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drawings/drawing2.xml" ContentType="application/vnd.openxmlformats-officedocument.drawingml.chartshapes+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charts/chart110.xml" ContentType="application/vnd.openxmlformats-officedocument.drawingml.chart+xml"/>
  <Override PartName="/xl/charts/chart111.xml" ContentType="application/vnd.openxmlformats-officedocument.drawingml.chart+xml"/>
  <Override PartName="/xl/drawings/drawing3.xml" ContentType="application/vnd.openxmlformats-officedocument.drawingml.chartshapes+xml"/>
  <Override PartName="/xl/charts/chart112.xml" ContentType="application/vnd.openxmlformats-officedocument.drawingml.chart+xml"/>
  <Override PartName="/xl/charts/chart113.xml" ContentType="application/vnd.openxmlformats-officedocument.drawingml.chart+xml"/>
  <Override PartName="/xl/charts/chart114.xml" ContentType="application/vnd.openxmlformats-officedocument.drawingml.chart+xml"/>
  <Override PartName="/xl/charts/chart115.xml" ContentType="application/vnd.openxmlformats-officedocument.drawingml.chart+xml"/>
  <Override PartName="/xl/charts/chart116.xml" ContentType="application/vnd.openxmlformats-officedocument.drawingml.chart+xml"/>
  <Override PartName="/xl/charts/chart117.xml" ContentType="application/vnd.openxmlformats-officedocument.drawingml.chart+xml"/>
  <Override PartName="/xl/charts/chart118.xml" ContentType="application/vnd.openxmlformats-officedocument.drawingml.chart+xml"/>
  <Override PartName="/xl/charts/chart119.xml" ContentType="application/vnd.openxmlformats-officedocument.drawingml.chart+xml"/>
  <Override PartName="/xl/charts/chart120.xml" ContentType="application/vnd.openxmlformats-officedocument.drawingml.chart+xml"/>
  <Override PartName="/xl/charts/chart121.xml" ContentType="application/vnd.openxmlformats-officedocument.drawingml.chart+xml"/>
  <Override PartName="/xl/charts/chart122.xml" ContentType="application/vnd.openxmlformats-officedocument.drawingml.chart+xml"/>
  <Override PartName="/xl/charts/chart123.xml" ContentType="application/vnd.openxmlformats-officedocument.drawingml.chart+xml"/>
  <Override PartName="/xl/drawings/drawing4.xml" ContentType="application/vnd.openxmlformats-officedocument.drawing+xml"/>
  <Override PartName="/xl/charts/chart124.xml" ContentType="application/vnd.openxmlformats-officedocument.drawingml.chart+xml"/>
  <Override PartName="/xl/charts/chart125.xml" ContentType="application/vnd.openxmlformats-officedocument.drawingml.chart+xml"/>
  <Override PartName="/xl/charts/chart126.xml" ContentType="application/vnd.openxmlformats-officedocument.drawingml.chart+xml"/>
  <Override PartName="/xl/charts/chart127.xml" ContentType="application/vnd.openxmlformats-officedocument.drawingml.chart+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5915"/>
  <workbookPr date1904="1" showInkAnnotation="0" codeName="ThisWorkbook" autoCompressPictures="0"/>
  <bookViews>
    <workbookView xWindow="-35380" yWindow="640" windowWidth="33680" windowHeight="22940" tabRatio="876"/>
  </bookViews>
  <sheets>
    <sheet name="Copyright" sheetId="1" r:id="rId1"/>
    <sheet name="Check" sheetId="2" r:id="rId2"/>
    <sheet name="State" sheetId="3" r:id="rId3"/>
    <sheet name="County" sheetId="4" r:id="rId4"/>
    <sheet name="Town" sheetId="5" r:id="rId5"/>
    <sheet name="Cong Dist" sheetId="6" r:id="rId6"/>
    <sheet name="Graphs" sheetId="7" r:id="rId7"/>
    <sheet name="Party" sheetId="8" r:id="rId8"/>
    <sheet name="Statistics" sheetId="10" r:id="rId9"/>
    <sheet name="Candidates" sheetId="14" r:id="rId10"/>
    <sheet name="Ballots" sheetId="15" r:id="rId11"/>
    <sheet name="Notes" sheetId="16" r:id="rId12"/>
    <sheet name="Data Sources" sheetId="17" r:id="rId13"/>
  </sheets>
  <definedNames>
    <definedName name="HTML_CodePage" hidden="1">1252</definedName>
    <definedName name="HTML_Control" hidden="1">{"'Stats'!$A$1:$AB$32"}</definedName>
    <definedName name="HTML_Description" hidden="1">""</definedName>
    <definedName name="HTML_Email" hidden="1">""</definedName>
    <definedName name="HTML_Header" hidden="1">"1996 Presidential Election Statistics"</definedName>
    <definedName name="HTML_LastUpdate" hidden="1">"12/9/98"</definedName>
    <definedName name="HTML_LineAfter" hidden="1">FALSE</definedName>
    <definedName name="HTML_LineBefore" hidden="1">FALSE</definedName>
    <definedName name="HTML_Name" hidden="1">"David Leip"</definedName>
    <definedName name="HTML_OBDlg2" hidden="1">TRUE</definedName>
    <definedName name="HTML_OBDlg4" hidden="1">TRUE</definedName>
    <definedName name="HTML_OS" hidden="1">1</definedName>
    <definedName name="HTML_PathFileMac" hidden="1">"Bismark:Home:pe96stats.html"</definedName>
    <definedName name="HTML_Title" hidden="1">"1996 Presidential Election Statistics"</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E52" i="8" l="1"/>
  <c r="E51" i="8"/>
  <c r="E50" i="8"/>
  <c r="E49" i="8"/>
  <c r="E48" i="8"/>
  <c r="E47" i="8"/>
  <c r="E46" i="8"/>
  <c r="E45" i="8"/>
  <c r="E44" i="8"/>
  <c r="E43" i="8"/>
  <c r="E42" i="8"/>
  <c r="E41" i="8"/>
  <c r="E40" i="8"/>
  <c r="E39" i="8"/>
  <c r="E38" i="8"/>
  <c r="E37" i="8"/>
  <c r="E36" i="8"/>
  <c r="E35" i="8"/>
  <c r="E34" i="8"/>
  <c r="E33" i="8"/>
  <c r="E32" i="8"/>
  <c r="E31" i="8"/>
  <c r="E30" i="8"/>
  <c r="E29" i="8"/>
  <c r="E28" i="8"/>
  <c r="E27" i="8"/>
  <c r="E26" i="8"/>
  <c r="E25" i="8"/>
  <c r="E24" i="8"/>
  <c r="E23" i="8"/>
  <c r="E22" i="8"/>
  <c r="E21" i="8"/>
  <c r="E20" i="8"/>
  <c r="E19" i="8"/>
  <c r="E18" i="8"/>
  <c r="E17" i="8"/>
  <c r="E16" i="8"/>
  <c r="E15" i="8"/>
  <c r="E14" i="8"/>
  <c r="E13" i="8"/>
  <c r="E12" i="8"/>
  <c r="E11" i="8"/>
  <c r="E10" i="8"/>
  <c r="E9" i="8"/>
  <c r="E8" i="8"/>
  <c r="E7" i="8"/>
  <c r="E6" i="8"/>
  <c r="E5" i="8"/>
  <c r="E4" i="8"/>
  <c r="E3" i="8"/>
  <c r="E2" i="8"/>
  <c r="U53" i="8"/>
  <c r="U52" i="8"/>
  <c r="U51" i="8"/>
  <c r="U50" i="8"/>
  <c r="U49" i="8"/>
  <c r="U48" i="8"/>
  <c r="U47" i="8"/>
  <c r="U46" i="8"/>
  <c r="U45" i="8"/>
  <c r="U44" i="8"/>
  <c r="U43" i="8"/>
  <c r="U42" i="8"/>
  <c r="U41" i="8"/>
  <c r="U40" i="8"/>
  <c r="U39" i="8"/>
  <c r="U38" i="8"/>
  <c r="U37" i="8"/>
  <c r="U36" i="8"/>
  <c r="U35" i="8"/>
  <c r="U34" i="8"/>
  <c r="U33" i="8"/>
  <c r="U32" i="8"/>
  <c r="U31" i="8"/>
  <c r="U30" i="8"/>
  <c r="U29" i="8"/>
  <c r="U28" i="8"/>
  <c r="U27" i="8"/>
  <c r="U26" i="8"/>
  <c r="U25" i="8"/>
  <c r="U24" i="8"/>
  <c r="U23" i="8"/>
  <c r="U22" i="8"/>
  <c r="U21" i="8"/>
  <c r="U20" i="8"/>
  <c r="U19" i="8"/>
  <c r="U18" i="8"/>
  <c r="U17" i="8"/>
  <c r="U16" i="8"/>
  <c r="U15" i="8"/>
  <c r="U14" i="8"/>
  <c r="U13" i="8"/>
  <c r="U12" i="8"/>
  <c r="U11" i="8"/>
  <c r="U10" i="8"/>
  <c r="U9" i="8"/>
  <c r="U8" i="8"/>
  <c r="U7" i="8"/>
  <c r="U6" i="8"/>
  <c r="U5" i="8"/>
  <c r="U4" i="8"/>
  <c r="U3" i="8"/>
  <c r="U2" i="8"/>
  <c r="V52" i="8"/>
  <c r="T52" i="8"/>
  <c r="S52" i="8"/>
  <c r="V51" i="8"/>
  <c r="T51" i="8"/>
  <c r="S51" i="8"/>
  <c r="V50" i="8"/>
  <c r="T50" i="8"/>
  <c r="S50" i="8"/>
  <c r="V49" i="8"/>
  <c r="T49" i="8"/>
  <c r="S49" i="8"/>
  <c r="V48" i="8"/>
  <c r="T48" i="8"/>
  <c r="S48" i="8"/>
  <c r="V47" i="8"/>
  <c r="T47" i="8"/>
  <c r="S47" i="8"/>
  <c r="V46" i="8"/>
  <c r="T46" i="8"/>
  <c r="S46" i="8"/>
  <c r="V45" i="8"/>
  <c r="T45" i="8"/>
  <c r="S45" i="8"/>
  <c r="V44" i="8"/>
  <c r="T44" i="8"/>
  <c r="S44" i="8"/>
  <c r="V43" i="8"/>
  <c r="T43" i="8"/>
  <c r="S43" i="8"/>
  <c r="V42" i="8"/>
  <c r="T42" i="8"/>
  <c r="S42" i="8"/>
  <c r="V41" i="8"/>
  <c r="T41" i="8"/>
  <c r="S41" i="8"/>
  <c r="V40" i="8"/>
  <c r="T40" i="8"/>
  <c r="S40" i="8"/>
  <c r="V39" i="8"/>
  <c r="T39" i="8"/>
  <c r="S39" i="8"/>
  <c r="V38" i="8"/>
  <c r="T38" i="8"/>
  <c r="S38" i="8"/>
  <c r="V37" i="8"/>
  <c r="T37" i="8"/>
  <c r="S37" i="8"/>
  <c r="V36" i="8"/>
  <c r="T36" i="8"/>
  <c r="S36" i="8"/>
  <c r="V35" i="8"/>
  <c r="T35" i="8"/>
  <c r="S35" i="8"/>
  <c r="V34" i="8"/>
  <c r="T34" i="8"/>
  <c r="S34" i="8"/>
  <c r="V33" i="8"/>
  <c r="T33" i="8"/>
  <c r="S33" i="8"/>
  <c r="V32" i="8"/>
  <c r="T32" i="8"/>
  <c r="S32" i="8"/>
  <c r="V31" i="8"/>
  <c r="T31" i="8"/>
  <c r="S31" i="8"/>
  <c r="V30" i="8"/>
  <c r="T30" i="8"/>
  <c r="S30" i="8"/>
  <c r="V29" i="8"/>
  <c r="T29" i="8"/>
  <c r="S29" i="8"/>
  <c r="V28" i="8"/>
  <c r="T28" i="8"/>
  <c r="S28" i="8"/>
  <c r="V27" i="8"/>
  <c r="T27" i="8"/>
  <c r="S27" i="8"/>
  <c r="V26" i="8"/>
  <c r="T26" i="8"/>
  <c r="S26" i="8"/>
  <c r="V25" i="8"/>
  <c r="T25" i="8"/>
  <c r="S25" i="8"/>
  <c r="V24" i="8"/>
  <c r="T24" i="8"/>
  <c r="S24" i="8"/>
  <c r="V23" i="8"/>
  <c r="T23" i="8"/>
  <c r="S23" i="8"/>
  <c r="V22" i="8"/>
  <c r="T22" i="8"/>
  <c r="S22" i="8"/>
  <c r="V21" i="8"/>
  <c r="T21" i="8"/>
  <c r="S21" i="8"/>
  <c r="V20" i="8"/>
  <c r="T20" i="8"/>
  <c r="S20" i="8"/>
  <c r="V19" i="8"/>
  <c r="T19" i="8"/>
  <c r="S19" i="8"/>
  <c r="V18" i="8"/>
  <c r="T18" i="8"/>
  <c r="S18" i="8"/>
  <c r="V17" i="8"/>
  <c r="T17" i="8"/>
  <c r="S17" i="8"/>
  <c r="V16" i="8"/>
  <c r="T16" i="8"/>
  <c r="S16" i="8"/>
  <c r="V15" i="8"/>
  <c r="T15" i="8"/>
  <c r="S15" i="8"/>
  <c r="V14" i="8"/>
  <c r="T14" i="8"/>
  <c r="S14" i="8"/>
  <c r="V13" i="8"/>
  <c r="T13" i="8"/>
  <c r="S13" i="8"/>
  <c r="V12" i="8"/>
  <c r="T12" i="8"/>
  <c r="S12" i="8"/>
  <c r="V11" i="8"/>
  <c r="T11" i="8"/>
  <c r="S11" i="8"/>
  <c r="V10" i="8"/>
  <c r="T10" i="8"/>
  <c r="S10" i="8"/>
  <c r="V9" i="8"/>
  <c r="T9" i="8"/>
  <c r="S9" i="8"/>
  <c r="V8" i="8"/>
  <c r="T8" i="8"/>
  <c r="S8" i="8"/>
  <c r="V7" i="8"/>
  <c r="T7" i="8"/>
  <c r="S7" i="8"/>
  <c r="V6" i="8"/>
  <c r="T6" i="8"/>
  <c r="S6" i="8"/>
  <c r="V5" i="8"/>
  <c r="T5" i="8"/>
  <c r="S5" i="8"/>
  <c r="V4" i="8"/>
  <c r="T4" i="8"/>
  <c r="S4" i="8"/>
  <c r="V3" i="8"/>
  <c r="T3" i="8"/>
  <c r="S3" i="8"/>
  <c r="R52" i="8"/>
  <c r="R51" i="8"/>
  <c r="R50" i="8"/>
  <c r="R49" i="8"/>
  <c r="R48" i="8"/>
  <c r="R47" i="8"/>
  <c r="R46" i="8"/>
  <c r="R45" i="8"/>
  <c r="R44" i="8"/>
  <c r="R43" i="8"/>
  <c r="R42" i="8"/>
  <c r="R41" i="8"/>
  <c r="R40" i="8"/>
  <c r="R39" i="8"/>
  <c r="R38" i="8"/>
  <c r="R37" i="8"/>
  <c r="R36" i="8"/>
  <c r="R35" i="8"/>
  <c r="R34" i="8"/>
  <c r="R33" i="8"/>
  <c r="R32" i="8"/>
  <c r="R31" i="8"/>
  <c r="R30" i="8"/>
  <c r="R29" i="8"/>
  <c r="R28" i="8"/>
  <c r="R27" i="8"/>
  <c r="R26" i="8"/>
  <c r="R25" i="8"/>
  <c r="R24" i="8"/>
  <c r="R23" i="8"/>
  <c r="R22" i="8"/>
  <c r="R21" i="8"/>
  <c r="R20" i="8"/>
  <c r="R19" i="8"/>
  <c r="R18" i="8"/>
  <c r="R17" i="8"/>
  <c r="R16" i="8"/>
  <c r="R15" i="8"/>
  <c r="R14" i="8"/>
  <c r="R13" i="8"/>
  <c r="R12" i="8"/>
  <c r="R11" i="8"/>
  <c r="R10" i="8"/>
  <c r="R9" i="8"/>
  <c r="R8" i="8"/>
  <c r="R7" i="8"/>
  <c r="R6" i="8"/>
  <c r="R5" i="8"/>
  <c r="R4" i="8"/>
  <c r="R3" i="8"/>
  <c r="B52" i="8"/>
  <c r="B51" i="8"/>
  <c r="B50" i="8"/>
  <c r="B49" i="8"/>
  <c r="B48" i="8"/>
  <c r="B47" i="8"/>
  <c r="B46" i="8"/>
  <c r="B45" i="8"/>
  <c r="B44" i="8"/>
  <c r="B43" i="8"/>
  <c r="B42" i="8"/>
  <c r="B41" i="8"/>
  <c r="B40" i="8"/>
  <c r="B39" i="8"/>
  <c r="B38" i="8"/>
  <c r="B37" i="8"/>
  <c r="B36" i="8"/>
  <c r="B35" i="8"/>
  <c r="B34" i="8"/>
  <c r="B33" i="8"/>
  <c r="B32" i="8"/>
  <c r="B31" i="8"/>
  <c r="B30" i="8"/>
  <c r="B29" i="8"/>
  <c r="B28" i="8"/>
  <c r="B27" i="8"/>
  <c r="B26" i="8"/>
  <c r="B25" i="8"/>
  <c r="B24" i="8"/>
  <c r="B23" i="8"/>
  <c r="B22" i="8"/>
  <c r="B21" i="8"/>
  <c r="B20" i="8"/>
  <c r="B19" i="8"/>
  <c r="B18" i="8"/>
  <c r="B17" i="8"/>
  <c r="B16" i="8"/>
  <c r="B15" i="8"/>
  <c r="B14" i="8"/>
  <c r="B13" i="8"/>
  <c r="B12" i="8"/>
  <c r="B11" i="8"/>
  <c r="B10" i="8"/>
  <c r="B9" i="8"/>
  <c r="B8" i="8"/>
  <c r="F52" i="8"/>
  <c r="D52" i="8"/>
  <c r="C52" i="8"/>
  <c r="F51" i="8"/>
  <c r="D51" i="8"/>
  <c r="C51" i="8"/>
  <c r="F50" i="8"/>
  <c r="D50" i="8"/>
  <c r="C50" i="8"/>
  <c r="F49" i="8"/>
  <c r="D49" i="8"/>
  <c r="C49" i="8"/>
  <c r="F48" i="8"/>
  <c r="D48" i="8"/>
  <c r="C48" i="8"/>
  <c r="F47" i="8"/>
  <c r="D47" i="8"/>
  <c r="C47" i="8"/>
  <c r="F46" i="8"/>
  <c r="D46" i="8"/>
  <c r="C46" i="8"/>
  <c r="F45" i="8"/>
  <c r="D45" i="8"/>
  <c r="C45" i="8"/>
  <c r="F44" i="8"/>
  <c r="D44" i="8"/>
  <c r="C44" i="8"/>
  <c r="F43" i="8"/>
  <c r="D43" i="8"/>
  <c r="C43" i="8"/>
  <c r="F42" i="8"/>
  <c r="D42" i="8"/>
  <c r="C42" i="8"/>
  <c r="F41" i="8"/>
  <c r="D41" i="8"/>
  <c r="C41" i="8"/>
  <c r="F40" i="8"/>
  <c r="D40" i="8"/>
  <c r="C40" i="8"/>
  <c r="F39" i="8"/>
  <c r="D39" i="8"/>
  <c r="C39" i="8"/>
  <c r="F38" i="8"/>
  <c r="D38" i="8"/>
  <c r="C38" i="8"/>
  <c r="F37" i="8"/>
  <c r="D37" i="8"/>
  <c r="C37" i="8"/>
  <c r="F36" i="8"/>
  <c r="D36" i="8"/>
  <c r="C36" i="8"/>
  <c r="F35" i="8"/>
  <c r="D35" i="8"/>
  <c r="C35" i="8"/>
  <c r="F34" i="8"/>
  <c r="D34" i="8"/>
  <c r="C34" i="8"/>
  <c r="F33" i="8"/>
  <c r="D33" i="8"/>
  <c r="C33" i="8"/>
  <c r="F32" i="8"/>
  <c r="D32" i="8"/>
  <c r="C32" i="8"/>
  <c r="F31" i="8"/>
  <c r="D31" i="8"/>
  <c r="C31" i="8"/>
  <c r="F30" i="8"/>
  <c r="D30" i="8"/>
  <c r="C30" i="8"/>
  <c r="F29" i="8"/>
  <c r="D29" i="8"/>
  <c r="C29" i="8"/>
  <c r="F28" i="8"/>
  <c r="D28" i="8"/>
  <c r="C28" i="8"/>
  <c r="F27" i="8"/>
  <c r="D27" i="8"/>
  <c r="C27" i="8"/>
  <c r="F26" i="8"/>
  <c r="D26" i="8"/>
  <c r="C26" i="8"/>
  <c r="F25" i="8"/>
  <c r="D25" i="8"/>
  <c r="C25" i="8"/>
  <c r="F24" i="8"/>
  <c r="D24" i="8"/>
  <c r="C24" i="8"/>
  <c r="F23" i="8"/>
  <c r="D23" i="8"/>
  <c r="C23" i="8"/>
  <c r="F22" i="8"/>
  <c r="D22" i="8"/>
  <c r="C22" i="8"/>
  <c r="F21" i="8"/>
  <c r="D21" i="8"/>
  <c r="C21" i="8"/>
  <c r="F20" i="8"/>
  <c r="D20" i="8"/>
  <c r="C20" i="8"/>
  <c r="F19" i="8"/>
  <c r="D19" i="8"/>
  <c r="C19" i="8"/>
  <c r="F18" i="8"/>
  <c r="D18" i="8"/>
  <c r="C18" i="8"/>
  <c r="F17" i="8"/>
  <c r="D17" i="8"/>
  <c r="C17" i="8"/>
  <c r="F16" i="8"/>
  <c r="D16" i="8"/>
  <c r="C16" i="8"/>
  <c r="F15" i="8"/>
  <c r="D15" i="8"/>
  <c r="C15" i="8"/>
  <c r="F14" i="8"/>
  <c r="D14" i="8"/>
  <c r="C14" i="8"/>
  <c r="F13" i="8"/>
  <c r="D13" i="8"/>
  <c r="C13" i="8"/>
  <c r="F12" i="8"/>
  <c r="D12" i="8"/>
  <c r="C12" i="8"/>
  <c r="F11" i="8"/>
  <c r="D11" i="8"/>
  <c r="C11" i="8"/>
  <c r="F10" i="8"/>
  <c r="D10" i="8"/>
  <c r="C10" i="8"/>
  <c r="F9" i="8"/>
  <c r="D9" i="8"/>
  <c r="C9" i="8"/>
  <c r="F8" i="8"/>
  <c r="D8" i="8"/>
  <c r="C8" i="8"/>
  <c r="F7" i="8"/>
  <c r="D7" i="8"/>
  <c r="C7" i="8"/>
  <c r="F6" i="8"/>
  <c r="D6" i="8"/>
  <c r="C6" i="8"/>
  <c r="F5" i="8"/>
  <c r="D5" i="8"/>
  <c r="C5" i="8"/>
  <c r="F4" i="8"/>
  <c r="D4" i="8"/>
  <c r="C4" i="8"/>
  <c r="F3" i="8"/>
  <c r="D3" i="8"/>
  <c r="C3" i="8"/>
  <c r="F2" i="8"/>
  <c r="D2" i="8"/>
  <c r="C2" i="8"/>
  <c r="C25" i="10"/>
  <c r="C24" i="10"/>
  <c r="C23" i="10"/>
  <c r="C22" i="10"/>
  <c r="C21" i="10"/>
  <c r="C20" i="10"/>
  <c r="C19" i="10"/>
  <c r="C18" i="10"/>
  <c r="C17" i="10"/>
  <c r="C16" i="10"/>
  <c r="C12" i="10"/>
  <c r="C11" i="10"/>
  <c r="C10" i="10"/>
  <c r="C9" i="10"/>
  <c r="C8" i="10"/>
  <c r="C7" i="10"/>
  <c r="C6" i="10"/>
  <c r="C5" i="10"/>
  <c r="C4" i="10"/>
  <c r="C3" i="10"/>
  <c r="C67" i="10"/>
  <c r="C64" i="10"/>
  <c r="C44" i="2"/>
  <c r="P2054" i="4"/>
  <c r="C1377" i="6"/>
  <c r="R1377" i="6"/>
  <c r="S1377" i="6"/>
  <c r="T1377" i="6"/>
  <c r="U1377" i="6"/>
  <c r="V1377" i="6"/>
  <c r="O1377" i="6"/>
  <c r="P1377" i="6"/>
  <c r="M1377" i="6"/>
  <c r="L1377" i="6"/>
  <c r="K1377" i="6"/>
  <c r="C1376" i="6"/>
  <c r="R1376" i="6"/>
  <c r="S1376" i="6"/>
  <c r="T1376" i="6"/>
  <c r="U1376" i="6"/>
  <c r="V1376" i="6"/>
  <c r="O1376" i="6"/>
  <c r="P1376" i="6"/>
  <c r="M1376" i="6"/>
  <c r="L1376" i="6"/>
  <c r="K1376" i="6"/>
  <c r="Y1352" i="4"/>
  <c r="Y1353" i="4"/>
  <c r="Y1354" i="4"/>
  <c r="Y1355" i="4"/>
  <c r="Y1356" i="4"/>
  <c r="Y1357" i="4"/>
  <c r="Y1358" i="4"/>
  <c r="Y1359" i="4"/>
  <c r="Y1360" i="4"/>
  <c r="Y1361" i="4"/>
  <c r="Y1362" i="4"/>
  <c r="Y1363" i="4"/>
  <c r="Y1364" i="4"/>
  <c r="Y1365" i="4"/>
  <c r="Y1368" i="4"/>
  <c r="Y1369" i="4"/>
  <c r="Y1370" i="4"/>
  <c r="Y1371" i="4"/>
  <c r="Y1372" i="4"/>
  <c r="Y1373" i="4"/>
  <c r="G681" i="6"/>
  <c r="G682" i="6"/>
  <c r="G683" i="6"/>
  <c r="G684" i="6"/>
  <c r="G685" i="6"/>
  <c r="G686" i="6"/>
  <c r="G687" i="6"/>
  <c r="G688" i="6"/>
  <c r="F32" i="3"/>
  <c r="E681" i="6"/>
  <c r="E682" i="6"/>
  <c r="E683" i="6"/>
  <c r="E684" i="6"/>
  <c r="E685" i="6"/>
  <c r="E686" i="6"/>
  <c r="E687" i="6"/>
  <c r="E688" i="6"/>
  <c r="D32" i="3"/>
  <c r="W689" i="6"/>
  <c r="Y689" i="6"/>
  <c r="AJ689" i="6"/>
  <c r="C681" i="6"/>
  <c r="C682" i="6"/>
  <c r="C683" i="6"/>
  <c r="C684" i="6"/>
  <c r="C685" i="6"/>
  <c r="C686" i="6"/>
  <c r="C687" i="6"/>
  <c r="C688" i="6"/>
  <c r="C689" i="6"/>
  <c r="R689" i="6"/>
  <c r="S689" i="6"/>
  <c r="T689" i="6"/>
  <c r="U689" i="6"/>
  <c r="V689" i="6"/>
  <c r="O689" i="6"/>
  <c r="P689" i="6"/>
  <c r="N689" i="6"/>
  <c r="M689" i="6"/>
  <c r="L689" i="6"/>
  <c r="K689" i="6"/>
  <c r="R688" i="6"/>
  <c r="S688" i="6"/>
  <c r="T688" i="6"/>
  <c r="U688" i="6"/>
  <c r="V688" i="6"/>
  <c r="O688" i="6"/>
  <c r="P688" i="6"/>
  <c r="N688" i="6"/>
  <c r="M688" i="6"/>
  <c r="L688" i="6"/>
  <c r="K688" i="6"/>
  <c r="R687" i="6"/>
  <c r="S687" i="6"/>
  <c r="T687" i="6"/>
  <c r="U687" i="6"/>
  <c r="V687" i="6"/>
  <c r="O687" i="6"/>
  <c r="P687" i="6"/>
  <c r="N687" i="6"/>
  <c r="M687" i="6"/>
  <c r="L687" i="6"/>
  <c r="K687" i="6"/>
  <c r="R686" i="6"/>
  <c r="S686" i="6"/>
  <c r="T686" i="6"/>
  <c r="U686" i="6"/>
  <c r="V686" i="6"/>
  <c r="O686" i="6"/>
  <c r="P686" i="6"/>
  <c r="N686" i="6"/>
  <c r="M686" i="6"/>
  <c r="L686" i="6"/>
  <c r="K686" i="6"/>
  <c r="R685" i="6"/>
  <c r="S685" i="6"/>
  <c r="T685" i="6"/>
  <c r="U685" i="6"/>
  <c r="V685" i="6"/>
  <c r="O685" i="6"/>
  <c r="P685" i="6"/>
  <c r="N685" i="6"/>
  <c r="M685" i="6"/>
  <c r="L685" i="6"/>
  <c r="K685" i="6"/>
  <c r="R684" i="6"/>
  <c r="S684" i="6"/>
  <c r="T684" i="6"/>
  <c r="U684" i="6"/>
  <c r="V684" i="6"/>
  <c r="O684" i="6"/>
  <c r="P684" i="6"/>
  <c r="N684" i="6"/>
  <c r="M684" i="6"/>
  <c r="L684" i="6"/>
  <c r="K684" i="6"/>
  <c r="R683" i="6"/>
  <c r="S683" i="6"/>
  <c r="T683" i="6"/>
  <c r="U683" i="6"/>
  <c r="V683" i="6"/>
  <c r="O683" i="6"/>
  <c r="P683" i="6"/>
  <c r="N683" i="6"/>
  <c r="M683" i="6"/>
  <c r="L683" i="6"/>
  <c r="K683" i="6"/>
  <c r="R682" i="6"/>
  <c r="S682" i="6"/>
  <c r="T682" i="6"/>
  <c r="U682" i="6"/>
  <c r="V682" i="6"/>
  <c r="O682" i="6"/>
  <c r="P682" i="6"/>
  <c r="N682" i="6"/>
  <c r="M682" i="6"/>
  <c r="L682" i="6"/>
  <c r="K682" i="6"/>
  <c r="R681" i="6"/>
  <c r="S681" i="6"/>
  <c r="T681" i="6"/>
  <c r="U681" i="6"/>
  <c r="V681" i="6"/>
  <c r="O681" i="6"/>
  <c r="P681" i="6"/>
  <c r="N681" i="6"/>
  <c r="M681" i="6"/>
  <c r="L681" i="6"/>
  <c r="K681" i="6"/>
  <c r="G658" i="6"/>
  <c r="E658" i="6"/>
  <c r="C33" i="2"/>
  <c r="C28" i="2"/>
  <c r="W500" i="6"/>
  <c r="W501" i="6"/>
  <c r="W502" i="6"/>
  <c r="W503" i="6"/>
  <c r="W504" i="6"/>
  <c r="Y500" i="6"/>
  <c r="Y501" i="6"/>
  <c r="Y502" i="6"/>
  <c r="Y503" i="6"/>
  <c r="Y504" i="6"/>
  <c r="C47" i="2"/>
  <c r="AE500" i="6"/>
  <c r="AE501" i="6"/>
  <c r="AE502" i="6"/>
  <c r="AE503" i="6"/>
  <c r="AE504" i="6"/>
  <c r="BP500" i="6"/>
  <c r="AG500" i="6"/>
  <c r="BP501" i="6"/>
  <c r="AG501" i="6"/>
  <c r="BP502" i="6"/>
  <c r="AG502" i="6"/>
  <c r="BP503" i="6"/>
  <c r="AG503" i="6"/>
  <c r="AG504" i="6"/>
  <c r="AJ500" i="6"/>
  <c r="AJ501" i="6"/>
  <c r="AJ502" i="6"/>
  <c r="AJ503" i="6"/>
  <c r="AJ504" i="6"/>
  <c r="C504" i="6"/>
  <c r="T504" i="6"/>
  <c r="G504" i="6"/>
  <c r="R504" i="6"/>
  <c r="E504" i="6"/>
  <c r="C503" i="6"/>
  <c r="T503" i="6"/>
  <c r="G503" i="6"/>
  <c r="R503" i="6"/>
  <c r="E503" i="6"/>
  <c r="C502" i="6"/>
  <c r="T502" i="6"/>
  <c r="G502" i="6"/>
  <c r="R502" i="6"/>
  <c r="E502" i="6"/>
  <c r="C501" i="6"/>
  <c r="T501" i="6"/>
  <c r="G501" i="6"/>
  <c r="R501" i="6"/>
  <c r="E501" i="6"/>
  <c r="C500" i="6"/>
  <c r="T500" i="6"/>
  <c r="G500" i="6"/>
  <c r="W157" i="6"/>
  <c r="W158" i="6"/>
  <c r="W159" i="6"/>
  <c r="Y157" i="6"/>
  <c r="Y158" i="6"/>
  <c r="Y159" i="6"/>
  <c r="AE157" i="6"/>
  <c r="AE158" i="6"/>
  <c r="AE159" i="6"/>
  <c r="AJ157" i="6"/>
  <c r="AJ158" i="6"/>
  <c r="AJ159" i="6"/>
  <c r="C159" i="6"/>
  <c r="R159" i="6"/>
  <c r="E159" i="6"/>
  <c r="C158" i="6"/>
  <c r="T158" i="6"/>
  <c r="G158" i="6"/>
  <c r="R158" i="6"/>
  <c r="E158" i="6"/>
  <c r="C157" i="6"/>
  <c r="T157" i="6"/>
  <c r="G157" i="6"/>
  <c r="R157" i="6"/>
  <c r="E157" i="6"/>
  <c r="W153" i="6"/>
  <c r="W986" i="6"/>
  <c r="W154" i="6"/>
  <c r="W155" i="6"/>
  <c r="Y153" i="6"/>
  <c r="Y986" i="6"/>
  <c r="Y154" i="6"/>
  <c r="Y155" i="6"/>
  <c r="Z153" i="6"/>
  <c r="Z986" i="6"/>
  <c r="Z154" i="6"/>
  <c r="Z155" i="6"/>
  <c r="AE153" i="6"/>
  <c r="AE986" i="6"/>
  <c r="AE154" i="6"/>
  <c r="AE155" i="6"/>
  <c r="AJ153" i="6"/>
  <c r="AJ986" i="6"/>
  <c r="AJ154" i="6"/>
  <c r="AJ155" i="6"/>
  <c r="C155" i="6"/>
  <c r="T155" i="6"/>
  <c r="G155" i="6"/>
  <c r="R155" i="6"/>
  <c r="E155" i="6"/>
  <c r="C154" i="6"/>
  <c r="T154" i="6"/>
  <c r="G154" i="6"/>
  <c r="R154" i="6"/>
  <c r="E154" i="6"/>
  <c r="C153" i="6"/>
  <c r="T153" i="6"/>
  <c r="G153" i="6"/>
  <c r="R153" i="6"/>
  <c r="E153" i="6"/>
  <c r="W137" i="6"/>
  <c r="W138" i="6"/>
  <c r="W139" i="6"/>
  <c r="W140" i="6"/>
  <c r="W141" i="6"/>
  <c r="W142" i="6"/>
  <c r="W143" i="6"/>
  <c r="W144" i="6"/>
  <c r="W145" i="6"/>
  <c r="W146" i="6"/>
  <c r="W147" i="6"/>
  <c r="W148" i="6"/>
  <c r="W149" i="6"/>
  <c r="W150" i="6"/>
  <c r="W151" i="6"/>
  <c r="Y137" i="6"/>
  <c r="Y138" i="6"/>
  <c r="Y139" i="6"/>
  <c r="Y140" i="6"/>
  <c r="Y141" i="6"/>
  <c r="Y142" i="6"/>
  <c r="Y143" i="6"/>
  <c r="Y144" i="6"/>
  <c r="Y145" i="6"/>
  <c r="Y146" i="6"/>
  <c r="Y147" i="6"/>
  <c r="Y148" i="6"/>
  <c r="Y149" i="6"/>
  <c r="Y150" i="6"/>
  <c r="Y151" i="6"/>
  <c r="Z137" i="6"/>
  <c r="Z138" i="6"/>
  <c r="Z139" i="6"/>
  <c r="Z140" i="6"/>
  <c r="Z141" i="6"/>
  <c r="Z142" i="6"/>
  <c r="Z143" i="6"/>
  <c r="Z144" i="6"/>
  <c r="Z145" i="6"/>
  <c r="Z146" i="6"/>
  <c r="Z147" i="6"/>
  <c r="Z148" i="6"/>
  <c r="Z149" i="6"/>
  <c r="Z150" i="6"/>
  <c r="Z151" i="6"/>
  <c r="AD137" i="6"/>
  <c r="AD138" i="6"/>
  <c r="AD139" i="6"/>
  <c r="AD140" i="6"/>
  <c r="AD141" i="6"/>
  <c r="AD142" i="6"/>
  <c r="AD143" i="6"/>
  <c r="AD144" i="6"/>
  <c r="AD145" i="6"/>
  <c r="AD146" i="6"/>
  <c r="AD147" i="6"/>
  <c r="AD148" i="6"/>
  <c r="AD149" i="6"/>
  <c r="AD150" i="6"/>
  <c r="AD151" i="6"/>
  <c r="AM151" i="6"/>
  <c r="C151" i="6"/>
  <c r="T151" i="6"/>
  <c r="G151" i="6"/>
  <c r="R151" i="6"/>
  <c r="E151" i="6"/>
  <c r="C150" i="6"/>
  <c r="T150" i="6"/>
  <c r="G150" i="6"/>
  <c r="R150" i="6"/>
  <c r="E150" i="6"/>
  <c r="C149" i="6"/>
  <c r="T149" i="6"/>
  <c r="G149" i="6"/>
  <c r="R149" i="6"/>
  <c r="E149" i="6"/>
  <c r="C148" i="6"/>
  <c r="T148" i="6"/>
  <c r="G148" i="6"/>
  <c r="R148" i="6"/>
  <c r="E148" i="6"/>
  <c r="C147" i="6"/>
  <c r="T147" i="6"/>
  <c r="G147" i="6"/>
  <c r="R147" i="6"/>
  <c r="E147" i="6"/>
  <c r="C146" i="6"/>
  <c r="T146" i="6"/>
  <c r="G146" i="6"/>
  <c r="R146" i="6"/>
  <c r="E146" i="6"/>
  <c r="C145" i="6"/>
  <c r="T145" i="6"/>
  <c r="G145" i="6"/>
  <c r="R145" i="6"/>
  <c r="E145" i="6"/>
  <c r="C144" i="6"/>
  <c r="T144" i="6"/>
  <c r="G144" i="6"/>
  <c r="R144" i="6"/>
  <c r="E144" i="6"/>
  <c r="C143" i="6"/>
  <c r="T143" i="6"/>
  <c r="G143" i="6"/>
  <c r="R143" i="6"/>
  <c r="E143" i="6"/>
  <c r="C142" i="6"/>
  <c r="T142" i="6"/>
  <c r="G142" i="6"/>
  <c r="R142" i="6"/>
  <c r="E142" i="6"/>
  <c r="C141" i="6"/>
  <c r="T141" i="6"/>
  <c r="G141" i="6"/>
  <c r="R141" i="6"/>
  <c r="E141" i="6"/>
  <c r="C140" i="6"/>
  <c r="T140" i="6"/>
  <c r="G140" i="6"/>
  <c r="R140" i="6"/>
  <c r="E140" i="6"/>
  <c r="C139" i="6"/>
  <c r="T139" i="6"/>
  <c r="G139" i="6"/>
  <c r="R139" i="6"/>
  <c r="E139" i="6"/>
  <c r="C138" i="6"/>
  <c r="T138" i="6"/>
  <c r="G138" i="6"/>
  <c r="R138" i="6"/>
  <c r="E138" i="6"/>
  <c r="C137" i="6"/>
  <c r="T137" i="6"/>
  <c r="G137" i="6"/>
  <c r="R137" i="6"/>
  <c r="E137" i="6"/>
  <c r="R500" i="6"/>
  <c r="E500" i="6"/>
  <c r="T159" i="6"/>
  <c r="G159" i="6"/>
  <c r="BP504" i="6"/>
  <c r="AG1881" i="6"/>
  <c r="AG1880" i="6"/>
  <c r="AG1879" i="6"/>
  <c r="AG1878" i="6"/>
  <c r="AG1877" i="6"/>
  <c r="AG1876" i="6"/>
  <c r="AG1875" i="6"/>
  <c r="AG1874" i="6"/>
  <c r="AG1873" i="6"/>
  <c r="AG1872" i="6"/>
  <c r="AG1871" i="6"/>
  <c r="C1877" i="6"/>
  <c r="R1877" i="6"/>
  <c r="S1877" i="6"/>
  <c r="T1877" i="6"/>
  <c r="U1877" i="6"/>
  <c r="V1877" i="6"/>
  <c r="O1877" i="6"/>
  <c r="P1877" i="6"/>
  <c r="M1877" i="6"/>
  <c r="L1877" i="6"/>
  <c r="K1877" i="6"/>
  <c r="C1876" i="6"/>
  <c r="R1876" i="6"/>
  <c r="S1876" i="6"/>
  <c r="T1876" i="6"/>
  <c r="U1876" i="6"/>
  <c r="V1876" i="6"/>
  <c r="O1876" i="6"/>
  <c r="P1876" i="6"/>
  <c r="M1876" i="6"/>
  <c r="L1876" i="6"/>
  <c r="K1876" i="6"/>
  <c r="C1875" i="6"/>
  <c r="R1875" i="6"/>
  <c r="S1875" i="6"/>
  <c r="T1875" i="6"/>
  <c r="U1875" i="6"/>
  <c r="V1875" i="6"/>
  <c r="O1875" i="6"/>
  <c r="P1875" i="6"/>
  <c r="M1875" i="6"/>
  <c r="L1875" i="6"/>
  <c r="K1875" i="6"/>
  <c r="P3413" i="4"/>
  <c r="R3413" i="4"/>
  <c r="BJ3413" i="4"/>
  <c r="AC3413" i="4"/>
  <c r="Z3384" i="4"/>
  <c r="Z3385" i="4"/>
  <c r="Z3386" i="4"/>
  <c r="Z3387" i="4"/>
  <c r="Z3388" i="4"/>
  <c r="Z3389" i="4"/>
  <c r="Z3390" i="4"/>
  <c r="Z3391" i="4"/>
  <c r="Z3392" i="4"/>
  <c r="Z3393" i="4"/>
  <c r="Z3394" i="4"/>
  <c r="Z3395" i="4"/>
  <c r="Z3396" i="4"/>
  <c r="Z3397" i="4"/>
  <c r="Z3398" i="4"/>
  <c r="Z3399" i="4"/>
  <c r="Z3400" i="4"/>
  <c r="Z3401" i="4"/>
  <c r="Z3402" i="4"/>
  <c r="Z3403" i="4"/>
  <c r="Z3404" i="4"/>
  <c r="Z3405" i="4"/>
  <c r="Z3406" i="4"/>
  <c r="Z3407" i="4"/>
  <c r="Z3408" i="4"/>
  <c r="Z3409" i="4"/>
  <c r="Z3410" i="4"/>
  <c r="Z3411" i="4"/>
  <c r="Z3412" i="4"/>
  <c r="Z3413" i="4"/>
  <c r="X3413" i="4"/>
  <c r="AE95" i="6"/>
  <c r="AE94" i="6"/>
  <c r="AE93" i="6"/>
  <c r="AE92" i="6"/>
  <c r="AE91" i="6"/>
  <c r="AE90" i="6"/>
  <c r="AE89" i="6"/>
  <c r="Y95" i="6"/>
  <c r="W95" i="6"/>
  <c r="Y94" i="6"/>
  <c r="W94" i="6"/>
  <c r="Y93" i="6"/>
  <c r="W93" i="6"/>
  <c r="Y92" i="6"/>
  <c r="W92" i="6"/>
  <c r="Y91" i="6"/>
  <c r="W91" i="6"/>
  <c r="Y90" i="6"/>
  <c r="W90" i="6"/>
  <c r="Y89" i="6"/>
  <c r="W89" i="6"/>
  <c r="AY866" i="6"/>
  <c r="AY865" i="6"/>
  <c r="AY864" i="6"/>
  <c r="AY863" i="6"/>
  <c r="AY862" i="6"/>
  <c r="AY861" i="6"/>
  <c r="AY860" i="6"/>
  <c r="AY859" i="6"/>
  <c r="AY858" i="6"/>
  <c r="AY857" i="6"/>
  <c r="AY856" i="6"/>
  <c r="AY855" i="6"/>
  <c r="AY854" i="6"/>
  <c r="AY853" i="6"/>
  <c r="AY852" i="6"/>
  <c r="AY851" i="6"/>
  <c r="AY850" i="6"/>
  <c r="BF866" i="6"/>
  <c r="BF865" i="6"/>
  <c r="BF864" i="6"/>
  <c r="BF863" i="6"/>
  <c r="BF862" i="6"/>
  <c r="BF861" i="6"/>
  <c r="BF860" i="6"/>
  <c r="BF859" i="6"/>
  <c r="BF858" i="6"/>
  <c r="BF857" i="6"/>
  <c r="BF856" i="6"/>
  <c r="BF855" i="6"/>
  <c r="BF854" i="6"/>
  <c r="BF853" i="6"/>
  <c r="BF852" i="6"/>
  <c r="BF851" i="6"/>
  <c r="BF850" i="6"/>
  <c r="X2998" i="4"/>
  <c r="S2998" i="4"/>
  <c r="R2998" i="4"/>
  <c r="P2998" i="4"/>
  <c r="C17" i="2"/>
  <c r="L17" i="2"/>
  <c r="G17" i="2"/>
  <c r="F17" i="2"/>
  <c r="D17" i="2"/>
  <c r="C18" i="2"/>
  <c r="BH48" i="3"/>
  <c r="V63" i="2"/>
  <c r="BF48" i="3"/>
  <c r="U63" i="2"/>
  <c r="BD48" i="3"/>
  <c r="T63" i="2"/>
  <c r="BB48" i="3"/>
  <c r="S63" i="2"/>
  <c r="AZ48" i="3"/>
  <c r="R63" i="2"/>
  <c r="AX48" i="3"/>
  <c r="Q63" i="2"/>
  <c r="AV48" i="3"/>
  <c r="P63" i="2"/>
  <c r="AT48" i="3"/>
  <c r="O63" i="2"/>
  <c r="AR48" i="3"/>
  <c r="N63" i="2"/>
  <c r="AP48" i="3"/>
  <c r="M63" i="2"/>
  <c r="X2843" i="4"/>
  <c r="AN48" i="3"/>
  <c r="L63" i="2"/>
  <c r="AL48" i="3"/>
  <c r="K63" i="2"/>
  <c r="AJ48" i="3"/>
  <c r="J63" i="2"/>
  <c r="AH48" i="3"/>
  <c r="I63" i="2"/>
  <c r="AF48" i="3"/>
  <c r="H63" i="2"/>
  <c r="AD48" i="3"/>
  <c r="G63" i="2"/>
  <c r="R2843" i="4"/>
  <c r="AB48" i="3"/>
  <c r="F63" i="2"/>
  <c r="Z48" i="3"/>
  <c r="E63" i="2"/>
  <c r="P2843" i="4"/>
  <c r="X48" i="3"/>
  <c r="D63" i="2"/>
  <c r="C48" i="3"/>
  <c r="C63" i="2"/>
  <c r="B63" i="2"/>
  <c r="A63" i="2"/>
  <c r="BH52" i="3"/>
  <c r="V73" i="2"/>
  <c r="BF52" i="3"/>
  <c r="U73" i="2"/>
  <c r="AF2998" i="4"/>
  <c r="BD52" i="3"/>
  <c r="T73" i="2"/>
  <c r="AE2998" i="4"/>
  <c r="BB52" i="3"/>
  <c r="S73" i="2"/>
  <c r="AZ52" i="3"/>
  <c r="R73" i="2"/>
  <c r="AX52" i="3"/>
  <c r="Q73" i="2"/>
  <c r="AV52" i="3"/>
  <c r="P73" i="2"/>
  <c r="AT52" i="3"/>
  <c r="O73" i="2"/>
  <c r="AR52" i="3"/>
  <c r="N73" i="2"/>
  <c r="AP52" i="3"/>
  <c r="M73" i="2"/>
  <c r="AN52" i="3"/>
  <c r="L73" i="2"/>
  <c r="AL52" i="3"/>
  <c r="K73" i="2"/>
  <c r="AJ52" i="3"/>
  <c r="J73" i="2"/>
  <c r="AH52" i="3"/>
  <c r="I73" i="2"/>
  <c r="AF52" i="3"/>
  <c r="H73" i="2"/>
  <c r="AD52" i="3"/>
  <c r="G73" i="2"/>
  <c r="AB52" i="3"/>
  <c r="F73" i="2"/>
  <c r="Z52" i="3"/>
  <c r="E73" i="2"/>
  <c r="X52" i="3"/>
  <c r="D73" i="2"/>
  <c r="C52" i="3"/>
  <c r="C73" i="2"/>
  <c r="B73" i="2"/>
  <c r="A73" i="2"/>
  <c r="BH53" i="3"/>
  <c r="V74" i="2"/>
  <c r="BF53" i="3"/>
  <c r="U74" i="2"/>
  <c r="BD53" i="3"/>
  <c r="T74" i="2"/>
  <c r="AE3106" i="4"/>
  <c r="BB53" i="3"/>
  <c r="S74" i="2"/>
  <c r="AZ53" i="3"/>
  <c r="R74" i="2"/>
  <c r="AX53" i="3"/>
  <c r="Q74" i="2"/>
  <c r="AV53" i="3"/>
  <c r="P74" i="2"/>
  <c r="AT53" i="3"/>
  <c r="O74" i="2"/>
  <c r="AR53" i="3"/>
  <c r="N74" i="2"/>
  <c r="Y3106" i="4"/>
  <c r="AP53" i="3"/>
  <c r="M74" i="2"/>
  <c r="AN53" i="3"/>
  <c r="L74" i="2"/>
  <c r="AL53" i="3"/>
  <c r="K74" i="2"/>
  <c r="V3106" i="4"/>
  <c r="AJ53" i="3"/>
  <c r="J74" i="2"/>
  <c r="U3106" i="4"/>
  <c r="AH53" i="3"/>
  <c r="I74" i="2"/>
  <c r="T3106" i="4"/>
  <c r="AF53" i="3"/>
  <c r="H74" i="2"/>
  <c r="S3106" i="4"/>
  <c r="AD53" i="3"/>
  <c r="G74" i="2"/>
  <c r="Y202" i="6"/>
  <c r="R3106" i="4"/>
  <c r="AB53" i="3"/>
  <c r="F74" i="2"/>
  <c r="Q3106" i="4"/>
  <c r="Z53" i="3"/>
  <c r="E74" i="2"/>
  <c r="W202" i="6"/>
  <c r="P3106" i="4"/>
  <c r="X53" i="3"/>
  <c r="D74" i="2"/>
  <c r="C53" i="3"/>
  <c r="C74" i="2"/>
  <c r="B74" i="2"/>
  <c r="A74" i="2"/>
  <c r="BH54" i="3"/>
  <c r="V77" i="2"/>
  <c r="BF54" i="3"/>
  <c r="U77" i="2"/>
  <c r="BD54" i="3"/>
  <c r="T77" i="2"/>
  <c r="BB54" i="3"/>
  <c r="S77" i="2"/>
  <c r="AZ54" i="3"/>
  <c r="R77" i="2"/>
  <c r="AX54" i="3"/>
  <c r="Q77" i="2"/>
  <c r="AV54" i="3"/>
  <c r="P77" i="2"/>
  <c r="AT54" i="3"/>
  <c r="O77" i="2"/>
  <c r="AX3108" i="4"/>
  <c r="BN3108" i="4"/>
  <c r="Z3108" i="4"/>
  <c r="Z3109" i="4"/>
  <c r="AX3110" i="4"/>
  <c r="BN3110" i="4"/>
  <c r="Z3110" i="4"/>
  <c r="AX3111" i="4"/>
  <c r="BN3111" i="4"/>
  <c r="Z3111" i="4"/>
  <c r="AX3112" i="4"/>
  <c r="BN3112" i="4"/>
  <c r="Z3112" i="4"/>
  <c r="AX3113" i="4"/>
  <c r="BN3113" i="4"/>
  <c r="Z3113" i="4"/>
  <c r="AX3114" i="4"/>
  <c r="BN3114" i="4"/>
  <c r="Z3114" i="4"/>
  <c r="AX3115" i="4"/>
  <c r="BN3115" i="4"/>
  <c r="Z3115" i="4"/>
  <c r="AX3116" i="4"/>
  <c r="BN3116" i="4"/>
  <c r="Z3116" i="4"/>
  <c r="AX3117" i="4"/>
  <c r="BN3117" i="4"/>
  <c r="Z3117" i="4"/>
  <c r="AX3118" i="4"/>
  <c r="BN3118" i="4"/>
  <c r="Z3118" i="4"/>
  <c r="AX3119" i="4"/>
  <c r="BN3119" i="4"/>
  <c r="Z3119" i="4"/>
  <c r="AX3120" i="4"/>
  <c r="BN3120" i="4"/>
  <c r="Z3120" i="4"/>
  <c r="AX3121" i="4"/>
  <c r="BN3121" i="4"/>
  <c r="Z3121" i="4"/>
  <c r="AX3122" i="4"/>
  <c r="BN3122" i="4"/>
  <c r="Z3122" i="4"/>
  <c r="AX3123" i="4"/>
  <c r="BN3123" i="4"/>
  <c r="Z3123" i="4"/>
  <c r="Z3124" i="4"/>
  <c r="AR54" i="3"/>
  <c r="N77" i="2"/>
  <c r="Y3108" i="4"/>
  <c r="Y3110" i="4"/>
  <c r="Y3111" i="4"/>
  <c r="Y3112" i="4"/>
  <c r="Y3113" i="4"/>
  <c r="Y3114" i="4"/>
  <c r="Y3115" i="4"/>
  <c r="Y3116" i="4"/>
  <c r="Y3117" i="4"/>
  <c r="Y3118" i="4"/>
  <c r="Y3119" i="4"/>
  <c r="Y3120" i="4"/>
  <c r="Y3121" i="4"/>
  <c r="Y3122" i="4"/>
  <c r="Y3123" i="4"/>
  <c r="Y3124" i="4"/>
  <c r="AP54" i="3"/>
  <c r="M77" i="2"/>
  <c r="AN54" i="3"/>
  <c r="L77" i="2"/>
  <c r="AL54" i="3"/>
  <c r="K77" i="2"/>
  <c r="AJ54" i="3"/>
  <c r="J77" i="2"/>
  <c r="AH54" i="3"/>
  <c r="I77" i="2"/>
  <c r="T3108" i="4"/>
  <c r="T3110" i="4"/>
  <c r="T3111" i="4"/>
  <c r="T3112" i="4"/>
  <c r="T3113" i="4"/>
  <c r="T3114" i="4"/>
  <c r="T3115" i="4"/>
  <c r="T3116" i="4"/>
  <c r="T3117" i="4"/>
  <c r="T3118" i="4"/>
  <c r="T3119" i="4"/>
  <c r="T3120" i="4"/>
  <c r="T3121" i="4"/>
  <c r="T3122" i="4"/>
  <c r="T3123" i="4"/>
  <c r="T3124" i="4"/>
  <c r="AF54" i="3"/>
  <c r="H77" i="2"/>
  <c r="S3108" i="4"/>
  <c r="S3110" i="4"/>
  <c r="S3111" i="4"/>
  <c r="S3112" i="4"/>
  <c r="S3113" i="4"/>
  <c r="S3114" i="4"/>
  <c r="S3115" i="4"/>
  <c r="S3116" i="4"/>
  <c r="S3117" i="4"/>
  <c r="S3118" i="4"/>
  <c r="S3119" i="4"/>
  <c r="S3120" i="4"/>
  <c r="S3121" i="4"/>
  <c r="S3122" i="4"/>
  <c r="S3123" i="4"/>
  <c r="S3124" i="4"/>
  <c r="AD54" i="3"/>
  <c r="G77" i="2"/>
  <c r="AB54" i="3"/>
  <c r="F77" i="2"/>
  <c r="Q3108" i="4"/>
  <c r="Q3110" i="4"/>
  <c r="Q3111" i="4"/>
  <c r="Q3112" i="4"/>
  <c r="Q3113" i="4"/>
  <c r="Q3114" i="4"/>
  <c r="Q3115" i="4"/>
  <c r="Q3116" i="4"/>
  <c r="Q3117" i="4"/>
  <c r="Q3118" i="4"/>
  <c r="Q3119" i="4"/>
  <c r="Q3120" i="4"/>
  <c r="Q3121" i="4"/>
  <c r="Q3122" i="4"/>
  <c r="Q3123" i="4"/>
  <c r="Q3124" i="4"/>
  <c r="Z54" i="3"/>
  <c r="E77" i="2"/>
  <c r="X54" i="3"/>
  <c r="D77" i="2"/>
  <c r="C54" i="3"/>
  <c r="C77" i="2"/>
  <c r="B77" i="2"/>
  <c r="A77" i="2"/>
  <c r="BH55" i="3"/>
  <c r="V81" i="2"/>
  <c r="BF55" i="3"/>
  <c r="U81" i="2"/>
  <c r="BD55" i="3"/>
  <c r="T81" i="2"/>
  <c r="BB55" i="3"/>
  <c r="S81" i="2"/>
  <c r="AZ55" i="3"/>
  <c r="R81" i="2"/>
  <c r="AX55" i="3"/>
  <c r="Q81" i="2"/>
  <c r="AV55" i="3"/>
  <c r="P81" i="2"/>
  <c r="AT55" i="3"/>
  <c r="O81" i="2"/>
  <c r="AR55" i="3"/>
  <c r="N81" i="2"/>
  <c r="AP55" i="3"/>
  <c r="M81" i="2"/>
  <c r="AN55" i="3"/>
  <c r="L81" i="2"/>
  <c r="AL55" i="3"/>
  <c r="K81" i="2"/>
  <c r="AJ55" i="3"/>
  <c r="J81" i="2"/>
  <c r="AH55" i="3"/>
  <c r="I81" i="2"/>
  <c r="T3213" i="4"/>
  <c r="AF55" i="3"/>
  <c r="H81" i="2"/>
  <c r="S3213" i="4"/>
  <c r="AD55" i="3"/>
  <c r="G81" i="2"/>
  <c r="Y271" i="6"/>
  <c r="R3213" i="4"/>
  <c r="AB55" i="3"/>
  <c r="F81" i="2"/>
  <c r="Q3213" i="4"/>
  <c r="Z55" i="3"/>
  <c r="E81" i="2"/>
  <c r="W271" i="6"/>
  <c r="P3213" i="4"/>
  <c r="X55" i="3"/>
  <c r="D81" i="2"/>
  <c r="C55" i="3"/>
  <c r="C81" i="2"/>
  <c r="B81" i="2"/>
  <c r="A81" i="2"/>
  <c r="BH57" i="3"/>
  <c r="V87" i="2"/>
  <c r="BF57" i="3"/>
  <c r="U87" i="2"/>
  <c r="BD57" i="3"/>
  <c r="T87" i="2"/>
  <c r="BB57" i="3"/>
  <c r="S87" i="2"/>
  <c r="AZ57" i="3"/>
  <c r="R87" i="2"/>
  <c r="AX57" i="3"/>
  <c r="Q87" i="2"/>
  <c r="AV57" i="3"/>
  <c r="P87" i="2"/>
  <c r="AT57" i="3"/>
  <c r="O87" i="2"/>
  <c r="AR57" i="3"/>
  <c r="N87" i="2"/>
  <c r="Y3327" i="4"/>
  <c r="AP57" i="3"/>
  <c r="M87" i="2"/>
  <c r="X3327" i="4"/>
  <c r="AN57" i="3"/>
  <c r="L87" i="2"/>
  <c r="AL57" i="3"/>
  <c r="K87" i="2"/>
  <c r="AJ57" i="3"/>
  <c r="J87" i="2"/>
  <c r="AH57" i="3"/>
  <c r="I87" i="2"/>
  <c r="T3327" i="4"/>
  <c r="AF57" i="3"/>
  <c r="H87" i="2"/>
  <c r="S3327" i="4"/>
  <c r="AD57" i="3"/>
  <c r="G87" i="2"/>
  <c r="R3327" i="4"/>
  <c r="AB57" i="3"/>
  <c r="F87" i="2"/>
  <c r="Q3327" i="4"/>
  <c r="Z57" i="3"/>
  <c r="E87" i="2"/>
  <c r="P3327" i="4"/>
  <c r="X57" i="3"/>
  <c r="D87" i="2"/>
  <c r="C57" i="3"/>
  <c r="C87" i="2"/>
  <c r="B87" i="2"/>
  <c r="A87" i="2"/>
  <c r="BH56" i="3"/>
  <c r="V86" i="2"/>
  <c r="BF56" i="3"/>
  <c r="U86" i="2"/>
  <c r="BD56" i="3"/>
  <c r="T86" i="2"/>
  <c r="BB56" i="3"/>
  <c r="S86" i="2"/>
  <c r="AZ56" i="3"/>
  <c r="R86" i="2"/>
  <c r="AX56" i="3"/>
  <c r="Q86" i="2"/>
  <c r="AV56" i="3"/>
  <c r="P86" i="2"/>
  <c r="AT56" i="3"/>
  <c r="O86" i="2"/>
  <c r="AR56" i="3"/>
  <c r="N86" i="2"/>
  <c r="AP56" i="3"/>
  <c r="M86" i="2"/>
  <c r="AN56" i="3"/>
  <c r="L86" i="2"/>
  <c r="AL56" i="3"/>
  <c r="K86" i="2"/>
  <c r="AJ56" i="3"/>
  <c r="J86" i="2"/>
  <c r="AH56" i="3"/>
  <c r="I86" i="2"/>
  <c r="AF56" i="3"/>
  <c r="H86" i="2"/>
  <c r="AD56" i="3"/>
  <c r="G86" i="2"/>
  <c r="R3308" i="4"/>
  <c r="AB56" i="3"/>
  <c r="F86" i="2"/>
  <c r="Z56" i="3"/>
  <c r="E86" i="2"/>
  <c r="P3308" i="4"/>
  <c r="X56" i="3"/>
  <c r="D86" i="2"/>
  <c r="C56" i="3"/>
  <c r="C86" i="2"/>
  <c r="B86" i="2"/>
  <c r="A86" i="2"/>
  <c r="C51" i="2"/>
  <c r="BH60" i="3"/>
  <c r="V107" i="2"/>
  <c r="BF60" i="3"/>
  <c r="U107" i="2"/>
  <c r="BD60" i="3"/>
  <c r="T107" i="2"/>
  <c r="BB60" i="3"/>
  <c r="S107" i="2"/>
  <c r="AZ60" i="3"/>
  <c r="R107" i="2"/>
  <c r="AX60" i="3"/>
  <c r="Q107" i="2"/>
  <c r="AV60" i="3"/>
  <c r="P107" i="2"/>
  <c r="AT60" i="3"/>
  <c r="O107" i="2"/>
  <c r="Z3415" i="4"/>
  <c r="Z3416" i="4"/>
  <c r="Z3417" i="4"/>
  <c r="Z3418" i="4"/>
  <c r="Z3419" i="4"/>
  <c r="Z3420" i="4"/>
  <c r="Z3421" i="4"/>
  <c r="Z3422" i="4"/>
  <c r="Z3423" i="4"/>
  <c r="Z3424" i="4"/>
  <c r="Z3425" i="4"/>
  <c r="Z3426" i="4"/>
  <c r="Z3427" i="4"/>
  <c r="Z3428" i="4"/>
  <c r="Z3429" i="4"/>
  <c r="Z3430" i="4"/>
  <c r="Z3431" i="4"/>
  <c r="Z3432" i="4"/>
  <c r="Z3433" i="4"/>
  <c r="Z3434" i="4"/>
  <c r="Z3435" i="4"/>
  <c r="Z3436" i="4"/>
  <c r="Z3437" i="4"/>
  <c r="Z3438" i="4"/>
  <c r="Z3439" i="4"/>
  <c r="Z3440" i="4"/>
  <c r="Z3441" i="4"/>
  <c r="Z3442" i="4"/>
  <c r="Z3443" i="4"/>
  <c r="Z3444" i="4"/>
  <c r="Z3445" i="4"/>
  <c r="Z3446" i="4"/>
  <c r="Z3447" i="4"/>
  <c r="Z3448" i="4"/>
  <c r="Z3449" i="4"/>
  <c r="Z3450" i="4"/>
  <c r="Z3451" i="4"/>
  <c r="Z3452" i="4"/>
  <c r="Z3453" i="4"/>
  <c r="Z3454" i="4"/>
  <c r="AR60" i="3"/>
  <c r="N107" i="2"/>
  <c r="AP60" i="3"/>
  <c r="M107" i="2"/>
  <c r="X3454" i="4"/>
  <c r="AN60" i="3"/>
  <c r="L107" i="2"/>
  <c r="AL60" i="3"/>
  <c r="K107" i="2"/>
  <c r="AJ60" i="3"/>
  <c r="J107" i="2"/>
  <c r="AH60" i="3"/>
  <c r="I107" i="2"/>
  <c r="AF60" i="3"/>
  <c r="H107" i="2"/>
  <c r="AD60" i="3"/>
  <c r="G107" i="2"/>
  <c r="R3454" i="4"/>
  <c r="AB60" i="3"/>
  <c r="F107" i="2"/>
  <c r="Z60" i="3"/>
  <c r="E107" i="2"/>
  <c r="P3454" i="4"/>
  <c r="X60" i="3"/>
  <c r="D107" i="2"/>
  <c r="C60" i="3"/>
  <c r="C107" i="2"/>
  <c r="B107" i="2"/>
  <c r="BH40" i="3"/>
  <c r="V106" i="2"/>
  <c r="BF40" i="3"/>
  <c r="U106" i="2"/>
  <c r="BD40" i="3"/>
  <c r="T106" i="2"/>
  <c r="BB40" i="3"/>
  <c r="S106" i="2"/>
  <c r="AZ40" i="3"/>
  <c r="R106" i="2"/>
  <c r="AX40" i="3"/>
  <c r="Q106" i="2"/>
  <c r="AV40" i="3"/>
  <c r="P106" i="2"/>
  <c r="AT40" i="3"/>
  <c r="O106" i="2"/>
  <c r="AR40" i="3"/>
  <c r="N106" i="2"/>
  <c r="Y2599" i="4"/>
  <c r="AP40" i="3"/>
  <c r="M106" i="2"/>
  <c r="AN40" i="3"/>
  <c r="L106" i="2"/>
  <c r="AL40" i="3"/>
  <c r="K106" i="2"/>
  <c r="AJ40" i="3"/>
  <c r="J106" i="2"/>
  <c r="AH40" i="3"/>
  <c r="I106" i="2"/>
  <c r="AF40" i="3"/>
  <c r="H106" i="2"/>
  <c r="AD40" i="3"/>
  <c r="G106" i="2"/>
  <c r="R2599" i="4"/>
  <c r="AB40" i="3"/>
  <c r="F106" i="2"/>
  <c r="Z40" i="3"/>
  <c r="E106" i="2"/>
  <c r="P2599" i="4"/>
  <c r="X40" i="3"/>
  <c r="D106" i="2"/>
  <c r="C40" i="3"/>
  <c r="C106" i="2"/>
  <c r="B106" i="2"/>
  <c r="A106" i="2"/>
  <c r="A52" i="2"/>
  <c r="A107" i="2"/>
  <c r="Q55" i="2"/>
  <c r="F55" i="2"/>
  <c r="D55" i="2"/>
  <c r="BH61" i="3"/>
  <c r="V110" i="2"/>
  <c r="BF61" i="3"/>
  <c r="U110" i="2"/>
  <c r="BD61" i="3"/>
  <c r="T110" i="2"/>
  <c r="BB61" i="3"/>
  <c r="S110" i="2"/>
  <c r="AZ61" i="3"/>
  <c r="R110" i="2"/>
  <c r="AC3479" i="4"/>
  <c r="AX61" i="3"/>
  <c r="Q110" i="2"/>
  <c r="AV61" i="3"/>
  <c r="P110" i="2"/>
  <c r="AT61" i="3"/>
  <c r="O110" i="2"/>
  <c r="Z3456" i="4"/>
  <c r="Z3457" i="4"/>
  <c r="Z3458" i="4"/>
  <c r="Z3459" i="4"/>
  <c r="Z3460" i="4"/>
  <c r="Z3461" i="4"/>
  <c r="Z3462" i="4"/>
  <c r="Z3463" i="4"/>
  <c r="Z3464" i="4"/>
  <c r="Z3465" i="4"/>
  <c r="Z3466" i="4"/>
  <c r="Z3467" i="4"/>
  <c r="Z3468" i="4"/>
  <c r="Z3469" i="4"/>
  <c r="Z3470" i="4"/>
  <c r="Z3471" i="4"/>
  <c r="Z3472" i="4"/>
  <c r="Z3473" i="4"/>
  <c r="Z3474" i="4"/>
  <c r="Z3475" i="4"/>
  <c r="Z3476" i="4"/>
  <c r="Z3477" i="4"/>
  <c r="Z3478" i="4"/>
  <c r="AR61" i="3"/>
  <c r="N110" i="2"/>
  <c r="AP61" i="3"/>
  <c r="M110" i="2"/>
  <c r="X3479" i="4"/>
  <c r="AN61" i="3"/>
  <c r="L110" i="2"/>
  <c r="AL61" i="3"/>
  <c r="K110" i="2"/>
  <c r="AJ61" i="3"/>
  <c r="J110" i="2"/>
  <c r="AH61" i="3"/>
  <c r="I110" i="2"/>
  <c r="AF61" i="3"/>
  <c r="H110" i="2"/>
  <c r="AD61" i="3"/>
  <c r="G110" i="2"/>
  <c r="R3479" i="4"/>
  <c r="AB61" i="3"/>
  <c r="F110" i="2"/>
  <c r="Z61" i="3"/>
  <c r="E110" i="2"/>
  <c r="P3479" i="4"/>
  <c r="X61" i="3"/>
  <c r="D110" i="2"/>
  <c r="C61" i="3"/>
  <c r="C110" i="2"/>
  <c r="B110" i="2"/>
  <c r="A110" i="2"/>
  <c r="BH58" i="3"/>
  <c r="V93" i="2"/>
  <c r="BF58" i="3"/>
  <c r="U93" i="2"/>
  <c r="BD58" i="3"/>
  <c r="T93" i="2"/>
  <c r="BB58" i="3"/>
  <c r="S93" i="2"/>
  <c r="AZ58" i="3"/>
  <c r="R93" i="2"/>
  <c r="AX58" i="3"/>
  <c r="Q93" i="2"/>
  <c r="AV58" i="3"/>
  <c r="P93" i="2"/>
  <c r="AT58" i="3"/>
  <c r="O93" i="2"/>
  <c r="AR58" i="3"/>
  <c r="N93" i="2"/>
  <c r="AP58" i="3"/>
  <c r="M93" i="2"/>
  <c r="AN58" i="3"/>
  <c r="L93" i="2"/>
  <c r="AL58" i="3"/>
  <c r="K93" i="2"/>
  <c r="AJ58" i="3"/>
  <c r="J93" i="2"/>
  <c r="AH58" i="3"/>
  <c r="I93" i="2"/>
  <c r="AF58" i="3"/>
  <c r="H93" i="2"/>
  <c r="AD58" i="3"/>
  <c r="G93" i="2"/>
  <c r="AB58" i="3"/>
  <c r="F93" i="2"/>
  <c r="Z58" i="3"/>
  <c r="E93" i="2"/>
  <c r="X58" i="3"/>
  <c r="D93" i="2"/>
  <c r="C58" i="3"/>
  <c r="C93" i="2"/>
  <c r="B93" i="2"/>
  <c r="A93" i="2"/>
  <c r="AE377" i="6"/>
  <c r="AE378" i="6"/>
  <c r="W377" i="6"/>
  <c r="W378" i="6"/>
  <c r="AJ561" i="6"/>
  <c r="AJ562" i="6"/>
  <c r="AE561" i="6"/>
  <c r="AE562" i="6"/>
  <c r="BH59" i="3"/>
  <c r="V103" i="2"/>
  <c r="BF59" i="3"/>
  <c r="U103" i="2"/>
  <c r="BD59" i="3"/>
  <c r="T103" i="2"/>
  <c r="BB59" i="3"/>
  <c r="S103" i="2"/>
  <c r="AZ59" i="3"/>
  <c r="R103" i="2"/>
  <c r="AX59" i="3"/>
  <c r="Q103" i="2"/>
  <c r="AV59" i="3"/>
  <c r="P103" i="2"/>
  <c r="AT59" i="3"/>
  <c r="O103" i="2"/>
  <c r="AR59" i="3"/>
  <c r="N103" i="2"/>
  <c r="AP59" i="3"/>
  <c r="M103" i="2"/>
  <c r="AN59" i="3"/>
  <c r="L103" i="2"/>
  <c r="AL59" i="3"/>
  <c r="K103" i="2"/>
  <c r="AJ59" i="3"/>
  <c r="J103" i="2"/>
  <c r="AH59" i="3"/>
  <c r="I103" i="2"/>
  <c r="AF59" i="3"/>
  <c r="H103" i="2"/>
  <c r="AD59" i="3"/>
  <c r="G103" i="2"/>
  <c r="AB59" i="3"/>
  <c r="F103" i="2"/>
  <c r="Z59" i="3"/>
  <c r="E103" i="2"/>
  <c r="X59" i="3"/>
  <c r="D103" i="2"/>
  <c r="C59" i="3"/>
  <c r="C103" i="2"/>
  <c r="B103" i="2"/>
  <c r="A103" i="2"/>
  <c r="A46" i="2"/>
  <c r="BH50" i="3"/>
  <c r="V69" i="2"/>
  <c r="BF50" i="3"/>
  <c r="U69" i="2"/>
  <c r="BD50" i="3"/>
  <c r="T69" i="2"/>
  <c r="BB50" i="3"/>
  <c r="S69" i="2"/>
  <c r="AZ50" i="3"/>
  <c r="R69" i="2"/>
  <c r="AC2851" i="4"/>
  <c r="AX50" i="3"/>
  <c r="Q69" i="2"/>
  <c r="AV50" i="3"/>
  <c r="P69" i="2"/>
  <c r="AT50" i="3"/>
  <c r="O69" i="2"/>
  <c r="AR50" i="3"/>
  <c r="N69" i="2"/>
  <c r="AP50" i="3"/>
  <c r="M69" i="2"/>
  <c r="X2851" i="4"/>
  <c r="AN50" i="3"/>
  <c r="L69" i="2"/>
  <c r="AL50" i="3"/>
  <c r="K69" i="2"/>
  <c r="AJ50" i="3"/>
  <c r="J69" i="2"/>
  <c r="AH50" i="3"/>
  <c r="I69" i="2"/>
  <c r="AF50" i="3"/>
  <c r="H69" i="2"/>
  <c r="S2851" i="4"/>
  <c r="AD50" i="3"/>
  <c r="G69" i="2"/>
  <c r="R2851" i="4"/>
  <c r="AB50" i="3"/>
  <c r="F69" i="2"/>
  <c r="Z50" i="3"/>
  <c r="E69" i="2"/>
  <c r="P2851" i="4"/>
  <c r="X50" i="3"/>
  <c r="D69" i="2"/>
  <c r="C50" i="3"/>
  <c r="C69" i="2"/>
  <c r="B69" i="2"/>
  <c r="A69" i="2"/>
  <c r="BH51" i="3"/>
  <c r="V70" i="2"/>
  <c r="BF51" i="3"/>
  <c r="U70" i="2"/>
  <c r="BD51" i="3"/>
  <c r="T70" i="2"/>
  <c r="BB51" i="3"/>
  <c r="S70" i="2"/>
  <c r="AZ51" i="3"/>
  <c r="R70" i="2"/>
  <c r="AC2897" i="4"/>
  <c r="AX51" i="3"/>
  <c r="Q70" i="2"/>
  <c r="AV51" i="3"/>
  <c r="P70" i="2"/>
  <c r="AT51" i="3"/>
  <c r="O70" i="2"/>
  <c r="AR51" i="3"/>
  <c r="N70" i="2"/>
  <c r="AP51" i="3"/>
  <c r="M70" i="2"/>
  <c r="X2897" i="4"/>
  <c r="AN51" i="3"/>
  <c r="L70" i="2"/>
  <c r="AL51" i="3"/>
  <c r="K70" i="2"/>
  <c r="AJ51" i="3"/>
  <c r="J70" i="2"/>
  <c r="AH51" i="3"/>
  <c r="I70" i="2"/>
  <c r="AF51" i="3"/>
  <c r="H70" i="2"/>
  <c r="AD51" i="3"/>
  <c r="G70" i="2"/>
  <c r="R2897" i="4"/>
  <c r="AB51" i="3"/>
  <c r="F70" i="2"/>
  <c r="Z51" i="3"/>
  <c r="E70" i="2"/>
  <c r="P2897" i="4"/>
  <c r="X51" i="3"/>
  <c r="D70" i="2"/>
  <c r="C51" i="3"/>
  <c r="C70" i="2"/>
  <c r="B70" i="2"/>
  <c r="A70" i="2"/>
  <c r="A12" i="2"/>
  <c r="C3" i="2"/>
  <c r="BH46" i="3"/>
  <c r="V59" i="2"/>
  <c r="BF46" i="3"/>
  <c r="U59" i="2"/>
  <c r="BD46" i="3"/>
  <c r="T59" i="2"/>
  <c r="BB46" i="3"/>
  <c r="S59" i="2"/>
  <c r="AZ46" i="3"/>
  <c r="R59" i="2"/>
  <c r="AC2775" i="4"/>
  <c r="AX46" i="3"/>
  <c r="Q59" i="2"/>
  <c r="AV46" i="3"/>
  <c r="P59" i="2"/>
  <c r="AT46" i="3"/>
  <c r="O59" i="2"/>
  <c r="AR46" i="3"/>
  <c r="N59" i="2"/>
  <c r="AP46" i="3"/>
  <c r="M59" i="2"/>
  <c r="X2775" i="4"/>
  <c r="AN46" i="3"/>
  <c r="L59" i="2"/>
  <c r="AL46" i="3"/>
  <c r="K59" i="2"/>
  <c r="AJ46" i="3"/>
  <c r="J59" i="2"/>
  <c r="AH46" i="3"/>
  <c r="I59" i="2"/>
  <c r="AF46" i="3"/>
  <c r="H59" i="2"/>
  <c r="AD46" i="3"/>
  <c r="G59" i="2"/>
  <c r="R2775" i="4"/>
  <c r="AB46" i="3"/>
  <c r="F59" i="2"/>
  <c r="Z46" i="3"/>
  <c r="E59" i="2"/>
  <c r="P2775" i="4"/>
  <c r="X46" i="3"/>
  <c r="D59" i="2"/>
  <c r="C46" i="3"/>
  <c r="C59" i="2"/>
  <c r="B59" i="2"/>
  <c r="A2" i="2"/>
  <c r="C29" i="2"/>
  <c r="Y168" i="4"/>
  <c r="Y182" i="4"/>
  <c r="Y189" i="4"/>
  <c r="Y196" i="4"/>
  <c r="Y165" i="4"/>
  <c r="Y166" i="4"/>
  <c r="Y167" i="4"/>
  <c r="Y169" i="4"/>
  <c r="Y170" i="4"/>
  <c r="Y171" i="4"/>
  <c r="Y172" i="4"/>
  <c r="Y173" i="4"/>
  <c r="Y174" i="4"/>
  <c r="Y175" i="4"/>
  <c r="Y176" i="4"/>
  <c r="Y177" i="4"/>
  <c r="Y178" i="4"/>
  <c r="Y179" i="4"/>
  <c r="Y180" i="4"/>
  <c r="Y181" i="4"/>
  <c r="Y183" i="4"/>
  <c r="Y184" i="4"/>
  <c r="Y185" i="4"/>
  <c r="Y186" i="4"/>
  <c r="Y187" i="4"/>
  <c r="Y188" i="4"/>
  <c r="Y190" i="4"/>
  <c r="Y191" i="4"/>
  <c r="Y192" i="4"/>
  <c r="Y193" i="4"/>
  <c r="Y194" i="4"/>
  <c r="Y195" i="4"/>
  <c r="Y197" i="4"/>
  <c r="Y198" i="4"/>
  <c r="Y199" i="4"/>
  <c r="Y200" i="4"/>
  <c r="Y201" i="4"/>
  <c r="Y202" i="4"/>
  <c r="Y203" i="4"/>
  <c r="Y204" i="4"/>
  <c r="Y205" i="4"/>
  <c r="Y206" i="4"/>
  <c r="Y207" i="4"/>
  <c r="Y208" i="4"/>
  <c r="Y209" i="4"/>
  <c r="Y210" i="4"/>
  <c r="Y211" i="4"/>
  <c r="Y212" i="4"/>
  <c r="Y213" i="4"/>
  <c r="Y214" i="4"/>
  <c r="Y215" i="4"/>
  <c r="Y216" i="4"/>
  <c r="Y217" i="4"/>
  <c r="Y218" i="4"/>
  <c r="Y219" i="4"/>
  <c r="Y220" i="4"/>
  <c r="Y221" i="4"/>
  <c r="Y222" i="4"/>
  <c r="AF34" i="6"/>
  <c r="AF35" i="6"/>
  <c r="AF36" i="6"/>
  <c r="AF37" i="6"/>
  <c r="AF38" i="6"/>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BQ86" i="6"/>
  <c r="BQ85" i="6"/>
  <c r="BQ84" i="6"/>
  <c r="BQ83" i="6"/>
  <c r="BQ82" i="6"/>
  <c r="BQ81" i="6"/>
  <c r="BQ80" i="6"/>
  <c r="BQ79" i="6"/>
  <c r="BQ78" i="6"/>
  <c r="BQ77" i="6"/>
  <c r="BQ76" i="6"/>
  <c r="BQ75" i="6"/>
  <c r="BQ74" i="6"/>
  <c r="BQ73" i="6"/>
  <c r="BQ72" i="6"/>
  <c r="BQ71" i="6"/>
  <c r="BQ70" i="6"/>
  <c r="BQ69" i="6"/>
  <c r="BQ68" i="6"/>
  <c r="BQ67" i="6"/>
  <c r="BQ66" i="6"/>
  <c r="BQ65" i="6"/>
  <c r="BQ64" i="6"/>
  <c r="BQ63" i="6"/>
  <c r="BQ62" i="6"/>
  <c r="BQ61" i="6"/>
  <c r="BQ60" i="6"/>
  <c r="BQ59" i="6"/>
  <c r="BQ58" i="6"/>
  <c r="BQ57" i="6"/>
  <c r="BQ56" i="6"/>
  <c r="BQ55" i="6"/>
  <c r="BQ54" i="6"/>
  <c r="BQ53" i="6"/>
  <c r="BQ52" i="6"/>
  <c r="BQ51" i="6"/>
  <c r="BQ50" i="6"/>
  <c r="BQ49" i="6"/>
  <c r="BQ48" i="6"/>
  <c r="BQ47" i="6"/>
  <c r="BQ46" i="6"/>
  <c r="BQ45" i="6"/>
  <c r="BQ44" i="6"/>
  <c r="BQ43" i="6"/>
  <c r="BQ42" i="6"/>
  <c r="BQ41" i="6"/>
  <c r="BQ40" i="6"/>
  <c r="BQ39" i="6"/>
  <c r="BQ38" i="6"/>
  <c r="BQ37" i="6"/>
  <c r="BQ36" i="6"/>
  <c r="BQ35" i="6"/>
  <c r="BQ34" i="6"/>
  <c r="BQ87" i="6"/>
  <c r="AJ34" i="6"/>
  <c r="AJ35" i="6"/>
  <c r="AJ36" i="6"/>
  <c r="AJ37" i="6"/>
  <c r="AJ38" i="6"/>
  <c r="AJ39" i="6"/>
  <c r="AJ40" i="6"/>
  <c r="AJ41" i="6"/>
  <c r="AJ42" i="6"/>
  <c r="AJ43" i="6"/>
  <c r="AJ44" i="6"/>
  <c r="AJ45" i="6"/>
  <c r="AJ46" i="6"/>
  <c r="AJ47" i="6"/>
  <c r="AJ48" i="6"/>
  <c r="AJ49" i="6"/>
  <c r="AJ50" i="6"/>
  <c r="AJ51" i="6"/>
  <c r="AJ52" i="6"/>
  <c r="AJ53" i="6"/>
  <c r="AJ54" i="6"/>
  <c r="AJ55" i="6"/>
  <c r="AJ56" i="6"/>
  <c r="AJ57" i="6"/>
  <c r="AJ58" i="6"/>
  <c r="AJ59" i="6"/>
  <c r="AJ60" i="6"/>
  <c r="AJ61" i="6"/>
  <c r="AJ62" i="6"/>
  <c r="AJ63" i="6"/>
  <c r="AJ64" i="6"/>
  <c r="AJ65" i="6"/>
  <c r="AJ66" i="6"/>
  <c r="AJ67" i="6"/>
  <c r="AJ68" i="6"/>
  <c r="AJ69" i="6"/>
  <c r="AJ70" i="6"/>
  <c r="AJ71" i="6"/>
  <c r="AJ72" i="6"/>
  <c r="AJ73" i="6"/>
  <c r="AJ74" i="6"/>
  <c r="AJ75" i="6"/>
  <c r="AJ76" i="6"/>
  <c r="AJ77" i="6"/>
  <c r="AJ78" i="6"/>
  <c r="AJ79" i="6"/>
  <c r="AJ80" i="6"/>
  <c r="AJ81" i="6"/>
  <c r="AJ82" i="6"/>
  <c r="AJ83" i="6"/>
  <c r="AJ84" i="6"/>
  <c r="AJ85" i="6"/>
  <c r="AJ86" i="6"/>
  <c r="AJ87" i="6"/>
  <c r="AH34" i="6"/>
  <c r="AH35" i="6"/>
  <c r="AH36" i="6"/>
  <c r="AH37" i="6"/>
  <c r="AH38" i="6"/>
  <c r="AH39" i="6"/>
  <c r="AH40" i="6"/>
  <c r="AH41" i="6"/>
  <c r="AH42" i="6"/>
  <c r="AH43" i="6"/>
  <c r="AH44" i="6"/>
  <c r="AH45" i="6"/>
  <c r="AH46" i="6"/>
  <c r="AH47" i="6"/>
  <c r="AH48" i="6"/>
  <c r="AH49" i="6"/>
  <c r="AH50" i="6"/>
  <c r="AH51" i="6"/>
  <c r="AH52" i="6"/>
  <c r="AH53" i="6"/>
  <c r="AH54" i="6"/>
  <c r="AH55" i="6"/>
  <c r="AH56" i="6"/>
  <c r="AH57" i="6"/>
  <c r="AH58" i="6"/>
  <c r="AH59" i="6"/>
  <c r="AH60" i="6"/>
  <c r="AH61" i="6"/>
  <c r="AH62" i="6"/>
  <c r="AH63" i="6"/>
  <c r="AH64" i="6"/>
  <c r="AH65" i="6"/>
  <c r="AH66" i="6"/>
  <c r="AH67" i="6"/>
  <c r="AH68" i="6"/>
  <c r="AH69" i="6"/>
  <c r="AH70" i="6"/>
  <c r="AH71" i="6"/>
  <c r="AH72" i="6"/>
  <c r="AH73" i="6"/>
  <c r="AH74" i="6"/>
  <c r="AH75" i="6"/>
  <c r="AH76" i="6"/>
  <c r="AH77" i="6"/>
  <c r="AH78" i="6"/>
  <c r="AH79" i="6"/>
  <c r="AH80" i="6"/>
  <c r="AH81" i="6"/>
  <c r="AH82" i="6"/>
  <c r="AH83" i="6"/>
  <c r="AH84" i="6"/>
  <c r="AH85" i="6"/>
  <c r="AH86" i="6"/>
  <c r="AH87" i="6"/>
  <c r="AD34" i="6"/>
  <c r="AD35" i="6"/>
  <c r="AD36" i="6"/>
  <c r="AD37" i="6"/>
  <c r="AD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C34" i="6"/>
  <c r="AC35" i="6"/>
  <c r="AC36" i="6"/>
  <c r="AC37" i="6"/>
  <c r="AC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Y34" i="6"/>
  <c r="Y35" i="6"/>
  <c r="Y36" i="6"/>
  <c r="Y37" i="6"/>
  <c r="Y38" i="6"/>
  <c r="Y39" i="6"/>
  <c r="Y40" i="6"/>
  <c r="Y41" i="6"/>
  <c r="Y42" i="6"/>
  <c r="Y43" i="6"/>
  <c r="Y44" i="6"/>
  <c r="Y45" i="6"/>
  <c r="Y46" i="6"/>
  <c r="Y47" i="6"/>
  <c r="Y48" i="6"/>
  <c r="Y49" i="6"/>
  <c r="Y50" i="6"/>
  <c r="Y51" i="6"/>
  <c r="Y52" i="6"/>
  <c r="Y53" i="6"/>
  <c r="Y54" i="6"/>
  <c r="Y55" i="6"/>
  <c r="Y56" i="6"/>
  <c r="Y57" i="6"/>
  <c r="Y58" i="6"/>
  <c r="Y59" i="6"/>
  <c r="Y60" i="6"/>
  <c r="Y61" i="6"/>
  <c r="Y62" i="6"/>
  <c r="Y63" i="6"/>
  <c r="Y64" i="6"/>
  <c r="Y65" i="6"/>
  <c r="Y66" i="6"/>
  <c r="Y67" i="6"/>
  <c r="Y68" i="6"/>
  <c r="Y69" i="6"/>
  <c r="Y70" i="6"/>
  <c r="Y71" i="6"/>
  <c r="Y72" i="6"/>
  <c r="Y73" i="6"/>
  <c r="Y74" i="6"/>
  <c r="Y75" i="6"/>
  <c r="Y76" i="6"/>
  <c r="Y77" i="6"/>
  <c r="Y78" i="6"/>
  <c r="Y79" i="6"/>
  <c r="Y80" i="6"/>
  <c r="Y81" i="6"/>
  <c r="Y82" i="6"/>
  <c r="Y83" i="6"/>
  <c r="Y84" i="6"/>
  <c r="Y85" i="6"/>
  <c r="Y86" i="6"/>
  <c r="Y87" i="6"/>
  <c r="W34" i="6"/>
  <c r="W35" i="6"/>
  <c r="W36" i="6"/>
  <c r="W37" i="6"/>
  <c r="W38" i="6"/>
  <c r="W39" i="6"/>
  <c r="W40" i="6"/>
  <c r="W41" i="6"/>
  <c r="W42" i="6"/>
  <c r="W43" i="6"/>
  <c r="W44" i="6"/>
  <c r="W45" i="6"/>
  <c r="W46" i="6"/>
  <c r="W47" i="6"/>
  <c r="W48" i="6"/>
  <c r="W49" i="6"/>
  <c r="W50" i="6"/>
  <c r="W51" i="6"/>
  <c r="W52" i="6"/>
  <c r="W53" i="6"/>
  <c r="W54" i="6"/>
  <c r="W55" i="6"/>
  <c r="W56" i="6"/>
  <c r="W57" i="6"/>
  <c r="W58" i="6"/>
  <c r="W59" i="6"/>
  <c r="W60" i="6"/>
  <c r="W61" i="6"/>
  <c r="W62" i="6"/>
  <c r="W63" i="6"/>
  <c r="W64" i="6"/>
  <c r="W65" i="6"/>
  <c r="W66" i="6"/>
  <c r="W67" i="6"/>
  <c r="W68" i="6"/>
  <c r="W69" i="6"/>
  <c r="W70" i="6"/>
  <c r="W71" i="6"/>
  <c r="W72" i="6"/>
  <c r="W73" i="6"/>
  <c r="W74" i="6"/>
  <c r="W75" i="6"/>
  <c r="W76" i="6"/>
  <c r="W77" i="6"/>
  <c r="W78" i="6"/>
  <c r="W79" i="6"/>
  <c r="W80" i="6"/>
  <c r="W81" i="6"/>
  <c r="W82" i="6"/>
  <c r="W83" i="6"/>
  <c r="W84" i="6"/>
  <c r="W85" i="6"/>
  <c r="W86" i="6"/>
  <c r="W87" i="6"/>
  <c r="AG34" i="6"/>
  <c r="C34" i="6"/>
  <c r="T34" i="6"/>
  <c r="G34" i="6"/>
  <c r="AG35" i="6"/>
  <c r="C35" i="6"/>
  <c r="T35" i="6"/>
  <c r="G35" i="6"/>
  <c r="AG36" i="6"/>
  <c r="C36" i="6"/>
  <c r="T36" i="6"/>
  <c r="G36" i="6"/>
  <c r="AG37" i="6"/>
  <c r="C37" i="6"/>
  <c r="T37" i="6"/>
  <c r="G37" i="6"/>
  <c r="AG38" i="6"/>
  <c r="C38" i="6"/>
  <c r="T38" i="6"/>
  <c r="G38" i="6"/>
  <c r="AG39" i="6"/>
  <c r="C39" i="6"/>
  <c r="T39" i="6"/>
  <c r="G39" i="6"/>
  <c r="AG40" i="6"/>
  <c r="C40" i="6"/>
  <c r="T40" i="6"/>
  <c r="G40" i="6"/>
  <c r="AG41" i="6"/>
  <c r="C41" i="6"/>
  <c r="T41" i="6"/>
  <c r="G41" i="6"/>
  <c r="AG42" i="6"/>
  <c r="C42" i="6"/>
  <c r="T42" i="6"/>
  <c r="G42" i="6"/>
  <c r="AG43" i="6"/>
  <c r="C43" i="6"/>
  <c r="T43" i="6"/>
  <c r="G43" i="6"/>
  <c r="AG44" i="6"/>
  <c r="C44" i="6"/>
  <c r="T44" i="6"/>
  <c r="G44" i="6"/>
  <c r="AG45" i="6"/>
  <c r="C45" i="6"/>
  <c r="T45" i="6"/>
  <c r="G45" i="6"/>
  <c r="AG46" i="6"/>
  <c r="C46" i="6"/>
  <c r="T46" i="6"/>
  <c r="G46" i="6"/>
  <c r="AG47" i="6"/>
  <c r="C47" i="6"/>
  <c r="T47" i="6"/>
  <c r="G47" i="6"/>
  <c r="AG48" i="6"/>
  <c r="C48" i="6"/>
  <c r="T48" i="6"/>
  <c r="G48" i="6"/>
  <c r="AG49" i="6"/>
  <c r="C49" i="6"/>
  <c r="T49" i="6"/>
  <c r="G49" i="6"/>
  <c r="AG50" i="6"/>
  <c r="C50" i="6"/>
  <c r="T50" i="6"/>
  <c r="G50" i="6"/>
  <c r="AG51" i="6"/>
  <c r="C51" i="6"/>
  <c r="T51" i="6"/>
  <c r="G51" i="6"/>
  <c r="AG52" i="6"/>
  <c r="C52" i="6"/>
  <c r="T52" i="6"/>
  <c r="G52" i="6"/>
  <c r="AG53" i="6"/>
  <c r="C53" i="6"/>
  <c r="T53" i="6"/>
  <c r="G53" i="6"/>
  <c r="AG54" i="6"/>
  <c r="C54" i="6"/>
  <c r="T54" i="6"/>
  <c r="G54" i="6"/>
  <c r="AG55" i="6"/>
  <c r="C55" i="6"/>
  <c r="T55" i="6"/>
  <c r="G55" i="6"/>
  <c r="AG56" i="6"/>
  <c r="C56" i="6"/>
  <c r="T56" i="6"/>
  <c r="G56" i="6"/>
  <c r="AG57" i="6"/>
  <c r="C57" i="6"/>
  <c r="T57" i="6"/>
  <c r="G57" i="6"/>
  <c r="AG58" i="6"/>
  <c r="C58" i="6"/>
  <c r="T58" i="6"/>
  <c r="G58" i="6"/>
  <c r="AG59" i="6"/>
  <c r="C59" i="6"/>
  <c r="T59" i="6"/>
  <c r="G59" i="6"/>
  <c r="AG60" i="6"/>
  <c r="C60" i="6"/>
  <c r="T60" i="6"/>
  <c r="G60" i="6"/>
  <c r="AG61" i="6"/>
  <c r="C61" i="6"/>
  <c r="T61" i="6"/>
  <c r="G61" i="6"/>
  <c r="AG62" i="6"/>
  <c r="C62" i="6"/>
  <c r="T62" i="6"/>
  <c r="G62" i="6"/>
  <c r="AG63" i="6"/>
  <c r="C63" i="6"/>
  <c r="T63" i="6"/>
  <c r="G63" i="6"/>
  <c r="AG64" i="6"/>
  <c r="C64" i="6"/>
  <c r="T64" i="6"/>
  <c r="G64" i="6"/>
  <c r="AG65" i="6"/>
  <c r="C65" i="6"/>
  <c r="T65" i="6"/>
  <c r="G65" i="6"/>
  <c r="AG66" i="6"/>
  <c r="C66" i="6"/>
  <c r="T66" i="6"/>
  <c r="G66" i="6"/>
  <c r="AG67" i="6"/>
  <c r="C67" i="6"/>
  <c r="T67" i="6"/>
  <c r="G67" i="6"/>
  <c r="AG68" i="6"/>
  <c r="C68" i="6"/>
  <c r="T68" i="6"/>
  <c r="G68" i="6"/>
  <c r="AG69" i="6"/>
  <c r="C69" i="6"/>
  <c r="T69" i="6"/>
  <c r="G69" i="6"/>
  <c r="AG70" i="6"/>
  <c r="C70" i="6"/>
  <c r="T70" i="6"/>
  <c r="G70" i="6"/>
  <c r="AG71" i="6"/>
  <c r="C71" i="6"/>
  <c r="T71" i="6"/>
  <c r="G71" i="6"/>
  <c r="AG72" i="6"/>
  <c r="C72" i="6"/>
  <c r="T72" i="6"/>
  <c r="G72" i="6"/>
  <c r="AG73" i="6"/>
  <c r="C73" i="6"/>
  <c r="T73" i="6"/>
  <c r="G73" i="6"/>
  <c r="AG74" i="6"/>
  <c r="C74" i="6"/>
  <c r="T74" i="6"/>
  <c r="G74" i="6"/>
  <c r="AG75" i="6"/>
  <c r="C75" i="6"/>
  <c r="T75" i="6"/>
  <c r="G75" i="6"/>
  <c r="AG76" i="6"/>
  <c r="C76" i="6"/>
  <c r="T76" i="6"/>
  <c r="G76" i="6"/>
  <c r="AG77" i="6"/>
  <c r="C77" i="6"/>
  <c r="T77" i="6"/>
  <c r="G77" i="6"/>
  <c r="AG78" i="6"/>
  <c r="C78" i="6"/>
  <c r="T78" i="6"/>
  <c r="G78" i="6"/>
  <c r="AG79" i="6"/>
  <c r="C79" i="6"/>
  <c r="T79" i="6"/>
  <c r="G79" i="6"/>
  <c r="AG80" i="6"/>
  <c r="C80" i="6"/>
  <c r="T80" i="6"/>
  <c r="G80" i="6"/>
  <c r="AG81" i="6"/>
  <c r="C81" i="6"/>
  <c r="T81" i="6"/>
  <c r="G81" i="6"/>
  <c r="AG82" i="6"/>
  <c r="C82" i="6"/>
  <c r="T82" i="6"/>
  <c r="G82" i="6"/>
  <c r="AG83" i="6"/>
  <c r="C83" i="6"/>
  <c r="T83" i="6"/>
  <c r="G83" i="6"/>
  <c r="AG84" i="6"/>
  <c r="C84" i="6"/>
  <c r="T84" i="6"/>
  <c r="G84" i="6"/>
  <c r="AG85" i="6"/>
  <c r="C85" i="6"/>
  <c r="T85" i="6"/>
  <c r="G85" i="6"/>
  <c r="AG86" i="6"/>
  <c r="C86" i="6"/>
  <c r="T86" i="6"/>
  <c r="G86" i="6"/>
  <c r="AG87" i="6"/>
  <c r="C87" i="6"/>
  <c r="T87" i="6"/>
  <c r="G87" i="6"/>
  <c r="F6" i="3"/>
  <c r="R34" i="6"/>
  <c r="E34" i="6"/>
  <c r="R35" i="6"/>
  <c r="E35" i="6"/>
  <c r="R36" i="6"/>
  <c r="E36" i="6"/>
  <c r="R37" i="6"/>
  <c r="E37" i="6"/>
  <c r="R38" i="6"/>
  <c r="E38" i="6"/>
  <c r="R39" i="6"/>
  <c r="E39" i="6"/>
  <c r="R40" i="6"/>
  <c r="E40" i="6"/>
  <c r="R41" i="6"/>
  <c r="E41" i="6"/>
  <c r="R42" i="6"/>
  <c r="E42" i="6"/>
  <c r="R43" i="6"/>
  <c r="E43" i="6"/>
  <c r="R44" i="6"/>
  <c r="E44" i="6"/>
  <c r="R45" i="6"/>
  <c r="E45" i="6"/>
  <c r="R46" i="6"/>
  <c r="E46" i="6"/>
  <c r="R47" i="6"/>
  <c r="E47" i="6"/>
  <c r="R48" i="6"/>
  <c r="E48" i="6"/>
  <c r="R49" i="6"/>
  <c r="E49" i="6"/>
  <c r="R50" i="6"/>
  <c r="E50" i="6"/>
  <c r="R51" i="6"/>
  <c r="E51" i="6"/>
  <c r="R52" i="6"/>
  <c r="E52" i="6"/>
  <c r="R53" i="6"/>
  <c r="E53" i="6"/>
  <c r="R54" i="6"/>
  <c r="E54" i="6"/>
  <c r="R55" i="6"/>
  <c r="E55" i="6"/>
  <c r="R56" i="6"/>
  <c r="E56" i="6"/>
  <c r="R57" i="6"/>
  <c r="E57" i="6"/>
  <c r="R58" i="6"/>
  <c r="E58" i="6"/>
  <c r="R59" i="6"/>
  <c r="E59" i="6"/>
  <c r="R60" i="6"/>
  <c r="E60" i="6"/>
  <c r="R61" i="6"/>
  <c r="E61" i="6"/>
  <c r="R62" i="6"/>
  <c r="E62" i="6"/>
  <c r="R63" i="6"/>
  <c r="E63" i="6"/>
  <c r="R64" i="6"/>
  <c r="E64" i="6"/>
  <c r="R65" i="6"/>
  <c r="E65" i="6"/>
  <c r="R66" i="6"/>
  <c r="E66" i="6"/>
  <c r="R67" i="6"/>
  <c r="E67" i="6"/>
  <c r="R68" i="6"/>
  <c r="E68" i="6"/>
  <c r="R69" i="6"/>
  <c r="E69" i="6"/>
  <c r="R70" i="6"/>
  <c r="E70" i="6"/>
  <c r="R71" i="6"/>
  <c r="E71" i="6"/>
  <c r="R72" i="6"/>
  <c r="E72" i="6"/>
  <c r="R73" i="6"/>
  <c r="E73" i="6"/>
  <c r="R74" i="6"/>
  <c r="E74" i="6"/>
  <c r="R75" i="6"/>
  <c r="E75" i="6"/>
  <c r="R76" i="6"/>
  <c r="E76" i="6"/>
  <c r="R77" i="6"/>
  <c r="E77" i="6"/>
  <c r="R78" i="6"/>
  <c r="E78" i="6"/>
  <c r="R79" i="6"/>
  <c r="E79" i="6"/>
  <c r="R80" i="6"/>
  <c r="E80" i="6"/>
  <c r="R81" i="6"/>
  <c r="E81" i="6"/>
  <c r="R82" i="6"/>
  <c r="E82" i="6"/>
  <c r="R83" i="6"/>
  <c r="E83" i="6"/>
  <c r="R84" i="6"/>
  <c r="E84" i="6"/>
  <c r="R85" i="6"/>
  <c r="E85" i="6"/>
  <c r="R86" i="6"/>
  <c r="E86" i="6"/>
  <c r="R87" i="6"/>
  <c r="E87" i="6"/>
  <c r="D6" i="3"/>
  <c r="AX230" i="4"/>
  <c r="R230" i="4"/>
  <c r="AX231" i="4"/>
  <c r="R231" i="4"/>
  <c r="AX232" i="4"/>
  <c r="R232" i="4"/>
  <c r="P230" i="4"/>
  <c r="P231" i="4"/>
  <c r="P232" i="4"/>
  <c r="AM273" i="6"/>
  <c r="W273" i="6"/>
  <c r="Y273" i="6"/>
  <c r="Z273" i="6"/>
  <c r="AC273" i="6"/>
  <c r="AF273" i="6"/>
  <c r="AJ273" i="6"/>
  <c r="C273" i="6"/>
  <c r="T273" i="6"/>
  <c r="G273" i="6"/>
  <c r="AM275" i="6"/>
  <c r="W275" i="6"/>
  <c r="Y275" i="6"/>
  <c r="Z275" i="6"/>
  <c r="AC275" i="6"/>
  <c r="AF275" i="6"/>
  <c r="AJ275" i="6"/>
  <c r="C275" i="6"/>
  <c r="T275" i="6"/>
  <c r="G275" i="6"/>
  <c r="AM276" i="6"/>
  <c r="W276" i="6"/>
  <c r="Y276" i="6"/>
  <c r="Z276" i="6"/>
  <c r="AC276" i="6"/>
  <c r="AF276" i="6"/>
  <c r="AJ276" i="6"/>
  <c r="C276" i="6"/>
  <c r="T276" i="6"/>
  <c r="G276" i="6"/>
  <c r="AM274" i="6"/>
  <c r="AM277" i="6"/>
  <c r="AM278" i="6"/>
  <c r="W274" i="6"/>
  <c r="W277" i="6"/>
  <c r="W278" i="6"/>
  <c r="Y274" i="6"/>
  <c r="Y277" i="6"/>
  <c r="Y278" i="6"/>
  <c r="Z274" i="6"/>
  <c r="Z277" i="6"/>
  <c r="Z278" i="6"/>
  <c r="AC274" i="6"/>
  <c r="AC277" i="6"/>
  <c r="AC278" i="6"/>
  <c r="AF274" i="6"/>
  <c r="AF277" i="6"/>
  <c r="AF278" i="6"/>
  <c r="AJ274" i="6"/>
  <c r="AJ277" i="6"/>
  <c r="AJ278" i="6"/>
  <c r="C278" i="6"/>
  <c r="T278" i="6"/>
  <c r="G278" i="6"/>
  <c r="F19" i="3"/>
  <c r="F11" i="3"/>
  <c r="W3" i="6"/>
  <c r="Y3" i="6"/>
  <c r="Z3" i="6"/>
  <c r="AA3" i="6"/>
  <c r="AB3" i="6"/>
  <c r="AC3" i="6"/>
  <c r="AE3" i="6"/>
  <c r="AF3" i="6"/>
  <c r="AJ3" i="6"/>
  <c r="C3" i="6"/>
  <c r="T3" i="6"/>
  <c r="G3" i="6"/>
  <c r="W4" i="6"/>
  <c r="Y4" i="6"/>
  <c r="Z4" i="6"/>
  <c r="AA4" i="6"/>
  <c r="AB4" i="6"/>
  <c r="AC4" i="6"/>
  <c r="AE4" i="6"/>
  <c r="AF4" i="6"/>
  <c r="AJ4" i="6"/>
  <c r="C4" i="6"/>
  <c r="T4" i="6"/>
  <c r="G4" i="6"/>
  <c r="W5" i="6"/>
  <c r="Y5" i="6"/>
  <c r="Z5" i="6"/>
  <c r="AA5" i="6"/>
  <c r="AB5" i="6"/>
  <c r="AC5" i="6"/>
  <c r="AE5" i="6"/>
  <c r="AF5" i="6"/>
  <c r="AJ5" i="6"/>
  <c r="C5" i="6"/>
  <c r="T5" i="6"/>
  <c r="G5" i="6"/>
  <c r="W6" i="6"/>
  <c r="Y6" i="6"/>
  <c r="Z6" i="6"/>
  <c r="AA6" i="6"/>
  <c r="AB6" i="6"/>
  <c r="AC6" i="6"/>
  <c r="AE6" i="6"/>
  <c r="AF6" i="6"/>
  <c r="AJ6" i="6"/>
  <c r="C6" i="6"/>
  <c r="T6" i="6"/>
  <c r="G6" i="6"/>
  <c r="W7" i="6"/>
  <c r="Y7" i="6"/>
  <c r="Z7" i="6"/>
  <c r="AA7" i="6"/>
  <c r="AB7" i="6"/>
  <c r="AC7" i="6"/>
  <c r="AE7" i="6"/>
  <c r="AF7" i="6"/>
  <c r="AJ7" i="6"/>
  <c r="C7" i="6"/>
  <c r="T7" i="6"/>
  <c r="G7" i="6"/>
  <c r="W8" i="6"/>
  <c r="Y8" i="6"/>
  <c r="Z8" i="6"/>
  <c r="AA8" i="6"/>
  <c r="AB8" i="6"/>
  <c r="AC8" i="6"/>
  <c r="AE8" i="6"/>
  <c r="AF8" i="6"/>
  <c r="AJ8" i="6"/>
  <c r="C8" i="6"/>
  <c r="T8" i="6"/>
  <c r="G8" i="6"/>
  <c r="W9" i="6"/>
  <c r="Y9" i="6"/>
  <c r="Z9" i="6"/>
  <c r="AA9" i="6"/>
  <c r="AB9" i="6"/>
  <c r="AC9" i="6"/>
  <c r="AE9" i="6"/>
  <c r="AF9" i="6"/>
  <c r="AJ9" i="6"/>
  <c r="C9" i="6"/>
  <c r="T9" i="6"/>
  <c r="G9" i="6"/>
  <c r="F3" i="3"/>
  <c r="Y16" i="6"/>
  <c r="Z16" i="6"/>
  <c r="AD16" i="6"/>
  <c r="BQ16" i="6"/>
  <c r="AG16" i="6"/>
  <c r="AJ16" i="6"/>
  <c r="C16" i="6"/>
  <c r="T16" i="6"/>
  <c r="G16" i="6"/>
  <c r="W17" i="6"/>
  <c r="Y17" i="6"/>
  <c r="Z17" i="6"/>
  <c r="AD17" i="6"/>
  <c r="BQ17" i="6"/>
  <c r="AG17" i="6"/>
  <c r="AJ17" i="6"/>
  <c r="C17" i="6"/>
  <c r="T17" i="6"/>
  <c r="G17" i="6"/>
  <c r="W18" i="6"/>
  <c r="Y18" i="6"/>
  <c r="Z18" i="6"/>
  <c r="AD18" i="6"/>
  <c r="BQ18" i="6"/>
  <c r="AG18" i="6"/>
  <c r="AJ18" i="6"/>
  <c r="C18" i="6"/>
  <c r="T18" i="6"/>
  <c r="G18" i="6"/>
  <c r="Y19" i="6"/>
  <c r="Z19" i="6"/>
  <c r="AD19" i="6"/>
  <c r="BQ19" i="6"/>
  <c r="AG19" i="6"/>
  <c r="AJ19" i="6"/>
  <c r="C19" i="6"/>
  <c r="T19" i="6"/>
  <c r="G19" i="6"/>
  <c r="W20" i="6"/>
  <c r="Y20" i="6"/>
  <c r="Z20" i="6"/>
  <c r="AD20" i="6"/>
  <c r="BQ20" i="6"/>
  <c r="AG20" i="6"/>
  <c r="AJ20" i="6"/>
  <c r="C20" i="6"/>
  <c r="T20" i="6"/>
  <c r="G20" i="6"/>
  <c r="W21" i="6"/>
  <c r="Y21" i="6"/>
  <c r="Z21" i="6"/>
  <c r="AD21" i="6"/>
  <c r="BQ21" i="6"/>
  <c r="AG21" i="6"/>
  <c r="AJ21" i="6"/>
  <c r="C21" i="6"/>
  <c r="T21" i="6"/>
  <c r="G21" i="6"/>
  <c r="W22" i="6"/>
  <c r="Y22" i="6"/>
  <c r="Z22" i="6"/>
  <c r="AD22" i="6"/>
  <c r="BQ22" i="6"/>
  <c r="AG22" i="6"/>
  <c r="AJ22" i="6"/>
  <c r="C22" i="6"/>
  <c r="T22" i="6"/>
  <c r="G22" i="6"/>
  <c r="W23" i="6"/>
  <c r="Y23" i="6"/>
  <c r="Z23" i="6"/>
  <c r="AD23" i="6"/>
  <c r="BQ23" i="6"/>
  <c r="AG23" i="6"/>
  <c r="AJ23" i="6"/>
  <c r="C23" i="6"/>
  <c r="T23" i="6"/>
  <c r="G23" i="6"/>
  <c r="W24" i="6"/>
  <c r="Y24" i="6"/>
  <c r="Z24" i="6"/>
  <c r="AD24" i="6"/>
  <c r="BQ24" i="6"/>
  <c r="AG24" i="6"/>
  <c r="AJ24" i="6"/>
  <c r="C24" i="6"/>
  <c r="T24" i="6"/>
  <c r="G24" i="6"/>
  <c r="W25" i="6"/>
  <c r="Y25" i="6"/>
  <c r="Z25" i="6"/>
  <c r="AD25" i="6"/>
  <c r="AG25" i="6"/>
  <c r="AJ25" i="6"/>
  <c r="C25" i="6"/>
  <c r="T25" i="6"/>
  <c r="G25" i="6"/>
  <c r="F4" i="3"/>
  <c r="W27" i="6"/>
  <c r="Y27" i="6"/>
  <c r="Z27" i="6"/>
  <c r="CG27" i="6"/>
  <c r="CI27" i="6"/>
  <c r="AG27" i="6"/>
  <c r="AJ27" i="6"/>
  <c r="C27" i="6"/>
  <c r="T27" i="6"/>
  <c r="G27" i="6"/>
  <c r="W28" i="6"/>
  <c r="Y28" i="6"/>
  <c r="Z28" i="6"/>
  <c r="CG28" i="6"/>
  <c r="CI28" i="6"/>
  <c r="AG28" i="6"/>
  <c r="AJ28" i="6"/>
  <c r="C28" i="6"/>
  <c r="T28" i="6"/>
  <c r="G28" i="6"/>
  <c r="W29" i="6"/>
  <c r="Y29" i="6"/>
  <c r="Z29" i="6"/>
  <c r="CG29" i="6"/>
  <c r="CI29" i="6"/>
  <c r="AG29" i="6"/>
  <c r="AJ29" i="6"/>
  <c r="C29" i="6"/>
  <c r="T29" i="6"/>
  <c r="G29" i="6"/>
  <c r="W30" i="6"/>
  <c r="Y30" i="6"/>
  <c r="Z30" i="6"/>
  <c r="CG30" i="6"/>
  <c r="CI30" i="6"/>
  <c r="AG30" i="6"/>
  <c r="AJ30" i="6"/>
  <c r="C30" i="6"/>
  <c r="T30" i="6"/>
  <c r="G30" i="6"/>
  <c r="W31" i="6"/>
  <c r="W32" i="6"/>
  <c r="Y31" i="6"/>
  <c r="Y32" i="6"/>
  <c r="Z31" i="6"/>
  <c r="Z32" i="6"/>
  <c r="CG31" i="6"/>
  <c r="CI31" i="6"/>
  <c r="AG31" i="6"/>
  <c r="AG32" i="6"/>
  <c r="AJ31" i="6"/>
  <c r="AJ32" i="6"/>
  <c r="C32" i="6"/>
  <c r="T32" i="6"/>
  <c r="G32" i="6"/>
  <c r="F5" i="3"/>
  <c r="R273" i="6"/>
  <c r="E273" i="6"/>
  <c r="R275" i="6"/>
  <c r="E275" i="6"/>
  <c r="R276" i="6"/>
  <c r="E276" i="6"/>
  <c r="R278" i="6"/>
  <c r="E278" i="6"/>
  <c r="D19" i="3"/>
  <c r="D11" i="3"/>
  <c r="R3" i="6"/>
  <c r="E3" i="6"/>
  <c r="R4" i="6"/>
  <c r="E4" i="6"/>
  <c r="R5" i="6"/>
  <c r="E5" i="6"/>
  <c r="R6" i="6"/>
  <c r="E6" i="6"/>
  <c r="R7" i="6"/>
  <c r="E7" i="6"/>
  <c r="R8" i="6"/>
  <c r="E8" i="6"/>
  <c r="D3" i="3"/>
  <c r="R16" i="6"/>
  <c r="E16" i="6"/>
  <c r="R17" i="6"/>
  <c r="E17" i="6"/>
  <c r="R18" i="6"/>
  <c r="E18" i="6"/>
  <c r="R19" i="6"/>
  <c r="E19" i="6"/>
  <c r="R20" i="6"/>
  <c r="E20" i="6"/>
  <c r="R21" i="6"/>
  <c r="E21" i="6"/>
  <c r="R22" i="6"/>
  <c r="E22" i="6"/>
  <c r="R23" i="6"/>
  <c r="E23" i="6"/>
  <c r="R24" i="6"/>
  <c r="E24" i="6"/>
  <c r="R25" i="6"/>
  <c r="E25" i="6"/>
  <c r="D4" i="3"/>
  <c r="R28" i="6"/>
  <c r="E28" i="6"/>
  <c r="R29" i="6"/>
  <c r="E29" i="6"/>
  <c r="R30" i="6"/>
  <c r="E30" i="6"/>
  <c r="D5" i="3"/>
  <c r="M6" i="2"/>
  <c r="C6" i="2"/>
  <c r="CS223" i="4"/>
  <c r="Y223" i="4"/>
  <c r="C10" i="2"/>
  <c r="C34" i="2"/>
  <c r="C1939" i="6"/>
  <c r="R1939" i="6"/>
  <c r="S1939" i="6"/>
  <c r="T1939" i="6"/>
  <c r="V1939" i="6"/>
  <c r="U1939" i="6"/>
  <c r="O1939" i="6"/>
  <c r="P1939" i="6"/>
  <c r="M1939" i="6"/>
  <c r="L1939" i="6"/>
  <c r="K1939" i="6"/>
  <c r="C1938" i="6"/>
  <c r="R1938" i="6"/>
  <c r="S1938" i="6"/>
  <c r="T1938" i="6"/>
  <c r="V1938" i="6"/>
  <c r="U1938" i="6"/>
  <c r="O1938" i="6"/>
  <c r="P1938" i="6"/>
  <c r="M1938" i="6"/>
  <c r="L1938" i="6"/>
  <c r="K1938" i="6"/>
  <c r="C1937" i="6"/>
  <c r="R1937" i="6"/>
  <c r="S1937" i="6"/>
  <c r="T1937" i="6"/>
  <c r="V1937" i="6"/>
  <c r="U1937" i="6"/>
  <c r="O1937" i="6"/>
  <c r="P1937" i="6"/>
  <c r="M1937" i="6"/>
  <c r="L1937" i="6"/>
  <c r="K1937" i="6"/>
  <c r="C1936" i="6"/>
  <c r="R1936" i="6"/>
  <c r="S1936" i="6"/>
  <c r="T1936" i="6"/>
  <c r="V1936" i="6"/>
  <c r="U1936" i="6"/>
  <c r="O1936" i="6"/>
  <c r="P1936" i="6"/>
  <c r="M1936" i="6"/>
  <c r="L1936" i="6"/>
  <c r="K1936" i="6"/>
  <c r="C1935" i="6"/>
  <c r="R1935" i="6"/>
  <c r="S1935" i="6"/>
  <c r="T1935" i="6"/>
  <c r="V1935" i="6"/>
  <c r="U1935" i="6"/>
  <c r="O1935" i="6"/>
  <c r="P1935" i="6"/>
  <c r="M1935" i="6"/>
  <c r="L1935" i="6"/>
  <c r="K1935" i="6"/>
  <c r="C1934" i="6"/>
  <c r="R1934" i="6"/>
  <c r="S1934" i="6"/>
  <c r="T1934" i="6"/>
  <c r="V1934" i="6"/>
  <c r="U1934" i="6"/>
  <c r="O1934" i="6"/>
  <c r="P1934" i="6"/>
  <c r="M1934" i="6"/>
  <c r="L1934" i="6"/>
  <c r="K1934" i="6"/>
  <c r="C1933" i="6"/>
  <c r="R1933" i="6"/>
  <c r="S1933" i="6"/>
  <c r="T1933" i="6"/>
  <c r="V1933" i="6"/>
  <c r="U1933" i="6"/>
  <c r="O1933" i="6"/>
  <c r="P1933" i="6"/>
  <c r="M1933" i="6"/>
  <c r="L1933" i="6"/>
  <c r="K1933" i="6"/>
  <c r="C1932" i="6"/>
  <c r="R1932" i="6"/>
  <c r="S1932" i="6"/>
  <c r="T1932" i="6"/>
  <c r="V1932" i="6"/>
  <c r="U1932" i="6"/>
  <c r="O1932" i="6"/>
  <c r="P1932" i="6"/>
  <c r="M1932" i="6"/>
  <c r="L1932" i="6"/>
  <c r="K1932" i="6"/>
  <c r="C1931" i="6"/>
  <c r="R1931" i="6"/>
  <c r="S1931" i="6"/>
  <c r="T1931" i="6"/>
  <c r="V1931" i="6"/>
  <c r="U1931" i="6"/>
  <c r="O1931" i="6"/>
  <c r="P1931" i="6"/>
  <c r="M1931" i="6"/>
  <c r="L1931" i="6"/>
  <c r="K1931" i="6"/>
  <c r="C1930" i="6"/>
  <c r="R1930" i="6"/>
  <c r="S1930" i="6"/>
  <c r="T1930" i="6"/>
  <c r="V1930" i="6"/>
  <c r="U1930" i="6"/>
  <c r="O1930" i="6"/>
  <c r="P1930" i="6"/>
  <c r="M1930" i="6"/>
  <c r="L1930" i="6"/>
  <c r="K1930" i="6"/>
  <c r="C1929" i="6"/>
  <c r="R1929" i="6"/>
  <c r="S1929" i="6"/>
  <c r="T1929" i="6"/>
  <c r="V1929" i="6"/>
  <c r="U1929" i="6"/>
  <c r="O1929" i="6"/>
  <c r="P1929" i="6"/>
  <c r="M1929" i="6"/>
  <c r="L1929" i="6"/>
  <c r="K1929" i="6"/>
  <c r="C1928" i="6"/>
  <c r="R1928" i="6"/>
  <c r="S1928" i="6"/>
  <c r="T1928" i="6"/>
  <c r="V1928" i="6"/>
  <c r="U1928" i="6"/>
  <c r="O1928" i="6"/>
  <c r="P1928" i="6"/>
  <c r="M1928" i="6"/>
  <c r="L1928" i="6"/>
  <c r="K1928" i="6"/>
  <c r="C1927" i="6"/>
  <c r="R1927" i="6"/>
  <c r="S1927" i="6"/>
  <c r="T1927" i="6"/>
  <c r="V1927" i="6"/>
  <c r="U1927" i="6"/>
  <c r="O1927" i="6"/>
  <c r="P1927" i="6"/>
  <c r="M1927" i="6"/>
  <c r="L1927" i="6"/>
  <c r="K1927" i="6"/>
  <c r="C1926" i="6"/>
  <c r="R1926" i="6"/>
  <c r="S1926" i="6"/>
  <c r="T1926" i="6"/>
  <c r="V1926" i="6"/>
  <c r="U1926" i="6"/>
  <c r="O1926" i="6"/>
  <c r="P1926" i="6"/>
  <c r="M1926" i="6"/>
  <c r="L1926" i="6"/>
  <c r="K1926" i="6"/>
  <c r="C1925" i="6"/>
  <c r="R1925" i="6"/>
  <c r="S1925" i="6"/>
  <c r="T1925" i="6"/>
  <c r="V1925" i="6"/>
  <c r="U1925" i="6"/>
  <c r="O1925" i="6"/>
  <c r="P1925" i="6"/>
  <c r="M1925" i="6"/>
  <c r="L1925" i="6"/>
  <c r="K1925" i="6"/>
  <c r="C1924" i="6"/>
  <c r="R1924" i="6"/>
  <c r="S1924" i="6"/>
  <c r="T1924" i="6"/>
  <c r="V1924" i="6"/>
  <c r="U1924" i="6"/>
  <c r="O1924" i="6"/>
  <c r="P1924" i="6"/>
  <c r="M1924" i="6"/>
  <c r="L1924" i="6"/>
  <c r="K1924" i="6"/>
  <c r="C1923" i="6"/>
  <c r="R1923" i="6"/>
  <c r="S1923" i="6"/>
  <c r="T1923" i="6"/>
  <c r="V1923" i="6"/>
  <c r="U1923" i="6"/>
  <c r="O1923" i="6"/>
  <c r="P1923" i="6"/>
  <c r="M1923" i="6"/>
  <c r="L1923" i="6"/>
  <c r="K1923" i="6"/>
  <c r="C1922" i="6"/>
  <c r="R1922" i="6"/>
  <c r="S1922" i="6"/>
  <c r="T1922" i="6"/>
  <c r="V1922" i="6"/>
  <c r="U1922" i="6"/>
  <c r="O1922" i="6"/>
  <c r="P1922" i="6"/>
  <c r="M1922" i="6"/>
  <c r="L1922" i="6"/>
  <c r="K1922" i="6"/>
  <c r="C1921" i="6"/>
  <c r="R1921" i="6"/>
  <c r="S1921" i="6"/>
  <c r="T1921" i="6"/>
  <c r="V1921" i="6"/>
  <c r="U1921" i="6"/>
  <c r="O1921" i="6"/>
  <c r="P1921" i="6"/>
  <c r="M1921" i="6"/>
  <c r="L1921" i="6"/>
  <c r="K1921" i="6"/>
  <c r="AY1993" i="6"/>
  <c r="AY1992" i="6"/>
  <c r="AY1991" i="6"/>
  <c r="AY1990" i="6"/>
  <c r="AY1989" i="6"/>
  <c r="AY1988" i="6"/>
  <c r="AY1987" i="6"/>
  <c r="AY1986" i="6"/>
  <c r="AY1985" i="6"/>
  <c r="AY1984" i="6"/>
  <c r="AY1983" i="6"/>
  <c r="AY1982" i="6"/>
  <c r="AY1981" i="6"/>
  <c r="AY1980" i="6"/>
  <c r="AY1979" i="6"/>
  <c r="AY1978" i="6"/>
  <c r="AY1977" i="6"/>
  <c r="AY1976" i="6"/>
  <c r="AY1975" i="6"/>
  <c r="AY1974" i="6"/>
  <c r="AY1973" i="6"/>
  <c r="AY1972" i="6"/>
  <c r="AY1971" i="6"/>
  <c r="AY1970" i="6"/>
  <c r="AY1969" i="6"/>
  <c r="AY1968" i="6"/>
  <c r="AY1967" i="6"/>
  <c r="BF1964" i="6"/>
  <c r="AY1964" i="6"/>
  <c r="BF1963" i="6"/>
  <c r="AY1963" i="6"/>
  <c r="BF1962" i="6"/>
  <c r="AY1962" i="6"/>
  <c r="BF1961" i="6"/>
  <c r="AY1961" i="6"/>
  <c r="BF1960" i="6"/>
  <c r="AY1960" i="6"/>
  <c r="BF1959" i="6"/>
  <c r="AY1959" i="6"/>
  <c r="BF1958" i="6"/>
  <c r="AY1958" i="6"/>
  <c r="BF1957" i="6"/>
  <c r="AY1957" i="6"/>
  <c r="BF1956" i="6"/>
  <c r="AY1956" i="6"/>
  <c r="BF1955" i="6"/>
  <c r="AY1955" i="6"/>
  <c r="BF1954" i="6"/>
  <c r="AY1954" i="6"/>
  <c r="BF1953" i="6"/>
  <c r="AY1953" i="6"/>
  <c r="BF1952" i="6"/>
  <c r="AY1952" i="6"/>
  <c r="BF1951" i="6"/>
  <c r="AY1951" i="6"/>
  <c r="BF1950" i="6"/>
  <c r="AY1950" i="6"/>
  <c r="BF1949" i="6"/>
  <c r="AY1949" i="6"/>
  <c r="BF1948" i="6"/>
  <c r="AY1948" i="6"/>
  <c r="BF1947" i="6"/>
  <c r="AY1947" i="6"/>
  <c r="BF1946" i="6"/>
  <c r="AY1946" i="6"/>
  <c r="BF1945" i="6"/>
  <c r="AY1945" i="6"/>
  <c r="BF1944" i="6"/>
  <c r="AY1944" i="6"/>
  <c r="BF1943" i="6"/>
  <c r="AY1943" i="6"/>
  <c r="BF1942" i="6"/>
  <c r="AY1942" i="6"/>
  <c r="C1964" i="6"/>
  <c r="V1964" i="6"/>
  <c r="U1964" i="6"/>
  <c r="T1964" i="6"/>
  <c r="S1964" i="6"/>
  <c r="R1964" i="6"/>
  <c r="O1964" i="6"/>
  <c r="P1964" i="6"/>
  <c r="M1964" i="6"/>
  <c r="L1964" i="6"/>
  <c r="K1964" i="6"/>
  <c r="C1963" i="6"/>
  <c r="V1963" i="6"/>
  <c r="U1963" i="6"/>
  <c r="T1963" i="6"/>
  <c r="S1963" i="6"/>
  <c r="R1963" i="6"/>
  <c r="O1963" i="6"/>
  <c r="P1963" i="6"/>
  <c r="M1963" i="6"/>
  <c r="L1963" i="6"/>
  <c r="K1963" i="6"/>
  <c r="C1962" i="6"/>
  <c r="V1962" i="6"/>
  <c r="U1962" i="6"/>
  <c r="T1962" i="6"/>
  <c r="S1962" i="6"/>
  <c r="R1962" i="6"/>
  <c r="O1962" i="6"/>
  <c r="P1962" i="6"/>
  <c r="M1962" i="6"/>
  <c r="L1962" i="6"/>
  <c r="K1962" i="6"/>
  <c r="C1961" i="6"/>
  <c r="V1961" i="6"/>
  <c r="U1961" i="6"/>
  <c r="T1961" i="6"/>
  <c r="S1961" i="6"/>
  <c r="R1961" i="6"/>
  <c r="O1961" i="6"/>
  <c r="P1961" i="6"/>
  <c r="M1961" i="6"/>
  <c r="L1961" i="6"/>
  <c r="K1961" i="6"/>
  <c r="C1960" i="6"/>
  <c r="V1960" i="6"/>
  <c r="U1960" i="6"/>
  <c r="T1960" i="6"/>
  <c r="S1960" i="6"/>
  <c r="R1960" i="6"/>
  <c r="O1960" i="6"/>
  <c r="P1960" i="6"/>
  <c r="M1960" i="6"/>
  <c r="L1960" i="6"/>
  <c r="K1960" i="6"/>
  <c r="C1959" i="6"/>
  <c r="V1959" i="6"/>
  <c r="U1959" i="6"/>
  <c r="T1959" i="6"/>
  <c r="S1959" i="6"/>
  <c r="R1959" i="6"/>
  <c r="O1959" i="6"/>
  <c r="P1959" i="6"/>
  <c r="M1959" i="6"/>
  <c r="L1959" i="6"/>
  <c r="K1959" i="6"/>
  <c r="C1958" i="6"/>
  <c r="V1958" i="6"/>
  <c r="U1958" i="6"/>
  <c r="T1958" i="6"/>
  <c r="S1958" i="6"/>
  <c r="R1958" i="6"/>
  <c r="O1958" i="6"/>
  <c r="P1958" i="6"/>
  <c r="M1958" i="6"/>
  <c r="L1958" i="6"/>
  <c r="K1958" i="6"/>
  <c r="C1957" i="6"/>
  <c r="V1957" i="6"/>
  <c r="U1957" i="6"/>
  <c r="T1957" i="6"/>
  <c r="S1957" i="6"/>
  <c r="R1957" i="6"/>
  <c r="O1957" i="6"/>
  <c r="P1957" i="6"/>
  <c r="M1957" i="6"/>
  <c r="L1957" i="6"/>
  <c r="K1957" i="6"/>
  <c r="C1956" i="6"/>
  <c r="V1956" i="6"/>
  <c r="U1956" i="6"/>
  <c r="T1956" i="6"/>
  <c r="S1956" i="6"/>
  <c r="R1956" i="6"/>
  <c r="O1956" i="6"/>
  <c r="P1956" i="6"/>
  <c r="M1956" i="6"/>
  <c r="L1956" i="6"/>
  <c r="K1956" i="6"/>
  <c r="C1955" i="6"/>
  <c r="V1955" i="6"/>
  <c r="U1955" i="6"/>
  <c r="T1955" i="6"/>
  <c r="S1955" i="6"/>
  <c r="R1955" i="6"/>
  <c r="O1955" i="6"/>
  <c r="P1955" i="6"/>
  <c r="M1955" i="6"/>
  <c r="L1955" i="6"/>
  <c r="K1955" i="6"/>
  <c r="C1954" i="6"/>
  <c r="V1954" i="6"/>
  <c r="U1954" i="6"/>
  <c r="T1954" i="6"/>
  <c r="S1954" i="6"/>
  <c r="R1954" i="6"/>
  <c r="O1954" i="6"/>
  <c r="P1954" i="6"/>
  <c r="M1954" i="6"/>
  <c r="L1954" i="6"/>
  <c r="K1954" i="6"/>
  <c r="C1953" i="6"/>
  <c r="V1953" i="6"/>
  <c r="U1953" i="6"/>
  <c r="T1953" i="6"/>
  <c r="S1953" i="6"/>
  <c r="R1953" i="6"/>
  <c r="O1953" i="6"/>
  <c r="P1953" i="6"/>
  <c r="M1953" i="6"/>
  <c r="L1953" i="6"/>
  <c r="K1953" i="6"/>
  <c r="C1952" i="6"/>
  <c r="V1952" i="6"/>
  <c r="U1952" i="6"/>
  <c r="T1952" i="6"/>
  <c r="S1952" i="6"/>
  <c r="R1952" i="6"/>
  <c r="O1952" i="6"/>
  <c r="P1952" i="6"/>
  <c r="M1952" i="6"/>
  <c r="L1952" i="6"/>
  <c r="K1952" i="6"/>
  <c r="C1951" i="6"/>
  <c r="V1951" i="6"/>
  <c r="U1951" i="6"/>
  <c r="T1951" i="6"/>
  <c r="S1951" i="6"/>
  <c r="R1951" i="6"/>
  <c r="O1951" i="6"/>
  <c r="P1951" i="6"/>
  <c r="M1951" i="6"/>
  <c r="L1951" i="6"/>
  <c r="K1951" i="6"/>
  <c r="C1950" i="6"/>
  <c r="V1950" i="6"/>
  <c r="U1950" i="6"/>
  <c r="T1950" i="6"/>
  <c r="S1950" i="6"/>
  <c r="R1950" i="6"/>
  <c r="O1950" i="6"/>
  <c r="P1950" i="6"/>
  <c r="M1950" i="6"/>
  <c r="L1950" i="6"/>
  <c r="K1950" i="6"/>
  <c r="C1949" i="6"/>
  <c r="V1949" i="6"/>
  <c r="U1949" i="6"/>
  <c r="T1949" i="6"/>
  <c r="S1949" i="6"/>
  <c r="R1949" i="6"/>
  <c r="O1949" i="6"/>
  <c r="P1949" i="6"/>
  <c r="M1949" i="6"/>
  <c r="L1949" i="6"/>
  <c r="K1949" i="6"/>
  <c r="C1948" i="6"/>
  <c r="V1948" i="6"/>
  <c r="U1948" i="6"/>
  <c r="T1948" i="6"/>
  <c r="S1948" i="6"/>
  <c r="R1948" i="6"/>
  <c r="O1948" i="6"/>
  <c r="P1948" i="6"/>
  <c r="M1948" i="6"/>
  <c r="L1948" i="6"/>
  <c r="K1948" i="6"/>
  <c r="C1947" i="6"/>
  <c r="V1947" i="6"/>
  <c r="U1947" i="6"/>
  <c r="T1947" i="6"/>
  <c r="S1947" i="6"/>
  <c r="R1947" i="6"/>
  <c r="O1947" i="6"/>
  <c r="P1947" i="6"/>
  <c r="M1947" i="6"/>
  <c r="L1947" i="6"/>
  <c r="K1947" i="6"/>
  <c r="C1946" i="6"/>
  <c r="V1946" i="6"/>
  <c r="U1946" i="6"/>
  <c r="T1946" i="6"/>
  <c r="S1946" i="6"/>
  <c r="R1946" i="6"/>
  <c r="O1946" i="6"/>
  <c r="P1946" i="6"/>
  <c r="M1946" i="6"/>
  <c r="L1946" i="6"/>
  <c r="K1946" i="6"/>
  <c r="C1945" i="6"/>
  <c r="V1945" i="6"/>
  <c r="U1945" i="6"/>
  <c r="T1945" i="6"/>
  <c r="S1945" i="6"/>
  <c r="R1945" i="6"/>
  <c r="O1945" i="6"/>
  <c r="P1945" i="6"/>
  <c r="M1945" i="6"/>
  <c r="L1945" i="6"/>
  <c r="K1945" i="6"/>
  <c r="C1944" i="6"/>
  <c r="V1944" i="6"/>
  <c r="U1944" i="6"/>
  <c r="T1944" i="6"/>
  <c r="S1944" i="6"/>
  <c r="R1944" i="6"/>
  <c r="O1944" i="6"/>
  <c r="P1944" i="6"/>
  <c r="M1944" i="6"/>
  <c r="L1944" i="6"/>
  <c r="K1944" i="6"/>
  <c r="C1943" i="6"/>
  <c r="V1943" i="6"/>
  <c r="U1943" i="6"/>
  <c r="T1943" i="6"/>
  <c r="S1943" i="6"/>
  <c r="R1943" i="6"/>
  <c r="O1943" i="6"/>
  <c r="P1943" i="6"/>
  <c r="M1943" i="6"/>
  <c r="L1943" i="6"/>
  <c r="K1943" i="6"/>
  <c r="AY1939" i="6"/>
  <c r="AY1938" i="6"/>
  <c r="AY1937" i="6"/>
  <c r="AY1936" i="6"/>
  <c r="AY1935" i="6"/>
  <c r="AY1934" i="6"/>
  <c r="AY1933" i="6"/>
  <c r="AY1932" i="6"/>
  <c r="AY1931" i="6"/>
  <c r="AY1930" i="6"/>
  <c r="AY1929" i="6"/>
  <c r="AY1928" i="6"/>
  <c r="AY1927" i="6"/>
  <c r="AY1926" i="6"/>
  <c r="AY1925" i="6"/>
  <c r="AY1924" i="6"/>
  <c r="AY1923" i="6"/>
  <c r="AY1922" i="6"/>
  <c r="AY1921" i="6"/>
  <c r="AY1920" i="6"/>
  <c r="AY1919" i="6"/>
  <c r="AY1918" i="6"/>
  <c r="AY1917" i="6"/>
  <c r="BF1939" i="6"/>
  <c r="BF1938" i="6"/>
  <c r="BF1937" i="6"/>
  <c r="BF1936" i="6"/>
  <c r="BF1935" i="6"/>
  <c r="BF1934" i="6"/>
  <c r="BF1933" i="6"/>
  <c r="BF1932" i="6"/>
  <c r="BF1931" i="6"/>
  <c r="BF1930" i="6"/>
  <c r="BF1929" i="6"/>
  <c r="BF1928" i="6"/>
  <c r="BF1927" i="6"/>
  <c r="BF1926" i="6"/>
  <c r="BF1925" i="6"/>
  <c r="BF1924" i="6"/>
  <c r="BF1923" i="6"/>
  <c r="BF1922" i="6"/>
  <c r="BF1921" i="6"/>
  <c r="BF1920" i="6"/>
  <c r="BF1919" i="6"/>
  <c r="BF1918" i="6"/>
  <c r="BF1917" i="6"/>
  <c r="C8" i="2"/>
  <c r="Y181" i="6"/>
  <c r="Y182" i="6"/>
  <c r="Y183" i="6"/>
  <c r="Y184" i="6"/>
  <c r="Y185" i="6"/>
  <c r="Y186" i="6"/>
  <c r="Y187" i="6"/>
  <c r="Y188" i="6"/>
  <c r="Y189" i="6"/>
  <c r="Y190" i="6"/>
  <c r="R669" i="4"/>
  <c r="Y191" i="6"/>
  <c r="W181" i="6"/>
  <c r="W182" i="6"/>
  <c r="W183" i="6"/>
  <c r="W184" i="6"/>
  <c r="W185" i="6"/>
  <c r="W186" i="6"/>
  <c r="W187" i="6"/>
  <c r="W188" i="6"/>
  <c r="W189" i="6"/>
  <c r="W190" i="6"/>
  <c r="P669" i="4"/>
  <c r="W191" i="6"/>
  <c r="C16" i="2"/>
  <c r="C52" i="2"/>
  <c r="C40" i="2"/>
  <c r="AC241" i="4"/>
  <c r="Y241" i="4"/>
  <c r="AJ204" i="6"/>
  <c r="AJ205" i="6"/>
  <c r="AJ206" i="6"/>
  <c r="AJ207" i="6"/>
  <c r="AJ208" i="6"/>
  <c r="AJ209" i="6"/>
  <c r="AJ210" i="6"/>
  <c r="AC791" i="4"/>
  <c r="AJ211" i="6"/>
  <c r="AE204" i="6"/>
  <c r="AE205" i="6"/>
  <c r="AE206" i="6"/>
  <c r="AE207" i="6"/>
  <c r="AE208" i="6"/>
  <c r="AE209" i="6"/>
  <c r="AE210" i="6"/>
  <c r="X791" i="4"/>
  <c r="AE211" i="6"/>
  <c r="Z204" i="6"/>
  <c r="Z205" i="6"/>
  <c r="Z206" i="6"/>
  <c r="Z207" i="6"/>
  <c r="Z208" i="6"/>
  <c r="Z209" i="6"/>
  <c r="Z210" i="6"/>
  <c r="S791" i="4"/>
  <c r="Z211" i="6"/>
  <c r="Y204" i="6"/>
  <c r="Y205" i="6"/>
  <c r="Y206" i="6"/>
  <c r="Y207" i="6"/>
  <c r="Y208" i="6"/>
  <c r="Y209" i="6"/>
  <c r="Y210" i="6"/>
  <c r="R791" i="4"/>
  <c r="Y211" i="6"/>
  <c r="W204" i="6"/>
  <c r="W205" i="6"/>
  <c r="W206" i="6"/>
  <c r="W207" i="6"/>
  <c r="W208" i="6"/>
  <c r="W209" i="6"/>
  <c r="W210" i="6"/>
  <c r="P791" i="4"/>
  <c r="W211" i="6"/>
  <c r="C19" i="2"/>
  <c r="G204" i="6"/>
  <c r="G205" i="6"/>
  <c r="G206" i="6"/>
  <c r="G207" i="6"/>
  <c r="G208" i="6"/>
  <c r="G209" i="6"/>
  <c r="G210" i="6"/>
  <c r="F14" i="3"/>
  <c r="E204" i="6"/>
  <c r="E205" i="6"/>
  <c r="E206" i="6"/>
  <c r="E207" i="6"/>
  <c r="E208" i="6"/>
  <c r="E209" i="6"/>
  <c r="E210" i="6"/>
  <c r="D14" i="3"/>
  <c r="AN14" i="3"/>
  <c r="AN9" i="3"/>
  <c r="AR3" i="5"/>
  <c r="AR4" i="5"/>
  <c r="AR5" i="5"/>
  <c r="AR6" i="5"/>
  <c r="AR7" i="5"/>
  <c r="AR8" i="5"/>
  <c r="AR9" i="5"/>
  <c r="AR10" i="5"/>
  <c r="AR11" i="5"/>
  <c r="AR12" i="5"/>
  <c r="AR13" i="5"/>
  <c r="AR14" i="5"/>
  <c r="AR15" i="5"/>
  <c r="AR16" i="5"/>
  <c r="AR17" i="5"/>
  <c r="AR18" i="5"/>
  <c r="AR19" i="5"/>
  <c r="AR20" i="5"/>
  <c r="AR21" i="5"/>
  <c r="AR22" i="5"/>
  <c r="AR23" i="5"/>
  <c r="AR24" i="5"/>
  <c r="AR25" i="5"/>
  <c r="AR26" i="5"/>
  <c r="AR27" i="5"/>
  <c r="AR28" i="5"/>
  <c r="AR29" i="5"/>
  <c r="AR30" i="5"/>
  <c r="AR31" i="5"/>
  <c r="AR32" i="5"/>
  <c r="AR33" i="5"/>
  <c r="AR34" i="5"/>
  <c r="AR35" i="5"/>
  <c r="AR36" i="5"/>
  <c r="AR37" i="5"/>
  <c r="AR38" i="5"/>
  <c r="AR39" i="5"/>
  <c r="AR40" i="5"/>
  <c r="AR41" i="5"/>
  <c r="AR42" i="5"/>
  <c r="AR43" i="5"/>
  <c r="AR44" i="5"/>
  <c r="AR45" i="5"/>
  <c r="AR46" i="5"/>
  <c r="AR47" i="5"/>
  <c r="AR48" i="5"/>
  <c r="AR49" i="5"/>
  <c r="AR50" i="5"/>
  <c r="AR51" i="5"/>
  <c r="AR52" i="5"/>
  <c r="AR53" i="5"/>
  <c r="AR54" i="5"/>
  <c r="AR55" i="5"/>
  <c r="AR56" i="5"/>
  <c r="AR57" i="5"/>
  <c r="AR58" i="5"/>
  <c r="AR59" i="5"/>
  <c r="AR60" i="5"/>
  <c r="AR61" i="5"/>
  <c r="AR62" i="5"/>
  <c r="AR63" i="5"/>
  <c r="AR64" i="5"/>
  <c r="AR65" i="5"/>
  <c r="AR66" i="5"/>
  <c r="AR67" i="5"/>
  <c r="AR68" i="5"/>
  <c r="AR69" i="5"/>
  <c r="AR70" i="5"/>
  <c r="AR71" i="5"/>
  <c r="AR72" i="5"/>
  <c r="AR73" i="5"/>
  <c r="AR74" i="5"/>
  <c r="AR75" i="5"/>
  <c r="AR76" i="5"/>
  <c r="AR77" i="5"/>
  <c r="AR78" i="5"/>
  <c r="AR79" i="5"/>
  <c r="AR80" i="5"/>
  <c r="AR81" i="5"/>
  <c r="AR82" i="5"/>
  <c r="AR83" i="5"/>
  <c r="AR84" i="5"/>
  <c r="AR85" i="5"/>
  <c r="AR86" i="5"/>
  <c r="AR87" i="5"/>
  <c r="AR88" i="5"/>
  <c r="AR89" i="5"/>
  <c r="AR90" i="5"/>
  <c r="AR91" i="5"/>
  <c r="AR92" i="5"/>
  <c r="AR93" i="5"/>
  <c r="AR94" i="5"/>
  <c r="AR95" i="5"/>
  <c r="AR96" i="5"/>
  <c r="AR97" i="5"/>
  <c r="AR98" i="5"/>
  <c r="AR99" i="5"/>
  <c r="AR100" i="5"/>
  <c r="AR101" i="5"/>
  <c r="AR102" i="5"/>
  <c r="AR103" i="5"/>
  <c r="AR104" i="5"/>
  <c r="AR105" i="5"/>
  <c r="AR106" i="5"/>
  <c r="AR107" i="5"/>
  <c r="AR108" i="5"/>
  <c r="AR109" i="5"/>
  <c r="AR110" i="5"/>
  <c r="AR111" i="5"/>
  <c r="AR112" i="5"/>
  <c r="AR113" i="5"/>
  <c r="AR114" i="5"/>
  <c r="AR115" i="5"/>
  <c r="AR116" i="5"/>
  <c r="AR117" i="5"/>
  <c r="AR118" i="5"/>
  <c r="AR119" i="5"/>
  <c r="AR120" i="5"/>
  <c r="AR121" i="5"/>
  <c r="AR122" i="5"/>
  <c r="AR123" i="5"/>
  <c r="AR124" i="5"/>
  <c r="AR125" i="5"/>
  <c r="AR126" i="5"/>
  <c r="AR127" i="5"/>
  <c r="AR128" i="5"/>
  <c r="AR129" i="5"/>
  <c r="AR130" i="5"/>
  <c r="AR131" i="5"/>
  <c r="AR132" i="5"/>
  <c r="AR133" i="5"/>
  <c r="AR134" i="5"/>
  <c r="AR135" i="5"/>
  <c r="AR136" i="5"/>
  <c r="AR137" i="5"/>
  <c r="AR138" i="5"/>
  <c r="AR139" i="5"/>
  <c r="AR140" i="5"/>
  <c r="AR141" i="5"/>
  <c r="AR142" i="5"/>
  <c r="AR143" i="5"/>
  <c r="AR144" i="5"/>
  <c r="AR145" i="5"/>
  <c r="AR146" i="5"/>
  <c r="AR147" i="5"/>
  <c r="AR148" i="5"/>
  <c r="AR149" i="5"/>
  <c r="AR150" i="5"/>
  <c r="AR151" i="5"/>
  <c r="AR152" i="5"/>
  <c r="AR153" i="5"/>
  <c r="AR154" i="5"/>
  <c r="AR155" i="5"/>
  <c r="AR156" i="5"/>
  <c r="AR157" i="5"/>
  <c r="AR158" i="5"/>
  <c r="AR159" i="5"/>
  <c r="AR160" i="5"/>
  <c r="AR161" i="5"/>
  <c r="AR162" i="5"/>
  <c r="AR163" i="5"/>
  <c r="AR164" i="5"/>
  <c r="AR165" i="5"/>
  <c r="AR166" i="5"/>
  <c r="AR167" i="5"/>
  <c r="AR168" i="5"/>
  <c r="AR169" i="5"/>
  <c r="AR170" i="5"/>
  <c r="AR171" i="5"/>
  <c r="AX225" i="4"/>
  <c r="X225" i="4"/>
  <c r="AX226" i="4"/>
  <c r="X226" i="4"/>
  <c r="AX227" i="4"/>
  <c r="X227" i="4"/>
  <c r="AX228" i="4"/>
  <c r="X228" i="4"/>
  <c r="AX229" i="4"/>
  <c r="X229" i="4"/>
  <c r="X230" i="4"/>
  <c r="X231" i="4"/>
  <c r="X232" i="4"/>
  <c r="X233" i="4"/>
  <c r="AN7" i="3"/>
  <c r="X1243" i="4"/>
  <c r="AN21" i="3"/>
  <c r="AN35" i="3"/>
  <c r="X69" i="4"/>
  <c r="AN3" i="3"/>
  <c r="AN4" i="3"/>
  <c r="AN5" i="3"/>
  <c r="AN6" i="3"/>
  <c r="AN8" i="3"/>
  <c r="AN10" i="3"/>
  <c r="AN11" i="3"/>
  <c r="AN12" i="3"/>
  <c r="AN13" i="3"/>
  <c r="AN15" i="3"/>
  <c r="X883" i="4"/>
  <c r="AN16" i="3"/>
  <c r="AX885" i="4"/>
  <c r="X885" i="4"/>
  <c r="AX886" i="4"/>
  <c r="X886" i="4"/>
  <c r="AX887" i="4"/>
  <c r="X887" i="4"/>
  <c r="AX888" i="4"/>
  <c r="X888" i="4"/>
  <c r="AX889" i="4"/>
  <c r="X889" i="4"/>
  <c r="AX890" i="4"/>
  <c r="X890" i="4"/>
  <c r="AX891" i="4"/>
  <c r="X891" i="4"/>
  <c r="AX892" i="4"/>
  <c r="X892" i="4"/>
  <c r="AX893" i="4"/>
  <c r="X893" i="4"/>
  <c r="AX894" i="4"/>
  <c r="X894" i="4"/>
  <c r="AX895" i="4"/>
  <c r="X895" i="4"/>
  <c r="AX896" i="4"/>
  <c r="X896" i="4"/>
  <c r="AX897" i="4"/>
  <c r="X897" i="4"/>
  <c r="AX898" i="4"/>
  <c r="X898" i="4"/>
  <c r="X899" i="4"/>
  <c r="AN17" i="3"/>
  <c r="X984" i="4"/>
  <c r="AN18" i="3"/>
  <c r="AN19" i="3"/>
  <c r="X1185" i="4"/>
  <c r="AN20" i="3"/>
  <c r="AN22" i="3"/>
  <c r="AN23" i="3"/>
  <c r="AN24" i="3"/>
  <c r="AN25" i="3"/>
  <c r="AN26" i="3"/>
  <c r="X1574" i="4"/>
  <c r="AN27" i="3"/>
  <c r="AN28" i="3"/>
  <c r="AN29" i="3"/>
  <c r="AN30" i="3"/>
  <c r="AN31" i="3"/>
  <c r="AN32" i="3"/>
  <c r="AX1932" i="4"/>
  <c r="X1932" i="4"/>
  <c r="AX1933" i="4"/>
  <c r="X1933" i="4"/>
  <c r="AX1934" i="4"/>
  <c r="X1934" i="4"/>
  <c r="AX1935" i="4"/>
  <c r="X1935" i="4"/>
  <c r="AX1936" i="4"/>
  <c r="X1936" i="4"/>
  <c r="AX1937" i="4"/>
  <c r="X1937" i="4"/>
  <c r="X1938" i="4"/>
  <c r="AN33" i="3"/>
  <c r="AN34" i="3"/>
  <c r="X2151" i="4"/>
  <c r="AN36" i="3"/>
  <c r="AN37" i="3"/>
  <c r="AN38" i="3"/>
  <c r="AN39" i="3"/>
  <c r="AN41" i="3"/>
  <c r="X2730" i="4"/>
  <c r="AN42" i="3"/>
  <c r="AN43" i="3"/>
  <c r="W223" i="4"/>
  <c r="AL6" i="3"/>
  <c r="AL9" i="3"/>
  <c r="AL35" i="3"/>
  <c r="AL3" i="3"/>
  <c r="W86" i="4"/>
  <c r="AL4" i="3"/>
  <c r="AL5" i="3"/>
  <c r="AL7" i="3"/>
  <c r="AL8" i="3"/>
  <c r="AL10" i="3"/>
  <c r="W471" i="4"/>
  <c r="AL11" i="3"/>
  <c r="AL12" i="3"/>
  <c r="AL13" i="3"/>
  <c r="AL14" i="3"/>
  <c r="W857" i="4"/>
  <c r="AL15" i="3"/>
  <c r="AL16" i="3"/>
  <c r="AL17" i="3"/>
  <c r="AL18" i="3"/>
  <c r="AL19" i="3"/>
  <c r="AL20" i="3"/>
  <c r="AL21" i="3"/>
  <c r="AL22" i="3"/>
  <c r="AX1340" i="4"/>
  <c r="W1340" i="4"/>
  <c r="AX1341" i="4"/>
  <c r="W1341" i="4"/>
  <c r="AX1342" i="4"/>
  <c r="W1342" i="4"/>
  <c r="AX1343" i="4"/>
  <c r="W1343" i="4"/>
  <c r="AX1344" i="4"/>
  <c r="W1344" i="4"/>
  <c r="AX1345" i="4"/>
  <c r="W1345" i="4"/>
  <c r="AX1346" i="4"/>
  <c r="W1346" i="4"/>
  <c r="AX1347" i="4"/>
  <c r="W1347" i="4"/>
  <c r="AX1348" i="4"/>
  <c r="W1348" i="4"/>
  <c r="AX1349" i="4"/>
  <c r="W1349" i="4"/>
  <c r="W1350" i="4"/>
  <c r="AL23" i="3"/>
  <c r="AL24" i="3"/>
  <c r="AL25" i="3"/>
  <c r="AL26" i="3"/>
  <c r="AL27" i="3"/>
  <c r="AL28" i="3"/>
  <c r="W1743" i="4"/>
  <c r="AL29" i="3"/>
  <c r="AL30" i="3"/>
  <c r="AL31" i="3"/>
  <c r="AL32" i="3"/>
  <c r="AL33" i="3"/>
  <c r="AL34" i="3"/>
  <c r="AL36" i="3"/>
  <c r="AL37" i="3"/>
  <c r="AL38" i="3"/>
  <c r="AL39" i="3"/>
  <c r="AL41" i="3"/>
  <c r="AL42" i="3"/>
  <c r="AL43" i="3"/>
  <c r="V223" i="4"/>
  <c r="AJ6" i="3"/>
  <c r="AJ9" i="3"/>
  <c r="V575" i="4"/>
  <c r="AJ12" i="3"/>
  <c r="AJ35" i="3"/>
  <c r="AJ3" i="3"/>
  <c r="AJ4" i="3"/>
  <c r="AJ5" i="3"/>
  <c r="AJ7" i="3"/>
  <c r="AJ8" i="3"/>
  <c r="AJ10" i="3"/>
  <c r="AJ11" i="3"/>
  <c r="AJ13" i="3"/>
  <c r="AJ14" i="3"/>
  <c r="V857" i="4"/>
  <c r="AJ15" i="3"/>
  <c r="AJ16" i="3"/>
  <c r="AJ17" i="3"/>
  <c r="AJ18" i="3"/>
  <c r="V1068" i="4"/>
  <c r="AJ19" i="3"/>
  <c r="V1185" i="4"/>
  <c r="AJ20" i="3"/>
  <c r="AJ21" i="3"/>
  <c r="AJ22" i="3"/>
  <c r="AJ23" i="3"/>
  <c r="AJ24" i="3"/>
  <c r="AJ25" i="3"/>
  <c r="AJ26" i="3"/>
  <c r="AJ27" i="3"/>
  <c r="AJ28" i="3"/>
  <c r="AJ29" i="3"/>
  <c r="AJ30" i="3"/>
  <c r="AJ31" i="3"/>
  <c r="AJ32" i="3"/>
  <c r="AJ33" i="3"/>
  <c r="V1986" i="4"/>
  <c r="AJ34" i="3"/>
  <c r="AJ36" i="3"/>
  <c r="V2407" i="4"/>
  <c r="AJ37" i="3"/>
  <c r="AJ38" i="3"/>
  <c r="AJ39" i="3"/>
  <c r="AJ41" i="3"/>
  <c r="AJ42" i="3"/>
  <c r="AJ43" i="3"/>
  <c r="AD14" i="3"/>
  <c r="AD9" i="3"/>
  <c r="S2656" i="4"/>
  <c r="AD41" i="3"/>
  <c r="AD7" i="3"/>
  <c r="S575" i="4"/>
  <c r="AD12" i="3"/>
  <c r="AD35" i="3"/>
  <c r="S69" i="4"/>
  <c r="AD3" i="3"/>
  <c r="S86" i="4"/>
  <c r="AD4" i="3"/>
  <c r="S163" i="4"/>
  <c r="AD5" i="3"/>
  <c r="AD6" i="3"/>
  <c r="AD8" i="3"/>
  <c r="S310" i="4"/>
  <c r="AD10" i="3"/>
  <c r="S471" i="4"/>
  <c r="AD11" i="3"/>
  <c r="AD13" i="3"/>
  <c r="S857" i="4"/>
  <c r="AD15" i="3"/>
  <c r="AD16" i="3"/>
  <c r="S885" i="4"/>
  <c r="S886" i="4"/>
  <c r="S887" i="4"/>
  <c r="S888" i="4"/>
  <c r="S889" i="4"/>
  <c r="S890" i="4"/>
  <c r="S891" i="4"/>
  <c r="S892" i="4"/>
  <c r="S893" i="4"/>
  <c r="S894" i="4"/>
  <c r="S895" i="4"/>
  <c r="S896" i="4"/>
  <c r="S897" i="4"/>
  <c r="S898" i="4"/>
  <c r="S899" i="4"/>
  <c r="AD17" i="3"/>
  <c r="S984" i="4"/>
  <c r="AD18" i="3"/>
  <c r="S1068" i="4"/>
  <c r="AD19" i="3"/>
  <c r="S1185" i="4"/>
  <c r="AD20" i="3"/>
  <c r="AD21" i="3"/>
  <c r="AD22" i="3"/>
  <c r="S1340" i="4"/>
  <c r="S1341" i="4"/>
  <c r="S1342" i="4"/>
  <c r="S1343" i="4"/>
  <c r="S1344" i="4"/>
  <c r="S1345" i="4"/>
  <c r="S1346" i="4"/>
  <c r="S1347" i="4"/>
  <c r="S1348" i="4"/>
  <c r="S1349" i="4"/>
  <c r="S1350" i="4"/>
  <c r="AD23" i="3"/>
  <c r="AD24" i="3"/>
  <c r="AD25" i="3"/>
  <c r="AD26" i="3"/>
  <c r="S1574" i="4"/>
  <c r="AD27" i="3"/>
  <c r="AD28" i="3"/>
  <c r="S1743" i="4"/>
  <c r="AD29" i="3"/>
  <c r="AD30" i="3"/>
  <c r="AD31" i="3"/>
  <c r="AD32" i="3"/>
  <c r="AD33" i="3"/>
  <c r="S1986" i="4"/>
  <c r="AD34" i="3"/>
  <c r="S2151" i="4"/>
  <c r="AD36" i="3"/>
  <c r="S2407" i="4"/>
  <c r="AD37" i="3"/>
  <c r="AX2409" i="4"/>
  <c r="S2409" i="4"/>
  <c r="AX2410" i="4"/>
  <c r="S2410" i="4"/>
  <c r="AX2411" i="4"/>
  <c r="S2411" i="4"/>
  <c r="AX2412" i="4"/>
  <c r="S2412" i="4"/>
  <c r="AX2413" i="4"/>
  <c r="S2413" i="4"/>
  <c r="AX2414" i="4"/>
  <c r="S2414" i="4"/>
  <c r="AX2415" i="4"/>
  <c r="S2415" i="4"/>
  <c r="AX2416" i="4"/>
  <c r="S2416" i="4"/>
  <c r="AX2417" i="4"/>
  <c r="S2417" i="4"/>
  <c r="AX2418" i="4"/>
  <c r="S2418" i="4"/>
  <c r="AX2419" i="4"/>
  <c r="S2419" i="4"/>
  <c r="AX2420" i="4"/>
  <c r="S2420" i="4"/>
  <c r="AX2421" i="4"/>
  <c r="S2421" i="4"/>
  <c r="AX2422" i="4"/>
  <c r="S2422" i="4"/>
  <c r="S2423" i="4"/>
  <c r="AD38" i="3"/>
  <c r="S2558" i="4"/>
  <c r="AD39" i="3"/>
  <c r="S2730" i="4"/>
  <c r="AD42" i="3"/>
  <c r="AD43" i="3"/>
  <c r="AB14" i="3"/>
  <c r="R223" i="4"/>
  <c r="AB6" i="3"/>
  <c r="AB9" i="3"/>
  <c r="R1781" i="4"/>
  <c r="AB30" i="3"/>
  <c r="R2656" i="4"/>
  <c r="AB41" i="3"/>
  <c r="AB13" i="3"/>
  <c r="R225" i="4"/>
  <c r="R226" i="4"/>
  <c r="R227" i="4"/>
  <c r="R228" i="4"/>
  <c r="R229" i="4"/>
  <c r="R233" i="4"/>
  <c r="AB7" i="3"/>
  <c r="R1408" i="4"/>
  <c r="AB25" i="3"/>
  <c r="R1338" i="4"/>
  <c r="AB22" i="3"/>
  <c r="R1373" i="4"/>
  <c r="AB24" i="3"/>
  <c r="R1243" i="4"/>
  <c r="AB21" i="3"/>
  <c r="R575" i="4"/>
  <c r="AB12" i="3"/>
  <c r="R69" i="4"/>
  <c r="AB3" i="3"/>
  <c r="R86" i="4"/>
  <c r="AB4" i="3"/>
  <c r="R163" i="4"/>
  <c r="AB5" i="3"/>
  <c r="R238" i="4"/>
  <c r="AB8" i="3"/>
  <c r="R310" i="4"/>
  <c r="AB10" i="3"/>
  <c r="R471" i="4"/>
  <c r="AB11" i="3"/>
  <c r="R857" i="4"/>
  <c r="AB15" i="3"/>
  <c r="R883" i="4"/>
  <c r="AB16" i="3"/>
  <c r="R885" i="4"/>
  <c r="R886" i="4"/>
  <c r="R887" i="4"/>
  <c r="R888" i="4"/>
  <c r="R889" i="4"/>
  <c r="R890" i="4"/>
  <c r="R891" i="4"/>
  <c r="R892" i="4"/>
  <c r="R893" i="4"/>
  <c r="R894" i="4"/>
  <c r="R895" i="4"/>
  <c r="R896" i="4"/>
  <c r="R897" i="4"/>
  <c r="R898" i="4"/>
  <c r="R899" i="4"/>
  <c r="AB17" i="3"/>
  <c r="R984" i="4"/>
  <c r="AB18" i="3"/>
  <c r="R1068" i="4"/>
  <c r="AB19" i="3"/>
  <c r="R1185" i="4"/>
  <c r="AB20" i="3"/>
  <c r="R1340" i="4"/>
  <c r="R1341" i="4"/>
  <c r="R1342" i="4"/>
  <c r="R1343" i="4"/>
  <c r="R1344" i="4"/>
  <c r="R1345" i="4"/>
  <c r="R1346" i="4"/>
  <c r="R1347" i="4"/>
  <c r="R1348" i="4"/>
  <c r="R1349" i="4"/>
  <c r="R1350" i="4"/>
  <c r="AB23" i="3"/>
  <c r="R1472" i="4"/>
  <c r="AB26" i="3"/>
  <c r="R1574" i="4"/>
  <c r="AB27" i="3"/>
  <c r="R1664" i="4"/>
  <c r="AB28" i="3"/>
  <c r="R1743" i="4"/>
  <c r="AB29" i="3"/>
  <c r="R1850" i="4"/>
  <c r="AB31" i="3"/>
  <c r="AB32" i="3"/>
  <c r="R1932" i="4"/>
  <c r="R1933" i="4"/>
  <c r="R1934" i="4"/>
  <c r="R1935" i="4"/>
  <c r="R1936" i="4"/>
  <c r="R1937" i="4"/>
  <c r="R1938" i="4"/>
  <c r="AB33" i="3"/>
  <c r="R1986" i="4"/>
  <c r="AB34" i="3"/>
  <c r="R2054" i="4"/>
  <c r="AB35" i="3"/>
  <c r="R2151" i="4"/>
  <c r="AB36" i="3"/>
  <c r="R2407" i="4"/>
  <c r="AB37" i="3"/>
  <c r="R2409" i="4"/>
  <c r="R2410" i="4"/>
  <c r="R2411" i="4"/>
  <c r="R2412" i="4"/>
  <c r="R2413" i="4"/>
  <c r="R2414" i="4"/>
  <c r="R2415" i="4"/>
  <c r="R2416" i="4"/>
  <c r="R2417" i="4"/>
  <c r="R2418" i="4"/>
  <c r="R2419" i="4"/>
  <c r="R2420" i="4"/>
  <c r="R2421" i="4"/>
  <c r="R2422" i="4"/>
  <c r="R2423" i="4"/>
  <c r="AB38" i="3"/>
  <c r="R2558" i="4"/>
  <c r="AB39" i="3"/>
  <c r="R2730" i="4"/>
  <c r="AB42" i="3"/>
  <c r="AB43" i="3"/>
  <c r="X14" i="3"/>
  <c r="P223" i="4"/>
  <c r="X6" i="3"/>
  <c r="X9" i="3"/>
  <c r="P1781" i="4"/>
  <c r="X30" i="3"/>
  <c r="P2656" i="4"/>
  <c r="X41" i="3"/>
  <c r="X13" i="3"/>
  <c r="P225" i="4"/>
  <c r="P226" i="4"/>
  <c r="P227" i="4"/>
  <c r="P228" i="4"/>
  <c r="P229" i="4"/>
  <c r="P233" i="4"/>
  <c r="X7" i="3"/>
  <c r="P1408" i="4"/>
  <c r="X25" i="3"/>
  <c r="P1338" i="4"/>
  <c r="X22" i="3"/>
  <c r="P1373" i="4"/>
  <c r="X24" i="3"/>
  <c r="P1243" i="4"/>
  <c r="X21" i="3"/>
  <c r="P575" i="4"/>
  <c r="X12" i="3"/>
  <c r="P69" i="4"/>
  <c r="X3" i="3"/>
  <c r="P86" i="4"/>
  <c r="X4" i="3"/>
  <c r="P163" i="4"/>
  <c r="X5" i="3"/>
  <c r="P238" i="4"/>
  <c r="X8" i="3"/>
  <c r="P310" i="4"/>
  <c r="X10" i="3"/>
  <c r="P471" i="4"/>
  <c r="X11" i="3"/>
  <c r="P857" i="4"/>
  <c r="X15" i="3"/>
  <c r="P883" i="4"/>
  <c r="X16" i="3"/>
  <c r="P885" i="4"/>
  <c r="P886" i="4"/>
  <c r="P887" i="4"/>
  <c r="P888" i="4"/>
  <c r="P889" i="4"/>
  <c r="P890" i="4"/>
  <c r="P891" i="4"/>
  <c r="P892" i="4"/>
  <c r="P893" i="4"/>
  <c r="P894" i="4"/>
  <c r="P895" i="4"/>
  <c r="P896" i="4"/>
  <c r="P897" i="4"/>
  <c r="P898" i="4"/>
  <c r="P899" i="4"/>
  <c r="X17" i="3"/>
  <c r="P984" i="4"/>
  <c r="X18" i="3"/>
  <c r="P1068" i="4"/>
  <c r="X19" i="3"/>
  <c r="P1185" i="4"/>
  <c r="X20" i="3"/>
  <c r="P1340" i="4"/>
  <c r="P1341" i="4"/>
  <c r="P1342" i="4"/>
  <c r="P1343" i="4"/>
  <c r="P1344" i="4"/>
  <c r="P1345" i="4"/>
  <c r="P1346" i="4"/>
  <c r="P1347" i="4"/>
  <c r="P1348" i="4"/>
  <c r="P1349" i="4"/>
  <c r="P1350" i="4"/>
  <c r="X23" i="3"/>
  <c r="P1472" i="4"/>
  <c r="X26" i="3"/>
  <c r="P1574" i="4"/>
  <c r="X27" i="3"/>
  <c r="P1664" i="4"/>
  <c r="X28" i="3"/>
  <c r="P1743" i="4"/>
  <c r="X29" i="3"/>
  <c r="P1850" i="4"/>
  <c r="X31" i="3"/>
  <c r="X32" i="3"/>
  <c r="P1932" i="4"/>
  <c r="P1933" i="4"/>
  <c r="P1934" i="4"/>
  <c r="P1935" i="4"/>
  <c r="P1936" i="4"/>
  <c r="P1937" i="4"/>
  <c r="P1938" i="4"/>
  <c r="X33" i="3"/>
  <c r="P1986" i="4"/>
  <c r="X34" i="3"/>
  <c r="X35" i="3"/>
  <c r="P2151" i="4"/>
  <c r="X36" i="3"/>
  <c r="P2407" i="4"/>
  <c r="X37" i="3"/>
  <c r="P2409" i="4"/>
  <c r="P2410" i="4"/>
  <c r="P2411" i="4"/>
  <c r="P2412" i="4"/>
  <c r="P2413" i="4"/>
  <c r="P2414" i="4"/>
  <c r="P2415" i="4"/>
  <c r="P2416" i="4"/>
  <c r="P2417" i="4"/>
  <c r="P2418" i="4"/>
  <c r="P2419" i="4"/>
  <c r="P2420" i="4"/>
  <c r="P2421" i="4"/>
  <c r="P2422" i="4"/>
  <c r="P2423" i="4"/>
  <c r="X38" i="3"/>
  <c r="P2558" i="4"/>
  <c r="X39" i="3"/>
  <c r="P2730" i="4"/>
  <c r="X42" i="3"/>
  <c r="X43" i="3"/>
  <c r="AX14" i="3"/>
  <c r="AC223" i="4"/>
  <c r="AX6" i="3"/>
  <c r="AX9" i="3"/>
  <c r="AC2656" i="4"/>
  <c r="AX41" i="3"/>
  <c r="AC225" i="4"/>
  <c r="AC226" i="4"/>
  <c r="AC227" i="4"/>
  <c r="AC228" i="4"/>
  <c r="AC229" i="4"/>
  <c r="AC230" i="4"/>
  <c r="AC231" i="4"/>
  <c r="AC232" i="4"/>
  <c r="AC233" i="4"/>
  <c r="AX7" i="3"/>
  <c r="AC575" i="4"/>
  <c r="AX12" i="3"/>
  <c r="AX35" i="3"/>
  <c r="AX36" i="3"/>
  <c r="AC69" i="4"/>
  <c r="AX3" i="3"/>
  <c r="AC86" i="4"/>
  <c r="AX4" i="3"/>
  <c r="AC163" i="4"/>
  <c r="AX5" i="3"/>
  <c r="AC238" i="4"/>
  <c r="AX8" i="3"/>
  <c r="AX10" i="3"/>
  <c r="AX11" i="3"/>
  <c r="AX13" i="3"/>
  <c r="AC857" i="4"/>
  <c r="AX15" i="3"/>
  <c r="AC883" i="4"/>
  <c r="AX16" i="3"/>
  <c r="AC885" i="4"/>
  <c r="AC886" i="4"/>
  <c r="AC887" i="4"/>
  <c r="AC888" i="4"/>
  <c r="AC889" i="4"/>
  <c r="AC890" i="4"/>
  <c r="AC891" i="4"/>
  <c r="AC892" i="4"/>
  <c r="AC893" i="4"/>
  <c r="AC894" i="4"/>
  <c r="AC895" i="4"/>
  <c r="AC896" i="4"/>
  <c r="AC897" i="4"/>
  <c r="AC898" i="4"/>
  <c r="AC899" i="4"/>
  <c r="AX17" i="3"/>
  <c r="AC984" i="4"/>
  <c r="AX18" i="3"/>
  <c r="AC1068" i="4"/>
  <c r="AX19" i="3"/>
  <c r="AC1185" i="4"/>
  <c r="AX20" i="3"/>
  <c r="AX21" i="3"/>
  <c r="AX22" i="3"/>
  <c r="AC1340" i="4"/>
  <c r="AC1341" i="4"/>
  <c r="AC1342" i="4"/>
  <c r="AC1343" i="4"/>
  <c r="AC1344" i="4"/>
  <c r="AC1345" i="4"/>
  <c r="AC1346" i="4"/>
  <c r="AC1347" i="4"/>
  <c r="AC1348" i="4"/>
  <c r="AC1349" i="4"/>
  <c r="AC1350" i="4"/>
  <c r="AX23" i="3"/>
  <c r="AX24" i="3"/>
  <c r="AX25" i="3"/>
  <c r="AX26" i="3"/>
  <c r="AC1574" i="4"/>
  <c r="AX27" i="3"/>
  <c r="AC1664" i="4"/>
  <c r="AX28" i="3"/>
  <c r="AC1743" i="4"/>
  <c r="AX29" i="3"/>
  <c r="AX30" i="3"/>
  <c r="AC1850" i="4"/>
  <c r="AX31" i="3"/>
  <c r="AX32" i="3"/>
  <c r="AC1932" i="4"/>
  <c r="AC1933" i="4"/>
  <c r="AC1934" i="4"/>
  <c r="AC1935" i="4"/>
  <c r="AC1936" i="4"/>
  <c r="AC1937" i="4"/>
  <c r="AC1938" i="4"/>
  <c r="AX33" i="3"/>
  <c r="AX34" i="3"/>
  <c r="AC2407" i="4"/>
  <c r="AX37" i="3"/>
  <c r="AC2409" i="4"/>
  <c r="AC2410" i="4"/>
  <c r="AC2411" i="4"/>
  <c r="AC2412" i="4"/>
  <c r="AC2413" i="4"/>
  <c r="AC2414" i="4"/>
  <c r="AC2415" i="4"/>
  <c r="AC2416" i="4"/>
  <c r="AC2417" i="4"/>
  <c r="AC2418" i="4"/>
  <c r="AC2419" i="4"/>
  <c r="AC2420" i="4"/>
  <c r="AC2421" i="4"/>
  <c r="AC2422" i="4"/>
  <c r="AC2423" i="4"/>
  <c r="AX38" i="3"/>
  <c r="AX39" i="3"/>
  <c r="AC2730" i="4"/>
  <c r="AX42" i="3"/>
  <c r="AX43" i="3"/>
  <c r="AA223" i="4"/>
  <c r="AT6" i="3"/>
  <c r="AT9" i="3"/>
  <c r="AA2656" i="4"/>
  <c r="AT41" i="3"/>
  <c r="AT35" i="3"/>
  <c r="AT3" i="3"/>
  <c r="AT4" i="3"/>
  <c r="AT5" i="3"/>
  <c r="AT7" i="3"/>
  <c r="AT8" i="3"/>
  <c r="AT10" i="3"/>
  <c r="AT11" i="3"/>
  <c r="AT12" i="3"/>
  <c r="AT13" i="3"/>
  <c r="AT14" i="3"/>
  <c r="AA857" i="4"/>
  <c r="AT15" i="3"/>
  <c r="AT16" i="3"/>
  <c r="AT17" i="3"/>
  <c r="AT18" i="3"/>
  <c r="AT19" i="3"/>
  <c r="AA1185" i="4"/>
  <c r="AT20" i="3"/>
  <c r="AT21" i="3"/>
  <c r="AT22" i="3"/>
  <c r="AA1340" i="4"/>
  <c r="AA1341" i="4"/>
  <c r="AA1342" i="4"/>
  <c r="AA1343" i="4"/>
  <c r="AA1344" i="4"/>
  <c r="AA1345" i="4"/>
  <c r="AA1346" i="4"/>
  <c r="AA1347" i="4"/>
  <c r="AA1348" i="4"/>
  <c r="AA1349" i="4"/>
  <c r="AA1350" i="4"/>
  <c r="AT23" i="3"/>
  <c r="AT24" i="3"/>
  <c r="AT25" i="3"/>
  <c r="AT26" i="3"/>
  <c r="AT27" i="3"/>
  <c r="AT28" i="3"/>
  <c r="AA1743" i="4"/>
  <c r="AT29" i="3"/>
  <c r="AT30" i="3"/>
  <c r="AT31" i="3"/>
  <c r="AT32" i="3"/>
  <c r="AT33" i="3"/>
  <c r="AT34" i="3"/>
  <c r="AT36" i="3"/>
  <c r="AA2407" i="4"/>
  <c r="AT37" i="3"/>
  <c r="AT38" i="3"/>
  <c r="AT39" i="3"/>
  <c r="AT42" i="3"/>
  <c r="AT43" i="3"/>
  <c r="BK223" i="4"/>
  <c r="BK86" i="4"/>
  <c r="BK857" i="4"/>
  <c r="BK1185" i="4"/>
  <c r="BK1340" i="4"/>
  <c r="BK1341" i="4"/>
  <c r="BK1342" i="4"/>
  <c r="BK1343" i="4"/>
  <c r="BK1344" i="4"/>
  <c r="BK1345" i="4"/>
  <c r="BK1346" i="4"/>
  <c r="BK1347" i="4"/>
  <c r="BK1348" i="4"/>
  <c r="BK1349" i="4"/>
  <c r="BK1350" i="4"/>
  <c r="BK3547" i="4"/>
  <c r="AX790" i="4"/>
  <c r="AX789" i="4"/>
  <c r="AX788" i="4"/>
  <c r="AX787" i="4"/>
  <c r="AX786" i="4"/>
  <c r="AX785" i="4"/>
  <c r="AX784" i="4"/>
  <c r="AX783" i="4"/>
  <c r="AX782" i="4"/>
  <c r="AX781" i="4"/>
  <c r="AX780" i="4"/>
  <c r="AX779" i="4"/>
  <c r="AX778" i="4"/>
  <c r="AX777" i="4"/>
  <c r="AX776" i="4"/>
  <c r="AX775" i="4"/>
  <c r="AX774" i="4"/>
  <c r="AX773" i="4"/>
  <c r="AX772" i="4"/>
  <c r="AX771" i="4"/>
  <c r="AX770" i="4"/>
  <c r="AX769" i="4"/>
  <c r="AX768" i="4"/>
  <c r="AX767" i="4"/>
  <c r="AX766" i="4"/>
  <c r="AX765" i="4"/>
  <c r="AX764" i="4"/>
  <c r="AX763" i="4"/>
  <c r="AX762" i="4"/>
  <c r="AX761" i="4"/>
  <c r="AX760" i="4"/>
  <c r="AX759" i="4"/>
  <c r="AX758" i="4"/>
  <c r="AX757" i="4"/>
  <c r="AX756" i="4"/>
  <c r="AX755" i="4"/>
  <c r="AX754" i="4"/>
  <c r="AX753" i="4"/>
  <c r="AX752" i="4"/>
  <c r="AX751" i="4"/>
  <c r="AX750" i="4"/>
  <c r="AX749" i="4"/>
  <c r="AX748" i="4"/>
  <c r="AX747" i="4"/>
  <c r="AX746" i="4"/>
  <c r="AX745" i="4"/>
  <c r="AX744" i="4"/>
  <c r="AX743" i="4"/>
  <c r="AX742" i="4"/>
  <c r="AX741" i="4"/>
  <c r="AX740" i="4"/>
  <c r="AX739" i="4"/>
  <c r="AX738" i="4"/>
  <c r="AX737" i="4"/>
  <c r="AX736" i="4"/>
  <c r="AX735" i="4"/>
  <c r="AX734" i="4"/>
  <c r="AX733" i="4"/>
  <c r="AX732" i="4"/>
  <c r="AX731" i="4"/>
  <c r="AX730" i="4"/>
  <c r="AX729" i="4"/>
  <c r="AX728" i="4"/>
  <c r="AX727" i="4"/>
  <c r="AX726" i="4"/>
  <c r="AX725" i="4"/>
  <c r="AX724" i="4"/>
  <c r="AX723" i="4"/>
  <c r="AX722" i="4"/>
  <c r="AX721" i="4"/>
  <c r="AX720" i="4"/>
  <c r="AX719" i="4"/>
  <c r="AX718" i="4"/>
  <c r="AX717" i="4"/>
  <c r="AX716" i="4"/>
  <c r="AX715" i="4"/>
  <c r="AX714" i="4"/>
  <c r="AX713" i="4"/>
  <c r="AX712" i="4"/>
  <c r="AX711" i="4"/>
  <c r="AX710" i="4"/>
  <c r="AX709" i="4"/>
  <c r="AX708" i="4"/>
  <c r="AX707" i="4"/>
  <c r="AX706" i="4"/>
  <c r="AX705" i="4"/>
  <c r="AX704" i="4"/>
  <c r="AX703" i="4"/>
  <c r="AX702" i="4"/>
  <c r="AX701" i="4"/>
  <c r="AX700" i="4"/>
  <c r="AX699" i="4"/>
  <c r="AX698" i="4"/>
  <c r="AX697" i="4"/>
  <c r="AX696" i="4"/>
  <c r="AX695" i="4"/>
  <c r="AX694" i="4"/>
  <c r="AX693" i="4"/>
  <c r="AX692" i="4"/>
  <c r="AX691" i="4"/>
  <c r="AX690" i="4"/>
  <c r="AX689" i="4"/>
  <c r="AX688" i="4"/>
  <c r="AX687" i="4"/>
  <c r="AX686" i="4"/>
  <c r="AX685" i="4"/>
  <c r="AX684" i="4"/>
  <c r="AX683" i="4"/>
  <c r="AX682" i="4"/>
  <c r="AX681" i="4"/>
  <c r="AX680" i="4"/>
  <c r="AX679" i="4"/>
  <c r="AX678" i="4"/>
  <c r="AX677" i="4"/>
  <c r="AX676" i="4"/>
  <c r="AX675" i="4"/>
  <c r="AX674" i="4"/>
  <c r="AX673" i="4"/>
  <c r="AX672" i="4"/>
  <c r="AX671" i="4"/>
  <c r="Y546" i="6"/>
  <c r="W546" i="6"/>
  <c r="G546" i="6"/>
  <c r="Y547" i="6"/>
  <c r="W547" i="6"/>
  <c r="G547" i="6"/>
  <c r="Y548" i="6"/>
  <c r="W548" i="6"/>
  <c r="G548" i="6"/>
  <c r="F41" i="3"/>
  <c r="W328" i="6"/>
  <c r="Y328" i="6"/>
  <c r="C328" i="6"/>
  <c r="T328" i="6"/>
  <c r="G328" i="6"/>
  <c r="W329" i="6"/>
  <c r="Y329" i="6"/>
  <c r="C329" i="6"/>
  <c r="T329" i="6"/>
  <c r="G329" i="6"/>
  <c r="W330" i="6"/>
  <c r="Y330" i="6"/>
  <c r="C330" i="6"/>
  <c r="T330" i="6"/>
  <c r="G330" i="6"/>
  <c r="W331" i="6"/>
  <c r="Y331" i="6"/>
  <c r="C331" i="6"/>
  <c r="T331" i="6"/>
  <c r="G331" i="6"/>
  <c r="F25" i="3"/>
  <c r="W108" i="6"/>
  <c r="Y108" i="6"/>
  <c r="Z108" i="6"/>
  <c r="C108" i="6"/>
  <c r="T108" i="6"/>
  <c r="G108" i="6"/>
  <c r="W109" i="6"/>
  <c r="Y109" i="6"/>
  <c r="Z109" i="6"/>
  <c r="C109" i="6"/>
  <c r="T109" i="6"/>
  <c r="G109" i="6"/>
  <c r="W110" i="6"/>
  <c r="Y110" i="6"/>
  <c r="Z110" i="6"/>
  <c r="C110" i="6"/>
  <c r="T110" i="6"/>
  <c r="G110" i="6"/>
  <c r="W111" i="6"/>
  <c r="Y111" i="6"/>
  <c r="Z111" i="6"/>
  <c r="C111" i="6"/>
  <c r="T111" i="6"/>
  <c r="G111" i="6"/>
  <c r="W112" i="6"/>
  <c r="Y112" i="6"/>
  <c r="Z112" i="6"/>
  <c r="C112" i="6"/>
  <c r="T112" i="6"/>
  <c r="G112" i="6"/>
  <c r="W113" i="6"/>
  <c r="Y113" i="6"/>
  <c r="Z113" i="6"/>
  <c r="C113" i="6"/>
  <c r="T113" i="6"/>
  <c r="G113" i="6"/>
  <c r="W114" i="6"/>
  <c r="Y114" i="6"/>
  <c r="Z114" i="6"/>
  <c r="C114" i="6"/>
  <c r="T114" i="6"/>
  <c r="G114" i="6"/>
  <c r="W115" i="6"/>
  <c r="Y115" i="6"/>
  <c r="Z115" i="6"/>
  <c r="C115" i="6"/>
  <c r="T115" i="6"/>
  <c r="G115" i="6"/>
  <c r="W116" i="6"/>
  <c r="Y116" i="6"/>
  <c r="Z116" i="6"/>
  <c r="C116" i="6"/>
  <c r="T116" i="6"/>
  <c r="G116" i="6"/>
  <c r="W117" i="6"/>
  <c r="Y117" i="6"/>
  <c r="Z117" i="6"/>
  <c r="C117" i="6"/>
  <c r="T117" i="6"/>
  <c r="G117" i="6"/>
  <c r="W118" i="6"/>
  <c r="Y118" i="6"/>
  <c r="Z118" i="6"/>
  <c r="C118" i="6"/>
  <c r="T118" i="6"/>
  <c r="G118" i="6"/>
  <c r="W119" i="6"/>
  <c r="Y119" i="6"/>
  <c r="Z119" i="6"/>
  <c r="C119" i="6"/>
  <c r="T119" i="6"/>
  <c r="G119" i="6"/>
  <c r="W120" i="6"/>
  <c r="Y120" i="6"/>
  <c r="Z120" i="6"/>
  <c r="C120" i="6"/>
  <c r="T120" i="6"/>
  <c r="G120" i="6"/>
  <c r="W121" i="6"/>
  <c r="Y121" i="6"/>
  <c r="Z121" i="6"/>
  <c r="C121" i="6"/>
  <c r="T121" i="6"/>
  <c r="G121" i="6"/>
  <c r="W122" i="6"/>
  <c r="Y122" i="6"/>
  <c r="Z122" i="6"/>
  <c r="C122" i="6"/>
  <c r="T122" i="6"/>
  <c r="G122" i="6"/>
  <c r="W123" i="6"/>
  <c r="Y123" i="6"/>
  <c r="Z123" i="6"/>
  <c r="C123" i="6"/>
  <c r="T123" i="6"/>
  <c r="G123" i="6"/>
  <c r="W124" i="6"/>
  <c r="Y124" i="6"/>
  <c r="Z124" i="6"/>
  <c r="C124" i="6"/>
  <c r="T124" i="6"/>
  <c r="G124" i="6"/>
  <c r="W125" i="6"/>
  <c r="Y125" i="6"/>
  <c r="Z125" i="6"/>
  <c r="C125" i="6"/>
  <c r="T125" i="6"/>
  <c r="G125" i="6"/>
  <c r="W126" i="6"/>
  <c r="Y126" i="6"/>
  <c r="Z126" i="6"/>
  <c r="C126" i="6"/>
  <c r="T126" i="6"/>
  <c r="G126" i="6"/>
  <c r="W127" i="6"/>
  <c r="Y127" i="6"/>
  <c r="Z127" i="6"/>
  <c r="C127" i="6"/>
  <c r="T127" i="6"/>
  <c r="G127" i="6"/>
  <c r="W128" i="6"/>
  <c r="Y128" i="6"/>
  <c r="Z128" i="6"/>
  <c r="C128" i="6"/>
  <c r="T128" i="6"/>
  <c r="G128" i="6"/>
  <c r="W129" i="6"/>
  <c r="Y129" i="6"/>
  <c r="Z129" i="6"/>
  <c r="C129" i="6"/>
  <c r="T129" i="6"/>
  <c r="G129" i="6"/>
  <c r="W130" i="6"/>
  <c r="Y130" i="6"/>
  <c r="Z130" i="6"/>
  <c r="C130" i="6"/>
  <c r="T130" i="6"/>
  <c r="G130" i="6"/>
  <c r="W131" i="6"/>
  <c r="Y131" i="6"/>
  <c r="Z131" i="6"/>
  <c r="C131" i="6"/>
  <c r="T131" i="6"/>
  <c r="G131" i="6"/>
  <c r="W132" i="6"/>
  <c r="Y132" i="6"/>
  <c r="Z132" i="6"/>
  <c r="C132" i="6"/>
  <c r="T132" i="6"/>
  <c r="G132" i="6"/>
  <c r="W133" i="6"/>
  <c r="Y133" i="6"/>
  <c r="Z133" i="6"/>
  <c r="C133" i="6"/>
  <c r="T133" i="6"/>
  <c r="G133" i="6"/>
  <c r="W134" i="6"/>
  <c r="Y134" i="6"/>
  <c r="Z134" i="6"/>
  <c r="C134" i="6"/>
  <c r="T134" i="6"/>
  <c r="G134" i="6"/>
  <c r="F10" i="3"/>
  <c r="Y212" i="6"/>
  <c r="W212" i="6"/>
  <c r="G212" i="6"/>
  <c r="Y213" i="6"/>
  <c r="W213" i="6"/>
  <c r="G213" i="6"/>
  <c r="Y214" i="6"/>
  <c r="W214" i="6"/>
  <c r="G214" i="6"/>
  <c r="Y215" i="6"/>
  <c r="W215" i="6"/>
  <c r="G215" i="6"/>
  <c r="Y216" i="6"/>
  <c r="W216" i="6"/>
  <c r="G216" i="6"/>
  <c r="Y217" i="6"/>
  <c r="W217" i="6"/>
  <c r="G217" i="6"/>
  <c r="F15" i="3"/>
  <c r="Y225" i="6"/>
  <c r="W225" i="6"/>
  <c r="G225" i="6"/>
  <c r="Y226" i="6"/>
  <c r="W226" i="6"/>
  <c r="G226" i="6"/>
  <c r="Y227" i="6"/>
  <c r="W227" i="6"/>
  <c r="G227" i="6"/>
  <c r="Y228" i="6"/>
  <c r="W228" i="6"/>
  <c r="G228" i="6"/>
  <c r="Y229" i="6"/>
  <c r="W229" i="6"/>
  <c r="G229" i="6"/>
  <c r="Y230" i="6"/>
  <c r="W230" i="6"/>
  <c r="G230" i="6"/>
  <c r="Y231" i="6"/>
  <c r="W231" i="6"/>
  <c r="G231" i="6"/>
  <c r="Y232" i="6"/>
  <c r="W232" i="6"/>
  <c r="G232" i="6"/>
  <c r="F16" i="3"/>
  <c r="W246" i="6"/>
  <c r="Y246" i="6"/>
  <c r="Z246" i="6"/>
  <c r="AE246" i="6"/>
  <c r="AJ246" i="6"/>
  <c r="C246" i="6"/>
  <c r="T246" i="6"/>
  <c r="G246" i="6"/>
  <c r="W247" i="6"/>
  <c r="Y247" i="6"/>
  <c r="Z247" i="6"/>
  <c r="AE247" i="6"/>
  <c r="AJ247" i="6"/>
  <c r="C247" i="6"/>
  <c r="T247" i="6"/>
  <c r="G247" i="6"/>
  <c r="W248" i="6"/>
  <c r="Y248" i="6"/>
  <c r="Z248" i="6"/>
  <c r="AE248" i="6"/>
  <c r="AJ248" i="6"/>
  <c r="C248" i="6"/>
  <c r="T248" i="6"/>
  <c r="G248" i="6"/>
  <c r="W249" i="6"/>
  <c r="Y249" i="6"/>
  <c r="Z249" i="6"/>
  <c r="AE249" i="6"/>
  <c r="AJ249" i="6"/>
  <c r="C249" i="6"/>
  <c r="T249" i="6"/>
  <c r="G249" i="6"/>
  <c r="W250" i="6"/>
  <c r="Y250" i="6"/>
  <c r="Z250" i="6"/>
  <c r="AE250" i="6"/>
  <c r="AJ250" i="6"/>
  <c r="C250" i="6"/>
  <c r="T250" i="6"/>
  <c r="G250" i="6"/>
  <c r="W251" i="6"/>
  <c r="Y251" i="6"/>
  <c r="Z251" i="6"/>
  <c r="AE251" i="6"/>
  <c r="AJ251" i="6"/>
  <c r="C251" i="6"/>
  <c r="T251" i="6"/>
  <c r="G251" i="6"/>
  <c r="W252" i="6"/>
  <c r="Y252" i="6"/>
  <c r="Z252" i="6"/>
  <c r="AE252" i="6"/>
  <c r="AJ252" i="6"/>
  <c r="C252" i="6"/>
  <c r="T252" i="6"/>
  <c r="G252" i="6"/>
  <c r="W253" i="6"/>
  <c r="Y253" i="6"/>
  <c r="Z253" i="6"/>
  <c r="AE253" i="6"/>
  <c r="AJ253" i="6"/>
  <c r="C253" i="6"/>
  <c r="T253" i="6"/>
  <c r="G253" i="6"/>
  <c r="W254" i="6"/>
  <c r="Y254" i="6"/>
  <c r="Z254" i="6"/>
  <c r="AE254" i="6"/>
  <c r="AJ254" i="6"/>
  <c r="C254" i="6"/>
  <c r="T254" i="6"/>
  <c r="G254" i="6"/>
  <c r="W255" i="6"/>
  <c r="Y255" i="6"/>
  <c r="Z255" i="6"/>
  <c r="AE255" i="6"/>
  <c r="AJ255" i="6"/>
  <c r="C255" i="6"/>
  <c r="T255" i="6"/>
  <c r="G255" i="6"/>
  <c r="W256" i="6"/>
  <c r="Y256" i="6"/>
  <c r="Z256" i="6"/>
  <c r="AE256" i="6"/>
  <c r="AJ256" i="6"/>
  <c r="C256" i="6"/>
  <c r="T256" i="6"/>
  <c r="G256" i="6"/>
  <c r="W257" i="6"/>
  <c r="Y257" i="6"/>
  <c r="Z257" i="6"/>
  <c r="AE257" i="6"/>
  <c r="AJ257" i="6"/>
  <c r="C257" i="6"/>
  <c r="T257" i="6"/>
  <c r="G257" i="6"/>
  <c r="W258" i="6"/>
  <c r="Y258" i="6"/>
  <c r="Z258" i="6"/>
  <c r="AE258" i="6"/>
  <c r="AJ258" i="6"/>
  <c r="C258" i="6"/>
  <c r="T258" i="6"/>
  <c r="G258" i="6"/>
  <c r="W259" i="6"/>
  <c r="Y259" i="6"/>
  <c r="Z259" i="6"/>
  <c r="AE259" i="6"/>
  <c r="AJ259" i="6"/>
  <c r="C259" i="6"/>
  <c r="T259" i="6"/>
  <c r="G259" i="6"/>
  <c r="W260" i="6"/>
  <c r="Y260" i="6"/>
  <c r="Z260" i="6"/>
  <c r="AE260" i="6"/>
  <c r="AJ260" i="6"/>
  <c r="C260" i="6"/>
  <c r="T260" i="6"/>
  <c r="G260" i="6"/>
  <c r="F18" i="3"/>
  <c r="W280" i="6"/>
  <c r="Y280" i="6"/>
  <c r="Z280" i="6"/>
  <c r="AC280" i="6"/>
  <c r="AE280" i="6"/>
  <c r="AG1303" i="6"/>
  <c r="Z1184" i="4"/>
  <c r="AG280" i="6"/>
  <c r="AJ280" i="6"/>
  <c r="C280" i="6"/>
  <c r="T280" i="6"/>
  <c r="G280" i="6"/>
  <c r="W281" i="6"/>
  <c r="Y281" i="6"/>
  <c r="Z281" i="6"/>
  <c r="AC281" i="6"/>
  <c r="AE281" i="6"/>
  <c r="AG1298" i="6"/>
  <c r="AG1301" i="6"/>
  <c r="AG1304" i="6"/>
  <c r="AG281" i="6"/>
  <c r="AJ281" i="6"/>
  <c r="C281" i="6"/>
  <c r="T281" i="6"/>
  <c r="G281" i="6"/>
  <c r="W282" i="6"/>
  <c r="Y282" i="6"/>
  <c r="Z282" i="6"/>
  <c r="AC282" i="6"/>
  <c r="AE282" i="6"/>
  <c r="AG1291" i="6"/>
  <c r="AG1299" i="6"/>
  <c r="AG1302" i="6"/>
  <c r="Z1083" i="4"/>
  <c r="Z1095" i="4"/>
  <c r="Z1105" i="4"/>
  <c r="Z1106" i="4"/>
  <c r="Z1070" i="4"/>
  <c r="Z1071" i="4"/>
  <c r="Z1072" i="4"/>
  <c r="Z1073" i="4"/>
  <c r="Z1074" i="4"/>
  <c r="Z1075" i="4"/>
  <c r="Z1076" i="4"/>
  <c r="Z1077" i="4"/>
  <c r="Z1078" i="4"/>
  <c r="Z1079" i="4"/>
  <c r="Z1080" i="4"/>
  <c r="Z1081" i="4"/>
  <c r="Z1082" i="4"/>
  <c r="Z1084" i="4"/>
  <c r="Z1085" i="4"/>
  <c r="Z1086" i="4"/>
  <c r="Z1087" i="4"/>
  <c r="Z1088" i="4"/>
  <c r="Z1089" i="4"/>
  <c r="Z1090" i="4"/>
  <c r="Z1091" i="4"/>
  <c r="Z1092" i="4"/>
  <c r="Z1093" i="4"/>
  <c r="Z1094" i="4"/>
  <c r="Z1096" i="4"/>
  <c r="Z1097" i="4"/>
  <c r="Z1098" i="4"/>
  <c r="Z1099" i="4"/>
  <c r="Z1100" i="4"/>
  <c r="Z1101" i="4"/>
  <c r="Z1102" i="4"/>
  <c r="Z1103" i="4"/>
  <c r="Z1104" i="4"/>
  <c r="Z1107" i="4"/>
  <c r="Z1108" i="4"/>
  <c r="Z1109" i="4"/>
  <c r="Z1110" i="4"/>
  <c r="Z1111" i="4"/>
  <c r="Z1112" i="4"/>
  <c r="Z1113" i="4"/>
  <c r="Z1114" i="4"/>
  <c r="Z1115" i="4"/>
  <c r="Z1116" i="4"/>
  <c r="Z1117" i="4"/>
  <c r="Z1118" i="4"/>
  <c r="Z1119" i="4"/>
  <c r="Z1120" i="4"/>
  <c r="Z1121" i="4"/>
  <c r="Z1122" i="4"/>
  <c r="Z1123" i="4"/>
  <c r="Z1124" i="4"/>
  <c r="Z1125" i="4"/>
  <c r="Z1126" i="4"/>
  <c r="Z1127" i="4"/>
  <c r="Z1128" i="4"/>
  <c r="Z1129" i="4"/>
  <c r="Z1130" i="4"/>
  <c r="Z1131" i="4"/>
  <c r="Z1132" i="4"/>
  <c r="Z1133" i="4"/>
  <c r="Z1134" i="4"/>
  <c r="Z1135" i="4"/>
  <c r="Z1136" i="4"/>
  <c r="Z1137" i="4"/>
  <c r="Z1138" i="4"/>
  <c r="Z1139" i="4"/>
  <c r="Z1140" i="4"/>
  <c r="Z1141" i="4"/>
  <c r="Z1142" i="4"/>
  <c r="Z1143" i="4"/>
  <c r="Z1144" i="4"/>
  <c r="Z1145" i="4"/>
  <c r="Z1146" i="4"/>
  <c r="Z1147" i="4"/>
  <c r="Z1148" i="4"/>
  <c r="Z1149" i="4"/>
  <c r="Z1150" i="4"/>
  <c r="Z1151" i="4"/>
  <c r="Z1152" i="4"/>
  <c r="Z1153" i="4"/>
  <c r="Z1154" i="4"/>
  <c r="Z1155" i="4"/>
  <c r="Z1156" i="4"/>
  <c r="Z1157" i="4"/>
  <c r="Z1158" i="4"/>
  <c r="Z1159" i="4"/>
  <c r="Z1160" i="4"/>
  <c r="Z1161" i="4"/>
  <c r="Z1162" i="4"/>
  <c r="Z1163" i="4"/>
  <c r="Z1164" i="4"/>
  <c r="Z1165" i="4"/>
  <c r="Z1166" i="4"/>
  <c r="Z1167" i="4"/>
  <c r="Z1168" i="4"/>
  <c r="Z1169" i="4"/>
  <c r="Z1170" i="4"/>
  <c r="Z1171" i="4"/>
  <c r="Z1172" i="4"/>
  <c r="Z1173" i="4"/>
  <c r="Z1174" i="4"/>
  <c r="Z1175" i="4"/>
  <c r="Z1176" i="4"/>
  <c r="Z1177" i="4"/>
  <c r="Z1178" i="4"/>
  <c r="Z1179" i="4"/>
  <c r="Z1180" i="4"/>
  <c r="Z1181" i="4"/>
  <c r="Z1182" i="4"/>
  <c r="Z1183" i="4"/>
  <c r="AG282" i="6"/>
  <c r="AJ282" i="6"/>
  <c r="C282" i="6"/>
  <c r="T282" i="6"/>
  <c r="G282" i="6"/>
  <c r="W283" i="6"/>
  <c r="Y283" i="6"/>
  <c r="Z283" i="6"/>
  <c r="AC283" i="6"/>
  <c r="AE283" i="6"/>
  <c r="AG1289" i="6"/>
  <c r="AG1292" i="6"/>
  <c r="AG1305" i="6"/>
  <c r="AG283" i="6"/>
  <c r="AJ283" i="6"/>
  <c r="C283" i="6"/>
  <c r="T283" i="6"/>
  <c r="G283" i="6"/>
  <c r="W284" i="6"/>
  <c r="Y284" i="6"/>
  <c r="Z284" i="6"/>
  <c r="AC284" i="6"/>
  <c r="AE284" i="6"/>
  <c r="AG1293" i="6"/>
  <c r="AG1295" i="6"/>
  <c r="AG1297" i="6"/>
  <c r="AG284" i="6"/>
  <c r="AJ284" i="6"/>
  <c r="C284" i="6"/>
  <c r="T284" i="6"/>
  <c r="G284" i="6"/>
  <c r="W285" i="6"/>
  <c r="Y285" i="6"/>
  <c r="Z285" i="6"/>
  <c r="AC285" i="6"/>
  <c r="AE285" i="6"/>
  <c r="AG1290" i="6"/>
  <c r="AG1294" i="6"/>
  <c r="AG1296" i="6"/>
  <c r="AG285" i="6"/>
  <c r="AJ285" i="6"/>
  <c r="C285" i="6"/>
  <c r="T285" i="6"/>
  <c r="G285" i="6"/>
  <c r="W286" i="6"/>
  <c r="Y286" i="6"/>
  <c r="Z286" i="6"/>
  <c r="AC286" i="6"/>
  <c r="AE286" i="6"/>
  <c r="AG1306" i="6"/>
  <c r="AG286" i="6"/>
  <c r="AJ286" i="6"/>
  <c r="C286" i="6"/>
  <c r="T286" i="6"/>
  <c r="G286" i="6"/>
  <c r="W287" i="6"/>
  <c r="Y287" i="6"/>
  <c r="Z287" i="6"/>
  <c r="AC287" i="6"/>
  <c r="AE287" i="6"/>
  <c r="AG1300" i="6"/>
  <c r="AG287" i="6"/>
  <c r="AJ287" i="6"/>
  <c r="C287" i="6"/>
  <c r="T287" i="6"/>
  <c r="G287" i="6"/>
  <c r="F20" i="3"/>
  <c r="Y676" i="6"/>
  <c r="W676" i="6"/>
  <c r="G676" i="6"/>
  <c r="Y677" i="6"/>
  <c r="W677" i="6"/>
  <c r="G677" i="6"/>
  <c r="Y678" i="6"/>
  <c r="W678" i="6"/>
  <c r="G678" i="6"/>
  <c r="F21" i="3"/>
  <c r="W1331" i="6" a="1"/>
  <c r="W1331" i="6"/>
  <c r="W1333" i="6" a="1"/>
  <c r="W1333" i="6"/>
  <c r="W1332" i="6" a="1"/>
  <c r="W1334" i="6" a="1"/>
  <c r="W1335" i="6" a="1"/>
  <c r="W1336" i="6" a="1"/>
  <c r="W1337" i="6" a="1"/>
  <c r="W1338" i="6" a="1"/>
  <c r="W1339" i="6" a="1"/>
  <c r="W1340" i="6" a="1"/>
  <c r="W1332" i="6"/>
  <c r="W1334" i="6"/>
  <c r="W1335" i="6"/>
  <c r="W1336" i="6"/>
  <c r="W1337" i="6"/>
  <c r="W1338" i="6"/>
  <c r="W1339" i="6"/>
  <c r="W1340" i="6"/>
  <c r="W310" i="6"/>
  <c r="X1331" i="6" a="1"/>
  <c r="X1331" i="6"/>
  <c r="X1333" i="6" a="1"/>
  <c r="X1333" i="6"/>
  <c r="X1332" i="6" a="1"/>
  <c r="X1334" i="6" a="1"/>
  <c r="X1335" i="6" a="1"/>
  <c r="X1336" i="6" a="1"/>
  <c r="X1337" i="6" a="1"/>
  <c r="X1338" i="6" a="1"/>
  <c r="X1339" i="6" a="1"/>
  <c r="X1340" i="6" a="1"/>
  <c r="X1332" i="6"/>
  <c r="X1334" i="6"/>
  <c r="X1335" i="6"/>
  <c r="X1336" i="6"/>
  <c r="X1337" i="6"/>
  <c r="X1338" i="6"/>
  <c r="X1339" i="6"/>
  <c r="X1340" i="6"/>
  <c r="X310" i="6"/>
  <c r="Y1331" i="6" a="1"/>
  <c r="Y1331" i="6"/>
  <c r="Y1333" i="6" a="1"/>
  <c r="Y1333" i="6"/>
  <c r="Y1332" i="6" a="1"/>
  <c r="Y1334" i="6" a="1"/>
  <c r="Y1335" i="6" a="1"/>
  <c r="Y1336" i="6" a="1"/>
  <c r="Y1337" i="6" a="1"/>
  <c r="Y1338" i="6" a="1"/>
  <c r="Y1339" i="6" a="1"/>
  <c r="Y1340" i="6" a="1"/>
  <c r="Y1332" i="6"/>
  <c r="Y1334" i="6"/>
  <c r="Y1335" i="6"/>
  <c r="Y1336" i="6"/>
  <c r="Y1337" i="6"/>
  <c r="Y1338" i="6"/>
  <c r="Y1339" i="6"/>
  <c r="Y1340" i="6"/>
  <c r="Y310" i="6"/>
  <c r="Z1331" i="6" a="1"/>
  <c r="Z1331" i="6"/>
  <c r="Z1333" i="6" a="1"/>
  <c r="Z1333" i="6"/>
  <c r="Z1332" i="6" a="1"/>
  <c r="Z1334" i="6" a="1"/>
  <c r="Z1335" i="6" a="1"/>
  <c r="Z1336" i="6" a="1"/>
  <c r="Z1337" i="6" a="1"/>
  <c r="Z1338" i="6" a="1"/>
  <c r="Z1339" i="6" a="1"/>
  <c r="Z1340" i="6" a="1"/>
  <c r="Z1332" i="6"/>
  <c r="Z1334" i="6"/>
  <c r="Z1335" i="6"/>
  <c r="Z1336" i="6"/>
  <c r="Z1337" i="6"/>
  <c r="Z1338" i="6"/>
  <c r="Z1339" i="6"/>
  <c r="Z1340" i="6"/>
  <c r="Z310" i="6"/>
  <c r="AA1331" i="6" a="1"/>
  <c r="AA1331" i="6"/>
  <c r="AA1333" i="6" a="1"/>
  <c r="AA1333" i="6"/>
  <c r="AA1332" i="6" a="1"/>
  <c r="AA1334" i="6" a="1"/>
  <c r="AA1335" i="6" a="1"/>
  <c r="AA1336" i="6" a="1"/>
  <c r="AA1337" i="6" a="1"/>
  <c r="AA1338" i="6" a="1"/>
  <c r="AA1339" i="6" a="1"/>
  <c r="AA1340" i="6" a="1"/>
  <c r="AA1332" i="6"/>
  <c r="AA1334" i="6"/>
  <c r="AA1335" i="6"/>
  <c r="AA1336" i="6"/>
  <c r="AA1337" i="6"/>
  <c r="AA1338" i="6"/>
  <c r="AA1339" i="6"/>
  <c r="AA1340" i="6"/>
  <c r="AA310" i="6"/>
  <c r="AB1331" i="6" a="1"/>
  <c r="AB1331" i="6"/>
  <c r="AB1333" i="6" a="1"/>
  <c r="AB1333" i="6"/>
  <c r="AB1332" i="6" a="1"/>
  <c r="AB1334" i="6" a="1"/>
  <c r="AB1335" i="6" a="1"/>
  <c r="AB1336" i="6" a="1"/>
  <c r="AB1337" i="6" a="1"/>
  <c r="AB1338" i="6" a="1"/>
  <c r="AB1339" i="6" a="1"/>
  <c r="AB1340" i="6" a="1"/>
  <c r="AB1332" i="6"/>
  <c r="AB1334" i="6"/>
  <c r="AB1335" i="6"/>
  <c r="AB1336" i="6"/>
  <c r="AB1337" i="6"/>
  <c r="AB1338" i="6"/>
  <c r="AB1339" i="6"/>
  <c r="AB1340" i="6"/>
  <c r="AB310" i="6"/>
  <c r="AC1331" i="6" a="1"/>
  <c r="AC1331" i="6"/>
  <c r="AC1333" i="6" a="1"/>
  <c r="AC1333" i="6"/>
  <c r="AC1332" i="6" a="1"/>
  <c r="AC1334" i="6" a="1"/>
  <c r="AC1335" i="6" a="1"/>
  <c r="AC1336" i="6" a="1"/>
  <c r="AC1337" i="6" a="1"/>
  <c r="AC1338" i="6" a="1"/>
  <c r="AC1339" i="6" a="1"/>
  <c r="AC1340" i="6" a="1"/>
  <c r="AC1332" i="6"/>
  <c r="AC1334" i="6"/>
  <c r="AC1335" i="6"/>
  <c r="AC1336" i="6"/>
  <c r="AC1337" i="6"/>
  <c r="AC1338" i="6"/>
  <c r="AC1339" i="6"/>
  <c r="AC1340" i="6"/>
  <c r="AC310" i="6"/>
  <c r="AG1331" i="6" a="1"/>
  <c r="AG1331" i="6"/>
  <c r="AG1333" i="6" a="1"/>
  <c r="AG1333" i="6"/>
  <c r="AG1332" i="6" a="1"/>
  <c r="AG1334" i="6" a="1"/>
  <c r="AG1335" i="6" a="1"/>
  <c r="AG1336" i="6" a="1"/>
  <c r="AG1337" i="6" a="1"/>
  <c r="AG1338" i="6" a="1"/>
  <c r="AG1339" i="6" a="1"/>
  <c r="AG1340" i="6" a="1"/>
  <c r="AG1332" i="6"/>
  <c r="AG1334" i="6"/>
  <c r="AG1335" i="6"/>
  <c r="AG1336" i="6"/>
  <c r="AG1337" i="6"/>
  <c r="AG1338" i="6"/>
  <c r="AG1339" i="6"/>
  <c r="AG1340" i="6"/>
  <c r="Z1341" i="4"/>
  <c r="Z1348" i="4"/>
  <c r="AG310" i="6"/>
  <c r="AH1331" i="6" a="1"/>
  <c r="AH1331" i="6"/>
  <c r="AH1333" i="6" a="1"/>
  <c r="AH1333" i="6"/>
  <c r="AH1332" i="6" a="1"/>
  <c r="AH1334" i="6" a="1"/>
  <c r="AH1335" i="6" a="1"/>
  <c r="AH1336" i="6" a="1"/>
  <c r="AH1337" i="6" a="1"/>
  <c r="AH1338" i="6" a="1"/>
  <c r="AH1339" i="6" a="1"/>
  <c r="AH1340" i="6" a="1"/>
  <c r="AH1332" i="6"/>
  <c r="AH1334" i="6"/>
  <c r="AH1335" i="6"/>
  <c r="AH1336" i="6"/>
  <c r="AH1337" i="6"/>
  <c r="AH1338" i="6"/>
  <c r="AH1339" i="6"/>
  <c r="AH1340" i="6"/>
  <c r="AH310" i="6"/>
  <c r="AJ1331" i="6" a="1"/>
  <c r="AJ1331" i="6"/>
  <c r="AJ1333" i="6" a="1"/>
  <c r="AJ1333" i="6"/>
  <c r="AJ1332" i="6" a="1"/>
  <c r="AJ1334" i="6" a="1"/>
  <c r="AJ1335" i="6" a="1"/>
  <c r="AJ1336" i="6" a="1"/>
  <c r="AJ1337" i="6" a="1"/>
  <c r="AJ1338" i="6" a="1"/>
  <c r="AJ1339" i="6" a="1"/>
  <c r="AJ1340" i="6" a="1"/>
  <c r="AJ1332" i="6"/>
  <c r="AJ1334" i="6"/>
  <c r="AJ1335" i="6"/>
  <c r="AJ1336" i="6"/>
  <c r="AJ1337" i="6"/>
  <c r="AJ1338" i="6"/>
  <c r="AJ1339" i="6"/>
  <c r="AJ1340" i="6"/>
  <c r="AJ310" i="6"/>
  <c r="AK1331" i="6" a="1"/>
  <c r="AK1331" i="6"/>
  <c r="AK1333" i="6" a="1"/>
  <c r="AK1333" i="6"/>
  <c r="AK1332" i="6" a="1"/>
  <c r="AK1334" i="6" a="1"/>
  <c r="AK1335" i="6" a="1"/>
  <c r="AK1336" i="6" a="1"/>
  <c r="AK1337" i="6" a="1"/>
  <c r="AK1338" i="6" a="1"/>
  <c r="AK1339" i="6" a="1"/>
  <c r="AK1340" i="6" a="1"/>
  <c r="AK1332" i="6"/>
  <c r="AK1334" i="6"/>
  <c r="AK1335" i="6"/>
  <c r="AK1336" i="6"/>
  <c r="AK1337" i="6"/>
  <c r="AK1338" i="6"/>
  <c r="AK1339" i="6"/>
  <c r="AK1340" i="6"/>
  <c r="AK310" i="6"/>
  <c r="AL1331" i="6" a="1"/>
  <c r="AL1331" i="6"/>
  <c r="AL1333" i="6" a="1"/>
  <c r="AL1333" i="6"/>
  <c r="AL1332" i="6" a="1"/>
  <c r="AL1334" i="6" a="1"/>
  <c r="AL1335" i="6" a="1"/>
  <c r="AL1336" i="6" a="1"/>
  <c r="AL1337" i="6" a="1"/>
  <c r="AL1338" i="6" a="1"/>
  <c r="AL1339" i="6" a="1"/>
  <c r="AL1340" i="6" a="1"/>
  <c r="AL1332" i="6"/>
  <c r="AL1334" i="6"/>
  <c r="AL1335" i="6"/>
  <c r="AL1336" i="6"/>
  <c r="AL1337" i="6"/>
  <c r="AL1338" i="6"/>
  <c r="AL1339" i="6"/>
  <c r="AL1340" i="6"/>
  <c r="AL310" i="6"/>
  <c r="AM1331" i="6" a="1"/>
  <c r="AM1331" i="6"/>
  <c r="AM1333" i="6" a="1"/>
  <c r="AM1333" i="6"/>
  <c r="AM1332" i="6" a="1"/>
  <c r="AM1334" i="6" a="1"/>
  <c r="AM1335" i="6" a="1"/>
  <c r="AM1336" i="6" a="1"/>
  <c r="AM1337" i="6" a="1"/>
  <c r="AM1338" i="6" a="1"/>
  <c r="AM1339" i="6" a="1"/>
  <c r="AM1340" i="6" a="1"/>
  <c r="AM1332" i="6"/>
  <c r="AM1334" i="6"/>
  <c r="AM1335" i="6"/>
  <c r="AM1336" i="6"/>
  <c r="AM1337" i="6"/>
  <c r="AM1338" i="6"/>
  <c r="AM1339" i="6"/>
  <c r="AM1340" i="6"/>
  <c r="AM310" i="6"/>
  <c r="C310" i="6"/>
  <c r="T310" i="6"/>
  <c r="G310" i="6"/>
  <c r="W311" i="6"/>
  <c r="X311" i="6"/>
  <c r="Y311" i="6"/>
  <c r="Z311" i="6"/>
  <c r="AA311" i="6"/>
  <c r="AB311" i="6"/>
  <c r="AC311" i="6"/>
  <c r="Z1342" i="4"/>
  <c r="Z1343" i="4"/>
  <c r="Z1349" i="4"/>
  <c r="AG311" i="6"/>
  <c r="AH311" i="6"/>
  <c r="AJ311" i="6"/>
  <c r="AK311" i="6"/>
  <c r="AL311" i="6"/>
  <c r="AM311" i="6"/>
  <c r="C311" i="6"/>
  <c r="T311" i="6"/>
  <c r="G311" i="6"/>
  <c r="W312" i="6"/>
  <c r="X312" i="6"/>
  <c r="Y312" i="6"/>
  <c r="Z312" i="6"/>
  <c r="AA312" i="6"/>
  <c r="AB312" i="6"/>
  <c r="AC312" i="6"/>
  <c r="AG312" i="6"/>
  <c r="AH312" i="6"/>
  <c r="AJ312" i="6"/>
  <c r="AK312" i="6"/>
  <c r="AL312" i="6"/>
  <c r="AM312" i="6"/>
  <c r="C312" i="6"/>
  <c r="T312" i="6"/>
  <c r="G312" i="6"/>
  <c r="F23" i="3"/>
  <c r="Y653" i="6"/>
  <c r="W653" i="6"/>
  <c r="G653" i="6"/>
  <c r="Y654" i="6"/>
  <c r="W654" i="6"/>
  <c r="G654" i="6"/>
  <c r="Y655" i="6"/>
  <c r="W655" i="6"/>
  <c r="G655" i="6"/>
  <c r="Y656" i="6"/>
  <c r="W656" i="6"/>
  <c r="G656" i="6"/>
  <c r="Y657" i="6"/>
  <c r="W657" i="6"/>
  <c r="G657" i="6"/>
  <c r="Y659" i="6"/>
  <c r="W659" i="6"/>
  <c r="G659" i="6"/>
  <c r="Y660" i="6"/>
  <c r="W660" i="6"/>
  <c r="G660" i="6"/>
  <c r="Y661" i="6"/>
  <c r="W661" i="6"/>
  <c r="G661" i="6"/>
  <c r="Y662" i="6"/>
  <c r="W662" i="6"/>
  <c r="G662" i="6"/>
  <c r="Y663" i="6"/>
  <c r="W663" i="6"/>
  <c r="G663" i="6"/>
  <c r="Y664" i="6"/>
  <c r="W664" i="6"/>
  <c r="G664" i="6"/>
  <c r="Y665" i="6"/>
  <c r="W665" i="6"/>
  <c r="G665" i="6"/>
  <c r="Y666" i="6"/>
  <c r="W666" i="6"/>
  <c r="G666" i="6"/>
  <c r="Y667" i="6"/>
  <c r="W667" i="6"/>
  <c r="G667" i="6"/>
  <c r="Y668" i="6"/>
  <c r="W668" i="6"/>
  <c r="G668" i="6"/>
  <c r="Y669" i="6"/>
  <c r="W669" i="6"/>
  <c r="G669" i="6"/>
  <c r="Y670" i="6"/>
  <c r="W670" i="6"/>
  <c r="G670" i="6"/>
  <c r="Y671" i="6"/>
  <c r="W671" i="6"/>
  <c r="G671" i="6"/>
  <c r="Y672" i="6"/>
  <c r="W672" i="6"/>
  <c r="G672" i="6"/>
  <c r="F24" i="3"/>
  <c r="W333" i="6"/>
  <c r="X333" i="6"/>
  <c r="Y333" i="6"/>
  <c r="AJ333" i="6"/>
  <c r="C333" i="6"/>
  <c r="T333" i="6"/>
  <c r="G333" i="6"/>
  <c r="W334" i="6"/>
  <c r="X334" i="6"/>
  <c r="Y334" i="6"/>
  <c r="AJ334" i="6"/>
  <c r="C334" i="6"/>
  <c r="T334" i="6"/>
  <c r="G334" i="6"/>
  <c r="W335" i="6"/>
  <c r="X335" i="6"/>
  <c r="Y335" i="6"/>
  <c r="AJ335" i="6"/>
  <c r="C335" i="6"/>
  <c r="T335" i="6"/>
  <c r="G335" i="6"/>
  <c r="W336" i="6"/>
  <c r="X336" i="6"/>
  <c r="Y336" i="6"/>
  <c r="AJ336" i="6"/>
  <c r="C336" i="6"/>
  <c r="T336" i="6"/>
  <c r="G336" i="6"/>
  <c r="W337" i="6"/>
  <c r="X337" i="6"/>
  <c r="Y337" i="6"/>
  <c r="AJ337" i="6"/>
  <c r="C337" i="6"/>
  <c r="T337" i="6"/>
  <c r="G337" i="6"/>
  <c r="W338" i="6"/>
  <c r="X338" i="6"/>
  <c r="Y338" i="6"/>
  <c r="AJ338" i="6"/>
  <c r="C338" i="6"/>
  <c r="T338" i="6"/>
  <c r="G338" i="6"/>
  <c r="W339" i="6"/>
  <c r="X339" i="6"/>
  <c r="Y339" i="6"/>
  <c r="AJ339" i="6"/>
  <c r="C339" i="6"/>
  <c r="T339" i="6"/>
  <c r="G339" i="6"/>
  <c r="W340" i="6"/>
  <c r="X340" i="6"/>
  <c r="Y340" i="6"/>
  <c r="AJ340" i="6"/>
  <c r="C340" i="6"/>
  <c r="T340" i="6"/>
  <c r="G340" i="6"/>
  <c r="W341" i="6"/>
  <c r="X341" i="6"/>
  <c r="Y341" i="6"/>
  <c r="AJ341" i="6"/>
  <c r="C341" i="6"/>
  <c r="T341" i="6"/>
  <c r="G341" i="6"/>
  <c r="W342" i="6"/>
  <c r="X342" i="6"/>
  <c r="Y342" i="6"/>
  <c r="AJ342" i="6"/>
  <c r="C342" i="6"/>
  <c r="T342" i="6"/>
  <c r="G342" i="6"/>
  <c r="W343" i="6"/>
  <c r="X343" i="6"/>
  <c r="Y343" i="6"/>
  <c r="AJ343" i="6"/>
  <c r="C343" i="6"/>
  <c r="T343" i="6"/>
  <c r="G343" i="6"/>
  <c r="W344" i="6"/>
  <c r="X344" i="6"/>
  <c r="Y344" i="6"/>
  <c r="AJ344" i="6"/>
  <c r="C344" i="6"/>
  <c r="T344" i="6"/>
  <c r="G344" i="6"/>
  <c r="W345" i="6"/>
  <c r="X345" i="6"/>
  <c r="Y345" i="6"/>
  <c r="AJ345" i="6"/>
  <c r="C345" i="6"/>
  <c r="T345" i="6"/>
  <c r="G345" i="6"/>
  <c r="W346" i="6"/>
  <c r="X346" i="6"/>
  <c r="Y346" i="6"/>
  <c r="AJ346" i="6"/>
  <c r="C346" i="6"/>
  <c r="T346" i="6"/>
  <c r="G346" i="6"/>
  <c r="W347" i="6"/>
  <c r="X347" i="6"/>
  <c r="Y347" i="6"/>
  <c r="AJ347" i="6"/>
  <c r="C347" i="6"/>
  <c r="T347" i="6"/>
  <c r="G347" i="6"/>
  <c r="W348" i="6"/>
  <c r="X348" i="6"/>
  <c r="Y348" i="6"/>
  <c r="AJ348" i="6"/>
  <c r="C348" i="6"/>
  <c r="T348" i="6"/>
  <c r="G348" i="6"/>
  <c r="W349" i="6"/>
  <c r="X349" i="6"/>
  <c r="Y349" i="6"/>
  <c r="AJ349" i="6"/>
  <c r="C349" i="6"/>
  <c r="T349" i="6"/>
  <c r="G349" i="6"/>
  <c r="W350" i="6"/>
  <c r="X350" i="6"/>
  <c r="Y350" i="6"/>
  <c r="AJ350" i="6"/>
  <c r="C350" i="6"/>
  <c r="T350" i="6"/>
  <c r="G350" i="6"/>
  <c r="W351" i="6"/>
  <c r="X351" i="6"/>
  <c r="Y351" i="6"/>
  <c r="AJ351" i="6"/>
  <c r="C351" i="6"/>
  <c r="T351" i="6"/>
  <c r="G351" i="6"/>
  <c r="W352" i="6"/>
  <c r="X352" i="6"/>
  <c r="Y352" i="6"/>
  <c r="AJ352" i="6"/>
  <c r="C352" i="6"/>
  <c r="T352" i="6"/>
  <c r="G352" i="6"/>
  <c r="W353" i="6"/>
  <c r="X353" i="6"/>
  <c r="Y353" i="6"/>
  <c r="AJ353" i="6"/>
  <c r="C353" i="6"/>
  <c r="T353" i="6"/>
  <c r="G353" i="6"/>
  <c r="W354" i="6"/>
  <c r="X354" i="6"/>
  <c r="Y354" i="6"/>
  <c r="AJ354" i="6"/>
  <c r="C354" i="6"/>
  <c r="T354" i="6"/>
  <c r="G354" i="6"/>
  <c r="W355" i="6"/>
  <c r="X355" i="6"/>
  <c r="Y355" i="6"/>
  <c r="AJ355" i="6"/>
  <c r="C355" i="6"/>
  <c r="T355" i="6"/>
  <c r="G355" i="6"/>
  <c r="W356" i="6"/>
  <c r="X356" i="6"/>
  <c r="Y356" i="6"/>
  <c r="AJ356" i="6"/>
  <c r="C356" i="6"/>
  <c r="T356" i="6"/>
  <c r="G356" i="6"/>
  <c r="W357" i="6"/>
  <c r="X357" i="6"/>
  <c r="Y357" i="6"/>
  <c r="AJ357" i="6"/>
  <c r="C357" i="6"/>
  <c r="T357" i="6"/>
  <c r="G357" i="6"/>
  <c r="W358" i="6"/>
  <c r="X358" i="6"/>
  <c r="Y358" i="6"/>
  <c r="AJ358" i="6"/>
  <c r="C358" i="6"/>
  <c r="T358" i="6"/>
  <c r="G358" i="6"/>
  <c r="W359" i="6"/>
  <c r="X359" i="6"/>
  <c r="Y359" i="6"/>
  <c r="AJ359" i="6"/>
  <c r="C359" i="6"/>
  <c r="T359" i="6"/>
  <c r="G359" i="6"/>
  <c r="W360" i="6"/>
  <c r="X360" i="6"/>
  <c r="Y360" i="6"/>
  <c r="AJ360" i="6"/>
  <c r="C360" i="6"/>
  <c r="T360" i="6"/>
  <c r="G360" i="6"/>
  <c r="F26" i="3"/>
  <c r="Y398" i="6"/>
  <c r="W398" i="6"/>
  <c r="G398" i="6"/>
  <c r="Y399" i="6"/>
  <c r="W399" i="6"/>
  <c r="G399" i="6"/>
  <c r="Y400" i="6"/>
  <c r="W400" i="6"/>
  <c r="G400" i="6"/>
  <c r="Y401" i="6"/>
  <c r="W401" i="6"/>
  <c r="G401" i="6"/>
  <c r="Y402" i="6"/>
  <c r="W402" i="6"/>
  <c r="G402" i="6"/>
  <c r="Y403" i="6"/>
  <c r="W403" i="6"/>
  <c r="G403" i="6"/>
  <c r="F29" i="3"/>
  <c r="Y434" i="6"/>
  <c r="W434" i="6"/>
  <c r="G434" i="6"/>
  <c r="Y435" i="6"/>
  <c r="W435" i="6"/>
  <c r="G435" i="6"/>
  <c r="Y436" i="6"/>
  <c r="W436" i="6"/>
  <c r="G436" i="6"/>
  <c r="F33" i="3"/>
  <c r="Y438" i="6"/>
  <c r="W438" i="6"/>
  <c r="G438" i="6"/>
  <c r="Y439" i="6"/>
  <c r="W439" i="6"/>
  <c r="G439" i="6"/>
  <c r="Y440" i="6"/>
  <c r="W440" i="6"/>
  <c r="G440" i="6"/>
  <c r="Y441" i="6"/>
  <c r="W441" i="6"/>
  <c r="G441" i="6"/>
  <c r="Y442" i="6"/>
  <c r="W442" i="6"/>
  <c r="G442" i="6"/>
  <c r="Y443" i="6"/>
  <c r="W443" i="6"/>
  <c r="G443" i="6"/>
  <c r="Y444" i="6"/>
  <c r="W444" i="6"/>
  <c r="G444" i="6"/>
  <c r="F34" i="3"/>
  <c r="Y447" i="6"/>
  <c r="W447" i="6"/>
  <c r="G447" i="6"/>
  <c r="Y448" i="6"/>
  <c r="W448" i="6"/>
  <c r="G448" i="6"/>
  <c r="F35" i="3"/>
  <c r="Y450" i="6"/>
  <c r="W450" i="6"/>
  <c r="G450" i="6"/>
  <c r="Y451" i="6"/>
  <c r="W451" i="6"/>
  <c r="G451" i="6"/>
  <c r="Y452" i="6"/>
  <c r="W452" i="6"/>
  <c r="G452" i="6"/>
  <c r="Y453" i="6"/>
  <c r="W453" i="6"/>
  <c r="G453" i="6"/>
  <c r="Y454" i="6"/>
  <c r="W454" i="6"/>
  <c r="G454" i="6"/>
  <c r="Y455" i="6"/>
  <c r="W455" i="6"/>
  <c r="G455" i="6"/>
  <c r="Y456" i="6"/>
  <c r="W456" i="6"/>
  <c r="G456" i="6"/>
  <c r="Y457" i="6"/>
  <c r="W457" i="6"/>
  <c r="G457" i="6"/>
  <c r="Y458" i="6"/>
  <c r="W458" i="6"/>
  <c r="G458" i="6"/>
  <c r="Y459" i="6"/>
  <c r="Y460" i="6"/>
  <c r="W459" i="6"/>
  <c r="W460" i="6"/>
  <c r="G460" i="6"/>
  <c r="F36" i="3"/>
  <c r="G618" i="6"/>
  <c r="G619" i="6"/>
  <c r="G620" i="6"/>
  <c r="G621" i="6"/>
  <c r="G622" i="6"/>
  <c r="G623" i="6"/>
  <c r="G624" i="6"/>
  <c r="G625" i="6"/>
  <c r="G626" i="6"/>
  <c r="G627" i="6"/>
  <c r="G628" i="6"/>
  <c r="G629" i="6"/>
  <c r="G630" i="6"/>
  <c r="G631" i="6"/>
  <c r="G632" i="6"/>
  <c r="G633" i="6"/>
  <c r="G634" i="6"/>
  <c r="G635" i="6"/>
  <c r="G636" i="6"/>
  <c r="G637" i="6"/>
  <c r="G638" i="6"/>
  <c r="G639" i="6"/>
  <c r="G640" i="6"/>
  <c r="G641" i="6"/>
  <c r="G642" i="6"/>
  <c r="G643" i="6"/>
  <c r="G644" i="6"/>
  <c r="G645" i="6"/>
  <c r="G646" i="6"/>
  <c r="G647" i="6"/>
  <c r="G648" i="6"/>
  <c r="Y649" i="6"/>
  <c r="W649" i="6"/>
  <c r="G649" i="6"/>
  <c r="F37" i="3"/>
  <c r="F38" i="3"/>
  <c r="Y509" i="6"/>
  <c r="W509" i="6"/>
  <c r="G509" i="6"/>
  <c r="Y510" i="6"/>
  <c r="W510" i="6"/>
  <c r="G510" i="6"/>
  <c r="Y511" i="6"/>
  <c r="W511" i="6"/>
  <c r="G511" i="6"/>
  <c r="Y512" i="6"/>
  <c r="W512" i="6"/>
  <c r="G512" i="6"/>
  <c r="Y513" i="6"/>
  <c r="W513" i="6"/>
  <c r="G513" i="6"/>
  <c r="Y514" i="6"/>
  <c r="W514" i="6"/>
  <c r="G514" i="6"/>
  <c r="Y515" i="6"/>
  <c r="W515" i="6"/>
  <c r="G515" i="6"/>
  <c r="Y516" i="6"/>
  <c r="W516" i="6"/>
  <c r="G516" i="6"/>
  <c r="Y517" i="6"/>
  <c r="W517" i="6"/>
  <c r="G517" i="6"/>
  <c r="Y518" i="6"/>
  <c r="W518" i="6"/>
  <c r="G518" i="6"/>
  <c r="Y519" i="6"/>
  <c r="W519" i="6"/>
  <c r="G519" i="6"/>
  <c r="F39" i="3"/>
  <c r="Y551" i="6"/>
  <c r="W551" i="6"/>
  <c r="G551" i="6"/>
  <c r="Y552" i="6"/>
  <c r="W552" i="6"/>
  <c r="G552" i="6"/>
  <c r="Y553" i="6"/>
  <c r="W553" i="6"/>
  <c r="G553" i="6"/>
  <c r="Y554" i="6"/>
  <c r="W554" i="6"/>
  <c r="G554" i="6"/>
  <c r="Y555" i="6"/>
  <c r="W555" i="6"/>
  <c r="G555" i="6"/>
  <c r="Y556" i="6"/>
  <c r="W556" i="6"/>
  <c r="G556" i="6"/>
  <c r="Y557" i="6"/>
  <c r="W557" i="6"/>
  <c r="G557" i="6"/>
  <c r="Y558" i="6"/>
  <c r="W558" i="6"/>
  <c r="G558" i="6"/>
  <c r="F42" i="3"/>
  <c r="E546" i="6"/>
  <c r="E547" i="6"/>
  <c r="E548" i="6"/>
  <c r="D41" i="3"/>
  <c r="R328" i="6"/>
  <c r="E328" i="6"/>
  <c r="R329" i="6"/>
  <c r="E329" i="6"/>
  <c r="R330" i="6"/>
  <c r="E330" i="6"/>
  <c r="R331" i="6"/>
  <c r="E331" i="6"/>
  <c r="D25" i="3"/>
  <c r="R108" i="6"/>
  <c r="E108" i="6"/>
  <c r="R109" i="6"/>
  <c r="E109" i="6"/>
  <c r="R110" i="6"/>
  <c r="E110" i="6"/>
  <c r="R111" i="6"/>
  <c r="E111" i="6"/>
  <c r="R112" i="6"/>
  <c r="E112" i="6"/>
  <c r="R113" i="6"/>
  <c r="E113" i="6"/>
  <c r="R114" i="6"/>
  <c r="E114" i="6"/>
  <c r="R115" i="6"/>
  <c r="E115" i="6"/>
  <c r="R116" i="6"/>
  <c r="E116" i="6"/>
  <c r="R117" i="6"/>
  <c r="E117" i="6"/>
  <c r="R118" i="6"/>
  <c r="E118" i="6"/>
  <c r="R119" i="6"/>
  <c r="E119" i="6"/>
  <c r="R120" i="6"/>
  <c r="E120" i="6"/>
  <c r="R121" i="6"/>
  <c r="E121" i="6"/>
  <c r="R122" i="6"/>
  <c r="E122" i="6"/>
  <c r="R123" i="6"/>
  <c r="E123" i="6"/>
  <c r="R124" i="6"/>
  <c r="E124" i="6"/>
  <c r="R125" i="6"/>
  <c r="E125" i="6"/>
  <c r="R126" i="6"/>
  <c r="E126" i="6"/>
  <c r="R127" i="6"/>
  <c r="E127" i="6"/>
  <c r="R128" i="6"/>
  <c r="E128" i="6"/>
  <c r="R129" i="6"/>
  <c r="E129" i="6"/>
  <c r="R130" i="6"/>
  <c r="E130" i="6"/>
  <c r="R131" i="6"/>
  <c r="E131" i="6"/>
  <c r="R132" i="6"/>
  <c r="E132" i="6"/>
  <c r="R133" i="6"/>
  <c r="E133" i="6"/>
  <c r="R134" i="6"/>
  <c r="E134" i="6"/>
  <c r="D10" i="3"/>
  <c r="E212" i="6"/>
  <c r="E213" i="6"/>
  <c r="E214" i="6"/>
  <c r="E215" i="6"/>
  <c r="E216" i="6"/>
  <c r="E217" i="6"/>
  <c r="D15" i="3"/>
  <c r="E225" i="6"/>
  <c r="E226" i="6"/>
  <c r="E227" i="6"/>
  <c r="E228" i="6"/>
  <c r="E229" i="6"/>
  <c r="E230" i="6"/>
  <c r="E231" i="6"/>
  <c r="E232" i="6"/>
  <c r="D16" i="3"/>
  <c r="R246" i="6"/>
  <c r="E246" i="6"/>
  <c r="R247" i="6"/>
  <c r="E247" i="6"/>
  <c r="R248" i="6"/>
  <c r="E248" i="6"/>
  <c r="R249" i="6"/>
  <c r="E249" i="6"/>
  <c r="R250" i="6"/>
  <c r="E250" i="6"/>
  <c r="R251" i="6"/>
  <c r="E251" i="6"/>
  <c r="R252" i="6"/>
  <c r="E252" i="6"/>
  <c r="R253" i="6"/>
  <c r="E253" i="6"/>
  <c r="R254" i="6"/>
  <c r="E254" i="6"/>
  <c r="R255" i="6"/>
  <c r="E255" i="6"/>
  <c r="R256" i="6"/>
  <c r="E256" i="6"/>
  <c r="R257" i="6"/>
  <c r="E257" i="6"/>
  <c r="R258" i="6"/>
  <c r="E258" i="6"/>
  <c r="R259" i="6"/>
  <c r="E259" i="6"/>
  <c r="R260" i="6"/>
  <c r="E260" i="6"/>
  <c r="D18" i="3"/>
  <c r="R280" i="6"/>
  <c r="E280" i="6"/>
  <c r="R281" i="6"/>
  <c r="E281" i="6"/>
  <c r="R282" i="6"/>
  <c r="E282" i="6"/>
  <c r="R283" i="6"/>
  <c r="E283" i="6"/>
  <c r="R284" i="6"/>
  <c r="E284" i="6"/>
  <c r="R285" i="6"/>
  <c r="E285" i="6"/>
  <c r="R286" i="6"/>
  <c r="E286" i="6"/>
  <c r="R287" i="6"/>
  <c r="E287" i="6"/>
  <c r="D20" i="3"/>
  <c r="E676" i="6"/>
  <c r="E677" i="6"/>
  <c r="E678" i="6"/>
  <c r="D21" i="3"/>
  <c r="R310" i="6"/>
  <c r="E310" i="6"/>
  <c r="R311" i="6"/>
  <c r="E311" i="6"/>
  <c r="R312" i="6"/>
  <c r="E312" i="6"/>
  <c r="D23" i="3"/>
  <c r="E653" i="6"/>
  <c r="E654" i="6"/>
  <c r="E655" i="6"/>
  <c r="E656" i="6"/>
  <c r="E657" i="6"/>
  <c r="E659" i="6"/>
  <c r="E660" i="6"/>
  <c r="E661" i="6"/>
  <c r="E662" i="6"/>
  <c r="E663" i="6"/>
  <c r="E664" i="6"/>
  <c r="E665" i="6"/>
  <c r="E666" i="6"/>
  <c r="E667" i="6"/>
  <c r="E668" i="6"/>
  <c r="E669" i="6"/>
  <c r="E670" i="6"/>
  <c r="E671" i="6"/>
  <c r="E672" i="6"/>
  <c r="D24" i="3"/>
  <c r="R333" i="6"/>
  <c r="E333" i="6"/>
  <c r="R334" i="6"/>
  <c r="E334" i="6"/>
  <c r="R335" i="6"/>
  <c r="E335" i="6"/>
  <c r="R336" i="6"/>
  <c r="E336" i="6"/>
  <c r="R337" i="6"/>
  <c r="E337" i="6"/>
  <c r="R338" i="6"/>
  <c r="E338" i="6"/>
  <c r="R339" i="6"/>
  <c r="E339" i="6"/>
  <c r="R340" i="6"/>
  <c r="E340" i="6"/>
  <c r="R341" i="6"/>
  <c r="E341" i="6"/>
  <c r="R342" i="6"/>
  <c r="E342" i="6"/>
  <c r="R343" i="6"/>
  <c r="E343" i="6"/>
  <c r="R344" i="6"/>
  <c r="E344" i="6"/>
  <c r="R345" i="6"/>
  <c r="E345" i="6"/>
  <c r="R346" i="6"/>
  <c r="E346" i="6"/>
  <c r="R347" i="6"/>
  <c r="E347" i="6"/>
  <c r="R348" i="6"/>
  <c r="E348" i="6"/>
  <c r="R349" i="6"/>
  <c r="E349" i="6"/>
  <c r="R350" i="6"/>
  <c r="E350" i="6"/>
  <c r="R351" i="6"/>
  <c r="E351" i="6"/>
  <c r="R352" i="6"/>
  <c r="E352" i="6"/>
  <c r="R353" i="6"/>
  <c r="E353" i="6"/>
  <c r="R354" i="6"/>
  <c r="E354" i="6"/>
  <c r="R355" i="6"/>
  <c r="E355" i="6"/>
  <c r="R356" i="6"/>
  <c r="E356" i="6"/>
  <c r="R357" i="6"/>
  <c r="E357" i="6"/>
  <c r="R358" i="6"/>
  <c r="E358" i="6"/>
  <c r="R359" i="6"/>
  <c r="E359" i="6"/>
  <c r="R360" i="6"/>
  <c r="E360" i="6"/>
  <c r="D26" i="3"/>
  <c r="E398" i="6"/>
  <c r="E399" i="6"/>
  <c r="E400" i="6"/>
  <c r="E401" i="6"/>
  <c r="E402" i="6"/>
  <c r="E403" i="6"/>
  <c r="D29" i="3"/>
  <c r="E434" i="6"/>
  <c r="E435" i="6"/>
  <c r="E436" i="6"/>
  <c r="D33" i="3"/>
  <c r="E438" i="6"/>
  <c r="E439" i="6"/>
  <c r="E440" i="6"/>
  <c r="E441" i="6"/>
  <c r="E442" i="6"/>
  <c r="E443" i="6"/>
  <c r="E444" i="6"/>
  <c r="D34" i="3"/>
  <c r="E447" i="6"/>
  <c r="E448" i="6"/>
  <c r="D35" i="3"/>
  <c r="E450" i="6"/>
  <c r="E451" i="6"/>
  <c r="E452" i="6"/>
  <c r="E453" i="6"/>
  <c r="E454" i="6"/>
  <c r="E455" i="6"/>
  <c r="E456" i="6"/>
  <c r="E457" i="6"/>
  <c r="E458" i="6"/>
  <c r="E460" i="6"/>
  <c r="D36" i="3"/>
  <c r="E618" i="6"/>
  <c r="E619" i="6"/>
  <c r="E620" i="6"/>
  <c r="E621" i="6"/>
  <c r="E622" i="6"/>
  <c r="E623" i="6"/>
  <c r="E624" i="6"/>
  <c r="E625" i="6"/>
  <c r="E626" i="6"/>
  <c r="E627" i="6"/>
  <c r="E628" i="6"/>
  <c r="E629" i="6"/>
  <c r="E630" i="6"/>
  <c r="E631" i="6"/>
  <c r="E632" i="6"/>
  <c r="E633" i="6"/>
  <c r="E634" i="6"/>
  <c r="E635" i="6"/>
  <c r="E636" i="6"/>
  <c r="E637" i="6"/>
  <c r="E638" i="6"/>
  <c r="E639" i="6"/>
  <c r="E640" i="6"/>
  <c r="E641" i="6"/>
  <c r="E642" i="6"/>
  <c r="E643" i="6"/>
  <c r="E644" i="6"/>
  <c r="E645" i="6"/>
  <c r="E646" i="6"/>
  <c r="E647" i="6"/>
  <c r="E648" i="6"/>
  <c r="E649" i="6"/>
  <c r="D37" i="3"/>
  <c r="E509" i="6"/>
  <c r="E510" i="6"/>
  <c r="E511" i="6"/>
  <c r="E512" i="6"/>
  <c r="E513" i="6"/>
  <c r="E514" i="6"/>
  <c r="E515" i="6"/>
  <c r="E516" i="6"/>
  <c r="E517" i="6"/>
  <c r="E518" i="6"/>
  <c r="E519" i="6"/>
  <c r="D39" i="3"/>
  <c r="E551" i="6"/>
  <c r="E552" i="6"/>
  <c r="E553" i="6"/>
  <c r="E554" i="6"/>
  <c r="E555" i="6"/>
  <c r="E556" i="6"/>
  <c r="E557" i="6"/>
  <c r="E558" i="6"/>
  <c r="D42" i="3"/>
  <c r="C678" i="6"/>
  <c r="R678" i="6"/>
  <c r="S678" i="6"/>
  <c r="T678" i="6"/>
  <c r="U678" i="6"/>
  <c r="V678" i="6"/>
  <c r="O678" i="6"/>
  <c r="P678" i="6"/>
  <c r="N678" i="6"/>
  <c r="M678" i="6"/>
  <c r="L678" i="6"/>
  <c r="K678" i="6"/>
  <c r="C677" i="6"/>
  <c r="R677" i="6"/>
  <c r="S677" i="6"/>
  <c r="T677" i="6"/>
  <c r="U677" i="6"/>
  <c r="V677" i="6"/>
  <c r="O677" i="6"/>
  <c r="P677" i="6"/>
  <c r="N677" i="6"/>
  <c r="M677" i="6"/>
  <c r="L677" i="6"/>
  <c r="K677" i="6"/>
  <c r="C676" i="6"/>
  <c r="R676" i="6"/>
  <c r="S676" i="6"/>
  <c r="T676" i="6"/>
  <c r="U676" i="6"/>
  <c r="V676" i="6"/>
  <c r="O676" i="6"/>
  <c r="P676" i="6"/>
  <c r="N676" i="6"/>
  <c r="M676" i="6"/>
  <c r="L676" i="6"/>
  <c r="K676" i="6"/>
  <c r="Y332" i="6"/>
  <c r="W332" i="6"/>
  <c r="BF1455" i="6"/>
  <c r="C1455" i="6"/>
  <c r="R1455" i="6"/>
  <c r="S1455" i="6"/>
  <c r="T1455" i="6"/>
  <c r="U1455" i="6"/>
  <c r="V1455" i="6"/>
  <c r="O1455" i="6"/>
  <c r="P1455" i="6"/>
  <c r="M1455" i="6"/>
  <c r="L1455" i="6"/>
  <c r="K1455" i="6"/>
  <c r="Y290" i="6"/>
  <c r="Y291" i="6"/>
  <c r="W290" i="6"/>
  <c r="W291" i="6"/>
  <c r="AE290" i="6"/>
  <c r="AE291" i="6"/>
  <c r="Z165" i="4"/>
  <c r="Z166" i="4"/>
  <c r="Z167" i="4"/>
  <c r="Z168" i="4"/>
  <c r="Z169" i="4"/>
  <c r="Z170" i="4"/>
  <c r="Z171" i="4"/>
  <c r="Z172" i="4"/>
  <c r="Z173" i="4"/>
  <c r="Z174" i="4"/>
  <c r="Z175" i="4"/>
  <c r="Z176" i="4"/>
  <c r="Z177" i="4"/>
  <c r="Z178" i="4"/>
  <c r="Z179" i="4"/>
  <c r="Z180" i="4"/>
  <c r="Z181" i="4"/>
  <c r="Z182" i="4"/>
  <c r="Z183" i="4"/>
  <c r="Z184" i="4"/>
  <c r="Z185" i="4"/>
  <c r="Z186" i="4"/>
  <c r="Z187" i="4"/>
  <c r="Z188" i="4"/>
  <c r="Z189" i="4"/>
  <c r="Z190" i="4"/>
  <c r="Z191" i="4"/>
  <c r="Z192" i="4"/>
  <c r="Z193" i="4"/>
  <c r="Z194" i="4"/>
  <c r="Z195" i="4"/>
  <c r="Z196" i="4"/>
  <c r="Z197" i="4"/>
  <c r="Z198" i="4"/>
  <c r="Z199" i="4"/>
  <c r="Z200" i="4"/>
  <c r="Z201" i="4"/>
  <c r="Z202" i="4"/>
  <c r="Z203" i="4"/>
  <c r="Z204" i="4"/>
  <c r="Z205" i="4"/>
  <c r="Z206" i="4"/>
  <c r="Z207" i="4"/>
  <c r="Z208" i="4"/>
  <c r="Z209" i="4"/>
  <c r="Z210" i="4"/>
  <c r="Z211" i="4"/>
  <c r="Z212" i="4"/>
  <c r="Z213" i="4"/>
  <c r="Z214" i="4"/>
  <c r="Z215" i="4"/>
  <c r="Z216" i="4"/>
  <c r="Z217" i="4"/>
  <c r="Z218" i="4"/>
  <c r="Z219" i="4"/>
  <c r="Z220" i="4"/>
  <c r="Z221" i="4"/>
  <c r="Z222" i="4"/>
  <c r="Z223" i="4"/>
  <c r="BJ3548" i="4"/>
  <c r="F59" i="3"/>
  <c r="W13" i="6"/>
  <c r="Y13" i="6"/>
  <c r="AE13" i="6"/>
  <c r="AJ13" i="6"/>
  <c r="C13" i="6"/>
  <c r="T13" i="6"/>
  <c r="G13" i="6"/>
  <c r="W14" i="6"/>
  <c r="Y14" i="6"/>
  <c r="AE14" i="6"/>
  <c r="AJ14" i="6"/>
  <c r="C14" i="6"/>
  <c r="T14" i="6"/>
  <c r="G14" i="6"/>
  <c r="F46" i="3"/>
  <c r="C89" i="6"/>
  <c r="T89" i="6"/>
  <c r="G89" i="6"/>
  <c r="C90" i="6"/>
  <c r="T90" i="6"/>
  <c r="G90" i="6"/>
  <c r="C91" i="6"/>
  <c r="T91" i="6"/>
  <c r="G91" i="6"/>
  <c r="C92" i="6"/>
  <c r="T92" i="6"/>
  <c r="G92" i="6"/>
  <c r="C93" i="6"/>
  <c r="T93" i="6"/>
  <c r="G93" i="6"/>
  <c r="C94" i="6"/>
  <c r="T94" i="6"/>
  <c r="G94" i="6"/>
  <c r="C95" i="6"/>
  <c r="T95" i="6"/>
  <c r="G95" i="6"/>
  <c r="F48" i="3"/>
  <c r="F51" i="3"/>
  <c r="AD198" i="6"/>
  <c r="C198" i="6"/>
  <c r="T198" i="6"/>
  <c r="G198" i="6"/>
  <c r="AD199" i="6"/>
  <c r="C199" i="6"/>
  <c r="T199" i="6"/>
  <c r="G199" i="6"/>
  <c r="AD200" i="6"/>
  <c r="C200" i="6"/>
  <c r="T200" i="6"/>
  <c r="G200" i="6"/>
  <c r="AD201" i="6"/>
  <c r="C201" i="6"/>
  <c r="T201" i="6"/>
  <c r="G201" i="6"/>
  <c r="F53" i="3"/>
  <c r="C263" i="6"/>
  <c r="T263" i="6"/>
  <c r="G263" i="6"/>
  <c r="C264" i="6"/>
  <c r="T264" i="6"/>
  <c r="G264" i="6"/>
  <c r="C265" i="6"/>
  <c r="T265" i="6"/>
  <c r="G265" i="6"/>
  <c r="C266" i="6"/>
  <c r="T266" i="6"/>
  <c r="G266" i="6"/>
  <c r="C267" i="6"/>
  <c r="T267" i="6"/>
  <c r="G267" i="6"/>
  <c r="C268" i="6"/>
  <c r="T268" i="6"/>
  <c r="G268" i="6"/>
  <c r="C269" i="6"/>
  <c r="T269" i="6"/>
  <c r="G269" i="6"/>
  <c r="C270" i="6"/>
  <c r="T270" i="6"/>
  <c r="G270" i="6"/>
  <c r="X271" i="6"/>
  <c r="Z271" i="6"/>
  <c r="AA271" i="6"/>
  <c r="AB271" i="6"/>
  <c r="AC271" i="6"/>
  <c r="AD271" i="6"/>
  <c r="AF271" i="6"/>
  <c r="AH271" i="6"/>
  <c r="AJ271" i="6"/>
  <c r="C271" i="6"/>
  <c r="T271" i="6"/>
  <c r="F55" i="3"/>
  <c r="W298" i="6"/>
  <c r="X298" i="6"/>
  <c r="Y298" i="6"/>
  <c r="Z298" i="6"/>
  <c r="AA298" i="6"/>
  <c r="AH298" i="6"/>
  <c r="C298" i="6"/>
  <c r="T298" i="6"/>
  <c r="G298" i="6"/>
  <c r="W299" i="6"/>
  <c r="X299" i="6"/>
  <c r="Y299" i="6"/>
  <c r="Z299" i="6"/>
  <c r="AA299" i="6"/>
  <c r="AH299" i="6"/>
  <c r="C299" i="6"/>
  <c r="T299" i="6"/>
  <c r="G299" i="6"/>
  <c r="W300" i="6"/>
  <c r="X300" i="6"/>
  <c r="Y300" i="6"/>
  <c r="Z300" i="6"/>
  <c r="AA300" i="6"/>
  <c r="AH300" i="6"/>
  <c r="C300" i="6"/>
  <c r="T300" i="6"/>
  <c r="G300" i="6"/>
  <c r="W301" i="6"/>
  <c r="X301" i="6"/>
  <c r="Y301" i="6"/>
  <c r="Z301" i="6"/>
  <c r="AA301" i="6"/>
  <c r="AH301" i="6"/>
  <c r="C301" i="6"/>
  <c r="T301" i="6"/>
  <c r="G301" i="6"/>
  <c r="F56" i="3"/>
  <c r="W303" i="6"/>
  <c r="X303" i="6"/>
  <c r="Y303" i="6"/>
  <c r="Z303" i="6"/>
  <c r="AA303" i="6"/>
  <c r="AB303" i="6"/>
  <c r="AC303" i="6"/>
  <c r="AH303" i="6"/>
  <c r="C303" i="6"/>
  <c r="T303" i="6"/>
  <c r="G303" i="6"/>
  <c r="W304" i="6"/>
  <c r="X304" i="6"/>
  <c r="Y304" i="6"/>
  <c r="Z304" i="6"/>
  <c r="AA304" i="6"/>
  <c r="AB304" i="6"/>
  <c r="AC304" i="6"/>
  <c r="AH304" i="6"/>
  <c r="C304" i="6"/>
  <c r="T304" i="6"/>
  <c r="G304" i="6"/>
  <c r="W305" i="6"/>
  <c r="X305" i="6"/>
  <c r="Y305" i="6"/>
  <c r="Z305" i="6"/>
  <c r="AA305" i="6"/>
  <c r="AB305" i="6"/>
  <c r="AC305" i="6"/>
  <c r="AH305" i="6"/>
  <c r="C305" i="6"/>
  <c r="T305" i="6"/>
  <c r="G305" i="6"/>
  <c r="W306" i="6"/>
  <c r="X306" i="6"/>
  <c r="Y306" i="6"/>
  <c r="Z306" i="6"/>
  <c r="AA306" i="6"/>
  <c r="AB306" i="6"/>
  <c r="AC306" i="6"/>
  <c r="AH306" i="6"/>
  <c r="C306" i="6"/>
  <c r="T306" i="6"/>
  <c r="G306" i="6"/>
  <c r="F57" i="3"/>
  <c r="Y561" i="6"/>
  <c r="W561" i="6"/>
  <c r="Y562" i="6"/>
  <c r="W562" i="6"/>
  <c r="G562" i="6"/>
  <c r="F61" i="3"/>
  <c r="F62" i="3"/>
  <c r="D59" i="3"/>
  <c r="R13" i="6"/>
  <c r="E13" i="6"/>
  <c r="R14" i="6"/>
  <c r="E14" i="6"/>
  <c r="D46" i="3"/>
  <c r="R89" i="6"/>
  <c r="E89" i="6"/>
  <c r="R90" i="6"/>
  <c r="E90" i="6"/>
  <c r="R91" i="6"/>
  <c r="E91" i="6"/>
  <c r="R92" i="6"/>
  <c r="E92" i="6"/>
  <c r="R93" i="6"/>
  <c r="E93" i="6"/>
  <c r="R94" i="6"/>
  <c r="E94" i="6"/>
  <c r="R95" i="6"/>
  <c r="E95" i="6"/>
  <c r="D48" i="3"/>
  <c r="D51" i="3"/>
  <c r="R198" i="6"/>
  <c r="E198" i="6"/>
  <c r="R199" i="6"/>
  <c r="E199" i="6"/>
  <c r="R200" i="6"/>
  <c r="E200" i="6"/>
  <c r="R201" i="6"/>
  <c r="E201" i="6"/>
  <c r="D53" i="3"/>
  <c r="R263" i="6"/>
  <c r="E263" i="6"/>
  <c r="R264" i="6"/>
  <c r="E264" i="6"/>
  <c r="R265" i="6"/>
  <c r="E265" i="6"/>
  <c r="R266" i="6"/>
  <c r="E266" i="6"/>
  <c r="R267" i="6"/>
  <c r="E267" i="6"/>
  <c r="R268" i="6"/>
  <c r="E268" i="6"/>
  <c r="R269" i="6"/>
  <c r="E269" i="6"/>
  <c r="R270" i="6"/>
  <c r="E270" i="6"/>
  <c r="R271" i="6"/>
  <c r="D55" i="3"/>
  <c r="R298" i="6"/>
  <c r="E298" i="6"/>
  <c r="R299" i="6"/>
  <c r="E299" i="6"/>
  <c r="R300" i="6"/>
  <c r="E300" i="6"/>
  <c r="R301" i="6"/>
  <c r="E301" i="6"/>
  <c r="D56" i="3"/>
  <c r="R303" i="6"/>
  <c r="E303" i="6"/>
  <c r="R304" i="6"/>
  <c r="E304" i="6"/>
  <c r="R305" i="6"/>
  <c r="E305" i="6"/>
  <c r="R306" i="6"/>
  <c r="E306" i="6"/>
  <c r="D57" i="3"/>
  <c r="E562" i="6"/>
  <c r="D61" i="3"/>
  <c r="D62" i="3"/>
  <c r="AX47" i="3"/>
  <c r="AX49" i="3"/>
  <c r="AX62" i="3"/>
  <c r="AR47" i="3"/>
  <c r="AR49" i="3"/>
  <c r="AR62" i="3"/>
  <c r="AN47" i="3"/>
  <c r="AN49" i="3"/>
  <c r="AN62" i="3"/>
  <c r="AB49" i="3"/>
  <c r="AB47" i="3"/>
  <c r="AB62" i="3"/>
  <c r="X49" i="3"/>
  <c r="X47" i="3"/>
  <c r="X62" i="3"/>
  <c r="Y377" i="6"/>
  <c r="Y658" i="6"/>
  <c r="W658" i="6"/>
  <c r="W673" i="6"/>
  <c r="Y673" i="6"/>
  <c r="AF653" i="6"/>
  <c r="AF654" i="6"/>
  <c r="AF655" i="6"/>
  <c r="AF656" i="6"/>
  <c r="AF657" i="6"/>
  <c r="AF658" i="6"/>
  <c r="AF659" i="6"/>
  <c r="AF660" i="6"/>
  <c r="AF661" i="6"/>
  <c r="AF662" i="6"/>
  <c r="AF663" i="6"/>
  <c r="AF664" i="6"/>
  <c r="AF665" i="6"/>
  <c r="AF666" i="6"/>
  <c r="AF667" i="6"/>
  <c r="AF668" i="6"/>
  <c r="AF669" i="6"/>
  <c r="AF670" i="6"/>
  <c r="AF671" i="6"/>
  <c r="AF672" i="6"/>
  <c r="AF673" i="6"/>
  <c r="C673" i="6"/>
  <c r="R673" i="6"/>
  <c r="S673" i="6"/>
  <c r="T673" i="6"/>
  <c r="U673" i="6"/>
  <c r="V673" i="6"/>
  <c r="O673" i="6"/>
  <c r="P673" i="6"/>
  <c r="N673" i="6"/>
  <c r="M673" i="6"/>
  <c r="L673" i="6"/>
  <c r="K673" i="6"/>
  <c r="C672" i="6"/>
  <c r="R672" i="6"/>
  <c r="S672" i="6"/>
  <c r="T672" i="6"/>
  <c r="U672" i="6"/>
  <c r="V672" i="6"/>
  <c r="O672" i="6"/>
  <c r="P672" i="6"/>
  <c r="N672" i="6"/>
  <c r="M672" i="6"/>
  <c r="L672" i="6"/>
  <c r="K672" i="6"/>
  <c r="C671" i="6"/>
  <c r="R671" i="6"/>
  <c r="S671" i="6"/>
  <c r="T671" i="6"/>
  <c r="U671" i="6"/>
  <c r="V671" i="6"/>
  <c r="O671" i="6"/>
  <c r="P671" i="6"/>
  <c r="N671" i="6"/>
  <c r="M671" i="6"/>
  <c r="L671" i="6"/>
  <c r="K671" i="6"/>
  <c r="C670" i="6"/>
  <c r="R670" i="6"/>
  <c r="S670" i="6"/>
  <c r="T670" i="6"/>
  <c r="U670" i="6"/>
  <c r="V670" i="6"/>
  <c r="O670" i="6"/>
  <c r="P670" i="6"/>
  <c r="N670" i="6"/>
  <c r="M670" i="6"/>
  <c r="L670" i="6"/>
  <c r="K670" i="6"/>
  <c r="C669" i="6"/>
  <c r="R669" i="6"/>
  <c r="S669" i="6"/>
  <c r="T669" i="6"/>
  <c r="U669" i="6"/>
  <c r="V669" i="6"/>
  <c r="O669" i="6"/>
  <c r="P669" i="6"/>
  <c r="N669" i="6"/>
  <c r="M669" i="6"/>
  <c r="L669" i="6"/>
  <c r="K669" i="6"/>
  <c r="C668" i="6"/>
  <c r="R668" i="6"/>
  <c r="S668" i="6"/>
  <c r="T668" i="6"/>
  <c r="U668" i="6"/>
  <c r="V668" i="6"/>
  <c r="O668" i="6"/>
  <c r="P668" i="6"/>
  <c r="N668" i="6"/>
  <c r="M668" i="6"/>
  <c r="L668" i="6"/>
  <c r="K668" i="6"/>
  <c r="C667" i="6"/>
  <c r="R667" i="6"/>
  <c r="S667" i="6"/>
  <c r="T667" i="6"/>
  <c r="U667" i="6"/>
  <c r="V667" i="6"/>
  <c r="O667" i="6"/>
  <c r="P667" i="6"/>
  <c r="N667" i="6"/>
  <c r="M667" i="6"/>
  <c r="L667" i="6"/>
  <c r="K667" i="6"/>
  <c r="C666" i="6"/>
  <c r="R666" i="6"/>
  <c r="S666" i="6"/>
  <c r="T666" i="6"/>
  <c r="U666" i="6"/>
  <c r="V666" i="6"/>
  <c r="O666" i="6"/>
  <c r="P666" i="6"/>
  <c r="N666" i="6"/>
  <c r="M666" i="6"/>
  <c r="L666" i="6"/>
  <c r="K666" i="6"/>
  <c r="C665" i="6"/>
  <c r="R665" i="6"/>
  <c r="S665" i="6"/>
  <c r="T665" i="6"/>
  <c r="U665" i="6"/>
  <c r="V665" i="6"/>
  <c r="O665" i="6"/>
  <c r="P665" i="6"/>
  <c r="N665" i="6"/>
  <c r="M665" i="6"/>
  <c r="L665" i="6"/>
  <c r="K665" i="6"/>
  <c r="C664" i="6"/>
  <c r="R664" i="6"/>
  <c r="S664" i="6"/>
  <c r="T664" i="6"/>
  <c r="U664" i="6"/>
  <c r="V664" i="6"/>
  <c r="O664" i="6"/>
  <c r="P664" i="6"/>
  <c r="N664" i="6"/>
  <c r="M664" i="6"/>
  <c r="L664" i="6"/>
  <c r="K664" i="6"/>
  <c r="C663" i="6"/>
  <c r="R663" i="6"/>
  <c r="S663" i="6"/>
  <c r="T663" i="6"/>
  <c r="U663" i="6"/>
  <c r="V663" i="6"/>
  <c r="O663" i="6"/>
  <c r="P663" i="6"/>
  <c r="N663" i="6"/>
  <c r="M663" i="6"/>
  <c r="L663" i="6"/>
  <c r="K663" i="6"/>
  <c r="C662" i="6"/>
  <c r="R662" i="6"/>
  <c r="S662" i="6"/>
  <c r="T662" i="6"/>
  <c r="U662" i="6"/>
  <c r="V662" i="6"/>
  <c r="O662" i="6"/>
  <c r="P662" i="6"/>
  <c r="N662" i="6"/>
  <c r="M662" i="6"/>
  <c r="L662" i="6"/>
  <c r="K662" i="6"/>
  <c r="C661" i="6"/>
  <c r="R661" i="6"/>
  <c r="S661" i="6"/>
  <c r="T661" i="6"/>
  <c r="U661" i="6"/>
  <c r="V661" i="6"/>
  <c r="O661" i="6"/>
  <c r="P661" i="6"/>
  <c r="N661" i="6"/>
  <c r="M661" i="6"/>
  <c r="L661" i="6"/>
  <c r="K661" i="6"/>
  <c r="AY1435" i="6"/>
  <c r="C1435" i="6"/>
  <c r="R1435" i="6"/>
  <c r="S1435" i="6"/>
  <c r="T1435" i="6"/>
  <c r="U1435" i="6"/>
  <c r="V1435" i="6"/>
  <c r="O1435" i="6"/>
  <c r="P1435" i="6"/>
  <c r="M1435" i="6"/>
  <c r="L1435" i="6"/>
  <c r="K1435" i="6"/>
  <c r="AY1434" i="6"/>
  <c r="C1434" i="6"/>
  <c r="R1434" i="6"/>
  <c r="S1434" i="6"/>
  <c r="T1434" i="6"/>
  <c r="U1434" i="6"/>
  <c r="V1434" i="6"/>
  <c r="O1434" i="6"/>
  <c r="P1434" i="6"/>
  <c r="M1434" i="6"/>
  <c r="L1434" i="6"/>
  <c r="K1434" i="6"/>
  <c r="AY1433" i="6"/>
  <c r="C1433" i="6"/>
  <c r="R1433" i="6"/>
  <c r="S1433" i="6"/>
  <c r="T1433" i="6"/>
  <c r="U1433" i="6"/>
  <c r="V1433" i="6"/>
  <c r="O1433" i="6"/>
  <c r="P1433" i="6"/>
  <c r="M1433" i="6"/>
  <c r="L1433" i="6"/>
  <c r="K1433" i="6"/>
  <c r="AY1432" i="6"/>
  <c r="C1432" i="6"/>
  <c r="R1432" i="6"/>
  <c r="S1432" i="6"/>
  <c r="T1432" i="6"/>
  <c r="U1432" i="6"/>
  <c r="V1432" i="6"/>
  <c r="O1432" i="6"/>
  <c r="P1432" i="6"/>
  <c r="M1432" i="6"/>
  <c r="L1432" i="6"/>
  <c r="K1432" i="6"/>
  <c r="AY1429" i="6"/>
  <c r="C1429" i="6"/>
  <c r="R1429" i="6"/>
  <c r="S1429" i="6"/>
  <c r="T1429" i="6"/>
  <c r="U1429" i="6"/>
  <c r="V1429" i="6"/>
  <c r="O1429" i="6"/>
  <c r="P1429" i="6"/>
  <c r="M1429" i="6"/>
  <c r="L1429" i="6"/>
  <c r="K1429" i="6"/>
  <c r="AY1445" i="6"/>
  <c r="AY1444" i="6"/>
  <c r="AY1443" i="6"/>
  <c r="AY1442" i="6"/>
  <c r="AY1441" i="6"/>
  <c r="AY1440" i="6"/>
  <c r="AY1439" i="6"/>
  <c r="AY1438" i="6"/>
  <c r="AY1437" i="6"/>
  <c r="AY1436" i="6"/>
  <c r="AY1431" i="6"/>
  <c r="AY1430" i="6"/>
  <c r="AY1428" i="6"/>
  <c r="AY1427" i="6"/>
  <c r="AY1426" i="6"/>
  <c r="AY1425" i="6"/>
  <c r="C1445" i="6"/>
  <c r="R1445" i="6"/>
  <c r="S1445" i="6"/>
  <c r="T1445" i="6"/>
  <c r="U1445" i="6"/>
  <c r="V1445" i="6"/>
  <c r="O1445" i="6"/>
  <c r="P1445" i="6"/>
  <c r="M1445" i="6"/>
  <c r="L1445" i="6"/>
  <c r="K1445" i="6"/>
  <c r="C1444" i="6"/>
  <c r="R1444" i="6"/>
  <c r="S1444" i="6"/>
  <c r="T1444" i="6"/>
  <c r="U1444" i="6"/>
  <c r="V1444" i="6"/>
  <c r="O1444" i="6"/>
  <c r="P1444" i="6"/>
  <c r="M1444" i="6"/>
  <c r="L1444" i="6"/>
  <c r="K1444" i="6"/>
  <c r="C1443" i="6"/>
  <c r="R1443" i="6"/>
  <c r="S1443" i="6"/>
  <c r="T1443" i="6"/>
  <c r="U1443" i="6"/>
  <c r="V1443" i="6"/>
  <c r="O1443" i="6"/>
  <c r="P1443" i="6"/>
  <c r="M1443" i="6"/>
  <c r="L1443" i="6"/>
  <c r="K1443" i="6"/>
  <c r="C1442" i="6"/>
  <c r="R1442" i="6"/>
  <c r="S1442" i="6"/>
  <c r="T1442" i="6"/>
  <c r="U1442" i="6"/>
  <c r="V1442" i="6"/>
  <c r="O1442" i="6"/>
  <c r="P1442" i="6"/>
  <c r="M1442" i="6"/>
  <c r="L1442" i="6"/>
  <c r="K1442" i="6"/>
  <c r="C1440" i="6"/>
  <c r="R1440" i="6"/>
  <c r="S1440" i="6"/>
  <c r="T1440" i="6"/>
  <c r="U1440" i="6"/>
  <c r="V1440" i="6"/>
  <c r="O1440" i="6"/>
  <c r="P1440" i="6"/>
  <c r="M1440" i="6"/>
  <c r="L1440" i="6"/>
  <c r="K1440" i="6"/>
  <c r="C1439" i="6"/>
  <c r="R1439" i="6"/>
  <c r="S1439" i="6"/>
  <c r="T1439" i="6"/>
  <c r="U1439" i="6"/>
  <c r="V1439" i="6"/>
  <c r="O1439" i="6"/>
  <c r="P1439" i="6"/>
  <c r="M1439" i="6"/>
  <c r="L1439" i="6"/>
  <c r="K1439" i="6"/>
  <c r="C1438" i="6"/>
  <c r="R1438" i="6"/>
  <c r="S1438" i="6"/>
  <c r="T1438" i="6"/>
  <c r="U1438" i="6"/>
  <c r="V1438" i="6"/>
  <c r="O1438" i="6"/>
  <c r="P1438" i="6"/>
  <c r="M1438" i="6"/>
  <c r="L1438" i="6"/>
  <c r="K1438" i="6"/>
  <c r="C1437" i="6"/>
  <c r="R1437" i="6"/>
  <c r="S1437" i="6"/>
  <c r="T1437" i="6"/>
  <c r="U1437" i="6"/>
  <c r="V1437" i="6"/>
  <c r="O1437" i="6"/>
  <c r="P1437" i="6"/>
  <c r="M1437" i="6"/>
  <c r="L1437" i="6"/>
  <c r="K1437" i="6"/>
  <c r="C1436" i="6"/>
  <c r="R1436" i="6"/>
  <c r="S1436" i="6"/>
  <c r="T1436" i="6"/>
  <c r="U1436" i="6"/>
  <c r="V1436" i="6"/>
  <c r="O1436" i="6"/>
  <c r="P1436" i="6"/>
  <c r="M1436" i="6"/>
  <c r="L1436" i="6"/>
  <c r="K1436" i="6"/>
  <c r="C1431" i="6"/>
  <c r="R1431" i="6"/>
  <c r="S1431" i="6"/>
  <c r="T1431" i="6"/>
  <c r="U1431" i="6"/>
  <c r="V1431" i="6"/>
  <c r="O1431" i="6"/>
  <c r="P1431" i="6"/>
  <c r="M1431" i="6"/>
  <c r="L1431" i="6"/>
  <c r="K1431" i="6"/>
  <c r="C1430" i="6"/>
  <c r="R1430" i="6"/>
  <c r="S1430" i="6"/>
  <c r="T1430" i="6"/>
  <c r="U1430" i="6"/>
  <c r="V1430" i="6"/>
  <c r="O1430" i="6"/>
  <c r="P1430" i="6"/>
  <c r="M1430" i="6"/>
  <c r="L1430" i="6"/>
  <c r="K1430" i="6"/>
  <c r="C1428" i="6"/>
  <c r="R1428" i="6"/>
  <c r="S1428" i="6"/>
  <c r="T1428" i="6"/>
  <c r="U1428" i="6"/>
  <c r="V1428" i="6"/>
  <c r="O1428" i="6"/>
  <c r="P1428" i="6"/>
  <c r="M1428" i="6"/>
  <c r="L1428" i="6"/>
  <c r="K1428" i="6"/>
  <c r="C1427" i="6"/>
  <c r="R1427" i="6"/>
  <c r="S1427" i="6"/>
  <c r="T1427" i="6"/>
  <c r="U1427" i="6"/>
  <c r="V1427" i="6"/>
  <c r="O1427" i="6"/>
  <c r="P1427" i="6"/>
  <c r="M1427" i="6"/>
  <c r="L1427" i="6"/>
  <c r="K1427" i="6"/>
  <c r="AY1424" i="6"/>
  <c r="AY1423" i="6"/>
  <c r="AY1422" i="6"/>
  <c r="AY1421" i="6"/>
  <c r="AY1420" i="6"/>
  <c r="AY1419" i="6"/>
  <c r="AY1418" i="6"/>
  <c r="AY1417" i="6"/>
  <c r="AY1416" i="6"/>
  <c r="C1441" i="6"/>
  <c r="R1441" i="6"/>
  <c r="S1441" i="6"/>
  <c r="T1441" i="6"/>
  <c r="U1441" i="6"/>
  <c r="V1441" i="6"/>
  <c r="O1441" i="6"/>
  <c r="P1441" i="6"/>
  <c r="M1441" i="6"/>
  <c r="L1441" i="6"/>
  <c r="K1441" i="6"/>
  <c r="C1426" i="6"/>
  <c r="R1426" i="6"/>
  <c r="S1426" i="6"/>
  <c r="T1426" i="6"/>
  <c r="U1426" i="6"/>
  <c r="V1426" i="6"/>
  <c r="O1426" i="6"/>
  <c r="P1426" i="6"/>
  <c r="M1426" i="6"/>
  <c r="L1426" i="6"/>
  <c r="K1426" i="6"/>
  <c r="C1425" i="6"/>
  <c r="R1425" i="6"/>
  <c r="S1425" i="6"/>
  <c r="T1425" i="6"/>
  <c r="U1425" i="6"/>
  <c r="V1425" i="6"/>
  <c r="O1425" i="6"/>
  <c r="P1425" i="6"/>
  <c r="M1425" i="6"/>
  <c r="L1425" i="6"/>
  <c r="K1425" i="6"/>
  <c r="C1424" i="6"/>
  <c r="R1424" i="6"/>
  <c r="S1424" i="6"/>
  <c r="T1424" i="6"/>
  <c r="U1424" i="6"/>
  <c r="V1424" i="6"/>
  <c r="O1424" i="6"/>
  <c r="P1424" i="6"/>
  <c r="M1424" i="6"/>
  <c r="L1424" i="6"/>
  <c r="K1424" i="6"/>
  <c r="C1423" i="6"/>
  <c r="R1423" i="6"/>
  <c r="S1423" i="6"/>
  <c r="T1423" i="6"/>
  <c r="U1423" i="6"/>
  <c r="V1423" i="6"/>
  <c r="O1423" i="6"/>
  <c r="P1423" i="6"/>
  <c r="M1423" i="6"/>
  <c r="L1423" i="6"/>
  <c r="K1423" i="6"/>
  <c r="C1422" i="6"/>
  <c r="R1422" i="6"/>
  <c r="S1422" i="6"/>
  <c r="T1422" i="6"/>
  <c r="U1422" i="6"/>
  <c r="V1422" i="6"/>
  <c r="O1422" i="6"/>
  <c r="P1422" i="6"/>
  <c r="M1422" i="6"/>
  <c r="L1422" i="6"/>
  <c r="K1422" i="6"/>
  <c r="C1421" i="6"/>
  <c r="R1421" i="6"/>
  <c r="S1421" i="6"/>
  <c r="T1421" i="6"/>
  <c r="U1421" i="6"/>
  <c r="V1421" i="6"/>
  <c r="O1421" i="6"/>
  <c r="P1421" i="6"/>
  <c r="M1421" i="6"/>
  <c r="L1421" i="6"/>
  <c r="K1421" i="6"/>
  <c r="C1420" i="6"/>
  <c r="R1420" i="6"/>
  <c r="S1420" i="6"/>
  <c r="T1420" i="6"/>
  <c r="U1420" i="6"/>
  <c r="V1420" i="6"/>
  <c r="O1420" i="6"/>
  <c r="P1420" i="6"/>
  <c r="M1420" i="6"/>
  <c r="L1420" i="6"/>
  <c r="K1420" i="6"/>
  <c r="C1419" i="6"/>
  <c r="R1419" i="6"/>
  <c r="S1419" i="6"/>
  <c r="T1419" i="6"/>
  <c r="U1419" i="6"/>
  <c r="V1419" i="6"/>
  <c r="O1419" i="6"/>
  <c r="P1419" i="6"/>
  <c r="M1419" i="6"/>
  <c r="L1419" i="6"/>
  <c r="K1419" i="6"/>
  <c r="C1418" i="6"/>
  <c r="R1418" i="6"/>
  <c r="S1418" i="6"/>
  <c r="T1418" i="6"/>
  <c r="U1418" i="6"/>
  <c r="V1418" i="6"/>
  <c r="O1418" i="6"/>
  <c r="P1418" i="6"/>
  <c r="M1418" i="6"/>
  <c r="L1418" i="6"/>
  <c r="K1418" i="6"/>
  <c r="C1417" i="6"/>
  <c r="R1417" i="6"/>
  <c r="S1417" i="6"/>
  <c r="T1417" i="6"/>
  <c r="U1417" i="6"/>
  <c r="V1417" i="6"/>
  <c r="O1417" i="6"/>
  <c r="P1417" i="6"/>
  <c r="M1417" i="6"/>
  <c r="L1417" i="6"/>
  <c r="K1417" i="6"/>
  <c r="C1416" i="6"/>
  <c r="R1416" i="6"/>
  <c r="S1416" i="6"/>
  <c r="T1416" i="6"/>
  <c r="U1416" i="6"/>
  <c r="V1416" i="6"/>
  <c r="O1416" i="6"/>
  <c r="P1416" i="6"/>
  <c r="M1416" i="6"/>
  <c r="L1416" i="6"/>
  <c r="K1416" i="6"/>
  <c r="C1415" i="6"/>
  <c r="R1415" i="6"/>
  <c r="S1415" i="6"/>
  <c r="T1415" i="6"/>
  <c r="U1415" i="6"/>
  <c r="V1415" i="6"/>
  <c r="O1415" i="6"/>
  <c r="P1415" i="6"/>
  <c r="M1415" i="6"/>
  <c r="L1415" i="6"/>
  <c r="K1415" i="6"/>
  <c r="C1414" i="6"/>
  <c r="R1414" i="6"/>
  <c r="S1414" i="6"/>
  <c r="T1414" i="6"/>
  <c r="U1414" i="6"/>
  <c r="V1414" i="6"/>
  <c r="O1414" i="6"/>
  <c r="P1414" i="6"/>
  <c r="M1414" i="6"/>
  <c r="L1414" i="6"/>
  <c r="K1414" i="6"/>
  <c r="C1413" i="6"/>
  <c r="R1413" i="6"/>
  <c r="S1413" i="6"/>
  <c r="T1413" i="6"/>
  <c r="U1413" i="6"/>
  <c r="V1413" i="6"/>
  <c r="O1413" i="6"/>
  <c r="P1413" i="6"/>
  <c r="M1413" i="6"/>
  <c r="L1413" i="6"/>
  <c r="K1413" i="6"/>
  <c r="C1412" i="6"/>
  <c r="R1412" i="6"/>
  <c r="S1412" i="6"/>
  <c r="T1412" i="6"/>
  <c r="U1412" i="6"/>
  <c r="V1412" i="6"/>
  <c r="O1412" i="6"/>
  <c r="P1412" i="6"/>
  <c r="M1412" i="6"/>
  <c r="L1412" i="6"/>
  <c r="K1412" i="6"/>
  <c r="C1411" i="6"/>
  <c r="R1411" i="6"/>
  <c r="S1411" i="6"/>
  <c r="T1411" i="6"/>
  <c r="U1411" i="6"/>
  <c r="V1411" i="6"/>
  <c r="O1411" i="6"/>
  <c r="P1411" i="6"/>
  <c r="M1411" i="6"/>
  <c r="L1411" i="6"/>
  <c r="K1411" i="6"/>
  <c r="C1410" i="6"/>
  <c r="R1410" i="6"/>
  <c r="S1410" i="6"/>
  <c r="T1410" i="6"/>
  <c r="U1410" i="6"/>
  <c r="V1410" i="6"/>
  <c r="O1410" i="6"/>
  <c r="P1410" i="6"/>
  <c r="M1410" i="6"/>
  <c r="L1410" i="6"/>
  <c r="K1410" i="6"/>
  <c r="C1409" i="6"/>
  <c r="R1409" i="6"/>
  <c r="S1409" i="6"/>
  <c r="T1409" i="6"/>
  <c r="U1409" i="6"/>
  <c r="V1409" i="6"/>
  <c r="O1409" i="6"/>
  <c r="P1409" i="6"/>
  <c r="M1409" i="6"/>
  <c r="L1409" i="6"/>
  <c r="K1409" i="6"/>
  <c r="C1408" i="6"/>
  <c r="R1408" i="6"/>
  <c r="S1408" i="6"/>
  <c r="T1408" i="6"/>
  <c r="U1408" i="6"/>
  <c r="V1408" i="6"/>
  <c r="O1408" i="6"/>
  <c r="P1408" i="6"/>
  <c r="M1408" i="6"/>
  <c r="L1408" i="6"/>
  <c r="K1408" i="6"/>
  <c r="C1407" i="6"/>
  <c r="R1407" i="6"/>
  <c r="S1407" i="6"/>
  <c r="T1407" i="6"/>
  <c r="U1407" i="6"/>
  <c r="V1407" i="6"/>
  <c r="O1407" i="6"/>
  <c r="P1407" i="6"/>
  <c r="M1407" i="6"/>
  <c r="L1407" i="6"/>
  <c r="K1407" i="6"/>
  <c r="C1406" i="6"/>
  <c r="R1406" i="6"/>
  <c r="S1406" i="6"/>
  <c r="T1406" i="6"/>
  <c r="U1406" i="6"/>
  <c r="V1406" i="6"/>
  <c r="O1406" i="6"/>
  <c r="P1406" i="6"/>
  <c r="M1406" i="6"/>
  <c r="L1406" i="6"/>
  <c r="K1406" i="6"/>
  <c r="C1405" i="6"/>
  <c r="R1405" i="6"/>
  <c r="S1405" i="6"/>
  <c r="T1405" i="6"/>
  <c r="U1405" i="6"/>
  <c r="V1405" i="6"/>
  <c r="O1405" i="6"/>
  <c r="P1405" i="6"/>
  <c r="M1405" i="6"/>
  <c r="L1405" i="6"/>
  <c r="K1405" i="6"/>
  <c r="C1404" i="6"/>
  <c r="R1404" i="6"/>
  <c r="S1404" i="6"/>
  <c r="T1404" i="6"/>
  <c r="U1404" i="6"/>
  <c r="V1404" i="6"/>
  <c r="O1404" i="6"/>
  <c r="P1404" i="6"/>
  <c r="M1404" i="6"/>
  <c r="L1404" i="6"/>
  <c r="K1404" i="6"/>
  <c r="C1403" i="6"/>
  <c r="R1403" i="6"/>
  <c r="S1403" i="6"/>
  <c r="T1403" i="6"/>
  <c r="U1403" i="6"/>
  <c r="V1403" i="6"/>
  <c r="O1403" i="6"/>
  <c r="P1403" i="6"/>
  <c r="M1403" i="6"/>
  <c r="L1403" i="6"/>
  <c r="K1403" i="6"/>
  <c r="C1402" i="6"/>
  <c r="R1402" i="6"/>
  <c r="S1402" i="6"/>
  <c r="T1402" i="6"/>
  <c r="U1402" i="6"/>
  <c r="V1402" i="6"/>
  <c r="O1402" i="6"/>
  <c r="P1402" i="6"/>
  <c r="M1402" i="6"/>
  <c r="L1402" i="6"/>
  <c r="K1402" i="6"/>
  <c r="C1401" i="6"/>
  <c r="R1401" i="6"/>
  <c r="S1401" i="6"/>
  <c r="T1401" i="6"/>
  <c r="U1401" i="6"/>
  <c r="V1401" i="6"/>
  <c r="O1401" i="6"/>
  <c r="P1401" i="6"/>
  <c r="M1401" i="6"/>
  <c r="L1401" i="6"/>
  <c r="K1401" i="6"/>
  <c r="C1400" i="6"/>
  <c r="R1400" i="6"/>
  <c r="S1400" i="6"/>
  <c r="T1400" i="6"/>
  <c r="U1400" i="6"/>
  <c r="V1400" i="6"/>
  <c r="O1400" i="6"/>
  <c r="P1400" i="6"/>
  <c r="M1400" i="6"/>
  <c r="L1400" i="6"/>
  <c r="K1400" i="6"/>
  <c r="C1399" i="6"/>
  <c r="R1399" i="6"/>
  <c r="S1399" i="6"/>
  <c r="T1399" i="6"/>
  <c r="U1399" i="6"/>
  <c r="V1399" i="6"/>
  <c r="O1399" i="6"/>
  <c r="P1399" i="6"/>
  <c r="M1399" i="6"/>
  <c r="L1399" i="6"/>
  <c r="K1399" i="6"/>
  <c r="C1398" i="6"/>
  <c r="R1398" i="6"/>
  <c r="S1398" i="6"/>
  <c r="T1398" i="6"/>
  <c r="U1398" i="6"/>
  <c r="V1398" i="6"/>
  <c r="O1398" i="6"/>
  <c r="P1398" i="6"/>
  <c r="M1398" i="6"/>
  <c r="L1398" i="6"/>
  <c r="K1398" i="6"/>
  <c r="C1397" i="6"/>
  <c r="R1397" i="6"/>
  <c r="S1397" i="6"/>
  <c r="T1397" i="6"/>
  <c r="U1397" i="6"/>
  <c r="V1397" i="6"/>
  <c r="O1397" i="6"/>
  <c r="P1397" i="6"/>
  <c r="M1397" i="6"/>
  <c r="L1397" i="6"/>
  <c r="K1397" i="6"/>
  <c r="C1396" i="6"/>
  <c r="R1396" i="6"/>
  <c r="S1396" i="6"/>
  <c r="T1396" i="6"/>
  <c r="U1396" i="6"/>
  <c r="V1396" i="6"/>
  <c r="O1396" i="6"/>
  <c r="P1396" i="6"/>
  <c r="M1396" i="6"/>
  <c r="L1396" i="6"/>
  <c r="K1396" i="6"/>
  <c r="C1395" i="6"/>
  <c r="R1395" i="6"/>
  <c r="S1395" i="6"/>
  <c r="T1395" i="6"/>
  <c r="U1395" i="6"/>
  <c r="V1395" i="6"/>
  <c r="O1395" i="6"/>
  <c r="P1395" i="6"/>
  <c r="M1395" i="6"/>
  <c r="L1395" i="6"/>
  <c r="K1395" i="6"/>
  <c r="C1394" i="6"/>
  <c r="R1394" i="6"/>
  <c r="S1394" i="6"/>
  <c r="T1394" i="6"/>
  <c r="U1394" i="6"/>
  <c r="V1394" i="6"/>
  <c r="O1394" i="6"/>
  <c r="P1394" i="6"/>
  <c r="M1394" i="6"/>
  <c r="L1394" i="6"/>
  <c r="K1394" i="6"/>
  <c r="C1393" i="6"/>
  <c r="R1393" i="6"/>
  <c r="S1393" i="6"/>
  <c r="T1393" i="6"/>
  <c r="U1393" i="6"/>
  <c r="V1393" i="6"/>
  <c r="O1393" i="6"/>
  <c r="P1393" i="6"/>
  <c r="M1393" i="6"/>
  <c r="L1393" i="6"/>
  <c r="K1393" i="6"/>
  <c r="C1392" i="6"/>
  <c r="R1392" i="6"/>
  <c r="S1392" i="6"/>
  <c r="T1392" i="6"/>
  <c r="U1392" i="6"/>
  <c r="V1392" i="6"/>
  <c r="O1392" i="6"/>
  <c r="P1392" i="6"/>
  <c r="M1392" i="6"/>
  <c r="L1392" i="6"/>
  <c r="K1392" i="6"/>
  <c r="C1391" i="6"/>
  <c r="R1391" i="6"/>
  <c r="S1391" i="6"/>
  <c r="T1391" i="6"/>
  <c r="U1391" i="6"/>
  <c r="V1391" i="6"/>
  <c r="O1391" i="6"/>
  <c r="P1391" i="6"/>
  <c r="M1391" i="6"/>
  <c r="L1391" i="6"/>
  <c r="K1391" i="6"/>
  <c r="C1390" i="6"/>
  <c r="R1390" i="6"/>
  <c r="S1390" i="6"/>
  <c r="T1390" i="6"/>
  <c r="U1390" i="6"/>
  <c r="V1390" i="6"/>
  <c r="O1390" i="6"/>
  <c r="P1390" i="6"/>
  <c r="M1390" i="6"/>
  <c r="L1390" i="6"/>
  <c r="K1390" i="6"/>
  <c r="C1389" i="6"/>
  <c r="R1389" i="6"/>
  <c r="S1389" i="6"/>
  <c r="T1389" i="6"/>
  <c r="U1389" i="6"/>
  <c r="V1389" i="6"/>
  <c r="O1389" i="6"/>
  <c r="P1389" i="6"/>
  <c r="M1389" i="6"/>
  <c r="L1389" i="6"/>
  <c r="K1389" i="6"/>
  <c r="C1388" i="6"/>
  <c r="R1388" i="6"/>
  <c r="S1388" i="6"/>
  <c r="T1388" i="6"/>
  <c r="U1388" i="6"/>
  <c r="V1388" i="6"/>
  <c r="O1388" i="6"/>
  <c r="P1388" i="6"/>
  <c r="M1388" i="6"/>
  <c r="L1388" i="6"/>
  <c r="K1388" i="6"/>
  <c r="C1387" i="6"/>
  <c r="R1387" i="6"/>
  <c r="S1387" i="6"/>
  <c r="T1387" i="6"/>
  <c r="U1387" i="6"/>
  <c r="V1387" i="6"/>
  <c r="O1387" i="6"/>
  <c r="P1387" i="6"/>
  <c r="M1387" i="6"/>
  <c r="L1387" i="6"/>
  <c r="K1387" i="6"/>
  <c r="AY1415" i="6"/>
  <c r="AY1414" i="6"/>
  <c r="AY1413" i="6"/>
  <c r="AY1412" i="6"/>
  <c r="AY1411" i="6"/>
  <c r="AY1410" i="6"/>
  <c r="AY1409" i="6"/>
  <c r="AY1408" i="6"/>
  <c r="AY1407" i="6"/>
  <c r="AY1406" i="6"/>
  <c r="AY1405" i="6"/>
  <c r="AY1404" i="6"/>
  <c r="AY1403" i="6"/>
  <c r="AY1402" i="6"/>
  <c r="AY1401" i="6"/>
  <c r="AY1400" i="6"/>
  <c r="AY1399" i="6"/>
  <c r="AY1398" i="6"/>
  <c r="AY1397" i="6"/>
  <c r="AY1396" i="6"/>
  <c r="AY1395" i="6"/>
  <c r="AY1394" i="6"/>
  <c r="AY1393" i="6"/>
  <c r="AY1392" i="6"/>
  <c r="AY1391" i="6"/>
  <c r="AY1390" i="6"/>
  <c r="AY1389" i="6"/>
  <c r="AY1388" i="6"/>
  <c r="AY1387" i="6"/>
  <c r="C36" i="2"/>
  <c r="AJ225" i="6"/>
  <c r="AJ226" i="6"/>
  <c r="AJ227" i="6"/>
  <c r="AJ228" i="6"/>
  <c r="AJ229" i="6"/>
  <c r="AJ230" i="6"/>
  <c r="AJ231" i="6"/>
  <c r="AJ232" i="6"/>
  <c r="AJ233" i="6"/>
  <c r="AE225" i="6"/>
  <c r="AE226" i="6"/>
  <c r="AE227" i="6"/>
  <c r="AE228" i="6"/>
  <c r="AE229" i="6"/>
  <c r="AE230" i="6"/>
  <c r="AE231" i="6"/>
  <c r="AE232" i="6"/>
  <c r="AE233" i="6"/>
  <c r="Y233" i="6"/>
  <c r="W233" i="6"/>
  <c r="C22" i="2"/>
  <c r="Z32" i="3"/>
  <c r="AF32" i="3"/>
  <c r="AH32" i="3"/>
  <c r="AP32" i="3"/>
  <c r="AR32" i="3"/>
  <c r="BD32" i="3"/>
  <c r="BF32" i="3"/>
  <c r="AV32" i="3"/>
  <c r="BB32" i="3"/>
  <c r="AZ32" i="3"/>
  <c r="BH32" i="3"/>
  <c r="C32" i="3"/>
  <c r="C41" i="2"/>
  <c r="W1038" i="6"/>
  <c r="AG1070" i="6"/>
  <c r="AG1069" i="6"/>
  <c r="AG1068" i="6"/>
  <c r="AG1067" i="6"/>
  <c r="AG1066" i="6"/>
  <c r="AG1065" i="6"/>
  <c r="AG1064" i="6"/>
  <c r="AG1063" i="6"/>
  <c r="AG1062" i="6"/>
  <c r="AG1061" i="6"/>
  <c r="AG1060" i="6"/>
  <c r="AG1059" i="6"/>
  <c r="AG1058" i="6"/>
  <c r="AG1057" i="6"/>
  <c r="AG1056" i="6"/>
  <c r="AG1055" i="6"/>
  <c r="AG1054" i="6"/>
  <c r="AG1053" i="6"/>
  <c r="AG1052" i="6"/>
  <c r="AG1051" i="6"/>
  <c r="AG1050" i="6"/>
  <c r="AG1049" i="6"/>
  <c r="AG1048" i="6"/>
  <c r="AG1047" i="6"/>
  <c r="AG1046" i="6"/>
  <c r="AG1045" i="6"/>
  <c r="AG1044" i="6"/>
  <c r="AG1043" i="6"/>
  <c r="AG1042" i="6"/>
  <c r="AG1041" i="6"/>
  <c r="AG1040" i="6"/>
  <c r="AG1039" i="6"/>
  <c r="AG1038" i="6"/>
  <c r="AG1037" i="6"/>
  <c r="AG1036" i="6"/>
  <c r="AG1035" i="6"/>
  <c r="AG1034" i="6"/>
  <c r="AG1033" i="6"/>
  <c r="AG1032" i="6"/>
  <c r="AG1031" i="6"/>
  <c r="AG1030" i="6"/>
  <c r="AG1029" i="6"/>
  <c r="AG1028" i="6"/>
  <c r="AG1027" i="6"/>
  <c r="AG1026" i="6"/>
  <c r="AG1025" i="6"/>
  <c r="AG1024" i="6"/>
  <c r="AG1023" i="6"/>
  <c r="AG1022" i="6"/>
  <c r="AG1021" i="6"/>
  <c r="AG1020" i="6"/>
  <c r="AG1019" i="6"/>
  <c r="AG1018" i="6"/>
  <c r="AG1017" i="6"/>
  <c r="AG1016" i="6"/>
  <c r="AG1015" i="6"/>
  <c r="AG1014" i="6"/>
  <c r="AH548" i="6"/>
  <c r="AJ548" i="6"/>
  <c r="AJ546" i="6"/>
  <c r="AJ547" i="6"/>
  <c r="AJ549" i="6"/>
  <c r="AH546" i="6"/>
  <c r="AH547" i="6"/>
  <c r="AH549" i="6"/>
  <c r="Y295" i="6"/>
  <c r="W295" i="6"/>
  <c r="Y294" i="6"/>
  <c r="W294" i="6"/>
  <c r="Y293" i="6"/>
  <c r="W293" i="6"/>
  <c r="BF1313" i="6"/>
  <c r="AY1313" i="6"/>
  <c r="C1313" i="6"/>
  <c r="R1313" i="6"/>
  <c r="S1313" i="6"/>
  <c r="T1313" i="6"/>
  <c r="U1313" i="6"/>
  <c r="V1313" i="6"/>
  <c r="O1313" i="6"/>
  <c r="P1313" i="6"/>
  <c r="M1313" i="6"/>
  <c r="L1313" i="6"/>
  <c r="K1313" i="6"/>
  <c r="BF1312" i="6"/>
  <c r="AY1312" i="6"/>
  <c r="C1312" i="6"/>
  <c r="R1312" i="6"/>
  <c r="S1312" i="6"/>
  <c r="T1312" i="6"/>
  <c r="U1312" i="6"/>
  <c r="V1312" i="6"/>
  <c r="O1312" i="6"/>
  <c r="P1312" i="6"/>
  <c r="M1312" i="6"/>
  <c r="L1312" i="6"/>
  <c r="K1312" i="6"/>
  <c r="BF1311" i="6"/>
  <c r="AY1311" i="6"/>
  <c r="C1311" i="6"/>
  <c r="R1311" i="6"/>
  <c r="S1311" i="6"/>
  <c r="T1311" i="6"/>
  <c r="U1311" i="6"/>
  <c r="V1311" i="6"/>
  <c r="O1311" i="6"/>
  <c r="P1311" i="6"/>
  <c r="M1311" i="6"/>
  <c r="L1311" i="6"/>
  <c r="K1311" i="6"/>
  <c r="BF1310" i="6"/>
  <c r="AY1310" i="6"/>
  <c r="C1310" i="6"/>
  <c r="V1310" i="6"/>
  <c r="U1310" i="6"/>
  <c r="T1310" i="6"/>
  <c r="S1310" i="6"/>
  <c r="R1310" i="6"/>
  <c r="O1310" i="6"/>
  <c r="P1310" i="6"/>
  <c r="M1310" i="6"/>
  <c r="L1310" i="6"/>
  <c r="K1310" i="6"/>
  <c r="BF1309" i="6"/>
  <c r="AY1309" i="6"/>
  <c r="C1309" i="6"/>
  <c r="V1309" i="6"/>
  <c r="U1309" i="6"/>
  <c r="T1309" i="6"/>
  <c r="S1309" i="6"/>
  <c r="R1309" i="6"/>
  <c r="O1309" i="6"/>
  <c r="P1309" i="6"/>
  <c r="M1309" i="6"/>
  <c r="L1309" i="6"/>
  <c r="K1309" i="6"/>
  <c r="BE296" i="6"/>
  <c r="AZ296" i="6"/>
  <c r="AY296" i="6"/>
  <c r="W296" i="6"/>
  <c r="Y296" i="6"/>
  <c r="C296" i="6"/>
  <c r="AW296" i="6"/>
  <c r="AV296" i="6"/>
  <c r="AU296" i="6"/>
  <c r="AT296" i="6"/>
  <c r="AS296" i="6"/>
  <c r="AR296" i="6"/>
  <c r="AQ296" i="6"/>
  <c r="AP296" i="6"/>
  <c r="R296" i="6"/>
  <c r="S296" i="6"/>
  <c r="T296" i="6"/>
  <c r="U296" i="6"/>
  <c r="V296" i="6"/>
  <c r="O296" i="6"/>
  <c r="P296" i="6"/>
  <c r="N296" i="6"/>
  <c r="M296" i="6"/>
  <c r="L296" i="6"/>
  <c r="K296" i="6"/>
  <c r="G296" i="6"/>
  <c r="E296" i="6"/>
  <c r="BE295" i="6"/>
  <c r="AZ295" i="6"/>
  <c r="AY295" i="6"/>
  <c r="C295" i="6"/>
  <c r="AW295" i="6"/>
  <c r="AV295" i="6"/>
  <c r="AU295" i="6"/>
  <c r="AT295" i="6"/>
  <c r="AS295" i="6"/>
  <c r="AR295" i="6"/>
  <c r="AQ295" i="6"/>
  <c r="AP295" i="6"/>
  <c r="R295" i="6"/>
  <c r="S295" i="6"/>
  <c r="T295" i="6"/>
  <c r="U295" i="6"/>
  <c r="V295" i="6"/>
  <c r="O295" i="6"/>
  <c r="P295" i="6"/>
  <c r="N295" i="6"/>
  <c r="M295" i="6"/>
  <c r="L295" i="6"/>
  <c r="K295" i="6"/>
  <c r="G295" i="6"/>
  <c r="E295" i="6"/>
  <c r="BE294" i="6"/>
  <c r="AZ294" i="6"/>
  <c r="AY294" i="6"/>
  <c r="C294" i="6"/>
  <c r="AW294" i="6"/>
  <c r="AV294" i="6"/>
  <c r="AU294" i="6"/>
  <c r="AT294" i="6"/>
  <c r="AS294" i="6"/>
  <c r="AR294" i="6"/>
  <c r="AQ294" i="6"/>
  <c r="AP294" i="6"/>
  <c r="R294" i="6"/>
  <c r="S294" i="6"/>
  <c r="T294" i="6"/>
  <c r="U294" i="6"/>
  <c r="V294" i="6"/>
  <c r="O294" i="6"/>
  <c r="P294" i="6"/>
  <c r="N294" i="6"/>
  <c r="M294" i="6"/>
  <c r="L294" i="6"/>
  <c r="K294" i="6"/>
  <c r="G294" i="6"/>
  <c r="E294" i="6"/>
  <c r="BE293" i="6"/>
  <c r="AZ293" i="6"/>
  <c r="AY293" i="6"/>
  <c r="C293" i="6"/>
  <c r="AW293" i="6"/>
  <c r="AV293" i="6"/>
  <c r="AU293" i="6"/>
  <c r="AT293" i="6"/>
  <c r="AS293" i="6"/>
  <c r="AR293" i="6"/>
  <c r="AQ293" i="6"/>
  <c r="AP293" i="6"/>
  <c r="R293" i="6"/>
  <c r="S293" i="6"/>
  <c r="T293" i="6"/>
  <c r="U293" i="6"/>
  <c r="V293" i="6"/>
  <c r="O293" i="6"/>
  <c r="P293" i="6"/>
  <c r="N293" i="6"/>
  <c r="M293" i="6"/>
  <c r="L293" i="6"/>
  <c r="K293" i="6"/>
  <c r="G293" i="6"/>
  <c r="E293" i="6"/>
  <c r="Y40" i="3"/>
  <c r="AA40" i="3"/>
  <c r="AC40" i="3"/>
  <c r="AE40" i="3"/>
  <c r="AG40" i="3"/>
  <c r="AI40" i="3"/>
  <c r="AK40" i="3"/>
  <c r="AO40" i="3"/>
  <c r="AQ40" i="3"/>
  <c r="AS40" i="3"/>
  <c r="AU40" i="3"/>
  <c r="AW40" i="3"/>
  <c r="AY40" i="3"/>
  <c r="BA40" i="3"/>
  <c r="BC40" i="3"/>
  <c r="BE40" i="3"/>
  <c r="BG40" i="3"/>
  <c r="BI40" i="3"/>
  <c r="BQ40" i="3"/>
  <c r="BP40" i="3"/>
  <c r="BO40" i="3"/>
  <c r="BN40" i="3"/>
  <c r="BK40" i="3"/>
  <c r="AM40" i="3"/>
  <c r="V40" i="3"/>
  <c r="W40" i="3"/>
  <c r="U40" i="3"/>
  <c r="T40" i="3"/>
  <c r="S40" i="3"/>
  <c r="R40" i="3"/>
  <c r="Q40" i="3"/>
  <c r="P40" i="3"/>
  <c r="O40" i="3"/>
  <c r="N40" i="3"/>
  <c r="M40" i="3"/>
  <c r="B40" i="3"/>
  <c r="Y523" i="6"/>
  <c r="W523" i="6"/>
  <c r="BE523" i="6"/>
  <c r="Y522" i="6"/>
  <c r="W522" i="6"/>
  <c r="BE522" i="6"/>
  <c r="Y531" i="6"/>
  <c r="W531" i="6"/>
  <c r="BE531" i="6"/>
  <c r="Y530" i="6"/>
  <c r="W530" i="6"/>
  <c r="BE530" i="6"/>
  <c r="Y529" i="6"/>
  <c r="W529" i="6"/>
  <c r="BE529" i="6"/>
  <c r="Y528" i="6"/>
  <c r="W528" i="6"/>
  <c r="BE528" i="6"/>
  <c r="Y527" i="6"/>
  <c r="W527" i="6"/>
  <c r="BE527" i="6"/>
  <c r="Y526" i="6"/>
  <c r="W526" i="6"/>
  <c r="BE526" i="6"/>
  <c r="Y525" i="6"/>
  <c r="W525" i="6"/>
  <c r="BE525" i="6"/>
  <c r="Y524" i="6"/>
  <c r="W524" i="6"/>
  <c r="BE524" i="6"/>
  <c r="C1920" i="6"/>
  <c r="R1920" i="6"/>
  <c r="S1920" i="6"/>
  <c r="T1920" i="6"/>
  <c r="V1920" i="6"/>
  <c r="U1920" i="6"/>
  <c r="O1920" i="6"/>
  <c r="P1920" i="6"/>
  <c r="M1920" i="6"/>
  <c r="L1920" i="6"/>
  <c r="K1920" i="6"/>
  <c r="C1919" i="6"/>
  <c r="R1919" i="6"/>
  <c r="S1919" i="6"/>
  <c r="T1919" i="6"/>
  <c r="V1919" i="6"/>
  <c r="U1919" i="6"/>
  <c r="O1919" i="6"/>
  <c r="P1919" i="6"/>
  <c r="M1919" i="6"/>
  <c r="L1919" i="6"/>
  <c r="K1919" i="6"/>
  <c r="C1918" i="6"/>
  <c r="R1918" i="6"/>
  <c r="S1918" i="6"/>
  <c r="T1918" i="6"/>
  <c r="V1918" i="6"/>
  <c r="U1918" i="6"/>
  <c r="O1918" i="6"/>
  <c r="P1918" i="6"/>
  <c r="M1918" i="6"/>
  <c r="L1918" i="6"/>
  <c r="K1918" i="6"/>
  <c r="C1917" i="6"/>
  <c r="R1917" i="6"/>
  <c r="S1917" i="6"/>
  <c r="T1917" i="6"/>
  <c r="V1917" i="6"/>
  <c r="U1917" i="6"/>
  <c r="O1917" i="6"/>
  <c r="P1917" i="6"/>
  <c r="M1917" i="6"/>
  <c r="L1917" i="6"/>
  <c r="K1917" i="6"/>
  <c r="BE532" i="6"/>
  <c r="AZ532" i="6"/>
  <c r="AY532" i="6"/>
  <c r="W532" i="6"/>
  <c r="Y532" i="6"/>
  <c r="C532" i="6"/>
  <c r="AW532" i="6"/>
  <c r="AV532" i="6"/>
  <c r="AU532" i="6"/>
  <c r="AT532" i="6"/>
  <c r="AS532" i="6"/>
  <c r="AR532" i="6"/>
  <c r="AQ532" i="6"/>
  <c r="AP532" i="6"/>
  <c r="R532" i="6"/>
  <c r="S532" i="6"/>
  <c r="T532" i="6"/>
  <c r="U532" i="6"/>
  <c r="V532" i="6"/>
  <c r="O532" i="6"/>
  <c r="P532" i="6"/>
  <c r="N532" i="6"/>
  <c r="M532" i="6"/>
  <c r="L532" i="6"/>
  <c r="K532" i="6"/>
  <c r="AZ531" i="6"/>
  <c r="AY531" i="6"/>
  <c r="C531" i="6"/>
  <c r="AW531" i="6"/>
  <c r="AV531" i="6"/>
  <c r="AU531" i="6"/>
  <c r="AT531" i="6"/>
  <c r="AS531" i="6"/>
  <c r="AR531" i="6"/>
  <c r="AQ531" i="6"/>
  <c r="AP531" i="6"/>
  <c r="R531" i="6"/>
  <c r="S531" i="6"/>
  <c r="T531" i="6"/>
  <c r="U531" i="6"/>
  <c r="V531" i="6"/>
  <c r="O531" i="6"/>
  <c r="P531" i="6"/>
  <c r="N531" i="6"/>
  <c r="M531" i="6"/>
  <c r="L531" i="6"/>
  <c r="K531" i="6"/>
  <c r="AZ530" i="6"/>
  <c r="AY530" i="6"/>
  <c r="C530" i="6"/>
  <c r="AW530" i="6"/>
  <c r="AV530" i="6"/>
  <c r="AU530" i="6"/>
  <c r="AT530" i="6"/>
  <c r="AS530" i="6"/>
  <c r="AR530" i="6"/>
  <c r="AQ530" i="6"/>
  <c r="AP530" i="6"/>
  <c r="R530" i="6"/>
  <c r="S530" i="6"/>
  <c r="T530" i="6"/>
  <c r="U530" i="6"/>
  <c r="V530" i="6"/>
  <c r="O530" i="6"/>
  <c r="P530" i="6"/>
  <c r="N530" i="6"/>
  <c r="M530" i="6"/>
  <c r="L530" i="6"/>
  <c r="K530" i="6"/>
  <c r="AZ529" i="6"/>
  <c r="AY529" i="6"/>
  <c r="C529" i="6"/>
  <c r="AW529" i="6"/>
  <c r="AV529" i="6"/>
  <c r="AU529" i="6"/>
  <c r="AT529" i="6"/>
  <c r="AS529" i="6"/>
  <c r="AR529" i="6"/>
  <c r="AQ529" i="6"/>
  <c r="AP529" i="6"/>
  <c r="R529" i="6"/>
  <c r="S529" i="6"/>
  <c r="T529" i="6"/>
  <c r="U529" i="6"/>
  <c r="V529" i="6"/>
  <c r="O529" i="6"/>
  <c r="P529" i="6"/>
  <c r="N529" i="6"/>
  <c r="M529" i="6"/>
  <c r="L529" i="6"/>
  <c r="K529" i="6"/>
  <c r="AZ528" i="6"/>
  <c r="AY528" i="6"/>
  <c r="C528" i="6"/>
  <c r="AW528" i="6"/>
  <c r="AV528" i="6"/>
  <c r="AU528" i="6"/>
  <c r="AT528" i="6"/>
  <c r="AS528" i="6"/>
  <c r="AR528" i="6"/>
  <c r="AQ528" i="6"/>
  <c r="AP528" i="6"/>
  <c r="R528" i="6"/>
  <c r="S528" i="6"/>
  <c r="T528" i="6"/>
  <c r="U528" i="6"/>
  <c r="V528" i="6"/>
  <c r="O528" i="6"/>
  <c r="P528" i="6"/>
  <c r="N528" i="6"/>
  <c r="M528" i="6"/>
  <c r="L528" i="6"/>
  <c r="K528" i="6"/>
  <c r="AZ527" i="6"/>
  <c r="AY527" i="6"/>
  <c r="C527" i="6"/>
  <c r="AW527" i="6"/>
  <c r="AV527" i="6"/>
  <c r="AU527" i="6"/>
  <c r="AT527" i="6"/>
  <c r="AS527" i="6"/>
  <c r="AR527" i="6"/>
  <c r="AQ527" i="6"/>
  <c r="AP527" i="6"/>
  <c r="R527" i="6"/>
  <c r="S527" i="6"/>
  <c r="T527" i="6"/>
  <c r="U527" i="6"/>
  <c r="V527" i="6"/>
  <c r="O527" i="6"/>
  <c r="P527" i="6"/>
  <c r="N527" i="6"/>
  <c r="M527" i="6"/>
  <c r="L527" i="6"/>
  <c r="K527" i="6"/>
  <c r="AZ526" i="6"/>
  <c r="AY526" i="6"/>
  <c r="C526" i="6"/>
  <c r="AW526" i="6"/>
  <c r="AV526" i="6"/>
  <c r="AU526" i="6"/>
  <c r="AT526" i="6"/>
  <c r="AS526" i="6"/>
  <c r="AR526" i="6"/>
  <c r="AQ526" i="6"/>
  <c r="AP526" i="6"/>
  <c r="R526" i="6"/>
  <c r="S526" i="6"/>
  <c r="T526" i="6"/>
  <c r="U526" i="6"/>
  <c r="V526" i="6"/>
  <c r="O526" i="6"/>
  <c r="P526" i="6"/>
  <c r="N526" i="6"/>
  <c r="M526" i="6"/>
  <c r="L526" i="6"/>
  <c r="K526" i="6"/>
  <c r="AZ525" i="6"/>
  <c r="AY525" i="6"/>
  <c r="C525" i="6"/>
  <c r="AW525" i="6"/>
  <c r="AV525" i="6"/>
  <c r="AU525" i="6"/>
  <c r="AT525" i="6"/>
  <c r="AS525" i="6"/>
  <c r="AR525" i="6"/>
  <c r="AQ525" i="6"/>
  <c r="AP525" i="6"/>
  <c r="R525" i="6"/>
  <c r="S525" i="6"/>
  <c r="T525" i="6"/>
  <c r="U525" i="6"/>
  <c r="V525" i="6"/>
  <c r="O525" i="6"/>
  <c r="P525" i="6"/>
  <c r="N525" i="6"/>
  <c r="M525" i="6"/>
  <c r="L525" i="6"/>
  <c r="K525" i="6"/>
  <c r="AZ524" i="6"/>
  <c r="AY524" i="6"/>
  <c r="C524" i="6"/>
  <c r="AW524" i="6"/>
  <c r="AV524" i="6"/>
  <c r="AU524" i="6"/>
  <c r="AT524" i="6"/>
  <c r="AS524" i="6"/>
  <c r="AR524" i="6"/>
  <c r="AQ524" i="6"/>
  <c r="AP524" i="6"/>
  <c r="R524" i="6"/>
  <c r="S524" i="6"/>
  <c r="T524" i="6"/>
  <c r="U524" i="6"/>
  <c r="V524" i="6"/>
  <c r="O524" i="6"/>
  <c r="P524" i="6"/>
  <c r="N524" i="6"/>
  <c r="M524" i="6"/>
  <c r="L524" i="6"/>
  <c r="K524" i="6"/>
  <c r="AZ523" i="6"/>
  <c r="AY523" i="6"/>
  <c r="C523" i="6"/>
  <c r="AW523" i="6"/>
  <c r="AV523" i="6"/>
  <c r="AU523" i="6"/>
  <c r="AT523" i="6"/>
  <c r="AS523" i="6"/>
  <c r="AR523" i="6"/>
  <c r="AQ523" i="6"/>
  <c r="AP523" i="6"/>
  <c r="R523" i="6"/>
  <c r="S523" i="6"/>
  <c r="T523" i="6"/>
  <c r="U523" i="6"/>
  <c r="V523" i="6"/>
  <c r="O523" i="6"/>
  <c r="P523" i="6"/>
  <c r="N523" i="6"/>
  <c r="M523" i="6"/>
  <c r="L523" i="6"/>
  <c r="K523" i="6"/>
  <c r="AZ522" i="6"/>
  <c r="AY522" i="6"/>
  <c r="C522" i="6"/>
  <c r="AW522" i="6"/>
  <c r="AV522" i="6"/>
  <c r="AU522" i="6"/>
  <c r="AT522" i="6"/>
  <c r="AS522" i="6"/>
  <c r="AR522" i="6"/>
  <c r="AQ522" i="6"/>
  <c r="AP522" i="6"/>
  <c r="R522" i="6"/>
  <c r="S522" i="6"/>
  <c r="T522" i="6"/>
  <c r="U522" i="6"/>
  <c r="V522" i="6"/>
  <c r="O522" i="6"/>
  <c r="P522" i="6"/>
  <c r="N522" i="6"/>
  <c r="M522" i="6"/>
  <c r="L522" i="6"/>
  <c r="K522" i="6"/>
  <c r="BN2599" i="4"/>
  <c r="AR2599" i="4"/>
  <c r="C2599" i="4"/>
  <c r="AP2599" i="4"/>
  <c r="AO2599" i="4"/>
  <c r="AN2599" i="4"/>
  <c r="AM2599" i="4"/>
  <c r="AL2599" i="4"/>
  <c r="AK2599" i="4"/>
  <c r="AJ2599" i="4"/>
  <c r="AI2599" i="4"/>
  <c r="K2599" i="4"/>
  <c r="L2599" i="4"/>
  <c r="M2599" i="4"/>
  <c r="N2599" i="4"/>
  <c r="O2599" i="4"/>
  <c r="H2599" i="4"/>
  <c r="I2599" i="4"/>
  <c r="G2599" i="4"/>
  <c r="F2599" i="4"/>
  <c r="E2599" i="4"/>
  <c r="D2599" i="4"/>
  <c r="AX2598" i="4"/>
  <c r="AR2598" i="4"/>
  <c r="C2598" i="4"/>
  <c r="AP2598" i="4"/>
  <c r="AO2598" i="4"/>
  <c r="AN2598" i="4"/>
  <c r="AM2598" i="4"/>
  <c r="AL2598" i="4"/>
  <c r="AK2598" i="4"/>
  <c r="AJ2598" i="4"/>
  <c r="AI2598" i="4"/>
  <c r="K2598" i="4"/>
  <c r="L2598" i="4"/>
  <c r="M2598" i="4"/>
  <c r="N2598" i="4"/>
  <c r="O2598" i="4"/>
  <c r="H2598" i="4"/>
  <c r="I2598" i="4"/>
  <c r="G2598" i="4"/>
  <c r="F2598" i="4"/>
  <c r="E2598" i="4"/>
  <c r="D2598" i="4"/>
  <c r="AX2597" i="4"/>
  <c r="AR2597" i="4"/>
  <c r="C2597" i="4"/>
  <c r="AP2597" i="4"/>
  <c r="AO2597" i="4"/>
  <c r="AN2597" i="4"/>
  <c r="AM2597" i="4"/>
  <c r="AL2597" i="4"/>
  <c r="AK2597" i="4"/>
  <c r="AJ2597" i="4"/>
  <c r="AI2597" i="4"/>
  <c r="K2597" i="4"/>
  <c r="L2597" i="4"/>
  <c r="M2597" i="4"/>
  <c r="N2597" i="4"/>
  <c r="O2597" i="4"/>
  <c r="H2597" i="4"/>
  <c r="I2597" i="4"/>
  <c r="G2597" i="4"/>
  <c r="F2597" i="4"/>
  <c r="E2597" i="4"/>
  <c r="D2597" i="4"/>
  <c r="AX2596" i="4"/>
  <c r="AR2596" i="4"/>
  <c r="C2596" i="4"/>
  <c r="AP2596" i="4"/>
  <c r="AO2596" i="4"/>
  <c r="AN2596" i="4"/>
  <c r="AM2596" i="4"/>
  <c r="AL2596" i="4"/>
  <c r="AK2596" i="4"/>
  <c r="AJ2596" i="4"/>
  <c r="AI2596" i="4"/>
  <c r="K2596" i="4"/>
  <c r="L2596" i="4"/>
  <c r="M2596" i="4"/>
  <c r="N2596" i="4"/>
  <c r="O2596" i="4"/>
  <c r="H2596" i="4"/>
  <c r="I2596" i="4"/>
  <c r="G2596" i="4"/>
  <c r="F2596" i="4"/>
  <c r="E2596" i="4"/>
  <c r="D2596" i="4"/>
  <c r="AX2595" i="4"/>
  <c r="AR2595" i="4"/>
  <c r="C2595" i="4"/>
  <c r="AP2595" i="4"/>
  <c r="AO2595" i="4"/>
  <c r="AN2595" i="4"/>
  <c r="AM2595" i="4"/>
  <c r="AL2595" i="4"/>
  <c r="AK2595" i="4"/>
  <c r="AJ2595" i="4"/>
  <c r="AI2595" i="4"/>
  <c r="K2595" i="4"/>
  <c r="L2595" i="4"/>
  <c r="M2595" i="4"/>
  <c r="N2595" i="4"/>
  <c r="O2595" i="4"/>
  <c r="H2595" i="4"/>
  <c r="I2595" i="4"/>
  <c r="G2595" i="4"/>
  <c r="F2595" i="4"/>
  <c r="E2595" i="4"/>
  <c r="D2595" i="4"/>
  <c r="AX2594" i="4"/>
  <c r="AR2594" i="4"/>
  <c r="C2594" i="4"/>
  <c r="AP2594" i="4"/>
  <c r="AO2594" i="4"/>
  <c r="AN2594" i="4"/>
  <c r="AM2594" i="4"/>
  <c r="AL2594" i="4"/>
  <c r="AK2594" i="4"/>
  <c r="AJ2594" i="4"/>
  <c r="AI2594" i="4"/>
  <c r="K2594" i="4"/>
  <c r="L2594" i="4"/>
  <c r="M2594" i="4"/>
  <c r="N2594" i="4"/>
  <c r="O2594" i="4"/>
  <c r="H2594" i="4"/>
  <c r="I2594" i="4"/>
  <c r="G2594" i="4"/>
  <c r="F2594" i="4"/>
  <c r="E2594" i="4"/>
  <c r="D2594" i="4"/>
  <c r="AX2593" i="4"/>
  <c r="AR2593" i="4"/>
  <c r="C2593" i="4"/>
  <c r="AP2593" i="4"/>
  <c r="AO2593" i="4"/>
  <c r="AN2593" i="4"/>
  <c r="AM2593" i="4"/>
  <c r="AL2593" i="4"/>
  <c r="AK2593" i="4"/>
  <c r="AJ2593" i="4"/>
  <c r="AI2593" i="4"/>
  <c r="K2593" i="4"/>
  <c r="L2593" i="4"/>
  <c r="M2593" i="4"/>
  <c r="N2593" i="4"/>
  <c r="O2593" i="4"/>
  <c r="H2593" i="4"/>
  <c r="I2593" i="4"/>
  <c r="G2593" i="4"/>
  <c r="F2593" i="4"/>
  <c r="E2593" i="4"/>
  <c r="D2593" i="4"/>
  <c r="AX2592" i="4"/>
  <c r="AR2592" i="4"/>
  <c r="C2592" i="4"/>
  <c r="AP2592" i="4"/>
  <c r="AO2592" i="4"/>
  <c r="AN2592" i="4"/>
  <c r="AM2592" i="4"/>
  <c r="AL2592" i="4"/>
  <c r="AK2592" i="4"/>
  <c r="AJ2592" i="4"/>
  <c r="AI2592" i="4"/>
  <c r="K2592" i="4"/>
  <c r="L2592" i="4"/>
  <c r="M2592" i="4"/>
  <c r="N2592" i="4"/>
  <c r="O2592" i="4"/>
  <c r="H2592" i="4"/>
  <c r="I2592" i="4"/>
  <c r="G2592" i="4"/>
  <c r="F2592" i="4"/>
  <c r="E2592" i="4"/>
  <c r="D2592" i="4"/>
  <c r="AX2591" i="4"/>
  <c r="AR2591" i="4"/>
  <c r="C2591" i="4"/>
  <c r="AP2591" i="4"/>
  <c r="AO2591" i="4"/>
  <c r="AN2591" i="4"/>
  <c r="AM2591" i="4"/>
  <c r="AL2591" i="4"/>
  <c r="AK2591" i="4"/>
  <c r="AJ2591" i="4"/>
  <c r="AI2591" i="4"/>
  <c r="K2591" i="4"/>
  <c r="L2591" i="4"/>
  <c r="M2591" i="4"/>
  <c r="N2591" i="4"/>
  <c r="O2591" i="4"/>
  <c r="H2591" i="4"/>
  <c r="I2591" i="4"/>
  <c r="G2591" i="4"/>
  <c r="F2591" i="4"/>
  <c r="E2591" i="4"/>
  <c r="D2591" i="4"/>
  <c r="AX2590" i="4"/>
  <c r="AR2590" i="4"/>
  <c r="C2590" i="4"/>
  <c r="AP2590" i="4"/>
  <c r="AO2590" i="4"/>
  <c r="AN2590" i="4"/>
  <c r="AM2590" i="4"/>
  <c r="AL2590" i="4"/>
  <c r="AK2590" i="4"/>
  <c r="AJ2590" i="4"/>
  <c r="AI2590" i="4"/>
  <c r="K2590" i="4"/>
  <c r="L2590" i="4"/>
  <c r="M2590" i="4"/>
  <c r="N2590" i="4"/>
  <c r="O2590" i="4"/>
  <c r="H2590" i="4"/>
  <c r="I2590" i="4"/>
  <c r="G2590" i="4"/>
  <c r="F2590" i="4"/>
  <c r="E2590" i="4"/>
  <c r="D2590" i="4"/>
  <c r="AX2589" i="4"/>
  <c r="AR2589" i="4"/>
  <c r="C2589" i="4"/>
  <c r="AP2589" i="4"/>
  <c r="AO2589" i="4"/>
  <c r="AN2589" i="4"/>
  <c r="AM2589" i="4"/>
  <c r="AL2589" i="4"/>
  <c r="AK2589" i="4"/>
  <c r="AJ2589" i="4"/>
  <c r="AI2589" i="4"/>
  <c r="K2589" i="4"/>
  <c r="L2589" i="4"/>
  <c r="M2589" i="4"/>
  <c r="N2589" i="4"/>
  <c r="O2589" i="4"/>
  <c r="H2589" i="4"/>
  <c r="I2589" i="4"/>
  <c r="G2589" i="4"/>
  <c r="F2589" i="4"/>
  <c r="E2589" i="4"/>
  <c r="D2589" i="4"/>
  <c r="AX2588" i="4"/>
  <c r="AR2588" i="4"/>
  <c r="C2588" i="4"/>
  <c r="AP2588" i="4"/>
  <c r="AO2588" i="4"/>
  <c r="AN2588" i="4"/>
  <c r="AM2588" i="4"/>
  <c r="AL2588" i="4"/>
  <c r="AK2588" i="4"/>
  <c r="AJ2588" i="4"/>
  <c r="AI2588" i="4"/>
  <c r="K2588" i="4"/>
  <c r="L2588" i="4"/>
  <c r="M2588" i="4"/>
  <c r="N2588" i="4"/>
  <c r="O2588" i="4"/>
  <c r="H2588" i="4"/>
  <c r="I2588" i="4"/>
  <c r="G2588" i="4"/>
  <c r="F2588" i="4"/>
  <c r="E2588" i="4"/>
  <c r="D2588" i="4"/>
  <c r="AX2587" i="4"/>
  <c r="AR2587" i="4"/>
  <c r="C2587" i="4"/>
  <c r="AP2587" i="4"/>
  <c r="AO2587" i="4"/>
  <c r="AN2587" i="4"/>
  <c r="AM2587" i="4"/>
  <c r="AL2587" i="4"/>
  <c r="AK2587" i="4"/>
  <c r="AJ2587" i="4"/>
  <c r="AI2587" i="4"/>
  <c r="K2587" i="4"/>
  <c r="L2587" i="4"/>
  <c r="M2587" i="4"/>
  <c r="N2587" i="4"/>
  <c r="O2587" i="4"/>
  <c r="H2587" i="4"/>
  <c r="I2587" i="4"/>
  <c r="G2587" i="4"/>
  <c r="F2587" i="4"/>
  <c r="E2587" i="4"/>
  <c r="D2587" i="4"/>
  <c r="AX2586" i="4"/>
  <c r="AR2586" i="4"/>
  <c r="C2586" i="4"/>
  <c r="AP2586" i="4"/>
  <c r="AO2586" i="4"/>
  <c r="AN2586" i="4"/>
  <c r="AM2586" i="4"/>
  <c r="AL2586" i="4"/>
  <c r="AK2586" i="4"/>
  <c r="AJ2586" i="4"/>
  <c r="AI2586" i="4"/>
  <c r="K2586" i="4"/>
  <c r="L2586" i="4"/>
  <c r="M2586" i="4"/>
  <c r="N2586" i="4"/>
  <c r="O2586" i="4"/>
  <c r="H2586" i="4"/>
  <c r="I2586" i="4"/>
  <c r="G2586" i="4"/>
  <c r="F2586" i="4"/>
  <c r="E2586" i="4"/>
  <c r="D2586" i="4"/>
  <c r="AX2585" i="4"/>
  <c r="AR2585" i="4"/>
  <c r="C2585" i="4"/>
  <c r="AP2585" i="4"/>
  <c r="AO2585" i="4"/>
  <c r="AN2585" i="4"/>
  <c r="AM2585" i="4"/>
  <c r="AL2585" i="4"/>
  <c r="AK2585" i="4"/>
  <c r="AJ2585" i="4"/>
  <c r="AI2585" i="4"/>
  <c r="K2585" i="4"/>
  <c r="L2585" i="4"/>
  <c r="M2585" i="4"/>
  <c r="N2585" i="4"/>
  <c r="O2585" i="4"/>
  <c r="H2585" i="4"/>
  <c r="I2585" i="4"/>
  <c r="G2585" i="4"/>
  <c r="F2585" i="4"/>
  <c r="E2585" i="4"/>
  <c r="D2585" i="4"/>
  <c r="AX2584" i="4"/>
  <c r="AR2584" i="4"/>
  <c r="C2584" i="4"/>
  <c r="AP2584" i="4"/>
  <c r="AO2584" i="4"/>
  <c r="AN2584" i="4"/>
  <c r="AM2584" i="4"/>
  <c r="AL2584" i="4"/>
  <c r="AK2584" i="4"/>
  <c r="AJ2584" i="4"/>
  <c r="AI2584" i="4"/>
  <c r="K2584" i="4"/>
  <c r="L2584" i="4"/>
  <c r="M2584" i="4"/>
  <c r="N2584" i="4"/>
  <c r="O2584" i="4"/>
  <c r="H2584" i="4"/>
  <c r="I2584" i="4"/>
  <c r="G2584" i="4"/>
  <c r="F2584" i="4"/>
  <c r="E2584" i="4"/>
  <c r="D2584" i="4"/>
  <c r="AX2583" i="4"/>
  <c r="AR2583" i="4"/>
  <c r="C2583" i="4"/>
  <c r="AP2583" i="4"/>
  <c r="AO2583" i="4"/>
  <c r="AN2583" i="4"/>
  <c r="AM2583" i="4"/>
  <c r="AL2583" i="4"/>
  <c r="AK2583" i="4"/>
  <c r="AJ2583" i="4"/>
  <c r="AI2583" i="4"/>
  <c r="K2583" i="4"/>
  <c r="L2583" i="4"/>
  <c r="M2583" i="4"/>
  <c r="N2583" i="4"/>
  <c r="O2583" i="4"/>
  <c r="H2583" i="4"/>
  <c r="I2583" i="4"/>
  <c r="G2583" i="4"/>
  <c r="F2583" i="4"/>
  <c r="E2583" i="4"/>
  <c r="D2583" i="4"/>
  <c r="AX2582" i="4"/>
  <c r="AR2582" i="4"/>
  <c r="C2582" i="4"/>
  <c r="AP2582" i="4"/>
  <c r="AO2582" i="4"/>
  <c r="AN2582" i="4"/>
  <c r="AM2582" i="4"/>
  <c r="AL2582" i="4"/>
  <c r="AK2582" i="4"/>
  <c r="AJ2582" i="4"/>
  <c r="AI2582" i="4"/>
  <c r="K2582" i="4"/>
  <c r="L2582" i="4"/>
  <c r="M2582" i="4"/>
  <c r="N2582" i="4"/>
  <c r="O2582" i="4"/>
  <c r="H2582" i="4"/>
  <c r="I2582" i="4"/>
  <c r="G2582" i="4"/>
  <c r="F2582" i="4"/>
  <c r="E2582" i="4"/>
  <c r="D2582" i="4"/>
  <c r="AX2581" i="4"/>
  <c r="AR2581" i="4"/>
  <c r="C2581" i="4"/>
  <c r="AP2581" i="4"/>
  <c r="AO2581" i="4"/>
  <c r="AN2581" i="4"/>
  <c r="AM2581" i="4"/>
  <c r="AL2581" i="4"/>
  <c r="AK2581" i="4"/>
  <c r="AJ2581" i="4"/>
  <c r="AI2581" i="4"/>
  <c r="K2581" i="4"/>
  <c r="L2581" i="4"/>
  <c r="M2581" i="4"/>
  <c r="N2581" i="4"/>
  <c r="O2581" i="4"/>
  <c r="H2581" i="4"/>
  <c r="I2581" i="4"/>
  <c r="G2581" i="4"/>
  <c r="F2581" i="4"/>
  <c r="E2581" i="4"/>
  <c r="D2581" i="4"/>
  <c r="AX2580" i="4"/>
  <c r="AR2580" i="4"/>
  <c r="C2580" i="4"/>
  <c r="AP2580" i="4"/>
  <c r="AO2580" i="4"/>
  <c r="AN2580" i="4"/>
  <c r="AM2580" i="4"/>
  <c r="AL2580" i="4"/>
  <c r="AK2580" i="4"/>
  <c r="AJ2580" i="4"/>
  <c r="AI2580" i="4"/>
  <c r="K2580" i="4"/>
  <c r="L2580" i="4"/>
  <c r="M2580" i="4"/>
  <c r="N2580" i="4"/>
  <c r="O2580" i="4"/>
  <c r="H2580" i="4"/>
  <c r="I2580" i="4"/>
  <c r="G2580" i="4"/>
  <c r="F2580" i="4"/>
  <c r="E2580" i="4"/>
  <c r="D2580" i="4"/>
  <c r="AX2579" i="4"/>
  <c r="AR2579" i="4"/>
  <c r="C2579" i="4"/>
  <c r="AP2579" i="4"/>
  <c r="AO2579" i="4"/>
  <c r="AN2579" i="4"/>
  <c r="AM2579" i="4"/>
  <c r="AL2579" i="4"/>
  <c r="AK2579" i="4"/>
  <c r="AJ2579" i="4"/>
  <c r="AI2579" i="4"/>
  <c r="K2579" i="4"/>
  <c r="L2579" i="4"/>
  <c r="M2579" i="4"/>
  <c r="N2579" i="4"/>
  <c r="O2579" i="4"/>
  <c r="H2579" i="4"/>
  <c r="I2579" i="4"/>
  <c r="G2579" i="4"/>
  <c r="F2579" i="4"/>
  <c r="E2579" i="4"/>
  <c r="D2579" i="4"/>
  <c r="AX2578" i="4"/>
  <c r="AR2578" i="4"/>
  <c r="C2578" i="4"/>
  <c r="AP2578" i="4"/>
  <c r="AO2578" i="4"/>
  <c r="AN2578" i="4"/>
  <c r="AM2578" i="4"/>
  <c r="AL2578" i="4"/>
  <c r="AK2578" i="4"/>
  <c r="AJ2578" i="4"/>
  <c r="AI2578" i="4"/>
  <c r="K2578" i="4"/>
  <c r="L2578" i="4"/>
  <c r="M2578" i="4"/>
  <c r="N2578" i="4"/>
  <c r="O2578" i="4"/>
  <c r="H2578" i="4"/>
  <c r="I2578" i="4"/>
  <c r="G2578" i="4"/>
  <c r="F2578" i="4"/>
  <c r="E2578" i="4"/>
  <c r="D2578" i="4"/>
  <c r="AX2577" i="4"/>
  <c r="AR2577" i="4"/>
  <c r="C2577" i="4"/>
  <c r="AP2577" i="4"/>
  <c r="AO2577" i="4"/>
  <c r="AN2577" i="4"/>
  <c r="AM2577" i="4"/>
  <c r="AL2577" i="4"/>
  <c r="AK2577" i="4"/>
  <c r="AJ2577" i="4"/>
  <c r="AI2577" i="4"/>
  <c r="K2577" i="4"/>
  <c r="L2577" i="4"/>
  <c r="M2577" i="4"/>
  <c r="N2577" i="4"/>
  <c r="O2577" i="4"/>
  <c r="H2577" i="4"/>
  <c r="I2577" i="4"/>
  <c r="G2577" i="4"/>
  <c r="F2577" i="4"/>
  <c r="E2577" i="4"/>
  <c r="D2577" i="4"/>
  <c r="AX2576" i="4"/>
  <c r="AR2576" i="4"/>
  <c r="C2576" i="4"/>
  <c r="AP2576" i="4"/>
  <c r="AO2576" i="4"/>
  <c r="AN2576" i="4"/>
  <c r="AM2576" i="4"/>
  <c r="AL2576" i="4"/>
  <c r="AK2576" i="4"/>
  <c r="AJ2576" i="4"/>
  <c r="AI2576" i="4"/>
  <c r="K2576" i="4"/>
  <c r="L2576" i="4"/>
  <c r="M2576" i="4"/>
  <c r="N2576" i="4"/>
  <c r="O2576" i="4"/>
  <c r="H2576" i="4"/>
  <c r="I2576" i="4"/>
  <c r="G2576" i="4"/>
  <c r="F2576" i="4"/>
  <c r="E2576" i="4"/>
  <c r="D2576" i="4"/>
  <c r="AX2575" i="4"/>
  <c r="AR2575" i="4"/>
  <c r="C2575" i="4"/>
  <c r="AP2575" i="4"/>
  <c r="AO2575" i="4"/>
  <c r="AN2575" i="4"/>
  <c r="AM2575" i="4"/>
  <c r="AL2575" i="4"/>
  <c r="AK2575" i="4"/>
  <c r="AJ2575" i="4"/>
  <c r="AI2575" i="4"/>
  <c r="K2575" i="4"/>
  <c r="L2575" i="4"/>
  <c r="M2575" i="4"/>
  <c r="N2575" i="4"/>
  <c r="O2575" i="4"/>
  <c r="H2575" i="4"/>
  <c r="I2575" i="4"/>
  <c r="G2575" i="4"/>
  <c r="F2575" i="4"/>
  <c r="E2575" i="4"/>
  <c r="D2575" i="4"/>
  <c r="AX2574" i="4"/>
  <c r="AR2574" i="4"/>
  <c r="C2574" i="4"/>
  <c r="AP2574" i="4"/>
  <c r="AO2574" i="4"/>
  <c r="AN2574" i="4"/>
  <c r="AM2574" i="4"/>
  <c r="AL2574" i="4"/>
  <c r="AK2574" i="4"/>
  <c r="AJ2574" i="4"/>
  <c r="AI2574" i="4"/>
  <c r="K2574" i="4"/>
  <c r="L2574" i="4"/>
  <c r="M2574" i="4"/>
  <c r="N2574" i="4"/>
  <c r="O2574" i="4"/>
  <c r="H2574" i="4"/>
  <c r="I2574" i="4"/>
  <c r="G2574" i="4"/>
  <c r="F2574" i="4"/>
  <c r="E2574" i="4"/>
  <c r="D2574" i="4"/>
  <c r="AX2573" i="4"/>
  <c r="AR2573" i="4"/>
  <c r="C2573" i="4"/>
  <c r="AP2573" i="4"/>
  <c r="AO2573" i="4"/>
  <c r="AN2573" i="4"/>
  <c r="AM2573" i="4"/>
  <c r="AL2573" i="4"/>
  <c r="AK2573" i="4"/>
  <c r="AJ2573" i="4"/>
  <c r="AI2573" i="4"/>
  <c r="K2573" i="4"/>
  <c r="L2573" i="4"/>
  <c r="M2573" i="4"/>
  <c r="N2573" i="4"/>
  <c r="O2573" i="4"/>
  <c r="H2573" i="4"/>
  <c r="I2573" i="4"/>
  <c r="G2573" i="4"/>
  <c r="F2573" i="4"/>
  <c r="E2573" i="4"/>
  <c r="D2573" i="4"/>
  <c r="AX2572" i="4"/>
  <c r="AR2572" i="4"/>
  <c r="C2572" i="4"/>
  <c r="AP2572" i="4"/>
  <c r="AO2572" i="4"/>
  <c r="AN2572" i="4"/>
  <c r="AM2572" i="4"/>
  <c r="AL2572" i="4"/>
  <c r="AK2572" i="4"/>
  <c r="AJ2572" i="4"/>
  <c r="AI2572" i="4"/>
  <c r="K2572" i="4"/>
  <c r="L2572" i="4"/>
  <c r="M2572" i="4"/>
  <c r="N2572" i="4"/>
  <c r="O2572" i="4"/>
  <c r="H2572" i="4"/>
  <c r="I2572" i="4"/>
  <c r="G2572" i="4"/>
  <c r="F2572" i="4"/>
  <c r="E2572" i="4"/>
  <c r="D2572" i="4"/>
  <c r="AX2571" i="4"/>
  <c r="AR2571" i="4"/>
  <c r="C2571" i="4"/>
  <c r="AP2571" i="4"/>
  <c r="AO2571" i="4"/>
  <c r="AN2571" i="4"/>
  <c r="AM2571" i="4"/>
  <c r="AL2571" i="4"/>
  <c r="AK2571" i="4"/>
  <c r="AJ2571" i="4"/>
  <c r="AI2571" i="4"/>
  <c r="K2571" i="4"/>
  <c r="L2571" i="4"/>
  <c r="M2571" i="4"/>
  <c r="N2571" i="4"/>
  <c r="O2571" i="4"/>
  <c r="H2571" i="4"/>
  <c r="I2571" i="4"/>
  <c r="G2571" i="4"/>
  <c r="F2571" i="4"/>
  <c r="E2571" i="4"/>
  <c r="D2571" i="4"/>
  <c r="AX2570" i="4"/>
  <c r="AR2570" i="4"/>
  <c r="C2570" i="4"/>
  <c r="AP2570" i="4"/>
  <c r="AO2570" i="4"/>
  <c r="AN2570" i="4"/>
  <c r="AM2570" i="4"/>
  <c r="AL2570" i="4"/>
  <c r="AK2570" i="4"/>
  <c r="AJ2570" i="4"/>
  <c r="AI2570" i="4"/>
  <c r="K2570" i="4"/>
  <c r="L2570" i="4"/>
  <c r="M2570" i="4"/>
  <c r="N2570" i="4"/>
  <c r="O2570" i="4"/>
  <c r="H2570" i="4"/>
  <c r="I2570" i="4"/>
  <c r="G2570" i="4"/>
  <c r="F2570" i="4"/>
  <c r="E2570" i="4"/>
  <c r="D2570" i="4"/>
  <c r="AX2569" i="4"/>
  <c r="AR2569" i="4"/>
  <c r="C2569" i="4"/>
  <c r="AP2569" i="4"/>
  <c r="AO2569" i="4"/>
  <c r="AN2569" i="4"/>
  <c r="AM2569" i="4"/>
  <c r="AL2569" i="4"/>
  <c r="AK2569" i="4"/>
  <c r="AJ2569" i="4"/>
  <c r="AI2569" i="4"/>
  <c r="K2569" i="4"/>
  <c r="L2569" i="4"/>
  <c r="M2569" i="4"/>
  <c r="N2569" i="4"/>
  <c r="O2569" i="4"/>
  <c r="H2569" i="4"/>
  <c r="I2569" i="4"/>
  <c r="G2569" i="4"/>
  <c r="F2569" i="4"/>
  <c r="E2569" i="4"/>
  <c r="D2569" i="4"/>
  <c r="AX2568" i="4"/>
  <c r="AR2568" i="4"/>
  <c r="C2568" i="4"/>
  <c r="AP2568" i="4"/>
  <c r="AO2568" i="4"/>
  <c r="AN2568" i="4"/>
  <c r="AM2568" i="4"/>
  <c r="AL2568" i="4"/>
  <c r="AK2568" i="4"/>
  <c r="AJ2568" i="4"/>
  <c r="AI2568" i="4"/>
  <c r="K2568" i="4"/>
  <c r="L2568" i="4"/>
  <c r="M2568" i="4"/>
  <c r="N2568" i="4"/>
  <c r="O2568" i="4"/>
  <c r="H2568" i="4"/>
  <c r="I2568" i="4"/>
  <c r="G2568" i="4"/>
  <c r="F2568" i="4"/>
  <c r="E2568" i="4"/>
  <c r="D2568" i="4"/>
  <c r="AX2567" i="4"/>
  <c r="AR2567" i="4"/>
  <c r="C2567" i="4"/>
  <c r="AP2567" i="4"/>
  <c r="AO2567" i="4"/>
  <c r="AN2567" i="4"/>
  <c r="AM2567" i="4"/>
  <c r="AL2567" i="4"/>
  <c r="AK2567" i="4"/>
  <c r="AJ2567" i="4"/>
  <c r="AI2567" i="4"/>
  <c r="K2567" i="4"/>
  <c r="L2567" i="4"/>
  <c r="M2567" i="4"/>
  <c r="N2567" i="4"/>
  <c r="O2567" i="4"/>
  <c r="H2567" i="4"/>
  <c r="I2567" i="4"/>
  <c r="G2567" i="4"/>
  <c r="F2567" i="4"/>
  <c r="E2567" i="4"/>
  <c r="D2567" i="4"/>
  <c r="AX2566" i="4"/>
  <c r="AR2566" i="4"/>
  <c r="C2566" i="4"/>
  <c r="AP2566" i="4"/>
  <c r="AO2566" i="4"/>
  <c r="AN2566" i="4"/>
  <c r="AM2566" i="4"/>
  <c r="AL2566" i="4"/>
  <c r="AK2566" i="4"/>
  <c r="AJ2566" i="4"/>
  <c r="AI2566" i="4"/>
  <c r="K2566" i="4"/>
  <c r="L2566" i="4"/>
  <c r="M2566" i="4"/>
  <c r="N2566" i="4"/>
  <c r="O2566" i="4"/>
  <c r="H2566" i="4"/>
  <c r="I2566" i="4"/>
  <c r="G2566" i="4"/>
  <c r="F2566" i="4"/>
  <c r="E2566" i="4"/>
  <c r="D2566" i="4"/>
  <c r="AX2565" i="4"/>
  <c r="AR2565" i="4"/>
  <c r="C2565" i="4"/>
  <c r="AP2565" i="4"/>
  <c r="AO2565" i="4"/>
  <c r="AN2565" i="4"/>
  <c r="AM2565" i="4"/>
  <c r="AL2565" i="4"/>
  <c r="AK2565" i="4"/>
  <c r="AJ2565" i="4"/>
  <c r="AI2565" i="4"/>
  <c r="K2565" i="4"/>
  <c r="L2565" i="4"/>
  <c r="M2565" i="4"/>
  <c r="N2565" i="4"/>
  <c r="O2565" i="4"/>
  <c r="H2565" i="4"/>
  <c r="I2565" i="4"/>
  <c r="G2565" i="4"/>
  <c r="F2565" i="4"/>
  <c r="E2565" i="4"/>
  <c r="D2565" i="4"/>
  <c r="AX2564" i="4"/>
  <c r="AR2564" i="4"/>
  <c r="C2564" i="4"/>
  <c r="AP2564" i="4"/>
  <c r="AO2564" i="4"/>
  <c r="AN2564" i="4"/>
  <c r="AM2564" i="4"/>
  <c r="AL2564" i="4"/>
  <c r="AK2564" i="4"/>
  <c r="AJ2564" i="4"/>
  <c r="AI2564" i="4"/>
  <c r="K2564" i="4"/>
  <c r="L2564" i="4"/>
  <c r="M2564" i="4"/>
  <c r="N2564" i="4"/>
  <c r="O2564" i="4"/>
  <c r="H2564" i="4"/>
  <c r="I2564" i="4"/>
  <c r="G2564" i="4"/>
  <c r="F2564" i="4"/>
  <c r="E2564" i="4"/>
  <c r="D2564" i="4"/>
  <c r="AX2563" i="4"/>
  <c r="AR2563" i="4"/>
  <c r="C2563" i="4"/>
  <c r="AP2563" i="4"/>
  <c r="AO2563" i="4"/>
  <c r="AN2563" i="4"/>
  <c r="AM2563" i="4"/>
  <c r="AL2563" i="4"/>
  <c r="AK2563" i="4"/>
  <c r="AJ2563" i="4"/>
  <c r="AI2563" i="4"/>
  <c r="K2563" i="4"/>
  <c r="L2563" i="4"/>
  <c r="M2563" i="4"/>
  <c r="N2563" i="4"/>
  <c r="O2563" i="4"/>
  <c r="H2563" i="4"/>
  <c r="I2563" i="4"/>
  <c r="G2563" i="4"/>
  <c r="F2563" i="4"/>
  <c r="E2563" i="4"/>
  <c r="D2563" i="4"/>
  <c r="AX2562" i="4"/>
  <c r="AR2562" i="4"/>
  <c r="C2562" i="4"/>
  <c r="AP2562" i="4"/>
  <c r="AO2562" i="4"/>
  <c r="AN2562" i="4"/>
  <c r="AM2562" i="4"/>
  <c r="AL2562" i="4"/>
  <c r="AK2562" i="4"/>
  <c r="AJ2562" i="4"/>
  <c r="AI2562" i="4"/>
  <c r="K2562" i="4"/>
  <c r="L2562" i="4"/>
  <c r="M2562" i="4"/>
  <c r="N2562" i="4"/>
  <c r="O2562" i="4"/>
  <c r="H2562" i="4"/>
  <c r="I2562" i="4"/>
  <c r="G2562" i="4"/>
  <c r="F2562" i="4"/>
  <c r="E2562" i="4"/>
  <c r="D2562" i="4"/>
  <c r="AX2561" i="4"/>
  <c r="AR2561" i="4"/>
  <c r="C2561" i="4"/>
  <c r="AP2561" i="4"/>
  <c r="AO2561" i="4"/>
  <c r="AN2561" i="4"/>
  <c r="AM2561" i="4"/>
  <c r="AL2561" i="4"/>
  <c r="AK2561" i="4"/>
  <c r="AJ2561" i="4"/>
  <c r="AI2561" i="4"/>
  <c r="K2561" i="4"/>
  <c r="L2561" i="4"/>
  <c r="M2561" i="4"/>
  <c r="N2561" i="4"/>
  <c r="O2561" i="4"/>
  <c r="H2561" i="4"/>
  <c r="I2561" i="4"/>
  <c r="G2561" i="4"/>
  <c r="F2561" i="4"/>
  <c r="E2561" i="4"/>
  <c r="D2561" i="4"/>
  <c r="AX2560" i="4"/>
  <c r="AR2560" i="4"/>
  <c r="C2560" i="4"/>
  <c r="AP2560" i="4"/>
  <c r="AO2560" i="4"/>
  <c r="AN2560" i="4"/>
  <c r="AM2560" i="4"/>
  <c r="AL2560" i="4"/>
  <c r="AK2560" i="4"/>
  <c r="AJ2560" i="4"/>
  <c r="AI2560" i="4"/>
  <c r="K2560" i="4"/>
  <c r="L2560" i="4"/>
  <c r="M2560" i="4"/>
  <c r="N2560" i="4"/>
  <c r="O2560" i="4"/>
  <c r="H2560" i="4"/>
  <c r="I2560" i="4"/>
  <c r="G2560" i="4"/>
  <c r="F2560" i="4"/>
  <c r="E2560" i="4"/>
  <c r="D2560" i="4"/>
  <c r="BQ218" i="6"/>
  <c r="BL218" i="6"/>
  <c r="AJ218" i="6"/>
  <c r="AH218" i="6"/>
  <c r="AD218" i="6"/>
  <c r="AC218" i="6"/>
  <c r="Z218" i="6"/>
  <c r="Y218" i="6"/>
  <c r="W218" i="6"/>
  <c r="BE218" i="6"/>
  <c r="BE95" i="6"/>
  <c r="BE94" i="6"/>
  <c r="BE93" i="6"/>
  <c r="BE92" i="6"/>
  <c r="BE91" i="6"/>
  <c r="BE90" i="6"/>
  <c r="BE89" i="6"/>
  <c r="BE3548" i="4"/>
  <c r="BF3548" i="4"/>
  <c r="BG3548" i="4"/>
  <c r="BH3548" i="4"/>
  <c r="BI3548" i="4"/>
  <c r="BK3548" i="4"/>
  <c r="BL3548" i="4"/>
  <c r="BM3548" i="4"/>
  <c r="BN3124" i="4"/>
  <c r="BN2843" i="4"/>
  <c r="BN2998" i="4"/>
  <c r="BN3213" i="4"/>
  <c r="BN3454" i="4"/>
  <c r="BN3479" i="4"/>
  <c r="BN3548" i="4"/>
  <c r="BO3548" i="4"/>
  <c r="BP3548" i="4"/>
  <c r="BQ3548" i="4"/>
  <c r="BR3548" i="4"/>
  <c r="BS3548" i="4"/>
  <c r="BT3548" i="4"/>
  <c r="BU3548" i="4"/>
  <c r="BV3548" i="4"/>
  <c r="BW3548" i="4"/>
  <c r="BX3548" i="4"/>
  <c r="BY3548" i="4"/>
  <c r="BZ3548" i="4"/>
  <c r="CA3548" i="4"/>
  <c r="CB3548" i="4"/>
  <c r="CC3548" i="4"/>
  <c r="CD3548" i="4"/>
  <c r="CE3548" i="4"/>
  <c r="CF3548" i="4"/>
  <c r="CG3548" i="4"/>
  <c r="CH3548" i="4"/>
  <c r="CI3548" i="4"/>
  <c r="CJ3548" i="4"/>
  <c r="CK3548" i="4"/>
  <c r="CL3548" i="4"/>
  <c r="CM3548" i="4"/>
  <c r="CN3548" i="4"/>
  <c r="AX1337" i="4"/>
  <c r="AX1336" i="4"/>
  <c r="AX1335" i="4"/>
  <c r="AX1334" i="4"/>
  <c r="AX1333" i="4"/>
  <c r="AX1332" i="4"/>
  <c r="AX1331" i="4"/>
  <c r="AX1330" i="4"/>
  <c r="AX1329" i="4"/>
  <c r="AX1328" i="4"/>
  <c r="AX1327" i="4"/>
  <c r="AX1326" i="4"/>
  <c r="AX1325" i="4"/>
  <c r="AX1324" i="4"/>
  <c r="AX1323" i="4"/>
  <c r="AX1322" i="4"/>
  <c r="AX1321" i="4"/>
  <c r="AX1320" i="4"/>
  <c r="AX1319" i="4"/>
  <c r="AX1318" i="4"/>
  <c r="AX1317" i="4"/>
  <c r="AX1316" i="4"/>
  <c r="AX1315" i="4"/>
  <c r="AX1314" i="4"/>
  <c r="AX1313" i="4"/>
  <c r="AX1312" i="4"/>
  <c r="AX1311" i="4"/>
  <c r="AX1310" i="4"/>
  <c r="AX1309" i="4"/>
  <c r="AX1308" i="4"/>
  <c r="AX1307" i="4"/>
  <c r="AX1306" i="4"/>
  <c r="AX1305" i="4"/>
  <c r="AX1304" i="4"/>
  <c r="AX1303" i="4"/>
  <c r="AX1302" i="4"/>
  <c r="AX1301" i="4"/>
  <c r="AX1300" i="4"/>
  <c r="AX1299" i="4"/>
  <c r="AX1298" i="4"/>
  <c r="AX1297" i="4"/>
  <c r="AX1296" i="4"/>
  <c r="AX1295" i="4"/>
  <c r="AX1294" i="4"/>
  <c r="AX1293" i="4"/>
  <c r="AX1292" i="4"/>
  <c r="AX1291" i="4"/>
  <c r="AX1290" i="4"/>
  <c r="AX1289" i="4"/>
  <c r="AX1288" i="4"/>
  <c r="AX1287" i="4"/>
  <c r="AX1286" i="4"/>
  <c r="AX1285" i="4"/>
  <c r="AX1284" i="4"/>
  <c r="AX1283" i="4"/>
  <c r="AX1282" i="4"/>
  <c r="AX1281" i="4"/>
  <c r="AX1280" i="4"/>
  <c r="AX1279" i="4"/>
  <c r="AX1278" i="4"/>
  <c r="AX1277" i="4"/>
  <c r="AX1276" i="4"/>
  <c r="AX1275" i="4"/>
  <c r="AX1274" i="4"/>
  <c r="AX1273" i="4"/>
  <c r="AX1272" i="4"/>
  <c r="AX1271" i="4"/>
  <c r="AX1270" i="4"/>
  <c r="AX1269" i="4"/>
  <c r="AX1268" i="4"/>
  <c r="AX1267" i="4"/>
  <c r="AX1266" i="4"/>
  <c r="AX1265" i="4"/>
  <c r="AX1264" i="4"/>
  <c r="AX1263" i="4"/>
  <c r="AX1262" i="4"/>
  <c r="AX1261" i="4"/>
  <c r="AX1260" i="4"/>
  <c r="AX1259" i="4"/>
  <c r="AX1258" i="4"/>
  <c r="AX1257" i="4"/>
  <c r="AX1256" i="4"/>
  <c r="AX1255" i="4"/>
  <c r="AX1254" i="4"/>
  <c r="AX1253" i="4"/>
  <c r="AX1252" i="4"/>
  <c r="AX1251" i="4"/>
  <c r="AX1250" i="4"/>
  <c r="AX1249" i="4"/>
  <c r="AX1248" i="4"/>
  <c r="AX1247" i="4"/>
  <c r="AX1246" i="4"/>
  <c r="AX1245" i="4"/>
  <c r="K43" i="3"/>
  <c r="J43" i="3"/>
  <c r="I43" i="3"/>
  <c r="H43" i="3"/>
  <c r="G43" i="3"/>
  <c r="E43" i="3"/>
  <c r="B4" i="3"/>
  <c r="B5" i="3"/>
  <c r="B6" i="3"/>
  <c r="B7" i="3"/>
  <c r="B8" i="3"/>
  <c r="B9" i="3"/>
  <c r="B10" i="3"/>
  <c r="B11" i="3"/>
  <c r="B12" i="3"/>
  <c r="B13" i="3"/>
  <c r="B14" i="3"/>
  <c r="B15" i="3"/>
  <c r="B16" i="3"/>
  <c r="B17" i="3"/>
  <c r="B18" i="3"/>
  <c r="B19" i="3"/>
  <c r="B21" i="3"/>
  <c r="B22" i="3"/>
  <c r="B23" i="3"/>
  <c r="B24" i="3"/>
  <c r="B25" i="3"/>
  <c r="B26" i="3"/>
  <c r="B27" i="3"/>
  <c r="B28" i="3"/>
  <c r="B29" i="3"/>
  <c r="B30" i="3"/>
  <c r="B31" i="3"/>
  <c r="B32" i="3"/>
  <c r="B33" i="3"/>
  <c r="B34" i="3"/>
  <c r="B35" i="3"/>
  <c r="B36" i="3"/>
  <c r="B37" i="3"/>
  <c r="B38" i="3"/>
  <c r="B39" i="3"/>
  <c r="B41" i="3"/>
  <c r="B42" i="3"/>
  <c r="B43" i="3"/>
  <c r="BE306" i="6"/>
  <c r="BE305" i="6"/>
  <c r="AD543" i="6"/>
  <c r="AC543" i="6"/>
  <c r="AB543" i="6"/>
  <c r="AA543" i="6"/>
  <c r="Z543" i="6"/>
  <c r="Y543" i="6"/>
  <c r="X543" i="6"/>
  <c r="W543" i="6"/>
  <c r="BE543" i="6"/>
  <c r="AD542" i="6"/>
  <c r="AC542" i="6"/>
  <c r="AB542" i="6"/>
  <c r="AA542" i="6"/>
  <c r="Z542" i="6"/>
  <c r="Y542" i="6"/>
  <c r="X542" i="6"/>
  <c r="W542" i="6"/>
  <c r="AD541" i="6"/>
  <c r="AC541" i="6"/>
  <c r="AB541" i="6"/>
  <c r="AA541" i="6"/>
  <c r="Z541" i="6"/>
  <c r="Y541" i="6"/>
  <c r="X541" i="6"/>
  <c r="W541" i="6"/>
  <c r="BE541" i="6"/>
  <c r="AD540" i="6"/>
  <c r="AC540" i="6"/>
  <c r="AB540" i="6"/>
  <c r="AA540" i="6"/>
  <c r="Z540" i="6"/>
  <c r="Y540" i="6"/>
  <c r="X540" i="6"/>
  <c r="W540" i="6"/>
  <c r="BE540" i="6"/>
  <c r="AD539" i="6"/>
  <c r="AC539" i="6"/>
  <c r="AB539" i="6"/>
  <c r="AA539" i="6"/>
  <c r="Z539" i="6"/>
  <c r="Y539" i="6"/>
  <c r="X539" i="6"/>
  <c r="W539" i="6"/>
  <c r="BE539" i="6"/>
  <c r="AD538" i="6"/>
  <c r="AC538" i="6"/>
  <c r="AB538" i="6"/>
  <c r="AA538" i="6"/>
  <c r="Z538" i="6"/>
  <c r="Y538" i="6"/>
  <c r="X538" i="6"/>
  <c r="W538" i="6"/>
  <c r="BE538" i="6"/>
  <c r="AD537" i="6"/>
  <c r="AC537" i="6"/>
  <c r="AB537" i="6"/>
  <c r="AA537" i="6"/>
  <c r="Z537" i="6"/>
  <c r="Y537" i="6"/>
  <c r="X537" i="6"/>
  <c r="W537" i="6"/>
  <c r="BE537" i="6"/>
  <c r="AD536" i="6"/>
  <c r="AC536" i="6"/>
  <c r="AB536" i="6"/>
  <c r="AA536" i="6"/>
  <c r="Z536" i="6"/>
  <c r="Y536" i="6"/>
  <c r="X536" i="6"/>
  <c r="W536" i="6"/>
  <c r="BE536" i="6"/>
  <c r="AD535" i="6"/>
  <c r="AC535" i="6"/>
  <c r="AB535" i="6"/>
  <c r="AA535" i="6"/>
  <c r="Z535" i="6"/>
  <c r="Y535" i="6"/>
  <c r="X535" i="6"/>
  <c r="W535" i="6"/>
  <c r="BE535" i="6"/>
  <c r="AD534" i="6"/>
  <c r="AC534" i="6"/>
  <c r="AB534" i="6"/>
  <c r="AA534" i="6"/>
  <c r="Z534" i="6"/>
  <c r="Y534" i="6"/>
  <c r="X534" i="6"/>
  <c r="W534" i="6"/>
  <c r="BE534" i="6"/>
  <c r="Y3530" i="4"/>
  <c r="Y3532" i="4"/>
  <c r="T3530" i="4"/>
  <c r="S3530" i="4"/>
  <c r="R3530" i="4"/>
  <c r="Q3530" i="4"/>
  <c r="AX3529" i="4"/>
  <c r="AX3528" i="4"/>
  <c r="AX3527" i="4"/>
  <c r="AX3526" i="4"/>
  <c r="AX3525" i="4"/>
  <c r="AX3524" i="4"/>
  <c r="AX3523" i="4"/>
  <c r="AX3522" i="4"/>
  <c r="AX3521" i="4"/>
  <c r="AX3520" i="4"/>
  <c r="AX3519" i="4"/>
  <c r="AX3518" i="4"/>
  <c r="AX3517" i="4"/>
  <c r="AX3516" i="4"/>
  <c r="AX3515" i="4"/>
  <c r="AX3514" i="4"/>
  <c r="AX3513" i="4"/>
  <c r="BN3497" i="4"/>
  <c r="BN3499" i="4"/>
  <c r="BN3501" i="4"/>
  <c r="Z3501" i="4"/>
  <c r="Y3501" i="4"/>
  <c r="AL443" i="6"/>
  <c r="AK443" i="6"/>
  <c r="AJ443" i="6"/>
  <c r="AC443" i="6"/>
  <c r="Z443" i="6"/>
  <c r="BE132" i="6"/>
  <c r="AH3" i="3"/>
  <c r="AH4" i="3"/>
  <c r="AH5" i="3"/>
  <c r="AH6" i="3"/>
  <c r="AH7" i="3"/>
  <c r="AH8" i="3"/>
  <c r="AH9" i="3"/>
  <c r="AH10" i="3"/>
  <c r="AH11" i="3"/>
  <c r="AH12" i="3"/>
  <c r="AH13" i="3"/>
  <c r="AH14" i="3"/>
  <c r="AH15" i="3"/>
  <c r="AH16" i="3"/>
  <c r="AH17" i="3"/>
  <c r="AH18" i="3"/>
  <c r="AH19" i="3"/>
  <c r="U1185" i="4"/>
  <c r="AH20" i="3"/>
  <c r="AH21" i="3"/>
  <c r="AH22" i="3"/>
  <c r="AH23" i="3"/>
  <c r="AH24" i="3"/>
  <c r="AH25" i="3"/>
  <c r="AH26" i="3"/>
  <c r="AH27" i="3"/>
  <c r="AH28" i="3"/>
  <c r="AH29" i="3"/>
  <c r="AH30" i="3"/>
  <c r="AH31" i="3"/>
  <c r="AH33" i="3"/>
  <c r="AH34" i="3"/>
  <c r="AH35" i="3"/>
  <c r="AH36" i="3"/>
  <c r="AH37" i="3"/>
  <c r="AH38" i="3"/>
  <c r="AH39" i="3"/>
  <c r="AH41" i="3"/>
  <c r="AH42" i="3"/>
  <c r="AH43" i="3"/>
  <c r="AF3" i="3"/>
  <c r="AF4" i="3"/>
  <c r="AF5" i="3"/>
  <c r="AF6" i="3"/>
  <c r="AF7" i="3"/>
  <c r="AF8" i="3"/>
  <c r="AF9" i="3"/>
  <c r="AF10" i="3"/>
  <c r="AF11" i="3"/>
  <c r="AF12" i="3"/>
  <c r="AF13" i="3"/>
  <c r="AF14" i="3"/>
  <c r="AF15" i="3"/>
  <c r="AF16" i="3"/>
  <c r="AF17" i="3"/>
  <c r="AF18" i="3"/>
  <c r="AF19" i="3"/>
  <c r="T1185" i="4"/>
  <c r="AF20" i="3"/>
  <c r="AF21" i="3"/>
  <c r="AF22" i="3"/>
  <c r="AF23" i="3"/>
  <c r="AF24" i="3"/>
  <c r="AF25" i="3"/>
  <c r="AF26" i="3"/>
  <c r="AF27" i="3"/>
  <c r="AF28" i="3"/>
  <c r="AF29" i="3"/>
  <c r="AF30" i="3"/>
  <c r="AF31" i="3"/>
  <c r="AF33" i="3"/>
  <c r="AF34" i="3"/>
  <c r="AF35" i="3"/>
  <c r="AF36" i="3"/>
  <c r="AF37" i="3"/>
  <c r="AF38" i="3"/>
  <c r="AF39" i="3"/>
  <c r="T2656" i="4"/>
  <c r="AF41" i="3"/>
  <c r="AF42" i="3"/>
  <c r="AF43" i="3"/>
  <c r="Z3" i="3"/>
  <c r="Z4" i="3"/>
  <c r="Z5" i="3"/>
  <c r="Z6" i="3"/>
  <c r="Z7" i="3"/>
  <c r="Z8" i="3"/>
  <c r="Z9" i="3"/>
  <c r="Z10" i="3"/>
  <c r="Z11" i="3"/>
  <c r="Z12" i="3"/>
  <c r="Z13" i="3"/>
  <c r="Z14" i="3"/>
  <c r="Z15" i="3"/>
  <c r="Z16" i="3"/>
  <c r="Z17" i="3"/>
  <c r="Z18" i="3"/>
  <c r="Z19" i="3"/>
  <c r="Z20" i="3"/>
  <c r="Z21" i="3"/>
  <c r="Z22" i="3"/>
  <c r="Z23" i="3"/>
  <c r="Z24" i="3"/>
  <c r="Z25" i="3"/>
  <c r="Z26" i="3"/>
  <c r="Z27" i="3"/>
  <c r="Z28" i="3"/>
  <c r="Z29" i="3"/>
  <c r="Z30" i="3"/>
  <c r="Z31" i="3"/>
  <c r="Z33" i="3"/>
  <c r="Z34" i="3"/>
  <c r="Z35" i="3"/>
  <c r="Z36" i="3"/>
  <c r="Z37" i="3"/>
  <c r="Z38" i="3"/>
  <c r="Z39" i="3"/>
  <c r="Z41" i="3"/>
  <c r="Z42" i="3"/>
  <c r="Z43" i="3"/>
  <c r="BF3" i="3"/>
  <c r="BF4" i="3"/>
  <c r="BF5" i="3"/>
  <c r="BF6" i="3"/>
  <c r="BF7" i="3"/>
  <c r="BF8" i="3"/>
  <c r="BF9" i="3"/>
  <c r="BF10" i="3"/>
  <c r="BF11" i="3"/>
  <c r="BF12" i="3"/>
  <c r="BF13" i="3"/>
  <c r="BF14" i="3"/>
  <c r="BF15" i="3"/>
  <c r="BF16" i="3"/>
  <c r="BF17" i="3"/>
  <c r="BF18" i="3"/>
  <c r="BF19" i="3"/>
  <c r="BF20" i="3"/>
  <c r="BF21" i="3"/>
  <c r="BF22" i="3"/>
  <c r="BF23" i="3"/>
  <c r="BF24" i="3"/>
  <c r="BF25" i="3"/>
  <c r="BF26" i="3"/>
  <c r="BF27" i="3"/>
  <c r="BF28" i="3"/>
  <c r="BF29" i="3"/>
  <c r="BF30" i="3"/>
  <c r="BF31" i="3"/>
  <c r="BF33" i="3"/>
  <c r="BF34" i="3"/>
  <c r="BF35" i="3"/>
  <c r="BF36" i="3"/>
  <c r="BF37" i="3"/>
  <c r="BF38" i="3"/>
  <c r="BF39" i="3"/>
  <c r="BF41" i="3"/>
  <c r="BF42" i="3"/>
  <c r="BF43" i="3"/>
  <c r="BD3" i="3"/>
  <c r="AF86" i="4"/>
  <c r="BD4" i="3"/>
  <c r="BD5" i="3"/>
  <c r="BD6" i="3"/>
  <c r="BD7" i="3"/>
  <c r="BD8" i="3"/>
  <c r="BD9" i="3"/>
  <c r="BD10" i="3"/>
  <c r="BD11" i="3"/>
  <c r="BD12" i="3"/>
  <c r="BD13" i="3"/>
  <c r="BD14" i="3"/>
  <c r="BD15" i="3"/>
  <c r="BD16" i="3"/>
  <c r="BD17" i="3"/>
  <c r="BD18" i="3"/>
  <c r="BD19" i="3"/>
  <c r="BD20" i="3"/>
  <c r="BD21" i="3"/>
  <c r="BD22" i="3"/>
  <c r="BD23" i="3"/>
  <c r="BD24" i="3"/>
  <c r="BD25" i="3"/>
  <c r="BD26" i="3"/>
  <c r="BD27" i="3"/>
  <c r="BD28" i="3"/>
  <c r="AF1743" i="4"/>
  <c r="BD29" i="3"/>
  <c r="BD30" i="3"/>
  <c r="AF1850" i="4"/>
  <c r="BD31" i="3"/>
  <c r="BD33" i="3"/>
  <c r="AF1986" i="4"/>
  <c r="BD34" i="3"/>
  <c r="BD35" i="3"/>
  <c r="BD36" i="3"/>
  <c r="BD37" i="3"/>
  <c r="BD38" i="3"/>
  <c r="BD39" i="3"/>
  <c r="BD41" i="3"/>
  <c r="BD42" i="3"/>
  <c r="BD43" i="3"/>
  <c r="BB3" i="3"/>
  <c r="BB4" i="3"/>
  <c r="BB5" i="3"/>
  <c r="BB6" i="3"/>
  <c r="BB7" i="3"/>
  <c r="BB8" i="3"/>
  <c r="BB9" i="3"/>
  <c r="BB10" i="3"/>
  <c r="BB11" i="3"/>
  <c r="BB12" i="3"/>
  <c r="BB13" i="3"/>
  <c r="BB14" i="3"/>
  <c r="BB15" i="3"/>
  <c r="BB16" i="3"/>
  <c r="BB17" i="3"/>
  <c r="BB18" i="3"/>
  <c r="BB19" i="3"/>
  <c r="BB20" i="3"/>
  <c r="BB21" i="3"/>
  <c r="BB22" i="3"/>
  <c r="BB23" i="3"/>
  <c r="BB24" i="3"/>
  <c r="BB25" i="3"/>
  <c r="BB26" i="3"/>
  <c r="BB27" i="3"/>
  <c r="BB28" i="3"/>
  <c r="BB29" i="3"/>
  <c r="BB30" i="3"/>
  <c r="AE1850" i="4"/>
  <c r="BB31" i="3"/>
  <c r="BB33" i="3"/>
  <c r="AE1986" i="4"/>
  <c r="BB34" i="3"/>
  <c r="BB35" i="3"/>
  <c r="BB36" i="3"/>
  <c r="BB37" i="3"/>
  <c r="BB38" i="3"/>
  <c r="BB39" i="3"/>
  <c r="BB41" i="3"/>
  <c r="BB42" i="3"/>
  <c r="BB43" i="3"/>
  <c r="AZ3" i="3"/>
  <c r="AZ4" i="3"/>
  <c r="AZ5" i="3"/>
  <c r="AZ6" i="3"/>
  <c r="AZ7" i="3"/>
  <c r="AZ8" i="3"/>
  <c r="AZ9" i="3"/>
  <c r="AZ10" i="3"/>
  <c r="AZ11" i="3"/>
  <c r="AZ12" i="3"/>
  <c r="AZ13" i="3"/>
  <c r="AZ14" i="3"/>
  <c r="AZ15" i="3"/>
  <c r="AZ16" i="3"/>
  <c r="AZ17" i="3"/>
  <c r="AZ18" i="3"/>
  <c r="AZ19" i="3"/>
  <c r="AZ20" i="3"/>
  <c r="AZ21" i="3"/>
  <c r="AZ22" i="3"/>
  <c r="AZ23" i="3"/>
  <c r="AZ24" i="3"/>
  <c r="AZ25" i="3"/>
  <c r="AZ26" i="3"/>
  <c r="AZ27" i="3"/>
  <c r="AZ28" i="3"/>
  <c r="AZ29" i="3"/>
  <c r="AZ30" i="3"/>
  <c r="AZ31" i="3"/>
  <c r="AZ33" i="3"/>
  <c r="AZ34" i="3"/>
  <c r="AZ35" i="3"/>
  <c r="AZ36" i="3"/>
  <c r="AZ37" i="3"/>
  <c r="AZ38" i="3"/>
  <c r="AZ39" i="3"/>
  <c r="AZ41" i="3"/>
  <c r="AZ42" i="3"/>
  <c r="AZ43" i="3"/>
  <c r="AV3" i="3"/>
  <c r="AV4" i="3"/>
  <c r="AV5" i="3"/>
  <c r="AV6" i="3"/>
  <c r="AV7" i="3"/>
  <c r="AV8" i="3"/>
  <c r="AV9" i="3"/>
  <c r="AV10" i="3"/>
  <c r="AV11" i="3"/>
  <c r="AV12" i="3"/>
  <c r="AV13" i="3"/>
  <c r="AV14" i="3"/>
  <c r="AV15" i="3"/>
  <c r="AV16" i="3"/>
  <c r="AV17" i="3"/>
  <c r="AV18" i="3"/>
  <c r="AV19" i="3"/>
  <c r="AV20" i="3"/>
  <c r="AV21" i="3"/>
  <c r="AV22" i="3"/>
  <c r="AB1340" i="4"/>
  <c r="AB1341" i="4"/>
  <c r="AB1342" i="4"/>
  <c r="AB1343" i="4"/>
  <c r="AB1344" i="4"/>
  <c r="AB1345" i="4"/>
  <c r="AB1346" i="4"/>
  <c r="AB1347" i="4"/>
  <c r="AB1348" i="4"/>
  <c r="AB1349" i="4"/>
  <c r="AB1350" i="4"/>
  <c r="AV23" i="3"/>
  <c r="AV24" i="3"/>
  <c r="AV25" i="3"/>
  <c r="AV26" i="3"/>
  <c r="AV27" i="3"/>
  <c r="AV28" i="3"/>
  <c r="AB1743" i="4"/>
  <c r="AV29" i="3"/>
  <c r="AV30" i="3"/>
  <c r="AV31" i="3"/>
  <c r="AV33" i="3"/>
  <c r="AV34" i="3"/>
  <c r="AV35" i="3"/>
  <c r="AV36" i="3"/>
  <c r="AB2407" i="4"/>
  <c r="AV37" i="3"/>
  <c r="AV38" i="3"/>
  <c r="AV39" i="3"/>
  <c r="AV41" i="3"/>
  <c r="AV42" i="3"/>
  <c r="AV43" i="3"/>
  <c r="Y69" i="4"/>
  <c r="AP3" i="3"/>
  <c r="AP4" i="3"/>
  <c r="AP5" i="3"/>
  <c r="AP6" i="3"/>
  <c r="AP7" i="3"/>
  <c r="AP8" i="3"/>
  <c r="AP9" i="3"/>
  <c r="AP10" i="3"/>
  <c r="AP11" i="3"/>
  <c r="AP12" i="3"/>
  <c r="AP13" i="3"/>
  <c r="AP14" i="3"/>
  <c r="AP15" i="3"/>
  <c r="AP16" i="3"/>
  <c r="Y885" i="4"/>
  <c r="Y886" i="4"/>
  <c r="Y887" i="4"/>
  <c r="Y888" i="4"/>
  <c r="Y889" i="4"/>
  <c r="Y890" i="4"/>
  <c r="Y891" i="4"/>
  <c r="Y892" i="4"/>
  <c r="Y893" i="4"/>
  <c r="Y894" i="4"/>
  <c r="Y895" i="4"/>
  <c r="Y896" i="4"/>
  <c r="Y897" i="4"/>
  <c r="Y898" i="4"/>
  <c r="Y899" i="4"/>
  <c r="AP17" i="3"/>
  <c r="AP18" i="3"/>
  <c r="Y1068" i="4"/>
  <c r="AP19" i="3"/>
  <c r="Y1185" i="4"/>
  <c r="AP20" i="3"/>
  <c r="AP21" i="3"/>
  <c r="AP22" i="3"/>
  <c r="Y1340" i="4"/>
  <c r="Y1341" i="4"/>
  <c r="Y1342" i="4"/>
  <c r="Y1343" i="4"/>
  <c r="Y1344" i="4"/>
  <c r="Y1345" i="4"/>
  <c r="Y1346" i="4"/>
  <c r="Y1347" i="4"/>
  <c r="Y1348" i="4"/>
  <c r="Y1349" i="4"/>
  <c r="Y1350" i="4"/>
  <c r="AP23" i="3"/>
  <c r="AP24" i="3"/>
  <c r="AP25" i="3"/>
  <c r="AP26" i="3"/>
  <c r="AP27" i="3"/>
  <c r="AP28" i="3"/>
  <c r="AP29" i="3"/>
  <c r="Y1781" i="4"/>
  <c r="AP30" i="3"/>
  <c r="AP31" i="3"/>
  <c r="Y1932" i="4"/>
  <c r="Y1933" i="4"/>
  <c r="Y1934" i="4"/>
  <c r="Y1935" i="4"/>
  <c r="Y1936" i="4"/>
  <c r="Y1937" i="4"/>
  <c r="Y1938" i="4"/>
  <c r="AP33" i="3"/>
  <c r="AP34" i="3"/>
  <c r="AP35" i="3"/>
  <c r="AP36" i="3"/>
  <c r="AP37" i="3"/>
  <c r="Y2409" i="4"/>
  <c r="Y2410" i="4"/>
  <c r="Y2411" i="4"/>
  <c r="Y2412" i="4"/>
  <c r="Y2413" i="4"/>
  <c r="Y2414" i="4"/>
  <c r="Y2415" i="4"/>
  <c r="Y2416" i="4"/>
  <c r="Y2417" i="4"/>
  <c r="Y2418" i="4"/>
  <c r="Y2419" i="4"/>
  <c r="Y2420" i="4"/>
  <c r="Y2421" i="4"/>
  <c r="Y2422" i="4"/>
  <c r="Y2423" i="4"/>
  <c r="AP38" i="3"/>
  <c r="AP39" i="3"/>
  <c r="AP41" i="3"/>
  <c r="Y2730" i="4"/>
  <c r="AP42" i="3"/>
  <c r="AP43" i="3"/>
  <c r="BF47" i="3"/>
  <c r="BF49" i="3"/>
  <c r="BF62" i="3"/>
  <c r="BD47" i="3"/>
  <c r="BD49" i="3"/>
  <c r="BD62" i="3"/>
  <c r="BB47" i="3"/>
  <c r="BB49" i="3"/>
  <c r="BB62" i="3"/>
  <c r="AZ47" i="3"/>
  <c r="AZ49" i="3"/>
  <c r="AZ62" i="3"/>
  <c r="AV47" i="3"/>
  <c r="AV49" i="3"/>
  <c r="AV62" i="3"/>
  <c r="AT47" i="3"/>
  <c r="AT49" i="3"/>
  <c r="AT62" i="3"/>
  <c r="AP47" i="3"/>
  <c r="AP49" i="3"/>
  <c r="AP62" i="3"/>
  <c r="AL47" i="3"/>
  <c r="AL49" i="3"/>
  <c r="AL62" i="3"/>
  <c r="AJ47" i="3"/>
  <c r="AJ49" i="3"/>
  <c r="AJ62" i="3"/>
  <c r="AH47" i="3"/>
  <c r="AH49" i="3"/>
  <c r="AH62" i="3"/>
  <c r="AF47" i="3"/>
  <c r="AF49" i="3"/>
  <c r="AF62" i="3"/>
  <c r="AD47" i="3"/>
  <c r="AD49" i="3"/>
  <c r="AD62" i="3"/>
  <c r="Z47" i="3"/>
  <c r="Z49" i="3"/>
  <c r="Z62" i="3"/>
  <c r="AJ558" i="6"/>
  <c r="AF558" i="6"/>
  <c r="AE558" i="6"/>
  <c r="Z558" i="6"/>
  <c r="BE558" i="6"/>
  <c r="AJ557" i="6"/>
  <c r="AF557" i="6"/>
  <c r="AE557" i="6"/>
  <c r="Z557" i="6"/>
  <c r="BE557" i="6"/>
  <c r="AJ556" i="6"/>
  <c r="AF556" i="6"/>
  <c r="AE556" i="6"/>
  <c r="Z556" i="6"/>
  <c r="BE556" i="6"/>
  <c r="AJ555" i="6"/>
  <c r="AF555" i="6"/>
  <c r="AE555" i="6"/>
  <c r="Z555" i="6"/>
  <c r="BE555" i="6"/>
  <c r="AJ554" i="6"/>
  <c r="AF554" i="6"/>
  <c r="AE554" i="6"/>
  <c r="Z554" i="6"/>
  <c r="BE554" i="6"/>
  <c r="AJ553" i="6"/>
  <c r="AF553" i="6"/>
  <c r="AE553" i="6"/>
  <c r="Z553" i="6"/>
  <c r="BE553" i="6"/>
  <c r="AJ552" i="6"/>
  <c r="AF552" i="6"/>
  <c r="AE552" i="6"/>
  <c r="Z552" i="6"/>
  <c r="BE552" i="6"/>
  <c r="AJ551" i="6"/>
  <c r="AF551" i="6"/>
  <c r="AE551" i="6"/>
  <c r="Z551" i="6"/>
  <c r="BE551" i="6"/>
  <c r="AA548" i="6"/>
  <c r="Z548" i="6"/>
  <c r="AA547" i="6"/>
  <c r="Z547" i="6"/>
  <c r="AA546" i="6"/>
  <c r="Z546" i="6"/>
  <c r="Z519" i="6"/>
  <c r="BE519" i="6"/>
  <c r="Z518" i="6"/>
  <c r="BE518" i="6"/>
  <c r="Z517" i="6"/>
  <c r="BE517" i="6"/>
  <c r="Z516" i="6"/>
  <c r="BE516" i="6"/>
  <c r="Z515" i="6"/>
  <c r="BE515" i="6"/>
  <c r="Z514" i="6"/>
  <c r="BE514" i="6"/>
  <c r="Z513" i="6"/>
  <c r="BE513" i="6"/>
  <c r="Z512" i="6"/>
  <c r="BE512" i="6"/>
  <c r="Z511" i="6"/>
  <c r="BE511" i="6"/>
  <c r="Z510" i="6"/>
  <c r="BE510" i="6"/>
  <c r="Z509" i="6"/>
  <c r="BE509" i="6"/>
  <c r="AJ506" i="6"/>
  <c r="AF506" i="6"/>
  <c r="Z506" i="6"/>
  <c r="Y506" i="6"/>
  <c r="W506" i="6"/>
  <c r="AJ497" i="6"/>
  <c r="AF497" i="6"/>
  <c r="AC497" i="6"/>
  <c r="AA497" i="6"/>
  <c r="Z497" i="6"/>
  <c r="Y497" i="6"/>
  <c r="X497" i="6"/>
  <c r="W497" i="6"/>
  <c r="BE497" i="6"/>
  <c r="AJ496" i="6"/>
  <c r="AF496" i="6"/>
  <c r="AC496" i="6"/>
  <c r="AA496" i="6"/>
  <c r="Z496" i="6"/>
  <c r="Y496" i="6"/>
  <c r="X496" i="6"/>
  <c r="W496" i="6"/>
  <c r="BE496" i="6"/>
  <c r="AJ495" i="6"/>
  <c r="AF495" i="6"/>
  <c r="AC495" i="6"/>
  <c r="AA495" i="6"/>
  <c r="Z495" i="6"/>
  <c r="Y495" i="6"/>
  <c r="X495" i="6"/>
  <c r="W495" i="6"/>
  <c r="BE495" i="6"/>
  <c r="AJ494" i="6"/>
  <c r="AF494" i="6"/>
  <c r="AC494" i="6"/>
  <c r="AA494" i="6"/>
  <c r="Z494" i="6"/>
  <c r="Y494" i="6"/>
  <c r="X494" i="6"/>
  <c r="W494" i="6"/>
  <c r="BE494" i="6"/>
  <c r="AJ493" i="6"/>
  <c r="AF493" i="6"/>
  <c r="AC493" i="6"/>
  <c r="AA493" i="6"/>
  <c r="Z493" i="6"/>
  <c r="Y493" i="6"/>
  <c r="X493" i="6"/>
  <c r="W493" i="6"/>
  <c r="BE493" i="6"/>
  <c r="AJ492" i="6"/>
  <c r="AF492" i="6"/>
  <c r="AC492" i="6"/>
  <c r="AA492" i="6"/>
  <c r="Z492" i="6"/>
  <c r="Y492" i="6"/>
  <c r="X492" i="6"/>
  <c r="W492" i="6"/>
  <c r="BE492" i="6"/>
  <c r="AJ491" i="6"/>
  <c r="AF491" i="6"/>
  <c r="AC491" i="6"/>
  <c r="AA491" i="6"/>
  <c r="Z491" i="6"/>
  <c r="Y491" i="6"/>
  <c r="X491" i="6"/>
  <c r="W491" i="6"/>
  <c r="BE491" i="6"/>
  <c r="AJ490" i="6"/>
  <c r="AF490" i="6"/>
  <c r="AC490" i="6"/>
  <c r="AA490" i="6"/>
  <c r="Z490" i="6"/>
  <c r="Y490" i="6"/>
  <c r="X490" i="6"/>
  <c r="W490" i="6"/>
  <c r="BE490" i="6"/>
  <c r="AJ489" i="6"/>
  <c r="AF489" i="6"/>
  <c r="AC489" i="6"/>
  <c r="AA489" i="6"/>
  <c r="Z489" i="6"/>
  <c r="Y489" i="6"/>
  <c r="X489" i="6"/>
  <c r="W489" i="6"/>
  <c r="BE489" i="6"/>
  <c r="AJ488" i="6"/>
  <c r="AF488" i="6"/>
  <c r="AC488" i="6"/>
  <c r="AA488" i="6"/>
  <c r="Z488" i="6"/>
  <c r="Y488" i="6"/>
  <c r="X488" i="6"/>
  <c r="W488" i="6"/>
  <c r="BE488" i="6"/>
  <c r="AJ487" i="6"/>
  <c r="AF487" i="6"/>
  <c r="AC487" i="6"/>
  <c r="AA487" i="6"/>
  <c r="Z487" i="6"/>
  <c r="Y487" i="6"/>
  <c r="X487" i="6"/>
  <c r="W487" i="6"/>
  <c r="BE487" i="6"/>
  <c r="AJ486" i="6"/>
  <c r="AF486" i="6"/>
  <c r="AC486" i="6"/>
  <c r="AA486" i="6"/>
  <c r="Z486" i="6"/>
  <c r="Y486" i="6"/>
  <c r="X486" i="6"/>
  <c r="W486" i="6"/>
  <c r="BE486" i="6"/>
  <c r="AJ485" i="6"/>
  <c r="AF485" i="6"/>
  <c r="AC485" i="6"/>
  <c r="AA485" i="6"/>
  <c r="Z485" i="6"/>
  <c r="Y485" i="6"/>
  <c r="X485" i="6"/>
  <c r="W485" i="6"/>
  <c r="BE485" i="6"/>
  <c r="AJ484" i="6"/>
  <c r="AF484" i="6"/>
  <c r="AC484" i="6"/>
  <c r="AA484" i="6"/>
  <c r="Z484" i="6"/>
  <c r="Y484" i="6"/>
  <c r="X484" i="6"/>
  <c r="W484" i="6"/>
  <c r="BE484" i="6"/>
  <c r="AJ483" i="6"/>
  <c r="AF483" i="6"/>
  <c r="AC483" i="6"/>
  <c r="AA483" i="6"/>
  <c r="Z483" i="6"/>
  <c r="Y483" i="6"/>
  <c r="X483" i="6"/>
  <c r="W483" i="6"/>
  <c r="BE483" i="6"/>
  <c r="AJ482" i="6"/>
  <c r="AF482" i="6"/>
  <c r="AC482" i="6"/>
  <c r="AA482" i="6"/>
  <c r="Z482" i="6"/>
  <c r="Y482" i="6"/>
  <c r="X482" i="6"/>
  <c r="W482" i="6"/>
  <c r="BE482" i="6"/>
  <c r="AJ481" i="6"/>
  <c r="AF481" i="6"/>
  <c r="AC481" i="6"/>
  <c r="AA481" i="6"/>
  <c r="Z481" i="6"/>
  <c r="Y481" i="6"/>
  <c r="X481" i="6"/>
  <c r="W481" i="6"/>
  <c r="BE481" i="6"/>
  <c r="AJ480" i="6"/>
  <c r="AF480" i="6"/>
  <c r="AC480" i="6"/>
  <c r="AA480" i="6"/>
  <c r="Z480" i="6"/>
  <c r="Y480" i="6"/>
  <c r="X480" i="6"/>
  <c r="W480" i="6"/>
  <c r="BE480" i="6"/>
  <c r="AJ479" i="6"/>
  <c r="AF479" i="6"/>
  <c r="AC479" i="6"/>
  <c r="AA479" i="6"/>
  <c r="Z479" i="6"/>
  <c r="Y479" i="6"/>
  <c r="X479" i="6"/>
  <c r="W479" i="6"/>
  <c r="BE479" i="6"/>
  <c r="AJ478" i="6"/>
  <c r="AF478" i="6"/>
  <c r="AC478" i="6"/>
  <c r="AA478" i="6"/>
  <c r="Z478" i="6"/>
  <c r="Y478" i="6"/>
  <c r="X478" i="6"/>
  <c r="W478" i="6"/>
  <c r="BE478" i="6"/>
  <c r="AJ477" i="6"/>
  <c r="AF477" i="6"/>
  <c r="AC477" i="6"/>
  <c r="AA477" i="6"/>
  <c r="Z477" i="6"/>
  <c r="Y477" i="6"/>
  <c r="X477" i="6"/>
  <c r="W477" i="6"/>
  <c r="BE477" i="6"/>
  <c r="AJ476" i="6"/>
  <c r="AF476" i="6"/>
  <c r="AC476" i="6"/>
  <c r="AA476" i="6"/>
  <c r="Z476" i="6"/>
  <c r="Y476" i="6"/>
  <c r="X476" i="6"/>
  <c r="W476" i="6"/>
  <c r="BE476" i="6"/>
  <c r="AJ475" i="6"/>
  <c r="AF475" i="6"/>
  <c r="AC475" i="6"/>
  <c r="AA475" i="6"/>
  <c r="Z475" i="6"/>
  <c r="Y475" i="6"/>
  <c r="X475" i="6"/>
  <c r="W475" i="6"/>
  <c r="BE475" i="6"/>
  <c r="AJ474" i="6"/>
  <c r="AF474" i="6"/>
  <c r="AC474" i="6"/>
  <c r="AA474" i="6"/>
  <c r="Z474" i="6"/>
  <c r="Y474" i="6"/>
  <c r="X474" i="6"/>
  <c r="W474" i="6"/>
  <c r="BE474" i="6"/>
  <c r="AJ473" i="6"/>
  <c r="AF473" i="6"/>
  <c r="AC473" i="6"/>
  <c r="AA473" i="6"/>
  <c r="Z473" i="6"/>
  <c r="Y473" i="6"/>
  <c r="X473" i="6"/>
  <c r="W473" i="6"/>
  <c r="BE473" i="6"/>
  <c r="AJ472" i="6"/>
  <c r="AF472" i="6"/>
  <c r="AC472" i="6"/>
  <c r="AA472" i="6"/>
  <c r="Z472" i="6"/>
  <c r="Y472" i="6"/>
  <c r="X472" i="6"/>
  <c r="W472" i="6"/>
  <c r="BE472" i="6"/>
  <c r="AJ471" i="6"/>
  <c r="AF471" i="6"/>
  <c r="AC471" i="6"/>
  <c r="AA471" i="6"/>
  <c r="Z471" i="6"/>
  <c r="Y471" i="6"/>
  <c r="X471" i="6"/>
  <c r="W471" i="6"/>
  <c r="BE471" i="6"/>
  <c r="AJ470" i="6"/>
  <c r="AF470" i="6"/>
  <c r="AC470" i="6"/>
  <c r="AA470" i="6"/>
  <c r="Z470" i="6"/>
  <c r="Y470" i="6"/>
  <c r="X470" i="6"/>
  <c r="W470" i="6"/>
  <c r="BE470" i="6"/>
  <c r="AJ469" i="6"/>
  <c r="AF469" i="6"/>
  <c r="AC469" i="6"/>
  <c r="AA469" i="6"/>
  <c r="Z469" i="6"/>
  <c r="Y469" i="6"/>
  <c r="X469" i="6"/>
  <c r="W469" i="6"/>
  <c r="BE469" i="6"/>
  <c r="AJ468" i="6"/>
  <c r="AF468" i="6"/>
  <c r="AC468" i="6"/>
  <c r="AA468" i="6"/>
  <c r="Z468" i="6"/>
  <c r="Y468" i="6"/>
  <c r="X468" i="6"/>
  <c r="W468" i="6"/>
  <c r="BE468" i="6"/>
  <c r="AJ467" i="6"/>
  <c r="AF467" i="6"/>
  <c r="AC467" i="6"/>
  <c r="AA467" i="6"/>
  <c r="Z467" i="6"/>
  <c r="Y467" i="6"/>
  <c r="X467" i="6"/>
  <c r="W467" i="6"/>
  <c r="BE467" i="6"/>
  <c r="AJ466" i="6"/>
  <c r="AF466" i="6"/>
  <c r="AC466" i="6"/>
  <c r="AA466" i="6"/>
  <c r="Z466" i="6"/>
  <c r="Y466" i="6"/>
  <c r="X466" i="6"/>
  <c r="W466" i="6"/>
  <c r="BE466" i="6"/>
  <c r="AJ465" i="6"/>
  <c r="AF465" i="6"/>
  <c r="AC465" i="6"/>
  <c r="AA465" i="6"/>
  <c r="Z465" i="6"/>
  <c r="Y465" i="6"/>
  <c r="X465" i="6"/>
  <c r="W465" i="6"/>
  <c r="BE465" i="6"/>
  <c r="AJ464" i="6"/>
  <c r="AF464" i="6"/>
  <c r="AC464" i="6"/>
  <c r="AA464" i="6"/>
  <c r="Z464" i="6"/>
  <c r="Y464" i="6"/>
  <c r="X464" i="6"/>
  <c r="W464" i="6"/>
  <c r="BE464" i="6"/>
  <c r="AJ463" i="6"/>
  <c r="AF463" i="6"/>
  <c r="AC463" i="6"/>
  <c r="AA463" i="6"/>
  <c r="Z463" i="6"/>
  <c r="Y463" i="6"/>
  <c r="X463" i="6"/>
  <c r="W463" i="6"/>
  <c r="BE463" i="6"/>
  <c r="AJ462" i="6"/>
  <c r="AF462" i="6"/>
  <c r="AC462" i="6"/>
  <c r="AA462" i="6"/>
  <c r="Z462" i="6"/>
  <c r="Y462" i="6"/>
  <c r="X462" i="6"/>
  <c r="W462" i="6"/>
  <c r="BE462" i="6"/>
  <c r="AE459" i="6"/>
  <c r="Z459" i="6"/>
  <c r="X459" i="6"/>
  <c r="BE459" i="6"/>
  <c r="AE458" i="6"/>
  <c r="Z458" i="6"/>
  <c r="X458" i="6"/>
  <c r="BE458" i="6"/>
  <c r="AE457" i="6"/>
  <c r="Z457" i="6"/>
  <c r="X457" i="6"/>
  <c r="BE457" i="6"/>
  <c r="AE456" i="6"/>
  <c r="Z456" i="6"/>
  <c r="X456" i="6"/>
  <c r="BE456" i="6"/>
  <c r="AE455" i="6"/>
  <c r="Z455" i="6"/>
  <c r="X455" i="6"/>
  <c r="BE455" i="6"/>
  <c r="AE454" i="6"/>
  <c r="Z454" i="6"/>
  <c r="X454" i="6"/>
  <c r="BE454" i="6"/>
  <c r="AE453" i="6"/>
  <c r="Z453" i="6"/>
  <c r="X453" i="6"/>
  <c r="BE453" i="6"/>
  <c r="AE452" i="6"/>
  <c r="Z452" i="6"/>
  <c r="X452" i="6"/>
  <c r="BE452" i="6"/>
  <c r="AE451" i="6"/>
  <c r="Z451" i="6"/>
  <c r="X451" i="6"/>
  <c r="BE451" i="6"/>
  <c r="AE450" i="6"/>
  <c r="Z450" i="6"/>
  <c r="X450" i="6"/>
  <c r="BE450" i="6"/>
  <c r="AF447" i="6"/>
  <c r="AL444" i="6"/>
  <c r="AK444" i="6"/>
  <c r="AJ444" i="6"/>
  <c r="AC444" i="6"/>
  <c r="Z444" i="6"/>
  <c r="BE444" i="6"/>
  <c r="AL442" i="6"/>
  <c r="AK442" i="6"/>
  <c r="AJ442" i="6"/>
  <c r="AC442" i="6"/>
  <c r="Z442" i="6"/>
  <c r="BE442" i="6"/>
  <c r="AL441" i="6"/>
  <c r="AK441" i="6"/>
  <c r="AJ441" i="6"/>
  <c r="AC441" i="6"/>
  <c r="Z441" i="6"/>
  <c r="BE441" i="6"/>
  <c r="AL440" i="6"/>
  <c r="AK440" i="6"/>
  <c r="AJ440" i="6"/>
  <c r="AC440" i="6"/>
  <c r="Z440" i="6"/>
  <c r="BE440" i="6"/>
  <c r="AL439" i="6"/>
  <c r="AK439" i="6"/>
  <c r="AJ439" i="6"/>
  <c r="AC439" i="6"/>
  <c r="Z439" i="6"/>
  <c r="BE439" i="6"/>
  <c r="AL438" i="6"/>
  <c r="AK438" i="6"/>
  <c r="AJ438" i="6"/>
  <c r="AC438" i="6"/>
  <c r="Z438" i="6"/>
  <c r="BE438" i="6"/>
  <c r="CD435" i="6"/>
  <c r="AJ435" i="6"/>
  <c r="AH435" i="6"/>
  <c r="AF435" i="6"/>
  <c r="AE435" i="6"/>
  <c r="CD434" i="6"/>
  <c r="AJ434" i="6"/>
  <c r="AH434" i="6"/>
  <c r="AF434" i="6"/>
  <c r="AE434" i="6"/>
  <c r="AH413" i="6"/>
  <c r="AH414" i="6"/>
  <c r="AH415" i="6"/>
  <c r="AH416" i="6"/>
  <c r="AH417" i="6"/>
  <c r="AH418" i="6"/>
  <c r="AH419" i="6"/>
  <c r="AH420" i="6"/>
  <c r="AH421" i="6"/>
  <c r="AH422" i="6"/>
  <c r="AH423" i="6"/>
  <c r="AH424" i="6"/>
  <c r="AH425" i="6"/>
  <c r="AH426" i="6"/>
  <c r="AH427" i="6"/>
  <c r="AH428" i="6"/>
  <c r="AH429" i="6"/>
  <c r="AH430" i="6"/>
  <c r="AH431" i="6"/>
  <c r="AC413" i="6"/>
  <c r="AC414" i="6"/>
  <c r="AC415" i="6"/>
  <c r="AC416" i="6"/>
  <c r="AC417" i="6"/>
  <c r="AC418" i="6"/>
  <c r="AC419" i="6"/>
  <c r="AC420" i="6"/>
  <c r="AC421" i="6"/>
  <c r="AC422" i="6"/>
  <c r="AC423" i="6"/>
  <c r="AC424" i="6"/>
  <c r="AC425" i="6"/>
  <c r="AC426" i="6"/>
  <c r="AC427" i="6"/>
  <c r="AC428" i="6"/>
  <c r="AC429" i="6"/>
  <c r="AC430" i="6"/>
  <c r="AC431" i="6"/>
  <c r="AB413" i="6"/>
  <c r="AB414" i="6"/>
  <c r="AB415" i="6"/>
  <c r="AB416" i="6"/>
  <c r="AB417" i="6"/>
  <c r="AB418" i="6"/>
  <c r="AB419" i="6"/>
  <c r="AB420" i="6"/>
  <c r="AB421" i="6"/>
  <c r="AB422" i="6"/>
  <c r="AB423" i="6"/>
  <c r="AB424" i="6"/>
  <c r="AB425" i="6"/>
  <c r="AB426" i="6"/>
  <c r="AB427" i="6"/>
  <c r="AB428" i="6"/>
  <c r="AB429" i="6"/>
  <c r="AB430" i="6"/>
  <c r="AB431" i="6"/>
  <c r="AA413" i="6"/>
  <c r="AA414" i="6"/>
  <c r="AA415" i="6"/>
  <c r="AA416" i="6"/>
  <c r="AA417" i="6"/>
  <c r="AA418" i="6"/>
  <c r="AA419" i="6"/>
  <c r="AA420" i="6"/>
  <c r="AA421" i="6"/>
  <c r="AA422" i="6"/>
  <c r="AA423" i="6"/>
  <c r="AA424" i="6"/>
  <c r="AA425" i="6"/>
  <c r="AA426" i="6"/>
  <c r="AA427" i="6"/>
  <c r="AA428" i="6"/>
  <c r="AA429" i="6"/>
  <c r="AA430" i="6"/>
  <c r="AA431" i="6"/>
  <c r="Z413" i="6"/>
  <c r="Z414" i="6"/>
  <c r="Z415" i="6"/>
  <c r="Z416" i="6"/>
  <c r="Z417" i="6"/>
  <c r="Z418" i="6"/>
  <c r="Z419" i="6"/>
  <c r="Z420" i="6"/>
  <c r="Z421" i="6"/>
  <c r="Z422" i="6"/>
  <c r="Z423" i="6"/>
  <c r="Z424" i="6"/>
  <c r="Z425" i="6"/>
  <c r="Z426" i="6"/>
  <c r="Z427" i="6"/>
  <c r="Z428" i="6"/>
  <c r="Z429" i="6"/>
  <c r="Z430" i="6"/>
  <c r="Z431" i="6"/>
  <c r="Y413" i="6"/>
  <c r="Y414" i="6"/>
  <c r="Y415" i="6"/>
  <c r="Y416" i="6"/>
  <c r="Y417" i="6"/>
  <c r="Y418" i="6"/>
  <c r="Y419" i="6"/>
  <c r="Y420" i="6"/>
  <c r="Y421" i="6"/>
  <c r="Y422" i="6"/>
  <c r="Y423" i="6"/>
  <c r="Y424" i="6"/>
  <c r="Y425" i="6"/>
  <c r="Y426" i="6"/>
  <c r="Y427" i="6"/>
  <c r="Y428" i="6"/>
  <c r="Y429" i="6"/>
  <c r="Y430" i="6"/>
  <c r="Y431" i="6"/>
  <c r="X413" i="6"/>
  <c r="X414" i="6"/>
  <c r="X415" i="6"/>
  <c r="X416" i="6"/>
  <c r="X417" i="6"/>
  <c r="X418" i="6"/>
  <c r="X419" i="6"/>
  <c r="X420" i="6"/>
  <c r="X421" i="6"/>
  <c r="X422" i="6"/>
  <c r="X423" i="6"/>
  <c r="X424" i="6"/>
  <c r="X425" i="6"/>
  <c r="X426" i="6"/>
  <c r="X427" i="6"/>
  <c r="X428" i="6"/>
  <c r="X429" i="6"/>
  <c r="X430" i="6"/>
  <c r="X431" i="6"/>
  <c r="W413" i="6"/>
  <c r="W414" i="6"/>
  <c r="W415" i="6"/>
  <c r="W416" i="6"/>
  <c r="W417" i="6"/>
  <c r="W418" i="6"/>
  <c r="W419" i="6"/>
  <c r="W420" i="6"/>
  <c r="W421" i="6"/>
  <c r="W422" i="6"/>
  <c r="W423" i="6"/>
  <c r="W424" i="6"/>
  <c r="W425" i="6"/>
  <c r="W426" i="6"/>
  <c r="W427" i="6"/>
  <c r="W428" i="6"/>
  <c r="W429" i="6"/>
  <c r="W430" i="6"/>
  <c r="W431" i="6"/>
  <c r="BE431" i="6"/>
  <c r="BE430" i="6"/>
  <c r="BE429" i="6"/>
  <c r="BE428" i="6"/>
  <c r="BE427" i="6"/>
  <c r="BE426" i="6"/>
  <c r="BE425" i="6"/>
  <c r="BE424" i="6"/>
  <c r="BE423" i="6"/>
  <c r="BE422" i="6"/>
  <c r="BE421" i="6"/>
  <c r="BE420" i="6"/>
  <c r="BE419" i="6"/>
  <c r="BE418" i="6"/>
  <c r="BE417" i="6"/>
  <c r="BE416" i="6"/>
  <c r="BE415" i="6"/>
  <c r="BE414" i="6"/>
  <c r="BE413" i="6"/>
  <c r="AH410" i="6"/>
  <c r="AA410" i="6"/>
  <c r="Z410" i="6"/>
  <c r="Y410" i="6"/>
  <c r="X410" i="6"/>
  <c r="BE410" i="6"/>
  <c r="AH409" i="6"/>
  <c r="AA409" i="6"/>
  <c r="Z409" i="6"/>
  <c r="Y409" i="6"/>
  <c r="X409" i="6"/>
  <c r="AH408" i="6"/>
  <c r="AA408" i="6"/>
  <c r="Z408" i="6"/>
  <c r="Y408" i="6"/>
  <c r="X408" i="6"/>
  <c r="BE408" i="6"/>
  <c r="AH407" i="6"/>
  <c r="AA407" i="6"/>
  <c r="Z407" i="6"/>
  <c r="Y407" i="6"/>
  <c r="X407" i="6"/>
  <c r="BE407" i="6"/>
  <c r="AH406" i="6"/>
  <c r="AA406" i="6"/>
  <c r="Z406" i="6"/>
  <c r="Y406" i="6"/>
  <c r="X406" i="6"/>
  <c r="BE406" i="6"/>
  <c r="AH405" i="6"/>
  <c r="AA405" i="6"/>
  <c r="Z405" i="6"/>
  <c r="Y405" i="6"/>
  <c r="X405" i="6"/>
  <c r="BE405" i="6"/>
  <c r="AJ402" i="6"/>
  <c r="AI402" i="6"/>
  <c r="AH402" i="6"/>
  <c r="AE402" i="6"/>
  <c r="AD402" i="6"/>
  <c r="Z402" i="6"/>
  <c r="BE402" i="6"/>
  <c r="AJ401" i="6"/>
  <c r="AI401" i="6"/>
  <c r="AH401" i="6"/>
  <c r="AE401" i="6"/>
  <c r="AD401" i="6"/>
  <c r="Z401" i="6"/>
  <c r="BE401" i="6"/>
  <c r="AJ400" i="6"/>
  <c r="AI400" i="6"/>
  <c r="AH400" i="6"/>
  <c r="AE400" i="6"/>
  <c r="AD400" i="6"/>
  <c r="Z400" i="6"/>
  <c r="BE400" i="6"/>
  <c r="AJ399" i="6"/>
  <c r="AI399" i="6"/>
  <c r="AH399" i="6"/>
  <c r="AE399" i="6"/>
  <c r="AD399" i="6"/>
  <c r="Z399" i="6"/>
  <c r="BE399" i="6"/>
  <c r="AJ398" i="6"/>
  <c r="AI398" i="6"/>
  <c r="AH398" i="6"/>
  <c r="AE398" i="6"/>
  <c r="AD398" i="6"/>
  <c r="Z398" i="6"/>
  <c r="BE398" i="6"/>
  <c r="AE395" i="6"/>
  <c r="AD395" i="6"/>
  <c r="BE395" i="6"/>
  <c r="AE394" i="6"/>
  <c r="AD394" i="6"/>
  <c r="BE394" i="6"/>
  <c r="AE393" i="6"/>
  <c r="AD393" i="6"/>
  <c r="BE393" i="6"/>
  <c r="AE392" i="6"/>
  <c r="AD392" i="6"/>
  <c r="BE392" i="6"/>
  <c r="AE391" i="6"/>
  <c r="AD391" i="6"/>
  <c r="BE391" i="6"/>
  <c r="AE390" i="6"/>
  <c r="AD390" i="6"/>
  <c r="BE390" i="6"/>
  <c r="AE389" i="6"/>
  <c r="AD389" i="6"/>
  <c r="BE389" i="6"/>
  <c r="AE388" i="6"/>
  <c r="AD388" i="6"/>
  <c r="BE388" i="6"/>
  <c r="AE387" i="6"/>
  <c r="AD387" i="6"/>
  <c r="BE387" i="6"/>
  <c r="AE386" i="6"/>
  <c r="AD386" i="6"/>
  <c r="BE386" i="6"/>
  <c r="AE385" i="6"/>
  <c r="AD385" i="6"/>
  <c r="BE385" i="6"/>
  <c r="AE384" i="6"/>
  <c r="AD384" i="6"/>
  <c r="BE384" i="6"/>
  <c r="AE383" i="6"/>
  <c r="AD383" i="6"/>
  <c r="BE383" i="6"/>
  <c r="AE382" i="6"/>
  <c r="AD382" i="6"/>
  <c r="BE382" i="6"/>
  <c r="AE381" i="6"/>
  <c r="AD381" i="6"/>
  <c r="BE381" i="6"/>
  <c r="AE380" i="6"/>
  <c r="AD380" i="6"/>
  <c r="BE380" i="6"/>
  <c r="AA377" i="6"/>
  <c r="Z377" i="6"/>
  <c r="X377" i="6"/>
  <c r="AF374" i="6"/>
  <c r="AA374" i="6"/>
  <c r="Z374" i="6"/>
  <c r="Y374" i="6"/>
  <c r="X374" i="6"/>
  <c r="BE374" i="6"/>
  <c r="AF373" i="6"/>
  <c r="AA373" i="6"/>
  <c r="Z373" i="6"/>
  <c r="Y373" i="6"/>
  <c r="X373" i="6"/>
  <c r="BE373" i="6"/>
  <c r="AF372" i="6"/>
  <c r="AA372" i="6"/>
  <c r="Z372" i="6"/>
  <c r="Y372" i="6"/>
  <c r="X372" i="6"/>
  <c r="BE372" i="6"/>
  <c r="AF371" i="6"/>
  <c r="AA371" i="6"/>
  <c r="Z371" i="6"/>
  <c r="Y371" i="6"/>
  <c r="X371" i="6"/>
  <c r="BE371" i="6"/>
  <c r="AF370" i="6"/>
  <c r="AA370" i="6"/>
  <c r="Z370" i="6"/>
  <c r="Y370" i="6"/>
  <c r="X370" i="6"/>
  <c r="BE370" i="6"/>
  <c r="AF369" i="6"/>
  <c r="AA369" i="6"/>
  <c r="Z369" i="6"/>
  <c r="Y369" i="6"/>
  <c r="X369" i="6"/>
  <c r="BE369" i="6"/>
  <c r="AF368" i="6"/>
  <c r="AA368" i="6"/>
  <c r="Z368" i="6"/>
  <c r="Y368" i="6"/>
  <c r="X368" i="6"/>
  <c r="BE368" i="6"/>
  <c r="AF367" i="6"/>
  <c r="AA367" i="6"/>
  <c r="Z367" i="6"/>
  <c r="Y367" i="6"/>
  <c r="X367" i="6"/>
  <c r="BE367" i="6"/>
  <c r="AF366" i="6"/>
  <c r="AA366" i="6"/>
  <c r="Z366" i="6"/>
  <c r="Y366" i="6"/>
  <c r="X366" i="6"/>
  <c r="BE366" i="6"/>
  <c r="AF365" i="6"/>
  <c r="AA365" i="6"/>
  <c r="Z365" i="6"/>
  <c r="Y365" i="6"/>
  <c r="X365" i="6"/>
  <c r="BE365" i="6"/>
  <c r="AF364" i="6"/>
  <c r="AA364" i="6"/>
  <c r="Z364" i="6"/>
  <c r="Y364" i="6"/>
  <c r="X364" i="6"/>
  <c r="BE364" i="6"/>
  <c r="AF363" i="6"/>
  <c r="AA363" i="6"/>
  <c r="Z363" i="6"/>
  <c r="Y363" i="6"/>
  <c r="X363" i="6"/>
  <c r="BE363" i="6"/>
  <c r="AF362" i="6"/>
  <c r="AA362" i="6"/>
  <c r="Z362" i="6"/>
  <c r="Y362" i="6"/>
  <c r="X362" i="6"/>
  <c r="BE362" i="6"/>
  <c r="BE359" i="6"/>
  <c r="BE358" i="6"/>
  <c r="BE357" i="6"/>
  <c r="BE356" i="6"/>
  <c r="BE355" i="6"/>
  <c r="BE354" i="6"/>
  <c r="BE353" i="6"/>
  <c r="BE352" i="6"/>
  <c r="BE351" i="6"/>
  <c r="BE350" i="6"/>
  <c r="BE349" i="6"/>
  <c r="BE348" i="6"/>
  <c r="BE347" i="6"/>
  <c r="BE346" i="6"/>
  <c r="BE345" i="6"/>
  <c r="BE344" i="6"/>
  <c r="BE343" i="6"/>
  <c r="BE342" i="6"/>
  <c r="BE341" i="6"/>
  <c r="BE340" i="6"/>
  <c r="BE339" i="6"/>
  <c r="BE338" i="6"/>
  <c r="BE337" i="6"/>
  <c r="BE336" i="6"/>
  <c r="BE335" i="6"/>
  <c r="BE334" i="6"/>
  <c r="BE333" i="6"/>
  <c r="BE325" i="6"/>
  <c r="BE324" i="6"/>
  <c r="BE323" i="6"/>
  <c r="BE322" i="6"/>
  <c r="BE321" i="6"/>
  <c r="BE320" i="6"/>
  <c r="BE319" i="6"/>
  <c r="BE318" i="6"/>
  <c r="BE317" i="6"/>
  <c r="BE316" i="6"/>
  <c r="BE315" i="6"/>
  <c r="BE314" i="6"/>
  <c r="AH307" i="6"/>
  <c r="AC307" i="6"/>
  <c r="AB307" i="6"/>
  <c r="AA307" i="6"/>
  <c r="Z307" i="6"/>
  <c r="Y307" i="6"/>
  <c r="X307" i="6"/>
  <c r="W307" i="6"/>
  <c r="CI287" i="6"/>
  <c r="BQ287" i="6"/>
  <c r="BE287" i="6"/>
  <c r="CI286" i="6"/>
  <c r="BQ286" i="6"/>
  <c r="BE286" i="6"/>
  <c r="CI285" i="6"/>
  <c r="BQ285" i="6"/>
  <c r="BE285" i="6"/>
  <c r="CI284" i="6"/>
  <c r="BQ284" i="6"/>
  <c r="BE284" i="6"/>
  <c r="CI283" i="6"/>
  <c r="BQ283" i="6"/>
  <c r="BE283" i="6"/>
  <c r="CI282" i="6"/>
  <c r="BQ282" i="6"/>
  <c r="BE282" i="6"/>
  <c r="CI281" i="6"/>
  <c r="BQ281" i="6"/>
  <c r="BE281" i="6"/>
  <c r="CI280" i="6"/>
  <c r="BQ280" i="6"/>
  <c r="BE280" i="6"/>
  <c r="BE277" i="6"/>
  <c r="BE276" i="6"/>
  <c r="BE275" i="6"/>
  <c r="BE274" i="6"/>
  <c r="BE273" i="6"/>
  <c r="BE270" i="6"/>
  <c r="BE269" i="6"/>
  <c r="BE268" i="6"/>
  <c r="BE267" i="6"/>
  <c r="BE266" i="6"/>
  <c r="BE265" i="6"/>
  <c r="BE264" i="6"/>
  <c r="BE263" i="6"/>
  <c r="BE260" i="6"/>
  <c r="BE258" i="6"/>
  <c r="BE257" i="6"/>
  <c r="BE256" i="6"/>
  <c r="BE255" i="6"/>
  <c r="BE254" i="6"/>
  <c r="BE253" i="6"/>
  <c r="BE252" i="6"/>
  <c r="BE251" i="6"/>
  <c r="BE250" i="6"/>
  <c r="BE249" i="6"/>
  <c r="BE248" i="6"/>
  <c r="BE247" i="6"/>
  <c r="BE246" i="6"/>
  <c r="BE243" i="6"/>
  <c r="BE242" i="6"/>
  <c r="BE241" i="6"/>
  <c r="BE240" i="6"/>
  <c r="BE239" i="6"/>
  <c r="BE238" i="6"/>
  <c r="BE237" i="6"/>
  <c r="BE236" i="6"/>
  <c r="BE235" i="6"/>
  <c r="BE232" i="6"/>
  <c r="BE231" i="6"/>
  <c r="BE230" i="6"/>
  <c r="BE229" i="6"/>
  <c r="BE228" i="6"/>
  <c r="BE227" i="6"/>
  <c r="BE226" i="6"/>
  <c r="BE225" i="6"/>
  <c r="AF222" i="6"/>
  <c r="AA1167" i="6" a="1"/>
  <c r="AA1167" i="6"/>
  <c r="AA222" i="6"/>
  <c r="Z1167" i="6" a="1"/>
  <c r="Z1167" i="6"/>
  <c r="Z222" i="6"/>
  <c r="R3108" i="4"/>
  <c r="R3111" i="4"/>
  <c r="R3112" i="4"/>
  <c r="R3116" i="4"/>
  <c r="R3110" i="4"/>
  <c r="R3113" i="4"/>
  <c r="R3114" i="4"/>
  <c r="R3115" i="4"/>
  <c r="R3117" i="4"/>
  <c r="R3118" i="4"/>
  <c r="R3119" i="4"/>
  <c r="R3120" i="4"/>
  <c r="R3121" i="4"/>
  <c r="R3122" i="4"/>
  <c r="R3123" i="4"/>
  <c r="Y1167" i="6" a="1"/>
  <c r="Y1167" i="6"/>
  <c r="Y222" i="6"/>
  <c r="X1167" i="6" a="1"/>
  <c r="X1167" i="6"/>
  <c r="X222" i="6"/>
  <c r="AF221" i="6"/>
  <c r="AA1166" i="6" a="1"/>
  <c r="AA1166" i="6"/>
  <c r="AA221" i="6"/>
  <c r="Z1166" i="6" a="1"/>
  <c r="Z1166" i="6"/>
  <c r="Z221" i="6"/>
  <c r="Y1166" i="6" a="1"/>
  <c r="Y1166" i="6"/>
  <c r="Y221" i="6"/>
  <c r="X1166" i="6" a="1"/>
  <c r="X1166" i="6"/>
  <c r="X221" i="6"/>
  <c r="CI217" i="6"/>
  <c r="BQ217" i="6"/>
  <c r="BL217" i="6"/>
  <c r="AJ217" i="6"/>
  <c r="AH217" i="6"/>
  <c r="AD217" i="6"/>
  <c r="AC217" i="6"/>
  <c r="Z217" i="6"/>
  <c r="BE217" i="6"/>
  <c r="CI216" i="6"/>
  <c r="BQ216" i="6"/>
  <c r="BL216" i="6"/>
  <c r="AJ216" i="6"/>
  <c r="AH216" i="6"/>
  <c r="AD216" i="6"/>
  <c r="AC216" i="6"/>
  <c r="Z216" i="6"/>
  <c r="BE216" i="6"/>
  <c r="CI215" i="6"/>
  <c r="BQ215" i="6"/>
  <c r="BL215" i="6"/>
  <c r="AJ215" i="6"/>
  <c r="AH215" i="6"/>
  <c r="AD215" i="6"/>
  <c r="AC215" i="6"/>
  <c r="Z215" i="6"/>
  <c r="BE215" i="6"/>
  <c r="CI214" i="6"/>
  <c r="BQ214" i="6"/>
  <c r="BL214" i="6"/>
  <c r="AJ214" i="6"/>
  <c r="AH214" i="6"/>
  <c r="AD214" i="6"/>
  <c r="AC214" i="6"/>
  <c r="Z214" i="6"/>
  <c r="BE214" i="6"/>
  <c r="CI213" i="6"/>
  <c r="BQ213" i="6"/>
  <c r="BL213" i="6"/>
  <c r="AJ213" i="6"/>
  <c r="AH213" i="6"/>
  <c r="AD213" i="6"/>
  <c r="AC213" i="6"/>
  <c r="Z213" i="6"/>
  <c r="BE213" i="6"/>
  <c r="CI212" i="6"/>
  <c r="BQ212" i="6"/>
  <c r="BL212" i="6"/>
  <c r="AJ212" i="6"/>
  <c r="AH212" i="6"/>
  <c r="AD212" i="6"/>
  <c r="AC212" i="6"/>
  <c r="Z212" i="6"/>
  <c r="BE212" i="6"/>
  <c r="BE208" i="6"/>
  <c r="BE207" i="6"/>
  <c r="BE206" i="6"/>
  <c r="BE205" i="6"/>
  <c r="BE204" i="6"/>
  <c r="AL195" i="6"/>
  <c r="AJ195" i="6"/>
  <c r="AC195" i="6"/>
  <c r="AB195" i="6"/>
  <c r="AA195" i="6"/>
  <c r="Z195" i="6"/>
  <c r="Y195" i="6"/>
  <c r="W195" i="6"/>
  <c r="AL194" i="6"/>
  <c r="AJ194" i="6"/>
  <c r="AC194" i="6"/>
  <c r="AB194" i="6"/>
  <c r="AA194" i="6"/>
  <c r="Z194" i="6"/>
  <c r="Y194" i="6"/>
  <c r="W194" i="6"/>
  <c r="AL193" i="6"/>
  <c r="AJ193" i="6"/>
  <c r="AC193" i="6"/>
  <c r="AB193" i="6"/>
  <c r="AA193" i="6"/>
  <c r="Z193" i="6"/>
  <c r="Y193" i="6"/>
  <c r="W193" i="6"/>
  <c r="AL192" i="6"/>
  <c r="AJ192" i="6"/>
  <c r="AC192" i="6"/>
  <c r="AB192" i="6"/>
  <c r="AA192" i="6"/>
  <c r="Z192" i="6"/>
  <c r="Y192" i="6"/>
  <c r="W192" i="6"/>
  <c r="BE189" i="6"/>
  <c r="BE188" i="6"/>
  <c r="BE187" i="6"/>
  <c r="BE186" i="6"/>
  <c r="BE185" i="6"/>
  <c r="BE184" i="6"/>
  <c r="BE183" i="6"/>
  <c r="BE182" i="6"/>
  <c r="BE181" i="6"/>
  <c r="AJ178" i="6"/>
  <c r="AE178" i="6"/>
  <c r="AD178" i="6"/>
  <c r="AC178" i="6"/>
  <c r="AB178" i="6"/>
  <c r="AA178" i="6"/>
  <c r="Z178" i="6"/>
  <c r="Y178" i="6"/>
  <c r="W178" i="6"/>
  <c r="BE178" i="6"/>
  <c r="AJ177" i="6"/>
  <c r="AE177" i="6"/>
  <c r="AD177" i="6"/>
  <c r="AC177" i="6"/>
  <c r="AB177" i="6"/>
  <c r="AA177" i="6"/>
  <c r="Z177" i="6"/>
  <c r="Y177" i="6"/>
  <c r="W177" i="6"/>
  <c r="BE177" i="6"/>
  <c r="AJ176" i="6"/>
  <c r="AE176" i="6"/>
  <c r="AD176" i="6"/>
  <c r="AC176" i="6"/>
  <c r="AB176" i="6"/>
  <c r="AA176" i="6"/>
  <c r="Z176" i="6"/>
  <c r="Y176" i="6"/>
  <c r="W176" i="6"/>
  <c r="BE176" i="6"/>
  <c r="AJ175" i="6"/>
  <c r="AE175" i="6"/>
  <c r="AD175" i="6"/>
  <c r="AC175" i="6"/>
  <c r="AB175" i="6"/>
  <c r="AA175" i="6"/>
  <c r="Z175" i="6"/>
  <c r="Y175" i="6"/>
  <c r="W175" i="6"/>
  <c r="BE175" i="6"/>
  <c r="AJ174" i="6"/>
  <c r="AE174" i="6"/>
  <c r="AD174" i="6"/>
  <c r="AC174" i="6"/>
  <c r="AB174" i="6"/>
  <c r="AA174" i="6"/>
  <c r="Z174" i="6"/>
  <c r="Y174" i="6"/>
  <c r="W174" i="6"/>
  <c r="BE174" i="6"/>
  <c r="AJ173" i="6"/>
  <c r="AE173" i="6"/>
  <c r="AD173" i="6"/>
  <c r="AC173" i="6"/>
  <c r="AB173" i="6"/>
  <c r="AA173" i="6"/>
  <c r="Z173" i="6"/>
  <c r="Y173" i="6"/>
  <c r="W173" i="6"/>
  <c r="BE173" i="6"/>
  <c r="AJ172" i="6"/>
  <c r="AE172" i="6"/>
  <c r="AD172" i="6"/>
  <c r="AC172" i="6"/>
  <c r="AB172" i="6"/>
  <c r="AA172" i="6"/>
  <c r="Z172" i="6"/>
  <c r="Y172" i="6"/>
  <c r="W172" i="6"/>
  <c r="BE172" i="6"/>
  <c r="AJ171" i="6"/>
  <c r="AE171" i="6"/>
  <c r="AD171" i="6"/>
  <c r="AC171" i="6"/>
  <c r="AB171" i="6"/>
  <c r="AA171" i="6"/>
  <c r="Z171" i="6"/>
  <c r="Y171" i="6"/>
  <c r="W171" i="6"/>
  <c r="BE171" i="6"/>
  <c r="AJ170" i="6"/>
  <c r="AE170" i="6"/>
  <c r="AD170" i="6"/>
  <c r="AC170" i="6"/>
  <c r="AB170" i="6"/>
  <c r="AA170" i="6"/>
  <c r="Z170" i="6"/>
  <c r="Y170" i="6"/>
  <c r="W170" i="6"/>
  <c r="BE170" i="6"/>
  <c r="AJ169" i="6"/>
  <c r="AE169" i="6"/>
  <c r="AD169" i="6"/>
  <c r="AC169" i="6"/>
  <c r="AB169" i="6"/>
  <c r="AA169" i="6"/>
  <c r="Z169" i="6"/>
  <c r="Y169" i="6"/>
  <c r="W169" i="6"/>
  <c r="BE169" i="6"/>
  <c r="AJ168" i="6"/>
  <c r="AE168" i="6"/>
  <c r="AD168" i="6"/>
  <c r="AC168" i="6"/>
  <c r="AB168" i="6"/>
  <c r="AA168" i="6"/>
  <c r="Z168" i="6"/>
  <c r="Y168" i="6"/>
  <c r="W168" i="6"/>
  <c r="BE168" i="6"/>
  <c r="AJ167" i="6"/>
  <c r="AE167" i="6"/>
  <c r="AD167" i="6"/>
  <c r="AC167" i="6"/>
  <c r="AB167" i="6"/>
  <c r="AA167" i="6"/>
  <c r="Z167" i="6"/>
  <c r="Y167" i="6"/>
  <c r="W167" i="6"/>
  <c r="BE167" i="6"/>
  <c r="AJ166" i="6"/>
  <c r="AE166" i="6"/>
  <c r="AD166" i="6"/>
  <c r="AC166" i="6"/>
  <c r="AB166" i="6"/>
  <c r="AA166" i="6"/>
  <c r="Z166" i="6"/>
  <c r="Y166" i="6"/>
  <c r="W166" i="6"/>
  <c r="BE166" i="6"/>
  <c r="AJ165" i="6"/>
  <c r="AE165" i="6"/>
  <c r="AD165" i="6"/>
  <c r="AC165" i="6"/>
  <c r="AB165" i="6"/>
  <c r="AA165" i="6"/>
  <c r="Z165" i="6"/>
  <c r="Y165" i="6"/>
  <c r="W165" i="6"/>
  <c r="BE165" i="6"/>
  <c r="AJ164" i="6"/>
  <c r="AE164" i="6"/>
  <c r="AD164" i="6"/>
  <c r="AC164" i="6"/>
  <c r="AB164" i="6"/>
  <c r="AA164" i="6"/>
  <c r="Z164" i="6"/>
  <c r="Y164" i="6"/>
  <c r="W164" i="6"/>
  <c r="BE164" i="6"/>
  <c r="AJ163" i="6"/>
  <c r="AE163" i="6"/>
  <c r="AD163" i="6"/>
  <c r="AC163" i="6"/>
  <c r="AB163" i="6"/>
  <c r="AA163" i="6"/>
  <c r="Z163" i="6"/>
  <c r="Y163" i="6"/>
  <c r="W163" i="6"/>
  <c r="BE163" i="6"/>
  <c r="AJ162" i="6"/>
  <c r="AE162" i="6"/>
  <c r="AD162" i="6"/>
  <c r="AC162" i="6"/>
  <c r="AB162" i="6"/>
  <c r="AA162" i="6"/>
  <c r="Z162" i="6"/>
  <c r="Y162" i="6"/>
  <c r="W162" i="6"/>
  <c r="BE162" i="6"/>
  <c r="AJ161" i="6"/>
  <c r="AE161" i="6"/>
  <c r="AD161" i="6"/>
  <c r="AC161" i="6"/>
  <c r="AB161" i="6"/>
  <c r="AA161" i="6"/>
  <c r="Z161" i="6"/>
  <c r="Y161" i="6"/>
  <c r="W161" i="6"/>
  <c r="BE161" i="6"/>
  <c r="BE149" i="6"/>
  <c r="BE148" i="6"/>
  <c r="BE147" i="6"/>
  <c r="BE146" i="6"/>
  <c r="BE145" i="6"/>
  <c r="BE144" i="6"/>
  <c r="BE143" i="6"/>
  <c r="BE142" i="6"/>
  <c r="BE141" i="6"/>
  <c r="BE139" i="6"/>
  <c r="BE138" i="6"/>
  <c r="BE137" i="6"/>
  <c r="BE134" i="6"/>
  <c r="BE131" i="6"/>
  <c r="BE130" i="6"/>
  <c r="BE129" i="6"/>
  <c r="BE128" i="6"/>
  <c r="BE127" i="6"/>
  <c r="BE126" i="6"/>
  <c r="BE125" i="6"/>
  <c r="BE124" i="6"/>
  <c r="BE123" i="6"/>
  <c r="BE122" i="6"/>
  <c r="BE121" i="6"/>
  <c r="BE120" i="6"/>
  <c r="BE119" i="6"/>
  <c r="BE118" i="6"/>
  <c r="BE117" i="6"/>
  <c r="BE116" i="6"/>
  <c r="BE115" i="6"/>
  <c r="BE114" i="6"/>
  <c r="BE113" i="6"/>
  <c r="BE112" i="6"/>
  <c r="BE111" i="6"/>
  <c r="BE110" i="6"/>
  <c r="BE109" i="6"/>
  <c r="BE108" i="6"/>
  <c r="AJ105" i="6"/>
  <c r="Y105" i="6"/>
  <c r="W105" i="6"/>
  <c r="BE102" i="6"/>
  <c r="BE101" i="6"/>
  <c r="BE100" i="6"/>
  <c r="BE99" i="6"/>
  <c r="BE98" i="6"/>
  <c r="BE86" i="6"/>
  <c r="BE85" i="6"/>
  <c r="BE84" i="6"/>
  <c r="BE83" i="6"/>
  <c r="BE82" i="6"/>
  <c r="BE81" i="6"/>
  <c r="BE80" i="6"/>
  <c r="BE79" i="6"/>
  <c r="BE78" i="6"/>
  <c r="BE77" i="6"/>
  <c r="BE76" i="6"/>
  <c r="BE75" i="6"/>
  <c r="BE74" i="6"/>
  <c r="BE73" i="6"/>
  <c r="BE72" i="6"/>
  <c r="BE71" i="6"/>
  <c r="BE70" i="6"/>
  <c r="BE69" i="6"/>
  <c r="BE68" i="6"/>
  <c r="BE67" i="6"/>
  <c r="BE66" i="6"/>
  <c r="BE65" i="6"/>
  <c r="BE64" i="6"/>
  <c r="BE63" i="6"/>
  <c r="BE62" i="6"/>
  <c r="BE61" i="6"/>
  <c r="BE60" i="6"/>
  <c r="BE59" i="6"/>
  <c r="BE58" i="6"/>
  <c r="BE57" i="6"/>
  <c r="BE56" i="6"/>
  <c r="BE55" i="6"/>
  <c r="BE54" i="6"/>
  <c r="BE53" i="6"/>
  <c r="BE52" i="6"/>
  <c r="BE51" i="6"/>
  <c r="BE50" i="6"/>
  <c r="BE49" i="6"/>
  <c r="BE48" i="6"/>
  <c r="BE47" i="6"/>
  <c r="BE46" i="6"/>
  <c r="BE45" i="6"/>
  <c r="BE44" i="6"/>
  <c r="BE43" i="6"/>
  <c r="BE42" i="6"/>
  <c r="BE41" i="6"/>
  <c r="BE40" i="6"/>
  <c r="BE39" i="6"/>
  <c r="BE38" i="6"/>
  <c r="BE37" i="6"/>
  <c r="BE36" i="6"/>
  <c r="BE35" i="6"/>
  <c r="BE34" i="6"/>
  <c r="BE31" i="6"/>
  <c r="BE30" i="6"/>
  <c r="BE29" i="6"/>
  <c r="BE28" i="6"/>
  <c r="BE27" i="6"/>
  <c r="BE24" i="6"/>
  <c r="BE22" i="6"/>
  <c r="BE21" i="6"/>
  <c r="BE20" i="6"/>
  <c r="BE19" i="6"/>
  <c r="BE18" i="6"/>
  <c r="BE17" i="6"/>
  <c r="BE16" i="6"/>
  <c r="AJ10" i="6"/>
  <c r="AF10" i="6"/>
  <c r="AE10" i="6"/>
  <c r="AC10" i="6"/>
  <c r="AB10" i="6"/>
  <c r="AA10" i="6"/>
  <c r="Z10" i="6"/>
  <c r="Y10" i="6"/>
  <c r="W10" i="6"/>
  <c r="BE10" i="6"/>
  <c r="BE8" i="6"/>
  <c r="BE7" i="6"/>
  <c r="BE6" i="6"/>
  <c r="BE5" i="6"/>
  <c r="BE4" i="6"/>
  <c r="BE3" i="6"/>
  <c r="CN86" i="4"/>
  <c r="CN3547" i="4"/>
  <c r="CM86" i="4"/>
  <c r="CM3547" i="4"/>
  <c r="CL86" i="4"/>
  <c r="CL3547" i="4"/>
  <c r="CK86" i="4"/>
  <c r="CK3547" i="4"/>
  <c r="CJ86" i="4"/>
  <c r="CJ3547" i="4"/>
  <c r="CI86" i="4"/>
  <c r="CI3547" i="4"/>
  <c r="CH86" i="4"/>
  <c r="CH3547" i="4"/>
  <c r="CG86" i="4"/>
  <c r="CG3547" i="4"/>
  <c r="CF86" i="4"/>
  <c r="CF575" i="4"/>
  <c r="CF3547" i="4"/>
  <c r="CE86" i="4"/>
  <c r="CE575" i="4"/>
  <c r="CE3547" i="4"/>
  <c r="CD86" i="4"/>
  <c r="CD2407" i="4"/>
  <c r="CD3547" i="4"/>
  <c r="CC1340" i="4"/>
  <c r="CC1341" i="4"/>
  <c r="CC1342" i="4"/>
  <c r="CC1343" i="4"/>
  <c r="CC1344" i="4"/>
  <c r="CC1345" i="4"/>
  <c r="CC1346" i="4"/>
  <c r="CC1347" i="4"/>
  <c r="CC1348" i="4"/>
  <c r="CC1349" i="4"/>
  <c r="CC1350" i="4"/>
  <c r="CC86" i="4"/>
  <c r="CC163" i="4"/>
  <c r="CC857" i="4"/>
  <c r="CC1185" i="4"/>
  <c r="CC3547" i="4"/>
  <c r="CB1340" i="4"/>
  <c r="CB1341" i="4"/>
  <c r="CB1342" i="4"/>
  <c r="CB1343" i="4"/>
  <c r="CB1344" i="4"/>
  <c r="CB1345" i="4"/>
  <c r="CB1346" i="4"/>
  <c r="CB1347" i="4"/>
  <c r="CB1348" i="4"/>
  <c r="CB1349" i="4"/>
  <c r="CB1350" i="4"/>
  <c r="CB86" i="4"/>
  <c r="CB3547" i="4"/>
  <c r="CA1340" i="4"/>
  <c r="CA1341" i="4"/>
  <c r="CA1342" i="4"/>
  <c r="CA1343" i="4"/>
  <c r="CA1344" i="4"/>
  <c r="CA1345" i="4"/>
  <c r="CA1346" i="4"/>
  <c r="CA1347" i="4"/>
  <c r="CA1348" i="4"/>
  <c r="CA1349" i="4"/>
  <c r="CA1350" i="4"/>
  <c r="CA86" i="4"/>
  <c r="CA163" i="4"/>
  <c r="CA3547" i="4"/>
  <c r="BZ1340" i="4"/>
  <c r="BZ1341" i="4"/>
  <c r="BZ1342" i="4"/>
  <c r="BZ1343" i="4"/>
  <c r="BZ1344" i="4"/>
  <c r="BZ1345" i="4"/>
  <c r="BZ1346" i="4"/>
  <c r="BZ1347" i="4"/>
  <c r="BZ1348" i="4"/>
  <c r="BZ1349" i="4"/>
  <c r="BZ1350" i="4"/>
  <c r="BZ86" i="4"/>
  <c r="BZ3547" i="4"/>
  <c r="BY1340" i="4"/>
  <c r="BY1341" i="4"/>
  <c r="BY1342" i="4"/>
  <c r="BY1343" i="4"/>
  <c r="BY1344" i="4"/>
  <c r="BY1345" i="4"/>
  <c r="BY1346" i="4"/>
  <c r="BY1347" i="4"/>
  <c r="BY1348" i="4"/>
  <c r="BY1349" i="4"/>
  <c r="BY1350" i="4"/>
  <c r="BY86" i="4"/>
  <c r="BY3547" i="4"/>
  <c r="BX1340" i="4"/>
  <c r="BX1341" i="4"/>
  <c r="BX1342" i="4"/>
  <c r="BX1343" i="4"/>
  <c r="BX1344" i="4"/>
  <c r="BX1345" i="4"/>
  <c r="BX1346" i="4"/>
  <c r="BX1347" i="4"/>
  <c r="BX1348" i="4"/>
  <c r="BX1349" i="4"/>
  <c r="BX1350" i="4"/>
  <c r="BX1932" i="4"/>
  <c r="BX1933" i="4"/>
  <c r="BX1934" i="4"/>
  <c r="BX1935" i="4"/>
  <c r="BX1936" i="4"/>
  <c r="BX1937" i="4"/>
  <c r="BX1938" i="4"/>
  <c r="BX3547" i="4"/>
  <c r="BW1340" i="4"/>
  <c r="BW1341" i="4"/>
  <c r="BW1342" i="4"/>
  <c r="BW1343" i="4"/>
  <c r="BW1344" i="4"/>
  <c r="BW1345" i="4"/>
  <c r="BW1346" i="4"/>
  <c r="BW1347" i="4"/>
  <c r="BW1348" i="4"/>
  <c r="BW1349" i="4"/>
  <c r="BW1350" i="4"/>
  <c r="BW3547" i="4"/>
  <c r="BV1340" i="4"/>
  <c r="BV1341" i="4"/>
  <c r="BV1342" i="4"/>
  <c r="BV1343" i="4"/>
  <c r="BV1344" i="4"/>
  <c r="BV1345" i="4"/>
  <c r="BV1346" i="4"/>
  <c r="BV1347" i="4"/>
  <c r="BV1348" i="4"/>
  <c r="BV1349" i="4"/>
  <c r="BV1350" i="4"/>
  <c r="BV3547" i="4"/>
  <c r="BU1340" i="4"/>
  <c r="BU1341" i="4"/>
  <c r="BU1342" i="4"/>
  <c r="BU1343" i="4"/>
  <c r="BU1344" i="4"/>
  <c r="BU1345" i="4"/>
  <c r="BU1346" i="4"/>
  <c r="BU1347" i="4"/>
  <c r="BU1348" i="4"/>
  <c r="BU1349" i="4"/>
  <c r="BU1350" i="4"/>
  <c r="BU3547" i="4"/>
  <c r="BT1340" i="4"/>
  <c r="BT1341" i="4"/>
  <c r="BT1342" i="4"/>
  <c r="BT1343" i="4"/>
  <c r="BT1344" i="4"/>
  <c r="BT1345" i="4"/>
  <c r="BT1346" i="4"/>
  <c r="BT1347" i="4"/>
  <c r="BT1348" i="4"/>
  <c r="BT1349" i="4"/>
  <c r="BT1350" i="4"/>
  <c r="BT3547" i="4"/>
  <c r="BS1340" i="4"/>
  <c r="BS1341" i="4"/>
  <c r="BS1342" i="4"/>
  <c r="BS1343" i="4"/>
  <c r="BS1344" i="4"/>
  <c r="BS1345" i="4"/>
  <c r="BS1346" i="4"/>
  <c r="BS1347" i="4"/>
  <c r="BS1348" i="4"/>
  <c r="BS1349" i="4"/>
  <c r="BS1350" i="4"/>
  <c r="BS3547" i="4"/>
  <c r="BR1340" i="4"/>
  <c r="BR1341" i="4"/>
  <c r="BR1342" i="4"/>
  <c r="BR1343" i="4"/>
  <c r="BR1344" i="4"/>
  <c r="BR1345" i="4"/>
  <c r="BR1346" i="4"/>
  <c r="BR1347" i="4"/>
  <c r="BR1348" i="4"/>
  <c r="BR1349" i="4"/>
  <c r="BR1350" i="4"/>
  <c r="BR1185" i="4"/>
  <c r="BR3547" i="4"/>
  <c r="BQ1340" i="4"/>
  <c r="BQ1341" i="4"/>
  <c r="BQ1342" i="4"/>
  <c r="BQ1343" i="4"/>
  <c r="BQ1344" i="4"/>
  <c r="BQ1345" i="4"/>
  <c r="BQ1346" i="4"/>
  <c r="BQ1347" i="4"/>
  <c r="BQ1348" i="4"/>
  <c r="BQ1349" i="4"/>
  <c r="BQ1350" i="4"/>
  <c r="BQ3547" i="4"/>
  <c r="BP1340" i="4"/>
  <c r="BP1341" i="4"/>
  <c r="BP1342" i="4"/>
  <c r="BP1343" i="4"/>
  <c r="BP1344" i="4"/>
  <c r="BP1345" i="4"/>
  <c r="BP1346" i="4"/>
  <c r="BP1347" i="4"/>
  <c r="BP1348" i="4"/>
  <c r="BP1349" i="4"/>
  <c r="BP1350" i="4"/>
  <c r="BP3547" i="4"/>
  <c r="BO1340" i="4"/>
  <c r="BO1341" i="4"/>
  <c r="BO1342" i="4"/>
  <c r="BO1343" i="4"/>
  <c r="BO1344" i="4"/>
  <c r="BO1345" i="4"/>
  <c r="BO1346" i="4"/>
  <c r="BO1347" i="4"/>
  <c r="BO1348" i="4"/>
  <c r="BO1349" i="4"/>
  <c r="BO1350" i="4"/>
  <c r="BO3547" i="4"/>
  <c r="BN1340" i="4"/>
  <c r="BN1341" i="4"/>
  <c r="BN1342" i="4"/>
  <c r="BN1343" i="4"/>
  <c r="BN1344" i="4"/>
  <c r="BN1345" i="4"/>
  <c r="BN1346" i="4"/>
  <c r="BN1347" i="4"/>
  <c r="BN1348" i="4"/>
  <c r="BN1349" i="4"/>
  <c r="BN1350" i="4"/>
  <c r="BN3547" i="4"/>
  <c r="BM1340" i="4"/>
  <c r="BM1341" i="4"/>
  <c r="BM1342" i="4"/>
  <c r="BM1343" i="4"/>
  <c r="BM1344" i="4"/>
  <c r="BM1345" i="4"/>
  <c r="BM1346" i="4"/>
  <c r="BM1347" i="4"/>
  <c r="BM1348" i="4"/>
  <c r="BM1349" i="4"/>
  <c r="BM1350" i="4"/>
  <c r="BM86" i="4"/>
  <c r="BM3547" i="4"/>
  <c r="BL1340" i="4"/>
  <c r="BL1341" i="4"/>
  <c r="BL1342" i="4"/>
  <c r="BL1343" i="4"/>
  <c r="BL1344" i="4"/>
  <c r="BL1345" i="4"/>
  <c r="BL1346" i="4"/>
  <c r="BL1347" i="4"/>
  <c r="BL1348" i="4"/>
  <c r="BL1349" i="4"/>
  <c r="BL1350" i="4"/>
  <c r="BL3547" i="4"/>
  <c r="BJ1340" i="4"/>
  <c r="BJ1341" i="4"/>
  <c r="BJ1342" i="4"/>
  <c r="BJ1343" i="4"/>
  <c r="BJ1344" i="4"/>
  <c r="BJ1345" i="4"/>
  <c r="BJ1346" i="4"/>
  <c r="BJ1347" i="4"/>
  <c r="BJ1348" i="4"/>
  <c r="BJ1349" i="4"/>
  <c r="BJ1350" i="4"/>
  <c r="BJ2407" i="4"/>
  <c r="BJ3547" i="4"/>
  <c r="BI1340" i="4"/>
  <c r="BI1341" i="4"/>
  <c r="BI1342" i="4"/>
  <c r="BI1343" i="4"/>
  <c r="BI1344" i="4"/>
  <c r="BI1345" i="4"/>
  <c r="BI1346" i="4"/>
  <c r="BI1347" i="4"/>
  <c r="BI1348" i="4"/>
  <c r="BI1349" i="4"/>
  <c r="BI1350" i="4"/>
  <c r="BI3547" i="4"/>
  <c r="BH1340" i="4"/>
  <c r="BH1341" i="4"/>
  <c r="BH1342" i="4"/>
  <c r="BH1343" i="4"/>
  <c r="BH1344" i="4"/>
  <c r="BH1345" i="4"/>
  <c r="BH1346" i="4"/>
  <c r="BH1347" i="4"/>
  <c r="BH1348" i="4"/>
  <c r="BH1349" i="4"/>
  <c r="BH1350" i="4"/>
  <c r="BH3547" i="4"/>
  <c r="BG1340" i="4"/>
  <c r="BG1341" i="4"/>
  <c r="BG1342" i="4"/>
  <c r="BG1343" i="4"/>
  <c r="BG1344" i="4"/>
  <c r="BG1345" i="4"/>
  <c r="BG1346" i="4"/>
  <c r="BG1347" i="4"/>
  <c r="BG1348" i="4"/>
  <c r="BG1349" i="4"/>
  <c r="BG1350" i="4"/>
  <c r="BG575" i="4"/>
  <c r="BG3547" i="4"/>
  <c r="BF1340" i="4"/>
  <c r="BF1341" i="4"/>
  <c r="BF1342" i="4"/>
  <c r="BF1343" i="4"/>
  <c r="BF1344" i="4"/>
  <c r="BF1345" i="4"/>
  <c r="BF1346" i="4"/>
  <c r="BF1347" i="4"/>
  <c r="BF1348" i="4"/>
  <c r="BF1349" i="4"/>
  <c r="BF1350" i="4"/>
  <c r="BF857" i="4"/>
  <c r="BF3547" i="4"/>
  <c r="BE1340" i="4"/>
  <c r="BE1341" i="4"/>
  <c r="BE1342" i="4"/>
  <c r="BE1343" i="4"/>
  <c r="BE1344" i="4"/>
  <c r="BE1345" i="4"/>
  <c r="BE1346" i="4"/>
  <c r="BE1347" i="4"/>
  <c r="BE1348" i="4"/>
  <c r="BE1349" i="4"/>
  <c r="BE1350" i="4"/>
  <c r="BE1185" i="4"/>
  <c r="BE3547" i="4"/>
  <c r="AX1929" i="4"/>
  <c r="AX1928" i="4"/>
  <c r="AX1927" i="4"/>
  <c r="AX1926" i="4"/>
  <c r="AX1925" i="4"/>
  <c r="AX1924" i="4"/>
  <c r="AX1923" i="4"/>
  <c r="AX1922" i="4"/>
  <c r="AX1921" i="4"/>
  <c r="AX1920" i="4"/>
  <c r="AX1919" i="4"/>
  <c r="AX1918" i="4"/>
  <c r="AX1917" i="4"/>
  <c r="AX1916" i="4"/>
  <c r="AX1915" i="4"/>
  <c r="AX1914" i="4"/>
  <c r="AX1913" i="4"/>
  <c r="AX1912" i="4"/>
  <c r="AX1911" i="4"/>
  <c r="AX1910" i="4"/>
  <c r="AX1909" i="4"/>
  <c r="AX1908" i="4"/>
  <c r="AX1907" i="4"/>
  <c r="AX1906" i="4"/>
  <c r="AX1905" i="4"/>
  <c r="AX1904" i="4"/>
  <c r="AX1903" i="4"/>
  <c r="AX1902" i="4"/>
  <c r="AX1901" i="4"/>
  <c r="AX1900" i="4"/>
  <c r="AX1899" i="4"/>
  <c r="AX1898" i="4"/>
  <c r="AX1897" i="4"/>
  <c r="AX1896" i="4"/>
  <c r="AX1895" i="4"/>
  <c r="AX1894" i="4"/>
  <c r="AX1893" i="4"/>
  <c r="AX1892" i="4"/>
  <c r="AX1891" i="4"/>
  <c r="AX1890" i="4"/>
  <c r="AX1889" i="4"/>
  <c r="AX1888" i="4"/>
  <c r="AX1887" i="4"/>
  <c r="AX1886" i="4"/>
  <c r="AX1885" i="4"/>
  <c r="AX1884" i="4"/>
  <c r="AX1883" i="4"/>
  <c r="AX1882" i="4"/>
  <c r="AX1881" i="4"/>
  <c r="AX1880" i="4"/>
  <c r="AX1879" i="4"/>
  <c r="AX1878" i="4"/>
  <c r="AX1877" i="4"/>
  <c r="AX1876" i="4"/>
  <c r="AX1875" i="4"/>
  <c r="AX1874" i="4"/>
  <c r="AX1873" i="4"/>
  <c r="AX1872" i="4"/>
  <c r="AX1871" i="4"/>
  <c r="AX1870" i="4"/>
  <c r="AX1869" i="4"/>
  <c r="AX1868" i="4"/>
  <c r="AX1867" i="4"/>
  <c r="AX1866" i="4"/>
  <c r="AX1865" i="4"/>
  <c r="AX1864" i="4"/>
  <c r="AX1863" i="4"/>
  <c r="AX1862" i="4"/>
  <c r="AX1861" i="4"/>
  <c r="AX1860" i="4"/>
  <c r="AX1859" i="4"/>
  <c r="AX1858" i="4"/>
  <c r="AX1857" i="4"/>
  <c r="AX1856" i="4"/>
  <c r="AX1855" i="4"/>
  <c r="AX1854" i="4"/>
  <c r="AX1853" i="4"/>
  <c r="AX1852" i="4"/>
  <c r="AX3478" i="4"/>
  <c r="AX3477" i="4"/>
  <c r="AX3476" i="4"/>
  <c r="AX3475" i="4"/>
  <c r="AX3474" i="4"/>
  <c r="AX3473" i="4"/>
  <c r="AX3472" i="4"/>
  <c r="AX3471" i="4"/>
  <c r="AX3470" i="4"/>
  <c r="AX3469" i="4"/>
  <c r="AX3468" i="4"/>
  <c r="AX3467" i="4"/>
  <c r="AX3466" i="4"/>
  <c r="AX3465" i="4"/>
  <c r="AX3464" i="4"/>
  <c r="AX3463" i="4"/>
  <c r="AX3462" i="4"/>
  <c r="AX3461" i="4"/>
  <c r="AX3460" i="4"/>
  <c r="AX3459" i="4"/>
  <c r="AX3458" i="4"/>
  <c r="AX3457" i="4"/>
  <c r="AX3456" i="4"/>
  <c r="AX2729" i="4"/>
  <c r="AX2728" i="4"/>
  <c r="AX2727" i="4"/>
  <c r="AX2726" i="4"/>
  <c r="AX2725" i="4"/>
  <c r="AX2724" i="4"/>
  <c r="AX2723" i="4"/>
  <c r="AX2722" i="4"/>
  <c r="AX2721" i="4"/>
  <c r="AX2720" i="4"/>
  <c r="AX2719" i="4"/>
  <c r="AX2718" i="4"/>
  <c r="AX2717" i="4"/>
  <c r="AX2716" i="4"/>
  <c r="AX2715" i="4"/>
  <c r="AX2714" i="4"/>
  <c r="AX2713" i="4"/>
  <c r="AX2712" i="4"/>
  <c r="AX2711" i="4"/>
  <c r="AX2710" i="4"/>
  <c r="AX2709" i="4"/>
  <c r="AX2708" i="4"/>
  <c r="AX2707" i="4"/>
  <c r="AX2706" i="4"/>
  <c r="AX2705" i="4"/>
  <c r="AX2704" i="4"/>
  <c r="AX2703" i="4"/>
  <c r="AX2702" i="4"/>
  <c r="AX2701" i="4"/>
  <c r="AX2700" i="4"/>
  <c r="AX2699" i="4"/>
  <c r="AX2698" i="4"/>
  <c r="AX2697" i="4"/>
  <c r="AX2696" i="4"/>
  <c r="AX2695" i="4"/>
  <c r="AX2694" i="4"/>
  <c r="AX2693" i="4"/>
  <c r="AX2692" i="4"/>
  <c r="AX2691" i="4"/>
  <c r="AX2690" i="4"/>
  <c r="AX2689" i="4"/>
  <c r="AX2688" i="4"/>
  <c r="AX2687" i="4"/>
  <c r="AX2686" i="4"/>
  <c r="AX2685" i="4"/>
  <c r="AX2684" i="4"/>
  <c r="AX2683" i="4"/>
  <c r="AX2682" i="4"/>
  <c r="AX2681" i="4"/>
  <c r="AX2680" i="4"/>
  <c r="AX2679" i="4"/>
  <c r="AX2678" i="4"/>
  <c r="AX2677" i="4"/>
  <c r="AX2676" i="4"/>
  <c r="AX2675" i="4"/>
  <c r="AX2674" i="4"/>
  <c r="AX2673" i="4"/>
  <c r="AX2672" i="4"/>
  <c r="AX2671" i="4"/>
  <c r="AX2670" i="4"/>
  <c r="AX2669" i="4"/>
  <c r="AX2668" i="4"/>
  <c r="AX2667" i="4"/>
  <c r="AX2666" i="4"/>
  <c r="AX2665" i="4"/>
  <c r="AX2664" i="4"/>
  <c r="AX2663" i="4"/>
  <c r="AX2662" i="4"/>
  <c r="AX2661" i="4"/>
  <c r="AX2660" i="4"/>
  <c r="AX2659" i="4"/>
  <c r="AX2658" i="4"/>
  <c r="AX2655" i="4"/>
  <c r="AX2654" i="4"/>
  <c r="AX2653" i="4"/>
  <c r="AX2652" i="4"/>
  <c r="AX2651" i="4"/>
  <c r="AX2650" i="4"/>
  <c r="AX2649" i="4"/>
  <c r="AX2648" i="4"/>
  <c r="AX2647" i="4"/>
  <c r="AX2646" i="4"/>
  <c r="AX2645" i="4"/>
  <c r="AX2644" i="4"/>
  <c r="AX2643" i="4"/>
  <c r="AX2642" i="4"/>
  <c r="AX2641" i="4"/>
  <c r="AX2640" i="4"/>
  <c r="AX2639" i="4"/>
  <c r="AX2638" i="4"/>
  <c r="AX2637" i="4"/>
  <c r="AX2636" i="4"/>
  <c r="AX2635" i="4"/>
  <c r="AX2634" i="4"/>
  <c r="AX2633" i="4"/>
  <c r="AX2632" i="4"/>
  <c r="AX2631" i="4"/>
  <c r="AX2630" i="4"/>
  <c r="AX2629" i="4"/>
  <c r="AX2628" i="4"/>
  <c r="AX2627" i="4"/>
  <c r="AX2626" i="4"/>
  <c r="AX2625" i="4"/>
  <c r="AX2624" i="4"/>
  <c r="AX2623" i="4"/>
  <c r="AX2622" i="4"/>
  <c r="AX2621" i="4"/>
  <c r="AX2620" i="4"/>
  <c r="AX2619" i="4"/>
  <c r="AX2618" i="4"/>
  <c r="AX2617" i="4"/>
  <c r="AX2616" i="4"/>
  <c r="AX2615" i="4"/>
  <c r="AX2614" i="4"/>
  <c r="AX2613" i="4"/>
  <c r="AX2612" i="4"/>
  <c r="AX2611" i="4"/>
  <c r="AX2610" i="4"/>
  <c r="AX2609" i="4"/>
  <c r="AX2608" i="4"/>
  <c r="AX2607" i="4"/>
  <c r="AX2606" i="4"/>
  <c r="AX2605" i="4"/>
  <c r="AX2604" i="4"/>
  <c r="AX2603" i="4"/>
  <c r="AX2602" i="4"/>
  <c r="AX2601" i="4"/>
  <c r="AX3453" i="4"/>
  <c r="AX3452" i="4"/>
  <c r="AX3451" i="4"/>
  <c r="AX3450" i="4"/>
  <c r="AX3449" i="4"/>
  <c r="AX3448" i="4"/>
  <c r="AX3447" i="4"/>
  <c r="AX3446" i="4"/>
  <c r="AX3445" i="4"/>
  <c r="AX3444" i="4"/>
  <c r="AX3443" i="4"/>
  <c r="AX3442" i="4"/>
  <c r="AX3441" i="4"/>
  <c r="AX3440" i="4"/>
  <c r="AX3439" i="4"/>
  <c r="AX3438" i="4"/>
  <c r="AX3437" i="4"/>
  <c r="AX3436" i="4"/>
  <c r="AX3435" i="4"/>
  <c r="AX3434" i="4"/>
  <c r="AX3433" i="4"/>
  <c r="AX3432" i="4"/>
  <c r="AX3431" i="4"/>
  <c r="AX3430" i="4"/>
  <c r="AX3429" i="4"/>
  <c r="AX3428" i="4"/>
  <c r="AX3427" i="4"/>
  <c r="AX3426" i="4"/>
  <c r="AX3425" i="4"/>
  <c r="AX3424" i="4"/>
  <c r="AX3423" i="4"/>
  <c r="AX3422" i="4"/>
  <c r="AX3421" i="4"/>
  <c r="AX3420" i="4"/>
  <c r="AX3419" i="4"/>
  <c r="AX3418" i="4"/>
  <c r="AX3417" i="4"/>
  <c r="AX3416" i="4"/>
  <c r="AX3415" i="4"/>
  <c r="AX2557" i="4"/>
  <c r="AX2556" i="4"/>
  <c r="AX2555" i="4"/>
  <c r="AX2554" i="4"/>
  <c r="AX2553" i="4"/>
  <c r="AX2552" i="4"/>
  <c r="AX2551" i="4"/>
  <c r="AX2550" i="4"/>
  <c r="AX2549" i="4"/>
  <c r="AX2548" i="4"/>
  <c r="AX2547" i="4"/>
  <c r="AX2546" i="4"/>
  <c r="AX2545" i="4"/>
  <c r="AX2544" i="4"/>
  <c r="AX2543" i="4"/>
  <c r="AX2542" i="4"/>
  <c r="AX2541" i="4"/>
  <c r="AX2540" i="4"/>
  <c r="AX2539" i="4"/>
  <c r="AX2538" i="4"/>
  <c r="AX2537" i="4"/>
  <c r="AX2536" i="4"/>
  <c r="AX2535" i="4"/>
  <c r="AX2534" i="4"/>
  <c r="AX2533" i="4"/>
  <c r="AX2532" i="4"/>
  <c r="AX2531" i="4"/>
  <c r="AX2530" i="4"/>
  <c r="AX2529" i="4"/>
  <c r="AX2528" i="4"/>
  <c r="AX2527" i="4"/>
  <c r="AX2526" i="4"/>
  <c r="AX2525" i="4"/>
  <c r="AX2524" i="4"/>
  <c r="AX2523" i="4"/>
  <c r="AX2522" i="4"/>
  <c r="AX2521" i="4"/>
  <c r="AX2520" i="4"/>
  <c r="AX2519" i="4"/>
  <c r="AX2518" i="4"/>
  <c r="AX2517" i="4"/>
  <c r="AX2516" i="4"/>
  <c r="AX2515" i="4"/>
  <c r="AX2514" i="4"/>
  <c r="AX2513" i="4"/>
  <c r="AX2512" i="4"/>
  <c r="AX2511" i="4"/>
  <c r="AX2510" i="4"/>
  <c r="AX2509" i="4"/>
  <c r="AX2508" i="4"/>
  <c r="AX2507" i="4"/>
  <c r="AX2506" i="4"/>
  <c r="AX2505" i="4"/>
  <c r="AX2504" i="4"/>
  <c r="AX2503" i="4"/>
  <c r="AX2502" i="4"/>
  <c r="AX2501" i="4"/>
  <c r="AX2500" i="4"/>
  <c r="AX2499" i="4"/>
  <c r="AX2498" i="4"/>
  <c r="AX2497" i="4"/>
  <c r="AX2496" i="4"/>
  <c r="AX2495" i="4"/>
  <c r="AX2494" i="4"/>
  <c r="AX2493" i="4"/>
  <c r="AX2492" i="4"/>
  <c r="AX2491" i="4"/>
  <c r="AX2490" i="4"/>
  <c r="AX2489" i="4"/>
  <c r="AX2488" i="4"/>
  <c r="AX2487" i="4"/>
  <c r="AX2486" i="4"/>
  <c r="AX2485" i="4"/>
  <c r="AX2484" i="4"/>
  <c r="AX2483" i="4"/>
  <c r="AX2482" i="4"/>
  <c r="AX2481" i="4"/>
  <c r="AX2480" i="4"/>
  <c r="AX2479" i="4"/>
  <c r="AX2478" i="4"/>
  <c r="AX2477" i="4"/>
  <c r="AX2476" i="4"/>
  <c r="AX2475" i="4"/>
  <c r="AX2474" i="4"/>
  <c r="AX2473" i="4"/>
  <c r="AX2472" i="4"/>
  <c r="AX2471" i="4"/>
  <c r="AX2470" i="4"/>
  <c r="AX2469" i="4"/>
  <c r="AX2468" i="4"/>
  <c r="AX2467" i="4"/>
  <c r="AX2466" i="4"/>
  <c r="AX2465" i="4"/>
  <c r="AX2464" i="4"/>
  <c r="AX2463" i="4"/>
  <c r="AX2462" i="4"/>
  <c r="AX2461" i="4"/>
  <c r="AX2460" i="4"/>
  <c r="AX2459" i="4"/>
  <c r="AX2458" i="4"/>
  <c r="AX2457" i="4"/>
  <c r="AX2456" i="4"/>
  <c r="AX2455" i="4"/>
  <c r="AX2454" i="4"/>
  <c r="AX2453" i="4"/>
  <c r="AX2452" i="4"/>
  <c r="AX2451" i="4"/>
  <c r="AX2450" i="4"/>
  <c r="AX2449" i="4"/>
  <c r="AX2448" i="4"/>
  <c r="AX2447" i="4"/>
  <c r="AX2446" i="4"/>
  <c r="AX2445" i="4"/>
  <c r="AX2444" i="4"/>
  <c r="AX2443" i="4"/>
  <c r="AX2442" i="4"/>
  <c r="AX2441" i="4"/>
  <c r="AX2440" i="4"/>
  <c r="AX2439" i="4"/>
  <c r="AX2438" i="4"/>
  <c r="AX2437" i="4"/>
  <c r="AX2436" i="4"/>
  <c r="AX2435" i="4"/>
  <c r="AX2434" i="4"/>
  <c r="AX2433" i="4"/>
  <c r="AX2432" i="4"/>
  <c r="AX2431" i="4"/>
  <c r="AX2430" i="4"/>
  <c r="AX2429" i="4"/>
  <c r="AX2428" i="4"/>
  <c r="AX2427" i="4"/>
  <c r="AX2426" i="4"/>
  <c r="AX2425" i="4"/>
  <c r="AX3412" i="4"/>
  <c r="AX3411" i="4"/>
  <c r="AX3410" i="4"/>
  <c r="AX3409" i="4"/>
  <c r="AX3408" i="4"/>
  <c r="AX3407" i="4"/>
  <c r="AX3406" i="4"/>
  <c r="AX3405" i="4"/>
  <c r="AX3404" i="4"/>
  <c r="AX3403" i="4"/>
  <c r="AX3402" i="4"/>
  <c r="AX3401" i="4"/>
  <c r="AX3400" i="4"/>
  <c r="AX3399" i="4"/>
  <c r="AX3398" i="4"/>
  <c r="AX3397" i="4"/>
  <c r="AX3396" i="4"/>
  <c r="AX3395" i="4"/>
  <c r="AX3394" i="4"/>
  <c r="AX3393" i="4"/>
  <c r="AX3392" i="4"/>
  <c r="AX3391" i="4"/>
  <c r="AX3390" i="4"/>
  <c r="AX3389" i="4"/>
  <c r="AX3388" i="4"/>
  <c r="AX3387" i="4"/>
  <c r="AX3386" i="4"/>
  <c r="AX3385" i="4"/>
  <c r="AX3384" i="4"/>
  <c r="AX2406" i="4"/>
  <c r="AX2405" i="4"/>
  <c r="AX2404" i="4"/>
  <c r="AX2403" i="4"/>
  <c r="AX2402" i="4"/>
  <c r="AX2401" i="4"/>
  <c r="AX2400" i="4"/>
  <c r="AX2399" i="4"/>
  <c r="AX2398" i="4"/>
  <c r="AX2397" i="4"/>
  <c r="AX2396" i="4"/>
  <c r="AX2395" i="4"/>
  <c r="AX2394" i="4"/>
  <c r="AX2393" i="4"/>
  <c r="AX2392" i="4"/>
  <c r="AX2391" i="4"/>
  <c r="AX2390" i="4"/>
  <c r="AX2389" i="4"/>
  <c r="AX2388" i="4"/>
  <c r="AX2387" i="4"/>
  <c r="AX2386" i="4"/>
  <c r="AX2385" i="4"/>
  <c r="AX2384" i="4"/>
  <c r="AX2383" i="4"/>
  <c r="AX2382" i="4"/>
  <c r="AX2381" i="4"/>
  <c r="AX2380" i="4"/>
  <c r="AX2379" i="4"/>
  <c r="AX2378" i="4"/>
  <c r="AX2377" i="4"/>
  <c r="AX2376" i="4"/>
  <c r="AX2375" i="4"/>
  <c r="AX2374" i="4"/>
  <c r="AX2373" i="4"/>
  <c r="AX2372" i="4"/>
  <c r="AX2371" i="4"/>
  <c r="AX2370" i="4"/>
  <c r="AX2369" i="4"/>
  <c r="AX2368" i="4"/>
  <c r="AX2367" i="4"/>
  <c r="AX2366" i="4"/>
  <c r="AX2365" i="4"/>
  <c r="AX2364" i="4"/>
  <c r="AX2363" i="4"/>
  <c r="AX2362" i="4"/>
  <c r="AX2361" i="4"/>
  <c r="AX2360" i="4"/>
  <c r="AX2359" i="4"/>
  <c r="AX2358" i="4"/>
  <c r="AX2357" i="4"/>
  <c r="AX2356" i="4"/>
  <c r="AX2355" i="4"/>
  <c r="AX2354" i="4"/>
  <c r="AX2353" i="4"/>
  <c r="AX2352" i="4"/>
  <c r="AX2351" i="4"/>
  <c r="AX2350" i="4"/>
  <c r="AX2349" i="4"/>
  <c r="AX2348" i="4"/>
  <c r="AX2347" i="4"/>
  <c r="AX2346" i="4"/>
  <c r="AX2345" i="4"/>
  <c r="AX2344" i="4"/>
  <c r="AX2343" i="4"/>
  <c r="AX2342" i="4"/>
  <c r="AX2341" i="4"/>
  <c r="AX2340" i="4"/>
  <c r="AX2339" i="4"/>
  <c r="AX2338" i="4"/>
  <c r="AX2337" i="4"/>
  <c r="AX2336" i="4"/>
  <c r="AX2335" i="4"/>
  <c r="AX2334" i="4"/>
  <c r="AX2333" i="4"/>
  <c r="AX2332" i="4"/>
  <c r="AX2331" i="4"/>
  <c r="AX2330" i="4"/>
  <c r="AX2329" i="4"/>
  <c r="AX2328" i="4"/>
  <c r="AX2327" i="4"/>
  <c r="AX2326" i="4"/>
  <c r="AX2325" i="4"/>
  <c r="AX2324" i="4"/>
  <c r="AX2323" i="4"/>
  <c r="AX2322" i="4"/>
  <c r="AX2321" i="4"/>
  <c r="AX2320" i="4"/>
  <c r="AX2319" i="4"/>
  <c r="AX2318" i="4"/>
  <c r="AX2317" i="4"/>
  <c r="AX2316" i="4"/>
  <c r="AX2315" i="4"/>
  <c r="AX2314" i="4"/>
  <c r="AX2313" i="4"/>
  <c r="AX2312" i="4"/>
  <c r="AX2311" i="4"/>
  <c r="AX2310" i="4"/>
  <c r="AX2309" i="4"/>
  <c r="AX2308" i="4"/>
  <c r="AX2307" i="4"/>
  <c r="AX2306" i="4"/>
  <c r="AX2305" i="4"/>
  <c r="AX2304" i="4"/>
  <c r="AX2303" i="4"/>
  <c r="AX2302" i="4"/>
  <c r="AX2301" i="4"/>
  <c r="AX2300" i="4"/>
  <c r="AX2299" i="4"/>
  <c r="AX2298" i="4"/>
  <c r="AX2297" i="4"/>
  <c r="AX2296" i="4"/>
  <c r="AX2295" i="4"/>
  <c r="AX2294" i="4"/>
  <c r="AX2293" i="4"/>
  <c r="AX2292" i="4"/>
  <c r="AX2291" i="4"/>
  <c r="AX2290" i="4"/>
  <c r="AX2289" i="4"/>
  <c r="AX2288" i="4"/>
  <c r="AX2287" i="4"/>
  <c r="AX2286" i="4"/>
  <c r="AX2285" i="4"/>
  <c r="AX2284" i="4"/>
  <c r="AX2283" i="4"/>
  <c r="AX2282" i="4"/>
  <c r="AX2281" i="4"/>
  <c r="AX2280" i="4"/>
  <c r="AX2279" i="4"/>
  <c r="AX2278" i="4"/>
  <c r="AX2277" i="4"/>
  <c r="AX2276" i="4"/>
  <c r="AX2275" i="4"/>
  <c r="AX2274" i="4"/>
  <c r="AX2273" i="4"/>
  <c r="AX2272" i="4"/>
  <c r="AX2271" i="4"/>
  <c r="AX2270" i="4"/>
  <c r="AX2269" i="4"/>
  <c r="AX2268" i="4"/>
  <c r="AX2267" i="4"/>
  <c r="AX2266" i="4"/>
  <c r="AX2265" i="4"/>
  <c r="AX2264" i="4"/>
  <c r="AX2263" i="4"/>
  <c r="AX2262" i="4"/>
  <c r="AX2261" i="4"/>
  <c r="AX2260" i="4"/>
  <c r="AX2259" i="4"/>
  <c r="AX2258" i="4"/>
  <c r="AX2257" i="4"/>
  <c r="AX2256" i="4"/>
  <c r="AX2255" i="4"/>
  <c r="AX2254" i="4"/>
  <c r="AX2253" i="4"/>
  <c r="AX2252" i="4"/>
  <c r="AX2251" i="4"/>
  <c r="AX2250" i="4"/>
  <c r="AX2249" i="4"/>
  <c r="AX2248" i="4"/>
  <c r="AX2247" i="4"/>
  <c r="AX2246" i="4"/>
  <c r="AX2245" i="4"/>
  <c r="AX2244" i="4"/>
  <c r="AX2243" i="4"/>
  <c r="AX2242" i="4"/>
  <c r="AX2241" i="4"/>
  <c r="AX2240" i="4"/>
  <c r="AX2239" i="4"/>
  <c r="AX2238" i="4"/>
  <c r="AX2237" i="4"/>
  <c r="AX2236" i="4"/>
  <c r="AX2235" i="4"/>
  <c r="AX2234" i="4"/>
  <c r="AX2233" i="4"/>
  <c r="AX2232" i="4"/>
  <c r="AX2231" i="4"/>
  <c r="AX2230" i="4"/>
  <c r="AX2229" i="4"/>
  <c r="AX2228" i="4"/>
  <c r="AX2227" i="4"/>
  <c r="AX2226" i="4"/>
  <c r="AX2225" i="4"/>
  <c r="AX2224" i="4"/>
  <c r="AX2223" i="4"/>
  <c r="AX2222" i="4"/>
  <c r="AX2221" i="4"/>
  <c r="AX2220" i="4"/>
  <c r="AX2219" i="4"/>
  <c r="AX2218" i="4"/>
  <c r="AX2217" i="4"/>
  <c r="AX2216" i="4"/>
  <c r="AX2215" i="4"/>
  <c r="AX2214" i="4"/>
  <c r="AX2213" i="4"/>
  <c r="AX2212" i="4"/>
  <c r="AX2211" i="4"/>
  <c r="AX2210" i="4"/>
  <c r="AX2209" i="4"/>
  <c r="AX2208" i="4"/>
  <c r="AX2207" i="4"/>
  <c r="AX2206" i="4"/>
  <c r="AX2205" i="4"/>
  <c r="AX2204" i="4"/>
  <c r="AX2203" i="4"/>
  <c r="AX2202" i="4"/>
  <c r="AX2201" i="4"/>
  <c r="AX2200" i="4"/>
  <c r="AX2199" i="4"/>
  <c r="AX2198" i="4"/>
  <c r="AX2197" i="4"/>
  <c r="AX2196" i="4"/>
  <c r="AX2195" i="4"/>
  <c r="AX2194" i="4"/>
  <c r="AX2193" i="4"/>
  <c r="AX2192" i="4"/>
  <c r="AX2191" i="4"/>
  <c r="AX2190" i="4"/>
  <c r="AX2189" i="4"/>
  <c r="AX2188" i="4"/>
  <c r="AX2187" i="4"/>
  <c r="AX2186" i="4"/>
  <c r="AX2185" i="4"/>
  <c r="AX2184" i="4"/>
  <c r="AX2183" i="4"/>
  <c r="AX2182" i="4"/>
  <c r="AX2181" i="4"/>
  <c r="AX2180" i="4"/>
  <c r="AX2179" i="4"/>
  <c r="AX2178" i="4"/>
  <c r="AX2177" i="4"/>
  <c r="AX2176" i="4"/>
  <c r="AX2175" i="4"/>
  <c r="AX2174" i="4"/>
  <c r="AX2173" i="4"/>
  <c r="AX2172" i="4"/>
  <c r="AX2171" i="4"/>
  <c r="AX2170" i="4"/>
  <c r="AX2169" i="4"/>
  <c r="AX2168" i="4"/>
  <c r="AX2167" i="4"/>
  <c r="AX2166" i="4"/>
  <c r="AX2165" i="4"/>
  <c r="AX2164" i="4"/>
  <c r="AX2163" i="4"/>
  <c r="AX2162" i="4"/>
  <c r="AX2161" i="4"/>
  <c r="AX2160" i="4"/>
  <c r="AX2159" i="4"/>
  <c r="AX2158" i="4"/>
  <c r="AX2157" i="4"/>
  <c r="AX2156" i="4"/>
  <c r="AX2155" i="4"/>
  <c r="AX2154" i="4"/>
  <c r="AX2153" i="4"/>
  <c r="AX2150" i="4"/>
  <c r="AX2149" i="4"/>
  <c r="AX2148" i="4"/>
  <c r="AX2147" i="4"/>
  <c r="AX2146" i="4"/>
  <c r="AX2145" i="4"/>
  <c r="AX2144" i="4"/>
  <c r="AX2143" i="4"/>
  <c r="AX2142" i="4"/>
  <c r="AX2141" i="4"/>
  <c r="AX2140" i="4"/>
  <c r="AX2139" i="4"/>
  <c r="AX2138" i="4"/>
  <c r="AX2137" i="4"/>
  <c r="AX2136" i="4"/>
  <c r="AX2135" i="4"/>
  <c r="AX2134" i="4"/>
  <c r="AX2133" i="4"/>
  <c r="AX2132" i="4"/>
  <c r="AX2131" i="4"/>
  <c r="AX2130" i="4"/>
  <c r="AX2129" i="4"/>
  <c r="AX2128" i="4"/>
  <c r="AX2127" i="4"/>
  <c r="AX2126" i="4"/>
  <c r="AX2125" i="4"/>
  <c r="AX2124" i="4"/>
  <c r="AX2123" i="4"/>
  <c r="AX2122" i="4"/>
  <c r="AX2121" i="4"/>
  <c r="AX2120" i="4"/>
  <c r="AX2119" i="4"/>
  <c r="AX2118" i="4"/>
  <c r="AX2117" i="4"/>
  <c r="AX2116" i="4"/>
  <c r="AX2115" i="4"/>
  <c r="AX2114" i="4"/>
  <c r="AX2113" i="4"/>
  <c r="AX2112" i="4"/>
  <c r="AX2111" i="4"/>
  <c r="AX2110" i="4"/>
  <c r="AX2109" i="4"/>
  <c r="AX2108" i="4"/>
  <c r="AX2107" i="4"/>
  <c r="AX2106" i="4"/>
  <c r="AX2105" i="4"/>
  <c r="AX2104" i="4"/>
  <c r="AX2103" i="4"/>
  <c r="AX2102" i="4"/>
  <c r="AX2101" i="4"/>
  <c r="AX2100" i="4"/>
  <c r="AX2099" i="4"/>
  <c r="AX2098" i="4"/>
  <c r="AX2097" i="4"/>
  <c r="AX2096" i="4"/>
  <c r="AX2095" i="4"/>
  <c r="AX2094" i="4"/>
  <c r="AX2093" i="4"/>
  <c r="AX2092" i="4"/>
  <c r="AX2091" i="4"/>
  <c r="AX2090" i="4"/>
  <c r="AX2089" i="4"/>
  <c r="AX2088" i="4"/>
  <c r="AX2087" i="4"/>
  <c r="AX2086" i="4"/>
  <c r="AX2085" i="4"/>
  <c r="AX2084" i="4"/>
  <c r="AX2083" i="4"/>
  <c r="AX2082" i="4"/>
  <c r="AX2081" i="4"/>
  <c r="AX2080" i="4"/>
  <c r="AX2079" i="4"/>
  <c r="AX2078" i="4"/>
  <c r="AX2077" i="4"/>
  <c r="AX2076" i="4"/>
  <c r="AX2075" i="4"/>
  <c r="AX2074" i="4"/>
  <c r="AX2073" i="4"/>
  <c r="AX2072" i="4"/>
  <c r="AX2071" i="4"/>
  <c r="AX2070" i="4"/>
  <c r="AX2069" i="4"/>
  <c r="AX2068" i="4"/>
  <c r="AX2067" i="4"/>
  <c r="AX2066" i="4"/>
  <c r="AX2065" i="4"/>
  <c r="AX2064" i="4"/>
  <c r="AX2063" i="4"/>
  <c r="AX2062" i="4"/>
  <c r="AX2061" i="4"/>
  <c r="AX2060" i="4"/>
  <c r="AX2059" i="4"/>
  <c r="AX2058" i="4"/>
  <c r="AX2057" i="4"/>
  <c r="AX2056" i="4"/>
  <c r="AX2053" i="4"/>
  <c r="AX2052" i="4"/>
  <c r="AX2051" i="4"/>
  <c r="AX2050" i="4"/>
  <c r="AX2049" i="4"/>
  <c r="AX2048" i="4"/>
  <c r="AX2047" i="4"/>
  <c r="AX2046" i="4"/>
  <c r="AX2045" i="4"/>
  <c r="AX2044" i="4"/>
  <c r="AX2038" i="4"/>
  <c r="AX2043" i="4"/>
  <c r="AX2042" i="4"/>
  <c r="AX2041" i="4"/>
  <c r="AX2040" i="4"/>
  <c r="AX2039" i="4"/>
  <c r="AX2037" i="4"/>
  <c r="AX2036" i="4"/>
  <c r="AX2035" i="4"/>
  <c r="AX2034" i="4"/>
  <c r="AX2033" i="4"/>
  <c r="AX2032" i="4"/>
  <c r="AX2031" i="4"/>
  <c r="AX2030" i="4"/>
  <c r="AX2029" i="4"/>
  <c r="AX2028" i="4"/>
  <c r="AX2027" i="4"/>
  <c r="AX2026" i="4"/>
  <c r="AX2025" i="4"/>
  <c r="AX2024" i="4"/>
  <c r="AX2023" i="4"/>
  <c r="AX2022" i="4"/>
  <c r="AX2021" i="4"/>
  <c r="AX2020" i="4"/>
  <c r="AX2019" i="4"/>
  <c r="AX2018" i="4"/>
  <c r="AX2017" i="4"/>
  <c r="AX2016" i="4"/>
  <c r="AX2015" i="4"/>
  <c r="AX2014" i="4"/>
  <c r="AX2013" i="4"/>
  <c r="AX2012" i="4"/>
  <c r="AX2011" i="4"/>
  <c r="AX2010" i="4"/>
  <c r="AX2009" i="4"/>
  <c r="AX2008" i="4"/>
  <c r="AX2007" i="4"/>
  <c r="AX2006" i="4"/>
  <c r="AX2005" i="4"/>
  <c r="AX2004" i="4"/>
  <c r="AX2003" i="4"/>
  <c r="AX2002" i="4"/>
  <c r="AX2001" i="4"/>
  <c r="AX2000" i="4"/>
  <c r="AX1999" i="4"/>
  <c r="AX1998" i="4"/>
  <c r="AX1997" i="4"/>
  <c r="AX1996" i="4"/>
  <c r="AX1995" i="4"/>
  <c r="AX1994" i="4"/>
  <c r="AX1993" i="4"/>
  <c r="AX1992" i="4"/>
  <c r="AX1991" i="4"/>
  <c r="AX1990" i="4"/>
  <c r="AX1989" i="4"/>
  <c r="AX1988" i="4"/>
  <c r="AX1985" i="4"/>
  <c r="AX1984" i="4"/>
  <c r="AX1983" i="4"/>
  <c r="AX1982" i="4"/>
  <c r="AX1981" i="4"/>
  <c r="AX1980" i="4"/>
  <c r="AX1979" i="4"/>
  <c r="AX1978" i="4"/>
  <c r="AX1977" i="4"/>
  <c r="AX1976" i="4"/>
  <c r="AX1975" i="4"/>
  <c r="AX1974" i="4"/>
  <c r="AX1973" i="4"/>
  <c r="AX1972" i="4"/>
  <c r="AX1971" i="4"/>
  <c r="AX1970" i="4"/>
  <c r="AX1969" i="4"/>
  <c r="AX1968" i="4"/>
  <c r="AX1967" i="4"/>
  <c r="AX1966" i="4"/>
  <c r="AX1965" i="4"/>
  <c r="AX1964" i="4"/>
  <c r="AX1963" i="4"/>
  <c r="AX1962" i="4"/>
  <c r="AX1961" i="4"/>
  <c r="AX1960" i="4"/>
  <c r="AX1959" i="4"/>
  <c r="AX1958" i="4"/>
  <c r="AX1957" i="4"/>
  <c r="AX1956" i="4"/>
  <c r="AX1955" i="4"/>
  <c r="AX1954" i="4"/>
  <c r="AX1953" i="4"/>
  <c r="AX1952" i="4"/>
  <c r="AX1951" i="4"/>
  <c r="AX1950" i="4"/>
  <c r="AX1949" i="4"/>
  <c r="AX1948" i="4"/>
  <c r="AX1947" i="4"/>
  <c r="AX1946" i="4"/>
  <c r="AX1945" i="4"/>
  <c r="AX1944" i="4"/>
  <c r="AX1943" i="4"/>
  <c r="AX1942" i="4"/>
  <c r="AX1941" i="4"/>
  <c r="AX1940" i="4"/>
  <c r="AX1849" i="4"/>
  <c r="AX1848" i="4"/>
  <c r="AX1847" i="4"/>
  <c r="AX1846" i="4"/>
  <c r="AX1845" i="4"/>
  <c r="AX1844" i="4"/>
  <c r="AX1843" i="4"/>
  <c r="AX1842" i="4"/>
  <c r="AX1841" i="4"/>
  <c r="AX1840" i="4"/>
  <c r="AX1839" i="4"/>
  <c r="AX1838" i="4"/>
  <c r="AX1837" i="4"/>
  <c r="AX1836" i="4"/>
  <c r="AX1835" i="4"/>
  <c r="AX1834" i="4"/>
  <c r="AX1833" i="4"/>
  <c r="AX1832" i="4"/>
  <c r="AX1831" i="4"/>
  <c r="AX1830" i="4"/>
  <c r="AX1829" i="4"/>
  <c r="AX1828" i="4"/>
  <c r="AX1827" i="4"/>
  <c r="AX1826" i="4"/>
  <c r="AX1825" i="4"/>
  <c r="AX1824" i="4"/>
  <c r="AX1823" i="4"/>
  <c r="AX1822" i="4"/>
  <c r="AX1821" i="4"/>
  <c r="AX1820" i="4"/>
  <c r="AX1819" i="4"/>
  <c r="AX1818" i="4"/>
  <c r="AX1817" i="4"/>
  <c r="AX1816" i="4"/>
  <c r="AX1815" i="4"/>
  <c r="AX1814" i="4"/>
  <c r="AX1813" i="4"/>
  <c r="AX1812" i="4"/>
  <c r="AX1811" i="4"/>
  <c r="AX1810" i="4"/>
  <c r="AX1809" i="4"/>
  <c r="AX1808" i="4"/>
  <c r="AX1807" i="4"/>
  <c r="AX1806" i="4"/>
  <c r="AX1805" i="4"/>
  <c r="AX1804" i="4"/>
  <c r="AX1803" i="4"/>
  <c r="AX1802" i="4"/>
  <c r="AX1801" i="4"/>
  <c r="AX1800" i="4"/>
  <c r="AX1799" i="4"/>
  <c r="AX1798" i="4"/>
  <c r="AX1797" i="4"/>
  <c r="AX1796" i="4"/>
  <c r="AX1795" i="4"/>
  <c r="AX1794" i="4"/>
  <c r="AX1793" i="4"/>
  <c r="AX1792" i="4"/>
  <c r="AX1791" i="4"/>
  <c r="AX1790" i="4"/>
  <c r="AX1789" i="4"/>
  <c r="AX1788" i="4"/>
  <c r="AX1787" i="4"/>
  <c r="AX1786" i="4"/>
  <c r="AX1785" i="4"/>
  <c r="AX1784" i="4"/>
  <c r="AX1783" i="4"/>
  <c r="AX1780" i="4"/>
  <c r="AX1779" i="4"/>
  <c r="AX1778" i="4"/>
  <c r="AX1777" i="4"/>
  <c r="AX1776" i="4"/>
  <c r="AX1775" i="4"/>
  <c r="AX1774" i="4"/>
  <c r="AX1773" i="4"/>
  <c r="AX1772" i="4"/>
  <c r="AX1771" i="4"/>
  <c r="AX1770" i="4"/>
  <c r="AX1769" i="4"/>
  <c r="AX1768" i="4"/>
  <c r="AX1767" i="4"/>
  <c r="AX1766" i="4"/>
  <c r="AX1765" i="4"/>
  <c r="AX1764" i="4"/>
  <c r="AX1763" i="4"/>
  <c r="AX1762" i="4"/>
  <c r="AX1761" i="4"/>
  <c r="AX1760" i="4"/>
  <c r="AX1759" i="4"/>
  <c r="AX1758" i="4"/>
  <c r="AX1757" i="4"/>
  <c r="AX1756" i="4"/>
  <c r="AX1755" i="4"/>
  <c r="AX1754" i="4"/>
  <c r="AX1753" i="4"/>
  <c r="AX1752" i="4"/>
  <c r="AX1751" i="4"/>
  <c r="AX1750" i="4"/>
  <c r="AX1749" i="4"/>
  <c r="AX1748" i="4"/>
  <c r="AX1747" i="4"/>
  <c r="AX1746" i="4"/>
  <c r="AX1745" i="4"/>
  <c r="AX1742" i="4"/>
  <c r="AX1741" i="4"/>
  <c r="AX1740" i="4"/>
  <c r="AX1739" i="4"/>
  <c r="AX1738" i="4"/>
  <c r="AX1737" i="4"/>
  <c r="AX1736" i="4"/>
  <c r="AX1735" i="4"/>
  <c r="AX1734" i="4"/>
  <c r="AX1733" i="4"/>
  <c r="AX1732" i="4"/>
  <c r="AX1731" i="4"/>
  <c r="AX1730" i="4"/>
  <c r="AX1729" i="4"/>
  <c r="AX1728" i="4"/>
  <c r="AX1727" i="4"/>
  <c r="AX1726" i="4"/>
  <c r="AX1725" i="4"/>
  <c r="AX1724" i="4"/>
  <c r="AX1723" i="4"/>
  <c r="AX1722" i="4"/>
  <c r="AX1721" i="4"/>
  <c r="AX1720" i="4"/>
  <c r="AX1719" i="4"/>
  <c r="AX1718" i="4"/>
  <c r="AX1717" i="4"/>
  <c r="AX1716" i="4"/>
  <c r="AX1715" i="4"/>
  <c r="AX1714" i="4"/>
  <c r="AX1713" i="4"/>
  <c r="AX1712" i="4"/>
  <c r="AX1711" i="4"/>
  <c r="AX1710" i="4"/>
  <c r="AX1709" i="4"/>
  <c r="AX1708" i="4"/>
  <c r="AX1707" i="4"/>
  <c r="AX1706" i="4"/>
  <c r="AX1705" i="4"/>
  <c r="AX1704" i="4"/>
  <c r="AX1703" i="4"/>
  <c r="AX1702" i="4"/>
  <c r="AX1701" i="4"/>
  <c r="AX1700" i="4"/>
  <c r="AX1699" i="4"/>
  <c r="AX1698" i="4"/>
  <c r="AX1697" i="4"/>
  <c r="AX1696" i="4"/>
  <c r="AX1695" i="4"/>
  <c r="AX1694" i="4"/>
  <c r="AX1693" i="4"/>
  <c r="AX1692" i="4"/>
  <c r="AX1691" i="4"/>
  <c r="AX1690" i="4"/>
  <c r="AX1689" i="4"/>
  <c r="AX1688" i="4"/>
  <c r="AX1687" i="4"/>
  <c r="AX1686" i="4"/>
  <c r="AX1685" i="4"/>
  <c r="AX1684" i="4"/>
  <c r="AX1683" i="4"/>
  <c r="AX1682" i="4"/>
  <c r="AX1681" i="4"/>
  <c r="AX1680" i="4"/>
  <c r="AX1679" i="4"/>
  <c r="AX1678" i="4"/>
  <c r="AX1677" i="4"/>
  <c r="AX1676" i="4"/>
  <c r="AX1675" i="4"/>
  <c r="AX1674" i="4"/>
  <c r="AX1673" i="4"/>
  <c r="AX1672" i="4"/>
  <c r="AX1671" i="4"/>
  <c r="AX1670" i="4"/>
  <c r="AX1669" i="4"/>
  <c r="AX1668" i="4"/>
  <c r="AX1667" i="4"/>
  <c r="AX1666" i="4"/>
  <c r="AX1663" i="4"/>
  <c r="AX1662" i="4"/>
  <c r="AX1661" i="4"/>
  <c r="AX1660" i="4"/>
  <c r="AX1659" i="4"/>
  <c r="AX1658" i="4"/>
  <c r="AX1657" i="4"/>
  <c r="AX1656" i="4"/>
  <c r="AX1655" i="4"/>
  <c r="AX1654" i="4"/>
  <c r="AX1653" i="4"/>
  <c r="AX1652" i="4"/>
  <c r="AX1651" i="4"/>
  <c r="AX1650" i="4"/>
  <c r="AX1649" i="4"/>
  <c r="AX1648" i="4"/>
  <c r="AX1647" i="4"/>
  <c r="AX1646" i="4"/>
  <c r="AX1645" i="4"/>
  <c r="AX1644" i="4"/>
  <c r="AX1643" i="4"/>
  <c r="AX1642" i="4"/>
  <c r="AX1641" i="4"/>
  <c r="AX1640" i="4"/>
  <c r="AX1639" i="4"/>
  <c r="AX1638" i="4"/>
  <c r="AX1637" i="4"/>
  <c r="AX1636" i="4"/>
  <c r="AX1635" i="4"/>
  <c r="AX1634" i="4"/>
  <c r="AX1633" i="4"/>
  <c r="AX1632" i="4"/>
  <c r="AX1631" i="4"/>
  <c r="AX1630" i="4"/>
  <c r="AX1629" i="4"/>
  <c r="AX1628" i="4"/>
  <c r="AX1627" i="4"/>
  <c r="AX1626" i="4"/>
  <c r="AX1625" i="4"/>
  <c r="AX1624" i="4"/>
  <c r="AX1623" i="4"/>
  <c r="AX1622" i="4"/>
  <c r="AX1621" i="4"/>
  <c r="AX1620" i="4"/>
  <c r="AX1619" i="4"/>
  <c r="AX1618" i="4"/>
  <c r="AX1617" i="4"/>
  <c r="AX1616" i="4"/>
  <c r="AX1615" i="4"/>
  <c r="AX1614" i="4"/>
  <c r="AX1613" i="4"/>
  <c r="AX1612" i="4"/>
  <c r="AX1611" i="4"/>
  <c r="AX1610" i="4"/>
  <c r="AX1609" i="4"/>
  <c r="AX1608" i="4"/>
  <c r="AX1607" i="4"/>
  <c r="AX1606" i="4"/>
  <c r="AX1605" i="4"/>
  <c r="AX1604" i="4"/>
  <c r="AX1603" i="4"/>
  <c r="AX1602" i="4"/>
  <c r="AX1601" i="4"/>
  <c r="AX1600" i="4"/>
  <c r="AX1599" i="4"/>
  <c r="AX1598" i="4"/>
  <c r="AX1597" i="4"/>
  <c r="AX1596" i="4"/>
  <c r="AX1595" i="4"/>
  <c r="AX1594" i="4"/>
  <c r="AX1593" i="4"/>
  <c r="AX1592" i="4"/>
  <c r="AX1591" i="4"/>
  <c r="AX1590" i="4"/>
  <c r="AX1589" i="4"/>
  <c r="AX1588" i="4"/>
  <c r="AX1587" i="4"/>
  <c r="AX1586" i="4"/>
  <c r="AX1585" i="4"/>
  <c r="AX1584" i="4"/>
  <c r="AX1583" i="4"/>
  <c r="AX1582" i="4"/>
  <c r="AX1581" i="4"/>
  <c r="AX1580" i="4"/>
  <c r="AX1579" i="4"/>
  <c r="AX1578" i="4"/>
  <c r="AX1577" i="4"/>
  <c r="AX1576" i="4"/>
  <c r="AX3381" i="4"/>
  <c r="AX3380" i="4"/>
  <c r="AX3379" i="4"/>
  <c r="AX3378" i="4"/>
  <c r="AX3377" i="4"/>
  <c r="AX3376" i="4"/>
  <c r="AX3375" i="4"/>
  <c r="AX3374" i="4"/>
  <c r="AX3373" i="4"/>
  <c r="AX3372" i="4"/>
  <c r="AX3371" i="4"/>
  <c r="AX3370" i="4"/>
  <c r="AX3369" i="4"/>
  <c r="AX3368" i="4"/>
  <c r="AX3367" i="4"/>
  <c r="AX3366" i="4"/>
  <c r="AX3365" i="4"/>
  <c r="AX3364" i="4"/>
  <c r="AX3363" i="4"/>
  <c r="AX3362" i="4"/>
  <c r="AX3361" i="4"/>
  <c r="AX3360" i="4"/>
  <c r="AX3359" i="4"/>
  <c r="AX3358" i="4"/>
  <c r="AX3357" i="4"/>
  <c r="AX3356" i="4"/>
  <c r="AX3355" i="4"/>
  <c r="AX3354" i="4"/>
  <c r="AX3353" i="4"/>
  <c r="AX3352" i="4"/>
  <c r="AX3351" i="4"/>
  <c r="AX3350" i="4"/>
  <c r="AX3349" i="4"/>
  <c r="AX3348" i="4"/>
  <c r="AX3347" i="4"/>
  <c r="AX3346" i="4"/>
  <c r="AX3345" i="4"/>
  <c r="AX3344" i="4"/>
  <c r="AX3343" i="4"/>
  <c r="AX3342" i="4"/>
  <c r="AX3341" i="4"/>
  <c r="AX3340" i="4"/>
  <c r="AX3339" i="4"/>
  <c r="AX3338" i="4"/>
  <c r="AX3337" i="4"/>
  <c r="AX3336" i="4"/>
  <c r="AX3335" i="4"/>
  <c r="AX3334" i="4"/>
  <c r="AX3333" i="4"/>
  <c r="AX3332" i="4"/>
  <c r="AX3331" i="4"/>
  <c r="AX3330" i="4"/>
  <c r="AX3329" i="4"/>
  <c r="AX1573" i="4"/>
  <c r="AX1572" i="4"/>
  <c r="AX1571" i="4"/>
  <c r="AX1570" i="4"/>
  <c r="AX1569" i="4"/>
  <c r="AX1568" i="4"/>
  <c r="AX1567" i="4"/>
  <c r="AX1566" i="4"/>
  <c r="AX1565" i="4"/>
  <c r="AX1564" i="4"/>
  <c r="AX1563" i="4"/>
  <c r="AX1562" i="4"/>
  <c r="AX1561" i="4"/>
  <c r="AX1560" i="4"/>
  <c r="AX1559" i="4"/>
  <c r="AX1558" i="4"/>
  <c r="AX1557" i="4"/>
  <c r="AX1556" i="4"/>
  <c r="AX1555" i="4"/>
  <c r="AX1554" i="4"/>
  <c r="AX1553" i="4"/>
  <c r="AX1552" i="4"/>
  <c r="AX1551" i="4"/>
  <c r="AX1550" i="4"/>
  <c r="AX1549" i="4"/>
  <c r="AX1548" i="4"/>
  <c r="AX1547" i="4"/>
  <c r="AX1546" i="4"/>
  <c r="AX1545" i="4"/>
  <c r="AX1544" i="4"/>
  <c r="AX1543" i="4"/>
  <c r="AX1542" i="4"/>
  <c r="AX1541" i="4"/>
  <c r="AX1540" i="4"/>
  <c r="AX1539" i="4"/>
  <c r="AX1538" i="4"/>
  <c r="AX1537" i="4"/>
  <c r="AX1536" i="4"/>
  <c r="AX1535" i="4"/>
  <c r="AX1534" i="4"/>
  <c r="AX1533" i="4"/>
  <c r="AX1532" i="4"/>
  <c r="AX1531" i="4"/>
  <c r="AX1530" i="4"/>
  <c r="AX1529" i="4"/>
  <c r="AX1528" i="4"/>
  <c r="AX1527" i="4"/>
  <c r="AX1526" i="4"/>
  <c r="AX1525" i="4"/>
  <c r="AX1524" i="4"/>
  <c r="AX1523" i="4"/>
  <c r="AX1522" i="4"/>
  <c r="AX1521" i="4"/>
  <c r="AX1520" i="4"/>
  <c r="AX1519" i="4"/>
  <c r="AX1518" i="4"/>
  <c r="AX1517" i="4"/>
  <c r="AX1516" i="4"/>
  <c r="AX1515" i="4"/>
  <c r="AX1514" i="4"/>
  <c r="AX1513" i="4"/>
  <c r="AX1512" i="4"/>
  <c r="AX1511" i="4"/>
  <c r="AX1510" i="4"/>
  <c r="AX1509" i="4"/>
  <c r="AX1508" i="4"/>
  <c r="AX1507" i="4"/>
  <c r="AX1506" i="4"/>
  <c r="AX1505" i="4"/>
  <c r="AX1504" i="4"/>
  <c r="AX1503" i="4"/>
  <c r="AX1502" i="4"/>
  <c r="AX1501" i="4"/>
  <c r="AX1500" i="4"/>
  <c r="AX1499" i="4"/>
  <c r="AX1498" i="4"/>
  <c r="AX1497" i="4"/>
  <c r="AX1496" i="4"/>
  <c r="AX1495" i="4"/>
  <c r="AX1494" i="4"/>
  <c r="AX1493" i="4"/>
  <c r="AX1492" i="4"/>
  <c r="AX1491" i="4"/>
  <c r="AX1490" i="4"/>
  <c r="AX1489" i="4"/>
  <c r="AX1488" i="4"/>
  <c r="AX1487" i="4"/>
  <c r="AX1486" i="4"/>
  <c r="AX1485" i="4"/>
  <c r="AX1484" i="4"/>
  <c r="AX1483" i="4"/>
  <c r="AX1482" i="4"/>
  <c r="AX1481" i="4"/>
  <c r="AX1480" i="4"/>
  <c r="AX1479" i="4"/>
  <c r="AX1478" i="4"/>
  <c r="AX1477" i="4"/>
  <c r="AX1476" i="4"/>
  <c r="AX1475" i="4"/>
  <c r="AX1474" i="4"/>
  <c r="AX1471" i="4"/>
  <c r="AX1470" i="4"/>
  <c r="AX1469" i="4"/>
  <c r="AX1468" i="4"/>
  <c r="AX1467" i="4"/>
  <c r="AX1466" i="4"/>
  <c r="AX1465" i="4"/>
  <c r="AX1464" i="4"/>
  <c r="AX1463" i="4"/>
  <c r="AX1462" i="4"/>
  <c r="AX1461" i="4"/>
  <c r="AX1460" i="4"/>
  <c r="AX1459" i="4"/>
  <c r="AX1458" i="4"/>
  <c r="AX1457" i="4"/>
  <c r="AX1456" i="4"/>
  <c r="AX1455" i="4"/>
  <c r="AX1454" i="4"/>
  <c r="AX1453" i="4"/>
  <c r="AX1452" i="4"/>
  <c r="AX1451" i="4"/>
  <c r="AX1450" i="4"/>
  <c r="AX1449" i="4"/>
  <c r="AX1448" i="4"/>
  <c r="AX1447" i="4"/>
  <c r="AX1446" i="4"/>
  <c r="AX1445" i="4"/>
  <c r="AX1444" i="4"/>
  <c r="AX1443" i="4"/>
  <c r="AX1442" i="4"/>
  <c r="AX1441" i="4"/>
  <c r="AX1440" i="4"/>
  <c r="AX1439" i="4"/>
  <c r="AX1438" i="4"/>
  <c r="AX1437" i="4"/>
  <c r="AX1436" i="4"/>
  <c r="AX1435" i="4"/>
  <c r="AX1434" i="4"/>
  <c r="AX1433" i="4"/>
  <c r="AX1432" i="4"/>
  <c r="AX1431" i="4"/>
  <c r="AX1430" i="4"/>
  <c r="AX1429" i="4"/>
  <c r="AX1428" i="4"/>
  <c r="AX1427" i="4"/>
  <c r="AX1426" i="4"/>
  <c r="AX1425" i="4"/>
  <c r="AX1424" i="4"/>
  <c r="AX1423" i="4"/>
  <c r="AX1422" i="4"/>
  <c r="AX1421" i="4"/>
  <c r="AX1420" i="4"/>
  <c r="AX1419" i="4"/>
  <c r="AX1418" i="4"/>
  <c r="AX1417" i="4"/>
  <c r="AX1416" i="4"/>
  <c r="AX1415" i="4"/>
  <c r="AX1414" i="4"/>
  <c r="AX1413" i="4"/>
  <c r="AX1412" i="4"/>
  <c r="AX1411" i="4"/>
  <c r="AX1410" i="4"/>
  <c r="AX1407" i="4"/>
  <c r="AX1406" i="4"/>
  <c r="AX1405" i="4"/>
  <c r="AX1404" i="4"/>
  <c r="AX1403" i="4"/>
  <c r="AX1402" i="4"/>
  <c r="AX1401" i="4"/>
  <c r="AX1400" i="4"/>
  <c r="AX1399" i="4"/>
  <c r="AX1398" i="4"/>
  <c r="AX1397" i="4"/>
  <c r="AX1396" i="4"/>
  <c r="AX1395" i="4"/>
  <c r="AX1394" i="4"/>
  <c r="AX1393" i="4"/>
  <c r="AX1392" i="4"/>
  <c r="AX1391" i="4"/>
  <c r="AX1390" i="4"/>
  <c r="AX1389" i="4"/>
  <c r="AX1388" i="4"/>
  <c r="AX1387" i="4"/>
  <c r="AX1386" i="4"/>
  <c r="AX1385" i="4"/>
  <c r="AX1384" i="4"/>
  <c r="AX1383" i="4"/>
  <c r="AX1382" i="4"/>
  <c r="AX1381" i="4"/>
  <c r="AX1380" i="4"/>
  <c r="AX1379" i="4"/>
  <c r="AX1378" i="4"/>
  <c r="AX1377" i="4"/>
  <c r="AX1376" i="4"/>
  <c r="AX1375" i="4"/>
  <c r="AX1372" i="4"/>
  <c r="AX1371" i="4"/>
  <c r="AX1370" i="4"/>
  <c r="AX1369" i="4"/>
  <c r="AX1368" i="4"/>
  <c r="AX1367" i="4"/>
  <c r="AX1366" i="4"/>
  <c r="AX1365" i="4"/>
  <c r="AX1364" i="4"/>
  <c r="AX1363" i="4"/>
  <c r="AX1362" i="4"/>
  <c r="AX1361" i="4"/>
  <c r="AX1360" i="4"/>
  <c r="AX1359" i="4"/>
  <c r="AX1358" i="4"/>
  <c r="AX1357" i="4"/>
  <c r="AX1356" i="4"/>
  <c r="AX1355" i="4"/>
  <c r="AX1354" i="4"/>
  <c r="AX1353" i="4"/>
  <c r="AX1352" i="4"/>
  <c r="AX3326" i="4"/>
  <c r="AX3325" i="4"/>
  <c r="AX3324" i="4"/>
  <c r="AX3323" i="4"/>
  <c r="AX3322" i="4"/>
  <c r="AX3321" i="4"/>
  <c r="AX3320" i="4"/>
  <c r="AX3319" i="4"/>
  <c r="AX3318" i="4"/>
  <c r="AX3317" i="4"/>
  <c r="AX3316" i="4"/>
  <c r="AX3315" i="4"/>
  <c r="AX3314" i="4"/>
  <c r="AX3313" i="4"/>
  <c r="AX3312" i="4"/>
  <c r="AX3311" i="4"/>
  <c r="AX3310" i="4"/>
  <c r="AX3307" i="4"/>
  <c r="AX3306" i="4"/>
  <c r="AX3305" i="4"/>
  <c r="AX3304" i="4"/>
  <c r="AX3303" i="4"/>
  <c r="AX3302" i="4"/>
  <c r="AX3301" i="4"/>
  <c r="AX3300" i="4"/>
  <c r="AX3299" i="4"/>
  <c r="AX3298" i="4"/>
  <c r="AX3297" i="4"/>
  <c r="AX3296" i="4"/>
  <c r="AX3295" i="4"/>
  <c r="AX3294" i="4"/>
  <c r="AX3293" i="4"/>
  <c r="AX3292" i="4"/>
  <c r="AX3291" i="4"/>
  <c r="AX3290" i="4"/>
  <c r="AX3289" i="4"/>
  <c r="AX3288" i="4"/>
  <c r="AX3287" i="4"/>
  <c r="AX3286" i="4"/>
  <c r="AX3285" i="4"/>
  <c r="AX3284" i="4"/>
  <c r="AX3283" i="4"/>
  <c r="AX3282" i="4"/>
  <c r="AX3281" i="4"/>
  <c r="AX3280" i="4"/>
  <c r="AX3279" i="4"/>
  <c r="AX3278" i="4"/>
  <c r="AX3277" i="4"/>
  <c r="AX3276" i="4"/>
  <c r="AX3275" i="4"/>
  <c r="AX3274" i="4"/>
  <c r="AX3273" i="4"/>
  <c r="AX3272" i="4"/>
  <c r="AX3271" i="4"/>
  <c r="AX3270" i="4"/>
  <c r="AX3269" i="4"/>
  <c r="AX3268" i="4"/>
  <c r="AX3267" i="4"/>
  <c r="AX3266" i="4"/>
  <c r="AX3265" i="4"/>
  <c r="AX3264" i="4"/>
  <c r="AX3263" i="4"/>
  <c r="AX3262" i="4"/>
  <c r="AX3261" i="4"/>
  <c r="AX3260" i="4"/>
  <c r="AX3259" i="4"/>
  <c r="AX3258" i="4"/>
  <c r="AX3257" i="4"/>
  <c r="AX3256" i="4"/>
  <c r="AX3255" i="4"/>
  <c r="AX3254" i="4"/>
  <c r="AX3253" i="4"/>
  <c r="AX3252" i="4"/>
  <c r="AX3251" i="4"/>
  <c r="AX3250" i="4"/>
  <c r="AX3249" i="4"/>
  <c r="AX3248" i="4"/>
  <c r="AX3247" i="4"/>
  <c r="AX3246" i="4"/>
  <c r="AX3245" i="4"/>
  <c r="AX3244" i="4"/>
  <c r="AX3243" i="4"/>
  <c r="AX3242" i="4"/>
  <c r="AX3241" i="4"/>
  <c r="AX3240" i="4"/>
  <c r="AX3239" i="4"/>
  <c r="AX3238" i="4"/>
  <c r="AX3237" i="4"/>
  <c r="AX3236" i="4"/>
  <c r="AX3235" i="4"/>
  <c r="AX3234" i="4"/>
  <c r="AX3233" i="4"/>
  <c r="AX3232" i="4"/>
  <c r="AX3231" i="4"/>
  <c r="AX3230" i="4"/>
  <c r="AX3229" i="4"/>
  <c r="AX3228" i="4"/>
  <c r="AX3227" i="4"/>
  <c r="AX3226" i="4"/>
  <c r="AX3225" i="4"/>
  <c r="AX3224" i="4"/>
  <c r="AX3223" i="4"/>
  <c r="AX3222" i="4"/>
  <c r="AX3221" i="4"/>
  <c r="AX3220" i="4"/>
  <c r="AX3219" i="4"/>
  <c r="AX3218" i="4"/>
  <c r="AX3217" i="4"/>
  <c r="AX3216" i="4"/>
  <c r="AX3215" i="4"/>
  <c r="AX1242" i="4"/>
  <c r="AX1241" i="4"/>
  <c r="AX1240" i="4"/>
  <c r="AX1239" i="4"/>
  <c r="AX1238" i="4"/>
  <c r="AX1237" i="4"/>
  <c r="AX1236" i="4"/>
  <c r="AX1235" i="4"/>
  <c r="AX1234" i="4"/>
  <c r="AX1233" i="4"/>
  <c r="AX1232" i="4"/>
  <c r="AX1231" i="4"/>
  <c r="AX1230" i="4"/>
  <c r="AX1229" i="4"/>
  <c r="AX1228" i="4"/>
  <c r="AX1227" i="4"/>
  <c r="AX1226" i="4"/>
  <c r="AX1225" i="4"/>
  <c r="AX1224" i="4"/>
  <c r="AX1223" i="4"/>
  <c r="AX1222" i="4"/>
  <c r="AX1221" i="4"/>
  <c r="AX1220" i="4"/>
  <c r="AX1219" i="4"/>
  <c r="AX1218" i="4"/>
  <c r="AX1217" i="4"/>
  <c r="AX1216" i="4"/>
  <c r="AX1215" i="4"/>
  <c r="AX1214" i="4"/>
  <c r="AX1213" i="4"/>
  <c r="AX1212" i="4"/>
  <c r="AX1211" i="4"/>
  <c r="AX1210" i="4"/>
  <c r="AX1209" i="4"/>
  <c r="AX1208" i="4"/>
  <c r="AX1207" i="4"/>
  <c r="AX1206" i="4"/>
  <c r="AX1205" i="4"/>
  <c r="AX1204" i="4"/>
  <c r="AX1203" i="4"/>
  <c r="AX1202" i="4"/>
  <c r="AX1201" i="4"/>
  <c r="AX1200" i="4"/>
  <c r="AX1199" i="4"/>
  <c r="AX1198" i="4"/>
  <c r="AX1197" i="4"/>
  <c r="AX1196" i="4"/>
  <c r="AX1195" i="4"/>
  <c r="AX1194" i="4"/>
  <c r="AX1193" i="4"/>
  <c r="AX1192" i="4"/>
  <c r="AX1191" i="4"/>
  <c r="AX1190" i="4"/>
  <c r="AX1189" i="4"/>
  <c r="AX1188" i="4"/>
  <c r="AX1187" i="4"/>
  <c r="AX1184" i="4"/>
  <c r="AX1183" i="4"/>
  <c r="AX1182" i="4"/>
  <c r="AX1181" i="4"/>
  <c r="AX1180" i="4"/>
  <c r="AX1179" i="4"/>
  <c r="AX1178" i="4"/>
  <c r="AX1177" i="4"/>
  <c r="AX1176" i="4"/>
  <c r="AX1175" i="4"/>
  <c r="AX1174" i="4"/>
  <c r="AX1173" i="4"/>
  <c r="AX1172" i="4"/>
  <c r="AX1171" i="4"/>
  <c r="AX1170" i="4"/>
  <c r="AX1169" i="4"/>
  <c r="AX1168" i="4"/>
  <c r="AX1167" i="4"/>
  <c r="AX1166" i="4"/>
  <c r="AX1165" i="4"/>
  <c r="AX1164" i="4"/>
  <c r="AX1163" i="4"/>
  <c r="AX1162" i="4"/>
  <c r="AX1161" i="4"/>
  <c r="AX1160" i="4"/>
  <c r="AX1159" i="4"/>
  <c r="AX1158" i="4"/>
  <c r="AX1157" i="4"/>
  <c r="AX1156" i="4"/>
  <c r="AX1155" i="4"/>
  <c r="AX1154" i="4"/>
  <c r="AX1153" i="4"/>
  <c r="AX1152" i="4"/>
  <c r="AX1151" i="4"/>
  <c r="AX1150" i="4"/>
  <c r="AX1149" i="4"/>
  <c r="AX1148" i="4"/>
  <c r="AX1147" i="4"/>
  <c r="AX1146" i="4"/>
  <c r="AX1145" i="4"/>
  <c r="AX1144" i="4"/>
  <c r="AX1143" i="4"/>
  <c r="AX1142" i="4"/>
  <c r="AX1141" i="4"/>
  <c r="AX1140" i="4"/>
  <c r="AX1139" i="4"/>
  <c r="AX1138" i="4"/>
  <c r="AX1137" i="4"/>
  <c r="AX1136" i="4"/>
  <c r="AX1135" i="4"/>
  <c r="AX1134" i="4"/>
  <c r="AX1133" i="4"/>
  <c r="AX1132" i="4"/>
  <c r="AX1131" i="4"/>
  <c r="AX1130" i="4"/>
  <c r="AX1129" i="4"/>
  <c r="AX1128" i="4"/>
  <c r="AX1127" i="4"/>
  <c r="AX1126" i="4"/>
  <c r="AX1125" i="4"/>
  <c r="AX1124" i="4"/>
  <c r="AX1123" i="4"/>
  <c r="AX1122" i="4"/>
  <c r="AX1121" i="4"/>
  <c r="AX1120" i="4"/>
  <c r="AX1119" i="4"/>
  <c r="AX1118" i="4"/>
  <c r="AX1117" i="4"/>
  <c r="AX1116" i="4"/>
  <c r="AX1115" i="4"/>
  <c r="AX1114" i="4"/>
  <c r="AX1113" i="4"/>
  <c r="AX1112" i="4"/>
  <c r="AX1111" i="4"/>
  <c r="AX1110" i="4"/>
  <c r="AX1109" i="4"/>
  <c r="AX1108" i="4"/>
  <c r="AX1107" i="4"/>
  <c r="AX1106" i="4"/>
  <c r="AX1105" i="4"/>
  <c r="AX1104" i="4"/>
  <c r="AX1103" i="4"/>
  <c r="AX1102" i="4"/>
  <c r="AX1101" i="4"/>
  <c r="AX1100" i="4"/>
  <c r="AX1099" i="4"/>
  <c r="AX1098" i="4"/>
  <c r="AX1097" i="4"/>
  <c r="AX1096" i="4"/>
  <c r="AX1095" i="4"/>
  <c r="AX1094" i="4"/>
  <c r="AX1093" i="4"/>
  <c r="AX1092" i="4"/>
  <c r="AX1091" i="4"/>
  <c r="AX1090" i="4"/>
  <c r="AX1089" i="4"/>
  <c r="AX1088" i="4"/>
  <c r="AX1087" i="4"/>
  <c r="AX1086" i="4"/>
  <c r="AX1085" i="4"/>
  <c r="AX1084" i="4"/>
  <c r="AX1083" i="4"/>
  <c r="AX1082" i="4"/>
  <c r="AX1081" i="4"/>
  <c r="AX1080" i="4"/>
  <c r="AX1079" i="4"/>
  <c r="AX1078" i="4"/>
  <c r="AX1077" i="4"/>
  <c r="AX1076" i="4"/>
  <c r="AX1075" i="4"/>
  <c r="AX1074" i="4"/>
  <c r="AX1073" i="4"/>
  <c r="AX1072" i="4"/>
  <c r="AX1071" i="4"/>
  <c r="AX1070" i="4"/>
  <c r="AX1067" i="4"/>
  <c r="AX1066" i="4"/>
  <c r="AX1065" i="4"/>
  <c r="AX1064" i="4"/>
  <c r="AX1063" i="4"/>
  <c r="AX1062" i="4"/>
  <c r="AX1061" i="4"/>
  <c r="AX1060" i="4"/>
  <c r="AX1059" i="4"/>
  <c r="AX1058" i="4"/>
  <c r="AX1057" i="4"/>
  <c r="AX1056" i="4"/>
  <c r="AX1055" i="4"/>
  <c r="AX1054" i="4"/>
  <c r="AX1053" i="4"/>
  <c r="AX1052" i="4"/>
  <c r="AX1051" i="4"/>
  <c r="AX1050" i="4"/>
  <c r="AX1049" i="4"/>
  <c r="AX1048" i="4"/>
  <c r="AX1047" i="4"/>
  <c r="AX1046" i="4"/>
  <c r="AX1045" i="4"/>
  <c r="AX1044" i="4"/>
  <c r="AX1043" i="4"/>
  <c r="AX1042" i="4"/>
  <c r="AX1041" i="4"/>
  <c r="AX1040" i="4"/>
  <c r="AX1039" i="4"/>
  <c r="AX1038" i="4"/>
  <c r="AX1037" i="4"/>
  <c r="AX1036" i="4"/>
  <c r="AX1035" i="4"/>
  <c r="AX1034" i="4"/>
  <c r="AX1033" i="4"/>
  <c r="AX1032" i="4"/>
  <c r="AX1031" i="4"/>
  <c r="AX1030" i="4"/>
  <c r="AX1029" i="4"/>
  <c r="AX1028" i="4"/>
  <c r="AX1027" i="4"/>
  <c r="AX1026" i="4"/>
  <c r="AX1025" i="4"/>
  <c r="AX1024" i="4"/>
  <c r="AX1023" i="4"/>
  <c r="AX1022" i="4"/>
  <c r="AX1021" i="4"/>
  <c r="AX1020" i="4"/>
  <c r="AX1019" i="4"/>
  <c r="AX1018" i="4"/>
  <c r="AX1017" i="4"/>
  <c r="AX1016" i="4"/>
  <c r="AX1015" i="4"/>
  <c r="AX1014" i="4"/>
  <c r="AX1013" i="4"/>
  <c r="AX1012" i="4"/>
  <c r="AX1011" i="4"/>
  <c r="AX1010" i="4"/>
  <c r="AX1009" i="4"/>
  <c r="AX1008" i="4"/>
  <c r="AX1007" i="4"/>
  <c r="AX1006" i="4"/>
  <c r="AX1005" i="4"/>
  <c r="AX1004" i="4"/>
  <c r="AX1003" i="4"/>
  <c r="AX1002" i="4"/>
  <c r="AX1001" i="4"/>
  <c r="AX1000" i="4"/>
  <c r="AX999" i="4"/>
  <c r="AX998" i="4"/>
  <c r="AX997" i="4"/>
  <c r="AX996" i="4"/>
  <c r="AX995" i="4"/>
  <c r="AX994" i="4"/>
  <c r="AX993" i="4"/>
  <c r="AX992" i="4"/>
  <c r="AX991" i="4"/>
  <c r="AX990" i="4"/>
  <c r="AX989" i="4"/>
  <c r="AX988" i="4"/>
  <c r="AX987" i="4"/>
  <c r="AX986" i="4"/>
  <c r="AX3212" i="4"/>
  <c r="AX3211" i="4"/>
  <c r="AX3210" i="4"/>
  <c r="AX3209" i="4"/>
  <c r="AX3208" i="4"/>
  <c r="AX3207" i="4"/>
  <c r="AX3206" i="4"/>
  <c r="AX3205" i="4"/>
  <c r="AX3204" i="4"/>
  <c r="AX3203" i="4"/>
  <c r="AX3202" i="4"/>
  <c r="AX3201" i="4"/>
  <c r="AX3200" i="4"/>
  <c r="AX3199" i="4"/>
  <c r="AX3198" i="4"/>
  <c r="AX3197" i="4"/>
  <c r="AX3196" i="4"/>
  <c r="AX3195" i="4"/>
  <c r="AX3194" i="4"/>
  <c r="AX3193" i="4"/>
  <c r="AX3192" i="4"/>
  <c r="AX3191" i="4"/>
  <c r="AX3190" i="4"/>
  <c r="AX3189" i="4"/>
  <c r="AX3188" i="4"/>
  <c r="AX3187" i="4"/>
  <c r="AX3186" i="4"/>
  <c r="AX3185" i="4"/>
  <c r="AX3184" i="4"/>
  <c r="AX3183" i="4"/>
  <c r="AX3182" i="4"/>
  <c r="AX3181" i="4"/>
  <c r="AX3180" i="4"/>
  <c r="AX3179" i="4"/>
  <c r="AX3178" i="4"/>
  <c r="AX3177" i="4"/>
  <c r="AX3176" i="4"/>
  <c r="AX3175" i="4"/>
  <c r="AX3174" i="4"/>
  <c r="AX3173" i="4"/>
  <c r="AX3172" i="4"/>
  <c r="AX3171" i="4"/>
  <c r="AX3170" i="4"/>
  <c r="AX3169" i="4"/>
  <c r="AX3168" i="4"/>
  <c r="AX3167" i="4"/>
  <c r="AX3166" i="4"/>
  <c r="AX3165" i="4"/>
  <c r="AX3164" i="4"/>
  <c r="AX3163" i="4"/>
  <c r="AX3162" i="4"/>
  <c r="AX3161" i="4"/>
  <c r="AX3160" i="4"/>
  <c r="AX3159" i="4"/>
  <c r="AX3158" i="4"/>
  <c r="AX3157" i="4"/>
  <c r="AX3156" i="4"/>
  <c r="AX3155" i="4"/>
  <c r="AX3154" i="4"/>
  <c r="AX3153" i="4"/>
  <c r="AX3152" i="4"/>
  <c r="AX3151" i="4"/>
  <c r="AX3150" i="4"/>
  <c r="AX3149" i="4"/>
  <c r="AX3148" i="4"/>
  <c r="AX3147" i="4"/>
  <c r="AX3146" i="4"/>
  <c r="AX3145" i="4"/>
  <c r="AX3144" i="4"/>
  <c r="AX3143" i="4"/>
  <c r="AX3142" i="4"/>
  <c r="AX3141" i="4"/>
  <c r="AX3140" i="4"/>
  <c r="AX3139" i="4"/>
  <c r="AX3138" i="4"/>
  <c r="AX3137" i="4"/>
  <c r="AX3136" i="4"/>
  <c r="AX3135" i="4"/>
  <c r="AX3134" i="4"/>
  <c r="AX3133" i="4"/>
  <c r="AX3132" i="4"/>
  <c r="AX3131" i="4"/>
  <c r="AX3130" i="4"/>
  <c r="AX3129" i="4"/>
  <c r="AX3128" i="4"/>
  <c r="AX3127" i="4"/>
  <c r="AX3126" i="4"/>
  <c r="AX983" i="4"/>
  <c r="AX982" i="4"/>
  <c r="AX981" i="4"/>
  <c r="AX980" i="4"/>
  <c r="AX979" i="4"/>
  <c r="AX978" i="4"/>
  <c r="AX977" i="4"/>
  <c r="AX976" i="4"/>
  <c r="AX975" i="4"/>
  <c r="AX974" i="4"/>
  <c r="AX973" i="4"/>
  <c r="AX972" i="4"/>
  <c r="AX971" i="4"/>
  <c r="AX970" i="4"/>
  <c r="AX969" i="4"/>
  <c r="AX968" i="4"/>
  <c r="AX967" i="4"/>
  <c r="AX966" i="4"/>
  <c r="AX965" i="4"/>
  <c r="AX964" i="4"/>
  <c r="AX963" i="4"/>
  <c r="AX962" i="4"/>
  <c r="AX961" i="4"/>
  <c r="AX960" i="4"/>
  <c r="AX959" i="4"/>
  <c r="AX958" i="4"/>
  <c r="AX957" i="4"/>
  <c r="AX956" i="4"/>
  <c r="AX955" i="4"/>
  <c r="AX954" i="4"/>
  <c r="AX953" i="4"/>
  <c r="AX952" i="4"/>
  <c r="AX951" i="4"/>
  <c r="AX950" i="4"/>
  <c r="AX949" i="4"/>
  <c r="AX948" i="4"/>
  <c r="AX947" i="4"/>
  <c r="AX946" i="4"/>
  <c r="AX945" i="4"/>
  <c r="AX944" i="4"/>
  <c r="AX943" i="4"/>
  <c r="AX942" i="4"/>
  <c r="AX941" i="4"/>
  <c r="AX940" i="4"/>
  <c r="AX939" i="4"/>
  <c r="AX938" i="4"/>
  <c r="AX937" i="4"/>
  <c r="AX936" i="4"/>
  <c r="AX935" i="4"/>
  <c r="AX934" i="4"/>
  <c r="AX933" i="4"/>
  <c r="AX932" i="4"/>
  <c r="AX931" i="4"/>
  <c r="AX930" i="4"/>
  <c r="AX929" i="4"/>
  <c r="AX928" i="4"/>
  <c r="AX927" i="4"/>
  <c r="AX926" i="4"/>
  <c r="AX925" i="4"/>
  <c r="AX924" i="4"/>
  <c r="AX923" i="4"/>
  <c r="AX922" i="4"/>
  <c r="AX921" i="4"/>
  <c r="AX920" i="4"/>
  <c r="AX919" i="4"/>
  <c r="AX918" i="4"/>
  <c r="AX917" i="4"/>
  <c r="AX916" i="4"/>
  <c r="AX915" i="4"/>
  <c r="AX914" i="4"/>
  <c r="AX913" i="4"/>
  <c r="AX912" i="4"/>
  <c r="AX911" i="4"/>
  <c r="AX910" i="4"/>
  <c r="AX909" i="4"/>
  <c r="AX908" i="4"/>
  <c r="AX907" i="4"/>
  <c r="AX906" i="4"/>
  <c r="AX905" i="4"/>
  <c r="AX904" i="4"/>
  <c r="AX903" i="4"/>
  <c r="AX902" i="4"/>
  <c r="AX901" i="4"/>
  <c r="AX882" i="4"/>
  <c r="AX881" i="4"/>
  <c r="AX880" i="4"/>
  <c r="AX879" i="4"/>
  <c r="AX878" i="4"/>
  <c r="AX877" i="4"/>
  <c r="AX876" i="4"/>
  <c r="AX875" i="4"/>
  <c r="AX874" i="4"/>
  <c r="AX873" i="4"/>
  <c r="AX872" i="4"/>
  <c r="AX871" i="4"/>
  <c r="AX870" i="4"/>
  <c r="AX869" i="4"/>
  <c r="AX868" i="4"/>
  <c r="AX867" i="4"/>
  <c r="AX866" i="4"/>
  <c r="AX865" i="4"/>
  <c r="AX864" i="4"/>
  <c r="AX863" i="4"/>
  <c r="AX862" i="4"/>
  <c r="AX861" i="4"/>
  <c r="AX860" i="4"/>
  <c r="AX859" i="4"/>
  <c r="AX3109" i="4"/>
  <c r="AX856" i="4"/>
  <c r="AX855" i="4"/>
  <c r="AX854" i="4"/>
  <c r="AX853" i="4"/>
  <c r="AX852" i="4"/>
  <c r="AX851" i="4"/>
  <c r="AX850" i="4"/>
  <c r="AX849" i="4"/>
  <c r="AX848" i="4"/>
  <c r="AX847" i="4"/>
  <c r="AX846" i="4"/>
  <c r="AX845" i="4"/>
  <c r="AX844" i="4"/>
  <c r="AX843" i="4"/>
  <c r="AX842" i="4"/>
  <c r="AX841" i="4"/>
  <c r="AX840" i="4"/>
  <c r="AX839" i="4"/>
  <c r="AX838" i="4"/>
  <c r="AX837" i="4"/>
  <c r="AX836" i="4"/>
  <c r="AX835" i="4"/>
  <c r="AX834" i="4"/>
  <c r="AX833" i="4"/>
  <c r="AX832" i="4"/>
  <c r="AX831" i="4"/>
  <c r="AX830" i="4"/>
  <c r="AX829" i="4"/>
  <c r="AX828" i="4"/>
  <c r="AX827" i="4"/>
  <c r="AX826" i="4"/>
  <c r="AX825" i="4"/>
  <c r="AX824" i="4"/>
  <c r="AX823" i="4"/>
  <c r="AX822" i="4"/>
  <c r="AX821" i="4"/>
  <c r="AX820" i="4"/>
  <c r="AX819" i="4"/>
  <c r="AX818" i="4"/>
  <c r="AX817" i="4"/>
  <c r="AX816" i="4"/>
  <c r="AX815" i="4"/>
  <c r="AX814" i="4"/>
  <c r="AX813" i="4"/>
  <c r="AX812" i="4"/>
  <c r="AX811" i="4"/>
  <c r="AX810" i="4"/>
  <c r="AX809" i="4"/>
  <c r="AX808" i="4"/>
  <c r="AX807" i="4"/>
  <c r="AX806" i="4"/>
  <c r="AX805" i="4"/>
  <c r="AX804" i="4"/>
  <c r="AX803" i="4"/>
  <c r="AX802" i="4"/>
  <c r="AX801" i="4"/>
  <c r="AX800" i="4"/>
  <c r="AX799" i="4"/>
  <c r="AX798" i="4"/>
  <c r="AX797" i="4"/>
  <c r="AX796" i="4"/>
  <c r="AX795" i="4"/>
  <c r="AX794" i="4"/>
  <c r="AX793" i="4"/>
  <c r="AX3105" i="4"/>
  <c r="AX3104" i="4"/>
  <c r="AX3103" i="4"/>
  <c r="AX3102" i="4"/>
  <c r="AX3101" i="4"/>
  <c r="AX3100" i="4"/>
  <c r="AX3099" i="4"/>
  <c r="AX3098" i="4"/>
  <c r="AX3097" i="4"/>
  <c r="AX3096" i="4"/>
  <c r="AX3095" i="4"/>
  <c r="AX3094" i="4"/>
  <c r="AX3093" i="4"/>
  <c r="AX3092" i="4"/>
  <c r="AX3091" i="4"/>
  <c r="AX3090" i="4"/>
  <c r="AX3089" i="4"/>
  <c r="AX3088" i="4"/>
  <c r="AX3087" i="4"/>
  <c r="AX3086" i="4"/>
  <c r="AX3085" i="4"/>
  <c r="AX3084" i="4"/>
  <c r="AX3083" i="4"/>
  <c r="AX3082" i="4"/>
  <c r="AX3081" i="4"/>
  <c r="AX3080" i="4"/>
  <c r="AX3079" i="4"/>
  <c r="AX3078" i="4"/>
  <c r="AX3077" i="4"/>
  <c r="AX3076" i="4"/>
  <c r="AX3075" i="4"/>
  <c r="AX3074" i="4"/>
  <c r="AX3073" i="4"/>
  <c r="AX3072" i="4"/>
  <c r="AX3071" i="4"/>
  <c r="AX3070" i="4"/>
  <c r="AX3069" i="4"/>
  <c r="AX3068" i="4"/>
  <c r="AX3067" i="4"/>
  <c r="AX3066" i="4"/>
  <c r="AX3065" i="4"/>
  <c r="AX3064" i="4"/>
  <c r="AX3063" i="4"/>
  <c r="AX3062" i="4"/>
  <c r="AX3061" i="4"/>
  <c r="AX3060" i="4"/>
  <c r="AX3059" i="4"/>
  <c r="AX3058" i="4"/>
  <c r="AX3057" i="4"/>
  <c r="AX3056" i="4"/>
  <c r="AX3055" i="4"/>
  <c r="AX3054" i="4"/>
  <c r="AX3053" i="4"/>
  <c r="AX3052" i="4"/>
  <c r="AX3051" i="4"/>
  <c r="AX3050" i="4"/>
  <c r="AX3049" i="4"/>
  <c r="AX3048" i="4"/>
  <c r="AX3047" i="4"/>
  <c r="AX3046" i="4"/>
  <c r="AX3045" i="4"/>
  <c r="AX3044" i="4"/>
  <c r="AX3043" i="4"/>
  <c r="AX3042" i="4"/>
  <c r="AX3041" i="4"/>
  <c r="AX3040" i="4"/>
  <c r="AX3039" i="4"/>
  <c r="AX3038" i="4"/>
  <c r="AX3037" i="4"/>
  <c r="AX3036" i="4"/>
  <c r="AX3035" i="4"/>
  <c r="AX3034" i="4"/>
  <c r="AX3033" i="4"/>
  <c r="AX3032" i="4"/>
  <c r="AX3031" i="4"/>
  <c r="AX3030" i="4"/>
  <c r="AX3029" i="4"/>
  <c r="AX3028" i="4"/>
  <c r="AX3027" i="4"/>
  <c r="AX3026" i="4"/>
  <c r="AX3025" i="4"/>
  <c r="AX3024" i="4"/>
  <c r="AX3023" i="4"/>
  <c r="AX3022" i="4"/>
  <c r="AX3021" i="4"/>
  <c r="AX3020" i="4"/>
  <c r="AX3019" i="4"/>
  <c r="AX3018" i="4"/>
  <c r="AX3017" i="4"/>
  <c r="AX3016" i="4"/>
  <c r="AX3015" i="4"/>
  <c r="AX3014" i="4"/>
  <c r="AX3013" i="4"/>
  <c r="AX3012" i="4"/>
  <c r="AX3011" i="4"/>
  <c r="AX3010" i="4"/>
  <c r="AX3009" i="4"/>
  <c r="AX3008" i="4"/>
  <c r="AX3007" i="4"/>
  <c r="AX3006" i="4"/>
  <c r="AX3005" i="4"/>
  <c r="AX3004" i="4"/>
  <c r="AX3003" i="4"/>
  <c r="AX3002" i="4"/>
  <c r="AX3001" i="4"/>
  <c r="AX3000" i="4"/>
  <c r="AX2997" i="4"/>
  <c r="AX2996" i="4"/>
  <c r="AX2995" i="4"/>
  <c r="AX2994" i="4"/>
  <c r="AX2993" i="4"/>
  <c r="AX2992" i="4"/>
  <c r="AX2991" i="4"/>
  <c r="AX2990" i="4"/>
  <c r="AX2989" i="4"/>
  <c r="AX2988" i="4"/>
  <c r="AX2987" i="4"/>
  <c r="AX2986" i="4"/>
  <c r="AX2985" i="4"/>
  <c r="AX2984" i="4"/>
  <c r="AX2983" i="4"/>
  <c r="AX2982" i="4"/>
  <c r="AX2981" i="4"/>
  <c r="AX2980" i="4"/>
  <c r="AX2979" i="4"/>
  <c r="AX2978" i="4"/>
  <c r="AX2977" i="4"/>
  <c r="AX2976" i="4"/>
  <c r="AX2975" i="4"/>
  <c r="AX2974" i="4"/>
  <c r="AX2973" i="4"/>
  <c r="AX2972" i="4"/>
  <c r="AX2971" i="4"/>
  <c r="AX2970" i="4"/>
  <c r="AX2969" i="4"/>
  <c r="AX2968" i="4"/>
  <c r="AX2967" i="4"/>
  <c r="AX2966" i="4"/>
  <c r="AX2965" i="4"/>
  <c r="AX2964" i="4"/>
  <c r="AX2963" i="4"/>
  <c r="AX2962" i="4"/>
  <c r="AX2961" i="4"/>
  <c r="AX2960" i="4"/>
  <c r="AX2959" i="4"/>
  <c r="AX2958" i="4"/>
  <c r="AX2957" i="4"/>
  <c r="AX2956" i="4"/>
  <c r="AX2955" i="4"/>
  <c r="AX2954" i="4"/>
  <c r="AX2953" i="4"/>
  <c r="AX2952" i="4"/>
  <c r="AX2951" i="4"/>
  <c r="AX2950" i="4"/>
  <c r="AX2949" i="4"/>
  <c r="AX2948" i="4"/>
  <c r="AX2947" i="4"/>
  <c r="AX2946" i="4"/>
  <c r="AX2945" i="4"/>
  <c r="AX2944" i="4"/>
  <c r="AX2943" i="4"/>
  <c r="AX2942" i="4"/>
  <c r="AX2941" i="4"/>
  <c r="AX2940" i="4"/>
  <c r="AX2939" i="4"/>
  <c r="AX2938" i="4"/>
  <c r="AX2937" i="4"/>
  <c r="AX2936" i="4"/>
  <c r="AX2935" i="4"/>
  <c r="AX2934" i="4"/>
  <c r="AX2933" i="4"/>
  <c r="AX2932" i="4"/>
  <c r="AX2931" i="4"/>
  <c r="AX2930" i="4"/>
  <c r="AX2929" i="4"/>
  <c r="AX2928" i="4"/>
  <c r="AX2927" i="4"/>
  <c r="AX2926" i="4"/>
  <c r="AX2925" i="4"/>
  <c r="AX2924" i="4"/>
  <c r="AX2923" i="4"/>
  <c r="AX2922" i="4"/>
  <c r="AX2921" i="4"/>
  <c r="AX2920" i="4"/>
  <c r="AX2919" i="4"/>
  <c r="AX2918" i="4"/>
  <c r="AX2917" i="4"/>
  <c r="AX2916" i="4"/>
  <c r="AX2915" i="4"/>
  <c r="AX2914" i="4"/>
  <c r="AX2913" i="4"/>
  <c r="AX2912" i="4"/>
  <c r="AX2911" i="4"/>
  <c r="AX2910" i="4"/>
  <c r="AX2909" i="4"/>
  <c r="AX2908" i="4"/>
  <c r="AX2907" i="4"/>
  <c r="AX2906" i="4"/>
  <c r="AX2905" i="4"/>
  <c r="AX2904" i="4"/>
  <c r="AX2903" i="4"/>
  <c r="AX2902" i="4"/>
  <c r="AX2901" i="4"/>
  <c r="AX2900" i="4"/>
  <c r="AX2899" i="4"/>
  <c r="AX668" i="4"/>
  <c r="AX667" i="4"/>
  <c r="AX666" i="4"/>
  <c r="AX665" i="4"/>
  <c r="AX664" i="4"/>
  <c r="AX663" i="4"/>
  <c r="AX662" i="4"/>
  <c r="AX661" i="4"/>
  <c r="AX660" i="4"/>
  <c r="AX659" i="4"/>
  <c r="AX658" i="4"/>
  <c r="AX657" i="4"/>
  <c r="AX656" i="4"/>
  <c r="AX655" i="4"/>
  <c r="AX654" i="4"/>
  <c r="AX653" i="4"/>
  <c r="AX652" i="4"/>
  <c r="AX651" i="4"/>
  <c r="AX650" i="4"/>
  <c r="AX649" i="4"/>
  <c r="AX648" i="4"/>
  <c r="AX647" i="4"/>
  <c r="AX646" i="4"/>
  <c r="AX645" i="4"/>
  <c r="AX644" i="4"/>
  <c r="AX643" i="4"/>
  <c r="AX642" i="4"/>
  <c r="AX641" i="4"/>
  <c r="AX640" i="4"/>
  <c r="AX639" i="4"/>
  <c r="AX638" i="4"/>
  <c r="AX637" i="4"/>
  <c r="AX636" i="4"/>
  <c r="AX635" i="4"/>
  <c r="AX634" i="4"/>
  <c r="AX633" i="4"/>
  <c r="AX632" i="4"/>
  <c r="AX631" i="4"/>
  <c r="AX630" i="4"/>
  <c r="AX629" i="4"/>
  <c r="AX628" i="4"/>
  <c r="AX627" i="4"/>
  <c r="AX626" i="4"/>
  <c r="AX625" i="4"/>
  <c r="AX624" i="4"/>
  <c r="AX623" i="4"/>
  <c r="AX622" i="4"/>
  <c r="AX621" i="4"/>
  <c r="AX620" i="4"/>
  <c r="AX619" i="4"/>
  <c r="AX618" i="4"/>
  <c r="AX617" i="4"/>
  <c r="AX616" i="4"/>
  <c r="AX615" i="4"/>
  <c r="AX614" i="4"/>
  <c r="AX613" i="4"/>
  <c r="AX612" i="4"/>
  <c r="AX611" i="4"/>
  <c r="AX610" i="4"/>
  <c r="AX609" i="4"/>
  <c r="AX608" i="4"/>
  <c r="AX607" i="4"/>
  <c r="AX606" i="4"/>
  <c r="AX605" i="4"/>
  <c r="AX604" i="4"/>
  <c r="AX603" i="4"/>
  <c r="AX602" i="4"/>
  <c r="AX601" i="4"/>
  <c r="AX600" i="4"/>
  <c r="AX599" i="4"/>
  <c r="AX598" i="4"/>
  <c r="AX597" i="4"/>
  <c r="AX596" i="4"/>
  <c r="AX595" i="4"/>
  <c r="AX594" i="4"/>
  <c r="AX593" i="4"/>
  <c r="AX592" i="4"/>
  <c r="AX591" i="4"/>
  <c r="AX590" i="4"/>
  <c r="AX589" i="4"/>
  <c r="AX588" i="4"/>
  <c r="AX587" i="4"/>
  <c r="AX586" i="4"/>
  <c r="AX585" i="4"/>
  <c r="AX584" i="4"/>
  <c r="AX583" i="4"/>
  <c r="AX582" i="4"/>
  <c r="AX581" i="4"/>
  <c r="AX580" i="4"/>
  <c r="AX579" i="4"/>
  <c r="AX578" i="4"/>
  <c r="AX577" i="4"/>
  <c r="AX574" i="4"/>
  <c r="AX573" i="4"/>
  <c r="AX572" i="4"/>
  <c r="AX571" i="4"/>
  <c r="AX570" i="4"/>
  <c r="AX569" i="4"/>
  <c r="AX568" i="4"/>
  <c r="AX567" i="4"/>
  <c r="AX566" i="4"/>
  <c r="AX565" i="4"/>
  <c r="AX564" i="4"/>
  <c r="AX563" i="4"/>
  <c r="AX562" i="4"/>
  <c r="AX561" i="4"/>
  <c r="AX560" i="4"/>
  <c r="AX559" i="4"/>
  <c r="AX558" i="4"/>
  <c r="AX557" i="4"/>
  <c r="AX556" i="4"/>
  <c r="AX555" i="4"/>
  <c r="AX554" i="4"/>
  <c r="AX553" i="4"/>
  <c r="AX552" i="4"/>
  <c r="AX551" i="4"/>
  <c r="AX550" i="4"/>
  <c r="AX549" i="4"/>
  <c r="AX548" i="4"/>
  <c r="AX547" i="4"/>
  <c r="AX546" i="4"/>
  <c r="AX545" i="4"/>
  <c r="AX544" i="4"/>
  <c r="AX543" i="4"/>
  <c r="AX542" i="4"/>
  <c r="AX541" i="4"/>
  <c r="AX540" i="4"/>
  <c r="AX539" i="4"/>
  <c r="AX538" i="4"/>
  <c r="AX537" i="4"/>
  <c r="AX536" i="4"/>
  <c r="AX535" i="4"/>
  <c r="AX534" i="4"/>
  <c r="AX533" i="4"/>
  <c r="AX532" i="4"/>
  <c r="AX531" i="4"/>
  <c r="AX530" i="4"/>
  <c r="AX529" i="4"/>
  <c r="AX528" i="4"/>
  <c r="AX527" i="4"/>
  <c r="AX526" i="4"/>
  <c r="AX525" i="4"/>
  <c r="AX524" i="4"/>
  <c r="AX523" i="4"/>
  <c r="AX522" i="4"/>
  <c r="AX521" i="4"/>
  <c r="AX520" i="4"/>
  <c r="AX519" i="4"/>
  <c r="AX518" i="4"/>
  <c r="AX517" i="4"/>
  <c r="AX516" i="4"/>
  <c r="AX515" i="4"/>
  <c r="AX514" i="4"/>
  <c r="AX513" i="4"/>
  <c r="AX512" i="4"/>
  <c r="AX511" i="4"/>
  <c r="AX510" i="4"/>
  <c r="AX509" i="4"/>
  <c r="AX508" i="4"/>
  <c r="AX507" i="4"/>
  <c r="AX506" i="4"/>
  <c r="AX505" i="4"/>
  <c r="AX504" i="4"/>
  <c r="AX503" i="4"/>
  <c r="AX502" i="4"/>
  <c r="AX501" i="4"/>
  <c r="AX500" i="4"/>
  <c r="AX499" i="4"/>
  <c r="AX498" i="4"/>
  <c r="AX497" i="4"/>
  <c r="AX496" i="4"/>
  <c r="AX495" i="4"/>
  <c r="AX494" i="4"/>
  <c r="AX493" i="4"/>
  <c r="AX492" i="4"/>
  <c r="AX491" i="4"/>
  <c r="AX490" i="4"/>
  <c r="AX489" i="4"/>
  <c r="AX488" i="4"/>
  <c r="AX487" i="4"/>
  <c r="AX486" i="4"/>
  <c r="AX485" i="4"/>
  <c r="AX484" i="4"/>
  <c r="AX483" i="4"/>
  <c r="AX482" i="4"/>
  <c r="AX481" i="4"/>
  <c r="AX480" i="4"/>
  <c r="AX479" i="4"/>
  <c r="AX478" i="4"/>
  <c r="AX477" i="4"/>
  <c r="AX476" i="4"/>
  <c r="AX475" i="4"/>
  <c r="AX474" i="4"/>
  <c r="AX473" i="4"/>
  <c r="AX2896" i="4"/>
  <c r="AX2895" i="4"/>
  <c r="AX2894" i="4"/>
  <c r="AX2893" i="4"/>
  <c r="AX2892" i="4"/>
  <c r="AX2891" i="4"/>
  <c r="AX2890" i="4"/>
  <c r="AX2889" i="4"/>
  <c r="AX2888" i="4"/>
  <c r="AX2887" i="4"/>
  <c r="AX2886" i="4"/>
  <c r="AX2885" i="4"/>
  <c r="AX2884" i="4"/>
  <c r="AX2883" i="4"/>
  <c r="AX2882" i="4"/>
  <c r="AX2881" i="4"/>
  <c r="AX2880" i="4"/>
  <c r="AX2879" i="4"/>
  <c r="AX2878" i="4"/>
  <c r="AX2877" i="4"/>
  <c r="AX2876" i="4"/>
  <c r="AX2875" i="4"/>
  <c r="AX2874" i="4"/>
  <c r="AX2873" i="4"/>
  <c r="AX2872" i="4"/>
  <c r="AX2871" i="4"/>
  <c r="AX2870" i="4"/>
  <c r="AX2869" i="4"/>
  <c r="AX2868" i="4"/>
  <c r="AX2867" i="4"/>
  <c r="AX2866" i="4"/>
  <c r="AX2865" i="4"/>
  <c r="AX2864" i="4"/>
  <c r="AX2863" i="4"/>
  <c r="AX2862" i="4"/>
  <c r="AX2861" i="4"/>
  <c r="AX2860" i="4"/>
  <c r="AX2859" i="4"/>
  <c r="AX2858" i="4"/>
  <c r="AX2857" i="4"/>
  <c r="AX2856" i="4"/>
  <c r="AX2855" i="4"/>
  <c r="AX2854" i="4"/>
  <c r="AX2853" i="4"/>
  <c r="AX2850" i="4"/>
  <c r="AX2849" i="4"/>
  <c r="AX2848" i="4"/>
  <c r="AX2847" i="4"/>
  <c r="AX470" i="4"/>
  <c r="AX469" i="4"/>
  <c r="AX468" i="4"/>
  <c r="AX467" i="4"/>
  <c r="AX466" i="4"/>
  <c r="AX465" i="4"/>
  <c r="AX464" i="4"/>
  <c r="AX463" i="4"/>
  <c r="AX462" i="4"/>
  <c r="AX461" i="4"/>
  <c r="AX460" i="4"/>
  <c r="AX459" i="4"/>
  <c r="AX458" i="4"/>
  <c r="AX457" i="4"/>
  <c r="AX456" i="4"/>
  <c r="AX455" i="4"/>
  <c r="AX454" i="4"/>
  <c r="AX453" i="4"/>
  <c r="AX452" i="4"/>
  <c r="AX451" i="4"/>
  <c r="AX450" i="4"/>
  <c r="AX449" i="4"/>
  <c r="AX448" i="4"/>
  <c r="AX447" i="4"/>
  <c r="AX446" i="4"/>
  <c r="AX445" i="4"/>
  <c r="AX444" i="4"/>
  <c r="AX443" i="4"/>
  <c r="AX442" i="4"/>
  <c r="AX441" i="4"/>
  <c r="AX440" i="4"/>
  <c r="AX439" i="4"/>
  <c r="AX438" i="4"/>
  <c r="AX437" i="4"/>
  <c r="AX436" i="4"/>
  <c r="AX435" i="4"/>
  <c r="AX434" i="4"/>
  <c r="AX433" i="4"/>
  <c r="AX432" i="4"/>
  <c r="AX431" i="4"/>
  <c r="AX430" i="4"/>
  <c r="AX429" i="4"/>
  <c r="AX428" i="4"/>
  <c r="AX427" i="4"/>
  <c r="AX426" i="4"/>
  <c r="AX425" i="4"/>
  <c r="AX424" i="4"/>
  <c r="AX423" i="4"/>
  <c r="AX422" i="4"/>
  <c r="AX421" i="4"/>
  <c r="AX420" i="4"/>
  <c r="AX419" i="4"/>
  <c r="AX418" i="4"/>
  <c r="AX417" i="4"/>
  <c r="AX416" i="4"/>
  <c r="AX415" i="4"/>
  <c r="AX414" i="4"/>
  <c r="AX413" i="4"/>
  <c r="AX412" i="4"/>
  <c r="AX411" i="4"/>
  <c r="AX410" i="4"/>
  <c r="AX409" i="4"/>
  <c r="AX408" i="4"/>
  <c r="AX407" i="4"/>
  <c r="AX406" i="4"/>
  <c r="AX405" i="4"/>
  <c r="AX404" i="4"/>
  <c r="AX403" i="4"/>
  <c r="AX402" i="4"/>
  <c r="AX401" i="4"/>
  <c r="AX400" i="4"/>
  <c r="AX399" i="4"/>
  <c r="AX398" i="4"/>
  <c r="AX397" i="4"/>
  <c r="AX396" i="4"/>
  <c r="AX395" i="4"/>
  <c r="AX394" i="4"/>
  <c r="AX393" i="4"/>
  <c r="AX392" i="4"/>
  <c r="AX391" i="4"/>
  <c r="AX390" i="4"/>
  <c r="AX389" i="4"/>
  <c r="AX388" i="4"/>
  <c r="AX387" i="4"/>
  <c r="AX386" i="4"/>
  <c r="AX385" i="4"/>
  <c r="AX384" i="4"/>
  <c r="AX383" i="4"/>
  <c r="AX382" i="4"/>
  <c r="AX381" i="4"/>
  <c r="AX380" i="4"/>
  <c r="AX379" i="4"/>
  <c r="AX378" i="4"/>
  <c r="AX377" i="4"/>
  <c r="AX376" i="4"/>
  <c r="AX375" i="4"/>
  <c r="AX374" i="4"/>
  <c r="AX373" i="4"/>
  <c r="AX372" i="4"/>
  <c r="AX371" i="4"/>
  <c r="AX370" i="4"/>
  <c r="AX369" i="4"/>
  <c r="AX368" i="4"/>
  <c r="AX367" i="4"/>
  <c r="AX366" i="4"/>
  <c r="AX365" i="4"/>
  <c r="AX364" i="4"/>
  <c r="AX363" i="4"/>
  <c r="AX362" i="4"/>
  <c r="AX361" i="4"/>
  <c r="AX360" i="4"/>
  <c r="AX359" i="4"/>
  <c r="AX358" i="4"/>
  <c r="AX357" i="4"/>
  <c r="AX356" i="4"/>
  <c r="AX355" i="4"/>
  <c r="AX354" i="4"/>
  <c r="AX353" i="4"/>
  <c r="AX352" i="4"/>
  <c r="AX351" i="4"/>
  <c r="AX350" i="4"/>
  <c r="AX349" i="4"/>
  <c r="AX348" i="4"/>
  <c r="AX347" i="4"/>
  <c r="AX346" i="4"/>
  <c r="AX345" i="4"/>
  <c r="AX344" i="4"/>
  <c r="AX343" i="4"/>
  <c r="AX342" i="4"/>
  <c r="AX341" i="4"/>
  <c r="AX340" i="4"/>
  <c r="AX339" i="4"/>
  <c r="AX338" i="4"/>
  <c r="AX337" i="4"/>
  <c r="AX336" i="4"/>
  <c r="AX335" i="4"/>
  <c r="AX334" i="4"/>
  <c r="AX333" i="4"/>
  <c r="AX332" i="4"/>
  <c r="AX331" i="4"/>
  <c r="AX330" i="4"/>
  <c r="AX329" i="4"/>
  <c r="AX328" i="4"/>
  <c r="AX327" i="4"/>
  <c r="AX326" i="4"/>
  <c r="AX325" i="4"/>
  <c r="AX324" i="4"/>
  <c r="AX323" i="4"/>
  <c r="AX322" i="4"/>
  <c r="AX321" i="4"/>
  <c r="AX320" i="4"/>
  <c r="AX319" i="4"/>
  <c r="AX318" i="4"/>
  <c r="AX317" i="4"/>
  <c r="AX316" i="4"/>
  <c r="AX315" i="4"/>
  <c r="AX314" i="4"/>
  <c r="AX313" i="4"/>
  <c r="AX312" i="4"/>
  <c r="AX309" i="4"/>
  <c r="AX308" i="4"/>
  <c r="AX307" i="4"/>
  <c r="AX306" i="4"/>
  <c r="AX305" i="4"/>
  <c r="AX304" i="4"/>
  <c r="AX303" i="4"/>
  <c r="AX302" i="4"/>
  <c r="AX301" i="4"/>
  <c r="AX300" i="4"/>
  <c r="AX299" i="4"/>
  <c r="AX298" i="4"/>
  <c r="AX297" i="4"/>
  <c r="AX296" i="4"/>
  <c r="AX295" i="4"/>
  <c r="AX294" i="4"/>
  <c r="AX293" i="4"/>
  <c r="AX292" i="4"/>
  <c r="AX291" i="4"/>
  <c r="AX290" i="4"/>
  <c r="AX289" i="4"/>
  <c r="AX288" i="4"/>
  <c r="AX287" i="4"/>
  <c r="AX286" i="4"/>
  <c r="AX285" i="4"/>
  <c r="AX284" i="4"/>
  <c r="AX283" i="4"/>
  <c r="AX282" i="4"/>
  <c r="AX281" i="4"/>
  <c r="AX280" i="4"/>
  <c r="AX279" i="4"/>
  <c r="AX278" i="4"/>
  <c r="AX277" i="4"/>
  <c r="AX276" i="4"/>
  <c r="AX275" i="4"/>
  <c r="AX274" i="4"/>
  <c r="AX273" i="4"/>
  <c r="AX272" i="4"/>
  <c r="AX271" i="4"/>
  <c r="AX270" i="4"/>
  <c r="AX269" i="4"/>
  <c r="AX268" i="4"/>
  <c r="AX267" i="4"/>
  <c r="AX266" i="4"/>
  <c r="AX265" i="4"/>
  <c r="AX264" i="4"/>
  <c r="AX263" i="4"/>
  <c r="AX262" i="4"/>
  <c r="AX261" i="4"/>
  <c r="AX260" i="4"/>
  <c r="AX259" i="4"/>
  <c r="AX258" i="4"/>
  <c r="AX257" i="4"/>
  <c r="AX256" i="4"/>
  <c r="AX255" i="4"/>
  <c r="AX254" i="4"/>
  <c r="AX253" i="4"/>
  <c r="AX252" i="4"/>
  <c r="AX251" i="4"/>
  <c r="AX250" i="4"/>
  <c r="AX249" i="4"/>
  <c r="AX248" i="4"/>
  <c r="AX247" i="4"/>
  <c r="AX246" i="4"/>
  <c r="AX245" i="4"/>
  <c r="AX244" i="4"/>
  <c r="AX243" i="4"/>
  <c r="R241" i="4"/>
  <c r="P241" i="4"/>
  <c r="AX240" i="4"/>
  <c r="AX237" i="4"/>
  <c r="AX236" i="4"/>
  <c r="AX235" i="4"/>
  <c r="AX2842" i="4"/>
  <c r="AX2841" i="4"/>
  <c r="AX2840" i="4"/>
  <c r="AX2839" i="4"/>
  <c r="AX2838" i="4"/>
  <c r="AX2837" i="4"/>
  <c r="AX2836" i="4"/>
  <c r="AX2835" i="4"/>
  <c r="AX2834" i="4"/>
  <c r="AX2833" i="4"/>
  <c r="AX2832" i="4"/>
  <c r="AX2831" i="4"/>
  <c r="AX2830" i="4"/>
  <c r="AX2829" i="4"/>
  <c r="AX2828" i="4"/>
  <c r="AX2827" i="4"/>
  <c r="AX2826" i="4"/>
  <c r="AX2825" i="4"/>
  <c r="AX2824" i="4"/>
  <c r="AX2823" i="4"/>
  <c r="AX2822" i="4"/>
  <c r="AX2821" i="4"/>
  <c r="AX2820" i="4"/>
  <c r="AX2819" i="4"/>
  <c r="AX2818" i="4"/>
  <c r="AX2817" i="4"/>
  <c r="AX2816" i="4"/>
  <c r="AX2815" i="4"/>
  <c r="AX2814" i="4"/>
  <c r="AX2813" i="4"/>
  <c r="AX2812" i="4"/>
  <c r="AX2811" i="4"/>
  <c r="AX2810" i="4"/>
  <c r="AX2809" i="4"/>
  <c r="AX2808" i="4"/>
  <c r="AX2807" i="4"/>
  <c r="AX2806" i="4"/>
  <c r="AX2805" i="4"/>
  <c r="AX2804" i="4"/>
  <c r="AX2803" i="4"/>
  <c r="AX2802" i="4"/>
  <c r="AX2801" i="4"/>
  <c r="AX2800" i="4"/>
  <c r="AX2799" i="4"/>
  <c r="AX2798" i="4"/>
  <c r="AX2797" i="4"/>
  <c r="AX2796" i="4"/>
  <c r="AX2795" i="4"/>
  <c r="AX2794" i="4"/>
  <c r="AX2793" i="4"/>
  <c r="AX2792" i="4"/>
  <c r="AX2791" i="4"/>
  <c r="AX2790" i="4"/>
  <c r="AX2789" i="4"/>
  <c r="AX2788" i="4"/>
  <c r="AX2787" i="4"/>
  <c r="AX2786" i="4"/>
  <c r="AX2785" i="4"/>
  <c r="AX2784" i="4"/>
  <c r="AX2783" i="4"/>
  <c r="AX2782" i="4"/>
  <c r="AX2781" i="4"/>
  <c r="AX2780" i="4"/>
  <c r="AX2779" i="4"/>
  <c r="AX222" i="4"/>
  <c r="AX221" i="4"/>
  <c r="AX220" i="4"/>
  <c r="AX219" i="4"/>
  <c r="AX218" i="4"/>
  <c r="AX217" i="4"/>
  <c r="AX216" i="4"/>
  <c r="AX215" i="4"/>
  <c r="AX214" i="4"/>
  <c r="AX213" i="4"/>
  <c r="AX212" i="4"/>
  <c r="AX211" i="4"/>
  <c r="AX210" i="4"/>
  <c r="AX209" i="4"/>
  <c r="AX208" i="4"/>
  <c r="AX207" i="4"/>
  <c r="AX206" i="4"/>
  <c r="AX205" i="4"/>
  <c r="AX204" i="4"/>
  <c r="AX203" i="4"/>
  <c r="AX202" i="4"/>
  <c r="AX201" i="4"/>
  <c r="AX200" i="4"/>
  <c r="AX199" i="4"/>
  <c r="AX198" i="4"/>
  <c r="AX197" i="4"/>
  <c r="AX196" i="4"/>
  <c r="AX195" i="4"/>
  <c r="AX194" i="4"/>
  <c r="AX193" i="4"/>
  <c r="AX192" i="4"/>
  <c r="AX191" i="4"/>
  <c r="AX190" i="4"/>
  <c r="AX189" i="4"/>
  <c r="AX188" i="4"/>
  <c r="AX187" i="4"/>
  <c r="AX186" i="4"/>
  <c r="AX185" i="4"/>
  <c r="AX184" i="4"/>
  <c r="AX183" i="4"/>
  <c r="AX182" i="4"/>
  <c r="AX181" i="4"/>
  <c r="AX180" i="4"/>
  <c r="AX179" i="4"/>
  <c r="AX178" i="4"/>
  <c r="AX177" i="4"/>
  <c r="AX176" i="4"/>
  <c r="AX175" i="4"/>
  <c r="AX174" i="4"/>
  <c r="AX173" i="4"/>
  <c r="AX172" i="4"/>
  <c r="AX171" i="4"/>
  <c r="AX170" i="4"/>
  <c r="AX169" i="4"/>
  <c r="AX168" i="4"/>
  <c r="AX167" i="4"/>
  <c r="AX166" i="4"/>
  <c r="AX165" i="4"/>
  <c r="AX162" i="4"/>
  <c r="AX161" i="4"/>
  <c r="AX160" i="4"/>
  <c r="AX159" i="4"/>
  <c r="AX158" i="4"/>
  <c r="AX157" i="4"/>
  <c r="AX156" i="4"/>
  <c r="AX155" i="4"/>
  <c r="AX154" i="4"/>
  <c r="AX153" i="4"/>
  <c r="AX152" i="4"/>
  <c r="AX151" i="4"/>
  <c r="AX150" i="4"/>
  <c r="AX149" i="4"/>
  <c r="AX148" i="4"/>
  <c r="AX147" i="4"/>
  <c r="AX146" i="4"/>
  <c r="AX145" i="4"/>
  <c r="AX144" i="4"/>
  <c r="AX143" i="4"/>
  <c r="AX142" i="4"/>
  <c r="AX141" i="4"/>
  <c r="AX140" i="4"/>
  <c r="AX139" i="4"/>
  <c r="AX138" i="4"/>
  <c r="AX137" i="4"/>
  <c r="AX136" i="4"/>
  <c r="AX135" i="4"/>
  <c r="AX134" i="4"/>
  <c r="AX133" i="4"/>
  <c r="AX132" i="4"/>
  <c r="AX131" i="4"/>
  <c r="AX130" i="4"/>
  <c r="AX129" i="4"/>
  <c r="AX128" i="4"/>
  <c r="AX127" i="4"/>
  <c r="AX126" i="4"/>
  <c r="AX125" i="4"/>
  <c r="AX124" i="4"/>
  <c r="AX123" i="4"/>
  <c r="AX122" i="4"/>
  <c r="AX121" i="4"/>
  <c r="AX120" i="4"/>
  <c r="AX119" i="4"/>
  <c r="AX118" i="4"/>
  <c r="AX117" i="4"/>
  <c r="AX116" i="4"/>
  <c r="AX115" i="4"/>
  <c r="AX114" i="4"/>
  <c r="AX113" i="4"/>
  <c r="AX112" i="4"/>
  <c r="AX111" i="4"/>
  <c r="AX110" i="4"/>
  <c r="AX109" i="4"/>
  <c r="AX108" i="4"/>
  <c r="AX107" i="4"/>
  <c r="AX106" i="4"/>
  <c r="AX105" i="4"/>
  <c r="AX104" i="4"/>
  <c r="AX103" i="4"/>
  <c r="AX102" i="4"/>
  <c r="AX101" i="4"/>
  <c r="AX100" i="4"/>
  <c r="AX99" i="4"/>
  <c r="AX98" i="4"/>
  <c r="AX97" i="4"/>
  <c r="AX96" i="4"/>
  <c r="AX95" i="4"/>
  <c r="AX94" i="4"/>
  <c r="AX93" i="4"/>
  <c r="AX92" i="4"/>
  <c r="AX91" i="4"/>
  <c r="AX90" i="4"/>
  <c r="AX89" i="4"/>
  <c r="AX88" i="4"/>
  <c r="AX85" i="4"/>
  <c r="AX84" i="4"/>
  <c r="AX83" i="4"/>
  <c r="AX82" i="4"/>
  <c r="AX81" i="4"/>
  <c r="AX80" i="4"/>
  <c r="AX79" i="4"/>
  <c r="AX78" i="4"/>
  <c r="AX77" i="4"/>
  <c r="AX76" i="4"/>
  <c r="AX75" i="4"/>
  <c r="AX74" i="4"/>
  <c r="AX73" i="4"/>
  <c r="AX72" i="4"/>
  <c r="AX71" i="4"/>
  <c r="AE2774" i="4"/>
  <c r="AX2774" i="4"/>
  <c r="AX2773" i="4"/>
  <c r="AX2772" i="4"/>
  <c r="AX2771" i="4"/>
  <c r="AX2770" i="4"/>
  <c r="AX2769" i="4"/>
  <c r="AX2768" i="4"/>
  <c r="AX2767" i="4"/>
  <c r="AX2766" i="4"/>
  <c r="AX2765" i="4"/>
  <c r="AX2764" i="4"/>
  <c r="AX2763" i="4"/>
  <c r="AX2762" i="4"/>
  <c r="AX2761" i="4"/>
  <c r="AX2760" i="4"/>
  <c r="AX2759" i="4"/>
  <c r="AX2758" i="4"/>
  <c r="AX2757" i="4"/>
  <c r="AX2756" i="4"/>
  <c r="AX2755" i="4"/>
  <c r="AX2754" i="4"/>
  <c r="AX2753" i="4"/>
  <c r="AX2752" i="4"/>
  <c r="AX2751" i="4"/>
  <c r="AX2750" i="4"/>
  <c r="AX2749" i="4"/>
  <c r="AX2748" i="4"/>
  <c r="AX2747" i="4"/>
  <c r="AX2746" i="4"/>
  <c r="AX2745" i="4"/>
  <c r="AX2744" i="4"/>
  <c r="AX2743" i="4"/>
  <c r="AX2742" i="4"/>
  <c r="AX2741" i="4"/>
  <c r="AX2740" i="4"/>
  <c r="AX2739" i="4"/>
  <c r="AX2738" i="4"/>
  <c r="AX2737" i="4"/>
  <c r="AX2736" i="4"/>
  <c r="AX2735" i="4"/>
  <c r="AX68" i="4"/>
  <c r="AX67" i="4"/>
  <c r="AX66" i="4"/>
  <c r="AX65" i="4"/>
  <c r="AX64" i="4"/>
  <c r="AX63" i="4"/>
  <c r="AX62" i="4"/>
  <c r="AX61" i="4"/>
  <c r="AX60" i="4"/>
  <c r="AX59" i="4"/>
  <c r="AX58" i="4"/>
  <c r="AX57" i="4"/>
  <c r="AX56" i="4"/>
  <c r="AX55" i="4"/>
  <c r="AX54" i="4"/>
  <c r="AX53" i="4"/>
  <c r="AX52" i="4"/>
  <c r="AX51" i="4"/>
  <c r="AX50" i="4"/>
  <c r="AX49" i="4"/>
  <c r="AX48" i="4"/>
  <c r="AX47" i="4"/>
  <c r="AX46" i="4"/>
  <c r="AX45" i="4"/>
  <c r="AX44" i="4"/>
  <c r="AX43" i="4"/>
  <c r="AX42" i="4"/>
  <c r="AX41" i="4"/>
  <c r="AX40" i="4"/>
  <c r="AX39" i="4"/>
  <c r="AX38" i="4"/>
  <c r="AX37" i="4"/>
  <c r="AX36" i="4"/>
  <c r="AX35" i="4"/>
  <c r="AX34" i="4"/>
  <c r="AX33" i="4"/>
  <c r="AX32" i="4"/>
  <c r="AX31" i="4"/>
  <c r="AX30" i="4"/>
  <c r="AX29" i="4"/>
  <c r="AX28" i="4"/>
  <c r="AX27" i="4"/>
  <c r="AX26" i="4"/>
  <c r="AX25" i="4"/>
  <c r="AX24" i="4"/>
  <c r="AX23" i="4"/>
  <c r="AX22" i="4"/>
  <c r="AX21" i="4"/>
  <c r="AX20" i="4"/>
  <c r="AX19" i="4"/>
  <c r="AX18" i="4"/>
  <c r="AX17" i="4"/>
  <c r="AX16" i="4"/>
  <c r="AX15" i="4"/>
  <c r="AX14" i="4"/>
  <c r="AX13" i="4"/>
  <c r="AX12" i="4"/>
  <c r="AX11" i="4"/>
  <c r="AX10" i="4"/>
  <c r="AX9" i="4"/>
  <c r="AX8" i="4"/>
  <c r="AX7" i="4"/>
  <c r="AX6" i="4"/>
  <c r="AX5" i="4"/>
  <c r="AX4" i="4"/>
  <c r="AX3" i="4"/>
  <c r="AX2" i="4"/>
  <c r="G3108" i="4"/>
  <c r="C3108" i="4"/>
  <c r="N3108" i="4"/>
  <c r="G3110" i="4"/>
  <c r="C3110" i="4"/>
  <c r="N3110" i="4"/>
  <c r="G3111" i="4"/>
  <c r="C3111" i="4"/>
  <c r="N3111" i="4"/>
  <c r="G3112" i="4"/>
  <c r="C3112" i="4"/>
  <c r="N3112" i="4"/>
  <c r="G3113" i="4"/>
  <c r="C3113" i="4"/>
  <c r="N3113" i="4"/>
  <c r="G3114" i="4"/>
  <c r="C3114" i="4"/>
  <c r="N3114" i="4"/>
  <c r="G3115" i="4"/>
  <c r="C3115" i="4"/>
  <c r="N3115" i="4"/>
  <c r="G3116" i="4"/>
  <c r="C3116" i="4"/>
  <c r="N3116" i="4"/>
  <c r="G3117" i="4"/>
  <c r="C3117" i="4"/>
  <c r="N3117" i="4"/>
  <c r="G3118" i="4"/>
  <c r="C3118" i="4"/>
  <c r="N3118" i="4"/>
  <c r="G3119" i="4"/>
  <c r="C3119" i="4"/>
  <c r="N3119" i="4"/>
  <c r="G3120" i="4"/>
  <c r="C3120" i="4"/>
  <c r="N3120" i="4"/>
  <c r="G3121" i="4"/>
  <c r="C3121" i="4"/>
  <c r="N3121" i="4"/>
  <c r="G3122" i="4"/>
  <c r="C3122" i="4"/>
  <c r="N3122" i="4"/>
  <c r="G3123" i="4"/>
  <c r="C3123" i="4"/>
  <c r="N3123" i="4"/>
  <c r="G3109" i="4"/>
  <c r="C3109" i="4"/>
  <c r="N3109" i="4"/>
  <c r="F3108" i="4"/>
  <c r="M3108" i="4"/>
  <c r="F3110" i="4"/>
  <c r="M3110" i="4"/>
  <c r="F3111" i="4"/>
  <c r="M3111" i="4"/>
  <c r="F3112" i="4"/>
  <c r="M3112" i="4"/>
  <c r="F3113" i="4"/>
  <c r="M3113" i="4"/>
  <c r="F3114" i="4"/>
  <c r="M3114" i="4"/>
  <c r="F3115" i="4"/>
  <c r="M3115" i="4"/>
  <c r="F3116" i="4"/>
  <c r="M3116" i="4"/>
  <c r="F3117" i="4"/>
  <c r="M3117" i="4"/>
  <c r="F3118" i="4"/>
  <c r="M3118" i="4"/>
  <c r="F3119" i="4"/>
  <c r="M3119" i="4"/>
  <c r="F3120" i="4"/>
  <c r="M3120" i="4"/>
  <c r="F3121" i="4"/>
  <c r="M3121" i="4"/>
  <c r="F3122" i="4"/>
  <c r="M3122" i="4"/>
  <c r="F3123" i="4"/>
  <c r="M3123" i="4"/>
  <c r="F3109" i="4"/>
  <c r="M3109" i="4"/>
  <c r="E3108" i="4"/>
  <c r="L3108" i="4"/>
  <c r="E3110" i="4"/>
  <c r="L3110" i="4"/>
  <c r="E3111" i="4"/>
  <c r="L3111" i="4"/>
  <c r="E3112" i="4"/>
  <c r="L3112" i="4"/>
  <c r="E3113" i="4"/>
  <c r="L3113" i="4"/>
  <c r="E3114" i="4"/>
  <c r="L3114" i="4"/>
  <c r="E3115" i="4"/>
  <c r="L3115" i="4"/>
  <c r="E3116" i="4"/>
  <c r="L3116" i="4"/>
  <c r="E3117" i="4"/>
  <c r="L3117" i="4"/>
  <c r="E3118" i="4"/>
  <c r="L3118" i="4"/>
  <c r="E3119" i="4"/>
  <c r="L3119" i="4"/>
  <c r="E3120" i="4"/>
  <c r="L3120" i="4"/>
  <c r="E3121" i="4"/>
  <c r="L3121" i="4"/>
  <c r="E3122" i="4"/>
  <c r="L3122" i="4"/>
  <c r="E3123" i="4"/>
  <c r="L3123" i="4"/>
  <c r="E3109" i="4"/>
  <c r="L3109" i="4"/>
  <c r="D3108" i="4"/>
  <c r="K3108" i="4"/>
  <c r="D3110" i="4"/>
  <c r="K3110" i="4"/>
  <c r="D3111" i="4"/>
  <c r="K3111" i="4"/>
  <c r="D3112" i="4"/>
  <c r="K3112" i="4"/>
  <c r="D3113" i="4"/>
  <c r="K3113" i="4"/>
  <c r="D3114" i="4"/>
  <c r="K3114" i="4"/>
  <c r="D3115" i="4"/>
  <c r="K3115" i="4"/>
  <c r="D3116" i="4"/>
  <c r="K3116" i="4"/>
  <c r="D3117" i="4"/>
  <c r="K3117" i="4"/>
  <c r="D3118" i="4"/>
  <c r="K3118" i="4"/>
  <c r="D3119" i="4"/>
  <c r="K3119" i="4"/>
  <c r="D3120" i="4"/>
  <c r="K3120" i="4"/>
  <c r="D3121" i="4"/>
  <c r="K3121" i="4"/>
  <c r="D3122" i="4"/>
  <c r="K3122" i="4"/>
  <c r="D3123" i="4"/>
  <c r="K3123" i="4"/>
  <c r="D3109" i="4"/>
  <c r="K3109" i="4"/>
  <c r="G240" i="4"/>
  <c r="F240" i="4"/>
  <c r="E240" i="4"/>
  <c r="D240" i="4"/>
  <c r="C240" i="4"/>
  <c r="K240" i="4"/>
  <c r="AR3" i="3"/>
  <c r="BH3" i="3"/>
  <c r="C3" i="3"/>
  <c r="Y3" i="3"/>
  <c r="AA3" i="3"/>
  <c r="AC3" i="3"/>
  <c r="AE3" i="3"/>
  <c r="AG3" i="3"/>
  <c r="AI3" i="3"/>
  <c r="AK3" i="3"/>
  <c r="AM3" i="3"/>
  <c r="AO3" i="3"/>
  <c r="AQ3" i="3"/>
  <c r="AS3" i="3"/>
  <c r="AU3" i="3"/>
  <c r="AW3" i="3"/>
  <c r="AY3" i="3"/>
  <c r="BA3" i="3"/>
  <c r="BC3" i="3"/>
  <c r="BE3" i="3"/>
  <c r="BG3" i="3"/>
  <c r="BI3" i="3"/>
  <c r="P3" i="3"/>
  <c r="Z72" i="4"/>
  <c r="Z73" i="4"/>
  <c r="Z74" i="4"/>
  <c r="Z75" i="4"/>
  <c r="Z76" i="4"/>
  <c r="Z77" i="4"/>
  <c r="Z78" i="4"/>
  <c r="Z79" i="4"/>
  <c r="Z80" i="4"/>
  <c r="Z81" i="4"/>
  <c r="Z82" i="4"/>
  <c r="Z83" i="4"/>
  <c r="Z84" i="4"/>
  <c r="Z85" i="4"/>
  <c r="Z71" i="4"/>
  <c r="Z86" i="4"/>
  <c r="AR4" i="3"/>
  <c r="BH4" i="3"/>
  <c r="C4" i="3"/>
  <c r="Y4" i="3"/>
  <c r="AA4" i="3"/>
  <c r="AC4" i="3"/>
  <c r="AE4" i="3"/>
  <c r="AG4" i="3"/>
  <c r="AI4" i="3"/>
  <c r="AK4" i="3"/>
  <c r="AM4" i="3"/>
  <c r="AO4" i="3"/>
  <c r="AQ4" i="3"/>
  <c r="AS4" i="3"/>
  <c r="AU4" i="3"/>
  <c r="AW4" i="3"/>
  <c r="AY4" i="3"/>
  <c r="BA4" i="3"/>
  <c r="BC4" i="3"/>
  <c r="BE4" i="3"/>
  <c r="BG4" i="3"/>
  <c r="BI4" i="3"/>
  <c r="P4" i="3"/>
  <c r="Z89" i="4"/>
  <c r="Z90" i="4"/>
  <c r="Z91" i="4"/>
  <c r="Z92" i="4"/>
  <c r="Z93" i="4"/>
  <c r="Z94" i="4"/>
  <c r="Z95" i="4"/>
  <c r="Z96" i="4"/>
  <c r="Z97" i="4"/>
  <c r="Z98" i="4"/>
  <c r="Z99" i="4"/>
  <c r="Z100" i="4"/>
  <c r="Z101" i="4"/>
  <c r="Z102" i="4"/>
  <c r="Z103" i="4"/>
  <c r="Z104" i="4"/>
  <c r="Z105" i="4"/>
  <c r="Z106" i="4"/>
  <c r="Z107" i="4"/>
  <c r="Z108" i="4"/>
  <c r="Z109" i="4"/>
  <c r="Z110" i="4"/>
  <c r="Z111" i="4"/>
  <c r="Z112" i="4"/>
  <c r="Z113" i="4"/>
  <c r="Z114" i="4"/>
  <c r="Z115" i="4"/>
  <c r="Z116" i="4"/>
  <c r="Z117" i="4"/>
  <c r="Z118" i="4"/>
  <c r="Z119" i="4"/>
  <c r="Z120" i="4"/>
  <c r="Z121" i="4"/>
  <c r="Z122" i="4"/>
  <c r="Z123" i="4"/>
  <c r="Z124" i="4"/>
  <c r="Z125" i="4"/>
  <c r="Z126" i="4"/>
  <c r="Z127" i="4"/>
  <c r="Z128" i="4"/>
  <c r="Z129" i="4"/>
  <c r="Z130" i="4"/>
  <c r="Z131" i="4"/>
  <c r="Z132" i="4"/>
  <c r="Z133" i="4"/>
  <c r="Z134" i="4"/>
  <c r="Z135" i="4"/>
  <c r="Z136" i="4"/>
  <c r="Z137" i="4"/>
  <c r="Z138" i="4"/>
  <c r="Z139" i="4"/>
  <c r="Z140" i="4"/>
  <c r="Z141" i="4"/>
  <c r="Z142" i="4"/>
  <c r="Z143" i="4"/>
  <c r="Z144" i="4"/>
  <c r="Z145" i="4"/>
  <c r="Z146" i="4"/>
  <c r="Z147" i="4"/>
  <c r="Z148" i="4"/>
  <c r="Z149" i="4"/>
  <c r="Z150" i="4"/>
  <c r="Z151" i="4"/>
  <c r="Z152" i="4"/>
  <c r="Z153" i="4"/>
  <c r="Z154" i="4"/>
  <c r="Z155" i="4"/>
  <c r="Z156" i="4"/>
  <c r="Z157" i="4"/>
  <c r="Z158" i="4"/>
  <c r="Z159" i="4"/>
  <c r="Z160" i="4"/>
  <c r="Z161" i="4"/>
  <c r="Z162" i="4"/>
  <c r="Z88" i="4"/>
  <c r="Z163" i="4"/>
  <c r="AR5" i="3"/>
  <c r="BH5" i="3"/>
  <c r="C5" i="3"/>
  <c r="Y5" i="3"/>
  <c r="AA5" i="3"/>
  <c r="AC5" i="3"/>
  <c r="AE5" i="3"/>
  <c r="AG5" i="3"/>
  <c r="AI5" i="3"/>
  <c r="AK5" i="3"/>
  <c r="AM5" i="3"/>
  <c r="AO5" i="3"/>
  <c r="AQ5" i="3"/>
  <c r="AS5" i="3"/>
  <c r="AU5" i="3"/>
  <c r="AW5" i="3"/>
  <c r="AY5" i="3"/>
  <c r="BA5" i="3"/>
  <c r="BC5" i="3"/>
  <c r="BE5" i="3"/>
  <c r="BG5" i="3"/>
  <c r="BI5" i="3"/>
  <c r="P5" i="3"/>
  <c r="P6" i="3"/>
  <c r="AR6" i="3"/>
  <c r="BH6" i="3"/>
  <c r="C6" i="3"/>
  <c r="AE6" i="3"/>
  <c r="P7" i="3"/>
  <c r="AR7" i="3"/>
  <c r="BH7" i="3"/>
  <c r="C7" i="3"/>
  <c r="AE7" i="3"/>
  <c r="P8" i="3"/>
  <c r="AR8" i="3"/>
  <c r="BH8" i="3"/>
  <c r="C8" i="3"/>
  <c r="AE8" i="3"/>
  <c r="P9" i="3"/>
  <c r="AR9" i="3"/>
  <c r="BH9" i="3"/>
  <c r="C9" i="3"/>
  <c r="AE9" i="3"/>
  <c r="AR10" i="3"/>
  <c r="BH10" i="3"/>
  <c r="C10" i="3"/>
  <c r="Y10" i="3"/>
  <c r="AA10" i="3"/>
  <c r="AC10" i="3"/>
  <c r="AE10" i="3"/>
  <c r="AG10" i="3"/>
  <c r="AI10" i="3"/>
  <c r="AK10" i="3"/>
  <c r="AM10" i="3"/>
  <c r="AO10" i="3"/>
  <c r="AQ10" i="3"/>
  <c r="AS10" i="3"/>
  <c r="AU10" i="3"/>
  <c r="AW10" i="3"/>
  <c r="AY10" i="3"/>
  <c r="BA10" i="3"/>
  <c r="BC10" i="3"/>
  <c r="BE10" i="3"/>
  <c r="BG10" i="3"/>
  <c r="BI10" i="3"/>
  <c r="P10" i="3"/>
  <c r="AR11" i="3"/>
  <c r="BH11" i="3"/>
  <c r="C11" i="3"/>
  <c r="Y11" i="3"/>
  <c r="AA11" i="3"/>
  <c r="AC11" i="3"/>
  <c r="AE11" i="3"/>
  <c r="AG11" i="3"/>
  <c r="AI11" i="3"/>
  <c r="AK11" i="3"/>
  <c r="AM11" i="3"/>
  <c r="AO11" i="3"/>
  <c r="AQ11" i="3"/>
  <c r="AS11" i="3"/>
  <c r="AU11" i="3"/>
  <c r="AW11" i="3"/>
  <c r="AY11" i="3"/>
  <c r="BA11" i="3"/>
  <c r="BC11" i="3"/>
  <c r="BE11" i="3"/>
  <c r="BG11" i="3"/>
  <c r="BI11" i="3"/>
  <c r="P11" i="3"/>
  <c r="Z474" i="4"/>
  <c r="Z475" i="4"/>
  <c r="Z476" i="4"/>
  <c r="Z477" i="4"/>
  <c r="Z478" i="4"/>
  <c r="Z479" i="4"/>
  <c r="Z480" i="4"/>
  <c r="Z481" i="4"/>
  <c r="Z482" i="4"/>
  <c r="Z483" i="4"/>
  <c r="Z484" i="4"/>
  <c r="Z485" i="4"/>
  <c r="Z486" i="4"/>
  <c r="Z487" i="4"/>
  <c r="Z488" i="4"/>
  <c r="Z489" i="4"/>
  <c r="Z490" i="4"/>
  <c r="Z491" i="4"/>
  <c r="Z492" i="4"/>
  <c r="Z493" i="4"/>
  <c r="Z494" i="4"/>
  <c r="Z495" i="4"/>
  <c r="Z496" i="4"/>
  <c r="Z497" i="4"/>
  <c r="Z498" i="4"/>
  <c r="Z499" i="4"/>
  <c r="Z500" i="4"/>
  <c r="Z501" i="4"/>
  <c r="Z502" i="4"/>
  <c r="Z503" i="4"/>
  <c r="Z504" i="4"/>
  <c r="Z505" i="4"/>
  <c r="Z506" i="4"/>
  <c r="Z507" i="4"/>
  <c r="Z508" i="4"/>
  <c r="Z509" i="4"/>
  <c r="Z510" i="4"/>
  <c r="Z511" i="4"/>
  <c r="Z512" i="4"/>
  <c r="Z513" i="4"/>
  <c r="Z514" i="4"/>
  <c r="Z515" i="4"/>
  <c r="Z516" i="4"/>
  <c r="Z517" i="4"/>
  <c r="Z518" i="4"/>
  <c r="Z519" i="4"/>
  <c r="Z520" i="4"/>
  <c r="Z521" i="4"/>
  <c r="Z522" i="4"/>
  <c r="Z523" i="4"/>
  <c r="Z524" i="4"/>
  <c r="Z525" i="4"/>
  <c r="Z526" i="4"/>
  <c r="Z527" i="4"/>
  <c r="Z528" i="4"/>
  <c r="Z529" i="4"/>
  <c r="Z530" i="4"/>
  <c r="Z531" i="4"/>
  <c r="Z532" i="4"/>
  <c r="Z533" i="4"/>
  <c r="Z534" i="4"/>
  <c r="Z535" i="4"/>
  <c r="Z536" i="4"/>
  <c r="Z537" i="4"/>
  <c r="Z538" i="4"/>
  <c r="Z539" i="4"/>
  <c r="Z540" i="4"/>
  <c r="Z541" i="4"/>
  <c r="Z542" i="4"/>
  <c r="Z543" i="4"/>
  <c r="Z544" i="4"/>
  <c r="Z545" i="4"/>
  <c r="Z546" i="4"/>
  <c r="Z547" i="4"/>
  <c r="Z548" i="4"/>
  <c r="Z549" i="4"/>
  <c r="Z550" i="4"/>
  <c r="Z551" i="4"/>
  <c r="Z552" i="4"/>
  <c r="Z553" i="4"/>
  <c r="Z554" i="4"/>
  <c r="Z555" i="4"/>
  <c r="Z556" i="4"/>
  <c r="Z557" i="4"/>
  <c r="Z558" i="4"/>
  <c r="Z559" i="4"/>
  <c r="Z560" i="4"/>
  <c r="Z561" i="4"/>
  <c r="Z562" i="4"/>
  <c r="Z563" i="4"/>
  <c r="Z564" i="4"/>
  <c r="Z565" i="4"/>
  <c r="Z566" i="4"/>
  <c r="Z567" i="4"/>
  <c r="Z568" i="4"/>
  <c r="Z569" i="4"/>
  <c r="Z570" i="4"/>
  <c r="Z571" i="4"/>
  <c r="Z572" i="4"/>
  <c r="Z573" i="4"/>
  <c r="Z574" i="4"/>
  <c r="Z473" i="4"/>
  <c r="Z575" i="4"/>
  <c r="AR12" i="3"/>
  <c r="BH12" i="3"/>
  <c r="C12" i="3"/>
  <c r="Y12" i="3"/>
  <c r="AA12" i="3"/>
  <c r="AC12" i="3"/>
  <c r="AE12" i="3"/>
  <c r="AG12" i="3"/>
  <c r="AI12" i="3"/>
  <c r="AK12" i="3"/>
  <c r="AM12" i="3"/>
  <c r="AO12" i="3"/>
  <c r="AQ12" i="3"/>
  <c r="AS12" i="3"/>
  <c r="AU12" i="3"/>
  <c r="AW12" i="3"/>
  <c r="AY12" i="3"/>
  <c r="BA12" i="3"/>
  <c r="BC12" i="3"/>
  <c r="BE12" i="3"/>
  <c r="BG12" i="3"/>
  <c r="BI12" i="3"/>
  <c r="P12" i="3"/>
  <c r="P13" i="3"/>
  <c r="AR13" i="3"/>
  <c r="BH13" i="3"/>
  <c r="C13" i="3"/>
  <c r="AE13" i="3"/>
  <c r="AR14" i="3"/>
  <c r="BH14" i="3"/>
  <c r="C14" i="3"/>
  <c r="Y14" i="3"/>
  <c r="AA14" i="3"/>
  <c r="AC14" i="3"/>
  <c r="AE14" i="3"/>
  <c r="AG14" i="3"/>
  <c r="AI14" i="3"/>
  <c r="AK14" i="3"/>
  <c r="AM14" i="3"/>
  <c r="AO14" i="3"/>
  <c r="AQ14" i="3"/>
  <c r="AS14" i="3"/>
  <c r="AU14" i="3"/>
  <c r="AW14" i="3"/>
  <c r="AY14" i="3"/>
  <c r="BA14" i="3"/>
  <c r="BC14" i="3"/>
  <c r="BE14" i="3"/>
  <c r="BG14" i="3"/>
  <c r="BI14" i="3"/>
  <c r="P14" i="3"/>
  <c r="Z794" i="4"/>
  <c r="Z795" i="4"/>
  <c r="Z796" i="4"/>
  <c r="Z797" i="4"/>
  <c r="Z798" i="4"/>
  <c r="Z799" i="4"/>
  <c r="Z800" i="4"/>
  <c r="Z801" i="4"/>
  <c r="Z802" i="4"/>
  <c r="Z803" i="4"/>
  <c r="Z804" i="4"/>
  <c r="Z805" i="4"/>
  <c r="Z806" i="4"/>
  <c r="Z807" i="4"/>
  <c r="Z808" i="4"/>
  <c r="Z809" i="4"/>
  <c r="Z810" i="4"/>
  <c r="Z811" i="4"/>
  <c r="Z812" i="4"/>
  <c r="Z813" i="4"/>
  <c r="Z814" i="4"/>
  <c r="Z815" i="4"/>
  <c r="Z816" i="4"/>
  <c r="Z817" i="4"/>
  <c r="Z818" i="4"/>
  <c r="Z819" i="4"/>
  <c r="Z820" i="4"/>
  <c r="Z821" i="4"/>
  <c r="Z822" i="4"/>
  <c r="Z823" i="4"/>
  <c r="Z824" i="4"/>
  <c r="Z825" i="4"/>
  <c r="Z826" i="4"/>
  <c r="Z827" i="4"/>
  <c r="Z828" i="4"/>
  <c r="Z829" i="4"/>
  <c r="Z830" i="4"/>
  <c r="Z831" i="4"/>
  <c r="Z832" i="4"/>
  <c r="Z833" i="4"/>
  <c r="Z834" i="4"/>
  <c r="Z835" i="4"/>
  <c r="Z836" i="4"/>
  <c r="Z837" i="4"/>
  <c r="Z838" i="4"/>
  <c r="Z839" i="4"/>
  <c r="Z840" i="4"/>
  <c r="Z841" i="4"/>
  <c r="Z842" i="4"/>
  <c r="Z843" i="4"/>
  <c r="Z844" i="4"/>
  <c r="Z845" i="4"/>
  <c r="Z846" i="4"/>
  <c r="Z847" i="4"/>
  <c r="Z848" i="4"/>
  <c r="Z849" i="4"/>
  <c r="Z850" i="4"/>
  <c r="Z851" i="4"/>
  <c r="Z852" i="4"/>
  <c r="Z853" i="4"/>
  <c r="Z854" i="4"/>
  <c r="Z855" i="4"/>
  <c r="Z856" i="4"/>
  <c r="Z793" i="4"/>
  <c r="Z857" i="4"/>
  <c r="AR15" i="3"/>
  <c r="BH15" i="3"/>
  <c r="C15" i="3"/>
  <c r="Y15" i="3"/>
  <c r="AA15" i="3"/>
  <c r="AC15" i="3"/>
  <c r="AE15" i="3"/>
  <c r="AG15" i="3"/>
  <c r="AI15" i="3"/>
  <c r="AK15" i="3"/>
  <c r="AM15" i="3"/>
  <c r="AO15" i="3"/>
  <c r="AQ15" i="3"/>
  <c r="AS15" i="3"/>
  <c r="AU15" i="3"/>
  <c r="AW15" i="3"/>
  <c r="AY15" i="3"/>
  <c r="BA15" i="3"/>
  <c r="BC15" i="3"/>
  <c r="BE15" i="3"/>
  <c r="BG15" i="3"/>
  <c r="BI15" i="3"/>
  <c r="P15" i="3"/>
  <c r="P16" i="3"/>
  <c r="AR16" i="3"/>
  <c r="BH16" i="3"/>
  <c r="C16" i="3"/>
  <c r="AE16" i="3"/>
  <c r="AR17" i="3"/>
  <c r="BH17" i="3"/>
  <c r="C17" i="3"/>
  <c r="Y17" i="3"/>
  <c r="AA17" i="3"/>
  <c r="AC17" i="3"/>
  <c r="AE17" i="3"/>
  <c r="AG17" i="3"/>
  <c r="AI17" i="3"/>
  <c r="AK17" i="3"/>
  <c r="AM17" i="3"/>
  <c r="AO17" i="3"/>
  <c r="AQ17" i="3"/>
  <c r="AS17" i="3"/>
  <c r="AU17" i="3"/>
  <c r="AW17" i="3"/>
  <c r="AY17" i="3"/>
  <c r="BA17" i="3"/>
  <c r="BC17" i="3"/>
  <c r="BE17" i="3"/>
  <c r="BG17" i="3"/>
  <c r="BI17" i="3"/>
  <c r="P17" i="3"/>
  <c r="AR18" i="3"/>
  <c r="BH18" i="3"/>
  <c r="C18" i="3"/>
  <c r="Y18" i="3"/>
  <c r="AA18" i="3"/>
  <c r="AC18" i="3"/>
  <c r="AE18" i="3"/>
  <c r="AG18" i="3"/>
  <c r="AI18" i="3"/>
  <c r="AK18" i="3"/>
  <c r="AM18" i="3"/>
  <c r="AO18" i="3"/>
  <c r="AQ18" i="3"/>
  <c r="AS18" i="3"/>
  <c r="AU18" i="3"/>
  <c r="AW18" i="3"/>
  <c r="AY18" i="3"/>
  <c r="BA18" i="3"/>
  <c r="BC18" i="3"/>
  <c r="BE18" i="3"/>
  <c r="BG18" i="3"/>
  <c r="BI18" i="3"/>
  <c r="P18" i="3"/>
  <c r="AR19" i="3"/>
  <c r="BH19" i="3"/>
  <c r="C19" i="3"/>
  <c r="Y19" i="3"/>
  <c r="AA19" i="3"/>
  <c r="AC19" i="3"/>
  <c r="AE19" i="3"/>
  <c r="AG19" i="3"/>
  <c r="AI19" i="3"/>
  <c r="AK19" i="3"/>
  <c r="AM19" i="3"/>
  <c r="AO19" i="3"/>
  <c r="AQ19" i="3"/>
  <c r="AS19" i="3"/>
  <c r="AU19" i="3"/>
  <c r="AW19" i="3"/>
  <c r="AY19" i="3"/>
  <c r="BA19" i="3"/>
  <c r="BC19" i="3"/>
  <c r="BE19" i="3"/>
  <c r="BG19" i="3"/>
  <c r="BI19" i="3"/>
  <c r="P19" i="3"/>
  <c r="Z1185" i="4"/>
  <c r="AR20" i="3"/>
  <c r="BH20" i="3"/>
  <c r="C20" i="3"/>
  <c r="Y20" i="3"/>
  <c r="AA20" i="3"/>
  <c r="AC20" i="3"/>
  <c r="AE20" i="3"/>
  <c r="AG20" i="3"/>
  <c r="AI20" i="3"/>
  <c r="AK20" i="3"/>
  <c r="AM20" i="3"/>
  <c r="AO20" i="3"/>
  <c r="AQ20" i="3"/>
  <c r="AS20" i="3"/>
  <c r="AU20" i="3"/>
  <c r="AW20" i="3"/>
  <c r="AY20" i="3"/>
  <c r="BA20" i="3"/>
  <c r="BC20" i="3"/>
  <c r="BE20" i="3"/>
  <c r="BG20" i="3"/>
  <c r="BI20" i="3"/>
  <c r="P20" i="3"/>
  <c r="P21" i="3"/>
  <c r="AR21" i="3"/>
  <c r="BH21" i="3"/>
  <c r="C21" i="3"/>
  <c r="AE21" i="3"/>
  <c r="P22" i="3"/>
  <c r="AR22" i="3"/>
  <c r="BH22" i="3"/>
  <c r="C22" i="3"/>
  <c r="AE22" i="3"/>
  <c r="Z1340" i="4"/>
  <c r="Z1344" i="4"/>
  <c r="Z1345" i="4"/>
  <c r="Z1346" i="4"/>
  <c r="Z1347" i="4"/>
  <c r="Z1350" i="4"/>
  <c r="AR23" i="3"/>
  <c r="BH23" i="3"/>
  <c r="C23" i="3"/>
  <c r="Y23" i="3"/>
  <c r="AA23" i="3"/>
  <c r="AC23" i="3"/>
  <c r="AE23" i="3"/>
  <c r="AG23" i="3"/>
  <c r="AI23" i="3"/>
  <c r="AK23" i="3"/>
  <c r="AM23" i="3"/>
  <c r="AO23" i="3"/>
  <c r="AQ23" i="3"/>
  <c r="AS23" i="3"/>
  <c r="AU23" i="3"/>
  <c r="AW23" i="3"/>
  <c r="AY23" i="3"/>
  <c r="BA23" i="3"/>
  <c r="BC23" i="3"/>
  <c r="BE23" i="3"/>
  <c r="BG23" i="3"/>
  <c r="BI23" i="3"/>
  <c r="P23" i="3"/>
  <c r="P24" i="3"/>
  <c r="AR24" i="3"/>
  <c r="BH24" i="3"/>
  <c r="C24" i="3"/>
  <c r="AE24" i="3"/>
  <c r="P25" i="3"/>
  <c r="AR25" i="3"/>
  <c r="BH25" i="3"/>
  <c r="C25" i="3"/>
  <c r="AE25" i="3"/>
  <c r="P26" i="3"/>
  <c r="AR26" i="3"/>
  <c r="BH26" i="3"/>
  <c r="C26" i="3"/>
  <c r="AE26" i="3"/>
  <c r="AR27" i="3"/>
  <c r="BH27" i="3"/>
  <c r="C27" i="3"/>
  <c r="Y27" i="3"/>
  <c r="AA27" i="3"/>
  <c r="AC27" i="3"/>
  <c r="AE27" i="3"/>
  <c r="AG27" i="3"/>
  <c r="AI27" i="3"/>
  <c r="AK27" i="3"/>
  <c r="AM27" i="3"/>
  <c r="AO27" i="3"/>
  <c r="AQ27" i="3"/>
  <c r="AS27" i="3"/>
  <c r="AU27" i="3"/>
  <c r="AW27" i="3"/>
  <c r="AY27" i="3"/>
  <c r="BA27" i="3"/>
  <c r="BC27" i="3"/>
  <c r="BE27" i="3"/>
  <c r="BG27" i="3"/>
  <c r="BI27" i="3"/>
  <c r="P27" i="3"/>
  <c r="P28" i="3"/>
  <c r="AR28" i="3"/>
  <c r="BH28" i="3"/>
  <c r="C28" i="3"/>
  <c r="AE28" i="3"/>
  <c r="AR29" i="3"/>
  <c r="BH29" i="3"/>
  <c r="C29" i="3"/>
  <c r="Y29" i="3"/>
  <c r="AA29" i="3"/>
  <c r="AC29" i="3"/>
  <c r="AE29" i="3"/>
  <c r="AG29" i="3"/>
  <c r="AI29" i="3"/>
  <c r="AK29" i="3"/>
  <c r="AM29" i="3"/>
  <c r="AO29" i="3"/>
  <c r="AQ29" i="3"/>
  <c r="AS29" i="3"/>
  <c r="AU29" i="3"/>
  <c r="AW29" i="3"/>
  <c r="AY29" i="3"/>
  <c r="BA29" i="3"/>
  <c r="BC29" i="3"/>
  <c r="BE29" i="3"/>
  <c r="BG29" i="3"/>
  <c r="BI29" i="3"/>
  <c r="P29" i="3"/>
  <c r="P30" i="3"/>
  <c r="AR30" i="3"/>
  <c r="BH30" i="3"/>
  <c r="C30" i="3"/>
  <c r="AE30" i="3"/>
  <c r="P31" i="3"/>
  <c r="AR31" i="3"/>
  <c r="BH31" i="3"/>
  <c r="C31" i="3"/>
  <c r="AE31" i="3"/>
  <c r="P32" i="3"/>
  <c r="AE32" i="3"/>
  <c r="P33" i="3"/>
  <c r="Z1932" i="4"/>
  <c r="Z1933" i="4"/>
  <c r="Z1934" i="4"/>
  <c r="Z1935" i="4"/>
  <c r="Z1936" i="4"/>
  <c r="Z1937" i="4"/>
  <c r="Z1938" i="4"/>
  <c r="AR33" i="3"/>
  <c r="BH33" i="3"/>
  <c r="C33" i="3"/>
  <c r="AE33" i="3"/>
  <c r="AR34" i="3"/>
  <c r="BH34" i="3"/>
  <c r="C34" i="3"/>
  <c r="Y34" i="3"/>
  <c r="AA34" i="3"/>
  <c r="AC34" i="3"/>
  <c r="AE34" i="3"/>
  <c r="AG34" i="3"/>
  <c r="AI34" i="3"/>
  <c r="AK34" i="3"/>
  <c r="AM34" i="3"/>
  <c r="AO34" i="3"/>
  <c r="AQ34" i="3"/>
  <c r="AS34" i="3"/>
  <c r="AU34" i="3"/>
  <c r="AW34" i="3"/>
  <c r="AY34" i="3"/>
  <c r="BA34" i="3"/>
  <c r="BC34" i="3"/>
  <c r="BE34" i="3"/>
  <c r="BG34" i="3"/>
  <c r="BI34" i="3"/>
  <c r="P34" i="3"/>
  <c r="P35" i="3"/>
  <c r="AR35" i="3"/>
  <c r="BH35" i="3"/>
  <c r="C35" i="3"/>
  <c r="AE35" i="3"/>
  <c r="AR36" i="3"/>
  <c r="BH36" i="3"/>
  <c r="C36" i="3"/>
  <c r="Y36" i="3"/>
  <c r="AA36" i="3"/>
  <c r="AC36" i="3"/>
  <c r="AE36" i="3"/>
  <c r="AG36" i="3"/>
  <c r="AI36" i="3"/>
  <c r="AK36" i="3"/>
  <c r="AM36" i="3"/>
  <c r="AO36" i="3"/>
  <c r="AQ36" i="3"/>
  <c r="AS36" i="3"/>
  <c r="AU36" i="3"/>
  <c r="AW36" i="3"/>
  <c r="AY36" i="3"/>
  <c r="BA36" i="3"/>
  <c r="BC36" i="3"/>
  <c r="BE36" i="3"/>
  <c r="BG36" i="3"/>
  <c r="BI36" i="3"/>
  <c r="P36" i="3"/>
  <c r="Z2153" i="4"/>
  <c r="Z2154" i="4"/>
  <c r="Z2155" i="4"/>
  <c r="Z2156" i="4"/>
  <c r="Z2157" i="4"/>
  <c r="Z2158" i="4"/>
  <c r="Z2159" i="4"/>
  <c r="Z2160" i="4"/>
  <c r="Z2161" i="4"/>
  <c r="Z2162" i="4"/>
  <c r="Z2163" i="4"/>
  <c r="Z2164" i="4"/>
  <c r="Z2165" i="4"/>
  <c r="Z2166" i="4"/>
  <c r="Z2167" i="4"/>
  <c r="Z2168" i="4"/>
  <c r="Z2169" i="4"/>
  <c r="Z2170" i="4"/>
  <c r="Z2171" i="4"/>
  <c r="Z2172" i="4"/>
  <c r="Z2173" i="4"/>
  <c r="Z2174" i="4"/>
  <c r="Z2175" i="4"/>
  <c r="Z2176" i="4"/>
  <c r="Z2177" i="4"/>
  <c r="Z2178" i="4"/>
  <c r="Z2179" i="4"/>
  <c r="Z2180" i="4"/>
  <c r="Z2181" i="4"/>
  <c r="Z2182" i="4"/>
  <c r="Z2183" i="4"/>
  <c r="Z2184" i="4"/>
  <c r="Z2185" i="4"/>
  <c r="Z2186" i="4"/>
  <c r="Z2187" i="4"/>
  <c r="Z2188" i="4"/>
  <c r="Z2189" i="4"/>
  <c r="Z2190" i="4"/>
  <c r="Z2191" i="4"/>
  <c r="Z2192" i="4"/>
  <c r="Z2193" i="4"/>
  <c r="Z2194" i="4"/>
  <c r="Z2195" i="4"/>
  <c r="Z2196" i="4"/>
  <c r="Z2197" i="4"/>
  <c r="Z2198" i="4"/>
  <c r="Z2199" i="4"/>
  <c r="Z2200" i="4"/>
  <c r="Z2201" i="4"/>
  <c r="Z2202" i="4"/>
  <c r="Z2203" i="4"/>
  <c r="Z2204" i="4"/>
  <c r="Z2205" i="4"/>
  <c r="Z2206" i="4"/>
  <c r="Z2207" i="4"/>
  <c r="Z2208" i="4"/>
  <c r="Z2209" i="4"/>
  <c r="Z2210" i="4"/>
  <c r="Z2211" i="4"/>
  <c r="Z2212" i="4"/>
  <c r="Z2213" i="4"/>
  <c r="Z2214" i="4"/>
  <c r="Z2215" i="4"/>
  <c r="Z2216" i="4"/>
  <c r="Z2217" i="4"/>
  <c r="Z2218" i="4"/>
  <c r="Z2219" i="4"/>
  <c r="Z2220" i="4"/>
  <c r="Z2221" i="4"/>
  <c r="Z2222" i="4"/>
  <c r="Z2223" i="4"/>
  <c r="Z2224" i="4"/>
  <c r="Z2225" i="4"/>
  <c r="Z2226" i="4"/>
  <c r="Z2227" i="4"/>
  <c r="Z2228" i="4"/>
  <c r="Z2229" i="4"/>
  <c r="Z2230" i="4"/>
  <c r="Z2231" i="4"/>
  <c r="Z2232" i="4"/>
  <c r="Z2233" i="4"/>
  <c r="Z2234" i="4"/>
  <c r="Z2235" i="4"/>
  <c r="Z2236" i="4"/>
  <c r="Z2237" i="4"/>
  <c r="Z2238" i="4"/>
  <c r="Z2239" i="4"/>
  <c r="Z2240" i="4"/>
  <c r="Z2241" i="4"/>
  <c r="Z2242" i="4"/>
  <c r="Z2243" i="4"/>
  <c r="Z2244" i="4"/>
  <c r="Z2245" i="4"/>
  <c r="Z2246" i="4"/>
  <c r="Z2247" i="4"/>
  <c r="Z2248" i="4"/>
  <c r="Z2249" i="4"/>
  <c r="Z2250" i="4"/>
  <c r="Z2251" i="4"/>
  <c r="Z2252" i="4"/>
  <c r="Z2253" i="4"/>
  <c r="Z2254" i="4"/>
  <c r="Z2255" i="4"/>
  <c r="Z2256" i="4"/>
  <c r="Z2257" i="4"/>
  <c r="Z2258" i="4"/>
  <c r="Z2259" i="4"/>
  <c r="Z2260" i="4"/>
  <c r="Z2261" i="4"/>
  <c r="Z2262" i="4"/>
  <c r="Z2263" i="4"/>
  <c r="Z2264" i="4"/>
  <c r="Z2265" i="4"/>
  <c r="Z2266" i="4"/>
  <c r="Z2267" i="4"/>
  <c r="Z2268" i="4"/>
  <c r="Z2269" i="4"/>
  <c r="Z2270" i="4"/>
  <c r="Z2271" i="4"/>
  <c r="Z2272" i="4"/>
  <c r="Z2273" i="4"/>
  <c r="Z2274" i="4"/>
  <c r="Z2275" i="4"/>
  <c r="Z2276" i="4"/>
  <c r="Z2277" i="4"/>
  <c r="Z2278" i="4"/>
  <c r="Z2279" i="4"/>
  <c r="Z2280" i="4"/>
  <c r="Z2281" i="4"/>
  <c r="Z2282" i="4"/>
  <c r="Z2283" i="4"/>
  <c r="Z2284" i="4"/>
  <c r="Z2285" i="4"/>
  <c r="Z2286" i="4"/>
  <c r="Z2287" i="4"/>
  <c r="Z2288" i="4"/>
  <c r="Z2289" i="4"/>
  <c r="Z2290" i="4"/>
  <c r="Z2291" i="4"/>
  <c r="Z2292" i="4"/>
  <c r="Z2293" i="4"/>
  <c r="Z2294" i="4"/>
  <c r="Z2295" i="4"/>
  <c r="Z2296" i="4"/>
  <c r="Z2297" i="4"/>
  <c r="Z2298" i="4"/>
  <c r="Z2299" i="4"/>
  <c r="Z2300" i="4"/>
  <c r="Z2301" i="4"/>
  <c r="Z2302" i="4"/>
  <c r="Z2303" i="4"/>
  <c r="Z2304" i="4"/>
  <c r="Z2305" i="4"/>
  <c r="Z2306" i="4"/>
  <c r="Z2307" i="4"/>
  <c r="Z2308" i="4"/>
  <c r="Z2309" i="4"/>
  <c r="Z2310" i="4"/>
  <c r="Z2311" i="4"/>
  <c r="Z2312" i="4"/>
  <c r="Z2313" i="4"/>
  <c r="Z2314" i="4"/>
  <c r="Z2315" i="4"/>
  <c r="Z2316" i="4"/>
  <c r="Z2317" i="4"/>
  <c r="Z2318" i="4"/>
  <c r="Z2319" i="4"/>
  <c r="Z2320" i="4"/>
  <c r="Z2321" i="4"/>
  <c r="Z2322" i="4"/>
  <c r="Z2323" i="4"/>
  <c r="Z2324" i="4"/>
  <c r="Z2325" i="4"/>
  <c r="Z2326" i="4"/>
  <c r="Z2327" i="4"/>
  <c r="Z2328" i="4"/>
  <c r="Z2329" i="4"/>
  <c r="Z2330" i="4"/>
  <c r="Z2331" i="4"/>
  <c r="Z2332" i="4"/>
  <c r="Z2333" i="4"/>
  <c r="Z2334" i="4"/>
  <c r="Z2335" i="4"/>
  <c r="Z2336" i="4"/>
  <c r="Z2337" i="4"/>
  <c r="Z2338" i="4"/>
  <c r="Z2339" i="4"/>
  <c r="Z2340" i="4"/>
  <c r="Z2341" i="4"/>
  <c r="Z2342" i="4"/>
  <c r="Z2343" i="4"/>
  <c r="Z2344" i="4"/>
  <c r="Z2345" i="4"/>
  <c r="Z2346" i="4"/>
  <c r="Z2347" i="4"/>
  <c r="Z2348" i="4"/>
  <c r="Z2349" i="4"/>
  <c r="Z2350" i="4"/>
  <c r="Z2351" i="4"/>
  <c r="Z2352" i="4"/>
  <c r="Z2353" i="4"/>
  <c r="Z2354" i="4"/>
  <c r="Z2355" i="4"/>
  <c r="Z2356" i="4"/>
  <c r="Z2357" i="4"/>
  <c r="Z2358" i="4"/>
  <c r="Z2359" i="4"/>
  <c r="Z2360" i="4"/>
  <c r="Z2361" i="4"/>
  <c r="Z2362" i="4"/>
  <c r="Z2363" i="4"/>
  <c r="Z2364" i="4"/>
  <c r="Z2365" i="4"/>
  <c r="Z2366" i="4"/>
  <c r="Z2367" i="4"/>
  <c r="Z2368" i="4"/>
  <c r="Z2369" i="4"/>
  <c r="Z2370" i="4"/>
  <c r="Z2371" i="4"/>
  <c r="Z2372" i="4"/>
  <c r="Z2373" i="4"/>
  <c r="Z2374" i="4"/>
  <c r="Z2375" i="4"/>
  <c r="Z2376" i="4"/>
  <c r="Z2377" i="4"/>
  <c r="Z2378" i="4"/>
  <c r="Z2379" i="4"/>
  <c r="Z2380" i="4"/>
  <c r="Z2381" i="4"/>
  <c r="Z2382" i="4"/>
  <c r="Z2383" i="4"/>
  <c r="Z2384" i="4"/>
  <c r="Z2385" i="4"/>
  <c r="Z2386" i="4"/>
  <c r="Z2387" i="4"/>
  <c r="Z2388" i="4"/>
  <c r="Z2389" i="4"/>
  <c r="Z2390" i="4"/>
  <c r="Z2391" i="4"/>
  <c r="Z2392" i="4"/>
  <c r="Z2393" i="4"/>
  <c r="Z2394" i="4"/>
  <c r="Z2395" i="4"/>
  <c r="Z2396" i="4"/>
  <c r="Z2397" i="4"/>
  <c r="Z2398" i="4"/>
  <c r="Z2399" i="4"/>
  <c r="Z2400" i="4"/>
  <c r="Z2401" i="4"/>
  <c r="Z2402" i="4"/>
  <c r="Z2403" i="4"/>
  <c r="Z2404" i="4"/>
  <c r="Z2405" i="4"/>
  <c r="Z2406" i="4"/>
  <c r="Z2407" i="4"/>
  <c r="AR37" i="3"/>
  <c r="BH37" i="3"/>
  <c r="C37" i="3"/>
  <c r="Y37" i="3"/>
  <c r="AA37" i="3"/>
  <c r="AC37" i="3"/>
  <c r="AE37" i="3"/>
  <c r="AG37" i="3"/>
  <c r="AI37" i="3"/>
  <c r="AK37" i="3"/>
  <c r="AM37" i="3"/>
  <c r="AO37" i="3"/>
  <c r="AQ37" i="3"/>
  <c r="AS37" i="3"/>
  <c r="AU37" i="3"/>
  <c r="AW37" i="3"/>
  <c r="AY37" i="3"/>
  <c r="BA37" i="3"/>
  <c r="BC37" i="3"/>
  <c r="BE37" i="3"/>
  <c r="BG37" i="3"/>
  <c r="BI37" i="3"/>
  <c r="P37" i="3"/>
  <c r="AR38" i="3"/>
  <c r="BH38" i="3"/>
  <c r="C38" i="3"/>
  <c r="Y38" i="3"/>
  <c r="AA38" i="3"/>
  <c r="AC38" i="3"/>
  <c r="AE38" i="3"/>
  <c r="AG38" i="3"/>
  <c r="AI38" i="3"/>
  <c r="AK38" i="3"/>
  <c r="AM38" i="3"/>
  <c r="AO38" i="3"/>
  <c r="AQ38" i="3"/>
  <c r="AS38" i="3"/>
  <c r="AU38" i="3"/>
  <c r="AW38" i="3"/>
  <c r="AY38" i="3"/>
  <c r="BA38" i="3"/>
  <c r="BC38" i="3"/>
  <c r="BE38" i="3"/>
  <c r="BG38" i="3"/>
  <c r="BI38" i="3"/>
  <c r="P38" i="3"/>
  <c r="AR39" i="3"/>
  <c r="BH39" i="3"/>
  <c r="C39" i="3"/>
  <c r="Y39" i="3"/>
  <c r="AA39" i="3"/>
  <c r="AC39" i="3"/>
  <c r="AE39" i="3"/>
  <c r="AG39" i="3"/>
  <c r="AI39" i="3"/>
  <c r="AK39" i="3"/>
  <c r="AM39" i="3"/>
  <c r="AO39" i="3"/>
  <c r="AQ39" i="3"/>
  <c r="AS39" i="3"/>
  <c r="AU39" i="3"/>
  <c r="AW39" i="3"/>
  <c r="AY39" i="3"/>
  <c r="BA39" i="3"/>
  <c r="BC39" i="3"/>
  <c r="BE39" i="3"/>
  <c r="BG39" i="3"/>
  <c r="BI39" i="3"/>
  <c r="P39" i="3"/>
  <c r="AR41" i="3"/>
  <c r="BH41" i="3"/>
  <c r="C41" i="3"/>
  <c r="Y41" i="3"/>
  <c r="AA41" i="3"/>
  <c r="AC41" i="3"/>
  <c r="AE41" i="3"/>
  <c r="AG41" i="3"/>
  <c r="AI41" i="3"/>
  <c r="AK41" i="3"/>
  <c r="AM41" i="3"/>
  <c r="AO41" i="3"/>
  <c r="AQ41" i="3"/>
  <c r="AS41" i="3"/>
  <c r="AU41" i="3"/>
  <c r="AW41" i="3"/>
  <c r="AY41" i="3"/>
  <c r="BA41" i="3"/>
  <c r="BC41" i="3"/>
  <c r="BE41" i="3"/>
  <c r="BG41" i="3"/>
  <c r="BI41" i="3"/>
  <c r="P41" i="3"/>
  <c r="AR42" i="3"/>
  <c r="BH42" i="3"/>
  <c r="C42" i="3"/>
  <c r="Y42" i="3"/>
  <c r="AA42" i="3"/>
  <c r="AC42" i="3"/>
  <c r="AE42" i="3"/>
  <c r="AG42" i="3"/>
  <c r="AI42" i="3"/>
  <c r="AK42" i="3"/>
  <c r="AM42" i="3"/>
  <c r="AO42" i="3"/>
  <c r="AQ42" i="3"/>
  <c r="AS42" i="3"/>
  <c r="AU42" i="3"/>
  <c r="AW42" i="3"/>
  <c r="AY42" i="3"/>
  <c r="BA42" i="3"/>
  <c r="BC42" i="3"/>
  <c r="BE42" i="3"/>
  <c r="BG42" i="3"/>
  <c r="BI42" i="3"/>
  <c r="P42" i="3"/>
  <c r="C43" i="3"/>
  <c r="Y43" i="3"/>
  <c r="AA43" i="3"/>
  <c r="AC43" i="3"/>
  <c r="AE43" i="3"/>
  <c r="AG43" i="3"/>
  <c r="AI43" i="3"/>
  <c r="AK43" i="3"/>
  <c r="AM43" i="3"/>
  <c r="AO43" i="3"/>
  <c r="AQ43" i="3"/>
  <c r="AR43" i="3"/>
  <c r="AS43" i="3"/>
  <c r="AU43" i="3"/>
  <c r="AW43" i="3"/>
  <c r="AY43" i="3"/>
  <c r="BA43" i="3"/>
  <c r="BC43" i="3"/>
  <c r="BE43" i="3"/>
  <c r="BG43" i="3"/>
  <c r="BH43" i="3"/>
  <c r="BI43" i="3"/>
  <c r="P43" i="3"/>
  <c r="P46" i="3"/>
  <c r="AE46" i="3"/>
  <c r="P47" i="3"/>
  <c r="BH47" i="3"/>
  <c r="C47" i="3"/>
  <c r="AE47" i="3"/>
  <c r="P48" i="3"/>
  <c r="AE48" i="3"/>
  <c r="P49" i="3"/>
  <c r="BH49" i="3"/>
  <c r="C49" i="3"/>
  <c r="AE49" i="3"/>
  <c r="Y50" i="3"/>
  <c r="AA50" i="3"/>
  <c r="AC50" i="3"/>
  <c r="AE50" i="3"/>
  <c r="AG50" i="3"/>
  <c r="AI50" i="3"/>
  <c r="AK50" i="3"/>
  <c r="AM50" i="3"/>
  <c r="AO50" i="3"/>
  <c r="AQ50" i="3"/>
  <c r="AS50" i="3"/>
  <c r="AU50" i="3"/>
  <c r="AW50" i="3"/>
  <c r="AY50" i="3"/>
  <c r="BA50" i="3"/>
  <c r="BC50" i="3"/>
  <c r="BE50" i="3"/>
  <c r="BG50" i="3"/>
  <c r="BI50" i="3"/>
  <c r="P50" i="3"/>
  <c r="P51" i="3"/>
  <c r="AE51" i="3"/>
  <c r="Y52" i="3"/>
  <c r="AA52" i="3"/>
  <c r="AC52" i="3"/>
  <c r="AE52" i="3"/>
  <c r="AG52" i="3"/>
  <c r="AI52" i="3"/>
  <c r="AK52" i="3"/>
  <c r="AM52" i="3"/>
  <c r="AO52" i="3"/>
  <c r="AQ52" i="3"/>
  <c r="AS52" i="3"/>
  <c r="AU52" i="3"/>
  <c r="AW52" i="3"/>
  <c r="AY52" i="3"/>
  <c r="BA52" i="3"/>
  <c r="BC52" i="3"/>
  <c r="BE52" i="3"/>
  <c r="BG52" i="3"/>
  <c r="BI52" i="3"/>
  <c r="P52" i="3"/>
  <c r="P53" i="3"/>
  <c r="AE53" i="3"/>
  <c r="P54" i="3"/>
  <c r="AE54" i="3"/>
  <c r="P55" i="3"/>
  <c r="AE55" i="3"/>
  <c r="P56" i="3"/>
  <c r="AE56" i="3"/>
  <c r="P57" i="3"/>
  <c r="AE57" i="3"/>
  <c r="P58" i="3"/>
  <c r="AE58" i="3"/>
  <c r="P59" i="3"/>
  <c r="AE59" i="3"/>
  <c r="P60" i="3"/>
  <c r="AE60" i="3"/>
  <c r="P61" i="3"/>
  <c r="AE61" i="3"/>
  <c r="O3" i="3"/>
  <c r="O4" i="3"/>
  <c r="O5" i="3"/>
  <c r="Y6" i="3"/>
  <c r="AA6" i="3"/>
  <c r="AC6" i="3"/>
  <c r="AG6" i="3"/>
  <c r="AI6" i="3"/>
  <c r="AK6" i="3"/>
  <c r="AM6" i="3"/>
  <c r="AO6" i="3"/>
  <c r="AQ6" i="3"/>
  <c r="AS6" i="3"/>
  <c r="AU6" i="3"/>
  <c r="AW6" i="3"/>
  <c r="AY6" i="3"/>
  <c r="BA6" i="3"/>
  <c r="BC6" i="3"/>
  <c r="BE6" i="3"/>
  <c r="BG6" i="3"/>
  <c r="BI6" i="3"/>
  <c r="O6" i="3"/>
  <c r="Y7" i="3"/>
  <c r="AA7" i="3"/>
  <c r="AC7" i="3"/>
  <c r="AG7" i="3"/>
  <c r="AI7" i="3"/>
  <c r="AK7" i="3"/>
  <c r="AM7" i="3"/>
  <c r="AO7" i="3"/>
  <c r="AQ7" i="3"/>
  <c r="AS7" i="3"/>
  <c r="AU7" i="3"/>
  <c r="AW7" i="3"/>
  <c r="AY7" i="3"/>
  <c r="BA7" i="3"/>
  <c r="BC7" i="3"/>
  <c r="BE7" i="3"/>
  <c r="BG7" i="3"/>
  <c r="BI7" i="3"/>
  <c r="O7" i="3"/>
  <c r="Y8" i="3"/>
  <c r="AA8" i="3"/>
  <c r="AC8" i="3"/>
  <c r="AG8" i="3"/>
  <c r="AI8" i="3"/>
  <c r="AK8" i="3"/>
  <c r="AM8" i="3"/>
  <c r="AO8" i="3"/>
  <c r="AQ8" i="3"/>
  <c r="AS8" i="3"/>
  <c r="AU8" i="3"/>
  <c r="AW8" i="3"/>
  <c r="AY8" i="3"/>
  <c r="BA8" i="3"/>
  <c r="BC8" i="3"/>
  <c r="BE8" i="3"/>
  <c r="BG8" i="3"/>
  <c r="BI8" i="3"/>
  <c r="O8" i="3"/>
  <c r="Y9" i="3"/>
  <c r="AA9" i="3"/>
  <c r="AC9" i="3"/>
  <c r="AG9" i="3"/>
  <c r="AI9" i="3"/>
  <c r="AK9" i="3"/>
  <c r="AM9" i="3"/>
  <c r="AO9" i="3"/>
  <c r="AQ9" i="3"/>
  <c r="AS9" i="3"/>
  <c r="AU9" i="3"/>
  <c r="AW9" i="3"/>
  <c r="AY9" i="3"/>
  <c r="BA9" i="3"/>
  <c r="BC9" i="3"/>
  <c r="BE9" i="3"/>
  <c r="BG9" i="3"/>
  <c r="BI9" i="3"/>
  <c r="O9" i="3"/>
  <c r="O10" i="3"/>
  <c r="O11" i="3"/>
  <c r="O12" i="3"/>
  <c r="Y13" i="3"/>
  <c r="AA13" i="3"/>
  <c r="AC13" i="3"/>
  <c r="AG13" i="3"/>
  <c r="AI13" i="3"/>
  <c r="AK13" i="3"/>
  <c r="AM13" i="3"/>
  <c r="AO13" i="3"/>
  <c r="AQ13" i="3"/>
  <c r="AS13" i="3"/>
  <c r="AU13" i="3"/>
  <c r="AW13" i="3"/>
  <c r="AY13" i="3"/>
  <c r="BA13" i="3"/>
  <c r="BC13" i="3"/>
  <c r="BE13" i="3"/>
  <c r="BG13" i="3"/>
  <c r="BI13" i="3"/>
  <c r="O13" i="3"/>
  <c r="O14" i="3"/>
  <c r="O15" i="3"/>
  <c r="Y16" i="3"/>
  <c r="AA16" i="3"/>
  <c r="AC16" i="3"/>
  <c r="AG16" i="3"/>
  <c r="AI16" i="3"/>
  <c r="AK16" i="3"/>
  <c r="AM16" i="3"/>
  <c r="AO16" i="3"/>
  <c r="AQ16" i="3"/>
  <c r="AS16" i="3"/>
  <c r="AU16" i="3"/>
  <c r="AW16" i="3"/>
  <c r="AY16" i="3"/>
  <c r="BA16" i="3"/>
  <c r="BC16" i="3"/>
  <c r="BE16" i="3"/>
  <c r="BG16" i="3"/>
  <c r="BI16" i="3"/>
  <c r="O16" i="3"/>
  <c r="O17" i="3"/>
  <c r="O18" i="3"/>
  <c r="O19" i="3"/>
  <c r="O20" i="3"/>
  <c r="Y21" i="3"/>
  <c r="AA21" i="3"/>
  <c r="AC21" i="3"/>
  <c r="AG21" i="3"/>
  <c r="AI21" i="3"/>
  <c r="AK21" i="3"/>
  <c r="AM21" i="3"/>
  <c r="AO21" i="3"/>
  <c r="AQ21" i="3"/>
  <c r="AS21" i="3"/>
  <c r="AU21" i="3"/>
  <c r="AW21" i="3"/>
  <c r="AY21" i="3"/>
  <c r="BA21" i="3"/>
  <c r="BC21" i="3"/>
  <c r="BE21" i="3"/>
  <c r="BG21" i="3"/>
  <c r="BI21" i="3"/>
  <c r="O21" i="3"/>
  <c r="Y22" i="3"/>
  <c r="AA22" i="3"/>
  <c r="AC22" i="3"/>
  <c r="AG22" i="3"/>
  <c r="AI22" i="3"/>
  <c r="AK22" i="3"/>
  <c r="AM22" i="3"/>
  <c r="AO22" i="3"/>
  <c r="AQ22" i="3"/>
  <c r="AS22" i="3"/>
  <c r="AU22" i="3"/>
  <c r="AW22" i="3"/>
  <c r="AY22" i="3"/>
  <c r="BA22" i="3"/>
  <c r="BC22" i="3"/>
  <c r="BE22" i="3"/>
  <c r="BG22" i="3"/>
  <c r="BI22" i="3"/>
  <c r="O22" i="3"/>
  <c r="O23" i="3"/>
  <c r="Y24" i="3"/>
  <c r="AA24" i="3"/>
  <c r="AC24" i="3"/>
  <c r="AG24" i="3"/>
  <c r="AI24" i="3"/>
  <c r="AK24" i="3"/>
  <c r="AM24" i="3"/>
  <c r="AO24" i="3"/>
  <c r="AQ24" i="3"/>
  <c r="AS24" i="3"/>
  <c r="AU24" i="3"/>
  <c r="AW24" i="3"/>
  <c r="AY24" i="3"/>
  <c r="BA24" i="3"/>
  <c r="BC24" i="3"/>
  <c r="BE24" i="3"/>
  <c r="BG24" i="3"/>
  <c r="BI24" i="3"/>
  <c r="O24" i="3"/>
  <c r="Y25" i="3"/>
  <c r="AA25" i="3"/>
  <c r="AC25" i="3"/>
  <c r="AG25" i="3"/>
  <c r="AI25" i="3"/>
  <c r="AK25" i="3"/>
  <c r="AM25" i="3"/>
  <c r="AO25" i="3"/>
  <c r="AQ25" i="3"/>
  <c r="AS25" i="3"/>
  <c r="AU25" i="3"/>
  <c r="AW25" i="3"/>
  <c r="AY25" i="3"/>
  <c r="BA25" i="3"/>
  <c r="BC25" i="3"/>
  <c r="BE25" i="3"/>
  <c r="BG25" i="3"/>
  <c r="BI25" i="3"/>
  <c r="O25" i="3"/>
  <c r="Y26" i="3"/>
  <c r="AA26" i="3"/>
  <c r="AC26" i="3"/>
  <c r="AG26" i="3"/>
  <c r="AI26" i="3"/>
  <c r="AK26" i="3"/>
  <c r="AM26" i="3"/>
  <c r="AO26" i="3"/>
  <c r="AQ26" i="3"/>
  <c r="AS26" i="3"/>
  <c r="AU26" i="3"/>
  <c r="AW26" i="3"/>
  <c r="AY26" i="3"/>
  <c r="BA26" i="3"/>
  <c r="BC26" i="3"/>
  <c r="BE26" i="3"/>
  <c r="BG26" i="3"/>
  <c r="BI26" i="3"/>
  <c r="O26" i="3"/>
  <c r="O27" i="3"/>
  <c r="Y28" i="3"/>
  <c r="AA28" i="3"/>
  <c r="AC28" i="3"/>
  <c r="AG28" i="3"/>
  <c r="AI28" i="3"/>
  <c r="AK28" i="3"/>
  <c r="AM28" i="3"/>
  <c r="AO28" i="3"/>
  <c r="AQ28" i="3"/>
  <c r="AS28" i="3"/>
  <c r="AU28" i="3"/>
  <c r="AW28" i="3"/>
  <c r="AY28" i="3"/>
  <c r="BA28" i="3"/>
  <c r="BC28" i="3"/>
  <c r="BE28" i="3"/>
  <c r="BG28" i="3"/>
  <c r="BI28" i="3"/>
  <c r="O28" i="3"/>
  <c r="O29" i="3"/>
  <c r="Y30" i="3"/>
  <c r="AA30" i="3"/>
  <c r="AC30" i="3"/>
  <c r="AG30" i="3"/>
  <c r="AI30" i="3"/>
  <c r="AK30" i="3"/>
  <c r="AM30" i="3"/>
  <c r="AO30" i="3"/>
  <c r="AQ30" i="3"/>
  <c r="AS30" i="3"/>
  <c r="AU30" i="3"/>
  <c r="AW30" i="3"/>
  <c r="AY30" i="3"/>
  <c r="BA30" i="3"/>
  <c r="BC30" i="3"/>
  <c r="BE30" i="3"/>
  <c r="BG30" i="3"/>
  <c r="BI30" i="3"/>
  <c r="O30" i="3"/>
  <c r="Y31" i="3"/>
  <c r="AA31" i="3"/>
  <c r="AC31" i="3"/>
  <c r="AG31" i="3"/>
  <c r="AI31" i="3"/>
  <c r="AK31" i="3"/>
  <c r="AM31" i="3"/>
  <c r="AO31" i="3"/>
  <c r="AQ31" i="3"/>
  <c r="AS31" i="3"/>
  <c r="AU31" i="3"/>
  <c r="AW31" i="3"/>
  <c r="AY31" i="3"/>
  <c r="BA31" i="3"/>
  <c r="BC31" i="3"/>
  <c r="BE31" i="3"/>
  <c r="BG31" i="3"/>
  <c r="BI31" i="3"/>
  <c r="O31" i="3"/>
  <c r="Y32" i="3"/>
  <c r="AA32" i="3"/>
  <c r="AC32" i="3"/>
  <c r="AG32" i="3"/>
  <c r="AI32" i="3"/>
  <c r="AK32" i="3"/>
  <c r="AM32" i="3"/>
  <c r="AO32" i="3"/>
  <c r="AQ32" i="3"/>
  <c r="AS32" i="3"/>
  <c r="AU32" i="3"/>
  <c r="AW32" i="3"/>
  <c r="AY32" i="3"/>
  <c r="BA32" i="3"/>
  <c r="BC32" i="3"/>
  <c r="BE32" i="3"/>
  <c r="BG32" i="3"/>
  <c r="BI32" i="3"/>
  <c r="O32" i="3"/>
  <c r="Y33" i="3"/>
  <c r="AA33" i="3"/>
  <c r="AC33" i="3"/>
  <c r="AG33" i="3"/>
  <c r="AI33" i="3"/>
  <c r="AK33" i="3"/>
  <c r="AM33" i="3"/>
  <c r="AO33" i="3"/>
  <c r="AQ33" i="3"/>
  <c r="AS33" i="3"/>
  <c r="AU33" i="3"/>
  <c r="AW33" i="3"/>
  <c r="AY33" i="3"/>
  <c r="BA33" i="3"/>
  <c r="BC33" i="3"/>
  <c r="BE33" i="3"/>
  <c r="BG33" i="3"/>
  <c r="BI33" i="3"/>
  <c r="O33" i="3"/>
  <c r="O34" i="3"/>
  <c r="Y35" i="3"/>
  <c r="AA35" i="3"/>
  <c r="AC35" i="3"/>
  <c r="AG35" i="3"/>
  <c r="AI35" i="3"/>
  <c r="AK35" i="3"/>
  <c r="AM35" i="3"/>
  <c r="AO35" i="3"/>
  <c r="AQ35" i="3"/>
  <c r="AS35" i="3"/>
  <c r="AU35" i="3"/>
  <c r="AW35" i="3"/>
  <c r="AY35" i="3"/>
  <c r="BA35" i="3"/>
  <c r="BC35" i="3"/>
  <c r="BE35" i="3"/>
  <c r="BG35" i="3"/>
  <c r="BI35" i="3"/>
  <c r="O35" i="3"/>
  <c r="O36" i="3"/>
  <c r="O37" i="3"/>
  <c r="O38" i="3"/>
  <c r="O39" i="3"/>
  <c r="O41" i="3"/>
  <c r="O42" i="3"/>
  <c r="O43" i="3"/>
  <c r="Y46" i="3"/>
  <c r="AA46" i="3"/>
  <c r="AC46" i="3"/>
  <c r="AG46" i="3"/>
  <c r="AI46" i="3"/>
  <c r="AK46" i="3"/>
  <c r="AM46" i="3"/>
  <c r="AO46" i="3"/>
  <c r="AQ46" i="3"/>
  <c r="AS46" i="3"/>
  <c r="AU46" i="3"/>
  <c r="AW46" i="3"/>
  <c r="AY46" i="3"/>
  <c r="BA46" i="3"/>
  <c r="BC46" i="3"/>
  <c r="BE46" i="3"/>
  <c r="BG46" i="3"/>
  <c r="BI46" i="3"/>
  <c r="O46" i="3"/>
  <c r="Y47" i="3"/>
  <c r="AA47" i="3"/>
  <c r="AC47" i="3"/>
  <c r="AG47" i="3"/>
  <c r="AI47" i="3"/>
  <c r="AK47" i="3"/>
  <c r="AM47" i="3"/>
  <c r="AO47" i="3"/>
  <c r="AQ47" i="3"/>
  <c r="AS47" i="3"/>
  <c r="AU47" i="3"/>
  <c r="AW47" i="3"/>
  <c r="AY47" i="3"/>
  <c r="BA47" i="3"/>
  <c r="BC47" i="3"/>
  <c r="BE47" i="3"/>
  <c r="BG47" i="3"/>
  <c r="BI47" i="3"/>
  <c r="O47" i="3"/>
  <c r="Y48" i="3"/>
  <c r="AA48" i="3"/>
  <c r="AC48" i="3"/>
  <c r="AG48" i="3"/>
  <c r="AI48" i="3"/>
  <c r="AK48" i="3"/>
  <c r="AM48" i="3"/>
  <c r="AO48" i="3"/>
  <c r="AQ48" i="3"/>
  <c r="AS48" i="3"/>
  <c r="AU48" i="3"/>
  <c r="AW48" i="3"/>
  <c r="AY48" i="3"/>
  <c r="BA48" i="3"/>
  <c r="BC48" i="3"/>
  <c r="BE48" i="3"/>
  <c r="BG48" i="3"/>
  <c r="BI48" i="3"/>
  <c r="O48" i="3"/>
  <c r="Y49" i="3"/>
  <c r="AA49" i="3"/>
  <c r="AC49" i="3"/>
  <c r="AG49" i="3"/>
  <c r="AI49" i="3"/>
  <c r="AK49" i="3"/>
  <c r="AM49" i="3"/>
  <c r="AO49" i="3"/>
  <c r="AQ49" i="3"/>
  <c r="AS49" i="3"/>
  <c r="AU49" i="3"/>
  <c r="AW49" i="3"/>
  <c r="AY49" i="3"/>
  <c r="BA49" i="3"/>
  <c r="BC49" i="3"/>
  <c r="BE49" i="3"/>
  <c r="BG49" i="3"/>
  <c r="BI49" i="3"/>
  <c r="O49" i="3"/>
  <c r="O50" i="3"/>
  <c r="Y51" i="3"/>
  <c r="AA51" i="3"/>
  <c r="AC51" i="3"/>
  <c r="AG51" i="3"/>
  <c r="AI51" i="3"/>
  <c r="AK51" i="3"/>
  <c r="AM51" i="3"/>
  <c r="AO51" i="3"/>
  <c r="AQ51" i="3"/>
  <c r="AS51" i="3"/>
  <c r="AU51" i="3"/>
  <c r="AW51" i="3"/>
  <c r="AY51" i="3"/>
  <c r="BA51" i="3"/>
  <c r="BC51" i="3"/>
  <c r="BE51" i="3"/>
  <c r="BG51" i="3"/>
  <c r="BI51" i="3"/>
  <c r="O51" i="3"/>
  <c r="O52" i="3"/>
  <c r="Y53" i="3"/>
  <c r="AA53" i="3"/>
  <c r="AC53" i="3"/>
  <c r="AG53" i="3"/>
  <c r="AI53" i="3"/>
  <c r="AK53" i="3"/>
  <c r="AM53" i="3"/>
  <c r="AO53" i="3"/>
  <c r="AQ53" i="3"/>
  <c r="AS53" i="3"/>
  <c r="AU53" i="3"/>
  <c r="AW53" i="3"/>
  <c r="AY53" i="3"/>
  <c r="BA53" i="3"/>
  <c r="BC53" i="3"/>
  <c r="BE53" i="3"/>
  <c r="BG53" i="3"/>
  <c r="BI53" i="3"/>
  <c r="O53" i="3"/>
  <c r="Y54" i="3"/>
  <c r="AA54" i="3"/>
  <c r="AC54" i="3"/>
  <c r="AG54" i="3"/>
  <c r="AI54" i="3"/>
  <c r="AK54" i="3"/>
  <c r="AM54" i="3"/>
  <c r="AO54" i="3"/>
  <c r="AQ54" i="3"/>
  <c r="AS54" i="3"/>
  <c r="AU54" i="3"/>
  <c r="AW54" i="3"/>
  <c r="AY54" i="3"/>
  <c r="BA54" i="3"/>
  <c r="BC54" i="3"/>
  <c r="BE54" i="3"/>
  <c r="BG54" i="3"/>
  <c r="BI54" i="3"/>
  <c r="O54" i="3"/>
  <c r="Y55" i="3"/>
  <c r="AA55" i="3"/>
  <c r="AC55" i="3"/>
  <c r="AG55" i="3"/>
  <c r="AI55" i="3"/>
  <c r="AK55" i="3"/>
  <c r="AM55" i="3"/>
  <c r="AO55" i="3"/>
  <c r="AQ55" i="3"/>
  <c r="AS55" i="3"/>
  <c r="AU55" i="3"/>
  <c r="AW55" i="3"/>
  <c r="AY55" i="3"/>
  <c r="BA55" i="3"/>
  <c r="BC55" i="3"/>
  <c r="BE55" i="3"/>
  <c r="BG55" i="3"/>
  <c r="BI55" i="3"/>
  <c r="O55" i="3"/>
  <c r="Y56" i="3"/>
  <c r="AA56" i="3"/>
  <c r="AC56" i="3"/>
  <c r="AG56" i="3"/>
  <c r="AI56" i="3"/>
  <c r="AK56" i="3"/>
  <c r="AM56" i="3"/>
  <c r="AO56" i="3"/>
  <c r="AQ56" i="3"/>
  <c r="AS56" i="3"/>
  <c r="AU56" i="3"/>
  <c r="AW56" i="3"/>
  <c r="AY56" i="3"/>
  <c r="BA56" i="3"/>
  <c r="BC56" i="3"/>
  <c r="BE56" i="3"/>
  <c r="BG56" i="3"/>
  <c r="BI56" i="3"/>
  <c r="O56" i="3"/>
  <c r="Y57" i="3"/>
  <c r="AA57" i="3"/>
  <c r="AC57" i="3"/>
  <c r="AG57" i="3"/>
  <c r="AI57" i="3"/>
  <c r="AK57" i="3"/>
  <c r="AM57" i="3"/>
  <c r="AO57" i="3"/>
  <c r="AQ57" i="3"/>
  <c r="AS57" i="3"/>
  <c r="AU57" i="3"/>
  <c r="AW57" i="3"/>
  <c r="AY57" i="3"/>
  <c r="BA57" i="3"/>
  <c r="BC57" i="3"/>
  <c r="BE57" i="3"/>
  <c r="BG57" i="3"/>
  <c r="BI57" i="3"/>
  <c r="O57" i="3"/>
  <c r="Y58" i="3"/>
  <c r="AA58" i="3"/>
  <c r="AC58" i="3"/>
  <c r="AG58" i="3"/>
  <c r="AI58" i="3"/>
  <c r="AK58" i="3"/>
  <c r="AM58" i="3"/>
  <c r="AO58" i="3"/>
  <c r="AQ58" i="3"/>
  <c r="AS58" i="3"/>
  <c r="AU58" i="3"/>
  <c r="AW58" i="3"/>
  <c r="AY58" i="3"/>
  <c r="BA58" i="3"/>
  <c r="BC58" i="3"/>
  <c r="BE58" i="3"/>
  <c r="BG58" i="3"/>
  <c r="BI58" i="3"/>
  <c r="O58" i="3"/>
  <c r="Y59" i="3"/>
  <c r="AA59" i="3"/>
  <c r="AC59" i="3"/>
  <c r="AG59" i="3"/>
  <c r="AI59" i="3"/>
  <c r="AK59" i="3"/>
  <c r="AM59" i="3"/>
  <c r="AO59" i="3"/>
  <c r="AQ59" i="3"/>
  <c r="AS59" i="3"/>
  <c r="AU59" i="3"/>
  <c r="AW59" i="3"/>
  <c r="AY59" i="3"/>
  <c r="BA59" i="3"/>
  <c r="BC59" i="3"/>
  <c r="BE59" i="3"/>
  <c r="BG59" i="3"/>
  <c r="BI59" i="3"/>
  <c r="O59" i="3"/>
  <c r="Y60" i="3"/>
  <c r="AA60" i="3"/>
  <c r="AC60" i="3"/>
  <c r="AG60" i="3"/>
  <c r="AI60" i="3"/>
  <c r="AK60" i="3"/>
  <c r="AM60" i="3"/>
  <c r="AO60" i="3"/>
  <c r="AQ60" i="3"/>
  <c r="AS60" i="3"/>
  <c r="AU60" i="3"/>
  <c r="AW60" i="3"/>
  <c r="AY60" i="3"/>
  <c r="BA60" i="3"/>
  <c r="BC60" i="3"/>
  <c r="BE60" i="3"/>
  <c r="BG60" i="3"/>
  <c r="BI60" i="3"/>
  <c r="O60" i="3"/>
  <c r="Y61" i="3"/>
  <c r="AA61" i="3"/>
  <c r="AC61" i="3"/>
  <c r="AG61" i="3"/>
  <c r="AI61" i="3"/>
  <c r="AK61" i="3"/>
  <c r="AM61" i="3"/>
  <c r="AO61" i="3"/>
  <c r="AQ61" i="3"/>
  <c r="AS61" i="3"/>
  <c r="AU61" i="3"/>
  <c r="AW61" i="3"/>
  <c r="AY61" i="3"/>
  <c r="BA61" i="3"/>
  <c r="BC61" i="3"/>
  <c r="BE61" i="3"/>
  <c r="BG61" i="3"/>
  <c r="BI61" i="3"/>
  <c r="O61" i="3"/>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1" i="3"/>
  <c r="N42" i="3"/>
  <c r="N43" i="3"/>
  <c r="N46" i="3"/>
  <c r="N47" i="3"/>
  <c r="N48" i="3"/>
  <c r="N49" i="3"/>
  <c r="N50" i="3"/>
  <c r="N51" i="3"/>
  <c r="N52" i="3"/>
  <c r="N53" i="3"/>
  <c r="N54" i="3"/>
  <c r="N55" i="3"/>
  <c r="N56" i="3"/>
  <c r="N57" i="3"/>
  <c r="N58" i="3"/>
  <c r="N59" i="3"/>
  <c r="N60" i="3"/>
  <c r="N61" i="3"/>
  <c r="M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1" i="3"/>
  <c r="M42" i="3"/>
  <c r="M43" i="3"/>
  <c r="M46" i="3"/>
  <c r="M47" i="3"/>
  <c r="M48" i="3"/>
  <c r="M49" i="3"/>
  <c r="M50" i="3"/>
  <c r="M51" i="3"/>
  <c r="M52" i="3"/>
  <c r="M53" i="3"/>
  <c r="M54" i="3"/>
  <c r="M55" i="3"/>
  <c r="M56" i="3"/>
  <c r="M57" i="3"/>
  <c r="M58" i="3"/>
  <c r="M59" i="3"/>
  <c r="M60" i="3"/>
  <c r="M61" i="3"/>
  <c r="C2" i="4"/>
  <c r="K2" i="4"/>
  <c r="C3" i="4"/>
  <c r="K3" i="4"/>
  <c r="C4" i="4"/>
  <c r="K4" i="4"/>
  <c r="C5" i="4"/>
  <c r="K5" i="4"/>
  <c r="C6" i="4"/>
  <c r="K6" i="4"/>
  <c r="C7" i="4"/>
  <c r="K7" i="4"/>
  <c r="C8" i="4"/>
  <c r="K8" i="4"/>
  <c r="C9" i="4"/>
  <c r="K9" i="4"/>
  <c r="C10" i="4"/>
  <c r="K10" i="4"/>
  <c r="C11" i="4"/>
  <c r="K11" i="4"/>
  <c r="C12" i="4"/>
  <c r="K12" i="4"/>
  <c r="C13" i="4"/>
  <c r="K13" i="4"/>
  <c r="C14" i="4"/>
  <c r="K14" i="4"/>
  <c r="C15" i="4"/>
  <c r="K15" i="4"/>
  <c r="C16" i="4"/>
  <c r="K16" i="4"/>
  <c r="C17" i="4"/>
  <c r="K17" i="4"/>
  <c r="C18" i="4"/>
  <c r="K18" i="4"/>
  <c r="C19" i="4"/>
  <c r="K19" i="4"/>
  <c r="C20" i="4"/>
  <c r="K20" i="4"/>
  <c r="C21" i="4"/>
  <c r="K21" i="4"/>
  <c r="C22" i="4"/>
  <c r="K22" i="4"/>
  <c r="C23" i="4"/>
  <c r="K23" i="4"/>
  <c r="C24" i="4"/>
  <c r="K24" i="4"/>
  <c r="C25" i="4"/>
  <c r="K25" i="4"/>
  <c r="C26" i="4"/>
  <c r="K26" i="4"/>
  <c r="C27" i="4"/>
  <c r="K27" i="4"/>
  <c r="C28" i="4"/>
  <c r="K28" i="4"/>
  <c r="C29" i="4"/>
  <c r="K29" i="4"/>
  <c r="C30" i="4"/>
  <c r="K30" i="4"/>
  <c r="C31" i="4"/>
  <c r="K31" i="4"/>
  <c r="C32" i="4"/>
  <c r="K32" i="4"/>
  <c r="C33" i="4"/>
  <c r="K33" i="4"/>
  <c r="C34" i="4"/>
  <c r="K34" i="4"/>
  <c r="C35" i="4"/>
  <c r="K35" i="4"/>
  <c r="C36" i="4"/>
  <c r="K36" i="4"/>
  <c r="C37" i="4"/>
  <c r="K37" i="4"/>
  <c r="C38" i="4"/>
  <c r="K38" i="4"/>
  <c r="C39" i="4"/>
  <c r="K39" i="4"/>
  <c r="C40" i="4"/>
  <c r="K40" i="4"/>
  <c r="C41" i="4"/>
  <c r="K41" i="4"/>
  <c r="C42" i="4"/>
  <c r="K42" i="4"/>
  <c r="C43" i="4"/>
  <c r="K43" i="4"/>
  <c r="C44" i="4"/>
  <c r="K44" i="4"/>
  <c r="C45" i="4"/>
  <c r="K45" i="4"/>
  <c r="C46" i="4"/>
  <c r="K46" i="4"/>
  <c r="C47" i="4"/>
  <c r="K47" i="4"/>
  <c r="C48" i="4"/>
  <c r="K48" i="4"/>
  <c r="C49" i="4"/>
  <c r="K49" i="4"/>
  <c r="C50" i="4"/>
  <c r="K50" i="4"/>
  <c r="C51" i="4"/>
  <c r="K51" i="4"/>
  <c r="C52" i="4"/>
  <c r="K52" i="4"/>
  <c r="C53" i="4"/>
  <c r="K53" i="4"/>
  <c r="C54" i="4"/>
  <c r="K54" i="4"/>
  <c r="C55" i="4"/>
  <c r="K55" i="4"/>
  <c r="C56" i="4"/>
  <c r="K56" i="4"/>
  <c r="C57" i="4"/>
  <c r="K57" i="4"/>
  <c r="C58" i="4"/>
  <c r="K58" i="4"/>
  <c r="C61" i="4"/>
  <c r="K61" i="4"/>
  <c r="C62" i="4"/>
  <c r="K62" i="4"/>
  <c r="C63" i="4"/>
  <c r="K63" i="4"/>
  <c r="C64" i="4"/>
  <c r="K64" i="4"/>
  <c r="C65" i="4"/>
  <c r="K65" i="4"/>
  <c r="C66" i="4"/>
  <c r="K66" i="4"/>
  <c r="C67" i="4"/>
  <c r="K67" i="4"/>
  <c r="C68" i="4"/>
  <c r="K68" i="4"/>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61" i="4"/>
  <c r="L62" i="4"/>
  <c r="L63" i="4"/>
  <c r="L64" i="4"/>
  <c r="L65" i="4"/>
  <c r="L66" i="4"/>
  <c r="L67" i="4"/>
  <c r="L68" i="4"/>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61" i="4"/>
  <c r="M62" i="4"/>
  <c r="M63" i="4"/>
  <c r="M64" i="4"/>
  <c r="M65" i="4"/>
  <c r="M66" i="4"/>
  <c r="M67" i="4"/>
  <c r="M68" i="4"/>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61" i="4"/>
  <c r="N62" i="4"/>
  <c r="N63" i="4"/>
  <c r="N64" i="4"/>
  <c r="N65" i="4"/>
  <c r="N66" i="4"/>
  <c r="N67" i="4"/>
  <c r="N68" i="4"/>
  <c r="C1375" i="4"/>
  <c r="K1375" i="4"/>
  <c r="C1376" i="4"/>
  <c r="K1376" i="4"/>
  <c r="C1377" i="4"/>
  <c r="K1377" i="4"/>
  <c r="C1378" i="4"/>
  <c r="K1378" i="4"/>
  <c r="C1379" i="4"/>
  <c r="K1379" i="4"/>
  <c r="C1380" i="4"/>
  <c r="K1380" i="4"/>
  <c r="C1381" i="4"/>
  <c r="K1381" i="4"/>
  <c r="C1382" i="4"/>
  <c r="K1382" i="4"/>
  <c r="C1383" i="4"/>
  <c r="K1383" i="4"/>
  <c r="C1384" i="4"/>
  <c r="K1384" i="4"/>
  <c r="C1385" i="4"/>
  <c r="K1385" i="4"/>
  <c r="C1386" i="4"/>
  <c r="K1386" i="4"/>
  <c r="C1387" i="4"/>
  <c r="K1387" i="4"/>
  <c r="C1388" i="4"/>
  <c r="K1388" i="4"/>
  <c r="C1389" i="4"/>
  <c r="K1389" i="4"/>
  <c r="C1390" i="4"/>
  <c r="K1390" i="4"/>
  <c r="C1391" i="4"/>
  <c r="K1391" i="4"/>
  <c r="C1392" i="4"/>
  <c r="K1392" i="4"/>
  <c r="C1393" i="4"/>
  <c r="K1393" i="4"/>
  <c r="C1394" i="4"/>
  <c r="K1394" i="4"/>
  <c r="C1395" i="4"/>
  <c r="K1395" i="4"/>
  <c r="C1396" i="4"/>
  <c r="K1396" i="4"/>
  <c r="C1397" i="4"/>
  <c r="K1397" i="4"/>
  <c r="C1398" i="4"/>
  <c r="K1398" i="4"/>
  <c r="C1399" i="4"/>
  <c r="K1399" i="4"/>
  <c r="C1400" i="4"/>
  <c r="K1400" i="4"/>
  <c r="C1401" i="4"/>
  <c r="K1401" i="4"/>
  <c r="C1402" i="4"/>
  <c r="K1402" i="4"/>
  <c r="C1403" i="4"/>
  <c r="K1403" i="4"/>
  <c r="C1404" i="4"/>
  <c r="K1404" i="4"/>
  <c r="C1405" i="4"/>
  <c r="K1405" i="4"/>
  <c r="C1406" i="4"/>
  <c r="K1406"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AG719" i="6"/>
  <c r="AG720" i="6"/>
  <c r="BQ25" i="6"/>
  <c r="AG730" i="6"/>
  <c r="AG729" i="6"/>
  <c r="AG740" i="6"/>
  <c r="AG739" i="6"/>
  <c r="AG738" i="6"/>
  <c r="AG737" i="6"/>
  <c r="C35" i="2"/>
  <c r="CI218" i="6"/>
  <c r="BE259" i="6"/>
  <c r="BE542" i="6"/>
  <c r="BE443" i="6"/>
  <c r="BE133" i="6"/>
  <c r="BE561" i="6"/>
  <c r="BE548" i="6"/>
  <c r="BE547" i="6"/>
  <c r="BE546" i="6"/>
  <c r="BE506" i="6"/>
  <c r="BE503" i="6"/>
  <c r="BE502" i="6"/>
  <c r="BE501" i="6"/>
  <c r="BE500" i="6"/>
  <c r="BE447" i="6"/>
  <c r="BE435" i="6"/>
  <c r="BE434" i="6"/>
  <c r="BE409" i="6"/>
  <c r="BE377" i="6"/>
  <c r="BE330" i="6"/>
  <c r="BE329" i="6"/>
  <c r="BE328" i="6"/>
  <c r="BE311" i="6"/>
  <c r="BE310" i="6"/>
  <c r="BE307" i="6"/>
  <c r="BE304" i="6"/>
  <c r="BE303" i="6"/>
  <c r="BE300" i="6"/>
  <c r="BE299" i="6"/>
  <c r="BE298" i="6"/>
  <c r="BE222" i="6"/>
  <c r="BE221" i="6"/>
  <c r="BE209" i="6"/>
  <c r="BE201" i="6"/>
  <c r="BE200" i="6"/>
  <c r="BE199" i="6"/>
  <c r="BE198" i="6"/>
  <c r="BE195" i="6"/>
  <c r="BE194" i="6"/>
  <c r="BE193" i="6"/>
  <c r="BE192" i="6"/>
  <c r="BE154" i="6"/>
  <c r="BE153" i="6"/>
  <c r="BE150" i="6"/>
  <c r="BE140" i="6"/>
  <c r="BE105" i="6"/>
  <c r="BE23" i="6"/>
  <c r="BE13" i="6"/>
  <c r="C1115" i="6"/>
  <c r="R1115" i="6"/>
  <c r="S1115" i="6"/>
  <c r="T1115" i="6"/>
  <c r="U1115" i="6"/>
  <c r="V1115" i="6"/>
  <c r="C1114" i="6"/>
  <c r="R1114" i="6"/>
  <c r="S1114" i="6"/>
  <c r="T1114" i="6"/>
  <c r="U1114" i="6"/>
  <c r="V1114" i="6"/>
  <c r="C1113" i="6"/>
  <c r="R1113" i="6"/>
  <c r="S1113" i="6"/>
  <c r="T1113" i="6"/>
  <c r="U1113" i="6"/>
  <c r="V1113" i="6"/>
  <c r="C1112" i="6"/>
  <c r="R1112" i="6"/>
  <c r="S1112" i="6"/>
  <c r="T1112" i="6"/>
  <c r="U1112" i="6"/>
  <c r="V1112" i="6"/>
  <c r="C1111" i="6"/>
  <c r="R1111" i="6"/>
  <c r="S1111" i="6"/>
  <c r="T1111" i="6"/>
  <c r="U1111" i="6"/>
  <c r="V1111" i="6"/>
  <c r="C1110" i="6"/>
  <c r="R1110" i="6"/>
  <c r="S1110" i="6"/>
  <c r="T1110" i="6"/>
  <c r="U1110" i="6"/>
  <c r="V1110" i="6"/>
  <c r="C1109" i="6"/>
  <c r="R1109" i="6"/>
  <c r="S1109" i="6"/>
  <c r="T1109" i="6"/>
  <c r="U1109" i="6"/>
  <c r="V1109" i="6"/>
  <c r="C1108" i="6"/>
  <c r="R1108" i="6"/>
  <c r="S1108" i="6"/>
  <c r="T1108" i="6"/>
  <c r="U1108" i="6"/>
  <c r="V1108" i="6"/>
  <c r="C1107" i="6"/>
  <c r="R1107" i="6"/>
  <c r="S1107" i="6"/>
  <c r="T1107" i="6"/>
  <c r="U1107" i="6"/>
  <c r="V1107" i="6"/>
  <c r="C1106" i="6"/>
  <c r="R1106" i="6"/>
  <c r="S1106" i="6"/>
  <c r="T1106" i="6"/>
  <c r="U1106" i="6"/>
  <c r="V1106" i="6"/>
  <c r="C1105" i="6"/>
  <c r="R1105" i="6"/>
  <c r="S1105" i="6"/>
  <c r="T1105" i="6"/>
  <c r="U1105" i="6"/>
  <c r="V1105" i="6"/>
  <c r="C1104" i="6"/>
  <c r="R1104" i="6"/>
  <c r="S1104" i="6"/>
  <c r="T1104" i="6"/>
  <c r="U1104" i="6"/>
  <c r="V1104" i="6"/>
  <c r="W549" i="6"/>
  <c r="C9" i="2"/>
  <c r="AY1320" i="6"/>
  <c r="AY1319" i="6"/>
  <c r="AY1318" i="6"/>
  <c r="AY1317" i="6"/>
  <c r="AY1316" i="6"/>
  <c r="AJ234" i="6"/>
  <c r="AT171" i="5"/>
  <c r="AT170" i="5"/>
  <c r="AT169" i="5"/>
  <c r="AT168" i="5"/>
  <c r="AT167" i="5"/>
  <c r="AT166" i="5"/>
  <c r="AT165" i="5"/>
  <c r="AT164" i="5"/>
  <c r="AT163" i="5"/>
  <c r="AT162" i="5"/>
  <c r="AT161" i="5"/>
  <c r="AT160" i="5"/>
  <c r="AT159" i="5"/>
  <c r="AT158" i="5"/>
  <c r="AT157" i="5"/>
  <c r="AT156" i="5"/>
  <c r="AT155" i="5"/>
  <c r="AT154" i="5"/>
  <c r="AT153" i="5"/>
  <c r="AT152" i="5"/>
  <c r="AT151" i="5"/>
  <c r="AT150" i="5"/>
  <c r="AT149" i="5"/>
  <c r="AT148" i="5"/>
  <c r="AT147" i="5"/>
  <c r="AT146" i="5"/>
  <c r="AT145" i="5"/>
  <c r="AT144" i="5"/>
  <c r="AT143" i="5"/>
  <c r="AT142" i="5"/>
  <c r="AT141" i="5"/>
  <c r="AT140" i="5"/>
  <c r="AT139" i="5"/>
  <c r="AT138" i="5"/>
  <c r="AT137" i="5"/>
  <c r="AT136" i="5"/>
  <c r="AT135" i="5"/>
  <c r="AT134" i="5"/>
  <c r="AT133" i="5"/>
  <c r="AT132" i="5"/>
  <c r="AT131" i="5"/>
  <c r="AT130" i="5"/>
  <c r="AT129" i="5"/>
  <c r="AT128" i="5"/>
  <c r="AT127" i="5"/>
  <c r="AT126" i="5"/>
  <c r="AT125" i="5"/>
  <c r="AT124" i="5"/>
  <c r="AT123" i="5"/>
  <c r="AT122" i="5"/>
  <c r="AT121" i="5"/>
  <c r="AT120" i="5"/>
  <c r="AT119" i="5"/>
  <c r="AT118" i="5"/>
  <c r="AT117" i="5"/>
  <c r="AT116" i="5"/>
  <c r="AT115" i="5"/>
  <c r="AT114" i="5"/>
  <c r="AT113" i="5"/>
  <c r="AT112" i="5"/>
  <c r="AT111" i="5"/>
  <c r="AT110" i="5"/>
  <c r="AT109" i="5"/>
  <c r="AT108" i="5"/>
  <c r="AT107" i="5"/>
  <c r="AT106" i="5"/>
  <c r="AT105" i="5"/>
  <c r="AT104" i="5"/>
  <c r="AT103" i="5"/>
  <c r="AT102" i="5"/>
  <c r="AT101" i="5"/>
  <c r="AT100" i="5"/>
  <c r="AT99" i="5"/>
  <c r="AT98" i="5"/>
  <c r="AT97" i="5"/>
  <c r="AT96" i="5"/>
  <c r="AT95" i="5"/>
  <c r="AT94" i="5"/>
  <c r="AT93" i="5"/>
  <c r="AT92" i="5"/>
  <c r="AT91" i="5"/>
  <c r="AT90" i="5"/>
  <c r="AT89" i="5"/>
  <c r="AT88" i="5"/>
  <c r="AT87" i="5"/>
  <c r="AT86" i="5"/>
  <c r="AT85" i="5"/>
  <c r="AT84" i="5"/>
  <c r="AT83" i="5"/>
  <c r="AT82" i="5"/>
  <c r="AT81" i="5"/>
  <c r="AT80" i="5"/>
  <c r="AT79" i="5"/>
  <c r="AT78" i="5"/>
  <c r="AT77" i="5"/>
  <c r="AT76" i="5"/>
  <c r="AT75" i="5"/>
  <c r="AT74" i="5"/>
  <c r="AT73" i="5"/>
  <c r="AT72" i="5"/>
  <c r="AT71" i="5"/>
  <c r="AT70" i="5"/>
  <c r="AT69" i="5"/>
  <c r="AT68" i="5"/>
  <c r="AT67" i="5"/>
  <c r="AT66" i="5"/>
  <c r="AT65" i="5"/>
  <c r="AT64" i="5"/>
  <c r="AT63" i="5"/>
  <c r="AT62" i="5"/>
  <c r="AT61" i="5"/>
  <c r="AT60" i="5"/>
  <c r="AT59" i="5"/>
  <c r="AT58" i="5"/>
  <c r="AT57" i="5"/>
  <c r="AT56" i="5"/>
  <c r="AT55" i="5"/>
  <c r="AT54" i="5"/>
  <c r="AT53" i="5"/>
  <c r="AT52" i="5"/>
  <c r="AT51" i="5"/>
  <c r="AT50" i="5"/>
  <c r="AT49" i="5"/>
  <c r="AT48" i="5"/>
  <c r="AT47" i="5"/>
  <c r="AT46" i="5"/>
  <c r="AT45" i="5"/>
  <c r="AT44" i="5"/>
  <c r="AT43" i="5"/>
  <c r="AT42" i="5"/>
  <c r="AT41" i="5"/>
  <c r="AT40" i="5"/>
  <c r="AT39" i="5"/>
  <c r="AT38" i="5"/>
  <c r="AT37" i="5"/>
  <c r="AT36" i="5"/>
  <c r="AT35" i="5"/>
  <c r="AT34" i="5"/>
  <c r="AT33" i="5"/>
  <c r="AT32" i="5"/>
  <c r="AT31" i="5"/>
  <c r="AT30" i="5"/>
  <c r="AT29" i="5"/>
  <c r="AT28" i="5"/>
  <c r="AT27" i="5"/>
  <c r="AT26" i="5"/>
  <c r="AT25" i="5"/>
  <c r="AT24" i="5"/>
  <c r="AT23" i="5"/>
  <c r="AT22" i="5"/>
  <c r="AT21" i="5"/>
  <c r="AT20" i="5"/>
  <c r="AT19" i="5"/>
  <c r="AT18" i="5"/>
  <c r="AT17" i="5"/>
  <c r="AT16" i="5"/>
  <c r="AT15" i="5"/>
  <c r="AT14" i="5"/>
  <c r="AT13" i="5"/>
  <c r="AT12" i="5"/>
  <c r="AT11" i="5"/>
  <c r="AT10" i="5"/>
  <c r="AT9" i="5"/>
  <c r="AT8" i="5"/>
  <c r="AT7" i="5"/>
  <c r="AT6" i="5"/>
  <c r="AT5" i="5"/>
  <c r="AT4" i="5"/>
  <c r="AT3" i="5"/>
  <c r="C42" i="2"/>
  <c r="Z1330" i="5"/>
  <c r="Z1329" i="5"/>
  <c r="Z1328" i="5"/>
  <c r="Z1327" i="5"/>
  <c r="Z1326" i="5"/>
  <c r="Z1325" i="5"/>
  <c r="Z1324" i="5"/>
  <c r="Z1323" i="5"/>
  <c r="Z1322" i="5"/>
  <c r="Z1321" i="5"/>
  <c r="Z1320" i="5"/>
  <c r="Z1319" i="5"/>
  <c r="Z1318" i="5"/>
  <c r="Z1317" i="5"/>
  <c r="Z1316" i="5"/>
  <c r="Z1315" i="5"/>
  <c r="Z1314" i="5"/>
  <c r="Z1313" i="5"/>
  <c r="Z1312" i="5"/>
  <c r="Z1311" i="5"/>
  <c r="Z1310" i="5"/>
  <c r="Z1309" i="5"/>
  <c r="Z1308" i="5"/>
  <c r="Z1307" i="5"/>
  <c r="Z1306" i="5"/>
  <c r="Z1305" i="5"/>
  <c r="Z1304" i="5"/>
  <c r="Z1303" i="5"/>
  <c r="Z1302" i="5"/>
  <c r="Z1301" i="5"/>
  <c r="Z1300" i="5"/>
  <c r="Z1299" i="5"/>
  <c r="Z1298" i="5"/>
  <c r="Z1297" i="5"/>
  <c r="Z1296" i="5"/>
  <c r="Z1295" i="5"/>
  <c r="Z1294" i="5"/>
  <c r="Z1293" i="5"/>
  <c r="Z1292" i="5"/>
  <c r="AE559" i="6"/>
  <c r="AJ559" i="6"/>
  <c r="C53" i="2"/>
  <c r="P172" i="5"/>
  <c r="AC172" i="5"/>
  <c r="X172" i="5"/>
  <c r="AJ106" i="6"/>
  <c r="W106" i="6"/>
  <c r="CD436" i="6"/>
  <c r="AE436" i="6"/>
  <c r="Z1291" i="5"/>
  <c r="AG434" i="6"/>
  <c r="AG435" i="6"/>
  <c r="AG436" i="6"/>
  <c r="AR1291" i="5"/>
  <c r="AR1292" i="5"/>
  <c r="AR1293" i="5"/>
  <c r="AR1294" i="5"/>
  <c r="AR1295" i="5"/>
  <c r="AR1296" i="5"/>
  <c r="AR1297" i="5"/>
  <c r="AR1298" i="5"/>
  <c r="AR1299" i="5"/>
  <c r="AR1300" i="5"/>
  <c r="AR1301" i="5"/>
  <c r="AR1302" i="5"/>
  <c r="AR1303" i="5"/>
  <c r="AR1304" i="5"/>
  <c r="AR1305" i="5"/>
  <c r="AR1306" i="5"/>
  <c r="AR1307" i="5"/>
  <c r="AR1308" i="5"/>
  <c r="AR1309" i="5"/>
  <c r="AR1310" i="5"/>
  <c r="AR1311" i="5"/>
  <c r="AR1312" i="5"/>
  <c r="AR1313" i="5"/>
  <c r="AR1314" i="5"/>
  <c r="AR1315" i="5"/>
  <c r="AR1316" i="5"/>
  <c r="AR1317" i="5"/>
  <c r="AR1318" i="5"/>
  <c r="AR1319" i="5"/>
  <c r="AR1320" i="5"/>
  <c r="AR1321" i="5"/>
  <c r="AR1322" i="5"/>
  <c r="AR1323" i="5"/>
  <c r="AR1324" i="5"/>
  <c r="AR1325" i="5"/>
  <c r="AR1326" i="5"/>
  <c r="AR1327" i="5"/>
  <c r="AR1328" i="5"/>
  <c r="AR1329" i="5"/>
  <c r="AR1330" i="5"/>
  <c r="Z1331" i="5"/>
  <c r="CF1331" i="5"/>
  <c r="P1331" i="5"/>
  <c r="X1331" i="5"/>
  <c r="C26" i="2"/>
  <c r="C38" i="2"/>
  <c r="N15" i="2"/>
  <c r="C15" i="2"/>
  <c r="CI288" i="6"/>
  <c r="BQ288" i="6"/>
  <c r="BK287" i="6"/>
  <c r="BK286" i="6"/>
  <c r="BK285" i="6"/>
  <c r="BK284" i="6"/>
  <c r="BK283" i="6"/>
  <c r="BK282" i="6"/>
  <c r="BK281" i="6"/>
  <c r="BK280" i="6"/>
  <c r="BK288" i="6"/>
  <c r="AJ288" i="6"/>
  <c r="Z288" i="6"/>
  <c r="Y288" i="6"/>
  <c r="W288" i="6"/>
  <c r="N27" i="2"/>
  <c r="AG1120" i="6"/>
  <c r="AG1123" i="6"/>
  <c r="AG1126" i="6"/>
  <c r="AG1129" i="6"/>
  <c r="AG1118" i="6"/>
  <c r="AG1119" i="6"/>
  <c r="AG1121" i="6"/>
  <c r="AG1122" i="6"/>
  <c r="AG1124" i="6"/>
  <c r="AG1125" i="6"/>
  <c r="AG1127" i="6"/>
  <c r="AG1128" i="6"/>
  <c r="AG1130" i="6"/>
  <c r="AG1131" i="6"/>
  <c r="AG1132" i="6"/>
  <c r="AG1133" i="6"/>
  <c r="AG1134" i="6"/>
  <c r="AG1135" i="6"/>
  <c r="AG1136" i="6"/>
  <c r="AG1137" i="6"/>
  <c r="AG1138" i="6"/>
  <c r="AG1139" i="6"/>
  <c r="AG1140" i="6"/>
  <c r="AG1141" i="6"/>
  <c r="AG1142" i="6"/>
  <c r="AG1143" i="6"/>
  <c r="AG1144" i="6"/>
  <c r="AG1145" i="6"/>
  <c r="AG1146" i="6"/>
  <c r="AG1147" i="6"/>
  <c r="AG1148" i="6"/>
  <c r="AG1149" i="6"/>
  <c r="AG1150" i="6"/>
  <c r="AG1151" i="6"/>
  <c r="AG1152" i="6"/>
  <c r="AG1153" i="6"/>
  <c r="AG1154" i="6"/>
  <c r="AG1155" i="6"/>
  <c r="AG1156" i="6"/>
  <c r="AG1157" i="6"/>
  <c r="AG1158" i="6"/>
  <c r="AG1159" i="6"/>
  <c r="AG1160" i="6"/>
  <c r="AG1161" i="6"/>
  <c r="AG1162" i="6"/>
  <c r="AG1163" i="6"/>
  <c r="AG218" i="6"/>
  <c r="AG217" i="6"/>
  <c r="AG216" i="6"/>
  <c r="AG215" i="6"/>
  <c r="AG214" i="6"/>
  <c r="AG213" i="6"/>
  <c r="AG212" i="6"/>
  <c r="W219" i="6"/>
  <c r="CI219" i="6"/>
  <c r="BQ219" i="6"/>
  <c r="BL219" i="6"/>
  <c r="AJ219" i="6"/>
  <c r="AH219" i="6"/>
  <c r="AG219" i="6"/>
  <c r="O1163" i="6"/>
  <c r="M1163" i="6"/>
  <c r="L1163" i="6"/>
  <c r="K1163" i="6"/>
  <c r="C1163" i="6"/>
  <c r="O1162" i="6"/>
  <c r="M1162" i="6"/>
  <c r="L1162" i="6"/>
  <c r="K1162" i="6"/>
  <c r="C1162" i="6"/>
  <c r="O1161" i="6"/>
  <c r="M1161" i="6"/>
  <c r="L1161" i="6"/>
  <c r="K1161" i="6"/>
  <c r="C1161" i="6"/>
  <c r="O1160" i="6"/>
  <c r="M1160" i="6"/>
  <c r="L1160" i="6"/>
  <c r="K1160" i="6"/>
  <c r="C1160" i="6"/>
  <c r="O1159" i="6"/>
  <c r="M1159" i="6"/>
  <c r="L1159" i="6"/>
  <c r="K1159" i="6"/>
  <c r="C1159" i="6"/>
  <c r="O1158" i="6"/>
  <c r="M1158" i="6"/>
  <c r="L1158" i="6"/>
  <c r="K1158" i="6"/>
  <c r="C1158" i="6"/>
  <c r="O1157" i="6"/>
  <c r="M1157" i="6"/>
  <c r="L1157" i="6"/>
  <c r="K1157" i="6"/>
  <c r="C1157" i="6"/>
  <c r="O1156" i="6"/>
  <c r="M1156" i="6"/>
  <c r="L1156" i="6"/>
  <c r="K1156" i="6"/>
  <c r="C1156" i="6"/>
  <c r="O1155" i="6"/>
  <c r="M1155" i="6"/>
  <c r="L1155" i="6"/>
  <c r="K1155" i="6"/>
  <c r="C1155" i="6"/>
  <c r="O1154" i="6"/>
  <c r="M1154" i="6"/>
  <c r="L1154" i="6"/>
  <c r="K1154" i="6"/>
  <c r="C1154" i="6"/>
  <c r="O1153" i="6"/>
  <c r="M1153" i="6"/>
  <c r="L1153" i="6"/>
  <c r="K1153" i="6"/>
  <c r="C1153" i="6"/>
  <c r="O1152" i="6"/>
  <c r="M1152" i="6"/>
  <c r="L1152" i="6"/>
  <c r="K1152" i="6"/>
  <c r="C1152" i="6"/>
  <c r="O1151" i="6"/>
  <c r="M1151" i="6"/>
  <c r="L1151" i="6"/>
  <c r="K1151" i="6"/>
  <c r="C1151" i="6"/>
  <c r="O1150" i="6"/>
  <c r="M1150" i="6"/>
  <c r="L1150" i="6"/>
  <c r="K1150" i="6"/>
  <c r="C1150" i="6"/>
  <c r="O1149" i="6"/>
  <c r="M1149" i="6"/>
  <c r="L1149" i="6"/>
  <c r="K1149" i="6"/>
  <c r="C1149" i="6"/>
  <c r="O1148" i="6"/>
  <c r="M1148" i="6"/>
  <c r="L1148" i="6"/>
  <c r="K1148" i="6"/>
  <c r="C1148" i="6"/>
  <c r="O1147" i="6"/>
  <c r="M1147" i="6"/>
  <c r="L1147" i="6"/>
  <c r="K1147" i="6"/>
  <c r="C1147" i="6"/>
  <c r="O1146" i="6"/>
  <c r="M1146" i="6"/>
  <c r="L1146" i="6"/>
  <c r="K1146" i="6"/>
  <c r="C1146" i="6"/>
  <c r="O1145" i="6"/>
  <c r="M1145" i="6"/>
  <c r="L1145" i="6"/>
  <c r="K1145" i="6"/>
  <c r="C1145" i="6"/>
  <c r="O1144" i="6"/>
  <c r="M1144" i="6"/>
  <c r="L1144" i="6"/>
  <c r="K1144" i="6"/>
  <c r="C1144" i="6"/>
  <c r="O1143" i="6"/>
  <c r="M1143" i="6"/>
  <c r="L1143" i="6"/>
  <c r="K1143" i="6"/>
  <c r="C1143" i="6"/>
  <c r="O1142" i="6"/>
  <c r="M1142" i="6"/>
  <c r="L1142" i="6"/>
  <c r="K1142" i="6"/>
  <c r="C1142" i="6"/>
  <c r="O1141" i="6"/>
  <c r="M1141" i="6"/>
  <c r="L1141" i="6"/>
  <c r="K1141" i="6"/>
  <c r="C1141" i="6"/>
  <c r="O1140" i="6"/>
  <c r="M1140" i="6"/>
  <c r="L1140" i="6"/>
  <c r="K1140" i="6"/>
  <c r="C1140" i="6"/>
  <c r="R1163" i="6"/>
  <c r="S1163" i="6"/>
  <c r="T1163" i="6"/>
  <c r="U1163" i="6"/>
  <c r="V1163" i="6"/>
  <c r="P1163" i="6"/>
  <c r="R1162" i="6"/>
  <c r="S1162" i="6"/>
  <c r="T1162" i="6"/>
  <c r="U1162" i="6"/>
  <c r="V1162" i="6"/>
  <c r="P1162" i="6"/>
  <c r="R1161" i="6"/>
  <c r="S1161" i="6"/>
  <c r="T1161" i="6"/>
  <c r="U1161" i="6"/>
  <c r="V1161" i="6"/>
  <c r="P1161" i="6"/>
  <c r="R1160" i="6"/>
  <c r="S1160" i="6"/>
  <c r="T1160" i="6"/>
  <c r="U1160" i="6"/>
  <c r="V1160" i="6"/>
  <c r="P1160" i="6"/>
  <c r="R1159" i="6"/>
  <c r="S1159" i="6"/>
  <c r="T1159" i="6"/>
  <c r="U1159" i="6"/>
  <c r="V1159" i="6"/>
  <c r="P1159" i="6"/>
  <c r="R1158" i="6"/>
  <c r="S1158" i="6"/>
  <c r="T1158" i="6"/>
  <c r="U1158" i="6"/>
  <c r="V1158" i="6"/>
  <c r="P1158" i="6"/>
  <c r="R1157" i="6"/>
  <c r="S1157" i="6"/>
  <c r="T1157" i="6"/>
  <c r="U1157" i="6"/>
  <c r="V1157" i="6"/>
  <c r="P1157" i="6"/>
  <c r="R1156" i="6"/>
  <c r="S1156" i="6"/>
  <c r="T1156" i="6"/>
  <c r="U1156" i="6"/>
  <c r="V1156" i="6"/>
  <c r="P1156" i="6"/>
  <c r="R1155" i="6"/>
  <c r="S1155" i="6"/>
  <c r="T1155" i="6"/>
  <c r="U1155" i="6"/>
  <c r="V1155" i="6"/>
  <c r="P1155" i="6"/>
  <c r="R1154" i="6"/>
  <c r="S1154" i="6"/>
  <c r="T1154" i="6"/>
  <c r="U1154" i="6"/>
  <c r="V1154" i="6"/>
  <c r="P1154" i="6"/>
  <c r="R1153" i="6"/>
  <c r="S1153" i="6"/>
  <c r="T1153" i="6"/>
  <c r="U1153" i="6"/>
  <c r="V1153" i="6"/>
  <c r="P1153" i="6"/>
  <c r="R1152" i="6"/>
  <c r="S1152" i="6"/>
  <c r="T1152" i="6"/>
  <c r="U1152" i="6"/>
  <c r="V1152" i="6"/>
  <c r="P1152" i="6"/>
  <c r="R1151" i="6"/>
  <c r="S1151" i="6"/>
  <c r="T1151" i="6"/>
  <c r="U1151" i="6"/>
  <c r="V1151" i="6"/>
  <c r="P1151" i="6"/>
  <c r="R1150" i="6"/>
  <c r="S1150" i="6"/>
  <c r="T1150" i="6"/>
  <c r="U1150" i="6"/>
  <c r="V1150" i="6"/>
  <c r="P1150" i="6"/>
  <c r="R1149" i="6"/>
  <c r="S1149" i="6"/>
  <c r="T1149" i="6"/>
  <c r="U1149" i="6"/>
  <c r="V1149" i="6"/>
  <c r="P1149" i="6"/>
  <c r="R1148" i="6"/>
  <c r="S1148" i="6"/>
  <c r="T1148" i="6"/>
  <c r="U1148" i="6"/>
  <c r="V1148" i="6"/>
  <c r="P1148" i="6"/>
  <c r="R1147" i="6"/>
  <c r="S1147" i="6"/>
  <c r="T1147" i="6"/>
  <c r="U1147" i="6"/>
  <c r="V1147" i="6"/>
  <c r="P1147" i="6"/>
  <c r="R1146" i="6"/>
  <c r="S1146" i="6"/>
  <c r="T1146" i="6"/>
  <c r="U1146" i="6"/>
  <c r="V1146" i="6"/>
  <c r="P1146" i="6"/>
  <c r="R1145" i="6"/>
  <c r="S1145" i="6"/>
  <c r="T1145" i="6"/>
  <c r="U1145" i="6"/>
  <c r="V1145" i="6"/>
  <c r="P1145" i="6"/>
  <c r="R1144" i="6"/>
  <c r="S1144" i="6"/>
  <c r="T1144" i="6"/>
  <c r="U1144" i="6"/>
  <c r="V1144" i="6"/>
  <c r="P1144" i="6"/>
  <c r="R1143" i="6"/>
  <c r="S1143" i="6"/>
  <c r="T1143" i="6"/>
  <c r="U1143" i="6"/>
  <c r="V1143" i="6"/>
  <c r="P1143" i="6"/>
  <c r="P1142" i="6"/>
  <c r="R1142" i="6"/>
  <c r="S1142" i="6"/>
  <c r="T1142" i="6"/>
  <c r="U1142" i="6"/>
  <c r="V1142" i="6"/>
  <c r="AY1163" i="6"/>
  <c r="AY1162" i="6"/>
  <c r="AY1161" i="6"/>
  <c r="AY1160" i="6"/>
  <c r="AY1159" i="6"/>
  <c r="AY1158" i="6"/>
  <c r="AY1157" i="6"/>
  <c r="AY1156" i="6"/>
  <c r="AY1155" i="6"/>
  <c r="AY1154" i="6"/>
  <c r="AY1153" i="6"/>
  <c r="AY1152" i="6"/>
  <c r="AY1151" i="6"/>
  <c r="AY1150" i="6"/>
  <c r="AY1149" i="6"/>
  <c r="AY1148" i="6"/>
  <c r="AY1147" i="6"/>
  <c r="AY1146" i="6"/>
  <c r="AY1145" i="6"/>
  <c r="AY1144" i="6"/>
  <c r="AY1143" i="6"/>
  <c r="AY1142" i="6"/>
  <c r="AY1141" i="6"/>
  <c r="AY1140" i="6"/>
  <c r="AY1139" i="6"/>
  <c r="AY1138" i="6"/>
  <c r="AY1137" i="6"/>
  <c r="AY1136" i="6"/>
  <c r="AY1135" i="6"/>
  <c r="AY1134" i="6"/>
  <c r="AY1133" i="6"/>
  <c r="AY1132" i="6"/>
  <c r="AY1131" i="6"/>
  <c r="AY1130" i="6"/>
  <c r="AY1129" i="6"/>
  <c r="AY1128" i="6"/>
  <c r="AY1127" i="6"/>
  <c r="AY1126" i="6"/>
  <c r="AY1125" i="6"/>
  <c r="AY1124" i="6"/>
  <c r="AY1123" i="6"/>
  <c r="AY1122" i="6"/>
  <c r="AY1121" i="6"/>
  <c r="AY1120" i="6"/>
  <c r="AY1119" i="6"/>
  <c r="AY1118" i="6"/>
  <c r="BF1163" i="6"/>
  <c r="BF1162" i="6"/>
  <c r="BF1161" i="6"/>
  <c r="BF1160" i="6"/>
  <c r="BF1159" i="6"/>
  <c r="BF1158" i="6"/>
  <c r="BF1157" i="6"/>
  <c r="BF1156" i="6"/>
  <c r="BF1155" i="6"/>
  <c r="BF1154" i="6"/>
  <c r="BF1153" i="6"/>
  <c r="BF1152" i="6"/>
  <c r="BF1151" i="6"/>
  <c r="BF1150" i="6"/>
  <c r="BF1149" i="6"/>
  <c r="BF1148" i="6"/>
  <c r="BF1147" i="6"/>
  <c r="BF1146" i="6"/>
  <c r="BF1145" i="6"/>
  <c r="BF1144" i="6"/>
  <c r="BF1143" i="6"/>
  <c r="BF1142" i="6"/>
  <c r="BF1141" i="6"/>
  <c r="BF1140" i="6"/>
  <c r="BF1139" i="6"/>
  <c r="BF1138" i="6"/>
  <c r="BF1137" i="6"/>
  <c r="BF1136" i="6"/>
  <c r="BF1135" i="6"/>
  <c r="BF1134" i="6"/>
  <c r="BF1133" i="6"/>
  <c r="BF1132" i="6"/>
  <c r="BF1131" i="6"/>
  <c r="BF1130" i="6"/>
  <c r="BF1129" i="6"/>
  <c r="BF1128" i="6"/>
  <c r="BF1127" i="6"/>
  <c r="BF1126" i="6"/>
  <c r="BF1125" i="6"/>
  <c r="BF1124" i="6"/>
  <c r="BF1123" i="6"/>
  <c r="BF1122" i="6"/>
  <c r="BF1121" i="6"/>
  <c r="BF1120" i="6"/>
  <c r="BF1119" i="6"/>
  <c r="BF1118" i="6"/>
  <c r="AE460" i="6"/>
  <c r="BF1780" i="6"/>
  <c r="AY1780" i="6"/>
  <c r="C1780" i="6"/>
  <c r="R1780" i="6"/>
  <c r="S1780" i="6"/>
  <c r="T1780" i="6"/>
  <c r="U1780" i="6"/>
  <c r="V1780" i="6"/>
  <c r="O1780" i="6"/>
  <c r="P1780" i="6"/>
  <c r="N1780" i="6"/>
  <c r="M1780" i="6"/>
  <c r="L1780" i="6"/>
  <c r="K1780" i="6"/>
  <c r="BF1777" i="6"/>
  <c r="AY1777" i="6"/>
  <c r="C1777" i="6"/>
  <c r="R1777" i="6"/>
  <c r="S1777" i="6"/>
  <c r="T1777" i="6"/>
  <c r="U1777" i="6"/>
  <c r="V1777" i="6"/>
  <c r="O1777" i="6"/>
  <c r="P1777" i="6"/>
  <c r="N1777" i="6"/>
  <c r="M1777" i="6"/>
  <c r="L1777" i="6"/>
  <c r="K1777" i="6"/>
  <c r="BF1772" i="6"/>
  <c r="AY1772" i="6"/>
  <c r="C1772" i="6"/>
  <c r="V1772" i="6"/>
  <c r="U1772" i="6"/>
  <c r="T1772" i="6"/>
  <c r="S1772" i="6"/>
  <c r="R1772" i="6"/>
  <c r="O1772" i="6"/>
  <c r="P1772" i="6"/>
  <c r="N1772" i="6"/>
  <c r="M1772" i="6"/>
  <c r="L1772" i="6"/>
  <c r="K1772" i="6"/>
  <c r="BF1765" i="6"/>
  <c r="AY1765" i="6"/>
  <c r="C1765" i="6"/>
  <c r="V1765" i="6"/>
  <c r="U1765" i="6"/>
  <c r="T1765" i="6"/>
  <c r="S1765" i="6"/>
  <c r="R1765" i="6"/>
  <c r="O1765" i="6"/>
  <c r="P1765" i="6"/>
  <c r="N1765" i="6"/>
  <c r="M1765" i="6"/>
  <c r="L1765" i="6"/>
  <c r="K1765" i="6"/>
  <c r="BF1280" i="6"/>
  <c r="C1280" i="6"/>
  <c r="R1280" i="6"/>
  <c r="S1280" i="6"/>
  <c r="T1280" i="6"/>
  <c r="U1280" i="6"/>
  <c r="V1280" i="6"/>
  <c r="O1280" i="6"/>
  <c r="P1280" i="6"/>
  <c r="M1280" i="6"/>
  <c r="L1280" i="6"/>
  <c r="K1280" i="6"/>
  <c r="AG736" i="6"/>
  <c r="AG735" i="6"/>
  <c r="AG734" i="6"/>
  <c r="AG728" i="6"/>
  <c r="AG727" i="6"/>
  <c r="AG726" i="6"/>
  <c r="AG725" i="6"/>
  <c r="AG724" i="6"/>
  <c r="AG723" i="6"/>
  <c r="AG722" i="6"/>
  <c r="AG721" i="6"/>
  <c r="AG733" i="6"/>
  <c r="AG732" i="6"/>
  <c r="AG731" i="6"/>
  <c r="C4" i="2"/>
  <c r="C212" i="6"/>
  <c r="T212" i="6"/>
  <c r="C214" i="6"/>
  <c r="T214" i="6"/>
  <c r="C215" i="6"/>
  <c r="T215" i="6"/>
  <c r="C216" i="6"/>
  <c r="T216" i="6"/>
  <c r="C217" i="6"/>
  <c r="T217" i="6"/>
  <c r="Y219" i="6"/>
  <c r="Z219" i="6"/>
  <c r="AC219" i="6"/>
  <c r="AD219" i="6"/>
  <c r="C219" i="6"/>
  <c r="T219" i="6"/>
  <c r="R212" i="6"/>
  <c r="R214" i="6"/>
  <c r="R215" i="6"/>
  <c r="R216" i="6"/>
  <c r="R217" i="6"/>
  <c r="R219" i="6"/>
  <c r="C45" i="2"/>
  <c r="C11" i="2"/>
  <c r="BF1253" i="6"/>
  <c r="AY1253" i="6"/>
  <c r="C1253" i="6"/>
  <c r="R1253" i="6"/>
  <c r="S1253" i="6"/>
  <c r="T1253" i="6"/>
  <c r="V1253" i="6"/>
  <c r="U1253" i="6"/>
  <c r="O1253" i="6"/>
  <c r="P1253" i="6"/>
  <c r="M1253" i="6"/>
  <c r="L1253" i="6"/>
  <c r="K1253" i="6"/>
  <c r="AZ259" i="6"/>
  <c r="AY259" i="6"/>
  <c r="AW259" i="6"/>
  <c r="AV259" i="6"/>
  <c r="AU259" i="6"/>
  <c r="AT259" i="6"/>
  <c r="AS259" i="6"/>
  <c r="AR259" i="6"/>
  <c r="AQ259" i="6"/>
  <c r="AP259" i="6"/>
  <c r="S259" i="6"/>
  <c r="U259" i="6"/>
  <c r="V259" i="6"/>
  <c r="O259" i="6"/>
  <c r="P259" i="6"/>
  <c r="N259" i="6"/>
  <c r="M259" i="6"/>
  <c r="L259" i="6"/>
  <c r="K259" i="6"/>
  <c r="AJ261" i="6"/>
  <c r="AE261" i="6"/>
  <c r="Z261" i="6"/>
  <c r="Y261" i="6"/>
  <c r="W261" i="6"/>
  <c r="BF942" i="6"/>
  <c r="BF941" i="6"/>
  <c r="BF940" i="6"/>
  <c r="BF939" i="6"/>
  <c r="BF938" i="6"/>
  <c r="BF937" i="6"/>
  <c r="BF936" i="6"/>
  <c r="BF935" i="6"/>
  <c r="BF934" i="6"/>
  <c r="BF933" i="6"/>
  <c r="BF932" i="6"/>
  <c r="BF931" i="6"/>
  <c r="BF930" i="6"/>
  <c r="BF929" i="6"/>
  <c r="BF928" i="6"/>
  <c r="BF927" i="6"/>
  <c r="BF926" i="6"/>
  <c r="BF925" i="6"/>
  <c r="BF924" i="6"/>
  <c r="BF923" i="6"/>
  <c r="BF922" i="6"/>
  <c r="BF921" i="6"/>
  <c r="BF920" i="6"/>
  <c r="BF919" i="6"/>
  <c r="BF918" i="6"/>
  <c r="BF917" i="6"/>
  <c r="BF916" i="6"/>
  <c r="BF915" i="6"/>
  <c r="BF914" i="6"/>
  <c r="BF913" i="6"/>
  <c r="BF912" i="6"/>
  <c r="BF911" i="6"/>
  <c r="BF910" i="6"/>
  <c r="BF909" i="6"/>
  <c r="BF908" i="6"/>
  <c r="BF907" i="6"/>
  <c r="BF906" i="6"/>
  <c r="BF905" i="6"/>
  <c r="BF904" i="6"/>
  <c r="BF903" i="6"/>
  <c r="BF902" i="6"/>
  <c r="BF901" i="6"/>
  <c r="BF900" i="6"/>
  <c r="BF899" i="6"/>
  <c r="BF898" i="6"/>
  <c r="BF897" i="6"/>
  <c r="BF896" i="6"/>
  <c r="BF895" i="6"/>
  <c r="BF894" i="6"/>
  <c r="BF893" i="6"/>
  <c r="BF892" i="6"/>
  <c r="BF891" i="6"/>
  <c r="BF890" i="6"/>
  <c r="BF889" i="6"/>
  <c r="BF888" i="6"/>
  <c r="BF887" i="6"/>
  <c r="BF886" i="6"/>
  <c r="C48" i="2"/>
  <c r="C23" i="2"/>
  <c r="AR695" i="5"/>
  <c r="AR696" i="5"/>
  <c r="AR697" i="5"/>
  <c r="AR698" i="5"/>
  <c r="AR699" i="5"/>
  <c r="AR700" i="5"/>
  <c r="AR701" i="5"/>
  <c r="AR702" i="5"/>
  <c r="AR703" i="5"/>
  <c r="AR704" i="5"/>
  <c r="AR705" i="5"/>
  <c r="AR706" i="5"/>
  <c r="AR707" i="5"/>
  <c r="AR708" i="5"/>
  <c r="AR709" i="5"/>
  <c r="AR710" i="5"/>
  <c r="AR711" i="5"/>
  <c r="AR712" i="5"/>
  <c r="AR713" i="5"/>
  <c r="AR714" i="5"/>
  <c r="AR715" i="5"/>
  <c r="AR716" i="5"/>
  <c r="AR717" i="5"/>
  <c r="AR718" i="5"/>
  <c r="AR719" i="5"/>
  <c r="AR720" i="5"/>
  <c r="AR721" i="5"/>
  <c r="AR722" i="5"/>
  <c r="AR723" i="5"/>
  <c r="AR724" i="5"/>
  <c r="AR725" i="5"/>
  <c r="AR726" i="5"/>
  <c r="AR727" i="5"/>
  <c r="AR728" i="5"/>
  <c r="AR729" i="5"/>
  <c r="AR730" i="5"/>
  <c r="AR731" i="5"/>
  <c r="AR732" i="5"/>
  <c r="AR733" i="5"/>
  <c r="AR734" i="5"/>
  <c r="AR735" i="5"/>
  <c r="AR736" i="5"/>
  <c r="AR737" i="5"/>
  <c r="AR738" i="5"/>
  <c r="AR739" i="5"/>
  <c r="AR740" i="5"/>
  <c r="AR741" i="5"/>
  <c r="AR742" i="5"/>
  <c r="AR743" i="5"/>
  <c r="AR744" i="5"/>
  <c r="AR745" i="5"/>
  <c r="AR746" i="5"/>
  <c r="AR747" i="5"/>
  <c r="AR748" i="5"/>
  <c r="AR749" i="5"/>
  <c r="AR750" i="5"/>
  <c r="AR751" i="5"/>
  <c r="AR752" i="5"/>
  <c r="AR753" i="5"/>
  <c r="AR754" i="5"/>
  <c r="AR755" i="5"/>
  <c r="AR756" i="5"/>
  <c r="AR757" i="5"/>
  <c r="AR758" i="5"/>
  <c r="AR759" i="5"/>
  <c r="AR760" i="5"/>
  <c r="AR761" i="5"/>
  <c r="AR762" i="5"/>
  <c r="AR763" i="5"/>
  <c r="AR764" i="5"/>
  <c r="AR765" i="5"/>
  <c r="AR766" i="5"/>
  <c r="AR767" i="5"/>
  <c r="AR768" i="5"/>
  <c r="AR769" i="5"/>
  <c r="AR770" i="5"/>
  <c r="AR771" i="5"/>
  <c r="AR772" i="5"/>
  <c r="AR773" i="5"/>
  <c r="AR774" i="5"/>
  <c r="AR775" i="5"/>
  <c r="AR776" i="5"/>
  <c r="AR777" i="5"/>
  <c r="AR778" i="5"/>
  <c r="AR779" i="5"/>
  <c r="AR780" i="5"/>
  <c r="AR781" i="5"/>
  <c r="AR782" i="5"/>
  <c r="AR783" i="5"/>
  <c r="AR784" i="5"/>
  <c r="AR785" i="5"/>
  <c r="AR786" i="5"/>
  <c r="AR787" i="5"/>
  <c r="AR788" i="5"/>
  <c r="AR789" i="5"/>
  <c r="AR790" i="5"/>
  <c r="AR791" i="5"/>
  <c r="AR792" i="5"/>
  <c r="AR793" i="5"/>
  <c r="AR794" i="5"/>
  <c r="AR795" i="5"/>
  <c r="AR796" i="5"/>
  <c r="AR797" i="5"/>
  <c r="AR798" i="5"/>
  <c r="AR799" i="5"/>
  <c r="AR800" i="5"/>
  <c r="AR801" i="5"/>
  <c r="AR802" i="5"/>
  <c r="AR803" i="5"/>
  <c r="AR804" i="5"/>
  <c r="AR805" i="5"/>
  <c r="AR806" i="5"/>
  <c r="AR807" i="5"/>
  <c r="AR808" i="5"/>
  <c r="AR809" i="5"/>
  <c r="AR810" i="5"/>
  <c r="AR811" i="5"/>
  <c r="AR812" i="5"/>
  <c r="AR813" i="5"/>
  <c r="AR814" i="5"/>
  <c r="AR815" i="5"/>
  <c r="AR816" i="5"/>
  <c r="AR817" i="5"/>
  <c r="AR818" i="5"/>
  <c r="AR819" i="5"/>
  <c r="AR820" i="5"/>
  <c r="AR821" i="5"/>
  <c r="AR822" i="5"/>
  <c r="AR823" i="5"/>
  <c r="AR824" i="5"/>
  <c r="AR825" i="5"/>
  <c r="AR826" i="5"/>
  <c r="AR827" i="5"/>
  <c r="AR828" i="5"/>
  <c r="AR829" i="5"/>
  <c r="AR830" i="5"/>
  <c r="AR831" i="5"/>
  <c r="AR832" i="5"/>
  <c r="AR833" i="5"/>
  <c r="AR834" i="5"/>
  <c r="AR835" i="5"/>
  <c r="AR836" i="5"/>
  <c r="AR837" i="5"/>
  <c r="AR838" i="5"/>
  <c r="AR839" i="5"/>
  <c r="AR840" i="5"/>
  <c r="AR841" i="5"/>
  <c r="AR842" i="5"/>
  <c r="AR843" i="5"/>
  <c r="AR844" i="5"/>
  <c r="AR845" i="5"/>
  <c r="AR846" i="5"/>
  <c r="AR847" i="5"/>
  <c r="AR848" i="5"/>
  <c r="AR849" i="5"/>
  <c r="AR850" i="5"/>
  <c r="AR851" i="5"/>
  <c r="AR852" i="5"/>
  <c r="AR853" i="5"/>
  <c r="AR854" i="5"/>
  <c r="AR855" i="5"/>
  <c r="AR856" i="5"/>
  <c r="AR857" i="5"/>
  <c r="AR858" i="5"/>
  <c r="AR859" i="5"/>
  <c r="AR860" i="5"/>
  <c r="AR861" i="5"/>
  <c r="AR862" i="5"/>
  <c r="AR863" i="5"/>
  <c r="AR864" i="5"/>
  <c r="AR865" i="5"/>
  <c r="AR866" i="5"/>
  <c r="AR867" i="5"/>
  <c r="AR868" i="5"/>
  <c r="AR869" i="5"/>
  <c r="AR870" i="5"/>
  <c r="AR871" i="5"/>
  <c r="AR872" i="5"/>
  <c r="AR873" i="5"/>
  <c r="AR874" i="5"/>
  <c r="AR875" i="5"/>
  <c r="AR876" i="5"/>
  <c r="AR877" i="5"/>
  <c r="AR878" i="5"/>
  <c r="AR879" i="5"/>
  <c r="AR880" i="5"/>
  <c r="AR881" i="5"/>
  <c r="AR882" i="5"/>
  <c r="AR883" i="5"/>
  <c r="AR884" i="5"/>
  <c r="AR885" i="5"/>
  <c r="AR886" i="5"/>
  <c r="AR887" i="5"/>
  <c r="AR888" i="5"/>
  <c r="AR889" i="5"/>
  <c r="AR890" i="5"/>
  <c r="AR891" i="5"/>
  <c r="AR892" i="5"/>
  <c r="AR893" i="5"/>
  <c r="AR894" i="5"/>
  <c r="AR895" i="5"/>
  <c r="AR896" i="5"/>
  <c r="AR897" i="5"/>
  <c r="AR898" i="5"/>
  <c r="AR899" i="5"/>
  <c r="AR900" i="5"/>
  <c r="AR901" i="5"/>
  <c r="AR902" i="5"/>
  <c r="AR903" i="5"/>
  <c r="AR904" i="5"/>
  <c r="AR905" i="5"/>
  <c r="AR906" i="5"/>
  <c r="AR907" i="5"/>
  <c r="AR908" i="5"/>
  <c r="AR909" i="5"/>
  <c r="AR910" i="5"/>
  <c r="AR911" i="5"/>
  <c r="AR912" i="5"/>
  <c r="AR913" i="5"/>
  <c r="AR914" i="5"/>
  <c r="AR915" i="5"/>
  <c r="AR916" i="5"/>
  <c r="AR917" i="5"/>
  <c r="AR918" i="5"/>
  <c r="AR919" i="5"/>
  <c r="AR920" i="5"/>
  <c r="AR921" i="5"/>
  <c r="AR922" i="5"/>
  <c r="AR923" i="5"/>
  <c r="AR924" i="5"/>
  <c r="AR925" i="5"/>
  <c r="AR926" i="5"/>
  <c r="AR927" i="5"/>
  <c r="AR928" i="5"/>
  <c r="AR929" i="5"/>
  <c r="AR930" i="5"/>
  <c r="AR931" i="5"/>
  <c r="AR932" i="5"/>
  <c r="AR933" i="5"/>
  <c r="AR934" i="5"/>
  <c r="AR935" i="5"/>
  <c r="AR936" i="5"/>
  <c r="AR937" i="5"/>
  <c r="AR938" i="5"/>
  <c r="AR939" i="5"/>
  <c r="AR940" i="5"/>
  <c r="AR941" i="5"/>
  <c r="AR942" i="5"/>
  <c r="AR943" i="5"/>
  <c r="AR944" i="5"/>
  <c r="AR945" i="5"/>
  <c r="AR946" i="5"/>
  <c r="AR947" i="5"/>
  <c r="AR948" i="5"/>
  <c r="AR949" i="5"/>
  <c r="AR950" i="5"/>
  <c r="AR951" i="5"/>
  <c r="AR952" i="5"/>
  <c r="AR953" i="5"/>
  <c r="AR954" i="5"/>
  <c r="AR955" i="5"/>
  <c r="AR956" i="5"/>
  <c r="AR957" i="5"/>
  <c r="AR958" i="5"/>
  <c r="AR959" i="5"/>
  <c r="AR960" i="5"/>
  <c r="AR961" i="5"/>
  <c r="AR962" i="5"/>
  <c r="AR963" i="5"/>
  <c r="AR964" i="5"/>
  <c r="AR965" i="5"/>
  <c r="AR966" i="5"/>
  <c r="AR967" i="5"/>
  <c r="AR968" i="5"/>
  <c r="AR969" i="5"/>
  <c r="AR970" i="5"/>
  <c r="AR971" i="5"/>
  <c r="AR972" i="5"/>
  <c r="AR973" i="5"/>
  <c r="AR974" i="5"/>
  <c r="AR975" i="5"/>
  <c r="AR976" i="5"/>
  <c r="AR977" i="5"/>
  <c r="AR978" i="5"/>
  <c r="AR979" i="5"/>
  <c r="AR980" i="5"/>
  <c r="AR981" i="5"/>
  <c r="AR982" i="5"/>
  <c r="AR983" i="5"/>
  <c r="AR984" i="5"/>
  <c r="AR985" i="5"/>
  <c r="AR986" i="5"/>
  <c r="AR987" i="5"/>
  <c r="AR988" i="5"/>
  <c r="AR989" i="5"/>
  <c r="AR990" i="5"/>
  <c r="AR991" i="5"/>
  <c r="AR992" i="5"/>
  <c r="AR993" i="5"/>
  <c r="AR994" i="5"/>
  <c r="AR995" i="5"/>
  <c r="AR996" i="5"/>
  <c r="AR997" i="5"/>
  <c r="AR998" i="5"/>
  <c r="AR999" i="5"/>
  <c r="AR1000" i="5"/>
  <c r="AR1001" i="5"/>
  <c r="AR1002" i="5"/>
  <c r="AR1003" i="5"/>
  <c r="AR1004" i="5"/>
  <c r="AR1005" i="5"/>
  <c r="AR1006" i="5"/>
  <c r="AR1007" i="5"/>
  <c r="AR1008" i="5"/>
  <c r="AR1009" i="5"/>
  <c r="AR1010" i="5"/>
  <c r="AR1011" i="5"/>
  <c r="AR1012" i="5"/>
  <c r="AR1013" i="5"/>
  <c r="AR1014" i="5"/>
  <c r="AR1015" i="5"/>
  <c r="AR1016" i="5"/>
  <c r="AR1017" i="5"/>
  <c r="AR1018" i="5"/>
  <c r="AR1019" i="5"/>
  <c r="AR1020" i="5"/>
  <c r="AR1021" i="5"/>
  <c r="AR1022" i="5"/>
  <c r="AR1023" i="5"/>
  <c r="AR1024" i="5"/>
  <c r="AR1025" i="5"/>
  <c r="AR1026" i="5"/>
  <c r="AR1027" i="5"/>
  <c r="AR1028" i="5"/>
  <c r="AR1029" i="5"/>
  <c r="AR1030" i="5"/>
  <c r="AR1031" i="5"/>
  <c r="AR1032" i="5"/>
  <c r="AR1033" i="5"/>
  <c r="AR1034" i="5"/>
  <c r="AR1035" i="5"/>
  <c r="AR1036" i="5"/>
  <c r="AR1037" i="5"/>
  <c r="AR1038" i="5"/>
  <c r="AR1039" i="5"/>
  <c r="AR1040" i="5"/>
  <c r="AR1041" i="5"/>
  <c r="AR1042" i="5"/>
  <c r="AR1043" i="5"/>
  <c r="AR1044" i="5"/>
  <c r="AR1045" i="5"/>
  <c r="BH1579" i="5"/>
  <c r="BG1579" i="5"/>
  <c r="C32" i="2"/>
  <c r="N32" i="2"/>
  <c r="Z403" i="6"/>
  <c r="AD403" i="6"/>
  <c r="AJ403" i="6"/>
  <c r="AI403" i="6"/>
  <c r="AH403" i="6"/>
  <c r="N20" i="2"/>
  <c r="AG750" i="6"/>
  <c r="AG745" i="6"/>
  <c r="AG751" i="6"/>
  <c r="AG752" i="6"/>
  <c r="AG743" i="6"/>
  <c r="AG748" i="6"/>
  <c r="AG753" i="6"/>
  <c r="AG744" i="6"/>
  <c r="AG746" i="6"/>
  <c r="AG749" i="6"/>
  <c r="AG747" i="6"/>
  <c r="AR1048" i="5"/>
  <c r="AR1049" i="5"/>
  <c r="AR1050" i="5"/>
  <c r="AR1051" i="5"/>
  <c r="AR1052" i="5"/>
  <c r="AR1053" i="5"/>
  <c r="AR1054" i="5"/>
  <c r="AR1055" i="5"/>
  <c r="AR1056" i="5"/>
  <c r="AR1057" i="5"/>
  <c r="AR1058" i="5"/>
  <c r="AR1059" i="5"/>
  <c r="AR1060" i="5"/>
  <c r="AR1061" i="5"/>
  <c r="AR1062" i="5"/>
  <c r="AR1063" i="5"/>
  <c r="AR1064" i="5"/>
  <c r="AR1065" i="5"/>
  <c r="AR1066" i="5"/>
  <c r="AR1067" i="5"/>
  <c r="AR1068" i="5"/>
  <c r="AR1069" i="5"/>
  <c r="AR1070" i="5"/>
  <c r="AR1071" i="5"/>
  <c r="AR1072" i="5"/>
  <c r="AR1073" i="5"/>
  <c r="AR1074" i="5"/>
  <c r="AR1075" i="5"/>
  <c r="AR1076" i="5"/>
  <c r="AR1077" i="5"/>
  <c r="AR1078" i="5"/>
  <c r="AR1079" i="5"/>
  <c r="AR1080" i="5"/>
  <c r="AR1081" i="5"/>
  <c r="AR1082" i="5"/>
  <c r="AR1083" i="5"/>
  <c r="AR1084" i="5"/>
  <c r="AR1085" i="5"/>
  <c r="AR1086" i="5"/>
  <c r="AR1087" i="5"/>
  <c r="AR1088" i="5"/>
  <c r="AR1089" i="5"/>
  <c r="AR1090" i="5"/>
  <c r="AR1091" i="5"/>
  <c r="AR1092" i="5"/>
  <c r="AR1093" i="5"/>
  <c r="AR1094" i="5"/>
  <c r="AR1095" i="5"/>
  <c r="AR1096" i="5"/>
  <c r="AR1097" i="5"/>
  <c r="AR1098" i="5"/>
  <c r="AR1099" i="5"/>
  <c r="AR1100" i="5"/>
  <c r="AR1101" i="5"/>
  <c r="AR1102" i="5"/>
  <c r="AR1103" i="5"/>
  <c r="AR1104" i="5"/>
  <c r="AR1105" i="5"/>
  <c r="AR1106" i="5"/>
  <c r="AR1107" i="5"/>
  <c r="AR1108" i="5"/>
  <c r="AR1109" i="5"/>
  <c r="AR1110" i="5"/>
  <c r="AR1111" i="5"/>
  <c r="AR1112" i="5"/>
  <c r="AR1113" i="5"/>
  <c r="AR1114" i="5"/>
  <c r="AR1115" i="5"/>
  <c r="AR1116" i="5"/>
  <c r="AR1117" i="5"/>
  <c r="AR1118" i="5"/>
  <c r="AR1119" i="5"/>
  <c r="AR1120" i="5"/>
  <c r="AR1121" i="5"/>
  <c r="AR1122" i="5"/>
  <c r="AR1123" i="5"/>
  <c r="AR1124" i="5"/>
  <c r="AR1125" i="5"/>
  <c r="AR1126" i="5"/>
  <c r="AR1127" i="5"/>
  <c r="AR1128" i="5"/>
  <c r="AR1129" i="5"/>
  <c r="AR1130" i="5"/>
  <c r="AR1131" i="5"/>
  <c r="AR1132" i="5"/>
  <c r="AR1133" i="5"/>
  <c r="AR1134" i="5"/>
  <c r="AR1135" i="5"/>
  <c r="AR1136" i="5"/>
  <c r="AR1137" i="5"/>
  <c r="AR1138" i="5"/>
  <c r="AR1139" i="5"/>
  <c r="AR1140" i="5"/>
  <c r="AR1141" i="5"/>
  <c r="AR1142" i="5"/>
  <c r="AR1143" i="5"/>
  <c r="AR1144" i="5"/>
  <c r="AR1145" i="5"/>
  <c r="AR1146" i="5"/>
  <c r="AR1147" i="5"/>
  <c r="AR1148" i="5"/>
  <c r="AR1149" i="5"/>
  <c r="AR1150" i="5"/>
  <c r="AR1151" i="5"/>
  <c r="AR1152" i="5"/>
  <c r="AR1153" i="5"/>
  <c r="AR1154" i="5"/>
  <c r="AR1155" i="5"/>
  <c r="AR1156" i="5"/>
  <c r="AR1157" i="5"/>
  <c r="AR1158" i="5"/>
  <c r="AR1159" i="5"/>
  <c r="AR1160" i="5"/>
  <c r="AR1161" i="5"/>
  <c r="AR1162" i="5"/>
  <c r="AR1163" i="5"/>
  <c r="AR1164" i="5"/>
  <c r="AR1165" i="5"/>
  <c r="AR1166" i="5"/>
  <c r="AR1167" i="5"/>
  <c r="AR1168" i="5"/>
  <c r="AR1169" i="5"/>
  <c r="AR1170" i="5"/>
  <c r="AR1171" i="5"/>
  <c r="AR1172" i="5"/>
  <c r="AR1173" i="5"/>
  <c r="AR1174" i="5"/>
  <c r="AR1175" i="5"/>
  <c r="AR1176" i="5"/>
  <c r="AR1177" i="5"/>
  <c r="AR1178" i="5"/>
  <c r="AR1179" i="5"/>
  <c r="AR1180" i="5"/>
  <c r="AR1181" i="5"/>
  <c r="AR1182" i="5"/>
  <c r="AR1183" i="5"/>
  <c r="AR1184" i="5"/>
  <c r="AR1185" i="5"/>
  <c r="AR1186" i="5"/>
  <c r="AR1187" i="5"/>
  <c r="AR1188" i="5"/>
  <c r="AR1189" i="5"/>
  <c r="AR1190" i="5"/>
  <c r="AR1191" i="5"/>
  <c r="AR1192" i="5"/>
  <c r="AR1193" i="5"/>
  <c r="AR1194" i="5"/>
  <c r="AR1195" i="5"/>
  <c r="AR1196" i="5"/>
  <c r="AR1197" i="5"/>
  <c r="AR1198" i="5"/>
  <c r="AR1199" i="5"/>
  <c r="AR1200" i="5"/>
  <c r="AR1201" i="5"/>
  <c r="AR1202" i="5"/>
  <c r="AR1203" i="5"/>
  <c r="AR1204" i="5"/>
  <c r="AR1205" i="5"/>
  <c r="AR1206" i="5"/>
  <c r="AR1207" i="5"/>
  <c r="AR1208" i="5"/>
  <c r="AR1209" i="5"/>
  <c r="AR1210" i="5"/>
  <c r="AR1211" i="5"/>
  <c r="AR1212" i="5"/>
  <c r="AR1213" i="5"/>
  <c r="AR1214" i="5"/>
  <c r="AR1215" i="5"/>
  <c r="AR1216" i="5"/>
  <c r="AR1217" i="5"/>
  <c r="AR1218" i="5"/>
  <c r="AR1219" i="5"/>
  <c r="AR1220" i="5"/>
  <c r="AR1221" i="5"/>
  <c r="AR1222" i="5"/>
  <c r="AR1223" i="5"/>
  <c r="AR1224" i="5"/>
  <c r="AR1225" i="5"/>
  <c r="AR1226" i="5"/>
  <c r="AR1227" i="5"/>
  <c r="AR1228" i="5"/>
  <c r="AR1229" i="5"/>
  <c r="AR1230" i="5"/>
  <c r="AR1231" i="5"/>
  <c r="AR1232" i="5"/>
  <c r="AR1233" i="5"/>
  <c r="AR1234" i="5"/>
  <c r="AR1235" i="5"/>
  <c r="AR1236" i="5"/>
  <c r="AR1237" i="5"/>
  <c r="AR1238" i="5"/>
  <c r="AR1239" i="5"/>
  <c r="AR1240" i="5"/>
  <c r="AR1241" i="5"/>
  <c r="AR1242" i="5"/>
  <c r="AR1243" i="5"/>
  <c r="AR1244" i="5"/>
  <c r="AR1245" i="5"/>
  <c r="AR1246" i="5"/>
  <c r="AR1247" i="5"/>
  <c r="AR1248" i="5"/>
  <c r="AR1249" i="5"/>
  <c r="AR1250" i="5"/>
  <c r="AR1251" i="5"/>
  <c r="AR1252" i="5"/>
  <c r="AR1253" i="5"/>
  <c r="AR1254" i="5"/>
  <c r="AR1255" i="5"/>
  <c r="AR1256" i="5"/>
  <c r="AR1257" i="5"/>
  <c r="AR1258" i="5"/>
  <c r="AR1259" i="5"/>
  <c r="AR1260" i="5"/>
  <c r="AR1261" i="5"/>
  <c r="AR1262" i="5"/>
  <c r="AR1263" i="5"/>
  <c r="AR1264" i="5"/>
  <c r="AR1265" i="5"/>
  <c r="AR1266" i="5"/>
  <c r="AR1267" i="5"/>
  <c r="AR1268" i="5"/>
  <c r="AR1269" i="5"/>
  <c r="AR1270" i="5"/>
  <c r="AR1271" i="5"/>
  <c r="AR1272" i="5"/>
  <c r="AR1273" i="5"/>
  <c r="AR1274" i="5"/>
  <c r="AR1275" i="5"/>
  <c r="AR1276" i="5"/>
  <c r="AR1277" i="5"/>
  <c r="AR1278" i="5"/>
  <c r="AR1279" i="5"/>
  <c r="AR1280" i="5"/>
  <c r="AR1281" i="5"/>
  <c r="AR1282" i="5"/>
  <c r="AR1283" i="5"/>
  <c r="AR1284" i="5"/>
  <c r="AR1285" i="5"/>
  <c r="AR1286" i="5"/>
  <c r="AR1287" i="5"/>
  <c r="AR1288" i="5"/>
  <c r="Z1049" i="5"/>
  <c r="Z1062" i="5"/>
  <c r="Z1076" i="5"/>
  <c r="Z1086" i="5"/>
  <c r="Z1048" i="5"/>
  <c r="Z1050" i="5"/>
  <c r="Z1051" i="5"/>
  <c r="Z1052" i="5"/>
  <c r="Z1053" i="5"/>
  <c r="Z1054" i="5"/>
  <c r="Z1055" i="5"/>
  <c r="Z1056" i="5"/>
  <c r="Z1057" i="5"/>
  <c r="Z1058" i="5"/>
  <c r="Z1059" i="5"/>
  <c r="Z1060" i="5"/>
  <c r="Z1061" i="5"/>
  <c r="Z1063" i="5"/>
  <c r="Z1064" i="5"/>
  <c r="Z1065" i="5"/>
  <c r="Z1066" i="5"/>
  <c r="Z1067" i="5"/>
  <c r="Z1068" i="5"/>
  <c r="Z1069" i="5"/>
  <c r="Z1070" i="5"/>
  <c r="Z1071" i="5"/>
  <c r="Z1072" i="5"/>
  <c r="Z1073" i="5"/>
  <c r="Z1074" i="5"/>
  <c r="Z1075" i="5"/>
  <c r="Z1077" i="5"/>
  <c r="Z1078" i="5"/>
  <c r="Z1079" i="5"/>
  <c r="Z1080" i="5"/>
  <c r="Z1081" i="5"/>
  <c r="Z1082" i="5"/>
  <c r="Z1083" i="5"/>
  <c r="Z1084" i="5"/>
  <c r="Z1085" i="5"/>
  <c r="Z1087" i="5"/>
  <c r="Z1088" i="5"/>
  <c r="Z1089" i="5"/>
  <c r="Z1090" i="5"/>
  <c r="Z1091" i="5"/>
  <c r="Z1092" i="5"/>
  <c r="Z1093" i="5"/>
  <c r="Z1094" i="5"/>
  <c r="Z1095" i="5"/>
  <c r="Z1096" i="5"/>
  <c r="Z1097" i="5"/>
  <c r="Z1098" i="5"/>
  <c r="Z1099" i="5"/>
  <c r="Z1100" i="5"/>
  <c r="Z1101" i="5"/>
  <c r="Z1102" i="5"/>
  <c r="Z1103" i="5"/>
  <c r="Z1104" i="5"/>
  <c r="Z1105" i="5"/>
  <c r="Z1106" i="5"/>
  <c r="Z1107" i="5"/>
  <c r="Z1108" i="5"/>
  <c r="Z1109" i="5"/>
  <c r="Z1110" i="5"/>
  <c r="Z1111" i="5"/>
  <c r="Z1112" i="5"/>
  <c r="Z1113" i="5"/>
  <c r="Z1114" i="5"/>
  <c r="Z1115" i="5"/>
  <c r="Z1116" i="5"/>
  <c r="Z1117" i="5"/>
  <c r="Z1118" i="5"/>
  <c r="Z1119" i="5"/>
  <c r="Z1120" i="5"/>
  <c r="Z1121" i="5"/>
  <c r="Z1122" i="5"/>
  <c r="Z1123" i="5"/>
  <c r="Z1124" i="5"/>
  <c r="Z1125" i="5"/>
  <c r="Z1126" i="5"/>
  <c r="Z1127" i="5"/>
  <c r="Z1128" i="5"/>
  <c r="Z1129" i="5"/>
  <c r="Z1130" i="5"/>
  <c r="Z1131" i="5"/>
  <c r="Z1132" i="5"/>
  <c r="Z1133" i="5"/>
  <c r="Z1134" i="5"/>
  <c r="Z1135" i="5"/>
  <c r="Z1136" i="5"/>
  <c r="Z1137" i="5"/>
  <c r="Z1139" i="5"/>
  <c r="Z1140" i="5"/>
  <c r="Z1141" i="5"/>
  <c r="Z1142" i="5"/>
  <c r="Z1143" i="5"/>
  <c r="Z1144" i="5"/>
  <c r="Z1145" i="5"/>
  <c r="Z1146" i="5"/>
  <c r="Z1147" i="5"/>
  <c r="Z1148" i="5"/>
  <c r="Z1149" i="5"/>
  <c r="Z1150" i="5"/>
  <c r="Z1151" i="5"/>
  <c r="Z1152" i="5"/>
  <c r="Z1153" i="5"/>
  <c r="Z1154" i="5"/>
  <c r="Z1155" i="5"/>
  <c r="Z1156" i="5"/>
  <c r="Z1157" i="5"/>
  <c r="Z1158" i="5"/>
  <c r="Z1159" i="5"/>
  <c r="Z1160" i="5"/>
  <c r="Z1161" i="5"/>
  <c r="Z1162" i="5"/>
  <c r="Z1163" i="5"/>
  <c r="Z1164" i="5"/>
  <c r="Z1165" i="5"/>
  <c r="Z1166" i="5"/>
  <c r="Z1167" i="5"/>
  <c r="Z1168" i="5"/>
  <c r="Z1169" i="5"/>
  <c r="Z1170" i="5"/>
  <c r="Z1171" i="5"/>
  <c r="Z1172" i="5"/>
  <c r="Z1173" i="5"/>
  <c r="Z1174" i="5"/>
  <c r="Z1175" i="5"/>
  <c r="Z1176" i="5"/>
  <c r="Z1177" i="5"/>
  <c r="Z1178" i="5"/>
  <c r="Z1179" i="5"/>
  <c r="Z1180" i="5"/>
  <c r="Z1181" i="5"/>
  <c r="Z1182" i="5"/>
  <c r="Z1183" i="5"/>
  <c r="Z1184" i="5"/>
  <c r="Z1185" i="5"/>
  <c r="Z1186" i="5"/>
  <c r="Z1187" i="5"/>
  <c r="Z1188" i="5"/>
  <c r="Z1189" i="5"/>
  <c r="Z1190" i="5"/>
  <c r="Z1191" i="5"/>
  <c r="Z1192" i="5"/>
  <c r="Z1193" i="5"/>
  <c r="Z1194" i="5"/>
  <c r="Z1195" i="5"/>
  <c r="Z1196" i="5"/>
  <c r="Z1197" i="5"/>
  <c r="Z1198" i="5"/>
  <c r="Z1199" i="5"/>
  <c r="Z1200" i="5"/>
  <c r="Z1201" i="5"/>
  <c r="Z1202" i="5"/>
  <c r="Z1203" i="5"/>
  <c r="Z1204" i="5"/>
  <c r="Z1205" i="5"/>
  <c r="Z1206" i="5"/>
  <c r="Z1207" i="5"/>
  <c r="Z1208" i="5"/>
  <c r="Z1209" i="5"/>
  <c r="Z1210" i="5"/>
  <c r="Z1211" i="5"/>
  <c r="Z1212" i="5"/>
  <c r="Z1213" i="5"/>
  <c r="Z1214" i="5"/>
  <c r="Z1215" i="5"/>
  <c r="Z1216" i="5"/>
  <c r="Z1217" i="5"/>
  <c r="Z1218" i="5"/>
  <c r="Z1219" i="5"/>
  <c r="Z1220" i="5"/>
  <c r="Z1221" i="5"/>
  <c r="Z1222" i="5"/>
  <c r="Z1223" i="5"/>
  <c r="Z1225" i="5"/>
  <c r="Z1226" i="5"/>
  <c r="Z1227" i="5"/>
  <c r="Z1228" i="5"/>
  <c r="Z1229" i="5"/>
  <c r="Z1230" i="5"/>
  <c r="Z1231" i="5"/>
  <c r="Z1232" i="5"/>
  <c r="Z1233" i="5"/>
  <c r="Z1234" i="5"/>
  <c r="Z1235" i="5"/>
  <c r="Z1236" i="5"/>
  <c r="Z1237" i="5"/>
  <c r="Z1238" i="5"/>
  <c r="Z1239" i="5"/>
  <c r="Z1240" i="5"/>
  <c r="Z1241" i="5"/>
  <c r="Z1242" i="5"/>
  <c r="Z1243" i="5"/>
  <c r="Z1244" i="5"/>
  <c r="Z1245" i="5"/>
  <c r="Z1246" i="5"/>
  <c r="Z1247" i="5"/>
  <c r="Z1248" i="5"/>
  <c r="Z1249" i="5"/>
  <c r="Z1250" i="5"/>
  <c r="Z1251" i="5"/>
  <c r="Z1252" i="5"/>
  <c r="Z1253" i="5"/>
  <c r="Z1254" i="5"/>
  <c r="Z1255" i="5"/>
  <c r="Z1256" i="5"/>
  <c r="Z1257" i="5"/>
  <c r="Z1258" i="5"/>
  <c r="Z1259" i="5"/>
  <c r="Z1260" i="5"/>
  <c r="Z1261" i="5"/>
  <c r="Z1262" i="5"/>
  <c r="Z1263" i="5"/>
  <c r="Z1264" i="5"/>
  <c r="Z1265" i="5"/>
  <c r="Z1266" i="5"/>
  <c r="Z1267" i="5"/>
  <c r="Z1268" i="5"/>
  <c r="Z1269" i="5"/>
  <c r="Z1270" i="5"/>
  <c r="Z1271" i="5"/>
  <c r="Z1272" i="5"/>
  <c r="Z1273" i="5"/>
  <c r="Z1274" i="5"/>
  <c r="Z1275" i="5"/>
  <c r="Z1276" i="5"/>
  <c r="Z1277" i="5"/>
  <c r="Z1278" i="5"/>
  <c r="Z1279" i="5"/>
  <c r="Z1280" i="5"/>
  <c r="Z1281" i="5"/>
  <c r="Z1282" i="5"/>
  <c r="Z1283" i="5"/>
  <c r="Z1284" i="5"/>
  <c r="Z1285" i="5"/>
  <c r="Z1286" i="5"/>
  <c r="Z1287" i="5"/>
  <c r="Z1288" i="5"/>
  <c r="AR1333" i="5"/>
  <c r="AR1334" i="5"/>
  <c r="AR1335" i="5"/>
  <c r="AR1336" i="5"/>
  <c r="AR1337" i="5"/>
  <c r="AR1338" i="5"/>
  <c r="AR1339" i="5"/>
  <c r="AR1340" i="5"/>
  <c r="AR1341" i="5"/>
  <c r="AR1342" i="5"/>
  <c r="AR1343" i="5"/>
  <c r="AR1344" i="5"/>
  <c r="AR1345" i="5"/>
  <c r="AR1346" i="5"/>
  <c r="AR1347" i="5"/>
  <c r="AR1348" i="5"/>
  <c r="AR1349" i="5"/>
  <c r="AR1350" i="5"/>
  <c r="AR1351" i="5"/>
  <c r="AR1352" i="5"/>
  <c r="AR1353" i="5"/>
  <c r="AR1354" i="5"/>
  <c r="AR1355" i="5"/>
  <c r="AR1356" i="5"/>
  <c r="AR1357" i="5"/>
  <c r="AR1358" i="5"/>
  <c r="AR1359" i="5"/>
  <c r="AR1360" i="5"/>
  <c r="AR1361" i="5"/>
  <c r="AR1362" i="5"/>
  <c r="AR1363" i="5"/>
  <c r="AR1364" i="5"/>
  <c r="AR1365" i="5"/>
  <c r="AR1366" i="5"/>
  <c r="AR1367" i="5"/>
  <c r="AR1368" i="5"/>
  <c r="AR1369" i="5"/>
  <c r="AR1370" i="5"/>
  <c r="AR1371" i="5"/>
  <c r="AR1372" i="5"/>
  <c r="AR1373" i="5"/>
  <c r="AR1374" i="5"/>
  <c r="AR1375" i="5"/>
  <c r="AR1376" i="5"/>
  <c r="AR1377" i="5"/>
  <c r="AR1378" i="5"/>
  <c r="AR1379" i="5"/>
  <c r="AR1380" i="5"/>
  <c r="AR1381" i="5"/>
  <c r="AR1382" i="5"/>
  <c r="AR1383" i="5"/>
  <c r="AR1384" i="5"/>
  <c r="AR1385" i="5"/>
  <c r="AR1386" i="5"/>
  <c r="AR1387" i="5"/>
  <c r="AR1388" i="5"/>
  <c r="AR1389" i="5"/>
  <c r="AR1390" i="5"/>
  <c r="AR1391" i="5"/>
  <c r="AR1392" i="5"/>
  <c r="AR1393" i="5"/>
  <c r="AR1394" i="5"/>
  <c r="AR1395" i="5"/>
  <c r="AR1396" i="5"/>
  <c r="AR1397" i="5"/>
  <c r="AR1398" i="5"/>
  <c r="AR1399" i="5"/>
  <c r="AR1400" i="5"/>
  <c r="AR1401" i="5"/>
  <c r="AR1402" i="5"/>
  <c r="AR1403" i="5"/>
  <c r="AR1404" i="5"/>
  <c r="AR1405" i="5"/>
  <c r="AR1406" i="5"/>
  <c r="AR1407" i="5"/>
  <c r="AR1408" i="5"/>
  <c r="AR1409" i="5"/>
  <c r="AR1410" i="5"/>
  <c r="AR1411" i="5"/>
  <c r="AR1412" i="5"/>
  <c r="AR1413" i="5"/>
  <c r="AR1414" i="5"/>
  <c r="AR1415" i="5"/>
  <c r="AR1416" i="5"/>
  <c r="AR1417" i="5"/>
  <c r="AR1418" i="5"/>
  <c r="AR1419" i="5"/>
  <c r="AR1420" i="5"/>
  <c r="AR1421" i="5"/>
  <c r="AR1422" i="5"/>
  <c r="AR1423" i="5"/>
  <c r="AR1424" i="5"/>
  <c r="AR1425" i="5"/>
  <c r="AR1426" i="5"/>
  <c r="AR1427" i="5"/>
  <c r="AR1428" i="5"/>
  <c r="AR1429" i="5"/>
  <c r="AR1430" i="5"/>
  <c r="AR1431" i="5"/>
  <c r="AR1432" i="5"/>
  <c r="AR1433" i="5"/>
  <c r="AR1434" i="5"/>
  <c r="AR1435" i="5"/>
  <c r="AR1436" i="5"/>
  <c r="AR1437" i="5"/>
  <c r="AR1438" i="5"/>
  <c r="AR1439" i="5"/>
  <c r="AR1440" i="5"/>
  <c r="AR1441" i="5"/>
  <c r="AR1442" i="5"/>
  <c r="AR1443" i="5"/>
  <c r="AR1444" i="5"/>
  <c r="AR1445" i="5"/>
  <c r="AR1446" i="5"/>
  <c r="AR1447" i="5"/>
  <c r="AR1448" i="5"/>
  <c r="AR1449" i="5"/>
  <c r="AR1450" i="5"/>
  <c r="AR1451" i="5"/>
  <c r="AR1452" i="5"/>
  <c r="AR1453" i="5"/>
  <c r="AR1454" i="5"/>
  <c r="AR1455" i="5"/>
  <c r="AR1456" i="5"/>
  <c r="AR1457" i="5"/>
  <c r="AR1458" i="5"/>
  <c r="AR1459" i="5"/>
  <c r="AR1460" i="5"/>
  <c r="AR1461" i="5"/>
  <c r="AR1462" i="5"/>
  <c r="AR1463" i="5"/>
  <c r="AR1464" i="5"/>
  <c r="AR1465" i="5"/>
  <c r="AR1466" i="5"/>
  <c r="AR1467" i="5"/>
  <c r="AR1468" i="5"/>
  <c r="AR1469" i="5"/>
  <c r="AR1470" i="5"/>
  <c r="AR1471" i="5"/>
  <c r="AR1472" i="5"/>
  <c r="AR1473" i="5"/>
  <c r="AR1474" i="5"/>
  <c r="AR1475" i="5"/>
  <c r="AR1476" i="5"/>
  <c r="AR1477" i="5"/>
  <c r="AR1478" i="5"/>
  <c r="AR1479" i="5"/>
  <c r="AR1480" i="5"/>
  <c r="AR1481" i="5"/>
  <c r="AR1482" i="5"/>
  <c r="AR1483" i="5"/>
  <c r="AR1484" i="5"/>
  <c r="AR1485" i="5"/>
  <c r="AR1486" i="5"/>
  <c r="AR1487" i="5"/>
  <c r="AR1488" i="5"/>
  <c r="AR1489" i="5"/>
  <c r="AR1490" i="5"/>
  <c r="AR1491" i="5"/>
  <c r="AR1492" i="5"/>
  <c r="AR1493" i="5"/>
  <c r="AR1494" i="5"/>
  <c r="AR1495" i="5"/>
  <c r="AR1496" i="5"/>
  <c r="AR1497" i="5"/>
  <c r="AR1498" i="5"/>
  <c r="AR1499" i="5"/>
  <c r="AR1500" i="5"/>
  <c r="AR1501" i="5"/>
  <c r="AR1502" i="5"/>
  <c r="AR1503" i="5"/>
  <c r="AR1504" i="5"/>
  <c r="AR1505" i="5"/>
  <c r="AR1506" i="5"/>
  <c r="AR1507" i="5"/>
  <c r="AR1508" i="5"/>
  <c r="AR1509" i="5"/>
  <c r="AR1510" i="5"/>
  <c r="AR1511" i="5"/>
  <c r="AR1512" i="5"/>
  <c r="AR1513" i="5"/>
  <c r="AR1514" i="5"/>
  <c r="AR1515" i="5"/>
  <c r="AR1516" i="5"/>
  <c r="AR1517" i="5"/>
  <c r="AR1518" i="5"/>
  <c r="AR1519" i="5"/>
  <c r="AR1520" i="5"/>
  <c r="AR1521" i="5"/>
  <c r="AR1522" i="5"/>
  <c r="AR1523" i="5"/>
  <c r="AR1524" i="5"/>
  <c r="AR1525" i="5"/>
  <c r="AR1526" i="5"/>
  <c r="AR1527" i="5"/>
  <c r="AR1528" i="5"/>
  <c r="AR1529" i="5"/>
  <c r="AR1530" i="5"/>
  <c r="AR1531" i="5"/>
  <c r="AR1532" i="5"/>
  <c r="AR1533" i="5"/>
  <c r="AR1534" i="5"/>
  <c r="AR1535" i="5"/>
  <c r="AR1536" i="5"/>
  <c r="AR1537" i="5"/>
  <c r="AR1538" i="5"/>
  <c r="AR1539" i="5"/>
  <c r="AR1540" i="5"/>
  <c r="AR1541" i="5"/>
  <c r="AR1542" i="5"/>
  <c r="AR1543" i="5"/>
  <c r="AR1544" i="5"/>
  <c r="AR1545" i="5"/>
  <c r="AR1546" i="5"/>
  <c r="AR1547" i="5"/>
  <c r="AR1548" i="5"/>
  <c r="AR1549" i="5"/>
  <c r="AR1550" i="5"/>
  <c r="AR1551" i="5"/>
  <c r="AR1552" i="5"/>
  <c r="AR1553" i="5"/>
  <c r="AR1554" i="5"/>
  <c r="AR1555" i="5"/>
  <c r="AR1556" i="5"/>
  <c r="AR1557" i="5"/>
  <c r="AR1558" i="5"/>
  <c r="AR1559" i="5"/>
  <c r="AR1560" i="5"/>
  <c r="AR1561" i="5"/>
  <c r="AR1562" i="5"/>
  <c r="AR1563" i="5"/>
  <c r="AR1564" i="5"/>
  <c r="AR1565" i="5"/>
  <c r="AR1566" i="5"/>
  <c r="AR1567" i="5"/>
  <c r="AR1568" i="5"/>
  <c r="AR1569" i="5"/>
  <c r="AR1570" i="5"/>
  <c r="AR1571" i="5"/>
  <c r="AR1572" i="5"/>
  <c r="AR1573" i="5"/>
  <c r="AR1574" i="5"/>
  <c r="AR1575" i="5"/>
  <c r="AR1576" i="5"/>
  <c r="AR1577" i="5"/>
  <c r="AR1578" i="5"/>
  <c r="CI32" i="6"/>
  <c r="CG32" i="6"/>
  <c r="N5" i="2"/>
  <c r="AY1306" i="6"/>
  <c r="AY1305" i="6"/>
  <c r="AY1304" i="6"/>
  <c r="AY1303" i="6"/>
  <c r="AY1302" i="6"/>
  <c r="AY1301" i="6"/>
  <c r="AY1300" i="6"/>
  <c r="AY1299" i="6"/>
  <c r="AY1298" i="6"/>
  <c r="AY1297" i="6"/>
  <c r="AY1296" i="6"/>
  <c r="AY1295" i="6"/>
  <c r="AY1294" i="6"/>
  <c r="AY1293" i="6"/>
  <c r="AY1292" i="6"/>
  <c r="AY1291" i="6"/>
  <c r="AY1290" i="6"/>
  <c r="AY1289" i="6"/>
  <c r="BF1306" i="6"/>
  <c r="BF1305" i="6"/>
  <c r="BF1304" i="6"/>
  <c r="BF1303" i="6"/>
  <c r="BF1302" i="6"/>
  <c r="BF1301" i="6"/>
  <c r="BF1300" i="6"/>
  <c r="BF1299" i="6"/>
  <c r="BF1298" i="6"/>
  <c r="BF1297" i="6"/>
  <c r="BF1296" i="6"/>
  <c r="BF1295" i="6"/>
  <c r="BF1294" i="6"/>
  <c r="BF1293" i="6"/>
  <c r="BF1292" i="6"/>
  <c r="BF1291" i="6"/>
  <c r="BF1290" i="6"/>
  <c r="BF1289" i="6"/>
  <c r="Y1046" i="5"/>
  <c r="C261" i="6"/>
  <c r="T261" i="6"/>
  <c r="R261" i="6"/>
  <c r="W302" i="6"/>
  <c r="C20" i="2"/>
  <c r="W96" i="6"/>
  <c r="Y96" i="6"/>
  <c r="AE96" i="6"/>
  <c r="C96" i="6"/>
  <c r="U96" i="6"/>
  <c r="U95" i="6"/>
  <c r="U94" i="6"/>
  <c r="U93" i="6"/>
  <c r="U92" i="6"/>
  <c r="U91" i="6"/>
  <c r="U90" i="6"/>
  <c r="U89" i="6"/>
  <c r="AC1579" i="5"/>
  <c r="Y1579" i="5"/>
  <c r="Q104" i="2"/>
  <c r="AG618" i="6"/>
  <c r="AG619" i="6"/>
  <c r="AG620" i="6"/>
  <c r="AG621" i="6"/>
  <c r="AG622" i="6"/>
  <c r="AG623" i="6"/>
  <c r="AG624" i="6"/>
  <c r="AG625" i="6"/>
  <c r="AG626" i="6"/>
  <c r="AG627" i="6"/>
  <c r="AG628" i="6"/>
  <c r="AG629" i="6"/>
  <c r="AG630" i="6"/>
  <c r="AG631" i="6"/>
  <c r="AG632" i="6"/>
  <c r="AG633" i="6"/>
  <c r="AG634" i="6"/>
  <c r="AG635" i="6"/>
  <c r="AG636" i="6"/>
  <c r="AG637" i="6"/>
  <c r="AG638" i="6"/>
  <c r="AG639" i="6"/>
  <c r="AG640" i="6"/>
  <c r="AG641" i="6"/>
  <c r="AG642" i="6"/>
  <c r="AG643" i="6"/>
  <c r="AG644" i="6"/>
  <c r="AG645" i="6"/>
  <c r="AG646" i="6"/>
  <c r="AG647" i="6"/>
  <c r="AG648" i="6"/>
  <c r="AG649" i="6"/>
  <c r="CJ649" i="6"/>
  <c r="AJ649" i="6"/>
  <c r="AI649" i="6"/>
  <c r="AH649" i="6"/>
  <c r="AC649" i="6"/>
  <c r="Z649" i="6"/>
  <c r="C49" i="2"/>
  <c r="AJ507" i="6"/>
  <c r="AF507" i="6"/>
  <c r="C1039" i="5"/>
  <c r="AW95" i="6"/>
  <c r="AV95" i="6"/>
  <c r="AU95" i="6"/>
  <c r="AT95" i="6"/>
  <c r="AS95" i="6"/>
  <c r="AR95" i="6"/>
  <c r="AQ95" i="6"/>
  <c r="AP95" i="6"/>
  <c r="AZ95" i="6"/>
  <c r="S95" i="6"/>
  <c r="V95" i="6"/>
  <c r="AJ11" i="6"/>
  <c r="AE11" i="6"/>
  <c r="R32" i="6"/>
  <c r="R27" i="6"/>
  <c r="X1046" i="5"/>
  <c r="AC1046" i="5"/>
  <c r="W520" i="6"/>
  <c r="AC1289" i="5"/>
  <c r="W1289" i="5"/>
  <c r="AB1289" i="5"/>
  <c r="AA1289" i="5"/>
  <c r="BE1" i="4"/>
  <c r="BK1" i="6"/>
  <c r="BF1" i="4"/>
  <c r="BL1" i="6"/>
  <c r="BG1" i="4"/>
  <c r="BM1" i="6"/>
  <c r="BH1" i="4"/>
  <c r="BN1" i="6"/>
  <c r="BI1" i="4"/>
  <c r="BO1" i="6"/>
  <c r="BJ1" i="4"/>
  <c r="BP1" i="6"/>
  <c r="BK1" i="4"/>
  <c r="BQ1" i="6"/>
  <c r="BL1" i="4"/>
  <c r="BR1" i="6"/>
  <c r="BM1" i="4"/>
  <c r="BS1" i="6"/>
  <c r="BN1" i="4"/>
  <c r="BT1" i="6"/>
  <c r="BO1" i="4"/>
  <c r="BU1" i="6"/>
  <c r="BP1" i="4"/>
  <c r="BV1" i="6"/>
  <c r="BQ1" i="4"/>
  <c r="BW1" i="6"/>
  <c r="BR1" i="4"/>
  <c r="BX1" i="6"/>
  <c r="BS1" i="4"/>
  <c r="BY1" i="6"/>
  <c r="BT1" i="4"/>
  <c r="BZ1" i="6"/>
  <c r="BU1" i="4"/>
  <c r="CA1" i="6"/>
  <c r="BV1" i="4"/>
  <c r="CB1" i="6"/>
  <c r="BW1" i="4"/>
  <c r="CC1" i="6"/>
  <c r="BX1" i="4"/>
  <c r="CD1" i="6"/>
  <c r="BY1" i="4"/>
  <c r="CE1" i="6"/>
  <c r="BZ1" i="4"/>
  <c r="CF1" i="6"/>
  <c r="CA1" i="4"/>
  <c r="CG1" i="6"/>
  <c r="CB1" i="4"/>
  <c r="CH1" i="6"/>
  <c r="CC1" i="4"/>
  <c r="CI1" i="6"/>
  <c r="CD1" i="4"/>
  <c r="CJ1" i="6"/>
  <c r="CE1" i="4"/>
  <c r="CK1" i="6"/>
  <c r="CF1" i="4"/>
  <c r="CL1" i="6"/>
  <c r="CG1" i="4"/>
  <c r="CM1" i="6"/>
  <c r="CH1" i="4"/>
  <c r="CN1" i="6"/>
  <c r="CI1" i="4"/>
  <c r="CO1" i="6"/>
  <c r="CJ1" i="4"/>
  <c r="CP1" i="6"/>
  <c r="CK1" i="4"/>
  <c r="CQ1" i="6"/>
  <c r="CL1" i="4"/>
  <c r="CR1" i="6"/>
  <c r="CM1" i="4"/>
  <c r="CS1" i="6"/>
  <c r="CN1" i="4"/>
  <c r="CT1" i="6"/>
  <c r="AE403" i="6"/>
  <c r="Z3126" i="4"/>
  <c r="Z3127" i="4"/>
  <c r="Z3128" i="4"/>
  <c r="Z3129" i="4"/>
  <c r="Z3130" i="4"/>
  <c r="Z3131" i="4"/>
  <c r="Z3132" i="4"/>
  <c r="Z3133" i="4"/>
  <c r="Z3134" i="4"/>
  <c r="Z3135" i="4"/>
  <c r="Z3136" i="4"/>
  <c r="Z3137" i="4"/>
  <c r="Z3138" i="4"/>
  <c r="Z3139" i="4"/>
  <c r="Z3140" i="4"/>
  <c r="Z3141" i="4"/>
  <c r="Z3142" i="4"/>
  <c r="Z3143" i="4"/>
  <c r="Z3144" i="4"/>
  <c r="Z3145" i="4"/>
  <c r="Z3146" i="4"/>
  <c r="Z3147" i="4"/>
  <c r="Z3148" i="4"/>
  <c r="Z3149" i="4"/>
  <c r="Z3150" i="4"/>
  <c r="Z3151" i="4"/>
  <c r="Z3152" i="4"/>
  <c r="Z3153" i="4"/>
  <c r="Z3154" i="4"/>
  <c r="Z3155" i="4"/>
  <c r="Z3156" i="4"/>
  <c r="Z3157" i="4"/>
  <c r="Z3158" i="4"/>
  <c r="Z3159" i="4"/>
  <c r="Z3160" i="4"/>
  <c r="Z3161" i="4"/>
  <c r="Z3162" i="4"/>
  <c r="Z3163" i="4"/>
  <c r="Z3164" i="4"/>
  <c r="Z3165" i="4"/>
  <c r="Z3166" i="4"/>
  <c r="Z3167" i="4"/>
  <c r="Z3168" i="4"/>
  <c r="Z3169" i="4"/>
  <c r="Z3170" i="4"/>
  <c r="Z3171" i="4"/>
  <c r="Z3172" i="4"/>
  <c r="Z3173" i="4"/>
  <c r="Z3174" i="4"/>
  <c r="Z3175" i="4"/>
  <c r="Z3176" i="4"/>
  <c r="Z3177" i="4"/>
  <c r="Z3178" i="4"/>
  <c r="Z3179" i="4"/>
  <c r="Z3180" i="4"/>
  <c r="Z3181" i="4"/>
  <c r="Z3182" i="4"/>
  <c r="Z3183" i="4"/>
  <c r="Z3184" i="4"/>
  <c r="Z3185" i="4"/>
  <c r="Z3186" i="4"/>
  <c r="Z3187" i="4"/>
  <c r="Z3188" i="4"/>
  <c r="Z3189" i="4"/>
  <c r="Z3190" i="4"/>
  <c r="Z3191" i="4"/>
  <c r="Z3192" i="4"/>
  <c r="Z3193" i="4"/>
  <c r="Z3194" i="4"/>
  <c r="Z3195" i="4"/>
  <c r="Z3196" i="4"/>
  <c r="Z3197" i="4"/>
  <c r="Z3198" i="4"/>
  <c r="Z3199" i="4"/>
  <c r="Z3200" i="4"/>
  <c r="Z3201" i="4"/>
  <c r="Z3202" i="4"/>
  <c r="Z3203" i="4"/>
  <c r="Z3204" i="4"/>
  <c r="Z3205" i="4"/>
  <c r="Z3206" i="4"/>
  <c r="Z3207" i="4"/>
  <c r="Z3208" i="4"/>
  <c r="Z3209" i="4"/>
  <c r="Z3210" i="4"/>
  <c r="Z3211" i="4"/>
  <c r="Z3212" i="4"/>
  <c r="AK445" i="6"/>
  <c r="AL445" i="6"/>
  <c r="AY1328" i="6"/>
  <c r="AY1327" i="6"/>
  <c r="AY1326" i="6"/>
  <c r="AY1325" i="6"/>
  <c r="AY1324" i="6"/>
  <c r="AY1323" i="6"/>
  <c r="BF1326" i="6"/>
  <c r="C1326" i="6"/>
  <c r="R1326" i="6"/>
  <c r="S1326" i="6"/>
  <c r="T1326" i="6"/>
  <c r="U1326" i="6"/>
  <c r="V1326" i="6"/>
  <c r="O1326" i="6"/>
  <c r="P1326" i="6"/>
  <c r="M1326" i="6"/>
  <c r="L1326" i="6"/>
  <c r="K1326" i="6"/>
  <c r="BF1327" i="6"/>
  <c r="C1327" i="6"/>
  <c r="R1327" i="6"/>
  <c r="S1327" i="6"/>
  <c r="T1327" i="6"/>
  <c r="U1327" i="6"/>
  <c r="V1327" i="6"/>
  <c r="O1327" i="6"/>
  <c r="P1327" i="6"/>
  <c r="M1327" i="6"/>
  <c r="L1327" i="6"/>
  <c r="K1327" i="6"/>
  <c r="BF1328" i="6"/>
  <c r="C1328" i="6"/>
  <c r="R1328" i="6"/>
  <c r="S1328" i="6"/>
  <c r="T1328" i="6"/>
  <c r="U1328" i="6"/>
  <c r="V1328" i="6"/>
  <c r="O1328" i="6"/>
  <c r="P1328" i="6"/>
  <c r="M1328" i="6"/>
  <c r="L1328" i="6"/>
  <c r="K1328" i="6"/>
  <c r="AT1224" i="5"/>
  <c r="C1224" i="5"/>
  <c r="D1224" i="5"/>
  <c r="BA1224" i="5"/>
  <c r="E1224" i="5"/>
  <c r="BB1224" i="5"/>
  <c r="F1224" i="5"/>
  <c r="BC1224" i="5"/>
  <c r="G1224" i="5"/>
  <c r="BD1224" i="5"/>
  <c r="BE1224" i="5"/>
  <c r="K1224" i="5"/>
  <c r="L1224" i="5"/>
  <c r="M1224" i="5"/>
  <c r="N1224" i="5"/>
  <c r="O1224" i="5"/>
  <c r="AI1224" i="5"/>
  <c r="H1224" i="5"/>
  <c r="I1224" i="5"/>
  <c r="AT1288" i="5"/>
  <c r="AT1287" i="5"/>
  <c r="AT1286" i="5"/>
  <c r="AT1285" i="5"/>
  <c r="AT1284" i="5"/>
  <c r="AT1283" i="5"/>
  <c r="AT1282" i="5"/>
  <c r="AT1281" i="5"/>
  <c r="AT1280" i="5"/>
  <c r="AT1279" i="5"/>
  <c r="AT1278" i="5"/>
  <c r="AT1277" i="5"/>
  <c r="AT1276" i="5"/>
  <c r="AT1275" i="5"/>
  <c r="AT1274" i="5"/>
  <c r="AT1273" i="5"/>
  <c r="AT1272" i="5"/>
  <c r="AT1271" i="5"/>
  <c r="AT1270" i="5"/>
  <c r="AT1269" i="5"/>
  <c r="AT1268" i="5"/>
  <c r="AT1267" i="5"/>
  <c r="AT1266" i="5"/>
  <c r="AT1265" i="5"/>
  <c r="AT1264" i="5"/>
  <c r="AT1263" i="5"/>
  <c r="AT1262" i="5"/>
  <c r="AT1261" i="5"/>
  <c r="AT1260" i="5"/>
  <c r="AT1259" i="5"/>
  <c r="AT1258" i="5"/>
  <c r="AT1257" i="5"/>
  <c r="AT1256" i="5"/>
  <c r="AT1255" i="5"/>
  <c r="AT1254" i="5"/>
  <c r="AT1253" i="5"/>
  <c r="AT1252" i="5"/>
  <c r="AT1251" i="5"/>
  <c r="AT1250" i="5"/>
  <c r="AT1249" i="5"/>
  <c r="AT1248" i="5"/>
  <c r="AT1247" i="5"/>
  <c r="AT1246" i="5"/>
  <c r="AT1245" i="5"/>
  <c r="AT1244" i="5"/>
  <c r="AT1243" i="5"/>
  <c r="AT1242" i="5"/>
  <c r="AT1241" i="5"/>
  <c r="AT1240" i="5"/>
  <c r="AT1239" i="5"/>
  <c r="AT1238" i="5"/>
  <c r="AT1237" i="5"/>
  <c r="AT1236" i="5"/>
  <c r="AT1235" i="5"/>
  <c r="AT1234" i="5"/>
  <c r="AT1233" i="5"/>
  <c r="AT1232" i="5"/>
  <c r="AT1231" i="5"/>
  <c r="AT1230" i="5"/>
  <c r="AT1229" i="5"/>
  <c r="AT1228" i="5"/>
  <c r="AT1227" i="5"/>
  <c r="AT1226" i="5"/>
  <c r="AT1225" i="5"/>
  <c r="AT1223" i="5"/>
  <c r="AT1222" i="5"/>
  <c r="AT1221" i="5"/>
  <c r="AT1220" i="5"/>
  <c r="AT1219" i="5"/>
  <c r="AT1218" i="5"/>
  <c r="AT1217" i="5"/>
  <c r="AT1216" i="5"/>
  <c r="AT1215" i="5"/>
  <c r="AT1214" i="5"/>
  <c r="AT1213" i="5"/>
  <c r="AT1212" i="5"/>
  <c r="AT1211" i="5"/>
  <c r="AT1210" i="5"/>
  <c r="AT1209" i="5"/>
  <c r="AT1208" i="5"/>
  <c r="AT1207" i="5"/>
  <c r="AT1206" i="5"/>
  <c r="AT1205" i="5"/>
  <c r="AT1204" i="5"/>
  <c r="AT1203" i="5"/>
  <c r="AT1202" i="5"/>
  <c r="AT1201" i="5"/>
  <c r="AT1200" i="5"/>
  <c r="AT1199" i="5"/>
  <c r="AT1198" i="5"/>
  <c r="AT1197" i="5"/>
  <c r="AT1196" i="5"/>
  <c r="AT1195" i="5"/>
  <c r="AT1194" i="5"/>
  <c r="AT1193" i="5"/>
  <c r="AT1192" i="5"/>
  <c r="AT1191" i="5"/>
  <c r="AT1190" i="5"/>
  <c r="AT1189" i="5"/>
  <c r="AT1188" i="5"/>
  <c r="AT1187" i="5"/>
  <c r="AT1186" i="5"/>
  <c r="AT1185" i="5"/>
  <c r="AT1184" i="5"/>
  <c r="AT1183" i="5"/>
  <c r="AT1182" i="5"/>
  <c r="AT1181" i="5"/>
  <c r="AT1180" i="5"/>
  <c r="AT1179" i="5"/>
  <c r="AT1178" i="5"/>
  <c r="AT1177" i="5"/>
  <c r="AT1176" i="5"/>
  <c r="AT1175" i="5"/>
  <c r="AT1174" i="5"/>
  <c r="AT1173" i="5"/>
  <c r="AT1172" i="5"/>
  <c r="AT1171" i="5"/>
  <c r="AT1170" i="5"/>
  <c r="AT1169" i="5"/>
  <c r="AT1168" i="5"/>
  <c r="AT1167" i="5"/>
  <c r="AT1166" i="5"/>
  <c r="AT1165" i="5"/>
  <c r="AT1164" i="5"/>
  <c r="AT1163" i="5"/>
  <c r="AT1162" i="5"/>
  <c r="AT1161" i="5"/>
  <c r="AT1160" i="5"/>
  <c r="AT1159" i="5"/>
  <c r="AT1158" i="5"/>
  <c r="AT1157" i="5"/>
  <c r="AT1156" i="5"/>
  <c r="AT1155" i="5"/>
  <c r="AT1154" i="5"/>
  <c r="AT1153" i="5"/>
  <c r="AT1152" i="5"/>
  <c r="AT1151" i="5"/>
  <c r="AT1150" i="5"/>
  <c r="AT1149" i="5"/>
  <c r="AT1148" i="5"/>
  <c r="AT1147" i="5"/>
  <c r="AT1146" i="5"/>
  <c r="AT1145" i="5"/>
  <c r="AT1144" i="5"/>
  <c r="AT1143" i="5"/>
  <c r="AT1142" i="5"/>
  <c r="AT1141" i="5"/>
  <c r="AT1140" i="5"/>
  <c r="AT1139" i="5"/>
  <c r="AT1138" i="5"/>
  <c r="AT1137" i="5"/>
  <c r="AT1136" i="5"/>
  <c r="AT1135" i="5"/>
  <c r="AT1134" i="5"/>
  <c r="AT1133" i="5"/>
  <c r="AT1132" i="5"/>
  <c r="AT1131" i="5"/>
  <c r="AT1130" i="5"/>
  <c r="AT1129" i="5"/>
  <c r="AT1128" i="5"/>
  <c r="AT1127" i="5"/>
  <c r="AT1126" i="5"/>
  <c r="AT1125" i="5"/>
  <c r="AT1124" i="5"/>
  <c r="AT1123" i="5"/>
  <c r="AT1122" i="5"/>
  <c r="AT1121" i="5"/>
  <c r="AT1120" i="5"/>
  <c r="AT1119" i="5"/>
  <c r="AT1118" i="5"/>
  <c r="AT1117" i="5"/>
  <c r="AT1116" i="5"/>
  <c r="AT1115" i="5"/>
  <c r="AT1114" i="5"/>
  <c r="AT1113" i="5"/>
  <c r="AT1112" i="5"/>
  <c r="AT1111" i="5"/>
  <c r="AT1110" i="5"/>
  <c r="AT1109" i="5"/>
  <c r="AT1108" i="5"/>
  <c r="AT1107" i="5"/>
  <c r="AT1106" i="5"/>
  <c r="AT1105" i="5"/>
  <c r="AT1104" i="5"/>
  <c r="AT1103" i="5"/>
  <c r="AT1102" i="5"/>
  <c r="AT1101" i="5"/>
  <c r="AT1100" i="5"/>
  <c r="AT1099" i="5"/>
  <c r="AT1098" i="5"/>
  <c r="AT1097" i="5"/>
  <c r="AT1096" i="5"/>
  <c r="AT1095" i="5"/>
  <c r="AT1094" i="5"/>
  <c r="AT1093" i="5"/>
  <c r="AT1092" i="5"/>
  <c r="AT1091" i="5"/>
  <c r="AT1090" i="5"/>
  <c r="AT1089" i="5"/>
  <c r="AT1088" i="5"/>
  <c r="AT1087" i="5"/>
  <c r="AT1086" i="5"/>
  <c r="AT1085" i="5"/>
  <c r="AT1084" i="5"/>
  <c r="AT1083" i="5"/>
  <c r="AT1082" i="5"/>
  <c r="AT1081" i="5"/>
  <c r="AT1080" i="5"/>
  <c r="AT1079" i="5"/>
  <c r="AT1078" i="5"/>
  <c r="AT1077" i="5"/>
  <c r="AT1076" i="5"/>
  <c r="AT1075" i="5"/>
  <c r="AT1074" i="5"/>
  <c r="AT1073" i="5"/>
  <c r="AT1072" i="5"/>
  <c r="AT1071" i="5"/>
  <c r="AT1070" i="5"/>
  <c r="AT1069" i="5"/>
  <c r="AT1068" i="5"/>
  <c r="AT1067" i="5"/>
  <c r="AT1066" i="5"/>
  <c r="AT1065" i="5"/>
  <c r="AT1064" i="5"/>
  <c r="AT1063" i="5"/>
  <c r="AT1062" i="5"/>
  <c r="AT1061" i="5"/>
  <c r="AT1060" i="5"/>
  <c r="AT1059" i="5"/>
  <c r="AT1058" i="5"/>
  <c r="AT1057" i="5"/>
  <c r="AT1056" i="5"/>
  <c r="AT1055" i="5"/>
  <c r="AT1054" i="5"/>
  <c r="AT1053" i="5"/>
  <c r="AT1052" i="5"/>
  <c r="AT1051" i="5"/>
  <c r="AT1050" i="5"/>
  <c r="AT1049" i="5"/>
  <c r="AT1048" i="5"/>
  <c r="AT1045" i="5"/>
  <c r="AT1044" i="5"/>
  <c r="AT1043" i="5"/>
  <c r="AT1042" i="5"/>
  <c r="AT1041" i="5"/>
  <c r="AT1040" i="5"/>
  <c r="AT1039" i="5"/>
  <c r="AT1038" i="5"/>
  <c r="AT1037" i="5"/>
  <c r="AT1036" i="5"/>
  <c r="AT1035" i="5"/>
  <c r="AT1034" i="5"/>
  <c r="AT1033" i="5"/>
  <c r="AT1032" i="5"/>
  <c r="AT1031" i="5"/>
  <c r="AT1030" i="5"/>
  <c r="AT1029" i="5"/>
  <c r="AT1028" i="5"/>
  <c r="AT1027" i="5"/>
  <c r="AT1026" i="5"/>
  <c r="AT1025" i="5"/>
  <c r="AT1024" i="5"/>
  <c r="AT1023" i="5"/>
  <c r="AT1022" i="5"/>
  <c r="AT1021" i="5"/>
  <c r="AT1020" i="5"/>
  <c r="AT1019" i="5"/>
  <c r="AT1018" i="5"/>
  <c r="AT1017" i="5"/>
  <c r="AT1016" i="5"/>
  <c r="AT1015" i="5"/>
  <c r="AT1014" i="5"/>
  <c r="AT1013" i="5"/>
  <c r="AT1012" i="5"/>
  <c r="AT1011" i="5"/>
  <c r="AT1010" i="5"/>
  <c r="AT1009" i="5"/>
  <c r="AT1008" i="5"/>
  <c r="AT1007" i="5"/>
  <c r="AT1006" i="5"/>
  <c r="AT1005" i="5"/>
  <c r="AT1004" i="5"/>
  <c r="AT1003" i="5"/>
  <c r="AT1002" i="5"/>
  <c r="AT1001" i="5"/>
  <c r="AT1000" i="5"/>
  <c r="AT999" i="5"/>
  <c r="AT998" i="5"/>
  <c r="AT997" i="5"/>
  <c r="AT996" i="5"/>
  <c r="AT995" i="5"/>
  <c r="AT994" i="5"/>
  <c r="AT993" i="5"/>
  <c r="AT992" i="5"/>
  <c r="AT991" i="5"/>
  <c r="AT990" i="5"/>
  <c r="AT989" i="5"/>
  <c r="AT988" i="5"/>
  <c r="AT987" i="5"/>
  <c r="AT986" i="5"/>
  <c r="AT985" i="5"/>
  <c r="AT984" i="5"/>
  <c r="AT983" i="5"/>
  <c r="AT982" i="5"/>
  <c r="AT981" i="5"/>
  <c r="AT980" i="5"/>
  <c r="AT979" i="5"/>
  <c r="AT978" i="5"/>
  <c r="AT977" i="5"/>
  <c r="AT976" i="5"/>
  <c r="AT975" i="5"/>
  <c r="AT974" i="5"/>
  <c r="AT973" i="5"/>
  <c r="AT972" i="5"/>
  <c r="AT971" i="5"/>
  <c r="AT970" i="5"/>
  <c r="AT969" i="5"/>
  <c r="AT968" i="5"/>
  <c r="AT967" i="5"/>
  <c r="AT966" i="5"/>
  <c r="AT965" i="5"/>
  <c r="AT964" i="5"/>
  <c r="AT963" i="5"/>
  <c r="AT962" i="5"/>
  <c r="AT961" i="5"/>
  <c r="AT960" i="5"/>
  <c r="AT959" i="5"/>
  <c r="AT958" i="5"/>
  <c r="AT957" i="5"/>
  <c r="AT956" i="5"/>
  <c r="AT955" i="5"/>
  <c r="AT954" i="5"/>
  <c r="AT953" i="5"/>
  <c r="AT952" i="5"/>
  <c r="AT951" i="5"/>
  <c r="AT950" i="5"/>
  <c r="AT949" i="5"/>
  <c r="AT948" i="5"/>
  <c r="AT947" i="5"/>
  <c r="AT946" i="5"/>
  <c r="AT945" i="5"/>
  <c r="AT944" i="5"/>
  <c r="AT943" i="5"/>
  <c r="AT942" i="5"/>
  <c r="AT941" i="5"/>
  <c r="AT940" i="5"/>
  <c r="AT939" i="5"/>
  <c r="AT938" i="5"/>
  <c r="AT937" i="5"/>
  <c r="AT936" i="5"/>
  <c r="AT935" i="5"/>
  <c r="AT934" i="5"/>
  <c r="AT933" i="5"/>
  <c r="AT932" i="5"/>
  <c r="AT931" i="5"/>
  <c r="AT930" i="5"/>
  <c r="AT929" i="5"/>
  <c r="AT928" i="5"/>
  <c r="AT927" i="5"/>
  <c r="AT926" i="5"/>
  <c r="AT925" i="5"/>
  <c r="AT924" i="5"/>
  <c r="AT923" i="5"/>
  <c r="AT922" i="5"/>
  <c r="AT921" i="5"/>
  <c r="AT920" i="5"/>
  <c r="AT919" i="5"/>
  <c r="AT918" i="5"/>
  <c r="AT917" i="5"/>
  <c r="AT916" i="5"/>
  <c r="AT915" i="5"/>
  <c r="AT914" i="5"/>
  <c r="AT913" i="5"/>
  <c r="AT912" i="5"/>
  <c r="AT911" i="5"/>
  <c r="AT910" i="5"/>
  <c r="AT909" i="5"/>
  <c r="AT908" i="5"/>
  <c r="AT907" i="5"/>
  <c r="AT906" i="5"/>
  <c r="AT905" i="5"/>
  <c r="AT904" i="5"/>
  <c r="AT903" i="5"/>
  <c r="AT902" i="5"/>
  <c r="AT901" i="5"/>
  <c r="AT900" i="5"/>
  <c r="AT899" i="5"/>
  <c r="AT898" i="5"/>
  <c r="AT897" i="5"/>
  <c r="AT896" i="5"/>
  <c r="AT895" i="5"/>
  <c r="AT894" i="5"/>
  <c r="AT893" i="5"/>
  <c r="AT892" i="5"/>
  <c r="AT891" i="5"/>
  <c r="AT890" i="5"/>
  <c r="AT889" i="5"/>
  <c r="AT888" i="5"/>
  <c r="AT887" i="5"/>
  <c r="AT886" i="5"/>
  <c r="AT885" i="5"/>
  <c r="AT884" i="5"/>
  <c r="AT883" i="5"/>
  <c r="AT882" i="5"/>
  <c r="AT881" i="5"/>
  <c r="AT880" i="5"/>
  <c r="AT879" i="5"/>
  <c r="AT878" i="5"/>
  <c r="AT877" i="5"/>
  <c r="AT876" i="5"/>
  <c r="AT875" i="5"/>
  <c r="AT874" i="5"/>
  <c r="AT873" i="5"/>
  <c r="AT872" i="5"/>
  <c r="AT871" i="5"/>
  <c r="AT870" i="5"/>
  <c r="AT869" i="5"/>
  <c r="AT868" i="5"/>
  <c r="AT867" i="5"/>
  <c r="AT866" i="5"/>
  <c r="AT865" i="5"/>
  <c r="AT864" i="5"/>
  <c r="AT863" i="5"/>
  <c r="AT862" i="5"/>
  <c r="AT861" i="5"/>
  <c r="AT860" i="5"/>
  <c r="AT859" i="5"/>
  <c r="AT858" i="5"/>
  <c r="AT857" i="5"/>
  <c r="AT856" i="5"/>
  <c r="AT855" i="5"/>
  <c r="AT854" i="5"/>
  <c r="AT853" i="5"/>
  <c r="AT852" i="5"/>
  <c r="AT851" i="5"/>
  <c r="AT850" i="5"/>
  <c r="AT849" i="5"/>
  <c r="AT848" i="5"/>
  <c r="AT847" i="5"/>
  <c r="AT846" i="5"/>
  <c r="AT845" i="5"/>
  <c r="AT844" i="5"/>
  <c r="AT843" i="5"/>
  <c r="AT842" i="5"/>
  <c r="AT841" i="5"/>
  <c r="AT840" i="5"/>
  <c r="AT839" i="5"/>
  <c r="AT838" i="5"/>
  <c r="AT837" i="5"/>
  <c r="AT836" i="5"/>
  <c r="AT835" i="5"/>
  <c r="AT834" i="5"/>
  <c r="AT833" i="5"/>
  <c r="AT832" i="5"/>
  <c r="AT831" i="5"/>
  <c r="AT830" i="5"/>
  <c r="AT829" i="5"/>
  <c r="AT828" i="5"/>
  <c r="AT827" i="5"/>
  <c r="AT826" i="5"/>
  <c r="AT825" i="5"/>
  <c r="AT824" i="5"/>
  <c r="AT823" i="5"/>
  <c r="AT822" i="5"/>
  <c r="AT821" i="5"/>
  <c r="AT820" i="5"/>
  <c r="AT819" i="5"/>
  <c r="AT818" i="5"/>
  <c r="AT817" i="5"/>
  <c r="AT816" i="5"/>
  <c r="AT815" i="5"/>
  <c r="AT814" i="5"/>
  <c r="AT813" i="5"/>
  <c r="AT812" i="5"/>
  <c r="AT811" i="5"/>
  <c r="AT810" i="5"/>
  <c r="AT809" i="5"/>
  <c r="AT808" i="5"/>
  <c r="AT807" i="5"/>
  <c r="AT806" i="5"/>
  <c r="AT805" i="5"/>
  <c r="AT804" i="5"/>
  <c r="AT803" i="5"/>
  <c r="AT802" i="5"/>
  <c r="AT801" i="5"/>
  <c r="AT800" i="5"/>
  <c r="AT799" i="5"/>
  <c r="AT798" i="5"/>
  <c r="AT797" i="5"/>
  <c r="AT796" i="5"/>
  <c r="AT795" i="5"/>
  <c r="AT794" i="5"/>
  <c r="AT793" i="5"/>
  <c r="AT792" i="5"/>
  <c r="AT791" i="5"/>
  <c r="AT790" i="5"/>
  <c r="AT789" i="5"/>
  <c r="AT788" i="5"/>
  <c r="AT787" i="5"/>
  <c r="AT786" i="5"/>
  <c r="AT785" i="5"/>
  <c r="AT784" i="5"/>
  <c r="AT783" i="5"/>
  <c r="AT782" i="5"/>
  <c r="AT781" i="5"/>
  <c r="AT780" i="5"/>
  <c r="AT779" i="5"/>
  <c r="AT778" i="5"/>
  <c r="AT777" i="5"/>
  <c r="AT776" i="5"/>
  <c r="AT775" i="5"/>
  <c r="AT774" i="5"/>
  <c r="AT773" i="5"/>
  <c r="AT772" i="5"/>
  <c r="AT771" i="5"/>
  <c r="AT770" i="5"/>
  <c r="AT769" i="5"/>
  <c r="AT768" i="5"/>
  <c r="AT767" i="5"/>
  <c r="AT766" i="5"/>
  <c r="AT765" i="5"/>
  <c r="AT764" i="5"/>
  <c r="AT763" i="5"/>
  <c r="AT762" i="5"/>
  <c r="AT761" i="5"/>
  <c r="AT760" i="5"/>
  <c r="AT759" i="5"/>
  <c r="AT758" i="5"/>
  <c r="AT757" i="5"/>
  <c r="AT756" i="5"/>
  <c r="AT755" i="5"/>
  <c r="AT754" i="5"/>
  <c r="AT753" i="5"/>
  <c r="AT752" i="5"/>
  <c r="AT751" i="5"/>
  <c r="AT750" i="5"/>
  <c r="AT749" i="5"/>
  <c r="AT748" i="5"/>
  <c r="AT747" i="5"/>
  <c r="AT746" i="5"/>
  <c r="AT745" i="5"/>
  <c r="AT744" i="5"/>
  <c r="AT743" i="5"/>
  <c r="AT742" i="5"/>
  <c r="AT741" i="5"/>
  <c r="AT740" i="5"/>
  <c r="AT739" i="5"/>
  <c r="AT738" i="5"/>
  <c r="AT737" i="5"/>
  <c r="AT736" i="5"/>
  <c r="AT735" i="5"/>
  <c r="AT734" i="5"/>
  <c r="AT733" i="5"/>
  <c r="AT732" i="5"/>
  <c r="AT731" i="5"/>
  <c r="AT730" i="5"/>
  <c r="AT729" i="5"/>
  <c r="AT728" i="5"/>
  <c r="AT727" i="5"/>
  <c r="AT726" i="5"/>
  <c r="AT725" i="5"/>
  <c r="AT724" i="5"/>
  <c r="AT723" i="5"/>
  <c r="AT722" i="5"/>
  <c r="AT721" i="5"/>
  <c r="AT720" i="5"/>
  <c r="AT719" i="5"/>
  <c r="AT718" i="5"/>
  <c r="AT717" i="5"/>
  <c r="AT716" i="5"/>
  <c r="AT715" i="5"/>
  <c r="AT714" i="5"/>
  <c r="AT713" i="5"/>
  <c r="AT712" i="5"/>
  <c r="AT711" i="5"/>
  <c r="AT710" i="5"/>
  <c r="AT709" i="5"/>
  <c r="AT708" i="5"/>
  <c r="AT707" i="5"/>
  <c r="AT706" i="5"/>
  <c r="AT705" i="5"/>
  <c r="AT704" i="5"/>
  <c r="AT703" i="5"/>
  <c r="AT702" i="5"/>
  <c r="AT701" i="5"/>
  <c r="AT700" i="5"/>
  <c r="AT699" i="5"/>
  <c r="AT698" i="5"/>
  <c r="AT697" i="5"/>
  <c r="AT696" i="5"/>
  <c r="AT695" i="5"/>
  <c r="AR692" i="5"/>
  <c r="AT692" i="5"/>
  <c r="AR691" i="5"/>
  <c r="AT691" i="5"/>
  <c r="AR690" i="5"/>
  <c r="AT690" i="5"/>
  <c r="AR689" i="5"/>
  <c r="AT689" i="5"/>
  <c r="AR688" i="5"/>
  <c r="AT688" i="5"/>
  <c r="AR687" i="5"/>
  <c r="AT687" i="5"/>
  <c r="AR686" i="5"/>
  <c r="AT686" i="5"/>
  <c r="AR685" i="5"/>
  <c r="AT685" i="5"/>
  <c r="AR684" i="5"/>
  <c r="AT684" i="5"/>
  <c r="AR683" i="5"/>
  <c r="AT683" i="5"/>
  <c r="AR682" i="5"/>
  <c r="AT682" i="5"/>
  <c r="AR681" i="5"/>
  <c r="AT681" i="5"/>
  <c r="AR678" i="5"/>
  <c r="AT678" i="5"/>
  <c r="AR677" i="5"/>
  <c r="AT677" i="5"/>
  <c r="AR676" i="5"/>
  <c r="AT676" i="5"/>
  <c r="AR675" i="5"/>
  <c r="AT675" i="5"/>
  <c r="AR674" i="5"/>
  <c r="AT674" i="5"/>
  <c r="AR673" i="5"/>
  <c r="AT673" i="5"/>
  <c r="AR672" i="5"/>
  <c r="AT672" i="5"/>
  <c r="AR671" i="5"/>
  <c r="AT671" i="5"/>
  <c r="AR670" i="5"/>
  <c r="AT670" i="5"/>
  <c r="AR669" i="5"/>
  <c r="AT669" i="5"/>
  <c r="AR668" i="5"/>
  <c r="AT668" i="5"/>
  <c r="AR667" i="5"/>
  <c r="AT667" i="5"/>
  <c r="AR666" i="5"/>
  <c r="AT666" i="5"/>
  <c r="AR665" i="5"/>
  <c r="AT665" i="5"/>
  <c r="AR664" i="5"/>
  <c r="AT664" i="5"/>
  <c r="AR663" i="5"/>
  <c r="AT663" i="5"/>
  <c r="AR662" i="5"/>
  <c r="AT662" i="5"/>
  <c r="AR661" i="5"/>
  <c r="AT661" i="5"/>
  <c r="AR660" i="5"/>
  <c r="AT660" i="5"/>
  <c r="AR659" i="5"/>
  <c r="AT659" i="5"/>
  <c r="AR658" i="5"/>
  <c r="AT658" i="5"/>
  <c r="AR657" i="5"/>
  <c r="AT657" i="5"/>
  <c r="AR656" i="5"/>
  <c r="AT656" i="5"/>
  <c r="AR655" i="5"/>
  <c r="AT655" i="5"/>
  <c r="AR654" i="5"/>
  <c r="AT654" i="5"/>
  <c r="AR653" i="5"/>
  <c r="AT653" i="5"/>
  <c r="AR652" i="5"/>
  <c r="AT652" i="5"/>
  <c r="AR651" i="5"/>
  <c r="AT651" i="5"/>
  <c r="AR650" i="5"/>
  <c r="AT650" i="5"/>
  <c r="AR649" i="5"/>
  <c r="AT649" i="5"/>
  <c r="AR648" i="5"/>
  <c r="AT648" i="5"/>
  <c r="AR647" i="5"/>
  <c r="AT647" i="5"/>
  <c r="AR646" i="5"/>
  <c r="AT646" i="5"/>
  <c r="AR645" i="5"/>
  <c r="AT645" i="5"/>
  <c r="AR644" i="5"/>
  <c r="AT644" i="5"/>
  <c r="AR643" i="5"/>
  <c r="AT643" i="5"/>
  <c r="AR642" i="5"/>
  <c r="AT642" i="5"/>
  <c r="AR641" i="5"/>
  <c r="AT641" i="5"/>
  <c r="AR640" i="5"/>
  <c r="AT640" i="5"/>
  <c r="AR639" i="5"/>
  <c r="AT639" i="5"/>
  <c r="AR638" i="5"/>
  <c r="AT638" i="5"/>
  <c r="AR637" i="5"/>
  <c r="AT637" i="5"/>
  <c r="AR636" i="5"/>
  <c r="AT636" i="5"/>
  <c r="AR635" i="5"/>
  <c r="AT635" i="5"/>
  <c r="AR634" i="5"/>
  <c r="AT634" i="5"/>
  <c r="AR633" i="5"/>
  <c r="AT633" i="5"/>
  <c r="AR632" i="5"/>
  <c r="AT632" i="5"/>
  <c r="AR631" i="5"/>
  <c r="AT631" i="5"/>
  <c r="AR630" i="5"/>
  <c r="AT630" i="5"/>
  <c r="AR629" i="5"/>
  <c r="AT629" i="5"/>
  <c r="AR628" i="5"/>
  <c r="AT628" i="5"/>
  <c r="AR627" i="5"/>
  <c r="AT627" i="5"/>
  <c r="AR626" i="5"/>
  <c r="AT626" i="5"/>
  <c r="AR625" i="5"/>
  <c r="AT625" i="5"/>
  <c r="AR624" i="5"/>
  <c r="AT624" i="5"/>
  <c r="AR623" i="5"/>
  <c r="AT623" i="5"/>
  <c r="AR622" i="5"/>
  <c r="AT622" i="5"/>
  <c r="AR621" i="5"/>
  <c r="AT621" i="5"/>
  <c r="AR620" i="5"/>
  <c r="AT620" i="5"/>
  <c r="AR619" i="5"/>
  <c r="AT619" i="5"/>
  <c r="AR618" i="5"/>
  <c r="AT618" i="5"/>
  <c r="AR617" i="5"/>
  <c r="AT617" i="5"/>
  <c r="AR616" i="5"/>
  <c r="AT616" i="5"/>
  <c r="AR615" i="5"/>
  <c r="AT615" i="5"/>
  <c r="AR614" i="5"/>
  <c r="AT614" i="5"/>
  <c r="AR613" i="5"/>
  <c r="AT613" i="5"/>
  <c r="AR612" i="5"/>
  <c r="AT612" i="5"/>
  <c r="AR611" i="5"/>
  <c r="AT611" i="5"/>
  <c r="AR610" i="5"/>
  <c r="AT610" i="5"/>
  <c r="AR609" i="5"/>
  <c r="AT609" i="5"/>
  <c r="AR608" i="5"/>
  <c r="AT608" i="5"/>
  <c r="AR607" i="5"/>
  <c r="AT607" i="5"/>
  <c r="AR606" i="5"/>
  <c r="AT606" i="5"/>
  <c r="AR605" i="5"/>
  <c r="AT605" i="5"/>
  <c r="AR604" i="5"/>
  <c r="AT604" i="5"/>
  <c r="AR603" i="5"/>
  <c r="AT603" i="5"/>
  <c r="AR602" i="5"/>
  <c r="AT602" i="5"/>
  <c r="AR601" i="5"/>
  <c r="AT601" i="5"/>
  <c r="AR600" i="5"/>
  <c r="AT600" i="5"/>
  <c r="AR599" i="5"/>
  <c r="AT599" i="5"/>
  <c r="AR598" i="5"/>
  <c r="AT598" i="5"/>
  <c r="AR597" i="5"/>
  <c r="AT597" i="5"/>
  <c r="AR596" i="5"/>
  <c r="AT596" i="5"/>
  <c r="AR595" i="5"/>
  <c r="AT595" i="5"/>
  <c r="AR594" i="5"/>
  <c r="AT594" i="5"/>
  <c r="AR593" i="5"/>
  <c r="AT593" i="5"/>
  <c r="AR592" i="5"/>
  <c r="AT592" i="5"/>
  <c r="AR591" i="5"/>
  <c r="AT591" i="5"/>
  <c r="AR590" i="5"/>
  <c r="AT590" i="5"/>
  <c r="AR589" i="5"/>
  <c r="AT589" i="5"/>
  <c r="AR588" i="5"/>
  <c r="AT588" i="5"/>
  <c r="AR587" i="5"/>
  <c r="AT587" i="5"/>
  <c r="AR586" i="5"/>
  <c r="AT586" i="5"/>
  <c r="AR585" i="5"/>
  <c r="AT585" i="5"/>
  <c r="AR584" i="5"/>
  <c r="AT584" i="5"/>
  <c r="AR583" i="5"/>
  <c r="AT583" i="5"/>
  <c r="AR582" i="5"/>
  <c r="AT582" i="5"/>
  <c r="AR581" i="5"/>
  <c r="AT581" i="5"/>
  <c r="AR580" i="5"/>
  <c r="AT580" i="5"/>
  <c r="AR579" i="5"/>
  <c r="AT579" i="5"/>
  <c r="AR578" i="5"/>
  <c r="AT578" i="5"/>
  <c r="AR577" i="5"/>
  <c r="AT577" i="5"/>
  <c r="AR576" i="5"/>
  <c r="AT576" i="5"/>
  <c r="AR575" i="5"/>
  <c r="AT575" i="5"/>
  <c r="AR574" i="5"/>
  <c r="AT574" i="5"/>
  <c r="AR573" i="5"/>
  <c r="AT573" i="5"/>
  <c r="AR572" i="5"/>
  <c r="AT572" i="5"/>
  <c r="AR571" i="5"/>
  <c r="AT571" i="5"/>
  <c r="AR570" i="5"/>
  <c r="AT570" i="5"/>
  <c r="AR569" i="5"/>
  <c r="AT569" i="5"/>
  <c r="AR568" i="5"/>
  <c r="AT568" i="5"/>
  <c r="AR567" i="5"/>
  <c r="AT567" i="5"/>
  <c r="AR566" i="5"/>
  <c r="AT566" i="5"/>
  <c r="AR565" i="5"/>
  <c r="AT565" i="5"/>
  <c r="AR564" i="5"/>
  <c r="AT564" i="5"/>
  <c r="AR563" i="5"/>
  <c r="AT563" i="5"/>
  <c r="AR562" i="5"/>
  <c r="AT562" i="5"/>
  <c r="AR561" i="5"/>
  <c r="AT561" i="5"/>
  <c r="AR560" i="5"/>
  <c r="AT560" i="5"/>
  <c r="AR559" i="5"/>
  <c r="AT559" i="5"/>
  <c r="AR558" i="5"/>
  <c r="AT558" i="5"/>
  <c r="AR557" i="5"/>
  <c r="AT557" i="5"/>
  <c r="AR556" i="5"/>
  <c r="AT556" i="5"/>
  <c r="AR555" i="5"/>
  <c r="AT555" i="5"/>
  <c r="AR554" i="5"/>
  <c r="AT554" i="5"/>
  <c r="AR553" i="5"/>
  <c r="AT553" i="5"/>
  <c r="AR552" i="5"/>
  <c r="AT552" i="5"/>
  <c r="AR551" i="5"/>
  <c r="AT551" i="5"/>
  <c r="AR550" i="5"/>
  <c r="AT550" i="5"/>
  <c r="AR549" i="5"/>
  <c r="AT549" i="5"/>
  <c r="AR548" i="5"/>
  <c r="AT548" i="5"/>
  <c r="AR547" i="5"/>
  <c r="AT547" i="5"/>
  <c r="AR546" i="5"/>
  <c r="AT546" i="5"/>
  <c r="AR545" i="5"/>
  <c r="AT545" i="5"/>
  <c r="AR544" i="5"/>
  <c r="AT544" i="5"/>
  <c r="AR543" i="5"/>
  <c r="AT543" i="5"/>
  <c r="AR542" i="5"/>
  <c r="AT542" i="5"/>
  <c r="AR541" i="5"/>
  <c r="AT541" i="5"/>
  <c r="AR540" i="5"/>
  <c r="AT540" i="5"/>
  <c r="AR539" i="5"/>
  <c r="AT539" i="5"/>
  <c r="AR538" i="5"/>
  <c r="AT538" i="5"/>
  <c r="AR537" i="5"/>
  <c r="AT537" i="5"/>
  <c r="AR536" i="5"/>
  <c r="AT536" i="5"/>
  <c r="AR535" i="5"/>
  <c r="AT535" i="5"/>
  <c r="AR534" i="5"/>
  <c r="AT534" i="5"/>
  <c r="AR533" i="5"/>
  <c r="AT533" i="5"/>
  <c r="AR532" i="5"/>
  <c r="AT532" i="5"/>
  <c r="AR531" i="5"/>
  <c r="AT531" i="5"/>
  <c r="AR530" i="5"/>
  <c r="AT530" i="5"/>
  <c r="AR529" i="5"/>
  <c r="AT529" i="5"/>
  <c r="AR528" i="5"/>
  <c r="AT528" i="5"/>
  <c r="AR527" i="5"/>
  <c r="AT527" i="5"/>
  <c r="AR526" i="5"/>
  <c r="AT526" i="5"/>
  <c r="AR525" i="5"/>
  <c r="AT525" i="5"/>
  <c r="AR524" i="5"/>
  <c r="AT524" i="5"/>
  <c r="AR523" i="5"/>
  <c r="AT523" i="5"/>
  <c r="AR522" i="5"/>
  <c r="AT522" i="5"/>
  <c r="AR521" i="5"/>
  <c r="AT521" i="5"/>
  <c r="AR520" i="5"/>
  <c r="AT520" i="5"/>
  <c r="AR519" i="5"/>
  <c r="AT519" i="5"/>
  <c r="AR518" i="5"/>
  <c r="AT518" i="5"/>
  <c r="AR517" i="5"/>
  <c r="AT517" i="5"/>
  <c r="AR516" i="5"/>
  <c r="AT516" i="5"/>
  <c r="AR515" i="5"/>
  <c r="AT515" i="5"/>
  <c r="AR514" i="5"/>
  <c r="AT514" i="5"/>
  <c r="AR513" i="5"/>
  <c r="AT513" i="5"/>
  <c r="AR512" i="5"/>
  <c r="AT512" i="5"/>
  <c r="AR511" i="5"/>
  <c r="AT511" i="5"/>
  <c r="AR510" i="5"/>
  <c r="AT510" i="5"/>
  <c r="AR509" i="5"/>
  <c r="AT509" i="5"/>
  <c r="AR508" i="5"/>
  <c r="AT508" i="5"/>
  <c r="AR507" i="5"/>
  <c r="AT507" i="5"/>
  <c r="AR506" i="5"/>
  <c r="AT506" i="5"/>
  <c r="AR505" i="5"/>
  <c r="AT505" i="5"/>
  <c r="AR504" i="5"/>
  <c r="AT504" i="5"/>
  <c r="AR503" i="5"/>
  <c r="AT503" i="5"/>
  <c r="AR502" i="5"/>
  <c r="AT502" i="5"/>
  <c r="AR501" i="5"/>
  <c r="AT501" i="5"/>
  <c r="AR500" i="5"/>
  <c r="AT500" i="5"/>
  <c r="AR499" i="5"/>
  <c r="AT499" i="5"/>
  <c r="AR498" i="5"/>
  <c r="AT498" i="5"/>
  <c r="AR497" i="5"/>
  <c r="AT497" i="5"/>
  <c r="AR496" i="5"/>
  <c r="AT496" i="5"/>
  <c r="AR495" i="5"/>
  <c r="AT495" i="5"/>
  <c r="AR494" i="5"/>
  <c r="AT494" i="5"/>
  <c r="AR493" i="5"/>
  <c r="AT493" i="5"/>
  <c r="AR492" i="5"/>
  <c r="AT492" i="5"/>
  <c r="AR491" i="5"/>
  <c r="AT491" i="5"/>
  <c r="AR490" i="5"/>
  <c r="AT490" i="5"/>
  <c r="AR489" i="5"/>
  <c r="AT489" i="5"/>
  <c r="AR488" i="5"/>
  <c r="AT488" i="5"/>
  <c r="AR487" i="5"/>
  <c r="AT487" i="5"/>
  <c r="AR486" i="5"/>
  <c r="AT486" i="5"/>
  <c r="AR485" i="5"/>
  <c r="AT485" i="5"/>
  <c r="AR484" i="5"/>
  <c r="AT484" i="5"/>
  <c r="AR483" i="5"/>
  <c r="AT483" i="5"/>
  <c r="AR482" i="5"/>
  <c r="AT482" i="5"/>
  <c r="AR481" i="5"/>
  <c r="AT481" i="5"/>
  <c r="AR480" i="5"/>
  <c r="AT480" i="5"/>
  <c r="AR479" i="5"/>
  <c r="AT479" i="5"/>
  <c r="AR478" i="5"/>
  <c r="AT478" i="5"/>
  <c r="AR477" i="5"/>
  <c r="AT477" i="5"/>
  <c r="AR476" i="5"/>
  <c r="AT476" i="5"/>
  <c r="AR475" i="5"/>
  <c r="AT475" i="5"/>
  <c r="AR474" i="5"/>
  <c r="AT474" i="5"/>
  <c r="AR473" i="5"/>
  <c r="AT473" i="5"/>
  <c r="AR472" i="5"/>
  <c r="AT472" i="5"/>
  <c r="AR471" i="5"/>
  <c r="AT471" i="5"/>
  <c r="AR470" i="5"/>
  <c r="AT470" i="5"/>
  <c r="AR469" i="5"/>
  <c r="AT469" i="5"/>
  <c r="AR468" i="5"/>
  <c r="AT468" i="5"/>
  <c r="AR467" i="5"/>
  <c r="AT467" i="5"/>
  <c r="AR466" i="5"/>
  <c r="AT466" i="5"/>
  <c r="AR465" i="5"/>
  <c r="AT465" i="5"/>
  <c r="AR464" i="5"/>
  <c r="AT464" i="5"/>
  <c r="AR463" i="5"/>
  <c r="AT463" i="5"/>
  <c r="AR462" i="5"/>
  <c r="AT462" i="5"/>
  <c r="AR461" i="5"/>
  <c r="AT461" i="5"/>
  <c r="AR460" i="5"/>
  <c r="AT460" i="5"/>
  <c r="AR459" i="5"/>
  <c r="AT459" i="5"/>
  <c r="AR458" i="5"/>
  <c r="AT458" i="5"/>
  <c r="AR457" i="5"/>
  <c r="AT457" i="5"/>
  <c r="AR456" i="5"/>
  <c r="AT456" i="5"/>
  <c r="AR455" i="5"/>
  <c r="AT455" i="5"/>
  <c r="AR454" i="5"/>
  <c r="AT454" i="5"/>
  <c r="AR453" i="5"/>
  <c r="AT453" i="5"/>
  <c r="AR452" i="5"/>
  <c r="AT452" i="5"/>
  <c r="AR451" i="5"/>
  <c r="AT451" i="5"/>
  <c r="AR450" i="5"/>
  <c r="AT450" i="5"/>
  <c r="AR449" i="5"/>
  <c r="AT449" i="5"/>
  <c r="AR448" i="5"/>
  <c r="AT448" i="5"/>
  <c r="AR447" i="5"/>
  <c r="AT447" i="5"/>
  <c r="AR446" i="5"/>
  <c r="AT446" i="5"/>
  <c r="AR445" i="5"/>
  <c r="AT445" i="5"/>
  <c r="AR444" i="5"/>
  <c r="AT444" i="5"/>
  <c r="AR443" i="5"/>
  <c r="AT443" i="5"/>
  <c r="AR442" i="5"/>
  <c r="AT442" i="5"/>
  <c r="AR441" i="5"/>
  <c r="AT441" i="5"/>
  <c r="AR440" i="5"/>
  <c r="AT440" i="5"/>
  <c r="AR439" i="5"/>
  <c r="AT439" i="5"/>
  <c r="AR438" i="5"/>
  <c r="AT438" i="5"/>
  <c r="AR437" i="5"/>
  <c r="AT437" i="5"/>
  <c r="AR436" i="5"/>
  <c r="AT436" i="5"/>
  <c r="AR435" i="5"/>
  <c r="AT435" i="5"/>
  <c r="AR434" i="5"/>
  <c r="AT434" i="5"/>
  <c r="AR433" i="5"/>
  <c r="AT433" i="5"/>
  <c r="AR432" i="5"/>
  <c r="AT432" i="5"/>
  <c r="AR431" i="5"/>
  <c r="AT431" i="5"/>
  <c r="AR430" i="5"/>
  <c r="AT430" i="5"/>
  <c r="AR429" i="5"/>
  <c r="AT429" i="5"/>
  <c r="AR428" i="5"/>
  <c r="AT428" i="5"/>
  <c r="AR427" i="5"/>
  <c r="AT427" i="5"/>
  <c r="AR426" i="5"/>
  <c r="AT426" i="5"/>
  <c r="AR425" i="5"/>
  <c r="AT425" i="5"/>
  <c r="AR424" i="5"/>
  <c r="AT424" i="5"/>
  <c r="AR423" i="5"/>
  <c r="AT423" i="5"/>
  <c r="AR422" i="5"/>
  <c r="AT422" i="5"/>
  <c r="AR421" i="5"/>
  <c r="AT421" i="5"/>
  <c r="AR420" i="5"/>
  <c r="AT420" i="5"/>
  <c r="AR419" i="5"/>
  <c r="AT419" i="5"/>
  <c r="AR418" i="5"/>
  <c r="AT418" i="5"/>
  <c r="AR417" i="5"/>
  <c r="AT417" i="5"/>
  <c r="AR416" i="5"/>
  <c r="AT416" i="5"/>
  <c r="AR415" i="5"/>
  <c r="AT415" i="5"/>
  <c r="AR414" i="5"/>
  <c r="AT414" i="5"/>
  <c r="AR413" i="5"/>
  <c r="AT413" i="5"/>
  <c r="AR412" i="5"/>
  <c r="AT412" i="5"/>
  <c r="AR411" i="5"/>
  <c r="AT411" i="5"/>
  <c r="AR410" i="5"/>
  <c r="AT410" i="5"/>
  <c r="AR409" i="5"/>
  <c r="AT409" i="5"/>
  <c r="AR408" i="5"/>
  <c r="AT408" i="5"/>
  <c r="AR407" i="5"/>
  <c r="AT407" i="5"/>
  <c r="AR406" i="5"/>
  <c r="AT406" i="5"/>
  <c r="AR405" i="5"/>
  <c r="AT405" i="5"/>
  <c r="AR404" i="5"/>
  <c r="AT404" i="5"/>
  <c r="AR403" i="5"/>
  <c r="AT403" i="5"/>
  <c r="AR402" i="5"/>
  <c r="AT402" i="5"/>
  <c r="AR401" i="5"/>
  <c r="AT401" i="5"/>
  <c r="AR400" i="5"/>
  <c r="AT400" i="5"/>
  <c r="AR399" i="5"/>
  <c r="AT399" i="5"/>
  <c r="AR398" i="5"/>
  <c r="AT398" i="5"/>
  <c r="AR397" i="5"/>
  <c r="AT397" i="5"/>
  <c r="AR396" i="5"/>
  <c r="AT396" i="5"/>
  <c r="AR395" i="5"/>
  <c r="AT395" i="5"/>
  <c r="AR394" i="5"/>
  <c r="AT394" i="5"/>
  <c r="AR393" i="5"/>
  <c r="AT393" i="5"/>
  <c r="AR392" i="5"/>
  <c r="AT392" i="5"/>
  <c r="AR391" i="5"/>
  <c r="AT391" i="5"/>
  <c r="AR390" i="5"/>
  <c r="AT390" i="5"/>
  <c r="AR389" i="5"/>
  <c r="AT389" i="5"/>
  <c r="AR388" i="5"/>
  <c r="AT388" i="5"/>
  <c r="AR387" i="5"/>
  <c r="AT387" i="5"/>
  <c r="AR386" i="5"/>
  <c r="AT386" i="5"/>
  <c r="AR385" i="5"/>
  <c r="AT385" i="5"/>
  <c r="AR384" i="5"/>
  <c r="AT384" i="5"/>
  <c r="AR383" i="5"/>
  <c r="AT383" i="5"/>
  <c r="AR382" i="5"/>
  <c r="AT382" i="5"/>
  <c r="AR381" i="5"/>
  <c r="AT381" i="5"/>
  <c r="AR380" i="5"/>
  <c r="AT380" i="5"/>
  <c r="AR379" i="5"/>
  <c r="AT379" i="5"/>
  <c r="AR378" i="5"/>
  <c r="AT378" i="5"/>
  <c r="AR377" i="5"/>
  <c r="AT377" i="5"/>
  <c r="AR376" i="5"/>
  <c r="AT376" i="5"/>
  <c r="AR375" i="5"/>
  <c r="AT375" i="5"/>
  <c r="AR374" i="5"/>
  <c r="AT374" i="5"/>
  <c r="AR373" i="5"/>
  <c r="AT373" i="5"/>
  <c r="AR372" i="5"/>
  <c r="AT372" i="5"/>
  <c r="AR371" i="5"/>
  <c r="AT371" i="5"/>
  <c r="AR370" i="5"/>
  <c r="AT370" i="5"/>
  <c r="AR369" i="5"/>
  <c r="AT369" i="5"/>
  <c r="AR368" i="5"/>
  <c r="AT368" i="5"/>
  <c r="AR367" i="5"/>
  <c r="AT367" i="5"/>
  <c r="AR366" i="5"/>
  <c r="AT366" i="5"/>
  <c r="AR365" i="5"/>
  <c r="AT365" i="5"/>
  <c r="AR364" i="5"/>
  <c r="AT364" i="5"/>
  <c r="AR363" i="5"/>
  <c r="AT363" i="5"/>
  <c r="AR362" i="5"/>
  <c r="AT362" i="5"/>
  <c r="AR361" i="5"/>
  <c r="AT361" i="5"/>
  <c r="AR360" i="5"/>
  <c r="AT360" i="5"/>
  <c r="AR359" i="5"/>
  <c r="AT359" i="5"/>
  <c r="AR358" i="5"/>
  <c r="AT358" i="5"/>
  <c r="AR357" i="5"/>
  <c r="AT357" i="5"/>
  <c r="AR356" i="5"/>
  <c r="AT356" i="5"/>
  <c r="AR355" i="5"/>
  <c r="AT355" i="5"/>
  <c r="AR354" i="5"/>
  <c r="AT354" i="5"/>
  <c r="AR353" i="5"/>
  <c r="AT353" i="5"/>
  <c r="AR352" i="5"/>
  <c r="AT352" i="5"/>
  <c r="AR351" i="5"/>
  <c r="AT351" i="5"/>
  <c r="AR350" i="5"/>
  <c r="AT350" i="5"/>
  <c r="AR349" i="5"/>
  <c r="AT349" i="5"/>
  <c r="AR348" i="5"/>
  <c r="AT348" i="5"/>
  <c r="AR347" i="5"/>
  <c r="AT347" i="5"/>
  <c r="AR346" i="5"/>
  <c r="AT346" i="5"/>
  <c r="AR345" i="5"/>
  <c r="AT345" i="5"/>
  <c r="AR344" i="5"/>
  <c r="AT344" i="5"/>
  <c r="AR343" i="5"/>
  <c r="AT343" i="5"/>
  <c r="AR342" i="5"/>
  <c r="AT342" i="5"/>
  <c r="AR341" i="5"/>
  <c r="AT341" i="5"/>
  <c r="AR340" i="5"/>
  <c r="AT340" i="5"/>
  <c r="AR339" i="5"/>
  <c r="AT339" i="5"/>
  <c r="AR338" i="5"/>
  <c r="AT338" i="5"/>
  <c r="AR337" i="5"/>
  <c r="AT337" i="5"/>
  <c r="AR336" i="5"/>
  <c r="AT336" i="5"/>
  <c r="AR335" i="5"/>
  <c r="AT335" i="5"/>
  <c r="AR334" i="5"/>
  <c r="AT334" i="5"/>
  <c r="AR333" i="5"/>
  <c r="AT333" i="5"/>
  <c r="AR332" i="5"/>
  <c r="AT332" i="5"/>
  <c r="AR331" i="5"/>
  <c r="AT331" i="5"/>
  <c r="AR330" i="5"/>
  <c r="AT330" i="5"/>
  <c r="AR329" i="5"/>
  <c r="AT329" i="5"/>
  <c r="AR328" i="5"/>
  <c r="AT328" i="5"/>
  <c r="AR327" i="5"/>
  <c r="AT327" i="5"/>
  <c r="AR326" i="5"/>
  <c r="AT326" i="5"/>
  <c r="AR325" i="5"/>
  <c r="AT325" i="5"/>
  <c r="AR324" i="5"/>
  <c r="AT324" i="5"/>
  <c r="AR323" i="5"/>
  <c r="AT323" i="5"/>
  <c r="AR322" i="5"/>
  <c r="AT322" i="5"/>
  <c r="AR321" i="5"/>
  <c r="AT321" i="5"/>
  <c r="AR320" i="5"/>
  <c r="AT320" i="5"/>
  <c r="AR319" i="5"/>
  <c r="AT319" i="5"/>
  <c r="AR318" i="5"/>
  <c r="AT318" i="5"/>
  <c r="AR317" i="5"/>
  <c r="AT317" i="5"/>
  <c r="AR316" i="5"/>
  <c r="AT316" i="5"/>
  <c r="AR315" i="5"/>
  <c r="AT315" i="5"/>
  <c r="AR314" i="5"/>
  <c r="AT314" i="5"/>
  <c r="AR313" i="5"/>
  <c r="AT313" i="5"/>
  <c r="AR312" i="5"/>
  <c r="AT312" i="5"/>
  <c r="AR311" i="5"/>
  <c r="AT311" i="5"/>
  <c r="AR310" i="5"/>
  <c r="AT310" i="5"/>
  <c r="AR309" i="5"/>
  <c r="AT309" i="5"/>
  <c r="AR308" i="5"/>
  <c r="AT308" i="5"/>
  <c r="AR307" i="5"/>
  <c r="AT307" i="5"/>
  <c r="AR306" i="5"/>
  <c r="AT306" i="5"/>
  <c r="AR305" i="5"/>
  <c r="AT305" i="5"/>
  <c r="AR304" i="5"/>
  <c r="AT304" i="5"/>
  <c r="AR303" i="5"/>
  <c r="AT303" i="5"/>
  <c r="AR302" i="5"/>
  <c r="AT302" i="5"/>
  <c r="AR301" i="5"/>
  <c r="AT301" i="5"/>
  <c r="AR300" i="5"/>
  <c r="AT300" i="5"/>
  <c r="AR299" i="5"/>
  <c r="AT299" i="5"/>
  <c r="AR298" i="5"/>
  <c r="AT298" i="5"/>
  <c r="AR297" i="5"/>
  <c r="AT297" i="5"/>
  <c r="AR296" i="5"/>
  <c r="AT296" i="5"/>
  <c r="AR295" i="5"/>
  <c r="AT295" i="5"/>
  <c r="AR294" i="5"/>
  <c r="AT294" i="5"/>
  <c r="AR293" i="5"/>
  <c r="AT293" i="5"/>
  <c r="AR292" i="5"/>
  <c r="AT292" i="5"/>
  <c r="AR291" i="5"/>
  <c r="AT291" i="5"/>
  <c r="AR290" i="5"/>
  <c r="AT290" i="5"/>
  <c r="AR289" i="5"/>
  <c r="AT289" i="5"/>
  <c r="AR288" i="5"/>
  <c r="AT288" i="5"/>
  <c r="AR287" i="5"/>
  <c r="AT287" i="5"/>
  <c r="AR286" i="5"/>
  <c r="AT286" i="5"/>
  <c r="AR285" i="5"/>
  <c r="AT285" i="5"/>
  <c r="AR284" i="5"/>
  <c r="AT284" i="5"/>
  <c r="AR283" i="5"/>
  <c r="AT283" i="5"/>
  <c r="AR282" i="5"/>
  <c r="AT282" i="5"/>
  <c r="AR281" i="5"/>
  <c r="AT281" i="5"/>
  <c r="AR280" i="5"/>
  <c r="AT280" i="5"/>
  <c r="AR279" i="5"/>
  <c r="AT279" i="5"/>
  <c r="AR278" i="5"/>
  <c r="AT278" i="5"/>
  <c r="AR277" i="5"/>
  <c r="AT277" i="5"/>
  <c r="AR276" i="5"/>
  <c r="AT276" i="5"/>
  <c r="AR275" i="5"/>
  <c r="AT275" i="5"/>
  <c r="AR274" i="5"/>
  <c r="AT274" i="5"/>
  <c r="AR273" i="5"/>
  <c r="AT273" i="5"/>
  <c r="AR272" i="5"/>
  <c r="AT272" i="5"/>
  <c r="AR271" i="5"/>
  <c r="AT271" i="5"/>
  <c r="AR270" i="5"/>
  <c r="AT270" i="5"/>
  <c r="AR269" i="5"/>
  <c r="AT269" i="5"/>
  <c r="AR268" i="5"/>
  <c r="AT268" i="5"/>
  <c r="AR267" i="5"/>
  <c r="AT267" i="5"/>
  <c r="AR266" i="5"/>
  <c r="AT266" i="5"/>
  <c r="AR265" i="5"/>
  <c r="AT265" i="5"/>
  <c r="AR264" i="5"/>
  <c r="AT264" i="5"/>
  <c r="AR263" i="5"/>
  <c r="AT263" i="5"/>
  <c r="AR262" i="5"/>
  <c r="AT262" i="5"/>
  <c r="AR261" i="5"/>
  <c r="AT261" i="5"/>
  <c r="AR260" i="5"/>
  <c r="AT260" i="5"/>
  <c r="AR259" i="5"/>
  <c r="AT259" i="5"/>
  <c r="AR258" i="5"/>
  <c r="AT258" i="5"/>
  <c r="AR257" i="5"/>
  <c r="AT257" i="5"/>
  <c r="AR256" i="5"/>
  <c r="AT256" i="5"/>
  <c r="AR255" i="5"/>
  <c r="AT255" i="5"/>
  <c r="AR254" i="5"/>
  <c r="AT254" i="5"/>
  <c r="AR253" i="5"/>
  <c r="AT253" i="5"/>
  <c r="AR252" i="5"/>
  <c r="AT252" i="5"/>
  <c r="AR251" i="5"/>
  <c r="AT251" i="5"/>
  <c r="AR250" i="5"/>
  <c r="AT250" i="5"/>
  <c r="AR249" i="5"/>
  <c r="AT249" i="5"/>
  <c r="AR248" i="5"/>
  <c r="AT248" i="5"/>
  <c r="AR247" i="5"/>
  <c r="AT247" i="5"/>
  <c r="AR246" i="5"/>
  <c r="AT246" i="5"/>
  <c r="AR245" i="5"/>
  <c r="AT245" i="5"/>
  <c r="AR244" i="5"/>
  <c r="AT244" i="5"/>
  <c r="AR243" i="5"/>
  <c r="AT243" i="5"/>
  <c r="AR242" i="5"/>
  <c r="AT242" i="5"/>
  <c r="AR241" i="5"/>
  <c r="AT241" i="5"/>
  <c r="AR240" i="5"/>
  <c r="AT240" i="5"/>
  <c r="AR239" i="5"/>
  <c r="AT239" i="5"/>
  <c r="AR238" i="5"/>
  <c r="AT238" i="5"/>
  <c r="AR237" i="5"/>
  <c r="AT237" i="5"/>
  <c r="AR236" i="5"/>
  <c r="AT236" i="5"/>
  <c r="AR235" i="5"/>
  <c r="AT235" i="5"/>
  <c r="AR234" i="5"/>
  <c r="AT234" i="5"/>
  <c r="AR233" i="5"/>
  <c r="AT233" i="5"/>
  <c r="AR232" i="5"/>
  <c r="AT232" i="5"/>
  <c r="AR231" i="5"/>
  <c r="AT231" i="5"/>
  <c r="AR230" i="5"/>
  <c r="AT230" i="5"/>
  <c r="AR229" i="5"/>
  <c r="AT229" i="5"/>
  <c r="AR228" i="5"/>
  <c r="AT228" i="5"/>
  <c r="AR227" i="5"/>
  <c r="AT227" i="5"/>
  <c r="AR226" i="5"/>
  <c r="AT226" i="5"/>
  <c r="AR225" i="5"/>
  <c r="AT225" i="5"/>
  <c r="AR224" i="5"/>
  <c r="AT224" i="5"/>
  <c r="AR223" i="5"/>
  <c r="AT223" i="5"/>
  <c r="AR222" i="5"/>
  <c r="AT222" i="5"/>
  <c r="AR221" i="5"/>
  <c r="AT221" i="5"/>
  <c r="AR220" i="5"/>
  <c r="AT220" i="5"/>
  <c r="AR219" i="5"/>
  <c r="AT219" i="5"/>
  <c r="AR218" i="5"/>
  <c r="AT218" i="5"/>
  <c r="AR217" i="5"/>
  <c r="AT217" i="5"/>
  <c r="AR216" i="5"/>
  <c r="AT216" i="5"/>
  <c r="AR215" i="5"/>
  <c r="AT215" i="5"/>
  <c r="AR214" i="5"/>
  <c r="AT214" i="5"/>
  <c r="AR213" i="5"/>
  <c r="AT213" i="5"/>
  <c r="AR212" i="5"/>
  <c r="AT212" i="5"/>
  <c r="AR211" i="5"/>
  <c r="AT211" i="5"/>
  <c r="AR210" i="5"/>
  <c r="AT210" i="5"/>
  <c r="AR209" i="5"/>
  <c r="AT209" i="5"/>
  <c r="AR208" i="5"/>
  <c r="AT208" i="5"/>
  <c r="AR207" i="5"/>
  <c r="AT207" i="5"/>
  <c r="AR206" i="5"/>
  <c r="AT206" i="5"/>
  <c r="AR205" i="5"/>
  <c r="AT205" i="5"/>
  <c r="AR204" i="5"/>
  <c r="AT204" i="5"/>
  <c r="AR203" i="5"/>
  <c r="AT203" i="5"/>
  <c r="AR202" i="5"/>
  <c r="AT202" i="5"/>
  <c r="AR201" i="5"/>
  <c r="AT201" i="5"/>
  <c r="AR200" i="5"/>
  <c r="AT200" i="5"/>
  <c r="AR199" i="5"/>
  <c r="AT199" i="5"/>
  <c r="AR198" i="5"/>
  <c r="AT198" i="5"/>
  <c r="AR197" i="5"/>
  <c r="AT197" i="5"/>
  <c r="AR196" i="5"/>
  <c r="AT196" i="5"/>
  <c r="AR195" i="5"/>
  <c r="AT195" i="5"/>
  <c r="AR194" i="5"/>
  <c r="AT194" i="5"/>
  <c r="AR193" i="5"/>
  <c r="AT193" i="5"/>
  <c r="AR192" i="5"/>
  <c r="AT192" i="5"/>
  <c r="AR191" i="5"/>
  <c r="AT191" i="5"/>
  <c r="AR190" i="5"/>
  <c r="AT190" i="5"/>
  <c r="AR189" i="5"/>
  <c r="AT189" i="5"/>
  <c r="AR188" i="5"/>
  <c r="AT188" i="5"/>
  <c r="AR187" i="5"/>
  <c r="AT187" i="5"/>
  <c r="AR186" i="5"/>
  <c r="AT186" i="5"/>
  <c r="AR185" i="5"/>
  <c r="AT185" i="5"/>
  <c r="AR184" i="5"/>
  <c r="AT184" i="5"/>
  <c r="AR183" i="5"/>
  <c r="AT183" i="5"/>
  <c r="AR182" i="5"/>
  <c r="AT182" i="5"/>
  <c r="AR181" i="5"/>
  <c r="AT181" i="5"/>
  <c r="AR180" i="5"/>
  <c r="AT180" i="5"/>
  <c r="AR179" i="5"/>
  <c r="AT179" i="5"/>
  <c r="AR178" i="5"/>
  <c r="AT178" i="5"/>
  <c r="AR177" i="5"/>
  <c r="AT177" i="5"/>
  <c r="AR176" i="5"/>
  <c r="AT176" i="5"/>
  <c r="AR175" i="5"/>
  <c r="AT175" i="5"/>
  <c r="AR174" i="5"/>
  <c r="AT174" i="5"/>
  <c r="C1138" i="5"/>
  <c r="D1138" i="5"/>
  <c r="BA1138" i="5"/>
  <c r="E1138" i="5"/>
  <c r="BB1138" i="5"/>
  <c r="F1138" i="5"/>
  <c r="BC1138" i="5"/>
  <c r="G1138" i="5"/>
  <c r="BD1138" i="5"/>
  <c r="BE1138" i="5"/>
  <c r="K1138" i="5"/>
  <c r="O1138" i="5"/>
  <c r="M1138" i="5"/>
  <c r="L1138" i="5"/>
  <c r="AI1138" i="5"/>
  <c r="N1138" i="5"/>
  <c r="H1138" i="5"/>
  <c r="I1138" i="5"/>
  <c r="Z1289" i="5"/>
  <c r="P1289" i="5"/>
  <c r="R1289" i="5"/>
  <c r="S1289" i="5"/>
  <c r="T1289" i="5"/>
  <c r="U1289" i="5"/>
  <c r="V1289" i="5"/>
  <c r="Y1289" i="5"/>
  <c r="AD1289" i="5"/>
  <c r="AF1289" i="5"/>
  <c r="AG1289" i="5"/>
  <c r="C1289" i="5"/>
  <c r="C1288" i="5"/>
  <c r="C1287" i="5"/>
  <c r="C1286" i="5"/>
  <c r="C1285" i="5"/>
  <c r="C1284" i="5"/>
  <c r="C1283" i="5"/>
  <c r="C1282" i="5"/>
  <c r="C1281" i="5"/>
  <c r="C1280" i="5"/>
  <c r="C1279" i="5"/>
  <c r="C1278" i="5"/>
  <c r="C1277" i="5"/>
  <c r="C1276" i="5"/>
  <c r="C1275" i="5"/>
  <c r="C1274" i="5"/>
  <c r="C1273" i="5"/>
  <c r="C1272" i="5"/>
  <c r="C1271" i="5"/>
  <c r="C1270" i="5"/>
  <c r="C1269" i="5"/>
  <c r="C1268" i="5"/>
  <c r="C1267" i="5"/>
  <c r="C1266" i="5"/>
  <c r="C1265" i="5"/>
  <c r="C1264" i="5"/>
  <c r="C1263" i="5"/>
  <c r="C1262" i="5"/>
  <c r="C1261" i="5"/>
  <c r="C1260" i="5"/>
  <c r="C1259" i="5"/>
  <c r="C1258" i="5"/>
  <c r="C1257" i="5"/>
  <c r="C1256" i="5"/>
  <c r="C1255" i="5"/>
  <c r="C1254" i="5"/>
  <c r="C1253" i="5"/>
  <c r="C1252" i="5"/>
  <c r="C1251" i="5"/>
  <c r="C1250" i="5"/>
  <c r="C1249" i="5"/>
  <c r="C1248" i="5"/>
  <c r="C1247" i="5"/>
  <c r="C1246" i="5"/>
  <c r="C1245" i="5"/>
  <c r="C1244" i="5"/>
  <c r="C1243" i="5"/>
  <c r="C1242" i="5"/>
  <c r="C1241" i="5"/>
  <c r="C1240" i="5"/>
  <c r="C1239" i="5"/>
  <c r="C1238" i="5"/>
  <c r="C1237" i="5"/>
  <c r="C1236" i="5"/>
  <c r="C1235" i="5"/>
  <c r="C1234" i="5"/>
  <c r="C1233" i="5"/>
  <c r="C1232" i="5"/>
  <c r="C1231" i="5"/>
  <c r="C1230" i="5"/>
  <c r="C1229" i="5"/>
  <c r="C1228" i="5"/>
  <c r="C1227" i="5"/>
  <c r="C1226" i="5"/>
  <c r="C1225" i="5"/>
  <c r="C1223" i="5"/>
  <c r="C1222" i="5"/>
  <c r="C1221" i="5"/>
  <c r="C1220" i="5"/>
  <c r="C1219" i="5"/>
  <c r="C1218" i="5"/>
  <c r="C1217" i="5"/>
  <c r="C1216" i="5"/>
  <c r="C1215" i="5"/>
  <c r="C1214" i="5"/>
  <c r="C1213" i="5"/>
  <c r="C1212" i="5"/>
  <c r="C1211" i="5"/>
  <c r="C1210" i="5"/>
  <c r="C1209" i="5"/>
  <c r="C1208" i="5"/>
  <c r="C1207" i="5"/>
  <c r="C1206" i="5"/>
  <c r="C1205" i="5"/>
  <c r="C1204" i="5"/>
  <c r="C1203" i="5"/>
  <c r="C1202" i="5"/>
  <c r="C1201" i="5"/>
  <c r="C1200" i="5"/>
  <c r="C1199" i="5"/>
  <c r="C1198" i="5"/>
  <c r="C1197" i="5"/>
  <c r="C1196" i="5"/>
  <c r="C1195" i="5"/>
  <c r="C1194" i="5"/>
  <c r="C1193" i="5"/>
  <c r="C1192" i="5"/>
  <c r="C1191" i="5"/>
  <c r="C1190" i="5"/>
  <c r="C1189" i="5"/>
  <c r="C1188" i="5"/>
  <c r="C1187" i="5"/>
  <c r="C1186" i="5"/>
  <c r="C1185" i="5"/>
  <c r="C1184" i="5"/>
  <c r="C1183" i="5"/>
  <c r="C1182" i="5"/>
  <c r="C1181" i="5"/>
  <c r="C1180" i="5"/>
  <c r="C1179" i="5"/>
  <c r="C1178" i="5"/>
  <c r="C1177" i="5"/>
  <c r="C1176" i="5"/>
  <c r="C1175" i="5"/>
  <c r="C1174" i="5"/>
  <c r="C1173" i="5"/>
  <c r="C1172" i="5"/>
  <c r="C1171" i="5"/>
  <c r="C1170" i="5"/>
  <c r="C1169" i="5"/>
  <c r="C1168" i="5"/>
  <c r="C1167" i="5"/>
  <c r="C1166" i="5"/>
  <c r="C1165" i="5"/>
  <c r="C1164" i="5"/>
  <c r="C1163" i="5"/>
  <c r="C1162" i="5"/>
  <c r="C1161" i="5"/>
  <c r="C1160" i="5"/>
  <c r="C1159" i="5"/>
  <c r="C1158" i="5"/>
  <c r="C1157" i="5"/>
  <c r="C1156" i="5"/>
  <c r="C1155" i="5"/>
  <c r="C1154" i="5"/>
  <c r="C1153" i="5"/>
  <c r="C1152" i="5"/>
  <c r="C1151" i="5"/>
  <c r="C1150" i="5"/>
  <c r="C1149" i="5"/>
  <c r="C1148" i="5"/>
  <c r="C1147" i="5"/>
  <c r="C1146" i="5"/>
  <c r="C1145" i="5"/>
  <c r="C1144" i="5"/>
  <c r="C1143" i="5"/>
  <c r="C1142" i="5"/>
  <c r="C1141" i="5"/>
  <c r="C1140" i="5"/>
  <c r="C1139" i="5"/>
  <c r="C1137" i="5"/>
  <c r="C1136" i="5"/>
  <c r="C1135" i="5"/>
  <c r="C1134" i="5"/>
  <c r="C1133" i="5"/>
  <c r="C1132" i="5"/>
  <c r="C1131" i="5"/>
  <c r="C1130" i="5"/>
  <c r="C1129" i="5"/>
  <c r="C1128" i="5"/>
  <c r="C1127" i="5"/>
  <c r="C1126" i="5"/>
  <c r="C1125" i="5"/>
  <c r="C1124" i="5"/>
  <c r="C1123" i="5"/>
  <c r="C1122" i="5"/>
  <c r="C1121" i="5"/>
  <c r="C1120" i="5"/>
  <c r="C1119" i="5"/>
  <c r="C1118" i="5"/>
  <c r="C1117" i="5"/>
  <c r="C1116" i="5"/>
  <c r="C1115" i="5"/>
  <c r="C1114" i="5"/>
  <c r="C1113" i="5"/>
  <c r="C1112" i="5"/>
  <c r="C1111" i="5"/>
  <c r="C1110" i="5"/>
  <c r="C1109" i="5"/>
  <c r="C1108" i="5"/>
  <c r="C1107" i="5"/>
  <c r="C1106" i="5"/>
  <c r="C1105" i="5"/>
  <c r="C1104" i="5"/>
  <c r="C1103" i="5"/>
  <c r="C1102" i="5"/>
  <c r="C1101" i="5"/>
  <c r="C1100" i="5"/>
  <c r="C1099" i="5"/>
  <c r="C1098" i="5"/>
  <c r="C1097" i="5"/>
  <c r="C1096" i="5"/>
  <c r="C1095" i="5"/>
  <c r="C1094" i="5"/>
  <c r="C1093" i="5"/>
  <c r="C1092" i="5"/>
  <c r="C1091" i="5"/>
  <c r="C1090" i="5"/>
  <c r="C1089" i="5"/>
  <c r="C1088" i="5"/>
  <c r="C1087" i="5"/>
  <c r="C1086" i="5"/>
  <c r="C1085" i="5"/>
  <c r="C1084" i="5"/>
  <c r="C1083" i="5"/>
  <c r="C1082" i="5"/>
  <c r="C1081" i="5"/>
  <c r="C1080" i="5"/>
  <c r="C1079" i="5"/>
  <c r="C1078" i="5"/>
  <c r="C1077" i="5"/>
  <c r="C1076" i="5"/>
  <c r="C1075" i="5"/>
  <c r="C1074" i="5"/>
  <c r="C1073" i="5"/>
  <c r="C1072" i="5"/>
  <c r="C1071" i="5"/>
  <c r="C1070" i="5"/>
  <c r="C1069" i="5"/>
  <c r="C1068" i="5"/>
  <c r="C1067" i="5"/>
  <c r="C1066" i="5"/>
  <c r="C1065" i="5"/>
  <c r="C1064" i="5"/>
  <c r="C1063" i="5"/>
  <c r="C1062" i="5"/>
  <c r="C1061" i="5"/>
  <c r="C1060" i="5"/>
  <c r="C1059" i="5"/>
  <c r="C1058" i="5"/>
  <c r="C1057" i="5"/>
  <c r="C1056" i="5"/>
  <c r="C1055" i="5"/>
  <c r="C1054" i="5"/>
  <c r="C1053" i="5"/>
  <c r="C1052" i="5"/>
  <c r="C1051" i="5"/>
  <c r="C1050" i="5"/>
  <c r="C1049" i="5"/>
  <c r="C1048"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R172" i="5"/>
  <c r="C172"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Q693" i="5"/>
  <c r="R693" i="5"/>
  <c r="S693" i="5"/>
  <c r="T693" i="5"/>
  <c r="Y693" i="5"/>
  <c r="Z693" i="5"/>
  <c r="C693"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40" i="5"/>
  <c r="C1041" i="5"/>
  <c r="C1042" i="5"/>
  <c r="C1043" i="5"/>
  <c r="C1044" i="5"/>
  <c r="C1045" i="5"/>
  <c r="P1046" i="5"/>
  <c r="R1046" i="5"/>
  <c r="S1046" i="5"/>
  <c r="C1046"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Q1331" i="5"/>
  <c r="R1331" i="5"/>
  <c r="S1331" i="5"/>
  <c r="T1331" i="5"/>
  <c r="Y1331" i="5"/>
  <c r="AA1331" i="5"/>
  <c r="AC1331" i="5"/>
  <c r="C1331"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P1579" i="5"/>
  <c r="R1579" i="5"/>
  <c r="S1579" i="5"/>
  <c r="C1579" i="5"/>
  <c r="CK1289" i="5"/>
  <c r="CJ1289" i="5"/>
  <c r="CI1289" i="5"/>
  <c r="CH1289" i="5"/>
  <c r="CG1289" i="5"/>
  <c r="BV1289" i="5"/>
  <c r="AG3548" i="4"/>
  <c r="AF3548" i="4"/>
  <c r="AE3548" i="4"/>
  <c r="AD3548" i="4"/>
  <c r="AC3548" i="4"/>
  <c r="AB3548" i="4"/>
  <c r="AA3548" i="4"/>
  <c r="AR679" i="5"/>
  <c r="AR680" i="5"/>
  <c r="Z3548" i="4"/>
  <c r="Y3548" i="4"/>
  <c r="X3548" i="4"/>
  <c r="W3548" i="4"/>
  <c r="V3548" i="4"/>
  <c r="U3548" i="4"/>
  <c r="T3548" i="4"/>
  <c r="S3548" i="4"/>
  <c r="R3548" i="4"/>
  <c r="Q3548" i="4"/>
  <c r="P3548" i="4"/>
  <c r="AG3547" i="4"/>
  <c r="AF3547" i="4"/>
  <c r="AE3547" i="4"/>
  <c r="AD3547" i="4"/>
  <c r="AC3547" i="4"/>
  <c r="AB3547" i="4"/>
  <c r="AA3547" i="4"/>
  <c r="Z3547" i="4"/>
  <c r="Y3547" i="4"/>
  <c r="X3547" i="4"/>
  <c r="W3547" i="4"/>
  <c r="V3547" i="4"/>
  <c r="U3547" i="4"/>
  <c r="T3547" i="4"/>
  <c r="S3547" i="4"/>
  <c r="R3547" i="4"/>
  <c r="Q3547" i="4"/>
  <c r="P3547" i="4"/>
  <c r="AR3509" i="4"/>
  <c r="C3509" i="4"/>
  <c r="AP3509" i="4"/>
  <c r="AO3509" i="4"/>
  <c r="AN3509" i="4"/>
  <c r="AM3509" i="4"/>
  <c r="AL3509" i="4"/>
  <c r="AK3509" i="4"/>
  <c r="AJ3509" i="4"/>
  <c r="AI3509" i="4"/>
  <c r="O3509" i="4"/>
  <c r="N3509" i="4"/>
  <c r="M3509" i="4"/>
  <c r="L3509" i="4"/>
  <c r="K3509" i="4"/>
  <c r="H3509" i="4"/>
  <c r="I3509" i="4"/>
  <c r="G3509" i="4"/>
  <c r="F3509" i="4"/>
  <c r="E3509" i="4"/>
  <c r="D3509" i="4"/>
  <c r="B78" i="3"/>
  <c r="B76" i="3"/>
  <c r="C3000" i="4"/>
  <c r="N3000" i="4"/>
  <c r="C3001" i="4"/>
  <c r="N3001" i="4"/>
  <c r="C3002" i="4"/>
  <c r="N3002" i="4"/>
  <c r="C3003" i="4"/>
  <c r="N3003" i="4"/>
  <c r="C3004" i="4"/>
  <c r="N3004" i="4"/>
  <c r="C3005" i="4"/>
  <c r="N3005" i="4"/>
  <c r="C3006" i="4"/>
  <c r="N3006" i="4"/>
  <c r="C3007" i="4"/>
  <c r="N3007" i="4"/>
  <c r="C3008" i="4"/>
  <c r="N3008" i="4"/>
  <c r="C3009" i="4"/>
  <c r="N3009" i="4"/>
  <c r="C3010" i="4"/>
  <c r="N3010" i="4"/>
  <c r="C3011" i="4"/>
  <c r="N3011" i="4"/>
  <c r="C3012" i="4"/>
  <c r="N3012" i="4"/>
  <c r="C3013" i="4"/>
  <c r="N3013" i="4"/>
  <c r="C3014" i="4"/>
  <c r="N3014" i="4"/>
  <c r="C3015" i="4"/>
  <c r="N3015" i="4"/>
  <c r="C3016" i="4"/>
  <c r="N3016" i="4"/>
  <c r="C3017" i="4"/>
  <c r="N3017" i="4"/>
  <c r="C3018" i="4"/>
  <c r="N3018" i="4"/>
  <c r="C3019" i="4"/>
  <c r="N3019" i="4"/>
  <c r="C3020" i="4"/>
  <c r="N3020" i="4"/>
  <c r="C3021" i="4"/>
  <c r="N3021" i="4"/>
  <c r="C3022" i="4"/>
  <c r="N3022" i="4"/>
  <c r="C3023" i="4"/>
  <c r="N3023" i="4"/>
  <c r="C3024" i="4"/>
  <c r="N3024" i="4"/>
  <c r="C3025" i="4"/>
  <c r="N3025" i="4"/>
  <c r="C3026" i="4"/>
  <c r="N3026" i="4"/>
  <c r="C3027" i="4"/>
  <c r="N3027" i="4"/>
  <c r="C3028" i="4"/>
  <c r="N3028" i="4"/>
  <c r="C3029" i="4"/>
  <c r="N3029" i="4"/>
  <c r="C3030" i="4"/>
  <c r="N3030" i="4"/>
  <c r="C3031" i="4"/>
  <c r="N3031" i="4"/>
  <c r="C3032" i="4"/>
  <c r="N3032" i="4"/>
  <c r="C3033" i="4"/>
  <c r="N3033" i="4"/>
  <c r="C3034" i="4"/>
  <c r="N3034" i="4"/>
  <c r="C3035" i="4"/>
  <c r="N3035" i="4"/>
  <c r="C3036" i="4"/>
  <c r="N3036" i="4"/>
  <c r="C3037" i="4"/>
  <c r="N3037" i="4"/>
  <c r="C3038" i="4"/>
  <c r="N3038" i="4"/>
  <c r="C3039" i="4"/>
  <c r="N3039" i="4"/>
  <c r="C3040" i="4"/>
  <c r="N3040" i="4"/>
  <c r="C3041" i="4"/>
  <c r="N3041" i="4"/>
  <c r="C3042" i="4"/>
  <c r="N3042" i="4"/>
  <c r="C3043" i="4"/>
  <c r="N3043" i="4"/>
  <c r="C3044" i="4"/>
  <c r="N3044" i="4"/>
  <c r="C3045" i="4"/>
  <c r="N3045" i="4"/>
  <c r="C3046" i="4"/>
  <c r="N3046" i="4"/>
  <c r="C3047" i="4"/>
  <c r="N3047" i="4"/>
  <c r="C3048" i="4"/>
  <c r="N3048" i="4"/>
  <c r="C3049" i="4"/>
  <c r="N3049" i="4"/>
  <c r="C3050" i="4"/>
  <c r="N3050" i="4"/>
  <c r="C3051" i="4"/>
  <c r="N3051" i="4"/>
  <c r="C3052" i="4"/>
  <c r="N3052" i="4"/>
  <c r="C3053" i="4"/>
  <c r="N3053" i="4"/>
  <c r="C3054" i="4"/>
  <c r="N3054" i="4"/>
  <c r="C3055" i="4"/>
  <c r="N3055" i="4"/>
  <c r="C3056" i="4"/>
  <c r="N3056" i="4"/>
  <c r="C3057" i="4"/>
  <c r="N3057" i="4"/>
  <c r="C3058" i="4"/>
  <c r="N3058" i="4"/>
  <c r="C3059" i="4"/>
  <c r="N3059" i="4"/>
  <c r="C3060" i="4"/>
  <c r="N3060" i="4"/>
  <c r="C3061" i="4"/>
  <c r="N3061" i="4"/>
  <c r="C3062" i="4"/>
  <c r="N3062" i="4"/>
  <c r="C3063" i="4"/>
  <c r="N3063" i="4"/>
  <c r="C3064" i="4"/>
  <c r="N3064" i="4"/>
  <c r="C3065" i="4"/>
  <c r="N3065" i="4"/>
  <c r="C3066" i="4"/>
  <c r="N3066" i="4"/>
  <c r="C3067" i="4"/>
  <c r="N3067" i="4"/>
  <c r="C3068" i="4"/>
  <c r="N3068" i="4"/>
  <c r="C3069" i="4"/>
  <c r="N3069" i="4"/>
  <c r="C3070" i="4"/>
  <c r="N3070" i="4"/>
  <c r="C3071" i="4"/>
  <c r="N3071" i="4"/>
  <c r="C3072" i="4"/>
  <c r="N3072" i="4"/>
  <c r="C3073" i="4"/>
  <c r="N3073" i="4"/>
  <c r="C3074" i="4"/>
  <c r="N3074" i="4"/>
  <c r="C3075" i="4"/>
  <c r="N3075" i="4"/>
  <c r="C3076" i="4"/>
  <c r="N3076" i="4"/>
  <c r="C3077" i="4"/>
  <c r="N3077" i="4"/>
  <c r="C3078" i="4"/>
  <c r="N3078" i="4"/>
  <c r="C3079" i="4"/>
  <c r="N3079" i="4"/>
  <c r="C3080" i="4"/>
  <c r="N3080" i="4"/>
  <c r="C3081" i="4"/>
  <c r="N3081" i="4"/>
  <c r="C3082" i="4"/>
  <c r="N3082" i="4"/>
  <c r="C3083" i="4"/>
  <c r="N3083" i="4"/>
  <c r="C3084" i="4"/>
  <c r="N3084" i="4"/>
  <c r="C3085" i="4"/>
  <c r="N3085" i="4"/>
  <c r="C3086" i="4"/>
  <c r="N3086" i="4"/>
  <c r="C3087" i="4"/>
  <c r="N3087" i="4"/>
  <c r="C3088" i="4"/>
  <c r="N3088" i="4"/>
  <c r="C3089" i="4"/>
  <c r="N3089" i="4"/>
  <c r="C3090" i="4"/>
  <c r="N3090" i="4"/>
  <c r="C3091" i="4"/>
  <c r="N3091" i="4"/>
  <c r="C3092" i="4"/>
  <c r="N3092" i="4"/>
  <c r="C3093" i="4"/>
  <c r="N3093" i="4"/>
  <c r="C3094" i="4"/>
  <c r="N3094" i="4"/>
  <c r="C3095" i="4"/>
  <c r="N3095" i="4"/>
  <c r="C3096" i="4"/>
  <c r="N3096" i="4"/>
  <c r="C3097" i="4"/>
  <c r="N3097" i="4"/>
  <c r="C3098" i="4"/>
  <c r="N3098" i="4"/>
  <c r="C3099" i="4"/>
  <c r="N3099" i="4"/>
  <c r="C3100" i="4"/>
  <c r="N3100" i="4"/>
  <c r="C3101" i="4"/>
  <c r="N3101" i="4"/>
  <c r="C3102" i="4"/>
  <c r="N3102" i="4"/>
  <c r="C3103" i="4"/>
  <c r="N3103" i="4"/>
  <c r="C3105" i="4"/>
  <c r="N3105" i="4"/>
  <c r="M3000" i="4"/>
  <c r="M3001" i="4"/>
  <c r="M3002" i="4"/>
  <c r="M3003" i="4"/>
  <c r="M3004" i="4"/>
  <c r="M3005" i="4"/>
  <c r="M3006" i="4"/>
  <c r="M3007" i="4"/>
  <c r="M3008" i="4"/>
  <c r="M3009" i="4"/>
  <c r="M3010" i="4"/>
  <c r="M3011" i="4"/>
  <c r="M3012" i="4"/>
  <c r="M3013" i="4"/>
  <c r="M3014" i="4"/>
  <c r="M3015" i="4"/>
  <c r="M3016" i="4"/>
  <c r="M3017" i="4"/>
  <c r="M3018" i="4"/>
  <c r="M3019" i="4"/>
  <c r="M3020" i="4"/>
  <c r="M3021" i="4"/>
  <c r="M3022" i="4"/>
  <c r="M3023" i="4"/>
  <c r="M3024" i="4"/>
  <c r="M3025" i="4"/>
  <c r="M3026" i="4"/>
  <c r="M3027" i="4"/>
  <c r="M3028" i="4"/>
  <c r="M3029" i="4"/>
  <c r="M3030" i="4"/>
  <c r="M3031" i="4"/>
  <c r="M3032" i="4"/>
  <c r="M3033" i="4"/>
  <c r="M3034" i="4"/>
  <c r="M3035" i="4"/>
  <c r="M3036" i="4"/>
  <c r="M3037" i="4"/>
  <c r="M3038" i="4"/>
  <c r="M3039" i="4"/>
  <c r="M3040" i="4"/>
  <c r="M3041" i="4"/>
  <c r="M3042" i="4"/>
  <c r="M3043" i="4"/>
  <c r="M3044" i="4"/>
  <c r="M3045" i="4"/>
  <c r="M3046" i="4"/>
  <c r="M3047" i="4"/>
  <c r="M3048" i="4"/>
  <c r="M3049" i="4"/>
  <c r="M3050" i="4"/>
  <c r="M3051" i="4"/>
  <c r="M3052" i="4"/>
  <c r="M3053" i="4"/>
  <c r="M3054" i="4"/>
  <c r="M3055" i="4"/>
  <c r="M3056" i="4"/>
  <c r="M3057" i="4"/>
  <c r="M3058" i="4"/>
  <c r="M3059" i="4"/>
  <c r="M3060" i="4"/>
  <c r="M3061" i="4"/>
  <c r="M3062" i="4"/>
  <c r="M3063" i="4"/>
  <c r="M3064" i="4"/>
  <c r="M3065" i="4"/>
  <c r="M3066" i="4"/>
  <c r="M3067" i="4"/>
  <c r="M3068" i="4"/>
  <c r="M3069" i="4"/>
  <c r="M3070" i="4"/>
  <c r="M3071" i="4"/>
  <c r="M3072" i="4"/>
  <c r="M3073" i="4"/>
  <c r="M3074" i="4"/>
  <c r="M3075" i="4"/>
  <c r="M3076" i="4"/>
  <c r="M3077" i="4"/>
  <c r="M3078" i="4"/>
  <c r="M3079" i="4"/>
  <c r="M3080" i="4"/>
  <c r="M3081" i="4"/>
  <c r="M3082" i="4"/>
  <c r="M3083" i="4"/>
  <c r="M3084" i="4"/>
  <c r="M3085" i="4"/>
  <c r="M3086" i="4"/>
  <c r="M3087" i="4"/>
  <c r="M3088" i="4"/>
  <c r="M3089" i="4"/>
  <c r="M3090" i="4"/>
  <c r="M3091" i="4"/>
  <c r="M3092" i="4"/>
  <c r="M3093" i="4"/>
  <c r="M3094" i="4"/>
  <c r="M3095" i="4"/>
  <c r="M3096" i="4"/>
  <c r="M3097" i="4"/>
  <c r="M3098" i="4"/>
  <c r="M3099" i="4"/>
  <c r="M3100" i="4"/>
  <c r="M3101" i="4"/>
  <c r="M3102" i="4"/>
  <c r="M3103" i="4"/>
  <c r="M3105"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5"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5" i="4"/>
  <c r="C2658" i="4"/>
  <c r="M2658" i="4"/>
  <c r="C2659" i="4"/>
  <c r="M2659" i="4"/>
  <c r="C2660" i="4"/>
  <c r="M2660" i="4"/>
  <c r="C2661" i="4"/>
  <c r="M2661" i="4"/>
  <c r="C2662" i="4"/>
  <c r="M2662" i="4"/>
  <c r="C2663" i="4"/>
  <c r="M2663" i="4"/>
  <c r="C2664" i="4"/>
  <c r="M2664" i="4"/>
  <c r="C2665" i="4"/>
  <c r="M2665" i="4"/>
  <c r="C2666" i="4"/>
  <c r="M2666" i="4"/>
  <c r="C2667" i="4"/>
  <c r="M2667" i="4"/>
  <c r="C2668" i="4"/>
  <c r="M2668" i="4"/>
  <c r="C2669" i="4"/>
  <c r="M2669" i="4"/>
  <c r="C2670" i="4"/>
  <c r="M2670" i="4"/>
  <c r="C2671" i="4"/>
  <c r="M2671" i="4"/>
  <c r="C2672" i="4"/>
  <c r="M2672" i="4"/>
  <c r="C2673" i="4"/>
  <c r="M2673" i="4"/>
  <c r="C2674" i="4"/>
  <c r="M2674" i="4"/>
  <c r="C2675" i="4"/>
  <c r="M2675" i="4"/>
  <c r="C2676" i="4"/>
  <c r="M2676" i="4"/>
  <c r="C2677" i="4"/>
  <c r="M2677" i="4"/>
  <c r="C2678" i="4"/>
  <c r="M2678" i="4"/>
  <c r="C2679" i="4"/>
  <c r="M2679" i="4"/>
  <c r="C2680" i="4"/>
  <c r="M2680" i="4"/>
  <c r="C2681" i="4"/>
  <c r="M2681" i="4"/>
  <c r="C2682" i="4"/>
  <c r="M2682" i="4"/>
  <c r="C2683" i="4"/>
  <c r="M2683" i="4"/>
  <c r="C2684" i="4"/>
  <c r="M2684" i="4"/>
  <c r="C2685" i="4"/>
  <c r="M2685" i="4"/>
  <c r="C2686" i="4"/>
  <c r="M2686" i="4"/>
  <c r="C2687" i="4"/>
  <c r="M2687" i="4"/>
  <c r="C2688" i="4"/>
  <c r="M2688" i="4"/>
  <c r="C2689" i="4"/>
  <c r="M2689" i="4"/>
  <c r="C2690" i="4"/>
  <c r="M2690" i="4"/>
  <c r="C2691" i="4"/>
  <c r="M2691" i="4"/>
  <c r="C2692" i="4"/>
  <c r="M2692" i="4"/>
  <c r="C2693" i="4"/>
  <c r="M2693" i="4"/>
  <c r="C2694" i="4"/>
  <c r="M2694" i="4"/>
  <c r="C2695" i="4"/>
  <c r="M2695" i="4"/>
  <c r="C2696" i="4"/>
  <c r="M2696" i="4"/>
  <c r="C2697" i="4"/>
  <c r="M2697" i="4"/>
  <c r="C2698" i="4"/>
  <c r="M2698" i="4"/>
  <c r="C2699" i="4"/>
  <c r="M2699" i="4"/>
  <c r="C2700" i="4"/>
  <c r="M2700" i="4"/>
  <c r="C2701" i="4"/>
  <c r="M2701" i="4"/>
  <c r="C2702" i="4"/>
  <c r="M2702" i="4"/>
  <c r="C2703" i="4"/>
  <c r="M2703" i="4"/>
  <c r="C2704" i="4"/>
  <c r="M2704" i="4"/>
  <c r="C2705" i="4"/>
  <c r="M2705" i="4"/>
  <c r="C2706" i="4"/>
  <c r="M2706" i="4"/>
  <c r="C2707" i="4"/>
  <c r="M2707" i="4"/>
  <c r="C2708" i="4"/>
  <c r="M2708" i="4"/>
  <c r="C2709" i="4"/>
  <c r="M2709" i="4"/>
  <c r="C2710" i="4"/>
  <c r="M2710" i="4"/>
  <c r="C2711" i="4"/>
  <c r="M2711" i="4"/>
  <c r="C2712" i="4"/>
  <c r="M2712" i="4"/>
  <c r="C2714" i="4"/>
  <c r="M2714" i="4"/>
  <c r="C2715" i="4"/>
  <c r="M2715" i="4"/>
  <c r="C2716" i="4"/>
  <c r="M2716" i="4"/>
  <c r="C2717" i="4"/>
  <c r="M2717" i="4"/>
  <c r="C2718" i="4"/>
  <c r="M2718" i="4"/>
  <c r="C2719" i="4"/>
  <c r="M2719" i="4"/>
  <c r="C2720" i="4"/>
  <c r="M2720" i="4"/>
  <c r="C2721" i="4"/>
  <c r="M2721" i="4"/>
  <c r="C2722" i="4"/>
  <c r="M2722" i="4"/>
  <c r="C2723" i="4"/>
  <c r="M2723" i="4"/>
  <c r="C2724" i="4"/>
  <c r="M2724" i="4"/>
  <c r="C2725" i="4"/>
  <c r="M2725" i="4"/>
  <c r="C2726" i="4"/>
  <c r="M2726" i="4"/>
  <c r="C2727" i="4"/>
  <c r="M2727" i="4"/>
  <c r="C2728" i="4"/>
  <c r="M2728" i="4"/>
  <c r="C2729" i="4"/>
  <c r="M2729"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4" i="4"/>
  <c r="L2715" i="4"/>
  <c r="L2716" i="4"/>
  <c r="L2717" i="4"/>
  <c r="L2718" i="4"/>
  <c r="L2719" i="4"/>
  <c r="L2720" i="4"/>
  <c r="L2721" i="4"/>
  <c r="L2722" i="4"/>
  <c r="L2723" i="4"/>
  <c r="L2724" i="4"/>
  <c r="L2725" i="4"/>
  <c r="L2726" i="4"/>
  <c r="L2727" i="4"/>
  <c r="L2728" i="4"/>
  <c r="L2729"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4" i="4"/>
  <c r="K2715" i="4"/>
  <c r="K2716" i="4"/>
  <c r="K2717" i="4"/>
  <c r="K2718" i="4"/>
  <c r="K2719" i="4"/>
  <c r="K2720" i="4"/>
  <c r="K2721" i="4"/>
  <c r="K2722" i="4"/>
  <c r="K2723" i="4"/>
  <c r="K2724" i="4"/>
  <c r="K2725" i="4"/>
  <c r="K2726" i="4"/>
  <c r="K2727" i="4"/>
  <c r="K2728" i="4"/>
  <c r="K2729" i="4"/>
  <c r="C62" i="3"/>
  <c r="Y62" i="3"/>
  <c r="AA62" i="3"/>
  <c r="AC62" i="3"/>
  <c r="AE62" i="3"/>
  <c r="AG62" i="3"/>
  <c r="AI62" i="3"/>
  <c r="AK62" i="3"/>
  <c r="AM62" i="3"/>
  <c r="AO62" i="3"/>
  <c r="AQ62" i="3"/>
  <c r="AS62" i="3"/>
  <c r="AU62" i="3"/>
  <c r="AW62" i="3"/>
  <c r="AY62" i="3"/>
  <c r="BA62" i="3"/>
  <c r="BC62" i="3"/>
  <c r="BE62" i="3"/>
  <c r="BG62" i="3"/>
  <c r="BH62" i="3"/>
  <c r="BI62" i="3"/>
  <c r="N62" i="3"/>
  <c r="M62" i="3"/>
  <c r="AR1338" i="4"/>
  <c r="C1338" i="4"/>
  <c r="AP1338" i="4"/>
  <c r="AO1338" i="4"/>
  <c r="AN1338" i="4"/>
  <c r="AM1338" i="4"/>
  <c r="AL1338" i="4"/>
  <c r="AK1338" i="4"/>
  <c r="AJ1338" i="4"/>
  <c r="AI1338" i="4"/>
  <c r="K1338" i="4"/>
  <c r="L1338" i="4"/>
  <c r="M1338" i="4"/>
  <c r="N1338" i="4"/>
  <c r="O1338" i="4"/>
  <c r="H1338" i="4"/>
  <c r="I1338" i="4"/>
  <c r="G1338" i="4"/>
  <c r="F1338" i="4"/>
  <c r="E1338" i="4"/>
  <c r="D1338" i="4"/>
  <c r="AR1337" i="4"/>
  <c r="C1337" i="4"/>
  <c r="AP1337" i="4"/>
  <c r="AO1337" i="4"/>
  <c r="AN1337" i="4"/>
  <c r="AM1337" i="4"/>
  <c r="AL1337" i="4"/>
  <c r="AK1337" i="4"/>
  <c r="AJ1337" i="4"/>
  <c r="AI1337" i="4"/>
  <c r="K1337" i="4"/>
  <c r="L1337" i="4"/>
  <c r="M1337" i="4"/>
  <c r="N1337" i="4"/>
  <c r="O1337" i="4"/>
  <c r="H1337" i="4"/>
  <c r="I1337" i="4"/>
  <c r="G1337" i="4"/>
  <c r="F1337" i="4"/>
  <c r="E1337" i="4"/>
  <c r="D1337" i="4"/>
  <c r="AR1336" i="4"/>
  <c r="C1336" i="4"/>
  <c r="AP1336" i="4"/>
  <c r="AO1336" i="4"/>
  <c r="AN1336" i="4"/>
  <c r="AM1336" i="4"/>
  <c r="AL1336" i="4"/>
  <c r="AK1336" i="4"/>
  <c r="AJ1336" i="4"/>
  <c r="AI1336" i="4"/>
  <c r="K1336" i="4"/>
  <c r="L1336" i="4"/>
  <c r="M1336" i="4"/>
  <c r="N1336" i="4"/>
  <c r="O1336" i="4"/>
  <c r="H1336" i="4"/>
  <c r="I1336" i="4"/>
  <c r="G1336" i="4"/>
  <c r="F1336" i="4"/>
  <c r="E1336" i="4"/>
  <c r="D1336" i="4"/>
  <c r="AR1335" i="4"/>
  <c r="C1335" i="4"/>
  <c r="AP1335" i="4"/>
  <c r="AO1335" i="4"/>
  <c r="AN1335" i="4"/>
  <c r="AM1335" i="4"/>
  <c r="AL1335" i="4"/>
  <c r="AK1335" i="4"/>
  <c r="AJ1335" i="4"/>
  <c r="AI1335" i="4"/>
  <c r="K1335" i="4"/>
  <c r="L1335" i="4"/>
  <c r="M1335" i="4"/>
  <c r="N1335" i="4"/>
  <c r="O1335" i="4"/>
  <c r="H1335" i="4"/>
  <c r="I1335" i="4"/>
  <c r="G1335" i="4"/>
  <c r="F1335" i="4"/>
  <c r="E1335" i="4"/>
  <c r="D1335" i="4"/>
  <c r="AR1334" i="4"/>
  <c r="C1334" i="4"/>
  <c r="AP1334" i="4"/>
  <c r="AO1334" i="4"/>
  <c r="AN1334" i="4"/>
  <c r="AM1334" i="4"/>
  <c r="AL1334" i="4"/>
  <c r="AK1334" i="4"/>
  <c r="AJ1334" i="4"/>
  <c r="AI1334" i="4"/>
  <c r="K1334" i="4"/>
  <c r="L1334" i="4"/>
  <c r="M1334" i="4"/>
  <c r="N1334" i="4"/>
  <c r="O1334" i="4"/>
  <c r="H1334" i="4"/>
  <c r="I1334" i="4"/>
  <c r="G1334" i="4"/>
  <c r="F1334" i="4"/>
  <c r="E1334" i="4"/>
  <c r="D1334" i="4"/>
  <c r="AR1333" i="4"/>
  <c r="C1333" i="4"/>
  <c r="AP1333" i="4"/>
  <c r="AO1333" i="4"/>
  <c r="AN1333" i="4"/>
  <c r="AM1333" i="4"/>
  <c r="AL1333" i="4"/>
  <c r="AK1333" i="4"/>
  <c r="AJ1333" i="4"/>
  <c r="AI1333" i="4"/>
  <c r="K1333" i="4"/>
  <c r="L1333" i="4"/>
  <c r="M1333" i="4"/>
  <c r="N1333" i="4"/>
  <c r="O1333" i="4"/>
  <c r="H1333" i="4"/>
  <c r="I1333" i="4"/>
  <c r="G1333" i="4"/>
  <c r="F1333" i="4"/>
  <c r="E1333" i="4"/>
  <c r="D1333" i="4"/>
  <c r="AR1332" i="4"/>
  <c r="C1332" i="4"/>
  <c r="AP1332" i="4"/>
  <c r="AO1332" i="4"/>
  <c r="AN1332" i="4"/>
  <c r="AM1332" i="4"/>
  <c r="AL1332" i="4"/>
  <c r="AK1332" i="4"/>
  <c r="AJ1332" i="4"/>
  <c r="AI1332" i="4"/>
  <c r="K1332" i="4"/>
  <c r="L1332" i="4"/>
  <c r="M1332" i="4"/>
  <c r="N1332" i="4"/>
  <c r="O1332" i="4"/>
  <c r="H1332" i="4"/>
  <c r="I1332" i="4"/>
  <c r="G1332" i="4"/>
  <c r="F1332" i="4"/>
  <c r="E1332" i="4"/>
  <c r="D1332" i="4"/>
  <c r="AR1331" i="4"/>
  <c r="C1331" i="4"/>
  <c r="AP1331" i="4"/>
  <c r="AO1331" i="4"/>
  <c r="AN1331" i="4"/>
  <c r="AM1331" i="4"/>
  <c r="AL1331" i="4"/>
  <c r="AK1331" i="4"/>
  <c r="AJ1331" i="4"/>
  <c r="AI1331" i="4"/>
  <c r="K1331" i="4"/>
  <c r="L1331" i="4"/>
  <c r="M1331" i="4"/>
  <c r="N1331" i="4"/>
  <c r="O1331" i="4"/>
  <c r="H1331" i="4"/>
  <c r="I1331" i="4"/>
  <c r="G1331" i="4"/>
  <c r="F1331" i="4"/>
  <c r="E1331" i="4"/>
  <c r="D1331" i="4"/>
  <c r="AR1330" i="4"/>
  <c r="C1330" i="4"/>
  <c r="AP1330" i="4"/>
  <c r="AO1330" i="4"/>
  <c r="AN1330" i="4"/>
  <c r="AM1330" i="4"/>
  <c r="AL1330" i="4"/>
  <c r="AK1330" i="4"/>
  <c r="AJ1330" i="4"/>
  <c r="AI1330" i="4"/>
  <c r="K1330" i="4"/>
  <c r="L1330" i="4"/>
  <c r="M1330" i="4"/>
  <c r="N1330" i="4"/>
  <c r="O1330" i="4"/>
  <c r="H1330" i="4"/>
  <c r="I1330" i="4"/>
  <c r="G1330" i="4"/>
  <c r="F1330" i="4"/>
  <c r="E1330" i="4"/>
  <c r="D1330" i="4"/>
  <c r="AR1329" i="4"/>
  <c r="C1329" i="4"/>
  <c r="AP1329" i="4"/>
  <c r="AO1329" i="4"/>
  <c r="AN1329" i="4"/>
  <c r="AM1329" i="4"/>
  <c r="AL1329" i="4"/>
  <c r="AK1329" i="4"/>
  <c r="AJ1329" i="4"/>
  <c r="AI1329" i="4"/>
  <c r="K1329" i="4"/>
  <c r="L1329" i="4"/>
  <c r="M1329" i="4"/>
  <c r="N1329" i="4"/>
  <c r="O1329" i="4"/>
  <c r="H1329" i="4"/>
  <c r="I1329" i="4"/>
  <c r="G1329" i="4"/>
  <c r="F1329" i="4"/>
  <c r="E1329" i="4"/>
  <c r="D1329" i="4"/>
  <c r="AR1328" i="4"/>
  <c r="C1328" i="4"/>
  <c r="AP1328" i="4"/>
  <c r="AO1328" i="4"/>
  <c r="AN1328" i="4"/>
  <c r="AM1328" i="4"/>
  <c r="AL1328" i="4"/>
  <c r="AK1328" i="4"/>
  <c r="AJ1328" i="4"/>
  <c r="AI1328" i="4"/>
  <c r="K1328" i="4"/>
  <c r="L1328" i="4"/>
  <c r="M1328" i="4"/>
  <c r="N1328" i="4"/>
  <c r="O1328" i="4"/>
  <c r="H1328" i="4"/>
  <c r="I1328" i="4"/>
  <c r="G1328" i="4"/>
  <c r="F1328" i="4"/>
  <c r="E1328" i="4"/>
  <c r="D1328" i="4"/>
  <c r="AR1327" i="4"/>
  <c r="C1327" i="4"/>
  <c r="AP1327" i="4"/>
  <c r="AO1327" i="4"/>
  <c r="AN1327" i="4"/>
  <c r="AM1327" i="4"/>
  <c r="AL1327" i="4"/>
  <c r="AK1327" i="4"/>
  <c r="AJ1327" i="4"/>
  <c r="AI1327" i="4"/>
  <c r="K1327" i="4"/>
  <c r="L1327" i="4"/>
  <c r="M1327" i="4"/>
  <c r="N1327" i="4"/>
  <c r="O1327" i="4"/>
  <c r="H1327" i="4"/>
  <c r="I1327" i="4"/>
  <c r="G1327" i="4"/>
  <c r="F1327" i="4"/>
  <c r="E1327" i="4"/>
  <c r="D1327" i="4"/>
  <c r="AR1326" i="4"/>
  <c r="C1326" i="4"/>
  <c r="AP1326" i="4"/>
  <c r="AO1326" i="4"/>
  <c r="AN1326" i="4"/>
  <c r="AM1326" i="4"/>
  <c r="AL1326" i="4"/>
  <c r="AK1326" i="4"/>
  <c r="AJ1326" i="4"/>
  <c r="AI1326" i="4"/>
  <c r="K1326" i="4"/>
  <c r="L1326" i="4"/>
  <c r="M1326" i="4"/>
  <c r="N1326" i="4"/>
  <c r="O1326" i="4"/>
  <c r="H1326" i="4"/>
  <c r="I1326" i="4"/>
  <c r="G1326" i="4"/>
  <c r="F1326" i="4"/>
  <c r="E1326" i="4"/>
  <c r="D1326" i="4"/>
  <c r="AR1325" i="4"/>
  <c r="C1325" i="4"/>
  <c r="AP1325" i="4"/>
  <c r="AO1325" i="4"/>
  <c r="AN1325" i="4"/>
  <c r="AM1325" i="4"/>
  <c r="AL1325" i="4"/>
  <c r="AK1325" i="4"/>
  <c r="AJ1325" i="4"/>
  <c r="AI1325" i="4"/>
  <c r="K1325" i="4"/>
  <c r="L1325" i="4"/>
  <c r="M1325" i="4"/>
  <c r="N1325" i="4"/>
  <c r="O1325" i="4"/>
  <c r="H1325" i="4"/>
  <c r="I1325" i="4"/>
  <c r="G1325" i="4"/>
  <c r="F1325" i="4"/>
  <c r="E1325" i="4"/>
  <c r="D1325" i="4"/>
  <c r="AR1324" i="4"/>
  <c r="C1324" i="4"/>
  <c r="AP1324" i="4"/>
  <c r="AO1324" i="4"/>
  <c r="AN1324" i="4"/>
  <c r="AM1324" i="4"/>
  <c r="AL1324" i="4"/>
  <c r="AK1324" i="4"/>
  <c r="AJ1324" i="4"/>
  <c r="AI1324" i="4"/>
  <c r="K1324" i="4"/>
  <c r="L1324" i="4"/>
  <c r="M1324" i="4"/>
  <c r="N1324" i="4"/>
  <c r="O1324" i="4"/>
  <c r="H1324" i="4"/>
  <c r="I1324" i="4"/>
  <c r="G1324" i="4"/>
  <c r="F1324" i="4"/>
  <c r="E1324" i="4"/>
  <c r="D1324" i="4"/>
  <c r="AR1323" i="4"/>
  <c r="C1323" i="4"/>
  <c r="AP1323" i="4"/>
  <c r="AO1323" i="4"/>
  <c r="AN1323" i="4"/>
  <c r="AM1323" i="4"/>
  <c r="AL1323" i="4"/>
  <c r="AK1323" i="4"/>
  <c r="AJ1323" i="4"/>
  <c r="AI1323" i="4"/>
  <c r="K1323" i="4"/>
  <c r="L1323" i="4"/>
  <c r="M1323" i="4"/>
  <c r="N1323" i="4"/>
  <c r="O1323" i="4"/>
  <c r="H1323" i="4"/>
  <c r="I1323" i="4"/>
  <c r="G1323" i="4"/>
  <c r="F1323" i="4"/>
  <c r="E1323" i="4"/>
  <c r="D1323" i="4"/>
  <c r="AR1322" i="4"/>
  <c r="C1322" i="4"/>
  <c r="AP1322" i="4"/>
  <c r="AO1322" i="4"/>
  <c r="AN1322" i="4"/>
  <c r="AM1322" i="4"/>
  <c r="AL1322" i="4"/>
  <c r="AK1322" i="4"/>
  <c r="AJ1322" i="4"/>
  <c r="AI1322" i="4"/>
  <c r="K1322" i="4"/>
  <c r="L1322" i="4"/>
  <c r="M1322" i="4"/>
  <c r="N1322" i="4"/>
  <c r="O1322" i="4"/>
  <c r="H1322" i="4"/>
  <c r="I1322" i="4"/>
  <c r="G1322" i="4"/>
  <c r="F1322" i="4"/>
  <c r="E1322" i="4"/>
  <c r="D1322" i="4"/>
  <c r="AR1321" i="4"/>
  <c r="C1321" i="4"/>
  <c r="AP1321" i="4"/>
  <c r="AO1321" i="4"/>
  <c r="AN1321" i="4"/>
  <c r="AM1321" i="4"/>
  <c r="AL1321" i="4"/>
  <c r="AK1321" i="4"/>
  <c r="AJ1321" i="4"/>
  <c r="AI1321" i="4"/>
  <c r="K1321" i="4"/>
  <c r="L1321" i="4"/>
  <c r="M1321" i="4"/>
  <c r="N1321" i="4"/>
  <c r="O1321" i="4"/>
  <c r="H1321" i="4"/>
  <c r="I1321" i="4"/>
  <c r="G1321" i="4"/>
  <c r="F1321" i="4"/>
  <c r="E1321" i="4"/>
  <c r="D1321" i="4"/>
  <c r="AR1320" i="4"/>
  <c r="C1320" i="4"/>
  <c r="AP1320" i="4"/>
  <c r="AO1320" i="4"/>
  <c r="AN1320" i="4"/>
  <c r="AM1320" i="4"/>
  <c r="AL1320" i="4"/>
  <c r="AK1320" i="4"/>
  <c r="AJ1320" i="4"/>
  <c r="AI1320" i="4"/>
  <c r="K1320" i="4"/>
  <c r="L1320" i="4"/>
  <c r="M1320" i="4"/>
  <c r="N1320" i="4"/>
  <c r="O1320" i="4"/>
  <c r="H1320" i="4"/>
  <c r="I1320" i="4"/>
  <c r="G1320" i="4"/>
  <c r="F1320" i="4"/>
  <c r="E1320" i="4"/>
  <c r="D1320" i="4"/>
  <c r="AR1319" i="4"/>
  <c r="C1319" i="4"/>
  <c r="AP1319" i="4"/>
  <c r="AO1319" i="4"/>
  <c r="AN1319" i="4"/>
  <c r="AM1319" i="4"/>
  <c r="AL1319" i="4"/>
  <c r="AK1319" i="4"/>
  <c r="AJ1319" i="4"/>
  <c r="AI1319" i="4"/>
  <c r="K1319" i="4"/>
  <c r="L1319" i="4"/>
  <c r="M1319" i="4"/>
  <c r="N1319" i="4"/>
  <c r="O1319" i="4"/>
  <c r="H1319" i="4"/>
  <c r="I1319" i="4"/>
  <c r="G1319" i="4"/>
  <c r="F1319" i="4"/>
  <c r="E1319" i="4"/>
  <c r="D1319" i="4"/>
  <c r="AR1318" i="4"/>
  <c r="C1318" i="4"/>
  <c r="AP1318" i="4"/>
  <c r="AO1318" i="4"/>
  <c r="AN1318" i="4"/>
  <c r="AM1318" i="4"/>
  <c r="AL1318" i="4"/>
  <c r="AK1318" i="4"/>
  <c r="AJ1318" i="4"/>
  <c r="AI1318" i="4"/>
  <c r="K1318" i="4"/>
  <c r="L1318" i="4"/>
  <c r="M1318" i="4"/>
  <c r="N1318" i="4"/>
  <c r="O1318" i="4"/>
  <c r="H1318" i="4"/>
  <c r="I1318" i="4"/>
  <c r="G1318" i="4"/>
  <c r="F1318" i="4"/>
  <c r="E1318" i="4"/>
  <c r="D1318" i="4"/>
  <c r="AR1317" i="4"/>
  <c r="C1317" i="4"/>
  <c r="AP1317" i="4"/>
  <c r="AO1317" i="4"/>
  <c r="AN1317" i="4"/>
  <c r="AM1317" i="4"/>
  <c r="AL1317" i="4"/>
  <c r="AK1317" i="4"/>
  <c r="AJ1317" i="4"/>
  <c r="AI1317" i="4"/>
  <c r="K1317" i="4"/>
  <c r="L1317" i="4"/>
  <c r="M1317" i="4"/>
  <c r="N1317" i="4"/>
  <c r="O1317" i="4"/>
  <c r="H1317" i="4"/>
  <c r="I1317" i="4"/>
  <c r="G1317" i="4"/>
  <c r="F1317" i="4"/>
  <c r="E1317" i="4"/>
  <c r="D1317" i="4"/>
  <c r="AR1316" i="4"/>
  <c r="C1316" i="4"/>
  <c r="AP1316" i="4"/>
  <c r="AO1316" i="4"/>
  <c r="AN1316" i="4"/>
  <c r="AM1316" i="4"/>
  <c r="AL1316" i="4"/>
  <c r="AK1316" i="4"/>
  <c r="AJ1316" i="4"/>
  <c r="AI1316" i="4"/>
  <c r="K1316" i="4"/>
  <c r="L1316" i="4"/>
  <c r="M1316" i="4"/>
  <c r="N1316" i="4"/>
  <c r="O1316" i="4"/>
  <c r="H1316" i="4"/>
  <c r="I1316" i="4"/>
  <c r="G1316" i="4"/>
  <c r="F1316" i="4"/>
  <c r="E1316" i="4"/>
  <c r="D1316" i="4"/>
  <c r="AR1315" i="4"/>
  <c r="C1315" i="4"/>
  <c r="AP1315" i="4"/>
  <c r="AO1315" i="4"/>
  <c r="AN1315" i="4"/>
  <c r="AM1315" i="4"/>
  <c r="AL1315" i="4"/>
  <c r="AK1315" i="4"/>
  <c r="AJ1315" i="4"/>
  <c r="AI1315" i="4"/>
  <c r="K1315" i="4"/>
  <c r="L1315" i="4"/>
  <c r="M1315" i="4"/>
  <c r="N1315" i="4"/>
  <c r="O1315" i="4"/>
  <c r="H1315" i="4"/>
  <c r="I1315" i="4"/>
  <c r="G1315" i="4"/>
  <c r="F1315" i="4"/>
  <c r="E1315" i="4"/>
  <c r="D1315" i="4"/>
  <c r="AR1314" i="4"/>
  <c r="C1314" i="4"/>
  <c r="AP1314" i="4"/>
  <c r="AO1314" i="4"/>
  <c r="AN1314" i="4"/>
  <c r="AM1314" i="4"/>
  <c r="AL1314" i="4"/>
  <c r="AK1314" i="4"/>
  <c r="AJ1314" i="4"/>
  <c r="AI1314" i="4"/>
  <c r="K1314" i="4"/>
  <c r="L1314" i="4"/>
  <c r="M1314" i="4"/>
  <c r="N1314" i="4"/>
  <c r="O1314" i="4"/>
  <c r="H1314" i="4"/>
  <c r="I1314" i="4"/>
  <c r="G1314" i="4"/>
  <c r="F1314" i="4"/>
  <c r="E1314" i="4"/>
  <c r="D1314" i="4"/>
  <c r="AR1313" i="4"/>
  <c r="C1313" i="4"/>
  <c r="AP1313" i="4"/>
  <c r="AO1313" i="4"/>
  <c r="AN1313" i="4"/>
  <c r="AM1313" i="4"/>
  <c r="AL1313" i="4"/>
  <c r="AK1313" i="4"/>
  <c r="AJ1313" i="4"/>
  <c r="AI1313" i="4"/>
  <c r="K1313" i="4"/>
  <c r="L1313" i="4"/>
  <c r="M1313" i="4"/>
  <c r="N1313" i="4"/>
  <c r="O1313" i="4"/>
  <c r="H1313" i="4"/>
  <c r="I1313" i="4"/>
  <c r="G1313" i="4"/>
  <c r="F1313" i="4"/>
  <c r="E1313" i="4"/>
  <c r="D1313" i="4"/>
  <c r="AR1312" i="4"/>
  <c r="C1312" i="4"/>
  <c r="AP1312" i="4"/>
  <c r="AO1312" i="4"/>
  <c r="AN1312" i="4"/>
  <c r="AM1312" i="4"/>
  <c r="AL1312" i="4"/>
  <c r="AK1312" i="4"/>
  <c r="AJ1312" i="4"/>
  <c r="AI1312" i="4"/>
  <c r="K1312" i="4"/>
  <c r="L1312" i="4"/>
  <c r="M1312" i="4"/>
  <c r="N1312" i="4"/>
  <c r="O1312" i="4"/>
  <c r="H1312" i="4"/>
  <c r="I1312" i="4"/>
  <c r="G1312" i="4"/>
  <c r="F1312" i="4"/>
  <c r="E1312" i="4"/>
  <c r="D1312" i="4"/>
  <c r="AR1311" i="4"/>
  <c r="C1311" i="4"/>
  <c r="AP1311" i="4"/>
  <c r="AO1311" i="4"/>
  <c r="AN1311" i="4"/>
  <c r="AM1311" i="4"/>
  <c r="AL1311" i="4"/>
  <c r="AK1311" i="4"/>
  <c r="AJ1311" i="4"/>
  <c r="AI1311" i="4"/>
  <c r="K1311" i="4"/>
  <c r="L1311" i="4"/>
  <c r="M1311" i="4"/>
  <c r="N1311" i="4"/>
  <c r="O1311" i="4"/>
  <c r="H1311" i="4"/>
  <c r="I1311" i="4"/>
  <c r="G1311" i="4"/>
  <c r="F1311" i="4"/>
  <c r="E1311" i="4"/>
  <c r="D1311" i="4"/>
  <c r="AR1310" i="4"/>
  <c r="C1310" i="4"/>
  <c r="AP1310" i="4"/>
  <c r="AO1310" i="4"/>
  <c r="AN1310" i="4"/>
  <c r="AM1310" i="4"/>
  <c r="AL1310" i="4"/>
  <c r="AK1310" i="4"/>
  <c r="AJ1310" i="4"/>
  <c r="AI1310" i="4"/>
  <c r="K1310" i="4"/>
  <c r="L1310" i="4"/>
  <c r="M1310" i="4"/>
  <c r="N1310" i="4"/>
  <c r="O1310" i="4"/>
  <c r="H1310" i="4"/>
  <c r="I1310" i="4"/>
  <c r="G1310" i="4"/>
  <c r="F1310" i="4"/>
  <c r="E1310" i="4"/>
  <c r="D1310" i="4"/>
  <c r="AR1309" i="4"/>
  <c r="C1309" i="4"/>
  <c r="AP1309" i="4"/>
  <c r="AO1309" i="4"/>
  <c r="AN1309" i="4"/>
  <c r="AM1309" i="4"/>
  <c r="AL1309" i="4"/>
  <c r="AK1309" i="4"/>
  <c r="AJ1309" i="4"/>
  <c r="AI1309" i="4"/>
  <c r="K1309" i="4"/>
  <c r="L1309" i="4"/>
  <c r="M1309" i="4"/>
  <c r="N1309" i="4"/>
  <c r="O1309" i="4"/>
  <c r="H1309" i="4"/>
  <c r="I1309" i="4"/>
  <c r="G1309" i="4"/>
  <c r="F1309" i="4"/>
  <c r="E1309" i="4"/>
  <c r="D1309" i="4"/>
  <c r="AR1308" i="4"/>
  <c r="C1308" i="4"/>
  <c r="AP1308" i="4"/>
  <c r="AO1308" i="4"/>
  <c r="AN1308" i="4"/>
  <c r="AM1308" i="4"/>
  <c r="AL1308" i="4"/>
  <c r="AK1308" i="4"/>
  <c r="AJ1308" i="4"/>
  <c r="AI1308" i="4"/>
  <c r="K1308" i="4"/>
  <c r="L1308" i="4"/>
  <c r="M1308" i="4"/>
  <c r="N1308" i="4"/>
  <c r="O1308" i="4"/>
  <c r="H1308" i="4"/>
  <c r="I1308" i="4"/>
  <c r="G1308" i="4"/>
  <c r="F1308" i="4"/>
  <c r="E1308" i="4"/>
  <c r="D1308" i="4"/>
  <c r="AR1307" i="4"/>
  <c r="C1307" i="4"/>
  <c r="AP1307" i="4"/>
  <c r="AO1307" i="4"/>
  <c r="AN1307" i="4"/>
  <c r="AM1307" i="4"/>
  <c r="AL1307" i="4"/>
  <c r="AK1307" i="4"/>
  <c r="AJ1307" i="4"/>
  <c r="AI1307" i="4"/>
  <c r="K1307" i="4"/>
  <c r="L1307" i="4"/>
  <c r="M1307" i="4"/>
  <c r="N1307" i="4"/>
  <c r="O1307" i="4"/>
  <c r="H1307" i="4"/>
  <c r="I1307" i="4"/>
  <c r="G1307" i="4"/>
  <c r="F1307" i="4"/>
  <c r="E1307" i="4"/>
  <c r="D1307" i="4"/>
  <c r="AR1306" i="4"/>
  <c r="C1306" i="4"/>
  <c r="AP1306" i="4"/>
  <c r="AO1306" i="4"/>
  <c r="AN1306" i="4"/>
  <c r="AM1306" i="4"/>
  <c r="AL1306" i="4"/>
  <c r="AK1306" i="4"/>
  <c r="AJ1306" i="4"/>
  <c r="AI1306" i="4"/>
  <c r="K1306" i="4"/>
  <c r="L1306" i="4"/>
  <c r="M1306" i="4"/>
  <c r="N1306" i="4"/>
  <c r="O1306" i="4"/>
  <c r="H1306" i="4"/>
  <c r="I1306" i="4"/>
  <c r="G1306" i="4"/>
  <c r="F1306" i="4"/>
  <c r="E1306" i="4"/>
  <c r="D1306" i="4"/>
  <c r="AR1305" i="4"/>
  <c r="C1305" i="4"/>
  <c r="AP1305" i="4"/>
  <c r="AO1305" i="4"/>
  <c r="AN1305" i="4"/>
  <c r="AM1305" i="4"/>
  <c r="AL1305" i="4"/>
  <c r="AK1305" i="4"/>
  <c r="AJ1305" i="4"/>
  <c r="AI1305" i="4"/>
  <c r="K1305" i="4"/>
  <c r="L1305" i="4"/>
  <c r="M1305" i="4"/>
  <c r="N1305" i="4"/>
  <c r="O1305" i="4"/>
  <c r="H1305" i="4"/>
  <c r="I1305" i="4"/>
  <c r="G1305" i="4"/>
  <c r="F1305" i="4"/>
  <c r="E1305" i="4"/>
  <c r="D1305" i="4"/>
  <c r="AR1304" i="4"/>
  <c r="C1304" i="4"/>
  <c r="AP1304" i="4"/>
  <c r="AO1304" i="4"/>
  <c r="AN1304" i="4"/>
  <c r="AM1304" i="4"/>
  <c r="AL1304" i="4"/>
  <c r="AK1304" i="4"/>
  <c r="AJ1304" i="4"/>
  <c r="AI1304" i="4"/>
  <c r="K1304" i="4"/>
  <c r="L1304" i="4"/>
  <c r="M1304" i="4"/>
  <c r="N1304" i="4"/>
  <c r="O1304" i="4"/>
  <c r="H1304" i="4"/>
  <c r="I1304" i="4"/>
  <c r="G1304" i="4"/>
  <c r="F1304" i="4"/>
  <c r="E1304" i="4"/>
  <c r="D1304" i="4"/>
  <c r="AR1303" i="4"/>
  <c r="C1303" i="4"/>
  <c r="AP1303" i="4"/>
  <c r="AO1303" i="4"/>
  <c r="AN1303" i="4"/>
  <c r="AM1303" i="4"/>
  <c r="AL1303" i="4"/>
  <c r="AK1303" i="4"/>
  <c r="AJ1303" i="4"/>
  <c r="AI1303" i="4"/>
  <c r="K1303" i="4"/>
  <c r="L1303" i="4"/>
  <c r="M1303" i="4"/>
  <c r="N1303" i="4"/>
  <c r="O1303" i="4"/>
  <c r="H1303" i="4"/>
  <c r="I1303" i="4"/>
  <c r="G1303" i="4"/>
  <c r="F1303" i="4"/>
  <c r="E1303" i="4"/>
  <c r="D1303" i="4"/>
  <c r="AR1302" i="4"/>
  <c r="C1302" i="4"/>
  <c r="AP1302" i="4"/>
  <c r="AO1302" i="4"/>
  <c r="AN1302" i="4"/>
  <c r="AM1302" i="4"/>
  <c r="AL1302" i="4"/>
  <c r="AK1302" i="4"/>
  <c r="AJ1302" i="4"/>
  <c r="AI1302" i="4"/>
  <c r="K1302" i="4"/>
  <c r="L1302" i="4"/>
  <c r="M1302" i="4"/>
  <c r="N1302" i="4"/>
  <c r="O1302" i="4"/>
  <c r="H1302" i="4"/>
  <c r="I1302" i="4"/>
  <c r="G1302" i="4"/>
  <c r="F1302" i="4"/>
  <c r="E1302" i="4"/>
  <c r="D1302" i="4"/>
  <c r="AR1301" i="4"/>
  <c r="C1301" i="4"/>
  <c r="AP1301" i="4"/>
  <c r="AO1301" i="4"/>
  <c r="AN1301" i="4"/>
  <c r="AM1301" i="4"/>
  <c r="AL1301" i="4"/>
  <c r="AK1301" i="4"/>
  <c r="AJ1301" i="4"/>
  <c r="AI1301" i="4"/>
  <c r="K1301" i="4"/>
  <c r="L1301" i="4"/>
  <c r="M1301" i="4"/>
  <c r="N1301" i="4"/>
  <c r="O1301" i="4"/>
  <c r="H1301" i="4"/>
  <c r="I1301" i="4"/>
  <c r="G1301" i="4"/>
  <c r="F1301" i="4"/>
  <c r="E1301" i="4"/>
  <c r="D1301" i="4"/>
  <c r="AR1300" i="4"/>
  <c r="C1300" i="4"/>
  <c r="AP1300" i="4"/>
  <c r="AO1300" i="4"/>
  <c r="AN1300" i="4"/>
  <c r="AM1300" i="4"/>
  <c r="AL1300" i="4"/>
  <c r="AK1300" i="4"/>
  <c r="AJ1300" i="4"/>
  <c r="AI1300" i="4"/>
  <c r="K1300" i="4"/>
  <c r="L1300" i="4"/>
  <c r="M1300" i="4"/>
  <c r="N1300" i="4"/>
  <c r="O1300" i="4"/>
  <c r="H1300" i="4"/>
  <c r="I1300" i="4"/>
  <c r="G1300" i="4"/>
  <c r="F1300" i="4"/>
  <c r="E1300" i="4"/>
  <c r="D1300" i="4"/>
  <c r="AR1299" i="4"/>
  <c r="C1299" i="4"/>
  <c r="AP1299" i="4"/>
  <c r="AO1299" i="4"/>
  <c r="AN1299" i="4"/>
  <c r="AM1299" i="4"/>
  <c r="AL1299" i="4"/>
  <c r="AK1299" i="4"/>
  <c r="AJ1299" i="4"/>
  <c r="AI1299" i="4"/>
  <c r="K1299" i="4"/>
  <c r="L1299" i="4"/>
  <c r="M1299" i="4"/>
  <c r="N1299" i="4"/>
  <c r="O1299" i="4"/>
  <c r="H1299" i="4"/>
  <c r="I1299" i="4"/>
  <c r="G1299" i="4"/>
  <c r="F1299" i="4"/>
  <c r="E1299" i="4"/>
  <c r="D1299" i="4"/>
  <c r="AR1298" i="4"/>
  <c r="C1298" i="4"/>
  <c r="AP1298" i="4"/>
  <c r="AO1298" i="4"/>
  <c r="AN1298" i="4"/>
  <c r="AM1298" i="4"/>
  <c r="AL1298" i="4"/>
  <c r="AK1298" i="4"/>
  <c r="AJ1298" i="4"/>
  <c r="AI1298" i="4"/>
  <c r="K1298" i="4"/>
  <c r="L1298" i="4"/>
  <c r="M1298" i="4"/>
  <c r="N1298" i="4"/>
  <c r="O1298" i="4"/>
  <c r="H1298" i="4"/>
  <c r="I1298" i="4"/>
  <c r="G1298" i="4"/>
  <c r="F1298" i="4"/>
  <c r="E1298" i="4"/>
  <c r="D1298" i="4"/>
  <c r="AR1297" i="4"/>
  <c r="C1297" i="4"/>
  <c r="AP1297" i="4"/>
  <c r="AO1297" i="4"/>
  <c r="AN1297" i="4"/>
  <c r="AM1297" i="4"/>
  <c r="AL1297" i="4"/>
  <c r="AK1297" i="4"/>
  <c r="AJ1297" i="4"/>
  <c r="AI1297" i="4"/>
  <c r="K1297" i="4"/>
  <c r="L1297" i="4"/>
  <c r="M1297" i="4"/>
  <c r="N1297" i="4"/>
  <c r="O1297" i="4"/>
  <c r="H1297" i="4"/>
  <c r="I1297" i="4"/>
  <c r="G1297" i="4"/>
  <c r="F1297" i="4"/>
  <c r="E1297" i="4"/>
  <c r="D1297" i="4"/>
  <c r="AR1296" i="4"/>
  <c r="C1296" i="4"/>
  <c r="AP1296" i="4"/>
  <c r="AO1296" i="4"/>
  <c r="AN1296" i="4"/>
  <c r="AM1296" i="4"/>
  <c r="AL1296" i="4"/>
  <c r="AK1296" i="4"/>
  <c r="AJ1296" i="4"/>
  <c r="AI1296" i="4"/>
  <c r="K1296" i="4"/>
  <c r="L1296" i="4"/>
  <c r="M1296" i="4"/>
  <c r="N1296" i="4"/>
  <c r="O1296" i="4"/>
  <c r="H1296" i="4"/>
  <c r="I1296" i="4"/>
  <c r="G1296" i="4"/>
  <c r="F1296" i="4"/>
  <c r="E1296" i="4"/>
  <c r="D1296" i="4"/>
  <c r="AR1295" i="4"/>
  <c r="C1295" i="4"/>
  <c r="AP1295" i="4"/>
  <c r="AO1295" i="4"/>
  <c r="AN1295" i="4"/>
  <c r="AM1295" i="4"/>
  <c r="AL1295" i="4"/>
  <c r="AK1295" i="4"/>
  <c r="AJ1295" i="4"/>
  <c r="AI1295" i="4"/>
  <c r="K1295" i="4"/>
  <c r="L1295" i="4"/>
  <c r="M1295" i="4"/>
  <c r="N1295" i="4"/>
  <c r="O1295" i="4"/>
  <c r="H1295" i="4"/>
  <c r="I1295" i="4"/>
  <c r="G1295" i="4"/>
  <c r="F1295" i="4"/>
  <c r="E1295" i="4"/>
  <c r="D1295" i="4"/>
  <c r="AR1294" i="4"/>
  <c r="C1294" i="4"/>
  <c r="AP1294" i="4"/>
  <c r="AO1294" i="4"/>
  <c r="AN1294" i="4"/>
  <c r="AM1294" i="4"/>
  <c r="AL1294" i="4"/>
  <c r="AK1294" i="4"/>
  <c r="AJ1294" i="4"/>
  <c r="AI1294" i="4"/>
  <c r="K1294" i="4"/>
  <c r="L1294" i="4"/>
  <c r="M1294" i="4"/>
  <c r="N1294" i="4"/>
  <c r="O1294" i="4"/>
  <c r="H1294" i="4"/>
  <c r="I1294" i="4"/>
  <c r="G1294" i="4"/>
  <c r="F1294" i="4"/>
  <c r="E1294" i="4"/>
  <c r="D1294" i="4"/>
  <c r="AR1293" i="4"/>
  <c r="C1293" i="4"/>
  <c r="AP1293" i="4"/>
  <c r="AO1293" i="4"/>
  <c r="AN1293" i="4"/>
  <c r="AM1293" i="4"/>
  <c r="AL1293" i="4"/>
  <c r="AK1293" i="4"/>
  <c r="AJ1293" i="4"/>
  <c r="AI1293" i="4"/>
  <c r="K1293" i="4"/>
  <c r="L1293" i="4"/>
  <c r="M1293" i="4"/>
  <c r="N1293" i="4"/>
  <c r="O1293" i="4"/>
  <c r="H1293" i="4"/>
  <c r="I1293" i="4"/>
  <c r="G1293" i="4"/>
  <c r="F1293" i="4"/>
  <c r="E1293" i="4"/>
  <c r="D1293" i="4"/>
  <c r="AR1292" i="4"/>
  <c r="C1292" i="4"/>
  <c r="AP1292" i="4"/>
  <c r="AO1292" i="4"/>
  <c r="AN1292" i="4"/>
  <c r="AM1292" i="4"/>
  <c r="AL1292" i="4"/>
  <c r="AK1292" i="4"/>
  <c r="AJ1292" i="4"/>
  <c r="AI1292" i="4"/>
  <c r="K1292" i="4"/>
  <c r="L1292" i="4"/>
  <c r="M1292" i="4"/>
  <c r="N1292" i="4"/>
  <c r="O1292" i="4"/>
  <c r="H1292" i="4"/>
  <c r="I1292" i="4"/>
  <c r="G1292" i="4"/>
  <c r="F1292" i="4"/>
  <c r="E1292" i="4"/>
  <c r="D1292" i="4"/>
  <c r="AR1291" i="4"/>
  <c r="C1291" i="4"/>
  <c r="AP1291" i="4"/>
  <c r="AO1291" i="4"/>
  <c r="AN1291" i="4"/>
  <c r="AM1291" i="4"/>
  <c r="AL1291" i="4"/>
  <c r="AK1291" i="4"/>
  <c r="AJ1291" i="4"/>
  <c r="AI1291" i="4"/>
  <c r="K1291" i="4"/>
  <c r="L1291" i="4"/>
  <c r="M1291" i="4"/>
  <c r="N1291" i="4"/>
  <c r="O1291" i="4"/>
  <c r="H1291" i="4"/>
  <c r="I1291" i="4"/>
  <c r="G1291" i="4"/>
  <c r="F1291" i="4"/>
  <c r="E1291" i="4"/>
  <c r="D1291" i="4"/>
  <c r="AR1290" i="4"/>
  <c r="C1290" i="4"/>
  <c r="AP1290" i="4"/>
  <c r="AO1290" i="4"/>
  <c r="AN1290" i="4"/>
  <c r="AM1290" i="4"/>
  <c r="AL1290" i="4"/>
  <c r="AK1290" i="4"/>
  <c r="AJ1290" i="4"/>
  <c r="AI1290" i="4"/>
  <c r="K1290" i="4"/>
  <c r="L1290" i="4"/>
  <c r="M1290" i="4"/>
  <c r="N1290" i="4"/>
  <c r="O1290" i="4"/>
  <c r="H1290" i="4"/>
  <c r="I1290" i="4"/>
  <c r="G1290" i="4"/>
  <c r="F1290" i="4"/>
  <c r="E1290" i="4"/>
  <c r="D1290" i="4"/>
  <c r="AR1289" i="4"/>
  <c r="C1289" i="4"/>
  <c r="AP1289" i="4"/>
  <c r="AO1289" i="4"/>
  <c r="AN1289" i="4"/>
  <c r="AM1289" i="4"/>
  <c r="AL1289" i="4"/>
  <c r="AK1289" i="4"/>
  <c r="AJ1289" i="4"/>
  <c r="AI1289" i="4"/>
  <c r="K1289" i="4"/>
  <c r="L1289" i="4"/>
  <c r="M1289" i="4"/>
  <c r="N1289" i="4"/>
  <c r="O1289" i="4"/>
  <c r="H1289" i="4"/>
  <c r="I1289" i="4"/>
  <c r="G1289" i="4"/>
  <c r="F1289" i="4"/>
  <c r="E1289" i="4"/>
  <c r="D1289" i="4"/>
  <c r="AR1288" i="4"/>
  <c r="C1288" i="4"/>
  <c r="AP1288" i="4"/>
  <c r="AO1288" i="4"/>
  <c r="AN1288" i="4"/>
  <c r="AM1288" i="4"/>
  <c r="AL1288" i="4"/>
  <c r="AK1288" i="4"/>
  <c r="AJ1288" i="4"/>
  <c r="AI1288" i="4"/>
  <c r="K1288" i="4"/>
  <c r="L1288" i="4"/>
  <c r="M1288" i="4"/>
  <c r="N1288" i="4"/>
  <c r="O1288" i="4"/>
  <c r="H1288" i="4"/>
  <c r="I1288" i="4"/>
  <c r="G1288" i="4"/>
  <c r="F1288" i="4"/>
  <c r="E1288" i="4"/>
  <c r="D1288" i="4"/>
  <c r="AR1287" i="4"/>
  <c r="C1287" i="4"/>
  <c r="AP1287" i="4"/>
  <c r="AO1287" i="4"/>
  <c r="AN1287" i="4"/>
  <c r="AM1287" i="4"/>
  <c r="AL1287" i="4"/>
  <c r="AK1287" i="4"/>
  <c r="AJ1287" i="4"/>
  <c r="AI1287" i="4"/>
  <c r="K1287" i="4"/>
  <c r="L1287" i="4"/>
  <c r="M1287" i="4"/>
  <c r="N1287" i="4"/>
  <c r="O1287" i="4"/>
  <c r="H1287" i="4"/>
  <c r="I1287" i="4"/>
  <c r="G1287" i="4"/>
  <c r="F1287" i="4"/>
  <c r="E1287" i="4"/>
  <c r="D1287" i="4"/>
  <c r="AR1286" i="4"/>
  <c r="C1286" i="4"/>
  <c r="AP1286" i="4"/>
  <c r="AO1286" i="4"/>
  <c r="AN1286" i="4"/>
  <c r="AM1286" i="4"/>
  <c r="AL1286" i="4"/>
  <c r="AK1286" i="4"/>
  <c r="AJ1286" i="4"/>
  <c r="AI1286" i="4"/>
  <c r="K1286" i="4"/>
  <c r="L1286" i="4"/>
  <c r="M1286" i="4"/>
  <c r="N1286" i="4"/>
  <c r="O1286" i="4"/>
  <c r="H1286" i="4"/>
  <c r="I1286" i="4"/>
  <c r="G1286" i="4"/>
  <c r="F1286" i="4"/>
  <c r="E1286" i="4"/>
  <c r="D1286" i="4"/>
  <c r="AR1285" i="4"/>
  <c r="C1285" i="4"/>
  <c r="AP1285" i="4"/>
  <c r="AO1285" i="4"/>
  <c r="AN1285" i="4"/>
  <c r="AM1285" i="4"/>
  <c r="AL1285" i="4"/>
  <c r="AK1285" i="4"/>
  <c r="AJ1285" i="4"/>
  <c r="AI1285" i="4"/>
  <c r="K1285" i="4"/>
  <c r="L1285" i="4"/>
  <c r="M1285" i="4"/>
  <c r="N1285" i="4"/>
  <c r="O1285" i="4"/>
  <c r="H1285" i="4"/>
  <c r="I1285" i="4"/>
  <c r="G1285" i="4"/>
  <c r="F1285" i="4"/>
  <c r="E1285" i="4"/>
  <c r="D1285" i="4"/>
  <c r="AR1284" i="4"/>
  <c r="C1284" i="4"/>
  <c r="AP1284" i="4"/>
  <c r="AO1284" i="4"/>
  <c r="AN1284" i="4"/>
  <c r="AM1284" i="4"/>
  <c r="AL1284" i="4"/>
  <c r="AK1284" i="4"/>
  <c r="AJ1284" i="4"/>
  <c r="AI1284" i="4"/>
  <c r="K1284" i="4"/>
  <c r="L1284" i="4"/>
  <c r="M1284" i="4"/>
  <c r="N1284" i="4"/>
  <c r="O1284" i="4"/>
  <c r="H1284" i="4"/>
  <c r="I1284" i="4"/>
  <c r="G1284" i="4"/>
  <c r="F1284" i="4"/>
  <c r="E1284" i="4"/>
  <c r="D1284" i="4"/>
  <c r="AR1283" i="4"/>
  <c r="C1283" i="4"/>
  <c r="AP1283" i="4"/>
  <c r="AO1283" i="4"/>
  <c r="AN1283" i="4"/>
  <c r="AM1283" i="4"/>
  <c r="AL1283" i="4"/>
  <c r="AK1283" i="4"/>
  <c r="AJ1283" i="4"/>
  <c r="AI1283" i="4"/>
  <c r="K1283" i="4"/>
  <c r="L1283" i="4"/>
  <c r="M1283" i="4"/>
  <c r="N1283" i="4"/>
  <c r="O1283" i="4"/>
  <c r="H1283" i="4"/>
  <c r="I1283" i="4"/>
  <c r="G1283" i="4"/>
  <c r="F1283" i="4"/>
  <c r="E1283" i="4"/>
  <c r="D1283" i="4"/>
  <c r="AR1282" i="4"/>
  <c r="C1282" i="4"/>
  <c r="AP1282" i="4"/>
  <c r="AO1282" i="4"/>
  <c r="AN1282" i="4"/>
  <c r="AM1282" i="4"/>
  <c r="AL1282" i="4"/>
  <c r="AK1282" i="4"/>
  <c r="AJ1282" i="4"/>
  <c r="AI1282" i="4"/>
  <c r="K1282" i="4"/>
  <c r="L1282" i="4"/>
  <c r="M1282" i="4"/>
  <c r="N1282" i="4"/>
  <c r="O1282" i="4"/>
  <c r="H1282" i="4"/>
  <c r="I1282" i="4"/>
  <c r="G1282" i="4"/>
  <c r="F1282" i="4"/>
  <c r="E1282" i="4"/>
  <c r="D1282" i="4"/>
  <c r="AR1281" i="4"/>
  <c r="C1281" i="4"/>
  <c r="AP1281" i="4"/>
  <c r="AO1281" i="4"/>
  <c r="AN1281" i="4"/>
  <c r="AM1281" i="4"/>
  <c r="AL1281" i="4"/>
  <c r="AK1281" i="4"/>
  <c r="AJ1281" i="4"/>
  <c r="AI1281" i="4"/>
  <c r="K1281" i="4"/>
  <c r="L1281" i="4"/>
  <c r="M1281" i="4"/>
  <c r="N1281" i="4"/>
  <c r="O1281" i="4"/>
  <c r="H1281" i="4"/>
  <c r="I1281" i="4"/>
  <c r="G1281" i="4"/>
  <c r="F1281" i="4"/>
  <c r="E1281" i="4"/>
  <c r="D1281" i="4"/>
  <c r="AR1280" i="4"/>
  <c r="C1280" i="4"/>
  <c r="AP1280" i="4"/>
  <c r="AO1280" i="4"/>
  <c r="AN1280" i="4"/>
  <c r="AM1280" i="4"/>
  <c r="AL1280" i="4"/>
  <c r="AK1280" i="4"/>
  <c r="AJ1280" i="4"/>
  <c r="AI1280" i="4"/>
  <c r="K1280" i="4"/>
  <c r="L1280" i="4"/>
  <c r="M1280" i="4"/>
  <c r="N1280" i="4"/>
  <c r="O1280" i="4"/>
  <c r="H1280" i="4"/>
  <c r="I1280" i="4"/>
  <c r="G1280" i="4"/>
  <c r="F1280" i="4"/>
  <c r="E1280" i="4"/>
  <c r="D1280" i="4"/>
  <c r="AR1279" i="4"/>
  <c r="C1279" i="4"/>
  <c r="AP1279" i="4"/>
  <c r="AO1279" i="4"/>
  <c r="AN1279" i="4"/>
  <c r="AM1279" i="4"/>
  <c r="AL1279" i="4"/>
  <c r="AK1279" i="4"/>
  <c r="AJ1279" i="4"/>
  <c r="AI1279" i="4"/>
  <c r="K1279" i="4"/>
  <c r="L1279" i="4"/>
  <c r="M1279" i="4"/>
  <c r="N1279" i="4"/>
  <c r="O1279" i="4"/>
  <c r="H1279" i="4"/>
  <c r="I1279" i="4"/>
  <c r="G1279" i="4"/>
  <c r="F1279" i="4"/>
  <c r="E1279" i="4"/>
  <c r="D1279" i="4"/>
  <c r="AR1278" i="4"/>
  <c r="C1278" i="4"/>
  <c r="AP1278" i="4"/>
  <c r="AO1278" i="4"/>
  <c r="AN1278" i="4"/>
  <c r="AM1278" i="4"/>
  <c r="AL1278" i="4"/>
  <c r="AK1278" i="4"/>
  <c r="AJ1278" i="4"/>
  <c r="AI1278" i="4"/>
  <c r="K1278" i="4"/>
  <c r="L1278" i="4"/>
  <c r="M1278" i="4"/>
  <c r="N1278" i="4"/>
  <c r="O1278" i="4"/>
  <c r="H1278" i="4"/>
  <c r="I1278" i="4"/>
  <c r="G1278" i="4"/>
  <c r="F1278" i="4"/>
  <c r="E1278" i="4"/>
  <c r="D1278" i="4"/>
  <c r="AR1277" i="4"/>
  <c r="C1277" i="4"/>
  <c r="AP1277" i="4"/>
  <c r="AO1277" i="4"/>
  <c r="AN1277" i="4"/>
  <c r="AM1277" i="4"/>
  <c r="AL1277" i="4"/>
  <c r="AK1277" i="4"/>
  <c r="AJ1277" i="4"/>
  <c r="AI1277" i="4"/>
  <c r="K1277" i="4"/>
  <c r="L1277" i="4"/>
  <c r="M1277" i="4"/>
  <c r="N1277" i="4"/>
  <c r="O1277" i="4"/>
  <c r="H1277" i="4"/>
  <c r="I1277" i="4"/>
  <c r="G1277" i="4"/>
  <c r="F1277" i="4"/>
  <c r="E1277" i="4"/>
  <c r="D1277" i="4"/>
  <c r="AR1276" i="4"/>
  <c r="C1276" i="4"/>
  <c r="AP1276" i="4"/>
  <c r="AO1276" i="4"/>
  <c r="AN1276" i="4"/>
  <c r="AM1276" i="4"/>
  <c r="AL1276" i="4"/>
  <c r="AK1276" i="4"/>
  <c r="AJ1276" i="4"/>
  <c r="AI1276" i="4"/>
  <c r="K1276" i="4"/>
  <c r="L1276" i="4"/>
  <c r="M1276" i="4"/>
  <c r="N1276" i="4"/>
  <c r="O1276" i="4"/>
  <c r="H1276" i="4"/>
  <c r="I1276" i="4"/>
  <c r="G1276" i="4"/>
  <c r="F1276" i="4"/>
  <c r="E1276" i="4"/>
  <c r="D1276" i="4"/>
  <c r="AR1275" i="4"/>
  <c r="C1275" i="4"/>
  <c r="AP1275" i="4"/>
  <c r="AO1275" i="4"/>
  <c r="AN1275" i="4"/>
  <c r="AM1275" i="4"/>
  <c r="AL1275" i="4"/>
  <c r="AK1275" i="4"/>
  <c r="AJ1275" i="4"/>
  <c r="AI1275" i="4"/>
  <c r="K1275" i="4"/>
  <c r="L1275" i="4"/>
  <c r="M1275" i="4"/>
  <c r="N1275" i="4"/>
  <c r="O1275" i="4"/>
  <c r="H1275" i="4"/>
  <c r="I1275" i="4"/>
  <c r="G1275" i="4"/>
  <c r="F1275" i="4"/>
  <c r="E1275" i="4"/>
  <c r="D1275" i="4"/>
  <c r="AR1274" i="4"/>
  <c r="C1274" i="4"/>
  <c r="AP1274" i="4"/>
  <c r="AO1274" i="4"/>
  <c r="AN1274" i="4"/>
  <c r="AM1274" i="4"/>
  <c r="AL1274" i="4"/>
  <c r="AK1274" i="4"/>
  <c r="AJ1274" i="4"/>
  <c r="AI1274" i="4"/>
  <c r="K1274" i="4"/>
  <c r="L1274" i="4"/>
  <c r="M1274" i="4"/>
  <c r="N1274" i="4"/>
  <c r="O1274" i="4"/>
  <c r="H1274" i="4"/>
  <c r="I1274" i="4"/>
  <c r="G1274" i="4"/>
  <c r="F1274" i="4"/>
  <c r="E1274" i="4"/>
  <c r="D1274" i="4"/>
  <c r="AR1273" i="4"/>
  <c r="C1273" i="4"/>
  <c r="AP1273" i="4"/>
  <c r="AO1273" i="4"/>
  <c r="AN1273" i="4"/>
  <c r="AM1273" i="4"/>
  <c r="AL1273" i="4"/>
  <c r="AK1273" i="4"/>
  <c r="AJ1273" i="4"/>
  <c r="AI1273" i="4"/>
  <c r="K1273" i="4"/>
  <c r="L1273" i="4"/>
  <c r="M1273" i="4"/>
  <c r="N1273" i="4"/>
  <c r="O1273" i="4"/>
  <c r="H1273" i="4"/>
  <c r="I1273" i="4"/>
  <c r="G1273" i="4"/>
  <c r="F1273" i="4"/>
  <c r="E1273" i="4"/>
  <c r="D1273" i="4"/>
  <c r="AR1272" i="4"/>
  <c r="C1272" i="4"/>
  <c r="AP1272" i="4"/>
  <c r="AO1272" i="4"/>
  <c r="AN1272" i="4"/>
  <c r="AM1272" i="4"/>
  <c r="AL1272" i="4"/>
  <c r="AK1272" i="4"/>
  <c r="AJ1272" i="4"/>
  <c r="AI1272" i="4"/>
  <c r="K1272" i="4"/>
  <c r="L1272" i="4"/>
  <c r="M1272" i="4"/>
  <c r="N1272" i="4"/>
  <c r="O1272" i="4"/>
  <c r="H1272" i="4"/>
  <c r="I1272" i="4"/>
  <c r="G1272" i="4"/>
  <c r="F1272" i="4"/>
  <c r="E1272" i="4"/>
  <c r="D1272" i="4"/>
  <c r="AR1271" i="4"/>
  <c r="C1271" i="4"/>
  <c r="AP1271" i="4"/>
  <c r="AO1271" i="4"/>
  <c r="AN1271" i="4"/>
  <c r="AM1271" i="4"/>
  <c r="AL1271" i="4"/>
  <c r="AK1271" i="4"/>
  <c r="AJ1271" i="4"/>
  <c r="AI1271" i="4"/>
  <c r="K1271" i="4"/>
  <c r="L1271" i="4"/>
  <c r="M1271" i="4"/>
  <c r="N1271" i="4"/>
  <c r="O1271" i="4"/>
  <c r="H1271" i="4"/>
  <c r="I1271" i="4"/>
  <c r="G1271" i="4"/>
  <c r="F1271" i="4"/>
  <c r="E1271" i="4"/>
  <c r="D1271" i="4"/>
  <c r="AR1270" i="4"/>
  <c r="C1270" i="4"/>
  <c r="AP1270" i="4"/>
  <c r="AO1270" i="4"/>
  <c r="AN1270" i="4"/>
  <c r="AM1270" i="4"/>
  <c r="AL1270" i="4"/>
  <c r="AK1270" i="4"/>
  <c r="AJ1270" i="4"/>
  <c r="AI1270" i="4"/>
  <c r="K1270" i="4"/>
  <c r="L1270" i="4"/>
  <c r="M1270" i="4"/>
  <c r="N1270" i="4"/>
  <c r="O1270" i="4"/>
  <c r="H1270" i="4"/>
  <c r="I1270" i="4"/>
  <c r="G1270" i="4"/>
  <c r="F1270" i="4"/>
  <c r="E1270" i="4"/>
  <c r="D1270" i="4"/>
  <c r="AR1269" i="4"/>
  <c r="C1269" i="4"/>
  <c r="AP1269" i="4"/>
  <c r="AO1269" i="4"/>
  <c r="AN1269" i="4"/>
  <c r="AM1269" i="4"/>
  <c r="AL1269" i="4"/>
  <c r="AK1269" i="4"/>
  <c r="AJ1269" i="4"/>
  <c r="AI1269" i="4"/>
  <c r="K1269" i="4"/>
  <c r="L1269" i="4"/>
  <c r="M1269" i="4"/>
  <c r="N1269" i="4"/>
  <c r="O1269" i="4"/>
  <c r="H1269" i="4"/>
  <c r="I1269" i="4"/>
  <c r="G1269" i="4"/>
  <c r="F1269" i="4"/>
  <c r="E1269" i="4"/>
  <c r="D1269" i="4"/>
  <c r="AR1268" i="4"/>
  <c r="C1268" i="4"/>
  <c r="AP1268" i="4"/>
  <c r="AO1268" i="4"/>
  <c r="AN1268" i="4"/>
  <c r="AM1268" i="4"/>
  <c r="AL1268" i="4"/>
  <c r="AK1268" i="4"/>
  <c r="AJ1268" i="4"/>
  <c r="AI1268" i="4"/>
  <c r="K1268" i="4"/>
  <c r="L1268" i="4"/>
  <c r="M1268" i="4"/>
  <c r="N1268" i="4"/>
  <c r="O1268" i="4"/>
  <c r="H1268" i="4"/>
  <c r="I1268" i="4"/>
  <c r="G1268" i="4"/>
  <c r="F1268" i="4"/>
  <c r="E1268" i="4"/>
  <c r="D1268" i="4"/>
  <c r="AR1267" i="4"/>
  <c r="C1267" i="4"/>
  <c r="AP1267" i="4"/>
  <c r="AO1267" i="4"/>
  <c r="AN1267" i="4"/>
  <c r="AM1267" i="4"/>
  <c r="AL1267" i="4"/>
  <c r="AK1267" i="4"/>
  <c r="AJ1267" i="4"/>
  <c r="AI1267" i="4"/>
  <c r="K1267" i="4"/>
  <c r="L1267" i="4"/>
  <c r="M1267" i="4"/>
  <c r="N1267" i="4"/>
  <c r="O1267" i="4"/>
  <c r="H1267" i="4"/>
  <c r="I1267" i="4"/>
  <c r="G1267" i="4"/>
  <c r="F1267" i="4"/>
  <c r="E1267" i="4"/>
  <c r="D1267" i="4"/>
  <c r="AR1266" i="4"/>
  <c r="C1266" i="4"/>
  <c r="AP1266" i="4"/>
  <c r="AO1266" i="4"/>
  <c r="AN1266" i="4"/>
  <c r="AM1266" i="4"/>
  <c r="AL1266" i="4"/>
  <c r="AK1266" i="4"/>
  <c r="AJ1266" i="4"/>
  <c r="AI1266" i="4"/>
  <c r="K1266" i="4"/>
  <c r="L1266" i="4"/>
  <c r="M1266" i="4"/>
  <c r="N1266" i="4"/>
  <c r="O1266" i="4"/>
  <c r="H1266" i="4"/>
  <c r="I1266" i="4"/>
  <c r="G1266" i="4"/>
  <c r="F1266" i="4"/>
  <c r="E1266" i="4"/>
  <c r="D1266" i="4"/>
  <c r="AR1265" i="4"/>
  <c r="C1265" i="4"/>
  <c r="AP1265" i="4"/>
  <c r="AO1265" i="4"/>
  <c r="AN1265" i="4"/>
  <c r="AM1265" i="4"/>
  <c r="AL1265" i="4"/>
  <c r="AK1265" i="4"/>
  <c r="AJ1265" i="4"/>
  <c r="AI1265" i="4"/>
  <c r="K1265" i="4"/>
  <c r="L1265" i="4"/>
  <c r="M1265" i="4"/>
  <c r="N1265" i="4"/>
  <c r="O1265" i="4"/>
  <c r="H1265" i="4"/>
  <c r="I1265" i="4"/>
  <c r="G1265" i="4"/>
  <c r="F1265" i="4"/>
  <c r="E1265" i="4"/>
  <c r="D1265" i="4"/>
  <c r="AR1264" i="4"/>
  <c r="C1264" i="4"/>
  <c r="AP1264" i="4"/>
  <c r="AO1264" i="4"/>
  <c r="AN1264" i="4"/>
  <c r="AM1264" i="4"/>
  <c r="AL1264" i="4"/>
  <c r="AK1264" i="4"/>
  <c r="AJ1264" i="4"/>
  <c r="AI1264" i="4"/>
  <c r="K1264" i="4"/>
  <c r="L1264" i="4"/>
  <c r="M1264" i="4"/>
  <c r="N1264" i="4"/>
  <c r="O1264" i="4"/>
  <c r="H1264" i="4"/>
  <c r="I1264" i="4"/>
  <c r="G1264" i="4"/>
  <c r="F1264" i="4"/>
  <c r="E1264" i="4"/>
  <c r="D1264" i="4"/>
  <c r="AR1263" i="4"/>
  <c r="C1263" i="4"/>
  <c r="AP1263" i="4"/>
  <c r="AO1263" i="4"/>
  <c r="AN1263" i="4"/>
  <c r="AM1263" i="4"/>
  <c r="AL1263" i="4"/>
  <c r="AK1263" i="4"/>
  <c r="AJ1263" i="4"/>
  <c r="AI1263" i="4"/>
  <c r="K1263" i="4"/>
  <c r="L1263" i="4"/>
  <c r="M1263" i="4"/>
  <c r="N1263" i="4"/>
  <c r="O1263" i="4"/>
  <c r="H1263" i="4"/>
  <c r="I1263" i="4"/>
  <c r="G1263" i="4"/>
  <c r="F1263" i="4"/>
  <c r="E1263" i="4"/>
  <c r="D1263" i="4"/>
  <c r="AR1262" i="4"/>
  <c r="C1262" i="4"/>
  <c r="AP1262" i="4"/>
  <c r="AO1262" i="4"/>
  <c r="AN1262" i="4"/>
  <c r="AM1262" i="4"/>
  <c r="AL1262" i="4"/>
  <c r="AK1262" i="4"/>
  <c r="AJ1262" i="4"/>
  <c r="AI1262" i="4"/>
  <c r="K1262" i="4"/>
  <c r="L1262" i="4"/>
  <c r="M1262" i="4"/>
  <c r="N1262" i="4"/>
  <c r="O1262" i="4"/>
  <c r="H1262" i="4"/>
  <c r="I1262" i="4"/>
  <c r="G1262" i="4"/>
  <c r="F1262" i="4"/>
  <c r="E1262" i="4"/>
  <c r="D1262" i="4"/>
  <c r="AR1261" i="4"/>
  <c r="C1261" i="4"/>
  <c r="AP1261" i="4"/>
  <c r="AO1261" i="4"/>
  <c r="AN1261" i="4"/>
  <c r="AM1261" i="4"/>
  <c r="AL1261" i="4"/>
  <c r="AK1261" i="4"/>
  <c r="AJ1261" i="4"/>
  <c r="AI1261" i="4"/>
  <c r="K1261" i="4"/>
  <c r="L1261" i="4"/>
  <c r="M1261" i="4"/>
  <c r="N1261" i="4"/>
  <c r="O1261" i="4"/>
  <c r="H1261" i="4"/>
  <c r="I1261" i="4"/>
  <c r="G1261" i="4"/>
  <c r="F1261" i="4"/>
  <c r="E1261" i="4"/>
  <c r="D1261" i="4"/>
  <c r="AR1260" i="4"/>
  <c r="C1260" i="4"/>
  <c r="AP1260" i="4"/>
  <c r="AO1260" i="4"/>
  <c r="AN1260" i="4"/>
  <c r="AM1260" i="4"/>
  <c r="AL1260" i="4"/>
  <c r="AK1260" i="4"/>
  <c r="AJ1260" i="4"/>
  <c r="AI1260" i="4"/>
  <c r="K1260" i="4"/>
  <c r="L1260" i="4"/>
  <c r="M1260" i="4"/>
  <c r="N1260" i="4"/>
  <c r="O1260" i="4"/>
  <c r="H1260" i="4"/>
  <c r="I1260" i="4"/>
  <c r="G1260" i="4"/>
  <c r="F1260" i="4"/>
  <c r="E1260" i="4"/>
  <c r="D1260" i="4"/>
  <c r="AR1259" i="4"/>
  <c r="C1259" i="4"/>
  <c r="AP1259" i="4"/>
  <c r="AO1259" i="4"/>
  <c r="AN1259" i="4"/>
  <c r="AM1259" i="4"/>
  <c r="AL1259" i="4"/>
  <c r="AK1259" i="4"/>
  <c r="AJ1259" i="4"/>
  <c r="AI1259" i="4"/>
  <c r="K1259" i="4"/>
  <c r="L1259" i="4"/>
  <c r="M1259" i="4"/>
  <c r="N1259" i="4"/>
  <c r="O1259" i="4"/>
  <c r="H1259" i="4"/>
  <c r="I1259" i="4"/>
  <c r="G1259" i="4"/>
  <c r="F1259" i="4"/>
  <c r="E1259" i="4"/>
  <c r="D1259" i="4"/>
  <c r="AR1258" i="4"/>
  <c r="C1258" i="4"/>
  <c r="AP1258" i="4"/>
  <c r="AO1258" i="4"/>
  <c r="AN1258" i="4"/>
  <c r="AM1258" i="4"/>
  <c r="AL1258" i="4"/>
  <c r="AK1258" i="4"/>
  <c r="AJ1258" i="4"/>
  <c r="AI1258" i="4"/>
  <c r="K1258" i="4"/>
  <c r="L1258" i="4"/>
  <c r="M1258" i="4"/>
  <c r="N1258" i="4"/>
  <c r="O1258" i="4"/>
  <c r="H1258" i="4"/>
  <c r="I1258" i="4"/>
  <c r="G1258" i="4"/>
  <c r="F1258" i="4"/>
  <c r="E1258" i="4"/>
  <c r="D1258" i="4"/>
  <c r="AR1257" i="4"/>
  <c r="C1257" i="4"/>
  <c r="AP1257" i="4"/>
  <c r="AO1257" i="4"/>
  <c r="AN1257" i="4"/>
  <c r="AM1257" i="4"/>
  <c r="AL1257" i="4"/>
  <c r="AK1257" i="4"/>
  <c r="AJ1257" i="4"/>
  <c r="AI1257" i="4"/>
  <c r="K1257" i="4"/>
  <c r="L1257" i="4"/>
  <c r="M1257" i="4"/>
  <c r="N1257" i="4"/>
  <c r="O1257" i="4"/>
  <c r="H1257" i="4"/>
  <c r="I1257" i="4"/>
  <c r="G1257" i="4"/>
  <c r="F1257" i="4"/>
  <c r="E1257" i="4"/>
  <c r="D1257" i="4"/>
  <c r="AR1256" i="4"/>
  <c r="C1256" i="4"/>
  <c r="AP1256" i="4"/>
  <c r="AO1256" i="4"/>
  <c r="AN1256" i="4"/>
  <c r="AM1256" i="4"/>
  <c r="AL1256" i="4"/>
  <c r="AK1256" i="4"/>
  <c r="AJ1256" i="4"/>
  <c r="AI1256" i="4"/>
  <c r="K1256" i="4"/>
  <c r="L1256" i="4"/>
  <c r="M1256" i="4"/>
  <c r="N1256" i="4"/>
  <c r="O1256" i="4"/>
  <c r="H1256" i="4"/>
  <c r="I1256" i="4"/>
  <c r="G1256" i="4"/>
  <c r="F1256" i="4"/>
  <c r="E1256" i="4"/>
  <c r="D1256" i="4"/>
  <c r="AR1255" i="4"/>
  <c r="C1255" i="4"/>
  <c r="AP1255" i="4"/>
  <c r="AO1255" i="4"/>
  <c r="AN1255" i="4"/>
  <c r="AM1255" i="4"/>
  <c r="AL1255" i="4"/>
  <c r="AK1255" i="4"/>
  <c r="AJ1255" i="4"/>
  <c r="AI1255" i="4"/>
  <c r="K1255" i="4"/>
  <c r="L1255" i="4"/>
  <c r="M1255" i="4"/>
  <c r="N1255" i="4"/>
  <c r="O1255" i="4"/>
  <c r="H1255" i="4"/>
  <c r="I1255" i="4"/>
  <c r="G1255" i="4"/>
  <c r="F1255" i="4"/>
  <c r="E1255" i="4"/>
  <c r="D1255" i="4"/>
  <c r="AR1254" i="4"/>
  <c r="C1254" i="4"/>
  <c r="AP1254" i="4"/>
  <c r="AO1254" i="4"/>
  <c r="AN1254" i="4"/>
  <c r="AM1254" i="4"/>
  <c r="AL1254" i="4"/>
  <c r="AK1254" i="4"/>
  <c r="AJ1254" i="4"/>
  <c r="AI1254" i="4"/>
  <c r="K1254" i="4"/>
  <c r="L1254" i="4"/>
  <c r="M1254" i="4"/>
  <c r="N1254" i="4"/>
  <c r="O1254" i="4"/>
  <c r="H1254" i="4"/>
  <c r="I1254" i="4"/>
  <c r="G1254" i="4"/>
  <c r="F1254" i="4"/>
  <c r="E1254" i="4"/>
  <c r="D1254" i="4"/>
  <c r="AR1253" i="4"/>
  <c r="C1253" i="4"/>
  <c r="AP1253" i="4"/>
  <c r="AO1253" i="4"/>
  <c r="AN1253" i="4"/>
  <c r="AM1253" i="4"/>
  <c r="AL1253" i="4"/>
  <c r="AK1253" i="4"/>
  <c r="AJ1253" i="4"/>
  <c r="AI1253" i="4"/>
  <c r="K1253" i="4"/>
  <c r="L1253" i="4"/>
  <c r="M1253" i="4"/>
  <c r="N1253" i="4"/>
  <c r="O1253" i="4"/>
  <c r="H1253" i="4"/>
  <c r="I1253" i="4"/>
  <c r="G1253" i="4"/>
  <c r="F1253" i="4"/>
  <c r="E1253" i="4"/>
  <c r="D1253" i="4"/>
  <c r="AR1252" i="4"/>
  <c r="C1252" i="4"/>
  <c r="AP1252" i="4"/>
  <c r="AO1252" i="4"/>
  <c r="AN1252" i="4"/>
  <c r="AM1252" i="4"/>
  <c r="AL1252" i="4"/>
  <c r="AK1252" i="4"/>
  <c r="AJ1252" i="4"/>
  <c r="AI1252" i="4"/>
  <c r="K1252" i="4"/>
  <c r="L1252" i="4"/>
  <c r="M1252" i="4"/>
  <c r="N1252" i="4"/>
  <c r="O1252" i="4"/>
  <c r="H1252" i="4"/>
  <c r="I1252" i="4"/>
  <c r="G1252" i="4"/>
  <c r="F1252" i="4"/>
  <c r="E1252" i="4"/>
  <c r="D1252" i="4"/>
  <c r="AR1251" i="4"/>
  <c r="C1251" i="4"/>
  <c r="AP1251" i="4"/>
  <c r="AO1251" i="4"/>
  <c r="AN1251" i="4"/>
  <c r="AM1251" i="4"/>
  <c r="AL1251" i="4"/>
  <c r="AK1251" i="4"/>
  <c r="AJ1251" i="4"/>
  <c r="AI1251" i="4"/>
  <c r="K1251" i="4"/>
  <c r="L1251" i="4"/>
  <c r="M1251" i="4"/>
  <c r="N1251" i="4"/>
  <c r="O1251" i="4"/>
  <c r="H1251" i="4"/>
  <c r="I1251" i="4"/>
  <c r="G1251" i="4"/>
  <c r="F1251" i="4"/>
  <c r="E1251" i="4"/>
  <c r="D1251" i="4"/>
  <c r="AR1250" i="4"/>
  <c r="C1250" i="4"/>
  <c r="AP1250" i="4"/>
  <c r="AO1250" i="4"/>
  <c r="AN1250" i="4"/>
  <c r="AM1250" i="4"/>
  <c r="AL1250" i="4"/>
  <c r="AK1250" i="4"/>
  <c r="AJ1250" i="4"/>
  <c r="AI1250" i="4"/>
  <c r="K1250" i="4"/>
  <c r="L1250" i="4"/>
  <c r="M1250" i="4"/>
  <c r="N1250" i="4"/>
  <c r="O1250" i="4"/>
  <c r="H1250" i="4"/>
  <c r="I1250" i="4"/>
  <c r="G1250" i="4"/>
  <c r="F1250" i="4"/>
  <c r="E1250" i="4"/>
  <c r="D1250" i="4"/>
  <c r="AR1249" i="4"/>
  <c r="C1249" i="4"/>
  <c r="AP1249" i="4"/>
  <c r="AO1249" i="4"/>
  <c r="AN1249" i="4"/>
  <c r="AM1249" i="4"/>
  <c r="AL1249" i="4"/>
  <c r="AK1249" i="4"/>
  <c r="AJ1249" i="4"/>
  <c r="AI1249" i="4"/>
  <c r="K1249" i="4"/>
  <c r="L1249" i="4"/>
  <c r="M1249" i="4"/>
  <c r="N1249" i="4"/>
  <c r="O1249" i="4"/>
  <c r="H1249" i="4"/>
  <c r="I1249" i="4"/>
  <c r="G1249" i="4"/>
  <c r="F1249" i="4"/>
  <c r="E1249" i="4"/>
  <c r="D1249" i="4"/>
  <c r="AR1248" i="4"/>
  <c r="C1248" i="4"/>
  <c r="AP1248" i="4"/>
  <c r="AO1248" i="4"/>
  <c r="AN1248" i="4"/>
  <c r="AM1248" i="4"/>
  <c r="AL1248" i="4"/>
  <c r="AK1248" i="4"/>
  <c r="AJ1248" i="4"/>
  <c r="AI1248" i="4"/>
  <c r="K1248" i="4"/>
  <c r="L1248" i="4"/>
  <c r="M1248" i="4"/>
  <c r="N1248" i="4"/>
  <c r="O1248" i="4"/>
  <c r="H1248" i="4"/>
  <c r="I1248" i="4"/>
  <c r="G1248" i="4"/>
  <c r="F1248" i="4"/>
  <c r="E1248" i="4"/>
  <c r="D1248" i="4"/>
  <c r="AR1247" i="4"/>
  <c r="C1247" i="4"/>
  <c r="AP1247" i="4"/>
  <c r="AO1247" i="4"/>
  <c r="AN1247" i="4"/>
  <c r="AM1247" i="4"/>
  <c r="AL1247" i="4"/>
  <c r="AK1247" i="4"/>
  <c r="AJ1247" i="4"/>
  <c r="AI1247" i="4"/>
  <c r="K1247" i="4"/>
  <c r="L1247" i="4"/>
  <c r="M1247" i="4"/>
  <c r="N1247" i="4"/>
  <c r="O1247" i="4"/>
  <c r="H1247" i="4"/>
  <c r="I1247" i="4"/>
  <c r="G1247" i="4"/>
  <c r="F1247" i="4"/>
  <c r="E1247" i="4"/>
  <c r="D1247" i="4"/>
  <c r="AR1246" i="4"/>
  <c r="C1246" i="4"/>
  <c r="AP1246" i="4"/>
  <c r="AO1246" i="4"/>
  <c r="AN1246" i="4"/>
  <c r="AM1246" i="4"/>
  <c r="AL1246" i="4"/>
  <c r="AK1246" i="4"/>
  <c r="AJ1246" i="4"/>
  <c r="AI1246" i="4"/>
  <c r="K1246" i="4"/>
  <c r="L1246" i="4"/>
  <c r="M1246" i="4"/>
  <c r="N1246" i="4"/>
  <c r="O1246" i="4"/>
  <c r="H1246" i="4"/>
  <c r="I1246" i="4"/>
  <c r="G1246" i="4"/>
  <c r="F1246" i="4"/>
  <c r="E1246" i="4"/>
  <c r="D1246" i="4"/>
  <c r="AR1245" i="4"/>
  <c r="C1245" i="4"/>
  <c r="AP1245" i="4"/>
  <c r="AO1245" i="4"/>
  <c r="AN1245" i="4"/>
  <c r="AM1245" i="4"/>
  <c r="AL1245" i="4"/>
  <c r="AK1245" i="4"/>
  <c r="AJ1245" i="4"/>
  <c r="AI1245" i="4"/>
  <c r="K1245" i="4"/>
  <c r="L1245" i="4"/>
  <c r="M1245" i="4"/>
  <c r="N1245" i="4"/>
  <c r="O1245" i="4"/>
  <c r="H1245" i="4"/>
  <c r="I1245" i="4"/>
  <c r="G1245" i="4"/>
  <c r="F1245" i="4"/>
  <c r="E1245" i="4"/>
  <c r="D1245" i="4"/>
  <c r="BH79" i="3"/>
  <c r="BF79" i="3"/>
  <c r="BD79" i="3"/>
  <c r="BB79" i="3"/>
  <c r="AZ79" i="3"/>
  <c r="AX79" i="3"/>
  <c r="AV79" i="3"/>
  <c r="AT79" i="3"/>
  <c r="AR79" i="3"/>
  <c r="AP79" i="3"/>
  <c r="AN79" i="3"/>
  <c r="AL79" i="3"/>
  <c r="AJ79" i="3"/>
  <c r="AH79" i="3"/>
  <c r="AF79" i="3"/>
  <c r="AD79" i="3"/>
  <c r="AB79" i="3"/>
  <c r="Z79" i="3"/>
  <c r="X79" i="3"/>
  <c r="C79" i="3"/>
  <c r="Y79" i="3"/>
  <c r="AA79" i="3"/>
  <c r="AC79" i="3"/>
  <c r="AE79" i="3"/>
  <c r="AG79" i="3"/>
  <c r="AI79" i="3"/>
  <c r="AK79" i="3"/>
  <c r="AO79" i="3"/>
  <c r="AQ79" i="3"/>
  <c r="AS79" i="3"/>
  <c r="AU79" i="3"/>
  <c r="AW79" i="3"/>
  <c r="AY79" i="3"/>
  <c r="BA79" i="3"/>
  <c r="BC79" i="3"/>
  <c r="BE79" i="3"/>
  <c r="BG79" i="3"/>
  <c r="BI79" i="3"/>
  <c r="BQ79" i="3"/>
  <c r="BP79" i="3"/>
  <c r="BO79" i="3"/>
  <c r="BN79" i="3"/>
  <c r="BK79" i="3"/>
  <c r="AM79" i="3"/>
  <c r="V79" i="3"/>
  <c r="W79" i="3"/>
  <c r="U79" i="3"/>
  <c r="T79" i="3"/>
  <c r="S79" i="3"/>
  <c r="R79" i="3"/>
  <c r="Q79" i="3"/>
  <c r="P79" i="3"/>
  <c r="O79" i="3"/>
  <c r="N79" i="3"/>
  <c r="M79" i="3"/>
  <c r="C660" i="6"/>
  <c r="C659" i="6"/>
  <c r="C658" i="6"/>
  <c r="C657" i="6"/>
  <c r="C656" i="6"/>
  <c r="C655" i="6"/>
  <c r="C654" i="6"/>
  <c r="C653" i="6"/>
  <c r="C649" i="6"/>
  <c r="C648" i="6"/>
  <c r="C647" i="6"/>
  <c r="C646" i="6"/>
  <c r="C645" i="6"/>
  <c r="C644" i="6"/>
  <c r="C643" i="6"/>
  <c r="C642" i="6"/>
  <c r="C641" i="6"/>
  <c r="C640" i="6"/>
  <c r="C639" i="6"/>
  <c r="C638" i="6"/>
  <c r="C637" i="6"/>
  <c r="C636" i="6"/>
  <c r="C635" i="6"/>
  <c r="C634" i="6"/>
  <c r="C633" i="6"/>
  <c r="C632" i="6"/>
  <c r="C631" i="6"/>
  <c r="C630" i="6"/>
  <c r="C629" i="6"/>
  <c r="C628" i="6"/>
  <c r="C627" i="6"/>
  <c r="C626" i="6"/>
  <c r="C625" i="6"/>
  <c r="C624" i="6"/>
  <c r="C623" i="6"/>
  <c r="C622" i="6"/>
  <c r="C621" i="6"/>
  <c r="C620" i="6"/>
  <c r="C619" i="6"/>
  <c r="C618" i="6"/>
  <c r="AZ306" i="6"/>
  <c r="AY306" i="6"/>
  <c r="AW306" i="6"/>
  <c r="AV306" i="6"/>
  <c r="AU306" i="6"/>
  <c r="AT306" i="6"/>
  <c r="AS306" i="6"/>
  <c r="AR306" i="6"/>
  <c r="AQ306" i="6"/>
  <c r="AP306" i="6"/>
  <c r="S306" i="6"/>
  <c r="U306" i="6"/>
  <c r="V306" i="6"/>
  <c r="O306" i="6"/>
  <c r="P306" i="6"/>
  <c r="N306" i="6"/>
  <c r="M306" i="6"/>
  <c r="L306" i="6"/>
  <c r="K306" i="6"/>
  <c r="AZ305" i="6"/>
  <c r="AY305" i="6"/>
  <c r="AW305" i="6"/>
  <c r="AV305" i="6"/>
  <c r="AU305" i="6"/>
  <c r="AT305" i="6"/>
  <c r="AS305" i="6"/>
  <c r="AR305" i="6"/>
  <c r="AQ305" i="6"/>
  <c r="AP305" i="6"/>
  <c r="S305" i="6"/>
  <c r="U305" i="6"/>
  <c r="V305" i="6"/>
  <c r="O305" i="6"/>
  <c r="P305" i="6"/>
  <c r="N305" i="6"/>
  <c r="M305" i="6"/>
  <c r="L305" i="6"/>
  <c r="K305" i="6"/>
  <c r="AZ542" i="6"/>
  <c r="AY542" i="6"/>
  <c r="C542" i="6"/>
  <c r="AW542" i="6"/>
  <c r="AV542" i="6"/>
  <c r="AU542" i="6"/>
  <c r="AT542" i="6"/>
  <c r="AS542" i="6"/>
  <c r="AR542" i="6"/>
  <c r="AQ542" i="6"/>
  <c r="AP542" i="6"/>
  <c r="V542" i="6"/>
  <c r="U542" i="6"/>
  <c r="T542" i="6"/>
  <c r="S542" i="6"/>
  <c r="R542" i="6"/>
  <c r="O542" i="6"/>
  <c r="P542" i="6"/>
  <c r="N542" i="6"/>
  <c r="M542" i="6"/>
  <c r="L542" i="6"/>
  <c r="K542" i="6"/>
  <c r="BH77" i="3"/>
  <c r="BF77" i="3"/>
  <c r="BD77" i="3"/>
  <c r="BB77" i="3"/>
  <c r="AZ77" i="3"/>
  <c r="AX77" i="3"/>
  <c r="AV77" i="3"/>
  <c r="AT77" i="3"/>
  <c r="AR77" i="3"/>
  <c r="AP77" i="3"/>
  <c r="AN77" i="3"/>
  <c r="AL77" i="3"/>
  <c r="AJ77" i="3"/>
  <c r="AH77" i="3"/>
  <c r="AF77" i="3"/>
  <c r="AD77" i="3"/>
  <c r="AB77" i="3"/>
  <c r="Z77" i="3"/>
  <c r="X77" i="3"/>
  <c r="AR3534" i="4"/>
  <c r="C3534" i="4"/>
  <c r="AP3534" i="4"/>
  <c r="AO3534" i="4"/>
  <c r="AN3534" i="4"/>
  <c r="AM3534" i="4"/>
  <c r="AL3534" i="4"/>
  <c r="AK3534" i="4"/>
  <c r="AJ3534" i="4"/>
  <c r="AI3534" i="4"/>
  <c r="O3534" i="4"/>
  <c r="N3534" i="4"/>
  <c r="M3534" i="4"/>
  <c r="L3534" i="4"/>
  <c r="K3534" i="4"/>
  <c r="H3534" i="4"/>
  <c r="I3534" i="4"/>
  <c r="G3534" i="4"/>
  <c r="F3534" i="4"/>
  <c r="E3534" i="4"/>
  <c r="D3534" i="4"/>
  <c r="C77" i="3"/>
  <c r="Y77" i="3"/>
  <c r="BQ77" i="3"/>
  <c r="BP77" i="3"/>
  <c r="BO77" i="3"/>
  <c r="BN77" i="3"/>
  <c r="BK77" i="3"/>
  <c r="BI77" i="3"/>
  <c r="BG77" i="3"/>
  <c r="BE77" i="3"/>
  <c r="BC77" i="3"/>
  <c r="BA77" i="3"/>
  <c r="AY77" i="3"/>
  <c r="AW77" i="3"/>
  <c r="AU77" i="3"/>
  <c r="AS77" i="3"/>
  <c r="AQ77" i="3"/>
  <c r="AO77" i="3"/>
  <c r="AM77" i="3"/>
  <c r="AK77" i="3"/>
  <c r="AI77" i="3"/>
  <c r="AG77" i="3"/>
  <c r="AE77" i="3"/>
  <c r="AC77" i="3"/>
  <c r="AA77" i="3"/>
  <c r="V77" i="3"/>
  <c r="W77" i="3"/>
  <c r="U77" i="3"/>
  <c r="T77" i="3"/>
  <c r="S77" i="3"/>
  <c r="R77" i="3"/>
  <c r="Q77" i="3"/>
  <c r="P77" i="3"/>
  <c r="O77" i="3"/>
  <c r="N77" i="3"/>
  <c r="M77" i="3"/>
  <c r="B77" i="3"/>
  <c r="BH71" i="3"/>
  <c r="BF71" i="3"/>
  <c r="BD71" i="3"/>
  <c r="BB71" i="3"/>
  <c r="AZ71" i="3"/>
  <c r="AX71" i="3"/>
  <c r="AV71" i="3"/>
  <c r="AT71" i="3"/>
  <c r="AR71" i="3"/>
  <c r="AP71" i="3"/>
  <c r="AN71" i="3"/>
  <c r="AL71" i="3"/>
  <c r="AJ71" i="3"/>
  <c r="AH71" i="3"/>
  <c r="AF71" i="3"/>
  <c r="AD71" i="3"/>
  <c r="AB71" i="3"/>
  <c r="Z71" i="3"/>
  <c r="X71" i="3"/>
  <c r="AR3501" i="4"/>
  <c r="C3501" i="4"/>
  <c r="AP3501" i="4"/>
  <c r="AO3501" i="4"/>
  <c r="AN3501" i="4"/>
  <c r="AM3501" i="4"/>
  <c r="AL3501" i="4"/>
  <c r="AK3501" i="4"/>
  <c r="AJ3501" i="4"/>
  <c r="AI3501" i="4"/>
  <c r="O3501" i="4"/>
  <c r="N3501" i="4"/>
  <c r="M3501" i="4"/>
  <c r="L3501" i="4"/>
  <c r="K3501" i="4"/>
  <c r="H3501" i="4"/>
  <c r="I3501" i="4"/>
  <c r="G3501" i="4"/>
  <c r="F3501" i="4"/>
  <c r="E3501" i="4"/>
  <c r="D3501" i="4"/>
  <c r="C71" i="3"/>
  <c r="Y71" i="3"/>
  <c r="BQ71" i="3"/>
  <c r="BP71" i="3"/>
  <c r="BO71" i="3"/>
  <c r="BN71" i="3"/>
  <c r="BK71" i="3"/>
  <c r="BI71" i="3"/>
  <c r="BG71" i="3"/>
  <c r="BE71" i="3"/>
  <c r="BC71" i="3"/>
  <c r="BA71" i="3"/>
  <c r="AY71" i="3"/>
  <c r="AW71" i="3"/>
  <c r="AU71" i="3"/>
  <c r="AS71" i="3"/>
  <c r="AQ71" i="3"/>
  <c r="AO71" i="3"/>
  <c r="AM71" i="3"/>
  <c r="AK71" i="3"/>
  <c r="AI71" i="3"/>
  <c r="AG71" i="3"/>
  <c r="AE71" i="3"/>
  <c r="AC71" i="3"/>
  <c r="AA71" i="3"/>
  <c r="V71" i="3"/>
  <c r="W71" i="3"/>
  <c r="U71" i="3"/>
  <c r="T71" i="3"/>
  <c r="S71" i="3"/>
  <c r="R71" i="3"/>
  <c r="Q71" i="3"/>
  <c r="P71" i="3"/>
  <c r="O71" i="3"/>
  <c r="N71" i="3"/>
  <c r="M71" i="3"/>
  <c r="B71" i="3"/>
  <c r="AH72" i="3"/>
  <c r="X72" i="3"/>
  <c r="Z72" i="3"/>
  <c r="AB72" i="3"/>
  <c r="AD72" i="3"/>
  <c r="AF72" i="3"/>
  <c r="AJ72" i="3"/>
  <c r="AN72" i="3"/>
  <c r="AT72" i="3"/>
  <c r="AX72" i="3"/>
  <c r="AP72" i="3"/>
  <c r="AL72" i="3"/>
  <c r="AR72" i="3"/>
  <c r="BD72" i="3"/>
  <c r="BF72" i="3"/>
  <c r="AV72" i="3"/>
  <c r="BB72" i="3"/>
  <c r="AZ72" i="3"/>
  <c r="BH72" i="3"/>
  <c r="C72" i="3"/>
  <c r="Y72" i="3"/>
  <c r="BQ72" i="3"/>
  <c r="BP72" i="3"/>
  <c r="BO72" i="3"/>
  <c r="BN72" i="3"/>
  <c r="BK72" i="3"/>
  <c r="BI72" i="3"/>
  <c r="BG72" i="3"/>
  <c r="BE72" i="3"/>
  <c r="BC72" i="3"/>
  <c r="BA72" i="3"/>
  <c r="AY72" i="3"/>
  <c r="AW72" i="3"/>
  <c r="AU72" i="3"/>
  <c r="AS72" i="3"/>
  <c r="AQ72" i="3"/>
  <c r="AO72" i="3"/>
  <c r="AM72" i="3"/>
  <c r="AK72" i="3"/>
  <c r="AI72" i="3"/>
  <c r="AG72" i="3"/>
  <c r="AE72" i="3"/>
  <c r="AC72" i="3"/>
  <c r="AA72" i="3"/>
  <c r="V72" i="3"/>
  <c r="W72" i="3"/>
  <c r="U72" i="3"/>
  <c r="T72" i="3"/>
  <c r="S72" i="3"/>
  <c r="R72" i="3"/>
  <c r="Q72" i="3"/>
  <c r="P72" i="3"/>
  <c r="O72" i="3"/>
  <c r="N72" i="3"/>
  <c r="M72" i="3"/>
  <c r="B72" i="3"/>
  <c r="BH75" i="3"/>
  <c r="BF75" i="3"/>
  <c r="BD75" i="3"/>
  <c r="BB75" i="3"/>
  <c r="AZ75" i="3"/>
  <c r="AX75" i="3"/>
  <c r="AV75" i="3"/>
  <c r="AT75" i="3"/>
  <c r="AR75" i="3"/>
  <c r="AP75" i="3"/>
  <c r="AN75" i="3"/>
  <c r="AL75" i="3"/>
  <c r="AJ75" i="3"/>
  <c r="AH75" i="3"/>
  <c r="AF75" i="3"/>
  <c r="AD75" i="3"/>
  <c r="AB75" i="3"/>
  <c r="Z75" i="3"/>
  <c r="X75" i="3"/>
  <c r="BH74" i="3"/>
  <c r="BF74" i="3"/>
  <c r="BD74" i="3"/>
  <c r="BB74" i="3"/>
  <c r="AZ74" i="3"/>
  <c r="AX74" i="3"/>
  <c r="AV74" i="3"/>
  <c r="AT74" i="3"/>
  <c r="AR74" i="3"/>
  <c r="AP74" i="3"/>
  <c r="AN74" i="3"/>
  <c r="AL74" i="3"/>
  <c r="AJ74" i="3"/>
  <c r="AH74" i="3"/>
  <c r="AF74" i="3"/>
  <c r="AD74" i="3"/>
  <c r="AB74" i="3"/>
  <c r="Z74" i="3"/>
  <c r="X74" i="3"/>
  <c r="AR3532" i="4"/>
  <c r="C3532" i="4"/>
  <c r="AP3532" i="4"/>
  <c r="AO3532" i="4"/>
  <c r="AN3532" i="4"/>
  <c r="AM3532" i="4"/>
  <c r="AL3532" i="4"/>
  <c r="AK3532" i="4"/>
  <c r="AJ3532" i="4"/>
  <c r="AI3532" i="4"/>
  <c r="O3532" i="4"/>
  <c r="N3532" i="4"/>
  <c r="M3532" i="4"/>
  <c r="L3532" i="4"/>
  <c r="K3532" i="4"/>
  <c r="H3532" i="4"/>
  <c r="I3532" i="4"/>
  <c r="G3532" i="4"/>
  <c r="F3532" i="4"/>
  <c r="E3532" i="4"/>
  <c r="D3532" i="4"/>
  <c r="AR3530" i="4"/>
  <c r="C3530" i="4"/>
  <c r="AP3530" i="4"/>
  <c r="AO3530" i="4"/>
  <c r="AN3530" i="4"/>
  <c r="AM3530" i="4"/>
  <c r="AL3530" i="4"/>
  <c r="AK3530" i="4"/>
  <c r="AJ3530" i="4"/>
  <c r="AI3530" i="4"/>
  <c r="O3530" i="4"/>
  <c r="N3530" i="4"/>
  <c r="M3530" i="4"/>
  <c r="L3530" i="4"/>
  <c r="K3530" i="4"/>
  <c r="H3530" i="4"/>
  <c r="I3530" i="4"/>
  <c r="G3530" i="4"/>
  <c r="F3530" i="4"/>
  <c r="E3530" i="4"/>
  <c r="D3530" i="4"/>
  <c r="AR3529" i="4"/>
  <c r="C3529" i="4"/>
  <c r="AP3529" i="4"/>
  <c r="AO3529" i="4"/>
  <c r="AN3529" i="4"/>
  <c r="AM3529" i="4"/>
  <c r="AL3529" i="4"/>
  <c r="AK3529" i="4"/>
  <c r="AJ3529" i="4"/>
  <c r="AI3529" i="4"/>
  <c r="O3529" i="4"/>
  <c r="N3529" i="4"/>
  <c r="M3529" i="4"/>
  <c r="L3529" i="4"/>
  <c r="K3529" i="4"/>
  <c r="H3529" i="4"/>
  <c r="I3529" i="4"/>
  <c r="G3529" i="4"/>
  <c r="F3529" i="4"/>
  <c r="E3529" i="4"/>
  <c r="D3529" i="4"/>
  <c r="AR3528" i="4"/>
  <c r="C3528" i="4"/>
  <c r="AP3528" i="4"/>
  <c r="AO3528" i="4"/>
  <c r="AN3528" i="4"/>
  <c r="AM3528" i="4"/>
  <c r="AL3528" i="4"/>
  <c r="AK3528" i="4"/>
  <c r="AJ3528" i="4"/>
  <c r="AI3528" i="4"/>
  <c r="O3528" i="4"/>
  <c r="N3528" i="4"/>
  <c r="M3528" i="4"/>
  <c r="L3528" i="4"/>
  <c r="K3528" i="4"/>
  <c r="H3528" i="4"/>
  <c r="I3528" i="4"/>
  <c r="G3528" i="4"/>
  <c r="F3528" i="4"/>
  <c r="E3528" i="4"/>
  <c r="D3528" i="4"/>
  <c r="AR3527" i="4"/>
  <c r="C3527" i="4"/>
  <c r="AP3527" i="4"/>
  <c r="AO3527" i="4"/>
  <c r="AN3527" i="4"/>
  <c r="AM3527" i="4"/>
  <c r="AL3527" i="4"/>
  <c r="AK3527" i="4"/>
  <c r="AJ3527" i="4"/>
  <c r="AI3527" i="4"/>
  <c r="O3527" i="4"/>
  <c r="N3527" i="4"/>
  <c r="M3527" i="4"/>
  <c r="L3527" i="4"/>
  <c r="K3527" i="4"/>
  <c r="H3527" i="4"/>
  <c r="I3527" i="4"/>
  <c r="G3527" i="4"/>
  <c r="F3527" i="4"/>
  <c r="E3527" i="4"/>
  <c r="D3527" i="4"/>
  <c r="AR3526" i="4"/>
  <c r="C3526" i="4"/>
  <c r="AP3526" i="4"/>
  <c r="AO3526" i="4"/>
  <c r="AN3526" i="4"/>
  <c r="AM3526" i="4"/>
  <c r="AL3526" i="4"/>
  <c r="AK3526" i="4"/>
  <c r="AJ3526" i="4"/>
  <c r="AI3526" i="4"/>
  <c r="O3526" i="4"/>
  <c r="N3526" i="4"/>
  <c r="M3526" i="4"/>
  <c r="L3526" i="4"/>
  <c r="K3526" i="4"/>
  <c r="H3526" i="4"/>
  <c r="I3526" i="4"/>
  <c r="G3526" i="4"/>
  <c r="F3526" i="4"/>
  <c r="E3526" i="4"/>
  <c r="D3526" i="4"/>
  <c r="AR3525" i="4"/>
  <c r="C3525" i="4"/>
  <c r="AP3525" i="4"/>
  <c r="AO3525" i="4"/>
  <c r="AN3525" i="4"/>
  <c r="AM3525" i="4"/>
  <c r="AL3525" i="4"/>
  <c r="AK3525" i="4"/>
  <c r="AJ3525" i="4"/>
  <c r="AI3525" i="4"/>
  <c r="O3525" i="4"/>
  <c r="N3525" i="4"/>
  <c r="M3525" i="4"/>
  <c r="L3525" i="4"/>
  <c r="K3525" i="4"/>
  <c r="H3525" i="4"/>
  <c r="I3525" i="4"/>
  <c r="G3525" i="4"/>
  <c r="F3525" i="4"/>
  <c r="E3525" i="4"/>
  <c r="D3525" i="4"/>
  <c r="AR3524" i="4"/>
  <c r="C3524" i="4"/>
  <c r="AP3524" i="4"/>
  <c r="AO3524" i="4"/>
  <c r="AN3524" i="4"/>
  <c r="AM3524" i="4"/>
  <c r="AL3524" i="4"/>
  <c r="AK3524" i="4"/>
  <c r="AJ3524" i="4"/>
  <c r="AI3524" i="4"/>
  <c r="O3524" i="4"/>
  <c r="N3524" i="4"/>
  <c r="M3524" i="4"/>
  <c r="L3524" i="4"/>
  <c r="K3524" i="4"/>
  <c r="H3524" i="4"/>
  <c r="I3524" i="4"/>
  <c r="G3524" i="4"/>
  <c r="F3524" i="4"/>
  <c r="E3524" i="4"/>
  <c r="D3524" i="4"/>
  <c r="AR3523" i="4"/>
  <c r="C3523" i="4"/>
  <c r="AP3523" i="4"/>
  <c r="AO3523" i="4"/>
  <c r="AN3523" i="4"/>
  <c r="AM3523" i="4"/>
  <c r="AL3523" i="4"/>
  <c r="AK3523" i="4"/>
  <c r="AJ3523" i="4"/>
  <c r="AI3523" i="4"/>
  <c r="O3523" i="4"/>
  <c r="N3523" i="4"/>
  <c r="M3523" i="4"/>
  <c r="L3523" i="4"/>
  <c r="K3523" i="4"/>
  <c r="H3523" i="4"/>
  <c r="I3523" i="4"/>
  <c r="G3523" i="4"/>
  <c r="F3523" i="4"/>
  <c r="E3523" i="4"/>
  <c r="D3523" i="4"/>
  <c r="AR3522" i="4"/>
  <c r="C3522" i="4"/>
  <c r="AP3522" i="4"/>
  <c r="AO3522" i="4"/>
  <c r="AN3522" i="4"/>
  <c r="AM3522" i="4"/>
  <c r="AL3522" i="4"/>
  <c r="AK3522" i="4"/>
  <c r="AJ3522" i="4"/>
  <c r="AI3522" i="4"/>
  <c r="O3522" i="4"/>
  <c r="N3522" i="4"/>
  <c r="M3522" i="4"/>
  <c r="L3522" i="4"/>
  <c r="K3522" i="4"/>
  <c r="H3522" i="4"/>
  <c r="I3522" i="4"/>
  <c r="G3522" i="4"/>
  <c r="F3522" i="4"/>
  <c r="E3522" i="4"/>
  <c r="D3522" i="4"/>
  <c r="AR3521" i="4"/>
  <c r="C3521" i="4"/>
  <c r="AP3521" i="4"/>
  <c r="AO3521" i="4"/>
  <c r="AN3521" i="4"/>
  <c r="AM3521" i="4"/>
  <c r="AL3521" i="4"/>
  <c r="AK3521" i="4"/>
  <c r="AJ3521" i="4"/>
  <c r="AI3521" i="4"/>
  <c r="O3521" i="4"/>
  <c r="N3521" i="4"/>
  <c r="M3521" i="4"/>
  <c r="L3521" i="4"/>
  <c r="K3521" i="4"/>
  <c r="H3521" i="4"/>
  <c r="I3521" i="4"/>
  <c r="G3521" i="4"/>
  <c r="F3521" i="4"/>
  <c r="E3521" i="4"/>
  <c r="D3521" i="4"/>
  <c r="AR3520" i="4"/>
  <c r="C3520" i="4"/>
  <c r="AP3520" i="4"/>
  <c r="AO3520" i="4"/>
  <c r="AN3520" i="4"/>
  <c r="AM3520" i="4"/>
  <c r="AL3520" i="4"/>
  <c r="AK3520" i="4"/>
  <c r="AJ3520" i="4"/>
  <c r="AI3520" i="4"/>
  <c r="O3520" i="4"/>
  <c r="N3520" i="4"/>
  <c r="M3520" i="4"/>
  <c r="L3520" i="4"/>
  <c r="K3520" i="4"/>
  <c r="H3520" i="4"/>
  <c r="I3520" i="4"/>
  <c r="G3520" i="4"/>
  <c r="F3520" i="4"/>
  <c r="E3520" i="4"/>
  <c r="D3520" i="4"/>
  <c r="AR3519" i="4"/>
  <c r="C3519" i="4"/>
  <c r="AP3519" i="4"/>
  <c r="AO3519" i="4"/>
  <c r="AN3519" i="4"/>
  <c r="AM3519" i="4"/>
  <c r="AL3519" i="4"/>
  <c r="AK3519" i="4"/>
  <c r="AJ3519" i="4"/>
  <c r="AI3519" i="4"/>
  <c r="O3519" i="4"/>
  <c r="N3519" i="4"/>
  <c r="M3519" i="4"/>
  <c r="L3519" i="4"/>
  <c r="K3519" i="4"/>
  <c r="H3519" i="4"/>
  <c r="I3519" i="4"/>
  <c r="G3519" i="4"/>
  <c r="F3519" i="4"/>
  <c r="E3519" i="4"/>
  <c r="D3519" i="4"/>
  <c r="AR3518" i="4"/>
  <c r="C3518" i="4"/>
  <c r="AP3518" i="4"/>
  <c r="AO3518" i="4"/>
  <c r="AN3518" i="4"/>
  <c r="AM3518" i="4"/>
  <c r="AL3518" i="4"/>
  <c r="AK3518" i="4"/>
  <c r="AJ3518" i="4"/>
  <c r="AI3518" i="4"/>
  <c r="O3518" i="4"/>
  <c r="N3518" i="4"/>
  <c r="M3518" i="4"/>
  <c r="L3518" i="4"/>
  <c r="K3518" i="4"/>
  <c r="H3518" i="4"/>
  <c r="I3518" i="4"/>
  <c r="G3518" i="4"/>
  <c r="F3518" i="4"/>
  <c r="E3518" i="4"/>
  <c r="D3518" i="4"/>
  <c r="AR3517" i="4"/>
  <c r="C3517" i="4"/>
  <c r="AP3517" i="4"/>
  <c r="AO3517" i="4"/>
  <c r="AN3517" i="4"/>
  <c r="AM3517" i="4"/>
  <c r="AL3517" i="4"/>
  <c r="AK3517" i="4"/>
  <c r="AJ3517" i="4"/>
  <c r="AI3517" i="4"/>
  <c r="O3517" i="4"/>
  <c r="N3517" i="4"/>
  <c r="M3517" i="4"/>
  <c r="L3517" i="4"/>
  <c r="K3517" i="4"/>
  <c r="H3517" i="4"/>
  <c r="I3517" i="4"/>
  <c r="G3517" i="4"/>
  <c r="F3517" i="4"/>
  <c r="E3517" i="4"/>
  <c r="D3517" i="4"/>
  <c r="AR3516" i="4"/>
  <c r="C3516" i="4"/>
  <c r="AP3516" i="4"/>
  <c r="AO3516" i="4"/>
  <c r="AN3516" i="4"/>
  <c r="AM3516" i="4"/>
  <c r="AL3516" i="4"/>
  <c r="AK3516" i="4"/>
  <c r="AJ3516" i="4"/>
  <c r="AI3516" i="4"/>
  <c r="O3516" i="4"/>
  <c r="N3516" i="4"/>
  <c r="M3516" i="4"/>
  <c r="L3516" i="4"/>
  <c r="K3516" i="4"/>
  <c r="H3516" i="4"/>
  <c r="I3516" i="4"/>
  <c r="G3516" i="4"/>
  <c r="F3516" i="4"/>
  <c r="E3516" i="4"/>
  <c r="D3516" i="4"/>
  <c r="AR3515" i="4"/>
  <c r="C3515" i="4"/>
  <c r="AP3515" i="4"/>
  <c r="AO3515" i="4"/>
  <c r="AN3515" i="4"/>
  <c r="AM3515" i="4"/>
  <c r="AL3515" i="4"/>
  <c r="AK3515" i="4"/>
  <c r="AJ3515" i="4"/>
  <c r="AI3515" i="4"/>
  <c r="O3515" i="4"/>
  <c r="N3515" i="4"/>
  <c r="M3515" i="4"/>
  <c r="L3515" i="4"/>
  <c r="K3515" i="4"/>
  <c r="H3515" i="4"/>
  <c r="I3515" i="4"/>
  <c r="G3515" i="4"/>
  <c r="F3515" i="4"/>
  <c r="E3515" i="4"/>
  <c r="D3515" i="4"/>
  <c r="AR3514" i="4"/>
  <c r="C3514" i="4"/>
  <c r="AP3514" i="4"/>
  <c r="AO3514" i="4"/>
  <c r="AN3514" i="4"/>
  <c r="AM3514" i="4"/>
  <c r="AL3514" i="4"/>
  <c r="AK3514" i="4"/>
  <c r="AJ3514" i="4"/>
  <c r="AI3514" i="4"/>
  <c r="O3514" i="4"/>
  <c r="N3514" i="4"/>
  <c r="M3514" i="4"/>
  <c r="L3514" i="4"/>
  <c r="K3514" i="4"/>
  <c r="H3514" i="4"/>
  <c r="I3514" i="4"/>
  <c r="G3514" i="4"/>
  <c r="F3514" i="4"/>
  <c r="E3514" i="4"/>
  <c r="D3514" i="4"/>
  <c r="AR3513" i="4"/>
  <c r="C3513" i="4"/>
  <c r="AP3513" i="4"/>
  <c r="AO3513" i="4"/>
  <c r="AN3513" i="4"/>
  <c r="AM3513" i="4"/>
  <c r="AL3513" i="4"/>
  <c r="AK3513" i="4"/>
  <c r="AJ3513" i="4"/>
  <c r="AI3513" i="4"/>
  <c r="O3513" i="4"/>
  <c r="N3513" i="4"/>
  <c r="M3513" i="4"/>
  <c r="L3513" i="4"/>
  <c r="K3513" i="4"/>
  <c r="H3513" i="4"/>
  <c r="I3513" i="4"/>
  <c r="G3513" i="4"/>
  <c r="F3513" i="4"/>
  <c r="E3513" i="4"/>
  <c r="D3513" i="4"/>
  <c r="C75" i="3"/>
  <c r="Y75" i="3"/>
  <c r="BQ75" i="3"/>
  <c r="BP75" i="3"/>
  <c r="BO75" i="3"/>
  <c r="BN75" i="3"/>
  <c r="C74" i="3"/>
  <c r="Y74" i="3"/>
  <c r="BQ74" i="3"/>
  <c r="BP74" i="3"/>
  <c r="BO74" i="3"/>
  <c r="BN74" i="3"/>
  <c r="BK75" i="3"/>
  <c r="BI75" i="3"/>
  <c r="BG75" i="3"/>
  <c r="BE75" i="3"/>
  <c r="BC75" i="3"/>
  <c r="BA75" i="3"/>
  <c r="AY75" i="3"/>
  <c r="AW75" i="3"/>
  <c r="AU75" i="3"/>
  <c r="AS75" i="3"/>
  <c r="AQ75" i="3"/>
  <c r="AO75" i="3"/>
  <c r="AM75" i="3"/>
  <c r="AK75" i="3"/>
  <c r="AI75" i="3"/>
  <c r="AG75" i="3"/>
  <c r="AE75" i="3"/>
  <c r="AC75" i="3"/>
  <c r="AA75" i="3"/>
  <c r="V75" i="3"/>
  <c r="W75" i="3"/>
  <c r="U75" i="3"/>
  <c r="T75" i="3"/>
  <c r="S75" i="3"/>
  <c r="R75" i="3"/>
  <c r="Q75" i="3"/>
  <c r="P75" i="3"/>
  <c r="O75" i="3"/>
  <c r="N75" i="3"/>
  <c r="M75" i="3"/>
  <c r="B75" i="3"/>
  <c r="BK74" i="3"/>
  <c r="BI74" i="3"/>
  <c r="BG74" i="3"/>
  <c r="BE74" i="3"/>
  <c r="BC74" i="3"/>
  <c r="BA74" i="3"/>
  <c r="AY74" i="3"/>
  <c r="AW74" i="3"/>
  <c r="AU74" i="3"/>
  <c r="AS74" i="3"/>
  <c r="AQ74" i="3"/>
  <c r="AO74" i="3"/>
  <c r="AM74" i="3"/>
  <c r="AK74" i="3"/>
  <c r="AI74" i="3"/>
  <c r="AG74" i="3"/>
  <c r="AE74" i="3"/>
  <c r="AC74" i="3"/>
  <c r="AA74" i="3"/>
  <c r="V74" i="3"/>
  <c r="W74" i="3"/>
  <c r="U74" i="3"/>
  <c r="T74" i="3"/>
  <c r="S74" i="3"/>
  <c r="R74" i="3"/>
  <c r="Q74" i="3"/>
  <c r="P74" i="3"/>
  <c r="O74" i="3"/>
  <c r="N74" i="3"/>
  <c r="M74" i="3"/>
  <c r="B74" i="3"/>
  <c r="CB61" i="3"/>
  <c r="R660" i="6"/>
  <c r="S660" i="6"/>
  <c r="T660" i="6"/>
  <c r="U660" i="6"/>
  <c r="V660" i="6"/>
  <c r="O660" i="6"/>
  <c r="P660" i="6"/>
  <c r="N660" i="6"/>
  <c r="M660" i="6"/>
  <c r="L660" i="6"/>
  <c r="K660" i="6"/>
  <c r="R659" i="6"/>
  <c r="S659" i="6"/>
  <c r="T659" i="6"/>
  <c r="U659" i="6"/>
  <c r="V659" i="6"/>
  <c r="O659" i="6"/>
  <c r="P659" i="6"/>
  <c r="N659" i="6"/>
  <c r="M659" i="6"/>
  <c r="L659" i="6"/>
  <c r="K659" i="6"/>
  <c r="R658" i="6"/>
  <c r="S658" i="6"/>
  <c r="T658" i="6"/>
  <c r="U658" i="6"/>
  <c r="V658" i="6"/>
  <c r="O658" i="6"/>
  <c r="P658" i="6"/>
  <c r="N658" i="6"/>
  <c r="M658" i="6"/>
  <c r="L658" i="6"/>
  <c r="K658" i="6"/>
  <c r="R657" i="6"/>
  <c r="S657" i="6"/>
  <c r="T657" i="6"/>
  <c r="U657" i="6"/>
  <c r="V657" i="6"/>
  <c r="O657" i="6"/>
  <c r="P657" i="6"/>
  <c r="N657" i="6"/>
  <c r="M657" i="6"/>
  <c r="L657" i="6"/>
  <c r="K657" i="6"/>
  <c r="R656" i="6"/>
  <c r="S656" i="6"/>
  <c r="T656" i="6"/>
  <c r="U656" i="6"/>
  <c r="V656" i="6"/>
  <c r="O656" i="6"/>
  <c r="P656" i="6"/>
  <c r="N656" i="6"/>
  <c r="M656" i="6"/>
  <c r="L656" i="6"/>
  <c r="K656" i="6"/>
  <c r="R655" i="6"/>
  <c r="S655" i="6"/>
  <c r="T655" i="6"/>
  <c r="U655" i="6"/>
  <c r="V655" i="6"/>
  <c r="O655" i="6"/>
  <c r="P655" i="6"/>
  <c r="N655" i="6"/>
  <c r="M655" i="6"/>
  <c r="L655" i="6"/>
  <c r="K655" i="6"/>
  <c r="R654" i="6"/>
  <c r="S654" i="6"/>
  <c r="T654" i="6"/>
  <c r="U654" i="6"/>
  <c r="V654" i="6"/>
  <c r="O654" i="6"/>
  <c r="P654" i="6"/>
  <c r="N654" i="6"/>
  <c r="M654" i="6"/>
  <c r="L654" i="6"/>
  <c r="K654" i="6"/>
  <c r="R653" i="6"/>
  <c r="S653" i="6"/>
  <c r="T653" i="6"/>
  <c r="U653" i="6"/>
  <c r="V653" i="6"/>
  <c r="O653" i="6"/>
  <c r="P653" i="6"/>
  <c r="N653" i="6"/>
  <c r="M653" i="6"/>
  <c r="L653" i="6"/>
  <c r="K653" i="6"/>
  <c r="R649" i="6"/>
  <c r="S649" i="6"/>
  <c r="T649" i="6"/>
  <c r="U649" i="6"/>
  <c r="V649" i="6"/>
  <c r="O649" i="6"/>
  <c r="P649" i="6"/>
  <c r="N649" i="6"/>
  <c r="M649" i="6"/>
  <c r="L649" i="6"/>
  <c r="K649" i="6"/>
  <c r="R648" i="6"/>
  <c r="S648" i="6"/>
  <c r="T648" i="6"/>
  <c r="U648" i="6"/>
  <c r="V648" i="6"/>
  <c r="O648" i="6"/>
  <c r="P648" i="6"/>
  <c r="N648" i="6"/>
  <c r="M648" i="6"/>
  <c r="L648" i="6"/>
  <c r="K648" i="6"/>
  <c r="R647" i="6"/>
  <c r="S647" i="6"/>
  <c r="T647" i="6"/>
  <c r="U647" i="6"/>
  <c r="V647" i="6"/>
  <c r="O647" i="6"/>
  <c r="P647" i="6"/>
  <c r="N647" i="6"/>
  <c r="M647" i="6"/>
  <c r="L647" i="6"/>
  <c r="K647" i="6"/>
  <c r="R646" i="6"/>
  <c r="S646" i="6"/>
  <c r="T646" i="6"/>
  <c r="U646" i="6"/>
  <c r="V646" i="6"/>
  <c r="O646" i="6"/>
  <c r="P646" i="6"/>
  <c r="N646" i="6"/>
  <c r="M646" i="6"/>
  <c r="L646" i="6"/>
  <c r="K646" i="6"/>
  <c r="R645" i="6"/>
  <c r="S645" i="6"/>
  <c r="T645" i="6"/>
  <c r="U645" i="6"/>
  <c r="V645" i="6"/>
  <c r="O645" i="6"/>
  <c r="P645" i="6"/>
  <c r="N645" i="6"/>
  <c r="M645" i="6"/>
  <c r="L645" i="6"/>
  <c r="K645" i="6"/>
  <c r="R644" i="6"/>
  <c r="S644" i="6"/>
  <c r="T644" i="6"/>
  <c r="U644" i="6"/>
  <c r="V644" i="6"/>
  <c r="O644" i="6"/>
  <c r="P644" i="6"/>
  <c r="N644" i="6"/>
  <c r="M644" i="6"/>
  <c r="L644" i="6"/>
  <c r="K644" i="6"/>
  <c r="R643" i="6"/>
  <c r="S643" i="6"/>
  <c r="T643" i="6"/>
  <c r="U643" i="6"/>
  <c r="V643" i="6"/>
  <c r="O643" i="6"/>
  <c r="P643" i="6"/>
  <c r="N643" i="6"/>
  <c r="M643" i="6"/>
  <c r="L643" i="6"/>
  <c r="K643" i="6"/>
  <c r="R642" i="6"/>
  <c r="S642" i="6"/>
  <c r="T642" i="6"/>
  <c r="U642" i="6"/>
  <c r="V642" i="6"/>
  <c r="O642" i="6"/>
  <c r="P642" i="6"/>
  <c r="N642" i="6"/>
  <c r="M642" i="6"/>
  <c r="L642" i="6"/>
  <c r="K642" i="6"/>
  <c r="R641" i="6"/>
  <c r="S641" i="6"/>
  <c r="T641" i="6"/>
  <c r="U641" i="6"/>
  <c r="V641" i="6"/>
  <c r="O641" i="6"/>
  <c r="P641" i="6"/>
  <c r="N641" i="6"/>
  <c r="M641" i="6"/>
  <c r="L641" i="6"/>
  <c r="K641" i="6"/>
  <c r="R640" i="6"/>
  <c r="S640" i="6"/>
  <c r="T640" i="6"/>
  <c r="U640" i="6"/>
  <c r="V640" i="6"/>
  <c r="O640" i="6"/>
  <c r="P640" i="6"/>
  <c r="N640" i="6"/>
  <c r="M640" i="6"/>
  <c r="L640" i="6"/>
  <c r="K640" i="6"/>
  <c r="R639" i="6"/>
  <c r="S639" i="6"/>
  <c r="T639" i="6"/>
  <c r="U639" i="6"/>
  <c r="V639" i="6"/>
  <c r="O639" i="6"/>
  <c r="P639" i="6"/>
  <c r="N639" i="6"/>
  <c r="M639" i="6"/>
  <c r="L639" i="6"/>
  <c r="K639" i="6"/>
  <c r="R638" i="6"/>
  <c r="S638" i="6"/>
  <c r="T638" i="6"/>
  <c r="U638" i="6"/>
  <c r="V638" i="6"/>
  <c r="O638" i="6"/>
  <c r="P638" i="6"/>
  <c r="N638" i="6"/>
  <c r="M638" i="6"/>
  <c r="L638" i="6"/>
  <c r="K638" i="6"/>
  <c r="R637" i="6"/>
  <c r="S637" i="6"/>
  <c r="T637" i="6"/>
  <c r="U637" i="6"/>
  <c r="V637" i="6"/>
  <c r="O637" i="6"/>
  <c r="P637" i="6"/>
  <c r="N637" i="6"/>
  <c r="M637" i="6"/>
  <c r="L637" i="6"/>
  <c r="K637" i="6"/>
  <c r="R636" i="6"/>
  <c r="S636" i="6"/>
  <c r="T636" i="6"/>
  <c r="U636" i="6"/>
  <c r="V636" i="6"/>
  <c r="O636" i="6"/>
  <c r="P636" i="6"/>
  <c r="N636" i="6"/>
  <c r="M636" i="6"/>
  <c r="L636" i="6"/>
  <c r="K636" i="6"/>
  <c r="R635" i="6"/>
  <c r="S635" i="6"/>
  <c r="T635" i="6"/>
  <c r="U635" i="6"/>
  <c r="V635" i="6"/>
  <c r="O635" i="6"/>
  <c r="P635" i="6"/>
  <c r="N635" i="6"/>
  <c r="M635" i="6"/>
  <c r="L635" i="6"/>
  <c r="K635" i="6"/>
  <c r="R634" i="6"/>
  <c r="S634" i="6"/>
  <c r="T634" i="6"/>
  <c r="U634" i="6"/>
  <c r="V634" i="6"/>
  <c r="O634" i="6"/>
  <c r="P634" i="6"/>
  <c r="N634" i="6"/>
  <c r="M634" i="6"/>
  <c r="L634" i="6"/>
  <c r="K634" i="6"/>
  <c r="R633" i="6"/>
  <c r="S633" i="6"/>
  <c r="T633" i="6"/>
  <c r="U633" i="6"/>
  <c r="V633" i="6"/>
  <c r="O633" i="6"/>
  <c r="P633" i="6"/>
  <c r="N633" i="6"/>
  <c r="M633" i="6"/>
  <c r="L633" i="6"/>
  <c r="K633" i="6"/>
  <c r="R632" i="6"/>
  <c r="S632" i="6"/>
  <c r="T632" i="6"/>
  <c r="U632" i="6"/>
  <c r="V632" i="6"/>
  <c r="O632" i="6"/>
  <c r="P632" i="6"/>
  <c r="N632" i="6"/>
  <c r="M632" i="6"/>
  <c r="L632" i="6"/>
  <c r="K632" i="6"/>
  <c r="R631" i="6"/>
  <c r="S631" i="6"/>
  <c r="T631" i="6"/>
  <c r="U631" i="6"/>
  <c r="V631" i="6"/>
  <c r="O631" i="6"/>
  <c r="P631" i="6"/>
  <c r="N631" i="6"/>
  <c r="M631" i="6"/>
  <c r="L631" i="6"/>
  <c r="K631" i="6"/>
  <c r="R630" i="6"/>
  <c r="S630" i="6"/>
  <c r="T630" i="6"/>
  <c r="U630" i="6"/>
  <c r="V630" i="6"/>
  <c r="O630" i="6"/>
  <c r="P630" i="6"/>
  <c r="N630" i="6"/>
  <c r="M630" i="6"/>
  <c r="L630" i="6"/>
  <c r="K630" i="6"/>
  <c r="R629" i="6"/>
  <c r="S629" i="6"/>
  <c r="T629" i="6"/>
  <c r="U629" i="6"/>
  <c r="V629" i="6"/>
  <c r="O629" i="6"/>
  <c r="P629" i="6"/>
  <c r="N629" i="6"/>
  <c r="M629" i="6"/>
  <c r="L629" i="6"/>
  <c r="K629" i="6"/>
  <c r="R628" i="6"/>
  <c r="S628" i="6"/>
  <c r="T628" i="6"/>
  <c r="U628" i="6"/>
  <c r="V628" i="6"/>
  <c r="O628" i="6"/>
  <c r="P628" i="6"/>
  <c r="N628" i="6"/>
  <c r="M628" i="6"/>
  <c r="L628" i="6"/>
  <c r="K628" i="6"/>
  <c r="R627" i="6"/>
  <c r="S627" i="6"/>
  <c r="T627" i="6"/>
  <c r="U627" i="6"/>
  <c r="V627" i="6"/>
  <c r="O627" i="6"/>
  <c r="P627" i="6"/>
  <c r="N627" i="6"/>
  <c r="M627" i="6"/>
  <c r="L627" i="6"/>
  <c r="K627" i="6"/>
  <c r="R626" i="6"/>
  <c r="S626" i="6"/>
  <c r="T626" i="6"/>
  <c r="U626" i="6"/>
  <c r="V626" i="6"/>
  <c r="O626" i="6"/>
  <c r="P626" i="6"/>
  <c r="N626" i="6"/>
  <c r="M626" i="6"/>
  <c r="L626" i="6"/>
  <c r="K626" i="6"/>
  <c r="R625" i="6"/>
  <c r="S625" i="6"/>
  <c r="T625" i="6"/>
  <c r="U625" i="6"/>
  <c r="V625" i="6"/>
  <c r="O625" i="6"/>
  <c r="P625" i="6"/>
  <c r="N625" i="6"/>
  <c r="M625" i="6"/>
  <c r="L625" i="6"/>
  <c r="K625" i="6"/>
  <c r="R624" i="6"/>
  <c r="S624" i="6"/>
  <c r="T624" i="6"/>
  <c r="U624" i="6"/>
  <c r="V624" i="6"/>
  <c r="O624" i="6"/>
  <c r="P624" i="6"/>
  <c r="N624" i="6"/>
  <c r="M624" i="6"/>
  <c r="L624" i="6"/>
  <c r="K624" i="6"/>
  <c r="R623" i="6"/>
  <c r="S623" i="6"/>
  <c r="T623" i="6"/>
  <c r="U623" i="6"/>
  <c r="V623" i="6"/>
  <c r="O623" i="6"/>
  <c r="P623" i="6"/>
  <c r="N623" i="6"/>
  <c r="M623" i="6"/>
  <c r="L623" i="6"/>
  <c r="K623" i="6"/>
  <c r="R622" i="6"/>
  <c r="S622" i="6"/>
  <c r="T622" i="6"/>
  <c r="U622" i="6"/>
  <c r="V622" i="6"/>
  <c r="O622" i="6"/>
  <c r="P622" i="6"/>
  <c r="N622" i="6"/>
  <c r="M622" i="6"/>
  <c r="L622" i="6"/>
  <c r="K622" i="6"/>
  <c r="R621" i="6"/>
  <c r="S621" i="6"/>
  <c r="T621" i="6"/>
  <c r="U621" i="6"/>
  <c r="V621" i="6"/>
  <c r="O621" i="6"/>
  <c r="P621" i="6"/>
  <c r="N621" i="6"/>
  <c r="M621" i="6"/>
  <c r="L621" i="6"/>
  <c r="K621" i="6"/>
  <c r="R620" i="6"/>
  <c r="S620" i="6"/>
  <c r="T620" i="6"/>
  <c r="U620" i="6"/>
  <c r="V620" i="6"/>
  <c r="O620" i="6"/>
  <c r="P620" i="6"/>
  <c r="N620" i="6"/>
  <c r="M620" i="6"/>
  <c r="L620" i="6"/>
  <c r="K620" i="6"/>
  <c r="R619" i="6"/>
  <c r="S619" i="6"/>
  <c r="T619" i="6"/>
  <c r="U619" i="6"/>
  <c r="V619" i="6"/>
  <c r="O619" i="6"/>
  <c r="P619" i="6"/>
  <c r="N619" i="6"/>
  <c r="M619" i="6"/>
  <c r="L619" i="6"/>
  <c r="K619" i="6"/>
  <c r="R618" i="6"/>
  <c r="S618" i="6"/>
  <c r="T618" i="6"/>
  <c r="U618" i="6"/>
  <c r="V618" i="6"/>
  <c r="O618" i="6"/>
  <c r="P618" i="6"/>
  <c r="N618" i="6"/>
  <c r="M618" i="6"/>
  <c r="L618" i="6"/>
  <c r="K618" i="6"/>
  <c r="AZ443" i="6"/>
  <c r="AY443" i="6"/>
  <c r="C443" i="6"/>
  <c r="AW443" i="6"/>
  <c r="AV443" i="6"/>
  <c r="AU443" i="6"/>
  <c r="AT443" i="6"/>
  <c r="AS443" i="6"/>
  <c r="AR443" i="6"/>
  <c r="AQ443" i="6"/>
  <c r="AP443" i="6"/>
  <c r="R443" i="6"/>
  <c r="S443" i="6"/>
  <c r="T443" i="6"/>
  <c r="V443" i="6"/>
  <c r="U443" i="6"/>
  <c r="O443" i="6"/>
  <c r="P443" i="6"/>
  <c r="N443" i="6"/>
  <c r="M443" i="6"/>
  <c r="L443" i="6"/>
  <c r="K443" i="6"/>
  <c r="AZ132" i="6"/>
  <c r="AY132" i="6"/>
  <c r="AW132" i="6"/>
  <c r="AV132" i="6"/>
  <c r="AU132" i="6"/>
  <c r="AT132" i="6"/>
  <c r="AS132" i="6"/>
  <c r="AR132" i="6"/>
  <c r="AQ132" i="6"/>
  <c r="AP132" i="6"/>
  <c r="S132" i="6"/>
  <c r="U132" i="6"/>
  <c r="V132" i="6"/>
  <c r="O132" i="6"/>
  <c r="P132" i="6"/>
  <c r="N132" i="6"/>
  <c r="M132" i="6"/>
  <c r="L132" i="6"/>
  <c r="K132" i="6"/>
  <c r="AZ133" i="6"/>
  <c r="AY133" i="6"/>
  <c r="AW133" i="6"/>
  <c r="AV133" i="6"/>
  <c r="AU133" i="6"/>
  <c r="AT133" i="6"/>
  <c r="AS133" i="6"/>
  <c r="AR133" i="6"/>
  <c r="AQ133" i="6"/>
  <c r="AP133" i="6"/>
  <c r="S133" i="6"/>
  <c r="U133" i="6"/>
  <c r="V133" i="6"/>
  <c r="O133" i="6"/>
  <c r="P133" i="6"/>
  <c r="N133" i="6"/>
  <c r="M133" i="6"/>
  <c r="L133" i="6"/>
  <c r="K133" i="6"/>
  <c r="BQ32" i="3"/>
  <c r="BP32" i="3"/>
  <c r="BO32" i="3"/>
  <c r="BN32" i="3"/>
  <c r="BH70" i="3"/>
  <c r="BF70" i="3"/>
  <c r="BD70" i="3"/>
  <c r="BB70" i="3"/>
  <c r="AZ70" i="3"/>
  <c r="AX70" i="3"/>
  <c r="AV70" i="3"/>
  <c r="AT70" i="3"/>
  <c r="AR70" i="3"/>
  <c r="AP70" i="3"/>
  <c r="AN70" i="3"/>
  <c r="AL70" i="3"/>
  <c r="AJ70" i="3"/>
  <c r="AH70" i="3"/>
  <c r="AF70" i="3"/>
  <c r="AD70" i="3"/>
  <c r="AB70" i="3"/>
  <c r="Z70" i="3"/>
  <c r="X70" i="3"/>
  <c r="BH69" i="3"/>
  <c r="BF69" i="3"/>
  <c r="BD69" i="3"/>
  <c r="BB69" i="3"/>
  <c r="AZ69" i="3"/>
  <c r="AX69" i="3"/>
  <c r="AV69" i="3"/>
  <c r="AT69" i="3"/>
  <c r="AR69" i="3"/>
  <c r="AP69" i="3"/>
  <c r="AN69" i="3"/>
  <c r="AL69" i="3"/>
  <c r="AJ69" i="3"/>
  <c r="AH69" i="3"/>
  <c r="AF69" i="3"/>
  <c r="AD69" i="3"/>
  <c r="AB69" i="3"/>
  <c r="Z69" i="3"/>
  <c r="X69" i="3"/>
  <c r="AR3499" i="4"/>
  <c r="C3499" i="4"/>
  <c r="AP3499" i="4"/>
  <c r="AO3499" i="4"/>
  <c r="AN3499" i="4"/>
  <c r="AM3499" i="4"/>
  <c r="AL3499" i="4"/>
  <c r="AK3499" i="4"/>
  <c r="AJ3499" i="4"/>
  <c r="AI3499" i="4"/>
  <c r="O3499" i="4"/>
  <c r="N3499" i="4"/>
  <c r="M3499" i="4"/>
  <c r="L3499" i="4"/>
  <c r="K3499" i="4"/>
  <c r="H3499" i="4"/>
  <c r="I3499" i="4"/>
  <c r="G3499" i="4"/>
  <c r="F3499" i="4"/>
  <c r="E3499" i="4"/>
  <c r="D3499" i="4"/>
  <c r="AR3497" i="4"/>
  <c r="C3497" i="4"/>
  <c r="AP3497" i="4"/>
  <c r="AO3497" i="4"/>
  <c r="AN3497" i="4"/>
  <c r="AM3497" i="4"/>
  <c r="AL3497" i="4"/>
  <c r="AK3497" i="4"/>
  <c r="AJ3497" i="4"/>
  <c r="AI3497" i="4"/>
  <c r="O3497" i="4"/>
  <c r="N3497" i="4"/>
  <c r="M3497" i="4"/>
  <c r="L3497" i="4"/>
  <c r="K3497" i="4"/>
  <c r="H3497" i="4"/>
  <c r="I3497" i="4"/>
  <c r="G3497" i="4"/>
  <c r="F3497" i="4"/>
  <c r="E3497" i="4"/>
  <c r="D3497" i="4"/>
  <c r="C70" i="3"/>
  <c r="Y70" i="3"/>
  <c r="BQ70" i="3"/>
  <c r="BP70" i="3"/>
  <c r="BO70" i="3"/>
  <c r="BN70" i="3"/>
  <c r="BK70" i="3"/>
  <c r="BI70" i="3"/>
  <c r="BG70" i="3"/>
  <c r="BE70" i="3"/>
  <c r="BC70" i="3"/>
  <c r="BA70" i="3"/>
  <c r="AY70" i="3"/>
  <c r="AW70" i="3"/>
  <c r="AU70" i="3"/>
  <c r="AS70" i="3"/>
  <c r="AQ70" i="3"/>
  <c r="AO70" i="3"/>
  <c r="AM70" i="3"/>
  <c r="AK70" i="3"/>
  <c r="AI70" i="3"/>
  <c r="AG70" i="3"/>
  <c r="AE70" i="3"/>
  <c r="AC70" i="3"/>
  <c r="AA70" i="3"/>
  <c r="V70" i="3"/>
  <c r="W70" i="3"/>
  <c r="U70" i="3"/>
  <c r="T70" i="3"/>
  <c r="S70" i="3"/>
  <c r="R70" i="3"/>
  <c r="Q70" i="3"/>
  <c r="P70" i="3"/>
  <c r="O70" i="3"/>
  <c r="N70" i="3"/>
  <c r="M70" i="3"/>
  <c r="B70" i="3"/>
  <c r="C69" i="3"/>
  <c r="Y69" i="3"/>
  <c r="BQ69" i="3"/>
  <c r="BP69" i="3"/>
  <c r="BO69" i="3"/>
  <c r="BN69" i="3"/>
  <c r="BK69" i="3"/>
  <c r="BI69" i="3"/>
  <c r="BG69" i="3"/>
  <c r="BE69" i="3"/>
  <c r="BC69" i="3"/>
  <c r="BA69" i="3"/>
  <c r="AY69" i="3"/>
  <c r="AW69" i="3"/>
  <c r="AU69" i="3"/>
  <c r="AS69" i="3"/>
  <c r="AQ69" i="3"/>
  <c r="AO69" i="3"/>
  <c r="AM69" i="3"/>
  <c r="AK69" i="3"/>
  <c r="AI69" i="3"/>
  <c r="AG69" i="3"/>
  <c r="AE69" i="3"/>
  <c r="AC69" i="3"/>
  <c r="AA69" i="3"/>
  <c r="V69" i="3"/>
  <c r="W69" i="3"/>
  <c r="U69" i="3"/>
  <c r="T69" i="3"/>
  <c r="S69" i="3"/>
  <c r="R69" i="3"/>
  <c r="Q69" i="3"/>
  <c r="P69" i="3"/>
  <c r="O69" i="3"/>
  <c r="N69" i="3"/>
  <c r="M69" i="3"/>
  <c r="B69" i="3"/>
  <c r="BH68" i="3"/>
  <c r="BF68" i="3"/>
  <c r="BD68" i="3"/>
  <c r="BB68" i="3"/>
  <c r="AZ68" i="3"/>
  <c r="AX68" i="3"/>
  <c r="AV68" i="3"/>
  <c r="AT68" i="3"/>
  <c r="AR68" i="3"/>
  <c r="AP68" i="3"/>
  <c r="AN68" i="3"/>
  <c r="AL68" i="3"/>
  <c r="AJ68" i="3"/>
  <c r="AH68" i="3"/>
  <c r="AF68" i="3"/>
  <c r="AD68" i="3"/>
  <c r="AB68" i="3"/>
  <c r="Z68" i="3"/>
  <c r="X68" i="3"/>
  <c r="AR3495" i="4"/>
  <c r="C3495" i="4"/>
  <c r="AP3495" i="4"/>
  <c r="AO3495" i="4"/>
  <c r="AN3495" i="4"/>
  <c r="AM3495" i="4"/>
  <c r="AL3495" i="4"/>
  <c r="AK3495" i="4"/>
  <c r="AJ3495" i="4"/>
  <c r="AI3495" i="4"/>
  <c r="O3495" i="4"/>
  <c r="N3495" i="4"/>
  <c r="M3495" i="4"/>
  <c r="L3495" i="4"/>
  <c r="K3495" i="4"/>
  <c r="H3495" i="4"/>
  <c r="I3495" i="4"/>
  <c r="G3495" i="4"/>
  <c r="F3495" i="4"/>
  <c r="E3495" i="4"/>
  <c r="D3495" i="4"/>
  <c r="C68" i="3"/>
  <c r="Y68" i="3"/>
  <c r="BQ68" i="3"/>
  <c r="BP68" i="3"/>
  <c r="BO68" i="3"/>
  <c r="BN68" i="3"/>
  <c r="BK68" i="3"/>
  <c r="BI68" i="3"/>
  <c r="BG68" i="3"/>
  <c r="BE68" i="3"/>
  <c r="BC68" i="3"/>
  <c r="BA68" i="3"/>
  <c r="AY68" i="3"/>
  <c r="AW68" i="3"/>
  <c r="AU68" i="3"/>
  <c r="AS68" i="3"/>
  <c r="AQ68" i="3"/>
  <c r="AO68" i="3"/>
  <c r="AM68" i="3"/>
  <c r="AK68" i="3"/>
  <c r="AI68" i="3"/>
  <c r="AG68" i="3"/>
  <c r="AE68" i="3"/>
  <c r="AC68" i="3"/>
  <c r="AA68" i="3"/>
  <c r="V68" i="3"/>
  <c r="W68" i="3"/>
  <c r="U68" i="3"/>
  <c r="T68" i="3"/>
  <c r="S68" i="3"/>
  <c r="R68" i="3"/>
  <c r="Q68" i="3"/>
  <c r="P68" i="3"/>
  <c r="O68" i="3"/>
  <c r="N68" i="3"/>
  <c r="M68" i="3"/>
  <c r="B68" i="3"/>
  <c r="BQ59" i="3"/>
  <c r="BP59" i="3"/>
  <c r="BO59" i="3"/>
  <c r="BN59" i="3"/>
  <c r="BK59" i="3"/>
  <c r="V59" i="3"/>
  <c r="W59" i="3"/>
  <c r="U59" i="3"/>
  <c r="T59" i="3"/>
  <c r="S59" i="3"/>
  <c r="R59" i="3"/>
  <c r="Q59" i="3"/>
  <c r="B59" i="3"/>
  <c r="BQ56" i="3"/>
  <c r="BP56" i="3"/>
  <c r="BO56" i="3"/>
  <c r="BN56" i="3"/>
  <c r="BK56" i="3"/>
  <c r="V56" i="3"/>
  <c r="W56" i="3"/>
  <c r="U56" i="3"/>
  <c r="T56" i="3"/>
  <c r="S56" i="3"/>
  <c r="R56" i="3"/>
  <c r="Q56" i="3"/>
  <c r="B56" i="3"/>
  <c r="V49" i="3"/>
  <c r="W49" i="3"/>
  <c r="U49" i="3"/>
  <c r="T49" i="3"/>
  <c r="S49" i="3"/>
  <c r="R49" i="3"/>
  <c r="Q49" i="3"/>
  <c r="B49" i="3"/>
  <c r="BQ49" i="3"/>
  <c r="BP49" i="3"/>
  <c r="BO49" i="3"/>
  <c r="BN49" i="3"/>
  <c r="BF78" i="3"/>
  <c r="BF76" i="3"/>
  <c r="BD78" i="3"/>
  <c r="BD76" i="3"/>
  <c r="BB78" i="3"/>
  <c r="BB76" i="3"/>
  <c r="AZ78" i="3"/>
  <c r="AZ76" i="3"/>
  <c r="AX78" i="3"/>
  <c r="AX76" i="3"/>
  <c r="AV78" i="3"/>
  <c r="AV76" i="3"/>
  <c r="AT78" i="3"/>
  <c r="AT76" i="3"/>
  <c r="AR78" i="3"/>
  <c r="AR76" i="3"/>
  <c r="AP78" i="3"/>
  <c r="AP76" i="3"/>
  <c r="AN78" i="3"/>
  <c r="AN76" i="3"/>
  <c r="AL78" i="3"/>
  <c r="AL76" i="3"/>
  <c r="AJ78" i="3"/>
  <c r="AJ76" i="3"/>
  <c r="AH78" i="3"/>
  <c r="AH76" i="3"/>
  <c r="AF78" i="3"/>
  <c r="AF76" i="3"/>
  <c r="AD78" i="3"/>
  <c r="AD76" i="3"/>
  <c r="AB78" i="3"/>
  <c r="AB76" i="3"/>
  <c r="Z78" i="3"/>
  <c r="Z76" i="3"/>
  <c r="X78" i="3"/>
  <c r="X76" i="3"/>
  <c r="V32" i="3"/>
  <c r="W32" i="3"/>
  <c r="U32" i="3"/>
  <c r="T32" i="3"/>
  <c r="S32" i="3"/>
  <c r="R32" i="3"/>
  <c r="Q32" i="3"/>
  <c r="K80" i="3"/>
  <c r="J80" i="3"/>
  <c r="I80" i="3"/>
  <c r="H80" i="3"/>
  <c r="G80" i="3"/>
  <c r="F80" i="3"/>
  <c r="E80" i="3"/>
  <c r="D80" i="3"/>
  <c r="B66" i="3"/>
  <c r="B67" i="3"/>
  <c r="B73" i="3"/>
  <c r="B80" i="3"/>
  <c r="K62" i="3"/>
  <c r="J62" i="3"/>
  <c r="I62" i="3"/>
  <c r="H62" i="3"/>
  <c r="G62" i="3"/>
  <c r="E62" i="3"/>
  <c r="B46" i="3"/>
  <c r="B47" i="3"/>
  <c r="B48" i="3"/>
  <c r="B50" i="3"/>
  <c r="B51" i="3"/>
  <c r="B52" i="3"/>
  <c r="B53" i="3"/>
  <c r="B54" i="3"/>
  <c r="B55" i="3"/>
  <c r="B57" i="3"/>
  <c r="B58" i="3"/>
  <c r="B60" i="3"/>
  <c r="B62" i="3"/>
  <c r="B20" i="3"/>
  <c r="B3" i="3"/>
  <c r="BK61" i="3"/>
  <c r="BK60" i="3"/>
  <c r="BK78" i="3"/>
  <c r="BK76" i="3"/>
  <c r="BK49" i="3"/>
  <c r="BK58" i="3"/>
  <c r="BK57" i="3"/>
  <c r="BK55" i="3"/>
  <c r="BK54" i="3"/>
  <c r="BK53" i="3"/>
  <c r="BK52" i="3"/>
  <c r="BK51" i="3"/>
  <c r="BK50" i="3"/>
  <c r="BK48" i="3"/>
  <c r="BK47" i="3"/>
  <c r="BK46" i="3"/>
  <c r="BK42" i="3"/>
  <c r="BK41" i="3"/>
  <c r="BK39" i="3"/>
  <c r="BK38" i="3"/>
  <c r="BK37" i="3"/>
  <c r="BK36" i="3"/>
  <c r="BK35" i="3"/>
  <c r="BK34" i="3"/>
  <c r="BK33" i="3"/>
  <c r="BK32" i="3"/>
  <c r="BK31" i="3"/>
  <c r="BK30" i="3"/>
  <c r="BK29" i="3"/>
  <c r="BK28" i="3"/>
  <c r="BK27" i="3"/>
  <c r="BK26" i="3"/>
  <c r="BK25" i="3"/>
  <c r="BK24" i="3"/>
  <c r="BK23" i="3"/>
  <c r="BK22" i="3"/>
  <c r="BK21" i="3"/>
  <c r="BK20" i="3"/>
  <c r="BK19" i="3"/>
  <c r="BK18" i="3"/>
  <c r="BK17" i="3"/>
  <c r="BK16" i="3"/>
  <c r="BK15" i="3"/>
  <c r="BK14" i="3"/>
  <c r="BK13" i="3"/>
  <c r="BK12" i="3"/>
  <c r="BK11" i="3"/>
  <c r="BK10" i="3"/>
  <c r="BK9" i="3"/>
  <c r="BK8" i="3"/>
  <c r="BK7" i="3"/>
  <c r="BK6" i="3"/>
  <c r="BK5" i="3"/>
  <c r="BK4" i="3"/>
  <c r="BK3" i="3"/>
  <c r="Y11" i="6"/>
  <c r="AA11" i="6"/>
  <c r="AY1101" i="6"/>
  <c r="AY1100" i="6"/>
  <c r="AY1099" i="6"/>
  <c r="AY1098" i="6"/>
  <c r="AY1097" i="6"/>
  <c r="AY1096" i="6"/>
  <c r="AY1095" i="6"/>
  <c r="AY1094" i="6"/>
  <c r="AY1093" i="6"/>
  <c r="Y375" i="6"/>
  <c r="Y376" i="6"/>
  <c r="Z375" i="6"/>
  <c r="Z376" i="6"/>
  <c r="AR3104" i="4"/>
  <c r="C3104" i="4"/>
  <c r="AP3104" i="4"/>
  <c r="AO3104" i="4"/>
  <c r="AN3104" i="4"/>
  <c r="AM3104" i="4"/>
  <c r="AL3104" i="4"/>
  <c r="AK3104" i="4"/>
  <c r="AJ3104" i="4"/>
  <c r="AI3104" i="4"/>
  <c r="K3104" i="4"/>
  <c r="L3104" i="4"/>
  <c r="M3104" i="4"/>
  <c r="N3104" i="4"/>
  <c r="O3104" i="4"/>
  <c r="H3104" i="4"/>
  <c r="I3104" i="4"/>
  <c r="G3104" i="4"/>
  <c r="F3104" i="4"/>
  <c r="E3104" i="4"/>
  <c r="D3104" i="4"/>
  <c r="BH76" i="3"/>
  <c r="C76" i="3"/>
  <c r="Y76" i="3"/>
  <c r="AA76" i="3"/>
  <c r="AC76" i="3"/>
  <c r="AE76" i="3"/>
  <c r="AG76" i="3"/>
  <c r="AI76" i="3"/>
  <c r="AK76" i="3"/>
  <c r="AM76" i="3"/>
  <c r="AO76" i="3"/>
  <c r="AQ76" i="3"/>
  <c r="AS76" i="3"/>
  <c r="AU76" i="3"/>
  <c r="AW76" i="3"/>
  <c r="AY76" i="3"/>
  <c r="BA76" i="3"/>
  <c r="BC76" i="3"/>
  <c r="BE76" i="3"/>
  <c r="BG76" i="3"/>
  <c r="BI76" i="3"/>
  <c r="P76" i="3"/>
  <c r="BH78" i="3"/>
  <c r="C78" i="3"/>
  <c r="Y78" i="3"/>
  <c r="AA78" i="3"/>
  <c r="AC78" i="3"/>
  <c r="AE78" i="3"/>
  <c r="AG78" i="3"/>
  <c r="AI78" i="3"/>
  <c r="AK78" i="3"/>
  <c r="AM78" i="3"/>
  <c r="AO78" i="3"/>
  <c r="AQ78" i="3"/>
  <c r="AS78" i="3"/>
  <c r="AU78" i="3"/>
  <c r="AW78" i="3"/>
  <c r="AY78" i="3"/>
  <c r="BA78" i="3"/>
  <c r="BC78" i="3"/>
  <c r="BE78" i="3"/>
  <c r="BG78" i="3"/>
  <c r="BI78" i="3"/>
  <c r="P78" i="3"/>
  <c r="O76" i="3"/>
  <c r="O78" i="3"/>
  <c r="N76" i="3"/>
  <c r="N78" i="3"/>
  <c r="M76" i="3"/>
  <c r="M78" i="3"/>
  <c r="C1070" i="4"/>
  <c r="N1070" i="4"/>
  <c r="C1071" i="4"/>
  <c r="N1071" i="4"/>
  <c r="C1072" i="4"/>
  <c r="N1072" i="4"/>
  <c r="C1073" i="4"/>
  <c r="N1073" i="4"/>
  <c r="C1074" i="4"/>
  <c r="N1074" i="4"/>
  <c r="C1075" i="4"/>
  <c r="N1075" i="4"/>
  <c r="C1076" i="4"/>
  <c r="N1076" i="4"/>
  <c r="C1077" i="4"/>
  <c r="N1077" i="4"/>
  <c r="C1078" i="4"/>
  <c r="N1078" i="4"/>
  <c r="C1079" i="4"/>
  <c r="N1079" i="4"/>
  <c r="C1080" i="4"/>
  <c r="N1080" i="4"/>
  <c r="C1081" i="4"/>
  <c r="N1081" i="4"/>
  <c r="C1082" i="4"/>
  <c r="N1082" i="4"/>
  <c r="C1083" i="4"/>
  <c r="N1083" i="4"/>
  <c r="C1084" i="4"/>
  <c r="N1084" i="4"/>
  <c r="C1085" i="4"/>
  <c r="N1085" i="4"/>
  <c r="C1086" i="4"/>
  <c r="N1086" i="4"/>
  <c r="C1087" i="4"/>
  <c r="N1087" i="4"/>
  <c r="C1088" i="4"/>
  <c r="N1088" i="4"/>
  <c r="C1089" i="4"/>
  <c r="N1089" i="4"/>
  <c r="C1090" i="4"/>
  <c r="N1090" i="4"/>
  <c r="C1091" i="4"/>
  <c r="N1091" i="4"/>
  <c r="C1092" i="4"/>
  <c r="N1092" i="4"/>
  <c r="C1093" i="4"/>
  <c r="N1093" i="4"/>
  <c r="C1094" i="4"/>
  <c r="N1094" i="4"/>
  <c r="AG561" i="6"/>
  <c r="AG562" i="6"/>
  <c r="AY1783" i="6"/>
  <c r="AY1782" i="6"/>
  <c r="AY1781" i="6"/>
  <c r="AY1779" i="6"/>
  <c r="AY1778" i="6"/>
  <c r="AY1776" i="6"/>
  <c r="AY1775" i="6"/>
  <c r="AY1774" i="6"/>
  <c r="AY1773" i="6"/>
  <c r="AY1771" i="6"/>
  <c r="AY1770" i="6"/>
  <c r="AY1769" i="6"/>
  <c r="AY1768" i="6"/>
  <c r="AY1767" i="6"/>
  <c r="AY1766" i="6"/>
  <c r="AY1764" i="6"/>
  <c r="X460" i="6"/>
  <c r="AZ30" i="6"/>
  <c r="AY30" i="6"/>
  <c r="AW30" i="6"/>
  <c r="AV30" i="6"/>
  <c r="AU30" i="6"/>
  <c r="AT30" i="6"/>
  <c r="AS30" i="6"/>
  <c r="AR30" i="6"/>
  <c r="AQ30" i="6"/>
  <c r="AP30" i="6"/>
  <c r="S30" i="6"/>
  <c r="U30" i="6"/>
  <c r="V30" i="6"/>
  <c r="O30" i="6"/>
  <c r="P30" i="6"/>
  <c r="N30" i="6"/>
  <c r="M30" i="6"/>
  <c r="L30" i="6"/>
  <c r="K30" i="6"/>
  <c r="BF747" i="6"/>
  <c r="AY747" i="6"/>
  <c r="C747" i="6"/>
  <c r="V747" i="6"/>
  <c r="U747" i="6"/>
  <c r="T747" i="6"/>
  <c r="S747" i="6"/>
  <c r="R747" i="6"/>
  <c r="O747" i="6"/>
  <c r="P747" i="6"/>
  <c r="M747" i="6"/>
  <c r="L747" i="6"/>
  <c r="K747" i="6"/>
  <c r="BF699" i="6"/>
  <c r="AY699" i="6"/>
  <c r="C699" i="6"/>
  <c r="V699" i="6"/>
  <c r="U699" i="6"/>
  <c r="T699" i="6"/>
  <c r="S699" i="6"/>
  <c r="R699" i="6"/>
  <c r="O699" i="6"/>
  <c r="P699" i="6"/>
  <c r="M699" i="6"/>
  <c r="L699" i="6"/>
  <c r="K699" i="6"/>
  <c r="BF705" i="6"/>
  <c r="AY705" i="6"/>
  <c r="C705" i="6"/>
  <c r="V705" i="6"/>
  <c r="U705" i="6"/>
  <c r="T705" i="6"/>
  <c r="S705" i="6"/>
  <c r="R705" i="6"/>
  <c r="O705" i="6"/>
  <c r="P705" i="6"/>
  <c r="M705" i="6"/>
  <c r="L705" i="6"/>
  <c r="K705" i="6"/>
  <c r="BF702" i="6"/>
  <c r="AY702" i="6"/>
  <c r="C702" i="6"/>
  <c r="V702" i="6"/>
  <c r="U702" i="6"/>
  <c r="T702" i="6"/>
  <c r="S702" i="6"/>
  <c r="R702" i="6"/>
  <c r="O702" i="6"/>
  <c r="P702" i="6"/>
  <c r="M702" i="6"/>
  <c r="L702" i="6"/>
  <c r="K702" i="6"/>
  <c r="BF712" i="6"/>
  <c r="AY712" i="6"/>
  <c r="C712" i="6"/>
  <c r="V712" i="6"/>
  <c r="U712" i="6"/>
  <c r="T712" i="6"/>
  <c r="S712" i="6"/>
  <c r="R712" i="6"/>
  <c r="O712" i="6"/>
  <c r="P712" i="6"/>
  <c r="M712" i="6"/>
  <c r="L712" i="6"/>
  <c r="K712" i="6"/>
  <c r="BF696" i="6"/>
  <c r="AY696" i="6"/>
  <c r="C696" i="6"/>
  <c r="V696" i="6"/>
  <c r="U696" i="6"/>
  <c r="T696" i="6"/>
  <c r="S696" i="6"/>
  <c r="R696" i="6"/>
  <c r="O696" i="6"/>
  <c r="P696" i="6"/>
  <c r="M696" i="6"/>
  <c r="L696" i="6"/>
  <c r="K696" i="6"/>
  <c r="BF715" i="6"/>
  <c r="AY715" i="6"/>
  <c r="C715" i="6"/>
  <c r="V715" i="6"/>
  <c r="U715" i="6"/>
  <c r="T715" i="6"/>
  <c r="S715" i="6"/>
  <c r="R715" i="6"/>
  <c r="O715" i="6"/>
  <c r="P715" i="6"/>
  <c r="M715" i="6"/>
  <c r="L715" i="6"/>
  <c r="K715" i="6"/>
  <c r="AC11" i="6"/>
  <c r="AB11" i="6"/>
  <c r="Z11" i="6"/>
  <c r="W11" i="6"/>
  <c r="BE9" i="6"/>
  <c r="AZ9" i="6"/>
  <c r="AY9" i="6"/>
  <c r="AW9" i="6"/>
  <c r="AV9" i="6"/>
  <c r="AU9" i="6"/>
  <c r="AT9" i="6"/>
  <c r="AS9" i="6"/>
  <c r="AR9" i="6"/>
  <c r="AQ9" i="6"/>
  <c r="AP9" i="6"/>
  <c r="R9" i="6"/>
  <c r="S9" i="6"/>
  <c r="U9" i="6"/>
  <c r="V9" i="6"/>
  <c r="O9" i="6"/>
  <c r="P9" i="6"/>
  <c r="N9" i="6"/>
  <c r="M9" i="6"/>
  <c r="L9" i="6"/>
  <c r="K9" i="6"/>
  <c r="BF709" i="6"/>
  <c r="AY709" i="6"/>
  <c r="C709" i="6"/>
  <c r="V709" i="6"/>
  <c r="U709" i="6"/>
  <c r="T709" i="6"/>
  <c r="S709" i="6"/>
  <c r="R709" i="6"/>
  <c r="O709" i="6"/>
  <c r="P709" i="6"/>
  <c r="M709" i="6"/>
  <c r="L709" i="6"/>
  <c r="K709" i="6"/>
  <c r="BF753" i="6"/>
  <c r="BF752" i="6"/>
  <c r="BF751" i="6"/>
  <c r="BF750" i="6"/>
  <c r="BF749" i="6"/>
  <c r="BF748" i="6"/>
  <c r="BF746" i="6"/>
  <c r="BF745" i="6"/>
  <c r="BF744" i="6"/>
  <c r="BF743" i="6"/>
  <c r="AY753" i="6"/>
  <c r="AY752" i="6"/>
  <c r="AY751" i="6"/>
  <c r="AY750" i="6"/>
  <c r="AY749" i="6"/>
  <c r="AY748" i="6"/>
  <c r="AY746" i="6"/>
  <c r="AY745" i="6"/>
  <c r="AY744" i="6"/>
  <c r="AY743" i="6"/>
  <c r="C753" i="6"/>
  <c r="V753" i="6"/>
  <c r="U753" i="6"/>
  <c r="T753" i="6"/>
  <c r="S753" i="6"/>
  <c r="R753" i="6"/>
  <c r="O753" i="6"/>
  <c r="P753" i="6"/>
  <c r="M753" i="6"/>
  <c r="L753" i="6"/>
  <c r="K753" i="6"/>
  <c r="C752" i="6"/>
  <c r="V752" i="6"/>
  <c r="U752" i="6"/>
  <c r="T752" i="6"/>
  <c r="S752" i="6"/>
  <c r="R752" i="6"/>
  <c r="O752" i="6"/>
  <c r="P752" i="6"/>
  <c r="M752" i="6"/>
  <c r="L752" i="6"/>
  <c r="K752" i="6"/>
  <c r="C751" i="6"/>
  <c r="V751" i="6"/>
  <c r="U751" i="6"/>
  <c r="T751" i="6"/>
  <c r="S751" i="6"/>
  <c r="R751" i="6"/>
  <c r="O751" i="6"/>
  <c r="P751" i="6"/>
  <c r="M751" i="6"/>
  <c r="L751" i="6"/>
  <c r="K751" i="6"/>
  <c r="C750" i="6"/>
  <c r="V750" i="6"/>
  <c r="U750" i="6"/>
  <c r="T750" i="6"/>
  <c r="S750" i="6"/>
  <c r="R750" i="6"/>
  <c r="O750" i="6"/>
  <c r="P750" i="6"/>
  <c r="M750" i="6"/>
  <c r="L750" i="6"/>
  <c r="K750" i="6"/>
  <c r="C749" i="6"/>
  <c r="V749" i="6"/>
  <c r="U749" i="6"/>
  <c r="T749" i="6"/>
  <c r="S749" i="6"/>
  <c r="R749" i="6"/>
  <c r="O749" i="6"/>
  <c r="P749" i="6"/>
  <c r="M749" i="6"/>
  <c r="L749" i="6"/>
  <c r="K749" i="6"/>
  <c r="C748" i="6"/>
  <c r="V748" i="6"/>
  <c r="U748" i="6"/>
  <c r="T748" i="6"/>
  <c r="S748" i="6"/>
  <c r="R748" i="6"/>
  <c r="O748" i="6"/>
  <c r="P748" i="6"/>
  <c r="M748" i="6"/>
  <c r="L748" i="6"/>
  <c r="K748" i="6"/>
  <c r="C746" i="6"/>
  <c r="V746" i="6"/>
  <c r="U746" i="6"/>
  <c r="T746" i="6"/>
  <c r="S746" i="6"/>
  <c r="R746" i="6"/>
  <c r="O746" i="6"/>
  <c r="P746" i="6"/>
  <c r="M746" i="6"/>
  <c r="L746" i="6"/>
  <c r="K746" i="6"/>
  <c r="C745" i="6"/>
  <c r="V745" i="6"/>
  <c r="U745" i="6"/>
  <c r="T745" i="6"/>
  <c r="S745" i="6"/>
  <c r="R745" i="6"/>
  <c r="O745" i="6"/>
  <c r="P745" i="6"/>
  <c r="M745" i="6"/>
  <c r="L745" i="6"/>
  <c r="K745" i="6"/>
  <c r="C744" i="6"/>
  <c r="V744" i="6"/>
  <c r="U744" i="6"/>
  <c r="T744" i="6"/>
  <c r="S744" i="6"/>
  <c r="R744" i="6"/>
  <c r="O744" i="6"/>
  <c r="P744" i="6"/>
  <c r="M744" i="6"/>
  <c r="L744" i="6"/>
  <c r="K744" i="6"/>
  <c r="C743" i="6"/>
  <c r="V743" i="6"/>
  <c r="U743" i="6"/>
  <c r="T743" i="6"/>
  <c r="S743" i="6"/>
  <c r="R743" i="6"/>
  <c r="O743" i="6"/>
  <c r="P743" i="6"/>
  <c r="M743" i="6"/>
  <c r="L743" i="6"/>
  <c r="K743" i="6"/>
  <c r="BF1637" i="6"/>
  <c r="BF1636" i="6"/>
  <c r="BF1635" i="6"/>
  <c r="BF1634" i="6"/>
  <c r="BF1633" i="6"/>
  <c r="BF1632" i="6"/>
  <c r="BF1631" i="6"/>
  <c r="BF1630" i="6"/>
  <c r="BF1629" i="6"/>
  <c r="BF1628" i="6"/>
  <c r="AY1637" i="6"/>
  <c r="AY1636" i="6"/>
  <c r="AY1635" i="6"/>
  <c r="AY1634" i="6"/>
  <c r="AY1633" i="6"/>
  <c r="AY1632" i="6"/>
  <c r="AY1631" i="6"/>
  <c r="AY1630" i="6"/>
  <c r="AY1629" i="6"/>
  <c r="AY1628" i="6"/>
  <c r="AY1627" i="6"/>
  <c r="AY1626" i="6"/>
  <c r="AY1625" i="6"/>
  <c r="AY1624" i="6"/>
  <c r="AY1623" i="6"/>
  <c r="AY1622" i="6"/>
  <c r="AY1621" i="6"/>
  <c r="AY1620" i="6"/>
  <c r="AY1619" i="6"/>
  <c r="AY1618" i="6"/>
  <c r="AY1617" i="6"/>
  <c r="AY1616" i="6"/>
  <c r="AY1615" i="6"/>
  <c r="AY1614" i="6"/>
  <c r="AY1613" i="6"/>
  <c r="AY1612" i="6"/>
  <c r="AY1611" i="6"/>
  <c r="AY1610" i="6"/>
  <c r="AY1609" i="6"/>
  <c r="AY1608" i="6"/>
  <c r="AY1607" i="6"/>
  <c r="AY1606" i="6"/>
  <c r="AY1605" i="6"/>
  <c r="AY1604" i="6"/>
  <c r="AY1603" i="6"/>
  <c r="AY1602" i="6"/>
  <c r="AY1601" i="6"/>
  <c r="AY1600" i="6"/>
  <c r="AY1599" i="6"/>
  <c r="AY1598" i="6"/>
  <c r="AY1597" i="6"/>
  <c r="AY1596" i="6"/>
  <c r="AY1595" i="6"/>
  <c r="AY1594" i="6"/>
  <c r="AY1593" i="6"/>
  <c r="AY1592" i="6"/>
  <c r="AY1591" i="6"/>
  <c r="AY1590" i="6"/>
  <c r="AY1589" i="6"/>
  <c r="AY1588" i="6"/>
  <c r="AY1587" i="6"/>
  <c r="AY1586" i="6"/>
  <c r="AY1585" i="6"/>
  <c r="AY1584" i="6"/>
  <c r="C1637" i="6"/>
  <c r="V1637" i="6"/>
  <c r="U1637" i="6"/>
  <c r="T1637" i="6"/>
  <c r="S1637" i="6"/>
  <c r="R1637" i="6"/>
  <c r="O1637" i="6"/>
  <c r="P1637" i="6"/>
  <c r="N1637" i="6"/>
  <c r="M1637" i="6"/>
  <c r="L1637" i="6"/>
  <c r="K1637" i="6"/>
  <c r="C1636" i="6"/>
  <c r="V1636" i="6"/>
  <c r="U1636" i="6"/>
  <c r="T1636" i="6"/>
  <c r="S1636" i="6"/>
  <c r="R1636" i="6"/>
  <c r="O1636" i="6"/>
  <c r="P1636" i="6"/>
  <c r="N1636" i="6"/>
  <c r="M1636" i="6"/>
  <c r="L1636" i="6"/>
  <c r="K1636" i="6"/>
  <c r="C1635" i="6"/>
  <c r="V1635" i="6"/>
  <c r="U1635" i="6"/>
  <c r="T1635" i="6"/>
  <c r="S1635" i="6"/>
  <c r="R1635" i="6"/>
  <c r="O1635" i="6"/>
  <c r="P1635" i="6"/>
  <c r="N1635" i="6"/>
  <c r="M1635" i="6"/>
  <c r="L1635" i="6"/>
  <c r="K1635" i="6"/>
  <c r="C1634" i="6"/>
  <c r="V1634" i="6"/>
  <c r="U1634" i="6"/>
  <c r="T1634" i="6"/>
  <c r="S1634" i="6"/>
  <c r="R1634" i="6"/>
  <c r="O1634" i="6"/>
  <c r="P1634" i="6"/>
  <c r="N1634" i="6"/>
  <c r="M1634" i="6"/>
  <c r="L1634" i="6"/>
  <c r="K1634" i="6"/>
  <c r="C1633" i="6"/>
  <c r="V1633" i="6"/>
  <c r="U1633" i="6"/>
  <c r="T1633" i="6"/>
  <c r="S1633" i="6"/>
  <c r="R1633" i="6"/>
  <c r="O1633" i="6"/>
  <c r="P1633" i="6"/>
  <c r="N1633" i="6"/>
  <c r="M1633" i="6"/>
  <c r="L1633" i="6"/>
  <c r="K1633" i="6"/>
  <c r="C1632" i="6"/>
  <c r="V1632" i="6"/>
  <c r="U1632" i="6"/>
  <c r="T1632" i="6"/>
  <c r="S1632" i="6"/>
  <c r="R1632" i="6"/>
  <c r="O1632" i="6"/>
  <c r="P1632" i="6"/>
  <c r="N1632" i="6"/>
  <c r="M1632" i="6"/>
  <c r="L1632" i="6"/>
  <c r="K1632" i="6"/>
  <c r="C1631" i="6"/>
  <c r="V1631" i="6"/>
  <c r="U1631" i="6"/>
  <c r="T1631" i="6"/>
  <c r="S1631" i="6"/>
  <c r="R1631" i="6"/>
  <c r="O1631" i="6"/>
  <c r="P1631" i="6"/>
  <c r="N1631" i="6"/>
  <c r="M1631" i="6"/>
  <c r="L1631" i="6"/>
  <c r="K1631" i="6"/>
  <c r="C1630" i="6"/>
  <c r="V1630" i="6"/>
  <c r="U1630" i="6"/>
  <c r="T1630" i="6"/>
  <c r="S1630" i="6"/>
  <c r="R1630" i="6"/>
  <c r="O1630" i="6"/>
  <c r="P1630" i="6"/>
  <c r="N1630" i="6"/>
  <c r="M1630" i="6"/>
  <c r="L1630" i="6"/>
  <c r="K1630" i="6"/>
  <c r="C1629" i="6"/>
  <c r="V1629" i="6"/>
  <c r="U1629" i="6"/>
  <c r="T1629" i="6"/>
  <c r="S1629" i="6"/>
  <c r="R1629" i="6"/>
  <c r="O1629" i="6"/>
  <c r="P1629" i="6"/>
  <c r="N1629" i="6"/>
  <c r="M1629" i="6"/>
  <c r="L1629" i="6"/>
  <c r="K1629" i="6"/>
  <c r="C1628" i="6"/>
  <c r="V1628" i="6"/>
  <c r="U1628" i="6"/>
  <c r="T1628" i="6"/>
  <c r="S1628" i="6"/>
  <c r="R1628" i="6"/>
  <c r="O1628" i="6"/>
  <c r="P1628" i="6"/>
  <c r="N1628" i="6"/>
  <c r="M1628" i="6"/>
  <c r="L1628" i="6"/>
  <c r="K1628" i="6"/>
  <c r="BF1696" i="6"/>
  <c r="AY1696" i="6"/>
  <c r="C1696" i="6"/>
  <c r="R1696" i="6"/>
  <c r="S1696" i="6"/>
  <c r="T1696" i="6"/>
  <c r="V1696" i="6"/>
  <c r="O1696" i="6"/>
  <c r="P1696" i="6"/>
  <c r="M1696" i="6"/>
  <c r="L1696" i="6"/>
  <c r="K1696" i="6"/>
  <c r="BF1693" i="6"/>
  <c r="AY1693" i="6"/>
  <c r="C1693" i="6"/>
  <c r="R1693" i="6"/>
  <c r="S1693" i="6"/>
  <c r="T1693" i="6"/>
  <c r="V1693" i="6"/>
  <c r="O1693" i="6"/>
  <c r="P1693" i="6"/>
  <c r="M1693" i="6"/>
  <c r="L1693" i="6"/>
  <c r="K1693" i="6"/>
  <c r="BF1664" i="6"/>
  <c r="AY1664" i="6"/>
  <c r="C1664" i="6"/>
  <c r="R1664" i="6"/>
  <c r="S1664" i="6"/>
  <c r="T1664" i="6"/>
  <c r="V1664" i="6"/>
  <c r="O1664" i="6"/>
  <c r="P1664" i="6"/>
  <c r="M1664" i="6"/>
  <c r="L1664" i="6"/>
  <c r="K1664" i="6"/>
  <c r="BF1731" i="6"/>
  <c r="BF1730" i="6"/>
  <c r="BF1729" i="6"/>
  <c r="BF1728" i="6"/>
  <c r="BF1727" i="6"/>
  <c r="AY1731" i="6"/>
  <c r="AY1730" i="6"/>
  <c r="AY1729" i="6"/>
  <c r="AY1728" i="6"/>
  <c r="AY1727" i="6"/>
  <c r="AY1726" i="6"/>
  <c r="AY1725" i="6"/>
  <c r="AY1724" i="6"/>
  <c r="AY1723" i="6"/>
  <c r="AY1722" i="6"/>
  <c r="AY1721" i="6"/>
  <c r="AY1720" i="6"/>
  <c r="AY1719" i="6"/>
  <c r="AY1718" i="6"/>
  <c r="AY1717" i="6"/>
  <c r="AY1716" i="6"/>
  <c r="AY1715" i="6"/>
  <c r="AY1714" i="6"/>
  <c r="AY1713" i="6"/>
  <c r="AY1712" i="6"/>
  <c r="AY1711" i="6"/>
  <c r="AY1710" i="6"/>
  <c r="AY1709" i="6"/>
  <c r="AY1708" i="6"/>
  <c r="AY1707" i="6"/>
  <c r="AY1706" i="6"/>
  <c r="AY1705" i="6"/>
  <c r="AY1704" i="6"/>
  <c r="AY1703" i="6"/>
  <c r="AY1702" i="6"/>
  <c r="AY1701" i="6"/>
  <c r="AY1700" i="6"/>
  <c r="AY1699" i="6"/>
  <c r="AY1698" i="6"/>
  <c r="AY1697" i="6"/>
  <c r="AY1695" i="6"/>
  <c r="AY1694" i="6"/>
  <c r="AY1692" i="6"/>
  <c r="AY1691" i="6"/>
  <c r="AY1690" i="6"/>
  <c r="AY1689" i="6"/>
  <c r="AY1688" i="6"/>
  <c r="AY1687" i="6"/>
  <c r="AY1686" i="6"/>
  <c r="AY1685" i="6"/>
  <c r="AY1684" i="6"/>
  <c r="AY1683" i="6"/>
  <c r="AY1682" i="6"/>
  <c r="AY1681" i="6"/>
  <c r="AY1680" i="6"/>
  <c r="AY1679" i="6"/>
  <c r="AY1678" i="6"/>
  <c r="AY1677" i="6"/>
  <c r="AY1676" i="6"/>
  <c r="AY1675" i="6"/>
  <c r="AY1674" i="6"/>
  <c r="AY1673" i="6"/>
  <c r="AY1672" i="6"/>
  <c r="AY1671" i="6"/>
  <c r="AY1670" i="6"/>
  <c r="AY1669" i="6"/>
  <c r="AY1668" i="6"/>
  <c r="AY1667" i="6"/>
  <c r="AY1666" i="6"/>
  <c r="AY1665" i="6"/>
  <c r="AY1663" i="6"/>
  <c r="C1730" i="6"/>
  <c r="V1730" i="6"/>
  <c r="T1730" i="6"/>
  <c r="S1730" i="6"/>
  <c r="R1730" i="6"/>
  <c r="O1730" i="6"/>
  <c r="P1730" i="6"/>
  <c r="M1730" i="6"/>
  <c r="L1730" i="6"/>
  <c r="K1730" i="6"/>
  <c r="C1729" i="6"/>
  <c r="V1729" i="6"/>
  <c r="T1729" i="6"/>
  <c r="S1729" i="6"/>
  <c r="R1729" i="6"/>
  <c r="O1729" i="6"/>
  <c r="P1729" i="6"/>
  <c r="M1729" i="6"/>
  <c r="L1729" i="6"/>
  <c r="K1729" i="6"/>
  <c r="C1728" i="6"/>
  <c r="V1728" i="6"/>
  <c r="T1728" i="6"/>
  <c r="S1728" i="6"/>
  <c r="R1728" i="6"/>
  <c r="O1728" i="6"/>
  <c r="P1728" i="6"/>
  <c r="M1728" i="6"/>
  <c r="L1728" i="6"/>
  <c r="K1728" i="6"/>
  <c r="C1727" i="6"/>
  <c r="V1727" i="6"/>
  <c r="T1727" i="6"/>
  <c r="S1727" i="6"/>
  <c r="R1727" i="6"/>
  <c r="O1727" i="6"/>
  <c r="P1727" i="6"/>
  <c r="M1727" i="6"/>
  <c r="L1727" i="6"/>
  <c r="K1727" i="6"/>
  <c r="AH432" i="6"/>
  <c r="AC432" i="6"/>
  <c r="AB432" i="6"/>
  <c r="AA432" i="6"/>
  <c r="Z432" i="6"/>
  <c r="AJ436" i="6"/>
  <c r="AH436" i="6"/>
  <c r="AF436" i="6"/>
  <c r="AZ435" i="6"/>
  <c r="AY435" i="6"/>
  <c r="C435" i="6"/>
  <c r="AW435" i="6"/>
  <c r="AV435" i="6"/>
  <c r="AU435" i="6"/>
  <c r="AT435" i="6"/>
  <c r="AS435" i="6"/>
  <c r="AR435" i="6"/>
  <c r="AQ435" i="6"/>
  <c r="AP435" i="6"/>
  <c r="R435" i="6"/>
  <c r="S435" i="6"/>
  <c r="T435" i="6"/>
  <c r="U435" i="6"/>
  <c r="V435" i="6"/>
  <c r="O435" i="6"/>
  <c r="P435" i="6"/>
  <c r="N435" i="6"/>
  <c r="M435" i="6"/>
  <c r="L435" i="6"/>
  <c r="K435" i="6"/>
  <c r="AY716" i="6"/>
  <c r="AY714" i="6"/>
  <c r="AY713" i="6"/>
  <c r="AY711" i="6"/>
  <c r="AY710" i="6"/>
  <c r="AY708" i="6"/>
  <c r="AY707" i="6"/>
  <c r="AY706" i="6"/>
  <c r="AY704" i="6"/>
  <c r="AY703" i="6"/>
  <c r="AY701" i="6"/>
  <c r="AY700" i="6"/>
  <c r="AY698" i="6"/>
  <c r="AY697" i="6"/>
  <c r="AY695" i="6"/>
  <c r="AY1367" i="6"/>
  <c r="AY1366" i="6"/>
  <c r="BF1380" i="6"/>
  <c r="AY1380" i="6"/>
  <c r="BF1379" i="6"/>
  <c r="AY1379" i="6"/>
  <c r="BF1382" i="6"/>
  <c r="AY1382" i="6"/>
  <c r="BF1381" i="6"/>
  <c r="AY1381" i="6"/>
  <c r="BF1369" i="6"/>
  <c r="AY1369" i="6"/>
  <c r="BF1358" i="6"/>
  <c r="AY1358" i="6"/>
  <c r="BF1353" i="6"/>
  <c r="AY1353" i="6"/>
  <c r="BF1344" i="6"/>
  <c r="AY1344" i="6"/>
  <c r="BF1454" i="6"/>
  <c r="C1454" i="6"/>
  <c r="R1454" i="6"/>
  <c r="S1454" i="6"/>
  <c r="T1454" i="6"/>
  <c r="U1454" i="6"/>
  <c r="V1454" i="6"/>
  <c r="O1454" i="6"/>
  <c r="P1454" i="6"/>
  <c r="M1454" i="6"/>
  <c r="L1454" i="6"/>
  <c r="K1454" i="6"/>
  <c r="BF1453" i="6"/>
  <c r="C1453" i="6"/>
  <c r="R1453" i="6"/>
  <c r="S1453" i="6"/>
  <c r="T1453" i="6"/>
  <c r="U1453" i="6"/>
  <c r="V1453" i="6"/>
  <c r="O1453" i="6"/>
  <c r="P1453" i="6"/>
  <c r="M1453" i="6"/>
  <c r="L1453" i="6"/>
  <c r="K1453" i="6"/>
  <c r="AH302" i="6"/>
  <c r="AA302" i="6"/>
  <c r="Z302" i="6"/>
  <c r="Y302" i="6"/>
  <c r="X302" i="6"/>
  <c r="BF1319" i="6"/>
  <c r="C1319" i="6"/>
  <c r="R1319" i="6"/>
  <c r="S1319" i="6"/>
  <c r="T1319" i="6"/>
  <c r="U1319" i="6"/>
  <c r="V1319" i="6"/>
  <c r="O1319" i="6"/>
  <c r="P1319" i="6"/>
  <c r="M1319" i="6"/>
  <c r="L1319" i="6"/>
  <c r="K1319" i="6"/>
  <c r="Y411" i="6"/>
  <c r="AH411" i="6"/>
  <c r="AH412" i="6"/>
  <c r="AA411" i="6"/>
  <c r="AA412" i="6"/>
  <c r="Z411" i="6"/>
  <c r="Z412" i="6"/>
  <c r="Y412" i="6"/>
  <c r="X411" i="6"/>
  <c r="X412" i="6"/>
  <c r="AZ409" i="6"/>
  <c r="AY409" i="6"/>
  <c r="C409" i="6"/>
  <c r="AW409" i="6"/>
  <c r="AV409" i="6"/>
  <c r="AU409" i="6"/>
  <c r="AT409" i="6"/>
  <c r="AS409" i="6"/>
  <c r="AR409" i="6"/>
  <c r="AQ409" i="6"/>
  <c r="AP409" i="6"/>
  <c r="R409" i="6"/>
  <c r="S409" i="6"/>
  <c r="T409" i="6"/>
  <c r="V409" i="6"/>
  <c r="U409" i="6"/>
  <c r="O409" i="6"/>
  <c r="P409" i="6"/>
  <c r="N409" i="6"/>
  <c r="M409" i="6"/>
  <c r="L409" i="6"/>
  <c r="K409" i="6"/>
  <c r="BF1658" i="6"/>
  <c r="C1658" i="6"/>
  <c r="R1658" i="6"/>
  <c r="S1658" i="6"/>
  <c r="T1658" i="6"/>
  <c r="V1658" i="6"/>
  <c r="O1658" i="6"/>
  <c r="P1658" i="6"/>
  <c r="M1658" i="6"/>
  <c r="L1658" i="6"/>
  <c r="K1658" i="6"/>
  <c r="AF448" i="6"/>
  <c r="BF1874" i="6"/>
  <c r="C1874" i="6"/>
  <c r="R1874" i="6"/>
  <c r="S1874" i="6"/>
  <c r="T1874" i="6"/>
  <c r="U1874" i="6"/>
  <c r="V1874" i="6"/>
  <c r="O1874" i="6"/>
  <c r="P1874" i="6"/>
  <c r="M1874" i="6"/>
  <c r="L1874" i="6"/>
  <c r="K1874" i="6"/>
  <c r="BF1873" i="6"/>
  <c r="C1873" i="6"/>
  <c r="R1873" i="6"/>
  <c r="S1873" i="6"/>
  <c r="T1873" i="6"/>
  <c r="U1873" i="6"/>
  <c r="V1873" i="6"/>
  <c r="O1873" i="6"/>
  <c r="P1873" i="6"/>
  <c r="M1873" i="6"/>
  <c r="L1873" i="6"/>
  <c r="K1873" i="6"/>
  <c r="BF1879" i="6"/>
  <c r="C1879" i="6"/>
  <c r="R1879" i="6"/>
  <c r="S1879" i="6"/>
  <c r="T1879" i="6"/>
  <c r="U1879" i="6"/>
  <c r="V1879" i="6"/>
  <c r="O1879" i="6"/>
  <c r="P1879" i="6"/>
  <c r="M1879" i="6"/>
  <c r="L1879" i="6"/>
  <c r="K1879" i="6"/>
  <c r="BF1878" i="6"/>
  <c r="C1878" i="6"/>
  <c r="R1878" i="6"/>
  <c r="S1878" i="6"/>
  <c r="T1878" i="6"/>
  <c r="U1878" i="6"/>
  <c r="V1878" i="6"/>
  <c r="O1878" i="6"/>
  <c r="P1878" i="6"/>
  <c r="M1878" i="6"/>
  <c r="L1878" i="6"/>
  <c r="K1878" i="6"/>
  <c r="AZ502" i="6"/>
  <c r="AY502" i="6"/>
  <c r="AW502" i="6"/>
  <c r="AV502" i="6"/>
  <c r="AU502" i="6"/>
  <c r="AT502" i="6"/>
  <c r="AS502" i="6"/>
  <c r="AR502" i="6"/>
  <c r="AQ502" i="6"/>
  <c r="AP502" i="6"/>
  <c r="S502" i="6"/>
  <c r="U502" i="6"/>
  <c r="V502" i="6"/>
  <c r="O502" i="6"/>
  <c r="P502" i="6"/>
  <c r="N502" i="6"/>
  <c r="M502" i="6"/>
  <c r="L502" i="6"/>
  <c r="K502" i="6"/>
  <c r="BF1846" i="6"/>
  <c r="AY1846" i="6"/>
  <c r="C1846" i="6"/>
  <c r="R1846" i="6"/>
  <c r="S1846" i="6"/>
  <c r="T1846" i="6"/>
  <c r="U1846" i="6"/>
  <c r="V1846" i="6"/>
  <c r="O1846" i="6"/>
  <c r="P1846" i="6"/>
  <c r="N1846" i="6"/>
  <c r="M1846" i="6"/>
  <c r="L1846" i="6"/>
  <c r="K1846" i="6"/>
  <c r="BF1845" i="6"/>
  <c r="AY1845" i="6"/>
  <c r="C1845" i="6"/>
  <c r="R1845" i="6"/>
  <c r="S1845" i="6"/>
  <c r="T1845" i="6"/>
  <c r="U1845" i="6"/>
  <c r="V1845" i="6"/>
  <c r="O1845" i="6"/>
  <c r="P1845" i="6"/>
  <c r="N1845" i="6"/>
  <c r="M1845" i="6"/>
  <c r="L1845" i="6"/>
  <c r="K1845" i="6"/>
  <c r="BF1844" i="6"/>
  <c r="AY1844" i="6"/>
  <c r="C1844" i="6"/>
  <c r="R1844" i="6"/>
  <c r="S1844" i="6"/>
  <c r="T1844" i="6"/>
  <c r="U1844" i="6"/>
  <c r="V1844" i="6"/>
  <c r="O1844" i="6"/>
  <c r="P1844" i="6"/>
  <c r="N1844" i="6"/>
  <c r="M1844" i="6"/>
  <c r="L1844" i="6"/>
  <c r="K1844" i="6"/>
  <c r="BF1843" i="6"/>
  <c r="AY1843" i="6"/>
  <c r="C1843" i="6"/>
  <c r="R1843" i="6"/>
  <c r="S1843" i="6"/>
  <c r="T1843" i="6"/>
  <c r="U1843" i="6"/>
  <c r="V1843" i="6"/>
  <c r="O1843" i="6"/>
  <c r="P1843" i="6"/>
  <c r="N1843" i="6"/>
  <c r="M1843" i="6"/>
  <c r="L1843" i="6"/>
  <c r="K1843" i="6"/>
  <c r="BF1842" i="6"/>
  <c r="AY1842" i="6"/>
  <c r="C1842" i="6"/>
  <c r="R1842" i="6"/>
  <c r="S1842" i="6"/>
  <c r="T1842" i="6"/>
  <c r="U1842" i="6"/>
  <c r="V1842" i="6"/>
  <c r="O1842" i="6"/>
  <c r="P1842" i="6"/>
  <c r="N1842" i="6"/>
  <c r="M1842" i="6"/>
  <c r="L1842" i="6"/>
  <c r="K1842" i="6"/>
  <c r="BF1866" i="6"/>
  <c r="AY1866" i="6"/>
  <c r="C1866" i="6"/>
  <c r="R1866" i="6"/>
  <c r="S1866" i="6"/>
  <c r="T1866" i="6"/>
  <c r="U1866" i="6"/>
  <c r="V1866" i="6"/>
  <c r="O1866" i="6"/>
  <c r="P1866" i="6"/>
  <c r="N1866" i="6"/>
  <c r="M1866" i="6"/>
  <c r="L1866" i="6"/>
  <c r="K1866" i="6"/>
  <c r="BF1865" i="6"/>
  <c r="AY1865" i="6"/>
  <c r="C1865" i="6"/>
  <c r="R1865" i="6"/>
  <c r="S1865" i="6"/>
  <c r="T1865" i="6"/>
  <c r="U1865" i="6"/>
  <c r="V1865" i="6"/>
  <c r="O1865" i="6"/>
  <c r="P1865" i="6"/>
  <c r="N1865" i="6"/>
  <c r="M1865" i="6"/>
  <c r="L1865" i="6"/>
  <c r="K1865" i="6"/>
  <c r="BF1864" i="6"/>
  <c r="AY1864" i="6"/>
  <c r="C1864" i="6"/>
  <c r="R1864" i="6"/>
  <c r="S1864" i="6"/>
  <c r="T1864" i="6"/>
  <c r="U1864" i="6"/>
  <c r="V1864" i="6"/>
  <c r="O1864" i="6"/>
  <c r="P1864" i="6"/>
  <c r="N1864" i="6"/>
  <c r="M1864" i="6"/>
  <c r="L1864" i="6"/>
  <c r="K1864" i="6"/>
  <c r="BF1863" i="6"/>
  <c r="AY1863" i="6"/>
  <c r="C1863" i="6"/>
  <c r="R1863" i="6"/>
  <c r="S1863" i="6"/>
  <c r="T1863" i="6"/>
  <c r="U1863" i="6"/>
  <c r="V1863" i="6"/>
  <c r="O1863" i="6"/>
  <c r="P1863" i="6"/>
  <c r="N1863" i="6"/>
  <c r="M1863" i="6"/>
  <c r="L1863" i="6"/>
  <c r="K1863" i="6"/>
  <c r="BF1862" i="6"/>
  <c r="AY1862" i="6"/>
  <c r="C1862" i="6"/>
  <c r="R1862" i="6"/>
  <c r="S1862" i="6"/>
  <c r="T1862" i="6"/>
  <c r="U1862" i="6"/>
  <c r="V1862" i="6"/>
  <c r="O1862" i="6"/>
  <c r="P1862" i="6"/>
  <c r="N1862" i="6"/>
  <c r="M1862" i="6"/>
  <c r="L1862" i="6"/>
  <c r="K1862" i="6"/>
  <c r="BF1861" i="6"/>
  <c r="AY1861" i="6"/>
  <c r="C1861" i="6"/>
  <c r="R1861" i="6"/>
  <c r="S1861" i="6"/>
  <c r="T1861" i="6"/>
  <c r="U1861" i="6"/>
  <c r="V1861" i="6"/>
  <c r="O1861" i="6"/>
  <c r="P1861" i="6"/>
  <c r="N1861" i="6"/>
  <c r="M1861" i="6"/>
  <c r="L1861" i="6"/>
  <c r="K1861" i="6"/>
  <c r="BF1860" i="6"/>
  <c r="AY1860" i="6"/>
  <c r="C1860" i="6"/>
  <c r="R1860" i="6"/>
  <c r="S1860" i="6"/>
  <c r="T1860" i="6"/>
  <c r="U1860" i="6"/>
  <c r="V1860" i="6"/>
  <c r="O1860" i="6"/>
  <c r="P1860" i="6"/>
  <c r="N1860" i="6"/>
  <c r="M1860" i="6"/>
  <c r="L1860" i="6"/>
  <c r="K1860" i="6"/>
  <c r="BF1859" i="6"/>
  <c r="AY1859" i="6"/>
  <c r="C1859" i="6"/>
  <c r="R1859" i="6"/>
  <c r="S1859" i="6"/>
  <c r="T1859" i="6"/>
  <c r="U1859" i="6"/>
  <c r="V1859" i="6"/>
  <c r="O1859" i="6"/>
  <c r="P1859" i="6"/>
  <c r="N1859" i="6"/>
  <c r="M1859" i="6"/>
  <c r="L1859" i="6"/>
  <c r="K1859" i="6"/>
  <c r="BF1858" i="6"/>
  <c r="AY1858" i="6"/>
  <c r="C1858" i="6"/>
  <c r="R1858" i="6"/>
  <c r="S1858" i="6"/>
  <c r="T1858" i="6"/>
  <c r="U1858" i="6"/>
  <c r="V1858" i="6"/>
  <c r="O1858" i="6"/>
  <c r="P1858" i="6"/>
  <c r="N1858" i="6"/>
  <c r="M1858" i="6"/>
  <c r="L1858" i="6"/>
  <c r="K1858" i="6"/>
  <c r="BF1857" i="6"/>
  <c r="AY1857" i="6"/>
  <c r="C1857" i="6"/>
  <c r="R1857" i="6"/>
  <c r="S1857" i="6"/>
  <c r="T1857" i="6"/>
  <c r="U1857" i="6"/>
  <c r="V1857" i="6"/>
  <c r="O1857" i="6"/>
  <c r="P1857" i="6"/>
  <c r="N1857" i="6"/>
  <c r="M1857" i="6"/>
  <c r="L1857" i="6"/>
  <c r="K1857" i="6"/>
  <c r="BF1856" i="6"/>
  <c r="AY1856" i="6"/>
  <c r="C1856" i="6"/>
  <c r="R1856" i="6"/>
  <c r="S1856" i="6"/>
  <c r="T1856" i="6"/>
  <c r="U1856" i="6"/>
  <c r="V1856" i="6"/>
  <c r="O1856" i="6"/>
  <c r="P1856" i="6"/>
  <c r="N1856" i="6"/>
  <c r="M1856" i="6"/>
  <c r="L1856" i="6"/>
  <c r="K1856" i="6"/>
  <c r="BF1855" i="6"/>
  <c r="AY1855" i="6"/>
  <c r="C1855" i="6"/>
  <c r="R1855" i="6"/>
  <c r="S1855" i="6"/>
  <c r="T1855" i="6"/>
  <c r="U1855" i="6"/>
  <c r="V1855" i="6"/>
  <c r="O1855" i="6"/>
  <c r="P1855" i="6"/>
  <c r="N1855" i="6"/>
  <c r="M1855" i="6"/>
  <c r="L1855" i="6"/>
  <c r="K1855" i="6"/>
  <c r="BF1854" i="6"/>
  <c r="AY1854" i="6"/>
  <c r="C1854" i="6"/>
  <c r="R1854" i="6"/>
  <c r="S1854" i="6"/>
  <c r="T1854" i="6"/>
  <c r="U1854" i="6"/>
  <c r="V1854" i="6"/>
  <c r="O1854" i="6"/>
  <c r="P1854" i="6"/>
  <c r="N1854" i="6"/>
  <c r="M1854" i="6"/>
  <c r="L1854" i="6"/>
  <c r="K1854" i="6"/>
  <c r="AZ496" i="6"/>
  <c r="AY496" i="6"/>
  <c r="AG496" i="6"/>
  <c r="C496" i="6"/>
  <c r="AW496" i="6"/>
  <c r="AV496" i="6"/>
  <c r="AU496" i="6"/>
  <c r="AT496" i="6"/>
  <c r="AS496" i="6"/>
  <c r="AR496" i="6"/>
  <c r="AQ496" i="6"/>
  <c r="AP496" i="6"/>
  <c r="R496" i="6"/>
  <c r="S496" i="6"/>
  <c r="T496" i="6"/>
  <c r="U496" i="6"/>
  <c r="V496" i="6"/>
  <c r="O496" i="6"/>
  <c r="P496" i="6"/>
  <c r="N496" i="6"/>
  <c r="M496" i="6"/>
  <c r="L496" i="6"/>
  <c r="K496" i="6"/>
  <c r="AZ495" i="6"/>
  <c r="AY495" i="6"/>
  <c r="AG495" i="6"/>
  <c r="C495" i="6"/>
  <c r="AW495" i="6"/>
  <c r="AV495" i="6"/>
  <c r="AU495" i="6"/>
  <c r="AT495" i="6"/>
  <c r="AS495" i="6"/>
  <c r="AR495" i="6"/>
  <c r="AQ495" i="6"/>
  <c r="AP495" i="6"/>
  <c r="R495" i="6"/>
  <c r="S495" i="6"/>
  <c r="T495" i="6"/>
  <c r="U495" i="6"/>
  <c r="V495" i="6"/>
  <c r="O495" i="6"/>
  <c r="P495" i="6"/>
  <c r="N495" i="6"/>
  <c r="M495" i="6"/>
  <c r="L495" i="6"/>
  <c r="K495" i="6"/>
  <c r="AZ494" i="6"/>
  <c r="AY494" i="6"/>
  <c r="AG494" i="6"/>
  <c r="C494" i="6"/>
  <c r="AW494" i="6"/>
  <c r="AV494" i="6"/>
  <c r="AU494" i="6"/>
  <c r="AT494" i="6"/>
  <c r="AS494" i="6"/>
  <c r="AR494" i="6"/>
  <c r="AQ494" i="6"/>
  <c r="AP494" i="6"/>
  <c r="R494" i="6"/>
  <c r="S494" i="6"/>
  <c r="T494" i="6"/>
  <c r="U494" i="6"/>
  <c r="V494" i="6"/>
  <c r="O494" i="6"/>
  <c r="P494" i="6"/>
  <c r="N494" i="6"/>
  <c r="M494" i="6"/>
  <c r="L494" i="6"/>
  <c r="K494" i="6"/>
  <c r="AZ493" i="6"/>
  <c r="AY493" i="6"/>
  <c r="AG493" i="6"/>
  <c r="C493" i="6"/>
  <c r="AW493" i="6"/>
  <c r="AV493" i="6"/>
  <c r="AU493" i="6"/>
  <c r="AT493" i="6"/>
  <c r="AS493" i="6"/>
  <c r="AR493" i="6"/>
  <c r="AQ493" i="6"/>
  <c r="AP493" i="6"/>
  <c r="R493" i="6"/>
  <c r="S493" i="6"/>
  <c r="T493" i="6"/>
  <c r="U493" i="6"/>
  <c r="V493" i="6"/>
  <c r="O493" i="6"/>
  <c r="P493" i="6"/>
  <c r="N493" i="6"/>
  <c r="M493" i="6"/>
  <c r="L493" i="6"/>
  <c r="K493" i="6"/>
  <c r="AY1914" i="6"/>
  <c r="AY1913" i="6"/>
  <c r="AY1912" i="6"/>
  <c r="AY1911" i="6"/>
  <c r="AY1910" i="6"/>
  <c r="AY1909" i="6"/>
  <c r="AY1908" i="6"/>
  <c r="AY1907" i="6"/>
  <c r="AY1906" i="6"/>
  <c r="AY1905" i="6"/>
  <c r="AY1904" i="6"/>
  <c r="AY1903" i="6"/>
  <c r="AY1902" i="6"/>
  <c r="AY1901" i="6"/>
  <c r="AY1900" i="6"/>
  <c r="AY1899" i="6"/>
  <c r="AY1898" i="6"/>
  <c r="AY1897" i="6"/>
  <c r="AY1896" i="6"/>
  <c r="AY1895" i="6"/>
  <c r="AY1894" i="6"/>
  <c r="AY1893" i="6"/>
  <c r="AY1892" i="6"/>
  <c r="AY1891" i="6"/>
  <c r="AY1890" i="6"/>
  <c r="AY1889" i="6"/>
  <c r="AY1888" i="6"/>
  <c r="AY1887" i="6"/>
  <c r="AY1886" i="6"/>
  <c r="AY1885" i="6"/>
  <c r="AY1884" i="6"/>
  <c r="BF1908" i="6"/>
  <c r="C1908" i="6"/>
  <c r="R1908" i="6"/>
  <c r="S1908" i="6"/>
  <c r="T1908" i="6"/>
  <c r="U1908" i="6"/>
  <c r="V1908" i="6"/>
  <c r="O1908" i="6"/>
  <c r="P1908" i="6"/>
  <c r="M1908" i="6"/>
  <c r="L1908" i="6"/>
  <c r="K1908" i="6"/>
  <c r="C1286" i="6"/>
  <c r="R1286" i="6"/>
  <c r="S1286" i="6"/>
  <c r="T1286" i="6"/>
  <c r="U1286" i="6"/>
  <c r="V1286" i="6"/>
  <c r="O1286" i="6"/>
  <c r="P1286" i="6"/>
  <c r="M1286" i="6"/>
  <c r="L1286" i="6"/>
  <c r="K1286" i="6"/>
  <c r="AZ276" i="6"/>
  <c r="AY276" i="6"/>
  <c r="AW276" i="6"/>
  <c r="AV276" i="6"/>
  <c r="AU276" i="6"/>
  <c r="AT276" i="6"/>
  <c r="AS276" i="6"/>
  <c r="AR276" i="6"/>
  <c r="AQ276" i="6"/>
  <c r="AP276" i="6"/>
  <c r="S276" i="6"/>
  <c r="U276" i="6"/>
  <c r="V276" i="6"/>
  <c r="O276" i="6"/>
  <c r="P276" i="6"/>
  <c r="N276" i="6"/>
  <c r="M276" i="6"/>
  <c r="L276" i="6"/>
  <c r="K276" i="6"/>
  <c r="AZ209" i="6"/>
  <c r="AY209" i="6"/>
  <c r="C209" i="6"/>
  <c r="AW209" i="6"/>
  <c r="AV209" i="6"/>
  <c r="AU209" i="6"/>
  <c r="AT209" i="6"/>
  <c r="AS209" i="6"/>
  <c r="AR209" i="6"/>
  <c r="AQ209" i="6"/>
  <c r="AP209" i="6"/>
  <c r="R209" i="6"/>
  <c r="S209" i="6"/>
  <c r="T209" i="6"/>
  <c r="U209" i="6"/>
  <c r="V209" i="6"/>
  <c r="O209" i="6"/>
  <c r="P209" i="6"/>
  <c r="N209" i="6"/>
  <c r="M209" i="6"/>
  <c r="L209" i="6"/>
  <c r="K209" i="6"/>
  <c r="BF1115" i="6"/>
  <c r="AY1115" i="6"/>
  <c r="O1115" i="6"/>
  <c r="P1115" i="6"/>
  <c r="M1115" i="6"/>
  <c r="L1115" i="6"/>
  <c r="K1115" i="6"/>
  <c r="BF1113" i="6"/>
  <c r="AY1113" i="6"/>
  <c r="O1113" i="6"/>
  <c r="P1113" i="6"/>
  <c r="M1113" i="6"/>
  <c r="L1113" i="6"/>
  <c r="K1113" i="6"/>
  <c r="BF1111" i="6"/>
  <c r="AY1111" i="6"/>
  <c r="O1111" i="6"/>
  <c r="P1111" i="6"/>
  <c r="M1111" i="6"/>
  <c r="L1111" i="6"/>
  <c r="K1111" i="6"/>
  <c r="AF290" i="6"/>
  <c r="BF1278" i="6"/>
  <c r="BF1277" i="6"/>
  <c r="C1278" i="6"/>
  <c r="R1278" i="6"/>
  <c r="S1278" i="6"/>
  <c r="T1278" i="6"/>
  <c r="U1278" i="6"/>
  <c r="V1278" i="6"/>
  <c r="O1278" i="6"/>
  <c r="P1278" i="6"/>
  <c r="M1278" i="6"/>
  <c r="L1278" i="6"/>
  <c r="K1278" i="6"/>
  <c r="C1277" i="6"/>
  <c r="R1277" i="6"/>
  <c r="S1277" i="6"/>
  <c r="T1277" i="6"/>
  <c r="U1277" i="6"/>
  <c r="V1277" i="6"/>
  <c r="O1277" i="6"/>
  <c r="P1277" i="6"/>
  <c r="M1277" i="6"/>
  <c r="L1277" i="6"/>
  <c r="K1277" i="6"/>
  <c r="BF1114" i="6"/>
  <c r="BF1112" i="6"/>
  <c r="BF1110" i="6"/>
  <c r="BF1109" i="6"/>
  <c r="BF1108" i="6"/>
  <c r="BF1107" i="6"/>
  <c r="BF1106" i="6"/>
  <c r="BF1105" i="6"/>
  <c r="AY1114" i="6"/>
  <c r="AY1112" i="6"/>
  <c r="AY1110" i="6"/>
  <c r="AY1109" i="6"/>
  <c r="AY1108" i="6"/>
  <c r="AY1107" i="6"/>
  <c r="AY1106" i="6"/>
  <c r="AY1105" i="6"/>
  <c r="AY1104" i="6"/>
  <c r="O1112" i="6"/>
  <c r="P1112" i="6"/>
  <c r="M1112" i="6"/>
  <c r="L1112" i="6"/>
  <c r="K1112" i="6"/>
  <c r="M240" i="4"/>
  <c r="C1666" i="4"/>
  <c r="N1666" i="4"/>
  <c r="C1667" i="4"/>
  <c r="N1667" i="4"/>
  <c r="C1668" i="4"/>
  <c r="N1668" i="4"/>
  <c r="C1669" i="4"/>
  <c r="N1669" i="4"/>
  <c r="C1670" i="4"/>
  <c r="N1670" i="4"/>
  <c r="C1671" i="4"/>
  <c r="N1671" i="4"/>
  <c r="C1672" i="4"/>
  <c r="N1672" i="4"/>
  <c r="C1673" i="4"/>
  <c r="N1673" i="4"/>
  <c r="C1674" i="4"/>
  <c r="N1674" i="4"/>
  <c r="C1675" i="4"/>
  <c r="N1675" i="4"/>
  <c r="C1676" i="4"/>
  <c r="N1676" i="4"/>
  <c r="C1677" i="4"/>
  <c r="N1677" i="4"/>
  <c r="C1678" i="4"/>
  <c r="N1678" i="4"/>
  <c r="C1679" i="4"/>
  <c r="N1679" i="4"/>
  <c r="C1410" i="4"/>
  <c r="N1410" i="4"/>
  <c r="C1411" i="4"/>
  <c r="N1411" i="4"/>
  <c r="C1412" i="4"/>
  <c r="N1412" i="4"/>
  <c r="C1413" i="4"/>
  <c r="N1413" i="4"/>
  <c r="C1414" i="4"/>
  <c r="N1414" i="4"/>
  <c r="C1783" i="4"/>
  <c r="M1783" i="4"/>
  <c r="C1784" i="4"/>
  <c r="M1784" i="4"/>
  <c r="C1785" i="4"/>
  <c r="M1785" i="4"/>
  <c r="C1786" i="4"/>
  <c r="M1786" i="4"/>
  <c r="C1787" i="4"/>
  <c r="M1787" i="4"/>
  <c r="C1788" i="4"/>
  <c r="M1788" i="4"/>
  <c r="C1789" i="4"/>
  <c r="M1789" i="4"/>
  <c r="C1790" i="4"/>
  <c r="M1790" i="4"/>
  <c r="C1791" i="4"/>
  <c r="M1791" i="4"/>
  <c r="C1792" i="4"/>
  <c r="M1792" i="4"/>
  <c r="C1793" i="4"/>
  <c r="M1793" i="4"/>
  <c r="C1794" i="4"/>
  <c r="M1794" i="4"/>
  <c r="C1795" i="4"/>
  <c r="M1795" i="4"/>
  <c r="C1796" i="4"/>
  <c r="M1796" i="4"/>
  <c r="C1797" i="4"/>
  <c r="M1797" i="4"/>
  <c r="C1798" i="4"/>
  <c r="M1798" i="4"/>
  <c r="C1799" i="4"/>
  <c r="M1799" i="4"/>
  <c r="C1800" i="4"/>
  <c r="M1800" i="4"/>
  <c r="C1801" i="4"/>
  <c r="M1801" i="4"/>
  <c r="C1802" i="4"/>
  <c r="M1802" i="4"/>
  <c r="C1803" i="4"/>
  <c r="M1803" i="4"/>
  <c r="C1804" i="4"/>
  <c r="M1804" i="4"/>
  <c r="C1805" i="4"/>
  <c r="M1805" i="4"/>
  <c r="C1806" i="4"/>
  <c r="M1806" i="4"/>
  <c r="C1807" i="4"/>
  <c r="M1807"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C793" i="4"/>
  <c r="N793" i="4"/>
  <c r="C794" i="4"/>
  <c r="N794" i="4"/>
  <c r="C795" i="4"/>
  <c r="N795" i="4"/>
  <c r="C796" i="4"/>
  <c r="N796" i="4"/>
  <c r="C797" i="4"/>
  <c r="N797" i="4"/>
  <c r="C798" i="4"/>
  <c r="N798" i="4"/>
  <c r="C799" i="4"/>
  <c r="N799" i="4"/>
  <c r="C800" i="4"/>
  <c r="N800" i="4"/>
  <c r="C801" i="4"/>
  <c r="N801" i="4"/>
  <c r="C802" i="4"/>
  <c r="N802" i="4"/>
  <c r="C803" i="4"/>
  <c r="N803" i="4"/>
  <c r="C804" i="4"/>
  <c r="N804" i="4"/>
  <c r="C805" i="4"/>
  <c r="N805" i="4"/>
  <c r="C806" i="4"/>
  <c r="N806" i="4"/>
  <c r="C807" i="4"/>
  <c r="N807" i="4"/>
  <c r="C808" i="4"/>
  <c r="N808" i="4"/>
  <c r="C809" i="4"/>
  <c r="N809" i="4"/>
  <c r="C810" i="4"/>
  <c r="N810" i="4"/>
  <c r="C811" i="4"/>
  <c r="N811" i="4"/>
  <c r="C812" i="4"/>
  <c r="N812" i="4"/>
  <c r="C813" i="4"/>
  <c r="N813" i="4"/>
  <c r="C814" i="4"/>
  <c r="N814" i="4"/>
  <c r="C815" i="4"/>
  <c r="N815" i="4"/>
  <c r="C816" i="4"/>
  <c r="N816" i="4"/>
  <c r="C817" i="4"/>
  <c r="N817" i="4"/>
  <c r="AR165" i="4"/>
  <c r="AR166" i="4"/>
  <c r="AR167" i="4"/>
  <c r="AR168" i="4"/>
  <c r="AR169" i="4"/>
  <c r="AR170" i="4"/>
  <c r="AR171" i="4"/>
  <c r="AR172" i="4"/>
  <c r="AR173" i="4"/>
  <c r="AR174" i="4"/>
  <c r="AR175" i="4"/>
  <c r="AR176" i="4"/>
  <c r="AR177" i="4"/>
  <c r="AR178" i="4"/>
  <c r="AR179" i="4"/>
  <c r="AR180" i="4"/>
  <c r="AR181" i="4"/>
  <c r="AR182" i="4"/>
  <c r="AR183" i="4"/>
  <c r="AR184" i="4"/>
  <c r="AR185" i="4"/>
  <c r="AR186" i="4"/>
  <c r="AR187" i="4"/>
  <c r="AR188" i="4"/>
  <c r="AR189" i="4"/>
  <c r="AR190" i="4"/>
  <c r="AR191" i="4"/>
  <c r="AR192" i="4"/>
  <c r="AR193" i="4"/>
  <c r="AR194" i="4"/>
  <c r="AR195" i="4"/>
  <c r="AR196" i="4"/>
  <c r="AR197" i="4"/>
  <c r="AR198" i="4"/>
  <c r="AR199" i="4"/>
  <c r="AR200" i="4"/>
  <c r="AR201" i="4"/>
  <c r="AR202" i="4"/>
  <c r="AR203" i="4"/>
  <c r="AR204" i="4"/>
  <c r="AR205" i="4"/>
  <c r="AR206" i="4"/>
  <c r="AR207" i="4"/>
  <c r="AR208" i="4"/>
  <c r="AR209" i="4"/>
  <c r="AR210" i="4"/>
  <c r="AR211" i="4"/>
  <c r="AR212" i="4"/>
  <c r="AR213" i="4"/>
  <c r="AR214" i="4"/>
  <c r="AR215" i="4"/>
  <c r="AR216" i="4"/>
  <c r="AR217" i="4"/>
  <c r="AR218" i="4"/>
  <c r="AR219" i="4"/>
  <c r="AR220" i="4"/>
  <c r="AR221" i="4"/>
  <c r="AR222" i="4"/>
  <c r="BE845" i="6"/>
  <c r="BF845" i="6"/>
  <c r="AY845" i="6"/>
  <c r="C845" i="6"/>
  <c r="V845" i="6"/>
  <c r="U845" i="6"/>
  <c r="T845" i="6"/>
  <c r="S845" i="6"/>
  <c r="R845" i="6"/>
  <c r="O845" i="6"/>
  <c r="P845" i="6"/>
  <c r="M845" i="6"/>
  <c r="L845" i="6"/>
  <c r="K845" i="6"/>
  <c r="BE844" i="6"/>
  <c r="BF844" i="6"/>
  <c r="AY844" i="6"/>
  <c r="C844" i="6"/>
  <c r="V844" i="6"/>
  <c r="U844" i="6"/>
  <c r="T844" i="6"/>
  <c r="S844" i="6"/>
  <c r="R844" i="6"/>
  <c r="O844" i="6"/>
  <c r="P844" i="6"/>
  <c r="M844" i="6"/>
  <c r="L844" i="6"/>
  <c r="K844" i="6"/>
  <c r="BE843" i="6"/>
  <c r="BF843" i="6"/>
  <c r="AY843" i="6"/>
  <c r="C843" i="6"/>
  <c r="V843" i="6"/>
  <c r="U843" i="6"/>
  <c r="T843" i="6"/>
  <c r="S843" i="6"/>
  <c r="R843" i="6"/>
  <c r="O843" i="6"/>
  <c r="P843" i="6"/>
  <c r="M843" i="6"/>
  <c r="L843" i="6"/>
  <c r="K843" i="6"/>
  <c r="BE842" i="6"/>
  <c r="BF842" i="6"/>
  <c r="AY842" i="6"/>
  <c r="C842" i="6"/>
  <c r="V842" i="6"/>
  <c r="U842" i="6"/>
  <c r="T842" i="6"/>
  <c r="S842" i="6"/>
  <c r="R842" i="6"/>
  <c r="O842" i="6"/>
  <c r="P842" i="6"/>
  <c r="M842" i="6"/>
  <c r="L842" i="6"/>
  <c r="K842" i="6"/>
  <c r="BE841" i="6"/>
  <c r="BF841" i="6"/>
  <c r="AY841" i="6"/>
  <c r="C841" i="6"/>
  <c r="V841" i="6"/>
  <c r="U841" i="6"/>
  <c r="T841" i="6"/>
  <c r="S841" i="6"/>
  <c r="R841" i="6"/>
  <c r="O841" i="6"/>
  <c r="P841" i="6"/>
  <c r="M841" i="6"/>
  <c r="L841" i="6"/>
  <c r="K841" i="6"/>
  <c r="BE840" i="6"/>
  <c r="BF840" i="6"/>
  <c r="AY840" i="6"/>
  <c r="C840" i="6"/>
  <c r="V840" i="6"/>
  <c r="U840" i="6"/>
  <c r="T840" i="6"/>
  <c r="S840" i="6"/>
  <c r="R840" i="6"/>
  <c r="O840" i="6"/>
  <c r="P840" i="6"/>
  <c r="M840" i="6"/>
  <c r="L840" i="6"/>
  <c r="K840" i="6"/>
  <c r="CR223" i="4"/>
  <c r="CQ223" i="4"/>
  <c r="CP223" i="4"/>
  <c r="BF1334" i="6"/>
  <c r="AY1334" i="6"/>
  <c r="O1334" i="6"/>
  <c r="BF1333" i="6"/>
  <c r="AY1333" i="6"/>
  <c r="O1333" i="6"/>
  <c r="O91" i="2"/>
  <c r="O88" i="2"/>
  <c r="C3215" i="4"/>
  <c r="C3216" i="4"/>
  <c r="C3217" i="4"/>
  <c r="C3218" i="4"/>
  <c r="C3219" i="4"/>
  <c r="C3220" i="4"/>
  <c r="C3221" i="4"/>
  <c r="C3222" i="4"/>
  <c r="C3223" i="4"/>
  <c r="C3224" i="4"/>
  <c r="C3225" i="4"/>
  <c r="C3226" i="4"/>
  <c r="C3227" i="4"/>
  <c r="C3228" i="4"/>
  <c r="C3229" i="4"/>
  <c r="C3230" i="4"/>
  <c r="C3231" i="4"/>
  <c r="C3232" i="4"/>
  <c r="C3233" i="4"/>
  <c r="C3234" i="4"/>
  <c r="C3235" i="4"/>
  <c r="C3236" i="4"/>
  <c r="C3237" i="4"/>
  <c r="C3238" i="4"/>
  <c r="C3239" i="4"/>
  <c r="C3240" i="4"/>
  <c r="C3241" i="4"/>
  <c r="C3242" i="4"/>
  <c r="C3243" i="4"/>
  <c r="C3244" i="4"/>
  <c r="C3245" i="4"/>
  <c r="C3246" i="4"/>
  <c r="C3247" i="4"/>
  <c r="C3248" i="4"/>
  <c r="C3249" i="4"/>
  <c r="C3250" i="4"/>
  <c r="C3251" i="4"/>
  <c r="C3252" i="4"/>
  <c r="C3253" i="4"/>
  <c r="C3254" i="4"/>
  <c r="C3255" i="4"/>
  <c r="C3256" i="4"/>
  <c r="C3257" i="4"/>
  <c r="C3258" i="4"/>
  <c r="C3259" i="4"/>
  <c r="C3260" i="4"/>
  <c r="C3261" i="4"/>
  <c r="C3262" i="4"/>
  <c r="C3263" i="4"/>
  <c r="C3264" i="4"/>
  <c r="C3265" i="4"/>
  <c r="C3266" i="4"/>
  <c r="C3267" i="4"/>
  <c r="C3268" i="4"/>
  <c r="C3269" i="4"/>
  <c r="C3270" i="4"/>
  <c r="C3271" i="4"/>
  <c r="C3272" i="4"/>
  <c r="C3273" i="4"/>
  <c r="C3274" i="4"/>
  <c r="C3275" i="4"/>
  <c r="C3276" i="4"/>
  <c r="C3277" i="4"/>
  <c r="C3278" i="4"/>
  <c r="C3279" i="4"/>
  <c r="C3280" i="4"/>
  <c r="C3281" i="4"/>
  <c r="C3282" i="4"/>
  <c r="C3283" i="4"/>
  <c r="C3284" i="4"/>
  <c r="C3285" i="4"/>
  <c r="C3286" i="4"/>
  <c r="C3287" i="4"/>
  <c r="C3288" i="4"/>
  <c r="C3289" i="4"/>
  <c r="C3290" i="4"/>
  <c r="C3291" i="4"/>
  <c r="C3292" i="4"/>
  <c r="C3293" i="4"/>
  <c r="C3294" i="4"/>
  <c r="C3295" i="4"/>
  <c r="C3296" i="4"/>
  <c r="C3297" i="4"/>
  <c r="C3298" i="4"/>
  <c r="C3299" i="4"/>
  <c r="C3300" i="4"/>
  <c r="C3301" i="4"/>
  <c r="C3302" i="4"/>
  <c r="C3303" i="4"/>
  <c r="C3304" i="4"/>
  <c r="C3305" i="4"/>
  <c r="C3306" i="4"/>
  <c r="C3307" i="4"/>
  <c r="C3308" i="4"/>
  <c r="AR1243" i="4"/>
  <c r="AR1242" i="4"/>
  <c r="AR1241" i="4"/>
  <c r="AR1240" i="4"/>
  <c r="AR1239" i="4"/>
  <c r="AR1238" i="4"/>
  <c r="AR1237" i="4"/>
  <c r="AR1236" i="4"/>
  <c r="AR1235" i="4"/>
  <c r="AR1234" i="4"/>
  <c r="AR1233" i="4"/>
  <c r="AR1232" i="4"/>
  <c r="AR1231" i="4"/>
  <c r="AR1230" i="4"/>
  <c r="AR1229" i="4"/>
  <c r="AR1228" i="4"/>
  <c r="AR1227" i="4"/>
  <c r="AR1226" i="4"/>
  <c r="AR1225" i="4"/>
  <c r="AR1224" i="4"/>
  <c r="AR1223" i="4"/>
  <c r="AR1222" i="4"/>
  <c r="AR1221" i="4"/>
  <c r="AR1220" i="4"/>
  <c r="AR1219" i="4"/>
  <c r="AR1218" i="4"/>
  <c r="AR1217" i="4"/>
  <c r="AR1216" i="4"/>
  <c r="AR1215" i="4"/>
  <c r="AR1214" i="4"/>
  <c r="AR1213" i="4"/>
  <c r="AR1212" i="4"/>
  <c r="AR1211" i="4"/>
  <c r="AR1210" i="4"/>
  <c r="AR1209" i="4"/>
  <c r="AR1208" i="4"/>
  <c r="AR1207" i="4"/>
  <c r="AR1206" i="4"/>
  <c r="AR1205" i="4"/>
  <c r="AR1204" i="4"/>
  <c r="AR1203" i="4"/>
  <c r="AR1202" i="4"/>
  <c r="AR1201" i="4"/>
  <c r="AR1200" i="4"/>
  <c r="AR1199" i="4"/>
  <c r="AR1198" i="4"/>
  <c r="AR1197" i="4"/>
  <c r="AR1196" i="4"/>
  <c r="AR1195" i="4"/>
  <c r="AR1194" i="4"/>
  <c r="AR1193" i="4"/>
  <c r="AR1192" i="4"/>
  <c r="AR1191" i="4"/>
  <c r="AR1190" i="4"/>
  <c r="AR1189" i="4"/>
  <c r="AR1188" i="4"/>
  <c r="AR1187" i="4"/>
  <c r="C1243" i="4"/>
  <c r="C1242" i="4"/>
  <c r="C1241" i="4"/>
  <c r="C1240" i="4"/>
  <c r="C1239" i="4"/>
  <c r="C1238" i="4"/>
  <c r="C1237" i="4"/>
  <c r="C1236" i="4"/>
  <c r="C1235" i="4"/>
  <c r="C1234" i="4"/>
  <c r="C1233" i="4"/>
  <c r="C1232" i="4"/>
  <c r="C1231" i="4"/>
  <c r="C1230" i="4"/>
  <c r="C1229" i="4"/>
  <c r="C1228" i="4"/>
  <c r="C1227" i="4"/>
  <c r="C1226" i="4"/>
  <c r="C1225" i="4"/>
  <c r="C1224" i="4"/>
  <c r="C1223" i="4"/>
  <c r="C1222" i="4"/>
  <c r="C1221" i="4"/>
  <c r="C1220" i="4"/>
  <c r="C1219" i="4"/>
  <c r="C1218" i="4"/>
  <c r="C1217" i="4"/>
  <c r="C1216" i="4"/>
  <c r="C1215" i="4"/>
  <c r="C1214" i="4"/>
  <c r="C1213" i="4"/>
  <c r="C1212" i="4"/>
  <c r="C1211" i="4"/>
  <c r="C1210" i="4"/>
  <c r="C1209" i="4"/>
  <c r="C1208" i="4"/>
  <c r="C1207" i="4"/>
  <c r="C1206" i="4"/>
  <c r="C1205" i="4"/>
  <c r="C1204" i="4"/>
  <c r="C1203" i="4"/>
  <c r="C1202" i="4"/>
  <c r="C1201" i="4"/>
  <c r="C1200" i="4"/>
  <c r="C1199" i="4"/>
  <c r="C1198" i="4"/>
  <c r="C1197" i="4"/>
  <c r="C1196" i="4"/>
  <c r="C1195" i="4"/>
  <c r="C1194" i="4"/>
  <c r="C1193" i="4"/>
  <c r="C1192" i="4"/>
  <c r="C1191" i="4"/>
  <c r="C1190" i="4"/>
  <c r="C1189" i="4"/>
  <c r="C1188" i="4"/>
  <c r="C1187" i="4"/>
  <c r="V109" i="2"/>
  <c r="U109" i="2"/>
  <c r="T109" i="2"/>
  <c r="S109" i="2"/>
  <c r="R109" i="2"/>
  <c r="Q109" i="2"/>
  <c r="P109" i="2"/>
  <c r="O109" i="2"/>
  <c r="N109" i="2"/>
  <c r="M109" i="2"/>
  <c r="L109" i="2"/>
  <c r="K109" i="2"/>
  <c r="J109" i="2"/>
  <c r="I109" i="2"/>
  <c r="H109" i="2"/>
  <c r="G109" i="2"/>
  <c r="F109" i="2"/>
  <c r="E109" i="2"/>
  <c r="D109" i="2"/>
  <c r="C109" i="2"/>
  <c r="B109" i="2"/>
  <c r="V108" i="2"/>
  <c r="U108" i="2"/>
  <c r="T108" i="2"/>
  <c r="S108" i="2"/>
  <c r="R108" i="2"/>
  <c r="Q108" i="2"/>
  <c r="P108" i="2"/>
  <c r="O108" i="2"/>
  <c r="N108" i="2"/>
  <c r="M108" i="2"/>
  <c r="L108" i="2"/>
  <c r="K108" i="2"/>
  <c r="J108" i="2"/>
  <c r="I108" i="2"/>
  <c r="H108" i="2"/>
  <c r="G108" i="2"/>
  <c r="F108" i="2"/>
  <c r="E108" i="2"/>
  <c r="D108" i="2"/>
  <c r="C108" i="2"/>
  <c r="B108" i="2"/>
  <c r="V105" i="2"/>
  <c r="U105" i="2"/>
  <c r="T105" i="2"/>
  <c r="S105" i="2"/>
  <c r="R105" i="2"/>
  <c r="Q105" i="2"/>
  <c r="P105" i="2"/>
  <c r="O105" i="2"/>
  <c r="N105" i="2"/>
  <c r="M105" i="2"/>
  <c r="L105" i="2"/>
  <c r="K105" i="2"/>
  <c r="J105" i="2"/>
  <c r="I105" i="2"/>
  <c r="H105" i="2"/>
  <c r="G105" i="2"/>
  <c r="F105" i="2"/>
  <c r="E105" i="2"/>
  <c r="D105" i="2"/>
  <c r="C105" i="2"/>
  <c r="B105" i="2"/>
  <c r="V104" i="2"/>
  <c r="U104" i="2"/>
  <c r="T104" i="2"/>
  <c r="S104" i="2"/>
  <c r="R104" i="2"/>
  <c r="P104" i="2"/>
  <c r="O104" i="2"/>
  <c r="N104" i="2"/>
  <c r="M104" i="2"/>
  <c r="L104" i="2"/>
  <c r="K104" i="2"/>
  <c r="J104" i="2"/>
  <c r="I104" i="2"/>
  <c r="H104" i="2"/>
  <c r="G104" i="2"/>
  <c r="F104" i="2"/>
  <c r="E104" i="2"/>
  <c r="D104" i="2"/>
  <c r="C104" i="2"/>
  <c r="B104" i="2"/>
  <c r="V102" i="2"/>
  <c r="U102" i="2"/>
  <c r="T102" i="2"/>
  <c r="S102" i="2"/>
  <c r="R102" i="2"/>
  <c r="Q102" i="2"/>
  <c r="P102" i="2"/>
  <c r="O102" i="2"/>
  <c r="N102" i="2"/>
  <c r="M102" i="2"/>
  <c r="L102" i="2"/>
  <c r="K102" i="2"/>
  <c r="J102" i="2"/>
  <c r="I102" i="2"/>
  <c r="H102" i="2"/>
  <c r="G102" i="2"/>
  <c r="F102" i="2"/>
  <c r="E102" i="2"/>
  <c r="D102" i="2"/>
  <c r="C102" i="2"/>
  <c r="B102" i="2"/>
  <c r="V101" i="2"/>
  <c r="U101" i="2"/>
  <c r="T101" i="2"/>
  <c r="S101" i="2"/>
  <c r="R101" i="2"/>
  <c r="Q101" i="2"/>
  <c r="P101" i="2"/>
  <c r="O101" i="2"/>
  <c r="N101" i="2"/>
  <c r="M101" i="2"/>
  <c r="L101" i="2"/>
  <c r="K101" i="2"/>
  <c r="J101" i="2"/>
  <c r="I101" i="2"/>
  <c r="H101" i="2"/>
  <c r="G101" i="2"/>
  <c r="F101" i="2"/>
  <c r="E101" i="2"/>
  <c r="D101" i="2"/>
  <c r="C101" i="2"/>
  <c r="B101" i="2"/>
  <c r="V100" i="2"/>
  <c r="U100" i="2"/>
  <c r="T100" i="2"/>
  <c r="S100" i="2"/>
  <c r="R100" i="2"/>
  <c r="Q100" i="2"/>
  <c r="P100" i="2"/>
  <c r="O100" i="2"/>
  <c r="N100" i="2"/>
  <c r="M100" i="2"/>
  <c r="L100" i="2"/>
  <c r="K100" i="2"/>
  <c r="J100" i="2"/>
  <c r="I100" i="2"/>
  <c r="H100" i="2"/>
  <c r="G100" i="2"/>
  <c r="F100" i="2"/>
  <c r="E100" i="2"/>
  <c r="D100" i="2"/>
  <c r="C100" i="2"/>
  <c r="B100" i="2"/>
  <c r="V99" i="2"/>
  <c r="U99" i="2"/>
  <c r="T99" i="2"/>
  <c r="S99" i="2"/>
  <c r="R99" i="2"/>
  <c r="Q99" i="2"/>
  <c r="P99" i="2"/>
  <c r="O99" i="2"/>
  <c r="N99" i="2"/>
  <c r="M99" i="2"/>
  <c r="L99" i="2"/>
  <c r="K99" i="2"/>
  <c r="J99" i="2"/>
  <c r="I99" i="2"/>
  <c r="H99" i="2"/>
  <c r="G99" i="2"/>
  <c r="F99" i="2"/>
  <c r="E99" i="2"/>
  <c r="D99" i="2"/>
  <c r="C99" i="2"/>
  <c r="B99" i="2"/>
  <c r="V98" i="2"/>
  <c r="U98" i="2"/>
  <c r="T98" i="2"/>
  <c r="S98" i="2"/>
  <c r="R98" i="2"/>
  <c r="Q98" i="2"/>
  <c r="P98" i="2"/>
  <c r="O98" i="2"/>
  <c r="N98" i="2"/>
  <c r="M98" i="2"/>
  <c r="L98" i="2"/>
  <c r="K98" i="2"/>
  <c r="J98" i="2"/>
  <c r="I98" i="2"/>
  <c r="H98" i="2"/>
  <c r="G98" i="2"/>
  <c r="F98" i="2"/>
  <c r="E98" i="2"/>
  <c r="D98" i="2"/>
  <c r="C98" i="2"/>
  <c r="B98" i="2"/>
  <c r="V97" i="2"/>
  <c r="U97" i="2"/>
  <c r="T97" i="2"/>
  <c r="S97" i="2"/>
  <c r="R97" i="2"/>
  <c r="Q97" i="2"/>
  <c r="P97" i="2"/>
  <c r="O97" i="2"/>
  <c r="N97" i="2"/>
  <c r="M97" i="2"/>
  <c r="L97" i="2"/>
  <c r="K97" i="2"/>
  <c r="J97" i="2"/>
  <c r="I97" i="2"/>
  <c r="H97" i="2"/>
  <c r="G97" i="2"/>
  <c r="F97" i="2"/>
  <c r="E97" i="2"/>
  <c r="D97" i="2"/>
  <c r="C97" i="2"/>
  <c r="B97" i="2"/>
  <c r="V96" i="2"/>
  <c r="U96" i="2"/>
  <c r="T96" i="2"/>
  <c r="S96" i="2"/>
  <c r="R96" i="2"/>
  <c r="Q96" i="2"/>
  <c r="P96" i="2"/>
  <c r="O96" i="2"/>
  <c r="N96" i="2"/>
  <c r="M96" i="2"/>
  <c r="L96" i="2"/>
  <c r="K96" i="2"/>
  <c r="J96" i="2"/>
  <c r="I96" i="2"/>
  <c r="H96" i="2"/>
  <c r="G96" i="2"/>
  <c r="F96" i="2"/>
  <c r="E96" i="2"/>
  <c r="D96" i="2"/>
  <c r="C96" i="2"/>
  <c r="B96" i="2"/>
  <c r="V95" i="2"/>
  <c r="U95" i="2"/>
  <c r="T95" i="2"/>
  <c r="S95" i="2"/>
  <c r="R95" i="2"/>
  <c r="Q95" i="2"/>
  <c r="P95" i="2"/>
  <c r="O95" i="2"/>
  <c r="N95" i="2"/>
  <c r="M95" i="2"/>
  <c r="L95" i="2"/>
  <c r="K95" i="2"/>
  <c r="J95" i="2"/>
  <c r="I95" i="2"/>
  <c r="H95" i="2"/>
  <c r="G95" i="2"/>
  <c r="F95" i="2"/>
  <c r="E95" i="2"/>
  <c r="D95" i="2"/>
  <c r="C95" i="2"/>
  <c r="B95" i="2"/>
  <c r="V94" i="2"/>
  <c r="U94" i="2"/>
  <c r="T94" i="2"/>
  <c r="S94" i="2"/>
  <c r="R94" i="2"/>
  <c r="Q94" i="2"/>
  <c r="P94" i="2"/>
  <c r="O94" i="2"/>
  <c r="N94" i="2"/>
  <c r="M94" i="2"/>
  <c r="L94" i="2"/>
  <c r="K94" i="2"/>
  <c r="J94" i="2"/>
  <c r="I94" i="2"/>
  <c r="H94" i="2"/>
  <c r="G94" i="2"/>
  <c r="F94" i="2"/>
  <c r="E94" i="2"/>
  <c r="D94" i="2"/>
  <c r="C94" i="2"/>
  <c r="B94" i="2"/>
  <c r="V92" i="2"/>
  <c r="U92" i="2"/>
  <c r="T92" i="2"/>
  <c r="S92" i="2"/>
  <c r="R92" i="2"/>
  <c r="Q92" i="2"/>
  <c r="P92" i="2"/>
  <c r="O92" i="2"/>
  <c r="N92" i="2"/>
  <c r="M92" i="2"/>
  <c r="L92" i="2"/>
  <c r="K92" i="2"/>
  <c r="J92" i="2"/>
  <c r="I92" i="2"/>
  <c r="H92" i="2"/>
  <c r="G92" i="2"/>
  <c r="F92" i="2"/>
  <c r="E92" i="2"/>
  <c r="D92" i="2"/>
  <c r="C92" i="2"/>
  <c r="B92" i="2"/>
  <c r="V91" i="2"/>
  <c r="U91" i="2"/>
  <c r="T91" i="2"/>
  <c r="S91" i="2"/>
  <c r="R91" i="2"/>
  <c r="Q91" i="2"/>
  <c r="P91" i="2"/>
  <c r="N91" i="2"/>
  <c r="M91" i="2"/>
  <c r="L91" i="2"/>
  <c r="K91" i="2"/>
  <c r="J91" i="2"/>
  <c r="I91" i="2"/>
  <c r="H91" i="2"/>
  <c r="G91" i="2"/>
  <c r="F91" i="2"/>
  <c r="E91" i="2"/>
  <c r="D91" i="2"/>
  <c r="C91" i="2"/>
  <c r="B91" i="2"/>
  <c r="V90" i="2"/>
  <c r="U90" i="2"/>
  <c r="T90" i="2"/>
  <c r="S90" i="2"/>
  <c r="R90" i="2"/>
  <c r="Q90" i="2"/>
  <c r="P90" i="2"/>
  <c r="O90" i="2"/>
  <c r="N90" i="2"/>
  <c r="M90" i="2"/>
  <c r="L90" i="2"/>
  <c r="K90" i="2"/>
  <c r="J90" i="2"/>
  <c r="I90" i="2"/>
  <c r="H90" i="2"/>
  <c r="G90" i="2"/>
  <c r="F90" i="2"/>
  <c r="E90" i="2"/>
  <c r="D90" i="2"/>
  <c r="C90" i="2"/>
  <c r="B90" i="2"/>
  <c r="V89" i="2"/>
  <c r="U89" i="2"/>
  <c r="T89" i="2"/>
  <c r="S89" i="2"/>
  <c r="R89" i="2"/>
  <c r="Q89" i="2"/>
  <c r="P89" i="2"/>
  <c r="O89" i="2"/>
  <c r="N89" i="2"/>
  <c r="M89" i="2"/>
  <c r="L89" i="2"/>
  <c r="K89" i="2"/>
  <c r="J89" i="2"/>
  <c r="I89" i="2"/>
  <c r="H89" i="2"/>
  <c r="G89" i="2"/>
  <c r="F89" i="2"/>
  <c r="E89" i="2"/>
  <c r="D89" i="2"/>
  <c r="C89" i="2"/>
  <c r="B89" i="2"/>
  <c r="V88" i="2"/>
  <c r="U88" i="2"/>
  <c r="T88" i="2"/>
  <c r="S88" i="2"/>
  <c r="R88" i="2"/>
  <c r="Q88" i="2"/>
  <c r="P88" i="2"/>
  <c r="N88" i="2"/>
  <c r="M88" i="2"/>
  <c r="L88" i="2"/>
  <c r="K88" i="2"/>
  <c r="J88" i="2"/>
  <c r="I88" i="2"/>
  <c r="H88" i="2"/>
  <c r="G88" i="2"/>
  <c r="F88" i="2"/>
  <c r="E88" i="2"/>
  <c r="D88" i="2"/>
  <c r="C88" i="2"/>
  <c r="B88" i="2"/>
  <c r="V85" i="2"/>
  <c r="U85" i="2"/>
  <c r="T85" i="2"/>
  <c r="S85" i="2"/>
  <c r="R85" i="2"/>
  <c r="Q85" i="2"/>
  <c r="P85" i="2"/>
  <c r="O85" i="2"/>
  <c r="N85" i="2"/>
  <c r="M85" i="2"/>
  <c r="L85" i="2"/>
  <c r="K85" i="2"/>
  <c r="J85" i="2"/>
  <c r="I85" i="2"/>
  <c r="H85" i="2"/>
  <c r="G85" i="2"/>
  <c r="F85" i="2"/>
  <c r="E85" i="2"/>
  <c r="D85" i="2"/>
  <c r="C85" i="2"/>
  <c r="B85" i="2"/>
  <c r="V84" i="2"/>
  <c r="U84" i="2"/>
  <c r="T84" i="2"/>
  <c r="S84" i="2"/>
  <c r="R84" i="2"/>
  <c r="Q84" i="2"/>
  <c r="P84" i="2"/>
  <c r="O84" i="2"/>
  <c r="N84" i="2"/>
  <c r="M84" i="2"/>
  <c r="L84" i="2"/>
  <c r="K84" i="2"/>
  <c r="J84" i="2"/>
  <c r="I84" i="2"/>
  <c r="H84" i="2"/>
  <c r="G84" i="2"/>
  <c r="F84" i="2"/>
  <c r="E84" i="2"/>
  <c r="D84" i="2"/>
  <c r="C84" i="2"/>
  <c r="B84" i="2"/>
  <c r="V83" i="2"/>
  <c r="U83" i="2"/>
  <c r="T83" i="2"/>
  <c r="S83" i="2"/>
  <c r="R83" i="2"/>
  <c r="Q83" i="2"/>
  <c r="P83" i="2"/>
  <c r="O83" i="2"/>
  <c r="N83" i="2"/>
  <c r="M83" i="2"/>
  <c r="L83" i="2"/>
  <c r="K83" i="2"/>
  <c r="J83" i="2"/>
  <c r="I83" i="2"/>
  <c r="H83" i="2"/>
  <c r="G83" i="2"/>
  <c r="F83" i="2"/>
  <c r="E83" i="2"/>
  <c r="D83" i="2"/>
  <c r="C83" i="2"/>
  <c r="B83" i="2"/>
  <c r="V82" i="2"/>
  <c r="U82" i="2"/>
  <c r="T82" i="2"/>
  <c r="S82" i="2"/>
  <c r="R82" i="2"/>
  <c r="Q82" i="2"/>
  <c r="P82" i="2"/>
  <c r="O82" i="2"/>
  <c r="N82" i="2"/>
  <c r="M82" i="2"/>
  <c r="L82" i="2"/>
  <c r="K82" i="2"/>
  <c r="J82" i="2"/>
  <c r="I82" i="2"/>
  <c r="H82" i="2"/>
  <c r="G82" i="2"/>
  <c r="F82" i="2"/>
  <c r="E82" i="2"/>
  <c r="D82" i="2"/>
  <c r="C82" i="2"/>
  <c r="B82" i="2"/>
  <c r="V80" i="2"/>
  <c r="U80" i="2"/>
  <c r="T80" i="2"/>
  <c r="S80" i="2"/>
  <c r="R80" i="2"/>
  <c r="Q80" i="2"/>
  <c r="P80" i="2"/>
  <c r="O80" i="2"/>
  <c r="N80" i="2"/>
  <c r="M80" i="2"/>
  <c r="L80" i="2"/>
  <c r="K80" i="2"/>
  <c r="J80" i="2"/>
  <c r="I80" i="2"/>
  <c r="H80" i="2"/>
  <c r="G80" i="2"/>
  <c r="F80" i="2"/>
  <c r="E80" i="2"/>
  <c r="D80" i="2"/>
  <c r="C80" i="2"/>
  <c r="B80" i="2"/>
  <c r="V79" i="2"/>
  <c r="U79" i="2"/>
  <c r="T79" i="2"/>
  <c r="S79" i="2"/>
  <c r="R79" i="2"/>
  <c r="Q79" i="2"/>
  <c r="P79" i="2"/>
  <c r="O79" i="2"/>
  <c r="N79" i="2"/>
  <c r="M79" i="2"/>
  <c r="L79" i="2"/>
  <c r="K79" i="2"/>
  <c r="J79" i="2"/>
  <c r="I79" i="2"/>
  <c r="H79" i="2"/>
  <c r="G79" i="2"/>
  <c r="F79" i="2"/>
  <c r="E79" i="2"/>
  <c r="D79" i="2"/>
  <c r="C79" i="2"/>
  <c r="B79" i="2"/>
  <c r="V78" i="2"/>
  <c r="U78" i="2"/>
  <c r="T78" i="2"/>
  <c r="S78" i="2"/>
  <c r="R78" i="2"/>
  <c r="Q78" i="2"/>
  <c r="P78" i="2"/>
  <c r="O78" i="2"/>
  <c r="N78" i="2"/>
  <c r="M78" i="2"/>
  <c r="L78" i="2"/>
  <c r="K78" i="2"/>
  <c r="J78" i="2"/>
  <c r="I78" i="2"/>
  <c r="H78" i="2"/>
  <c r="G78" i="2"/>
  <c r="F78" i="2"/>
  <c r="E78" i="2"/>
  <c r="D78" i="2"/>
  <c r="C78" i="2"/>
  <c r="B78" i="2"/>
  <c r="V76" i="2"/>
  <c r="U76" i="2"/>
  <c r="T76" i="2"/>
  <c r="S76" i="2"/>
  <c r="R76" i="2"/>
  <c r="Q76" i="2"/>
  <c r="P76" i="2"/>
  <c r="O76" i="2"/>
  <c r="N76" i="2"/>
  <c r="M76" i="2"/>
  <c r="L76" i="2"/>
  <c r="K76" i="2"/>
  <c r="J76" i="2"/>
  <c r="I76" i="2"/>
  <c r="H76" i="2"/>
  <c r="G76" i="2"/>
  <c r="F76" i="2"/>
  <c r="E76" i="2"/>
  <c r="D76" i="2"/>
  <c r="C76" i="2"/>
  <c r="B76" i="2"/>
  <c r="V75" i="2"/>
  <c r="U75" i="2"/>
  <c r="T75" i="2"/>
  <c r="S75" i="2"/>
  <c r="R75" i="2"/>
  <c r="Q75" i="2"/>
  <c r="P75" i="2"/>
  <c r="O75" i="2"/>
  <c r="N75" i="2"/>
  <c r="M75" i="2"/>
  <c r="L75" i="2"/>
  <c r="K75" i="2"/>
  <c r="J75" i="2"/>
  <c r="I75" i="2"/>
  <c r="H75" i="2"/>
  <c r="G75" i="2"/>
  <c r="F75" i="2"/>
  <c r="E75" i="2"/>
  <c r="D75" i="2"/>
  <c r="C75" i="2"/>
  <c r="B75" i="2"/>
  <c r="V72" i="2"/>
  <c r="U72" i="2"/>
  <c r="T72" i="2"/>
  <c r="S72" i="2"/>
  <c r="R72" i="2"/>
  <c r="Q72" i="2"/>
  <c r="P72" i="2"/>
  <c r="O72" i="2"/>
  <c r="N72" i="2"/>
  <c r="M72" i="2"/>
  <c r="L72" i="2"/>
  <c r="K72" i="2"/>
  <c r="J72" i="2"/>
  <c r="I72" i="2"/>
  <c r="H72" i="2"/>
  <c r="G72" i="2"/>
  <c r="F72" i="2"/>
  <c r="E72" i="2"/>
  <c r="D72" i="2"/>
  <c r="C72" i="2"/>
  <c r="B72" i="2"/>
  <c r="V71" i="2"/>
  <c r="U71" i="2"/>
  <c r="T71" i="2"/>
  <c r="S71" i="2"/>
  <c r="R71" i="2"/>
  <c r="Q71" i="2"/>
  <c r="P71" i="2"/>
  <c r="O71" i="2"/>
  <c r="N71" i="2"/>
  <c r="M71" i="2"/>
  <c r="L71" i="2"/>
  <c r="K71" i="2"/>
  <c r="J71" i="2"/>
  <c r="I71" i="2"/>
  <c r="H71" i="2"/>
  <c r="G71" i="2"/>
  <c r="F71" i="2"/>
  <c r="E71" i="2"/>
  <c r="D71" i="2"/>
  <c r="C71" i="2"/>
  <c r="B71" i="2"/>
  <c r="V68" i="2"/>
  <c r="U68" i="2"/>
  <c r="T68" i="2"/>
  <c r="S68" i="2"/>
  <c r="R68" i="2"/>
  <c r="Q68" i="2"/>
  <c r="P68" i="2"/>
  <c r="O68" i="2"/>
  <c r="N68" i="2"/>
  <c r="M68" i="2"/>
  <c r="L68" i="2"/>
  <c r="K68" i="2"/>
  <c r="J68" i="2"/>
  <c r="I68" i="2"/>
  <c r="H68" i="2"/>
  <c r="G68" i="2"/>
  <c r="F68" i="2"/>
  <c r="E68" i="2"/>
  <c r="D68" i="2"/>
  <c r="C68" i="2"/>
  <c r="B68" i="2"/>
  <c r="V67" i="2"/>
  <c r="U67" i="2"/>
  <c r="T67" i="2"/>
  <c r="S67" i="2"/>
  <c r="R67" i="2"/>
  <c r="Q67" i="2"/>
  <c r="P67" i="2"/>
  <c r="O67" i="2"/>
  <c r="N67" i="2"/>
  <c r="M67" i="2"/>
  <c r="L67" i="2"/>
  <c r="K67" i="2"/>
  <c r="J67" i="2"/>
  <c r="I67" i="2"/>
  <c r="H67" i="2"/>
  <c r="G67" i="2"/>
  <c r="F67" i="2"/>
  <c r="E67" i="2"/>
  <c r="D67" i="2"/>
  <c r="C67" i="2"/>
  <c r="B67" i="2"/>
  <c r="V66" i="2"/>
  <c r="U66" i="2"/>
  <c r="T66" i="2"/>
  <c r="S66" i="2"/>
  <c r="R66" i="2"/>
  <c r="Q66" i="2"/>
  <c r="P66" i="2"/>
  <c r="O66" i="2"/>
  <c r="N66" i="2"/>
  <c r="M66" i="2"/>
  <c r="L66" i="2"/>
  <c r="K66" i="2"/>
  <c r="J66" i="2"/>
  <c r="I66" i="2"/>
  <c r="H66" i="2"/>
  <c r="G66" i="2"/>
  <c r="F66" i="2"/>
  <c r="E66" i="2"/>
  <c r="D66" i="2"/>
  <c r="C66" i="2"/>
  <c r="B66" i="2"/>
  <c r="V65" i="2"/>
  <c r="U65" i="2"/>
  <c r="T65" i="2"/>
  <c r="S65" i="2"/>
  <c r="R65" i="2"/>
  <c r="Q65" i="2"/>
  <c r="P65" i="2"/>
  <c r="O65" i="2"/>
  <c r="N65" i="2"/>
  <c r="M65" i="2"/>
  <c r="L65" i="2"/>
  <c r="K65" i="2"/>
  <c r="J65" i="2"/>
  <c r="I65" i="2"/>
  <c r="H65" i="2"/>
  <c r="G65" i="2"/>
  <c r="F65" i="2"/>
  <c r="E65" i="2"/>
  <c r="D65" i="2"/>
  <c r="C65" i="2"/>
  <c r="B65" i="2"/>
  <c r="V64" i="2"/>
  <c r="U64" i="2"/>
  <c r="T64" i="2"/>
  <c r="S64" i="2"/>
  <c r="R64" i="2"/>
  <c r="Q64" i="2"/>
  <c r="P64" i="2"/>
  <c r="O64" i="2"/>
  <c r="N64" i="2"/>
  <c r="M64" i="2"/>
  <c r="L64" i="2"/>
  <c r="K64" i="2"/>
  <c r="J64" i="2"/>
  <c r="I64" i="2"/>
  <c r="H64" i="2"/>
  <c r="G64" i="2"/>
  <c r="F64" i="2"/>
  <c r="E64" i="2"/>
  <c r="D64" i="2"/>
  <c r="C64" i="2"/>
  <c r="B64" i="2"/>
  <c r="V62" i="2"/>
  <c r="U62" i="2"/>
  <c r="T62" i="2"/>
  <c r="S62" i="2"/>
  <c r="R62" i="2"/>
  <c r="Q62" i="2"/>
  <c r="P62" i="2"/>
  <c r="O62" i="2"/>
  <c r="N62" i="2"/>
  <c r="M62" i="2"/>
  <c r="L62" i="2"/>
  <c r="K62" i="2"/>
  <c r="J62" i="2"/>
  <c r="I62" i="2"/>
  <c r="H62" i="2"/>
  <c r="G62" i="2"/>
  <c r="F62" i="2"/>
  <c r="E62" i="2"/>
  <c r="D62" i="2"/>
  <c r="C62" i="2"/>
  <c r="B62" i="2"/>
  <c r="V61" i="2"/>
  <c r="U61" i="2"/>
  <c r="T61" i="2"/>
  <c r="S61" i="2"/>
  <c r="R61" i="2"/>
  <c r="Q61" i="2"/>
  <c r="P61" i="2"/>
  <c r="O61" i="2"/>
  <c r="N61" i="2"/>
  <c r="M61" i="2"/>
  <c r="L61" i="2"/>
  <c r="K61" i="2"/>
  <c r="J61" i="2"/>
  <c r="I61" i="2"/>
  <c r="H61" i="2"/>
  <c r="G61" i="2"/>
  <c r="F61" i="2"/>
  <c r="E61" i="2"/>
  <c r="D61" i="2"/>
  <c r="C61" i="2"/>
  <c r="B61" i="2"/>
  <c r="V60" i="2"/>
  <c r="U60" i="2"/>
  <c r="T60" i="2"/>
  <c r="S60" i="2"/>
  <c r="R60" i="2"/>
  <c r="Q60" i="2"/>
  <c r="P60" i="2"/>
  <c r="O60" i="2"/>
  <c r="N60" i="2"/>
  <c r="M60" i="2"/>
  <c r="L60" i="2"/>
  <c r="K60" i="2"/>
  <c r="J60" i="2"/>
  <c r="I60" i="2"/>
  <c r="H60" i="2"/>
  <c r="G60" i="2"/>
  <c r="F60" i="2"/>
  <c r="E60" i="2"/>
  <c r="D60" i="2"/>
  <c r="C60" i="2"/>
  <c r="B60" i="2"/>
  <c r="A53" i="2"/>
  <c r="A49" i="2"/>
  <c r="A48" i="2"/>
  <c r="A45" i="2"/>
  <c r="A44" i="2"/>
  <c r="A43" i="2"/>
  <c r="A42" i="2"/>
  <c r="A41" i="2"/>
  <c r="A40" i="2"/>
  <c r="A39" i="2"/>
  <c r="A38" i="2"/>
  <c r="A36" i="2"/>
  <c r="A35" i="2"/>
  <c r="A34" i="2"/>
  <c r="A33" i="2"/>
  <c r="A32" i="2"/>
  <c r="A28" i="2"/>
  <c r="A27" i="2"/>
  <c r="A26" i="2"/>
  <c r="A24" i="2"/>
  <c r="A23" i="2"/>
  <c r="A22" i="2"/>
  <c r="A20" i="2"/>
  <c r="A19" i="2"/>
  <c r="A16" i="2"/>
  <c r="A15" i="2"/>
  <c r="A11" i="2"/>
  <c r="A10" i="2"/>
  <c r="A9" i="2"/>
  <c r="A8" i="2"/>
  <c r="A6" i="2"/>
  <c r="A5" i="2"/>
  <c r="A4" i="2"/>
  <c r="G1745" i="4"/>
  <c r="C1745" i="4"/>
  <c r="N1745" i="4"/>
  <c r="G1746" i="4"/>
  <c r="C1746" i="4"/>
  <c r="N1746" i="4"/>
  <c r="G1747" i="4"/>
  <c r="C1747" i="4"/>
  <c r="N1747" i="4"/>
  <c r="G1748" i="4"/>
  <c r="C1748" i="4"/>
  <c r="N1748" i="4"/>
  <c r="G1749" i="4"/>
  <c r="C1749" i="4"/>
  <c r="N1749" i="4"/>
  <c r="G1750" i="4"/>
  <c r="C1750" i="4"/>
  <c r="N1750" i="4"/>
  <c r="G1751" i="4"/>
  <c r="C1751" i="4"/>
  <c r="N1751" i="4"/>
  <c r="G1752" i="4"/>
  <c r="C1752" i="4"/>
  <c r="N1752" i="4"/>
  <c r="G1753" i="4"/>
  <c r="C1753" i="4"/>
  <c r="N1753" i="4"/>
  <c r="G1754" i="4"/>
  <c r="C1754" i="4"/>
  <c r="N1754" i="4"/>
  <c r="G1755" i="4"/>
  <c r="C1755" i="4"/>
  <c r="N1755" i="4"/>
  <c r="G1756" i="4"/>
  <c r="C1756" i="4"/>
  <c r="N1756" i="4"/>
  <c r="G1757" i="4"/>
  <c r="C1757" i="4"/>
  <c r="N1757" i="4"/>
  <c r="G1758" i="4"/>
  <c r="C1758" i="4"/>
  <c r="N1758" i="4"/>
  <c r="G1759" i="4"/>
  <c r="C1759" i="4"/>
  <c r="N1759" i="4"/>
  <c r="G1760" i="4"/>
  <c r="C1760" i="4"/>
  <c r="N1760" i="4"/>
  <c r="G1761" i="4"/>
  <c r="C1761" i="4"/>
  <c r="N1761" i="4"/>
  <c r="G1762" i="4"/>
  <c r="C1762" i="4"/>
  <c r="N1762" i="4"/>
  <c r="G1763" i="4"/>
  <c r="C1763" i="4"/>
  <c r="N1763" i="4"/>
  <c r="G1764" i="4"/>
  <c r="C1764" i="4"/>
  <c r="N1764" i="4"/>
  <c r="G1765" i="4"/>
  <c r="C1765" i="4"/>
  <c r="N1765" i="4"/>
  <c r="G1766" i="4"/>
  <c r="C1766" i="4"/>
  <c r="N1766" i="4"/>
  <c r="G1767" i="4"/>
  <c r="C1767" i="4"/>
  <c r="N1767" i="4"/>
  <c r="G1768" i="4"/>
  <c r="C1768" i="4"/>
  <c r="N1768" i="4"/>
  <c r="G1769" i="4"/>
  <c r="C1769" i="4"/>
  <c r="N1769" i="4"/>
  <c r="G1770" i="4"/>
  <c r="C1770" i="4"/>
  <c r="N1770" i="4"/>
  <c r="G1771" i="4"/>
  <c r="C1771" i="4"/>
  <c r="N1771" i="4"/>
  <c r="G1772" i="4"/>
  <c r="C1772" i="4"/>
  <c r="N1772" i="4"/>
  <c r="G1773" i="4"/>
  <c r="C1773" i="4"/>
  <c r="N1773" i="4"/>
  <c r="G1774" i="4"/>
  <c r="C1774" i="4"/>
  <c r="N1774" i="4"/>
  <c r="G1775" i="4"/>
  <c r="C1775" i="4"/>
  <c r="N1775" i="4"/>
  <c r="G1776" i="4"/>
  <c r="C1776" i="4"/>
  <c r="N1776" i="4"/>
  <c r="G1777" i="4"/>
  <c r="C1777" i="4"/>
  <c r="N1777" i="4"/>
  <c r="G1778" i="4"/>
  <c r="C1778" i="4"/>
  <c r="N1778" i="4"/>
  <c r="G1779" i="4"/>
  <c r="C1779" i="4"/>
  <c r="N1779" i="4"/>
  <c r="G1780" i="4"/>
  <c r="C1780" i="4"/>
  <c r="N1780" i="4"/>
  <c r="F1745" i="4"/>
  <c r="M1745" i="4"/>
  <c r="F1746" i="4"/>
  <c r="M1746" i="4"/>
  <c r="F1747" i="4"/>
  <c r="M1747" i="4"/>
  <c r="F1748" i="4"/>
  <c r="M1748" i="4"/>
  <c r="F1749" i="4"/>
  <c r="M1749" i="4"/>
  <c r="F1750" i="4"/>
  <c r="M1750" i="4"/>
  <c r="F1751" i="4"/>
  <c r="M1751" i="4"/>
  <c r="F1752" i="4"/>
  <c r="M1752" i="4"/>
  <c r="F1753" i="4"/>
  <c r="M1753" i="4"/>
  <c r="F1754" i="4"/>
  <c r="M1754" i="4"/>
  <c r="F1755" i="4"/>
  <c r="M1755" i="4"/>
  <c r="F1756" i="4"/>
  <c r="M1756" i="4"/>
  <c r="F1757" i="4"/>
  <c r="M1757" i="4"/>
  <c r="F1758" i="4"/>
  <c r="M1758" i="4"/>
  <c r="F1759" i="4"/>
  <c r="M1759" i="4"/>
  <c r="F1760" i="4"/>
  <c r="M1760" i="4"/>
  <c r="F1761" i="4"/>
  <c r="M1761" i="4"/>
  <c r="F1762" i="4"/>
  <c r="M1762" i="4"/>
  <c r="F1763" i="4"/>
  <c r="M1763" i="4"/>
  <c r="F1764" i="4"/>
  <c r="M1764" i="4"/>
  <c r="F1765" i="4"/>
  <c r="M1765" i="4"/>
  <c r="F1766" i="4"/>
  <c r="M1766" i="4"/>
  <c r="F1767" i="4"/>
  <c r="M1767" i="4"/>
  <c r="F1768" i="4"/>
  <c r="M1768" i="4"/>
  <c r="F1769" i="4"/>
  <c r="M1769" i="4"/>
  <c r="F1770" i="4"/>
  <c r="M1770" i="4"/>
  <c r="F1771" i="4"/>
  <c r="M1771" i="4"/>
  <c r="F1772" i="4"/>
  <c r="M1772" i="4"/>
  <c r="F1773" i="4"/>
  <c r="M1773" i="4"/>
  <c r="F1774" i="4"/>
  <c r="M1774" i="4"/>
  <c r="F1775" i="4"/>
  <c r="M1775" i="4"/>
  <c r="F1776" i="4"/>
  <c r="M1776" i="4"/>
  <c r="F1777" i="4"/>
  <c r="M1777" i="4"/>
  <c r="F1778" i="4"/>
  <c r="M1778" i="4"/>
  <c r="F1779" i="4"/>
  <c r="M1779" i="4"/>
  <c r="F1780" i="4"/>
  <c r="M1780" i="4"/>
  <c r="E1745" i="4"/>
  <c r="L1745" i="4"/>
  <c r="E1746" i="4"/>
  <c r="L1746" i="4"/>
  <c r="E1747" i="4"/>
  <c r="L1747" i="4"/>
  <c r="E1748" i="4"/>
  <c r="L1748" i="4"/>
  <c r="E1749" i="4"/>
  <c r="L1749" i="4"/>
  <c r="E1750" i="4"/>
  <c r="L1750" i="4"/>
  <c r="E1751" i="4"/>
  <c r="L1751" i="4"/>
  <c r="E1752" i="4"/>
  <c r="L1752" i="4"/>
  <c r="E1753" i="4"/>
  <c r="L1753" i="4"/>
  <c r="E1754" i="4"/>
  <c r="L1754" i="4"/>
  <c r="E1755" i="4"/>
  <c r="L1755" i="4"/>
  <c r="E1756" i="4"/>
  <c r="L1756" i="4"/>
  <c r="E1757" i="4"/>
  <c r="L1757" i="4"/>
  <c r="E1758" i="4"/>
  <c r="L1758" i="4"/>
  <c r="E1759" i="4"/>
  <c r="L1759" i="4"/>
  <c r="E1760" i="4"/>
  <c r="L1760" i="4"/>
  <c r="E1761" i="4"/>
  <c r="L1761" i="4"/>
  <c r="E1762" i="4"/>
  <c r="L1762" i="4"/>
  <c r="E1763" i="4"/>
  <c r="L1763" i="4"/>
  <c r="E1764" i="4"/>
  <c r="L1764" i="4"/>
  <c r="E1765" i="4"/>
  <c r="L1765" i="4"/>
  <c r="E1766" i="4"/>
  <c r="L1766" i="4"/>
  <c r="E1767" i="4"/>
  <c r="L1767" i="4"/>
  <c r="E1768" i="4"/>
  <c r="L1768" i="4"/>
  <c r="E1769" i="4"/>
  <c r="L1769" i="4"/>
  <c r="E1770" i="4"/>
  <c r="L1770" i="4"/>
  <c r="E1771" i="4"/>
  <c r="L1771" i="4"/>
  <c r="E1772" i="4"/>
  <c r="L1772" i="4"/>
  <c r="E1773" i="4"/>
  <c r="L1773" i="4"/>
  <c r="E1774" i="4"/>
  <c r="L1774" i="4"/>
  <c r="E1775" i="4"/>
  <c r="L1775" i="4"/>
  <c r="E1776" i="4"/>
  <c r="L1776" i="4"/>
  <c r="E1777" i="4"/>
  <c r="L1777" i="4"/>
  <c r="E1778" i="4"/>
  <c r="L1778" i="4"/>
  <c r="E1779" i="4"/>
  <c r="L1779" i="4"/>
  <c r="E1780" i="4"/>
  <c r="L1780" i="4"/>
  <c r="D1745" i="4"/>
  <c r="K1745" i="4"/>
  <c r="D1746" i="4"/>
  <c r="K1746" i="4"/>
  <c r="D1747" i="4"/>
  <c r="K1747" i="4"/>
  <c r="D1748" i="4"/>
  <c r="K1748" i="4"/>
  <c r="D1749" i="4"/>
  <c r="K1749" i="4"/>
  <c r="D1750" i="4"/>
  <c r="K1750" i="4"/>
  <c r="D1751" i="4"/>
  <c r="K1751" i="4"/>
  <c r="D1752" i="4"/>
  <c r="K1752" i="4"/>
  <c r="D1753" i="4"/>
  <c r="K1753" i="4"/>
  <c r="D1754" i="4"/>
  <c r="K1754" i="4"/>
  <c r="D1755" i="4"/>
  <c r="K1755" i="4"/>
  <c r="D1756" i="4"/>
  <c r="K1756" i="4"/>
  <c r="D1757" i="4"/>
  <c r="K1757" i="4"/>
  <c r="D1758" i="4"/>
  <c r="K1758" i="4"/>
  <c r="D1759" i="4"/>
  <c r="K1759" i="4"/>
  <c r="D1760" i="4"/>
  <c r="K1760" i="4"/>
  <c r="D1761" i="4"/>
  <c r="K1761" i="4"/>
  <c r="D1762" i="4"/>
  <c r="K1762" i="4"/>
  <c r="D1763" i="4"/>
  <c r="K1763" i="4"/>
  <c r="D1764" i="4"/>
  <c r="K1764" i="4"/>
  <c r="D1765" i="4"/>
  <c r="K1765" i="4"/>
  <c r="D1766" i="4"/>
  <c r="K1766" i="4"/>
  <c r="D1767" i="4"/>
  <c r="K1767" i="4"/>
  <c r="D1768" i="4"/>
  <c r="K1768" i="4"/>
  <c r="D1769" i="4"/>
  <c r="K1769" i="4"/>
  <c r="D1770" i="4"/>
  <c r="K1770" i="4"/>
  <c r="D1771" i="4"/>
  <c r="K1771" i="4"/>
  <c r="D1772" i="4"/>
  <c r="K1772" i="4"/>
  <c r="D1773" i="4"/>
  <c r="K1773" i="4"/>
  <c r="D1774" i="4"/>
  <c r="K1774" i="4"/>
  <c r="D1775" i="4"/>
  <c r="K1775" i="4"/>
  <c r="D1776" i="4"/>
  <c r="K1776" i="4"/>
  <c r="D1777" i="4"/>
  <c r="K1777" i="4"/>
  <c r="D1778" i="4"/>
  <c r="K1778" i="4"/>
  <c r="D1779" i="4"/>
  <c r="K1779" i="4"/>
  <c r="D1780" i="4"/>
  <c r="K1780" i="4"/>
  <c r="W559" i="6"/>
  <c r="Y559" i="6"/>
  <c r="Z559" i="6"/>
  <c r="BF1981" i="6"/>
  <c r="C1981" i="6"/>
  <c r="R1981" i="6"/>
  <c r="S1981" i="6"/>
  <c r="T1981" i="6"/>
  <c r="U1981" i="6"/>
  <c r="V1981" i="6"/>
  <c r="O1981" i="6"/>
  <c r="P1981" i="6"/>
  <c r="M1981" i="6"/>
  <c r="L1981" i="6"/>
  <c r="K1981" i="6"/>
  <c r="BF1980" i="6"/>
  <c r="C1980" i="6"/>
  <c r="R1980" i="6"/>
  <c r="S1980" i="6"/>
  <c r="T1980" i="6"/>
  <c r="U1980" i="6"/>
  <c r="V1980" i="6"/>
  <c r="O1980" i="6"/>
  <c r="P1980" i="6"/>
  <c r="M1980" i="6"/>
  <c r="L1980" i="6"/>
  <c r="K1980" i="6"/>
  <c r="BF1979" i="6"/>
  <c r="C1979" i="6"/>
  <c r="R1979" i="6"/>
  <c r="S1979" i="6"/>
  <c r="T1979" i="6"/>
  <c r="U1979" i="6"/>
  <c r="V1979" i="6"/>
  <c r="O1979" i="6"/>
  <c r="P1979" i="6"/>
  <c r="M1979" i="6"/>
  <c r="L1979" i="6"/>
  <c r="K1979" i="6"/>
  <c r="D236" i="4"/>
  <c r="C236" i="4"/>
  <c r="K236" i="4"/>
  <c r="D235" i="4"/>
  <c r="C235" i="4"/>
  <c r="K235" i="4"/>
  <c r="D237" i="4"/>
  <c r="C237" i="4"/>
  <c r="K237" i="4"/>
  <c r="E236" i="4"/>
  <c r="L236" i="4"/>
  <c r="E235" i="4"/>
  <c r="L235" i="4"/>
  <c r="E237" i="4"/>
  <c r="L237" i="4"/>
  <c r="F236" i="4"/>
  <c r="M236" i="4"/>
  <c r="F235" i="4"/>
  <c r="M235" i="4"/>
  <c r="F237" i="4"/>
  <c r="M237" i="4"/>
  <c r="G236" i="4"/>
  <c r="N236" i="4"/>
  <c r="G235" i="4"/>
  <c r="N235" i="4"/>
  <c r="G237" i="4"/>
  <c r="N237" i="4"/>
  <c r="C1474" i="4"/>
  <c r="N1474" i="4"/>
  <c r="C1475" i="4"/>
  <c r="N1475" i="4"/>
  <c r="C1476" i="4"/>
  <c r="N1476" i="4"/>
  <c r="C1477" i="4"/>
  <c r="N1477" i="4"/>
  <c r="C1478" i="4"/>
  <c r="N1478" i="4"/>
  <c r="G862" i="4"/>
  <c r="C862" i="4"/>
  <c r="N862" i="4"/>
  <c r="G859" i="4"/>
  <c r="C859" i="4"/>
  <c r="N859" i="4"/>
  <c r="G860" i="4"/>
  <c r="C860" i="4"/>
  <c r="N860" i="4"/>
  <c r="G861" i="4"/>
  <c r="C861" i="4"/>
  <c r="N861" i="4"/>
  <c r="G863" i="4"/>
  <c r="C863" i="4"/>
  <c r="N863" i="4"/>
  <c r="G864" i="4"/>
  <c r="C864" i="4"/>
  <c r="N864" i="4"/>
  <c r="G865" i="4"/>
  <c r="C865" i="4"/>
  <c r="N865" i="4"/>
  <c r="G866" i="4"/>
  <c r="C866" i="4"/>
  <c r="N866" i="4"/>
  <c r="G867" i="4"/>
  <c r="C867" i="4"/>
  <c r="N867" i="4"/>
  <c r="G868" i="4"/>
  <c r="C868" i="4"/>
  <c r="N868" i="4"/>
  <c r="G869" i="4"/>
  <c r="C869" i="4"/>
  <c r="N869" i="4"/>
  <c r="G870" i="4"/>
  <c r="C870" i="4"/>
  <c r="N870" i="4"/>
  <c r="G871" i="4"/>
  <c r="C871" i="4"/>
  <c r="N871" i="4"/>
  <c r="G872" i="4"/>
  <c r="C872" i="4"/>
  <c r="N872" i="4"/>
  <c r="G873" i="4"/>
  <c r="C873" i="4"/>
  <c r="N873" i="4"/>
  <c r="G874" i="4"/>
  <c r="C874" i="4"/>
  <c r="N874" i="4"/>
  <c r="G875" i="4"/>
  <c r="C875" i="4"/>
  <c r="N875" i="4"/>
  <c r="G876" i="4"/>
  <c r="C876" i="4"/>
  <c r="N876" i="4"/>
  <c r="G877" i="4"/>
  <c r="C877" i="4"/>
  <c r="N877" i="4"/>
  <c r="G878" i="4"/>
  <c r="C878" i="4"/>
  <c r="N878" i="4"/>
  <c r="G879" i="4"/>
  <c r="C879" i="4"/>
  <c r="N879" i="4"/>
  <c r="G880" i="4"/>
  <c r="C880" i="4"/>
  <c r="N880" i="4"/>
  <c r="G881" i="4"/>
  <c r="C881" i="4"/>
  <c r="N881" i="4"/>
  <c r="G882" i="4"/>
  <c r="C882" i="4"/>
  <c r="N882" i="4"/>
  <c r="F862" i="4"/>
  <c r="M862" i="4"/>
  <c r="F859" i="4"/>
  <c r="M859" i="4"/>
  <c r="F860" i="4"/>
  <c r="M860" i="4"/>
  <c r="F861" i="4"/>
  <c r="M861" i="4"/>
  <c r="F863" i="4"/>
  <c r="M863" i="4"/>
  <c r="F864" i="4"/>
  <c r="M864" i="4"/>
  <c r="F865" i="4"/>
  <c r="M865" i="4"/>
  <c r="F866" i="4"/>
  <c r="M866" i="4"/>
  <c r="F867" i="4"/>
  <c r="M867" i="4"/>
  <c r="F868" i="4"/>
  <c r="M868" i="4"/>
  <c r="F869" i="4"/>
  <c r="M869" i="4"/>
  <c r="F870" i="4"/>
  <c r="M870" i="4"/>
  <c r="F871" i="4"/>
  <c r="M871" i="4"/>
  <c r="F872" i="4"/>
  <c r="M872" i="4"/>
  <c r="F873" i="4"/>
  <c r="M873" i="4"/>
  <c r="F874" i="4"/>
  <c r="M874" i="4"/>
  <c r="F875" i="4"/>
  <c r="M875" i="4"/>
  <c r="F876" i="4"/>
  <c r="M876" i="4"/>
  <c r="F877" i="4"/>
  <c r="M877" i="4"/>
  <c r="F878" i="4"/>
  <c r="M878" i="4"/>
  <c r="F879" i="4"/>
  <c r="M879" i="4"/>
  <c r="F880" i="4"/>
  <c r="M880" i="4"/>
  <c r="F881" i="4"/>
  <c r="M881" i="4"/>
  <c r="F882" i="4"/>
  <c r="M882" i="4"/>
  <c r="E862" i="4"/>
  <c r="L862" i="4"/>
  <c r="E859" i="4"/>
  <c r="L859" i="4"/>
  <c r="E860" i="4"/>
  <c r="L860" i="4"/>
  <c r="E861" i="4"/>
  <c r="L861" i="4"/>
  <c r="E863" i="4"/>
  <c r="L863" i="4"/>
  <c r="E864" i="4"/>
  <c r="L864" i="4"/>
  <c r="E865" i="4"/>
  <c r="L865" i="4"/>
  <c r="E866" i="4"/>
  <c r="L866" i="4"/>
  <c r="E867" i="4"/>
  <c r="L867" i="4"/>
  <c r="E868" i="4"/>
  <c r="L868" i="4"/>
  <c r="E869" i="4"/>
  <c r="L869" i="4"/>
  <c r="E870" i="4"/>
  <c r="L870" i="4"/>
  <c r="E871" i="4"/>
  <c r="L871" i="4"/>
  <c r="E872" i="4"/>
  <c r="L872" i="4"/>
  <c r="E873" i="4"/>
  <c r="L873" i="4"/>
  <c r="E874" i="4"/>
  <c r="L874" i="4"/>
  <c r="E875" i="4"/>
  <c r="L875" i="4"/>
  <c r="E876" i="4"/>
  <c r="L876" i="4"/>
  <c r="E877" i="4"/>
  <c r="L877" i="4"/>
  <c r="E878" i="4"/>
  <c r="L878" i="4"/>
  <c r="E879" i="4"/>
  <c r="L879" i="4"/>
  <c r="E880" i="4"/>
  <c r="L880" i="4"/>
  <c r="E881" i="4"/>
  <c r="L881" i="4"/>
  <c r="E882" i="4"/>
  <c r="L882" i="4"/>
  <c r="D862" i="4"/>
  <c r="K862" i="4"/>
  <c r="D859" i="4"/>
  <c r="K859" i="4"/>
  <c r="D860" i="4"/>
  <c r="K860" i="4"/>
  <c r="D861" i="4"/>
  <c r="K861" i="4"/>
  <c r="D863" i="4"/>
  <c r="K863" i="4"/>
  <c r="D864" i="4"/>
  <c r="K864" i="4"/>
  <c r="D865" i="4"/>
  <c r="K865" i="4"/>
  <c r="D866" i="4"/>
  <c r="K866" i="4"/>
  <c r="D867" i="4"/>
  <c r="K867" i="4"/>
  <c r="D868" i="4"/>
  <c r="K868" i="4"/>
  <c r="D869" i="4"/>
  <c r="K869" i="4"/>
  <c r="D870" i="4"/>
  <c r="K870" i="4"/>
  <c r="D871" i="4"/>
  <c r="K871" i="4"/>
  <c r="D872" i="4"/>
  <c r="K872" i="4"/>
  <c r="D873" i="4"/>
  <c r="K873" i="4"/>
  <c r="D874" i="4"/>
  <c r="K874" i="4"/>
  <c r="D875" i="4"/>
  <c r="K875" i="4"/>
  <c r="D876" i="4"/>
  <c r="K876" i="4"/>
  <c r="D877" i="4"/>
  <c r="K877" i="4"/>
  <c r="D878" i="4"/>
  <c r="K878" i="4"/>
  <c r="D879" i="4"/>
  <c r="K879" i="4"/>
  <c r="D880" i="4"/>
  <c r="K880" i="4"/>
  <c r="D881" i="4"/>
  <c r="K881" i="4"/>
  <c r="D882" i="4"/>
  <c r="K882" i="4"/>
  <c r="C577" i="4"/>
  <c r="N577" i="4"/>
  <c r="CN3549" i="4"/>
  <c r="CM3549" i="4"/>
  <c r="CL3549" i="4"/>
  <c r="CK3549" i="4"/>
  <c r="CJ3549" i="4"/>
  <c r="CI3549" i="4"/>
  <c r="CH3549" i="4"/>
  <c r="CG3549" i="4"/>
  <c r="CF3549" i="4"/>
  <c r="CE3549" i="4"/>
  <c r="CD3549" i="4"/>
  <c r="CC3549" i="4"/>
  <c r="CB3549" i="4"/>
  <c r="CA3549" i="4"/>
  <c r="BZ3549" i="4"/>
  <c r="BY3549" i="4"/>
  <c r="BX3549" i="4"/>
  <c r="BW3549" i="4"/>
  <c r="BV3549" i="4"/>
  <c r="BU3549" i="4"/>
  <c r="BT3549" i="4"/>
  <c r="BS3549" i="4"/>
  <c r="BR3549" i="4"/>
  <c r="BQ3549" i="4"/>
  <c r="BP3549" i="4"/>
  <c r="BO3549" i="4"/>
  <c r="BN3549" i="4"/>
  <c r="BM3549" i="4"/>
  <c r="BL3549" i="4"/>
  <c r="BK3549" i="4"/>
  <c r="BJ3549" i="4"/>
  <c r="BI3549" i="4"/>
  <c r="BH3549" i="4"/>
  <c r="BG3549" i="4"/>
  <c r="BF3549" i="4"/>
  <c r="BE3549" i="4"/>
  <c r="AG3549" i="4"/>
  <c r="AF3549" i="4"/>
  <c r="AE3549" i="4"/>
  <c r="AD3549" i="4"/>
  <c r="AC3549" i="4"/>
  <c r="AB3549" i="4"/>
  <c r="AA3549" i="4"/>
  <c r="Z3549" i="4"/>
  <c r="Y3549" i="4"/>
  <c r="X3549" i="4"/>
  <c r="W3549" i="4"/>
  <c r="V3549" i="4"/>
  <c r="U3549" i="4"/>
  <c r="T3549" i="4"/>
  <c r="S3549" i="4"/>
  <c r="R3549" i="4"/>
  <c r="Q3549" i="4"/>
  <c r="P3549" i="4"/>
  <c r="AR3507" i="4"/>
  <c r="C3507" i="4"/>
  <c r="AP3507" i="4"/>
  <c r="AO3507" i="4"/>
  <c r="AN3507" i="4"/>
  <c r="AM3507" i="4"/>
  <c r="AL3507" i="4"/>
  <c r="AK3507" i="4"/>
  <c r="AJ3507" i="4"/>
  <c r="AI3507" i="4"/>
  <c r="K3507" i="4"/>
  <c r="L3507" i="4"/>
  <c r="M3507" i="4"/>
  <c r="N3507" i="4"/>
  <c r="O3507" i="4"/>
  <c r="H3507" i="4"/>
  <c r="I3507" i="4"/>
  <c r="G3507" i="4"/>
  <c r="F3507" i="4"/>
  <c r="E3507" i="4"/>
  <c r="D3507" i="4"/>
  <c r="BH73" i="3"/>
  <c r="BF73" i="3"/>
  <c r="BD73" i="3"/>
  <c r="BB73" i="3"/>
  <c r="AZ73" i="3"/>
  <c r="AX73" i="3"/>
  <c r="AV73" i="3"/>
  <c r="AT73" i="3"/>
  <c r="AR73" i="3"/>
  <c r="AP73" i="3"/>
  <c r="AN73" i="3"/>
  <c r="AL73" i="3"/>
  <c r="AJ73" i="3"/>
  <c r="AH73" i="3"/>
  <c r="AF73" i="3"/>
  <c r="AD73" i="3"/>
  <c r="AB73" i="3"/>
  <c r="Z73" i="3"/>
  <c r="X73" i="3"/>
  <c r="AR3511" i="4"/>
  <c r="C3511" i="4"/>
  <c r="AP3511" i="4"/>
  <c r="AO3511" i="4"/>
  <c r="AN3511" i="4"/>
  <c r="AM3511" i="4"/>
  <c r="AL3511" i="4"/>
  <c r="AK3511" i="4"/>
  <c r="AJ3511" i="4"/>
  <c r="AI3511" i="4"/>
  <c r="K3511" i="4"/>
  <c r="L3511" i="4"/>
  <c r="M3511" i="4"/>
  <c r="N3511" i="4"/>
  <c r="O3511" i="4"/>
  <c r="H3511" i="4"/>
  <c r="I3511" i="4"/>
  <c r="G3511" i="4"/>
  <c r="F3511" i="4"/>
  <c r="E3511" i="4"/>
  <c r="D3511" i="4"/>
  <c r="AR3505" i="4"/>
  <c r="C3505" i="4"/>
  <c r="AP3505" i="4"/>
  <c r="AO3505" i="4"/>
  <c r="AN3505" i="4"/>
  <c r="AM3505" i="4"/>
  <c r="AL3505" i="4"/>
  <c r="AK3505" i="4"/>
  <c r="AJ3505" i="4"/>
  <c r="AI3505" i="4"/>
  <c r="O3505" i="4"/>
  <c r="N3505" i="4"/>
  <c r="M3505" i="4"/>
  <c r="L3505" i="4"/>
  <c r="K3505" i="4"/>
  <c r="H3505" i="4"/>
  <c r="I3505" i="4"/>
  <c r="G3505" i="4"/>
  <c r="F3505" i="4"/>
  <c r="E3505" i="4"/>
  <c r="D3505" i="4"/>
  <c r="AR3503" i="4"/>
  <c r="C3503" i="4"/>
  <c r="AP3503" i="4"/>
  <c r="AO3503" i="4"/>
  <c r="AN3503" i="4"/>
  <c r="AM3503" i="4"/>
  <c r="AL3503" i="4"/>
  <c r="AK3503" i="4"/>
  <c r="AJ3503" i="4"/>
  <c r="AI3503" i="4"/>
  <c r="K3503" i="4"/>
  <c r="L3503" i="4"/>
  <c r="M3503" i="4"/>
  <c r="N3503" i="4"/>
  <c r="O3503" i="4"/>
  <c r="H3503" i="4"/>
  <c r="I3503" i="4"/>
  <c r="G3503" i="4"/>
  <c r="F3503" i="4"/>
  <c r="E3503" i="4"/>
  <c r="D3503" i="4"/>
  <c r="C3491" i="4"/>
  <c r="AP3491" i="4"/>
  <c r="AO3491" i="4"/>
  <c r="AN3491" i="4"/>
  <c r="AM3491" i="4"/>
  <c r="AL3491" i="4"/>
  <c r="AK3491" i="4"/>
  <c r="AJ3491" i="4"/>
  <c r="AI3491" i="4"/>
  <c r="C3493" i="4"/>
  <c r="AP3493" i="4"/>
  <c r="AO3493" i="4"/>
  <c r="AN3493" i="4"/>
  <c r="AM3493" i="4"/>
  <c r="AL3493" i="4"/>
  <c r="AK3493" i="4"/>
  <c r="AJ3493" i="4"/>
  <c r="AI3493" i="4"/>
  <c r="C2845" i="4"/>
  <c r="AP2845" i="4"/>
  <c r="AO2845" i="4"/>
  <c r="AN2845" i="4"/>
  <c r="AM2845" i="4"/>
  <c r="AL2845" i="4"/>
  <c r="AK2845" i="4"/>
  <c r="AJ2845" i="4"/>
  <c r="AI2845" i="4"/>
  <c r="AR3540" i="4"/>
  <c r="C3540" i="4"/>
  <c r="AP3540" i="4"/>
  <c r="AO3540" i="4"/>
  <c r="AN3540" i="4"/>
  <c r="AM3540" i="4"/>
  <c r="AL3540" i="4"/>
  <c r="AK3540" i="4"/>
  <c r="AJ3540" i="4"/>
  <c r="AI3540" i="4"/>
  <c r="K3540" i="4"/>
  <c r="L3540" i="4"/>
  <c r="M3540" i="4"/>
  <c r="N3540" i="4"/>
  <c r="O3540" i="4"/>
  <c r="H3540" i="4"/>
  <c r="I3540" i="4"/>
  <c r="G3540" i="4"/>
  <c r="F3540" i="4"/>
  <c r="E3540" i="4"/>
  <c r="D3540" i="4"/>
  <c r="BH67" i="3"/>
  <c r="BF67" i="3"/>
  <c r="BD67" i="3"/>
  <c r="BB67" i="3"/>
  <c r="AZ67" i="3"/>
  <c r="AX67" i="3"/>
  <c r="AV67" i="3"/>
  <c r="AT67" i="3"/>
  <c r="AR67" i="3"/>
  <c r="AP67" i="3"/>
  <c r="AN67" i="3"/>
  <c r="AL67" i="3"/>
  <c r="AJ67" i="3"/>
  <c r="AH67" i="3"/>
  <c r="AF67" i="3"/>
  <c r="AD67" i="3"/>
  <c r="AB67" i="3"/>
  <c r="Z67" i="3"/>
  <c r="X67" i="3"/>
  <c r="BH66" i="3"/>
  <c r="BF66" i="3"/>
  <c r="BD66" i="3"/>
  <c r="BB66" i="3"/>
  <c r="AZ66" i="3"/>
  <c r="AX66" i="3"/>
  <c r="AV66" i="3"/>
  <c r="AT66" i="3"/>
  <c r="AR66" i="3"/>
  <c r="AP66" i="3"/>
  <c r="AN66" i="3"/>
  <c r="AL66" i="3"/>
  <c r="AJ66" i="3"/>
  <c r="AH66" i="3"/>
  <c r="AF66" i="3"/>
  <c r="AD66" i="3"/>
  <c r="AB66" i="3"/>
  <c r="Z66" i="3"/>
  <c r="X66" i="3"/>
  <c r="C67" i="3"/>
  <c r="BI67" i="3"/>
  <c r="BG67" i="3"/>
  <c r="BE67" i="3"/>
  <c r="BC67" i="3"/>
  <c r="BA67" i="3"/>
  <c r="AY67" i="3"/>
  <c r="AW67" i="3"/>
  <c r="AU67" i="3"/>
  <c r="AS67" i="3"/>
  <c r="AQ67" i="3"/>
  <c r="AO67" i="3"/>
  <c r="AM67" i="3"/>
  <c r="AK67" i="3"/>
  <c r="AI67" i="3"/>
  <c r="AG67" i="3"/>
  <c r="AE67" i="3"/>
  <c r="AC67" i="3"/>
  <c r="AA67" i="3"/>
  <c r="Y67" i="3"/>
  <c r="V67" i="3"/>
  <c r="W67" i="3"/>
  <c r="C66" i="3"/>
  <c r="BI66" i="3"/>
  <c r="BG66" i="3"/>
  <c r="BE66" i="3"/>
  <c r="BC66" i="3"/>
  <c r="BA66" i="3"/>
  <c r="AY66" i="3"/>
  <c r="AW66" i="3"/>
  <c r="AU66" i="3"/>
  <c r="AS66" i="3"/>
  <c r="AQ66" i="3"/>
  <c r="AO66" i="3"/>
  <c r="AM66" i="3"/>
  <c r="AK66" i="3"/>
  <c r="AI66" i="3"/>
  <c r="AG66" i="3"/>
  <c r="AE66" i="3"/>
  <c r="AC66" i="3"/>
  <c r="AA66" i="3"/>
  <c r="Y66" i="3"/>
  <c r="V66" i="3"/>
  <c r="W66" i="3"/>
  <c r="AR3493" i="4"/>
  <c r="O3493" i="4"/>
  <c r="N3493" i="4"/>
  <c r="M3493" i="4"/>
  <c r="L3493" i="4"/>
  <c r="K3493" i="4"/>
  <c r="H3493" i="4"/>
  <c r="I3493" i="4"/>
  <c r="G3493" i="4"/>
  <c r="F3493" i="4"/>
  <c r="E3493" i="4"/>
  <c r="D3493" i="4"/>
  <c r="AR3491" i="4"/>
  <c r="O3491" i="4"/>
  <c r="N3491" i="4"/>
  <c r="M3491" i="4"/>
  <c r="L3491" i="4"/>
  <c r="K3491" i="4"/>
  <c r="H3491" i="4"/>
  <c r="I3491" i="4"/>
  <c r="G3491" i="4"/>
  <c r="F3491" i="4"/>
  <c r="E3491" i="4"/>
  <c r="D3491" i="4"/>
  <c r="BQ67" i="3"/>
  <c r="BP67" i="3"/>
  <c r="BO67" i="3"/>
  <c r="BN67" i="3"/>
  <c r="BK67" i="3"/>
  <c r="U67" i="3"/>
  <c r="T67" i="3"/>
  <c r="S67" i="3"/>
  <c r="R67" i="3"/>
  <c r="Q67" i="3"/>
  <c r="P67" i="3"/>
  <c r="O67" i="3"/>
  <c r="N67" i="3"/>
  <c r="M67" i="3"/>
  <c r="U66" i="3"/>
  <c r="T66" i="3"/>
  <c r="S66" i="3"/>
  <c r="R66" i="3"/>
  <c r="Q66" i="3"/>
  <c r="P66" i="3"/>
  <c r="O66" i="3"/>
  <c r="N66" i="3"/>
  <c r="M66" i="3"/>
  <c r="BQ66" i="3"/>
  <c r="BP66" i="3"/>
  <c r="BO66" i="3"/>
  <c r="BN66" i="3"/>
  <c r="BK66" i="3"/>
  <c r="BF1171" i="6"/>
  <c r="AY1171" i="6"/>
  <c r="BF1186" i="6"/>
  <c r="AY1186" i="6"/>
  <c r="BF1216" i="6"/>
  <c r="C1216" i="6"/>
  <c r="R1216" i="6"/>
  <c r="S1216" i="6"/>
  <c r="T1216" i="6"/>
  <c r="U1216" i="6"/>
  <c r="V1216" i="6"/>
  <c r="O1216" i="6"/>
  <c r="P1216" i="6"/>
  <c r="M1216" i="6"/>
  <c r="L1216" i="6"/>
  <c r="K1216" i="6"/>
  <c r="BF1217" i="6"/>
  <c r="C1217" i="6"/>
  <c r="R1217" i="6"/>
  <c r="S1217" i="6"/>
  <c r="T1217" i="6"/>
  <c r="U1217" i="6"/>
  <c r="V1217" i="6"/>
  <c r="O1217" i="6"/>
  <c r="P1217" i="6"/>
  <c r="M1217" i="6"/>
  <c r="L1217" i="6"/>
  <c r="K1217" i="6"/>
  <c r="BF1215" i="6"/>
  <c r="BF1214" i="6"/>
  <c r="C1215" i="6"/>
  <c r="R1215" i="6"/>
  <c r="S1215" i="6"/>
  <c r="T1215" i="6"/>
  <c r="U1215" i="6"/>
  <c r="V1215" i="6"/>
  <c r="O1215" i="6"/>
  <c r="P1215" i="6"/>
  <c r="M1215" i="6"/>
  <c r="L1215" i="6"/>
  <c r="K1215" i="6"/>
  <c r="C1214" i="6"/>
  <c r="R1214" i="6"/>
  <c r="S1214" i="6"/>
  <c r="T1214" i="6"/>
  <c r="U1214" i="6"/>
  <c r="V1214" i="6"/>
  <c r="O1214" i="6"/>
  <c r="P1214" i="6"/>
  <c r="M1214" i="6"/>
  <c r="L1214" i="6"/>
  <c r="K1214" i="6"/>
  <c r="BF1221" i="6"/>
  <c r="C1221" i="6"/>
  <c r="R1221" i="6"/>
  <c r="S1221" i="6"/>
  <c r="T1221" i="6"/>
  <c r="U1221" i="6"/>
  <c r="V1221" i="6"/>
  <c r="O1221" i="6"/>
  <c r="P1221" i="6"/>
  <c r="M1221" i="6"/>
  <c r="L1221" i="6"/>
  <c r="K1221" i="6"/>
  <c r="L240" i="4"/>
  <c r="C2633" i="4"/>
  <c r="N2633" i="4"/>
  <c r="C2634" i="4"/>
  <c r="N2634" i="4"/>
  <c r="C2635" i="4"/>
  <c r="N2635" i="4"/>
  <c r="C2636" i="4"/>
  <c r="N2636" i="4"/>
  <c r="C2637" i="4"/>
  <c r="N2637" i="4"/>
  <c r="C2638" i="4"/>
  <c r="N2638" i="4"/>
  <c r="C2639" i="4"/>
  <c r="N2639" i="4"/>
  <c r="C2640" i="4"/>
  <c r="N2640" i="4"/>
  <c r="C2641" i="4"/>
  <c r="N2641" i="4"/>
  <c r="C2642" i="4"/>
  <c r="N2642" i="4"/>
  <c r="C2643" i="4"/>
  <c r="N2643" i="4"/>
  <c r="C2644" i="4"/>
  <c r="N2644" i="4"/>
  <c r="C2645" i="4"/>
  <c r="N2645" i="4"/>
  <c r="C2646" i="4"/>
  <c r="N2646" i="4"/>
  <c r="C2647" i="4"/>
  <c r="N2647" i="4"/>
  <c r="C2648" i="4"/>
  <c r="N2648" i="4"/>
  <c r="C2649" i="4"/>
  <c r="N2649" i="4"/>
  <c r="C2650" i="4"/>
  <c r="N2650" i="4"/>
  <c r="C2651" i="4"/>
  <c r="N2651" i="4"/>
  <c r="C2652" i="4"/>
  <c r="N2652" i="4"/>
  <c r="C2653" i="4"/>
  <c r="N2653" i="4"/>
  <c r="C2654" i="4"/>
  <c r="N2654" i="4"/>
  <c r="C2655" i="4"/>
  <c r="N2655" i="4"/>
  <c r="C611" i="6"/>
  <c r="R611" i="6"/>
  <c r="S611" i="6"/>
  <c r="T611" i="6"/>
  <c r="U611" i="6"/>
  <c r="V611" i="6"/>
  <c r="O611" i="6"/>
  <c r="P611" i="6"/>
  <c r="N611" i="6"/>
  <c r="M611" i="6"/>
  <c r="L611" i="6"/>
  <c r="K611" i="6"/>
  <c r="C612" i="6"/>
  <c r="R612" i="6"/>
  <c r="S612" i="6"/>
  <c r="T612" i="6"/>
  <c r="U612" i="6"/>
  <c r="V612" i="6"/>
  <c r="O612" i="6"/>
  <c r="P612" i="6"/>
  <c r="N612" i="6"/>
  <c r="M612" i="6"/>
  <c r="L612" i="6"/>
  <c r="K612" i="6"/>
  <c r="AD202" i="6"/>
  <c r="AL202" i="6"/>
  <c r="AA614" i="6"/>
  <c r="Z614" i="6"/>
  <c r="Y614" i="6"/>
  <c r="X614" i="6"/>
  <c r="C613" i="6"/>
  <c r="R613" i="6"/>
  <c r="S613" i="6"/>
  <c r="T613" i="6"/>
  <c r="U613" i="6"/>
  <c r="V613" i="6"/>
  <c r="O613" i="6"/>
  <c r="P613" i="6"/>
  <c r="N613" i="6"/>
  <c r="M613" i="6"/>
  <c r="L613" i="6"/>
  <c r="K613" i="6"/>
  <c r="C610" i="6"/>
  <c r="R610" i="6"/>
  <c r="S610" i="6"/>
  <c r="T610" i="6"/>
  <c r="U610" i="6"/>
  <c r="V610" i="6"/>
  <c r="O610" i="6"/>
  <c r="P610" i="6"/>
  <c r="N610" i="6"/>
  <c r="M610" i="6"/>
  <c r="L610" i="6"/>
  <c r="K610" i="6"/>
  <c r="C609" i="6"/>
  <c r="R609" i="6"/>
  <c r="S609" i="6"/>
  <c r="T609" i="6"/>
  <c r="U609" i="6"/>
  <c r="V609" i="6"/>
  <c r="O609" i="6"/>
  <c r="P609" i="6"/>
  <c r="N609" i="6"/>
  <c r="M609" i="6"/>
  <c r="L609" i="6"/>
  <c r="K609" i="6"/>
  <c r="C608" i="6"/>
  <c r="R608" i="6"/>
  <c r="S608" i="6"/>
  <c r="T608" i="6"/>
  <c r="U608" i="6"/>
  <c r="V608" i="6"/>
  <c r="O608" i="6"/>
  <c r="P608" i="6"/>
  <c r="N608" i="6"/>
  <c r="M608" i="6"/>
  <c r="L608" i="6"/>
  <c r="K608" i="6"/>
  <c r="C607" i="6"/>
  <c r="R607" i="6"/>
  <c r="S607" i="6"/>
  <c r="T607" i="6"/>
  <c r="U607" i="6"/>
  <c r="V607" i="6"/>
  <c r="O607" i="6"/>
  <c r="P607" i="6"/>
  <c r="N607" i="6"/>
  <c r="M607" i="6"/>
  <c r="L607" i="6"/>
  <c r="K607" i="6"/>
  <c r="C614" i="6"/>
  <c r="R614" i="6"/>
  <c r="S614" i="6"/>
  <c r="T614" i="6"/>
  <c r="U614" i="6"/>
  <c r="V614" i="6"/>
  <c r="C606" i="6"/>
  <c r="R606" i="6"/>
  <c r="S606" i="6"/>
  <c r="T606" i="6"/>
  <c r="U606" i="6"/>
  <c r="V606" i="6"/>
  <c r="C605" i="6"/>
  <c r="R605" i="6"/>
  <c r="S605" i="6"/>
  <c r="T605" i="6"/>
  <c r="U605" i="6"/>
  <c r="V605" i="6"/>
  <c r="C604" i="6"/>
  <c r="R604" i="6"/>
  <c r="S604" i="6"/>
  <c r="T604" i="6"/>
  <c r="U604" i="6"/>
  <c r="V604" i="6"/>
  <c r="C603" i="6"/>
  <c r="R603" i="6"/>
  <c r="S603" i="6"/>
  <c r="T603" i="6"/>
  <c r="U603" i="6"/>
  <c r="V603" i="6"/>
  <c r="C602" i="6"/>
  <c r="R602" i="6"/>
  <c r="S602" i="6"/>
  <c r="T602" i="6"/>
  <c r="U602" i="6"/>
  <c r="V602" i="6"/>
  <c r="C601" i="6"/>
  <c r="R601" i="6"/>
  <c r="S601" i="6"/>
  <c r="T601" i="6"/>
  <c r="U601" i="6"/>
  <c r="V601" i="6"/>
  <c r="C600" i="6"/>
  <c r="R600" i="6"/>
  <c r="S600" i="6"/>
  <c r="T600" i="6"/>
  <c r="U600" i="6"/>
  <c r="V600" i="6"/>
  <c r="C599" i="6"/>
  <c r="R599" i="6"/>
  <c r="S599" i="6"/>
  <c r="T599" i="6"/>
  <c r="U599" i="6"/>
  <c r="V599" i="6"/>
  <c r="C598" i="6"/>
  <c r="R598" i="6"/>
  <c r="S598" i="6"/>
  <c r="T598" i="6"/>
  <c r="U598" i="6"/>
  <c r="V598" i="6"/>
  <c r="C597" i="6"/>
  <c r="R597" i="6"/>
  <c r="S597" i="6"/>
  <c r="T597" i="6"/>
  <c r="U597" i="6"/>
  <c r="V597" i="6"/>
  <c r="C596" i="6"/>
  <c r="R596" i="6"/>
  <c r="S596" i="6"/>
  <c r="T596" i="6"/>
  <c r="U596" i="6"/>
  <c r="V596" i="6"/>
  <c r="C595" i="6"/>
  <c r="R595" i="6"/>
  <c r="S595" i="6"/>
  <c r="T595" i="6"/>
  <c r="U595" i="6"/>
  <c r="V595" i="6"/>
  <c r="C594" i="6"/>
  <c r="R594" i="6"/>
  <c r="S594" i="6"/>
  <c r="T594" i="6"/>
  <c r="U594" i="6"/>
  <c r="V594" i="6"/>
  <c r="C593" i="6"/>
  <c r="R593" i="6"/>
  <c r="S593" i="6"/>
  <c r="T593" i="6"/>
  <c r="U593" i="6"/>
  <c r="V593" i="6"/>
  <c r="C592" i="6"/>
  <c r="R592" i="6"/>
  <c r="S592" i="6"/>
  <c r="T592" i="6"/>
  <c r="U592" i="6"/>
  <c r="V592" i="6"/>
  <c r="C591" i="6"/>
  <c r="R591" i="6"/>
  <c r="S591" i="6"/>
  <c r="T591" i="6"/>
  <c r="U591" i="6"/>
  <c r="V591" i="6"/>
  <c r="C590" i="6"/>
  <c r="R590" i="6"/>
  <c r="S590" i="6"/>
  <c r="T590" i="6"/>
  <c r="U590" i="6"/>
  <c r="V590" i="6"/>
  <c r="C589" i="6"/>
  <c r="R589" i="6"/>
  <c r="S589" i="6"/>
  <c r="T589" i="6"/>
  <c r="U589" i="6"/>
  <c r="V589" i="6"/>
  <c r="C588" i="6"/>
  <c r="R588" i="6"/>
  <c r="S588" i="6"/>
  <c r="T588" i="6"/>
  <c r="U588" i="6"/>
  <c r="V588" i="6"/>
  <c r="C587" i="6"/>
  <c r="R587" i="6"/>
  <c r="S587" i="6"/>
  <c r="T587" i="6"/>
  <c r="U587" i="6"/>
  <c r="V587" i="6"/>
  <c r="C586" i="6"/>
  <c r="R586" i="6"/>
  <c r="S586" i="6"/>
  <c r="T586" i="6"/>
  <c r="U586" i="6"/>
  <c r="V586" i="6"/>
  <c r="C585" i="6"/>
  <c r="R585" i="6"/>
  <c r="S585" i="6"/>
  <c r="T585" i="6"/>
  <c r="U585" i="6"/>
  <c r="V585" i="6"/>
  <c r="C584" i="6"/>
  <c r="R584" i="6"/>
  <c r="S584" i="6"/>
  <c r="T584" i="6"/>
  <c r="U584" i="6"/>
  <c r="V584" i="6"/>
  <c r="C583" i="6"/>
  <c r="R583" i="6"/>
  <c r="S583" i="6"/>
  <c r="T583" i="6"/>
  <c r="U583" i="6"/>
  <c r="V583" i="6"/>
  <c r="C582" i="6"/>
  <c r="R582" i="6"/>
  <c r="S582" i="6"/>
  <c r="T582" i="6"/>
  <c r="U582" i="6"/>
  <c r="V582" i="6"/>
  <c r="C581" i="6"/>
  <c r="R581" i="6"/>
  <c r="S581" i="6"/>
  <c r="T581" i="6"/>
  <c r="U581" i="6"/>
  <c r="V581" i="6"/>
  <c r="C580" i="6"/>
  <c r="R580" i="6"/>
  <c r="S580" i="6"/>
  <c r="T580" i="6"/>
  <c r="U580" i="6"/>
  <c r="V580" i="6"/>
  <c r="C579" i="6"/>
  <c r="R579" i="6"/>
  <c r="S579" i="6"/>
  <c r="T579" i="6"/>
  <c r="U579" i="6"/>
  <c r="V579" i="6"/>
  <c r="C578" i="6"/>
  <c r="R578" i="6"/>
  <c r="S578" i="6"/>
  <c r="T578" i="6"/>
  <c r="U578" i="6"/>
  <c r="V578" i="6"/>
  <c r="C577" i="6"/>
  <c r="R577" i="6"/>
  <c r="S577" i="6"/>
  <c r="T577" i="6"/>
  <c r="U577" i="6"/>
  <c r="V577" i="6"/>
  <c r="C576" i="6"/>
  <c r="R576" i="6"/>
  <c r="S576" i="6"/>
  <c r="T576" i="6"/>
  <c r="U576" i="6"/>
  <c r="V576" i="6"/>
  <c r="C575" i="6"/>
  <c r="R575" i="6"/>
  <c r="S575" i="6"/>
  <c r="T575" i="6"/>
  <c r="U575" i="6"/>
  <c r="V575" i="6"/>
  <c r="C574" i="6"/>
  <c r="R574" i="6"/>
  <c r="S574" i="6"/>
  <c r="T574" i="6"/>
  <c r="U574" i="6"/>
  <c r="V574" i="6"/>
  <c r="C573" i="6"/>
  <c r="R573" i="6"/>
  <c r="S573" i="6"/>
  <c r="T573" i="6"/>
  <c r="U573" i="6"/>
  <c r="V573" i="6"/>
  <c r="C572" i="6"/>
  <c r="R572" i="6"/>
  <c r="S572" i="6"/>
  <c r="T572" i="6"/>
  <c r="U572" i="6"/>
  <c r="V572" i="6"/>
  <c r="C571" i="6"/>
  <c r="R571" i="6"/>
  <c r="S571" i="6"/>
  <c r="T571" i="6"/>
  <c r="U571" i="6"/>
  <c r="V571" i="6"/>
  <c r="C570" i="6"/>
  <c r="R570" i="6"/>
  <c r="S570" i="6"/>
  <c r="T570" i="6"/>
  <c r="U570" i="6"/>
  <c r="V570" i="6"/>
  <c r="C569" i="6"/>
  <c r="R569" i="6"/>
  <c r="S569" i="6"/>
  <c r="T569" i="6"/>
  <c r="U569" i="6"/>
  <c r="V569" i="6"/>
  <c r="C568" i="6"/>
  <c r="R568" i="6"/>
  <c r="S568" i="6"/>
  <c r="T568" i="6"/>
  <c r="U568" i="6"/>
  <c r="V568" i="6"/>
  <c r="C567" i="6"/>
  <c r="R567" i="6"/>
  <c r="S567" i="6"/>
  <c r="T567" i="6"/>
  <c r="U567" i="6"/>
  <c r="V567" i="6"/>
  <c r="C566" i="6"/>
  <c r="R566" i="6"/>
  <c r="S566" i="6"/>
  <c r="T566" i="6"/>
  <c r="U566" i="6"/>
  <c r="V566" i="6"/>
  <c r="O614" i="6"/>
  <c r="P614" i="6"/>
  <c r="N614" i="6"/>
  <c r="M614" i="6"/>
  <c r="L614" i="6"/>
  <c r="K614" i="6"/>
  <c r="O606" i="6"/>
  <c r="P606" i="6"/>
  <c r="N606" i="6"/>
  <c r="M606" i="6"/>
  <c r="L606" i="6"/>
  <c r="K606" i="6"/>
  <c r="O605" i="6"/>
  <c r="P605" i="6"/>
  <c r="N605" i="6"/>
  <c r="M605" i="6"/>
  <c r="L605" i="6"/>
  <c r="K605" i="6"/>
  <c r="O604" i="6"/>
  <c r="P604" i="6"/>
  <c r="N604" i="6"/>
  <c r="M604" i="6"/>
  <c r="L604" i="6"/>
  <c r="K604" i="6"/>
  <c r="O603" i="6"/>
  <c r="P603" i="6"/>
  <c r="N603" i="6"/>
  <c r="M603" i="6"/>
  <c r="L603" i="6"/>
  <c r="K603" i="6"/>
  <c r="O602" i="6"/>
  <c r="P602" i="6"/>
  <c r="N602" i="6"/>
  <c r="M602" i="6"/>
  <c r="L602" i="6"/>
  <c r="K602" i="6"/>
  <c r="O601" i="6"/>
  <c r="P601" i="6"/>
  <c r="N601" i="6"/>
  <c r="M601" i="6"/>
  <c r="L601" i="6"/>
  <c r="K601" i="6"/>
  <c r="O600" i="6"/>
  <c r="P600" i="6"/>
  <c r="N600" i="6"/>
  <c r="M600" i="6"/>
  <c r="L600" i="6"/>
  <c r="K600" i="6"/>
  <c r="O599" i="6"/>
  <c r="P599" i="6"/>
  <c r="N599" i="6"/>
  <c r="M599" i="6"/>
  <c r="L599" i="6"/>
  <c r="K599" i="6"/>
  <c r="O598" i="6"/>
  <c r="P598" i="6"/>
  <c r="N598" i="6"/>
  <c r="M598" i="6"/>
  <c r="L598" i="6"/>
  <c r="K598" i="6"/>
  <c r="O597" i="6"/>
  <c r="P597" i="6"/>
  <c r="N597" i="6"/>
  <c r="M597" i="6"/>
  <c r="L597" i="6"/>
  <c r="K597" i="6"/>
  <c r="O596" i="6"/>
  <c r="P596" i="6"/>
  <c r="N596" i="6"/>
  <c r="M596" i="6"/>
  <c r="L596" i="6"/>
  <c r="K596" i="6"/>
  <c r="O595" i="6"/>
  <c r="P595" i="6"/>
  <c r="N595" i="6"/>
  <c r="M595" i="6"/>
  <c r="L595" i="6"/>
  <c r="K595" i="6"/>
  <c r="O594" i="6"/>
  <c r="P594" i="6"/>
  <c r="N594" i="6"/>
  <c r="M594" i="6"/>
  <c r="L594" i="6"/>
  <c r="K594" i="6"/>
  <c r="O593" i="6"/>
  <c r="P593" i="6"/>
  <c r="N593" i="6"/>
  <c r="M593" i="6"/>
  <c r="L593" i="6"/>
  <c r="K593" i="6"/>
  <c r="O592" i="6"/>
  <c r="P592" i="6"/>
  <c r="N592" i="6"/>
  <c r="M592" i="6"/>
  <c r="L592" i="6"/>
  <c r="K592" i="6"/>
  <c r="O591" i="6"/>
  <c r="P591" i="6"/>
  <c r="N591" i="6"/>
  <c r="M591" i="6"/>
  <c r="L591" i="6"/>
  <c r="K591" i="6"/>
  <c r="O590" i="6"/>
  <c r="P590" i="6"/>
  <c r="N590" i="6"/>
  <c r="M590" i="6"/>
  <c r="L590" i="6"/>
  <c r="K590" i="6"/>
  <c r="O589" i="6"/>
  <c r="P589" i="6"/>
  <c r="N589" i="6"/>
  <c r="M589" i="6"/>
  <c r="L589" i="6"/>
  <c r="K589" i="6"/>
  <c r="O588" i="6"/>
  <c r="P588" i="6"/>
  <c r="N588" i="6"/>
  <c r="M588" i="6"/>
  <c r="L588" i="6"/>
  <c r="K588" i="6"/>
  <c r="O587" i="6"/>
  <c r="P587" i="6"/>
  <c r="N587" i="6"/>
  <c r="M587" i="6"/>
  <c r="L587" i="6"/>
  <c r="K587" i="6"/>
  <c r="O586" i="6"/>
  <c r="P586" i="6"/>
  <c r="N586" i="6"/>
  <c r="M586" i="6"/>
  <c r="L586" i="6"/>
  <c r="K586" i="6"/>
  <c r="O585" i="6"/>
  <c r="P585" i="6"/>
  <c r="N585" i="6"/>
  <c r="M585" i="6"/>
  <c r="L585" i="6"/>
  <c r="K585" i="6"/>
  <c r="O584" i="6"/>
  <c r="P584" i="6"/>
  <c r="N584" i="6"/>
  <c r="M584" i="6"/>
  <c r="L584" i="6"/>
  <c r="K584" i="6"/>
  <c r="O583" i="6"/>
  <c r="P583" i="6"/>
  <c r="N583" i="6"/>
  <c r="M583" i="6"/>
  <c r="L583" i="6"/>
  <c r="K583" i="6"/>
  <c r="O582" i="6"/>
  <c r="P582" i="6"/>
  <c r="N582" i="6"/>
  <c r="M582" i="6"/>
  <c r="L582" i="6"/>
  <c r="K582" i="6"/>
  <c r="O581" i="6"/>
  <c r="P581" i="6"/>
  <c r="N581" i="6"/>
  <c r="M581" i="6"/>
  <c r="L581" i="6"/>
  <c r="K581" i="6"/>
  <c r="O580" i="6"/>
  <c r="P580" i="6"/>
  <c r="N580" i="6"/>
  <c r="M580" i="6"/>
  <c r="L580" i="6"/>
  <c r="K580" i="6"/>
  <c r="O579" i="6"/>
  <c r="P579" i="6"/>
  <c r="N579" i="6"/>
  <c r="M579" i="6"/>
  <c r="L579" i="6"/>
  <c r="K579" i="6"/>
  <c r="O578" i="6"/>
  <c r="P578" i="6"/>
  <c r="N578" i="6"/>
  <c r="M578" i="6"/>
  <c r="L578" i="6"/>
  <c r="K578" i="6"/>
  <c r="O577" i="6"/>
  <c r="P577" i="6"/>
  <c r="N577" i="6"/>
  <c r="M577" i="6"/>
  <c r="L577" i="6"/>
  <c r="K577" i="6"/>
  <c r="O576" i="6"/>
  <c r="P576" i="6"/>
  <c r="N576" i="6"/>
  <c r="M576" i="6"/>
  <c r="L576" i="6"/>
  <c r="K576" i="6"/>
  <c r="O575" i="6"/>
  <c r="P575" i="6"/>
  <c r="N575" i="6"/>
  <c r="M575" i="6"/>
  <c r="L575" i="6"/>
  <c r="K575" i="6"/>
  <c r="O574" i="6"/>
  <c r="P574" i="6"/>
  <c r="N574" i="6"/>
  <c r="M574" i="6"/>
  <c r="L574" i="6"/>
  <c r="K574" i="6"/>
  <c r="O573" i="6"/>
  <c r="P573" i="6"/>
  <c r="N573" i="6"/>
  <c r="M573" i="6"/>
  <c r="L573" i="6"/>
  <c r="K573" i="6"/>
  <c r="O572" i="6"/>
  <c r="P572" i="6"/>
  <c r="N572" i="6"/>
  <c r="M572" i="6"/>
  <c r="L572" i="6"/>
  <c r="K572" i="6"/>
  <c r="O571" i="6"/>
  <c r="P571" i="6"/>
  <c r="N571" i="6"/>
  <c r="M571" i="6"/>
  <c r="L571" i="6"/>
  <c r="K571" i="6"/>
  <c r="O570" i="6"/>
  <c r="P570" i="6"/>
  <c r="N570" i="6"/>
  <c r="M570" i="6"/>
  <c r="L570" i="6"/>
  <c r="K570" i="6"/>
  <c r="O569" i="6"/>
  <c r="P569" i="6"/>
  <c r="N569" i="6"/>
  <c r="M569" i="6"/>
  <c r="L569" i="6"/>
  <c r="K569" i="6"/>
  <c r="O568" i="6"/>
  <c r="P568" i="6"/>
  <c r="N568" i="6"/>
  <c r="M568" i="6"/>
  <c r="L568" i="6"/>
  <c r="K568" i="6"/>
  <c r="O567" i="6"/>
  <c r="P567" i="6"/>
  <c r="N567" i="6"/>
  <c r="M567" i="6"/>
  <c r="L567" i="6"/>
  <c r="K567" i="6"/>
  <c r="O566" i="6"/>
  <c r="P566" i="6"/>
  <c r="N566" i="6"/>
  <c r="M566" i="6"/>
  <c r="L566" i="6"/>
  <c r="K566" i="6"/>
  <c r="D2848" i="4"/>
  <c r="C2848" i="4"/>
  <c r="K2848" i="4"/>
  <c r="D2847" i="4"/>
  <c r="C2847" i="4"/>
  <c r="K2847" i="4"/>
  <c r="D2849" i="4"/>
  <c r="C2849" i="4"/>
  <c r="K2849" i="4"/>
  <c r="D2850" i="4"/>
  <c r="C2850" i="4"/>
  <c r="K2850" i="4"/>
  <c r="E2848" i="4"/>
  <c r="L2848" i="4"/>
  <c r="E2847" i="4"/>
  <c r="L2847" i="4"/>
  <c r="E2849" i="4"/>
  <c r="L2849" i="4"/>
  <c r="E2850" i="4"/>
  <c r="L2850" i="4"/>
  <c r="F2848" i="4"/>
  <c r="M2848" i="4"/>
  <c r="F2847" i="4"/>
  <c r="M2847" i="4"/>
  <c r="F2849" i="4"/>
  <c r="M2849" i="4"/>
  <c r="F2850" i="4"/>
  <c r="M2850" i="4"/>
  <c r="G2848" i="4"/>
  <c r="N2848" i="4"/>
  <c r="G2847" i="4"/>
  <c r="N2847" i="4"/>
  <c r="G2849" i="4"/>
  <c r="N2849" i="4"/>
  <c r="G2850" i="4"/>
  <c r="N2850" i="4"/>
  <c r="D3312" i="4"/>
  <c r="C3312" i="4"/>
  <c r="K3312" i="4"/>
  <c r="D3310" i="4"/>
  <c r="C3310" i="4"/>
  <c r="K3310" i="4"/>
  <c r="D3311" i="4"/>
  <c r="C3311" i="4"/>
  <c r="K3311" i="4"/>
  <c r="D3313" i="4"/>
  <c r="C3313" i="4"/>
  <c r="K3313" i="4"/>
  <c r="D3314" i="4"/>
  <c r="C3314" i="4"/>
  <c r="K3314" i="4"/>
  <c r="D3315" i="4"/>
  <c r="C3315" i="4"/>
  <c r="K3315" i="4"/>
  <c r="D3316" i="4"/>
  <c r="C3316" i="4"/>
  <c r="K3316" i="4"/>
  <c r="D3317" i="4"/>
  <c r="C3317" i="4"/>
  <c r="K3317" i="4"/>
  <c r="D3318" i="4"/>
  <c r="C3318" i="4"/>
  <c r="K3318" i="4"/>
  <c r="D3319" i="4"/>
  <c r="C3319" i="4"/>
  <c r="K3319" i="4"/>
  <c r="D3320" i="4"/>
  <c r="C3320" i="4"/>
  <c r="K3320" i="4"/>
  <c r="D3321" i="4"/>
  <c r="C3321" i="4"/>
  <c r="K3321" i="4"/>
  <c r="D3322" i="4"/>
  <c r="C3322" i="4"/>
  <c r="K3322" i="4"/>
  <c r="D3323" i="4"/>
  <c r="C3323" i="4"/>
  <c r="K3323" i="4"/>
  <c r="D3324" i="4"/>
  <c r="C3324" i="4"/>
  <c r="K3324" i="4"/>
  <c r="D3325" i="4"/>
  <c r="C3325" i="4"/>
  <c r="K3325" i="4"/>
  <c r="D3326" i="4"/>
  <c r="C3326" i="4"/>
  <c r="K3326" i="4"/>
  <c r="E3312" i="4"/>
  <c r="L3312" i="4"/>
  <c r="E3310" i="4"/>
  <c r="L3310" i="4"/>
  <c r="E3311" i="4"/>
  <c r="L3311" i="4"/>
  <c r="E3313" i="4"/>
  <c r="L3313" i="4"/>
  <c r="E3314" i="4"/>
  <c r="L3314" i="4"/>
  <c r="E3315" i="4"/>
  <c r="L3315" i="4"/>
  <c r="E3316" i="4"/>
  <c r="L3316" i="4"/>
  <c r="E3317" i="4"/>
  <c r="L3317" i="4"/>
  <c r="E3318" i="4"/>
  <c r="L3318" i="4"/>
  <c r="E3319" i="4"/>
  <c r="L3319" i="4"/>
  <c r="E3320" i="4"/>
  <c r="L3320" i="4"/>
  <c r="E3321" i="4"/>
  <c r="L3321" i="4"/>
  <c r="E3322" i="4"/>
  <c r="L3322" i="4"/>
  <c r="E3323" i="4"/>
  <c r="L3323" i="4"/>
  <c r="E3324" i="4"/>
  <c r="L3324" i="4"/>
  <c r="E3325" i="4"/>
  <c r="L3325" i="4"/>
  <c r="E3326" i="4"/>
  <c r="L3326" i="4"/>
  <c r="F3312" i="4"/>
  <c r="M3312" i="4"/>
  <c r="F3310" i="4"/>
  <c r="M3310" i="4"/>
  <c r="F3311" i="4"/>
  <c r="M3311" i="4"/>
  <c r="F3313" i="4"/>
  <c r="M3313" i="4"/>
  <c r="F3314" i="4"/>
  <c r="M3314" i="4"/>
  <c r="F3315" i="4"/>
  <c r="M3315" i="4"/>
  <c r="F3316" i="4"/>
  <c r="M3316" i="4"/>
  <c r="F3317" i="4"/>
  <c r="M3317" i="4"/>
  <c r="F3318" i="4"/>
  <c r="M3318" i="4"/>
  <c r="F3319" i="4"/>
  <c r="M3319" i="4"/>
  <c r="F3320" i="4"/>
  <c r="M3320" i="4"/>
  <c r="F3321" i="4"/>
  <c r="M3321" i="4"/>
  <c r="F3322" i="4"/>
  <c r="M3322" i="4"/>
  <c r="F3323" i="4"/>
  <c r="M3323" i="4"/>
  <c r="F3324" i="4"/>
  <c r="M3324" i="4"/>
  <c r="F3325" i="4"/>
  <c r="M3325" i="4"/>
  <c r="F3326" i="4"/>
  <c r="M3326" i="4"/>
  <c r="G3312" i="4"/>
  <c r="N3312" i="4"/>
  <c r="G3310" i="4"/>
  <c r="N3310" i="4"/>
  <c r="G3311" i="4"/>
  <c r="N3311" i="4"/>
  <c r="G3313" i="4"/>
  <c r="N3313" i="4"/>
  <c r="G3314" i="4"/>
  <c r="N3314" i="4"/>
  <c r="G3315" i="4"/>
  <c r="N3315" i="4"/>
  <c r="G3316" i="4"/>
  <c r="N3316" i="4"/>
  <c r="G3317" i="4"/>
  <c r="N3317" i="4"/>
  <c r="G3318" i="4"/>
  <c r="N3318" i="4"/>
  <c r="G3319" i="4"/>
  <c r="N3319" i="4"/>
  <c r="G3320" i="4"/>
  <c r="N3320" i="4"/>
  <c r="G3321" i="4"/>
  <c r="N3321" i="4"/>
  <c r="G3322" i="4"/>
  <c r="N3322" i="4"/>
  <c r="G3323" i="4"/>
  <c r="N3323" i="4"/>
  <c r="G3324" i="4"/>
  <c r="N3324" i="4"/>
  <c r="G3325" i="4"/>
  <c r="N3325" i="4"/>
  <c r="G3326" i="4"/>
  <c r="N3326" i="4"/>
  <c r="BE158" i="6"/>
  <c r="BE157" i="6"/>
  <c r="BE1450" i="5"/>
  <c r="D1333" i="5"/>
  <c r="BA1333" i="5"/>
  <c r="E1333" i="5"/>
  <c r="BB1333" i="5"/>
  <c r="F1333" i="5"/>
  <c r="BC1333" i="5"/>
  <c r="G1333" i="5"/>
  <c r="BD1333" i="5"/>
  <c r="BE1333" i="5"/>
  <c r="M1333" i="5"/>
  <c r="D1334" i="5"/>
  <c r="BA1334" i="5"/>
  <c r="E1334" i="5"/>
  <c r="BB1334" i="5"/>
  <c r="F1334" i="5"/>
  <c r="BC1334" i="5"/>
  <c r="G1334" i="5"/>
  <c r="BD1334" i="5"/>
  <c r="BE1334" i="5"/>
  <c r="M1334" i="5"/>
  <c r="N1334" i="5"/>
  <c r="D1335" i="5"/>
  <c r="BA1335" i="5"/>
  <c r="E1335" i="5"/>
  <c r="BB1335" i="5"/>
  <c r="F1335" i="5"/>
  <c r="BC1335" i="5"/>
  <c r="G1335" i="5"/>
  <c r="BD1335" i="5"/>
  <c r="BE1335" i="5"/>
  <c r="M1335" i="5"/>
  <c r="D1336" i="5"/>
  <c r="BA1336" i="5"/>
  <c r="E1336" i="5"/>
  <c r="BB1336" i="5"/>
  <c r="F1336" i="5"/>
  <c r="BC1336" i="5"/>
  <c r="G1336" i="5"/>
  <c r="BD1336" i="5"/>
  <c r="BE1336" i="5"/>
  <c r="M1336" i="5"/>
  <c r="N1336" i="5"/>
  <c r="D1337" i="5"/>
  <c r="BA1337" i="5"/>
  <c r="E1337" i="5"/>
  <c r="BB1337" i="5"/>
  <c r="F1337" i="5"/>
  <c r="BC1337" i="5"/>
  <c r="G1337" i="5"/>
  <c r="BD1337" i="5"/>
  <c r="BE1337" i="5"/>
  <c r="M1337" i="5"/>
  <c r="D1338" i="5"/>
  <c r="BA1338" i="5"/>
  <c r="E1338" i="5"/>
  <c r="BB1338" i="5"/>
  <c r="F1338" i="5"/>
  <c r="BC1338" i="5"/>
  <c r="G1338" i="5"/>
  <c r="BD1338" i="5"/>
  <c r="BE1338" i="5"/>
  <c r="M1338" i="5"/>
  <c r="K1338" i="5"/>
  <c r="L1338" i="5"/>
  <c r="N1338" i="5"/>
  <c r="O1338" i="5"/>
  <c r="D1339" i="5"/>
  <c r="BA1339" i="5"/>
  <c r="E1339" i="5"/>
  <c r="BB1339" i="5"/>
  <c r="F1339" i="5"/>
  <c r="BC1339" i="5"/>
  <c r="G1339" i="5"/>
  <c r="BD1339" i="5"/>
  <c r="BE1339" i="5"/>
  <c r="M1339" i="5"/>
  <c r="N1339" i="5"/>
  <c r="D1340" i="5"/>
  <c r="BA1340" i="5"/>
  <c r="E1340" i="5"/>
  <c r="BB1340" i="5"/>
  <c r="F1340" i="5"/>
  <c r="BC1340" i="5"/>
  <c r="G1340" i="5"/>
  <c r="BD1340" i="5"/>
  <c r="BE1340" i="5"/>
  <c r="M1340" i="5"/>
  <c r="N1340" i="5"/>
  <c r="D1341" i="5"/>
  <c r="BA1341" i="5"/>
  <c r="E1341" i="5"/>
  <c r="BB1341" i="5"/>
  <c r="F1341" i="5"/>
  <c r="BC1341" i="5"/>
  <c r="G1341" i="5"/>
  <c r="BD1341" i="5"/>
  <c r="BE1341" i="5"/>
  <c r="M1341" i="5"/>
  <c r="D1342" i="5"/>
  <c r="BA1342" i="5"/>
  <c r="E1342" i="5"/>
  <c r="BB1342" i="5"/>
  <c r="F1342" i="5"/>
  <c r="BC1342" i="5"/>
  <c r="G1342" i="5"/>
  <c r="BD1342" i="5"/>
  <c r="BE1342" i="5"/>
  <c r="M1342" i="5"/>
  <c r="D1343" i="5"/>
  <c r="BA1343" i="5"/>
  <c r="E1343" i="5"/>
  <c r="BB1343" i="5"/>
  <c r="F1343" i="5"/>
  <c r="BC1343" i="5"/>
  <c r="G1343" i="5"/>
  <c r="BD1343" i="5"/>
  <c r="BE1343" i="5"/>
  <c r="K1343" i="5"/>
  <c r="M1343" i="5"/>
  <c r="D1344" i="5"/>
  <c r="BA1344" i="5"/>
  <c r="E1344" i="5"/>
  <c r="BB1344" i="5"/>
  <c r="F1344" i="5"/>
  <c r="BC1344" i="5"/>
  <c r="G1344" i="5"/>
  <c r="BD1344" i="5"/>
  <c r="BE1344" i="5"/>
  <c r="K1344" i="5"/>
  <c r="M1344" i="5"/>
  <c r="D1345" i="5"/>
  <c r="BA1345" i="5"/>
  <c r="E1345" i="5"/>
  <c r="BB1345" i="5"/>
  <c r="F1345" i="5"/>
  <c r="BC1345" i="5"/>
  <c r="G1345" i="5"/>
  <c r="BD1345" i="5"/>
  <c r="BE1345" i="5"/>
  <c r="M1345" i="5"/>
  <c r="D1346" i="5"/>
  <c r="BA1346" i="5"/>
  <c r="E1346" i="5"/>
  <c r="BB1346" i="5"/>
  <c r="F1346" i="5"/>
  <c r="BC1346" i="5"/>
  <c r="G1346" i="5"/>
  <c r="BD1346" i="5"/>
  <c r="BE1346" i="5"/>
  <c r="M1346" i="5"/>
  <c r="N1346" i="5"/>
  <c r="D1347" i="5"/>
  <c r="BA1347" i="5"/>
  <c r="E1347" i="5"/>
  <c r="BB1347" i="5"/>
  <c r="F1347" i="5"/>
  <c r="BC1347" i="5"/>
  <c r="G1347" i="5"/>
  <c r="BD1347" i="5"/>
  <c r="BE1347" i="5"/>
  <c r="M1347" i="5"/>
  <c r="D1348" i="5"/>
  <c r="BA1348" i="5"/>
  <c r="E1348" i="5"/>
  <c r="BB1348" i="5"/>
  <c r="F1348" i="5"/>
  <c r="BC1348" i="5"/>
  <c r="G1348" i="5"/>
  <c r="BD1348" i="5"/>
  <c r="BE1348" i="5"/>
  <c r="M1348" i="5"/>
  <c r="N1348" i="5"/>
  <c r="D1349" i="5"/>
  <c r="BA1349" i="5"/>
  <c r="E1349" i="5"/>
  <c r="BB1349" i="5"/>
  <c r="F1349" i="5"/>
  <c r="BC1349" i="5"/>
  <c r="G1349" i="5"/>
  <c r="BD1349" i="5"/>
  <c r="BE1349" i="5"/>
  <c r="M1349" i="5"/>
  <c r="D1350" i="5"/>
  <c r="BA1350" i="5"/>
  <c r="E1350" i="5"/>
  <c r="BB1350" i="5"/>
  <c r="F1350" i="5"/>
  <c r="BC1350" i="5"/>
  <c r="G1350" i="5"/>
  <c r="BD1350" i="5"/>
  <c r="BE1350" i="5"/>
  <c r="M1350" i="5"/>
  <c r="D1351" i="5"/>
  <c r="BA1351" i="5"/>
  <c r="E1351" i="5"/>
  <c r="BB1351" i="5"/>
  <c r="F1351" i="5"/>
  <c r="BC1351" i="5"/>
  <c r="G1351" i="5"/>
  <c r="BD1351" i="5"/>
  <c r="BE1351" i="5"/>
  <c r="M1351" i="5"/>
  <c r="D1352" i="5"/>
  <c r="BA1352" i="5"/>
  <c r="E1352" i="5"/>
  <c r="BB1352" i="5"/>
  <c r="F1352" i="5"/>
  <c r="BC1352" i="5"/>
  <c r="G1352" i="5"/>
  <c r="BD1352" i="5"/>
  <c r="BE1352" i="5"/>
  <c r="M1352" i="5"/>
  <c r="N1352" i="5"/>
  <c r="D1353" i="5"/>
  <c r="BA1353" i="5"/>
  <c r="E1353" i="5"/>
  <c r="BB1353" i="5"/>
  <c r="F1353" i="5"/>
  <c r="BC1353" i="5"/>
  <c r="G1353" i="5"/>
  <c r="BD1353" i="5"/>
  <c r="BE1353" i="5"/>
  <c r="M1353" i="5"/>
  <c r="N1353" i="5"/>
  <c r="D1354" i="5"/>
  <c r="BA1354" i="5"/>
  <c r="E1354" i="5"/>
  <c r="BB1354" i="5"/>
  <c r="F1354" i="5"/>
  <c r="BC1354" i="5"/>
  <c r="G1354" i="5"/>
  <c r="BD1354" i="5"/>
  <c r="BE1354" i="5"/>
  <c r="M1354" i="5"/>
  <c r="D1355" i="5"/>
  <c r="BA1355" i="5"/>
  <c r="E1355" i="5"/>
  <c r="BB1355" i="5"/>
  <c r="F1355" i="5"/>
  <c r="BC1355" i="5"/>
  <c r="G1355" i="5"/>
  <c r="BD1355" i="5"/>
  <c r="BE1355" i="5"/>
  <c r="M1355" i="5"/>
  <c r="D1356" i="5"/>
  <c r="BA1356" i="5"/>
  <c r="E1356" i="5"/>
  <c r="BB1356" i="5"/>
  <c r="F1356" i="5"/>
  <c r="BC1356" i="5"/>
  <c r="G1356" i="5"/>
  <c r="BD1356" i="5"/>
  <c r="BE1356" i="5"/>
  <c r="M1356" i="5"/>
  <c r="D1357" i="5"/>
  <c r="BA1357" i="5"/>
  <c r="E1357" i="5"/>
  <c r="BB1357" i="5"/>
  <c r="F1357" i="5"/>
  <c r="BC1357" i="5"/>
  <c r="G1357" i="5"/>
  <c r="BD1357" i="5"/>
  <c r="BE1357" i="5"/>
  <c r="M1357" i="5"/>
  <c r="D1358" i="5"/>
  <c r="BA1358" i="5"/>
  <c r="E1358" i="5"/>
  <c r="BB1358" i="5"/>
  <c r="F1358" i="5"/>
  <c r="BC1358" i="5"/>
  <c r="G1358" i="5"/>
  <c r="BD1358" i="5"/>
  <c r="BE1358" i="5"/>
  <c r="M1358" i="5"/>
  <c r="D1359" i="5"/>
  <c r="BA1359" i="5"/>
  <c r="E1359" i="5"/>
  <c r="BB1359" i="5"/>
  <c r="F1359" i="5"/>
  <c r="BC1359" i="5"/>
  <c r="G1359" i="5"/>
  <c r="BD1359" i="5"/>
  <c r="BE1359" i="5"/>
  <c r="M1359" i="5"/>
  <c r="D1360" i="5"/>
  <c r="BA1360" i="5"/>
  <c r="E1360" i="5"/>
  <c r="BB1360" i="5"/>
  <c r="F1360" i="5"/>
  <c r="BC1360" i="5"/>
  <c r="G1360" i="5"/>
  <c r="BD1360" i="5"/>
  <c r="BE1360" i="5"/>
  <c r="M1360" i="5"/>
  <c r="D1361" i="5"/>
  <c r="BA1361" i="5"/>
  <c r="E1361" i="5"/>
  <c r="BB1361" i="5"/>
  <c r="F1361" i="5"/>
  <c r="BC1361" i="5"/>
  <c r="G1361" i="5"/>
  <c r="BD1361" i="5"/>
  <c r="BE1361" i="5"/>
  <c r="M1361" i="5"/>
  <c r="D1362" i="5"/>
  <c r="BA1362" i="5"/>
  <c r="E1362" i="5"/>
  <c r="BB1362" i="5"/>
  <c r="F1362" i="5"/>
  <c r="BC1362" i="5"/>
  <c r="G1362" i="5"/>
  <c r="BD1362" i="5"/>
  <c r="BE1362" i="5"/>
  <c r="M1362" i="5"/>
  <c r="D1363" i="5"/>
  <c r="BA1363" i="5"/>
  <c r="E1363" i="5"/>
  <c r="BB1363" i="5"/>
  <c r="F1363" i="5"/>
  <c r="BC1363" i="5"/>
  <c r="G1363" i="5"/>
  <c r="BD1363" i="5"/>
  <c r="BE1363" i="5"/>
  <c r="M1363" i="5"/>
  <c r="D1364" i="5"/>
  <c r="BA1364" i="5"/>
  <c r="E1364" i="5"/>
  <c r="BB1364" i="5"/>
  <c r="F1364" i="5"/>
  <c r="BC1364" i="5"/>
  <c r="G1364" i="5"/>
  <c r="BD1364" i="5"/>
  <c r="BE1364" i="5"/>
  <c r="M1364" i="5"/>
  <c r="D1365" i="5"/>
  <c r="BA1365" i="5"/>
  <c r="E1365" i="5"/>
  <c r="BB1365" i="5"/>
  <c r="F1365" i="5"/>
  <c r="BC1365" i="5"/>
  <c r="G1365" i="5"/>
  <c r="BD1365" i="5"/>
  <c r="BE1365" i="5"/>
  <c r="M1365" i="5"/>
  <c r="K1365" i="5"/>
  <c r="L1365" i="5"/>
  <c r="N1365" i="5"/>
  <c r="O1365" i="5"/>
  <c r="D1366" i="5"/>
  <c r="BA1366" i="5"/>
  <c r="E1366" i="5"/>
  <c r="BB1366" i="5"/>
  <c r="F1366" i="5"/>
  <c r="BC1366" i="5"/>
  <c r="G1366" i="5"/>
  <c r="BD1366" i="5"/>
  <c r="BE1366" i="5"/>
  <c r="K1366" i="5"/>
  <c r="M1366" i="5"/>
  <c r="D1367" i="5"/>
  <c r="BA1367" i="5"/>
  <c r="E1367" i="5"/>
  <c r="BB1367" i="5"/>
  <c r="F1367" i="5"/>
  <c r="BC1367" i="5"/>
  <c r="G1367" i="5"/>
  <c r="BD1367" i="5"/>
  <c r="BE1367" i="5"/>
  <c r="M1367" i="5"/>
  <c r="D1368" i="5"/>
  <c r="BA1368" i="5"/>
  <c r="E1368" i="5"/>
  <c r="BB1368" i="5"/>
  <c r="F1368" i="5"/>
  <c r="BC1368" i="5"/>
  <c r="G1368" i="5"/>
  <c r="BD1368" i="5"/>
  <c r="BE1368" i="5"/>
  <c r="M1368" i="5"/>
  <c r="N1368" i="5"/>
  <c r="D1369" i="5"/>
  <c r="BA1369" i="5"/>
  <c r="E1369" i="5"/>
  <c r="BB1369" i="5"/>
  <c r="F1369" i="5"/>
  <c r="BC1369" i="5"/>
  <c r="G1369" i="5"/>
  <c r="BD1369" i="5"/>
  <c r="BE1369" i="5"/>
  <c r="M1369" i="5"/>
  <c r="N1369" i="5"/>
  <c r="D1370" i="5"/>
  <c r="BA1370" i="5"/>
  <c r="E1370" i="5"/>
  <c r="BB1370" i="5"/>
  <c r="F1370" i="5"/>
  <c r="BC1370" i="5"/>
  <c r="G1370" i="5"/>
  <c r="BD1370" i="5"/>
  <c r="BE1370" i="5"/>
  <c r="M1370" i="5"/>
  <c r="N1370" i="5"/>
  <c r="D1371" i="5"/>
  <c r="BA1371" i="5"/>
  <c r="E1371" i="5"/>
  <c r="BB1371" i="5"/>
  <c r="F1371" i="5"/>
  <c r="BC1371" i="5"/>
  <c r="G1371" i="5"/>
  <c r="BD1371" i="5"/>
  <c r="BE1371" i="5"/>
  <c r="M1371" i="5"/>
  <c r="D1372" i="5"/>
  <c r="BA1372" i="5"/>
  <c r="E1372" i="5"/>
  <c r="BB1372" i="5"/>
  <c r="F1372" i="5"/>
  <c r="BC1372" i="5"/>
  <c r="G1372" i="5"/>
  <c r="BD1372" i="5"/>
  <c r="BE1372" i="5"/>
  <c r="K1372" i="5"/>
  <c r="M1372" i="5"/>
  <c r="D1373" i="5"/>
  <c r="BA1373" i="5"/>
  <c r="E1373" i="5"/>
  <c r="BB1373" i="5"/>
  <c r="F1373" i="5"/>
  <c r="BC1373" i="5"/>
  <c r="G1373" i="5"/>
  <c r="BD1373" i="5"/>
  <c r="BE1373" i="5"/>
  <c r="M1373" i="5"/>
  <c r="D1374" i="5"/>
  <c r="BA1374" i="5"/>
  <c r="E1374" i="5"/>
  <c r="BB1374" i="5"/>
  <c r="F1374" i="5"/>
  <c r="BC1374" i="5"/>
  <c r="G1374" i="5"/>
  <c r="BD1374" i="5"/>
  <c r="BE1374" i="5"/>
  <c r="M1374" i="5"/>
  <c r="D1375" i="5"/>
  <c r="BA1375" i="5"/>
  <c r="E1375" i="5"/>
  <c r="BB1375" i="5"/>
  <c r="F1375" i="5"/>
  <c r="BC1375" i="5"/>
  <c r="G1375" i="5"/>
  <c r="BD1375" i="5"/>
  <c r="BE1375" i="5"/>
  <c r="M1375" i="5"/>
  <c r="D1376" i="5"/>
  <c r="BA1376" i="5"/>
  <c r="E1376" i="5"/>
  <c r="BB1376" i="5"/>
  <c r="F1376" i="5"/>
  <c r="BC1376" i="5"/>
  <c r="G1376" i="5"/>
  <c r="BD1376" i="5"/>
  <c r="BE1376" i="5"/>
  <c r="M1376" i="5"/>
  <c r="D1377" i="5"/>
  <c r="BA1377" i="5"/>
  <c r="E1377" i="5"/>
  <c r="BB1377" i="5"/>
  <c r="F1377" i="5"/>
  <c r="BC1377" i="5"/>
  <c r="G1377" i="5"/>
  <c r="BD1377" i="5"/>
  <c r="BE1377" i="5"/>
  <c r="M1377" i="5"/>
  <c r="D1378" i="5"/>
  <c r="BA1378" i="5"/>
  <c r="E1378" i="5"/>
  <c r="BB1378" i="5"/>
  <c r="F1378" i="5"/>
  <c r="BC1378" i="5"/>
  <c r="G1378" i="5"/>
  <c r="BD1378" i="5"/>
  <c r="BE1378" i="5"/>
  <c r="M1378" i="5"/>
  <c r="D1379" i="5"/>
  <c r="BA1379" i="5"/>
  <c r="E1379" i="5"/>
  <c r="BB1379" i="5"/>
  <c r="F1379" i="5"/>
  <c r="BC1379" i="5"/>
  <c r="G1379" i="5"/>
  <c r="BD1379" i="5"/>
  <c r="BE1379" i="5"/>
  <c r="M1379" i="5"/>
  <c r="D1380" i="5"/>
  <c r="BA1380" i="5"/>
  <c r="E1380" i="5"/>
  <c r="BB1380" i="5"/>
  <c r="F1380" i="5"/>
  <c r="BC1380" i="5"/>
  <c r="G1380" i="5"/>
  <c r="BD1380" i="5"/>
  <c r="BE1380" i="5"/>
  <c r="M1380" i="5"/>
  <c r="D1381" i="5"/>
  <c r="BA1381" i="5"/>
  <c r="E1381" i="5"/>
  <c r="BB1381" i="5"/>
  <c r="F1381" i="5"/>
  <c r="BC1381" i="5"/>
  <c r="G1381" i="5"/>
  <c r="BD1381" i="5"/>
  <c r="BE1381" i="5"/>
  <c r="M1381" i="5"/>
  <c r="D1382" i="5"/>
  <c r="BA1382" i="5"/>
  <c r="E1382" i="5"/>
  <c r="BB1382" i="5"/>
  <c r="F1382" i="5"/>
  <c r="BC1382" i="5"/>
  <c r="G1382" i="5"/>
  <c r="BD1382" i="5"/>
  <c r="BE1382" i="5"/>
  <c r="M1382" i="5"/>
  <c r="D1383" i="5"/>
  <c r="BA1383" i="5"/>
  <c r="E1383" i="5"/>
  <c r="BB1383" i="5"/>
  <c r="F1383" i="5"/>
  <c r="BC1383" i="5"/>
  <c r="G1383" i="5"/>
  <c r="BD1383" i="5"/>
  <c r="BE1383" i="5"/>
  <c r="M1383" i="5"/>
  <c r="D1384" i="5"/>
  <c r="BA1384" i="5"/>
  <c r="E1384" i="5"/>
  <c r="BB1384" i="5"/>
  <c r="F1384" i="5"/>
  <c r="BC1384" i="5"/>
  <c r="G1384" i="5"/>
  <c r="BD1384" i="5"/>
  <c r="BE1384" i="5"/>
  <c r="M1384" i="5"/>
  <c r="D1385" i="5"/>
  <c r="BA1385" i="5"/>
  <c r="E1385" i="5"/>
  <c r="BB1385" i="5"/>
  <c r="F1385" i="5"/>
  <c r="BC1385" i="5"/>
  <c r="G1385" i="5"/>
  <c r="BD1385" i="5"/>
  <c r="BE1385" i="5"/>
  <c r="M1385" i="5"/>
  <c r="D1386" i="5"/>
  <c r="BA1386" i="5"/>
  <c r="E1386" i="5"/>
  <c r="BB1386" i="5"/>
  <c r="F1386" i="5"/>
  <c r="BC1386" i="5"/>
  <c r="G1386" i="5"/>
  <c r="BD1386" i="5"/>
  <c r="BE1386" i="5"/>
  <c r="M1386" i="5"/>
  <c r="D1387" i="5"/>
  <c r="BA1387" i="5"/>
  <c r="E1387" i="5"/>
  <c r="BB1387" i="5"/>
  <c r="F1387" i="5"/>
  <c r="BC1387" i="5"/>
  <c r="G1387" i="5"/>
  <c r="BD1387" i="5"/>
  <c r="BE1387" i="5"/>
  <c r="M1387" i="5"/>
  <c r="D1388" i="5"/>
  <c r="BA1388" i="5"/>
  <c r="E1388" i="5"/>
  <c r="BB1388" i="5"/>
  <c r="F1388" i="5"/>
  <c r="BC1388" i="5"/>
  <c r="G1388" i="5"/>
  <c r="BD1388" i="5"/>
  <c r="BE1388" i="5"/>
  <c r="M1388" i="5"/>
  <c r="D1389" i="5"/>
  <c r="BA1389" i="5"/>
  <c r="E1389" i="5"/>
  <c r="BB1389" i="5"/>
  <c r="F1389" i="5"/>
  <c r="BC1389" i="5"/>
  <c r="G1389" i="5"/>
  <c r="BD1389" i="5"/>
  <c r="BE1389" i="5"/>
  <c r="M1389" i="5"/>
  <c r="D1390" i="5"/>
  <c r="BA1390" i="5"/>
  <c r="E1390" i="5"/>
  <c r="BB1390" i="5"/>
  <c r="F1390" i="5"/>
  <c r="BC1390" i="5"/>
  <c r="G1390" i="5"/>
  <c r="BD1390" i="5"/>
  <c r="BE1390" i="5"/>
  <c r="M1390" i="5"/>
  <c r="D1391" i="5"/>
  <c r="BA1391" i="5"/>
  <c r="E1391" i="5"/>
  <c r="BB1391" i="5"/>
  <c r="F1391" i="5"/>
  <c r="BC1391" i="5"/>
  <c r="G1391" i="5"/>
  <c r="BD1391" i="5"/>
  <c r="BE1391" i="5"/>
  <c r="M1391" i="5"/>
  <c r="D1392" i="5"/>
  <c r="BA1392" i="5"/>
  <c r="E1392" i="5"/>
  <c r="BB1392" i="5"/>
  <c r="F1392" i="5"/>
  <c r="BC1392" i="5"/>
  <c r="G1392" i="5"/>
  <c r="BD1392" i="5"/>
  <c r="BE1392" i="5"/>
  <c r="M1392" i="5"/>
  <c r="N1392" i="5"/>
  <c r="D1393" i="5"/>
  <c r="BA1393" i="5"/>
  <c r="E1393" i="5"/>
  <c r="BB1393" i="5"/>
  <c r="F1393" i="5"/>
  <c r="BC1393" i="5"/>
  <c r="G1393" i="5"/>
  <c r="BD1393" i="5"/>
  <c r="BE1393" i="5"/>
  <c r="M1393" i="5"/>
  <c r="N1393" i="5"/>
  <c r="K1393" i="5"/>
  <c r="L1393" i="5"/>
  <c r="O1393" i="5"/>
  <c r="D1394" i="5"/>
  <c r="BA1394" i="5"/>
  <c r="E1394" i="5"/>
  <c r="BB1394" i="5"/>
  <c r="F1394" i="5"/>
  <c r="BC1394" i="5"/>
  <c r="G1394" i="5"/>
  <c r="BD1394" i="5"/>
  <c r="BE1394" i="5"/>
  <c r="M1394" i="5"/>
  <c r="D1395" i="5"/>
  <c r="BA1395" i="5"/>
  <c r="E1395" i="5"/>
  <c r="BB1395" i="5"/>
  <c r="F1395" i="5"/>
  <c r="BC1395" i="5"/>
  <c r="G1395" i="5"/>
  <c r="BD1395" i="5"/>
  <c r="BE1395" i="5"/>
  <c r="M1395" i="5"/>
  <c r="D1396" i="5"/>
  <c r="BA1396" i="5"/>
  <c r="E1396" i="5"/>
  <c r="BB1396" i="5"/>
  <c r="F1396" i="5"/>
  <c r="BC1396" i="5"/>
  <c r="G1396" i="5"/>
  <c r="BD1396" i="5"/>
  <c r="BE1396" i="5"/>
  <c r="M1396" i="5"/>
  <c r="N1396" i="5"/>
  <c r="D1397" i="5"/>
  <c r="BA1397" i="5"/>
  <c r="E1397" i="5"/>
  <c r="BB1397" i="5"/>
  <c r="F1397" i="5"/>
  <c r="BC1397" i="5"/>
  <c r="G1397" i="5"/>
  <c r="BD1397" i="5"/>
  <c r="BE1397" i="5"/>
  <c r="M1397" i="5"/>
  <c r="D1398" i="5"/>
  <c r="BA1398" i="5"/>
  <c r="E1398" i="5"/>
  <c r="BB1398" i="5"/>
  <c r="F1398" i="5"/>
  <c r="BC1398" i="5"/>
  <c r="G1398" i="5"/>
  <c r="BD1398" i="5"/>
  <c r="BE1398" i="5"/>
  <c r="K1398" i="5"/>
  <c r="L1398" i="5"/>
  <c r="M1398" i="5"/>
  <c r="N1398" i="5"/>
  <c r="O1398" i="5"/>
  <c r="D1399" i="5"/>
  <c r="BA1399" i="5"/>
  <c r="E1399" i="5"/>
  <c r="BB1399" i="5"/>
  <c r="F1399" i="5"/>
  <c r="BC1399" i="5"/>
  <c r="G1399" i="5"/>
  <c r="BD1399" i="5"/>
  <c r="BE1399" i="5"/>
  <c r="M1399" i="5"/>
  <c r="D1400" i="5"/>
  <c r="BA1400" i="5"/>
  <c r="E1400" i="5"/>
  <c r="BB1400" i="5"/>
  <c r="F1400" i="5"/>
  <c r="BC1400" i="5"/>
  <c r="G1400" i="5"/>
  <c r="BD1400" i="5"/>
  <c r="BE1400" i="5"/>
  <c r="M1400" i="5"/>
  <c r="D1401" i="5"/>
  <c r="BA1401" i="5"/>
  <c r="E1401" i="5"/>
  <c r="BB1401" i="5"/>
  <c r="F1401" i="5"/>
  <c r="BC1401" i="5"/>
  <c r="G1401" i="5"/>
  <c r="BD1401" i="5"/>
  <c r="BE1401" i="5"/>
  <c r="M1401" i="5"/>
  <c r="N1401" i="5"/>
  <c r="D1402" i="5"/>
  <c r="BA1402" i="5"/>
  <c r="E1402" i="5"/>
  <c r="BB1402" i="5"/>
  <c r="F1402" i="5"/>
  <c r="BC1402" i="5"/>
  <c r="G1402" i="5"/>
  <c r="BD1402" i="5"/>
  <c r="BE1402" i="5"/>
  <c r="M1402" i="5"/>
  <c r="D1403" i="5"/>
  <c r="BA1403" i="5"/>
  <c r="E1403" i="5"/>
  <c r="BB1403" i="5"/>
  <c r="F1403" i="5"/>
  <c r="BC1403" i="5"/>
  <c r="G1403" i="5"/>
  <c r="BD1403" i="5"/>
  <c r="BE1403" i="5"/>
  <c r="M1403" i="5"/>
  <c r="N1403" i="5"/>
  <c r="D1404" i="5"/>
  <c r="BA1404" i="5"/>
  <c r="E1404" i="5"/>
  <c r="BB1404" i="5"/>
  <c r="F1404" i="5"/>
  <c r="BC1404" i="5"/>
  <c r="G1404" i="5"/>
  <c r="BD1404" i="5"/>
  <c r="BE1404" i="5"/>
  <c r="M1404" i="5"/>
  <c r="D1405" i="5"/>
  <c r="BA1405" i="5"/>
  <c r="E1405" i="5"/>
  <c r="BB1405" i="5"/>
  <c r="F1405" i="5"/>
  <c r="BC1405" i="5"/>
  <c r="G1405" i="5"/>
  <c r="BD1405" i="5"/>
  <c r="BE1405" i="5"/>
  <c r="M1405" i="5"/>
  <c r="N1405" i="5"/>
  <c r="D1406" i="5"/>
  <c r="BA1406" i="5"/>
  <c r="E1406" i="5"/>
  <c r="BB1406" i="5"/>
  <c r="F1406" i="5"/>
  <c r="BC1406" i="5"/>
  <c r="G1406" i="5"/>
  <c r="BD1406" i="5"/>
  <c r="BE1406" i="5"/>
  <c r="M1406" i="5"/>
  <c r="D1407" i="5"/>
  <c r="BA1407" i="5"/>
  <c r="E1407" i="5"/>
  <c r="BB1407" i="5"/>
  <c r="F1407" i="5"/>
  <c r="BC1407" i="5"/>
  <c r="G1407" i="5"/>
  <c r="BD1407" i="5"/>
  <c r="BE1407" i="5"/>
  <c r="K1407" i="5"/>
  <c r="M1407" i="5"/>
  <c r="D1408" i="5"/>
  <c r="BA1408" i="5"/>
  <c r="E1408" i="5"/>
  <c r="BB1408" i="5"/>
  <c r="F1408" i="5"/>
  <c r="BC1408" i="5"/>
  <c r="G1408" i="5"/>
  <c r="BD1408" i="5"/>
  <c r="BE1408" i="5"/>
  <c r="M1408" i="5"/>
  <c r="N1408" i="5"/>
  <c r="D1409" i="5"/>
  <c r="BA1409" i="5"/>
  <c r="E1409" i="5"/>
  <c r="BB1409" i="5"/>
  <c r="F1409" i="5"/>
  <c r="BC1409" i="5"/>
  <c r="G1409" i="5"/>
  <c r="BD1409" i="5"/>
  <c r="BE1409" i="5"/>
  <c r="M1409" i="5"/>
  <c r="D1410" i="5"/>
  <c r="BA1410" i="5"/>
  <c r="E1410" i="5"/>
  <c r="BB1410" i="5"/>
  <c r="F1410" i="5"/>
  <c r="BC1410" i="5"/>
  <c r="G1410" i="5"/>
  <c r="BD1410" i="5"/>
  <c r="BE1410" i="5"/>
  <c r="M1410" i="5"/>
  <c r="D1411" i="5"/>
  <c r="BA1411" i="5"/>
  <c r="E1411" i="5"/>
  <c r="BB1411" i="5"/>
  <c r="F1411" i="5"/>
  <c r="BC1411" i="5"/>
  <c r="G1411" i="5"/>
  <c r="BD1411" i="5"/>
  <c r="BE1411" i="5"/>
  <c r="M1411" i="5"/>
  <c r="D1412" i="5"/>
  <c r="BA1412" i="5"/>
  <c r="E1412" i="5"/>
  <c r="BB1412" i="5"/>
  <c r="F1412" i="5"/>
  <c r="BC1412" i="5"/>
  <c r="G1412" i="5"/>
  <c r="BD1412" i="5"/>
  <c r="BE1412" i="5"/>
  <c r="M1412" i="5"/>
  <c r="D1413" i="5"/>
  <c r="BA1413" i="5"/>
  <c r="E1413" i="5"/>
  <c r="BB1413" i="5"/>
  <c r="F1413" i="5"/>
  <c r="BC1413" i="5"/>
  <c r="G1413" i="5"/>
  <c r="BD1413" i="5"/>
  <c r="BE1413" i="5"/>
  <c r="M1413" i="5"/>
  <c r="K1413" i="5"/>
  <c r="L1413" i="5"/>
  <c r="N1413" i="5"/>
  <c r="O1413" i="5"/>
  <c r="D1414" i="5"/>
  <c r="BA1414" i="5"/>
  <c r="E1414" i="5"/>
  <c r="BB1414" i="5"/>
  <c r="F1414" i="5"/>
  <c r="BC1414" i="5"/>
  <c r="G1414" i="5"/>
  <c r="BD1414" i="5"/>
  <c r="BE1414" i="5"/>
  <c r="M1414" i="5"/>
  <c r="N1414" i="5"/>
  <c r="D1415" i="5"/>
  <c r="BA1415" i="5"/>
  <c r="E1415" i="5"/>
  <c r="BB1415" i="5"/>
  <c r="F1415" i="5"/>
  <c r="BC1415" i="5"/>
  <c r="G1415" i="5"/>
  <c r="BD1415" i="5"/>
  <c r="BE1415" i="5"/>
  <c r="M1415" i="5"/>
  <c r="D1416" i="5"/>
  <c r="BA1416" i="5"/>
  <c r="E1416" i="5"/>
  <c r="BB1416" i="5"/>
  <c r="F1416" i="5"/>
  <c r="BC1416" i="5"/>
  <c r="G1416" i="5"/>
  <c r="BD1416" i="5"/>
  <c r="BE1416" i="5"/>
  <c r="M1416" i="5"/>
  <c r="N1416" i="5"/>
  <c r="D1417" i="5"/>
  <c r="BA1417" i="5"/>
  <c r="E1417" i="5"/>
  <c r="BB1417" i="5"/>
  <c r="F1417" i="5"/>
  <c r="BC1417" i="5"/>
  <c r="G1417" i="5"/>
  <c r="BD1417" i="5"/>
  <c r="BE1417" i="5"/>
  <c r="M1417" i="5"/>
  <c r="N1417" i="5"/>
  <c r="K1417" i="5"/>
  <c r="L1417" i="5"/>
  <c r="O1417" i="5"/>
  <c r="D1418" i="5"/>
  <c r="BA1418" i="5"/>
  <c r="E1418" i="5"/>
  <c r="BB1418" i="5"/>
  <c r="F1418" i="5"/>
  <c r="BC1418" i="5"/>
  <c r="G1418" i="5"/>
  <c r="BD1418" i="5"/>
  <c r="BE1418" i="5"/>
  <c r="M1418" i="5"/>
  <c r="D1419" i="5"/>
  <c r="BA1419" i="5"/>
  <c r="E1419" i="5"/>
  <c r="BB1419" i="5"/>
  <c r="F1419" i="5"/>
  <c r="BC1419" i="5"/>
  <c r="G1419" i="5"/>
  <c r="BD1419" i="5"/>
  <c r="BE1419" i="5"/>
  <c r="M1419" i="5"/>
  <c r="N1419" i="5"/>
  <c r="D1420" i="5"/>
  <c r="BA1420" i="5"/>
  <c r="E1420" i="5"/>
  <c r="BB1420" i="5"/>
  <c r="F1420" i="5"/>
  <c r="BC1420" i="5"/>
  <c r="G1420" i="5"/>
  <c r="BD1420" i="5"/>
  <c r="BE1420" i="5"/>
  <c r="M1420" i="5"/>
  <c r="D1421" i="5"/>
  <c r="BA1421" i="5"/>
  <c r="E1421" i="5"/>
  <c r="BB1421" i="5"/>
  <c r="F1421" i="5"/>
  <c r="BC1421" i="5"/>
  <c r="G1421" i="5"/>
  <c r="BD1421" i="5"/>
  <c r="BE1421" i="5"/>
  <c r="M1421" i="5"/>
  <c r="D1422" i="5"/>
  <c r="BA1422" i="5"/>
  <c r="E1422" i="5"/>
  <c r="BB1422" i="5"/>
  <c r="F1422" i="5"/>
  <c r="BC1422" i="5"/>
  <c r="G1422" i="5"/>
  <c r="BD1422" i="5"/>
  <c r="BE1422" i="5"/>
  <c r="M1422" i="5"/>
  <c r="D1423" i="5"/>
  <c r="BA1423" i="5"/>
  <c r="E1423" i="5"/>
  <c r="BB1423" i="5"/>
  <c r="F1423" i="5"/>
  <c r="BC1423" i="5"/>
  <c r="G1423" i="5"/>
  <c r="BD1423" i="5"/>
  <c r="BE1423" i="5"/>
  <c r="M1423" i="5"/>
  <c r="K1423" i="5"/>
  <c r="L1423" i="5"/>
  <c r="N1423" i="5"/>
  <c r="O1423" i="5"/>
  <c r="D1424" i="5"/>
  <c r="BA1424" i="5"/>
  <c r="E1424" i="5"/>
  <c r="BB1424" i="5"/>
  <c r="F1424" i="5"/>
  <c r="BC1424" i="5"/>
  <c r="G1424" i="5"/>
  <c r="BD1424" i="5"/>
  <c r="BE1424" i="5"/>
  <c r="M1424" i="5"/>
  <c r="D1425" i="5"/>
  <c r="BA1425" i="5"/>
  <c r="E1425" i="5"/>
  <c r="BB1425" i="5"/>
  <c r="F1425" i="5"/>
  <c r="BC1425" i="5"/>
  <c r="G1425" i="5"/>
  <c r="BD1425" i="5"/>
  <c r="BE1425" i="5"/>
  <c r="M1425" i="5"/>
  <c r="N1425" i="5"/>
  <c r="D1426" i="5"/>
  <c r="BA1426" i="5"/>
  <c r="E1426" i="5"/>
  <c r="BB1426" i="5"/>
  <c r="F1426" i="5"/>
  <c r="BC1426" i="5"/>
  <c r="G1426" i="5"/>
  <c r="BD1426" i="5"/>
  <c r="BE1426" i="5"/>
  <c r="M1426" i="5"/>
  <c r="D1427" i="5"/>
  <c r="BA1427" i="5"/>
  <c r="E1427" i="5"/>
  <c r="BB1427" i="5"/>
  <c r="F1427" i="5"/>
  <c r="BC1427" i="5"/>
  <c r="G1427" i="5"/>
  <c r="BD1427" i="5"/>
  <c r="BE1427" i="5"/>
  <c r="M1427" i="5"/>
  <c r="N1427" i="5"/>
  <c r="D1428" i="5"/>
  <c r="BA1428" i="5"/>
  <c r="E1428" i="5"/>
  <c r="BB1428" i="5"/>
  <c r="F1428" i="5"/>
  <c r="BC1428" i="5"/>
  <c r="G1428" i="5"/>
  <c r="BD1428" i="5"/>
  <c r="BE1428" i="5"/>
  <c r="M1428" i="5"/>
  <c r="N1428" i="5"/>
  <c r="D1429" i="5"/>
  <c r="BA1429" i="5"/>
  <c r="E1429" i="5"/>
  <c r="BB1429" i="5"/>
  <c r="F1429" i="5"/>
  <c r="BC1429" i="5"/>
  <c r="G1429" i="5"/>
  <c r="BD1429" i="5"/>
  <c r="BE1429" i="5"/>
  <c r="M1429" i="5"/>
  <c r="K1429" i="5"/>
  <c r="L1429" i="5"/>
  <c r="N1429" i="5"/>
  <c r="O1429" i="5"/>
  <c r="D1430" i="5"/>
  <c r="BA1430" i="5"/>
  <c r="E1430" i="5"/>
  <c r="BB1430" i="5"/>
  <c r="F1430" i="5"/>
  <c r="BC1430" i="5"/>
  <c r="G1430" i="5"/>
  <c r="BD1430" i="5"/>
  <c r="BE1430" i="5"/>
  <c r="M1430" i="5"/>
  <c r="K1430" i="5"/>
  <c r="L1430" i="5"/>
  <c r="N1430" i="5"/>
  <c r="O1430" i="5"/>
  <c r="D1431" i="5"/>
  <c r="BA1431" i="5"/>
  <c r="E1431" i="5"/>
  <c r="BB1431" i="5"/>
  <c r="F1431" i="5"/>
  <c r="BC1431" i="5"/>
  <c r="G1431" i="5"/>
  <c r="BD1431" i="5"/>
  <c r="BE1431" i="5"/>
  <c r="M1431" i="5"/>
  <c r="D1432" i="5"/>
  <c r="BA1432" i="5"/>
  <c r="E1432" i="5"/>
  <c r="BB1432" i="5"/>
  <c r="F1432" i="5"/>
  <c r="BC1432" i="5"/>
  <c r="G1432" i="5"/>
  <c r="BD1432" i="5"/>
  <c r="BE1432" i="5"/>
  <c r="M1432" i="5"/>
  <c r="D1433" i="5"/>
  <c r="BA1433" i="5"/>
  <c r="E1433" i="5"/>
  <c r="BB1433" i="5"/>
  <c r="F1433" i="5"/>
  <c r="BC1433" i="5"/>
  <c r="G1433" i="5"/>
  <c r="BD1433" i="5"/>
  <c r="BE1433" i="5"/>
  <c r="M1433" i="5"/>
  <c r="N1433" i="5"/>
  <c r="D1434" i="5"/>
  <c r="BA1434" i="5"/>
  <c r="E1434" i="5"/>
  <c r="BB1434" i="5"/>
  <c r="F1434" i="5"/>
  <c r="BC1434" i="5"/>
  <c r="G1434" i="5"/>
  <c r="BD1434" i="5"/>
  <c r="BE1434" i="5"/>
  <c r="M1434" i="5"/>
  <c r="D1435" i="5"/>
  <c r="BA1435" i="5"/>
  <c r="E1435" i="5"/>
  <c r="BB1435" i="5"/>
  <c r="F1435" i="5"/>
  <c r="BC1435" i="5"/>
  <c r="G1435" i="5"/>
  <c r="BD1435" i="5"/>
  <c r="BE1435" i="5"/>
  <c r="M1435" i="5"/>
  <c r="N1435" i="5"/>
  <c r="D1436" i="5"/>
  <c r="BA1436" i="5"/>
  <c r="E1436" i="5"/>
  <c r="BB1436" i="5"/>
  <c r="F1436" i="5"/>
  <c r="BC1436" i="5"/>
  <c r="G1436" i="5"/>
  <c r="BD1436" i="5"/>
  <c r="BE1436" i="5"/>
  <c r="M1436" i="5"/>
  <c r="D1437" i="5"/>
  <c r="BA1437" i="5"/>
  <c r="E1437" i="5"/>
  <c r="BB1437" i="5"/>
  <c r="F1437" i="5"/>
  <c r="BC1437" i="5"/>
  <c r="G1437" i="5"/>
  <c r="BD1437" i="5"/>
  <c r="BE1437" i="5"/>
  <c r="M1437" i="5"/>
  <c r="N1437" i="5"/>
  <c r="D1438" i="5"/>
  <c r="BA1438" i="5"/>
  <c r="E1438" i="5"/>
  <c r="BB1438" i="5"/>
  <c r="F1438" i="5"/>
  <c r="BC1438" i="5"/>
  <c r="G1438" i="5"/>
  <c r="BD1438" i="5"/>
  <c r="BE1438" i="5"/>
  <c r="M1438" i="5"/>
  <c r="D1439" i="5"/>
  <c r="BA1439" i="5"/>
  <c r="E1439" i="5"/>
  <c r="BB1439" i="5"/>
  <c r="F1439" i="5"/>
  <c r="BC1439" i="5"/>
  <c r="G1439" i="5"/>
  <c r="BD1439" i="5"/>
  <c r="BE1439" i="5"/>
  <c r="M1439" i="5"/>
  <c r="D1440" i="5"/>
  <c r="BA1440" i="5"/>
  <c r="E1440" i="5"/>
  <c r="BB1440" i="5"/>
  <c r="F1440" i="5"/>
  <c r="BC1440" i="5"/>
  <c r="G1440" i="5"/>
  <c r="BD1440" i="5"/>
  <c r="BE1440" i="5"/>
  <c r="M1440" i="5"/>
  <c r="D1441" i="5"/>
  <c r="BA1441" i="5"/>
  <c r="E1441" i="5"/>
  <c r="BB1441" i="5"/>
  <c r="F1441" i="5"/>
  <c r="BC1441" i="5"/>
  <c r="G1441" i="5"/>
  <c r="BD1441" i="5"/>
  <c r="BE1441" i="5"/>
  <c r="M1441" i="5"/>
  <c r="N1441" i="5"/>
  <c r="D1442" i="5"/>
  <c r="BA1442" i="5"/>
  <c r="E1442" i="5"/>
  <c r="BB1442" i="5"/>
  <c r="F1442" i="5"/>
  <c r="BC1442" i="5"/>
  <c r="G1442" i="5"/>
  <c r="BD1442" i="5"/>
  <c r="BE1442" i="5"/>
  <c r="M1442" i="5"/>
  <c r="D1443" i="5"/>
  <c r="BA1443" i="5"/>
  <c r="E1443" i="5"/>
  <c r="BB1443" i="5"/>
  <c r="F1443" i="5"/>
  <c r="BC1443" i="5"/>
  <c r="G1443" i="5"/>
  <c r="BD1443" i="5"/>
  <c r="BE1443" i="5"/>
  <c r="M1443" i="5"/>
  <c r="D1444" i="5"/>
  <c r="BA1444" i="5"/>
  <c r="E1444" i="5"/>
  <c r="BB1444" i="5"/>
  <c r="F1444" i="5"/>
  <c r="BC1444" i="5"/>
  <c r="G1444" i="5"/>
  <c r="BD1444" i="5"/>
  <c r="BE1444" i="5"/>
  <c r="M1444" i="5"/>
  <c r="D1445" i="5"/>
  <c r="BA1445" i="5"/>
  <c r="E1445" i="5"/>
  <c r="BB1445" i="5"/>
  <c r="F1445" i="5"/>
  <c r="BC1445" i="5"/>
  <c r="G1445" i="5"/>
  <c r="BD1445" i="5"/>
  <c r="BE1445" i="5"/>
  <c r="M1445" i="5"/>
  <c r="D1446" i="5"/>
  <c r="BA1446" i="5"/>
  <c r="E1446" i="5"/>
  <c r="BB1446" i="5"/>
  <c r="F1446" i="5"/>
  <c r="BC1446" i="5"/>
  <c r="G1446" i="5"/>
  <c r="BD1446" i="5"/>
  <c r="BE1446" i="5"/>
  <c r="M1446" i="5"/>
  <c r="D1447" i="5"/>
  <c r="BA1447" i="5"/>
  <c r="E1447" i="5"/>
  <c r="BB1447" i="5"/>
  <c r="F1447" i="5"/>
  <c r="BC1447" i="5"/>
  <c r="G1447" i="5"/>
  <c r="BD1447" i="5"/>
  <c r="BE1447" i="5"/>
  <c r="M1447" i="5"/>
  <c r="D1448" i="5"/>
  <c r="BA1448" i="5"/>
  <c r="E1448" i="5"/>
  <c r="BB1448" i="5"/>
  <c r="F1448" i="5"/>
  <c r="BC1448" i="5"/>
  <c r="G1448" i="5"/>
  <c r="BD1448" i="5"/>
  <c r="BE1448" i="5"/>
  <c r="M1448" i="5"/>
  <c r="D1449" i="5"/>
  <c r="BA1449" i="5"/>
  <c r="E1449" i="5"/>
  <c r="BB1449" i="5"/>
  <c r="F1449" i="5"/>
  <c r="BC1449" i="5"/>
  <c r="G1449" i="5"/>
  <c r="BD1449" i="5"/>
  <c r="BE1449" i="5"/>
  <c r="M1449" i="5"/>
  <c r="N1449" i="5"/>
  <c r="D1450" i="5"/>
  <c r="BA1450" i="5"/>
  <c r="E1450" i="5"/>
  <c r="BB1450" i="5"/>
  <c r="F1450" i="5"/>
  <c r="BC1450" i="5"/>
  <c r="G1450" i="5"/>
  <c r="BD1450" i="5"/>
  <c r="M1450" i="5"/>
  <c r="N1450" i="5"/>
  <c r="D1451" i="5"/>
  <c r="BA1451" i="5"/>
  <c r="E1451" i="5"/>
  <c r="BB1451" i="5"/>
  <c r="F1451" i="5"/>
  <c r="BC1451" i="5"/>
  <c r="G1451" i="5"/>
  <c r="BD1451" i="5"/>
  <c r="BE1451" i="5"/>
  <c r="M1451" i="5"/>
  <c r="D1452" i="5"/>
  <c r="BA1452" i="5"/>
  <c r="E1452" i="5"/>
  <c r="BB1452" i="5"/>
  <c r="F1452" i="5"/>
  <c r="BC1452" i="5"/>
  <c r="G1452" i="5"/>
  <c r="BD1452" i="5"/>
  <c r="BE1452" i="5"/>
  <c r="M1452" i="5"/>
  <c r="D1453" i="5"/>
  <c r="BA1453" i="5"/>
  <c r="E1453" i="5"/>
  <c r="BB1453" i="5"/>
  <c r="F1453" i="5"/>
  <c r="BC1453" i="5"/>
  <c r="G1453" i="5"/>
  <c r="BD1453" i="5"/>
  <c r="BE1453" i="5"/>
  <c r="M1453" i="5"/>
  <c r="N1453" i="5"/>
  <c r="D1454" i="5"/>
  <c r="BA1454" i="5"/>
  <c r="E1454" i="5"/>
  <c r="BB1454" i="5"/>
  <c r="F1454" i="5"/>
  <c r="BC1454" i="5"/>
  <c r="G1454" i="5"/>
  <c r="BD1454" i="5"/>
  <c r="BE1454" i="5"/>
  <c r="M1454" i="5"/>
  <c r="D1455" i="5"/>
  <c r="BA1455" i="5"/>
  <c r="E1455" i="5"/>
  <c r="BB1455" i="5"/>
  <c r="F1455" i="5"/>
  <c r="BC1455" i="5"/>
  <c r="G1455" i="5"/>
  <c r="BD1455" i="5"/>
  <c r="BE1455" i="5"/>
  <c r="M1455" i="5"/>
  <c r="D1456" i="5"/>
  <c r="BA1456" i="5"/>
  <c r="E1456" i="5"/>
  <c r="BB1456" i="5"/>
  <c r="F1456" i="5"/>
  <c r="BC1456" i="5"/>
  <c r="G1456" i="5"/>
  <c r="BD1456" i="5"/>
  <c r="BE1456" i="5"/>
  <c r="M1456" i="5"/>
  <c r="D1457" i="5"/>
  <c r="BA1457" i="5"/>
  <c r="E1457" i="5"/>
  <c r="BB1457" i="5"/>
  <c r="F1457" i="5"/>
  <c r="BC1457" i="5"/>
  <c r="G1457" i="5"/>
  <c r="BD1457" i="5"/>
  <c r="BE1457" i="5"/>
  <c r="M1457" i="5"/>
  <c r="N1457" i="5"/>
  <c r="D1458" i="5"/>
  <c r="BA1458" i="5"/>
  <c r="E1458" i="5"/>
  <c r="BB1458" i="5"/>
  <c r="F1458" i="5"/>
  <c r="BC1458" i="5"/>
  <c r="G1458" i="5"/>
  <c r="BD1458" i="5"/>
  <c r="BE1458" i="5"/>
  <c r="M1458" i="5"/>
  <c r="D1459" i="5"/>
  <c r="BA1459" i="5"/>
  <c r="E1459" i="5"/>
  <c r="BB1459" i="5"/>
  <c r="F1459" i="5"/>
  <c r="BC1459" i="5"/>
  <c r="G1459" i="5"/>
  <c r="BD1459" i="5"/>
  <c r="BE1459" i="5"/>
  <c r="M1459" i="5"/>
  <c r="D1460" i="5"/>
  <c r="BA1460" i="5"/>
  <c r="E1460" i="5"/>
  <c r="BB1460" i="5"/>
  <c r="F1460" i="5"/>
  <c r="BC1460" i="5"/>
  <c r="G1460" i="5"/>
  <c r="BD1460" i="5"/>
  <c r="BE1460" i="5"/>
  <c r="M1460" i="5"/>
  <c r="D1461" i="5"/>
  <c r="BA1461" i="5"/>
  <c r="E1461" i="5"/>
  <c r="BB1461" i="5"/>
  <c r="F1461" i="5"/>
  <c r="BC1461" i="5"/>
  <c r="G1461" i="5"/>
  <c r="BD1461" i="5"/>
  <c r="BE1461" i="5"/>
  <c r="M1461" i="5"/>
  <c r="N1461" i="5"/>
  <c r="D1462" i="5"/>
  <c r="BA1462" i="5"/>
  <c r="E1462" i="5"/>
  <c r="BB1462" i="5"/>
  <c r="F1462" i="5"/>
  <c r="BC1462" i="5"/>
  <c r="G1462" i="5"/>
  <c r="BD1462" i="5"/>
  <c r="BE1462" i="5"/>
  <c r="M1462" i="5"/>
  <c r="N1462" i="5"/>
  <c r="D1463" i="5"/>
  <c r="BA1463" i="5"/>
  <c r="E1463" i="5"/>
  <c r="BB1463" i="5"/>
  <c r="F1463" i="5"/>
  <c r="BC1463" i="5"/>
  <c r="G1463" i="5"/>
  <c r="BD1463" i="5"/>
  <c r="BE1463" i="5"/>
  <c r="M1463" i="5"/>
  <c r="D1464" i="5"/>
  <c r="BA1464" i="5"/>
  <c r="E1464" i="5"/>
  <c r="BB1464" i="5"/>
  <c r="F1464" i="5"/>
  <c r="BC1464" i="5"/>
  <c r="G1464" i="5"/>
  <c r="BD1464" i="5"/>
  <c r="BE1464" i="5"/>
  <c r="M1464" i="5"/>
  <c r="D1465" i="5"/>
  <c r="BA1465" i="5"/>
  <c r="E1465" i="5"/>
  <c r="BB1465" i="5"/>
  <c r="F1465" i="5"/>
  <c r="BC1465" i="5"/>
  <c r="G1465" i="5"/>
  <c r="BD1465" i="5"/>
  <c r="BE1465" i="5"/>
  <c r="M1465" i="5"/>
  <c r="N1465" i="5"/>
  <c r="D1466" i="5"/>
  <c r="BA1466" i="5"/>
  <c r="E1466" i="5"/>
  <c r="BB1466" i="5"/>
  <c r="F1466" i="5"/>
  <c r="BC1466" i="5"/>
  <c r="G1466" i="5"/>
  <c r="BD1466" i="5"/>
  <c r="BE1466" i="5"/>
  <c r="M1466" i="5"/>
  <c r="D1467" i="5"/>
  <c r="BA1467" i="5"/>
  <c r="E1467" i="5"/>
  <c r="BB1467" i="5"/>
  <c r="F1467" i="5"/>
  <c r="BC1467" i="5"/>
  <c r="G1467" i="5"/>
  <c r="BD1467" i="5"/>
  <c r="BE1467" i="5"/>
  <c r="M1467" i="5"/>
  <c r="D1468" i="5"/>
  <c r="BA1468" i="5"/>
  <c r="E1468" i="5"/>
  <c r="BB1468" i="5"/>
  <c r="F1468" i="5"/>
  <c r="BC1468" i="5"/>
  <c r="G1468" i="5"/>
  <c r="BD1468" i="5"/>
  <c r="BE1468" i="5"/>
  <c r="M1468" i="5"/>
  <c r="D1469" i="5"/>
  <c r="BA1469" i="5"/>
  <c r="E1469" i="5"/>
  <c r="BB1469" i="5"/>
  <c r="F1469" i="5"/>
  <c r="BC1469" i="5"/>
  <c r="G1469" i="5"/>
  <c r="BD1469" i="5"/>
  <c r="BE1469" i="5"/>
  <c r="M1469" i="5"/>
  <c r="D1470" i="5"/>
  <c r="BA1470" i="5"/>
  <c r="E1470" i="5"/>
  <c r="BB1470" i="5"/>
  <c r="F1470" i="5"/>
  <c r="BC1470" i="5"/>
  <c r="G1470" i="5"/>
  <c r="BD1470" i="5"/>
  <c r="BE1470" i="5"/>
  <c r="M1470" i="5"/>
  <c r="D1471" i="5"/>
  <c r="BA1471" i="5"/>
  <c r="E1471" i="5"/>
  <c r="BB1471" i="5"/>
  <c r="F1471" i="5"/>
  <c r="BC1471" i="5"/>
  <c r="G1471" i="5"/>
  <c r="BD1471" i="5"/>
  <c r="BE1471" i="5"/>
  <c r="M1471" i="5"/>
  <c r="D1472" i="5"/>
  <c r="BA1472" i="5"/>
  <c r="E1472" i="5"/>
  <c r="BB1472" i="5"/>
  <c r="F1472" i="5"/>
  <c r="BC1472" i="5"/>
  <c r="G1472" i="5"/>
  <c r="BD1472" i="5"/>
  <c r="BE1472" i="5"/>
  <c r="M1472" i="5"/>
  <c r="D1473" i="5"/>
  <c r="BA1473" i="5"/>
  <c r="E1473" i="5"/>
  <c r="BB1473" i="5"/>
  <c r="F1473" i="5"/>
  <c r="BC1473" i="5"/>
  <c r="G1473" i="5"/>
  <c r="BD1473" i="5"/>
  <c r="BE1473" i="5"/>
  <c r="M1473" i="5"/>
  <c r="D1474" i="5"/>
  <c r="BA1474" i="5"/>
  <c r="E1474" i="5"/>
  <c r="BB1474" i="5"/>
  <c r="F1474" i="5"/>
  <c r="BC1474" i="5"/>
  <c r="G1474" i="5"/>
  <c r="BD1474" i="5"/>
  <c r="BE1474" i="5"/>
  <c r="M1474" i="5"/>
  <c r="D1475" i="5"/>
  <c r="BA1475" i="5"/>
  <c r="E1475" i="5"/>
  <c r="BB1475" i="5"/>
  <c r="F1475" i="5"/>
  <c r="BC1475" i="5"/>
  <c r="G1475" i="5"/>
  <c r="BD1475" i="5"/>
  <c r="BE1475" i="5"/>
  <c r="M1475" i="5"/>
  <c r="D1476" i="5"/>
  <c r="BA1476" i="5"/>
  <c r="E1476" i="5"/>
  <c r="BB1476" i="5"/>
  <c r="F1476" i="5"/>
  <c r="BC1476" i="5"/>
  <c r="G1476" i="5"/>
  <c r="BD1476" i="5"/>
  <c r="BE1476" i="5"/>
  <c r="M1476" i="5"/>
  <c r="D1477" i="5"/>
  <c r="BA1477" i="5"/>
  <c r="E1477" i="5"/>
  <c r="BB1477" i="5"/>
  <c r="F1477" i="5"/>
  <c r="BC1477" i="5"/>
  <c r="G1477" i="5"/>
  <c r="BD1477" i="5"/>
  <c r="BE1477" i="5"/>
  <c r="M1477" i="5"/>
  <c r="D1478" i="5"/>
  <c r="BA1478" i="5"/>
  <c r="E1478" i="5"/>
  <c r="BB1478" i="5"/>
  <c r="F1478" i="5"/>
  <c r="BC1478" i="5"/>
  <c r="G1478" i="5"/>
  <c r="BD1478" i="5"/>
  <c r="BE1478" i="5"/>
  <c r="M1478" i="5"/>
  <c r="D1479" i="5"/>
  <c r="BA1479" i="5"/>
  <c r="E1479" i="5"/>
  <c r="BB1479" i="5"/>
  <c r="F1479" i="5"/>
  <c r="BC1479" i="5"/>
  <c r="G1479" i="5"/>
  <c r="BD1479" i="5"/>
  <c r="BE1479" i="5"/>
  <c r="M1479" i="5"/>
  <c r="D1480" i="5"/>
  <c r="BA1480" i="5"/>
  <c r="E1480" i="5"/>
  <c r="BB1480" i="5"/>
  <c r="F1480" i="5"/>
  <c r="BC1480" i="5"/>
  <c r="G1480" i="5"/>
  <c r="BD1480" i="5"/>
  <c r="BE1480" i="5"/>
  <c r="M1480" i="5"/>
  <c r="D1481" i="5"/>
  <c r="BA1481" i="5"/>
  <c r="E1481" i="5"/>
  <c r="BB1481" i="5"/>
  <c r="F1481" i="5"/>
  <c r="BC1481" i="5"/>
  <c r="G1481" i="5"/>
  <c r="BD1481" i="5"/>
  <c r="BE1481" i="5"/>
  <c r="M1481" i="5"/>
  <c r="D1482" i="5"/>
  <c r="BA1482" i="5"/>
  <c r="E1482" i="5"/>
  <c r="BB1482" i="5"/>
  <c r="F1482" i="5"/>
  <c r="BC1482" i="5"/>
  <c r="G1482" i="5"/>
  <c r="BD1482" i="5"/>
  <c r="BE1482" i="5"/>
  <c r="M1482" i="5"/>
  <c r="N1482" i="5"/>
  <c r="D1483" i="5"/>
  <c r="BA1483" i="5"/>
  <c r="E1483" i="5"/>
  <c r="BB1483" i="5"/>
  <c r="F1483" i="5"/>
  <c r="BC1483" i="5"/>
  <c r="G1483" i="5"/>
  <c r="BD1483" i="5"/>
  <c r="BE1483" i="5"/>
  <c r="M1483" i="5"/>
  <c r="D1484" i="5"/>
  <c r="BA1484" i="5"/>
  <c r="E1484" i="5"/>
  <c r="BB1484" i="5"/>
  <c r="F1484" i="5"/>
  <c r="BC1484" i="5"/>
  <c r="G1484" i="5"/>
  <c r="BD1484" i="5"/>
  <c r="BE1484" i="5"/>
  <c r="M1484" i="5"/>
  <c r="D1485" i="5"/>
  <c r="BA1485" i="5"/>
  <c r="E1485" i="5"/>
  <c r="BB1485" i="5"/>
  <c r="F1485" i="5"/>
  <c r="BC1485" i="5"/>
  <c r="G1485" i="5"/>
  <c r="BD1485" i="5"/>
  <c r="BE1485" i="5"/>
  <c r="M1485" i="5"/>
  <c r="D1486" i="5"/>
  <c r="BA1486" i="5"/>
  <c r="E1486" i="5"/>
  <c r="BB1486" i="5"/>
  <c r="F1486" i="5"/>
  <c r="BC1486" i="5"/>
  <c r="G1486" i="5"/>
  <c r="BD1486" i="5"/>
  <c r="BE1486" i="5"/>
  <c r="M1486" i="5"/>
  <c r="D1487" i="5"/>
  <c r="BA1487" i="5"/>
  <c r="E1487" i="5"/>
  <c r="BB1487" i="5"/>
  <c r="F1487" i="5"/>
  <c r="BC1487" i="5"/>
  <c r="G1487" i="5"/>
  <c r="BD1487" i="5"/>
  <c r="BE1487" i="5"/>
  <c r="M1487" i="5"/>
  <c r="D1488" i="5"/>
  <c r="BA1488" i="5"/>
  <c r="E1488" i="5"/>
  <c r="BB1488" i="5"/>
  <c r="F1488" i="5"/>
  <c r="BC1488" i="5"/>
  <c r="G1488" i="5"/>
  <c r="BD1488" i="5"/>
  <c r="BE1488" i="5"/>
  <c r="M1488" i="5"/>
  <c r="K1488" i="5"/>
  <c r="L1488" i="5"/>
  <c r="N1488" i="5"/>
  <c r="O1488" i="5"/>
  <c r="D1489" i="5"/>
  <c r="BA1489" i="5"/>
  <c r="E1489" i="5"/>
  <c r="BB1489" i="5"/>
  <c r="F1489" i="5"/>
  <c r="BC1489" i="5"/>
  <c r="G1489" i="5"/>
  <c r="BD1489" i="5"/>
  <c r="BE1489" i="5"/>
  <c r="M1489" i="5"/>
  <c r="D1490" i="5"/>
  <c r="BA1490" i="5"/>
  <c r="E1490" i="5"/>
  <c r="BB1490" i="5"/>
  <c r="F1490" i="5"/>
  <c r="BC1490" i="5"/>
  <c r="G1490" i="5"/>
  <c r="BD1490" i="5"/>
  <c r="BE1490" i="5"/>
  <c r="M1490" i="5"/>
  <c r="D1491" i="5"/>
  <c r="BA1491" i="5"/>
  <c r="E1491" i="5"/>
  <c r="BB1491" i="5"/>
  <c r="F1491" i="5"/>
  <c r="BC1491" i="5"/>
  <c r="G1491" i="5"/>
  <c r="BD1491" i="5"/>
  <c r="BE1491" i="5"/>
  <c r="M1491" i="5"/>
  <c r="K1491" i="5"/>
  <c r="L1491" i="5"/>
  <c r="N1491" i="5"/>
  <c r="O1491" i="5"/>
  <c r="D1492" i="5"/>
  <c r="BA1492" i="5"/>
  <c r="E1492" i="5"/>
  <c r="BB1492" i="5"/>
  <c r="F1492" i="5"/>
  <c r="BC1492" i="5"/>
  <c r="G1492" i="5"/>
  <c r="BD1492" i="5"/>
  <c r="BE1492" i="5"/>
  <c r="M1492" i="5"/>
  <c r="D1493" i="5"/>
  <c r="BA1493" i="5"/>
  <c r="E1493" i="5"/>
  <c r="BB1493" i="5"/>
  <c r="F1493" i="5"/>
  <c r="BC1493" i="5"/>
  <c r="G1493" i="5"/>
  <c r="BD1493" i="5"/>
  <c r="BE1493" i="5"/>
  <c r="M1493" i="5"/>
  <c r="D1494" i="5"/>
  <c r="BA1494" i="5"/>
  <c r="E1494" i="5"/>
  <c r="BB1494" i="5"/>
  <c r="F1494" i="5"/>
  <c r="BC1494" i="5"/>
  <c r="G1494" i="5"/>
  <c r="BD1494" i="5"/>
  <c r="BE1494" i="5"/>
  <c r="M1494" i="5"/>
  <c r="D1495" i="5"/>
  <c r="BA1495" i="5"/>
  <c r="E1495" i="5"/>
  <c r="BB1495" i="5"/>
  <c r="F1495" i="5"/>
  <c r="BC1495" i="5"/>
  <c r="G1495" i="5"/>
  <c r="BD1495" i="5"/>
  <c r="BE1495" i="5"/>
  <c r="M1495" i="5"/>
  <c r="D1496" i="5"/>
  <c r="BA1496" i="5"/>
  <c r="E1496" i="5"/>
  <c r="BB1496" i="5"/>
  <c r="F1496" i="5"/>
  <c r="BC1496" i="5"/>
  <c r="G1496" i="5"/>
  <c r="BD1496" i="5"/>
  <c r="BE1496" i="5"/>
  <c r="K1496" i="5"/>
  <c r="M1496" i="5"/>
  <c r="D1497" i="5"/>
  <c r="BA1497" i="5"/>
  <c r="E1497" i="5"/>
  <c r="BB1497" i="5"/>
  <c r="F1497" i="5"/>
  <c r="BC1497" i="5"/>
  <c r="G1497" i="5"/>
  <c r="BD1497" i="5"/>
  <c r="BE1497" i="5"/>
  <c r="M1497" i="5"/>
  <c r="N1497" i="5"/>
  <c r="D1498" i="5"/>
  <c r="BA1498" i="5"/>
  <c r="E1498" i="5"/>
  <c r="BB1498" i="5"/>
  <c r="F1498" i="5"/>
  <c r="BC1498" i="5"/>
  <c r="G1498" i="5"/>
  <c r="BD1498" i="5"/>
  <c r="BE1498" i="5"/>
  <c r="M1498" i="5"/>
  <c r="D1499" i="5"/>
  <c r="BA1499" i="5"/>
  <c r="E1499" i="5"/>
  <c r="BB1499" i="5"/>
  <c r="F1499" i="5"/>
  <c r="BC1499" i="5"/>
  <c r="G1499" i="5"/>
  <c r="BD1499" i="5"/>
  <c r="BE1499" i="5"/>
  <c r="M1499" i="5"/>
  <c r="D1500" i="5"/>
  <c r="BA1500" i="5"/>
  <c r="E1500" i="5"/>
  <c r="BB1500" i="5"/>
  <c r="F1500" i="5"/>
  <c r="BC1500" i="5"/>
  <c r="G1500" i="5"/>
  <c r="BD1500" i="5"/>
  <c r="BE1500" i="5"/>
  <c r="M1500" i="5"/>
  <c r="D1501" i="5"/>
  <c r="BA1501" i="5"/>
  <c r="E1501" i="5"/>
  <c r="BB1501" i="5"/>
  <c r="F1501" i="5"/>
  <c r="BC1501" i="5"/>
  <c r="G1501" i="5"/>
  <c r="BD1501" i="5"/>
  <c r="BE1501" i="5"/>
  <c r="M1501" i="5"/>
  <c r="D1502" i="5"/>
  <c r="BA1502" i="5"/>
  <c r="E1502" i="5"/>
  <c r="BB1502" i="5"/>
  <c r="F1502" i="5"/>
  <c r="BC1502" i="5"/>
  <c r="G1502" i="5"/>
  <c r="BD1502" i="5"/>
  <c r="BE1502" i="5"/>
  <c r="M1502" i="5"/>
  <c r="D1503" i="5"/>
  <c r="BA1503" i="5"/>
  <c r="E1503" i="5"/>
  <c r="BB1503" i="5"/>
  <c r="F1503" i="5"/>
  <c r="BC1503" i="5"/>
  <c r="G1503" i="5"/>
  <c r="BD1503" i="5"/>
  <c r="BE1503" i="5"/>
  <c r="M1503" i="5"/>
  <c r="D1504" i="5"/>
  <c r="BA1504" i="5"/>
  <c r="E1504" i="5"/>
  <c r="BB1504" i="5"/>
  <c r="F1504" i="5"/>
  <c r="BC1504" i="5"/>
  <c r="G1504" i="5"/>
  <c r="BD1504" i="5"/>
  <c r="BE1504" i="5"/>
  <c r="M1504" i="5"/>
  <c r="D1505" i="5"/>
  <c r="BA1505" i="5"/>
  <c r="E1505" i="5"/>
  <c r="BB1505" i="5"/>
  <c r="F1505" i="5"/>
  <c r="BC1505" i="5"/>
  <c r="G1505" i="5"/>
  <c r="BD1505" i="5"/>
  <c r="BE1505" i="5"/>
  <c r="M1505" i="5"/>
  <c r="N1505" i="5"/>
  <c r="D1506" i="5"/>
  <c r="BA1506" i="5"/>
  <c r="E1506" i="5"/>
  <c r="BB1506" i="5"/>
  <c r="F1506" i="5"/>
  <c r="BC1506" i="5"/>
  <c r="G1506" i="5"/>
  <c r="BD1506" i="5"/>
  <c r="BE1506" i="5"/>
  <c r="M1506" i="5"/>
  <c r="D1507" i="5"/>
  <c r="BA1507" i="5"/>
  <c r="E1507" i="5"/>
  <c r="BB1507" i="5"/>
  <c r="F1507" i="5"/>
  <c r="BC1507" i="5"/>
  <c r="G1507" i="5"/>
  <c r="BD1507" i="5"/>
  <c r="BE1507" i="5"/>
  <c r="M1507" i="5"/>
  <c r="D1508" i="5"/>
  <c r="BA1508" i="5"/>
  <c r="E1508" i="5"/>
  <c r="BB1508" i="5"/>
  <c r="F1508" i="5"/>
  <c r="BC1508" i="5"/>
  <c r="G1508" i="5"/>
  <c r="BD1508" i="5"/>
  <c r="BE1508" i="5"/>
  <c r="M1508" i="5"/>
  <c r="N1508" i="5"/>
  <c r="D1509" i="5"/>
  <c r="BA1509" i="5"/>
  <c r="E1509" i="5"/>
  <c r="BB1509" i="5"/>
  <c r="F1509" i="5"/>
  <c r="BC1509" i="5"/>
  <c r="G1509" i="5"/>
  <c r="BD1509" i="5"/>
  <c r="BE1509" i="5"/>
  <c r="M1509" i="5"/>
  <c r="D1510" i="5"/>
  <c r="BA1510" i="5"/>
  <c r="E1510" i="5"/>
  <c r="BB1510" i="5"/>
  <c r="F1510" i="5"/>
  <c r="BC1510" i="5"/>
  <c r="G1510" i="5"/>
  <c r="BD1510" i="5"/>
  <c r="BE1510" i="5"/>
  <c r="M1510" i="5"/>
  <c r="D1511" i="5"/>
  <c r="BA1511" i="5"/>
  <c r="E1511" i="5"/>
  <c r="BB1511" i="5"/>
  <c r="F1511" i="5"/>
  <c r="BC1511" i="5"/>
  <c r="G1511" i="5"/>
  <c r="BD1511" i="5"/>
  <c r="BE1511" i="5"/>
  <c r="M1511" i="5"/>
  <c r="N1511" i="5"/>
  <c r="D1512" i="5"/>
  <c r="BA1512" i="5"/>
  <c r="E1512" i="5"/>
  <c r="BB1512" i="5"/>
  <c r="F1512" i="5"/>
  <c r="BC1512" i="5"/>
  <c r="G1512" i="5"/>
  <c r="BD1512" i="5"/>
  <c r="BE1512" i="5"/>
  <c r="M1512" i="5"/>
  <c r="N1512" i="5"/>
  <c r="D1513" i="5"/>
  <c r="BA1513" i="5"/>
  <c r="E1513" i="5"/>
  <c r="BB1513" i="5"/>
  <c r="F1513" i="5"/>
  <c r="BC1513" i="5"/>
  <c r="G1513" i="5"/>
  <c r="BD1513" i="5"/>
  <c r="BE1513" i="5"/>
  <c r="M1513" i="5"/>
  <c r="D1514" i="5"/>
  <c r="BA1514" i="5"/>
  <c r="E1514" i="5"/>
  <c r="BB1514" i="5"/>
  <c r="F1514" i="5"/>
  <c r="BC1514" i="5"/>
  <c r="G1514" i="5"/>
  <c r="BD1514" i="5"/>
  <c r="BE1514" i="5"/>
  <c r="M1514" i="5"/>
  <c r="D1515" i="5"/>
  <c r="BA1515" i="5"/>
  <c r="E1515" i="5"/>
  <c r="BB1515" i="5"/>
  <c r="F1515" i="5"/>
  <c r="BC1515" i="5"/>
  <c r="G1515" i="5"/>
  <c r="BD1515" i="5"/>
  <c r="BE1515" i="5"/>
  <c r="M1515" i="5"/>
  <c r="N1515" i="5"/>
  <c r="D1516" i="5"/>
  <c r="BA1516" i="5"/>
  <c r="E1516" i="5"/>
  <c r="BB1516" i="5"/>
  <c r="F1516" i="5"/>
  <c r="BC1516" i="5"/>
  <c r="G1516" i="5"/>
  <c r="BD1516" i="5"/>
  <c r="BE1516" i="5"/>
  <c r="M1516" i="5"/>
  <c r="D1517" i="5"/>
  <c r="BA1517" i="5"/>
  <c r="E1517" i="5"/>
  <c r="BB1517" i="5"/>
  <c r="F1517" i="5"/>
  <c r="BC1517" i="5"/>
  <c r="G1517" i="5"/>
  <c r="BD1517" i="5"/>
  <c r="BE1517" i="5"/>
  <c r="M1517" i="5"/>
  <c r="D1518" i="5"/>
  <c r="BA1518" i="5"/>
  <c r="E1518" i="5"/>
  <c r="BB1518" i="5"/>
  <c r="F1518" i="5"/>
  <c r="BC1518" i="5"/>
  <c r="G1518" i="5"/>
  <c r="BD1518" i="5"/>
  <c r="BE1518" i="5"/>
  <c r="M1518" i="5"/>
  <c r="D1519" i="5"/>
  <c r="BA1519" i="5"/>
  <c r="E1519" i="5"/>
  <c r="BB1519" i="5"/>
  <c r="F1519" i="5"/>
  <c r="BC1519" i="5"/>
  <c r="G1519" i="5"/>
  <c r="BD1519" i="5"/>
  <c r="BE1519" i="5"/>
  <c r="M1519" i="5"/>
  <c r="D1520" i="5"/>
  <c r="BA1520" i="5"/>
  <c r="E1520" i="5"/>
  <c r="BB1520" i="5"/>
  <c r="F1520" i="5"/>
  <c r="BC1520" i="5"/>
  <c r="G1520" i="5"/>
  <c r="BD1520" i="5"/>
  <c r="BE1520" i="5"/>
  <c r="M1520" i="5"/>
  <c r="D1521" i="5"/>
  <c r="BA1521" i="5"/>
  <c r="E1521" i="5"/>
  <c r="BB1521" i="5"/>
  <c r="F1521" i="5"/>
  <c r="BC1521" i="5"/>
  <c r="G1521" i="5"/>
  <c r="BD1521" i="5"/>
  <c r="BE1521" i="5"/>
  <c r="M1521" i="5"/>
  <c r="N1521" i="5"/>
  <c r="D1522" i="5"/>
  <c r="BA1522" i="5"/>
  <c r="E1522" i="5"/>
  <c r="BB1522" i="5"/>
  <c r="F1522" i="5"/>
  <c r="BC1522" i="5"/>
  <c r="G1522" i="5"/>
  <c r="BD1522" i="5"/>
  <c r="BE1522" i="5"/>
  <c r="M1522" i="5"/>
  <c r="N1522" i="5"/>
  <c r="D1523" i="5"/>
  <c r="BA1523" i="5"/>
  <c r="E1523" i="5"/>
  <c r="BB1523" i="5"/>
  <c r="F1523" i="5"/>
  <c r="BC1523" i="5"/>
  <c r="G1523" i="5"/>
  <c r="BD1523" i="5"/>
  <c r="BE1523" i="5"/>
  <c r="M1523" i="5"/>
  <c r="D1524" i="5"/>
  <c r="BA1524" i="5"/>
  <c r="E1524" i="5"/>
  <c r="BB1524" i="5"/>
  <c r="F1524" i="5"/>
  <c r="BC1524" i="5"/>
  <c r="G1524" i="5"/>
  <c r="BD1524" i="5"/>
  <c r="BE1524" i="5"/>
  <c r="M1524" i="5"/>
  <c r="D1525" i="5"/>
  <c r="BA1525" i="5"/>
  <c r="E1525" i="5"/>
  <c r="BB1525" i="5"/>
  <c r="F1525" i="5"/>
  <c r="BC1525" i="5"/>
  <c r="G1525" i="5"/>
  <c r="BD1525" i="5"/>
  <c r="BE1525" i="5"/>
  <c r="M1525" i="5"/>
  <c r="D1526" i="5"/>
  <c r="BA1526" i="5"/>
  <c r="E1526" i="5"/>
  <c r="BB1526" i="5"/>
  <c r="F1526" i="5"/>
  <c r="BC1526" i="5"/>
  <c r="G1526" i="5"/>
  <c r="BD1526" i="5"/>
  <c r="BE1526" i="5"/>
  <c r="M1526" i="5"/>
  <c r="D1527" i="5"/>
  <c r="BA1527" i="5"/>
  <c r="E1527" i="5"/>
  <c r="BB1527" i="5"/>
  <c r="F1527" i="5"/>
  <c r="BC1527" i="5"/>
  <c r="G1527" i="5"/>
  <c r="BD1527" i="5"/>
  <c r="BE1527" i="5"/>
  <c r="M1527" i="5"/>
  <c r="D1528" i="5"/>
  <c r="BA1528" i="5"/>
  <c r="E1528" i="5"/>
  <c r="BB1528" i="5"/>
  <c r="F1528" i="5"/>
  <c r="BC1528" i="5"/>
  <c r="G1528" i="5"/>
  <c r="BD1528" i="5"/>
  <c r="BE1528" i="5"/>
  <c r="M1528" i="5"/>
  <c r="D1529" i="5"/>
  <c r="BA1529" i="5"/>
  <c r="E1529" i="5"/>
  <c r="BB1529" i="5"/>
  <c r="F1529" i="5"/>
  <c r="BC1529" i="5"/>
  <c r="G1529" i="5"/>
  <c r="BD1529" i="5"/>
  <c r="BE1529" i="5"/>
  <c r="M1529" i="5"/>
  <c r="N1529" i="5"/>
  <c r="D1530" i="5"/>
  <c r="BA1530" i="5"/>
  <c r="E1530" i="5"/>
  <c r="BB1530" i="5"/>
  <c r="F1530" i="5"/>
  <c r="BC1530" i="5"/>
  <c r="G1530" i="5"/>
  <c r="BD1530" i="5"/>
  <c r="BE1530" i="5"/>
  <c r="M1530" i="5"/>
  <c r="D1531" i="5"/>
  <c r="BA1531" i="5"/>
  <c r="E1531" i="5"/>
  <c r="BB1531" i="5"/>
  <c r="F1531" i="5"/>
  <c r="BC1531" i="5"/>
  <c r="G1531" i="5"/>
  <c r="BD1531" i="5"/>
  <c r="BE1531" i="5"/>
  <c r="M1531" i="5"/>
  <c r="D1532" i="5"/>
  <c r="BA1532" i="5"/>
  <c r="E1532" i="5"/>
  <c r="BB1532" i="5"/>
  <c r="F1532" i="5"/>
  <c r="BC1532" i="5"/>
  <c r="G1532" i="5"/>
  <c r="BD1532" i="5"/>
  <c r="BE1532" i="5"/>
  <c r="M1532" i="5"/>
  <c r="N1532" i="5"/>
  <c r="D1533" i="5"/>
  <c r="BA1533" i="5"/>
  <c r="E1533" i="5"/>
  <c r="BB1533" i="5"/>
  <c r="F1533" i="5"/>
  <c r="BC1533" i="5"/>
  <c r="G1533" i="5"/>
  <c r="BD1533" i="5"/>
  <c r="BE1533" i="5"/>
  <c r="M1533" i="5"/>
  <c r="D1534" i="5"/>
  <c r="BA1534" i="5"/>
  <c r="E1534" i="5"/>
  <c r="BB1534" i="5"/>
  <c r="F1534" i="5"/>
  <c r="BC1534" i="5"/>
  <c r="G1534" i="5"/>
  <c r="BD1534" i="5"/>
  <c r="BE1534" i="5"/>
  <c r="M1534" i="5"/>
  <c r="D1535" i="5"/>
  <c r="BA1535" i="5"/>
  <c r="E1535" i="5"/>
  <c r="BB1535" i="5"/>
  <c r="F1535" i="5"/>
  <c r="BC1535" i="5"/>
  <c r="G1535" i="5"/>
  <c r="BD1535" i="5"/>
  <c r="BE1535" i="5"/>
  <c r="M1535" i="5"/>
  <c r="N1535" i="5"/>
  <c r="D1536" i="5"/>
  <c r="BA1536" i="5"/>
  <c r="E1536" i="5"/>
  <c r="BB1536" i="5"/>
  <c r="F1536" i="5"/>
  <c r="BC1536" i="5"/>
  <c r="G1536" i="5"/>
  <c r="BD1536" i="5"/>
  <c r="BE1536" i="5"/>
  <c r="M1536" i="5"/>
  <c r="D1537" i="5"/>
  <c r="BA1537" i="5"/>
  <c r="E1537" i="5"/>
  <c r="BB1537" i="5"/>
  <c r="F1537" i="5"/>
  <c r="BC1537" i="5"/>
  <c r="G1537" i="5"/>
  <c r="BD1537" i="5"/>
  <c r="BE1537" i="5"/>
  <c r="M1537" i="5"/>
  <c r="D1538" i="5"/>
  <c r="BA1538" i="5"/>
  <c r="E1538" i="5"/>
  <c r="BB1538" i="5"/>
  <c r="F1538" i="5"/>
  <c r="BC1538" i="5"/>
  <c r="G1538" i="5"/>
  <c r="BD1538" i="5"/>
  <c r="BE1538" i="5"/>
  <c r="M1538" i="5"/>
  <c r="K1538" i="5"/>
  <c r="L1538" i="5"/>
  <c r="N1538" i="5"/>
  <c r="O1538" i="5"/>
  <c r="D1539" i="5"/>
  <c r="BA1539" i="5"/>
  <c r="E1539" i="5"/>
  <c r="BB1539" i="5"/>
  <c r="F1539" i="5"/>
  <c r="BC1539" i="5"/>
  <c r="G1539" i="5"/>
  <c r="BD1539" i="5"/>
  <c r="BE1539" i="5"/>
  <c r="M1539" i="5"/>
  <c r="D1540" i="5"/>
  <c r="BA1540" i="5"/>
  <c r="E1540" i="5"/>
  <c r="BB1540" i="5"/>
  <c r="F1540" i="5"/>
  <c r="BC1540" i="5"/>
  <c r="G1540" i="5"/>
  <c r="BD1540" i="5"/>
  <c r="BE1540" i="5"/>
  <c r="M1540" i="5"/>
  <c r="N1540" i="5"/>
  <c r="D1541" i="5"/>
  <c r="BA1541" i="5"/>
  <c r="E1541" i="5"/>
  <c r="BB1541" i="5"/>
  <c r="F1541" i="5"/>
  <c r="BC1541" i="5"/>
  <c r="G1541" i="5"/>
  <c r="BD1541" i="5"/>
  <c r="BE1541" i="5"/>
  <c r="M1541" i="5"/>
  <c r="N1541" i="5"/>
  <c r="D1542" i="5"/>
  <c r="BA1542" i="5"/>
  <c r="E1542" i="5"/>
  <c r="BB1542" i="5"/>
  <c r="F1542" i="5"/>
  <c r="BC1542" i="5"/>
  <c r="G1542" i="5"/>
  <c r="BD1542" i="5"/>
  <c r="BE1542" i="5"/>
  <c r="M1542" i="5"/>
  <c r="D1543" i="5"/>
  <c r="BA1543" i="5"/>
  <c r="E1543" i="5"/>
  <c r="BB1543" i="5"/>
  <c r="F1543" i="5"/>
  <c r="BC1543" i="5"/>
  <c r="G1543" i="5"/>
  <c r="BD1543" i="5"/>
  <c r="BE1543" i="5"/>
  <c r="M1543" i="5"/>
  <c r="D1544" i="5"/>
  <c r="BA1544" i="5"/>
  <c r="E1544" i="5"/>
  <c r="BB1544" i="5"/>
  <c r="F1544" i="5"/>
  <c r="BC1544" i="5"/>
  <c r="G1544" i="5"/>
  <c r="BD1544" i="5"/>
  <c r="BE1544" i="5"/>
  <c r="M1544" i="5"/>
  <c r="D1545" i="5"/>
  <c r="BA1545" i="5"/>
  <c r="E1545" i="5"/>
  <c r="BB1545" i="5"/>
  <c r="F1545" i="5"/>
  <c r="BC1545" i="5"/>
  <c r="G1545" i="5"/>
  <c r="BD1545" i="5"/>
  <c r="BE1545" i="5"/>
  <c r="M1545" i="5"/>
  <c r="N1545" i="5"/>
  <c r="D1546" i="5"/>
  <c r="BA1546" i="5"/>
  <c r="E1546" i="5"/>
  <c r="BB1546" i="5"/>
  <c r="F1546" i="5"/>
  <c r="BC1546" i="5"/>
  <c r="G1546" i="5"/>
  <c r="BD1546" i="5"/>
  <c r="BE1546" i="5"/>
  <c r="M1546" i="5"/>
  <c r="D1547" i="5"/>
  <c r="BA1547" i="5"/>
  <c r="E1547" i="5"/>
  <c r="BB1547" i="5"/>
  <c r="F1547" i="5"/>
  <c r="BC1547" i="5"/>
  <c r="G1547" i="5"/>
  <c r="BD1547" i="5"/>
  <c r="BE1547" i="5"/>
  <c r="K1547" i="5"/>
  <c r="M1547" i="5"/>
  <c r="D1548" i="5"/>
  <c r="BA1548" i="5"/>
  <c r="E1548" i="5"/>
  <c r="BB1548" i="5"/>
  <c r="F1548" i="5"/>
  <c r="BC1548" i="5"/>
  <c r="G1548" i="5"/>
  <c r="BD1548" i="5"/>
  <c r="BE1548" i="5"/>
  <c r="M1548" i="5"/>
  <c r="D1549" i="5"/>
  <c r="BA1549" i="5"/>
  <c r="E1549" i="5"/>
  <c r="BB1549" i="5"/>
  <c r="F1549" i="5"/>
  <c r="BC1549" i="5"/>
  <c r="G1549" i="5"/>
  <c r="BD1549" i="5"/>
  <c r="BE1549" i="5"/>
  <c r="M1549" i="5"/>
  <c r="D1550" i="5"/>
  <c r="BA1550" i="5"/>
  <c r="E1550" i="5"/>
  <c r="BB1550" i="5"/>
  <c r="F1550" i="5"/>
  <c r="BC1550" i="5"/>
  <c r="G1550" i="5"/>
  <c r="BD1550" i="5"/>
  <c r="BE1550" i="5"/>
  <c r="M1550" i="5"/>
  <c r="D1551" i="5"/>
  <c r="BA1551" i="5"/>
  <c r="E1551" i="5"/>
  <c r="BB1551" i="5"/>
  <c r="F1551" i="5"/>
  <c r="BC1551" i="5"/>
  <c r="G1551" i="5"/>
  <c r="BD1551" i="5"/>
  <c r="BE1551" i="5"/>
  <c r="M1551" i="5"/>
  <c r="K1551" i="5"/>
  <c r="L1551" i="5"/>
  <c r="N1551" i="5"/>
  <c r="O1551" i="5"/>
  <c r="D1552" i="5"/>
  <c r="BA1552" i="5"/>
  <c r="E1552" i="5"/>
  <c r="BB1552" i="5"/>
  <c r="F1552" i="5"/>
  <c r="BC1552" i="5"/>
  <c r="G1552" i="5"/>
  <c r="BD1552" i="5"/>
  <c r="BE1552" i="5"/>
  <c r="M1552" i="5"/>
  <c r="D1553" i="5"/>
  <c r="BA1553" i="5"/>
  <c r="E1553" i="5"/>
  <c r="BB1553" i="5"/>
  <c r="F1553" i="5"/>
  <c r="BC1553" i="5"/>
  <c r="G1553" i="5"/>
  <c r="BD1553" i="5"/>
  <c r="BE1553" i="5"/>
  <c r="M1553" i="5"/>
  <c r="D1554" i="5"/>
  <c r="BA1554" i="5"/>
  <c r="E1554" i="5"/>
  <c r="BB1554" i="5"/>
  <c r="F1554" i="5"/>
  <c r="BC1554" i="5"/>
  <c r="G1554" i="5"/>
  <c r="BD1554" i="5"/>
  <c r="BE1554" i="5"/>
  <c r="M1554" i="5"/>
  <c r="D1555" i="5"/>
  <c r="BA1555" i="5"/>
  <c r="E1555" i="5"/>
  <c r="BB1555" i="5"/>
  <c r="F1555" i="5"/>
  <c r="BC1555" i="5"/>
  <c r="G1555" i="5"/>
  <c r="BD1555" i="5"/>
  <c r="BE1555" i="5"/>
  <c r="M1555" i="5"/>
  <c r="D1556" i="5"/>
  <c r="BA1556" i="5"/>
  <c r="E1556" i="5"/>
  <c r="BB1556" i="5"/>
  <c r="F1556" i="5"/>
  <c r="BC1556" i="5"/>
  <c r="G1556" i="5"/>
  <c r="BD1556" i="5"/>
  <c r="BE1556" i="5"/>
  <c r="M1556" i="5"/>
  <c r="D1557" i="5"/>
  <c r="BA1557" i="5"/>
  <c r="E1557" i="5"/>
  <c r="BB1557" i="5"/>
  <c r="F1557" i="5"/>
  <c r="BC1557" i="5"/>
  <c r="G1557" i="5"/>
  <c r="BD1557" i="5"/>
  <c r="BE1557" i="5"/>
  <c r="M1557" i="5"/>
  <c r="D1558" i="5"/>
  <c r="BA1558" i="5"/>
  <c r="E1558" i="5"/>
  <c r="BB1558" i="5"/>
  <c r="F1558" i="5"/>
  <c r="BC1558" i="5"/>
  <c r="G1558" i="5"/>
  <c r="BD1558" i="5"/>
  <c r="BE1558" i="5"/>
  <c r="M1558" i="5"/>
  <c r="N1558" i="5"/>
  <c r="D1559" i="5"/>
  <c r="BA1559" i="5"/>
  <c r="E1559" i="5"/>
  <c r="BB1559" i="5"/>
  <c r="F1559" i="5"/>
  <c r="BC1559" i="5"/>
  <c r="G1559" i="5"/>
  <c r="BD1559" i="5"/>
  <c r="BE1559" i="5"/>
  <c r="M1559" i="5"/>
  <c r="D1560" i="5"/>
  <c r="BA1560" i="5"/>
  <c r="E1560" i="5"/>
  <c r="BB1560" i="5"/>
  <c r="F1560" i="5"/>
  <c r="BC1560" i="5"/>
  <c r="G1560" i="5"/>
  <c r="BD1560" i="5"/>
  <c r="BE1560" i="5"/>
  <c r="M1560" i="5"/>
  <c r="D1561" i="5"/>
  <c r="BA1561" i="5"/>
  <c r="E1561" i="5"/>
  <c r="BB1561" i="5"/>
  <c r="F1561" i="5"/>
  <c r="BC1561" i="5"/>
  <c r="G1561" i="5"/>
  <c r="BD1561" i="5"/>
  <c r="BE1561" i="5"/>
  <c r="M1561" i="5"/>
  <c r="D1562" i="5"/>
  <c r="BA1562" i="5"/>
  <c r="E1562" i="5"/>
  <c r="BB1562" i="5"/>
  <c r="F1562" i="5"/>
  <c r="BC1562" i="5"/>
  <c r="G1562" i="5"/>
  <c r="BD1562" i="5"/>
  <c r="BE1562" i="5"/>
  <c r="M1562" i="5"/>
  <c r="D1563" i="5"/>
  <c r="BA1563" i="5"/>
  <c r="E1563" i="5"/>
  <c r="BB1563" i="5"/>
  <c r="F1563" i="5"/>
  <c r="BC1563" i="5"/>
  <c r="G1563" i="5"/>
  <c r="BD1563" i="5"/>
  <c r="BE1563" i="5"/>
  <c r="M1563" i="5"/>
  <c r="D1564" i="5"/>
  <c r="BA1564" i="5"/>
  <c r="E1564" i="5"/>
  <c r="BB1564" i="5"/>
  <c r="F1564" i="5"/>
  <c r="BC1564" i="5"/>
  <c r="G1564" i="5"/>
  <c r="BD1564" i="5"/>
  <c r="BE1564" i="5"/>
  <c r="M1564" i="5"/>
  <c r="N1564" i="5"/>
  <c r="D1565" i="5"/>
  <c r="BA1565" i="5"/>
  <c r="E1565" i="5"/>
  <c r="BB1565" i="5"/>
  <c r="F1565" i="5"/>
  <c r="BC1565" i="5"/>
  <c r="G1565" i="5"/>
  <c r="BD1565" i="5"/>
  <c r="BE1565" i="5"/>
  <c r="M1565" i="5"/>
  <c r="N1565" i="5"/>
  <c r="D1566" i="5"/>
  <c r="BA1566" i="5"/>
  <c r="E1566" i="5"/>
  <c r="BB1566" i="5"/>
  <c r="F1566" i="5"/>
  <c r="BC1566" i="5"/>
  <c r="G1566" i="5"/>
  <c r="BD1566" i="5"/>
  <c r="BE1566" i="5"/>
  <c r="M1566" i="5"/>
  <c r="D1567" i="5"/>
  <c r="BA1567" i="5"/>
  <c r="E1567" i="5"/>
  <c r="BB1567" i="5"/>
  <c r="F1567" i="5"/>
  <c r="BC1567" i="5"/>
  <c r="G1567" i="5"/>
  <c r="BD1567" i="5"/>
  <c r="BE1567" i="5"/>
  <c r="M1567" i="5"/>
  <c r="D1568" i="5"/>
  <c r="BA1568" i="5"/>
  <c r="E1568" i="5"/>
  <c r="BB1568" i="5"/>
  <c r="F1568" i="5"/>
  <c r="BC1568" i="5"/>
  <c r="G1568" i="5"/>
  <c r="BD1568" i="5"/>
  <c r="BE1568" i="5"/>
  <c r="M1568" i="5"/>
  <c r="D1569" i="5"/>
  <c r="BA1569" i="5"/>
  <c r="E1569" i="5"/>
  <c r="BB1569" i="5"/>
  <c r="F1569" i="5"/>
  <c r="BC1569" i="5"/>
  <c r="G1569" i="5"/>
  <c r="BD1569" i="5"/>
  <c r="BE1569" i="5"/>
  <c r="M1569" i="5"/>
  <c r="D1570" i="5"/>
  <c r="BA1570" i="5"/>
  <c r="E1570" i="5"/>
  <c r="BB1570" i="5"/>
  <c r="F1570" i="5"/>
  <c r="BC1570" i="5"/>
  <c r="G1570" i="5"/>
  <c r="BD1570" i="5"/>
  <c r="BE1570" i="5"/>
  <c r="M1570" i="5"/>
  <c r="D1571" i="5"/>
  <c r="BA1571" i="5"/>
  <c r="E1571" i="5"/>
  <c r="BB1571" i="5"/>
  <c r="F1571" i="5"/>
  <c r="BC1571" i="5"/>
  <c r="G1571" i="5"/>
  <c r="BD1571" i="5"/>
  <c r="BE1571" i="5"/>
  <c r="M1571" i="5"/>
  <c r="D1572" i="5"/>
  <c r="BA1572" i="5"/>
  <c r="E1572" i="5"/>
  <c r="BB1572" i="5"/>
  <c r="F1572" i="5"/>
  <c r="BC1572" i="5"/>
  <c r="G1572" i="5"/>
  <c r="BD1572" i="5"/>
  <c r="BE1572" i="5"/>
  <c r="M1572" i="5"/>
  <c r="D1573" i="5"/>
  <c r="BA1573" i="5"/>
  <c r="E1573" i="5"/>
  <c r="BB1573" i="5"/>
  <c r="F1573" i="5"/>
  <c r="BC1573" i="5"/>
  <c r="G1573" i="5"/>
  <c r="BD1573" i="5"/>
  <c r="BE1573" i="5"/>
  <c r="M1573" i="5"/>
  <c r="D1574" i="5"/>
  <c r="BA1574" i="5"/>
  <c r="E1574" i="5"/>
  <c r="BB1574" i="5"/>
  <c r="F1574" i="5"/>
  <c r="BC1574" i="5"/>
  <c r="G1574" i="5"/>
  <c r="BD1574" i="5"/>
  <c r="BE1574" i="5"/>
  <c r="M1574" i="5"/>
  <c r="K1574" i="5"/>
  <c r="L1574" i="5"/>
  <c r="N1574" i="5"/>
  <c r="O1574" i="5"/>
  <c r="D1575" i="5"/>
  <c r="BA1575" i="5"/>
  <c r="E1575" i="5"/>
  <c r="BB1575" i="5"/>
  <c r="F1575" i="5"/>
  <c r="BC1575" i="5"/>
  <c r="G1575" i="5"/>
  <c r="BD1575" i="5"/>
  <c r="BE1575" i="5"/>
  <c r="M1575" i="5"/>
  <c r="N1575" i="5"/>
  <c r="D1576" i="5"/>
  <c r="BA1576" i="5"/>
  <c r="E1576" i="5"/>
  <c r="BB1576" i="5"/>
  <c r="F1576" i="5"/>
  <c r="BC1576" i="5"/>
  <c r="G1576" i="5"/>
  <c r="BD1576" i="5"/>
  <c r="BE1576" i="5"/>
  <c r="M1576" i="5"/>
  <c r="K1576" i="5"/>
  <c r="L1576" i="5"/>
  <c r="N1576" i="5"/>
  <c r="O1576" i="5"/>
  <c r="D1577" i="5"/>
  <c r="BA1577" i="5"/>
  <c r="E1577" i="5"/>
  <c r="BB1577" i="5"/>
  <c r="F1577" i="5"/>
  <c r="BC1577" i="5"/>
  <c r="G1577" i="5"/>
  <c r="BD1577" i="5"/>
  <c r="BE1577" i="5"/>
  <c r="M1577" i="5"/>
  <c r="D1578" i="5"/>
  <c r="BA1578" i="5"/>
  <c r="E1578" i="5"/>
  <c r="BB1578" i="5"/>
  <c r="F1578" i="5"/>
  <c r="BC1578" i="5"/>
  <c r="G1578" i="5"/>
  <c r="BD1578" i="5"/>
  <c r="BE1578" i="5"/>
  <c r="M1578" i="5"/>
  <c r="N1578" i="5"/>
  <c r="D1579" i="5"/>
  <c r="BA1579" i="5"/>
  <c r="E1579" i="5"/>
  <c r="BB1579" i="5"/>
  <c r="F1579" i="5"/>
  <c r="BC1579" i="5"/>
  <c r="G1579" i="5"/>
  <c r="BD1579" i="5"/>
  <c r="BE1579" i="5"/>
  <c r="K1579" i="5"/>
  <c r="L1579" i="5"/>
  <c r="M1579" i="5"/>
  <c r="N1579" i="5"/>
  <c r="O1579" i="5"/>
  <c r="D1331" i="5"/>
  <c r="BA1331" i="5"/>
  <c r="E1331" i="5"/>
  <c r="BB1331" i="5"/>
  <c r="F1331" i="5"/>
  <c r="BC1331" i="5"/>
  <c r="G1331" i="5"/>
  <c r="BD1331" i="5"/>
  <c r="BE1331" i="5"/>
  <c r="K1331" i="5"/>
  <c r="L1331" i="5"/>
  <c r="M1331" i="5"/>
  <c r="O1331" i="5"/>
  <c r="D1330" i="5"/>
  <c r="BA1330" i="5"/>
  <c r="E1330" i="5"/>
  <c r="BB1330" i="5"/>
  <c r="F1330" i="5"/>
  <c r="BC1330" i="5"/>
  <c r="G1330" i="5"/>
  <c r="BD1330" i="5"/>
  <c r="BE1330" i="5"/>
  <c r="M1330" i="5"/>
  <c r="D1329" i="5"/>
  <c r="BA1329" i="5"/>
  <c r="E1329" i="5"/>
  <c r="BB1329" i="5"/>
  <c r="F1329" i="5"/>
  <c r="BC1329" i="5"/>
  <c r="G1329" i="5"/>
  <c r="BD1329" i="5"/>
  <c r="BE1329" i="5"/>
  <c r="M1329" i="5"/>
  <c r="D1328" i="5"/>
  <c r="BA1328" i="5"/>
  <c r="E1328" i="5"/>
  <c r="BB1328" i="5"/>
  <c r="F1328" i="5"/>
  <c r="BC1328" i="5"/>
  <c r="G1328" i="5"/>
  <c r="BD1328" i="5"/>
  <c r="BE1328" i="5"/>
  <c r="M1328" i="5"/>
  <c r="D1327" i="5"/>
  <c r="BA1327" i="5"/>
  <c r="E1327" i="5"/>
  <c r="BB1327" i="5"/>
  <c r="F1327" i="5"/>
  <c r="BC1327" i="5"/>
  <c r="G1327" i="5"/>
  <c r="BD1327" i="5"/>
  <c r="BE1327" i="5"/>
  <c r="M1327" i="5"/>
  <c r="D1326" i="5"/>
  <c r="BA1326" i="5"/>
  <c r="E1326" i="5"/>
  <c r="BB1326" i="5"/>
  <c r="F1326" i="5"/>
  <c r="BC1326" i="5"/>
  <c r="G1326" i="5"/>
  <c r="BD1326" i="5"/>
  <c r="BE1326" i="5"/>
  <c r="M1326" i="5"/>
  <c r="D1325" i="5"/>
  <c r="BA1325" i="5"/>
  <c r="E1325" i="5"/>
  <c r="BB1325" i="5"/>
  <c r="F1325" i="5"/>
  <c r="BC1325" i="5"/>
  <c r="G1325" i="5"/>
  <c r="BD1325" i="5"/>
  <c r="BE1325" i="5"/>
  <c r="M1325" i="5"/>
  <c r="D1324" i="5"/>
  <c r="BA1324" i="5"/>
  <c r="E1324" i="5"/>
  <c r="BB1324" i="5"/>
  <c r="F1324" i="5"/>
  <c r="BC1324" i="5"/>
  <c r="G1324" i="5"/>
  <c r="BD1324" i="5"/>
  <c r="BE1324" i="5"/>
  <c r="M1324" i="5"/>
  <c r="D1323" i="5"/>
  <c r="BA1323" i="5"/>
  <c r="E1323" i="5"/>
  <c r="BB1323" i="5"/>
  <c r="F1323" i="5"/>
  <c r="BC1323" i="5"/>
  <c r="G1323" i="5"/>
  <c r="BD1323" i="5"/>
  <c r="BE1323" i="5"/>
  <c r="M1323" i="5"/>
  <c r="D1322" i="5"/>
  <c r="BA1322" i="5"/>
  <c r="E1322" i="5"/>
  <c r="BB1322" i="5"/>
  <c r="F1322" i="5"/>
  <c r="BC1322" i="5"/>
  <c r="G1322" i="5"/>
  <c r="BD1322" i="5"/>
  <c r="BE1322" i="5"/>
  <c r="M1322" i="5"/>
  <c r="D1321" i="5"/>
  <c r="BA1321" i="5"/>
  <c r="E1321" i="5"/>
  <c r="BB1321" i="5"/>
  <c r="F1321" i="5"/>
  <c r="BC1321" i="5"/>
  <c r="G1321" i="5"/>
  <c r="BD1321" i="5"/>
  <c r="BE1321" i="5"/>
  <c r="M1321" i="5"/>
  <c r="D1320" i="5"/>
  <c r="BA1320" i="5"/>
  <c r="E1320" i="5"/>
  <c r="BB1320" i="5"/>
  <c r="F1320" i="5"/>
  <c r="BC1320" i="5"/>
  <c r="G1320" i="5"/>
  <c r="BD1320" i="5"/>
  <c r="BE1320" i="5"/>
  <c r="M1320" i="5"/>
  <c r="D1319" i="5"/>
  <c r="BA1319" i="5"/>
  <c r="E1319" i="5"/>
  <c r="BB1319" i="5"/>
  <c r="F1319" i="5"/>
  <c r="BC1319" i="5"/>
  <c r="G1319" i="5"/>
  <c r="BD1319" i="5"/>
  <c r="BE1319" i="5"/>
  <c r="M1319" i="5"/>
  <c r="D1318" i="5"/>
  <c r="BA1318" i="5"/>
  <c r="E1318" i="5"/>
  <c r="BB1318" i="5"/>
  <c r="F1318" i="5"/>
  <c r="BC1318" i="5"/>
  <c r="G1318" i="5"/>
  <c r="BD1318" i="5"/>
  <c r="BE1318" i="5"/>
  <c r="M1318" i="5"/>
  <c r="D1317" i="5"/>
  <c r="BA1317" i="5"/>
  <c r="E1317" i="5"/>
  <c r="BB1317" i="5"/>
  <c r="F1317" i="5"/>
  <c r="BC1317" i="5"/>
  <c r="G1317" i="5"/>
  <c r="BD1317" i="5"/>
  <c r="BE1317" i="5"/>
  <c r="M1317" i="5"/>
  <c r="D1316" i="5"/>
  <c r="BA1316" i="5"/>
  <c r="E1316" i="5"/>
  <c r="BB1316" i="5"/>
  <c r="F1316" i="5"/>
  <c r="BC1316" i="5"/>
  <c r="G1316" i="5"/>
  <c r="BD1316" i="5"/>
  <c r="BE1316" i="5"/>
  <c r="M1316" i="5"/>
  <c r="D1315" i="5"/>
  <c r="BA1315" i="5"/>
  <c r="E1315" i="5"/>
  <c r="BB1315" i="5"/>
  <c r="F1315" i="5"/>
  <c r="BC1315" i="5"/>
  <c r="G1315" i="5"/>
  <c r="BD1315" i="5"/>
  <c r="BE1315" i="5"/>
  <c r="M1315" i="5"/>
  <c r="D1314" i="5"/>
  <c r="BA1314" i="5"/>
  <c r="E1314" i="5"/>
  <c r="BB1314" i="5"/>
  <c r="F1314" i="5"/>
  <c r="BC1314" i="5"/>
  <c r="G1314" i="5"/>
  <c r="BD1314" i="5"/>
  <c r="BE1314" i="5"/>
  <c r="M1314" i="5"/>
  <c r="D1313" i="5"/>
  <c r="BA1313" i="5"/>
  <c r="E1313" i="5"/>
  <c r="BB1313" i="5"/>
  <c r="F1313" i="5"/>
  <c r="BC1313" i="5"/>
  <c r="G1313" i="5"/>
  <c r="BD1313" i="5"/>
  <c r="BE1313" i="5"/>
  <c r="M1313" i="5"/>
  <c r="D1312" i="5"/>
  <c r="BA1312" i="5"/>
  <c r="E1312" i="5"/>
  <c r="BB1312" i="5"/>
  <c r="F1312" i="5"/>
  <c r="BC1312" i="5"/>
  <c r="G1312" i="5"/>
  <c r="BD1312" i="5"/>
  <c r="BE1312" i="5"/>
  <c r="M1312" i="5"/>
  <c r="D1311" i="5"/>
  <c r="BA1311" i="5"/>
  <c r="E1311" i="5"/>
  <c r="BB1311" i="5"/>
  <c r="F1311" i="5"/>
  <c r="BC1311" i="5"/>
  <c r="G1311" i="5"/>
  <c r="BD1311" i="5"/>
  <c r="BE1311" i="5"/>
  <c r="N1311" i="5"/>
  <c r="M1311" i="5"/>
  <c r="D1310" i="5"/>
  <c r="BA1310" i="5"/>
  <c r="E1310" i="5"/>
  <c r="BB1310" i="5"/>
  <c r="F1310" i="5"/>
  <c r="BC1310" i="5"/>
  <c r="G1310" i="5"/>
  <c r="BD1310" i="5"/>
  <c r="BE1310" i="5"/>
  <c r="M1310" i="5"/>
  <c r="D1309" i="5"/>
  <c r="BA1309" i="5"/>
  <c r="E1309" i="5"/>
  <c r="BB1309" i="5"/>
  <c r="F1309" i="5"/>
  <c r="BC1309" i="5"/>
  <c r="G1309" i="5"/>
  <c r="BD1309" i="5"/>
  <c r="BE1309" i="5"/>
  <c r="M1309" i="5"/>
  <c r="D1308" i="5"/>
  <c r="BA1308" i="5"/>
  <c r="E1308" i="5"/>
  <c r="BB1308" i="5"/>
  <c r="F1308" i="5"/>
  <c r="BC1308" i="5"/>
  <c r="G1308" i="5"/>
  <c r="BD1308" i="5"/>
  <c r="BE1308" i="5"/>
  <c r="M1308" i="5"/>
  <c r="D1307" i="5"/>
  <c r="BA1307" i="5"/>
  <c r="E1307" i="5"/>
  <c r="BB1307" i="5"/>
  <c r="F1307" i="5"/>
  <c r="BC1307" i="5"/>
  <c r="G1307" i="5"/>
  <c r="BD1307" i="5"/>
  <c r="BE1307" i="5"/>
  <c r="M1307" i="5"/>
  <c r="D1306" i="5"/>
  <c r="BA1306" i="5"/>
  <c r="E1306" i="5"/>
  <c r="BB1306" i="5"/>
  <c r="F1306" i="5"/>
  <c r="BC1306" i="5"/>
  <c r="G1306" i="5"/>
  <c r="BD1306" i="5"/>
  <c r="BE1306" i="5"/>
  <c r="M1306" i="5"/>
  <c r="D1305" i="5"/>
  <c r="BA1305" i="5"/>
  <c r="E1305" i="5"/>
  <c r="BB1305" i="5"/>
  <c r="F1305" i="5"/>
  <c r="BC1305" i="5"/>
  <c r="G1305" i="5"/>
  <c r="BD1305" i="5"/>
  <c r="BE1305" i="5"/>
  <c r="M1305" i="5"/>
  <c r="D1304" i="5"/>
  <c r="BA1304" i="5"/>
  <c r="E1304" i="5"/>
  <c r="BB1304" i="5"/>
  <c r="F1304" i="5"/>
  <c r="BC1304" i="5"/>
  <c r="G1304" i="5"/>
  <c r="BD1304" i="5"/>
  <c r="BE1304" i="5"/>
  <c r="N1304" i="5"/>
  <c r="M1304" i="5"/>
  <c r="D1303" i="5"/>
  <c r="BA1303" i="5"/>
  <c r="E1303" i="5"/>
  <c r="BB1303" i="5"/>
  <c r="F1303" i="5"/>
  <c r="BC1303" i="5"/>
  <c r="G1303" i="5"/>
  <c r="BD1303" i="5"/>
  <c r="BE1303" i="5"/>
  <c r="M1303" i="5"/>
  <c r="D1302" i="5"/>
  <c r="BA1302" i="5"/>
  <c r="E1302" i="5"/>
  <c r="BB1302" i="5"/>
  <c r="F1302" i="5"/>
  <c r="BC1302" i="5"/>
  <c r="G1302" i="5"/>
  <c r="BD1302" i="5"/>
  <c r="BE1302" i="5"/>
  <c r="M1302" i="5"/>
  <c r="D1301" i="5"/>
  <c r="BA1301" i="5"/>
  <c r="E1301" i="5"/>
  <c r="BB1301" i="5"/>
  <c r="F1301" i="5"/>
  <c r="BC1301" i="5"/>
  <c r="G1301" i="5"/>
  <c r="BD1301" i="5"/>
  <c r="BE1301" i="5"/>
  <c r="M1301" i="5"/>
  <c r="D1300" i="5"/>
  <c r="BA1300" i="5"/>
  <c r="E1300" i="5"/>
  <c r="BB1300" i="5"/>
  <c r="F1300" i="5"/>
  <c r="BC1300" i="5"/>
  <c r="G1300" i="5"/>
  <c r="BD1300" i="5"/>
  <c r="BE1300" i="5"/>
  <c r="M1300" i="5"/>
  <c r="D1299" i="5"/>
  <c r="BA1299" i="5"/>
  <c r="E1299" i="5"/>
  <c r="BB1299" i="5"/>
  <c r="F1299" i="5"/>
  <c r="BC1299" i="5"/>
  <c r="G1299" i="5"/>
  <c r="BD1299" i="5"/>
  <c r="BE1299" i="5"/>
  <c r="M1299" i="5"/>
  <c r="D1298" i="5"/>
  <c r="BA1298" i="5"/>
  <c r="E1298" i="5"/>
  <c r="BB1298" i="5"/>
  <c r="F1298" i="5"/>
  <c r="BC1298" i="5"/>
  <c r="G1298" i="5"/>
  <c r="BD1298" i="5"/>
  <c r="BE1298" i="5"/>
  <c r="M1298" i="5"/>
  <c r="D1297" i="5"/>
  <c r="BA1297" i="5"/>
  <c r="E1297" i="5"/>
  <c r="BB1297" i="5"/>
  <c r="F1297" i="5"/>
  <c r="BC1297" i="5"/>
  <c r="G1297" i="5"/>
  <c r="BD1297" i="5"/>
  <c r="BE1297" i="5"/>
  <c r="M1297" i="5"/>
  <c r="D1296" i="5"/>
  <c r="BA1296" i="5"/>
  <c r="E1296" i="5"/>
  <c r="BB1296" i="5"/>
  <c r="F1296" i="5"/>
  <c r="BC1296" i="5"/>
  <c r="G1296" i="5"/>
  <c r="BD1296" i="5"/>
  <c r="BE1296" i="5"/>
  <c r="M1296" i="5"/>
  <c r="D1295" i="5"/>
  <c r="BA1295" i="5"/>
  <c r="E1295" i="5"/>
  <c r="BB1295" i="5"/>
  <c r="F1295" i="5"/>
  <c r="BC1295" i="5"/>
  <c r="G1295" i="5"/>
  <c r="BD1295" i="5"/>
  <c r="BE1295" i="5"/>
  <c r="M1295" i="5"/>
  <c r="D1294" i="5"/>
  <c r="BA1294" i="5"/>
  <c r="E1294" i="5"/>
  <c r="BB1294" i="5"/>
  <c r="F1294" i="5"/>
  <c r="BC1294" i="5"/>
  <c r="G1294" i="5"/>
  <c r="BD1294" i="5"/>
  <c r="BE1294" i="5"/>
  <c r="M1294" i="5"/>
  <c r="D1293" i="5"/>
  <c r="BA1293" i="5"/>
  <c r="E1293" i="5"/>
  <c r="BB1293" i="5"/>
  <c r="F1293" i="5"/>
  <c r="BC1293" i="5"/>
  <c r="G1293" i="5"/>
  <c r="BD1293" i="5"/>
  <c r="BE1293" i="5"/>
  <c r="M1293" i="5"/>
  <c r="D1292" i="5"/>
  <c r="BA1292" i="5"/>
  <c r="E1292" i="5"/>
  <c r="BB1292" i="5"/>
  <c r="F1292" i="5"/>
  <c r="BC1292" i="5"/>
  <c r="G1292" i="5"/>
  <c r="BD1292" i="5"/>
  <c r="BE1292" i="5"/>
  <c r="M1292" i="5"/>
  <c r="D1291" i="5"/>
  <c r="BA1291" i="5"/>
  <c r="E1291" i="5"/>
  <c r="BB1291" i="5"/>
  <c r="F1291" i="5"/>
  <c r="BC1291" i="5"/>
  <c r="G1291" i="5"/>
  <c r="BD1291" i="5"/>
  <c r="BE1291" i="5"/>
  <c r="N1291" i="5"/>
  <c r="M1291" i="5"/>
  <c r="D1289" i="5"/>
  <c r="BA1289" i="5"/>
  <c r="E1289" i="5"/>
  <c r="BB1289" i="5"/>
  <c r="F1289" i="5"/>
  <c r="BC1289" i="5"/>
  <c r="G1289" i="5"/>
  <c r="BD1289" i="5"/>
  <c r="BE1289" i="5"/>
  <c r="K1289" i="5"/>
  <c r="L1289" i="5"/>
  <c r="M1289" i="5"/>
  <c r="N1289" i="5"/>
  <c r="O1289" i="5"/>
  <c r="D1288" i="5"/>
  <c r="BA1288" i="5"/>
  <c r="E1288" i="5"/>
  <c r="BB1288" i="5"/>
  <c r="F1288" i="5"/>
  <c r="BC1288" i="5"/>
  <c r="G1288" i="5"/>
  <c r="BD1288" i="5"/>
  <c r="BE1288" i="5"/>
  <c r="K1288" i="5"/>
  <c r="D1287" i="5"/>
  <c r="BA1287" i="5"/>
  <c r="E1287" i="5"/>
  <c r="BB1287" i="5"/>
  <c r="F1287" i="5"/>
  <c r="BC1287" i="5"/>
  <c r="G1287" i="5"/>
  <c r="BD1287" i="5"/>
  <c r="BE1287" i="5"/>
  <c r="K1287" i="5"/>
  <c r="D1286" i="5"/>
  <c r="BA1286" i="5"/>
  <c r="E1286" i="5"/>
  <c r="BB1286" i="5"/>
  <c r="F1286" i="5"/>
  <c r="BC1286" i="5"/>
  <c r="G1286" i="5"/>
  <c r="BD1286" i="5"/>
  <c r="BE1286" i="5"/>
  <c r="K1286" i="5"/>
  <c r="D1285" i="5"/>
  <c r="BA1285" i="5"/>
  <c r="E1285" i="5"/>
  <c r="BB1285" i="5"/>
  <c r="F1285" i="5"/>
  <c r="BC1285" i="5"/>
  <c r="G1285" i="5"/>
  <c r="BD1285" i="5"/>
  <c r="BE1285" i="5"/>
  <c r="K1285" i="5"/>
  <c r="D1284" i="5"/>
  <c r="BA1284" i="5"/>
  <c r="E1284" i="5"/>
  <c r="BB1284" i="5"/>
  <c r="F1284" i="5"/>
  <c r="BC1284" i="5"/>
  <c r="G1284" i="5"/>
  <c r="BD1284" i="5"/>
  <c r="BE1284" i="5"/>
  <c r="K1284" i="5"/>
  <c r="D1283" i="5"/>
  <c r="BA1283" i="5"/>
  <c r="E1283" i="5"/>
  <c r="BB1283" i="5"/>
  <c r="F1283" i="5"/>
  <c r="BC1283" i="5"/>
  <c r="G1283" i="5"/>
  <c r="BD1283" i="5"/>
  <c r="BE1283" i="5"/>
  <c r="K1283" i="5"/>
  <c r="D1282" i="5"/>
  <c r="BA1282" i="5"/>
  <c r="E1282" i="5"/>
  <c r="BB1282" i="5"/>
  <c r="F1282" i="5"/>
  <c r="BC1282" i="5"/>
  <c r="G1282" i="5"/>
  <c r="BD1282" i="5"/>
  <c r="BE1282" i="5"/>
  <c r="K1282" i="5"/>
  <c r="D1281" i="5"/>
  <c r="BA1281" i="5"/>
  <c r="E1281" i="5"/>
  <c r="BB1281" i="5"/>
  <c r="F1281" i="5"/>
  <c r="BC1281" i="5"/>
  <c r="G1281" i="5"/>
  <c r="BD1281" i="5"/>
  <c r="BE1281" i="5"/>
  <c r="K1281" i="5"/>
  <c r="D1280" i="5"/>
  <c r="BA1280" i="5"/>
  <c r="E1280" i="5"/>
  <c r="BB1280" i="5"/>
  <c r="F1280" i="5"/>
  <c r="BC1280" i="5"/>
  <c r="G1280" i="5"/>
  <c r="BD1280" i="5"/>
  <c r="BE1280" i="5"/>
  <c r="K1280" i="5"/>
  <c r="D1279" i="5"/>
  <c r="BA1279" i="5"/>
  <c r="E1279" i="5"/>
  <c r="BB1279" i="5"/>
  <c r="F1279" i="5"/>
  <c r="BC1279" i="5"/>
  <c r="G1279" i="5"/>
  <c r="BD1279" i="5"/>
  <c r="BE1279" i="5"/>
  <c r="K1279" i="5"/>
  <c r="L1279" i="5"/>
  <c r="M1279" i="5"/>
  <c r="N1279" i="5"/>
  <c r="O1279" i="5"/>
  <c r="D1278" i="5"/>
  <c r="BA1278" i="5"/>
  <c r="E1278" i="5"/>
  <c r="BB1278" i="5"/>
  <c r="F1278" i="5"/>
  <c r="BC1278" i="5"/>
  <c r="G1278" i="5"/>
  <c r="BD1278" i="5"/>
  <c r="BE1278" i="5"/>
  <c r="K1278" i="5"/>
  <c r="D1277" i="5"/>
  <c r="BA1277" i="5"/>
  <c r="E1277" i="5"/>
  <c r="BB1277" i="5"/>
  <c r="F1277" i="5"/>
  <c r="BC1277" i="5"/>
  <c r="G1277" i="5"/>
  <c r="BD1277" i="5"/>
  <c r="BE1277" i="5"/>
  <c r="K1277" i="5"/>
  <c r="D1276" i="5"/>
  <c r="BA1276" i="5"/>
  <c r="E1276" i="5"/>
  <c r="BB1276" i="5"/>
  <c r="F1276" i="5"/>
  <c r="BC1276" i="5"/>
  <c r="G1276" i="5"/>
  <c r="BD1276" i="5"/>
  <c r="BE1276" i="5"/>
  <c r="K1276" i="5"/>
  <c r="D1275" i="5"/>
  <c r="BA1275" i="5"/>
  <c r="E1275" i="5"/>
  <c r="BB1275" i="5"/>
  <c r="F1275" i="5"/>
  <c r="BC1275" i="5"/>
  <c r="G1275" i="5"/>
  <c r="BD1275" i="5"/>
  <c r="BE1275" i="5"/>
  <c r="K1275" i="5"/>
  <c r="D1274" i="5"/>
  <c r="BA1274" i="5"/>
  <c r="E1274" i="5"/>
  <c r="BB1274" i="5"/>
  <c r="F1274" i="5"/>
  <c r="BC1274" i="5"/>
  <c r="G1274" i="5"/>
  <c r="BD1274" i="5"/>
  <c r="BE1274" i="5"/>
  <c r="K1274" i="5"/>
  <c r="D1273" i="5"/>
  <c r="BA1273" i="5"/>
  <c r="E1273" i="5"/>
  <c r="BB1273" i="5"/>
  <c r="F1273" i="5"/>
  <c r="BC1273" i="5"/>
  <c r="G1273" i="5"/>
  <c r="BD1273" i="5"/>
  <c r="BE1273" i="5"/>
  <c r="K1273" i="5"/>
  <c r="D1272" i="5"/>
  <c r="BA1272" i="5"/>
  <c r="E1272" i="5"/>
  <c r="BB1272" i="5"/>
  <c r="F1272" i="5"/>
  <c r="BC1272" i="5"/>
  <c r="G1272" i="5"/>
  <c r="BD1272" i="5"/>
  <c r="BE1272" i="5"/>
  <c r="K1272" i="5"/>
  <c r="D1271" i="5"/>
  <c r="BA1271" i="5"/>
  <c r="E1271" i="5"/>
  <c r="BB1271" i="5"/>
  <c r="F1271" i="5"/>
  <c r="BC1271" i="5"/>
  <c r="G1271" i="5"/>
  <c r="BD1271" i="5"/>
  <c r="BE1271" i="5"/>
  <c r="K1271" i="5"/>
  <c r="D1270" i="5"/>
  <c r="BA1270" i="5"/>
  <c r="E1270" i="5"/>
  <c r="BB1270" i="5"/>
  <c r="F1270" i="5"/>
  <c r="BC1270" i="5"/>
  <c r="G1270" i="5"/>
  <c r="BD1270" i="5"/>
  <c r="BE1270" i="5"/>
  <c r="K1270" i="5"/>
  <c r="D1269" i="5"/>
  <c r="BA1269" i="5"/>
  <c r="E1269" i="5"/>
  <c r="BB1269" i="5"/>
  <c r="F1269" i="5"/>
  <c r="BC1269" i="5"/>
  <c r="G1269" i="5"/>
  <c r="BD1269" i="5"/>
  <c r="BE1269" i="5"/>
  <c r="K1269" i="5"/>
  <c r="D1268" i="5"/>
  <c r="BA1268" i="5"/>
  <c r="E1268" i="5"/>
  <c r="BB1268" i="5"/>
  <c r="F1268" i="5"/>
  <c r="BC1268" i="5"/>
  <c r="G1268" i="5"/>
  <c r="BD1268" i="5"/>
  <c r="BE1268" i="5"/>
  <c r="K1268" i="5"/>
  <c r="D1267" i="5"/>
  <c r="BA1267" i="5"/>
  <c r="E1267" i="5"/>
  <c r="BB1267" i="5"/>
  <c r="F1267" i="5"/>
  <c r="BC1267" i="5"/>
  <c r="G1267" i="5"/>
  <c r="BD1267" i="5"/>
  <c r="BE1267" i="5"/>
  <c r="K1267" i="5"/>
  <c r="D1266" i="5"/>
  <c r="BA1266" i="5"/>
  <c r="E1266" i="5"/>
  <c r="BB1266" i="5"/>
  <c r="F1266" i="5"/>
  <c r="BC1266" i="5"/>
  <c r="G1266" i="5"/>
  <c r="BD1266" i="5"/>
  <c r="BE1266" i="5"/>
  <c r="K1266" i="5"/>
  <c r="D1265" i="5"/>
  <c r="BA1265" i="5"/>
  <c r="E1265" i="5"/>
  <c r="BB1265" i="5"/>
  <c r="F1265" i="5"/>
  <c r="BC1265" i="5"/>
  <c r="G1265" i="5"/>
  <c r="BD1265" i="5"/>
  <c r="BE1265" i="5"/>
  <c r="K1265" i="5"/>
  <c r="D1264" i="5"/>
  <c r="BA1264" i="5"/>
  <c r="E1264" i="5"/>
  <c r="BB1264" i="5"/>
  <c r="F1264" i="5"/>
  <c r="BC1264" i="5"/>
  <c r="G1264" i="5"/>
  <c r="BD1264" i="5"/>
  <c r="BE1264" i="5"/>
  <c r="K1264" i="5"/>
  <c r="D1263" i="5"/>
  <c r="BA1263" i="5"/>
  <c r="E1263" i="5"/>
  <c r="BB1263" i="5"/>
  <c r="F1263" i="5"/>
  <c r="BC1263" i="5"/>
  <c r="G1263" i="5"/>
  <c r="BD1263" i="5"/>
  <c r="BE1263" i="5"/>
  <c r="K1263" i="5"/>
  <c r="D1262" i="5"/>
  <c r="BA1262" i="5"/>
  <c r="E1262" i="5"/>
  <c r="BB1262" i="5"/>
  <c r="F1262" i="5"/>
  <c r="BC1262" i="5"/>
  <c r="G1262" i="5"/>
  <c r="BD1262" i="5"/>
  <c r="BE1262" i="5"/>
  <c r="K1262" i="5"/>
  <c r="D1261" i="5"/>
  <c r="BA1261" i="5"/>
  <c r="E1261" i="5"/>
  <c r="BB1261" i="5"/>
  <c r="F1261" i="5"/>
  <c r="BC1261" i="5"/>
  <c r="G1261" i="5"/>
  <c r="BD1261" i="5"/>
  <c r="BE1261" i="5"/>
  <c r="K1261" i="5"/>
  <c r="D1260" i="5"/>
  <c r="BA1260" i="5"/>
  <c r="E1260" i="5"/>
  <c r="BB1260" i="5"/>
  <c r="F1260" i="5"/>
  <c r="BC1260" i="5"/>
  <c r="G1260" i="5"/>
  <c r="BD1260" i="5"/>
  <c r="BE1260" i="5"/>
  <c r="K1260" i="5"/>
  <c r="D1259" i="5"/>
  <c r="BA1259" i="5"/>
  <c r="E1259" i="5"/>
  <c r="BB1259" i="5"/>
  <c r="F1259" i="5"/>
  <c r="BC1259" i="5"/>
  <c r="G1259" i="5"/>
  <c r="BD1259" i="5"/>
  <c r="BE1259" i="5"/>
  <c r="K1259" i="5"/>
  <c r="D1258" i="5"/>
  <c r="BA1258" i="5"/>
  <c r="E1258" i="5"/>
  <c r="BB1258" i="5"/>
  <c r="F1258" i="5"/>
  <c r="BC1258" i="5"/>
  <c r="G1258" i="5"/>
  <c r="BD1258" i="5"/>
  <c r="BE1258" i="5"/>
  <c r="K1258" i="5"/>
  <c r="D1257" i="5"/>
  <c r="BA1257" i="5"/>
  <c r="E1257" i="5"/>
  <c r="BB1257" i="5"/>
  <c r="F1257" i="5"/>
  <c r="BC1257" i="5"/>
  <c r="G1257" i="5"/>
  <c r="BD1257" i="5"/>
  <c r="BE1257" i="5"/>
  <c r="K1257" i="5"/>
  <c r="D1256" i="5"/>
  <c r="BA1256" i="5"/>
  <c r="E1256" i="5"/>
  <c r="BB1256" i="5"/>
  <c r="F1256" i="5"/>
  <c r="BC1256" i="5"/>
  <c r="G1256" i="5"/>
  <c r="BD1256" i="5"/>
  <c r="BE1256" i="5"/>
  <c r="K1256" i="5"/>
  <c r="D1255" i="5"/>
  <c r="BA1255" i="5"/>
  <c r="E1255" i="5"/>
  <c r="BB1255" i="5"/>
  <c r="F1255" i="5"/>
  <c r="BC1255" i="5"/>
  <c r="G1255" i="5"/>
  <c r="BD1255" i="5"/>
  <c r="BE1255" i="5"/>
  <c r="K1255" i="5"/>
  <c r="D1254" i="5"/>
  <c r="BA1254" i="5"/>
  <c r="E1254" i="5"/>
  <c r="BB1254" i="5"/>
  <c r="F1254" i="5"/>
  <c r="BC1254" i="5"/>
  <c r="G1254" i="5"/>
  <c r="BD1254" i="5"/>
  <c r="BE1254" i="5"/>
  <c r="K1254" i="5"/>
  <c r="D1253" i="5"/>
  <c r="BA1253" i="5"/>
  <c r="E1253" i="5"/>
  <c r="BB1253" i="5"/>
  <c r="F1253" i="5"/>
  <c r="BC1253" i="5"/>
  <c r="G1253" i="5"/>
  <c r="BD1253" i="5"/>
  <c r="BE1253" i="5"/>
  <c r="K1253" i="5"/>
  <c r="D1252" i="5"/>
  <c r="BA1252" i="5"/>
  <c r="E1252" i="5"/>
  <c r="BB1252" i="5"/>
  <c r="F1252" i="5"/>
  <c r="BC1252" i="5"/>
  <c r="G1252" i="5"/>
  <c r="BD1252" i="5"/>
  <c r="BE1252" i="5"/>
  <c r="K1252" i="5"/>
  <c r="D1251" i="5"/>
  <c r="BA1251" i="5"/>
  <c r="E1251" i="5"/>
  <c r="BB1251" i="5"/>
  <c r="F1251" i="5"/>
  <c r="BC1251" i="5"/>
  <c r="G1251" i="5"/>
  <c r="BD1251" i="5"/>
  <c r="BE1251" i="5"/>
  <c r="K1251" i="5"/>
  <c r="D1250" i="5"/>
  <c r="BA1250" i="5"/>
  <c r="E1250" i="5"/>
  <c r="BB1250" i="5"/>
  <c r="F1250" i="5"/>
  <c r="BC1250" i="5"/>
  <c r="G1250" i="5"/>
  <c r="BD1250" i="5"/>
  <c r="BE1250" i="5"/>
  <c r="K1250" i="5"/>
  <c r="D1249" i="5"/>
  <c r="BA1249" i="5"/>
  <c r="E1249" i="5"/>
  <c r="BB1249" i="5"/>
  <c r="F1249" i="5"/>
  <c r="BC1249" i="5"/>
  <c r="G1249" i="5"/>
  <c r="BD1249" i="5"/>
  <c r="BE1249" i="5"/>
  <c r="K1249" i="5"/>
  <c r="D1248" i="5"/>
  <c r="BA1248" i="5"/>
  <c r="E1248" i="5"/>
  <c r="BB1248" i="5"/>
  <c r="F1248" i="5"/>
  <c r="BC1248" i="5"/>
  <c r="G1248" i="5"/>
  <c r="BD1248" i="5"/>
  <c r="BE1248" i="5"/>
  <c r="K1248" i="5"/>
  <c r="D1247" i="5"/>
  <c r="BA1247" i="5"/>
  <c r="E1247" i="5"/>
  <c r="BB1247" i="5"/>
  <c r="F1247" i="5"/>
  <c r="BC1247" i="5"/>
  <c r="G1247" i="5"/>
  <c r="BD1247" i="5"/>
  <c r="BE1247" i="5"/>
  <c r="K1247" i="5"/>
  <c r="D1246" i="5"/>
  <c r="BA1246" i="5"/>
  <c r="E1246" i="5"/>
  <c r="BB1246" i="5"/>
  <c r="F1246" i="5"/>
  <c r="BC1246" i="5"/>
  <c r="G1246" i="5"/>
  <c r="BD1246" i="5"/>
  <c r="BE1246" i="5"/>
  <c r="K1246" i="5"/>
  <c r="D1245" i="5"/>
  <c r="BA1245" i="5"/>
  <c r="E1245" i="5"/>
  <c r="BB1245" i="5"/>
  <c r="F1245" i="5"/>
  <c r="BC1245" i="5"/>
  <c r="G1245" i="5"/>
  <c r="BD1245" i="5"/>
  <c r="BE1245" i="5"/>
  <c r="K1245" i="5"/>
  <c r="D1244" i="5"/>
  <c r="BA1244" i="5"/>
  <c r="E1244" i="5"/>
  <c r="BB1244" i="5"/>
  <c r="F1244" i="5"/>
  <c r="BC1244" i="5"/>
  <c r="G1244" i="5"/>
  <c r="BD1244" i="5"/>
  <c r="BE1244" i="5"/>
  <c r="K1244" i="5"/>
  <c r="D1243" i="5"/>
  <c r="BA1243" i="5"/>
  <c r="E1243" i="5"/>
  <c r="BB1243" i="5"/>
  <c r="F1243" i="5"/>
  <c r="BC1243" i="5"/>
  <c r="G1243" i="5"/>
  <c r="BD1243" i="5"/>
  <c r="BE1243" i="5"/>
  <c r="K1243" i="5"/>
  <c r="D1242" i="5"/>
  <c r="BA1242" i="5"/>
  <c r="E1242" i="5"/>
  <c r="BB1242" i="5"/>
  <c r="F1242" i="5"/>
  <c r="BC1242" i="5"/>
  <c r="G1242" i="5"/>
  <c r="BD1242" i="5"/>
  <c r="BE1242" i="5"/>
  <c r="K1242" i="5"/>
  <c r="D1241" i="5"/>
  <c r="BA1241" i="5"/>
  <c r="E1241" i="5"/>
  <c r="BB1241" i="5"/>
  <c r="F1241" i="5"/>
  <c r="BC1241" i="5"/>
  <c r="G1241" i="5"/>
  <c r="BD1241" i="5"/>
  <c r="BE1241" i="5"/>
  <c r="K1241" i="5"/>
  <c r="D1240" i="5"/>
  <c r="BA1240" i="5"/>
  <c r="E1240" i="5"/>
  <c r="BB1240" i="5"/>
  <c r="F1240" i="5"/>
  <c r="BC1240" i="5"/>
  <c r="G1240" i="5"/>
  <c r="BD1240" i="5"/>
  <c r="BE1240" i="5"/>
  <c r="K1240" i="5"/>
  <c r="D1239" i="5"/>
  <c r="BA1239" i="5"/>
  <c r="E1239" i="5"/>
  <c r="BB1239" i="5"/>
  <c r="F1239" i="5"/>
  <c r="BC1239" i="5"/>
  <c r="G1239" i="5"/>
  <c r="BD1239" i="5"/>
  <c r="BE1239" i="5"/>
  <c r="K1239" i="5"/>
  <c r="D1238" i="5"/>
  <c r="BA1238" i="5"/>
  <c r="E1238" i="5"/>
  <c r="BB1238" i="5"/>
  <c r="F1238" i="5"/>
  <c r="BC1238" i="5"/>
  <c r="G1238" i="5"/>
  <c r="BD1238" i="5"/>
  <c r="BE1238" i="5"/>
  <c r="K1238" i="5"/>
  <c r="D1237" i="5"/>
  <c r="BA1237" i="5"/>
  <c r="E1237" i="5"/>
  <c r="BB1237" i="5"/>
  <c r="F1237" i="5"/>
  <c r="BC1237" i="5"/>
  <c r="G1237" i="5"/>
  <c r="BD1237" i="5"/>
  <c r="BE1237" i="5"/>
  <c r="K1237" i="5"/>
  <c r="D1236" i="5"/>
  <c r="BA1236" i="5"/>
  <c r="E1236" i="5"/>
  <c r="BB1236" i="5"/>
  <c r="F1236" i="5"/>
  <c r="BC1236" i="5"/>
  <c r="G1236" i="5"/>
  <c r="BD1236" i="5"/>
  <c r="BE1236" i="5"/>
  <c r="K1236" i="5"/>
  <c r="D1235" i="5"/>
  <c r="BA1235" i="5"/>
  <c r="E1235" i="5"/>
  <c r="BB1235" i="5"/>
  <c r="F1235" i="5"/>
  <c r="BC1235" i="5"/>
  <c r="G1235" i="5"/>
  <c r="BD1235" i="5"/>
  <c r="BE1235" i="5"/>
  <c r="K1235" i="5"/>
  <c r="D1234" i="5"/>
  <c r="BA1234" i="5"/>
  <c r="E1234" i="5"/>
  <c r="BB1234" i="5"/>
  <c r="F1234" i="5"/>
  <c r="BC1234" i="5"/>
  <c r="G1234" i="5"/>
  <c r="BD1234" i="5"/>
  <c r="BE1234" i="5"/>
  <c r="K1234" i="5"/>
  <c r="D1233" i="5"/>
  <c r="BA1233" i="5"/>
  <c r="E1233" i="5"/>
  <c r="BB1233" i="5"/>
  <c r="F1233" i="5"/>
  <c r="BC1233" i="5"/>
  <c r="G1233" i="5"/>
  <c r="BD1233" i="5"/>
  <c r="BE1233" i="5"/>
  <c r="K1233" i="5"/>
  <c r="D1232" i="5"/>
  <c r="BA1232" i="5"/>
  <c r="E1232" i="5"/>
  <c r="BB1232" i="5"/>
  <c r="F1232" i="5"/>
  <c r="BC1232" i="5"/>
  <c r="G1232" i="5"/>
  <c r="BD1232" i="5"/>
  <c r="BE1232" i="5"/>
  <c r="K1232" i="5"/>
  <c r="D1231" i="5"/>
  <c r="BA1231" i="5"/>
  <c r="E1231" i="5"/>
  <c r="BB1231" i="5"/>
  <c r="F1231" i="5"/>
  <c r="BC1231" i="5"/>
  <c r="G1231" i="5"/>
  <c r="BD1231" i="5"/>
  <c r="BE1231" i="5"/>
  <c r="K1231" i="5"/>
  <c r="D1230" i="5"/>
  <c r="BA1230" i="5"/>
  <c r="E1230" i="5"/>
  <c r="BB1230" i="5"/>
  <c r="F1230" i="5"/>
  <c r="BC1230" i="5"/>
  <c r="G1230" i="5"/>
  <c r="BD1230" i="5"/>
  <c r="BE1230" i="5"/>
  <c r="K1230" i="5"/>
  <c r="D1229" i="5"/>
  <c r="BA1229" i="5"/>
  <c r="E1229" i="5"/>
  <c r="BB1229" i="5"/>
  <c r="F1229" i="5"/>
  <c r="BC1229" i="5"/>
  <c r="G1229" i="5"/>
  <c r="BD1229" i="5"/>
  <c r="BE1229" i="5"/>
  <c r="K1229" i="5"/>
  <c r="D1228" i="5"/>
  <c r="BA1228" i="5"/>
  <c r="E1228" i="5"/>
  <c r="BB1228" i="5"/>
  <c r="F1228" i="5"/>
  <c r="BC1228" i="5"/>
  <c r="G1228" i="5"/>
  <c r="BD1228" i="5"/>
  <c r="BE1228" i="5"/>
  <c r="K1228" i="5"/>
  <c r="D1227" i="5"/>
  <c r="BA1227" i="5"/>
  <c r="E1227" i="5"/>
  <c r="BB1227" i="5"/>
  <c r="F1227" i="5"/>
  <c r="BC1227" i="5"/>
  <c r="G1227" i="5"/>
  <c r="BD1227" i="5"/>
  <c r="BE1227" i="5"/>
  <c r="K1227" i="5"/>
  <c r="D1226" i="5"/>
  <c r="BA1226" i="5"/>
  <c r="E1226" i="5"/>
  <c r="BB1226" i="5"/>
  <c r="F1226" i="5"/>
  <c r="BC1226" i="5"/>
  <c r="G1226" i="5"/>
  <c r="BD1226" i="5"/>
  <c r="BE1226" i="5"/>
  <c r="K1226" i="5"/>
  <c r="D1225" i="5"/>
  <c r="BA1225" i="5"/>
  <c r="E1225" i="5"/>
  <c r="BB1225" i="5"/>
  <c r="F1225" i="5"/>
  <c r="BC1225" i="5"/>
  <c r="G1225" i="5"/>
  <c r="BD1225" i="5"/>
  <c r="BE1225" i="5"/>
  <c r="K1225" i="5"/>
  <c r="D1223" i="5"/>
  <c r="BA1223" i="5"/>
  <c r="E1223" i="5"/>
  <c r="BB1223" i="5"/>
  <c r="F1223" i="5"/>
  <c r="BC1223" i="5"/>
  <c r="G1223" i="5"/>
  <c r="BD1223" i="5"/>
  <c r="BE1223" i="5"/>
  <c r="K1223" i="5"/>
  <c r="D1222" i="5"/>
  <c r="BA1222" i="5"/>
  <c r="E1222" i="5"/>
  <c r="BB1222" i="5"/>
  <c r="F1222" i="5"/>
  <c r="BC1222" i="5"/>
  <c r="G1222" i="5"/>
  <c r="BD1222" i="5"/>
  <c r="BE1222" i="5"/>
  <c r="K1222" i="5"/>
  <c r="D1221" i="5"/>
  <c r="BA1221" i="5"/>
  <c r="E1221" i="5"/>
  <c r="BB1221" i="5"/>
  <c r="F1221" i="5"/>
  <c r="BC1221" i="5"/>
  <c r="G1221" i="5"/>
  <c r="BD1221" i="5"/>
  <c r="BE1221" i="5"/>
  <c r="K1221" i="5"/>
  <c r="D1220" i="5"/>
  <c r="BA1220" i="5"/>
  <c r="E1220" i="5"/>
  <c r="BB1220" i="5"/>
  <c r="F1220" i="5"/>
  <c r="BC1220" i="5"/>
  <c r="G1220" i="5"/>
  <c r="BD1220" i="5"/>
  <c r="BE1220" i="5"/>
  <c r="K1220" i="5"/>
  <c r="D1219" i="5"/>
  <c r="BA1219" i="5"/>
  <c r="E1219" i="5"/>
  <c r="BB1219" i="5"/>
  <c r="F1219" i="5"/>
  <c r="BC1219" i="5"/>
  <c r="G1219" i="5"/>
  <c r="BD1219" i="5"/>
  <c r="BE1219" i="5"/>
  <c r="K1219" i="5"/>
  <c r="D1218" i="5"/>
  <c r="BA1218" i="5"/>
  <c r="E1218" i="5"/>
  <c r="BB1218" i="5"/>
  <c r="F1218" i="5"/>
  <c r="BC1218" i="5"/>
  <c r="G1218" i="5"/>
  <c r="BD1218" i="5"/>
  <c r="BE1218" i="5"/>
  <c r="K1218" i="5"/>
  <c r="D1217" i="5"/>
  <c r="BA1217" i="5"/>
  <c r="E1217" i="5"/>
  <c r="BB1217" i="5"/>
  <c r="F1217" i="5"/>
  <c r="BC1217" i="5"/>
  <c r="G1217" i="5"/>
  <c r="BD1217" i="5"/>
  <c r="BE1217" i="5"/>
  <c r="K1217" i="5"/>
  <c r="D1216" i="5"/>
  <c r="BA1216" i="5"/>
  <c r="E1216" i="5"/>
  <c r="BB1216" i="5"/>
  <c r="F1216" i="5"/>
  <c r="BC1216" i="5"/>
  <c r="G1216" i="5"/>
  <c r="BD1216" i="5"/>
  <c r="BE1216" i="5"/>
  <c r="K1216" i="5"/>
  <c r="D1215" i="5"/>
  <c r="BA1215" i="5"/>
  <c r="E1215" i="5"/>
  <c r="BB1215" i="5"/>
  <c r="F1215" i="5"/>
  <c r="BC1215" i="5"/>
  <c r="G1215" i="5"/>
  <c r="BD1215" i="5"/>
  <c r="BE1215" i="5"/>
  <c r="K1215" i="5"/>
  <c r="D1214" i="5"/>
  <c r="BA1214" i="5"/>
  <c r="E1214" i="5"/>
  <c r="BB1214" i="5"/>
  <c r="F1214" i="5"/>
  <c r="BC1214" i="5"/>
  <c r="G1214" i="5"/>
  <c r="BD1214" i="5"/>
  <c r="BE1214" i="5"/>
  <c r="K1214" i="5"/>
  <c r="D1213" i="5"/>
  <c r="BA1213" i="5"/>
  <c r="E1213" i="5"/>
  <c r="BB1213" i="5"/>
  <c r="F1213" i="5"/>
  <c r="BC1213" i="5"/>
  <c r="G1213" i="5"/>
  <c r="BD1213" i="5"/>
  <c r="BE1213" i="5"/>
  <c r="K1213" i="5"/>
  <c r="D1212" i="5"/>
  <c r="BA1212" i="5"/>
  <c r="E1212" i="5"/>
  <c r="BB1212" i="5"/>
  <c r="F1212" i="5"/>
  <c r="BC1212" i="5"/>
  <c r="G1212" i="5"/>
  <c r="BD1212" i="5"/>
  <c r="BE1212" i="5"/>
  <c r="K1212" i="5"/>
  <c r="D1211" i="5"/>
  <c r="BA1211" i="5"/>
  <c r="E1211" i="5"/>
  <c r="BB1211" i="5"/>
  <c r="F1211" i="5"/>
  <c r="BC1211" i="5"/>
  <c r="G1211" i="5"/>
  <c r="BD1211" i="5"/>
  <c r="BE1211" i="5"/>
  <c r="K1211" i="5"/>
  <c r="D1210" i="5"/>
  <c r="BA1210" i="5"/>
  <c r="E1210" i="5"/>
  <c r="BB1210" i="5"/>
  <c r="F1210" i="5"/>
  <c r="BC1210" i="5"/>
  <c r="G1210" i="5"/>
  <c r="BD1210" i="5"/>
  <c r="BE1210" i="5"/>
  <c r="K1210" i="5"/>
  <c r="D1209" i="5"/>
  <c r="BA1209" i="5"/>
  <c r="E1209" i="5"/>
  <c r="BB1209" i="5"/>
  <c r="F1209" i="5"/>
  <c r="BC1209" i="5"/>
  <c r="G1209" i="5"/>
  <c r="BD1209" i="5"/>
  <c r="BE1209" i="5"/>
  <c r="K1209" i="5"/>
  <c r="D1208" i="5"/>
  <c r="BA1208" i="5"/>
  <c r="E1208" i="5"/>
  <c r="BB1208" i="5"/>
  <c r="F1208" i="5"/>
  <c r="BC1208" i="5"/>
  <c r="G1208" i="5"/>
  <c r="BD1208" i="5"/>
  <c r="BE1208" i="5"/>
  <c r="K1208" i="5"/>
  <c r="D1207" i="5"/>
  <c r="BA1207" i="5"/>
  <c r="E1207" i="5"/>
  <c r="BB1207" i="5"/>
  <c r="F1207" i="5"/>
  <c r="BC1207" i="5"/>
  <c r="G1207" i="5"/>
  <c r="BD1207" i="5"/>
  <c r="BE1207" i="5"/>
  <c r="K1207" i="5"/>
  <c r="D1206" i="5"/>
  <c r="BA1206" i="5"/>
  <c r="E1206" i="5"/>
  <c r="BB1206" i="5"/>
  <c r="F1206" i="5"/>
  <c r="BC1206" i="5"/>
  <c r="G1206" i="5"/>
  <c r="BD1206" i="5"/>
  <c r="BE1206" i="5"/>
  <c r="K1206" i="5"/>
  <c r="D1205" i="5"/>
  <c r="BA1205" i="5"/>
  <c r="E1205" i="5"/>
  <c r="BB1205" i="5"/>
  <c r="F1205" i="5"/>
  <c r="BC1205" i="5"/>
  <c r="G1205" i="5"/>
  <c r="BD1205" i="5"/>
  <c r="BE1205" i="5"/>
  <c r="K1205" i="5"/>
  <c r="D1204" i="5"/>
  <c r="BA1204" i="5"/>
  <c r="E1204" i="5"/>
  <c r="BB1204" i="5"/>
  <c r="F1204" i="5"/>
  <c r="BC1204" i="5"/>
  <c r="G1204" i="5"/>
  <c r="BD1204" i="5"/>
  <c r="BE1204" i="5"/>
  <c r="K1204" i="5"/>
  <c r="D1203" i="5"/>
  <c r="BA1203" i="5"/>
  <c r="E1203" i="5"/>
  <c r="BB1203" i="5"/>
  <c r="F1203" i="5"/>
  <c r="BC1203" i="5"/>
  <c r="G1203" i="5"/>
  <c r="BD1203" i="5"/>
  <c r="BE1203" i="5"/>
  <c r="K1203" i="5"/>
  <c r="D1202" i="5"/>
  <c r="BA1202" i="5"/>
  <c r="E1202" i="5"/>
  <c r="BB1202" i="5"/>
  <c r="F1202" i="5"/>
  <c r="BC1202" i="5"/>
  <c r="G1202" i="5"/>
  <c r="BD1202" i="5"/>
  <c r="BE1202" i="5"/>
  <c r="K1202" i="5"/>
  <c r="D1201" i="5"/>
  <c r="BA1201" i="5"/>
  <c r="E1201" i="5"/>
  <c r="BB1201" i="5"/>
  <c r="F1201" i="5"/>
  <c r="BC1201" i="5"/>
  <c r="G1201" i="5"/>
  <c r="BD1201" i="5"/>
  <c r="BE1201" i="5"/>
  <c r="K1201" i="5"/>
  <c r="D1200" i="5"/>
  <c r="BA1200" i="5"/>
  <c r="E1200" i="5"/>
  <c r="BB1200" i="5"/>
  <c r="F1200" i="5"/>
  <c r="BC1200" i="5"/>
  <c r="G1200" i="5"/>
  <c r="BD1200" i="5"/>
  <c r="BE1200" i="5"/>
  <c r="K1200" i="5"/>
  <c r="D1199" i="5"/>
  <c r="BA1199" i="5"/>
  <c r="E1199" i="5"/>
  <c r="BB1199" i="5"/>
  <c r="F1199" i="5"/>
  <c r="BC1199" i="5"/>
  <c r="G1199" i="5"/>
  <c r="BD1199" i="5"/>
  <c r="BE1199" i="5"/>
  <c r="K1199" i="5"/>
  <c r="D1198" i="5"/>
  <c r="BA1198" i="5"/>
  <c r="E1198" i="5"/>
  <c r="BB1198" i="5"/>
  <c r="F1198" i="5"/>
  <c r="BC1198" i="5"/>
  <c r="G1198" i="5"/>
  <c r="BD1198" i="5"/>
  <c r="BE1198" i="5"/>
  <c r="K1198" i="5"/>
  <c r="D1197" i="5"/>
  <c r="BA1197" i="5"/>
  <c r="E1197" i="5"/>
  <c r="BB1197" i="5"/>
  <c r="F1197" i="5"/>
  <c r="BC1197" i="5"/>
  <c r="G1197" i="5"/>
  <c r="BD1197" i="5"/>
  <c r="BE1197" i="5"/>
  <c r="K1197" i="5"/>
  <c r="D1196" i="5"/>
  <c r="BA1196" i="5"/>
  <c r="E1196" i="5"/>
  <c r="BB1196" i="5"/>
  <c r="F1196" i="5"/>
  <c r="BC1196" i="5"/>
  <c r="G1196" i="5"/>
  <c r="BD1196" i="5"/>
  <c r="BE1196" i="5"/>
  <c r="K1196" i="5"/>
  <c r="D1195" i="5"/>
  <c r="BA1195" i="5"/>
  <c r="E1195" i="5"/>
  <c r="BB1195" i="5"/>
  <c r="F1195" i="5"/>
  <c r="BC1195" i="5"/>
  <c r="G1195" i="5"/>
  <c r="BD1195" i="5"/>
  <c r="BE1195" i="5"/>
  <c r="K1195" i="5"/>
  <c r="D1194" i="5"/>
  <c r="BA1194" i="5"/>
  <c r="E1194" i="5"/>
  <c r="BB1194" i="5"/>
  <c r="F1194" i="5"/>
  <c r="BC1194" i="5"/>
  <c r="G1194" i="5"/>
  <c r="BD1194" i="5"/>
  <c r="BE1194" i="5"/>
  <c r="K1194" i="5"/>
  <c r="D1193" i="5"/>
  <c r="BA1193" i="5"/>
  <c r="E1193" i="5"/>
  <c r="BB1193" i="5"/>
  <c r="F1193" i="5"/>
  <c r="BC1193" i="5"/>
  <c r="G1193" i="5"/>
  <c r="BD1193" i="5"/>
  <c r="BE1193" i="5"/>
  <c r="K1193" i="5"/>
  <c r="D1192" i="5"/>
  <c r="BA1192" i="5"/>
  <c r="E1192" i="5"/>
  <c r="BB1192" i="5"/>
  <c r="F1192" i="5"/>
  <c r="BC1192" i="5"/>
  <c r="G1192" i="5"/>
  <c r="BD1192" i="5"/>
  <c r="BE1192" i="5"/>
  <c r="K1192" i="5"/>
  <c r="D1191" i="5"/>
  <c r="BA1191" i="5"/>
  <c r="E1191" i="5"/>
  <c r="BB1191" i="5"/>
  <c r="F1191" i="5"/>
  <c r="BC1191" i="5"/>
  <c r="G1191" i="5"/>
  <c r="BD1191" i="5"/>
  <c r="BE1191" i="5"/>
  <c r="K1191" i="5"/>
  <c r="D1190" i="5"/>
  <c r="BA1190" i="5"/>
  <c r="E1190" i="5"/>
  <c r="BB1190" i="5"/>
  <c r="F1190" i="5"/>
  <c r="BC1190" i="5"/>
  <c r="G1190" i="5"/>
  <c r="BD1190" i="5"/>
  <c r="BE1190" i="5"/>
  <c r="K1190" i="5"/>
  <c r="D1189" i="5"/>
  <c r="BA1189" i="5"/>
  <c r="E1189" i="5"/>
  <c r="BB1189" i="5"/>
  <c r="F1189" i="5"/>
  <c r="BC1189" i="5"/>
  <c r="G1189" i="5"/>
  <c r="BD1189" i="5"/>
  <c r="BE1189" i="5"/>
  <c r="K1189" i="5"/>
  <c r="D1188" i="5"/>
  <c r="BA1188" i="5"/>
  <c r="E1188" i="5"/>
  <c r="BB1188" i="5"/>
  <c r="F1188" i="5"/>
  <c r="BC1188" i="5"/>
  <c r="G1188" i="5"/>
  <c r="BD1188" i="5"/>
  <c r="BE1188" i="5"/>
  <c r="K1188" i="5"/>
  <c r="D1187" i="5"/>
  <c r="BA1187" i="5"/>
  <c r="E1187" i="5"/>
  <c r="BB1187" i="5"/>
  <c r="F1187" i="5"/>
  <c r="BC1187" i="5"/>
  <c r="G1187" i="5"/>
  <c r="BD1187" i="5"/>
  <c r="BE1187" i="5"/>
  <c r="K1187" i="5"/>
  <c r="D1186" i="5"/>
  <c r="BA1186" i="5"/>
  <c r="E1186" i="5"/>
  <c r="BB1186" i="5"/>
  <c r="F1186" i="5"/>
  <c r="BC1186" i="5"/>
  <c r="G1186" i="5"/>
  <c r="BD1186" i="5"/>
  <c r="BE1186" i="5"/>
  <c r="K1186" i="5"/>
  <c r="D1185" i="5"/>
  <c r="BA1185" i="5"/>
  <c r="E1185" i="5"/>
  <c r="BB1185" i="5"/>
  <c r="F1185" i="5"/>
  <c r="BC1185" i="5"/>
  <c r="G1185" i="5"/>
  <c r="BD1185" i="5"/>
  <c r="BE1185" i="5"/>
  <c r="K1185" i="5"/>
  <c r="D1184" i="5"/>
  <c r="BA1184" i="5"/>
  <c r="E1184" i="5"/>
  <c r="BB1184" i="5"/>
  <c r="F1184" i="5"/>
  <c r="BC1184" i="5"/>
  <c r="G1184" i="5"/>
  <c r="BD1184" i="5"/>
  <c r="BE1184" i="5"/>
  <c r="K1184" i="5"/>
  <c r="D1183" i="5"/>
  <c r="BA1183" i="5"/>
  <c r="E1183" i="5"/>
  <c r="BB1183" i="5"/>
  <c r="F1183" i="5"/>
  <c r="BC1183" i="5"/>
  <c r="G1183" i="5"/>
  <c r="BD1183" i="5"/>
  <c r="BE1183" i="5"/>
  <c r="K1183" i="5"/>
  <c r="D1182" i="5"/>
  <c r="BA1182" i="5"/>
  <c r="E1182" i="5"/>
  <c r="BB1182" i="5"/>
  <c r="F1182" i="5"/>
  <c r="BC1182" i="5"/>
  <c r="G1182" i="5"/>
  <c r="BD1182" i="5"/>
  <c r="BE1182" i="5"/>
  <c r="K1182" i="5"/>
  <c r="D1181" i="5"/>
  <c r="BA1181" i="5"/>
  <c r="E1181" i="5"/>
  <c r="BB1181" i="5"/>
  <c r="F1181" i="5"/>
  <c r="BC1181" i="5"/>
  <c r="G1181" i="5"/>
  <c r="BD1181" i="5"/>
  <c r="BE1181" i="5"/>
  <c r="K1181" i="5"/>
  <c r="D1180" i="5"/>
  <c r="BA1180" i="5"/>
  <c r="E1180" i="5"/>
  <c r="BB1180" i="5"/>
  <c r="F1180" i="5"/>
  <c r="BC1180" i="5"/>
  <c r="G1180" i="5"/>
  <c r="BD1180" i="5"/>
  <c r="BE1180" i="5"/>
  <c r="K1180" i="5"/>
  <c r="D1179" i="5"/>
  <c r="BA1179" i="5"/>
  <c r="E1179" i="5"/>
  <c r="BB1179" i="5"/>
  <c r="F1179" i="5"/>
  <c r="BC1179" i="5"/>
  <c r="G1179" i="5"/>
  <c r="BD1179" i="5"/>
  <c r="BE1179" i="5"/>
  <c r="K1179" i="5"/>
  <c r="D1178" i="5"/>
  <c r="BA1178" i="5"/>
  <c r="E1178" i="5"/>
  <c r="BB1178" i="5"/>
  <c r="F1178" i="5"/>
  <c r="BC1178" i="5"/>
  <c r="G1178" i="5"/>
  <c r="BD1178" i="5"/>
  <c r="BE1178" i="5"/>
  <c r="K1178" i="5"/>
  <c r="D1177" i="5"/>
  <c r="BA1177" i="5"/>
  <c r="E1177" i="5"/>
  <c r="BB1177" i="5"/>
  <c r="F1177" i="5"/>
  <c r="BC1177" i="5"/>
  <c r="G1177" i="5"/>
  <c r="BD1177" i="5"/>
  <c r="BE1177" i="5"/>
  <c r="K1177" i="5"/>
  <c r="D1176" i="5"/>
  <c r="BA1176" i="5"/>
  <c r="E1176" i="5"/>
  <c r="BB1176" i="5"/>
  <c r="F1176" i="5"/>
  <c r="BC1176" i="5"/>
  <c r="G1176" i="5"/>
  <c r="BD1176" i="5"/>
  <c r="BE1176" i="5"/>
  <c r="K1176" i="5"/>
  <c r="D1175" i="5"/>
  <c r="BA1175" i="5"/>
  <c r="E1175" i="5"/>
  <c r="BB1175" i="5"/>
  <c r="F1175" i="5"/>
  <c r="BC1175" i="5"/>
  <c r="G1175" i="5"/>
  <c r="BD1175" i="5"/>
  <c r="BE1175" i="5"/>
  <c r="K1175" i="5"/>
  <c r="D1174" i="5"/>
  <c r="BA1174" i="5"/>
  <c r="E1174" i="5"/>
  <c r="BB1174" i="5"/>
  <c r="F1174" i="5"/>
  <c r="BC1174" i="5"/>
  <c r="G1174" i="5"/>
  <c r="BD1174" i="5"/>
  <c r="BE1174" i="5"/>
  <c r="K1174" i="5"/>
  <c r="D1173" i="5"/>
  <c r="BA1173" i="5"/>
  <c r="E1173" i="5"/>
  <c r="BB1173" i="5"/>
  <c r="F1173" i="5"/>
  <c r="BC1173" i="5"/>
  <c r="G1173" i="5"/>
  <c r="BD1173" i="5"/>
  <c r="BE1173" i="5"/>
  <c r="K1173" i="5"/>
  <c r="D1172" i="5"/>
  <c r="BA1172" i="5"/>
  <c r="E1172" i="5"/>
  <c r="BB1172" i="5"/>
  <c r="F1172" i="5"/>
  <c r="BC1172" i="5"/>
  <c r="G1172" i="5"/>
  <c r="BD1172" i="5"/>
  <c r="BE1172" i="5"/>
  <c r="K1172" i="5"/>
  <c r="D1171" i="5"/>
  <c r="BA1171" i="5"/>
  <c r="E1171" i="5"/>
  <c r="BB1171" i="5"/>
  <c r="F1171" i="5"/>
  <c r="BC1171" i="5"/>
  <c r="G1171" i="5"/>
  <c r="BD1171" i="5"/>
  <c r="BE1171" i="5"/>
  <c r="K1171" i="5"/>
  <c r="D1170" i="5"/>
  <c r="BA1170" i="5"/>
  <c r="E1170" i="5"/>
  <c r="BB1170" i="5"/>
  <c r="F1170" i="5"/>
  <c r="BC1170" i="5"/>
  <c r="G1170" i="5"/>
  <c r="BD1170" i="5"/>
  <c r="BE1170" i="5"/>
  <c r="K1170" i="5"/>
  <c r="D1169" i="5"/>
  <c r="BA1169" i="5"/>
  <c r="E1169" i="5"/>
  <c r="BB1169" i="5"/>
  <c r="F1169" i="5"/>
  <c r="BC1169" i="5"/>
  <c r="G1169" i="5"/>
  <c r="BD1169" i="5"/>
  <c r="BE1169" i="5"/>
  <c r="K1169" i="5"/>
  <c r="D1168" i="5"/>
  <c r="BA1168" i="5"/>
  <c r="E1168" i="5"/>
  <c r="BB1168" i="5"/>
  <c r="F1168" i="5"/>
  <c r="BC1168" i="5"/>
  <c r="G1168" i="5"/>
  <c r="BD1168" i="5"/>
  <c r="BE1168" i="5"/>
  <c r="K1168" i="5"/>
  <c r="D1167" i="5"/>
  <c r="BA1167" i="5"/>
  <c r="E1167" i="5"/>
  <c r="BB1167" i="5"/>
  <c r="F1167" i="5"/>
  <c r="BC1167" i="5"/>
  <c r="G1167" i="5"/>
  <c r="BD1167" i="5"/>
  <c r="BE1167" i="5"/>
  <c r="K1167" i="5"/>
  <c r="D1166" i="5"/>
  <c r="BA1166" i="5"/>
  <c r="E1166" i="5"/>
  <c r="BB1166" i="5"/>
  <c r="F1166" i="5"/>
  <c r="BC1166" i="5"/>
  <c r="G1166" i="5"/>
  <c r="BD1166" i="5"/>
  <c r="BE1166" i="5"/>
  <c r="K1166" i="5"/>
  <c r="D1165" i="5"/>
  <c r="BA1165" i="5"/>
  <c r="E1165" i="5"/>
  <c r="BB1165" i="5"/>
  <c r="F1165" i="5"/>
  <c r="BC1165" i="5"/>
  <c r="G1165" i="5"/>
  <c r="BD1165" i="5"/>
  <c r="BE1165" i="5"/>
  <c r="K1165" i="5"/>
  <c r="D1164" i="5"/>
  <c r="BA1164" i="5"/>
  <c r="E1164" i="5"/>
  <c r="BB1164" i="5"/>
  <c r="F1164" i="5"/>
  <c r="BC1164" i="5"/>
  <c r="G1164" i="5"/>
  <c r="BD1164" i="5"/>
  <c r="BE1164" i="5"/>
  <c r="K1164" i="5"/>
  <c r="D1163" i="5"/>
  <c r="BA1163" i="5"/>
  <c r="E1163" i="5"/>
  <c r="BB1163" i="5"/>
  <c r="F1163" i="5"/>
  <c r="BC1163" i="5"/>
  <c r="G1163" i="5"/>
  <c r="BD1163" i="5"/>
  <c r="BE1163" i="5"/>
  <c r="K1163" i="5"/>
  <c r="D1162" i="5"/>
  <c r="BA1162" i="5"/>
  <c r="E1162" i="5"/>
  <c r="BB1162" i="5"/>
  <c r="F1162" i="5"/>
  <c r="BC1162" i="5"/>
  <c r="G1162" i="5"/>
  <c r="BD1162" i="5"/>
  <c r="BE1162" i="5"/>
  <c r="K1162" i="5"/>
  <c r="D1161" i="5"/>
  <c r="BA1161" i="5"/>
  <c r="E1161" i="5"/>
  <c r="BB1161" i="5"/>
  <c r="F1161" i="5"/>
  <c r="BC1161" i="5"/>
  <c r="G1161" i="5"/>
  <c r="BD1161" i="5"/>
  <c r="BE1161" i="5"/>
  <c r="K1161" i="5"/>
  <c r="D1160" i="5"/>
  <c r="BA1160" i="5"/>
  <c r="E1160" i="5"/>
  <c r="BB1160" i="5"/>
  <c r="F1160" i="5"/>
  <c r="BC1160" i="5"/>
  <c r="G1160" i="5"/>
  <c r="BD1160" i="5"/>
  <c r="BE1160" i="5"/>
  <c r="K1160" i="5"/>
  <c r="D1159" i="5"/>
  <c r="BA1159" i="5"/>
  <c r="E1159" i="5"/>
  <c r="BB1159" i="5"/>
  <c r="F1159" i="5"/>
  <c r="BC1159" i="5"/>
  <c r="G1159" i="5"/>
  <c r="BD1159" i="5"/>
  <c r="BE1159" i="5"/>
  <c r="K1159" i="5"/>
  <c r="D1158" i="5"/>
  <c r="BA1158" i="5"/>
  <c r="E1158" i="5"/>
  <c r="BB1158" i="5"/>
  <c r="F1158" i="5"/>
  <c r="BC1158" i="5"/>
  <c r="G1158" i="5"/>
  <c r="BD1158" i="5"/>
  <c r="BE1158" i="5"/>
  <c r="K1158" i="5"/>
  <c r="D1157" i="5"/>
  <c r="BA1157" i="5"/>
  <c r="E1157" i="5"/>
  <c r="BB1157" i="5"/>
  <c r="F1157" i="5"/>
  <c r="BC1157" i="5"/>
  <c r="G1157" i="5"/>
  <c r="BD1157" i="5"/>
  <c r="BE1157" i="5"/>
  <c r="K1157" i="5"/>
  <c r="D1156" i="5"/>
  <c r="BA1156" i="5"/>
  <c r="E1156" i="5"/>
  <c r="BB1156" i="5"/>
  <c r="F1156" i="5"/>
  <c r="BC1156" i="5"/>
  <c r="G1156" i="5"/>
  <c r="BD1156" i="5"/>
  <c r="BE1156" i="5"/>
  <c r="K1156" i="5"/>
  <c r="D1155" i="5"/>
  <c r="BA1155" i="5"/>
  <c r="E1155" i="5"/>
  <c r="BB1155" i="5"/>
  <c r="F1155" i="5"/>
  <c r="BC1155" i="5"/>
  <c r="G1155" i="5"/>
  <c r="BD1155" i="5"/>
  <c r="BE1155" i="5"/>
  <c r="K1155" i="5"/>
  <c r="D1154" i="5"/>
  <c r="BA1154" i="5"/>
  <c r="E1154" i="5"/>
  <c r="BB1154" i="5"/>
  <c r="F1154" i="5"/>
  <c r="BC1154" i="5"/>
  <c r="G1154" i="5"/>
  <c r="BD1154" i="5"/>
  <c r="BE1154" i="5"/>
  <c r="K1154" i="5"/>
  <c r="D1153" i="5"/>
  <c r="BA1153" i="5"/>
  <c r="E1153" i="5"/>
  <c r="BB1153" i="5"/>
  <c r="F1153" i="5"/>
  <c r="BC1153" i="5"/>
  <c r="G1153" i="5"/>
  <c r="BD1153" i="5"/>
  <c r="BE1153" i="5"/>
  <c r="K1153" i="5"/>
  <c r="D1152" i="5"/>
  <c r="BA1152" i="5"/>
  <c r="E1152" i="5"/>
  <c r="BB1152" i="5"/>
  <c r="F1152" i="5"/>
  <c r="BC1152" i="5"/>
  <c r="G1152" i="5"/>
  <c r="BD1152" i="5"/>
  <c r="BE1152" i="5"/>
  <c r="K1152" i="5"/>
  <c r="D1151" i="5"/>
  <c r="BA1151" i="5"/>
  <c r="E1151" i="5"/>
  <c r="BB1151" i="5"/>
  <c r="F1151" i="5"/>
  <c r="BC1151" i="5"/>
  <c r="G1151" i="5"/>
  <c r="BD1151" i="5"/>
  <c r="BE1151" i="5"/>
  <c r="K1151" i="5"/>
  <c r="D1150" i="5"/>
  <c r="BA1150" i="5"/>
  <c r="E1150" i="5"/>
  <c r="BB1150" i="5"/>
  <c r="F1150" i="5"/>
  <c r="BC1150" i="5"/>
  <c r="G1150" i="5"/>
  <c r="BD1150" i="5"/>
  <c r="BE1150" i="5"/>
  <c r="K1150" i="5"/>
  <c r="D1149" i="5"/>
  <c r="BA1149" i="5"/>
  <c r="E1149" i="5"/>
  <c r="BB1149" i="5"/>
  <c r="F1149" i="5"/>
  <c r="BC1149" i="5"/>
  <c r="G1149" i="5"/>
  <c r="BD1149" i="5"/>
  <c r="BE1149" i="5"/>
  <c r="K1149" i="5"/>
  <c r="D1148" i="5"/>
  <c r="BA1148" i="5"/>
  <c r="E1148" i="5"/>
  <c r="BB1148" i="5"/>
  <c r="F1148" i="5"/>
  <c r="BC1148" i="5"/>
  <c r="G1148" i="5"/>
  <c r="BD1148" i="5"/>
  <c r="BE1148" i="5"/>
  <c r="K1148" i="5"/>
  <c r="D1147" i="5"/>
  <c r="BA1147" i="5"/>
  <c r="E1147" i="5"/>
  <c r="BB1147" i="5"/>
  <c r="F1147" i="5"/>
  <c r="BC1147" i="5"/>
  <c r="G1147" i="5"/>
  <c r="BD1147" i="5"/>
  <c r="BE1147" i="5"/>
  <c r="K1147" i="5"/>
  <c r="D1146" i="5"/>
  <c r="BA1146" i="5"/>
  <c r="E1146" i="5"/>
  <c r="BB1146" i="5"/>
  <c r="F1146" i="5"/>
  <c r="BC1146" i="5"/>
  <c r="G1146" i="5"/>
  <c r="BD1146" i="5"/>
  <c r="BE1146" i="5"/>
  <c r="K1146" i="5"/>
  <c r="D1145" i="5"/>
  <c r="BA1145" i="5"/>
  <c r="E1145" i="5"/>
  <c r="BB1145" i="5"/>
  <c r="F1145" i="5"/>
  <c r="BC1145" i="5"/>
  <c r="G1145" i="5"/>
  <c r="BD1145" i="5"/>
  <c r="BE1145" i="5"/>
  <c r="K1145" i="5"/>
  <c r="D1144" i="5"/>
  <c r="BA1144" i="5"/>
  <c r="E1144" i="5"/>
  <c r="BB1144" i="5"/>
  <c r="F1144" i="5"/>
  <c r="BC1144" i="5"/>
  <c r="G1144" i="5"/>
  <c r="BD1144" i="5"/>
  <c r="BE1144" i="5"/>
  <c r="K1144" i="5"/>
  <c r="D1143" i="5"/>
  <c r="BA1143" i="5"/>
  <c r="E1143" i="5"/>
  <c r="BB1143" i="5"/>
  <c r="F1143" i="5"/>
  <c r="BC1143" i="5"/>
  <c r="G1143" i="5"/>
  <c r="BD1143" i="5"/>
  <c r="BE1143" i="5"/>
  <c r="K1143" i="5"/>
  <c r="D1142" i="5"/>
  <c r="BA1142" i="5"/>
  <c r="E1142" i="5"/>
  <c r="BB1142" i="5"/>
  <c r="F1142" i="5"/>
  <c r="BC1142" i="5"/>
  <c r="G1142" i="5"/>
  <c r="BD1142" i="5"/>
  <c r="BE1142" i="5"/>
  <c r="K1142" i="5"/>
  <c r="D1141" i="5"/>
  <c r="BA1141" i="5"/>
  <c r="E1141" i="5"/>
  <c r="BB1141" i="5"/>
  <c r="F1141" i="5"/>
  <c r="BC1141" i="5"/>
  <c r="G1141" i="5"/>
  <c r="BD1141" i="5"/>
  <c r="BE1141" i="5"/>
  <c r="K1141" i="5"/>
  <c r="D1140" i="5"/>
  <c r="BA1140" i="5"/>
  <c r="E1140" i="5"/>
  <c r="BB1140" i="5"/>
  <c r="F1140" i="5"/>
  <c r="BC1140" i="5"/>
  <c r="G1140" i="5"/>
  <c r="BD1140" i="5"/>
  <c r="BE1140" i="5"/>
  <c r="K1140" i="5"/>
  <c r="D1139" i="5"/>
  <c r="BA1139" i="5"/>
  <c r="E1139" i="5"/>
  <c r="BB1139" i="5"/>
  <c r="F1139" i="5"/>
  <c r="BC1139" i="5"/>
  <c r="G1139" i="5"/>
  <c r="BD1139" i="5"/>
  <c r="BE1139" i="5"/>
  <c r="K1139" i="5"/>
  <c r="D1137" i="5"/>
  <c r="BA1137" i="5"/>
  <c r="E1137" i="5"/>
  <c r="BB1137" i="5"/>
  <c r="F1137" i="5"/>
  <c r="BC1137" i="5"/>
  <c r="G1137" i="5"/>
  <c r="BD1137" i="5"/>
  <c r="BE1137" i="5"/>
  <c r="K1137" i="5"/>
  <c r="D1136" i="5"/>
  <c r="BA1136" i="5"/>
  <c r="E1136" i="5"/>
  <c r="BB1136" i="5"/>
  <c r="F1136" i="5"/>
  <c r="BC1136" i="5"/>
  <c r="G1136" i="5"/>
  <c r="BD1136" i="5"/>
  <c r="BE1136" i="5"/>
  <c r="K1136" i="5"/>
  <c r="D1135" i="5"/>
  <c r="BA1135" i="5"/>
  <c r="E1135" i="5"/>
  <c r="BB1135" i="5"/>
  <c r="F1135" i="5"/>
  <c r="BC1135" i="5"/>
  <c r="G1135" i="5"/>
  <c r="BD1135" i="5"/>
  <c r="BE1135" i="5"/>
  <c r="K1135" i="5"/>
  <c r="D1134" i="5"/>
  <c r="BA1134" i="5"/>
  <c r="E1134" i="5"/>
  <c r="BB1134" i="5"/>
  <c r="F1134" i="5"/>
  <c r="BC1134" i="5"/>
  <c r="G1134" i="5"/>
  <c r="BD1134" i="5"/>
  <c r="BE1134" i="5"/>
  <c r="K1134" i="5"/>
  <c r="D1133" i="5"/>
  <c r="BA1133" i="5"/>
  <c r="E1133" i="5"/>
  <c r="BB1133" i="5"/>
  <c r="F1133" i="5"/>
  <c r="BC1133" i="5"/>
  <c r="G1133" i="5"/>
  <c r="BD1133" i="5"/>
  <c r="BE1133" i="5"/>
  <c r="K1133" i="5"/>
  <c r="D1132" i="5"/>
  <c r="BA1132" i="5"/>
  <c r="E1132" i="5"/>
  <c r="BB1132" i="5"/>
  <c r="F1132" i="5"/>
  <c r="BC1132" i="5"/>
  <c r="G1132" i="5"/>
  <c r="BD1132" i="5"/>
  <c r="BE1132" i="5"/>
  <c r="K1132" i="5"/>
  <c r="D1131" i="5"/>
  <c r="BA1131" i="5"/>
  <c r="E1131" i="5"/>
  <c r="BB1131" i="5"/>
  <c r="F1131" i="5"/>
  <c r="BC1131" i="5"/>
  <c r="G1131" i="5"/>
  <c r="BD1131" i="5"/>
  <c r="BE1131" i="5"/>
  <c r="K1131" i="5"/>
  <c r="D1130" i="5"/>
  <c r="BA1130" i="5"/>
  <c r="E1130" i="5"/>
  <c r="BB1130" i="5"/>
  <c r="F1130" i="5"/>
  <c r="BC1130" i="5"/>
  <c r="G1130" i="5"/>
  <c r="BD1130" i="5"/>
  <c r="BE1130" i="5"/>
  <c r="K1130" i="5"/>
  <c r="D1129" i="5"/>
  <c r="BA1129" i="5"/>
  <c r="E1129" i="5"/>
  <c r="BB1129" i="5"/>
  <c r="F1129" i="5"/>
  <c r="BC1129" i="5"/>
  <c r="G1129" i="5"/>
  <c r="BD1129" i="5"/>
  <c r="BE1129" i="5"/>
  <c r="K1129" i="5"/>
  <c r="D1128" i="5"/>
  <c r="BA1128" i="5"/>
  <c r="E1128" i="5"/>
  <c r="BB1128" i="5"/>
  <c r="F1128" i="5"/>
  <c r="BC1128" i="5"/>
  <c r="G1128" i="5"/>
  <c r="BD1128" i="5"/>
  <c r="BE1128" i="5"/>
  <c r="K1128" i="5"/>
  <c r="D1127" i="5"/>
  <c r="BA1127" i="5"/>
  <c r="E1127" i="5"/>
  <c r="BB1127" i="5"/>
  <c r="F1127" i="5"/>
  <c r="BC1127" i="5"/>
  <c r="G1127" i="5"/>
  <c r="BD1127" i="5"/>
  <c r="BE1127" i="5"/>
  <c r="K1127" i="5"/>
  <c r="D1126" i="5"/>
  <c r="BA1126" i="5"/>
  <c r="E1126" i="5"/>
  <c r="BB1126" i="5"/>
  <c r="F1126" i="5"/>
  <c r="BC1126" i="5"/>
  <c r="G1126" i="5"/>
  <c r="BD1126" i="5"/>
  <c r="BE1126" i="5"/>
  <c r="K1126" i="5"/>
  <c r="D1125" i="5"/>
  <c r="BA1125" i="5"/>
  <c r="E1125" i="5"/>
  <c r="BB1125" i="5"/>
  <c r="F1125" i="5"/>
  <c r="BC1125" i="5"/>
  <c r="G1125" i="5"/>
  <c r="BD1125" i="5"/>
  <c r="BE1125" i="5"/>
  <c r="K1125" i="5"/>
  <c r="L1125" i="5"/>
  <c r="M1125" i="5"/>
  <c r="N1125" i="5"/>
  <c r="O1125" i="5"/>
  <c r="D1124" i="5"/>
  <c r="BA1124" i="5"/>
  <c r="E1124" i="5"/>
  <c r="BB1124" i="5"/>
  <c r="F1124" i="5"/>
  <c r="BC1124" i="5"/>
  <c r="G1124" i="5"/>
  <c r="BD1124" i="5"/>
  <c r="BE1124" i="5"/>
  <c r="K1124" i="5"/>
  <c r="D1123" i="5"/>
  <c r="BA1123" i="5"/>
  <c r="E1123" i="5"/>
  <c r="BB1123" i="5"/>
  <c r="F1123" i="5"/>
  <c r="BC1123" i="5"/>
  <c r="G1123" i="5"/>
  <c r="BD1123" i="5"/>
  <c r="BE1123" i="5"/>
  <c r="K1123" i="5"/>
  <c r="D1122" i="5"/>
  <c r="BA1122" i="5"/>
  <c r="E1122" i="5"/>
  <c r="BB1122" i="5"/>
  <c r="F1122" i="5"/>
  <c r="BC1122" i="5"/>
  <c r="G1122" i="5"/>
  <c r="BD1122" i="5"/>
  <c r="BE1122" i="5"/>
  <c r="K1122" i="5"/>
  <c r="D1121" i="5"/>
  <c r="BA1121" i="5"/>
  <c r="E1121" i="5"/>
  <c r="BB1121" i="5"/>
  <c r="F1121" i="5"/>
  <c r="BC1121" i="5"/>
  <c r="G1121" i="5"/>
  <c r="BD1121" i="5"/>
  <c r="BE1121" i="5"/>
  <c r="K1121" i="5"/>
  <c r="D1120" i="5"/>
  <c r="BA1120" i="5"/>
  <c r="E1120" i="5"/>
  <c r="BB1120" i="5"/>
  <c r="F1120" i="5"/>
  <c r="BC1120" i="5"/>
  <c r="G1120" i="5"/>
  <c r="BD1120" i="5"/>
  <c r="BE1120" i="5"/>
  <c r="K1120" i="5"/>
  <c r="D1119" i="5"/>
  <c r="BA1119" i="5"/>
  <c r="E1119" i="5"/>
  <c r="BB1119" i="5"/>
  <c r="F1119" i="5"/>
  <c r="BC1119" i="5"/>
  <c r="G1119" i="5"/>
  <c r="BD1119" i="5"/>
  <c r="BE1119" i="5"/>
  <c r="K1119" i="5"/>
  <c r="D1118" i="5"/>
  <c r="BA1118" i="5"/>
  <c r="E1118" i="5"/>
  <c r="BB1118" i="5"/>
  <c r="F1118" i="5"/>
  <c r="BC1118" i="5"/>
  <c r="G1118" i="5"/>
  <c r="BD1118" i="5"/>
  <c r="BE1118" i="5"/>
  <c r="K1118" i="5"/>
  <c r="D1117" i="5"/>
  <c r="BA1117" i="5"/>
  <c r="E1117" i="5"/>
  <c r="BB1117" i="5"/>
  <c r="F1117" i="5"/>
  <c r="BC1117" i="5"/>
  <c r="G1117" i="5"/>
  <c r="BD1117" i="5"/>
  <c r="BE1117" i="5"/>
  <c r="K1117" i="5"/>
  <c r="D1116" i="5"/>
  <c r="BA1116" i="5"/>
  <c r="E1116" i="5"/>
  <c r="BB1116" i="5"/>
  <c r="F1116" i="5"/>
  <c r="BC1116" i="5"/>
  <c r="G1116" i="5"/>
  <c r="BD1116" i="5"/>
  <c r="BE1116" i="5"/>
  <c r="K1116" i="5"/>
  <c r="D1115" i="5"/>
  <c r="BA1115" i="5"/>
  <c r="E1115" i="5"/>
  <c r="BB1115" i="5"/>
  <c r="F1115" i="5"/>
  <c r="BC1115" i="5"/>
  <c r="G1115" i="5"/>
  <c r="BD1115" i="5"/>
  <c r="BE1115" i="5"/>
  <c r="K1115" i="5"/>
  <c r="D1114" i="5"/>
  <c r="BA1114" i="5"/>
  <c r="E1114" i="5"/>
  <c r="BB1114" i="5"/>
  <c r="F1114" i="5"/>
  <c r="BC1114" i="5"/>
  <c r="G1114" i="5"/>
  <c r="BD1114" i="5"/>
  <c r="BE1114" i="5"/>
  <c r="K1114" i="5"/>
  <c r="D1113" i="5"/>
  <c r="BA1113" i="5"/>
  <c r="E1113" i="5"/>
  <c r="BB1113" i="5"/>
  <c r="F1113" i="5"/>
  <c r="BC1113" i="5"/>
  <c r="G1113" i="5"/>
  <c r="BD1113" i="5"/>
  <c r="BE1113" i="5"/>
  <c r="K1113" i="5"/>
  <c r="D1112" i="5"/>
  <c r="BA1112" i="5"/>
  <c r="E1112" i="5"/>
  <c r="BB1112" i="5"/>
  <c r="F1112" i="5"/>
  <c r="BC1112" i="5"/>
  <c r="G1112" i="5"/>
  <c r="BD1112" i="5"/>
  <c r="BE1112" i="5"/>
  <c r="K1112" i="5"/>
  <c r="D1111" i="5"/>
  <c r="BA1111" i="5"/>
  <c r="E1111" i="5"/>
  <c r="BB1111" i="5"/>
  <c r="F1111" i="5"/>
  <c r="BC1111" i="5"/>
  <c r="G1111" i="5"/>
  <c r="BD1111" i="5"/>
  <c r="BE1111" i="5"/>
  <c r="K1111" i="5"/>
  <c r="D1110" i="5"/>
  <c r="BA1110" i="5"/>
  <c r="E1110" i="5"/>
  <c r="BB1110" i="5"/>
  <c r="F1110" i="5"/>
  <c r="BC1110" i="5"/>
  <c r="G1110" i="5"/>
  <c r="BD1110" i="5"/>
  <c r="BE1110" i="5"/>
  <c r="K1110" i="5"/>
  <c r="D1109" i="5"/>
  <c r="BA1109" i="5"/>
  <c r="E1109" i="5"/>
  <c r="BB1109" i="5"/>
  <c r="F1109" i="5"/>
  <c r="BC1109" i="5"/>
  <c r="G1109" i="5"/>
  <c r="BD1109" i="5"/>
  <c r="BE1109" i="5"/>
  <c r="K1109" i="5"/>
  <c r="D1108" i="5"/>
  <c r="BA1108" i="5"/>
  <c r="E1108" i="5"/>
  <c r="BB1108" i="5"/>
  <c r="F1108" i="5"/>
  <c r="BC1108" i="5"/>
  <c r="G1108" i="5"/>
  <c r="BD1108" i="5"/>
  <c r="BE1108" i="5"/>
  <c r="K1108" i="5"/>
  <c r="D1107" i="5"/>
  <c r="BA1107" i="5"/>
  <c r="E1107" i="5"/>
  <c r="BB1107" i="5"/>
  <c r="F1107" i="5"/>
  <c r="BC1107" i="5"/>
  <c r="G1107" i="5"/>
  <c r="BD1107" i="5"/>
  <c r="BE1107" i="5"/>
  <c r="K1107" i="5"/>
  <c r="D1106" i="5"/>
  <c r="BA1106" i="5"/>
  <c r="E1106" i="5"/>
  <c r="BB1106" i="5"/>
  <c r="F1106" i="5"/>
  <c r="BC1106" i="5"/>
  <c r="G1106" i="5"/>
  <c r="BD1106" i="5"/>
  <c r="BE1106" i="5"/>
  <c r="K1106" i="5"/>
  <c r="D1105" i="5"/>
  <c r="BA1105" i="5"/>
  <c r="E1105" i="5"/>
  <c r="BB1105" i="5"/>
  <c r="F1105" i="5"/>
  <c r="BC1105" i="5"/>
  <c r="G1105" i="5"/>
  <c r="BD1105" i="5"/>
  <c r="BE1105" i="5"/>
  <c r="K1105" i="5"/>
  <c r="D1104" i="5"/>
  <c r="BA1104" i="5"/>
  <c r="E1104" i="5"/>
  <c r="BB1104" i="5"/>
  <c r="F1104" i="5"/>
  <c r="BC1104" i="5"/>
  <c r="G1104" i="5"/>
  <c r="BD1104" i="5"/>
  <c r="BE1104" i="5"/>
  <c r="K1104" i="5"/>
  <c r="L1104" i="5"/>
  <c r="M1104" i="5"/>
  <c r="N1104" i="5"/>
  <c r="O1104" i="5"/>
  <c r="D1103" i="5"/>
  <c r="BA1103" i="5"/>
  <c r="E1103" i="5"/>
  <c r="BB1103" i="5"/>
  <c r="F1103" i="5"/>
  <c r="BC1103" i="5"/>
  <c r="G1103" i="5"/>
  <c r="BD1103" i="5"/>
  <c r="BE1103" i="5"/>
  <c r="K1103" i="5"/>
  <c r="D1102" i="5"/>
  <c r="BA1102" i="5"/>
  <c r="E1102" i="5"/>
  <c r="BB1102" i="5"/>
  <c r="F1102" i="5"/>
  <c r="BC1102" i="5"/>
  <c r="G1102" i="5"/>
  <c r="BD1102" i="5"/>
  <c r="BE1102" i="5"/>
  <c r="K1102" i="5"/>
  <c r="D1101" i="5"/>
  <c r="BA1101" i="5"/>
  <c r="E1101" i="5"/>
  <c r="BB1101" i="5"/>
  <c r="F1101" i="5"/>
  <c r="BC1101" i="5"/>
  <c r="G1101" i="5"/>
  <c r="BD1101" i="5"/>
  <c r="BE1101" i="5"/>
  <c r="K1101" i="5"/>
  <c r="D1100" i="5"/>
  <c r="BA1100" i="5"/>
  <c r="E1100" i="5"/>
  <c r="BB1100" i="5"/>
  <c r="F1100" i="5"/>
  <c r="BC1100" i="5"/>
  <c r="G1100" i="5"/>
  <c r="BD1100" i="5"/>
  <c r="BE1100" i="5"/>
  <c r="K1100" i="5"/>
  <c r="D1099" i="5"/>
  <c r="BA1099" i="5"/>
  <c r="E1099" i="5"/>
  <c r="BB1099" i="5"/>
  <c r="F1099" i="5"/>
  <c r="BC1099" i="5"/>
  <c r="G1099" i="5"/>
  <c r="BD1099" i="5"/>
  <c r="BE1099" i="5"/>
  <c r="K1099" i="5"/>
  <c r="D1098" i="5"/>
  <c r="BA1098" i="5"/>
  <c r="E1098" i="5"/>
  <c r="BB1098" i="5"/>
  <c r="F1098" i="5"/>
  <c r="BC1098" i="5"/>
  <c r="G1098" i="5"/>
  <c r="BD1098" i="5"/>
  <c r="BE1098" i="5"/>
  <c r="K1098" i="5"/>
  <c r="D1097" i="5"/>
  <c r="BA1097" i="5"/>
  <c r="E1097" i="5"/>
  <c r="BB1097" i="5"/>
  <c r="F1097" i="5"/>
  <c r="BC1097" i="5"/>
  <c r="G1097" i="5"/>
  <c r="BD1097" i="5"/>
  <c r="BE1097" i="5"/>
  <c r="K1097" i="5"/>
  <c r="D1096" i="5"/>
  <c r="BA1096" i="5"/>
  <c r="E1096" i="5"/>
  <c r="BB1096" i="5"/>
  <c r="F1096" i="5"/>
  <c r="BC1096" i="5"/>
  <c r="G1096" i="5"/>
  <c r="BD1096" i="5"/>
  <c r="BE1096" i="5"/>
  <c r="K1096" i="5"/>
  <c r="D1095" i="5"/>
  <c r="BA1095" i="5"/>
  <c r="E1095" i="5"/>
  <c r="BB1095" i="5"/>
  <c r="F1095" i="5"/>
  <c r="BC1095" i="5"/>
  <c r="G1095" i="5"/>
  <c r="BD1095" i="5"/>
  <c r="BE1095" i="5"/>
  <c r="K1095" i="5"/>
  <c r="D1094" i="5"/>
  <c r="BA1094" i="5"/>
  <c r="E1094" i="5"/>
  <c r="BB1094" i="5"/>
  <c r="F1094" i="5"/>
  <c r="BC1094" i="5"/>
  <c r="G1094" i="5"/>
  <c r="BD1094" i="5"/>
  <c r="BE1094" i="5"/>
  <c r="K1094" i="5"/>
  <c r="D1093" i="5"/>
  <c r="BA1093" i="5"/>
  <c r="E1093" i="5"/>
  <c r="BB1093" i="5"/>
  <c r="F1093" i="5"/>
  <c r="BC1093" i="5"/>
  <c r="G1093" i="5"/>
  <c r="BD1093" i="5"/>
  <c r="BE1093" i="5"/>
  <c r="K1093" i="5"/>
  <c r="D1092" i="5"/>
  <c r="BA1092" i="5"/>
  <c r="E1092" i="5"/>
  <c r="BB1092" i="5"/>
  <c r="F1092" i="5"/>
  <c r="BC1092" i="5"/>
  <c r="G1092" i="5"/>
  <c r="BD1092" i="5"/>
  <c r="BE1092" i="5"/>
  <c r="K1092" i="5"/>
  <c r="D1091" i="5"/>
  <c r="BA1091" i="5"/>
  <c r="E1091" i="5"/>
  <c r="BB1091" i="5"/>
  <c r="F1091" i="5"/>
  <c r="BC1091" i="5"/>
  <c r="G1091" i="5"/>
  <c r="BD1091" i="5"/>
  <c r="BE1091" i="5"/>
  <c r="K1091" i="5"/>
  <c r="D1090" i="5"/>
  <c r="BA1090" i="5"/>
  <c r="E1090" i="5"/>
  <c r="BB1090" i="5"/>
  <c r="F1090" i="5"/>
  <c r="BC1090" i="5"/>
  <c r="G1090" i="5"/>
  <c r="BD1090" i="5"/>
  <c r="BE1090" i="5"/>
  <c r="K1090" i="5"/>
  <c r="D1089" i="5"/>
  <c r="BA1089" i="5"/>
  <c r="E1089" i="5"/>
  <c r="BB1089" i="5"/>
  <c r="F1089" i="5"/>
  <c r="BC1089" i="5"/>
  <c r="G1089" i="5"/>
  <c r="BD1089" i="5"/>
  <c r="BE1089" i="5"/>
  <c r="K1089" i="5"/>
  <c r="D1088" i="5"/>
  <c r="BA1088" i="5"/>
  <c r="E1088" i="5"/>
  <c r="BB1088" i="5"/>
  <c r="F1088" i="5"/>
  <c r="BC1088" i="5"/>
  <c r="G1088" i="5"/>
  <c r="BD1088" i="5"/>
  <c r="BE1088" i="5"/>
  <c r="K1088" i="5"/>
  <c r="D1087" i="5"/>
  <c r="BA1087" i="5"/>
  <c r="E1087" i="5"/>
  <c r="BB1087" i="5"/>
  <c r="F1087" i="5"/>
  <c r="BC1087" i="5"/>
  <c r="G1087" i="5"/>
  <c r="BD1087" i="5"/>
  <c r="BE1087" i="5"/>
  <c r="K1087" i="5"/>
  <c r="D1086" i="5"/>
  <c r="BA1086" i="5"/>
  <c r="E1086" i="5"/>
  <c r="BB1086" i="5"/>
  <c r="F1086" i="5"/>
  <c r="BC1086" i="5"/>
  <c r="G1086" i="5"/>
  <c r="BD1086" i="5"/>
  <c r="BE1086" i="5"/>
  <c r="K1086" i="5"/>
  <c r="D1085" i="5"/>
  <c r="BA1085" i="5"/>
  <c r="E1085" i="5"/>
  <c r="BB1085" i="5"/>
  <c r="F1085" i="5"/>
  <c r="BC1085" i="5"/>
  <c r="G1085" i="5"/>
  <c r="BD1085" i="5"/>
  <c r="BE1085" i="5"/>
  <c r="K1085" i="5"/>
  <c r="D1084" i="5"/>
  <c r="BA1084" i="5"/>
  <c r="E1084" i="5"/>
  <c r="BB1084" i="5"/>
  <c r="F1084" i="5"/>
  <c r="BC1084" i="5"/>
  <c r="G1084" i="5"/>
  <c r="BD1084" i="5"/>
  <c r="BE1084" i="5"/>
  <c r="K1084" i="5"/>
  <c r="D1083" i="5"/>
  <c r="BA1083" i="5"/>
  <c r="E1083" i="5"/>
  <c r="BB1083" i="5"/>
  <c r="F1083" i="5"/>
  <c r="BC1083" i="5"/>
  <c r="G1083" i="5"/>
  <c r="BD1083" i="5"/>
  <c r="BE1083" i="5"/>
  <c r="K1083" i="5"/>
  <c r="D1082" i="5"/>
  <c r="BA1082" i="5"/>
  <c r="E1082" i="5"/>
  <c r="BB1082" i="5"/>
  <c r="F1082" i="5"/>
  <c r="BC1082" i="5"/>
  <c r="G1082" i="5"/>
  <c r="BD1082" i="5"/>
  <c r="BE1082" i="5"/>
  <c r="K1082" i="5"/>
  <c r="D1081" i="5"/>
  <c r="BA1081" i="5"/>
  <c r="E1081" i="5"/>
  <c r="BB1081" i="5"/>
  <c r="F1081" i="5"/>
  <c r="BC1081" i="5"/>
  <c r="G1081" i="5"/>
  <c r="BD1081" i="5"/>
  <c r="BE1081" i="5"/>
  <c r="K1081" i="5"/>
  <c r="D1080" i="5"/>
  <c r="BA1080" i="5"/>
  <c r="E1080" i="5"/>
  <c r="BB1080" i="5"/>
  <c r="F1080" i="5"/>
  <c r="BC1080" i="5"/>
  <c r="G1080" i="5"/>
  <c r="BD1080" i="5"/>
  <c r="BE1080" i="5"/>
  <c r="K1080" i="5"/>
  <c r="D1079" i="5"/>
  <c r="BA1079" i="5"/>
  <c r="E1079" i="5"/>
  <c r="BB1079" i="5"/>
  <c r="F1079" i="5"/>
  <c r="BC1079" i="5"/>
  <c r="G1079" i="5"/>
  <c r="BD1079" i="5"/>
  <c r="BE1079" i="5"/>
  <c r="K1079" i="5"/>
  <c r="D1078" i="5"/>
  <c r="BA1078" i="5"/>
  <c r="E1078" i="5"/>
  <c r="BB1078" i="5"/>
  <c r="F1078" i="5"/>
  <c r="BC1078" i="5"/>
  <c r="G1078" i="5"/>
  <c r="BD1078" i="5"/>
  <c r="BE1078" i="5"/>
  <c r="K1078" i="5"/>
  <c r="D1077" i="5"/>
  <c r="BA1077" i="5"/>
  <c r="E1077" i="5"/>
  <c r="BB1077" i="5"/>
  <c r="F1077" i="5"/>
  <c r="BC1077" i="5"/>
  <c r="G1077" i="5"/>
  <c r="BD1077" i="5"/>
  <c r="BE1077" i="5"/>
  <c r="K1077" i="5"/>
  <c r="D1076" i="5"/>
  <c r="BA1076" i="5"/>
  <c r="E1076" i="5"/>
  <c r="BB1076" i="5"/>
  <c r="F1076" i="5"/>
  <c r="BC1076" i="5"/>
  <c r="G1076" i="5"/>
  <c r="BD1076" i="5"/>
  <c r="BE1076" i="5"/>
  <c r="K1076" i="5"/>
  <c r="D1075" i="5"/>
  <c r="BA1075" i="5"/>
  <c r="E1075" i="5"/>
  <c r="BB1075" i="5"/>
  <c r="F1075" i="5"/>
  <c r="BC1075" i="5"/>
  <c r="G1075" i="5"/>
  <c r="BD1075" i="5"/>
  <c r="BE1075" i="5"/>
  <c r="K1075" i="5"/>
  <c r="D1074" i="5"/>
  <c r="BA1074" i="5"/>
  <c r="E1074" i="5"/>
  <c r="BB1074" i="5"/>
  <c r="F1074" i="5"/>
  <c r="BC1074" i="5"/>
  <c r="G1074" i="5"/>
  <c r="BD1074" i="5"/>
  <c r="BE1074" i="5"/>
  <c r="K1074" i="5"/>
  <c r="D1073" i="5"/>
  <c r="BA1073" i="5"/>
  <c r="E1073" i="5"/>
  <c r="BB1073" i="5"/>
  <c r="F1073" i="5"/>
  <c r="BC1073" i="5"/>
  <c r="G1073" i="5"/>
  <c r="BD1073" i="5"/>
  <c r="BE1073" i="5"/>
  <c r="K1073" i="5"/>
  <c r="D1072" i="5"/>
  <c r="BA1072" i="5"/>
  <c r="E1072" i="5"/>
  <c r="BB1072" i="5"/>
  <c r="F1072" i="5"/>
  <c r="BC1072" i="5"/>
  <c r="G1072" i="5"/>
  <c r="BD1072" i="5"/>
  <c r="BE1072" i="5"/>
  <c r="K1072" i="5"/>
  <c r="D1071" i="5"/>
  <c r="BA1071" i="5"/>
  <c r="E1071" i="5"/>
  <c r="BB1071" i="5"/>
  <c r="F1071" i="5"/>
  <c r="BC1071" i="5"/>
  <c r="G1071" i="5"/>
  <c r="BD1071" i="5"/>
  <c r="BE1071" i="5"/>
  <c r="K1071" i="5"/>
  <c r="D1070" i="5"/>
  <c r="BA1070" i="5"/>
  <c r="E1070" i="5"/>
  <c r="BB1070" i="5"/>
  <c r="F1070" i="5"/>
  <c r="BC1070" i="5"/>
  <c r="G1070" i="5"/>
  <c r="BD1070" i="5"/>
  <c r="BE1070" i="5"/>
  <c r="K1070" i="5"/>
  <c r="D1069" i="5"/>
  <c r="BA1069" i="5"/>
  <c r="E1069" i="5"/>
  <c r="BB1069" i="5"/>
  <c r="F1069" i="5"/>
  <c r="BC1069" i="5"/>
  <c r="G1069" i="5"/>
  <c r="BD1069" i="5"/>
  <c r="BE1069" i="5"/>
  <c r="K1069" i="5"/>
  <c r="D1068" i="5"/>
  <c r="BA1068" i="5"/>
  <c r="E1068" i="5"/>
  <c r="BB1068" i="5"/>
  <c r="F1068" i="5"/>
  <c r="BC1068" i="5"/>
  <c r="G1068" i="5"/>
  <c r="BD1068" i="5"/>
  <c r="BE1068" i="5"/>
  <c r="K1068" i="5"/>
  <c r="D1067" i="5"/>
  <c r="BA1067" i="5"/>
  <c r="E1067" i="5"/>
  <c r="BB1067" i="5"/>
  <c r="F1067" i="5"/>
  <c r="BC1067" i="5"/>
  <c r="G1067" i="5"/>
  <c r="BD1067" i="5"/>
  <c r="BE1067" i="5"/>
  <c r="K1067" i="5"/>
  <c r="D1066" i="5"/>
  <c r="BA1066" i="5"/>
  <c r="E1066" i="5"/>
  <c r="BB1066" i="5"/>
  <c r="F1066" i="5"/>
  <c r="BC1066" i="5"/>
  <c r="G1066" i="5"/>
  <c r="BD1066" i="5"/>
  <c r="BE1066" i="5"/>
  <c r="K1066" i="5"/>
  <c r="D1065" i="5"/>
  <c r="BA1065" i="5"/>
  <c r="E1065" i="5"/>
  <c r="BB1065" i="5"/>
  <c r="F1065" i="5"/>
  <c r="BC1065" i="5"/>
  <c r="G1065" i="5"/>
  <c r="BD1065" i="5"/>
  <c r="BE1065" i="5"/>
  <c r="K1065" i="5"/>
  <c r="D1064" i="5"/>
  <c r="BA1064" i="5"/>
  <c r="E1064" i="5"/>
  <c r="BB1064" i="5"/>
  <c r="F1064" i="5"/>
  <c r="BC1064" i="5"/>
  <c r="G1064" i="5"/>
  <c r="BD1064" i="5"/>
  <c r="BE1064" i="5"/>
  <c r="K1064" i="5"/>
  <c r="D1063" i="5"/>
  <c r="BA1063" i="5"/>
  <c r="E1063" i="5"/>
  <c r="BB1063" i="5"/>
  <c r="F1063" i="5"/>
  <c r="BC1063" i="5"/>
  <c r="G1063" i="5"/>
  <c r="BD1063" i="5"/>
  <c r="BE1063" i="5"/>
  <c r="K1063" i="5"/>
  <c r="D1062" i="5"/>
  <c r="BA1062" i="5"/>
  <c r="E1062" i="5"/>
  <c r="BB1062" i="5"/>
  <c r="F1062" i="5"/>
  <c r="BC1062" i="5"/>
  <c r="G1062" i="5"/>
  <c r="BD1062" i="5"/>
  <c r="BE1062" i="5"/>
  <c r="K1062" i="5"/>
  <c r="D1061" i="5"/>
  <c r="BA1061" i="5"/>
  <c r="E1061" i="5"/>
  <c r="BB1061" i="5"/>
  <c r="F1061" i="5"/>
  <c r="BC1061" i="5"/>
  <c r="G1061" i="5"/>
  <c r="BD1061" i="5"/>
  <c r="BE1061" i="5"/>
  <c r="K1061" i="5"/>
  <c r="D1060" i="5"/>
  <c r="BA1060" i="5"/>
  <c r="E1060" i="5"/>
  <c r="BB1060" i="5"/>
  <c r="F1060" i="5"/>
  <c r="BC1060" i="5"/>
  <c r="G1060" i="5"/>
  <c r="BD1060" i="5"/>
  <c r="BE1060" i="5"/>
  <c r="K1060" i="5"/>
  <c r="D1059" i="5"/>
  <c r="BA1059" i="5"/>
  <c r="E1059" i="5"/>
  <c r="BB1059" i="5"/>
  <c r="F1059" i="5"/>
  <c r="BC1059" i="5"/>
  <c r="G1059" i="5"/>
  <c r="BD1059" i="5"/>
  <c r="BE1059" i="5"/>
  <c r="K1059" i="5"/>
  <c r="D1058" i="5"/>
  <c r="BA1058" i="5"/>
  <c r="E1058" i="5"/>
  <c r="BB1058" i="5"/>
  <c r="F1058" i="5"/>
  <c r="BC1058" i="5"/>
  <c r="G1058" i="5"/>
  <c r="BD1058" i="5"/>
  <c r="BE1058" i="5"/>
  <c r="K1058" i="5"/>
  <c r="D1057" i="5"/>
  <c r="BA1057" i="5"/>
  <c r="E1057" i="5"/>
  <c r="BB1057" i="5"/>
  <c r="F1057" i="5"/>
  <c r="BC1057" i="5"/>
  <c r="G1057" i="5"/>
  <c r="BD1057" i="5"/>
  <c r="BE1057" i="5"/>
  <c r="K1057" i="5"/>
  <c r="D1056" i="5"/>
  <c r="BA1056" i="5"/>
  <c r="E1056" i="5"/>
  <c r="BB1056" i="5"/>
  <c r="F1056" i="5"/>
  <c r="BC1056" i="5"/>
  <c r="G1056" i="5"/>
  <c r="BD1056" i="5"/>
  <c r="BE1056" i="5"/>
  <c r="K1056" i="5"/>
  <c r="D1055" i="5"/>
  <c r="BA1055" i="5"/>
  <c r="E1055" i="5"/>
  <c r="BB1055" i="5"/>
  <c r="F1055" i="5"/>
  <c r="BC1055" i="5"/>
  <c r="G1055" i="5"/>
  <c r="BD1055" i="5"/>
  <c r="BE1055" i="5"/>
  <c r="K1055" i="5"/>
  <c r="D1054" i="5"/>
  <c r="BA1054" i="5"/>
  <c r="E1054" i="5"/>
  <c r="BB1054" i="5"/>
  <c r="F1054" i="5"/>
  <c r="BC1054" i="5"/>
  <c r="G1054" i="5"/>
  <c r="BD1054" i="5"/>
  <c r="BE1054" i="5"/>
  <c r="K1054" i="5"/>
  <c r="D1053" i="5"/>
  <c r="BA1053" i="5"/>
  <c r="E1053" i="5"/>
  <c r="BB1053" i="5"/>
  <c r="F1053" i="5"/>
  <c r="BC1053" i="5"/>
  <c r="G1053" i="5"/>
  <c r="BD1053" i="5"/>
  <c r="BE1053" i="5"/>
  <c r="K1053" i="5"/>
  <c r="D1052" i="5"/>
  <c r="BA1052" i="5"/>
  <c r="E1052" i="5"/>
  <c r="BB1052" i="5"/>
  <c r="F1052" i="5"/>
  <c r="BC1052" i="5"/>
  <c r="G1052" i="5"/>
  <c r="BD1052" i="5"/>
  <c r="BE1052" i="5"/>
  <c r="K1052" i="5"/>
  <c r="D1051" i="5"/>
  <c r="BA1051" i="5"/>
  <c r="E1051" i="5"/>
  <c r="BB1051" i="5"/>
  <c r="F1051" i="5"/>
  <c r="BC1051" i="5"/>
  <c r="G1051" i="5"/>
  <c r="BD1051" i="5"/>
  <c r="BE1051" i="5"/>
  <c r="K1051" i="5"/>
  <c r="D1050" i="5"/>
  <c r="BA1050" i="5"/>
  <c r="E1050" i="5"/>
  <c r="BB1050" i="5"/>
  <c r="F1050" i="5"/>
  <c r="BC1050" i="5"/>
  <c r="G1050" i="5"/>
  <c r="BD1050" i="5"/>
  <c r="BE1050" i="5"/>
  <c r="K1050" i="5"/>
  <c r="D1049" i="5"/>
  <c r="BA1049" i="5"/>
  <c r="E1049" i="5"/>
  <c r="BB1049" i="5"/>
  <c r="F1049" i="5"/>
  <c r="BC1049" i="5"/>
  <c r="G1049" i="5"/>
  <c r="BD1049" i="5"/>
  <c r="BE1049" i="5"/>
  <c r="K1049" i="5"/>
  <c r="D1048" i="5"/>
  <c r="BA1048" i="5"/>
  <c r="E1048" i="5"/>
  <c r="BB1048" i="5"/>
  <c r="F1048" i="5"/>
  <c r="BC1048" i="5"/>
  <c r="G1048" i="5"/>
  <c r="BD1048" i="5"/>
  <c r="BE1048" i="5"/>
  <c r="K1048" i="5"/>
  <c r="L1287" i="5"/>
  <c r="M1287" i="5"/>
  <c r="N1287" i="5"/>
  <c r="O1287" i="5"/>
  <c r="L1277" i="5"/>
  <c r="M1277" i="5"/>
  <c r="N1277" i="5"/>
  <c r="O1277" i="5"/>
  <c r="L1276" i="5"/>
  <c r="M1276" i="5"/>
  <c r="N1276" i="5"/>
  <c r="O1276" i="5"/>
  <c r="L1269" i="5"/>
  <c r="M1269" i="5"/>
  <c r="N1269" i="5"/>
  <c r="O1269" i="5"/>
  <c r="L1266" i="5"/>
  <c r="M1266" i="5"/>
  <c r="N1266" i="5"/>
  <c r="O1266" i="5"/>
  <c r="L1261" i="5"/>
  <c r="M1261" i="5"/>
  <c r="N1261" i="5"/>
  <c r="O1261" i="5"/>
  <c r="L1260" i="5"/>
  <c r="M1260" i="5"/>
  <c r="N1260" i="5"/>
  <c r="O1260" i="5"/>
  <c r="L1257" i="5"/>
  <c r="M1257" i="5"/>
  <c r="N1257" i="5"/>
  <c r="O1257" i="5"/>
  <c r="L1253" i="5"/>
  <c r="M1253" i="5"/>
  <c r="N1253" i="5"/>
  <c r="O1253" i="5"/>
  <c r="L1249" i="5"/>
  <c r="M1249" i="5"/>
  <c r="N1249" i="5"/>
  <c r="O1249" i="5"/>
  <c r="L1245" i="5"/>
  <c r="M1245" i="5"/>
  <c r="N1245" i="5"/>
  <c r="O1245" i="5"/>
  <c r="L1240" i="5"/>
  <c r="M1240" i="5"/>
  <c r="N1240" i="5"/>
  <c r="O1240" i="5"/>
  <c r="L1235" i="5"/>
  <c r="M1235" i="5"/>
  <c r="N1235" i="5"/>
  <c r="O1235" i="5"/>
  <c r="L1229" i="5"/>
  <c r="M1229" i="5"/>
  <c r="N1229" i="5"/>
  <c r="O1229" i="5"/>
  <c r="L1228" i="5"/>
  <c r="M1228" i="5"/>
  <c r="N1228" i="5"/>
  <c r="O1228" i="5"/>
  <c r="L1225" i="5"/>
  <c r="M1225" i="5"/>
  <c r="N1225" i="5"/>
  <c r="O1225" i="5"/>
  <c r="L1221" i="5"/>
  <c r="M1221" i="5"/>
  <c r="N1221" i="5"/>
  <c r="O1221" i="5"/>
  <c r="L1217" i="5"/>
  <c r="M1217" i="5"/>
  <c r="N1217" i="5"/>
  <c r="O1217" i="5"/>
  <c r="L1216" i="5"/>
  <c r="M1216" i="5"/>
  <c r="N1216" i="5"/>
  <c r="O1216" i="5"/>
  <c r="L1213" i="5"/>
  <c r="M1213" i="5"/>
  <c r="N1213" i="5"/>
  <c r="O1213" i="5"/>
  <c r="L1212" i="5"/>
  <c r="M1212" i="5"/>
  <c r="N1212" i="5"/>
  <c r="O1212" i="5"/>
  <c r="L1211" i="5"/>
  <c r="M1211" i="5"/>
  <c r="N1211" i="5"/>
  <c r="O1211" i="5"/>
  <c r="L1204" i="5"/>
  <c r="M1204" i="5"/>
  <c r="N1204" i="5"/>
  <c r="O1204" i="5"/>
  <c r="L1201" i="5"/>
  <c r="M1201" i="5"/>
  <c r="N1201" i="5"/>
  <c r="O1201" i="5"/>
  <c r="L1195" i="5"/>
  <c r="M1195" i="5"/>
  <c r="N1195" i="5"/>
  <c r="O1195" i="5"/>
  <c r="L1191" i="5"/>
  <c r="M1191" i="5"/>
  <c r="N1191" i="5"/>
  <c r="O1191" i="5"/>
  <c r="L1187" i="5"/>
  <c r="M1187" i="5"/>
  <c r="N1187" i="5"/>
  <c r="O1187" i="5"/>
  <c r="L1181" i="5"/>
  <c r="M1181" i="5"/>
  <c r="N1181" i="5"/>
  <c r="O1181" i="5"/>
  <c r="L1170" i="5"/>
  <c r="M1170" i="5"/>
  <c r="N1170" i="5"/>
  <c r="O1170" i="5"/>
  <c r="L1169" i="5"/>
  <c r="M1169" i="5"/>
  <c r="N1169" i="5"/>
  <c r="O1169" i="5"/>
  <c r="L1168" i="5"/>
  <c r="M1168" i="5"/>
  <c r="N1168" i="5"/>
  <c r="O1168" i="5"/>
  <c r="L1165" i="5"/>
  <c r="M1165" i="5"/>
  <c r="N1165" i="5"/>
  <c r="O1165" i="5"/>
  <c r="L1163" i="5"/>
  <c r="M1163" i="5"/>
  <c r="N1163" i="5"/>
  <c r="O1163" i="5"/>
  <c r="L1157" i="5"/>
  <c r="M1157" i="5"/>
  <c r="N1157" i="5"/>
  <c r="O1157" i="5"/>
  <c r="L1151" i="5"/>
  <c r="M1151" i="5"/>
  <c r="N1151" i="5"/>
  <c r="O1151" i="5"/>
  <c r="L1147" i="5"/>
  <c r="M1147" i="5"/>
  <c r="N1147" i="5"/>
  <c r="O1147" i="5"/>
  <c r="L1146" i="5"/>
  <c r="M1146" i="5"/>
  <c r="N1146" i="5"/>
  <c r="O1146" i="5"/>
  <c r="L1143" i="5"/>
  <c r="M1143" i="5"/>
  <c r="N1143" i="5"/>
  <c r="O1143" i="5"/>
  <c r="L1137" i="5"/>
  <c r="M1137" i="5"/>
  <c r="N1137" i="5"/>
  <c r="O1137" i="5"/>
  <c r="L1129" i="5"/>
  <c r="M1129" i="5"/>
  <c r="N1129" i="5"/>
  <c r="O1129" i="5"/>
  <c r="L1127" i="5"/>
  <c r="M1127" i="5"/>
  <c r="N1127" i="5"/>
  <c r="O1127" i="5"/>
  <c r="L1126" i="5"/>
  <c r="M1126" i="5"/>
  <c r="N1126" i="5"/>
  <c r="O1126" i="5"/>
  <c r="L1121" i="5"/>
  <c r="M1121" i="5"/>
  <c r="N1121" i="5"/>
  <c r="O1121" i="5"/>
  <c r="L1118" i="5"/>
  <c r="M1118" i="5"/>
  <c r="N1118" i="5"/>
  <c r="O1118" i="5"/>
  <c r="L1113" i="5"/>
  <c r="M1113" i="5"/>
  <c r="N1113" i="5"/>
  <c r="O1113" i="5"/>
  <c r="L1112" i="5"/>
  <c r="M1112" i="5"/>
  <c r="N1112" i="5"/>
  <c r="O1112" i="5"/>
  <c r="L1110" i="5"/>
  <c r="M1110" i="5"/>
  <c r="N1110" i="5"/>
  <c r="O1110" i="5"/>
  <c r="L1109" i="5"/>
  <c r="M1109" i="5"/>
  <c r="N1109" i="5"/>
  <c r="O1109" i="5"/>
  <c r="L1106" i="5"/>
  <c r="M1106" i="5"/>
  <c r="N1106" i="5"/>
  <c r="O1106" i="5"/>
  <c r="L1105" i="5"/>
  <c r="M1105" i="5"/>
  <c r="N1105" i="5"/>
  <c r="O1105" i="5"/>
  <c r="L1103" i="5"/>
  <c r="M1103" i="5"/>
  <c r="N1103" i="5"/>
  <c r="O1103" i="5"/>
  <c r="L1100" i="5"/>
  <c r="M1100" i="5"/>
  <c r="N1100" i="5"/>
  <c r="O1100" i="5"/>
  <c r="L1090" i="5"/>
  <c r="M1090" i="5"/>
  <c r="N1090" i="5"/>
  <c r="O1090" i="5"/>
  <c r="L1088" i="5"/>
  <c r="M1088" i="5"/>
  <c r="N1088" i="5"/>
  <c r="O1088" i="5"/>
  <c r="L1083" i="5"/>
  <c r="M1083" i="5"/>
  <c r="N1083" i="5"/>
  <c r="O1083" i="5"/>
  <c r="L1079" i="5"/>
  <c r="M1079" i="5"/>
  <c r="N1079" i="5"/>
  <c r="O1079" i="5"/>
  <c r="O1078" i="5"/>
  <c r="L1077" i="5"/>
  <c r="M1077" i="5"/>
  <c r="N1077" i="5"/>
  <c r="O1077" i="5"/>
  <c r="L1067" i="5"/>
  <c r="M1067" i="5"/>
  <c r="N1067" i="5"/>
  <c r="O1067" i="5"/>
  <c r="L1058" i="5"/>
  <c r="M1058" i="5"/>
  <c r="N1058" i="5"/>
  <c r="O1058" i="5"/>
  <c r="L1053" i="5"/>
  <c r="M1053" i="5"/>
  <c r="N1053" i="5"/>
  <c r="O1053" i="5"/>
  <c r="H1579" i="5"/>
  <c r="H1578" i="5"/>
  <c r="H1577" i="5"/>
  <c r="H1576" i="5"/>
  <c r="H1575" i="5"/>
  <c r="H1574" i="5"/>
  <c r="H1573" i="5"/>
  <c r="H1572" i="5"/>
  <c r="H1571" i="5"/>
  <c r="H1570" i="5"/>
  <c r="H1569" i="5"/>
  <c r="H1568" i="5"/>
  <c r="H1567" i="5"/>
  <c r="H1566" i="5"/>
  <c r="H1565" i="5"/>
  <c r="K1565" i="5"/>
  <c r="L1565" i="5"/>
  <c r="O1565" i="5"/>
  <c r="H1564" i="5"/>
  <c r="H1563" i="5"/>
  <c r="H1562" i="5"/>
  <c r="H1561" i="5"/>
  <c r="H1560" i="5"/>
  <c r="H1559" i="5"/>
  <c r="H1558" i="5"/>
  <c r="K1558" i="5"/>
  <c r="L1558" i="5"/>
  <c r="O1558" i="5"/>
  <c r="H1557" i="5"/>
  <c r="H1556" i="5"/>
  <c r="H1555" i="5"/>
  <c r="H1554" i="5"/>
  <c r="H1553" i="5"/>
  <c r="H1552" i="5"/>
  <c r="H1551" i="5"/>
  <c r="H1550" i="5"/>
  <c r="H1549" i="5"/>
  <c r="H1548" i="5"/>
  <c r="H1547" i="5"/>
  <c r="H1546" i="5"/>
  <c r="H1545" i="5"/>
  <c r="H1544" i="5"/>
  <c r="H1543" i="5"/>
  <c r="H1542" i="5"/>
  <c r="H1541" i="5"/>
  <c r="H1540" i="5"/>
  <c r="H1539" i="5"/>
  <c r="H1538" i="5"/>
  <c r="H1537" i="5"/>
  <c r="H1536" i="5"/>
  <c r="H1535" i="5"/>
  <c r="H1534" i="5"/>
  <c r="H1533" i="5"/>
  <c r="H1532" i="5"/>
  <c r="H1531" i="5"/>
  <c r="H1530" i="5"/>
  <c r="H1529" i="5"/>
  <c r="H1528" i="5"/>
  <c r="H1527" i="5"/>
  <c r="H1526" i="5"/>
  <c r="H1525" i="5"/>
  <c r="H1524" i="5"/>
  <c r="H1523" i="5"/>
  <c r="H1522" i="5"/>
  <c r="H1521" i="5"/>
  <c r="H1520" i="5"/>
  <c r="H1519" i="5"/>
  <c r="H1518" i="5"/>
  <c r="H1517" i="5"/>
  <c r="H1516" i="5"/>
  <c r="H1515" i="5"/>
  <c r="H1514" i="5"/>
  <c r="H1513" i="5"/>
  <c r="H1512" i="5"/>
  <c r="H1511" i="5"/>
  <c r="H1510" i="5"/>
  <c r="H1509" i="5"/>
  <c r="H1508" i="5"/>
  <c r="H1507" i="5"/>
  <c r="H1506" i="5"/>
  <c r="H1505" i="5"/>
  <c r="H1504" i="5"/>
  <c r="H1503" i="5"/>
  <c r="H1502" i="5"/>
  <c r="H1501" i="5"/>
  <c r="H1500" i="5"/>
  <c r="H1499" i="5"/>
  <c r="H1498" i="5"/>
  <c r="H1497" i="5"/>
  <c r="H1496" i="5"/>
  <c r="H1495" i="5"/>
  <c r="H1494" i="5"/>
  <c r="H1493" i="5"/>
  <c r="H1492" i="5"/>
  <c r="H1491" i="5"/>
  <c r="H1490" i="5"/>
  <c r="H1489" i="5"/>
  <c r="H1488" i="5"/>
  <c r="H1487" i="5"/>
  <c r="H1486" i="5"/>
  <c r="H1485" i="5"/>
  <c r="H1484" i="5"/>
  <c r="H1483" i="5"/>
  <c r="H1482" i="5"/>
  <c r="H1481" i="5"/>
  <c r="H1480" i="5"/>
  <c r="H1479" i="5"/>
  <c r="H1478" i="5"/>
  <c r="H1477" i="5"/>
  <c r="H1476" i="5"/>
  <c r="H1475" i="5"/>
  <c r="H1474" i="5"/>
  <c r="H1473" i="5"/>
  <c r="H1472" i="5"/>
  <c r="H1471" i="5"/>
  <c r="H1470" i="5"/>
  <c r="H1469" i="5"/>
  <c r="H1468" i="5"/>
  <c r="H1467" i="5"/>
  <c r="H1466" i="5"/>
  <c r="H1465" i="5"/>
  <c r="H1464" i="5"/>
  <c r="H1463" i="5"/>
  <c r="H1462" i="5"/>
  <c r="H1461" i="5"/>
  <c r="H1460" i="5"/>
  <c r="H1459" i="5"/>
  <c r="H1458" i="5"/>
  <c r="H1457" i="5"/>
  <c r="H1456" i="5"/>
  <c r="H1455" i="5"/>
  <c r="H1454" i="5"/>
  <c r="H1453" i="5"/>
  <c r="H1452" i="5"/>
  <c r="H1451" i="5"/>
  <c r="H1450" i="5"/>
  <c r="H1449" i="5"/>
  <c r="H1448" i="5"/>
  <c r="H1447" i="5"/>
  <c r="H1446" i="5"/>
  <c r="H1445" i="5"/>
  <c r="H1444" i="5"/>
  <c r="H1443" i="5"/>
  <c r="H1442" i="5"/>
  <c r="H1441" i="5"/>
  <c r="H1440" i="5"/>
  <c r="H1439" i="5"/>
  <c r="H1438" i="5"/>
  <c r="H1437" i="5"/>
  <c r="H1436" i="5"/>
  <c r="H1435" i="5"/>
  <c r="H1434" i="5"/>
  <c r="H1433" i="5"/>
  <c r="H1432" i="5"/>
  <c r="H1431" i="5"/>
  <c r="H1430" i="5"/>
  <c r="H1429" i="5"/>
  <c r="H1428" i="5"/>
  <c r="K1428" i="5"/>
  <c r="L1428" i="5"/>
  <c r="O1428" i="5"/>
  <c r="H1427" i="5"/>
  <c r="H1426" i="5"/>
  <c r="H1425" i="5"/>
  <c r="H1424" i="5"/>
  <c r="H1423" i="5"/>
  <c r="H1422" i="5"/>
  <c r="H1421" i="5"/>
  <c r="H1420" i="5"/>
  <c r="H1419" i="5"/>
  <c r="K1419" i="5"/>
  <c r="L1419" i="5"/>
  <c r="O1419" i="5"/>
  <c r="H1418" i="5"/>
  <c r="H1417" i="5"/>
  <c r="H1416" i="5"/>
  <c r="H1415" i="5"/>
  <c r="H1414" i="5"/>
  <c r="H1413" i="5"/>
  <c r="H1412" i="5"/>
  <c r="H1411" i="5"/>
  <c r="H1410" i="5"/>
  <c r="H1409" i="5"/>
  <c r="H1408" i="5"/>
  <c r="H1407" i="5"/>
  <c r="H1406" i="5"/>
  <c r="H1405" i="5"/>
  <c r="H1404" i="5"/>
  <c r="H1403" i="5"/>
  <c r="K1403" i="5"/>
  <c r="L1403" i="5"/>
  <c r="O1403" i="5"/>
  <c r="H1402" i="5"/>
  <c r="H1401" i="5"/>
  <c r="H1400" i="5"/>
  <c r="H1399" i="5"/>
  <c r="H1398" i="5"/>
  <c r="H1397" i="5"/>
  <c r="K1397" i="5"/>
  <c r="L1397" i="5"/>
  <c r="N1397" i="5"/>
  <c r="O1397" i="5"/>
  <c r="H1396" i="5"/>
  <c r="H1395" i="5"/>
  <c r="K1395" i="5"/>
  <c r="L1395" i="5"/>
  <c r="N1395" i="5"/>
  <c r="O1395" i="5"/>
  <c r="H1394" i="5"/>
  <c r="H1393" i="5"/>
  <c r="H1392" i="5"/>
  <c r="H1391" i="5"/>
  <c r="H1390" i="5"/>
  <c r="H1389" i="5"/>
  <c r="H1388" i="5"/>
  <c r="H1387" i="5"/>
  <c r="H1386" i="5"/>
  <c r="H1385" i="5"/>
  <c r="H1384" i="5"/>
  <c r="H1383" i="5"/>
  <c r="H1382" i="5"/>
  <c r="H1381" i="5"/>
  <c r="H1380" i="5"/>
  <c r="H1379" i="5"/>
  <c r="H1378" i="5"/>
  <c r="H1377" i="5"/>
  <c r="H1376" i="5"/>
  <c r="H1375" i="5"/>
  <c r="H1374" i="5"/>
  <c r="H1373" i="5"/>
  <c r="H1372" i="5"/>
  <c r="H1371" i="5"/>
  <c r="H1370" i="5"/>
  <c r="H1369" i="5"/>
  <c r="H1368" i="5"/>
  <c r="H1367" i="5"/>
  <c r="H1366" i="5"/>
  <c r="H1365" i="5"/>
  <c r="H1364" i="5"/>
  <c r="H1363" i="5"/>
  <c r="H1362" i="5"/>
  <c r="H1361" i="5"/>
  <c r="H1360" i="5"/>
  <c r="H1359" i="5"/>
  <c r="H1358" i="5"/>
  <c r="H1357" i="5"/>
  <c r="H1356" i="5"/>
  <c r="H1355" i="5"/>
  <c r="H1354" i="5"/>
  <c r="H1353" i="5"/>
  <c r="H1352" i="5"/>
  <c r="H1351" i="5"/>
  <c r="H1350" i="5"/>
  <c r="H1349" i="5"/>
  <c r="H1348" i="5"/>
  <c r="H1347" i="5"/>
  <c r="H1346" i="5"/>
  <c r="K1346" i="5"/>
  <c r="L1346" i="5"/>
  <c r="O1346" i="5"/>
  <c r="H1345" i="5"/>
  <c r="H1344" i="5"/>
  <c r="H1343" i="5"/>
  <c r="H1342" i="5"/>
  <c r="H1341" i="5"/>
  <c r="H1340" i="5"/>
  <c r="K1340" i="5"/>
  <c r="L1340" i="5"/>
  <c r="O1340" i="5"/>
  <c r="H1339" i="5"/>
  <c r="H1338" i="5"/>
  <c r="H1337" i="5"/>
  <c r="H1336" i="5"/>
  <c r="H1335" i="5"/>
  <c r="H1334" i="5"/>
  <c r="H1333" i="5"/>
  <c r="H1331" i="5"/>
  <c r="H1330" i="5"/>
  <c r="H1329" i="5"/>
  <c r="H1328" i="5"/>
  <c r="H1327" i="5"/>
  <c r="H1326" i="5"/>
  <c r="H1325" i="5"/>
  <c r="H1324" i="5"/>
  <c r="H1323" i="5"/>
  <c r="H1322" i="5"/>
  <c r="H1321" i="5"/>
  <c r="H1320" i="5"/>
  <c r="H1319" i="5"/>
  <c r="H1318" i="5"/>
  <c r="H1317" i="5"/>
  <c r="H1316" i="5"/>
  <c r="H1315" i="5"/>
  <c r="H1314" i="5"/>
  <c r="H1313" i="5"/>
  <c r="H1312" i="5"/>
  <c r="H1311" i="5"/>
  <c r="H1310" i="5"/>
  <c r="H1309" i="5"/>
  <c r="H1308" i="5"/>
  <c r="H1307" i="5"/>
  <c r="H1306" i="5"/>
  <c r="H1305" i="5"/>
  <c r="H1304" i="5"/>
  <c r="H1303" i="5"/>
  <c r="H1302" i="5"/>
  <c r="H1301" i="5"/>
  <c r="H1300" i="5"/>
  <c r="H1299" i="5"/>
  <c r="H1298" i="5"/>
  <c r="H1297" i="5"/>
  <c r="H1296" i="5"/>
  <c r="H1295" i="5"/>
  <c r="H1294" i="5"/>
  <c r="H1293" i="5"/>
  <c r="H1292" i="5"/>
  <c r="H1291" i="5"/>
  <c r="H1289" i="5"/>
  <c r="H1046" i="5"/>
  <c r="H1045" i="5"/>
  <c r="H1044" i="5"/>
  <c r="H1043" i="5"/>
  <c r="H1042" i="5"/>
  <c r="H1041" i="5"/>
  <c r="H1040" i="5"/>
  <c r="H1039" i="5"/>
  <c r="H1038" i="5"/>
  <c r="H1037" i="5"/>
  <c r="H1036" i="5"/>
  <c r="H1035" i="5"/>
  <c r="H1034" i="5"/>
  <c r="H1033" i="5"/>
  <c r="H1032" i="5"/>
  <c r="H1031" i="5"/>
  <c r="H1030" i="5"/>
  <c r="H1029" i="5"/>
  <c r="H1028" i="5"/>
  <c r="H1027" i="5"/>
  <c r="H1026" i="5"/>
  <c r="H1025" i="5"/>
  <c r="H1024" i="5"/>
  <c r="H1023" i="5"/>
  <c r="H1022" i="5"/>
  <c r="H1021" i="5"/>
  <c r="H1020" i="5"/>
  <c r="H1019" i="5"/>
  <c r="H1018" i="5"/>
  <c r="H1017" i="5"/>
  <c r="H1016" i="5"/>
  <c r="H1015" i="5"/>
  <c r="H1014" i="5"/>
  <c r="H1013" i="5"/>
  <c r="H1012" i="5"/>
  <c r="H1011" i="5"/>
  <c r="H1010" i="5"/>
  <c r="H1009" i="5"/>
  <c r="H1008" i="5"/>
  <c r="H1007" i="5"/>
  <c r="H1006" i="5"/>
  <c r="H1005" i="5"/>
  <c r="H1004" i="5"/>
  <c r="H1003" i="5"/>
  <c r="H1002" i="5"/>
  <c r="H1001" i="5"/>
  <c r="H1000" i="5"/>
  <c r="H999" i="5"/>
  <c r="H998" i="5"/>
  <c r="H997" i="5"/>
  <c r="H996" i="5"/>
  <c r="K996" i="5"/>
  <c r="L996" i="5"/>
  <c r="M996" i="5"/>
  <c r="N996" i="5"/>
  <c r="O996" i="5"/>
  <c r="H995" i="5"/>
  <c r="H994" i="5"/>
  <c r="H993" i="5"/>
  <c r="H992" i="5"/>
  <c r="H991" i="5"/>
  <c r="H990" i="5"/>
  <c r="H989" i="5"/>
  <c r="H988" i="5"/>
  <c r="H987" i="5"/>
  <c r="H986" i="5"/>
  <c r="H985" i="5"/>
  <c r="H984" i="5"/>
  <c r="H983" i="5"/>
  <c r="H982" i="5"/>
  <c r="H981" i="5"/>
  <c r="H980" i="5"/>
  <c r="H979" i="5"/>
  <c r="H978" i="5"/>
  <c r="H977" i="5"/>
  <c r="H976" i="5"/>
  <c r="H975" i="5"/>
  <c r="H974" i="5"/>
  <c r="H973" i="5"/>
  <c r="H972" i="5"/>
  <c r="H971" i="5"/>
  <c r="H970" i="5"/>
  <c r="H969" i="5"/>
  <c r="H968" i="5"/>
  <c r="H967" i="5"/>
  <c r="H966" i="5"/>
  <c r="H965" i="5"/>
  <c r="H964" i="5"/>
  <c r="H963" i="5"/>
  <c r="H962" i="5"/>
  <c r="H961" i="5"/>
  <c r="H960" i="5"/>
  <c r="H959" i="5"/>
  <c r="H958" i="5"/>
  <c r="H957" i="5"/>
  <c r="H956" i="5"/>
  <c r="H955" i="5"/>
  <c r="H954" i="5"/>
  <c r="H953" i="5"/>
  <c r="H952" i="5"/>
  <c r="H951" i="5"/>
  <c r="H950" i="5"/>
  <c r="H949" i="5"/>
  <c r="H948" i="5"/>
  <c r="H947" i="5"/>
  <c r="H946" i="5"/>
  <c r="H945" i="5"/>
  <c r="H944" i="5"/>
  <c r="H943" i="5"/>
  <c r="H942" i="5"/>
  <c r="H941" i="5"/>
  <c r="H940" i="5"/>
  <c r="H939" i="5"/>
  <c r="H938" i="5"/>
  <c r="H937" i="5"/>
  <c r="H936" i="5"/>
  <c r="H935" i="5"/>
  <c r="H934" i="5"/>
  <c r="H933" i="5"/>
  <c r="H932" i="5"/>
  <c r="H931" i="5"/>
  <c r="H930" i="5"/>
  <c r="H929" i="5"/>
  <c r="H928" i="5"/>
  <c r="H927" i="5"/>
  <c r="K927" i="5"/>
  <c r="L927" i="5"/>
  <c r="M927" i="5"/>
  <c r="N927" i="5"/>
  <c r="O927" i="5"/>
  <c r="H926" i="5"/>
  <c r="H925" i="5"/>
  <c r="H924" i="5"/>
  <c r="H923" i="5"/>
  <c r="H922" i="5"/>
  <c r="H921" i="5"/>
  <c r="H920" i="5"/>
  <c r="H919" i="5"/>
  <c r="H918" i="5"/>
  <c r="H917" i="5"/>
  <c r="H916" i="5"/>
  <c r="H915" i="5"/>
  <c r="H914" i="5"/>
  <c r="H913" i="5"/>
  <c r="H912" i="5"/>
  <c r="H911" i="5"/>
  <c r="H910" i="5"/>
  <c r="H909" i="5"/>
  <c r="H908" i="5"/>
  <c r="H907" i="5"/>
  <c r="H906" i="5"/>
  <c r="H905" i="5"/>
  <c r="H904" i="5"/>
  <c r="H903" i="5"/>
  <c r="H902" i="5"/>
  <c r="H901" i="5"/>
  <c r="H900" i="5"/>
  <c r="H899" i="5"/>
  <c r="H898" i="5"/>
  <c r="H897" i="5"/>
  <c r="K897" i="5"/>
  <c r="L897" i="5"/>
  <c r="M897" i="5"/>
  <c r="N897" i="5"/>
  <c r="O897" i="5"/>
  <c r="H896" i="5"/>
  <c r="H895" i="5"/>
  <c r="H894" i="5"/>
  <c r="H893" i="5"/>
  <c r="H892" i="5"/>
  <c r="H891" i="5"/>
  <c r="H890" i="5"/>
  <c r="H889" i="5"/>
  <c r="K889" i="5"/>
  <c r="L889" i="5"/>
  <c r="M889" i="5"/>
  <c r="N889" i="5"/>
  <c r="O889" i="5"/>
  <c r="H888" i="5"/>
  <c r="H887" i="5"/>
  <c r="H886" i="5"/>
  <c r="H885" i="5"/>
  <c r="H884" i="5"/>
  <c r="K884" i="5"/>
  <c r="L884" i="5"/>
  <c r="M884" i="5"/>
  <c r="N884" i="5"/>
  <c r="O884" i="5"/>
  <c r="H883" i="5"/>
  <c r="H882" i="5"/>
  <c r="H881" i="5"/>
  <c r="H880" i="5"/>
  <c r="H879" i="5"/>
  <c r="H878" i="5"/>
  <c r="H877" i="5"/>
  <c r="H876" i="5"/>
  <c r="H875" i="5"/>
  <c r="K875" i="5"/>
  <c r="L875" i="5"/>
  <c r="M875" i="5"/>
  <c r="N875" i="5"/>
  <c r="O875" i="5"/>
  <c r="H874" i="5"/>
  <c r="H873" i="5"/>
  <c r="H872" i="5"/>
  <c r="H871" i="5"/>
  <c r="H870" i="5"/>
  <c r="H869" i="5"/>
  <c r="H868" i="5"/>
  <c r="H867" i="5"/>
  <c r="H866" i="5"/>
  <c r="H865" i="5"/>
  <c r="H864" i="5"/>
  <c r="H863" i="5"/>
  <c r="H862" i="5"/>
  <c r="H861" i="5"/>
  <c r="H860" i="5"/>
  <c r="H859" i="5"/>
  <c r="H858" i="5"/>
  <c r="H857" i="5"/>
  <c r="H856" i="5"/>
  <c r="H855" i="5"/>
  <c r="H854" i="5"/>
  <c r="H853" i="5"/>
  <c r="H852" i="5"/>
  <c r="H851" i="5"/>
  <c r="H850" i="5"/>
  <c r="K850" i="5"/>
  <c r="L850" i="5"/>
  <c r="M850" i="5"/>
  <c r="N850" i="5"/>
  <c r="O850" i="5"/>
  <c r="H849" i="5"/>
  <c r="H848" i="5"/>
  <c r="H847" i="5"/>
  <c r="H846" i="5"/>
  <c r="H845" i="5"/>
  <c r="H844" i="5"/>
  <c r="H843" i="5"/>
  <c r="H842" i="5"/>
  <c r="H841" i="5"/>
  <c r="H840" i="5"/>
  <c r="H839" i="5"/>
  <c r="H838" i="5"/>
  <c r="H837" i="5"/>
  <c r="H836" i="5"/>
  <c r="H835" i="5"/>
  <c r="H834" i="5"/>
  <c r="H833" i="5"/>
  <c r="H832" i="5"/>
  <c r="H831" i="5"/>
  <c r="H830" i="5"/>
  <c r="H829" i="5"/>
  <c r="H828" i="5"/>
  <c r="H827" i="5"/>
  <c r="H826" i="5"/>
  <c r="H825" i="5"/>
  <c r="H824" i="5"/>
  <c r="H823" i="5"/>
  <c r="H822" i="5"/>
  <c r="H821" i="5"/>
  <c r="H820" i="5"/>
  <c r="H819" i="5"/>
  <c r="H818" i="5"/>
  <c r="H817" i="5"/>
  <c r="H816" i="5"/>
  <c r="H815" i="5"/>
  <c r="H814" i="5"/>
  <c r="H813" i="5"/>
  <c r="H812" i="5"/>
  <c r="H811" i="5"/>
  <c r="H810" i="5"/>
  <c r="H809" i="5"/>
  <c r="H808" i="5"/>
  <c r="H807" i="5"/>
  <c r="H806" i="5"/>
  <c r="H805" i="5"/>
  <c r="H804" i="5"/>
  <c r="H803" i="5"/>
  <c r="H802" i="5"/>
  <c r="H801" i="5"/>
  <c r="H800" i="5"/>
  <c r="H799" i="5"/>
  <c r="H798" i="5"/>
  <c r="H797" i="5"/>
  <c r="H796" i="5"/>
  <c r="H795" i="5"/>
  <c r="H794" i="5"/>
  <c r="H793" i="5"/>
  <c r="H792" i="5"/>
  <c r="H791" i="5"/>
  <c r="H790" i="5"/>
  <c r="H789" i="5"/>
  <c r="H788" i="5"/>
  <c r="H787" i="5"/>
  <c r="H786" i="5"/>
  <c r="H785" i="5"/>
  <c r="H784" i="5"/>
  <c r="H783" i="5"/>
  <c r="H782" i="5"/>
  <c r="H781" i="5"/>
  <c r="H780" i="5"/>
  <c r="H779" i="5"/>
  <c r="H778" i="5"/>
  <c r="H777" i="5"/>
  <c r="H776" i="5"/>
  <c r="H775" i="5"/>
  <c r="H774" i="5"/>
  <c r="H773" i="5"/>
  <c r="H772" i="5"/>
  <c r="H771" i="5"/>
  <c r="H770" i="5"/>
  <c r="H769" i="5"/>
  <c r="H768" i="5"/>
  <c r="H767" i="5"/>
  <c r="H766" i="5"/>
  <c r="H765" i="5"/>
  <c r="H764" i="5"/>
  <c r="H763" i="5"/>
  <c r="H762" i="5"/>
  <c r="H761" i="5"/>
  <c r="H760" i="5"/>
  <c r="H759" i="5"/>
  <c r="H758" i="5"/>
  <c r="H757" i="5"/>
  <c r="H756" i="5"/>
  <c r="H755" i="5"/>
  <c r="H754" i="5"/>
  <c r="H753" i="5"/>
  <c r="H752" i="5"/>
  <c r="H751" i="5"/>
  <c r="H750" i="5"/>
  <c r="H749" i="5"/>
  <c r="H748" i="5"/>
  <c r="H747" i="5"/>
  <c r="H746" i="5"/>
  <c r="H745" i="5"/>
  <c r="H744" i="5"/>
  <c r="H743" i="5"/>
  <c r="H742" i="5"/>
  <c r="H741" i="5"/>
  <c r="H740" i="5"/>
  <c r="H739" i="5"/>
  <c r="H738" i="5"/>
  <c r="H737" i="5"/>
  <c r="H736" i="5"/>
  <c r="H735" i="5"/>
  <c r="H734" i="5"/>
  <c r="H733" i="5"/>
  <c r="H732" i="5"/>
  <c r="H731" i="5"/>
  <c r="H730" i="5"/>
  <c r="H729" i="5"/>
  <c r="H728" i="5"/>
  <c r="H727" i="5"/>
  <c r="H726" i="5"/>
  <c r="H725" i="5"/>
  <c r="H724" i="5"/>
  <c r="H723" i="5"/>
  <c r="H722" i="5"/>
  <c r="H721" i="5"/>
  <c r="H720" i="5"/>
  <c r="H719" i="5"/>
  <c r="H718" i="5"/>
  <c r="H717" i="5"/>
  <c r="H716" i="5"/>
  <c r="H715" i="5"/>
  <c r="H714" i="5"/>
  <c r="H713" i="5"/>
  <c r="H712" i="5"/>
  <c r="H711" i="5"/>
  <c r="H710" i="5"/>
  <c r="H709" i="5"/>
  <c r="H708" i="5"/>
  <c r="H707" i="5"/>
  <c r="H706" i="5"/>
  <c r="H705" i="5"/>
  <c r="H704" i="5"/>
  <c r="H703" i="5"/>
  <c r="H702" i="5"/>
  <c r="H701" i="5"/>
  <c r="H700" i="5"/>
  <c r="H699" i="5"/>
  <c r="H698" i="5"/>
  <c r="H697" i="5"/>
  <c r="H696" i="5"/>
  <c r="H695" i="5"/>
  <c r="H172" i="5"/>
  <c r="H171" i="5"/>
  <c r="H170" i="5"/>
  <c r="H169" i="5"/>
  <c r="H168" i="5"/>
  <c r="H167" i="5"/>
  <c r="H166" i="5"/>
  <c r="H165" i="5"/>
  <c r="H164" i="5"/>
  <c r="H163" i="5"/>
  <c r="H162" i="5"/>
  <c r="H161" i="5"/>
  <c r="H160" i="5"/>
  <c r="H159" i="5"/>
  <c r="H158" i="5"/>
  <c r="H157" i="5"/>
  <c r="H156" i="5"/>
  <c r="H155" i="5"/>
  <c r="H154" i="5"/>
  <c r="H153" i="5"/>
  <c r="H152" i="5"/>
  <c r="H151" i="5"/>
  <c r="H150" i="5"/>
  <c r="H149" i="5"/>
  <c r="H148" i="5"/>
  <c r="H147" i="5"/>
  <c r="H146" i="5"/>
  <c r="H145" i="5"/>
  <c r="H144" i="5"/>
  <c r="H143" i="5"/>
  <c r="H142" i="5"/>
  <c r="H141" i="5"/>
  <c r="H140" i="5"/>
  <c r="H139" i="5"/>
  <c r="H138" i="5"/>
  <c r="H137" i="5"/>
  <c r="H136" i="5"/>
  <c r="H135" i="5"/>
  <c r="H134" i="5"/>
  <c r="H133" i="5"/>
  <c r="H132" i="5"/>
  <c r="H131" i="5"/>
  <c r="H130" i="5"/>
  <c r="H129" i="5"/>
  <c r="H128" i="5"/>
  <c r="H127" i="5"/>
  <c r="H126" i="5"/>
  <c r="H125" i="5"/>
  <c r="H124" i="5"/>
  <c r="H123" i="5"/>
  <c r="H122" i="5"/>
  <c r="H121" i="5"/>
  <c r="H120" i="5"/>
  <c r="H119" i="5"/>
  <c r="H118" i="5"/>
  <c r="H117" i="5"/>
  <c r="H116" i="5"/>
  <c r="H115" i="5"/>
  <c r="H114" i="5"/>
  <c r="H113" i="5"/>
  <c r="H112" i="5"/>
  <c r="H111" i="5"/>
  <c r="H110" i="5"/>
  <c r="H109" i="5"/>
  <c r="H108" i="5"/>
  <c r="H107" i="5"/>
  <c r="H106" i="5"/>
  <c r="H105" i="5"/>
  <c r="H104" i="5"/>
  <c r="H103" i="5"/>
  <c r="H102" i="5"/>
  <c r="H101" i="5"/>
  <c r="H100" i="5"/>
  <c r="H99" i="5"/>
  <c r="H98" i="5"/>
  <c r="H97" i="5"/>
  <c r="H96" i="5"/>
  <c r="H95" i="5"/>
  <c r="H94" i="5"/>
  <c r="H93" i="5"/>
  <c r="H92" i="5"/>
  <c r="H91" i="5"/>
  <c r="H90" i="5"/>
  <c r="H89" i="5"/>
  <c r="H88" i="5"/>
  <c r="H87" i="5"/>
  <c r="H86" i="5"/>
  <c r="H85" i="5"/>
  <c r="H84" i="5"/>
  <c r="H83" i="5"/>
  <c r="H82" i="5"/>
  <c r="H81" i="5"/>
  <c r="H80" i="5"/>
  <c r="H79" i="5"/>
  <c r="H78" i="5"/>
  <c r="H77" i="5"/>
  <c r="H76" i="5"/>
  <c r="H75" i="5"/>
  <c r="H74" i="5"/>
  <c r="H73" i="5"/>
  <c r="H72" i="5"/>
  <c r="H71" i="5"/>
  <c r="H70" i="5"/>
  <c r="H69" i="5"/>
  <c r="H68" i="5"/>
  <c r="H67" i="5"/>
  <c r="H66" i="5"/>
  <c r="H65" i="5"/>
  <c r="H64" i="5"/>
  <c r="H63" i="5"/>
  <c r="H62" i="5"/>
  <c r="H61" i="5"/>
  <c r="H60" i="5"/>
  <c r="H59" i="5"/>
  <c r="H58" i="5"/>
  <c r="H57" i="5"/>
  <c r="H56" i="5"/>
  <c r="H55" i="5"/>
  <c r="K55" i="5"/>
  <c r="L55" i="5"/>
  <c r="M55" i="5"/>
  <c r="N55" i="5"/>
  <c r="O55" i="5"/>
  <c r="H54" i="5"/>
  <c r="H53" i="5"/>
  <c r="H52" i="5"/>
  <c r="H51" i="5"/>
  <c r="H50" i="5"/>
  <c r="H49" i="5"/>
  <c r="H48" i="5"/>
  <c r="H47" i="5"/>
  <c r="H46" i="5"/>
  <c r="H45" i="5"/>
  <c r="H44" i="5"/>
  <c r="H43" i="5"/>
  <c r="H42" i="5"/>
  <c r="H41" i="5"/>
  <c r="H40" i="5"/>
  <c r="H39" i="5"/>
  <c r="H38" i="5"/>
  <c r="H37" i="5"/>
  <c r="H36" i="5"/>
  <c r="H35" i="5"/>
  <c r="H34" i="5"/>
  <c r="H33" i="5"/>
  <c r="H32" i="5"/>
  <c r="H31" i="5"/>
  <c r="H30" i="5"/>
  <c r="H29" i="5"/>
  <c r="H28" i="5"/>
  <c r="H27" i="5"/>
  <c r="H26" i="5"/>
  <c r="H25" i="5"/>
  <c r="H24" i="5"/>
  <c r="H23" i="5"/>
  <c r="H22" i="5"/>
  <c r="H21" i="5"/>
  <c r="H20" i="5"/>
  <c r="H19" i="5"/>
  <c r="H18" i="5"/>
  <c r="H17" i="5"/>
  <c r="H16" i="5"/>
  <c r="H15" i="5"/>
  <c r="H14" i="5"/>
  <c r="H13" i="5"/>
  <c r="H12" i="5"/>
  <c r="H11" i="5"/>
  <c r="H10" i="5"/>
  <c r="H9" i="5"/>
  <c r="H8" i="5"/>
  <c r="H7" i="5"/>
  <c r="H6" i="5"/>
  <c r="H5" i="5"/>
  <c r="H4" i="5"/>
  <c r="H3" i="5"/>
  <c r="N1048" i="5"/>
  <c r="N1286" i="5"/>
  <c r="N1284" i="5"/>
  <c r="N1281" i="5"/>
  <c r="N1278" i="5"/>
  <c r="N1273" i="5"/>
  <c r="N1267" i="5"/>
  <c r="N1265" i="5"/>
  <c r="N1258" i="5"/>
  <c r="N1252" i="5"/>
  <c r="N1251" i="5"/>
  <c r="N1241" i="5"/>
  <c r="N1238" i="5"/>
  <c r="N1237" i="5"/>
  <c r="N1233" i="5"/>
  <c r="N1226" i="5"/>
  <c r="N1223" i="5"/>
  <c r="N1214" i="5"/>
  <c r="N1203" i="5"/>
  <c r="N1193" i="5"/>
  <c r="N1186" i="5"/>
  <c r="N1179" i="5"/>
  <c r="N1174" i="5"/>
  <c r="N1153" i="5"/>
  <c r="N1152" i="5"/>
  <c r="N1140" i="5"/>
  <c r="N1136" i="5"/>
  <c r="N1134" i="5"/>
  <c r="N1133" i="5"/>
  <c r="N1114" i="5"/>
  <c r="N1108" i="5"/>
  <c r="N1102" i="5"/>
  <c r="N1099" i="5"/>
  <c r="N1098" i="5"/>
  <c r="N1097" i="5"/>
  <c r="N1093" i="5"/>
  <c r="N1092" i="5"/>
  <c r="N1091" i="5"/>
  <c r="N1089" i="5"/>
  <c r="N1085" i="5"/>
  <c r="N1080" i="5"/>
  <c r="N1078" i="5"/>
  <c r="N1072" i="5"/>
  <c r="N1070" i="5"/>
  <c r="N1069" i="5"/>
  <c r="N1068" i="5"/>
  <c r="N1057" i="5"/>
  <c r="N1056" i="5"/>
  <c r="N1055" i="5"/>
  <c r="N1052" i="5"/>
  <c r="N1050" i="5"/>
  <c r="G1046" i="5"/>
  <c r="G1045" i="5"/>
  <c r="G1044" i="5"/>
  <c r="G1043" i="5"/>
  <c r="G1042" i="5"/>
  <c r="G1041" i="5"/>
  <c r="G1040" i="5"/>
  <c r="G1039" i="5"/>
  <c r="G1038" i="5"/>
  <c r="G1037" i="5"/>
  <c r="G1036" i="5"/>
  <c r="G1035" i="5"/>
  <c r="G1034" i="5"/>
  <c r="G1033" i="5"/>
  <c r="G1032" i="5"/>
  <c r="G1031" i="5"/>
  <c r="G1030" i="5"/>
  <c r="G1029" i="5"/>
  <c r="G1028" i="5"/>
  <c r="G1027" i="5"/>
  <c r="G1026" i="5"/>
  <c r="G1025" i="5"/>
  <c r="G1024" i="5"/>
  <c r="G1023" i="5"/>
  <c r="G1022" i="5"/>
  <c r="G1021" i="5"/>
  <c r="G1020" i="5"/>
  <c r="G1019" i="5"/>
  <c r="G1018" i="5"/>
  <c r="G1017" i="5"/>
  <c r="G1016" i="5"/>
  <c r="G1015" i="5"/>
  <c r="G1014" i="5"/>
  <c r="G1013" i="5"/>
  <c r="G1012" i="5"/>
  <c r="G1011" i="5"/>
  <c r="G1010" i="5"/>
  <c r="G1009" i="5"/>
  <c r="G1008" i="5"/>
  <c r="G1007" i="5"/>
  <c r="G1006" i="5"/>
  <c r="G1005" i="5"/>
  <c r="G1004" i="5"/>
  <c r="G1003" i="5"/>
  <c r="G1002" i="5"/>
  <c r="G1001" i="5"/>
  <c r="G1000" i="5"/>
  <c r="G999" i="5"/>
  <c r="G998" i="5"/>
  <c r="G997" i="5"/>
  <c r="G996" i="5"/>
  <c r="G995" i="5"/>
  <c r="G994" i="5"/>
  <c r="G993" i="5"/>
  <c r="G992" i="5"/>
  <c r="G991" i="5"/>
  <c r="G990" i="5"/>
  <c r="G989" i="5"/>
  <c r="G988" i="5"/>
  <c r="G987" i="5"/>
  <c r="G986" i="5"/>
  <c r="G985" i="5"/>
  <c r="G984" i="5"/>
  <c r="G983" i="5"/>
  <c r="G982" i="5"/>
  <c r="G981" i="5"/>
  <c r="G980" i="5"/>
  <c r="G979" i="5"/>
  <c r="G978" i="5"/>
  <c r="G977" i="5"/>
  <c r="G976" i="5"/>
  <c r="G975" i="5"/>
  <c r="G974" i="5"/>
  <c r="G973" i="5"/>
  <c r="G972" i="5"/>
  <c r="G971" i="5"/>
  <c r="G970" i="5"/>
  <c r="G969" i="5"/>
  <c r="G968" i="5"/>
  <c r="G967" i="5"/>
  <c r="G966" i="5"/>
  <c r="G965" i="5"/>
  <c r="G964" i="5"/>
  <c r="G963" i="5"/>
  <c r="G962" i="5"/>
  <c r="G961" i="5"/>
  <c r="G960" i="5"/>
  <c r="G959" i="5"/>
  <c r="G958" i="5"/>
  <c r="G957" i="5"/>
  <c r="N957" i="5"/>
  <c r="G956" i="5"/>
  <c r="G955" i="5"/>
  <c r="G954" i="5"/>
  <c r="G953" i="5"/>
  <c r="G952" i="5"/>
  <c r="G951" i="5"/>
  <c r="G950" i="5"/>
  <c r="G949" i="5"/>
  <c r="G948" i="5"/>
  <c r="G947" i="5"/>
  <c r="G946" i="5"/>
  <c r="G945" i="5"/>
  <c r="G944" i="5"/>
  <c r="G943" i="5"/>
  <c r="G942" i="5"/>
  <c r="G941" i="5"/>
  <c r="G940" i="5"/>
  <c r="G939" i="5"/>
  <c r="G938" i="5"/>
  <c r="G937" i="5"/>
  <c r="G936" i="5"/>
  <c r="G935" i="5"/>
  <c r="G934" i="5"/>
  <c r="G933" i="5"/>
  <c r="G932" i="5"/>
  <c r="G931" i="5"/>
  <c r="G930" i="5"/>
  <c r="G929" i="5"/>
  <c r="G928" i="5"/>
  <c r="G927" i="5"/>
  <c r="G926" i="5"/>
  <c r="G925" i="5"/>
  <c r="G924" i="5"/>
  <c r="G923" i="5"/>
  <c r="G922" i="5"/>
  <c r="G921" i="5"/>
  <c r="G920" i="5"/>
  <c r="G919" i="5"/>
  <c r="G918" i="5"/>
  <c r="G917" i="5"/>
  <c r="G916" i="5"/>
  <c r="G915" i="5"/>
  <c r="G914" i="5"/>
  <c r="G913" i="5"/>
  <c r="G912" i="5"/>
  <c r="G911" i="5"/>
  <c r="G910" i="5"/>
  <c r="G909" i="5"/>
  <c r="G908" i="5"/>
  <c r="G907" i="5"/>
  <c r="G906" i="5"/>
  <c r="G905" i="5"/>
  <c r="G904" i="5"/>
  <c r="G903" i="5"/>
  <c r="G902" i="5"/>
  <c r="G901" i="5"/>
  <c r="G900" i="5"/>
  <c r="G899" i="5"/>
  <c r="G898" i="5"/>
  <c r="G897" i="5"/>
  <c r="G896" i="5"/>
  <c r="G895" i="5"/>
  <c r="G894" i="5"/>
  <c r="G893" i="5"/>
  <c r="G892" i="5"/>
  <c r="G891" i="5"/>
  <c r="G890" i="5"/>
  <c r="G889" i="5"/>
  <c r="G888" i="5"/>
  <c r="G887" i="5"/>
  <c r="G886" i="5"/>
  <c r="G885" i="5"/>
  <c r="G884" i="5"/>
  <c r="G883" i="5"/>
  <c r="G882" i="5"/>
  <c r="G881" i="5"/>
  <c r="G880" i="5"/>
  <c r="G879" i="5"/>
  <c r="G878" i="5"/>
  <c r="G877" i="5"/>
  <c r="G876" i="5"/>
  <c r="G875" i="5"/>
  <c r="G874" i="5"/>
  <c r="G873" i="5"/>
  <c r="G872" i="5"/>
  <c r="G871" i="5"/>
  <c r="G870" i="5"/>
  <c r="G869" i="5"/>
  <c r="G868" i="5"/>
  <c r="G867" i="5"/>
  <c r="G866" i="5"/>
  <c r="G865" i="5"/>
  <c r="G864" i="5"/>
  <c r="G863" i="5"/>
  <c r="G862" i="5"/>
  <c r="G861" i="5"/>
  <c r="G860" i="5"/>
  <c r="G859" i="5"/>
  <c r="G858" i="5"/>
  <c r="G857" i="5"/>
  <c r="G856" i="5"/>
  <c r="G855" i="5"/>
  <c r="G854" i="5"/>
  <c r="G853" i="5"/>
  <c r="G852" i="5"/>
  <c r="G851" i="5"/>
  <c r="G850" i="5"/>
  <c r="G849" i="5"/>
  <c r="G848" i="5"/>
  <c r="G847" i="5"/>
  <c r="G846" i="5"/>
  <c r="G845" i="5"/>
  <c r="G844" i="5"/>
  <c r="G843" i="5"/>
  <c r="G842" i="5"/>
  <c r="G841" i="5"/>
  <c r="G840" i="5"/>
  <c r="G839" i="5"/>
  <c r="G838" i="5"/>
  <c r="G837" i="5"/>
  <c r="G836" i="5"/>
  <c r="G835" i="5"/>
  <c r="G834" i="5"/>
  <c r="G833" i="5"/>
  <c r="G832" i="5"/>
  <c r="G831" i="5"/>
  <c r="G830" i="5"/>
  <c r="G829" i="5"/>
  <c r="G828" i="5"/>
  <c r="G827" i="5"/>
  <c r="G826" i="5"/>
  <c r="G825" i="5"/>
  <c r="G824" i="5"/>
  <c r="G823" i="5"/>
  <c r="G822" i="5"/>
  <c r="G821" i="5"/>
  <c r="G820" i="5"/>
  <c r="G819" i="5"/>
  <c r="G818" i="5"/>
  <c r="G817" i="5"/>
  <c r="G816" i="5"/>
  <c r="G815" i="5"/>
  <c r="G814" i="5"/>
  <c r="G813" i="5"/>
  <c r="G812" i="5"/>
  <c r="G811" i="5"/>
  <c r="G810" i="5"/>
  <c r="G809" i="5"/>
  <c r="G808" i="5"/>
  <c r="G807" i="5"/>
  <c r="G806" i="5"/>
  <c r="G805" i="5"/>
  <c r="G804" i="5"/>
  <c r="G803" i="5"/>
  <c r="G802" i="5"/>
  <c r="G801" i="5"/>
  <c r="G800" i="5"/>
  <c r="G799" i="5"/>
  <c r="G798" i="5"/>
  <c r="G797" i="5"/>
  <c r="G796" i="5"/>
  <c r="G795" i="5"/>
  <c r="G794" i="5"/>
  <c r="G793" i="5"/>
  <c r="G792" i="5"/>
  <c r="G791" i="5"/>
  <c r="G790" i="5"/>
  <c r="G789" i="5"/>
  <c r="G788" i="5"/>
  <c r="G787" i="5"/>
  <c r="G786" i="5"/>
  <c r="G785" i="5"/>
  <c r="G784" i="5"/>
  <c r="G783" i="5"/>
  <c r="G782" i="5"/>
  <c r="G781" i="5"/>
  <c r="G780" i="5"/>
  <c r="G779" i="5"/>
  <c r="G778" i="5"/>
  <c r="G777" i="5"/>
  <c r="G776" i="5"/>
  <c r="G775" i="5"/>
  <c r="G774" i="5"/>
  <c r="G773" i="5"/>
  <c r="G772" i="5"/>
  <c r="G771" i="5"/>
  <c r="G770" i="5"/>
  <c r="G769" i="5"/>
  <c r="G768" i="5"/>
  <c r="G767" i="5"/>
  <c r="G766" i="5"/>
  <c r="G765" i="5"/>
  <c r="G764" i="5"/>
  <c r="G763" i="5"/>
  <c r="G762" i="5"/>
  <c r="G761" i="5"/>
  <c r="G760" i="5"/>
  <c r="G759" i="5"/>
  <c r="G758" i="5"/>
  <c r="G757" i="5"/>
  <c r="G756" i="5"/>
  <c r="G755" i="5"/>
  <c r="G754" i="5"/>
  <c r="G753" i="5"/>
  <c r="G752" i="5"/>
  <c r="G751" i="5"/>
  <c r="G750" i="5"/>
  <c r="G749" i="5"/>
  <c r="G748" i="5"/>
  <c r="G747" i="5"/>
  <c r="G746" i="5"/>
  <c r="G745" i="5"/>
  <c r="G744" i="5"/>
  <c r="G743" i="5"/>
  <c r="G742" i="5"/>
  <c r="G741" i="5"/>
  <c r="G740" i="5"/>
  <c r="G739" i="5"/>
  <c r="G738" i="5"/>
  <c r="G737" i="5"/>
  <c r="G736" i="5"/>
  <c r="G735" i="5"/>
  <c r="G734" i="5"/>
  <c r="G733" i="5"/>
  <c r="G732" i="5"/>
  <c r="G731" i="5"/>
  <c r="G730" i="5"/>
  <c r="G729" i="5"/>
  <c r="G728" i="5"/>
  <c r="G727" i="5"/>
  <c r="G726" i="5"/>
  <c r="G725" i="5"/>
  <c r="G724" i="5"/>
  <c r="G723" i="5"/>
  <c r="G722" i="5"/>
  <c r="G721" i="5"/>
  <c r="G720" i="5"/>
  <c r="G719" i="5"/>
  <c r="G718" i="5"/>
  <c r="G717" i="5"/>
  <c r="G716" i="5"/>
  <c r="G715" i="5"/>
  <c r="G714" i="5"/>
  <c r="G713" i="5"/>
  <c r="G712" i="5"/>
  <c r="G711" i="5"/>
  <c r="G710" i="5"/>
  <c r="G709" i="5"/>
  <c r="G708" i="5"/>
  <c r="G707" i="5"/>
  <c r="G706" i="5"/>
  <c r="G705" i="5"/>
  <c r="G704" i="5"/>
  <c r="N704" i="5"/>
  <c r="G703" i="5"/>
  <c r="G702" i="5"/>
  <c r="G701" i="5"/>
  <c r="G700" i="5"/>
  <c r="G699" i="5"/>
  <c r="G698" i="5"/>
  <c r="G697" i="5"/>
  <c r="G696" i="5"/>
  <c r="G695" i="5"/>
  <c r="G172" i="5"/>
  <c r="G171" i="5"/>
  <c r="G170" i="5"/>
  <c r="G169" i="5"/>
  <c r="G168" i="5"/>
  <c r="G167" i="5"/>
  <c r="G166" i="5"/>
  <c r="G165" i="5"/>
  <c r="G164" i="5"/>
  <c r="G163" i="5"/>
  <c r="G162" i="5"/>
  <c r="G161" i="5"/>
  <c r="G160" i="5"/>
  <c r="G159" i="5"/>
  <c r="G158" i="5"/>
  <c r="G157" i="5"/>
  <c r="G156" i="5"/>
  <c r="G155" i="5"/>
  <c r="G154" i="5"/>
  <c r="G153" i="5"/>
  <c r="G152" i="5"/>
  <c r="G151" i="5"/>
  <c r="G150" i="5"/>
  <c r="G149" i="5"/>
  <c r="G148" i="5"/>
  <c r="G147" i="5"/>
  <c r="G146" i="5"/>
  <c r="G145" i="5"/>
  <c r="G144" i="5"/>
  <c r="G143" i="5"/>
  <c r="G142" i="5"/>
  <c r="G141" i="5"/>
  <c r="G140" i="5"/>
  <c r="G139" i="5"/>
  <c r="G138" i="5"/>
  <c r="G137" i="5"/>
  <c r="G136" i="5"/>
  <c r="G135" i="5"/>
  <c r="G134" i="5"/>
  <c r="G133" i="5"/>
  <c r="G132" i="5"/>
  <c r="G131" i="5"/>
  <c r="G130" i="5"/>
  <c r="G129" i="5"/>
  <c r="G128" i="5"/>
  <c r="G127" i="5"/>
  <c r="G126" i="5"/>
  <c r="G125" i="5"/>
  <c r="G124" i="5"/>
  <c r="G123" i="5"/>
  <c r="G122" i="5"/>
  <c r="G121" i="5"/>
  <c r="G120" i="5"/>
  <c r="G119" i="5"/>
  <c r="G118" i="5"/>
  <c r="G117" i="5"/>
  <c r="G116" i="5"/>
  <c r="G115" i="5"/>
  <c r="G114" i="5"/>
  <c r="G113" i="5"/>
  <c r="G112" i="5"/>
  <c r="G111" i="5"/>
  <c r="G110" i="5"/>
  <c r="G109" i="5"/>
  <c r="G108" i="5"/>
  <c r="G107" i="5"/>
  <c r="G106" i="5"/>
  <c r="G105" i="5"/>
  <c r="G104" i="5"/>
  <c r="G103" i="5"/>
  <c r="G102" i="5"/>
  <c r="G101" i="5"/>
  <c r="G100" i="5"/>
  <c r="G99" i="5"/>
  <c r="G98" i="5"/>
  <c r="G97" i="5"/>
  <c r="G96" i="5"/>
  <c r="G95" i="5"/>
  <c r="G94" i="5"/>
  <c r="G93" i="5"/>
  <c r="G92" i="5"/>
  <c r="G91" i="5"/>
  <c r="G90" i="5"/>
  <c r="G89" i="5"/>
  <c r="G88" i="5"/>
  <c r="G87" i="5"/>
  <c r="G86" i="5"/>
  <c r="G85" i="5"/>
  <c r="G84" i="5"/>
  <c r="G83" i="5"/>
  <c r="G82" i="5"/>
  <c r="G81" i="5"/>
  <c r="G80" i="5"/>
  <c r="G79" i="5"/>
  <c r="G78" i="5"/>
  <c r="G77" i="5"/>
  <c r="G76" i="5"/>
  <c r="G75" i="5"/>
  <c r="G74" i="5"/>
  <c r="G73" i="5"/>
  <c r="G72" i="5"/>
  <c r="G71" i="5"/>
  <c r="G70" i="5"/>
  <c r="G69" i="5"/>
  <c r="G68" i="5"/>
  <c r="G67" i="5"/>
  <c r="G66" i="5"/>
  <c r="G65" i="5"/>
  <c r="G64" i="5"/>
  <c r="G63" i="5"/>
  <c r="G62" i="5"/>
  <c r="G61" i="5"/>
  <c r="G60" i="5"/>
  <c r="G59" i="5"/>
  <c r="G58" i="5"/>
  <c r="G57" i="5"/>
  <c r="G56" i="5"/>
  <c r="G55" i="5"/>
  <c r="G54" i="5"/>
  <c r="G53" i="5"/>
  <c r="G52" i="5"/>
  <c r="G51" i="5"/>
  <c r="G50" i="5"/>
  <c r="G49" i="5"/>
  <c r="G48" i="5"/>
  <c r="G47" i="5"/>
  <c r="G46" i="5"/>
  <c r="G45" i="5"/>
  <c r="G44" i="5"/>
  <c r="G43" i="5"/>
  <c r="G42" i="5"/>
  <c r="G41" i="5"/>
  <c r="G40" i="5"/>
  <c r="G39" i="5"/>
  <c r="N39" i="5"/>
  <c r="G38" i="5"/>
  <c r="G37" i="5"/>
  <c r="G36" i="5"/>
  <c r="G35" i="5"/>
  <c r="G34" i="5"/>
  <c r="G33" i="5"/>
  <c r="G32" i="5"/>
  <c r="G31" i="5"/>
  <c r="G30" i="5"/>
  <c r="G29" i="5"/>
  <c r="G28" i="5"/>
  <c r="G27" i="5"/>
  <c r="G26" i="5"/>
  <c r="G25" i="5"/>
  <c r="G24" i="5"/>
  <c r="G23" i="5"/>
  <c r="G22" i="5"/>
  <c r="G21" i="5"/>
  <c r="G20" i="5"/>
  <c r="G19" i="5"/>
  <c r="G18" i="5"/>
  <c r="G17" i="5"/>
  <c r="G16" i="5"/>
  <c r="G15" i="5"/>
  <c r="G14" i="5"/>
  <c r="G13" i="5"/>
  <c r="G12" i="5"/>
  <c r="G11" i="5"/>
  <c r="G10" i="5"/>
  <c r="G9" i="5"/>
  <c r="G8" i="5"/>
  <c r="G7" i="5"/>
  <c r="G6" i="5"/>
  <c r="G5" i="5"/>
  <c r="G4" i="5"/>
  <c r="G3" i="5"/>
  <c r="S1" i="4"/>
  <c r="S1" i="5"/>
  <c r="G1" i="5"/>
  <c r="D1046" i="5"/>
  <c r="K1046" i="5"/>
  <c r="D1045" i="5"/>
  <c r="K1045" i="5"/>
  <c r="D1044" i="5"/>
  <c r="D1043" i="5"/>
  <c r="D1042" i="5"/>
  <c r="K1042" i="5"/>
  <c r="D1041" i="5"/>
  <c r="D1040" i="5"/>
  <c r="D1039" i="5"/>
  <c r="D1038" i="5"/>
  <c r="K1038" i="5"/>
  <c r="D1037" i="5"/>
  <c r="D1036" i="5"/>
  <c r="D1035" i="5"/>
  <c r="K1035" i="5"/>
  <c r="D1034" i="5"/>
  <c r="D1033" i="5"/>
  <c r="D1032" i="5"/>
  <c r="D1031" i="5"/>
  <c r="D1030" i="5"/>
  <c r="D1029" i="5"/>
  <c r="K1029" i="5"/>
  <c r="D1028" i="5"/>
  <c r="D1027" i="5"/>
  <c r="K1027" i="5"/>
  <c r="D1026" i="5"/>
  <c r="D1025" i="5"/>
  <c r="D1024" i="5"/>
  <c r="D1023" i="5"/>
  <c r="D1022" i="5"/>
  <c r="K1022" i="5"/>
  <c r="D1021" i="5"/>
  <c r="D1020" i="5"/>
  <c r="D1019" i="5"/>
  <c r="D1018" i="5"/>
  <c r="D1017" i="5"/>
  <c r="D1016" i="5"/>
  <c r="D1015" i="5"/>
  <c r="D1014" i="5"/>
  <c r="K1014" i="5"/>
  <c r="D1013" i="5"/>
  <c r="D1012" i="5"/>
  <c r="D1011" i="5"/>
  <c r="K1011" i="5"/>
  <c r="D1010" i="5"/>
  <c r="D1009" i="5"/>
  <c r="K1009" i="5"/>
  <c r="D1008" i="5"/>
  <c r="D1007" i="5"/>
  <c r="D1006" i="5"/>
  <c r="D1005" i="5"/>
  <c r="D1004" i="5"/>
  <c r="D1003" i="5"/>
  <c r="D1002" i="5"/>
  <c r="K1002" i="5"/>
  <c r="D1001" i="5"/>
  <c r="D1000" i="5"/>
  <c r="D999" i="5"/>
  <c r="K999" i="5"/>
  <c r="D998" i="5"/>
  <c r="D997" i="5"/>
  <c r="D996" i="5"/>
  <c r="D995" i="5"/>
  <c r="D994" i="5"/>
  <c r="K994" i="5"/>
  <c r="D993" i="5"/>
  <c r="D992" i="5"/>
  <c r="D991" i="5"/>
  <c r="D990" i="5"/>
  <c r="D989" i="5"/>
  <c r="D988" i="5"/>
  <c r="D987" i="5"/>
  <c r="K987" i="5"/>
  <c r="D986" i="5"/>
  <c r="K986" i="5"/>
  <c r="D985" i="5"/>
  <c r="K985" i="5"/>
  <c r="D984" i="5"/>
  <c r="D983" i="5"/>
  <c r="D982" i="5"/>
  <c r="K982" i="5"/>
  <c r="D981" i="5"/>
  <c r="D980" i="5"/>
  <c r="K980" i="5"/>
  <c r="D979" i="5"/>
  <c r="K979" i="5"/>
  <c r="D978" i="5"/>
  <c r="K978" i="5"/>
  <c r="D977" i="5"/>
  <c r="K977" i="5"/>
  <c r="D976" i="5"/>
  <c r="D975" i="5"/>
  <c r="K975" i="5"/>
  <c r="D974" i="5"/>
  <c r="D973" i="5"/>
  <c r="D972" i="5"/>
  <c r="K972" i="5"/>
  <c r="D971" i="5"/>
  <c r="K971" i="5"/>
  <c r="D970" i="5"/>
  <c r="D969" i="5"/>
  <c r="D968" i="5"/>
  <c r="D967" i="5"/>
  <c r="K967" i="5"/>
  <c r="D966" i="5"/>
  <c r="D965" i="5"/>
  <c r="K965" i="5"/>
  <c r="D964" i="5"/>
  <c r="D963" i="5"/>
  <c r="K963" i="5"/>
  <c r="D962" i="5"/>
  <c r="D961" i="5"/>
  <c r="D960" i="5"/>
  <c r="K960" i="5"/>
  <c r="D959" i="5"/>
  <c r="D958" i="5"/>
  <c r="D957" i="5"/>
  <c r="D956" i="5"/>
  <c r="D955" i="5"/>
  <c r="D954" i="5"/>
  <c r="D953" i="5"/>
  <c r="D952" i="5"/>
  <c r="D951" i="5"/>
  <c r="D950" i="5"/>
  <c r="D949" i="5"/>
  <c r="D948" i="5"/>
  <c r="D947" i="5"/>
  <c r="D946" i="5"/>
  <c r="D945" i="5"/>
  <c r="D944" i="5"/>
  <c r="D943" i="5"/>
  <c r="K943" i="5"/>
  <c r="D942" i="5"/>
  <c r="K942" i="5"/>
  <c r="D941" i="5"/>
  <c r="D940" i="5"/>
  <c r="K940" i="5"/>
  <c r="D939" i="5"/>
  <c r="D938" i="5"/>
  <c r="K938" i="5"/>
  <c r="D937" i="5"/>
  <c r="D936" i="5"/>
  <c r="K936" i="5"/>
  <c r="D935" i="5"/>
  <c r="D934" i="5"/>
  <c r="D933" i="5"/>
  <c r="D932" i="5"/>
  <c r="D931" i="5"/>
  <c r="D930" i="5"/>
  <c r="K930" i="5"/>
  <c r="D929" i="5"/>
  <c r="D928" i="5"/>
  <c r="D927" i="5"/>
  <c r="D926" i="5"/>
  <c r="D925" i="5"/>
  <c r="D924" i="5"/>
  <c r="D923" i="5"/>
  <c r="K923" i="5"/>
  <c r="D922" i="5"/>
  <c r="D921" i="5"/>
  <c r="D920" i="5"/>
  <c r="D919" i="5"/>
  <c r="D918" i="5"/>
  <c r="D917" i="5"/>
  <c r="D916" i="5"/>
  <c r="D915" i="5"/>
  <c r="D914" i="5"/>
  <c r="K914" i="5"/>
  <c r="D913" i="5"/>
  <c r="D912" i="5"/>
  <c r="D911" i="5"/>
  <c r="D910" i="5"/>
  <c r="D909" i="5"/>
  <c r="D908" i="5"/>
  <c r="D907" i="5"/>
  <c r="D906" i="5"/>
  <c r="D905" i="5"/>
  <c r="D904" i="5"/>
  <c r="K904" i="5"/>
  <c r="D903" i="5"/>
  <c r="D902" i="5"/>
  <c r="D901" i="5"/>
  <c r="K901" i="5"/>
  <c r="D900" i="5"/>
  <c r="D899" i="5"/>
  <c r="D898" i="5"/>
  <c r="D897" i="5"/>
  <c r="D896" i="5"/>
  <c r="D895" i="5"/>
  <c r="K895" i="5"/>
  <c r="D894" i="5"/>
  <c r="D893" i="5"/>
  <c r="K893" i="5"/>
  <c r="D892" i="5"/>
  <c r="K892" i="5"/>
  <c r="D891" i="5"/>
  <c r="D890" i="5"/>
  <c r="K890" i="5"/>
  <c r="D889" i="5"/>
  <c r="D888" i="5"/>
  <c r="D887" i="5"/>
  <c r="D886" i="5"/>
  <c r="D885" i="5"/>
  <c r="D884" i="5"/>
  <c r="D883" i="5"/>
  <c r="K883" i="5"/>
  <c r="D882" i="5"/>
  <c r="D881" i="5"/>
  <c r="D880" i="5"/>
  <c r="D879" i="5"/>
  <c r="K879" i="5"/>
  <c r="D878" i="5"/>
  <c r="K878" i="5"/>
  <c r="D877" i="5"/>
  <c r="D876" i="5"/>
  <c r="D875" i="5"/>
  <c r="D874" i="5"/>
  <c r="D873" i="5"/>
  <c r="D872" i="5"/>
  <c r="K872" i="5"/>
  <c r="D871" i="5"/>
  <c r="D870" i="5"/>
  <c r="K870" i="5"/>
  <c r="D869" i="5"/>
  <c r="K869" i="5"/>
  <c r="D868" i="5"/>
  <c r="D867" i="5"/>
  <c r="D866" i="5"/>
  <c r="K866" i="5"/>
  <c r="D865" i="5"/>
  <c r="D864" i="5"/>
  <c r="D863" i="5"/>
  <c r="K863" i="5"/>
  <c r="D862" i="5"/>
  <c r="K862" i="5"/>
  <c r="D861" i="5"/>
  <c r="D860" i="5"/>
  <c r="K860" i="5"/>
  <c r="D859" i="5"/>
  <c r="K859" i="5"/>
  <c r="D858" i="5"/>
  <c r="K858" i="5"/>
  <c r="D857" i="5"/>
  <c r="K857" i="5"/>
  <c r="D856" i="5"/>
  <c r="D855" i="5"/>
  <c r="D854" i="5"/>
  <c r="K854" i="5"/>
  <c r="D853" i="5"/>
  <c r="K853" i="5"/>
  <c r="D852" i="5"/>
  <c r="D851" i="5"/>
  <c r="K851" i="5"/>
  <c r="D850" i="5"/>
  <c r="D849" i="5"/>
  <c r="K849" i="5"/>
  <c r="D848" i="5"/>
  <c r="D847" i="5"/>
  <c r="D846" i="5"/>
  <c r="K846" i="5"/>
  <c r="D845" i="5"/>
  <c r="D844" i="5"/>
  <c r="D843" i="5"/>
  <c r="K843" i="5"/>
  <c r="D842" i="5"/>
  <c r="D841" i="5"/>
  <c r="D840" i="5"/>
  <c r="D839" i="5"/>
  <c r="D838" i="5"/>
  <c r="D837" i="5"/>
  <c r="D836" i="5"/>
  <c r="D835" i="5"/>
  <c r="D834" i="5"/>
  <c r="D833" i="5"/>
  <c r="K833" i="5"/>
  <c r="D832" i="5"/>
  <c r="D831" i="5"/>
  <c r="K831" i="5"/>
  <c r="D830" i="5"/>
  <c r="D829" i="5"/>
  <c r="D828" i="5"/>
  <c r="D827" i="5"/>
  <c r="K827" i="5"/>
  <c r="D826" i="5"/>
  <c r="D825" i="5"/>
  <c r="K825" i="5"/>
  <c r="D824" i="5"/>
  <c r="D823" i="5"/>
  <c r="D822" i="5"/>
  <c r="D821" i="5"/>
  <c r="D820" i="5"/>
  <c r="D819" i="5"/>
  <c r="K819" i="5"/>
  <c r="D818" i="5"/>
  <c r="D817" i="5"/>
  <c r="D816" i="5"/>
  <c r="D815" i="5"/>
  <c r="D814" i="5"/>
  <c r="D813" i="5"/>
  <c r="D812" i="5"/>
  <c r="D811" i="5"/>
  <c r="D810" i="5"/>
  <c r="D809" i="5"/>
  <c r="D808" i="5"/>
  <c r="D807" i="5"/>
  <c r="D806" i="5"/>
  <c r="D805" i="5"/>
  <c r="D804" i="5"/>
  <c r="D803" i="5"/>
  <c r="D802" i="5"/>
  <c r="D801" i="5"/>
  <c r="D800" i="5"/>
  <c r="D799" i="5"/>
  <c r="D798" i="5"/>
  <c r="D797" i="5"/>
  <c r="D796" i="5"/>
  <c r="D795" i="5"/>
  <c r="K795" i="5"/>
  <c r="D794" i="5"/>
  <c r="D793" i="5"/>
  <c r="D792" i="5"/>
  <c r="D791" i="5"/>
  <c r="K791" i="5"/>
  <c r="D790" i="5"/>
  <c r="K790" i="5"/>
  <c r="D789" i="5"/>
  <c r="D788" i="5"/>
  <c r="K788" i="5"/>
  <c r="D787" i="5"/>
  <c r="D786" i="5"/>
  <c r="D785" i="5"/>
  <c r="D784" i="5"/>
  <c r="D783" i="5"/>
  <c r="D782" i="5"/>
  <c r="D781" i="5"/>
  <c r="D780" i="5"/>
  <c r="K780" i="5"/>
  <c r="D779" i="5"/>
  <c r="D778" i="5"/>
  <c r="D777" i="5"/>
  <c r="K777" i="5"/>
  <c r="D776" i="5"/>
  <c r="D775" i="5"/>
  <c r="D774" i="5"/>
  <c r="D773" i="5"/>
  <c r="K773" i="5"/>
  <c r="D772" i="5"/>
  <c r="D771" i="5"/>
  <c r="D770" i="5"/>
  <c r="K770" i="5"/>
  <c r="D769" i="5"/>
  <c r="D768" i="5"/>
  <c r="K768" i="5"/>
  <c r="D767" i="5"/>
  <c r="K767" i="5"/>
  <c r="D766" i="5"/>
  <c r="D765" i="5"/>
  <c r="D764" i="5"/>
  <c r="D763" i="5"/>
  <c r="D762" i="5"/>
  <c r="K762" i="5"/>
  <c r="D761" i="5"/>
  <c r="D760" i="5"/>
  <c r="K760" i="5"/>
  <c r="D759" i="5"/>
  <c r="D758" i="5"/>
  <c r="D757" i="5"/>
  <c r="D756" i="5"/>
  <c r="K756" i="5"/>
  <c r="D755" i="5"/>
  <c r="D754" i="5"/>
  <c r="D753" i="5"/>
  <c r="D752" i="5"/>
  <c r="K752" i="5"/>
  <c r="D751" i="5"/>
  <c r="D750" i="5"/>
  <c r="K750" i="5"/>
  <c r="D749" i="5"/>
  <c r="D748" i="5"/>
  <c r="D747" i="5"/>
  <c r="D746" i="5"/>
  <c r="K746" i="5"/>
  <c r="D745" i="5"/>
  <c r="K745" i="5"/>
  <c r="D744" i="5"/>
  <c r="K744" i="5"/>
  <c r="D743" i="5"/>
  <c r="K743" i="5"/>
  <c r="D742" i="5"/>
  <c r="D741" i="5"/>
  <c r="K741" i="5"/>
  <c r="D740" i="5"/>
  <c r="D739" i="5"/>
  <c r="K739" i="5"/>
  <c r="D738" i="5"/>
  <c r="D737" i="5"/>
  <c r="D736" i="5"/>
  <c r="D735" i="5"/>
  <c r="D734" i="5"/>
  <c r="D733" i="5"/>
  <c r="D732" i="5"/>
  <c r="K732" i="5"/>
  <c r="D731" i="5"/>
  <c r="D730" i="5"/>
  <c r="K730" i="5"/>
  <c r="D729" i="5"/>
  <c r="D728" i="5"/>
  <c r="D727" i="5"/>
  <c r="D726" i="5"/>
  <c r="D725" i="5"/>
  <c r="D724" i="5"/>
  <c r="D723" i="5"/>
  <c r="D722" i="5"/>
  <c r="D721" i="5"/>
  <c r="K721" i="5"/>
  <c r="D720" i="5"/>
  <c r="D719" i="5"/>
  <c r="D718" i="5"/>
  <c r="K718" i="5"/>
  <c r="D717" i="5"/>
  <c r="D716" i="5"/>
  <c r="D715" i="5"/>
  <c r="D714" i="5"/>
  <c r="D713" i="5"/>
  <c r="D712" i="5"/>
  <c r="D711" i="5"/>
  <c r="D710" i="5"/>
  <c r="D709" i="5"/>
  <c r="K709" i="5"/>
  <c r="D708" i="5"/>
  <c r="D707" i="5"/>
  <c r="D706" i="5"/>
  <c r="D705" i="5"/>
  <c r="K705" i="5"/>
  <c r="D704" i="5"/>
  <c r="D703" i="5"/>
  <c r="K703" i="5"/>
  <c r="D702" i="5"/>
  <c r="D701" i="5"/>
  <c r="D700" i="5"/>
  <c r="K700" i="5"/>
  <c r="D699" i="5"/>
  <c r="D698" i="5"/>
  <c r="D697" i="5"/>
  <c r="K697" i="5"/>
  <c r="D696" i="5"/>
  <c r="K696" i="5"/>
  <c r="D695" i="5"/>
  <c r="D172" i="5"/>
  <c r="K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K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P1" i="4"/>
  <c r="P1" i="5"/>
  <c r="D1" i="5"/>
  <c r="AT1578" i="5"/>
  <c r="AT1330" i="5"/>
  <c r="AT1577" i="5"/>
  <c r="AT1576" i="5"/>
  <c r="AT1575" i="5"/>
  <c r="AT1574" i="5"/>
  <c r="AT1573" i="5"/>
  <c r="AT1572" i="5"/>
  <c r="AT1571" i="5"/>
  <c r="AT1570" i="5"/>
  <c r="AT1569" i="5"/>
  <c r="AT1568" i="5"/>
  <c r="AT1567" i="5"/>
  <c r="AT1566" i="5"/>
  <c r="AT1565" i="5"/>
  <c r="AT1564" i="5"/>
  <c r="AT1563" i="5"/>
  <c r="AT1562" i="5"/>
  <c r="AT1561" i="5"/>
  <c r="AT1560" i="5"/>
  <c r="AT1559" i="5"/>
  <c r="AT1558" i="5"/>
  <c r="AT1557" i="5"/>
  <c r="AT1556" i="5"/>
  <c r="AT1555" i="5"/>
  <c r="AT1554" i="5"/>
  <c r="AT1553" i="5"/>
  <c r="AT1552" i="5"/>
  <c r="AT1551" i="5"/>
  <c r="AT1550" i="5"/>
  <c r="AT1549" i="5"/>
  <c r="AT1548" i="5"/>
  <c r="AT1547" i="5"/>
  <c r="AT1546" i="5"/>
  <c r="AT1545" i="5"/>
  <c r="AT1544" i="5"/>
  <c r="AT1543" i="5"/>
  <c r="AT1542" i="5"/>
  <c r="AT1541" i="5"/>
  <c r="AT1540" i="5"/>
  <c r="AT1539" i="5"/>
  <c r="AT1538" i="5"/>
  <c r="AT1537" i="5"/>
  <c r="AT1536" i="5"/>
  <c r="AT1535" i="5"/>
  <c r="AT1534" i="5"/>
  <c r="AT1533" i="5"/>
  <c r="AT1532" i="5"/>
  <c r="AT1531" i="5"/>
  <c r="AT1530" i="5"/>
  <c r="AT1529" i="5"/>
  <c r="AT1528" i="5"/>
  <c r="AT1527" i="5"/>
  <c r="AT1526" i="5"/>
  <c r="AT1525" i="5"/>
  <c r="AT1524" i="5"/>
  <c r="AT1523" i="5"/>
  <c r="AT1522" i="5"/>
  <c r="AT1521" i="5"/>
  <c r="AT1520" i="5"/>
  <c r="AT1519" i="5"/>
  <c r="AT1518" i="5"/>
  <c r="AT1517" i="5"/>
  <c r="AT1516" i="5"/>
  <c r="AT1515" i="5"/>
  <c r="AT1514" i="5"/>
  <c r="AT1513" i="5"/>
  <c r="AT1512" i="5"/>
  <c r="AT1511" i="5"/>
  <c r="AT1510" i="5"/>
  <c r="AT1509" i="5"/>
  <c r="AT1508" i="5"/>
  <c r="AT1507" i="5"/>
  <c r="AT1506" i="5"/>
  <c r="AT1505" i="5"/>
  <c r="AT1504" i="5"/>
  <c r="AT1503" i="5"/>
  <c r="AT1502" i="5"/>
  <c r="AT1501" i="5"/>
  <c r="AT1500" i="5"/>
  <c r="AT1499" i="5"/>
  <c r="AT1498" i="5"/>
  <c r="AT1497" i="5"/>
  <c r="AT1496" i="5"/>
  <c r="AT1495" i="5"/>
  <c r="AT1494" i="5"/>
  <c r="AT1493" i="5"/>
  <c r="AT1492" i="5"/>
  <c r="AT1491" i="5"/>
  <c r="AT1490" i="5"/>
  <c r="AT1489" i="5"/>
  <c r="AT1488" i="5"/>
  <c r="AT1487" i="5"/>
  <c r="AT1486" i="5"/>
  <c r="AT1485" i="5"/>
  <c r="AT1484" i="5"/>
  <c r="AT1483" i="5"/>
  <c r="AT1482" i="5"/>
  <c r="AT1481" i="5"/>
  <c r="AT1480" i="5"/>
  <c r="AT1479" i="5"/>
  <c r="AT1478" i="5"/>
  <c r="AT1477" i="5"/>
  <c r="AT1476" i="5"/>
  <c r="AT1475" i="5"/>
  <c r="AT1474" i="5"/>
  <c r="AT1473" i="5"/>
  <c r="AT1472" i="5"/>
  <c r="AT1471" i="5"/>
  <c r="AT1470" i="5"/>
  <c r="AT1469" i="5"/>
  <c r="AT1468" i="5"/>
  <c r="AT1467" i="5"/>
  <c r="AT1466" i="5"/>
  <c r="AT1465" i="5"/>
  <c r="AT1464" i="5"/>
  <c r="AT1463" i="5"/>
  <c r="AT1462" i="5"/>
  <c r="AT1461" i="5"/>
  <c r="AT1460" i="5"/>
  <c r="AT1459" i="5"/>
  <c r="AT1458" i="5"/>
  <c r="AT1457" i="5"/>
  <c r="AT1456" i="5"/>
  <c r="AT1455" i="5"/>
  <c r="AT1454" i="5"/>
  <c r="AT1453" i="5"/>
  <c r="AT1452" i="5"/>
  <c r="AT1451" i="5"/>
  <c r="AT1450" i="5"/>
  <c r="AT1449" i="5"/>
  <c r="AT1448" i="5"/>
  <c r="AT1447" i="5"/>
  <c r="AT1446" i="5"/>
  <c r="AT1445" i="5"/>
  <c r="AT1444" i="5"/>
  <c r="AT1443" i="5"/>
  <c r="AT1442" i="5"/>
  <c r="AT1441" i="5"/>
  <c r="AT1440" i="5"/>
  <c r="AT1439" i="5"/>
  <c r="AT1438" i="5"/>
  <c r="AT1437" i="5"/>
  <c r="AT1436" i="5"/>
  <c r="AT1435" i="5"/>
  <c r="AT1434" i="5"/>
  <c r="AT1433" i="5"/>
  <c r="AT1432" i="5"/>
  <c r="AT1431" i="5"/>
  <c r="AT1430" i="5"/>
  <c r="AT1429" i="5"/>
  <c r="AT1428" i="5"/>
  <c r="AT1427" i="5"/>
  <c r="AT1426" i="5"/>
  <c r="AT1425" i="5"/>
  <c r="AT1424" i="5"/>
  <c r="AT1423" i="5"/>
  <c r="AT1422" i="5"/>
  <c r="AT1421" i="5"/>
  <c r="AT1420" i="5"/>
  <c r="AT1419" i="5"/>
  <c r="AT1418" i="5"/>
  <c r="AT1417" i="5"/>
  <c r="AT1416" i="5"/>
  <c r="AT1415" i="5"/>
  <c r="AT1414" i="5"/>
  <c r="AT1413" i="5"/>
  <c r="AT1412" i="5"/>
  <c r="AT1411" i="5"/>
  <c r="AT1410" i="5"/>
  <c r="AT1409" i="5"/>
  <c r="AT1408" i="5"/>
  <c r="AT1407" i="5"/>
  <c r="AT1406" i="5"/>
  <c r="AT1405" i="5"/>
  <c r="AT1404" i="5"/>
  <c r="AT1403" i="5"/>
  <c r="AT1402" i="5"/>
  <c r="AT1401" i="5"/>
  <c r="AT1400" i="5"/>
  <c r="AT1399" i="5"/>
  <c r="AT1398" i="5"/>
  <c r="AT1397" i="5"/>
  <c r="AT1396" i="5"/>
  <c r="AT1395" i="5"/>
  <c r="AT1394" i="5"/>
  <c r="AT1393" i="5"/>
  <c r="AT1392" i="5"/>
  <c r="AT1391" i="5"/>
  <c r="AT1390" i="5"/>
  <c r="AT1389" i="5"/>
  <c r="AT1388" i="5"/>
  <c r="AT1387" i="5"/>
  <c r="AT1386" i="5"/>
  <c r="AT1385" i="5"/>
  <c r="AT1384" i="5"/>
  <c r="AT1383" i="5"/>
  <c r="AT1382" i="5"/>
  <c r="AT1381" i="5"/>
  <c r="AT1380" i="5"/>
  <c r="AT1379" i="5"/>
  <c r="AT1378" i="5"/>
  <c r="AT1377" i="5"/>
  <c r="AT1376" i="5"/>
  <c r="AT1375" i="5"/>
  <c r="AT1374" i="5"/>
  <c r="AT1373" i="5"/>
  <c r="AT1372" i="5"/>
  <c r="AT1371" i="5"/>
  <c r="AT1370" i="5"/>
  <c r="AT1369" i="5"/>
  <c r="AT1368" i="5"/>
  <c r="AT1367" i="5"/>
  <c r="AT1366" i="5"/>
  <c r="AT1365" i="5"/>
  <c r="AT1364" i="5"/>
  <c r="AT1363" i="5"/>
  <c r="AT1362" i="5"/>
  <c r="AT1361" i="5"/>
  <c r="AT1360" i="5"/>
  <c r="AT1359" i="5"/>
  <c r="AT1358" i="5"/>
  <c r="AT1357" i="5"/>
  <c r="AT1356" i="5"/>
  <c r="AT1355" i="5"/>
  <c r="AT1354" i="5"/>
  <c r="AT1353" i="5"/>
  <c r="AT1352" i="5"/>
  <c r="AT1351" i="5"/>
  <c r="AT1350" i="5"/>
  <c r="AT1349" i="5"/>
  <c r="AT1348" i="5"/>
  <c r="AT1347" i="5"/>
  <c r="AT1346" i="5"/>
  <c r="AT1345" i="5"/>
  <c r="AT1344" i="5"/>
  <c r="AT1343" i="5"/>
  <c r="AT1342" i="5"/>
  <c r="AT1341" i="5"/>
  <c r="AT1340" i="5"/>
  <c r="AT1339" i="5"/>
  <c r="AT1338" i="5"/>
  <c r="AT1337" i="5"/>
  <c r="AT1336" i="5"/>
  <c r="AT1335" i="5"/>
  <c r="AT1334" i="5"/>
  <c r="AT1333" i="5"/>
  <c r="AT1329" i="5"/>
  <c r="AT1328" i="5"/>
  <c r="AT1327" i="5"/>
  <c r="AT1326" i="5"/>
  <c r="AT1325" i="5"/>
  <c r="AT1324" i="5"/>
  <c r="AT1323" i="5"/>
  <c r="AT1322" i="5"/>
  <c r="AT1321" i="5"/>
  <c r="AT1320" i="5"/>
  <c r="AT1319" i="5"/>
  <c r="AT1318" i="5"/>
  <c r="AT1317" i="5"/>
  <c r="AT1316" i="5"/>
  <c r="AT1315" i="5"/>
  <c r="AT1314" i="5"/>
  <c r="AT1313" i="5"/>
  <c r="AT1312" i="5"/>
  <c r="AT1311" i="5"/>
  <c r="AT1310" i="5"/>
  <c r="AT1309" i="5"/>
  <c r="AT1308" i="5"/>
  <c r="AT1307" i="5"/>
  <c r="AT1306" i="5"/>
  <c r="AT1305" i="5"/>
  <c r="AT1304" i="5"/>
  <c r="AT1303" i="5"/>
  <c r="AT1302" i="5"/>
  <c r="AT1301" i="5"/>
  <c r="AT1300" i="5"/>
  <c r="AT1299" i="5"/>
  <c r="AT1298" i="5"/>
  <c r="AT1297" i="5"/>
  <c r="AT1296" i="5"/>
  <c r="AT1295" i="5"/>
  <c r="AT1294" i="5"/>
  <c r="AT1293" i="5"/>
  <c r="AT1292" i="5"/>
  <c r="AT1291" i="5"/>
  <c r="L1078" i="5"/>
  <c r="C1929" i="4"/>
  <c r="K1929" i="4"/>
  <c r="L1929" i="4"/>
  <c r="M1929" i="4"/>
  <c r="N1929" i="4"/>
  <c r="O1929" i="4"/>
  <c r="H1929" i="4"/>
  <c r="I1929" i="4"/>
  <c r="G1929" i="4"/>
  <c r="F1929" i="4"/>
  <c r="E1929" i="4"/>
  <c r="D1929" i="4"/>
  <c r="C1928" i="4"/>
  <c r="K1928" i="4"/>
  <c r="L1928" i="4"/>
  <c r="M1928" i="4"/>
  <c r="N1928" i="4"/>
  <c r="O1928" i="4"/>
  <c r="H1928" i="4"/>
  <c r="I1928" i="4"/>
  <c r="G1928" i="4"/>
  <c r="F1928" i="4"/>
  <c r="E1928" i="4"/>
  <c r="D1928" i="4"/>
  <c r="C1927" i="4"/>
  <c r="K1927" i="4"/>
  <c r="L1927" i="4"/>
  <c r="M1927" i="4"/>
  <c r="N1927" i="4"/>
  <c r="O1927" i="4"/>
  <c r="H1927" i="4"/>
  <c r="I1927" i="4"/>
  <c r="G1927" i="4"/>
  <c r="F1927" i="4"/>
  <c r="E1927" i="4"/>
  <c r="D1927" i="4"/>
  <c r="C1926" i="4"/>
  <c r="K1926" i="4"/>
  <c r="L1926" i="4"/>
  <c r="M1926" i="4"/>
  <c r="N1926" i="4"/>
  <c r="O1926" i="4"/>
  <c r="H1926" i="4"/>
  <c r="I1926" i="4"/>
  <c r="G1926" i="4"/>
  <c r="F1926" i="4"/>
  <c r="E1926" i="4"/>
  <c r="D1926" i="4"/>
  <c r="C1925" i="4"/>
  <c r="K1925" i="4"/>
  <c r="L1925" i="4"/>
  <c r="M1925" i="4"/>
  <c r="N1925" i="4"/>
  <c r="O1925" i="4"/>
  <c r="H1925" i="4"/>
  <c r="I1925" i="4"/>
  <c r="G1925" i="4"/>
  <c r="F1925" i="4"/>
  <c r="E1925" i="4"/>
  <c r="D1925" i="4"/>
  <c r="C1924" i="4"/>
  <c r="K1924" i="4"/>
  <c r="L1924" i="4"/>
  <c r="M1924" i="4"/>
  <c r="N1924" i="4"/>
  <c r="O1924" i="4"/>
  <c r="H1924" i="4"/>
  <c r="I1924" i="4"/>
  <c r="G1924" i="4"/>
  <c r="F1924" i="4"/>
  <c r="E1924" i="4"/>
  <c r="D1924" i="4"/>
  <c r="C1923" i="4"/>
  <c r="K1923" i="4"/>
  <c r="L1923" i="4"/>
  <c r="M1923" i="4"/>
  <c r="N1923" i="4"/>
  <c r="O1923" i="4"/>
  <c r="H1923" i="4"/>
  <c r="I1923" i="4"/>
  <c r="G1923" i="4"/>
  <c r="F1923" i="4"/>
  <c r="E1923" i="4"/>
  <c r="D1923" i="4"/>
  <c r="C1922" i="4"/>
  <c r="K1922" i="4"/>
  <c r="L1922" i="4"/>
  <c r="M1922" i="4"/>
  <c r="N1922" i="4"/>
  <c r="O1922" i="4"/>
  <c r="H1922" i="4"/>
  <c r="I1922" i="4"/>
  <c r="G1922" i="4"/>
  <c r="F1922" i="4"/>
  <c r="E1922" i="4"/>
  <c r="D1922" i="4"/>
  <c r="C1921" i="4"/>
  <c r="K1921" i="4"/>
  <c r="L1921" i="4"/>
  <c r="M1921" i="4"/>
  <c r="N1921" i="4"/>
  <c r="O1921" i="4"/>
  <c r="H1921" i="4"/>
  <c r="I1921" i="4"/>
  <c r="G1921" i="4"/>
  <c r="F1921" i="4"/>
  <c r="E1921" i="4"/>
  <c r="D1921" i="4"/>
  <c r="C1920" i="4"/>
  <c r="K1920" i="4"/>
  <c r="L1920" i="4"/>
  <c r="M1920" i="4"/>
  <c r="N1920" i="4"/>
  <c r="O1920" i="4"/>
  <c r="H1920" i="4"/>
  <c r="I1920" i="4"/>
  <c r="G1920" i="4"/>
  <c r="F1920" i="4"/>
  <c r="E1920" i="4"/>
  <c r="D1920" i="4"/>
  <c r="C1919" i="4"/>
  <c r="K1919" i="4"/>
  <c r="L1919" i="4"/>
  <c r="M1919" i="4"/>
  <c r="N1919" i="4"/>
  <c r="O1919" i="4"/>
  <c r="H1919" i="4"/>
  <c r="I1919" i="4"/>
  <c r="G1919" i="4"/>
  <c r="F1919" i="4"/>
  <c r="E1919" i="4"/>
  <c r="D1919" i="4"/>
  <c r="C1918" i="4"/>
  <c r="K1918" i="4"/>
  <c r="L1918" i="4"/>
  <c r="M1918" i="4"/>
  <c r="N1918" i="4"/>
  <c r="O1918" i="4"/>
  <c r="H1918" i="4"/>
  <c r="I1918" i="4"/>
  <c r="G1918" i="4"/>
  <c r="F1918" i="4"/>
  <c r="E1918" i="4"/>
  <c r="D1918" i="4"/>
  <c r="C1917" i="4"/>
  <c r="K1917" i="4"/>
  <c r="L1917" i="4"/>
  <c r="M1917" i="4"/>
  <c r="N1917" i="4"/>
  <c r="O1917" i="4"/>
  <c r="H1917" i="4"/>
  <c r="I1917" i="4"/>
  <c r="G1917" i="4"/>
  <c r="F1917" i="4"/>
  <c r="E1917" i="4"/>
  <c r="D1917" i="4"/>
  <c r="C1916" i="4"/>
  <c r="K1916" i="4"/>
  <c r="L1916" i="4"/>
  <c r="M1916" i="4"/>
  <c r="N1916" i="4"/>
  <c r="O1916" i="4"/>
  <c r="H1916" i="4"/>
  <c r="I1916" i="4"/>
  <c r="G1916" i="4"/>
  <c r="F1916" i="4"/>
  <c r="E1916" i="4"/>
  <c r="D1916" i="4"/>
  <c r="C1915" i="4"/>
  <c r="K1915" i="4"/>
  <c r="L1915" i="4"/>
  <c r="M1915" i="4"/>
  <c r="N1915" i="4"/>
  <c r="O1915" i="4"/>
  <c r="H1915" i="4"/>
  <c r="I1915" i="4"/>
  <c r="G1915" i="4"/>
  <c r="F1915" i="4"/>
  <c r="E1915" i="4"/>
  <c r="D1915" i="4"/>
  <c r="C1914" i="4"/>
  <c r="K1914" i="4"/>
  <c r="L1914" i="4"/>
  <c r="M1914" i="4"/>
  <c r="N1914" i="4"/>
  <c r="O1914" i="4"/>
  <c r="H1914" i="4"/>
  <c r="I1914" i="4"/>
  <c r="G1914" i="4"/>
  <c r="F1914" i="4"/>
  <c r="E1914" i="4"/>
  <c r="D1914" i="4"/>
  <c r="C1913" i="4"/>
  <c r="K1913" i="4"/>
  <c r="L1913" i="4"/>
  <c r="M1913" i="4"/>
  <c r="N1913" i="4"/>
  <c r="O1913" i="4"/>
  <c r="H1913" i="4"/>
  <c r="I1913" i="4"/>
  <c r="G1913" i="4"/>
  <c r="F1913" i="4"/>
  <c r="E1913" i="4"/>
  <c r="D1913" i="4"/>
  <c r="C1912" i="4"/>
  <c r="K1912" i="4"/>
  <c r="L1912" i="4"/>
  <c r="M1912" i="4"/>
  <c r="N1912" i="4"/>
  <c r="O1912" i="4"/>
  <c r="H1912" i="4"/>
  <c r="I1912" i="4"/>
  <c r="G1912" i="4"/>
  <c r="F1912" i="4"/>
  <c r="E1912" i="4"/>
  <c r="D1912" i="4"/>
  <c r="C1911" i="4"/>
  <c r="K1911" i="4"/>
  <c r="L1911" i="4"/>
  <c r="M1911" i="4"/>
  <c r="N1911" i="4"/>
  <c r="O1911" i="4"/>
  <c r="H1911" i="4"/>
  <c r="I1911" i="4"/>
  <c r="G1911" i="4"/>
  <c r="F1911" i="4"/>
  <c r="E1911" i="4"/>
  <c r="D1911" i="4"/>
  <c r="C1910" i="4"/>
  <c r="K1910" i="4"/>
  <c r="L1910" i="4"/>
  <c r="M1910" i="4"/>
  <c r="N1910" i="4"/>
  <c r="O1910" i="4"/>
  <c r="H1910" i="4"/>
  <c r="I1910" i="4"/>
  <c r="G1910" i="4"/>
  <c r="F1910" i="4"/>
  <c r="E1910" i="4"/>
  <c r="D1910" i="4"/>
  <c r="C1909" i="4"/>
  <c r="K1909" i="4"/>
  <c r="L1909" i="4"/>
  <c r="M1909" i="4"/>
  <c r="N1909" i="4"/>
  <c r="O1909" i="4"/>
  <c r="H1909" i="4"/>
  <c r="I1909" i="4"/>
  <c r="G1909" i="4"/>
  <c r="F1909" i="4"/>
  <c r="E1909" i="4"/>
  <c r="D1909" i="4"/>
  <c r="C1908" i="4"/>
  <c r="K1908" i="4"/>
  <c r="L1908" i="4"/>
  <c r="M1908" i="4"/>
  <c r="N1908" i="4"/>
  <c r="O1908" i="4"/>
  <c r="H1908" i="4"/>
  <c r="I1908" i="4"/>
  <c r="G1908" i="4"/>
  <c r="F1908" i="4"/>
  <c r="E1908" i="4"/>
  <c r="D1908" i="4"/>
  <c r="C1907" i="4"/>
  <c r="K1907" i="4"/>
  <c r="L1907" i="4"/>
  <c r="M1907" i="4"/>
  <c r="N1907" i="4"/>
  <c r="O1907" i="4"/>
  <c r="H1907" i="4"/>
  <c r="I1907" i="4"/>
  <c r="G1907" i="4"/>
  <c r="F1907" i="4"/>
  <c r="E1907" i="4"/>
  <c r="D1907" i="4"/>
  <c r="C1906" i="4"/>
  <c r="K1906" i="4"/>
  <c r="L1906" i="4"/>
  <c r="M1906" i="4"/>
  <c r="N1906" i="4"/>
  <c r="O1906" i="4"/>
  <c r="H1906" i="4"/>
  <c r="I1906" i="4"/>
  <c r="G1906" i="4"/>
  <c r="F1906" i="4"/>
  <c r="E1906" i="4"/>
  <c r="D1906" i="4"/>
  <c r="C1905" i="4"/>
  <c r="K1905" i="4"/>
  <c r="L1905" i="4"/>
  <c r="M1905" i="4"/>
  <c r="N1905" i="4"/>
  <c r="O1905" i="4"/>
  <c r="H1905" i="4"/>
  <c r="I1905" i="4"/>
  <c r="G1905" i="4"/>
  <c r="F1905" i="4"/>
  <c r="E1905" i="4"/>
  <c r="D1905" i="4"/>
  <c r="C1904" i="4"/>
  <c r="K1904" i="4"/>
  <c r="L1904" i="4"/>
  <c r="M1904" i="4"/>
  <c r="N1904" i="4"/>
  <c r="O1904" i="4"/>
  <c r="H1904" i="4"/>
  <c r="I1904" i="4"/>
  <c r="G1904" i="4"/>
  <c r="F1904" i="4"/>
  <c r="E1904" i="4"/>
  <c r="D1904" i="4"/>
  <c r="C1903" i="4"/>
  <c r="K1903" i="4"/>
  <c r="L1903" i="4"/>
  <c r="M1903" i="4"/>
  <c r="N1903" i="4"/>
  <c r="O1903" i="4"/>
  <c r="H1903" i="4"/>
  <c r="I1903" i="4"/>
  <c r="G1903" i="4"/>
  <c r="F1903" i="4"/>
  <c r="E1903" i="4"/>
  <c r="D1903" i="4"/>
  <c r="C1902" i="4"/>
  <c r="K1902" i="4"/>
  <c r="L1902" i="4"/>
  <c r="M1902" i="4"/>
  <c r="N1902" i="4"/>
  <c r="O1902" i="4"/>
  <c r="H1902" i="4"/>
  <c r="I1902" i="4"/>
  <c r="G1902" i="4"/>
  <c r="F1902" i="4"/>
  <c r="E1902" i="4"/>
  <c r="D1902" i="4"/>
  <c r="C1901" i="4"/>
  <c r="K1901" i="4"/>
  <c r="L1901" i="4"/>
  <c r="M1901" i="4"/>
  <c r="N1901" i="4"/>
  <c r="O1901" i="4"/>
  <c r="H1901" i="4"/>
  <c r="I1901" i="4"/>
  <c r="G1901" i="4"/>
  <c r="F1901" i="4"/>
  <c r="E1901" i="4"/>
  <c r="D1901" i="4"/>
  <c r="C1900" i="4"/>
  <c r="K1900" i="4"/>
  <c r="L1900" i="4"/>
  <c r="M1900" i="4"/>
  <c r="N1900" i="4"/>
  <c r="O1900" i="4"/>
  <c r="H1900" i="4"/>
  <c r="I1900" i="4"/>
  <c r="G1900" i="4"/>
  <c r="F1900" i="4"/>
  <c r="E1900" i="4"/>
  <c r="D1900" i="4"/>
  <c r="C1899" i="4"/>
  <c r="K1899" i="4"/>
  <c r="L1899" i="4"/>
  <c r="M1899" i="4"/>
  <c r="N1899" i="4"/>
  <c r="O1899" i="4"/>
  <c r="H1899" i="4"/>
  <c r="I1899" i="4"/>
  <c r="G1899" i="4"/>
  <c r="F1899" i="4"/>
  <c r="E1899" i="4"/>
  <c r="D1899" i="4"/>
  <c r="C1898" i="4"/>
  <c r="K1898" i="4"/>
  <c r="L1898" i="4"/>
  <c r="M1898" i="4"/>
  <c r="N1898" i="4"/>
  <c r="O1898" i="4"/>
  <c r="H1898" i="4"/>
  <c r="I1898" i="4"/>
  <c r="G1898" i="4"/>
  <c r="F1898" i="4"/>
  <c r="E1898" i="4"/>
  <c r="D1898" i="4"/>
  <c r="C1897" i="4"/>
  <c r="K1897" i="4"/>
  <c r="L1897" i="4"/>
  <c r="M1897" i="4"/>
  <c r="N1897" i="4"/>
  <c r="O1897" i="4"/>
  <c r="H1897" i="4"/>
  <c r="I1897" i="4"/>
  <c r="G1897" i="4"/>
  <c r="F1897" i="4"/>
  <c r="E1897" i="4"/>
  <c r="D1897" i="4"/>
  <c r="C1896" i="4"/>
  <c r="K1896" i="4"/>
  <c r="L1896" i="4"/>
  <c r="M1896" i="4"/>
  <c r="N1896" i="4"/>
  <c r="O1896" i="4"/>
  <c r="H1896" i="4"/>
  <c r="I1896" i="4"/>
  <c r="G1896" i="4"/>
  <c r="F1896" i="4"/>
  <c r="E1896" i="4"/>
  <c r="D1896" i="4"/>
  <c r="C1895" i="4"/>
  <c r="K1895" i="4"/>
  <c r="L1895" i="4"/>
  <c r="M1895" i="4"/>
  <c r="N1895" i="4"/>
  <c r="O1895" i="4"/>
  <c r="H1895" i="4"/>
  <c r="I1895" i="4"/>
  <c r="G1895" i="4"/>
  <c r="F1895" i="4"/>
  <c r="E1895" i="4"/>
  <c r="D1895" i="4"/>
  <c r="C1894" i="4"/>
  <c r="K1894" i="4"/>
  <c r="L1894" i="4"/>
  <c r="M1894" i="4"/>
  <c r="N1894" i="4"/>
  <c r="O1894" i="4"/>
  <c r="H1894" i="4"/>
  <c r="I1894" i="4"/>
  <c r="G1894" i="4"/>
  <c r="F1894" i="4"/>
  <c r="E1894" i="4"/>
  <c r="D1894" i="4"/>
  <c r="C1893" i="4"/>
  <c r="K1893" i="4"/>
  <c r="L1893" i="4"/>
  <c r="M1893" i="4"/>
  <c r="N1893" i="4"/>
  <c r="O1893" i="4"/>
  <c r="H1893" i="4"/>
  <c r="I1893" i="4"/>
  <c r="G1893" i="4"/>
  <c r="F1893" i="4"/>
  <c r="E1893" i="4"/>
  <c r="D1893" i="4"/>
  <c r="C1892" i="4"/>
  <c r="K1892" i="4"/>
  <c r="L1892" i="4"/>
  <c r="M1892" i="4"/>
  <c r="N1892" i="4"/>
  <c r="O1892" i="4"/>
  <c r="H1892" i="4"/>
  <c r="I1892" i="4"/>
  <c r="G1892" i="4"/>
  <c r="F1892" i="4"/>
  <c r="E1892" i="4"/>
  <c r="D1892" i="4"/>
  <c r="C1891" i="4"/>
  <c r="K1891" i="4"/>
  <c r="L1891" i="4"/>
  <c r="M1891" i="4"/>
  <c r="N1891" i="4"/>
  <c r="O1891" i="4"/>
  <c r="H1891" i="4"/>
  <c r="I1891" i="4"/>
  <c r="G1891" i="4"/>
  <c r="F1891" i="4"/>
  <c r="E1891" i="4"/>
  <c r="D1891" i="4"/>
  <c r="C1890" i="4"/>
  <c r="K1890" i="4"/>
  <c r="L1890" i="4"/>
  <c r="M1890" i="4"/>
  <c r="N1890" i="4"/>
  <c r="O1890" i="4"/>
  <c r="H1890" i="4"/>
  <c r="I1890" i="4"/>
  <c r="G1890" i="4"/>
  <c r="F1890" i="4"/>
  <c r="E1890" i="4"/>
  <c r="D1890" i="4"/>
  <c r="C1889" i="4"/>
  <c r="K1889" i="4"/>
  <c r="L1889" i="4"/>
  <c r="M1889" i="4"/>
  <c r="N1889" i="4"/>
  <c r="O1889" i="4"/>
  <c r="H1889" i="4"/>
  <c r="I1889" i="4"/>
  <c r="G1889" i="4"/>
  <c r="F1889" i="4"/>
  <c r="E1889" i="4"/>
  <c r="D1889" i="4"/>
  <c r="C1888" i="4"/>
  <c r="K1888" i="4"/>
  <c r="L1888" i="4"/>
  <c r="M1888" i="4"/>
  <c r="N1888" i="4"/>
  <c r="O1888" i="4"/>
  <c r="H1888" i="4"/>
  <c r="I1888" i="4"/>
  <c r="G1888" i="4"/>
  <c r="F1888" i="4"/>
  <c r="E1888" i="4"/>
  <c r="D1888" i="4"/>
  <c r="C1887" i="4"/>
  <c r="K1887" i="4"/>
  <c r="L1887" i="4"/>
  <c r="M1887" i="4"/>
  <c r="N1887" i="4"/>
  <c r="O1887" i="4"/>
  <c r="H1887" i="4"/>
  <c r="I1887" i="4"/>
  <c r="G1887" i="4"/>
  <c r="F1887" i="4"/>
  <c r="E1887" i="4"/>
  <c r="D1887" i="4"/>
  <c r="C1886" i="4"/>
  <c r="K1886" i="4"/>
  <c r="L1886" i="4"/>
  <c r="M1886" i="4"/>
  <c r="N1886" i="4"/>
  <c r="O1886" i="4"/>
  <c r="H1886" i="4"/>
  <c r="I1886" i="4"/>
  <c r="G1886" i="4"/>
  <c r="F1886" i="4"/>
  <c r="E1886" i="4"/>
  <c r="D1886" i="4"/>
  <c r="C1885" i="4"/>
  <c r="K1885" i="4"/>
  <c r="L1885" i="4"/>
  <c r="M1885" i="4"/>
  <c r="N1885" i="4"/>
  <c r="O1885" i="4"/>
  <c r="H1885" i="4"/>
  <c r="I1885" i="4"/>
  <c r="G1885" i="4"/>
  <c r="F1885" i="4"/>
  <c r="E1885" i="4"/>
  <c r="D1885" i="4"/>
  <c r="C1884" i="4"/>
  <c r="K1884" i="4"/>
  <c r="L1884" i="4"/>
  <c r="M1884" i="4"/>
  <c r="N1884" i="4"/>
  <c r="O1884" i="4"/>
  <c r="H1884" i="4"/>
  <c r="I1884" i="4"/>
  <c r="G1884" i="4"/>
  <c r="F1884" i="4"/>
  <c r="E1884" i="4"/>
  <c r="D1884" i="4"/>
  <c r="C1883" i="4"/>
  <c r="K1883" i="4"/>
  <c r="L1883" i="4"/>
  <c r="M1883" i="4"/>
  <c r="N1883" i="4"/>
  <c r="O1883" i="4"/>
  <c r="H1883" i="4"/>
  <c r="I1883" i="4"/>
  <c r="G1883" i="4"/>
  <c r="F1883" i="4"/>
  <c r="E1883" i="4"/>
  <c r="D1883" i="4"/>
  <c r="C1882" i="4"/>
  <c r="K1882" i="4"/>
  <c r="L1882" i="4"/>
  <c r="M1882" i="4"/>
  <c r="N1882" i="4"/>
  <c r="O1882" i="4"/>
  <c r="H1882" i="4"/>
  <c r="I1882" i="4"/>
  <c r="G1882" i="4"/>
  <c r="F1882" i="4"/>
  <c r="E1882" i="4"/>
  <c r="D1882" i="4"/>
  <c r="C1881" i="4"/>
  <c r="K1881" i="4"/>
  <c r="L1881" i="4"/>
  <c r="M1881" i="4"/>
  <c r="N1881" i="4"/>
  <c r="O1881" i="4"/>
  <c r="H1881" i="4"/>
  <c r="I1881" i="4"/>
  <c r="G1881" i="4"/>
  <c r="F1881" i="4"/>
  <c r="E1881" i="4"/>
  <c r="D1881" i="4"/>
  <c r="C1880" i="4"/>
  <c r="K1880" i="4"/>
  <c r="L1880" i="4"/>
  <c r="M1880" i="4"/>
  <c r="N1880" i="4"/>
  <c r="O1880" i="4"/>
  <c r="H1880" i="4"/>
  <c r="I1880" i="4"/>
  <c r="G1880" i="4"/>
  <c r="F1880" i="4"/>
  <c r="E1880" i="4"/>
  <c r="D1880" i="4"/>
  <c r="C1879" i="4"/>
  <c r="K1879" i="4"/>
  <c r="L1879" i="4"/>
  <c r="M1879" i="4"/>
  <c r="N1879" i="4"/>
  <c r="O1879" i="4"/>
  <c r="H1879" i="4"/>
  <c r="I1879" i="4"/>
  <c r="G1879" i="4"/>
  <c r="F1879" i="4"/>
  <c r="E1879" i="4"/>
  <c r="D1879" i="4"/>
  <c r="C1878" i="4"/>
  <c r="K1878" i="4"/>
  <c r="L1878" i="4"/>
  <c r="M1878" i="4"/>
  <c r="N1878" i="4"/>
  <c r="O1878" i="4"/>
  <c r="H1878" i="4"/>
  <c r="I1878" i="4"/>
  <c r="G1878" i="4"/>
  <c r="F1878" i="4"/>
  <c r="E1878" i="4"/>
  <c r="D1878" i="4"/>
  <c r="C1877" i="4"/>
  <c r="K1877" i="4"/>
  <c r="L1877" i="4"/>
  <c r="M1877" i="4"/>
  <c r="N1877" i="4"/>
  <c r="O1877" i="4"/>
  <c r="H1877" i="4"/>
  <c r="I1877" i="4"/>
  <c r="G1877" i="4"/>
  <c r="F1877" i="4"/>
  <c r="E1877" i="4"/>
  <c r="D1877" i="4"/>
  <c r="C1876" i="4"/>
  <c r="K1876" i="4"/>
  <c r="L1876" i="4"/>
  <c r="M1876" i="4"/>
  <c r="N1876" i="4"/>
  <c r="O1876" i="4"/>
  <c r="H1876" i="4"/>
  <c r="I1876" i="4"/>
  <c r="G1876" i="4"/>
  <c r="F1876" i="4"/>
  <c r="E1876" i="4"/>
  <c r="D1876" i="4"/>
  <c r="C1875" i="4"/>
  <c r="K1875" i="4"/>
  <c r="L1875" i="4"/>
  <c r="M1875" i="4"/>
  <c r="N1875" i="4"/>
  <c r="O1875" i="4"/>
  <c r="H1875" i="4"/>
  <c r="I1875" i="4"/>
  <c r="G1875" i="4"/>
  <c r="F1875" i="4"/>
  <c r="E1875" i="4"/>
  <c r="D1875" i="4"/>
  <c r="C1874" i="4"/>
  <c r="K1874" i="4"/>
  <c r="L1874" i="4"/>
  <c r="M1874" i="4"/>
  <c r="N1874" i="4"/>
  <c r="O1874" i="4"/>
  <c r="H1874" i="4"/>
  <c r="I1874" i="4"/>
  <c r="G1874" i="4"/>
  <c r="F1874" i="4"/>
  <c r="E1874" i="4"/>
  <c r="D1874" i="4"/>
  <c r="C1873" i="4"/>
  <c r="K1873" i="4"/>
  <c r="L1873" i="4"/>
  <c r="M1873" i="4"/>
  <c r="N1873" i="4"/>
  <c r="O1873" i="4"/>
  <c r="H1873" i="4"/>
  <c r="I1873" i="4"/>
  <c r="G1873" i="4"/>
  <c r="F1873" i="4"/>
  <c r="E1873" i="4"/>
  <c r="D1873" i="4"/>
  <c r="C1872" i="4"/>
  <c r="K1872" i="4"/>
  <c r="L1872" i="4"/>
  <c r="M1872" i="4"/>
  <c r="N1872" i="4"/>
  <c r="O1872" i="4"/>
  <c r="H1872" i="4"/>
  <c r="I1872" i="4"/>
  <c r="G1872" i="4"/>
  <c r="F1872" i="4"/>
  <c r="E1872" i="4"/>
  <c r="D1872" i="4"/>
  <c r="C1871" i="4"/>
  <c r="K1871" i="4"/>
  <c r="L1871" i="4"/>
  <c r="M1871" i="4"/>
  <c r="N1871" i="4"/>
  <c r="O1871" i="4"/>
  <c r="H1871" i="4"/>
  <c r="I1871" i="4"/>
  <c r="G1871" i="4"/>
  <c r="F1871" i="4"/>
  <c r="E1871" i="4"/>
  <c r="D1871" i="4"/>
  <c r="C1870" i="4"/>
  <c r="K1870" i="4"/>
  <c r="L1870" i="4"/>
  <c r="M1870" i="4"/>
  <c r="N1870" i="4"/>
  <c r="O1870" i="4"/>
  <c r="H1870" i="4"/>
  <c r="I1870" i="4"/>
  <c r="G1870" i="4"/>
  <c r="F1870" i="4"/>
  <c r="E1870" i="4"/>
  <c r="D1870" i="4"/>
  <c r="C1869" i="4"/>
  <c r="K1869" i="4"/>
  <c r="L1869" i="4"/>
  <c r="M1869" i="4"/>
  <c r="N1869" i="4"/>
  <c r="O1869" i="4"/>
  <c r="H1869" i="4"/>
  <c r="I1869" i="4"/>
  <c r="G1869" i="4"/>
  <c r="F1869" i="4"/>
  <c r="E1869" i="4"/>
  <c r="D1869" i="4"/>
  <c r="C1868" i="4"/>
  <c r="K1868" i="4"/>
  <c r="L1868" i="4"/>
  <c r="M1868" i="4"/>
  <c r="N1868" i="4"/>
  <c r="O1868" i="4"/>
  <c r="H1868" i="4"/>
  <c r="I1868" i="4"/>
  <c r="G1868" i="4"/>
  <c r="F1868" i="4"/>
  <c r="E1868" i="4"/>
  <c r="D1868" i="4"/>
  <c r="C1867" i="4"/>
  <c r="K1867" i="4"/>
  <c r="L1867" i="4"/>
  <c r="M1867" i="4"/>
  <c r="N1867" i="4"/>
  <c r="O1867" i="4"/>
  <c r="H1867" i="4"/>
  <c r="I1867" i="4"/>
  <c r="G1867" i="4"/>
  <c r="F1867" i="4"/>
  <c r="E1867" i="4"/>
  <c r="D1867" i="4"/>
  <c r="C1866" i="4"/>
  <c r="K1866" i="4"/>
  <c r="L1866" i="4"/>
  <c r="M1866" i="4"/>
  <c r="N1866" i="4"/>
  <c r="O1866" i="4"/>
  <c r="H1866" i="4"/>
  <c r="I1866" i="4"/>
  <c r="G1866" i="4"/>
  <c r="F1866" i="4"/>
  <c r="E1866" i="4"/>
  <c r="D1866" i="4"/>
  <c r="C1865" i="4"/>
  <c r="K1865" i="4"/>
  <c r="L1865" i="4"/>
  <c r="M1865" i="4"/>
  <c r="N1865" i="4"/>
  <c r="O1865" i="4"/>
  <c r="H1865" i="4"/>
  <c r="I1865" i="4"/>
  <c r="G1865" i="4"/>
  <c r="F1865" i="4"/>
  <c r="E1865" i="4"/>
  <c r="D1865" i="4"/>
  <c r="C1864" i="4"/>
  <c r="K1864" i="4"/>
  <c r="L1864" i="4"/>
  <c r="M1864" i="4"/>
  <c r="N1864" i="4"/>
  <c r="O1864" i="4"/>
  <c r="H1864" i="4"/>
  <c r="I1864" i="4"/>
  <c r="G1864" i="4"/>
  <c r="F1864" i="4"/>
  <c r="E1864" i="4"/>
  <c r="D1864" i="4"/>
  <c r="C1863" i="4"/>
  <c r="K1863" i="4"/>
  <c r="L1863" i="4"/>
  <c r="M1863" i="4"/>
  <c r="N1863" i="4"/>
  <c r="O1863" i="4"/>
  <c r="H1863" i="4"/>
  <c r="I1863" i="4"/>
  <c r="G1863" i="4"/>
  <c r="F1863" i="4"/>
  <c r="E1863" i="4"/>
  <c r="D1863" i="4"/>
  <c r="C1862" i="4"/>
  <c r="K1862" i="4"/>
  <c r="L1862" i="4"/>
  <c r="M1862" i="4"/>
  <c r="N1862" i="4"/>
  <c r="O1862" i="4"/>
  <c r="H1862" i="4"/>
  <c r="I1862" i="4"/>
  <c r="G1862" i="4"/>
  <c r="F1862" i="4"/>
  <c r="E1862" i="4"/>
  <c r="D1862" i="4"/>
  <c r="C1861" i="4"/>
  <c r="K1861" i="4"/>
  <c r="L1861" i="4"/>
  <c r="M1861" i="4"/>
  <c r="N1861" i="4"/>
  <c r="O1861" i="4"/>
  <c r="H1861" i="4"/>
  <c r="I1861" i="4"/>
  <c r="G1861" i="4"/>
  <c r="F1861" i="4"/>
  <c r="E1861" i="4"/>
  <c r="D1861" i="4"/>
  <c r="C1860" i="4"/>
  <c r="K1860" i="4"/>
  <c r="L1860" i="4"/>
  <c r="M1860" i="4"/>
  <c r="N1860" i="4"/>
  <c r="O1860" i="4"/>
  <c r="H1860" i="4"/>
  <c r="I1860" i="4"/>
  <c r="G1860" i="4"/>
  <c r="F1860" i="4"/>
  <c r="E1860" i="4"/>
  <c r="D1860" i="4"/>
  <c r="C1859" i="4"/>
  <c r="K1859" i="4"/>
  <c r="L1859" i="4"/>
  <c r="M1859" i="4"/>
  <c r="N1859" i="4"/>
  <c r="O1859" i="4"/>
  <c r="H1859" i="4"/>
  <c r="I1859" i="4"/>
  <c r="G1859" i="4"/>
  <c r="F1859" i="4"/>
  <c r="E1859" i="4"/>
  <c r="D1859" i="4"/>
  <c r="C1858" i="4"/>
  <c r="K1858" i="4"/>
  <c r="L1858" i="4"/>
  <c r="M1858" i="4"/>
  <c r="N1858" i="4"/>
  <c r="O1858" i="4"/>
  <c r="H1858" i="4"/>
  <c r="I1858" i="4"/>
  <c r="G1858" i="4"/>
  <c r="F1858" i="4"/>
  <c r="E1858" i="4"/>
  <c r="D1858" i="4"/>
  <c r="C1857" i="4"/>
  <c r="K1857" i="4"/>
  <c r="L1857" i="4"/>
  <c r="M1857" i="4"/>
  <c r="N1857" i="4"/>
  <c r="O1857" i="4"/>
  <c r="H1857" i="4"/>
  <c r="I1857" i="4"/>
  <c r="G1857" i="4"/>
  <c r="F1857" i="4"/>
  <c r="E1857" i="4"/>
  <c r="D1857" i="4"/>
  <c r="C1856" i="4"/>
  <c r="K1856" i="4"/>
  <c r="L1856" i="4"/>
  <c r="M1856" i="4"/>
  <c r="N1856" i="4"/>
  <c r="O1856" i="4"/>
  <c r="H1856" i="4"/>
  <c r="I1856" i="4"/>
  <c r="G1856" i="4"/>
  <c r="F1856" i="4"/>
  <c r="E1856" i="4"/>
  <c r="D1856" i="4"/>
  <c r="C1855" i="4"/>
  <c r="K1855" i="4"/>
  <c r="L1855" i="4"/>
  <c r="M1855" i="4"/>
  <c r="N1855" i="4"/>
  <c r="O1855" i="4"/>
  <c r="H1855" i="4"/>
  <c r="I1855" i="4"/>
  <c r="G1855" i="4"/>
  <c r="F1855" i="4"/>
  <c r="E1855" i="4"/>
  <c r="D1855" i="4"/>
  <c r="C1854" i="4"/>
  <c r="K1854" i="4"/>
  <c r="L1854" i="4"/>
  <c r="M1854" i="4"/>
  <c r="N1854" i="4"/>
  <c r="O1854" i="4"/>
  <c r="H1854" i="4"/>
  <c r="I1854" i="4"/>
  <c r="G1854" i="4"/>
  <c r="F1854" i="4"/>
  <c r="E1854" i="4"/>
  <c r="D1854" i="4"/>
  <c r="C1853" i="4"/>
  <c r="K1853" i="4"/>
  <c r="L1853" i="4"/>
  <c r="M1853" i="4"/>
  <c r="N1853" i="4"/>
  <c r="O1853" i="4"/>
  <c r="H1853" i="4"/>
  <c r="I1853" i="4"/>
  <c r="G1853" i="4"/>
  <c r="F1853" i="4"/>
  <c r="E1853" i="4"/>
  <c r="D1853" i="4"/>
  <c r="C1852" i="4"/>
  <c r="K1852" i="4"/>
  <c r="L1852" i="4"/>
  <c r="M1852" i="4"/>
  <c r="N1852" i="4"/>
  <c r="O1852" i="4"/>
  <c r="H1852" i="4"/>
  <c r="I1852" i="4"/>
  <c r="G1852" i="4"/>
  <c r="F1852" i="4"/>
  <c r="E1852" i="4"/>
  <c r="D1852" i="4"/>
  <c r="G693" i="5"/>
  <c r="G692" i="5"/>
  <c r="G691" i="5"/>
  <c r="G690" i="5"/>
  <c r="G689" i="5"/>
  <c r="G688" i="5"/>
  <c r="G687" i="5"/>
  <c r="G686" i="5"/>
  <c r="G685" i="5"/>
  <c r="G684" i="5"/>
  <c r="G683" i="5"/>
  <c r="G682" i="5"/>
  <c r="G681" i="5"/>
  <c r="G680" i="5"/>
  <c r="G679" i="5"/>
  <c r="G678" i="5"/>
  <c r="G677" i="5"/>
  <c r="G676" i="5"/>
  <c r="G675" i="5"/>
  <c r="G674" i="5"/>
  <c r="G673" i="5"/>
  <c r="G672" i="5"/>
  <c r="G671" i="5"/>
  <c r="G670" i="5"/>
  <c r="G669" i="5"/>
  <c r="G668" i="5"/>
  <c r="G667" i="5"/>
  <c r="G666" i="5"/>
  <c r="G665" i="5"/>
  <c r="G664" i="5"/>
  <c r="G663" i="5"/>
  <c r="G662" i="5"/>
  <c r="G661" i="5"/>
  <c r="G660" i="5"/>
  <c r="G659" i="5"/>
  <c r="G658" i="5"/>
  <c r="G657" i="5"/>
  <c r="G656" i="5"/>
  <c r="G655" i="5"/>
  <c r="G654" i="5"/>
  <c r="G653" i="5"/>
  <c r="G652" i="5"/>
  <c r="G651" i="5"/>
  <c r="G650" i="5"/>
  <c r="G649" i="5"/>
  <c r="G648" i="5"/>
  <c r="G647" i="5"/>
  <c r="G646" i="5"/>
  <c r="G645" i="5"/>
  <c r="G644" i="5"/>
  <c r="G643" i="5"/>
  <c r="G642" i="5"/>
  <c r="G641" i="5"/>
  <c r="G640" i="5"/>
  <c r="G639" i="5"/>
  <c r="G638" i="5"/>
  <c r="G637" i="5"/>
  <c r="G636" i="5"/>
  <c r="G635" i="5"/>
  <c r="G634" i="5"/>
  <c r="G633" i="5"/>
  <c r="G632" i="5"/>
  <c r="G631" i="5"/>
  <c r="G630" i="5"/>
  <c r="G629" i="5"/>
  <c r="G628" i="5"/>
  <c r="G627" i="5"/>
  <c r="G626" i="5"/>
  <c r="G625" i="5"/>
  <c r="G624" i="5"/>
  <c r="G623" i="5"/>
  <c r="G622" i="5"/>
  <c r="G621" i="5"/>
  <c r="G620" i="5"/>
  <c r="G619" i="5"/>
  <c r="G618" i="5"/>
  <c r="G617" i="5"/>
  <c r="G616" i="5"/>
  <c r="G615" i="5"/>
  <c r="G614" i="5"/>
  <c r="G613" i="5"/>
  <c r="G612" i="5"/>
  <c r="G611" i="5"/>
  <c r="G610" i="5"/>
  <c r="G609" i="5"/>
  <c r="G608" i="5"/>
  <c r="G607" i="5"/>
  <c r="G606" i="5"/>
  <c r="G605" i="5"/>
  <c r="G604" i="5"/>
  <c r="G603" i="5"/>
  <c r="G602" i="5"/>
  <c r="G601" i="5"/>
  <c r="G600" i="5"/>
  <c r="G599" i="5"/>
  <c r="G598" i="5"/>
  <c r="G597" i="5"/>
  <c r="G596" i="5"/>
  <c r="G595" i="5"/>
  <c r="G594" i="5"/>
  <c r="G593" i="5"/>
  <c r="G592" i="5"/>
  <c r="G591" i="5"/>
  <c r="G590" i="5"/>
  <c r="G589" i="5"/>
  <c r="G588" i="5"/>
  <c r="G587" i="5"/>
  <c r="G586" i="5"/>
  <c r="G585" i="5"/>
  <c r="G584" i="5"/>
  <c r="G583" i="5"/>
  <c r="G582" i="5"/>
  <c r="G581" i="5"/>
  <c r="G580" i="5"/>
  <c r="G579" i="5"/>
  <c r="G578" i="5"/>
  <c r="G577" i="5"/>
  <c r="G576" i="5"/>
  <c r="G575" i="5"/>
  <c r="G574" i="5"/>
  <c r="G573" i="5"/>
  <c r="G572" i="5"/>
  <c r="G571" i="5"/>
  <c r="G570" i="5"/>
  <c r="G569" i="5"/>
  <c r="G568" i="5"/>
  <c r="G567" i="5"/>
  <c r="G566" i="5"/>
  <c r="G565" i="5"/>
  <c r="G564" i="5"/>
  <c r="G563" i="5"/>
  <c r="G562" i="5"/>
  <c r="G561" i="5"/>
  <c r="G560" i="5"/>
  <c r="G559" i="5"/>
  <c r="G558" i="5"/>
  <c r="G557" i="5"/>
  <c r="G556" i="5"/>
  <c r="G555" i="5"/>
  <c r="G554" i="5"/>
  <c r="G553" i="5"/>
  <c r="G552" i="5"/>
  <c r="G551" i="5"/>
  <c r="G550" i="5"/>
  <c r="G549" i="5"/>
  <c r="G548" i="5"/>
  <c r="G547" i="5"/>
  <c r="G546" i="5"/>
  <c r="G545" i="5"/>
  <c r="G544" i="5"/>
  <c r="G543" i="5"/>
  <c r="G542" i="5"/>
  <c r="G541" i="5"/>
  <c r="G540" i="5"/>
  <c r="G539" i="5"/>
  <c r="G538" i="5"/>
  <c r="G537" i="5"/>
  <c r="G536" i="5"/>
  <c r="G535" i="5"/>
  <c r="G534" i="5"/>
  <c r="G533" i="5"/>
  <c r="G532" i="5"/>
  <c r="G531" i="5"/>
  <c r="G530" i="5"/>
  <c r="G529" i="5"/>
  <c r="G528" i="5"/>
  <c r="G527" i="5"/>
  <c r="G526" i="5"/>
  <c r="G525" i="5"/>
  <c r="G524" i="5"/>
  <c r="G523" i="5"/>
  <c r="G522" i="5"/>
  <c r="G521" i="5"/>
  <c r="G520" i="5"/>
  <c r="G519" i="5"/>
  <c r="G518" i="5"/>
  <c r="G517" i="5"/>
  <c r="G516" i="5"/>
  <c r="G515" i="5"/>
  <c r="G514" i="5"/>
  <c r="G513" i="5"/>
  <c r="G512" i="5"/>
  <c r="G511" i="5"/>
  <c r="G510" i="5"/>
  <c r="G509" i="5"/>
  <c r="G508" i="5"/>
  <c r="G507" i="5"/>
  <c r="G506" i="5"/>
  <c r="G505" i="5"/>
  <c r="G504" i="5"/>
  <c r="G503" i="5"/>
  <c r="G502" i="5"/>
  <c r="G501" i="5"/>
  <c r="G500" i="5"/>
  <c r="G499" i="5"/>
  <c r="G498" i="5"/>
  <c r="G497" i="5"/>
  <c r="G496" i="5"/>
  <c r="G495" i="5"/>
  <c r="G494" i="5"/>
  <c r="G493" i="5"/>
  <c r="G492" i="5"/>
  <c r="G491" i="5"/>
  <c r="G490" i="5"/>
  <c r="G489" i="5"/>
  <c r="G488" i="5"/>
  <c r="G487" i="5"/>
  <c r="G486" i="5"/>
  <c r="G485" i="5"/>
  <c r="G484" i="5"/>
  <c r="G483" i="5"/>
  <c r="G482" i="5"/>
  <c r="G481" i="5"/>
  <c r="G480" i="5"/>
  <c r="G479" i="5"/>
  <c r="G478" i="5"/>
  <c r="G477" i="5"/>
  <c r="G476" i="5"/>
  <c r="G475" i="5"/>
  <c r="G474" i="5"/>
  <c r="G473" i="5"/>
  <c r="G472" i="5"/>
  <c r="G471" i="5"/>
  <c r="G470" i="5"/>
  <c r="G469" i="5"/>
  <c r="G468" i="5"/>
  <c r="G467" i="5"/>
  <c r="G466" i="5"/>
  <c r="G465" i="5"/>
  <c r="G464" i="5"/>
  <c r="G463" i="5"/>
  <c r="G462" i="5"/>
  <c r="G461" i="5"/>
  <c r="G460" i="5"/>
  <c r="G459" i="5"/>
  <c r="G458" i="5"/>
  <c r="G457" i="5"/>
  <c r="G456" i="5"/>
  <c r="G455" i="5"/>
  <c r="G454" i="5"/>
  <c r="G453" i="5"/>
  <c r="G452" i="5"/>
  <c r="G451" i="5"/>
  <c r="G450" i="5"/>
  <c r="G449" i="5"/>
  <c r="G448" i="5"/>
  <c r="G447" i="5"/>
  <c r="G446" i="5"/>
  <c r="G445" i="5"/>
  <c r="G444" i="5"/>
  <c r="G443" i="5"/>
  <c r="G442" i="5"/>
  <c r="G441" i="5"/>
  <c r="G440" i="5"/>
  <c r="G439" i="5"/>
  <c r="G438" i="5"/>
  <c r="G437" i="5"/>
  <c r="G436" i="5"/>
  <c r="G435" i="5"/>
  <c r="G434" i="5"/>
  <c r="G433" i="5"/>
  <c r="G432" i="5"/>
  <c r="G431" i="5"/>
  <c r="G430" i="5"/>
  <c r="G429" i="5"/>
  <c r="G428" i="5"/>
  <c r="G427" i="5"/>
  <c r="G426" i="5"/>
  <c r="G425" i="5"/>
  <c r="G424" i="5"/>
  <c r="G423" i="5"/>
  <c r="G422" i="5"/>
  <c r="G421" i="5"/>
  <c r="G420" i="5"/>
  <c r="G419" i="5"/>
  <c r="G418" i="5"/>
  <c r="G417" i="5"/>
  <c r="G416" i="5"/>
  <c r="G415" i="5"/>
  <c r="G414" i="5"/>
  <c r="G413" i="5"/>
  <c r="G412" i="5"/>
  <c r="G411" i="5"/>
  <c r="G410" i="5"/>
  <c r="G409" i="5"/>
  <c r="G408" i="5"/>
  <c r="G407" i="5"/>
  <c r="G406" i="5"/>
  <c r="G405" i="5"/>
  <c r="G404" i="5"/>
  <c r="G403" i="5"/>
  <c r="G402" i="5"/>
  <c r="G401" i="5"/>
  <c r="G400" i="5"/>
  <c r="G399" i="5"/>
  <c r="G398" i="5"/>
  <c r="G397" i="5"/>
  <c r="G396" i="5"/>
  <c r="G395" i="5"/>
  <c r="G394" i="5"/>
  <c r="G393" i="5"/>
  <c r="G392" i="5"/>
  <c r="G391" i="5"/>
  <c r="G390" i="5"/>
  <c r="G389" i="5"/>
  <c r="G388" i="5"/>
  <c r="G387" i="5"/>
  <c r="G386" i="5"/>
  <c r="G385" i="5"/>
  <c r="G384" i="5"/>
  <c r="G383" i="5"/>
  <c r="G382" i="5"/>
  <c r="G381" i="5"/>
  <c r="G380" i="5"/>
  <c r="G379" i="5"/>
  <c r="G378" i="5"/>
  <c r="G377" i="5"/>
  <c r="G376" i="5"/>
  <c r="G375" i="5"/>
  <c r="G374" i="5"/>
  <c r="G373" i="5"/>
  <c r="G372" i="5"/>
  <c r="G371" i="5"/>
  <c r="G370" i="5"/>
  <c r="G369" i="5"/>
  <c r="G368" i="5"/>
  <c r="G367" i="5"/>
  <c r="G366" i="5"/>
  <c r="G365" i="5"/>
  <c r="G364" i="5"/>
  <c r="G363" i="5"/>
  <c r="G362" i="5"/>
  <c r="G361" i="5"/>
  <c r="G360" i="5"/>
  <c r="G359" i="5"/>
  <c r="G358" i="5"/>
  <c r="G357" i="5"/>
  <c r="G356" i="5"/>
  <c r="G355" i="5"/>
  <c r="G354" i="5"/>
  <c r="G353" i="5"/>
  <c r="G352" i="5"/>
  <c r="G351" i="5"/>
  <c r="G350" i="5"/>
  <c r="G349" i="5"/>
  <c r="G348" i="5"/>
  <c r="G347" i="5"/>
  <c r="G346" i="5"/>
  <c r="G345" i="5"/>
  <c r="G344" i="5"/>
  <c r="G343" i="5"/>
  <c r="G342" i="5"/>
  <c r="G341" i="5"/>
  <c r="G340" i="5"/>
  <c r="G339" i="5"/>
  <c r="G338" i="5"/>
  <c r="G337" i="5"/>
  <c r="G336" i="5"/>
  <c r="G335" i="5"/>
  <c r="G334" i="5"/>
  <c r="G333" i="5"/>
  <c r="G332" i="5"/>
  <c r="G331" i="5"/>
  <c r="G330" i="5"/>
  <c r="G329" i="5"/>
  <c r="G328" i="5"/>
  <c r="G327" i="5"/>
  <c r="G326" i="5"/>
  <c r="G325" i="5"/>
  <c r="G324" i="5"/>
  <c r="G323" i="5"/>
  <c r="G322" i="5"/>
  <c r="G321" i="5"/>
  <c r="G320" i="5"/>
  <c r="G319" i="5"/>
  <c r="G318" i="5"/>
  <c r="G317" i="5"/>
  <c r="G316" i="5"/>
  <c r="G315" i="5"/>
  <c r="G314" i="5"/>
  <c r="G313" i="5"/>
  <c r="G312" i="5"/>
  <c r="G311" i="5"/>
  <c r="G310" i="5"/>
  <c r="G309" i="5"/>
  <c r="G308" i="5"/>
  <c r="G307" i="5"/>
  <c r="G306" i="5"/>
  <c r="G305" i="5"/>
  <c r="G304" i="5"/>
  <c r="G303" i="5"/>
  <c r="G302" i="5"/>
  <c r="G301" i="5"/>
  <c r="G300" i="5"/>
  <c r="G299" i="5"/>
  <c r="G298" i="5"/>
  <c r="G297" i="5"/>
  <c r="G296" i="5"/>
  <c r="G295" i="5"/>
  <c r="G294" i="5"/>
  <c r="G293" i="5"/>
  <c r="G292" i="5"/>
  <c r="G291" i="5"/>
  <c r="G290" i="5"/>
  <c r="G289" i="5"/>
  <c r="G288" i="5"/>
  <c r="G287" i="5"/>
  <c r="G286" i="5"/>
  <c r="G285" i="5"/>
  <c r="G284" i="5"/>
  <c r="G283" i="5"/>
  <c r="G282" i="5"/>
  <c r="G281" i="5"/>
  <c r="G280" i="5"/>
  <c r="G279" i="5"/>
  <c r="G278" i="5"/>
  <c r="G277" i="5"/>
  <c r="G276" i="5"/>
  <c r="G275" i="5"/>
  <c r="G274" i="5"/>
  <c r="G273" i="5"/>
  <c r="G272" i="5"/>
  <c r="G271" i="5"/>
  <c r="G270" i="5"/>
  <c r="G269" i="5"/>
  <c r="G268" i="5"/>
  <c r="G267" i="5"/>
  <c r="G266" i="5"/>
  <c r="G265" i="5"/>
  <c r="G264" i="5"/>
  <c r="G263" i="5"/>
  <c r="G262" i="5"/>
  <c r="G261" i="5"/>
  <c r="G260" i="5"/>
  <c r="G259" i="5"/>
  <c r="G258" i="5"/>
  <c r="G257" i="5"/>
  <c r="G256" i="5"/>
  <c r="G255" i="5"/>
  <c r="G254" i="5"/>
  <c r="G253" i="5"/>
  <c r="G252" i="5"/>
  <c r="G251" i="5"/>
  <c r="G250" i="5"/>
  <c r="G249" i="5"/>
  <c r="G248" i="5"/>
  <c r="G247" i="5"/>
  <c r="G246" i="5"/>
  <c r="G245" i="5"/>
  <c r="G244" i="5"/>
  <c r="G243" i="5"/>
  <c r="G242" i="5"/>
  <c r="G241" i="5"/>
  <c r="G240" i="5"/>
  <c r="G239" i="5"/>
  <c r="G238" i="5"/>
  <c r="G237" i="5"/>
  <c r="G236" i="5"/>
  <c r="G235" i="5"/>
  <c r="G234" i="5"/>
  <c r="G233" i="5"/>
  <c r="G232" i="5"/>
  <c r="G231" i="5"/>
  <c r="G230" i="5"/>
  <c r="G229" i="5"/>
  <c r="G228" i="5"/>
  <c r="G227" i="5"/>
  <c r="G226" i="5"/>
  <c r="G225" i="5"/>
  <c r="G224" i="5"/>
  <c r="G223" i="5"/>
  <c r="G222" i="5"/>
  <c r="G221" i="5"/>
  <c r="G220" i="5"/>
  <c r="G219" i="5"/>
  <c r="G218" i="5"/>
  <c r="G217" i="5"/>
  <c r="G216" i="5"/>
  <c r="G215" i="5"/>
  <c r="G214" i="5"/>
  <c r="G213" i="5"/>
  <c r="G212" i="5"/>
  <c r="G211" i="5"/>
  <c r="G210" i="5"/>
  <c r="G209" i="5"/>
  <c r="G208" i="5"/>
  <c r="G207" i="5"/>
  <c r="G206" i="5"/>
  <c r="G205" i="5"/>
  <c r="G204" i="5"/>
  <c r="G203" i="5"/>
  <c r="G202" i="5"/>
  <c r="G201" i="5"/>
  <c r="G200" i="5"/>
  <c r="G199" i="5"/>
  <c r="G198" i="5"/>
  <c r="G197" i="5"/>
  <c r="G196" i="5"/>
  <c r="G195" i="5"/>
  <c r="G194" i="5"/>
  <c r="G193" i="5"/>
  <c r="G192" i="5"/>
  <c r="G191" i="5"/>
  <c r="G190" i="5"/>
  <c r="G189" i="5"/>
  <c r="G188" i="5"/>
  <c r="G187" i="5"/>
  <c r="G186" i="5"/>
  <c r="G185" i="5"/>
  <c r="G184" i="5"/>
  <c r="G183" i="5"/>
  <c r="G182" i="5"/>
  <c r="G181" i="5"/>
  <c r="G180" i="5"/>
  <c r="G179" i="5"/>
  <c r="G178" i="5"/>
  <c r="G177" i="5"/>
  <c r="G176" i="5"/>
  <c r="G175" i="5"/>
  <c r="G174" i="5"/>
  <c r="C2015" i="6"/>
  <c r="R2015" i="6"/>
  <c r="S2015" i="6"/>
  <c r="T2015" i="6"/>
  <c r="U2015" i="6"/>
  <c r="V2015" i="6"/>
  <c r="O2015" i="6"/>
  <c r="P2015" i="6"/>
  <c r="M2015" i="6"/>
  <c r="L2015" i="6"/>
  <c r="K2015" i="6"/>
  <c r="C2014" i="6"/>
  <c r="R2014" i="6"/>
  <c r="S2014" i="6"/>
  <c r="T2014" i="6"/>
  <c r="U2014" i="6"/>
  <c r="V2014" i="6"/>
  <c r="O2014" i="6"/>
  <c r="P2014" i="6"/>
  <c r="M2014" i="6"/>
  <c r="L2014" i="6"/>
  <c r="K2014" i="6"/>
  <c r="AY1190" i="6"/>
  <c r="BF1190" i="6"/>
  <c r="BF1199" i="6"/>
  <c r="AY1199" i="6"/>
  <c r="BF1176" i="6"/>
  <c r="BF1175" i="6"/>
  <c r="AY1176" i="6"/>
  <c r="AY1175" i="6"/>
  <c r="AG193" i="6"/>
  <c r="C193" i="6"/>
  <c r="R193" i="6"/>
  <c r="S193" i="6"/>
  <c r="T193" i="6"/>
  <c r="U193" i="6"/>
  <c r="V193" i="6"/>
  <c r="W196" i="6"/>
  <c r="Y196" i="6"/>
  <c r="Z196" i="6"/>
  <c r="AA196" i="6"/>
  <c r="AB196" i="6"/>
  <c r="AC196" i="6"/>
  <c r="AG192" i="6"/>
  <c r="AG194" i="6"/>
  <c r="AG195" i="6"/>
  <c r="AG196" i="6"/>
  <c r="AJ196" i="6"/>
  <c r="AL196" i="6"/>
  <c r="C196" i="6"/>
  <c r="R196" i="6"/>
  <c r="S196" i="6"/>
  <c r="T196" i="6"/>
  <c r="U196" i="6"/>
  <c r="V196" i="6"/>
  <c r="C195" i="6"/>
  <c r="R195" i="6"/>
  <c r="S195" i="6"/>
  <c r="T195" i="6"/>
  <c r="U195" i="6"/>
  <c r="V195" i="6"/>
  <c r="C194" i="6"/>
  <c r="R194" i="6"/>
  <c r="S194" i="6"/>
  <c r="T194" i="6"/>
  <c r="U194" i="6"/>
  <c r="V194" i="6"/>
  <c r="C192" i="6"/>
  <c r="R192" i="6"/>
  <c r="S192" i="6"/>
  <c r="T192" i="6"/>
  <c r="U192" i="6"/>
  <c r="V192" i="6"/>
  <c r="AF202" i="6"/>
  <c r="C202" i="6"/>
  <c r="R202" i="6"/>
  <c r="S202" i="6"/>
  <c r="T202" i="6"/>
  <c r="U202" i="6"/>
  <c r="V202" i="6"/>
  <c r="S201" i="6"/>
  <c r="U201" i="6"/>
  <c r="V201" i="6"/>
  <c r="S200" i="6"/>
  <c r="U200" i="6"/>
  <c r="V200" i="6"/>
  <c r="S199" i="6"/>
  <c r="U199" i="6"/>
  <c r="V199" i="6"/>
  <c r="S198" i="6"/>
  <c r="U198" i="6"/>
  <c r="V198" i="6"/>
  <c r="C210" i="6"/>
  <c r="R210" i="6"/>
  <c r="S210" i="6"/>
  <c r="T210" i="6"/>
  <c r="U210" i="6"/>
  <c r="V210" i="6"/>
  <c r="C208" i="6"/>
  <c r="R208" i="6"/>
  <c r="S208" i="6"/>
  <c r="T208" i="6"/>
  <c r="U208" i="6"/>
  <c r="V208" i="6"/>
  <c r="C207" i="6"/>
  <c r="R207" i="6"/>
  <c r="S207" i="6"/>
  <c r="T207" i="6"/>
  <c r="U207" i="6"/>
  <c r="V207" i="6"/>
  <c r="C206" i="6"/>
  <c r="R206" i="6"/>
  <c r="S206" i="6"/>
  <c r="T206" i="6"/>
  <c r="U206" i="6"/>
  <c r="V206" i="6"/>
  <c r="C205" i="6"/>
  <c r="R205" i="6"/>
  <c r="S205" i="6"/>
  <c r="T205" i="6"/>
  <c r="U205" i="6"/>
  <c r="V205" i="6"/>
  <c r="C204" i="6"/>
  <c r="R204" i="6"/>
  <c r="S204" i="6"/>
  <c r="T204" i="6"/>
  <c r="U204" i="6"/>
  <c r="V204" i="6"/>
  <c r="S219" i="6"/>
  <c r="U219" i="6"/>
  <c r="V219" i="6"/>
  <c r="C218" i="6"/>
  <c r="R218" i="6"/>
  <c r="S218" i="6"/>
  <c r="T218" i="6"/>
  <c r="U218" i="6"/>
  <c r="V218" i="6"/>
  <c r="S217" i="6"/>
  <c r="U217" i="6"/>
  <c r="V217" i="6"/>
  <c r="S216" i="6"/>
  <c r="U216" i="6"/>
  <c r="V216" i="6"/>
  <c r="S215" i="6"/>
  <c r="U215" i="6"/>
  <c r="V215" i="6"/>
  <c r="S214" i="6"/>
  <c r="U214" i="6"/>
  <c r="V214" i="6"/>
  <c r="C213" i="6"/>
  <c r="R213" i="6"/>
  <c r="S213" i="6"/>
  <c r="T213" i="6"/>
  <c r="U213" i="6"/>
  <c r="V213" i="6"/>
  <c r="S212" i="6"/>
  <c r="U212" i="6"/>
  <c r="V212" i="6"/>
  <c r="C233" i="6"/>
  <c r="R233" i="6"/>
  <c r="S233" i="6"/>
  <c r="T233" i="6"/>
  <c r="U233" i="6"/>
  <c r="V233" i="6"/>
  <c r="C232" i="6"/>
  <c r="R232" i="6"/>
  <c r="S232" i="6"/>
  <c r="T232" i="6"/>
  <c r="U232" i="6"/>
  <c r="V232" i="6"/>
  <c r="C231" i="6"/>
  <c r="R231" i="6"/>
  <c r="S231" i="6"/>
  <c r="T231" i="6"/>
  <c r="U231" i="6"/>
  <c r="V231" i="6"/>
  <c r="C230" i="6"/>
  <c r="R230" i="6"/>
  <c r="S230" i="6"/>
  <c r="T230" i="6"/>
  <c r="U230" i="6"/>
  <c r="V230" i="6"/>
  <c r="C229" i="6"/>
  <c r="R229" i="6"/>
  <c r="S229" i="6"/>
  <c r="T229" i="6"/>
  <c r="U229" i="6"/>
  <c r="V229" i="6"/>
  <c r="C228" i="6"/>
  <c r="R228" i="6"/>
  <c r="S228" i="6"/>
  <c r="T228" i="6"/>
  <c r="U228" i="6"/>
  <c r="V228" i="6"/>
  <c r="C227" i="6"/>
  <c r="R227" i="6"/>
  <c r="S227" i="6"/>
  <c r="T227" i="6"/>
  <c r="U227" i="6"/>
  <c r="V227" i="6"/>
  <c r="C226" i="6"/>
  <c r="R226" i="6"/>
  <c r="S226" i="6"/>
  <c r="T226" i="6"/>
  <c r="U226" i="6"/>
  <c r="V226" i="6"/>
  <c r="C225" i="6"/>
  <c r="R225" i="6"/>
  <c r="S225" i="6"/>
  <c r="T225" i="6"/>
  <c r="U225" i="6"/>
  <c r="V225" i="6"/>
  <c r="X223" i="6"/>
  <c r="Y223" i="6"/>
  <c r="Z223" i="6"/>
  <c r="AA223" i="6"/>
  <c r="AF223" i="6"/>
  <c r="AG1166" i="6" a="1"/>
  <c r="AG1166" i="6"/>
  <c r="AG221" i="6"/>
  <c r="AG1167" i="6" a="1"/>
  <c r="AG1167" i="6"/>
  <c r="AG222" i="6"/>
  <c r="AG223" i="6"/>
  <c r="C223" i="6"/>
  <c r="R223" i="6"/>
  <c r="S223" i="6"/>
  <c r="T223" i="6"/>
  <c r="U223" i="6"/>
  <c r="V223" i="6"/>
  <c r="C222" i="6"/>
  <c r="R222" i="6"/>
  <c r="S222" i="6"/>
  <c r="T222" i="6"/>
  <c r="U222" i="6"/>
  <c r="V222" i="6"/>
  <c r="C221" i="6"/>
  <c r="R221" i="6"/>
  <c r="S221" i="6"/>
  <c r="T221" i="6"/>
  <c r="U221" i="6"/>
  <c r="V221" i="6"/>
  <c r="S155" i="6"/>
  <c r="U155" i="6"/>
  <c r="V155" i="6"/>
  <c r="S154" i="6"/>
  <c r="U154" i="6"/>
  <c r="V154" i="6"/>
  <c r="S153" i="6"/>
  <c r="U153" i="6"/>
  <c r="V153" i="6"/>
  <c r="W1167" i="6" a="1"/>
  <c r="W1167" i="6"/>
  <c r="W1166" i="6" a="1"/>
  <c r="W1166" i="6"/>
  <c r="S151" i="6"/>
  <c r="AM152" i="6"/>
  <c r="CV1" i="5"/>
  <c r="CU1" i="5"/>
  <c r="CT1" i="5"/>
  <c r="CS1" i="5"/>
  <c r="CR1" i="5"/>
  <c r="CQ1" i="5"/>
  <c r="CP1" i="5"/>
  <c r="CO1" i="5"/>
  <c r="CN1" i="5"/>
  <c r="CM1" i="5"/>
  <c r="CL1" i="5"/>
  <c r="CK1" i="5"/>
  <c r="CJ1" i="5"/>
  <c r="CI1" i="5"/>
  <c r="CH1" i="5"/>
  <c r="Y507" i="6"/>
  <c r="Z507" i="6"/>
  <c r="AR1667" i="4"/>
  <c r="AR1668" i="4"/>
  <c r="AR1669" i="4"/>
  <c r="AR1670" i="4"/>
  <c r="AR1671" i="4"/>
  <c r="AR1672" i="4"/>
  <c r="AR1673" i="4"/>
  <c r="AR1674" i="4"/>
  <c r="AR1675" i="4"/>
  <c r="AR1676" i="4"/>
  <c r="AR1677" i="4"/>
  <c r="AR1678" i="4"/>
  <c r="AR1679" i="4"/>
  <c r="AR1680" i="4"/>
  <c r="AR1681" i="4"/>
  <c r="AR1682" i="4"/>
  <c r="AR1683" i="4"/>
  <c r="AR1684" i="4"/>
  <c r="AR1685" i="4"/>
  <c r="AR1686" i="4"/>
  <c r="AR1687" i="4"/>
  <c r="AR1688" i="4"/>
  <c r="AR1689" i="4"/>
  <c r="AR1690" i="4"/>
  <c r="AR1691" i="4"/>
  <c r="AR1692" i="4"/>
  <c r="AR1693" i="4"/>
  <c r="AR1694" i="4"/>
  <c r="AR1695" i="4"/>
  <c r="AR1696" i="4"/>
  <c r="AR1697" i="4"/>
  <c r="AR1698" i="4"/>
  <c r="AR1699" i="4"/>
  <c r="AR1700" i="4"/>
  <c r="AR1701" i="4"/>
  <c r="AR1702" i="4"/>
  <c r="AR1703" i="4"/>
  <c r="AR1704" i="4"/>
  <c r="AR1705" i="4"/>
  <c r="AR1706" i="4"/>
  <c r="AR1707" i="4"/>
  <c r="AR1708" i="4"/>
  <c r="AR1709" i="4"/>
  <c r="AR1710" i="4"/>
  <c r="AR1711" i="4"/>
  <c r="AR1712" i="4"/>
  <c r="AR1713" i="4"/>
  <c r="AR1714" i="4"/>
  <c r="AR1715" i="4"/>
  <c r="AR1716" i="4"/>
  <c r="AR1717" i="4"/>
  <c r="AR1718" i="4"/>
  <c r="AR1719" i="4"/>
  <c r="AR1720" i="4"/>
  <c r="AR1721" i="4"/>
  <c r="AR1722" i="4"/>
  <c r="AR1723" i="4"/>
  <c r="AR1724" i="4"/>
  <c r="AR1725" i="4"/>
  <c r="AR1726" i="4"/>
  <c r="AR1727" i="4"/>
  <c r="AR1728" i="4"/>
  <c r="AR1729" i="4"/>
  <c r="AR1730" i="4"/>
  <c r="AR1731" i="4"/>
  <c r="AR1732" i="4"/>
  <c r="AR1733" i="4"/>
  <c r="AR1734" i="4"/>
  <c r="AR1735" i="4"/>
  <c r="AR1736" i="4"/>
  <c r="AR1737" i="4"/>
  <c r="AR1738" i="4"/>
  <c r="AR1739" i="4"/>
  <c r="AR1740" i="4"/>
  <c r="AR1741" i="4"/>
  <c r="AR1742" i="4"/>
  <c r="AR1666" i="4"/>
  <c r="S137" i="6"/>
  <c r="U137" i="6"/>
  <c r="V137" i="6"/>
  <c r="S138" i="6"/>
  <c r="U138" i="6"/>
  <c r="V138" i="6"/>
  <c r="S139" i="6"/>
  <c r="U139" i="6"/>
  <c r="V139" i="6"/>
  <c r="S140" i="6"/>
  <c r="U140" i="6"/>
  <c r="V140" i="6"/>
  <c r="S141" i="6"/>
  <c r="U141" i="6"/>
  <c r="V141" i="6"/>
  <c r="S142" i="6"/>
  <c r="U142" i="6"/>
  <c r="V142" i="6"/>
  <c r="S143" i="6"/>
  <c r="U143" i="6"/>
  <c r="V143" i="6"/>
  <c r="S144" i="6"/>
  <c r="U144" i="6"/>
  <c r="V144" i="6"/>
  <c r="S145" i="6"/>
  <c r="U145" i="6"/>
  <c r="V145" i="6"/>
  <c r="S146" i="6"/>
  <c r="U146" i="6"/>
  <c r="V146" i="6"/>
  <c r="S147" i="6"/>
  <c r="U147" i="6"/>
  <c r="V147" i="6"/>
  <c r="S148" i="6"/>
  <c r="U148" i="6"/>
  <c r="V148" i="6"/>
  <c r="S149" i="6"/>
  <c r="U149" i="6"/>
  <c r="V149" i="6"/>
  <c r="S150" i="6"/>
  <c r="U150" i="6"/>
  <c r="V150" i="6"/>
  <c r="U151" i="6"/>
  <c r="V151" i="6"/>
  <c r="AZ150" i="6"/>
  <c r="AY150" i="6"/>
  <c r="AW150" i="6"/>
  <c r="AV150" i="6"/>
  <c r="AU150" i="6"/>
  <c r="AT150" i="6"/>
  <c r="AS150" i="6"/>
  <c r="AR150" i="6"/>
  <c r="AQ150" i="6"/>
  <c r="AP150" i="6"/>
  <c r="O150" i="6"/>
  <c r="P150" i="6"/>
  <c r="N150" i="6"/>
  <c r="M150" i="6"/>
  <c r="L150" i="6"/>
  <c r="K150" i="6"/>
  <c r="C86" i="4"/>
  <c r="D72" i="4"/>
  <c r="C72" i="4"/>
  <c r="K72" i="4"/>
  <c r="D78" i="4"/>
  <c r="C78" i="4"/>
  <c r="K78" i="4"/>
  <c r="D84" i="4"/>
  <c r="C84" i="4"/>
  <c r="K84" i="4"/>
  <c r="D73" i="4"/>
  <c r="C73" i="4"/>
  <c r="K73" i="4"/>
  <c r="D80" i="4"/>
  <c r="C80" i="4"/>
  <c r="K80" i="4"/>
  <c r="D81" i="4"/>
  <c r="C81" i="4"/>
  <c r="K81" i="4"/>
  <c r="D85" i="4"/>
  <c r="C85" i="4"/>
  <c r="K85" i="4"/>
  <c r="D74" i="4"/>
  <c r="C74" i="4"/>
  <c r="K74" i="4"/>
  <c r="D79" i="4"/>
  <c r="C79" i="4"/>
  <c r="K79" i="4"/>
  <c r="D82" i="4"/>
  <c r="C82" i="4"/>
  <c r="K82" i="4"/>
  <c r="D71" i="4"/>
  <c r="C71" i="4"/>
  <c r="K71" i="4"/>
  <c r="D75" i="4"/>
  <c r="C75" i="4"/>
  <c r="K75" i="4"/>
  <c r="D77" i="4"/>
  <c r="C77" i="4"/>
  <c r="K77" i="4"/>
  <c r="D83" i="4"/>
  <c r="C83" i="4"/>
  <c r="K83" i="4"/>
  <c r="D76" i="4"/>
  <c r="C76" i="4"/>
  <c r="K76" i="4"/>
  <c r="E72" i="4"/>
  <c r="L72" i="4"/>
  <c r="E78" i="4"/>
  <c r="L78" i="4"/>
  <c r="E84" i="4"/>
  <c r="L84" i="4"/>
  <c r="E73" i="4"/>
  <c r="L73" i="4"/>
  <c r="E80" i="4"/>
  <c r="L80" i="4"/>
  <c r="E81" i="4"/>
  <c r="L81" i="4"/>
  <c r="E85" i="4"/>
  <c r="L85" i="4"/>
  <c r="E74" i="4"/>
  <c r="L74" i="4"/>
  <c r="E79" i="4"/>
  <c r="L79" i="4"/>
  <c r="E82" i="4"/>
  <c r="L82" i="4"/>
  <c r="E71" i="4"/>
  <c r="L71" i="4"/>
  <c r="E75" i="4"/>
  <c r="L75" i="4"/>
  <c r="E77" i="4"/>
  <c r="L77" i="4"/>
  <c r="E83" i="4"/>
  <c r="L83" i="4"/>
  <c r="E76" i="4"/>
  <c r="L76" i="4"/>
  <c r="F72" i="4"/>
  <c r="M72" i="4"/>
  <c r="F78" i="4"/>
  <c r="M78" i="4"/>
  <c r="F84" i="4"/>
  <c r="M84" i="4"/>
  <c r="F73" i="4"/>
  <c r="M73" i="4"/>
  <c r="F80" i="4"/>
  <c r="M80" i="4"/>
  <c r="F81" i="4"/>
  <c r="M81" i="4"/>
  <c r="F85" i="4"/>
  <c r="M85" i="4"/>
  <c r="F74" i="4"/>
  <c r="M74" i="4"/>
  <c r="F79" i="4"/>
  <c r="M79" i="4"/>
  <c r="F82" i="4"/>
  <c r="M82" i="4"/>
  <c r="F71" i="4"/>
  <c r="M71" i="4"/>
  <c r="F75" i="4"/>
  <c r="M75" i="4"/>
  <c r="F77" i="4"/>
  <c r="M77" i="4"/>
  <c r="F83" i="4"/>
  <c r="M83" i="4"/>
  <c r="F76" i="4"/>
  <c r="M76" i="4"/>
  <c r="G72" i="4"/>
  <c r="N72" i="4"/>
  <c r="G78" i="4"/>
  <c r="N78" i="4"/>
  <c r="G84" i="4"/>
  <c r="N84" i="4"/>
  <c r="G73" i="4"/>
  <c r="N73" i="4"/>
  <c r="G80" i="4"/>
  <c r="N80" i="4"/>
  <c r="G81" i="4"/>
  <c r="N81" i="4"/>
  <c r="G85" i="4"/>
  <c r="N85" i="4"/>
  <c r="G74" i="4"/>
  <c r="N74" i="4"/>
  <c r="G79" i="4"/>
  <c r="N79" i="4"/>
  <c r="G82" i="4"/>
  <c r="N82" i="4"/>
  <c r="G71" i="4"/>
  <c r="N71" i="4"/>
  <c r="G75" i="4"/>
  <c r="N75" i="4"/>
  <c r="G77" i="4"/>
  <c r="N77" i="4"/>
  <c r="G83" i="4"/>
  <c r="N83" i="4"/>
  <c r="G76" i="4"/>
  <c r="N76" i="4"/>
  <c r="C3538" i="4"/>
  <c r="AP3538" i="4"/>
  <c r="AO3538" i="4"/>
  <c r="AN3538" i="4"/>
  <c r="AM3538" i="4"/>
  <c r="AL3538" i="4"/>
  <c r="AK3538" i="4"/>
  <c r="AJ3538" i="4"/>
  <c r="AI3538" i="4"/>
  <c r="C1930" i="4"/>
  <c r="AP1930" i="4"/>
  <c r="AO1930" i="4"/>
  <c r="AN1930" i="4"/>
  <c r="AM1930" i="4"/>
  <c r="AL1930" i="4"/>
  <c r="AK1930" i="4"/>
  <c r="AJ1930" i="4"/>
  <c r="AI1930" i="4"/>
  <c r="AP1929" i="4"/>
  <c r="AO1929" i="4"/>
  <c r="AN1929" i="4"/>
  <c r="AM1929" i="4"/>
  <c r="AL1929" i="4"/>
  <c r="AK1929" i="4"/>
  <c r="AJ1929" i="4"/>
  <c r="AI1929" i="4"/>
  <c r="AP1928" i="4"/>
  <c r="AO1928" i="4"/>
  <c r="AN1928" i="4"/>
  <c r="AM1928" i="4"/>
  <c r="AL1928" i="4"/>
  <c r="AK1928" i="4"/>
  <c r="AJ1928" i="4"/>
  <c r="AI1928" i="4"/>
  <c r="AP1927" i="4"/>
  <c r="AO1927" i="4"/>
  <c r="AN1927" i="4"/>
  <c r="AM1927" i="4"/>
  <c r="AL1927" i="4"/>
  <c r="AK1927" i="4"/>
  <c r="AJ1927" i="4"/>
  <c r="AI1927" i="4"/>
  <c r="AP1926" i="4"/>
  <c r="AO1926" i="4"/>
  <c r="AN1926" i="4"/>
  <c r="AM1926" i="4"/>
  <c r="AL1926" i="4"/>
  <c r="AK1926" i="4"/>
  <c r="AJ1926" i="4"/>
  <c r="AI1926" i="4"/>
  <c r="AP1925" i="4"/>
  <c r="AO1925" i="4"/>
  <c r="AN1925" i="4"/>
  <c r="AM1925" i="4"/>
  <c r="AL1925" i="4"/>
  <c r="AK1925" i="4"/>
  <c r="AJ1925" i="4"/>
  <c r="AI1925" i="4"/>
  <c r="AP1924" i="4"/>
  <c r="AO1924" i="4"/>
  <c r="AN1924" i="4"/>
  <c r="AM1924" i="4"/>
  <c r="AL1924" i="4"/>
  <c r="AK1924" i="4"/>
  <c r="AJ1924" i="4"/>
  <c r="AI1924" i="4"/>
  <c r="AP1923" i="4"/>
  <c r="AO1923" i="4"/>
  <c r="AN1923" i="4"/>
  <c r="AM1923" i="4"/>
  <c r="AL1923" i="4"/>
  <c r="AK1923" i="4"/>
  <c r="AJ1923" i="4"/>
  <c r="AI1923" i="4"/>
  <c r="AP1922" i="4"/>
  <c r="AO1922" i="4"/>
  <c r="AN1922" i="4"/>
  <c r="AM1922" i="4"/>
  <c r="AL1922" i="4"/>
  <c r="AK1922" i="4"/>
  <c r="AJ1922" i="4"/>
  <c r="AI1922" i="4"/>
  <c r="AP1921" i="4"/>
  <c r="AO1921" i="4"/>
  <c r="AN1921" i="4"/>
  <c r="AM1921" i="4"/>
  <c r="AL1921" i="4"/>
  <c r="AK1921" i="4"/>
  <c r="AJ1921" i="4"/>
  <c r="AI1921" i="4"/>
  <c r="AP1920" i="4"/>
  <c r="AO1920" i="4"/>
  <c r="AN1920" i="4"/>
  <c r="AM1920" i="4"/>
  <c r="AL1920" i="4"/>
  <c r="AK1920" i="4"/>
  <c r="AJ1920" i="4"/>
  <c r="AI1920" i="4"/>
  <c r="AP1919" i="4"/>
  <c r="AO1919" i="4"/>
  <c r="AN1919" i="4"/>
  <c r="AM1919" i="4"/>
  <c r="AL1919" i="4"/>
  <c r="AK1919" i="4"/>
  <c r="AJ1919" i="4"/>
  <c r="AI1919" i="4"/>
  <c r="AP1918" i="4"/>
  <c r="AO1918" i="4"/>
  <c r="AN1918" i="4"/>
  <c r="AM1918" i="4"/>
  <c r="AL1918" i="4"/>
  <c r="AK1918" i="4"/>
  <c r="AJ1918" i="4"/>
  <c r="AI1918" i="4"/>
  <c r="AP1917" i="4"/>
  <c r="AO1917" i="4"/>
  <c r="AN1917" i="4"/>
  <c r="AM1917" i="4"/>
  <c r="AL1917" i="4"/>
  <c r="AK1917" i="4"/>
  <c r="AJ1917" i="4"/>
  <c r="AI1917" i="4"/>
  <c r="AP1916" i="4"/>
  <c r="AO1916" i="4"/>
  <c r="AN1916" i="4"/>
  <c r="AM1916" i="4"/>
  <c r="AL1916" i="4"/>
  <c r="AK1916" i="4"/>
  <c r="AJ1916" i="4"/>
  <c r="AI1916" i="4"/>
  <c r="AP1915" i="4"/>
  <c r="AO1915" i="4"/>
  <c r="AN1915" i="4"/>
  <c r="AM1915" i="4"/>
  <c r="AL1915" i="4"/>
  <c r="AK1915" i="4"/>
  <c r="AJ1915" i="4"/>
  <c r="AI1915" i="4"/>
  <c r="AP1914" i="4"/>
  <c r="AO1914" i="4"/>
  <c r="AN1914" i="4"/>
  <c r="AM1914" i="4"/>
  <c r="AL1914" i="4"/>
  <c r="AK1914" i="4"/>
  <c r="AJ1914" i="4"/>
  <c r="AI1914" i="4"/>
  <c r="AP1913" i="4"/>
  <c r="AO1913" i="4"/>
  <c r="AN1913" i="4"/>
  <c r="AM1913" i="4"/>
  <c r="AL1913" i="4"/>
  <c r="AK1913" i="4"/>
  <c r="AJ1913" i="4"/>
  <c r="AI1913" i="4"/>
  <c r="AP1912" i="4"/>
  <c r="AO1912" i="4"/>
  <c r="AN1912" i="4"/>
  <c r="AM1912" i="4"/>
  <c r="AL1912" i="4"/>
  <c r="AK1912" i="4"/>
  <c r="AJ1912" i="4"/>
  <c r="AI1912" i="4"/>
  <c r="AP1911" i="4"/>
  <c r="AO1911" i="4"/>
  <c r="AN1911" i="4"/>
  <c r="AM1911" i="4"/>
  <c r="AL1911" i="4"/>
  <c r="AK1911" i="4"/>
  <c r="AJ1911" i="4"/>
  <c r="AI1911" i="4"/>
  <c r="AP1910" i="4"/>
  <c r="AO1910" i="4"/>
  <c r="AN1910" i="4"/>
  <c r="AM1910" i="4"/>
  <c r="AL1910" i="4"/>
  <c r="AK1910" i="4"/>
  <c r="AJ1910" i="4"/>
  <c r="AI1910" i="4"/>
  <c r="AP1909" i="4"/>
  <c r="AO1909" i="4"/>
  <c r="AN1909" i="4"/>
  <c r="AM1909" i="4"/>
  <c r="AL1909" i="4"/>
  <c r="AK1909" i="4"/>
  <c r="AJ1909" i="4"/>
  <c r="AI1909" i="4"/>
  <c r="AP1908" i="4"/>
  <c r="AO1908" i="4"/>
  <c r="AN1908" i="4"/>
  <c r="AM1908" i="4"/>
  <c r="AL1908" i="4"/>
  <c r="AK1908" i="4"/>
  <c r="AJ1908" i="4"/>
  <c r="AI1908" i="4"/>
  <c r="AP1907" i="4"/>
  <c r="AO1907" i="4"/>
  <c r="AN1907" i="4"/>
  <c r="AM1907" i="4"/>
  <c r="AL1907" i="4"/>
  <c r="AK1907" i="4"/>
  <c r="AJ1907" i="4"/>
  <c r="AI1907" i="4"/>
  <c r="AP1906" i="4"/>
  <c r="AO1906" i="4"/>
  <c r="AN1906" i="4"/>
  <c r="AM1906" i="4"/>
  <c r="AL1906" i="4"/>
  <c r="AK1906" i="4"/>
  <c r="AJ1906" i="4"/>
  <c r="AI1906" i="4"/>
  <c r="AP1905" i="4"/>
  <c r="AO1905" i="4"/>
  <c r="AN1905" i="4"/>
  <c r="AM1905" i="4"/>
  <c r="AL1905" i="4"/>
  <c r="AK1905" i="4"/>
  <c r="AJ1905" i="4"/>
  <c r="AI1905" i="4"/>
  <c r="AP1904" i="4"/>
  <c r="AO1904" i="4"/>
  <c r="AN1904" i="4"/>
  <c r="AM1904" i="4"/>
  <c r="AL1904" i="4"/>
  <c r="AK1904" i="4"/>
  <c r="AJ1904" i="4"/>
  <c r="AI1904" i="4"/>
  <c r="AP1903" i="4"/>
  <c r="AO1903" i="4"/>
  <c r="AN1903" i="4"/>
  <c r="AM1903" i="4"/>
  <c r="AL1903" i="4"/>
  <c r="AK1903" i="4"/>
  <c r="AJ1903" i="4"/>
  <c r="AI1903" i="4"/>
  <c r="AP1902" i="4"/>
  <c r="AO1902" i="4"/>
  <c r="AN1902" i="4"/>
  <c r="AM1902" i="4"/>
  <c r="AL1902" i="4"/>
  <c r="AK1902" i="4"/>
  <c r="AJ1902" i="4"/>
  <c r="AI1902" i="4"/>
  <c r="AP1901" i="4"/>
  <c r="AO1901" i="4"/>
  <c r="AN1901" i="4"/>
  <c r="AM1901" i="4"/>
  <c r="AL1901" i="4"/>
  <c r="AK1901" i="4"/>
  <c r="AJ1901" i="4"/>
  <c r="AI1901" i="4"/>
  <c r="AP1900" i="4"/>
  <c r="AO1900" i="4"/>
  <c r="AN1900" i="4"/>
  <c r="AM1900" i="4"/>
  <c r="AL1900" i="4"/>
  <c r="AK1900" i="4"/>
  <c r="AJ1900" i="4"/>
  <c r="AI1900" i="4"/>
  <c r="AP1899" i="4"/>
  <c r="AO1899" i="4"/>
  <c r="AN1899" i="4"/>
  <c r="AM1899" i="4"/>
  <c r="AL1899" i="4"/>
  <c r="AK1899" i="4"/>
  <c r="AJ1899" i="4"/>
  <c r="AI1899" i="4"/>
  <c r="AP1898" i="4"/>
  <c r="AO1898" i="4"/>
  <c r="AN1898" i="4"/>
  <c r="AM1898" i="4"/>
  <c r="AL1898" i="4"/>
  <c r="AK1898" i="4"/>
  <c r="AJ1898" i="4"/>
  <c r="AI1898" i="4"/>
  <c r="AP1897" i="4"/>
  <c r="AO1897" i="4"/>
  <c r="AN1897" i="4"/>
  <c r="AM1897" i="4"/>
  <c r="AL1897" i="4"/>
  <c r="AK1897" i="4"/>
  <c r="AJ1897" i="4"/>
  <c r="AI1897" i="4"/>
  <c r="AP1896" i="4"/>
  <c r="AO1896" i="4"/>
  <c r="AN1896" i="4"/>
  <c r="AM1896" i="4"/>
  <c r="AL1896" i="4"/>
  <c r="AK1896" i="4"/>
  <c r="AJ1896" i="4"/>
  <c r="AI1896" i="4"/>
  <c r="AP1895" i="4"/>
  <c r="AO1895" i="4"/>
  <c r="AN1895" i="4"/>
  <c r="AM1895" i="4"/>
  <c r="AL1895" i="4"/>
  <c r="AK1895" i="4"/>
  <c r="AJ1895" i="4"/>
  <c r="AI1895" i="4"/>
  <c r="AP1894" i="4"/>
  <c r="AO1894" i="4"/>
  <c r="AN1894" i="4"/>
  <c r="AM1894" i="4"/>
  <c r="AL1894" i="4"/>
  <c r="AK1894" i="4"/>
  <c r="AJ1894" i="4"/>
  <c r="AI1894" i="4"/>
  <c r="AP1893" i="4"/>
  <c r="AO1893" i="4"/>
  <c r="AN1893" i="4"/>
  <c r="AM1893" i="4"/>
  <c r="AL1893" i="4"/>
  <c r="AK1893" i="4"/>
  <c r="AJ1893" i="4"/>
  <c r="AI1893" i="4"/>
  <c r="AP1892" i="4"/>
  <c r="AO1892" i="4"/>
  <c r="AN1892" i="4"/>
  <c r="AM1892" i="4"/>
  <c r="AL1892" i="4"/>
  <c r="AK1892" i="4"/>
  <c r="AJ1892" i="4"/>
  <c r="AI1892" i="4"/>
  <c r="AP1891" i="4"/>
  <c r="AO1891" i="4"/>
  <c r="AN1891" i="4"/>
  <c r="AM1891" i="4"/>
  <c r="AL1891" i="4"/>
  <c r="AK1891" i="4"/>
  <c r="AJ1891" i="4"/>
  <c r="AI1891" i="4"/>
  <c r="AP1890" i="4"/>
  <c r="AO1890" i="4"/>
  <c r="AN1890" i="4"/>
  <c r="AM1890" i="4"/>
  <c r="AL1890" i="4"/>
  <c r="AK1890" i="4"/>
  <c r="AJ1890" i="4"/>
  <c r="AI1890" i="4"/>
  <c r="AP1889" i="4"/>
  <c r="AO1889" i="4"/>
  <c r="AN1889" i="4"/>
  <c r="AM1889" i="4"/>
  <c r="AL1889" i="4"/>
  <c r="AK1889" i="4"/>
  <c r="AJ1889" i="4"/>
  <c r="AI1889" i="4"/>
  <c r="AP1888" i="4"/>
  <c r="AO1888" i="4"/>
  <c r="AN1888" i="4"/>
  <c r="AM1888" i="4"/>
  <c r="AL1888" i="4"/>
  <c r="AK1888" i="4"/>
  <c r="AJ1888" i="4"/>
  <c r="AI1888" i="4"/>
  <c r="AP1887" i="4"/>
  <c r="AO1887" i="4"/>
  <c r="AN1887" i="4"/>
  <c r="AM1887" i="4"/>
  <c r="AL1887" i="4"/>
  <c r="AK1887" i="4"/>
  <c r="AJ1887" i="4"/>
  <c r="AI1887" i="4"/>
  <c r="AP1886" i="4"/>
  <c r="AO1886" i="4"/>
  <c r="AN1886" i="4"/>
  <c r="AM1886" i="4"/>
  <c r="AL1886" i="4"/>
  <c r="AK1886" i="4"/>
  <c r="AJ1886" i="4"/>
  <c r="AI1886" i="4"/>
  <c r="AP1885" i="4"/>
  <c r="AO1885" i="4"/>
  <c r="AN1885" i="4"/>
  <c r="AM1885" i="4"/>
  <c r="AL1885" i="4"/>
  <c r="AK1885" i="4"/>
  <c r="AJ1885" i="4"/>
  <c r="AI1885" i="4"/>
  <c r="AP1884" i="4"/>
  <c r="AO1884" i="4"/>
  <c r="AN1884" i="4"/>
  <c r="AM1884" i="4"/>
  <c r="AL1884" i="4"/>
  <c r="AK1884" i="4"/>
  <c r="AJ1884" i="4"/>
  <c r="AI1884" i="4"/>
  <c r="AP1883" i="4"/>
  <c r="AO1883" i="4"/>
  <c r="AN1883" i="4"/>
  <c r="AM1883" i="4"/>
  <c r="AL1883" i="4"/>
  <c r="AK1883" i="4"/>
  <c r="AJ1883" i="4"/>
  <c r="AI1883" i="4"/>
  <c r="AP1882" i="4"/>
  <c r="AO1882" i="4"/>
  <c r="AN1882" i="4"/>
  <c r="AM1882" i="4"/>
  <c r="AL1882" i="4"/>
  <c r="AK1882" i="4"/>
  <c r="AJ1882" i="4"/>
  <c r="AI1882" i="4"/>
  <c r="AP1881" i="4"/>
  <c r="AO1881" i="4"/>
  <c r="AN1881" i="4"/>
  <c r="AM1881" i="4"/>
  <c r="AL1881" i="4"/>
  <c r="AK1881" i="4"/>
  <c r="AJ1881" i="4"/>
  <c r="AI1881" i="4"/>
  <c r="AP1880" i="4"/>
  <c r="AO1880" i="4"/>
  <c r="AN1880" i="4"/>
  <c r="AM1880" i="4"/>
  <c r="AL1880" i="4"/>
  <c r="AK1880" i="4"/>
  <c r="AJ1880" i="4"/>
  <c r="AI1880" i="4"/>
  <c r="AP1879" i="4"/>
  <c r="AO1879" i="4"/>
  <c r="AN1879" i="4"/>
  <c r="AM1879" i="4"/>
  <c r="AL1879" i="4"/>
  <c r="AK1879" i="4"/>
  <c r="AJ1879" i="4"/>
  <c r="AI1879" i="4"/>
  <c r="AP1878" i="4"/>
  <c r="AO1878" i="4"/>
  <c r="AN1878" i="4"/>
  <c r="AM1878" i="4"/>
  <c r="AL1878" i="4"/>
  <c r="AK1878" i="4"/>
  <c r="AJ1878" i="4"/>
  <c r="AI1878" i="4"/>
  <c r="AP1877" i="4"/>
  <c r="AO1877" i="4"/>
  <c r="AN1877" i="4"/>
  <c r="AM1877" i="4"/>
  <c r="AL1877" i="4"/>
  <c r="AK1877" i="4"/>
  <c r="AJ1877" i="4"/>
  <c r="AI1877" i="4"/>
  <c r="AP1876" i="4"/>
  <c r="AO1876" i="4"/>
  <c r="AN1876" i="4"/>
  <c r="AM1876" i="4"/>
  <c r="AL1876" i="4"/>
  <c r="AK1876" i="4"/>
  <c r="AJ1876" i="4"/>
  <c r="AI1876" i="4"/>
  <c r="AP1875" i="4"/>
  <c r="AO1875" i="4"/>
  <c r="AN1875" i="4"/>
  <c r="AM1875" i="4"/>
  <c r="AL1875" i="4"/>
  <c r="AK1875" i="4"/>
  <c r="AJ1875" i="4"/>
  <c r="AI1875" i="4"/>
  <c r="AP1874" i="4"/>
  <c r="AO1874" i="4"/>
  <c r="AN1874" i="4"/>
  <c r="AM1874" i="4"/>
  <c r="AL1874" i="4"/>
  <c r="AK1874" i="4"/>
  <c r="AJ1874" i="4"/>
  <c r="AI1874" i="4"/>
  <c r="AP1873" i="4"/>
  <c r="AO1873" i="4"/>
  <c r="AN1873" i="4"/>
  <c r="AM1873" i="4"/>
  <c r="AL1873" i="4"/>
  <c r="AK1873" i="4"/>
  <c r="AJ1873" i="4"/>
  <c r="AI1873" i="4"/>
  <c r="AP1872" i="4"/>
  <c r="AO1872" i="4"/>
  <c r="AN1872" i="4"/>
  <c r="AM1872" i="4"/>
  <c r="AL1872" i="4"/>
  <c r="AK1872" i="4"/>
  <c r="AJ1872" i="4"/>
  <c r="AI1872" i="4"/>
  <c r="AP1871" i="4"/>
  <c r="AO1871" i="4"/>
  <c r="AN1871" i="4"/>
  <c r="AM1871" i="4"/>
  <c r="AL1871" i="4"/>
  <c r="AK1871" i="4"/>
  <c r="AJ1871" i="4"/>
  <c r="AI1871" i="4"/>
  <c r="AP1870" i="4"/>
  <c r="AO1870" i="4"/>
  <c r="AN1870" i="4"/>
  <c r="AM1870" i="4"/>
  <c r="AL1870" i="4"/>
  <c r="AK1870" i="4"/>
  <c r="AJ1870" i="4"/>
  <c r="AI1870" i="4"/>
  <c r="AP1869" i="4"/>
  <c r="AO1869" i="4"/>
  <c r="AN1869" i="4"/>
  <c r="AM1869" i="4"/>
  <c r="AL1869" i="4"/>
  <c r="AK1869" i="4"/>
  <c r="AJ1869" i="4"/>
  <c r="AI1869" i="4"/>
  <c r="AP1868" i="4"/>
  <c r="AO1868" i="4"/>
  <c r="AN1868" i="4"/>
  <c r="AM1868" i="4"/>
  <c r="AL1868" i="4"/>
  <c r="AK1868" i="4"/>
  <c r="AJ1868" i="4"/>
  <c r="AI1868" i="4"/>
  <c r="AP1867" i="4"/>
  <c r="AO1867" i="4"/>
  <c r="AN1867" i="4"/>
  <c r="AM1867" i="4"/>
  <c r="AL1867" i="4"/>
  <c r="AK1867" i="4"/>
  <c r="AJ1867" i="4"/>
  <c r="AI1867" i="4"/>
  <c r="AP1866" i="4"/>
  <c r="AO1866" i="4"/>
  <c r="AN1866" i="4"/>
  <c r="AM1866" i="4"/>
  <c r="AL1866" i="4"/>
  <c r="AK1866" i="4"/>
  <c r="AJ1866" i="4"/>
  <c r="AI1866" i="4"/>
  <c r="AP1865" i="4"/>
  <c r="AO1865" i="4"/>
  <c r="AN1865" i="4"/>
  <c r="AM1865" i="4"/>
  <c r="AL1865" i="4"/>
  <c r="AK1865" i="4"/>
  <c r="AJ1865" i="4"/>
  <c r="AI1865" i="4"/>
  <c r="AP1864" i="4"/>
  <c r="AO1864" i="4"/>
  <c r="AN1864" i="4"/>
  <c r="AM1864" i="4"/>
  <c r="AL1864" i="4"/>
  <c r="AK1864" i="4"/>
  <c r="AJ1864" i="4"/>
  <c r="AI1864" i="4"/>
  <c r="AP1863" i="4"/>
  <c r="AO1863" i="4"/>
  <c r="AN1863" i="4"/>
  <c r="AM1863" i="4"/>
  <c r="AL1863" i="4"/>
  <c r="AK1863" i="4"/>
  <c r="AJ1863" i="4"/>
  <c r="AI1863" i="4"/>
  <c r="AP1862" i="4"/>
  <c r="AO1862" i="4"/>
  <c r="AN1862" i="4"/>
  <c r="AM1862" i="4"/>
  <c r="AL1862" i="4"/>
  <c r="AK1862" i="4"/>
  <c r="AJ1862" i="4"/>
  <c r="AI1862" i="4"/>
  <c r="AP1861" i="4"/>
  <c r="AO1861" i="4"/>
  <c r="AN1861" i="4"/>
  <c r="AM1861" i="4"/>
  <c r="AL1861" i="4"/>
  <c r="AK1861" i="4"/>
  <c r="AJ1861" i="4"/>
  <c r="AI1861" i="4"/>
  <c r="AP1860" i="4"/>
  <c r="AO1860" i="4"/>
  <c r="AN1860" i="4"/>
  <c r="AM1860" i="4"/>
  <c r="AL1860" i="4"/>
  <c r="AK1860" i="4"/>
  <c r="AJ1860" i="4"/>
  <c r="AI1860" i="4"/>
  <c r="AP1859" i="4"/>
  <c r="AO1859" i="4"/>
  <c r="AN1859" i="4"/>
  <c r="AM1859" i="4"/>
  <c r="AL1859" i="4"/>
  <c r="AK1859" i="4"/>
  <c r="AJ1859" i="4"/>
  <c r="AI1859" i="4"/>
  <c r="AP1858" i="4"/>
  <c r="AO1858" i="4"/>
  <c r="AN1858" i="4"/>
  <c r="AM1858" i="4"/>
  <c r="AL1858" i="4"/>
  <c r="AK1858" i="4"/>
  <c r="AJ1858" i="4"/>
  <c r="AI1858" i="4"/>
  <c r="AP1857" i="4"/>
  <c r="AO1857" i="4"/>
  <c r="AN1857" i="4"/>
  <c r="AM1857" i="4"/>
  <c r="AL1857" i="4"/>
  <c r="AK1857" i="4"/>
  <c r="AJ1857" i="4"/>
  <c r="AI1857" i="4"/>
  <c r="AP1856" i="4"/>
  <c r="AO1856" i="4"/>
  <c r="AN1856" i="4"/>
  <c r="AM1856" i="4"/>
  <c r="AL1856" i="4"/>
  <c r="AK1856" i="4"/>
  <c r="AJ1856" i="4"/>
  <c r="AI1856" i="4"/>
  <c r="AP1855" i="4"/>
  <c r="AO1855" i="4"/>
  <c r="AN1855" i="4"/>
  <c r="AM1855" i="4"/>
  <c r="AL1855" i="4"/>
  <c r="AK1855" i="4"/>
  <c r="AJ1855" i="4"/>
  <c r="AI1855" i="4"/>
  <c r="AP1854" i="4"/>
  <c r="AO1854" i="4"/>
  <c r="AN1854" i="4"/>
  <c r="AM1854" i="4"/>
  <c r="AL1854" i="4"/>
  <c r="AK1854" i="4"/>
  <c r="AJ1854" i="4"/>
  <c r="AI1854" i="4"/>
  <c r="AP1853" i="4"/>
  <c r="AO1853" i="4"/>
  <c r="AN1853" i="4"/>
  <c r="AM1853" i="4"/>
  <c r="AL1853" i="4"/>
  <c r="AK1853" i="4"/>
  <c r="AJ1853" i="4"/>
  <c r="AI1853" i="4"/>
  <c r="AP1852" i="4"/>
  <c r="AO1852" i="4"/>
  <c r="AN1852" i="4"/>
  <c r="AM1852" i="4"/>
  <c r="AL1852" i="4"/>
  <c r="AK1852" i="4"/>
  <c r="AJ1852" i="4"/>
  <c r="AI1852" i="4"/>
  <c r="C3536" i="4"/>
  <c r="AP3536" i="4"/>
  <c r="AO3536" i="4"/>
  <c r="AN3536" i="4"/>
  <c r="AM3536" i="4"/>
  <c r="AL3536" i="4"/>
  <c r="AK3536" i="4"/>
  <c r="AJ3536" i="4"/>
  <c r="AI3536" i="4"/>
  <c r="AR3536" i="4"/>
  <c r="K3536" i="4"/>
  <c r="L3536" i="4"/>
  <c r="M3536" i="4"/>
  <c r="N3536" i="4"/>
  <c r="O3536" i="4"/>
  <c r="H3536" i="4"/>
  <c r="I3536" i="4"/>
  <c r="G3536" i="4"/>
  <c r="F3536" i="4"/>
  <c r="E3536" i="4"/>
  <c r="D3536" i="4"/>
  <c r="BQ76" i="3"/>
  <c r="BP76" i="3"/>
  <c r="BO76" i="3"/>
  <c r="BN76" i="3"/>
  <c r="V76" i="3"/>
  <c r="W76" i="3"/>
  <c r="U76" i="3"/>
  <c r="T76" i="3"/>
  <c r="S76" i="3"/>
  <c r="R76" i="3"/>
  <c r="Q76" i="3"/>
  <c r="L80" i="3"/>
  <c r="BF1231" i="6"/>
  <c r="AY1231" i="6"/>
  <c r="C1231" i="6"/>
  <c r="R1231" i="6"/>
  <c r="S1231" i="6"/>
  <c r="T1231" i="6"/>
  <c r="V1231" i="6"/>
  <c r="U1231" i="6"/>
  <c r="O1231" i="6"/>
  <c r="P1231" i="6"/>
  <c r="M1231" i="6"/>
  <c r="L1231" i="6"/>
  <c r="K1231" i="6"/>
  <c r="BF1233" i="6"/>
  <c r="AY1233" i="6"/>
  <c r="C1233" i="6"/>
  <c r="R1233" i="6"/>
  <c r="S1233" i="6"/>
  <c r="T1233" i="6"/>
  <c r="V1233" i="6"/>
  <c r="U1233" i="6"/>
  <c r="O1233" i="6"/>
  <c r="P1233" i="6"/>
  <c r="M1233" i="6"/>
  <c r="L1233" i="6"/>
  <c r="K1233" i="6"/>
  <c r="BF1239" i="6"/>
  <c r="AY1239" i="6"/>
  <c r="C1239" i="6"/>
  <c r="R1239" i="6"/>
  <c r="S1239" i="6"/>
  <c r="T1239" i="6"/>
  <c r="V1239" i="6"/>
  <c r="U1239" i="6"/>
  <c r="O1239" i="6"/>
  <c r="P1239" i="6"/>
  <c r="M1239" i="6"/>
  <c r="L1239" i="6"/>
  <c r="K1239" i="6"/>
  <c r="BF1245" i="6"/>
  <c r="AY1245" i="6"/>
  <c r="C1245" i="6"/>
  <c r="R1245" i="6"/>
  <c r="S1245" i="6"/>
  <c r="T1245" i="6"/>
  <c r="V1245" i="6"/>
  <c r="U1245" i="6"/>
  <c r="O1245" i="6"/>
  <c r="P1245" i="6"/>
  <c r="M1245" i="6"/>
  <c r="L1245" i="6"/>
  <c r="K1245" i="6"/>
  <c r="BF1235" i="6"/>
  <c r="AY1235" i="6"/>
  <c r="C1235" i="6"/>
  <c r="R1235" i="6"/>
  <c r="S1235" i="6"/>
  <c r="T1235" i="6"/>
  <c r="V1235" i="6"/>
  <c r="U1235" i="6"/>
  <c r="O1235" i="6"/>
  <c r="P1235" i="6"/>
  <c r="M1235" i="6"/>
  <c r="L1235" i="6"/>
  <c r="K1235" i="6"/>
  <c r="BF1249" i="6"/>
  <c r="AY1249" i="6"/>
  <c r="C1249" i="6"/>
  <c r="R1249" i="6"/>
  <c r="S1249" i="6"/>
  <c r="T1249" i="6"/>
  <c r="V1249" i="6"/>
  <c r="U1249" i="6"/>
  <c r="O1249" i="6"/>
  <c r="P1249" i="6"/>
  <c r="M1249" i="6"/>
  <c r="L1249" i="6"/>
  <c r="K1249" i="6"/>
  <c r="D3470" i="4"/>
  <c r="C3470" i="4"/>
  <c r="K3470" i="4"/>
  <c r="D3460" i="4"/>
  <c r="C3460" i="4"/>
  <c r="K3460" i="4"/>
  <c r="D3471" i="4"/>
  <c r="C3471" i="4"/>
  <c r="K3471" i="4"/>
  <c r="D3474" i="4"/>
  <c r="C3474" i="4"/>
  <c r="K3474" i="4"/>
  <c r="E3470" i="4"/>
  <c r="L3470" i="4"/>
  <c r="E3460" i="4"/>
  <c r="L3460" i="4"/>
  <c r="E3471" i="4"/>
  <c r="L3471" i="4"/>
  <c r="E3474" i="4"/>
  <c r="L3474" i="4"/>
  <c r="F3470" i="4"/>
  <c r="M3470" i="4"/>
  <c r="F3460" i="4"/>
  <c r="M3460" i="4"/>
  <c r="F3471" i="4"/>
  <c r="M3471" i="4"/>
  <c r="F3474" i="4"/>
  <c r="M3474" i="4"/>
  <c r="G3470" i="4"/>
  <c r="N3470" i="4"/>
  <c r="G3460" i="4"/>
  <c r="N3460" i="4"/>
  <c r="G3471" i="4"/>
  <c r="N3471" i="4"/>
  <c r="G3474" i="4"/>
  <c r="N3474" i="4"/>
  <c r="BV693" i="5"/>
  <c r="AI642" i="5"/>
  <c r="AI672" i="5"/>
  <c r="AI1044" i="5"/>
  <c r="AI1043" i="5"/>
  <c r="AI1042" i="5"/>
  <c r="AI1041" i="5"/>
  <c r="AI1040" i="5"/>
  <c r="AI1038" i="5"/>
  <c r="AI1036" i="5"/>
  <c r="AI1034" i="5"/>
  <c r="AI1033" i="5"/>
  <c r="AI1032" i="5"/>
  <c r="AI1031" i="5"/>
  <c r="AI1030" i="5"/>
  <c r="AI1029" i="5"/>
  <c r="AI1028" i="5"/>
  <c r="AI1027" i="5"/>
  <c r="AI1026" i="5"/>
  <c r="AI1025" i="5"/>
  <c r="AI1024" i="5"/>
  <c r="AI1023" i="5"/>
  <c r="AI1022" i="5"/>
  <c r="AI1018" i="5"/>
  <c r="AI1017" i="5"/>
  <c r="AI1016" i="5"/>
  <c r="AI1015" i="5"/>
  <c r="AI1014" i="5"/>
  <c r="AI1013" i="5"/>
  <c r="AI1011" i="5"/>
  <c r="AI1010" i="5"/>
  <c r="AI1009" i="5"/>
  <c r="AI1008" i="5"/>
  <c r="AI1006" i="5"/>
  <c r="AI1005" i="5"/>
  <c r="AI1004" i="5"/>
  <c r="AI1003" i="5"/>
  <c r="AI1002" i="5"/>
  <c r="AI1001" i="5"/>
  <c r="AI1000" i="5"/>
  <c r="AI999" i="5"/>
  <c r="AI998" i="5"/>
  <c r="AI997" i="5"/>
  <c r="AI995" i="5"/>
  <c r="AI993" i="5"/>
  <c r="AI992" i="5"/>
  <c r="AI991" i="5"/>
  <c r="AI989" i="5"/>
  <c r="AI988" i="5"/>
  <c r="AI987" i="5"/>
  <c r="AI986" i="5"/>
  <c r="AI985" i="5"/>
  <c r="AI984" i="5"/>
  <c r="AI983" i="5"/>
  <c r="AI980" i="5"/>
  <c r="AI979" i="5"/>
  <c r="AI978" i="5"/>
  <c r="AI976" i="5"/>
  <c r="AI975" i="5"/>
  <c r="AI974" i="5"/>
  <c r="AI973" i="5"/>
  <c r="AI972" i="5"/>
  <c r="AI971" i="5"/>
  <c r="AI970" i="5"/>
  <c r="AI969" i="5"/>
  <c r="AI968" i="5"/>
  <c r="AI967" i="5"/>
  <c r="AI966" i="5"/>
  <c r="AI965" i="5"/>
  <c r="AI964" i="5"/>
  <c r="AI963" i="5"/>
  <c r="AI962" i="5"/>
  <c r="AI960" i="5"/>
  <c r="AI959" i="5"/>
  <c r="AI958" i="5"/>
  <c r="AI956" i="5"/>
  <c r="AI953" i="5"/>
  <c r="AI952" i="5"/>
  <c r="AI951" i="5"/>
  <c r="AI950" i="5"/>
  <c r="AI949" i="5"/>
  <c r="AI948" i="5"/>
  <c r="AI947" i="5"/>
  <c r="AI946" i="5"/>
  <c r="AI945" i="5"/>
  <c r="AI944" i="5"/>
  <c r="AI942" i="5"/>
  <c r="AI941" i="5"/>
  <c r="AI940" i="5"/>
  <c r="AI938" i="5"/>
  <c r="AI937" i="5"/>
  <c r="AI935" i="5"/>
  <c r="AI934" i="5"/>
  <c r="AI933" i="5"/>
  <c r="AI932" i="5"/>
  <c r="AI931" i="5"/>
  <c r="AI929" i="5"/>
  <c r="AI928" i="5"/>
  <c r="AI926" i="5"/>
  <c r="AI925" i="5"/>
  <c r="AI924" i="5"/>
  <c r="AI923" i="5"/>
  <c r="AI922" i="5"/>
  <c r="AI920" i="5"/>
  <c r="AI917" i="5"/>
  <c r="AI916" i="5"/>
  <c r="AI914" i="5"/>
  <c r="AI913" i="5"/>
  <c r="AI912" i="5"/>
  <c r="AI911" i="5"/>
  <c r="AI910" i="5"/>
  <c r="AI909" i="5"/>
  <c r="AI908" i="5"/>
  <c r="AI907" i="5"/>
  <c r="AI906" i="5"/>
  <c r="AI905" i="5"/>
  <c r="AI904" i="5"/>
  <c r="AI902" i="5"/>
  <c r="AI901" i="5"/>
  <c r="AI900" i="5"/>
  <c r="AI899" i="5"/>
  <c r="AI898" i="5"/>
  <c r="AI896" i="5"/>
  <c r="AI895" i="5"/>
  <c r="AI893" i="5"/>
  <c r="AI892" i="5"/>
  <c r="AI890" i="5"/>
  <c r="AI888" i="5"/>
  <c r="AI886" i="5"/>
  <c r="AI885" i="5"/>
  <c r="AI884" i="5"/>
  <c r="AI882" i="5"/>
  <c r="AI881" i="5"/>
  <c r="AI880" i="5"/>
  <c r="AI879" i="5"/>
  <c r="AI878" i="5"/>
  <c r="AI877" i="5"/>
  <c r="AI876" i="5"/>
  <c r="AI875" i="5"/>
  <c r="AI874" i="5"/>
  <c r="AI873" i="5"/>
  <c r="AI872" i="5"/>
  <c r="AI871" i="5"/>
  <c r="AI870" i="5"/>
  <c r="AI869" i="5"/>
  <c r="AI868" i="5"/>
  <c r="AI867" i="5"/>
  <c r="AI865" i="5"/>
  <c r="AI864" i="5"/>
  <c r="AI863" i="5"/>
  <c r="AI862" i="5"/>
  <c r="AI861" i="5"/>
  <c r="AI860" i="5"/>
  <c r="AI859" i="5"/>
  <c r="AI858" i="5"/>
  <c r="AI857" i="5"/>
  <c r="AI856" i="5"/>
  <c r="AI855" i="5"/>
  <c r="AI854" i="5"/>
  <c r="AI853" i="5"/>
  <c r="AI852" i="5"/>
  <c r="AI851" i="5"/>
  <c r="AI850" i="5"/>
  <c r="AI849" i="5"/>
  <c r="AI848" i="5"/>
  <c r="AI847" i="5"/>
  <c r="AI845" i="5"/>
  <c r="AI843" i="5"/>
  <c r="AI841" i="5"/>
  <c r="AI840" i="5"/>
  <c r="AI839" i="5"/>
  <c r="AI838" i="5"/>
  <c r="AI837" i="5"/>
  <c r="AI836" i="5"/>
  <c r="AI835" i="5"/>
  <c r="AI834" i="5"/>
  <c r="AI833" i="5"/>
  <c r="AI832" i="5"/>
  <c r="AI831" i="5"/>
  <c r="AI830" i="5"/>
  <c r="AI829" i="5"/>
  <c r="AI828" i="5"/>
  <c r="AI827" i="5"/>
  <c r="AI825" i="5"/>
  <c r="AI824" i="5"/>
  <c r="AI823" i="5"/>
  <c r="AI822" i="5"/>
  <c r="AI821" i="5"/>
  <c r="AI819" i="5"/>
  <c r="AI818" i="5"/>
  <c r="AI817" i="5"/>
  <c r="AI816" i="5"/>
  <c r="AI814" i="5"/>
  <c r="AI813" i="5"/>
  <c r="AI812" i="5"/>
  <c r="AI811" i="5"/>
  <c r="AI810" i="5"/>
  <c r="AI809" i="5"/>
  <c r="AI808" i="5"/>
  <c r="AI806" i="5"/>
  <c r="AI805" i="5"/>
  <c r="AI804" i="5"/>
  <c r="AI802" i="5"/>
  <c r="AI801" i="5"/>
  <c r="AI800" i="5"/>
  <c r="AI799" i="5"/>
  <c r="AI798" i="5"/>
  <c r="AI797" i="5"/>
  <c r="AI796" i="5"/>
  <c r="AI795" i="5"/>
  <c r="AI794" i="5"/>
  <c r="AI792" i="5"/>
  <c r="AI789" i="5"/>
  <c r="AI788" i="5"/>
  <c r="AI787" i="5"/>
  <c r="AI786" i="5"/>
  <c r="AI783" i="5"/>
  <c r="AI782" i="5"/>
  <c r="AI780" i="5"/>
  <c r="AI779" i="5"/>
  <c r="AI778" i="5"/>
  <c r="AI777" i="5"/>
  <c r="AI776" i="5"/>
  <c r="AI775" i="5"/>
  <c r="AI774" i="5"/>
  <c r="AI773" i="5"/>
  <c r="AI772" i="5"/>
  <c r="AI771" i="5"/>
  <c r="AI769" i="5"/>
  <c r="AI768" i="5"/>
  <c r="AI767" i="5"/>
  <c r="AI766" i="5"/>
  <c r="AI764" i="5"/>
  <c r="AI763" i="5"/>
  <c r="AI762" i="5"/>
  <c r="AI761" i="5"/>
  <c r="AI760" i="5"/>
  <c r="AI759" i="5"/>
  <c r="AI756" i="5"/>
  <c r="AI755" i="5"/>
  <c r="AI754" i="5"/>
  <c r="AI752" i="5"/>
  <c r="AI751" i="5"/>
  <c r="AI749" i="5"/>
  <c r="AI748" i="5"/>
  <c r="AI747" i="5"/>
  <c r="AI746" i="5"/>
  <c r="AI745" i="5"/>
  <c r="AI743" i="5"/>
  <c r="AI742" i="5"/>
  <c r="AI741" i="5"/>
  <c r="AI740" i="5"/>
  <c r="AI739" i="5"/>
  <c r="AI738" i="5"/>
  <c r="AI737" i="5"/>
  <c r="AI735" i="5"/>
  <c r="AI734" i="5"/>
  <c r="AI733" i="5"/>
  <c r="AI732" i="5"/>
  <c r="AI729" i="5"/>
  <c r="AI728" i="5"/>
  <c r="AI727" i="5"/>
  <c r="AI726" i="5"/>
  <c r="AI725" i="5"/>
  <c r="AI724" i="5"/>
  <c r="AI723" i="5"/>
  <c r="AI722" i="5"/>
  <c r="AI721" i="5"/>
  <c r="AI719" i="5"/>
  <c r="AI718" i="5"/>
  <c r="AI716" i="5"/>
  <c r="AI714" i="5"/>
  <c r="AI713" i="5"/>
  <c r="AI712" i="5"/>
  <c r="AI710" i="5"/>
  <c r="AI709" i="5"/>
  <c r="AI708" i="5"/>
  <c r="AI707" i="5"/>
  <c r="AI706" i="5"/>
  <c r="AI705" i="5"/>
  <c r="AI703" i="5"/>
  <c r="AI702" i="5"/>
  <c r="AI701" i="5"/>
  <c r="AI699" i="5"/>
  <c r="AI697" i="5"/>
  <c r="AI696" i="5"/>
  <c r="AI695" i="5"/>
  <c r="BE2017" i="6"/>
  <c r="BE2016" i="6"/>
  <c r="BE2015" i="6"/>
  <c r="BE2014" i="6"/>
  <c r="BE2013" i="6"/>
  <c r="BE2012" i="6"/>
  <c r="BE2011" i="6"/>
  <c r="BE2010" i="6"/>
  <c r="BE2009" i="6"/>
  <c r="BE2008" i="6"/>
  <c r="BE2007" i="6"/>
  <c r="BE2006" i="6"/>
  <c r="BE2005" i="6"/>
  <c r="BE2004" i="6"/>
  <c r="AY2015" i="6"/>
  <c r="AY2014" i="6"/>
  <c r="AY2013" i="6"/>
  <c r="C2013" i="6"/>
  <c r="R2013" i="6"/>
  <c r="S2013" i="6"/>
  <c r="T2013" i="6"/>
  <c r="U2013" i="6"/>
  <c r="V2013" i="6"/>
  <c r="O2013" i="6"/>
  <c r="P2013" i="6"/>
  <c r="M2013" i="6"/>
  <c r="L2013" i="6"/>
  <c r="K2013" i="6"/>
  <c r="AY2012" i="6"/>
  <c r="C2012" i="6"/>
  <c r="R2012" i="6"/>
  <c r="S2012" i="6"/>
  <c r="T2012" i="6"/>
  <c r="U2012" i="6"/>
  <c r="V2012" i="6"/>
  <c r="O2012" i="6"/>
  <c r="P2012" i="6"/>
  <c r="M2012" i="6"/>
  <c r="L2012" i="6"/>
  <c r="K2012" i="6"/>
  <c r="AY2017" i="6"/>
  <c r="AY2016" i="6"/>
  <c r="AY2011" i="6"/>
  <c r="AY2010" i="6"/>
  <c r="AY2009" i="6"/>
  <c r="AY2007" i="6"/>
  <c r="AY2006" i="6"/>
  <c r="C2009" i="6"/>
  <c r="R2009" i="6"/>
  <c r="S2009" i="6"/>
  <c r="T2009" i="6"/>
  <c r="U2009" i="6"/>
  <c r="V2009" i="6"/>
  <c r="O2009" i="6"/>
  <c r="P2009" i="6"/>
  <c r="M2009" i="6"/>
  <c r="L2009" i="6"/>
  <c r="K2009" i="6"/>
  <c r="AY2008" i="6"/>
  <c r="C2008" i="6"/>
  <c r="R2008" i="6"/>
  <c r="S2008" i="6"/>
  <c r="T2008" i="6"/>
  <c r="U2008" i="6"/>
  <c r="V2008" i="6"/>
  <c r="O2008" i="6"/>
  <c r="P2008" i="6"/>
  <c r="M2008" i="6"/>
  <c r="L2008" i="6"/>
  <c r="K2008" i="6"/>
  <c r="C2017" i="6"/>
  <c r="R2017" i="6"/>
  <c r="S2017" i="6"/>
  <c r="T2017" i="6"/>
  <c r="U2017" i="6"/>
  <c r="V2017" i="6"/>
  <c r="O2017" i="6"/>
  <c r="P2017" i="6"/>
  <c r="M2017" i="6"/>
  <c r="L2017" i="6"/>
  <c r="K2017" i="6"/>
  <c r="C2016" i="6"/>
  <c r="R2016" i="6"/>
  <c r="S2016" i="6"/>
  <c r="T2016" i="6"/>
  <c r="U2016" i="6"/>
  <c r="V2016" i="6"/>
  <c r="O2016" i="6"/>
  <c r="P2016" i="6"/>
  <c r="M2016" i="6"/>
  <c r="L2016" i="6"/>
  <c r="K2016" i="6"/>
  <c r="C2011" i="6"/>
  <c r="R2011" i="6"/>
  <c r="S2011" i="6"/>
  <c r="T2011" i="6"/>
  <c r="U2011" i="6"/>
  <c r="V2011" i="6"/>
  <c r="O2011" i="6"/>
  <c r="P2011" i="6"/>
  <c r="M2011" i="6"/>
  <c r="L2011" i="6"/>
  <c r="K2011" i="6"/>
  <c r="C2010" i="6"/>
  <c r="R2010" i="6"/>
  <c r="S2010" i="6"/>
  <c r="T2010" i="6"/>
  <c r="U2010" i="6"/>
  <c r="V2010" i="6"/>
  <c r="O2010" i="6"/>
  <c r="P2010" i="6"/>
  <c r="M2010" i="6"/>
  <c r="L2010" i="6"/>
  <c r="K2010" i="6"/>
  <c r="C2007" i="6"/>
  <c r="R2007" i="6"/>
  <c r="S2007" i="6"/>
  <c r="T2007" i="6"/>
  <c r="U2007" i="6"/>
  <c r="V2007" i="6"/>
  <c r="O2007" i="6"/>
  <c r="P2007" i="6"/>
  <c r="M2007" i="6"/>
  <c r="L2007" i="6"/>
  <c r="K2007" i="6"/>
  <c r="C2006" i="6"/>
  <c r="R2006" i="6"/>
  <c r="S2006" i="6"/>
  <c r="T2006" i="6"/>
  <c r="U2006" i="6"/>
  <c r="V2006" i="6"/>
  <c r="O2006" i="6"/>
  <c r="P2006" i="6"/>
  <c r="M2006" i="6"/>
  <c r="L2006" i="6"/>
  <c r="K2006" i="6"/>
  <c r="AI1045" i="5"/>
  <c r="AI1039" i="5"/>
  <c r="AI1037" i="5"/>
  <c r="AI1035" i="5"/>
  <c r="AI1021" i="5"/>
  <c r="AI1020" i="5"/>
  <c r="AI1019" i="5"/>
  <c r="AI1012" i="5"/>
  <c r="AI1007" i="5"/>
  <c r="AI996" i="5"/>
  <c r="AI994" i="5"/>
  <c r="AI990" i="5"/>
  <c r="AI982" i="5"/>
  <c r="AI981" i="5"/>
  <c r="AI977" i="5"/>
  <c r="AI961" i="5"/>
  <c r="AI957" i="5"/>
  <c r="AI955" i="5"/>
  <c r="AI954" i="5"/>
  <c r="AI943" i="5"/>
  <c r="AI939" i="5"/>
  <c r="AI936" i="5"/>
  <c r="AI930" i="5"/>
  <c r="AI927" i="5"/>
  <c r="AI921" i="5"/>
  <c r="AI919" i="5"/>
  <c r="AI918" i="5"/>
  <c r="AI915" i="5"/>
  <c r="AI903" i="5"/>
  <c r="AI897" i="5"/>
  <c r="AI894" i="5"/>
  <c r="AI891" i="5"/>
  <c r="AI889" i="5"/>
  <c r="AI887" i="5"/>
  <c r="AI883" i="5"/>
  <c r="AI866" i="5"/>
  <c r="AI846" i="5"/>
  <c r="AI844" i="5"/>
  <c r="AI842" i="5"/>
  <c r="AI826" i="5"/>
  <c r="AI820" i="5"/>
  <c r="AI815" i="5"/>
  <c r="AI807" i="5"/>
  <c r="AI803" i="5"/>
  <c r="AI793" i="5"/>
  <c r="AI791" i="5"/>
  <c r="AI790" i="5"/>
  <c r="AI785" i="5"/>
  <c r="AI784" i="5"/>
  <c r="AI781" i="5"/>
  <c r="AI770" i="5"/>
  <c r="AI765" i="5"/>
  <c r="AI758" i="5"/>
  <c r="AI757" i="5"/>
  <c r="AI753" i="5"/>
  <c r="AI750" i="5"/>
  <c r="AI744" i="5"/>
  <c r="AI736" i="5"/>
  <c r="AI731" i="5"/>
  <c r="AI730" i="5"/>
  <c r="AI720" i="5"/>
  <c r="AI717" i="5"/>
  <c r="AI715" i="5"/>
  <c r="AI711" i="5"/>
  <c r="AI704" i="5"/>
  <c r="AI700" i="5"/>
  <c r="AI698" i="5"/>
  <c r="BE2018" i="6"/>
  <c r="BE2019" i="6"/>
  <c r="BE2020" i="6"/>
  <c r="BE2021" i="6"/>
  <c r="BE2022" i="6"/>
  <c r="BE2023" i="6"/>
  <c r="AI266" i="5"/>
  <c r="K266" i="5"/>
  <c r="L266" i="5"/>
  <c r="M266" i="5"/>
  <c r="O266" i="5"/>
  <c r="H266" i="5"/>
  <c r="I266" i="5"/>
  <c r="F266" i="5"/>
  <c r="E266" i="5"/>
  <c r="D266" i="5"/>
  <c r="CG1" i="5"/>
  <c r="CF1" i="5"/>
  <c r="CE1" i="5"/>
  <c r="CD1" i="5"/>
  <c r="CC1" i="5"/>
  <c r="CB1" i="5"/>
  <c r="CA1" i="5"/>
  <c r="BZ1" i="5"/>
  <c r="BY1" i="5"/>
  <c r="BX1" i="5"/>
  <c r="BW1" i="5"/>
  <c r="BV1" i="5"/>
  <c r="BU1" i="5"/>
  <c r="BT1" i="5"/>
  <c r="BS1" i="5"/>
  <c r="BR1" i="5"/>
  <c r="BQ1" i="5"/>
  <c r="BP1" i="5"/>
  <c r="BO1" i="5"/>
  <c r="BN1" i="5"/>
  <c r="BM1" i="5"/>
  <c r="C2998" i="4"/>
  <c r="BF1749" i="6"/>
  <c r="AY1749" i="6"/>
  <c r="C1749" i="6"/>
  <c r="R1749" i="6"/>
  <c r="S1749" i="6"/>
  <c r="T1749" i="6"/>
  <c r="U1749" i="6"/>
  <c r="V1749" i="6"/>
  <c r="O1749" i="6"/>
  <c r="P1749" i="6"/>
  <c r="N1749" i="6"/>
  <c r="M1749" i="6"/>
  <c r="L1749" i="6"/>
  <c r="K1749" i="6"/>
  <c r="BF1748" i="6"/>
  <c r="AY1748" i="6"/>
  <c r="C1748" i="6"/>
  <c r="R1748" i="6"/>
  <c r="S1748" i="6"/>
  <c r="T1748" i="6"/>
  <c r="U1748" i="6"/>
  <c r="V1748" i="6"/>
  <c r="O1748" i="6"/>
  <c r="P1748" i="6"/>
  <c r="N1748" i="6"/>
  <c r="M1748" i="6"/>
  <c r="L1748" i="6"/>
  <c r="K1748" i="6"/>
  <c r="BF1759" i="6"/>
  <c r="BF1758" i="6"/>
  <c r="BF1757" i="6"/>
  <c r="BF1756" i="6"/>
  <c r="BF1755" i="6"/>
  <c r="BF1754" i="6"/>
  <c r="BF1753" i="6"/>
  <c r="BF1752" i="6"/>
  <c r="BF1751" i="6"/>
  <c r="BF1750" i="6"/>
  <c r="BF1747" i="6"/>
  <c r="BF1746" i="6"/>
  <c r="BF1745" i="6"/>
  <c r="BF1744" i="6"/>
  <c r="BF1743" i="6"/>
  <c r="BF1742" i="6"/>
  <c r="BF1741" i="6"/>
  <c r="BF1740" i="6"/>
  <c r="BF1739" i="6"/>
  <c r="BF1738" i="6"/>
  <c r="AY1761" i="6"/>
  <c r="AY1760" i="6"/>
  <c r="AY1759" i="6"/>
  <c r="AY1758" i="6"/>
  <c r="AY1757" i="6"/>
  <c r="AY1756" i="6"/>
  <c r="AY1755" i="6"/>
  <c r="AY1754" i="6"/>
  <c r="AY1753" i="6"/>
  <c r="AY1752" i="6"/>
  <c r="AY1751" i="6"/>
  <c r="AY1750" i="6"/>
  <c r="AY1747" i="6"/>
  <c r="AY1746" i="6"/>
  <c r="AY1745" i="6"/>
  <c r="AY1744" i="6"/>
  <c r="AY1743" i="6"/>
  <c r="AY1742" i="6"/>
  <c r="AY1741" i="6"/>
  <c r="AY1740" i="6"/>
  <c r="AY1739" i="6"/>
  <c r="AY1738" i="6"/>
  <c r="C1759" i="6"/>
  <c r="R1759" i="6"/>
  <c r="S1759" i="6"/>
  <c r="T1759" i="6"/>
  <c r="U1759" i="6"/>
  <c r="V1759" i="6"/>
  <c r="O1759" i="6"/>
  <c r="P1759" i="6"/>
  <c r="N1759" i="6"/>
  <c r="M1759" i="6"/>
  <c r="L1759" i="6"/>
  <c r="K1759" i="6"/>
  <c r="C1758" i="6"/>
  <c r="R1758" i="6"/>
  <c r="S1758" i="6"/>
  <c r="T1758" i="6"/>
  <c r="U1758" i="6"/>
  <c r="V1758" i="6"/>
  <c r="O1758" i="6"/>
  <c r="P1758" i="6"/>
  <c r="N1758" i="6"/>
  <c r="M1758" i="6"/>
  <c r="L1758" i="6"/>
  <c r="K1758" i="6"/>
  <c r="C1757" i="6"/>
  <c r="R1757" i="6"/>
  <c r="S1757" i="6"/>
  <c r="T1757" i="6"/>
  <c r="U1757" i="6"/>
  <c r="V1757" i="6"/>
  <c r="O1757" i="6"/>
  <c r="P1757" i="6"/>
  <c r="N1757" i="6"/>
  <c r="M1757" i="6"/>
  <c r="L1757" i="6"/>
  <c r="K1757" i="6"/>
  <c r="C1756" i="6"/>
  <c r="R1756" i="6"/>
  <c r="S1756" i="6"/>
  <c r="T1756" i="6"/>
  <c r="U1756" i="6"/>
  <c r="V1756" i="6"/>
  <c r="O1756" i="6"/>
  <c r="P1756" i="6"/>
  <c r="N1756" i="6"/>
  <c r="M1756" i="6"/>
  <c r="L1756" i="6"/>
  <c r="K1756" i="6"/>
  <c r="C1755" i="6"/>
  <c r="R1755" i="6"/>
  <c r="S1755" i="6"/>
  <c r="T1755" i="6"/>
  <c r="U1755" i="6"/>
  <c r="V1755" i="6"/>
  <c r="O1755" i="6"/>
  <c r="P1755" i="6"/>
  <c r="N1755" i="6"/>
  <c r="M1755" i="6"/>
  <c r="L1755" i="6"/>
  <c r="K1755" i="6"/>
  <c r="C1754" i="6"/>
  <c r="R1754" i="6"/>
  <c r="S1754" i="6"/>
  <c r="T1754" i="6"/>
  <c r="U1754" i="6"/>
  <c r="V1754" i="6"/>
  <c r="O1754" i="6"/>
  <c r="P1754" i="6"/>
  <c r="N1754" i="6"/>
  <c r="M1754" i="6"/>
  <c r="L1754" i="6"/>
  <c r="K1754" i="6"/>
  <c r="C1753" i="6"/>
  <c r="R1753" i="6"/>
  <c r="S1753" i="6"/>
  <c r="T1753" i="6"/>
  <c r="U1753" i="6"/>
  <c r="V1753" i="6"/>
  <c r="O1753" i="6"/>
  <c r="P1753" i="6"/>
  <c r="N1753" i="6"/>
  <c r="M1753" i="6"/>
  <c r="L1753" i="6"/>
  <c r="K1753" i="6"/>
  <c r="C1752" i="6"/>
  <c r="R1752" i="6"/>
  <c r="S1752" i="6"/>
  <c r="T1752" i="6"/>
  <c r="U1752" i="6"/>
  <c r="V1752" i="6"/>
  <c r="O1752" i="6"/>
  <c r="P1752" i="6"/>
  <c r="N1752" i="6"/>
  <c r="M1752" i="6"/>
  <c r="L1752" i="6"/>
  <c r="K1752" i="6"/>
  <c r="C1751" i="6"/>
  <c r="R1751" i="6"/>
  <c r="S1751" i="6"/>
  <c r="T1751" i="6"/>
  <c r="U1751" i="6"/>
  <c r="V1751" i="6"/>
  <c r="O1751" i="6"/>
  <c r="P1751" i="6"/>
  <c r="N1751" i="6"/>
  <c r="M1751" i="6"/>
  <c r="L1751" i="6"/>
  <c r="K1751" i="6"/>
  <c r="C1750" i="6"/>
  <c r="R1750" i="6"/>
  <c r="S1750" i="6"/>
  <c r="T1750" i="6"/>
  <c r="U1750" i="6"/>
  <c r="V1750" i="6"/>
  <c r="O1750" i="6"/>
  <c r="P1750" i="6"/>
  <c r="N1750" i="6"/>
  <c r="M1750" i="6"/>
  <c r="L1750" i="6"/>
  <c r="K1750" i="6"/>
  <c r="C1747" i="6"/>
  <c r="R1747" i="6"/>
  <c r="S1747" i="6"/>
  <c r="T1747" i="6"/>
  <c r="U1747" i="6"/>
  <c r="V1747" i="6"/>
  <c r="O1747" i="6"/>
  <c r="P1747" i="6"/>
  <c r="N1747" i="6"/>
  <c r="M1747" i="6"/>
  <c r="L1747" i="6"/>
  <c r="K1747" i="6"/>
  <c r="C1746" i="6"/>
  <c r="R1746" i="6"/>
  <c r="S1746" i="6"/>
  <c r="T1746" i="6"/>
  <c r="U1746" i="6"/>
  <c r="V1746" i="6"/>
  <c r="O1746" i="6"/>
  <c r="P1746" i="6"/>
  <c r="N1746" i="6"/>
  <c r="M1746" i="6"/>
  <c r="L1746" i="6"/>
  <c r="K1746" i="6"/>
  <c r="C1745" i="6"/>
  <c r="R1745" i="6"/>
  <c r="S1745" i="6"/>
  <c r="T1745" i="6"/>
  <c r="U1745" i="6"/>
  <c r="V1745" i="6"/>
  <c r="O1745" i="6"/>
  <c r="P1745" i="6"/>
  <c r="N1745" i="6"/>
  <c r="M1745" i="6"/>
  <c r="L1745" i="6"/>
  <c r="K1745" i="6"/>
  <c r="C1744" i="6"/>
  <c r="R1744" i="6"/>
  <c r="S1744" i="6"/>
  <c r="T1744" i="6"/>
  <c r="U1744" i="6"/>
  <c r="V1744" i="6"/>
  <c r="O1744" i="6"/>
  <c r="P1744" i="6"/>
  <c r="N1744" i="6"/>
  <c r="M1744" i="6"/>
  <c r="L1744" i="6"/>
  <c r="K1744" i="6"/>
  <c r="C1743" i="6"/>
  <c r="R1743" i="6"/>
  <c r="S1743" i="6"/>
  <c r="T1743" i="6"/>
  <c r="U1743" i="6"/>
  <c r="V1743" i="6"/>
  <c r="O1743" i="6"/>
  <c r="P1743" i="6"/>
  <c r="N1743" i="6"/>
  <c r="M1743" i="6"/>
  <c r="L1743" i="6"/>
  <c r="K1743" i="6"/>
  <c r="C1742" i="6"/>
  <c r="R1742" i="6"/>
  <c r="S1742" i="6"/>
  <c r="T1742" i="6"/>
  <c r="U1742" i="6"/>
  <c r="V1742" i="6"/>
  <c r="O1742" i="6"/>
  <c r="P1742" i="6"/>
  <c r="N1742" i="6"/>
  <c r="M1742" i="6"/>
  <c r="L1742" i="6"/>
  <c r="K1742" i="6"/>
  <c r="C1741" i="6"/>
  <c r="R1741" i="6"/>
  <c r="S1741" i="6"/>
  <c r="T1741" i="6"/>
  <c r="U1741" i="6"/>
  <c r="V1741" i="6"/>
  <c r="O1741" i="6"/>
  <c r="P1741" i="6"/>
  <c r="N1741" i="6"/>
  <c r="M1741" i="6"/>
  <c r="L1741" i="6"/>
  <c r="K1741" i="6"/>
  <c r="C1740" i="6"/>
  <c r="R1740" i="6"/>
  <c r="S1740" i="6"/>
  <c r="T1740" i="6"/>
  <c r="U1740" i="6"/>
  <c r="V1740" i="6"/>
  <c r="O1740" i="6"/>
  <c r="P1740" i="6"/>
  <c r="N1740" i="6"/>
  <c r="M1740" i="6"/>
  <c r="L1740" i="6"/>
  <c r="K1740" i="6"/>
  <c r="C1739" i="6"/>
  <c r="R1739" i="6"/>
  <c r="S1739" i="6"/>
  <c r="T1739" i="6"/>
  <c r="U1739" i="6"/>
  <c r="V1739" i="6"/>
  <c r="O1739" i="6"/>
  <c r="P1739" i="6"/>
  <c r="N1739" i="6"/>
  <c r="M1739" i="6"/>
  <c r="L1739" i="6"/>
  <c r="K1739" i="6"/>
  <c r="C1738" i="6"/>
  <c r="R1738" i="6"/>
  <c r="S1738" i="6"/>
  <c r="T1738" i="6"/>
  <c r="U1738" i="6"/>
  <c r="V1738" i="6"/>
  <c r="O1738" i="6"/>
  <c r="P1738" i="6"/>
  <c r="N1738" i="6"/>
  <c r="M1738" i="6"/>
  <c r="L1738" i="6"/>
  <c r="K1738" i="6"/>
  <c r="BF732" i="6"/>
  <c r="C732" i="6"/>
  <c r="V732" i="6"/>
  <c r="U732" i="6"/>
  <c r="T732" i="6"/>
  <c r="S732" i="6"/>
  <c r="R732" i="6"/>
  <c r="O732" i="6"/>
  <c r="P732" i="6"/>
  <c r="M732" i="6"/>
  <c r="L732" i="6"/>
  <c r="K732" i="6"/>
  <c r="BF722" i="6"/>
  <c r="C722" i="6"/>
  <c r="V722" i="6"/>
  <c r="U722" i="6"/>
  <c r="T722" i="6"/>
  <c r="S722" i="6"/>
  <c r="R722" i="6"/>
  <c r="O722" i="6"/>
  <c r="P722" i="6"/>
  <c r="M722" i="6"/>
  <c r="L722" i="6"/>
  <c r="K722" i="6"/>
  <c r="BF721" i="6"/>
  <c r="C721" i="6"/>
  <c r="V721" i="6"/>
  <c r="U721" i="6"/>
  <c r="T721" i="6"/>
  <c r="S721" i="6"/>
  <c r="R721" i="6"/>
  <c r="O721" i="6"/>
  <c r="P721" i="6"/>
  <c r="M721" i="6"/>
  <c r="L721" i="6"/>
  <c r="K721" i="6"/>
  <c r="BF730" i="6"/>
  <c r="C730" i="6"/>
  <c r="V730" i="6"/>
  <c r="U730" i="6"/>
  <c r="T730" i="6"/>
  <c r="S730" i="6"/>
  <c r="R730" i="6"/>
  <c r="O730" i="6"/>
  <c r="P730" i="6"/>
  <c r="M730" i="6"/>
  <c r="L730" i="6"/>
  <c r="K730" i="6"/>
  <c r="BF729" i="6"/>
  <c r="C729" i="6"/>
  <c r="V729" i="6"/>
  <c r="U729" i="6"/>
  <c r="T729" i="6"/>
  <c r="S729" i="6"/>
  <c r="R729" i="6"/>
  <c r="O729" i="6"/>
  <c r="P729" i="6"/>
  <c r="M729" i="6"/>
  <c r="L729" i="6"/>
  <c r="K729" i="6"/>
  <c r="BF738" i="6"/>
  <c r="C738" i="6"/>
  <c r="V738" i="6"/>
  <c r="U738" i="6"/>
  <c r="T738" i="6"/>
  <c r="S738" i="6"/>
  <c r="R738" i="6"/>
  <c r="O738" i="6"/>
  <c r="P738" i="6"/>
  <c r="M738" i="6"/>
  <c r="L738" i="6"/>
  <c r="K738" i="6"/>
  <c r="BF737" i="6"/>
  <c r="C737" i="6"/>
  <c r="V737" i="6"/>
  <c r="U737" i="6"/>
  <c r="T737" i="6"/>
  <c r="S737" i="6"/>
  <c r="R737" i="6"/>
  <c r="O737" i="6"/>
  <c r="P737" i="6"/>
  <c r="M737" i="6"/>
  <c r="L737" i="6"/>
  <c r="K737" i="6"/>
  <c r="BF727" i="6"/>
  <c r="C727" i="6"/>
  <c r="V727" i="6"/>
  <c r="U727" i="6"/>
  <c r="T727" i="6"/>
  <c r="S727" i="6"/>
  <c r="R727" i="6"/>
  <c r="O727" i="6"/>
  <c r="P727" i="6"/>
  <c r="M727" i="6"/>
  <c r="L727" i="6"/>
  <c r="K727" i="6"/>
  <c r="BF726" i="6"/>
  <c r="C726" i="6"/>
  <c r="V726" i="6"/>
  <c r="U726" i="6"/>
  <c r="T726" i="6"/>
  <c r="S726" i="6"/>
  <c r="R726" i="6"/>
  <c r="O726" i="6"/>
  <c r="P726" i="6"/>
  <c r="M726" i="6"/>
  <c r="L726" i="6"/>
  <c r="K726" i="6"/>
  <c r="AZ23" i="6"/>
  <c r="AY23" i="6"/>
  <c r="AW23" i="6"/>
  <c r="AV23" i="6"/>
  <c r="AU23" i="6"/>
  <c r="AT23" i="6"/>
  <c r="AS23" i="6"/>
  <c r="AR23" i="6"/>
  <c r="AQ23" i="6"/>
  <c r="AP23" i="6"/>
  <c r="S23" i="6"/>
  <c r="U23" i="6"/>
  <c r="V23" i="6"/>
  <c r="O23" i="6"/>
  <c r="P23" i="6"/>
  <c r="N23" i="6"/>
  <c r="M23" i="6"/>
  <c r="L23" i="6"/>
  <c r="K23" i="6"/>
  <c r="BE290" i="6"/>
  <c r="AT679" i="5"/>
  <c r="BM1289" i="5"/>
  <c r="BN1289" i="5"/>
  <c r="BP1289" i="5"/>
  <c r="BQ1289" i="5"/>
  <c r="BR1289" i="5"/>
  <c r="BS1289" i="5"/>
  <c r="BT1289" i="5"/>
  <c r="BW1289" i="5"/>
  <c r="BY1289" i="5"/>
  <c r="BZ1289" i="5"/>
  <c r="CA1289" i="5"/>
  <c r="CB1289" i="5"/>
  <c r="CC1289" i="5"/>
  <c r="CD1289" i="5"/>
  <c r="CE1289" i="5"/>
  <c r="AG497" i="6"/>
  <c r="AG492" i="6"/>
  <c r="AG491" i="6"/>
  <c r="AG490" i="6"/>
  <c r="AG489" i="6"/>
  <c r="AG488" i="6"/>
  <c r="AG487" i="6"/>
  <c r="AG486" i="6"/>
  <c r="AG485" i="6"/>
  <c r="AG484" i="6"/>
  <c r="AG483" i="6"/>
  <c r="AG482" i="6"/>
  <c r="AG481" i="6"/>
  <c r="AG480" i="6"/>
  <c r="AG479" i="6"/>
  <c r="AG478" i="6"/>
  <c r="AG477" i="6"/>
  <c r="AG476" i="6"/>
  <c r="AG475" i="6"/>
  <c r="AG474" i="6"/>
  <c r="AG473" i="6"/>
  <c r="AG472" i="6"/>
  <c r="AG471" i="6"/>
  <c r="AG470" i="6"/>
  <c r="AG469" i="6"/>
  <c r="AG468" i="6"/>
  <c r="AG467" i="6"/>
  <c r="AG466" i="6"/>
  <c r="AG465" i="6"/>
  <c r="AG464" i="6"/>
  <c r="AG463" i="6"/>
  <c r="AG462" i="6"/>
  <c r="AG178" i="6"/>
  <c r="AG177" i="6"/>
  <c r="AG176" i="6"/>
  <c r="AG175" i="6"/>
  <c r="AG174" i="6"/>
  <c r="AG173" i="6"/>
  <c r="AG172" i="6"/>
  <c r="AG171" i="6"/>
  <c r="AG170" i="6"/>
  <c r="AG169" i="6"/>
  <c r="AG168" i="6"/>
  <c r="AG167" i="6"/>
  <c r="AG166" i="6"/>
  <c r="AG165" i="6"/>
  <c r="AG164" i="6"/>
  <c r="AG163" i="6"/>
  <c r="AG162" i="6"/>
  <c r="AG161" i="6"/>
  <c r="AR2897" i="4"/>
  <c r="C2897" i="4"/>
  <c r="AP2897" i="4"/>
  <c r="AO2897" i="4"/>
  <c r="AN2897" i="4"/>
  <c r="AM2897" i="4"/>
  <c r="AL2897" i="4"/>
  <c r="AK2897" i="4"/>
  <c r="AJ2897" i="4"/>
  <c r="AI2897" i="4"/>
  <c r="K2897" i="4"/>
  <c r="L2897" i="4"/>
  <c r="M2897" i="4"/>
  <c r="N2897" i="4"/>
  <c r="O2897" i="4"/>
  <c r="H2897" i="4"/>
  <c r="I2897" i="4"/>
  <c r="G2897" i="4"/>
  <c r="F2897" i="4"/>
  <c r="E2897" i="4"/>
  <c r="D2897" i="4"/>
  <c r="AR2896" i="4"/>
  <c r="C2896" i="4"/>
  <c r="AP2896" i="4"/>
  <c r="AO2896" i="4"/>
  <c r="AN2896" i="4"/>
  <c r="AM2896" i="4"/>
  <c r="AL2896" i="4"/>
  <c r="AK2896" i="4"/>
  <c r="AJ2896" i="4"/>
  <c r="AI2896" i="4"/>
  <c r="K2896" i="4"/>
  <c r="L2896" i="4"/>
  <c r="M2896" i="4"/>
  <c r="N2896" i="4"/>
  <c r="O2896" i="4"/>
  <c r="H2896" i="4"/>
  <c r="I2896" i="4"/>
  <c r="G2896" i="4"/>
  <c r="F2896" i="4"/>
  <c r="E2896" i="4"/>
  <c r="D2896" i="4"/>
  <c r="AR2895" i="4"/>
  <c r="C2895" i="4"/>
  <c r="AP2895" i="4"/>
  <c r="AO2895" i="4"/>
  <c r="AN2895" i="4"/>
  <c r="AM2895" i="4"/>
  <c r="AL2895" i="4"/>
  <c r="AK2895" i="4"/>
  <c r="AJ2895" i="4"/>
  <c r="AI2895" i="4"/>
  <c r="K2895" i="4"/>
  <c r="L2895" i="4"/>
  <c r="M2895" i="4"/>
  <c r="N2895" i="4"/>
  <c r="O2895" i="4"/>
  <c r="H2895" i="4"/>
  <c r="I2895" i="4"/>
  <c r="G2895" i="4"/>
  <c r="F2895" i="4"/>
  <c r="E2895" i="4"/>
  <c r="D2895" i="4"/>
  <c r="AR2894" i="4"/>
  <c r="C2894" i="4"/>
  <c r="AP2894" i="4"/>
  <c r="AO2894" i="4"/>
  <c r="AN2894" i="4"/>
  <c r="AM2894" i="4"/>
  <c r="AL2894" i="4"/>
  <c r="AK2894" i="4"/>
  <c r="AJ2894" i="4"/>
  <c r="AI2894" i="4"/>
  <c r="K2894" i="4"/>
  <c r="L2894" i="4"/>
  <c r="M2894" i="4"/>
  <c r="N2894" i="4"/>
  <c r="O2894" i="4"/>
  <c r="H2894" i="4"/>
  <c r="I2894" i="4"/>
  <c r="G2894" i="4"/>
  <c r="F2894" i="4"/>
  <c r="E2894" i="4"/>
  <c r="D2894" i="4"/>
  <c r="AR2893" i="4"/>
  <c r="C2893" i="4"/>
  <c r="AP2893" i="4"/>
  <c r="AO2893" i="4"/>
  <c r="AN2893" i="4"/>
  <c r="AM2893" i="4"/>
  <c r="AL2893" i="4"/>
  <c r="AK2893" i="4"/>
  <c r="AJ2893" i="4"/>
  <c r="AI2893" i="4"/>
  <c r="K2893" i="4"/>
  <c r="L2893" i="4"/>
  <c r="M2893" i="4"/>
  <c r="N2893" i="4"/>
  <c r="O2893" i="4"/>
  <c r="H2893" i="4"/>
  <c r="I2893" i="4"/>
  <c r="G2893" i="4"/>
  <c r="F2893" i="4"/>
  <c r="E2893" i="4"/>
  <c r="D2893" i="4"/>
  <c r="AR2892" i="4"/>
  <c r="C2892" i="4"/>
  <c r="AP2892" i="4"/>
  <c r="AO2892" i="4"/>
  <c r="AN2892" i="4"/>
  <c r="AM2892" i="4"/>
  <c r="AL2892" i="4"/>
  <c r="AK2892" i="4"/>
  <c r="AJ2892" i="4"/>
  <c r="AI2892" i="4"/>
  <c r="K2892" i="4"/>
  <c r="L2892" i="4"/>
  <c r="M2892" i="4"/>
  <c r="N2892" i="4"/>
  <c r="O2892" i="4"/>
  <c r="H2892" i="4"/>
  <c r="I2892" i="4"/>
  <c r="G2892" i="4"/>
  <c r="F2892" i="4"/>
  <c r="E2892" i="4"/>
  <c r="D2892" i="4"/>
  <c r="AR2891" i="4"/>
  <c r="C2891" i="4"/>
  <c r="AP2891" i="4"/>
  <c r="AO2891" i="4"/>
  <c r="AN2891" i="4"/>
  <c r="AM2891" i="4"/>
  <c r="AL2891" i="4"/>
  <c r="AK2891" i="4"/>
  <c r="AJ2891" i="4"/>
  <c r="AI2891" i="4"/>
  <c r="K2891" i="4"/>
  <c r="L2891" i="4"/>
  <c r="M2891" i="4"/>
  <c r="N2891" i="4"/>
  <c r="O2891" i="4"/>
  <c r="H2891" i="4"/>
  <c r="I2891" i="4"/>
  <c r="G2891" i="4"/>
  <c r="F2891" i="4"/>
  <c r="E2891" i="4"/>
  <c r="D2891" i="4"/>
  <c r="AR2890" i="4"/>
  <c r="C2890" i="4"/>
  <c r="AP2890" i="4"/>
  <c r="AO2890" i="4"/>
  <c r="AN2890" i="4"/>
  <c r="AM2890" i="4"/>
  <c r="AL2890" i="4"/>
  <c r="AK2890" i="4"/>
  <c r="AJ2890" i="4"/>
  <c r="AI2890" i="4"/>
  <c r="K2890" i="4"/>
  <c r="L2890" i="4"/>
  <c r="M2890" i="4"/>
  <c r="N2890" i="4"/>
  <c r="O2890" i="4"/>
  <c r="H2890" i="4"/>
  <c r="I2890" i="4"/>
  <c r="G2890" i="4"/>
  <c r="F2890" i="4"/>
  <c r="E2890" i="4"/>
  <c r="D2890" i="4"/>
  <c r="AR2889" i="4"/>
  <c r="C2889" i="4"/>
  <c r="AP2889" i="4"/>
  <c r="AO2889" i="4"/>
  <c r="AN2889" i="4"/>
  <c r="AM2889" i="4"/>
  <c r="AL2889" i="4"/>
  <c r="AK2889" i="4"/>
  <c r="AJ2889" i="4"/>
  <c r="AI2889" i="4"/>
  <c r="K2889" i="4"/>
  <c r="L2889" i="4"/>
  <c r="M2889" i="4"/>
  <c r="N2889" i="4"/>
  <c r="O2889" i="4"/>
  <c r="H2889" i="4"/>
  <c r="I2889" i="4"/>
  <c r="G2889" i="4"/>
  <c r="F2889" i="4"/>
  <c r="E2889" i="4"/>
  <c r="D2889" i="4"/>
  <c r="AR2888" i="4"/>
  <c r="C2888" i="4"/>
  <c r="AP2888" i="4"/>
  <c r="AO2888" i="4"/>
  <c r="AN2888" i="4"/>
  <c r="AM2888" i="4"/>
  <c r="AL2888" i="4"/>
  <c r="AK2888" i="4"/>
  <c r="AJ2888" i="4"/>
  <c r="AI2888" i="4"/>
  <c r="K2888" i="4"/>
  <c r="L2888" i="4"/>
  <c r="M2888" i="4"/>
  <c r="N2888" i="4"/>
  <c r="O2888" i="4"/>
  <c r="H2888" i="4"/>
  <c r="I2888" i="4"/>
  <c r="G2888" i="4"/>
  <c r="F2888" i="4"/>
  <c r="E2888" i="4"/>
  <c r="D2888" i="4"/>
  <c r="AR2887" i="4"/>
  <c r="C2887" i="4"/>
  <c r="AP2887" i="4"/>
  <c r="AO2887" i="4"/>
  <c r="AN2887" i="4"/>
  <c r="AM2887" i="4"/>
  <c r="AL2887" i="4"/>
  <c r="AK2887" i="4"/>
  <c r="AJ2887" i="4"/>
  <c r="AI2887" i="4"/>
  <c r="K2887" i="4"/>
  <c r="L2887" i="4"/>
  <c r="M2887" i="4"/>
  <c r="N2887" i="4"/>
  <c r="O2887" i="4"/>
  <c r="H2887" i="4"/>
  <c r="I2887" i="4"/>
  <c r="G2887" i="4"/>
  <c r="F2887" i="4"/>
  <c r="E2887" i="4"/>
  <c r="D2887" i="4"/>
  <c r="AR2886" i="4"/>
  <c r="C2886" i="4"/>
  <c r="AP2886" i="4"/>
  <c r="AO2886" i="4"/>
  <c r="AN2886" i="4"/>
  <c r="AM2886" i="4"/>
  <c r="AL2886" i="4"/>
  <c r="AK2886" i="4"/>
  <c r="AJ2886" i="4"/>
  <c r="AI2886" i="4"/>
  <c r="K2886" i="4"/>
  <c r="L2886" i="4"/>
  <c r="M2886" i="4"/>
  <c r="N2886" i="4"/>
  <c r="O2886" i="4"/>
  <c r="H2886" i="4"/>
  <c r="I2886" i="4"/>
  <c r="G2886" i="4"/>
  <c r="F2886" i="4"/>
  <c r="E2886" i="4"/>
  <c r="D2886" i="4"/>
  <c r="AR2885" i="4"/>
  <c r="C2885" i="4"/>
  <c r="AP2885" i="4"/>
  <c r="AO2885" i="4"/>
  <c r="AN2885" i="4"/>
  <c r="AM2885" i="4"/>
  <c r="AL2885" i="4"/>
  <c r="AK2885" i="4"/>
  <c r="AJ2885" i="4"/>
  <c r="AI2885" i="4"/>
  <c r="K2885" i="4"/>
  <c r="L2885" i="4"/>
  <c r="M2885" i="4"/>
  <c r="N2885" i="4"/>
  <c r="O2885" i="4"/>
  <c r="H2885" i="4"/>
  <c r="I2885" i="4"/>
  <c r="G2885" i="4"/>
  <c r="F2885" i="4"/>
  <c r="E2885" i="4"/>
  <c r="D2885" i="4"/>
  <c r="AR2884" i="4"/>
  <c r="C2884" i="4"/>
  <c r="AP2884" i="4"/>
  <c r="AO2884" i="4"/>
  <c r="AN2884" i="4"/>
  <c r="AM2884" i="4"/>
  <c r="AL2884" i="4"/>
  <c r="AK2884" i="4"/>
  <c r="AJ2884" i="4"/>
  <c r="AI2884" i="4"/>
  <c r="K2884" i="4"/>
  <c r="L2884" i="4"/>
  <c r="M2884" i="4"/>
  <c r="N2884" i="4"/>
  <c r="O2884" i="4"/>
  <c r="H2884" i="4"/>
  <c r="I2884" i="4"/>
  <c r="G2884" i="4"/>
  <c r="F2884" i="4"/>
  <c r="E2884" i="4"/>
  <c r="D2884" i="4"/>
  <c r="AR2883" i="4"/>
  <c r="C2883" i="4"/>
  <c r="AP2883" i="4"/>
  <c r="AO2883" i="4"/>
  <c r="AN2883" i="4"/>
  <c r="AM2883" i="4"/>
  <c r="AL2883" i="4"/>
  <c r="AK2883" i="4"/>
  <c r="AJ2883" i="4"/>
  <c r="AI2883" i="4"/>
  <c r="K2883" i="4"/>
  <c r="L2883" i="4"/>
  <c r="M2883" i="4"/>
  <c r="N2883" i="4"/>
  <c r="O2883" i="4"/>
  <c r="H2883" i="4"/>
  <c r="I2883" i="4"/>
  <c r="G2883" i="4"/>
  <c r="F2883" i="4"/>
  <c r="E2883" i="4"/>
  <c r="D2883" i="4"/>
  <c r="AR2882" i="4"/>
  <c r="C2882" i="4"/>
  <c r="AP2882" i="4"/>
  <c r="AO2882" i="4"/>
  <c r="AN2882" i="4"/>
  <c r="AM2882" i="4"/>
  <c r="AL2882" i="4"/>
  <c r="AK2882" i="4"/>
  <c r="AJ2882" i="4"/>
  <c r="AI2882" i="4"/>
  <c r="K2882" i="4"/>
  <c r="L2882" i="4"/>
  <c r="M2882" i="4"/>
  <c r="N2882" i="4"/>
  <c r="O2882" i="4"/>
  <c r="H2882" i="4"/>
  <c r="I2882" i="4"/>
  <c r="G2882" i="4"/>
  <c r="F2882" i="4"/>
  <c r="E2882" i="4"/>
  <c r="D2882" i="4"/>
  <c r="AR2881" i="4"/>
  <c r="C2881" i="4"/>
  <c r="AP2881" i="4"/>
  <c r="AO2881" i="4"/>
  <c r="AN2881" i="4"/>
  <c r="AM2881" i="4"/>
  <c r="AL2881" i="4"/>
  <c r="AK2881" i="4"/>
  <c r="AJ2881" i="4"/>
  <c r="AI2881" i="4"/>
  <c r="K2881" i="4"/>
  <c r="L2881" i="4"/>
  <c r="M2881" i="4"/>
  <c r="N2881" i="4"/>
  <c r="O2881" i="4"/>
  <c r="H2881" i="4"/>
  <c r="I2881" i="4"/>
  <c r="G2881" i="4"/>
  <c r="F2881" i="4"/>
  <c r="E2881" i="4"/>
  <c r="D2881" i="4"/>
  <c r="AR2880" i="4"/>
  <c r="C2880" i="4"/>
  <c r="AP2880" i="4"/>
  <c r="AO2880" i="4"/>
  <c r="AN2880" i="4"/>
  <c r="AM2880" i="4"/>
  <c r="AL2880" i="4"/>
  <c r="AK2880" i="4"/>
  <c r="AJ2880" i="4"/>
  <c r="AI2880" i="4"/>
  <c r="K2880" i="4"/>
  <c r="L2880" i="4"/>
  <c r="M2880" i="4"/>
  <c r="N2880" i="4"/>
  <c r="O2880" i="4"/>
  <c r="H2880" i="4"/>
  <c r="I2880" i="4"/>
  <c r="G2880" i="4"/>
  <c r="F2880" i="4"/>
  <c r="E2880" i="4"/>
  <c r="D2880" i="4"/>
  <c r="AR2879" i="4"/>
  <c r="C2879" i="4"/>
  <c r="AP2879" i="4"/>
  <c r="AO2879" i="4"/>
  <c r="AN2879" i="4"/>
  <c r="AM2879" i="4"/>
  <c r="AL2879" i="4"/>
  <c r="AK2879" i="4"/>
  <c r="AJ2879" i="4"/>
  <c r="AI2879" i="4"/>
  <c r="K2879" i="4"/>
  <c r="L2879" i="4"/>
  <c r="M2879" i="4"/>
  <c r="N2879" i="4"/>
  <c r="O2879" i="4"/>
  <c r="H2879" i="4"/>
  <c r="I2879" i="4"/>
  <c r="G2879" i="4"/>
  <c r="F2879" i="4"/>
  <c r="E2879" i="4"/>
  <c r="D2879" i="4"/>
  <c r="AR2878" i="4"/>
  <c r="C2878" i="4"/>
  <c r="AP2878" i="4"/>
  <c r="AO2878" i="4"/>
  <c r="AN2878" i="4"/>
  <c r="AM2878" i="4"/>
  <c r="AL2878" i="4"/>
  <c r="AK2878" i="4"/>
  <c r="AJ2878" i="4"/>
  <c r="AI2878" i="4"/>
  <c r="K2878" i="4"/>
  <c r="L2878" i="4"/>
  <c r="M2878" i="4"/>
  <c r="N2878" i="4"/>
  <c r="O2878" i="4"/>
  <c r="H2878" i="4"/>
  <c r="I2878" i="4"/>
  <c r="G2878" i="4"/>
  <c r="F2878" i="4"/>
  <c r="E2878" i="4"/>
  <c r="D2878" i="4"/>
  <c r="AR2877" i="4"/>
  <c r="C2877" i="4"/>
  <c r="AP2877" i="4"/>
  <c r="AO2877" i="4"/>
  <c r="AN2877" i="4"/>
  <c r="AM2877" i="4"/>
  <c r="AL2877" i="4"/>
  <c r="AK2877" i="4"/>
  <c r="AJ2877" i="4"/>
  <c r="AI2877" i="4"/>
  <c r="K2877" i="4"/>
  <c r="L2877" i="4"/>
  <c r="M2877" i="4"/>
  <c r="N2877" i="4"/>
  <c r="O2877" i="4"/>
  <c r="H2877" i="4"/>
  <c r="I2877" i="4"/>
  <c r="G2877" i="4"/>
  <c r="F2877" i="4"/>
  <c r="E2877" i="4"/>
  <c r="D2877" i="4"/>
  <c r="AR2876" i="4"/>
  <c r="C2876" i="4"/>
  <c r="AP2876" i="4"/>
  <c r="AO2876" i="4"/>
  <c r="AN2876" i="4"/>
  <c r="AM2876" i="4"/>
  <c r="AL2876" i="4"/>
  <c r="AK2876" i="4"/>
  <c r="AJ2876" i="4"/>
  <c r="AI2876" i="4"/>
  <c r="K2876" i="4"/>
  <c r="L2876" i="4"/>
  <c r="M2876" i="4"/>
  <c r="N2876" i="4"/>
  <c r="O2876" i="4"/>
  <c r="H2876" i="4"/>
  <c r="I2876" i="4"/>
  <c r="G2876" i="4"/>
  <c r="F2876" i="4"/>
  <c r="E2876" i="4"/>
  <c r="D2876" i="4"/>
  <c r="AR2875" i="4"/>
  <c r="C2875" i="4"/>
  <c r="AP2875" i="4"/>
  <c r="AO2875" i="4"/>
  <c r="AN2875" i="4"/>
  <c r="AM2875" i="4"/>
  <c r="AL2875" i="4"/>
  <c r="AK2875" i="4"/>
  <c r="AJ2875" i="4"/>
  <c r="AI2875" i="4"/>
  <c r="K2875" i="4"/>
  <c r="L2875" i="4"/>
  <c r="M2875" i="4"/>
  <c r="N2875" i="4"/>
  <c r="O2875" i="4"/>
  <c r="H2875" i="4"/>
  <c r="I2875" i="4"/>
  <c r="G2875" i="4"/>
  <c r="F2875" i="4"/>
  <c r="E2875" i="4"/>
  <c r="D2875" i="4"/>
  <c r="AR2874" i="4"/>
  <c r="C2874" i="4"/>
  <c r="AP2874" i="4"/>
  <c r="AO2874" i="4"/>
  <c r="AN2874" i="4"/>
  <c r="AM2874" i="4"/>
  <c r="AL2874" i="4"/>
  <c r="AK2874" i="4"/>
  <c r="AJ2874" i="4"/>
  <c r="AI2874" i="4"/>
  <c r="K2874" i="4"/>
  <c r="L2874" i="4"/>
  <c r="M2874" i="4"/>
  <c r="N2874" i="4"/>
  <c r="O2874" i="4"/>
  <c r="H2874" i="4"/>
  <c r="I2874" i="4"/>
  <c r="G2874" i="4"/>
  <c r="F2874" i="4"/>
  <c r="E2874" i="4"/>
  <c r="D2874" i="4"/>
  <c r="AR2873" i="4"/>
  <c r="C2873" i="4"/>
  <c r="AP2873" i="4"/>
  <c r="AO2873" i="4"/>
  <c r="AN2873" i="4"/>
  <c r="AM2873" i="4"/>
  <c r="AL2873" i="4"/>
  <c r="AK2873" i="4"/>
  <c r="AJ2873" i="4"/>
  <c r="AI2873" i="4"/>
  <c r="K2873" i="4"/>
  <c r="L2873" i="4"/>
  <c r="M2873" i="4"/>
  <c r="N2873" i="4"/>
  <c r="O2873" i="4"/>
  <c r="H2873" i="4"/>
  <c r="I2873" i="4"/>
  <c r="G2873" i="4"/>
  <c r="F2873" i="4"/>
  <c r="E2873" i="4"/>
  <c r="D2873" i="4"/>
  <c r="AR2872" i="4"/>
  <c r="C2872" i="4"/>
  <c r="AP2872" i="4"/>
  <c r="AO2872" i="4"/>
  <c r="AN2872" i="4"/>
  <c r="AM2872" i="4"/>
  <c r="AL2872" i="4"/>
  <c r="AK2872" i="4"/>
  <c r="AJ2872" i="4"/>
  <c r="AI2872" i="4"/>
  <c r="K2872" i="4"/>
  <c r="L2872" i="4"/>
  <c r="M2872" i="4"/>
  <c r="N2872" i="4"/>
  <c r="O2872" i="4"/>
  <c r="H2872" i="4"/>
  <c r="I2872" i="4"/>
  <c r="G2872" i="4"/>
  <c r="F2872" i="4"/>
  <c r="E2872" i="4"/>
  <c r="D2872" i="4"/>
  <c r="AR2871" i="4"/>
  <c r="C2871" i="4"/>
  <c r="AP2871" i="4"/>
  <c r="AO2871" i="4"/>
  <c r="AN2871" i="4"/>
  <c r="AM2871" i="4"/>
  <c r="AL2871" i="4"/>
  <c r="AK2871" i="4"/>
  <c r="AJ2871" i="4"/>
  <c r="AI2871" i="4"/>
  <c r="K2871" i="4"/>
  <c r="L2871" i="4"/>
  <c r="M2871" i="4"/>
  <c r="N2871" i="4"/>
  <c r="O2871" i="4"/>
  <c r="H2871" i="4"/>
  <c r="I2871" i="4"/>
  <c r="G2871" i="4"/>
  <c r="F2871" i="4"/>
  <c r="E2871" i="4"/>
  <c r="D2871" i="4"/>
  <c r="AR2870" i="4"/>
  <c r="C2870" i="4"/>
  <c r="AP2870" i="4"/>
  <c r="AO2870" i="4"/>
  <c r="AN2870" i="4"/>
  <c r="AM2870" i="4"/>
  <c r="AL2870" i="4"/>
  <c r="AK2870" i="4"/>
  <c r="AJ2870" i="4"/>
  <c r="AI2870" i="4"/>
  <c r="K2870" i="4"/>
  <c r="L2870" i="4"/>
  <c r="M2870" i="4"/>
  <c r="N2870" i="4"/>
  <c r="O2870" i="4"/>
  <c r="H2870" i="4"/>
  <c r="I2870" i="4"/>
  <c r="G2870" i="4"/>
  <c r="F2870" i="4"/>
  <c r="E2870" i="4"/>
  <c r="D2870" i="4"/>
  <c r="AR2869" i="4"/>
  <c r="C2869" i="4"/>
  <c r="AP2869" i="4"/>
  <c r="AO2869" i="4"/>
  <c r="AN2869" i="4"/>
  <c r="AM2869" i="4"/>
  <c r="AL2869" i="4"/>
  <c r="AK2869" i="4"/>
  <c r="AJ2869" i="4"/>
  <c r="AI2869" i="4"/>
  <c r="K2869" i="4"/>
  <c r="L2869" i="4"/>
  <c r="M2869" i="4"/>
  <c r="N2869" i="4"/>
  <c r="O2869" i="4"/>
  <c r="H2869" i="4"/>
  <c r="I2869" i="4"/>
  <c r="G2869" i="4"/>
  <c r="F2869" i="4"/>
  <c r="E2869" i="4"/>
  <c r="D2869" i="4"/>
  <c r="AR2868" i="4"/>
  <c r="C2868" i="4"/>
  <c r="AP2868" i="4"/>
  <c r="AO2868" i="4"/>
  <c r="AN2868" i="4"/>
  <c r="AM2868" i="4"/>
  <c r="AL2868" i="4"/>
  <c r="AK2868" i="4"/>
  <c r="AJ2868" i="4"/>
  <c r="AI2868" i="4"/>
  <c r="K2868" i="4"/>
  <c r="L2868" i="4"/>
  <c r="M2868" i="4"/>
  <c r="N2868" i="4"/>
  <c r="O2868" i="4"/>
  <c r="H2868" i="4"/>
  <c r="I2868" i="4"/>
  <c r="G2868" i="4"/>
  <c r="F2868" i="4"/>
  <c r="E2868" i="4"/>
  <c r="D2868" i="4"/>
  <c r="AR2867" i="4"/>
  <c r="C2867" i="4"/>
  <c r="AP2867" i="4"/>
  <c r="AO2867" i="4"/>
  <c r="AN2867" i="4"/>
  <c r="AM2867" i="4"/>
  <c r="AL2867" i="4"/>
  <c r="AK2867" i="4"/>
  <c r="AJ2867" i="4"/>
  <c r="AI2867" i="4"/>
  <c r="K2867" i="4"/>
  <c r="L2867" i="4"/>
  <c r="M2867" i="4"/>
  <c r="N2867" i="4"/>
  <c r="O2867" i="4"/>
  <c r="H2867" i="4"/>
  <c r="I2867" i="4"/>
  <c r="G2867" i="4"/>
  <c r="F2867" i="4"/>
  <c r="E2867" i="4"/>
  <c r="D2867" i="4"/>
  <c r="AR2866" i="4"/>
  <c r="C2866" i="4"/>
  <c r="AP2866" i="4"/>
  <c r="AO2866" i="4"/>
  <c r="AN2866" i="4"/>
  <c r="AM2866" i="4"/>
  <c r="AL2866" i="4"/>
  <c r="AK2866" i="4"/>
  <c r="AJ2866" i="4"/>
  <c r="AI2866" i="4"/>
  <c r="K2866" i="4"/>
  <c r="L2866" i="4"/>
  <c r="M2866" i="4"/>
  <c r="N2866" i="4"/>
  <c r="O2866" i="4"/>
  <c r="H2866" i="4"/>
  <c r="I2866" i="4"/>
  <c r="G2866" i="4"/>
  <c r="F2866" i="4"/>
  <c r="E2866" i="4"/>
  <c r="D2866" i="4"/>
  <c r="AR2865" i="4"/>
  <c r="C2865" i="4"/>
  <c r="AP2865" i="4"/>
  <c r="AO2865" i="4"/>
  <c r="AN2865" i="4"/>
  <c r="AM2865" i="4"/>
  <c r="AL2865" i="4"/>
  <c r="AK2865" i="4"/>
  <c r="AJ2865" i="4"/>
  <c r="AI2865" i="4"/>
  <c r="K2865" i="4"/>
  <c r="L2865" i="4"/>
  <c r="M2865" i="4"/>
  <c r="N2865" i="4"/>
  <c r="O2865" i="4"/>
  <c r="H2865" i="4"/>
  <c r="I2865" i="4"/>
  <c r="G2865" i="4"/>
  <c r="F2865" i="4"/>
  <c r="E2865" i="4"/>
  <c r="D2865" i="4"/>
  <c r="AR2864" i="4"/>
  <c r="C2864" i="4"/>
  <c r="AP2864" i="4"/>
  <c r="AO2864" i="4"/>
  <c r="AN2864" i="4"/>
  <c r="AM2864" i="4"/>
  <c r="AL2864" i="4"/>
  <c r="AK2864" i="4"/>
  <c r="AJ2864" i="4"/>
  <c r="AI2864" i="4"/>
  <c r="K2864" i="4"/>
  <c r="L2864" i="4"/>
  <c r="M2864" i="4"/>
  <c r="N2864" i="4"/>
  <c r="O2864" i="4"/>
  <c r="H2864" i="4"/>
  <c r="I2864" i="4"/>
  <c r="G2864" i="4"/>
  <c r="F2864" i="4"/>
  <c r="E2864" i="4"/>
  <c r="D2864" i="4"/>
  <c r="AR2863" i="4"/>
  <c r="C2863" i="4"/>
  <c r="AP2863" i="4"/>
  <c r="AO2863" i="4"/>
  <c r="AN2863" i="4"/>
  <c r="AM2863" i="4"/>
  <c r="AL2863" i="4"/>
  <c r="AK2863" i="4"/>
  <c r="AJ2863" i="4"/>
  <c r="AI2863" i="4"/>
  <c r="K2863" i="4"/>
  <c r="L2863" i="4"/>
  <c r="M2863" i="4"/>
  <c r="N2863" i="4"/>
  <c r="O2863" i="4"/>
  <c r="H2863" i="4"/>
  <c r="I2863" i="4"/>
  <c r="G2863" i="4"/>
  <c r="F2863" i="4"/>
  <c r="E2863" i="4"/>
  <c r="D2863" i="4"/>
  <c r="AR2862" i="4"/>
  <c r="C2862" i="4"/>
  <c r="AP2862" i="4"/>
  <c r="AO2862" i="4"/>
  <c r="AN2862" i="4"/>
  <c r="AM2862" i="4"/>
  <c r="AL2862" i="4"/>
  <c r="AK2862" i="4"/>
  <c r="AJ2862" i="4"/>
  <c r="AI2862" i="4"/>
  <c r="K2862" i="4"/>
  <c r="L2862" i="4"/>
  <c r="M2862" i="4"/>
  <c r="N2862" i="4"/>
  <c r="O2862" i="4"/>
  <c r="H2862" i="4"/>
  <c r="I2862" i="4"/>
  <c r="G2862" i="4"/>
  <c r="F2862" i="4"/>
  <c r="E2862" i="4"/>
  <c r="D2862" i="4"/>
  <c r="AR2861" i="4"/>
  <c r="C2861" i="4"/>
  <c r="AP2861" i="4"/>
  <c r="AO2861" i="4"/>
  <c r="AN2861" i="4"/>
  <c r="AM2861" i="4"/>
  <c r="AL2861" i="4"/>
  <c r="AK2861" i="4"/>
  <c r="AJ2861" i="4"/>
  <c r="AI2861" i="4"/>
  <c r="K2861" i="4"/>
  <c r="L2861" i="4"/>
  <c r="M2861" i="4"/>
  <c r="N2861" i="4"/>
  <c r="O2861" i="4"/>
  <c r="H2861" i="4"/>
  <c r="I2861" i="4"/>
  <c r="G2861" i="4"/>
  <c r="F2861" i="4"/>
  <c r="E2861" i="4"/>
  <c r="D2861" i="4"/>
  <c r="AR2860" i="4"/>
  <c r="C2860" i="4"/>
  <c r="AP2860" i="4"/>
  <c r="AO2860" i="4"/>
  <c r="AN2860" i="4"/>
  <c r="AM2860" i="4"/>
  <c r="AL2860" i="4"/>
  <c r="AK2860" i="4"/>
  <c r="AJ2860" i="4"/>
  <c r="AI2860" i="4"/>
  <c r="K2860" i="4"/>
  <c r="L2860" i="4"/>
  <c r="M2860" i="4"/>
  <c r="N2860" i="4"/>
  <c r="O2860" i="4"/>
  <c r="H2860" i="4"/>
  <c r="I2860" i="4"/>
  <c r="G2860" i="4"/>
  <c r="F2860" i="4"/>
  <c r="E2860" i="4"/>
  <c r="D2860" i="4"/>
  <c r="AR2859" i="4"/>
  <c r="C2859" i="4"/>
  <c r="AP2859" i="4"/>
  <c r="AO2859" i="4"/>
  <c r="AN2859" i="4"/>
  <c r="AM2859" i="4"/>
  <c r="AL2859" i="4"/>
  <c r="AK2859" i="4"/>
  <c r="AJ2859" i="4"/>
  <c r="AI2859" i="4"/>
  <c r="K2859" i="4"/>
  <c r="L2859" i="4"/>
  <c r="M2859" i="4"/>
  <c r="N2859" i="4"/>
  <c r="O2859" i="4"/>
  <c r="H2859" i="4"/>
  <c r="I2859" i="4"/>
  <c r="G2859" i="4"/>
  <c r="F2859" i="4"/>
  <c r="E2859" i="4"/>
  <c r="D2859" i="4"/>
  <c r="AR2858" i="4"/>
  <c r="C2858" i="4"/>
  <c r="AP2858" i="4"/>
  <c r="AO2858" i="4"/>
  <c r="AN2858" i="4"/>
  <c r="AM2858" i="4"/>
  <c r="AL2858" i="4"/>
  <c r="AK2858" i="4"/>
  <c r="AJ2858" i="4"/>
  <c r="AI2858" i="4"/>
  <c r="K2858" i="4"/>
  <c r="L2858" i="4"/>
  <c r="M2858" i="4"/>
  <c r="N2858" i="4"/>
  <c r="O2858" i="4"/>
  <c r="H2858" i="4"/>
  <c r="I2858" i="4"/>
  <c r="G2858" i="4"/>
  <c r="F2858" i="4"/>
  <c r="E2858" i="4"/>
  <c r="D2858" i="4"/>
  <c r="AR2857" i="4"/>
  <c r="C2857" i="4"/>
  <c r="AP2857" i="4"/>
  <c r="AO2857" i="4"/>
  <c r="AN2857" i="4"/>
  <c r="AM2857" i="4"/>
  <c r="AL2857" i="4"/>
  <c r="AK2857" i="4"/>
  <c r="AJ2857" i="4"/>
  <c r="AI2857" i="4"/>
  <c r="K2857" i="4"/>
  <c r="L2857" i="4"/>
  <c r="M2857" i="4"/>
  <c r="N2857" i="4"/>
  <c r="O2857" i="4"/>
  <c r="H2857" i="4"/>
  <c r="I2857" i="4"/>
  <c r="G2857" i="4"/>
  <c r="F2857" i="4"/>
  <c r="E2857" i="4"/>
  <c r="D2857" i="4"/>
  <c r="AR2856" i="4"/>
  <c r="C2856" i="4"/>
  <c r="AP2856" i="4"/>
  <c r="AO2856" i="4"/>
  <c r="AN2856" i="4"/>
  <c r="AM2856" i="4"/>
  <c r="AL2856" i="4"/>
  <c r="AK2856" i="4"/>
  <c r="AJ2856" i="4"/>
  <c r="AI2856" i="4"/>
  <c r="K2856" i="4"/>
  <c r="L2856" i="4"/>
  <c r="M2856" i="4"/>
  <c r="N2856" i="4"/>
  <c r="O2856" i="4"/>
  <c r="H2856" i="4"/>
  <c r="I2856" i="4"/>
  <c r="G2856" i="4"/>
  <c r="F2856" i="4"/>
  <c r="E2856" i="4"/>
  <c r="D2856" i="4"/>
  <c r="AR2855" i="4"/>
  <c r="C2855" i="4"/>
  <c r="AP2855" i="4"/>
  <c r="AO2855" i="4"/>
  <c r="AN2855" i="4"/>
  <c r="AM2855" i="4"/>
  <c r="AL2855" i="4"/>
  <c r="AK2855" i="4"/>
  <c r="AJ2855" i="4"/>
  <c r="AI2855" i="4"/>
  <c r="K2855" i="4"/>
  <c r="L2855" i="4"/>
  <c r="M2855" i="4"/>
  <c r="N2855" i="4"/>
  <c r="O2855" i="4"/>
  <c r="H2855" i="4"/>
  <c r="I2855" i="4"/>
  <c r="G2855" i="4"/>
  <c r="F2855" i="4"/>
  <c r="E2855" i="4"/>
  <c r="D2855" i="4"/>
  <c r="AR2854" i="4"/>
  <c r="C2854" i="4"/>
  <c r="AP2854" i="4"/>
  <c r="AO2854" i="4"/>
  <c r="AN2854" i="4"/>
  <c r="AM2854" i="4"/>
  <c r="AL2854" i="4"/>
  <c r="AK2854" i="4"/>
  <c r="AJ2854" i="4"/>
  <c r="AI2854" i="4"/>
  <c r="K2854" i="4"/>
  <c r="L2854" i="4"/>
  <c r="M2854" i="4"/>
  <c r="N2854" i="4"/>
  <c r="O2854" i="4"/>
  <c r="H2854" i="4"/>
  <c r="I2854" i="4"/>
  <c r="G2854" i="4"/>
  <c r="F2854" i="4"/>
  <c r="E2854" i="4"/>
  <c r="D2854" i="4"/>
  <c r="AR2853" i="4"/>
  <c r="C2853" i="4"/>
  <c r="AP2853" i="4"/>
  <c r="AO2853" i="4"/>
  <c r="AN2853" i="4"/>
  <c r="AM2853" i="4"/>
  <c r="AL2853" i="4"/>
  <c r="AK2853" i="4"/>
  <c r="AJ2853" i="4"/>
  <c r="AI2853" i="4"/>
  <c r="K2853" i="4"/>
  <c r="L2853" i="4"/>
  <c r="M2853" i="4"/>
  <c r="N2853" i="4"/>
  <c r="O2853" i="4"/>
  <c r="H2853" i="4"/>
  <c r="I2853" i="4"/>
  <c r="G2853" i="4"/>
  <c r="F2853" i="4"/>
  <c r="E2853" i="4"/>
  <c r="D2853" i="4"/>
  <c r="C1095" i="4"/>
  <c r="N1095" i="4"/>
  <c r="C1096" i="4"/>
  <c r="N1096" i="4"/>
  <c r="C1097" i="4"/>
  <c r="N1097" i="4"/>
  <c r="C1098" i="4"/>
  <c r="N1098" i="4"/>
  <c r="C1099" i="4"/>
  <c r="N1099" i="4"/>
  <c r="C1100" i="4"/>
  <c r="N1100" i="4"/>
  <c r="C1101" i="4"/>
  <c r="N1101" i="4"/>
  <c r="C1102" i="4"/>
  <c r="N1102" i="4"/>
  <c r="C1103" i="4"/>
  <c r="N1103" i="4"/>
  <c r="C1104" i="4"/>
  <c r="N1104" i="4"/>
  <c r="C1105" i="4"/>
  <c r="N1105" i="4"/>
  <c r="C1106" i="4"/>
  <c r="N1106" i="4"/>
  <c r="C1107" i="4"/>
  <c r="N1107" i="4"/>
  <c r="C1108" i="4"/>
  <c r="N1108" i="4"/>
  <c r="C1109" i="4"/>
  <c r="N1109" i="4"/>
  <c r="C1110" i="4"/>
  <c r="N1110" i="4"/>
  <c r="C1111" i="4"/>
  <c r="N1111" i="4"/>
  <c r="C1112" i="4"/>
  <c r="N1112" i="4"/>
  <c r="C1113" i="4"/>
  <c r="N1113" i="4"/>
  <c r="C1114" i="4"/>
  <c r="N1114" i="4"/>
  <c r="C1115" i="4"/>
  <c r="N1115" i="4"/>
  <c r="C1116" i="4"/>
  <c r="N1116" i="4"/>
  <c r="C1117" i="4"/>
  <c r="N1117" i="4"/>
  <c r="C1118" i="4"/>
  <c r="N1118" i="4"/>
  <c r="C1119" i="4"/>
  <c r="N1119" i="4"/>
  <c r="C1120" i="4"/>
  <c r="N1120" i="4"/>
  <c r="C1121" i="4"/>
  <c r="N1121" i="4"/>
  <c r="C1122" i="4"/>
  <c r="N1122" i="4"/>
  <c r="C1123" i="4"/>
  <c r="N1123" i="4"/>
  <c r="C1124" i="4"/>
  <c r="N1124" i="4"/>
  <c r="C1125" i="4"/>
  <c r="N1125" i="4"/>
  <c r="C1126" i="4"/>
  <c r="N1126" i="4"/>
  <c r="C1127" i="4"/>
  <c r="N1127" i="4"/>
  <c r="C1128" i="4"/>
  <c r="N1128" i="4"/>
  <c r="C1129" i="4"/>
  <c r="N1129" i="4"/>
  <c r="C1130" i="4"/>
  <c r="N1130" i="4"/>
  <c r="C1131" i="4"/>
  <c r="N1131" i="4"/>
  <c r="C1132" i="4"/>
  <c r="N1132" i="4"/>
  <c r="C1133" i="4"/>
  <c r="N1133" i="4"/>
  <c r="C1134" i="4"/>
  <c r="N1134" i="4"/>
  <c r="C1135" i="4"/>
  <c r="N1135" i="4"/>
  <c r="C1136" i="4"/>
  <c r="N1136" i="4"/>
  <c r="C1137" i="4"/>
  <c r="N1137" i="4"/>
  <c r="C1138" i="4"/>
  <c r="N1138" i="4"/>
  <c r="C1139" i="4"/>
  <c r="N1139" i="4"/>
  <c r="C1140" i="4"/>
  <c r="N1140" i="4"/>
  <c r="C1141" i="4"/>
  <c r="N1141" i="4"/>
  <c r="C1142" i="4"/>
  <c r="N1142" i="4"/>
  <c r="C1143" i="4"/>
  <c r="N1143" i="4"/>
  <c r="C1144" i="4"/>
  <c r="N1144" i="4"/>
  <c r="C1145" i="4"/>
  <c r="N1145" i="4"/>
  <c r="C1146" i="4"/>
  <c r="N1146" i="4"/>
  <c r="C1147" i="4"/>
  <c r="N1147" i="4"/>
  <c r="C1148" i="4"/>
  <c r="N1148" i="4"/>
  <c r="C1149" i="4"/>
  <c r="N1149" i="4"/>
  <c r="C1150" i="4"/>
  <c r="N1150" i="4"/>
  <c r="C1151" i="4"/>
  <c r="N1151" i="4"/>
  <c r="C1152" i="4"/>
  <c r="N1152" i="4"/>
  <c r="C1153" i="4"/>
  <c r="N1153" i="4"/>
  <c r="C1154" i="4"/>
  <c r="N1154" i="4"/>
  <c r="C1155" i="4"/>
  <c r="N1155" i="4"/>
  <c r="C1156" i="4"/>
  <c r="N1156" i="4"/>
  <c r="C1157" i="4"/>
  <c r="N1157" i="4"/>
  <c r="C1158" i="4"/>
  <c r="N1158" i="4"/>
  <c r="C1159" i="4"/>
  <c r="N1159" i="4"/>
  <c r="C1160" i="4"/>
  <c r="N1160" i="4"/>
  <c r="C1161" i="4"/>
  <c r="N1161" i="4"/>
  <c r="C1162" i="4"/>
  <c r="N1162" i="4"/>
  <c r="C1163" i="4"/>
  <c r="N1163" i="4"/>
  <c r="C1164" i="4"/>
  <c r="N1164" i="4"/>
  <c r="C1166" i="4"/>
  <c r="N1166" i="4"/>
  <c r="C1167" i="4"/>
  <c r="N1167" i="4"/>
  <c r="C1168" i="4"/>
  <c r="N1168" i="4"/>
  <c r="C1169" i="4"/>
  <c r="N1169" i="4"/>
  <c r="C1170" i="4"/>
  <c r="N1170" i="4"/>
  <c r="C1171" i="4"/>
  <c r="N1171" i="4"/>
  <c r="C1172" i="4"/>
  <c r="N1172" i="4"/>
  <c r="C1173" i="4"/>
  <c r="N1173" i="4"/>
  <c r="C1174" i="4"/>
  <c r="N1174" i="4"/>
  <c r="C1175" i="4"/>
  <c r="N1175" i="4"/>
  <c r="C1176" i="4"/>
  <c r="N1176" i="4"/>
  <c r="C1177" i="4"/>
  <c r="N1177" i="4"/>
  <c r="C1178" i="4"/>
  <c r="N1178" i="4"/>
  <c r="C1179" i="4"/>
  <c r="N1179" i="4"/>
  <c r="C1180" i="4"/>
  <c r="N1180" i="4"/>
  <c r="C1181" i="4"/>
  <c r="N1181" i="4"/>
  <c r="C1182" i="4"/>
  <c r="N1182" i="4"/>
  <c r="C1183" i="4"/>
  <c r="N1183" i="4"/>
  <c r="C1184" i="4"/>
  <c r="N1184"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6" i="4"/>
  <c r="M1167" i="4"/>
  <c r="M1168" i="4"/>
  <c r="M1169" i="4"/>
  <c r="M1170" i="4"/>
  <c r="M1171" i="4"/>
  <c r="M1172" i="4"/>
  <c r="M1173" i="4"/>
  <c r="M1174" i="4"/>
  <c r="M1175" i="4"/>
  <c r="M1176" i="4"/>
  <c r="M1177" i="4"/>
  <c r="M1178" i="4"/>
  <c r="M1179" i="4"/>
  <c r="M1180" i="4"/>
  <c r="M1181" i="4"/>
  <c r="M1182" i="4"/>
  <c r="M1183" i="4"/>
  <c r="M1184"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6" i="4"/>
  <c r="L1167" i="4"/>
  <c r="L1168" i="4"/>
  <c r="L1169" i="4"/>
  <c r="L1170" i="4"/>
  <c r="L1171" i="4"/>
  <c r="L1172" i="4"/>
  <c r="L1173" i="4"/>
  <c r="L1174" i="4"/>
  <c r="L1175" i="4"/>
  <c r="L1176" i="4"/>
  <c r="L1177" i="4"/>
  <c r="L1178" i="4"/>
  <c r="L1179" i="4"/>
  <c r="L1180" i="4"/>
  <c r="L1181" i="4"/>
  <c r="L1182" i="4"/>
  <c r="L1183" i="4"/>
  <c r="L1184"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6" i="4"/>
  <c r="K1167" i="4"/>
  <c r="K1168" i="4"/>
  <c r="K1169" i="4"/>
  <c r="K1170" i="4"/>
  <c r="K1171" i="4"/>
  <c r="K1172" i="4"/>
  <c r="K1173" i="4"/>
  <c r="K1174" i="4"/>
  <c r="K1175" i="4"/>
  <c r="K1176" i="4"/>
  <c r="K1177" i="4"/>
  <c r="K1178" i="4"/>
  <c r="K1179" i="4"/>
  <c r="K1180" i="4"/>
  <c r="K1181" i="4"/>
  <c r="K1182" i="4"/>
  <c r="K1183" i="4"/>
  <c r="K1184" i="4"/>
  <c r="C73" i="3"/>
  <c r="Y73" i="3"/>
  <c r="BQ73" i="3"/>
  <c r="BP73" i="3"/>
  <c r="BO73" i="3"/>
  <c r="BN73" i="3"/>
  <c r="BK73" i="3"/>
  <c r="BI73" i="3"/>
  <c r="BG73" i="3"/>
  <c r="BE73" i="3"/>
  <c r="BC73" i="3"/>
  <c r="BA73" i="3"/>
  <c r="AY73" i="3"/>
  <c r="AW73" i="3"/>
  <c r="AU73" i="3"/>
  <c r="AS73" i="3"/>
  <c r="AQ73" i="3"/>
  <c r="AO73" i="3"/>
  <c r="AM73" i="3"/>
  <c r="AK73" i="3"/>
  <c r="AI73" i="3"/>
  <c r="AG73" i="3"/>
  <c r="AE73" i="3"/>
  <c r="AC73" i="3"/>
  <c r="AA73" i="3"/>
  <c r="V73" i="3"/>
  <c r="W73" i="3"/>
  <c r="U73" i="3"/>
  <c r="T73" i="3"/>
  <c r="S73" i="3"/>
  <c r="R73" i="3"/>
  <c r="Q73" i="3"/>
  <c r="P73" i="3"/>
  <c r="O73" i="3"/>
  <c r="N73" i="3"/>
  <c r="M73" i="3"/>
  <c r="BQ20" i="3"/>
  <c r="BP20" i="3"/>
  <c r="BO20" i="3"/>
  <c r="BN20" i="3"/>
  <c r="V20" i="3"/>
  <c r="W20" i="3"/>
  <c r="U20" i="3"/>
  <c r="T20" i="3"/>
  <c r="S20" i="3"/>
  <c r="R20" i="3"/>
  <c r="Q20" i="3"/>
  <c r="AA396" i="6"/>
  <c r="W396" i="6"/>
  <c r="X396" i="6"/>
  <c r="Y396" i="6"/>
  <c r="Z396" i="6"/>
  <c r="W445" i="6"/>
  <c r="Y445" i="6"/>
  <c r="Z445" i="6"/>
  <c r="AC445" i="6"/>
  <c r="Z460" i="6"/>
  <c r="C460" i="6"/>
  <c r="C462" i="6"/>
  <c r="S462" i="6"/>
  <c r="C463" i="6"/>
  <c r="S463" i="6"/>
  <c r="C464" i="6"/>
  <c r="S464" i="6"/>
  <c r="C465" i="6"/>
  <c r="S465" i="6"/>
  <c r="C466" i="6"/>
  <c r="S466" i="6"/>
  <c r="C467" i="6"/>
  <c r="S467" i="6"/>
  <c r="C468" i="6"/>
  <c r="S468" i="6"/>
  <c r="C469" i="6"/>
  <c r="S469" i="6"/>
  <c r="C470" i="6"/>
  <c r="S470" i="6"/>
  <c r="C471" i="6"/>
  <c r="S471" i="6"/>
  <c r="C472" i="6"/>
  <c r="S472" i="6"/>
  <c r="C473" i="6"/>
  <c r="S473" i="6"/>
  <c r="C474" i="6"/>
  <c r="S474" i="6"/>
  <c r="C475" i="6"/>
  <c r="S475" i="6"/>
  <c r="C476" i="6"/>
  <c r="S476" i="6"/>
  <c r="C477" i="6"/>
  <c r="S477" i="6"/>
  <c r="C478" i="6"/>
  <c r="S478" i="6"/>
  <c r="C479" i="6"/>
  <c r="S479" i="6"/>
  <c r="C480" i="6"/>
  <c r="S480" i="6"/>
  <c r="C481" i="6"/>
  <c r="S481" i="6"/>
  <c r="C482" i="6"/>
  <c r="S482" i="6"/>
  <c r="C483" i="6"/>
  <c r="S483" i="6"/>
  <c r="C484" i="6"/>
  <c r="S484" i="6"/>
  <c r="C485" i="6"/>
  <c r="S485" i="6"/>
  <c r="C486" i="6"/>
  <c r="S486" i="6"/>
  <c r="C487" i="6"/>
  <c r="S487" i="6"/>
  <c r="C488" i="6"/>
  <c r="S488" i="6"/>
  <c r="C489" i="6"/>
  <c r="S489" i="6"/>
  <c r="C490" i="6"/>
  <c r="S490" i="6"/>
  <c r="C491" i="6"/>
  <c r="S491" i="6"/>
  <c r="C492" i="6"/>
  <c r="S492" i="6"/>
  <c r="C497" i="6"/>
  <c r="S497" i="6"/>
  <c r="Y520" i="6"/>
  <c r="Z520" i="6"/>
  <c r="L462" i="6"/>
  <c r="L463" i="6"/>
  <c r="L464" i="6"/>
  <c r="L465" i="6"/>
  <c r="L466" i="6"/>
  <c r="L467" i="6"/>
  <c r="L468" i="6"/>
  <c r="L469" i="6"/>
  <c r="L470" i="6"/>
  <c r="L471" i="6"/>
  <c r="L472" i="6"/>
  <c r="L473" i="6"/>
  <c r="L474" i="6"/>
  <c r="L475" i="6"/>
  <c r="L476" i="6"/>
  <c r="L477" i="6"/>
  <c r="L478" i="6"/>
  <c r="L479" i="6"/>
  <c r="L480" i="6"/>
  <c r="L481" i="6"/>
  <c r="L482" i="6"/>
  <c r="L483" i="6"/>
  <c r="L484" i="6"/>
  <c r="L485" i="6"/>
  <c r="L486" i="6"/>
  <c r="L487" i="6"/>
  <c r="L488" i="6"/>
  <c r="L489" i="6"/>
  <c r="L490" i="6"/>
  <c r="L491" i="6"/>
  <c r="L492" i="6"/>
  <c r="L497" i="6"/>
  <c r="X498" i="6"/>
  <c r="W498" i="6"/>
  <c r="Y498" i="6"/>
  <c r="Z498" i="6"/>
  <c r="AA498" i="6"/>
  <c r="AC498" i="6"/>
  <c r="AF498" i="6"/>
  <c r="AG498" i="6"/>
  <c r="AJ498" i="6"/>
  <c r="AH498" i="6"/>
  <c r="AI498" i="6"/>
  <c r="L498" i="6"/>
  <c r="AC288" i="6"/>
  <c r="S273" i="6"/>
  <c r="C274" i="6"/>
  <c r="S274" i="6"/>
  <c r="S275" i="6"/>
  <c r="C277" i="6"/>
  <c r="S277" i="6"/>
  <c r="S278" i="6"/>
  <c r="BQ51" i="3"/>
  <c r="BP51" i="3"/>
  <c r="BO51" i="3"/>
  <c r="BN51" i="3"/>
  <c r="V51" i="3"/>
  <c r="W51" i="3"/>
  <c r="U51" i="3"/>
  <c r="T51" i="3"/>
  <c r="S51" i="3"/>
  <c r="R51" i="3"/>
  <c r="Q51" i="3"/>
  <c r="D1" i="2"/>
  <c r="Q1" i="4"/>
  <c r="E1" i="2"/>
  <c r="R1" i="4"/>
  <c r="F1" i="2"/>
  <c r="G1" i="2"/>
  <c r="T1" i="4"/>
  <c r="H1" i="2"/>
  <c r="U1" i="4"/>
  <c r="I1" i="2"/>
  <c r="V1" i="4"/>
  <c r="J1" i="2"/>
  <c r="W1" i="4"/>
  <c r="K1" i="2"/>
  <c r="X1" i="4"/>
  <c r="L1" i="2"/>
  <c r="Y1" i="4"/>
  <c r="M1" i="2"/>
  <c r="Z1" i="4"/>
  <c r="N1" i="2"/>
  <c r="AA1" i="4"/>
  <c r="O1" i="2"/>
  <c r="AB1" i="4"/>
  <c r="P1" i="2"/>
  <c r="AC1" i="4"/>
  <c r="Q1" i="2"/>
  <c r="AD1" i="4"/>
  <c r="R1" i="2"/>
  <c r="AE1" i="4"/>
  <c r="S1" i="2"/>
  <c r="AF1" i="4"/>
  <c r="T1" i="2"/>
  <c r="AG1" i="4"/>
  <c r="U1" i="2"/>
  <c r="C55" i="2"/>
  <c r="E55" i="2"/>
  <c r="G55" i="2"/>
  <c r="H55" i="2"/>
  <c r="I55" i="2"/>
  <c r="J55" i="2"/>
  <c r="K55" i="2"/>
  <c r="L55" i="2"/>
  <c r="M55" i="2"/>
  <c r="N55" i="2"/>
  <c r="O55" i="2"/>
  <c r="P55" i="2"/>
  <c r="R55" i="2"/>
  <c r="S55" i="2"/>
  <c r="T55" i="2"/>
  <c r="U55" i="2"/>
  <c r="V55" i="2"/>
  <c r="A58" i="2"/>
  <c r="B58" i="2"/>
  <c r="C58" i="2"/>
  <c r="D58" i="2"/>
  <c r="E58" i="2"/>
  <c r="F58" i="2"/>
  <c r="G58" i="2"/>
  <c r="H58" i="2"/>
  <c r="I58" i="2"/>
  <c r="J58" i="2"/>
  <c r="K58" i="2"/>
  <c r="L58" i="2"/>
  <c r="M58" i="2"/>
  <c r="N58" i="2"/>
  <c r="O58" i="2"/>
  <c r="P58" i="2"/>
  <c r="Q58" i="2"/>
  <c r="R58" i="2"/>
  <c r="S58" i="2"/>
  <c r="T58" i="2"/>
  <c r="U58" i="2"/>
  <c r="V58" i="2"/>
  <c r="A60" i="2"/>
  <c r="A61" i="2"/>
  <c r="A62" i="2"/>
  <c r="A64" i="2"/>
  <c r="A65" i="2"/>
  <c r="A66" i="2"/>
  <c r="A67" i="2"/>
  <c r="A68" i="2"/>
  <c r="A71" i="2"/>
  <c r="A72" i="2"/>
  <c r="A75" i="2"/>
  <c r="A76" i="2"/>
  <c r="A78" i="2"/>
  <c r="A79" i="2"/>
  <c r="A80" i="2"/>
  <c r="A82" i="2"/>
  <c r="A83" i="2"/>
  <c r="A84" i="2"/>
  <c r="A85" i="2"/>
  <c r="A88" i="2"/>
  <c r="A89" i="2"/>
  <c r="A90" i="2"/>
  <c r="A91" i="2"/>
  <c r="A92" i="2"/>
  <c r="A94" i="2"/>
  <c r="A95" i="2"/>
  <c r="A96" i="2"/>
  <c r="A97" i="2"/>
  <c r="A98" i="2"/>
  <c r="A99" i="2"/>
  <c r="A100" i="2"/>
  <c r="A101" i="2"/>
  <c r="A102" i="2"/>
  <c r="A104" i="2"/>
  <c r="A105" i="2"/>
  <c r="A108" i="2"/>
  <c r="A109" i="2"/>
  <c r="X1" i="3"/>
  <c r="Z1" i="3"/>
  <c r="AB1" i="3"/>
  <c r="AD1" i="3"/>
  <c r="AF1" i="3"/>
  <c r="AH1" i="3"/>
  <c r="AJ1" i="3"/>
  <c r="AL1" i="3"/>
  <c r="AN1" i="3"/>
  <c r="AP1" i="3"/>
  <c r="AR1" i="3"/>
  <c r="AT1" i="3"/>
  <c r="AV1" i="3"/>
  <c r="AX1" i="3"/>
  <c r="AZ1" i="3"/>
  <c r="BB1" i="3"/>
  <c r="BD1" i="3"/>
  <c r="BF1" i="3"/>
  <c r="BH1" i="3"/>
  <c r="BN1" i="3"/>
  <c r="BO1" i="3"/>
  <c r="BP1" i="3"/>
  <c r="BQ1" i="3"/>
  <c r="M2" i="3"/>
  <c r="D2" i="3"/>
  <c r="N2" i="3"/>
  <c r="E2" i="3"/>
  <c r="O2" i="3"/>
  <c r="F2" i="3"/>
  <c r="P2" i="3"/>
  <c r="G2" i="3"/>
  <c r="Q2" i="3"/>
  <c r="H2" i="3"/>
  <c r="R2" i="3"/>
  <c r="I2" i="3"/>
  <c r="S2" i="3"/>
  <c r="J2" i="3"/>
  <c r="T2" i="3"/>
  <c r="K2" i="3"/>
  <c r="U2" i="3"/>
  <c r="X2" i="3"/>
  <c r="Z2" i="3"/>
  <c r="AB2" i="3"/>
  <c r="AD2" i="3"/>
  <c r="AF2" i="3"/>
  <c r="AH2" i="3"/>
  <c r="AJ2" i="3"/>
  <c r="AL2" i="3"/>
  <c r="AN2" i="3"/>
  <c r="AP2" i="3"/>
  <c r="AR2" i="3"/>
  <c r="AT2" i="3"/>
  <c r="AV2" i="3"/>
  <c r="AX2" i="3"/>
  <c r="AZ2" i="3"/>
  <c r="BB2" i="3"/>
  <c r="BD2" i="3"/>
  <c r="BF2" i="3"/>
  <c r="BH2" i="3"/>
  <c r="Q3" i="3"/>
  <c r="R3" i="3"/>
  <c r="S3" i="3"/>
  <c r="T3" i="3"/>
  <c r="U3" i="3"/>
  <c r="V3" i="3"/>
  <c r="W3" i="3"/>
  <c r="BN3" i="3"/>
  <c r="BO3" i="3"/>
  <c r="BP3" i="3"/>
  <c r="BQ3" i="3"/>
  <c r="Q4" i="3"/>
  <c r="R4" i="3"/>
  <c r="S4" i="3"/>
  <c r="T4" i="3"/>
  <c r="U4" i="3"/>
  <c r="V4" i="3"/>
  <c r="W4" i="3"/>
  <c r="BN4" i="3"/>
  <c r="BO4" i="3"/>
  <c r="BP4" i="3"/>
  <c r="BQ4" i="3"/>
  <c r="Q5" i="3"/>
  <c r="R5" i="3"/>
  <c r="S5" i="3"/>
  <c r="T5" i="3"/>
  <c r="U5" i="3"/>
  <c r="V5" i="3"/>
  <c r="W5" i="3"/>
  <c r="BN5" i="3"/>
  <c r="BO5" i="3"/>
  <c r="BP5" i="3"/>
  <c r="BQ5" i="3"/>
  <c r="Q6" i="3"/>
  <c r="R6" i="3"/>
  <c r="S6" i="3"/>
  <c r="T6" i="3"/>
  <c r="U6" i="3"/>
  <c r="V6" i="3"/>
  <c r="W6" i="3"/>
  <c r="BN6" i="3"/>
  <c r="BO6" i="3"/>
  <c r="BP6" i="3"/>
  <c r="BQ6" i="3"/>
  <c r="Q7" i="3"/>
  <c r="R7" i="3"/>
  <c r="S7" i="3"/>
  <c r="T7" i="3"/>
  <c r="U7" i="3"/>
  <c r="V7" i="3"/>
  <c r="W7" i="3"/>
  <c r="BN7" i="3"/>
  <c r="BO7" i="3"/>
  <c r="BP7" i="3"/>
  <c r="BQ7" i="3"/>
  <c r="Q8" i="3"/>
  <c r="R8" i="3"/>
  <c r="S8" i="3"/>
  <c r="T8" i="3"/>
  <c r="U8" i="3"/>
  <c r="V8" i="3"/>
  <c r="W8" i="3"/>
  <c r="BN8" i="3"/>
  <c r="BO8" i="3"/>
  <c r="BP8" i="3"/>
  <c r="BQ8" i="3"/>
  <c r="Q9" i="3"/>
  <c r="R9" i="3"/>
  <c r="S9" i="3"/>
  <c r="T9" i="3"/>
  <c r="U9" i="3"/>
  <c r="V9" i="3"/>
  <c r="W9" i="3"/>
  <c r="BN9" i="3"/>
  <c r="BO9" i="3"/>
  <c r="BP9" i="3"/>
  <c r="BQ9" i="3"/>
  <c r="Q10" i="3"/>
  <c r="R10" i="3"/>
  <c r="S10" i="3"/>
  <c r="T10" i="3"/>
  <c r="U10" i="3"/>
  <c r="V10" i="3"/>
  <c r="W10" i="3"/>
  <c r="BN10" i="3"/>
  <c r="BO10" i="3"/>
  <c r="BP10" i="3"/>
  <c r="BQ10" i="3"/>
  <c r="Q11" i="3"/>
  <c r="R11" i="3"/>
  <c r="S11" i="3"/>
  <c r="T11" i="3"/>
  <c r="U11" i="3"/>
  <c r="V11" i="3"/>
  <c r="W11" i="3"/>
  <c r="BN11" i="3"/>
  <c r="BO11" i="3"/>
  <c r="BP11" i="3"/>
  <c r="BQ11" i="3"/>
  <c r="Q12" i="3"/>
  <c r="R12" i="3"/>
  <c r="S12" i="3"/>
  <c r="T12" i="3"/>
  <c r="U12" i="3"/>
  <c r="V12" i="3"/>
  <c r="W12" i="3"/>
  <c r="BN12" i="3"/>
  <c r="BO12" i="3"/>
  <c r="BP12" i="3"/>
  <c r="BQ12" i="3"/>
  <c r="Q13" i="3"/>
  <c r="R13" i="3"/>
  <c r="S13" i="3"/>
  <c r="T13" i="3"/>
  <c r="U13" i="3"/>
  <c r="V13" i="3"/>
  <c r="W13" i="3"/>
  <c r="BN13" i="3"/>
  <c r="BO13" i="3"/>
  <c r="BP13" i="3"/>
  <c r="BQ13" i="3"/>
  <c r="Q14" i="3"/>
  <c r="R14" i="3"/>
  <c r="S14" i="3"/>
  <c r="T14" i="3"/>
  <c r="U14" i="3"/>
  <c r="V14" i="3"/>
  <c r="W14" i="3"/>
  <c r="BN14" i="3"/>
  <c r="BO14" i="3"/>
  <c r="BP14" i="3"/>
  <c r="BQ14" i="3"/>
  <c r="Q15" i="3"/>
  <c r="R15" i="3"/>
  <c r="S15" i="3"/>
  <c r="T15" i="3"/>
  <c r="U15" i="3"/>
  <c r="V15" i="3"/>
  <c r="W15" i="3"/>
  <c r="BN15" i="3"/>
  <c r="BO15" i="3"/>
  <c r="BP15" i="3"/>
  <c r="BQ15" i="3"/>
  <c r="Q16" i="3"/>
  <c r="R16" i="3"/>
  <c r="S16" i="3"/>
  <c r="T16" i="3"/>
  <c r="U16" i="3"/>
  <c r="V16" i="3"/>
  <c r="W16" i="3"/>
  <c r="BN16" i="3"/>
  <c r="BO16" i="3"/>
  <c r="BP16" i="3"/>
  <c r="BQ16" i="3"/>
  <c r="Q17" i="3"/>
  <c r="R17" i="3"/>
  <c r="S17" i="3"/>
  <c r="T17" i="3"/>
  <c r="U17" i="3"/>
  <c r="V17" i="3"/>
  <c r="W17" i="3"/>
  <c r="BN17" i="3"/>
  <c r="BO17" i="3"/>
  <c r="BP17" i="3"/>
  <c r="BQ17" i="3"/>
  <c r="Q18" i="3"/>
  <c r="R18" i="3"/>
  <c r="S18" i="3"/>
  <c r="T18" i="3"/>
  <c r="U18" i="3"/>
  <c r="V18" i="3"/>
  <c r="W18" i="3"/>
  <c r="BN18" i="3"/>
  <c r="BO18" i="3"/>
  <c r="BP18" i="3"/>
  <c r="BQ18" i="3"/>
  <c r="Q19" i="3"/>
  <c r="R19" i="3"/>
  <c r="S19" i="3"/>
  <c r="T19" i="3"/>
  <c r="U19" i="3"/>
  <c r="V19" i="3"/>
  <c r="W19" i="3"/>
  <c r="BN19" i="3"/>
  <c r="BO19" i="3"/>
  <c r="BP19" i="3"/>
  <c r="BQ19" i="3"/>
  <c r="Q21" i="3"/>
  <c r="R21" i="3"/>
  <c r="S21" i="3"/>
  <c r="T21" i="3"/>
  <c r="U21" i="3"/>
  <c r="V21" i="3"/>
  <c r="W21" i="3"/>
  <c r="BN21" i="3"/>
  <c r="BO21" i="3"/>
  <c r="BP21" i="3"/>
  <c r="BQ21" i="3"/>
  <c r="Q22" i="3"/>
  <c r="R22" i="3"/>
  <c r="S22" i="3"/>
  <c r="T22" i="3"/>
  <c r="U22" i="3"/>
  <c r="V22" i="3"/>
  <c r="W22" i="3"/>
  <c r="BN22" i="3"/>
  <c r="BO22" i="3"/>
  <c r="BP22" i="3"/>
  <c r="BQ22" i="3"/>
  <c r="Q23" i="3"/>
  <c r="R23" i="3"/>
  <c r="S23" i="3"/>
  <c r="T23" i="3"/>
  <c r="U23" i="3"/>
  <c r="V23" i="3"/>
  <c r="W23" i="3"/>
  <c r="BN23" i="3"/>
  <c r="BO23" i="3"/>
  <c r="BP23" i="3"/>
  <c r="BQ23" i="3"/>
  <c r="Q24" i="3"/>
  <c r="R24" i="3"/>
  <c r="S24" i="3"/>
  <c r="T24" i="3"/>
  <c r="U24" i="3"/>
  <c r="V24" i="3"/>
  <c r="W24" i="3"/>
  <c r="BN24" i="3"/>
  <c r="BO24" i="3"/>
  <c r="BP24" i="3"/>
  <c r="BQ24" i="3"/>
  <c r="Q25" i="3"/>
  <c r="R25" i="3"/>
  <c r="S25" i="3"/>
  <c r="T25" i="3"/>
  <c r="U25" i="3"/>
  <c r="V25" i="3"/>
  <c r="W25" i="3"/>
  <c r="BN25" i="3"/>
  <c r="BO25" i="3"/>
  <c r="BP25" i="3"/>
  <c r="BQ25" i="3"/>
  <c r="Q26" i="3"/>
  <c r="R26" i="3"/>
  <c r="S26" i="3"/>
  <c r="T26" i="3"/>
  <c r="U26" i="3"/>
  <c r="V26" i="3"/>
  <c r="W26" i="3"/>
  <c r="BN26" i="3"/>
  <c r="BO26" i="3"/>
  <c r="BP26" i="3"/>
  <c r="BQ26" i="3"/>
  <c r="Q27" i="3"/>
  <c r="R27" i="3"/>
  <c r="S27" i="3"/>
  <c r="T27" i="3"/>
  <c r="U27" i="3"/>
  <c r="V27" i="3"/>
  <c r="W27" i="3"/>
  <c r="BN27" i="3"/>
  <c r="BO27" i="3"/>
  <c r="BP27" i="3"/>
  <c r="BQ27" i="3"/>
  <c r="Q28" i="3"/>
  <c r="R28" i="3"/>
  <c r="S28" i="3"/>
  <c r="T28" i="3"/>
  <c r="U28" i="3"/>
  <c r="V28" i="3"/>
  <c r="W28" i="3"/>
  <c r="BN28" i="3"/>
  <c r="BO28" i="3"/>
  <c r="BP28" i="3"/>
  <c r="BQ28" i="3"/>
  <c r="Q29" i="3"/>
  <c r="R29" i="3"/>
  <c r="S29" i="3"/>
  <c r="T29" i="3"/>
  <c r="U29" i="3"/>
  <c r="V29" i="3"/>
  <c r="W29" i="3"/>
  <c r="BN29" i="3"/>
  <c r="BO29" i="3"/>
  <c r="BP29" i="3"/>
  <c r="BQ29" i="3"/>
  <c r="Q30" i="3"/>
  <c r="R30" i="3"/>
  <c r="S30" i="3"/>
  <c r="T30" i="3"/>
  <c r="U30" i="3"/>
  <c r="V30" i="3"/>
  <c r="W30" i="3"/>
  <c r="BN30" i="3"/>
  <c r="BO30" i="3"/>
  <c r="BP30" i="3"/>
  <c r="BQ30" i="3"/>
  <c r="Q31" i="3"/>
  <c r="R31" i="3"/>
  <c r="S31" i="3"/>
  <c r="T31" i="3"/>
  <c r="U31" i="3"/>
  <c r="V31" i="3"/>
  <c r="W31" i="3"/>
  <c r="BN31" i="3"/>
  <c r="BO31" i="3"/>
  <c r="BP31" i="3"/>
  <c r="BQ31" i="3"/>
  <c r="Q33" i="3"/>
  <c r="R33" i="3"/>
  <c r="S33" i="3"/>
  <c r="T33" i="3"/>
  <c r="U33" i="3"/>
  <c r="V33" i="3"/>
  <c r="W33" i="3"/>
  <c r="BN33" i="3"/>
  <c r="BO33" i="3"/>
  <c r="BP33" i="3"/>
  <c r="BQ33" i="3"/>
  <c r="Q34" i="3"/>
  <c r="R34" i="3"/>
  <c r="S34" i="3"/>
  <c r="T34" i="3"/>
  <c r="U34" i="3"/>
  <c r="V34" i="3"/>
  <c r="W34" i="3"/>
  <c r="BN34" i="3"/>
  <c r="BO34" i="3"/>
  <c r="BP34" i="3"/>
  <c r="BQ34" i="3"/>
  <c r="Q35" i="3"/>
  <c r="R35" i="3"/>
  <c r="S35" i="3"/>
  <c r="T35" i="3"/>
  <c r="U35" i="3"/>
  <c r="V35" i="3"/>
  <c r="W35" i="3"/>
  <c r="BN35" i="3"/>
  <c r="BO35" i="3"/>
  <c r="BP35" i="3"/>
  <c r="BQ35" i="3"/>
  <c r="Q36" i="3"/>
  <c r="R36" i="3"/>
  <c r="S36" i="3"/>
  <c r="T36" i="3"/>
  <c r="U36" i="3"/>
  <c r="V36" i="3"/>
  <c r="W36" i="3"/>
  <c r="BN36" i="3"/>
  <c r="BO36" i="3"/>
  <c r="BP36" i="3"/>
  <c r="BQ36" i="3"/>
  <c r="C498" i="6"/>
  <c r="S498" i="6"/>
  <c r="Q37" i="3"/>
  <c r="R37" i="3"/>
  <c r="S37" i="3"/>
  <c r="T37" i="3"/>
  <c r="U37" i="3"/>
  <c r="V37" i="3"/>
  <c r="W37" i="3"/>
  <c r="BN37" i="3"/>
  <c r="BO37" i="3"/>
  <c r="BP37" i="3"/>
  <c r="BQ37" i="3"/>
  <c r="Q38" i="3"/>
  <c r="R38" i="3"/>
  <c r="S38" i="3"/>
  <c r="T38" i="3"/>
  <c r="U38" i="3"/>
  <c r="V38" i="3"/>
  <c r="W38" i="3"/>
  <c r="BN38" i="3"/>
  <c r="BO38" i="3"/>
  <c r="BP38" i="3"/>
  <c r="BQ38" i="3"/>
  <c r="Q39" i="3"/>
  <c r="R39" i="3"/>
  <c r="S39" i="3"/>
  <c r="T39" i="3"/>
  <c r="U39" i="3"/>
  <c r="V39" i="3"/>
  <c r="W39" i="3"/>
  <c r="BN39" i="3"/>
  <c r="BO39" i="3"/>
  <c r="BP39" i="3"/>
  <c r="BQ39" i="3"/>
  <c r="Q41" i="3"/>
  <c r="R41" i="3"/>
  <c r="S41" i="3"/>
  <c r="T41" i="3"/>
  <c r="U41" i="3"/>
  <c r="V41" i="3"/>
  <c r="W41" i="3"/>
  <c r="BN41" i="3"/>
  <c r="BO41" i="3"/>
  <c r="BP41" i="3"/>
  <c r="BQ41" i="3"/>
  <c r="Q42" i="3"/>
  <c r="R42" i="3"/>
  <c r="S42" i="3"/>
  <c r="T42" i="3"/>
  <c r="U42" i="3"/>
  <c r="V42" i="3"/>
  <c r="W42" i="3"/>
  <c r="BN42" i="3"/>
  <c r="BO42" i="3"/>
  <c r="BP42" i="3"/>
  <c r="BQ42" i="3"/>
  <c r="L43" i="3"/>
  <c r="Q43" i="3"/>
  <c r="R43" i="3"/>
  <c r="S43" i="3"/>
  <c r="T43" i="3"/>
  <c r="U43" i="3"/>
  <c r="V43" i="3"/>
  <c r="W43" i="3"/>
  <c r="BK43" i="3"/>
  <c r="BN43" i="3"/>
  <c r="BO43" i="3"/>
  <c r="BP43" i="3"/>
  <c r="BQ43" i="3"/>
  <c r="Q46" i="3"/>
  <c r="R46" i="3"/>
  <c r="S46" i="3"/>
  <c r="T46" i="3"/>
  <c r="U46" i="3"/>
  <c r="V46" i="3"/>
  <c r="W46" i="3"/>
  <c r="BN46" i="3"/>
  <c r="BO46" i="3"/>
  <c r="BP46" i="3"/>
  <c r="BQ46" i="3"/>
  <c r="Q48" i="3"/>
  <c r="R48" i="3"/>
  <c r="S48" i="3"/>
  <c r="T48" i="3"/>
  <c r="U48" i="3"/>
  <c r="V48" i="3"/>
  <c r="W48" i="3"/>
  <c r="BN48" i="3"/>
  <c r="BO48" i="3"/>
  <c r="BP48" i="3"/>
  <c r="BQ48" i="3"/>
  <c r="Q50" i="3"/>
  <c r="R50" i="3"/>
  <c r="S50" i="3"/>
  <c r="T50" i="3"/>
  <c r="U50" i="3"/>
  <c r="V50" i="3"/>
  <c r="W50" i="3"/>
  <c r="BN50" i="3"/>
  <c r="BO50" i="3"/>
  <c r="BP50" i="3"/>
  <c r="BQ50" i="3"/>
  <c r="Q52" i="3"/>
  <c r="R52" i="3"/>
  <c r="S52" i="3"/>
  <c r="T52" i="3"/>
  <c r="U52" i="3"/>
  <c r="V52" i="3"/>
  <c r="W52" i="3"/>
  <c r="BN52" i="3"/>
  <c r="BO52" i="3"/>
  <c r="BP52" i="3"/>
  <c r="BQ52" i="3"/>
  <c r="Q53" i="3"/>
  <c r="R53" i="3"/>
  <c r="S53" i="3"/>
  <c r="T53" i="3"/>
  <c r="U53" i="3"/>
  <c r="V53" i="3"/>
  <c r="W53" i="3"/>
  <c r="BN53" i="3"/>
  <c r="BO53" i="3"/>
  <c r="BP53" i="3"/>
  <c r="BQ53" i="3"/>
  <c r="Q54" i="3"/>
  <c r="R54" i="3"/>
  <c r="S54" i="3"/>
  <c r="T54" i="3"/>
  <c r="U54" i="3"/>
  <c r="V54" i="3"/>
  <c r="W54" i="3"/>
  <c r="BN54" i="3"/>
  <c r="BO54" i="3"/>
  <c r="BP54" i="3"/>
  <c r="BQ54" i="3"/>
  <c r="Q55" i="3"/>
  <c r="R55" i="3"/>
  <c r="S55" i="3"/>
  <c r="T55" i="3"/>
  <c r="U55" i="3"/>
  <c r="V55" i="3"/>
  <c r="W55" i="3"/>
  <c r="BN55" i="3"/>
  <c r="BO55" i="3"/>
  <c r="BP55" i="3"/>
  <c r="BQ55" i="3"/>
  <c r="Q57" i="3"/>
  <c r="R57" i="3"/>
  <c r="S57" i="3"/>
  <c r="T57" i="3"/>
  <c r="U57" i="3"/>
  <c r="V57" i="3"/>
  <c r="W57" i="3"/>
  <c r="BN57" i="3"/>
  <c r="BO57" i="3"/>
  <c r="BP57" i="3"/>
  <c r="BQ57" i="3"/>
  <c r="Q58" i="3"/>
  <c r="R58" i="3"/>
  <c r="S58" i="3"/>
  <c r="T58" i="3"/>
  <c r="U58" i="3"/>
  <c r="V58" i="3"/>
  <c r="W58" i="3"/>
  <c r="BN58" i="3"/>
  <c r="BO58" i="3"/>
  <c r="BP58" i="3"/>
  <c r="BQ58" i="3"/>
  <c r="Q78" i="3"/>
  <c r="R78" i="3"/>
  <c r="S78" i="3"/>
  <c r="T78" i="3"/>
  <c r="U78" i="3"/>
  <c r="V78" i="3"/>
  <c r="W78" i="3"/>
  <c r="BN78" i="3"/>
  <c r="BO78" i="3"/>
  <c r="BP78" i="3"/>
  <c r="BQ78" i="3"/>
  <c r="Q60" i="3"/>
  <c r="R60" i="3"/>
  <c r="S60" i="3"/>
  <c r="T60" i="3"/>
  <c r="U60" i="3"/>
  <c r="V60" i="3"/>
  <c r="W60" i="3"/>
  <c r="BN60" i="3"/>
  <c r="BO60" i="3"/>
  <c r="BP60" i="3"/>
  <c r="BQ60" i="3"/>
  <c r="Q61" i="3"/>
  <c r="R61" i="3"/>
  <c r="S61" i="3"/>
  <c r="T61" i="3"/>
  <c r="U61" i="3"/>
  <c r="V61" i="3"/>
  <c r="W61" i="3"/>
  <c r="BN61" i="3"/>
  <c r="BO61" i="3"/>
  <c r="BP61" i="3"/>
  <c r="BQ61" i="3"/>
  <c r="L62" i="3"/>
  <c r="O62" i="3"/>
  <c r="P62" i="3"/>
  <c r="Q62" i="3"/>
  <c r="R62" i="3"/>
  <c r="S62" i="3"/>
  <c r="T62" i="3"/>
  <c r="U62" i="3"/>
  <c r="V62" i="3"/>
  <c r="W62" i="3"/>
  <c r="BK62" i="3"/>
  <c r="Q47" i="3"/>
  <c r="R47" i="3"/>
  <c r="S47" i="3"/>
  <c r="T47" i="3"/>
  <c r="U47" i="3"/>
  <c r="V47" i="3"/>
  <c r="W47" i="3"/>
  <c r="BN47" i="3"/>
  <c r="BO47" i="3"/>
  <c r="BP47" i="3"/>
  <c r="BQ47" i="3"/>
  <c r="D1" i="4"/>
  <c r="E1" i="4"/>
  <c r="F1" i="4"/>
  <c r="G1" i="4"/>
  <c r="K1" i="4"/>
  <c r="L1" i="4"/>
  <c r="M1" i="4"/>
  <c r="N1" i="4"/>
  <c r="AI1" i="4"/>
  <c r="AJ1" i="4"/>
  <c r="AK1" i="4"/>
  <c r="AL1" i="4"/>
  <c r="AM1" i="4"/>
  <c r="AN1" i="4"/>
  <c r="AO1" i="4"/>
  <c r="AP1" i="4"/>
  <c r="D2" i="4"/>
  <c r="E2" i="4"/>
  <c r="F2" i="4"/>
  <c r="G2" i="4"/>
  <c r="H2" i="4"/>
  <c r="I2" i="4"/>
  <c r="O2" i="4"/>
  <c r="AI2" i="4"/>
  <c r="AJ2" i="4"/>
  <c r="AK2" i="4"/>
  <c r="AL2" i="4"/>
  <c r="AM2" i="4"/>
  <c r="AN2" i="4"/>
  <c r="AO2" i="4"/>
  <c r="AP2" i="4"/>
  <c r="AR2" i="4"/>
  <c r="D3" i="4"/>
  <c r="E3" i="4"/>
  <c r="F3" i="4"/>
  <c r="G3" i="4"/>
  <c r="H3" i="4"/>
  <c r="I3" i="4"/>
  <c r="O3" i="4"/>
  <c r="AI3" i="4"/>
  <c r="AJ3" i="4"/>
  <c r="AK3" i="4"/>
  <c r="AL3" i="4"/>
  <c r="AM3" i="4"/>
  <c r="AN3" i="4"/>
  <c r="AO3" i="4"/>
  <c r="AP3" i="4"/>
  <c r="AR3" i="4"/>
  <c r="D4" i="4"/>
  <c r="E4" i="4"/>
  <c r="F4" i="4"/>
  <c r="G4" i="4"/>
  <c r="H4" i="4"/>
  <c r="I4" i="4"/>
  <c r="O4" i="4"/>
  <c r="AI4" i="4"/>
  <c r="AJ4" i="4"/>
  <c r="AK4" i="4"/>
  <c r="AL4" i="4"/>
  <c r="AM4" i="4"/>
  <c r="AN4" i="4"/>
  <c r="AO4" i="4"/>
  <c r="AP4" i="4"/>
  <c r="AR4" i="4"/>
  <c r="D5" i="4"/>
  <c r="E5" i="4"/>
  <c r="F5" i="4"/>
  <c r="G5" i="4"/>
  <c r="H5" i="4"/>
  <c r="I5" i="4"/>
  <c r="O5" i="4"/>
  <c r="AI5" i="4"/>
  <c r="AJ5" i="4"/>
  <c r="AK5" i="4"/>
  <c r="AL5" i="4"/>
  <c r="AM5" i="4"/>
  <c r="AN5" i="4"/>
  <c r="AO5" i="4"/>
  <c r="AP5" i="4"/>
  <c r="AR5" i="4"/>
  <c r="D6" i="4"/>
  <c r="E6" i="4"/>
  <c r="F6" i="4"/>
  <c r="G6" i="4"/>
  <c r="H6" i="4"/>
  <c r="I6" i="4"/>
  <c r="O6" i="4"/>
  <c r="AI6" i="4"/>
  <c r="AJ6" i="4"/>
  <c r="AK6" i="4"/>
  <c r="AL6" i="4"/>
  <c r="AM6" i="4"/>
  <c r="AN6" i="4"/>
  <c r="AO6" i="4"/>
  <c r="AP6" i="4"/>
  <c r="AR6" i="4"/>
  <c r="D7" i="4"/>
  <c r="E7" i="4"/>
  <c r="F7" i="4"/>
  <c r="G7" i="4"/>
  <c r="H7" i="4"/>
  <c r="I7" i="4"/>
  <c r="O7" i="4"/>
  <c r="AI7" i="4"/>
  <c r="AJ7" i="4"/>
  <c r="AK7" i="4"/>
  <c r="AL7" i="4"/>
  <c r="AM7" i="4"/>
  <c r="AN7" i="4"/>
  <c r="AO7" i="4"/>
  <c r="AP7" i="4"/>
  <c r="AR7" i="4"/>
  <c r="D8" i="4"/>
  <c r="E8" i="4"/>
  <c r="F8" i="4"/>
  <c r="G8" i="4"/>
  <c r="H8" i="4"/>
  <c r="I8" i="4"/>
  <c r="O8" i="4"/>
  <c r="AI8" i="4"/>
  <c r="AJ8" i="4"/>
  <c r="AK8" i="4"/>
  <c r="AL8" i="4"/>
  <c r="AM8" i="4"/>
  <c r="AN8" i="4"/>
  <c r="AO8" i="4"/>
  <c r="AP8" i="4"/>
  <c r="AR8" i="4"/>
  <c r="D9" i="4"/>
  <c r="E9" i="4"/>
  <c r="F9" i="4"/>
  <c r="G9" i="4"/>
  <c r="H9" i="4"/>
  <c r="I9" i="4"/>
  <c r="O9" i="4"/>
  <c r="AI9" i="4"/>
  <c r="AJ9" i="4"/>
  <c r="AK9" i="4"/>
  <c r="AL9" i="4"/>
  <c r="AM9" i="4"/>
  <c r="AN9" i="4"/>
  <c r="AO9" i="4"/>
  <c r="AP9" i="4"/>
  <c r="AR9" i="4"/>
  <c r="D10" i="4"/>
  <c r="E10" i="4"/>
  <c r="F10" i="4"/>
  <c r="G10" i="4"/>
  <c r="H10" i="4"/>
  <c r="I10" i="4"/>
  <c r="O10" i="4"/>
  <c r="AI10" i="4"/>
  <c r="AJ10" i="4"/>
  <c r="AK10" i="4"/>
  <c r="AL10" i="4"/>
  <c r="AM10" i="4"/>
  <c r="AN10" i="4"/>
  <c r="AO10" i="4"/>
  <c r="AP10" i="4"/>
  <c r="AR10" i="4"/>
  <c r="D11" i="4"/>
  <c r="E11" i="4"/>
  <c r="F11" i="4"/>
  <c r="G11" i="4"/>
  <c r="H11" i="4"/>
  <c r="I11" i="4"/>
  <c r="O11" i="4"/>
  <c r="AI11" i="4"/>
  <c r="AJ11" i="4"/>
  <c r="AK11" i="4"/>
  <c r="AL11" i="4"/>
  <c r="AM11" i="4"/>
  <c r="AN11" i="4"/>
  <c r="AO11" i="4"/>
  <c r="AP11" i="4"/>
  <c r="AR11" i="4"/>
  <c r="D12" i="4"/>
  <c r="E12" i="4"/>
  <c r="F12" i="4"/>
  <c r="G12" i="4"/>
  <c r="H12" i="4"/>
  <c r="I12" i="4"/>
  <c r="O12" i="4"/>
  <c r="AI12" i="4"/>
  <c r="AJ12" i="4"/>
  <c r="AK12" i="4"/>
  <c r="AL12" i="4"/>
  <c r="AM12" i="4"/>
  <c r="AN12" i="4"/>
  <c r="AO12" i="4"/>
  <c r="AP12" i="4"/>
  <c r="AR12" i="4"/>
  <c r="D13" i="4"/>
  <c r="E13" i="4"/>
  <c r="F13" i="4"/>
  <c r="G13" i="4"/>
  <c r="H13" i="4"/>
  <c r="I13" i="4"/>
  <c r="O13" i="4"/>
  <c r="AI13" i="4"/>
  <c r="AJ13" i="4"/>
  <c r="AK13" i="4"/>
  <c r="AL13" i="4"/>
  <c r="AM13" i="4"/>
  <c r="AN13" i="4"/>
  <c r="AO13" i="4"/>
  <c r="AP13" i="4"/>
  <c r="AR13" i="4"/>
  <c r="D14" i="4"/>
  <c r="E14" i="4"/>
  <c r="F14" i="4"/>
  <c r="G14" i="4"/>
  <c r="H14" i="4"/>
  <c r="I14" i="4"/>
  <c r="O14" i="4"/>
  <c r="AI14" i="4"/>
  <c r="AJ14" i="4"/>
  <c r="AK14" i="4"/>
  <c r="AL14" i="4"/>
  <c r="AM14" i="4"/>
  <c r="AN14" i="4"/>
  <c r="AO14" i="4"/>
  <c r="AP14" i="4"/>
  <c r="AR14" i="4"/>
  <c r="D15" i="4"/>
  <c r="E15" i="4"/>
  <c r="F15" i="4"/>
  <c r="G15" i="4"/>
  <c r="H15" i="4"/>
  <c r="I15" i="4"/>
  <c r="O15" i="4"/>
  <c r="AI15" i="4"/>
  <c r="AJ15" i="4"/>
  <c r="AK15" i="4"/>
  <c r="AL15" i="4"/>
  <c r="AM15" i="4"/>
  <c r="AN15" i="4"/>
  <c r="AO15" i="4"/>
  <c r="AP15" i="4"/>
  <c r="AR15" i="4"/>
  <c r="D16" i="4"/>
  <c r="E16" i="4"/>
  <c r="F16" i="4"/>
  <c r="G16" i="4"/>
  <c r="H16" i="4"/>
  <c r="I16" i="4"/>
  <c r="O16" i="4"/>
  <c r="AI16" i="4"/>
  <c r="AJ16" i="4"/>
  <c r="AK16" i="4"/>
  <c r="AL16" i="4"/>
  <c r="AM16" i="4"/>
  <c r="AN16" i="4"/>
  <c r="AO16" i="4"/>
  <c r="AP16" i="4"/>
  <c r="AR16" i="4"/>
  <c r="D17" i="4"/>
  <c r="E17" i="4"/>
  <c r="F17" i="4"/>
  <c r="G17" i="4"/>
  <c r="H17" i="4"/>
  <c r="I17" i="4"/>
  <c r="O17" i="4"/>
  <c r="AI17" i="4"/>
  <c r="AJ17" i="4"/>
  <c r="AK17" i="4"/>
  <c r="AL17" i="4"/>
  <c r="AM17" i="4"/>
  <c r="AN17" i="4"/>
  <c r="AO17" i="4"/>
  <c r="AP17" i="4"/>
  <c r="AR17" i="4"/>
  <c r="D18" i="4"/>
  <c r="E18" i="4"/>
  <c r="F18" i="4"/>
  <c r="G18" i="4"/>
  <c r="H18" i="4"/>
  <c r="I18" i="4"/>
  <c r="O18" i="4"/>
  <c r="AI18" i="4"/>
  <c r="AJ18" i="4"/>
  <c r="AK18" i="4"/>
  <c r="AL18" i="4"/>
  <c r="AM18" i="4"/>
  <c r="AN18" i="4"/>
  <c r="AO18" i="4"/>
  <c r="AP18" i="4"/>
  <c r="AR18" i="4"/>
  <c r="D19" i="4"/>
  <c r="E19" i="4"/>
  <c r="F19" i="4"/>
  <c r="G19" i="4"/>
  <c r="H19" i="4"/>
  <c r="I19" i="4"/>
  <c r="O19" i="4"/>
  <c r="AI19" i="4"/>
  <c r="AJ19" i="4"/>
  <c r="AK19" i="4"/>
  <c r="AL19" i="4"/>
  <c r="AM19" i="4"/>
  <c r="AN19" i="4"/>
  <c r="AO19" i="4"/>
  <c r="AP19" i="4"/>
  <c r="AR19" i="4"/>
  <c r="D20" i="4"/>
  <c r="E20" i="4"/>
  <c r="F20" i="4"/>
  <c r="G20" i="4"/>
  <c r="H20" i="4"/>
  <c r="I20" i="4"/>
  <c r="O20" i="4"/>
  <c r="AI20" i="4"/>
  <c r="AJ20" i="4"/>
  <c r="AK20" i="4"/>
  <c r="AL20" i="4"/>
  <c r="AM20" i="4"/>
  <c r="AN20" i="4"/>
  <c r="AO20" i="4"/>
  <c r="AP20" i="4"/>
  <c r="AR20" i="4"/>
  <c r="D21" i="4"/>
  <c r="E21" i="4"/>
  <c r="F21" i="4"/>
  <c r="G21" i="4"/>
  <c r="H21" i="4"/>
  <c r="I21" i="4"/>
  <c r="O21" i="4"/>
  <c r="AI21" i="4"/>
  <c r="AJ21" i="4"/>
  <c r="AK21" i="4"/>
  <c r="AL21" i="4"/>
  <c r="AM21" i="4"/>
  <c r="AN21" i="4"/>
  <c r="AO21" i="4"/>
  <c r="AP21" i="4"/>
  <c r="AR21" i="4"/>
  <c r="D22" i="4"/>
  <c r="E22" i="4"/>
  <c r="F22" i="4"/>
  <c r="G22" i="4"/>
  <c r="H22" i="4"/>
  <c r="I22" i="4"/>
  <c r="O22" i="4"/>
  <c r="AI22" i="4"/>
  <c r="AJ22" i="4"/>
  <c r="AK22" i="4"/>
  <c r="AL22" i="4"/>
  <c r="AM22" i="4"/>
  <c r="AN22" i="4"/>
  <c r="AO22" i="4"/>
  <c r="AP22" i="4"/>
  <c r="AR22" i="4"/>
  <c r="D23" i="4"/>
  <c r="E23" i="4"/>
  <c r="F23" i="4"/>
  <c r="G23" i="4"/>
  <c r="H23" i="4"/>
  <c r="I23" i="4"/>
  <c r="O23" i="4"/>
  <c r="AI23" i="4"/>
  <c r="AJ23" i="4"/>
  <c r="AK23" i="4"/>
  <c r="AL23" i="4"/>
  <c r="AM23" i="4"/>
  <c r="AN23" i="4"/>
  <c r="AO23" i="4"/>
  <c r="AP23" i="4"/>
  <c r="AR23" i="4"/>
  <c r="D24" i="4"/>
  <c r="E24" i="4"/>
  <c r="F24" i="4"/>
  <c r="G24" i="4"/>
  <c r="H24" i="4"/>
  <c r="I24" i="4"/>
  <c r="O24" i="4"/>
  <c r="AI24" i="4"/>
  <c r="AJ24" i="4"/>
  <c r="AK24" i="4"/>
  <c r="AL24" i="4"/>
  <c r="AM24" i="4"/>
  <c r="AN24" i="4"/>
  <c r="AO24" i="4"/>
  <c r="AP24" i="4"/>
  <c r="AR24" i="4"/>
  <c r="D25" i="4"/>
  <c r="E25" i="4"/>
  <c r="F25" i="4"/>
  <c r="G25" i="4"/>
  <c r="H25" i="4"/>
  <c r="I25" i="4"/>
  <c r="O25" i="4"/>
  <c r="AI25" i="4"/>
  <c r="AJ25" i="4"/>
  <c r="AK25" i="4"/>
  <c r="AL25" i="4"/>
  <c r="AM25" i="4"/>
  <c r="AN25" i="4"/>
  <c r="AO25" i="4"/>
  <c r="AP25" i="4"/>
  <c r="AR25" i="4"/>
  <c r="D26" i="4"/>
  <c r="E26" i="4"/>
  <c r="F26" i="4"/>
  <c r="G26" i="4"/>
  <c r="H26" i="4"/>
  <c r="I26" i="4"/>
  <c r="O26" i="4"/>
  <c r="AI26" i="4"/>
  <c r="AJ26" i="4"/>
  <c r="AK26" i="4"/>
  <c r="AL26" i="4"/>
  <c r="AM26" i="4"/>
  <c r="AN26" i="4"/>
  <c r="AO26" i="4"/>
  <c r="AP26" i="4"/>
  <c r="AR26" i="4"/>
  <c r="D27" i="4"/>
  <c r="E27" i="4"/>
  <c r="F27" i="4"/>
  <c r="G27" i="4"/>
  <c r="H27" i="4"/>
  <c r="I27" i="4"/>
  <c r="O27" i="4"/>
  <c r="AI27" i="4"/>
  <c r="AJ27" i="4"/>
  <c r="AK27" i="4"/>
  <c r="AL27" i="4"/>
  <c r="AM27" i="4"/>
  <c r="AN27" i="4"/>
  <c r="AO27" i="4"/>
  <c r="AP27" i="4"/>
  <c r="AR27" i="4"/>
  <c r="D28" i="4"/>
  <c r="E28" i="4"/>
  <c r="F28" i="4"/>
  <c r="G28" i="4"/>
  <c r="H28" i="4"/>
  <c r="I28" i="4"/>
  <c r="O28" i="4"/>
  <c r="AI28" i="4"/>
  <c r="AJ28" i="4"/>
  <c r="AK28" i="4"/>
  <c r="AL28" i="4"/>
  <c r="AM28" i="4"/>
  <c r="AN28" i="4"/>
  <c r="AO28" i="4"/>
  <c r="AP28" i="4"/>
  <c r="AR28" i="4"/>
  <c r="D29" i="4"/>
  <c r="E29" i="4"/>
  <c r="F29" i="4"/>
  <c r="G29" i="4"/>
  <c r="H29" i="4"/>
  <c r="I29" i="4"/>
  <c r="O29" i="4"/>
  <c r="AI29" i="4"/>
  <c r="AJ29" i="4"/>
  <c r="AK29" i="4"/>
  <c r="AL29" i="4"/>
  <c r="AM29" i="4"/>
  <c r="AN29" i="4"/>
  <c r="AO29" i="4"/>
  <c r="AP29" i="4"/>
  <c r="AR29" i="4"/>
  <c r="D30" i="4"/>
  <c r="E30" i="4"/>
  <c r="F30" i="4"/>
  <c r="G30" i="4"/>
  <c r="H30" i="4"/>
  <c r="I30" i="4"/>
  <c r="O30" i="4"/>
  <c r="AI30" i="4"/>
  <c r="AJ30" i="4"/>
  <c r="AK30" i="4"/>
  <c r="AL30" i="4"/>
  <c r="AM30" i="4"/>
  <c r="AN30" i="4"/>
  <c r="AO30" i="4"/>
  <c r="AP30" i="4"/>
  <c r="AR30" i="4"/>
  <c r="D31" i="4"/>
  <c r="E31" i="4"/>
  <c r="F31" i="4"/>
  <c r="G31" i="4"/>
  <c r="H31" i="4"/>
  <c r="I31" i="4"/>
  <c r="O31" i="4"/>
  <c r="AI31" i="4"/>
  <c r="AJ31" i="4"/>
  <c r="AK31" i="4"/>
  <c r="AL31" i="4"/>
  <c r="AM31" i="4"/>
  <c r="AN31" i="4"/>
  <c r="AO31" i="4"/>
  <c r="AP31" i="4"/>
  <c r="AR31" i="4"/>
  <c r="D32" i="4"/>
  <c r="E32" i="4"/>
  <c r="F32" i="4"/>
  <c r="G32" i="4"/>
  <c r="H32" i="4"/>
  <c r="I32" i="4"/>
  <c r="O32" i="4"/>
  <c r="AI32" i="4"/>
  <c r="AJ32" i="4"/>
  <c r="AK32" i="4"/>
  <c r="AL32" i="4"/>
  <c r="AM32" i="4"/>
  <c r="AN32" i="4"/>
  <c r="AO32" i="4"/>
  <c r="AP32" i="4"/>
  <c r="AR32" i="4"/>
  <c r="D33" i="4"/>
  <c r="E33" i="4"/>
  <c r="F33" i="4"/>
  <c r="G33" i="4"/>
  <c r="H33" i="4"/>
  <c r="I33" i="4"/>
  <c r="O33" i="4"/>
  <c r="AI33" i="4"/>
  <c r="AJ33" i="4"/>
  <c r="AK33" i="4"/>
  <c r="AL33" i="4"/>
  <c r="AM33" i="4"/>
  <c r="AN33" i="4"/>
  <c r="AO33" i="4"/>
  <c r="AP33" i="4"/>
  <c r="AR33" i="4"/>
  <c r="D34" i="4"/>
  <c r="E34" i="4"/>
  <c r="F34" i="4"/>
  <c r="G34" i="4"/>
  <c r="H34" i="4"/>
  <c r="I34" i="4"/>
  <c r="O34" i="4"/>
  <c r="AI34" i="4"/>
  <c r="AJ34" i="4"/>
  <c r="AK34" i="4"/>
  <c r="AL34" i="4"/>
  <c r="AM34" i="4"/>
  <c r="AN34" i="4"/>
  <c r="AO34" i="4"/>
  <c r="AP34" i="4"/>
  <c r="AR34" i="4"/>
  <c r="D35" i="4"/>
  <c r="E35" i="4"/>
  <c r="F35" i="4"/>
  <c r="G35" i="4"/>
  <c r="H35" i="4"/>
  <c r="I35" i="4"/>
  <c r="O35" i="4"/>
  <c r="AI35" i="4"/>
  <c r="AJ35" i="4"/>
  <c r="AK35" i="4"/>
  <c r="AL35" i="4"/>
  <c r="AM35" i="4"/>
  <c r="AN35" i="4"/>
  <c r="AO35" i="4"/>
  <c r="AP35" i="4"/>
  <c r="AR35" i="4"/>
  <c r="D36" i="4"/>
  <c r="E36" i="4"/>
  <c r="F36" i="4"/>
  <c r="G36" i="4"/>
  <c r="H36" i="4"/>
  <c r="I36" i="4"/>
  <c r="O36" i="4"/>
  <c r="AI36" i="4"/>
  <c r="AJ36" i="4"/>
  <c r="AK36" i="4"/>
  <c r="AL36" i="4"/>
  <c r="AM36" i="4"/>
  <c r="AN36" i="4"/>
  <c r="AO36" i="4"/>
  <c r="AP36" i="4"/>
  <c r="AR36" i="4"/>
  <c r="D37" i="4"/>
  <c r="E37" i="4"/>
  <c r="F37" i="4"/>
  <c r="G37" i="4"/>
  <c r="H37" i="4"/>
  <c r="I37" i="4"/>
  <c r="O37" i="4"/>
  <c r="AI37" i="4"/>
  <c r="AJ37" i="4"/>
  <c r="AK37" i="4"/>
  <c r="AL37" i="4"/>
  <c r="AM37" i="4"/>
  <c r="AN37" i="4"/>
  <c r="AO37" i="4"/>
  <c r="AP37" i="4"/>
  <c r="AR37" i="4"/>
  <c r="D38" i="4"/>
  <c r="E38" i="4"/>
  <c r="F38" i="4"/>
  <c r="G38" i="4"/>
  <c r="H38" i="4"/>
  <c r="I38" i="4"/>
  <c r="O38" i="4"/>
  <c r="AI38" i="4"/>
  <c r="AJ38" i="4"/>
  <c r="AK38" i="4"/>
  <c r="AL38" i="4"/>
  <c r="AM38" i="4"/>
  <c r="AN38" i="4"/>
  <c r="AO38" i="4"/>
  <c r="AP38" i="4"/>
  <c r="AR38" i="4"/>
  <c r="D39" i="4"/>
  <c r="E39" i="4"/>
  <c r="F39" i="4"/>
  <c r="G39" i="4"/>
  <c r="H39" i="4"/>
  <c r="I39" i="4"/>
  <c r="O39" i="4"/>
  <c r="AI39" i="4"/>
  <c r="AJ39" i="4"/>
  <c r="AK39" i="4"/>
  <c r="AL39" i="4"/>
  <c r="AM39" i="4"/>
  <c r="AN39" i="4"/>
  <c r="AO39" i="4"/>
  <c r="AP39" i="4"/>
  <c r="AR39" i="4"/>
  <c r="D40" i="4"/>
  <c r="E40" i="4"/>
  <c r="F40" i="4"/>
  <c r="G40" i="4"/>
  <c r="H40" i="4"/>
  <c r="I40" i="4"/>
  <c r="O40" i="4"/>
  <c r="AI40" i="4"/>
  <c r="AJ40" i="4"/>
  <c r="AK40" i="4"/>
  <c r="AL40" i="4"/>
  <c r="AM40" i="4"/>
  <c r="AN40" i="4"/>
  <c r="AO40" i="4"/>
  <c r="AP40" i="4"/>
  <c r="AR40" i="4"/>
  <c r="D41" i="4"/>
  <c r="E41" i="4"/>
  <c r="F41" i="4"/>
  <c r="G41" i="4"/>
  <c r="H41" i="4"/>
  <c r="I41" i="4"/>
  <c r="O41" i="4"/>
  <c r="AI41" i="4"/>
  <c r="AJ41" i="4"/>
  <c r="AK41" i="4"/>
  <c r="AL41" i="4"/>
  <c r="AM41" i="4"/>
  <c r="AN41" i="4"/>
  <c r="AO41" i="4"/>
  <c r="AP41" i="4"/>
  <c r="AR41" i="4"/>
  <c r="D42" i="4"/>
  <c r="E42" i="4"/>
  <c r="F42" i="4"/>
  <c r="G42" i="4"/>
  <c r="H42" i="4"/>
  <c r="I42" i="4"/>
  <c r="O42" i="4"/>
  <c r="AI42" i="4"/>
  <c r="AJ42" i="4"/>
  <c r="AK42" i="4"/>
  <c r="AL42" i="4"/>
  <c r="AM42" i="4"/>
  <c r="AN42" i="4"/>
  <c r="AO42" i="4"/>
  <c r="AP42" i="4"/>
  <c r="AR42" i="4"/>
  <c r="D43" i="4"/>
  <c r="E43" i="4"/>
  <c r="F43" i="4"/>
  <c r="G43" i="4"/>
  <c r="H43" i="4"/>
  <c r="I43" i="4"/>
  <c r="O43" i="4"/>
  <c r="AI43" i="4"/>
  <c r="AJ43" i="4"/>
  <c r="AK43" i="4"/>
  <c r="AL43" i="4"/>
  <c r="AM43" i="4"/>
  <c r="AN43" i="4"/>
  <c r="AO43" i="4"/>
  <c r="AP43" i="4"/>
  <c r="AR43" i="4"/>
  <c r="D44" i="4"/>
  <c r="E44" i="4"/>
  <c r="F44" i="4"/>
  <c r="G44" i="4"/>
  <c r="H44" i="4"/>
  <c r="I44" i="4"/>
  <c r="O44" i="4"/>
  <c r="AI44" i="4"/>
  <c r="AJ44" i="4"/>
  <c r="AK44" i="4"/>
  <c r="AL44" i="4"/>
  <c r="AM44" i="4"/>
  <c r="AN44" i="4"/>
  <c r="AO44" i="4"/>
  <c r="AP44" i="4"/>
  <c r="AR44" i="4"/>
  <c r="D45" i="4"/>
  <c r="E45" i="4"/>
  <c r="F45" i="4"/>
  <c r="G45" i="4"/>
  <c r="H45" i="4"/>
  <c r="I45" i="4"/>
  <c r="O45" i="4"/>
  <c r="AI45" i="4"/>
  <c r="AJ45" i="4"/>
  <c r="AK45" i="4"/>
  <c r="AL45" i="4"/>
  <c r="AM45" i="4"/>
  <c r="AN45" i="4"/>
  <c r="AO45" i="4"/>
  <c r="AP45" i="4"/>
  <c r="AR45" i="4"/>
  <c r="D46" i="4"/>
  <c r="E46" i="4"/>
  <c r="F46" i="4"/>
  <c r="G46" i="4"/>
  <c r="H46" i="4"/>
  <c r="I46" i="4"/>
  <c r="O46" i="4"/>
  <c r="AI46" i="4"/>
  <c r="AJ46" i="4"/>
  <c r="AK46" i="4"/>
  <c r="AL46" i="4"/>
  <c r="AM46" i="4"/>
  <c r="AN46" i="4"/>
  <c r="AO46" i="4"/>
  <c r="AP46" i="4"/>
  <c r="AR46" i="4"/>
  <c r="D47" i="4"/>
  <c r="E47" i="4"/>
  <c r="F47" i="4"/>
  <c r="G47" i="4"/>
  <c r="H47" i="4"/>
  <c r="I47" i="4"/>
  <c r="O47" i="4"/>
  <c r="AI47" i="4"/>
  <c r="AJ47" i="4"/>
  <c r="AK47" i="4"/>
  <c r="AL47" i="4"/>
  <c r="AM47" i="4"/>
  <c r="AN47" i="4"/>
  <c r="AO47" i="4"/>
  <c r="AP47" i="4"/>
  <c r="AR47" i="4"/>
  <c r="D48" i="4"/>
  <c r="E48" i="4"/>
  <c r="F48" i="4"/>
  <c r="G48" i="4"/>
  <c r="H48" i="4"/>
  <c r="I48" i="4"/>
  <c r="O48" i="4"/>
  <c r="AI48" i="4"/>
  <c r="AJ48" i="4"/>
  <c r="AK48" i="4"/>
  <c r="AL48" i="4"/>
  <c r="AM48" i="4"/>
  <c r="AN48" i="4"/>
  <c r="AO48" i="4"/>
  <c r="AP48" i="4"/>
  <c r="AR48" i="4"/>
  <c r="D49" i="4"/>
  <c r="E49" i="4"/>
  <c r="F49" i="4"/>
  <c r="G49" i="4"/>
  <c r="H49" i="4"/>
  <c r="I49" i="4"/>
  <c r="O49" i="4"/>
  <c r="AI49" i="4"/>
  <c r="AJ49" i="4"/>
  <c r="AK49" i="4"/>
  <c r="AL49" i="4"/>
  <c r="AM49" i="4"/>
  <c r="AN49" i="4"/>
  <c r="AO49" i="4"/>
  <c r="AP49" i="4"/>
  <c r="AR49" i="4"/>
  <c r="D50" i="4"/>
  <c r="E50" i="4"/>
  <c r="F50" i="4"/>
  <c r="G50" i="4"/>
  <c r="H50" i="4"/>
  <c r="I50" i="4"/>
  <c r="O50" i="4"/>
  <c r="AI50" i="4"/>
  <c r="AJ50" i="4"/>
  <c r="AK50" i="4"/>
  <c r="AL50" i="4"/>
  <c r="AM50" i="4"/>
  <c r="AN50" i="4"/>
  <c r="AO50" i="4"/>
  <c r="AP50" i="4"/>
  <c r="AR50" i="4"/>
  <c r="D51" i="4"/>
  <c r="E51" i="4"/>
  <c r="F51" i="4"/>
  <c r="G51" i="4"/>
  <c r="H51" i="4"/>
  <c r="I51" i="4"/>
  <c r="O51" i="4"/>
  <c r="AI51" i="4"/>
  <c r="AJ51" i="4"/>
  <c r="AK51" i="4"/>
  <c r="AL51" i="4"/>
  <c r="AM51" i="4"/>
  <c r="AN51" i="4"/>
  <c r="AO51" i="4"/>
  <c r="AP51" i="4"/>
  <c r="AR51" i="4"/>
  <c r="D52" i="4"/>
  <c r="E52" i="4"/>
  <c r="F52" i="4"/>
  <c r="G52" i="4"/>
  <c r="H52" i="4"/>
  <c r="I52" i="4"/>
  <c r="O52" i="4"/>
  <c r="AI52" i="4"/>
  <c r="AJ52" i="4"/>
  <c r="AK52" i="4"/>
  <c r="AL52" i="4"/>
  <c r="AM52" i="4"/>
  <c r="AN52" i="4"/>
  <c r="AO52" i="4"/>
  <c r="AP52" i="4"/>
  <c r="AR52" i="4"/>
  <c r="D53" i="4"/>
  <c r="E53" i="4"/>
  <c r="F53" i="4"/>
  <c r="G53" i="4"/>
  <c r="H53" i="4"/>
  <c r="I53" i="4"/>
  <c r="O53" i="4"/>
  <c r="AI53" i="4"/>
  <c r="AJ53" i="4"/>
  <c r="AK53" i="4"/>
  <c r="AL53" i="4"/>
  <c r="AM53" i="4"/>
  <c r="AN53" i="4"/>
  <c r="AO53" i="4"/>
  <c r="AP53" i="4"/>
  <c r="AR53" i="4"/>
  <c r="D54" i="4"/>
  <c r="E54" i="4"/>
  <c r="F54" i="4"/>
  <c r="G54" i="4"/>
  <c r="H54" i="4"/>
  <c r="I54" i="4"/>
  <c r="O54" i="4"/>
  <c r="AI54" i="4"/>
  <c r="AJ54" i="4"/>
  <c r="AK54" i="4"/>
  <c r="AL54" i="4"/>
  <c r="AM54" i="4"/>
  <c r="AN54" i="4"/>
  <c r="AO54" i="4"/>
  <c r="AP54" i="4"/>
  <c r="AR54" i="4"/>
  <c r="D55" i="4"/>
  <c r="E55" i="4"/>
  <c r="F55" i="4"/>
  <c r="G55" i="4"/>
  <c r="H55" i="4"/>
  <c r="I55" i="4"/>
  <c r="O55" i="4"/>
  <c r="AI55" i="4"/>
  <c r="AJ55" i="4"/>
  <c r="AK55" i="4"/>
  <c r="AL55" i="4"/>
  <c r="AM55" i="4"/>
  <c r="AN55" i="4"/>
  <c r="AO55" i="4"/>
  <c r="AP55" i="4"/>
  <c r="AR55" i="4"/>
  <c r="D56" i="4"/>
  <c r="E56" i="4"/>
  <c r="F56" i="4"/>
  <c r="G56" i="4"/>
  <c r="H56" i="4"/>
  <c r="I56" i="4"/>
  <c r="O56" i="4"/>
  <c r="AI56" i="4"/>
  <c r="AJ56" i="4"/>
  <c r="AK56" i="4"/>
  <c r="AL56" i="4"/>
  <c r="AM56" i="4"/>
  <c r="AN56" i="4"/>
  <c r="AO56" i="4"/>
  <c r="AP56" i="4"/>
  <c r="AR56" i="4"/>
  <c r="D57" i="4"/>
  <c r="E57" i="4"/>
  <c r="F57" i="4"/>
  <c r="G57" i="4"/>
  <c r="H57" i="4"/>
  <c r="I57" i="4"/>
  <c r="O57" i="4"/>
  <c r="AI57" i="4"/>
  <c r="AJ57" i="4"/>
  <c r="AK57" i="4"/>
  <c r="AL57" i="4"/>
  <c r="AM57" i="4"/>
  <c r="AN57" i="4"/>
  <c r="AO57" i="4"/>
  <c r="AP57" i="4"/>
  <c r="AR57" i="4"/>
  <c r="D58" i="4"/>
  <c r="E58" i="4"/>
  <c r="F58" i="4"/>
  <c r="G58" i="4"/>
  <c r="H58" i="4"/>
  <c r="I58" i="4"/>
  <c r="O58" i="4"/>
  <c r="AI58" i="4"/>
  <c r="AJ58" i="4"/>
  <c r="AK58" i="4"/>
  <c r="AL58" i="4"/>
  <c r="AM58" i="4"/>
  <c r="AN58" i="4"/>
  <c r="AO58" i="4"/>
  <c r="AP58" i="4"/>
  <c r="AR58" i="4"/>
  <c r="C60" i="4"/>
  <c r="D60" i="4"/>
  <c r="E60" i="4"/>
  <c r="F60" i="4"/>
  <c r="G60" i="4"/>
  <c r="H60" i="4"/>
  <c r="I60" i="4"/>
  <c r="K60" i="4"/>
  <c r="L60" i="4"/>
  <c r="M60" i="4"/>
  <c r="N60" i="4"/>
  <c r="O60" i="4"/>
  <c r="AI60" i="4"/>
  <c r="AJ60" i="4"/>
  <c r="AK60" i="4"/>
  <c r="AL60" i="4"/>
  <c r="AM60" i="4"/>
  <c r="AN60" i="4"/>
  <c r="AO60" i="4"/>
  <c r="AP60" i="4"/>
  <c r="AR60" i="4"/>
  <c r="C59" i="4"/>
  <c r="D59" i="4"/>
  <c r="E59" i="4"/>
  <c r="F59" i="4"/>
  <c r="G59" i="4"/>
  <c r="H59" i="4"/>
  <c r="I59" i="4"/>
  <c r="K59" i="4"/>
  <c r="L59" i="4"/>
  <c r="M59" i="4"/>
  <c r="N59" i="4"/>
  <c r="O59" i="4"/>
  <c r="AI59" i="4"/>
  <c r="AJ59" i="4"/>
  <c r="AK59" i="4"/>
  <c r="AL59" i="4"/>
  <c r="AM59" i="4"/>
  <c r="AN59" i="4"/>
  <c r="AO59" i="4"/>
  <c r="AP59" i="4"/>
  <c r="AR59" i="4"/>
  <c r="D61" i="4"/>
  <c r="E61" i="4"/>
  <c r="F61" i="4"/>
  <c r="G61" i="4"/>
  <c r="H61" i="4"/>
  <c r="I61" i="4"/>
  <c r="O61" i="4"/>
  <c r="AI61" i="4"/>
  <c r="AJ61" i="4"/>
  <c r="AK61" i="4"/>
  <c r="AL61" i="4"/>
  <c r="AM61" i="4"/>
  <c r="AN61" i="4"/>
  <c r="AO61" i="4"/>
  <c r="AP61" i="4"/>
  <c r="AR61" i="4"/>
  <c r="D62" i="4"/>
  <c r="E62" i="4"/>
  <c r="F62" i="4"/>
  <c r="G62" i="4"/>
  <c r="H62" i="4"/>
  <c r="I62" i="4"/>
  <c r="O62" i="4"/>
  <c r="AI62" i="4"/>
  <c r="AJ62" i="4"/>
  <c r="AK62" i="4"/>
  <c r="AL62" i="4"/>
  <c r="AM62" i="4"/>
  <c r="AN62" i="4"/>
  <c r="AO62" i="4"/>
  <c r="AP62" i="4"/>
  <c r="AR62" i="4"/>
  <c r="D63" i="4"/>
  <c r="E63" i="4"/>
  <c r="F63" i="4"/>
  <c r="G63" i="4"/>
  <c r="H63" i="4"/>
  <c r="I63" i="4"/>
  <c r="O63" i="4"/>
  <c r="AI63" i="4"/>
  <c r="AJ63" i="4"/>
  <c r="AK63" i="4"/>
  <c r="AL63" i="4"/>
  <c r="AM63" i="4"/>
  <c r="AN63" i="4"/>
  <c r="AO63" i="4"/>
  <c r="AP63" i="4"/>
  <c r="AR63" i="4"/>
  <c r="D64" i="4"/>
  <c r="E64" i="4"/>
  <c r="F64" i="4"/>
  <c r="G64" i="4"/>
  <c r="H64" i="4"/>
  <c r="I64" i="4"/>
  <c r="O64" i="4"/>
  <c r="AI64" i="4"/>
  <c r="AJ64" i="4"/>
  <c r="AK64" i="4"/>
  <c r="AL64" i="4"/>
  <c r="AM64" i="4"/>
  <c r="AN64" i="4"/>
  <c r="AO64" i="4"/>
  <c r="AP64" i="4"/>
  <c r="AR64" i="4"/>
  <c r="D65" i="4"/>
  <c r="E65" i="4"/>
  <c r="F65" i="4"/>
  <c r="G65" i="4"/>
  <c r="H65" i="4"/>
  <c r="I65" i="4"/>
  <c r="O65" i="4"/>
  <c r="AI65" i="4"/>
  <c r="AJ65" i="4"/>
  <c r="AK65" i="4"/>
  <c r="AL65" i="4"/>
  <c r="AM65" i="4"/>
  <c r="AN65" i="4"/>
  <c r="AO65" i="4"/>
  <c r="AP65" i="4"/>
  <c r="AR65" i="4"/>
  <c r="D66" i="4"/>
  <c r="E66" i="4"/>
  <c r="F66" i="4"/>
  <c r="G66" i="4"/>
  <c r="H66" i="4"/>
  <c r="I66" i="4"/>
  <c r="O66" i="4"/>
  <c r="AI66" i="4"/>
  <c r="AJ66" i="4"/>
  <c r="AK66" i="4"/>
  <c r="AL66" i="4"/>
  <c r="AM66" i="4"/>
  <c r="AN66" i="4"/>
  <c r="AO66" i="4"/>
  <c r="AP66" i="4"/>
  <c r="AR66" i="4"/>
  <c r="D67" i="4"/>
  <c r="E67" i="4"/>
  <c r="F67" i="4"/>
  <c r="G67" i="4"/>
  <c r="H67" i="4"/>
  <c r="I67" i="4"/>
  <c r="O67" i="4"/>
  <c r="AI67" i="4"/>
  <c r="AJ67" i="4"/>
  <c r="AK67" i="4"/>
  <c r="AL67" i="4"/>
  <c r="AM67" i="4"/>
  <c r="AN67" i="4"/>
  <c r="AO67" i="4"/>
  <c r="AP67" i="4"/>
  <c r="AR67" i="4"/>
  <c r="D68" i="4"/>
  <c r="E68" i="4"/>
  <c r="F68" i="4"/>
  <c r="G68" i="4"/>
  <c r="H68" i="4"/>
  <c r="I68" i="4"/>
  <c r="O68" i="4"/>
  <c r="AI68" i="4"/>
  <c r="AJ68" i="4"/>
  <c r="AK68" i="4"/>
  <c r="AL68" i="4"/>
  <c r="AM68" i="4"/>
  <c r="AN68" i="4"/>
  <c r="AO68" i="4"/>
  <c r="AP68" i="4"/>
  <c r="AR68" i="4"/>
  <c r="C69" i="4"/>
  <c r="D69" i="4"/>
  <c r="E69" i="4"/>
  <c r="F69" i="4"/>
  <c r="G69" i="4"/>
  <c r="H69" i="4"/>
  <c r="I69" i="4"/>
  <c r="K69" i="4"/>
  <c r="L69" i="4"/>
  <c r="M69" i="4"/>
  <c r="N69" i="4"/>
  <c r="O69" i="4"/>
  <c r="AI69" i="4"/>
  <c r="AJ69" i="4"/>
  <c r="AK69" i="4"/>
  <c r="AL69" i="4"/>
  <c r="AM69" i="4"/>
  <c r="AN69" i="4"/>
  <c r="AO69" i="4"/>
  <c r="AP69" i="4"/>
  <c r="AR69" i="4"/>
  <c r="H71" i="4"/>
  <c r="I71" i="4"/>
  <c r="O71" i="4"/>
  <c r="AI71" i="4"/>
  <c r="AJ71" i="4"/>
  <c r="AK71" i="4"/>
  <c r="AL71" i="4"/>
  <c r="AM71" i="4"/>
  <c r="AN71" i="4"/>
  <c r="AO71" i="4"/>
  <c r="AP71" i="4"/>
  <c r="AR71" i="4"/>
  <c r="H72" i="4"/>
  <c r="I72" i="4"/>
  <c r="O72" i="4"/>
  <c r="AI72" i="4"/>
  <c r="AJ72" i="4"/>
  <c r="AK72" i="4"/>
  <c r="AL72" i="4"/>
  <c r="AM72" i="4"/>
  <c r="AN72" i="4"/>
  <c r="AO72" i="4"/>
  <c r="AP72" i="4"/>
  <c r="AR72" i="4"/>
  <c r="H73" i="4"/>
  <c r="I73" i="4"/>
  <c r="O73" i="4"/>
  <c r="AI73" i="4"/>
  <c r="AJ73" i="4"/>
  <c r="AK73" i="4"/>
  <c r="AL73" i="4"/>
  <c r="AM73" i="4"/>
  <c r="AN73" i="4"/>
  <c r="AO73" i="4"/>
  <c r="AP73" i="4"/>
  <c r="AR73" i="4"/>
  <c r="H74" i="4"/>
  <c r="I74" i="4"/>
  <c r="O74" i="4"/>
  <c r="AI74" i="4"/>
  <c r="AJ74" i="4"/>
  <c r="AK74" i="4"/>
  <c r="AL74" i="4"/>
  <c r="AM74" i="4"/>
  <c r="AN74" i="4"/>
  <c r="AO74" i="4"/>
  <c r="AP74" i="4"/>
  <c r="AR74" i="4"/>
  <c r="H75" i="4"/>
  <c r="I75" i="4"/>
  <c r="O75" i="4"/>
  <c r="AI75" i="4"/>
  <c r="AJ75" i="4"/>
  <c r="AK75" i="4"/>
  <c r="AL75" i="4"/>
  <c r="AM75" i="4"/>
  <c r="AN75" i="4"/>
  <c r="AO75" i="4"/>
  <c r="AP75" i="4"/>
  <c r="AR75" i="4"/>
  <c r="H76" i="4"/>
  <c r="I76" i="4"/>
  <c r="O76" i="4"/>
  <c r="AI76" i="4"/>
  <c r="AJ76" i="4"/>
  <c r="AK76" i="4"/>
  <c r="AL76" i="4"/>
  <c r="AM76" i="4"/>
  <c r="AN76" i="4"/>
  <c r="AO76" i="4"/>
  <c r="AP76" i="4"/>
  <c r="AR76" i="4"/>
  <c r="H77" i="4"/>
  <c r="I77" i="4"/>
  <c r="O77" i="4"/>
  <c r="AI77" i="4"/>
  <c r="AJ77" i="4"/>
  <c r="AK77" i="4"/>
  <c r="AL77" i="4"/>
  <c r="AM77" i="4"/>
  <c r="AN77" i="4"/>
  <c r="AO77" i="4"/>
  <c r="AP77" i="4"/>
  <c r="AR77" i="4"/>
  <c r="H78" i="4"/>
  <c r="I78" i="4"/>
  <c r="O78" i="4"/>
  <c r="AI78" i="4"/>
  <c r="AJ78" i="4"/>
  <c r="AK78" i="4"/>
  <c r="AL78" i="4"/>
  <c r="AM78" i="4"/>
  <c r="AN78" i="4"/>
  <c r="AO78" i="4"/>
  <c r="AP78" i="4"/>
  <c r="AR78" i="4"/>
  <c r="H79" i="4"/>
  <c r="I79" i="4"/>
  <c r="O79" i="4"/>
  <c r="AI79" i="4"/>
  <c r="AJ79" i="4"/>
  <c r="AK79" i="4"/>
  <c r="AL79" i="4"/>
  <c r="AM79" i="4"/>
  <c r="AN79" i="4"/>
  <c r="AO79" i="4"/>
  <c r="AP79" i="4"/>
  <c r="AR79" i="4"/>
  <c r="H80" i="4"/>
  <c r="I80" i="4"/>
  <c r="O80" i="4"/>
  <c r="AI80" i="4"/>
  <c r="AJ80" i="4"/>
  <c r="AK80" i="4"/>
  <c r="AL80" i="4"/>
  <c r="AM80" i="4"/>
  <c r="AN80" i="4"/>
  <c r="AO80" i="4"/>
  <c r="AP80" i="4"/>
  <c r="AR80" i="4"/>
  <c r="H81" i="4"/>
  <c r="I81" i="4"/>
  <c r="O81" i="4"/>
  <c r="AI81" i="4"/>
  <c r="AJ81" i="4"/>
  <c r="AK81" i="4"/>
  <c r="AL81" i="4"/>
  <c r="AM81" i="4"/>
  <c r="AN81" i="4"/>
  <c r="AO81" i="4"/>
  <c r="AP81" i="4"/>
  <c r="AR81" i="4"/>
  <c r="H82" i="4"/>
  <c r="I82" i="4"/>
  <c r="O82" i="4"/>
  <c r="AI82" i="4"/>
  <c r="AJ82" i="4"/>
  <c r="AK82" i="4"/>
  <c r="AL82" i="4"/>
  <c r="AM82" i="4"/>
  <c r="AN82" i="4"/>
  <c r="AO82" i="4"/>
  <c r="AP82" i="4"/>
  <c r="AR82" i="4"/>
  <c r="H83" i="4"/>
  <c r="I83" i="4"/>
  <c r="O83" i="4"/>
  <c r="AI83" i="4"/>
  <c r="AJ83" i="4"/>
  <c r="AK83" i="4"/>
  <c r="AL83" i="4"/>
  <c r="AM83" i="4"/>
  <c r="AN83" i="4"/>
  <c r="AO83" i="4"/>
  <c r="AP83" i="4"/>
  <c r="AR83" i="4"/>
  <c r="H84" i="4"/>
  <c r="I84" i="4"/>
  <c r="O84" i="4"/>
  <c r="AI84" i="4"/>
  <c r="AJ84" i="4"/>
  <c r="AK84" i="4"/>
  <c r="AL84" i="4"/>
  <c r="AM84" i="4"/>
  <c r="AN84" i="4"/>
  <c r="AO84" i="4"/>
  <c r="AP84" i="4"/>
  <c r="AR84" i="4"/>
  <c r="H85" i="4"/>
  <c r="I85" i="4"/>
  <c r="O85" i="4"/>
  <c r="AI85" i="4"/>
  <c r="AJ85" i="4"/>
  <c r="AK85" i="4"/>
  <c r="AL85" i="4"/>
  <c r="AM85" i="4"/>
  <c r="AN85" i="4"/>
  <c r="AO85" i="4"/>
  <c r="AP85" i="4"/>
  <c r="AR85" i="4"/>
  <c r="D86" i="4"/>
  <c r="E86" i="4"/>
  <c r="F86" i="4"/>
  <c r="G86" i="4"/>
  <c r="H86" i="4"/>
  <c r="I86" i="4"/>
  <c r="K86" i="4"/>
  <c r="L86" i="4"/>
  <c r="M86" i="4"/>
  <c r="N86" i="4"/>
  <c r="O86" i="4"/>
  <c r="AI86" i="4"/>
  <c r="AJ86" i="4"/>
  <c r="AK86" i="4"/>
  <c r="AL86" i="4"/>
  <c r="AM86" i="4"/>
  <c r="AN86" i="4"/>
  <c r="AO86" i="4"/>
  <c r="AP86" i="4"/>
  <c r="AR86" i="4"/>
  <c r="C88" i="4"/>
  <c r="D88" i="4"/>
  <c r="E88" i="4"/>
  <c r="F88" i="4"/>
  <c r="G88" i="4"/>
  <c r="H88" i="4"/>
  <c r="I88" i="4"/>
  <c r="K88" i="4"/>
  <c r="L88" i="4"/>
  <c r="M88" i="4"/>
  <c r="N88" i="4"/>
  <c r="O88" i="4"/>
  <c r="AI88" i="4"/>
  <c r="AJ88" i="4"/>
  <c r="AK88" i="4"/>
  <c r="AL88" i="4"/>
  <c r="AM88" i="4"/>
  <c r="AN88" i="4"/>
  <c r="AO88" i="4"/>
  <c r="AP88" i="4"/>
  <c r="AR88" i="4"/>
  <c r="C89" i="4"/>
  <c r="D89" i="4"/>
  <c r="E89" i="4"/>
  <c r="F89" i="4"/>
  <c r="G89" i="4"/>
  <c r="H89" i="4"/>
  <c r="I89" i="4"/>
  <c r="K89" i="4"/>
  <c r="L89" i="4"/>
  <c r="M89" i="4"/>
  <c r="N89" i="4"/>
  <c r="O89" i="4"/>
  <c r="AI89" i="4"/>
  <c r="AJ89" i="4"/>
  <c r="AK89" i="4"/>
  <c r="AL89" i="4"/>
  <c r="AM89" i="4"/>
  <c r="AN89" i="4"/>
  <c r="AO89" i="4"/>
  <c r="AP89" i="4"/>
  <c r="AR89" i="4"/>
  <c r="C90" i="4"/>
  <c r="D90" i="4"/>
  <c r="E90" i="4"/>
  <c r="F90" i="4"/>
  <c r="G90" i="4"/>
  <c r="H90" i="4"/>
  <c r="I90" i="4"/>
  <c r="K90" i="4"/>
  <c r="L90" i="4"/>
  <c r="M90" i="4"/>
  <c r="N90" i="4"/>
  <c r="O90" i="4"/>
  <c r="AI90" i="4"/>
  <c r="AJ90" i="4"/>
  <c r="AK90" i="4"/>
  <c r="AL90" i="4"/>
  <c r="AM90" i="4"/>
  <c r="AN90" i="4"/>
  <c r="AO90" i="4"/>
  <c r="AP90" i="4"/>
  <c r="AR90" i="4"/>
  <c r="C91" i="4"/>
  <c r="D91" i="4"/>
  <c r="E91" i="4"/>
  <c r="F91" i="4"/>
  <c r="G91" i="4"/>
  <c r="H91" i="4"/>
  <c r="I91" i="4"/>
  <c r="K91" i="4"/>
  <c r="L91" i="4"/>
  <c r="M91" i="4"/>
  <c r="N91" i="4"/>
  <c r="O91" i="4"/>
  <c r="AI91" i="4"/>
  <c r="AJ91" i="4"/>
  <c r="AK91" i="4"/>
  <c r="AL91" i="4"/>
  <c r="AM91" i="4"/>
  <c r="AN91" i="4"/>
  <c r="AO91" i="4"/>
  <c r="AP91" i="4"/>
  <c r="AR91" i="4"/>
  <c r="C92" i="4"/>
  <c r="D92" i="4"/>
  <c r="E92" i="4"/>
  <c r="F92" i="4"/>
  <c r="G92" i="4"/>
  <c r="H92" i="4"/>
  <c r="I92" i="4"/>
  <c r="K92" i="4"/>
  <c r="L92" i="4"/>
  <c r="M92" i="4"/>
  <c r="N92" i="4"/>
  <c r="O92" i="4"/>
  <c r="AI92" i="4"/>
  <c r="AJ92" i="4"/>
  <c r="AK92" i="4"/>
  <c r="AL92" i="4"/>
  <c r="AM92" i="4"/>
  <c r="AN92" i="4"/>
  <c r="AO92" i="4"/>
  <c r="AP92" i="4"/>
  <c r="AR92" i="4"/>
  <c r="C93" i="4"/>
  <c r="D93" i="4"/>
  <c r="E93" i="4"/>
  <c r="F93" i="4"/>
  <c r="G93" i="4"/>
  <c r="H93" i="4"/>
  <c r="I93" i="4"/>
  <c r="K93" i="4"/>
  <c r="L93" i="4"/>
  <c r="M93" i="4"/>
  <c r="N93" i="4"/>
  <c r="O93" i="4"/>
  <c r="AI93" i="4"/>
  <c r="AJ93" i="4"/>
  <c r="AK93" i="4"/>
  <c r="AL93" i="4"/>
  <c r="AM93" i="4"/>
  <c r="AN93" i="4"/>
  <c r="AO93" i="4"/>
  <c r="AP93" i="4"/>
  <c r="AR93" i="4"/>
  <c r="C94" i="4"/>
  <c r="D94" i="4"/>
  <c r="E94" i="4"/>
  <c r="F94" i="4"/>
  <c r="G94" i="4"/>
  <c r="H94" i="4"/>
  <c r="I94" i="4"/>
  <c r="K94" i="4"/>
  <c r="L94" i="4"/>
  <c r="M94" i="4"/>
  <c r="N94" i="4"/>
  <c r="O94" i="4"/>
  <c r="AI94" i="4"/>
  <c r="AJ94" i="4"/>
  <c r="AK94" i="4"/>
  <c r="AL94" i="4"/>
  <c r="AM94" i="4"/>
  <c r="AN94" i="4"/>
  <c r="AO94" i="4"/>
  <c r="AP94" i="4"/>
  <c r="AR94" i="4"/>
  <c r="C95" i="4"/>
  <c r="D95" i="4"/>
  <c r="E95" i="4"/>
  <c r="F95" i="4"/>
  <c r="G95" i="4"/>
  <c r="H95" i="4"/>
  <c r="I95" i="4"/>
  <c r="K95" i="4"/>
  <c r="L95" i="4"/>
  <c r="M95" i="4"/>
  <c r="N95" i="4"/>
  <c r="O95" i="4"/>
  <c r="AI95" i="4"/>
  <c r="AJ95" i="4"/>
  <c r="AK95" i="4"/>
  <c r="AL95" i="4"/>
  <c r="AM95" i="4"/>
  <c r="AN95" i="4"/>
  <c r="AO95" i="4"/>
  <c r="AP95" i="4"/>
  <c r="AR95" i="4"/>
  <c r="C96" i="4"/>
  <c r="D96" i="4"/>
  <c r="E96" i="4"/>
  <c r="F96" i="4"/>
  <c r="G96" i="4"/>
  <c r="H96" i="4"/>
  <c r="I96" i="4"/>
  <c r="K96" i="4"/>
  <c r="L96" i="4"/>
  <c r="M96" i="4"/>
  <c r="N96" i="4"/>
  <c r="O96" i="4"/>
  <c r="AI96" i="4"/>
  <c r="AJ96" i="4"/>
  <c r="AK96" i="4"/>
  <c r="AL96" i="4"/>
  <c r="AM96" i="4"/>
  <c r="AN96" i="4"/>
  <c r="AO96" i="4"/>
  <c r="AP96" i="4"/>
  <c r="AR96" i="4"/>
  <c r="C97" i="4"/>
  <c r="D97" i="4"/>
  <c r="E97" i="4"/>
  <c r="F97" i="4"/>
  <c r="G97" i="4"/>
  <c r="H97" i="4"/>
  <c r="I97" i="4"/>
  <c r="K97" i="4"/>
  <c r="L97" i="4"/>
  <c r="M97" i="4"/>
  <c r="N97" i="4"/>
  <c r="O97" i="4"/>
  <c r="AI97" i="4"/>
  <c r="AJ97" i="4"/>
  <c r="AK97" i="4"/>
  <c r="AL97" i="4"/>
  <c r="AM97" i="4"/>
  <c r="AN97" i="4"/>
  <c r="AO97" i="4"/>
  <c r="AP97" i="4"/>
  <c r="AR97" i="4"/>
  <c r="C98" i="4"/>
  <c r="D98" i="4"/>
  <c r="E98" i="4"/>
  <c r="F98" i="4"/>
  <c r="G98" i="4"/>
  <c r="H98" i="4"/>
  <c r="I98" i="4"/>
  <c r="K98" i="4"/>
  <c r="L98" i="4"/>
  <c r="M98" i="4"/>
  <c r="N98" i="4"/>
  <c r="O98" i="4"/>
  <c r="AI98" i="4"/>
  <c r="AJ98" i="4"/>
  <c r="AK98" i="4"/>
  <c r="AL98" i="4"/>
  <c r="AM98" i="4"/>
  <c r="AN98" i="4"/>
  <c r="AO98" i="4"/>
  <c r="AP98" i="4"/>
  <c r="AR98" i="4"/>
  <c r="C99" i="4"/>
  <c r="D99" i="4"/>
  <c r="E99" i="4"/>
  <c r="F99" i="4"/>
  <c r="G99" i="4"/>
  <c r="H99" i="4"/>
  <c r="I99" i="4"/>
  <c r="K99" i="4"/>
  <c r="L99" i="4"/>
  <c r="M99" i="4"/>
  <c r="N99" i="4"/>
  <c r="O99" i="4"/>
  <c r="AI99" i="4"/>
  <c r="AJ99" i="4"/>
  <c r="AK99" i="4"/>
  <c r="AL99" i="4"/>
  <c r="AM99" i="4"/>
  <c r="AN99" i="4"/>
  <c r="AO99" i="4"/>
  <c r="AP99" i="4"/>
  <c r="AR99" i="4"/>
  <c r="C100" i="4"/>
  <c r="D100" i="4"/>
  <c r="E100" i="4"/>
  <c r="F100" i="4"/>
  <c r="G100" i="4"/>
  <c r="H100" i="4"/>
  <c r="I100" i="4"/>
  <c r="K100" i="4"/>
  <c r="L100" i="4"/>
  <c r="M100" i="4"/>
  <c r="N100" i="4"/>
  <c r="O100" i="4"/>
  <c r="AI100" i="4"/>
  <c r="AJ100" i="4"/>
  <c r="AK100" i="4"/>
  <c r="AL100" i="4"/>
  <c r="AM100" i="4"/>
  <c r="AN100" i="4"/>
  <c r="AO100" i="4"/>
  <c r="AP100" i="4"/>
  <c r="AR100" i="4"/>
  <c r="C101" i="4"/>
  <c r="D101" i="4"/>
  <c r="E101" i="4"/>
  <c r="F101" i="4"/>
  <c r="G101" i="4"/>
  <c r="H101" i="4"/>
  <c r="I101" i="4"/>
  <c r="K101" i="4"/>
  <c r="L101" i="4"/>
  <c r="M101" i="4"/>
  <c r="N101" i="4"/>
  <c r="O101" i="4"/>
  <c r="AI101" i="4"/>
  <c r="AJ101" i="4"/>
  <c r="AK101" i="4"/>
  <c r="AL101" i="4"/>
  <c r="AM101" i="4"/>
  <c r="AN101" i="4"/>
  <c r="AO101" i="4"/>
  <c r="AP101" i="4"/>
  <c r="AR101" i="4"/>
  <c r="C102" i="4"/>
  <c r="D102" i="4"/>
  <c r="E102" i="4"/>
  <c r="F102" i="4"/>
  <c r="G102" i="4"/>
  <c r="H102" i="4"/>
  <c r="I102" i="4"/>
  <c r="K102" i="4"/>
  <c r="L102" i="4"/>
  <c r="M102" i="4"/>
  <c r="N102" i="4"/>
  <c r="O102" i="4"/>
  <c r="AI102" i="4"/>
  <c r="AJ102" i="4"/>
  <c r="AK102" i="4"/>
  <c r="AL102" i="4"/>
  <c r="AM102" i="4"/>
  <c r="AN102" i="4"/>
  <c r="AO102" i="4"/>
  <c r="AP102" i="4"/>
  <c r="AR102" i="4"/>
  <c r="C103" i="4"/>
  <c r="D103" i="4"/>
  <c r="E103" i="4"/>
  <c r="F103" i="4"/>
  <c r="G103" i="4"/>
  <c r="H103" i="4"/>
  <c r="I103" i="4"/>
  <c r="K103" i="4"/>
  <c r="L103" i="4"/>
  <c r="M103" i="4"/>
  <c r="N103" i="4"/>
  <c r="O103" i="4"/>
  <c r="AI103" i="4"/>
  <c r="AJ103" i="4"/>
  <c r="AK103" i="4"/>
  <c r="AL103" i="4"/>
  <c r="AM103" i="4"/>
  <c r="AN103" i="4"/>
  <c r="AO103" i="4"/>
  <c r="AP103" i="4"/>
  <c r="AR103" i="4"/>
  <c r="C104" i="4"/>
  <c r="D104" i="4"/>
  <c r="E104" i="4"/>
  <c r="F104" i="4"/>
  <c r="G104" i="4"/>
  <c r="H104" i="4"/>
  <c r="I104" i="4"/>
  <c r="K104" i="4"/>
  <c r="L104" i="4"/>
  <c r="M104" i="4"/>
  <c r="N104" i="4"/>
  <c r="O104" i="4"/>
  <c r="AI104" i="4"/>
  <c r="AJ104" i="4"/>
  <c r="AK104" i="4"/>
  <c r="AL104" i="4"/>
  <c r="AM104" i="4"/>
  <c r="AN104" i="4"/>
  <c r="AO104" i="4"/>
  <c r="AP104" i="4"/>
  <c r="AR104" i="4"/>
  <c r="C105" i="4"/>
  <c r="D105" i="4"/>
  <c r="E105" i="4"/>
  <c r="F105" i="4"/>
  <c r="G105" i="4"/>
  <c r="H105" i="4"/>
  <c r="I105" i="4"/>
  <c r="K105" i="4"/>
  <c r="L105" i="4"/>
  <c r="M105" i="4"/>
  <c r="N105" i="4"/>
  <c r="O105" i="4"/>
  <c r="AI105" i="4"/>
  <c r="AJ105" i="4"/>
  <c r="AK105" i="4"/>
  <c r="AL105" i="4"/>
  <c r="AM105" i="4"/>
  <c r="AN105" i="4"/>
  <c r="AO105" i="4"/>
  <c r="AP105" i="4"/>
  <c r="AR105" i="4"/>
  <c r="C106" i="4"/>
  <c r="D106" i="4"/>
  <c r="E106" i="4"/>
  <c r="F106" i="4"/>
  <c r="G106" i="4"/>
  <c r="H106" i="4"/>
  <c r="I106" i="4"/>
  <c r="K106" i="4"/>
  <c r="L106" i="4"/>
  <c r="M106" i="4"/>
  <c r="N106" i="4"/>
  <c r="O106" i="4"/>
  <c r="AI106" i="4"/>
  <c r="AJ106" i="4"/>
  <c r="AK106" i="4"/>
  <c r="AL106" i="4"/>
  <c r="AM106" i="4"/>
  <c r="AN106" i="4"/>
  <c r="AO106" i="4"/>
  <c r="AP106" i="4"/>
  <c r="AR106" i="4"/>
  <c r="C107" i="4"/>
  <c r="D107" i="4"/>
  <c r="E107" i="4"/>
  <c r="F107" i="4"/>
  <c r="G107" i="4"/>
  <c r="H107" i="4"/>
  <c r="I107" i="4"/>
  <c r="K107" i="4"/>
  <c r="L107" i="4"/>
  <c r="M107" i="4"/>
  <c r="N107" i="4"/>
  <c r="O107" i="4"/>
  <c r="AI107" i="4"/>
  <c r="AJ107" i="4"/>
  <c r="AK107" i="4"/>
  <c r="AL107" i="4"/>
  <c r="AM107" i="4"/>
  <c r="AN107" i="4"/>
  <c r="AO107" i="4"/>
  <c r="AP107" i="4"/>
  <c r="AR107" i="4"/>
  <c r="C108" i="4"/>
  <c r="D108" i="4"/>
  <c r="E108" i="4"/>
  <c r="F108" i="4"/>
  <c r="G108" i="4"/>
  <c r="H108" i="4"/>
  <c r="I108" i="4"/>
  <c r="K108" i="4"/>
  <c r="L108" i="4"/>
  <c r="M108" i="4"/>
  <c r="N108" i="4"/>
  <c r="O108" i="4"/>
  <c r="AI108" i="4"/>
  <c r="AJ108" i="4"/>
  <c r="AK108" i="4"/>
  <c r="AL108" i="4"/>
  <c r="AM108" i="4"/>
  <c r="AN108" i="4"/>
  <c r="AO108" i="4"/>
  <c r="AP108" i="4"/>
  <c r="AR108" i="4"/>
  <c r="C109" i="4"/>
  <c r="D109" i="4"/>
  <c r="E109" i="4"/>
  <c r="F109" i="4"/>
  <c r="G109" i="4"/>
  <c r="H109" i="4"/>
  <c r="I109" i="4"/>
  <c r="K109" i="4"/>
  <c r="L109" i="4"/>
  <c r="M109" i="4"/>
  <c r="N109" i="4"/>
  <c r="O109" i="4"/>
  <c r="AI109" i="4"/>
  <c r="AJ109" i="4"/>
  <c r="AK109" i="4"/>
  <c r="AL109" i="4"/>
  <c r="AM109" i="4"/>
  <c r="AN109" i="4"/>
  <c r="AO109" i="4"/>
  <c r="AP109" i="4"/>
  <c r="AR109" i="4"/>
  <c r="C110" i="4"/>
  <c r="D110" i="4"/>
  <c r="E110" i="4"/>
  <c r="F110" i="4"/>
  <c r="G110" i="4"/>
  <c r="H110" i="4"/>
  <c r="I110" i="4"/>
  <c r="K110" i="4"/>
  <c r="L110" i="4"/>
  <c r="M110" i="4"/>
  <c r="N110" i="4"/>
  <c r="O110" i="4"/>
  <c r="AI110" i="4"/>
  <c r="AJ110" i="4"/>
  <c r="AK110" i="4"/>
  <c r="AL110" i="4"/>
  <c r="AM110" i="4"/>
  <c r="AN110" i="4"/>
  <c r="AO110" i="4"/>
  <c r="AP110" i="4"/>
  <c r="AR110" i="4"/>
  <c r="C111" i="4"/>
  <c r="D111" i="4"/>
  <c r="E111" i="4"/>
  <c r="F111" i="4"/>
  <c r="G111" i="4"/>
  <c r="H111" i="4"/>
  <c r="I111" i="4"/>
  <c r="K111" i="4"/>
  <c r="L111" i="4"/>
  <c r="M111" i="4"/>
  <c r="N111" i="4"/>
  <c r="O111" i="4"/>
  <c r="AI111" i="4"/>
  <c r="AJ111" i="4"/>
  <c r="AK111" i="4"/>
  <c r="AL111" i="4"/>
  <c r="AM111" i="4"/>
  <c r="AN111" i="4"/>
  <c r="AO111" i="4"/>
  <c r="AP111" i="4"/>
  <c r="AR111" i="4"/>
  <c r="C112" i="4"/>
  <c r="D112" i="4"/>
  <c r="E112" i="4"/>
  <c r="F112" i="4"/>
  <c r="G112" i="4"/>
  <c r="H112" i="4"/>
  <c r="I112" i="4"/>
  <c r="K112" i="4"/>
  <c r="L112" i="4"/>
  <c r="M112" i="4"/>
  <c r="N112" i="4"/>
  <c r="O112" i="4"/>
  <c r="AI112" i="4"/>
  <c r="AJ112" i="4"/>
  <c r="AK112" i="4"/>
  <c r="AL112" i="4"/>
  <c r="AM112" i="4"/>
  <c r="AN112" i="4"/>
  <c r="AO112" i="4"/>
  <c r="AP112" i="4"/>
  <c r="AR112" i="4"/>
  <c r="C113" i="4"/>
  <c r="D113" i="4"/>
  <c r="E113" i="4"/>
  <c r="F113" i="4"/>
  <c r="G113" i="4"/>
  <c r="H113" i="4"/>
  <c r="I113" i="4"/>
  <c r="K113" i="4"/>
  <c r="L113" i="4"/>
  <c r="M113" i="4"/>
  <c r="N113" i="4"/>
  <c r="O113" i="4"/>
  <c r="AI113" i="4"/>
  <c r="AJ113" i="4"/>
  <c r="AK113" i="4"/>
  <c r="AL113" i="4"/>
  <c r="AM113" i="4"/>
  <c r="AN113" i="4"/>
  <c r="AO113" i="4"/>
  <c r="AP113" i="4"/>
  <c r="AR113" i="4"/>
  <c r="C114" i="4"/>
  <c r="D114" i="4"/>
  <c r="E114" i="4"/>
  <c r="F114" i="4"/>
  <c r="G114" i="4"/>
  <c r="H114" i="4"/>
  <c r="I114" i="4"/>
  <c r="K114" i="4"/>
  <c r="L114" i="4"/>
  <c r="M114" i="4"/>
  <c r="N114" i="4"/>
  <c r="O114" i="4"/>
  <c r="AI114" i="4"/>
  <c r="AJ114" i="4"/>
  <c r="AK114" i="4"/>
  <c r="AL114" i="4"/>
  <c r="AM114" i="4"/>
  <c r="AN114" i="4"/>
  <c r="AO114" i="4"/>
  <c r="AP114" i="4"/>
  <c r="AR114" i="4"/>
  <c r="C115" i="4"/>
  <c r="D115" i="4"/>
  <c r="E115" i="4"/>
  <c r="F115" i="4"/>
  <c r="G115" i="4"/>
  <c r="H115" i="4"/>
  <c r="I115" i="4"/>
  <c r="K115" i="4"/>
  <c r="L115" i="4"/>
  <c r="M115" i="4"/>
  <c r="N115" i="4"/>
  <c r="O115" i="4"/>
  <c r="AI115" i="4"/>
  <c r="AJ115" i="4"/>
  <c r="AK115" i="4"/>
  <c r="AL115" i="4"/>
  <c r="AM115" i="4"/>
  <c r="AN115" i="4"/>
  <c r="AO115" i="4"/>
  <c r="AP115" i="4"/>
  <c r="AR115" i="4"/>
  <c r="C116" i="4"/>
  <c r="D116" i="4"/>
  <c r="E116" i="4"/>
  <c r="F116" i="4"/>
  <c r="G116" i="4"/>
  <c r="H116" i="4"/>
  <c r="I116" i="4"/>
  <c r="K116" i="4"/>
  <c r="L116" i="4"/>
  <c r="M116" i="4"/>
  <c r="N116" i="4"/>
  <c r="O116" i="4"/>
  <c r="AI116" i="4"/>
  <c r="AJ116" i="4"/>
  <c r="AK116" i="4"/>
  <c r="AL116" i="4"/>
  <c r="AM116" i="4"/>
  <c r="AN116" i="4"/>
  <c r="AO116" i="4"/>
  <c r="AP116" i="4"/>
  <c r="AR116" i="4"/>
  <c r="C117" i="4"/>
  <c r="D117" i="4"/>
  <c r="E117" i="4"/>
  <c r="F117" i="4"/>
  <c r="G117" i="4"/>
  <c r="H117" i="4"/>
  <c r="I117" i="4"/>
  <c r="K117" i="4"/>
  <c r="L117" i="4"/>
  <c r="M117" i="4"/>
  <c r="N117" i="4"/>
  <c r="O117" i="4"/>
  <c r="AI117" i="4"/>
  <c r="AJ117" i="4"/>
  <c r="AK117" i="4"/>
  <c r="AL117" i="4"/>
  <c r="AM117" i="4"/>
  <c r="AN117" i="4"/>
  <c r="AO117" i="4"/>
  <c r="AP117" i="4"/>
  <c r="AR117" i="4"/>
  <c r="C118" i="4"/>
  <c r="D118" i="4"/>
  <c r="E118" i="4"/>
  <c r="F118" i="4"/>
  <c r="G118" i="4"/>
  <c r="H118" i="4"/>
  <c r="I118" i="4"/>
  <c r="K118" i="4"/>
  <c r="L118" i="4"/>
  <c r="M118" i="4"/>
  <c r="N118" i="4"/>
  <c r="O118" i="4"/>
  <c r="AI118" i="4"/>
  <c r="AJ118" i="4"/>
  <c r="AK118" i="4"/>
  <c r="AL118" i="4"/>
  <c r="AM118" i="4"/>
  <c r="AN118" i="4"/>
  <c r="AO118" i="4"/>
  <c r="AP118" i="4"/>
  <c r="AR118" i="4"/>
  <c r="C119" i="4"/>
  <c r="D119" i="4"/>
  <c r="E119" i="4"/>
  <c r="F119" i="4"/>
  <c r="G119" i="4"/>
  <c r="H119" i="4"/>
  <c r="I119" i="4"/>
  <c r="K119" i="4"/>
  <c r="L119" i="4"/>
  <c r="M119" i="4"/>
  <c r="N119" i="4"/>
  <c r="O119" i="4"/>
  <c r="AI119" i="4"/>
  <c r="AJ119" i="4"/>
  <c r="AK119" i="4"/>
  <c r="AL119" i="4"/>
  <c r="AM119" i="4"/>
  <c r="AN119" i="4"/>
  <c r="AO119" i="4"/>
  <c r="AP119" i="4"/>
  <c r="AR119" i="4"/>
  <c r="C120" i="4"/>
  <c r="D120" i="4"/>
  <c r="E120" i="4"/>
  <c r="F120" i="4"/>
  <c r="G120" i="4"/>
  <c r="H120" i="4"/>
  <c r="I120" i="4"/>
  <c r="K120" i="4"/>
  <c r="L120" i="4"/>
  <c r="M120" i="4"/>
  <c r="N120" i="4"/>
  <c r="O120" i="4"/>
  <c r="AI120" i="4"/>
  <c r="AJ120" i="4"/>
  <c r="AK120" i="4"/>
  <c r="AL120" i="4"/>
  <c r="AM120" i="4"/>
  <c r="AN120" i="4"/>
  <c r="AO120" i="4"/>
  <c r="AP120" i="4"/>
  <c r="AR120" i="4"/>
  <c r="C121" i="4"/>
  <c r="D121" i="4"/>
  <c r="E121" i="4"/>
  <c r="F121" i="4"/>
  <c r="G121" i="4"/>
  <c r="H121" i="4"/>
  <c r="I121" i="4"/>
  <c r="K121" i="4"/>
  <c r="L121" i="4"/>
  <c r="M121" i="4"/>
  <c r="N121" i="4"/>
  <c r="O121" i="4"/>
  <c r="AI121" i="4"/>
  <c r="AJ121" i="4"/>
  <c r="AK121" i="4"/>
  <c r="AL121" i="4"/>
  <c r="AM121" i="4"/>
  <c r="AN121" i="4"/>
  <c r="AO121" i="4"/>
  <c r="AP121" i="4"/>
  <c r="AR121" i="4"/>
  <c r="C122" i="4"/>
  <c r="D122" i="4"/>
  <c r="E122" i="4"/>
  <c r="F122" i="4"/>
  <c r="G122" i="4"/>
  <c r="H122" i="4"/>
  <c r="I122" i="4"/>
  <c r="K122" i="4"/>
  <c r="L122" i="4"/>
  <c r="M122" i="4"/>
  <c r="N122" i="4"/>
  <c r="O122" i="4"/>
  <c r="AI122" i="4"/>
  <c r="AJ122" i="4"/>
  <c r="AK122" i="4"/>
  <c r="AL122" i="4"/>
  <c r="AM122" i="4"/>
  <c r="AN122" i="4"/>
  <c r="AO122" i="4"/>
  <c r="AP122" i="4"/>
  <c r="AR122" i="4"/>
  <c r="C123" i="4"/>
  <c r="D123" i="4"/>
  <c r="E123" i="4"/>
  <c r="F123" i="4"/>
  <c r="G123" i="4"/>
  <c r="H123" i="4"/>
  <c r="I123" i="4"/>
  <c r="K123" i="4"/>
  <c r="L123" i="4"/>
  <c r="M123" i="4"/>
  <c r="N123" i="4"/>
  <c r="O123" i="4"/>
  <c r="AI123" i="4"/>
  <c r="AJ123" i="4"/>
  <c r="AK123" i="4"/>
  <c r="AL123" i="4"/>
  <c r="AM123" i="4"/>
  <c r="AN123" i="4"/>
  <c r="AO123" i="4"/>
  <c r="AP123" i="4"/>
  <c r="AR123" i="4"/>
  <c r="C124" i="4"/>
  <c r="D124" i="4"/>
  <c r="E124" i="4"/>
  <c r="F124" i="4"/>
  <c r="G124" i="4"/>
  <c r="H124" i="4"/>
  <c r="I124" i="4"/>
  <c r="K124" i="4"/>
  <c r="L124" i="4"/>
  <c r="M124" i="4"/>
  <c r="N124" i="4"/>
  <c r="O124" i="4"/>
  <c r="AI124" i="4"/>
  <c r="AJ124" i="4"/>
  <c r="AK124" i="4"/>
  <c r="AL124" i="4"/>
  <c r="AM124" i="4"/>
  <c r="AN124" i="4"/>
  <c r="AO124" i="4"/>
  <c r="AP124" i="4"/>
  <c r="AR124" i="4"/>
  <c r="C125" i="4"/>
  <c r="D125" i="4"/>
  <c r="E125" i="4"/>
  <c r="F125" i="4"/>
  <c r="G125" i="4"/>
  <c r="H125" i="4"/>
  <c r="I125" i="4"/>
  <c r="K125" i="4"/>
  <c r="L125" i="4"/>
  <c r="M125" i="4"/>
  <c r="N125" i="4"/>
  <c r="O125" i="4"/>
  <c r="AI125" i="4"/>
  <c r="AJ125" i="4"/>
  <c r="AK125" i="4"/>
  <c r="AL125" i="4"/>
  <c r="AM125" i="4"/>
  <c r="AN125" i="4"/>
  <c r="AO125" i="4"/>
  <c r="AP125" i="4"/>
  <c r="AR125" i="4"/>
  <c r="C126" i="4"/>
  <c r="D126" i="4"/>
  <c r="E126" i="4"/>
  <c r="F126" i="4"/>
  <c r="G126" i="4"/>
  <c r="H126" i="4"/>
  <c r="I126" i="4"/>
  <c r="K126" i="4"/>
  <c r="L126" i="4"/>
  <c r="M126" i="4"/>
  <c r="N126" i="4"/>
  <c r="O126" i="4"/>
  <c r="AI126" i="4"/>
  <c r="AJ126" i="4"/>
  <c r="AK126" i="4"/>
  <c r="AL126" i="4"/>
  <c r="AM126" i="4"/>
  <c r="AN126" i="4"/>
  <c r="AO126" i="4"/>
  <c r="AP126" i="4"/>
  <c r="AR126" i="4"/>
  <c r="C127" i="4"/>
  <c r="D127" i="4"/>
  <c r="E127" i="4"/>
  <c r="F127" i="4"/>
  <c r="G127" i="4"/>
  <c r="H127" i="4"/>
  <c r="I127" i="4"/>
  <c r="K127" i="4"/>
  <c r="L127" i="4"/>
  <c r="M127" i="4"/>
  <c r="N127" i="4"/>
  <c r="O127" i="4"/>
  <c r="AI127" i="4"/>
  <c r="AJ127" i="4"/>
  <c r="AK127" i="4"/>
  <c r="AL127" i="4"/>
  <c r="AM127" i="4"/>
  <c r="AN127" i="4"/>
  <c r="AO127" i="4"/>
  <c r="AP127" i="4"/>
  <c r="AR127" i="4"/>
  <c r="C128" i="4"/>
  <c r="D128" i="4"/>
  <c r="E128" i="4"/>
  <c r="F128" i="4"/>
  <c r="G128" i="4"/>
  <c r="H128" i="4"/>
  <c r="I128" i="4"/>
  <c r="K128" i="4"/>
  <c r="L128" i="4"/>
  <c r="M128" i="4"/>
  <c r="N128" i="4"/>
  <c r="O128" i="4"/>
  <c r="AI128" i="4"/>
  <c r="AJ128" i="4"/>
  <c r="AK128" i="4"/>
  <c r="AL128" i="4"/>
  <c r="AM128" i="4"/>
  <c r="AN128" i="4"/>
  <c r="AO128" i="4"/>
  <c r="AP128" i="4"/>
  <c r="AR128" i="4"/>
  <c r="C129" i="4"/>
  <c r="D129" i="4"/>
  <c r="E129" i="4"/>
  <c r="F129" i="4"/>
  <c r="G129" i="4"/>
  <c r="H129" i="4"/>
  <c r="I129" i="4"/>
  <c r="K129" i="4"/>
  <c r="L129" i="4"/>
  <c r="M129" i="4"/>
  <c r="N129" i="4"/>
  <c r="O129" i="4"/>
  <c r="AI129" i="4"/>
  <c r="AJ129" i="4"/>
  <c r="AK129" i="4"/>
  <c r="AL129" i="4"/>
  <c r="AM129" i="4"/>
  <c r="AN129" i="4"/>
  <c r="AO129" i="4"/>
  <c r="AP129" i="4"/>
  <c r="AR129" i="4"/>
  <c r="C130" i="4"/>
  <c r="D130" i="4"/>
  <c r="E130" i="4"/>
  <c r="F130" i="4"/>
  <c r="G130" i="4"/>
  <c r="H130" i="4"/>
  <c r="I130" i="4"/>
  <c r="K130" i="4"/>
  <c r="L130" i="4"/>
  <c r="M130" i="4"/>
  <c r="N130" i="4"/>
  <c r="O130" i="4"/>
  <c r="AI130" i="4"/>
  <c r="AJ130" i="4"/>
  <c r="AK130" i="4"/>
  <c r="AL130" i="4"/>
  <c r="AM130" i="4"/>
  <c r="AN130" i="4"/>
  <c r="AO130" i="4"/>
  <c r="AP130" i="4"/>
  <c r="AR130" i="4"/>
  <c r="C131" i="4"/>
  <c r="D131" i="4"/>
  <c r="E131" i="4"/>
  <c r="F131" i="4"/>
  <c r="G131" i="4"/>
  <c r="H131" i="4"/>
  <c r="I131" i="4"/>
  <c r="K131" i="4"/>
  <c r="L131" i="4"/>
  <c r="M131" i="4"/>
  <c r="N131" i="4"/>
  <c r="O131" i="4"/>
  <c r="AI131" i="4"/>
  <c r="AJ131" i="4"/>
  <c r="AK131" i="4"/>
  <c r="AL131" i="4"/>
  <c r="AM131" i="4"/>
  <c r="AN131" i="4"/>
  <c r="AO131" i="4"/>
  <c r="AP131" i="4"/>
  <c r="AR131" i="4"/>
  <c r="C132" i="4"/>
  <c r="D132" i="4"/>
  <c r="E132" i="4"/>
  <c r="F132" i="4"/>
  <c r="G132" i="4"/>
  <c r="H132" i="4"/>
  <c r="I132" i="4"/>
  <c r="K132" i="4"/>
  <c r="L132" i="4"/>
  <c r="M132" i="4"/>
  <c r="N132" i="4"/>
  <c r="O132" i="4"/>
  <c r="AI132" i="4"/>
  <c r="AJ132" i="4"/>
  <c r="AK132" i="4"/>
  <c r="AL132" i="4"/>
  <c r="AM132" i="4"/>
  <c r="AN132" i="4"/>
  <c r="AO132" i="4"/>
  <c r="AP132" i="4"/>
  <c r="AR132" i="4"/>
  <c r="C133" i="4"/>
  <c r="D133" i="4"/>
  <c r="E133" i="4"/>
  <c r="F133" i="4"/>
  <c r="G133" i="4"/>
  <c r="H133" i="4"/>
  <c r="I133" i="4"/>
  <c r="K133" i="4"/>
  <c r="L133" i="4"/>
  <c r="M133" i="4"/>
  <c r="N133" i="4"/>
  <c r="O133" i="4"/>
  <c r="AI133" i="4"/>
  <c r="AJ133" i="4"/>
  <c r="AK133" i="4"/>
  <c r="AL133" i="4"/>
  <c r="AM133" i="4"/>
  <c r="AN133" i="4"/>
  <c r="AO133" i="4"/>
  <c r="AP133" i="4"/>
  <c r="AR133" i="4"/>
  <c r="C134" i="4"/>
  <c r="D134" i="4"/>
  <c r="E134" i="4"/>
  <c r="F134" i="4"/>
  <c r="G134" i="4"/>
  <c r="H134" i="4"/>
  <c r="I134" i="4"/>
  <c r="K134" i="4"/>
  <c r="L134" i="4"/>
  <c r="M134" i="4"/>
  <c r="N134" i="4"/>
  <c r="O134" i="4"/>
  <c r="AI134" i="4"/>
  <c r="AJ134" i="4"/>
  <c r="AK134" i="4"/>
  <c r="AL134" i="4"/>
  <c r="AM134" i="4"/>
  <c r="AN134" i="4"/>
  <c r="AO134" i="4"/>
  <c r="AP134" i="4"/>
  <c r="AR134" i="4"/>
  <c r="C135" i="4"/>
  <c r="D135" i="4"/>
  <c r="E135" i="4"/>
  <c r="F135" i="4"/>
  <c r="G135" i="4"/>
  <c r="H135" i="4"/>
  <c r="I135" i="4"/>
  <c r="K135" i="4"/>
  <c r="L135" i="4"/>
  <c r="M135" i="4"/>
  <c r="N135" i="4"/>
  <c r="O135" i="4"/>
  <c r="AI135" i="4"/>
  <c r="AJ135" i="4"/>
  <c r="AK135" i="4"/>
  <c r="AL135" i="4"/>
  <c r="AM135" i="4"/>
  <c r="AN135" i="4"/>
  <c r="AO135" i="4"/>
  <c r="AP135" i="4"/>
  <c r="AR135" i="4"/>
  <c r="C136" i="4"/>
  <c r="D136" i="4"/>
  <c r="E136" i="4"/>
  <c r="F136" i="4"/>
  <c r="G136" i="4"/>
  <c r="H136" i="4"/>
  <c r="I136" i="4"/>
  <c r="K136" i="4"/>
  <c r="L136" i="4"/>
  <c r="M136" i="4"/>
  <c r="N136" i="4"/>
  <c r="O136" i="4"/>
  <c r="AI136" i="4"/>
  <c r="AJ136" i="4"/>
  <c r="AK136" i="4"/>
  <c r="AL136" i="4"/>
  <c r="AM136" i="4"/>
  <c r="AN136" i="4"/>
  <c r="AO136" i="4"/>
  <c r="AP136" i="4"/>
  <c r="AR136" i="4"/>
  <c r="C137" i="4"/>
  <c r="D137" i="4"/>
  <c r="E137" i="4"/>
  <c r="F137" i="4"/>
  <c r="G137" i="4"/>
  <c r="H137" i="4"/>
  <c r="I137" i="4"/>
  <c r="K137" i="4"/>
  <c r="L137" i="4"/>
  <c r="M137" i="4"/>
  <c r="N137" i="4"/>
  <c r="O137" i="4"/>
  <c r="AI137" i="4"/>
  <c r="AJ137" i="4"/>
  <c r="AK137" i="4"/>
  <c r="AL137" i="4"/>
  <c r="AM137" i="4"/>
  <c r="AN137" i="4"/>
  <c r="AO137" i="4"/>
  <c r="AP137" i="4"/>
  <c r="AR137" i="4"/>
  <c r="C138" i="4"/>
  <c r="D138" i="4"/>
  <c r="E138" i="4"/>
  <c r="F138" i="4"/>
  <c r="G138" i="4"/>
  <c r="H138" i="4"/>
  <c r="I138" i="4"/>
  <c r="K138" i="4"/>
  <c r="L138" i="4"/>
  <c r="M138" i="4"/>
  <c r="N138" i="4"/>
  <c r="O138" i="4"/>
  <c r="AI138" i="4"/>
  <c r="AJ138" i="4"/>
  <c r="AK138" i="4"/>
  <c r="AL138" i="4"/>
  <c r="AM138" i="4"/>
  <c r="AN138" i="4"/>
  <c r="AO138" i="4"/>
  <c r="AP138" i="4"/>
  <c r="AR138" i="4"/>
  <c r="C139" i="4"/>
  <c r="D139" i="4"/>
  <c r="E139" i="4"/>
  <c r="F139" i="4"/>
  <c r="G139" i="4"/>
  <c r="H139" i="4"/>
  <c r="I139" i="4"/>
  <c r="K139" i="4"/>
  <c r="L139" i="4"/>
  <c r="M139" i="4"/>
  <c r="N139" i="4"/>
  <c r="O139" i="4"/>
  <c r="AI139" i="4"/>
  <c r="AJ139" i="4"/>
  <c r="AK139" i="4"/>
  <c r="AL139" i="4"/>
  <c r="AM139" i="4"/>
  <c r="AN139" i="4"/>
  <c r="AO139" i="4"/>
  <c r="AP139" i="4"/>
  <c r="AR139" i="4"/>
  <c r="C140" i="4"/>
  <c r="D140" i="4"/>
  <c r="E140" i="4"/>
  <c r="F140" i="4"/>
  <c r="G140" i="4"/>
  <c r="H140" i="4"/>
  <c r="I140" i="4"/>
  <c r="K140" i="4"/>
  <c r="L140" i="4"/>
  <c r="M140" i="4"/>
  <c r="N140" i="4"/>
  <c r="O140" i="4"/>
  <c r="AI140" i="4"/>
  <c r="AJ140" i="4"/>
  <c r="AK140" i="4"/>
  <c r="AL140" i="4"/>
  <c r="AM140" i="4"/>
  <c r="AN140" i="4"/>
  <c r="AO140" i="4"/>
  <c r="AP140" i="4"/>
  <c r="AR140" i="4"/>
  <c r="C141" i="4"/>
  <c r="D141" i="4"/>
  <c r="E141" i="4"/>
  <c r="F141" i="4"/>
  <c r="G141" i="4"/>
  <c r="H141" i="4"/>
  <c r="I141" i="4"/>
  <c r="K141" i="4"/>
  <c r="L141" i="4"/>
  <c r="M141" i="4"/>
  <c r="N141" i="4"/>
  <c r="O141" i="4"/>
  <c r="AI141" i="4"/>
  <c r="AJ141" i="4"/>
  <c r="AK141" i="4"/>
  <c r="AL141" i="4"/>
  <c r="AM141" i="4"/>
  <c r="AN141" i="4"/>
  <c r="AO141" i="4"/>
  <c r="AP141" i="4"/>
  <c r="AR141" i="4"/>
  <c r="C142" i="4"/>
  <c r="D142" i="4"/>
  <c r="E142" i="4"/>
  <c r="F142" i="4"/>
  <c r="G142" i="4"/>
  <c r="H142" i="4"/>
  <c r="I142" i="4"/>
  <c r="K142" i="4"/>
  <c r="L142" i="4"/>
  <c r="M142" i="4"/>
  <c r="N142" i="4"/>
  <c r="O142" i="4"/>
  <c r="AI142" i="4"/>
  <c r="AJ142" i="4"/>
  <c r="AK142" i="4"/>
  <c r="AL142" i="4"/>
  <c r="AM142" i="4"/>
  <c r="AN142" i="4"/>
  <c r="AO142" i="4"/>
  <c r="AP142" i="4"/>
  <c r="AR142" i="4"/>
  <c r="C143" i="4"/>
  <c r="D143" i="4"/>
  <c r="E143" i="4"/>
  <c r="F143" i="4"/>
  <c r="G143" i="4"/>
  <c r="H143" i="4"/>
  <c r="I143" i="4"/>
  <c r="K143" i="4"/>
  <c r="L143" i="4"/>
  <c r="M143" i="4"/>
  <c r="N143" i="4"/>
  <c r="O143" i="4"/>
  <c r="AI143" i="4"/>
  <c r="AJ143" i="4"/>
  <c r="AK143" i="4"/>
  <c r="AL143" i="4"/>
  <c r="AM143" i="4"/>
  <c r="AN143" i="4"/>
  <c r="AO143" i="4"/>
  <c r="AP143" i="4"/>
  <c r="AR143" i="4"/>
  <c r="C144" i="4"/>
  <c r="D144" i="4"/>
  <c r="E144" i="4"/>
  <c r="F144" i="4"/>
  <c r="G144" i="4"/>
  <c r="H144" i="4"/>
  <c r="I144" i="4"/>
  <c r="K144" i="4"/>
  <c r="L144" i="4"/>
  <c r="M144" i="4"/>
  <c r="N144" i="4"/>
  <c r="O144" i="4"/>
  <c r="AI144" i="4"/>
  <c r="AJ144" i="4"/>
  <c r="AK144" i="4"/>
  <c r="AL144" i="4"/>
  <c r="AM144" i="4"/>
  <c r="AN144" i="4"/>
  <c r="AO144" i="4"/>
  <c r="AP144" i="4"/>
  <c r="AR144" i="4"/>
  <c r="C145" i="4"/>
  <c r="D145" i="4"/>
  <c r="E145" i="4"/>
  <c r="F145" i="4"/>
  <c r="G145" i="4"/>
  <c r="H145" i="4"/>
  <c r="I145" i="4"/>
  <c r="K145" i="4"/>
  <c r="L145" i="4"/>
  <c r="M145" i="4"/>
  <c r="N145" i="4"/>
  <c r="O145" i="4"/>
  <c r="AI145" i="4"/>
  <c r="AJ145" i="4"/>
  <c r="AK145" i="4"/>
  <c r="AL145" i="4"/>
  <c r="AM145" i="4"/>
  <c r="AN145" i="4"/>
  <c r="AO145" i="4"/>
  <c r="AP145" i="4"/>
  <c r="AR145" i="4"/>
  <c r="C146" i="4"/>
  <c r="D146" i="4"/>
  <c r="E146" i="4"/>
  <c r="F146" i="4"/>
  <c r="G146" i="4"/>
  <c r="H146" i="4"/>
  <c r="I146" i="4"/>
  <c r="K146" i="4"/>
  <c r="L146" i="4"/>
  <c r="M146" i="4"/>
  <c r="N146" i="4"/>
  <c r="O146" i="4"/>
  <c r="AI146" i="4"/>
  <c r="AJ146" i="4"/>
  <c r="AK146" i="4"/>
  <c r="AL146" i="4"/>
  <c r="AM146" i="4"/>
  <c r="AN146" i="4"/>
  <c r="AO146" i="4"/>
  <c r="AP146" i="4"/>
  <c r="AR146" i="4"/>
  <c r="C147" i="4"/>
  <c r="D147" i="4"/>
  <c r="E147" i="4"/>
  <c r="F147" i="4"/>
  <c r="G147" i="4"/>
  <c r="H147" i="4"/>
  <c r="I147" i="4"/>
  <c r="K147" i="4"/>
  <c r="L147" i="4"/>
  <c r="M147" i="4"/>
  <c r="N147" i="4"/>
  <c r="O147" i="4"/>
  <c r="AI147" i="4"/>
  <c r="AJ147" i="4"/>
  <c r="AK147" i="4"/>
  <c r="AL147" i="4"/>
  <c r="AM147" i="4"/>
  <c r="AN147" i="4"/>
  <c r="AO147" i="4"/>
  <c r="AP147" i="4"/>
  <c r="AR147" i="4"/>
  <c r="C148" i="4"/>
  <c r="D148" i="4"/>
  <c r="E148" i="4"/>
  <c r="F148" i="4"/>
  <c r="G148" i="4"/>
  <c r="H148" i="4"/>
  <c r="I148" i="4"/>
  <c r="K148" i="4"/>
  <c r="L148" i="4"/>
  <c r="M148" i="4"/>
  <c r="N148" i="4"/>
  <c r="O148" i="4"/>
  <c r="AI148" i="4"/>
  <c r="AJ148" i="4"/>
  <c r="AK148" i="4"/>
  <c r="AL148" i="4"/>
  <c r="AM148" i="4"/>
  <c r="AN148" i="4"/>
  <c r="AO148" i="4"/>
  <c r="AP148" i="4"/>
  <c r="AR148" i="4"/>
  <c r="C149" i="4"/>
  <c r="D149" i="4"/>
  <c r="E149" i="4"/>
  <c r="F149" i="4"/>
  <c r="G149" i="4"/>
  <c r="H149" i="4"/>
  <c r="I149" i="4"/>
  <c r="K149" i="4"/>
  <c r="L149" i="4"/>
  <c r="M149" i="4"/>
  <c r="N149" i="4"/>
  <c r="O149" i="4"/>
  <c r="AI149" i="4"/>
  <c r="AJ149" i="4"/>
  <c r="AK149" i="4"/>
  <c r="AL149" i="4"/>
  <c r="AM149" i="4"/>
  <c r="AN149" i="4"/>
  <c r="AO149" i="4"/>
  <c r="AP149" i="4"/>
  <c r="AR149" i="4"/>
  <c r="C150" i="4"/>
  <c r="D150" i="4"/>
  <c r="E150" i="4"/>
  <c r="F150" i="4"/>
  <c r="G150" i="4"/>
  <c r="H150" i="4"/>
  <c r="I150" i="4"/>
  <c r="K150" i="4"/>
  <c r="L150" i="4"/>
  <c r="M150" i="4"/>
  <c r="N150" i="4"/>
  <c r="O150" i="4"/>
  <c r="AI150" i="4"/>
  <c r="AJ150" i="4"/>
  <c r="AK150" i="4"/>
  <c r="AL150" i="4"/>
  <c r="AM150" i="4"/>
  <c r="AN150" i="4"/>
  <c r="AO150" i="4"/>
  <c r="AP150" i="4"/>
  <c r="AR150" i="4"/>
  <c r="C151" i="4"/>
  <c r="D151" i="4"/>
  <c r="E151" i="4"/>
  <c r="F151" i="4"/>
  <c r="G151" i="4"/>
  <c r="H151" i="4"/>
  <c r="I151" i="4"/>
  <c r="K151" i="4"/>
  <c r="L151" i="4"/>
  <c r="M151" i="4"/>
  <c r="N151" i="4"/>
  <c r="O151" i="4"/>
  <c r="AI151" i="4"/>
  <c r="AJ151" i="4"/>
  <c r="AK151" i="4"/>
  <c r="AL151" i="4"/>
  <c r="AM151" i="4"/>
  <c r="AN151" i="4"/>
  <c r="AO151" i="4"/>
  <c r="AP151" i="4"/>
  <c r="AR151" i="4"/>
  <c r="C152" i="4"/>
  <c r="D152" i="4"/>
  <c r="E152" i="4"/>
  <c r="F152" i="4"/>
  <c r="G152" i="4"/>
  <c r="H152" i="4"/>
  <c r="I152" i="4"/>
  <c r="K152" i="4"/>
  <c r="L152" i="4"/>
  <c r="M152" i="4"/>
  <c r="N152" i="4"/>
  <c r="O152" i="4"/>
  <c r="AI152" i="4"/>
  <c r="AJ152" i="4"/>
  <c r="AK152" i="4"/>
  <c r="AL152" i="4"/>
  <c r="AM152" i="4"/>
  <c r="AN152" i="4"/>
  <c r="AO152" i="4"/>
  <c r="AP152" i="4"/>
  <c r="AR152" i="4"/>
  <c r="C153" i="4"/>
  <c r="D153" i="4"/>
  <c r="E153" i="4"/>
  <c r="F153" i="4"/>
  <c r="G153" i="4"/>
  <c r="H153" i="4"/>
  <c r="I153" i="4"/>
  <c r="K153" i="4"/>
  <c r="L153" i="4"/>
  <c r="M153" i="4"/>
  <c r="N153" i="4"/>
  <c r="O153" i="4"/>
  <c r="AI153" i="4"/>
  <c r="AJ153" i="4"/>
  <c r="AK153" i="4"/>
  <c r="AL153" i="4"/>
  <c r="AM153" i="4"/>
  <c r="AN153" i="4"/>
  <c r="AO153" i="4"/>
  <c r="AP153" i="4"/>
  <c r="AR153" i="4"/>
  <c r="C154" i="4"/>
  <c r="D154" i="4"/>
  <c r="E154" i="4"/>
  <c r="F154" i="4"/>
  <c r="G154" i="4"/>
  <c r="H154" i="4"/>
  <c r="I154" i="4"/>
  <c r="K154" i="4"/>
  <c r="L154" i="4"/>
  <c r="M154" i="4"/>
  <c r="N154" i="4"/>
  <c r="O154" i="4"/>
  <c r="AI154" i="4"/>
  <c r="AJ154" i="4"/>
  <c r="AK154" i="4"/>
  <c r="AL154" i="4"/>
  <c r="AM154" i="4"/>
  <c r="AN154" i="4"/>
  <c r="AO154" i="4"/>
  <c r="AP154" i="4"/>
  <c r="AR154" i="4"/>
  <c r="C155" i="4"/>
  <c r="D155" i="4"/>
  <c r="E155" i="4"/>
  <c r="F155" i="4"/>
  <c r="G155" i="4"/>
  <c r="H155" i="4"/>
  <c r="I155" i="4"/>
  <c r="K155" i="4"/>
  <c r="L155" i="4"/>
  <c r="M155" i="4"/>
  <c r="N155" i="4"/>
  <c r="O155" i="4"/>
  <c r="AI155" i="4"/>
  <c r="AJ155" i="4"/>
  <c r="AK155" i="4"/>
  <c r="AL155" i="4"/>
  <c r="AM155" i="4"/>
  <c r="AN155" i="4"/>
  <c r="AO155" i="4"/>
  <c r="AP155" i="4"/>
  <c r="AR155" i="4"/>
  <c r="C156" i="4"/>
  <c r="D156" i="4"/>
  <c r="E156" i="4"/>
  <c r="F156" i="4"/>
  <c r="G156" i="4"/>
  <c r="H156" i="4"/>
  <c r="I156" i="4"/>
  <c r="K156" i="4"/>
  <c r="L156" i="4"/>
  <c r="M156" i="4"/>
  <c r="N156" i="4"/>
  <c r="O156" i="4"/>
  <c r="AI156" i="4"/>
  <c r="AJ156" i="4"/>
  <c r="AK156" i="4"/>
  <c r="AL156" i="4"/>
  <c r="AM156" i="4"/>
  <c r="AN156" i="4"/>
  <c r="AO156" i="4"/>
  <c r="AP156" i="4"/>
  <c r="AR156" i="4"/>
  <c r="C157" i="4"/>
  <c r="D157" i="4"/>
  <c r="E157" i="4"/>
  <c r="F157" i="4"/>
  <c r="G157" i="4"/>
  <c r="H157" i="4"/>
  <c r="I157" i="4"/>
  <c r="K157" i="4"/>
  <c r="L157" i="4"/>
  <c r="M157" i="4"/>
  <c r="N157" i="4"/>
  <c r="O157" i="4"/>
  <c r="AI157" i="4"/>
  <c r="AJ157" i="4"/>
  <c r="AK157" i="4"/>
  <c r="AL157" i="4"/>
  <c r="AM157" i="4"/>
  <c r="AN157" i="4"/>
  <c r="AO157" i="4"/>
  <c r="AP157" i="4"/>
  <c r="AR157" i="4"/>
  <c r="C158" i="4"/>
  <c r="D158" i="4"/>
  <c r="E158" i="4"/>
  <c r="F158" i="4"/>
  <c r="G158" i="4"/>
  <c r="H158" i="4"/>
  <c r="I158" i="4"/>
  <c r="K158" i="4"/>
  <c r="L158" i="4"/>
  <c r="M158" i="4"/>
  <c r="N158" i="4"/>
  <c r="O158" i="4"/>
  <c r="AI158" i="4"/>
  <c r="AJ158" i="4"/>
  <c r="AK158" i="4"/>
  <c r="AL158" i="4"/>
  <c r="AM158" i="4"/>
  <c r="AN158" i="4"/>
  <c r="AO158" i="4"/>
  <c r="AP158" i="4"/>
  <c r="AR158" i="4"/>
  <c r="C159" i="4"/>
  <c r="D159" i="4"/>
  <c r="E159" i="4"/>
  <c r="F159" i="4"/>
  <c r="G159" i="4"/>
  <c r="H159" i="4"/>
  <c r="I159" i="4"/>
  <c r="K159" i="4"/>
  <c r="L159" i="4"/>
  <c r="M159" i="4"/>
  <c r="N159" i="4"/>
  <c r="O159" i="4"/>
  <c r="AI159" i="4"/>
  <c r="AJ159" i="4"/>
  <c r="AK159" i="4"/>
  <c r="AL159" i="4"/>
  <c r="AM159" i="4"/>
  <c r="AN159" i="4"/>
  <c r="AO159" i="4"/>
  <c r="AP159" i="4"/>
  <c r="AR159" i="4"/>
  <c r="C160" i="4"/>
  <c r="D160" i="4"/>
  <c r="E160" i="4"/>
  <c r="F160" i="4"/>
  <c r="G160" i="4"/>
  <c r="H160" i="4"/>
  <c r="I160" i="4"/>
  <c r="K160" i="4"/>
  <c r="L160" i="4"/>
  <c r="M160" i="4"/>
  <c r="N160" i="4"/>
  <c r="O160" i="4"/>
  <c r="AI160" i="4"/>
  <c r="AJ160" i="4"/>
  <c r="AK160" i="4"/>
  <c r="AL160" i="4"/>
  <c r="AM160" i="4"/>
  <c r="AN160" i="4"/>
  <c r="AO160" i="4"/>
  <c r="AP160" i="4"/>
  <c r="AR160" i="4"/>
  <c r="C161" i="4"/>
  <c r="D161" i="4"/>
  <c r="E161" i="4"/>
  <c r="F161" i="4"/>
  <c r="G161" i="4"/>
  <c r="H161" i="4"/>
  <c r="I161" i="4"/>
  <c r="K161" i="4"/>
  <c r="L161" i="4"/>
  <c r="M161" i="4"/>
  <c r="N161" i="4"/>
  <c r="O161" i="4"/>
  <c r="AI161" i="4"/>
  <c r="AJ161" i="4"/>
  <c r="AK161" i="4"/>
  <c r="AL161" i="4"/>
  <c r="AM161" i="4"/>
  <c r="AN161" i="4"/>
  <c r="AO161" i="4"/>
  <c r="AP161" i="4"/>
  <c r="AR161" i="4"/>
  <c r="C162" i="4"/>
  <c r="D162" i="4"/>
  <c r="E162" i="4"/>
  <c r="F162" i="4"/>
  <c r="G162" i="4"/>
  <c r="H162" i="4"/>
  <c r="I162" i="4"/>
  <c r="K162" i="4"/>
  <c r="L162" i="4"/>
  <c r="M162" i="4"/>
  <c r="N162" i="4"/>
  <c r="O162" i="4"/>
  <c r="AI162" i="4"/>
  <c r="AJ162" i="4"/>
  <c r="AK162" i="4"/>
  <c r="AL162" i="4"/>
  <c r="AM162" i="4"/>
  <c r="AN162" i="4"/>
  <c r="AO162" i="4"/>
  <c r="AP162" i="4"/>
  <c r="AR162" i="4"/>
  <c r="C163" i="4"/>
  <c r="D163" i="4"/>
  <c r="E163" i="4"/>
  <c r="F163" i="4"/>
  <c r="G163" i="4"/>
  <c r="H163" i="4"/>
  <c r="I163" i="4"/>
  <c r="K163" i="4"/>
  <c r="L163" i="4"/>
  <c r="M163" i="4"/>
  <c r="N163" i="4"/>
  <c r="O163" i="4"/>
  <c r="AI163" i="4"/>
  <c r="AJ163" i="4"/>
  <c r="AK163" i="4"/>
  <c r="AL163" i="4"/>
  <c r="AM163" i="4"/>
  <c r="AN163" i="4"/>
  <c r="AO163" i="4"/>
  <c r="AP163" i="4"/>
  <c r="AR163" i="4"/>
  <c r="C165" i="4"/>
  <c r="D165" i="4"/>
  <c r="E165" i="4"/>
  <c r="F165" i="4"/>
  <c r="G165" i="4"/>
  <c r="H165" i="4"/>
  <c r="I165" i="4"/>
  <c r="K165" i="4"/>
  <c r="L165" i="4"/>
  <c r="M165" i="4"/>
  <c r="N165" i="4"/>
  <c r="O165" i="4"/>
  <c r="AI165" i="4"/>
  <c r="AJ165" i="4"/>
  <c r="AK165" i="4"/>
  <c r="AL165" i="4"/>
  <c r="AM165" i="4"/>
  <c r="AN165" i="4"/>
  <c r="AO165" i="4"/>
  <c r="AP165" i="4"/>
  <c r="C166" i="4"/>
  <c r="D166" i="4"/>
  <c r="E166" i="4"/>
  <c r="F166" i="4"/>
  <c r="G166" i="4"/>
  <c r="H166" i="4"/>
  <c r="I166" i="4"/>
  <c r="K166" i="4"/>
  <c r="L166" i="4"/>
  <c r="M166" i="4"/>
  <c r="N166" i="4"/>
  <c r="O166" i="4"/>
  <c r="AI166" i="4"/>
  <c r="AJ166" i="4"/>
  <c r="AK166" i="4"/>
  <c r="AL166" i="4"/>
  <c r="AM166" i="4"/>
  <c r="AN166" i="4"/>
  <c r="AO166" i="4"/>
  <c r="AP166" i="4"/>
  <c r="C167" i="4"/>
  <c r="D167" i="4"/>
  <c r="E167" i="4"/>
  <c r="F167" i="4"/>
  <c r="G167" i="4"/>
  <c r="H167" i="4"/>
  <c r="I167" i="4"/>
  <c r="K167" i="4"/>
  <c r="L167" i="4"/>
  <c r="M167" i="4"/>
  <c r="N167" i="4"/>
  <c r="O167" i="4"/>
  <c r="AI167" i="4"/>
  <c r="AJ167" i="4"/>
  <c r="AK167" i="4"/>
  <c r="AL167" i="4"/>
  <c r="AM167" i="4"/>
  <c r="AN167" i="4"/>
  <c r="AO167" i="4"/>
  <c r="AP167" i="4"/>
  <c r="C168" i="4"/>
  <c r="D168" i="4"/>
  <c r="E168" i="4"/>
  <c r="F168" i="4"/>
  <c r="G168" i="4"/>
  <c r="H168" i="4"/>
  <c r="I168" i="4"/>
  <c r="K168" i="4"/>
  <c r="L168" i="4"/>
  <c r="M168" i="4"/>
  <c r="N168" i="4"/>
  <c r="O168" i="4"/>
  <c r="AI168" i="4"/>
  <c r="AJ168" i="4"/>
  <c r="AK168" i="4"/>
  <c r="AL168" i="4"/>
  <c r="AM168" i="4"/>
  <c r="AN168" i="4"/>
  <c r="AO168" i="4"/>
  <c r="AP168" i="4"/>
  <c r="C169" i="4"/>
  <c r="D169" i="4"/>
  <c r="E169" i="4"/>
  <c r="F169" i="4"/>
  <c r="G169" i="4"/>
  <c r="H169" i="4"/>
  <c r="I169" i="4"/>
  <c r="K169" i="4"/>
  <c r="L169" i="4"/>
  <c r="M169" i="4"/>
  <c r="N169" i="4"/>
  <c r="O169" i="4"/>
  <c r="AI169" i="4"/>
  <c r="AJ169" i="4"/>
  <c r="AK169" i="4"/>
  <c r="AL169" i="4"/>
  <c r="AM169" i="4"/>
  <c r="AN169" i="4"/>
  <c r="AO169" i="4"/>
  <c r="AP169" i="4"/>
  <c r="C170" i="4"/>
  <c r="D170" i="4"/>
  <c r="E170" i="4"/>
  <c r="F170" i="4"/>
  <c r="G170" i="4"/>
  <c r="H170" i="4"/>
  <c r="I170" i="4"/>
  <c r="K170" i="4"/>
  <c r="L170" i="4"/>
  <c r="M170" i="4"/>
  <c r="N170" i="4"/>
  <c r="O170" i="4"/>
  <c r="AI170" i="4"/>
  <c r="AJ170" i="4"/>
  <c r="AK170" i="4"/>
  <c r="AL170" i="4"/>
  <c r="AM170" i="4"/>
  <c r="AN170" i="4"/>
  <c r="AO170" i="4"/>
  <c r="AP170" i="4"/>
  <c r="C171" i="4"/>
  <c r="D171" i="4"/>
  <c r="E171" i="4"/>
  <c r="F171" i="4"/>
  <c r="G171" i="4"/>
  <c r="H171" i="4"/>
  <c r="I171" i="4"/>
  <c r="K171" i="4"/>
  <c r="L171" i="4"/>
  <c r="M171" i="4"/>
  <c r="N171" i="4"/>
  <c r="O171" i="4"/>
  <c r="AI171" i="4"/>
  <c r="AJ171" i="4"/>
  <c r="AK171" i="4"/>
  <c r="AL171" i="4"/>
  <c r="AM171" i="4"/>
  <c r="AN171" i="4"/>
  <c r="AO171" i="4"/>
  <c r="AP171" i="4"/>
  <c r="C172" i="4"/>
  <c r="D172" i="4"/>
  <c r="E172" i="4"/>
  <c r="F172" i="4"/>
  <c r="G172" i="4"/>
  <c r="H172" i="4"/>
  <c r="I172" i="4"/>
  <c r="K172" i="4"/>
  <c r="L172" i="4"/>
  <c r="M172" i="4"/>
  <c r="N172" i="4"/>
  <c r="O172" i="4"/>
  <c r="AI172" i="4"/>
  <c r="AJ172" i="4"/>
  <c r="AK172" i="4"/>
  <c r="AL172" i="4"/>
  <c r="AM172" i="4"/>
  <c r="AN172" i="4"/>
  <c r="AO172" i="4"/>
  <c r="AP172" i="4"/>
  <c r="C173" i="4"/>
  <c r="D173" i="4"/>
  <c r="E173" i="4"/>
  <c r="F173" i="4"/>
  <c r="G173" i="4"/>
  <c r="H173" i="4"/>
  <c r="I173" i="4"/>
  <c r="K173" i="4"/>
  <c r="L173" i="4"/>
  <c r="M173" i="4"/>
  <c r="N173" i="4"/>
  <c r="O173" i="4"/>
  <c r="AI173" i="4"/>
  <c r="AJ173" i="4"/>
  <c r="AK173" i="4"/>
  <c r="AL173" i="4"/>
  <c r="AM173" i="4"/>
  <c r="AN173" i="4"/>
  <c r="AO173" i="4"/>
  <c r="AP173" i="4"/>
  <c r="C174" i="4"/>
  <c r="D174" i="4"/>
  <c r="E174" i="4"/>
  <c r="F174" i="4"/>
  <c r="G174" i="4"/>
  <c r="H174" i="4"/>
  <c r="I174" i="4"/>
  <c r="K174" i="4"/>
  <c r="L174" i="4"/>
  <c r="M174" i="4"/>
  <c r="N174" i="4"/>
  <c r="O174" i="4"/>
  <c r="AI174" i="4"/>
  <c r="AJ174" i="4"/>
  <c r="AK174" i="4"/>
  <c r="AL174" i="4"/>
  <c r="AM174" i="4"/>
  <c r="AN174" i="4"/>
  <c r="AO174" i="4"/>
  <c r="AP174" i="4"/>
  <c r="C175" i="4"/>
  <c r="D175" i="4"/>
  <c r="E175" i="4"/>
  <c r="F175" i="4"/>
  <c r="G175" i="4"/>
  <c r="H175" i="4"/>
  <c r="I175" i="4"/>
  <c r="K175" i="4"/>
  <c r="L175" i="4"/>
  <c r="M175" i="4"/>
  <c r="N175" i="4"/>
  <c r="O175" i="4"/>
  <c r="AI175" i="4"/>
  <c r="AJ175" i="4"/>
  <c r="AK175" i="4"/>
  <c r="AL175" i="4"/>
  <c r="AM175" i="4"/>
  <c r="AN175" i="4"/>
  <c r="AO175" i="4"/>
  <c r="AP175" i="4"/>
  <c r="C176" i="4"/>
  <c r="D176" i="4"/>
  <c r="E176" i="4"/>
  <c r="F176" i="4"/>
  <c r="G176" i="4"/>
  <c r="H176" i="4"/>
  <c r="I176" i="4"/>
  <c r="K176" i="4"/>
  <c r="L176" i="4"/>
  <c r="M176" i="4"/>
  <c r="N176" i="4"/>
  <c r="O176" i="4"/>
  <c r="AI176" i="4"/>
  <c r="AJ176" i="4"/>
  <c r="AK176" i="4"/>
  <c r="AL176" i="4"/>
  <c r="AM176" i="4"/>
  <c r="AN176" i="4"/>
  <c r="AO176" i="4"/>
  <c r="AP176" i="4"/>
  <c r="C177" i="4"/>
  <c r="D177" i="4"/>
  <c r="E177" i="4"/>
  <c r="F177" i="4"/>
  <c r="G177" i="4"/>
  <c r="H177" i="4"/>
  <c r="I177" i="4"/>
  <c r="K177" i="4"/>
  <c r="L177" i="4"/>
  <c r="M177" i="4"/>
  <c r="N177" i="4"/>
  <c r="O177" i="4"/>
  <c r="AI177" i="4"/>
  <c r="AJ177" i="4"/>
  <c r="AK177" i="4"/>
  <c r="AL177" i="4"/>
  <c r="AM177" i="4"/>
  <c r="AN177" i="4"/>
  <c r="AO177" i="4"/>
  <c r="AP177" i="4"/>
  <c r="C178" i="4"/>
  <c r="D178" i="4"/>
  <c r="E178" i="4"/>
  <c r="F178" i="4"/>
  <c r="G178" i="4"/>
  <c r="H178" i="4"/>
  <c r="I178" i="4"/>
  <c r="K178" i="4"/>
  <c r="L178" i="4"/>
  <c r="M178" i="4"/>
  <c r="N178" i="4"/>
  <c r="O178" i="4"/>
  <c r="AI178" i="4"/>
  <c r="AJ178" i="4"/>
  <c r="AK178" i="4"/>
  <c r="AL178" i="4"/>
  <c r="AM178" i="4"/>
  <c r="AN178" i="4"/>
  <c r="AO178" i="4"/>
  <c r="AP178" i="4"/>
  <c r="C179" i="4"/>
  <c r="D179" i="4"/>
  <c r="E179" i="4"/>
  <c r="F179" i="4"/>
  <c r="G179" i="4"/>
  <c r="H179" i="4"/>
  <c r="I179" i="4"/>
  <c r="K179" i="4"/>
  <c r="L179" i="4"/>
  <c r="M179" i="4"/>
  <c r="N179" i="4"/>
  <c r="O179" i="4"/>
  <c r="AI179" i="4"/>
  <c r="AJ179" i="4"/>
  <c r="AK179" i="4"/>
  <c r="AL179" i="4"/>
  <c r="AM179" i="4"/>
  <c r="AN179" i="4"/>
  <c r="AO179" i="4"/>
  <c r="AP179" i="4"/>
  <c r="C180" i="4"/>
  <c r="D180" i="4"/>
  <c r="E180" i="4"/>
  <c r="F180" i="4"/>
  <c r="G180" i="4"/>
  <c r="H180" i="4"/>
  <c r="I180" i="4"/>
  <c r="K180" i="4"/>
  <c r="L180" i="4"/>
  <c r="M180" i="4"/>
  <c r="N180" i="4"/>
  <c r="O180" i="4"/>
  <c r="AI180" i="4"/>
  <c r="AJ180" i="4"/>
  <c r="AK180" i="4"/>
  <c r="AL180" i="4"/>
  <c r="AM180" i="4"/>
  <c r="AN180" i="4"/>
  <c r="AO180" i="4"/>
  <c r="AP180" i="4"/>
  <c r="C181" i="4"/>
  <c r="D181" i="4"/>
  <c r="E181" i="4"/>
  <c r="F181" i="4"/>
  <c r="G181" i="4"/>
  <c r="H181" i="4"/>
  <c r="I181" i="4"/>
  <c r="K181" i="4"/>
  <c r="L181" i="4"/>
  <c r="M181" i="4"/>
  <c r="N181" i="4"/>
  <c r="O181" i="4"/>
  <c r="AI181" i="4"/>
  <c r="AJ181" i="4"/>
  <c r="AK181" i="4"/>
  <c r="AL181" i="4"/>
  <c r="AM181" i="4"/>
  <c r="AN181" i="4"/>
  <c r="AO181" i="4"/>
  <c r="AP181" i="4"/>
  <c r="C182" i="4"/>
  <c r="D182" i="4"/>
  <c r="E182" i="4"/>
  <c r="F182" i="4"/>
  <c r="G182" i="4"/>
  <c r="H182" i="4"/>
  <c r="I182" i="4"/>
  <c r="K182" i="4"/>
  <c r="L182" i="4"/>
  <c r="M182" i="4"/>
  <c r="N182" i="4"/>
  <c r="O182" i="4"/>
  <c r="AI182" i="4"/>
  <c r="AJ182" i="4"/>
  <c r="AK182" i="4"/>
  <c r="AL182" i="4"/>
  <c r="AM182" i="4"/>
  <c r="AN182" i="4"/>
  <c r="AO182" i="4"/>
  <c r="AP182" i="4"/>
  <c r="C183" i="4"/>
  <c r="D183" i="4"/>
  <c r="E183" i="4"/>
  <c r="F183" i="4"/>
  <c r="G183" i="4"/>
  <c r="H183" i="4"/>
  <c r="I183" i="4"/>
  <c r="K183" i="4"/>
  <c r="L183" i="4"/>
  <c r="M183" i="4"/>
  <c r="N183" i="4"/>
  <c r="O183" i="4"/>
  <c r="AI183" i="4"/>
  <c r="AJ183" i="4"/>
  <c r="AK183" i="4"/>
  <c r="AL183" i="4"/>
  <c r="AM183" i="4"/>
  <c r="AN183" i="4"/>
  <c r="AO183" i="4"/>
  <c r="AP183" i="4"/>
  <c r="C184" i="4"/>
  <c r="D184" i="4"/>
  <c r="E184" i="4"/>
  <c r="F184" i="4"/>
  <c r="G184" i="4"/>
  <c r="H184" i="4"/>
  <c r="I184" i="4"/>
  <c r="K184" i="4"/>
  <c r="L184" i="4"/>
  <c r="M184" i="4"/>
  <c r="N184" i="4"/>
  <c r="O184" i="4"/>
  <c r="AI184" i="4"/>
  <c r="AJ184" i="4"/>
  <c r="AK184" i="4"/>
  <c r="AL184" i="4"/>
  <c r="AM184" i="4"/>
  <c r="AN184" i="4"/>
  <c r="AO184" i="4"/>
  <c r="AP184" i="4"/>
  <c r="C185" i="4"/>
  <c r="D185" i="4"/>
  <c r="E185" i="4"/>
  <c r="F185" i="4"/>
  <c r="G185" i="4"/>
  <c r="H185" i="4"/>
  <c r="I185" i="4"/>
  <c r="K185" i="4"/>
  <c r="L185" i="4"/>
  <c r="M185" i="4"/>
  <c r="N185" i="4"/>
  <c r="O185" i="4"/>
  <c r="AI185" i="4"/>
  <c r="AJ185" i="4"/>
  <c r="AK185" i="4"/>
  <c r="AL185" i="4"/>
  <c r="AM185" i="4"/>
  <c r="AN185" i="4"/>
  <c r="AO185" i="4"/>
  <c r="AP185" i="4"/>
  <c r="C186" i="4"/>
  <c r="D186" i="4"/>
  <c r="E186" i="4"/>
  <c r="F186" i="4"/>
  <c r="G186" i="4"/>
  <c r="H186" i="4"/>
  <c r="I186" i="4"/>
  <c r="K186" i="4"/>
  <c r="L186" i="4"/>
  <c r="M186" i="4"/>
  <c r="N186" i="4"/>
  <c r="O186" i="4"/>
  <c r="AI186" i="4"/>
  <c r="AJ186" i="4"/>
  <c r="AK186" i="4"/>
  <c r="AL186" i="4"/>
  <c r="AM186" i="4"/>
  <c r="AN186" i="4"/>
  <c r="AO186" i="4"/>
  <c r="AP186" i="4"/>
  <c r="C187" i="4"/>
  <c r="D187" i="4"/>
  <c r="E187" i="4"/>
  <c r="F187" i="4"/>
  <c r="G187" i="4"/>
  <c r="H187" i="4"/>
  <c r="I187" i="4"/>
  <c r="K187" i="4"/>
  <c r="L187" i="4"/>
  <c r="M187" i="4"/>
  <c r="N187" i="4"/>
  <c r="O187" i="4"/>
  <c r="AI187" i="4"/>
  <c r="AJ187" i="4"/>
  <c r="AK187" i="4"/>
  <c r="AL187" i="4"/>
  <c r="AM187" i="4"/>
  <c r="AN187" i="4"/>
  <c r="AO187" i="4"/>
  <c r="AP187" i="4"/>
  <c r="C188" i="4"/>
  <c r="D188" i="4"/>
  <c r="E188" i="4"/>
  <c r="F188" i="4"/>
  <c r="G188" i="4"/>
  <c r="H188" i="4"/>
  <c r="I188" i="4"/>
  <c r="K188" i="4"/>
  <c r="L188" i="4"/>
  <c r="M188" i="4"/>
  <c r="N188" i="4"/>
  <c r="O188" i="4"/>
  <c r="AI188" i="4"/>
  <c r="AJ188" i="4"/>
  <c r="AK188" i="4"/>
  <c r="AL188" i="4"/>
  <c r="AM188" i="4"/>
  <c r="AN188" i="4"/>
  <c r="AO188" i="4"/>
  <c r="AP188" i="4"/>
  <c r="C189" i="4"/>
  <c r="D189" i="4"/>
  <c r="E189" i="4"/>
  <c r="F189" i="4"/>
  <c r="G189" i="4"/>
  <c r="H189" i="4"/>
  <c r="I189" i="4"/>
  <c r="K189" i="4"/>
  <c r="L189" i="4"/>
  <c r="M189" i="4"/>
  <c r="N189" i="4"/>
  <c r="O189" i="4"/>
  <c r="AI189" i="4"/>
  <c r="AJ189" i="4"/>
  <c r="AK189" i="4"/>
  <c r="AL189" i="4"/>
  <c r="AM189" i="4"/>
  <c r="AN189" i="4"/>
  <c r="AO189" i="4"/>
  <c r="AP189" i="4"/>
  <c r="C190" i="4"/>
  <c r="D190" i="4"/>
  <c r="E190" i="4"/>
  <c r="F190" i="4"/>
  <c r="G190" i="4"/>
  <c r="H190" i="4"/>
  <c r="I190" i="4"/>
  <c r="K190" i="4"/>
  <c r="L190" i="4"/>
  <c r="M190" i="4"/>
  <c r="N190" i="4"/>
  <c r="O190" i="4"/>
  <c r="AI190" i="4"/>
  <c r="AJ190" i="4"/>
  <c r="AK190" i="4"/>
  <c r="AL190" i="4"/>
  <c r="AM190" i="4"/>
  <c r="AN190" i="4"/>
  <c r="AO190" i="4"/>
  <c r="AP190" i="4"/>
  <c r="C191" i="4"/>
  <c r="D191" i="4"/>
  <c r="E191" i="4"/>
  <c r="F191" i="4"/>
  <c r="G191" i="4"/>
  <c r="H191" i="4"/>
  <c r="I191" i="4"/>
  <c r="K191" i="4"/>
  <c r="L191" i="4"/>
  <c r="M191" i="4"/>
  <c r="N191" i="4"/>
  <c r="O191" i="4"/>
  <c r="AI191" i="4"/>
  <c r="AJ191" i="4"/>
  <c r="AK191" i="4"/>
  <c r="AL191" i="4"/>
  <c r="AM191" i="4"/>
  <c r="AN191" i="4"/>
  <c r="AO191" i="4"/>
  <c r="AP191" i="4"/>
  <c r="C192" i="4"/>
  <c r="D192" i="4"/>
  <c r="E192" i="4"/>
  <c r="F192" i="4"/>
  <c r="G192" i="4"/>
  <c r="H192" i="4"/>
  <c r="I192" i="4"/>
  <c r="K192" i="4"/>
  <c r="L192" i="4"/>
  <c r="M192" i="4"/>
  <c r="N192" i="4"/>
  <c r="O192" i="4"/>
  <c r="AI192" i="4"/>
  <c r="AJ192" i="4"/>
  <c r="AK192" i="4"/>
  <c r="AL192" i="4"/>
  <c r="AM192" i="4"/>
  <c r="AN192" i="4"/>
  <c r="AO192" i="4"/>
  <c r="AP192" i="4"/>
  <c r="C193" i="4"/>
  <c r="D193" i="4"/>
  <c r="E193" i="4"/>
  <c r="F193" i="4"/>
  <c r="G193" i="4"/>
  <c r="H193" i="4"/>
  <c r="I193" i="4"/>
  <c r="K193" i="4"/>
  <c r="L193" i="4"/>
  <c r="M193" i="4"/>
  <c r="N193" i="4"/>
  <c r="O193" i="4"/>
  <c r="AI193" i="4"/>
  <c r="AJ193" i="4"/>
  <c r="AK193" i="4"/>
  <c r="AL193" i="4"/>
  <c r="AM193" i="4"/>
  <c r="AN193" i="4"/>
  <c r="AO193" i="4"/>
  <c r="AP193" i="4"/>
  <c r="C194" i="4"/>
  <c r="D194" i="4"/>
  <c r="E194" i="4"/>
  <c r="F194" i="4"/>
  <c r="G194" i="4"/>
  <c r="H194" i="4"/>
  <c r="I194" i="4"/>
  <c r="K194" i="4"/>
  <c r="L194" i="4"/>
  <c r="M194" i="4"/>
  <c r="N194" i="4"/>
  <c r="O194" i="4"/>
  <c r="AI194" i="4"/>
  <c r="AJ194" i="4"/>
  <c r="AK194" i="4"/>
  <c r="AL194" i="4"/>
  <c r="AM194" i="4"/>
  <c r="AN194" i="4"/>
  <c r="AO194" i="4"/>
  <c r="AP194" i="4"/>
  <c r="C195" i="4"/>
  <c r="D195" i="4"/>
  <c r="E195" i="4"/>
  <c r="F195" i="4"/>
  <c r="G195" i="4"/>
  <c r="H195" i="4"/>
  <c r="I195" i="4"/>
  <c r="K195" i="4"/>
  <c r="L195" i="4"/>
  <c r="M195" i="4"/>
  <c r="N195" i="4"/>
  <c r="O195" i="4"/>
  <c r="AI195" i="4"/>
  <c r="AJ195" i="4"/>
  <c r="AK195" i="4"/>
  <c r="AL195" i="4"/>
  <c r="AM195" i="4"/>
  <c r="AN195" i="4"/>
  <c r="AO195" i="4"/>
  <c r="AP195" i="4"/>
  <c r="C196" i="4"/>
  <c r="D196" i="4"/>
  <c r="E196" i="4"/>
  <c r="F196" i="4"/>
  <c r="G196" i="4"/>
  <c r="H196" i="4"/>
  <c r="I196" i="4"/>
  <c r="K196" i="4"/>
  <c r="L196" i="4"/>
  <c r="M196" i="4"/>
  <c r="N196" i="4"/>
  <c r="O196" i="4"/>
  <c r="AI196" i="4"/>
  <c r="AJ196" i="4"/>
  <c r="AK196" i="4"/>
  <c r="AL196" i="4"/>
  <c r="AM196" i="4"/>
  <c r="AN196" i="4"/>
  <c r="AO196" i="4"/>
  <c r="AP196" i="4"/>
  <c r="C197" i="4"/>
  <c r="D197" i="4"/>
  <c r="E197" i="4"/>
  <c r="F197" i="4"/>
  <c r="G197" i="4"/>
  <c r="H197" i="4"/>
  <c r="I197" i="4"/>
  <c r="K197" i="4"/>
  <c r="L197" i="4"/>
  <c r="M197" i="4"/>
  <c r="N197" i="4"/>
  <c r="O197" i="4"/>
  <c r="AI197" i="4"/>
  <c r="AJ197" i="4"/>
  <c r="AK197" i="4"/>
  <c r="AL197" i="4"/>
  <c r="AM197" i="4"/>
  <c r="AN197" i="4"/>
  <c r="AO197" i="4"/>
  <c r="AP197" i="4"/>
  <c r="C198" i="4"/>
  <c r="D198" i="4"/>
  <c r="E198" i="4"/>
  <c r="F198" i="4"/>
  <c r="G198" i="4"/>
  <c r="H198" i="4"/>
  <c r="I198" i="4"/>
  <c r="K198" i="4"/>
  <c r="L198" i="4"/>
  <c r="M198" i="4"/>
  <c r="N198" i="4"/>
  <c r="O198" i="4"/>
  <c r="AI198" i="4"/>
  <c r="AJ198" i="4"/>
  <c r="AK198" i="4"/>
  <c r="AL198" i="4"/>
  <c r="AM198" i="4"/>
  <c r="AN198" i="4"/>
  <c r="AO198" i="4"/>
  <c r="AP198" i="4"/>
  <c r="C199" i="4"/>
  <c r="D199" i="4"/>
  <c r="E199" i="4"/>
  <c r="F199" i="4"/>
  <c r="G199" i="4"/>
  <c r="H199" i="4"/>
  <c r="I199" i="4"/>
  <c r="K199" i="4"/>
  <c r="L199" i="4"/>
  <c r="M199" i="4"/>
  <c r="N199" i="4"/>
  <c r="O199" i="4"/>
  <c r="AI199" i="4"/>
  <c r="AJ199" i="4"/>
  <c r="AK199" i="4"/>
  <c r="AL199" i="4"/>
  <c r="AM199" i="4"/>
  <c r="AN199" i="4"/>
  <c r="AO199" i="4"/>
  <c r="AP199" i="4"/>
  <c r="C200" i="4"/>
  <c r="D200" i="4"/>
  <c r="E200" i="4"/>
  <c r="F200" i="4"/>
  <c r="G200" i="4"/>
  <c r="H200" i="4"/>
  <c r="I200" i="4"/>
  <c r="K200" i="4"/>
  <c r="L200" i="4"/>
  <c r="M200" i="4"/>
  <c r="N200" i="4"/>
  <c r="O200" i="4"/>
  <c r="AI200" i="4"/>
  <c r="AJ200" i="4"/>
  <c r="AK200" i="4"/>
  <c r="AL200" i="4"/>
  <c r="AM200" i="4"/>
  <c r="AN200" i="4"/>
  <c r="AO200" i="4"/>
  <c r="AP200" i="4"/>
  <c r="C201" i="4"/>
  <c r="D201" i="4"/>
  <c r="E201" i="4"/>
  <c r="F201" i="4"/>
  <c r="G201" i="4"/>
  <c r="H201" i="4"/>
  <c r="I201" i="4"/>
  <c r="K201" i="4"/>
  <c r="L201" i="4"/>
  <c r="M201" i="4"/>
  <c r="N201" i="4"/>
  <c r="O201" i="4"/>
  <c r="AI201" i="4"/>
  <c r="AJ201" i="4"/>
  <c r="AK201" i="4"/>
  <c r="AL201" i="4"/>
  <c r="AM201" i="4"/>
  <c r="AN201" i="4"/>
  <c r="AO201" i="4"/>
  <c r="AP201" i="4"/>
  <c r="C202" i="4"/>
  <c r="D202" i="4"/>
  <c r="E202" i="4"/>
  <c r="F202" i="4"/>
  <c r="G202" i="4"/>
  <c r="H202" i="4"/>
  <c r="I202" i="4"/>
  <c r="K202" i="4"/>
  <c r="L202" i="4"/>
  <c r="M202" i="4"/>
  <c r="N202" i="4"/>
  <c r="O202" i="4"/>
  <c r="AI202" i="4"/>
  <c r="AJ202" i="4"/>
  <c r="AK202" i="4"/>
  <c r="AL202" i="4"/>
  <c r="AM202" i="4"/>
  <c r="AN202" i="4"/>
  <c r="AO202" i="4"/>
  <c r="AP202" i="4"/>
  <c r="C203" i="4"/>
  <c r="D203" i="4"/>
  <c r="E203" i="4"/>
  <c r="F203" i="4"/>
  <c r="G203" i="4"/>
  <c r="H203" i="4"/>
  <c r="I203" i="4"/>
  <c r="K203" i="4"/>
  <c r="L203" i="4"/>
  <c r="M203" i="4"/>
  <c r="N203" i="4"/>
  <c r="O203" i="4"/>
  <c r="AI203" i="4"/>
  <c r="AJ203" i="4"/>
  <c r="AK203" i="4"/>
  <c r="AL203" i="4"/>
  <c r="AM203" i="4"/>
  <c r="AN203" i="4"/>
  <c r="AO203" i="4"/>
  <c r="AP203" i="4"/>
  <c r="C204" i="4"/>
  <c r="D204" i="4"/>
  <c r="E204" i="4"/>
  <c r="F204" i="4"/>
  <c r="G204" i="4"/>
  <c r="H204" i="4"/>
  <c r="I204" i="4"/>
  <c r="K204" i="4"/>
  <c r="L204" i="4"/>
  <c r="M204" i="4"/>
  <c r="N204" i="4"/>
  <c r="O204" i="4"/>
  <c r="AI204" i="4"/>
  <c r="AJ204" i="4"/>
  <c r="AK204" i="4"/>
  <c r="AL204" i="4"/>
  <c r="AM204" i="4"/>
  <c r="AN204" i="4"/>
  <c r="AO204" i="4"/>
  <c r="AP204" i="4"/>
  <c r="C205" i="4"/>
  <c r="D205" i="4"/>
  <c r="E205" i="4"/>
  <c r="F205" i="4"/>
  <c r="G205" i="4"/>
  <c r="H205" i="4"/>
  <c r="I205" i="4"/>
  <c r="K205" i="4"/>
  <c r="L205" i="4"/>
  <c r="M205" i="4"/>
  <c r="N205" i="4"/>
  <c r="O205" i="4"/>
  <c r="AI205" i="4"/>
  <c r="AJ205" i="4"/>
  <c r="AK205" i="4"/>
  <c r="AL205" i="4"/>
  <c r="AM205" i="4"/>
  <c r="AN205" i="4"/>
  <c r="AO205" i="4"/>
  <c r="AP205" i="4"/>
  <c r="C206" i="4"/>
  <c r="D206" i="4"/>
  <c r="E206" i="4"/>
  <c r="F206" i="4"/>
  <c r="G206" i="4"/>
  <c r="H206" i="4"/>
  <c r="I206" i="4"/>
  <c r="K206" i="4"/>
  <c r="L206" i="4"/>
  <c r="M206" i="4"/>
  <c r="N206" i="4"/>
  <c r="O206" i="4"/>
  <c r="AI206" i="4"/>
  <c r="AJ206" i="4"/>
  <c r="AK206" i="4"/>
  <c r="AL206" i="4"/>
  <c r="AM206" i="4"/>
  <c r="AN206" i="4"/>
  <c r="AO206" i="4"/>
  <c r="AP206" i="4"/>
  <c r="C207" i="4"/>
  <c r="D207" i="4"/>
  <c r="E207" i="4"/>
  <c r="F207" i="4"/>
  <c r="G207" i="4"/>
  <c r="H207" i="4"/>
  <c r="I207" i="4"/>
  <c r="K207" i="4"/>
  <c r="L207" i="4"/>
  <c r="M207" i="4"/>
  <c r="N207" i="4"/>
  <c r="O207" i="4"/>
  <c r="AI207" i="4"/>
  <c r="AJ207" i="4"/>
  <c r="AK207" i="4"/>
  <c r="AL207" i="4"/>
  <c r="AM207" i="4"/>
  <c r="AN207" i="4"/>
  <c r="AO207" i="4"/>
  <c r="AP207" i="4"/>
  <c r="C208" i="4"/>
  <c r="D208" i="4"/>
  <c r="E208" i="4"/>
  <c r="F208" i="4"/>
  <c r="G208" i="4"/>
  <c r="H208" i="4"/>
  <c r="I208" i="4"/>
  <c r="K208" i="4"/>
  <c r="L208" i="4"/>
  <c r="M208" i="4"/>
  <c r="N208" i="4"/>
  <c r="O208" i="4"/>
  <c r="AI208" i="4"/>
  <c r="AJ208" i="4"/>
  <c r="AK208" i="4"/>
  <c r="AL208" i="4"/>
  <c r="AM208" i="4"/>
  <c r="AN208" i="4"/>
  <c r="AO208" i="4"/>
  <c r="AP208" i="4"/>
  <c r="C209" i="4"/>
  <c r="D209" i="4"/>
  <c r="E209" i="4"/>
  <c r="F209" i="4"/>
  <c r="G209" i="4"/>
  <c r="H209" i="4"/>
  <c r="I209" i="4"/>
  <c r="K209" i="4"/>
  <c r="L209" i="4"/>
  <c r="M209" i="4"/>
  <c r="N209" i="4"/>
  <c r="O209" i="4"/>
  <c r="AI209" i="4"/>
  <c r="AJ209" i="4"/>
  <c r="AK209" i="4"/>
  <c r="AL209" i="4"/>
  <c r="AM209" i="4"/>
  <c r="AN209" i="4"/>
  <c r="AO209" i="4"/>
  <c r="AP209" i="4"/>
  <c r="C210" i="4"/>
  <c r="D210" i="4"/>
  <c r="E210" i="4"/>
  <c r="F210" i="4"/>
  <c r="G210" i="4"/>
  <c r="H210" i="4"/>
  <c r="I210" i="4"/>
  <c r="K210" i="4"/>
  <c r="L210" i="4"/>
  <c r="M210" i="4"/>
  <c r="N210" i="4"/>
  <c r="O210" i="4"/>
  <c r="AI210" i="4"/>
  <c r="AJ210" i="4"/>
  <c r="AK210" i="4"/>
  <c r="AL210" i="4"/>
  <c r="AM210" i="4"/>
  <c r="AN210" i="4"/>
  <c r="AO210" i="4"/>
  <c r="AP210" i="4"/>
  <c r="C211" i="4"/>
  <c r="D211" i="4"/>
  <c r="E211" i="4"/>
  <c r="F211" i="4"/>
  <c r="G211" i="4"/>
  <c r="H211" i="4"/>
  <c r="I211" i="4"/>
  <c r="K211" i="4"/>
  <c r="L211" i="4"/>
  <c r="M211" i="4"/>
  <c r="N211" i="4"/>
  <c r="O211" i="4"/>
  <c r="AI211" i="4"/>
  <c r="AJ211" i="4"/>
  <c r="AK211" i="4"/>
  <c r="AL211" i="4"/>
  <c r="AM211" i="4"/>
  <c r="AN211" i="4"/>
  <c r="AO211" i="4"/>
  <c r="AP211" i="4"/>
  <c r="C212" i="4"/>
  <c r="D212" i="4"/>
  <c r="E212" i="4"/>
  <c r="F212" i="4"/>
  <c r="G212" i="4"/>
  <c r="H212" i="4"/>
  <c r="I212" i="4"/>
  <c r="K212" i="4"/>
  <c r="L212" i="4"/>
  <c r="M212" i="4"/>
  <c r="N212" i="4"/>
  <c r="O212" i="4"/>
  <c r="AI212" i="4"/>
  <c r="AJ212" i="4"/>
  <c r="AK212" i="4"/>
  <c r="AL212" i="4"/>
  <c r="AM212" i="4"/>
  <c r="AN212" i="4"/>
  <c r="AO212" i="4"/>
  <c r="AP212" i="4"/>
  <c r="C213" i="4"/>
  <c r="D213" i="4"/>
  <c r="E213" i="4"/>
  <c r="F213" i="4"/>
  <c r="G213" i="4"/>
  <c r="H213" i="4"/>
  <c r="I213" i="4"/>
  <c r="K213" i="4"/>
  <c r="L213" i="4"/>
  <c r="M213" i="4"/>
  <c r="N213" i="4"/>
  <c r="O213" i="4"/>
  <c r="AI213" i="4"/>
  <c r="AJ213" i="4"/>
  <c r="AK213" i="4"/>
  <c r="AL213" i="4"/>
  <c r="AM213" i="4"/>
  <c r="AN213" i="4"/>
  <c r="AO213" i="4"/>
  <c r="AP213" i="4"/>
  <c r="C214" i="4"/>
  <c r="D214" i="4"/>
  <c r="E214" i="4"/>
  <c r="F214" i="4"/>
  <c r="G214" i="4"/>
  <c r="H214" i="4"/>
  <c r="I214" i="4"/>
  <c r="K214" i="4"/>
  <c r="L214" i="4"/>
  <c r="M214" i="4"/>
  <c r="N214" i="4"/>
  <c r="O214" i="4"/>
  <c r="AI214" i="4"/>
  <c r="AJ214" i="4"/>
  <c r="AK214" i="4"/>
  <c r="AL214" i="4"/>
  <c r="AM214" i="4"/>
  <c r="AN214" i="4"/>
  <c r="AO214" i="4"/>
  <c r="AP214" i="4"/>
  <c r="C215" i="4"/>
  <c r="D215" i="4"/>
  <c r="E215" i="4"/>
  <c r="F215" i="4"/>
  <c r="G215" i="4"/>
  <c r="H215" i="4"/>
  <c r="I215" i="4"/>
  <c r="K215" i="4"/>
  <c r="L215" i="4"/>
  <c r="M215" i="4"/>
  <c r="N215" i="4"/>
  <c r="O215" i="4"/>
  <c r="AI215" i="4"/>
  <c r="AJ215" i="4"/>
  <c r="AK215" i="4"/>
  <c r="AL215" i="4"/>
  <c r="AM215" i="4"/>
  <c r="AN215" i="4"/>
  <c r="AO215" i="4"/>
  <c r="AP215" i="4"/>
  <c r="C216" i="4"/>
  <c r="D216" i="4"/>
  <c r="E216" i="4"/>
  <c r="F216" i="4"/>
  <c r="G216" i="4"/>
  <c r="H216" i="4"/>
  <c r="I216" i="4"/>
  <c r="K216" i="4"/>
  <c r="L216" i="4"/>
  <c r="M216" i="4"/>
  <c r="N216" i="4"/>
  <c r="O216" i="4"/>
  <c r="AI216" i="4"/>
  <c r="AJ216" i="4"/>
  <c r="AK216" i="4"/>
  <c r="AL216" i="4"/>
  <c r="AM216" i="4"/>
  <c r="AN216" i="4"/>
  <c r="AO216" i="4"/>
  <c r="AP216" i="4"/>
  <c r="C217" i="4"/>
  <c r="D217" i="4"/>
  <c r="E217" i="4"/>
  <c r="F217" i="4"/>
  <c r="G217" i="4"/>
  <c r="H217" i="4"/>
  <c r="I217" i="4"/>
  <c r="K217" i="4"/>
  <c r="L217" i="4"/>
  <c r="M217" i="4"/>
  <c r="N217" i="4"/>
  <c r="O217" i="4"/>
  <c r="AI217" i="4"/>
  <c r="AJ217" i="4"/>
  <c r="AK217" i="4"/>
  <c r="AL217" i="4"/>
  <c r="AM217" i="4"/>
  <c r="AN217" i="4"/>
  <c r="AO217" i="4"/>
  <c r="AP217" i="4"/>
  <c r="C218" i="4"/>
  <c r="D218" i="4"/>
  <c r="E218" i="4"/>
  <c r="F218" i="4"/>
  <c r="G218" i="4"/>
  <c r="H218" i="4"/>
  <c r="I218" i="4"/>
  <c r="K218" i="4"/>
  <c r="L218" i="4"/>
  <c r="M218" i="4"/>
  <c r="N218" i="4"/>
  <c r="O218" i="4"/>
  <c r="AI218" i="4"/>
  <c r="AJ218" i="4"/>
  <c r="AK218" i="4"/>
  <c r="AL218" i="4"/>
  <c r="AM218" i="4"/>
  <c r="AN218" i="4"/>
  <c r="AO218" i="4"/>
  <c r="AP218" i="4"/>
  <c r="C219" i="4"/>
  <c r="D219" i="4"/>
  <c r="E219" i="4"/>
  <c r="F219" i="4"/>
  <c r="G219" i="4"/>
  <c r="H219" i="4"/>
  <c r="I219" i="4"/>
  <c r="K219" i="4"/>
  <c r="L219" i="4"/>
  <c r="M219" i="4"/>
  <c r="N219" i="4"/>
  <c r="O219" i="4"/>
  <c r="AI219" i="4"/>
  <c r="AJ219" i="4"/>
  <c r="AK219" i="4"/>
  <c r="AL219" i="4"/>
  <c r="AM219" i="4"/>
  <c r="AN219" i="4"/>
  <c r="AO219" i="4"/>
  <c r="AP219" i="4"/>
  <c r="C220" i="4"/>
  <c r="D220" i="4"/>
  <c r="E220" i="4"/>
  <c r="F220" i="4"/>
  <c r="G220" i="4"/>
  <c r="H220" i="4"/>
  <c r="I220" i="4"/>
  <c r="K220" i="4"/>
  <c r="L220" i="4"/>
  <c r="M220" i="4"/>
  <c r="N220" i="4"/>
  <c r="O220" i="4"/>
  <c r="AI220" i="4"/>
  <c r="AJ220" i="4"/>
  <c r="AK220" i="4"/>
  <c r="AL220" i="4"/>
  <c r="AM220" i="4"/>
  <c r="AN220" i="4"/>
  <c r="AO220" i="4"/>
  <c r="AP220" i="4"/>
  <c r="C221" i="4"/>
  <c r="D221" i="4"/>
  <c r="E221" i="4"/>
  <c r="F221" i="4"/>
  <c r="G221" i="4"/>
  <c r="H221" i="4"/>
  <c r="I221" i="4"/>
  <c r="K221" i="4"/>
  <c r="L221" i="4"/>
  <c r="M221" i="4"/>
  <c r="N221" i="4"/>
  <c r="O221" i="4"/>
  <c r="AI221" i="4"/>
  <c r="AJ221" i="4"/>
  <c r="AK221" i="4"/>
  <c r="AL221" i="4"/>
  <c r="AM221" i="4"/>
  <c r="AN221" i="4"/>
  <c r="AO221" i="4"/>
  <c r="AP221" i="4"/>
  <c r="C222" i="4"/>
  <c r="D222" i="4"/>
  <c r="E222" i="4"/>
  <c r="F222" i="4"/>
  <c r="G222" i="4"/>
  <c r="H222" i="4"/>
  <c r="I222" i="4"/>
  <c r="K222" i="4"/>
  <c r="L222" i="4"/>
  <c r="M222" i="4"/>
  <c r="N222" i="4"/>
  <c r="O222" i="4"/>
  <c r="AI222" i="4"/>
  <c r="AJ222" i="4"/>
  <c r="AK222" i="4"/>
  <c r="AL222" i="4"/>
  <c r="AM222" i="4"/>
  <c r="AN222" i="4"/>
  <c r="AO222" i="4"/>
  <c r="AP222" i="4"/>
  <c r="C223" i="4"/>
  <c r="D223" i="4"/>
  <c r="E223" i="4"/>
  <c r="F223" i="4"/>
  <c r="G223" i="4"/>
  <c r="H223" i="4"/>
  <c r="I223" i="4"/>
  <c r="K223" i="4"/>
  <c r="L223" i="4"/>
  <c r="M223" i="4"/>
  <c r="N223" i="4"/>
  <c r="O223" i="4"/>
  <c r="AI223" i="4"/>
  <c r="AJ223" i="4"/>
  <c r="AK223" i="4"/>
  <c r="AL223" i="4"/>
  <c r="AM223" i="4"/>
  <c r="AN223" i="4"/>
  <c r="AO223" i="4"/>
  <c r="AP223" i="4"/>
  <c r="AR223" i="4"/>
  <c r="C225" i="4"/>
  <c r="D225" i="4"/>
  <c r="E225" i="4"/>
  <c r="F225" i="4"/>
  <c r="G225" i="4"/>
  <c r="H225" i="4"/>
  <c r="I225" i="4"/>
  <c r="K225" i="4"/>
  <c r="L225" i="4"/>
  <c r="M225" i="4"/>
  <c r="N225" i="4"/>
  <c r="O225" i="4"/>
  <c r="AI225" i="4"/>
  <c r="AJ225" i="4"/>
  <c r="AK225" i="4"/>
  <c r="AL225" i="4"/>
  <c r="AM225" i="4"/>
  <c r="AN225" i="4"/>
  <c r="AO225" i="4"/>
  <c r="AP225" i="4"/>
  <c r="AR225" i="4"/>
  <c r="C226" i="4"/>
  <c r="D226" i="4"/>
  <c r="E226" i="4"/>
  <c r="F226" i="4"/>
  <c r="G226" i="4"/>
  <c r="H226" i="4"/>
  <c r="I226" i="4"/>
  <c r="K226" i="4"/>
  <c r="L226" i="4"/>
  <c r="M226" i="4"/>
  <c r="N226" i="4"/>
  <c r="O226" i="4"/>
  <c r="AI226" i="4"/>
  <c r="AJ226" i="4"/>
  <c r="AK226" i="4"/>
  <c r="AL226" i="4"/>
  <c r="AM226" i="4"/>
  <c r="AN226" i="4"/>
  <c r="AO226" i="4"/>
  <c r="AP226" i="4"/>
  <c r="AR226" i="4"/>
  <c r="C227" i="4"/>
  <c r="D227" i="4"/>
  <c r="E227" i="4"/>
  <c r="F227" i="4"/>
  <c r="G227" i="4"/>
  <c r="H227" i="4"/>
  <c r="I227" i="4"/>
  <c r="K227" i="4"/>
  <c r="L227" i="4"/>
  <c r="M227" i="4"/>
  <c r="N227" i="4"/>
  <c r="O227" i="4"/>
  <c r="AI227" i="4"/>
  <c r="AJ227" i="4"/>
  <c r="AK227" i="4"/>
  <c r="AL227" i="4"/>
  <c r="AM227" i="4"/>
  <c r="AN227" i="4"/>
  <c r="AO227" i="4"/>
  <c r="AP227" i="4"/>
  <c r="AR227" i="4"/>
  <c r="C228" i="4"/>
  <c r="D228" i="4"/>
  <c r="E228" i="4"/>
  <c r="F228" i="4"/>
  <c r="G228" i="4"/>
  <c r="H228" i="4"/>
  <c r="I228" i="4"/>
  <c r="K228" i="4"/>
  <c r="L228" i="4"/>
  <c r="M228" i="4"/>
  <c r="N228" i="4"/>
  <c r="O228" i="4"/>
  <c r="AI228" i="4"/>
  <c r="AJ228" i="4"/>
  <c r="AK228" i="4"/>
  <c r="AL228" i="4"/>
  <c r="AM228" i="4"/>
  <c r="AN228" i="4"/>
  <c r="AO228" i="4"/>
  <c r="AP228" i="4"/>
  <c r="AR228" i="4"/>
  <c r="C229" i="4"/>
  <c r="D229" i="4"/>
  <c r="E229" i="4"/>
  <c r="F229" i="4"/>
  <c r="G229" i="4"/>
  <c r="H229" i="4"/>
  <c r="I229" i="4"/>
  <c r="K229" i="4"/>
  <c r="L229" i="4"/>
  <c r="M229" i="4"/>
  <c r="N229" i="4"/>
  <c r="O229" i="4"/>
  <c r="AI229" i="4"/>
  <c r="AJ229" i="4"/>
  <c r="AK229" i="4"/>
  <c r="AL229" i="4"/>
  <c r="AM229" i="4"/>
  <c r="AN229" i="4"/>
  <c r="AO229" i="4"/>
  <c r="AP229" i="4"/>
  <c r="AR229" i="4"/>
  <c r="C230" i="4"/>
  <c r="D230" i="4"/>
  <c r="E230" i="4"/>
  <c r="F230" i="4"/>
  <c r="G230" i="4"/>
  <c r="H230" i="4"/>
  <c r="I230" i="4"/>
  <c r="K230" i="4"/>
  <c r="L230" i="4"/>
  <c r="M230" i="4"/>
  <c r="N230" i="4"/>
  <c r="O230" i="4"/>
  <c r="AI230" i="4"/>
  <c r="AJ230" i="4"/>
  <c r="AK230" i="4"/>
  <c r="AL230" i="4"/>
  <c r="AM230" i="4"/>
  <c r="AN230" i="4"/>
  <c r="AO230" i="4"/>
  <c r="AP230" i="4"/>
  <c r="AR230" i="4"/>
  <c r="C231" i="4"/>
  <c r="D231" i="4"/>
  <c r="E231" i="4"/>
  <c r="F231" i="4"/>
  <c r="G231" i="4"/>
  <c r="H231" i="4"/>
  <c r="I231" i="4"/>
  <c r="K231" i="4"/>
  <c r="L231" i="4"/>
  <c r="M231" i="4"/>
  <c r="N231" i="4"/>
  <c r="O231" i="4"/>
  <c r="AI231" i="4"/>
  <c r="AJ231" i="4"/>
  <c r="AK231" i="4"/>
  <c r="AL231" i="4"/>
  <c r="AM231" i="4"/>
  <c r="AN231" i="4"/>
  <c r="AO231" i="4"/>
  <c r="AP231" i="4"/>
  <c r="AR231" i="4"/>
  <c r="C232" i="4"/>
  <c r="D232" i="4"/>
  <c r="E232" i="4"/>
  <c r="F232" i="4"/>
  <c r="G232" i="4"/>
  <c r="H232" i="4"/>
  <c r="I232" i="4"/>
  <c r="K232" i="4"/>
  <c r="L232" i="4"/>
  <c r="M232" i="4"/>
  <c r="N232" i="4"/>
  <c r="O232" i="4"/>
  <c r="AI232" i="4"/>
  <c r="AJ232" i="4"/>
  <c r="AK232" i="4"/>
  <c r="AL232" i="4"/>
  <c r="AM232" i="4"/>
  <c r="AN232" i="4"/>
  <c r="AO232" i="4"/>
  <c r="AP232" i="4"/>
  <c r="AR232" i="4"/>
  <c r="C233" i="4"/>
  <c r="D233" i="4"/>
  <c r="E233" i="4"/>
  <c r="F233" i="4"/>
  <c r="G233" i="4"/>
  <c r="H233" i="4"/>
  <c r="I233" i="4"/>
  <c r="K233" i="4"/>
  <c r="L233" i="4"/>
  <c r="M233" i="4"/>
  <c r="N233" i="4"/>
  <c r="O233" i="4"/>
  <c r="AI233" i="4"/>
  <c r="AJ233" i="4"/>
  <c r="AK233" i="4"/>
  <c r="AL233" i="4"/>
  <c r="AM233" i="4"/>
  <c r="AN233" i="4"/>
  <c r="AO233" i="4"/>
  <c r="AP233" i="4"/>
  <c r="AR233" i="4"/>
  <c r="H235" i="4"/>
  <c r="I235" i="4"/>
  <c r="O235" i="4"/>
  <c r="AI235" i="4"/>
  <c r="AJ235" i="4"/>
  <c r="AK235" i="4"/>
  <c r="AL235" i="4"/>
  <c r="AM235" i="4"/>
  <c r="AN235" i="4"/>
  <c r="AO235" i="4"/>
  <c r="AP235" i="4"/>
  <c r="AR235" i="4"/>
  <c r="H236" i="4"/>
  <c r="I236" i="4"/>
  <c r="O236" i="4"/>
  <c r="AI236" i="4"/>
  <c r="AJ236" i="4"/>
  <c r="AK236" i="4"/>
  <c r="AL236" i="4"/>
  <c r="AM236" i="4"/>
  <c r="AN236" i="4"/>
  <c r="AO236" i="4"/>
  <c r="AP236" i="4"/>
  <c r="AR236" i="4"/>
  <c r="H237" i="4"/>
  <c r="I237" i="4"/>
  <c r="O237" i="4"/>
  <c r="AI237" i="4"/>
  <c r="AJ237" i="4"/>
  <c r="AK237" i="4"/>
  <c r="AL237" i="4"/>
  <c r="AM237" i="4"/>
  <c r="AN237" i="4"/>
  <c r="AO237" i="4"/>
  <c r="AP237" i="4"/>
  <c r="AR237" i="4"/>
  <c r="C238" i="4"/>
  <c r="D238" i="4"/>
  <c r="E238" i="4"/>
  <c r="F238" i="4"/>
  <c r="G238" i="4"/>
  <c r="H238" i="4"/>
  <c r="I238" i="4"/>
  <c r="K238" i="4"/>
  <c r="L238" i="4"/>
  <c r="M238" i="4"/>
  <c r="N238" i="4"/>
  <c r="O238" i="4"/>
  <c r="AI238" i="4"/>
  <c r="AJ238" i="4"/>
  <c r="AK238" i="4"/>
  <c r="AL238" i="4"/>
  <c r="AM238" i="4"/>
  <c r="AN238" i="4"/>
  <c r="AO238" i="4"/>
  <c r="AP238" i="4"/>
  <c r="AR238" i="4"/>
  <c r="H240" i="4"/>
  <c r="I240" i="4"/>
  <c r="N240" i="4"/>
  <c r="O240" i="4"/>
  <c r="AI240" i="4"/>
  <c r="AJ240" i="4"/>
  <c r="AK240" i="4"/>
  <c r="AL240" i="4"/>
  <c r="AM240" i="4"/>
  <c r="AN240" i="4"/>
  <c r="AO240" i="4"/>
  <c r="AP240" i="4"/>
  <c r="AR240" i="4"/>
  <c r="C241" i="4"/>
  <c r="D241" i="4"/>
  <c r="E241" i="4"/>
  <c r="F241" i="4"/>
  <c r="G241" i="4"/>
  <c r="H241" i="4"/>
  <c r="I241" i="4"/>
  <c r="K241" i="4"/>
  <c r="L241" i="4"/>
  <c r="M241" i="4"/>
  <c r="N241" i="4"/>
  <c r="O241" i="4"/>
  <c r="AI241" i="4"/>
  <c r="AJ241" i="4"/>
  <c r="AK241" i="4"/>
  <c r="AL241" i="4"/>
  <c r="AM241" i="4"/>
  <c r="AN241" i="4"/>
  <c r="AO241" i="4"/>
  <c r="AP241" i="4"/>
  <c r="AR241" i="4"/>
  <c r="C243" i="4"/>
  <c r="D243" i="4"/>
  <c r="E243" i="4"/>
  <c r="F243" i="4"/>
  <c r="G243" i="4"/>
  <c r="H243" i="4"/>
  <c r="I243" i="4"/>
  <c r="K243" i="4"/>
  <c r="L243" i="4"/>
  <c r="M243" i="4"/>
  <c r="N243" i="4"/>
  <c r="O243" i="4"/>
  <c r="AI243" i="4"/>
  <c r="AJ243" i="4"/>
  <c r="AK243" i="4"/>
  <c r="AL243" i="4"/>
  <c r="AM243" i="4"/>
  <c r="AN243" i="4"/>
  <c r="AO243" i="4"/>
  <c r="AP243" i="4"/>
  <c r="AR243" i="4"/>
  <c r="C244" i="4"/>
  <c r="D244" i="4"/>
  <c r="E244" i="4"/>
  <c r="F244" i="4"/>
  <c r="G244" i="4"/>
  <c r="H244" i="4"/>
  <c r="I244" i="4"/>
  <c r="K244" i="4"/>
  <c r="L244" i="4"/>
  <c r="M244" i="4"/>
  <c r="N244" i="4"/>
  <c r="O244" i="4"/>
  <c r="AI244" i="4"/>
  <c r="AJ244" i="4"/>
  <c r="AK244" i="4"/>
  <c r="AL244" i="4"/>
  <c r="AM244" i="4"/>
  <c r="AN244" i="4"/>
  <c r="AO244" i="4"/>
  <c r="AP244" i="4"/>
  <c r="AR244" i="4"/>
  <c r="C245" i="4"/>
  <c r="D245" i="4"/>
  <c r="E245" i="4"/>
  <c r="F245" i="4"/>
  <c r="G245" i="4"/>
  <c r="H245" i="4"/>
  <c r="I245" i="4"/>
  <c r="K245" i="4"/>
  <c r="L245" i="4"/>
  <c r="M245" i="4"/>
  <c r="N245" i="4"/>
  <c r="O245" i="4"/>
  <c r="AI245" i="4"/>
  <c r="AJ245" i="4"/>
  <c r="AK245" i="4"/>
  <c r="AL245" i="4"/>
  <c r="AM245" i="4"/>
  <c r="AN245" i="4"/>
  <c r="AO245" i="4"/>
  <c r="AP245" i="4"/>
  <c r="AR245" i="4"/>
  <c r="C246" i="4"/>
  <c r="D246" i="4"/>
  <c r="E246" i="4"/>
  <c r="F246" i="4"/>
  <c r="G246" i="4"/>
  <c r="H246" i="4"/>
  <c r="I246" i="4"/>
  <c r="K246" i="4"/>
  <c r="L246" i="4"/>
  <c r="M246" i="4"/>
  <c r="N246" i="4"/>
  <c r="O246" i="4"/>
  <c r="AI246" i="4"/>
  <c r="AJ246" i="4"/>
  <c r="AK246" i="4"/>
  <c r="AL246" i="4"/>
  <c r="AM246" i="4"/>
  <c r="AN246" i="4"/>
  <c r="AO246" i="4"/>
  <c r="AP246" i="4"/>
  <c r="AR246" i="4"/>
  <c r="C247" i="4"/>
  <c r="D247" i="4"/>
  <c r="E247" i="4"/>
  <c r="F247" i="4"/>
  <c r="G247" i="4"/>
  <c r="H247" i="4"/>
  <c r="I247" i="4"/>
  <c r="K247" i="4"/>
  <c r="L247" i="4"/>
  <c r="M247" i="4"/>
  <c r="N247" i="4"/>
  <c r="O247" i="4"/>
  <c r="AI247" i="4"/>
  <c r="AJ247" i="4"/>
  <c r="AK247" i="4"/>
  <c r="AL247" i="4"/>
  <c r="AM247" i="4"/>
  <c r="AN247" i="4"/>
  <c r="AO247" i="4"/>
  <c r="AP247" i="4"/>
  <c r="AR247" i="4"/>
  <c r="C248" i="4"/>
  <c r="D248" i="4"/>
  <c r="E248" i="4"/>
  <c r="F248" i="4"/>
  <c r="G248" i="4"/>
  <c r="H248" i="4"/>
  <c r="I248" i="4"/>
  <c r="K248" i="4"/>
  <c r="L248" i="4"/>
  <c r="M248" i="4"/>
  <c r="N248" i="4"/>
  <c r="O248" i="4"/>
  <c r="AI248" i="4"/>
  <c r="AJ248" i="4"/>
  <c r="AK248" i="4"/>
  <c r="AL248" i="4"/>
  <c r="AM248" i="4"/>
  <c r="AN248" i="4"/>
  <c r="AO248" i="4"/>
  <c r="AP248" i="4"/>
  <c r="AR248" i="4"/>
  <c r="C249" i="4"/>
  <c r="D249" i="4"/>
  <c r="E249" i="4"/>
  <c r="F249" i="4"/>
  <c r="G249" i="4"/>
  <c r="H249" i="4"/>
  <c r="I249" i="4"/>
  <c r="K249" i="4"/>
  <c r="L249" i="4"/>
  <c r="M249" i="4"/>
  <c r="N249" i="4"/>
  <c r="O249" i="4"/>
  <c r="AI249" i="4"/>
  <c r="AJ249" i="4"/>
  <c r="AK249" i="4"/>
  <c r="AL249" i="4"/>
  <c r="AM249" i="4"/>
  <c r="AN249" i="4"/>
  <c r="AO249" i="4"/>
  <c r="AP249" i="4"/>
  <c r="AR249" i="4"/>
  <c r="C250" i="4"/>
  <c r="D250" i="4"/>
  <c r="E250" i="4"/>
  <c r="F250" i="4"/>
  <c r="G250" i="4"/>
  <c r="H250" i="4"/>
  <c r="I250" i="4"/>
  <c r="K250" i="4"/>
  <c r="L250" i="4"/>
  <c r="M250" i="4"/>
  <c r="N250" i="4"/>
  <c r="O250" i="4"/>
  <c r="AI250" i="4"/>
  <c r="AJ250" i="4"/>
  <c r="AK250" i="4"/>
  <c r="AL250" i="4"/>
  <c r="AM250" i="4"/>
  <c r="AN250" i="4"/>
  <c r="AO250" i="4"/>
  <c r="AP250" i="4"/>
  <c r="AR250" i="4"/>
  <c r="C251" i="4"/>
  <c r="D251" i="4"/>
  <c r="E251" i="4"/>
  <c r="F251" i="4"/>
  <c r="G251" i="4"/>
  <c r="H251" i="4"/>
  <c r="I251" i="4"/>
  <c r="K251" i="4"/>
  <c r="L251" i="4"/>
  <c r="M251" i="4"/>
  <c r="N251" i="4"/>
  <c r="O251" i="4"/>
  <c r="AI251" i="4"/>
  <c r="AJ251" i="4"/>
  <c r="AK251" i="4"/>
  <c r="AL251" i="4"/>
  <c r="AM251" i="4"/>
  <c r="AN251" i="4"/>
  <c r="AO251" i="4"/>
  <c r="AP251" i="4"/>
  <c r="AR251" i="4"/>
  <c r="C252" i="4"/>
  <c r="D252" i="4"/>
  <c r="E252" i="4"/>
  <c r="F252" i="4"/>
  <c r="G252" i="4"/>
  <c r="H252" i="4"/>
  <c r="I252" i="4"/>
  <c r="K252" i="4"/>
  <c r="L252" i="4"/>
  <c r="M252" i="4"/>
  <c r="N252" i="4"/>
  <c r="O252" i="4"/>
  <c r="AI252" i="4"/>
  <c r="AJ252" i="4"/>
  <c r="AK252" i="4"/>
  <c r="AL252" i="4"/>
  <c r="AM252" i="4"/>
  <c r="AN252" i="4"/>
  <c r="AO252" i="4"/>
  <c r="AP252" i="4"/>
  <c r="AR252" i="4"/>
  <c r="C253" i="4"/>
  <c r="D253" i="4"/>
  <c r="E253" i="4"/>
  <c r="F253" i="4"/>
  <c r="G253" i="4"/>
  <c r="H253" i="4"/>
  <c r="I253" i="4"/>
  <c r="K253" i="4"/>
  <c r="L253" i="4"/>
  <c r="M253" i="4"/>
  <c r="N253" i="4"/>
  <c r="O253" i="4"/>
  <c r="AI253" i="4"/>
  <c r="AJ253" i="4"/>
  <c r="AK253" i="4"/>
  <c r="AL253" i="4"/>
  <c r="AM253" i="4"/>
  <c r="AN253" i="4"/>
  <c r="AO253" i="4"/>
  <c r="AP253" i="4"/>
  <c r="AR253" i="4"/>
  <c r="C254" i="4"/>
  <c r="D254" i="4"/>
  <c r="E254" i="4"/>
  <c r="F254" i="4"/>
  <c r="G254" i="4"/>
  <c r="H254" i="4"/>
  <c r="I254" i="4"/>
  <c r="K254" i="4"/>
  <c r="L254" i="4"/>
  <c r="M254" i="4"/>
  <c r="N254" i="4"/>
  <c r="O254" i="4"/>
  <c r="AI254" i="4"/>
  <c r="AJ254" i="4"/>
  <c r="AK254" i="4"/>
  <c r="AL254" i="4"/>
  <c r="AM254" i="4"/>
  <c r="AN254" i="4"/>
  <c r="AO254" i="4"/>
  <c r="AP254" i="4"/>
  <c r="AR254" i="4"/>
  <c r="C255" i="4"/>
  <c r="D255" i="4"/>
  <c r="E255" i="4"/>
  <c r="F255" i="4"/>
  <c r="G255" i="4"/>
  <c r="H255" i="4"/>
  <c r="I255" i="4"/>
  <c r="K255" i="4"/>
  <c r="L255" i="4"/>
  <c r="M255" i="4"/>
  <c r="N255" i="4"/>
  <c r="O255" i="4"/>
  <c r="AI255" i="4"/>
  <c r="AJ255" i="4"/>
  <c r="AK255" i="4"/>
  <c r="AL255" i="4"/>
  <c r="AM255" i="4"/>
  <c r="AN255" i="4"/>
  <c r="AO255" i="4"/>
  <c r="AP255" i="4"/>
  <c r="AR255" i="4"/>
  <c r="C256" i="4"/>
  <c r="D256" i="4"/>
  <c r="E256" i="4"/>
  <c r="F256" i="4"/>
  <c r="G256" i="4"/>
  <c r="H256" i="4"/>
  <c r="I256" i="4"/>
  <c r="K256" i="4"/>
  <c r="L256" i="4"/>
  <c r="M256" i="4"/>
  <c r="N256" i="4"/>
  <c r="O256" i="4"/>
  <c r="AI256" i="4"/>
  <c r="AJ256" i="4"/>
  <c r="AK256" i="4"/>
  <c r="AL256" i="4"/>
  <c r="AM256" i="4"/>
  <c r="AN256" i="4"/>
  <c r="AO256" i="4"/>
  <c r="AP256" i="4"/>
  <c r="AR256" i="4"/>
  <c r="C257" i="4"/>
  <c r="D257" i="4"/>
  <c r="E257" i="4"/>
  <c r="F257" i="4"/>
  <c r="G257" i="4"/>
  <c r="H257" i="4"/>
  <c r="I257" i="4"/>
  <c r="K257" i="4"/>
  <c r="L257" i="4"/>
  <c r="M257" i="4"/>
  <c r="N257" i="4"/>
  <c r="O257" i="4"/>
  <c r="AI257" i="4"/>
  <c r="AJ257" i="4"/>
  <c r="AK257" i="4"/>
  <c r="AL257" i="4"/>
  <c r="AM257" i="4"/>
  <c r="AN257" i="4"/>
  <c r="AO257" i="4"/>
  <c r="AP257" i="4"/>
  <c r="AR257" i="4"/>
  <c r="C258" i="4"/>
  <c r="D258" i="4"/>
  <c r="E258" i="4"/>
  <c r="F258" i="4"/>
  <c r="G258" i="4"/>
  <c r="H258" i="4"/>
  <c r="I258" i="4"/>
  <c r="K258" i="4"/>
  <c r="L258" i="4"/>
  <c r="M258" i="4"/>
  <c r="N258" i="4"/>
  <c r="O258" i="4"/>
  <c r="AI258" i="4"/>
  <c r="AJ258" i="4"/>
  <c r="AK258" i="4"/>
  <c r="AL258" i="4"/>
  <c r="AM258" i="4"/>
  <c r="AN258" i="4"/>
  <c r="AO258" i="4"/>
  <c r="AP258" i="4"/>
  <c r="AR258" i="4"/>
  <c r="C259" i="4"/>
  <c r="D259" i="4"/>
  <c r="E259" i="4"/>
  <c r="F259" i="4"/>
  <c r="G259" i="4"/>
  <c r="H259" i="4"/>
  <c r="I259" i="4"/>
  <c r="K259" i="4"/>
  <c r="L259" i="4"/>
  <c r="M259" i="4"/>
  <c r="N259" i="4"/>
  <c r="O259" i="4"/>
  <c r="AI259" i="4"/>
  <c r="AJ259" i="4"/>
  <c r="AK259" i="4"/>
  <c r="AL259" i="4"/>
  <c r="AM259" i="4"/>
  <c r="AN259" i="4"/>
  <c r="AO259" i="4"/>
  <c r="AP259" i="4"/>
  <c r="AR259" i="4"/>
  <c r="C260" i="4"/>
  <c r="D260" i="4"/>
  <c r="E260" i="4"/>
  <c r="F260" i="4"/>
  <c r="G260" i="4"/>
  <c r="H260" i="4"/>
  <c r="I260" i="4"/>
  <c r="K260" i="4"/>
  <c r="L260" i="4"/>
  <c r="M260" i="4"/>
  <c r="N260" i="4"/>
  <c r="O260" i="4"/>
  <c r="AI260" i="4"/>
  <c r="AJ260" i="4"/>
  <c r="AK260" i="4"/>
  <c r="AL260" i="4"/>
  <c r="AM260" i="4"/>
  <c r="AN260" i="4"/>
  <c r="AO260" i="4"/>
  <c r="AP260" i="4"/>
  <c r="AR260" i="4"/>
  <c r="C261" i="4"/>
  <c r="D261" i="4"/>
  <c r="E261" i="4"/>
  <c r="F261" i="4"/>
  <c r="G261" i="4"/>
  <c r="H261" i="4"/>
  <c r="I261" i="4"/>
  <c r="K261" i="4"/>
  <c r="L261" i="4"/>
  <c r="M261" i="4"/>
  <c r="N261" i="4"/>
  <c r="O261" i="4"/>
  <c r="AI261" i="4"/>
  <c r="AJ261" i="4"/>
  <c r="AK261" i="4"/>
  <c r="AL261" i="4"/>
  <c r="AM261" i="4"/>
  <c r="AN261" i="4"/>
  <c r="AO261" i="4"/>
  <c r="AP261" i="4"/>
  <c r="AR261" i="4"/>
  <c r="C262" i="4"/>
  <c r="D262" i="4"/>
  <c r="E262" i="4"/>
  <c r="F262" i="4"/>
  <c r="G262" i="4"/>
  <c r="H262" i="4"/>
  <c r="I262" i="4"/>
  <c r="K262" i="4"/>
  <c r="L262" i="4"/>
  <c r="M262" i="4"/>
  <c r="N262" i="4"/>
  <c r="O262" i="4"/>
  <c r="AI262" i="4"/>
  <c r="AJ262" i="4"/>
  <c r="AK262" i="4"/>
  <c r="AL262" i="4"/>
  <c r="AM262" i="4"/>
  <c r="AN262" i="4"/>
  <c r="AO262" i="4"/>
  <c r="AP262" i="4"/>
  <c r="AR262" i="4"/>
  <c r="C263" i="4"/>
  <c r="D263" i="4"/>
  <c r="E263" i="4"/>
  <c r="F263" i="4"/>
  <c r="G263" i="4"/>
  <c r="H263" i="4"/>
  <c r="I263" i="4"/>
  <c r="K263" i="4"/>
  <c r="L263" i="4"/>
  <c r="M263" i="4"/>
  <c r="N263" i="4"/>
  <c r="O263" i="4"/>
  <c r="AI263" i="4"/>
  <c r="AJ263" i="4"/>
  <c r="AK263" i="4"/>
  <c r="AL263" i="4"/>
  <c r="AM263" i="4"/>
  <c r="AN263" i="4"/>
  <c r="AO263" i="4"/>
  <c r="AP263" i="4"/>
  <c r="AR263" i="4"/>
  <c r="C264" i="4"/>
  <c r="D264" i="4"/>
  <c r="E264" i="4"/>
  <c r="F264" i="4"/>
  <c r="G264" i="4"/>
  <c r="H264" i="4"/>
  <c r="I264" i="4"/>
  <c r="K264" i="4"/>
  <c r="L264" i="4"/>
  <c r="M264" i="4"/>
  <c r="N264" i="4"/>
  <c r="O264" i="4"/>
  <c r="AI264" i="4"/>
  <c r="AJ264" i="4"/>
  <c r="AK264" i="4"/>
  <c r="AL264" i="4"/>
  <c r="AM264" i="4"/>
  <c r="AN264" i="4"/>
  <c r="AO264" i="4"/>
  <c r="AP264" i="4"/>
  <c r="AR264" i="4"/>
  <c r="C265" i="4"/>
  <c r="D265" i="4"/>
  <c r="E265" i="4"/>
  <c r="F265" i="4"/>
  <c r="G265" i="4"/>
  <c r="H265" i="4"/>
  <c r="I265" i="4"/>
  <c r="K265" i="4"/>
  <c r="L265" i="4"/>
  <c r="M265" i="4"/>
  <c r="N265" i="4"/>
  <c r="O265" i="4"/>
  <c r="AI265" i="4"/>
  <c r="AJ265" i="4"/>
  <c r="AK265" i="4"/>
  <c r="AL265" i="4"/>
  <c r="AM265" i="4"/>
  <c r="AN265" i="4"/>
  <c r="AO265" i="4"/>
  <c r="AP265" i="4"/>
  <c r="AR265" i="4"/>
  <c r="C266" i="4"/>
  <c r="D266" i="4"/>
  <c r="E266" i="4"/>
  <c r="F266" i="4"/>
  <c r="G266" i="4"/>
  <c r="H266" i="4"/>
  <c r="I266" i="4"/>
  <c r="K266" i="4"/>
  <c r="L266" i="4"/>
  <c r="M266" i="4"/>
  <c r="N266" i="4"/>
  <c r="O266" i="4"/>
  <c r="AI266" i="4"/>
  <c r="AJ266" i="4"/>
  <c r="AK266" i="4"/>
  <c r="AL266" i="4"/>
  <c r="AM266" i="4"/>
  <c r="AN266" i="4"/>
  <c r="AO266" i="4"/>
  <c r="AP266" i="4"/>
  <c r="AR266" i="4"/>
  <c r="C267" i="4"/>
  <c r="D267" i="4"/>
  <c r="E267" i="4"/>
  <c r="F267" i="4"/>
  <c r="G267" i="4"/>
  <c r="H267" i="4"/>
  <c r="I267" i="4"/>
  <c r="K267" i="4"/>
  <c r="L267" i="4"/>
  <c r="M267" i="4"/>
  <c r="N267" i="4"/>
  <c r="O267" i="4"/>
  <c r="AI267" i="4"/>
  <c r="AJ267" i="4"/>
  <c r="AK267" i="4"/>
  <c r="AL267" i="4"/>
  <c r="AM267" i="4"/>
  <c r="AN267" i="4"/>
  <c r="AO267" i="4"/>
  <c r="AP267" i="4"/>
  <c r="AR267" i="4"/>
  <c r="C268" i="4"/>
  <c r="D268" i="4"/>
  <c r="E268" i="4"/>
  <c r="F268" i="4"/>
  <c r="G268" i="4"/>
  <c r="H268" i="4"/>
  <c r="I268" i="4"/>
  <c r="K268" i="4"/>
  <c r="L268" i="4"/>
  <c r="M268" i="4"/>
  <c r="N268" i="4"/>
  <c r="O268" i="4"/>
  <c r="AI268" i="4"/>
  <c r="AJ268" i="4"/>
  <c r="AK268" i="4"/>
  <c r="AL268" i="4"/>
  <c r="AM268" i="4"/>
  <c r="AN268" i="4"/>
  <c r="AO268" i="4"/>
  <c r="AP268" i="4"/>
  <c r="AR268" i="4"/>
  <c r="C269" i="4"/>
  <c r="D269" i="4"/>
  <c r="E269" i="4"/>
  <c r="F269" i="4"/>
  <c r="G269" i="4"/>
  <c r="H269" i="4"/>
  <c r="I269" i="4"/>
  <c r="K269" i="4"/>
  <c r="L269" i="4"/>
  <c r="M269" i="4"/>
  <c r="N269" i="4"/>
  <c r="O269" i="4"/>
  <c r="AI269" i="4"/>
  <c r="AJ269" i="4"/>
  <c r="AK269" i="4"/>
  <c r="AL269" i="4"/>
  <c r="AM269" i="4"/>
  <c r="AN269" i="4"/>
  <c r="AO269" i="4"/>
  <c r="AP269" i="4"/>
  <c r="AR269" i="4"/>
  <c r="C270" i="4"/>
  <c r="D270" i="4"/>
  <c r="E270" i="4"/>
  <c r="F270" i="4"/>
  <c r="G270" i="4"/>
  <c r="H270" i="4"/>
  <c r="I270" i="4"/>
  <c r="K270" i="4"/>
  <c r="L270" i="4"/>
  <c r="M270" i="4"/>
  <c r="N270" i="4"/>
  <c r="O270" i="4"/>
  <c r="AI270" i="4"/>
  <c r="AJ270" i="4"/>
  <c r="AK270" i="4"/>
  <c r="AL270" i="4"/>
  <c r="AM270" i="4"/>
  <c r="AN270" i="4"/>
  <c r="AO270" i="4"/>
  <c r="AP270" i="4"/>
  <c r="AR270" i="4"/>
  <c r="C271" i="4"/>
  <c r="D271" i="4"/>
  <c r="E271" i="4"/>
  <c r="F271" i="4"/>
  <c r="G271" i="4"/>
  <c r="H271" i="4"/>
  <c r="I271" i="4"/>
  <c r="K271" i="4"/>
  <c r="L271" i="4"/>
  <c r="M271" i="4"/>
  <c r="N271" i="4"/>
  <c r="O271" i="4"/>
  <c r="AI271" i="4"/>
  <c r="AJ271" i="4"/>
  <c r="AK271" i="4"/>
  <c r="AL271" i="4"/>
  <c r="AM271" i="4"/>
  <c r="AN271" i="4"/>
  <c r="AO271" i="4"/>
  <c r="AP271" i="4"/>
  <c r="AR271" i="4"/>
  <c r="C272" i="4"/>
  <c r="D272" i="4"/>
  <c r="E272" i="4"/>
  <c r="F272" i="4"/>
  <c r="G272" i="4"/>
  <c r="H272" i="4"/>
  <c r="I272" i="4"/>
  <c r="K272" i="4"/>
  <c r="L272" i="4"/>
  <c r="M272" i="4"/>
  <c r="N272" i="4"/>
  <c r="O272" i="4"/>
  <c r="AI272" i="4"/>
  <c r="AJ272" i="4"/>
  <c r="AK272" i="4"/>
  <c r="AL272" i="4"/>
  <c r="AM272" i="4"/>
  <c r="AN272" i="4"/>
  <c r="AO272" i="4"/>
  <c r="AP272" i="4"/>
  <c r="AR272" i="4"/>
  <c r="C273" i="4"/>
  <c r="D273" i="4"/>
  <c r="E273" i="4"/>
  <c r="F273" i="4"/>
  <c r="G273" i="4"/>
  <c r="H273" i="4"/>
  <c r="I273" i="4"/>
  <c r="K273" i="4"/>
  <c r="L273" i="4"/>
  <c r="M273" i="4"/>
  <c r="N273" i="4"/>
  <c r="O273" i="4"/>
  <c r="AI273" i="4"/>
  <c r="AJ273" i="4"/>
  <c r="AK273" i="4"/>
  <c r="AL273" i="4"/>
  <c r="AM273" i="4"/>
  <c r="AN273" i="4"/>
  <c r="AO273" i="4"/>
  <c r="AP273" i="4"/>
  <c r="AR273" i="4"/>
  <c r="C274" i="4"/>
  <c r="D274" i="4"/>
  <c r="E274" i="4"/>
  <c r="F274" i="4"/>
  <c r="G274" i="4"/>
  <c r="H274" i="4"/>
  <c r="I274" i="4"/>
  <c r="K274" i="4"/>
  <c r="L274" i="4"/>
  <c r="M274" i="4"/>
  <c r="N274" i="4"/>
  <c r="O274" i="4"/>
  <c r="AI274" i="4"/>
  <c r="AJ274" i="4"/>
  <c r="AK274" i="4"/>
  <c r="AL274" i="4"/>
  <c r="AM274" i="4"/>
  <c r="AN274" i="4"/>
  <c r="AO274" i="4"/>
  <c r="AP274" i="4"/>
  <c r="AR274" i="4"/>
  <c r="C275" i="4"/>
  <c r="D275" i="4"/>
  <c r="E275" i="4"/>
  <c r="F275" i="4"/>
  <c r="G275" i="4"/>
  <c r="H275" i="4"/>
  <c r="I275" i="4"/>
  <c r="K275" i="4"/>
  <c r="L275" i="4"/>
  <c r="M275" i="4"/>
  <c r="N275" i="4"/>
  <c r="O275" i="4"/>
  <c r="AI275" i="4"/>
  <c r="AJ275" i="4"/>
  <c r="AK275" i="4"/>
  <c r="AL275" i="4"/>
  <c r="AM275" i="4"/>
  <c r="AN275" i="4"/>
  <c r="AO275" i="4"/>
  <c r="AP275" i="4"/>
  <c r="AR275" i="4"/>
  <c r="C276" i="4"/>
  <c r="D276" i="4"/>
  <c r="E276" i="4"/>
  <c r="F276" i="4"/>
  <c r="G276" i="4"/>
  <c r="H276" i="4"/>
  <c r="I276" i="4"/>
  <c r="K276" i="4"/>
  <c r="L276" i="4"/>
  <c r="M276" i="4"/>
  <c r="N276" i="4"/>
  <c r="O276" i="4"/>
  <c r="AI276" i="4"/>
  <c r="AJ276" i="4"/>
  <c r="AK276" i="4"/>
  <c r="AL276" i="4"/>
  <c r="AM276" i="4"/>
  <c r="AN276" i="4"/>
  <c r="AO276" i="4"/>
  <c r="AP276" i="4"/>
  <c r="AR276" i="4"/>
  <c r="C277" i="4"/>
  <c r="D277" i="4"/>
  <c r="E277" i="4"/>
  <c r="F277" i="4"/>
  <c r="G277" i="4"/>
  <c r="H277" i="4"/>
  <c r="I277" i="4"/>
  <c r="K277" i="4"/>
  <c r="L277" i="4"/>
  <c r="M277" i="4"/>
  <c r="N277" i="4"/>
  <c r="O277" i="4"/>
  <c r="AI277" i="4"/>
  <c r="AJ277" i="4"/>
  <c r="AK277" i="4"/>
  <c r="AL277" i="4"/>
  <c r="AM277" i="4"/>
  <c r="AN277" i="4"/>
  <c r="AO277" i="4"/>
  <c r="AP277" i="4"/>
  <c r="AR277" i="4"/>
  <c r="C278" i="4"/>
  <c r="D278" i="4"/>
  <c r="E278" i="4"/>
  <c r="F278" i="4"/>
  <c r="G278" i="4"/>
  <c r="H278" i="4"/>
  <c r="I278" i="4"/>
  <c r="K278" i="4"/>
  <c r="L278" i="4"/>
  <c r="M278" i="4"/>
  <c r="N278" i="4"/>
  <c r="O278" i="4"/>
  <c r="AI278" i="4"/>
  <c r="AJ278" i="4"/>
  <c r="AK278" i="4"/>
  <c r="AL278" i="4"/>
  <c r="AM278" i="4"/>
  <c r="AN278" i="4"/>
  <c r="AO278" i="4"/>
  <c r="AP278" i="4"/>
  <c r="AR278" i="4"/>
  <c r="C279" i="4"/>
  <c r="D279" i="4"/>
  <c r="E279" i="4"/>
  <c r="F279" i="4"/>
  <c r="G279" i="4"/>
  <c r="H279" i="4"/>
  <c r="I279" i="4"/>
  <c r="K279" i="4"/>
  <c r="L279" i="4"/>
  <c r="M279" i="4"/>
  <c r="N279" i="4"/>
  <c r="O279" i="4"/>
  <c r="AI279" i="4"/>
  <c r="AJ279" i="4"/>
  <c r="AK279" i="4"/>
  <c r="AL279" i="4"/>
  <c r="AM279" i="4"/>
  <c r="AN279" i="4"/>
  <c r="AO279" i="4"/>
  <c r="AP279" i="4"/>
  <c r="AR279" i="4"/>
  <c r="C280" i="4"/>
  <c r="D280" i="4"/>
  <c r="E280" i="4"/>
  <c r="F280" i="4"/>
  <c r="G280" i="4"/>
  <c r="H280" i="4"/>
  <c r="I280" i="4"/>
  <c r="K280" i="4"/>
  <c r="L280" i="4"/>
  <c r="M280" i="4"/>
  <c r="N280" i="4"/>
  <c r="O280" i="4"/>
  <c r="AI280" i="4"/>
  <c r="AJ280" i="4"/>
  <c r="AK280" i="4"/>
  <c r="AL280" i="4"/>
  <c r="AM280" i="4"/>
  <c r="AN280" i="4"/>
  <c r="AO280" i="4"/>
  <c r="AP280" i="4"/>
  <c r="AR280" i="4"/>
  <c r="C281" i="4"/>
  <c r="D281" i="4"/>
  <c r="E281" i="4"/>
  <c r="F281" i="4"/>
  <c r="G281" i="4"/>
  <c r="H281" i="4"/>
  <c r="I281" i="4"/>
  <c r="K281" i="4"/>
  <c r="L281" i="4"/>
  <c r="M281" i="4"/>
  <c r="N281" i="4"/>
  <c r="O281" i="4"/>
  <c r="AI281" i="4"/>
  <c r="AJ281" i="4"/>
  <c r="AK281" i="4"/>
  <c r="AL281" i="4"/>
  <c r="AM281" i="4"/>
  <c r="AN281" i="4"/>
  <c r="AO281" i="4"/>
  <c r="AP281" i="4"/>
  <c r="AR281" i="4"/>
  <c r="C282" i="4"/>
  <c r="D282" i="4"/>
  <c r="E282" i="4"/>
  <c r="F282" i="4"/>
  <c r="G282" i="4"/>
  <c r="H282" i="4"/>
  <c r="I282" i="4"/>
  <c r="K282" i="4"/>
  <c r="L282" i="4"/>
  <c r="M282" i="4"/>
  <c r="N282" i="4"/>
  <c r="O282" i="4"/>
  <c r="AI282" i="4"/>
  <c r="AJ282" i="4"/>
  <c r="AK282" i="4"/>
  <c r="AL282" i="4"/>
  <c r="AM282" i="4"/>
  <c r="AN282" i="4"/>
  <c r="AO282" i="4"/>
  <c r="AP282" i="4"/>
  <c r="AR282" i="4"/>
  <c r="C283" i="4"/>
  <c r="D283" i="4"/>
  <c r="E283" i="4"/>
  <c r="F283" i="4"/>
  <c r="G283" i="4"/>
  <c r="H283" i="4"/>
  <c r="I283" i="4"/>
  <c r="K283" i="4"/>
  <c r="L283" i="4"/>
  <c r="M283" i="4"/>
  <c r="N283" i="4"/>
  <c r="O283" i="4"/>
  <c r="AI283" i="4"/>
  <c r="AJ283" i="4"/>
  <c r="AK283" i="4"/>
  <c r="AL283" i="4"/>
  <c r="AM283" i="4"/>
  <c r="AN283" i="4"/>
  <c r="AO283" i="4"/>
  <c r="AP283" i="4"/>
  <c r="AR283" i="4"/>
  <c r="C284" i="4"/>
  <c r="D284" i="4"/>
  <c r="E284" i="4"/>
  <c r="F284" i="4"/>
  <c r="G284" i="4"/>
  <c r="H284" i="4"/>
  <c r="I284" i="4"/>
  <c r="K284" i="4"/>
  <c r="L284" i="4"/>
  <c r="M284" i="4"/>
  <c r="N284" i="4"/>
  <c r="O284" i="4"/>
  <c r="AI284" i="4"/>
  <c r="AJ284" i="4"/>
  <c r="AK284" i="4"/>
  <c r="AL284" i="4"/>
  <c r="AM284" i="4"/>
  <c r="AN284" i="4"/>
  <c r="AO284" i="4"/>
  <c r="AP284" i="4"/>
  <c r="AR284" i="4"/>
  <c r="C285" i="4"/>
  <c r="D285" i="4"/>
  <c r="E285" i="4"/>
  <c r="F285" i="4"/>
  <c r="G285" i="4"/>
  <c r="H285" i="4"/>
  <c r="I285" i="4"/>
  <c r="K285" i="4"/>
  <c r="L285" i="4"/>
  <c r="M285" i="4"/>
  <c r="N285" i="4"/>
  <c r="O285" i="4"/>
  <c r="AI285" i="4"/>
  <c r="AJ285" i="4"/>
  <c r="AK285" i="4"/>
  <c r="AL285" i="4"/>
  <c r="AM285" i="4"/>
  <c r="AN285" i="4"/>
  <c r="AO285" i="4"/>
  <c r="AP285" i="4"/>
  <c r="AR285" i="4"/>
  <c r="C286" i="4"/>
  <c r="D286" i="4"/>
  <c r="E286" i="4"/>
  <c r="F286" i="4"/>
  <c r="G286" i="4"/>
  <c r="H286" i="4"/>
  <c r="I286" i="4"/>
  <c r="K286" i="4"/>
  <c r="L286" i="4"/>
  <c r="M286" i="4"/>
  <c r="N286" i="4"/>
  <c r="O286" i="4"/>
  <c r="AI286" i="4"/>
  <c r="AJ286" i="4"/>
  <c r="AK286" i="4"/>
  <c r="AL286" i="4"/>
  <c r="AM286" i="4"/>
  <c r="AN286" i="4"/>
  <c r="AO286" i="4"/>
  <c r="AP286" i="4"/>
  <c r="AR286" i="4"/>
  <c r="C287" i="4"/>
  <c r="D287" i="4"/>
  <c r="E287" i="4"/>
  <c r="F287" i="4"/>
  <c r="G287" i="4"/>
  <c r="H287" i="4"/>
  <c r="I287" i="4"/>
  <c r="K287" i="4"/>
  <c r="L287" i="4"/>
  <c r="M287" i="4"/>
  <c r="N287" i="4"/>
  <c r="O287" i="4"/>
  <c r="AI287" i="4"/>
  <c r="AJ287" i="4"/>
  <c r="AK287" i="4"/>
  <c r="AL287" i="4"/>
  <c r="AM287" i="4"/>
  <c r="AN287" i="4"/>
  <c r="AO287" i="4"/>
  <c r="AP287" i="4"/>
  <c r="AR287" i="4"/>
  <c r="C288" i="4"/>
  <c r="D288" i="4"/>
  <c r="E288" i="4"/>
  <c r="F288" i="4"/>
  <c r="G288" i="4"/>
  <c r="H288" i="4"/>
  <c r="I288" i="4"/>
  <c r="K288" i="4"/>
  <c r="L288" i="4"/>
  <c r="M288" i="4"/>
  <c r="N288" i="4"/>
  <c r="O288" i="4"/>
  <c r="AI288" i="4"/>
  <c r="AJ288" i="4"/>
  <c r="AK288" i="4"/>
  <c r="AL288" i="4"/>
  <c r="AM288" i="4"/>
  <c r="AN288" i="4"/>
  <c r="AO288" i="4"/>
  <c r="AP288" i="4"/>
  <c r="AR288" i="4"/>
  <c r="C289" i="4"/>
  <c r="D289" i="4"/>
  <c r="E289" i="4"/>
  <c r="F289" i="4"/>
  <c r="G289" i="4"/>
  <c r="H289" i="4"/>
  <c r="I289" i="4"/>
  <c r="K289" i="4"/>
  <c r="L289" i="4"/>
  <c r="M289" i="4"/>
  <c r="N289" i="4"/>
  <c r="O289" i="4"/>
  <c r="AI289" i="4"/>
  <c r="AJ289" i="4"/>
  <c r="AK289" i="4"/>
  <c r="AL289" i="4"/>
  <c r="AM289" i="4"/>
  <c r="AN289" i="4"/>
  <c r="AO289" i="4"/>
  <c r="AP289" i="4"/>
  <c r="AR289" i="4"/>
  <c r="C290" i="4"/>
  <c r="D290" i="4"/>
  <c r="E290" i="4"/>
  <c r="F290" i="4"/>
  <c r="G290" i="4"/>
  <c r="H290" i="4"/>
  <c r="I290" i="4"/>
  <c r="K290" i="4"/>
  <c r="L290" i="4"/>
  <c r="M290" i="4"/>
  <c r="N290" i="4"/>
  <c r="O290" i="4"/>
  <c r="AI290" i="4"/>
  <c r="AJ290" i="4"/>
  <c r="AK290" i="4"/>
  <c r="AL290" i="4"/>
  <c r="AM290" i="4"/>
  <c r="AN290" i="4"/>
  <c r="AO290" i="4"/>
  <c r="AP290" i="4"/>
  <c r="AR290" i="4"/>
  <c r="C291" i="4"/>
  <c r="D291" i="4"/>
  <c r="E291" i="4"/>
  <c r="F291" i="4"/>
  <c r="G291" i="4"/>
  <c r="H291" i="4"/>
  <c r="I291" i="4"/>
  <c r="K291" i="4"/>
  <c r="L291" i="4"/>
  <c r="M291" i="4"/>
  <c r="N291" i="4"/>
  <c r="O291" i="4"/>
  <c r="AI291" i="4"/>
  <c r="AJ291" i="4"/>
  <c r="AK291" i="4"/>
  <c r="AL291" i="4"/>
  <c r="AM291" i="4"/>
  <c r="AN291" i="4"/>
  <c r="AO291" i="4"/>
  <c r="AP291" i="4"/>
  <c r="AR291" i="4"/>
  <c r="C292" i="4"/>
  <c r="D292" i="4"/>
  <c r="E292" i="4"/>
  <c r="F292" i="4"/>
  <c r="G292" i="4"/>
  <c r="H292" i="4"/>
  <c r="I292" i="4"/>
  <c r="K292" i="4"/>
  <c r="L292" i="4"/>
  <c r="M292" i="4"/>
  <c r="N292" i="4"/>
  <c r="O292" i="4"/>
  <c r="AI292" i="4"/>
  <c r="AJ292" i="4"/>
  <c r="AK292" i="4"/>
  <c r="AL292" i="4"/>
  <c r="AM292" i="4"/>
  <c r="AN292" i="4"/>
  <c r="AO292" i="4"/>
  <c r="AP292" i="4"/>
  <c r="AR292" i="4"/>
  <c r="C293" i="4"/>
  <c r="D293" i="4"/>
  <c r="E293" i="4"/>
  <c r="F293" i="4"/>
  <c r="G293" i="4"/>
  <c r="H293" i="4"/>
  <c r="I293" i="4"/>
  <c r="K293" i="4"/>
  <c r="L293" i="4"/>
  <c r="M293" i="4"/>
  <c r="N293" i="4"/>
  <c r="O293" i="4"/>
  <c r="AI293" i="4"/>
  <c r="AJ293" i="4"/>
  <c r="AK293" i="4"/>
  <c r="AL293" i="4"/>
  <c r="AM293" i="4"/>
  <c r="AN293" i="4"/>
  <c r="AO293" i="4"/>
  <c r="AP293" i="4"/>
  <c r="AR293" i="4"/>
  <c r="C294" i="4"/>
  <c r="D294" i="4"/>
  <c r="E294" i="4"/>
  <c r="F294" i="4"/>
  <c r="G294" i="4"/>
  <c r="H294" i="4"/>
  <c r="I294" i="4"/>
  <c r="K294" i="4"/>
  <c r="L294" i="4"/>
  <c r="M294" i="4"/>
  <c r="N294" i="4"/>
  <c r="O294" i="4"/>
  <c r="AI294" i="4"/>
  <c r="AJ294" i="4"/>
  <c r="AK294" i="4"/>
  <c r="AL294" i="4"/>
  <c r="AM294" i="4"/>
  <c r="AN294" i="4"/>
  <c r="AO294" i="4"/>
  <c r="AP294" i="4"/>
  <c r="AR294" i="4"/>
  <c r="C295" i="4"/>
  <c r="D295" i="4"/>
  <c r="E295" i="4"/>
  <c r="F295" i="4"/>
  <c r="G295" i="4"/>
  <c r="H295" i="4"/>
  <c r="I295" i="4"/>
  <c r="K295" i="4"/>
  <c r="L295" i="4"/>
  <c r="M295" i="4"/>
  <c r="N295" i="4"/>
  <c r="O295" i="4"/>
  <c r="AI295" i="4"/>
  <c r="AJ295" i="4"/>
  <c r="AK295" i="4"/>
  <c r="AL295" i="4"/>
  <c r="AM295" i="4"/>
  <c r="AN295" i="4"/>
  <c r="AO295" i="4"/>
  <c r="AP295" i="4"/>
  <c r="AR295" i="4"/>
  <c r="C296" i="4"/>
  <c r="D296" i="4"/>
  <c r="E296" i="4"/>
  <c r="F296" i="4"/>
  <c r="G296" i="4"/>
  <c r="H296" i="4"/>
  <c r="I296" i="4"/>
  <c r="K296" i="4"/>
  <c r="L296" i="4"/>
  <c r="M296" i="4"/>
  <c r="N296" i="4"/>
  <c r="O296" i="4"/>
  <c r="AI296" i="4"/>
  <c r="AJ296" i="4"/>
  <c r="AK296" i="4"/>
  <c r="AL296" i="4"/>
  <c r="AM296" i="4"/>
  <c r="AN296" i="4"/>
  <c r="AO296" i="4"/>
  <c r="AP296" i="4"/>
  <c r="AR296" i="4"/>
  <c r="C297" i="4"/>
  <c r="D297" i="4"/>
  <c r="E297" i="4"/>
  <c r="F297" i="4"/>
  <c r="G297" i="4"/>
  <c r="H297" i="4"/>
  <c r="I297" i="4"/>
  <c r="K297" i="4"/>
  <c r="L297" i="4"/>
  <c r="M297" i="4"/>
  <c r="N297" i="4"/>
  <c r="O297" i="4"/>
  <c r="AI297" i="4"/>
  <c r="AJ297" i="4"/>
  <c r="AK297" i="4"/>
  <c r="AL297" i="4"/>
  <c r="AM297" i="4"/>
  <c r="AN297" i="4"/>
  <c r="AO297" i="4"/>
  <c r="AP297" i="4"/>
  <c r="AR297" i="4"/>
  <c r="C298" i="4"/>
  <c r="D298" i="4"/>
  <c r="E298" i="4"/>
  <c r="F298" i="4"/>
  <c r="G298" i="4"/>
  <c r="H298" i="4"/>
  <c r="I298" i="4"/>
  <c r="K298" i="4"/>
  <c r="L298" i="4"/>
  <c r="M298" i="4"/>
  <c r="N298" i="4"/>
  <c r="O298" i="4"/>
  <c r="AI298" i="4"/>
  <c r="AJ298" i="4"/>
  <c r="AK298" i="4"/>
  <c r="AL298" i="4"/>
  <c r="AM298" i="4"/>
  <c r="AN298" i="4"/>
  <c r="AO298" i="4"/>
  <c r="AP298" i="4"/>
  <c r="AR298" i="4"/>
  <c r="C299" i="4"/>
  <c r="D299" i="4"/>
  <c r="E299" i="4"/>
  <c r="F299" i="4"/>
  <c r="G299" i="4"/>
  <c r="H299" i="4"/>
  <c r="I299" i="4"/>
  <c r="K299" i="4"/>
  <c r="L299" i="4"/>
  <c r="M299" i="4"/>
  <c r="N299" i="4"/>
  <c r="O299" i="4"/>
  <c r="AI299" i="4"/>
  <c r="AJ299" i="4"/>
  <c r="AK299" i="4"/>
  <c r="AL299" i="4"/>
  <c r="AM299" i="4"/>
  <c r="AN299" i="4"/>
  <c r="AO299" i="4"/>
  <c r="AP299" i="4"/>
  <c r="AR299" i="4"/>
  <c r="C300" i="4"/>
  <c r="D300" i="4"/>
  <c r="E300" i="4"/>
  <c r="F300" i="4"/>
  <c r="G300" i="4"/>
  <c r="H300" i="4"/>
  <c r="I300" i="4"/>
  <c r="K300" i="4"/>
  <c r="L300" i="4"/>
  <c r="M300" i="4"/>
  <c r="N300" i="4"/>
  <c r="O300" i="4"/>
  <c r="AI300" i="4"/>
  <c r="AJ300" i="4"/>
  <c r="AK300" i="4"/>
  <c r="AL300" i="4"/>
  <c r="AM300" i="4"/>
  <c r="AN300" i="4"/>
  <c r="AO300" i="4"/>
  <c r="AP300" i="4"/>
  <c r="AR300" i="4"/>
  <c r="C301" i="4"/>
  <c r="D301" i="4"/>
  <c r="E301" i="4"/>
  <c r="F301" i="4"/>
  <c r="G301" i="4"/>
  <c r="H301" i="4"/>
  <c r="I301" i="4"/>
  <c r="K301" i="4"/>
  <c r="L301" i="4"/>
  <c r="M301" i="4"/>
  <c r="N301" i="4"/>
  <c r="O301" i="4"/>
  <c r="AI301" i="4"/>
  <c r="AJ301" i="4"/>
  <c r="AK301" i="4"/>
  <c r="AL301" i="4"/>
  <c r="AM301" i="4"/>
  <c r="AN301" i="4"/>
  <c r="AO301" i="4"/>
  <c r="AP301" i="4"/>
  <c r="AR301" i="4"/>
  <c r="C302" i="4"/>
  <c r="D302" i="4"/>
  <c r="E302" i="4"/>
  <c r="F302" i="4"/>
  <c r="G302" i="4"/>
  <c r="H302" i="4"/>
  <c r="I302" i="4"/>
  <c r="K302" i="4"/>
  <c r="L302" i="4"/>
  <c r="M302" i="4"/>
  <c r="N302" i="4"/>
  <c r="O302" i="4"/>
  <c r="AI302" i="4"/>
  <c r="AJ302" i="4"/>
  <c r="AK302" i="4"/>
  <c r="AL302" i="4"/>
  <c r="AM302" i="4"/>
  <c r="AN302" i="4"/>
  <c r="AO302" i="4"/>
  <c r="AP302" i="4"/>
  <c r="AR302" i="4"/>
  <c r="C303" i="4"/>
  <c r="D303" i="4"/>
  <c r="E303" i="4"/>
  <c r="F303" i="4"/>
  <c r="G303" i="4"/>
  <c r="H303" i="4"/>
  <c r="I303" i="4"/>
  <c r="K303" i="4"/>
  <c r="L303" i="4"/>
  <c r="M303" i="4"/>
  <c r="N303" i="4"/>
  <c r="O303" i="4"/>
  <c r="AI303" i="4"/>
  <c r="AJ303" i="4"/>
  <c r="AK303" i="4"/>
  <c r="AL303" i="4"/>
  <c r="AM303" i="4"/>
  <c r="AN303" i="4"/>
  <c r="AO303" i="4"/>
  <c r="AP303" i="4"/>
  <c r="AR303" i="4"/>
  <c r="C304" i="4"/>
  <c r="D304" i="4"/>
  <c r="E304" i="4"/>
  <c r="F304" i="4"/>
  <c r="G304" i="4"/>
  <c r="H304" i="4"/>
  <c r="I304" i="4"/>
  <c r="K304" i="4"/>
  <c r="L304" i="4"/>
  <c r="M304" i="4"/>
  <c r="N304" i="4"/>
  <c r="O304" i="4"/>
  <c r="AI304" i="4"/>
  <c r="AJ304" i="4"/>
  <c r="AK304" i="4"/>
  <c r="AL304" i="4"/>
  <c r="AM304" i="4"/>
  <c r="AN304" i="4"/>
  <c r="AO304" i="4"/>
  <c r="AP304" i="4"/>
  <c r="AR304" i="4"/>
  <c r="C305" i="4"/>
  <c r="D305" i="4"/>
  <c r="E305" i="4"/>
  <c r="F305" i="4"/>
  <c r="G305" i="4"/>
  <c r="H305" i="4"/>
  <c r="I305" i="4"/>
  <c r="K305" i="4"/>
  <c r="L305" i="4"/>
  <c r="M305" i="4"/>
  <c r="N305" i="4"/>
  <c r="O305" i="4"/>
  <c r="AI305" i="4"/>
  <c r="AJ305" i="4"/>
  <c r="AK305" i="4"/>
  <c r="AL305" i="4"/>
  <c r="AM305" i="4"/>
  <c r="AN305" i="4"/>
  <c r="AO305" i="4"/>
  <c r="AP305" i="4"/>
  <c r="AR305" i="4"/>
  <c r="C306" i="4"/>
  <c r="D306" i="4"/>
  <c r="E306" i="4"/>
  <c r="F306" i="4"/>
  <c r="G306" i="4"/>
  <c r="H306" i="4"/>
  <c r="I306" i="4"/>
  <c r="K306" i="4"/>
  <c r="L306" i="4"/>
  <c r="M306" i="4"/>
  <c r="N306" i="4"/>
  <c r="O306" i="4"/>
  <c r="AI306" i="4"/>
  <c r="AJ306" i="4"/>
  <c r="AK306" i="4"/>
  <c r="AL306" i="4"/>
  <c r="AM306" i="4"/>
  <c r="AN306" i="4"/>
  <c r="AO306" i="4"/>
  <c r="AP306" i="4"/>
  <c r="AR306" i="4"/>
  <c r="C307" i="4"/>
  <c r="D307" i="4"/>
  <c r="E307" i="4"/>
  <c r="F307" i="4"/>
  <c r="G307" i="4"/>
  <c r="H307" i="4"/>
  <c r="I307" i="4"/>
  <c r="K307" i="4"/>
  <c r="L307" i="4"/>
  <c r="M307" i="4"/>
  <c r="N307" i="4"/>
  <c r="O307" i="4"/>
  <c r="AI307" i="4"/>
  <c r="AJ307" i="4"/>
  <c r="AK307" i="4"/>
  <c r="AL307" i="4"/>
  <c r="AM307" i="4"/>
  <c r="AN307" i="4"/>
  <c r="AO307" i="4"/>
  <c r="AP307" i="4"/>
  <c r="AR307" i="4"/>
  <c r="C308" i="4"/>
  <c r="D308" i="4"/>
  <c r="E308" i="4"/>
  <c r="F308" i="4"/>
  <c r="G308" i="4"/>
  <c r="H308" i="4"/>
  <c r="I308" i="4"/>
  <c r="K308" i="4"/>
  <c r="L308" i="4"/>
  <c r="M308" i="4"/>
  <c r="N308" i="4"/>
  <c r="O308" i="4"/>
  <c r="AI308" i="4"/>
  <c r="AJ308" i="4"/>
  <c r="AK308" i="4"/>
  <c r="AL308" i="4"/>
  <c r="AM308" i="4"/>
  <c r="AN308" i="4"/>
  <c r="AO308" i="4"/>
  <c r="AP308" i="4"/>
  <c r="AR308" i="4"/>
  <c r="C309" i="4"/>
  <c r="D309" i="4"/>
  <c r="E309" i="4"/>
  <c r="F309" i="4"/>
  <c r="G309" i="4"/>
  <c r="H309" i="4"/>
  <c r="I309" i="4"/>
  <c r="K309" i="4"/>
  <c r="L309" i="4"/>
  <c r="M309" i="4"/>
  <c r="N309" i="4"/>
  <c r="O309" i="4"/>
  <c r="AI309" i="4"/>
  <c r="AJ309" i="4"/>
  <c r="AK309" i="4"/>
  <c r="AL309" i="4"/>
  <c r="AM309" i="4"/>
  <c r="AN309" i="4"/>
  <c r="AO309" i="4"/>
  <c r="AP309" i="4"/>
  <c r="AR309" i="4"/>
  <c r="C310" i="4"/>
  <c r="D310" i="4"/>
  <c r="E310" i="4"/>
  <c r="F310" i="4"/>
  <c r="G310" i="4"/>
  <c r="H310" i="4"/>
  <c r="I310" i="4"/>
  <c r="K310" i="4"/>
  <c r="L310" i="4"/>
  <c r="M310" i="4"/>
  <c r="N310" i="4"/>
  <c r="O310" i="4"/>
  <c r="AI310" i="4"/>
  <c r="AJ310" i="4"/>
  <c r="AK310" i="4"/>
  <c r="AL310" i="4"/>
  <c r="AM310" i="4"/>
  <c r="AN310" i="4"/>
  <c r="AO310" i="4"/>
  <c r="AP310" i="4"/>
  <c r="AR310" i="4"/>
  <c r="C312" i="4"/>
  <c r="D312" i="4"/>
  <c r="E312" i="4"/>
  <c r="F312" i="4"/>
  <c r="G312" i="4"/>
  <c r="H312" i="4"/>
  <c r="I312" i="4"/>
  <c r="K312" i="4"/>
  <c r="L312" i="4"/>
  <c r="M312" i="4"/>
  <c r="N312" i="4"/>
  <c r="O312" i="4"/>
  <c r="AI312" i="4"/>
  <c r="AJ312" i="4"/>
  <c r="AK312" i="4"/>
  <c r="AL312" i="4"/>
  <c r="AM312" i="4"/>
  <c r="AN312" i="4"/>
  <c r="AO312" i="4"/>
  <c r="AP312" i="4"/>
  <c r="AR312" i="4"/>
  <c r="C313" i="4"/>
  <c r="D313" i="4"/>
  <c r="E313" i="4"/>
  <c r="F313" i="4"/>
  <c r="G313" i="4"/>
  <c r="H313" i="4"/>
  <c r="I313" i="4"/>
  <c r="K313" i="4"/>
  <c r="L313" i="4"/>
  <c r="M313" i="4"/>
  <c r="N313" i="4"/>
  <c r="O313" i="4"/>
  <c r="AI313" i="4"/>
  <c r="AJ313" i="4"/>
  <c r="AK313" i="4"/>
  <c r="AL313" i="4"/>
  <c r="AM313" i="4"/>
  <c r="AN313" i="4"/>
  <c r="AO313" i="4"/>
  <c r="AP313" i="4"/>
  <c r="AR313" i="4"/>
  <c r="C314" i="4"/>
  <c r="D314" i="4"/>
  <c r="E314" i="4"/>
  <c r="F314" i="4"/>
  <c r="G314" i="4"/>
  <c r="H314" i="4"/>
  <c r="I314" i="4"/>
  <c r="K314" i="4"/>
  <c r="L314" i="4"/>
  <c r="M314" i="4"/>
  <c r="N314" i="4"/>
  <c r="O314" i="4"/>
  <c r="AI314" i="4"/>
  <c r="AJ314" i="4"/>
  <c r="AK314" i="4"/>
  <c r="AL314" i="4"/>
  <c r="AM314" i="4"/>
  <c r="AN314" i="4"/>
  <c r="AO314" i="4"/>
  <c r="AP314" i="4"/>
  <c r="AR314" i="4"/>
  <c r="C315" i="4"/>
  <c r="D315" i="4"/>
  <c r="E315" i="4"/>
  <c r="F315" i="4"/>
  <c r="G315" i="4"/>
  <c r="H315" i="4"/>
  <c r="I315" i="4"/>
  <c r="K315" i="4"/>
  <c r="L315" i="4"/>
  <c r="M315" i="4"/>
  <c r="N315" i="4"/>
  <c r="O315" i="4"/>
  <c r="AI315" i="4"/>
  <c r="AJ315" i="4"/>
  <c r="AK315" i="4"/>
  <c r="AL315" i="4"/>
  <c r="AM315" i="4"/>
  <c r="AN315" i="4"/>
  <c r="AO315" i="4"/>
  <c r="AP315" i="4"/>
  <c r="AR315" i="4"/>
  <c r="C316" i="4"/>
  <c r="D316" i="4"/>
  <c r="E316" i="4"/>
  <c r="F316" i="4"/>
  <c r="G316" i="4"/>
  <c r="H316" i="4"/>
  <c r="I316" i="4"/>
  <c r="K316" i="4"/>
  <c r="L316" i="4"/>
  <c r="M316" i="4"/>
  <c r="N316" i="4"/>
  <c r="O316" i="4"/>
  <c r="AI316" i="4"/>
  <c r="AJ316" i="4"/>
  <c r="AK316" i="4"/>
  <c r="AL316" i="4"/>
  <c r="AM316" i="4"/>
  <c r="AN316" i="4"/>
  <c r="AO316" i="4"/>
  <c r="AP316" i="4"/>
  <c r="AR316" i="4"/>
  <c r="C317" i="4"/>
  <c r="D317" i="4"/>
  <c r="E317" i="4"/>
  <c r="F317" i="4"/>
  <c r="G317" i="4"/>
  <c r="H317" i="4"/>
  <c r="I317" i="4"/>
  <c r="K317" i="4"/>
  <c r="L317" i="4"/>
  <c r="M317" i="4"/>
  <c r="N317" i="4"/>
  <c r="O317" i="4"/>
  <c r="AI317" i="4"/>
  <c r="AJ317" i="4"/>
  <c r="AK317" i="4"/>
  <c r="AL317" i="4"/>
  <c r="AM317" i="4"/>
  <c r="AN317" i="4"/>
  <c r="AO317" i="4"/>
  <c r="AP317" i="4"/>
  <c r="AR317" i="4"/>
  <c r="C318" i="4"/>
  <c r="D318" i="4"/>
  <c r="E318" i="4"/>
  <c r="F318" i="4"/>
  <c r="G318" i="4"/>
  <c r="H318" i="4"/>
  <c r="I318" i="4"/>
  <c r="K318" i="4"/>
  <c r="L318" i="4"/>
  <c r="M318" i="4"/>
  <c r="N318" i="4"/>
  <c r="O318" i="4"/>
  <c r="AI318" i="4"/>
  <c r="AJ318" i="4"/>
  <c r="AK318" i="4"/>
  <c r="AL318" i="4"/>
  <c r="AM318" i="4"/>
  <c r="AN318" i="4"/>
  <c r="AO318" i="4"/>
  <c r="AP318" i="4"/>
  <c r="AR318" i="4"/>
  <c r="C319" i="4"/>
  <c r="D319" i="4"/>
  <c r="E319" i="4"/>
  <c r="F319" i="4"/>
  <c r="G319" i="4"/>
  <c r="H319" i="4"/>
  <c r="I319" i="4"/>
  <c r="K319" i="4"/>
  <c r="L319" i="4"/>
  <c r="M319" i="4"/>
  <c r="N319" i="4"/>
  <c r="O319" i="4"/>
  <c r="AI319" i="4"/>
  <c r="AJ319" i="4"/>
  <c r="AK319" i="4"/>
  <c r="AL319" i="4"/>
  <c r="AM319" i="4"/>
  <c r="AN319" i="4"/>
  <c r="AO319" i="4"/>
  <c r="AP319" i="4"/>
  <c r="AR319" i="4"/>
  <c r="C320" i="4"/>
  <c r="D320" i="4"/>
  <c r="E320" i="4"/>
  <c r="F320" i="4"/>
  <c r="G320" i="4"/>
  <c r="H320" i="4"/>
  <c r="I320" i="4"/>
  <c r="K320" i="4"/>
  <c r="L320" i="4"/>
  <c r="M320" i="4"/>
  <c r="N320" i="4"/>
  <c r="O320" i="4"/>
  <c r="AI320" i="4"/>
  <c r="AJ320" i="4"/>
  <c r="AK320" i="4"/>
  <c r="AL320" i="4"/>
  <c r="AM320" i="4"/>
  <c r="AN320" i="4"/>
  <c r="AO320" i="4"/>
  <c r="AP320" i="4"/>
  <c r="AR320" i="4"/>
  <c r="C321" i="4"/>
  <c r="D321" i="4"/>
  <c r="E321" i="4"/>
  <c r="F321" i="4"/>
  <c r="G321" i="4"/>
  <c r="H321" i="4"/>
  <c r="I321" i="4"/>
  <c r="K321" i="4"/>
  <c r="L321" i="4"/>
  <c r="M321" i="4"/>
  <c r="N321" i="4"/>
  <c r="O321" i="4"/>
  <c r="AI321" i="4"/>
  <c r="AJ321" i="4"/>
  <c r="AK321" i="4"/>
  <c r="AL321" i="4"/>
  <c r="AM321" i="4"/>
  <c r="AN321" i="4"/>
  <c r="AO321" i="4"/>
  <c r="AP321" i="4"/>
  <c r="AR321" i="4"/>
  <c r="C322" i="4"/>
  <c r="D322" i="4"/>
  <c r="E322" i="4"/>
  <c r="F322" i="4"/>
  <c r="G322" i="4"/>
  <c r="H322" i="4"/>
  <c r="I322" i="4"/>
  <c r="K322" i="4"/>
  <c r="L322" i="4"/>
  <c r="M322" i="4"/>
  <c r="N322" i="4"/>
  <c r="O322" i="4"/>
  <c r="AI322" i="4"/>
  <c r="AJ322" i="4"/>
  <c r="AK322" i="4"/>
  <c r="AL322" i="4"/>
  <c r="AM322" i="4"/>
  <c r="AN322" i="4"/>
  <c r="AO322" i="4"/>
  <c r="AP322" i="4"/>
  <c r="AR322" i="4"/>
  <c r="C323" i="4"/>
  <c r="D323" i="4"/>
  <c r="E323" i="4"/>
  <c r="F323" i="4"/>
  <c r="G323" i="4"/>
  <c r="H323" i="4"/>
  <c r="I323" i="4"/>
  <c r="K323" i="4"/>
  <c r="L323" i="4"/>
  <c r="M323" i="4"/>
  <c r="N323" i="4"/>
  <c r="O323" i="4"/>
  <c r="AI323" i="4"/>
  <c r="AJ323" i="4"/>
  <c r="AK323" i="4"/>
  <c r="AL323" i="4"/>
  <c r="AM323" i="4"/>
  <c r="AN323" i="4"/>
  <c r="AO323" i="4"/>
  <c r="AP323" i="4"/>
  <c r="AR323" i="4"/>
  <c r="C324" i="4"/>
  <c r="D324" i="4"/>
  <c r="E324" i="4"/>
  <c r="F324" i="4"/>
  <c r="G324" i="4"/>
  <c r="H324" i="4"/>
  <c r="I324" i="4"/>
  <c r="K324" i="4"/>
  <c r="L324" i="4"/>
  <c r="M324" i="4"/>
  <c r="N324" i="4"/>
  <c r="O324" i="4"/>
  <c r="AI324" i="4"/>
  <c r="AJ324" i="4"/>
  <c r="AK324" i="4"/>
  <c r="AL324" i="4"/>
  <c r="AM324" i="4"/>
  <c r="AN324" i="4"/>
  <c r="AO324" i="4"/>
  <c r="AP324" i="4"/>
  <c r="AR324" i="4"/>
  <c r="C325" i="4"/>
  <c r="D325" i="4"/>
  <c r="E325" i="4"/>
  <c r="F325" i="4"/>
  <c r="G325" i="4"/>
  <c r="H325" i="4"/>
  <c r="I325" i="4"/>
  <c r="K325" i="4"/>
  <c r="L325" i="4"/>
  <c r="M325" i="4"/>
  <c r="N325" i="4"/>
  <c r="O325" i="4"/>
  <c r="AI325" i="4"/>
  <c r="AJ325" i="4"/>
  <c r="AK325" i="4"/>
  <c r="AL325" i="4"/>
  <c r="AM325" i="4"/>
  <c r="AN325" i="4"/>
  <c r="AO325" i="4"/>
  <c r="AP325" i="4"/>
  <c r="AR325" i="4"/>
  <c r="C326" i="4"/>
  <c r="D326" i="4"/>
  <c r="E326" i="4"/>
  <c r="F326" i="4"/>
  <c r="G326" i="4"/>
  <c r="H326" i="4"/>
  <c r="I326" i="4"/>
  <c r="K326" i="4"/>
  <c r="L326" i="4"/>
  <c r="M326" i="4"/>
  <c r="N326" i="4"/>
  <c r="O326" i="4"/>
  <c r="AI326" i="4"/>
  <c r="AJ326" i="4"/>
  <c r="AK326" i="4"/>
  <c r="AL326" i="4"/>
  <c r="AM326" i="4"/>
  <c r="AN326" i="4"/>
  <c r="AO326" i="4"/>
  <c r="AP326" i="4"/>
  <c r="AR326" i="4"/>
  <c r="C327" i="4"/>
  <c r="D327" i="4"/>
  <c r="E327" i="4"/>
  <c r="F327" i="4"/>
  <c r="G327" i="4"/>
  <c r="H327" i="4"/>
  <c r="I327" i="4"/>
  <c r="K327" i="4"/>
  <c r="L327" i="4"/>
  <c r="M327" i="4"/>
  <c r="N327" i="4"/>
  <c r="O327" i="4"/>
  <c r="AI327" i="4"/>
  <c r="AJ327" i="4"/>
  <c r="AK327" i="4"/>
  <c r="AL327" i="4"/>
  <c r="AM327" i="4"/>
  <c r="AN327" i="4"/>
  <c r="AO327" i="4"/>
  <c r="AP327" i="4"/>
  <c r="AR327" i="4"/>
  <c r="C328" i="4"/>
  <c r="D328" i="4"/>
  <c r="E328" i="4"/>
  <c r="F328" i="4"/>
  <c r="G328" i="4"/>
  <c r="H328" i="4"/>
  <c r="I328" i="4"/>
  <c r="K328" i="4"/>
  <c r="L328" i="4"/>
  <c r="M328" i="4"/>
  <c r="N328" i="4"/>
  <c r="O328" i="4"/>
  <c r="AI328" i="4"/>
  <c r="AJ328" i="4"/>
  <c r="AK328" i="4"/>
  <c r="AL328" i="4"/>
  <c r="AM328" i="4"/>
  <c r="AN328" i="4"/>
  <c r="AO328" i="4"/>
  <c r="AP328" i="4"/>
  <c r="AR328" i="4"/>
  <c r="C329" i="4"/>
  <c r="D329" i="4"/>
  <c r="E329" i="4"/>
  <c r="F329" i="4"/>
  <c r="G329" i="4"/>
  <c r="H329" i="4"/>
  <c r="I329" i="4"/>
  <c r="K329" i="4"/>
  <c r="L329" i="4"/>
  <c r="M329" i="4"/>
  <c r="N329" i="4"/>
  <c r="O329" i="4"/>
  <c r="AI329" i="4"/>
  <c r="AJ329" i="4"/>
  <c r="AK329" i="4"/>
  <c r="AL329" i="4"/>
  <c r="AM329" i="4"/>
  <c r="AN329" i="4"/>
  <c r="AO329" i="4"/>
  <c r="AP329" i="4"/>
  <c r="AR329" i="4"/>
  <c r="C330" i="4"/>
  <c r="D330" i="4"/>
  <c r="E330" i="4"/>
  <c r="F330" i="4"/>
  <c r="G330" i="4"/>
  <c r="H330" i="4"/>
  <c r="I330" i="4"/>
  <c r="K330" i="4"/>
  <c r="L330" i="4"/>
  <c r="M330" i="4"/>
  <c r="N330" i="4"/>
  <c r="O330" i="4"/>
  <c r="AI330" i="4"/>
  <c r="AJ330" i="4"/>
  <c r="AK330" i="4"/>
  <c r="AL330" i="4"/>
  <c r="AM330" i="4"/>
  <c r="AN330" i="4"/>
  <c r="AO330" i="4"/>
  <c r="AP330" i="4"/>
  <c r="AR330" i="4"/>
  <c r="C331" i="4"/>
  <c r="D331" i="4"/>
  <c r="E331" i="4"/>
  <c r="F331" i="4"/>
  <c r="G331" i="4"/>
  <c r="H331" i="4"/>
  <c r="I331" i="4"/>
  <c r="K331" i="4"/>
  <c r="L331" i="4"/>
  <c r="M331" i="4"/>
  <c r="N331" i="4"/>
  <c r="O331" i="4"/>
  <c r="AI331" i="4"/>
  <c r="AJ331" i="4"/>
  <c r="AK331" i="4"/>
  <c r="AL331" i="4"/>
  <c r="AM331" i="4"/>
  <c r="AN331" i="4"/>
  <c r="AO331" i="4"/>
  <c r="AP331" i="4"/>
  <c r="AR331" i="4"/>
  <c r="C332" i="4"/>
  <c r="D332" i="4"/>
  <c r="E332" i="4"/>
  <c r="F332" i="4"/>
  <c r="G332" i="4"/>
  <c r="H332" i="4"/>
  <c r="I332" i="4"/>
  <c r="K332" i="4"/>
  <c r="L332" i="4"/>
  <c r="M332" i="4"/>
  <c r="N332" i="4"/>
  <c r="O332" i="4"/>
  <c r="AI332" i="4"/>
  <c r="AJ332" i="4"/>
  <c r="AK332" i="4"/>
  <c r="AL332" i="4"/>
  <c r="AM332" i="4"/>
  <c r="AN332" i="4"/>
  <c r="AO332" i="4"/>
  <c r="AP332" i="4"/>
  <c r="AR332" i="4"/>
  <c r="C333" i="4"/>
  <c r="D333" i="4"/>
  <c r="E333" i="4"/>
  <c r="F333" i="4"/>
  <c r="G333" i="4"/>
  <c r="H333" i="4"/>
  <c r="I333" i="4"/>
  <c r="K333" i="4"/>
  <c r="L333" i="4"/>
  <c r="M333" i="4"/>
  <c r="N333" i="4"/>
  <c r="O333" i="4"/>
  <c r="AI333" i="4"/>
  <c r="AJ333" i="4"/>
  <c r="AK333" i="4"/>
  <c r="AL333" i="4"/>
  <c r="AM333" i="4"/>
  <c r="AN333" i="4"/>
  <c r="AO333" i="4"/>
  <c r="AP333" i="4"/>
  <c r="AR333" i="4"/>
  <c r="C334" i="4"/>
  <c r="D334" i="4"/>
  <c r="E334" i="4"/>
  <c r="F334" i="4"/>
  <c r="G334" i="4"/>
  <c r="H334" i="4"/>
  <c r="I334" i="4"/>
  <c r="K334" i="4"/>
  <c r="L334" i="4"/>
  <c r="M334" i="4"/>
  <c r="N334" i="4"/>
  <c r="O334" i="4"/>
  <c r="AI334" i="4"/>
  <c r="AJ334" i="4"/>
  <c r="AK334" i="4"/>
  <c r="AL334" i="4"/>
  <c r="AM334" i="4"/>
  <c r="AN334" i="4"/>
  <c r="AO334" i="4"/>
  <c r="AP334" i="4"/>
  <c r="AR334" i="4"/>
  <c r="C335" i="4"/>
  <c r="D335" i="4"/>
  <c r="E335" i="4"/>
  <c r="F335" i="4"/>
  <c r="G335" i="4"/>
  <c r="H335" i="4"/>
  <c r="I335" i="4"/>
  <c r="K335" i="4"/>
  <c r="L335" i="4"/>
  <c r="M335" i="4"/>
  <c r="N335" i="4"/>
  <c r="O335" i="4"/>
  <c r="AI335" i="4"/>
  <c r="AJ335" i="4"/>
  <c r="AK335" i="4"/>
  <c r="AL335" i="4"/>
  <c r="AM335" i="4"/>
  <c r="AN335" i="4"/>
  <c r="AO335" i="4"/>
  <c r="AP335" i="4"/>
  <c r="AR335" i="4"/>
  <c r="C336" i="4"/>
  <c r="D336" i="4"/>
  <c r="E336" i="4"/>
  <c r="F336" i="4"/>
  <c r="G336" i="4"/>
  <c r="H336" i="4"/>
  <c r="I336" i="4"/>
  <c r="K336" i="4"/>
  <c r="L336" i="4"/>
  <c r="M336" i="4"/>
  <c r="N336" i="4"/>
  <c r="O336" i="4"/>
  <c r="AI336" i="4"/>
  <c r="AJ336" i="4"/>
  <c r="AK336" i="4"/>
  <c r="AL336" i="4"/>
  <c r="AM336" i="4"/>
  <c r="AN336" i="4"/>
  <c r="AO336" i="4"/>
  <c r="AP336" i="4"/>
  <c r="AR336" i="4"/>
  <c r="C337" i="4"/>
  <c r="D337" i="4"/>
  <c r="E337" i="4"/>
  <c r="F337" i="4"/>
  <c r="G337" i="4"/>
  <c r="H337" i="4"/>
  <c r="I337" i="4"/>
  <c r="K337" i="4"/>
  <c r="L337" i="4"/>
  <c r="M337" i="4"/>
  <c r="N337" i="4"/>
  <c r="O337" i="4"/>
  <c r="AI337" i="4"/>
  <c r="AJ337" i="4"/>
  <c r="AK337" i="4"/>
  <c r="AL337" i="4"/>
  <c r="AM337" i="4"/>
  <c r="AN337" i="4"/>
  <c r="AO337" i="4"/>
  <c r="AP337" i="4"/>
  <c r="AR337" i="4"/>
  <c r="C338" i="4"/>
  <c r="D338" i="4"/>
  <c r="E338" i="4"/>
  <c r="F338" i="4"/>
  <c r="G338" i="4"/>
  <c r="H338" i="4"/>
  <c r="I338" i="4"/>
  <c r="K338" i="4"/>
  <c r="L338" i="4"/>
  <c r="M338" i="4"/>
  <c r="N338" i="4"/>
  <c r="O338" i="4"/>
  <c r="AI338" i="4"/>
  <c r="AJ338" i="4"/>
  <c r="AK338" i="4"/>
  <c r="AL338" i="4"/>
  <c r="AM338" i="4"/>
  <c r="AN338" i="4"/>
  <c r="AO338" i="4"/>
  <c r="AP338" i="4"/>
  <c r="AR338" i="4"/>
  <c r="C339" i="4"/>
  <c r="D339" i="4"/>
  <c r="E339" i="4"/>
  <c r="F339" i="4"/>
  <c r="G339" i="4"/>
  <c r="H339" i="4"/>
  <c r="I339" i="4"/>
  <c r="K339" i="4"/>
  <c r="L339" i="4"/>
  <c r="M339" i="4"/>
  <c r="N339" i="4"/>
  <c r="O339" i="4"/>
  <c r="AI339" i="4"/>
  <c r="AJ339" i="4"/>
  <c r="AK339" i="4"/>
  <c r="AL339" i="4"/>
  <c r="AM339" i="4"/>
  <c r="AN339" i="4"/>
  <c r="AO339" i="4"/>
  <c r="AP339" i="4"/>
  <c r="AR339" i="4"/>
  <c r="C340" i="4"/>
  <c r="D340" i="4"/>
  <c r="E340" i="4"/>
  <c r="F340" i="4"/>
  <c r="G340" i="4"/>
  <c r="H340" i="4"/>
  <c r="I340" i="4"/>
  <c r="K340" i="4"/>
  <c r="L340" i="4"/>
  <c r="M340" i="4"/>
  <c r="N340" i="4"/>
  <c r="O340" i="4"/>
  <c r="AI340" i="4"/>
  <c r="AJ340" i="4"/>
  <c r="AK340" i="4"/>
  <c r="AL340" i="4"/>
  <c r="AM340" i="4"/>
  <c r="AN340" i="4"/>
  <c r="AO340" i="4"/>
  <c r="AP340" i="4"/>
  <c r="AR340" i="4"/>
  <c r="C341" i="4"/>
  <c r="D341" i="4"/>
  <c r="E341" i="4"/>
  <c r="F341" i="4"/>
  <c r="G341" i="4"/>
  <c r="H341" i="4"/>
  <c r="I341" i="4"/>
  <c r="K341" i="4"/>
  <c r="L341" i="4"/>
  <c r="M341" i="4"/>
  <c r="N341" i="4"/>
  <c r="O341" i="4"/>
  <c r="AI341" i="4"/>
  <c r="AJ341" i="4"/>
  <c r="AK341" i="4"/>
  <c r="AL341" i="4"/>
  <c r="AM341" i="4"/>
  <c r="AN341" i="4"/>
  <c r="AO341" i="4"/>
  <c r="AP341" i="4"/>
  <c r="AR341" i="4"/>
  <c r="C342" i="4"/>
  <c r="D342" i="4"/>
  <c r="E342" i="4"/>
  <c r="F342" i="4"/>
  <c r="G342" i="4"/>
  <c r="H342" i="4"/>
  <c r="I342" i="4"/>
  <c r="K342" i="4"/>
  <c r="L342" i="4"/>
  <c r="M342" i="4"/>
  <c r="N342" i="4"/>
  <c r="O342" i="4"/>
  <c r="AI342" i="4"/>
  <c r="AJ342" i="4"/>
  <c r="AK342" i="4"/>
  <c r="AL342" i="4"/>
  <c r="AM342" i="4"/>
  <c r="AN342" i="4"/>
  <c r="AO342" i="4"/>
  <c r="AP342" i="4"/>
  <c r="AR342" i="4"/>
  <c r="C343" i="4"/>
  <c r="D343" i="4"/>
  <c r="E343" i="4"/>
  <c r="F343" i="4"/>
  <c r="G343" i="4"/>
  <c r="H343" i="4"/>
  <c r="I343" i="4"/>
  <c r="K343" i="4"/>
  <c r="L343" i="4"/>
  <c r="M343" i="4"/>
  <c r="N343" i="4"/>
  <c r="O343" i="4"/>
  <c r="AI343" i="4"/>
  <c r="AJ343" i="4"/>
  <c r="AK343" i="4"/>
  <c r="AL343" i="4"/>
  <c r="AM343" i="4"/>
  <c r="AN343" i="4"/>
  <c r="AO343" i="4"/>
  <c r="AP343" i="4"/>
  <c r="AR343" i="4"/>
  <c r="C344" i="4"/>
  <c r="D344" i="4"/>
  <c r="E344" i="4"/>
  <c r="F344" i="4"/>
  <c r="G344" i="4"/>
  <c r="H344" i="4"/>
  <c r="I344" i="4"/>
  <c r="K344" i="4"/>
  <c r="L344" i="4"/>
  <c r="M344" i="4"/>
  <c r="N344" i="4"/>
  <c r="O344" i="4"/>
  <c r="AI344" i="4"/>
  <c r="AJ344" i="4"/>
  <c r="AK344" i="4"/>
  <c r="AL344" i="4"/>
  <c r="AM344" i="4"/>
  <c r="AN344" i="4"/>
  <c r="AO344" i="4"/>
  <c r="AP344" i="4"/>
  <c r="AR344" i="4"/>
  <c r="C345" i="4"/>
  <c r="D345" i="4"/>
  <c r="E345" i="4"/>
  <c r="F345" i="4"/>
  <c r="G345" i="4"/>
  <c r="H345" i="4"/>
  <c r="I345" i="4"/>
  <c r="K345" i="4"/>
  <c r="L345" i="4"/>
  <c r="M345" i="4"/>
  <c r="N345" i="4"/>
  <c r="O345" i="4"/>
  <c r="AI345" i="4"/>
  <c r="AJ345" i="4"/>
  <c r="AK345" i="4"/>
  <c r="AL345" i="4"/>
  <c r="AM345" i="4"/>
  <c r="AN345" i="4"/>
  <c r="AO345" i="4"/>
  <c r="AP345" i="4"/>
  <c r="AR345" i="4"/>
  <c r="C346" i="4"/>
  <c r="D346" i="4"/>
  <c r="E346" i="4"/>
  <c r="F346" i="4"/>
  <c r="G346" i="4"/>
  <c r="H346" i="4"/>
  <c r="I346" i="4"/>
  <c r="K346" i="4"/>
  <c r="L346" i="4"/>
  <c r="M346" i="4"/>
  <c r="N346" i="4"/>
  <c r="O346" i="4"/>
  <c r="AI346" i="4"/>
  <c r="AJ346" i="4"/>
  <c r="AK346" i="4"/>
  <c r="AL346" i="4"/>
  <c r="AM346" i="4"/>
  <c r="AN346" i="4"/>
  <c r="AO346" i="4"/>
  <c r="AP346" i="4"/>
  <c r="AR346" i="4"/>
  <c r="C347" i="4"/>
  <c r="D347" i="4"/>
  <c r="E347" i="4"/>
  <c r="F347" i="4"/>
  <c r="G347" i="4"/>
  <c r="H347" i="4"/>
  <c r="I347" i="4"/>
  <c r="K347" i="4"/>
  <c r="L347" i="4"/>
  <c r="M347" i="4"/>
  <c r="N347" i="4"/>
  <c r="O347" i="4"/>
  <c r="AI347" i="4"/>
  <c r="AJ347" i="4"/>
  <c r="AK347" i="4"/>
  <c r="AL347" i="4"/>
  <c r="AM347" i="4"/>
  <c r="AN347" i="4"/>
  <c r="AO347" i="4"/>
  <c r="AP347" i="4"/>
  <c r="AR347" i="4"/>
  <c r="C348" i="4"/>
  <c r="D348" i="4"/>
  <c r="E348" i="4"/>
  <c r="F348" i="4"/>
  <c r="G348" i="4"/>
  <c r="H348" i="4"/>
  <c r="I348" i="4"/>
  <c r="K348" i="4"/>
  <c r="L348" i="4"/>
  <c r="M348" i="4"/>
  <c r="N348" i="4"/>
  <c r="O348" i="4"/>
  <c r="AI348" i="4"/>
  <c r="AJ348" i="4"/>
  <c r="AK348" i="4"/>
  <c r="AL348" i="4"/>
  <c r="AM348" i="4"/>
  <c r="AN348" i="4"/>
  <c r="AO348" i="4"/>
  <c r="AP348" i="4"/>
  <c r="AR348" i="4"/>
  <c r="C349" i="4"/>
  <c r="D349" i="4"/>
  <c r="E349" i="4"/>
  <c r="F349" i="4"/>
  <c r="G349" i="4"/>
  <c r="H349" i="4"/>
  <c r="I349" i="4"/>
  <c r="K349" i="4"/>
  <c r="L349" i="4"/>
  <c r="M349" i="4"/>
  <c r="N349" i="4"/>
  <c r="O349" i="4"/>
  <c r="AI349" i="4"/>
  <c r="AJ349" i="4"/>
  <c r="AK349" i="4"/>
  <c r="AL349" i="4"/>
  <c r="AM349" i="4"/>
  <c r="AN349" i="4"/>
  <c r="AO349" i="4"/>
  <c r="AP349" i="4"/>
  <c r="AR349" i="4"/>
  <c r="C350" i="4"/>
  <c r="D350" i="4"/>
  <c r="E350" i="4"/>
  <c r="F350" i="4"/>
  <c r="G350" i="4"/>
  <c r="H350" i="4"/>
  <c r="I350" i="4"/>
  <c r="K350" i="4"/>
  <c r="L350" i="4"/>
  <c r="M350" i="4"/>
  <c r="N350" i="4"/>
  <c r="O350" i="4"/>
  <c r="AI350" i="4"/>
  <c r="AJ350" i="4"/>
  <c r="AK350" i="4"/>
  <c r="AL350" i="4"/>
  <c r="AM350" i="4"/>
  <c r="AN350" i="4"/>
  <c r="AO350" i="4"/>
  <c r="AP350" i="4"/>
  <c r="AR350" i="4"/>
  <c r="C351" i="4"/>
  <c r="D351" i="4"/>
  <c r="E351" i="4"/>
  <c r="F351" i="4"/>
  <c r="G351" i="4"/>
  <c r="H351" i="4"/>
  <c r="I351" i="4"/>
  <c r="K351" i="4"/>
  <c r="L351" i="4"/>
  <c r="M351" i="4"/>
  <c r="N351" i="4"/>
  <c r="O351" i="4"/>
  <c r="AI351" i="4"/>
  <c r="AJ351" i="4"/>
  <c r="AK351" i="4"/>
  <c r="AL351" i="4"/>
  <c r="AM351" i="4"/>
  <c r="AN351" i="4"/>
  <c r="AO351" i="4"/>
  <c r="AP351" i="4"/>
  <c r="AR351" i="4"/>
  <c r="C352" i="4"/>
  <c r="D352" i="4"/>
  <c r="E352" i="4"/>
  <c r="F352" i="4"/>
  <c r="G352" i="4"/>
  <c r="H352" i="4"/>
  <c r="I352" i="4"/>
  <c r="K352" i="4"/>
  <c r="L352" i="4"/>
  <c r="M352" i="4"/>
  <c r="N352" i="4"/>
  <c r="O352" i="4"/>
  <c r="AI352" i="4"/>
  <c r="AJ352" i="4"/>
  <c r="AK352" i="4"/>
  <c r="AL352" i="4"/>
  <c r="AM352" i="4"/>
  <c r="AN352" i="4"/>
  <c r="AO352" i="4"/>
  <c r="AP352" i="4"/>
  <c r="AR352" i="4"/>
  <c r="C353" i="4"/>
  <c r="D353" i="4"/>
  <c r="E353" i="4"/>
  <c r="F353" i="4"/>
  <c r="G353" i="4"/>
  <c r="H353" i="4"/>
  <c r="I353" i="4"/>
  <c r="K353" i="4"/>
  <c r="L353" i="4"/>
  <c r="M353" i="4"/>
  <c r="N353" i="4"/>
  <c r="O353" i="4"/>
  <c r="AI353" i="4"/>
  <c r="AJ353" i="4"/>
  <c r="AK353" i="4"/>
  <c r="AL353" i="4"/>
  <c r="AM353" i="4"/>
  <c r="AN353" i="4"/>
  <c r="AO353" i="4"/>
  <c r="AP353" i="4"/>
  <c r="AR353" i="4"/>
  <c r="C354" i="4"/>
  <c r="D354" i="4"/>
  <c r="E354" i="4"/>
  <c r="F354" i="4"/>
  <c r="G354" i="4"/>
  <c r="H354" i="4"/>
  <c r="I354" i="4"/>
  <c r="K354" i="4"/>
  <c r="L354" i="4"/>
  <c r="M354" i="4"/>
  <c r="N354" i="4"/>
  <c r="O354" i="4"/>
  <c r="AI354" i="4"/>
  <c r="AJ354" i="4"/>
  <c r="AK354" i="4"/>
  <c r="AL354" i="4"/>
  <c r="AM354" i="4"/>
  <c r="AN354" i="4"/>
  <c r="AO354" i="4"/>
  <c r="AP354" i="4"/>
  <c r="AR354" i="4"/>
  <c r="C355" i="4"/>
  <c r="D355" i="4"/>
  <c r="E355" i="4"/>
  <c r="F355" i="4"/>
  <c r="G355" i="4"/>
  <c r="H355" i="4"/>
  <c r="I355" i="4"/>
  <c r="K355" i="4"/>
  <c r="L355" i="4"/>
  <c r="M355" i="4"/>
  <c r="N355" i="4"/>
  <c r="O355" i="4"/>
  <c r="AI355" i="4"/>
  <c r="AJ355" i="4"/>
  <c r="AK355" i="4"/>
  <c r="AL355" i="4"/>
  <c r="AM355" i="4"/>
  <c r="AN355" i="4"/>
  <c r="AO355" i="4"/>
  <c r="AP355" i="4"/>
  <c r="AR355" i="4"/>
  <c r="C356" i="4"/>
  <c r="D356" i="4"/>
  <c r="E356" i="4"/>
  <c r="F356" i="4"/>
  <c r="G356" i="4"/>
  <c r="H356" i="4"/>
  <c r="I356" i="4"/>
  <c r="K356" i="4"/>
  <c r="L356" i="4"/>
  <c r="M356" i="4"/>
  <c r="N356" i="4"/>
  <c r="O356" i="4"/>
  <c r="AI356" i="4"/>
  <c r="AJ356" i="4"/>
  <c r="AK356" i="4"/>
  <c r="AL356" i="4"/>
  <c r="AM356" i="4"/>
  <c r="AN356" i="4"/>
  <c r="AO356" i="4"/>
  <c r="AP356" i="4"/>
  <c r="AR356" i="4"/>
  <c r="C357" i="4"/>
  <c r="D357" i="4"/>
  <c r="E357" i="4"/>
  <c r="F357" i="4"/>
  <c r="G357" i="4"/>
  <c r="H357" i="4"/>
  <c r="I357" i="4"/>
  <c r="K357" i="4"/>
  <c r="L357" i="4"/>
  <c r="M357" i="4"/>
  <c r="N357" i="4"/>
  <c r="O357" i="4"/>
  <c r="AI357" i="4"/>
  <c r="AJ357" i="4"/>
  <c r="AK357" i="4"/>
  <c r="AL357" i="4"/>
  <c r="AM357" i="4"/>
  <c r="AN357" i="4"/>
  <c r="AO357" i="4"/>
  <c r="AP357" i="4"/>
  <c r="AR357" i="4"/>
  <c r="C358" i="4"/>
  <c r="D358" i="4"/>
  <c r="E358" i="4"/>
  <c r="F358" i="4"/>
  <c r="G358" i="4"/>
  <c r="H358" i="4"/>
  <c r="I358" i="4"/>
  <c r="K358" i="4"/>
  <c r="L358" i="4"/>
  <c r="M358" i="4"/>
  <c r="N358" i="4"/>
  <c r="O358" i="4"/>
  <c r="AI358" i="4"/>
  <c r="AJ358" i="4"/>
  <c r="AK358" i="4"/>
  <c r="AL358" i="4"/>
  <c r="AM358" i="4"/>
  <c r="AN358" i="4"/>
  <c r="AO358" i="4"/>
  <c r="AP358" i="4"/>
  <c r="AR358" i="4"/>
  <c r="C359" i="4"/>
  <c r="D359" i="4"/>
  <c r="E359" i="4"/>
  <c r="F359" i="4"/>
  <c r="G359" i="4"/>
  <c r="H359" i="4"/>
  <c r="I359" i="4"/>
  <c r="K359" i="4"/>
  <c r="L359" i="4"/>
  <c r="M359" i="4"/>
  <c r="N359" i="4"/>
  <c r="O359" i="4"/>
  <c r="AI359" i="4"/>
  <c r="AJ359" i="4"/>
  <c r="AK359" i="4"/>
  <c r="AL359" i="4"/>
  <c r="AM359" i="4"/>
  <c r="AN359" i="4"/>
  <c r="AO359" i="4"/>
  <c r="AP359" i="4"/>
  <c r="AR359" i="4"/>
  <c r="C360" i="4"/>
  <c r="D360" i="4"/>
  <c r="E360" i="4"/>
  <c r="F360" i="4"/>
  <c r="G360" i="4"/>
  <c r="H360" i="4"/>
  <c r="I360" i="4"/>
  <c r="K360" i="4"/>
  <c r="L360" i="4"/>
  <c r="M360" i="4"/>
  <c r="N360" i="4"/>
  <c r="O360" i="4"/>
  <c r="AI360" i="4"/>
  <c r="AJ360" i="4"/>
  <c r="AK360" i="4"/>
  <c r="AL360" i="4"/>
  <c r="AM360" i="4"/>
  <c r="AN360" i="4"/>
  <c r="AO360" i="4"/>
  <c r="AP360" i="4"/>
  <c r="AR360" i="4"/>
  <c r="C361" i="4"/>
  <c r="D361" i="4"/>
  <c r="E361" i="4"/>
  <c r="F361" i="4"/>
  <c r="G361" i="4"/>
  <c r="H361" i="4"/>
  <c r="I361" i="4"/>
  <c r="K361" i="4"/>
  <c r="L361" i="4"/>
  <c r="M361" i="4"/>
  <c r="N361" i="4"/>
  <c r="O361" i="4"/>
  <c r="AI361" i="4"/>
  <c r="AJ361" i="4"/>
  <c r="AK361" i="4"/>
  <c r="AL361" i="4"/>
  <c r="AM361" i="4"/>
  <c r="AN361" i="4"/>
  <c r="AO361" i="4"/>
  <c r="AP361" i="4"/>
  <c r="AR361" i="4"/>
  <c r="C362" i="4"/>
  <c r="D362" i="4"/>
  <c r="E362" i="4"/>
  <c r="F362" i="4"/>
  <c r="G362" i="4"/>
  <c r="H362" i="4"/>
  <c r="I362" i="4"/>
  <c r="K362" i="4"/>
  <c r="L362" i="4"/>
  <c r="M362" i="4"/>
  <c r="N362" i="4"/>
  <c r="O362" i="4"/>
  <c r="AI362" i="4"/>
  <c r="AJ362" i="4"/>
  <c r="AK362" i="4"/>
  <c r="AL362" i="4"/>
  <c r="AM362" i="4"/>
  <c r="AN362" i="4"/>
  <c r="AO362" i="4"/>
  <c r="AP362" i="4"/>
  <c r="AR362" i="4"/>
  <c r="C363" i="4"/>
  <c r="D363" i="4"/>
  <c r="E363" i="4"/>
  <c r="F363" i="4"/>
  <c r="G363" i="4"/>
  <c r="H363" i="4"/>
  <c r="I363" i="4"/>
  <c r="K363" i="4"/>
  <c r="L363" i="4"/>
  <c r="M363" i="4"/>
  <c r="N363" i="4"/>
  <c r="O363" i="4"/>
  <c r="AI363" i="4"/>
  <c r="AJ363" i="4"/>
  <c r="AK363" i="4"/>
  <c r="AL363" i="4"/>
  <c r="AM363" i="4"/>
  <c r="AN363" i="4"/>
  <c r="AO363" i="4"/>
  <c r="AP363" i="4"/>
  <c r="AR363" i="4"/>
  <c r="C364" i="4"/>
  <c r="D364" i="4"/>
  <c r="E364" i="4"/>
  <c r="F364" i="4"/>
  <c r="G364" i="4"/>
  <c r="H364" i="4"/>
  <c r="I364" i="4"/>
  <c r="K364" i="4"/>
  <c r="L364" i="4"/>
  <c r="M364" i="4"/>
  <c r="N364" i="4"/>
  <c r="O364" i="4"/>
  <c r="AI364" i="4"/>
  <c r="AJ364" i="4"/>
  <c r="AK364" i="4"/>
  <c r="AL364" i="4"/>
  <c r="AM364" i="4"/>
  <c r="AN364" i="4"/>
  <c r="AO364" i="4"/>
  <c r="AP364" i="4"/>
  <c r="AR364" i="4"/>
  <c r="C365" i="4"/>
  <c r="D365" i="4"/>
  <c r="E365" i="4"/>
  <c r="F365" i="4"/>
  <c r="G365" i="4"/>
  <c r="H365" i="4"/>
  <c r="I365" i="4"/>
  <c r="K365" i="4"/>
  <c r="L365" i="4"/>
  <c r="M365" i="4"/>
  <c r="N365" i="4"/>
  <c r="O365" i="4"/>
  <c r="AI365" i="4"/>
  <c r="AJ365" i="4"/>
  <c r="AK365" i="4"/>
  <c r="AL365" i="4"/>
  <c r="AM365" i="4"/>
  <c r="AN365" i="4"/>
  <c r="AO365" i="4"/>
  <c r="AP365" i="4"/>
  <c r="AR365" i="4"/>
  <c r="C366" i="4"/>
  <c r="D366" i="4"/>
  <c r="E366" i="4"/>
  <c r="F366" i="4"/>
  <c r="G366" i="4"/>
  <c r="H366" i="4"/>
  <c r="I366" i="4"/>
  <c r="K366" i="4"/>
  <c r="L366" i="4"/>
  <c r="M366" i="4"/>
  <c r="N366" i="4"/>
  <c r="O366" i="4"/>
  <c r="AI366" i="4"/>
  <c r="AJ366" i="4"/>
  <c r="AK366" i="4"/>
  <c r="AL366" i="4"/>
  <c r="AM366" i="4"/>
  <c r="AN366" i="4"/>
  <c r="AO366" i="4"/>
  <c r="AP366" i="4"/>
  <c r="AR366" i="4"/>
  <c r="C367" i="4"/>
  <c r="D367" i="4"/>
  <c r="E367" i="4"/>
  <c r="F367" i="4"/>
  <c r="G367" i="4"/>
  <c r="H367" i="4"/>
  <c r="I367" i="4"/>
  <c r="K367" i="4"/>
  <c r="L367" i="4"/>
  <c r="M367" i="4"/>
  <c r="N367" i="4"/>
  <c r="O367" i="4"/>
  <c r="AI367" i="4"/>
  <c r="AJ367" i="4"/>
  <c r="AK367" i="4"/>
  <c r="AL367" i="4"/>
  <c r="AM367" i="4"/>
  <c r="AN367" i="4"/>
  <c r="AO367" i="4"/>
  <c r="AP367" i="4"/>
  <c r="AR367" i="4"/>
  <c r="C368" i="4"/>
  <c r="D368" i="4"/>
  <c r="E368" i="4"/>
  <c r="F368" i="4"/>
  <c r="G368" i="4"/>
  <c r="H368" i="4"/>
  <c r="I368" i="4"/>
  <c r="K368" i="4"/>
  <c r="L368" i="4"/>
  <c r="M368" i="4"/>
  <c r="N368" i="4"/>
  <c r="O368" i="4"/>
  <c r="AI368" i="4"/>
  <c r="AJ368" i="4"/>
  <c r="AK368" i="4"/>
  <c r="AL368" i="4"/>
  <c r="AM368" i="4"/>
  <c r="AN368" i="4"/>
  <c r="AO368" i="4"/>
  <c r="AP368" i="4"/>
  <c r="AR368" i="4"/>
  <c r="C369" i="4"/>
  <c r="D369" i="4"/>
  <c r="E369" i="4"/>
  <c r="F369" i="4"/>
  <c r="G369" i="4"/>
  <c r="H369" i="4"/>
  <c r="I369" i="4"/>
  <c r="K369" i="4"/>
  <c r="L369" i="4"/>
  <c r="M369" i="4"/>
  <c r="N369" i="4"/>
  <c r="O369" i="4"/>
  <c r="AI369" i="4"/>
  <c r="AJ369" i="4"/>
  <c r="AK369" i="4"/>
  <c r="AL369" i="4"/>
  <c r="AM369" i="4"/>
  <c r="AN369" i="4"/>
  <c r="AO369" i="4"/>
  <c r="AP369" i="4"/>
  <c r="AR369" i="4"/>
  <c r="C370" i="4"/>
  <c r="D370" i="4"/>
  <c r="E370" i="4"/>
  <c r="F370" i="4"/>
  <c r="G370" i="4"/>
  <c r="H370" i="4"/>
  <c r="I370" i="4"/>
  <c r="K370" i="4"/>
  <c r="L370" i="4"/>
  <c r="M370" i="4"/>
  <c r="N370" i="4"/>
  <c r="O370" i="4"/>
  <c r="AI370" i="4"/>
  <c r="AJ370" i="4"/>
  <c r="AK370" i="4"/>
  <c r="AL370" i="4"/>
  <c r="AM370" i="4"/>
  <c r="AN370" i="4"/>
  <c r="AO370" i="4"/>
  <c r="AP370" i="4"/>
  <c r="AR370" i="4"/>
  <c r="C371" i="4"/>
  <c r="D371" i="4"/>
  <c r="E371" i="4"/>
  <c r="F371" i="4"/>
  <c r="G371" i="4"/>
  <c r="H371" i="4"/>
  <c r="I371" i="4"/>
  <c r="K371" i="4"/>
  <c r="L371" i="4"/>
  <c r="M371" i="4"/>
  <c r="N371" i="4"/>
  <c r="O371" i="4"/>
  <c r="AI371" i="4"/>
  <c r="AJ371" i="4"/>
  <c r="AK371" i="4"/>
  <c r="AL371" i="4"/>
  <c r="AM371" i="4"/>
  <c r="AN371" i="4"/>
  <c r="AO371" i="4"/>
  <c r="AP371" i="4"/>
  <c r="AR371" i="4"/>
  <c r="C372" i="4"/>
  <c r="D372" i="4"/>
  <c r="E372" i="4"/>
  <c r="F372" i="4"/>
  <c r="G372" i="4"/>
  <c r="H372" i="4"/>
  <c r="I372" i="4"/>
  <c r="K372" i="4"/>
  <c r="L372" i="4"/>
  <c r="M372" i="4"/>
  <c r="N372" i="4"/>
  <c r="O372" i="4"/>
  <c r="AI372" i="4"/>
  <c r="AJ372" i="4"/>
  <c r="AK372" i="4"/>
  <c r="AL372" i="4"/>
  <c r="AM372" i="4"/>
  <c r="AN372" i="4"/>
  <c r="AO372" i="4"/>
  <c r="AP372" i="4"/>
  <c r="AR372" i="4"/>
  <c r="C373" i="4"/>
  <c r="D373" i="4"/>
  <c r="E373" i="4"/>
  <c r="F373" i="4"/>
  <c r="G373" i="4"/>
  <c r="H373" i="4"/>
  <c r="I373" i="4"/>
  <c r="K373" i="4"/>
  <c r="L373" i="4"/>
  <c r="M373" i="4"/>
  <c r="N373" i="4"/>
  <c r="O373" i="4"/>
  <c r="AI373" i="4"/>
  <c r="AJ373" i="4"/>
  <c r="AK373" i="4"/>
  <c r="AL373" i="4"/>
  <c r="AM373" i="4"/>
  <c r="AN373" i="4"/>
  <c r="AO373" i="4"/>
  <c r="AP373" i="4"/>
  <c r="AR373" i="4"/>
  <c r="C374" i="4"/>
  <c r="D374" i="4"/>
  <c r="E374" i="4"/>
  <c r="F374" i="4"/>
  <c r="G374" i="4"/>
  <c r="H374" i="4"/>
  <c r="I374" i="4"/>
  <c r="K374" i="4"/>
  <c r="L374" i="4"/>
  <c r="M374" i="4"/>
  <c r="N374" i="4"/>
  <c r="O374" i="4"/>
  <c r="AI374" i="4"/>
  <c r="AJ374" i="4"/>
  <c r="AK374" i="4"/>
  <c r="AL374" i="4"/>
  <c r="AM374" i="4"/>
  <c r="AN374" i="4"/>
  <c r="AO374" i="4"/>
  <c r="AP374" i="4"/>
  <c r="AR374" i="4"/>
  <c r="C375" i="4"/>
  <c r="D375" i="4"/>
  <c r="E375" i="4"/>
  <c r="F375" i="4"/>
  <c r="G375" i="4"/>
  <c r="H375" i="4"/>
  <c r="I375" i="4"/>
  <c r="K375" i="4"/>
  <c r="L375" i="4"/>
  <c r="M375" i="4"/>
  <c r="N375" i="4"/>
  <c r="O375" i="4"/>
  <c r="AI375" i="4"/>
  <c r="AJ375" i="4"/>
  <c r="AK375" i="4"/>
  <c r="AL375" i="4"/>
  <c r="AM375" i="4"/>
  <c r="AN375" i="4"/>
  <c r="AO375" i="4"/>
  <c r="AP375" i="4"/>
  <c r="AR375" i="4"/>
  <c r="C376" i="4"/>
  <c r="D376" i="4"/>
  <c r="E376" i="4"/>
  <c r="F376" i="4"/>
  <c r="G376" i="4"/>
  <c r="H376" i="4"/>
  <c r="I376" i="4"/>
  <c r="K376" i="4"/>
  <c r="L376" i="4"/>
  <c r="M376" i="4"/>
  <c r="N376" i="4"/>
  <c r="O376" i="4"/>
  <c r="AI376" i="4"/>
  <c r="AJ376" i="4"/>
  <c r="AK376" i="4"/>
  <c r="AL376" i="4"/>
  <c r="AM376" i="4"/>
  <c r="AN376" i="4"/>
  <c r="AO376" i="4"/>
  <c r="AP376" i="4"/>
  <c r="AR376" i="4"/>
  <c r="C377" i="4"/>
  <c r="D377" i="4"/>
  <c r="E377" i="4"/>
  <c r="F377" i="4"/>
  <c r="G377" i="4"/>
  <c r="H377" i="4"/>
  <c r="I377" i="4"/>
  <c r="K377" i="4"/>
  <c r="L377" i="4"/>
  <c r="M377" i="4"/>
  <c r="N377" i="4"/>
  <c r="O377" i="4"/>
  <c r="AI377" i="4"/>
  <c r="AJ377" i="4"/>
  <c r="AK377" i="4"/>
  <c r="AL377" i="4"/>
  <c r="AM377" i="4"/>
  <c r="AN377" i="4"/>
  <c r="AO377" i="4"/>
  <c r="AP377" i="4"/>
  <c r="AR377" i="4"/>
  <c r="C378" i="4"/>
  <c r="D378" i="4"/>
  <c r="E378" i="4"/>
  <c r="F378" i="4"/>
  <c r="G378" i="4"/>
  <c r="H378" i="4"/>
  <c r="I378" i="4"/>
  <c r="K378" i="4"/>
  <c r="L378" i="4"/>
  <c r="M378" i="4"/>
  <c r="N378" i="4"/>
  <c r="O378" i="4"/>
  <c r="AI378" i="4"/>
  <c r="AJ378" i="4"/>
  <c r="AK378" i="4"/>
  <c r="AL378" i="4"/>
  <c r="AM378" i="4"/>
  <c r="AN378" i="4"/>
  <c r="AO378" i="4"/>
  <c r="AP378" i="4"/>
  <c r="AR378" i="4"/>
  <c r="C379" i="4"/>
  <c r="D379" i="4"/>
  <c r="E379" i="4"/>
  <c r="F379" i="4"/>
  <c r="G379" i="4"/>
  <c r="H379" i="4"/>
  <c r="I379" i="4"/>
  <c r="K379" i="4"/>
  <c r="L379" i="4"/>
  <c r="M379" i="4"/>
  <c r="N379" i="4"/>
  <c r="O379" i="4"/>
  <c r="AI379" i="4"/>
  <c r="AJ379" i="4"/>
  <c r="AK379" i="4"/>
  <c r="AL379" i="4"/>
  <c r="AM379" i="4"/>
  <c r="AN379" i="4"/>
  <c r="AO379" i="4"/>
  <c r="AP379" i="4"/>
  <c r="AR379" i="4"/>
  <c r="C380" i="4"/>
  <c r="D380" i="4"/>
  <c r="E380" i="4"/>
  <c r="F380" i="4"/>
  <c r="G380" i="4"/>
  <c r="H380" i="4"/>
  <c r="I380" i="4"/>
  <c r="K380" i="4"/>
  <c r="L380" i="4"/>
  <c r="M380" i="4"/>
  <c r="N380" i="4"/>
  <c r="O380" i="4"/>
  <c r="AI380" i="4"/>
  <c r="AJ380" i="4"/>
  <c r="AK380" i="4"/>
  <c r="AL380" i="4"/>
  <c r="AM380" i="4"/>
  <c r="AN380" i="4"/>
  <c r="AO380" i="4"/>
  <c r="AP380" i="4"/>
  <c r="AR380" i="4"/>
  <c r="C381" i="4"/>
  <c r="D381" i="4"/>
  <c r="E381" i="4"/>
  <c r="F381" i="4"/>
  <c r="G381" i="4"/>
  <c r="H381" i="4"/>
  <c r="I381" i="4"/>
  <c r="K381" i="4"/>
  <c r="L381" i="4"/>
  <c r="M381" i="4"/>
  <c r="N381" i="4"/>
  <c r="O381" i="4"/>
  <c r="AI381" i="4"/>
  <c r="AJ381" i="4"/>
  <c r="AK381" i="4"/>
  <c r="AL381" i="4"/>
  <c r="AM381" i="4"/>
  <c r="AN381" i="4"/>
  <c r="AO381" i="4"/>
  <c r="AP381" i="4"/>
  <c r="AR381" i="4"/>
  <c r="C382" i="4"/>
  <c r="D382" i="4"/>
  <c r="E382" i="4"/>
  <c r="F382" i="4"/>
  <c r="G382" i="4"/>
  <c r="H382" i="4"/>
  <c r="I382" i="4"/>
  <c r="K382" i="4"/>
  <c r="L382" i="4"/>
  <c r="M382" i="4"/>
  <c r="N382" i="4"/>
  <c r="O382" i="4"/>
  <c r="AI382" i="4"/>
  <c r="AJ382" i="4"/>
  <c r="AK382" i="4"/>
  <c r="AL382" i="4"/>
  <c r="AM382" i="4"/>
  <c r="AN382" i="4"/>
  <c r="AO382" i="4"/>
  <c r="AP382" i="4"/>
  <c r="AR382" i="4"/>
  <c r="C383" i="4"/>
  <c r="D383" i="4"/>
  <c r="E383" i="4"/>
  <c r="F383" i="4"/>
  <c r="G383" i="4"/>
  <c r="H383" i="4"/>
  <c r="I383" i="4"/>
  <c r="K383" i="4"/>
  <c r="L383" i="4"/>
  <c r="M383" i="4"/>
  <c r="N383" i="4"/>
  <c r="O383" i="4"/>
  <c r="AI383" i="4"/>
  <c r="AJ383" i="4"/>
  <c r="AK383" i="4"/>
  <c r="AL383" i="4"/>
  <c r="AM383" i="4"/>
  <c r="AN383" i="4"/>
  <c r="AO383" i="4"/>
  <c r="AP383" i="4"/>
  <c r="AR383" i="4"/>
  <c r="C384" i="4"/>
  <c r="D384" i="4"/>
  <c r="E384" i="4"/>
  <c r="F384" i="4"/>
  <c r="G384" i="4"/>
  <c r="H384" i="4"/>
  <c r="I384" i="4"/>
  <c r="K384" i="4"/>
  <c r="L384" i="4"/>
  <c r="M384" i="4"/>
  <c r="N384" i="4"/>
  <c r="O384" i="4"/>
  <c r="AI384" i="4"/>
  <c r="AJ384" i="4"/>
  <c r="AK384" i="4"/>
  <c r="AL384" i="4"/>
  <c r="AM384" i="4"/>
  <c r="AN384" i="4"/>
  <c r="AO384" i="4"/>
  <c r="AP384" i="4"/>
  <c r="AR384" i="4"/>
  <c r="C385" i="4"/>
  <c r="D385" i="4"/>
  <c r="E385" i="4"/>
  <c r="F385" i="4"/>
  <c r="G385" i="4"/>
  <c r="H385" i="4"/>
  <c r="I385" i="4"/>
  <c r="K385" i="4"/>
  <c r="L385" i="4"/>
  <c r="M385" i="4"/>
  <c r="N385" i="4"/>
  <c r="O385" i="4"/>
  <c r="AI385" i="4"/>
  <c r="AJ385" i="4"/>
  <c r="AK385" i="4"/>
  <c r="AL385" i="4"/>
  <c r="AM385" i="4"/>
  <c r="AN385" i="4"/>
  <c r="AO385" i="4"/>
  <c r="AP385" i="4"/>
  <c r="AR385" i="4"/>
  <c r="C386" i="4"/>
  <c r="D386" i="4"/>
  <c r="E386" i="4"/>
  <c r="F386" i="4"/>
  <c r="G386" i="4"/>
  <c r="H386" i="4"/>
  <c r="I386" i="4"/>
  <c r="K386" i="4"/>
  <c r="L386" i="4"/>
  <c r="M386" i="4"/>
  <c r="N386" i="4"/>
  <c r="O386" i="4"/>
  <c r="AI386" i="4"/>
  <c r="AJ386" i="4"/>
  <c r="AK386" i="4"/>
  <c r="AL386" i="4"/>
  <c r="AM386" i="4"/>
  <c r="AN386" i="4"/>
  <c r="AO386" i="4"/>
  <c r="AP386" i="4"/>
  <c r="AR386" i="4"/>
  <c r="C387" i="4"/>
  <c r="D387" i="4"/>
  <c r="E387" i="4"/>
  <c r="F387" i="4"/>
  <c r="G387" i="4"/>
  <c r="H387" i="4"/>
  <c r="I387" i="4"/>
  <c r="K387" i="4"/>
  <c r="L387" i="4"/>
  <c r="M387" i="4"/>
  <c r="N387" i="4"/>
  <c r="O387" i="4"/>
  <c r="AI387" i="4"/>
  <c r="AJ387" i="4"/>
  <c r="AK387" i="4"/>
  <c r="AL387" i="4"/>
  <c r="AM387" i="4"/>
  <c r="AN387" i="4"/>
  <c r="AO387" i="4"/>
  <c r="AP387" i="4"/>
  <c r="AR387" i="4"/>
  <c r="C388" i="4"/>
  <c r="D388" i="4"/>
  <c r="E388" i="4"/>
  <c r="F388" i="4"/>
  <c r="G388" i="4"/>
  <c r="H388" i="4"/>
  <c r="I388" i="4"/>
  <c r="K388" i="4"/>
  <c r="L388" i="4"/>
  <c r="M388" i="4"/>
  <c r="N388" i="4"/>
  <c r="O388" i="4"/>
  <c r="AI388" i="4"/>
  <c r="AJ388" i="4"/>
  <c r="AK388" i="4"/>
  <c r="AL388" i="4"/>
  <c r="AM388" i="4"/>
  <c r="AN388" i="4"/>
  <c r="AO388" i="4"/>
  <c r="AP388" i="4"/>
  <c r="AR388" i="4"/>
  <c r="C389" i="4"/>
  <c r="D389" i="4"/>
  <c r="E389" i="4"/>
  <c r="F389" i="4"/>
  <c r="G389" i="4"/>
  <c r="H389" i="4"/>
  <c r="I389" i="4"/>
  <c r="K389" i="4"/>
  <c r="L389" i="4"/>
  <c r="M389" i="4"/>
  <c r="N389" i="4"/>
  <c r="O389" i="4"/>
  <c r="AI389" i="4"/>
  <c r="AJ389" i="4"/>
  <c r="AK389" i="4"/>
  <c r="AL389" i="4"/>
  <c r="AM389" i="4"/>
  <c r="AN389" i="4"/>
  <c r="AO389" i="4"/>
  <c r="AP389" i="4"/>
  <c r="AR389" i="4"/>
  <c r="C390" i="4"/>
  <c r="D390" i="4"/>
  <c r="E390" i="4"/>
  <c r="F390" i="4"/>
  <c r="G390" i="4"/>
  <c r="H390" i="4"/>
  <c r="I390" i="4"/>
  <c r="K390" i="4"/>
  <c r="L390" i="4"/>
  <c r="M390" i="4"/>
  <c r="N390" i="4"/>
  <c r="O390" i="4"/>
  <c r="AI390" i="4"/>
  <c r="AJ390" i="4"/>
  <c r="AK390" i="4"/>
  <c r="AL390" i="4"/>
  <c r="AM390" i="4"/>
  <c r="AN390" i="4"/>
  <c r="AO390" i="4"/>
  <c r="AP390" i="4"/>
  <c r="AR390" i="4"/>
  <c r="C391" i="4"/>
  <c r="D391" i="4"/>
  <c r="E391" i="4"/>
  <c r="F391" i="4"/>
  <c r="G391" i="4"/>
  <c r="H391" i="4"/>
  <c r="I391" i="4"/>
  <c r="K391" i="4"/>
  <c r="L391" i="4"/>
  <c r="M391" i="4"/>
  <c r="N391" i="4"/>
  <c r="O391" i="4"/>
  <c r="AI391" i="4"/>
  <c r="AJ391" i="4"/>
  <c r="AK391" i="4"/>
  <c r="AL391" i="4"/>
  <c r="AM391" i="4"/>
  <c r="AN391" i="4"/>
  <c r="AO391" i="4"/>
  <c r="AP391" i="4"/>
  <c r="AR391" i="4"/>
  <c r="C392" i="4"/>
  <c r="D392" i="4"/>
  <c r="E392" i="4"/>
  <c r="F392" i="4"/>
  <c r="G392" i="4"/>
  <c r="H392" i="4"/>
  <c r="I392" i="4"/>
  <c r="K392" i="4"/>
  <c r="L392" i="4"/>
  <c r="M392" i="4"/>
  <c r="N392" i="4"/>
  <c r="O392" i="4"/>
  <c r="AI392" i="4"/>
  <c r="AJ392" i="4"/>
  <c r="AK392" i="4"/>
  <c r="AL392" i="4"/>
  <c r="AM392" i="4"/>
  <c r="AN392" i="4"/>
  <c r="AO392" i="4"/>
  <c r="AP392" i="4"/>
  <c r="AR392" i="4"/>
  <c r="C393" i="4"/>
  <c r="D393" i="4"/>
  <c r="E393" i="4"/>
  <c r="F393" i="4"/>
  <c r="G393" i="4"/>
  <c r="H393" i="4"/>
  <c r="I393" i="4"/>
  <c r="K393" i="4"/>
  <c r="L393" i="4"/>
  <c r="M393" i="4"/>
  <c r="N393" i="4"/>
  <c r="O393" i="4"/>
  <c r="AI393" i="4"/>
  <c r="AJ393" i="4"/>
  <c r="AK393" i="4"/>
  <c r="AL393" i="4"/>
  <c r="AM393" i="4"/>
  <c r="AN393" i="4"/>
  <c r="AO393" i="4"/>
  <c r="AP393" i="4"/>
  <c r="AR393" i="4"/>
  <c r="C394" i="4"/>
  <c r="D394" i="4"/>
  <c r="E394" i="4"/>
  <c r="F394" i="4"/>
  <c r="G394" i="4"/>
  <c r="H394" i="4"/>
  <c r="I394" i="4"/>
  <c r="K394" i="4"/>
  <c r="L394" i="4"/>
  <c r="M394" i="4"/>
  <c r="N394" i="4"/>
  <c r="O394" i="4"/>
  <c r="AI394" i="4"/>
  <c r="AJ394" i="4"/>
  <c r="AK394" i="4"/>
  <c r="AL394" i="4"/>
  <c r="AM394" i="4"/>
  <c r="AN394" i="4"/>
  <c r="AO394" i="4"/>
  <c r="AP394" i="4"/>
  <c r="AR394" i="4"/>
  <c r="C395" i="4"/>
  <c r="D395" i="4"/>
  <c r="E395" i="4"/>
  <c r="F395" i="4"/>
  <c r="G395" i="4"/>
  <c r="H395" i="4"/>
  <c r="I395" i="4"/>
  <c r="K395" i="4"/>
  <c r="L395" i="4"/>
  <c r="M395" i="4"/>
  <c r="N395" i="4"/>
  <c r="O395" i="4"/>
  <c r="AI395" i="4"/>
  <c r="AJ395" i="4"/>
  <c r="AK395" i="4"/>
  <c r="AL395" i="4"/>
  <c r="AM395" i="4"/>
  <c r="AN395" i="4"/>
  <c r="AO395" i="4"/>
  <c r="AP395" i="4"/>
  <c r="AR395" i="4"/>
  <c r="C396" i="4"/>
  <c r="D396" i="4"/>
  <c r="E396" i="4"/>
  <c r="F396" i="4"/>
  <c r="G396" i="4"/>
  <c r="H396" i="4"/>
  <c r="I396" i="4"/>
  <c r="K396" i="4"/>
  <c r="L396" i="4"/>
  <c r="M396" i="4"/>
  <c r="N396" i="4"/>
  <c r="O396" i="4"/>
  <c r="AI396" i="4"/>
  <c r="AJ396" i="4"/>
  <c r="AK396" i="4"/>
  <c r="AL396" i="4"/>
  <c r="AM396" i="4"/>
  <c r="AN396" i="4"/>
  <c r="AO396" i="4"/>
  <c r="AP396" i="4"/>
  <c r="AR396" i="4"/>
  <c r="C397" i="4"/>
  <c r="D397" i="4"/>
  <c r="E397" i="4"/>
  <c r="F397" i="4"/>
  <c r="G397" i="4"/>
  <c r="H397" i="4"/>
  <c r="I397" i="4"/>
  <c r="K397" i="4"/>
  <c r="L397" i="4"/>
  <c r="M397" i="4"/>
  <c r="N397" i="4"/>
  <c r="O397" i="4"/>
  <c r="AI397" i="4"/>
  <c r="AJ397" i="4"/>
  <c r="AK397" i="4"/>
  <c r="AL397" i="4"/>
  <c r="AM397" i="4"/>
  <c r="AN397" i="4"/>
  <c r="AO397" i="4"/>
  <c r="AP397" i="4"/>
  <c r="AR397" i="4"/>
  <c r="C398" i="4"/>
  <c r="D398" i="4"/>
  <c r="E398" i="4"/>
  <c r="F398" i="4"/>
  <c r="G398" i="4"/>
  <c r="H398" i="4"/>
  <c r="I398" i="4"/>
  <c r="K398" i="4"/>
  <c r="L398" i="4"/>
  <c r="M398" i="4"/>
  <c r="N398" i="4"/>
  <c r="O398" i="4"/>
  <c r="AI398" i="4"/>
  <c r="AJ398" i="4"/>
  <c r="AK398" i="4"/>
  <c r="AL398" i="4"/>
  <c r="AM398" i="4"/>
  <c r="AN398" i="4"/>
  <c r="AO398" i="4"/>
  <c r="AP398" i="4"/>
  <c r="AR398" i="4"/>
  <c r="C399" i="4"/>
  <c r="D399" i="4"/>
  <c r="E399" i="4"/>
  <c r="F399" i="4"/>
  <c r="G399" i="4"/>
  <c r="H399" i="4"/>
  <c r="I399" i="4"/>
  <c r="K399" i="4"/>
  <c r="L399" i="4"/>
  <c r="M399" i="4"/>
  <c r="N399" i="4"/>
  <c r="O399" i="4"/>
  <c r="AI399" i="4"/>
  <c r="AJ399" i="4"/>
  <c r="AK399" i="4"/>
  <c r="AL399" i="4"/>
  <c r="AM399" i="4"/>
  <c r="AN399" i="4"/>
  <c r="AO399" i="4"/>
  <c r="AP399" i="4"/>
  <c r="AR399" i="4"/>
  <c r="C400" i="4"/>
  <c r="D400" i="4"/>
  <c r="E400" i="4"/>
  <c r="F400" i="4"/>
  <c r="G400" i="4"/>
  <c r="H400" i="4"/>
  <c r="I400" i="4"/>
  <c r="K400" i="4"/>
  <c r="L400" i="4"/>
  <c r="M400" i="4"/>
  <c r="N400" i="4"/>
  <c r="O400" i="4"/>
  <c r="AI400" i="4"/>
  <c r="AJ400" i="4"/>
  <c r="AK400" i="4"/>
  <c r="AL400" i="4"/>
  <c r="AM400" i="4"/>
  <c r="AN400" i="4"/>
  <c r="AO400" i="4"/>
  <c r="AP400" i="4"/>
  <c r="AR400" i="4"/>
  <c r="C401" i="4"/>
  <c r="D401" i="4"/>
  <c r="E401" i="4"/>
  <c r="F401" i="4"/>
  <c r="G401" i="4"/>
  <c r="H401" i="4"/>
  <c r="I401" i="4"/>
  <c r="K401" i="4"/>
  <c r="L401" i="4"/>
  <c r="M401" i="4"/>
  <c r="N401" i="4"/>
  <c r="O401" i="4"/>
  <c r="AI401" i="4"/>
  <c r="AJ401" i="4"/>
  <c r="AK401" i="4"/>
  <c r="AL401" i="4"/>
  <c r="AM401" i="4"/>
  <c r="AN401" i="4"/>
  <c r="AO401" i="4"/>
  <c r="AP401" i="4"/>
  <c r="AR401" i="4"/>
  <c r="C402" i="4"/>
  <c r="D402" i="4"/>
  <c r="E402" i="4"/>
  <c r="F402" i="4"/>
  <c r="G402" i="4"/>
  <c r="H402" i="4"/>
  <c r="I402" i="4"/>
  <c r="K402" i="4"/>
  <c r="L402" i="4"/>
  <c r="M402" i="4"/>
  <c r="N402" i="4"/>
  <c r="O402" i="4"/>
  <c r="AI402" i="4"/>
  <c r="AJ402" i="4"/>
  <c r="AK402" i="4"/>
  <c r="AL402" i="4"/>
  <c r="AM402" i="4"/>
  <c r="AN402" i="4"/>
  <c r="AO402" i="4"/>
  <c r="AP402" i="4"/>
  <c r="AR402" i="4"/>
  <c r="C403" i="4"/>
  <c r="D403" i="4"/>
  <c r="E403" i="4"/>
  <c r="F403" i="4"/>
  <c r="G403" i="4"/>
  <c r="H403" i="4"/>
  <c r="I403" i="4"/>
  <c r="K403" i="4"/>
  <c r="L403" i="4"/>
  <c r="M403" i="4"/>
  <c r="N403" i="4"/>
  <c r="O403" i="4"/>
  <c r="AI403" i="4"/>
  <c r="AJ403" i="4"/>
  <c r="AK403" i="4"/>
  <c r="AL403" i="4"/>
  <c r="AM403" i="4"/>
  <c r="AN403" i="4"/>
  <c r="AO403" i="4"/>
  <c r="AP403" i="4"/>
  <c r="AR403" i="4"/>
  <c r="C404" i="4"/>
  <c r="D404" i="4"/>
  <c r="E404" i="4"/>
  <c r="F404" i="4"/>
  <c r="G404" i="4"/>
  <c r="H404" i="4"/>
  <c r="I404" i="4"/>
  <c r="K404" i="4"/>
  <c r="L404" i="4"/>
  <c r="M404" i="4"/>
  <c r="N404" i="4"/>
  <c r="O404" i="4"/>
  <c r="AI404" i="4"/>
  <c r="AJ404" i="4"/>
  <c r="AK404" i="4"/>
  <c r="AL404" i="4"/>
  <c r="AM404" i="4"/>
  <c r="AN404" i="4"/>
  <c r="AO404" i="4"/>
  <c r="AP404" i="4"/>
  <c r="AR404" i="4"/>
  <c r="C405" i="4"/>
  <c r="D405" i="4"/>
  <c r="E405" i="4"/>
  <c r="F405" i="4"/>
  <c r="G405" i="4"/>
  <c r="H405" i="4"/>
  <c r="I405" i="4"/>
  <c r="K405" i="4"/>
  <c r="L405" i="4"/>
  <c r="M405" i="4"/>
  <c r="N405" i="4"/>
  <c r="O405" i="4"/>
  <c r="AI405" i="4"/>
  <c r="AJ405" i="4"/>
  <c r="AK405" i="4"/>
  <c r="AL405" i="4"/>
  <c r="AM405" i="4"/>
  <c r="AN405" i="4"/>
  <c r="AO405" i="4"/>
  <c r="AP405" i="4"/>
  <c r="AR405" i="4"/>
  <c r="C406" i="4"/>
  <c r="D406" i="4"/>
  <c r="E406" i="4"/>
  <c r="F406" i="4"/>
  <c r="G406" i="4"/>
  <c r="H406" i="4"/>
  <c r="I406" i="4"/>
  <c r="K406" i="4"/>
  <c r="L406" i="4"/>
  <c r="M406" i="4"/>
  <c r="N406" i="4"/>
  <c r="O406" i="4"/>
  <c r="AI406" i="4"/>
  <c r="AJ406" i="4"/>
  <c r="AK406" i="4"/>
  <c r="AL406" i="4"/>
  <c r="AM406" i="4"/>
  <c r="AN406" i="4"/>
  <c r="AO406" i="4"/>
  <c r="AP406" i="4"/>
  <c r="AR406" i="4"/>
  <c r="C407" i="4"/>
  <c r="D407" i="4"/>
  <c r="E407" i="4"/>
  <c r="F407" i="4"/>
  <c r="G407" i="4"/>
  <c r="H407" i="4"/>
  <c r="I407" i="4"/>
  <c r="K407" i="4"/>
  <c r="L407" i="4"/>
  <c r="M407" i="4"/>
  <c r="N407" i="4"/>
  <c r="O407" i="4"/>
  <c r="AI407" i="4"/>
  <c r="AJ407" i="4"/>
  <c r="AK407" i="4"/>
  <c r="AL407" i="4"/>
  <c r="AM407" i="4"/>
  <c r="AN407" i="4"/>
  <c r="AO407" i="4"/>
  <c r="AP407" i="4"/>
  <c r="AR407" i="4"/>
  <c r="C408" i="4"/>
  <c r="D408" i="4"/>
  <c r="E408" i="4"/>
  <c r="F408" i="4"/>
  <c r="G408" i="4"/>
  <c r="H408" i="4"/>
  <c r="I408" i="4"/>
  <c r="K408" i="4"/>
  <c r="L408" i="4"/>
  <c r="M408" i="4"/>
  <c r="N408" i="4"/>
  <c r="O408" i="4"/>
  <c r="AI408" i="4"/>
  <c r="AJ408" i="4"/>
  <c r="AK408" i="4"/>
  <c r="AL408" i="4"/>
  <c r="AM408" i="4"/>
  <c r="AN408" i="4"/>
  <c r="AO408" i="4"/>
  <c r="AP408" i="4"/>
  <c r="AR408" i="4"/>
  <c r="C409" i="4"/>
  <c r="D409" i="4"/>
  <c r="E409" i="4"/>
  <c r="F409" i="4"/>
  <c r="G409" i="4"/>
  <c r="H409" i="4"/>
  <c r="I409" i="4"/>
  <c r="K409" i="4"/>
  <c r="L409" i="4"/>
  <c r="M409" i="4"/>
  <c r="N409" i="4"/>
  <c r="O409" i="4"/>
  <c r="AI409" i="4"/>
  <c r="AJ409" i="4"/>
  <c r="AK409" i="4"/>
  <c r="AL409" i="4"/>
  <c r="AM409" i="4"/>
  <c r="AN409" i="4"/>
  <c r="AO409" i="4"/>
  <c r="AP409" i="4"/>
  <c r="AR409" i="4"/>
  <c r="C410" i="4"/>
  <c r="D410" i="4"/>
  <c r="E410" i="4"/>
  <c r="F410" i="4"/>
  <c r="G410" i="4"/>
  <c r="H410" i="4"/>
  <c r="I410" i="4"/>
  <c r="K410" i="4"/>
  <c r="L410" i="4"/>
  <c r="M410" i="4"/>
  <c r="N410" i="4"/>
  <c r="O410" i="4"/>
  <c r="AI410" i="4"/>
  <c r="AJ410" i="4"/>
  <c r="AK410" i="4"/>
  <c r="AL410" i="4"/>
  <c r="AM410" i="4"/>
  <c r="AN410" i="4"/>
  <c r="AO410" i="4"/>
  <c r="AP410" i="4"/>
  <c r="AR410" i="4"/>
  <c r="C411" i="4"/>
  <c r="D411" i="4"/>
  <c r="E411" i="4"/>
  <c r="F411" i="4"/>
  <c r="G411" i="4"/>
  <c r="H411" i="4"/>
  <c r="I411" i="4"/>
  <c r="K411" i="4"/>
  <c r="L411" i="4"/>
  <c r="M411" i="4"/>
  <c r="N411" i="4"/>
  <c r="O411" i="4"/>
  <c r="AI411" i="4"/>
  <c r="AJ411" i="4"/>
  <c r="AK411" i="4"/>
  <c r="AL411" i="4"/>
  <c r="AM411" i="4"/>
  <c r="AN411" i="4"/>
  <c r="AO411" i="4"/>
  <c r="AP411" i="4"/>
  <c r="AR411" i="4"/>
  <c r="C412" i="4"/>
  <c r="D412" i="4"/>
  <c r="E412" i="4"/>
  <c r="F412" i="4"/>
  <c r="G412" i="4"/>
  <c r="H412" i="4"/>
  <c r="I412" i="4"/>
  <c r="K412" i="4"/>
  <c r="L412" i="4"/>
  <c r="M412" i="4"/>
  <c r="N412" i="4"/>
  <c r="O412" i="4"/>
  <c r="AI412" i="4"/>
  <c r="AJ412" i="4"/>
  <c r="AK412" i="4"/>
  <c r="AL412" i="4"/>
  <c r="AM412" i="4"/>
  <c r="AN412" i="4"/>
  <c r="AO412" i="4"/>
  <c r="AP412" i="4"/>
  <c r="AR412" i="4"/>
  <c r="C413" i="4"/>
  <c r="D413" i="4"/>
  <c r="E413" i="4"/>
  <c r="F413" i="4"/>
  <c r="G413" i="4"/>
  <c r="H413" i="4"/>
  <c r="I413" i="4"/>
  <c r="K413" i="4"/>
  <c r="L413" i="4"/>
  <c r="M413" i="4"/>
  <c r="N413" i="4"/>
  <c r="O413" i="4"/>
  <c r="AI413" i="4"/>
  <c r="AJ413" i="4"/>
  <c r="AK413" i="4"/>
  <c r="AL413" i="4"/>
  <c r="AM413" i="4"/>
  <c r="AN413" i="4"/>
  <c r="AO413" i="4"/>
  <c r="AP413" i="4"/>
  <c r="AR413" i="4"/>
  <c r="C414" i="4"/>
  <c r="D414" i="4"/>
  <c r="E414" i="4"/>
  <c r="F414" i="4"/>
  <c r="G414" i="4"/>
  <c r="H414" i="4"/>
  <c r="I414" i="4"/>
  <c r="K414" i="4"/>
  <c r="L414" i="4"/>
  <c r="M414" i="4"/>
  <c r="N414" i="4"/>
  <c r="O414" i="4"/>
  <c r="AI414" i="4"/>
  <c r="AJ414" i="4"/>
  <c r="AK414" i="4"/>
  <c r="AL414" i="4"/>
  <c r="AM414" i="4"/>
  <c r="AN414" i="4"/>
  <c r="AO414" i="4"/>
  <c r="AP414" i="4"/>
  <c r="AR414" i="4"/>
  <c r="C415" i="4"/>
  <c r="D415" i="4"/>
  <c r="E415" i="4"/>
  <c r="F415" i="4"/>
  <c r="G415" i="4"/>
  <c r="H415" i="4"/>
  <c r="I415" i="4"/>
  <c r="K415" i="4"/>
  <c r="L415" i="4"/>
  <c r="M415" i="4"/>
  <c r="N415" i="4"/>
  <c r="O415" i="4"/>
  <c r="AI415" i="4"/>
  <c r="AJ415" i="4"/>
  <c r="AK415" i="4"/>
  <c r="AL415" i="4"/>
  <c r="AM415" i="4"/>
  <c r="AN415" i="4"/>
  <c r="AO415" i="4"/>
  <c r="AP415" i="4"/>
  <c r="AR415" i="4"/>
  <c r="C416" i="4"/>
  <c r="D416" i="4"/>
  <c r="E416" i="4"/>
  <c r="F416" i="4"/>
  <c r="G416" i="4"/>
  <c r="H416" i="4"/>
  <c r="I416" i="4"/>
  <c r="K416" i="4"/>
  <c r="L416" i="4"/>
  <c r="M416" i="4"/>
  <c r="N416" i="4"/>
  <c r="O416" i="4"/>
  <c r="AI416" i="4"/>
  <c r="AJ416" i="4"/>
  <c r="AK416" i="4"/>
  <c r="AL416" i="4"/>
  <c r="AM416" i="4"/>
  <c r="AN416" i="4"/>
  <c r="AO416" i="4"/>
  <c r="AP416" i="4"/>
  <c r="AR416" i="4"/>
  <c r="C417" i="4"/>
  <c r="D417" i="4"/>
  <c r="E417" i="4"/>
  <c r="F417" i="4"/>
  <c r="G417" i="4"/>
  <c r="H417" i="4"/>
  <c r="I417" i="4"/>
  <c r="K417" i="4"/>
  <c r="L417" i="4"/>
  <c r="M417" i="4"/>
  <c r="N417" i="4"/>
  <c r="O417" i="4"/>
  <c r="AI417" i="4"/>
  <c r="AJ417" i="4"/>
  <c r="AK417" i="4"/>
  <c r="AL417" i="4"/>
  <c r="AM417" i="4"/>
  <c r="AN417" i="4"/>
  <c r="AO417" i="4"/>
  <c r="AP417" i="4"/>
  <c r="AR417" i="4"/>
  <c r="C418" i="4"/>
  <c r="D418" i="4"/>
  <c r="E418" i="4"/>
  <c r="F418" i="4"/>
  <c r="G418" i="4"/>
  <c r="H418" i="4"/>
  <c r="I418" i="4"/>
  <c r="K418" i="4"/>
  <c r="L418" i="4"/>
  <c r="M418" i="4"/>
  <c r="N418" i="4"/>
  <c r="O418" i="4"/>
  <c r="AI418" i="4"/>
  <c r="AJ418" i="4"/>
  <c r="AK418" i="4"/>
  <c r="AL418" i="4"/>
  <c r="AM418" i="4"/>
  <c r="AN418" i="4"/>
  <c r="AO418" i="4"/>
  <c r="AP418" i="4"/>
  <c r="AR418" i="4"/>
  <c r="C419" i="4"/>
  <c r="D419" i="4"/>
  <c r="E419" i="4"/>
  <c r="F419" i="4"/>
  <c r="G419" i="4"/>
  <c r="H419" i="4"/>
  <c r="I419" i="4"/>
  <c r="K419" i="4"/>
  <c r="L419" i="4"/>
  <c r="M419" i="4"/>
  <c r="N419" i="4"/>
  <c r="O419" i="4"/>
  <c r="AI419" i="4"/>
  <c r="AJ419" i="4"/>
  <c r="AK419" i="4"/>
  <c r="AL419" i="4"/>
  <c r="AM419" i="4"/>
  <c r="AN419" i="4"/>
  <c r="AO419" i="4"/>
  <c r="AP419" i="4"/>
  <c r="AR419" i="4"/>
  <c r="C420" i="4"/>
  <c r="D420" i="4"/>
  <c r="E420" i="4"/>
  <c r="F420" i="4"/>
  <c r="G420" i="4"/>
  <c r="H420" i="4"/>
  <c r="I420" i="4"/>
  <c r="K420" i="4"/>
  <c r="L420" i="4"/>
  <c r="M420" i="4"/>
  <c r="N420" i="4"/>
  <c r="O420" i="4"/>
  <c r="AI420" i="4"/>
  <c r="AJ420" i="4"/>
  <c r="AK420" i="4"/>
  <c r="AL420" i="4"/>
  <c r="AM420" i="4"/>
  <c r="AN420" i="4"/>
  <c r="AO420" i="4"/>
  <c r="AP420" i="4"/>
  <c r="AR420" i="4"/>
  <c r="C421" i="4"/>
  <c r="D421" i="4"/>
  <c r="E421" i="4"/>
  <c r="F421" i="4"/>
  <c r="G421" i="4"/>
  <c r="H421" i="4"/>
  <c r="I421" i="4"/>
  <c r="K421" i="4"/>
  <c r="L421" i="4"/>
  <c r="M421" i="4"/>
  <c r="N421" i="4"/>
  <c r="O421" i="4"/>
  <c r="AI421" i="4"/>
  <c r="AJ421" i="4"/>
  <c r="AK421" i="4"/>
  <c r="AL421" i="4"/>
  <c r="AM421" i="4"/>
  <c r="AN421" i="4"/>
  <c r="AO421" i="4"/>
  <c r="AP421" i="4"/>
  <c r="AR421" i="4"/>
  <c r="C422" i="4"/>
  <c r="D422" i="4"/>
  <c r="E422" i="4"/>
  <c r="F422" i="4"/>
  <c r="G422" i="4"/>
  <c r="H422" i="4"/>
  <c r="I422" i="4"/>
  <c r="K422" i="4"/>
  <c r="L422" i="4"/>
  <c r="M422" i="4"/>
  <c r="N422" i="4"/>
  <c r="O422" i="4"/>
  <c r="AI422" i="4"/>
  <c r="AJ422" i="4"/>
  <c r="AK422" i="4"/>
  <c r="AL422" i="4"/>
  <c r="AM422" i="4"/>
  <c r="AN422" i="4"/>
  <c r="AO422" i="4"/>
  <c r="AP422" i="4"/>
  <c r="AR422" i="4"/>
  <c r="C423" i="4"/>
  <c r="D423" i="4"/>
  <c r="E423" i="4"/>
  <c r="F423" i="4"/>
  <c r="G423" i="4"/>
  <c r="H423" i="4"/>
  <c r="I423" i="4"/>
  <c r="K423" i="4"/>
  <c r="L423" i="4"/>
  <c r="M423" i="4"/>
  <c r="N423" i="4"/>
  <c r="O423" i="4"/>
  <c r="AI423" i="4"/>
  <c r="AJ423" i="4"/>
  <c r="AK423" i="4"/>
  <c r="AL423" i="4"/>
  <c r="AM423" i="4"/>
  <c r="AN423" i="4"/>
  <c r="AO423" i="4"/>
  <c r="AP423" i="4"/>
  <c r="AR423" i="4"/>
  <c r="C424" i="4"/>
  <c r="D424" i="4"/>
  <c r="E424" i="4"/>
  <c r="F424" i="4"/>
  <c r="G424" i="4"/>
  <c r="H424" i="4"/>
  <c r="I424" i="4"/>
  <c r="K424" i="4"/>
  <c r="L424" i="4"/>
  <c r="M424" i="4"/>
  <c r="N424" i="4"/>
  <c r="O424" i="4"/>
  <c r="AI424" i="4"/>
  <c r="AJ424" i="4"/>
  <c r="AK424" i="4"/>
  <c r="AL424" i="4"/>
  <c r="AM424" i="4"/>
  <c r="AN424" i="4"/>
  <c r="AO424" i="4"/>
  <c r="AP424" i="4"/>
  <c r="AR424" i="4"/>
  <c r="C425" i="4"/>
  <c r="D425" i="4"/>
  <c r="E425" i="4"/>
  <c r="F425" i="4"/>
  <c r="G425" i="4"/>
  <c r="H425" i="4"/>
  <c r="I425" i="4"/>
  <c r="K425" i="4"/>
  <c r="L425" i="4"/>
  <c r="M425" i="4"/>
  <c r="N425" i="4"/>
  <c r="O425" i="4"/>
  <c r="AI425" i="4"/>
  <c r="AJ425" i="4"/>
  <c r="AK425" i="4"/>
  <c r="AL425" i="4"/>
  <c r="AM425" i="4"/>
  <c r="AN425" i="4"/>
  <c r="AO425" i="4"/>
  <c r="AP425" i="4"/>
  <c r="AR425" i="4"/>
  <c r="C426" i="4"/>
  <c r="D426" i="4"/>
  <c r="E426" i="4"/>
  <c r="F426" i="4"/>
  <c r="G426" i="4"/>
  <c r="H426" i="4"/>
  <c r="I426" i="4"/>
  <c r="K426" i="4"/>
  <c r="L426" i="4"/>
  <c r="M426" i="4"/>
  <c r="N426" i="4"/>
  <c r="O426" i="4"/>
  <c r="AI426" i="4"/>
  <c r="AJ426" i="4"/>
  <c r="AK426" i="4"/>
  <c r="AL426" i="4"/>
  <c r="AM426" i="4"/>
  <c r="AN426" i="4"/>
  <c r="AO426" i="4"/>
  <c r="AP426" i="4"/>
  <c r="AR426" i="4"/>
  <c r="C427" i="4"/>
  <c r="D427" i="4"/>
  <c r="E427" i="4"/>
  <c r="F427" i="4"/>
  <c r="G427" i="4"/>
  <c r="H427" i="4"/>
  <c r="I427" i="4"/>
  <c r="K427" i="4"/>
  <c r="L427" i="4"/>
  <c r="M427" i="4"/>
  <c r="N427" i="4"/>
  <c r="O427" i="4"/>
  <c r="AI427" i="4"/>
  <c r="AJ427" i="4"/>
  <c r="AK427" i="4"/>
  <c r="AL427" i="4"/>
  <c r="AM427" i="4"/>
  <c r="AN427" i="4"/>
  <c r="AO427" i="4"/>
  <c r="AP427" i="4"/>
  <c r="AR427" i="4"/>
  <c r="C428" i="4"/>
  <c r="D428" i="4"/>
  <c r="E428" i="4"/>
  <c r="F428" i="4"/>
  <c r="G428" i="4"/>
  <c r="H428" i="4"/>
  <c r="I428" i="4"/>
  <c r="K428" i="4"/>
  <c r="L428" i="4"/>
  <c r="M428" i="4"/>
  <c r="N428" i="4"/>
  <c r="O428" i="4"/>
  <c r="AI428" i="4"/>
  <c r="AJ428" i="4"/>
  <c r="AK428" i="4"/>
  <c r="AL428" i="4"/>
  <c r="AM428" i="4"/>
  <c r="AN428" i="4"/>
  <c r="AO428" i="4"/>
  <c r="AP428" i="4"/>
  <c r="AR428" i="4"/>
  <c r="C429" i="4"/>
  <c r="D429" i="4"/>
  <c r="E429" i="4"/>
  <c r="F429" i="4"/>
  <c r="G429" i="4"/>
  <c r="H429" i="4"/>
  <c r="I429" i="4"/>
  <c r="K429" i="4"/>
  <c r="L429" i="4"/>
  <c r="M429" i="4"/>
  <c r="N429" i="4"/>
  <c r="O429" i="4"/>
  <c r="AI429" i="4"/>
  <c r="AJ429" i="4"/>
  <c r="AK429" i="4"/>
  <c r="AL429" i="4"/>
  <c r="AM429" i="4"/>
  <c r="AN429" i="4"/>
  <c r="AO429" i="4"/>
  <c r="AP429" i="4"/>
  <c r="AR429" i="4"/>
  <c r="C430" i="4"/>
  <c r="D430" i="4"/>
  <c r="E430" i="4"/>
  <c r="F430" i="4"/>
  <c r="G430" i="4"/>
  <c r="H430" i="4"/>
  <c r="I430" i="4"/>
  <c r="K430" i="4"/>
  <c r="L430" i="4"/>
  <c r="M430" i="4"/>
  <c r="N430" i="4"/>
  <c r="O430" i="4"/>
  <c r="AI430" i="4"/>
  <c r="AJ430" i="4"/>
  <c r="AK430" i="4"/>
  <c r="AL430" i="4"/>
  <c r="AM430" i="4"/>
  <c r="AN430" i="4"/>
  <c r="AO430" i="4"/>
  <c r="AP430" i="4"/>
  <c r="AR430" i="4"/>
  <c r="C431" i="4"/>
  <c r="D431" i="4"/>
  <c r="E431" i="4"/>
  <c r="F431" i="4"/>
  <c r="G431" i="4"/>
  <c r="H431" i="4"/>
  <c r="I431" i="4"/>
  <c r="K431" i="4"/>
  <c r="L431" i="4"/>
  <c r="M431" i="4"/>
  <c r="N431" i="4"/>
  <c r="O431" i="4"/>
  <c r="AI431" i="4"/>
  <c r="AJ431" i="4"/>
  <c r="AK431" i="4"/>
  <c r="AL431" i="4"/>
  <c r="AM431" i="4"/>
  <c r="AN431" i="4"/>
  <c r="AO431" i="4"/>
  <c r="AP431" i="4"/>
  <c r="AR431" i="4"/>
  <c r="C432" i="4"/>
  <c r="D432" i="4"/>
  <c r="E432" i="4"/>
  <c r="F432" i="4"/>
  <c r="G432" i="4"/>
  <c r="H432" i="4"/>
  <c r="I432" i="4"/>
  <c r="K432" i="4"/>
  <c r="L432" i="4"/>
  <c r="M432" i="4"/>
  <c r="N432" i="4"/>
  <c r="O432" i="4"/>
  <c r="AI432" i="4"/>
  <c r="AJ432" i="4"/>
  <c r="AK432" i="4"/>
  <c r="AL432" i="4"/>
  <c r="AM432" i="4"/>
  <c r="AN432" i="4"/>
  <c r="AO432" i="4"/>
  <c r="AP432" i="4"/>
  <c r="AR432" i="4"/>
  <c r="C433" i="4"/>
  <c r="D433" i="4"/>
  <c r="E433" i="4"/>
  <c r="F433" i="4"/>
  <c r="G433" i="4"/>
  <c r="H433" i="4"/>
  <c r="I433" i="4"/>
  <c r="K433" i="4"/>
  <c r="L433" i="4"/>
  <c r="M433" i="4"/>
  <c r="N433" i="4"/>
  <c r="O433" i="4"/>
  <c r="AI433" i="4"/>
  <c r="AJ433" i="4"/>
  <c r="AK433" i="4"/>
  <c r="AL433" i="4"/>
  <c r="AM433" i="4"/>
  <c r="AN433" i="4"/>
  <c r="AO433" i="4"/>
  <c r="AP433" i="4"/>
  <c r="AR433" i="4"/>
  <c r="C434" i="4"/>
  <c r="D434" i="4"/>
  <c r="E434" i="4"/>
  <c r="F434" i="4"/>
  <c r="G434" i="4"/>
  <c r="H434" i="4"/>
  <c r="I434" i="4"/>
  <c r="K434" i="4"/>
  <c r="L434" i="4"/>
  <c r="M434" i="4"/>
  <c r="N434" i="4"/>
  <c r="O434" i="4"/>
  <c r="AI434" i="4"/>
  <c r="AJ434" i="4"/>
  <c r="AK434" i="4"/>
  <c r="AL434" i="4"/>
  <c r="AM434" i="4"/>
  <c r="AN434" i="4"/>
  <c r="AO434" i="4"/>
  <c r="AP434" i="4"/>
  <c r="AR434" i="4"/>
  <c r="C435" i="4"/>
  <c r="D435" i="4"/>
  <c r="E435" i="4"/>
  <c r="F435" i="4"/>
  <c r="G435" i="4"/>
  <c r="H435" i="4"/>
  <c r="I435" i="4"/>
  <c r="K435" i="4"/>
  <c r="L435" i="4"/>
  <c r="M435" i="4"/>
  <c r="N435" i="4"/>
  <c r="O435" i="4"/>
  <c r="AI435" i="4"/>
  <c r="AJ435" i="4"/>
  <c r="AK435" i="4"/>
  <c r="AL435" i="4"/>
  <c r="AM435" i="4"/>
  <c r="AN435" i="4"/>
  <c r="AO435" i="4"/>
  <c r="AP435" i="4"/>
  <c r="AR435" i="4"/>
  <c r="C436" i="4"/>
  <c r="D436" i="4"/>
  <c r="E436" i="4"/>
  <c r="F436" i="4"/>
  <c r="G436" i="4"/>
  <c r="H436" i="4"/>
  <c r="I436" i="4"/>
  <c r="K436" i="4"/>
  <c r="L436" i="4"/>
  <c r="M436" i="4"/>
  <c r="N436" i="4"/>
  <c r="O436" i="4"/>
  <c r="AI436" i="4"/>
  <c r="AJ436" i="4"/>
  <c r="AK436" i="4"/>
  <c r="AL436" i="4"/>
  <c r="AM436" i="4"/>
  <c r="AN436" i="4"/>
  <c r="AO436" i="4"/>
  <c r="AP436" i="4"/>
  <c r="AR436" i="4"/>
  <c r="C437" i="4"/>
  <c r="D437" i="4"/>
  <c r="E437" i="4"/>
  <c r="F437" i="4"/>
  <c r="G437" i="4"/>
  <c r="H437" i="4"/>
  <c r="I437" i="4"/>
  <c r="K437" i="4"/>
  <c r="L437" i="4"/>
  <c r="M437" i="4"/>
  <c r="N437" i="4"/>
  <c r="O437" i="4"/>
  <c r="AI437" i="4"/>
  <c r="AJ437" i="4"/>
  <c r="AK437" i="4"/>
  <c r="AL437" i="4"/>
  <c r="AM437" i="4"/>
  <c r="AN437" i="4"/>
  <c r="AO437" i="4"/>
  <c r="AP437" i="4"/>
  <c r="AR437" i="4"/>
  <c r="C438" i="4"/>
  <c r="D438" i="4"/>
  <c r="E438" i="4"/>
  <c r="F438" i="4"/>
  <c r="G438" i="4"/>
  <c r="H438" i="4"/>
  <c r="I438" i="4"/>
  <c r="K438" i="4"/>
  <c r="L438" i="4"/>
  <c r="M438" i="4"/>
  <c r="N438" i="4"/>
  <c r="O438" i="4"/>
  <c r="AI438" i="4"/>
  <c r="AJ438" i="4"/>
  <c r="AK438" i="4"/>
  <c r="AL438" i="4"/>
  <c r="AM438" i="4"/>
  <c r="AN438" i="4"/>
  <c r="AO438" i="4"/>
  <c r="AP438" i="4"/>
  <c r="AR438" i="4"/>
  <c r="C439" i="4"/>
  <c r="D439" i="4"/>
  <c r="E439" i="4"/>
  <c r="F439" i="4"/>
  <c r="G439" i="4"/>
  <c r="H439" i="4"/>
  <c r="I439" i="4"/>
  <c r="K439" i="4"/>
  <c r="L439" i="4"/>
  <c r="M439" i="4"/>
  <c r="N439" i="4"/>
  <c r="O439" i="4"/>
  <c r="AI439" i="4"/>
  <c r="AJ439" i="4"/>
  <c r="AK439" i="4"/>
  <c r="AL439" i="4"/>
  <c r="AM439" i="4"/>
  <c r="AN439" i="4"/>
  <c r="AO439" i="4"/>
  <c r="AP439" i="4"/>
  <c r="AR439" i="4"/>
  <c r="C440" i="4"/>
  <c r="D440" i="4"/>
  <c r="E440" i="4"/>
  <c r="F440" i="4"/>
  <c r="G440" i="4"/>
  <c r="H440" i="4"/>
  <c r="I440" i="4"/>
  <c r="K440" i="4"/>
  <c r="L440" i="4"/>
  <c r="M440" i="4"/>
  <c r="N440" i="4"/>
  <c r="O440" i="4"/>
  <c r="AI440" i="4"/>
  <c r="AJ440" i="4"/>
  <c r="AK440" i="4"/>
  <c r="AL440" i="4"/>
  <c r="AM440" i="4"/>
  <c r="AN440" i="4"/>
  <c r="AO440" i="4"/>
  <c r="AP440" i="4"/>
  <c r="AR440" i="4"/>
  <c r="C441" i="4"/>
  <c r="D441" i="4"/>
  <c r="E441" i="4"/>
  <c r="F441" i="4"/>
  <c r="G441" i="4"/>
  <c r="H441" i="4"/>
  <c r="I441" i="4"/>
  <c r="K441" i="4"/>
  <c r="L441" i="4"/>
  <c r="M441" i="4"/>
  <c r="N441" i="4"/>
  <c r="O441" i="4"/>
  <c r="AI441" i="4"/>
  <c r="AJ441" i="4"/>
  <c r="AK441" i="4"/>
  <c r="AL441" i="4"/>
  <c r="AM441" i="4"/>
  <c r="AN441" i="4"/>
  <c r="AO441" i="4"/>
  <c r="AP441" i="4"/>
  <c r="AR441" i="4"/>
  <c r="C442" i="4"/>
  <c r="D442" i="4"/>
  <c r="E442" i="4"/>
  <c r="F442" i="4"/>
  <c r="G442" i="4"/>
  <c r="H442" i="4"/>
  <c r="I442" i="4"/>
  <c r="K442" i="4"/>
  <c r="L442" i="4"/>
  <c r="M442" i="4"/>
  <c r="N442" i="4"/>
  <c r="O442" i="4"/>
  <c r="AI442" i="4"/>
  <c r="AJ442" i="4"/>
  <c r="AK442" i="4"/>
  <c r="AL442" i="4"/>
  <c r="AM442" i="4"/>
  <c r="AN442" i="4"/>
  <c r="AO442" i="4"/>
  <c r="AP442" i="4"/>
  <c r="AR442" i="4"/>
  <c r="C443" i="4"/>
  <c r="D443" i="4"/>
  <c r="E443" i="4"/>
  <c r="F443" i="4"/>
  <c r="G443" i="4"/>
  <c r="H443" i="4"/>
  <c r="I443" i="4"/>
  <c r="K443" i="4"/>
  <c r="L443" i="4"/>
  <c r="M443" i="4"/>
  <c r="N443" i="4"/>
  <c r="O443" i="4"/>
  <c r="AI443" i="4"/>
  <c r="AJ443" i="4"/>
  <c r="AK443" i="4"/>
  <c r="AL443" i="4"/>
  <c r="AM443" i="4"/>
  <c r="AN443" i="4"/>
  <c r="AO443" i="4"/>
  <c r="AP443" i="4"/>
  <c r="AR443" i="4"/>
  <c r="C444" i="4"/>
  <c r="D444" i="4"/>
  <c r="E444" i="4"/>
  <c r="F444" i="4"/>
  <c r="G444" i="4"/>
  <c r="H444" i="4"/>
  <c r="I444" i="4"/>
  <c r="K444" i="4"/>
  <c r="L444" i="4"/>
  <c r="M444" i="4"/>
  <c r="N444" i="4"/>
  <c r="O444" i="4"/>
  <c r="AI444" i="4"/>
  <c r="AJ444" i="4"/>
  <c r="AK444" i="4"/>
  <c r="AL444" i="4"/>
  <c r="AM444" i="4"/>
  <c r="AN444" i="4"/>
  <c r="AO444" i="4"/>
  <c r="AP444" i="4"/>
  <c r="AR444" i="4"/>
  <c r="C445" i="4"/>
  <c r="D445" i="4"/>
  <c r="E445" i="4"/>
  <c r="F445" i="4"/>
  <c r="G445" i="4"/>
  <c r="H445" i="4"/>
  <c r="I445" i="4"/>
  <c r="K445" i="4"/>
  <c r="L445" i="4"/>
  <c r="M445" i="4"/>
  <c r="N445" i="4"/>
  <c r="O445" i="4"/>
  <c r="AI445" i="4"/>
  <c r="AJ445" i="4"/>
  <c r="AK445" i="4"/>
  <c r="AL445" i="4"/>
  <c r="AM445" i="4"/>
  <c r="AN445" i="4"/>
  <c r="AO445" i="4"/>
  <c r="AP445" i="4"/>
  <c r="AR445" i="4"/>
  <c r="C446" i="4"/>
  <c r="D446" i="4"/>
  <c r="E446" i="4"/>
  <c r="F446" i="4"/>
  <c r="G446" i="4"/>
  <c r="H446" i="4"/>
  <c r="I446" i="4"/>
  <c r="K446" i="4"/>
  <c r="L446" i="4"/>
  <c r="M446" i="4"/>
  <c r="N446" i="4"/>
  <c r="O446" i="4"/>
  <c r="AI446" i="4"/>
  <c r="AJ446" i="4"/>
  <c r="AK446" i="4"/>
  <c r="AL446" i="4"/>
  <c r="AM446" i="4"/>
  <c r="AN446" i="4"/>
  <c r="AO446" i="4"/>
  <c r="AP446" i="4"/>
  <c r="AR446" i="4"/>
  <c r="C447" i="4"/>
  <c r="D447" i="4"/>
  <c r="E447" i="4"/>
  <c r="F447" i="4"/>
  <c r="G447" i="4"/>
  <c r="H447" i="4"/>
  <c r="I447" i="4"/>
  <c r="K447" i="4"/>
  <c r="L447" i="4"/>
  <c r="M447" i="4"/>
  <c r="N447" i="4"/>
  <c r="O447" i="4"/>
  <c r="AI447" i="4"/>
  <c r="AJ447" i="4"/>
  <c r="AK447" i="4"/>
  <c r="AL447" i="4"/>
  <c r="AM447" i="4"/>
  <c r="AN447" i="4"/>
  <c r="AO447" i="4"/>
  <c r="AP447" i="4"/>
  <c r="AR447" i="4"/>
  <c r="C448" i="4"/>
  <c r="D448" i="4"/>
  <c r="E448" i="4"/>
  <c r="F448" i="4"/>
  <c r="G448" i="4"/>
  <c r="H448" i="4"/>
  <c r="I448" i="4"/>
  <c r="K448" i="4"/>
  <c r="L448" i="4"/>
  <c r="M448" i="4"/>
  <c r="N448" i="4"/>
  <c r="O448" i="4"/>
  <c r="AI448" i="4"/>
  <c r="AJ448" i="4"/>
  <c r="AK448" i="4"/>
  <c r="AL448" i="4"/>
  <c r="AM448" i="4"/>
  <c r="AN448" i="4"/>
  <c r="AO448" i="4"/>
  <c r="AP448" i="4"/>
  <c r="AR448" i="4"/>
  <c r="C449" i="4"/>
  <c r="D449" i="4"/>
  <c r="E449" i="4"/>
  <c r="F449" i="4"/>
  <c r="G449" i="4"/>
  <c r="H449" i="4"/>
  <c r="I449" i="4"/>
  <c r="K449" i="4"/>
  <c r="L449" i="4"/>
  <c r="M449" i="4"/>
  <c r="N449" i="4"/>
  <c r="O449" i="4"/>
  <c r="AI449" i="4"/>
  <c r="AJ449" i="4"/>
  <c r="AK449" i="4"/>
  <c r="AL449" i="4"/>
  <c r="AM449" i="4"/>
  <c r="AN449" i="4"/>
  <c r="AO449" i="4"/>
  <c r="AP449" i="4"/>
  <c r="AR449" i="4"/>
  <c r="C450" i="4"/>
  <c r="D450" i="4"/>
  <c r="E450" i="4"/>
  <c r="F450" i="4"/>
  <c r="G450" i="4"/>
  <c r="H450" i="4"/>
  <c r="I450" i="4"/>
  <c r="K450" i="4"/>
  <c r="L450" i="4"/>
  <c r="M450" i="4"/>
  <c r="N450" i="4"/>
  <c r="O450" i="4"/>
  <c r="AI450" i="4"/>
  <c r="AJ450" i="4"/>
  <c r="AK450" i="4"/>
  <c r="AL450" i="4"/>
  <c r="AM450" i="4"/>
  <c r="AN450" i="4"/>
  <c r="AO450" i="4"/>
  <c r="AP450" i="4"/>
  <c r="AR450" i="4"/>
  <c r="C451" i="4"/>
  <c r="D451" i="4"/>
  <c r="E451" i="4"/>
  <c r="F451" i="4"/>
  <c r="G451" i="4"/>
  <c r="H451" i="4"/>
  <c r="I451" i="4"/>
  <c r="K451" i="4"/>
  <c r="L451" i="4"/>
  <c r="M451" i="4"/>
  <c r="N451" i="4"/>
  <c r="O451" i="4"/>
  <c r="AI451" i="4"/>
  <c r="AJ451" i="4"/>
  <c r="AK451" i="4"/>
  <c r="AL451" i="4"/>
  <c r="AM451" i="4"/>
  <c r="AN451" i="4"/>
  <c r="AO451" i="4"/>
  <c r="AP451" i="4"/>
  <c r="AR451" i="4"/>
  <c r="C452" i="4"/>
  <c r="D452" i="4"/>
  <c r="E452" i="4"/>
  <c r="F452" i="4"/>
  <c r="G452" i="4"/>
  <c r="H452" i="4"/>
  <c r="I452" i="4"/>
  <c r="K452" i="4"/>
  <c r="L452" i="4"/>
  <c r="M452" i="4"/>
  <c r="N452" i="4"/>
  <c r="O452" i="4"/>
  <c r="AI452" i="4"/>
  <c r="AJ452" i="4"/>
  <c r="AK452" i="4"/>
  <c r="AL452" i="4"/>
  <c r="AM452" i="4"/>
  <c r="AN452" i="4"/>
  <c r="AO452" i="4"/>
  <c r="AP452" i="4"/>
  <c r="AR452" i="4"/>
  <c r="C453" i="4"/>
  <c r="D453" i="4"/>
  <c r="E453" i="4"/>
  <c r="F453" i="4"/>
  <c r="G453" i="4"/>
  <c r="H453" i="4"/>
  <c r="I453" i="4"/>
  <c r="K453" i="4"/>
  <c r="L453" i="4"/>
  <c r="M453" i="4"/>
  <c r="N453" i="4"/>
  <c r="O453" i="4"/>
  <c r="AI453" i="4"/>
  <c r="AJ453" i="4"/>
  <c r="AK453" i="4"/>
  <c r="AL453" i="4"/>
  <c r="AM453" i="4"/>
  <c r="AN453" i="4"/>
  <c r="AO453" i="4"/>
  <c r="AP453" i="4"/>
  <c r="AR453" i="4"/>
  <c r="C454" i="4"/>
  <c r="D454" i="4"/>
  <c r="E454" i="4"/>
  <c r="F454" i="4"/>
  <c r="G454" i="4"/>
  <c r="H454" i="4"/>
  <c r="I454" i="4"/>
  <c r="K454" i="4"/>
  <c r="L454" i="4"/>
  <c r="M454" i="4"/>
  <c r="N454" i="4"/>
  <c r="O454" i="4"/>
  <c r="AI454" i="4"/>
  <c r="AJ454" i="4"/>
  <c r="AK454" i="4"/>
  <c r="AL454" i="4"/>
  <c r="AM454" i="4"/>
  <c r="AN454" i="4"/>
  <c r="AO454" i="4"/>
  <c r="AP454" i="4"/>
  <c r="AR454" i="4"/>
  <c r="C455" i="4"/>
  <c r="D455" i="4"/>
  <c r="E455" i="4"/>
  <c r="F455" i="4"/>
  <c r="G455" i="4"/>
  <c r="H455" i="4"/>
  <c r="I455" i="4"/>
  <c r="K455" i="4"/>
  <c r="L455" i="4"/>
  <c r="M455" i="4"/>
  <c r="N455" i="4"/>
  <c r="O455" i="4"/>
  <c r="AI455" i="4"/>
  <c r="AJ455" i="4"/>
  <c r="AK455" i="4"/>
  <c r="AL455" i="4"/>
  <c r="AM455" i="4"/>
  <c r="AN455" i="4"/>
  <c r="AO455" i="4"/>
  <c r="AP455" i="4"/>
  <c r="AR455" i="4"/>
  <c r="C456" i="4"/>
  <c r="D456" i="4"/>
  <c r="E456" i="4"/>
  <c r="F456" i="4"/>
  <c r="G456" i="4"/>
  <c r="H456" i="4"/>
  <c r="I456" i="4"/>
  <c r="K456" i="4"/>
  <c r="L456" i="4"/>
  <c r="M456" i="4"/>
  <c r="N456" i="4"/>
  <c r="O456" i="4"/>
  <c r="AI456" i="4"/>
  <c r="AJ456" i="4"/>
  <c r="AK456" i="4"/>
  <c r="AL456" i="4"/>
  <c r="AM456" i="4"/>
  <c r="AN456" i="4"/>
  <c r="AO456" i="4"/>
  <c r="AP456" i="4"/>
  <c r="AR456" i="4"/>
  <c r="C457" i="4"/>
  <c r="D457" i="4"/>
  <c r="E457" i="4"/>
  <c r="F457" i="4"/>
  <c r="G457" i="4"/>
  <c r="H457" i="4"/>
  <c r="I457" i="4"/>
  <c r="K457" i="4"/>
  <c r="L457" i="4"/>
  <c r="M457" i="4"/>
  <c r="N457" i="4"/>
  <c r="O457" i="4"/>
  <c r="AI457" i="4"/>
  <c r="AJ457" i="4"/>
  <c r="AK457" i="4"/>
  <c r="AL457" i="4"/>
  <c r="AM457" i="4"/>
  <c r="AN457" i="4"/>
  <c r="AO457" i="4"/>
  <c r="AP457" i="4"/>
  <c r="AR457" i="4"/>
  <c r="C458" i="4"/>
  <c r="D458" i="4"/>
  <c r="E458" i="4"/>
  <c r="F458" i="4"/>
  <c r="G458" i="4"/>
  <c r="H458" i="4"/>
  <c r="I458" i="4"/>
  <c r="K458" i="4"/>
  <c r="L458" i="4"/>
  <c r="M458" i="4"/>
  <c r="N458" i="4"/>
  <c r="O458" i="4"/>
  <c r="AI458" i="4"/>
  <c r="AJ458" i="4"/>
  <c r="AK458" i="4"/>
  <c r="AL458" i="4"/>
  <c r="AM458" i="4"/>
  <c r="AN458" i="4"/>
  <c r="AO458" i="4"/>
  <c r="AP458" i="4"/>
  <c r="AR458" i="4"/>
  <c r="C459" i="4"/>
  <c r="D459" i="4"/>
  <c r="E459" i="4"/>
  <c r="F459" i="4"/>
  <c r="G459" i="4"/>
  <c r="H459" i="4"/>
  <c r="I459" i="4"/>
  <c r="K459" i="4"/>
  <c r="L459" i="4"/>
  <c r="M459" i="4"/>
  <c r="N459" i="4"/>
  <c r="O459" i="4"/>
  <c r="AI459" i="4"/>
  <c r="AJ459" i="4"/>
  <c r="AK459" i="4"/>
  <c r="AL459" i="4"/>
  <c r="AM459" i="4"/>
  <c r="AN459" i="4"/>
  <c r="AO459" i="4"/>
  <c r="AP459" i="4"/>
  <c r="AR459" i="4"/>
  <c r="C460" i="4"/>
  <c r="D460" i="4"/>
  <c r="E460" i="4"/>
  <c r="F460" i="4"/>
  <c r="G460" i="4"/>
  <c r="H460" i="4"/>
  <c r="I460" i="4"/>
  <c r="K460" i="4"/>
  <c r="L460" i="4"/>
  <c r="M460" i="4"/>
  <c r="N460" i="4"/>
  <c r="O460" i="4"/>
  <c r="AI460" i="4"/>
  <c r="AJ460" i="4"/>
  <c r="AK460" i="4"/>
  <c r="AL460" i="4"/>
  <c r="AM460" i="4"/>
  <c r="AN460" i="4"/>
  <c r="AO460" i="4"/>
  <c r="AP460" i="4"/>
  <c r="AR460" i="4"/>
  <c r="C461" i="4"/>
  <c r="D461" i="4"/>
  <c r="E461" i="4"/>
  <c r="F461" i="4"/>
  <c r="G461" i="4"/>
  <c r="H461" i="4"/>
  <c r="I461" i="4"/>
  <c r="K461" i="4"/>
  <c r="L461" i="4"/>
  <c r="M461" i="4"/>
  <c r="N461" i="4"/>
  <c r="O461" i="4"/>
  <c r="AI461" i="4"/>
  <c r="AJ461" i="4"/>
  <c r="AK461" i="4"/>
  <c r="AL461" i="4"/>
  <c r="AM461" i="4"/>
  <c r="AN461" i="4"/>
  <c r="AO461" i="4"/>
  <c r="AP461" i="4"/>
  <c r="AR461" i="4"/>
  <c r="C462" i="4"/>
  <c r="D462" i="4"/>
  <c r="E462" i="4"/>
  <c r="F462" i="4"/>
  <c r="G462" i="4"/>
  <c r="H462" i="4"/>
  <c r="I462" i="4"/>
  <c r="K462" i="4"/>
  <c r="L462" i="4"/>
  <c r="M462" i="4"/>
  <c r="N462" i="4"/>
  <c r="O462" i="4"/>
  <c r="AI462" i="4"/>
  <c r="AJ462" i="4"/>
  <c r="AK462" i="4"/>
  <c r="AL462" i="4"/>
  <c r="AM462" i="4"/>
  <c r="AN462" i="4"/>
  <c r="AO462" i="4"/>
  <c r="AP462" i="4"/>
  <c r="AR462" i="4"/>
  <c r="C463" i="4"/>
  <c r="D463" i="4"/>
  <c r="E463" i="4"/>
  <c r="F463" i="4"/>
  <c r="G463" i="4"/>
  <c r="H463" i="4"/>
  <c r="I463" i="4"/>
  <c r="K463" i="4"/>
  <c r="L463" i="4"/>
  <c r="M463" i="4"/>
  <c r="N463" i="4"/>
  <c r="O463" i="4"/>
  <c r="AI463" i="4"/>
  <c r="AJ463" i="4"/>
  <c r="AK463" i="4"/>
  <c r="AL463" i="4"/>
  <c r="AM463" i="4"/>
  <c r="AN463" i="4"/>
  <c r="AO463" i="4"/>
  <c r="AP463" i="4"/>
  <c r="AR463" i="4"/>
  <c r="C464" i="4"/>
  <c r="D464" i="4"/>
  <c r="E464" i="4"/>
  <c r="F464" i="4"/>
  <c r="G464" i="4"/>
  <c r="H464" i="4"/>
  <c r="I464" i="4"/>
  <c r="K464" i="4"/>
  <c r="L464" i="4"/>
  <c r="M464" i="4"/>
  <c r="N464" i="4"/>
  <c r="O464" i="4"/>
  <c r="AI464" i="4"/>
  <c r="AJ464" i="4"/>
  <c r="AK464" i="4"/>
  <c r="AL464" i="4"/>
  <c r="AM464" i="4"/>
  <c r="AN464" i="4"/>
  <c r="AO464" i="4"/>
  <c r="AP464" i="4"/>
  <c r="AR464" i="4"/>
  <c r="C465" i="4"/>
  <c r="D465" i="4"/>
  <c r="E465" i="4"/>
  <c r="F465" i="4"/>
  <c r="G465" i="4"/>
  <c r="H465" i="4"/>
  <c r="I465" i="4"/>
  <c r="K465" i="4"/>
  <c r="L465" i="4"/>
  <c r="M465" i="4"/>
  <c r="N465" i="4"/>
  <c r="O465" i="4"/>
  <c r="AI465" i="4"/>
  <c r="AJ465" i="4"/>
  <c r="AK465" i="4"/>
  <c r="AL465" i="4"/>
  <c r="AM465" i="4"/>
  <c r="AN465" i="4"/>
  <c r="AO465" i="4"/>
  <c r="AP465" i="4"/>
  <c r="AR465" i="4"/>
  <c r="C466" i="4"/>
  <c r="D466" i="4"/>
  <c r="E466" i="4"/>
  <c r="F466" i="4"/>
  <c r="G466" i="4"/>
  <c r="H466" i="4"/>
  <c r="I466" i="4"/>
  <c r="K466" i="4"/>
  <c r="L466" i="4"/>
  <c r="M466" i="4"/>
  <c r="N466" i="4"/>
  <c r="O466" i="4"/>
  <c r="AI466" i="4"/>
  <c r="AJ466" i="4"/>
  <c r="AK466" i="4"/>
  <c r="AL466" i="4"/>
  <c r="AM466" i="4"/>
  <c r="AN466" i="4"/>
  <c r="AO466" i="4"/>
  <c r="AP466" i="4"/>
  <c r="AR466" i="4"/>
  <c r="C467" i="4"/>
  <c r="D467" i="4"/>
  <c r="E467" i="4"/>
  <c r="F467" i="4"/>
  <c r="G467" i="4"/>
  <c r="H467" i="4"/>
  <c r="I467" i="4"/>
  <c r="K467" i="4"/>
  <c r="L467" i="4"/>
  <c r="M467" i="4"/>
  <c r="N467" i="4"/>
  <c r="O467" i="4"/>
  <c r="AI467" i="4"/>
  <c r="AJ467" i="4"/>
  <c r="AK467" i="4"/>
  <c r="AL467" i="4"/>
  <c r="AM467" i="4"/>
  <c r="AN467" i="4"/>
  <c r="AO467" i="4"/>
  <c r="AP467" i="4"/>
  <c r="AR467" i="4"/>
  <c r="C468" i="4"/>
  <c r="D468" i="4"/>
  <c r="E468" i="4"/>
  <c r="F468" i="4"/>
  <c r="G468" i="4"/>
  <c r="H468" i="4"/>
  <c r="I468" i="4"/>
  <c r="K468" i="4"/>
  <c r="L468" i="4"/>
  <c r="M468" i="4"/>
  <c r="N468" i="4"/>
  <c r="O468" i="4"/>
  <c r="AI468" i="4"/>
  <c r="AJ468" i="4"/>
  <c r="AK468" i="4"/>
  <c r="AL468" i="4"/>
  <c r="AM468" i="4"/>
  <c r="AN468" i="4"/>
  <c r="AO468" i="4"/>
  <c r="AP468" i="4"/>
  <c r="AR468" i="4"/>
  <c r="C469" i="4"/>
  <c r="D469" i="4"/>
  <c r="E469" i="4"/>
  <c r="F469" i="4"/>
  <c r="G469" i="4"/>
  <c r="H469" i="4"/>
  <c r="I469" i="4"/>
  <c r="K469" i="4"/>
  <c r="L469" i="4"/>
  <c r="M469" i="4"/>
  <c r="N469" i="4"/>
  <c r="O469" i="4"/>
  <c r="AI469" i="4"/>
  <c r="AJ469" i="4"/>
  <c r="AK469" i="4"/>
  <c r="AL469" i="4"/>
  <c r="AM469" i="4"/>
  <c r="AN469" i="4"/>
  <c r="AO469" i="4"/>
  <c r="AP469" i="4"/>
  <c r="AR469" i="4"/>
  <c r="C470" i="4"/>
  <c r="D470" i="4"/>
  <c r="E470" i="4"/>
  <c r="F470" i="4"/>
  <c r="G470" i="4"/>
  <c r="H470" i="4"/>
  <c r="I470" i="4"/>
  <c r="K470" i="4"/>
  <c r="L470" i="4"/>
  <c r="M470" i="4"/>
  <c r="N470" i="4"/>
  <c r="O470" i="4"/>
  <c r="AI470" i="4"/>
  <c r="AJ470" i="4"/>
  <c r="AK470" i="4"/>
  <c r="AL470" i="4"/>
  <c r="AM470" i="4"/>
  <c r="AN470" i="4"/>
  <c r="AO470" i="4"/>
  <c r="AP470" i="4"/>
  <c r="AR470" i="4"/>
  <c r="C471" i="4"/>
  <c r="D471" i="4"/>
  <c r="E471" i="4"/>
  <c r="F471" i="4"/>
  <c r="G471" i="4"/>
  <c r="H471" i="4"/>
  <c r="I471" i="4"/>
  <c r="K471" i="4"/>
  <c r="L471" i="4"/>
  <c r="M471" i="4"/>
  <c r="N471" i="4"/>
  <c r="O471" i="4"/>
  <c r="AI471" i="4"/>
  <c r="AJ471" i="4"/>
  <c r="AK471" i="4"/>
  <c r="AL471" i="4"/>
  <c r="AM471" i="4"/>
  <c r="AN471" i="4"/>
  <c r="AO471" i="4"/>
  <c r="AP471" i="4"/>
  <c r="AR471" i="4"/>
  <c r="C473" i="4"/>
  <c r="D473" i="4"/>
  <c r="E473" i="4"/>
  <c r="F473" i="4"/>
  <c r="G473" i="4"/>
  <c r="H473" i="4"/>
  <c r="I473" i="4"/>
  <c r="K473" i="4"/>
  <c r="L473" i="4"/>
  <c r="M473" i="4"/>
  <c r="N473" i="4"/>
  <c r="O473" i="4"/>
  <c r="AI473" i="4"/>
  <c r="AJ473" i="4"/>
  <c r="AK473" i="4"/>
  <c r="AL473" i="4"/>
  <c r="AM473" i="4"/>
  <c r="AN473" i="4"/>
  <c r="AO473" i="4"/>
  <c r="AP473" i="4"/>
  <c r="AR473" i="4"/>
  <c r="C474" i="4"/>
  <c r="D474" i="4"/>
  <c r="E474" i="4"/>
  <c r="F474" i="4"/>
  <c r="G474" i="4"/>
  <c r="H474" i="4"/>
  <c r="I474" i="4"/>
  <c r="K474" i="4"/>
  <c r="L474" i="4"/>
  <c r="M474" i="4"/>
  <c r="N474" i="4"/>
  <c r="O474" i="4"/>
  <c r="AI474" i="4"/>
  <c r="AJ474" i="4"/>
  <c r="AK474" i="4"/>
  <c r="AL474" i="4"/>
  <c r="AM474" i="4"/>
  <c r="AN474" i="4"/>
  <c r="AO474" i="4"/>
  <c r="AP474" i="4"/>
  <c r="AR474" i="4"/>
  <c r="C475" i="4"/>
  <c r="D475" i="4"/>
  <c r="E475" i="4"/>
  <c r="F475" i="4"/>
  <c r="G475" i="4"/>
  <c r="H475" i="4"/>
  <c r="I475" i="4"/>
  <c r="K475" i="4"/>
  <c r="L475" i="4"/>
  <c r="M475" i="4"/>
  <c r="N475" i="4"/>
  <c r="O475" i="4"/>
  <c r="AI475" i="4"/>
  <c r="AJ475" i="4"/>
  <c r="AK475" i="4"/>
  <c r="AL475" i="4"/>
  <c r="AM475" i="4"/>
  <c r="AN475" i="4"/>
  <c r="AO475" i="4"/>
  <c r="AP475" i="4"/>
  <c r="AR475" i="4"/>
  <c r="C476" i="4"/>
  <c r="D476" i="4"/>
  <c r="E476" i="4"/>
  <c r="F476" i="4"/>
  <c r="G476" i="4"/>
  <c r="H476" i="4"/>
  <c r="I476" i="4"/>
  <c r="K476" i="4"/>
  <c r="L476" i="4"/>
  <c r="M476" i="4"/>
  <c r="N476" i="4"/>
  <c r="O476" i="4"/>
  <c r="AI476" i="4"/>
  <c r="AJ476" i="4"/>
  <c r="AK476" i="4"/>
  <c r="AL476" i="4"/>
  <c r="AM476" i="4"/>
  <c r="AN476" i="4"/>
  <c r="AO476" i="4"/>
  <c r="AP476" i="4"/>
  <c r="AR476" i="4"/>
  <c r="C477" i="4"/>
  <c r="D477" i="4"/>
  <c r="E477" i="4"/>
  <c r="F477" i="4"/>
  <c r="G477" i="4"/>
  <c r="H477" i="4"/>
  <c r="I477" i="4"/>
  <c r="K477" i="4"/>
  <c r="L477" i="4"/>
  <c r="M477" i="4"/>
  <c r="N477" i="4"/>
  <c r="O477" i="4"/>
  <c r="AI477" i="4"/>
  <c r="AJ477" i="4"/>
  <c r="AK477" i="4"/>
  <c r="AL477" i="4"/>
  <c r="AM477" i="4"/>
  <c r="AN477" i="4"/>
  <c r="AO477" i="4"/>
  <c r="AP477" i="4"/>
  <c r="AR477" i="4"/>
  <c r="C478" i="4"/>
  <c r="D478" i="4"/>
  <c r="E478" i="4"/>
  <c r="F478" i="4"/>
  <c r="G478" i="4"/>
  <c r="H478" i="4"/>
  <c r="I478" i="4"/>
  <c r="K478" i="4"/>
  <c r="L478" i="4"/>
  <c r="M478" i="4"/>
  <c r="N478" i="4"/>
  <c r="O478" i="4"/>
  <c r="AI478" i="4"/>
  <c r="AJ478" i="4"/>
  <c r="AK478" i="4"/>
  <c r="AL478" i="4"/>
  <c r="AM478" i="4"/>
  <c r="AN478" i="4"/>
  <c r="AO478" i="4"/>
  <c r="AP478" i="4"/>
  <c r="AR478" i="4"/>
  <c r="C479" i="4"/>
  <c r="D479" i="4"/>
  <c r="E479" i="4"/>
  <c r="F479" i="4"/>
  <c r="G479" i="4"/>
  <c r="H479" i="4"/>
  <c r="I479" i="4"/>
  <c r="K479" i="4"/>
  <c r="L479" i="4"/>
  <c r="M479" i="4"/>
  <c r="N479" i="4"/>
  <c r="O479" i="4"/>
  <c r="AI479" i="4"/>
  <c r="AJ479" i="4"/>
  <c r="AK479" i="4"/>
  <c r="AL479" i="4"/>
  <c r="AM479" i="4"/>
  <c r="AN479" i="4"/>
  <c r="AO479" i="4"/>
  <c r="AP479" i="4"/>
  <c r="AR479" i="4"/>
  <c r="C480" i="4"/>
  <c r="D480" i="4"/>
  <c r="E480" i="4"/>
  <c r="F480" i="4"/>
  <c r="G480" i="4"/>
  <c r="H480" i="4"/>
  <c r="I480" i="4"/>
  <c r="K480" i="4"/>
  <c r="L480" i="4"/>
  <c r="M480" i="4"/>
  <c r="N480" i="4"/>
  <c r="O480" i="4"/>
  <c r="AI480" i="4"/>
  <c r="AJ480" i="4"/>
  <c r="AK480" i="4"/>
  <c r="AL480" i="4"/>
  <c r="AM480" i="4"/>
  <c r="AN480" i="4"/>
  <c r="AO480" i="4"/>
  <c r="AP480" i="4"/>
  <c r="AR480" i="4"/>
  <c r="C481" i="4"/>
  <c r="D481" i="4"/>
  <c r="E481" i="4"/>
  <c r="F481" i="4"/>
  <c r="G481" i="4"/>
  <c r="H481" i="4"/>
  <c r="I481" i="4"/>
  <c r="K481" i="4"/>
  <c r="L481" i="4"/>
  <c r="M481" i="4"/>
  <c r="N481" i="4"/>
  <c r="O481" i="4"/>
  <c r="AI481" i="4"/>
  <c r="AJ481" i="4"/>
  <c r="AK481" i="4"/>
  <c r="AL481" i="4"/>
  <c r="AM481" i="4"/>
  <c r="AN481" i="4"/>
  <c r="AO481" i="4"/>
  <c r="AP481" i="4"/>
  <c r="AR481" i="4"/>
  <c r="C482" i="4"/>
  <c r="D482" i="4"/>
  <c r="E482" i="4"/>
  <c r="F482" i="4"/>
  <c r="G482" i="4"/>
  <c r="H482" i="4"/>
  <c r="I482" i="4"/>
  <c r="K482" i="4"/>
  <c r="L482" i="4"/>
  <c r="M482" i="4"/>
  <c r="N482" i="4"/>
  <c r="O482" i="4"/>
  <c r="AI482" i="4"/>
  <c r="AJ482" i="4"/>
  <c r="AK482" i="4"/>
  <c r="AL482" i="4"/>
  <c r="AM482" i="4"/>
  <c r="AN482" i="4"/>
  <c r="AO482" i="4"/>
  <c r="AP482" i="4"/>
  <c r="AR482" i="4"/>
  <c r="C483" i="4"/>
  <c r="D483" i="4"/>
  <c r="E483" i="4"/>
  <c r="F483" i="4"/>
  <c r="G483" i="4"/>
  <c r="H483" i="4"/>
  <c r="I483" i="4"/>
  <c r="K483" i="4"/>
  <c r="L483" i="4"/>
  <c r="M483" i="4"/>
  <c r="N483" i="4"/>
  <c r="O483" i="4"/>
  <c r="AI483" i="4"/>
  <c r="AJ483" i="4"/>
  <c r="AK483" i="4"/>
  <c r="AL483" i="4"/>
  <c r="AM483" i="4"/>
  <c r="AN483" i="4"/>
  <c r="AO483" i="4"/>
  <c r="AP483" i="4"/>
  <c r="AR483" i="4"/>
  <c r="C484" i="4"/>
  <c r="D484" i="4"/>
  <c r="E484" i="4"/>
  <c r="F484" i="4"/>
  <c r="G484" i="4"/>
  <c r="H484" i="4"/>
  <c r="I484" i="4"/>
  <c r="K484" i="4"/>
  <c r="L484" i="4"/>
  <c r="M484" i="4"/>
  <c r="N484" i="4"/>
  <c r="O484" i="4"/>
  <c r="AI484" i="4"/>
  <c r="AJ484" i="4"/>
  <c r="AK484" i="4"/>
  <c r="AL484" i="4"/>
  <c r="AM484" i="4"/>
  <c r="AN484" i="4"/>
  <c r="AO484" i="4"/>
  <c r="AP484" i="4"/>
  <c r="AR484" i="4"/>
  <c r="C485" i="4"/>
  <c r="D485" i="4"/>
  <c r="E485" i="4"/>
  <c r="F485" i="4"/>
  <c r="G485" i="4"/>
  <c r="H485" i="4"/>
  <c r="I485" i="4"/>
  <c r="K485" i="4"/>
  <c r="L485" i="4"/>
  <c r="M485" i="4"/>
  <c r="N485" i="4"/>
  <c r="O485" i="4"/>
  <c r="AI485" i="4"/>
  <c r="AJ485" i="4"/>
  <c r="AK485" i="4"/>
  <c r="AL485" i="4"/>
  <c r="AM485" i="4"/>
  <c r="AN485" i="4"/>
  <c r="AO485" i="4"/>
  <c r="AP485" i="4"/>
  <c r="AR485" i="4"/>
  <c r="C486" i="4"/>
  <c r="D486" i="4"/>
  <c r="E486" i="4"/>
  <c r="F486" i="4"/>
  <c r="G486" i="4"/>
  <c r="H486" i="4"/>
  <c r="I486" i="4"/>
  <c r="K486" i="4"/>
  <c r="L486" i="4"/>
  <c r="M486" i="4"/>
  <c r="N486" i="4"/>
  <c r="O486" i="4"/>
  <c r="AI486" i="4"/>
  <c r="AJ486" i="4"/>
  <c r="AK486" i="4"/>
  <c r="AL486" i="4"/>
  <c r="AM486" i="4"/>
  <c r="AN486" i="4"/>
  <c r="AO486" i="4"/>
  <c r="AP486" i="4"/>
  <c r="AR486" i="4"/>
  <c r="C487" i="4"/>
  <c r="D487" i="4"/>
  <c r="E487" i="4"/>
  <c r="F487" i="4"/>
  <c r="G487" i="4"/>
  <c r="H487" i="4"/>
  <c r="I487" i="4"/>
  <c r="K487" i="4"/>
  <c r="L487" i="4"/>
  <c r="M487" i="4"/>
  <c r="N487" i="4"/>
  <c r="O487" i="4"/>
  <c r="AI487" i="4"/>
  <c r="AJ487" i="4"/>
  <c r="AK487" i="4"/>
  <c r="AL487" i="4"/>
  <c r="AM487" i="4"/>
  <c r="AN487" i="4"/>
  <c r="AO487" i="4"/>
  <c r="AP487" i="4"/>
  <c r="AR487" i="4"/>
  <c r="C488" i="4"/>
  <c r="D488" i="4"/>
  <c r="E488" i="4"/>
  <c r="F488" i="4"/>
  <c r="G488" i="4"/>
  <c r="H488" i="4"/>
  <c r="I488" i="4"/>
  <c r="K488" i="4"/>
  <c r="L488" i="4"/>
  <c r="M488" i="4"/>
  <c r="N488" i="4"/>
  <c r="O488" i="4"/>
  <c r="AI488" i="4"/>
  <c r="AJ488" i="4"/>
  <c r="AK488" i="4"/>
  <c r="AL488" i="4"/>
  <c r="AM488" i="4"/>
  <c r="AN488" i="4"/>
  <c r="AO488" i="4"/>
  <c r="AP488" i="4"/>
  <c r="AR488" i="4"/>
  <c r="C489" i="4"/>
  <c r="D489" i="4"/>
  <c r="E489" i="4"/>
  <c r="F489" i="4"/>
  <c r="G489" i="4"/>
  <c r="H489" i="4"/>
  <c r="I489" i="4"/>
  <c r="K489" i="4"/>
  <c r="L489" i="4"/>
  <c r="M489" i="4"/>
  <c r="N489" i="4"/>
  <c r="O489" i="4"/>
  <c r="AI489" i="4"/>
  <c r="AJ489" i="4"/>
  <c r="AK489" i="4"/>
  <c r="AL489" i="4"/>
  <c r="AM489" i="4"/>
  <c r="AN489" i="4"/>
  <c r="AO489" i="4"/>
  <c r="AP489" i="4"/>
  <c r="AR489" i="4"/>
  <c r="C490" i="4"/>
  <c r="D490" i="4"/>
  <c r="E490" i="4"/>
  <c r="F490" i="4"/>
  <c r="G490" i="4"/>
  <c r="H490" i="4"/>
  <c r="I490" i="4"/>
  <c r="K490" i="4"/>
  <c r="L490" i="4"/>
  <c r="M490" i="4"/>
  <c r="N490" i="4"/>
  <c r="O490" i="4"/>
  <c r="AI490" i="4"/>
  <c r="AJ490" i="4"/>
  <c r="AK490" i="4"/>
  <c r="AL490" i="4"/>
  <c r="AM490" i="4"/>
  <c r="AN490" i="4"/>
  <c r="AO490" i="4"/>
  <c r="AP490" i="4"/>
  <c r="AR490" i="4"/>
  <c r="C491" i="4"/>
  <c r="D491" i="4"/>
  <c r="E491" i="4"/>
  <c r="F491" i="4"/>
  <c r="G491" i="4"/>
  <c r="H491" i="4"/>
  <c r="I491" i="4"/>
  <c r="K491" i="4"/>
  <c r="L491" i="4"/>
  <c r="M491" i="4"/>
  <c r="N491" i="4"/>
  <c r="O491" i="4"/>
  <c r="AI491" i="4"/>
  <c r="AJ491" i="4"/>
  <c r="AK491" i="4"/>
  <c r="AL491" i="4"/>
  <c r="AM491" i="4"/>
  <c r="AN491" i="4"/>
  <c r="AO491" i="4"/>
  <c r="AP491" i="4"/>
  <c r="AR491" i="4"/>
  <c r="C492" i="4"/>
  <c r="D492" i="4"/>
  <c r="E492" i="4"/>
  <c r="F492" i="4"/>
  <c r="G492" i="4"/>
  <c r="H492" i="4"/>
  <c r="I492" i="4"/>
  <c r="K492" i="4"/>
  <c r="L492" i="4"/>
  <c r="M492" i="4"/>
  <c r="N492" i="4"/>
  <c r="O492" i="4"/>
  <c r="AI492" i="4"/>
  <c r="AJ492" i="4"/>
  <c r="AK492" i="4"/>
  <c r="AL492" i="4"/>
  <c r="AM492" i="4"/>
  <c r="AN492" i="4"/>
  <c r="AO492" i="4"/>
  <c r="AP492" i="4"/>
  <c r="AR492" i="4"/>
  <c r="C493" i="4"/>
  <c r="D493" i="4"/>
  <c r="E493" i="4"/>
  <c r="F493" i="4"/>
  <c r="G493" i="4"/>
  <c r="H493" i="4"/>
  <c r="I493" i="4"/>
  <c r="K493" i="4"/>
  <c r="L493" i="4"/>
  <c r="M493" i="4"/>
  <c r="N493" i="4"/>
  <c r="O493" i="4"/>
  <c r="AI493" i="4"/>
  <c r="AJ493" i="4"/>
  <c r="AK493" i="4"/>
  <c r="AL493" i="4"/>
  <c r="AM493" i="4"/>
  <c r="AN493" i="4"/>
  <c r="AO493" i="4"/>
  <c r="AP493" i="4"/>
  <c r="AR493" i="4"/>
  <c r="C494" i="4"/>
  <c r="D494" i="4"/>
  <c r="E494" i="4"/>
  <c r="F494" i="4"/>
  <c r="G494" i="4"/>
  <c r="H494" i="4"/>
  <c r="I494" i="4"/>
  <c r="K494" i="4"/>
  <c r="L494" i="4"/>
  <c r="M494" i="4"/>
  <c r="N494" i="4"/>
  <c r="O494" i="4"/>
  <c r="AI494" i="4"/>
  <c r="AJ494" i="4"/>
  <c r="AK494" i="4"/>
  <c r="AL494" i="4"/>
  <c r="AM494" i="4"/>
  <c r="AN494" i="4"/>
  <c r="AO494" i="4"/>
  <c r="AP494" i="4"/>
  <c r="AR494" i="4"/>
  <c r="C495" i="4"/>
  <c r="D495" i="4"/>
  <c r="E495" i="4"/>
  <c r="F495" i="4"/>
  <c r="G495" i="4"/>
  <c r="H495" i="4"/>
  <c r="I495" i="4"/>
  <c r="K495" i="4"/>
  <c r="L495" i="4"/>
  <c r="M495" i="4"/>
  <c r="N495" i="4"/>
  <c r="O495" i="4"/>
  <c r="AI495" i="4"/>
  <c r="AJ495" i="4"/>
  <c r="AK495" i="4"/>
  <c r="AL495" i="4"/>
  <c r="AM495" i="4"/>
  <c r="AN495" i="4"/>
  <c r="AO495" i="4"/>
  <c r="AP495" i="4"/>
  <c r="AR495" i="4"/>
  <c r="C496" i="4"/>
  <c r="D496" i="4"/>
  <c r="E496" i="4"/>
  <c r="F496" i="4"/>
  <c r="G496" i="4"/>
  <c r="H496" i="4"/>
  <c r="I496" i="4"/>
  <c r="K496" i="4"/>
  <c r="L496" i="4"/>
  <c r="M496" i="4"/>
  <c r="N496" i="4"/>
  <c r="O496" i="4"/>
  <c r="AI496" i="4"/>
  <c r="AJ496" i="4"/>
  <c r="AK496" i="4"/>
  <c r="AL496" i="4"/>
  <c r="AM496" i="4"/>
  <c r="AN496" i="4"/>
  <c r="AO496" i="4"/>
  <c r="AP496" i="4"/>
  <c r="AR496" i="4"/>
  <c r="C497" i="4"/>
  <c r="D497" i="4"/>
  <c r="E497" i="4"/>
  <c r="F497" i="4"/>
  <c r="G497" i="4"/>
  <c r="H497" i="4"/>
  <c r="I497" i="4"/>
  <c r="K497" i="4"/>
  <c r="L497" i="4"/>
  <c r="M497" i="4"/>
  <c r="N497" i="4"/>
  <c r="O497" i="4"/>
  <c r="AI497" i="4"/>
  <c r="AJ497" i="4"/>
  <c r="AK497" i="4"/>
  <c r="AL497" i="4"/>
  <c r="AM497" i="4"/>
  <c r="AN497" i="4"/>
  <c r="AO497" i="4"/>
  <c r="AP497" i="4"/>
  <c r="AR497" i="4"/>
  <c r="C498" i="4"/>
  <c r="D498" i="4"/>
  <c r="E498" i="4"/>
  <c r="F498" i="4"/>
  <c r="G498" i="4"/>
  <c r="H498" i="4"/>
  <c r="I498" i="4"/>
  <c r="K498" i="4"/>
  <c r="L498" i="4"/>
  <c r="M498" i="4"/>
  <c r="N498" i="4"/>
  <c r="O498" i="4"/>
  <c r="AI498" i="4"/>
  <c r="AJ498" i="4"/>
  <c r="AK498" i="4"/>
  <c r="AL498" i="4"/>
  <c r="AM498" i="4"/>
  <c r="AN498" i="4"/>
  <c r="AO498" i="4"/>
  <c r="AP498" i="4"/>
  <c r="AR498" i="4"/>
  <c r="C499" i="4"/>
  <c r="D499" i="4"/>
  <c r="E499" i="4"/>
  <c r="F499" i="4"/>
  <c r="G499" i="4"/>
  <c r="H499" i="4"/>
  <c r="I499" i="4"/>
  <c r="K499" i="4"/>
  <c r="L499" i="4"/>
  <c r="M499" i="4"/>
  <c r="N499" i="4"/>
  <c r="O499" i="4"/>
  <c r="AI499" i="4"/>
  <c r="AJ499" i="4"/>
  <c r="AK499" i="4"/>
  <c r="AL499" i="4"/>
  <c r="AM499" i="4"/>
  <c r="AN499" i="4"/>
  <c r="AO499" i="4"/>
  <c r="AP499" i="4"/>
  <c r="AR499" i="4"/>
  <c r="C500" i="4"/>
  <c r="D500" i="4"/>
  <c r="E500" i="4"/>
  <c r="F500" i="4"/>
  <c r="G500" i="4"/>
  <c r="H500" i="4"/>
  <c r="I500" i="4"/>
  <c r="K500" i="4"/>
  <c r="L500" i="4"/>
  <c r="M500" i="4"/>
  <c r="N500" i="4"/>
  <c r="O500" i="4"/>
  <c r="AI500" i="4"/>
  <c r="AJ500" i="4"/>
  <c r="AK500" i="4"/>
  <c r="AL500" i="4"/>
  <c r="AM500" i="4"/>
  <c r="AN500" i="4"/>
  <c r="AO500" i="4"/>
  <c r="AP500" i="4"/>
  <c r="AR500" i="4"/>
  <c r="C501" i="4"/>
  <c r="D501" i="4"/>
  <c r="E501" i="4"/>
  <c r="F501" i="4"/>
  <c r="G501" i="4"/>
  <c r="H501" i="4"/>
  <c r="I501" i="4"/>
  <c r="K501" i="4"/>
  <c r="L501" i="4"/>
  <c r="M501" i="4"/>
  <c r="N501" i="4"/>
  <c r="O501" i="4"/>
  <c r="AI501" i="4"/>
  <c r="AJ501" i="4"/>
  <c r="AK501" i="4"/>
  <c r="AL501" i="4"/>
  <c r="AM501" i="4"/>
  <c r="AN501" i="4"/>
  <c r="AO501" i="4"/>
  <c r="AP501" i="4"/>
  <c r="AR501" i="4"/>
  <c r="C502" i="4"/>
  <c r="D502" i="4"/>
  <c r="E502" i="4"/>
  <c r="F502" i="4"/>
  <c r="G502" i="4"/>
  <c r="H502" i="4"/>
  <c r="I502" i="4"/>
  <c r="K502" i="4"/>
  <c r="L502" i="4"/>
  <c r="M502" i="4"/>
  <c r="N502" i="4"/>
  <c r="O502" i="4"/>
  <c r="AI502" i="4"/>
  <c r="AJ502" i="4"/>
  <c r="AK502" i="4"/>
  <c r="AL502" i="4"/>
  <c r="AM502" i="4"/>
  <c r="AN502" i="4"/>
  <c r="AO502" i="4"/>
  <c r="AP502" i="4"/>
  <c r="AR502" i="4"/>
  <c r="C503" i="4"/>
  <c r="D503" i="4"/>
  <c r="E503" i="4"/>
  <c r="F503" i="4"/>
  <c r="G503" i="4"/>
  <c r="H503" i="4"/>
  <c r="I503" i="4"/>
  <c r="K503" i="4"/>
  <c r="L503" i="4"/>
  <c r="M503" i="4"/>
  <c r="N503" i="4"/>
  <c r="O503" i="4"/>
  <c r="AI503" i="4"/>
  <c r="AJ503" i="4"/>
  <c r="AK503" i="4"/>
  <c r="AL503" i="4"/>
  <c r="AM503" i="4"/>
  <c r="AN503" i="4"/>
  <c r="AO503" i="4"/>
  <c r="AP503" i="4"/>
  <c r="AR503" i="4"/>
  <c r="C504" i="4"/>
  <c r="D504" i="4"/>
  <c r="E504" i="4"/>
  <c r="F504" i="4"/>
  <c r="G504" i="4"/>
  <c r="H504" i="4"/>
  <c r="I504" i="4"/>
  <c r="K504" i="4"/>
  <c r="L504" i="4"/>
  <c r="M504" i="4"/>
  <c r="N504" i="4"/>
  <c r="O504" i="4"/>
  <c r="AI504" i="4"/>
  <c r="AJ504" i="4"/>
  <c r="AK504" i="4"/>
  <c r="AL504" i="4"/>
  <c r="AM504" i="4"/>
  <c r="AN504" i="4"/>
  <c r="AO504" i="4"/>
  <c r="AP504" i="4"/>
  <c r="AR504" i="4"/>
  <c r="C505" i="4"/>
  <c r="D505" i="4"/>
  <c r="E505" i="4"/>
  <c r="F505" i="4"/>
  <c r="G505" i="4"/>
  <c r="H505" i="4"/>
  <c r="I505" i="4"/>
  <c r="K505" i="4"/>
  <c r="L505" i="4"/>
  <c r="M505" i="4"/>
  <c r="N505" i="4"/>
  <c r="O505" i="4"/>
  <c r="AI505" i="4"/>
  <c r="AJ505" i="4"/>
  <c r="AK505" i="4"/>
  <c r="AL505" i="4"/>
  <c r="AM505" i="4"/>
  <c r="AN505" i="4"/>
  <c r="AO505" i="4"/>
  <c r="AP505" i="4"/>
  <c r="AR505" i="4"/>
  <c r="C506" i="4"/>
  <c r="D506" i="4"/>
  <c r="E506" i="4"/>
  <c r="F506" i="4"/>
  <c r="G506" i="4"/>
  <c r="H506" i="4"/>
  <c r="I506" i="4"/>
  <c r="K506" i="4"/>
  <c r="L506" i="4"/>
  <c r="M506" i="4"/>
  <c r="N506" i="4"/>
  <c r="O506" i="4"/>
  <c r="AI506" i="4"/>
  <c r="AJ506" i="4"/>
  <c r="AK506" i="4"/>
  <c r="AL506" i="4"/>
  <c r="AM506" i="4"/>
  <c r="AN506" i="4"/>
  <c r="AO506" i="4"/>
  <c r="AP506" i="4"/>
  <c r="AR506" i="4"/>
  <c r="C507" i="4"/>
  <c r="D507" i="4"/>
  <c r="E507" i="4"/>
  <c r="F507" i="4"/>
  <c r="G507" i="4"/>
  <c r="H507" i="4"/>
  <c r="I507" i="4"/>
  <c r="K507" i="4"/>
  <c r="L507" i="4"/>
  <c r="M507" i="4"/>
  <c r="N507" i="4"/>
  <c r="O507" i="4"/>
  <c r="AI507" i="4"/>
  <c r="AJ507" i="4"/>
  <c r="AK507" i="4"/>
  <c r="AL507" i="4"/>
  <c r="AM507" i="4"/>
  <c r="AN507" i="4"/>
  <c r="AO507" i="4"/>
  <c r="AP507" i="4"/>
  <c r="AR507" i="4"/>
  <c r="C508" i="4"/>
  <c r="D508" i="4"/>
  <c r="E508" i="4"/>
  <c r="F508" i="4"/>
  <c r="G508" i="4"/>
  <c r="H508" i="4"/>
  <c r="I508" i="4"/>
  <c r="K508" i="4"/>
  <c r="L508" i="4"/>
  <c r="M508" i="4"/>
  <c r="N508" i="4"/>
  <c r="O508" i="4"/>
  <c r="AI508" i="4"/>
  <c r="AJ508" i="4"/>
  <c r="AK508" i="4"/>
  <c r="AL508" i="4"/>
  <c r="AM508" i="4"/>
  <c r="AN508" i="4"/>
  <c r="AO508" i="4"/>
  <c r="AP508" i="4"/>
  <c r="AR508" i="4"/>
  <c r="C509" i="4"/>
  <c r="D509" i="4"/>
  <c r="E509" i="4"/>
  <c r="F509" i="4"/>
  <c r="G509" i="4"/>
  <c r="H509" i="4"/>
  <c r="I509" i="4"/>
  <c r="K509" i="4"/>
  <c r="L509" i="4"/>
  <c r="M509" i="4"/>
  <c r="N509" i="4"/>
  <c r="O509" i="4"/>
  <c r="AI509" i="4"/>
  <c r="AJ509" i="4"/>
  <c r="AK509" i="4"/>
  <c r="AL509" i="4"/>
  <c r="AM509" i="4"/>
  <c r="AN509" i="4"/>
  <c r="AO509" i="4"/>
  <c r="AP509" i="4"/>
  <c r="AR509" i="4"/>
  <c r="C510" i="4"/>
  <c r="D510" i="4"/>
  <c r="E510" i="4"/>
  <c r="F510" i="4"/>
  <c r="G510" i="4"/>
  <c r="H510" i="4"/>
  <c r="I510" i="4"/>
  <c r="K510" i="4"/>
  <c r="L510" i="4"/>
  <c r="M510" i="4"/>
  <c r="N510" i="4"/>
  <c r="O510" i="4"/>
  <c r="AI510" i="4"/>
  <c r="AJ510" i="4"/>
  <c r="AK510" i="4"/>
  <c r="AL510" i="4"/>
  <c r="AM510" i="4"/>
  <c r="AN510" i="4"/>
  <c r="AO510" i="4"/>
  <c r="AP510" i="4"/>
  <c r="AR510" i="4"/>
  <c r="C511" i="4"/>
  <c r="D511" i="4"/>
  <c r="E511" i="4"/>
  <c r="F511" i="4"/>
  <c r="G511" i="4"/>
  <c r="H511" i="4"/>
  <c r="I511" i="4"/>
  <c r="K511" i="4"/>
  <c r="L511" i="4"/>
  <c r="M511" i="4"/>
  <c r="N511" i="4"/>
  <c r="O511" i="4"/>
  <c r="AI511" i="4"/>
  <c r="AJ511" i="4"/>
  <c r="AK511" i="4"/>
  <c r="AL511" i="4"/>
  <c r="AM511" i="4"/>
  <c r="AN511" i="4"/>
  <c r="AO511" i="4"/>
  <c r="AP511" i="4"/>
  <c r="AR511" i="4"/>
  <c r="C512" i="4"/>
  <c r="D512" i="4"/>
  <c r="E512" i="4"/>
  <c r="F512" i="4"/>
  <c r="G512" i="4"/>
  <c r="H512" i="4"/>
  <c r="I512" i="4"/>
  <c r="K512" i="4"/>
  <c r="L512" i="4"/>
  <c r="M512" i="4"/>
  <c r="N512" i="4"/>
  <c r="O512" i="4"/>
  <c r="AI512" i="4"/>
  <c r="AJ512" i="4"/>
  <c r="AK512" i="4"/>
  <c r="AL512" i="4"/>
  <c r="AM512" i="4"/>
  <c r="AN512" i="4"/>
  <c r="AO512" i="4"/>
  <c r="AP512" i="4"/>
  <c r="AR512" i="4"/>
  <c r="C513" i="4"/>
  <c r="D513" i="4"/>
  <c r="E513" i="4"/>
  <c r="F513" i="4"/>
  <c r="G513" i="4"/>
  <c r="H513" i="4"/>
  <c r="I513" i="4"/>
  <c r="K513" i="4"/>
  <c r="L513" i="4"/>
  <c r="M513" i="4"/>
  <c r="N513" i="4"/>
  <c r="O513" i="4"/>
  <c r="AI513" i="4"/>
  <c r="AJ513" i="4"/>
  <c r="AK513" i="4"/>
  <c r="AL513" i="4"/>
  <c r="AM513" i="4"/>
  <c r="AN513" i="4"/>
  <c r="AO513" i="4"/>
  <c r="AP513" i="4"/>
  <c r="AR513" i="4"/>
  <c r="C514" i="4"/>
  <c r="D514" i="4"/>
  <c r="E514" i="4"/>
  <c r="F514" i="4"/>
  <c r="G514" i="4"/>
  <c r="H514" i="4"/>
  <c r="I514" i="4"/>
  <c r="K514" i="4"/>
  <c r="L514" i="4"/>
  <c r="M514" i="4"/>
  <c r="N514" i="4"/>
  <c r="O514" i="4"/>
  <c r="AI514" i="4"/>
  <c r="AJ514" i="4"/>
  <c r="AK514" i="4"/>
  <c r="AL514" i="4"/>
  <c r="AM514" i="4"/>
  <c r="AN514" i="4"/>
  <c r="AO514" i="4"/>
  <c r="AP514" i="4"/>
  <c r="AR514" i="4"/>
  <c r="C515" i="4"/>
  <c r="D515" i="4"/>
  <c r="E515" i="4"/>
  <c r="F515" i="4"/>
  <c r="G515" i="4"/>
  <c r="H515" i="4"/>
  <c r="I515" i="4"/>
  <c r="K515" i="4"/>
  <c r="L515" i="4"/>
  <c r="M515" i="4"/>
  <c r="N515" i="4"/>
  <c r="O515" i="4"/>
  <c r="AI515" i="4"/>
  <c r="AJ515" i="4"/>
  <c r="AK515" i="4"/>
  <c r="AL515" i="4"/>
  <c r="AM515" i="4"/>
  <c r="AN515" i="4"/>
  <c r="AO515" i="4"/>
  <c r="AP515" i="4"/>
  <c r="AR515" i="4"/>
  <c r="C516" i="4"/>
  <c r="D516" i="4"/>
  <c r="E516" i="4"/>
  <c r="F516" i="4"/>
  <c r="G516" i="4"/>
  <c r="H516" i="4"/>
  <c r="I516" i="4"/>
  <c r="K516" i="4"/>
  <c r="L516" i="4"/>
  <c r="M516" i="4"/>
  <c r="N516" i="4"/>
  <c r="O516" i="4"/>
  <c r="AI516" i="4"/>
  <c r="AJ516" i="4"/>
  <c r="AK516" i="4"/>
  <c r="AL516" i="4"/>
  <c r="AM516" i="4"/>
  <c r="AN516" i="4"/>
  <c r="AO516" i="4"/>
  <c r="AP516" i="4"/>
  <c r="AR516" i="4"/>
  <c r="C517" i="4"/>
  <c r="D517" i="4"/>
  <c r="E517" i="4"/>
  <c r="F517" i="4"/>
  <c r="G517" i="4"/>
  <c r="H517" i="4"/>
  <c r="I517" i="4"/>
  <c r="K517" i="4"/>
  <c r="L517" i="4"/>
  <c r="M517" i="4"/>
  <c r="N517" i="4"/>
  <c r="O517" i="4"/>
  <c r="AI517" i="4"/>
  <c r="AJ517" i="4"/>
  <c r="AK517" i="4"/>
  <c r="AL517" i="4"/>
  <c r="AM517" i="4"/>
  <c r="AN517" i="4"/>
  <c r="AO517" i="4"/>
  <c r="AP517" i="4"/>
  <c r="AR517" i="4"/>
  <c r="C518" i="4"/>
  <c r="D518" i="4"/>
  <c r="E518" i="4"/>
  <c r="F518" i="4"/>
  <c r="G518" i="4"/>
  <c r="H518" i="4"/>
  <c r="I518" i="4"/>
  <c r="K518" i="4"/>
  <c r="L518" i="4"/>
  <c r="M518" i="4"/>
  <c r="N518" i="4"/>
  <c r="O518" i="4"/>
  <c r="AI518" i="4"/>
  <c r="AJ518" i="4"/>
  <c r="AK518" i="4"/>
  <c r="AL518" i="4"/>
  <c r="AM518" i="4"/>
  <c r="AN518" i="4"/>
  <c r="AO518" i="4"/>
  <c r="AP518" i="4"/>
  <c r="AR518" i="4"/>
  <c r="C519" i="4"/>
  <c r="D519" i="4"/>
  <c r="E519" i="4"/>
  <c r="F519" i="4"/>
  <c r="G519" i="4"/>
  <c r="H519" i="4"/>
  <c r="I519" i="4"/>
  <c r="K519" i="4"/>
  <c r="L519" i="4"/>
  <c r="M519" i="4"/>
  <c r="N519" i="4"/>
  <c r="O519" i="4"/>
  <c r="AI519" i="4"/>
  <c r="AJ519" i="4"/>
  <c r="AK519" i="4"/>
  <c r="AL519" i="4"/>
  <c r="AM519" i="4"/>
  <c r="AN519" i="4"/>
  <c r="AO519" i="4"/>
  <c r="AP519" i="4"/>
  <c r="AR519" i="4"/>
  <c r="C520" i="4"/>
  <c r="D520" i="4"/>
  <c r="E520" i="4"/>
  <c r="F520" i="4"/>
  <c r="G520" i="4"/>
  <c r="H520" i="4"/>
  <c r="I520" i="4"/>
  <c r="K520" i="4"/>
  <c r="L520" i="4"/>
  <c r="M520" i="4"/>
  <c r="N520" i="4"/>
  <c r="O520" i="4"/>
  <c r="AI520" i="4"/>
  <c r="AJ520" i="4"/>
  <c r="AK520" i="4"/>
  <c r="AL520" i="4"/>
  <c r="AM520" i="4"/>
  <c r="AN520" i="4"/>
  <c r="AO520" i="4"/>
  <c r="AP520" i="4"/>
  <c r="AR520" i="4"/>
  <c r="C521" i="4"/>
  <c r="D521" i="4"/>
  <c r="E521" i="4"/>
  <c r="F521" i="4"/>
  <c r="G521" i="4"/>
  <c r="H521" i="4"/>
  <c r="I521" i="4"/>
  <c r="K521" i="4"/>
  <c r="L521" i="4"/>
  <c r="M521" i="4"/>
  <c r="N521" i="4"/>
  <c r="O521" i="4"/>
  <c r="AI521" i="4"/>
  <c r="AJ521" i="4"/>
  <c r="AK521" i="4"/>
  <c r="AL521" i="4"/>
  <c r="AM521" i="4"/>
  <c r="AN521" i="4"/>
  <c r="AO521" i="4"/>
  <c r="AP521" i="4"/>
  <c r="AR521" i="4"/>
  <c r="C522" i="4"/>
  <c r="D522" i="4"/>
  <c r="E522" i="4"/>
  <c r="F522" i="4"/>
  <c r="G522" i="4"/>
  <c r="H522" i="4"/>
  <c r="I522" i="4"/>
  <c r="K522" i="4"/>
  <c r="L522" i="4"/>
  <c r="M522" i="4"/>
  <c r="N522" i="4"/>
  <c r="O522" i="4"/>
  <c r="AI522" i="4"/>
  <c r="AJ522" i="4"/>
  <c r="AK522" i="4"/>
  <c r="AL522" i="4"/>
  <c r="AM522" i="4"/>
  <c r="AN522" i="4"/>
  <c r="AO522" i="4"/>
  <c r="AP522" i="4"/>
  <c r="AR522" i="4"/>
  <c r="C523" i="4"/>
  <c r="D523" i="4"/>
  <c r="E523" i="4"/>
  <c r="F523" i="4"/>
  <c r="G523" i="4"/>
  <c r="H523" i="4"/>
  <c r="I523" i="4"/>
  <c r="K523" i="4"/>
  <c r="L523" i="4"/>
  <c r="M523" i="4"/>
  <c r="N523" i="4"/>
  <c r="O523" i="4"/>
  <c r="AI523" i="4"/>
  <c r="AJ523" i="4"/>
  <c r="AK523" i="4"/>
  <c r="AL523" i="4"/>
  <c r="AM523" i="4"/>
  <c r="AN523" i="4"/>
  <c r="AO523" i="4"/>
  <c r="AP523" i="4"/>
  <c r="AR523" i="4"/>
  <c r="C524" i="4"/>
  <c r="D524" i="4"/>
  <c r="E524" i="4"/>
  <c r="F524" i="4"/>
  <c r="G524" i="4"/>
  <c r="H524" i="4"/>
  <c r="I524" i="4"/>
  <c r="K524" i="4"/>
  <c r="L524" i="4"/>
  <c r="M524" i="4"/>
  <c r="N524" i="4"/>
  <c r="O524" i="4"/>
  <c r="AI524" i="4"/>
  <c r="AJ524" i="4"/>
  <c r="AK524" i="4"/>
  <c r="AL524" i="4"/>
  <c r="AM524" i="4"/>
  <c r="AN524" i="4"/>
  <c r="AO524" i="4"/>
  <c r="AP524" i="4"/>
  <c r="AR524" i="4"/>
  <c r="C525" i="4"/>
  <c r="D525" i="4"/>
  <c r="E525" i="4"/>
  <c r="F525" i="4"/>
  <c r="G525" i="4"/>
  <c r="H525" i="4"/>
  <c r="I525" i="4"/>
  <c r="K525" i="4"/>
  <c r="L525" i="4"/>
  <c r="M525" i="4"/>
  <c r="N525" i="4"/>
  <c r="O525" i="4"/>
  <c r="AI525" i="4"/>
  <c r="AJ525" i="4"/>
  <c r="AK525" i="4"/>
  <c r="AL525" i="4"/>
  <c r="AM525" i="4"/>
  <c r="AN525" i="4"/>
  <c r="AO525" i="4"/>
  <c r="AP525" i="4"/>
  <c r="AR525" i="4"/>
  <c r="C526" i="4"/>
  <c r="D526" i="4"/>
  <c r="E526" i="4"/>
  <c r="F526" i="4"/>
  <c r="G526" i="4"/>
  <c r="H526" i="4"/>
  <c r="I526" i="4"/>
  <c r="K526" i="4"/>
  <c r="L526" i="4"/>
  <c r="M526" i="4"/>
  <c r="N526" i="4"/>
  <c r="O526" i="4"/>
  <c r="AI526" i="4"/>
  <c r="AJ526" i="4"/>
  <c r="AK526" i="4"/>
  <c r="AL526" i="4"/>
  <c r="AM526" i="4"/>
  <c r="AN526" i="4"/>
  <c r="AO526" i="4"/>
  <c r="AP526" i="4"/>
  <c r="AR526" i="4"/>
  <c r="C527" i="4"/>
  <c r="D527" i="4"/>
  <c r="E527" i="4"/>
  <c r="F527" i="4"/>
  <c r="G527" i="4"/>
  <c r="H527" i="4"/>
  <c r="I527" i="4"/>
  <c r="K527" i="4"/>
  <c r="L527" i="4"/>
  <c r="M527" i="4"/>
  <c r="N527" i="4"/>
  <c r="O527" i="4"/>
  <c r="AI527" i="4"/>
  <c r="AJ527" i="4"/>
  <c r="AK527" i="4"/>
  <c r="AL527" i="4"/>
  <c r="AM527" i="4"/>
  <c r="AN527" i="4"/>
  <c r="AO527" i="4"/>
  <c r="AP527" i="4"/>
  <c r="AR527" i="4"/>
  <c r="C528" i="4"/>
  <c r="D528" i="4"/>
  <c r="E528" i="4"/>
  <c r="F528" i="4"/>
  <c r="G528" i="4"/>
  <c r="H528" i="4"/>
  <c r="I528" i="4"/>
  <c r="K528" i="4"/>
  <c r="L528" i="4"/>
  <c r="M528" i="4"/>
  <c r="N528" i="4"/>
  <c r="O528" i="4"/>
  <c r="AI528" i="4"/>
  <c r="AJ528" i="4"/>
  <c r="AK528" i="4"/>
  <c r="AL528" i="4"/>
  <c r="AM528" i="4"/>
  <c r="AN528" i="4"/>
  <c r="AO528" i="4"/>
  <c r="AP528" i="4"/>
  <c r="AR528" i="4"/>
  <c r="C529" i="4"/>
  <c r="D529" i="4"/>
  <c r="E529" i="4"/>
  <c r="F529" i="4"/>
  <c r="G529" i="4"/>
  <c r="H529" i="4"/>
  <c r="I529" i="4"/>
  <c r="K529" i="4"/>
  <c r="L529" i="4"/>
  <c r="M529" i="4"/>
  <c r="N529" i="4"/>
  <c r="O529" i="4"/>
  <c r="AI529" i="4"/>
  <c r="AJ529" i="4"/>
  <c r="AK529" i="4"/>
  <c r="AL529" i="4"/>
  <c r="AM529" i="4"/>
  <c r="AN529" i="4"/>
  <c r="AO529" i="4"/>
  <c r="AP529" i="4"/>
  <c r="AR529" i="4"/>
  <c r="C530" i="4"/>
  <c r="D530" i="4"/>
  <c r="E530" i="4"/>
  <c r="F530" i="4"/>
  <c r="G530" i="4"/>
  <c r="H530" i="4"/>
  <c r="I530" i="4"/>
  <c r="K530" i="4"/>
  <c r="L530" i="4"/>
  <c r="M530" i="4"/>
  <c r="N530" i="4"/>
  <c r="O530" i="4"/>
  <c r="AI530" i="4"/>
  <c r="AJ530" i="4"/>
  <c r="AK530" i="4"/>
  <c r="AL530" i="4"/>
  <c r="AM530" i="4"/>
  <c r="AN530" i="4"/>
  <c r="AO530" i="4"/>
  <c r="AP530" i="4"/>
  <c r="AR530" i="4"/>
  <c r="C531" i="4"/>
  <c r="D531" i="4"/>
  <c r="E531" i="4"/>
  <c r="F531" i="4"/>
  <c r="G531" i="4"/>
  <c r="H531" i="4"/>
  <c r="I531" i="4"/>
  <c r="K531" i="4"/>
  <c r="L531" i="4"/>
  <c r="M531" i="4"/>
  <c r="N531" i="4"/>
  <c r="O531" i="4"/>
  <c r="AI531" i="4"/>
  <c r="AJ531" i="4"/>
  <c r="AK531" i="4"/>
  <c r="AL531" i="4"/>
  <c r="AM531" i="4"/>
  <c r="AN531" i="4"/>
  <c r="AO531" i="4"/>
  <c r="AP531" i="4"/>
  <c r="AR531" i="4"/>
  <c r="C532" i="4"/>
  <c r="D532" i="4"/>
  <c r="E532" i="4"/>
  <c r="F532" i="4"/>
  <c r="G532" i="4"/>
  <c r="H532" i="4"/>
  <c r="I532" i="4"/>
  <c r="K532" i="4"/>
  <c r="L532" i="4"/>
  <c r="M532" i="4"/>
  <c r="N532" i="4"/>
  <c r="O532" i="4"/>
  <c r="AI532" i="4"/>
  <c r="AJ532" i="4"/>
  <c r="AK532" i="4"/>
  <c r="AL532" i="4"/>
  <c r="AM532" i="4"/>
  <c r="AN532" i="4"/>
  <c r="AO532" i="4"/>
  <c r="AP532" i="4"/>
  <c r="AR532" i="4"/>
  <c r="C533" i="4"/>
  <c r="D533" i="4"/>
  <c r="E533" i="4"/>
  <c r="F533" i="4"/>
  <c r="G533" i="4"/>
  <c r="H533" i="4"/>
  <c r="I533" i="4"/>
  <c r="K533" i="4"/>
  <c r="L533" i="4"/>
  <c r="M533" i="4"/>
  <c r="N533" i="4"/>
  <c r="O533" i="4"/>
  <c r="AI533" i="4"/>
  <c r="AJ533" i="4"/>
  <c r="AK533" i="4"/>
  <c r="AL533" i="4"/>
  <c r="AM533" i="4"/>
  <c r="AN533" i="4"/>
  <c r="AO533" i="4"/>
  <c r="AP533" i="4"/>
  <c r="AR533" i="4"/>
  <c r="C534" i="4"/>
  <c r="D534" i="4"/>
  <c r="E534" i="4"/>
  <c r="F534" i="4"/>
  <c r="G534" i="4"/>
  <c r="H534" i="4"/>
  <c r="I534" i="4"/>
  <c r="K534" i="4"/>
  <c r="L534" i="4"/>
  <c r="M534" i="4"/>
  <c r="N534" i="4"/>
  <c r="O534" i="4"/>
  <c r="AI534" i="4"/>
  <c r="AJ534" i="4"/>
  <c r="AK534" i="4"/>
  <c r="AL534" i="4"/>
  <c r="AM534" i="4"/>
  <c r="AN534" i="4"/>
  <c r="AO534" i="4"/>
  <c r="AP534" i="4"/>
  <c r="AR534" i="4"/>
  <c r="C535" i="4"/>
  <c r="D535" i="4"/>
  <c r="E535" i="4"/>
  <c r="F535" i="4"/>
  <c r="G535" i="4"/>
  <c r="H535" i="4"/>
  <c r="I535" i="4"/>
  <c r="K535" i="4"/>
  <c r="L535" i="4"/>
  <c r="M535" i="4"/>
  <c r="N535" i="4"/>
  <c r="O535" i="4"/>
  <c r="AI535" i="4"/>
  <c r="AJ535" i="4"/>
  <c r="AK535" i="4"/>
  <c r="AL535" i="4"/>
  <c r="AM535" i="4"/>
  <c r="AN535" i="4"/>
  <c r="AO535" i="4"/>
  <c r="AP535" i="4"/>
  <c r="AR535" i="4"/>
  <c r="C536" i="4"/>
  <c r="D536" i="4"/>
  <c r="E536" i="4"/>
  <c r="F536" i="4"/>
  <c r="G536" i="4"/>
  <c r="H536" i="4"/>
  <c r="I536" i="4"/>
  <c r="K536" i="4"/>
  <c r="L536" i="4"/>
  <c r="M536" i="4"/>
  <c r="N536" i="4"/>
  <c r="O536" i="4"/>
  <c r="AI536" i="4"/>
  <c r="AJ536" i="4"/>
  <c r="AK536" i="4"/>
  <c r="AL536" i="4"/>
  <c r="AM536" i="4"/>
  <c r="AN536" i="4"/>
  <c r="AO536" i="4"/>
  <c r="AP536" i="4"/>
  <c r="AR536" i="4"/>
  <c r="C537" i="4"/>
  <c r="D537" i="4"/>
  <c r="E537" i="4"/>
  <c r="F537" i="4"/>
  <c r="G537" i="4"/>
  <c r="H537" i="4"/>
  <c r="I537" i="4"/>
  <c r="K537" i="4"/>
  <c r="L537" i="4"/>
  <c r="M537" i="4"/>
  <c r="N537" i="4"/>
  <c r="O537" i="4"/>
  <c r="AI537" i="4"/>
  <c r="AJ537" i="4"/>
  <c r="AK537" i="4"/>
  <c r="AL537" i="4"/>
  <c r="AM537" i="4"/>
  <c r="AN537" i="4"/>
  <c r="AO537" i="4"/>
  <c r="AP537" i="4"/>
  <c r="AR537" i="4"/>
  <c r="C538" i="4"/>
  <c r="D538" i="4"/>
  <c r="E538" i="4"/>
  <c r="F538" i="4"/>
  <c r="G538" i="4"/>
  <c r="H538" i="4"/>
  <c r="I538" i="4"/>
  <c r="K538" i="4"/>
  <c r="L538" i="4"/>
  <c r="M538" i="4"/>
  <c r="N538" i="4"/>
  <c r="O538" i="4"/>
  <c r="AI538" i="4"/>
  <c r="AJ538" i="4"/>
  <c r="AK538" i="4"/>
  <c r="AL538" i="4"/>
  <c r="AM538" i="4"/>
  <c r="AN538" i="4"/>
  <c r="AO538" i="4"/>
  <c r="AP538" i="4"/>
  <c r="AR538" i="4"/>
  <c r="C539" i="4"/>
  <c r="D539" i="4"/>
  <c r="E539" i="4"/>
  <c r="F539" i="4"/>
  <c r="G539" i="4"/>
  <c r="H539" i="4"/>
  <c r="I539" i="4"/>
  <c r="K539" i="4"/>
  <c r="L539" i="4"/>
  <c r="M539" i="4"/>
  <c r="N539" i="4"/>
  <c r="O539" i="4"/>
  <c r="AI539" i="4"/>
  <c r="AJ539" i="4"/>
  <c r="AK539" i="4"/>
  <c r="AL539" i="4"/>
  <c r="AM539" i="4"/>
  <c r="AN539" i="4"/>
  <c r="AO539" i="4"/>
  <c r="AP539" i="4"/>
  <c r="AR539" i="4"/>
  <c r="C540" i="4"/>
  <c r="D540" i="4"/>
  <c r="E540" i="4"/>
  <c r="F540" i="4"/>
  <c r="G540" i="4"/>
  <c r="H540" i="4"/>
  <c r="I540" i="4"/>
  <c r="K540" i="4"/>
  <c r="L540" i="4"/>
  <c r="M540" i="4"/>
  <c r="N540" i="4"/>
  <c r="O540" i="4"/>
  <c r="AI540" i="4"/>
  <c r="AJ540" i="4"/>
  <c r="AK540" i="4"/>
  <c r="AL540" i="4"/>
  <c r="AM540" i="4"/>
  <c r="AN540" i="4"/>
  <c r="AO540" i="4"/>
  <c r="AP540" i="4"/>
  <c r="AR540" i="4"/>
  <c r="C541" i="4"/>
  <c r="D541" i="4"/>
  <c r="E541" i="4"/>
  <c r="F541" i="4"/>
  <c r="G541" i="4"/>
  <c r="H541" i="4"/>
  <c r="I541" i="4"/>
  <c r="K541" i="4"/>
  <c r="L541" i="4"/>
  <c r="M541" i="4"/>
  <c r="N541" i="4"/>
  <c r="O541" i="4"/>
  <c r="AI541" i="4"/>
  <c r="AJ541" i="4"/>
  <c r="AK541" i="4"/>
  <c r="AL541" i="4"/>
  <c r="AM541" i="4"/>
  <c r="AN541" i="4"/>
  <c r="AO541" i="4"/>
  <c r="AP541" i="4"/>
  <c r="AR541" i="4"/>
  <c r="C542" i="4"/>
  <c r="D542" i="4"/>
  <c r="E542" i="4"/>
  <c r="F542" i="4"/>
  <c r="G542" i="4"/>
  <c r="H542" i="4"/>
  <c r="I542" i="4"/>
  <c r="K542" i="4"/>
  <c r="L542" i="4"/>
  <c r="M542" i="4"/>
  <c r="N542" i="4"/>
  <c r="O542" i="4"/>
  <c r="AI542" i="4"/>
  <c r="AJ542" i="4"/>
  <c r="AK542" i="4"/>
  <c r="AL542" i="4"/>
  <c r="AM542" i="4"/>
  <c r="AN542" i="4"/>
  <c r="AO542" i="4"/>
  <c r="AP542" i="4"/>
  <c r="AR542" i="4"/>
  <c r="C543" i="4"/>
  <c r="D543" i="4"/>
  <c r="E543" i="4"/>
  <c r="F543" i="4"/>
  <c r="G543" i="4"/>
  <c r="H543" i="4"/>
  <c r="I543" i="4"/>
  <c r="K543" i="4"/>
  <c r="L543" i="4"/>
  <c r="M543" i="4"/>
  <c r="N543" i="4"/>
  <c r="O543" i="4"/>
  <c r="AI543" i="4"/>
  <c r="AJ543" i="4"/>
  <c r="AK543" i="4"/>
  <c r="AL543" i="4"/>
  <c r="AM543" i="4"/>
  <c r="AN543" i="4"/>
  <c r="AO543" i="4"/>
  <c r="AP543" i="4"/>
  <c r="AR543" i="4"/>
  <c r="C544" i="4"/>
  <c r="D544" i="4"/>
  <c r="E544" i="4"/>
  <c r="F544" i="4"/>
  <c r="G544" i="4"/>
  <c r="H544" i="4"/>
  <c r="I544" i="4"/>
  <c r="K544" i="4"/>
  <c r="L544" i="4"/>
  <c r="M544" i="4"/>
  <c r="N544" i="4"/>
  <c r="O544" i="4"/>
  <c r="AI544" i="4"/>
  <c r="AJ544" i="4"/>
  <c r="AK544" i="4"/>
  <c r="AL544" i="4"/>
  <c r="AM544" i="4"/>
  <c r="AN544" i="4"/>
  <c r="AO544" i="4"/>
  <c r="AP544" i="4"/>
  <c r="AR544" i="4"/>
  <c r="C545" i="4"/>
  <c r="D545" i="4"/>
  <c r="E545" i="4"/>
  <c r="F545" i="4"/>
  <c r="G545" i="4"/>
  <c r="H545" i="4"/>
  <c r="I545" i="4"/>
  <c r="K545" i="4"/>
  <c r="L545" i="4"/>
  <c r="M545" i="4"/>
  <c r="N545" i="4"/>
  <c r="O545" i="4"/>
  <c r="AI545" i="4"/>
  <c r="AJ545" i="4"/>
  <c r="AK545" i="4"/>
  <c r="AL545" i="4"/>
  <c r="AM545" i="4"/>
  <c r="AN545" i="4"/>
  <c r="AO545" i="4"/>
  <c r="AP545" i="4"/>
  <c r="AR545" i="4"/>
  <c r="C546" i="4"/>
  <c r="D546" i="4"/>
  <c r="E546" i="4"/>
  <c r="F546" i="4"/>
  <c r="G546" i="4"/>
  <c r="H546" i="4"/>
  <c r="I546" i="4"/>
  <c r="K546" i="4"/>
  <c r="L546" i="4"/>
  <c r="M546" i="4"/>
  <c r="N546" i="4"/>
  <c r="O546" i="4"/>
  <c r="AI546" i="4"/>
  <c r="AJ546" i="4"/>
  <c r="AK546" i="4"/>
  <c r="AL546" i="4"/>
  <c r="AM546" i="4"/>
  <c r="AN546" i="4"/>
  <c r="AO546" i="4"/>
  <c r="AP546" i="4"/>
  <c r="AR546" i="4"/>
  <c r="C547" i="4"/>
  <c r="D547" i="4"/>
  <c r="E547" i="4"/>
  <c r="F547" i="4"/>
  <c r="G547" i="4"/>
  <c r="H547" i="4"/>
  <c r="I547" i="4"/>
  <c r="K547" i="4"/>
  <c r="L547" i="4"/>
  <c r="M547" i="4"/>
  <c r="N547" i="4"/>
  <c r="O547" i="4"/>
  <c r="AI547" i="4"/>
  <c r="AJ547" i="4"/>
  <c r="AK547" i="4"/>
  <c r="AL547" i="4"/>
  <c r="AM547" i="4"/>
  <c r="AN547" i="4"/>
  <c r="AO547" i="4"/>
  <c r="AP547" i="4"/>
  <c r="AR547" i="4"/>
  <c r="C548" i="4"/>
  <c r="D548" i="4"/>
  <c r="E548" i="4"/>
  <c r="F548" i="4"/>
  <c r="G548" i="4"/>
  <c r="H548" i="4"/>
  <c r="I548" i="4"/>
  <c r="K548" i="4"/>
  <c r="L548" i="4"/>
  <c r="M548" i="4"/>
  <c r="N548" i="4"/>
  <c r="O548" i="4"/>
  <c r="AI548" i="4"/>
  <c r="AJ548" i="4"/>
  <c r="AK548" i="4"/>
  <c r="AL548" i="4"/>
  <c r="AM548" i="4"/>
  <c r="AN548" i="4"/>
  <c r="AO548" i="4"/>
  <c r="AP548" i="4"/>
  <c r="AR548" i="4"/>
  <c r="C549" i="4"/>
  <c r="D549" i="4"/>
  <c r="E549" i="4"/>
  <c r="F549" i="4"/>
  <c r="G549" i="4"/>
  <c r="H549" i="4"/>
  <c r="I549" i="4"/>
  <c r="K549" i="4"/>
  <c r="L549" i="4"/>
  <c r="M549" i="4"/>
  <c r="N549" i="4"/>
  <c r="O549" i="4"/>
  <c r="AI549" i="4"/>
  <c r="AJ549" i="4"/>
  <c r="AK549" i="4"/>
  <c r="AL549" i="4"/>
  <c r="AM549" i="4"/>
  <c r="AN549" i="4"/>
  <c r="AO549" i="4"/>
  <c r="AP549" i="4"/>
  <c r="AR549" i="4"/>
  <c r="C550" i="4"/>
  <c r="D550" i="4"/>
  <c r="E550" i="4"/>
  <c r="F550" i="4"/>
  <c r="G550" i="4"/>
  <c r="H550" i="4"/>
  <c r="I550" i="4"/>
  <c r="K550" i="4"/>
  <c r="L550" i="4"/>
  <c r="M550" i="4"/>
  <c r="N550" i="4"/>
  <c r="O550" i="4"/>
  <c r="AI550" i="4"/>
  <c r="AJ550" i="4"/>
  <c r="AK550" i="4"/>
  <c r="AL550" i="4"/>
  <c r="AM550" i="4"/>
  <c r="AN550" i="4"/>
  <c r="AO550" i="4"/>
  <c r="AP550" i="4"/>
  <c r="AR550" i="4"/>
  <c r="C551" i="4"/>
  <c r="D551" i="4"/>
  <c r="E551" i="4"/>
  <c r="F551" i="4"/>
  <c r="G551" i="4"/>
  <c r="H551" i="4"/>
  <c r="I551" i="4"/>
  <c r="K551" i="4"/>
  <c r="L551" i="4"/>
  <c r="M551" i="4"/>
  <c r="N551" i="4"/>
  <c r="O551" i="4"/>
  <c r="AI551" i="4"/>
  <c r="AJ551" i="4"/>
  <c r="AK551" i="4"/>
  <c r="AL551" i="4"/>
  <c r="AM551" i="4"/>
  <c r="AN551" i="4"/>
  <c r="AO551" i="4"/>
  <c r="AP551" i="4"/>
  <c r="AR551" i="4"/>
  <c r="C552" i="4"/>
  <c r="D552" i="4"/>
  <c r="E552" i="4"/>
  <c r="F552" i="4"/>
  <c r="G552" i="4"/>
  <c r="H552" i="4"/>
  <c r="I552" i="4"/>
  <c r="K552" i="4"/>
  <c r="L552" i="4"/>
  <c r="M552" i="4"/>
  <c r="N552" i="4"/>
  <c r="O552" i="4"/>
  <c r="AI552" i="4"/>
  <c r="AJ552" i="4"/>
  <c r="AK552" i="4"/>
  <c r="AL552" i="4"/>
  <c r="AM552" i="4"/>
  <c r="AN552" i="4"/>
  <c r="AO552" i="4"/>
  <c r="AP552" i="4"/>
  <c r="AR552" i="4"/>
  <c r="C553" i="4"/>
  <c r="D553" i="4"/>
  <c r="E553" i="4"/>
  <c r="F553" i="4"/>
  <c r="G553" i="4"/>
  <c r="H553" i="4"/>
  <c r="I553" i="4"/>
  <c r="K553" i="4"/>
  <c r="L553" i="4"/>
  <c r="M553" i="4"/>
  <c r="N553" i="4"/>
  <c r="O553" i="4"/>
  <c r="AI553" i="4"/>
  <c r="AJ553" i="4"/>
  <c r="AK553" i="4"/>
  <c r="AL553" i="4"/>
  <c r="AM553" i="4"/>
  <c r="AN553" i="4"/>
  <c r="AO553" i="4"/>
  <c r="AP553" i="4"/>
  <c r="AR553" i="4"/>
  <c r="C554" i="4"/>
  <c r="D554" i="4"/>
  <c r="E554" i="4"/>
  <c r="F554" i="4"/>
  <c r="G554" i="4"/>
  <c r="H554" i="4"/>
  <c r="I554" i="4"/>
  <c r="K554" i="4"/>
  <c r="L554" i="4"/>
  <c r="M554" i="4"/>
  <c r="N554" i="4"/>
  <c r="O554" i="4"/>
  <c r="AI554" i="4"/>
  <c r="AJ554" i="4"/>
  <c r="AK554" i="4"/>
  <c r="AL554" i="4"/>
  <c r="AM554" i="4"/>
  <c r="AN554" i="4"/>
  <c r="AO554" i="4"/>
  <c r="AP554" i="4"/>
  <c r="AR554" i="4"/>
  <c r="C555" i="4"/>
  <c r="D555" i="4"/>
  <c r="E555" i="4"/>
  <c r="F555" i="4"/>
  <c r="G555" i="4"/>
  <c r="H555" i="4"/>
  <c r="I555" i="4"/>
  <c r="K555" i="4"/>
  <c r="L555" i="4"/>
  <c r="M555" i="4"/>
  <c r="N555" i="4"/>
  <c r="O555" i="4"/>
  <c r="AI555" i="4"/>
  <c r="AJ555" i="4"/>
  <c r="AK555" i="4"/>
  <c r="AL555" i="4"/>
  <c r="AM555" i="4"/>
  <c r="AN555" i="4"/>
  <c r="AO555" i="4"/>
  <c r="AP555" i="4"/>
  <c r="AR555" i="4"/>
  <c r="C556" i="4"/>
  <c r="D556" i="4"/>
  <c r="E556" i="4"/>
  <c r="F556" i="4"/>
  <c r="G556" i="4"/>
  <c r="H556" i="4"/>
  <c r="I556" i="4"/>
  <c r="K556" i="4"/>
  <c r="L556" i="4"/>
  <c r="M556" i="4"/>
  <c r="N556" i="4"/>
  <c r="O556" i="4"/>
  <c r="AI556" i="4"/>
  <c r="AJ556" i="4"/>
  <c r="AK556" i="4"/>
  <c r="AL556" i="4"/>
  <c r="AM556" i="4"/>
  <c r="AN556" i="4"/>
  <c r="AO556" i="4"/>
  <c r="AP556" i="4"/>
  <c r="AR556" i="4"/>
  <c r="C557" i="4"/>
  <c r="D557" i="4"/>
  <c r="E557" i="4"/>
  <c r="F557" i="4"/>
  <c r="G557" i="4"/>
  <c r="H557" i="4"/>
  <c r="I557" i="4"/>
  <c r="K557" i="4"/>
  <c r="L557" i="4"/>
  <c r="M557" i="4"/>
  <c r="N557" i="4"/>
  <c r="O557" i="4"/>
  <c r="AI557" i="4"/>
  <c r="AJ557" i="4"/>
  <c r="AK557" i="4"/>
  <c r="AL557" i="4"/>
  <c r="AM557" i="4"/>
  <c r="AN557" i="4"/>
  <c r="AO557" i="4"/>
  <c r="AP557" i="4"/>
  <c r="AR557" i="4"/>
  <c r="C558" i="4"/>
  <c r="D558" i="4"/>
  <c r="E558" i="4"/>
  <c r="F558" i="4"/>
  <c r="G558" i="4"/>
  <c r="H558" i="4"/>
  <c r="I558" i="4"/>
  <c r="K558" i="4"/>
  <c r="L558" i="4"/>
  <c r="M558" i="4"/>
  <c r="N558" i="4"/>
  <c r="O558" i="4"/>
  <c r="AI558" i="4"/>
  <c r="AJ558" i="4"/>
  <c r="AK558" i="4"/>
  <c r="AL558" i="4"/>
  <c r="AM558" i="4"/>
  <c r="AN558" i="4"/>
  <c r="AO558" i="4"/>
  <c r="AP558" i="4"/>
  <c r="AR558" i="4"/>
  <c r="C559" i="4"/>
  <c r="D559" i="4"/>
  <c r="E559" i="4"/>
  <c r="F559" i="4"/>
  <c r="G559" i="4"/>
  <c r="H559" i="4"/>
  <c r="I559" i="4"/>
  <c r="K559" i="4"/>
  <c r="L559" i="4"/>
  <c r="M559" i="4"/>
  <c r="N559" i="4"/>
  <c r="O559" i="4"/>
  <c r="AI559" i="4"/>
  <c r="AJ559" i="4"/>
  <c r="AK559" i="4"/>
  <c r="AL559" i="4"/>
  <c r="AM559" i="4"/>
  <c r="AN559" i="4"/>
  <c r="AO559" i="4"/>
  <c r="AP559" i="4"/>
  <c r="AR559" i="4"/>
  <c r="C560" i="4"/>
  <c r="D560" i="4"/>
  <c r="E560" i="4"/>
  <c r="F560" i="4"/>
  <c r="G560" i="4"/>
  <c r="H560" i="4"/>
  <c r="I560" i="4"/>
  <c r="K560" i="4"/>
  <c r="L560" i="4"/>
  <c r="M560" i="4"/>
  <c r="N560" i="4"/>
  <c r="O560" i="4"/>
  <c r="AI560" i="4"/>
  <c r="AJ560" i="4"/>
  <c r="AK560" i="4"/>
  <c r="AL560" i="4"/>
  <c r="AM560" i="4"/>
  <c r="AN560" i="4"/>
  <c r="AO560" i="4"/>
  <c r="AP560" i="4"/>
  <c r="AR560" i="4"/>
  <c r="C561" i="4"/>
  <c r="D561" i="4"/>
  <c r="E561" i="4"/>
  <c r="F561" i="4"/>
  <c r="G561" i="4"/>
  <c r="H561" i="4"/>
  <c r="I561" i="4"/>
  <c r="K561" i="4"/>
  <c r="L561" i="4"/>
  <c r="M561" i="4"/>
  <c r="N561" i="4"/>
  <c r="O561" i="4"/>
  <c r="AI561" i="4"/>
  <c r="AJ561" i="4"/>
  <c r="AK561" i="4"/>
  <c r="AL561" i="4"/>
  <c r="AM561" i="4"/>
  <c r="AN561" i="4"/>
  <c r="AO561" i="4"/>
  <c r="AP561" i="4"/>
  <c r="AR561" i="4"/>
  <c r="C562" i="4"/>
  <c r="D562" i="4"/>
  <c r="E562" i="4"/>
  <c r="F562" i="4"/>
  <c r="G562" i="4"/>
  <c r="H562" i="4"/>
  <c r="I562" i="4"/>
  <c r="K562" i="4"/>
  <c r="L562" i="4"/>
  <c r="M562" i="4"/>
  <c r="N562" i="4"/>
  <c r="O562" i="4"/>
  <c r="AI562" i="4"/>
  <c r="AJ562" i="4"/>
  <c r="AK562" i="4"/>
  <c r="AL562" i="4"/>
  <c r="AM562" i="4"/>
  <c r="AN562" i="4"/>
  <c r="AO562" i="4"/>
  <c r="AP562" i="4"/>
  <c r="AR562" i="4"/>
  <c r="C563" i="4"/>
  <c r="D563" i="4"/>
  <c r="E563" i="4"/>
  <c r="F563" i="4"/>
  <c r="G563" i="4"/>
  <c r="H563" i="4"/>
  <c r="I563" i="4"/>
  <c r="K563" i="4"/>
  <c r="L563" i="4"/>
  <c r="M563" i="4"/>
  <c r="N563" i="4"/>
  <c r="O563" i="4"/>
  <c r="AI563" i="4"/>
  <c r="AJ563" i="4"/>
  <c r="AK563" i="4"/>
  <c r="AL563" i="4"/>
  <c r="AM563" i="4"/>
  <c r="AN563" i="4"/>
  <c r="AO563" i="4"/>
  <c r="AP563" i="4"/>
  <c r="AR563" i="4"/>
  <c r="C564" i="4"/>
  <c r="D564" i="4"/>
  <c r="E564" i="4"/>
  <c r="F564" i="4"/>
  <c r="G564" i="4"/>
  <c r="H564" i="4"/>
  <c r="I564" i="4"/>
  <c r="K564" i="4"/>
  <c r="L564" i="4"/>
  <c r="M564" i="4"/>
  <c r="N564" i="4"/>
  <c r="O564" i="4"/>
  <c r="AI564" i="4"/>
  <c r="AJ564" i="4"/>
  <c r="AK564" i="4"/>
  <c r="AL564" i="4"/>
  <c r="AM564" i="4"/>
  <c r="AN564" i="4"/>
  <c r="AO564" i="4"/>
  <c r="AP564" i="4"/>
  <c r="AR564" i="4"/>
  <c r="C565" i="4"/>
  <c r="D565" i="4"/>
  <c r="E565" i="4"/>
  <c r="F565" i="4"/>
  <c r="G565" i="4"/>
  <c r="H565" i="4"/>
  <c r="I565" i="4"/>
  <c r="K565" i="4"/>
  <c r="L565" i="4"/>
  <c r="M565" i="4"/>
  <c r="N565" i="4"/>
  <c r="O565" i="4"/>
  <c r="AI565" i="4"/>
  <c r="AJ565" i="4"/>
  <c r="AK565" i="4"/>
  <c r="AL565" i="4"/>
  <c r="AM565" i="4"/>
  <c r="AN565" i="4"/>
  <c r="AO565" i="4"/>
  <c r="AP565" i="4"/>
  <c r="AR565" i="4"/>
  <c r="C566" i="4"/>
  <c r="D566" i="4"/>
  <c r="E566" i="4"/>
  <c r="F566" i="4"/>
  <c r="G566" i="4"/>
  <c r="H566" i="4"/>
  <c r="I566" i="4"/>
  <c r="K566" i="4"/>
  <c r="L566" i="4"/>
  <c r="M566" i="4"/>
  <c r="N566" i="4"/>
  <c r="O566" i="4"/>
  <c r="AI566" i="4"/>
  <c r="AJ566" i="4"/>
  <c r="AK566" i="4"/>
  <c r="AL566" i="4"/>
  <c r="AM566" i="4"/>
  <c r="AN566" i="4"/>
  <c r="AO566" i="4"/>
  <c r="AP566" i="4"/>
  <c r="AR566" i="4"/>
  <c r="C567" i="4"/>
  <c r="D567" i="4"/>
  <c r="E567" i="4"/>
  <c r="F567" i="4"/>
  <c r="G567" i="4"/>
  <c r="H567" i="4"/>
  <c r="I567" i="4"/>
  <c r="K567" i="4"/>
  <c r="L567" i="4"/>
  <c r="M567" i="4"/>
  <c r="N567" i="4"/>
  <c r="O567" i="4"/>
  <c r="AI567" i="4"/>
  <c r="AJ567" i="4"/>
  <c r="AK567" i="4"/>
  <c r="AL567" i="4"/>
  <c r="AM567" i="4"/>
  <c r="AN567" i="4"/>
  <c r="AO567" i="4"/>
  <c r="AP567" i="4"/>
  <c r="AR567" i="4"/>
  <c r="C568" i="4"/>
  <c r="D568" i="4"/>
  <c r="E568" i="4"/>
  <c r="F568" i="4"/>
  <c r="G568" i="4"/>
  <c r="H568" i="4"/>
  <c r="I568" i="4"/>
  <c r="K568" i="4"/>
  <c r="L568" i="4"/>
  <c r="M568" i="4"/>
  <c r="N568" i="4"/>
  <c r="O568" i="4"/>
  <c r="AI568" i="4"/>
  <c r="AJ568" i="4"/>
  <c r="AK568" i="4"/>
  <c r="AL568" i="4"/>
  <c r="AM568" i="4"/>
  <c r="AN568" i="4"/>
  <c r="AO568" i="4"/>
  <c r="AP568" i="4"/>
  <c r="AR568" i="4"/>
  <c r="C569" i="4"/>
  <c r="D569" i="4"/>
  <c r="E569" i="4"/>
  <c r="F569" i="4"/>
  <c r="G569" i="4"/>
  <c r="H569" i="4"/>
  <c r="I569" i="4"/>
  <c r="K569" i="4"/>
  <c r="L569" i="4"/>
  <c r="M569" i="4"/>
  <c r="N569" i="4"/>
  <c r="O569" i="4"/>
  <c r="AI569" i="4"/>
  <c r="AJ569" i="4"/>
  <c r="AK569" i="4"/>
  <c r="AL569" i="4"/>
  <c r="AM569" i="4"/>
  <c r="AN569" i="4"/>
  <c r="AO569" i="4"/>
  <c r="AP569" i="4"/>
  <c r="AR569" i="4"/>
  <c r="C570" i="4"/>
  <c r="D570" i="4"/>
  <c r="E570" i="4"/>
  <c r="F570" i="4"/>
  <c r="G570" i="4"/>
  <c r="H570" i="4"/>
  <c r="I570" i="4"/>
  <c r="K570" i="4"/>
  <c r="L570" i="4"/>
  <c r="M570" i="4"/>
  <c r="N570" i="4"/>
  <c r="O570" i="4"/>
  <c r="AI570" i="4"/>
  <c r="AJ570" i="4"/>
  <c r="AK570" i="4"/>
  <c r="AL570" i="4"/>
  <c r="AM570" i="4"/>
  <c r="AN570" i="4"/>
  <c r="AO570" i="4"/>
  <c r="AP570" i="4"/>
  <c r="AR570" i="4"/>
  <c r="C571" i="4"/>
  <c r="D571" i="4"/>
  <c r="E571" i="4"/>
  <c r="F571" i="4"/>
  <c r="G571" i="4"/>
  <c r="H571" i="4"/>
  <c r="I571" i="4"/>
  <c r="K571" i="4"/>
  <c r="L571" i="4"/>
  <c r="M571" i="4"/>
  <c r="N571" i="4"/>
  <c r="O571" i="4"/>
  <c r="AI571" i="4"/>
  <c r="AJ571" i="4"/>
  <c r="AK571" i="4"/>
  <c r="AL571" i="4"/>
  <c r="AM571" i="4"/>
  <c r="AN571" i="4"/>
  <c r="AO571" i="4"/>
  <c r="AP571" i="4"/>
  <c r="AR571" i="4"/>
  <c r="C572" i="4"/>
  <c r="D572" i="4"/>
  <c r="E572" i="4"/>
  <c r="F572" i="4"/>
  <c r="G572" i="4"/>
  <c r="H572" i="4"/>
  <c r="I572" i="4"/>
  <c r="K572" i="4"/>
  <c r="L572" i="4"/>
  <c r="M572" i="4"/>
  <c r="N572" i="4"/>
  <c r="O572" i="4"/>
  <c r="AI572" i="4"/>
  <c r="AJ572" i="4"/>
  <c r="AK572" i="4"/>
  <c r="AL572" i="4"/>
  <c r="AM572" i="4"/>
  <c r="AN572" i="4"/>
  <c r="AO572" i="4"/>
  <c r="AP572" i="4"/>
  <c r="AR572" i="4"/>
  <c r="C573" i="4"/>
  <c r="D573" i="4"/>
  <c r="E573" i="4"/>
  <c r="F573" i="4"/>
  <c r="G573" i="4"/>
  <c r="H573" i="4"/>
  <c r="I573" i="4"/>
  <c r="K573" i="4"/>
  <c r="L573" i="4"/>
  <c r="M573" i="4"/>
  <c r="N573" i="4"/>
  <c r="O573" i="4"/>
  <c r="AI573" i="4"/>
  <c r="AJ573" i="4"/>
  <c r="AK573" i="4"/>
  <c r="AL573" i="4"/>
  <c r="AM573" i="4"/>
  <c r="AN573" i="4"/>
  <c r="AO573" i="4"/>
  <c r="AP573" i="4"/>
  <c r="AR573" i="4"/>
  <c r="C574" i="4"/>
  <c r="D574" i="4"/>
  <c r="E574" i="4"/>
  <c r="F574" i="4"/>
  <c r="G574" i="4"/>
  <c r="H574" i="4"/>
  <c r="I574" i="4"/>
  <c r="K574" i="4"/>
  <c r="L574" i="4"/>
  <c r="M574" i="4"/>
  <c r="N574" i="4"/>
  <c r="O574" i="4"/>
  <c r="AI574" i="4"/>
  <c r="AJ574" i="4"/>
  <c r="AK574" i="4"/>
  <c r="AL574" i="4"/>
  <c r="AM574" i="4"/>
  <c r="AN574" i="4"/>
  <c r="AO574" i="4"/>
  <c r="AP574" i="4"/>
  <c r="AR574" i="4"/>
  <c r="C575" i="4"/>
  <c r="D575" i="4"/>
  <c r="E575" i="4"/>
  <c r="F575" i="4"/>
  <c r="G575" i="4"/>
  <c r="H575" i="4"/>
  <c r="I575" i="4"/>
  <c r="K575" i="4"/>
  <c r="L575" i="4"/>
  <c r="M575" i="4"/>
  <c r="N575" i="4"/>
  <c r="O575" i="4"/>
  <c r="AI575" i="4"/>
  <c r="AJ575" i="4"/>
  <c r="AK575" i="4"/>
  <c r="AL575" i="4"/>
  <c r="AM575" i="4"/>
  <c r="AN575" i="4"/>
  <c r="AO575" i="4"/>
  <c r="AP575" i="4"/>
  <c r="AR575" i="4"/>
  <c r="D577" i="4"/>
  <c r="E577" i="4"/>
  <c r="F577" i="4"/>
  <c r="G577" i="4"/>
  <c r="H577" i="4"/>
  <c r="I577" i="4"/>
  <c r="K577" i="4"/>
  <c r="L577" i="4"/>
  <c r="M577" i="4"/>
  <c r="O577" i="4"/>
  <c r="AI577" i="4"/>
  <c r="AJ577" i="4"/>
  <c r="AK577" i="4"/>
  <c r="AL577" i="4"/>
  <c r="AM577" i="4"/>
  <c r="AN577" i="4"/>
  <c r="AO577" i="4"/>
  <c r="AP577" i="4"/>
  <c r="AR577" i="4"/>
  <c r="C578" i="4"/>
  <c r="D578" i="4"/>
  <c r="E578" i="4"/>
  <c r="F578" i="4"/>
  <c r="G578" i="4"/>
  <c r="H578" i="4"/>
  <c r="I578" i="4"/>
  <c r="K578" i="4"/>
  <c r="L578" i="4"/>
  <c r="M578" i="4"/>
  <c r="N578" i="4"/>
  <c r="O578" i="4"/>
  <c r="AI578" i="4"/>
  <c r="AJ578" i="4"/>
  <c r="AK578" i="4"/>
  <c r="AL578" i="4"/>
  <c r="AM578" i="4"/>
  <c r="AN578" i="4"/>
  <c r="AO578" i="4"/>
  <c r="AP578" i="4"/>
  <c r="AR578" i="4"/>
  <c r="C579" i="4"/>
  <c r="D579" i="4"/>
  <c r="E579" i="4"/>
  <c r="F579" i="4"/>
  <c r="G579" i="4"/>
  <c r="H579" i="4"/>
  <c r="I579" i="4"/>
  <c r="K579" i="4"/>
  <c r="L579" i="4"/>
  <c r="M579" i="4"/>
  <c r="N579" i="4"/>
  <c r="O579" i="4"/>
  <c r="AI579" i="4"/>
  <c r="AJ579" i="4"/>
  <c r="AK579" i="4"/>
  <c r="AL579" i="4"/>
  <c r="AM579" i="4"/>
  <c r="AN579" i="4"/>
  <c r="AO579" i="4"/>
  <c r="AP579" i="4"/>
  <c r="AR579" i="4"/>
  <c r="C580" i="4"/>
  <c r="D580" i="4"/>
  <c r="E580" i="4"/>
  <c r="F580" i="4"/>
  <c r="G580" i="4"/>
  <c r="H580" i="4"/>
  <c r="I580" i="4"/>
  <c r="K580" i="4"/>
  <c r="L580" i="4"/>
  <c r="M580" i="4"/>
  <c r="N580" i="4"/>
  <c r="O580" i="4"/>
  <c r="AI580" i="4"/>
  <c r="AJ580" i="4"/>
  <c r="AK580" i="4"/>
  <c r="AL580" i="4"/>
  <c r="AM580" i="4"/>
  <c r="AN580" i="4"/>
  <c r="AO580" i="4"/>
  <c r="AP580" i="4"/>
  <c r="AR580" i="4"/>
  <c r="C581" i="4"/>
  <c r="D581" i="4"/>
  <c r="E581" i="4"/>
  <c r="F581" i="4"/>
  <c r="G581" i="4"/>
  <c r="H581" i="4"/>
  <c r="I581" i="4"/>
  <c r="K581" i="4"/>
  <c r="L581" i="4"/>
  <c r="M581" i="4"/>
  <c r="N581" i="4"/>
  <c r="O581" i="4"/>
  <c r="AI581" i="4"/>
  <c r="AJ581" i="4"/>
  <c r="AK581" i="4"/>
  <c r="AL581" i="4"/>
  <c r="AM581" i="4"/>
  <c r="AN581" i="4"/>
  <c r="AO581" i="4"/>
  <c r="AP581" i="4"/>
  <c r="AR581" i="4"/>
  <c r="C582" i="4"/>
  <c r="D582" i="4"/>
  <c r="E582" i="4"/>
  <c r="F582" i="4"/>
  <c r="G582" i="4"/>
  <c r="H582" i="4"/>
  <c r="I582" i="4"/>
  <c r="K582" i="4"/>
  <c r="L582" i="4"/>
  <c r="M582" i="4"/>
  <c r="N582" i="4"/>
  <c r="O582" i="4"/>
  <c r="AI582" i="4"/>
  <c r="AJ582" i="4"/>
  <c r="AK582" i="4"/>
  <c r="AL582" i="4"/>
  <c r="AM582" i="4"/>
  <c r="AN582" i="4"/>
  <c r="AO582" i="4"/>
  <c r="AP582" i="4"/>
  <c r="AR582" i="4"/>
  <c r="C583" i="4"/>
  <c r="D583" i="4"/>
  <c r="E583" i="4"/>
  <c r="F583" i="4"/>
  <c r="G583" i="4"/>
  <c r="H583" i="4"/>
  <c r="I583" i="4"/>
  <c r="K583" i="4"/>
  <c r="L583" i="4"/>
  <c r="M583" i="4"/>
  <c r="N583" i="4"/>
  <c r="O583" i="4"/>
  <c r="AI583" i="4"/>
  <c r="AJ583" i="4"/>
  <c r="AK583" i="4"/>
  <c r="AL583" i="4"/>
  <c r="AM583" i="4"/>
  <c r="AN583" i="4"/>
  <c r="AO583" i="4"/>
  <c r="AP583" i="4"/>
  <c r="AR583" i="4"/>
  <c r="C584" i="4"/>
  <c r="D584" i="4"/>
  <c r="E584" i="4"/>
  <c r="F584" i="4"/>
  <c r="G584" i="4"/>
  <c r="H584" i="4"/>
  <c r="I584" i="4"/>
  <c r="K584" i="4"/>
  <c r="L584" i="4"/>
  <c r="M584" i="4"/>
  <c r="N584" i="4"/>
  <c r="O584" i="4"/>
  <c r="AI584" i="4"/>
  <c r="AJ584" i="4"/>
  <c r="AK584" i="4"/>
  <c r="AL584" i="4"/>
  <c r="AM584" i="4"/>
  <c r="AN584" i="4"/>
  <c r="AO584" i="4"/>
  <c r="AP584" i="4"/>
  <c r="AR584" i="4"/>
  <c r="C585" i="4"/>
  <c r="D585" i="4"/>
  <c r="E585" i="4"/>
  <c r="F585" i="4"/>
  <c r="G585" i="4"/>
  <c r="H585" i="4"/>
  <c r="I585" i="4"/>
  <c r="K585" i="4"/>
  <c r="L585" i="4"/>
  <c r="M585" i="4"/>
  <c r="N585" i="4"/>
  <c r="O585" i="4"/>
  <c r="AI585" i="4"/>
  <c r="AJ585" i="4"/>
  <c r="AK585" i="4"/>
  <c r="AL585" i="4"/>
  <c r="AM585" i="4"/>
  <c r="AN585" i="4"/>
  <c r="AO585" i="4"/>
  <c r="AP585" i="4"/>
  <c r="AR585" i="4"/>
  <c r="C586" i="4"/>
  <c r="D586" i="4"/>
  <c r="E586" i="4"/>
  <c r="F586" i="4"/>
  <c r="G586" i="4"/>
  <c r="H586" i="4"/>
  <c r="I586" i="4"/>
  <c r="K586" i="4"/>
  <c r="L586" i="4"/>
  <c r="M586" i="4"/>
  <c r="N586" i="4"/>
  <c r="O586" i="4"/>
  <c r="AI586" i="4"/>
  <c r="AJ586" i="4"/>
  <c r="AK586" i="4"/>
  <c r="AL586" i="4"/>
  <c r="AM586" i="4"/>
  <c r="AN586" i="4"/>
  <c r="AO586" i="4"/>
  <c r="AP586" i="4"/>
  <c r="AR586" i="4"/>
  <c r="C587" i="4"/>
  <c r="D587" i="4"/>
  <c r="E587" i="4"/>
  <c r="F587" i="4"/>
  <c r="G587" i="4"/>
  <c r="H587" i="4"/>
  <c r="I587" i="4"/>
  <c r="K587" i="4"/>
  <c r="L587" i="4"/>
  <c r="M587" i="4"/>
  <c r="N587" i="4"/>
  <c r="O587" i="4"/>
  <c r="AI587" i="4"/>
  <c r="AJ587" i="4"/>
  <c r="AK587" i="4"/>
  <c r="AL587" i="4"/>
  <c r="AM587" i="4"/>
  <c r="AN587" i="4"/>
  <c r="AO587" i="4"/>
  <c r="AP587" i="4"/>
  <c r="AR587" i="4"/>
  <c r="C588" i="4"/>
  <c r="D588" i="4"/>
  <c r="E588" i="4"/>
  <c r="F588" i="4"/>
  <c r="G588" i="4"/>
  <c r="H588" i="4"/>
  <c r="I588" i="4"/>
  <c r="K588" i="4"/>
  <c r="L588" i="4"/>
  <c r="M588" i="4"/>
  <c r="N588" i="4"/>
  <c r="O588" i="4"/>
  <c r="AI588" i="4"/>
  <c r="AJ588" i="4"/>
  <c r="AK588" i="4"/>
  <c r="AL588" i="4"/>
  <c r="AM588" i="4"/>
  <c r="AN588" i="4"/>
  <c r="AO588" i="4"/>
  <c r="AP588" i="4"/>
  <c r="AR588" i="4"/>
  <c r="C589" i="4"/>
  <c r="D589" i="4"/>
  <c r="E589" i="4"/>
  <c r="F589" i="4"/>
  <c r="G589" i="4"/>
  <c r="H589" i="4"/>
  <c r="I589" i="4"/>
  <c r="K589" i="4"/>
  <c r="L589" i="4"/>
  <c r="M589" i="4"/>
  <c r="N589" i="4"/>
  <c r="O589" i="4"/>
  <c r="AI589" i="4"/>
  <c r="AJ589" i="4"/>
  <c r="AK589" i="4"/>
  <c r="AL589" i="4"/>
  <c r="AM589" i="4"/>
  <c r="AN589" i="4"/>
  <c r="AO589" i="4"/>
  <c r="AP589" i="4"/>
  <c r="AR589" i="4"/>
  <c r="C590" i="4"/>
  <c r="D590" i="4"/>
  <c r="E590" i="4"/>
  <c r="F590" i="4"/>
  <c r="G590" i="4"/>
  <c r="H590" i="4"/>
  <c r="I590" i="4"/>
  <c r="K590" i="4"/>
  <c r="L590" i="4"/>
  <c r="M590" i="4"/>
  <c r="N590" i="4"/>
  <c r="O590" i="4"/>
  <c r="AI590" i="4"/>
  <c r="AJ590" i="4"/>
  <c r="AK590" i="4"/>
  <c r="AL590" i="4"/>
  <c r="AM590" i="4"/>
  <c r="AN590" i="4"/>
  <c r="AO590" i="4"/>
  <c r="AP590" i="4"/>
  <c r="AR590" i="4"/>
  <c r="C591" i="4"/>
  <c r="D591" i="4"/>
  <c r="E591" i="4"/>
  <c r="F591" i="4"/>
  <c r="G591" i="4"/>
  <c r="H591" i="4"/>
  <c r="I591" i="4"/>
  <c r="K591" i="4"/>
  <c r="L591" i="4"/>
  <c r="M591" i="4"/>
  <c r="N591" i="4"/>
  <c r="O591" i="4"/>
  <c r="AI591" i="4"/>
  <c r="AJ591" i="4"/>
  <c r="AK591" i="4"/>
  <c r="AL591" i="4"/>
  <c r="AM591" i="4"/>
  <c r="AN591" i="4"/>
  <c r="AO591" i="4"/>
  <c r="AP591" i="4"/>
  <c r="AR591" i="4"/>
  <c r="C592" i="4"/>
  <c r="D592" i="4"/>
  <c r="E592" i="4"/>
  <c r="F592" i="4"/>
  <c r="G592" i="4"/>
  <c r="H592" i="4"/>
  <c r="I592" i="4"/>
  <c r="K592" i="4"/>
  <c r="L592" i="4"/>
  <c r="M592" i="4"/>
  <c r="N592" i="4"/>
  <c r="O592" i="4"/>
  <c r="AI592" i="4"/>
  <c r="AJ592" i="4"/>
  <c r="AK592" i="4"/>
  <c r="AL592" i="4"/>
  <c r="AM592" i="4"/>
  <c r="AN592" i="4"/>
  <c r="AO592" i="4"/>
  <c r="AP592" i="4"/>
  <c r="AR592" i="4"/>
  <c r="C593" i="4"/>
  <c r="D593" i="4"/>
  <c r="E593" i="4"/>
  <c r="F593" i="4"/>
  <c r="G593" i="4"/>
  <c r="H593" i="4"/>
  <c r="I593" i="4"/>
  <c r="K593" i="4"/>
  <c r="L593" i="4"/>
  <c r="M593" i="4"/>
  <c r="N593" i="4"/>
  <c r="O593" i="4"/>
  <c r="AI593" i="4"/>
  <c r="AJ593" i="4"/>
  <c r="AK593" i="4"/>
  <c r="AL593" i="4"/>
  <c r="AM593" i="4"/>
  <c r="AN593" i="4"/>
  <c r="AO593" i="4"/>
  <c r="AP593" i="4"/>
  <c r="AR593" i="4"/>
  <c r="C594" i="4"/>
  <c r="D594" i="4"/>
  <c r="E594" i="4"/>
  <c r="F594" i="4"/>
  <c r="G594" i="4"/>
  <c r="H594" i="4"/>
  <c r="I594" i="4"/>
  <c r="K594" i="4"/>
  <c r="L594" i="4"/>
  <c r="M594" i="4"/>
  <c r="N594" i="4"/>
  <c r="O594" i="4"/>
  <c r="AI594" i="4"/>
  <c r="AJ594" i="4"/>
  <c r="AK594" i="4"/>
  <c r="AL594" i="4"/>
  <c r="AM594" i="4"/>
  <c r="AN594" i="4"/>
  <c r="AO594" i="4"/>
  <c r="AP594" i="4"/>
  <c r="AR594" i="4"/>
  <c r="C595" i="4"/>
  <c r="D595" i="4"/>
  <c r="E595" i="4"/>
  <c r="F595" i="4"/>
  <c r="G595" i="4"/>
  <c r="H595" i="4"/>
  <c r="I595" i="4"/>
  <c r="K595" i="4"/>
  <c r="L595" i="4"/>
  <c r="M595" i="4"/>
  <c r="N595" i="4"/>
  <c r="O595" i="4"/>
  <c r="AI595" i="4"/>
  <c r="AJ595" i="4"/>
  <c r="AK595" i="4"/>
  <c r="AL595" i="4"/>
  <c r="AM595" i="4"/>
  <c r="AN595" i="4"/>
  <c r="AO595" i="4"/>
  <c r="AP595" i="4"/>
  <c r="AR595" i="4"/>
  <c r="C596" i="4"/>
  <c r="D596" i="4"/>
  <c r="E596" i="4"/>
  <c r="F596" i="4"/>
  <c r="G596" i="4"/>
  <c r="H596" i="4"/>
  <c r="I596" i="4"/>
  <c r="K596" i="4"/>
  <c r="L596" i="4"/>
  <c r="M596" i="4"/>
  <c r="N596" i="4"/>
  <c r="O596" i="4"/>
  <c r="AI596" i="4"/>
  <c r="AJ596" i="4"/>
  <c r="AK596" i="4"/>
  <c r="AL596" i="4"/>
  <c r="AM596" i="4"/>
  <c r="AN596" i="4"/>
  <c r="AO596" i="4"/>
  <c r="AP596" i="4"/>
  <c r="AR596" i="4"/>
  <c r="C597" i="4"/>
  <c r="D597" i="4"/>
  <c r="E597" i="4"/>
  <c r="F597" i="4"/>
  <c r="G597" i="4"/>
  <c r="H597" i="4"/>
  <c r="I597" i="4"/>
  <c r="K597" i="4"/>
  <c r="L597" i="4"/>
  <c r="M597" i="4"/>
  <c r="N597" i="4"/>
  <c r="O597" i="4"/>
  <c r="AI597" i="4"/>
  <c r="AJ597" i="4"/>
  <c r="AK597" i="4"/>
  <c r="AL597" i="4"/>
  <c r="AM597" i="4"/>
  <c r="AN597" i="4"/>
  <c r="AO597" i="4"/>
  <c r="AP597" i="4"/>
  <c r="AR597" i="4"/>
  <c r="C598" i="4"/>
  <c r="D598" i="4"/>
  <c r="E598" i="4"/>
  <c r="F598" i="4"/>
  <c r="G598" i="4"/>
  <c r="H598" i="4"/>
  <c r="I598" i="4"/>
  <c r="K598" i="4"/>
  <c r="L598" i="4"/>
  <c r="M598" i="4"/>
  <c r="N598" i="4"/>
  <c r="O598" i="4"/>
  <c r="AI598" i="4"/>
  <c r="AJ598" i="4"/>
  <c r="AK598" i="4"/>
  <c r="AL598" i="4"/>
  <c r="AM598" i="4"/>
  <c r="AN598" i="4"/>
  <c r="AO598" i="4"/>
  <c r="AP598" i="4"/>
  <c r="AR598" i="4"/>
  <c r="C599" i="4"/>
  <c r="D599" i="4"/>
  <c r="E599" i="4"/>
  <c r="F599" i="4"/>
  <c r="G599" i="4"/>
  <c r="H599" i="4"/>
  <c r="I599" i="4"/>
  <c r="K599" i="4"/>
  <c r="L599" i="4"/>
  <c r="M599" i="4"/>
  <c r="N599" i="4"/>
  <c r="O599" i="4"/>
  <c r="AI599" i="4"/>
  <c r="AJ599" i="4"/>
  <c r="AK599" i="4"/>
  <c r="AL599" i="4"/>
  <c r="AM599" i="4"/>
  <c r="AN599" i="4"/>
  <c r="AO599" i="4"/>
  <c r="AP599" i="4"/>
  <c r="AR599" i="4"/>
  <c r="C600" i="4"/>
  <c r="D600" i="4"/>
  <c r="E600" i="4"/>
  <c r="F600" i="4"/>
  <c r="G600" i="4"/>
  <c r="H600" i="4"/>
  <c r="I600" i="4"/>
  <c r="K600" i="4"/>
  <c r="L600" i="4"/>
  <c r="M600" i="4"/>
  <c r="N600" i="4"/>
  <c r="O600" i="4"/>
  <c r="AI600" i="4"/>
  <c r="AJ600" i="4"/>
  <c r="AK600" i="4"/>
  <c r="AL600" i="4"/>
  <c r="AM600" i="4"/>
  <c r="AN600" i="4"/>
  <c r="AO600" i="4"/>
  <c r="AP600" i="4"/>
  <c r="AR600" i="4"/>
  <c r="C601" i="4"/>
  <c r="D601" i="4"/>
  <c r="E601" i="4"/>
  <c r="F601" i="4"/>
  <c r="G601" i="4"/>
  <c r="H601" i="4"/>
  <c r="I601" i="4"/>
  <c r="K601" i="4"/>
  <c r="L601" i="4"/>
  <c r="M601" i="4"/>
  <c r="N601" i="4"/>
  <c r="O601" i="4"/>
  <c r="AI601" i="4"/>
  <c r="AJ601" i="4"/>
  <c r="AK601" i="4"/>
  <c r="AL601" i="4"/>
  <c r="AM601" i="4"/>
  <c r="AN601" i="4"/>
  <c r="AO601" i="4"/>
  <c r="AP601" i="4"/>
  <c r="AR601" i="4"/>
  <c r="C602" i="4"/>
  <c r="D602" i="4"/>
  <c r="E602" i="4"/>
  <c r="F602" i="4"/>
  <c r="G602" i="4"/>
  <c r="H602" i="4"/>
  <c r="I602" i="4"/>
  <c r="K602" i="4"/>
  <c r="L602" i="4"/>
  <c r="M602" i="4"/>
  <c r="N602" i="4"/>
  <c r="O602" i="4"/>
  <c r="AI602" i="4"/>
  <c r="AJ602" i="4"/>
  <c r="AK602" i="4"/>
  <c r="AL602" i="4"/>
  <c r="AM602" i="4"/>
  <c r="AN602" i="4"/>
  <c r="AO602" i="4"/>
  <c r="AP602" i="4"/>
  <c r="AR602" i="4"/>
  <c r="C603" i="4"/>
  <c r="D603" i="4"/>
  <c r="E603" i="4"/>
  <c r="F603" i="4"/>
  <c r="G603" i="4"/>
  <c r="H603" i="4"/>
  <c r="I603" i="4"/>
  <c r="K603" i="4"/>
  <c r="L603" i="4"/>
  <c r="M603" i="4"/>
  <c r="N603" i="4"/>
  <c r="O603" i="4"/>
  <c r="AI603" i="4"/>
  <c r="AJ603" i="4"/>
  <c r="AK603" i="4"/>
  <c r="AL603" i="4"/>
  <c r="AM603" i="4"/>
  <c r="AN603" i="4"/>
  <c r="AO603" i="4"/>
  <c r="AP603" i="4"/>
  <c r="AR603" i="4"/>
  <c r="C604" i="4"/>
  <c r="D604" i="4"/>
  <c r="E604" i="4"/>
  <c r="F604" i="4"/>
  <c r="G604" i="4"/>
  <c r="H604" i="4"/>
  <c r="I604" i="4"/>
  <c r="K604" i="4"/>
  <c r="L604" i="4"/>
  <c r="M604" i="4"/>
  <c r="N604" i="4"/>
  <c r="O604" i="4"/>
  <c r="AI604" i="4"/>
  <c r="AJ604" i="4"/>
  <c r="AK604" i="4"/>
  <c r="AL604" i="4"/>
  <c r="AM604" i="4"/>
  <c r="AN604" i="4"/>
  <c r="AO604" i="4"/>
  <c r="AP604" i="4"/>
  <c r="AR604" i="4"/>
  <c r="C605" i="4"/>
  <c r="D605" i="4"/>
  <c r="E605" i="4"/>
  <c r="F605" i="4"/>
  <c r="G605" i="4"/>
  <c r="H605" i="4"/>
  <c r="I605" i="4"/>
  <c r="K605" i="4"/>
  <c r="L605" i="4"/>
  <c r="M605" i="4"/>
  <c r="N605" i="4"/>
  <c r="O605" i="4"/>
  <c r="AI605" i="4"/>
  <c r="AJ605" i="4"/>
  <c r="AK605" i="4"/>
  <c r="AL605" i="4"/>
  <c r="AM605" i="4"/>
  <c r="AN605" i="4"/>
  <c r="AO605" i="4"/>
  <c r="AP605" i="4"/>
  <c r="AR605" i="4"/>
  <c r="C606" i="4"/>
  <c r="D606" i="4"/>
  <c r="E606" i="4"/>
  <c r="F606" i="4"/>
  <c r="G606" i="4"/>
  <c r="H606" i="4"/>
  <c r="I606" i="4"/>
  <c r="K606" i="4"/>
  <c r="L606" i="4"/>
  <c r="M606" i="4"/>
  <c r="N606" i="4"/>
  <c r="O606" i="4"/>
  <c r="AI606" i="4"/>
  <c r="AJ606" i="4"/>
  <c r="AK606" i="4"/>
  <c r="AL606" i="4"/>
  <c r="AM606" i="4"/>
  <c r="AN606" i="4"/>
  <c r="AO606" i="4"/>
  <c r="AP606" i="4"/>
  <c r="AR606" i="4"/>
  <c r="C607" i="4"/>
  <c r="D607" i="4"/>
  <c r="E607" i="4"/>
  <c r="F607" i="4"/>
  <c r="G607" i="4"/>
  <c r="H607" i="4"/>
  <c r="I607" i="4"/>
  <c r="K607" i="4"/>
  <c r="L607" i="4"/>
  <c r="M607" i="4"/>
  <c r="N607" i="4"/>
  <c r="O607" i="4"/>
  <c r="AI607" i="4"/>
  <c r="AJ607" i="4"/>
  <c r="AK607" i="4"/>
  <c r="AL607" i="4"/>
  <c r="AM607" i="4"/>
  <c r="AN607" i="4"/>
  <c r="AO607" i="4"/>
  <c r="AP607" i="4"/>
  <c r="AR607" i="4"/>
  <c r="C608" i="4"/>
  <c r="D608" i="4"/>
  <c r="E608" i="4"/>
  <c r="F608" i="4"/>
  <c r="G608" i="4"/>
  <c r="H608" i="4"/>
  <c r="I608" i="4"/>
  <c r="K608" i="4"/>
  <c r="L608" i="4"/>
  <c r="M608" i="4"/>
  <c r="N608" i="4"/>
  <c r="O608" i="4"/>
  <c r="AI608" i="4"/>
  <c r="AJ608" i="4"/>
  <c r="AK608" i="4"/>
  <c r="AL608" i="4"/>
  <c r="AM608" i="4"/>
  <c r="AN608" i="4"/>
  <c r="AO608" i="4"/>
  <c r="AP608" i="4"/>
  <c r="AR608" i="4"/>
  <c r="C609" i="4"/>
  <c r="D609" i="4"/>
  <c r="E609" i="4"/>
  <c r="F609" i="4"/>
  <c r="G609" i="4"/>
  <c r="H609" i="4"/>
  <c r="I609" i="4"/>
  <c r="K609" i="4"/>
  <c r="L609" i="4"/>
  <c r="M609" i="4"/>
  <c r="N609" i="4"/>
  <c r="O609" i="4"/>
  <c r="AI609" i="4"/>
  <c r="AJ609" i="4"/>
  <c r="AK609" i="4"/>
  <c r="AL609" i="4"/>
  <c r="AM609" i="4"/>
  <c r="AN609" i="4"/>
  <c r="AO609" i="4"/>
  <c r="AP609" i="4"/>
  <c r="AR609" i="4"/>
  <c r="C610" i="4"/>
  <c r="D610" i="4"/>
  <c r="E610" i="4"/>
  <c r="F610" i="4"/>
  <c r="G610" i="4"/>
  <c r="H610" i="4"/>
  <c r="I610" i="4"/>
  <c r="K610" i="4"/>
  <c r="L610" i="4"/>
  <c r="M610" i="4"/>
  <c r="N610" i="4"/>
  <c r="O610" i="4"/>
  <c r="AI610" i="4"/>
  <c r="AJ610" i="4"/>
  <c r="AK610" i="4"/>
  <c r="AL610" i="4"/>
  <c r="AM610" i="4"/>
  <c r="AN610" i="4"/>
  <c r="AO610" i="4"/>
  <c r="AP610" i="4"/>
  <c r="AR610" i="4"/>
  <c r="C611" i="4"/>
  <c r="D611" i="4"/>
  <c r="E611" i="4"/>
  <c r="F611" i="4"/>
  <c r="G611" i="4"/>
  <c r="H611" i="4"/>
  <c r="I611" i="4"/>
  <c r="K611" i="4"/>
  <c r="L611" i="4"/>
  <c r="M611" i="4"/>
  <c r="N611" i="4"/>
  <c r="O611" i="4"/>
  <c r="AI611" i="4"/>
  <c r="AJ611" i="4"/>
  <c r="AK611" i="4"/>
  <c r="AL611" i="4"/>
  <c r="AM611" i="4"/>
  <c r="AN611" i="4"/>
  <c r="AO611" i="4"/>
  <c r="AP611" i="4"/>
  <c r="AR611" i="4"/>
  <c r="C612" i="4"/>
  <c r="D612" i="4"/>
  <c r="E612" i="4"/>
  <c r="F612" i="4"/>
  <c r="G612" i="4"/>
  <c r="H612" i="4"/>
  <c r="I612" i="4"/>
  <c r="K612" i="4"/>
  <c r="L612" i="4"/>
  <c r="M612" i="4"/>
  <c r="N612" i="4"/>
  <c r="O612" i="4"/>
  <c r="AI612" i="4"/>
  <c r="AJ612" i="4"/>
  <c r="AK612" i="4"/>
  <c r="AL612" i="4"/>
  <c r="AM612" i="4"/>
  <c r="AN612" i="4"/>
  <c r="AO612" i="4"/>
  <c r="AP612" i="4"/>
  <c r="AR612" i="4"/>
  <c r="C613" i="4"/>
  <c r="D613" i="4"/>
  <c r="E613" i="4"/>
  <c r="F613" i="4"/>
  <c r="G613" i="4"/>
  <c r="H613" i="4"/>
  <c r="I613" i="4"/>
  <c r="K613" i="4"/>
  <c r="L613" i="4"/>
  <c r="M613" i="4"/>
  <c r="N613" i="4"/>
  <c r="O613" i="4"/>
  <c r="AI613" i="4"/>
  <c r="AJ613" i="4"/>
  <c r="AK613" i="4"/>
  <c r="AL613" i="4"/>
  <c r="AM613" i="4"/>
  <c r="AN613" i="4"/>
  <c r="AO613" i="4"/>
  <c r="AP613" i="4"/>
  <c r="AR613" i="4"/>
  <c r="C614" i="4"/>
  <c r="D614" i="4"/>
  <c r="E614" i="4"/>
  <c r="F614" i="4"/>
  <c r="G614" i="4"/>
  <c r="H614" i="4"/>
  <c r="I614" i="4"/>
  <c r="K614" i="4"/>
  <c r="L614" i="4"/>
  <c r="M614" i="4"/>
  <c r="N614" i="4"/>
  <c r="O614" i="4"/>
  <c r="AI614" i="4"/>
  <c r="AJ614" i="4"/>
  <c r="AK614" i="4"/>
  <c r="AL614" i="4"/>
  <c r="AM614" i="4"/>
  <c r="AN614" i="4"/>
  <c r="AO614" i="4"/>
  <c r="AP614" i="4"/>
  <c r="AR614" i="4"/>
  <c r="C615" i="4"/>
  <c r="D615" i="4"/>
  <c r="E615" i="4"/>
  <c r="F615" i="4"/>
  <c r="G615" i="4"/>
  <c r="H615" i="4"/>
  <c r="I615" i="4"/>
  <c r="K615" i="4"/>
  <c r="L615" i="4"/>
  <c r="M615" i="4"/>
  <c r="N615" i="4"/>
  <c r="O615" i="4"/>
  <c r="AI615" i="4"/>
  <c r="AJ615" i="4"/>
  <c r="AK615" i="4"/>
  <c r="AL615" i="4"/>
  <c r="AM615" i="4"/>
  <c r="AN615" i="4"/>
  <c r="AO615" i="4"/>
  <c r="AP615" i="4"/>
  <c r="AR615" i="4"/>
  <c r="C616" i="4"/>
  <c r="D616" i="4"/>
  <c r="E616" i="4"/>
  <c r="F616" i="4"/>
  <c r="G616" i="4"/>
  <c r="H616" i="4"/>
  <c r="I616" i="4"/>
  <c r="K616" i="4"/>
  <c r="L616" i="4"/>
  <c r="M616" i="4"/>
  <c r="N616" i="4"/>
  <c r="O616" i="4"/>
  <c r="AI616" i="4"/>
  <c r="AJ616" i="4"/>
  <c r="AK616" i="4"/>
  <c r="AL616" i="4"/>
  <c r="AM616" i="4"/>
  <c r="AN616" i="4"/>
  <c r="AO616" i="4"/>
  <c r="AP616" i="4"/>
  <c r="AR616" i="4"/>
  <c r="C617" i="4"/>
  <c r="D617" i="4"/>
  <c r="E617" i="4"/>
  <c r="F617" i="4"/>
  <c r="G617" i="4"/>
  <c r="H617" i="4"/>
  <c r="I617" i="4"/>
  <c r="K617" i="4"/>
  <c r="L617" i="4"/>
  <c r="M617" i="4"/>
  <c r="N617" i="4"/>
  <c r="O617" i="4"/>
  <c r="AI617" i="4"/>
  <c r="AJ617" i="4"/>
  <c r="AK617" i="4"/>
  <c r="AL617" i="4"/>
  <c r="AM617" i="4"/>
  <c r="AN617" i="4"/>
  <c r="AO617" i="4"/>
  <c r="AP617" i="4"/>
  <c r="AR617" i="4"/>
  <c r="C618" i="4"/>
  <c r="D618" i="4"/>
  <c r="E618" i="4"/>
  <c r="F618" i="4"/>
  <c r="G618" i="4"/>
  <c r="H618" i="4"/>
  <c r="I618" i="4"/>
  <c r="K618" i="4"/>
  <c r="L618" i="4"/>
  <c r="M618" i="4"/>
  <c r="N618" i="4"/>
  <c r="O618" i="4"/>
  <c r="AI618" i="4"/>
  <c r="AJ618" i="4"/>
  <c r="AK618" i="4"/>
  <c r="AL618" i="4"/>
  <c r="AM618" i="4"/>
  <c r="AN618" i="4"/>
  <c r="AO618" i="4"/>
  <c r="AP618" i="4"/>
  <c r="AR618" i="4"/>
  <c r="C619" i="4"/>
  <c r="D619" i="4"/>
  <c r="E619" i="4"/>
  <c r="F619" i="4"/>
  <c r="G619" i="4"/>
  <c r="H619" i="4"/>
  <c r="I619" i="4"/>
  <c r="K619" i="4"/>
  <c r="L619" i="4"/>
  <c r="M619" i="4"/>
  <c r="N619" i="4"/>
  <c r="O619" i="4"/>
  <c r="AI619" i="4"/>
  <c r="AJ619" i="4"/>
  <c r="AK619" i="4"/>
  <c r="AL619" i="4"/>
  <c r="AM619" i="4"/>
  <c r="AN619" i="4"/>
  <c r="AO619" i="4"/>
  <c r="AP619" i="4"/>
  <c r="AR619" i="4"/>
  <c r="C620" i="4"/>
  <c r="D620" i="4"/>
  <c r="E620" i="4"/>
  <c r="F620" i="4"/>
  <c r="G620" i="4"/>
  <c r="H620" i="4"/>
  <c r="I620" i="4"/>
  <c r="K620" i="4"/>
  <c r="L620" i="4"/>
  <c r="M620" i="4"/>
  <c r="N620" i="4"/>
  <c r="O620" i="4"/>
  <c r="AI620" i="4"/>
  <c r="AJ620" i="4"/>
  <c r="AK620" i="4"/>
  <c r="AL620" i="4"/>
  <c r="AM620" i="4"/>
  <c r="AN620" i="4"/>
  <c r="AO620" i="4"/>
  <c r="AP620" i="4"/>
  <c r="AR620" i="4"/>
  <c r="C621" i="4"/>
  <c r="D621" i="4"/>
  <c r="E621" i="4"/>
  <c r="F621" i="4"/>
  <c r="G621" i="4"/>
  <c r="H621" i="4"/>
  <c r="I621" i="4"/>
  <c r="K621" i="4"/>
  <c r="L621" i="4"/>
  <c r="M621" i="4"/>
  <c r="N621" i="4"/>
  <c r="O621" i="4"/>
  <c r="AI621" i="4"/>
  <c r="AJ621" i="4"/>
  <c r="AK621" i="4"/>
  <c r="AL621" i="4"/>
  <c r="AM621" i="4"/>
  <c r="AN621" i="4"/>
  <c r="AO621" i="4"/>
  <c r="AP621" i="4"/>
  <c r="AR621" i="4"/>
  <c r="C622" i="4"/>
  <c r="D622" i="4"/>
  <c r="E622" i="4"/>
  <c r="F622" i="4"/>
  <c r="G622" i="4"/>
  <c r="H622" i="4"/>
  <c r="I622" i="4"/>
  <c r="K622" i="4"/>
  <c r="L622" i="4"/>
  <c r="M622" i="4"/>
  <c r="N622" i="4"/>
  <c r="O622" i="4"/>
  <c r="AI622" i="4"/>
  <c r="AJ622" i="4"/>
  <c r="AK622" i="4"/>
  <c r="AL622" i="4"/>
  <c r="AM622" i="4"/>
  <c r="AN622" i="4"/>
  <c r="AO622" i="4"/>
  <c r="AP622" i="4"/>
  <c r="AR622" i="4"/>
  <c r="C623" i="4"/>
  <c r="D623" i="4"/>
  <c r="E623" i="4"/>
  <c r="F623" i="4"/>
  <c r="G623" i="4"/>
  <c r="H623" i="4"/>
  <c r="I623" i="4"/>
  <c r="K623" i="4"/>
  <c r="L623" i="4"/>
  <c r="M623" i="4"/>
  <c r="N623" i="4"/>
  <c r="O623" i="4"/>
  <c r="AI623" i="4"/>
  <c r="AJ623" i="4"/>
  <c r="AK623" i="4"/>
  <c r="AL623" i="4"/>
  <c r="AM623" i="4"/>
  <c r="AN623" i="4"/>
  <c r="AO623" i="4"/>
  <c r="AP623" i="4"/>
  <c r="AR623" i="4"/>
  <c r="C624" i="4"/>
  <c r="D624" i="4"/>
  <c r="E624" i="4"/>
  <c r="F624" i="4"/>
  <c r="G624" i="4"/>
  <c r="H624" i="4"/>
  <c r="I624" i="4"/>
  <c r="K624" i="4"/>
  <c r="L624" i="4"/>
  <c r="M624" i="4"/>
  <c r="N624" i="4"/>
  <c r="O624" i="4"/>
  <c r="AI624" i="4"/>
  <c r="AJ624" i="4"/>
  <c r="AK624" i="4"/>
  <c r="AL624" i="4"/>
  <c r="AM624" i="4"/>
  <c r="AN624" i="4"/>
  <c r="AO624" i="4"/>
  <c r="AP624" i="4"/>
  <c r="AR624" i="4"/>
  <c r="C625" i="4"/>
  <c r="D625" i="4"/>
  <c r="E625" i="4"/>
  <c r="F625" i="4"/>
  <c r="G625" i="4"/>
  <c r="H625" i="4"/>
  <c r="I625" i="4"/>
  <c r="K625" i="4"/>
  <c r="L625" i="4"/>
  <c r="M625" i="4"/>
  <c r="N625" i="4"/>
  <c r="O625" i="4"/>
  <c r="AI625" i="4"/>
  <c r="AJ625" i="4"/>
  <c r="AK625" i="4"/>
  <c r="AL625" i="4"/>
  <c r="AM625" i="4"/>
  <c r="AN625" i="4"/>
  <c r="AO625" i="4"/>
  <c r="AP625" i="4"/>
  <c r="AR625" i="4"/>
  <c r="C626" i="4"/>
  <c r="D626" i="4"/>
  <c r="E626" i="4"/>
  <c r="F626" i="4"/>
  <c r="G626" i="4"/>
  <c r="H626" i="4"/>
  <c r="I626" i="4"/>
  <c r="K626" i="4"/>
  <c r="L626" i="4"/>
  <c r="M626" i="4"/>
  <c r="N626" i="4"/>
  <c r="O626" i="4"/>
  <c r="AI626" i="4"/>
  <c r="AJ626" i="4"/>
  <c r="AK626" i="4"/>
  <c r="AL626" i="4"/>
  <c r="AM626" i="4"/>
  <c r="AN626" i="4"/>
  <c r="AO626" i="4"/>
  <c r="AP626" i="4"/>
  <c r="AR626" i="4"/>
  <c r="C627" i="4"/>
  <c r="D627" i="4"/>
  <c r="E627" i="4"/>
  <c r="F627" i="4"/>
  <c r="G627" i="4"/>
  <c r="H627" i="4"/>
  <c r="I627" i="4"/>
  <c r="K627" i="4"/>
  <c r="L627" i="4"/>
  <c r="M627" i="4"/>
  <c r="N627" i="4"/>
  <c r="O627" i="4"/>
  <c r="AI627" i="4"/>
  <c r="AJ627" i="4"/>
  <c r="AK627" i="4"/>
  <c r="AL627" i="4"/>
  <c r="AM627" i="4"/>
  <c r="AN627" i="4"/>
  <c r="AO627" i="4"/>
  <c r="AP627" i="4"/>
  <c r="AR627" i="4"/>
  <c r="C628" i="4"/>
  <c r="D628" i="4"/>
  <c r="E628" i="4"/>
  <c r="F628" i="4"/>
  <c r="G628" i="4"/>
  <c r="H628" i="4"/>
  <c r="I628" i="4"/>
  <c r="K628" i="4"/>
  <c r="L628" i="4"/>
  <c r="M628" i="4"/>
  <c r="N628" i="4"/>
  <c r="O628" i="4"/>
  <c r="AI628" i="4"/>
  <c r="AJ628" i="4"/>
  <c r="AK628" i="4"/>
  <c r="AL628" i="4"/>
  <c r="AM628" i="4"/>
  <c r="AN628" i="4"/>
  <c r="AO628" i="4"/>
  <c r="AP628" i="4"/>
  <c r="AR628" i="4"/>
  <c r="C629" i="4"/>
  <c r="D629" i="4"/>
  <c r="E629" i="4"/>
  <c r="F629" i="4"/>
  <c r="G629" i="4"/>
  <c r="H629" i="4"/>
  <c r="I629" i="4"/>
  <c r="K629" i="4"/>
  <c r="L629" i="4"/>
  <c r="M629" i="4"/>
  <c r="N629" i="4"/>
  <c r="O629" i="4"/>
  <c r="AI629" i="4"/>
  <c r="AJ629" i="4"/>
  <c r="AK629" i="4"/>
  <c r="AL629" i="4"/>
  <c r="AM629" i="4"/>
  <c r="AN629" i="4"/>
  <c r="AO629" i="4"/>
  <c r="AP629" i="4"/>
  <c r="AR629" i="4"/>
  <c r="C630" i="4"/>
  <c r="D630" i="4"/>
  <c r="E630" i="4"/>
  <c r="F630" i="4"/>
  <c r="G630" i="4"/>
  <c r="H630" i="4"/>
  <c r="I630" i="4"/>
  <c r="K630" i="4"/>
  <c r="L630" i="4"/>
  <c r="M630" i="4"/>
  <c r="N630" i="4"/>
  <c r="O630" i="4"/>
  <c r="AI630" i="4"/>
  <c r="AJ630" i="4"/>
  <c r="AK630" i="4"/>
  <c r="AL630" i="4"/>
  <c r="AM630" i="4"/>
  <c r="AN630" i="4"/>
  <c r="AO630" i="4"/>
  <c r="AP630" i="4"/>
  <c r="AR630" i="4"/>
  <c r="C631" i="4"/>
  <c r="D631" i="4"/>
  <c r="E631" i="4"/>
  <c r="F631" i="4"/>
  <c r="G631" i="4"/>
  <c r="H631" i="4"/>
  <c r="I631" i="4"/>
  <c r="K631" i="4"/>
  <c r="L631" i="4"/>
  <c r="M631" i="4"/>
  <c r="N631" i="4"/>
  <c r="O631" i="4"/>
  <c r="AI631" i="4"/>
  <c r="AJ631" i="4"/>
  <c r="AK631" i="4"/>
  <c r="AL631" i="4"/>
  <c r="AM631" i="4"/>
  <c r="AN631" i="4"/>
  <c r="AO631" i="4"/>
  <c r="AP631" i="4"/>
  <c r="AR631" i="4"/>
  <c r="C632" i="4"/>
  <c r="D632" i="4"/>
  <c r="E632" i="4"/>
  <c r="F632" i="4"/>
  <c r="G632" i="4"/>
  <c r="H632" i="4"/>
  <c r="I632" i="4"/>
  <c r="K632" i="4"/>
  <c r="L632" i="4"/>
  <c r="M632" i="4"/>
  <c r="N632" i="4"/>
  <c r="O632" i="4"/>
  <c r="AI632" i="4"/>
  <c r="AJ632" i="4"/>
  <c r="AK632" i="4"/>
  <c r="AL632" i="4"/>
  <c r="AM632" i="4"/>
  <c r="AN632" i="4"/>
  <c r="AO632" i="4"/>
  <c r="AP632" i="4"/>
  <c r="AR632" i="4"/>
  <c r="C633" i="4"/>
  <c r="D633" i="4"/>
  <c r="E633" i="4"/>
  <c r="F633" i="4"/>
  <c r="G633" i="4"/>
  <c r="H633" i="4"/>
  <c r="I633" i="4"/>
  <c r="K633" i="4"/>
  <c r="L633" i="4"/>
  <c r="M633" i="4"/>
  <c r="N633" i="4"/>
  <c r="O633" i="4"/>
  <c r="AI633" i="4"/>
  <c r="AJ633" i="4"/>
  <c r="AK633" i="4"/>
  <c r="AL633" i="4"/>
  <c r="AM633" i="4"/>
  <c r="AN633" i="4"/>
  <c r="AO633" i="4"/>
  <c r="AP633" i="4"/>
  <c r="AR633" i="4"/>
  <c r="C634" i="4"/>
  <c r="D634" i="4"/>
  <c r="E634" i="4"/>
  <c r="F634" i="4"/>
  <c r="G634" i="4"/>
  <c r="H634" i="4"/>
  <c r="I634" i="4"/>
  <c r="K634" i="4"/>
  <c r="L634" i="4"/>
  <c r="M634" i="4"/>
  <c r="N634" i="4"/>
  <c r="O634" i="4"/>
  <c r="AI634" i="4"/>
  <c r="AJ634" i="4"/>
  <c r="AK634" i="4"/>
  <c r="AL634" i="4"/>
  <c r="AM634" i="4"/>
  <c r="AN634" i="4"/>
  <c r="AO634" i="4"/>
  <c r="AP634" i="4"/>
  <c r="AR634" i="4"/>
  <c r="C635" i="4"/>
  <c r="D635" i="4"/>
  <c r="E635" i="4"/>
  <c r="F635" i="4"/>
  <c r="G635" i="4"/>
  <c r="H635" i="4"/>
  <c r="I635" i="4"/>
  <c r="K635" i="4"/>
  <c r="L635" i="4"/>
  <c r="M635" i="4"/>
  <c r="N635" i="4"/>
  <c r="O635" i="4"/>
  <c r="AI635" i="4"/>
  <c r="AJ635" i="4"/>
  <c r="AK635" i="4"/>
  <c r="AL635" i="4"/>
  <c r="AM635" i="4"/>
  <c r="AN635" i="4"/>
  <c r="AO635" i="4"/>
  <c r="AP635" i="4"/>
  <c r="AR635" i="4"/>
  <c r="C636" i="4"/>
  <c r="D636" i="4"/>
  <c r="E636" i="4"/>
  <c r="F636" i="4"/>
  <c r="G636" i="4"/>
  <c r="H636" i="4"/>
  <c r="I636" i="4"/>
  <c r="K636" i="4"/>
  <c r="L636" i="4"/>
  <c r="M636" i="4"/>
  <c r="N636" i="4"/>
  <c r="O636" i="4"/>
  <c r="AI636" i="4"/>
  <c r="AJ636" i="4"/>
  <c r="AK636" i="4"/>
  <c r="AL636" i="4"/>
  <c r="AM636" i="4"/>
  <c r="AN636" i="4"/>
  <c r="AO636" i="4"/>
  <c r="AP636" i="4"/>
  <c r="AR636" i="4"/>
  <c r="C637" i="4"/>
  <c r="D637" i="4"/>
  <c r="E637" i="4"/>
  <c r="F637" i="4"/>
  <c r="G637" i="4"/>
  <c r="H637" i="4"/>
  <c r="I637" i="4"/>
  <c r="K637" i="4"/>
  <c r="L637" i="4"/>
  <c r="M637" i="4"/>
  <c r="N637" i="4"/>
  <c r="O637" i="4"/>
  <c r="AI637" i="4"/>
  <c r="AJ637" i="4"/>
  <c r="AK637" i="4"/>
  <c r="AL637" i="4"/>
  <c r="AM637" i="4"/>
  <c r="AN637" i="4"/>
  <c r="AO637" i="4"/>
  <c r="AP637" i="4"/>
  <c r="AR637" i="4"/>
  <c r="C638" i="4"/>
  <c r="D638" i="4"/>
  <c r="E638" i="4"/>
  <c r="F638" i="4"/>
  <c r="G638" i="4"/>
  <c r="H638" i="4"/>
  <c r="I638" i="4"/>
  <c r="K638" i="4"/>
  <c r="L638" i="4"/>
  <c r="M638" i="4"/>
  <c r="N638" i="4"/>
  <c r="O638" i="4"/>
  <c r="AI638" i="4"/>
  <c r="AJ638" i="4"/>
  <c r="AK638" i="4"/>
  <c r="AL638" i="4"/>
  <c r="AM638" i="4"/>
  <c r="AN638" i="4"/>
  <c r="AO638" i="4"/>
  <c r="AP638" i="4"/>
  <c r="AR638" i="4"/>
  <c r="C639" i="4"/>
  <c r="D639" i="4"/>
  <c r="E639" i="4"/>
  <c r="F639" i="4"/>
  <c r="G639" i="4"/>
  <c r="H639" i="4"/>
  <c r="I639" i="4"/>
  <c r="K639" i="4"/>
  <c r="L639" i="4"/>
  <c r="M639" i="4"/>
  <c r="N639" i="4"/>
  <c r="O639" i="4"/>
  <c r="AI639" i="4"/>
  <c r="AJ639" i="4"/>
  <c r="AK639" i="4"/>
  <c r="AL639" i="4"/>
  <c r="AM639" i="4"/>
  <c r="AN639" i="4"/>
  <c r="AO639" i="4"/>
  <c r="AP639" i="4"/>
  <c r="AR639" i="4"/>
  <c r="C640" i="4"/>
  <c r="D640" i="4"/>
  <c r="E640" i="4"/>
  <c r="F640" i="4"/>
  <c r="G640" i="4"/>
  <c r="H640" i="4"/>
  <c r="I640" i="4"/>
  <c r="K640" i="4"/>
  <c r="L640" i="4"/>
  <c r="M640" i="4"/>
  <c r="N640" i="4"/>
  <c r="O640" i="4"/>
  <c r="AI640" i="4"/>
  <c r="AJ640" i="4"/>
  <c r="AK640" i="4"/>
  <c r="AL640" i="4"/>
  <c r="AM640" i="4"/>
  <c r="AN640" i="4"/>
  <c r="AO640" i="4"/>
  <c r="AP640" i="4"/>
  <c r="AR640" i="4"/>
  <c r="C641" i="4"/>
  <c r="D641" i="4"/>
  <c r="E641" i="4"/>
  <c r="F641" i="4"/>
  <c r="G641" i="4"/>
  <c r="H641" i="4"/>
  <c r="I641" i="4"/>
  <c r="K641" i="4"/>
  <c r="L641" i="4"/>
  <c r="M641" i="4"/>
  <c r="N641" i="4"/>
  <c r="O641" i="4"/>
  <c r="AI641" i="4"/>
  <c r="AJ641" i="4"/>
  <c r="AK641" i="4"/>
  <c r="AL641" i="4"/>
  <c r="AM641" i="4"/>
  <c r="AN641" i="4"/>
  <c r="AO641" i="4"/>
  <c r="AP641" i="4"/>
  <c r="AR641" i="4"/>
  <c r="C642" i="4"/>
  <c r="D642" i="4"/>
  <c r="E642" i="4"/>
  <c r="F642" i="4"/>
  <c r="G642" i="4"/>
  <c r="H642" i="4"/>
  <c r="I642" i="4"/>
  <c r="K642" i="4"/>
  <c r="L642" i="4"/>
  <c r="M642" i="4"/>
  <c r="N642" i="4"/>
  <c r="O642" i="4"/>
  <c r="AI642" i="4"/>
  <c r="AJ642" i="4"/>
  <c r="AK642" i="4"/>
  <c r="AL642" i="4"/>
  <c r="AM642" i="4"/>
  <c r="AN642" i="4"/>
  <c r="AO642" i="4"/>
  <c r="AP642" i="4"/>
  <c r="AR642" i="4"/>
  <c r="C643" i="4"/>
  <c r="D643" i="4"/>
  <c r="E643" i="4"/>
  <c r="F643" i="4"/>
  <c r="G643" i="4"/>
  <c r="H643" i="4"/>
  <c r="I643" i="4"/>
  <c r="K643" i="4"/>
  <c r="L643" i="4"/>
  <c r="M643" i="4"/>
  <c r="N643" i="4"/>
  <c r="O643" i="4"/>
  <c r="AI643" i="4"/>
  <c r="AJ643" i="4"/>
  <c r="AK643" i="4"/>
  <c r="AL643" i="4"/>
  <c r="AM643" i="4"/>
  <c r="AN643" i="4"/>
  <c r="AO643" i="4"/>
  <c r="AP643" i="4"/>
  <c r="AR643" i="4"/>
  <c r="C644" i="4"/>
  <c r="D644" i="4"/>
  <c r="E644" i="4"/>
  <c r="F644" i="4"/>
  <c r="G644" i="4"/>
  <c r="H644" i="4"/>
  <c r="I644" i="4"/>
  <c r="K644" i="4"/>
  <c r="L644" i="4"/>
  <c r="M644" i="4"/>
  <c r="N644" i="4"/>
  <c r="O644" i="4"/>
  <c r="AI644" i="4"/>
  <c r="AJ644" i="4"/>
  <c r="AK644" i="4"/>
  <c r="AL644" i="4"/>
  <c r="AM644" i="4"/>
  <c r="AN644" i="4"/>
  <c r="AO644" i="4"/>
  <c r="AP644" i="4"/>
  <c r="AR644" i="4"/>
  <c r="C645" i="4"/>
  <c r="D645" i="4"/>
  <c r="E645" i="4"/>
  <c r="F645" i="4"/>
  <c r="G645" i="4"/>
  <c r="H645" i="4"/>
  <c r="I645" i="4"/>
  <c r="K645" i="4"/>
  <c r="L645" i="4"/>
  <c r="M645" i="4"/>
  <c r="N645" i="4"/>
  <c r="O645" i="4"/>
  <c r="AI645" i="4"/>
  <c r="AJ645" i="4"/>
  <c r="AK645" i="4"/>
  <c r="AL645" i="4"/>
  <c r="AM645" i="4"/>
  <c r="AN645" i="4"/>
  <c r="AO645" i="4"/>
  <c r="AP645" i="4"/>
  <c r="AR645" i="4"/>
  <c r="C646" i="4"/>
  <c r="D646" i="4"/>
  <c r="E646" i="4"/>
  <c r="F646" i="4"/>
  <c r="G646" i="4"/>
  <c r="H646" i="4"/>
  <c r="I646" i="4"/>
  <c r="K646" i="4"/>
  <c r="L646" i="4"/>
  <c r="M646" i="4"/>
  <c r="N646" i="4"/>
  <c r="O646" i="4"/>
  <c r="AI646" i="4"/>
  <c r="AJ646" i="4"/>
  <c r="AK646" i="4"/>
  <c r="AL646" i="4"/>
  <c r="AM646" i="4"/>
  <c r="AN646" i="4"/>
  <c r="AO646" i="4"/>
  <c r="AP646" i="4"/>
  <c r="AR646" i="4"/>
  <c r="C647" i="4"/>
  <c r="D647" i="4"/>
  <c r="E647" i="4"/>
  <c r="F647" i="4"/>
  <c r="G647" i="4"/>
  <c r="H647" i="4"/>
  <c r="I647" i="4"/>
  <c r="K647" i="4"/>
  <c r="L647" i="4"/>
  <c r="M647" i="4"/>
  <c r="N647" i="4"/>
  <c r="O647" i="4"/>
  <c r="AI647" i="4"/>
  <c r="AJ647" i="4"/>
  <c r="AK647" i="4"/>
  <c r="AL647" i="4"/>
  <c r="AM647" i="4"/>
  <c r="AN647" i="4"/>
  <c r="AO647" i="4"/>
  <c r="AP647" i="4"/>
  <c r="AR647" i="4"/>
  <c r="C648" i="4"/>
  <c r="D648" i="4"/>
  <c r="E648" i="4"/>
  <c r="F648" i="4"/>
  <c r="G648" i="4"/>
  <c r="H648" i="4"/>
  <c r="I648" i="4"/>
  <c r="K648" i="4"/>
  <c r="L648" i="4"/>
  <c r="M648" i="4"/>
  <c r="N648" i="4"/>
  <c r="O648" i="4"/>
  <c r="AI648" i="4"/>
  <c r="AJ648" i="4"/>
  <c r="AK648" i="4"/>
  <c r="AL648" i="4"/>
  <c r="AM648" i="4"/>
  <c r="AN648" i="4"/>
  <c r="AO648" i="4"/>
  <c r="AP648" i="4"/>
  <c r="AR648" i="4"/>
  <c r="C649" i="4"/>
  <c r="D649" i="4"/>
  <c r="E649" i="4"/>
  <c r="F649" i="4"/>
  <c r="G649" i="4"/>
  <c r="H649" i="4"/>
  <c r="I649" i="4"/>
  <c r="K649" i="4"/>
  <c r="L649" i="4"/>
  <c r="M649" i="4"/>
  <c r="N649" i="4"/>
  <c r="O649" i="4"/>
  <c r="AI649" i="4"/>
  <c r="AJ649" i="4"/>
  <c r="AK649" i="4"/>
  <c r="AL649" i="4"/>
  <c r="AM649" i="4"/>
  <c r="AN649" i="4"/>
  <c r="AO649" i="4"/>
  <c r="AP649" i="4"/>
  <c r="AR649" i="4"/>
  <c r="C650" i="4"/>
  <c r="D650" i="4"/>
  <c r="E650" i="4"/>
  <c r="F650" i="4"/>
  <c r="G650" i="4"/>
  <c r="H650" i="4"/>
  <c r="I650" i="4"/>
  <c r="K650" i="4"/>
  <c r="L650" i="4"/>
  <c r="M650" i="4"/>
  <c r="N650" i="4"/>
  <c r="O650" i="4"/>
  <c r="AI650" i="4"/>
  <c r="AJ650" i="4"/>
  <c r="AK650" i="4"/>
  <c r="AL650" i="4"/>
  <c r="AM650" i="4"/>
  <c r="AN650" i="4"/>
  <c r="AO650" i="4"/>
  <c r="AP650" i="4"/>
  <c r="AR650" i="4"/>
  <c r="C651" i="4"/>
  <c r="D651" i="4"/>
  <c r="E651" i="4"/>
  <c r="F651" i="4"/>
  <c r="G651" i="4"/>
  <c r="H651" i="4"/>
  <c r="I651" i="4"/>
  <c r="K651" i="4"/>
  <c r="L651" i="4"/>
  <c r="M651" i="4"/>
  <c r="N651" i="4"/>
  <c r="O651" i="4"/>
  <c r="AI651" i="4"/>
  <c r="AJ651" i="4"/>
  <c r="AK651" i="4"/>
  <c r="AL651" i="4"/>
  <c r="AM651" i="4"/>
  <c r="AN651" i="4"/>
  <c r="AO651" i="4"/>
  <c r="AP651" i="4"/>
  <c r="AR651" i="4"/>
  <c r="C652" i="4"/>
  <c r="D652" i="4"/>
  <c r="E652" i="4"/>
  <c r="F652" i="4"/>
  <c r="G652" i="4"/>
  <c r="H652" i="4"/>
  <c r="I652" i="4"/>
  <c r="K652" i="4"/>
  <c r="L652" i="4"/>
  <c r="M652" i="4"/>
  <c r="N652" i="4"/>
  <c r="O652" i="4"/>
  <c r="AI652" i="4"/>
  <c r="AJ652" i="4"/>
  <c r="AK652" i="4"/>
  <c r="AL652" i="4"/>
  <c r="AM652" i="4"/>
  <c r="AN652" i="4"/>
  <c r="AO652" i="4"/>
  <c r="AP652" i="4"/>
  <c r="AR652" i="4"/>
  <c r="C653" i="4"/>
  <c r="D653" i="4"/>
  <c r="E653" i="4"/>
  <c r="F653" i="4"/>
  <c r="G653" i="4"/>
  <c r="H653" i="4"/>
  <c r="I653" i="4"/>
  <c r="K653" i="4"/>
  <c r="L653" i="4"/>
  <c r="M653" i="4"/>
  <c r="N653" i="4"/>
  <c r="O653" i="4"/>
  <c r="AI653" i="4"/>
  <c r="AJ653" i="4"/>
  <c r="AK653" i="4"/>
  <c r="AL653" i="4"/>
  <c r="AM653" i="4"/>
  <c r="AN653" i="4"/>
  <c r="AO653" i="4"/>
  <c r="AP653" i="4"/>
  <c r="AR653" i="4"/>
  <c r="C654" i="4"/>
  <c r="D654" i="4"/>
  <c r="E654" i="4"/>
  <c r="F654" i="4"/>
  <c r="G654" i="4"/>
  <c r="H654" i="4"/>
  <c r="I654" i="4"/>
  <c r="K654" i="4"/>
  <c r="L654" i="4"/>
  <c r="M654" i="4"/>
  <c r="N654" i="4"/>
  <c r="O654" i="4"/>
  <c r="AI654" i="4"/>
  <c r="AJ654" i="4"/>
  <c r="AK654" i="4"/>
  <c r="AL654" i="4"/>
  <c r="AM654" i="4"/>
  <c r="AN654" i="4"/>
  <c r="AO654" i="4"/>
  <c r="AP654" i="4"/>
  <c r="AR654" i="4"/>
  <c r="C655" i="4"/>
  <c r="D655" i="4"/>
  <c r="E655" i="4"/>
  <c r="F655" i="4"/>
  <c r="G655" i="4"/>
  <c r="H655" i="4"/>
  <c r="I655" i="4"/>
  <c r="K655" i="4"/>
  <c r="L655" i="4"/>
  <c r="M655" i="4"/>
  <c r="N655" i="4"/>
  <c r="O655" i="4"/>
  <c r="AI655" i="4"/>
  <c r="AJ655" i="4"/>
  <c r="AK655" i="4"/>
  <c r="AL655" i="4"/>
  <c r="AM655" i="4"/>
  <c r="AN655" i="4"/>
  <c r="AO655" i="4"/>
  <c r="AP655" i="4"/>
  <c r="AR655" i="4"/>
  <c r="C656" i="4"/>
  <c r="D656" i="4"/>
  <c r="E656" i="4"/>
  <c r="F656" i="4"/>
  <c r="G656" i="4"/>
  <c r="H656" i="4"/>
  <c r="I656" i="4"/>
  <c r="K656" i="4"/>
  <c r="L656" i="4"/>
  <c r="M656" i="4"/>
  <c r="N656" i="4"/>
  <c r="O656" i="4"/>
  <c r="AI656" i="4"/>
  <c r="AJ656" i="4"/>
  <c r="AK656" i="4"/>
  <c r="AL656" i="4"/>
  <c r="AM656" i="4"/>
  <c r="AN656" i="4"/>
  <c r="AO656" i="4"/>
  <c r="AP656" i="4"/>
  <c r="AR656" i="4"/>
  <c r="C657" i="4"/>
  <c r="D657" i="4"/>
  <c r="E657" i="4"/>
  <c r="F657" i="4"/>
  <c r="G657" i="4"/>
  <c r="H657" i="4"/>
  <c r="I657" i="4"/>
  <c r="K657" i="4"/>
  <c r="L657" i="4"/>
  <c r="M657" i="4"/>
  <c r="N657" i="4"/>
  <c r="O657" i="4"/>
  <c r="AI657" i="4"/>
  <c r="AJ657" i="4"/>
  <c r="AK657" i="4"/>
  <c r="AL657" i="4"/>
  <c r="AM657" i="4"/>
  <c r="AN657" i="4"/>
  <c r="AO657" i="4"/>
  <c r="AP657" i="4"/>
  <c r="AR657" i="4"/>
  <c r="C658" i="4"/>
  <c r="D658" i="4"/>
  <c r="E658" i="4"/>
  <c r="F658" i="4"/>
  <c r="G658" i="4"/>
  <c r="H658" i="4"/>
  <c r="I658" i="4"/>
  <c r="K658" i="4"/>
  <c r="L658" i="4"/>
  <c r="M658" i="4"/>
  <c r="N658" i="4"/>
  <c r="O658" i="4"/>
  <c r="AI658" i="4"/>
  <c r="AJ658" i="4"/>
  <c r="AK658" i="4"/>
  <c r="AL658" i="4"/>
  <c r="AM658" i="4"/>
  <c r="AN658" i="4"/>
  <c r="AO658" i="4"/>
  <c r="AP658" i="4"/>
  <c r="AR658" i="4"/>
  <c r="C659" i="4"/>
  <c r="D659" i="4"/>
  <c r="E659" i="4"/>
  <c r="F659" i="4"/>
  <c r="G659" i="4"/>
  <c r="H659" i="4"/>
  <c r="I659" i="4"/>
  <c r="K659" i="4"/>
  <c r="L659" i="4"/>
  <c r="M659" i="4"/>
  <c r="N659" i="4"/>
  <c r="O659" i="4"/>
  <c r="AI659" i="4"/>
  <c r="AJ659" i="4"/>
  <c r="AK659" i="4"/>
  <c r="AL659" i="4"/>
  <c r="AM659" i="4"/>
  <c r="AN659" i="4"/>
  <c r="AO659" i="4"/>
  <c r="AP659" i="4"/>
  <c r="AR659" i="4"/>
  <c r="C660" i="4"/>
  <c r="D660" i="4"/>
  <c r="E660" i="4"/>
  <c r="F660" i="4"/>
  <c r="G660" i="4"/>
  <c r="H660" i="4"/>
  <c r="I660" i="4"/>
  <c r="K660" i="4"/>
  <c r="L660" i="4"/>
  <c r="M660" i="4"/>
  <c r="N660" i="4"/>
  <c r="O660" i="4"/>
  <c r="AI660" i="4"/>
  <c r="AJ660" i="4"/>
  <c r="AK660" i="4"/>
  <c r="AL660" i="4"/>
  <c r="AM660" i="4"/>
  <c r="AN660" i="4"/>
  <c r="AO660" i="4"/>
  <c r="AP660" i="4"/>
  <c r="AR660" i="4"/>
  <c r="C661" i="4"/>
  <c r="D661" i="4"/>
  <c r="E661" i="4"/>
  <c r="F661" i="4"/>
  <c r="G661" i="4"/>
  <c r="H661" i="4"/>
  <c r="I661" i="4"/>
  <c r="K661" i="4"/>
  <c r="L661" i="4"/>
  <c r="M661" i="4"/>
  <c r="N661" i="4"/>
  <c r="O661" i="4"/>
  <c r="AI661" i="4"/>
  <c r="AJ661" i="4"/>
  <c r="AK661" i="4"/>
  <c r="AL661" i="4"/>
  <c r="AM661" i="4"/>
  <c r="AN661" i="4"/>
  <c r="AO661" i="4"/>
  <c r="AP661" i="4"/>
  <c r="AR661" i="4"/>
  <c r="C662" i="4"/>
  <c r="D662" i="4"/>
  <c r="E662" i="4"/>
  <c r="F662" i="4"/>
  <c r="G662" i="4"/>
  <c r="H662" i="4"/>
  <c r="I662" i="4"/>
  <c r="K662" i="4"/>
  <c r="L662" i="4"/>
  <c r="M662" i="4"/>
  <c r="N662" i="4"/>
  <c r="O662" i="4"/>
  <c r="AI662" i="4"/>
  <c r="AJ662" i="4"/>
  <c r="AK662" i="4"/>
  <c r="AL662" i="4"/>
  <c r="AM662" i="4"/>
  <c r="AN662" i="4"/>
  <c r="AO662" i="4"/>
  <c r="AP662" i="4"/>
  <c r="AR662" i="4"/>
  <c r="C663" i="4"/>
  <c r="D663" i="4"/>
  <c r="E663" i="4"/>
  <c r="F663" i="4"/>
  <c r="G663" i="4"/>
  <c r="H663" i="4"/>
  <c r="I663" i="4"/>
  <c r="K663" i="4"/>
  <c r="L663" i="4"/>
  <c r="M663" i="4"/>
  <c r="N663" i="4"/>
  <c r="O663" i="4"/>
  <c r="AI663" i="4"/>
  <c r="AJ663" i="4"/>
  <c r="AK663" i="4"/>
  <c r="AL663" i="4"/>
  <c r="AM663" i="4"/>
  <c r="AN663" i="4"/>
  <c r="AO663" i="4"/>
  <c r="AP663" i="4"/>
  <c r="AR663" i="4"/>
  <c r="C664" i="4"/>
  <c r="D664" i="4"/>
  <c r="E664" i="4"/>
  <c r="F664" i="4"/>
  <c r="G664" i="4"/>
  <c r="H664" i="4"/>
  <c r="I664" i="4"/>
  <c r="K664" i="4"/>
  <c r="L664" i="4"/>
  <c r="M664" i="4"/>
  <c r="N664" i="4"/>
  <c r="O664" i="4"/>
  <c r="AI664" i="4"/>
  <c r="AJ664" i="4"/>
  <c r="AK664" i="4"/>
  <c r="AL664" i="4"/>
  <c r="AM664" i="4"/>
  <c r="AN664" i="4"/>
  <c r="AO664" i="4"/>
  <c r="AP664" i="4"/>
  <c r="AR664" i="4"/>
  <c r="C665" i="4"/>
  <c r="D665" i="4"/>
  <c r="E665" i="4"/>
  <c r="F665" i="4"/>
  <c r="G665" i="4"/>
  <c r="H665" i="4"/>
  <c r="I665" i="4"/>
  <c r="K665" i="4"/>
  <c r="L665" i="4"/>
  <c r="M665" i="4"/>
  <c r="N665" i="4"/>
  <c r="O665" i="4"/>
  <c r="AI665" i="4"/>
  <c r="AJ665" i="4"/>
  <c r="AK665" i="4"/>
  <c r="AL665" i="4"/>
  <c r="AM665" i="4"/>
  <c r="AN665" i="4"/>
  <c r="AO665" i="4"/>
  <c r="AP665" i="4"/>
  <c r="AR665" i="4"/>
  <c r="C666" i="4"/>
  <c r="D666" i="4"/>
  <c r="E666" i="4"/>
  <c r="F666" i="4"/>
  <c r="G666" i="4"/>
  <c r="H666" i="4"/>
  <c r="I666" i="4"/>
  <c r="K666" i="4"/>
  <c r="L666" i="4"/>
  <c r="M666" i="4"/>
  <c r="N666" i="4"/>
  <c r="O666" i="4"/>
  <c r="AI666" i="4"/>
  <c r="AJ666" i="4"/>
  <c r="AK666" i="4"/>
  <c r="AL666" i="4"/>
  <c r="AM666" i="4"/>
  <c r="AN666" i="4"/>
  <c r="AO666" i="4"/>
  <c r="AP666" i="4"/>
  <c r="AR666" i="4"/>
  <c r="C667" i="4"/>
  <c r="D667" i="4"/>
  <c r="E667" i="4"/>
  <c r="F667" i="4"/>
  <c r="G667" i="4"/>
  <c r="H667" i="4"/>
  <c r="I667" i="4"/>
  <c r="K667" i="4"/>
  <c r="L667" i="4"/>
  <c r="M667" i="4"/>
  <c r="N667" i="4"/>
  <c r="O667" i="4"/>
  <c r="AI667" i="4"/>
  <c r="AJ667" i="4"/>
  <c r="AK667" i="4"/>
  <c r="AL667" i="4"/>
  <c r="AM667" i="4"/>
  <c r="AN667" i="4"/>
  <c r="AO667" i="4"/>
  <c r="AP667" i="4"/>
  <c r="AR667" i="4"/>
  <c r="C668" i="4"/>
  <c r="D668" i="4"/>
  <c r="E668" i="4"/>
  <c r="F668" i="4"/>
  <c r="G668" i="4"/>
  <c r="H668" i="4"/>
  <c r="I668" i="4"/>
  <c r="K668" i="4"/>
  <c r="L668" i="4"/>
  <c r="M668" i="4"/>
  <c r="N668" i="4"/>
  <c r="O668" i="4"/>
  <c r="AI668" i="4"/>
  <c r="AJ668" i="4"/>
  <c r="AK668" i="4"/>
  <c r="AL668" i="4"/>
  <c r="AM668" i="4"/>
  <c r="AN668" i="4"/>
  <c r="AO668" i="4"/>
  <c r="AP668" i="4"/>
  <c r="AR668" i="4"/>
  <c r="C669" i="4"/>
  <c r="D669" i="4"/>
  <c r="E669" i="4"/>
  <c r="F669" i="4"/>
  <c r="G669" i="4"/>
  <c r="H669" i="4"/>
  <c r="I669" i="4"/>
  <c r="K669" i="4"/>
  <c r="L669" i="4"/>
  <c r="M669" i="4"/>
  <c r="N669" i="4"/>
  <c r="O669" i="4"/>
  <c r="AI669" i="4"/>
  <c r="AJ669" i="4"/>
  <c r="AK669" i="4"/>
  <c r="AL669" i="4"/>
  <c r="AM669" i="4"/>
  <c r="AN669" i="4"/>
  <c r="AO669" i="4"/>
  <c r="AP669" i="4"/>
  <c r="AR669" i="4"/>
  <c r="C671" i="4"/>
  <c r="D671" i="4"/>
  <c r="E671" i="4"/>
  <c r="F671" i="4"/>
  <c r="G671" i="4"/>
  <c r="H671" i="4"/>
  <c r="I671" i="4"/>
  <c r="K671" i="4"/>
  <c r="L671" i="4"/>
  <c r="M671" i="4"/>
  <c r="N671" i="4"/>
  <c r="O671" i="4"/>
  <c r="AI671" i="4"/>
  <c r="AJ671" i="4"/>
  <c r="AK671" i="4"/>
  <c r="AL671" i="4"/>
  <c r="AM671" i="4"/>
  <c r="AN671" i="4"/>
  <c r="AO671" i="4"/>
  <c r="AP671" i="4"/>
  <c r="AR671" i="4"/>
  <c r="C672" i="4"/>
  <c r="D672" i="4"/>
  <c r="E672" i="4"/>
  <c r="F672" i="4"/>
  <c r="G672" i="4"/>
  <c r="H672" i="4"/>
  <c r="I672" i="4"/>
  <c r="K672" i="4"/>
  <c r="L672" i="4"/>
  <c r="M672" i="4"/>
  <c r="N672" i="4"/>
  <c r="O672" i="4"/>
  <c r="AI672" i="4"/>
  <c r="AJ672" i="4"/>
  <c r="AK672" i="4"/>
  <c r="AL672" i="4"/>
  <c r="AM672" i="4"/>
  <c r="AN672" i="4"/>
  <c r="AO672" i="4"/>
  <c r="AP672" i="4"/>
  <c r="AR672" i="4"/>
  <c r="C673" i="4"/>
  <c r="D673" i="4"/>
  <c r="E673" i="4"/>
  <c r="F673" i="4"/>
  <c r="G673" i="4"/>
  <c r="H673" i="4"/>
  <c r="I673" i="4"/>
  <c r="K673" i="4"/>
  <c r="L673" i="4"/>
  <c r="M673" i="4"/>
  <c r="N673" i="4"/>
  <c r="O673" i="4"/>
  <c r="AI673" i="4"/>
  <c r="AJ673" i="4"/>
  <c r="AK673" i="4"/>
  <c r="AL673" i="4"/>
  <c r="AM673" i="4"/>
  <c r="AN673" i="4"/>
  <c r="AO673" i="4"/>
  <c r="AP673" i="4"/>
  <c r="AR673" i="4"/>
  <c r="C674" i="4"/>
  <c r="D674" i="4"/>
  <c r="E674" i="4"/>
  <c r="F674" i="4"/>
  <c r="G674" i="4"/>
  <c r="H674" i="4"/>
  <c r="I674" i="4"/>
  <c r="K674" i="4"/>
  <c r="L674" i="4"/>
  <c r="M674" i="4"/>
  <c r="N674" i="4"/>
  <c r="O674" i="4"/>
  <c r="AI674" i="4"/>
  <c r="AJ674" i="4"/>
  <c r="AK674" i="4"/>
  <c r="AL674" i="4"/>
  <c r="AM674" i="4"/>
  <c r="AN674" i="4"/>
  <c r="AO674" i="4"/>
  <c r="AP674" i="4"/>
  <c r="AR674" i="4"/>
  <c r="C675" i="4"/>
  <c r="D675" i="4"/>
  <c r="E675" i="4"/>
  <c r="F675" i="4"/>
  <c r="G675" i="4"/>
  <c r="H675" i="4"/>
  <c r="I675" i="4"/>
  <c r="K675" i="4"/>
  <c r="L675" i="4"/>
  <c r="M675" i="4"/>
  <c r="N675" i="4"/>
  <c r="O675" i="4"/>
  <c r="AI675" i="4"/>
  <c r="AJ675" i="4"/>
  <c r="AK675" i="4"/>
  <c r="AL675" i="4"/>
  <c r="AM675" i="4"/>
  <c r="AN675" i="4"/>
  <c r="AO675" i="4"/>
  <c r="AP675" i="4"/>
  <c r="AR675" i="4"/>
  <c r="C676" i="4"/>
  <c r="D676" i="4"/>
  <c r="E676" i="4"/>
  <c r="F676" i="4"/>
  <c r="G676" i="4"/>
  <c r="H676" i="4"/>
  <c r="I676" i="4"/>
  <c r="K676" i="4"/>
  <c r="L676" i="4"/>
  <c r="M676" i="4"/>
  <c r="N676" i="4"/>
  <c r="O676" i="4"/>
  <c r="AI676" i="4"/>
  <c r="AJ676" i="4"/>
  <c r="AK676" i="4"/>
  <c r="AL676" i="4"/>
  <c r="AM676" i="4"/>
  <c r="AN676" i="4"/>
  <c r="AO676" i="4"/>
  <c r="AP676" i="4"/>
  <c r="AR676" i="4"/>
  <c r="C677" i="4"/>
  <c r="D677" i="4"/>
  <c r="E677" i="4"/>
  <c r="F677" i="4"/>
  <c r="G677" i="4"/>
  <c r="H677" i="4"/>
  <c r="I677" i="4"/>
  <c r="K677" i="4"/>
  <c r="L677" i="4"/>
  <c r="M677" i="4"/>
  <c r="N677" i="4"/>
  <c r="O677" i="4"/>
  <c r="AI677" i="4"/>
  <c r="AJ677" i="4"/>
  <c r="AK677" i="4"/>
  <c r="AL677" i="4"/>
  <c r="AM677" i="4"/>
  <c r="AN677" i="4"/>
  <c r="AO677" i="4"/>
  <c r="AP677" i="4"/>
  <c r="AR677" i="4"/>
  <c r="C678" i="4"/>
  <c r="D678" i="4"/>
  <c r="E678" i="4"/>
  <c r="F678" i="4"/>
  <c r="G678" i="4"/>
  <c r="H678" i="4"/>
  <c r="I678" i="4"/>
  <c r="K678" i="4"/>
  <c r="L678" i="4"/>
  <c r="M678" i="4"/>
  <c r="N678" i="4"/>
  <c r="O678" i="4"/>
  <c r="AI678" i="4"/>
  <c r="AJ678" i="4"/>
  <c r="AK678" i="4"/>
  <c r="AL678" i="4"/>
  <c r="AM678" i="4"/>
  <c r="AN678" i="4"/>
  <c r="AO678" i="4"/>
  <c r="AP678" i="4"/>
  <c r="AR678" i="4"/>
  <c r="C679" i="4"/>
  <c r="D679" i="4"/>
  <c r="E679" i="4"/>
  <c r="F679" i="4"/>
  <c r="G679" i="4"/>
  <c r="H679" i="4"/>
  <c r="I679" i="4"/>
  <c r="K679" i="4"/>
  <c r="L679" i="4"/>
  <c r="M679" i="4"/>
  <c r="N679" i="4"/>
  <c r="O679" i="4"/>
  <c r="AI679" i="4"/>
  <c r="AJ679" i="4"/>
  <c r="AK679" i="4"/>
  <c r="AL679" i="4"/>
  <c r="AM679" i="4"/>
  <c r="AN679" i="4"/>
  <c r="AO679" i="4"/>
  <c r="AP679" i="4"/>
  <c r="AR679" i="4"/>
  <c r="C680" i="4"/>
  <c r="D680" i="4"/>
  <c r="E680" i="4"/>
  <c r="F680" i="4"/>
  <c r="G680" i="4"/>
  <c r="H680" i="4"/>
  <c r="I680" i="4"/>
  <c r="K680" i="4"/>
  <c r="L680" i="4"/>
  <c r="M680" i="4"/>
  <c r="N680" i="4"/>
  <c r="O680" i="4"/>
  <c r="AI680" i="4"/>
  <c r="AJ680" i="4"/>
  <c r="AK680" i="4"/>
  <c r="AL680" i="4"/>
  <c r="AM680" i="4"/>
  <c r="AN680" i="4"/>
  <c r="AO680" i="4"/>
  <c r="AP680" i="4"/>
  <c r="AR680" i="4"/>
  <c r="C681" i="4"/>
  <c r="D681" i="4"/>
  <c r="E681" i="4"/>
  <c r="F681" i="4"/>
  <c r="G681" i="4"/>
  <c r="H681" i="4"/>
  <c r="I681" i="4"/>
  <c r="K681" i="4"/>
  <c r="L681" i="4"/>
  <c r="M681" i="4"/>
  <c r="N681" i="4"/>
  <c r="O681" i="4"/>
  <c r="AI681" i="4"/>
  <c r="AJ681" i="4"/>
  <c r="AK681" i="4"/>
  <c r="AL681" i="4"/>
  <c r="AM681" i="4"/>
  <c r="AN681" i="4"/>
  <c r="AO681" i="4"/>
  <c r="AP681" i="4"/>
  <c r="AR681" i="4"/>
  <c r="C682" i="4"/>
  <c r="D682" i="4"/>
  <c r="E682" i="4"/>
  <c r="F682" i="4"/>
  <c r="G682" i="4"/>
  <c r="H682" i="4"/>
  <c r="I682" i="4"/>
  <c r="K682" i="4"/>
  <c r="L682" i="4"/>
  <c r="M682" i="4"/>
  <c r="N682" i="4"/>
  <c r="O682" i="4"/>
  <c r="AI682" i="4"/>
  <c r="AJ682" i="4"/>
  <c r="AK682" i="4"/>
  <c r="AL682" i="4"/>
  <c r="AM682" i="4"/>
  <c r="AN682" i="4"/>
  <c r="AO682" i="4"/>
  <c r="AP682" i="4"/>
  <c r="AR682" i="4"/>
  <c r="C683" i="4"/>
  <c r="D683" i="4"/>
  <c r="E683" i="4"/>
  <c r="F683" i="4"/>
  <c r="G683" i="4"/>
  <c r="H683" i="4"/>
  <c r="I683" i="4"/>
  <c r="K683" i="4"/>
  <c r="L683" i="4"/>
  <c r="M683" i="4"/>
  <c r="N683" i="4"/>
  <c r="O683" i="4"/>
  <c r="AI683" i="4"/>
  <c r="AJ683" i="4"/>
  <c r="AK683" i="4"/>
  <c r="AL683" i="4"/>
  <c r="AM683" i="4"/>
  <c r="AN683" i="4"/>
  <c r="AO683" i="4"/>
  <c r="AP683" i="4"/>
  <c r="AR683" i="4"/>
  <c r="C684" i="4"/>
  <c r="D684" i="4"/>
  <c r="E684" i="4"/>
  <c r="F684" i="4"/>
  <c r="G684" i="4"/>
  <c r="H684" i="4"/>
  <c r="I684" i="4"/>
  <c r="K684" i="4"/>
  <c r="L684" i="4"/>
  <c r="M684" i="4"/>
  <c r="N684" i="4"/>
  <c r="O684" i="4"/>
  <c r="AI684" i="4"/>
  <c r="AJ684" i="4"/>
  <c r="AK684" i="4"/>
  <c r="AL684" i="4"/>
  <c r="AM684" i="4"/>
  <c r="AN684" i="4"/>
  <c r="AO684" i="4"/>
  <c r="AP684" i="4"/>
  <c r="AR684" i="4"/>
  <c r="C685" i="4"/>
  <c r="D685" i="4"/>
  <c r="E685" i="4"/>
  <c r="F685" i="4"/>
  <c r="G685" i="4"/>
  <c r="H685" i="4"/>
  <c r="I685" i="4"/>
  <c r="K685" i="4"/>
  <c r="L685" i="4"/>
  <c r="M685" i="4"/>
  <c r="N685" i="4"/>
  <c r="O685" i="4"/>
  <c r="AI685" i="4"/>
  <c r="AJ685" i="4"/>
  <c r="AK685" i="4"/>
  <c r="AL685" i="4"/>
  <c r="AM685" i="4"/>
  <c r="AN685" i="4"/>
  <c r="AO685" i="4"/>
  <c r="AP685" i="4"/>
  <c r="AR685" i="4"/>
  <c r="C686" i="4"/>
  <c r="D686" i="4"/>
  <c r="E686" i="4"/>
  <c r="F686" i="4"/>
  <c r="G686" i="4"/>
  <c r="H686" i="4"/>
  <c r="I686" i="4"/>
  <c r="K686" i="4"/>
  <c r="L686" i="4"/>
  <c r="M686" i="4"/>
  <c r="N686" i="4"/>
  <c r="O686" i="4"/>
  <c r="AI686" i="4"/>
  <c r="AJ686" i="4"/>
  <c r="AK686" i="4"/>
  <c r="AL686" i="4"/>
  <c r="AM686" i="4"/>
  <c r="AN686" i="4"/>
  <c r="AO686" i="4"/>
  <c r="AP686" i="4"/>
  <c r="AR686" i="4"/>
  <c r="C687" i="4"/>
  <c r="D687" i="4"/>
  <c r="E687" i="4"/>
  <c r="F687" i="4"/>
  <c r="G687" i="4"/>
  <c r="H687" i="4"/>
  <c r="I687" i="4"/>
  <c r="K687" i="4"/>
  <c r="L687" i="4"/>
  <c r="M687" i="4"/>
  <c r="N687" i="4"/>
  <c r="O687" i="4"/>
  <c r="AI687" i="4"/>
  <c r="AJ687" i="4"/>
  <c r="AK687" i="4"/>
  <c r="AL687" i="4"/>
  <c r="AM687" i="4"/>
  <c r="AN687" i="4"/>
  <c r="AO687" i="4"/>
  <c r="AP687" i="4"/>
  <c r="AR687" i="4"/>
  <c r="C688" i="4"/>
  <c r="D688" i="4"/>
  <c r="E688" i="4"/>
  <c r="F688" i="4"/>
  <c r="G688" i="4"/>
  <c r="H688" i="4"/>
  <c r="I688" i="4"/>
  <c r="K688" i="4"/>
  <c r="L688" i="4"/>
  <c r="M688" i="4"/>
  <c r="N688" i="4"/>
  <c r="O688" i="4"/>
  <c r="AI688" i="4"/>
  <c r="AJ688" i="4"/>
  <c r="AK688" i="4"/>
  <c r="AL688" i="4"/>
  <c r="AM688" i="4"/>
  <c r="AN688" i="4"/>
  <c r="AO688" i="4"/>
  <c r="AP688" i="4"/>
  <c r="AR688" i="4"/>
  <c r="C689" i="4"/>
  <c r="D689" i="4"/>
  <c r="E689" i="4"/>
  <c r="F689" i="4"/>
  <c r="G689" i="4"/>
  <c r="H689" i="4"/>
  <c r="I689" i="4"/>
  <c r="K689" i="4"/>
  <c r="L689" i="4"/>
  <c r="M689" i="4"/>
  <c r="N689" i="4"/>
  <c r="O689" i="4"/>
  <c r="AI689" i="4"/>
  <c r="AJ689" i="4"/>
  <c r="AK689" i="4"/>
  <c r="AL689" i="4"/>
  <c r="AM689" i="4"/>
  <c r="AN689" i="4"/>
  <c r="AO689" i="4"/>
  <c r="AP689" i="4"/>
  <c r="AR689" i="4"/>
  <c r="C690" i="4"/>
  <c r="D690" i="4"/>
  <c r="E690" i="4"/>
  <c r="F690" i="4"/>
  <c r="G690" i="4"/>
  <c r="H690" i="4"/>
  <c r="I690" i="4"/>
  <c r="K690" i="4"/>
  <c r="L690" i="4"/>
  <c r="M690" i="4"/>
  <c r="N690" i="4"/>
  <c r="O690" i="4"/>
  <c r="AI690" i="4"/>
  <c r="AJ690" i="4"/>
  <c r="AK690" i="4"/>
  <c r="AL690" i="4"/>
  <c r="AM690" i="4"/>
  <c r="AN690" i="4"/>
  <c r="AO690" i="4"/>
  <c r="AP690" i="4"/>
  <c r="AR690" i="4"/>
  <c r="C691" i="4"/>
  <c r="D691" i="4"/>
  <c r="E691" i="4"/>
  <c r="F691" i="4"/>
  <c r="G691" i="4"/>
  <c r="H691" i="4"/>
  <c r="I691" i="4"/>
  <c r="K691" i="4"/>
  <c r="L691" i="4"/>
  <c r="M691" i="4"/>
  <c r="N691" i="4"/>
  <c r="O691" i="4"/>
  <c r="AI691" i="4"/>
  <c r="AJ691" i="4"/>
  <c r="AK691" i="4"/>
  <c r="AL691" i="4"/>
  <c r="AM691" i="4"/>
  <c r="AN691" i="4"/>
  <c r="AO691" i="4"/>
  <c r="AP691" i="4"/>
  <c r="AR691" i="4"/>
  <c r="C692" i="4"/>
  <c r="D692" i="4"/>
  <c r="E692" i="4"/>
  <c r="F692" i="4"/>
  <c r="G692" i="4"/>
  <c r="H692" i="4"/>
  <c r="I692" i="4"/>
  <c r="K692" i="4"/>
  <c r="L692" i="4"/>
  <c r="M692" i="4"/>
  <c r="N692" i="4"/>
  <c r="O692" i="4"/>
  <c r="AI692" i="4"/>
  <c r="AJ692" i="4"/>
  <c r="AK692" i="4"/>
  <c r="AL692" i="4"/>
  <c r="AM692" i="4"/>
  <c r="AN692" i="4"/>
  <c r="AO692" i="4"/>
  <c r="AP692" i="4"/>
  <c r="AR692" i="4"/>
  <c r="C693" i="4"/>
  <c r="D693" i="4"/>
  <c r="E693" i="4"/>
  <c r="F693" i="4"/>
  <c r="G693" i="4"/>
  <c r="H693" i="4"/>
  <c r="I693" i="4"/>
  <c r="K693" i="4"/>
  <c r="L693" i="4"/>
  <c r="M693" i="4"/>
  <c r="N693" i="4"/>
  <c r="O693" i="4"/>
  <c r="AI693" i="4"/>
  <c r="AJ693" i="4"/>
  <c r="AK693" i="4"/>
  <c r="AL693" i="4"/>
  <c r="AM693" i="4"/>
  <c r="AN693" i="4"/>
  <c r="AO693" i="4"/>
  <c r="AP693" i="4"/>
  <c r="AR693" i="4"/>
  <c r="C694" i="4"/>
  <c r="D694" i="4"/>
  <c r="E694" i="4"/>
  <c r="F694" i="4"/>
  <c r="G694" i="4"/>
  <c r="H694" i="4"/>
  <c r="I694" i="4"/>
  <c r="K694" i="4"/>
  <c r="L694" i="4"/>
  <c r="M694" i="4"/>
  <c r="N694" i="4"/>
  <c r="O694" i="4"/>
  <c r="AI694" i="4"/>
  <c r="AJ694" i="4"/>
  <c r="AK694" i="4"/>
  <c r="AL694" i="4"/>
  <c r="AM694" i="4"/>
  <c r="AN694" i="4"/>
  <c r="AO694" i="4"/>
  <c r="AP694" i="4"/>
  <c r="AR694" i="4"/>
  <c r="C695" i="4"/>
  <c r="D695" i="4"/>
  <c r="E695" i="4"/>
  <c r="F695" i="4"/>
  <c r="G695" i="4"/>
  <c r="H695" i="4"/>
  <c r="I695" i="4"/>
  <c r="K695" i="4"/>
  <c r="L695" i="4"/>
  <c r="M695" i="4"/>
  <c r="N695" i="4"/>
  <c r="O695" i="4"/>
  <c r="AI695" i="4"/>
  <c r="AJ695" i="4"/>
  <c r="AK695" i="4"/>
  <c r="AL695" i="4"/>
  <c r="AM695" i="4"/>
  <c r="AN695" i="4"/>
  <c r="AO695" i="4"/>
  <c r="AP695" i="4"/>
  <c r="AR695" i="4"/>
  <c r="C696" i="4"/>
  <c r="D696" i="4"/>
  <c r="E696" i="4"/>
  <c r="F696" i="4"/>
  <c r="G696" i="4"/>
  <c r="H696" i="4"/>
  <c r="I696" i="4"/>
  <c r="K696" i="4"/>
  <c r="L696" i="4"/>
  <c r="M696" i="4"/>
  <c r="N696" i="4"/>
  <c r="O696" i="4"/>
  <c r="AI696" i="4"/>
  <c r="AJ696" i="4"/>
  <c r="AK696" i="4"/>
  <c r="AL696" i="4"/>
  <c r="AM696" i="4"/>
  <c r="AN696" i="4"/>
  <c r="AO696" i="4"/>
  <c r="AP696" i="4"/>
  <c r="AR696" i="4"/>
  <c r="C697" i="4"/>
  <c r="D697" i="4"/>
  <c r="E697" i="4"/>
  <c r="F697" i="4"/>
  <c r="G697" i="4"/>
  <c r="H697" i="4"/>
  <c r="I697" i="4"/>
  <c r="K697" i="4"/>
  <c r="L697" i="4"/>
  <c r="M697" i="4"/>
  <c r="N697" i="4"/>
  <c r="O697" i="4"/>
  <c r="AI697" i="4"/>
  <c r="AJ697" i="4"/>
  <c r="AK697" i="4"/>
  <c r="AL697" i="4"/>
  <c r="AM697" i="4"/>
  <c r="AN697" i="4"/>
  <c r="AO697" i="4"/>
  <c r="AP697" i="4"/>
  <c r="AR697" i="4"/>
  <c r="C698" i="4"/>
  <c r="D698" i="4"/>
  <c r="E698" i="4"/>
  <c r="F698" i="4"/>
  <c r="G698" i="4"/>
  <c r="H698" i="4"/>
  <c r="I698" i="4"/>
  <c r="K698" i="4"/>
  <c r="L698" i="4"/>
  <c r="M698" i="4"/>
  <c r="N698" i="4"/>
  <c r="O698" i="4"/>
  <c r="AI698" i="4"/>
  <c r="AJ698" i="4"/>
  <c r="AK698" i="4"/>
  <c r="AL698" i="4"/>
  <c r="AM698" i="4"/>
  <c r="AN698" i="4"/>
  <c r="AO698" i="4"/>
  <c r="AP698" i="4"/>
  <c r="AR698" i="4"/>
  <c r="C699" i="4"/>
  <c r="D699" i="4"/>
  <c r="E699" i="4"/>
  <c r="F699" i="4"/>
  <c r="G699" i="4"/>
  <c r="H699" i="4"/>
  <c r="I699" i="4"/>
  <c r="K699" i="4"/>
  <c r="L699" i="4"/>
  <c r="M699" i="4"/>
  <c r="N699" i="4"/>
  <c r="O699" i="4"/>
  <c r="AI699" i="4"/>
  <c r="AJ699" i="4"/>
  <c r="AK699" i="4"/>
  <c r="AL699" i="4"/>
  <c r="AM699" i="4"/>
  <c r="AN699" i="4"/>
  <c r="AO699" i="4"/>
  <c r="AP699" i="4"/>
  <c r="AR699" i="4"/>
  <c r="C700" i="4"/>
  <c r="D700" i="4"/>
  <c r="E700" i="4"/>
  <c r="F700" i="4"/>
  <c r="G700" i="4"/>
  <c r="H700" i="4"/>
  <c r="I700" i="4"/>
  <c r="K700" i="4"/>
  <c r="L700" i="4"/>
  <c r="M700" i="4"/>
  <c r="N700" i="4"/>
  <c r="O700" i="4"/>
  <c r="AI700" i="4"/>
  <c r="AJ700" i="4"/>
  <c r="AK700" i="4"/>
  <c r="AL700" i="4"/>
  <c r="AM700" i="4"/>
  <c r="AN700" i="4"/>
  <c r="AO700" i="4"/>
  <c r="AP700" i="4"/>
  <c r="AR700" i="4"/>
  <c r="C701" i="4"/>
  <c r="D701" i="4"/>
  <c r="E701" i="4"/>
  <c r="F701" i="4"/>
  <c r="G701" i="4"/>
  <c r="H701" i="4"/>
  <c r="I701" i="4"/>
  <c r="K701" i="4"/>
  <c r="L701" i="4"/>
  <c r="M701" i="4"/>
  <c r="N701" i="4"/>
  <c r="O701" i="4"/>
  <c r="AI701" i="4"/>
  <c r="AJ701" i="4"/>
  <c r="AK701" i="4"/>
  <c r="AL701" i="4"/>
  <c r="AM701" i="4"/>
  <c r="AN701" i="4"/>
  <c r="AO701" i="4"/>
  <c r="AP701" i="4"/>
  <c r="AR701" i="4"/>
  <c r="C702" i="4"/>
  <c r="D702" i="4"/>
  <c r="E702" i="4"/>
  <c r="F702" i="4"/>
  <c r="G702" i="4"/>
  <c r="H702" i="4"/>
  <c r="I702" i="4"/>
  <c r="K702" i="4"/>
  <c r="L702" i="4"/>
  <c r="M702" i="4"/>
  <c r="N702" i="4"/>
  <c r="O702" i="4"/>
  <c r="AI702" i="4"/>
  <c r="AJ702" i="4"/>
  <c r="AK702" i="4"/>
  <c r="AL702" i="4"/>
  <c r="AM702" i="4"/>
  <c r="AN702" i="4"/>
  <c r="AO702" i="4"/>
  <c r="AP702" i="4"/>
  <c r="AR702" i="4"/>
  <c r="C703" i="4"/>
  <c r="D703" i="4"/>
  <c r="E703" i="4"/>
  <c r="F703" i="4"/>
  <c r="G703" i="4"/>
  <c r="H703" i="4"/>
  <c r="I703" i="4"/>
  <c r="K703" i="4"/>
  <c r="L703" i="4"/>
  <c r="M703" i="4"/>
  <c r="N703" i="4"/>
  <c r="O703" i="4"/>
  <c r="AI703" i="4"/>
  <c r="AJ703" i="4"/>
  <c r="AK703" i="4"/>
  <c r="AL703" i="4"/>
  <c r="AM703" i="4"/>
  <c r="AN703" i="4"/>
  <c r="AO703" i="4"/>
  <c r="AP703" i="4"/>
  <c r="AR703" i="4"/>
  <c r="C704" i="4"/>
  <c r="D704" i="4"/>
  <c r="E704" i="4"/>
  <c r="F704" i="4"/>
  <c r="G704" i="4"/>
  <c r="H704" i="4"/>
  <c r="I704" i="4"/>
  <c r="K704" i="4"/>
  <c r="L704" i="4"/>
  <c r="M704" i="4"/>
  <c r="N704" i="4"/>
  <c r="O704" i="4"/>
  <c r="AI704" i="4"/>
  <c r="AJ704" i="4"/>
  <c r="AK704" i="4"/>
  <c r="AL704" i="4"/>
  <c r="AM704" i="4"/>
  <c r="AN704" i="4"/>
  <c r="AO704" i="4"/>
  <c r="AP704" i="4"/>
  <c r="AR704" i="4"/>
  <c r="C705" i="4"/>
  <c r="D705" i="4"/>
  <c r="E705" i="4"/>
  <c r="F705" i="4"/>
  <c r="G705" i="4"/>
  <c r="H705" i="4"/>
  <c r="I705" i="4"/>
  <c r="K705" i="4"/>
  <c r="L705" i="4"/>
  <c r="M705" i="4"/>
  <c r="N705" i="4"/>
  <c r="O705" i="4"/>
  <c r="AI705" i="4"/>
  <c r="AJ705" i="4"/>
  <c r="AK705" i="4"/>
  <c r="AL705" i="4"/>
  <c r="AM705" i="4"/>
  <c r="AN705" i="4"/>
  <c r="AO705" i="4"/>
  <c r="AP705" i="4"/>
  <c r="AR705" i="4"/>
  <c r="C706" i="4"/>
  <c r="D706" i="4"/>
  <c r="E706" i="4"/>
  <c r="F706" i="4"/>
  <c r="G706" i="4"/>
  <c r="H706" i="4"/>
  <c r="I706" i="4"/>
  <c r="K706" i="4"/>
  <c r="L706" i="4"/>
  <c r="M706" i="4"/>
  <c r="N706" i="4"/>
  <c r="O706" i="4"/>
  <c r="AI706" i="4"/>
  <c r="AJ706" i="4"/>
  <c r="AK706" i="4"/>
  <c r="AL706" i="4"/>
  <c r="AM706" i="4"/>
  <c r="AN706" i="4"/>
  <c r="AO706" i="4"/>
  <c r="AP706" i="4"/>
  <c r="AR706" i="4"/>
  <c r="C707" i="4"/>
  <c r="D707" i="4"/>
  <c r="E707" i="4"/>
  <c r="F707" i="4"/>
  <c r="G707" i="4"/>
  <c r="H707" i="4"/>
  <c r="I707" i="4"/>
  <c r="K707" i="4"/>
  <c r="L707" i="4"/>
  <c r="M707" i="4"/>
  <c r="N707" i="4"/>
  <c r="O707" i="4"/>
  <c r="AI707" i="4"/>
  <c r="AJ707" i="4"/>
  <c r="AK707" i="4"/>
  <c r="AL707" i="4"/>
  <c r="AM707" i="4"/>
  <c r="AN707" i="4"/>
  <c r="AO707" i="4"/>
  <c r="AP707" i="4"/>
  <c r="AR707" i="4"/>
  <c r="C708" i="4"/>
  <c r="D708" i="4"/>
  <c r="E708" i="4"/>
  <c r="F708" i="4"/>
  <c r="G708" i="4"/>
  <c r="H708" i="4"/>
  <c r="I708" i="4"/>
  <c r="K708" i="4"/>
  <c r="L708" i="4"/>
  <c r="M708" i="4"/>
  <c r="N708" i="4"/>
  <c r="O708" i="4"/>
  <c r="AI708" i="4"/>
  <c r="AJ708" i="4"/>
  <c r="AK708" i="4"/>
  <c r="AL708" i="4"/>
  <c r="AM708" i="4"/>
  <c r="AN708" i="4"/>
  <c r="AO708" i="4"/>
  <c r="AP708" i="4"/>
  <c r="AR708" i="4"/>
  <c r="C709" i="4"/>
  <c r="D709" i="4"/>
  <c r="E709" i="4"/>
  <c r="F709" i="4"/>
  <c r="G709" i="4"/>
  <c r="H709" i="4"/>
  <c r="I709" i="4"/>
  <c r="K709" i="4"/>
  <c r="L709" i="4"/>
  <c r="M709" i="4"/>
  <c r="N709" i="4"/>
  <c r="O709" i="4"/>
  <c r="AI709" i="4"/>
  <c r="AJ709" i="4"/>
  <c r="AK709" i="4"/>
  <c r="AL709" i="4"/>
  <c r="AM709" i="4"/>
  <c r="AN709" i="4"/>
  <c r="AO709" i="4"/>
  <c r="AP709" i="4"/>
  <c r="AR709" i="4"/>
  <c r="C710" i="4"/>
  <c r="D710" i="4"/>
  <c r="E710" i="4"/>
  <c r="F710" i="4"/>
  <c r="G710" i="4"/>
  <c r="H710" i="4"/>
  <c r="I710" i="4"/>
  <c r="K710" i="4"/>
  <c r="L710" i="4"/>
  <c r="M710" i="4"/>
  <c r="N710" i="4"/>
  <c r="O710" i="4"/>
  <c r="AI710" i="4"/>
  <c r="AJ710" i="4"/>
  <c r="AK710" i="4"/>
  <c r="AL710" i="4"/>
  <c r="AM710" i="4"/>
  <c r="AN710" i="4"/>
  <c r="AO710" i="4"/>
  <c r="AP710" i="4"/>
  <c r="AR710" i="4"/>
  <c r="C711" i="4"/>
  <c r="D711" i="4"/>
  <c r="E711" i="4"/>
  <c r="F711" i="4"/>
  <c r="G711" i="4"/>
  <c r="H711" i="4"/>
  <c r="I711" i="4"/>
  <c r="K711" i="4"/>
  <c r="L711" i="4"/>
  <c r="M711" i="4"/>
  <c r="N711" i="4"/>
  <c r="O711" i="4"/>
  <c r="AI711" i="4"/>
  <c r="AJ711" i="4"/>
  <c r="AK711" i="4"/>
  <c r="AL711" i="4"/>
  <c r="AM711" i="4"/>
  <c r="AN711" i="4"/>
  <c r="AO711" i="4"/>
  <c r="AP711" i="4"/>
  <c r="AR711" i="4"/>
  <c r="C712" i="4"/>
  <c r="D712" i="4"/>
  <c r="E712" i="4"/>
  <c r="F712" i="4"/>
  <c r="G712" i="4"/>
  <c r="H712" i="4"/>
  <c r="I712" i="4"/>
  <c r="K712" i="4"/>
  <c r="L712" i="4"/>
  <c r="M712" i="4"/>
  <c r="N712" i="4"/>
  <c r="O712" i="4"/>
  <c r="AI712" i="4"/>
  <c r="AJ712" i="4"/>
  <c r="AK712" i="4"/>
  <c r="AL712" i="4"/>
  <c r="AM712" i="4"/>
  <c r="AN712" i="4"/>
  <c r="AO712" i="4"/>
  <c r="AP712" i="4"/>
  <c r="AR712" i="4"/>
  <c r="C713" i="4"/>
  <c r="D713" i="4"/>
  <c r="E713" i="4"/>
  <c r="F713" i="4"/>
  <c r="G713" i="4"/>
  <c r="H713" i="4"/>
  <c r="I713" i="4"/>
  <c r="K713" i="4"/>
  <c r="L713" i="4"/>
  <c r="M713" i="4"/>
  <c r="N713" i="4"/>
  <c r="O713" i="4"/>
  <c r="AI713" i="4"/>
  <c r="AJ713" i="4"/>
  <c r="AK713" i="4"/>
  <c r="AL713" i="4"/>
  <c r="AM713" i="4"/>
  <c r="AN713" i="4"/>
  <c r="AO713" i="4"/>
  <c r="AP713" i="4"/>
  <c r="AR713" i="4"/>
  <c r="C714" i="4"/>
  <c r="D714" i="4"/>
  <c r="E714" i="4"/>
  <c r="F714" i="4"/>
  <c r="G714" i="4"/>
  <c r="H714" i="4"/>
  <c r="I714" i="4"/>
  <c r="K714" i="4"/>
  <c r="L714" i="4"/>
  <c r="M714" i="4"/>
  <c r="N714" i="4"/>
  <c r="O714" i="4"/>
  <c r="AI714" i="4"/>
  <c r="AJ714" i="4"/>
  <c r="AK714" i="4"/>
  <c r="AL714" i="4"/>
  <c r="AM714" i="4"/>
  <c r="AN714" i="4"/>
  <c r="AO714" i="4"/>
  <c r="AP714" i="4"/>
  <c r="AR714" i="4"/>
  <c r="C715" i="4"/>
  <c r="D715" i="4"/>
  <c r="E715" i="4"/>
  <c r="F715" i="4"/>
  <c r="G715" i="4"/>
  <c r="H715" i="4"/>
  <c r="I715" i="4"/>
  <c r="K715" i="4"/>
  <c r="L715" i="4"/>
  <c r="M715" i="4"/>
  <c r="N715" i="4"/>
  <c r="O715" i="4"/>
  <c r="AI715" i="4"/>
  <c r="AJ715" i="4"/>
  <c r="AK715" i="4"/>
  <c r="AL715" i="4"/>
  <c r="AM715" i="4"/>
  <c r="AN715" i="4"/>
  <c r="AO715" i="4"/>
  <c r="AP715" i="4"/>
  <c r="AR715" i="4"/>
  <c r="C716" i="4"/>
  <c r="D716" i="4"/>
  <c r="E716" i="4"/>
  <c r="F716" i="4"/>
  <c r="G716" i="4"/>
  <c r="H716" i="4"/>
  <c r="I716" i="4"/>
  <c r="K716" i="4"/>
  <c r="L716" i="4"/>
  <c r="M716" i="4"/>
  <c r="N716" i="4"/>
  <c r="O716" i="4"/>
  <c r="AI716" i="4"/>
  <c r="AJ716" i="4"/>
  <c r="AK716" i="4"/>
  <c r="AL716" i="4"/>
  <c r="AM716" i="4"/>
  <c r="AN716" i="4"/>
  <c r="AO716" i="4"/>
  <c r="AP716" i="4"/>
  <c r="AR716" i="4"/>
  <c r="C717" i="4"/>
  <c r="D717" i="4"/>
  <c r="E717" i="4"/>
  <c r="F717" i="4"/>
  <c r="G717" i="4"/>
  <c r="H717" i="4"/>
  <c r="I717" i="4"/>
  <c r="K717" i="4"/>
  <c r="L717" i="4"/>
  <c r="M717" i="4"/>
  <c r="N717" i="4"/>
  <c r="O717" i="4"/>
  <c r="AI717" i="4"/>
  <c r="AJ717" i="4"/>
  <c r="AK717" i="4"/>
  <c r="AL717" i="4"/>
  <c r="AM717" i="4"/>
  <c r="AN717" i="4"/>
  <c r="AO717" i="4"/>
  <c r="AP717" i="4"/>
  <c r="AR717" i="4"/>
  <c r="C718" i="4"/>
  <c r="D718" i="4"/>
  <c r="E718" i="4"/>
  <c r="F718" i="4"/>
  <c r="G718" i="4"/>
  <c r="H718" i="4"/>
  <c r="I718" i="4"/>
  <c r="K718" i="4"/>
  <c r="L718" i="4"/>
  <c r="M718" i="4"/>
  <c r="N718" i="4"/>
  <c r="O718" i="4"/>
  <c r="AI718" i="4"/>
  <c r="AJ718" i="4"/>
  <c r="AK718" i="4"/>
  <c r="AL718" i="4"/>
  <c r="AM718" i="4"/>
  <c r="AN718" i="4"/>
  <c r="AO718" i="4"/>
  <c r="AP718" i="4"/>
  <c r="AR718" i="4"/>
  <c r="C719" i="4"/>
  <c r="D719" i="4"/>
  <c r="E719" i="4"/>
  <c r="F719" i="4"/>
  <c r="G719" i="4"/>
  <c r="H719" i="4"/>
  <c r="I719" i="4"/>
  <c r="K719" i="4"/>
  <c r="L719" i="4"/>
  <c r="M719" i="4"/>
  <c r="N719" i="4"/>
  <c r="O719" i="4"/>
  <c r="AI719" i="4"/>
  <c r="AJ719" i="4"/>
  <c r="AK719" i="4"/>
  <c r="AL719" i="4"/>
  <c r="AM719" i="4"/>
  <c r="AN719" i="4"/>
  <c r="AO719" i="4"/>
  <c r="AP719" i="4"/>
  <c r="AR719" i="4"/>
  <c r="C720" i="4"/>
  <c r="D720" i="4"/>
  <c r="E720" i="4"/>
  <c r="F720" i="4"/>
  <c r="G720" i="4"/>
  <c r="H720" i="4"/>
  <c r="I720" i="4"/>
  <c r="K720" i="4"/>
  <c r="L720" i="4"/>
  <c r="M720" i="4"/>
  <c r="N720" i="4"/>
  <c r="O720" i="4"/>
  <c r="AI720" i="4"/>
  <c r="AJ720" i="4"/>
  <c r="AK720" i="4"/>
  <c r="AL720" i="4"/>
  <c r="AM720" i="4"/>
  <c r="AN720" i="4"/>
  <c r="AO720" i="4"/>
  <c r="AP720" i="4"/>
  <c r="AR720" i="4"/>
  <c r="C721" i="4"/>
  <c r="D721" i="4"/>
  <c r="E721" i="4"/>
  <c r="F721" i="4"/>
  <c r="G721" i="4"/>
  <c r="H721" i="4"/>
  <c r="I721" i="4"/>
  <c r="K721" i="4"/>
  <c r="L721" i="4"/>
  <c r="M721" i="4"/>
  <c r="N721" i="4"/>
  <c r="O721" i="4"/>
  <c r="AI721" i="4"/>
  <c r="AJ721" i="4"/>
  <c r="AK721" i="4"/>
  <c r="AL721" i="4"/>
  <c r="AM721" i="4"/>
  <c r="AN721" i="4"/>
  <c r="AO721" i="4"/>
  <c r="AP721" i="4"/>
  <c r="AR721" i="4"/>
  <c r="C722" i="4"/>
  <c r="D722" i="4"/>
  <c r="E722" i="4"/>
  <c r="F722" i="4"/>
  <c r="G722" i="4"/>
  <c r="H722" i="4"/>
  <c r="I722" i="4"/>
  <c r="K722" i="4"/>
  <c r="L722" i="4"/>
  <c r="M722" i="4"/>
  <c r="N722" i="4"/>
  <c r="O722" i="4"/>
  <c r="AI722" i="4"/>
  <c r="AJ722" i="4"/>
  <c r="AK722" i="4"/>
  <c r="AL722" i="4"/>
  <c r="AM722" i="4"/>
  <c r="AN722" i="4"/>
  <c r="AO722" i="4"/>
  <c r="AP722" i="4"/>
  <c r="AR722" i="4"/>
  <c r="C723" i="4"/>
  <c r="D723" i="4"/>
  <c r="E723" i="4"/>
  <c r="F723" i="4"/>
  <c r="G723" i="4"/>
  <c r="H723" i="4"/>
  <c r="I723" i="4"/>
  <c r="K723" i="4"/>
  <c r="L723" i="4"/>
  <c r="M723" i="4"/>
  <c r="N723" i="4"/>
  <c r="O723" i="4"/>
  <c r="AI723" i="4"/>
  <c r="AJ723" i="4"/>
  <c r="AK723" i="4"/>
  <c r="AL723" i="4"/>
  <c r="AM723" i="4"/>
  <c r="AN723" i="4"/>
  <c r="AO723" i="4"/>
  <c r="AP723" i="4"/>
  <c r="AR723" i="4"/>
  <c r="C724" i="4"/>
  <c r="D724" i="4"/>
  <c r="E724" i="4"/>
  <c r="F724" i="4"/>
  <c r="G724" i="4"/>
  <c r="H724" i="4"/>
  <c r="I724" i="4"/>
  <c r="K724" i="4"/>
  <c r="L724" i="4"/>
  <c r="M724" i="4"/>
  <c r="N724" i="4"/>
  <c r="O724" i="4"/>
  <c r="AI724" i="4"/>
  <c r="AJ724" i="4"/>
  <c r="AK724" i="4"/>
  <c r="AL724" i="4"/>
  <c r="AM724" i="4"/>
  <c r="AN724" i="4"/>
  <c r="AO724" i="4"/>
  <c r="AP724" i="4"/>
  <c r="AR724" i="4"/>
  <c r="C725" i="4"/>
  <c r="D725" i="4"/>
  <c r="E725" i="4"/>
  <c r="F725" i="4"/>
  <c r="G725" i="4"/>
  <c r="H725" i="4"/>
  <c r="I725" i="4"/>
  <c r="K725" i="4"/>
  <c r="L725" i="4"/>
  <c r="M725" i="4"/>
  <c r="N725" i="4"/>
  <c r="O725" i="4"/>
  <c r="AI725" i="4"/>
  <c r="AJ725" i="4"/>
  <c r="AK725" i="4"/>
  <c r="AL725" i="4"/>
  <c r="AM725" i="4"/>
  <c r="AN725" i="4"/>
  <c r="AO725" i="4"/>
  <c r="AP725" i="4"/>
  <c r="AR725" i="4"/>
  <c r="C726" i="4"/>
  <c r="D726" i="4"/>
  <c r="E726" i="4"/>
  <c r="F726" i="4"/>
  <c r="G726" i="4"/>
  <c r="H726" i="4"/>
  <c r="I726" i="4"/>
  <c r="K726" i="4"/>
  <c r="L726" i="4"/>
  <c r="M726" i="4"/>
  <c r="N726" i="4"/>
  <c r="O726" i="4"/>
  <c r="AI726" i="4"/>
  <c r="AJ726" i="4"/>
  <c r="AK726" i="4"/>
  <c r="AL726" i="4"/>
  <c r="AM726" i="4"/>
  <c r="AN726" i="4"/>
  <c r="AO726" i="4"/>
  <c r="AP726" i="4"/>
  <c r="AR726" i="4"/>
  <c r="C727" i="4"/>
  <c r="D727" i="4"/>
  <c r="E727" i="4"/>
  <c r="F727" i="4"/>
  <c r="G727" i="4"/>
  <c r="H727" i="4"/>
  <c r="I727" i="4"/>
  <c r="K727" i="4"/>
  <c r="L727" i="4"/>
  <c r="M727" i="4"/>
  <c r="N727" i="4"/>
  <c r="O727" i="4"/>
  <c r="AI727" i="4"/>
  <c r="AJ727" i="4"/>
  <c r="AK727" i="4"/>
  <c r="AL727" i="4"/>
  <c r="AM727" i="4"/>
  <c r="AN727" i="4"/>
  <c r="AO727" i="4"/>
  <c r="AP727" i="4"/>
  <c r="AR727" i="4"/>
  <c r="C728" i="4"/>
  <c r="D728" i="4"/>
  <c r="E728" i="4"/>
  <c r="F728" i="4"/>
  <c r="G728" i="4"/>
  <c r="H728" i="4"/>
  <c r="I728" i="4"/>
  <c r="K728" i="4"/>
  <c r="L728" i="4"/>
  <c r="M728" i="4"/>
  <c r="N728" i="4"/>
  <c r="O728" i="4"/>
  <c r="AI728" i="4"/>
  <c r="AJ728" i="4"/>
  <c r="AK728" i="4"/>
  <c r="AL728" i="4"/>
  <c r="AM728" i="4"/>
  <c r="AN728" i="4"/>
  <c r="AO728" i="4"/>
  <c r="AP728" i="4"/>
  <c r="AR728" i="4"/>
  <c r="C729" i="4"/>
  <c r="D729" i="4"/>
  <c r="E729" i="4"/>
  <c r="F729" i="4"/>
  <c r="G729" i="4"/>
  <c r="H729" i="4"/>
  <c r="I729" i="4"/>
  <c r="K729" i="4"/>
  <c r="L729" i="4"/>
  <c r="M729" i="4"/>
  <c r="N729" i="4"/>
  <c r="O729" i="4"/>
  <c r="AI729" i="4"/>
  <c r="AJ729" i="4"/>
  <c r="AK729" i="4"/>
  <c r="AL729" i="4"/>
  <c r="AM729" i="4"/>
  <c r="AN729" i="4"/>
  <c r="AO729" i="4"/>
  <c r="AP729" i="4"/>
  <c r="AR729" i="4"/>
  <c r="C730" i="4"/>
  <c r="D730" i="4"/>
  <c r="E730" i="4"/>
  <c r="F730" i="4"/>
  <c r="G730" i="4"/>
  <c r="H730" i="4"/>
  <c r="I730" i="4"/>
  <c r="K730" i="4"/>
  <c r="L730" i="4"/>
  <c r="M730" i="4"/>
  <c r="N730" i="4"/>
  <c r="O730" i="4"/>
  <c r="AI730" i="4"/>
  <c r="AJ730" i="4"/>
  <c r="AK730" i="4"/>
  <c r="AL730" i="4"/>
  <c r="AM730" i="4"/>
  <c r="AN730" i="4"/>
  <c r="AO730" i="4"/>
  <c r="AP730" i="4"/>
  <c r="AR730" i="4"/>
  <c r="C731" i="4"/>
  <c r="D731" i="4"/>
  <c r="E731" i="4"/>
  <c r="F731" i="4"/>
  <c r="G731" i="4"/>
  <c r="H731" i="4"/>
  <c r="I731" i="4"/>
  <c r="K731" i="4"/>
  <c r="L731" i="4"/>
  <c r="M731" i="4"/>
  <c r="N731" i="4"/>
  <c r="O731" i="4"/>
  <c r="AI731" i="4"/>
  <c r="AJ731" i="4"/>
  <c r="AK731" i="4"/>
  <c r="AL731" i="4"/>
  <c r="AM731" i="4"/>
  <c r="AN731" i="4"/>
  <c r="AO731" i="4"/>
  <c r="AP731" i="4"/>
  <c r="AR731" i="4"/>
  <c r="C732" i="4"/>
  <c r="D732" i="4"/>
  <c r="E732" i="4"/>
  <c r="F732" i="4"/>
  <c r="G732" i="4"/>
  <c r="H732" i="4"/>
  <c r="I732" i="4"/>
  <c r="K732" i="4"/>
  <c r="L732" i="4"/>
  <c r="M732" i="4"/>
  <c r="N732" i="4"/>
  <c r="O732" i="4"/>
  <c r="AI732" i="4"/>
  <c r="AJ732" i="4"/>
  <c r="AK732" i="4"/>
  <c r="AL732" i="4"/>
  <c r="AM732" i="4"/>
  <c r="AN732" i="4"/>
  <c r="AO732" i="4"/>
  <c r="AP732" i="4"/>
  <c r="AR732" i="4"/>
  <c r="C733" i="4"/>
  <c r="D733" i="4"/>
  <c r="E733" i="4"/>
  <c r="F733" i="4"/>
  <c r="G733" i="4"/>
  <c r="H733" i="4"/>
  <c r="I733" i="4"/>
  <c r="K733" i="4"/>
  <c r="L733" i="4"/>
  <c r="M733" i="4"/>
  <c r="N733" i="4"/>
  <c r="O733" i="4"/>
  <c r="AI733" i="4"/>
  <c r="AJ733" i="4"/>
  <c r="AK733" i="4"/>
  <c r="AL733" i="4"/>
  <c r="AM733" i="4"/>
  <c r="AN733" i="4"/>
  <c r="AO733" i="4"/>
  <c r="AP733" i="4"/>
  <c r="AR733" i="4"/>
  <c r="C734" i="4"/>
  <c r="D734" i="4"/>
  <c r="E734" i="4"/>
  <c r="F734" i="4"/>
  <c r="G734" i="4"/>
  <c r="H734" i="4"/>
  <c r="I734" i="4"/>
  <c r="K734" i="4"/>
  <c r="L734" i="4"/>
  <c r="M734" i="4"/>
  <c r="N734" i="4"/>
  <c r="O734" i="4"/>
  <c r="AI734" i="4"/>
  <c r="AJ734" i="4"/>
  <c r="AK734" i="4"/>
  <c r="AL734" i="4"/>
  <c r="AM734" i="4"/>
  <c r="AN734" i="4"/>
  <c r="AO734" i="4"/>
  <c r="AP734" i="4"/>
  <c r="AR734" i="4"/>
  <c r="C735" i="4"/>
  <c r="D735" i="4"/>
  <c r="E735" i="4"/>
  <c r="F735" i="4"/>
  <c r="G735" i="4"/>
  <c r="H735" i="4"/>
  <c r="I735" i="4"/>
  <c r="K735" i="4"/>
  <c r="L735" i="4"/>
  <c r="M735" i="4"/>
  <c r="N735" i="4"/>
  <c r="O735" i="4"/>
  <c r="AI735" i="4"/>
  <c r="AJ735" i="4"/>
  <c r="AK735" i="4"/>
  <c r="AL735" i="4"/>
  <c r="AM735" i="4"/>
  <c r="AN735" i="4"/>
  <c r="AO735" i="4"/>
  <c r="AP735" i="4"/>
  <c r="AR735" i="4"/>
  <c r="C736" i="4"/>
  <c r="D736" i="4"/>
  <c r="E736" i="4"/>
  <c r="F736" i="4"/>
  <c r="G736" i="4"/>
  <c r="H736" i="4"/>
  <c r="I736" i="4"/>
  <c r="K736" i="4"/>
  <c r="L736" i="4"/>
  <c r="M736" i="4"/>
  <c r="N736" i="4"/>
  <c r="O736" i="4"/>
  <c r="AI736" i="4"/>
  <c r="AJ736" i="4"/>
  <c r="AK736" i="4"/>
  <c r="AL736" i="4"/>
  <c r="AM736" i="4"/>
  <c r="AN736" i="4"/>
  <c r="AO736" i="4"/>
  <c r="AP736" i="4"/>
  <c r="AR736" i="4"/>
  <c r="C737" i="4"/>
  <c r="D737" i="4"/>
  <c r="E737" i="4"/>
  <c r="F737" i="4"/>
  <c r="G737" i="4"/>
  <c r="H737" i="4"/>
  <c r="I737" i="4"/>
  <c r="K737" i="4"/>
  <c r="L737" i="4"/>
  <c r="M737" i="4"/>
  <c r="N737" i="4"/>
  <c r="O737" i="4"/>
  <c r="AI737" i="4"/>
  <c r="AJ737" i="4"/>
  <c r="AK737" i="4"/>
  <c r="AL737" i="4"/>
  <c r="AM737" i="4"/>
  <c r="AN737" i="4"/>
  <c r="AO737" i="4"/>
  <c r="AP737" i="4"/>
  <c r="AR737" i="4"/>
  <c r="C738" i="4"/>
  <c r="D738" i="4"/>
  <c r="E738" i="4"/>
  <c r="F738" i="4"/>
  <c r="G738" i="4"/>
  <c r="H738" i="4"/>
  <c r="I738" i="4"/>
  <c r="K738" i="4"/>
  <c r="L738" i="4"/>
  <c r="M738" i="4"/>
  <c r="N738" i="4"/>
  <c r="O738" i="4"/>
  <c r="AI738" i="4"/>
  <c r="AJ738" i="4"/>
  <c r="AK738" i="4"/>
  <c r="AL738" i="4"/>
  <c r="AM738" i="4"/>
  <c r="AN738" i="4"/>
  <c r="AO738" i="4"/>
  <c r="AP738" i="4"/>
  <c r="AR738" i="4"/>
  <c r="C739" i="4"/>
  <c r="D739" i="4"/>
  <c r="E739" i="4"/>
  <c r="F739" i="4"/>
  <c r="G739" i="4"/>
  <c r="H739" i="4"/>
  <c r="I739" i="4"/>
  <c r="K739" i="4"/>
  <c r="L739" i="4"/>
  <c r="M739" i="4"/>
  <c r="N739" i="4"/>
  <c r="O739" i="4"/>
  <c r="AI739" i="4"/>
  <c r="AJ739" i="4"/>
  <c r="AK739" i="4"/>
  <c r="AL739" i="4"/>
  <c r="AM739" i="4"/>
  <c r="AN739" i="4"/>
  <c r="AO739" i="4"/>
  <c r="AP739" i="4"/>
  <c r="AR739" i="4"/>
  <c r="C740" i="4"/>
  <c r="D740" i="4"/>
  <c r="E740" i="4"/>
  <c r="F740" i="4"/>
  <c r="G740" i="4"/>
  <c r="H740" i="4"/>
  <c r="I740" i="4"/>
  <c r="K740" i="4"/>
  <c r="L740" i="4"/>
  <c r="M740" i="4"/>
  <c r="N740" i="4"/>
  <c r="O740" i="4"/>
  <c r="AI740" i="4"/>
  <c r="AJ740" i="4"/>
  <c r="AK740" i="4"/>
  <c r="AL740" i="4"/>
  <c r="AM740" i="4"/>
  <c r="AN740" i="4"/>
  <c r="AO740" i="4"/>
  <c r="AP740" i="4"/>
  <c r="AR740" i="4"/>
  <c r="C741" i="4"/>
  <c r="D741" i="4"/>
  <c r="E741" i="4"/>
  <c r="F741" i="4"/>
  <c r="G741" i="4"/>
  <c r="H741" i="4"/>
  <c r="I741" i="4"/>
  <c r="K741" i="4"/>
  <c r="L741" i="4"/>
  <c r="M741" i="4"/>
  <c r="N741" i="4"/>
  <c r="O741" i="4"/>
  <c r="AI741" i="4"/>
  <c r="AJ741" i="4"/>
  <c r="AK741" i="4"/>
  <c r="AL741" i="4"/>
  <c r="AM741" i="4"/>
  <c r="AN741" i="4"/>
  <c r="AO741" i="4"/>
  <c r="AP741" i="4"/>
  <c r="AR741" i="4"/>
  <c r="C742" i="4"/>
  <c r="D742" i="4"/>
  <c r="E742" i="4"/>
  <c r="F742" i="4"/>
  <c r="G742" i="4"/>
  <c r="H742" i="4"/>
  <c r="I742" i="4"/>
  <c r="K742" i="4"/>
  <c r="L742" i="4"/>
  <c r="M742" i="4"/>
  <c r="N742" i="4"/>
  <c r="O742" i="4"/>
  <c r="AI742" i="4"/>
  <c r="AJ742" i="4"/>
  <c r="AK742" i="4"/>
  <c r="AL742" i="4"/>
  <c r="AM742" i="4"/>
  <c r="AN742" i="4"/>
  <c r="AO742" i="4"/>
  <c r="AP742" i="4"/>
  <c r="AR742" i="4"/>
  <c r="C743" i="4"/>
  <c r="D743" i="4"/>
  <c r="E743" i="4"/>
  <c r="F743" i="4"/>
  <c r="G743" i="4"/>
  <c r="H743" i="4"/>
  <c r="I743" i="4"/>
  <c r="K743" i="4"/>
  <c r="L743" i="4"/>
  <c r="M743" i="4"/>
  <c r="N743" i="4"/>
  <c r="O743" i="4"/>
  <c r="AI743" i="4"/>
  <c r="AJ743" i="4"/>
  <c r="AK743" i="4"/>
  <c r="AL743" i="4"/>
  <c r="AM743" i="4"/>
  <c r="AN743" i="4"/>
  <c r="AO743" i="4"/>
  <c r="AP743" i="4"/>
  <c r="AR743" i="4"/>
  <c r="C744" i="4"/>
  <c r="D744" i="4"/>
  <c r="E744" i="4"/>
  <c r="F744" i="4"/>
  <c r="G744" i="4"/>
  <c r="H744" i="4"/>
  <c r="I744" i="4"/>
  <c r="K744" i="4"/>
  <c r="L744" i="4"/>
  <c r="M744" i="4"/>
  <c r="N744" i="4"/>
  <c r="O744" i="4"/>
  <c r="AI744" i="4"/>
  <c r="AJ744" i="4"/>
  <c r="AK744" i="4"/>
  <c r="AL744" i="4"/>
  <c r="AM744" i="4"/>
  <c r="AN744" i="4"/>
  <c r="AO744" i="4"/>
  <c r="AP744" i="4"/>
  <c r="AR744" i="4"/>
  <c r="C745" i="4"/>
  <c r="D745" i="4"/>
  <c r="E745" i="4"/>
  <c r="F745" i="4"/>
  <c r="G745" i="4"/>
  <c r="H745" i="4"/>
  <c r="I745" i="4"/>
  <c r="K745" i="4"/>
  <c r="L745" i="4"/>
  <c r="M745" i="4"/>
  <c r="N745" i="4"/>
  <c r="O745" i="4"/>
  <c r="AI745" i="4"/>
  <c r="AJ745" i="4"/>
  <c r="AK745" i="4"/>
  <c r="AL745" i="4"/>
  <c r="AM745" i="4"/>
  <c r="AN745" i="4"/>
  <c r="AO745" i="4"/>
  <c r="AP745" i="4"/>
  <c r="AR745" i="4"/>
  <c r="C746" i="4"/>
  <c r="D746" i="4"/>
  <c r="E746" i="4"/>
  <c r="F746" i="4"/>
  <c r="G746" i="4"/>
  <c r="H746" i="4"/>
  <c r="I746" i="4"/>
  <c r="K746" i="4"/>
  <c r="L746" i="4"/>
  <c r="M746" i="4"/>
  <c r="N746" i="4"/>
  <c r="O746" i="4"/>
  <c r="AI746" i="4"/>
  <c r="AJ746" i="4"/>
  <c r="AK746" i="4"/>
  <c r="AL746" i="4"/>
  <c r="AM746" i="4"/>
  <c r="AN746" i="4"/>
  <c r="AO746" i="4"/>
  <c r="AP746" i="4"/>
  <c r="AR746" i="4"/>
  <c r="C747" i="4"/>
  <c r="D747" i="4"/>
  <c r="E747" i="4"/>
  <c r="F747" i="4"/>
  <c r="G747" i="4"/>
  <c r="H747" i="4"/>
  <c r="I747" i="4"/>
  <c r="K747" i="4"/>
  <c r="L747" i="4"/>
  <c r="M747" i="4"/>
  <c r="N747" i="4"/>
  <c r="O747" i="4"/>
  <c r="AI747" i="4"/>
  <c r="AJ747" i="4"/>
  <c r="AK747" i="4"/>
  <c r="AL747" i="4"/>
  <c r="AM747" i="4"/>
  <c r="AN747" i="4"/>
  <c r="AO747" i="4"/>
  <c r="AP747" i="4"/>
  <c r="AR747" i="4"/>
  <c r="C748" i="4"/>
  <c r="D748" i="4"/>
  <c r="E748" i="4"/>
  <c r="F748" i="4"/>
  <c r="G748" i="4"/>
  <c r="H748" i="4"/>
  <c r="I748" i="4"/>
  <c r="K748" i="4"/>
  <c r="L748" i="4"/>
  <c r="M748" i="4"/>
  <c r="N748" i="4"/>
  <c r="O748" i="4"/>
  <c r="AI748" i="4"/>
  <c r="AJ748" i="4"/>
  <c r="AK748" i="4"/>
  <c r="AL748" i="4"/>
  <c r="AM748" i="4"/>
  <c r="AN748" i="4"/>
  <c r="AO748" i="4"/>
  <c r="AP748" i="4"/>
  <c r="AR748" i="4"/>
  <c r="C749" i="4"/>
  <c r="D749" i="4"/>
  <c r="E749" i="4"/>
  <c r="F749" i="4"/>
  <c r="G749" i="4"/>
  <c r="H749" i="4"/>
  <c r="I749" i="4"/>
  <c r="K749" i="4"/>
  <c r="L749" i="4"/>
  <c r="M749" i="4"/>
  <c r="N749" i="4"/>
  <c r="O749" i="4"/>
  <c r="AI749" i="4"/>
  <c r="AJ749" i="4"/>
  <c r="AK749" i="4"/>
  <c r="AL749" i="4"/>
  <c r="AM749" i="4"/>
  <c r="AN749" i="4"/>
  <c r="AO749" i="4"/>
  <c r="AP749" i="4"/>
  <c r="AR749" i="4"/>
  <c r="C750" i="4"/>
  <c r="D750" i="4"/>
  <c r="E750" i="4"/>
  <c r="F750" i="4"/>
  <c r="G750" i="4"/>
  <c r="H750" i="4"/>
  <c r="I750" i="4"/>
  <c r="K750" i="4"/>
  <c r="L750" i="4"/>
  <c r="M750" i="4"/>
  <c r="N750" i="4"/>
  <c r="O750" i="4"/>
  <c r="AI750" i="4"/>
  <c r="AJ750" i="4"/>
  <c r="AK750" i="4"/>
  <c r="AL750" i="4"/>
  <c r="AM750" i="4"/>
  <c r="AN750" i="4"/>
  <c r="AO750" i="4"/>
  <c r="AP750" i="4"/>
  <c r="AR750" i="4"/>
  <c r="C751" i="4"/>
  <c r="D751" i="4"/>
  <c r="E751" i="4"/>
  <c r="F751" i="4"/>
  <c r="G751" i="4"/>
  <c r="H751" i="4"/>
  <c r="I751" i="4"/>
  <c r="K751" i="4"/>
  <c r="L751" i="4"/>
  <c r="M751" i="4"/>
  <c r="N751" i="4"/>
  <c r="O751" i="4"/>
  <c r="AI751" i="4"/>
  <c r="AJ751" i="4"/>
  <c r="AK751" i="4"/>
  <c r="AL751" i="4"/>
  <c r="AM751" i="4"/>
  <c r="AN751" i="4"/>
  <c r="AO751" i="4"/>
  <c r="AP751" i="4"/>
  <c r="AR751" i="4"/>
  <c r="C752" i="4"/>
  <c r="D752" i="4"/>
  <c r="E752" i="4"/>
  <c r="F752" i="4"/>
  <c r="G752" i="4"/>
  <c r="H752" i="4"/>
  <c r="I752" i="4"/>
  <c r="K752" i="4"/>
  <c r="L752" i="4"/>
  <c r="M752" i="4"/>
  <c r="N752" i="4"/>
  <c r="O752" i="4"/>
  <c r="AI752" i="4"/>
  <c r="AJ752" i="4"/>
  <c r="AK752" i="4"/>
  <c r="AL752" i="4"/>
  <c r="AM752" i="4"/>
  <c r="AN752" i="4"/>
  <c r="AO752" i="4"/>
  <c r="AP752" i="4"/>
  <c r="AR752" i="4"/>
  <c r="C753" i="4"/>
  <c r="D753" i="4"/>
  <c r="E753" i="4"/>
  <c r="F753" i="4"/>
  <c r="G753" i="4"/>
  <c r="H753" i="4"/>
  <c r="I753" i="4"/>
  <c r="K753" i="4"/>
  <c r="L753" i="4"/>
  <c r="M753" i="4"/>
  <c r="N753" i="4"/>
  <c r="O753" i="4"/>
  <c r="AI753" i="4"/>
  <c r="AJ753" i="4"/>
  <c r="AK753" i="4"/>
  <c r="AL753" i="4"/>
  <c r="AM753" i="4"/>
  <c r="AN753" i="4"/>
  <c r="AO753" i="4"/>
  <c r="AP753" i="4"/>
  <c r="AR753" i="4"/>
  <c r="C754" i="4"/>
  <c r="D754" i="4"/>
  <c r="E754" i="4"/>
  <c r="F754" i="4"/>
  <c r="G754" i="4"/>
  <c r="H754" i="4"/>
  <c r="I754" i="4"/>
  <c r="K754" i="4"/>
  <c r="L754" i="4"/>
  <c r="M754" i="4"/>
  <c r="N754" i="4"/>
  <c r="O754" i="4"/>
  <c r="AI754" i="4"/>
  <c r="AJ754" i="4"/>
  <c r="AK754" i="4"/>
  <c r="AL754" i="4"/>
  <c r="AM754" i="4"/>
  <c r="AN754" i="4"/>
  <c r="AO754" i="4"/>
  <c r="AP754" i="4"/>
  <c r="AR754" i="4"/>
  <c r="C755" i="4"/>
  <c r="D755" i="4"/>
  <c r="E755" i="4"/>
  <c r="F755" i="4"/>
  <c r="G755" i="4"/>
  <c r="H755" i="4"/>
  <c r="I755" i="4"/>
  <c r="K755" i="4"/>
  <c r="L755" i="4"/>
  <c r="M755" i="4"/>
  <c r="N755" i="4"/>
  <c r="O755" i="4"/>
  <c r="AI755" i="4"/>
  <c r="AJ755" i="4"/>
  <c r="AK755" i="4"/>
  <c r="AL755" i="4"/>
  <c r="AM755" i="4"/>
  <c r="AN755" i="4"/>
  <c r="AO755" i="4"/>
  <c r="AP755" i="4"/>
  <c r="AR755" i="4"/>
  <c r="C756" i="4"/>
  <c r="D756" i="4"/>
  <c r="E756" i="4"/>
  <c r="F756" i="4"/>
  <c r="G756" i="4"/>
  <c r="H756" i="4"/>
  <c r="I756" i="4"/>
  <c r="K756" i="4"/>
  <c r="L756" i="4"/>
  <c r="M756" i="4"/>
  <c r="N756" i="4"/>
  <c r="O756" i="4"/>
  <c r="AI756" i="4"/>
  <c r="AJ756" i="4"/>
  <c r="AK756" i="4"/>
  <c r="AL756" i="4"/>
  <c r="AM756" i="4"/>
  <c r="AN756" i="4"/>
  <c r="AO756" i="4"/>
  <c r="AP756" i="4"/>
  <c r="AR756" i="4"/>
  <c r="C757" i="4"/>
  <c r="D757" i="4"/>
  <c r="E757" i="4"/>
  <c r="F757" i="4"/>
  <c r="G757" i="4"/>
  <c r="H757" i="4"/>
  <c r="I757" i="4"/>
  <c r="K757" i="4"/>
  <c r="L757" i="4"/>
  <c r="M757" i="4"/>
  <c r="N757" i="4"/>
  <c r="O757" i="4"/>
  <c r="AI757" i="4"/>
  <c r="AJ757" i="4"/>
  <c r="AK757" i="4"/>
  <c r="AL757" i="4"/>
  <c r="AM757" i="4"/>
  <c r="AN757" i="4"/>
  <c r="AO757" i="4"/>
  <c r="AP757" i="4"/>
  <c r="AR757" i="4"/>
  <c r="C758" i="4"/>
  <c r="D758" i="4"/>
  <c r="E758" i="4"/>
  <c r="F758" i="4"/>
  <c r="G758" i="4"/>
  <c r="H758" i="4"/>
  <c r="I758" i="4"/>
  <c r="K758" i="4"/>
  <c r="L758" i="4"/>
  <c r="M758" i="4"/>
  <c r="N758" i="4"/>
  <c r="O758" i="4"/>
  <c r="AI758" i="4"/>
  <c r="AJ758" i="4"/>
  <c r="AK758" i="4"/>
  <c r="AL758" i="4"/>
  <c r="AM758" i="4"/>
  <c r="AN758" i="4"/>
  <c r="AO758" i="4"/>
  <c r="AP758" i="4"/>
  <c r="AR758" i="4"/>
  <c r="C759" i="4"/>
  <c r="D759" i="4"/>
  <c r="E759" i="4"/>
  <c r="F759" i="4"/>
  <c r="G759" i="4"/>
  <c r="H759" i="4"/>
  <c r="I759" i="4"/>
  <c r="K759" i="4"/>
  <c r="L759" i="4"/>
  <c r="M759" i="4"/>
  <c r="N759" i="4"/>
  <c r="O759" i="4"/>
  <c r="AI759" i="4"/>
  <c r="AJ759" i="4"/>
  <c r="AK759" i="4"/>
  <c r="AL759" i="4"/>
  <c r="AM759" i="4"/>
  <c r="AN759" i="4"/>
  <c r="AO759" i="4"/>
  <c r="AP759" i="4"/>
  <c r="AR759" i="4"/>
  <c r="C760" i="4"/>
  <c r="D760" i="4"/>
  <c r="E760" i="4"/>
  <c r="F760" i="4"/>
  <c r="G760" i="4"/>
  <c r="H760" i="4"/>
  <c r="I760" i="4"/>
  <c r="K760" i="4"/>
  <c r="L760" i="4"/>
  <c r="M760" i="4"/>
  <c r="N760" i="4"/>
  <c r="O760" i="4"/>
  <c r="AI760" i="4"/>
  <c r="AJ760" i="4"/>
  <c r="AK760" i="4"/>
  <c r="AL760" i="4"/>
  <c r="AM760" i="4"/>
  <c r="AN760" i="4"/>
  <c r="AO760" i="4"/>
  <c r="AP760" i="4"/>
  <c r="AR760" i="4"/>
  <c r="C761" i="4"/>
  <c r="D761" i="4"/>
  <c r="E761" i="4"/>
  <c r="F761" i="4"/>
  <c r="G761" i="4"/>
  <c r="H761" i="4"/>
  <c r="I761" i="4"/>
  <c r="K761" i="4"/>
  <c r="L761" i="4"/>
  <c r="M761" i="4"/>
  <c r="N761" i="4"/>
  <c r="O761" i="4"/>
  <c r="AI761" i="4"/>
  <c r="AJ761" i="4"/>
  <c r="AK761" i="4"/>
  <c r="AL761" i="4"/>
  <c r="AM761" i="4"/>
  <c r="AN761" i="4"/>
  <c r="AO761" i="4"/>
  <c r="AP761" i="4"/>
  <c r="AR761" i="4"/>
  <c r="C762" i="4"/>
  <c r="D762" i="4"/>
  <c r="E762" i="4"/>
  <c r="F762" i="4"/>
  <c r="G762" i="4"/>
  <c r="H762" i="4"/>
  <c r="I762" i="4"/>
  <c r="K762" i="4"/>
  <c r="L762" i="4"/>
  <c r="M762" i="4"/>
  <c r="N762" i="4"/>
  <c r="O762" i="4"/>
  <c r="AI762" i="4"/>
  <c r="AJ762" i="4"/>
  <c r="AK762" i="4"/>
  <c r="AL762" i="4"/>
  <c r="AM762" i="4"/>
  <c r="AN762" i="4"/>
  <c r="AO762" i="4"/>
  <c r="AP762" i="4"/>
  <c r="AR762" i="4"/>
  <c r="C763" i="4"/>
  <c r="D763" i="4"/>
  <c r="E763" i="4"/>
  <c r="F763" i="4"/>
  <c r="G763" i="4"/>
  <c r="H763" i="4"/>
  <c r="I763" i="4"/>
  <c r="K763" i="4"/>
  <c r="L763" i="4"/>
  <c r="M763" i="4"/>
  <c r="N763" i="4"/>
  <c r="O763" i="4"/>
  <c r="AI763" i="4"/>
  <c r="AJ763" i="4"/>
  <c r="AK763" i="4"/>
  <c r="AL763" i="4"/>
  <c r="AM763" i="4"/>
  <c r="AN763" i="4"/>
  <c r="AO763" i="4"/>
  <c r="AP763" i="4"/>
  <c r="AR763" i="4"/>
  <c r="C764" i="4"/>
  <c r="D764" i="4"/>
  <c r="E764" i="4"/>
  <c r="F764" i="4"/>
  <c r="G764" i="4"/>
  <c r="H764" i="4"/>
  <c r="I764" i="4"/>
  <c r="K764" i="4"/>
  <c r="L764" i="4"/>
  <c r="M764" i="4"/>
  <c r="N764" i="4"/>
  <c r="O764" i="4"/>
  <c r="AI764" i="4"/>
  <c r="AJ764" i="4"/>
  <c r="AK764" i="4"/>
  <c r="AL764" i="4"/>
  <c r="AM764" i="4"/>
  <c r="AN764" i="4"/>
  <c r="AO764" i="4"/>
  <c r="AP764" i="4"/>
  <c r="AR764" i="4"/>
  <c r="C765" i="4"/>
  <c r="D765" i="4"/>
  <c r="E765" i="4"/>
  <c r="F765" i="4"/>
  <c r="G765" i="4"/>
  <c r="H765" i="4"/>
  <c r="I765" i="4"/>
  <c r="K765" i="4"/>
  <c r="L765" i="4"/>
  <c r="M765" i="4"/>
  <c r="N765" i="4"/>
  <c r="O765" i="4"/>
  <c r="AI765" i="4"/>
  <c r="AJ765" i="4"/>
  <c r="AK765" i="4"/>
  <c r="AL765" i="4"/>
  <c r="AM765" i="4"/>
  <c r="AN765" i="4"/>
  <c r="AO765" i="4"/>
  <c r="AP765" i="4"/>
  <c r="AR765" i="4"/>
  <c r="C766" i="4"/>
  <c r="D766" i="4"/>
  <c r="E766" i="4"/>
  <c r="F766" i="4"/>
  <c r="G766" i="4"/>
  <c r="H766" i="4"/>
  <c r="I766" i="4"/>
  <c r="K766" i="4"/>
  <c r="L766" i="4"/>
  <c r="M766" i="4"/>
  <c r="N766" i="4"/>
  <c r="O766" i="4"/>
  <c r="AI766" i="4"/>
  <c r="AJ766" i="4"/>
  <c r="AK766" i="4"/>
  <c r="AL766" i="4"/>
  <c r="AM766" i="4"/>
  <c r="AN766" i="4"/>
  <c r="AO766" i="4"/>
  <c r="AP766" i="4"/>
  <c r="AR766" i="4"/>
  <c r="C767" i="4"/>
  <c r="D767" i="4"/>
  <c r="E767" i="4"/>
  <c r="F767" i="4"/>
  <c r="G767" i="4"/>
  <c r="H767" i="4"/>
  <c r="I767" i="4"/>
  <c r="K767" i="4"/>
  <c r="L767" i="4"/>
  <c r="M767" i="4"/>
  <c r="N767" i="4"/>
  <c r="O767" i="4"/>
  <c r="AI767" i="4"/>
  <c r="AJ767" i="4"/>
  <c r="AK767" i="4"/>
  <c r="AL767" i="4"/>
  <c r="AM767" i="4"/>
  <c r="AN767" i="4"/>
  <c r="AO767" i="4"/>
  <c r="AP767" i="4"/>
  <c r="AR767" i="4"/>
  <c r="C768" i="4"/>
  <c r="D768" i="4"/>
  <c r="E768" i="4"/>
  <c r="F768" i="4"/>
  <c r="G768" i="4"/>
  <c r="H768" i="4"/>
  <c r="I768" i="4"/>
  <c r="K768" i="4"/>
  <c r="L768" i="4"/>
  <c r="M768" i="4"/>
  <c r="N768" i="4"/>
  <c r="O768" i="4"/>
  <c r="AI768" i="4"/>
  <c r="AJ768" i="4"/>
  <c r="AK768" i="4"/>
  <c r="AL768" i="4"/>
  <c r="AM768" i="4"/>
  <c r="AN768" i="4"/>
  <c r="AO768" i="4"/>
  <c r="AP768" i="4"/>
  <c r="AR768" i="4"/>
  <c r="C769" i="4"/>
  <c r="D769" i="4"/>
  <c r="E769" i="4"/>
  <c r="F769" i="4"/>
  <c r="G769" i="4"/>
  <c r="H769" i="4"/>
  <c r="I769" i="4"/>
  <c r="K769" i="4"/>
  <c r="L769" i="4"/>
  <c r="M769" i="4"/>
  <c r="N769" i="4"/>
  <c r="O769" i="4"/>
  <c r="AI769" i="4"/>
  <c r="AJ769" i="4"/>
  <c r="AK769" i="4"/>
  <c r="AL769" i="4"/>
  <c r="AM769" i="4"/>
  <c r="AN769" i="4"/>
  <c r="AO769" i="4"/>
  <c r="AP769" i="4"/>
  <c r="AR769" i="4"/>
  <c r="C770" i="4"/>
  <c r="D770" i="4"/>
  <c r="E770" i="4"/>
  <c r="F770" i="4"/>
  <c r="G770" i="4"/>
  <c r="H770" i="4"/>
  <c r="I770" i="4"/>
  <c r="K770" i="4"/>
  <c r="L770" i="4"/>
  <c r="M770" i="4"/>
  <c r="N770" i="4"/>
  <c r="O770" i="4"/>
  <c r="AI770" i="4"/>
  <c r="AJ770" i="4"/>
  <c r="AK770" i="4"/>
  <c r="AL770" i="4"/>
  <c r="AM770" i="4"/>
  <c r="AN770" i="4"/>
  <c r="AO770" i="4"/>
  <c r="AP770" i="4"/>
  <c r="AR770" i="4"/>
  <c r="C771" i="4"/>
  <c r="D771" i="4"/>
  <c r="E771" i="4"/>
  <c r="F771" i="4"/>
  <c r="G771" i="4"/>
  <c r="H771" i="4"/>
  <c r="I771" i="4"/>
  <c r="K771" i="4"/>
  <c r="L771" i="4"/>
  <c r="M771" i="4"/>
  <c r="N771" i="4"/>
  <c r="O771" i="4"/>
  <c r="AI771" i="4"/>
  <c r="AJ771" i="4"/>
  <c r="AK771" i="4"/>
  <c r="AL771" i="4"/>
  <c r="AM771" i="4"/>
  <c r="AN771" i="4"/>
  <c r="AO771" i="4"/>
  <c r="AP771" i="4"/>
  <c r="AR771" i="4"/>
  <c r="C772" i="4"/>
  <c r="D772" i="4"/>
  <c r="E772" i="4"/>
  <c r="F772" i="4"/>
  <c r="G772" i="4"/>
  <c r="H772" i="4"/>
  <c r="I772" i="4"/>
  <c r="K772" i="4"/>
  <c r="L772" i="4"/>
  <c r="M772" i="4"/>
  <c r="N772" i="4"/>
  <c r="O772" i="4"/>
  <c r="AI772" i="4"/>
  <c r="AJ772" i="4"/>
  <c r="AK772" i="4"/>
  <c r="AL772" i="4"/>
  <c r="AM772" i="4"/>
  <c r="AN772" i="4"/>
  <c r="AO772" i="4"/>
  <c r="AP772" i="4"/>
  <c r="AR772" i="4"/>
  <c r="C773" i="4"/>
  <c r="D773" i="4"/>
  <c r="E773" i="4"/>
  <c r="F773" i="4"/>
  <c r="G773" i="4"/>
  <c r="H773" i="4"/>
  <c r="I773" i="4"/>
  <c r="K773" i="4"/>
  <c r="L773" i="4"/>
  <c r="M773" i="4"/>
  <c r="N773" i="4"/>
  <c r="O773" i="4"/>
  <c r="AI773" i="4"/>
  <c r="AJ773" i="4"/>
  <c r="AK773" i="4"/>
  <c r="AL773" i="4"/>
  <c r="AM773" i="4"/>
  <c r="AN773" i="4"/>
  <c r="AO773" i="4"/>
  <c r="AP773" i="4"/>
  <c r="AR773" i="4"/>
  <c r="C774" i="4"/>
  <c r="D774" i="4"/>
  <c r="E774" i="4"/>
  <c r="F774" i="4"/>
  <c r="G774" i="4"/>
  <c r="H774" i="4"/>
  <c r="I774" i="4"/>
  <c r="K774" i="4"/>
  <c r="L774" i="4"/>
  <c r="M774" i="4"/>
  <c r="N774" i="4"/>
  <c r="O774" i="4"/>
  <c r="AI774" i="4"/>
  <c r="AJ774" i="4"/>
  <c r="AK774" i="4"/>
  <c r="AL774" i="4"/>
  <c r="AM774" i="4"/>
  <c r="AN774" i="4"/>
  <c r="AO774" i="4"/>
  <c r="AP774" i="4"/>
  <c r="AR774" i="4"/>
  <c r="C775" i="4"/>
  <c r="D775" i="4"/>
  <c r="E775" i="4"/>
  <c r="F775" i="4"/>
  <c r="G775" i="4"/>
  <c r="H775" i="4"/>
  <c r="I775" i="4"/>
  <c r="K775" i="4"/>
  <c r="L775" i="4"/>
  <c r="M775" i="4"/>
  <c r="N775" i="4"/>
  <c r="O775" i="4"/>
  <c r="AI775" i="4"/>
  <c r="AJ775" i="4"/>
  <c r="AK775" i="4"/>
  <c r="AL775" i="4"/>
  <c r="AM775" i="4"/>
  <c r="AN775" i="4"/>
  <c r="AO775" i="4"/>
  <c r="AP775" i="4"/>
  <c r="AR775" i="4"/>
  <c r="C776" i="4"/>
  <c r="D776" i="4"/>
  <c r="E776" i="4"/>
  <c r="F776" i="4"/>
  <c r="G776" i="4"/>
  <c r="H776" i="4"/>
  <c r="I776" i="4"/>
  <c r="K776" i="4"/>
  <c r="L776" i="4"/>
  <c r="M776" i="4"/>
  <c r="N776" i="4"/>
  <c r="O776" i="4"/>
  <c r="AI776" i="4"/>
  <c r="AJ776" i="4"/>
  <c r="AK776" i="4"/>
  <c r="AL776" i="4"/>
  <c r="AM776" i="4"/>
  <c r="AN776" i="4"/>
  <c r="AO776" i="4"/>
  <c r="AP776" i="4"/>
  <c r="AR776" i="4"/>
  <c r="C777" i="4"/>
  <c r="D777" i="4"/>
  <c r="E777" i="4"/>
  <c r="F777" i="4"/>
  <c r="G777" i="4"/>
  <c r="H777" i="4"/>
  <c r="I777" i="4"/>
  <c r="K777" i="4"/>
  <c r="L777" i="4"/>
  <c r="M777" i="4"/>
  <c r="N777" i="4"/>
  <c r="O777" i="4"/>
  <c r="AI777" i="4"/>
  <c r="AJ777" i="4"/>
  <c r="AK777" i="4"/>
  <c r="AL777" i="4"/>
  <c r="AM777" i="4"/>
  <c r="AN777" i="4"/>
  <c r="AO777" i="4"/>
  <c r="AP777" i="4"/>
  <c r="AR777" i="4"/>
  <c r="C778" i="4"/>
  <c r="D778" i="4"/>
  <c r="E778" i="4"/>
  <c r="F778" i="4"/>
  <c r="G778" i="4"/>
  <c r="H778" i="4"/>
  <c r="I778" i="4"/>
  <c r="K778" i="4"/>
  <c r="L778" i="4"/>
  <c r="M778" i="4"/>
  <c r="N778" i="4"/>
  <c r="O778" i="4"/>
  <c r="AI778" i="4"/>
  <c r="AJ778" i="4"/>
  <c r="AK778" i="4"/>
  <c r="AL778" i="4"/>
  <c r="AM778" i="4"/>
  <c r="AN778" i="4"/>
  <c r="AO778" i="4"/>
  <c r="AP778" i="4"/>
  <c r="AR778" i="4"/>
  <c r="C779" i="4"/>
  <c r="D779" i="4"/>
  <c r="E779" i="4"/>
  <c r="F779" i="4"/>
  <c r="G779" i="4"/>
  <c r="H779" i="4"/>
  <c r="I779" i="4"/>
  <c r="K779" i="4"/>
  <c r="L779" i="4"/>
  <c r="M779" i="4"/>
  <c r="N779" i="4"/>
  <c r="O779" i="4"/>
  <c r="AI779" i="4"/>
  <c r="AJ779" i="4"/>
  <c r="AK779" i="4"/>
  <c r="AL779" i="4"/>
  <c r="AM779" i="4"/>
  <c r="AN779" i="4"/>
  <c r="AO779" i="4"/>
  <c r="AP779" i="4"/>
  <c r="AR779" i="4"/>
  <c r="C780" i="4"/>
  <c r="D780" i="4"/>
  <c r="E780" i="4"/>
  <c r="F780" i="4"/>
  <c r="G780" i="4"/>
  <c r="H780" i="4"/>
  <c r="I780" i="4"/>
  <c r="K780" i="4"/>
  <c r="L780" i="4"/>
  <c r="M780" i="4"/>
  <c r="N780" i="4"/>
  <c r="O780" i="4"/>
  <c r="AI780" i="4"/>
  <c r="AJ780" i="4"/>
  <c r="AK780" i="4"/>
  <c r="AL780" i="4"/>
  <c r="AM780" i="4"/>
  <c r="AN780" i="4"/>
  <c r="AO780" i="4"/>
  <c r="AP780" i="4"/>
  <c r="AR780" i="4"/>
  <c r="C781" i="4"/>
  <c r="D781" i="4"/>
  <c r="E781" i="4"/>
  <c r="F781" i="4"/>
  <c r="G781" i="4"/>
  <c r="H781" i="4"/>
  <c r="I781" i="4"/>
  <c r="K781" i="4"/>
  <c r="L781" i="4"/>
  <c r="M781" i="4"/>
  <c r="N781" i="4"/>
  <c r="O781" i="4"/>
  <c r="AI781" i="4"/>
  <c r="AJ781" i="4"/>
  <c r="AK781" i="4"/>
  <c r="AL781" i="4"/>
  <c r="AM781" i="4"/>
  <c r="AN781" i="4"/>
  <c r="AO781" i="4"/>
  <c r="AP781" i="4"/>
  <c r="AR781" i="4"/>
  <c r="C782" i="4"/>
  <c r="D782" i="4"/>
  <c r="E782" i="4"/>
  <c r="F782" i="4"/>
  <c r="G782" i="4"/>
  <c r="H782" i="4"/>
  <c r="I782" i="4"/>
  <c r="K782" i="4"/>
  <c r="L782" i="4"/>
  <c r="M782" i="4"/>
  <c r="N782" i="4"/>
  <c r="O782" i="4"/>
  <c r="AI782" i="4"/>
  <c r="AJ782" i="4"/>
  <c r="AK782" i="4"/>
  <c r="AL782" i="4"/>
  <c r="AM782" i="4"/>
  <c r="AN782" i="4"/>
  <c r="AO782" i="4"/>
  <c r="AP782" i="4"/>
  <c r="AR782" i="4"/>
  <c r="C783" i="4"/>
  <c r="D783" i="4"/>
  <c r="E783" i="4"/>
  <c r="F783" i="4"/>
  <c r="G783" i="4"/>
  <c r="H783" i="4"/>
  <c r="I783" i="4"/>
  <c r="K783" i="4"/>
  <c r="L783" i="4"/>
  <c r="M783" i="4"/>
  <c r="N783" i="4"/>
  <c r="O783" i="4"/>
  <c r="AI783" i="4"/>
  <c r="AJ783" i="4"/>
  <c r="AK783" i="4"/>
  <c r="AL783" i="4"/>
  <c r="AM783" i="4"/>
  <c r="AN783" i="4"/>
  <c r="AO783" i="4"/>
  <c r="AP783" i="4"/>
  <c r="AR783" i="4"/>
  <c r="C784" i="4"/>
  <c r="D784" i="4"/>
  <c r="E784" i="4"/>
  <c r="F784" i="4"/>
  <c r="G784" i="4"/>
  <c r="H784" i="4"/>
  <c r="I784" i="4"/>
  <c r="K784" i="4"/>
  <c r="L784" i="4"/>
  <c r="M784" i="4"/>
  <c r="N784" i="4"/>
  <c r="O784" i="4"/>
  <c r="AI784" i="4"/>
  <c r="AJ784" i="4"/>
  <c r="AK784" i="4"/>
  <c r="AL784" i="4"/>
  <c r="AM784" i="4"/>
  <c r="AN784" i="4"/>
  <c r="AO784" i="4"/>
  <c r="AP784" i="4"/>
  <c r="AR784" i="4"/>
  <c r="C785" i="4"/>
  <c r="D785" i="4"/>
  <c r="E785" i="4"/>
  <c r="F785" i="4"/>
  <c r="G785" i="4"/>
  <c r="H785" i="4"/>
  <c r="I785" i="4"/>
  <c r="K785" i="4"/>
  <c r="L785" i="4"/>
  <c r="M785" i="4"/>
  <c r="N785" i="4"/>
  <c r="O785" i="4"/>
  <c r="AI785" i="4"/>
  <c r="AJ785" i="4"/>
  <c r="AK785" i="4"/>
  <c r="AL785" i="4"/>
  <c r="AM785" i="4"/>
  <c r="AN785" i="4"/>
  <c r="AO785" i="4"/>
  <c r="AP785" i="4"/>
  <c r="AR785" i="4"/>
  <c r="C786" i="4"/>
  <c r="D786" i="4"/>
  <c r="E786" i="4"/>
  <c r="F786" i="4"/>
  <c r="G786" i="4"/>
  <c r="H786" i="4"/>
  <c r="I786" i="4"/>
  <c r="K786" i="4"/>
  <c r="L786" i="4"/>
  <c r="M786" i="4"/>
  <c r="N786" i="4"/>
  <c r="O786" i="4"/>
  <c r="AI786" i="4"/>
  <c r="AJ786" i="4"/>
  <c r="AK786" i="4"/>
  <c r="AL786" i="4"/>
  <c r="AM786" i="4"/>
  <c r="AN786" i="4"/>
  <c r="AO786" i="4"/>
  <c r="AP786" i="4"/>
  <c r="AR786" i="4"/>
  <c r="C787" i="4"/>
  <c r="D787" i="4"/>
  <c r="E787" i="4"/>
  <c r="F787" i="4"/>
  <c r="G787" i="4"/>
  <c r="H787" i="4"/>
  <c r="I787" i="4"/>
  <c r="K787" i="4"/>
  <c r="L787" i="4"/>
  <c r="M787" i="4"/>
  <c r="N787" i="4"/>
  <c r="O787" i="4"/>
  <c r="AI787" i="4"/>
  <c r="AJ787" i="4"/>
  <c r="AK787" i="4"/>
  <c r="AL787" i="4"/>
  <c r="AM787" i="4"/>
  <c r="AN787" i="4"/>
  <c r="AO787" i="4"/>
  <c r="AP787" i="4"/>
  <c r="AR787" i="4"/>
  <c r="C788" i="4"/>
  <c r="D788" i="4"/>
  <c r="E788" i="4"/>
  <c r="F788" i="4"/>
  <c r="G788" i="4"/>
  <c r="H788" i="4"/>
  <c r="I788" i="4"/>
  <c r="K788" i="4"/>
  <c r="L788" i="4"/>
  <c r="M788" i="4"/>
  <c r="N788" i="4"/>
  <c r="O788" i="4"/>
  <c r="AI788" i="4"/>
  <c r="AJ788" i="4"/>
  <c r="AK788" i="4"/>
  <c r="AL788" i="4"/>
  <c r="AM788" i="4"/>
  <c r="AN788" i="4"/>
  <c r="AO788" i="4"/>
  <c r="AP788" i="4"/>
  <c r="AR788" i="4"/>
  <c r="C789" i="4"/>
  <c r="D789" i="4"/>
  <c r="E789" i="4"/>
  <c r="F789" i="4"/>
  <c r="G789" i="4"/>
  <c r="H789" i="4"/>
  <c r="I789" i="4"/>
  <c r="K789" i="4"/>
  <c r="L789" i="4"/>
  <c r="M789" i="4"/>
  <c r="N789" i="4"/>
  <c r="O789" i="4"/>
  <c r="AI789" i="4"/>
  <c r="AJ789" i="4"/>
  <c r="AK789" i="4"/>
  <c r="AL789" i="4"/>
  <c r="AM789" i="4"/>
  <c r="AN789" i="4"/>
  <c r="AO789" i="4"/>
  <c r="AP789" i="4"/>
  <c r="AR789" i="4"/>
  <c r="C790" i="4"/>
  <c r="D790" i="4"/>
  <c r="E790" i="4"/>
  <c r="F790" i="4"/>
  <c r="G790" i="4"/>
  <c r="H790" i="4"/>
  <c r="I790" i="4"/>
  <c r="K790" i="4"/>
  <c r="L790" i="4"/>
  <c r="M790" i="4"/>
  <c r="N790" i="4"/>
  <c r="O790" i="4"/>
  <c r="AI790" i="4"/>
  <c r="AJ790" i="4"/>
  <c r="AK790" i="4"/>
  <c r="AL790" i="4"/>
  <c r="AM790" i="4"/>
  <c r="AN790" i="4"/>
  <c r="AO790" i="4"/>
  <c r="AP790" i="4"/>
  <c r="AR790" i="4"/>
  <c r="C791" i="4"/>
  <c r="D791" i="4"/>
  <c r="E791" i="4"/>
  <c r="F791" i="4"/>
  <c r="G791" i="4"/>
  <c r="H791" i="4"/>
  <c r="I791" i="4"/>
  <c r="K791" i="4"/>
  <c r="L791" i="4"/>
  <c r="M791" i="4"/>
  <c r="N791" i="4"/>
  <c r="O791" i="4"/>
  <c r="AI791" i="4"/>
  <c r="AJ791" i="4"/>
  <c r="AK791" i="4"/>
  <c r="AL791" i="4"/>
  <c r="AM791" i="4"/>
  <c r="AN791" i="4"/>
  <c r="AO791" i="4"/>
  <c r="AP791" i="4"/>
  <c r="AR791" i="4"/>
  <c r="D793" i="4"/>
  <c r="E793" i="4"/>
  <c r="F793" i="4"/>
  <c r="G793" i="4"/>
  <c r="H793" i="4"/>
  <c r="I793" i="4"/>
  <c r="K793" i="4"/>
  <c r="L793" i="4"/>
  <c r="M793" i="4"/>
  <c r="O793" i="4"/>
  <c r="AI793" i="4"/>
  <c r="AJ793" i="4"/>
  <c r="AK793" i="4"/>
  <c r="AL793" i="4"/>
  <c r="AM793" i="4"/>
  <c r="AN793" i="4"/>
  <c r="AO793" i="4"/>
  <c r="AP793" i="4"/>
  <c r="AR793" i="4"/>
  <c r="D794" i="4"/>
  <c r="E794" i="4"/>
  <c r="F794" i="4"/>
  <c r="G794" i="4"/>
  <c r="H794" i="4"/>
  <c r="I794" i="4"/>
  <c r="K794" i="4"/>
  <c r="L794" i="4"/>
  <c r="M794" i="4"/>
  <c r="O794" i="4"/>
  <c r="AI794" i="4"/>
  <c r="AJ794" i="4"/>
  <c r="AK794" i="4"/>
  <c r="AL794" i="4"/>
  <c r="AM794" i="4"/>
  <c r="AN794" i="4"/>
  <c r="AO794" i="4"/>
  <c r="AP794" i="4"/>
  <c r="AR794" i="4"/>
  <c r="D795" i="4"/>
  <c r="E795" i="4"/>
  <c r="F795" i="4"/>
  <c r="G795" i="4"/>
  <c r="H795" i="4"/>
  <c r="I795" i="4"/>
  <c r="K795" i="4"/>
  <c r="L795" i="4"/>
  <c r="M795" i="4"/>
  <c r="O795" i="4"/>
  <c r="AI795" i="4"/>
  <c r="AJ795" i="4"/>
  <c r="AK795" i="4"/>
  <c r="AL795" i="4"/>
  <c r="AM795" i="4"/>
  <c r="AN795" i="4"/>
  <c r="AO795" i="4"/>
  <c r="AP795" i="4"/>
  <c r="AR795" i="4"/>
  <c r="D796" i="4"/>
  <c r="E796" i="4"/>
  <c r="F796" i="4"/>
  <c r="G796" i="4"/>
  <c r="H796" i="4"/>
  <c r="I796" i="4"/>
  <c r="K796" i="4"/>
  <c r="L796" i="4"/>
  <c r="M796" i="4"/>
  <c r="O796" i="4"/>
  <c r="AI796" i="4"/>
  <c r="AJ796" i="4"/>
  <c r="AK796" i="4"/>
  <c r="AL796" i="4"/>
  <c r="AM796" i="4"/>
  <c r="AN796" i="4"/>
  <c r="AO796" i="4"/>
  <c r="AP796" i="4"/>
  <c r="AR796" i="4"/>
  <c r="D797" i="4"/>
  <c r="E797" i="4"/>
  <c r="F797" i="4"/>
  <c r="G797" i="4"/>
  <c r="H797" i="4"/>
  <c r="I797" i="4"/>
  <c r="K797" i="4"/>
  <c r="L797" i="4"/>
  <c r="M797" i="4"/>
  <c r="O797" i="4"/>
  <c r="AI797" i="4"/>
  <c r="AJ797" i="4"/>
  <c r="AK797" i="4"/>
  <c r="AL797" i="4"/>
  <c r="AM797" i="4"/>
  <c r="AN797" i="4"/>
  <c r="AO797" i="4"/>
  <c r="AP797" i="4"/>
  <c r="AR797" i="4"/>
  <c r="D798" i="4"/>
  <c r="E798" i="4"/>
  <c r="F798" i="4"/>
  <c r="G798" i="4"/>
  <c r="H798" i="4"/>
  <c r="I798" i="4"/>
  <c r="K798" i="4"/>
  <c r="L798" i="4"/>
  <c r="M798" i="4"/>
  <c r="O798" i="4"/>
  <c r="AI798" i="4"/>
  <c r="AJ798" i="4"/>
  <c r="AK798" i="4"/>
  <c r="AL798" i="4"/>
  <c r="AM798" i="4"/>
  <c r="AN798" i="4"/>
  <c r="AO798" i="4"/>
  <c r="AP798" i="4"/>
  <c r="AR798" i="4"/>
  <c r="D799" i="4"/>
  <c r="E799" i="4"/>
  <c r="F799" i="4"/>
  <c r="G799" i="4"/>
  <c r="H799" i="4"/>
  <c r="I799" i="4"/>
  <c r="K799" i="4"/>
  <c r="L799" i="4"/>
  <c r="M799" i="4"/>
  <c r="O799" i="4"/>
  <c r="AI799" i="4"/>
  <c r="AJ799" i="4"/>
  <c r="AK799" i="4"/>
  <c r="AL799" i="4"/>
  <c r="AM799" i="4"/>
  <c r="AN799" i="4"/>
  <c r="AO799" i="4"/>
  <c r="AP799" i="4"/>
  <c r="AR799" i="4"/>
  <c r="D800" i="4"/>
  <c r="E800" i="4"/>
  <c r="F800" i="4"/>
  <c r="G800" i="4"/>
  <c r="H800" i="4"/>
  <c r="I800" i="4"/>
  <c r="K800" i="4"/>
  <c r="L800" i="4"/>
  <c r="M800" i="4"/>
  <c r="O800" i="4"/>
  <c r="AI800" i="4"/>
  <c r="AJ800" i="4"/>
  <c r="AK800" i="4"/>
  <c r="AL800" i="4"/>
  <c r="AM800" i="4"/>
  <c r="AN800" i="4"/>
  <c r="AO800" i="4"/>
  <c r="AP800" i="4"/>
  <c r="AR800" i="4"/>
  <c r="D801" i="4"/>
  <c r="E801" i="4"/>
  <c r="F801" i="4"/>
  <c r="G801" i="4"/>
  <c r="H801" i="4"/>
  <c r="I801" i="4"/>
  <c r="K801" i="4"/>
  <c r="L801" i="4"/>
  <c r="M801" i="4"/>
  <c r="O801" i="4"/>
  <c r="AI801" i="4"/>
  <c r="AJ801" i="4"/>
  <c r="AK801" i="4"/>
  <c r="AL801" i="4"/>
  <c r="AM801" i="4"/>
  <c r="AN801" i="4"/>
  <c r="AO801" i="4"/>
  <c r="AP801" i="4"/>
  <c r="AR801" i="4"/>
  <c r="D802" i="4"/>
  <c r="E802" i="4"/>
  <c r="F802" i="4"/>
  <c r="G802" i="4"/>
  <c r="H802" i="4"/>
  <c r="I802" i="4"/>
  <c r="K802" i="4"/>
  <c r="L802" i="4"/>
  <c r="M802" i="4"/>
  <c r="O802" i="4"/>
  <c r="AI802" i="4"/>
  <c r="AJ802" i="4"/>
  <c r="AK802" i="4"/>
  <c r="AL802" i="4"/>
  <c r="AM802" i="4"/>
  <c r="AN802" i="4"/>
  <c r="AO802" i="4"/>
  <c r="AP802" i="4"/>
  <c r="AR802" i="4"/>
  <c r="D803" i="4"/>
  <c r="E803" i="4"/>
  <c r="F803" i="4"/>
  <c r="G803" i="4"/>
  <c r="H803" i="4"/>
  <c r="I803" i="4"/>
  <c r="K803" i="4"/>
  <c r="L803" i="4"/>
  <c r="M803" i="4"/>
  <c r="O803" i="4"/>
  <c r="AI803" i="4"/>
  <c r="AJ803" i="4"/>
  <c r="AK803" i="4"/>
  <c r="AL803" i="4"/>
  <c r="AM803" i="4"/>
  <c r="AN803" i="4"/>
  <c r="AO803" i="4"/>
  <c r="AP803" i="4"/>
  <c r="AR803" i="4"/>
  <c r="D804" i="4"/>
  <c r="E804" i="4"/>
  <c r="F804" i="4"/>
  <c r="G804" i="4"/>
  <c r="H804" i="4"/>
  <c r="I804" i="4"/>
  <c r="K804" i="4"/>
  <c r="L804" i="4"/>
  <c r="M804" i="4"/>
  <c r="O804" i="4"/>
  <c r="AI804" i="4"/>
  <c r="AJ804" i="4"/>
  <c r="AK804" i="4"/>
  <c r="AL804" i="4"/>
  <c r="AM804" i="4"/>
  <c r="AN804" i="4"/>
  <c r="AO804" i="4"/>
  <c r="AP804" i="4"/>
  <c r="AR804" i="4"/>
  <c r="D805" i="4"/>
  <c r="E805" i="4"/>
  <c r="F805" i="4"/>
  <c r="G805" i="4"/>
  <c r="H805" i="4"/>
  <c r="I805" i="4"/>
  <c r="K805" i="4"/>
  <c r="L805" i="4"/>
  <c r="M805" i="4"/>
  <c r="O805" i="4"/>
  <c r="AI805" i="4"/>
  <c r="AJ805" i="4"/>
  <c r="AK805" i="4"/>
  <c r="AL805" i="4"/>
  <c r="AM805" i="4"/>
  <c r="AN805" i="4"/>
  <c r="AO805" i="4"/>
  <c r="AP805" i="4"/>
  <c r="AR805" i="4"/>
  <c r="D806" i="4"/>
  <c r="E806" i="4"/>
  <c r="F806" i="4"/>
  <c r="G806" i="4"/>
  <c r="H806" i="4"/>
  <c r="I806" i="4"/>
  <c r="K806" i="4"/>
  <c r="L806" i="4"/>
  <c r="M806" i="4"/>
  <c r="O806" i="4"/>
  <c r="AI806" i="4"/>
  <c r="AJ806" i="4"/>
  <c r="AK806" i="4"/>
  <c r="AL806" i="4"/>
  <c r="AM806" i="4"/>
  <c r="AN806" i="4"/>
  <c r="AO806" i="4"/>
  <c r="AP806" i="4"/>
  <c r="AR806" i="4"/>
  <c r="D807" i="4"/>
  <c r="E807" i="4"/>
  <c r="F807" i="4"/>
  <c r="G807" i="4"/>
  <c r="H807" i="4"/>
  <c r="I807" i="4"/>
  <c r="K807" i="4"/>
  <c r="L807" i="4"/>
  <c r="M807" i="4"/>
  <c r="O807" i="4"/>
  <c r="AI807" i="4"/>
  <c r="AJ807" i="4"/>
  <c r="AK807" i="4"/>
  <c r="AL807" i="4"/>
  <c r="AM807" i="4"/>
  <c r="AN807" i="4"/>
  <c r="AO807" i="4"/>
  <c r="AP807" i="4"/>
  <c r="AR807" i="4"/>
  <c r="D808" i="4"/>
  <c r="E808" i="4"/>
  <c r="F808" i="4"/>
  <c r="G808" i="4"/>
  <c r="H808" i="4"/>
  <c r="I808" i="4"/>
  <c r="K808" i="4"/>
  <c r="L808" i="4"/>
  <c r="M808" i="4"/>
  <c r="O808" i="4"/>
  <c r="AI808" i="4"/>
  <c r="AJ808" i="4"/>
  <c r="AK808" i="4"/>
  <c r="AL808" i="4"/>
  <c r="AM808" i="4"/>
  <c r="AN808" i="4"/>
  <c r="AO808" i="4"/>
  <c r="AP808" i="4"/>
  <c r="AR808" i="4"/>
  <c r="D809" i="4"/>
  <c r="E809" i="4"/>
  <c r="F809" i="4"/>
  <c r="G809" i="4"/>
  <c r="H809" i="4"/>
  <c r="I809" i="4"/>
  <c r="K809" i="4"/>
  <c r="L809" i="4"/>
  <c r="M809" i="4"/>
  <c r="O809" i="4"/>
  <c r="AI809" i="4"/>
  <c r="AJ809" i="4"/>
  <c r="AK809" i="4"/>
  <c r="AL809" i="4"/>
  <c r="AM809" i="4"/>
  <c r="AN809" i="4"/>
  <c r="AO809" i="4"/>
  <c r="AP809" i="4"/>
  <c r="AR809" i="4"/>
  <c r="D810" i="4"/>
  <c r="E810" i="4"/>
  <c r="F810" i="4"/>
  <c r="G810" i="4"/>
  <c r="H810" i="4"/>
  <c r="I810" i="4"/>
  <c r="K810" i="4"/>
  <c r="L810" i="4"/>
  <c r="M810" i="4"/>
  <c r="O810" i="4"/>
  <c r="AI810" i="4"/>
  <c r="AJ810" i="4"/>
  <c r="AK810" i="4"/>
  <c r="AL810" i="4"/>
  <c r="AM810" i="4"/>
  <c r="AN810" i="4"/>
  <c r="AO810" i="4"/>
  <c r="AP810" i="4"/>
  <c r="AR810" i="4"/>
  <c r="D811" i="4"/>
  <c r="E811" i="4"/>
  <c r="F811" i="4"/>
  <c r="G811" i="4"/>
  <c r="H811" i="4"/>
  <c r="I811" i="4"/>
  <c r="K811" i="4"/>
  <c r="L811" i="4"/>
  <c r="M811" i="4"/>
  <c r="O811" i="4"/>
  <c r="AI811" i="4"/>
  <c r="AJ811" i="4"/>
  <c r="AK811" i="4"/>
  <c r="AL811" i="4"/>
  <c r="AM811" i="4"/>
  <c r="AN811" i="4"/>
  <c r="AO811" i="4"/>
  <c r="AP811" i="4"/>
  <c r="AR811" i="4"/>
  <c r="D812" i="4"/>
  <c r="E812" i="4"/>
  <c r="F812" i="4"/>
  <c r="G812" i="4"/>
  <c r="H812" i="4"/>
  <c r="I812" i="4"/>
  <c r="K812" i="4"/>
  <c r="L812" i="4"/>
  <c r="M812" i="4"/>
  <c r="O812" i="4"/>
  <c r="AI812" i="4"/>
  <c r="AJ812" i="4"/>
  <c r="AK812" i="4"/>
  <c r="AL812" i="4"/>
  <c r="AM812" i="4"/>
  <c r="AN812" i="4"/>
  <c r="AO812" i="4"/>
  <c r="AP812" i="4"/>
  <c r="AR812" i="4"/>
  <c r="D813" i="4"/>
  <c r="E813" i="4"/>
  <c r="F813" i="4"/>
  <c r="G813" i="4"/>
  <c r="H813" i="4"/>
  <c r="I813" i="4"/>
  <c r="K813" i="4"/>
  <c r="L813" i="4"/>
  <c r="M813" i="4"/>
  <c r="O813" i="4"/>
  <c r="AI813" i="4"/>
  <c r="AJ813" i="4"/>
  <c r="AK813" i="4"/>
  <c r="AL813" i="4"/>
  <c r="AM813" i="4"/>
  <c r="AN813" i="4"/>
  <c r="AO813" i="4"/>
  <c r="AP813" i="4"/>
  <c r="AR813" i="4"/>
  <c r="D814" i="4"/>
  <c r="E814" i="4"/>
  <c r="F814" i="4"/>
  <c r="G814" i="4"/>
  <c r="H814" i="4"/>
  <c r="I814" i="4"/>
  <c r="K814" i="4"/>
  <c r="L814" i="4"/>
  <c r="M814" i="4"/>
  <c r="O814" i="4"/>
  <c r="AI814" i="4"/>
  <c r="AJ814" i="4"/>
  <c r="AK814" i="4"/>
  <c r="AL814" i="4"/>
  <c r="AM814" i="4"/>
  <c r="AN814" i="4"/>
  <c r="AO814" i="4"/>
  <c r="AP814" i="4"/>
  <c r="AR814" i="4"/>
  <c r="D815" i="4"/>
  <c r="E815" i="4"/>
  <c r="F815" i="4"/>
  <c r="G815" i="4"/>
  <c r="H815" i="4"/>
  <c r="I815" i="4"/>
  <c r="K815" i="4"/>
  <c r="L815" i="4"/>
  <c r="M815" i="4"/>
  <c r="O815" i="4"/>
  <c r="AI815" i="4"/>
  <c r="AJ815" i="4"/>
  <c r="AK815" i="4"/>
  <c r="AL815" i="4"/>
  <c r="AM815" i="4"/>
  <c r="AN815" i="4"/>
  <c r="AO815" i="4"/>
  <c r="AP815" i="4"/>
  <c r="AR815" i="4"/>
  <c r="D816" i="4"/>
  <c r="E816" i="4"/>
  <c r="F816" i="4"/>
  <c r="G816" i="4"/>
  <c r="H816" i="4"/>
  <c r="I816" i="4"/>
  <c r="K816" i="4"/>
  <c r="L816" i="4"/>
  <c r="M816" i="4"/>
  <c r="O816" i="4"/>
  <c r="AI816" i="4"/>
  <c r="AJ816" i="4"/>
  <c r="AK816" i="4"/>
  <c r="AL816" i="4"/>
  <c r="AM816" i="4"/>
  <c r="AN816" i="4"/>
  <c r="AO816" i="4"/>
  <c r="AP816" i="4"/>
  <c r="AR816" i="4"/>
  <c r="D817" i="4"/>
  <c r="E817" i="4"/>
  <c r="F817" i="4"/>
  <c r="G817" i="4"/>
  <c r="H817" i="4"/>
  <c r="I817" i="4"/>
  <c r="K817" i="4"/>
  <c r="L817" i="4"/>
  <c r="M817" i="4"/>
  <c r="O817" i="4"/>
  <c r="AI817" i="4"/>
  <c r="AJ817" i="4"/>
  <c r="AK817" i="4"/>
  <c r="AL817" i="4"/>
  <c r="AM817" i="4"/>
  <c r="AN817" i="4"/>
  <c r="AO817" i="4"/>
  <c r="AP817" i="4"/>
  <c r="AR817" i="4"/>
  <c r="C818" i="4"/>
  <c r="D818" i="4"/>
  <c r="E818" i="4"/>
  <c r="F818" i="4"/>
  <c r="G818" i="4"/>
  <c r="H818" i="4"/>
  <c r="I818" i="4"/>
  <c r="K818" i="4"/>
  <c r="L818" i="4"/>
  <c r="M818" i="4"/>
  <c r="N818" i="4"/>
  <c r="O818" i="4"/>
  <c r="AI818" i="4"/>
  <c r="AJ818" i="4"/>
  <c r="AK818" i="4"/>
  <c r="AL818" i="4"/>
  <c r="AM818" i="4"/>
  <c r="AN818" i="4"/>
  <c r="AO818" i="4"/>
  <c r="AP818" i="4"/>
  <c r="AR818" i="4"/>
  <c r="C819" i="4"/>
  <c r="D819" i="4"/>
  <c r="E819" i="4"/>
  <c r="F819" i="4"/>
  <c r="G819" i="4"/>
  <c r="H819" i="4"/>
  <c r="I819" i="4"/>
  <c r="K819" i="4"/>
  <c r="L819" i="4"/>
  <c r="M819" i="4"/>
  <c r="N819" i="4"/>
  <c r="O819" i="4"/>
  <c r="AI819" i="4"/>
  <c r="AJ819" i="4"/>
  <c r="AK819" i="4"/>
  <c r="AL819" i="4"/>
  <c r="AM819" i="4"/>
  <c r="AN819" i="4"/>
  <c r="AO819" i="4"/>
  <c r="AP819" i="4"/>
  <c r="AR819" i="4"/>
  <c r="C820" i="4"/>
  <c r="D820" i="4"/>
  <c r="E820" i="4"/>
  <c r="F820" i="4"/>
  <c r="G820" i="4"/>
  <c r="H820" i="4"/>
  <c r="I820" i="4"/>
  <c r="K820" i="4"/>
  <c r="L820" i="4"/>
  <c r="M820" i="4"/>
  <c r="N820" i="4"/>
  <c r="O820" i="4"/>
  <c r="AI820" i="4"/>
  <c r="AJ820" i="4"/>
  <c r="AK820" i="4"/>
  <c r="AL820" i="4"/>
  <c r="AM820" i="4"/>
  <c r="AN820" i="4"/>
  <c r="AO820" i="4"/>
  <c r="AP820" i="4"/>
  <c r="AR820" i="4"/>
  <c r="C821" i="4"/>
  <c r="D821" i="4"/>
  <c r="E821" i="4"/>
  <c r="F821" i="4"/>
  <c r="G821" i="4"/>
  <c r="H821" i="4"/>
  <c r="I821" i="4"/>
  <c r="K821" i="4"/>
  <c r="L821" i="4"/>
  <c r="M821" i="4"/>
  <c r="N821" i="4"/>
  <c r="O821" i="4"/>
  <c r="AI821" i="4"/>
  <c r="AJ821" i="4"/>
  <c r="AK821" i="4"/>
  <c r="AL821" i="4"/>
  <c r="AM821" i="4"/>
  <c r="AN821" i="4"/>
  <c r="AO821" i="4"/>
  <c r="AP821" i="4"/>
  <c r="AR821" i="4"/>
  <c r="C822" i="4"/>
  <c r="D822" i="4"/>
  <c r="E822" i="4"/>
  <c r="F822" i="4"/>
  <c r="G822" i="4"/>
  <c r="H822" i="4"/>
  <c r="I822" i="4"/>
  <c r="K822" i="4"/>
  <c r="L822" i="4"/>
  <c r="M822" i="4"/>
  <c r="N822" i="4"/>
  <c r="O822" i="4"/>
  <c r="AI822" i="4"/>
  <c r="AJ822" i="4"/>
  <c r="AK822" i="4"/>
  <c r="AL822" i="4"/>
  <c r="AM822" i="4"/>
  <c r="AN822" i="4"/>
  <c r="AO822" i="4"/>
  <c r="AP822" i="4"/>
  <c r="AR822" i="4"/>
  <c r="C823" i="4"/>
  <c r="D823" i="4"/>
  <c r="E823" i="4"/>
  <c r="F823" i="4"/>
  <c r="G823" i="4"/>
  <c r="H823" i="4"/>
  <c r="I823" i="4"/>
  <c r="K823" i="4"/>
  <c r="L823" i="4"/>
  <c r="M823" i="4"/>
  <c r="N823" i="4"/>
  <c r="O823" i="4"/>
  <c r="AI823" i="4"/>
  <c r="AJ823" i="4"/>
  <c r="AK823" i="4"/>
  <c r="AL823" i="4"/>
  <c r="AM823" i="4"/>
  <c r="AN823" i="4"/>
  <c r="AO823" i="4"/>
  <c r="AP823" i="4"/>
  <c r="AR823" i="4"/>
  <c r="C824" i="4"/>
  <c r="D824" i="4"/>
  <c r="E824" i="4"/>
  <c r="F824" i="4"/>
  <c r="G824" i="4"/>
  <c r="H824" i="4"/>
  <c r="I824" i="4"/>
  <c r="K824" i="4"/>
  <c r="L824" i="4"/>
  <c r="M824" i="4"/>
  <c r="N824" i="4"/>
  <c r="O824" i="4"/>
  <c r="AI824" i="4"/>
  <c r="AJ824" i="4"/>
  <c r="AK824" i="4"/>
  <c r="AL824" i="4"/>
  <c r="AM824" i="4"/>
  <c r="AN824" i="4"/>
  <c r="AO824" i="4"/>
  <c r="AP824" i="4"/>
  <c r="AR824" i="4"/>
  <c r="C825" i="4"/>
  <c r="D825" i="4"/>
  <c r="E825" i="4"/>
  <c r="F825" i="4"/>
  <c r="G825" i="4"/>
  <c r="H825" i="4"/>
  <c r="I825" i="4"/>
  <c r="K825" i="4"/>
  <c r="L825" i="4"/>
  <c r="M825" i="4"/>
  <c r="N825" i="4"/>
  <c r="O825" i="4"/>
  <c r="AI825" i="4"/>
  <c r="AJ825" i="4"/>
  <c r="AK825" i="4"/>
  <c r="AL825" i="4"/>
  <c r="AM825" i="4"/>
  <c r="AN825" i="4"/>
  <c r="AO825" i="4"/>
  <c r="AP825" i="4"/>
  <c r="AR825" i="4"/>
  <c r="C826" i="4"/>
  <c r="D826" i="4"/>
  <c r="E826" i="4"/>
  <c r="F826" i="4"/>
  <c r="G826" i="4"/>
  <c r="H826" i="4"/>
  <c r="I826" i="4"/>
  <c r="K826" i="4"/>
  <c r="L826" i="4"/>
  <c r="M826" i="4"/>
  <c r="N826" i="4"/>
  <c r="O826" i="4"/>
  <c r="AI826" i="4"/>
  <c r="AJ826" i="4"/>
  <c r="AK826" i="4"/>
  <c r="AL826" i="4"/>
  <c r="AM826" i="4"/>
  <c r="AN826" i="4"/>
  <c r="AO826" i="4"/>
  <c r="AP826" i="4"/>
  <c r="AR826" i="4"/>
  <c r="C827" i="4"/>
  <c r="D827" i="4"/>
  <c r="E827" i="4"/>
  <c r="F827" i="4"/>
  <c r="G827" i="4"/>
  <c r="H827" i="4"/>
  <c r="I827" i="4"/>
  <c r="K827" i="4"/>
  <c r="L827" i="4"/>
  <c r="M827" i="4"/>
  <c r="N827" i="4"/>
  <c r="O827" i="4"/>
  <c r="AI827" i="4"/>
  <c r="AJ827" i="4"/>
  <c r="AK827" i="4"/>
  <c r="AL827" i="4"/>
  <c r="AM827" i="4"/>
  <c r="AN827" i="4"/>
  <c r="AO827" i="4"/>
  <c r="AP827" i="4"/>
  <c r="AR827" i="4"/>
  <c r="C828" i="4"/>
  <c r="D828" i="4"/>
  <c r="E828" i="4"/>
  <c r="F828" i="4"/>
  <c r="G828" i="4"/>
  <c r="H828" i="4"/>
  <c r="I828" i="4"/>
  <c r="K828" i="4"/>
  <c r="L828" i="4"/>
  <c r="M828" i="4"/>
  <c r="N828" i="4"/>
  <c r="O828" i="4"/>
  <c r="AI828" i="4"/>
  <c r="AJ828" i="4"/>
  <c r="AK828" i="4"/>
  <c r="AL828" i="4"/>
  <c r="AM828" i="4"/>
  <c r="AN828" i="4"/>
  <c r="AO828" i="4"/>
  <c r="AP828" i="4"/>
  <c r="AR828" i="4"/>
  <c r="C829" i="4"/>
  <c r="D829" i="4"/>
  <c r="E829" i="4"/>
  <c r="F829" i="4"/>
  <c r="G829" i="4"/>
  <c r="H829" i="4"/>
  <c r="I829" i="4"/>
  <c r="K829" i="4"/>
  <c r="L829" i="4"/>
  <c r="M829" i="4"/>
  <c r="N829" i="4"/>
  <c r="O829" i="4"/>
  <c r="AI829" i="4"/>
  <c r="AJ829" i="4"/>
  <c r="AK829" i="4"/>
  <c r="AL829" i="4"/>
  <c r="AM829" i="4"/>
  <c r="AN829" i="4"/>
  <c r="AO829" i="4"/>
  <c r="AP829" i="4"/>
  <c r="AR829" i="4"/>
  <c r="C830" i="4"/>
  <c r="D830" i="4"/>
  <c r="E830" i="4"/>
  <c r="F830" i="4"/>
  <c r="G830" i="4"/>
  <c r="H830" i="4"/>
  <c r="I830" i="4"/>
  <c r="K830" i="4"/>
  <c r="L830" i="4"/>
  <c r="M830" i="4"/>
  <c r="N830" i="4"/>
  <c r="O830" i="4"/>
  <c r="AI830" i="4"/>
  <c r="AJ830" i="4"/>
  <c r="AK830" i="4"/>
  <c r="AL830" i="4"/>
  <c r="AM830" i="4"/>
  <c r="AN830" i="4"/>
  <c r="AO830" i="4"/>
  <c r="AP830" i="4"/>
  <c r="AR830" i="4"/>
  <c r="C831" i="4"/>
  <c r="D831" i="4"/>
  <c r="E831" i="4"/>
  <c r="F831" i="4"/>
  <c r="G831" i="4"/>
  <c r="H831" i="4"/>
  <c r="I831" i="4"/>
  <c r="K831" i="4"/>
  <c r="L831" i="4"/>
  <c r="M831" i="4"/>
  <c r="N831" i="4"/>
  <c r="O831" i="4"/>
  <c r="AI831" i="4"/>
  <c r="AJ831" i="4"/>
  <c r="AK831" i="4"/>
  <c r="AL831" i="4"/>
  <c r="AM831" i="4"/>
  <c r="AN831" i="4"/>
  <c r="AO831" i="4"/>
  <c r="AP831" i="4"/>
  <c r="AR831" i="4"/>
  <c r="C832" i="4"/>
  <c r="D832" i="4"/>
  <c r="E832" i="4"/>
  <c r="F832" i="4"/>
  <c r="G832" i="4"/>
  <c r="H832" i="4"/>
  <c r="I832" i="4"/>
  <c r="K832" i="4"/>
  <c r="L832" i="4"/>
  <c r="M832" i="4"/>
  <c r="N832" i="4"/>
  <c r="O832" i="4"/>
  <c r="AI832" i="4"/>
  <c r="AJ832" i="4"/>
  <c r="AK832" i="4"/>
  <c r="AL832" i="4"/>
  <c r="AM832" i="4"/>
  <c r="AN832" i="4"/>
  <c r="AO832" i="4"/>
  <c r="AP832" i="4"/>
  <c r="AR832" i="4"/>
  <c r="C833" i="4"/>
  <c r="D833" i="4"/>
  <c r="E833" i="4"/>
  <c r="F833" i="4"/>
  <c r="G833" i="4"/>
  <c r="H833" i="4"/>
  <c r="I833" i="4"/>
  <c r="K833" i="4"/>
  <c r="L833" i="4"/>
  <c r="M833" i="4"/>
  <c r="N833" i="4"/>
  <c r="O833" i="4"/>
  <c r="AI833" i="4"/>
  <c r="AJ833" i="4"/>
  <c r="AK833" i="4"/>
  <c r="AL833" i="4"/>
  <c r="AM833" i="4"/>
  <c r="AN833" i="4"/>
  <c r="AO833" i="4"/>
  <c r="AP833" i="4"/>
  <c r="AR833" i="4"/>
  <c r="C834" i="4"/>
  <c r="D834" i="4"/>
  <c r="E834" i="4"/>
  <c r="F834" i="4"/>
  <c r="G834" i="4"/>
  <c r="H834" i="4"/>
  <c r="I834" i="4"/>
  <c r="K834" i="4"/>
  <c r="L834" i="4"/>
  <c r="M834" i="4"/>
  <c r="N834" i="4"/>
  <c r="O834" i="4"/>
  <c r="AI834" i="4"/>
  <c r="AJ834" i="4"/>
  <c r="AK834" i="4"/>
  <c r="AL834" i="4"/>
  <c r="AM834" i="4"/>
  <c r="AN834" i="4"/>
  <c r="AO834" i="4"/>
  <c r="AP834" i="4"/>
  <c r="AR834" i="4"/>
  <c r="C835" i="4"/>
  <c r="D835" i="4"/>
  <c r="E835" i="4"/>
  <c r="F835" i="4"/>
  <c r="G835" i="4"/>
  <c r="H835" i="4"/>
  <c r="I835" i="4"/>
  <c r="K835" i="4"/>
  <c r="L835" i="4"/>
  <c r="M835" i="4"/>
  <c r="N835" i="4"/>
  <c r="O835" i="4"/>
  <c r="AI835" i="4"/>
  <c r="AJ835" i="4"/>
  <c r="AK835" i="4"/>
  <c r="AL835" i="4"/>
  <c r="AM835" i="4"/>
  <c r="AN835" i="4"/>
  <c r="AO835" i="4"/>
  <c r="AP835" i="4"/>
  <c r="AR835" i="4"/>
  <c r="C836" i="4"/>
  <c r="D836" i="4"/>
  <c r="E836" i="4"/>
  <c r="F836" i="4"/>
  <c r="G836" i="4"/>
  <c r="H836" i="4"/>
  <c r="I836" i="4"/>
  <c r="K836" i="4"/>
  <c r="L836" i="4"/>
  <c r="M836" i="4"/>
  <c r="N836" i="4"/>
  <c r="O836" i="4"/>
  <c r="AI836" i="4"/>
  <c r="AJ836" i="4"/>
  <c r="AK836" i="4"/>
  <c r="AL836" i="4"/>
  <c r="AM836" i="4"/>
  <c r="AN836" i="4"/>
  <c r="AO836" i="4"/>
  <c r="AP836" i="4"/>
  <c r="AR836" i="4"/>
  <c r="C837" i="4"/>
  <c r="D837" i="4"/>
  <c r="E837" i="4"/>
  <c r="F837" i="4"/>
  <c r="G837" i="4"/>
  <c r="H837" i="4"/>
  <c r="I837" i="4"/>
  <c r="K837" i="4"/>
  <c r="L837" i="4"/>
  <c r="M837" i="4"/>
  <c r="N837" i="4"/>
  <c r="O837" i="4"/>
  <c r="AI837" i="4"/>
  <c r="AJ837" i="4"/>
  <c r="AK837" i="4"/>
  <c r="AL837" i="4"/>
  <c r="AM837" i="4"/>
  <c r="AN837" i="4"/>
  <c r="AO837" i="4"/>
  <c r="AP837" i="4"/>
  <c r="AR837" i="4"/>
  <c r="C838" i="4"/>
  <c r="D838" i="4"/>
  <c r="E838" i="4"/>
  <c r="F838" i="4"/>
  <c r="G838" i="4"/>
  <c r="H838" i="4"/>
  <c r="I838" i="4"/>
  <c r="K838" i="4"/>
  <c r="L838" i="4"/>
  <c r="M838" i="4"/>
  <c r="N838" i="4"/>
  <c r="O838" i="4"/>
  <c r="AI838" i="4"/>
  <c r="AJ838" i="4"/>
  <c r="AK838" i="4"/>
  <c r="AL838" i="4"/>
  <c r="AM838" i="4"/>
  <c r="AN838" i="4"/>
  <c r="AO838" i="4"/>
  <c r="AP838" i="4"/>
  <c r="AR838" i="4"/>
  <c r="C839" i="4"/>
  <c r="D839" i="4"/>
  <c r="E839" i="4"/>
  <c r="F839" i="4"/>
  <c r="G839" i="4"/>
  <c r="H839" i="4"/>
  <c r="I839" i="4"/>
  <c r="K839" i="4"/>
  <c r="L839" i="4"/>
  <c r="M839" i="4"/>
  <c r="N839" i="4"/>
  <c r="O839" i="4"/>
  <c r="AI839" i="4"/>
  <c r="AJ839" i="4"/>
  <c r="AK839" i="4"/>
  <c r="AL839" i="4"/>
  <c r="AM839" i="4"/>
  <c r="AN839" i="4"/>
  <c r="AO839" i="4"/>
  <c r="AP839" i="4"/>
  <c r="AR839" i="4"/>
  <c r="C840" i="4"/>
  <c r="D840" i="4"/>
  <c r="E840" i="4"/>
  <c r="F840" i="4"/>
  <c r="G840" i="4"/>
  <c r="H840" i="4"/>
  <c r="I840" i="4"/>
  <c r="K840" i="4"/>
  <c r="L840" i="4"/>
  <c r="M840" i="4"/>
  <c r="N840" i="4"/>
  <c r="O840" i="4"/>
  <c r="AI840" i="4"/>
  <c r="AJ840" i="4"/>
  <c r="AK840" i="4"/>
  <c r="AL840" i="4"/>
  <c r="AM840" i="4"/>
  <c r="AN840" i="4"/>
  <c r="AO840" i="4"/>
  <c r="AP840" i="4"/>
  <c r="AR840" i="4"/>
  <c r="C841" i="4"/>
  <c r="D841" i="4"/>
  <c r="E841" i="4"/>
  <c r="F841" i="4"/>
  <c r="G841" i="4"/>
  <c r="H841" i="4"/>
  <c r="I841" i="4"/>
  <c r="K841" i="4"/>
  <c r="L841" i="4"/>
  <c r="M841" i="4"/>
  <c r="N841" i="4"/>
  <c r="O841" i="4"/>
  <c r="AI841" i="4"/>
  <c r="AJ841" i="4"/>
  <c r="AK841" i="4"/>
  <c r="AL841" i="4"/>
  <c r="AM841" i="4"/>
  <c r="AN841" i="4"/>
  <c r="AO841" i="4"/>
  <c r="AP841" i="4"/>
  <c r="AR841" i="4"/>
  <c r="C842" i="4"/>
  <c r="D842" i="4"/>
  <c r="E842" i="4"/>
  <c r="F842" i="4"/>
  <c r="G842" i="4"/>
  <c r="H842" i="4"/>
  <c r="I842" i="4"/>
  <c r="K842" i="4"/>
  <c r="L842" i="4"/>
  <c r="M842" i="4"/>
  <c r="N842" i="4"/>
  <c r="O842" i="4"/>
  <c r="AI842" i="4"/>
  <c r="AJ842" i="4"/>
  <c r="AK842" i="4"/>
  <c r="AL842" i="4"/>
  <c r="AM842" i="4"/>
  <c r="AN842" i="4"/>
  <c r="AO842" i="4"/>
  <c r="AP842" i="4"/>
  <c r="AR842" i="4"/>
  <c r="C843" i="4"/>
  <c r="D843" i="4"/>
  <c r="E843" i="4"/>
  <c r="F843" i="4"/>
  <c r="G843" i="4"/>
  <c r="H843" i="4"/>
  <c r="I843" i="4"/>
  <c r="K843" i="4"/>
  <c r="L843" i="4"/>
  <c r="M843" i="4"/>
  <c r="N843" i="4"/>
  <c r="O843" i="4"/>
  <c r="AI843" i="4"/>
  <c r="AJ843" i="4"/>
  <c r="AK843" i="4"/>
  <c r="AL843" i="4"/>
  <c r="AM843" i="4"/>
  <c r="AN843" i="4"/>
  <c r="AO843" i="4"/>
  <c r="AP843" i="4"/>
  <c r="AR843" i="4"/>
  <c r="C844" i="4"/>
  <c r="D844" i="4"/>
  <c r="E844" i="4"/>
  <c r="F844" i="4"/>
  <c r="G844" i="4"/>
  <c r="H844" i="4"/>
  <c r="I844" i="4"/>
  <c r="K844" i="4"/>
  <c r="L844" i="4"/>
  <c r="M844" i="4"/>
  <c r="N844" i="4"/>
  <c r="O844" i="4"/>
  <c r="AI844" i="4"/>
  <c r="AJ844" i="4"/>
  <c r="AK844" i="4"/>
  <c r="AL844" i="4"/>
  <c r="AM844" i="4"/>
  <c r="AN844" i="4"/>
  <c r="AO844" i="4"/>
  <c r="AP844" i="4"/>
  <c r="AR844" i="4"/>
  <c r="C845" i="4"/>
  <c r="D845" i="4"/>
  <c r="E845" i="4"/>
  <c r="F845" i="4"/>
  <c r="G845" i="4"/>
  <c r="H845" i="4"/>
  <c r="I845" i="4"/>
  <c r="K845" i="4"/>
  <c r="L845" i="4"/>
  <c r="M845" i="4"/>
  <c r="N845" i="4"/>
  <c r="O845" i="4"/>
  <c r="AI845" i="4"/>
  <c r="AJ845" i="4"/>
  <c r="AK845" i="4"/>
  <c r="AL845" i="4"/>
  <c r="AM845" i="4"/>
  <c r="AN845" i="4"/>
  <c r="AO845" i="4"/>
  <c r="AP845" i="4"/>
  <c r="AR845" i="4"/>
  <c r="C846" i="4"/>
  <c r="D846" i="4"/>
  <c r="E846" i="4"/>
  <c r="F846" i="4"/>
  <c r="G846" i="4"/>
  <c r="H846" i="4"/>
  <c r="I846" i="4"/>
  <c r="K846" i="4"/>
  <c r="L846" i="4"/>
  <c r="M846" i="4"/>
  <c r="N846" i="4"/>
  <c r="O846" i="4"/>
  <c r="AI846" i="4"/>
  <c r="AJ846" i="4"/>
  <c r="AK846" i="4"/>
  <c r="AL846" i="4"/>
  <c r="AM846" i="4"/>
  <c r="AN846" i="4"/>
  <c r="AO846" i="4"/>
  <c r="AP846" i="4"/>
  <c r="AR846" i="4"/>
  <c r="C847" i="4"/>
  <c r="D847" i="4"/>
  <c r="E847" i="4"/>
  <c r="F847" i="4"/>
  <c r="G847" i="4"/>
  <c r="H847" i="4"/>
  <c r="I847" i="4"/>
  <c r="K847" i="4"/>
  <c r="L847" i="4"/>
  <c r="M847" i="4"/>
  <c r="N847" i="4"/>
  <c r="O847" i="4"/>
  <c r="AI847" i="4"/>
  <c r="AJ847" i="4"/>
  <c r="AK847" i="4"/>
  <c r="AL847" i="4"/>
  <c r="AM847" i="4"/>
  <c r="AN847" i="4"/>
  <c r="AO847" i="4"/>
  <c r="AP847" i="4"/>
  <c r="AR847" i="4"/>
  <c r="C848" i="4"/>
  <c r="D848" i="4"/>
  <c r="E848" i="4"/>
  <c r="F848" i="4"/>
  <c r="G848" i="4"/>
  <c r="H848" i="4"/>
  <c r="I848" i="4"/>
  <c r="K848" i="4"/>
  <c r="L848" i="4"/>
  <c r="M848" i="4"/>
  <c r="N848" i="4"/>
  <c r="O848" i="4"/>
  <c r="AI848" i="4"/>
  <c r="AJ848" i="4"/>
  <c r="AK848" i="4"/>
  <c r="AL848" i="4"/>
  <c r="AM848" i="4"/>
  <c r="AN848" i="4"/>
  <c r="AO848" i="4"/>
  <c r="AP848" i="4"/>
  <c r="AR848" i="4"/>
  <c r="C849" i="4"/>
  <c r="D849" i="4"/>
  <c r="E849" i="4"/>
  <c r="F849" i="4"/>
  <c r="G849" i="4"/>
  <c r="H849" i="4"/>
  <c r="I849" i="4"/>
  <c r="K849" i="4"/>
  <c r="L849" i="4"/>
  <c r="M849" i="4"/>
  <c r="N849" i="4"/>
  <c r="O849" i="4"/>
  <c r="AI849" i="4"/>
  <c r="AJ849" i="4"/>
  <c r="AK849" i="4"/>
  <c r="AL849" i="4"/>
  <c r="AM849" i="4"/>
  <c r="AN849" i="4"/>
  <c r="AO849" i="4"/>
  <c r="AP849" i="4"/>
  <c r="AR849" i="4"/>
  <c r="C850" i="4"/>
  <c r="D850" i="4"/>
  <c r="E850" i="4"/>
  <c r="F850" i="4"/>
  <c r="G850" i="4"/>
  <c r="H850" i="4"/>
  <c r="I850" i="4"/>
  <c r="K850" i="4"/>
  <c r="L850" i="4"/>
  <c r="M850" i="4"/>
  <c r="N850" i="4"/>
  <c r="O850" i="4"/>
  <c r="AI850" i="4"/>
  <c r="AJ850" i="4"/>
  <c r="AK850" i="4"/>
  <c r="AL850" i="4"/>
  <c r="AM850" i="4"/>
  <c r="AN850" i="4"/>
  <c r="AO850" i="4"/>
  <c r="AP850" i="4"/>
  <c r="AR850" i="4"/>
  <c r="C851" i="4"/>
  <c r="D851" i="4"/>
  <c r="E851" i="4"/>
  <c r="F851" i="4"/>
  <c r="G851" i="4"/>
  <c r="H851" i="4"/>
  <c r="I851" i="4"/>
  <c r="K851" i="4"/>
  <c r="L851" i="4"/>
  <c r="M851" i="4"/>
  <c r="N851" i="4"/>
  <c r="O851" i="4"/>
  <c r="AI851" i="4"/>
  <c r="AJ851" i="4"/>
  <c r="AK851" i="4"/>
  <c r="AL851" i="4"/>
  <c r="AM851" i="4"/>
  <c r="AN851" i="4"/>
  <c r="AO851" i="4"/>
  <c r="AP851" i="4"/>
  <c r="AR851" i="4"/>
  <c r="C852" i="4"/>
  <c r="D852" i="4"/>
  <c r="E852" i="4"/>
  <c r="F852" i="4"/>
  <c r="G852" i="4"/>
  <c r="H852" i="4"/>
  <c r="I852" i="4"/>
  <c r="K852" i="4"/>
  <c r="L852" i="4"/>
  <c r="M852" i="4"/>
  <c r="N852" i="4"/>
  <c r="O852" i="4"/>
  <c r="AI852" i="4"/>
  <c r="AJ852" i="4"/>
  <c r="AK852" i="4"/>
  <c r="AL852" i="4"/>
  <c r="AM852" i="4"/>
  <c r="AN852" i="4"/>
  <c r="AO852" i="4"/>
  <c r="AP852" i="4"/>
  <c r="AR852" i="4"/>
  <c r="C853" i="4"/>
  <c r="D853" i="4"/>
  <c r="E853" i="4"/>
  <c r="F853" i="4"/>
  <c r="G853" i="4"/>
  <c r="H853" i="4"/>
  <c r="I853" i="4"/>
  <c r="K853" i="4"/>
  <c r="L853" i="4"/>
  <c r="M853" i="4"/>
  <c r="N853" i="4"/>
  <c r="O853" i="4"/>
  <c r="AI853" i="4"/>
  <c r="AJ853" i="4"/>
  <c r="AK853" i="4"/>
  <c r="AL853" i="4"/>
  <c r="AM853" i="4"/>
  <c r="AN853" i="4"/>
  <c r="AO853" i="4"/>
  <c r="AP853" i="4"/>
  <c r="AR853" i="4"/>
  <c r="C854" i="4"/>
  <c r="D854" i="4"/>
  <c r="E854" i="4"/>
  <c r="F854" i="4"/>
  <c r="G854" i="4"/>
  <c r="H854" i="4"/>
  <c r="I854" i="4"/>
  <c r="K854" i="4"/>
  <c r="L854" i="4"/>
  <c r="M854" i="4"/>
  <c r="N854" i="4"/>
  <c r="O854" i="4"/>
  <c r="AI854" i="4"/>
  <c r="AJ854" i="4"/>
  <c r="AK854" i="4"/>
  <c r="AL854" i="4"/>
  <c r="AM854" i="4"/>
  <c r="AN854" i="4"/>
  <c r="AO854" i="4"/>
  <c r="AP854" i="4"/>
  <c r="AR854" i="4"/>
  <c r="C855" i="4"/>
  <c r="D855" i="4"/>
  <c r="E855" i="4"/>
  <c r="F855" i="4"/>
  <c r="G855" i="4"/>
  <c r="H855" i="4"/>
  <c r="I855" i="4"/>
  <c r="K855" i="4"/>
  <c r="L855" i="4"/>
  <c r="M855" i="4"/>
  <c r="N855" i="4"/>
  <c r="O855" i="4"/>
  <c r="AI855" i="4"/>
  <c r="AJ855" i="4"/>
  <c r="AK855" i="4"/>
  <c r="AL855" i="4"/>
  <c r="AM855" i="4"/>
  <c r="AN855" i="4"/>
  <c r="AO855" i="4"/>
  <c r="AP855" i="4"/>
  <c r="AR855" i="4"/>
  <c r="C856" i="4"/>
  <c r="D856" i="4"/>
  <c r="E856" i="4"/>
  <c r="F856" i="4"/>
  <c r="G856" i="4"/>
  <c r="H856" i="4"/>
  <c r="I856" i="4"/>
  <c r="K856" i="4"/>
  <c r="L856" i="4"/>
  <c r="M856" i="4"/>
  <c r="N856" i="4"/>
  <c r="O856" i="4"/>
  <c r="AI856" i="4"/>
  <c r="AJ856" i="4"/>
  <c r="AK856" i="4"/>
  <c r="AL856" i="4"/>
  <c r="AM856" i="4"/>
  <c r="AN856" i="4"/>
  <c r="AO856" i="4"/>
  <c r="AP856" i="4"/>
  <c r="AR856" i="4"/>
  <c r="C857" i="4"/>
  <c r="D857" i="4"/>
  <c r="E857" i="4"/>
  <c r="F857" i="4"/>
  <c r="G857" i="4"/>
  <c r="H857" i="4"/>
  <c r="I857" i="4"/>
  <c r="K857" i="4"/>
  <c r="L857" i="4"/>
  <c r="M857" i="4"/>
  <c r="N857" i="4"/>
  <c r="O857" i="4"/>
  <c r="AI857" i="4"/>
  <c r="AJ857" i="4"/>
  <c r="AK857" i="4"/>
  <c r="AL857" i="4"/>
  <c r="AM857" i="4"/>
  <c r="AN857" i="4"/>
  <c r="AO857" i="4"/>
  <c r="AP857" i="4"/>
  <c r="AR857" i="4"/>
  <c r="H859" i="4"/>
  <c r="I859" i="4"/>
  <c r="O859" i="4"/>
  <c r="AI859" i="4"/>
  <c r="AJ859" i="4"/>
  <c r="AK859" i="4"/>
  <c r="AL859" i="4"/>
  <c r="AM859" i="4"/>
  <c r="AN859" i="4"/>
  <c r="AO859" i="4"/>
  <c r="AP859" i="4"/>
  <c r="AR859" i="4"/>
  <c r="H860" i="4"/>
  <c r="I860" i="4"/>
  <c r="O860" i="4"/>
  <c r="AI860" i="4"/>
  <c r="AJ860" i="4"/>
  <c r="AK860" i="4"/>
  <c r="AL860" i="4"/>
  <c r="AM860" i="4"/>
  <c r="AN860" i="4"/>
  <c r="AO860" i="4"/>
  <c r="AP860" i="4"/>
  <c r="AR860" i="4"/>
  <c r="H861" i="4"/>
  <c r="I861" i="4"/>
  <c r="O861" i="4"/>
  <c r="AI861" i="4"/>
  <c r="AJ861" i="4"/>
  <c r="AK861" i="4"/>
  <c r="AL861" i="4"/>
  <c r="AM861" i="4"/>
  <c r="AN861" i="4"/>
  <c r="AO861" i="4"/>
  <c r="AP861" i="4"/>
  <c r="AR861" i="4"/>
  <c r="H862" i="4"/>
  <c r="I862" i="4"/>
  <c r="O862" i="4"/>
  <c r="AI862" i="4"/>
  <c r="AJ862" i="4"/>
  <c r="AK862" i="4"/>
  <c r="AL862" i="4"/>
  <c r="AM862" i="4"/>
  <c r="AN862" i="4"/>
  <c r="AO862" i="4"/>
  <c r="AP862" i="4"/>
  <c r="AR862" i="4"/>
  <c r="H863" i="4"/>
  <c r="I863" i="4"/>
  <c r="O863" i="4"/>
  <c r="AI863" i="4"/>
  <c r="AJ863" i="4"/>
  <c r="AK863" i="4"/>
  <c r="AL863" i="4"/>
  <c r="AM863" i="4"/>
  <c r="AN863" i="4"/>
  <c r="AO863" i="4"/>
  <c r="AP863" i="4"/>
  <c r="AR863" i="4"/>
  <c r="H864" i="4"/>
  <c r="I864" i="4"/>
  <c r="O864" i="4"/>
  <c r="AI864" i="4"/>
  <c r="AJ864" i="4"/>
  <c r="AK864" i="4"/>
  <c r="AL864" i="4"/>
  <c r="AM864" i="4"/>
  <c r="AN864" i="4"/>
  <c r="AO864" i="4"/>
  <c r="AP864" i="4"/>
  <c r="AR864" i="4"/>
  <c r="H865" i="4"/>
  <c r="I865" i="4"/>
  <c r="O865" i="4"/>
  <c r="AI865" i="4"/>
  <c r="AJ865" i="4"/>
  <c r="AK865" i="4"/>
  <c r="AL865" i="4"/>
  <c r="AM865" i="4"/>
  <c r="AN865" i="4"/>
  <c r="AO865" i="4"/>
  <c r="AP865" i="4"/>
  <c r="AR865" i="4"/>
  <c r="H866" i="4"/>
  <c r="I866" i="4"/>
  <c r="O866" i="4"/>
  <c r="AI866" i="4"/>
  <c r="AJ866" i="4"/>
  <c r="AK866" i="4"/>
  <c r="AL866" i="4"/>
  <c r="AM866" i="4"/>
  <c r="AN866" i="4"/>
  <c r="AO866" i="4"/>
  <c r="AP866" i="4"/>
  <c r="AR866" i="4"/>
  <c r="H867" i="4"/>
  <c r="I867" i="4"/>
  <c r="O867" i="4"/>
  <c r="AI867" i="4"/>
  <c r="AJ867" i="4"/>
  <c r="AK867" i="4"/>
  <c r="AL867" i="4"/>
  <c r="AM867" i="4"/>
  <c r="AN867" i="4"/>
  <c r="AO867" i="4"/>
  <c r="AP867" i="4"/>
  <c r="AR867" i="4"/>
  <c r="H868" i="4"/>
  <c r="I868" i="4"/>
  <c r="O868" i="4"/>
  <c r="AI868" i="4"/>
  <c r="AJ868" i="4"/>
  <c r="AK868" i="4"/>
  <c r="AL868" i="4"/>
  <c r="AM868" i="4"/>
  <c r="AN868" i="4"/>
  <c r="AO868" i="4"/>
  <c r="AP868" i="4"/>
  <c r="AR868" i="4"/>
  <c r="H869" i="4"/>
  <c r="I869" i="4"/>
  <c r="O869" i="4"/>
  <c r="AI869" i="4"/>
  <c r="AJ869" i="4"/>
  <c r="AK869" i="4"/>
  <c r="AL869" i="4"/>
  <c r="AM869" i="4"/>
  <c r="AN869" i="4"/>
  <c r="AO869" i="4"/>
  <c r="AP869" i="4"/>
  <c r="AR869" i="4"/>
  <c r="H870" i="4"/>
  <c r="I870" i="4"/>
  <c r="O870" i="4"/>
  <c r="AI870" i="4"/>
  <c r="AJ870" i="4"/>
  <c r="AK870" i="4"/>
  <c r="AL870" i="4"/>
  <c r="AM870" i="4"/>
  <c r="AN870" i="4"/>
  <c r="AO870" i="4"/>
  <c r="AP870" i="4"/>
  <c r="AR870" i="4"/>
  <c r="H871" i="4"/>
  <c r="I871" i="4"/>
  <c r="O871" i="4"/>
  <c r="AI871" i="4"/>
  <c r="AJ871" i="4"/>
  <c r="AK871" i="4"/>
  <c r="AL871" i="4"/>
  <c r="AM871" i="4"/>
  <c r="AN871" i="4"/>
  <c r="AO871" i="4"/>
  <c r="AP871" i="4"/>
  <c r="AR871" i="4"/>
  <c r="H872" i="4"/>
  <c r="I872" i="4"/>
  <c r="O872" i="4"/>
  <c r="AI872" i="4"/>
  <c r="AJ872" i="4"/>
  <c r="AK872" i="4"/>
  <c r="AL872" i="4"/>
  <c r="AM872" i="4"/>
  <c r="AN872" i="4"/>
  <c r="AO872" i="4"/>
  <c r="AP872" i="4"/>
  <c r="AR872" i="4"/>
  <c r="H873" i="4"/>
  <c r="I873" i="4"/>
  <c r="O873" i="4"/>
  <c r="AI873" i="4"/>
  <c r="AJ873" i="4"/>
  <c r="AK873" i="4"/>
  <c r="AL873" i="4"/>
  <c r="AM873" i="4"/>
  <c r="AN873" i="4"/>
  <c r="AO873" i="4"/>
  <c r="AP873" i="4"/>
  <c r="AR873" i="4"/>
  <c r="H874" i="4"/>
  <c r="I874" i="4"/>
  <c r="O874" i="4"/>
  <c r="AI874" i="4"/>
  <c r="AJ874" i="4"/>
  <c r="AK874" i="4"/>
  <c r="AL874" i="4"/>
  <c r="AM874" i="4"/>
  <c r="AN874" i="4"/>
  <c r="AO874" i="4"/>
  <c r="AP874" i="4"/>
  <c r="AR874" i="4"/>
  <c r="H875" i="4"/>
  <c r="I875" i="4"/>
  <c r="O875" i="4"/>
  <c r="AI875" i="4"/>
  <c r="AJ875" i="4"/>
  <c r="AK875" i="4"/>
  <c r="AL875" i="4"/>
  <c r="AM875" i="4"/>
  <c r="AN875" i="4"/>
  <c r="AO875" i="4"/>
  <c r="AP875" i="4"/>
  <c r="AR875" i="4"/>
  <c r="H876" i="4"/>
  <c r="I876" i="4"/>
  <c r="O876" i="4"/>
  <c r="AI876" i="4"/>
  <c r="AJ876" i="4"/>
  <c r="AK876" i="4"/>
  <c r="AL876" i="4"/>
  <c r="AM876" i="4"/>
  <c r="AN876" i="4"/>
  <c r="AO876" i="4"/>
  <c r="AP876" i="4"/>
  <c r="AR876" i="4"/>
  <c r="H877" i="4"/>
  <c r="I877" i="4"/>
  <c r="O877" i="4"/>
  <c r="AI877" i="4"/>
  <c r="AJ877" i="4"/>
  <c r="AK877" i="4"/>
  <c r="AL877" i="4"/>
  <c r="AM877" i="4"/>
  <c r="AN877" i="4"/>
  <c r="AO877" i="4"/>
  <c r="AP877" i="4"/>
  <c r="AR877" i="4"/>
  <c r="H878" i="4"/>
  <c r="I878" i="4"/>
  <c r="O878" i="4"/>
  <c r="AI878" i="4"/>
  <c r="AJ878" i="4"/>
  <c r="AK878" i="4"/>
  <c r="AL878" i="4"/>
  <c r="AM878" i="4"/>
  <c r="AN878" i="4"/>
  <c r="AO878" i="4"/>
  <c r="AP878" i="4"/>
  <c r="AR878" i="4"/>
  <c r="H879" i="4"/>
  <c r="I879" i="4"/>
  <c r="O879" i="4"/>
  <c r="AI879" i="4"/>
  <c r="AJ879" i="4"/>
  <c r="AK879" i="4"/>
  <c r="AL879" i="4"/>
  <c r="AM879" i="4"/>
  <c r="AN879" i="4"/>
  <c r="AO879" i="4"/>
  <c r="AP879" i="4"/>
  <c r="AR879" i="4"/>
  <c r="H880" i="4"/>
  <c r="I880" i="4"/>
  <c r="O880" i="4"/>
  <c r="AI880" i="4"/>
  <c r="AJ880" i="4"/>
  <c r="AK880" i="4"/>
  <c r="AL880" i="4"/>
  <c r="AM880" i="4"/>
  <c r="AN880" i="4"/>
  <c r="AO880" i="4"/>
  <c r="AP880" i="4"/>
  <c r="AR880" i="4"/>
  <c r="H881" i="4"/>
  <c r="I881" i="4"/>
  <c r="O881" i="4"/>
  <c r="AI881" i="4"/>
  <c r="AJ881" i="4"/>
  <c r="AK881" i="4"/>
  <c r="AL881" i="4"/>
  <c r="AM881" i="4"/>
  <c r="AN881" i="4"/>
  <c r="AO881" i="4"/>
  <c r="AP881" i="4"/>
  <c r="AR881" i="4"/>
  <c r="H882" i="4"/>
  <c r="I882" i="4"/>
  <c r="O882" i="4"/>
  <c r="AI882" i="4"/>
  <c r="AJ882" i="4"/>
  <c r="AK882" i="4"/>
  <c r="AL882" i="4"/>
  <c r="AM882" i="4"/>
  <c r="AN882" i="4"/>
  <c r="AO882" i="4"/>
  <c r="AP882" i="4"/>
  <c r="AR882" i="4"/>
  <c r="C883" i="4"/>
  <c r="D883" i="4"/>
  <c r="E883" i="4"/>
  <c r="F883" i="4"/>
  <c r="G883" i="4"/>
  <c r="H883" i="4"/>
  <c r="I883" i="4"/>
  <c r="K883" i="4"/>
  <c r="L883" i="4"/>
  <c r="M883" i="4"/>
  <c r="N883" i="4"/>
  <c r="O883" i="4"/>
  <c r="AI883" i="4"/>
  <c r="AJ883" i="4"/>
  <c r="AK883" i="4"/>
  <c r="AL883" i="4"/>
  <c r="AM883" i="4"/>
  <c r="AN883" i="4"/>
  <c r="AO883" i="4"/>
  <c r="AP883" i="4"/>
  <c r="AR883" i="4"/>
  <c r="C885" i="4"/>
  <c r="D885" i="4"/>
  <c r="E885" i="4"/>
  <c r="F885" i="4"/>
  <c r="G885" i="4"/>
  <c r="H885" i="4"/>
  <c r="I885" i="4"/>
  <c r="K885" i="4"/>
  <c r="L885" i="4"/>
  <c r="M885" i="4"/>
  <c r="N885" i="4"/>
  <c r="O885" i="4"/>
  <c r="AI885" i="4"/>
  <c r="AJ885" i="4"/>
  <c r="AK885" i="4"/>
  <c r="AL885" i="4"/>
  <c r="AM885" i="4"/>
  <c r="AN885" i="4"/>
  <c r="AO885" i="4"/>
  <c r="AP885" i="4"/>
  <c r="AR885" i="4"/>
  <c r="C886" i="4"/>
  <c r="D886" i="4"/>
  <c r="E886" i="4"/>
  <c r="F886" i="4"/>
  <c r="G886" i="4"/>
  <c r="H886" i="4"/>
  <c r="I886" i="4"/>
  <c r="K886" i="4"/>
  <c r="L886" i="4"/>
  <c r="M886" i="4"/>
  <c r="N886" i="4"/>
  <c r="O886" i="4"/>
  <c r="AI886" i="4"/>
  <c r="AJ886" i="4"/>
  <c r="AK886" i="4"/>
  <c r="AL886" i="4"/>
  <c r="AM886" i="4"/>
  <c r="AN886" i="4"/>
  <c r="AO886" i="4"/>
  <c r="AP886" i="4"/>
  <c r="AR886" i="4"/>
  <c r="C887" i="4"/>
  <c r="D887" i="4"/>
  <c r="E887" i="4"/>
  <c r="F887" i="4"/>
  <c r="G887" i="4"/>
  <c r="H887" i="4"/>
  <c r="I887" i="4"/>
  <c r="K887" i="4"/>
  <c r="L887" i="4"/>
  <c r="M887" i="4"/>
  <c r="N887" i="4"/>
  <c r="O887" i="4"/>
  <c r="AI887" i="4"/>
  <c r="AJ887" i="4"/>
  <c r="AK887" i="4"/>
  <c r="AL887" i="4"/>
  <c r="AM887" i="4"/>
  <c r="AN887" i="4"/>
  <c r="AO887" i="4"/>
  <c r="AP887" i="4"/>
  <c r="AR887" i="4"/>
  <c r="C888" i="4"/>
  <c r="D888" i="4"/>
  <c r="E888" i="4"/>
  <c r="F888" i="4"/>
  <c r="G888" i="4"/>
  <c r="H888" i="4"/>
  <c r="I888" i="4"/>
  <c r="K888" i="4"/>
  <c r="L888" i="4"/>
  <c r="M888" i="4"/>
  <c r="N888" i="4"/>
  <c r="O888" i="4"/>
  <c r="AI888" i="4"/>
  <c r="AJ888" i="4"/>
  <c r="AK888" i="4"/>
  <c r="AL888" i="4"/>
  <c r="AM888" i="4"/>
  <c r="AN888" i="4"/>
  <c r="AO888" i="4"/>
  <c r="AP888" i="4"/>
  <c r="AR888" i="4"/>
  <c r="C889" i="4"/>
  <c r="D889" i="4"/>
  <c r="E889" i="4"/>
  <c r="F889" i="4"/>
  <c r="G889" i="4"/>
  <c r="H889" i="4"/>
  <c r="I889" i="4"/>
  <c r="K889" i="4"/>
  <c r="L889" i="4"/>
  <c r="M889" i="4"/>
  <c r="N889" i="4"/>
  <c r="O889" i="4"/>
  <c r="AI889" i="4"/>
  <c r="AJ889" i="4"/>
  <c r="AK889" i="4"/>
  <c r="AL889" i="4"/>
  <c r="AM889" i="4"/>
  <c r="AN889" i="4"/>
  <c r="AO889" i="4"/>
  <c r="AP889" i="4"/>
  <c r="AR889" i="4"/>
  <c r="C890" i="4"/>
  <c r="D890" i="4"/>
  <c r="E890" i="4"/>
  <c r="F890" i="4"/>
  <c r="G890" i="4"/>
  <c r="H890" i="4"/>
  <c r="I890" i="4"/>
  <c r="K890" i="4"/>
  <c r="L890" i="4"/>
  <c r="M890" i="4"/>
  <c r="N890" i="4"/>
  <c r="O890" i="4"/>
  <c r="AI890" i="4"/>
  <c r="AJ890" i="4"/>
  <c r="AK890" i="4"/>
  <c r="AL890" i="4"/>
  <c r="AM890" i="4"/>
  <c r="AN890" i="4"/>
  <c r="AO890" i="4"/>
  <c r="AP890" i="4"/>
  <c r="AR890" i="4"/>
  <c r="C891" i="4"/>
  <c r="D891" i="4"/>
  <c r="E891" i="4"/>
  <c r="F891" i="4"/>
  <c r="G891" i="4"/>
  <c r="H891" i="4"/>
  <c r="I891" i="4"/>
  <c r="K891" i="4"/>
  <c r="L891" i="4"/>
  <c r="M891" i="4"/>
  <c r="N891" i="4"/>
  <c r="O891" i="4"/>
  <c r="AI891" i="4"/>
  <c r="AJ891" i="4"/>
  <c r="AK891" i="4"/>
  <c r="AL891" i="4"/>
  <c r="AM891" i="4"/>
  <c r="AN891" i="4"/>
  <c r="AO891" i="4"/>
  <c r="AP891" i="4"/>
  <c r="AR891" i="4"/>
  <c r="C892" i="4"/>
  <c r="D892" i="4"/>
  <c r="E892" i="4"/>
  <c r="F892" i="4"/>
  <c r="G892" i="4"/>
  <c r="H892" i="4"/>
  <c r="I892" i="4"/>
  <c r="K892" i="4"/>
  <c r="L892" i="4"/>
  <c r="M892" i="4"/>
  <c r="N892" i="4"/>
  <c r="O892" i="4"/>
  <c r="AI892" i="4"/>
  <c r="AJ892" i="4"/>
  <c r="AK892" i="4"/>
  <c r="AL892" i="4"/>
  <c r="AM892" i="4"/>
  <c r="AN892" i="4"/>
  <c r="AO892" i="4"/>
  <c r="AP892" i="4"/>
  <c r="AR892" i="4"/>
  <c r="C893" i="4"/>
  <c r="D893" i="4"/>
  <c r="E893" i="4"/>
  <c r="F893" i="4"/>
  <c r="G893" i="4"/>
  <c r="H893" i="4"/>
  <c r="I893" i="4"/>
  <c r="K893" i="4"/>
  <c r="L893" i="4"/>
  <c r="M893" i="4"/>
  <c r="N893" i="4"/>
  <c r="O893" i="4"/>
  <c r="AI893" i="4"/>
  <c r="AJ893" i="4"/>
  <c r="AK893" i="4"/>
  <c r="AL893" i="4"/>
  <c r="AM893" i="4"/>
  <c r="AN893" i="4"/>
  <c r="AO893" i="4"/>
  <c r="AP893" i="4"/>
  <c r="AR893" i="4"/>
  <c r="C894" i="4"/>
  <c r="D894" i="4"/>
  <c r="E894" i="4"/>
  <c r="F894" i="4"/>
  <c r="G894" i="4"/>
  <c r="H894" i="4"/>
  <c r="I894" i="4"/>
  <c r="K894" i="4"/>
  <c r="L894" i="4"/>
  <c r="M894" i="4"/>
  <c r="N894" i="4"/>
  <c r="O894" i="4"/>
  <c r="AI894" i="4"/>
  <c r="AJ894" i="4"/>
  <c r="AK894" i="4"/>
  <c r="AL894" i="4"/>
  <c r="AM894" i="4"/>
  <c r="AN894" i="4"/>
  <c r="AO894" i="4"/>
  <c r="AP894" i="4"/>
  <c r="AR894" i="4"/>
  <c r="C895" i="4"/>
  <c r="D895" i="4"/>
  <c r="E895" i="4"/>
  <c r="F895" i="4"/>
  <c r="G895" i="4"/>
  <c r="H895" i="4"/>
  <c r="I895" i="4"/>
  <c r="K895" i="4"/>
  <c r="L895" i="4"/>
  <c r="M895" i="4"/>
  <c r="N895" i="4"/>
  <c r="O895" i="4"/>
  <c r="AI895" i="4"/>
  <c r="AJ895" i="4"/>
  <c r="AK895" i="4"/>
  <c r="AL895" i="4"/>
  <c r="AM895" i="4"/>
  <c r="AN895" i="4"/>
  <c r="AO895" i="4"/>
  <c r="AP895" i="4"/>
  <c r="AR895" i="4"/>
  <c r="C896" i="4"/>
  <c r="D896" i="4"/>
  <c r="E896" i="4"/>
  <c r="F896" i="4"/>
  <c r="G896" i="4"/>
  <c r="H896" i="4"/>
  <c r="I896" i="4"/>
  <c r="K896" i="4"/>
  <c r="L896" i="4"/>
  <c r="M896" i="4"/>
  <c r="N896" i="4"/>
  <c r="O896" i="4"/>
  <c r="AI896" i="4"/>
  <c r="AJ896" i="4"/>
  <c r="AK896" i="4"/>
  <c r="AL896" i="4"/>
  <c r="AM896" i="4"/>
  <c r="AN896" i="4"/>
  <c r="AO896" i="4"/>
  <c r="AP896" i="4"/>
  <c r="AR896" i="4"/>
  <c r="C897" i="4"/>
  <c r="D897" i="4"/>
  <c r="E897" i="4"/>
  <c r="F897" i="4"/>
  <c r="G897" i="4"/>
  <c r="H897" i="4"/>
  <c r="I897" i="4"/>
  <c r="K897" i="4"/>
  <c r="L897" i="4"/>
  <c r="M897" i="4"/>
  <c r="N897" i="4"/>
  <c r="O897" i="4"/>
  <c r="AI897" i="4"/>
  <c r="AJ897" i="4"/>
  <c r="AK897" i="4"/>
  <c r="AL897" i="4"/>
  <c r="AM897" i="4"/>
  <c r="AN897" i="4"/>
  <c r="AO897" i="4"/>
  <c r="AP897" i="4"/>
  <c r="AR897" i="4"/>
  <c r="C898" i="4"/>
  <c r="D898" i="4"/>
  <c r="E898" i="4"/>
  <c r="F898" i="4"/>
  <c r="G898" i="4"/>
  <c r="H898" i="4"/>
  <c r="I898" i="4"/>
  <c r="K898" i="4"/>
  <c r="L898" i="4"/>
  <c r="M898" i="4"/>
  <c r="N898" i="4"/>
  <c r="O898" i="4"/>
  <c r="AI898" i="4"/>
  <c r="AJ898" i="4"/>
  <c r="AK898" i="4"/>
  <c r="AL898" i="4"/>
  <c r="AM898" i="4"/>
  <c r="AN898" i="4"/>
  <c r="AO898" i="4"/>
  <c r="AP898" i="4"/>
  <c r="AR898" i="4"/>
  <c r="C899" i="4"/>
  <c r="D899" i="4"/>
  <c r="E899" i="4"/>
  <c r="F899" i="4"/>
  <c r="G899" i="4"/>
  <c r="H899" i="4"/>
  <c r="I899" i="4"/>
  <c r="K899" i="4"/>
  <c r="L899" i="4"/>
  <c r="M899" i="4"/>
  <c r="N899" i="4"/>
  <c r="O899" i="4"/>
  <c r="AI899" i="4"/>
  <c r="AJ899" i="4"/>
  <c r="AK899" i="4"/>
  <c r="AL899" i="4"/>
  <c r="AM899" i="4"/>
  <c r="AN899" i="4"/>
  <c r="AO899" i="4"/>
  <c r="AP899" i="4"/>
  <c r="AR899" i="4"/>
  <c r="C901" i="4"/>
  <c r="D901" i="4"/>
  <c r="E901" i="4"/>
  <c r="F901" i="4"/>
  <c r="G901" i="4"/>
  <c r="H901" i="4"/>
  <c r="I901" i="4"/>
  <c r="K901" i="4"/>
  <c r="L901" i="4"/>
  <c r="M901" i="4"/>
  <c r="N901" i="4"/>
  <c r="O901" i="4"/>
  <c r="AI901" i="4"/>
  <c r="AJ901" i="4"/>
  <c r="AK901" i="4"/>
  <c r="AL901" i="4"/>
  <c r="AM901" i="4"/>
  <c r="AN901" i="4"/>
  <c r="AO901" i="4"/>
  <c r="AP901" i="4"/>
  <c r="AR901" i="4"/>
  <c r="C902" i="4"/>
  <c r="D902" i="4"/>
  <c r="E902" i="4"/>
  <c r="F902" i="4"/>
  <c r="G902" i="4"/>
  <c r="H902" i="4"/>
  <c r="I902" i="4"/>
  <c r="K902" i="4"/>
  <c r="L902" i="4"/>
  <c r="M902" i="4"/>
  <c r="N902" i="4"/>
  <c r="O902" i="4"/>
  <c r="AI902" i="4"/>
  <c r="AJ902" i="4"/>
  <c r="AK902" i="4"/>
  <c r="AL902" i="4"/>
  <c r="AM902" i="4"/>
  <c r="AN902" i="4"/>
  <c r="AO902" i="4"/>
  <c r="AP902" i="4"/>
  <c r="AR902" i="4"/>
  <c r="C903" i="4"/>
  <c r="D903" i="4"/>
  <c r="E903" i="4"/>
  <c r="F903" i="4"/>
  <c r="G903" i="4"/>
  <c r="H903" i="4"/>
  <c r="I903" i="4"/>
  <c r="K903" i="4"/>
  <c r="L903" i="4"/>
  <c r="M903" i="4"/>
  <c r="N903" i="4"/>
  <c r="O903" i="4"/>
  <c r="AI903" i="4"/>
  <c r="AJ903" i="4"/>
  <c r="AK903" i="4"/>
  <c r="AL903" i="4"/>
  <c r="AM903" i="4"/>
  <c r="AN903" i="4"/>
  <c r="AO903" i="4"/>
  <c r="AP903" i="4"/>
  <c r="AR903" i="4"/>
  <c r="C904" i="4"/>
  <c r="D904" i="4"/>
  <c r="E904" i="4"/>
  <c r="F904" i="4"/>
  <c r="G904" i="4"/>
  <c r="H904" i="4"/>
  <c r="I904" i="4"/>
  <c r="K904" i="4"/>
  <c r="L904" i="4"/>
  <c r="M904" i="4"/>
  <c r="N904" i="4"/>
  <c r="O904" i="4"/>
  <c r="AI904" i="4"/>
  <c r="AJ904" i="4"/>
  <c r="AK904" i="4"/>
  <c r="AL904" i="4"/>
  <c r="AM904" i="4"/>
  <c r="AN904" i="4"/>
  <c r="AO904" i="4"/>
  <c r="AP904" i="4"/>
  <c r="AR904" i="4"/>
  <c r="C905" i="4"/>
  <c r="D905" i="4"/>
  <c r="E905" i="4"/>
  <c r="F905" i="4"/>
  <c r="G905" i="4"/>
  <c r="H905" i="4"/>
  <c r="I905" i="4"/>
  <c r="K905" i="4"/>
  <c r="L905" i="4"/>
  <c r="M905" i="4"/>
  <c r="N905" i="4"/>
  <c r="O905" i="4"/>
  <c r="AI905" i="4"/>
  <c r="AJ905" i="4"/>
  <c r="AK905" i="4"/>
  <c r="AL905" i="4"/>
  <c r="AM905" i="4"/>
  <c r="AN905" i="4"/>
  <c r="AO905" i="4"/>
  <c r="AP905" i="4"/>
  <c r="AR905" i="4"/>
  <c r="C906" i="4"/>
  <c r="D906" i="4"/>
  <c r="E906" i="4"/>
  <c r="F906" i="4"/>
  <c r="G906" i="4"/>
  <c r="H906" i="4"/>
  <c r="I906" i="4"/>
  <c r="K906" i="4"/>
  <c r="L906" i="4"/>
  <c r="M906" i="4"/>
  <c r="N906" i="4"/>
  <c r="O906" i="4"/>
  <c r="AI906" i="4"/>
  <c r="AJ906" i="4"/>
  <c r="AK906" i="4"/>
  <c r="AL906" i="4"/>
  <c r="AM906" i="4"/>
  <c r="AN906" i="4"/>
  <c r="AO906" i="4"/>
  <c r="AP906" i="4"/>
  <c r="AR906" i="4"/>
  <c r="C907" i="4"/>
  <c r="D907" i="4"/>
  <c r="E907" i="4"/>
  <c r="F907" i="4"/>
  <c r="G907" i="4"/>
  <c r="H907" i="4"/>
  <c r="I907" i="4"/>
  <c r="K907" i="4"/>
  <c r="L907" i="4"/>
  <c r="M907" i="4"/>
  <c r="N907" i="4"/>
  <c r="O907" i="4"/>
  <c r="AI907" i="4"/>
  <c r="AJ907" i="4"/>
  <c r="AK907" i="4"/>
  <c r="AL907" i="4"/>
  <c r="AM907" i="4"/>
  <c r="AN907" i="4"/>
  <c r="AO907" i="4"/>
  <c r="AP907" i="4"/>
  <c r="AR907" i="4"/>
  <c r="C908" i="4"/>
  <c r="D908" i="4"/>
  <c r="E908" i="4"/>
  <c r="F908" i="4"/>
  <c r="G908" i="4"/>
  <c r="H908" i="4"/>
  <c r="I908" i="4"/>
  <c r="K908" i="4"/>
  <c r="L908" i="4"/>
  <c r="M908" i="4"/>
  <c r="N908" i="4"/>
  <c r="O908" i="4"/>
  <c r="AI908" i="4"/>
  <c r="AJ908" i="4"/>
  <c r="AK908" i="4"/>
  <c r="AL908" i="4"/>
  <c r="AM908" i="4"/>
  <c r="AN908" i="4"/>
  <c r="AO908" i="4"/>
  <c r="AP908" i="4"/>
  <c r="AR908" i="4"/>
  <c r="C909" i="4"/>
  <c r="D909" i="4"/>
  <c r="E909" i="4"/>
  <c r="F909" i="4"/>
  <c r="G909" i="4"/>
  <c r="H909" i="4"/>
  <c r="I909" i="4"/>
  <c r="K909" i="4"/>
  <c r="L909" i="4"/>
  <c r="M909" i="4"/>
  <c r="N909" i="4"/>
  <c r="O909" i="4"/>
  <c r="AI909" i="4"/>
  <c r="AJ909" i="4"/>
  <c r="AK909" i="4"/>
  <c r="AL909" i="4"/>
  <c r="AM909" i="4"/>
  <c r="AN909" i="4"/>
  <c r="AO909" i="4"/>
  <c r="AP909" i="4"/>
  <c r="AR909" i="4"/>
  <c r="C910" i="4"/>
  <c r="D910" i="4"/>
  <c r="E910" i="4"/>
  <c r="F910" i="4"/>
  <c r="G910" i="4"/>
  <c r="H910" i="4"/>
  <c r="I910" i="4"/>
  <c r="K910" i="4"/>
  <c r="L910" i="4"/>
  <c r="M910" i="4"/>
  <c r="N910" i="4"/>
  <c r="O910" i="4"/>
  <c r="AI910" i="4"/>
  <c r="AJ910" i="4"/>
  <c r="AK910" i="4"/>
  <c r="AL910" i="4"/>
  <c r="AM910" i="4"/>
  <c r="AN910" i="4"/>
  <c r="AO910" i="4"/>
  <c r="AP910" i="4"/>
  <c r="AR910" i="4"/>
  <c r="C911" i="4"/>
  <c r="D911" i="4"/>
  <c r="E911" i="4"/>
  <c r="F911" i="4"/>
  <c r="G911" i="4"/>
  <c r="H911" i="4"/>
  <c r="I911" i="4"/>
  <c r="K911" i="4"/>
  <c r="L911" i="4"/>
  <c r="M911" i="4"/>
  <c r="N911" i="4"/>
  <c r="O911" i="4"/>
  <c r="AI911" i="4"/>
  <c r="AJ911" i="4"/>
  <c r="AK911" i="4"/>
  <c r="AL911" i="4"/>
  <c r="AM911" i="4"/>
  <c r="AN911" i="4"/>
  <c r="AO911" i="4"/>
  <c r="AP911" i="4"/>
  <c r="AR911" i="4"/>
  <c r="C912" i="4"/>
  <c r="D912" i="4"/>
  <c r="E912" i="4"/>
  <c r="F912" i="4"/>
  <c r="G912" i="4"/>
  <c r="H912" i="4"/>
  <c r="I912" i="4"/>
  <c r="K912" i="4"/>
  <c r="L912" i="4"/>
  <c r="M912" i="4"/>
  <c r="N912" i="4"/>
  <c r="O912" i="4"/>
  <c r="AI912" i="4"/>
  <c r="AJ912" i="4"/>
  <c r="AK912" i="4"/>
  <c r="AL912" i="4"/>
  <c r="AM912" i="4"/>
  <c r="AN912" i="4"/>
  <c r="AO912" i="4"/>
  <c r="AP912" i="4"/>
  <c r="AR912" i="4"/>
  <c r="C913" i="4"/>
  <c r="D913" i="4"/>
  <c r="E913" i="4"/>
  <c r="F913" i="4"/>
  <c r="G913" i="4"/>
  <c r="H913" i="4"/>
  <c r="I913" i="4"/>
  <c r="K913" i="4"/>
  <c r="L913" i="4"/>
  <c r="M913" i="4"/>
  <c r="N913" i="4"/>
  <c r="O913" i="4"/>
  <c r="AI913" i="4"/>
  <c r="AJ913" i="4"/>
  <c r="AK913" i="4"/>
  <c r="AL913" i="4"/>
  <c r="AM913" i="4"/>
  <c r="AN913" i="4"/>
  <c r="AO913" i="4"/>
  <c r="AP913" i="4"/>
  <c r="AR913" i="4"/>
  <c r="C914" i="4"/>
  <c r="D914" i="4"/>
  <c r="E914" i="4"/>
  <c r="F914" i="4"/>
  <c r="G914" i="4"/>
  <c r="H914" i="4"/>
  <c r="I914" i="4"/>
  <c r="K914" i="4"/>
  <c r="L914" i="4"/>
  <c r="M914" i="4"/>
  <c r="N914" i="4"/>
  <c r="O914" i="4"/>
  <c r="AI914" i="4"/>
  <c r="AJ914" i="4"/>
  <c r="AK914" i="4"/>
  <c r="AL914" i="4"/>
  <c r="AM914" i="4"/>
  <c r="AN914" i="4"/>
  <c r="AO914" i="4"/>
  <c r="AP914" i="4"/>
  <c r="AR914" i="4"/>
  <c r="C915" i="4"/>
  <c r="D915" i="4"/>
  <c r="E915" i="4"/>
  <c r="F915" i="4"/>
  <c r="G915" i="4"/>
  <c r="H915" i="4"/>
  <c r="I915" i="4"/>
  <c r="K915" i="4"/>
  <c r="L915" i="4"/>
  <c r="M915" i="4"/>
  <c r="N915" i="4"/>
  <c r="O915" i="4"/>
  <c r="AI915" i="4"/>
  <c r="AJ915" i="4"/>
  <c r="AK915" i="4"/>
  <c r="AL915" i="4"/>
  <c r="AM915" i="4"/>
  <c r="AN915" i="4"/>
  <c r="AO915" i="4"/>
  <c r="AP915" i="4"/>
  <c r="AR915" i="4"/>
  <c r="C916" i="4"/>
  <c r="D916" i="4"/>
  <c r="E916" i="4"/>
  <c r="F916" i="4"/>
  <c r="G916" i="4"/>
  <c r="H916" i="4"/>
  <c r="I916" i="4"/>
  <c r="K916" i="4"/>
  <c r="L916" i="4"/>
  <c r="M916" i="4"/>
  <c r="N916" i="4"/>
  <c r="O916" i="4"/>
  <c r="AI916" i="4"/>
  <c r="AJ916" i="4"/>
  <c r="AK916" i="4"/>
  <c r="AL916" i="4"/>
  <c r="AM916" i="4"/>
  <c r="AN916" i="4"/>
  <c r="AO916" i="4"/>
  <c r="AP916" i="4"/>
  <c r="AR916" i="4"/>
  <c r="C917" i="4"/>
  <c r="D917" i="4"/>
  <c r="E917" i="4"/>
  <c r="F917" i="4"/>
  <c r="G917" i="4"/>
  <c r="H917" i="4"/>
  <c r="I917" i="4"/>
  <c r="K917" i="4"/>
  <c r="L917" i="4"/>
  <c r="M917" i="4"/>
  <c r="N917" i="4"/>
  <c r="O917" i="4"/>
  <c r="AI917" i="4"/>
  <c r="AJ917" i="4"/>
  <c r="AK917" i="4"/>
  <c r="AL917" i="4"/>
  <c r="AM917" i="4"/>
  <c r="AN917" i="4"/>
  <c r="AO917" i="4"/>
  <c r="AP917" i="4"/>
  <c r="AR917" i="4"/>
  <c r="C918" i="4"/>
  <c r="D918" i="4"/>
  <c r="E918" i="4"/>
  <c r="F918" i="4"/>
  <c r="G918" i="4"/>
  <c r="H918" i="4"/>
  <c r="I918" i="4"/>
  <c r="K918" i="4"/>
  <c r="L918" i="4"/>
  <c r="M918" i="4"/>
  <c r="N918" i="4"/>
  <c r="O918" i="4"/>
  <c r="AI918" i="4"/>
  <c r="AJ918" i="4"/>
  <c r="AK918" i="4"/>
  <c r="AL918" i="4"/>
  <c r="AM918" i="4"/>
  <c r="AN918" i="4"/>
  <c r="AO918" i="4"/>
  <c r="AP918" i="4"/>
  <c r="AR918" i="4"/>
  <c r="C919" i="4"/>
  <c r="D919" i="4"/>
  <c r="E919" i="4"/>
  <c r="F919" i="4"/>
  <c r="G919" i="4"/>
  <c r="H919" i="4"/>
  <c r="I919" i="4"/>
  <c r="K919" i="4"/>
  <c r="L919" i="4"/>
  <c r="M919" i="4"/>
  <c r="N919" i="4"/>
  <c r="O919" i="4"/>
  <c r="AI919" i="4"/>
  <c r="AJ919" i="4"/>
  <c r="AK919" i="4"/>
  <c r="AL919" i="4"/>
  <c r="AM919" i="4"/>
  <c r="AN919" i="4"/>
  <c r="AO919" i="4"/>
  <c r="AP919" i="4"/>
  <c r="AR919" i="4"/>
  <c r="C920" i="4"/>
  <c r="D920" i="4"/>
  <c r="E920" i="4"/>
  <c r="F920" i="4"/>
  <c r="G920" i="4"/>
  <c r="H920" i="4"/>
  <c r="I920" i="4"/>
  <c r="K920" i="4"/>
  <c r="L920" i="4"/>
  <c r="M920" i="4"/>
  <c r="N920" i="4"/>
  <c r="O920" i="4"/>
  <c r="AI920" i="4"/>
  <c r="AJ920" i="4"/>
  <c r="AK920" i="4"/>
  <c r="AL920" i="4"/>
  <c r="AM920" i="4"/>
  <c r="AN920" i="4"/>
  <c r="AO920" i="4"/>
  <c r="AP920" i="4"/>
  <c r="AR920" i="4"/>
  <c r="C921" i="4"/>
  <c r="D921" i="4"/>
  <c r="E921" i="4"/>
  <c r="F921" i="4"/>
  <c r="G921" i="4"/>
  <c r="H921" i="4"/>
  <c r="I921" i="4"/>
  <c r="K921" i="4"/>
  <c r="L921" i="4"/>
  <c r="M921" i="4"/>
  <c r="N921" i="4"/>
  <c r="O921" i="4"/>
  <c r="AI921" i="4"/>
  <c r="AJ921" i="4"/>
  <c r="AK921" i="4"/>
  <c r="AL921" i="4"/>
  <c r="AM921" i="4"/>
  <c r="AN921" i="4"/>
  <c r="AO921" i="4"/>
  <c r="AP921" i="4"/>
  <c r="AR921" i="4"/>
  <c r="C922" i="4"/>
  <c r="D922" i="4"/>
  <c r="E922" i="4"/>
  <c r="F922" i="4"/>
  <c r="G922" i="4"/>
  <c r="H922" i="4"/>
  <c r="I922" i="4"/>
  <c r="K922" i="4"/>
  <c r="L922" i="4"/>
  <c r="M922" i="4"/>
  <c r="N922" i="4"/>
  <c r="O922" i="4"/>
  <c r="AI922" i="4"/>
  <c r="AJ922" i="4"/>
  <c r="AK922" i="4"/>
  <c r="AL922" i="4"/>
  <c r="AM922" i="4"/>
  <c r="AN922" i="4"/>
  <c r="AO922" i="4"/>
  <c r="AP922" i="4"/>
  <c r="AR922" i="4"/>
  <c r="C923" i="4"/>
  <c r="D923" i="4"/>
  <c r="E923" i="4"/>
  <c r="F923" i="4"/>
  <c r="G923" i="4"/>
  <c r="H923" i="4"/>
  <c r="I923" i="4"/>
  <c r="K923" i="4"/>
  <c r="L923" i="4"/>
  <c r="M923" i="4"/>
  <c r="N923" i="4"/>
  <c r="O923" i="4"/>
  <c r="AI923" i="4"/>
  <c r="AJ923" i="4"/>
  <c r="AK923" i="4"/>
  <c r="AL923" i="4"/>
  <c r="AM923" i="4"/>
  <c r="AN923" i="4"/>
  <c r="AO923" i="4"/>
  <c r="AP923" i="4"/>
  <c r="AR923" i="4"/>
  <c r="C924" i="4"/>
  <c r="D924" i="4"/>
  <c r="E924" i="4"/>
  <c r="F924" i="4"/>
  <c r="G924" i="4"/>
  <c r="H924" i="4"/>
  <c r="I924" i="4"/>
  <c r="K924" i="4"/>
  <c r="L924" i="4"/>
  <c r="M924" i="4"/>
  <c r="N924" i="4"/>
  <c r="O924" i="4"/>
  <c r="AI924" i="4"/>
  <c r="AJ924" i="4"/>
  <c r="AK924" i="4"/>
  <c r="AL924" i="4"/>
  <c r="AM924" i="4"/>
  <c r="AN924" i="4"/>
  <c r="AO924" i="4"/>
  <c r="AP924" i="4"/>
  <c r="AR924" i="4"/>
  <c r="C925" i="4"/>
  <c r="D925" i="4"/>
  <c r="E925" i="4"/>
  <c r="F925" i="4"/>
  <c r="G925" i="4"/>
  <c r="H925" i="4"/>
  <c r="I925" i="4"/>
  <c r="K925" i="4"/>
  <c r="L925" i="4"/>
  <c r="M925" i="4"/>
  <c r="N925" i="4"/>
  <c r="O925" i="4"/>
  <c r="AI925" i="4"/>
  <c r="AJ925" i="4"/>
  <c r="AK925" i="4"/>
  <c r="AL925" i="4"/>
  <c r="AM925" i="4"/>
  <c r="AN925" i="4"/>
  <c r="AO925" i="4"/>
  <c r="AP925" i="4"/>
  <c r="AR925" i="4"/>
  <c r="C926" i="4"/>
  <c r="D926" i="4"/>
  <c r="E926" i="4"/>
  <c r="F926" i="4"/>
  <c r="G926" i="4"/>
  <c r="H926" i="4"/>
  <c r="I926" i="4"/>
  <c r="K926" i="4"/>
  <c r="L926" i="4"/>
  <c r="M926" i="4"/>
  <c r="N926" i="4"/>
  <c r="O926" i="4"/>
  <c r="AI926" i="4"/>
  <c r="AJ926" i="4"/>
  <c r="AK926" i="4"/>
  <c r="AL926" i="4"/>
  <c r="AM926" i="4"/>
  <c r="AN926" i="4"/>
  <c r="AO926" i="4"/>
  <c r="AP926" i="4"/>
  <c r="AR926" i="4"/>
  <c r="C927" i="4"/>
  <c r="D927" i="4"/>
  <c r="E927" i="4"/>
  <c r="F927" i="4"/>
  <c r="G927" i="4"/>
  <c r="H927" i="4"/>
  <c r="I927" i="4"/>
  <c r="K927" i="4"/>
  <c r="L927" i="4"/>
  <c r="M927" i="4"/>
  <c r="N927" i="4"/>
  <c r="O927" i="4"/>
  <c r="AI927" i="4"/>
  <c r="AJ927" i="4"/>
  <c r="AK927" i="4"/>
  <c r="AL927" i="4"/>
  <c r="AM927" i="4"/>
  <c r="AN927" i="4"/>
  <c r="AO927" i="4"/>
  <c r="AP927" i="4"/>
  <c r="AR927" i="4"/>
  <c r="C928" i="4"/>
  <c r="D928" i="4"/>
  <c r="E928" i="4"/>
  <c r="F928" i="4"/>
  <c r="G928" i="4"/>
  <c r="H928" i="4"/>
  <c r="I928" i="4"/>
  <c r="K928" i="4"/>
  <c r="L928" i="4"/>
  <c r="M928" i="4"/>
  <c r="N928" i="4"/>
  <c r="O928" i="4"/>
  <c r="AI928" i="4"/>
  <c r="AJ928" i="4"/>
  <c r="AK928" i="4"/>
  <c r="AL928" i="4"/>
  <c r="AM928" i="4"/>
  <c r="AN928" i="4"/>
  <c r="AO928" i="4"/>
  <c r="AP928" i="4"/>
  <c r="AR928" i="4"/>
  <c r="C929" i="4"/>
  <c r="D929" i="4"/>
  <c r="E929" i="4"/>
  <c r="F929" i="4"/>
  <c r="G929" i="4"/>
  <c r="H929" i="4"/>
  <c r="I929" i="4"/>
  <c r="K929" i="4"/>
  <c r="L929" i="4"/>
  <c r="M929" i="4"/>
  <c r="N929" i="4"/>
  <c r="O929" i="4"/>
  <c r="AI929" i="4"/>
  <c r="AJ929" i="4"/>
  <c r="AK929" i="4"/>
  <c r="AL929" i="4"/>
  <c r="AM929" i="4"/>
  <c r="AN929" i="4"/>
  <c r="AO929" i="4"/>
  <c r="AP929" i="4"/>
  <c r="AR929" i="4"/>
  <c r="C930" i="4"/>
  <c r="D930" i="4"/>
  <c r="E930" i="4"/>
  <c r="F930" i="4"/>
  <c r="G930" i="4"/>
  <c r="H930" i="4"/>
  <c r="I930" i="4"/>
  <c r="K930" i="4"/>
  <c r="L930" i="4"/>
  <c r="M930" i="4"/>
  <c r="N930" i="4"/>
  <c r="O930" i="4"/>
  <c r="AI930" i="4"/>
  <c r="AJ930" i="4"/>
  <c r="AK930" i="4"/>
  <c r="AL930" i="4"/>
  <c r="AM930" i="4"/>
  <c r="AN930" i="4"/>
  <c r="AO930" i="4"/>
  <c r="AP930" i="4"/>
  <c r="AR930" i="4"/>
  <c r="C931" i="4"/>
  <c r="D931" i="4"/>
  <c r="E931" i="4"/>
  <c r="F931" i="4"/>
  <c r="G931" i="4"/>
  <c r="H931" i="4"/>
  <c r="I931" i="4"/>
  <c r="K931" i="4"/>
  <c r="L931" i="4"/>
  <c r="M931" i="4"/>
  <c r="N931" i="4"/>
  <c r="O931" i="4"/>
  <c r="AI931" i="4"/>
  <c r="AJ931" i="4"/>
  <c r="AK931" i="4"/>
  <c r="AL931" i="4"/>
  <c r="AM931" i="4"/>
  <c r="AN931" i="4"/>
  <c r="AO931" i="4"/>
  <c r="AP931" i="4"/>
  <c r="AR931" i="4"/>
  <c r="C932" i="4"/>
  <c r="D932" i="4"/>
  <c r="E932" i="4"/>
  <c r="F932" i="4"/>
  <c r="G932" i="4"/>
  <c r="H932" i="4"/>
  <c r="I932" i="4"/>
  <c r="K932" i="4"/>
  <c r="L932" i="4"/>
  <c r="M932" i="4"/>
  <c r="N932" i="4"/>
  <c r="O932" i="4"/>
  <c r="AI932" i="4"/>
  <c r="AJ932" i="4"/>
  <c r="AK932" i="4"/>
  <c r="AL932" i="4"/>
  <c r="AM932" i="4"/>
  <c r="AN932" i="4"/>
  <c r="AO932" i="4"/>
  <c r="AP932" i="4"/>
  <c r="AR932" i="4"/>
  <c r="C933" i="4"/>
  <c r="D933" i="4"/>
  <c r="E933" i="4"/>
  <c r="F933" i="4"/>
  <c r="G933" i="4"/>
  <c r="H933" i="4"/>
  <c r="I933" i="4"/>
  <c r="K933" i="4"/>
  <c r="L933" i="4"/>
  <c r="M933" i="4"/>
  <c r="N933" i="4"/>
  <c r="O933" i="4"/>
  <c r="AI933" i="4"/>
  <c r="AJ933" i="4"/>
  <c r="AK933" i="4"/>
  <c r="AL933" i="4"/>
  <c r="AM933" i="4"/>
  <c r="AN933" i="4"/>
  <c r="AO933" i="4"/>
  <c r="AP933" i="4"/>
  <c r="AR933" i="4"/>
  <c r="C934" i="4"/>
  <c r="D934" i="4"/>
  <c r="E934" i="4"/>
  <c r="F934" i="4"/>
  <c r="G934" i="4"/>
  <c r="H934" i="4"/>
  <c r="I934" i="4"/>
  <c r="K934" i="4"/>
  <c r="L934" i="4"/>
  <c r="M934" i="4"/>
  <c r="N934" i="4"/>
  <c r="O934" i="4"/>
  <c r="AI934" i="4"/>
  <c r="AJ934" i="4"/>
  <c r="AK934" i="4"/>
  <c r="AL934" i="4"/>
  <c r="AM934" i="4"/>
  <c r="AN934" i="4"/>
  <c r="AO934" i="4"/>
  <c r="AP934" i="4"/>
  <c r="AR934" i="4"/>
  <c r="C935" i="4"/>
  <c r="D935" i="4"/>
  <c r="E935" i="4"/>
  <c r="F935" i="4"/>
  <c r="G935" i="4"/>
  <c r="H935" i="4"/>
  <c r="I935" i="4"/>
  <c r="K935" i="4"/>
  <c r="L935" i="4"/>
  <c r="M935" i="4"/>
  <c r="N935" i="4"/>
  <c r="O935" i="4"/>
  <c r="AI935" i="4"/>
  <c r="AJ935" i="4"/>
  <c r="AK935" i="4"/>
  <c r="AL935" i="4"/>
  <c r="AM935" i="4"/>
  <c r="AN935" i="4"/>
  <c r="AO935" i="4"/>
  <c r="AP935" i="4"/>
  <c r="AR935" i="4"/>
  <c r="C936" i="4"/>
  <c r="D936" i="4"/>
  <c r="E936" i="4"/>
  <c r="F936" i="4"/>
  <c r="G936" i="4"/>
  <c r="H936" i="4"/>
  <c r="I936" i="4"/>
  <c r="K936" i="4"/>
  <c r="L936" i="4"/>
  <c r="M936" i="4"/>
  <c r="N936" i="4"/>
  <c r="O936" i="4"/>
  <c r="AI936" i="4"/>
  <c r="AJ936" i="4"/>
  <c r="AK936" i="4"/>
  <c r="AL936" i="4"/>
  <c r="AM936" i="4"/>
  <c r="AN936" i="4"/>
  <c r="AO936" i="4"/>
  <c r="AP936" i="4"/>
  <c r="AR936" i="4"/>
  <c r="C937" i="4"/>
  <c r="D937" i="4"/>
  <c r="E937" i="4"/>
  <c r="F937" i="4"/>
  <c r="G937" i="4"/>
  <c r="H937" i="4"/>
  <c r="I937" i="4"/>
  <c r="K937" i="4"/>
  <c r="L937" i="4"/>
  <c r="M937" i="4"/>
  <c r="N937" i="4"/>
  <c r="O937" i="4"/>
  <c r="AI937" i="4"/>
  <c r="AJ937" i="4"/>
  <c r="AK937" i="4"/>
  <c r="AL937" i="4"/>
  <c r="AM937" i="4"/>
  <c r="AN937" i="4"/>
  <c r="AO937" i="4"/>
  <c r="AP937" i="4"/>
  <c r="AR937" i="4"/>
  <c r="C938" i="4"/>
  <c r="D938" i="4"/>
  <c r="E938" i="4"/>
  <c r="F938" i="4"/>
  <c r="G938" i="4"/>
  <c r="H938" i="4"/>
  <c r="I938" i="4"/>
  <c r="K938" i="4"/>
  <c r="L938" i="4"/>
  <c r="M938" i="4"/>
  <c r="N938" i="4"/>
  <c r="O938" i="4"/>
  <c r="AI938" i="4"/>
  <c r="AJ938" i="4"/>
  <c r="AK938" i="4"/>
  <c r="AL938" i="4"/>
  <c r="AM938" i="4"/>
  <c r="AN938" i="4"/>
  <c r="AO938" i="4"/>
  <c r="AP938" i="4"/>
  <c r="AR938" i="4"/>
  <c r="C939" i="4"/>
  <c r="D939" i="4"/>
  <c r="E939" i="4"/>
  <c r="F939" i="4"/>
  <c r="G939" i="4"/>
  <c r="H939" i="4"/>
  <c r="I939" i="4"/>
  <c r="K939" i="4"/>
  <c r="L939" i="4"/>
  <c r="M939" i="4"/>
  <c r="N939" i="4"/>
  <c r="O939" i="4"/>
  <c r="AI939" i="4"/>
  <c r="AJ939" i="4"/>
  <c r="AK939" i="4"/>
  <c r="AL939" i="4"/>
  <c r="AM939" i="4"/>
  <c r="AN939" i="4"/>
  <c r="AO939" i="4"/>
  <c r="AP939" i="4"/>
  <c r="AR939" i="4"/>
  <c r="C940" i="4"/>
  <c r="D940" i="4"/>
  <c r="E940" i="4"/>
  <c r="F940" i="4"/>
  <c r="G940" i="4"/>
  <c r="H940" i="4"/>
  <c r="I940" i="4"/>
  <c r="K940" i="4"/>
  <c r="L940" i="4"/>
  <c r="M940" i="4"/>
  <c r="N940" i="4"/>
  <c r="O940" i="4"/>
  <c r="AI940" i="4"/>
  <c r="AJ940" i="4"/>
  <c r="AK940" i="4"/>
  <c r="AL940" i="4"/>
  <c r="AM940" i="4"/>
  <c r="AN940" i="4"/>
  <c r="AO940" i="4"/>
  <c r="AP940" i="4"/>
  <c r="AR940" i="4"/>
  <c r="C941" i="4"/>
  <c r="D941" i="4"/>
  <c r="E941" i="4"/>
  <c r="F941" i="4"/>
  <c r="G941" i="4"/>
  <c r="H941" i="4"/>
  <c r="I941" i="4"/>
  <c r="K941" i="4"/>
  <c r="L941" i="4"/>
  <c r="M941" i="4"/>
  <c r="N941" i="4"/>
  <c r="O941" i="4"/>
  <c r="AI941" i="4"/>
  <c r="AJ941" i="4"/>
  <c r="AK941" i="4"/>
  <c r="AL941" i="4"/>
  <c r="AM941" i="4"/>
  <c r="AN941" i="4"/>
  <c r="AO941" i="4"/>
  <c r="AP941" i="4"/>
  <c r="AR941" i="4"/>
  <c r="C942" i="4"/>
  <c r="D942" i="4"/>
  <c r="E942" i="4"/>
  <c r="F942" i="4"/>
  <c r="G942" i="4"/>
  <c r="H942" i="4"/>
  <c r="I942" i="4"/>
  <c r="K942" i="4"/>
  <c r="L942" i="4"/>
  <c r="M942" i="4"/>
  <c r="N942" i="4"/>
  <c r="O942" i="4"/>
  <c r="AI942" i="4"/>
  <c r="AJ942" i="4"/>
  <c r="AK942" i="4"/>
  <c r="AL942" i="4"/>
  <c r="AM942" i="4"/>
  <c r="AN942" i="4"/>
  <c r="AO942" i="4"/>
  <c r="AP942" i="4"/>
  <c r="AR942" i="4"/>
  <c r="C943" i="4"/>
  <c r="D943" i="4"/>
  <c r="E943" i="4"/>
  <c r="F943" i="4"/>
  <c r="G943" i="4"/>
  <c r="H943" i="4"/>
  <c r="I943" i="4"/>
  <c r="K943" i="4"/>
  <c r="L943" i="4"/>
  <c r="M943" i="4"/>
  <c r="N943" i="4"/>
  <c r="O943" i="4"/>
  <c r="AI943" i="4"/>
  <c r="AJ943" i="4"/>
  <c r="AK943" i="4"/>
  <c r="AL943" i="4"/>
  <c r="AM943" i="4"/>
  <c r="AN943" i="4"/>
  <c r="AO943" i="4"/>
  <c r="AP943" i="4"/>
  <c r="AR943" i="4"/>
  <c r="C944" i="4"/>
  <c r="D944" i="4"/>
  <c r="E944" i="4"/>
  <c r="F944" i="4"/>
  <c r="G944" i="4"/>
  <c r="H944" i="4"/>
  <c r="I944" i="4"/>
  <c r="K944" i="4"/>
  <c r="L944" i="4"/>
  <c r="M944" i="4"/>
  <c r="N944" i="4"/>
  <c r="O944" i="4"/>
  <c r="AI944" i="4"/>
  <c r="AJ944" i="4"/>
  <c r="AK944" i="4"/>
  <c r="AL944" i="4"/>
  <c r="AM944" i="4"/>
  <c r="AN944" i="4"/>
  <c r="AO944" i="4"/>
  <c r="AP944" i="4"/>
  <c r="AR944" i="4"/>
  <c r="C945" i="4"/>
  <c r="D945" i="4"/>
  <c r="E945" i="4"/>
  <c r="F945" i="4"/>
  <c r="G945" i="4"/>
  <c r="H945" i="4"/>
  <c r="I945" i="4"/>
  <c r="K945" i="4"/>
  <c r="L945" i="4"/>
  <c r="M945" i="4"/>
  <c r="N945" i="4"/>
  <c r="O945" i="4"/>
  <c r="AI945" i="4"/>
  <c r="AJ945" i="4"/>
  <c r="AK945" i="4"/>
  <c r="AL945" i="4"/>
  <c r="AM945" i="4"/>
  <c r="AN945" i="4"/>
  <c r="AO945" i="4"/>
  <c r="AP945" i="4"/>
  <c r="AR945" i="4"/>
  <c r="C946" i="4"/>
  <c r="D946" i="4"/>
  <c r="E946" i="4"/>
  <c r="F946" i="4"/>
  <c r="G946" i="4"/>
  <c r="H946" i="4"/>
  <c r="I946" i="4"/>
  <c r="K946" i="4"/>
  <c r="L946" i="4"/>
  <c r="M946" i="4"/>
  <c r="N946" i="4"/>
  <c r="O946" i="4"/>
  <c r="AI946" i="4"/>
  <c r="AJ946" i="4"/>
  <c r="AK946" i="4"/>
  <c r="AL946" i="4"/>
  <c r="AM946" i="4"/>
  <c r="AN946" i="4"/>
  <c r="AO946" i="4"/>
  <c r="AP946" i="4"/>
  <c r="AR946" i="4"/>
  <c r="C947" i="4"/>
  <c r="D947" i="4"/>
  <c r="E947" i="4"/>
  <c r="F947" i="4"/>
  <c r="G947" i="4"/>
  <c r="H947" i="4"/>
  <c r="I947" i="4"/>
  <c r="K947" i="4"/>
  <c r="L947" i="4"/>
  <c r="M947" i="4"/>
  <c r="N947" i="4"/>
  <c r="O947" i="4"/>
  <c r="AI947" i="4"/>
  <c r="AJ947" i="4"/>
  <c r="AK947" i="4"/>
  <c r="AL947" i="4"/>
  <c r="AM947" i="4"/>
  <c r="AN947" i="4"/>
  <c r="AO947" i="4"/>
  <c r="AP947" i="4"/>
  <c r="AR947" i="4"/>
  <c r="C948" i="4"/>
  <c r="D948" i="4"/>
  <c r="E948" i="4"/>
  <c r="F948" i="4"/>
  <c r="G948" i="4"/>
  <c r="H948" i="4"/>
  <c r="I948" i="4"/>
  <c r="K948" i="4"/>
  <c r="L948" i="4"/>
  <c r="M948" i="4"/>
  <c r="N948" i="4"/>
  <c r="O948" i="4"/>
  <c r="AI948" i="4"/>
  <c r="AJ948" i="4"/>
  <c r="AK948" i="4"/>
  <c r="AL948" i="4"/>
  <c r="AM948" i="4"/>
  <c r="AN948" i="4"/>
  <c r="AO948" i="4"/>
  <c r="AP948" i="4"/>
  <c r="AR948" i="4"/>
  <c r="C949" i="4"/>
  <c r="D949" i="4"/>
  <c r="E949" i="4"/>
  <c r="F949" i="4"/>
  <c r="G949" i="4"/>
  <c r="H949" i="4"/>
  <c r="I949" i="4"/>
  <c r="K949" i="4"/>
  <c r="L949" i="4"/>
  <c r="M949" i="4"/>
  <c r="N949" i="4"/>
  <c r="O949" i="4"/>
  <c r="AI949" i="4"/>
  <c r="AJ949" i="4"/>
  <c r="AK949" i="4"/>
  <c r="AL949" i="4"/>
  <c r="AM949" i="4"/>
  <c r="AN949" i="4"/>
  <c r="AO949" i="4"/>
  <c r="AP949" i="4"/>
  <c r="AR949" i="4"/>
  <c r="C950" i="4"/>
  <c r="D950" i="4"/>
  <c r="E950" i="4"/>
  <c r="F950" i="4"/>
  <c r="G950" i="4"/>
  <c r="H950" i="4"/>
  <c r="I950" i="4"/>
  <c r="K950" i="4"/>
  <c r="L950" i="4"/>
  <c r="M950" i="4"/>
  <c r="N950" i="4"/>
  <c r="O950" i="4"/>
  <c r="AI950" i="4"/>
  <c r="AJ950" i="4"/>
  <c r="AK950" i="4"/>
  <c r="AL950" i="4"/>
  <c r="AM950" i="4"/>
  <c r="AN950" i="4"/>
  <c r="AO950" i="4"/>
  <c r="AP950" i="4"/>
  <c r="AR950" i="4"/>
  <c r="C951" i="4"/>
  <c r="D951" i="4"/>
  <c r="E951" i="4"/>
  <c r="F951" i="4"/>
  <c r="G951" i="4"/>
  <c r="H951" i="4"/>
  <c r="I951" i="4"/>
  <c r="K951" i="4"/>
  <c r="L951" i="4"/>
  <c r="M951" i="4"/>
  <c r="N951" i="4"/>
  <c r="O951" i="4"/>
  <c r="AI951" i="4"/>
  <c r="AJ951" i="4"/>
  <c r="AK951" i="4"/>
  <c r="AL951" i="4"/>
  <c r="AM951" i="4"/>
  <c r="AN951" i="4"/>
  <c r="AO951" i="4"/>
  <c r="AP951" i="4"/>
  <c r="AR951" i="4"/>
  <c r="C952" i="4"/>
  <c r="D952" i="4"/>
  <c r="E952" i="4"/>
  <c r="F952" i="4"/>
  <c r="G952" i="4"/>
  <c r="H952" i="4"/>
  <c r="I952" i="4"/>
  <c r="K952" i="4"/>
  <c r="L952" i="4"/>
  <c r="M952" i="4"/>
  <c r="N952" i="4"/>
  <c r="O952" i="4"/>
  <c r="AI952" i="4"/>
  <c r="AJ952" i="4"/>
  <c r="AK952" i="4"/>
  <c r="AL952" i="4"/>
  <c r="AM952" i="4"/>
  <c r="AN952" i="4"/>
  <c r="AO952" i="4"/>
  <c r="AP952" i="4"/>
  <c r="AR952" i="4"/>
  <c r="C953" i="4"/>
  <c r="D953" i="4"/>
  <c r="E953" i="4"/>
  <c r="F953" i="4"/>
  <c r="G953" i="4"/>
  <c r="H953" i="4"/>
  <c r="I953" i="4"/>
  <c r="K953" i="4"/>
  <c r="L953" i="4"/>
  <c r="M953" i="4"/>
  <c r="N953" i="4"/>
  <c r="O953" i="4"/>
  <c r="AI953" i="4"/>
  <c r="AJ953" i="4"/>
  <c r="AK953" i="4"/>
  <c r="AL953" i="4"/>
  <c r="AM953" i="4"/>
  <c r="AN953" i="4"/>
  <c r="AO953" i="4"/>
  <c r="AP953" i="4"/>
  <c r="AR953" i="4"/>
  <c r="C954" i="4"/>
  <c r="D954" i="4"/>
  <c r="E954" i="4"/>
  <c r="F954" i="4"/>
  <c r="G954" i="4"/>
  <c r="H954" i="4"/>
  <c r="I954" i="4"/>
  <c r="K954" i="4"/>
  <c r="L954" i="4"/>
  <c r="M954" i="4"/>
  <c r="N954" i="4"/>
  <c r="O954" i="4"/>
  <c r="AI954" i="4"/>
  <c r="AJ954" i="4"/>
  <c r="AK954" i="4"/>
  <c r="AL954" i="4"/>
  <c r="AM954" i="4"/>
  <c r="AN954" i="4"/>
  <c r="AO954" i="4"/>
  <c r="AP954" i="4"/>
  <c r="AR954" i="4"/>
  <c r="C955" i="4"/>
  <c r="D955" i="4"/>
  <c r="E955" i="4"/>
  <c r="F955" i="4"/>
  <c r="G955" i="4"/>
  <c r="H955" i="4"/>
  <c r="I955" i="4"/>
  <c r="K955" i="4"/>
  <c r="L955" i="4"/>
  <c r="M955" i="4"/>
  <c r="N955" i="4"/>
  <c r="O955" i="4"/>
  <c r="AI955" i="4"/>
  <c r="AJ955" i="4"/>
  <c r="AK955" i="4"/>
  <c r="AL955" i="4"/>
  <c r="AM955" i="4"/>
  <c r="AN955" i="4"/>
  <c r="AO955" i="4"/>
  <c r="AP955" i="4"/>
  <c r="AR955" i="4"/>
  <c r="C956" i="4"/>
  <c r="D956" i="4"/>
  <c r="E956" i="4"/>
  <c r="F956" i="4"/>
  <c r="G956" i="4"/>
  <c r="H956" i="4"/>
  <c r="I956" i="4"/>
  <c r="K956" i="4"/>
  <c r="L956" i="4"/>
  <c r="M956" i="4"/>
  <c r="N956" i="4"/>
  <c r="O956" i="4"/>
  <c r="AI956" i="4"/>
  <c r="AJ956" i="4"/>
  <c r="AK956" i="4"/>
  <c r="AL956" i="4"/>
  <c r="AM956" i="4"/>
  <c r="AN956" i="4"/>
  <c r="AO956" i="4"/>
  <c r="AP956" i="4"/>
  <c r="AR956" i="4"/>
  <c r="C957" i="4"/>
  <c r="D957" i="4"/>
  <c r="E957" i="4"/>
  <c r="F957" i="4"/>
  <c r="G957" i="4"/>
  <c r="H957" i="4"/>
  <c r="I957" i="4"/>
  <c r="K957" i="4"/>
  <c r="L957" i="4"/>
  <c r="M957" i="4"/>
  <c r="N957" i="4"/>
  <c r="O957" i="4"/>
  <c r="AI957" i="4"/>
  <c r="AJ957" i="4"/>
  <c r="AK957" i="4"/>
  <c r="AL957" i="4"/>
  <c r="AM957" i="4"/>
  <c r="AN957" i="4"/>
  <c r="AO957" i="4"/>
  <c r="AP957" i="4"/>
  <c r="AR957" i="4"/>
  <c r="C958" i="4"/>
  <c r="D958" i="4"/>
  <c r="E958" i="4"/>
  <c r="F958" i="4"/>
  <c r="G958" i="4"/>
  <c r="H958" i="4"/>
  <c r="I958" i="4"/>
  <c r="K958" i="4"/>
  <c r="L958" i="4"/>
  <c r="M958" i="4"/>
  <c r="N958" i="4"/>
  <c r="O958" i="4"/>
  <c r="AI958" i="4"/>
  <c r="AJ958" i="4"/>
  <c r="AK958" i="4"/>
  <c r="AL958" i="4"/>
  <c r="AM958" i="4"/>
  <c r="AN958" i="4"/>
  <c r="AO958" i="4"/>
  <c r="AP958" i="4"/>
  <c r="AR958" i="4"/>
  <c r="C959" i="4"/>
  <c r="D959" i="4"/>
  <c r="E959" i="4"/>
  <c r="F959" i="4"/>
  <c r="G959" i="4"/>
  <c r="H959" i="4"/>
  <c r="I959" i="4"/>
  <c r="K959" i="4"/>
  <c r="L959" i="4"/>
  <c r="M959" i="4"/>
  <c r="N959" i="4"/>
  <c r="O959" i="4"/>
  <c r="AI959" i="4"/>
  <c r="AJ959" i="4"/>
  <c r="AK959" i="4"/>
  <c r="AL959" i="4"/>
  <c r="AM959" i="4"/>
  <c r="AN959" i="4"/>
  <c r="AO959" i="4"/>
  <c r="AP959" i="4"/>
  <c r="AR959" i="4"/>
  <c r="C960" i="4"/>
  <c r="D960" i="4"/>
  <c r="E960" i="4"/>
  <c r="F960" i="4"/>
  <c r="G960" i="4"/>
  <c r="H960" i="4"/>
  <c r="I960" i="4"/>
  <c r="K960" i="4"/>
  <c r="L960" i="4"/>
  <c r="M960" i="4"/>
  <c r="N960" i="4"/>
  <c r="O960" i="4"/>
  <c r="AI960" i="4"/>
  <c r="AJ960" i="4"/>
  <c r="AK960" i="4"/>
  <c r="AL960" i="4"/>
  <c r="AM960" i="4"/>
  <c r="AN960" i="4"/>
  <c r="AO960" i="4"/>
  <c r="AP960" i="4"/>
  <c r="AR960" i="4"/>
  <c r="C961" i="4"/>
  <c r="D961" i="4"/>
  <c r="E961" i="4"/>
  <c r="F961" i="4"/>
  <c r="G961" i="4"/>
  <c r="H961" i="4"/>
  <c r="I961" i="4"/>
  <c r="K961" i="4"/>
  <c r="L961" i="4"/>
  <c r="M961" i="4"/>
  <c r="N961" i="4"/>
  <c r="O961" i="4"/>
  <c r="AI961" i="4"/>
  <c r="AJ961" i="4"/>
  <c r="AK961" i="4"/>
  <c r="AL961" i="4"/>
  <c r="AM961" i="4"/>
  <c r="AN961" i="4"/>
  <c r="AO961" i="4"/>
  <c r="AP961" i="4"/>
  <c r="AR961" i="4"/>
  <c r="C962" i="4"/>
  <c r="D962" i="4"/>
  <c r="E962" i="4"/>
  <c r="F962" i="4"/>
  <c r="G962" i="4"/>
  <c r="H962" i="4"/>
  <c r="I962" i="4"/>
  <c r="K962" i="4"/>
  <c r="L962" i="4"/>
  <c r="M962" i="4"/>
  <c r="N962" i="4"/>
  <c r="O962" i="4"/>
  <c r="AI962" i="4"/>
  <c r="AJ962" i="4"/>
  <c r="AK962" i="4"/>
  <c r="AL962" i="4"/>
  <c r="AM962" i="4"/>
  <c r="AN962" i="4"/>
  <c r="AO962" i="4"/>
  <c r="AP962" i="4"/>
  <c r="AR962" i="4"/>
  <c r="C963" i="4"/>
  <c r="D963" i="4"/>
  <c r="E963" i="4"/>
  <c r="F963" i="4"/>
  <c r="G963" i="4"/>
  <c r="H963" i="4"/>
  <c r="I963" i="4"/>
  <c r="K963" i="4"/>
  <c r="L963" i="4"/>
  <c r="M963" i="4"/>
  <c r="N963" i="4"/>
  <c r="O963" i="4"/>
  <c r="AI963" i="4"/>
  <c r="AJ963" i="4"/>
  <c r="AK963" i="4"/>
  <c r="AL963" i="4"/>
  <c r="AM963" i="4"/>
  <c r="AN963" i="4"/>
  <c r="AO963" i="4"/>
  <c r="AP963" i="4"/>
  <c r="AR963" i="4"/>
  <c r="C964" i="4"/>
  <c r="D964" i="4"/>
  <c r="E964" i="4"/>
  <c r="F964" i="4"/>
  <c r="G964" i="4"/>
  <c r="H964" i="4"/>
  <c r="I964" i="4"/>
  <c r="K964" i="4"/>
  <c r="L964" i="4"/>
  <c r="M964" i="4"/>
  <c r="N964" i="4"/>
  <c r="O964" i="4"/>
  <c r="AI964" i="4"/>
  <c r="AJ964" i="4"/>
  <c r="AK964" i="4"/>
  <c r="AL964" i="4"/>
  <c r="AM964" i="4"/>
  <c r="AN964" i="4"/>
  <c r="AO964" i="4"/>
  <c r="AP964" i="4"/>
  <c r="AR964" i="4"/>
  <c r="C965" i="4"/>
  <c r="D965" i="4"/>
  <c r="E965" i="4"/>
  <c r="F965" i="4"/>
  <c r="G965" i="4"/>
  <c r="H965" i="4"/>
  <c r="I965" i="4"/>
  <c r="K965" i="4"/>
  <c r="L965" i="4"/>
  <c r="M965" i="4"/>
  <c r="N965" i="4"/>
  <c r="O965" i="4"/>
  <c r="AI965" i="4"/>
  <c r="AJ965" i="4"/>
  <c r="AK965" i="4"/>
  <c r="AL965" i="4"/>
  <c r="AM965" i="4"/>
  <c r="AN965" i="4"/>
  <c r="AO965" i="4"/>
  <c r="AP965" i="4"/>
  <c r="AR965" i="4"/>
  <c r="C966" i="4"/>
  <c r="D966" i="4"/>
  <c r="E966" i="4"/>
  <c r="F966" i="4"/>
  <c r="G966" i="4"/>
  <c r="H966" i="4"/>
  <c r="I966" i="4"/>
  <c r="K966" i="4"/>
  <c r="L966" i="4"/>
  <c r="M966" i="4"/>
  <c r="N966" i="4"/>
  <c r="O966" i="4"/>
  <c r="AI966" i="4"/>
  <c r="AJ966" i="4"/>
  <c r="AK966" i="4"/>
  <c r="AL966" i="4"/>
  <c r="AM966" i="4"/>
  <c r="AN966" i="4"/>
  <c r="AO966" i="4"/>
  <c r="AP966" i="4"/>
  <c r="AR966" i="4"/>
  <c r="C967" i="4"/>
  <c r="D967" i="4"/>
  <c r="E967" i="4"/>
  <c r="F967" i="4"/>
  <c r="G967" i="4"/>
  <c r="H967" i="4"/>
  <c r="I967" i="4"/>
  <c r="K967" i="4"/>
  <c r="L967" i="4"/>
  <c r="M967" i="4"/>
  <c r="N967" i="4"/>
  <c r="O967" i="4"/>
  <c r="AI967" i="4"/>
  <c r="AJ967" i="4"/>
  <c r="AK967" i="4"/>
  <c r="AL967" i="4"/>
  <c r="AM967" i="4"/>
  <c r="AN967" i="4"/>
  <c r="AO967" i="4"/>
  <c r="AP967" i="4"/>
  <c r="AR967" i="4"/>
  <c r="C968" i="4"/>
  <c r="D968" i="4"/>
  <c r="E968" i="4"/>
  <c r="F968" i="4"/>
  <c r="G968" i="4"/>
  <c r="H968" i="4"/>
  <c r="I968" i="4"/>
  <c r="K968" i="4"/>
  <c r="L968" i="4"/>
  <c r="M968" i="4"/>
  <c r="N968" i="4"/>
  <c r="O968" i="4"/>
  <c r="AI968" i="4"/>
  <c r="AJ968" i="4"/>
  <c r="AK968" i="4"/>
  <c r="AL968" i="4"/>
  <c r="AM968" i="4"/>
  <c r="AN968" i="4"/>
  <c r="AO968" i="4"/>
  <c r="AP968" i="4"/>
  <c r="AR968" i="4"/>
  <c r="C969" i="4"/>
  <c r="D969" i="4"/>
  <c r="E969" i="4"/>
  <c r="F969" i="4"/>
  <c r="G969" i="4"/>
  <c r="H969" i="4"/>
  <c r="I969" i="4"/>
  <c r="K969" i="4"/>
  <c r="L969" i="4"/>
  <c r="M969" i="4"/>
  <c r="N969" i="4"/>
  <c r="O969" i="4"/>
  <c r="AI969" i="4"/>
  <c r="AJ969" i="4"/>
  <c r="AK969" i="4"/>
  <c r="AL969" i="4"/>
  <c r="AM969" i="4"/>
  <c r="AN969" i="4"/>
  <c r="AO969" i="4"/>
  <c r="AP969" i="4"/>
  <c r="AR969" i="4"/>
  <c r="C970" i="4"/>
  <c r="D970" i="4"/>
  <c r="E970" i="4"/>
  <c r="F970" i="4"/>
  <c r="G970" i="4"/>
  <c r="H970" i="4"/>
  <c r="I970" i="4"/>
  <c r="K970" i="4"/>
  <c r="L970" i="4"/>
  <c r="M970" i="4"/>
  <c r="N970" i="4"/>
  <c r="O970" i="4"/>
  <c r="AI970" i="4"/>
  <c r="AJ970" i="4"/>
  <c r="AK970" i="4"/>
  <c r="AL970" i="4"/>
  <c r="AM970" i="4"/>
  <c r="AN970" i="4"/>
  <c r="AO970" i="4"/>
  <c r="AP970" i="4"/>
  <c r="AR970" i="4"/>
  <c r="C971" i="4"/>
  <c r="D971" i="4"/>
  <c r="E971" i="4"/>
  <c r="F971" i="4"/>
  <c r="G971" i="4"/>
  <c r="H971" i="4"/>
  <c r="I971" i="4"/>
  <c r="K971" i="4"/>
  <c r="L971" i="4"/>
  <c r="M971" i="4"/>
  <c r="N971" i="4"/>
  <c r="O971" i="4"/>
  <c r="AI971" i="4"/>
  <c r="AJ971" i="4"/>
  <c r="AK971" i="4"/>
  <c r="AL971" i="4"/>
  <c r="AM971" i="4"/>
  <c r="AN971" i="4"/>
  <c r="AO971" i="4"/>
  <c r="AP971" i="4"/>
  <c r="AR971" i="4"/>
  <c r="C972" i="4"/>
  <c r="D972" i="4"/>
  <c r="E972" i="4"/>
  <c r="F972" i="4"/>
  <c r="G972" i="4"/>
  <c r="H972" i="4"/>
  <c r="I972" i="4"/>
  <c r="K972" i="4"/>
  <c r="L972" i="4"/>
  <c r="M972" i="4"/>
  <c r="N972" i="4"/>
  <c r="O972" i="4"/>
  <c r="AI972" i="4"/>
  <c r="AJ972" i="4"/>
  <c r="AK972" i="4"/>
  <c r="AL972" i="4"/>
  <c r="AM972" i="4"/>
  <c r="AN972" i="4"/>
  <c r="AO972" i="4"/>
  <c r="AP972" i="4"/>
  <c r="AR972" i="4"/>
  <c r="C973" i="4"/>
  <c r="D973" i="4"/>
  <c r="E973" i="4"/>
  <c r="F973" i="4"/>
  <c r="G973" i="4"/>
  <c r="H973" i="4"/>
  <c r="I973" i="4"/>
  <c r="K973" i="4"/>
  <c r="L973" i="4"/>
  <c r="M973" i="4"/>
  <c r="N973" i="4"/>
  <c r="O973" i="4"/>
  <c r="AI973" i="4"/>
  <c r="AJ973" i="4"/>
  <c r="AK973" i="4"/>
  <c r="AL973" i="4"/>
  <c r="AM973" i="4"/>
  <c r="AN973" i="4"/>
  <c r="AO973" i="4"/>
  <c r="AP973" i="4"/>
  <c r="AR973" i="4"/>
  <c r="C974" i="4"/>
  <c r="D974" i="4"/>
  <c r="E974" i="4"/>
  <c r="F974" i="4"/>
  <c r="G974" i="4"/>
  <c r="H974" i="4"/>
  <c r="I974" i="4"/>
  <c r="K974" i="4"/>
  <c r="L974" i="4"/>
  <c r="M974" i="4"/>
  <c r="N974" i="4"/>
  <c r="O974" i="4"/>
  <c r="AI974" i="4"/>
  <c r="AJ974" i="4"/>
  <c r="AK974" i="4"/>
  <c r="AL974" i="4"/>
  <c r="AM974" i="4"/>
  <c r="AN974" i="4"/>
  <c r="AO974" i="4"/>
  <c r="AP974" i="4"/>
  <c r="AR974" i="4"/>
  <c r="C975" i="4"/>
  <c r="D975" i="4"/>
  <c r="E975" i="4"/>
  <c r="F975" i="4"/>
  <c r="G975" i="4"/>
  <c r="H975" i="4"/>
  <c r="I975" i="4"/>
  <c r="K975" i="4"/>
  <c r="L975" i="4"/>
  <c r="M975" i="4"/>
  <c r="N975" i="4"/>
  <c r="O975" i="4"/>
  <c r="AI975" i="4"/>
  <c r="AJ975" i="4"/>
  <c r="AK975" i="4"/>
  <c r="AL975" i="4"/>
  <c r="AM975" i="4"/>
  <c r="AN975" i="4"/>
  <c r="AO975" i="4"/>
  <c r="AP975" i="4"/>
  <c r="AR975" i="4"/>
  <c r="C976" i="4"/>
  <c r="D976" i="4"/>
  <c r="E976" i="4"/>
  <c r="F976" i="4"/>
  <c r="G976" i="4"/>
  <c r="H976" i="4"/>
  <c r="I976" i="4"/>
  <c r="K976" i="4"/>
  <c r="L976" i="4"/>
  <c r="M976" i="4"/>
  <c r="N976" i="4"/>
  <c r="O976" i="4"/>
  <c r="AI976" i="4"/>
  <c r="AJ976" i="4"/>
  <c r="AK976" i="4"/>
  <c r="AL976" i="4"/>
  <c r="AM976" i="4"/>
  <c r="AN976" i="4"/>
  <c r="AO976" i="4"/>
  <c r="AP976" i="4"/>
  <c r="AR976" i="4"/>
  <c r="C977" i="4"/>
  <c r="D977" i="4"/>
  <c r="E977" i="4"/>
  <c r="F977" i="4"/>
  <c r="G977" i="4"/>
  <c r="H977" i="4"/>
  <c r="I977" i="4"/>
  <c r="K977" i="4"/>
  <c r="L977" i="4"/>
  <c r="M977" i="4"/>
  <c r="N977" i="4"/>
  <c r="O977" i="4"/>
  <c r="AI977" i="4"/>
  <c r="AJ977" i="4"/>
  <c r="AK977" i="4"/>
  <c r="AL977" i="4"/>
  <c r="AM977" i="4"/>
  <c r="AN977" i="4"/>
  <c r="AO977" i="4"/>
  <c r="AP977" i="4"/>
  <c r="AR977" i="4"/>
  <c r="C978" i="4"/>
  <c r="D978" i="4"/>
  <c r="E978" i="4"/>
  <c r="F978" i="4"/>
  <c r="G978" i="4"/>
  <c r="H978" i="4"/>
  <c r="I978" i="4"/>
  <c r="K978" i="4"/>
  <c r="L978" i="4"/>
  <c r="M978" i="4"/>
  <c r="N978" i="4"/>
  <c r="O978" i="4"/>
  <c r="AI978" i="4"/>
  <c r="AJ978" i="4"/>
  <c r="AK978" i="4"/>
  <c r="AL978" i="4"/>
  <c r="AM978" i="4"/>
  <c r="AN978" i="4"/>
  <c r="AO978" i="4"/>
  <c r="AP978" i="4"/>
  <c r="AR978" i="4"/>
  <c r="C979" i="4"/>
  <c r="D979" i="4"/>
  <c r="E979" i="4"/>
  <c r="F979" i="4"/>
  <c r="G979" i="4"/>
  <c r="H979" i="4"/>
  <c r="I979" i="4"/>
  <c r="K979" i="4"/>
  <c r="L979" i="4"/>
  <c r="M979" i="4"/>
  <c r="N979" i="4"/>
  <c r="O979" i="4"/>
  <c r="AI979" i="4"/>
  <c r="AJ979" i="4"/>
  <c r="AK979" i="4"/>
  <c r="AL979" i="4"/>
  <c r="AM979" i="4"/>
  <c r="AN979" i="4"/>
  <c r="AO979" i="4"/>
  <c r="AP979" i="4"/>
  <c r="AR979" i="4"/>
  <c r="C980" i="4"/>
  <c r="D980" i="4"/>
  <c r="E980" i="4"/>
  <c r="F980" i="4"/>
  <c r="G980" i="4"/>
  <c r="H980" i="4"/>
  <c r="I980" i="4"/>
  <c r="K980" i="4"/>
  <c r="L980" i="4"/>
  <c r="M980" i="4"/>
  <c r="N980" i="4"/>
  <c r="O980" i="4"/>
  <c r="AI980" i="4"/>
  <c r="AJ980" i="4"/>
  <c r="AK980" i="4"/>
  <c r="AL980" i="4"/>
  <c r="AM980" i="4"/>
  <c r="AN980" i="4"/>
  <c r="AO980" i="4"/>
  <c r="AP980" i="4"/>
  <c r="AR980" i="4"/>
  <c r="C981" i="4"/>
  <c r="D981" i="4"/>
  <c r="E981" i="4"/>
  <c r="F981" i="4"/>
  <c r="G981" i="4"/>
  <c r="H981" i="4"/>
  <c r="I981" i="4"/>
  <c r="K981" i="4"/>
  <c r="L981" i="4"/>
  <c r="M981" i="4"/>
  <c r="N981" i="4"/>
  <c r="O981" i="4"/>
  <c r="AI981" i="4"/>
  <c r="AJ981" i="4"/>
  <c r="AK981" i="4"/>
  <c r="AL981" i="4"/>
  <c r="AM981" i="4"/>
  <c r="AN981" i="4"/>
  <c r="AO981" i="4"/>
  <c r="AP981" i="4"/>
  <c r="AR981" i="4"/>
  <c r="C982" i="4"/>
  <c r="D982" i="4"/>
  <c r="E982" i="4"/>
  <c r="F982" i="4"/>
  <c r="G982" i="4"/>
  <c r="H982" i="4"/>
  <c r="I982" i="4"/>
  <c r="K982" i="4"/>
  <c r="L982" i="4"/>
  <c r="M982" i="4"/>
  <c r="N982" i="4"/>
  <c r="O982" i="4"/>
  <c r="AI982" i="4"/>
  <c r="AJ982" i="4"/>
  <c r="AK982" i="4"/>
  <c r="AL982" i="4"/>
  <c r="AM982" i="4"/>
  <c r="AN982" i="4"/>
  <c r="AO982" i="4"/>
  <c r="AP982" i="4"/>
  <c r="AR982" i="4"/>
  <c r="C983" i="4"/>
  <c r="D983" i="4"/>
  <c r="E983" i="4"/>
  <c r="F983" i="4"/>
  <c r="G983" i="4"/>
  <c r="H983" i="4"/>
  <c r="I983" i="4"/>
  <c r="K983" i="4"/>
  <c r="L983" i="4"/>
  <c r="M983" i="4"/>
  <c r="N983" i="4"/>
  <c r="O983" i="4"/>
  <c r="AI983" i="4"/>
  <c r="AJ983" i="4"/>
  <c r="AK983" i="4"/>
  <c r="AL983" i="4"/>
  <c r="AM983" i="4"/>
  <c r="AN983" i="4"/>
  <c r="AO983" i="4"/>
  <c r="AP983" i="4"/>
  <c r="AR983" i="4"/>
  <c r="C984" i="4"/>
  <c r="D984" i="4"/>
  <c r="E984" i="4"/>
  <c r="F984" i="4"/>
  <c r="G984" i="4"/>
  <c r="H984" i="4"/>
  <c r="I984" i="4"/>
  <c r="K984" i="4"/>
  <c r="L984" i="4"/>
  <c r="M984" i="4"/>
  <c r="N984" i="4"/>
  <c r="O984" i="4"/>
  <c r="AI984" i="4"/>
  <c r="AJ984" i="4"/>
  <c r="AK984" i="4"/>
  <c r="AL984" i="4"/>
  <c r="AM984" i="4"/>
  <c r="AN984" i="4"/>
  <c r="AO984" i="4"/>
  <c r="AP984" i="4"/>
  <c r="AR984" i="4"/>
  <c r="C986" i="4"/>
  <c r="D986" i="4"/>
  <c r="E986" i="4"/>
  <c r="F986" i="4"/>
  <c r="G986" i="4"/>
  <c r="H986" i="4"/>
  <c r="I986" i="4"/>
  <c r="K986" i="4"/>
  <c r="L986" i="4"/>
  <c r="M986" i="4"/>
  <c r="N986" i="4"/>
  <c r="O986" i="4"/>
  <c r="AI986" i="4"/>
  <c r="AJ986" i="4"/>
  <c r="AK986" i="4"/>
  <c r="AL986" i="4"/>
  <c r="AM986" i="4"/>
  <c r="AN986" i="4"/>
  <c r="AO986" i="4"/>
  <c r="AP986" i="4"/>
  <c r="AR986" i="4"/>
  <c r="C987" i="4"/>
  <c r="D987" i="4"/>
  <c r="E987" i="4"/>
  <c r="F987" i="4"/>
  <c r="G987" i="4"/>
  <c r="H987" i="4"/>
  <c r="I987" i="4"/>
  <c r="K987" i="4"/>
  <c r="L987" i="4"/>
  <c r="M987" i="4"/>
  <c r="N987" i="4"/>
  <c r="O987" i="4"/>
  <c r="AI987" i="4"/>
  <c r="AJ987" i="4"/>
  <c r="AK987" i="4"/>
  <c r="AL987" i="4"/>
  <c r="AM987" i="4"/>
  <c r="AN987" i="4"/>
  <c r="AO987" i="4"/>
  <c r="AP987" i="4"/>
  <c r="AR987" i="4"/>
  <c r="C988" i="4"/>
  <c r="D988" i="4"/>
  <c r="E988" i="4"/>
  <c r="F988" i="4"/>
  <c r="G988" i="4"/>
  <c r="H988" i="4"/>
  <c r="I988" i="4"/>
  <c r="K988" i="4"/>
  <c r="L988" i="4"/>
  <c r="M988" i="4"/>
  <c r="N988" i="4"/>
  <c r="O988" i="4"/>
  <c r="AI988" i="4"/>
  <c r="AJ988" i="4"/>
  <c r="AK988" i="4"/>
  <c r="AL988" i="4"/>
  <c r="AM988" i="4"/>
  <c r="AN988" i="4"/>
  <c r="AO988" i="4"/>
  <c r="AP988" i="4"/>
  <c r="AR988" i="4"/>
  <c r="C989" i="4"/>
  <c r="D989" i="4"/>
  <c r="E989" i="4"/>
  <c r="F989" i="4"/>
  <c r="G989" i="4"/>
  <c r="H989" i="4"/>
  <c r="I989" i="4"/>
  <c r="K989" i="4"/>
  <c r="L989" i="4"/>
  <c r="M989" i="4"/>
  <c r="N989" i="4"/>
  <c r="O989" i="4"/>
  <c r="AI989" i="4"/>
  <c r="AJ989" i="4"/>
  <c r="AK989" i="4"/>
  <c r="AL989" i="4"/>
  <c r="AM989" i="4"/>
  <c r="AN989" i="4"/>
  <c r="AO989" i="4"/>
  <c r="AP989" i="4"/>
  <c r="AR989" i="4"/>
  <c r="C990" i="4"/>
  <c r="D990" i="4"/>
  <c r="E990" i="4"/>
  <c r="F990" i="4"/>
  <c r="G990" i="4"/>
  <c r="H990" i="4"/>
  <c r="I990" i="4"/>
  <c r="K990" i="4"/>
  <c r="L990" i="4"/>
  <c r="M990" i="4"/>
  <c r="N990" i="4"/>
  <c r="O990" i="4"/>
  <c r="AI990" i="4"/>
  <c r="AJ990" i="4"/>
  <c r="AK990" i="4"/>
  <c r="AL990" i="4"/>
  <c r="AM990" i="4"/>
  <c r="AN990" i="4"/>
  <c r="AO990" i="4"/>
  <c r="AP990" i="4"/>
  <c r="AR990" i="4"/>
  <c r="C991" i="4"/>
  <c r="D991" i="4"/>
  <c r="E991" i="4"/>
  <c r="F991" i="4"/>
  <c r="G991" i="4"/>
  <c r="H991" i="4"/>
  <c r="I991" i="4"/>
  <c r="K991" i="4"/>
  <c r="L991" i="4"/>
  <c r="M991" i="4"/>
  <c r="N991" i="4"/>
  <c r="O991" i="4"/>
  <c r="AI991" i="4"/>
  <c r="AJ991" i="4"/>
  <c r="AK991" i="4"/>
  <c r="AL991" i="4"/>
  <c r="AM991" i="4"/>
  <c r="AN991" i="4"/>
  <c r="AO991" i="4"/>
  <c r="AP991" i="4"/>
  <c r="AR991" i="4"/>
  <c r="C992" i="4"/>
  <c r="D992" i="4"/>
  <c r="E992" i="4"/>
  <c r="F992" i="4"/>
  <c r="G992" i="4"/>
  <c r="H992" i="4"/>
  <c r="I992" i="4"/>
  <c r="K992" i="4"/>
  <c r="L992" i="4"/>
  <c r="M992" i="4"/>
  <c r="N992" i="4"/>
  <c r="O992" i="4"/>
  <c r="AI992" i="4"/>
  <c r="AJ992" i="4"/>
  <c r="AK992" i="4"/>
  <c r="AL992" i="4"/>
  <c r="AM992" i="4"/>
  <c r="AN992" i="4"/>
  <c r="AO992" i="4"/>
  <c r="AP992" i="4"/>
  <c r="AR992" i="4"/>
  <c r="C993" i="4"/>
  <c r="D993" i="4"/>
  <c r="E993" i="4"/>
  <c r="F993" i="4"/>
  <c r="G993" i="4"/>
  <c r="H993" i="4"/>
  <c r="I993" i="4"/>
  <c r="K993" i="4"/>
  <c r="L993" i="4"/>
  <c r="M993" i="4"/>
  <c r="N993" i="4"/>
  <c r="O993" i="4"/>
  <c r="AI993" i="4"/>
  <c r="AJ993" i="4"/>
  <c r="AK993" i="4"/>
  <c r="AL993" i="4"/>
  <c r="AM993" i="4"/>
  <c r="AN993" i="4"/>
  <c r="AO993" i="4"/>
  <c r="AP993" i="4"/>
  <c r="AR993" i="4"/>
  <c r="C994" i="4"/>
  <c r="D994" i="4"/>
  <c r="E994" i="4"/>
  <c r="F994" i="4"/>
  <c r="G994" i="4"/>
  <c r="H994" i="4"/>
  <c r="I994" i="4"/>
  <c r="K994" i="4"/>
  <c r="L994" i="4"/>
  <c r="M994" i="4"/>
  <c r="N994" i="4"/>
  <c r="O994" i="4"/>
  <c r="AI994" i="4"/>
  <c r="AJ994" i="4"/>
  <c r="AK994" i="4"/>
  <c r="AL994" i="4"/>
  <c r="AM994" i="4"/>
  <c r="AN994" i="4"/>
  <c r="AO994" i="4"/>
  <c r="AP994" i="4"/>
  <c r="AR994" i="4"/>
  <c r="C995" i="4"/>
  <c r="D995" i="4"/>
  <c r="E995" i="4"/>
  <c r="F995" i="4"/>
  <c r="G995" i="4"/>
  <c r="H995" i="4"/>
  <c r="I995" i="4"/>
  <c r="K995" i="4"/>
  <c r="L995" i="4"/>
  <c r="M995" i="4"/>
  <c r="N995" i="4"/>
  <c r="O995" i="4"/>
  <c r="AI995" i="4"/>
  <c r="AJ995" i="4"/>
  <c r="AK995" i="4"/>
  <c r="AL995" i="4"/>
  <c r="AM995" i="4"/>
  <c r="AN995" i="4"/>
  <c r="AO995" i="4"/>
  <c r="AP995" i="4"/>
  <c r="AR995" i="4"/>
  <c r="C996" i="4"/>
  <c r="D996" i="4"/>
  <c r="E996" i="4"/>
  <c r="F996" i="4"/>
  <c r="G996" i="4"/>
  <c r="H996" i="4"/>
  <c r="I996" i="4"/>
  <c r="K996" i="4"/>
  <c r="L996" i="4"/>
  <c r="M996" i="4"/>
  <c r="N996" i="4"/>
  <c r="O996" i="4"/>
  <c r="AI996" i="4"/>
  <c r="AJ996" i="4"/>
  <c r="AK996" i="4"/>
  <c r="AL996" i="4"/>
  <c r="AM996" i="4"/>
  <c r="AN996" i="4"/>
  <c r="AO996" i="4"/>
  <c r="AP996" i="4"/>
  <c r="AR996" i="4"/>
  <c r="C997" i="4"/>
  <c r="D997" i="4"/>
  <c r="E997" i="4"/>
  <c r="F997" i="4"/>
  <c r="G997" i="4"/>
  <c r="H997" i="4"/>
  <c r="I997" i="4"/>
  <c r="K997" i="4"/>
  <c r="L997" i="4"/>
  <c r="M997" i="4"/>
  <c r="N997" i="4"/>
  <c r="O997" i="4"/>
  <c r="AI997" i="4"/>
  <c r="AJ997" i="4"/>
  <c r="AK997" i="4"/>
  <c r="AL997" i="4"/>
  <c r="AM997" i="4"/>
  <c r="AN997" i="4"/>
  <c r="AO997" i="4"/>
  <c r="AP997" i="4"/>
  <c r="AR997" i="4"/>
  <c r="C998" i="4"/>
  <c r="D998" i="4"/>
  <c r="E998" i="4"/>
  <c r="F998" i="4"/>
  <c r="G998" i="4"/>
  <c r="H998" i="4"/>
  <c r="I998" i="4"/>
  <c r="K998" i="4"/>
  <c r="L998" i="4"/>
  <c r="M998" i="4"/>
  <c r="N998" i="4"/>
  <c r="O998" i="4"/>
  <c r="AI998" i="4"/>
  <c r="AJ998" i="4"/>
  <c r="AK998" i="4"/>
  <c r="AL998" i="4"/>
  <c r="AM998" i="4"/>
  <c r="AN998" i="4"/>
  <c r="AO998" i="4"/>
  <c r="AP998" i="4"/>
  <c r="AR998" i="4"/>
  <c r="C999" i="4"/>
  <c r="D999" i="4"/>
  <c r="E999" i="4"/>
  <c r="F999" i="4"/>
  <c r="G999" i="4"/>
  <c r="H999" i="4"/>
  <c r="I999" i="4"/>
  <c r="K999" i="4"/>
  <c r="L999" i="4"/>
  <c r="M999" i="4"/>
  <c r="N999" i="4"/>
  <c r="O999" i="4"/>
  <c r="AI999" i="4"/>
  <c r="AJ999" i="4"/>
  <c r="AK999" i="4"/>
  <c r="AL999" i="4"/>
  <c r="AM999" i="4"/>
  <c r="AN999" i="4"/>
  <c r="AO999" i="4"/>
  <c r="AP999" i="4"/>
  <c r="AR999" i="4"/>
  <c r="C1000" i="4"/>
  <c r="D1000" i="4"/>
  <c r="E1000" i="4"/>
  <c r="F1000" i="4"/>
  <c r="G1000" i="4"/>
  <c r="H1000" i="4"/>
  <c r="I1000" i="4"/>
  <c r="K1000" i="4"/>
  <c r="L1000" i="4"/>
  <c r="M1000" i="4"/>
  <c r="N1000" i="4"/>
  <c r="O1000" i="4"/>
  <c r="AI1000" i="4"/>
  <c r="AJ1000" i="4"/>
  <c r="AK1000" i="4"/>
  <c r="AL1000" i="4"/>
  <c r="AM1000" i="4"/>
  <c r="AN1000" i="4"/>
  <c r="AO1000" i="4"/>
  <c r="AP1000" i="4"/>
  <c r="AR1000" i="4"/>
  <c r="C1001" i="4"/>
  <c r="D1001" i="4"/>
  <c r="E1001" i="4"/>
  <c r="F1001" i="4"/>
  <c r="G1001" i="4"/>
  <c r="H1001" i="4"/>
  <c r="I1001" i="4"/>
  <c r="K1001" i="4"/>
  <c r="L1001" i="4"/>
  <c r="M1001" i="4"/>
  <c r="N1001" i="4"/>
  <c r="O1001" i="4"/>
  <c r="AI1001" i="4"/>
  <c r="AJ1001" i="4"/>
  <c r="AK1001" i="4"/>
  <c r="AL1001" i="4"/>
  <c r="AM1001" i="4"/>
  <c r="AN1001" i="4"/>
  <c r="AO1001" i="4"/>
  <c r="AP1001" i="4"/>
  <c r="AR1001" i="4"/>
  <c r="C1002" i="4"/>
  <c r="D1002" i="4"/>
  <c r="E1002" i="4"/>
  <c r="F1002" i="4"/>
  <c r="G1002" i="4"/>
  <c r="H1002" i="4"/>
  <c r="I1002" i="4"/>
  <c r="K1002" i="4"/>
  <c r="L1002" i="4"/>
  <c r="M1002" i="4"/>
  <c r="N1002" i="4"/>
  <c r="O1002" i="4"/>
  <c r="AI1002" i="4"/>
  <c r="AJ1002" i="4"/>
  <c r="AK1002" i="4"/>
  <c r="AL1002" i="4"/>
  <c r="AM1002" i="4"/>
  <c r="AN1002" i="4"/>
  <c r="AO1002" i="4"/>
  <c r="AP1002" i="4"/>
  <c r="AR1002" i="4"/>
  <c r="C1003" i="4"/>
  <c r="D1003" i="4"/>
  <c r="E1003" i="4"/>
  <c r="F1003" i="4"/>
  <c r="G1003" i="4"/>
  <c r="H1003" i="4"/>
  <c r="I1003" i="4"/>
  <c r="K1003" i="4"/>
  <c r="L1003" i="4"/>
  <c r="M1003" i="4"/>
  <c r="N1003" i="4"/>
  <c r="O1003" i="4"/>
  <c r="AI1003" i="4"/>
  <c r="AJ1003" i="4"/>
  <c r="AK1003" i="4"/>
  <c r="AL1003" i="4"/>
  <c r="AM1003" i="4"/>
  <c r="AN1003" i="4"/>
  <c r="AO1003" i="4"/>
  <c r="AP1003" i="4"/>
  <c r="AR1003" i="4"/>
  <c r="C1004" i="4"/>
  <c r="D1004" i="4"/>
  <c r="E1004" i="4"/>
  <c r="F1004" i="4"/>
  <c r="G1004" i="4"/>
  <c r="H1004" i="4"/>
  <c r="I1004" i="4"/>
  <c r="K1004" i="4"/>
  <c r="L1004" i="4"/>
  <c r="M1004" i="4"/>
  <c r="N1004" i="4"/>
  <c r="O1004" i="4"/>
  <c r="AI1004" i="4"/>
  <c r="AJ1004" i="4"/>
  <c r="AK1004" i="4"/>
  <c r="AL1004" i="4"/>
  <c r="AM1004" i="4"/>
  <c r="AN1004" i="4"/>
  <c r="AO1004" i="4"/>
  <c r="AP1004" i="4"/>
  <c r="AR1004" i="4"/>
  <c r="C1005" i="4"/>
  <c r="D1005" i="4"/>
  <c r="E1005" i="4"/>
  <c r="F1005" i="4"/>
  <c r="G1005" i="4"/>
  <c r="H1005" i="4"/>
  <c r="I1005" i="4"/>
  <c r="K1005" i="4"/>
  <c r="L1005" i="4"/>
  <c r="M1005" i="4"/>
  <c r="N1005" i="4"/>
  <c r="O1005" i="4"/>
  <c r="AI1005" i="4"/>
  <c r="AJ1005" i="4"/>
  <c r="AK1005" i="4"/>
  <c r="AL1005" i="4"/>
  <c r="AM1005" i="4"/>
  <c r="AN1005" i="4"/>
  <c r="AO1005" i="4"/>
  <c r="AP1005" i="4"/>
  <c r="AR1005" i="4"/>
  <c r="C1006" i="4"/>
  <c r="D1006" i="4"/>
  <c r="E1006" i="4"/>
  <c r="F1006" i="4"/>
  <c r="G1006" i="4"/>
  <c r="H1006" i="4"/>
  <c r="I1006" i="4"/>
  <c r="K1006" i="4"/>
  <c r="L1006" i="4"/>
  <c r="M1006" i="4"/>
  <c r="N1006" i="4"/>
  <c r="O1006" i="4"/>
  <c r="AI1006" i="4"/>
  <c r="AJ1006" i="4"/>
  <c r="AK1006" i="4"/>
  <c r="AL1006" i="4"/>
  <c r="AM1006" i="4"/>
  <c r="AN1006" i="4"/>
  <c r="AO1006" i="4"/>
  <c r="AP1006" i="4"/>
  <c r="AR1006" i="4"/>
  <c r="C1007" i="4"/>
  <c r="D1007" i="4"/>
  <c r="E1007" i="4"/>
  <c r="F1007" i="4"/>
  <c r="G1007" i="4"/>
  <c r="H1007" i="4"/>
  <c r="I1007" i="4"/>
  <c r="K1007" i="4"/>
  <c r="L1007" i="4"/>
  <c r="M1007" i="4"/>
  <c r="N1007" i="4"/>
  <c r="O1007" i="4"/>
  <c r="AI1007" i="4"/>
  <c r="AJ1007" i="4"/>
  <c r="AK1007" i="4"/>
  <c r="AL1007" i="4"/>
  <c r="AM1007" i="4"/>
  <c r="AN1007" i="4"/>
  <c r="AO1007" i="4"/>
  <c r="AP1007" i="4"/>
  <c r="AR1007" i="4"/>
  <c r="C1008" i="4"/>
  <c r="D1008" i="4"/>
  <c r="E1008" i="4"/>
  <c r="F1008" i="4"/>
  <c r="G1008" i="4"/>
  <c r="H1008" i="4"/>
  <c r="I1008" i="4"/>
  <c r="K1008" i="4"/>
  <c r="L1008" i="4"/>
  <c r="M1008" i="4"/>
  <c r="N1008" i="4"/>
  <c r="O1008" i="4"/>
  <c r="AI1008" i="4"/>
  <c r="AJ1008" i="4"/>
  <c r="AK1008" i="4"/>
  <c r="AL1008" i="4"/>
  <c r="AM1008" i="4"/>
  <c r="AN1008" i="4"/>
  <c r="AO1008" i="4"/>
  <c r="AP1008" i="4"/>
  <c r="AR1008" i="4"/>
  <c r="C1009" i="4"/>
  <c r="D1009" i="4"/>
  <c r="E1009" i="4"/>
  <c r="F1009" i="4"/>
  <c r="G1009" i="4"/>
  <c r="H1009" i="4"/>
  <c r="I1009" i="4"/>
  <c r="K1009" i="4"/>
  <c r="L1009" i="4"/>
  <c r="M1009" i="4"/>
  <c r="N1009" i="4"/>
  <c r="O1009" i="4"/>
  <c r="AI1009" i="4"/>
  <c r="AJ1009" i="4"/>
  <c r="AK1009" i="4"/>
  <c r="AL1009" i="4"/>
  <c r="AM1009" i="4"/>
  <c r="AN1009" i="4"/>
  <c r="AO1009" i="4"/>
  <c r="AP1009" i="4"/>
  <c r="AR1009" i="4"/>
  <c r="C1010" i="4"/>
  <c r="D1010" i="4"/>
  <c r="E1010" i="4"/>
  <c r="F1010" i="4"/>
  <c r="G1010" i="4"/>
  <c r="H1010" i="4"/>
  <c r="I1010" i="4"/>
  <c r="K1010" i="4"/>
  <c r="L1010" i="4"/>
  <c r="M1010" i="4"/>
  <c r="N1010" i="4"/>
  <c r="O1010" i="4"/>
  <c r="AI1010" i="4"/>
  <c r="AJ1010" i="4"/>
  <c r="AK1010" i="4"/>
  <c r="AL1010" i="4"/>
  <c r="AM1010" i="4"/>
  <c r="AN1010" i="4"/>
  <c r="AO1010" i="4"/>
  <c r="AP1010" i="4"/>
  <c r="AR1010" i="4"/>
  <c r="C1011" i="4"/>
  <c r="D1011" i="4"/>
  <c r="E1011" i="4"/>
  <c r="F1011" i="4"/>
  <c r="G1011" i="4"/>
  <c r="H1011" i="4"/>
  <c r="I1011" i="4"/>
  <c r="K1011" i="4"/>
  <c r="L1011" i="4"/>
  <c r="M1011" i="4"/>
  <c r="N1011" i="4"/>
  <c r="O1011" i="4"/>
  <c r="AI1011" i="4"/>
  <c r="AJ1011" i="4"/>
  <c r="AK1011" i="4"/>
  <c r="AL1011" i="4"/>
  <c r="AM1011" i="4"/>
  <c r="AN1011" i="4"/>
  <c r="AO1011" i="4"/>
  <c r="AP1011" i="4"/>
  <c r="AR1011" i="4"/>
  <c r="C1012" i="4"/>
  <c r="D1012" i="4"/>
  <c r="E1012" i="4"/>
  <c r="F1012" i="4"/>
  <c r="G1012" i="4"/>
  <c r="H1012" i="4"/>
  <c r="I1012" i="4"/>
  <c r="K1012" i="4"/>
  <c r="L1012" i="4"/>
  <c r="M1012" i="4"/>
  <c r="N1012" i="4"/>
  <c r="O1012" i="4"/>
  <c r="AI1012" i="4"/>
  <c r="AJ1012" i="4"/>
  <c r="AK1012" i="4"/>
  <c r="AL1012" i="4"/>
  <c r="AM1012" i="4"/>
  <c r="AN1012" i="4"/>
  <c r="AO1012" i="4"/>
  <c r="AP1012" i="4"/>
  <c r="AR1012" i="4"/>
  <c r="C1013" i="4"/>
  <c r="D1013" i="4"/>
  <c r="E1013" i="4"/>
  <c r="F1013" i="4"/>
  <c r="G1013" i="4"/>
  <c r="H1013" i="4"/>
  <c r="I1013" i="4"/>
  <c r="K1013" i="4"/>
  <c r="L1013" i="4"/>
  <c r="M1013" i="4"/>
  <c r="N1013" i="4"/>
  <c r="O1013" i="4"/>
  <c r="AI1013" i="4"/>
  <c r="AJ1013" i="4"/>
  <c r="AK1013" i="4"/>
  <c r="AL1013" i="4"/>
  <c r="AM1013" i="4"/>
  <c r="AN1013" i="4"/>
  <c r="AO1013" i="4"/>
  <c r="AP1013" i="4"/>
  <c r="AR1013" i="4"/>
  <c r="C1014" i="4"/>
  <c r="D1014" i="4"/>
  <c r="E1014" i="4"/>
  <c r="F1014" i="4"/>
  <c r="G1014" i="4"/>
  <c r="H1014" i="4"/>
  <c r="I1014" i="4"/>
  <c r="K1014" i="4"/>
  <c r="L1014" i="4"/>
  <c r="M1014" i="4"/>
  <c r="N1014" i="4"/>
  <c r="O1014" i="4"/>
  <c r="AI1014" i="4"/>
  <c r="AJ1014" i="4"/>
  <c r="AK1014" i="4"/>
  <c r="AL1014" i="4"/>
  <c r="AM1014" i="4"/>
  <c r="AN1014" i="4"/>
  <c r="AO1014" i="4"/>
  <c r="AP1014" i="4"/>
  <c r="AR1014" i="4"/>
  <c r="C1015" i="4"/>
  <c r="D1015" i="4"/>
  <c r="E1015" i="4"/>
  <c r="F1015" i="4"/>
  <c r="G1015" i="4"/>
  <c r="H1015" i="4"/>
  <c r="I1015" i="4"/>
  <c r="K1015" i="4"/>
  <c r="L1015" i="4"/>
  <c r="M1015" i="4"/>
  <c r="N1015" i="4"/>
  <c r="O1015" i="4"/>
  <c r="AI1015" i="4"/>
  <c r="AJ1015" i="4"/>
  <c r="AK1015" i="4"/>
  <c r="AL1015" i="4"/>
  <c r="AM1015" i="4"/>
  <c r="AN1015" i="4"/>
  <c r="AO1015" i="4"/>
  <c r="AP1015" i="4"/>
  <c r="AR1015" i="4"/>
  <c r="C1016" i="4"/>
  <c r="D1016" i="4"/>
  <c r="E1016" i="4"/>
  <c r="F1016" i="4"/>
  <c r="G1016" i="4"/>
  <c r="H1016" i="4"/>
  <c r="I1016" i="4"/>
  <c r="K1016" i="4"/>
  <c r="L1016" i="4"/>
  <c r="M1016" i="4"/>
  <c r="N1016" i="4"/>
  <c r="O1016" i="4"/>
  <c r="AI1016" i="4"/>
  <c r="AJ1016" i="4"/>
  <c r="AK1016" i="4"/>
  <c r="AL1016" i="4"/>
  <c r="AM1016" i="4"/>
  <c r="AN1016" i="4"/>
  <c r="AO1016" i="4"/>
  <c r="AP1016" i="4"/>
  <c r="AR1016" i="4"/>
  <c r="C1017" i="4"/>
  <c r="D1017" i="4"/>
  <c r="E1017" i="4"/>
  <c r="F1017" i="4"/>
  <c r="G1017" i="4"/>
  <c r="H1017" i="4"/>
  <c r="I1017" i="4"/>
  <c r="K1017" i="4"/>
  <c r="L1017" i="4"/>
  <c r="M1017" i="4"/>
  <c r="N1017" i="4"/>
  <c r="O1017" i="4"/>
  <c r="AI1017" i="4"/>
  <c r="AJ1017" i="4"/>
  <c r="AK1017" i="4"/>
  <c r="AL1017" i="4"/>
  <c r="AM1017" i="4"/>
  <c r="AN1017" i="4"/>
  <c r="AO1017" i="4"/>
  <c r="AP1017" i="4"/>
  <c r="AR1017" i="4"/>
  <c r="C1018" i="4"/>
  <c r="D1018" i="4"/>
  <c r="E1018" i="4"/>
  <c r="F1018" i="4"/>
  <c r="G1018" i="4"/>
  <c r="H1018" i="4"/>
  <c r="I1018" i="4"/>
  <c r="K1018" i="4"/>
  <c r="L1018" i="4"/>
  <c r="M1018" i="4"/>
  <c r="N1018" i="4"/>
  <c r="O1018" i="4"/>
  <c r="AI1018" i="4"/>
  <c r="AJ1018" i="4"/>
  <c r="AK1018" i="4"/>
  <c r="AL1018" i="4"/>
  <c r="AM1018" i="4"/>
  <c r="AN1018" i="4"/>
  <c r="AO1018" i="4"/>
  <c r="AP1018" i="4"/>
  <c r="AR1018" i="4"/>
  <c r="C1019" i="4"/>
  <c r="D1019" i="4"/>
  <c r="E1019" i="4"/>
  <c r="F1019" i="4"/>
  <c r="G1019" i="4"/>
  <c r="H1019" i="4"/>
  <c r="I1019" i="4"/>
  <c r="K1019" i="4"/>
  <c r="L1019" i="4"/>
  <c r="M1019" i="4"/>
  <c r="N1019" i="4"/>
  <c r="O1019" i="4"/>
  <c r="AI1019" i="4"/>
  <c r="AJ1019" i="4"/>
  <c r="AK1019" i="4"/>
  <c r="AL1019" i="4"/>
  <c r="AM1019" i="4"/>
  <c r="AN1019" i="4"/>
  <c r="AO1019" i="4"/>
  <c r="AP1019" i="4"/>
  <c r="AR1019" i="4"/>
  <c r="C1020" i="4"/>
  <c r="D1020" i="4"/>
  <c r="E1020" i="4"/>
  <c r="F1020" i="4"/>
  <c r="G1020" i="4"/>
  <c r="H1020" i="4"/>
  <c r="I1020" i="4"/>
  <c r="K1020" i="4"/>
  <c r="L1020" i="4"/>
  <c r="M1020" i="4"/>
  <c r="N1020" i="4"/>
  <c r="O1020" i="4"/>
  <c r="AI1020" i="4"/>
  <c r="AJ1020" i="4"/>
  <c r="AK1020" i="4"/>
  <c r="AL1020" i="4"/>
  <c r="AM1020" i="4"/>
  <c r="AN1020" i="4"/>
  <c r="AO1020" i="4"/>
  <c r="AP1020" i="4"/>
  <c r="AR1020" i="4"/>
  <c r="C1021" i="4"/>
  <c r="D1021" i="4"/>
  <c r="E1021" i="4"/>
  <c r="F1021" i="4"/>
  <c r="G1021" i="4"/>
  <c r="H1021" i="4"/>
  <c r="I1021" i="4"/>
  <c r="K1021" i="4"/>
  <c r="L1021" i="4"/>
  <c r="M1021" i="4"/>
  <c r="N1021" i="4"/>
  <c r="O1021" i="4"/>
  <c r="AI1021" i="4"/>
  <c r="AJ1021" i="4"/>
  <c r="AK1021" i="4"/>
  <c r="AL1021" i="4"/>
  <c r="AM1021" i="4"/>
  <c r="AN1021" i="4"/>
  <c r="AO1021" i="4"/>
  <c r="AP1021" i="4"/>
  <c r="AR1021" i="4"/>
  <c r="C1022" i="4"/>
  <c r="D1022" i="4"/>
  <c r="E1022" i="4"/>
  <c r="F1022" i="4"/>
  <c r="G1022" i="4"/>
  <c r="H1022" i="4"/>
  <c r="I1022" i="4"/>
  <c r="K1022" i="4"/>
  <c r="L1022" i="4"/>
  <c r="M1022" i="4"/>
  <c r="N1022" i="4"/>
  <c r="O1022" i="4"/>
  <c r="AI1022" i="4"/>
  <c r="AJ1022" i="4"/>
  <c r="AK1022" i="4"/>
  <c r="AL1022" i="4"/>
  <c r="AM1022" i="4"/>
  <c r="AN1022" i="4"/>
  <c r="AO1022" i="4"/>
  <c r="AP1022" i="4"/>
  <c r="AR1022" i="4"/>
  <c r="C1023" i="4"/>
  <c r="D1023" i="4"/>
  <c r="E1023" i="4"/>
  <c r="F1023" i="4"/>
  <c r="G1023" i="4"/>
  <c r="H1023" i="4"/>
  <c r="I1023" i="4"/>
  <c r="K1023" i="4"/>
  <c r="L1023" i="4"/>
  <c r="M1023" i="4"/>
  <c r="N1023" i="4"/>
  <c r="O1023" i="4"/>
  <c r="AI1023" i="4"/>
  <c r="AJ1023" i="4"/>
  <c r="AK1023" i="4"/>
  <c r="AL1023" i="4"/>
  <c r="AM1023" i="4"/>
  <c r="AN1023" i="4"/>
  <c r="AO1023" i="4"/>
  <c r="AP1023" i="4"/>
  <c r="AR1023" i="4"/>
  <c r="C1024" i="4"/>
  <c r="D1024" i="4"/>
  <c r="E1024" i="4"/>
  <c r="F1024" i="4"/>
  <c r="G1024" i="4"/>
  <c r="H1024" i="4"/>
  <c r="I1024" i="4"/>
  <c r="K1024" i="4"/>
  <c r="L1024" i="4"/>
  <c r="M1024" i="4"/>
  <c r="N1024" i="4"/>
  <c r="O1024" i="4"/>
  <c r="AI1024" i="4"/>
  <c r="AJ1024" i="4"/>
  <c r="AK1024" i="4"/>
  <c r="AL1024" i="4"/>
  <c r="AM1024" i="4"/>
  <c r="AN1024" i="4"/>
  <c r="AO1024" i="4"/>
  <c r="AP1024" i="4"/>
  <c r="AR1024" i="4"/>
  <c r="C1025" i="4"/>
  <c r="D1025" i="4"/>
  <c r="E1025" i="4"/>
  <c r="F1025" i="4"/>
  <c r="G1025" i="4"/>
  <c r="H1025" i="4"/>
  <c r="I1025" i="4"/>
  <c r="K1025" i="4"/>
  <c r="L1025" i="4"/>
  <c r="M1025" i="4"/>
  <c r="N1025" i="4"/>
  <c r="O1025" i="4"/>
  <c r="AI1025" i="4"/>
  <c r="AJ1025" i="4"/>
  <c r="AK1025" i="4"/>
  <c r="AL1025" i="4"/>
  <c r="AM1025" i="4"/>
  <c r="AN1025" i="4"/>
  <c r="AO1025" i="4"/>
  <c r="AP1025" i="4"/>
  <c r="AR1025" i="4"/>
  <c r="C1026" i="4"/>
  <c r="D1026" i="4"/>
  <c r="E1026" i="4"/>
  <c r="F1026" i="4"/>
  <c r="G1026" i="4"/>
  <c r="H1026" i="4"/>
  <c r="I1026" i="4"/>
  <c r="K1026" i="4"/>
  <c r="L1026" i="4"/>
  <c r="M1026" i="4"/>
  <c r="N1026" i="4"/>
  <c r="O1026" i="4"/>
  <c r="AI1026" i="4"/>
  <c r="AJ1026" i="4"/>
  <c r="AK1026" i="4"/>
  <c r="AL1026" i="4"/>
  <c r="AM1026" i="4"/>
  <c r="AN1026" i="4"/>
  <c r="AO1026" i="4"/>
  <c r="AP1026" i="4"/>
  <c r="AR1026" i="4"/>
  <c r="C1027" i="4"/>
  <c r="D1027" i="4"/>
  <c r="E1027" i="4"/>
  <c r="F1027" i="4"/>
  <c r="G1027" i="4"/>
  <c r="H1027" i="4"/>
  <c r="I1027" i="4"/>
  <c r="K1027" i="4"/>
  <c r="L1027" i="4"/>
  <c r="M1027" i="4"/>
  <c r="N1027" i="4"/>
  <c r="O1027" i="4"/>
  <c r="AI1027" i="4"/>
  <c r="AJ1027" i="4"/>
  <c r="AK1027" i="4"/>
  <c r="AL1027" i="4"/>
  <c r="AM1027" i="4"/>
  <c r="AN1027" i="4"/>
  <c r="AO1027" i="4"/>
  <c r="AP1027" i="4"/>
  <c r="AR1027" i="4"/>
  <c r="C1028" i="4"/>
  <c r="D1028" i="4"/>
  <c r="E1028" i="4"/>
  <c r="F1028" i="4"/>
  <c r="G1028" i="4"/>
  <c r="H1028" i="4"/>
  <c r="I1028" i="4"/>
  <c r="K1028" i="4"/>
  <c r="L1028" i="4"/>
  <c r="M1028" i="4"/>
  <c r="N1028" i="4"/>
  <c r="O1028" i="4"/>
  <c r="AI1028" i="4"/>
  <c r="AJ1028" i="4"/>
  <c r="AK1028" i="4"/>
  <c r="AL1028" i="4"/>
  <c r="AM1028" i="4"/>
  <c r="AN1028" i="4"/>
  <c r="AO1028" i="4"/>
  <c r="AP1028" i="4"/>
  <c r="AR1028" i="4"/>
  <c r="C1029" i="4"/>
  <c r="D1029" i="4"/>
  <c r="E1029" i="4"/>
  <c r="F1029" i="4"/>
  <c r="G1029" i="4"/>
  <c r="H1029" i="4"/>
  <c r="I1029" i="4"/>
  <c r="K1029" i="4"/>
  <c r="L1029" i="4"/>
  <c r="M1029" i="4"/>
  <c r="N1029" i="4"/>
  <c r="O1029" i="4"/>
  <c r="AI1029" i="4"/>
  <c r="AJ1029" i="4"/>
  <c r="AK1029" i="4"/>
  <c r="AL1029" i="4"/>
  <c r="AM1029" i="4"/>
  <c r="AN1029" i="4"/>
  <c r="AO1029" i="4"/>
  <c r="AP1029" i="4"/>
  <c r="AR1029" i="4"/>
  <c r="C1030" i="4"/>
  <c r="D1030" i="4"/>
  <c r="E1030" i="4"/>
  <c r="F1030" i="4"/>
  <c r="G1030" i="4"/>
  <c r="H1030" i="4"/>
  <c r="I1030" i="4"/>
  <c r="K1030" i="4"/>
  <c r="L1030" i="4"/>
  <c r="M1030" i="4"/>
  <c r="N1030" i="4"/>
  <c r="O1030" i="4"/>
  <c r="AI1030" i="4"/>
  <c r="AJ1030" i="4"/>
  <c r="AK1030" i="4"/>
  <c r="AL1030" i="4"/>
  <c r="AM1030" i="4"/>
  <c r="AN1030" i="4"/>
  <c r="AO1030" i="4"/>
  <c r="AP1030" i="4"/>
  <c r="AR1030" i="4"/>
  <c r="C1031" i="4"/>
  <c r="D1031" i="4"/>
  <c r="E1031" i="4"/>
  <c r="F1031" i="4"/>
  <c r="G1031" i="4"/>
  <c r="H1031" i="4"/>
  <c r="I1031" i="4"/>
  <c r="K1031" i="4"/>
  <c r="L1031" i="4"/>
  <c r="M1031" i="4"/>
  <c r="N1031" i="4"/>
  <c r="O1031" i="4"/>
  <c r="AI1031" i="4"/>
  <c r="AJ1031" i="4"/>
  <c r="AK1031" i="4"/>
  <c r="AL1031" i="4"/>
  <c r="AM1031" i="4"/>
  <c r="AN1031" i="4"/>
  <c r="AO1031" i="4"/>
  <c r="AP1031" i="4"/>
  <c r="AR1031" i="4"/>
  <c r="C1032" i="4"/>
  <c r="D1032" i="4"/>
  <c r="E1032" i="4"/>
  <c r="F1032" i="4"/>
  <c r="G1032" i="4"/>
  <c r="H1032" i="4"/>
  <c r="I1032" i="4"/>
  <c r="K1032" i="4"/>
  <c r="L1032" i="4"/>
  <c r="M1032" i="4"/>
  <c r="N1032" i="4"/>
  <c r="O1032" i="4"/>
  <c r="AI1032" i="4"/>
  <c r="AJ1032" i="4"/>
  <c r="AK1032" i="4"/>
  <c r="AL1032" i="4"/>
  <c r="AM1032" i="4"/>
  <c r="AN1032" i="4"/>
  <c r="AO1032" i="4"/>
  <c r="AP1032" i="4"/>
  <c r="AR1032" i="4"/>
  <c r="C1033" i="4"/>
  <c r="D1033" i="4"/>
  <c r="E1033" i="4"/>
  <c r="F1033" i="4"/>
  <c r="G1033" i="4"/>
  <c r="H1033" i="4"/>
  <c r="I1033" i="4"/>
  <c r="K1033" i="4"/>
  <c r="L1033" i="4"/>
  <c r="M1033" i="4"/>
  <c r="N1033" i="4"/>
  <c r="O1033" i="4"/>
  <c r="AI1033" i="4"/>
  <c r="AJ1033" i="4"/>
  <c r="AK1033" i="4"/>
  <c r="AL1033" i="4"/>
  <c r="AM1033" i="4"/>
  <c r="AN1033" i="4"/>
  <c r="AO1033" i="4"/>
  <c r="AP1033" i="4"/>
  <c r="AR1033" i="4"/>
  <c r="C1034" i="4"/>
  <c r="D1034" i="4"/>
  <c r="E1034" i="4"/>
  <c r="F1034" i="4"/>
  <c r="G1034" i="4"/>
  <c r="H1034" i="4"/>
  <c r="I1034" i="4"/>
  <c r="K1034" i="4"/>
  <c r="L1034" i="4"/>
  <c r="M1034" i="4"/>
  <c r="N1034" i="4"/>
  <c r="O1034" i="4"/>
  <c r="AI1034" i="4"/>
  <c r="AJ1034" i="4"/>
  <c r="AK1034" i="4"/>
  <c r="AL1034" i="4"/>
  <c r="AM1034" i="4"/>
  <c r="AN1034" i="4"/>
  <c r="AO1034" i="4"/>
  <c r="AP1034" i="4"/>
  <c r="AR1034" i="4"/>
  <c r="C1035" i="4"/>
  <c r="D1035" i="4"/>
  <c r="E1035" i="4"/>
  <c r="F1035" i="4"/>
  <c r="G1035" i="4"/>
  <c r="H1035" i="4"/>
  <c r="I1035" i="4"/>
  <c r="K1035" i="4"/>
  <c r="L1035" i="4"/>
  <c r="M1035" i="4"/>
  <c r="N1035" i="4"/>
  <c r="O1035" i="4"/>
  <c r="AI1035" i="4"/>
  <c r="AJ1035" i="4"/>
  <c r="AK1035" i="4"/>
  <c r="AL1035" i="4"/>
  <c r="AM1035" i="4"/>
  <c r="AN1035" i="4"/>
  <c r="AO1035" i="4"/>
  <c r="AP1035" i="4"/>
  <c r="AR1035" i="4"/>
  <c r="C1036" i="4"/>
  <c r="D1036" i="4"/>
  <c r="E1036" i="4"/>
  <c r="F1036" i="4"/>
  <c r="G1036" i="4"/>
  <c r="H1036" i="4"/>
  <c r="I1036" i="4"/>
  <c r="K1036" i="4"/>
  <c r="L1036" i="4"/>
  <c r="M1036" i="4"/>
  <c r="N1036" i="4"/>
  <c r="O1036" i="4"/>
  <c r="AI1036" i="4"/>
  <c r="AJ1036" i="4"/>
  <c r="AK1036" i="4"/>
  <c r="AL1036" i="4"/>
  <c r="AM1036" i="4"/>
  <c r="AN1036" i="4"/>
  <c r="AO1036" i="4"/>
  <c r="AP1036" i="4"/>
  <c r="AR1036" i="4"/>
  <c r="C1037" i="4"/>
  <c r="D1037" i="4"/>
  <c r="E1037" i="4"/>
  <c r="F1037" i="4"/>
  <c r="G1037" i="4"/>
  <c r="H1037" i="4"/>
  <c r="I1037" i="4"/>
  <c r="K1037" i="4"/>
  <c r="L1037" i="4"/>
  <c r="M1037" i="4"/>
  <c r="N1037" i="4"/>
  <c r="O1037" i="4"/>
  <c r="AI1037" i="4"/>
  <c r="AJ1037" i="4"/>
  <c r="AK1037" i="4"/>
  <c r="AL1037" i="4"/>
  <c r="AM1037" i="4"/>
  <c r="AN1037" i="4"/>
  <c r="AO1037" i="4"/>
  <c r="AP1037" i="4"/>
  <c r="AR1037" i="4"/>
  <c r="C1038" i="4"/>
  <c r="D1038" i="4"/>
  <c r="E1038" i="4"/>
  <c r="F1038" i="4"/>
  <c r="G1038" i="4"/>
  <c r="H1038" i="4"/>
  <c r="I1038" i="4"/>
  <c r="K1038" i="4"/>
  <c r="L1038" i="4"/>
  <c r="M1038" i="4"/>
  <c r="N1038" i="4"/>
  <c r="O1038" i="4"/>
  <c r="AI1038" i="4"/>
  <c r="AJ1038" i="4"/>
  <c r="AK1038" i="4"/>
  <c r="AL1038" i="4"/>
  <c r="AM1038" i="4"/>
  <c r="AN1038" i="4"/>
  <c r="AO1038" i="4"/>
  <c r="AP1038" i="4"/>
  <c r="AR1038" i="4"/>
  <c r="C1039" i="4"/>
  <c r="D1039" i="4"/>
  <c r="E1039" i="4"/>
  <c r="F1039" i="4"/>
  <c r="G1039" i="4"/>
  <c r="H1039" i="4"/>
  <c r="I1039" i="4"/>
  <c r="K1039" i="4"/>
  <c r="L1039" i="4"/>
  <c r="M1039" i="4"/>
  <c r="N1039" i="4"/>
  <c r="O1039" i="4"/>
  <c r="AI1039" i="4"/>
  <c r="AJ1039" i="4"/>
  <c r="AK1039" i="4"/>
  <c r="AL1039" i="4"/>
  <c r="AM1039" i="4"/>
  <c r="AN1039" i="4"/>
  <c r="AO1039" i="4"/>
  <c r="AP1039" i="4"/>
  <c r="AR1039" i="4"/>
  <c r="C1040" i="4"/>
  <c r="D1040" i="4"/>
  <c r="E1040" i="4"/>
  <c r="F1040" i="4"/>
  <c r="G1040" i="4"/>
  <c r="H1040" i="4"/>
  <c r="I1040" i="4"/>
  <c r="K1040" i="4"/>
  <c r="L1040" i="4"/>
  <c r="M1040" i="4"/>
  <c r="N1040" i="4"/>
  <c r="O1040" i="4"/>
  <c r="AI1040" i="4"/>
  <c r="AJ1040" i="4"/>
  <c r="AK1040" i="4"/>
  <c r="AL1040" i="4"/>
  <c r="AM1040" i="4"/>
  <c r="AN1040" i="4"/>
  <c r="AO1040" i="4"/>
  <c r="AP1040" i="4"/>
  <c r="AR1040" i="4"/>
  <c r="C1041" i="4"/>
  <c r="D1041" i="4"/>
  <c r="E1041" i="4"/>
  <c r="F1041" i="4"/>
  <c r="G1041" i="4"/>
  <c r="H1041" i="4"/>
  <c r="I1041" i="4"/>
  <c r="K1041" i="4"/>
  <c r="L1041" i="4"/>
  <c r="M1041" i="4"/>
  <c r="N1041" i="4"/>
  <c r="O1041" i="4"/>
  <c r="AI1041" i="4"/>
  <c r="AJ1041" i="4"/>
  <c r="AK1041" i="4"/>
  <c r="AL1041" i="4"/>
  <c r="AM1041" i="4"/>
  <c r="AN1041" i="4"/>
  <c r="AO1041" i="4"/>
  <c r="AP1041" i="4"/>
  <c r="AR1041" i="4"/>
  <c r="C1042" i="4"/>
  <c r="D1042" i="4"/>
  <c r="E1042" i="4"/>
  <c r="F1042" i="4"/>
  <c r="G1042" i="4"/>
  <c r="H1042" i="4"/>
  <c r="I1042" i="4"/>
  <c r="K1042" i="4"/>
  <c r="L1042" i="4"/>
  <c r="M1042" i="4"/>
  <c r="N1042" i="4"/>
  <c r="O1042" i="4"/>
  <c r="AI1042" i="4"/>
  <c r="AJ1042" i="4"/>
  <c r="AK1042" i="4"/>
  <c r="AL1042" i="4"/>
  <c r="AM1042" i="4"/>
  <c r="AN1042" i="4"/>
  <c r="AO1042" i="4"/>
  <c r="AP1042" i="4"/>
  <c r="AR1042" i="4"/>
  <c r="C1043" i="4"/>
  <c r="D1043" i="4"/>
  <c r="E1043" i="4"/>
  <c r="F1043" i="4"/>
  <c r="G1043" i="4"/>
  <c r="H1043" i="4"/>
  <c r="I1043" i="4"/>
  <c r="K1043" i="4"/>
  <c r="L1043" i="4"/>
  <c r="M1043" i="4"/>
  <c r="N1043" i="4"/>
  <c r="O1043" i="4"/>
  <c r="AI1043" i="4"/>
  <c r="AJ1043" i="4"/>
  <c r="AK1043" i="4"/>
  <c r="AL1043" i="4"/>
  <c r="AM1043" i="4"/>
  <c r="AN1043" i="4"/>
  <c r="AO1043" i="4"/>
  <c r="AP1043" i="4"/>
  <c r="AR1043" i="4"/>
  <c r="C1044" i="4"/>
  <c r="D1044" i="4"/>
  <c r="E1044" i="4"/>
  <c r="F1044" i="4"/>
  <c r="G1044" i="4"/>
  <c r="H1044" i="4"/>
  <c r="I1044" i="4"/>
  <c r="K1044" i="4"/>
  <c r="L1044" i="4"/>
  <c r="M1044" i="4"/>
  <c r="N1044" i="4"/>
  <c r="O1044" i="4"/>
  <c r="AI1044" i="4"/>
  <c r="AJ1044" i="4"/>
  <c r="AK1044" i="4"/>
  <c r="AL1044" i="4"/>
  <c r="AM1044" i="4"/>
  <c r="AN1044" i="4"/>
  <c r="AO1044" i="4"/>
  <c r="AP1044" i="4"/>
  <c r="AR1044" i="4"/>
  <c r="C1045" i="4"/>
  <c r="D1045" i="4"/>
  <c r="E1045" i="4"/>
  <c r="F1045" i="4"/>
  <c r="G1045" i="4"/>
  <c r="H1045" i="4"/>
  <c r="I1045" i="4"/>
  <c r="K1045" i="4"/>
  <c r="L1045" i="4"/>
  <c r="M1045" i="4"/>
  <c r="N1045" i="4"/>
  <c r="O1045" i="4"/>
  <c r="AI1045" i="4"/>
  <c r="AJ1045" i="4"/>
  <c r="AK1045" i="4"/>
  <c r="AL1045" i="4"/>
  <c r="AM1045" i="4"/>
  <c r="AN1045" i="4"/>
  <c r="AO1045" i="4"/>
  <c r="AP1045" i="4"/>
  <c r="AR1045" i="4"/>
  <c r="C1046" i="4"/>
  <c r="D1046" i="4"/>
  <c r="E1046" i="4"/>
  <c r="F1046" i="4"/>
  <c r="G1046" i="4"/>
  <c r="H1046" i="4"/>
  <c r="I1046" i="4"/>
  <c r="K1046" i="4"/>
  <c r="L1046" i="4"/>
  <c r="M1046" i="4"/>
  <c r="N1046" i="4"/>
  <c r="O1046" i="4"/>
  <c r="AI1046" i="4"/>
  <c r="AJ1046" i="4"/>
  <c r="AK1046" i="4"/>
  <c r="AL1046" i="4"/>
  <c r="AM1046" i="4"/>
  <c r="AN1046" i="4"/>
  <c r="AO1046" i="4"/>
  <c r="AP1046" i="4"/>
  <c r="AR1046" i="4"/>
  <c r="C1047" i="4"/>
  <c r="D1047" i="4"/>
  <c r="E1047" i="4"/>
  <c r="F1047" i="4"/>
  <c r="G1047" i="4"/>
  <c r="H1047" i="4"/>
  <c r="I1047" i="4"/>
  <c r="K1047" i="4"/>
  <c r="L1047" i="4"/>
  <c r="M1047" i="4"/>
  <c r="N1047" i="4"/>
  <c r="O1047" i="4"/>
  <c r="AI1047" i="4"/>
  <c r="AJ1047" i="4"/>
  <c r="AK1047" i="4"/>
  <c r="AL1047" i="4"/>
  <c r="AM1047" i="4"/>
  <c r="AN1047" i="4"/>
  <c r="AO1047" i="4"/>
  <c r="AP1047" i="4"/>
  <c r="AR1047" i="4"/>
  <c r="C1048" i="4"/>
  <c r="D1048" i="4"/>
  <c r="E1048" i="4"/>
  <c r="F1048" i="4"/>
  <c r="G1048" i="4"/>
  <c r="H1048" i="4"/>
  <c r="I1048" i="4"/>
  <c r="K1048" i="4"/>
  <c r="L1048" i="4"/>
  <c r="M1048" i="4"/>
  <c r="N1048" i="4"/>
  <c r="O1048" i="4"/>
  <c r="AI1048" i="4"/>
  <c r="AJ1048" i="4"/>
  <c r="AK1048" i="4"/>
  <c r="AL1048" i="4"/>
  <c r="AM1048" i="4"/>
  <c r="AN1048" i="4"/>
  <c r="AO1048" i="4"/>
  <c r="AP1048" i="4"/>
  <c r="AR1048" i="4"/>
  <c r="C1049" i="4"/>
  <c r="D1049" i="4"/>
  <c r="E1049" i="4"/>
  <c r="F1049" i="4"/>
  <c r="G1049" i="4"/>
  <c r="H1049" i="4"/>
  <c r="I1049" i="4"/>
  <c r="K1049" i="4"/>
  <c r="L1049" i="4"/>
  <c r="M1049" i="4"/>
  <c r="N1049" i="4"/>
  <c r="O1049" i="4"/>
  <c r="AI1049" i="4"/>
  <c r="AJ1049" i="4"/>
  <c r="AK1049" i="4"/>
  <c r="AL1049" i="4"/>
  <c r="AM1049" i="4"/>
  <c r="AN1049" i="4"/>
  <c r="AO1049" i="4"/>
  <c r="AP1049" i="4"/>
  <c r="AR1049" i="4"/>
  <c r="C1050" i="4"/>
  <c r="D1050" i="4"/>
  <c r="E1050" i="4"/>
  <c r="F1050" i="4"/>
  <c r="G1050" i="4"/>
  <c r="H1050" i="4"/>
  <c r="I1050" i="4"/>
  <c r="K1050" i="4"/>
  <c r="L1050" i="4"/>
  <c r="M1050" i="4"/>
  <c r="N1050" i="4"/>
  <c r="O1050" i="4"/>
  <c r="AI1050" i="4"/>
  <c r="AJ1050" i="4"/>
  <c r="AK1050" i="4"/>
  <c r="AL1050" i="4"/>
  <c r="AM1050" i="4"/>
  <c r="AN1050" i="4"/>
  <c r="AO1050" i="4"/>
  <c r="AP1050" i="4"/>
  <c r="AR1050" i="4"/>
  <c r="C1051" i="4"/>
  <c r="D1051" i="4"/>
  <c r="E1051" i="4"/>
  <c r="F1051" i="4"/>
  <c r="G1051" i="4"/>
  <c r="H1051" i="4"/>
  <c r="I1051" i="4"/>
  <c r="K1051" i="4"/>
  <c r="L1051" i="4"/>
  <c r="M1051" i="4"/>
  <c r="N1051" i="4"/>
  <c r="O1051" i="4"/>
  <c r="AI1051" i="4"/>
  <c r="AJ1051" i="4"/>
  <c r="AK1051" i="4"/>
  <c r="AL1051" i="4"/>
  <c r="AM1051" i="4"/>
  <c r="AN1051" i="4"/>
  <c r="AO1051" i="4"/>
  <c r="AP1051" i="4"/>
  <c r="AR1051" i="4"/>
  <c r="C1052" i="4"/>
  <c r="D1052" i="4"/>
  <c r="E1052" i="4"/>
  <c r="F1052" i="4"/>
  <c r="G1052" i="4"/>
  <c r="H1052" i="4"/>
  <c r="I1052" i="4"/>
  <c r="K1052" i="4"/>
  <c r="L1052" i="4"/>
  <c r="M1052" i="4"/>
  <c r="N1052" i="4"/>
  <c r="O1052" i="4"/>
  <c r="AI1052" i="4"/>
  <c r="AJ1052" i="4"/>
  <c r="AK1052" i="4"/>
  <c r="AL1052" i="4"/>
  <c r="AM1052" i="4"/>
  <c r="AN1052" i="4"/>
  <c r="AO1052" i="4"/>
  <c r="AP1052" i="4"/>
  <c r="AR1052" i="4"/>
  <c r="C1053" i="4"/>
  <c r="D1053" i="4"/>
  <c r="E1053" i="4"/>
  <c r="F1053" i="4"/>
  <c r="G1053" i="4"/>
  <c r="H1053" i="4"/>
  <c r="I1053" i="4"/>
  <c r="K1053" i="4"/>
  <c r="L1053" i="4"/>
  <c r="M1053" i="4"/>
  <c r="N1053" i="4"/>
  <c r="O1053" i="4"/>
  <c r="AI1053" i="4"/>
  <c r="AJ1053" i="4"/>
  <c r="AK1053" i="4"/>
  <c r="AL1053" i="4"/>
  <c r="AM1053" i="4"/>
  <c r="AN1053" i="4"/>
  <c r="AO1053" i="4"/>
  <c r="AP1053" i="4"/>
  <c r="AR1053" i="4"/>
  <c r="C1054" i="4"/>
  <c r="D1054" i="4"/>
  <c r="E1054" i="4"/>
  <c r="F1054" i="4"/>
  <c r="G1054" i="4"/>
  <c r="H1054" i="4"/>
  <c r="I1054" i="4"/>
  <c r="K1054" i="4"/>
  <c r="L1054" i="4"/>
  <c r="M1054" i="4"/>
  <c r="N1054" i="4"/>
  <c r="O1054" i="4"/>
  <c r="AI1054" i="4"/>
  <c r="AJ1054" i="4"/>
  <c r="AK1054" i="4"/>
  <c r="AL1054" i="4"/>
  <c r="AM1054" i="4"/>
  <c r="AN1054" i="4"/>
  <c r="AO1054" i="4"/>
  <c r="AP1054" i="4"/>
  <c r="AR1054" i="4"/>
  <c r="C1055" i="4"/>
  <c r="D1055" i="4"/>
  <c r="E1055" i="4"/>
  <c r="F1055" i="4"/>
  <c r="G1055" i="4"/>
  <c r="H1055" i="4"/>
  <c r="I1055" i="4"/>
  <c r="K1055" i="4"/>
  <c r="L1055" i="4"/>
  <c r="M1055" i="4"/>
  <c r="N1055" i="4"/>
  <c r="O1055" i="4"/>
  <c r="AI1055" i="4"/>
  <c r="AJ1055" i="4"/>
  <c r="AK1055" i="4"/>
  <c r="AL1055" i="4"/>
  <c r="AM1055" i="4"/>
  <c r="AN1055" i="4"/>
  <c r="AO1055" i="4"/>
  <c r="AP1055" i="4"/>
  <c r="AR1055" i="4"/>
  <c r="C1056" i="4"/>
  <c r="D1056" i="4"/>
  <c r="E1056" i="4"/>
  <c r="F1056" i="4"/>
  <c r="G1056" i="4"/>
  <c r="H1056" i="4"/>
  <c r="I1056" i="4"/>
  <c r="K1056" i="4"/>
  <c r="L1056" i="4"/>
  <c r="M1056" i="4"/>
  <c r="N1056" i="4"/>
  <c r="O1056" i="4"/>
  <c r="AI1056" i="4"/>
  <c r="AJ1056" i="4"/>
  <c r="AK1056" i="4"/>
  <c r="AL1056" i="4"/>
  <c r="AM1056" i="4"/>
  <c r="AN1056" i="4"/>
  <c r="AO1056" i="4"/>
  <c r="AP1056" i="4"/>
  <c r="AR1056" i="4"/>
  <c r="C1057" i="4"/>
  <c r="D1057" i="4"/>
  <c r="E1057" i="4"/>
  <c r="F1057" i="4"/>
  <c r="G1057" i="4"/>
  <c r="H1057" i="4"/>
  <c r="I1057" i="4"/>
  <c r="K1057" i="4"/>
  <c r="L1057" i="4"/>
  <c r="M1057" i="4"/>
  <c r="N1057" i="4"/>
  <c r="O1057" i="4"/>
  <c r="AI1057" i="4"/>
  <c r="AJ1057" i="4"/>
  <c r="AK1057" i="4"/>
  <c r="AL1057" i="4"/>
  <c r="AM1057" i="4"/>
  <c r="AN1057" i="4"/>
  <c r="AO1057" i="4"/>
  <c r="AP1057" i="4"/>
  <c r="AR1057" i="4"/>
  <c r="C1058" i="4"/>
  <c r="D1058" i="4"/>
  <c r="E1058" i="4"/>
  <c r="F1058" i="4"/>
  <c r="G1058" i="4"/>
  <c r="H1058" i="4"/>
  <c r="I1058" i="4"/>
  <c r="K1058" i="4"/>
  <c r="L1058" i="4"/>
  <c r="M1058" i="4"/>
  <c r="N1058" i="4"/>
  <c r="O1058" i="4"/>
  <c r="AI1058" i="4"/>
  <c r="AJ1058" i="4"/>
  <c r="AK1058" i="4"/>
  <c r="AL1058" i="4"/>
  <c r="AM1058" i="4"/>
  <c r="AN1058" i="4"/>
  <c r="AO1058" i="4"/>
  <c r="AP1058" i="4"/>
  <c r="AR1058" i="4"/>
  <c r="C1059" i="4"/>
  <c r="D1059" i="4"/>
  <c r="E1059" i="4"/>
  <c r="F1059" i="4"/>
  <c r="G1059" i="4"/>
  <c r="H1059" i="4"/>
  <c r="I1059" i="4"/>
  <c r="K1059" i="4"/>
  <c r="L1059" i="4"/>
  <c r="M1059" i="4"/>
  <c r="N1059" i="4"/>
  <c r="O1059" i="4"/>
  <c r="AI1059" i="4"/>
  <c r="AJ1059" i="4"/>
  <c r="AK1059" i="4"/>
  <c r="AL1059" i="4"/>
  <c r="AM1059" i="4"/>
  <c r="AN1059" i="4"/>
  <c r="AO1059" i="4"/>
  <c r="AP1059" i="4"/>
  <c r="AR1059" i="4"/>
  <c r="C1060" i="4"/>
  <c r="D1060" i="4"/>
  <c r="E1060" i="4"/>
  <c r="F1060" i="4"/>
  <c r="G1060" i="4"/>
  <c r="H1060" i="4"/>
  <c r="I1060" i="4"/>
  <c r="K1060" i="4"/>
  <c r="L1060" i="4"/>
  <c r="M1060" i="4"/>
  <c r="N1060" i="4"/>
  <c r="O1060" i="4"/>
  <c r="AI1060" i="4"/>
  <c r="AJ1060" i="4"/>
  <c r="AK1060" i="4"/>
  <c r="AL1060" i="4"/>
  <c r="AM1060" i="4"/>
  <c r="AN1060" i="4"/>
  <c r="AO1060" i="4"/>
  <c r="AP1060" i="4"/>
  <c r="AR1060" i="4"/>
  <c r="C1061" i="4"/>
  <c r="D1061" i="4"/>
  <c r="E1061" i="4"/>
  <c r="F1061" i="4"/>
  <c r="G1061" i="4"/>
  <c r="H1061" i="4"/>
  <c r="I1061" i="4"/>
  <c r="K1061" i="4"/>
  <c r="L1061" i="4"/>
  <c r="M1061" i="4"/>
  <c r="N1061" i="4"/>
  <c r="O1061" i="4"/>
  <c r="AI1061" i="4"/>
  <c r="AJ1061" i="4"/>
  <c r="AK1061" i="4"/>
  <c r="AL1061" i="4"/>
  <c r="AM1061" i="4"/>
  <c r="AN1061" i="4"/>
  <c r="AO1061" i="4"/>
  <c r="AP1061" i="4"/>
  <c r="AR1061" i="4"/>
  <c r="C1062" i="4"/>
  <c r="D1062" i="4"/>
  <c r="E1062" i="4"/>
  <c r="F1062" i="4"/>
  <c r="G1062" i="4"/>
  <c r="H1062" i="4"/>
  <c r="I1062" i="4"/>
  <c r="K1062" i="4"/>
  <c r="L1062" i="4"/>
  <c r="M1062" i="4"/>
  <c r="N1062" i="4"/>
  <c r="O1062" i="4"/>
  <c r="AI1062" i="4"/>
  <c r="AJ1062" i="4"/>
  <c r="AK1062" i="4"/>
  <c r="AL1062" i="4"/>
  <c r="AM1062" i="4"/>
  <c r="AN1062" i="4"/>
  <c r="AO1062" i="4"/>
  <c r="AP1062" i="4"/>
  <c r="AR1062" i="4"/>
  <c r="C1063" i="4"/>
  <c r="D1063" i="4"/>
  <c r="E1063" i="4"/>
  <c r="F1063" i="4"/>
  <c r="G1063" i="4"/>
  <c r="H1063" i="4"/>
  <c r="I1063" i="4"/>
  <c r="K1063" i="4"/>
  <c r="L1063" i="4"/>
  <c r="M1063" i="4"/>
  <c r="N1063" i="4"/>
  <c r="O1063" i="4"/>
  <c r="AI1063" i="4"/>
  <c r="AJ1063" i="4"/>
  <c r="AK1063" i="4"/>
  <c r="AL1063" i="4"/>
  <c r="AM1063" i="4"/>
  <c r="AN1063" i="4"/>
  <c r="AO1063" i="4"/>
  <c r="AP1063" i="4"/>
  <c r="AR1063" i="4"/>
  <c r="C1064" i="4"/>
  <c r="D1064" i="4"/>
  <c r="E1064" i="4"/>
  <c r="F1064" i="4"/>
  <c r="G1064" i="4"/>
  <c r="H1064" i="4"/>
  <c r="I1064" i="4"/>
  <c r="K1064" i="4"/>
  <c r="L1064" i="4"/>
  <c r="M1064" i="4"/>
  <c r="N1064" i="4"/>
  <c r="O1064" i="4"/>
  <c r="AI1064" i="4"/>
  <c r="AJ1064" i="4"/>
  <c r="AK1064" i="4"/>
  <c r="AL1064" i="4"/>
  <c r="AM1064" i="4"/>
  <c r="AN1064" i="4"/>
  <c r="AO1064" i="4"/>
  <c r="AP1064" i="4"/>
  <c r="AR1064" i="4"/>
  <c r="C1065" i="4"/>
  <c r="D1065" i="4"/>
  <c r="E1065" i="4"/>
  <c r="F1065" i="4"/>
  <c r="G1065" i="4"/>
  <c r="H1065" i="4"/>
  <c r="I1065" i="4"/>
  <c r="K1065" i="4"/>
  <c r="L1065" i="4"/>
  <c r="M1065" i="4"/>
  <c r="N1065" i="4"/>
  <c r="O1065" i="4"/>
  <c r="AI1065" i="4"/>
  <c r="AJ1065" i="4"/>
  <c r="AK1065" i="4"/>
  <c r="AL1065" i="4"/>
  <c r="AM1065" i="4"/>
  <c r="AN1065" i="4"/>
  <c r="AO1065" i="4"/>
  <c r="AP1065" i="4"/>
  <c r="AR1065" i="4"/>
  <c r="C1066" i="4"/>
  <c r="D1066" i="4"/>
  <c r="E1066" i="4"/>
  <c r="F1066" i="4"/>
  <c r="G1066" i="4"/>
  <c r="H1066" i="4"/>
  <c r="I1066" i="4"/>
  <c r="K1066" i="4"/>
  <c r="L1066" i="4"/>
  <c r="M1066" i="4"/>
  <c r="N1066" i="4"/>
  <c r="O1066" i="4"/>
  <c r="AI1066" i="4"/>
  <c r="AJ1066" i="4"/>
  <c r="AK1066" i="4"/>
  <c r="AL1066" i="4"/>
  <c r="AM1066" i="4"/>
  <c r="AN1066" i="4"/>
  <c r="AO1066" i="4"/>
  <c r="AP1066" i="4"/>
  <c r="AR1066" i="4"/>
  <c r="C1067" i="4"/>
  <c r="D1067" i="4"/>
  <c r="E1067" i="4"/>
  <c r="F1067" i="4"/>
  <c r="G1067" i="4"/>
  <c r="H1067" i="4"/>
  <c r="I1067" i="4"/>
  <c r="K1067" i="4"/>
  <c r="L1067" i="4"/>
  <c r="M1067" i="4"/>
  <c r="N1067" i="4"/>
  <c r="O1067" i="4"/>
  <c r="AI1067" i="4"/>
  <c r="AJ1067" i="4"/>
  <c r="AK1067" i="4"/>
  <c r="AL1067" i="4"/>
  <c r="AM1067" i="4"/>
  <c r="AN1067" i="4"/>
  <c r="AO1067" i="4"/>
  <c r="AP1067" i="4"/>
  <c r="AR1067" i="4"/>
  <c r="C1068" i="4"/>
  <c r="D1068" i="4"/>
  <c r="E1068" i="4"/>
  <c r="F1068" i="4"/>
  <c r="G1068" i="4"/>
  <c r="H1068" i="4"/>
  <c r="I1068" i="4"/>
  <c r="K1068" i="4"/>
  <c r="L1068" i="4"/>
  <c r="M1068" i="4"/>
  <c r="N1068" i="4"/>
  <c r="O1068" i="4"/>
  <c r="AI1068" i="4"/>
  <c r="AJ1068" i="4"/>
  <c r="AK1068" i="4"/>
  <c r="AL1068" i="4"/>
  <c r="AM1068" i="4"/>
  <c r="AN1068" i="4"/>
  <c r="AO1068" i="4"/>
  <c r="AP1068" i="4"/>
  <c r="AR1068" i="4"/>
  <c r="D1070" i="4"/>
  <c r="E1070" i="4"/>
  <c r="F1070" i="4"/>
  <c r="G1070" i="4"/>
  <c r="H1070" i="4"/>
  <c r="I1070" i="4"/>
  <c r="O1070" i="4"/>
  <c r="AI1070" i="4"/>
  <c r="AJ1070" i="4"/>
  <c r="AK1070" i="4"/>
  <c r="AL1070" i="4"/>
  <c r="AM1070" i="4"/>
  <c r="AN1070" i="4"/>
  <c r="AO1070" i="4"/>
  <c r="AP1070" i="4"/>
  <c r="AR1070" i="4"/>
  <c r="D1071" i="4"/>
  <c r="E1071" i="4"/>
  <c r="F1071" i="4"/>
  <c r="G1071" i="4"/>
  <c r="H1071" i="4"/>
  <c r="I1071" i="4"/>
  <c r="O1071" i="4"/>
  <c r="AI1071" i="4"/>
  <c r="AJ1071" i="4"/>
  <c r="AK1071" i="4"/>
  <c r="AL1071" i="4"/>
  <c r="AM1071" i="4"/>
  <c r="AN1071" i="4"/>
  <c r="AO1071" i="4"/>
  <c r="AP1071" i="4"/>
  <c r="AR1071" i="4"/>
  <c r="D1072" i="4"/>
  <c r="E1072" i="4"/>
  <c r="F1072" i="4"/>
  <c r="G1072" i="4"/>
  <c r="H1072" i="4"/>
  <c r="I1072" i="4"/>
  <c r="O1072" i="4"/>
  <c r="AI1072" i="4"/>
  <c r="AJ1072" i="4"/>
  <c r="AK1072" i="4"/>
  <c r="AL1072" i="4"/>
  <c r="AM1072" i="4"/>
  <c r="AN1072" i="4"/>
  <c r="AO1072" i="4"/>
  <c r="AP1072" i="4"/>
  <c r="AR1072" i="4"/>
  <c r="D1073" i="4"/>
  <c r="E1073" i="4"/>
  <c r="F1073" i="4"/>
  <c r="G1073" i="4"/>
  <c r="H1073" i="4"/>
  <c r="I1073" i="4"/>
  <c r="O1073" i="4"/>
  <c r="AI1073" i="4"/>
  <c r="AJ1073" i="4"/>
  <c r="AK1073" i="4"/>
  <c r="AL1073" i="4"/>
  <c r="AM1073" i="4"/>
  <c r="AN1073" i="4"/>
  <c r="AO1073" i="4"/>
  <c r="AP1073" i="4"/>
  <c r="AR1073" i="4"/>
  <c r="D1074" i="4"/>
  <c r="E1074" i="4"/>
  <c r="F1074" i="4"/>
  <c r="G1074" i="4"/>
  <c r="H1074" i="4"/>
  <c r="I1074" i="4"/>
  <c r="O1074" i="4"/>
  <c r="AI1074" i="4"/>
  <c r="AJ1074" i="4"/>
  <c r="AK1074" i="4"/>
  <c r="AL1074" i="4"/>
  <c r="AM1074" i="4"/>
  <c r="AN1074" i="4"/>
  <c r="AO1074" i="4"/>
  <c r="AP1074" i="4"/>
  <c r="AR1074" i="4"/>
  <c r="D1075" i="4"/>
  <c r="E1075" i="4"/>
  <c r="F1075" i="4"/>
  <c r="G1075" i="4"/>
  <c r="H1075" i="4"/>
  <c r="I1075" i="4"/>
  <c r="O1075" i="4"/>
  <c r="AI1075" i="4"/>
  <c r="AJ1075" i="4"/>
  <c r="AK1075" i="4"/>
  <c r="AL1075" i="4"/>
  <c r="AM1075" i="4"/>
  <c r="AN1075" i="4"/>
  <c r="AO1075" i="4"/>
  <c r="AP1075" i="4"/>
  <c r="AR1075" i="4"/>
  <c r="D1076" i="4"/>
  <c r="E1076" i="4"/>
  <c r="F1076" i="4"/>
  <c r="G1076" i="4"/>
  <c r="H1076" i="4"/>
  <c r="I1076" i="4"/>
  <c r="O1076" i="4"/>
  <c r="AI1076" i="4"/>
  <c r="AJ1076" i="4"/>
  <c r="AK1076" i="4"/>
  <c r="AL1076" i="4"/>
  <c r="AM1076" i="4"/>
  <c r="AN1076" i="4"/>
  <c r="AO1076" i="4"/>
  <c r="AP1076" i="4"/>
  <c r="AR1076" i="4"/>
  <c r="D1077" i="4"/>
  <c r="E1077" i="4"/>
  <c r="F1077" i="4"/>
  <c r="G1077" i="4"/>
  <c r="H1077" i="4"/>
  <c r="I1077" i="4"/>
  <c r="O1077" i="4"/>
  <c r="AI1077" i="4"/>
  <c r="AJ1077" i="4"/>
  <c r="AK1077" i="4"/>
  <c r="AL1077" i="4"/>
  <c r="AM1077" i="4"/>
  <c r="AN1077" i="4"/>
  <c r="AO1077" i="4"/>
  <c r="AP1077" i="4"/>
  <c r="AR1077" i="4"/>
  <c r="D1078" i="4"/>
  <c r="E1078" i="4"/>
  <c r="F1078" i="4"/>
  <c r="G1078" i="4"/>
  <c r="H1078" i="4"/>
  <c r="I1078" i="4"/>
  <c r="O1078" i="4"/>
  <c r="AI1078" i="4"/>
  <c r="AJ1078" i="4"/>
  <c r="AK1078" i="4"/>
  <c r="AL1078" i="4"/>
  <c r="AM1078" i="4"/>
  <c r="AN1078" i="4"/>
  <c r="AO1078" i="4"/>
  <c r="AP1078" i="4"/>
  <c r="AR1078" i="4"/>
  <c r="D1079" i="4"/>
  <c r="E1079" i="4"/>
  <c r="F1079" i="4"/>
  <c r="G1079" i="4"/>
  <c r="H1079" i="4"/>
  <c r="I1079" i="4"/>
  <c r="O1079" i="4"/>
  <c r="AI1079" i="4"/>
  <c r="AJ1079" i="4"/>
  <c r="AK1079" i="4"/>
  <c r="AL1079" i="4"/>
  <c r="AM1079" i="4"/>
  <c r="AN1079" i="4"/>
  <c r="AO1079" i="4"/>
  <c r="AP1079" i="4"/>
  <c r="AR1079" i="4"/>
  <c r="D1080" i="4"/>
  <c r="E1080" i="4"/>
  <c r="F1080" i="4"/>
  <c r="G1080" i="4"/>
  <c r="H1080" i="4"/>
  <c r="I1080" i="4"/>
  <c r="O1080" i="4"/>
  <c r="AI1080" i="4"/>
  <c r="AJ1080" i="4"/>
  <c r="AK1080" i="4"/>
  <c r="AL1080" i="4"/>
  <c r="AM1080" i="4"/>
  <c r="AN1080" i="4"/>
  <c r="AO1080" i="4"/>
  <c r="AP1080" i="4"/>
  <c r="AR1080" i="4"/>
  <c r="D1081" i="4"/>
  <c r="E1081" i="4"/>
  <c r="F1081" i="4"/>
  <c r="G1081" i="4"/>
  <c r="H1081" i="4"/>
  <c r="I1081" i="4"/>
  <c r="O1081" i="4"/>
  <c r="AI1081" i="4"/>
  <c r="AJ1081" i="4"/>
  <c r="AK1081" i="4"/>
  <c r="AL1081" i="4"/>
  <c r="AM1081" i="4"/>
  <c r="AN1081" i="4"/>
  <c r="AO1081" i="4"/>
  <c r="AP1081" i="4"/>
  <c r="AR1081" i="4"/>
  <c r="D1082" i="4"/>
  <c r="E1082" i="4"/>
  <c r="F1082" i="4"/>
  <c r="G1082" i="4"/>
  <c r="H1082" i="4"/>
  <c r="I1082" i="4"/>
  <c r="O1082" i="4"/>
  <c r="AI1082" i="4"/>
  <c r="AJ1082" i="4"/>
  <c r="AK1082" i="4"/>
  <c r="AL1082" i="4"/>
  <c r="AM1082" i="4"/>
  <c r="AN1082" i="4"/>
  <c r="AO1082" i="4"/>
  <c r="AP1082" i="4"/>
  <c r="AR1082" i="4"/>
  <c r="D1083" i="4"/>
  <c r="E1083" i="4"/>
  <c r="F1083" i="4"/>
  <c r="G1083" i="4"/>
  <c r="H1083" i="4"/>
  <c r="I1083" i="4"/>
  <c r="O1083" i="4"/>
  <c r="AI1083" i="4"/>
  <c r="AJ1083" i="4"/>
  <c r="AK1083" i="4"/>
  <c r="AL1083" i="4"/>
  <c r="AM1083" i="4"/>
  <c r="AN1083" i="4"/>
  <c r="AO1083" i="4"/>
  <c r="AP1083" i="4"/>
  <c r="AR1083" i="4"/>
  <c r="D1084" i="4"/>
  <c r="E1084" i="4"/>
  <c r="F1084" i="4"/>
  <c r="G1084" i="4"/>
  <c r="H1084" i="4"/>
  <c r="I1084" i="4"/>
  <c r="O1084" i="4"/>
  <c r="AI1084" i="4"/>
  <c r="AJ1084" i="4"/>
  <c r="AK1084" i="4"/>
  <c r="AL1084" i="4"/>
  <c r="AM1084" i="4"/>
  <c r="AN1084" i="4"/>
  <c r="AO1084" i="4"/>
  <c r="AP1084" i="4"/>
  <c r="AR1084" i="4"/>
  <c r="D1085" i="4"/>
  <c r="E1085" i="4"/>
  <c r="F1085" i="4"/>
  <c r="G1085" i="4"/>
  <c r="H1085" i="4"/>
  <c r="I1085" i="4"/>
  <c r="O1085" i="4"/>
  <c r="AI1085" i="4"/>
  <c r="AJ1085" i="4"/>
  <c r="AK1085" i="4"/>
  <c r="AL1085" i="4"/>
  <c r="AM1085" i="4"/>
  <c r="AN1085" i="4"/>
  <c r="AO1085" i="4"/>
  <c r="AP1085" i="4"/>
  <c r="AR1085" i="4"/>
  <c r="D1086" i="4"/>
  <c r="E1086" i="4"/>
  <c r="F1086" i="4"/>
  <c r="G1086" i="4"/>
  <c r="H1086" i="4"/>
  <c r="I1086" i="4"/>
  <c r="O1086" i="4"/>
  <c r="AI1086" i="4"/>
  <c r="AJ1086" i="4"/>
  <c r="AK1086" i="4"/>
  <c r="AL1086" i="4"/>
  <c r="AM1086" i="4"/>
  <c r="AN1086" i="4"/>
  <c r="AO1086" i="4"/>
  <c r="AP1086" i="4"/>
  <c r="AR1086" i="4"/>
  <c r="D1087" i="4"/>
  <c r="E1087" i="4"/>
  <c r="F1087" i="4"/>
  <c r="G1087" i="4"/>
  <c r="H1087" i="4"/>
  <c r="I1087" i="4"/>
  <c r="O1087" i="4"/>
  <c r="AI1087" i="4"/>
  <c r="AJ1087" i="4"/>
  <c r="AK1087" i="4"/>
  <c r="AL1087" i="4"/>
  <c r="AM1087" i="4"/>
  <c r="AN1087" i="4"/>
  <c r="AO1087" i="4"/>
  <c r="AP1087" i="4"/>
  <c r="AR1087" i="4"/>
  <c r="D1088" i="4"/>
  <c r="E1088" i="4"/>
  <c r="F1088" i="4"/>
  <c r="G1088" i="4"/>
  <c r="H1088" i="4"/>
  <c r="I1088" i="4"/>
  <c r="O1088" i="4"/>
  <c r="AI1088" i="4"/>
  <c r="AJ1088" i="4"/>
  <c r="AK1088" i="4"/>
  <c r="AL1088" i="4"/>
  <c r="AM1088" i="4"/>
  <c r="AN1088" i="4"/>
  <c r="AO1088" i="4"/>
  <c r="AP1088" i="4"/>
  <c r="AR1088" i="4"/>
  <c r="D1089" i="4"/>
  <c r="E1089" i="4"/>
  <c r="F1089" i="4"/>
  <c r="G1089" i="4"/>
  <c r="H1089" i="4"/>
  <c r="I1089" i="4"/>
  <c r="O1089" i="4"/>
  <c r="AI1089" i="4"/>
  <c r="AJ1089" i="4"/>
  <c r="AK1089" i="4"/>
  <c r="AL1089" i="4"/>
  <c r="AM1089" i="4"/>
  <c r="AN1089" i="4"/>
  <c r="AO1089" i="4"/>
  <c r="AP1089" i="4"/>
  <c r="AR1089" i="4"/>
  <c r="D1090" i="4"/>
  <c r="E1090" i="4"/>
  <c r="F1090" i="4"/>
  <c r="G1090" i="4"/>
  <c r="H1090" i="4"/>
  <c r="I1090" i="4"/>
  <c r="O1090" i="4"/>
  <c r="AI1090" i="4"/>
  <c r="AJ1090" i="4"/>
  <c r="AK1090" i="4"/>
  <c r="AL1090" i="4"/>
  <c r="AM1090" i="4"/>
  <c r="AN1090" i="4"/>
  <c r="AO1090" i="4"/>
  <c r="AP1090" i="4"/>
  <c r="AR1090" i="4"/>
  <c r="D1091" i="4"/>
  <c r="E1091" i="4"/>
  <c r="F1091" i="4"/>
  <c r="G1091" i="4"/>
  <c r="H1091" i="4"/>
  <c r="I1091" i="4"/>
  <c r="O1091" i="4"/>
  <c r="AI1091" i="4"/>
  <c r="AJ1091" i="4"/>
  <c r="AK1091" i="4"/>
  <c r="AL1091" i="4"/>
  <c r="AM1091" i="4"/>
  <c r="AN1091" i="4"/>
  <c r="AO1091" i="4"/>
  <c r="AP1091" i="4"/>
  <c r="AR1091" i="4"/>
  <c r="D1092" i="4"/>
  <c r="E1092" i="4"/>
  <c r="F1092" i="4"/>
  <c r="G1092" i="4"/>
  <c r="H1092" i="4"/>
  <c r="I1092" i="4"/>
  <c r="O1092" i="4"/>
  <c r="AI1092" i="4"/>
  <c r="AJ1092" i="4"/>
  <c r="AK1092" i="4"/>
  <c r="AL1092" i="4"/>
  <c r="AM1092" i="4"/>
  <c r="AN1092" i="4"/>
  <c r="AO1092" i="4"/>
  <c r="AP1092" i="4"/>
  <c r="AR1092" i="4"/>
  <c r="D1093" i="4"/>
  <c r="E1093" i="4"/>
  <c r="F1093" i="4"/>
  <c r="G1093" i="4"/>
  <c r="H1093" i="4"/>
  <c r="I1093" i="4"/>
  <c r="O1093" i="4"/>
  <c r="AI1093" i="4"/>
  <c r="AJ1093" i="4"/>
  <c r="AK1093" i="4"/>
  <c r="AL1093" i="4"/>
  <c r="AM1093" i="4"/>
  <c r="AN1093" i="4"/>
  <c r="AO1093" i="4"/>
  <c r="AP1093" i="4"/>
  <c r="AR1093" i="4"/>
  <c r="D1094" i="4"/>
  <c r="E1094" i="4"/>
  <c r="F1094" i="4"/>
  <c r="G1094" i="4"/>
  <c r="H1094" i="4"/>
  <c r="I1094" i="4"/>
  <c r="O1094" i="4"/>
  <c r="AI1094" i="4"/>
  <c r="AJ1094" i="4"/>
  <c r="AK1094" i="4"/>
  <c r="AL1094" i="4"/>
  <c r="AM1094" i="4"/>
  <c r="AN1094" i="4"/>
  <c r="AO1094" i="4"/>
  <c r="AP1094" i="4"/>
  <c r="AR1094" i="4"/>
  <c r="D1095" i="4"/>
  <c r="E1095" i="4"/>
  <c r="F1095" i="4"/>
  <c r="G1095" i="4"/>
  <c r="H1095" i="4"/>
  <c r="I1095" i="4"/>
  <c r="O1095" i="4"/>
  <c r="AI1095" i="4"/>
  <c r="AJ1095" i="4"/>
  <c r="AK1095" i="4"/>
  <c r="AL1095" i="4"/>
  <c r="AM1095" i="4"/>
  <c r="AN1095" i="4"/>
  <c r="AO1095" i="4"/>
  <c r="AP1095" i="4"/>
  <c r="AR1095" i="4"/>
  <c r="D1096" i="4"/>
  <c r="E1096" i="4"/>
  <c r="F1096" i="4"/>
  <c r="G1096" i="4"/>
  <c r="H1096" i="4"/>
  <c r="I1096" i="4"/>
  <c r="O1096" i="4"/>
  <c r="AI1096" i="4"/>
  <c r="AJ1096" i="4"/>
  <c r="AK1096" i="4"/>
  <c r="AL1096" i="4"/>
  <c r="AM1096" i="4"/>
  <c r="AN1096" i="4"/>
  <c r="AO1096" i="4"/>
  <c r="AP1096" i="4"/>
  <c r="AR1096" i="4"/>
  <c r="D1097" i="4"/>
  <c r="E1097" i="4"/>
  <c r="F1097" i="4"/>
  <c r="G1097" i="4"/>
  <c r="H1097" i="4"/>
  <c r="I1097" i="4"/>
  <c r="O1097" i="4"/>
  <c r="AI1097" i="4"/>
  <c r="AJ1097" i="4"/>
  <c r="AK1097" i="4"/>
  <c r="AL1097" i="4"/>
  <c r="AM1097" i="4"/>
  <c r="AN1097" i="4"/>
  <c r="AO1097" i="4"/>
  <c r="AP1097" i="4"/>
  <c r="AR1097" i="4"/>
  <c r="D1098" i="4"/>
  <c r="E1098" i="4"/>
  <c r="F1098" i="4"/>
  <c r="G1098" i="4"/>
  <c r="H1098" i="4"/>
  <c r="I1098" i="4"/>
  <c r="O1098" i="4"/>
  <c r="AI1098" i="4"/>
  <c r="AJ1098" i="4"/>
  <c r="AK1098" i="4"/>
  <c r="AL1098" i="4"/>
  <c r="AM1098" i="4"/>
  <c r="AN1098" i="4"/>
  <c r="AO1098" i="4"/>
  <c r="AP1098" i="4"/>
  <c r="AR1098" i="4"/>
  <c r="D1099" i="4"/>
  <c r="E1099" i="4"/>
  <c r="F1099" i="4"/>
  <c r="G1099" i="4"/>
  <c r="H1099" i="4"/>
  <c r="I1099" i="4"/>
  <c r="O1099" i="4"/>
  <c r="AI1099" i="4"/>
  <c r="AJ1099" i="4"/>
  <c r="AK1099" i="4"/>
  <c r="AL1099" i="4"/>
  <c r="AM1099" i="4"/>
  <c r="AN1099" i="4"/>
  <c r="AO1099" i="4"/>
  <c r="AP1099" i="4"/>
  <c r="AR1099" i="4"/>
  <c r="D1100" i="4"/>
  <c r="E1100" i="4"/>
  <c r="F1100" i="4"/>
  <c r="G1100" i="4"/>
  <c r="H1100" i="4"/>
  <c r="I1100" i="4"/>
  <c r="O1100" i="4"/>
  <c r="AI1100" i="4"/>
  <c r="AJ1100" i="4"/>
  <c r="AK1100" i="4"/>
  <c r="AL1100" i="4"/>
  <c r="AM1100" i="4"/>
  <c r="AN1100" i="4"/>
  <c r="AO1100" i="4"/>
  <c r="AP1100" i="4"/>
  <c r="AR1100" i="4"/>
  <c r="D1101" i="4"/>
  <c r="E1101" i="4"/>
  <c r="F1101" i="4"/>
  <c r="G1101" i="4"/>
  <c r="H1101" i="4"/>
  <c r="I1101" i="4"/>
  <c r="O1101" i="4"/>
  <c r="AI1101" i="4"/>
  <c r="AJ1101" i="4"/>
  <c r="AK1101" i="4"/>
  <c r="AL1101" i="4"/>
  <c r="AM1101" i="4"/>
  <c r="AN1101" i="4"/>
  <c r="AO1101" i="4"/>
  <c r="AP1101" i="4"/>
  <c r="AR1101" i="4"/>
  <c r="D1102" i="4"/>
  <c r="E1102" i="4"/>
  <c r="F1102" i="4"/>
  <c r="G1102" i="4"/>
  <c r="H1102" i="4"/>
  <c r="I1102" i="4"/>
  <c r="O1102" i="4"/>
  <c r="AI1102" i="4"/>
  <c r="AJ1102" i="4"/>
  <c r="AK1102" i="4"/>
  <c r="AL1102" i="4"/>
  <c r="AM1102" i="4"/>
  <c r="AN1102" i="4"/>
  <c r="AO1102" i="4"/>
  <c r="AP1102" i="4"/>
  <c r="AR1102" i="4"/>
  <c r="D1103" i="4"/>
  <c r="E1103" i="4"/>
  <c r="F1103" i="4"/>
  <c r="G1103" i="4"/>
  <c r="H1103" i="4"/>
  <c r="I1103" i="4"/>
  <c r="O1103" i="4"/>
  <c r="AI1103" i="4"/>
  <c r="AJ1103" i="4"/>
  <c r="AK1103" i="4"/>
  <c r="AL1103" i="4"/>
  <c r="AM1103" i="4"/>
  <c r="AN1103" i="4"/>
  <c r="AO1103" i="4"/>
  <c r="AP1103" i="4"/>
  <c r="AR1103" i="4"/>
  <c r="D1104" i="4"/>
  <c r="E1104" i="4"/>
  <c r="F1104" i="4"/>
  <c r="G1104" i="4"/>
  <c r="H1104" i="4"/>
  <c r="I1104" i="4"/>
  <c r="O1104" i="4"/>
  <c r="AI1104" i="4"/>
  <c r="AJ1104" i="4"/>
  <c r="AK1104" i="4"/>
  <c r="AL1104" i="4"/>
  <c r="AM1104" i="4"/>
  <c r="AN1104" i="4"/>
  <c r="AO1104" i="4"/>
  <c r="AP1104" i="4"/>
  <c r="AR1104" i="4"/>
  <c r="D1105" i="4"/>
  <c r="E1105" i="4"/>
  <c r="F1105" i="4"/>
  <c r="G1105" i="4"/>
  <c r="H1105" i="4"/>
  <c r="I1105" i="4"/>
  <c r="O1105" i="4"/>
  <c r="AI1105" i="4"/>
  <c r="AJ1105" i="4"/>
  <c r="AK1105" i="4"/>
  <c r="AL1105" i="4"/>
  <c r="AM1105" i="4"/>
  <c r="AN1105" i="4"/>
  <c r="AO1105" i="4"/>
  <c r="AP1105" i="4"/>
  <c r="AR1105" i="4"/>
  <c r="D1106" i="4"/>
  <c r="E1106" i="4"/>
  <c r="F1106" i="4"/>
  <c r="G1106" i="4"/>
  <c r="H1106" i="4"/>
  <c r="I1106" i="4"/>
  <c r="O1106" i="4"/>
  <c r="AI1106" i="4"/>
  <c r="AJ1106" i="4"/>
  <c r="AK1106" i="4"/>
  <c r="AL1106" i="4"/>
  <c r="AM1106" i="4"/>
  <c r="AN1106" i="4"/>
  <c r="AO1106" i="4"/>
  <c r="AP1106" i="4"/>
  <c r="AR1106" i="4"/>
  <c r="D1107" i="4"/>
  <c r="E1107" i="4"/>
  <c r="F1107" i="4"/>
  <c r="G1107" i="4"/>
  <c r="H1107" i="4"/>
  <c r="I1107" i="4"/>
  <c r="O1107" i="4"/>
  <c r="AI1107" i="4"/>
  <c r="AJ1107" i="4"/>
  <c r="AK1107" i="4"/>
  <c r="AL1107" i="4"/>
  <c r="AM1107" i="4"/>
  <c r="AN1107" i="4"/>
  <c r="AO1107" i="4"/>
  <c r="AP1107" i="4"/>
  <c r="AR1107" i="4"/>
  <c r="D1108" i="4"/>
  <c r="E1108" i="4"/>
  <c r="F1108" i="4"/>
  <c r="G1108" i="4"/>
  <c r="H1108" i="4"/>
  <c r="I1108" i="4"/>
  <c r="O1108" i="4"/>
  <c r="AI1108" i="4"/>
  <c r="AJ1108" i="4"/>
  <c r="AK1108" i="4"/>
  <c r="AL1108" i="4"/>
  <c r="AM1108" i="4"/>
  <c r="AN1108" i="4"/>
  <c r="AO1108" i="4"/>
  <c r="AP1108" i="4"/>
  <c r="AR1108" i="4"/>
  <c r="D1109" i="4"/>
  <c r="E1109" i="4"/>
  <c r="F1109" i="4"/>
  <c r="G1109" i="4"/>
  <c r="H1109" i="4"/>
  <c r="I1109" i="4"/>
  <c r="O1109" i="4"/>
  <c r="AI1109" i="4"/>
  <c r="AJ1109" i="4"/>
  <c r="AK1109" i="4"/>
  <c r="AL1109" i="4"/>
  <c r="AM1109" i="4"/>
  <c r="AN1109" i="4"/>
  <c r="AO1109" i="4"/>
  <c r="AP1109" i="4"/>
  <c r="AR1109" i="4"/>
  <c r="D1110" i="4"/>
  <c r="E1110" i="4"/>
  <c r="F1110" i="4"/>
  <c r="G1110" i="4"/>
  <c r="H1110" i="4"/>
  <c r="I1110" i="4"/>
  <c r="O1110" i="4"/>
  <c r="AI1110" i="4"/>
  <c r="AJ1110" i="4"/>
  <c r="AK1110" i="4"/>
  <c r="AL1110" i="4"/>
  <c r="AM1110" i="4"/>
  <c r="AN1110" i="4"/>
  <c r="AO1110" i="4"/>
  <c r="AP1110" i="4"/>
  <c r="AR1110" i="4"/>
  <c r="D1111" i="4"/>
  <c r="E1111" i="4"/>
  <c r="F1111" i="4"/>
  <c r="G1111" i="4"/>
  <c r="H1111" i="4"/>
  <c r="I1111" i="4"/>
  <c r="O1111" i="4"/>
  <c r="AI1111" i="4"/>
  <c r="AJ1111" i="4"/>
  <c r="AK1111" i="4"/>
  <c r="AL1111" i="4"/>
  <c r="AM1111" i="4"/>
  <c r="AN1111" i="4"/>
  <c r="AO1111" i="4"/>
  <c r="AP1111" i="4"/>
  <c r="AR1111" i="4"/>
  <c r="D1112" i="4"/>
  <c r="E1112" i="4"/>
  <c r="F1112" i="4"/>
  <c r="G1112" i="4"/>
  <c r="H1112" i="4"/>
  <c r="I1112" i="4"/>
  <c r="O1112" i="4"/>
  <c r="AI1112" i="4"/>
  <c r="AJ1112" i="4"/>
  <c r="AK1112" i="4"/>
  <c r="AL1112" i="4"/>
  <c r="AM1112" i="4"/>
  <c r="AN1112" i="4"/>
  <c r="AO1112" i="4"/>
  <c r="AP1112" i="4"/>
  <c r="AR1112" i="4"/>
  <c r="D1113" i="4"/>
  <c r="E1113" i="4"/>
  <c r="F1113" i="4"/>
  <c r="G1113" i="4"/>
  <c r="H1113" i="4"/>
  <c r="I1113" i="4"/>
  <c r="O1113" i="4"/>
  <c r="AI1113" i="4"/>
  <c r="AJ1113" i="4"/>
  <c r="AK1113" i="4"/>
  <c r="AL1113" i="4"/>
  <c r="AM1113" i="4"/>
  <c r="AN1113" i="4"/>
  <c r="AO1113" i="4"/>
  <c r="AP1113" i="4"/>
  <c r="AR1113" i="4"/>
  <c r="D1114" i="4"/>
  <c r="E1114" i="4"/>
  <c r="F1114" i="4"/>
  <c r="G1114" i="4"/>
  <c r="H1114" i="4"/>
  <c r="I1114" i="4"/>
  <c r="O1114" i="4"/>
  <c r="AI1114" i="4"/>
  <c r="AJ1114" i="4"/>
  <c r="AK1114" i="4"/>
  <c r="AL1114" i="4"/>
  <c r="AM1114" i="4"/>
  <c r="AN1114" i="4"/>
  <c r="AO1114" i="4"/>
  <c r="AP1114" i="4"/>
  <c r="AR1114" i="4"/>
  <c r="D1115" i="4"/>
  <c r="E1115" i="4"/>
  <c r="F1115" i="4"/>
  <c r="G1115" i="4"/>
  <c r="H1115" i="4"/>
  <c r="I1115" i="4"/>
  <c r="O1115" i="4"/>
  <c r="AI1115" i="4"/>
  <c r="AJ1115" i="4"/>
  <c r="AK1115" i="4"/>
  <c r="AL1115" i="4"/>
  <c r="AM1115" i="4"/>
  <c r="AN1115" i="4"/>
  <c r="AO1115" i="4"/>
  <c r="AP1115" i="4"/>
  <c r="AR1115" i="4"/>
  <c r="D1116" i="4"/>
  <c r="E1116" i="4"/>
  <c r="F1116" i="4"/>
  <c r="G1116" i="4"/>
  <c r="H1116" i="4"/>
  <c r="I1116" i="4"/>
  <c r="O1116" i="4"/>
  <c r="AI1116" i="4"/>
  <c r="AJ1116" i="4"/>
  <c r="AK1116" i="4"/>
  <c r="AL1116" i="4"/>
  <c r="AM1116" i="4"/>
  <c r="AN1116" i="4"/>
  <c r="AO1116" i="4"/>
  <c r="AP1116" i="4"/>
  <c r="AR1116" i="4"/>
  <c r="D1117" i="4"/>
  <c r="E1117" i="4"/>
  <c r="F1117" i="4"/>
  <c r="G1117" i="4"/>
  <c r="H1117" i="4"/>
  <c r="I1117" i="4"/>
  <c r="O1117" i="4"/>
  <c r="AI1117" i="4"/>
  <c r="AJ1117" i="4"/>
  <c r="AK1117" i="4"/>
  <c r="AL1117" i="4"/>
  <c r="AM1117" i="4"/>
  <c r="AN1117" i="4"/>
  <c r="AO1117" i="4"/>
  <c r="AP1117" i="4"/>
  <c r="AR1117" i="4"/>
  <c r="D1118" i="4"/>
  <c r="E1118" i="4"/>
  <c r="F1118" i="4"/>
  <c r="G1118" i="4"/>
  <c r="H1118" i="4"/>
  <c r="I1118" i="4"/>
  <c r="O1118" i="4"/>
  <c r="AI1118" i="4"/>
  <c r="AJ1118" i="4"/>
  <c r="AK1118" i="4"/>
  <c r="AL1118" i="4"/>
  <c r="AM1118" i="4"/>
  <c r="AN1118" i="4"/>
  <c r="AO1118" i="4"/>
  <c r="AP1118" i="4"/>
  <c r="AR1118" i="4"/>
  <c r="D1119" i="4"/>
  <c r="E1119" i="4"/>
  <c r="F1119" i="4"/>
  <c r="G1119" i="4"/>
  <c r="H1119" i="4"/>
  <c r="I1119" i="4"/>
  <c r="O1119" i="4"/>
  <c r="AI1119" i="4"/>
  <c r="AJ1119" i="4"/>
  <c r="AK1119" i="4"/>
  <c r="AL1119" i="4"/>
  <c r="AM1119" i="4"/>
  <c r="AN1119" i="4"/>
  <c r="AO1119" i="4"/>
  <c r="AP1119" i="4"/>
  <c r="AR1119" i="4"/>
  <c r="D1120" i="4"/>
  <c r="E1120" i="4"/>
  <c r="F1120" i="4"/>
  <c r="G1120" i="4"/>
  <c r="H1120" i="4"/>
  <c r="I1120" i="4"/>
  <c r="O1120" i="4"/>
  <c r="AI1120" i="4"/>
  <c r="AJ1120" i="4"/>
  <c r="AK1120" i="4"/>
  <c r="AL1120" i="4"/>
  <c r="AM1120" i="4"/>
  <c r="AN1120" i="4"/>
  <c r="AO1120" i="4"/>
  <c r="AP1120" i="4"/>
  <c r="AR1120" i="4"/>
  <c r="D1121" i="4"/>
  <c r="E1121" i="4"/>
  <c r="F1121" i="4"/>
  <c r="G1121" i="4"/>
  <c r="H1121" i="4"/>
  <c r="I1121" i="4"/>
  <c r="O1121" i="4"/>
  <c r="AI1121" i="4"/>
  <c r="AJ1121" i="4"/>
  <c r="AK1121" i="4"/>
  <c r="AL1121" i="4"/>
  <c r="AM1121" i="4"/>
  <c r="AN1121" i="4"/>
  <c r="AO1121" i="4"/>
  <c r="AP1121" i="4"/>
  <c r="AR1121" i="4"/>
  <c r="D1122" i="4"/>
  <c r="E1122" i="4"/>
  <c r="F1122" i="4"/>
  <c r="G1122" i="4"/>
  <c r="H1122" i="4"/>
  <c r="I1122" i="4"/>
  <c r="O1122" i="4"/>
  <c r="AI1122" i="4"/>
  <c r="AJ1122" i="4"/>
  <c r="AK1122" i="4"/>
  <c r="AL1122" i="4"/>
  <c r="AM1122" i="4"/>
  <c r="AN1122" i="4"/>
  <c r="AO1122" i="4"/>
  <c r="AP1122" i="4"/>
  <c r="AR1122" i="4"/>
  <c r="D1123" i="4"/>
  <c r="E1123" i="4"/>
  <c r="F1123" i="4"/>
  <c r="G1123" i="4"/>
  <c r="H1123" i="4"/>
  <c r="I1123" i="4"/>
  <c r="O1123" i="4"/>
  <c r="AI1123" i="4"/>
  <c r="AJ1123" i="4"/>
  <c r="AK1123" i="4"/>
  <c r="AL1123" i="4"/>
  <c r="AM1123" i="4"/>
  <c r="AN1123" i="4"/>
  <c r="AO1123" i="4"/>
  <c r="AP1123" i="4"/>
  <c r="AR1123" i="4"/>
  <c r="D1124" i="4"/>
  <c r="E1124" i="4"/>
  <c r="F1124" i="4"/>
  <c r="G1124" i="4"/>
  <c r="H1124" i="4"/>
  <c r="I1124" i="4"/>
  <c r="O1124" i="4"/>
  <c r="AI1124" i="4"/>
  <c r="AJ1124" i="4"/>
  <c r="AK1124" i="4"/>
  <c r="AL1124" i="4"/>
  <c r="AM1124" i="4"/>
  <c r="AN1124" i="4"/>
  <c r="AO1124" i="4"/>
  <c r="AP1124" i="4"/>
  <c r="AR1124" i="4"/>
  <c r="D1125" i="4"/>
  <c r="E1125" i="4"/>
  <c r="F1125" i="4"/>
  <c r="G1125" i="4"/>
  <c r="H1125" i="4"/>
  <c r="I1125" i="4"/>
  <c r="O1125" i="4"/>
  <c r="AI1125" i="4"/>
  <c r="AJ1125" i="4"/>
  <c r="AK1125" i="4"/>
  <c r="AL1125" i="4"/>
  <c r="AM1125" i="4"/>
  <c r="AN1125" i="4"/>
  <c r="AO1125" i="4"/>
  <c r="AP1125" i="4"/>
  <c r="AR1125" i="4"/>
  <c r="D1126" i="4"/>
  <c r="E1126" i="4"/>
  <c r="F1126" i="4"/>
  <c r="G1126" i="4"/>
  <c r="H1126" i="4"/>
  <c r="I1126" i="4"/>
  <c r="O1126" i="4"/>
  <c r="AI1126" i="4"/>
  <c r="AJ1126" i="4"/>
  <c r="AK1126" i="4"/>
  <c r="AL1126" i="4"/>
  <c r="AM1126" i="4"/>
  <c r="AN1126" i="4"/>
  <c r="AO1126" i="4"/>
  <c r="AP1126" i="4"/>
  <c r="AR1126" i="4"/>
  <c r="D1127" i="4"/>
  <c r="E1127" i="4"/>
  <c r="F1127" i="4"/>
  <c r="G1127" i="4"/>
  <c r="H1127" i="4"/>
  <c r="I1127" i="4"/>
  <c r="O1127" i="4"/>
  <c r="AI1127" i="4"/>
  <c r="AJ1127" i="4"/>
  <c r="AK1127" i="4"/>
  <c r="AL1127" i="4"/>
  <c r="AM1127" i="4"/>
  <c r="AN1127" i="4"/>
  <c r="AO1127" i="4"/>
  <c r="AP1127" i="4"/>
  <c r="AR1127" i="4"/>
  <c r="D1128" i="4"/>
  <c r="E1128" i="4"/>
  <c r="F1128" i="4"/>
  <c r="G1128" i="4"/>
  <c r="H1128" i="4"/>
  <c r="I1128" i="4"/>
  <c r="O1128" i="4"/>
  <c r="AI1128" i="4"/>
  <c r="AJ1128" i="4"/>
  <c r="AK1128" i="4"/>
  <c r="AL1128" i="4"/>
  <c r="AM1128" i="4"/>
  <c r="AN1128" i="4"/>
  <c r="AO1128" i="4"/>
  <c r="AP1128" i="4"/>
  <c r="AR1128" i="4"/>
  <c r="D1129" i="4"/>
  <c r="E1129" i="4"/>
  <c r="F1129" i="4"/>
  <c r="G1129" i="4"/>
  <c r="H1129" i="4"/>
  <c r="I1129" i="4"/>
  <c r="O1129" i="4"/>
  <c r="AI1129" i="4"/>
  <c r="AJ1129" i="4"/>
  <c r="AK1129" i="4"/>
  <c r="AL1129" i="4"/>
  <c r="AM1129" i="4"/>
  <c r="AN1129" i="4"/>
  <c r="AO1129" i="4"/>
  <c r="AP1129" i="4"/>
  <c r="AR1129" i="4"/>
  <c r="D1130" i="4"/>
  <c r="E1130" i="4"/>
  <c r="F1130" i="4"/>
  <c r="G1130" i="4"/>
  <c r="H1130" i="4"/>
  <c r="I1130" i="4"/>
  <c r="O1130" i="4"/>
  <c r="AI1130" i="4"/>
  <c r="AJ1130" i="4"/>
  <c r="AK1130" i="4"/>
  <c r="AL1130" i="4"/>
  <c r="AM1130" i="4"/>
  <c r="AN1130" i="4"/>
  <c r="AO1130" i="4"/>
  <c r="AP1130" i="4"/>
  <c r="AR1130" i="4"/>
  <c r="D1131" i="4"/>
  <c r="E1131" i="4"/>
  <c r="F1131" i="4"/>
  <c r="G1131" i="4"/>
  <c r="H1131" i="4"/>
  <c r="I1131" i="4"/>
  <c r="O1131" i="4"/>
  <c r="AI1131" i="4"/>
  <c r="AJ1131" i="4"/>
  <c r="AK1131" i="4"/>
  <c r="AL1131" i="4"/>
  <c r="AM1131" i="4"/>
  <c r="AN1131" i="4"/>
  <c r="AO1131" i="4"/>
  <c r="AP1131" i="4"/>
  <c r="AR1131" i="4"/>
  <c r="D1132" i="4"/>
  <c r="E1132" i="4"/>
  <c r="F1132" i="4"/>
  <c r="G1132" i="4"/>
  <c r="H1132" i="4"/>
  <c r="I1132" i="4"/>
  <c r="O1132" i="4"/>
  <c r="AI1132" i="4"/>
  <c r="AJ1132" i="4"/>
  <c r="AK1132" i="4"/>
  <c r="AL1132" i="4"/>
  <c r="AM1132" i="4"/>
  <c r="AN1132" i="4"/>
  <c r="AO1132" i="4"/>
  <c r="AP1132" i="4"/>
  <c r="AR1132" i="4"/>
  <c r="D1133" i="4"/>
  <c r="E1133" i="4"/>
  <c r="F1133" i="4"/>
  <c r="G1133" i="4"/>
  <c r="H1133" i="4"/>
  <c r="I1133" i="4"/>
  <c r="O1133" i="4"/>
  <c r="AI1133" i="4"/>
  <c r="AJ1133" i="4"/>
  <c r="AK1133" i="4"/>
  <c r="AL1133" i="4"/>
  <c r="AM1133" i="4"/>
  <c r="AN1133" i="4"/>
  <c r="AO1133" i="4"/>
  <c r="AP1133" i="4"/>
  <c r="AR1133" i="4"/>
  <c r="D1134" i="4"/>
  <c r="E1134" i="4"/>
  <c r="F1134" i="4"/>
  <c r="G1134" i="4"/>
  <c r="H1134" i="4"/>
  <c r="I1134" i="4"/>
  <c r="O1134" i="4"/>
  <c r="AI1134" i="4"/>
  <c r="AJ1134" i="4"/>
  <c r="AK1134" i="4"/>
  <c r="AL1134" i="4"/>
  <c r="AM1134" i="4"/>
  <c r="AN1134" i="4"/>
  <c r="AO1134" i="4"/>
  <c r="AP1134" i="4"/>
  <c r="AR1134" i="4"/>
  <c r="D1135" i="4"/>
  <c r="E1135" i="4"/>
  <c r="F1135" i="4"/>
  <c r="G1135" i="4"/>
  <c r="H1135" i="4"/>
  <c r="I1135" i="4"/>
  <c r="O1135" i="4"/>
  <c r="AI1135" i="4"/>
  <c r="AJ1135" i="4"/>
  <c r="AK1135" i="4"/>
  <c r="AL1135" i="4"/>
  <c r="AM1135" i="4"/>
  <c r="AN1135" i="4"/>
  <c r="AO1135" i="4"/>
  <c r="AP1135" i="4"/>
  <c r="AR1135" i="4"/>
  <c r="D1136" i="4"/>
  <c r="E1136" i="4"/>
  <c r="F1136" i="4"/>
  <c r="G1136" i="4"/>
  <c r="H1136" i="4"/>
  <c r="I1136" i="4"/>
  <c r="O1136" i="4"/>
  <c r="AI1136" i="4"/>
  <c r="AJ1136" i="4"/>
  <c r="AK1136" i="4"/>
  <c r="AL1136" i="4"/>
  <c r="AM1136" i="4"/>
  <c r="AN1136" i="4"/>
  <c r="AO1136" i="4"/>
  <c r="AP1136" i="4"/>
  <c r="AR1136" i="4"/>
  <c r="D1137" i="4"/>
  <c r="E1137" i="4"/>
  <c r="F1137" i="4"/>
  <c r="G1137" i="4"/>
  <c r="H1137" i="4"/>
  <c r="I1137" i="4"/>
  <c r="O1137" i="4"/>
  <c r="AI1137" i="4"/>
  <c r="AJ1137" i="4"/>
  <c r="AK1137" i="4"/>
  <c r="AL1137" i="4"/>
  <c r="AM1137" i="4"/>
  <c r="AN1137" i="4"/>
  <c r="AO1137" i="4"/>
  <c r="AP1137" i="4"/>
  <c r="AR1137" i="4"/>
  <c r="D1138" i="4"/>
  <c r="E1138" i="4"/>
  <c r="F1138" i="4"/>
  <c r="G1138" i="4"/>
  <c r="H1138" i="4"/>
  <c r="I1138" i="4"/>
  <c r="O1138" i="4"/>
  <c r="AI1138" i="4"/>
  <c r="AJ1138" i="4"/>
  <c r="AK1138" i="4"/>
  <c r="AL1138" i="4"/>
  <c r="AM1138" i="4"/>
  <c r="AN1138" i="4"/>
  <c r="AO1138" i="4"/>
  <c r="AP1138" i="4"/>
  <c r="AR1138" i="4"/>
  <c r="D1139" i="4"/>
  <c r="E1139" i="4"/>
  <c r="F1139" i="4"/>
  <c r="G1139" i="4"/>
  <c r="H1139" i="4"/>
  <c r="I1139" i="4"/>
  <c r="O1139" i="4"/>
  <c r="AI1139" i="4"/>
  <c r="AJ1139" i="4"/>
  <c r="AK1139" i="4"/>
  <c r="AL1139" i="4"/>
  <c r="AM1139" i="4"/>
  <c r="AN1139" i="4"/>
  <c r="AO1139" i="4"/>
  <c r="AP1139" i="4"/>
  <c r="AR1139" i="4"/>
  <c r="D1140" i="4"/>
  <c r="E1140" i="4"/>
  <c r="F1140" i="4"/>
  <c r="G1140" i="4"/>
  <c r="H1140" i="4"/>
  <c r="I1140" i="4"/>
  <c r="O1140" i="4"/>
  <c r="AI1140" i="4"/>
  <c r="AJ1140" i="4"/>
  <c r="AK1140" i="4"/>
  <c r="AL1140" i="4"/>
  <c r="AM1140" i="4"/>
  <c r="AN1140" i="4"/>
  <c r="AO1140" i="4"/>
  <c r="AP1140" i="4"/>
  <c r="AR1140" i="4"/>
  <c r="D1141" i="4"/>
  <c r="E1141" i="4"/>
  <c r="F1141" i="4"/>
  <c r="G1141" i="4"/>
  <c r="H1141" i="4"/>
  <c r="I1141" i="4"/>
  <c r="O1141" i="4"/>
  <c r="AI1141" i="4"/>
  <c r="AJ1141" i="4"/>
  <c r="AK1141" i="4"/>
  <c r="AL1141" i="4"/>
  <c r="AM1141" i="4"/>
  <c r="AN1141" i="4"/>
  <c r="AO1141" i="4"/>
  <c r="AP1141" i="4"/>
  <c r="AR1141" i="4"/>
  <c r="D1142" i="4"/>
  <c r="E1142" i="4"/>
  <c r="F1142" i="4"/>
  <c r="G1142" i="4"/>
  <c r="H1142" i="4"/>
  <c r="I1142" i="4"/>
  <c r="O1142" i="4"/>
  <c r="AI1142" i="4"/>
  <c r="AJ1142" i="4"/>
  <c r="AK1142" i="4"/>
  <c r="AL1142" i="4"/>
  <c r="AM1142" i="4"/>
  <c r="AN1142" i="4"/>
  <c r="AO1142" i="4"/>
  <c r="AP1142" i="4"/>
  <c r="AR1142" i="4"/>
  <c r="D1143" i="4"/>
  <c r="E1143" i="4"/>
  <c r="F1143" i="4"/>
  <c r="G1143" i="4"/>
  <c r="H1143" i="4"/>
  <c r="I1143" i="4"/>
  <c r="O1143" i="4"/>
  <c r="AI1143" i="4"/>
  <c r="AJ1143" i="4"/>
  <c r="AK1143" i="4"/>
  <c r="AL1143" i="4"/>
  <c r="AM1143" i="4"/>
  <c r="AN1143" i="4"/>
  <c r="AO1143" i="4"/>
  <c r="AP1143" i="4"/>
  <c r="AR1143" i="4"/>
  <c r="D1144" i="4"/>
  <c r="E1144" i="4"/>
  <c r="F1144" i="4"/>
  <c r="G1144" i="4"/>
  <c r="H1144" i="4"/>
  <c r="I1144" i="4"/>
  <c r="O1144" i="4"/>
  <c r="AI1144" i="4"/>
  <c r="AJ1144" i="4"/>
  <c r="AK1144" i="4"/>
  <c r="AL1144" i="4"/>
  <c r="AM1144" i="4"/>
  <c r="AN1144" i="4"/>
  <c r="AO1144" i="4"/>
  <c r="AP1144" i="4"/>
  <c r="AR1144" i="4"/>
  <c r="D1145" i="4"/>
  <c r="E1145" i="4"/>
  <c r="F1145" i="4"/>
  <c r="G1145" i="4"/>
  <c r="H1145" i="4"/>
  <c r="I1145" i="4"/>
  <c r="O1145" i="4"/>
  <c r="AI1145" i="4"/>
  <c r="AJ1145" i="4"/>
  <c r="AK1145" i="4"/>
  <c r="AL1145" i="4"/>
  <c r="AM1145" i="4"/>
  <c r="AN1145" i="4"/>
  <c r="AO1145" i="4"/>
  <c r="AP1145" i="4"/>
  <c r="AR1145" i="4"/>
  <c r="D1146" i="4"/>
  <c r="E1146" i="4"/>
  <c r="F1146" i="4"/>
  <c r="G1146" i="4"/>
  <c r="H1146" i="4"/>
  <c r="I1146" i="4"/>
  <c r="O1146" i="4"/>
  <c r="AI1146" i="4"/>
  <c r="AJ1146" i="4"/>
  <c r="AK1146" i="4"/>
  <c r="AL1146" i="4"/>
  <c r="AM1146" i="4"/>
  <c r="AN1146" i="4"/>
  <c r="AO1146" i="4"/>
  <c r="AP1146" i="4"/>
  <c r="AR1146" i="4"/>
  <c r="D1147" i="4"/>
  <c r="E1147" i="4"/>
  <c r="F1147" i="4"/>
  <c r="G1147" i="4"/>
  <c r="H1147" i="4"/>
  <c r="I1147" i="4"/>
  <c r="O1147" i="4"/>
  <c r="AI1147" i="4"/>
  <c r="AJ1147" i="4"/>
  <c r="AK1147" i="4"/>
  <c r="AL1147" i="4"/>
  <c r="AM1147" i="4"/>
  <c r="AN1147" i="4"/>
  <c r="AO1147" i="4"/>
  <c r="AP1147" i="4"/>
  <c r="AR1147" i="4"/>
  <c r="D1148" i="4"/>
  <c r="E1148" i="4"/>
  <c r="F1148" i="4"/>
  <c r="G1148" i="4"/>
  <c r="H1148" i="4"/>
  <c r="I1148" i="4"/>
  <c r="O1148" i="4"/>
  <c r="AI1148" i="4"/>
  <c r="AJ1148" i="4"/>
  <c r="AK1148" i="4"/>
  <c r="AL1148" i="4"/>
  <c r="AM1148" i="4"/>
  <c r="AN1148" i="4"/>
  <c r="AO1148" i="4"/>
  <c r="AP1148" i="4"/>
  <c r="AR1148" i="4"/>
  <c r="D1149" i="4"/>
  <c r="E1149" i="4"/>
  <c r="F1149" i="4"/>
  <c r="G1149" i="4"/>
  <c r="H1149" i="4"/>
  <c r="I1149" i="4"/>
  <c r="O1149" i="4"/>
  <c r="AI1149" i="4"/>
  <c r="AJ1149" i="4"/>
  <c r="AK1149" i="4"/>
  <c r="AL1149" i="4"/>
  <c r="AM1149" i="4"/>
  <c r="AN1149" i="4"/>
  <c r="AO1149" i="4"/>
  <c r="AP1149" i="4"/>
  <c r="AR1149" i="4"/>
  <c r="D1150" i="4"/>
  <c r="E1150" i="4"/>
  <c r="F1150" i="4"/>
  <c r="G1150" i="4"/>
  <c r="H1150" i="4"/>
  <c r="I1150" i="4"/>
  <c r="O1150" i="4"/>
  <c r="AI1150" i="4"/>
  <c r="AJ1150" i="4"/>
  <c r="AK1150" i="4"/>
  <c r="AL1150" i="4"/>
  <c r="AM1150" i="4"/>
  <c r="AN1150" i="4"/>
  <c r="AO1150" i="4"/>
  <c r="AP1150" i="4"/>
  <c r="AR1150" i="4"/>
  <c r="D1151" i="4"/>
  <c r="E1151" i="4"/>
  <c r="F1151" i="4"/>
  <c r="G1151" i="4"/>
  <c r="H1151" i="4"/>
  <c r="I1151" i="4"/>
  <c r="O1151" i="4"/>
  <c r="AI1151" i="4"/>
  <c r="AJ1151" i="4"/>
  <c r="AK1151" i="4"/>
  <c r="AL1151" i="4"/>
  <c r="AM1151" i="4"/>
  <c r="AN1151" i="4"/>
  <c r="AO1151" i="4"/>
  <c r="AP1151" i="4"/>
  <c r="AR1151" i="4"/>
  <c r="D1152" i="4"/>
  <c r="E1152" i="4"/>
  <c r="F1152" i="4"/>
  <c r="G1152" i="4"/>
  <c r="H1152" i="4"/>
  <c r="I1152" i="4"/>
  <c r="O1152" i="4"/>
  <c r="AI1152" i="4"/>
  <c r="AJ1152" i="4"/>
  <c r="AK1152" i="4"/>
  <c r="AL1152" i="4"/>
  <c r="AM1152" i="4"/>
  <c r="AN1152" i="4"/>
  <c r="AO1152" i="4"/>
  <c r="AP1152" i="4"/>
  <c r="AR1152" i="4"/>
  <c r="D1153" i="4"/>
  <c r="E1153" i="4"/>
  <c r="F1153" i="4"/>
  <c r="G1153" i="4"/>
  <c r="H1153" i="4"/>
  <c r="I1153" i="4"/>
  <c r="O1153" i="4"/>
  <c r="AI1153" i="4"/>
  <c r="AJ1153" i="4"/>
  <c r="AK1153" i="4"/>
  <c r="AL1153" i="4"/>
  <c r="AM1153" i="4"/>
  <c r="AN1153" i="4"/>
  <c r="AO1153" i="4"/>
  <c r="AP1153" i="4"/>
  <c r="AR1153" i="4"/>
  <c r="D1154" i="4"/>
  <c r="E1154" i="4"/>
  <c r="F1154" i="4"/>
  <c r="G1154" i="4"/>
  <c r="H1154" i="4"/>
  <c r="I1154" i="4"/>
  <c r="O1154" i="4"/>
  <c r="AI1154" i="4"/>
  <c r="AJ1154" i="4"/>
  <c r="AK1154" i="4"/>
  <c r="AL1154" i="4"/>
  <c r="AM1154" i="4"/>
  <c r="AN1154" i="4"/>
  <c r="AO1154" i="4"/>
  <c r="AP1154" i="4"/>
  <c r="AR1154" i="4"/>
  <c r="D1155" i="4"/>
  <c r="E1155" i="4"/>
  <c r="F1155" i="4"/>
  <c r="G1155" i="4"/>
  <c r="H1155" i="4"/>
  <c r="I1155" i="4"/>
  <c r="O1155" i="4"/>
  <c r="AI1155" i="4"/>
  <c r="AJ1155" i="4"/>
  <c r="AK1155" i="4"/>
  <c r="AL1155" i="4"/>
  <c r="AM1155" i="4"/>
  <c r="AN1155" i="4"/>
  <c r="AO1155" i="4"/>
  <c r="AP1155" i="4"/>
  <c r="AR1155" i="4"/>
  <c r="D1156" i="4"/>
  <c r="E1156" i="4"/>
  <c r="F1156" i="4"/>
  <c r="G1156" i="4"/>
  <c r="H1156" i="4"/>
  <c r="I1156" i="4"/>
  <c r="O1156" i="4"/>
  <c r="AI1156" i="4"/>
  <c r="AJ1156" i="4"/>
  <c r="AK1156" i="4"/>
  <c r="AL1156" i="4"/>
  <c r="AM1156" i="4"/>
  <c r="AN1156" i="4"/>
  <c r="AO1156" i="4"/>
  <c r="AP1156" i="4"/>
  <c r="AR1156" i="4"/>
  <c r="D1157" i="4"/>
  <c r="E1157" i="4"/>
  <c r="F1157" i="4"/>
  <c r="G1157" i="4"/>
  <c r="H1157" i="4"/>
  <c r="I1157" i="4"/>
  <c r="O1157" i="4"/>
  <c r="AI1157" i="4"/>
  <c r="AJ1157" i="4"/>
  <c r="AK1157" i="4"/>
  <c r="AL1157" i="4"/>
  <c r="AM1157" i="4"/>
  <c r="AN1157" i="4"/>
  <c r="AO1157" i="4"/>
  <c r="AP1157" i="4"/>
  <c r="AR1157" i="4"/>
  <c r="D1158" i="4"/>
  <c r="E1158" i="4"/>
  <c r="F1158" i="4"/>
  <c r="G1158" i="4"/>
  <c r="H1158" i="4"/>
  <c r="I1158" i="4"/>
  <c r="O1158" i="4"/>
  <c r="AI1158" i="4"/>
  <c r="AJ1158" i="4"/>
  <c r="AK1158" i="4"/>
  <c r="AL1158" i="4"/>
  <c r="AM1158" i="4"/>
  <c r="AN1158" i="4"/>
  <c r="AO1158" i="4"/>
  <c r="AP1158" i="4"/>
  <c r="AR1158" i="4"/>
  <c r="D1159" i="4"/>
  <c r="E1159" i="4"/>
  <c r="F1159" i="4"/>
  <c r="G1159" i="4"/>
  <c r="H1159" i="4"/>
  <c r="I1159" i="4"/>
  <c r="O1159" i="4"/>
  <c r="AI1159" i="4"/>
  <c r="AJ1159" i="4"/>
  <c r="AK1159" i="4"/>
  <c r="AL1159" i="4"/>
  <c r="AM1159" i="4"/>
  <c r="AN1159" i="4"/>
  <c r="AO1159" i="4"/>
  <c r="AP1159" i="4"/>
  <c r="AR1159" i="4"/>
  <c r="D1160" i="4"/>
  <c r="E1160" i="4"/>
  <c r="F1160" i="4"/>
  <c r="G1160" i="4"/>
  <c r="H1160" i="4"/>
  <c r="I1160" i="4"/>
  <c r="O1160" i="4"/>
  <c r="AI1160" i="4"/>
  <c r="AJ1160" i="4"/>
  <c r="AK1160" i="4"/>
  <c r="AL1160" i="4"/>
  <c r="AM1160" i="4"/>
  <c r="AN1160" i="4"/>
  <c r="AO1160" i="4"/>
  <c r="AP1160" i="4"/>
  <c r="AR1160" i="4"/>
  <c r="D1161" i="4"/>
  <c r="E1161" i="4"/>
  <c r="F1161" i="4"/>
  <c r="G1161" i="4"/>
  <c r="H1161" i="4"/>
  <c r="I1161" i="4"/>
  <c r="O1161" i="4"/>
  <c r="AI1161" i="4"/>
  <c r="AJ1161" i="4"/>
  <c r="AK1161" i="4"/>
  <c r="AL1161" i="4"/>
  <c r="AM1161" i="4"/>
  <c r="AN1161" i="4"/>
  <c r="AO1161" i="4"/>
  <c r="AP1161" i="4"/>
  <c r="AR1161" i="4"/>
  <c r="D1162" i="4"/>
  <c r="E1162" i="4"/>
  <c r="F1162" i="4"/>
  <c r="G1162" i="4"/>
  <c r="H1162" i="4"/>
  <c r="I1162" i="4"/>
  <c r="O1162" i="4"/>
  <c r="AI1162" i="4"/>
  <c r="AJ1162" i="4"/>
  <c r="AK1162" i="4"/>
  <c r="AL1162" i="4"/>
  <c r="AM1162" i="4"/>
  <c r="AN1162" i="4"/>
  <c r="AO1162" i="4"/>
  <c r="AP1162" i="4"/>
  <c r="AR1162" i="4"/>
  <c r="D1163" i="4"/>
  <c r="E1163" i="4"/>
  <c r="F1163" i="4"/>
  <c r="G1163" i="4"/>
  <c r="H1163" i="4"/>
  <c r="I1163" i="4"/>
  <c r="O1163" i="4"/>
  <c r="AI1163" i="4"/>
  <c r="AJ1163" i="4"/>
  <c r="AK1163" i="4"/>
  <c r="AL1163" i="4"/>
  <c r="AM1163" i="4"/>
  <c r="AN1163" i="4"/>
  <c r="AO1163" i="4"/>
  <c r="AP1163" i="4"/>
  <c r="AR1163" i="4"/>
  <c r="D1164" i="4"/>
  <c r="E1164" i="4"/>
  <c r="F1164" i="4"/>
  <c r="G1164" i="4"/>
  <c r="H1164" i="4"/>
  <c r="I1164" i="4"/>
  <c r="O1164" i="4"/>
  <c r="AI1164" i="4"/>
  <c r="AJ1164" i="4"/>
  <c r="AK1164" i="4"/>
  <c r="AL1164" i="4"/>
  <c r="AM1164" i="4"/>
  <c r="AN1164" i="4"/>
  <c r="AO1164" i="4"/>
  <c r="AP1164" i="4"/>
  <c r="AR1164" i="4"/>
  <c r="C1165" i="4"/>
  <c r="D1165" i="4"/>
  <c r="E1165" i="4"/>
  <c r="F1165" i="4"/>
  <c r="G1165" i="4"/>
  <c r="H1165" i="4"/>
  <c r="I1165" i="4"/>
  <c r="K1165" i="4"/>
  <c r="L1165" i="4"/>
  <c r="M1165" i="4"/>
  <c r="N1165" i="4"/>
  <c r="O1165" i="4"/>
  <c r="AI1165" i="4"/>
  <c r="AJ1165" i="4"/>
  <c r="AK1165" i="4"/>
  <c r="AL1165" i="4"/>
  <c r="AM1165" i="4"/>
  <c r="AN1165" i="4"/>
  <c r="AO1165" i="4"/>
  <c r="AP1165" i="4"/>
  <c r="AR1165" i="4"/>
  <c r="D1166" i="4"/>
  <c r="E1166" i="4"/>
  <c r="F1166" i="4"/>
  <c r="G1166" i="4"/>
  <c r="H1166" i="4"/>
  <c r="I1166" i="4"/>
  <c r="O1166" i="4"/>
  <c r="AI1166" i="4"/>
  <c r="AJ1166" i="4"/>
  <c r="AK1166" i="4"/>
  <c r="AL1166" i="4"/>
  <c r="AM1166" i="4"/>
  <c r="AN1166" i="4"/>
  <c r="AO1166" i="4"/>
  <c r="AP1166" i="4"/>
  <c r="AR1166" i="4"/>
  <c r="D1167" i="4"/>
  <c r="E1167" i="4"/>
  <c r="F1167" i="4"/>
  <c r="G1167" i="4"/>
  <c r="H1167" i="4"/>
  <c r="I1167" i="4"/>
  <c r="O1167" i="4"/>
  <c r="AI1167" i="4"/>
  <c r="AJ1167" i="4"/>
  <c r="AK1167" i="4"/>
  <c r="AL1167" i="4"/>
  <c r="AM1167" i="4"/>
  <c r="AN1167" i="4"/>
  <c r="AO1167" i="4"/>
  <c r="AP1167" i="4"/>
  <c r="AR1167" i="4"/>
  <c r="D1168" i="4"/>
  <c r="E1168" i="4"/>
  <c r="F1168" i="4"/>
  <c r="G1168" i="4"/>
  <c r="H1168" i="4"/>
  <c r="I1168" i="4"/>
  <c r="O1168" i="4"/>
  <c r="AI1168" i="4"/>
  <c r="AJ1168" i="4"/>
  <c r="AK1168" i="4"/>
  <c r="AL1168" i="4"/>
  <c r="AM1168" i="4"/>
  <c r="AN1168" i="4"/>
  <c r="AO1168" i="4"/>
  <c r="AP1168" i="4"/>
  <c r="AR1168" i="4"/>
  <c r="D1169" i="4"/>
  <c r="E1169" i="4"/>
  <c r="F1169" i="4"/>
  <c r="G1169" i="4"/>
  <c r="H1169" i="4"/>
  <c r="I1169" i="4"/>
  <c r="O1169" i="4"/>
  <c r="AI1169" i="4"/>
  <c r="AJ1169" i="4"/>
  <c r="AK1169" i="4"/>
  <c r="AL1169" i="4"/>
  <c r="AM1169" i="4"/>
  <c r="AN1169" i="4"/>
  <c r="AO1169" i="4"/>
  <c r="AP1169" i="4"/>
  <c r="AR1169" i="4"/>
  <c r="D1170" i="4"/>
  <c r="E1170" i="4"/>
  <c r="F1170" i="4"/>
  <c r="G1170" i="4"/>
  <c r="H1170" i="4"/>
  <c r="I1170" i="4"/>
  <c r="O1170" i="4"/>
  <c r="AI1170" i="4"/>
  <c r="AJ1170" i="4"/>
  <c r="AK1170" i="4"/>
  <c r="AL1170" i="4"/>
  <c r="AM1170" i="4"/>
  <c r="AN1170" i="4"/>
  <c r="AO1170" i="4"/>
  <c r="AP1170" i="4"/>
  <c r="AR1170" i="4"/>
  <c r="D1171" i="4"/>
  <c r="E1171" i="4"/>
  <c r="F1171" i="4"/>
  <c r="G1171" i="4"/>
  <c r="H1171" i="4"/>
  <c r="I1171" i="4"/>
  <c r="O1171" i="4"/>
  <c r="AI1171" i="4"/>
  <c r="AJ1171" i="4"/>
  <c r="AK1171" i="4"/>
  <c r="AL1171" i="4"/>
  <c r="AM1171" i="4"/>
  <c r="AN1171" i="4"/>
  <c r="AO1171" i="4"/>
  <c r="AP1171" i="4"/>
  <c r="AR1171" i="4"/>
  <c r="D1172" i="4"/>
  <c r="E1172" i="4"/>
  <c r="F1172" i="4"/>
  <c r="G1172" i="4"/>
  <c r="H1172" i="4"/>
  <c r="I1172" i="4"/>
  <c r="O1172" i="4"/>
  <c r="AI1172" i="4"/>
  <c r="AJ1172" i="4"/>
  <c r="AK1172" i="4"/>
  <c r="AL1172" i="4"/>
  <c r="AM1172" i="4"/>
  <c r="AN1172" i="4"/>
  <c r="AO1172" i="4"/>
  <c r="AP1172" i="4"/>
  <c r="AR1172" i="4"/>
  <c r="D1173" i="4"/>
  <c r="E1173" i="4"/>
  <c r="F1173" i="4"/>
  <c r="G1173" i="4"/>
  <c r="H1173" i="4"/>
  <c r="I1173" i="4"/>
  <c r="O1173" i="4"/>
  <c r="AI1173" i="4"/>
  <c r="AJ1173" i="4"/>
  <c r="AK1173" i="4"/>
  <c r="AL1173" i="4"/>
  <c r="AM1173" i="4"/>
  <c r="AN1173" i="4"/>
  <c r="AO1173" i="4"/>
  <c r="AP1173" i="4"/>
  <c r="AR1173" i="4"/>
  <c r="D1174" i="4"/>
  <c r="E1174" i="4"/>
  <c r="F1174" i="4"/>
  <c r="G1174" i="4"/>
  <c r="H1174" i="4"/>
  <c r="I1174" i="4"/>
  <c r="O1174" i="4"/>
  <c r="AI1174" i="4"/>
  <c r="AJ1174" i="4"/>
  <c r="AK1174" i="4"/>
  <c r="AL1174" i="4"/>
  <c r="AM1174" i="4"/>
  <c r="AN1174" i="4"/>
  <c r="AO1174" i="4"/>
  <c r="AP1174" i="4"/>
  <c r="AR1174" i="4"/>
  <c r="D1175" i="4"/>
  <c r="E1175" i="4"/>
  <c r="F1175" i="4"/>
  <c r="G1175" i="4"/>
  <c r="H1175" i="4"/>
  <c r="I1175" i="4"/>
  <c r="O1175" i="4"/>
  <c r="AI1175" i="4"/>
  <c r="AJ1175" i="4"/>
  <c r="AK1175" i="4"/>
  <c r="AL1175" i="4"/>
  <c r="AM1175" i="4"/>
  <c r="AN1175" i="4"/>
  <c r="AO1175" i="4"/>
  <c r="AP1175" i="4"/>
  <c r="AR1175" i="4"/>
  <c r="D1176" i="4"/>
  <c r="E1176" i="4"/>
  <c r="F1176" i="4"/>
  <c r="G1176" i="4"/>
  <c r="H1176" i="4"/>
  <c r="I1176" i="4"/>
  <c r="O1176" i="4"/>
  <c r="AI1176" i="4"/>
  <c r="AJ1176" i="4"/>
  <c r="AK1176" i="4"/>
  <c r="AL1176" i="4"/>
  <c r="AM1176" i="4"/>
  <c r="AN1176" i="4"/>
  <c r="AO1176" i="4"/>
  <c r="AP1176" i="4"/>
  <c r="AR1176" i="4"/>
  <c r="D1177" i="4"/>
  <c r="E1177" i="4"/>
  <c r="F1177" i="4"/>
  <c r="G1177" i="4"/>
  <c r="H1177" i="4"/>
  <c r="I1177" i="4"/>
  <c r="O1177" i="4"/>
  <c r="AI1177" i="4"/>
  <c r="AJ1177" i="4"/>
  <c r="AK1177" i="4"/>
  <c r="AL1177" i="4"/>
  <c r="AM1177" i="4"/>
  <c r="AN1177" i="4"/>
  <c r="AO1177" i="4"/>
  <c r="AP1177" i="4"/>
  <c r="AR1177" i="4"/>
  <c r="D1178" i="4"/>
  <c r="E1178" i="4"/>
  <c r="F1178" i="4"/>
  <c r="G1178" i="4"/>
  <c r="H1178" i="4"/>
  <c r="I1178" i="4"/>
  <c r="O1178" i="4"/>
  <c r="AI1178" i="4"/>
  <c r="AJ1178" i="4"/>
  <c r="AK1178" i="4"/>
  <c r="AL1178" i="4"/>
  <c r="AM1178" i="4"/>
  <c r="AN1178" i="4"/>
  <c r="AO1178" i="4"/>
  <c r="AP1178" i="4"/>
  <c r="AR1178" i="4"/>
  <c r="D1179" i="4"/>
  <c r="E1179" i="4"/>
  <c r="F1179" i="4"/>
  <c r="G1179" i="4"/>
  <c r="H1179" i="4"/>
  <c r="I1179" i="4"/>
  <c r="O1179" i="4"/>
  <c r="AI1179" i="4"/>
  <c r="AJ1179" i="4"/>
  <c r="AK1179" i="4"/>
  <c r="AL1179" i="4"/>
  <c r="AM1179" i="4"/>
  <c r="AN1179" i="4"/>
  <c r="AO1179" i="4"/>
  <c r="AP1179" i="4"/>
  <c r="AR1179" i="4"/>
  <c r="D1180" i="4"/>
  <c r="E1180" i="4"/>
  <c r="F1180" i="4"/>
  <c r="G1180" i="4"/>
  <c r="H1180" i="4"/>
  <c r="I1180" i="4"/>
  <c r="O1180" i="4"/>
  <c r="AI1180" i="4"/>
  <c r="AJ1180" i="4"/>
  <c r="AK1180" i="4"/>
  <c r="AL1180" i="4"/>
  <c r="AM1180" i="4"/>
  <c r="AN1180" i="4"/>
  <c r="AO1180" i="4"/>
  <c r="AP1180" i="4"/>
  <c r="AR1180" i="4"/>
  <c r="D1181" i="4"/>
  <c r="E1181" i="4"/>
  <c r="F1181" i="4"/>
  <c r="G1181" i="4"/>
  <c r="H1181" i="4"/>
  <c r="I1181" i="4"/>
  <c r="O1181" i="4"/>
  <c r="AI1181" i="4"/>
  <c r="AJ1181" i="4"/>
  <c r="AK1181" i="4"/>
  <c r="AL1181" i="4"/>
  <c r="AM1181" i="4"/>
  <c r="AN1181" i="4"/>
  <c r="AO1181" i="4"/>
  <c r="AP1181" i="4"/>
  <c r="AR1181" i="4"/>
  <c r="D1182" i="4"/>
  <c r="E1182" i="4"/>
  <c r="F1182" i="4"/>
  <c r="G1182" i="4"/>
  <c r="H1182" i="4"/>
  <c r="I1182" i="4"/>
  <c r="O1182" i="4"/>
  <c r="AI1182" i="4"/>
  <c r="AJ1182" i="4"/>
  <c r="AK1182" i="4"/>
  <c r="AL1182" i="4"/>
  <c r="AM1182" i="4"/>
  <c r="AN1182" i="4"/>
  <c r="AO1182" i="4"/>
  <c r="AP1182" i="4"/>
  <c r="AR1182" i="4"/>
  <c r="D1183" i="4"/>
  <c r="E1183" i="4"/>
  <c r="F1183" i="4"/>
  <c r="G1183" i="4"/>
  <c r="H1183" i="4"/>
  <c r="I1183" i="4"/>
  <c r="O1183" i="4"/>
  <c r="AI1183" i="4"/>
  <c r="AJ1183" i="4"/>
  <c r="AK1183" i="4"/>
  <c r="AL1183" i="4"/>
  <c r="AM1183" i="4"/>
  <c r="AN1183" i="4"/>
  <c r="AO1183" i="4"/>
  <c r="AP1183" i="4"/>
  <c r="AR1183" i="4"/>
  <c r="D1184" i="4"/>
  <c r="E1184" i="4"/>
  <c r="F1184" i="4"/>
  <c r="G1184" i="4"/>
  <c r="H1184" i="4"/>
  <c r="I1184" i="4"/>
  <c r="O1184" i="4"/>
  <c r="AI1184" i="4"/>
  <c r="AJ1184" i="4"/>
  <c r="AK1184" i="4"/>
  <c r="AL1184" i="4"/>
  <c r="AM1184" i="4"/>
  <c r="AN1184" i="4"/>
  <c r="AO1184" i="4"/>
  <c r="AP1184" i="4"/>
  <c r="AR1184" i="4"/>
  <c r="C1185" i="4"/>
  <c r="D1185" i="4"/>
  <c r="E1185" i="4"/>
  <c r="F1185" i="4"/>
  <c r="G1185" i="4"/>
  <c r="H1185" i="4"/>
  <c r="I1185" i="4"/>
  <c r="K1185" i="4"/>
  <c r="L1185" i="4"/>
  <c r="M1185" i="4"/>
  <c r="N1185" i="4"/>
  <c r="O1185" i="4"/>
  <c r="AI1185" i="4"/>
  <c r="AJ1185" i="4"/>
  <c r="AK1185" i="4"/>
  <c r="AL1185" i="4"/>
  <c r="AM1185" i="4"/>
  <c r="AN1185" i="4"/>
  <c r="AO1185" i="4"/>
  <c r="AP1185" i="4"/>
  <c r="AR1185" i="4"/>
  <c r="D1187" i="4"/>
  <c r="E1187" i="4"/>
  <c r="F1187" i="4"/>
  <c r="G1187" i="4"/>
  <c r="H1187" i="4"/>
  <c r="I1187" i="4"/>
  <c r="K1187" i="4"/>
  <c r="L1187" i="4"/>
  <c r="M1187" i="4"/>
  <c r="N1187" i="4"/>
  <c r="O1187" i="4"/>
  <c r="AI1187" i="4"/>
  <c r="AJ1187" i="4"/>
  <c r="AK1187" i="4"/>
  <c r="AL1187" i="4"/>
  <c r="AM1187" i="4"/>
  <c r="AN1187" i="4"/>
  <c r="AO1187" i="4"/>
  <c r="AP1187" i="4"/>
  <c r="D1188" i="4"/>
  <c r="E1188" i="4"/>
  <c r="F1188" i="4"/>
  <c r="G1188" i="4"/>
  <c r="H1188" i="4"/>
  <c r="I1188" i="4"/>
  <c r="K1188" i="4"/>
  <c r="L1188" i="4"/>
  <c r="M1188" i="4"/>
  <c r="N1188" i="4"/>
  <c r="O1188" i="4"/>
  <c r="AI1188" i="4"/>
  <c r="AJ1188" i="4"/>
  <c r="AK1188" i="4"/>
  <c r="AL1188" i="4"/>
  <c r="AM1188" i="4"/>
  <c r="AN1188" i="4"/>
  <c r="AO1188" i="4"/>
  <c r="AP1188" i="4"/>
  <c r="D1189" i="4"/>
  <c r="E1189" i="4"/>
  <c r="F1189" i="4"/>
  <c r="G1189" i="4"/>
  <c r="H1189" i="4"/>
  <c r="I1189" i="4"/>
  <c r="K1189" i="4"/>
  <c r="L1189" i="4"/>
  <c r="M1189" i="4"/>
  <c r="N1189" i="4"/>
  <c r="O1189" i="4"/>
  <c r="AI1189" i="4"/>
  <c r="AJ1189" i="4"/>
  <c r="AK1189" i="4"/>
  <c r="AL1189" i="4"/>
  <c r="AM1189" i="4"/>
  <c r="AN1189" i="4"/>
  <c r="AO1189" i="4"/>
  <c r="AP1189" i="4"/>
  <c r="D1190" i="4"/>
  <c r="E1190" i="4"/>
  <c r="F1190" i="4"/>
  <c r="G1190" i="4"/>
  <c r="H1190" i="4"/>
  <c r="I1190" i="4"/>
  <c r="K1190" i="4"/>
  <c r="L1190" i="4"/>
  <c r="M1190" i="4"/>
  <c r="N1190" i="4"/>
  <c r="O1190" i="4"/>
  <c r="AI1190" i="4"/>
  <c r="AJ1190" i="4"/>
  <c r="AK1190" i="4"/>
  <c r="AL1190" i="4"/>
  <c r="AM1190" i="4"/>
  <c r="AN1190" i="4"/>
  <c r="AO1190" i="4"/>
  <c r="AP1190" i="4"/>
  <c r="D1191" i="4"/>
  <c r="E1191" i="4"/>
  <c r="F1191" i="4"/>
  <c r="G1191" i="4"/>
  <c r="H1191" i="4"/>
  <c r="I1191" i="4"/>
  <c r="K1191" i="4"/>
  <c r="L1191" i="4"/>
  <c r="M1191" i="4"/>
  <c r="N1191" i="4"/>
  <c r="O1191" i="4"/>
  <c r="AI1191" i="4"/>
  <c r="AJ1191" i="4"/>
  <c r="AK1191" i="4"/>
  <c r="AL1191" i="4"/>
  <c r="AM1191" i="4"/>
  <c r="AN1191" i="4"/>
  <c r="AO1191" i="4"/>
  <c r="AP1191" i="4"/>
  <c r="D1192" i="4"/>
  <c r="E1192" i="4"/>
  <c r="F1192" i="4"/>
  <c r="G1192" i="4"/>
  <c r="H1192" i="4"/>
  <c r="I1192" i="4"/>
  <c r="K1192" i="4"/>
  <c r="L1192" i="4"/>
  <c r="M1192" i="4"/>
  <c r="N1192" i="4"/>
  <c r="O1192" i="4"/>
  <c r="AI1192" i="4"/>
  <c r="AJ1192" i="4"/>
  <c r="AK1192" i="4"/>
  <c r="AL1192" i="4"/>
  <c r="AM1192" i="4"/>
  <c r="AN1192" i="4"/>
  <c r="AO1192" i="4"/>
  <c r="AP1192" i="4"/>
  <c r="D1193" i="4"/>
  <c r="E1193" i="4"/>
  <c r="F1193" i="4"/>
  <c r="G1193" i="4"/>
  <c r="H1193" i="4"/>
  <c r="I1193" i="4"/>
  <c r="K1193" i="4"/>
  <c r="L1193" i="4"/>
  <c r="M1193" i="4"/>
  <c r="N1193" i="4"/>
  <c r="O1193" i="4"/>
  <c r="AI1193" i="4"/>
  <c r="AJ1193" i="4"/>
  <c r="AK1193" i="4"/>
  <c r="AL1193" i="4"/>
  <c r="AM1193" i="4"/>
  <c r="AN1193" i="4"/>
  <c r="AO1193" i="4"/>
  <c r="AP1193" i="4"/>
  <c r="D1194" i="4"/>
  <c r="E1194" i="4"/>
  <c r="F1194" i="4"/>
  <c r="G1194" i="4"/>
  <c r="H1194" i="4"/>
  <c r="I1194" i="4"/>
  <c r="K1194" i="4"/>
  <c r="L1194" i="4"/>
  <c r="M1194" i="4"/>
  <c r="N1194" i="4"/>
  <c r="O1194" i="4"/>
  <c r="AI1194" i="4"/>
  <c r="AJ1194" i="4"/>
  <c r="AK1194" i="4"/>
  <c r="AL1194" i="4"/>
  <c r="AM1194" i="4"/>
  <c r="AN1194" i="4"/>
  <c r="AO1194" i="4"/>
  <c r="AP1194" i="4"/>
  <c r="D1195" i="4"/>
  <c r="E1195" i="4"/>
  <c r="F1195" i="4"/>
  <c r="G1195" i="4"/>
  <c r="H1195" i="4"/>
  <c r="I1195" i="4"/>
  <c r="K1195" i="4"/>
  <c r="L1195" i="4"/>
  <c r="M1195" i="4"/>
  <c r="N1195" i="4"/>
  <c r="O1195" i="4"/>
  <c r="AI1195" i="4"/>
  <c r="AJ1195" i="4"/>
  <c r="AK1195" i="4"/>
  <c r="AL1195" i="4"/>
  <c r="AM1195" i="4"/>
  <c r="AN1195" i="4"/>
  <c r="AO1195" i="4"/>
  <c r="AP1195" i="4"/>
  <c r="D1196" i="4"/>
  <c r="E1196" i="4"/>
  <c r="F1196" i="4"/>
  <c r="G1196" i="4"/>
  <c r="H1196" i="4"/>
  <c r="I1196" i="4"/>
  <c r="K1196" i="4"/>
  <c r="L1196" i="4"/>
  <c r="M1196" i="4"/>
  <c r="N1196" i="4"/>
  <c r="O1196" i="4"/>
  <c r="AI1196" i="4"/>
  <c r="AJ1196" i="4"/>
  <c r="AK1196" i="4"/>
  <c r="AL1196" i="4"/>
  <c r="AM1196" i="4"/>
  <c r="AN1196" i="4"/>
  <c r="AO1196" i="4"/>
  <c r="AP1196" i="4"/>
  <c r="D1197" i="4"/>
  <c r="E1197" i="4"/>
  <c r="F1197" i="4"/>
  <c r="G1197" i="4"/>
  <c r="H1197" i="4"/>
  <c r="I1197" i="4"/>
  <c r="K1197" i="4"/>
  <c r="L1197" i="4"/>
  <c r="M1197" i="4"/>
  <c r="N1197" i="4"/>
  <c r="O1197" i="4"/>
  <c r="AI1197" i="4"/>
  <c r="AJ1197" i="4"/>
  <c r="AK1197" i="4"/>
  <c r="AL1197" i="4"/>
  <c r="AM1197" i="4"/>
  <c r="AN1197" i="4"/>
  <c r="AO1197" i="4"/>
  <c r="AP1197" i="4"/>
  <c r="D1198" i="4"/>
  <c r="E1198" i="4"/>
  <c r="F1198" i="4"/>
  <c r="G1198" i="4"/>
  <c r="H1198" i="4"/>
  <c r="I1198" i="4"/>
  <c r="K1198" i="4"/>
  <c r="L1198" i="4"/>
  <c r="M1198" i="4"/>
  <c r="N1198" i="4"/>
  <c r="O1198" i="4"/>
  <c r="AI1198" i="4"/>
  <c r="AJ1198" i="4"/>
  <c r="AK1198" i="4"/>
  <c r="AL1198" i="4"/>
  <c r="AM1198" i="4"/>
  <c r="AN1198" i="4"/>
  <c r="AO1198" i="4"/>
  <c r="AP1198" i="4"/>
  <c r="D1199" i="4"/>
  <c r="E1199" i="4"/>
  <c r="F1199" i="4"/>
  <c r="G1199" i="4"/>
  <c r="H1199" i="4"/>
  <c r="I1199" i="4"/>
  <c r="K1199" i="4"/>
  <c r="L1199" i="4"/>
  <c r="M1199" i="4"/>
  <c r="N1199" i="4"/>
  <c r="O1199" i="4"/>
  <c r="AI1199" i="4"/>
  <c r="AJ1199" i="4"/>
  <c r="AK1199" i="4"/>
  <c r="AL1199" i="4"/>
  <c r="AM1199" i="4"/>
  <c r="AN1199" i="4"/>
  <c r="AO1199" i="4"/>
  <c r="AP1199" i="4"/>
  <c r="D1200" i="4"/>
  <c r="E1200" i="4"/>
  <c r="F1200" i="4"/>
  <c r="G1200" i="4"/>
  <c r="H1200" i="4"/>
  <c r="I1200" i="4"/>
  <c r="K1200" i="4"/>
  <c r="L1200" i="4"/>
  <c r="M1200" i="4"/>
  <c r="N1200" i="4"/>
  <c r="O1200" i="4"/>
  <c r="AI1200" i="4"/>
  <c r="AJ1200" i="4"/>
  <c r="AK1200" i="4"/>
  <c r="AL1200" i="4"/>
  <c r="AM1200" i="4"/>
  <c r="AN1200" i="4"/>
  <c r="AO1200" i="4"/>
  <c r="AP1200" i="4"/>
  <c r="D1201" i="4"/>
  <c r="E1201" i="4"/>
  <c r="F1201" i="4"/>
  <c r="G1201" i="4"/>
  <c r="H1201" i="4"/>
  <c r="I1201" i="4"/>
  <c r="K1201" i="4"/>
  <c r="L1201" i="4"/>
  <c r="M1201" i="4"/>
  <c r="N1201" i="4"/>
  <c r="O1201" i="4"/>
  <c r="AI1201" i="4"/>
  <c r="AJ1201" i="4"/>
  <c r="AK1201" i="4"/>
  <c r="AL1201" i="4"/>
  <c r="AM1201" i="4"/>
  <c r="AN1201" i="4"/>
  <c r="AO1201" i="4"/>
  <c r="AP1201" i="4"/>
  <c r="D1202" i="4"/>
  <c r="E1202" i="4"/>
  <c r="F1202" i="4"/>
  <c r="G1202" i="4"/>
  <c r="H1202" i="4"/>
  <c r="I1202" i="4"/>
  <c r="K1202" i="4"/>
  <c r="L1202" i="4"/>
  <c r="M1202" i="4"/>
  <c r="N1202" i="4"/>
  <c r="O1202" i="4"/>
  <c r="AI1202" i="4"/>
  <c r="AJ1202" i="4"/>
  <c r="AK1202" i="4"/>
  <c r="AL1202" i="4"/>
  <c r="AM1202" i="4"/>
  <c r="AN1202" i="4"/>
  <c r="AO1202" i="4"/>
  <c r="AP1202" i="4"/>
  <c r="D1203" i="4"/>
  <c r="E1203" i="4"/>
  <c r="F1203" i="4"/>
  <c r="G1203" i="4"/>
  <c r="H1203" i="4"/>
  <c r="I1203" i="4"/>
  <c r="K1203" i="4"/>
  <c r="L1203" i="4"/>
  <c r="M1203" i="4"/>
  <c r="N1203" i="4"/>
  <c r="O1203" i="4"/>
  <c r="AI1203" i="4"/>
  <c r="AJ1203" i="4"/>
  <c r="AK1203" i="4"/>
  <c r="AL1203" i="4"/>
  <c r="AM1203" i="4"/>
  <c r="AN1203" i="4"/>
  <c r="AO1203" i="4"/>
  <c r="AP1203" i="4"/>
  <c r="D1204" i="4"/>
  <c r="E1204" i="4"/>
  <c r="F1204" i="4"/>
  <c r="G1204" i="4"/>
  <c r="H1204" i="4"/>
  <c r="I1204" i="4"/>
  <c r="K1204" i="4"/>
  <c r="L1204" i="4"/>
  <c r="M1204" i="4"/>
  <c r="N1204" i="4"/>
  <c r="O1204" i="4"/>
  <c r="AI1204" i="4"/>
  <c r="AJ1204" i="4"/>
  <c r="AK1204" i="4"/>
  <c r="AL1204" i="4"/>
  <c r="AM1204" i="4"/>
  <c r="AN1204" i="4"/>
  <c r="AO1204" i="4"/>
  <c r="AP1204" i="4"/>
  <c r="D1205" i="4"/>
  <c r="E1205" i="4"/>
  <c r="F1205" i="4"/>
  <c r="G1205" i="4"/>
  <c r="H1205" i="4"/>
  <c r="I1205" i="4"/>
  <c r="K1205" i="4"/>
  <c r="L1205" i="4"/>
  <c r="M1205" i="4"/>
  <c r="N1205" i="4"/>
  <c r="O1205" i="4"/>
  <c r="AI1205" i="4"/>
  <c r="AJ1205" i="4"/>
  <c r="AK1205" i="4"/>
  <c r="AL1205" i="4"/>
  <c r="AM1205" i="4"/>
  <c r="AN1205" i="4"/>
  <c r="AO1205" i="4"/>
  <c r="AP1205" i="4"/>
  <c r="D1206" i="4"/>
  <c r="E1206" i="4"/>
  <c r="F1206" i="4"/>
  <c r="G1206" i="4"/>
  <c r="H1206" i="4"/>
  <c r="I1206" i="4"/>
  <c r="K1206" i="4"/>
  <c r="L1206" i="4"/>
  <c r="M1206" i="4"/>
  <c r="N1206" i="4"/>
  <c r="O1206" i="4"/>
  <c r="AI1206" i="4"/>
  <c r="AJ1206" i="4"/>
  <c r="AK1206" i="4"/>
  <c r="AL1206" i="4"/>
  <c r="AM1206" i="4"/>
  <c r="AN1206" i="4"/>
  <c r="AO1206" i="4"/>
  <c r="AP1206" i="4"/>
  <c r="D1207" i="4"/>
  <c r="E1207" i="4"/>
  <c r="F1207" i="4"/>
  <c r="G1207" i="4"/>
  <c r="H1207" i="4"/>
  <c r="I1207" i="4"/>
  <c r="K1207" i="4"/>
  <c r="L1207" i="4"/>
  <c r="M1207" i="4"/>
  <c r="N1207" i="4"/>
  <c r="O1207" i="4"/>
  <c r="AI1207" i="4"/>
  <c r="AJ1207" i="4"/>
  <c r="AK1207" i="4"/>
  <c r="AL1207" i="4"/>
  <c r="AM1207" i="4"/>
  <c r="AN1207" i="4"/>
  <c r="AO1207" i="4"/>
  <c r="AP1207" i="4"/>
  <c r="D1208" i="4"/>
  <c r="E1208" i="4"/>
  <c r="F1208" i="4"/>
  <c r="G1208" i="4"/>
  <c r="H1208" i="4"/>
  <c r="I1208" i="4"/>
  <c r="K1208" i="4"/>
  <c r="L1208" i="4"/>
  <c r="M1208" i="4"/>
  <c r="N1208" i="4"/>
  <c r="O1208" i="4"/>
  <c r="AI1208" i="4"/>
  <c r="AJ1208" i="4"/>
  <c r="AK1208" i="4"/>
  <c r="AL1208" i="4"/>
  <c r="AM1208" i="4"/>
  <c r="AN1208" i="4"/>
  <c r="AO1208" i="4"/>
  <c r="AP1208" i="4"/>
  <c r="D1209" i="4"/>
  <c r="E1209" i="4"/>
  <c r="F1209" i="4"/>
  <c r="G1209" i="4"/>
  <c r="H1209" i="4"/>
  <c r="I1209" i="4"/>
  <c r="K1209" i="4"/>
  <c r="L1209" i="4"/>
  <c r="M1209" i="4"/>
  <c r="N1209" i="4"/>
  <c r="O1209" i="4"/>
  <c r="AI1209" i="4"/>
  <c r="AJ1209" i="4"/>
  <c r="AK1209" i="4"/>
  <c r="AL1209" i="4"/>
  <c r="AM1209" i="4"/>
  <c r="AN1209" i="4"/>
  <c r="AO1209" i="4"/>
  <c r="AP1209" i="4"/>
  <c r="D1210" i="4"/>
  <c r="E1210" i="4"/>
  <c r="F1210" i="4"/>
  <c r="G1210" i="4"/>
  <c r="H1210" i="4"/>
  <c r="I1210" i="4"/>
  <c r="K1210" i="4"/>
  <c r="L1210" i="4"/>
  <c r="M1210" i="4"/>
  <c r="N1210" i="4"/>
  <c r="O1210" i="4"/>
  <c r="AI1210" i="4"/>
  <c r="AJ1210" i="4"/>
  <c r="AK1210" i="4"/>
  <c r="AL1210" i="4"/>
  <c r="AM1210" i="4"/>
  <c r="AN1210" i="4"/>
  <c r="AO1210" i="4"/>
  <c r="AP1210" i="4"/>
  <c r="D1211" i="4"/>
  <c r="E1211" i="4"/>
  <c r="F1211" i="4"/>
  <c r="G1211" i="4"/>
  <c r="H1211" i="4"/>
  <c r="I1211" i="4"/>
  <c r="K1211" i="4"/>
  <c r="L1211" i="4"/>
  <c r="M1211" i="4"/>
  <c r="N1211" i="4"/>
  <c r="O1211" i="4"/>
  <c r="AI1211" i="4"/>
  <c r="AJ1211" i="4"/>
  <c r="AK1211" i="4"/>
  <c r="AL1211" i="4"/>
  <c r="AM1211" i="4"/>
  <c r="AN1211" i="4"/>
  <c r="AO1211" i="4"/>
  <c r="AP1211" i="4"/>
  <c r="D1212" i="4"/>
  <c r="E1212" i="4"/>
  <c r="F1212" i="4"/>
  <c r="G1212" i="4"/>
  <c r="H1212" i="4"/>
  <c r="I1212" i="4"/>
  <c r="K1212" i="4"/>
  <c r="L1212" i="4"/>
  <c r="M1212" i="4"/>
  <c r="N1212" i="4"/>
  <c r="O1212" i="4"/>
  <c r="AI1212" i="4"/>
  <c r="AJ1212" i="4"/>
  <c r="AK1212" i="4"/>
  <c r="AL1212" i="4"/>
  <c r="AM1212" i="4"/>
  <c r="AN1212" i="4"/>
  <c r="AO1212" i="4"/>
  <c r="AP1212" i="4"/>
  <c r="D1213" i="4"/>
  <c r="E1213" i="4"/>
  <c r="F1213" i="4"/>
  <c r="G1213" i="4"/>
  <c r="H1213" i="4"/>
  <c r="I1213" i="4"/>
  <c r="K1213" i="4"/>
  <c r="L1213" i="4"/>
  <c r="M1213" i="4"/>
  <c r="N1213" i="4"/>
  <c r="O1213" i="4"/>
  <c r="AI1213" i="4"/>
  <c r="AJ1213" i="4"/>
  <c r="AK1213" i="4"/>
  <c r="AL1213" i="4"/>
  <c r="AM1213" i="4"/>
  <c r="AN1213" i="4"/>
  <c r="AO1213" i="4"/>
  <c r="AP1213" i="4"/>
  <c r="D1214" i="4"/>
  <c r="E1214" i="4"/>
  <c r="F1214" i="4"/>
  <c r="G1214" i="4"/>
  <c r="H1214" i="4"/>
  <c r="I1214" i="4"/>
  <c r="K1214" i="4"/>
  <c r="L1214" i="4"/>
  <c r="M1214" i="4"/>
  <c r="N1214" i="4"/>
  <c r="O1214" i="4"/>
  <c r="AI1214" i="4"/>
  <c r="AJ1214" i="4"/>
  <c r="AK1214" i="4"/>
  <c r="AL1214" i="4"/>
  <c r="AM1214" i="4"/>
  <c r="AN1214" i="4"/>
  <c r="AO1214" i="4"/>
  <c r="AP1214" i="4"/>
  <c r="D1215" i="4"/>
  <c r="E1215" i="4"/>
  <c r="F1215" i="4"/>
  <c r="G1215" i="4"/>
  <c r="H1215" i="4"/>
  <c r="I1215" i="4"/>
  <c r="K1215" i="4"/>
  <c r="L1215" i="4"/>
  <c r="M1215" i="4"/>
  <c r="N1215" i="4"/>
  <c r="O1215" i="4"/>
  <c r="AI1215" i="4"/>
  <c r="AJ1215" i="4"/>
  <c r="AK1215" i="4"/>
  <c r="AL1215" i="4"/>
  <c r="AM1215" i="4"/>
  <c r="AN1215" i="4"/>
  <c r="AO1215" i="4"/>
  <c r="AP1215" i="4"/>
  <c r="D1216" i="4"/>
  <c r="E1216" i="4"/>
  <c r="F1216" i="4"/>
  <c r="G1216" i="4"/>
  <c r="H1216" i="4"/>
  <c r="I1216" i="4"/>
  <c r="K1216" i="4"/>
  <c r="L1216" i="4"/>
  <c r="M1216" i="4"/>
  <c r="N1216" i="4"/>
  <c r="O1216" i="4"/>
  <c r="AI1216" i="4"/>
  <c r="AJ1216" i="4"/>
  <c r="AK1216" i="4"/>
  <c r="AL1216" i="4"/>
  <c r="AM1216" i="4"/>
  <c r="AN1216" i="4"/>
  <c r="AO1216" i="4"/>
  <c r="AP1216" i="4"/>
  <c r="D1217" i="4"/>
  <c r="E1217" i="4"/>
  <c r="F1217" i="4"/>
  <c r="G1217" i="4"/>
  <c r="H1217" i="4"/>
  <c r="I1217" i="4"/>
  <c r="K1217" i="4"/>
  <c r="L1217" i="4"/>
  <c r="M1217" i="4"/>
  <c r="N1217" i="4"/>
  <c r="O1217" i="4"/>
  <c r="AI1217" i="4"/>
  <c r="AJ1217" i="4"/>
  <c r="AK1217" i="4"/>
  <c r="AL1217" i="4"/>
  <c r="AM1217" i="4"/>
  <c r="AN1217" i="4"/>
  <c r="AO1217" i="4"/>
  <c r="AP1217" i="4"/>
  <c r="D1218" i="4"/>
  <c r="E1218" i="4"/>
  <c r="F1218" i="4"/>
  <c r="G1218" i="4"/>
  <c r="H1218" i="4"/>
  <c r="I1218" i="4"/>
  <c r="K1218" i="4"/>
  <c r="L1218" i="4"/>
  <c r="M1218" i="4"/>
  <c r="N1218" i="4"/>
  <c r="O1218" i="4"/>
  <c r="AI1218" i="4"/>
  <c r="AJ1218" i="4"/>
  <c r="AK1218" i="4"/>
  <c r="AL1218" i="4"/>
  <c r="AM1218" i="4"/>
  <c r="AN1218" i="4"/>
  <c r="AO1218" i="4"/>
  <c r="AP1218" i="4"/>
  <c r="D1219" i="4"/>
  <c r="E1219" i="4"/>
  <c r="F1219" i="4"/>
  <c r="G1219" i="4"/>
  <c r="H1219" i="4"/>
  <c r="I1219" i="4"/>
  <c r="K1219" i="4"/>
  <c r="L1219" i="4"/>
  <c r="M1219" i="4"/>
  <c r="N1219" i="4"/>
  <c r="O1219" i="4"/>
  <c r="AI1219" i="4"/>
  <c r="AJ1219" i="4"/>
  <c r="AK1219" i="4"/>
  <c r="AL1219" i="4"/>
  <c r="AM1219" i="4"/>
  <c r="AN1219" i="4"/>
  <c r="AO1219" i="4"/>
  <c r="AP1219" i="4"/>
  <c r="D1220" i="4"/>
  <c r="E1220" i="4"/>
  <c r="F1220" i="4"/>
  <c r="G1220" i="4"/>
  <c r="H1220" i="4"/>
  <c r="I1220" i="4"/>
  <c r="K1220" i="4"/>
  <c r="L1220" i="4"/>
  <c r="M1220" i="4"/>
  <c r="N1220" i="4"/>
  <c r="O1220" i="4"/>
  <c r="AI1220" i="4"/>
  <c r="AJ1220" i="4"/>
  <c r="AK1220" i="4"/>
  <c r="AL1220" i="4"/>
  <c r="AM1220" i="4"/>
  <c r="AN1220" i="4"/>
  <c r="AO1220" i="4"/>
  <c r="AP1220" i="4"/>
  <c r="D1221" i="4"/>
  <c r="E1221" i="4"/>
  <c r="F1221" i="4"/>
  <c r="G1221" i="4"/>
  <c r="H1221" i="4"/>
  <c r="I1221" i="4"/>
  <c r="K1221" i="4"/>
  <c r="L1221" i="4"/>
  <c r="M1221" i="4"/>
  <c r="N1221" i="4"/>
  <c r="O1221" i="4"/>
  <c r="AI1221" i="4"/>
  <c r="AJ1221" i="4"/>
  <c r="AK1221" i="4"/>
  <c r="AL1221" i="4"/>
  <c r="AM1221" i="4"/>
  <c r="AN1221" i="4"/>
  <c r="AO1221" i="4"/>
  <c r="AP1221" i="4"/>
  <c r="D1222" i="4"/>
  <c r="E1222" i="4"/>
  <c r="F1222" i="4"/>
  <c r="G1222" i="4"/>
  <c r="H1222" i="4"/>
  <c r="I1222" i="4"/>
  <c r="K1222" i="4"/>
  <c r="L1222" i="4"/>
  <c r="M1222" i="4"/>
  <c r="N1222" i="4"/>
  <c r="O1222" i="4"/>
  <c r="AI1222" i="4"/>
  <c r="AJ1222" i="4"/>
  <c r="AK1222" i="4"/>
  <c r="AL1222" i="4"/>
  <c r="AM1222" i="4"/>
  <c r="AN1222" i="4"/>
  <c r="AO1222" i="4"/>
  <c r="AP1222" i="4"/>
  <c r="D1223" i="4"/>
  <c r="E1223" i="4"/>
  <c r="F1223" i="4"/>
  <c r="G1223" i="4"/>
  <c r="H1223" i="4"/>
  <c r="I1223" i="4"/>
  <c r="K1223" i="4"/>
  <c r="L1223" i="4"/>
  <c r="M1223" i="4"/>
  <c r="N1223" i="4"/>
  <c r="O1223" i="4"/>
  <c r="AI1223" i="4"/>
  <c r="AJ1223" i="4"/>
  <c r="AK1223" i="4"/>
  <c r="AL1223" i="4"/>
  <c r="AM1223" i="4"/>
  <c r="AN1223" i="4"/>
  <c r="AO1223" i="4"/>
  <c r="AP1223" i="4"/>
  <c r="D1224" i="4"/>
  <c r="E1224" i="4"/>
  <c r="F1224" i="4"/>
  <c r="G1224" i="4"/>
  <c r="H1224" i="4"/>
  <c r="I1224" i="4"/>
  <c r="K1224" i="4"/>
  <c r="L1224" i="4"/>
  <c r="M1224" i="4"/>
  <c r="N1224" i="4"/>
  <c r="O1224" i="4"/>
  <c r="AI1224" i="4"/>
  <c r="AJ1224" i="4"/>
  <c r="AK1224" i="4"/>
  <c r="AL1224" i="4"/>
  <c r="AM1224" i="4"/>
  <c r="AN1224" i="4"/>
  <c r="AO1224" i="4"/>
  <c r="AP1224" i="4"/>
  <c r="D1225" i="4"/>
  <c r="E1225" i="4"/>
  <c r="F1225" i="4"/>
  <c r="G1225" i="4"/>
  <c r="H1225" i="4"/>
  <c r="I1225" i="4"/>
  <c r="K1225" i="4"/>
  <c r="L1225" i="4"/>
  <c r="M1225" i="4"/>
  <c r="N1225" i="4"/>
  <c r="O1225" i="4"/>
  <c r="AI1225" i="4"/>
  <c r="AJ1225" i="4"/>
  <c r="AK1225" i="4"/>
  <c r="AL1225" i="4"/>
  <c r="AM1225" i="4"/>
  <c r="AN1225" i="4"/>
  <c r="AO1225" i="4"/>
  <c r="AP1225" i="4"/>
  <c r="D1226" i="4"/>
  <c r="E1226" i="4"/>
  <c r="F1226" i="4"/>
  <c r="G1226" i="4"/>
  <c r="H1226" i="4"/>
  <c r="I1226" i="4"/>
  <c r="K1226" i="4"/>
  <c r="L1226" i="4"/>
  <c r="M1226" i="4"/>
  <c r="N1226" i="4"/>
  <c r="O1226" i="4"/>
  <c r="AI1226" i="4"/>
  <c r="AJ1226" i="4"/>
  <c r="AK1226" i="4"/>
  <c r="AL1226" i="4"/>
  <c r="AM1226" i="4"/>
  <c r="AN1226" i="4"/>
  <c r="AO1226" i="4"/>
  <c r="AP1226" i="4"/>
  <c r="D1227" i="4"/>
  <c r="E1227" i="4"/>
  <c r="F1227" i="4"/>
  <c r="G1227" i="4"/>
  <c r="H1227" i="4"/>
  <c r="I1227" i="4"/>
  <c r="K1227" i="4"/>
  <c r="L1227" i="4"/>
  <c r="M1227" i="4"/>
  <c r="N1227" i="4"/>
  <c r="O1227" i="4"/>
  <c r="AI1227" i="4"/>
  <c r="AJ1227" i="4"/>
  <c r="AK1227" i="4"/>
  <c r="AL1227" i="4"/>
  <c r="AM1227" i="4"/>
  <c r="AN1227" i="4"/>
  <c r="AO1227" i="4"/>
  <c r="AP1227" i="4"/>
  <c r="D1228" i="4"/>
  <c r="E1228" i="4"/>
  <c r="F1228" i="4"/>
  <c r="G1228" i="4"/>
  <c r="H1228" i="4"/>
  <c r="I1228" i="4"/>
  <c r="K1228" i="4"/>
  <c r="L1228" i="4"/>
  <c r="M1228" i="4"/>
  <c r="N1228" i="4"/>
  <c r="O1228" i="4"/>
  <c r="AI1228" i="4"/>
  <c r="AJ1228" i="4"/>
  <c r="AK1228" i="4"/>
  <c r="AL1228" i="4"/>
  <c r="AM1228" i="4"/>
  <c r="AN1228" i="4"/>
  <c r="AO1228" i="4"/>
  <c r="AP1228" i="4"/>
  <c r="D1229" i="4"/>
  <c r="E1229" i="4"/>
  <c r="F1229" i="4"/>
  <c r="G1229" i="4"/>
  <c r="H1229" i="4"/>
  <c r="I1229" i="4"/>
  <c r="K1229" i="4"/>
  <c r="L1229" i="4"/>
  <c r="M1229" i="4"/>
  <c r="N1229" i="4"/>
  <c r="O1229" i="4"/>
  <c r="AI1229" i="4"/>
  <c r="AJ1229" i="4"/>
  <c r="AK1229" i="4"/>
  <c r="AL1229" i="4"/>
  <c r="AM1229" i="4"/>
  <c r="AN1229" i="4"/>
  <c r="AO1229" i="4"/>
  <c r="AP1229" i="4"/>
  <c r="D1230" i="4"/>
  <c r="E1230" i="4"/>
  <c r="F1230" i="4"/>
  <c r="G1230" i="4"/>
  <c r="H1230" i="4"/>
  <c r="I1230" i="4"/>
  <c r="K1230" i="4"/>
  <c r="L1230" i="4"/>
  <c r="M1230" i="4"/>
  <c r="N1230" i="4"/>
  <c r="O1230" i="4"/>
  <c r="AI1230" i="4"/>
  <c r="AJ1230" i="4"/>
  <c r="AK1230" i="4"/>
  <c r="AL1230" i="4"/>
  <c r="AM1230" i="4"/>
  <c r="AN1230" i="4"/>
  <c r="AO1230" i="4"/>
  <c r="AP1230" i="4"/>
  <c r="D1231" i="4"/>
  <c r="E1231" i="4"/>
  <c r="F1231" i="4"/>
  <c r="G1231" i="4"/>
  <c r="H1231" i="4"/>
  <c r="I1231" i="4"/>
  <c r="K1231" i="4"/>
  <c r="L1231" i="4"/>
  <c r="M1231" i="4"/>
  <c r="N1231" i="4"/>
  <c r="O1231" i="4"/>
  <c r="AI1231" i="4"/>
  <c r="AJ1231" i="4"/>
  <c r="AK1231" i="4"/>
  <c r="AL1231" i="4"/>
  <c r="AM1231" i="4"/>
  <c r="AN1231" i="4"/>
  <c r="AO1231" i="4"/>
  <c r="AP1231" i="4"/>
  <c r="D1232" i="4"/>
  <c r="E1232" i="4"/>
  <c r="F1232" i="4"/>
  <c r="G1232" i="4"/>
  <c r="H1232" i="4"/>
  <c r="I1232" i="4"/>
  <c r="K1232" i="4"/>
  <c r="L1232" i="4"/>
  <c r="M1232" i="4"/>
  <c r="N1232" i="4"/>
  <c r="O1232" i="4"/>
  <c r="AI1232" i="4"/>
  <c r="AJ1232" i="4"/>
  <c r="AK1232" i="4"/>
  <c r="AL1232" i="4"/>
  <c r="AM1232" i="4"/>
  <c r="AN1232" i="4"/>
  <c r="AO1232" i="4"/>
  <c r="AP1232" i="4"/>
  <c r="D1233" i="4"/>
  <c r="E1233" i="4"/>
  <c r="F1233" i="4"/>
  <c r="G1233" i="4"/>
  <c r="H1233" i="4"/>
  <c r="I1233" i="4"/>
  <c r="K1233" i="4"/>
  <c r="L1233" i="4"/>
  <c r="M1233" i="4"/>
  <c r="N1233" i="4"/>
  <c r="O1233" i="4"/>
  <c r="AI1233" i="4"/>
  <c r="AJ1233" i="4"/>
  <c r="AK1233" i="4"/>
  <c r="AL1233" i="4"/>
  <c r="AM1233" i="4"/>
  <c r="AN1233" i="4"/>
  <c r="AO1233" i="4"/>
  <c r="AP1233" i="4"/>
  <c r="D1234" i="4"/>
  <c r="E1234" i="4"/>
  <c r="F1234" i="4"/>
  <c r="G1234" i="4"/>
  <c r="H1234" i="4"/>
  <c r="I1234" i="4"/>
  <c r="K1234" i="4"/>
  <c r="L1234" i="4"/>
  <c r="M1234" i="4"/>
  <c r="N1234" i="4"/>
  <c r="O1234" i="4"/>
  <c r="AI1234" i="4"/>
  <c r="AJ1234" i="4"/>
  <c r="AK1234" i="4"/>
  <c r="AL1234" i="4"/>
  <c r="AM1234" i="4"/>
  <c r="AN1234" i="4"/>
  <c r="AO1234" i="4"/>
  <c r="AP1234" i="4"/>
  <c r="D1235" i="4"/>
  <c r="E1235" i="4"/>
  <c r="F1235" i="4"/>
  <c r="G1235" i="4"/>
  <c r="H1235" i="4"/>
  <c r="I1235" i="4"/>
  <c r="K1235" i="4"/>
  <c r="L1235" i="4"/>
  <c r="M1235" i="4"/>
  <c r="N1235" i="4"/>
  <c r="O1235" i="4"/>
  <c r="AI1235" i="4"/>
  <c r="AJ1235" i="4"/>
  <c r="AK1235" i="4"/>
  <c r="AL1235" i="4"/>
  <c r="AM1235" i="4"/>
  <c r="AN1235" i="4"/>
  <c r="AO1235" i="4"/>
  <c r="AP1235" i="4"/>
  <c r="D1236" i="4"/>
  <c r="E1236" i="4"/>
  <c r="F1236" i="4"/>
  <c r="G1236" i="4"/>
  <c r="H1236" i="4"/>
  <c r="I1236" i="4"/>
  <c r="K1236" i="4"/>
  <c r="L1236" i="4"/>
  <c r="M1236" i="4"/>
  <c r="N1236" i="4"/>
  <c r="O1236" i="4"/>
  <c r="AI1236" i="4"/>
  <c r="AJ1236" i="4"/>
  <c r="AK1236" i="4"/>
  <c r="AL1236" i="4"/>
  <c r="AM1236" i="4"/>
  <c r="AN1236" i="4"/>
  <c r="AO1236" i="4"/>
  <c r="AP1236" i="4"/>
  <c r="D1237" i="4"/>
  <c r="E1237" i="4"/>
  <c r="F1237" i="4"/>
  <c r="G1237" i="4"/>
  <c r="H1237" i="4"/>
  <c r="I1237" i="4"/>
  <c r="K1237" i="4"/>
  <c r="L1237" i="4"/>
  <c r="M1237" i="4"/>
  <c r="N1237" i="4"/>
  <c r="O1237" i="4"/>
  <c r="AI1237" i="4"/>
  <c r="AJ1237" i="4"/>
  <c r="AK1237" i="4"/>
  <c r="AL1237" i="4"/>
  <c r="AM1237" i="4"/>
  <c r="AN1237" i="4"/>
  <c r="AO1237" i="4"/>
  <c r="AP1237" i="4"/>
  <c r="D1238" i="4"/>
  <c r="E1238" i="4"/>
  <c r="F1238" i="4"/>
  <c r="G1238" i="4"/>
  <c r="H1238" i="4"/>
  <c r="I1238" i="4"/>
  <c r="K1238" i="4"/>
  <c r="L1238" i="4"/>
  <c r="M1238" i="4"/>
  <c r="N1238" i="4"/>
  <c r="O1238" i="4"/>
  <c r="AI1238" i="4"/>
  <c r="AJ1238" i="4"/>
  <c r="AK1238" i="4"/>
  <c r="AL1238" i="4"/>
  <c r="AM1238" i="4"/>
  <c r="AN1238" i="4"/>
  <c r="AO1238" i="4"/>
  <c r="AP1238" i="4"/>
  <c r="D1239" i="4"/>
  <c r="E1239" i="4"/>
  <c r="F1239" i="4"/>
  <c r="G1239" i="4"/>
  <c r="H1239" i="4"/>
  <c r="I1239" i="4"/>
  <c r="K1239" i="4"/>
  <c r="L1239" i="4"/>
  <c r="M1239" i="4"/>
  <c r="N1239" i="4"/>
  <c r="O1239" i="4"/>
  <c r="AI1239" i="4"/>
  <c r="AJ1239" i="4"/>
  <c r="AK1239" i="4"/>
  <c r="AL1239" i="4"/>
  <c r="AM1239" i="4"/>
  <c r="AN1239" i="4"/>
  <c r="AO1239" i="4"/>
  <c r="AP1239" i="4"/>
  <c r="D1240" i="4"/>
  <c r="E1240" i="4"/>
  <c r="F1240" i="4"/>
  <c r="G1240" i="4"/>
  <c r="H1240" i="4"/>
  <c r="I1240" i="4"/>
  <c r="K1240" i="4"/>
  <c r="L1240" i="4"/>
  <c r="M1240" i="4"/>
  <c r="N1240" i="4"/>
  <c r="O1240" i="4"/>
  <c r="AI1240" i="4"/>
  <c r="AJ1240" i="4"/>
  <c r="AK1240" i="4"/>
  <c r="AL1240" i="4"/>
  <c r="AM1240" i="4"/>
  <c r="AN1240" i="4"/>
  <c r="AO1240" i="4"/>
  <c r="AP1240" i="4"/>
  <c r="D1241" i="4"/>
  <c r="E1241" i="4"/>
  <c r="F1241" i="4"/>
  <c r="G1241" i="4"/>
  <c r="H1241" i="4"/>
  <c r="I1241" i="4"/>
  <c r="K1241" i="4"/>
  <c r="L1241" i="4"/>
  <c r="M1241" i="4"/>
  <c r="N1241" i="4"/>
  <c r="O1241" i="4"/>
  <c r="AI1241" i="4"/>
  <c r="AJ1241" i="4"/>
  <c r="AK1241" i="4"/>
  <c r="AL1241" i="4"/>
  <c r="AM1241" i="4"/>
  <c r="AN1241" i="4"/>
  <c r="AO1241" i="4"/>
  <c r="AP1241" i="4"/>
  <c r="D1242" i="4"/>
  <c r="E1242" i="4"/>
  <c r="F1242" i="4"/>
  <c r="G1242" i="4"/>
  <c r="H1242" i="4"/>
  <c r="I1242" i="4"/>
  <c r="K1242" i="4"/>
  <c r="L1242" i="4"/>
  <c r="M1242" i="4"/>
  <c r="N1242" i="4"/>
  <c r="O1242" i="4"/>
  <c r="AI1242" i="4"/>
  <c r="AJ1242" i="4"/>
  <c r="AK1242" i="4"/>
  <c r="AL1242" i="4"/>
  <c r="AM1242" i="4"/>
  <c r="AN1242" i="4"/>
  <c r="AO1242" i="4"/>
  <c r="AP1242" i="4"/>
  <c r="D1243" i="4"/>
  <c r="E1243" i="4"/>
  <c r="F1243" i="4"/>
  <c r="G1243" i="4"/>
  <c r="H1243" i="4"/>
  <c r="I1243" i="4"/>
  <c r="K1243" i="4"/>
  <c r="L1243" i="4"/>
  <c r="M1243" i="4"/>
  <c r="N1243" i="4"/>
  <c r="O1243" i="4"/>
  <c r="AI1243" i="4"/>
  <c r="AJ1243" i="4"/>
  <c r="AK1243" i="4"/>
  <c r="AL1243" i="4"/>
  <c r="AM1243" i="4"/>
  <c r="AN1243" i="4"/>
  <c r="AO1243" i="4"/>
  <c r="AP1243" i="4"/>
  <c r="D3215" i="4"/>
  <c r="E3215" i="4"/>
  <c r="F3215" i="4"/>
  <c r="G3215" i="4"/>
  <c r="H3215" i="4"/>
  <c r="I3215" i="4"/>
  <c r="K3215" i="4"/>
  <c r="L3215" i="4"/>
  <c r="M3215" i="4"/>
  <c r="N3215" i="4"/>
  <c r="O3215" i="4"/>
  <c r="AI3215" i="4"/>
  <c r="AJ3215" i="4"/>
  <c r="AK3215" i="4"/>
  <c r="AL3215" i="4"/>
  <c r="AM3215" i="4"/>
  <c r="AN3215" i="4"/>
  <c r="AO3215" i="4"/>
  <c r="AP3215" i="4"/>
  <c r="AR3215" i="4"/>
  <c r="D3216" i="4"/>
  <c r="E3216" i="4"/>
  <c r="F3216" i="4"/>
  <c r="G3216" i="4"/>
  <c r="H3216" i="4"/>
  <c r="I3216" i="4"/>
  <c r="K3216" i="4"/>
  <c r="L3216" i="4"/>
  <c r="M3216" i="4"/>
  <c r="N3216" i="4"/>
  <c r="O3216" i="4"/>
  <c r="AI3216" i="4"/>
  <c r="AJ3216" i="4"/>
  <c r="AK3216" i="4"/>
  <c r="AL3216" i="4"/>
  <c r="AM3216" i="4"/>
  <c r="AN3216" i="4"/>
  <c r="AO3216" i="4"/>
  <c r="AP3216" i="4"/>
  <c r="AR3216" i="4"/>
  <c r="D3217" i="4"/>
  <c r="E3217" i="4"/>
  <c r="F3217" i="4"/>
  <c r="G3217" i="4"/>
  <c r="H3217" i="4"/>
  <c r="I3217" i="4"/>
  <c r="K3217" i="4"/>
  <c r="L3217" i="4"/>
  <c r="M3217" i="4"/>
  <c r="N3217" i="4"/>
  <c r="O3217" i="4"/>
  <c r="AI3217" i="4"/>
  <c r="AJ3217" i="4"/>
  <c r="AK3217" i="4"/>
  <c r="AL3217" i="4"/>
  <c r="AM3217" i="4"/>
  <c r="AN3217" i="4"/>
  <c r="AO3217" i="4"/>
  <c r="AP3217" i="4"/>
  <c r="AR3217" i="4"/>
  <c r="D3218" i="4"/>
  <c r="E3218" i="4"/>
  <c r="F3218" i="4"/>
  <c r="G3218" i="4"/>
  <c r="H3218" i="4"/>
  <c r="I3218" i="4"/>
  <c r="K3218" i="4"/>
  <c r="L3218" i="4"/>
  <c r="M3218" i="4"/>
  <c r="N3218" i="4"/>
  <c r="O3218" i="4"/>
  <c r="AI3218" i="4"/>
  <c r="AJ3218" i="4"/>
  <c r="AK3218" i="4"/>
  <c r="AL3218" i="4"/>
  <c r="AM3218" i="4"/>
  <c r="AN3218" i="4"/>
  <c r="AO3218" i="4"/>
  <c r="AP3218" i="4"/>
  <c r="AR3218" i="4"/>
  <c r="D3219" i="4"/>
  <c r="E3219" i="4"/>
  <c r="F3219" i="4"/>
  <c r="G3219" i="4"/>
  <c r="H3219" i="4"/>
  <c r="I3219" i="4"/>
  <c r="K3219" i="4"/>
  <c r="L3219" i="4"/>
  <c r="M3219" i="4"/>
  <c r="N3219" i="4"/>
  <c r="O3219" i="4"/>
  <c r="AI3219" i="4"/>
  <c r="AJ3219" i="4"/>
  <c r="AK3219" i="4"/>
  <c r="AL3219" i="4"/>
  <c r="AM3219" i="4"/>
  <c r="AN3219" i="4"/>
  <c r="AO3219" i="4"/>
  <c r="AP3219" i="4"/>
  <c r="AR3219" i="4"/>
  <c r="D3220" i="4"/>
  <c r="E3220" i="4"/>
  <c r="F3220" i="4"/>
  <c r="G3220" i="4"/>
  <c r="H3220" i="4"/>
  <c r="I3220" i="4"/>
  <c r="K3220" i="4"/>
  <c r="L3220" i="4"/>
  <c r="M3220" i="4"/>
  <c r="N3220" i="4"/>
  <c r="O3220" i="4"/>
  <c r="AI3220" i="4"/>
  <c r="AJ3220" i="4"/>
  <c r="AK3220" i="4"/>
  <c r="AL3220" i="4"/>
  <c r="AM3220" i="4"/>
  <c r="AN3220" i="4"/>
  <c r="AO3220" i="4"/>
  <c r="AP3220" i="4"/>
  <c r="AR3220" i="4"/>
  <c r="D3221" i="4"/>
  <c r="E3221" i="4"/>
  <c r="F3221" i="4"/>
  <c r="G3221" i="4"/>
  <c r="H3221" i="4"/>
  <c r="I3221" i="4"/>
  <c r="K3221" i="4"/>
  <c r="L3221" i="4"/>
  <c r="M3221" i="4"/>
  <c r="N3221" i="4"/>
  <c r="O3221" i="4"/>
  <c r="AI3221" i="4"/>
  <c r="AJ3221" i="4"/>
  <c r="AK3221" i="4"/>
  <c r="AL3221" i="4"/>
  <c r="AM3221" i="4"/>
  <c r="AN3221" i="4"/>
  <c r="AO3221" i="4"/>
  <c r="AP3221" i="4"/>
  <c r="AR3221" i="4"/>
  <c r="D3222" i="4"/>
  <c r="E3222" i="4"/>
  <c r="F3222" i="4"/>
  <c r="G3222" i="4"/>
  <c r="H3222" i="4"/>
  <c r="I3222" i="4"/>
  <c r="K3222" i="4"/>
  <c r="L3222" i="4"/>
  <c r="M3222" i="4"/>
  <c r="N3222" i="4"/>
  <c r="O3222" i="4"/>
  <c r="AI3222" i="4"/>
  <c r="AJ3222" i="4"/>
  <c r="AK3222" i="4"/>
  <c r="AL3222" i="4"/>
  <c r="AM3222" i="4"/>
  <c r="AN3222" i="4"/>
  <c r="AO3222" i="4"/>
  <c r="AP3222" i="4"/>
  <c r="AR3222" i="4"/>
  <c r="D3223" i="4"/>
  <c r="E3223" i="4"/>
  <c r="F3223" i="4"/>
  <c r="G3223" i="4"/>
  <c r="H3223" i="4"/>
  <c r="I3223" i="4"/>
  <c r="K3223" i="4"/>
  <c r="L3223" i="4"/>
  <c r="M3223" i="4"/>
  <c r="N3223" i="4"/>
  <c r="O3223" i="4"/>
  <c r="AI3223" i="4"/>
  <c r="AJ3223" i="4"/>
  <c r="AK3223" i="4"/>
  <c r="AL3223" i="4"/>
  <c r="AM3223" i="4"/>
  <c r="AN3223" i="4"/>
  <c r="AO3223" i="4"/>
  <c r="AP3223" i="4"/>
  <c r="AR3223" i="4"/>
  <c r="D3224" i="4"/>
  <c r="E3224" i="4"/>
  <c r="F3224" i="4"/>
  <c r="G3224" i="4"/>
  <c r="H3224" i="4"/>
  <c r="I3224" i="4"/>
  <c r="K3224" i="4"/>
  <c r="L3224" i="4"/>
  <c r="M3224" i="4"/>
  <c r="N3224" i="4"/>
  <c r="O3224" i="4"/>
  <c r="AI3224" i="4"/>
  <c r="AJ3224" i="4"/>
  <c r="AK3224" i="4"/>
  <c r="AL3224" i="4"/>
  <c r="AM3224" i="4"/>
  <c r="AN3224" i="4"/>
  <c r="AO3224" i="4"/>
  <c r="AP3224" i="4"/>
  <c r="AR3224" i="4"/>
  <c r="D3225" i="4"/>
  <c r="E3225" i="4"/>
  <c r="F3225" i="4"/>
  <c r="G3225" i="4"/>
  <c r="H3225" i="4"/>
  <c r="I3225" i="4"/>
  <c r="K3225" i="4"/>
  <c r="L3225" i="4"/>
  <c r="M3225" i="4"/>
  <c r="N3225" i="4"/>
  <c r="O3225" i="4"/>
  <c r="AI3225" i="4"/>
  <c r="AJ3225" i="4"/>
  <c r="AK3225" i="4"/>
  <c r="AL3225" i="4"/>
  <c r="AM3225" i="4"/>
  <c r="AN3225" i="4"/>
  <c r="AO3225" i="4"/>
  <c r="AP3225" i="4"/>
  <c r="AR3225" i="4"/>
  <c r="D3226" i="4"/>
  <c r="E3226" i="4"/>
  <c r="F3226" i="4"/>
  <c r="G3226" i="4"/>
  <c r="H3226" i="4"/>
  <c r="I3226" i="4"/>
  <c r="K3226" i="4"/>
  <c r="L3226" i="4"/>
  <c r="M3226" i="4"/>
  <c r="N3226" i="4"/>
  <c r="O3226" i="4"/>
  <c r="AI3226" i="4"/>
  <c r="AJ3226" i="4"/>
  <c r="AK3226" i="4"/>
  <c r="AL3226" i="4"/>
  <c r="AM3226" i="4"/>
  <c r="AN3226" i="4"/>
  <c r="AO3226" i="4"/>
  <c r="AP3226" i="4"/>
  <c r="AR3226" i="4"/>
  <c r="D3227" i="4"/>
  <c r="E3227" i="4"/>
  <c r="F3227" i="4"/>
  <c r="G3227" i="4"/>
  <c r="H3227" i="4"/>
  <c r="I3227" i="4"/>
  <c r="K3227" i="4"/>
  <c r="L3227" i="4"/>
  <c r="M3227" i="4"/>
  <c r="N3227" i="4"/>
  <c r="O3227" i="4"/>
  <c r="AI3227" i="4"/>
  <c r="AJ3227" i="4"/>
  <c r="AK3227" i="4"/>
  <c r="AL3227" i="4"/>
  <c r="AM3227" i="4"/>
  <c r="AN3227" i="4"/>
  <c r="AO3227" i="4"/>
  <c r="AP3227" i="4"/>
  <c r="AR3227" i="4"/>
  <c r="D3228" i="4"/>
  <c r="E3228" i="4"/>
  <c r="F3228" i="4"/>
  <c r="G3228" i="4"/>
  <c r="H3228" i="4"/>
  <c r="I3228" i="4"/>
  <c r="K3228" i="4"/>
  <c r="L3228" i="4"/>
  <c r="M3228" i="4"/>
  <c r="N3228" i="4"/>
  <c r="O3228" i="4"/>
  <c r="AI3228" i="4"/>
  <c r="AJ3228" i="4"/>
  <c r="AK3228" i="4"/>
  <c r="AL3228" i="4"/>
  <c r="AM3228" i="4"/>
  <c r="AN3228" i="4"/>
  <c r="AO3228" i="4"/>
  <c r="AP3228" i="4"/>
  <c r="AR3228" i="4"/>
  <c r="D3229" i="4"/>
  <c r="E3229" i="4"/>
  <c r="F3229" i="4"/>
  <c r="G3229" i="4"/>
  <c r="H3229" i="4"/>
  <c r="I3229" i="4"/>
  <c r="K3229" i="4"/>
  <c r="L3229" i="4"/>
  <c r="M3229" i="4"/>
  <c r="N3229" i="4"/>
  <c r="O3229" i="4"/>
  <c r="AI3229" i="4"/>
  <c r="AJ3229" i="4"/>
  <c r="AK3229" i="4"/>
  <c r="AL3229" i="4"/>
  <c r="AM3229" i="4"/>
  <c r="AN3229" i="4"/>
  <c r="AO3229" i="4"/>
  <c r="AP3229" i="4"/>
  <c r="AR3229" i="4"/>
  <c r="D3230" i="4"/>
  <c r="E3230" i="4"/>
  <c r="F3230" i="4"/>
  <c r="G3230" i="4"/>
  <c r="H3230" i="4"/>
  <c r="I3230" i="4"/>
  <c r="K3230" i="4"/>
  <c r="L3230" i="4"/>
  <c r="M3230" i="4"/>
  <c r="N3230" i="4"/>
  <c r="O3230" i="4"/>
  <c r="AI3230" i="4"/>
  <c r="AJ3230" i="4"/>
  <c r="AK3230" i="4"/>
  <c r="AL3230" i="4"/>
  <c r="AM3230" i="4"/>
  <c r="AN3230" i="4"/>
  <c r="AO3230" i="4"/>
  <c r="AP3230" i="4"/>
  <c r="AR3230" i="4"/>
  <c r="D3231" i="4"/>
  <c r="E3231" i="4"/>
  <c r="F3231" i="4"/>
  <c r="G3231" i="4"/>
  <c r="H3231" i="4"/>
  <c r="I3231" i="4"/>
  <c r="K3231" i="4"/>
  <c r="L3231" i="4"/>
  <c r="M3231" i="4"/>
  <c r="N3231" i="4"/>
  <c r="O3231" i="4"/>
  <c r="AI3231" i="4"/>
  <c r="AJ3231" i="4"/>
  <c r="AK3231" i="4"/>
  <c r="AL3231" i="4"/>
  <c r="AM3231" i="4"/>
  <c r="AN3231" i="4"/>
  <c r="AO3231" i="4"/>
  <c r="AP3231" i="4"/>
  <c r="AR3231" i="4"/>
  <c r="D3232" i="4"/>
  <c r="E3232" i="4"/>
  <c r="F3232" i="4"/>
  <c r="G3232" i="4"/>
  <c r="H3232" i="4"/>
  <c r="I3232" i="4"/>
  <c r="K3232" i="4"/>
  <c r="L3232" i="4"/>
  <c r="M3232" i="4"/>
  <c r="N3232" i="4"/>
  <c r="O3232" i="4"/>
  <c r="AI3232" i="4"/>
  <c r="AJ3232" i="4"/>
  <c r="AK3232" i="4"/>
  <c r="AL3232" i="4"/>
  <c r="AM3232" i="4"/>
  <c r="AN3232" i="4"/>
  <c r="AO3232" i="4"/>
  <c r="AP3232" i="4"/>
  <c r="AR3232" i="4"/>
  <c r="D3233" i="4"/>
  <c r="E3233" i="4"/>
  <c r="F3233" i="4"/>
  <c r="G3233" i="4"/>
  <c r="H3233" i="4"/>
  <c r="I3233" i="4"/>
  <c r="K3233" i="4"/>
  <c r="L3233" i="4"/>
  <c r="M3233" i="4"/>
  <c r="N3233" i="4"/>
  <c r="O3233" i="4"/>
  <c r="AI3233" i="4"/>
  <c r="AJ3233" i="4"/>
  <c r="AK3233" i="4"/>
  <c r="AL3233" i="4"/>
  <c r="AM3233" i="4"/>
  <c r="AN3233" i="4"/>
  <c r="AO3233" i="4"/>
  <c r="AP3233" i="4"/>
  <c r="AR3233" i="4"/>
  <c r="D3234" i="4"/>
  <c r="E3234" i="4"/>
  <c r="F3234" i="4"/>
  <c r="G3234" i="4"/>
  <c r="H3234" i="4"/>
  <c r="I3234" i="4"/>
  <c r="K3234" i="4"/>
  <c r="L3234" i="4"/>
  <c r="M3234" i="4"/>
  <c r="N3234" i="4"/>
  <c r="O3234" i="4"/>
  <c r="AI3234" i="4"/>
  <c r="AJ3234" i="4"/>
  <c r="AK3234" i="4"/>
  <c r="AL3234" i="4"/>
  <c r="AM3234" i="4"/>
  <c r="AN3234" i="4"/>
  <c r="AO3234" i="4"/>
  <c r="AP3234" i="4"/>
  <c r="AR3234" i="4"/>
  <c r="D3235" i="4"/>
  <c r="E3235" i="4"/>
  <c r="F3235" i="4"/>
  <c r="G3235" i="4"/>
  <c r="H3235" i="4"/>
  <c r="I3235" i="4"/>
  <c r="K3235" i="4"/>
  <c r="L3235" i="4"/>
  <c r="M3235" i="4"/>
  <c r="N3235" i="4"/>
  <c r="O3235" i="4"/>
  <c r="AI3235" i="4"/>
  <c r="AJ3235" i="4"/>
  <c r="AK3235" i="4"/>
  <c r="AL3235" i="4"/>
  <c r="AM3235" i="4"/>
  <c r="AN3235" i="4"/>
  <c r="AO3235" i="4"/>
  <c r="AP3235" i="4"/>
  <c r="AR3235" i="4"/>
  <c r="D3236" i="4"/>
  <c r="E3236" i="4"/>
  <c r="F3236" i="4"/>
  <c r="G3236" i="4"/>
  <c r="H3236" i="4"/>
  <c r="I3236" i="4"/>
  <c r="K3236" i="4"/>
  <c r="L3236" i="4"/>
  <c r="M3236" i="4"/>
  <c r="N3236" i="4"/>
  <c r="O3236" i="4"/>
  <c r="AI3236" i="4"/>
  <c r="AJ3236" i="4"/>
  <c r="AK3236" i="4"/>
  <c r="AL3236" i="4"/>
  <c r="AM3236" i="4"/>
  <c r="AN3236" i="4"/>
  <c r="AO3236" i="4"/>
  <c r="AP3236" i="4"/>
  <c r="AR3236" i="4"/>
  <c r="D3237" i="4"/>
  <c r="E3237" i="4"/>
  <c r="F3237" i="4"/>
  <c r="G3237" i="4"/>
  <c r="H3237" i="4"/>
  <c r="I3237" i="4"/>
  <c r="K3237" i="4"/>
  <c r="L3237" i="4"/>
  <c r="M3237" i="4"/>
  <c r="N3237" i="4"/>
  <c r="O3237" i="4"/>
  <c r="AI3237" i="4"/>
  <c r="AJ3237" i="4"/>
  <c r="AK3237" i="4"/>
  <c r="AL3237" i="4"/>
  <c r="AM3237" i="4"/>
  <c r="AN3237" i="4"/>
  <c r="AO3237" i="4"/>
  <c r="AP3237" i="4"/>
  <c r="AR3237" i="4"/>
  <c r="D3238" i="4"/>
  <c r="E3238" i="4"/>
  <c r="F3238" i="4"/>
  <c r="G3238" i="4"/>
  <c r="H3238" i="4"/>
  <c r="I3238" i="4"/>
  <c r="K3238" i="4"/>
  <c r="L3238" i="4"/>
  <c r="M3238" i="4"/>
  <c r="N3238" i="4"/>
  <c r="O3238" i="4"/>
  <c r="AI3238" i="4"/>
  <c r="AJ3238" i="4"/>
  <c r="AK3238" i="4"/>
  <c r="AL3238" i="4"/>
  <c r="AM3238" i="4"/>
  <c r="AN3238" i="4"/>
  <c r="AO3238" i="4"/>
  <c r="AP3238" i="4"/>
  <c r="AR3238" i="4"/>
  <c r="D3239" i="4"/>
  <c r="E3239" i="4"/>
  <c r="F3239" i="4"/>
  <c r="G3239" i="4"/>
  <c r="H3239" i="4"/>
  <c r="I3239" i="4"/>
  <c r="K3239" i="4"/>
  <c r="L3239" i="4"/>
  <c r="M3239" i="4"/>
  <c r="N3239" i="4"/>
  <c r="O3239" i="4"/>
  <c r="AI3239" i="4"/>
  <c r="AJ3239" i="4"/>
  <c r="AK3239" i="4"/>
  <c r="AL3239" i="4"/>
  <c r="AM3239" i="4"/>
  <c r="AN3239" i="4"/>
  <c r="AO3239" i="4"/>
  <c r="AP3239" i="4"/>
  <c r="AR3239" i="4"/>
  <c r="D3240" i="4"/>
  <c r="E3240" i="4"/>
  <c r="F3240" i="4"/>
  <c r="G3240" i="4"/>
  <c r="H3240" i="4"/>
  <c r="I3240" i="4"/>
  <c r="K3240" i="4"/>
  <c r="L3240" i="4"/>
  <c r="M3240" i="4"/>
  <c r="N3240" i="4"/>
  <c r="O3240" i="4"/>
  <c r="AI3240" i="4"/>
  <c r="AJ3240" i="4"/>
  <c r="AK3240" i="4"/>
  <c r="AL3240" i="4"/>
  <c r="AM3240" i="4"/>
  <c r="AN3240" i="4"/>
  <c r="AO3240" i="4"/>
  <c r="AP3240" i="4"/>
  <c r="AR3240" i="4"/>
  <c r="D3241" i="4"/>
  <c r="E3241" i="4"/>
  <c r="F3241" i="4"/>
  <c r="G3241" i="4"/>
  <c r="H3241" i="4"/>
  <c r="I3241" i="4"/>
  <c r="K3241" i="4"/>
  <c r="L3241" i="4"/>
  <c r="M3241" i="4"/>
  <c r="N3241" i="4"/>
  <c r="O3241" i="4"/>
  <c r="AI3241" i="4"/>
  <c r="AJ3241" i="4"/>
  <c r="AK3241" i="4"/>
  <c r="AL3241" i="4"/>
  <c r="AM3241" i="4"/>
  <c r="AN3241" i="4"/>
  <c r="AO3241" i="4"/>
  <c r="AP3241" i="4"/>
  <c r="AR3241" i="4"/>
  <c r="D3242" i="4"/>
  <c r="E3242" i="4"/>
  <c r="F3242" i="4"/>
  <c r="G3242" i="4"/>
  <c r="H3242" i="4"/>
  <c r="I3242" i="4"/>
  <c r="K3242" i="4"/>
  <c r="L3242" i="4"/>
  <c r="M3242" i="4"/>
  <c r="N3242" i="4"/>
  <c r="O3242" i="4"/>
  <c r="AI3242" i="4"/>
  <c r="AJ3242" i="4"/>
  <c r="AK3242" i="4"/>
  <c r="AL3242" i="4"/>
  <c r="AM3242" i="4"/>
  <c r="AN3242" i="4"/>
  <c r="AO3242" i="4"/>
  <c r="AP3242" i="4"/>
  <c r="AR3242" i="4"/>
  <c r="D3243" i="4"/>
  <c r="E3243" i="4"/>
  <c r="F3243" i="4"/>
  <c r="G3243" i="4"/>
  <c r="H3243" i="4"/>
  <c r="I3243" i="4"/>
  <c r="K3243" i="4"/>
  <c r="L3243" i="4"/>
  <c r="M3243" i="4"/>
  <c r="N3243" i="4"/>
  <c r="O3243" i="4"/>
  <c r="AI3243" i="4"/>
  <c r="AJ3243" i="4"/>
  <c r="AK3243" i="4"/>
  <c r="AL3243" i="4"/>
  <c r="AM3243" i="4"/>
  <c r="AN3243" i="4"/>
  <c r="AO3243" i="4"/>
  <c r="AP3243" i="4"/>
  <c r="AR3243" i="4"/>
  <c r="D3244" i="4"/>
  <c r="E3244" i="4"/>
  <c r="F3244" i="4"/>
  <c r="G3244" i="4"/>
  <c r="H3244" i="4"/>
  <c r="I3244" i="4"/>
  <c r="K3244" i="4"/>
  <c r="L3244" i="4"/>
  <c r="M3244" i="4"/>
  <c r="N3244" i="4"/>
  <c r="O3244" i="4"/>
  <c r="AI3244" i="4"/>
  <c r="AJ3244" i="4"/>
  <c r="AK3244" i="4"/>
  <c r="AL3244" i="4"/>
  <c r="AM3244" i="4"/>
  <c r="AN3244" i="4"/>
  <c r="AO3244" i="4"/>
  <c r="AP3244" i="4"/>
  <c r="AR3244" i="4"/>
  <c r="D3245" i="4"/>
  <c r="E3245" i="4"/>
  <c r="F3245" i="4"/>
  <c r="G3245" i="4"/>
  <c r="H3245" i="4"/>
  <c r="I3245" i="4"/>
  <c r="K3245" i="4"/>
  <c r="L3245" i="4"/>
  <c r="M3245" i="4"/>
  <c r="N3245" i="4"/>
  <c r="O3245" i="4"/>
  <c r="AI3245" i="4"/>
  <c r="AJ3245" i="4"/>
  <c r="AK3245" i="4"/>
  <c r="AL3245" i="4"/>
  <c r="AM3245" i="4"/>
  <c r="AN3245" i="4"/>
  <c r="AO3245" i="4"/>
  <c r="AP3245" i="4"/>
  <c r="AR3245" i="4"/>
  <c r="D3246" i="4"/>
  <c r="E3246" i="4"/>
  <c r="F3246" i="4"/>
  <c r="G3246" i="4"/>
  <c r="H3246" i="4"/>
  <c r="I3246" i="4"/>
  <c r="K3246" i="4"/>
  <c r="L3246" i="4"/>
  <c r="M3246" i="4"/>
  <c r="N3246" i="4"/>
  <c r="O3246" i="4"/>
  <c r="AI3246" i="4"/>
  <c r="AJ3246" i="4"/>
  <c r="AK3246" i="4"/>
  <c r="AL3246" i="4"/>
  <c r="AM3246" i="4"/>
  <c r="AN3246" i="4"/>
  <c r="AO3246" i="4"/>
  <c r="AP3246" i="4"/>
  <c r="AR3246" i="4"/>
  <c r="D3247" i="4"/>
  <c r="E3247" i="4"/>
  <c r="F3247" i="4"/>
  <c r="G3247" i="4"/>
  <c r="H3247" i="4"/>
  <c r="I3247" i="4"/>
  <c r="K3247" i="4"/>
  <c r="L3247" i="4"/>
  <c r="M3247" i="4"/>
  <c r="N3247" i="4"/>
  <c r="O3247" i="4"/>
  <c r="AI3247" i="4"/>
  <c r="AJ3247" i="4"/>
  <c r="AK3247" i="4"/>
  <c r="AL3247" i="4"/>
  <c r="AM3247" i="4"/>
  <c r="AN3247" i="4"/>
  <c r="AO3247" i="4"/>
  <c r="AP3247" i="4"/>
  <c r="AR3247" i="4"/>
  <c r="D3248" i="4"/>
  <c r="E3248" i="4"/>
  <c r="F3248" i="4"/>
  <c r="G3248" i="4"/>
  <c r="H3248" i="4"/>
  <c r="I3248" i="4"/>
  <c r="K3248" i="4"/>
  <c r="L3248" i="4"/>
  <c r="M3248" i="4"/>
  <c r="N3248" i="4"/>
  <c r="O3248" i="4"/>
  <c r="AI3248" i="4"/>
  <c r="AJ3248" i="4"/>
  <c r="AK3248" i="4"/>
  <c r="AL3248" i="4"/>
  <c r="AM3248" i="4"/>
  <c r="AN3248" i="4"/>
  <c r="AO3248" i="4"/>
  <c r="AP3248" i="4"/>
  <c r="AR3248" i="4"/>
  <c r="D3249" i="4"/>
  <c r="E3249" i="4"/>
  <c r="F3249" i="4"/>
  <c r="G3249" i="4"/>
  <c r="H3249" i="4"/>
  <c r="I3249" i="4"/>
  <c r="K3249" i="4"/>
  <c r="L3249" i="4"/>
  <c r="M3249" i="4"/>
  <c r="N3249" i="4"/>
  <c r="O3249" i="4"/>
  <c r="AI3249" i="4"/>
  <c r="AJ3249" i="4"/>
  <c r="AK3249" i="4"/>
  <c r="AL3249" i="4"/>
  <c r="AM3249" i="4"/>
  <c r="AN3249" i="4"/>
  <c r="AO3249" i="4"/>
  <c r="AP3249" i="4"/>
  <c r="AR3249" i="4"/>
  <c r="D3250" i="4"/>
  <c r="E3250" i="4"/>
  <c r="F3250" i="4"/>
  <c r="G3250" i="4"/>
  <c r="H3250" i="4"/>
  <c r="I3250" i="4"/>
  <c r="K3250" i="4"/>
  <c r="L3250" i="4"/>
  <c r="M3250" i="4"/>
  <c r="N3250" i="4"/>
  <c r="O3250" i="4"/>
  <c r="AI3250" i="4"/>
  <c r="AJ3250" i="4"/>
  <c r="AK3250" i="4"/>
  <c r="AL3250" i="4"/>
  <c r="AM3250" i="4"/>
  <c r="AN3250" i="4"/>
  <c r="AO3250" i="4"/>
  <c r="AP3250" i="4"/>
  <c r="AR3250" i="4"/>
  <c r="D3251" i="4"/>
  <c r="E3251" i="4"/>
  <c r="F3251" i="4"/>
  <c r="G3251" i="4"/>
  <c r="H3251" i="4"/>
  <c r="I3251" i="4"/>
  <c r="K3251" i="4"/>
  <c r="L3251" i="4"/>
  <c r="M3251" i="4"/>
  <c r="N3251" i="4"/>
  <c r="O3251" i="4"/>
  <c r="AI3251" i="4"/>
  <c r="AJ3251" i="4"/>
  <c r="AK3251" i="4"/>
  <c r="AL3251" i="4"/>
  <c r="AM3251" i="4"/>
  <c r="AN3251" i="4"/>
  <c r="AO3251" i="4"/>
  <c r="AP3251" i="4"/>
  <c r="AR3251" i="4"/>
  <c r="D3252" i="4"/>
  <c r="E3252" i="4"/>
  <c r="F3252" i="4"/>
  <c r="G3252" i="4"/>
  <c r="H3252" i="4"/>
  <c r="I3252" i="4"/>
  <c r="K3252" i="4"/>
  <c r="L3252" i="4"/>
  <c r="M3252" i="4"/>
  <c r="N3252" i="4"/>
  <c r="O3252" i="4"/>
  <c r="AI3252" i="4"/>
  <c r="AJ3252" i="4"/>
  <c r="AK3252" i="4"/>
  <c r="AL3252" i="4"/>
  <c r="AM3252" i="4"/>
  <c r="AN3252" i="4"/>
  <c r="AO3252" i="4"/>
  <c r="AP3252" i="4"/>
  <c r="AR3252" i="4"/>
  <c r="D3253" i="4"/>
  <c r="E3253" i="4"/>
  <c r="F3253" i="4"/>
  <c r="G3253" i="4"/>
  <c r="H3253" i="4"/>
  <c r="I3253" i="4"/>
  <c r="K3253" i="4"/>
  <c r="L3253" i="4"/>
  <c r="M3253" i="4"/>
  <c r="N3253" i="4"/>
  <c r="O3253" i="4"/>
  <c r="AI3253" i="4"/>
  <c r="AJ3253" i="4"/>
  <c r="AK3253" i="4"/>
  <c r="AL3253" i="4"/>
  <c r="AM3253" i="4"/>
  <c r="AN3253" i="4"/>
  <c r="AO3253" i="4"/>
  <c r="AP3253" i="4"/>
  <c r="AR3253" i="4"/>
  <c r="D3254" i="4"/>
  <c r="E3254" i="4"/>
  <c r="F3254" i="4"/>
  <c r="G3254" i="4"/>
  <c r="H3254" i="4"/>
  <c r="I3254" i="4"/>
  <c r="K3254" i="4"/>
  <c r="L3254" i="4"/>
  <c r="M3254" i="4"/>
  <c r="N3254" i="4"/>
  <c r="O3254" i="4"/>
  <c r="AI3254" i="4"/>
  <c r="AJ3254" i="4"/>
  <c r="AK3254" i="4"/>
  <c r="AL3254" i="4"/>
  <c r="AM3254" i="4"/>
  <c r="AN3254" i="4"/>
  <c r="AO3254" i="4"/>
  <c r="AP3254" i="4"/>
  <c r="AR3254" i="4"/>
  <c r="D3255" i="4"/>
  <c r="E3255" i="4"/>
  <c r="F3255" i="4"/>
  <c r="G3255" i="4"/>
  <c r="H3255" i="4"/>
  <c r="I3255" i="4"/>
  <c r="K3255" i="4"/>
  <c r="L3255" i="4"/>
  <c r="M3255" i="4"/>
  <c r="N3255" i="4"/>
  <c r="O3255" i="4"/>
  <c r="AI3255" i="4"/>
  <c r="AJ3255" i="4"/>
  <c r="AK3255" i="4"/>
  <c r="AL3255" i="4"/>
  <c r="AM3255" i="4"/>
  <c r="AN3255" i="4"/>
  <c r="AO3255" i="4"/>
  <c r="AP3255" i="4"/>
  <c r="AR3255" i="4"/>
  <c r="D3256" i="4"/>
  <c r="E3256" i="4"/>
  <c r="F3256" i="4"/>
  <c r="G3256" i="4"/>
  <c r="H3256" i="4"/>
  <c r="I3256" i="4"/>
  <c r="K3256" i="4"/>
  <c r="L3256" i="4"/>
  <c r="M3256" i="4"/>
  <c r="N3256" i="4"/>
  <c r="O3256" i="4"/>
  <c r="AI3256" i="4"/>
  <c r="AJ3256" i="4"/>
  <c r="AK3256" i="4"/>
  <c r="AL3256" i="4"/>
  <c r="AM3256" i="4"/>
  <c r="AN3256" i="4"/>
  <c r="AO3256" i="4"/>
  <c r="AP3256" i="4"/>
  <c r="AR3256" i="4"/>
  <c r="D3257" i="4"/>
  <c r="E3257" i="4"/>
  <c r="F3257" i="4"/>
  <c r="G3257" i="4"/>
  <c r="H3257" i="4"/>
  <c r="I3257" i="4"/>
  <c r="K3257" i="4"/>
  <c r="L3257" i="4"/>
  <c r="M3257" i="4"/>
  <c r="N3257" i="4"/>
  <c r="O3257" i="4"/>
  <c r="AI3257" i="4"/>
  <c r="AJ3257" i="4"/>
  <c r="AK3257" i="4"/>
  <c r="AL3257" i="4"/>
  <c r="AM3257" i="4"/>
  <c r="AN3257" i="4"/>
  <c r="AO3257" i="4"/>
  <c r="AP3257" i="4"/>
  <c r="AR3257" i="4"/>
  <c r="D3258" i="4"/>
  <c r="E3258" i="4"/>
  <c r="F3258" i="4"/>
  <c r="G3258" i="4"/>
  <c r="H3258" i="4"/>
  <c r="I3258" i="4"/>
  <c r="K3258" i="4"/>
  <c r="L3258" i="4"/>
  <c r="M3258" i="4"/>
  <c r="N3258" i="4"/>
  <c r="O3258" i="4"/>
  <c r="AI3258" i="4"/>
  <c r="AJ3258" i="4"/>
  <c r="AK3258" i="4"/>
  <c r="AL3258" i="4"/>
  <c r="AM3258" i="4"/>
  <c r="AN3258" i="4"/>
  <c r="AO3258" i="4"/>
  <c r="AP3258" i="4"/>
  <c r="AR3258" i="4"/>
  <c r="D3259" i="4"/>
  <c r="E3259" i="4"/>
  <c r="F3259" i="4"/>
  <c r="G3259" i="4"/>
  <c r="H3259" i="4"/>
  <c r="I3259" i="4"/>
  <c r="K3259" i="4"/>
  <c r="L3259" i="4"/>
  <c r="M3259" i="4"/>
  <c r="N3259" i="4"/>
  <c r="O3259" i="4"/>
  <c r="AI3259" i="4"/>
  <c r="AJ3259" i="4"/>
  <c r="AK3259" i="4"/>
  <c r="AL3259" i="4"/>
  <c r="AM3259" i="4"/>
  <c r="AN3259" i="4"/>
  <c r="AO3259" i="4"/>
  <c r="AP3259" i="4"/>
  <c r="AR3259" i="4"/>
  <c r="D3260" i="4"/>
  <c r="E3260" i="4"/>
  <c r="F3260" i="4"/>
  <c r="G3260" i="4"/>
  <c r="H3260" i="4"/>
  <c r="I3260" i="4"/>
  <c r="K3260" i="4"/>
  <c r="L3260" i="4"/>
  <c r="M3260" i="4"/>
  <c r="N3260" i="4"/>
  <c r="O3260" i="4"/>
  <c r="AI3260" i="4"/>
  <c r="AJ3260" i="4"/>
  <c r="AK3260" i="4"/>
  <c r="AL3260" i="4"/>
  <c r="AM3260" i="4"/>
  <c r="AN3260" i="4"/>
  <c r="AO3260" i="4"/>
  <c r="AP3260" i="4"/>
  <c r="AR3260" i="4"/>
  <c r="D3261" i="4"/>
  <c r="E3261" i="4"/>
  <c r="F3261" i="4"/>
  <c r="G3261" i="4"/>
  <c r="H3261" i="4"/>
  <c r="I3261" i="4"/>
  <c r="K3261" i="4"/>
  <c r="L3261" i="4"/>
  <c r="M3261" i="4"/>
  <c r="N3261" i="4"/>
  <c r="O3261" i="4"/>
  <c r="AI3261" i="4"/>
  <c r="AJ3261" i="4"/>
  <c r="AK3261" i="4"/>
  <c r="AL3261" i="4"/>
  <c r="AM3261" i="4"/>
  <c r="AN3261" i="4"/>
  <c r="AO3261" i="4"/>
  <c r="AP3261" i="4"/>
  <c r="AR3261" i="4"/>
  <c r="D3262" i="4"/>
  <c r="E3262" i="4"/>
  <c r="F3262" i="4"/>
  <c r="G3262" i="4"/>
  <c r="H3262" i="4"/>
  <c r="I3262" i="4"/>
  <c r="K3262" i="4"/>
  <c r="L3262" i="4"/>
  <c r="M3262" i="4"/>
  <c r="N3262" i="4"/>
  <c r="O3262" i="4"/>
  <c r="AI3262" i="4"/>
  <c r="AJ3262" i="4"/>
  <c r="AK3262" i="4"/>
  <c r="AL3262" i="4"/>
  <c r="AM3262" i="4"/>
  <c r="AN3262" i="4"/>
  <c r="AO3262" i="4"/>
  <c r="AP3262" i="4"/>
  <c r="AR3262" i="4"/>
  <c r="D3263" i="4"/>
  <c r="E3263" i="4"/>
  <c r="F3263" i="4"/>
  <c r="G3263" i="4"/>
  <c r="H3263" i="4"/>
  <c r="I3263" i="4"/>
  <c r="K3263" i="4"/>
  <c r="L3263" i="4"/>
  <c r="M3263" i="4"/>
  <c r="N3263" i="4"/>
  <c r="O3263" i="4"/>
  <c r="AI3263" i="4"/>
  <c r="AJ3263" i="4"/>
  <c r="AK3263" i="4"/>
  <c r="AL3263" i="4"/>
  <c r="AM3263" i="4"/>
  <c r="AN3263" i="4"/>
  <c r="AO3263" i="4"/>
  <c r="AP3263" i="4"/>
  <c r="AR3263" i="4"/>
  <c r="D3264" i="4"/>
  <c r="E3264" i="4"/>
  <c r="F3264" i="4"/>
  <c r="G3264" i="4"/>
  <c r="H3264" i="4"/>
  <c r="I3264" i="4"/>
  <c r="K3264" i="4"/>
  <c r="L3264" i="4"/>
  <c r="M3264" i="4"/>
  <c r="N3264" i="4"/>
  <c r="O3264" i="4"/>
  <c r="AI3264" i="4"/>
  <c r="AJ3264" i="4"/>
  <c r="AK3264" i="4"/>
  <c r="AL3264" i="4"/>
  <c r="AM3264" i="4"/>
  <c r="AN3264" i="4"/>
  <c r="AO3264" i="4"/>
  <c r="AP3264" i="4"/>
  <c r="AR3264" i="4"/>
  <c r="D3265" i="4"/>
  <c r="E3265" i="4"/>
  <c r="F3265" i="4"/>
  <c r="G3265" i="4"/>
  <c r="H3265" i="4"/>
  <c r="I3265" i="4"/>
  <c r="K3265" i="4"/>
  <c r="L3265" i="4"/>
  <c r="M3265" i="4"/>
  <c r="N3265" i="4"/>
  <c r="O3265" i="4"/>
  <c r="AI3265" i="4"/>
  <c r="AJ3265" i="4"/>
  <c r="AK3265" i="4"/>
  <c r="AL3265" i="4"/>
  <c r="AM3265" i="4"/>
  <c r="AN3265" i="4"/>
  <c r="AO3265" i="4"/>
  <c r="AP3265" i="4"/>
  <c r="AR3265" i="4"/>
  <c r="D3266" i="4"/>
  <c r="E3266" i="4"/>
  <c r="F3266" i="4"/>
  <c r="G3266" i="4"/>
  <c r="H3266" i="4"/>
  <c r="I3266" i="4"/>
  <c r="K3266" i="4"/>
  <c r="L3266" i="4"/>
  <c r="M3266" i="4"/>
  <c r="N3266" i="4"/>
  <c r="O3266" i="4"/>
  <c r="AI3266" i="4"/>
  <c r="AJ3266" i="4"/>
  <c r="AK3266" i="4"/>
  <c r="AL3266" i="4"/>
  <c r="AM3266" i="4"/>
  <c r="AN3266" i="4"/>
  <c r="AO3266" i="4"/>
  <c r="AP3266" i="4"/>
  <c r="AR3266" i="4"/>
  <c r="D3267" i="4"/>
  <c r="E3267" i="4"/>
  <c r="F3267" i="4"/>
  <c r="G3267" i="4"/>
  <c r="H3267" i="4"/>
  <c r="I3267" i="4"/>
  <c r="K3267" i="4"/>
  <c r="L3267" i="4"/>
  <c r="M3267" i="4"/>
  <c r="N3267" i="4"/>
  <c r="O3267" i="4"/>
  <c r="AI3267" i="4"/>
  <c r="AJ3267" i="4"/>
  <c r="AK3267" i="4"/>
  <c r="AL3267" i="4"/>
  <c r="AM3267" i="4"/>
  <c r="AN3267" i="4"/>
  <c r="AO3267" i="4"/>
  <c r="AP3267" i="4"/>
  <c r="AR3267" i="4"/>
  <c r="D3268" i="4"/>
  <c r="E3268" i="4"/>
  <c r="F3268" i="4"/>
  <c r="G3268" i="4"/>
  <c r="H3268" i="4"/>
  <c r="I3268" i="4"/>
  <c r="K3268" i="4"/>
  <c r="L3268" i="4"/>
  <c r="M3268" i="4"/>
  <c r="N3268" i="4"/>
  <c r="O3268" i="4"/>
  <c r="AI3268" i="4"/>
  <c r="AJ3268" i="4"/>
  <c r="AK3268" i="4"/>
  <c r="AL3268" i="4"/>
  <c r="AM3268" i="4"/>
  <c r="AN3268" i="4"/>
  <c r="AO3268" i="4"/>
  <c r="AP3268" i="4"/>
  <c r="AR3268" i="4"/>
  <c r="D3269" i="4"/>
  <c r="E3269" i="4"/>
  <c r="F3269" i="4"/>
  <c r="G3269" i="4"/>
  <c r="H3269" i="4"/>
  <c r="I3269" i="4"/>
  <c r="K3269" i="4"/>
  <c r="L3269" i="4"/>
  <c r="M3269" i="4"/>
  <c r="N3269" i="4"/>
  <c r="O3269" i="4"/>
  <c r="AI3269" i="4"/>
  <c r="AJ3269" i="4"/>
  <c r="AK3269" i="4"/>
  <c r="AL3269" i="4"/>
  <c r="AM3269" i="4"/>
  <c r="AN3269" i="4"/>
  <c r="AO3269" i="4"/>
  <c r="AP3269" i="4"/>
  <c r="AR3269" i="4"/>
  <c r="D3270" i="4"/>
  <c r="E3270" i="4"/>
  <c r="F3270" i="4"/>
  <c r="G3270" i="4"/>
  <c r="H3270" i="4"/>
  <c r="I3270" i="4"/>
  <c r="K3270" i="4"/>
  <c r="L3270" i="4"/>
  <c r="M3270" i="4"/>
  <c r="N3270" i="4"/>
  <c r="O3270" i="4"/>
  <c r="AI3270" i="4"/>
  <c r="AJ3270" i="4"/>
  <c r="AK3270" i="4"/>
  <c r="AL3270" i="4"/>
  <c r="AM3270" i="4"/>
  <c r="AN3270" i="4"/>
  <c r="AO3270" i="4"/>
  <c r="AP3270" i="4"/>
  <c r="AR3270" i="4"/>
  <c r="D3271" i="4"/>
  <c r="E3271" i="4"/>
  <c r="F3271" i="4"/>
  <c r="G3271" i="4"/>
  <c r="H3271" i="4"/>
  <c r="I3271" i="4"/>
  <c r="K3271" i="4"/>
  <c r="L3271" i="4"/>
  <c r="M3271" i="4"/>
  <c r="N3271" i="4"/>
  <c r="O3271" i="4"/>
  <c r="AI3271" i="4"/>
  <c r="AJ3271" i="4"/>
  <c r="AK3271" i="4"/>
  <c r="AL3271" i="4"/>
  <c r="AM3271" i="4"/>
  <c r="AN3271" i="4"/>
  <c r="AO3271" i="4"/>
  <c r="AP3271" i="4"/>
  <c r="AR3271" i="4"/>
  <c r="D3272" i="4"/>
  <c r="E3272" i="4"/>
  <c r="F3272" i="4"/>
  <c r="G3272" i="4"/>
  <c r="H3272" i="4"/>
  <c r="I3272" i="4"/>
  <c r="K3272" i="4"/>
  <c r="L3272" i="4"/>
  <c r="M3272" i="4"/>
  <c r="N3272" i="4"/>
  <c r="O3272" i="4"/>
  <c r="AI3272" i="4"/>
  <c r="AJ3272" i="4"/>
  <c r="AK3272" i="4"/>
  <c r="AL3272" i="4"/>
  <c r="AM3272" i="4"/>
  <c r="AN3272" i="4"/>
  <c r="AO3272" i="4"/>
  <c r="AP3272" i="4"/>
  <c r="AR3272" i="4"/>
  <c r="D3273" i="4"/>
  <c r="E3273" i="4"/>
  <c r="F3273" i="4"/>
  <c r="G3273" i="4"/>
  <c r="H3273" i="4"/>
  <c r="I3273" i="4"/>
  <c r="K3273" i="4"/>
  <c r="L3273" i="4"/>
  <c r="M3273" i="4"/>
  <c r="N3273" i="4"/>
  <c r="O3273" i="4"/>
  <c r="AI3273" i="4"/>
  <c r="AJ3273" i="4"/>
  <c r="AK3273" i="4"/>
  <c r="AL3273" i="4"/>
  <c r="AM3273" i="4"/>
  <c r="AN3273" i="4"/>
  <c r="AO3273" i="4"/>
  <c r="AP3273" i="4"/>
  <c r="AR3273" i="4"/>
  <c r="D3274" i="4"/>
  <c r="E3274" i="4"/>
  <c r="F3274" i="4"/>
  <c r="G3274" i="4"/>
  <c r="H3274" i="4"/>
  <c r="I3274" i="4"/>
  <c r="K3274" i="4"/>
  <c r="L3274" i="4"/>
  <c r="M3274" i="4"/>
  <c r="N3274" i="4"/>
  <c r="O3274" i="4"/>
  <c r="AI3274" i="4"/>
  <c r="AJ3274" i="4"/>
  <c r="AK3274" i="4"/>
  <c r="AL3274" i="4"/>
  <c r="AM3274" i="4"/>
  <c r="AN3274" i="4"/>
  <c r="AO3274" i="4"/>
  <c r="AP3274" i="4"/>
  <c r="AR3274" i="4"/>
  <c r="D3275" i="4"/>
  <c r="E3275" i="4"/>
  <c r="F3275" i="4"/>
  <c r="G3275" i="4"/>
  <c r="H3275" i="4"/>
  <c r="I3275" i="4"/>
  <c r="K3275" i="4"/>
  <c r="L3275" i="4"/>
  <c r="M3275" i="4"/>
  <c r="N3275" i="4"/>
  <c r="O3275" i="4"/>
  <c r="AI3275" i="4"/>
  <c r="AJ3275" i="4"/>
  <c r="AK3275" i="4"/>
  <c r="AL3275" i="4"/>
  <c r="AM3275" i="4"/>
  <c r="AN3275" i="4"/>
  <c r="AO3275" i="4"/>
  <c r="AP3275" i="4"/>
  <c r="AR3275" i="4"/>
  <c r="D3276" i="4"/>
  <c r="E3276" i="4"/>
  <c r="F3276" i="4"/>
  <c r="G3276" i="4"/>
  <c r="H3276" i="4"/>
  <c r="I3276" i="4"/>
  <c r="K3276" i="4"/>
  <c r="L3276" i="4"/>
  <c r="M3276" i="4"/>
  <c r="N3276" i="4"/>
  <c r="O3276" i="4"/>
  <c r="AI3276" i="4"/>
  <c r="AJ3276" i="4"/>
  <c r="AK3276" i="4"/>
  <c r="AL3276" i="4"/>
  <c r="AM3276" i="4"/>
  <c r="AN3276" i="4"/>
  <c r="AO3276" i="4"/>
  <c r="AP3276" i="4"/>
  <c r="AR3276" i="4"/>
  <c r="D3277" i="4"/>
  <c r="E3277" i="4"/>
  <c r="F3277" i="4"/>
  <c r="G3277" i="4"/>
  <c r="H3277" i="4"/>
  <c r="I3277" i="4"/>
  <c r="K3277" i="4"/>
  <c r="L3277" i="4"/>
  <c r="M3277" i="4"/>
  <c r="N3277" i="4"/>
  <c r="O3277" i="4"/>
  <c r="AI3277" i="4"/>
  <c r="AJ3277" i="4"/>
  <c r="AK3277" i="4"/>
  <c r="AL3277" i="4"/>
  <c r="AM3277" i="4"/>
  <c r="AN3277" i="4"/>
  <c r="AO3277" i="4"/>
  <c r="AP3277" i="4"/>
  <c r="AR3277" i="4"/>
  <c r="D3278" i="4"/>
  <c r="E3278" i="4"/>
  <c r="F3278" i="4"/>
  <c r="G3278" i="4"/>
  <c r="H3278" i="4"/>
  <c r="I3278" i="4"/>
  <c r="K3278" i="4"/>
  <c r="L3278" i="4"/>
  <c r="M3278" i="4"/>
  <c r="N3278" i="4"/>
  <c r="O3278" i="4"/>
  <c r="AI3278" i="4"/>
  <c r="AJ3278" i="4"/>
  <c r="AK3278" i="4"/>
  <c r="AL3278" i="4"/>
  <c r="AM3278" i="4"/>
  <c r="AN3278" i="4"/>
  <c r="AO3278" i="4"/>
  <c r="AP3278" i="4"/>
  <c r="AR3278" i="4"/>
  <c r="D3279" i="4"/>
  <c r="E3279" i="4"/>
  <c r="F3279" i="4"/>
  <c r="G3279" i="4"/>
  <c r="H3279" i="4"/>
  <c r="I3279" i="4"/>
  <c r="K3279" i="4"/>
  <c r="L3279" i="4"/>
  <c r="M3279" i="4"/>
  <c r="N3279" i="4"/>
  <c r="O3279" i="4"/>
  <c r="AI3279" i="4"/>
  <c r="AJ3279" i="4"/>
  <c r="AK3279" i="4"/>
  <c r="AL3279" i="4"/>
  <c r="AM3279" i="4"/>
  <c r="AN3279" i="4"/>
  <c r="AO3279" i="4"/>
  <c r="AP3279" i="4"/>
  <c r="AR3279" i="4"/>
  <c r="D3280" i="4"/>
  <c r="E3280" i="4"/>
  <c r="F3280" i="4"/>
  <c r="G3280" i="4"/>
  <c r="H3280" i="4"/>
  <c r="I3280" i="4"/>
  <c r="K3280" i="4"/>
  <c r="L3280" i="4"/>
  <c r="M3280" i="4"/>
  <c r="N3280" i="4"/>
  <c r="O3280" i="4"/>
  <c r="AI3280" i="4"/>
  <c r="AJ3280" i="4"/>
  <c r="AK3280" i="4"/>
  <c r="AL3280" i="4"/>
  <c r="AM3280" i="4"/>
  <c r="AN3280" i="4"/>
  <c r="AO3280" i="4"/>
  <c r="AP3280" i="4"/>
  <c r="AR3280" i="4"/>
  <c r="D3281" i="4"/>
  <c r="E3281" i="4"/>
  <c r="F3281" i="4"/>
  <c r="G3281" i="4"/>
  <c r="H3281" i="4"/>
  <c r="I3281" i="4"/>
  <c r="K3281" i="4"/>
  <c r="L3281" i="4"/>
  <c r="M3281" i="4"/>
  <c r="N3281" i="4"/>
  <c r="O3281" i="4"/>
  <c r="AI3281" i="4"/>
  <c r="AJ3281" i="4"/>
  <c r="AK3281" i="4"/>
  <c r="AL3281" i="4"/>
  <c r="AM3281" i="4"/>
  <c r="AN3281" i="4"/>
  <c r="AO3281" i="4"/>
  <c r="AP3281" i="4"/>
  <c r="AR3281" i="4"/>
  <c r="D3282" i="4"/>
  <c r="E3282" i="4"/>
  <c r="F3282" i="4"/>
  <c r="G3282" i="4"/>
  <c r="H3282" i="4"/>
  <c r="I3282" i="4"/>
  <c r="K3282" i="4"/>
  <c r="L3282" i="4"/>
  <c r="M3282" i="4"/>
  <c r="N3282" i="4"/>
  <c r="O3282" i="4"/>
  <c r="AI3282" i="4"/>
  <c r="AJ3282" i="4"/>
  <c r="AK3282" i="4"/>
  <c r="AL3282" i="4"/>
  <c r="AM3282" i="4"/>
  <c r="AN3282" i="4"/>
  <c r="AO3282" i="4"/>
  <c r="AP3282" i="4"/>
  <c r="AR3282" i="4"/>
  <c r="D3283" i="4"/>
  <c r="E3283" i="4"/>
  <c r="F3283" i="4"/>
  <c r="G3283" i="4"/>
  <c r="H3283" i="4"/>
  <c r="I3283" i="4"/>
  <c r="K3283" i="4"/>
  <c r="L3283" i="4"/>
  <c r="M3283" i="4"/>
  <c r="N3283" i="4"/>
  <c r="O3283" i="4"/>
  <c r="AI3283" i="4"/>
  <c r="AJ3283" i="4"/>
  <c r="AK3283" i="4"/>
  <c r="AL3283" i="4"/>
  <c r="AM3283" i="4"/>
  <c r="AN3283" i="4"/>
  <c r="AO3283" i="4"/>
  <c r="AP3283" i="4"/>
  <c r="AR3283" i="4"/>
  <c r="D3284" i="4"/>
  <c r="E3284" i="4"/>
  <c r="F3284" i="4"/>
  <c r="G3284" i="4"/>
  <c r="H3284" i="4"/>
  <c r="I3284" i="4"/>
  <c r="K3284" i="4"/>
  <c r="L3284" i="4"/>
  <c r="M3284" i="4"/>
  <c r="N3284" i="4"/>
  <c r="O3284" i="4"/>
  <c r="AI3284" i="4"/>
  <c r="AJ3284" i="4"/>
  <c r="AK3284" i="4"/>
  <c r="AL3284" i="4"/>
  <c r="AM3284" i="4"/>
  <c r="AN3284" i="4"/>
  <c r="AO3284" i="4"/>
  <c r="AP3284" i="4"/>
  <c r="AR3284" i="4"/>
  <c r="D3285" i="4"/>
  <c r="E3285" i="4"/>
  <c r="F3285" i="4"/>
  <c r="G3285" i="4"/>
  <c r="H3285" i="4"/>
  <c r="I3285" i="4"/>
  <c r="K3285" i="4"/>
  <c r="L3285" i="4"/>
  <c r="M3285" i="4"/>
  <c r="N3285" i="4"/>
  <c r="O3285" i="4"/>
  <c r="AI3285" i="4"/>
  <c r="AJ3285" i="4"/>
  <c r="AK3285" i="4"/>
  <c r="AL3285" i="4"/>
  <c r="AM3285" i="4"/>
  <c r="AN3285" i="4"/>
  <c r="AO3285" i="4"/>
  <c r="AP3285" i="4"/>
  <c r="AR3285" i="4"/>
  <c r="D3286" i="4"/>
  <c r="E3286" i="4"/>
  <c r="F3286" i="4"/>
  <c r="G3286" i="4"/>
  <c r="H3286" i="4"/>
  <c r="I3286" i="4"/>
  <c r="K3286" i="4"/>
  <c r="L3286" i="4"/>
  <c r="M3286" i="4"/>
  <c r="N3286" i="4"/>
  <c r="O3286" i="4"/>
  <c r="AI3286" i="4"/>
  <c r="AJ3286" i="4"/>
  <c r="AK3286" i="4"/>
  <c r="AL3286" i="4"/>
  <c r="AM3286" i="4"/>
  <c r="AN3286" i="4"/>
  <c r="AO3286" i="4"/>
  <c r="AP3286" i="4"/>
  <c r="AR3286" i="4"/>
  <c r="D3287" i="4"/>
  <c r="E3287" i="4"/>
  <c r="F3287" i="4"/>
  <c r="G3287" i="4"/>
  <c r="H3287" i="4"/>
  <c r="I3287" i="4"/>
  <c r="K3287" i="4"/>
  <c r="L3287" i="4"/>
  <c r="M3287" i="4"/>
  <c r="N3287" i="4"/>
  <c r="O3287" i="4"/>
  <c r="AI3287" i="4"/>
  <c r="AJ3287" i="4"/>
  <c r="AK3287" i="4"/>
  <c r="AL3287" i="4"/>
  <c r="AM3287" i="4"/>
  <c r="AN3287" i="4"/>
  <c r="AO3287" i="4"/>
  <c r="AP3287" i="4"/>
  <c r="AR3287" i="4"/>
  <c r="D3288" i="4"/>
  <c r="E3288" i="4"/>
  <c r="F3288" i="4"/>
  <c r="G3288" i="4"/>
  <c r="H3288" i="4"/>
  <c r="I3288" i="4"/>
  <c r="K3288" i="4"/>
  <c r="L3288" i="4"/>
  <c r="M3288" i="4"/>
  <c r="N3288" i="4"/>
  <c r="O3288" i="4"/>
  <c r="AI3288" i="4"/>
  <c r="AJ3288" i="4"/>
  <c r="AK3288" i="4"/>
  <c r="AL3288" i="4"/>
  <c r="AM3288" i="4"/>
  <c r="AN3288" i="4"/>
  <c r="AO3288" i="4"/>
  <c r="AP3288" i="4"/>
  <c r="AR3288" i="4"/>
  <c r="D3289" i="4"/>
  <c r="E3289" i="4"/>
  <c r="F3289" i="4"/>
  <c r="G3289" i="4"/>
  <c r="H3289" i="4"/>
  <c r="I3289" i="4"/>
  <c r="K3289" i="4"/>
  <c r="L3289" i="4"/>
  <c r="M3289" i="4"/>
  <c r="N3289" i="4"/>
  <c r="O3289" i="4"/>
  <c r="AI3289" i="4"/>
  <c r="AJ3289" i="4"/>
  <c r="AK3289" i="4"/>
  <c r="AL3289" i="4"/>
  <c r="AM3289" i="4"/>
  <c r="AN3289" i="4"/>
  <c r="AO3289" i="4"/>
  <c r="AP3289" i="4"/>
  <c r="AR3289" i="4"/>
  <c r="D3290" i="4"/>
  <c r="E3290" i="4"/>
  <c r="F3290" i="4"/>
  <c r="G3290" i="4"/>
  <c r="H3290" i="4"/>
  <c r="I3290" i="4"/>
  <c r="K3290" i="4"/>
  <c r="L3290" i="4"/>
  <c r="M3290" i="4"/>
  <c r="N3290" i="4"/>
  <c r="O3290" i="4"/>
  <c r="AI3290" i="4"/>
  <c r="AJ3290" i="4"/>
  <c r="AK3290" i="4"/>
  <c r="AL3290" i="4"/>
  <c r="AM3290" i="4"/>
  <c r="AN3290" i="4"/>
  <c r="AO3290" i="4"/>
  <c r="AP3290" i="4"/>
  <c r="AR3290" i="4"/>
  <c r="D3291" i="4"/>
  <c r="E3291" i="4"/>
  <c r="F3291" i="4"/>
  <c r="G3291" i="4"/>
  <c r="H3291" i="4"/>
  <c r="I3291" i="4"/>
  <c r="K3291" i="4"/>
  <c r="L3291" i="4"/>
  <c r="M3291" i="4"/>
  <c r="N3291" i="4"/>
  <c r="O3291" i="4"/>
  <c r="AI3291" i="4"/>
  <c r="AJ3291" i="4"/>
  <c r="AK3291" i="4"/>
  <c r="AL3291" i="4"/>
  <c r="AM3291" i="4"/>
  <c r="AN3291" i="4"/>
  <c r="AO3291" i="4"/>
  <c r="AP3291" i="4"/>
  <c r="AR3291" i="4"/>
  <c r="D3292" i="4"/>
  <c r="E3292" i="4"/>
  <c r="F3292" i="4"/>
  <c r="G3292" i="4"/>
  <c r="H3292" i="4"/>
  <c r="I3292" i="4"/>
  <c r="K3292" i="4"/>
  <c r="L3292" i="4"/>
  <c r="M3292" i="4"/>
  <c r="N3292" i="4"/>
  <c r="O3292" i="4"/>
  <c r="AI3292" i="4"/>
  <c r="AJ3292" i="4"/>
  <c r="AK3292" i="4"/>
  <c r="AL3292" i="4"/>
  <c r="AM3292" i="4"/>
  <c r="AN3292" i="4"/>
  <c r="AO3292" i="4"/>
  <c r="AP3292" i="4"/>
  <c r="AR3292" i="4"/>
  <c r="D3293" i="4"/>
  <c r="E3293" i="4"/>
  <c r="F3293" i="4"/>
  <c r="G3293" i="4"/>
  <c r="H3293" i="4"/>
  <c r="I3293" i="4"/>
  <c r="K3293" i="4"/>
  <c r="L3293" i="4"/>
  <c r="M3293" i="4"/>
  <c r="N3293" i="4"/>
  <c r="O3293" i="4"/>
  <c r="AI3293" i="4"/>
  <c r="AJ3293" i="4"/>
  <c r="AK3293" i="4"/>
  <c r="AL3293" i="4"/>
  <c r="AM3293" i="4"/>
  <c r="AN3293" i="4"/>
  <c r="AO3293" i="4"/>
  <c r="AP3293" i="4"/>
  <c r="AR3293" i="4"/>
  <c r="D3294" i="4"/>
  <c r="E3294" i="4"/>
  <c r="F3294" i="4"/>
  <c r="G3294" i="4"/>
  <c r="H3294" i="4"/>
  <c r="I3294" i="4"/>
  <c r="K3294" i="4"/>
  <c r="L3294" i="4"/>
  <c r="M3294" i="4"/>
  <c r="N3294" i="4"/>
  <c r="O3294" i="4"/>
  <c r="AI3294" i="4"/>
  <c r="AJ3294" i="4"/>
  <c r="AK3294" i="4"/>
  <c r="AL3294" i="4"/>
  <c r="AM3294" i="4"/>
  <c r="AN3294" i="4"/>
  <c r="AO3294" i="4"/>
  <c r="AP3294" i="4"/>
  <c r="AR3294" i="4"/>
  <c r="D3295" i="4"/>
  <c r="E3295" i="4"/>
  <c r="F3295" i="4"/>
  <c r="G3295" i="4"/>
  <c r="H3295" i="4"/>
  <c r="I3295" i="4"/>
  <c r="K3295" i="4"/>
  <c r="L3295" i="4"/>
  <c r="M3295" i="4"/>
  <c r="N3295" i="4"/>
  <c r="O3295" i="4"/>
  <c r="AI3295" i="4"/>
  <c r="AJ3295" i="4"/>
  <c r="AK3295" i="4"/>
  <c r="AL3295" i="4"/>
  <c r="AM3295" i="4"/>
  <c r="AN3295" i="4"/>
  <c r="AO3295" i="4"/>
  <c r="AP3295" i="4"/>
  <c r="AR3295" i="4"/>
  <c r="D3296" i="4"/>
  <c r="E3296" i="4"/>
  <c r="F3296" i="4"/>
  <c r="G3296" i="4"/>
  <c r="H3296" i="4"/>
  <c r="I3296" i="4"/>
  <c r="K3296" i="4"/>
  <c r="L3296" i="4"/>
  <c r="M3296" i="4"/>
  <c r="N3296" i="4"/>
  <c r="O3296" i="4"/>
  <c r="AI3296" i="4"/>
  <c r="AJ3296" i="4"/>
  <c r="AK3296" i="4"/>
  <c r="AL3296" i="4"/>
  <c r="AM3296" i="4"/>
  <c r="AN3296" i="4"/>
  <c r="AO3296" i="4"/>
  <c r="AP3296" i="4"/>
  <c r="AR3296" i="4"/>
  <c r="D3297" i="4"/>
  <c r="E3297" i="4"/>
  <c r="F3297" i="4"/>
  <c r="G3297" i="4"/>
  <c r="H3297" i="4"/>
  <c r="I3297" i="4"/>
  <c r="K3297" i="4"/>
  <c r="L3297" i="4"/>
  <c r="M3297" i="4"/>
  <c r="N3297" i="4"/>
  <c r="O3297" i="4"/>
  <c r="AI3297" i="4"/>
  <c r="AJ3297" i="4"/>
  <c r="AK3297" i="4"/>
  <c r="AL3297" i="4"/>
  <c r="AM3297" i="4"/>
  <c r="AN3297" i="4"/>
  <c r="AO3297" i="4"/>
  <c r="AP3297" i="4"/>
  <c r="AR3297" i="4"/>
  <c r="D3298" i="4"/>
  <c r="E3298" i="4"/>
  <c r="F3298" i="4"/>
  <c r="G3298" i="4"/>
  <c r="H3298" i="4"/>
  <c r="I3298" i="4"/>
  <c r="K3298" i="4"/>
  <c r="L3298" i="4"/>
  <c r="M3298" i="4"/>
  <c r="N3298" i="4"/>
  <c r="O3298" i="4"/>
  <c r="AI3298" i="4"/>
  <c r="AJ3298" i="4"/>
  <c r="AK3298" i="4"/>
  <c r="AL3298" i="4"/>
  <c r="AM3298" i="4"/>
  <c r="AN3298" i="4"/>
  <c r="AO3298" i="4"/>
  <c r="AP3298" i="4"/>
  <c r="AR3298" i="4"/>
  <c r="D3299" i="4"/>
  <c r="E3299" i="4"/>
  <c r="F3299" i="4"/>
  <c r="G3299" i="4"/>
  <c r="H3299" i="4"/>
  <c r="I3299" i="4"/>
  <c r="K3299" i="4"/>
  <c r="L3299" i="4"/>
  <c r="M3299" i="4"/>
  <c r="N3299" i="4"/>
  <c r="O3299" i="4"/>
  <c r="AI3299" i="4"/>
  <c r="AJ3299" i="4"/>
  <c r="AK3299" i="4"/>
  <c r="AL3299" i="4"/>
  <c r="AM3299" i="4"/>
  <c r="AN3299" i="4"/>
  <c r="AO3299" i="4"/>
  <c r="AP3299" i="4"/>
  <c r="AR3299" i="4"/>
  <c r="D3300" i="4"/>
  <c r="E3300" i="4"/>
  <c r="F3300" i="4"/>
  <c r="G3300" i="4"/>
  <c r="H3300" i="4"/>
  <c r="I3300" i="4"/>
  <c r="K3300" i="4"/>
  <c r="L3300" i="4"/>
  <c r="M3300" i="4"/>
  <c r="N3300" i="4"/>
  <c r="O3300" i="4"/>
  <c r="AI3300" i="4"/>
  <c r="AJ3300" i="4"/>
  <c r="AK3300" i="4"/>
  <c r="AL3300" i="4"/>
  <c r="AM3300" i="4"/>
  <c r="AN3300" i="4"/>
  <c r="AO3300" i="4"/>
  <c r="AP3300" i="4"/>
  <c r="AR3300" i="4"/>
  <c r="D3301" i="4"/>
  <c r="E3301" i="4"/>
  <c r="F3301" i="4"/>
  <c r="G3301" i="4"/>
  <c r="H3301" i="4"/>
  <c r="I3301" i="4"/>
  <c r="K3301" i="4"/>
  <c r="L3301" i="4"/>
  <c r="M3301" i="4"/>
  <c r="N3301" i="4"/>
  <c r="O3301" i="4"/>
  <c r="AI3301" i="4"/>
  <c r="AJ3301" i="4"/>
  <c r="AK3301" i="4"/>
  <c r="AL3301" i="4"/>
  <c r="AM3301" i="4"/>
  <c r="AN3301" i="4"/>
  <c r="AO3301" i="4"/>
  <c r="AP3301" i="4"/>
  <c r="AR3301" i="4"/>
  <c r="D3302" i="4"/>
  <c r="E3302" i="4"/>
  <c r="F3302" i="4"/>
  <c r="G3302" i="4"/>
  <c r="H3302" i="4"/>
  <c r="I3302" i="4"/>
  <c r="K3302" i="4"/>
  <c r="L3302" i="4"/>
  <c r="M3302" i="4"/>
  <c r="N3302" i="4"/>
  <c r="O3302" i="4"/>
  <c r="AI3302" i="4"/>
  <c r="AJ3302" i="4"/>
  <c r="AK3302" i="4"/>
  <c r="AL3302" i="4"/>
  <c r="AM3302" i="4"/>
  <c r="AN3302" i="4"/>
  <c r="AO3302" i="4"/>
  <c r="AP3302" i="4"/>
  <c r="AR3302" i="4"/>
  <c r="D3303" i="4"/>
  <c r="E3303" i="4"/>
  <c r="F3303" i="4"/>
  <c r="G3303" i="4"/>
  <c r="H3303" i="4"/>
  <c r="I3303" i="4"/>
  <c r="K3303" i="4"/>
  <c r="L3303" i="4"/>
  <c r="M3303" i="4"/>
  <c r="N3303" i="4"/>
  <c r="O3303" i="4"/>
  <c r="AI3303" i="4"/>
  <c r="AJ3303" i="4"/>
  <c r="AK3303" i="4"/>
  <c r="AL3303" i="4"/>
  <c r="AM3303" i="4"/>
  <c r="AN3303" i="4"/>
  <c r="AO3303" i="4"/>
  <c r="AP3303" i="4"/>
  <c r="AR3303" i="4"/>
  <c r="D3304" i="4"/>
  <c r="E3304" i="4"/>
  <c r="F3304" i="4"/>
  <c r="G3304" i="4"/>
  <c r="H3304" i="4"/>
  <c r="I3304" i="4"/>
  <c r="K3304" i="4"/>
  <c r="L3304" i="4"/>
  <c r="M3304" i="4"/>
  <c r="N3304" i="4"/>
  <c r="O3304" i="4"/>
  <c r="AI3304" i="4"/>
  <c r="AJ3304" i="4"/>
  <c r="AK3304" i="4"/>
  <c r="AL3304" i="4"/>
  <c r="AM3304" i="4"/>
  <c r="AN3304" i="4"/>
  <c r="AO3304" i="4"/>
  <c r="AP3304" i="4"/>
  <c r="AR3304" i="4"/>
  <c r="D3305" i="4"/>
  <c r="E3305" i="4"/>
  <c r="F3305" i="4"/>
  <c r="G3305" i="4"/>
  <c r="H3305" i="4"/>
  <c r="I3305" i="4"/>
  <c r="K3305" i="4"/>
  <c r="L3305" i="4"/>
  <c r="M3305" i="4"/>
  <c r="N3305" i="4"/>
  <c r="O3305" i="4"/>
  <c r="AI3305" i="4"/>
  <c r="AJ3305" i="4"/>
  <c r="AK3305" i="4"/>
  <c r="AL3305" i="4"/>
  <c r="AM3305" i="4"/>
  <c r="AN3305" i="4"/>
  <c r="AO3305" i="4"/>
  <c r="AP3305" i="4"/>
  <c r="AR3305" i="4"/>
  <c r="D3306" i="4"/>
  <c r="E3306" i="4"/>
  <c r="F3306" i="4"/>
  <c r="G3306" i="4"/>
  <c r="H3306" i="4"/>
  <c r="I3306" i="4"/>
  <c r="K3306" i="4"/>
  <c r="L3306" i="4"/>
  <c r="M3306" i="4"/>
  <c r="N3306" i="4"/>
  <c r="O3306" i="4"/>
  <c r="AI3306" i="4"/>
  <c r="AJ3306" i="4"/>
  <c r="AK3306" i="4"/>
  <c r="AL3306" i="4"/>
  <c r="AM3306" i="4"/>
  <c r="AN3306" i="4"/>
  <c r="AO3306" i="4"/>
  <c r="AP3306" i="4"/>
  <c r="AR3306" i="4"/>
  <c r="D3307" i="4"/>
  <c r="E3307" i="4"/>
  <c r="F3307" i="4"/>
  <c r="G3307" i="4"/>
  <c r="H3307" i="4"/>
  <c r="I3307" i="4"/>
  <c r="K3307" i="4"/>
  <c r="L3307" i="4"/>
  <c r="M3307" i="4"/>
  <c r="N3307" i="4"/>
  <c r="O3307" i="4"/>
  <c r="AI3307" i="4"/>
  <c r="AJ3307" i="4"/>
  <c r="AK3307" i="4"/>
  <c r="AL3307" i="4"/>
  <c r="AM3307" i="4"/>
  <c r="AN3307" i="4"/>
  <c r="AO3307" i="4"/>
  <c r="AP3307" i="4"/>
  <c r="AR3307" i="4"/>
  <c r="D3308" i="4"/>
  <c r="E3308" i="4"/>
  <c r="F3308" i="4"/>
  <c r="G3308" i="4"/>
  <c r="H3308" i="4"/>
  <c r="I3308" i="4"/>
  <c r="K3308" i="4"/>
  <c r="L3308" i="4"/>
  <c r="M3308" i="4"/>
  <c r="N3308" i="4"/>
  <c r="O3308" i="4"/>
  <c r="AI3308" i="4"/>
  <c r="AJ3308" i="4"/>
  <c r="AK3308" i="4"/>
  <c r="AL3308" i="4"/>
  <c r="AM3308" i="4"/>
  <c r="AN3308" i="4"/>
  <c r="AO3308" i="4"/>
  <c r="AP3308" i="4"/>
  <c r="AR3308" i="4"/>
  <c r="C1340" i="4"/>
  <c r="D1340" i="4"/>
  <c r="E1340" i="4"/>
  <c r="F1340" i="4"/>
  <c r="G1340" i="4"/>
  <c r="H1340" i="4"/>
  <c r="I1340" i="4"/>
  <c r="K1340" i="4"/>
  <c r="L1340" i="4"/>
  <c r="M1340" i="4"/>
  <c r="N1340" i="4"/>
  <c r="O1340" i="4"/>
  <c r="AI1340" i="4"/>
  <c r="AJ1340" i="4"/>
  <c r="AK1340" i="4"/>
  <c r="AL1340" i="4"/>
  <c r="AM1340" i="4"/>
  <c r="AN1340" i="4"/>
  <c r="AO1340" i="4"/>
  <c r="AP1340" i="4"/>
  <c r="AR1340" i="4"/>
  <c r="C1341" i="4"/>
  <c r="D1341" i="4"/>
  <c r="E1341" i="4"/>
  <c r="F1341" i="4"/>
  <c r="G1341" i="4"/>
  <c r="H1341" i="4"/>
  <c r="I1341" i="4"/>
  <c r="K1341" i="4"/>
  <c r="L1341" i="4"/>
  <c r="M1341" i="4"/>
  <c r="N1341" i="4"/>
  <c r="O1341" i="4"/>
  <c r="AI1341" i="4"/>
  <c r="AJ1341" i="4"/>
  <c r="AK1341" i="4"/>
  <c r="AL1341" i="4"/>
  <c r="AM1341" i="4"/>
  <c r="AN1341" i="4"/>
  <c r="AO1341" i="4"/>
  <c r="AP1341" i="4"/>
  <c r="AR1341" i="4"/>
  <c r="C1342" i="4"/>
  <c r="D1342" i="4"/>
  <c r="E1342" i="4"/>
  <c r="F1342" i="4"/>
  <c r="G1342" i="4"/>
  <c r="H1342" i="4"/>
  <c r="I1342" i="4"/>
  <c r="K1342" i="4"/>
  <c r="L1342" i="4"/>
  <c r="M1342" i="4"/>
  <c r="N1342" i="4"/>
  <c r="O1342" i="4"/>
  <c r="AI1342" i="4"/>
  <c r="AJ1342" i="4"/>
  <c r="AK1342" i="4"/>
  <c r="AL1342" i="4"/>
  <c r="AM1342" i="4"/>
  <c r="AN1342" i="4"/>
  <c r="AO1342" i="4"/>
  <c r="AP1342" i="4"/>
  <c r="AR1342" i="4"/>
  <c r="C1343" i="4"/>
  <c r="D1343" i="4"/>
  <c r="E1343" i="4"/>
  <c r="F1343" i="4"/>
  <c r="G1343" i="4"/>
  <c r="H1343" i="4"/>
  <c r="I1343" i="4"/>
  <c r="K1343" i="4"/>
  <c r="L1343" i="4"/>
  <c r="M1343" i="4"/>
  <c r="N1343" i="4"/>
  <c r="O1343" i="4"/>
  <c r="AI1343" i="4"/>
  <c r="AJ1343" i="4"/>
  <c r="AK1343" i="4"/>
  <c r="AL1343" i="4"/>
  <c r="AM1343" i="4"/>
  <c r="AN1343" i="4"/>
  <c r="AO1343" i="4"/>
  <c r="AP1343" i="4"/>
  <c r="AR1343" i="4"/>
  <c r="C1344" i="4"/>
  <c r="D1344" i="4"/>
  <c r="E1344" i="4"/>
  <c r="F1344" i="4"/>
  <c r="G1344" i="4"/>
  <c r="H1344" i="4"/>
  <c r="I1344" i="4"/>
  <c r="K1344" i="4"/>
  <c r="L1344" i="4"/>
  <c r="M1344" i="4"/>
  <c r="N1344" i="4"/>
  <c r="O1344" i="4"/>
  <c r="AI1344" i="4"/>
  <c r="AJ1344" i="4"/>
  <c r="AK1344" i="4"/>
  <c r="AL1344" i="4"/>
  <c r="AM1344" i="4"/>
  <c r="AN1344" i="4"/>
  <c r="AO1344" i="4"/>
  <c r="AP1344" i="4"/>
  <c r="AR1344" i="4"/>
  <c r="C1345" i="4"/>
  <c r="D1345" i="4"/>
  <c r="E1345" i="4"/>
  <c r="F1345" i="4"/>
  <c r="G1345" i="4"/>
  <c r="H1345" i="4"/>
  <c r="I1345" i="4"/>
  <c r="K1345" i="4"/>
  <c r="L1345" i="4"/>
  <c r="M1345" i="4"/>
  <c r="N1345" i="4"/>
  <c r="O1345" i="4"/>
  <c r="AI1345" i="4"/>
  <c r="AJ1345" i="4"/>
  <c r="AK1345" i="4"/>
  <c r="AL1345" i="4"/>
  <c r="AM1345" i="4"/>
  <c r="AN1345" i="4"/>
  <c r="AO1345" i="4"/>
  <c r="AP1345" i="4"/>
  <c r="AR1345" i="4"/>
  <c r="C1346" i="4"/>
  <c r="D1346" i="4"/>
  <c r="E1346" i="4"/>
  <c r="F1346" i="4"/>
  <c r="G1346" i="4"/>
  <c r="H1346" i="4"/>
  <c r="I1346" i="4"/>
  <c r="K1346" i="4"/>
  <c r="L1346" i="4"/>
  <c r="M1346" i="4"/>
  <c r="N1346" i="4"/>
  <c r="O1346" i="4"/>
  <c r="AI1346" i="4"/>
  <c r="AJ1346" i="4"/>
  <c r="AK1346" i="4"/>
  <c r="AL1346" i="4"/>
  <c r="AM1346" i="4"/>
  <c r="AN1346" i="4"/>
  <c r="AO1346" i="4"/>
  <c r="AP1346" i="4"/>
  <c r="AR1346" i="4"/>
  <c r="C1347" i="4"/>
  <c r="D1347" i="4"/>
  <c r="E1347" i="4"/>
  <c r="F1347" i="4"/>
  <c r="G1347" i="4"/>
  <c r="H1347" i="4"/>
  <c r="I1347" i="4"/>
  <c r="K1347" i="4"/>
  <c r="L1347" i="4"/>
  <c r="M1347" i="4"/>
  <c r="N1347" i="4"/>
  <c r="O1347" i="4"/>
  <c r="AI1347" i="4"/>
  <c r="AJ1347" i="4"/>
  <c r="AK1347" i="4"/>
  <c r="AL1347" i="4"/>
  <c r="AM1347" i="4"/>
  <c r="AN1347" i="4"/>
  <c r="AO1347" i="4"/>
  <c r="AP1347" i="4"/>
  <c r="AR1347" i="4"/>
  <c r="C1348" i="4"/>
  <c r="D1348" i="4"/>
  <c r="E1348" i="4"/>
  <c r="F1348" i="4"/>
  <c r="G1348" i="4"/>
  <c r="H1348" i="4"/>
  <c r="I1348" i="4"/>
  <c r="K1348" i="4"/>
  <c r="L1348" i="4"/>
  <c r="M1348" i="4"/>
  <c r="N1348" i="4"/>
  <c r="O1348" i="4"/>
  <c r="AI1348" i="4"/>
  <c r="AJ1348" i="4"/>
  <c r="AK1348" i="4"/>
  <c r="AL1348" i="4"/>
  <c r="AM1348" i="4"/>
  <c r="AN1348" i="4"/>
  <c r="AO1348" i="4"/>
  <c r="AP1348" i="4"/>
  <c r="AR1348" i="4"/>
  <c r="C1349" i="4"/>
  <c r="D1349" i="4"/>
  <c r="E1349" i="4"/>
  <c r="F1349" i="4"/>
  <c r="G1349" i="4"/>
  <c r="H1349" i="4"/>
  <c r="I1349" i="4"/>
  <c r="K1349" i="4"/>
  <c r="L1349" i="4"/>
  <c r="M1349" i="4"/>
  <c r="N1349" i="4"/>
  <c r="O1349" i="4"/>
  <c r="AI1349" i="4"/>
  <c r="AJ1349" i="4"/>
  <c r="AK1349" i="4"/>
  <c r="AL1349" i="4"/>
  <c r="AM1349" i="4"/>
  <c r="AN1349" i="4"/>
  <c r="AO1349" i="4"/>
  <c r="AP1349" i="4"/>
  <c r="AR1349" i="4"/>
  <c r="C1350" i="4"/>
  <c r="D1350" i="4"/>
  <c r="E1350" i="4"/>
  <c r="F1350" i="4"/>
  <c r="G1350" i="4"/>
  <c r="H1350" i="4"/>
  <c r="I1350" i="4"/>
  <c r="K1350" i="4"/>
  <c r="L1350" i="4"/>
  <c r="M1350" i="4"/>
  <c r="N1350" i="4"/>
  <c r="O1350" i="4"/>
  <c r="AI1350" i="4"/>
  <c r="AJ1350" i="4"/>
  <c r="AK1350" i="4"/>
  <c r="AL1350" i="4"/>
  <c r="AM1350" i="4"/>
  <c r="AN1350" i="4"/>
  <c r="AO1350" i="4"/>
  <c r="AP1350" i="4"/>
  <c r="AR1350" i="4"/>
  <c r="C1352" i="4"/>
  <c r="D1352" i="4"/>
  <c r="E1352" i="4"/>
  <c r="F1352" i="4"/>
  <c r="G1352" i="4"/>
  <c r="H1352" i="4"/>
  <c r="I1352" i="4"/>
  <c r="K1352" i="4"/>
  <c r="L1352" i="4"/>
  <c r="M1352" i="4"/>
  <c r="N1352" i="4"/>
  <c r="O1352" i="4"/>
  <c r="AI1352" i="4"/>
  <c r="AJ1352" i="4"/>
  <c r="AK1352" i="4"/>
  <c r="AL1352" i="4"/>
  <c r="AM1352" i="4"/>
  <c r="AN1352" i="4"/>
  <c r="AO1352" i="4"/>
  <c r="AP1352" i="4"/>
  <c r="AR1352" i="4"/>
  <c r="C1353" i="4"/>
  <c r="D1353" i="4"/>
  <c r="E1353" i="4"/>
  <c r="F1353" i="4"/>
  <c r="G1353" i="4"/>
  <c r="H1353" i="4"/>
  <c r="I1353" i="4"/>
  <c r="K1353" i="4"/>
  <c r="L1353" i="4"/>
  <c r="M1353" i="4"/>
  <c r="N1353" i="4"/>
  <c r="O1353" i="4"/>
  <c r="AI1353" i="4"/>
  <c r="AJ1353" i="4"/>
  <c r="AK1353" i="4"/>
  <c r="AL1353" i="4"/>
  <c r="AM1353" i="4"/>
  <c r="AN1353" i="4"/>
  <c r="AO1353" i="4"/>
  <c r="AP1353" i="4"/>
  <c r="AR1353" i="4"/>
  <c r="C1354" i="4"/>
  <c r="D1354" i="4"/>
  <c r="E1354" i="4"/>
  <c r="F1354" i="4"/>
  <c r="G1354" i="4"/>
  <c r="H1354" i="4"/>
  <c r="I1354" i="4"/>
  <c r="K1354" i="4"/>
  <c r="L1354" i="4"/>
  <c r="M1354" i="4"/>
  <c r="N1354" i="4"/>
  <c r="O1354" i="4"/>
  <c r="AI1354" i="4"/>
  <c r="AJ1354" i="4"/>
  <c r="AK1354" i="4"/>
  <c r="AL1354" i="4"/>
  <c r="AM1354" i="4"/>
  <c r="AN1354" i="4"/>
  <c r="AO1354" i="4"/>
  <c r="AP1354" i="4"/>
  <c r="AR1354" i="4"/>
  <c r="C1355" i="4"/>
  <c r="D1355" i="4"/>
  <c r="E1355" i="4"/>
  <c r="F1355" i="4"/>
  <c r="G1355" i="4"/>
  <c r="H1355" i="4"/>
  <c r="I1355" i="4"/>
  <c r="K1355" i="4"/>
  <c r="L1355" i="4"/>
  <c r="M1355" i="4"/>
  <c r="N1355" i="4"/>
  <c r="O1355" i="4"/>
  <c r="AI1355" i="4"/>
  <c r="AJ1355" i="4"/>
  <c r="AK1355" i="4"/>
  <c r="AL1355" i="4"/>
  <c r="AM1355" i="4"/>
  <c r="AN1355" i="4"/>
  <c r="AO1355" i="4"/>
  <c r="AP1355" i="4"/>
  <c r="AR1355" i="4"/>
  <c r="C1356" i="4"/>
  <c r="D1356" i="4"/>
  <c r="E1356" i="4"/>
  <c r="F1356" i="4"/>
  <c r="G1356" i="4"/>
  <c r="H1356" i="4"/>
  <c r="I1356" i="4"/>
  <c r="K1356" i="4"/>
  <c r="L1356" i="4"/>
  <c r="M1356" i="4"/>
  <c r="N1356" i="4"/>
  <c r="O1356" i="4"/>
  <c r="AI1356" i="4"/>
  <c r="AJ1356" i="4"/>
  <c r="AK1356" i="4"/>
  <c r="AL1356" i="4"/>
  <c r="AM1356" i="4"/>
  <c r="AN1356" i="4"/>
  <c r="AO1356" i="4"/>
  <c r="AP1356" i="4"/>
  <c r="AR1356" i="4"/>
  <c r="C1357" i="4"/>
  <c r="D1357" i="4"/>
  <c r="E1357" i="4"/>
  <c r="F1357" i="4"/>
  <c r="G1357" i="4"/>
  <c r="H1357" i="4"/>
  <c r="I1357" i="4"/>
  <c r="K1357" i="4"/>
  <c r="L1357" i="4"/>
  <c r="M1357" i="4"/>
  <c r="N1357" i="4"/>
  <c r="O1357" i="4"/>
  <c r="AI1357" i="4"/>
  <c r="AJ1357" i="4"/>
  <c r="AK1357" i="4"/>
  <c r="AL1357" i="4"/>
  <c r="AM1357" i="4"/>
  <c r="AN1357" i="4"/>
  <c r="AO1357" i="4"/>
  <c r="AP1357" i="4"/>
  <c r="AR1357" i="4"/>
  <c r="C1358" i="4"/>
  <c r="D1358" i="4"/>
  <c r="E1358" i="4"/>
  <c r="F1358" i="4"/>
  <c r="G1358" i="4"/>
  <c r="H1358" i="4"/>
  <c r="I1358" i="4"/>
  <c r="K1358" i="4"/>
  <c r="L1358" i="4"/>
  <c r="M1358" i="4"/>
  <c r="N1358" i="4"/>
  <c r="O1358" i="4"/>
  <c r="AI1358" i="4"/>
  <c r="AJ1358" i="4"/>
  <c r="AK1358" i="4"/>
  <c r="AL1358" i="4"/>
  <c r="AM1358" i="4"/>
  <c r="AN1358" i="4"/>
  <c r="AO1358" i="4"/>
  <c r="AP1358" i="4"/>
  <c r="AR1358" i="4"/>
  <c r="C1359" i="4"/>
  <c r="D1359" i="4"/>
  <c r="E1359" i="4"/>
  <c r="F1359" i="4"/>
  <c r="G1359" i="4"/>
  <c r="H1359" i="4"/>
  <c r="I1359" i="4"/>
  <c r="K1359" i="4"/>
  <c r="L1359" i="4"/>
  <c r="M1359" i="4"/>
  <c r="N1359" i="4"/>
  <c r="O1359" i="4"/>
  <c r="AI1359" i="4"/>
  <c r="AJ1359" i="4"/>
  <c r="AK1359" i="4"/>
  <c r="AL1359" i="4"/>
  <c r="AM1359" i="4"/>
  <c r="AN1359" i="4"/>
  <c r="AO1359" i="4"/>
  <c r="AP1359" i="4"/>
  <c r="AR1359" i="4"/>
  <c r="C1360" i="4"/>
  <c r="D1360" i="4"/>
  <c r="E1360" i="4"/>
  <c r="F1360" i="4"/>
  <c r="G1360" i="4"/>
  <c r="H1360" i="4"/>
  <c r="I1360" i="4"/>
  <c r="K1360" i="4"/>
  <c r="L1360" i="4"/>
  <c r="M1360" i="4"/>
  <c r="N1360" i="4"/>
  <c r="O1360" i="4"/>
  <c r="AI1360" i="4"/>
  <c r="AJ1360" i="4"/>
  <c r="AK1360" i="4"/>
  <c r="AL1360" i="4"/>
  <c r="AM1360" i="4"/>
  <c r="AN1360" i="4"/>
  <c r="AO1360" i="4"/>
  <c r="AP1360" i="4"/>
  <c r="AR1360" i="4"/>
  <c r="C1361" i="4"/>
  <c r="D1361" i="4"/>
  <c r="E1361" i="4"/>
  <c r="F1361" i="4"/>
  <c r="G1361" i="4"/>
  <c r="H1361" i="4"/>
  <c r="I1361" i="4"/>
  <c r="K1361" i="4"/>
  <c r="L1361" i="4"/>
  <c r="M1361" i="4"/>
  <c r="N1361" i="4"/>
  <c r="O1361" i="4"/>
  <c r="AI1361" i="4"/>
  <c r="AJ1361" i="4"/>
  <c r="AK1361" i="4"/>
  <c r="AL1361" i="4"/>
  <c r="AM1361" i="4"/>
  <c r="AN1361" i="4"/>
  <c r="AO1361" i="4"/>
  <c r="AP1361" i="4"/>
  <c r="AR1361" i="4"/>
  <c r="C1362" i="4"/>
  <c r="D1362" i="4"/>
  <c r="E1362" i="4"/>
  <c r="F1362" i="4"/>
  <c r="G1362" i="4"/>
  <c r="H1362" i="4"/>
  <c r="I1362" i="4"/>
  <c r="K1362" i="4"/>
  <c r="L1362" i="4"/>
  <c r="M1362" i="4"/>
  <c r="N1362" i="4"/>
  <c r="O1362" i="4"/>
  <c r="AI1362" i="4"/>
  <c r="AJ1362" i="4"/>
  <c r="AK1362" i="4"/>
  <c r="AL1362" i="4"/>
  <c r="AM1362" i="4"/>
  <c r="AN1362" i="4"/>
  <c r="AO1362" i="4"/>
  <c r="AP1362" i="4"/>
  <c r="AR1362" i="4"/>
  <c r="C1363" i="4"/>
  <c r="D1363" i="4"/>
  <c r="E1363" i="4"/>
  <c r="F1363" i="4"/>
  <c r="G1363" i="4"/>
  <c r="H1363" i="4"/>
  <c r="I1363" i="4"/>
  <c r="K1363" i="4"/>
  <c r="L1363" i="4"/>
  <c r="M1363" i="4"/>
  <c r="N1363" i="4"/>
  <c r="O1363" i="4"/>
  <c r="AI1363" i="4"/>
  <c r="AJ1363" i="4"/>
  <c r="AK1363" i="4"/>
  <c r="AL1363" i="4"/>
  <c r="AM1363" i="4"/>
  <c r="AN1363" i="4"/>
  <c r="AO1363" i="4"/>
  <c r="AP1363" i="4"/>
  <c r="AR1363" i="4"/>
  <c r="C1364" i="4"/>
  <c r="D1364" i="4"/>
  <c r="E1364" i="4"/>
  <c r="F1364" i="4"/>
  <c r="G1364" i="4"/>
  <c r="H1364" i="4"/>
  <c r="I1364" i="4"/>
  <c r="K1364" i="4"/>
  <c r="L1364" i="4"/>
  <c r="M1364" i="4"/>
  <c r="N1364" i="4"/>
  <c r="O1364" i="4"/>
  <c r="AI1364" i="4"/>
  <c r="AJ1364" i="4"/>
  <c r="AK1364" i="4"/>
  <c r="AL1364" i="4"/>
  <c r="AM1364" i="4"/>
  <c r="AN1364" i="4"/>
  <c r="AO1364" i="4"/>
  <c r="AP1364" i="4"/>
  <c r="AR1364" i="4"/>
  <c r="C1365" i="4"/>
  <c r="D1365" i="4"/>
  <c r="E1365" i="4"/>
  <c r="F1365" i="4"/>
  <c r="G1365" i="4"/>
  <c r="H1365" i="4"/>
  <c r="I1365" i="4"/>
  <c r="K1365" i="4"/>
  <c r="L1365" i="4"/>
  <c r="M1365" i="4"/>
  <c r="N1365" i="4"/>
  <c r="O1365" i="4"/>
  <c r="AI1365" i="4"/>
  <c r="AJ1365" i="4"/>
  <c r="AK1365" i="4"/>
  <c r="AL1365" i="4"/>
  <c r="AM1365" i="4"/>
  <c r="AN1365" i="4"/>
  <c r="AO1365" i="4"/>
  <c r="AP1365" i="4"/>
  <c r="AR1365" i="4"/>
  <c r="C1366" i="4"/>
  <c r="D1366" i="4"/>
  <c r="E1366" i="4"/>
  <c r="F1366" i="4"/>
  <c r="G1366" i="4"/>
  <c r="H1366" i="4"/>
  <c r="I1366" i="4"/>
  <c r="K1366" i="4"/>
  <c r="L1366" i="4"/>
  <c r="M1366" i="4"/>
  <c r="N1366" i="4"/>
  <c r="O1366" i="4"/>
  <c r="AI1366" i="4"/>
  <c r="AJ1366" i="4"/>
  <c r="AK1366" i="4"/>
  <c r="AL1366" i="4"/>
  <c r="AM1366" i="4"/>
  <c r="AN1366" i="4"/>
  <c r="AO1366" i="4"/>
  <c r="AP1366" i="4"/>
  <c r="AR1366" i="4"/>
  <c r="C1367" i="4"/>
  <c r="D1367" i="4"/>
  <c r="E1367" i="4"/>
  <c r="F1367" i="4"/>
  <c r="G1367" i="4"/>
  <c r="H1367" i="4"/>
  <c r="I1367" i="4"/>
  <c r="K1367" i="4"/>
  <c r="L1367" i="4"/>
  <c r="M1367" i="4"/>
  <c r="N1367" i="4"/>
  <c r="O1367" i="4"/>
  <c r="AI1367" i="4"/>
  <c r="AJ1367" i="4"/>
  <c r="AK1367" i="4"/>
  <c r="AL1367" i="4"/>
  <c r="AM1367" i="4"/>
  <c r="AN1367" i="4"/>
  <c r="AO1367" i="4"/>
  <c r="AP1367" i="4"/>
  <c r="AR1367" i="4"/>
  <c r="C1368" i="4"/>
  <c r="D1368" i="4"/>
  <c r="E1368" i="4"/>
  <c r="F1368" i="4"/>
  <c r="G1368" i="4"/>
  <c r="H1368" i="4"/>
  <c r="I1368" i="4"/>
  <c r="K1368" i="4"/>
  <c r="L1368" i="4"/>
  <c r="M1368" i="4"/>
  <c r="N1368" i="4"/>
  <c r="O1368" i="4"/>
  <c r="AI1368" i="4"/>
  <c r="AJ1368" i="4"/>
  <c r="AK1368" i="4"/>
  <c r="AL1368" i="4"/>
  <c r="AM1368" i="4"/>
  <c r="AN1368" i="4"/>
  <c r="AO1368" i="4"/>
  <c r="AP1368" i="4"/>
  <c r="AR1368" i="4"/>
  <c r="C1369" i="4"/>
  <c r="D1369" i="4"/>
  <c r="E1369" i="4"/>
  <c r="F1369" i="4"/>
  <c r="G1369" i="4"/>
  <c r="H1369" i="4"/>
  <c r="I1369" i="4"/>
  <c r="K1369" i="4"/>
  <c r="L1369" i="4"/>
  <c r="M1369" i="4"/>
  <c r="N1369" i="4"/>
  <c r="O1369" i="4"/>
  <c r="AI1369" i="4"/>
  <c r="AJ1369" i="4"/>
  <c r="AK1369" i="4"/>
  <c r="AL1369" i="4"/>
  <c r="AM1369" i="4"/>
  <c r="AN1369" i="4"/>
  <c r="AO1369" i="4"/>
  <c r="AP1369" i="4"/>
  <c r="AR1369" i="4"/>
  <c r="C1370" i="4"/>
  <c r="D1370" i="4"/>
  <c r="E1370" i="4"/>
  <c r="F1370" i="4"/>
  <c r="G1370" i="4"/>
  <c r="H1370" i="4"/>
  <c r="I1370" i="4"/>
  <c r="K1370" i="4"/>
  <c r="L1370" i="4"/>
  <c r="M1370" i="4"/>
  <c r="N1370" i="4"/>
  <c r="O1370" i="4"/>
  <c r="AI1370" i="4"/>
  <c r="AJ1370" i="4"/>
  <c r="AK1370" i="4"/>
  <c r="AL1370" i="4"/>
  <c r="AM1370" i="4"/>
  <c r="AN1370" i="4"/>
  <c r="AO1370" i="4"/>
  <c r="AP1370" i="4"/>
  <c r="AR1370" i="4"/>
  <c r="C1371" i="4"/>
  <c r="D1371" i="4"/>
  <c r="E1371" i="4"/>
  <c r="F1371" i="4"/>
  <c r="G1371" i="4"/>
  <c r="H1371" i="4"/>
  <c r="I1371" i="4"/>
  <c r="K1371" i="4"/>
  <c r="L1371" i="4"/>
  <c r="M1371" i="4"/>
  <c r="N1371" i="4"/>
  <c r="O1371" i="4"/>
  <c r="AI1371" i="4"/>
  <c r="AJ1371" i="4"/>
  <c r="AK1371" i="4"/>
  <c r="AL1371" i="4"/>
  <c r="AM1371" i="4"/>
  <c r="AN1371" i="4"/>
  <c r="AO1371" i="4"/>
  <c r="AP1371" i="4"/>
  <c r="AR1371" i="4"/>
  <c r="C1372" i="4"/>
  <c r="D1372" i="4"/>
  <c r="E1372" i="4"/>
  <c r="F1372" i="4"/>
  <c r="G1372" i="4"/>
  <c r="H1372" i="4"/>
  <c r="I1372" i="4"/>
  <c r="K1372" i="4"/>
  <c r="L1372" i="4"/>
  <c r="M1372" i="4"/>
  <c r="N1372" i="4"/>
  <c r="O1372" i="4"/>
  <c r="AI1372" i="4"/>
  <c r="AJ1372" i="4"/>
  <c r="AK1372" i="4"/>
  <c r="AL1372" i="4"/>
  <c r="AM1372" i="4"/>
  <c r="AN1372" i="4"/>
  <c r="AO1372" i="4"/>
  <c r="AP1372" i="4"/>
  <c r="AR1372" i="4"/>
  <c r="C1373" i="4"/>
  <c r="D1373" i="4"/>
  <c r="E1373" i="4"/>
  <c r="F1373" i="4"/>
  <c r="G1373" i="4"/>
  <c r="H1373" i="4"/>
  <c r="I1373" i="4"/>
  <c r="K1373" i="4"/>
  <c r="L1373" i="4"/>
  <c r="M1373" i="4"/>
  <c r="N1373" i="4"/>
  <c r="O1373" i="4"/>
  <c r="AI1373" i="4"/>
  <c r="AJ1373" i="4"/>
  <c r="AK1373" i="4"/>
  <c r="AL1373" i="4"/>
  <c r="AM1373" i="4"/>
  <c r="AN1373" i="4"/>
  <c r="AO1373" i="4"/>
  <c r="AP1373" i="4"/>
  <c r="AR1373" i="4"/>
  <c r="D1375" i="4"/>
  <c r="E1375" i="4"/>
  <c r="F1375" i="4"/>
  <c r="G1375" i="4"/>
  <c r="H1375" i="4"/>
  <c r="I1375" i="4"/>
  <c r="O1375" i="4"/>
  <c r="AI1375" i="4"/>
  <c r="AJ1375" i="4"/>
  <c r="AK1375" i="4"/>
  <c r="AL1375" i="4"/>
  <c r="AM1375" i="4"/>
  <c r="AN1375" i="4"/>
  <c r="AO1375" i="4"/>
  <c r="AP1375" i="4"/>
  <c r="AR1375" i="4"/>
  <c r="D1376" i="4"/>
  <c r="E1376" i="4"/>
  <c r="F1376" i="4"/>
  <c r="G1376" i="4"/>
  <c r="H1376" i="4"/>
  <c r="I1376" i="4"/>
  <c r="O1376" i="4"/>
  <c r="AI1376" i="4"/>
  <c r="AJ1376" i="4"/>
  <c r="AK1376" i="4"/>
  <c r="AL1376" i="4"/>
  <c r="AM1376" i="4"/>
  <c r="AN1376" i="4"/>
  <c r="AO1376" i="4"/>
  <c r="AP1376" i="4"/>
  <c r="AR1376" i="4"/>
  <c r="D1377" i="4"/>
  <c r="E1377" i="4"/>
  <c r="F1377" i="4"/>
  <c r="G1377" i="4"/>
  <c r="H1377" i="4"/>
  <c r="I1377" i="4"/>
  <c r="O1377" i="4"/>
  <c r="AI1377" i="4"/>
  <c r="AJ1377" i="4"/>
  <c r="AK1377" i="4"/>
  <c r="AL1377" i="4"/>
  <c r="AM1377" i="4"/>
  <c r="AN1377" i="4"/>
  <c r="AO1377" i="4"/>
  <c r="AP1377" i="4"/>
  <c r="AR1377" i="4"/>
  <c r="D1378" i="4"/>
  <c r="E1378" i="4"/>
  <c r="F1378" i="4"/>
  <c r="G1378" i="4"/>
  <c r="H1378" i="4"/>
  <c r="I1378" i="4"/>
  <c r="O1378" i="4"/>
  <c r="AI1378" i="4"/>
  <c r="AJ1378" i="4"/>
  <c r="AK1378" i="4"/>
  <c r="AL1378" i="4"/>
  <c r="AM1378" i="4"/>
  <c r="AN1378" i="4"/>
  <c r="AO1378" i="4"/>
  <c r="AP1378" i="4"/>
  <c r="AR1378" i="4"/>
  <c r="D1379" i="4"/>
  <c r="E1379" i="4"/>
  <c r="F1379" i="4"/>
  <c r="G1379" i="4"/>
  <c r="H1379" i="4"/>
  <c r="I1379" i="4"/>
  <c r="O1379" i="4"/>
  <c r="AI1379" i="4"/>
  <c r="AJ1379" i="4"/>
  <c r="AK1379" i="4"/>
  <c r="AL1379" i="4"/>
  <c r="AM1379" i="4"/>
  <c r="AN1379" i="4"/>
  <c r="AO1379" i="4"/>
  <c r="AP1379" i="4"/>
  <c r="AR1379" i="4"/>
  <c r="D1380" i="4"/>
  <c r="E1380" i="4"/>
  <c r="F1380" i="4"/>
  <c r="G1380" i="4"/>
  <c r="H1380" i="4"/>
  <c r="I1380" i="4"/>
  <c r="O1380" i="4"/>
  <c r="AI1380" i="4"/>
  <c r="AJ1380" i="4"/>
  <c r="AK1380" i="4"/>
  <c r="AL1380" i="4"/>
  <c r="AM1380" i="4"/>
  <c r="AN1380" i="4"/>
  <c r="AO1380" i="4"/>
  <c r="AP1380" i="4"/>
  <c r="AR1380" i="4"/>
  <c r="D1381" i="4"/>
  <c r="E1381" i="4"/>
  <c r="F1381" i="4"/>
  <c r="G1381" i="4"/>
  <c r="H1381" i="4"/>
  <c r="I1381" i="4"/>
  <c r="O1381" i="4"/>
  <c r="AI1381" i="4"/>
  <c r="AJ1381" i="4"/>
  <c r="AK1381" i="4"/>
  <c r="AL1381" i="4"/>
  <c r="AM1381" i="4"/>
  <c r="AN1381" i="4"/>
  <c r="AO1381" i="4"/>
  <c r="AP1381" i="4"/>
  <c r="AR1381" i="4"/>
  <c r="D1382" i="4"/>
  <c r="E1382" i="4"/>
  <c r="F1382" i="4"/>
  <c r="G1382" i="4"/>
  <c r="H1382" i="4"/>
  <c r="I1382" i="4"/>
  <c r="O1382" i="4"/>
  <c r="AI1382" i="4"/>
  <c r="AJ1382" i="4"/>
  <c r="AK1382" i="4"/>
  <c r="AL1382" i="4"/>
  <c r="AM1382" i="4"/>
  <c r="AN1382" i="4"/>
  <c r="AO1382" i="4"/>
  <c r="AP1382" i="4"/>
  <c r="AR1382" i="4"/>
  <c r="D1383" i="4"/>
  <c r="E1383" i="4"/>
  <c r="F1383" i="4"/>
  <c r="G1383" i="4"/>
  <c r="H1383" i="4"/>
  <c r="I1383" i="4"/>
  <c r="O1383" i="4"/>
  <c r="AI1383" i="4"/>
  <c r="AJ1383" i="4"/>
  <c r="AK1383" i="4"/>
  <c r="AL1383" i="4"/>
  <c r="AM1383" i="4"/>
  <c r="AN1383" i="4"/>
  <c r="AO1383" i="4"/>
  <c r="AP1383" i="4"/>
  <c r="AR1383" i="4"/>
  <c r="D1384" i="4"/>
  <c r="E1384" i="4"/>
  <c r="F1384" i="4"/>
  <c r="G1384" i="4"/>
  <c r="H1384" i="4"/>
  <c r="I1384" i="4"/>
  <c r="O1384" i="4"/>
  <c r="AI1384" i="4"/>
  <c r="AJ1384" i="4"/>
  <c r="AK1384" i="4"/>
  <c r="AL1384" i="4"/>
  <c r="AM1384" i="4"/>
  <c r="AN1384" i="4"/>
  <c r="AO1384" i="4"/>
  <c r="AP1384" i="4"/>
  <c r="AR1384" i="4"/>
  <c r="D1385" i="4"/>
  <c r="E1385" i="4"/>
  <c r="F1385" i="4"/>
  <c r="G1385" i="4"/>
  <c r="H1385" i="4"/>
  <c r="I1385" i="4"/>
  <c r="O1385" i="4"/>
  <c r="AI1385" i="4"/>
  <c r="AJ1385" i="4"/>
  <c r="AK1385" i="4"/>
  <c r="AL1385" i="4"/>
  <c r="AM1385" i="4"/>
  <c r="AN1385" i="4"/>
  <c r="AO1385" i="4"/>
  <c r="AP1385" i="4"/>
  <c r="AR1385" i="4"/>
  <c r="D1386" i="4"/>
  <c r="E1386" i="4"/>
  <c r="F1386" i="4"/>
  <c r="G1386" i="4"/>
  <c r="H1386" i="4"/>
  <c r="I1386" i="4"/>
  <c r="O1386" i="4"/>
  <c r="AI1386" i="4"/>
  <c r="AJ1386" i="4"/>
  <c r="AK1386" i="4"/>
  <c r="AL1386" i="4"/>
  <c r="AM1386" i="4"/>
  <c r="AN1386" i="4"/>
  <c r="AO1386" i="4"/>
  <c r="AP1386" i="4"/>
  <c r="AR1386" i="4"/>
  <c r="D1387" i="4"/>
  <c r="E1387" i="4"/>
  <c r="F1387" i="4"/>
  <c r="G1387" i="4"/>
  <c r="H1387" i="4"/>
  <c r="I1387" i="4"/>
  <c r="O1387" i="4"/>
  <c r="AI1387" i="4"/>
  <c r="AJ1387" i="4"/>
  <c r="AK1387" i="4"/>
  <c r="AL1387" i="4"/>
  <c r="AM1387" i="4"/>
  <c r="AN1387" i="4"/>
  <c r="AO1387" i="4"/>
  <c r="AP1387" i="4"/>
  <c r="AR1387" i="4"/>
  <c r="D1388" i="4"/>
  <c r="E1388" i="4"/>
  <c r="F1388" i="4"/>
  <c r="G1388" i="4"/>
  <c r="H1388" i="4"/>
  <c r="I1388" i="4"/>
  <c r="O1388" i="4"/>
  <c r="AI1388" i="4"/>
  <c r="AJ1388" i="4"/>
  <c r="AK1388" i="4"/>
  <c r="AL1388" i="4"/>
  <c r="AM1388" i="4"/>
  <c r="AN1388" i="4"/>
  <c r="AO1388" i="4"/>
  <c r="AP1388" i="4"/>
  <c r="AR1388" i="4"/>
  <c r="D1389" i="4"/>
  <c r="E1389" i="4"/>
  <c r="F1389" i="4"/>
  <c r="G1389" i="4"/>
  <c r="H1389" i="4"/>
  <c r="I1389" i="4"/>
  <c r="O1389" i="4"/>
  <c r="AI1389" i="4"/>
  <c r="AJ1389" i="4"/>
  <c r="AK1389" i="4"/>
  <c r="AL1389" i="4"/>
  <c r="AM1389" i="4"/>
  <c r="AN1389" i="4"/>
  <c r="AO1389" i="4"/>
  <c r="AP1389" i="4"/>
  <c r="AR1389" i="4"/>
  <c r="D1390" i="4"/>
  <c r="E1390" i="4"/>
  <c r="F1390" i="4"/>
  <c r="G1390" i="4"/>
  <c r="H1390" i="4"/>
  <c r="I1390" i="4"/>
  <c r="O1390" i="4"/>
  <c r="AI1390" i="4"/>
  <c r="AJ1390" i="4"/>
  <c r="AK1390" i="4"/>
  <c r="AL1390" i="4"/>
  <c r="AM1390" i="4"/>
  <c r="AN1390" i="4"/>
  <c r="AO1390" i="4"/>
  <c r="AP1390" i="4"/>
  <c r="AR1390" i="4"/>
  <c r="D1391" i="4"/>
  <c r="E1391" i="4"/>
  <c r="F1391" i="4"/>
  <c r="G1391" i="4"/>
  <c r="H1391" i="4"/>
  <c r="I1391" i="4"/>
  <c r="O1391" i="4"/>
  <c r="AI1391" i="4"/>
  <c r="AJ1391" i="4"/>
  <c r="AK1391" i="4"/>
  <c r="AL1391" i="4"/>
  <c r="AM1391" i="4"/>
  <c r="AN1391" i="4"/>
  <c r="AO1391" i="4"/>
  <c r="AP1391" i="4"/>
  <c r="AR1391" i="4"/>
  <c r="D1392" i="4"/>
  <c r="E1392" i="4"/>
  <c r="F1392" i="4"/>
  <c r="G1392" i="4"/>
  <c r="H1392" i="4"/>
  <c r="I1392" i="4"/>
  <c r="O1392" i="4"/>
  <c r="AI1392" i="4"/>
  <c r="AJ1392" i="4"/>
  <c r="AK1392" i="4"/>
  <c r="AL1392" i="4"/>
  <c r="AM1392" i="4"/>
  <c r="AN1392" i="4"/>
  <c r="AO1392" i="4"/>
  <c r="AP1392" i="4"/>
  <c r="AR1392" i="4"/>
  <c r="D1393" i="4"/>
  <c r="E1393" i="4"/>
  <c r="F1393" i="4"/>
  <c r="G1393" i="4"/>
  <c r="H1393" i="4"/>
  <c r="I1393" i="4"/>
  <c r="O1393" i="4"/>
  <c r="AI1393" i="4"/>
  <c r="AJ1393" i="4"/>
  <c r="AK1393" i="4"/>
  <c r="AL1393" i="4"/>
  <c r="AM1393" i="4"/>
  <c r="AN1393" i="4"/>
  <c r="AO1393" i="4"/>
  <c r="AP1393" i="4"/>
  <c r="AR1393" i="4"/>
  <c r="D1394" i="4"/>
  <c r="E1394" i="4"/>
  <c r="F1394" i="4"/>
  <c r="G1394" i="4"/>
  <c r="H1394" i="4"/>
  <c r="I1394" i="4"/>
  <c r="O1394" i="4"/>
  <c r="AI1394" i="4"/>
  <c r="AJ1394" i="4"/>
  <c r="AK1394" i="4"/>
  <c r="AL1394" i="4"/>
  <c r="AM1394" i="4"/>
  <c r="AN1394" i="4"/>
  <c r="AO1394" i="4"/>
  <c r="AP1394" i="4"/>
  <c r="AR1394" i="4"/>
  <c r="D1395" i="4"/>
  <c r="E1395" i="4"/>
  <c r="F1395" i="4"/>
  <c r="G1395" i="4"/>
  <c r="H1395" i="4"/>
  <c r="I1395" i="4"/>
  <c r="O1395" i="4"/>
  <c r="AI1395" i="4"/>
  <c r="AJ1395" i="4"/>
  <c r="AK1395" i="4"/>
  <c r="AL1395" i="4"/>
  <c r="AM1395" i="4"/>
  <c r="AN1395" i="4"/>
  <c r="AO1395" i="4"/>
  <c r="AP1395" i="4"/>
  <c r="AR1395" i="4"/>
  <c r="D1396" i="4"/>
  <c r="E1396" i="4"/>
  <c r="F1396" i="4"/>
  <c r="G1396" i="4"/>
  <c r="H1396" i="4"/>
  <c r="I1396" i="4"/>
  <c r="O1396" i="4"/>
  <c r="AI1396" i="4"/>
  <c r="AJ1396" i="4"/>
  <c r="AK1396" i="4"/>
  <c r="AL1396" i="4"/>
  <c r="AM1396" i="4"/>
  <c r="AN1396" i="4"/>
  <c r="AO1396" i="4"/>
  <c r="AP1396" i="4"/>
  <c r="AR1396" i="4"/>
  <c r="D1397" i="4"/>
  <c r="E1397" i="4"/>
  <c r="F1397" i="4"/>
  <c r="G1397" i="4"/>
  <c r="H1397" i="4"/>
  <c r="I1397" i="4"/>
  <c r="O1397" i="4"/>
  <c r="AI1397" i="4"/>
  <c r="AJ1397" i="4"/>
  <c r="AK1397" i="4"/>
  <c r="AL1397" i="4"/>
  <c r="AM1397" i="4"/>
  <c r="AN1397" i="4"/>
  <c r="AO1397" i="4"/>
  <c r="AP1397" i="4"/>
  <c r="AR1397" i="4"/>
  <c r="D1398" i="4"/>
  <c r="E1398" i="4"/>
  <c r="F1398" i="4"/>
  <c r="G1398" i="4"/>
  <c r="H1398" i="4"/>
  <c r="I1398" i="4"/>
  <c r="O1398" i="4"/>
  <c r="AI1398" i="4"/>
  <c r="AJ1398" i="4"/>
  <c r="AK1398" i="4"/>
  <c r="AL1398" i="4"/>
  <c r="AM1398" i="4"/>
  <c r="AN1398" i="4"/>
  <c r="AO1398" i="4"/>
  <c r="AP1398" i="4"/>
  <c r="AR1398" i="4"/>
  <c r="D1399" i="4"/>
  <c r="E1399" i="4"/>
  <c r="F1399" i="4"/>
  <c r="G1399" i="4"/>
  <c r="H1399" i="4"/>
  <c r="I1399" i="4"/>
  <c r="O1399" i="4"/>
  <c r="AI1399" i="4"/>
  <c r="AJ1399" i="4"/>
  <c r="AK1399" i="4"/>
  <c r="AL1399" i="4"/>
  <c r="AM1399" i="4"/>
  <c r="AN1399" i="4"/>
  <c r="AO1399" i="4"/>
  <c r="AP1399" i="4"/>
  <c r="AR1399" i="4"/>
  <c r="D1400" i="4"/>
  <c r="E1400" i="4"/>
  <c r="F1400" i="4"/>
  <c r="G1400" i="4"/>
  <c r="H1400" i="4"/>
  <c r="I1400" i="4"/>
  <c r="O1400" i="4"/>
  <c r="AI1400" i="4"/>
  <c r="AJ1400" i="4"/>
  <c r="AK1400" i="4"/>
  <c r="AL1400" i="4"/>
  <c r="AM1400" i="4"/>
  <c r="AN1400" i="4"/>
  <c r="AO1400" i="4"/>
  <c r="AP1400" i="4"/>
  <c r="AR1400" i="4"/>
  <c r="D1401" i="4"/>
  <c r="E1401" i="4"/>
  <c r="F1401" i="4"/>
  <c r="G1401" i="4"/>
  <c r="H1401" i="4"/>
  <c r="I1401" i="4"/>
  <c r="O1401" i="4"/>
  <c r="AI1401" i="4"/>
  <c r="AJ1401" i="4"/>
  <c r="AK1401" i="4"/>
  <c r="AL1401" i="4"/>
  <c r="AM1401" i="4"/>
  <c r="AN1401" i="4"/>
  <c r="AO1401" i="4"/>
  <c r="AP1401" i="4"/>
  <c r="AR1401" i="4"/>
  <c r="D1402" i="4"/>
  <c r="E1402" i="4"/>
  <c r="F1402" i="4"/>
  <c r="G1402" i="4"/>
  <c r="H1402" i="4"/>
  <c r="I1402" i="4"/>
  <c r="O1402" i="4"/>
  <c r="AI1402" i="4"/>
  <c r="AJ1402" i="4"/>
  <c r="AK1402" i="4"/>
  <c r="AL1402" i="4"/>
  <c r="AM1402" i="4"/>
  <c r="AN1402" i="4"/>
  <c r="AO1402" i="4"/>
  <c r="AP1402" i="4"/>
  <c r="AR1402" i="4"/>
  <c r="D1403" i="4"/>
  <c r="E1403" i="4"/>
  <c r="F1403" i="4"/>
  <c r="G1403" i="4"/>
  <c r="H1403" i="4"/>
  <c r="I1403" i="4"/>
  <c r="O1403" i="4"/>
  <c r="AI1403" i="4"/>
  <c r="AJ1403" i="4"/>
  <c r="AK1403" i="4"/>
  <c r="AL1403" i="4"/>
  <c r="AM1403" i="4"/>
  <c r="AN1403" i="4"/>
  <c r="AO1403" i="4"/>
  <c r="AP1403" i="4"/>
  <c r="AR1403" i="4"/>
  <c r="D1404" i="4"/>
  <c r="E1404" i="4"/>
  <c r="F1404" i="4"/>
  <c r="G1404" i="4"/>
  <c r="H1404" i="4"/>
  <c r="I1404" i="4"/>
  <c r="O1404" i="4"/>
  <c r="AI1404" i="4"/>
  <c r="AJ1404" i="4"/>
  <c r="AK1404" i="4"/>
  <c r="AL1404" i="4"/>
  <c r="AM1404" i="4"/>
  <c r="AN1404" i="4"/>
  <c r="AO1404" i="4"/>
  <c r="AP1404" i="4"/>
  <c r="AR1404" i="4"/>
  <c r="D1405" i="4"/>
  <c r="E1405" i="4"/>
  <c r="F1405" i="4"/>
  <c r="G1405" i="4"/>
  <c r="H1405" i="4"/>
  <c r="I1405" i="4"/>
  <c r="O1405" i="4"/>
  <c r="AI1405" i="4"/>
  <c r="AJ1405" i="4"/>
  <c r="AK1405" i="4"/>
  <c r="AL1405" i="4"/>
  <c r="AM1405" i="4"/>
  <c r="AN1405" i="4"/>
  <c r="AO1405" i="4"/>
  <c r="AP1405" i="4"/>
  <c r="AR1405" i="4"/>
  <c r="D1406" i="4"/>
  <c r="E1406" i="4"/>
  <c r="F1406" i="4"/>
  <c r="G1406" i="4"/>
  <c r="H1406" i="4"/>
  <c r="I1406" i="4"/>
  <c r="O1406" i="4"/>
  <c r="AI1406" i="4"/>
  <c r="AJ1406" i="4"/>
  <c r="AK1406" i="4"/>
  <c r="AL1406" i="4"/>
  <c r="AM1406" i="4"/>
  <c r="AN1406" i="4"/>
  <c r="AO1406" i="4"/>
  <c r="AP1406" i="4"/>
  <c r="AR1406" i="4"/>
  <c r="C1407" i="4"/>
  <c r="D1407" i="4"/>
  <c r="E1407" i="4"/>
  <c r="F1407" i="4"/>
  <c r="G1407" i="4"/>
  <c r="H1407" i="4"/>
  <c r="I1407" i="4"/>
  <c r="K1407" i="4"/>
  <c r="L1407" i="4"/>
  <c r="M1407" i="4"/>
  <c r="N1407" i="4"/>
  <c r="O1407" i="4"/>
  <c r="AI1407" i="4"/>
  <c r="AJ1407" i="4"/>
  <c r="AK1407" i="4"/>
  <c r="AL1407" i="4"/>
  <c r="AM1407" i="4"/>
  <c r="AN1407" i="4"/>
  <c r="AO1407" i="4"/>
  <c r="AP1407" i="4"/>
  <c r="C1408" i="4"/>
  <c r="D1408" i="4"/>
  <c r="E1408" i="4"/>
  <c r="F1408" i="4"/>
  <c r="G1408" i="4"/>
  <c r="H1408" i="4"/>
  <c r="I1408" i="4"/>
  <c r="K1408" i="4"/>
  <c r="L1408" i="4"/>
  <c r="M1408" i="4"/>
  <c r="N1408" i="4"/>
  <c r="O1408" i="4"/>
  <c r="AI1408" i="4"/>
  <c r="AJ1408" i="4"/>
  <c r="AK1408" i="4"/>
  <c r="AL1408" i="4"/>
  <c r="AM1408" i="4"/>
  <c r="AN1408" i="4"/>
  <c r="AO1408" i="4"/>
  <c r="AP1408" i="4"/>
  <c r="AR1408" i="4"/>
  <c r="D1410" i="4"/>
  <c r="E1410" i="4"/>
  <c r="F1410" i="4"/>
  <c r="G1410" i="4"/>
  <c r="H1410" i="4"/>
  <c r="I1410" i="4"/>
  <c r="K1410" i="4"/>
  <c r="L1410" i="4"/>
  <c r="M1410" i="4"/>
  <c r="O1410" i="4"/>
  <c r="AI1410" i="4"/>
  <c r="AJ1410" i="4"/>
  <c r="AK1410" i="4"/>
  <c r="AL1410" i="4"/>
  <c r="AM1410" i="4"/>
  <c r="AN1410" i="4"/>
  <c r="AO1410" i="4"/>
  <c r="AP1410" i="4"/>
  <c r="AR1410" i="4"/>
  <c r="D1411" i="4"/>
  <c r="E1411" i="4"/>
  <c r="F1411" i="4"/>
  <c r="G1411" i="4"/>
  <c r="H1411" i="4"/>
  <c r="I1411" i="4"/>
  <c r="K1411" i="4"/>
  <c r="L1411" i="4"/>
  <c r="M1411" i="4"/>
  <c r="O1411" i="4"/>
  <c r="AI1411" i="4"/>
  <c r="AJ1411" i="4"/>
  <c r="AK1411" i="4"/>
  <c r="AL1411" i="4"/>
  <c r="AM1411" i="4"/>
  <c r="AN1411" i="4"/>
  <c r="AO1411" i="4"/>
  <c r="AP1411" i="4"/>
  <c r="AR1411" i="4"/>
  <c r="D1412" i="4"/>
  <c r="E1412" i="4"/>
  <c r="F1412" i="4"/>
  <c r="G1412" i="4"/>
  <c r="H1412" i="4"/>
  <c r="I1412" i="4"/>
  <c r="K1412" i="4"/>
  <c r="L1412" i="4"/>
  <c r="M1412" i="4"/>
  <c r="O1412" i="4"/>
  <c r="AI1412" i="4"/>
  <c r="AJ1412" i="4"/>
  <c r="AK1412" i="4"/>
  <c r="AL1412" i="4"/>
  <c r="AM1412" i="4"/>
  <c r="AN1412" i="4"/>
  <c r="AO1412" i="4"/>
  <c r="AP1412" i="4"/>
  <c r="AR1412" i="4"/>
  <c r="D1413" i="4"/>
  <c r="E1413" i="4"/>
  <c r="F1413" i="4"/>
  <c r="G1413" i="4"/>
  <c r="H1413" i="4"/>
  <c r="I1413" i="4"/>
  <c r="K1413" i="4"/>
  <c r="L1413" i="4"/>
  <c r="M1413" i="4"/>
  <c r="O1413" i="4"/>
  <c r="AI1413" i="4"/>
  <c r="AJ1413" i="4"/>
  <c r="AK1413" i="4"/>
  <c r="AL1413" i="4"/>
  <c r="AM1413" i="4"/>
  <c r="AN1413" i="4"/>
  <c r="AO1413" i="4"/>
  <c r="AP1413" i="4"/>
  <c r="AR1413" i="4"/>
  <c r="D1414" i="4"/>
  <c r="E1414" i="4"/>
  <c r="F1414" i="4"/>
  <c r="G1414" i="4"/>
  <c r="H1414" i="4"/>
  <c r="I1414" i="4"/>
  <c r="K1414" i="4"/>
  <c r="L1414" i="4"/>
  <c r="M1414" i="4"/>
  <c r="O1414" i="4"/>
  <c r="AI1414" i="4"/>
  <c r="AJ1414" i="4"/>
  <c r="AK1414" i="4"/>
  <c r="AL1414" i="4"/>
  <c r="AM1414" i="4"/>
  <c r="AN1414" i="4"/>
  <c r="AO1414" i="4"/>
  <c r="AP1414" i="4"/>
  <c r="AR1414" i="4"/>
  <c r="C1415" i="4"/>
  <c r="D1415" i="4"/>
  <c r="E1415" i="4"/>
  <c r="F1415" i="4"/>
  <c r="G1415" i="4"/>
  <c r="H1415" i="4"/>
  <c r="I1415" i="4"/>
  <c r="K1415" i="4"/>
  <c r="L1415" i="4"/>
  <c r="M1415" i="4"/>
  <c r="N1415" i="4"/>
  <c r="O1415" i="4"/>
  <c r="AI1415" i="4"/>
  <c r="AJ1415" i="4"/>
  <c r="AK1415" i="4"/>
  <c r="AL1415" i="4"/>
  <c r="AM1415" i="4"/>
  <c r="AN1415" i="4"/>
  <c r="AO1415" i="4"/>
  <c r="AP1415" i="4"/>
  <c r="AR1415" i="4"/>
  <c r="C1416" i="4"/>
  <c r="D1416" i="4"/>
  <c r="E1416" i="4"/>
  <c r="F1416" i="4"/>
  <c r="G1416" i="4"/>
  <c r="H1416" i="4"/>
  <c r="I1416" i="4"/>
  <c r="K1416" i="4"/>
  <c r="L1416" i="4"/>
  <c r="M1416" i="4"/>
  <c r="N1416" i="4"/>
  <c r="O1416" i="4"/>
  <c r="AI1416" i="4"/>
  <c r="AJ1416" i="4"/>
  <c r="AK1416" i="4"/>
  <c r="AL1416" i="4"/>
  <c r="AM1416" i="4"/>
  <c r="AN1416" i="4"/>
  <c r="AO1416" i="4"/>
  <c r="AP1416" i="4"/>
  <c r="AR1416" i="4"/>
  <c r="C1417" i="4"/>
  <c r="D1417" i="4"/>
  <c r="E1417" i="4"/>
  <c r="F1417" i="4"/>
  <c r="G1417" i="4"/>
  <c r="H1417" i="4"/>
  <c r="I1417" i="4"/>
  <c r="K1417" i="4"/>
  <c r="L1417" i="4"/>
  <c r="M1417" i="4"/>
  <c r="N1417" i="4"/>
  <c r="O1417" i="4"/>
  <c r="AI1417" i="4"/>
  <c r="AJ1417" i="4"/>
  <c r="AK1417" i="4"/>
  <c r="AL1417" i="4"/>
  <c r="AM1417" i="4"/>
  <c r="AN1417" i="4"/>
  <c r="AO1417" i="4"/>
  <c r="AP1417" i="4"/>
  <c r="AR1417" i="4"/>
  <c r="C1418" i="4"/>
  <c r="D1418" i="4"/>
  <c r="E1418" i="4"/>
  <c r="F1418" i="4"/>
  <c r="G1418" i="4"/>
  <c r="H1418" i="4"/>
  <c r="I1418" i="4"/>
  <c r="K1418" i="4"/>
  <c r="L1418" i="4"/>
  <c r="M1418" i="4"/>
  <c r="N1418" i="4"/>
  <c r="O1418" i="4"/>
  <c r="AI1418" i="4"/>
  <c r="AJ1418" i="4"/>
  <c r="AK1418" i="4"/>
  <c r="AL1418" i="4"/>
  <c r="AM1418" i="4"/>
  <c r="AN1418" i="4"/>
  <c r="AO1418" i="4"/>
  <c r="AP1418" i="4"/>
  <c r="AR1418" i="4"/>
  <c r="C1419" i="4"/>
  <c r="D1419" i="4"/>
  <c r="E1419" i="4"/>
  <c r="F1419" i="4"/>
  <c r="G1419" i="4"/>
  <c r="H1419" i="4"/>
  <c r="I1419" i="4"/>
  <c r="K1419" i="4"/>
  <c r="L1419" i="4"/>
  <c r="M1419" i="4"/>
  <c r="N1419" i="4"/>
  <c r="O1419" i="4"/>
  <c r="AI1419" i="4"/>
  <c r="AJ1419" i="4"/>
  <c r="AK1419" i="4"/>
  <c r="AL1419" i="4"/>
  <c r="AM1419" i="4"/>
  <c r="AN1419" i="4"/>
  <c r="AO1419" i="4"/>
  <c r="AP1419" i="4"/>
  <c r="AR1419" i="4"/>
  <c r="C1420" i="4"/>
  <c r="D1420" i="4"/>
  <c r="E1420" i="4"/>
  <c r="F1420" i="4"/>
  <c r="G1420" i="4"/>
  <c r="H1420" i="4"/>
  <c r="I1420" i="4"/>
  <c r="K1420" i="4"/>
  <c r="L1420" i="4"/>
  <c r="M1420" i="4"/>
  <c r="N1420" i="4"/>
  <c r="O1420" i="4"/>
  <c r="AI1420" i="4"/>
  <c r="AJ1420" i="4"/>
  <c r="AK1420" i="4"/>
  <c r="AL1420" i="4"/>
  <c r="AM1420" i="4"/>
  <c r="AN1420" i="4"/>
  <c r="AO1420" i="4"/>
  <c r="AP1420" i="4"/>
  <c r="AR1420" i="4"/>
  <c r="C1421" i="4"/>
  <c r="D1421" i="4"/>
  <c r="E1421" i="4"/>
  <c r="F1421" i="4"/>
  <c r="G1421" i="4"/>
  <c r="H1421" i="4"/>
  <c r="I1421" i="4"/>
  <c r="K1421" i="4"/>
  <c r="L1421" i="4"/>
  <c r="M1421" i="4"/>
  <c r="N1421" i="4"/>
  <c r="O1421" i="4"/>
  <c r="AI1421" i="4"/>
  <c r="AJ1421" i="4"/>
  <c r="AK1421" i="4"/>
  <c r="AL1421" i="4"/>
  <c r="AM1421" i="4"/>
  <c r="AN1421" i="4"/>
  <c r="AO1421" i="4"/>
  <c r="AP1421" i="4"/>
  <c r="AR1421" i="4"/>
  <c r="C1422" i="4"/>
  <c r="D1422" i="4"/>
  <c r="E1422" i="4"/>
  <c r="F1422" i="4"/>
  <c r="G1422" i="4"/>
  <c r="H1422" i="4"/>
  <c r="I1422" i="4"/>
  <c r="K1422" i="4"/>
  <c r="L1422" i="4"/>
  <c r="M1422" i="4"/>
  <c r="N1422" i="4"/>
  <c r="O1422" i="4"/>
  <c r="AI1422" i="4"/>
  <c r="AJ1422" i="4"/>
  <c r="AK1422" i="4"/>
  <c r="AL1422" i="4"/>
  <c r="AM1422" i="4"/>
  <c r="AN1422" i="4"/>
  <c r="AO1422" i="4"/>
  <c r="AP1422" i="4"/>
  <c r="AR1422" i="4"/>
  <c r="C1423" i="4"/>
  <c r="D1423" i="4"/>
  <c r="E1423" i="4"/>
  <c r="F1423" i="4"/>
  <c r="G1423" i="4"/>
  <c r="H1423" i="4"/>
  <c r="I1423" i="4"/>
  <c r="K1423" i="4"/>
  <c r="L1423" i="4"/>
  <c r="M1423" i="4"/>
  <c r="N1423" i="4"/>
  <c r="O1423" i="4"/>
  <c r="AI1423" i="4"/>
  <c r="AJ1423" i="4"/>
  <c r="AK1423" i="4"/>
  <c r="AL1423" i="4"/>
  <c r="AM1423" i="4"/>
  <c r="AN1423" i="4"/>
  <c r="AO1423" i="4"/>
  <c r="AP1423" i="4"/>
  <c r="AR1423" i="4"/>
  <c r="C1424" i="4"/>
  <c r="D1424" i="4"/>
  <c r="E1424" i="4"/>
  <c r="F1424" i="4"/>
  <c r="G1424" i="4"/>
  <c r="H1424" i="4"/>
  <c r="I1424" i="4"/>
  <c r="K1424" i="4"/>
  <c r="L1424" i="4"/>
  <c r="M1424" i="4"/>
  <c r="N1424" i="4"/>
  <c r="O1424" i="4"/>
  <c r="AI1424" i="4"/>
  <c r="AJ1424" i="4"/>
  <c r="AK1424" i="4"/>
  <c r="AL1424" i="4"/>
  <c r="AM1424" i="4"/>
  <c r="AN1424" i="4"/>
  <c r="AO1424" i="4"/>
  <c r="AP1424" i="4"/>
  <c r="AR1424" i="4"/>
  <c r="C1425" i="4"/>
  <c r="D1425" i="4"/>
  <c r="E1425" i="4"/>
  <c r="F1425" i="4"/>
  <c r="G1425" i="4"/>
  <c r="H1425" i="4"/>
  <c r="I1425" i="4"/>
  <c r="K1425" i="4"/>
  <c r="L1425" i="4"/>
  <c r="M1425" i="4"/>
  <c r="N1425" i="4"/>
  <c r="O1425" i="4"/>
  <c r="AI1425" i="4"/>
  <c r="AJ1425" i="4"/>
  <c r="AK1425" i="4"/>
  <c r="AL1425" i="4"/>
  <c r="AM1425" i="4"/>
  <c r="AN1425" i="4"/>
  <c r="AO1425" i="4"/>
  <c r="AP1425" i="4"/>
  <c r="AR1425" i="4"/>
  <c r="C1426" i="4"/>
  <c r="D1426" i="4"/>
  <c r="E1426" i="4"/>
  <c r="F1426" i="4"/>
  <c r="G1426" i="4"/>
  <c r="H1426" i="4"/>
  <c r="I1426" i="4"/>
  <c r="K1426" i="4"/>
  <c r="L1426" i="4"/>
  <c r="M1426" i="4"/>
  <c r="N1426" i="4"/>
  <c r="O1426" i="4"/>
  <c r="AI1426" i="4"/>
  <c r="AJ1426" i="4"/>
  <c r="AK1426" i="4"/>
  <c r="AL1426" i="4"/>
  <c r="AM1426" i="4"/>
  <c r="AN1426" i="4"/>
  <c r="AO1426" i="4"/>
  <c r="AP1426" i="4"/>
  <c r="AR1426" i="4"/>
  <c r="C1427" i="4"/>
  <c r="D1427" i="4"/>
  <c r="E1427" i="4"/>
  <c r="F1427" i="4"/>
  <c r="G1427" i="4"/>
  <c r="H1427" i="4"/>
  <c r="I1427" i="4"/>
  <c r="K1427" i="4"/>
  <c r="L1427" i="4"/>
  <c r="M1427" i="4"/>
  <c r="N1427" i="4"/>
  <c r="O1427" i="4"/>
  <c r="AI1427" i="4"/>
  <c r="AJ1427" i="4"/>
  <c r="AK1427" i="4"/>
  <c r="AL1427" i="4"/>
  <c r="AM1427" i="4"/>
  <c r="AN1427" i="4"/>
  <c r="AO1427" i="4"/>
  <c r="AP1427" i="4"/>
  <c r="AR1427" i="4"/>
  <c r="C1428" i="4"/>
  <c r="D1428" i="4"/>
  <c r="E1428" i="4"/>
  <c r="F1428" i="4"/>
  <c r="G1428" i="4"/>
  <c r="H1428" i="4"/>
  <c r="I1428" i="4"/>
  <c r="K1428" i="4"/>
  <c r="L1428" i="4"/>
  <c r="M1428" i="4"/>
  <c r="N1428" i="4"/>
  <c r="O1428" i="4"/>
  <c r="AI1428" i="4"/>
  <c r="AJ1428" i="4"/>
  <c r="AK1428" i="4"/>
  <c r="AL1428" i="4"/>
  <c r="AM1428" i="4"/>
  <c r="AN1428" i="4"/>
  <c r="AO1428" i="4"/>
  <c r="AP1428" i="4"/>
  <c r="AR1428" i="4"/>
  <c r="C1429" i="4"/>
  <c r="D1429" i="4"/>
  <c r="E1429" i="4"/>
  <c r="F1429" i="4"/>
  <c r="G1429" i="4"/>
  <c r="H1429" i="4"/>
  <c r="I1429" i="4"/>
  <c r="K1429" i="4"/>
  <c r="L1429" i="4"/>
  <c r="M1429" i="4"/>
  <c r="N1429" i="4"/>
  <c r="O1429" i="4"/>
  <c r="AI1429" i="4"/>
  <c r="AJ1429" i="4"/>
  <c r="AK1429" i="4"/>
  <c r="AL1429" i="4"/>
  <c r="AM1429" i="4"/>
  <c r="AN1429" i="4"/>
  <c r="AO1429" i="4"/>
  <c r="AP1429" i="4"/>
  <c r="AR1429" i="4"/>
  <c r="C1430" i="4"/>
  <c r="D1430" i="4"/>
  <c r="E1430" i="4"/>
  <c r="F1430" i="4"/>
  <c r="G1430" i="4"/>
  <c r="H1430" i="4"/>
  <c r="I1430" i="4"/>
  <c r="K1430" i="4"/>
  <c r="L1430" i="4"/>
  <c r="M1430" i="4"/>
  <c r="N1430" i="4"/>
  <c r="O1430" i="4"/>
  <c r="AI1430" i="4"/>
  <c r="AJ1430" i="4"/>
  <c r="AK1430" i="4"/>
  <c r="AL1430" i="4"/>
  <c r="AM1430" i="4"/>
  <c r="AN1430" i="4"/>
  <c r="AO1430" i="4"/>
  <c r="AP1430" i="4"/>
  <c r="AR1430" i="4"/>
  <c r="C1431" i="4"/>
  <c r="D1431" i="4"/>
  <c r="E1431" i="4"/>
  <c r="F1431" i="4"/>
  <c r="G1431" i="4"/>
  <c r="H1431" i="4"/>
  <c r="I1431" i="4"/>
  <c r="K1431" i="4"/>
  <c r="L1431" i="4"/>
  <c r="M1431" i="4"/>
  <c r="N1431" i="4"/>
  <c r="O1431" i="4"/>
  <c r="AI1431" i="4"/>
  <c r="AJ1431" i="4"/>
  <c r="AK1431" i="4"/>
  <c r="AL1431" i="4"/>
  <c r="AM1431" i="4"/>
  <c r="AN1431" i="4"/>
  <c r="AO1431" i="4"/>
  <c r="AP1431" i="4"/>
  <c r="AR1431" i="4"/>
  <c r="C1432" i="4"/>
  <c r="D1432" i="4"/>
  <c r="E1432" i="4"/>
  <c r="F1432" i="4"/>
  <c r="G1432" i="4"/>
  <c r="H1432" i="4"/>
  <c r="I1432" i="4"/>
  <c r="K1432" i="4"/>
  <c r="L1432" i="4"/>
  <c r="M1432" i="4"/>
  <c r="N1432" i="4"/>
  <c r="O1432" i="4"/>
  <c r="AI1432" i="4"/>
  <c r="AJ1432" i="4"/>
  <c r="AK1432" i="4"/>
  <c r="AL1432" i="4"/>
  <c r="AM1432" i="4"/>
  <c r="AN1432" i="4"/>
  <c r="AO1432" i="4"/>
  <c r="AP1432" i="4"/>
  <c r="AR1432" i="4"/>
  <c r="C1433" i="4"/>
  <c r="D1433" i="4"/>
  <c r="E1433" i="4"/>
  <c r="F1433" i="4"/>
  <c r="G1433" i="4"/>
  <c r="H1433" i="4"/>
  <c r="I1433" i="4"/>
  <c r="K1433" i="4"/>
  <c r="L1433" i="4"/>
  <c r="M1433" i="4"/>
  <c r="N1433" i="4"/>
  <c r="O1433" i="4"/>
  <c r="AI1433" i="4"/>
  <c r="AJ1433" i="4"/>
  <c r="AK1433" i="4"/>
  <c r="AL1433" i="4"/>
  <c r="AM1433" i="4"/>
  <c r="AN1433" i="4"/>
  <c r="AO1433" i="4"/>
  <c r="AP1433" i="4"/>
  <c r="AR1433" i="4"/>
  <c r="C1434" i="4"/>
  <c r="D1434" i="4"/>
  <c r="E1434" i="4"/>
  <c r="F1434" i="4"/>
  <c r="G1434" i="4"/>
  <c r="H1434" i="4"/>
  <c r="I1434" i="4"/>
  <c r="K1434" i="4"/>
  <c r="L1434" i="4"/>
  <c r="M1434" i="4"/>
  <c r="N1434" i="4"/>
  <c r="O1434" i="4"/>
  <c r="AI1434" i="4"/>
  <c r="AJ1434" i="4"/>
  <c r="AK1434" i="4"/>
  <c r="AL1434" i="4"/>
  <c r="AM1434" i="4"/>
  <c r="AN1434" i="4"/>
  <c r="AO1434" i="4"/>
  <c r="AP1434" i="4"/>
  <c r="AR1434" i="4"/>
  <c r="C1435" i="4"/>
  <c r="D1435" i="4"/>
  <c r="E1435" i="4"/>
  <c r="F1435" i="4"/>
  <c r="G1435" i="4"/>
  <c r="H1435" i="4"/>
  <c r="I1435" i="4"/>
  <c r="K1435" i="4"/>
  <c r="L1435" i="4"/>
  <c r="M1435" i="4"/>
  <c r="N1435" i="4"/>
  <c r="O1435" i="4"/>
  <c r="AI1435" i="4"/>
  <c r="AJ1435" i="4"/>
  <c r="AK1435" i="4"/>
  <c r="AL1435" i="4"/>
  <c r="AM1435" i="4"/>
  <c r="AN1435" i="4"/>
  <c r="AO1435" i="4"/>
  <c r="AP1435" i="4"/>
  <c r="AR1435" i="4"/>
  <c r="C1436" i="4"/>
  <c r="D1436" i="4"/>
  <c r="E1436" i="4"/>
  <c r="F1436" i="4"/>
  <c r="G1436" i="4"/>
  <c r="H1436" i="4"/>
  <c r="I1436" i="4"/>
  <c r="K1436" i="4"/>
  <c r="L1436" i="4"/>
  <c r="M1436" i="4"/>
  <c r="N1436" i="4"/>
  <c r="O1436" i="4"/>
  <c r="AI1436" i="4"/>
  <c r="AJ1436" i="4"/>
  <c r="AK1436" i="4"/>
  <c r="AL1436" i="4"/>
  <c r="AM1436" i="4"/>
  <c r="AN1436" i="4"/>
  <c r="AO1436" i="4"/>
  <c r="AP1436" i="4"/>
  <c r="AR1436" i="4"/>
  <c r="C1437" i="4"/>
  <c r="D1437" i="4"/>
  <c r="E1437" i="4"/>
  <c r="F1437" i="4"/>
  <c r="G1437" i="4"/>
  <c r="H1437" i="4"/>
  <c r="I1437" i="4"/>
  <c r="K1437" i="4"/>
  <c r="L1437" i="4"/>
  <c r="M1437" i="4"/>
  <c r="N1437" i="4"/>
  <c r="O1437" i="4"/>
  <c r="AI1437" i="4"/>
  <c r="AJ1437" i="4"/>
  <c r="AK1437" i="4"/>
  <c r="AL1437" i="4"/>
  <c r="AM1437" i="4"/>
  <c r="AN1437" i="4"/>
  <c r="AO1437" i="4"/>
  <c r="AP1437" i="4"/>
  <c r="AR1437" i="4"/>
  <c r="C1438" i="4"/>
  <c r="D1438" i="4"/>
  <c r="E1438" i="4"/>
  <c r="F1438" i="4"/>
  <c r="G1438" i="4"/>
  <c r="H1438" i="4"/>
  <c r="I1438" i="4"/>
  <c r="K1438" i="4"/>
  <c r="L1438" i="4"/>
  <c r="M1438" i="4"/>
  <c r="N1438" i="4"/>
  <c r="O1438" i="4"/>
  <c r="AI1438" i="4"/>
  <c r="AJ1438" i="4"/>
  <c r="AK1438" i="4"/>
  <c r="AL1438" i="4"/>
  <c r="AM1438" i="4"/>
  <c r="AN1438" i="4"/>
  <c r="AO1438" i="4"/>
  <c r="AP1438" i="4"/>
  <c r="AR1438" i="4"/>
  <c r="C1439" i="4"/>
  <c r="D1439" i="4"/>
  <c r="E1439" i="4"/>
  <c r="F1439" i="4"/>
  <c r="G1439" i="4"/>
  <c r="H1439" i="4"/>
  <c r="I1439" i="4"/>
  <c r="K1439" i="4"/>
  <c r="L1439" i="4"/>
  <c r="M1439" i="4"/>
  <c r="N1439" i="4"/>
  <c r="O1439" i="4"/>
  <c r="AI1439" i="4"/>
  <c r="AJ1439" i="4"/>
  <c r="AK1439" i="4"/>
  <c r="AL1439" i="4"/>
  <c r="AM1439" i="4"/>
  <c r="AN1439" i="4"/>
  <c r="AO1439" i="4"/>
  <c r="AP1439" i="4"/>
  <c r="AR1439" i="4"/>
  <c r="C1440" i="4"/>
  <c r="D1440" i="4"/>
  <c r="E1440" i="4"/>
  <c r="F1440" i="4"/>
  <c r="G1440" i="4"/>
  <c r="H1440" i="4"/>
  <c r="I1440" i="4"/>
  <c r="K1440" i="4"/>
  <c r="L1440" i="4"/>
  <c r="M1440" i="4"/>
  <c r="N1440" i="4"/>
  <c r="O1440" i="4"/>
  <c r="AI1440" i="4"/>
  <c r="AJ1440" i="4"/>
  <c r="AK1440" i="4"/>
  <c r="AL1440" i="4"/>
  <c r="AM1440" i="4"/>
  <c r="AN1440" i="4"/>
  <c r="AO1440" i="4"/>
  <c r="AP1440" i="4"/>
  <c r="AR1440" i="4"/>
  <c r="C1441" i="4"/>
  <c r="D1441" i="4"/>
  <c r="E1441" i="4"/>
  <c r="F1441" i="4"/>
  <c r="G1441" i="4"/>
  <c r="H1441" i="4"/>
  <c r="I1441" i="4"/>
  <c r="K1441" i="4"/>
  <c r="L1441" i="4"/>
  <c r="M1441" i="4"/>
  <c r="N1441" i="4"/>
  <c r="O1441" i="4"/>
  <c r="AI1441" i="4"/>
  <c r="AJ1441" i="4"/>
  <c r="AK1441" i="4"/>
  <c r="AL1441" i="4"/>
  <c r="AM1441" i="4"/>
  <c r="AN1441" i="4"/>
  <c r="AO1441" i="4"/>
  <c r="AP1441" i="4"/>
  <c r="AR1441" i="4"/>
  <c r="C1442" i="4"/>
  <c r="D1442" i="4"/>
  <c r="E1442" i="4"/>
  <c r="F1442" i="4"/>
  <c r="G1442" i="4"/>
  <c r="H1442" i="4"/>
  <c r="I1442" i="4"/>
  <c r="K1442" i="4"/>
  <c r="L1442" i="4"/>
  <c r="M1442" i="4"/>
  <c r="N1442" i="4"/>
  <c r="O1442" i="4"/>
  <c r="AI1442" i="4"/>
  <c r="AJ1442" i="4"/>
  <c r="AK1442" i="4"/>
  <c r="AL1442" i="4"/>
  <c r="AM1442" i="4"/>
  <c r="AN1442" i="4"/>
  <c r="AO1442" i="4"/>
  <c r="AP1442" i="4"/>
  <c r="AR1442" i="4"/>
  <c r="C1443" i="4"/>
  <c r="D1443" i="4"/>
  <c r="E1443" i="4"/>
  <c r="F1443" i="4"/>
  <c r="G1443" i="4"/>
  <c r="H1443" i="4"/>
  <c r="I1443" i="4"/>
  <c r="K1443" i="4"/>
  <c r="L1443" i="4"/>
  <c r="M1443" i="4"/>
  <c r="N1443" i="4"/>
  <c r="O1443" i="4"/>
  <c r="AI1443" i="4"/>
  <c r="AJ1443" i="4"/>
  <c r="AK1443" i="4"/>
  <c r="AL1443" i="4"/>
  <c r="AM1443" i="4"/>
  <c r="AN1443" i="4"/>
  <c r="AO1443" i="4"/>
  <c r="AP1443" i="4"/>
  <c r="AR1443" i="4"/>
  <c r="C1444" i="4"/>
  <c r="D1444" i="4"/>
  <c r="E1444" i="4"/>
  <c r="F1444" i="4"/>
  <c r="G1444" i="4"/>
  <c r="H1444" i="4"/>
  <c r="I1444" i="4"/>
  <c r="K1444" i="4"/>
  <c r="L1444" i="4"/>
  <c r="M1444" i="4"/>
  <c r="N1444" i="4"/>
  <c r="O1444" i="4"/>
  <c r="AI1444" i="4"/>
  <c r="AJ1444" i="4"/>
  <c r="AK1444" i="4"/>
  <c r="AL1444" i="4"/>
  <c r="AM1444" i="4"/>
  <c r="AN1444" i="4"/>
  <c r="AO1444" i="4"/>
  <c r="AP1444" i="4"/>
  <c r="AR1444" i="4"/>
  <c r="C1445" i="4"/>
  <c r="D1445" i="4"/>
  <c r="E1445" i="4"/>
  <c r="F1445" i="4"/>
  <c r="G1445" i="4"/>
  <c r="H1445" i="4"/>
  <c r="I1445" i="4"/>
  <c r="K1445" i="4"/>
  <c r="L1445" i="4"/>
  <c r="M1445" i="4"/>
  <c r="N1445" i="4"/>
  <c r="O1445" i="4"/>
  <c r="AI1445" i="4"/>
  <c r="AJ1445" i="4"/>
  <c r="AK1445" i="4"/>
  <c r="AL1445" i="4"/>
  <c r="AM1445" i="4"/>
  <c r="AN1445" i="4"/>
  <c r="AO1445" i="4"/>
  <c r="AP1445" i="4"/>
  <c r="AR1445" i="4"/>
  <c r="C1446" i="4"/>
  <c r="D1446" i="4"/>
  <c r="E1446" i="4"/>
  <c r="F1446" i="4"/>
  <c r="G1446" i="4"/>
  <c r="H1446" i="4"/>
  <c r="I1446" i="4"/>
  <c r="K1446" i="4"/>
  <c r="L1446" i="4"/>
  <c r="M1446" i="4"/>
  <c r="N1446" i="4"/>
  <c r="O1446" i="4"/>
  <c r="AI1446" i="4"/>
  <c r="AJ1446" i="4"/>
  <c r="AK1446" i="4"/>
  <c r="AL1446" i="4"/>
  <c r="AM1446" i="4"/>
  <c r="AN1446" i="4"/>
  <c r="AO1446" i="4"/>
  <c r="AP1446" i="4"/>
  <c r="AR1446" i="4"/>
  <c r="C1447" i="4"/>
  <c r="D1447" i="4"/>
  <c r="E1447" i="4"/>
  <c r="F1447" i="4"/>
  <c r="G1447" i="4"/>
  <c r="H1447" i="4"/>
  <c r="I1447" i="4"/>
  <c r="K1447" i="4"/>
  <c r="L1447" i="4"/>
  <c r="M1447" i="4"/>
  <c r="N1447" i="4"/>
  <c r="O1447" i="4"/>
  <c r="AI1447" i="4"/>
  <c r="AJ1447" i="4"/>
  <c r="AK1447" i="4"/>
  <c r="AL1447" i="4"/>
  <c r="AM1447" i="4"/>
  <c r="AN1447" i="4"/>
  <c r="AO1447" i="4"/>
  <c r="AP1447" i="4"/>
  <c r="AR1447" i="4"/>
  <c r="C1448" i="4"/>
  <c r="D1448" i="4"/>
  <c r="E1448" i="4"/>
  <c r="F1448" i="4"/>
  <c r="G1448" i="4"/>
  <c r="H1448" i="4"/>
  <c r="I1448" i="4"/>
  <c r="K1448" i="4"/>
  <c r="L1448" i="4"/>
  <c r="M1448" i="4"/>
  <c r="N1448" i="4"/>
  <c r="O1448" i="4"/>
  <c r="AI1448" i="4"/>
  <c r="AJ1448" i="4"/>
  <c r="AK1448" i="4"/>
  <c r="AL1448" i="4"/>
  <c r="AM1448" i="4"/>
  <c r="AN1448" i="4"/>
  <c r="AO1448" i="4"/>
  <c r="AP1448" i="4"/>
  <c r="AR1448" i="4"/>
  <c r="C1449" i="4"/>
  <c r="D1449" i="4"/>
  <c r="E1449" i="4"/>
  <c r="F1449" i="4"/>
  <c r="G1449" i="4"/>
  <c r="H1449" i="4"/>
  <c r="I1449" i="4"/>
  <c r="K1449" i="4"/>
  <c r="L1449" i="4"/>
  <c r="M1449" i="4"/>
  <c r="N1449" i="4"/>
  <c r="O1449" i="4"/>
  <c r="AI1449" i="4"/>
  <c r="AJ1449" i="4"/>
  <c r="AK1449" i="4"/>
  <c r="AL1449" i="4"/>
  <c r="AM1449" i="4"/>
  <c r="AN1449" i="4"/>
  <c r="AO1449" i="4"/>
  <c r="AP1449" i="4"/>
  <c r="AR1449" i="4"/>
  <c r="C1450" i="4"/>
  <c r="D1450" i="4"/>
  <c r="E1450" i="4"/>
  <c r="F1450" i="4"/>
  <c r="G1450" i="4"/>
  <c r="H1450" i="4"/>
  <c r="I1450" i="4"/>
  <c r="K1450" i="4"/>
  <c r="L1450" i="4"/>
  <c r="M1450" i="4"/>
  <c r="N1450" i="4"/>
  <c r="O1450" i="4"/>
  <c r="AI1450" i="4"/>
  <c r="AJ1450" i="4"/>
  <c r="AK1450" i="4"/>
  <c r="AL1450" i="4"/>
  <c r="AM1450" i="4"/>
  <c r="AN1450" i="4"/>
  <c r="AO1450" i="4"/>
  <c r="AP1450" i="4"/>
  <c r="AR1450" i="4"/>
  <c r="C1451" i="4"/>
  <c r="D1451" i="4"/>
  <c r="E1451" i="4"/>
  <c r="F1451" i="4"/>
  <c r="G1451" i="4"/>
  <c r="H1451" i="4"/>
  <c r="I1451" i="4"/>
  <c r="K1451" i="4"/>
  <c r="L1451" i="4"/>
  <c r="M1451" i="4"/>
  <c r="N1451" i="4"/>
  <c r="O1451" i="4"/>
  <c r="AI1451" i="4"/>
  <c r="AJ1451" i="4"/>
  <c r="AK1451" i="4"/>
  <c r="AL1451" i="4"/>
  <c r="AM1451" i="4"/>
  <c r="AN1451" i="4"/>
  <c r="AO1451" i="4"/>
  <c r="AP1451" i="4"/>
  <c r="AR1451" i="4"/>
  <c r="C1452" i="4"/>
  <c r="D1452" i="4"/>
  <c r="E1452" i="4"/>
  <c r="F1452" i="4"/>
  <c r="G1452" i="4"/>
  <c r="H1452" i="4"/>
  <c r="I1452" i="4"/>
  <c r="K1452" i="4"/>
  <c r="L1452" i="4"/>
  <c r="M1452" i="4"/>
  <c r="N1452" i="4"/>
  <c r="O1452" i="4"/>
  <c r="AI1452" i="4"/>
  <c r="AJ1452" i="4"/>
  <c r="AK1452" i="4"/>
  <c r="AL1452" i="4"/>
  <c r="AM1452" i="4"/>
  <c r="AN1452" i="4"/>
  <c r="AO1452" i="4"/>
  <c r="AP1452" i="4"/>
  <c r="AR1452" i="4"/>
  <c r="C1453" i="4"/>
  <c r="D1453" i="4"/>
  <c r="E1453" i="4"/>
  <c r="F1453" i="4"/>
  <c r="G1453" i="4"/>
  <c r="H1453" i="4"/>
  <c r="I1453" i="4"/>
  <c r="K1453" i="4"/>
  <c r="L1453" i="4"/>
  <c r="M1453" i="4"/>
  <c r="N1453" i="4"/>
  <c r="O1453" i="4"/>
  <c r="AI1453" i="4"/>
  <c r="AJ1453" i="4"/>
  <c r="AK1453" i="4"/>
  <c r="AL1453" i="4"/>
  <c r="AM1453" i="4"/>
  <c r="AN1453" i="4"/>
  <c r="AO1453" i="4"/>
  <c r="AP1453" i="4"/>
  <c r="AR1453" i="4"/>
  <c r="C1454" i="4"/>
  <c r="D1454" i="4"/>
  <c r="E1454" i="4"/>
  <c r="F1454" i="4"/>
  <c r="G1454" i="4"/>
  <c r="H1454" i="4"/>
  <c r="I1454" i="4"/>
  <c r="K1454" i="4"/>
  <c r="L1454" i="4"/>
  <c r="M1454" i="4"/>
  <c r="N1454" i="4"/>
  <c r="O1454" i="4"/>
  <c r="AI1454" i="4"/>
  <c r="AJ1454" i="4"/>
  <c r="AK1454" i="4"/>
  <c r="AL1454" i="4"/>
  <c r="AM1454" i="4"/>
  <c r="AN1454" i="4"/>
  <c r="AO1454" i="4"/>
  <c r="AP1454" i="4"/>
  <c r="AR1454" i="4"/>
  <c r="C1455" i="4"/>
  <c r="D1455" i="4"/>
  <c r="E1455" i="4"/>
  <c r="F1455" i="4"/>
  <c r="G1455" i="4"/>
  <c r="H1455" i="4"/>
  <c r="I1455" i="4"/>
  <c r="K1455" i="4"/>
  <c r="L1455" i="4"/>
  <c r="M1455" i="4"/>
  <c r="N1455" i="4"/>
  <c r="O1455" i="4"/>
  <c r="AI1455" i="4"/>
  <c r="AJ1455" i="4"/>
  <c r="AK1455" i="4"/>
  <c r="AL1455" i="4"/>
  <c r="AM1455" i="4"/>
  <c r="AN1455" i="4"/>
  <c r="AO1455" i="4"/>
  <c r="AP1455" i="4"/>
  <c r="AR1455" i="4"/>
  <c r="C1456" i="4"/>
  <c r="D1456" i="4"/>
  <c r="E1456" i="4"/>
  <c r="F1456" i="4"/>
  <c r="G1456" i="4"/>
  <c r="H1456" i="4"/>
  <c r="I1456" i="4"/>
  <c r="K1456" i="4"/>
  <c r="L1456" i="4"/>
  <c r="M1456" i="4"/>
  <c r="N1456" i="4"/>
  <c r="O1456" i="4"/>
  <c r="AI1456" i="4"/>
  <c r="AJ1456" i="4"/>
  <c r="AK1456" i="4"/>
  <c r="AL1456" i="4"/>
  <c r="AM1456" i="4"/>
  <c r="AN1456" i="4"/>
  <c r="AO1456" i="4"/>
  <c r="AP1456" i="4"/>
  <c r="AR1456" i="4"/>
  <c r="C1457" i="4"/>
  <c r="D1457" i="4"/>
  <c r="E1457" i="4"/>
  <c r="F1457" i="4"/>
  <c r="G1457" i="4"/>
  <c r="H1457" i="4"/>
  <c r="I1457" i="4"/>
  <c r="K1457" i="4"/>
  <c r="L1457" i="4"/>
  <c r="M1457" i="4"/>
  <c r="N1457" i="4"/>
  <c r="O1457" i="4"/>
  <c r="AI1457" i="4"/>
  <c r="AJ1457" i="4"/>
  <c r="AK1457" i="4"/>
  <c r="AL1457" i="4"/>
  <c r="AM1457" i="4"/>
  <c r="AN1457" i="4"/>
  <c r="AO1457" i="4"/>
  <c r="AP1457" i="4"/>
  <c r="AR1457" i="4"/>
  <c r="C1458" i="4"/>
  <c r="D1458" i="4"/>
  <c r="E1458" i="4"/>
  <c r="F1458" i="4"/>
  <c r="G1458" i="4"/>
  <c r="H1458" i="4"/>
  <c r="I1458" i="4"/>
  <c r="K1458" i="4"/>
  <c r="L1458" i="4"/>
  <c r="M1458" i="4"/>
  <c r="N1458" i="4"/>
  <c r="O1458" i="4"/>
  <c r="AI1458" i="4"/>
  <c r="AJ1458" i="4"/>
  <c r="AK1458" i="4"/>
  <c r="AL1458" i="4"/>
  <c r="AM1458" i="4"/>
  <c r="AN1458" i="4"/>
  <c r="AO1458" i="4"/>
  <c r="AP1458" i="4"/>
  <c r="AR1458" i="4"/>
  <c r="C1459" i="4"/>
  <c r="D1459" i="4"/>
  <c r="E1459" i="4"/>
  <c r="F1459" i="4"/>
  <c r="G1459" i="4"/>
  <c r="H1459" i="4"/>
  <c r="I1459" i="4"/>
  <c r="K1459" i="4"/>
  <c r="L1459" i="4"/>
  <c r="M1459" i="4"/>
  <c r="N1459" i="4"/>
  <c r="O1459" i="4"/>
  <c r="AI1459" i="4"/>
  <c r="AJ1459" i="4"/>
  <c r="AK1459" i="4"/>
  <c r="AL1459" i="4"/>
  <c r="AM1459" i="4"/>
  <c r="AN1459" i="4"/>
  <c r="AO1459" i="4"/>
  <c r="AP1459" i="4"/>
  <c r="AR1459" i="4"/>
  <c r="C1460" i="4"/>
  <c r="D1460" i="4"/>
  <c r="E1460" i="4"/>
  <c r="F1460" i="4"/>
  <c r="G1460" i="4"/>
  <c r="H1460" i="4"/>
  <c r="I1460" i="4"/>
  <c r="K1460" i="4"/>
  <c r="L1460" i="4"/>
  <c r="M1460" i="4"/>
  <c r="N1460" i="4"/>
  <c r="O1460" i="4"/>
  <c r="AI1460" i="4"/>
  <c r="AJ1460" i="4"/>
  <c r="AK1460" i="4"/>
  <c r="AL1460" i="4"/>
  <c r="AM1460" i="4"/>
  <c r="AN1460" i="4"/>
  <c r="AO1460" i="4"/>
  <c r="AP1460" i="4"/>
  <c r="AR1460" i="4"/>
  <c r="C1461" i="4"/>
  <c r="D1461" i="4"/>
  <c r="E1461" i="4"/>
  <c r="F1461" i="4"/>
  <c r="G1461" i="4"/>
  <c r="H1461" i="4"/>
  <c r="I1461" i="4"/>
  <c r="K1461" i="4"/>
  <c r="L1461" i="4"/>
  <c r="M1461" i="4"/>
  <c r="N1461" i="4"/>
  <c r="O1461" i="4"/>
  <c r="AI1461" i="4"/>
  <c r="AJ1461" i="4"/>
  <c r="AK1461" i="4"/>
  <c r="AL1461" i="4"/>
  <c r="AM1461" i="4"/>
  <c r="AN1461" i="4"/>
  <c r="AO1461" i="4"/>
  <c r="AP1461" i="4"/>
  <c r="AR1461" i="4"/>
  <c r="C1462" i="4"/>
  <c r="D1462" i="4"/>
  <c r="E1462" i="4"/>
  <c r="F1462" i="4"/>
  <c r="G1462" i="4"/>
  <c r="H1462" i="4"/>
  <c r="I1462" i="4"/>
  <c r="K1462" i="4"/>
  <c r="L1462" i="4"/>
  <c r="M1462" i="4"/>
  <c r="N1462" i="4"/>
  <c r="O1462" i="4"/>
  <c r="AI1462" i="4"/>
  <c r="AJ1462" i="4"/>
  <c r="AK1462" i="4"/>
  <c r="AL1462" i="4"/>
  <c r="AM1462" i="4"/>
  <c r="AN1462" i="4"/>
  <c r="AO1462" i="4"/>
  <c r="AP1462" i="4"/>
  <c r="AR1462" i="4"/>
  <c r="C1463" i="4"/>
  <c r="D1463" i="4"/>
  <c r="E1463" i="4"/>
  <c r="F1463" i="4"/>
  <c r="G1463" i="4"/>
  <c r="H1463" i="4"/>
  <c r="I1463" i="4"/>
  <c r="K1463" i="4"/>
  <c r="L1463" i="4"/>
  <c r="M1463" i="4"/>
  <c r="N1463" i="4"/>
  <c r="O1463" i="4"/>
  <c r="AI1463" i="4"/>
  <c r="AJ1463" i="4"/>
  <c r="AK1463" i="4"/>
  <c r="AL1463" i="4"/>
  <c r="AM1463" i="4"/>
  <c r="AN1463" i="4"/>
  <c r="AO1463" i="4"/>
  <c r="AP1463" i="4"/>
  <c r="AR1463" i="4"/>
  <c r="C1464" i="4"/>
  <c r="D1464" i="4"/>
  <c r="E1464" i="4"/>
  <c r="F1464" i="4"/>
  <c r="G1464" i="4"/>
  <c r="H1464" i="4"/>
  <c r="I1464" i="4"/>
  <c r="K1464" i="4"/>
  <c r="L1464" i="4"/>
  <c r="M1464" i="4"/>
  <c r="N1464" i="4"/>
  <c r="O1464" i="4"/>
  <c r="AI1464" i="4"/>
  <c r="AJ1464" i="4"/>
  <c r="AK1464" i="4"/>
  <c r="AL1464" i="4"/>
  <c r="AM1464" i="4"/>
  <c r="AN1464" i="4"/>
  <c r="AO1464" i="4"/>
  <c r="AP1464" i="4"/>
  <c r="AR1464" i="4"/>
  <c r="C1465" i="4"/>
  <c r="D1465" i="4"/>
  <c r="E1465" i="4"/>
  <c r="F1465" i="4"/>
  <c r="G1465" i="4"/>
  <c r="H1465" i="4"/>
  <c r="I1465" i="4"/>
  <c r="K1465" i="4"/>
  <c r="L1465" i="4"/>
  <c r="M1465" i="4"/>
  <c r="N1465" i="4"/>
  <c r="O1465" i="4"/>
  <c r="AI1465" i="4"/>
  <c r="AJ1465" i="4"/>
  <c r="AK1465" i="4"/>
  <c r="AL1465" i="4"/>
  <c r="AM1465" i="4"/>
  <c r="AN1465" i="4"/>
  <c r="AO1465" i="4"/>
  <c r="AP1465" i="4"/>
  <c r="AR1465" i="4"/>
  <c r="C1466" i="4"/>
  <c r="D1466" i="4"/>
  <c r="E1466" i="4"/>
  <c r="F1466" i="4"/>
  <c r="G1466" i="4"/>
  <c r="H1466" i="4"/>
  <c r="I1466" i="4"/>
  <c r="K1466" i="4"/>
  <c r="L1466" i="4"/>
  <c r="M1466" i="4"/>
  <c r="N1466" i="4"/>
  <c r="O1466" i="4"/>
  <c r="AI1466" i="4"/>
  <c r="AJ1466" i="4"/>
  <c r="AK1466" i="4"/>
  <c r="AL1466" i="4"/>
  <c r="AM1466" i="4"/>
  <c r="AN1466" i="4"/>
  <c r="AO1466" i="4"/>
  <c r="AP1466" i="4"/>
  <c r="AR1466" i="4"/>
  <c r="C1467" i="4"/>
  <c r="D1467" i="4"/>
  <c r="E1467" i="4"/>
  <c r="F1467" i="4"/>
  <c r="G1467" i="4"/>
  <c r="H1467" i="4"/>
  <c r="I1467" i="4"/>
  <c r="K1467" i="4"/>
  <c r="L1467" i="4"/>
  <c r="M1467" i="4"/>
  <c r="N1467" i="4"/>
  <c r="O1467" i="4"/>
  <c r="AI1467" i="4"/>
  <c r="AJ1467" i="4"/>
  <c r="AK1467" i="4"/>
  <c r="AL1467" i="4"/>
  <c r="AM1467" i="4"/>
  <c r="AN1467" i="4"/>
  <c r="AO1467" i="4"/>
  <c r="AP1467" i="4"/>
  <c r="AR1467" i="4"/>
  <c r="C1468" i="4"/>
  <c r="D1468" i="4"/>
  <c r="E1468" i="4"/>
  <c r="F1468" i="4"/>
  <c r="G1468" i="4"/>
  <c r="H1468" i="4"/>
  <c r="I1468" i="4"/>
  <c r="K1468" i="4"/>
  <c r="L1468" i="4"/>
  <c r="M1468" i="4"/>
  <c r="N1468" i="4"/>
  <c r="O1468" i="4"/>
  <c r="AI1468" i="4"/>
  <c r="AJ1468" i="4"/>
  <c r="AK1468" i="4"/>
  <c r="AL1468" i="4"/>
  <c r="AM1468" i="4"/>
  <c r="AN1468" i="4"/>
  <c r="AO1468" i="4"/>
  <c r="AP1468" i="4"/>
  <c r="AR1468" i="4"/>
  <c r="C1469" i="4"/>
  <c r="D1469" i="4"/>
  <c r="E1469" i="4"/>
  <c r="F1469" i="4"/>
  <c r="G1469" i="4"/>
  <c r="H1469" i="4"/>
  <c r="I1469" i="4"/>
  <c r="K1469" i="4"/>
  <c r="L1469" i="4"/>
  <c r="M1469" i="4"/>
  <c r="N1469" i="4"/>
  <c r="O1469" i="4"/>
  <c r="AI1469" i="4"/>
  <c r="AJ1469" i="4"/>
  <c r="AK1469" i="4"/>
  <c r="AL1469" i="4"/>
  <c r="AM1469" i="4"/>
  <c r="AN1469" i="4"/>
  <c r="AO1469" i="4"/>
  <c r="AP1469" i="4"/>
  <c r="AR1469" i="4"/>
  <c r="C1470" i="4"/>
  <c r="D1470" i="4"/>
  <c r="E1470" i="4"/>
  <c r="F1470" i="4"/>
  <c r="G1470" i="4"/>
  <c r="H1470" i="4"/>
  <c r="I1470" i="4"/>
  <c r="K1470" i="4"/>
  <c r="L1470" i="4"/>
  <c r="M1470" i="4"/>
  <c r="N1470" i="4"/>
  <c r="O1470" i="4"/>
  <c r="AI1470" i="4"/>
  <c r="AJ1470" i="4"/>
  <c r="AK1470" i="4"/>
  <c r="AL1470" i="4"/>
  <c r="AM1470" i="4"/>
  <c r="AN1470" i="4"/>
  <c r="AO1470" i="4"/>
  <c r="AP1470" i="4"/>
  <c r="AR1470" i="4"/>
  <c r="C1471" i="4"/>
  <c r="D1471" i="4"/>
  <c r="E1471" i="4"/>
  <c r="F1471" i="4"/>
  <c r="G1471" i="4"/>
  <c r="H1471" i="4"/>
  <c r="I1471" i="4"/>
  <c r="K1471" i="4"/>
  <c r="L1471" i="4"/>
  <c r="M1471" i="4"/>
  <c r="N1471" i="4"/>
  <c r="O1471" i="4"/>
  <c r="AI1471" i="4"/>
  <c r="AJ1471" i="4"/>
  <c r="AK1471" i="4"/>
  <c r="AL1471" i="4"/>
  <c r="AM1471" i="4"/>
  <c r="AN1471" i="4"/>
  <c r="AO1471" i="4"/>
  <c r="AP1471" i="4"/>
  <c r="AR1471" i="4"/>
  <c r="C1472" i="4"/>
  <c r="D1472" i="4"/>
  <c r="E1472" i="4"/>
  <c r="F1472" i="4"/>
  <c r="G1472" i="4"/>
  <c r="H1472" i="4"/>
  <c r="I1472" i="4"/>
  <c r="K1472" i="4"/>
  <c r="L1472" i="4"/>
  <c r="M1472" i="4"/>
  <c r="N1472" i="4"/>
  <c r="O1472" i="4"/>
  <c r="AI1472" i="4"/>
  <c r="AJ1472" i="4"/>
  <c r="AK1472" i="4"/>
  <c r="AL1472" i="4"/>
  <c r="AM1472" i="4"/>
  <c r="AN1472" i="4"/>
  <c r="AO1472" i="4"/>
  <c r="AP1472" i="4"/>
  <c r="AR1472" i="4"/>
  <c r="D1474" i="4"/>
  <c r="E1474" i="4"/>
  <c r="F1474" i="4"/>
  <c r="G1474" i="4"/>
  <c r="H1474" i="4"/>
  <c r="I1474" i="4"/>
  <c r="K1474" i="4"/>
  <c r="L1474" i="4"/>
  <c r="M1474" i="4"/>
  <c r="O1474" i="4"/>
  <c r="AI1474" i="4"/>
  <c r="AJ1474" i="4"/>
  <c r="AK1474" i="4"/>
  <c r="AL1474" i="4"/>
  <c r="AM1474" i="4"/>
  <c r="AN1474" i="4"/>
  <c r="AO1474" i="4"/>
  <c r="AP1474" i="4"/>
  <c r="AR1474" i="4"/>
  <c r="D1475" i="4"/>
  <c r="E1475" i="4"/>
  <c r="F1475" i="4"/>
  <c r="G1475" i="4"/>
  <c r="H1475" i="4"/>
  <c r="I1475" i="4"/>
  <c r="K1475" i="4"/>
  <c r="L1475" i="4"/>
  <c r="M1475" i="4"/>
  <c r="O1475" i="4"/>
  <c r="AI1475" i="4"/>
  <c r="AJ1475" i="4"/>
  <c r="AK1475" i="4"/>
  <c r="AL1475" i="4"/>
  <c r="AM1475" i="4"/>
  <c r="AN1475" i="4"/>
  <c r="AO1475" i="4"/>
  <c r="AP1475" i="4"/>
  <c r="AR1475" i="4"/>
  <c r="D1476" i="4"/>
  <c r="E1476" i="4"/>
  <c r="F1476" i="4"/>
  <c r="G1476" i="4"/>
  <c r="H1476" i="4"/>
  <c r="I1476" i="4"/>
  <c r="K1476" i="4"/>
  <c r="L1476" i="4"/>
  <c r="M1476" i="4"/>
  <c r="O1476" i="4"/>
  <c r="AI1476" i="4"/>
  <c r="AJ1476" i="4"/>
  <c r="AK1476" i="4"/>
  <c r="AL1476" i="4"/>
  <c r="AM1476" i="4"/>
  <c r="AN1476" i="4"/>
  <c r="AO1476" i="4"/>
  <c r="AP1476" i="4"/>
  <c r="AR1476" i="4"/>
  <c r="D1477" i="4"/>
  <c r="E1477" i="4"/>
  <c r="F1477" i="4"/>
  <c r="G1477" i="4"/>
  <c r="H1477" i="4"/>
  <c r="I1477" i="4"/>
  <c r="K1477" i="4"/>
  <c r="L1477" i="4"/>
  <c r="M1477" i="4"/>
  <c r="O1477" i="4"/>
  <c r="AI1477" i="4"/>
  <c r="AJ1477" i="4"/>
  <c r="AK1477" i="4"/>
  <c r="AL1477" i="4"/>
  <c r="AM1477" i="4"/>
  <c r="AN1477" i="4"/>
  <c r="AO1477" i="4"/>
  <c r="AP1477" i="4"/>
  <c r="AR1477" i="4"/>
  <c r="D1478" i="4"/>
  <c r="E1478" i="4"/>
  <c r="F1478" i="4"/>
  <c r="G1478" i="4"/>
  <c r="H1478" i="4"/>
  <c r="I1478" i="4"/>
  <c r="K1478" i="4"/>
  <c r="L1478" i="4"/>
  <c r="M1478" i="4"/>
  <c r="O1478" i="4"/>
  <c r="AI1478" i="4"/>
  <c r="AJ1478" i="4"/>
  <c r="AK1478" i="4"/>
  <c r="AL1478" i="4"/>
  <c r="AM1478" i="4"/>
  <c r="AN1478" i="4"/>
  <c r="AO1478" i="4"/>
  <c r="AP1478" i="4"/>
  <c r="AR1478" i="4"/>
  <c r="C1479" i="4"/>
  <c r="D1479" i="4"/>
  <c r="E1479" i="4"/>
  <c r="F1479" i="4"/>
  <c r="G1479" i="4"/>
  <c r="H1479" i="4"/>
  <c r="I1479" i="4"/>
  <c r="K1479" i="4"/>
  <c r="L1479" i="4"/>
  <c r="M1479" i="4"/>
  <c r="N1479" i="4"/>
  <c r="O1479" i="4"/>
  <c r="AI1479" i="4"/>
  <c r="AJ1479" i="4"/>
  <c r="AK1479" i="4"/>
  <c r="AL1479" i="4"/>
  <c r="AM1479" i="4"/>
  <c r="AN1479" i="4"/>
  <c r="AO1479" i="4"/>
  <c r="AP1479" i="4"/>
  <c r="AR1479" i="4"/>
  <c r="C1480" i="4"/>
  <c r="D1480" i="4"/>
  <c r="E1480" i="4"/>
  <c r="F1480" i="4"/>
  <c r="G1480" i="4"/>
  <c r="H1480" i="4"/>
  <c r="I1480" i="4"/>
  <c r="K1480" i="4"/>
  <c r="L1480" i="4"/>
  <c r="M1480" i="4"/>
  <c r="N1480" i="4"/>
  <c r="O1480" i="4"/>
  <c r="AI1480" i="4"/>
  <c r="AJ1480" i="4"/>
  <c r="AK1480" i="4"/>
  <c r="AL1480" i="4"/>
  <c r="AM1480" i="4"/>
  <c r="AN1480" i="4"/>
  <c r="AO1480" i="4"/>
  <c r="AP1480" i="4"/>
  <c r="AR1480" i="4"/>
  <c r="C1481" i="4"/>
  <c r="D1481" i="4"/>
  <c r="E1481" i="4"/>
  <c r="F1481" i="4"/>
  <c r="G1481" i="4"/>
  <c r="H1481" i="4"/>
  <c r="I1481" i="4"/>
  <c r="K1481" i="4"/>
  <c r="L1481" i="4"/>
  <c r="M1481" i="4"/>
  <c r="N1481" i="4"/>
  <c r="O1481" i="4"/>
  <c r="AI1481" i="4"/>
  <c r="AJ1481" i="4"/>
  <c r="AK1481" i="4"/>
  <c r="AL1481" i="4"/>
  <c r="AM1481" i="4"/>
  <c r="AN1481" i="4"/>
  <c r="AO1481" i="4"/>
  <c r="AP1481" i="4"/>
  <c r="AR1481" i="4"/>
  <c r="C1482" i="4"/>
  <c r="D1482" i="4"/>
  <c r="E1482" i="4"/>
  <c r="F1482" i="4"/>
  <c r="G1482" i="4"/>
  <c r="H1482" i="4"/>
  <c r="I1482" i="4"/>
  <c r="K1482" i="4"/>
  <c r="L1482" i="4"/>
  <c r="M1482" i="4"/>
  <c r="N1482" i="4"/>
  <c r="O1482" i="4"/>
  <c r="AI1482" i="4"/>
  <c r="AJ1482" i="4"/>
  <c r="AK1482" i="4"/>
  <c r="AL1482" i="4"/>
  <c r="AM1482" i="4"/>
  <c r="AN1482" i="4"/>
  <c r="AO1482" i="4"/>
  <c r="AP1482" i="4"/>
  <c r="AR1482" i="4"/>
  <c r="C1483" i="4"/>
  <c r="D1483" i="4"/>
  <c r="E1483" i="4"/>
  <c r="F1483" i="4"/>
  <c r="G1483" i="4"/>
  <c r="H1483" i="4"/>
  <c r="I1483" i="4"/>
  <c r="K1483" i="4"/>
  <c r="L1483" i="4"/>
  <c r="M1483" i="4"/>
  <c r="N1483" i="4"/>
  <c r="O1483" i="4"/>
  <c r="AI1483" i="4"/>
  <c r="AJ1483" i="4"/>
  <c r="AK1483" i="4"/>
  <c r="AL1483" i="4"/>
  <c r="AM1483" i="4"/>
  <c r="AN1483" i="4"/>
  <c r="AO1483" i="4"/>
  <c r="AP1483" i="4"/>
  <c r="AR1483" i="4"/>
  <c r="C1484" i="4"/>
  <c r="D1484" i="4"/>
  <c r="E1484" i="4"/>
  <c r="F1484" i="4"/>
  <c r="G1484" i="4"/>
  <c r="H1484" i="4"/>
  <c r="I1484" i="4"/>
  <c r="K1484" i="4"/>
  <c r="L1484" i="4"/>
  <c r="M1484" i="4"/>
  <c r="N1484" i="4"/>
  <c r="O1484" i="4"/>
  <c r="AI1484" i="4"/>
  <c r="AJ1484" i="4"/>
  <c r="AK1484" i="4"/>
  <c r="AL1484" i="4"/>
  <c r="AM1484" i="4"/>
  <c r="AN1484" i="4"/>
  <c r="AO1484" i="4"/>
  <c r="AP1484" i="4"/>
  <c r="AR1484" i="4"/>
  <c r="C1485" i="4"/>
  <c r="D1485" i="4"/>
  <c r="E1485" i="4"/>
  <c r="F1485" i="4"/>
  <c r="G1485" i="4"/>
  <c r="H1485" i="4"/>
  <c r="I1485" i="4"/>
  <c r="K1485" i="4"/>
  <c r="L1485" i="4"/>
  <c r="M1485" i="4"/>
  <c r="N1485" i="4"/>
  <c r="O1485" i="4"/>
  <c r="AI1485" i="4"/>
  <c r="AJ1485" i="4"/>
  <c r="AK1485" i="4"/>
  <c r="AL1485" i="4"/>
  <c r="AM1485" i="4"/>
  <c r="AN1485" i="4"/>
  <c r="AO1485" i="4"/>
  <c r="AP1485" i="4"/>
  <c r="AR1485" i="4"/>
  <c r="C1486" i="4"/>
  <c r="D1486" i="4"/>
  <c r="E1486" i="4"/>
  <c r="F1486" i="4"/>
  <c r="G1486" i="4"/>
  <c r="H1486" i="4"/>
  <c r="I1486" i="4"/>
  <c r="K1486" i="4"/>
  <c r="L1486" i="4"/>
  <c r="M1486" i="4"/>
  <c r="N1486" i="4"/>
  <c r="O1486" i="4"/>
  <c r="AI1486" i="4"/>
  <c r="AJ1486" i="4"/>
  <c r="AK1486" i="4"/>
  <c r="AL1486" i="4"/>
  <c r="AM1486" i="4"/>
  <c r="AN1486" i="4"/>
  <c r="AO1486" i="4"/>
  <c r="AP1486" i="4"/>
  <c r="AR1486" i="4"/>
  <c r="C1487" i="4"/>
  <c r="D1487" i="4"/>
  <c r="E1487" i="4"/>
  <c r="F1487" i="4"/>
  <c r="G1487" i="4"/>
  <c r="H1487" i="4"/>
  <c r="I1487" i="4"/>
  <c r="K1487" i="4"/>
  <c r="L1487" i="4"/>
  <c r="M1487" i="4"/>
  <c r="N1487" i="4"/>
  <c r="O1487" i="4"/>
  <c r="AI1487" i="4"/>
  <c r="AJ1487" i="4"/>
  <c r="AK1487" i="4"/>
  <c r="AL1487" i="4"/>
  <c r="AM1487" i="4"/>
  <c r="AN1487" i="4"/>
  <c r="AO1487" i="4"/>
  <c r="AP1487" i="4"/>
  <c r="AR1487" i="4"/>
  <c r="C1488" i="4"/>
  <c r="D1488" i="4"/>
  <c r="E1488" i="4"/>
  <c r="F1488" i="4"/>
  <c r="G1488" i="4"/>
  <c r="H1488" i="4"/>
  <c r="I1488" i="4"/>
  <c r="K1488" i="4"/>
  <c r="L1488" i="4"/>
  <c r="M1488" i="4"/>
  <c r="N1488" i="4"/>
  <c r="O1488" i="4"/>
  <c r="AI1488" i="4"/>
  <c r="AJ1488" i="4"/>
  <c r="AK1488" i="4"/>
  <c r="AL1488" i="4"/>
  <c r="AM1488" i="4"/>
  <c r="AN1488" i="4"/>
  <c r="AO1488" i="4"/>
  <c r="AP1488" i="4"/>
  <c r="AR1488" i="4"/>
  <c r="C1489" i="4"/>
  <c r="D1489" i="4"/>
  <c r="E1489" i="4"/>
  <c r="F1489" i="4"/>
  <c r="G1489" i="4"/>
  <c r="H1489" i="4"/>
  <c r="I1489" i="4"/>
  <c r="K1489" i="4"/>
  <c r="L1489" i="4"/>
  <c r="M1489" i="4"/>
  <c r="N1489" i="4"/>
  <c r="O1489" i="4"/>
  <c r="AI1489" i="4"/>
  <c r="AJ1489" i="4"/>
  <c r="AK1489" i="4"/>
  <c r="AL1489" i="4"/>
  <c r="AM1489" i="4"/>
  <c r="AN1489" i="4"/>
  <c r="AO1489" i="4"/>
  <c r="AP1489" i="4"/>
  <c r="AR1489" i="4"/>
  <c r="C1490" i="4"/>
  <c r="D1490" i="4"/>
  <c r="E1490" i="4"/>
  <c r="F1490" i="4"/>
  <c r="G1490" i="4"/>
  <c r="H1490" i="4"/>
  <c r="I1490" i="4"/>
  <c r="K1490" i="4"/>
  <c r="L1490" i="4"/>
  <c r="M1490" i="4"/>
  <c r="N1490" i="4"/>
  <c r="O1490" i="4"/>
  <c r="AI1490" i="4"/>
  <c r="AJ1490" i="4"/>
  <c r="AK1490" i="4"/>
  <c r="AL1490" i="4"/>
  <c r="AM1490" i="4"/>
  <c r="AN1490" i="4"/>
  <c r="AO1490" i="4"/>
  <c r="AP1490" i="4"/>
  <c r="AR1490" i="4"/>
  <c r="C1491" i="4"/>
  <c r="D1491" i="4"/>
  <c r="E1491" i="4"/>
  <c r="F1491" i="4"/>
  <c r="G1491" i="4"/>
  <c r="H1491" i="4"/>
  <c r="I1491" i="4"/>
  <c r="K1491" i="4"/>
  <c r="L1491" i="4"/>
  <c r="M1491" i="4"/>
  <c r="N1491" i="4"/>
  <c r="O1491" i="4"/>
  <c r="AI1491" i="4"/>
  <c r="AJ1491" i="4"/>
  <c r="AK1491" i="4"/>
  <c r="AL1491" i="4"/>
  <c r="AM1491" i="4"/>
  <c r="AN1491" i="4"/>
  <c r="AO1491" i="4"/>
  <c r="AP1491" i="4"/>
  <c r="AR1491" i="4"/>
  <c r="C1492" i="4"/>
  <c r="D1492" i="4"/>
  <c r="E1492" i="4"/>
  <c r="F1492" i="4"/>
  <c r="G1492" i="4"/>
  <c r="H1492" i="4"/>
  <c r="I1492" i="4"/>
  <c r="K1492" i="4"/>
  <c r="L1492" i="4"/>
  <c r="M1492" i="4"/>
  <c r="N1492" i="4"/>
  <c r="O1492" i="4"/>
  <c r="AI1492" i="4"/>
  <c r="AJ1492" i="4"/>
  <c r="AK1492" i="4"/>
  <c r="AL1492" i="4"/>
  <c r="AM1492" i="4"/>
  <c r="AN1492" i="4"/>
  <c r="AO1492" i="4"/>
  <c r="AP1492" i="4"/>
  <c r="AR1492" i="4"/>
  <c r="C1493" i="4"/>
  <c r="D1493" i="4"/>
  <c r="E1493" i="4"/>
  <c r="F1493" i="4"/>
  <c r="G1493" i="4"/>
  <c r="H1493" i="4"/>
  <c r="I1493" i="4"/>
  <c r="K1493" i="4"/>
  <c r="L1493" i="4"/>
  <c r="M1493" i="4"/>
  <c r="N1493" i="4"/>
  <c r="O1493" i="4"/>
  <c r="AI1493" i="4"/>
  <c r="AJ1493" i="4"/>
  <c r="AK1493" i="4"/>
  <c r="AL1493" i="4"/>
  <c r="AM1493" i="4"/>
  <c r="AN1493" i="4"/>
  <c r="AO1493" i="4"/>
  <c r="AP1493" i="4"/>
  <c r="AR1493" i="4"/>
  <c r="C1494" i="4"/>
  <c r="D1494" i="4"/>
  <c r="E1494" i="4"/>
  <c r="F1494" i="4"/>
  <c r="G1494" i="4"/>
  <c r="H1494" i="4"/>
  <c r="I1494" i="4"/>
  <c r="K1494" i="4"/>
  <c r="L1494" i="4"/>
  <c r="M1494" i="4"/>
  <c r="N1494" i="4"/>
  <c r="O1494" i="4"/>
  <c r="AI1494" i="4"/>
  <c r="AJ1494" i="4"/>
  <c r="AK1494" i="4"/>
  <c r="AL1494" i="4"/>
  <c r="AM1494" i="4"/>
  <c r="AN1494" i="4"/>
  <c r="AO1494" i="4"/>
  <c r="AP1494" i="4"/>
  <c r="AR1494" i="4"/>
  <c r="C1495" i="4"/>
  <c r="D1495" i="4"/>
  <c r="E1495" i="4"/>
  <c r="F1495" i="4"/>
  <c r="G1495" i="4"/>
  <c r="H1495" i="4"/>
  <c r="I1495" i="4"/>
  <c r="K1495" i="4"/>
  <c r="L1495" i="4"/>
  <c r="M1495" i="4"/>
  <c r="N1495" i="4"/>
  <c r="O1495" i="4"/>
  <c r="AI1495" i="4"/>
  <c r="AJ1495" i="4"/>
  <c r="AK1495" i="4"/>
  <c r="AL1495" i="4"/>
  <c r="AM1495" i="4"/>
  <c r="AN1495" i="4"/>
  <c r="AO1495" i="4"/>
  <c r="AP1495" i="4"/>
  <c r="AR1495" i="4"/>
  <c r="C1496" i="4"/>
  <c r="D1496" i="4"/>
  <c r="E1496" i="4"/>
  <c r="F1496" i="4"/>
  <c r="G1496" i="4"/>
  <c r="H1496" i="4"/>
  <c r="I1496" i="4"/>
  <c r="K1496" i="4"/>
  <c r="L1496" i="4"/>
  <c r="M1496" i="4"/>
  <c r="N1496" i="4"/>
  <c r="O1496" i="4"/>
  <c r="AI1496" i="4"/>
  <c r="AJ1496" i="4"/>
  <c r="AK1496" i="4"/>
  <c r="AL1496" i="4"/>
  <c r="AM1496" i="4"/>
  <c r="AN1496" i="4"/>
  <c r="AO1496" i="4"/>
  <c r="AP1496" i="4"/>
  <c r="AR1496" i="4"/>
  <c r="C1497" i="4"/>
  <c r="D1497" i="4"/>
  <c r="E1497" i="4"/>
  <c r="F1497" i="4"/>
  <c r="G1497" i="4"/>
  <c r="H1497" i="4"/>
  <c r="I1497" i="4"/>
  <c r="K1497" i="4"/>
  <c r="L1497" i="4"/>
  <c r="M1497" i="4"/>
  <c r="N1497" i="4"/>
  <c r="O1497" i="4"/>
  <c r="AI1497" i="4"/>
  <c r="AJ1497" i="4"/>
  <c r="AK1497" i="4"/>
  <c r="AL1497" i="4"/>
  <c r="AM1497" i="4"/>
  <c r="AN1497" i="4"/>
  <c r="AO1497" i="4"/>
  <c r="AP1497" i="4"/>
  <c r="AR1497" i="4"/>
  <c r="C1498" i="4"/>
  <c r="D1498" i="4"/>
  <c r="E1498" i="4"/>
  <c r="F1498" i="4"/>
  <c r="G1498" i="4"/>
  <c r="H1498" i="4"/>
  <c r="I1498" i="4"/>
  <c r="K1498" i="4"/>
  <c r="L1498" i="4"/>
  <c r="M1498" i="4"/>
  <c r="N1498" i="4"/>
  <c r="O1498" i="4"/>
  <c r="AI1498" i="4"/>
  <c r="AJ1498" i="4"/>
  <c r="AK1498" i="4"/>
  <c r="AL1498" i="4"/>
  <c r="AM1498" i="4"/>
  <c r="AN1498" i="4"/>
  <c r="AO1498" i="4"/>
  <c r="AP1498" i="4"/>
  <c r="AR1498" i="4"/>
  <c r="C1499" i="4"/>
  <c r="D1499" i="4"/>
  <c r="E1499" i="4"/>
  <c r="F1499" i="4"/>
  <c r="G1499" i="4"/>
  <c r="H1499" i="4"/>
  <c r="I1499" i="4"/>
  <c r="K1499" i="4"/>
  <c r="L1499" i="4"/>
  <c r="M1499" i="4"/>
  <c r="N1499" i="4"/>
  <c r="O1499" i="4"/>
  <c r="AI1499" i="4"/>
  <c r="AJ1499" i="4"/>
  <c r="AK1499" i="4"/>
  <c r="AL1499" i="4"/>
  <c r="AM1499" i="4"/>
  <c r="AN1499" i="4"/>
  <c r="AO1499" i="4"/>
  <c r="AP1499" i="4"/>
  <c r="AR1499" i="4"/>
  <c r="C1500" i="4"/>
  <c r="D1500" i="4"/>
  <c r="E1500" i="4"/>
  <c r="F1500" i="4"/>
  <c r="G1500" i="4"/>
  <c r="H1500" i="4"/>
  <c r="I1500" i="4"/>
  <c r="K1500" i="4"/>
  <c r="L1500" i="4"/>
  <c r="M1500" i="4"/>
  <c r="N1500" i="4"/>
  <c r="O1500" i="4"/>
  <c r="AI1500" i="4"/>
  <c r="AJ1500" i="4"/>
  <c r="AK1500" i="4"/>
  <c r="AL1500" i="4"/>
  <c r="AM1500" i="4"/>
  <c r="AN1500" i="4"/>
  <c r="AO1500" i="4"/>
  <c r="AP1500" i="4"/>
  <c r="AR1500" i="4"/>
  <c r="C1501" i="4"/>
  <c r="D1501" i="4"/>
  <c r="E1501" i="4"/>
  <c r="F1501" i="4"/>
  <c r="G1501" i="4"/>
  <c r="H1501" i="4"/>
  <c r="I1501" i="4"/>
  <c r="K1501" i="4"/>
  <c r="L1501" i="4"/>
  <c r="M1501" i="4"/>
  <c r="N1501" i="4"/>
  <c r="O1501" i="4"/>
  <c r="AI1501" i="4"/>
  <c r="AJ1501" i="4"/>
  <c r="AK1501" i="4"/>
  <c r="AL1501" i="4"/>
  <c r="AM1501" i="4"/>
  <c r="AN1501" i="4"/>
  <c r="AO1501" i="4"/>
  <c r="AP1501" i="4"/>
  <c r="AR1501" i="4"/>
  <c r="C1502" i="4"/>
  <c r="D1502" i="4"/>
  <c r="E1502" i="4"/>
  <c r="F1502" i="4"/>
  <c r="G1502" i="4"/>
  <c r="H1502" i="4"/>
  <c r="I1502" i="4"/>
  <c r="K1502" i="4"/>
  <c r="L1502" i="4"/>
  <c r="M1502" i="4"/>
  <c r="N1502" i="4"/>
  <c r="O1502" i="4"/>
  <c r="AI1502" i="4"/>
  <c r="AJ1502" i="4"/>
  <c r="AK1502" i="4"/>
  <c r="AL1502" i="4"/>
  <c r="AM1502" i="4"/>
  <c r="AN1502" i="4"/>
  <c r="AO1502" i="4"/>
  <c r="AP1502" i="4"/>
  <c r="AR1502" i="4"/>
  <c r="C1503" i="4"/>
  <c r="D1503" i="4"/>
  <c r="E1503" i="4"/>
  <c r="F1503" i="4"/>
  <c r="G1503" i="4"/>
  <c r="H1503" i="4"/>
  <c r="I1503" i="4"/>
  <c r="K1503" i="4"/>
  <c r="L1503" i="4"/>
  <c r="M1503" i="4"/>
  <c r="N1503" i="4"/>
  <c r="O1503" i="4"/>
  <c r="AI1503" i="4"/>
  <c r="AJ1503" i="4"/>
  <c r="AK1503" i="4"/>
  <c r="AL1503" i="4"/>
  <c r="AM1503" i="4"/>
  <c r="AN1503" i="4"/>
  <c r="AO1503" i="4"/>
  <c r="AP1503" i="4"/>
  <c r="AR1503" i="4"/>
  <c r="C1504" i="4"/>
  <c r="D1504" i="4"/>
  <c r="E1504" i="4"/>
  <c r="F1504" i="4"/>
  <c r="G1504" i="4"/>
  <c r="H1504" i="4"/>
  <c r="I1504" i="4"/>
  <c r="K1504" i="4"/>
  <c r="L1504" i="4"/>
  <c r="M1504" i="4"/>
  <c r="N1504" i="4"/>
  <c r="O1504" i="4"/>
  <c r="AI1504" i="4"/>
  <c r="AJ1504" i="4"/>
  <c r="AK1504" i="4"/>
  <c r="AL1504" i="4"/>
  <c r="AM1504" i="4"/>
  <c r="AN1504" i="4"/>
  <c r="AO1504" i="4"/>
  <c r="AP1504" i="4"/>
  <c r="AR1504" i="4"/>
  <c r="C1505" i="4"/>
  <c r="D1505" i="4"/>
  <c r="E1505" i="4"/>
  <c r="F1505" i="4"/>
  <c r="G1505" i="4"/>
  <c r="H1505" i="4"/>
  <c r="I1505" i="4"/>
  <c r="K1505" i="4"/>
  <c r="L1505" i="4"/>
  <c r="M1505" i="4"/>
  <c r="N1505" i="4"/>
  <c r="O1505" i="4"/>
  <c r="AI1505" i="4"/>
  <c r="AJ1505" i="4"/>
  <c r="AK1505" i="4"/>
  <c r="AL1505" i="4"/>
  <c r="AM1505" i="4"/>
  <c r="AN1505" i="4"/>
  <c r="AO1505" i="4"/>
  <c r="AP1505" i="4"/>
  <c r="AR1505" i="4"/>
  <c r="C1506" i="4"/>
  <c r="D1506" i="4"/>
  <c r="E1506" i="4"/>
  <c r="F1506" i="4"/>
  <c r="G1506" i="4"/>
  <c r="H1506" i="4"/>
  <c r="I1506" i="4"/>
  <c r="K1506" i="4"/>
  <c r="L1506" i="4"/>
  <c r="M1506" i="4"/>
  <c r="N1506" i="4"/>
  <c r="O1506" i="4"/>
  <c r="AI1506" i="4"/>
  <c r="AJ1506" i="4"/>
  <c r="AK1506" i="4"/>
  <c r="AL1506" i="4"/>
  <c r="AM1506" i="4"/>
  <c r="AN1506" i="4"/>
  <c r="AO1506" i="4"/>
  <c r="AP1506" i="4"/>
  <c r="AR1506" i="4"/>
  <c r="C1507" i="4"/>
  <c r="D1507" i="4"/>
  <c r="E1507" i="4"/>
  <c r="F1507" i="4"/>
  <c r="G1507" i="4"/>
  <c r="H1507" i="4"/>
  <c r="I1507" i="4"/>
  <c r="K1507" i="4"/>
  <c r="L1507" i="4"/>
  <c r="M1507" i="4"/>
  <c r="N1507" i="4"/>
  <c r="O1507" i="4"/>
  <c r="AI1507" i="4"/>
  <c r="AJ1507" i="4"/>
  <c r="AK1507" i="4"/>
  <c r="AL1507" i="4"/>
  <c r="AM1507" i="4"/>
  <c r="AN1507" i="4"/>
  <c r="AO1507" i="4"/>
  <c r="AP1507" i="4"/>
  <c r="AR1507" i="4"/>
  <c r="C1508" i="4"/>
  <c r="D1508" i="4"/>
  <c r="E1508" i="4"/>
  <c r="F1508" i="4"/>
  <c r="G1508" i="4"/>
  <c r="H1508" i="4"/>
  <c r="I1508" i="4"/>
  <c r="K1508" i="4"/>
  <c r="L1508" i="4"/>
  <c r="M1508" i="4"/>
  <c r="N1508" i="4"/>
  <c r="O1508" i="4"/>
  <c r="AI1508" i="4"/>
  <c r="AJ1508" i="4"/>
  <c r="AK1508" i="4"/>
  <c r="AL1508" i="4"/>
  <c r="AM1508" i="4"/>
  <c r="AN1508" i="4"/>
  <c r="AO1508" i="4"/>
  <c r="AP1508" i="4"/>
  <c r="AR1508" i="4"/>
  <c r="C1509" i="4"/>
  <c r="D1509" i="4"/>
  <c r="E1509" i="4"/>
  <c r="F1509" i="4"/>
  <c r="G1509" i="4"/>
  <c r="H1509" i="4"/>
  <c r="I1509" i="4"/>
  <c r="K1509" i="4"/>
  <c r="L1509" i="4"/>
  <c r="M1509" i="4"/>
  <c r="N1509" i="4"/>
  <c r="O1509" i="4"/>
  <c r="AI1509" i="4"/>
  <c r="AJ1509" i="4"/>
  <c r="AK1509" i="4"/>
  <c r="AL1509" i="4"/>
  <c r="AM1509" i="4"/>
  <c r="AN1509" i="4"/>
  <c r="AO1509" i="4"/>
  <c r="AP1509" i="4"/>
  <c r="AR1509" i="4"/>
  <c r="C1510" i="4"/>
  <c r="D1510" i="4"/>
  <c r="E1510" i="4"/>
  <c r="F1510" i="4"/>
  <c r="G1510" i="4"/>
  <c r="H1510" i="4"/>
  <c r="I1510" i="4"/>
  <c r="K1510" i="4"/>
  <c r="L1510" i="4"/>
  <c r="M1510" i="4"/>
  <c r="N1510" i="4"/>
  <c r="O1510" i="4"/>
  <c r="AI1510" i="4"/>
  <c r="AJ1510" i="4"/>
  <c r="AK1510" i="4"/>
  <c r="AL1510" i="4"/>
  <c r="AM1510" i="4"/>
  <c r="AN1510" i="4"/>
  <c r="AO1510" i="4"/>
  <c r="AP1510" i="4"/>
  <c r="AR1510" i="4"/>
  <c r="C1511" i="4"/>
  <c r="D1511" i="4"/>
  <c r="E1511" i="4"/>
  <c r="F1511" i="4"/>
  <c r="G1511" i="4"/>
  <c r="H1511" i="4"/>
  <c r="I1511" i="4"/>
  <c r="K1511" i="4"/>
  <c r="L1511" i="4"/>
  <c r="M1511" i="4"/>
  <c r="N1511" i="4"/>
  <c r="O1511" i="4"/>
  <c r="AI1511" i="4"/>
  <c r="AJ1511" i="4"/>
  <c r="AK1511" i="4"/>
  <c r="AL1511" i="4"/>
  <c r="AM1511" i="4"/>
  <c r="AN1511" i="4"/>
  <c r="AO1511" i="4"/>
  <c r="AP1511" i="4"/>
  <c r="AR1511" i="4"/>
  <c r="C1512" i="4"/>
  <c r="D1512" i="4"/>
  <c r="E1512" i="4"/>
  <c r="F1512" i="4"/>
  <c r="G1512" i="4"/>
  <c r="H1512" i="4"/>
  <c r="I1512" i="4"/>
  <c r="K1512" i="4"/>
  <c r="L1512" i="4"/>
  <c r="M1512" i="4"/>
  <c r="N1512" i="4"/>
  <c r="O1512" i="4"/>
  <c r="AI1512" i="4"/>
  <c r="AJ1512" i="4"/>
  <c r="AK1512" i="4"/>
  <c r="AL1512" i="4"/>
  <c r="AM1512" i="4"/>
  <c r="AN1512" i="4"/>
  <c r="AO1512" i="4"/>
  <c r="AP1512" i="4"/>
  <c r="AR1512" i="4"/>
  <c r="C1513" i="4"/>
  <c r="D1513" i="4"/>
  <c r="E1513" i="4"/>
  <c r="F1513" i="4"/>
  <c r="G1513" i="4"/>
  <c r="H1513" i="4"/>
  <c r="I1513" i="4"/>
  <c r="K1513" i="4"/>
  <c r="L1513" i="4"/>
  <c r="M1513" i="4"/>
  <c r="N1513" i="4"/>
  <c r="O1513" i="4"/>
  <c r="AI1513" i="4"/>
  <c r="AJ1513" i="4"/>
  <c r="AK1513" i="4"/>
  <c r="AL1513" i="4"/>
  <c r="AM1513" i="4"/>
  <c r="AN1513" i="4"/>
  <c r="AO1513" i="4"/>
  <c r="AP1513" i="4"/>
  <c r="AR1513" i="4"/>
  <c r="C1514" i="4"/>
  <c r="D1514" i="4"/>
  <c r="E1514" i="4"/>
  <c r="F1514" i="4"/>
  <c r="G1514" i="4"/>
  <c r="H1514" i="4"/>
  <c r="I1514" i="4"/>
  <c r="K1514" i="4"/>
  <c r="L1514" i="4"/>
  <c r="M1514" i="4"/>
  <c r="N1514" i="4"/>
  <c r="O1514" i="4"/>
  <c r="AI1514" i="4"/>
  <c r="AJ1514" i="4"/>
  <c r="AK1514" i="4"/>
  <c r="AL1514" i="4"/>
  <c r="AM1514" i="4"/>
  <c r="AN1514" i="4"/>
  <c r="AO1514" i="4"/>
  <c r="AP1514" i="4"/>
  <c r="AR1514" i="4"/>
  <c r="C1515" i="4"/>
  <c r="D1515" i="4"/>
  <c r="E1515" i="4"/>
  <c r="F1515" i="4"/>
  <c r="G1515" i="4"/>
  <c r="H1515" i="4"/>
  <c r="I1515" i="4"/>
  <c r="K1515" i="4"/>
  <c r="L1515" i="4"/>
  <c r="M1515" i="4"/>
  <c r="N1515" i="4"/>
  <c r="O1515" i="4"/>
  <c r="AI1515" i="4"/>
  <c r="AJ1515" i="4"/>
  <c r="AK1515" i="4"/>
  <c r="AL1515" i="4"/>
  <c r="AM1515" i="4"/>
  <c r="AN1515" i="4"/>
  <c r="AO1515" i="4"/>
  <c r="AP1515" i="4"/>
  <c r="AR1515" i="4"/>
  <c r="C1516" i="4"/>
  <c r="D1516" i="4"/>
  <c r="E1516" i="4"/>
  <c r="F1516" i="4"/>
  <c r="G1516" i="4"/>
  <c r="H1516" i="4"/>
  <c r="I1516" i="4"/>
  <c r="K1516" i="4"/>
  <c r="L1516" i="4"/>
  <c r="M1516" i="4"/>
  <c r="N1516" i="4"/>
  <c r="O1516" i="4"/>
  <c r="AI1516" i="4"/>
  <c r="AJ1516" i="4"/>
  <c r="AK1516" i="4"/>
  <c r="AL1516" i="4"/>
  <c r="AM1516" i="4"/>
  <c r="AN1516" i="4"/>
  <c r="AO1516" i="4"/>
  <c r="AP1516" i="4"/>
  <c r="AR1516" i="4"/>
  <c r="C1517" i="4"/>
  <c r="D1517" i="4"/>
  <c r="E1517" i="4"/>
  <c r="F1517" i="4"/>
  <c r="G1517" i="4"/>
  <c r="H1517" i="4"/>
  <c r="I1517" i="4"/>
  <c r="K1517" i="4"/>
  <c r="L1517" i="4"/>
  <c r="M1517" i="4"/>
  <c r="N1517" i="4"/>
  <c r="O1517" i="4"/>
  <c r="AI1517" i="4"/>
  <c r="AJ1517" i="4"/>
  <c r="AK1517" i="4"/>
  <c r="AL1517" i="4"/>
  <c r="AM1517" i="4"/>
  <c r="AN1517" i="4"/>
  <c r="AO1517" i="4"/>
  <c r="AP1517" i="4"/>
  <c r="AR1517" i="4"/>
  <c r="C1518" i="4"/>
  <c r="D1518" i="4"/>
  <c r="E1518" i="4"/>
  <c r="F1518" i="4"/>
  <c r="G1518" i="4"/>
  <c r="H1518" i="4"/>
  <c r="I1518" i="4"/>
  <c r="K1518" i="4"/>
  <c r="L1518" i="4"/>
  <c r="M1518" i="4"/>
  <c r="N1518" i="4"/>
  <c r="O1518" i="4"/>
  <c r="AI1518" i="4"/>
  <c r="AJ1518" i="4"/>
  <c r="AK1518" i="4"/>
  <c r="AL1518" i="4"/>
  <c r="AM1518" i="4"/>
  <c r="AN1518" i="4"/>
  <c r="AO1518" i="4"/>
  <c r="AP1518" i="4"/>
  <c r="AR1518" i="4"/>
  <c r="C1519" i="4"/>
  <c r="D1519" i="4"/>
  <c r="E1519" i="4"/>
  <c r="F1519" i="4"/>
  <c r="G1519" i="4"/>
  <c r="H1519" i="4"/>
  <c r="I1519" i="4"/>
  <c r="K1519" i="4"/>
  <c r="L1519" i="4"/>
  <c r="M1519" i="4"/>
  <c r="N1519" i="4"/>
  <c r="O1519" i="4"/>
  <c r="AI1519" i="4"/>
  <c r="AJ1519" i="4"/>
  <c r="AK1519" i="4"/>
  <c r="AL1519" i="4"/>
  <c r="AM1519" i="4"/>
  <c r="AN1519" i="4"/>
  <c r="AO1519" i="4"/>
  <c r="AP1519" i="4"/>
  <c r="AR1519" i="4"/>
  <c r="C1520" i="4"/>
  <c r="D1520" i="4"/>
  <c r="E1520" i="4"/>
  <c r="F1520" i="4"/>
  <c r="G1520" i="4"/>
  <c r="H1520" i="4"/>
  <c r="I1520" i="4"/>
  <c r="K1520" i="4"/>
  <c r="L1520" i="4"/>
  <c r="M1520" i="4"/>
  <c r="N1520" i="4"/>
  <c r="O1520" i="4"/>
  <c r="AI1520" i="4"/>
  <c r="AJ1520" i="4"/>
  <c r="AK1520" i="4"/>
  <c r="AL1520" i="4"/>
  <c r="AM1520" i="4"/>
  <c r="AN1520" i="4"/>
  <c r="AO1520" i="4"/>
  <c r="AP1520" i="4"/>
  <c r="AR1520" i="4"/>
  <c r="C1521" i="4"/>
  <c r="D1521" i="4"/>
  <c r="E1521" i="4"/>
  <c r="F1521" i="4"/>
  <c r="G1521" i="4"/>
  <c r="H1521" i="4"/>
  <c r="I1521" i="4"/>
  <c r="K1521" i="4"/>
  <c r="L1521" i="4"/>
  <c r="M1521" i="4"/>
  <c r="N1521" i="4"/>
  <c r="O1521" i="4"/>
  <c r="AI1521" i="4"/>
  <c r="AJ1521" i="4"/>
  <c r="AK1521" i="4"/>
  <c r="AL1521" i="4"/>
  <c r="AM1521" i="4"/>
  <c r="AN1521" i="4"/>
  <c r="AO1521" i="4"/>
  <c r="AP1521" i="4"/>
  <c r="AR1521" i="4"/>
  <c r="C1522" i="4"/>
  <c r="D1522" i="4"/>
  <c r="E1522" i="4"/>
  <c r="F1522" i="4"/>
  <c r="G1522" i="4"/>
  <c r="H1522" i="4"/>
  <c r="I1522" i="4"/>
  <c r="K1522" i="4"/>
  <c r="L1522" i="4"/>
  <c r="M1522" i="4"/>
  <c r="N1522" i="4"/>
  <c r="O1522" i="4"/>
  <c r="AI1522" i="4"/>
  <c r="AJ1522" i="4"/>
  <c r="AK1522" i="4"/>
  <c r="AL1522" i="4"/>
  <c r="AM1522" i="4"/>
  <c r="AN1522" i="4"/>
  <c r="AO1522" i="4"/>
  <c r="AP1522" i="4"/>
  <c r="AR1522" i="4"/>
  <c r="C1523" i="4"/>
  <c r="D1523" i="4"/>
  <c r="E1523" i="4"/>
  <c r="F1523" i="4"/>
  <c r="G1523" i="4"/>
  <c r="H1523" i="4"/>
  <c r="I1523" i="4"/>
  <c r="K1523" i="4"/>
  <c r="L1523" i="4"/>
  <c r="M1523" i="4"/>
  <c r="N1523" i="4"/>
  <c r="O1523" i="4"/>
  <c r="AI1523" i="4"/>
  <c r="AJ1523" i="4"/>
  <c r="AK1523" i="4"/>
  <c r="AL1523" i="4"/>
  <c r="AM1523" i="4"/>
  <c r="AN1523" i="4"/>
  <c r="AO1523" i="4"/>
  <c r="AP1523" i="4"/>
  <c r="AR1523" i="4"/>
  <c r="C1524" i="4"/>
  <c r="D1524" i="4"/>
  <c r="E1524" i="4"/>
  <c r="F1524" i="4"/>
  <c r="G1524" i="4"/>
  <c r="H1524" i="4"/>
  <c r="I1524" i="4"/>
  <c r="K1524" i="4"/>
  <c r="L1524" i="4"/>
  <c r="M1524" i="4"/>
  <c r="N1524" i="4"/>
  <c r="O1524" i="4"/>
  <c r="AI1524" i="4"/>
  <c r="AJ1524" i="4"/>
  <c r="AK1524" i="4"/>
  <c r="AL1524" i="4"/>
  <c r="AM1524" i="4"/>
  <c r="AN1524" i="4"/>
  <c r="AO1524" i="4"/>
  <c r="AP1524" i="4"/>
  <c r="AR1524" i="4"/>
  <c r="C1525" i="4"/>
  <c r="D1525" i="4"/>
  <c r="E1525" i="4"/>
  <c r="F1525" i="4"/>
  <c r="G1525" i="4"/>
  <c r="H1525" i="4"/>
  <c r="I1525" i="4"/>
  <c r="K1525" i="4"/>
  <c r="L1525" i="4"/>
  <c r="M1525" i="4"/>
  <c r="N1525" i="4"/>
  <c r="O1525" i="4"/>
  <c r="AI1525" i="4"/>
  <c r="AJ1525" i="4"/>
  <c r="AK1525" i="4"/>
  <c r="AL1525" i="4"/>
  <c r="AM1525" i="4"/>
  <c r="AN1525" i="4"/>
  <c r="AO1525" i="4"/>
  <c r="AP1525" i="4"/>
  <c r="AR1525" i="4"/>
  <c r="C1526" i="4"/>
  <c r="D1526" i="4"/>
  <c r="E1526" i="4"/>
  <c r="F1526" i="4"/>
  <c r="G1526" i="4"/>
  <c r="H1526" i="4"/>
  <c r="I1526" i="4"/>
  <c r="K1526" i="4"/>
  <c r="L1526" i="4"/>
  <c r="M1526" i="4"/>
  <c r="N1526" i="4"/>
  <c r="O1526" i="4"/>
  <c r="AI1526" i="4"/>
  <c r="AJ1526" i="4"/>
  <c r="AK1526" i="4"/>
  <c r="AL1526" i="4"/>
  <c r="AM1526" i="4"/>
  <c r="AN1526" i="4"/>
  <c r="AO1526" i="4"/>
  <c r="AP1526" i="4"/>
  <c r="AR1526" i="4"/>
  <c r="C1527" i="4"/>
  <c r="D1527" i="4"/>
  <c r="E1527" i="4"/>
  <c r="F1527" i="4"/>
  <c r="G1527" i="4"/>
  <c r="H1527" i="4"/>
  <c r="I1527" i="4"/>
  <c r="K1527" i="4"/>
  <c r="L1527" i="4"/>
  <c r="M1527" i="4"/>
  <c r="N1527" i="4"/>
  <c r="O1527" i="4"/>
  <c r="AI1527" i="4"/>
  <c r="AJ1527" i="4"/>
  <c r="AK1527" i="4"/>
  <c r="AL1527" i="4"/>
  <c r="AM1527" i="4"/>
  <c r="AN1527" i="4"/>
  <c r="AO1527" i="4"/>
  <c r="AP1527" i="4"/>
  <c r="AR1527" i="4"/>
  <c r="C1528" i="4"/>
  <c r="D1528" i="4"/>
  <c r="E1528" i="4"/>
  <c r="F1528" i="4"/>
  <c r="G1528" i="4"/>
  <c r="H1528" i="4"/>
  <c r="I1528" i="4"/>
  <c r="K1528" i="4"/>
  <c r="L1528" i="4"/>
  <c r="M1528" i="4"/>
  <c r="N1528" i="4"/>
  <c r="O1528" i="4"/>
  <c r="AI1528" i="4"/>
  <c r="AJ1528" i="4"/>
  <c r="AK1528" i="4"/>
  <c r="AL1528" i="4"/>
  <c r="AM1528" i="4"/>
  <c r="AN1528" i="4"/>
  <c r="AO1528" i="4"/>
  <c r="AP1528" i="4"/>
  <c r="AR1528" i="4"/>
  <c r="C1529" i="4"/>
  <c r="D1529" i="4"/>
  <c r="E1529" i="4"/>
  <c r="F1529" i="4"/>
  <c r="G1529" i="4"/>
  <c r="H1529" i="4"/>
  <c r="I1529" i="4"/>
  <c r="K1529" i="4"/>
  <c r="L1529" i="4"/>
  <c r="M1529" i="4"/>
  <c r="N1529" i="4"/>
  <c r="O1529" i="4"/>
  <c r="AI1529" i="4"/>
  <c r="AJ1529" i="4"/>
  <c r="AK1529" i="4"/>
  <c r="AL1529" i="4"/>
  <c r="AM1529" i="4"/>
  <c r="AN1529" i="4"/>
  <c r="AO1529" i="4"/>
  <c r="AP1529" i="4"/>
  <c r="AR1529" i="4"/>
  <c r="C1530" i="4"/>
  <c r="D1530" i="4"/>
  <c r="E1530" i="4"/>
  <c r="F1530" i="4"/>
  <c r="G1530" i="4"/>
  <c r="H1530" i="4"/>
  <c r="I1530" i="4"/>
  <c r="K1530" i="4"/>
  <c r="L1530" i="4"/>
  <c r="M1530" i="4"/>
  <c r="N1530" i="4"/>
  <c r="O1530" i="4"/>
  <c r="AI1530" i="4"/>
  <c r="AJ1530" i="4"/>
  <c r="AK1530" i="4"/>
  <c r="AL1530" i="4"/>
  <c r="AM1530" i="4"/>
  <c r="AN1530" i="4"/>
  <c r="AO1530" i="4"/>
  <c r="AP1530" i="4"/>
  <c r="AR1530" i="4"/>
  <c r="C1531" i="4"/>
  <c r="D1531" i="4"/>
  <c r="E1531" i="4"/>
  <c r="F1531" i="4"/>
  <c r="G1531" i="4"/>
  <c r="H1531" i="4"/>
  <c r="I1531" i="4"/>
  <c r="K1531" i="4"/>
  <c r="L1531" i="4"/>
  <c r="M1531" i="4"/>
  <c r="N1531" i="4"/>
  <c r="O1531" i="4"/>
  <c r="AI1531" i="4"/>
  <c r="AJ1531" i="4"/>
  <c r="AK1531" i="4"/>
  <c r="AL1531" i="4"/>
  <c r="AM1531" i="4"/>
  <c r="AN1531" i="4"/>
  <c r="AO1531" i="4"/>
  <c r="AP1531" i="4"/>
  <c r="AR1531" i="4"/>
  <c r="C1532" i="4"/>
  <c r="D1532" i="4"/>
  <c r="E1532" i="4"/>
  <c r="F1532" i="4"/>
  <c r="G1532" i="4"/>
  <c r="H1532" i="4"/>
  <c r="I1532" i="4"/>
  <c r="K1532" i="4"/>
  <c r="L1532" i="4"/>
  <c r="M1532" i="4"/>
  <c r="N1532" i="4"/>
  <c r="O1532" i="4"/>
  <c r="AI1532" i="4"/>
  <c r="AJ1532" i="4"/>
  <c r="AK1532" i="4"/>
  <c r="AL1532" i="4"/>
  <c r="AM1532" i="4"/>
  <c r="AN1532" i="4"/>
  <c r="AO1532" i="4"/>
  <c r="AP1532" i="4"/>
  <c r="AR1532" i="4"/>
  <c r="C1533" i="4"/>
  <c r="D1533" i="4"/>
  <c r="E1533" i="4"/>
  <c r="F1533" i="4"/>
  <c r="G1533" i="4"/>
  <c r="H1533" i="4"/>
  <c r="I1533" i="4"/>
  <c r="K1533" i="4"/>
  <c r="L1533" i="4"/>
  <c r="M1533" i="4"/>
  <c r="N1533" i="4"/>
  <c r="O1533" i="4"/>
  <c r="AI1533" i="4"/>
  <c r="AJ1533" i="4"/>
  <c r="AK1533" i="4"/>
  <c r="AL1533" i="4"/>
  <c r="AM1533" i="4"/>
  <c r="AN1533" i="4"/>
  <c r="AO1533" i="4"/>
  <c r="AP1533" i="4"/>
  <c r="AR1533" i="4"/>
  <c r="C1534" i="4"/>
  <c r="D1534" i="4"/>
  <c r="E1534" i="4"/>
  <c r="F1534" i="4"/>
  <c r="G1534" i="4"/>
  <c r="H1534" i="4"/>
  <c r="I1534" i="4"/>
  <c r="K1534" i="4"/>
  <c r="L1534" i="4"/>
  <c r="M1534" i="4"/>
  <c r="N1534" i="4"/>
  <c r="O1534" i="4"/>
  <c r="AI1534" i="4"/>
  <c r="AJ1534" i="4"/>
  <c r="AK1534" i="4"/>
  <c r="AL1534" i="4"/>
  <c r="AM1534" i="4"/>
  <c r="AN1534" i="4"/>
  <c r="AO1534" i="4"/>
  <c r="AP1534" i="4"/>
  <c r="AR1534" i="4"/>
  <c r="C1535" i="4"/>
  <c r="D1535" i="4"/>
  <c r="E1535" i="4"/>
  <c r="F1535" i="4"/>
  <c r="G1535" i="4"/>
  <c r="H1535" i="4"/>
  <c r="I1535" i="4"/>
  <c r="K1535" i="4"/>
  <c r="L1535" i="4"/>
  <c r="M1535" i="4"/>
  <c r="N1535" i="4"/>
  <c r="O1535" i="4"/>
  <c r="AI1535" i="4"/>
  <c r="AJ1535" i="4"/>
  <c r="AK1535" i="4"/>
  <c r="AL1535" i="4"/>
  <c r="AM1535" i="4"/>
  <c r="AN1535" i="4"/>
  <c r="AO1535" i="4"/>
  <c r="AP1535" i="4"/>
  <c r="AR1535" i="4"/>
  <c r="C1536" i="4"/>
  <c r="D1536" i="4"/>
  <c r="E1536" i="4"/>
  <c r="F1536" i="4"/>
  <c r="G1536" i="4"/>
  <c r="H1536" i="4"/>
  <c r="I1536" i="4"/>
  <c r="K1536" i="4"/>
  <c r="L1536" i="4"/>
  <c r="M1536" i="4"/>
  <c r="N1536" i="4"/>
  <c r="O1536" i="4"/>
  <c r="AI1536" i="4"/>
  <c r="AJ1536" i="4"/>
  <c r="AK1536" i="4"/>
  <c r="AL1536" i="4"/>
  <c r="AM1536" i="4"/>
  <c r="AN1536" i="4"/>
  <c r="AO1536" i="4"/>
  <c r="AP1536" i="4"/>
  <c r="AR1536" i="4"/>
  <c r="C1537" i="4"/>
  <c r="D1537" i="4"/>
  <c r="E1537" i="4"/>
  <c r="F1537" i="4"/>
  <c r="G1537" i="4"/>
  <c r="H1537" i="4"/>
  <c r="I1537" i="4"/>
  <c r="K1537" i="4"/>
  <c r="L1537" i="4"/>
  <c r="M1537" i="4"/>
  <c r="N1537" i="4"/>
  <c r="O1537" i="4"/>
  <c r="AI1537" i="4"/>
  <c r="AJ1537" i="4"/>
  <c r="AK1537" i="4"/>
  <c r="AL1537" i="4"/>
  <c r="AM1537" i="4"/>
  <c r="AN1537" i="4"/>
  <c r="AO1537" i="4"/>
  <c r="AP1537" i="4"/>
  <c r="AR1537" i="4"/>
  <c r="C1538" i="4"/>
  <c r="D1538" i="4"/>
  <c r="E1538" i="4"/>
  <c r="F1538" i="4"/>
  <c r="G1538" i="4"/>
  <c r="H1538" i="4"/>
  <c r="I1538" i="4"/>
  <c r="K1538" i="4"/>
  <c r="L1538" i="4"/>
  <c r="M1538" i="4"/>
  <c r="N1538" i="4"/>
  <c r="O1538" i="4"/>
  <c r="AI1538" i="4"/>
  <c r="AJ1538" i="4"/>
  <c r="AK1538" i="4"/>
  <c r="AL1538" i="4"/>
  <c r="AM1538" i="4"/>
  <c r="AN1538" i="4"/>
  <c r="AO1538" i="4"/>
  <c r="AP1538" i="4"/>
  <c r="AR1538" i="4"/>
  <c r="C1539" i="4"/>
  <c r="D1539" i="4"/>
  <c r="E1539" i="4"/>
  <c r="F1539" i="4"/>
  <c r="G1539" i="4"/>
  <c r="H1539" i="4"/>
  <c r="I1539" i="4"/>
  <c r="K1539" i="4"/>
  <c r="L1539" i="4"/>
  <c r="M1539" i="4"/>
  <c r="N1539" i="4"/>
  <c r="O1539" i="4"/>
  <c r="AI1539" i="4"/>
  <c r="AJ1539" i="4"/>
  <c r="AK1539" i="4"/>
  <c r="AL1539" i="4"/>
  <c r="AM1539" i="4"/>
  <c r="AN1539" i="4"/>
  <c r="AO1539" i="4"/>
  <c r="AP1539" i="4"/>
  <c r="AR1539" i="4"/>
  <c r="C1540" i="4"/>
  <c r="D1540" i="4"/>
  <c r="E1540" i="4"/>
  <c r="F1540" i="4"/>
  <c r="G1540" i="4"/>
  <c r="H1540" i="4"/>
  <c r="I1540" i="4"/>
  <c r="K1540" i="4"/>
  <c r="L1540" i="4"/>
  <c r="M1540" i="4"/>
  <c r="N1540" i="4"/>
  <c r="O1540" i="4"/>
  <c r="AI1540" i="4"/>
  <c r="AJ1540" i="4"/>
  <c r="AK1540" i="4"/>
  <c r="AL1540" i="4"/>
  <c r="AM1540" i="4"/>
  <c r="AN1540" i="4"/>
  <c r="AO1540" i="4"/>
  <c r="AP1540" i="4"/>
  <c r="AR1540" i="4"/>
  <c r="C1541" i="4"/>
  <c r="D1541" i="4"/>
  <c r="E1541" i="4"/>
  <c r="F1541" i="4"/>
  <c r="G1541" i="4"/>
  <c r="H1541" i="4"/>
  <c r="I1541" i="4"/>
  <c r="K1541" i="4"/>
  <c r="L1541" i="4"/>
  <c r="M1541" i="4"/>
  <c r="N1541" i="4"/>
  <c r="O1541" i="4"/>
  <c r="AI1541" i="4"/>
  <c r="AJ1541" i="4"/>
  <c r="AK1541" i="4"/>
  <c r="AL1541" i="4"/>
  <c r="AM1541" i="4"/>
  <c r="AN1541" i="4"/>
  <c r="AO1541" i="4"/>
  <c r="AP1541" i="4"/>
  <c r="AR1541" i="4"/>
  <c r="C1542" i="4"/>
  <c r="D1542" i="4"/>
  <c r="E1542" i="4"/>
  <c r="F1542" i="4"/>
  <c r="G1542" i="4"/>
  <c r="H1542" i="4"/>
  <c r="I1542" i="4"/>
  <c r="K1542" i="4"/>
  <c r="L1542" i="4"/>
  <c r="M1542" i="4"/>
  <c r="N1542" i="4"/>
  <c r="O1542" i="4"/>
  <c r="AI1542" i="4"/>
  <c r="AJ1542" i="4"/>
  <c r="AK1542" i="4"/>
  <c r="AL1542" i="4"/>
  <c r="AM1542" i="4"/>
  <c r="AN1542" i="4"/>
  <c r="AO1542" i="4"/>
  <c r="AP1542" i="4"/>
  <c r="AR1542" i="4"/>
  <c r="C1543" i="4"/>
  <c r="D1543" i="4"/>
  <c r="E1543" i="4"/>
  <c r="F1543" i="4"/>
  <c r="G1543" i="4"/>
  <c r="H1543" i="4"/>
  <c r="I1543" i="4"/>
  <c r="K1543" i="4"/>
  <c r="L1543" i="4"/>
  <c r="M1543" i="4"/>
  <c r="N1543" i="4"/>
  <c r="O1543" i="4"/>
  <c r="AI1543" i="4"/>
  <c r="AJ1543" i="4"/>
  <c r="AK1543" i="4"/>
  <c r="AL1543" i="4"/>
  <c r="AM1543" i="4"/>
  <c r="AN1543" i="4"/>
  <c r="AO1543" i="4"/>
  <c r="AP1543" i="4"/>
  <c r="AR1543" i="4"/>
  <c r="C1544" i="4"/>
  <c r="D1544" i="4"/>
  <c r="E1544" i="4"/>
  <c r="F1544" i="4"/>
  <c r="G1544" i="4"/>
  <c r="H1544" i="4"/>
  <c r="I1544" i="4"/>
  <c r="K1544" i="4"/>
  <c r="L1544" i="4"/>
  <c r="M1544" i="4"/>
  <c r="N1544" i="4"/>
  <c r="O1544" i="4"/>
  <c r="AI1544" i="4"/>
  <c r="AJ1544" i="4"/>
  <c r="AK1544" i="4"/>
  <c r="AL1544" i="4"/>
  <c r="AM1544" i="4"/>
  <c r="AN1544" i="4"/>
  <c r="AO1544" i="4"/>
  <c r="AP1544" i="4"/>
  <c r="AR1544" i="4"/>
  <c r="C1545" i="4"/>
  <c r="D1545" i="4"/>
  <c r="E1545" i="4"/>
  <c r="F1545" i="4"/>
  <c r="G1545" i="4"/>
  <c r="H1545" i="4"/>
  <c r="I1545" i="4"/>
  <c r="K1545" i="4"/>
  <c r="L1545" i="4"/>
  <c r="M1545" i="4"/>
  <c r="N1545" i="4"/>
  <c r="O1545" i="4"/>
  <c r="AI1545" i="4"/>
  <c r="AJ1545" i="4"/>
  <c r="AK1545" i="4"/>
  <c r="AL1545" i="4"/>
  <c r="AM1545" i="4"/>
  <c r="AN1545" i="4"/>
  <c r="AO1545" i="4"/>
  <c r="AP1545" i="4"/>
  <c r="AR1545" i="4"/>
  <c r="C1546" i="4"/>
  <c r="D1546" i="4"/>
  <c r="E1546" i="4"/>
  <c r="F1546" i="4"/>
  <c r="G1546" i="4"/>
  <c r="H1546" i="4"/>
  <c r="I1546" i="4"/>
  <c r="K1546" i="4"/>
  <c r="L1546" i="4"/>
  <c r="M1546" i="4"/>
  <c r="N1546" i="4"/>
  <c r="O1546" i="4"/>
  <c r="AI1546" i="4"/>
  <c r="AJ1546" i="4"/>
  <c r="AK1546" i="4"/>
  <c r="AL1546" i="4"/>
  <c r="AM1546" i="4"/>
  <c r="AN1546" i="4"/>
  <c r="AO1546" i="4"/>
  <c r="AP1546" i="4"/>
  <c r="AR1546" i="4"/>
  <c r="C1547" i="4"/>
  <c r="D1547" i="4"/>
  <c r="E1547" i="4"/>
  <c r="F1547" i="4"/>
  <c r="G1547" i="4"/>
  <c r="H1547" i="4"/>
  <c r="I1547" i="4"/>
  <c r="K1547" i="4"/>
  <c r="L1547" i="4"/>
  <c r="M1547" i="4"/>
  <c r="N1547" i="4"/>
  <c r="O1547" i="4"/>
  <c r="AI1547" i="4"/>
  <c r="AJ1547" i="4"/>
  <c r="AK1547" i="4"/>
  <c r="AL1547" i="4"/>
  <c r="AM1547" i="4"/>
  <c r="AN1547" i="4"/>
  <c r="AO1547" i="4"/>
  <c r="AP1547" i="4"/>
  <c r="AR1547" i="4"/>
  <c r="C1548" i="4"/>
  <c r="D1548" i="4"/>
  <c r="E1548" i="4"/>
  <c r="F1548" i="4"/>
  <c r="G1548" i="4"/>
  <c r="H1548" i="4"/>
  <c r="I1548" i="4"/>
  <c r="K1548" i="4"/>
  <c r="L1548" i="4"/>
  <c r="M1548" i="4"/>
  <c r="N1548" i="4"/>
  <c r="O1548" i="4"/>
  <c r="AI1548" i="4"/>
  <c r="AJ1548" i="4"/>
  <c r="AK1548" i="4"/>
  <c r="AL1548" i="4"/>
  <c r="AM1548" i="4"/>
  <c r="AN1548" i="4"/>
  <c r="AO1548" i="4"/>
  <c r="AP1548" i="4"/>
  <c r="AR1548" i="4"/>
  <c r="C1549" i="4"/>
  <c r="D1549" i="4"/>
  <c r="E1549" i="4"/>
  <c r="F1549" i="4"/>
  <c r="G1549" i="4"/>
  <c r="H1549" i="4"/>
  <c r="I1549" i="4"/>
  <c r="K1549" i="4"/>
  <c r="L1549" i="4"/>
  <c r="M1549" i="4"/>
  <c r="N1549" i="4"/>
  <c r="O1549" i="4"/>
  <c r="AI1549" i="4"/>
  <c r="AJ1549" i="4"/>
  <c r="AK1549" i="4"/>
  <c r="AL1549" i="4"/>
  <c r="AM1549" i="4"/>
  <c r="AN1549" i="4"/>
  <c r="AO1549" i="4"/>
  <c r="AP1549" i="4"/>
  <c r="AR1549" i="4"/>
  <c r="C1550" i="4"/>
  <c r="D1550" i="4"/>
  <c r="E1550" i="4"/>
  <c r="F1550" i="4"/>
  <c r="G1550" i="4"/>
  <c r="H1550" i="4"/>
  <c r="I1550" i="4"/>
  <c r="K1550" i="4"/>
  <c r="L1550" i="4"/>
  <c r="M1550" i="4"/>
  <c r="N1550" i="4"/>
  <c r="O1550" i="4"/>
  <c r="AI1550" i="4"/>
  <c r="AJ1550" i="4"/>
  <c r="AK1550" i="4"/>
  <c r="AL1550" i="4"/>
  <c r="AM1550" i="4"/>
  <c r="AN1550" i="4"/>
  <c r="AO1550" i="4"/>
  <c r="AP1550" i="4"/>
  <c r="AR1550" i="4"/>
  <c r="C1551" i="4"/>
  <c r="D1551" i="4"/>
  <c r="E1551" i="4"/>
  <c r="F1551" i="4"/>
  <c r="G1551" i="4"/>
  <c r="H1551" i="4"/>
  <c r="I1551" i="4"/>
  <c r="K1551" i="4"/>
  <c r="L1551" i="4"/>
  <c r="M1551" i="4"/>
  <c r="N1551" i="4"/>
  <c r="O1551" i="4"/>
  <c r="AI1551" i="4"/>
  <c r="AJ1551" i="4"/>
  <c r="AK1551" i="4"/>
  <c r="AL1551" i="4"/>
  <c r="AM1551" i="4"/>
  <c r="AN1551" i="4"/>
  <c r="AO1551" i="4"/>
  <c r="AP1551" i="4"/>
  <c r="AR1551" i="4"/>
  <c r="C1552" i="4"/>
  <c r="D1552" i="4"/>
  <c r="E1552" i="4"/>
  <c r="F1552" i="4"/>
  <c r="G1552" i="4"/>
  <c r="H1552" i="4"/>
  <c r="I1552" i="4"/>
  <c r="K1552" i="4"/>
  <c r="L1552" i="4"/>
  <c r="M1552" i="4"/>
  <c r="N1552" i="4"/>
  <c r="O1552" i="4"/>
  <c r="AI1552" i="4"/>
  <c r="AJ1552" i="4"/>
  <c r="AK1552" i="4"/>
  <c r="AL1552" i="4"/>
  <c r="AM1552" i="4"/>
  <c r="AN1552" i="4"/>
  <c r="AO1552" i="4"/>
  <c r="AP1552" i="4"/>
  <c r="AR1552" i="4"/>
  <c r="C1553" i="4"/>
  <c r="D1553" i="4"/>
  <c r="E1553" i="4"/>
  <c r="F1553" i="4"/>
  <c r="G1553" i="4"/>
  <c r="H1553" i="4"/>
  <c r="I1553" i="4"/>
  <c r="K1553" i="4"/>
  <c r="L1553" i="4"/>
  <c r="M1553" i="4"/>
  <c r="N1553" i="4"/>
  <c r="O1553" i="4"/>
  <c r="AI1553" i="4"/>
  <c r="AJ1553" i="4"/>
  <c r="AK1553" i="4"/>
  <c r="AL1553" i="4"/>
  <c r="AM1553" i="4"/>
  <c r="AN1553" i="4"/>
  <c r="AO1553" i="4"/>
  <c r="AP1553" i="4"/>
  <c r="AR1553" i="4"/>
  <c r="C1554" i="4"/>
  <c r="D1554" i="4"/>
  <c r="E1554" i="4"/>
  <c r="F1554" i="4"/>
  <c r="G1554" i="4"/>
  <c r="H1554" i="4"/>
  <c r="I1554" i="4"/>
  <c r="K1554" i="4"/>
  <c r="L1554" i="4"/>
  <c r="M1554" i="4"/>
  <c r="N1554" i="4"/>
  <c r="O1554" i="4"/>
  <c r="AI1554" i="4"/>
  <c r="AJ1554" i="4"/>
  <c r="AK1554" i="4"/>
  <c r="AL1554" i="4"/>
  <c r="AM1554" i="4"/>
  <c r="AN1554" i="4"/>
  <c r="AO1554" i="4"/>
  <c r="AP1554" i="4"/>
  <c r="AR1554" i="4"/>
  <c r="C1555" i="4"/>
  <c r="D1555" i="4"/>
  <c r="E1555" i="4"/>
  <c r="F1555" i="4"/>
  <c r="G1555" i="4"/>
  <c r="H1555" i="4"/>
  <c r="I1555" i="4"/>
  <c r="K1555" i="4"/>
  <c r="L1555" i="4"/>
  <c r="M1555" i="4"/>
  <c r="N1555" i="4"/>
  <c r="O1555" i="4"/>
  <c r="AI1555" i="4"/>
  <c r="AJ1555" i="4"/>
  <c r="AK1555" i="4"/>
  <c r="AL1555" i="4"/>
  <c r="AM1555" i="4"/>
  <c r="AN1555" i="4"/>
  <c r="AO1555" i="4"/>
  <c r="AP1555" i="4"/>
  <c r="AR1555" i="4"/>
  <c r="C1556" i="4"/>
  <c r="D1556" i="4"/>
  <c r="E1556" i="4"/>
  <c r="F1556" i="4"/>
  <c r="G1556" i="4"/>
  <c r="H1556" i="4"/>
  <c r="I1556" i="4"/>
  <c r="K1556" i="4"/>
  <c r="L1556" i="4"/>
  <c r="M1556" i="4"/>
  <c r="N1556" i="4"/>
  <c r="O1556" i="4"/>
  <c r="AI1556" i="4"/>
  <c r="AJ1556" i="4"/>
  <c r="AK1556" i="4"/>
  <c r="AL1556" i="4"/>
  <c r="AM1556" i="4"/>
  <c r="AN1556" i="4"/>
  <c r="AO1556" i="4"/>
  <c r="AP1556" i="4"/>
  <c r="AR1556" i="4"/>
  <c r="C1557" i="4"/>
  <c r="D1557" i="4"/>
  <c r="E1557" i="4"/>
  <c r="F1557" i="4"/>
  <c r="G1557" i="4"/>
  <c r="H1557" i="4"/>
  <c r="I1557" i="4"/>
  <c r="K1557" i="4"/>
  <c r="L1557" i="4"/>
  <c r="M1557" i="4"/>
  <c r="N1557" i="4"/>
  <c r="O1557" i="4"/>
  <c r="AI1557" i="4"/>
  <c r="AJ1557" i="4"/>
  <c r="AK1557" i="4"/>
  <c r="AL1557" i="4"/>
  <c r="AM1557" i="4"/>
  <c r="AN1557" i="4"/>
  <c r="AO1557" i="4"/>
  <c r="AP1557" i="4"/>
  <c r="AR1557" i="4"/>
  <c r="C1558" i="4"/>
  <c r="D1558" i="4"/>
  <c r="E1558" i="4"/>
  <c r="F1558" i="4"/>
  <c r="G1558" i="4"/>
  <c r="H1558" i="4"/>
  <c r="I1558" i="4"/>
  <c r="K1558" i="4"/>
  <c r="L1558" i="4"/>
  <c r="M1558" i="4"/>
  <c r="N1558" i="4"/>
  <c r="O1558" i="4"/>
  <c r="AI1558" i="4"/>
  <c r="AJ1558" i="4"/>
  <c r="AK1558" i="4"/>
  <c r="AL1558" i="4"/>
  <c r="AM1558" i="4"/>
  <c r="AN1558" i="4"/>
  <c r="AO1558" i="4"/>
  <c r="AP1558" i="4"/>
  <c r="AR1558" i="4"/>
  <c r="C1559" i="4"/>
  <c r="D1559" i="4"/>
  <c r="E1559" i="4"/>
  <c r="F1559" i="4"/>
  <c r="G1559" i="4"/>
  <c r="H1559" i="4"/>
  <c r="I1559" i="4"/>
  <c r="K1559" i="4"/>
  <c r="L1559" i="4"/>
  <c r="M1559" i="4"/>
  <c r="N1559" i="4"/>
  <c r="O1559" i="4"/>
  <c r="AI1559" i="4"/>
  <c r="AJ1559" i="4"/>
  <c r="AK1559" i="4"/>
  <c r="AL1559" i="4"/>
  <c r="AM1559" i="4"/>
  <c r="AN1559" i="4"/>
  <c r="AO1559" i="4"/>
  <c r="AP1559" i="4"/>
  <c r="AR1559" i="4"/>
  <c r="C1560" i="4"/>
  <c r="D1560" i="4"/>
  <c r="E1560" i="4"/>
  <c r="F1560" i="4"/>
  <c r="G1560" i="4"/>
  <c r="H1560" i="4"/>
  <c r="I1560" i="4"/>
  <c r="K1560" i="4"/>
  <c r="L1560" i="4"/>
  <c r="M1560" i="4"/>
  <c r="N1560" i="4"/>
  <c r="O1560" i="4"/>
  <c r="AI1560" i="4"/>
  <c r="AJ1560" i="4"/>
  <c r="AK1560" i="4"/>
  <c r="AL1560" i="4"/>
  <c r="AM1560" i="4"/>
  <c r="AN1560" i="4"/>
  <c r="AO1560" i="4"/>
  <c r="AP1560" i="4"/>
  <c r="AR1560" i="4"/>
  <c r="C1561" i="4"/>
  <c r="D1561" i="4"/>
  <c r="E1561" i="4"/>
  <c r="F1561" i="4"/>
  <c r="G1561" i="4"/>
  <c r="H1561" i="4"/>
  <c r="I1561" i="4"/>
  <c r="K1561" i="4"/>
  <c r="L1561" i="4"/>
  <c r="M1561" i="4"/>
  <c r="N1561" i="4"/>
  <c r="O1561" i="4"/>
  <c r="AI1561" i="4"/>
  <c r="AJ1561" i="4"/>
  <c r="AK1561" i="4"/>
  <c r="AL1561" i="4"/>
  <c r="AM1561" i="4"/>
  <c r="AN1561" i="4"/>
  <c r="AO1561" i="4"/>
  <c r="AP1561" i="4"/>
  <c r="AR1561" i="4"/>
  <c r="C1562" i="4"/>
  <c r="D1562" i="4"/>
  <c r="E1562" i="4"/>
  <c r="F1562" i="4"/>
  <c r="G1562" i="4"/>
  <c r="H1562" i="4"/>
  <c r="I1562" i="4"/>
  <c r="K1562" i="4"/>
  <c r="L1562" i="4"/>
  <c r="M1562" i="4"/>
  <c r="N1562" i="4"/>
  <c r="O1562" i="4"/>
  <c r="AI1562" i="4"/>
  <c r="AJ1562" i="4"/>
  <c r="AK1562" i="4"/>
  <c r="AL1562" i="4"/>
  <c r="AM1562" i="4"/>
  <c r="AN1562" i="4"/>
  <c r="AO1562" i="4"/>
  <c r="AP1562" i="4"/>
  <c r="AR1562" i="4"/>
  <c r="C1563" i="4"/>
  <c r="D1563" i="4"/>
  <c r="E1563" i="4"/>
  <c r="F1563" i="4"/>
  <c r="G1563" i="4"/>
  <c r="H1563" i="4"/>
  <c r="I1563" i="4"/>
  <c r="K1563" i="4"/>
  <c r="L1563" i="4"/>
  <c r="M1563" i="4"/>
  <c r="N1563" i="4"/>
  <c r="O1563" i="4"/>
  <c r="AI1563" i="4"/>
  <c r="AJ1563" i="4"/>
  <c r="AK1563" i="4"/>
  <c r="AL1563" i="4"/>
  <c r="AM1563" i="4"/>
  <c r="AN1563" i="4"/>
  <c r="AO1563" i="4"/>
  <c r="AP1563" i="4"/>
  <c r="AR1563" i="4"/>
  <c r="C1564" i="4"/>
  <c r="D1564" i="4"/>
  <c r="E1564" i="4"/>
  <c r="F1564" i="4"/>
  <c r="G1564" i="4"/>
  <c r="H1564" i="4"/>
  <c r="I1564" i="4"/>
  <c r="K1564" i="4"/>
  <c r="L1564" i="4"/>
  <c r="M1564" i="4"/>
  <c r="N1564" i="4"/>
  <c r="O1564" i="4"/>
  <c r="AI1564" i="4"/>
  <c r="AJ1564" i="4"/>
  <c r="AK1564" i="4"/>
  <c r="AL1564" i="4"/>
  <c r="AM1564" i="4"/>
  <c r="AN1564" i="4"/>
  <c r="AO1564" i="4"/>
  <c r="AP1564" i="4"/>
  <c r="AR1564" i="4"/>
  <c r="C1565" i="4"/>
  <c r="D1565" i="4"/>
  <c r="E1565" i="4"/>
  <c r="F1565" i="4"/>
  <c r="G1565" i="4"/>
  <c r="H1565" i="4"/>
  <c r="I1565" i="4"/>
  <c r="K1565" i="4"/>
  <c r="L1565" i="4"/>
  <c r="M1565" i="4"/>
  <c r="N1565" i="4"/>
  <c r="O1565" i="4"/>
  <c r="AI1565" i="4"/>
  <c r="AJ1565" i="4"/>
  <c r="AK1565" i="4"/>
  <c r="AL1565" i="4"/>
  <c r="AM1565" i="4"/>
  <c r="AN1565" i="4"/>
  <c r="AO1565" i="4"/>
  <c r="AP1565" i="4"/>
  <c r="AR1565" i="4"/>
  <c r="C1566" i="4"/>
  <c r="D1566" i="4"/>
  <c r="E1566" i="4"/>
  <c r="F1566" i="4"/>
  <c r="G1566" i="4"/>
  <c r="H1566" i="4"/>
  <c r="I1566" i="4"/>
  <c r="K1566" i="4"/>
  <c r="L1566" i="4"/>
  <c r="M1566" i="4"/>
  <c r="N1566" i="4"/>
  <c r="O1566" i="4"/>
  <c r="AI1566" i="4"/>
  <c r="AJ1566" i="4"/>
  <c r="AK1566" i="4"/>
  <c r="AL1566" i="4"/>
  <c r="AM1566" i="4"/>
  <c r="AN1566" i="4"/>
  <c r="AO1566" i="4"/>
  <c r="AP1566" i="4"/>
  <c r="AR1566" i="4"/>
  <c r="C1567" i="4"/>
  <c r="D1567" i="4"/>
  <c r="E1567" i="4"/>
  <c r="F1567" i="4"/>
  <c r="G1567" i="4"/>
  <c r="H1567" i="4"/>
  <c r="I1567" i="4"/>
  <c r="K1567" i="4"/>
  <c r="L1567" i="4"/>
  <c r="M1567" i="4"/>
  <c r="N1567" i="4"/>
  <c r="O1567" i="4"/>
  <c r="AI1567" i="4"/>
  <c r="AJ1567" i="4"/>
  <c r="AK1567" i="4"/>
  <c r="AL1567" i="4"/>
  <c r="AM1567" i="4"/>
  <c r="AN1567" i="4"/>
  <c r="AO1567" i="4"/>
  <c r="AP1567" i="4"/>
  <c r="AR1567" i="4"/>
  <c r="C1568" i="4"/>
  <c r="D1568" i="4"/>
  <c r="E1568" i="4"/>
  <c r="F1568" i="4"/>
  <c r="G1568" i="4"/>
  <c r="H1568" i="4"/>
  <c r="I1568" i="4"/>
  <c r="K1568" i="4"/>
  <c r="L1568" i="4"/>
  <c r="M1568" i="4"/>
  <c r="N1568" i="4"/>
  <c r="O1568" i="4"/>
  <c r="AI1568" i="4"/>
  <c r="AJ1568" i="4"/>
  <c r="AK1568" i="4"/>
  <c r="AL1568" i="4"/>
  <c r="AM1568" i="4"/>
  <c r="AN1568" i="4"/>
  <c r="AO1568" i="4"/>
  <c r="AP1568" i="4"/>
  <c r="AR1568" i="4"/>
  <c r="C1569" i="4"/>
  <c r="D1569" i="4"/>
  <c r="E1569" i="4"/>
  <c r="F1569" i="4"/>
  <c r="G1569" i="4"/>
  <c r="H1569" i="4"/>
  <c r="I1569" i="4"/>
  <c r="K1569" i="4"/>
  <c r="L1569" i="4"/>
  <c r="M1569" i="4"/>
  <c r="N1569" i="4"/>
  <c r="O1569" i="4"/>
  <c r="AI1569" i="4"/>
  <c r="AJ1569" i="4"/>
  <c r="AK1569" i="4"/>
  <c r="AL1569" i="4"/>
  <c r="AM1569" i="4"/>
  <c r="AN1569" i="4"/>
  <c r="AO1569" i="4"/>
  <c r="AP1569" i="4"/>
  <c r="AR1569" i="4"/>
  <c r="C1570" i="4"/>
  <c r="D1570" i="4"/>
  <c r="E1570" i="4"/>
  <c r="F1570" i="4"/>
  <c r="G1570" i="4"/>
  <c r="H1570" i="4"/>
  <c r="I1570" i="4"/>
  <c r="K1570" i="4"/>
  <c r="L1570" i="4"/>
  <c r="M1570" i="4"/>
  <c r="N1570" i="4"/>
  <c r="O1570" i="4"/>
  <c r="AI1570" i="4"/>
  <c r="AJ1570" i="4"/>
  <c r="AK1570" i="4"/>
  <c r="AL1570" i="4"/>
  <c r="AM1570" i="4"/>
  <c r="AN1570" i="4"/>
  <c r="AO1570" i="4"/>
  <c r="AP1570" i="4"/>
  <c r="AR1570" i="4"/>
  <c r="C1571" i="4"/>
  <c r="D1571" i="4"/>
  <c r="E1571" i="4"/>
  <c r="F1571" i="4"/>
  <c r="G1571" i="4"/>
  <c r="H1571" i="4"/>
  <c r="I1571" i="4"/>
  <c r="K1571" i="4"/>
  <c r="L1571" i="4"/>
  <c r="M1571" i="4"/>
  <c r="N1571" i="4"/>
  <c r="O1571" i="4"/>
  <c r="AI1571" i="4"/>
  <c r="AJ1571" i="4"/>
  <c r="AK1571" i="4"/>
  <c r="AL1571" i="4"/>
  <c r="AM1571" i="4"/>
  <c r="AN1571" i="4"/>
  <c r="AO1571" i="4"/>
  <c r="AP1571" i="4"/>
  <c r="AR1571" i="4"/>
  <c r="C1572" i="4"/>
  <c r="D1572" i="4"/>
  <c r="E1572" i="4"/>
  <c r="F1572" i="4"/>
  <c r="G1572" i="4"/>
  <c r="H1572" i="4"/>
  <c r="I1572" i="4"/>
  <c r="K1572" i="4"/>
  <c r="L1572" i="4"/>
  <c r="M1572" i="4"/>
  <c r="N1572" i="4"/>
  <c r="O1572" i="4"/>
  <c r="AI1572" i="4"/>
  <c r="AJ1572" i="4"/>
  <c r="AK1572" i="4"/>
  <c r="AL1572" i="4"/>
  <c r="AM1572" i="4"/>
  <c r="AN1572" i="4"/>
  <c r="AO1572" i="4"/>
  <c r="AP1572" i="4"/>
  <c r="AR1572" i="4"/>
  <c r="C1573" i="4"/>
  <c r="D1573" i="4"/>
  <c r="E1573" i="4"/>
  <c r="F1573" i="4"/>
  <c r="G1573" i="4"/>
  <c r="H1573" i="4"/>
  <c r="I1573" i="4"/>
  <c r="K1573" i="4"/>
  <c r="L1573" i="4"/>
  <c r="M1573" i="4"/>
  <c r="N1573" i="4"/>
  <c r="O1573" i="4"/>
  <c r="AI1573" i="4"/>
  <c r="AJ1573" i="4"/>
  <c r="AK1573" i="4"/>
  <c r="AL1573" i="4"/>
  <c r="AM1573" i="4"/>
  <c r="AN1573" i="4"/>
  <c r="AO1573" i="4"/>
  <c r="AP1573" i="4"/>
  <c r="AR1573" i="4"/>
  <c r="C1574" i="4"/>
  <c r="D1574" i="4"/>
  <c r="E1574" i="4"/>
  <c r="F1574" i="4"/>
  <c r="G1574" i="4"/>
  <c r="H1574" i="4"/>
  <c r="I1574" i="4"/>
  <c r="K1574" i="4"/>
  <c r="L1574" i="4"/>
  <c r="M1574" i="4"/>
  <c r="N1574" i="4"/>
  <c r="O1574" i="4"/>
  <c r="AI1574" i="4"/>
  <c r="AJ1574" i="4"/>
  <c r="AK1574" i="4"/>
  <c r="AL1574" i="4"/>
  <c r="AM1574" i="4"/>
  <c r="AN1574" i="4"/>
  <c r="AO1574" i="4"/>
  <c r="AP1574" i="4"/>
  <c r="AR1574" i="4"/>
  <c r="C1576" i="4"/>
  <c r="D1576" i="4"/>
  <c r="E1576" i="4"/>
  <c r="F1576" i="4"/>
  <c r="G1576" i="4"/>
  <c r="H1576" i="4"/>
  <c r="I1576" i="4"/>
  <c r="K1576" i="4"/>
  <c r="L1576" i="4"/>
  <c r="M1576" i="4"/>
  <c r="N1576" i="4"/>
  <c r="O1576" i="4"/>
  <c r="AI1576" i="4"/>
  <c r="AJ1576" i="4"/>
  <c r="AK1576" i="4"/>
  <c r="AL1576" i="4"/>
  <c r="AM1576" i="4"/>
  <c r="AN1576" i="4"/>
  <c r="AO1576" i="4"/>
  <c r="AP1576" i="4"/>
  <c r="AR1576" i="4"/>
  <c r="C1577" i="4"/>
  <c r="D1577" i="4"/>
  <c r="E1577" i="4"/>
  <c r="F1577" i="4"/>
  <c r="G1577" i="4"/>
  <c r="H1577" i="4"/>
  <c r="I1577" i="4"/>
  <c r="K1577" i="4"/>
  <c r="L1577" i="4"/>
  <c r="M1577" i="4"/>
  <c r="N1577" i="4"/>
  <c r="O1577" i="4"/>
  <c r="AI1577" i="4"/>
  <c r="AJ1577" i="4"/>
  <c r="AK1577" i="4"/>
  <c r="AL1577" i="4"/>
  <c r="AM1577" i="4"/>
  <c r="AN1577" i="4"/>
  <c r="AO1577" i="4"/>
  <c r="AP1577" i="4"/>
  <c r="AR1577" i="4"/>
  <c r="C1578" i="4"/>
  <c r="D1578" i="4"/>
  <c r="E1578" i="4"/>
  <c r="F1578" i="4"/>
  <c r="G1578" i="4"/>
  <c r="H1578" i="4"/>
  <c r="I1578" i="4"/>
  <c r="K1578" i="4"/>
  <c r="L1578" i="4"/>
  <c r="M1578" i="4"/>
  <c r="N1578" i="4"/>
  <c r="O1578" i="4"/>
  <c r="AI1578" i="4"/>
  <c r="AJ1578" i="4"/>
  <c r="AK1578" i="4"/>
  <c r="AL1578" i="4"/>
  <c r="AM1578" i="4"/>
  <c r="AN1578" i="4"/>
  <c r="AO1578" i="4"/>
  <c r="AP1578" i="4"/>
  <c r="AR1578" i="4"/>
  <c r="C1579" i="4"/>
  <c r="D1579" i="4"/>
  <c r="E1579" i="4"/>
  <c r="F1579" i="4"/>
  <c r="G1579" i="4"/>
  <c r="H1579" i="4"/>
  <c r="I1579" i="4"/>
  <c r="K1579" i="4"/>
  <c r="L1579" i="4"/>
  <c r="M1579" i="4"/>
  <c r="N1579" i="4"/>
  <c r="O1579" i="4"/>
  <c r="AI1579" i="4"/>
  <c r="AJ1579" i="4"/>
  <c r="AK1579" i="4"/>
  <c r="AL1579" i="4"/>
  <c r="AM1579" i="4"/>
  <c r="AN1579" i="4"/>
  <c r="AO1579" i="4"/>
  <c r="AP1579" i="4"/>
  <c r="AR1579" i="4"/>
  <c r="C1580" i="4"/>
  <c r="D1580" i="4"/>
  <c r="E1580" i="4"/>
  <c r="F1580" i="4"/>
  <c r="G1580" i="4"/>
  <c r="H1580" i="4"/>
  <c r="I1580" i="4"/>
  <c r="K1580" i="4"/>
  <c r="L1580" i="4"/>
  <c r="M1580" i="4"/>
  <c r="N1580" i="4"/>
  <c r="O1580" i="4"/>
  <c r="AI1580" i="4"/>
  <c r="AJ1580" i="4"/>
  <c r="AK1580" i="4"/>
  <c r="AL1580" i="4"/>
  <c r="AM1580" i="4"/>
  <c r="AN1580" i="4"/>
  <c r="AO1580" i="4"/>
  <c r="AP1580" i="4"/>
  <c r="AR1580" i="4"/>
  <c r="C1581" i="4"/>
  <c r="D1581" i="4"/>
  <c r="E1581" i="4"/>
  <c r="F1581" i="4"/>
  <c r="G1581" i="4"/>
  <c r="H1581" i="4"/>
  <c r="I1581" i="4"/>
  <c r="K1581" i="4"/>
  <c r="L1581" i="4"/>
  <c r="M1581" i="4"/>
  <c r="N1581" i="4"/>
  <c r="O1581" i="4"/>
  <c r="AI1581" i="4"/>
  <c r="AJ1581" i="4"/>
  <c r="AK1581" i="4"/>
  <c r="AL1581" i="4"/>
  <c r="AM1581" i="4"/>
  <c r="AN1581" i="4"/>
  <c r="AO1581" i="4"/>
  <c r="AP1581" i="4"/>
  <c r="AR1581" i="4"/>
  <c r="C1582" i="4"/>
  <c r="D1582" i="4"/>
  <c r="E1582" i="4"/>
  <c r="F1582" i="4"/>
  <c r="G1582" i="4"/>
  <c r="H1582" i="4"/>
  <c r="I1582" i="4"/>
  <c r="K1582" i="4"/>
  <c r="L1582" i="4"/>
  <c r="M1582" i="4"/>
  <c r="N1582" i="4"/>
  <c r="O1582" i="4"/>
  <c r="AI1582" i="4"/>
  <c r="AJ1582" i="4"/>
  <c r="AK1582" i="4"/>
  <c r="AL1582" i="4"/>
  <c r="AM1582" i="4"/>
  <c r="AN1582" i="4"/>
  <c r="AO1582" i="4"/>
  <c r="AP1582" i="4"/>
  <c r="AR1582" i="4"/>
  <c r="C1583" i="4"/>
  <c r="D1583" i="4"/>
  <c r="E1583" i="4"/>
  <c r="F1583" i="4"/>
  <c r="G1583" i="4"/>
  <c r="H1583" i="4"/>
  <c r="I1583" i="4"/>
  <c r="K1583" i="4"/>
  <c r="L1583" i="4"/>
  <c r="M1583" i="4"/>
  <c r="N1583" i="4"/>
  <c r="O1583" i="4"/>
  <c r="AI1583" i="4"/>
  <c r="AJ1583" i="4"/>
  <c r="AK1583" i="4"/>
  <c r="AL1583" i="4"/>
  <c r="AM1583" i="4"/>
  <c r="AN1583" i="4"/>
  <c r="AO1583" i="4"/>
  <c r="AP1583" i="4"/>
  <c r="AR1583" i="4"/>
  <c r="C1584" i="4"/>
  <c r="D1584" i="4"/>
  <c r="E1584" i="4"/>
  <c r="F1584" i="4"/>
  <c r="G1584" i="4"/>
  <c r="H1584" i="4"/>
  <c r="I1584" i="4"/>
  <c r="K1584" i="4"/>
  <c r="L1584" i="4"/>
  <c r="M1584" i="4"/>
  <c r="N1584" i="4"/>
  <c r="O1584" i="4"/>
  <c r="AI1584" i="4"/>
  <c r="AJ1584" i="4"/>
  <c r="AK1584" i="4"/>
  <c r="AL1584" i="4"/>
  <c r="AM1584" i="4"/>
  <c r="AN1584" i="4"/>
  <c r="AO1584" i="4"/>
  <c r="AP1584" i="4"/>
  <c r="AR1584" i="4"/>
  <c r="C1585" i="4"/>
  <c r="D1585" i="4"/>
  <c r="E1585" i="4"/>
  <c r="F1585" i="4"/>
  <c r="G1585" i="4"/>
  <c r="H1585" i="4"/>
  <c r="I1585" i="4"/>
  <c r="K1585" i="4"/>
  <c r="L1585" i="4"/>
  <c r="M1585" i="4"/>
  <c r="N1585" i="4"/>
  <c r="O1585" i="4"/>
  <c r="AI1585" i="4"/>
  <c r="AJ1585" i="4"/>
  <c r="AK1585" i="4"/>
  <c r="AL1585" i="4"/>
  <c r="AM1585" i="4"/>
  <c r="AN1585" i="4"/>
  <c r="AO1585" i="4"/>
  <c r="AP1585" i="4"/>
  <c r="AR1585" i="4"/>
  <c r="C1586" i="4"/>
  <c r="D1586" i="4"/>
  <c r="E1586" i="4"/>
  <c r="F1586" i="4"/>
  <c r="G1586" i="4"/>
  <c r="H1586" i="4"/>
  <c r="I1586" i="4"/>
  <c r="K1586" i="4"/>
  <c r="L1586" i="4"/>
  <c r="M1586" i="4"/>
  <c r="N1586" i="4"/>
  <c r="O1586" i="4"/>
  <c r="AI1586" i="4"/>
  <c r="AJ1586" i="4"/>
  <c r="AK1586" i="4"/>
  <c r="AL1586" i="4"/>
  <c r="AM1586" i="4"/>
  <c r="AN1586" i="4"/>
  <c r="AO1586" i="4"/>
  <c r="AP1586" i="4"/>
  <c r="AR1586" i="4"/>
  <c r="C1587" i="4"/>
  <c r="D1587" i="4"/>
  <c r="E1587" i="4"/>
  <c r="F1587" i="4"/>
  <c r="G1587" i="4"/>
  <c r="H1587" i="4"/>
  <c r="I1587" i="4"/>
  <c r="K1587" i="4"/>
  <c r="L1587" i="4"/>
  <c r="M1587" i="4"/>
  <c r="N1587" i="4"/>
  <c r="O1587" i="4"/>
  <c r="AI1587" i="4"/>
  <c r="AJ1587" i="4"/>
  <c r="AK1587" i="4"/>
  <c r="AL1587" i="4"/>
  <c r="AM1587" i="4"/>
  <c r="AN1587" i="4"/>
  <c r="AO1587" i="4"/>
  <c r="AP1587" i="4"/>
  <c r="AR1587" i="4"/>
  <c r="C1588" i="4"/>
  <c r="D1588" i="4"/>
  <c r="E1588" i="4"/>
  <c r="F1588" i="4"/>
  <c r="G1588" i="4"/>
  <c r="H1588" i="4"/>
  <c r="I1588" i="4"/>
  <c r="K1588" i="4"/>
  <c r="L1588" i="4"/>
  <c r="M1588" i="4"/>
  <c r="N1588" i="4"/>
  <c r="O1588" i="4"/>
  <c r="AI1588" i="4"/>
  <c r="AJ1588" i="4"/>
  <c r="AK1588" i="4"/>
  <c r="AL1588" i="4"/>
  <c r="AM1588" i="4"/>
  <c r="AN1588" i="4"/>
  <c r="AO1588" i="4"/>
  <c r="AP1588" i="4"/>
  <c r="AR1588" i="4"/>
  <c r="C1589" i="4"/>
  <c r="D1589" i="4"/>
  <c r="E1589" i="4"/>
  <c r="F1589" i="4"/>
  <c r="G1589" i="4"/>
  <c r="H1589" i="4"/>
  <c r="I1589" i="4"/>
  <c r="K1589" i="4"/>
  <c r="L1589" i="4"/>
  <c r="M1589" i="4"/>
  <c r="N1589" i="4"/>
  <c r="O1589" i="4"/>
  <c r="AI1589" i="4"/>
  <c r="AJ1589" i="4"/>
  <c r="AK1589" i="4"/>
  <c r="AL1589" i="4"/>
  <c r="AM1589" i="4"/>
  <c r="AN1589" i="4"/>
  <c r="AO1589" i="4"/>
  <c r="AP1589" i="4"/>
  <c r="AR1589" i="4"/>
  <c r="C1590" i="4"/>
  <c r="D1590" i="4"/>
  <c r="E1590" i="4"/>
  <c r="F1590" i="4"/>
  <c r="G1590" i="4"/>
  <c r="H1590" i="4"/>
  <c r="I1590" i="4"/>
  <c r="K1590" i="4"/>
  <c r="L1590" i="4"/>
  <c r="M1590" i="4"/>
  <c r="N1590" i="4"/>
  <c r="O1590" i="4"/>
  <c r="AI1590" i="4"/>
  <c r="AJ1590" i="4"/>
  <c r="AK1590" i="4"/>
  <c r="AL1590" i="4"/>
  <c r="AM1590" i="4"/>
  <c r="AN1590" i="4"/>
  <c r="AO1590" i="4"/>
  <c r="AP1590" i="4"/>
  <c r="AR1590" i="4"/>
  <c r="C1591" i="4"/>
  <c r="D1591" i="4"/>
  <c r="E1591" i="4"/>
  <c r="F1591" i="4"/>
  <c r="G1591" i="4"/>
  <c r="H1591" i="4"/>
  <c r="I1591" i="4"/>
  <c r="K1591" i="4"/>
  <c r="L1591" i="4"/>
  <c r="M1591" i="4"/>
  <c r="N1591" i="4"/>
  <c r="O1591" i="4"/>
  <c r="AI1591" i="4"/>
  <c r="AJ1591" i="4"/>
  <c r="AK1591" i="4"/>
  <c r="AL1591" i="4"/>
  <c r="AM1591" i="4"/>
  <c r="AN1591" i="4"/>
  <c r="AO1591" i="4"/>
  <c r="AP1591" i="4"/>
  <c r="AR1591" i="4"/>
  <c r="C1592" i="4"/>
  <c r="D1592" i="4"/>
  <c r="E1592" i="4"/>
  <c r="F1592" i="4"/>
  <c r="G1592" i="4"/>
  <c r="H1592" i="4"/>
  <c r="I1592" i="4"/>
  <c r="K1592" i="4"/>
  <c r="L1592" i="4"/>
  <c r="M1592" i="4"/>
  <c r="N1592" i="4"/>
  <c r="O1592" i="4"/>
  <c r="AI1592" i="4"/>
  <c r="AJ1592" i="4"/>
  <c r="AK1592" i="4"/>
  <c r="AL1592" i="4"/>
  <c r="AM1592" i="4"/>
  <c r="AN1592" i="4"/>
  <c r="AO1592" i="4"/>
  <c r="AP1592" i="4"/>
  <c r="AR1592" i="4"/>
  <c r="C1593" i="4"/>
  <c r="D1593" i="4"/>
  <c r="E1593" i="4"/>
  <c r="F1593" i="4"/>
  <c r="G1593" i="4"/>
  <c r="H1593" i="4"/>
  <c r="I1593" i="4"/>
  <c r="K1593" i="4"/>
  <c r="L1593" i="4"/>
  <c r="M1593" i="4"/>
  <c r="N1593" i="4"/>
  <c r="O1593" i="4"/>
  <c r="AI1593" i="4"/>
  <c r="AJ1593" i="4"/>
  <c r="AK1593" i="4"/>
  <c r="AL1593" i="4"/>
  <c r="AM1593" i="4"/>
  <c r="AN1593" i="4"/>
  <c r="AO1593" i="4"/>
  <c r="AP1593" i="4"/>
  <c r="AR1593" i="4"/>
  <c r="C1594" i="4"/>
  <c r="D1594" i="4"/>
  <c r="E1594" i="4"/>
  <c r="F1594" i="4"/>
  <c r="G1594" i="4"/>
  <c r="H1594" i="4"/>
  <c r="I1594" i="4"/>
  <c r="K1594" i="4"/>
  <c r="L1594" i="4"/>
  <c r="M1594" i="4"/>
  <c r="N1594" i="4"/>
  <c r="O1594" i="4"/>
  <c r="AI1594" i="4"/>
  <c r="AJ1594" i="4"/>
  <c r="AK1594" i="4"/>
  <c r="AL1594" i="4"/>
  <c r="AM1594" i="4"/>
  <c r="AN1594" i="4"/>
  <c r="AO1594" i="4"/>
  <c r="AP1594" i="4"/>
  <c r="AR1594" i="4"/>
  <c r="C1595" i="4"/>
  <c r="D1595" i="4"/>
  <c r="E1595" i="4"/>
  <c r="F1595" i="4"/>
  <c r="G1595" i="4"/>
  <c r="H1595" i="4"/>
  <c r="I1595" i="4"/>
  <c r="K1595" i="4"/>
  <c r="L1595" i="4"/>
  <c r="M1595" i="4"/>
  <c r="N1595" i="4"/>
  <c r="O1595" i="4"/>
  <c r="AI1595" i="4"/>
  <c r="AJ1595" i="4"/>
  <c r="AK1595" i="4"/>
  <c r="AL1595" i="4"/>
  <c r="AM1595" i="4"/>
  <c r="AN1595" i="4"/>
  <c r="AO1595" i="4"/>
  <c r="AP1595" i="4"/>
  <c r="AR1595" i="4"/>
  <c r="C1596" i="4"/>
  <c r="D1596" i="4"/>
  <c r="E1596" i="4"/>
  <c r="F1596" i="4"/>
  <c r="G1596" i="4"/>
  <c r="H1596" i="4"/>
  <c r="I1596" i="4"/>
  <c r="K1596" i="4"/>
  <c r="L1596" i="4"/>
  <c r="M1596" i="4"/>
  <c r="N1596" i="4"/>
  <c r="O1596" i="4"/>
  <c r="AI1596" i="4"/>
  <c r="AJ1596" i="4"/>
  <c r="AK1596" i="4"/>
  <c r="AL1596" i="4"/>
  <c r="AM1596" i="4"/>
  <c r="AN1596" i="4"/>
  <c r="AO1596" i="4"/>
  <c r="AP1596" i="4"/>
  <c r="AR1596" i="4"/>
  <c r="C1597" i="4"/>
  <c r="D1597" i="4"/>
  <c r="E1597" i="4"/>
  <c r="F1597" i="4"/>
  <c r="G1597" i="4"/>
  <c r="H1597" i="4"/>
  <c r="I1597" i="4"/>
  <c r="K1597" i="4"/>
  <c r="L1597" i="4"/>
  <c r="M1597" i="4"/>
  <c r="N1597" i="4"/>
  <c r="O1597" i="4"/>
  <c r="AI1597" i="4"/>
  <c r="AJ1597" i="4"/>
  <c r="AK1597" i="4"/>
  <c r="AL1597" i="4"/>
  <c r="AM1597" i="4"/>
  <c r="AN1597" i="4"/>
  <c r="AO1597" i="4"/>
  <c r="AP1597" i="4"/>
  <c r="AR1597" i="4"/>
  <c r="C1598" i="4"/>
  <c r="D1598" i="4"/>
  <c r="E1598" i="4"/>
  <c r="F1598" i="4"/>
  <c r="G1598" i="4"/>
  <c r="H1598" i="4"/>
  <c r="I1598" i="4"/>
  <c r="K1598" i="4"/>
  <c r="L1598" i="4"/>
  <c r="M1598" i="4"/>
  <c r="N1598" i="4"/>
  <c r="O1598" i="4"/>
  <c r="AI1598" i="4"/>
  <c r="AJ1598" i="4"/>
  <c r="AK1598" i="4"/>
  <c r="AL1598" i="4"/>
  <c r="AM1598" i="4"/>
  <c r="AN1598" i="4"/>
  <c r="AO1598" i="4"/>
  <c r="AP1598" i="4"/>
  <c r="AR1598" i="4"/>
  <c r="C1599" i="4"/>
  <c r="D1599" i="4"/>
  <c r="E1599" i="4"/>
  <c r="F1599" i="4"/>
  <c r="G1599" i="4"/>
  <c r="H1599" i="4"/>
  <c r="I1599" i="4"/>
  <c r="K1599" i="4"/>
  <c r="L1599" i="4"/>
  <c r="M1599" i="4"/>
  <c r="N1599" i="4"/>
  <c r="O1599" i="4"/>
  <c r="AI1599" i="4"/>
  <c r="AJ1599" i="4"/>
  <c r="AK1599" i="4"/>
  <c r="AL1599" i="4"/>
  <c r="AM1599" i="4"/>
  <c r="AN1599" i="4"/>
  <c r="AO1599" i="4"/>
  <c r="AP1599" i="4"/>
  <c r="AR1599" i="4"/>
  <c r="C1600" i="4"/>
  <c r="D1600" i="4"/>
  <c r="E1600" i="4"/>
  <c r="F1600" i="4"/>
  <c r="G1600" i="4"/>
  <c r="H1600" i="4"/>
  <c r="I1600" i="4"/>
  <c r="K1600" i="4"/>
  <c r="L1600" i="4"/>
  <c r="M1600" i="4"/>
  <c r="N1600" i="4"/>
  <c r="O1600" i="4"/>
  <c r="AI1600" i="4"/>
  <c r="AJ1600" i="4"/>
  <c r="AK1600" i="4"/>
  <c r="AL1600" i="4"/>
  <c r="AM1600" i="4"/>
  <c r="AN1600" i="4"/>
  <c r="AO1600" i="4"/>
  <c r="AP1600" i="4"/>
  <c r="AR1600" i="4"/>
  <c r="C1601" i="4"/>
  <c r="D1601" i="4"/>
  <c r="E1601" i="4"/>
  <c r="F1601" i="4"/>
  <c r="G1601" i="4"/>
  <c r="H1601" i="4"/>
  <c r="I1601" i="4"/>
  <c r="K1601" i="4"/>
  <c r="L1601" i="4"/>
  <c r="M1601" i="4"/>
  <c r="N1601" i="4"/>
  <c r="O1601" i="4"/>
  <c r="AI1601" i="4"/>
  <c r="AJ1601" i="4"/>
  <c r="AK1601" i="4"/>
  <c r="AL1601" i="4"/>
  <c r="AM1601" i="4"/>
  <c r="AN1601" i="4"/>
  <c r="AO1601" i="4"/>
  <c r="AP1601" i="4"/>
  <c r="AR1601" i="4"/>
  <c r="C1602" i="4"/>
  <c r="D1602" i="4"/>
  <c r="E1602" i="4"/>
  <c r="F1602" i="4"/>
  <c r="G1602" i="4"/>
  <c r="H1602" i="4"/>
  <c r="I1602" i="4"/>
  <c r="K1602" i="4"/>
  <c r="L1602" i="4"/>
  <c r="M1602" i="4"/>
  <c r="N1602" i="4"/>
  <c r="O1602" i="4"/>
  <c r="AI1602" i="4"/>
  <c r="AJ1602" i="4"/>
  <c r="AK1602" i="4"/>
  <c r="AL1602" i="4"/>
  <c r="AM1602" i="4"/>
  <c r="AN1602" i="4"/>
  <c r="AO1602" i="4"/>
  <c r="AP1602" i="4"/>
  <c r="AR1602" i="4"/>
  <c r="C1603" i="4"/>
  <c r="D1603" i="4"/>
  <c r="E1603" i="4"/>
  <c r="F1603" i="4"/>
  <c r="G1603" i="4"/>
  <c r="H1603" i="4"/>
  <c r="I1603" i="4"/>
  <c r="K1603" i="4"/>
  <c r="L1603" i="4"/>
  <c r="M1603" i="4"/>
  <c r="N1603" i="4"/>
  <c r="O1603" i="4"/>
  <c r="AI1603" i="4"/>
  <c r="AJ1603" i="4"/>
  <c r="AK1603" i="4"/>
  <c r="AL1603" i="4"/>
  <c r="AM1603" i="4"/>
  <c r="AN1603" i="4"/>
  <c r="AO1603" i="4"/>
  <c r="AP1603" i="4"/>
  <c r="AR1603" i="4"/>
  <c r="C1604" i="4"/>
  <c r="D1604" i="4"/>
  <c r="E1604" i="4"/>
  <c r="F1604" i="4"/>
  <c r="G1604" i="4"/>
  <c r="H1604" i="4"/>
  <c r="I1604" i="4"/>
  <c r="K1604" i="4"/>
  <c r="L1604" i="4"/>
  <c r="M1604" i="4"/>
  <c r="N1604" i="4"/>
  <c r="O1604" i="4"/>
  <c r="AI1604" i="4"/>
  <c r="AJ1604" i="4"/>
  <c r="AK1604" i="4"/>
  <c r="AL1604" i="4"/>
  <c r="AM1604" i="4"/>
  <c r="AN1604" i="4"/>
  <c r="AO1604" i="4"/>
  <c r="AP1604" i="4"/>
  <c r="AR1604" i="4"/>
  <c r="C1605" i="4"/>
  <c r="D1605" i="4"/>
  <c r="E1605" i="4"/>
  <c r="F1605" i="4"/>
  <c r="G1605" i="4"/>
  <c r="H1605" i="4"/>
  <c r="I1605" i="4"/>
  <c r="K1605" i="4"/>
  <c r="L1605" i="4"/>
  <c r="M1605" i="4"/>
  <c r="N1605" i="4"/>
  <c r="O1605" i="4"/>
  <c r="AI1605" i="4"/>
  <c r="AJ1605" i="4"/>
  <c r="AK1605" i="4"/>
  <c r="AL1605" i="4"/>
  <c r="AM1605" i="4"/>
  <c r="AN1605" i="4"/>
  <c r="AO1605" i="4"/>
  <c r="AP1605" i="4"/>
  <c r="AR1605" i="4"/>
  <c r="C1606" i="4"/>
  <c r="D1606" i="4"/>
  <c r="E1606" i="4"/>
  <c r="F1606" i="4"/>
  <c r="G1606" i="4"/>
  <c r="H1606" i="4"/>
  <c r="I1606" i="4"/>
  <c r="K1606" i="4"/>
  <c r="L1606" i="4"/>
  <c r="M1606" i="4"/>
  <c r="N1606" i="4"/>
  <c r="O1606" i="4"/>
  <c r="AI1606" i="4"/>
  <c r="AJ1606" i="4"/>
  <c r="AK1606" i="4"/>
  <c r="AL1606" i="4"/>
  <c r="AM1606" i="4"/>
  <c r="AN1606" i="4"/>
  <c r="AO1606" i="4"/>
  <c r="AP1606" i="4"/>
  <c r="AR1606" i="4"/>
  <c r="C1607" i="4"/>
  <c r="D1607" i="4"/>
  <c r="E1607" i="4"/>
  <c r="F1607" i="4"/>
  <c r="G1607" i="4"/>
  <c r="H1607" i="4"/>
  <c r="I1607" i="4"/>
  <c r="K1607" i="4"/>
  <c r="L1607" i="4"/>
  <c r="M1607" i="4"/>
  <c r="N1607" i="4"/>
  <c r="O1607" i="4"/>
  <c r="AI1607" i="4"/>
  <c r="AJ1607" i="4"/>
  <c r="AK1607" i="4"/>
  <c r="AL1607" i="4"/>
  <c r="AM1607" i="4"/>
  <c r="AN1607" i="4"/>
  <c r="AO1607" i="4"/>
  <c r="AP1607" i="4"/>
  <c r="AR1607" i="4"/>
  <c r="C1608" i="4"/>
  <c r="D1608" i="4"/>
  <c r="E1608" i="4"/>
  <c r="F1608" i="4"/>
  <c r="G1608" i="4"/>
  <c r="H1608" i="4"/>
  <c r="I1608" i="4"/>
  <c r="K1608" i="4"/>
  <c r="L1608" i="4"/>
  <c r="M1608" i="4"/>
  <c r="N1608" i="4"/>
  <c r="O1608" i="4"/>
  <c r="AI1608" i="4"/>
  <c r="AJ1608" i="4"/>
  <c r="AK1608" i="4"/>
  <c r="AL1608" i="4"/>
  <c r="AM1608" i="4"/>
  <c r="AN1608" i="4"/>
  <c r="AO1608" i="4"/>
  <c r="AP1608" i="4"/>
  <c r="AR1608" i="4"/>
  <c r="C1609" i="4"/>
  <c r="D1609" i="4"/>
  <c r="E1609" i="4"/>
  <c r="F1609" i="4"/>
  <c r="G1609" i="4"/>
  <c r="H1609" i="4"/>
  <c r="I1609" i="4"/>
  <c r="K1609" i="4"/>
  <c r="L1609" i="4"/>
  <c r="M1609" i="4"/>
  <c r="N1609" i="4"/>
  <c r="O1609" i="4"/>
  <c r="AI1609" i="4"/>
  <c r="AJ1609" i="4"/>
  <c r="AK1609" i="4"/>
  <c r="AL1609" i="4"/>
  <c r="AM1609" i="4"/>
  <c r="AN1609" i="4"/>
  <c r="AO1609" i="4"/>
  <c r="AP1609" i="4"/>
  <c r="AR1609" i="4"/>
  <c r="C1610" i="4"/>
  <c r="D1610" i="4"/>
  <c r="E1610" i="4"/>
  <c r="F1610" i="4"/>
  <c r="G1610" i="4"/>
  <c r="H1610" i="4"/>
  <c r="I1610" i="4"/>
  <c r="K1610" i="4"/>
  <c r="L1610" i="4"/>
  <c r="M1610" i="4"/>
  <c r="N1610" i="4"/>
  <c r="O1610" i="4"/>
  <c r="AI1610" i="4"/>
  <c r="AJ1610" i="4"/>
  <c r="AK1610" i="4"/>
  <c r="AL1610" i="4"/>
  <c r="AM1610" i="4"/>
  <c r="AN1610" i="4"/>
  <c r="AO1610" i="4"/>
  <c r="AP1610" i="4"/>
  <c r="AR1610" i="4"/>
  <c r="C1611" i="4"/>
  <c r="D1611" i="4"/>
  <c r="E1611" i="4"/>
  <c r="F1611" i="4"/>
  <c r="G1611" i="4"/>
  <c r="H1611" i="4"/>
  <c r="I1611" i="4"/>
  <c r="K1611" i="4"/>
  <c r="L1611" i="4"/>
  <c r="M1611" i="4"/>
  <c r="N1611" i="4"/>
  <c r="O1611" i="4"/>
  <c r="AI1611" i="4"/>
  <c r="AJ1611" i="4"/>
  <c r="AK1611" i="4"/>
  <c r="AL1611" i="4"/>
  <c r="AM1611" i="4"/>
  <c r="AN1611" i="4"/>
  <c r="AO1611" i="4"/>
  <c r="AP1611" i="4"/>
  <c r="AR1611" i="4"/>
  <c r="C1612" i="4"/>
  <c r="D1612" i="4"/>
  <c r="E1612" i="4"/>
  <c r="F1612" i="4"/>
  <c r="G1612" i="4"/>
  <c r="H1612" i="4"/>
  <c r="I1612" i="4"/>
  <c r="K1612" i="4"/>
  <c r="L1612" i="4"/>
  <c r="M1612" i="4"/>
  <c r="N1612" i="4"/>
  <c r="O1612" i="4"/>
  <c r="AI1612" i="4"/>
  <c r="AJ1612" i="4"/>
  <c r="AK1612" i="4"/>
  <c r="AL1612" i="4"/>
  <c r="AM1612" i="4"/>
  <c r="AN1612" i="4"/>
  <c r="AO1612" i="4"/>
  <c r="AP1612" i="4"/>
  <c r="AR1612" i="4"/>
  <c r="C1613" i="4"/>
  <c r="D1613" i="4"/>
  <c r="E1613" i="4"/>
  <c r="F1613" i="4"/>
  <c r="G1613" i="4"/>
  <c r="H1613" i="4"/>
  <c r="I1613" i="4"/>
  <c r="K1613" i="4"/>
  <c r="L1613" i="4"/>
  <c r="M1613" i="4"/>
  <c r="N1613" i="4"/>
  <c r="O1613" i="4"/>
  <c r="AI1613" i="4"/>
  <c r="AJ1613" i="4"/>
  <c r="AK1613" i="4"/>
  <c r="AL1613" i="4"/>
  <c r="AM1613" i="4"/>
  <c r="AN1613" i="4"/>
  <c r="AO1613" i="4"/>
  <c r="AP1613" i="4"/>
  <c r="AR1613" i="4"/>
  <c r="C1614" i="4"/>
  <c r="D1614" i="4"/>
  <c r="E1614" i="4"/>
  <c r="F1614" i="4"/>
  <c r="G1614" i="4"/>
  <c r="H1614" i="4"/>
  <c r="I1614" i="4"/>
  <c r="K1614" i="4"/>
  <c r="L1614" i="4"/>
  <c r="M1614" i="4"/>
  <c r="N1614" i="4"/>
  <c r="O1614" i="4"/>
  <c r="AI1614" i="4"/>
  <c r="AJ1614" i="4"/>
  <c r="AK1614" i="4"/>
  <c r="AL1614" i="4"/>
  <c r="AM1614" i="4"/>
  <c r="AN1614" i="4"/>
  <c r="AO1614" i="4"/>
  <c r="AP1614" i="4"/>
  <c r="AR1614" i="4"/>
  <c r="C1615" i="4"/>
  <c r="D1615" i="4"/>
  <c r="E1615" i="4"/>
  <c r="F1615" i="4"/>
  <c r="G1615" i="4"/>
  <c r="H1615" i="4"/>
  <c r="I1615" i="4"/>
  <c r="K1615" i="4"/>
  <c r="L1615" i="4"/>
  <c r="M1615" i="4"/>
  <c r="N1615" i="4"/>
  <c r="O1615" i="4"/>
  <c r="AI1615" i="4"/>
  <c r="AJ1615" i="4"/>
  <c r="AK1615" i="4"/>
  <c r="AL1615" i="4"/>
  <c r="AM1615" i="4"/>
  <c r="AN1615" i="4"/>
  <c r="AO1615" i="4"/>
  <c r="AP1615" i="4"/>
  <c r="AR1615" i="4"/>
  <c r="C1616" i="4"/>
  <c r="D1616" i="4"/>
  <c r="E1616" i="4"/>
  <c r="F1616" i="4"/>
  <c r="G1616" i="4"/>
  <c r="H1616" i="4"/>
  <c r="I1616" i="4"/>
  <c r="K1616" i="4"/>
  <c r="L1616" i="4"/>
  <c r="M1616" i="4"/>
  <c r="N1616" i="4"/>
  <c r="O1616" i="4"/>
  <c r="AI1616" i="4"/>
  <c r="AJ1616" i="4"/>
  <c r="AK1616" i="4"/>
  <c r="AL1616" i="4"/>
  <c r="AM1616" i="4"/>
  <c r="AN1616" i="4"/>
  <c r="AO1616" i="4"/>
  <c r="AP1616" i="4"/>
  <c r="AR1616" i="4"/>
  <c r="C1617" i="4"/>
  <c r="D1617" i="4"/>
  <c r="E1617" i="4"/>
  <c r="F1617" i="4"/>
  <c r="G1617" i="4"/>
  <c r="H1617" i="4"/>
  <c r="I1617" i="4"/>
  <c r="K1617" i="4"/>
  <c r="L1617" i="4"/>
  <c r="M1617" i="4"/>
  <c r="N1617" i="4"/>
  <c r="O1617" i="4"/>
  <c r="AI1617" i="4"/>
  <c r="AJ1617" i="4"/>
  <c r="AK1617" i="4"/>
  <c r="AL1617" i="4"/>
  <c r="AM1617" i="4"/>
  <c r="AN1617" i="4"/>
  <c r="AO1617" i="4"/>
  <c r="AP1617" i="4"/>
  <c r="AR1617" i="4"/>
  <c r="C1618" i="4"/>
  <c r="D1618" i="4"/>
  <c r="E1618" i="4"/>
  <c r="F1618" i="4"/>
  <c r="G1618" i="4"/>
  <c r="H1618" i="4"/>
  <c r="I1618" i="4"/>
  <c r="K1618" i="4"/>
  <c r="L1618" i="4"/>
  <c r="M1618" i="4"/>
  <c r="N1618" i="4"/>
  <c r="O1618" i="4"/>
  <c r="AI1618" i="4"/>
  <c r="AJ1618" i="4"/>
  <c r="AK1618" i="4"/>
  <c r="AL1618" i="4"/>
  <c r="AM1618" i="4"/>
  <c r="AN1618" i="4"/>
  <c r="AO1618" i="4"/>
  <c r="AP1618" i="4"/>
  <c r="AR1618" i="4"/>
  <c r="C1619" i="4"/>
  <c r="D1619" i="4"/>
  <c r="E1619" i="4"/>
  <c r="F1619" i="4"/>
  <c r="G1619" i="4"/>
  <c r="H1619" i="4"/>
  <c r="I1619" i="4"/>
  <c r="K1619" i="4"/>
  <c r="L1619" i="4"/>
  <c r="M1619" i="4"/>
  <c r="N1619" i="4"/>
  <c r="O1619" i="4"/>
  <c r="AI1619" i="4"/>
  <c r="AJ1619" i="4"/>
  <c r="AK1619" i="4"/>
  <c r="AL1619" i="4"/>
  <c r="AM1619" i="4"/>
  <c r="AN1619" i="4"/>
  <c r="AO1619" i="4"/>
  <c r="AP1619" i="4"/>
  <c r="AR1619" i="4"/>
  <c r="C1620" i="4"/>
  <c r="D1620" i="4"/>
  <c r="E1620" i="4"/>
  <c r="F1620" i="4"/>
  <c r="G1620" i="4"/>
  <c r="H1620" i="4"/>
  <c r="I1620" i="4"/>
  <c r="K1620" i="4"/>
  <c r="L1620" i="4"/>
  <c r="M1620" i="4"/>
  <c r="N1620" i="4"/>
  <c r="O1620" i="4"/>
  <c r="AI1620" i="4"/>
  <c r="AJ1620" i="4"/>
  <c r="AK1620" i="4"/>
  <c r="AL1620" i="4"/>
  <c r="AM1620" i="4"/>
  <c r="AN1620" i="4"/>
  <c r="AO1620" i="4"/>
  <c r="AP1620" i="4"/>
  <c r="AR1620" i="4"/>
  <c r="C1621" i="4"/>
  <c r="D1621" i="4"/>
  <c r="E1621" i="4"/>
  <c r="F1621" i="4"/>
  <c r="G1621" i="4"/>
  <c r="H1621" i="4"/>
  <c r="I1621" i="4"/>
  <c r="K1621" i="4"/>
  <c r="L1621" i="4"/>
  <c r="M1621" i="4"/>
  <c r="N1621" i="4"/>
  <c r="O1621" i="4"/>
  <c r="AI1621" i="4"/>
  <c r="AJ1621" i="4"/>
  <c r="AK1621" i="4"/>
  <c r="AL1621" i="4"/>
  <c r="AM1621" i="4"/>
  <c r="AN1621" i="4"/>
  <c r="AO1621" i="4"/>
  <c r="AP1621" i="4"/>
  <c r="AR1621" i="4"/>
  <c r="C1622" i="4"/>
  <c r="D1622" i="4"/>
  <c r="E1622" i="4"/>
  <c r="F1622" i="4"/>
  <c r="G1622" i="4"/>
  <c r="H1622" i="4"/>
  <c r="I1622" i="4"/>
  <c r="K1622" i="4"/>
  <c r="L1622" i="4"/>
  <c r="M1622" i="4"/>
  <c r="N1622" i="4"/>
  <c r="O1622" i="4"/>
  <c r="AI1622" i="4"/>
  <c r="AJ1622" i="4"/>
  <c r="AK1622" i="4"/>
  <c r="AL1622" i="4"/>
  <c r="AM1622" i="4"/>
  <c r="AN1622" i="4"/>
  <c r="AO1622" i="4"/>
  <c r="AP1622" i="4"/>
  <c r="AR1622" i="4"/>
  <c r="C1623" i="4"/>
  <c r="D1623" i="4"/>
  <c r="E1623" i="4"/>
  <c r="F1623" i="4"/>
  <c r="G1623" i="4"/>
  <c r="H1623" i="4"/>
  <c r="I1623" i="4"/>
  <c r="K1623" i="4"/>
  <c r="L1623" i="4"/>
  <c r="M1623" i="4"/>
  <c r="N1623" i="4"/>
  <c r="O1623" i="4"/>
  <c r="AI1623" i="4"/>
  <c r="AJ1623" i="4"/>
  <c r="AK1623" i="4"/>
  <c r="AL1623" i="4"/>
  <c r="AM1623" i="4"/>
  <c r="AN1623" i="4"/>
  <c r="AO1623" i="4"/>
  <c r="AP1623" i="4"/>
  <c r="AR1623" i="4"/>
  <c r="C1624" i="4"/>
  <c r="D1624" i="4"/>
  <c r="E1624" i="4"/>
  <c r="F1624" i="4"/>
  <c r="G1624" i="4"/>
  <c r="H1624" i="4"/>
  <c r="I1624" i="4"/>
  <c r="K1624" i="4"/>
  <c r="L1624" i="4"/>
  <c r="M1624" i="4"/>
  <c r="N1624" i="4"/>
  <c r="O1624" i="4"/>
  <c r="AI1624" i="4"/>
  <c r="AJ1624" i="4"/>
  <c r="AK1624" i="4"/>
  <c r="AL1624" i="4"/>
  <c r="AM1624" i="4"/>
  <c r="AN1624" i="4"/>
  <c r="AO1624" i="4"/>
  <c r="AP1624" i="4"/>
  <c r="AR1624" i="4"/>
  <c r="C1625" i="4"/>
  <c r="D1625" i="4"/>
  <c r="E1625" i="4"/>
  <c r="F1625" i="4"/>
  <c r="G1625" i="4"/>
  <c r="H1625" i="4"/>
  <c r="I1625" i="4"/>
  <c r="K1625" i="4"/>
  <c r="L1625" i="4"/>
  <c r="M1625" i="4"/>
  <c r="N1625" i="4"/>
  <c r="O1625" i="4"/>
  <c r="AI1625" i="4"/>
  <c r="AJ1625" i="4"/>
  <c r="AK1625" i="4"/>
  <c r="AL1625" i="4"/>
  <c r="AM1625" i="4"/>
  <c r="AN1625" i="4"/>
  <c r="AO1625" i="4"/>
  <c r="AP1625" i="4"/>
  <c r="AR1625" i="4"/>
  <c r="C1626" i="4"/>
  <c r="D1626" i="4"/>
  <c r="E1626" i="4"/>
  <c r="F1626" i="4"/>
  <c r="G1626" i="4"/>
  <c r="H1626" i="4"/>
  <c r="I1626" i="4"/>
  <c r="K1626" i="4"/>
  <c r="L1626" i="4"/>
  <c r="M1626" i="4"/>
  <c r="N1626" i="4"/>
  <c r="O1626" i="4"/>
  <c r="AI1626" i="4"/>
  <c r="AJ1626" i="4"/>
  <c r="AK1626" i="4"/>
  <c r="AL1626" i="4"/>
  <c r="AM1626" i="4"/>
  <c r="AN1626" i="4"/>
  <c r="AO1626" i="4"/>
  <c r="AP1626" i="4"/>
  <c r="AR1626" i="4"/>
  <c r="C1627" i="4"/>
  <c r="D1627" i="4"/>
  <c r="E1627" i="4"/>
  <c r="F1627" i="4"/>
  <c r="G1627" i="4"/>
  <c r="H1627" i="4"/>
  <c r="I1627" i="4"/>
  <c r="K1627" i="4"/>
  <c r="L1627" i="4"/>
  <c r="M1627" i="4"/>
  <c r="N1627" i="4"/>
  <c r="O1627" i="4"/>
  <c r="AI1627" i="4"/>
  <c r="AJ1627" i="4"/>
  <c r="AK1627" i="4"/>
  <c r="AL1627" i="4"/>
  <c r="AM1627" i="4"/>
  <c r="AN1627" i="4"/>
  <c r="AO1627" i="4"/>
  <c r="AP1627" i="4"/>
  <c r="AR1627" i="4"/>
  <c r="C1628" i="4"/>
  <c r="D1628" i="4"/>
  <c r="E1628" i="4"/>
  <c r="F1628" i="4"/>
  <c r="G1628" i="4"/>
  <c r="H1628" i="4"/>
  <c r="I1628" i="4"/>
  <c r="K1628" i="4"/>
  <c r="L1628" i="4"/>
  <c r="M1628" i="4"/>
  <c r="N1628" i="4"/>
  <c r="O1628" i="4"/>
  <c r="AI1628" i="4"/>
  <c r="AJ1628" i="4"/>
  <c r="AK1628" i="4"/>
  <c r="AL1628" i="4"/>
  <c r="AM1628" i="4"/>
  <c r="AN1628" i="4"/>
  <c r="AO1628" i="4"/>
  <c r="AP1628" i="4"/>
  <c r="AR1628" i="4"/>
  <c r="C1629" i="4"/>
  <c r="D1629" i="4"/>
  <c r="E1629" i="4"/>
  <c r="F1629" i="4"/>
  <c r="G1629" i="4"/>
  <c r="H1629" i="4"/>
  <c r="I1629" i="4"/>
  <c r="K1629" i="4"/>
  <c r="L1629" i="4"/>
  <c r="M1629" i="4"/>
  <c r="N1629" i="4"/>
  <c r="O1629" i="4"/>
  <c r="AI1629" i="4"/>
  <c r="AJ1629" i="4"/>
  <c r="AK1629" i="4"/>
  <c r="AL1629" i="4"/>
  <c r="AM1629" i="4"/>
  <c r="AN1629" i="4"/>
  <c r="AO1629" i="4"/>
  <c r="AP1629" i="4"/>
  <c r="AR1629" i="4"/>
  <c r="C1630" i="4"/>
  <c r="D1630" i="4"/>
  <c r="E1630" i="4"/>
  <c r="F1630" i="4"/>
  <c r="G1630" i="4"/>
  <c r="H1630" i="4"/>
  <c r="I1630" i="4"/>
  <c r="K1630" i="4"/>
  <c r="L1630" i="4"/>
  <c r="M1630" i="4"/>
  <c r="N1630" i="4"/>
  <c r="O1630" i="4"/>
  <c r="AI1630" i="4"/>
  <c r="AJ1630" i="4"/>
  <c r="AK1630" i="4"/>
  <c r="AL1630" i="4"/>
  <c r="AM1630" i="4"/>
  <c r="AN1630" i="4"/>
  <c r="AO1630" i="4"/>
  <c r="AP1630" i="4"/>
  <c r="AR1630" i="4"/>
  <c r="C1631" i="4"/>
  <c r="D1631" i="4"/>
  <c r="E1631" i="4"/>
  <c r="F1631" i="4"/>
  <c r="G1631" i="4"/>
  <c r="H1631" i="4"/>
  <c r="I1631" i="4"/>
  <c r="K1631" i="4"/>
  <c r="L1631" i="4"/>
  <c r="M1631" i="4"/>
  <c r="N1631" i="4"/>
  <c r="O1631" i="4"/>
  <c r="AI1631" i="4"/>
  <c r="AJ1631" i="4"/>
  <c r="AK1631" i="4"/>
  <c r="AL1631" i="4"/>
  <c r="AM1631" i="4"/>
  <c r="AN1631" i="4"/>
  <c r="AO1631" i="4"/>
  <c r="AP1631" i="4"/>
  <c r="AR1631" i="4"/>
  <c r="C1632" i="4"/>
  <c r="D1632" i="4"/>
  <c r="E1632" i="4"/>
  <c r="F1632" i="4"/>
  <c r="G1632" i="4"/>
  <c r="H1632" i="4"/>
  <c r="I1632" i="4"/>
  <c r="K1632" i="4"/>
  <c r="L1632" i="4"/>
  <c r="M1632" i="4"/>
  <c r="N1632" i="4"/>
  <c r="O1632" i="4"/>
  <c r="AI1632" i="4"/>
  <c r="AJ1632" i="4"/>
  <c r="AK1632" i="4"/>
  <c r="AL1632" i="4"/>
  <c r="AM1632" i="4"/>
  <c r="AN1632" i="4"/>
  <c r="AO1632" i="4"/>
  <c r="AP1632" i="4"/>
  <c r="AR1632" i="4"/>
  <c r="C1633" i="4"/>
  <c r="D1633" i="4"/>
  <c r="E1633" i="4"/>
  <c r="F1633" i="4"/>
  <c r="G1633" i="4"/>
  <c r="H1633" i="4"/>
  <c r="I1633" i="4"/>
  <c r="K1633" i="4"/>
  <c r="L1633" i="4"/>
  <c r="M1633" i="4"/>
  <c r="N1633" i="4"/>
  <c r="O1633" i="4"/>
  <c r="AI1633" i="4"/>
  <c r="AJ1633" i="4"/>
  <c r="AK1633" i="4"/>
  <c r="AL1633" i="4"/>
  <c r="AM1633" i="4"/>
  <c r="AN1633" i="4"/>
  <c r="AO1633" i="4"/>
  <c r="AP1633" i="4"/>
  <c r="AR1633" i="4"/>
  <c r="C1634" i="4"/>
  <c r="D1634" i="4"/>
  <c r="E1634" i="4"/>
  <c r="F1634" i="4"/>
  <c r="G1634" i="4"/>
  <c r="H1634" i="4"/>
  <c r="I1634" i="4"/>
  <c r="K1634" i="4"/>
  <c r="L1634" i="4"/>
  <c r="M1634" i="4"/>
  <c r="N1634" i="4"/>
  <c r="O1634" i="4"/>
  <c r="AI1634" i="4"/>
  <c r="AJ1634" i="4"/>
  <c r="AK1634" i="4"/>
  <c r="AL1634" i="4"/>
  <c r="AM1634" i="4"/>
  <c r="AN1634" i="4"/>
  <c r="AO1634" i="4"/>
  <c r="AP1634" i="4"/>
  <c r="AR1634" i="4"/>
  <c r="C1635" i="4"/>
  <c r="D1635" i="4"/>
  <c r="E1635" i="4"/>
  <c r="F1635" i="4"/>
  <c r="G1635" i="4"/>
  <c r="H1635" i="4"/>
  <c r="I1635" i="4"/>
  <c r="K1635" i="4"/>
  <c r="L1635" i="4"/>
  <c r="M1635" i="4"/>
  <c r="N1635" i="4"/>
  <c r="O1635" i="4"/>
  <c r="AI1635" i="4"/>
  <c r="AJ1635" i="4"/>
  <c r="AK1635" i="4"/>
  <c r="AL1635" i="4"/>
  <c r="AM1635" i="4"/>
  <c r="AN1635" i="4"/>
  <c r="AO1635" i="4"/>
  <c r="AP1635" i="4"/>
  <c r="AR1635" i="4"/>
  <c r="C1636" i="4"/>
  <c r="D1636" i="4"/>
  <c r="E1636" i="4"/>
  <c r="F1636" i="4"/>
  <c r="G1636" i="4"/>
  <c r="H1636" i="4"/>
  <c r="I1636" i="4"/>
  <c r="K1636" i="4"/>
  <c r="L1636" i="4"/>
  <c r="M1636" i="4"/>
  <c r="N1636" i="4"/>
  <c r="O1636" i="4"/>
  <c r="AI1636" i="4"/>
  <c r="AJ1636" i="4"/>
  <c r="AK1636" i="4"/>
  <c r="AL1636" i="4"/>
  <c r="AM1636" i="4"/>
  <c r="AN1636" i="4"/>
  <c r="AO1636" i="4"/>
  <c r="AP1636" i="4"/>
  <c r="AR1636" i="4"/>
  <c r="C1637" i="4"/>
  <c r="D1637" i="4"/>
  <c r="E1637" i="4"/>
  <c r="F1637" i="4"/>
  <c r="G1637" i="4"/>
  <c r="H1637" i="4"/>
  <c r="I1637" i="4"/>
  <c r="K1637" i="4"/>
  <c r="L1637" i="4"/>
  <c r="M1637" i="4"/>
  <c r="N1637" i="4"/>
  <c r="O1637" i="4"/>
  <c r="AI1637" i="4"/>
  <c r="AJ1637" i="4"/>
  <c r="AK1637" i="4"/>
  <c r="AL1637" i="4"/>
  <c r="AM1637" i="4"/>
  <c r="AN1637" i="4"/>
  <c r="AO1637" i="4"/>
  <c r="AP1637" i="4"/>
  <c r="AR1637" i="4"/>
  <c r="C1638" i="4"/>
  <c r="D1638" i="4"/>
  <c r="E1638" i="4"/>
  <c r="F1638" i="4"/>
  <c r="G1638" i="4"/>
  <c r="H1638" i="4"/>
  <c r="I1638" i="4"/>
  <c r="K1638" i="4"/>
  <c r="L1638" i="4"/>
  <c r="M1638" i="4"/>
  <c r="N1638" i="4"/>
  <c r="O1638" i="4"/>
  <c r="AI1638" i="4"/>
  <c r="AJ1638" i="4"/>
  <c r="AK1638" i="4"/>
  <c r="AL1638" i="4"/>
  <c r="AM1638" i="4"/>
  <c r="AN1638" i="4"/>
  <c r="AO1638" i="4"/>
  <c r="AP1638" i="4"/>
  <c r="AR1638" i="4"/>
  <c r="C1639" i="4"/>
  <c r="D1639" i="4"/>
  <c r="E1639" i="4"/>
  <c r="F1639" i="4"/>
  <c r="G1639" i="4"/>
  <c r="H1639" i="4"/>
  <c r="I1639" i="4"/>
  <c r="K1639" i="4"/>
  <c r="L1639" i="4"/>
  <c r="M1639" i="4"/>
  <c r="N1639" i="4"/>
  <c r="O1639" i="4"/>
  <c r="AI1639" i="4"/>
  <c r="AJ1639" i="4"/>
  <c r="AK1639" i="4"/>
  <c r="AL1639" i="4"/>
  <c r="AM1639" i="4"/>
  <c r="AN1639" i="4"/>
  <c r="AO1639" i="4"/>
  <c r="AP1639" i="4"/>
  <c r="AR1639" i="4"/>
  <c r="C1640" i="4"/>
  <c r="D1640" i="4"/>
  <c r="E1640" i="4"/>
  <c r="F1640" i="4"/>
  <c r="G1640" i="4"/>
  <c r="H1640" i="4"/>
  <c r="I1640" i="4"/>
  <c r="K1640" i="4"/>
  <c r="L1640" i="4"/>
  <c r="M1640" i="4"/>
  <c r="N1640" i="4"/>
  <c r="O1640" i="4"/>
  <c r="AI1640" i="4"/>
  <c r="AJ1640" i="4"/>
  <c r="AK1640" i="4"/>
  <c r="AL1640" i="4"/>
  <c r="AM1640" i="4"/>
  <c r="AN1640" i="4"/>
  <c r="AO1640" i="4"/>
  <c r="AP1640" i="4"/>
  <c r="AR1640" i="4"/>
  <c r="C1641" i="4"/>
  <c r="D1641" i="4"/>
  <c r="E1641" i="4"/>
  <c r="F1641" i="4"/>
  <c r="G1641" i="4"/>
  <c r="H1641" i="4"/>
  <c r="I1641" i="4"/>
  <c r="K1641" i="4"/>
  <c r="L1641" i="4"/>
  <c r="M1641" i="4"/>
  <c r="N1641" i="4"/>
  <c r="O1641" i="4"/>
  <c r="AI1641" i="4"/>
  <c r="AJ1641" i="4"/>
  <c r="AK1641" i="4"/>
  <c r="AL1641" i="4"/>
  <c r="AM1641" i="4"/>
  <c r="AN1641" i="4"/>
  <c r="AO1641" i="4"/>
  <c r="AP1641" i="4"/>
  <c r="AR1641" i="4"/>
  <c r="C1642" i="4"/>
  <c r="D1642" i="4"/>
  <c r="E1642" i="4"/>
  <c r="F1642" i="4"/>
  <c r="G1642" i="4"/>
  <c r="H1642" i="4"/>
  <c r="I1642" i="4"/>
  <c r="K1642" i="4"/>
  <c r="L1642" i="4"/>
  <c r="M1642" i="4"/>
  <c r="N1642" i="4"/>
  <c r="O1642" i="4"/>
  <c r="AI1642" i="4"/>
  <c r="AJ1642" i="4"/>
  <c r="AK1642" i="4"/>
  <c r="AL1642" i="4"/>
  <c r="AM1642" i="4"/>
  <c r="AN1642" i="4"/>
  <c r="AO1642" i="4"/>
  <c r="AP1642" i="4"/>
  <c r="AR1642" i="4"/>
  <c r="C1643" i="4"/>
  <c r="D1643" i="4"/>
  <c r="E1643" i="4"/>
  <c r="F1643" i="4"/>
  <c r="G1643" i="4"/>
  <c r="H1643" i="4"/>
  <c r="I1643" i="4"/>
  <c r="K1643" i="4"/>
  <c r="L1643" i="4"/>
  <c r="M1643" i="4"/>
  <c r="N1643" i="4"/>
  <c r="O1643" i="4"/>
  <c r="AI1643" i="4"/>
  <c r="AJ1643" i="4"/>
  <c r="AK1643" i="4"/>
  <c r="AL1643" i="4"/>
  <c r="AM1643" i="4"/>
  <c r="AN1643" i="4"/>
  <c r="AO1643" i="4"/>
  <c r="AP1643" i="4"/>
  <c r="AR1643" i="4"/>
  <c r="C1644" i="4"/>
  <c r="D1644" i="4"/>
  <c r="E1644" i="4"/>
  <c r="F1644" i="4"/>
  <c r="G1644" i="4"/>
  <c r="H1644" i="4"/>
  <c r="I1644" i="4"/>
  <c r="K1644" i="4"/>
  <c r="L1644" i="4"/>
  <c r="M1644" i="4"/>
  <c r="N1644" i="4"/>
  <c r="O1644" i="4"/>
  <c r="AI1644" i="4"/>
  <c r="AJ1644" i="4"/>
  <c r="AK1644" i="4"/>
  <c r="AL1644" i="4"/>
  <c r="AM1644" i="4"/>
  <c r="AN1644" i="4"/>
  <c r="AO1644" i="4"/>
  <c r="AP1644" i="4"/>
  <c r="AR1644" i="4"/>
  <c r="C1645" i="4"/>
  <c r="D1645" i="4"/>
  <c r="E1645" i="4"/>
  <c r="F1645" i="4"/>
  <c r="G1645" i="4"/>
  <c r="H1645" i="4"/>
  <c r="I1645" i="4"/>
  <c r="K1645" i="4"/>
  <c r="L1645" i="4"/>
  <c r="M1645" i="4"/>
  <c r="N1645" i="4"/>
  <c r="O1645" i="4"/>
  <c r="AI1645" i="4"/>
  <c r="AJ1645" i="4"/>
  <c r="AK1645" i="4"/>
  <c r="AL1645" i="4"/>
  <c r="AM1645" i="4"/>
  <c r="AN1645" i="4"/>
  <c r="AO1645" i="4"/>
  <c r="AP1645" i="4"/>
  <c r="AR1645" i="4"/>
  <c r="C1646" i="4"/>
  <c r="D1646" i="4"/>
  <c r="E1646" i="4"/>
  <c r="F1646" i="4"/>
  <c r="G1646" i="4"/>
  <c r="H1646" i="4"/>
  <c r="I1646" i="4"/>
  <c r="K1646" i="4"/>
  <c r="L1646" i="4"/>
  <c r="M1646" i="4"/>
  <c r="N1646" i="4"/>
  <c r="O1646" i="4"/>
  <c r="AI1646" i="4"/>
  <c r="AJ1646" i="4"/>
  <c r="AK1646" i="4"/>
  <c r="AL1646" i="4"/>
  <c r="AM1646" i="4"/>
  <c r="AN1646" i="4"/>
  <c r="AO1646" i="4"/>
  <c r="AP1646" i="4"/>
  <c r="AR1646" i="4"/>
  <c r="C1647" i="4"/>
  <c r="D1647" i="4"/>
  <c r="E1647" i="4"/>
  <c r="F1647" i="4"/>
  <c r="G1647" i="4"/>
  <c r="H1647" i="4"/>
  <c r="I1647" i="4"/>
  <c r="K1647" i="4"/>
  <c r="L1647" i="4"/>
  <c r="M1647" i="4"/>
  <c r="N1647" i="4"/>
  <c r="O1647" i="4"/>
  <c r="AI1647" i="4"/>
  <c r="AJ1647" i="4"/>
  <c r="AK1647" i="4"/>
  <c r="AL1647" i="4"/>
  <c r="AM1647" i="4"/>
  <c r="AN1647" i="4"/>
  <c r="AO1647" i="4"/>
  <c r="AP1647" i="4"/>
  <c r="AR1647" i="4"/>
  <c r="C1648" i="4"/>
  <c r="D1648" i="4"/>
  <c r="E1648" i="4"/>
  <c r="F1648" i="4"/>
  <c r="G1648" i="4"/>
  <c r="H1648" i="4"/>
  <c r="I1648" i="4"/>
  <c r="K1648" i="4"/>
  <c r="L1648" i="4"/>
  <c r="M1648" i="4"/>
  <c r="N1648" i="4"/>
  <c r="O1648" i="4"/>
  <c r="AI1648" i="4"/>
  <c r="AJ1648" i="4"/>
  <c r="AK1648" i="4"/>
  <c r="AL1648" i="4"/>
  <c r="AM1648" i="4"/>
  <c r="AN1648" i="4"/>
  <c r="AO1648" i="4"/>
  <c r="AP1648" i="4"/>
  <c r="AR1648" i="4"/>
  <c r="C1649" i="4"/>
  <c r="D1649" i="4"/>
  <c r="E1649" i="4"/>
  <c r="F1649" i="4"/>
  <c r="G1649" i="4"/>
  <c r="H1649" i="4"/>
  <c r="I1649" i="4"/>
  <c r="K1649" i="4"/>
  <c r="L1649" i="4"/>
  <c r="M1649" i="4"/>
  <c r="N1649" i="4"/>
  <c r="O1649" i="4"/>
  <c r="AI1649" i="4"/>
  <c r="AJ1649" i="4"/>
  <c r="AK1649" i="4"/>
  <c r="AL1649" i="4"/>
  <c r="AM1649" i="4"/>
  <c r="AN1649" i="4"/>
  <c r="AO1649" i="4"/>
  <c r="AP1649" i="4"/>
  <c r="AR1649" i="4"/>
  <c r="C1650" i="4"/>
  <c r="D1650" i="4"/>
  <c r="E1650" i="4"/>
  <c r="F1650" i="4"/>
  <c r="G1650" i="4"/>
  <c r="H1650" i="4"/>
  <c r="I1650" i="4"/>
  <c r="K1650" i="4"/>
  <c r="L1650" i="4"/>
  <c r="M1650" i="4"/>
  <c r="N1650" i="4"/>
  <c r="O1650" i="4"/>
  <c r="AI1650" i="4"/>
  <c r="AJ1650" i="4"/>
  <c r="AK1650" i="4"/>
  <c r="AL1650" i="4"/>
  <c r="AM1650" i="4"/>
  <c r="AN1650" i="4"/>
  <c r="AO1650" i="4"/>
  <c r="AP1650" i="4"/>
  <c r="AR1650" i="4"/>
  <c r="C1651" i="4"/>
  <c r="D1651" i="4"/>
  <c r="E1651" i="4"/>
  <c r="F1651" i="4"/>
  <c r="G1651" i="4"/>
  <c r="H1651" i="4"/>
  <c r="I1651" i="4"/>
  <c r="K1651" i="4"/>
  <c r="L1651" i="4"/>
  <c r="M1651" i="4"/>
  <c r="N1651" i="4"/>
  <c r="O1651" i="4"/>
  <c r="AI1651" i="4"/>
  <c r="AJ1651" i="4"/>
  <c r="AK1651" i="4"/>
  <c r="AL1651" i="4"/>
  <c r="AM1651" i="4"/>
  <c r="AN1651" i="4"/>
  <c r="AO1651" i="4"/>
  <c r="AP1651" i="4"/>
  <c r="AR1651" i="4"/>
  <c r="C1652" i="4"/>
  <c r="D1652" i="4"/>
  <c r="E1652" i="4"/>
  <c r="F1652" i="4"/>
  <c r="G1652" i="4"/>
  <c r="H1652" i="4"/>
  <c r="I1652" i="4"/>
  <c r="K1652" i="4"/>
  <c r="L1652" i="4"/>
  <c r="M1652" i="4"/>
  <c r="N1652" i="4"/>
  <c r="O1652" i="4"/>
  <c r="AI1652" i="4"/>
  <c r="AJ1652" i="4"/>
  <c r="AK1652" i="4"/>
  <c r="AL1652" i="4"/>
  <c r="AM1652" i="4"/>
  <c r="AN1652" i="4"/>
  <c r="AO1652" i="4"/>
  <c r="AP1652" i="4"/>
  <c r="AR1652" i="4"/>
  <c r="C1653" i="4"/>
  <c r="D1653" i="4"/>
  <c r="E1653" i="4"/>
  <c r="F1653" i="4"/>
  <c r="G1653" i="4"/>
  <c r="H1653" i="4"/>
  <c r="I1653" i="4"/>
  <c r="K1653" i="4"/>
  <c r="L1653" i="4"/>
  <c r="M1653" i="4"/>
  <c r="N1653" i="4"/>
  <c r="O1653" i="4"/>
  <c r="AI1653" i="4"/>
  <c r="AJ1653" i="4"/>
  <c r="AK1653" i="4"/>
  <c r="AL1653" i="4"/>
  <c r="AM1653" i="4"/>
  <c r="AN1653" i="4"/>
  <c r="AO1653" i="4"/>
  <c r="AP1653" i="4"/>
  <c r="AR1653" i="4"/>
  <c r="C1654" i="4"/>
  <c r="D1654" i="4"/>
  <c r="E1654" i="4"/>
  <c r="F1654" i="4"/>
  <c r="G1654" i="4"/>
  <c r="H1654" i="4"/>
  <c r="I1654" i="4"/>
  <c r="K1654" i="4"/>
  <c r="L1654" i="4"/>
  <c r="M1654" i="4"/>
  <c r="N1654" i="4"/>
  <c r="O1654" i="4"/>
  <c r="AI1654" i="4"/>
  <c r="AJ1654" i="4"/>
  <c r="AK1654" i="4"/>
  <c r="AL1654" i="4"/>
  <c r="AM1654" i="4"/>
  <c r="AN1654" i="4"/>
  <c r="AO1654" i="4"/>
  <c r="AP1654" i="4"/>
  <c r="AR1654" i="4"/>
  <c r="C1655" i="4"/>
  <c r="D1655" i="4"/>
  <c r="E1655" i="4"/>
  <c r="F1655" i="4"/>
  <c r="G1655" i="4"/>
  <c r="H1655" i="4"/>
  <c r="I1655" i="4"/>
  <c r="K1655" i="4"/>
  <c r="L1655" i="4"/>
  <c r="M1655" i="4"/>
  <c r="N1655" i="4"/>
  <c r="O1655" i="4"/>
  <c r="AI1655" i="4"/>
  <c r="AJ1655" i="4"/>
  <c r="AK1655" i="4"/>
  <c r="AL1655" i="4"/>
  <c r="AM1655" i="4"/>
  <c r="AN1655" i="4"/>
  <c r="AO1655" i="4"/>
  <c r="AP1655" i="4"/>
  <c r="AR1655" i="4"/>
  <c r="C1656" i="4"/>
  <c r="D1656" i="4"/>
  <c r="E1656" i="4"/>
  <c r="F1656" i="4"/>
  <c r="G1656" i="4"/>
  <c r="H1656" i="4"/>
  <c r="I1656" i="4"/>
  <c r="K1656" i="4"/>
  <c r="L1656" i="4"/>
  <c r="M1656" i="4"/>
  <c r="N1656" i="4"/>
  <c r="O1656" i="4"/>
  <c r="AI1656" i="4"/>
  <c r="AJ1656" i="4"/>
  <c r="AK1656" i="4"/>
  <c r="AL1656" i="4"/>
  <c r="AM1656" i="4"/>
  <c r="AN1656" i="4"/>
  <c r="AO1656" i="4"/>
  <c r="AP1656" i="4"/>
  <c r="AR1656" i="4"/>
  <c r="C1657" i="4"/>
  <c r="D1657" i="4"/>
  <c r="E1657" i="4"/>
  <c r="F1657" i="4"/>
  <c r="G1657" i="4"/>
  <c r="H1657" i="4"/>
  <c r="I1657" i="4"/>
  <c r="K1657" i="4"/>
  <c r="L1657" i="4"/>
  <c r="M1657" i="4"/>
  <c r="N1657" i="4"/>
  <c r="O1657" i="4"/>
  <c r="AI1657" i="4"/>
  <c r="AJ1657" i="4"/>
  <c r="AK1657" i="4"/>
  <c r="AL1657" i="4"/>
  <c r="AM1657" i="4"/>
  <c r="AN1657" i="4"/>
  <c r="AO1657" i="4"/>
  <c r="AP1657" i="4"/>
  <c r="AR1657" i="4"/>
  <c r="C1658" i="4"/>
  <c r="D1658" i="4"/>
  <c r="E1658" i="4"/>
  <c r="F1658" i="4"/>
  <c r="G1658" i="4"/>
  <c r="H1658" i="4"/>
  <c r="I1658" i="4"/>
  <c r="K1658" i="4"/>
  <c r="L1658" i="4"/>
  <c r="M1658" i="4"/>
  <c r="N1658" i="4"/>
  <c r="O1658" i="4"/>
  <c r="AI1658" i="4"/>
  <c r="AJ1658" i="4"/>
  <c r="AK1658" i="4"/>
  <c r="AL1658" i="4"/>
  <c r="AM1658" i="4"/>
  <c r="AN1658" i="4"/>
  <c r="AO1658" i="4"/>
  <c r="AP1658" i="4"/>
  <c r="AR1658" i="4"/>
  <c r="C1659" i="4"/>
  <c r="D1659" i="4"/>
  <c r="E1659" i="4"/>
  <c r="F1659" i="4"/>
  <c r="G1659" i="4"/>
  <c r="H1659" i="4"/>
  <c r="I1659" i="4"/>
  <c r="K1659" i="4"/>
  <c r="L1659" i="4"/>
  <c r="M1659" i="4"/>
  <c r="N1659" i="4"/>
  <c r="O1659" i="4"/>
  <c r="AI1659" i="4"/>
  <c r="AJ1659" i="4"/>
  <c r="AK1659" i="4"/>
  <c r="AL1659" i="4"/>
  <c r="AM1659" i="4"/>
  <c r="AN1659" i="4"/>
  <c r="AO1659" i="4"/>
  <c r="AP1659" i="4"/>
  <c r="AR1659" i="4"/>
  <c r="C1660" i="4"/>
  <c r="D1660" i="4"/>
  <c r="E1660" i="4"/>
  <c r="F1660" i="4"/>
  <c r="G1660" i="4"/>
  <c r="H1660" i="4"/>
  <c r="I1660" i="4"/>
  <c r="K1660" i="4"/>
  <c r="L1660" i="4"/>
  <c r="M1660" i="4"/>
  <c r="N1660" i="4"/>
  <c r="O1660" i="4"/>
  <c r="AI1660" i="4"/>
  <c r="AJ1660" i="4"/>
  <c r="AK1660" i="4"/>
  <c r="AL1660" i="4"/>
  <c r="AM1660" i="4"/>
  <c r="AN1660" i="4"/>
  <c r="AO1660" i="4"/>
  <c r="AP1660" i="4"/>
  <c r="AR1660" i="4"/>
  <c r="C1661" i="4"/>
  <c r="D1661" i="4"/>
  <c r="E1661" i="4"/>
  <c r="F1661" i="4"/>
  <c r="G1661" i="4"/>
  <c r="H1661" i="4"/>
  <c r="I1661" i="4"/>
  <c r="K1661" i="4"/>
  <c r="L1661" i="4"/>
  <c r="M1661" i="4"/>
  <c r="N1661" i="4"/>
  <c r="O1661" i="4"/>
  <c r="AI1661" i="4"/>
  <c r="AJ1661" i="4"/>
  <c r="AK1661" i="4"/>
  <c r="AL1661" i="4"/>
  <c r="AM1661" i="4"/>
  <c r="AN1661" i="4"/>
  <c r="AO1661" i="4"/>
  <c r="AP1661" i="4"/>
  <c r="AR1661" i="4"/>
  <c r="C1662" i="4"/>
  <c r="D1662" i="4"/>
  <c r="E1662" i="4"/>
  <c r="F1662" i="4"/>
  <c r="G1662" i="4"/>
  <c r="H1662" i="4"/>
  <c r="I1662" i="4"/>
  <c r="K1662" i="4"/>
  <c r="L1662" i="4"/>
  <c r="M1662" i="4"/>
  <c r="N1662" i="4"/>
  <c r="O1662" i="4"/>
  <c r="AI1662" i="4"/>
  <c r="AJ1662" i="4"/>
  <c r="AK1662" i="4"/>
  <c r="AL1662" i="4"/>
  <c r="AM1662" i="4"/>
  <c r="AN1662" i="4"/>
  <c r="AO1662" i="4"/>
  <c r="AP1662" i="4"/>
  <c r="AR1662" i="4"/>
  <c r="C1663" i="4"/>
  <c r="D1663" i="4"/>
  <c r="E1663" i="4"/>
  <c r="F1663" i="4"/>
  <c r="G1663" i="4"/>
  <c r="H1663" i="4"/>
  <c r="I1663" i="4"/>
  <c r="K1663" i="4"/>
  <c r="L1663" i="4"/>
  <c r="M1663" i="4"/>
  <c r="N1663" i="4"/>
  <c r="O1663" i="4"/>
  <c r="AI1663" i="4"/>
  <c r="AJ1663" i="4"/>
  <c r="AK1663" i="4"/>
  <c r="AL1663" i="4"/>
  <c r="AM1663" i="4"/>
  <c r="AN1663" i="4"/>
  <c r="AO1663" i="4"/>
  <c r="AP1663" i="4"/>
  <c r="AR1663" i="4"/>
  <c r="C1664" i="4"/>
  <c r="D1664" i="4"/>
  <c r="E1664" i="4"/>
  <c r="F1664" i="4"/>
  <c r="G1664" i="4"/>
  <c r="H1664" i="4"/>
  <c r="I1664" i="4"/>
  <c r="K1664" i="4"/>
  <c r="L1664" i="4"/>
  <c r="M1664" i="4"/>
  <c r="N1664" i="4"/>
  <c r="O1664" i="4"/>
  <c r="AI1664" i="4"/>
  <c r="AJ1664" i="4"/>
  <c r="AK1664" i="4"/>
  <c r="AL1664" i="4"/>
  <c r="AM1664" i="4"/>
  <c r="AN1664" i="4"/>
  <c r="AO1664" i="4"/>
  <c r="AP1664" i="4"/>
  <c r="AR1664" i="4"/>
  <c r="D1666" i="4"/>
  <c r="E1666" i="4"/>
  <c r="F1666" i="4"/>
  <c r="G1666" i="4"/>
  <c r="H1666" i="4"/>
  <c r="I1666" i="4"/>
  <c r="K1666" i="4"/>
  <c r="L1666" i="4"/>
  <c r="M1666" i="4"/>
  <c r="O1666" i="4"/>
  <c r="AI1666" i="4"/>
  <c r="AJ1666" i="4"/>
  <c r="AK1666" i="4"/>
  <c r="AL1666" i="4"/>
  <c r="AM1666" i="4"/>
  <c r="AN1666" i="4"/>
  <c r="AO1666" i="4"/>
  <c r="AP1666" i="4"/>
  <c r="D1667" i="4"/>
  <c r="E1667" i="4"/>
  <c r="F1667" i="4"/>
  <c r="G1667" i="4"/>
  <c r="H1667" i="4"/>
  <c r="I1667" i="4"/>
  <c r="K1667" i="4"/>
  <c r="L1667" i="4"/>
  <c r="M1667" i="4"/>
  <c r="O1667" i="4"/>
  <c r="AI1667" i="4"/>
  <c r="AJ1667" i="4"/>
  <c r="AK1667" i="4"/>
  <c r="AL1667" i="4"/>
  <c r="AM1667" i="4"/>
  <c r="AN1667" i="4"/>
  <c r="AO1667" i="4"/>
  <c r="AP1667" i="4"/>
  <c r="D1668" i="4"/>
  <c r="E1668" i="4"/>
  <c r="F1668" i="4"/>
  <c r="G1668" i="4"/>
  <c r="H1668" i="4"/>
  <c r="I1668" i="4"/>
  <c r="K1668" i="4"/>
  <c r="L1668" i="4"/>
  <c r="M1668" i="4"/>
  <c r="O1668" i="4"/>
  <c r="AI1668" i="4"/>
  <c r="AJ1668" i="4"/>
  <c r="AK1668" i="4"/>
  <c r="AL1668" i="4"/>
  <c r="AM1668" i="4"/>
  <c r="AN1668" i="4"/>
  <c r="AO1668" i="4"/>
  <c r="AP1668" i="4"/>
  <c r="D1669" i="4"/>
  <c r="E1669" i="4"/>
  <c r="F1669" i="4"/>
  <c r="G1669" i="4"/>
  <c r="H1669" i="4"/>
  <c r="I1669" i="4"/>
  <c r="K1669" i="4"/>
  <c r="L1669" i="4"/>
  <c r="M1669" i="4"/>
  <c r="O1669" i="4"/>
  <c r="AI1669" i="4"/>
  <c r="AJ1669" i="4"/>
  <c r="AK1669" i="4"/>
  <c r="AL1669" i="4"/>
  <c r="AM1669" i="4"/>
  <c r="AN1669" i="4"/>
  <c r="AO1669" i="4"/>
  <c r="AP1669" i="4"/>
  <c r="D1670" i="4"/>
  <c r="E1670" i="4"/>
  <c r="F1670" i="4"/>
  <c r="G1670" i="4"/>
  <c r="H1670" i="4"/>
  <c r="I1670" i="4"/>
  <c r="K1670" i="4"/>
  <c r="L1670" i="4"/>
  <c r="M1670" i="4"/>
  <c r="O1670" i="4"/>
  <c r="AI1670" i="4"/>
  <c r="AJ1670" i="4"/>
  <c r="AK1670" i="4"/>
  <c r="AL1670" i="4"/>
  <c r="AM1670" i="4"/>
  <c r="AN1670" i="4"/>
  <c r="AO1670" i="4"/>
  <c r="AP1670" i="4"/>
  <c r="D1671" i="4"/>
  <c r="E1671" i="4"/>
  <c r="F1671" i="4"/>
  <c r="G1671" i="4"/>
  <c r="H1671" i="4"/>
  <c r="I1671" i="4"/>
  <c r="K1671" i="4"/>
  <c r="L1671" i="4"/>
  <c r="M1671" i="4"/>
  <c r="O1671" i="4"/>
  <c r="AI1671" i="4"/>
  <c r="AJ1671" i="4"/>
  <c r="AK1671" i="4"/>
  <c r="AL1671" i="4"/>
  <c r="AM1671" i="4"/>
  <c r="AN1671" i="4"/>
  <c r="AO1671" i="4"/>
  <c r="AP1671" i="4"/>
  <c r="D1672" i="4"/>
  <c r="E1672" i="4"/>
  <c r="F1672" i="4"/>
  <c r="G1672" i="4"/>
  <c r="H1672" i="4"/>
  <c r="I1672" i="4"/>
  <c r="K1672" i="4"/>
  <c r="L1672" i="4"/>
  <c r="M1672" i="4"/>
  <c r="O1672" i="4"/>
  <c r="AI1672" i="4"/>
  <c r="AJ1672" i="4"/>
  <c r="AK1672" i="4"/>
  <c r="AL1672" i="4"/>
  <c r="AM1672" i="4"/>
  <c r="AN1672" i="4"/>
  <c r="AO1672" i="4"/>
  <c r="AP1672" i="4"/>
  <c r="D1673" i="4"/>
  <c r="E1673" i="4"/>
  <c r="F1673" i="4"/>
  <c r="G1673" i="4"/>
  <c r="H1673" i="4"/>
  <c r="I1673" i="4"/>
  <c r="K1673" i="4"/>
  <c r="L1673" i="4"/>
  <c r="M1673" i="4"/>
  <c r="O1673" i="4"/>
  <c r="AI1673" i="4"/>
  <c r="AJ1673" i="4"/>
  <c r="AK1673" i="4"/>
  <c r="AL1673" i="4"/>
  <c r="AM1673" i="4"/>
  <c r="AN1673" i="4"/>
  <c r="AO1673" i="4"/>
  <c r="AP1673" i="4"/>
  <c r="D1674" i="4"/>
  <c r="E1674" i="4"/>
  <c r="F1674" i="4"/>
  <c r="G1674" i="4"/>
  <c r="H1674" i="4"/>
  <c r="I1674" i="4"/>
  <c r="K1674" i="4"/>
  <c r="L1674" i="4"/>
  <c r="M1674" i="4"/>
  <c r="O1674" i="4"/>
  <c r="AI1674" i="4"/>
  <c r="AJ1674" i="4"/>
  <c r="AK1674" i="4"/>
  <c r="AL1674" i="4"/>
  <c r="AM1674" i="4"/>
  <c r="AN1674" i="4"/>
  <c r="AO1674" i="4"/>
  <c r="AP1674" i="4"/>
  <c r="D1675" i="4"/>
  <c r="E1675" i="4"/>
  <c r="F1675" i="4"/>
  <c r="G1675" i="4"/>
  <c r="H1675" i="4"/>
  <c r="I1675" i="4"/>
  <c r="K1675" i="4"/>
  <c r="L1675" i="4"/>
  <c r="M1675" i="4"/>
  <c r="O1675" i="4"/>
  <c r="AI1675" i="4"/>
  <c r="AJ1675" i="4"/>
  <c r="AK1675" i="4"/>
  <c r="AL1675" i="4"/>
  <c r="AM1675" i="4"/>
  <c r="AN1675" i="4"/>
  <c r="AO1675" i="4"/>
  <c r="AP1675" i="4"/>
  <c r="D1676" i="4"/>
  <c r="E1676" i="4"/>
  <c r="F1676" i="4"/>
  <c r="G1676" i="4"/>
  <c r="H1676" i="4"/>
  <c r="I1676" i="4"/>
  <c r="K1676" i="4"/>
  <c r="L1676" i="4"/>
  <c r="M1676" i="4"/>
  <c r="O1676" i="4"/>
  <c r="AI1676" i="4"/>
  <c r="AJ1676" i="4"/>
  <c r="AK1676" i="4"/>
  <c r="AL1676" i="4"/>
  <c r="AM1676" i="4"/>
  <c r="AN1676" i="4"/>
  <c r="AO1676" i="4"/>
  <c r="AP1676" i="4"/>
  <c r="D1677" i="4"/>
  <c r="E1677" i="4"/>
  <c r="F1677" i="4"/>
  <c r="G1677" i="4"/>
  <c r="H1677" i="4"/>
  <c r="I1677" i="4"/>
  <c r="K1677" i="4"/>
  <c r="L1677" i="4"/>
  <c r="M1677" i="4"/>
  <c r="O1677" i="4"/>
  <c r="AI1677" i="4"/>
  <c r="AJ1677" i="4"/>
  <c r="AK1677" i="4"/>
  <c r="AL1677" i="4"/>
  <c r="AM1677" i="4"/>
  <c r="AN1677" i="4"/>
  <c r="AO1677" i="4"/>
  <c r="AP1677" i="4"/>
  <c r="D1678" i="4"/>
  <c r="E1678" i="4"/>
  <c r="F1678" i="4"/>
  <c r="G1678" i="4"/>
  <c r="H1678" i="4"/>
  <c r="I1678" i="4"/>
  <c r="K1678" i="4"/>
  <c r="L1678" i="4"/>
  <c r="M1678" i="4"/>
  <c r="O1678" i="4"/>
  <c r="AI1678" i="4"/>
  <c r="AJ1678" i="4"/>
  <c r="AK1678" i="4"/>
  <c r="AL1678" i="4"/>
  <c r="AM1678" i="4"/>
  <c r="AN1678" i="4"/>
  <c r="AO1678" i="4"/>
  <c r="AP1678" i="4"/>
  <c r="D1679" i="4"/>
  <c r="E1679" i="4"/>
  <c r="F1679" i="4"/>
  <c r="G1679" i="4"/>
  <c r="H1679" i="4"/>
  <c r="I1679" i="4"/>
  <c r="K1679" i="4"/>
  <c r="L1679" i="4"/>
  <c r="M1679" i="4"/>
  <c r="O1679" i="4"/>
  <c r="AI1679" i="4"/>
  <c r="AJ1679" i="4"/>
  <c r="AK1679" i="4"/>
  <c r="AL1679" i="4"/>
  <c r="AM1679" i="4"/>
  <c r="AN1679" i="4"/>
  <c r="AO1679" i="4"/>
  <c r="AP1679" i="4"/>
  <c r="C1680" i="4"/>
  <c r="D1680" i="4"/>
  <c r="E1680" i="4"/>
  <c r="F1680" i="4"/>
  <c r="G1680" i="4"/>
  <c r="H1680" i="4"/>
  <c r="I1680" i="4"/>
  <c r="K1680" i="4"/>
  <c r="L1680" i="4"/>
  <c r="M1680" i="4"/>
  <c r="N1680" i="4"/>
  <c r="O1680" i="4"/>
  <c r="AI1680" i="4"/>
  <c r="AJ1680" i="4"/>
  <c r="AK1680" i="4"/>
  <c r="AL1680" i="4"/>
  <c r="AM1680" i="4"/>
  <c r="AN1680" i="4"/>
  <c r="AO1680" i="4"/>
  <c r="AP1680" i="4"/>
  <c r="C1681" i="4"/>
  <c r="D1681" i="4"/>
  <c r="E1681" i="4"/>
  <c r="F1681" i="4"/>
  <c r="G1681" i="4"/>
  <c r="H1681" i="4"/>
  <c r="I1681" i="4"/>
  <c r="K1681" i="4"/>
  <c r="L1681" i="4"/>
  <c r="M1681" i="4"/>
  <c r="N1681" i="4"/>
  <c r="O1681" i="4"/>
  <c r="AI1681" i="4"/>
  <c r="AJ1681" i="4"/>
  <c r="AK1681" i="4"/>
  <c r="AL1681" i="4"/>
  <c r="AM1681" i="4"/>
  <c r="AN1681" i="4"/>
  <c r="AO1681" i="4"/>
  <c r="AP1681" i="4"/>
  <c r="C1682" i="4"/>
  <c r="D1682" i="4"/>
  <c r="E1682" i="4"/>
  <c r="F1682" i="4"/>
  <c r="G1682" i="4"/>
  <c r="H1682" i="4"/>
  <c r="I1682" i="4"/>
  <c r="K1682" i="4"/>
  <c r="L1682" i="4"/>
  <c r="M1682" i="4"/>
  <c r="N1682" i="4"/>
  <c r="O1682" i="4"/>
  <c r="AI1682" i="4"/>
  <c r="AJ1682" i="4"/>
  <c r="AK1682" i="4"/>
  <c r="AL1682" i="4"/>
  <c r="AM1682" i="4"/>
  <c r="AN1682" i="4"/>
  <c r="AO1682" i="4"/>
  <c r="AP1682" i="4"/>
  <c r="C1683" i="4"/>
  <c r="D1683" i="4"/>
  <c r="E1683" i="4"/>
  <c r="F1683" i="4"/>
  <c r="G1683" i="4"/>
  <c r="H1683" i="4"/>
  <c r="I1683" i="4"/>
  <c r="K1683" i="4"/>
  <c r="L1683" i="4"/>
  <c r="M1683" i="4"/>
  <c r="N1683" i="4"/>
  <c r="O1683" i="4"/>
  <c r="AI1683" i="4"/>
  <c r="AJ1683" i="4"/>
  <c r="AK1683" i="4"/>
  <c r="AL1683" i="4"/>
  <c r="AM1683" i="4"/>
  <c r="AN1683" i="4"/>
  <c r="AO1683" i="4"/>
  <c r="AP1683" i="4"/>
  <c r="C1684" i="4"/>
  <c r="D1684" i="4"/>
  <c r="E1684" i="4"/>
  <c r="F1684" i="4"/>
  <c r="G1684" i="4"/>
  <c r="H1684" i="4"/>
  <c r="I1684" i="4"/>
  <c r="K1684" i="4"/>
  <c r="L1684" i="4"/>
  <c r="M1684" i="4"/>
  <c r="N1684" i="4"/>
  <c r="O1684" i="4"/>
  <c r="AI1684" i="4"/>
  <c r="AJ1684" i="4"/>
  <c r="AK1684" i="4"/>
  <c r="AL1684" i="4"/>
  <c r="AM1684" i="4"/>
  <c r="AN1684" i="4"/>
  <c r="AO1684" i="4"/>
  <c r="AP1684" i="4"/>
  <c r="C1685" i="4"/>
  <c r="D1685" i="4"/>
  <c r="E1685" i="4"/>
  <c r="F1685" i="4"/>
  <c r="G1685" i="4"/>
  <c r="H1685" i="4"/>
  <c r="I1685" i="4"/>
  <c r="K1685" i="4"/>
  <c r="L1685" i="4"/>
  <c r="M1685" i="4"/>
  <c r="N1685" i="4"/>
  <c r="O1685" i="4"/>
  <c r="AI1685" i="4"/>
  <c r="AJ1685" i="4"/>
  <c r="AK1685" i="4"/>
  <c r="AL1685" i="4"/>
  <c r="AM1685" i="4"/>
  <c r="AN1685" i="4"/>
  <c r="AO1685" i="4"/>
  <c r="AP1685" i="4"/>
  <c r="C1686" i="4"/>
  <c r="D1686" i="4"/>
  <c r="E1686" i="4"/>
  <c r="F1686" i="4"/>
  <c r="G1686" i="4"/>
  <c r="H1686" i="4"/>
  <c r="I1686" i="4"/>
  <c r="K1686" i="4"/>
  <c r="L1686" i="4"/>
  <c r="M1686" i="4"/>
  <c r="N1686" i="4"/>
  <c r="O1686" i="4"/>
  <c r="AI1686" i="4"/>
  <c r="AJ1686" i="4"/>
  <c r="AK1686" i="4"/>
  <c r="AL1686" i="4"/>
  <c r="AM1686" i="4"/>
  <c r="AN1686" i="4"/>
  <c r="AO1686" i="4"/>
  <c r="AP1686" i="4"/>
  <c r="C1687" i="4"/>
  <c r="D1687" i="4"/>
  <c r="E1687" i="4"/>
  <c r="F1687" i="4"/>
  <c r="G1687" i="4"/>
  <c r="H1687" i="4"/>
  <c r="I1687" i="4"/>
  <c r="K1687" i="4"/>
  <c r="L1687" i="4"/>
  <c r="M1687" i="4"/>
  <c r="N1687" i="4"/>
  <c r="O1687" i="4"/>
  <c r="AI1687" i="4"/>
  <c r="AJ1687" i="4"/>
  <c r="AK1687" i="4"/>
  <c r="AL1687" i="4"/>
  <c r="AM1687" i="4"/>
  <c r="AN1687" i="4"/>
  <c r="AO1687" i="4"/>
  <c r="AP1687" i="4"/>
  <c r="C1688" i="4"/>
  <c r="D1688" i="4"/>
  <c r="E1688" i="4"/>
  <c r="F1688" i="4"/>
  <c r="G1688" i="4"/>
  <c r="H1688" i="4"/>
  <c r="I1688" i="4"/>
  <c r="K1688" i="4"/>
  <c r="L1688" i="4"/>
  <c r="M1688" i="4"/>
  <c r="N1688" i="4"/>
  <c r="O1688" i="4"/>
  <c r="AI1688" i="4"/>
  <c r="AJ1688" i="4"/>
  <c r="AK1688" i="4"/>
  <c r="AL1688" i="4"/>
  <c r="AM1688" i="4"/>
  <c r="AN1688" i="4"/>
  <c r="AO1688" i="4"/>
  <c r="AP1688" i="4"/>
  <c r="C1689" i="4"/>
  <c r="D1689" i="4"/>
  <c r="E1689" i="4"/>
  <c r="F1689" i="4"/>
  <c r="G1689" i="4"/>
  <c r="H1689" i="4"/>
  <c r="I1689" i="4"/>
  <c r="K1689" i="4"/>
  <c r="L1689" i="4"/>
  <c r="M1689" i="4"/>
  <c r="N1689" i="4"/>
  <c r="O1689" i="4"/>
  <c r="AI1689" i="4"/>
  <c r="AJ1689" i="4"/>
  <c r="AK1689" i="4"/>
  <c r="AL1689" i="4"/>
  <c r="AM1689" i="4"/>
  <c r="AN1689" i="4"/>
  <c r="AO1689" i="4"/>
  <c r="AP1689" i="4"/>
  <c r="C1690" i="4"/>
  <c r="D1690" i="4"/>
  <c r="E1690" i="4"/>
  <c r="F1690" i="4"/>
  <c r="G1690" i="4"/>
  <c r="H1690" i="4"/>
  <c r="I1690" i="4"/>
  <c r="K1690" i="4"/>
  <c r="L1690" i="4"/>
  <c r="M1690" i="4"/>
  <c r="N1690" i="4"/>
  <c r="O1690" i="4"/>
  <c r="AI1690" i="4"/>
  <c r="AJ1690" i="4"/>
  <c r="AK1690" i="4"/>
  <c r="AL1690" i="4"/>
  <c r="AM1690" i="4"/>
  <c r="AN1690" i="4"/>
  <c r="AO1690" i="4"/>
  <c r="AP1690" i="4"/>
  <c r="C1691" i="4"/>
  <c r="D1691" i="4"/>
  <c r="E1691" i="4"/>
  <c r="F1691" i="4"/>
  <c r="G1691" i="4"/>
  <c r="H1691" i="4"/>
  <c r="I1691" i="4"/>
  <c r="K1691" i="4"/>
  <c r="L1691" i="4"/>
  <c r="M1691" i="4"/>
  <c r="N1691" i="4"/>
  <c r="O1691" i="4"/>
  <c r="AI1691" i="4"/>
  <c r="AJ1691" i="4"/>
  <c r="AK1691" i="4"/>
  <c r="AL1691" i="4"/>
  <c r="AM1691" i="4"/>
  <c r="AN1691" i="4"/>
  <c r="AO1691" i="4"/>
  <c r="AP1691" i="4"/>
  <c r="C1692" i="4"/>
  <c r="D1692" i="4"/>
  <c r="E1692" i="4"/>
  <c r="F1692" i="4"/>
  <c r="G1692" i="4"/>
  <c r="H1692" i="4"/>
  <c r="I1692" i="4"/>
  <c r="K1692" i="4"/>
  <c r="L1692" i="4"/>
  <c r="M1692" i="4"/>
  <c r="N1692" i="4"/>
  <c r="O1692" i="4"/>
  <c r="AI1692" i="4"/>
  <c r="AJ1692" i="4"/>
  <c r="AK1692" i="4"/>
  <c r="AL1692" i="4"/>
  <c r="AM1692" i="4"/>
  <c r="AN1692" i="4"/>
  <c r="AO1692" i="4"/>
  <c r="AP1692" i="4"/>
  <c r="C1693" i="4"/>
  <c r="D1693" i="4"/>
  <c r="E1693" i="4"/>
  <c r="F1693" i="4"/>
  <c r="G1693" i="4"/>
  <c r="H1693" i="4"/>
  <c r="I1693" i="4"/>
  <c r="K1693" i="4"/>
  <c r="L1693" i="4"/>
  <c r="M1693" i="4"/>
  <c r="N1693" i="4"/>
  <c r="O1693" i="4"/>
  <c r="AI1693" i="4"/>
  <c r="AJ1693" i="4"/>
  <c r="AK1693" i="4"/>
  <c r="AL1693" i="4"/>
  <c r="AM1693" i="4"/>
  <c r="AN1693" i="4"/>
  <c r="AO1693" i="4"/>
  <c r="AP1693" i="4"/>
  <c r="C1694" i="4"/>
  <c r="D1694" i="4"/>
  <c r="E1694" i="4"/>
  <c r="F1694" i="4"/>
  <c r="G1694" i="4"/>
  <c r="H1694" i="4"/>
  <c r="I1694" i="4"/>
  <c r="K1694" i="4"/>
  <c r="L1694" i="4"/>
  <c r="M1694" i="4"/>
  <c r="N1694" i="4"/>
  <c r="O1694" i="4"/>
  <c r="AI1694" i="4"/>
  <c r="AJ1694" i="4"/>
  <c r="AK1694" i="4"/>
  <c r="AL1694" i="4"/>
  <c r="AM1694" i="4"/>
  <c r="AN1694" i="4"/>
  <c r="AO1694" i="4"/>
  <c r="AP1694" i="4"/>
  <c r="C1695" i="4"/>
  <c r="D1695" i="4"/>
  <c r="E1695" i="4"/>
  <c r="F1695" i="4"/>
  <c r="G1695" i="4"/>
  <c r="H1695" i="4"/>
  <c r="I1695" i="4"/>
  <c r="K1695" i="4"/>
  <c r="L1695" i="4"/>
  <c r="M1695" i="4"/>
  <c r="N1695" i="4"/>
  <c r="O1695" i="4"/>
  <c r="AI1695" i="4"/>
  <c r="AJ1695" i="4"/>
  <c r="AK1695" i="4"/>
  <c r="AL1695" i="4"/>
  <c r="AM1695" i="4"/>
  <c r="AN1695" i="4"/>
  <c r="AO1695" i="4"/>
  <c r="AP1695" i="4"/>
  <c r="C1696" i="4"/>
  <c r="D1696" i="4"/>
  <c r="E1696" i="4"/>
  <c r="F1696" i="4"/>
  <c r="G1696" i="4"/>
  <c r="H1696" i="4"/>
  <c r="I1696" i="4"/>
  <c r="K1696" i="4"/>
  <c r="L1696" i="4"/>
  <c r="M1696" i="4"/>
  <c r="N1696" i="4"/>
  <c r="O1696" i="4"/>
  <c r="AI1696" i="4"/>
  <c r="AJ1696" i="4"/>
  <c r="AK1696" i="4"/>
  <c r="AL1696" i="4"/>
  <c r="AM1696" i="4"/>
  <c r="AN1696" i="4"/>
  <c r="AO1696" i="4"/>
  <c r="AP1696" i="4"/>
  <c r="C1697" i="4"/>
  <c r="D1697" i="4"/>
  <c r="E1697" i="4"/>
  <c r="F1697" i="4"/>
  <c r="G1697" i="4"/>
  <c r="H1697" i="4"/>
  <c r="I1697" i="4"/>
  <c r="K1697" i="4"/>
  <c r="L1697" i="4"/>
  <c r="M1697" i="4"/>
  <c r="N1697" i="4"/>
  <c r="O1697" i="4"/>
  <c r="AI1697" i="4"/>
  <c r="AJ1697" i="4"/>
  <c r="AK1697" i="4"/>
  <c r="AL1697" i="4"/>
  <c r="AM1697" i="4"/>
  <c r="AN1697" i="4"/>
  <c r="AO1697" i="4"/>
  <c r="AP1697" i="4"/>
  <c r="C1698" i="4"/>
  <c r="D1698" i="4"/>
  <c r="E1698" i="4"/>
  <c r="F1698" i="4"/>
  <c r="G1698" i="4"/>
  <c r="H1698" i="4"/>
  <c r="I1698" i="4"/>
  <c r="K1698" i="4"/>
  <c r="L1698" i="4"/>
  <c r="M1698" i="4"/>
  <c r="N1698" i="4"/>
  <c r="O1698" i="4"/>
  <c r="AI1698" i="4"/>
  <c r="AJ1698" i="4"/>
  <c r="AK1698" i="4"/>
  <c r="AL1698" i="4"/>
  <c r="AM1698" i="4"/>
  <c r="AN1698" i="4"/>
  <c r="AO1698" i="4"/>
  <c r="AP1698" i="4"/>
  <c r="C1699" i="4"/>
  <c r="D1699" i="4"/>
  <c r="E1699" i="4"/>
  <c r="F1699" i="4"/>
  <c r="G1699" i="4"/>
  <c r="H1699" i="4"/>
  <c r="I1699" i="4"/>
  <c r="K1699" i="4"/>
  <c r="L1699" i="4"/>
  <c r="M1699" i="4"/>
  <c r="N1699" i="4"/>
  <c r="O1699" i="4"/>
  <c r="AI1699" i="4"/>
  <c r="AJ1699" i="4"/>
  <c r="AK1699" i="4"/>
  <c r="AL1699" i="4"/>
  <c r="AM1699" i="4"/>
  <c r="AN1699" i="4"/>
  <c r="AO1699" i="4"/>
  <c r="AP1699" i="4"/>
  <c r="C1700" i="4"/>
  <c r="D1700" i="4"/>
  <c r="E1700" i="4"/>
  <c r="F1700" i="4"/>
  <c r="G1700" i="4"/>
  <c r="H1700" i="4"/>
  <c r="I1700" i="4"/>
  <c r="K1700" i="4"/>
  <c r="L1700" i="4"/>
  <c r="M1700" i="4"/>
  <c r="N1700" i="4"/>
  <c r="O1700" i="4"/>
  <c r="AI1700" i="4"/>
  <c r="AJ1700" i="4"/>
  <c r="AK1700" i="4"/>
  <c r="AL1700" i="4"/>
  <c r="AM1700" i="4"/>
  <c r="AN1700" i="4"/>
  <c r="AO1700" i="4"/>
  <c r="AP1700" i="4"/>
  <c r="C1701" i="4"/>
  <c r="D1701" i="4"/>
  <c r="E1701" i="4"/>
  <c r="F1701" i="4"/>
  <c r="G1701" i="4"/>
  <c r="H1701" i="4"/>
  <c r="I1701" i="4"/>
  <c r="K1701" i="4"/>
  <c r="L1701" i="4"/>
  <c r="M1701" i="4"/>
  <c r="N1701" i="4"/>
  <c r="O1701" i="4"/>
  <c r="AI1701" i="4"/>
  <c r="AJ1701" i="4"/>
  <c r="AK1701" i="4"/>
  <c r="AL1701" i="4"/>
  <c r="AM1701" i="4"/>
  <c r="AN1701" i="4"/>
  <c r="AO1701" i="4"/>
  <c r="AP1701" i="4"/>
  <c r="C1702" i="4"/>
  <c r="D1702" i="4"/>
  <c r="E1702" i="4"/>
  <c r="F1702" i="4"/>
  <c r="G1702" i="4"/>
  <c r="H1702" i="4"/>
  <c r="I1702" i="4"/>
  <c r="K1702" i="4"/>
  <c r="L1702" i="4"/>
  <c r="M1702" i="4"/>
  <c r="N1702" i="4"/>
  <c r="O1702" i="4"/>
  <c r="AI1702" i="4"/>
  <c r="AJ1702" i="4"/>
  <c r="AK1702" i="4"/>
  <c r="AL1702" i="4"/>
  <c r="AM1702" i="4"/>
  <c r="AN1702" i="4"/>
  <c r="AO1702" i="4"/>
  <c r="AP1702" i="4"/>
  <c r="C1703" i="4"/>
  <c r="D1703" i="4"/>
  <c r="E1703" i="4"/>
  <c r="F1703" i="4"/>
  <c r="G1703" i="4"/>
  <c r="H1703" i="4"/>
  <c r="I1703" i="4"/>
  <c r="K1703" i="4"/>
  <c r="L1703" i="4"/>
  <c r="M1703" i="4"/>
  <c r="N1703" i="4"/>
  <c r="O1703" i="4"/>
  <c r="AI1703" i="4"/>
  <c r="AJ1703" i="4"/>
  <c r="AK1703" i="4"/>
  <c r="AL1703" i="4"/>
  <c r="AM1703" i="4"/>
  <c r="AN1703" i="4"/>
  <c r="AO1703" i="4"/>
  <c r="AP1703" i="4"/>
  <c r="C1704" i="4"/>
  <c r="D1704" i="4"/>
  <c r="E1704" i="4"/>
  <c r="F1704" i="4"/>
  <c r="G1704" i="4"/>
  <c r="H1704" i="4"/>
  <c r="I1704" i="4"/>
  <c r="K1704" i="4"/>
  <c r="L1704" i="4"/>
  <c r="M1704" i="4"/>
  <c r="N1704" i="4"/>
  <c r="O1704" i="4"/>
  <c r="AI1704" i="4"/>
  <c r="AJ1704" i="4"/>
  <c r="AK1704" i="4"/>
  <c r="AL1704" i="4"/>
  <c r="AM1704" i="4"/>
  <c r="AN1704" i="4"/>
  <c r="AO1704" i="4"/>
  <c r="AP1704" i="4"/>
  <c r="C1705" i="4"/>
  <c r="D1705" i="4"/>
  <c r="E1705" i="4"/>
  <c r="F1705" i="4"/>
  <c r="G1705" i="4"/>
  <c r="H1705" i="4"/>
  <c r="I1705" i="4"/>
  <c r="K1705" i="4"/>
  <c r="L1705" i="4"/>
  <c r="M1705" i="4"/>
  <c r="N1705" i="4"/>
  <c r="O1705" i="4"/>
  <c r="AI1705" i="4"/>
  <c r="AJ1705" i="4"/>
  <c r="AK1705" i="4"/>
  <c r="AL1705" i="4"/>
  <c r="AM1705" i="4"/>
  <c r="AN1705" i="4"/>
  <c r="AO1705" i="4"/>
  <c r="AP1705" i="4"/>
  <c r="C1706" i="4"/>
  <c r="D1706" i="4"/>
  <c r="E1706" i="4"/>
  <c r="F1706" i="4"/>
  <c r="G1706" i="4"/>
  <c r="H1706" i="4"/>
  <c r="I1706" i="4"/>
  <c r="K1706" i="4"/>
  <c r="L1706" i="4"/>
  <c r="M1706" i="4"/>
  <c r="N1706" i="4"/>
  <c r="O1706" i="4"/>
  <c r="AI1706" i="4"/>
  <c r="AJ1706" i="4"/>
  <c r="AK1706" i="4"/>
  <c r="AL1706" i="4"/>
  <c r="AM1706" i="4"/>
  <c r="AN1706" i="4"/>
  <c r="AO1706" i="4"/>
  <c r="AP1706" i="4"/>
  <c r="C1707" i="4"/>
  <c r="D1707" i="4"/>
  <c r="E1707" i="4"/>
  <c r="F1707" i="4"/>
  <c r="G1707" i="4"/>
  <c r="H1707" i="4"/>
  <c r="I1707" i="4"/>
  <c r="K1707" i="4"/>
  <c r="L1707" i="4"/>
  <c r="M1707" i="4"/>
  <c r="N1707" i="4"/>
  <c r="O1707" i="4"/>
  <c r="AI1707" i="4"/>
  <c r="AJ1707" i="4"/>
  <c r="AK1707" i="4"/>
  <c r="AL1707" i="4"/>
  <c r="AM1707" i="4"/>
  <c r="AN1707" i="4"/>
  <c r="AO1707" i="4"/>
  <c r="AP1707" i="4"/>
  <c r="C1708" i="4"/>
  <c r="D1708" i="4"/>
  <c r="E1708" i="4"/>
  <c r="F1708" i="4"/>
  <c r="G1708" i="4"/>
  <c r="H1708" i="4"/>
  <c r="I1708" i="4"/>
  <c r="K1708" i="4"/>
  <c r="L1708" i="4"/>
  <c r="M1708" i="4"/>
  <c r="N1708" i="4"/>
  <c r="O1708" i="4"/>
  <c r="AI1708" i="4"/>
  <c r="AJ1708" i="4"/>
  <c r="AK1708" i="4"/>
  <c r="AL1708" i="4"/>
  <c r="AM1708" i="4"/>
  <c r="AN1708" i="4"/>
  <c r="AO1708" i="4"/>
  <c r="AP1708" i="4"/>
  <c r="C1709" i="4"/>
  <c r="D1709" i="4"/>
  <c r="E1709" i="4"/>
  <c r="F1709" i="4"/>
  <c r="G1709" i="4"/>
  <c r="H1709" i="4"/>
  <c r="I1709" i="4"/>
  <c r="K1709" i="4"/>
  <c r="L1709" i="4"/>
  <c r="M1709" i="4"/>
  <c r="N1709" i="4"/>
  <c r="O1709" i="4"/>
  <c r="AI1709" i="4"/>
  <c r="AJ1709" i="4"/>
  <c r="AK1709" i="4"/>
  <c r="AL1709" i="4"/>
  <c r="AM1709" i="4"/>
  <c r="AN1709" i="4"/>
  <c r="AO1709" i="4"/>
  <c r="AP1709" i="4"/>
  <c r="C1710" i="4"/>
  <c r="D1710" i="4"/>
  <c r="E1710" i="4"/>
  <c r="F1710" i="4"/>
  <c r="G1710" i="4"/>
  <c r="H1710" i="4"/>
  <c r="I1710" i="4"/>
  <c r="K1710" i="4"/>
  <c r="L1710" i="4"/>
  <c r="M1710" i="4"/>
  <c r="N1710" i="4"/>
  <c r="O1710" i="4"/>
  <c r="AI1710" i="4"/>
  <c r="AJ1710" i="4"/>
  <c r="AK1710" i="4"/>
  <c r="AL1710" i="4"/>
  <c r="AM1710" i="4"/>
  <c r="AN1710" i="4"/>
  <c r="AO1710" i="4"/>
  <c r="AP1710" i="4"/>
  <c r="C1711" i="4"/>
  <c r="D1711" i="4"/>
  <c r="E1711" i="4"/>
  <c r="F1711" i="4"/>
  <c r="G1711" i="4"/>
  <c r="H1711" i="4"/>
  <c r="I1711" i="4"/>
  <c r="K1711" i="4"/>
  <c r="L1711" i="4"/>
  <c r="M1711" i="4"/>
  <c r="N1711" i="4"/>
  <c r="O1711" i="4"/>
  <c r="AI1711" i="4"/>
  <c r="AJ1711" i="4"/>
  <c r="AK1711" i="4"/>
  <c r="AL1711" i="4"/>
  <c r="AM1711" i="4"/>
  <c r="AN1711" i="4"/>
  <c r="AO1711" i="4"/>
  <c r="AP1711" i="4"/>
  <c r="C1712" i="4"/>
  <c r="D1712" i="4"/>
  <c r="E1712" i="4"/>
  <c r="F1712" i="4"/>
  <c r="G1712" i="4"/>
  <c r="H1712" i="4"/>
  <c r="I1712" i="4"/>
  <c r="K1712" i="4"/>
  <c r="L1712" i="4"/>
  <c r="M1712" i="4"/>
  <c r="N1712" i="4"/>
  <c r="O1712" i="4"/>
  <c r="AI1712" i="4"/>
  <c r="AJ1712" i="4"/>
  <c r="AK1712" i="4"/>
  <c r="AL1712" i="4"/>
  <c r="AM1712" i="4"/>
  <c r="AN1712" i="4"/>
  <c r="AO1712" i="4"/>
  <c r="AP1712" i="4"/>
  <c r="C1713" i="4"/>
  <c r="D1713" i="4"/>
  <c r="E1713" i="4"/>
  <c r="F1713" i="4"/>
  <c r="G1713" i="4"/>
  <c r="H1713" i="4"/>
  <c r="I1713" i="4"/>
  <c r="K1713" i="4"/>
  <c r="L1713" i="4"/>
  <c r="M1713" i="4"/>
  <c r="N1713" i="4"/>
  <c r="O1713" i="4"/>
  <c r="AI1713" i="4"/>
  <c r="AJ1713" i="4"/>
  <c r="AK1713" i="4"/>
  <c r="AL1713" i="4"/>
  <c r="AM1713" i="4"/>
  <c r="AN1713" i="4"/>
  <c r="AO1713" i="4"/>
  <c r="AP1713" i="4"/>
  <c r="C1714" i="4"/>
  <c r="D1714" i="4"/>
  <c r="E1714" i="4"/>
  <c r="F1714" i="4"/>
  <c r="G1714" i="4"/>
  <c r="H1714" i="4"/>
  <c r="I1714" i="4"/>
  <c r="K1714" i="4"/>
  <c r="L1714" i="4"/>
  <c r="M1714" i="4"/>
  <c r="N1714" i="4"/>
  <c r="O1714" i="4"/>
  <c r="AI1714" i="4"/>
  <c r="AJ1714" i="4"/>
  <c r="AK1714" i="4"/>
  <c r="AL1714" i="4"/>
  <c r="AM1714" i="4"/>
  <c r="AN1714" i="4"/>
  <c r="AO1714" i="4"/>
  <c r="AP1714" i="4"/>
  <c r="C1715" i="4"/>
  <c r="D1715" i="4"/>
  <c r="E1715" i="4"/>
  <c r="F1715" i="4"/>
  <c r="G1715" i="4"/>
  <c r="H1715" i="4"/>
  <c r="I1715" i="4"/>
  <c r="K1715" i="4"/>
  <c r="L1715" i="4"/>
  <c r="M1715" i="4"/>
  <c r="N1715" i="4"/>
  <c r="O1715" i="4"/>
  <c r="AI1715" i="4"/>
  <c r="AJ1715" i="4"/>
  <c r="AK1715" i="4"/>
  <c r="AL1715" i="4"/>
  <c r="AM1715" i="4"/>
  <c r="AN1715" i="4"/>
  <c r="AO1715" i="4"/>
  <c r="AP1715" i="4"/>
  <c r="C1716" i="4"/>
  <c r="D1716" i="4"/>
  <c r="E1716" i="4"/>
  <c r="F1716" i="4"/>
  <c r="G1716" i="4"/>
  <c r="H1716" i="4"/>
  <c r="I1716" i="4"/>
  <c r="K1716" i="4"/>
  <c r="L1716" i="4"/>
  <c r="M1716" i="4"/>
  <c r="N1716" i="4"/>
  <c r="O1716" i="4"/>
  <c r="AI1716" i="4"/>
  <c r="AJ1716" i="4"/>
  <c r="AK1716" i="4"/>
  <c r="AL1716" i="4"/>
  <c r="AM1716" i="4"/>
  <c r="AN1716" i="4"/>
  <c r="AO1716" i="4"/>
  <c r="AP1716" i="4"/>
  <c r="C1717" i="4"/>
  <c r="D1717" i="4"/>
  <c r="E1717" i="4"/>
  <c r="F1717" i="4"/>
  <c r="G1717" i="4"/>
  <c r="H1717" i="4"/>
  <c r="I1717" i="4"/>
  <c r="K1717" i="4"/>
  <c r="L1717" i="4"/>
  <c r="M1717" i="4"/>
  <c r="N1717" i="4"/>
  <c r="O1717" i="4"/>
  <c r="AI1717" i="4"/>
  <c r="AJ1717" i="4"/>
  <c r="AK1717" i="4"/>
  <c r="AL1717" i="4"/>
  <c r="AM1717" i="4"/>
  <c r="AN1717" i="4"/>
  <c r="AO1717" i="4"/>
  <c r="AP1717" i="4"/>
  <c r="C1718" i="4"/>
  <c r="D1718" i="4"/>
  <c r="E1718" i="4"/>
  <c r="F1718" i="4"/>
  <c r="G1718" i="4"/>
  <c r="H1718" i="4"/>
  <c r="I1718" i="4"/>
  <c r="K1718" i="4"/>
  <c r="L1718" i="4"/>
  <c r="M1718" i="4"/>
  <c r="N1718" i="4"/>
  <c r="O1718" i="4"/>
  <c r="AI1718" i="4"/>
  <c r="AJ1718" i="4"/>
  <c r="AK1718" i="4"/>
  <c r="AL1718" i="4"/>
  <c r="AM1718" i="4"/>
  <c r="AN1718" i="4"/>
  <c r="AO1718" i="4"/>
  <c r="AP1718" i="4"/>
  <c r="C1719" i="4"/>
  <c r="D1719" i="4"/>
  <c r="E1719" i="4"/>
  <c r="F1719" i="4"/>
  <c r="G1719" i="4"/>
  <c r="H1719" i="4"/>
  <c r="I1719" i="4"/>
  <c r="K1719" i="4"/>
  <c r="L1719" i="4"/>
  <c r="M1719" i="4"/>
  <c r="N1719" i="4"/>
  <c r="O1719" i="4"/>
  <c r="AI1719" i="4"/>
  <c r="AJ1719" i="4"/>
  <c r="AK1719" i="4"/>
  <c r="AL1719" i="4"/>
  <c r="AM1719" i="4"/>
  <c r="AN1719" i="4"/>
  <c r="AO1719" i="4"/>
  <c r="AP1719" i="4"/>
  <c r="C1720" i="4"/>
  <c r="D1720" i="4"/>
  <c r="E1720" i="4"/>
  <c r="F1720" i="4"/>
  <c r="G1720" i="4"/>
  <c r="H1720" i="4"/>
  <c r="I1720" i="4"/>
  <c r="K1720" i="4"/>
  <c r="L1720" i="4"/>
  <c r="M1720" i="4"/>
  <c r="N1720" i="4"/>
  <c r="O1720" i="4"/>
  <c r="AI1720" i="4"/>
  <c r="AJ1720" i="4"/>
  <c r="AK1720" i="4"/>
  <c r="AL1720" i="4"/>
  <c r="AM1720" i="4"/>
  <c r="AN1720" i="4"/>
  <c r="AO1720" i="4"/>
  <c r="AP1720" i="4"/>
  <c r="C1721" i="4"/>
  <c r="D1721" i="4"/>
  <c r="E1721" i="4"/>
  <c r="F1721" i="4"/>
  <c r="G1721" i="4"/>
  <c r="H1721" i="4"/>
  <c r="I1721" i="4"/>
  <c r="K1721" i="4"/>
  <c r="L1721" i="4"/>
  <c r="M1721" i="4"/>
  <c r="N1721" i="4"/>
  <c r="O1721" i="4"/>
  <c r="AI1721" i="4"/>
  <c r="AJ1721" i="4"/>
  <c r="AK1721" i="4"/>
  <c r="AL1721" i="4"/>
  <c r="AM1721" i="4"/>
  <c r="AN1721" i="4"/>
  <c r="AO1721" i="4"/>
  <c r="AP1721" i="4"/>
  <c r="C1722" i="4"/>
  <c r="D1722" i="4"/>
  <c r="E1722" i="4"/>
  <c r="F1722" i="4"/>
  <c r="G1722" i="4"/>
  <c r="H1722" i="4"/>
  <c r="I1722" i="4"/>
  <c r="K1722" i="4"/>
  <c r="L1722" i="4"/>
  <c r="M1722" i="4"/>
  <c r="N1722" i="4"/>
  <c r="O1722" i="4"/>
  <c r="AI1722" i="4"/>
  <c r="AJ1722" i="4"/>
  <c r="AK1722" i="4"/>
  <c r="AL1722" i="4"/>
  <c r="AM1722" i="4"/>
  <c r="AN1722" i="4"/>
  <c r="AO1722" i="4"/>
  <c r="AP1722" i="4"/>
  <c r="C1723" i="4"/>
  <c r="D1723" i="4"/>
  <c r="E1723" i="4"/>
  <c r="F1723" i="4"/>
  <c r="G1723" i="4"/>
  <c r="H1723" i="4"/>
  <c r="I1723" i="4"/>
  <c r="K1723" i="4"/>
  <c r="L1723" i="4"/>
  <c r="M1723" i="4"/>
  <c r="N1723" i="4"/>
  <c r="O1723" i="4"/>
  <c r="AI1723" i="4"/>
  <c r="AJ1723" i="4"/>
  <c r="AK1723" i="4"/>
  <c r="AL1723" i="4"/>
  <c r="AM1723" i="4"/>
  <c r="AN1723" i="4"/>
  <c r="AO1723" i="4"/>
  <c r="AP1723" i="4"/>
  <c r="C1724" i="4"/>
  <c r="D1724" i="4"/>
  <c r="E1724" i="4"/>
  <c r="F1724" i="4"/>
  <c r="G1724" i="4"/>
  <c r="H1724" i="4"/>
  <c r="I1724" i="4"/>
  <c r="K1724" i="4"/>
  <c r="L1724" i="4"/>
  <c r="M1724" i="4"/>
  <c r="N1724" i="4"/>
  <c r="O1724" i="4"/>
  <c r="AI1724" i="4"/>
  <c r="AJ1724" i="4"/>
  <c r="AK1724" i="4"/>
  <c r="AL1724" i="4"/>
  <c r="AM1724" i="4"/>
  <c r="AN1724" i="4"/>
  <c r="AO1724" i="4"/>
  <c r="AP1724" i="4"/>
  <c r="C1725" i="4"/>
  <c r="D1725" i="4"/>
  <c r="E1725" i="4"/>
  <c r="F1725" i="4"/>
  <c r="G1725" i="4"/>
  <c r="H1725" i="4"/>
  <c r="I1725" i="4"/>
  <c r="K1725" i="4"/>
  <c r="L1725" i="4"/>
  <c r="M1725" i="4"/>
  <c r="N1725" i="4"/>
  <c r="O1725" i="4"/>
  <c r="AI1725" i="4"/>
  <c r="AJ1725" i="4"/>
  <c r="AK1725" i="4"/>
  <c r="AL1725" i="4"/>
  <c r="AM1725" i="4"/>
  <c r="AN1725" i="4"/>
  <c r="AO1725" i="4"/>
  <c r="AP1725" i="4"/>
  <c r="C1726" i="4"/>
  <c r="D1726" i="4"/>
  <c r="E1726" i="4"/>
  <c r="F1726" i="4"/>
  <c r="G1726" i="4"/>
  <c r="H1726" i="4"/>
  <c r="I1726" i="4"/>
  <c r="K1726" i="4"/>
  <c r="L1726" i="4"/>
  <c r="M1726" i="4"/>
  <c r="N1726" i="4"/>
  <c r="O1726" i="4"/>
  <c r="AI1726" i="4"/>
  <c r="AJ1726" i="4"/>
  <c r="AK1726" i="4"/>
  <c r="AL1726" i="4"/>
  <c r="AM1726" i="4"/>
  <c r="AN1726" i="4"/>
  <c r="AO1726" i="4"/>
  <c r="AP1726" i="4"/>
  <c r="C1727" i="4"/>
  <c r="D1727" i="4"/>
  <c r="E1727" i="4"/>
  <c r="F1727" i="4"/>
  <c r="G1727" i="4"/>
  <c r="H1727" i="4"/>
  <c r="I1727" i="4"/>
  <c r="K1727" i="4"/>
  <c r="L1727" i="4"/>
  <c r="M1727" i="4"/>
  <c r="N1727" i="4"/>
  <c r="O1727" i="4"/>
  <c r="AI1727" i="4"/>
  <c r="AJ1727" i="4"/>
  <c r="AK1727" i="4"/>
  <c r="AL1727" i="4"/>
  <c r="AM1727" i="4"/>
  <c r="AN1727" i="4"/>
  <c r="AO1727" i="4"/>
  <c r="AP1727" i="4"/>
  <c r="C1728" i="4"/>
  <c r="D1728" i="4"/>
  <c r="E1728" i="4"/>
  <c r="F1728" i="4"/>
  <c r="G1728" i="4"/>
  <c r="H1728" i="4"/>
  <c r="I1728" i="4"/>
  <c r="K1728" i="4"/>
  <c r="L1728" i="4"/>
  <c r="M1728" i="4"/>
  <c r="N1728" i="4"/>
  <c r="O1728" i="4"/>
  <c r="AI1728" i="4"/>
  <c r="AJ1728" i="4"/>
  <c r="AK1728" i="4"/>
  <c r="AL1728" i="4"/>
  <c r="AM1728" i="4"/>
  <c r="AN1728" i="4"/>
  <c r="AO1728" i="4"/>
  <c r="AP1728" i="4"/>
  <c r="C1729" i="4"/>
  <c r="D1729" i="4"/>
  <c r="E1729" i="4"/>
  <c r="F1729" i="4"/>
  <c r="G1729" i="4"/>
  <c r="H1729" i="4"/>
  <c r="I1729" i="4"/>
  <c r="K1729" i="4"/>
  <c r="L1729" i="4"/>
  <c r="M1729" i="4"/>
  <c r="N1729" i="4"/>
  <c r="O1729" i="4"/>
  <c r="AI1729" i="4"/>
  <c r="AJ1729" i="4"/>
  <c r="AK1729" i="4"/>
  <c r="AL1729" i="4"/>
  <c r="AM1729" i="4"/>
  <c r="AN1729" i="4"/>
  <c r="AO1729" i="4"/>
  <c r="AP1729" i="4"/>
  <c r="C1730" i="4"/>
  <c r="D1730" i="4"/>
  <c r="E1730" i="4"/>
  <c r="F1730" i="4"/>
  <c r="G1730" i="4"/>
  <c r="H1730" i="4"/>
  <c r="I1730" i="4"/>
  <c r="K1730" i="4"/>
  <c r="L1730" i="4"/>
  <c r="M1730" i="4"/>
  <c r="N1730" i="4"/>
  <c r="O1730" i="4"/>
  <c r="AI1730" i="4"/>
  <c r="AJ1730" i="4"/>
  <c r="AK1730" i="4"/>
  <c r="AL1730" i="4"/>
  <c r="AM1730" i="4"/>
  <c r="AN1730" i="4"/>
  <c r="AO1730" i="4"/>
  <c r="AP1730" i="4"/>
  <c r="C1731" i="4"/>
  <c r="D1731" i="4"/>
  <c r="E1731" i="4"/>
  <c r="F1731" i="4"/>
  <c r="G1731" i="4"/>
  <c r="H1731" i="4"/>
  <c r="I1731" i="4"/>
  <c r="K1731" i="4"/>
  <c r="L1731" i="4"/>
  <c r="M1731" i="4"/>
  <c r="N1731" i="4"/>
  <c r="O1731" i="4"/>
  <c r="AI1731" i="4"/>
  <c r="AJ1731" i="4"/>
  <c r="AK1731" i="4"/>
  <c r="AL1731" i="4"/>
  <c r="AM1731" i="4"/>
  <c r="AN1731" i="4"/>
  <c r="AO1731" i="4"/>
  <c r="AP1731" i="4"/>
  <c r="C1732" i="4"/>
  <c r="D1732" i="4"/>
  <c r="E1732" i="4"/>
  <c r="F1732" i="4"/>
  <c r="G1732" i="4"/>
  <c r="H1732" i="4"/>
  <c r="I1732" i="4"/>
  <c r="K1732" i="4"/>
  <c r="L1732" i="4"/>
  <c r="M1732" i="4"/>
  <c r="N1732" i="4"/>
  <c r="O1732" i="4"/>
  <c r="AI1732" i="4"/>
  <c r="AJ1732" i="4"/>
  <c r="AK1732" i="4"/>
  <c r="AL1732" i="4"/>
  <c r="AM1732" i="4"/>
  <c r="AN1732" i="4"/>
  <c r="AO1732" i="4"/>
  <c r="AP1732" i="4"/>
  <c r="C1733" i="4"/>
  <c r="D1733" i="4"/>
  <c r="E1733" i="4"/>
  <c r="F1733" i="4"/>
  <c r="G1733" i="4"/>
  <c r="H1733" i="4"/>
  <c r="I1733" i="4"/>
  <c r="K1733" i="4"/>
  <c r="L1733" i="4"/>
  <c r="M1733" i="4"/>
  <c r="N1733" i="4"/>
  <c r="O1733" i="4"/>
  <c r="AI1733" i="4"/>
  <c r="AJ1733" i="4"/>
  <c r="AK1733" i="4"/>
  <c r="AL1733" i="4"/>
  <c r="AM1733" i="4"/>
  <c r="AN1733" i="4"/>
  <c r="AO1733" i="4"/>
  <c r="AP1733" i="4"/>
  <c r="C1734" i="4"/>
  <c r="D1734" i="4"/>
  <c r="E1734" i="4"/>
  <c r="F1734" i="4"/>
  <c r="G1734" i="4"/>
  <c r="H1734" i="4"/>
  <c r="I1734" i="4"/>
  <c r="K1734" i="4"/>
  <c r="L1734" i="4"/>
  <c r="M1734" i="4"/>
  <c r="N1734" i="4"/>
  <c r="O1734" i="4"/>
  <c r="AI1734" i="4"/>
  <c r="AJ1734" i="4"/>
  <c r="AK1734" i="4"/>
  <c r="AL1734" i="4"/>
  <c r="AM1734" i="4"/>
  <c r="AN1734" i="4"/>
  <c r="AO1734" i="4"/>
  <c r="AP1734" i="4"/>
  <c r="C1735" i="4"/>
  <c r="D1735" i="4"/>
  <c r="E1735" i="4"/>
  <c r="F1735" i="4"/>
  <c r="G1735" i="4"/>
  <c r="H1735" i="4"/>
  <c r="I1735" i="4"/>
  <c r="K1735" i="4"/>
  <c r="L1735" i="4"/>
  <c r="M1735" i="4"/>
  <c r="N1735" i="4"/>
  <c r="O1735" i="4"/>
  <c r="AI1735" i="4"/>
  <c r="AJ1735" i="4"/>
  <c r="AK1735" i="4"/>
  <c r="AL1735" i="4"/>
  <c r="AM1735" i="4"/>
  <c r="AN1735" i="4"/>
  <c r="AO1735" i="4"/>
  <c r="AP1735" i="4"/>
  <c r="C1736" i="4"/>
  <c r="D1736" i="4"/>
  <c r="E1736" i="4"/>
  <c r="F1736" i="4"/>
  <c r="G1736" i="4"/>
  <c r="H1736" i="4"/>
  <c r="I1736" i="4"/>
  <c r="K1736" i="4"/>
  <c r="L1736" i="4"/>
  <c r="M1736" i="4"/>
  <c r="N1736" i="4"/>
  <c r="O1736" i="4"/>
  <c r="AI1736" i="4"/>
  <c r="AJ1736" i="4"/>
  <c r="AK1736" i="4"/>
  <c r="AL1736" i="4"/>
  <c r="AM1736" i="4"/>
  <c r="AN1736" i="4"/>
  <c r="AO1736" i="4"/>
  <c r="AP1736" i="4"/>
  <c r="C1737" i="4"/>
  <c r="D1737" i="4"/>
  <c r="E1737" i="4"/>
  <c r="F1737" i="4"/>
  <c r="G1737" i="4"/>
  <c r="H1737" i="4"/>
  <c r="I1737" i="4"/>
  <c r="K1737" i="4"/>
  <c r="L1737" i="4"/>
  <c r="M1737" i="4"/>
  <c r="N1737" i="4"/>
  <c r="O1737" i="4"/>
  <c r="AI1737" i="4"/>
  <c r="AJ1737" i="4"/>
  <c r="AK1737" i="4"/>
  <c r="AL1737" i="4"/>
  <c r="AM1737" i="4"/>
  <c r="AN1737" i="4"/>
  <c r="AO1737" i="4"/>
  <c r="AP1737" i="4"/>
  <c r="C1738" i="4"/>
  <c r="D1738" i="4"/>
  <c r="E1738" i="4"/>
  <c r="F1738" i="4"/>
  <c r="G1738" i="4"/>
  <c r="H1738" i="4"/>
  <c r="I1738" i="4"/>
  <c r="K1738" i="4"/>
  <c r="L1738" i="4"/>
  <c r="M1738" i="4"/>
  <c r="N1738" i="4"/>
  <c r="O1738" i="4"/>
  <c r="AI1738" i="4"/>
  <c r="AJ1738" i="4"/>
  <c r="AK1738" i="4"/>
  <c r="AL1738" i="4"/>
  <c r="AM1738" i="4"/>
  <c r="AN1738" i="4"/>
  <c r="AO1738" i="4"/>
  <c r="AP1738" i="4"/>
  <c r="C1739" i="4"/>
  <c r="D1739" i="4"/>
  <c r="E1739" i="4"/>
  <c r="F1739" i="4"/>
  <c r="G1739" i="4"/>
  <c r="H1739" i="4"/>
  <c r="I1739" i="4"/>
  <c r="K1739" i="4"/>
  <c r="L1739" i="4"/>
  <c r="M1739" i="4"/>
  <c r="N1739" i="4"/>
  <c r="O1739" i="4"/>
  <c r="AI1739" i="4"/>
  <c r="AJ1739" i="4"/>
  <c r="AK1739" i="4"/>
  <c r="AL1739" i="4"/>
  <c r="AM1739" i="4"/>
  <c r="AN1739" i="4"/>
  <c r="AO1739" i="4"/>
  <c r="AP1739" i="4"/>
  <c r="C1740" i="4"/>
  <c r="D1740" i="4"/>
  <c r="E1740" i="4"/>
  <c r="F1740" i="4"/>
  <c r="G1740" i="4"/>
  <c r="H1740" i="4"/>
  <c r="I1740" i="4"/>
  <c r="K1740" i="4"/>
  <c r="L1740" i="4"/>
  <c r="M1740" i="4"/>
  <c r="N1740" i="4"/>
  <c r="O1740" i="4"/>
  <c r="AI1740" i="4"/>
  <c r="AJ1740" i="4"/>
  <c r="AK1740" i="4"/>
  <c r="AL1740" i="4"/>
  <c r="AM1740" i="4"/>
  <c r="AN1740" i="4"/>
  <c r="AO1740" i="4"/>
  <c r="AP1740" i="4"/>
  <c r="C1741" i="4"/>
  <c r="D1741" i="4"/>
  <c r="E1741" i="4"/>
  <c r="F1741" i="4"/>
  <c r="G1741" i="4"/>
  <c r="H1741" i="4"/>
  <c r="I1741" i="4"/>
  <c r="K1741" i="4"/>
  <c r="L1741" i="4"/>
  <c r="M1741" i="4"/>
  <c r="N1741" i="4"/>
  <c r="O1741" i="4"/>
  <c r="AI1741" i="4"/>
  <c r="AJ1741" i="4"/>
  <c r="AK1741" i="4"/>
  <c r="AL1741" i="4"/>
  <c r="AM1741" i="4"/>
  <c r="AN1741" i="4"/>
  <c r="AO1741" i="4"/>
  <c r="AP1741" i="4"/>
  <c r="C1742" i="4"/>
  <c r="D1742" i="4"/>
  <c r="E1742" i="4"/>
  <c r="F1742" i="4"/>
  <c r="G1742" i="4"/>
  <c r="H1742" i="4"/>
  <c r="I1742" i="4"/>
  <c r="K1742" i="4"/>
  <c r="L1742" i="4"/>
  <c r="M1742" i="4"/>
  <c r="N1742" i="4"/>
  <c r="O1742" i="4"/>
  <c r="AI1742" i="4"/>
  <c r="AJ1742" i="4"/>
  <c r="AK1742" i="4"/>
  <c r="AL1742" i="4"/>
  <c r="AM1742" i="4"/>
  <c r="AN1742" i="4"/>
  <c r="AO1742" i="4"/>
  <c r="AP1742" i="4"/>
  <c r="C1743" i="4"/>
  <c r="D1743" i="4"/>
  <c r="E1743" i="4"/>
  <c r="F1743" i="4"/>
  <c r="G1743" i="4"/>
  <c r="H1743" i="4"/>
  <c r="I1743" i="4"/>
  <c r="K1743" i="4"/>
  <c r="L1743" i="4"/>
  <c r="M1743" i="4"/>
  <c r="N1743" i="4"/>
  <c r="O1743" i="4"/>
  <c r="AI1743" i="4"/>
  <c r="AJ1743" i="4"/>
  <c r="AK1743" i="4"/>
  <c r="AL1743" i="4"/>
  <c r="AM1743" i="4"/>
  <c r="AN1743" i="4"/>
  <c r="AO1743" i="4"/>
  <c r="AP1743" i="4"/>
  <c r="AR1743" i="4"/>
  <c r="H1745" i="4"/>
  <c r="I1745" i="4"/>
  <c r="O1745" i="4"/>
  <c r="AI1745" i="4"/>
  <c r="AJ1745" i="4"/>
  <c r="AK1745" i="4"/>
  <c r="AL1745" i="4"/>
  <c r="AM1745" i="4"/>
  <c r="AN1745" i="4"/>
  <c r="AO1745" i="4"/>
  <c r="AP1745" i="4"/>
  <c r="AR1745" i="4"/>
  <c r="H1746" i="4"/>
  <c r="I1746" i="4"/>
  <c r="O1746" i="4"/>
  <c r="AI1746" i="4"/>
  <c r="AJ1746" i="4"/>
  <c r="AK1746" i="4"/>
  <c r="AL1746" i="4"/>
  <c r="AM1746" i="4"/>
  <c r="AN1746" i="4"/>
  <c r="AO1746" i="4"/>
  <c r="AP1746" i="4"/>
  <c r="AR1746" i="4"/>
  <c r="H1747" i="4"/>
  <c r="I1747" i="4"/>
  <c r="O1747" i="4"/>
  <c r="AI1747" i="4"/>
  <c r="AJ1747" i="4"/>
  <c r="AK1747" i="4"/>
  <c r="AL1747" i="4"/>
  <c r="AM1747" i="4"/>
  <c r="AN1747" i="4"/>
  <c r="AO1747" i="4"/>
  <c r="AP1747" i="4"/>
  <c r="AR1747" i="4"/>
  <c r="H1748" i="4"/>
  <c r="I1748" i="4"/>
  <c r="O1748" i="4"/>
  <c r="AI1748" i="4"/>
  <c r="AJ1748" i="4"/>
  <c r="AK1748" i="4"/>
  <c r="AL1748" i="4"/>
  <c r="AM1748" i="4"/>
  <c r="AN1748" i="4"/>
  <c r="AO1748" i="4"/>
  <c r="AP1748" i="4"/>
  <c r="AR1748" i="4"/>
  <c r="H1749" i="4"/>
  <c r="I1749" i="4"/>
  <c r="O1749" i="4"/>
  <c r="AI1749" i="4"/>
  <c r="AJ1749" i="4"/>
  <c r="AK1749" i="4"/>
  <c r="AL1749" i="4"/>
  <c r="AM1749" i="4"/>
  <c r="AN1749" i="4"/>
  <c r="AO1749" i="4"/>
  <c r="AP1749" i="4"/>
  <c r="AR1749" i="4"/>
  <c r="H1750" i="4"/>
  <c r="I1750" i="4"/>
  <c r="O1750" i="4"/>
  <c r="AI1750" i="4"/>
  <c r="AJ1750" i="4"/>
  <c r="AK1750" i="4"/>
  <c r="AL1750" i="4"/>
  <c r="AM1750" i="4"/>
  <c r="AN1750" i="4"/>
  <c r="AO1750" i="4"/>
  <c r="AP1750" i="4"/>
  <c r="AR1750" i="4"/>
  <c r="H1751" i="4"/>
  <c r="I1751" i="4"/>
  <c r="O1751" i="4"/>
  <c r="AI1751" i="4"/>
  <c r="AJ1751" i="4"/>
  <c r="AK1751" i="4"/>
  <c r="AL1751" i="4"/>
  <c r="AM1751" i="4"/>
  <c r="AN1751" i="4"/>
  <c r="AO1751" i="4"/>
  <c r="AP1751" i="4"/>
  <c r="AR1751" i="4"/>
  <c r="H1752" i="4"/>
  <c r="I1752" i="4"/>
  <c r="O1752" i="4"/>
  <c r="AI1752" i="4"/>
  <c r="AJ1752" i="4"/>
  <c r="AK1752" i="4"/>
  <c r="AL1752" i="4"/>
  <c r="AM1752" i="4"/>
  <c r="AN1752" i="4"/>
  <c r="AO1752" i="4"/>
  <c r="AP1752" i="4"/>
  <c r="AR1752" i="4"/>
  <c r="H1753" i="4"/>
  <c r="I1753" i="4"/>
  <c r="O1753" i="4"/>
  <c r="AI1753" i="4"/>
  <c r="AJ1753" i="4"/>
  <c r="AK1753" i="4"/>
  <c r="AL1753" i="4"/>
  <c r="AM1753" i="4"/>
  <c r="AN1753" i="4"/>
  <c r="AO1753" i="4"/>
  <c r="AP1753" i="4"/>
  <c r="AR1753" i="4"/>
  <c r="H1754" i="4"/>
  <c r="I1754" i="4"/>
  <c r="O1754" i="4"/>
  <c r="AI1754" i="4"/>
  <c r="AJ1754" i="4"/>
  <c r="AK1754" i="4"/>
  <c r="AL1754" i="4"/>
  <c r="AM1754" i="4"/>
  <c r="AN1754" i="4"/>
  <c r="AO1754" i="4"/>
  <c r="AP1754" i="4"/>
  <c r="AR1754" i="4"/>
  <c r="H1755" i="4"/>
  <c r="I1755" i="4"/>
  <c r="O1755" i="4"/>
  <c r="AI1755" i="4"/>
  <c r="AJ1755" i="4"/>
  <c r="AK1755" i="4"/>
  <c r="AL1755" i="4"/>
  <c r="AM1755" i="4"/>
  <c r="AN1755" i="4"/>
  <c r="AO1755" i="4"/>
  <c r="AP1755" i="4"/>
  <c r="AR1755" i="4"/>
  <c r="H1756" i="4"/>
  <c r="I1756" i="4"/>
  <c r="O1756" i="4"/>
  <c r="AI1756" i="4"/>
  <c r="AJ1756" i="4"/>
  <c r="AK1756" i="4"/>
  <c r="AL1756" i="4"/>
  <c r="AM1756" i="4"/>
  <c r="AN1756" i="4"/>
  <c r="AO1756" i="4"/>
  <c r="AP1756" i="4"/>
  <c r="AR1756" i="4"/>
  <c r="H1757" i="4"/>
  <c r="I1757" i="4"/>
  <c r="O1757" i="4"/>
  <c r="AI1757" i="4"/>
  <c r="AJ1757" i="4"/>
  <c r="AK1757" i="4"/>
  <c r="AL1757" i="4"/>
  <c r="AM1757" i="4"/>
  <c r="AN1757" i="4"/>
  <c r="AO1757" i="4"/>
  <c r="AP1757" i="4"/>
  <c r="AR1757" i="4"/>
  <c r="H1758" i="4"/>
  <c r="I1758" i="4"/>
  <c r="O1758" i="4"/>
  <c r="AI1758" i="4"/>
  <c r="AJ1758" i="4"/>
  <c r="AK1758" i="4"/>
  <c r="AL1758" i="4"/>
  <c r="AM1758" i="4"/>
  <c r="AN1758" i="4"/>
  <c r="AO1758" i="4"/>
  <c r="AP1758" i="4"/>
  <c r="AR1758" i="4"/>
  <c r="H1759" i="4"/>
  <c r="I1759" i="4"/>
  <c r="O1759" i="4"/>
  <c r="AI1759" i="4"/>
  <c r="AJ1759" i="4"/>
  <c r="AK1759" i="4"/>
  <c r="AL1759" i="4"/>
  <c r="AM1759" i="4"/>
  <c r="AN1759" i="4"/>
  <c r="AO1759" i="4"/>
  <c r="AP1759" i="4"/>
  <c r="AR1759" i="4"/>
  <c r="H1760" i="4"/>
  <c r="I1760" i="4"/>
  <c r="O1760" i="4"/>
  <c r="AI1760" i="4"/>
  <c r="AJ1760" i="4"/>
  <c r="AK1760" i="4"/>
  <c r="AL1760" i="4"/>
  <c r="AM1760" i="4"/>
  <c r="AN1760" i="4"/>
  <c r="AO1760" i="4"/>
  <c r="AP1760" i="4"/>
  <c r="AR1760" i="4"/>
  <c r="H1761" i="4"/>
  <c r="I1761" i="4"/>
  <c r="O1761" i="4"/>
  <c r="AI1761" i="4"/>
  <c r="AJ1761" i="4"/>
  <c r="AK1761" i="4"/>
  <c r="AL1761" i="4"/>
  <c r="AM1761" i="4"/>
  <c r="AN1761" i="4"/>
  <c r="AO1761" i="4"/>
  <c r="AP1761" i="4"/>
  <c r="AR1761" i="4"/>
  <c r="H1762" i="4"/>
  <c r="I1762" i="4"/>
  <c r="O1762" i="4"/>
  <c r="AI1762" i="4"/>
  <c r="AJ1762" i="4"/>
  <c r="AK1762" i="4"/>
  <c r="AL1762" i="4"/>
  <c r="AM1762" i="4"/>
  <c r="AN1762" i="4"/>
  <c r="AO1762" i="4"/>
  <c r="AP1762" i="4"/>
  <c r="AR1762" i="4"/>
  <c r="H1763" i="4"/>
  <c r="I1763" i="4"/>
  <c r="O1763" i="4"/>
  <c r="AI1763" i="4"/>
  <c r="AJ1763" i="4"/>
  <c r="AK1763" i="4"/>
  <c r="AL1763" i="4"/>
  <c r="AM1763" i="4"/>
  <c r="AN1763" i="4"/>
  <c r="AO1763" i="4"/>
  <c r="AP1763" i="4"/>
  <c r="AR1763" i="4"/>
  <c r="H1764" i="4"/>
  <c r="I1764" i="4"/>
  <c r="O1764" i="4"/>
  <c r="AI1764" i="4"/>
  <c r="AJ1764" i="4"/>
  <c r="AK1764" i="4"/>
  <c r="AL1764" i="4"/>
  <c r="AM1764" i="4"/>
  <c r="AN1764" i="4"/>
  <c r="AO1764" i="4"/>
  <c r="AP1764" i="4"/>
  <c r="AR1764" i="4"/>
  <c r="H1765" i="4"/>
  <c r="I1765" i="4"/>
  <c r="O1765" i="4"/>
  <c r="AI1765" i="4"/>
  <c r="AJ1765" i="4"/>
  <c r="AK1765" i="4"/>
  <c r="AL1765" i="4"/>
  <c r="AM1765" i="4"/>
  <c r="AN1765" i="4"/>
  <c r="AO1765" i="4"/>
  <c r="AP1765" i="4"/>
  <c r="AR1765" i="4"/>
  <c r="H1766" i="4"/>
  <c r="I1766" i="4"/>
  <c r="O1766" i="4"/>
  <c r="AI1766" i="4"/>
  <c r="AJ1766" i="4"/>
  <c r="AK1766" i="4"/>
  <c r="AL1766" i="4"/>
  <c r="AM1766" i="4"/>
  <c r="AN1766" i="4"/>
  <c r="AO1766" i="4"/>
  <c r="AP1766" i="4"/>
  <c r="AR1766" i="4"/>
  <c r="H1767" i="4"/>
  <c r="I1767" i="4"/>
  <c r="O1767" i="4"/>
  <c r="AI1767" i="4"/>
  <c r="AJ1767" i="4"/>
  <c r="AK1767" i="4"/>
  <c r="AL1767" i="4"/>
  <c r="AM1767" i="4"/>
  <c r="AN1767" i="4"/>
  <c r="AO1767" i="4"/>
  <c r="AP1767" i="4"/>
  <c r="AR1767" i="4"/>
  <c r="H1768" i="4"/>
  <c r="I1768" i="4"/>
  <c r="O1768" i="4"/>
  <c r="AI1768" i="4"/>
  <c r="AJ1768" i="4"/>
  <c r="AK1768" i="4"/>
  <c r="AL1768" i="4"/>
  <c r="AM1768" i="4"/>
  <c r="AN1768" i="4"/>
  <c r="AO1768" i="4"/>
  <c r="AP1768" i="4"/>
  <c r="AR1768" i="4"/>
  <c r="H1769" i="4"/>
  <c r="I1769" i="4"/>
  <c r="O1769" i="4"/>
  <c r="AI1769" i="4"/>
  <c r="AJ1769" i="4"/>
  <c r="AK1769" i="4"/>
  <c r="AL1769" i="4"/>
  <c r="AM1769" i="4"/>
  <c r="AN1769" i="4"/>
  <c r="AO1769" i="4"/>
  <c r="AP1769" i="4"/>
  <c r="AR1769" i="4"/>
  <c r="H1770" i="4"/>
  <c r="I1770" i="4"/>
  <c r="O1770" i="4"/>
  <c r="AI1770" i="4"/>
  <c r="AJ1770" i="4"/>
  <c r="AK1770" i="4"/>
  <c r="AL1770" i="4"/>
  <c r="AM1770" i="4"/>
  <c r="AN1770" i="4"/>
  <c r="AO1770" i="4"/>
  <c r="AP1770" i="4"/>
  <c r="AR1770" i="4"/>
  <c r="H1771" i="4"/>
  <c r="I1771" i="4"/>
  <c r="O1771" i="4"/>
  <c r="AI1771" i="4"/>
  <c r="AJ1771" i="4"/>
  <c r="AK1771" i="4"/>
  <c r="AL1771" i="4"/>
  <c r="AM1771" i="4"/>
  <c r="AN1771" i="4"/>
  <c r="AO1771" i="4"/>
  <c r="AP1771" i="4"/>
  <c r="AR1771" i="4"/>
  <c r="H1772" i="4"/>
  <c r="I1772" i="4"/>
  <c r="O1772" i="4"/>
  <c r="AI1772" i="4"/>
  <c r="AJ1772" i="4"/>
  <c r="AK1772" i="4"/>
  <c r="AL1772" i="4"/>
  <c r="AM1772" i="4"/>
  <c r="AN1772" i="4"/>
  <c r="AO1772" i="4"/>
  <c r="AP1772" i="4"/>
  <c r="AR1772" i="4"/>
  <c r="H1773" i="4"/>
  <c r="I1773" i="4"/>
  <c r="O1773" i="4"/>
  <c r="AI1773" i="4"/>
  <c r="AJ1773" i="4"/>
  <c r="AK1773" i="4"/>
  <c r="AL1773" i="4"/>
  <c r="AM1773" i="4"/>
  <c r="AN1773" i="4"/>
  <c r="AO1773" i="4"/>
  <c r="AP1773" i="4"/>
  <c r="AR1773" i="4"/>
  <c r="H1774" i="4"/>
  <c r="I1774" i="4"/>
  <c r="O1774" i="4"/>
  <c r="AI1774" i="4"/>
  <c r="AJ1774" i="4"/>
  <c r="AK1774" i="4"/>
  <c r="AL1774" i="4"/>
  <c r="AM1774" i="4"/>
  <c r="AN1774" i="4"/>
  <c r="AO1774" i="4"/>
  <c r="AP1774" i="4"/>
  <c r="AR1774" i="4"/>
  <c r="H1775" i="4"/>
  <c r="I1775" i="4"/>
  <c r="O1775" i="4"/>
  <c r="AI1775" i="4"/>
  <c r="AJ1775" i="4"/>
  <c r="AK1775" i="4"/>
  <c r="AL1775" i="4"/>
  <c r="AM1775" i="4"/>
  <c r="AN1775" i="4"/>
  <c r="AO1775" i="4"/>
  <c r="AP1775" i="4"/>
  <c r="AR1775" i="4"/>
  <c r="H1776" i="4"/>
  <c r="I1776" i="4"/>
  <c r="O1776" i="4"/>
  <c r="AI1776" i="4"/>
  <c r="AJ1776" i="4"/>
  <c r="AK1776" i="4"/>
  <c r="AL1776" i="4"/>
  <c r="AM1776" i="4"/>
  <c r="AN1776" i="4"/>
  <c r="AO1776" i="4"/>
  <c r="AP1776" i="4"/>
  <c r="AR1776" i="4"/>
  <c r="H1777" i="4"/>
  <c r="I1777" i="4"/>
  <c r="O1777" i="4"/>
  <c r="AI1777" i="4"/>
  <c r="AJ1777" i="4"/>
  <c r="AK1777" i="4"/>
  <c r="AL1777" i="4"/>
  <c r="AM1777" i="4"/>
  <c r="AN1777" i="4"/>
  <c r="AO1777" i="4"/>
  <c r="AP1777" i="4"/>
  <c r="AR1777" i="4"/>
  <c r="H1778" i="4"/>
  <c r="I1778" i="4"/>
  <c r="O1778" i="4"/>
  <c r="AI1778" i="4"/>
  <c r="AJ1778" i="4"/>
  <c r="AK1778" i="4"/>
  <c r="AL1778" i="4"/>
  <c r="AM1778" i="4"/>
  <c r="AN1778" i="4"/>
  <c r="AO1778" i="4"/>
  <c r="AP1778" i="4"/>
  <c r="AR1778" i="4"/>
  <c r="H1779" i="4"/>
  <c r="I1779" i="4"/>
  <c r="O1779" i="4"/>
  <c r="AI1779" i="4"/>
  <c r="AJ1779" i="4"/>
  <c r="AK1779" i="4"/>
  <c r="AL1779" i="4"/>
  <c r="AM1779" i="4"/>
  <c r="AN1779" i="4"/>
  <c r="AO1779" i="4"/>
  <c r="AP1779" i="4"/>
  <c r="AR1779" i="4"/>
  <c r="H1780" i="4"/>
  <c r="I1780" i="4"/>
  <c r="O1780" i="4"/>
  <c r="AI1780" i="4"/>
  <c r="AJ1780" i="4"/>
  <c r="AK1780" i="4"/>
  <c r="AL1780" i="4"/>
  <c r="AM1780" i="4"/>
  <c r="AN1780" i="4"/>
  <c r="AO1780" i="4"/>
  <c r="AP1780" i="4"/>
  <c r="AR1780" i="4"/>
  <c r="C1781" i="4"/>
  <c r="D1781" i="4"/>
  <c r="E1781" i="4"/>
  <c r="F1781" i="4"/>
  <c r="G1781" i="4"/>
  <c r="H1781" i="4"/>
  <c r="I1781" i="4"/>
  <c r="K1781" i="4"/>
  <c r="L1781" i="4"/>
  <c r="M1781" i="4"/>
  <c r="N1781" i="4"/>
  <c r="O1781" i="4"/>
  <c r="AI1781" i="4"/>
  <c r="AJ1781" i="4"/>
  <c r="AK1781" i="4"/>
  <c r="AL1781" i="4"/>
  <c r="AM1781" i="4"/>
  <c r="AN1781" i="4"/>
  <c r="AO1781" i="4"/>
  <c r="AP1781" i="4"/>
  <c r="AR1781" i="4"/>
  <c r="D1783" i="4"/>
  <c r="E1783" i="4"/>
  <c r="F1783" i="4"/>
  <c r="G1783" i="4"/>
  <c r="H1783" i="4"/>
  <c r="I1783" i="4"/>
  <c r="K1783" i="4"/>
  <c r="L1783" i="4"/>
  <c r="O1783" i="4"/>
  <c r="AI1783" i="4"/>
  <c r="AJ1783" i="4"/>
  <c r="AK1783" i="4"/>
  <c r="AL1783" i="4"/>
  <c r="AM1783" i="4"/>
  <c r="AN1783" i="4"/>
  <c r="AO1783" i="4"/>
  <c r="AP1783" i="4"/>
  <c r="AR1783" i="4"/>
  <c r="D1784" i="4"/>
  <c r="E1784" i="4"/>
  <c r="F1784" i="4"/>
  <c r="G1784" i="4"/>
  <c r="H1784" i="4"/>
  <c r="I1784" i="4"/>
  <c r="K1784" i="4"/>
  <c r="L1784" i="4"/>
  <c r="O1784" i="4"/>
  <c r="AI1784" i="4"/>
  <c r="AJ1784" i="4"/>
  <c r="AK1784" i="4"/>
  <c r="AL1784" i="4"/>
  <c r="AM1784" i="4"/>
  <c r="AN1784" i="4"/>
  <c r="AO1784" i="4"/>
  <c r="AP1784" i="4"/>
  <c r="AR1784" i="4"/>
  <c r="D1785" i="4"/>
  <c r="E1785" i="4"/>
  <c r="F1785" i="4"/>
  <c r="G1785" i="4"/>
  <c r="H1785" i="4"/>
  <c r="I1785" i="4"/>
  <c r="K1785" i="4"/>
  <c r="L1785" i="4"/>
  <c r="O1785" i="4"/>
  <c r="AI1785" i="4"/>
  <c r="AJ1785" i="4"/>
  <c r="AK1785" i="4"/>
  <c r="AL1785" i="4"/>
  <c r="AM1785" i="4"/>
  <c r="AN1785" i="4"/>
  <c r="AO1785" i="4"/>
  <c r="AP1785" i="4"/>
  <c r="AR1785" i="4"/>
  <c r="D1786" i="4"/>
  <c r="E1786" i="4"/>
  <c r="F1786" i="4"/>
  <c r="G1786" i="4"/>
  <c r="H1786" i="4"/>
  <c r="I1786" i="4"/>
  <c r="K1786" i="4"/>
  <c r="L1786" i="4"/>
  <c r="O1786" i="4"/>
  <c r="AI1786" i="4"/>
  <c r="AJ1786" i="4"/>
  <c r="AK1786" i="4"/>
  <c r="AL1786" i="4"/>
  <c r="AM1786" i="4"/>
  <c r="AN1786" i="4"/>
  <c r="AO1786" i="4"/>
  <c r="AP1786" i="4"/>
  <c r="AR1786" i="4"/>
  <c r="D1787" i="4"/>
  <c r="E1787" i="4"/>
  <c r="F1787" i="4"/>
  <c r="G1787" i="4"/>
  <c r="H1787" i="4"/>
  <c r="I1787" i="4"/>
  <c r="K1787" i="4"/>
  <c r="L1787" i="4"/>
  <c r="O1787" i="4"/>
  <c r="AI1787" i="4"/>
  <c r="AJ1787" i="4"/>
  <c r="AK1787" i="4"/>
  <c r="AL1787" i="4"/>
  <c r="AM1787" i="4"/>
  <c r="AN1787" i="4"/>
  <c r="AO1787" i="4"/>
  <c r="AP1787" i="4"/>
  <c r="AR1787" i="4"/>
  <c r="D1788" i="4"/>
  <c r="E1788" i="4"/>
  <c r="F1788" i="4"/>
  <c r="G1788" i="4"/>
  <c r="H1788" i="4"/>
  <c r="I1788" i="4"/>
  <c r="K1788" i="4"/>
  <c r="L1788" i="4"/>
  <c r="O1788" i="4"/>
  <c r="AI1788" i="4"/>
  <c r="AJ1788" i="4"/>
  <c r="AK1788" i="4"/>
  <c r="AL1788" i="4"/>
  <c r="AM1788" i="4"/>
  <c r="AN1788" i="4"/>
  <c r="AO1788" i="4"/>
  <c r="AP1788" i="4"/>
  <c r="AR1788" i="4"/>
  <c r="D1789" i="4"/>
  <c r="E1789" i="4"/>
  <c r="F1789" i="4"/>
  <c r="G1789" i="4"/>
  <c r="H1789" i="4"/>
  <c r="I1789" i="4"/>
  <c r="K1789" i="4"/>
  <c r="L1789" i="4"/>
  <c r="O1789" i="4"/>
  <c r="AI1789" i="4"/>
  <c r="AJ1789" i="4"/>
  <c r="AK1789" i="4"/>
  <c r="AL1789" i="4"/>
  <c r="AM1789" i="4"/>
  <c r="AN1789" i="4"/>
  <c r="AO1789" i="4"/>
  <c r="AP1789" i="4"/>
  <c r="AR1789" i="4"/>
  <c r="D1790" i="4"/>
  <c r="E1790" i="4"/>
  <c r="F1790" i="4"/>
  <c r="G1790" i="4"/>
  <c r="H1790" i="4"/>
  <c r="I1790" i="4"/>
  <c r="K1790" i="4"/>
  <c r="L1790" i="4"/>
  <c r="O1790" i="4"/>
  <c r="AI1790" i="4"/>
  <c r="AJ1790" i="4"/>
  <c r="AK1790" i="4"/>
  <c r="AL1790" i="4"/>
  <c r="AM1790" i="4"/>
  <c r="AN1790" i="4"/>
  <c r="AO1790" i="4"/>
  <c r="AP1790" i="4"/>
  <c r="AR1790" i="4"/>
  <c r="D1791" i="4"/>
  <c r="E1791" i="4"/>
  <c r="F1791" i="4"/>
  <c r="G1791" i="4"/>
  <c r="H1791" i="4"/>
  <c r="I1791" i="4"/>
  <c r="K1791" i="4"/>
  <c r="L1791" i="4"/>
  <c r="O1791" i="4"/>
  <c r="AI1791" i="4"/>
  <c r="AJ1791" i="4"/>
  <c r="AK1791" i="4"/>
  <c r="AL1791" i="4"/>
  <c r="AM1791" i="4"/>
  <c r="AN1791" i="4"/>
  <c r="AO1791" i="4"/>
  <c r="AP1791" i="4"/>
  <c r="AR1791" i="4"/>
  <c r="D1792" i="4"/>
  <c r="E1792" i="4"/>
  <c r="F1792" i="4"/>
  <c r="G1792" i="4"/>
  <c r="H1792" i="4"/>
  <c r="I1792" i="4"/>
  <c r="K1792" i="4"/>
  <c r="L1792" i="4"/>
  <c r="O1792" i="4"/>
  <c r="AI1792" i="4"/>
  <c r="AJ1792" i="4"/>
  <c r="AK1792" i="4"/>
  <c r="AL1792" i="4"/>
  <c r="AM1792" i="4"/>
  <c r="AN1792" i="4"/>
  <c r="AO1792" i="4"/>
  <c r="AP1792" i="4"/>
  <c r="AR1792" i="4"/>
  <c r="D1793" i="4"/>
  <c r="E1793" i="4"/>
  <c r="F1793" i="4"/>
  <c r="G1793" i="4"/>
  <c r="H1793" i="4"/>
  <c r="I1793" i="4"/>
  <c r="K1793" i="4"/>
  <c r="L1793" i="4"/>
  <c r="O1793" i="4"/>
  <c r="AI1793" i="4"/>
  <c r="AJ1793" i="4"/>
  <c r="AK1793" i="4"/>
  <c r="AL1793" i="4"/>
  <c r="AM1793" i="4"/>
  <c r="AN1793" i="4"/>
  <c r="AO1793" i="4"/>
  <c r="AP1793" i="4"/>
  <c r="AR1793" i="4"/>
  <c r="D1794" i="4"/>
  <c r="E1794" i="4"/>
  <c r="F1794" i="4"/>
  <c r="G1794" i="4"/>
  <c r="H1794" i="4"/>
  <c r="I1794" i="4"/>
  <c r="K1794" i="4"/>
  <c r="L1794" i="4"/>
  <c r="O1794" i="4"/>
  <c r="AI1794" i="4"/>
  <c r="AJ1794" i="4"/>
  <c r="AK1794" i="4"/>
  <c r="AL1794" i="4"/>
  <c r="AM1794" i="4"/>
  <c r="AN1794" i="4"/>
  <c r="AO1794" i="4"/>
  <c r="AP1794" i="4"/>
  <c r="AR1794" i="4"/>
  <c r="D1795" i="4"/>
  <c r="E1795" i="4"/>
  <c r="F1795" i="4"/>
  <c r="G1795" i="4"/>
  <c r="H1795" i="4"/>
  <c r="I1795" i="4"/>
  <c r="K1795" i="4"/>
  <c r="L1795" i="4"/>
  <c r="O1795" i="4"/>
  <c r="AI1795" i="4"/>
  <c r="AJ1795" i="4"/>
  <c r="AK1795" i="4"/>
  <c r="AL1795" i="4"/>
  <c r="AM1795" i="4"/>
  <c r="AN1795" i="4"/>
  <c r="AO1795" i="4"/>
  <c r="AP1795" i="4"/>
  <c r="AR1795" i="4"/>
  <c r="D1796" i="4"/>
  <c r="E1796" i="4"/>
  <c r="F1796" i="4"/>
  <c r="G1796" i="4"/>
  <c r="H1796" i="4"/>
  <c r="I1796" i="4"/>
  <c r="K1796" i="4"/>
  <c r="L1796" i="4"/>
  <c r="O1796" i="4"/>
  <c r="AI1796" i="4"/>
  <c r="AJ1796" i="4"/>
  <c r="AK1796" i="4"/>
  <c r="AL1796" i="4"/>
  <c r="AM1796" i="4"/>
  <c r="AN1796" i="4"/>
  <c r="AO1796" i="4"/>
  <c r="AP1796" i="4"/>
  <c r="AR1796" i="4"/>
  <c r="D1797" i="4"/>
  <c r="E1797" i="4"/>
  <c r="F1797" i="4"/>
  <c r="G1797" i="4"/>
  <c r="H1797" i="4"/>
  <c r="I1797" i="4"/>
  <c r="K1797" i="4"/>
  <c r="L1797" i="4"/>
  <c r="O1797" i="4"/>
  <c r="AI1797" i="4"/>
  <c r="AJ1797" i="4"/>
  <c r="AK1797" i="4"/>
  <c r="AL1797" i="4"/>
  <c r="AM1797" i="4"/>
  <c r="AN1797" i="4"/>
  <c r="AO1797" i="4"/>
  <c r="AP1797" i="4"/>
  <c r="AR1797" i="4"/>
  <c r="D1798" i="4"/>
  <c r="E1798" i="4"/>
  <c r="F1798" i="4"/>
  <c r="G1798" i="4"/>
  <c r="H1798" i="4"/>
  <c r="I1798" i="4"/>
  <c r="K1798" i="4"/>
  <c r="L1798" i="4"/>
  <c r="O1798" i="4"/>
  <c r="AI1798" i="4"/>
  <c r="AJ1798" i="4"/>
  <c r="AK1798" i="4"/>
  <c r="AL1798" i="4"/>
  <c r="AM1798" i="4"/>
  <c r="AN1798" i="4"/>
  <c r="AO1798" i="4"/>
  <c r="AP1798" i="4"/>
  <c r="AR1798" i="4"/>
  <c r="D1799" i="4"/>
  <c r="E1799" i="4"/>
  <c r="F1799" i="4"/>
  <c r="G1799" i="4"/>
  <c r="H1799" i="4"/>
  <c r="I1799" i="4"/>
  <c r="K1799" i="4"/>
  <c r="L1799" i="4"/>
  <c r="O1799" i="4"/>
  <c r="AI1799" i="4"/>
  <c r="AJ1799" i="4"/>
  <c r="AK1799" i="4"/>
  <c r="AL1799" i="4"/>
  <c r="AM1799" i="4"/>
  <c r="AN1799" i="4"/>
  <c r="AO1799" i="4"/>
  <c r="AP1799" i="4"/>
  <c r="AR1799" i="4"/>
  <c r="D1800" i="4"/>
  <c r="E1800" i="4"/>
  <c r="F1800" i="4"/>
  <c r="G1800" i="4"/>
  <c r="H1800" i="4"/>
  <c r="I1800" i="4"/>
  <c r="K1800" i="4"/>
  <c r="L1800" i="4"/>
  <c r="O1800" i="4"/>
  <c r="AI1800" i="4"/>
  <c r="AJ1800" i="4"/>
  <c r="AK1800" i="4"/>
  <c r="AL1800" i="4"/>
  <c r="AM1800" i="4"/>
  <c r="AN1800" i="4"/>
  <c r="AO1800" i="4"/>
  <c r="AP1800" i="4"/>
  <c r="AR1800" i="4"/>
  <c r="D1801" i="4"/>
  <c r="E1801" i="4"/>
  <c r="F1801" i="4"/>
  <c r="G1801" i="4"/>
  <c r="H1801" i="4"/>
  <c r="I1801" i="4"/>
  <c r="K1801" i="4"/>
  <c r="L1801" i="4"/>
  <c r="O1801" i="4"/>
  <c r="AI1801" i="4"/>
  <c r="AJ1801" i="4"/>
  <c r="AK1801" i="4"/>
  <c r="AL1801" i="4"/>
  <c r="AM1801" i="4"/>
  <c r="AN1801" i="4"/>
  <c r="AO1801" i="4"/>
  <c r="AP1801" i="4"/>
  <c r="AR1801" i="4"/>
  <c r="D1802" i="4"/>
  <c r="E1802" i="4"/>
  <c r="F1802" i="4"/>
  <c r="G1802" i="4"/>
  <c r="H1802" i="4"/>
  <c r="I1802" i="4"/>
  <c r="K1802" i="4"/>
  <c r="L1802" i="4"/>
  <c r="O1802" i="4"/>
  <c r="AI1802" i="4"/>
  <c r="AJ1802" i="4"/>
  <c r="AK1802" i="4"/>
  <c r="AL1802" i="4"/>
  <c r="AM1802" i="4"/>
  <c r="AN1802" i="4"/>
  <c r="AO1802" i="4"/>
  <c r="AP1802" i="4"/>
  <c r="AR1802" i="4"/>
  <c r="D1803" i="4"/>
  <c r="E1803" i="4"/>
  <c r="F1803" i="4"/>
  <c r="G1803" i="4"/>
  <c r="H1803" i="4"/>
  <c r="I1803" i="4"/>
  <c r="K1803" i="4"/>
  <c r="L1803" i="4"/>
  <c r="O1803" i="4"/>
  <c r="AI1803" i="4"/>
  <c r="AJ1803" i="4"/>
  <c r="AK1803" i="4"/>
  <c r="AL1803" i="4"/>
  <c r="AM1803" i="4"/>
  <c r="AN1803" i="4"/>
  <c r="AO1803" i="4"/>
  <c r="AP1803" i="4"/>
  <c r="AR1803" i="4"/>
  <c r="D1804" i="4"/>
  <c r="E1804" i="4"/>
  <c r="F1804" i="4"/>
  <c r="G1804" i="4"/>
  <c r="H1804" i="4"/>
  <c r="I1804" i="4"/>
  <c r="K1804" i="4"/>
  <c r="L1804" i="4"/>
  <c r="O1804" i="4"/>
  <c r="AI1804" i="4"/>
  <c r="AJ1804" i="4"/>
  <c r="AK1804" i="4"/>
  <c r="AL1804" i="4"/>
  <c r="AM1804" i="4"/>
  <c r="AN1804" i="4"/>
  <c r="AO1804" i="4"/>
  <c r="AP1804" i="4"/>
  <c r="AR1804" i="4"/>
  <c r="D1805" i="4"/>
  <c r="E1805" i="4"/>
  <c r="F1805" i="4"/>
  <c r="G1805" i="4"/>
  <c r="H1805" i="4"/>
  <c r="I1805" i="4"/>
  <c r="K1805" i="4"/>
  <c r="L1805" i="4"/>
  <c r="O1805" i="4"/>
  <c r="AI1805" i="4"/>
  <c r="AJ1805" i="4"/>
  <c r="AK1805" i="4"/>
  <c r="AL1805" i="4"/>
  <c r="AM1805" i="4"/>
  <c r="AN1805" i="4"/>
  <c r="AO1805" i="4"/>
  <c r="AP1805" i="4"/>
  <c r="AR1805" i="4"/>
  <c r="D1806" i="4"/>
  <c r="E1806" i="4"/>
  <c r="F1806" i="4"/>
  <c r="G1806" i="4"/>
  <c r="H1806" i="4"/>
  <c r="I1806" i="4"/>
  <c r="K1806" i="4"/>
  <c r="L1806" i="4"/>
  <c r="O1806" i="4"/>
  <c r="AI1806" i="4"/>
  <c r="AJ1806" i="4"/>
  <c r="AK1806" i="4"/>
  <c r="AL1806" i="4"/>
  <c r="AM1806" i="4"/>
  <c r="AN1806" i="4"/>
  <c r="AO1806" i="4"/>
  <c r="AP1806" i="4"/>
  <c r="AR1806" i="4"/>
  <c r="D1807" i="4"/>
  <c r="E1807" i="4"/>
  <c r="F1807" i="4"/>
  <c r="G1807" i="4"/>
  <c r="H1807" i="4"/>
  <c r="I1807" i="4"/>
  <c r="K1807" i="4"/>
  <c r="L1807" i="4"/>
  <c r="O1807" i="4"/>
  <c r="AI1807" i="4"/>
  <c r="AJ1807" i="4"/>
  <c r="AK1807" i="4"/>
  <c r="AL1807" i="4"/>
  <c r="AM1807" i="4"/>
  <c r="AN1807" i="4"/>
  <c r="AO1807" i="4"/>
  <c r="AP1807" i="4"/>
  <c r="AR1807" i="4"/>
  <c r="C1808" i="4"/>
  <c r="D1808" i="4"/>
  <c r="E1808" i="4"/>
  <c r="F1808" i="4"/>
  <c r="G1808" i="4"/>
  <c r="H1808" i="4"/>
  <c r="I1808" i="4"/>
  <c r="K1808" i="4"/>
  <c r="L1808" i="4"/>
  <c r="M1808" i="4"/>
  <c r="N1808" i="4"/>
  <c r="O1808" i="4"/>
  <c r="AI1808" i="4"/>
  <c r="AJ1808" i="4"/>
  <c r="AK1808" i="4"/>
  <c r="AL1808" i="4"/>
  <c r="AM1808" i="4"/>
  <c r="AN1808" i="4"/>
  <c r="AO1808" i="4"/>
  <c r="AP1808" i="4"/>
  <c r="AR1808" i="4"/>
  <c r="C1809" i="4"/>
  <c r="D1809" i="4"/>
  <c r="E1809" i="4"/>
  <c r="F1809" i="4"/>
  <c r="G1809" i="4"/>
  <c r="H1809" i="4"/>
  <c r="I1809" i="4"/>
  <c r="K1809" i="4"/>
  <c r="L1809" i="4"/>
  <c r="M1809" i="4"/>
  <c r="N1809" i="4"/>
  <c r="O1809" i="4"/>
  <c r="AI1809" i="4"/>
  <c r="AJ1809" i="4"/>
  <c r="AK1809" i="4"/>
  <c r="AL1809" i="4"/>
  <c r="AM1809" i="4"/>
  <c r="AN1809" i="4"/>
  <c r="AO1809" i="4"/>
  <c r="AP1809" i="4"/>
  <c r="AR1809" i="4"/>
  <c r="C1810" i="4"/>
  <c r="D1810" i="4"/>
  <c r="E1810" i="4"/>
  <c r="F1810" i="4"/>
  <c r="G1810" i="4"/>
  <c r="H1810" i="4"/>
  <c r="I1810" i="4"/>
  <c r="K1810" i="4"/>
  <c r="L1810" i="4"/>
  <c r="M1810" i="4"/>
  <c r="N1810" i="4"/>
  <c r="O1810" i="4"/>
  <c r="AI1810" i="4"/>
  <c r="AJ1810" i="4"/>
  <c r="AK1810" i="4"/>
  <c r="AL1810" i="4"/>
  <c r="AM1810" i="4"/>
  <c r="AN1810" i="4"/>
  <c r="AO1810" i="4"/>
  <c r="AP1810" i="4"/>
  <c r="AR1810" i="4"/>
  <c r="C1811" i="4"/>
  <c r="D1811" i="4"/>
  <c r="E1811" i="4"/>
  <c r="F1811" i="4"/>
  <c r="G1811" i="4"/>
  <c r="H1811" i="4"/>
  <c r="I1811" i="4"/>
  <c r="K1811" i="4"/>
  <c r="L1811" i="4"/>
  <c r="M1811" i="4"/>
  <c r="N1811" i="4"/>
  <c r="O1811" i="4"/>
  <c r="AI1811" i="4"/>
  <c r="AJ1811" i="4"/>
  <c r="AK1811" i="4"/>
  <c r="AL1811" i="4"/>
  <c r="AM1811" i="4"/>
  <c r="AN1811" i="4"/>
  <c r="AO1811" i="4"/>
  <c r="AP1811" i="4"/>
  <c r="AR1811" i="4"/>
  <c r="C1812" i="4"/>
  <c r="D1812" i="4"/>
  <c r="E1812" i="4"/>
  <c r="F1812" i="4"/>
  <c r="G1812" i="4"/>
  <c r="H1812" i="4"/>
  <c r="I1812" i="4"/>
  <c r="K1812" i="4"/>
  <c r="L1812" i="4"/>
  <c r="M1812" i="4"/>
  <c r="N1812" i="4"/>
  <c r="O1812" i="4"/>
  <c r="AI1812" i="4"/>
  <c r="AJ1812" i="4"/>
  <c r="AK1812" i="4"/>
  <c r="AL1812" i="4"/>
  <c r="AM1812" i="4"/>
  <c r="AN1812" i="4"/>
  <c r="AO1812" i="4"/>
  <c r="AP1812" i="4"/>
  <c r="AR1812" i="4"/>
  <c r="C1813" i="4"/>
  <c r="D1813" i="4"/>
  <c r="E1813" i="4"/>
  <c r="F1813" i="4"/>
  <c r="G1813" i="4"/>
  <c r="H1813" i="4"/>
  <c r="I1813" i="4"/>
  <c r="K1813" i="4"/>
  <c r="L1813" i="4"/>
  <c r="M1813" i="4"/>
  <c r="N1813" i="4"/>
  <c r="O1813" i="4"/>
  <c r="AI1813" i="4"/>
  <c r="AJ1813" i="4"/>
  <c r="AK1813" i="4"/>
  <c r="AL1813" i="4"/>
  <c r="AM1813" i="4"/>
  <c r="AN1813" i="4"/>
  <c r="AO1813" i="4"/>
  <c r="AP1813" i="4"/>
  <c r="AR1813" i="4"/>
  <c r="C1814" i="4"/>
  <c r="D1814" i="4"/>
  <c r="E1814" i="4"/>
  <c r="F1814" i="4"/>
  <c r="G1814" i="4"/>
  <c r="H1814" i="4"/>
  <c r="I1814" i="4"/>
  <c r="K1814" i="4"/>
  <c r="L1814" i="4"/>
  <c r="M1814" i="4"/>
  <c r="N1814" i="4"/>
  <c r="O1814" i="4"/>
  <c r="AI1814" i="4"/>
  <c r="AJ1814" i="4"/>
  <c r="AK1814" i="4"/>
  <c r="AL1814" i="4"/>
  <c r="AM1814" i="4"/>
  <c r="AN1814" i="4"/>
  <c r="AO1814" i="4"/>
  <c r="AP1814" i="4"/>
  <c r="AR1814" i="4"/>
  <c r="C1815" i="4"/>
  <c r="D1815" i="4"/>
  <c r="E1815" i="4"/>
  <c r="F1815" i="4"/>
  <c r="G1815" i="4"/>
  <c r="H1815" i="4"/>
  <c r="I1815" i="4"/>
  <c r="K1815" i="4"/>
  <c r="L1815" i="4"/>
  <c r="M1815" i="4"/>
  <c r="N1815" i="4"/>
  <c r="O1815" i="4"/>
  <c r="AI1815" i="4"/>
  <c r="AJ1815" i="4"/>
  <c r="AK1815" i="4"/>
  <c r="AL1815" i="4"/>
  <c r="AM1815" i="4"/>
  <c r="AN1815" i="4"/>
  <c r="AO1815" i="4"/>
  <c r="AP1815" i="4"/>
  <c r="AR1815" i="4"/>
  <c r="C1816" i="4"/>
  <c r="D1816" i="4"/>
  <c r="E1816" i="4"/>
  <c r="F1816" i="4"/>
  <c r="G1816" i="4"/>
  <c r="H1816" i="4"/>
  <c r="I1816" i="4"/>
  <c r="K1816" i="4"/>
  <c r="L1816" i="4"/>
  <c r="M1816" i="4"/>
  <c r="N1816" i="4"/>
  <c r="O1816" i="4"/>
  <c r="AI1816" i="4"/>
  <c r="AJ1816" i="4"/>
  <c r="AK1816" i="4"/>
  <c r="AL1816" i="4"/>
  <c r="AM1816" i="4"/>
  <c r="AN1816" i="4"/>
  <c r="AO1816" i="4"/>
  <c r="AP1816" i="4"/>
  <c r="AR1816" i="4"/>
  <c r="C1817" i="4"/>
  <c r="D1817" i="4"/>
  <c r="E1817" i="4"/>
  <c r="F1817" i="4"/>
  <c r="G1817" i="4"/>
  <c r="H1817" i="4"/>
  <c r="I1817" i="4"/>
  <c r="K1817" i="4"/>
  <c r="L1817" i="4"/>
  <c r="M1817" i="4"/>
  <c r="N1817" i="4"/>
  <c r="O1817" i="4"/>
  <c r="AI1817" i="4"/>
  <c r="AJ1817" i="4"/>
  <c r="AK1817" i="4"/>
  <c r="AL1817" i="4"/>
  <c r="AM1817" i="4"/>
  <c r="AN1817" i="4"/>
  <c r="AO1817" i="4"/>
  <c r="AP1817" i="4"/>
  <c r="AR1817" i="4"/>
  <c r="C1818" i="4"/>
  <c r="D1818" i="4"/>
  <c r="E1818" i="4"/>
  <c r="F1818" i="4"/>
  <c r="G1818" i="4"/>
  <c r="H1818" i="4"/>
  <c r="I1818" i="4"/>
  <c r="K1818" i="4"/>
  <c r="L1818" i="4"/>
  <c r="M1818" i="4"/>
  <c r="N1818" i="4"/>
  <c r="O1818" i="4"/>
  <c r="AI1818" i="4"/>
  <c r="AJ1818" i="4"/>
  <c r="AK1818" i="4"/>
  <c r="AL1818" i="4"/>
  <c r="AM1818" i="4"/>
  <c r="AN1818" i="4"/>
  <c r="AO1818" i="4"/>
  <c r="AP1818" i="4"/>
  <c r="AR1818" i="4"/>
  <c r="C1819" i="4"/>
  <c r="D1819" i="4"/>
  <c r="E1819" i="4"/>
  <c r="F1819" i="4"/>
  <c r="G1819" i="4"/>
  <c r="H1819" i="4"/>
  <c r="I1819" i="4"/>
  <c r="K1819" i="4"/>
  <c r="L1819" i="4"/>
  <c r="M1819" i="4"/>
  <c r="N1819" i="4"/>
  <c r="O1819" i="4"/>
  <c r="AI1819" i="4"/>
  <c r="AJ1819" i="4"/>
  <c r="AK1819" i="4"/>
  <c r="AL1819" i="4"/>
  <c r="AM1819" i="4"/>
  <c r="AN1819" i="4"/>
  <c r="AO1819" i="4"/>
  <c r="AP1819" i="4"/>
  <c r="AR1819" i="4"/>
  <c r="C1820" i="4"/>
  <c r="D1820" i="4"/>
  <c r="E1820" i="4"/>
  <c r="F1820" i="4"/>
  <c r="G1820" i="4"/>
  <c r="H1820" i="4"/>
  <c r="I1820" i="4"/>
  <c r="K1820" i="4"/>
  <c r="L1820" i="4"/>
  <c r="M1820" i="4"/>
  <c r="N1820" i="4"/>
  <c r="O1820" i="4"/>
  <c r="AI1820" i="4"/>
  <c r="AJ1820" i="4"/>
  <c r="AK1820" i="4"/>
  <c r="AL1820" i="4"/>
  <c r="AM1820" i="4"/>
  <c r="AN1820" i="4"/>
  <c r="AO1820" i="4"/>
  <c r="AP1820" i="4"/>
  <c r="AR1820" i="4"/>
  <c r="C1821" i="4"/>
  <c r="D1821" i="4"/>
  <c r="E1821" i="4"/>
  <c r="F1821" i="4"/>
  <c r="G1821" i="4"/>
  <c r="H1821" i="4"/>
  <c r="I1821" i="4"/>
  <c r="K1821" i="4"/>
  <c r="L1821" i="4"/>
  <c r="M1821" i="4"/>
  <c r="N1821" i="4"/>
  <c r="O1821" i="4"/>
  <c r="AI1821" i="4"/>
  <c r="AJ1821" i="4"/>
  <c r="AK1821" i="4"/>
  <c r="AL1821" i="4"/>
  <c r="AM1821" i="4"/>
  <c r="AN1821" i="4"/>
  <c r="AO1821" i="4"/>
  <c r="AP1821" i="4"/>
  <c r="AR1821" i="4"/>
  <c r="C1822" i="4"/>
  <c r="D1822" i="4"/>
  <c r="E1822" i="4"/>
  <c r="F1822" i="4"/>
  <c r="G1822" i="4"/>
  <c r="H1822" i="4"/>
  <c r="I1822" i="4"/>
  <c r="K1822" i="4"/>
  <c r="L1822" i="4"/>
  <c r="M1822" i="4"/>
  <c r="N1822" i="4"/>
  <c r="O1822" i="4"/>
  <c r="AI1822" i="4"/>
  <c r="AJ1822" i="4"/>
  <c r="AK1822" i="4"/>
  <c r="AL1822" i="4"/>
  <c r="AM1822" i="4"/>
  <c r="AN1822" i="4"/>
  <c r="AO1822" i="4"/>
  <c r="AP1822" i="4"/>
  <c r="AR1822" i="4"/>
  <c r="C1823" i="4"/>
  <c r="D1823" i="4"/>
  <c r="E1823" i="4"/>
  <c r="F1823" i="4"/>
  <c r="G1823" i="4"/>
  <c r="H1823" i="4"/>
  <c r="I1823" i="4"/>
  <c r="K1823" i="4"/>
  <c r="L1823" i="4"/>
  <c r="M1823" i="4"/>
  <c r="N1823" i="4"/>
  <c r="O1823" i="4"/>
  <c r="AI1823" i="4"/>
  <c r="AJ1823" i="4"/>
  <c r="AK1823" i="4"/>
  <c r="AL1823" i="4"/>
  <c r="AM1823" i="4"/>
  <c r="AN1823" i="4"/>
  <c r="AO1823" i="4"/>
  <c r="AP1823" i="4"/>
  <c r="AR1823" i="4"/>
  <c r="C1824" i="4"/>
  <c r="D1824" i="4"/>
  <c r="E1824" i="4"/>
  <c r="F1824" i="4"/>
  <c r="G1824" i="4"/>
  <c r="H1824" i="4"/>
  <c r="I1824" i="4"/>
  <c r="K1824" i="4"/>
  <c r="L1824" i="4"/>
  <c r="M1824" i="4"/>
  <c r="N1824" i="4"/>
  <c r="O1824" i="4"/>
  <c r="AI1824" i="4"/>
  <c r="AJ1824" i="4"/>
  <c r="AK1824" i="4"/>
  <c r="AL1824" i="4"/>
  <c r="AM1824" i="4"/>
  <c r="AN1824" i="4"/>
  <c r="AO1824" i="4"/>
  <c r="AP1824" i="4"/>
  <c r="AR1824" i="4"/>
  <c r="C1825" i="4"/>
  <c r="D1825" i="4"/>
  <c r="E1825" i="4"/>
  <c r="F1825" i="4"/>
  <c r="G1825" i="4"/>
  <c r="H1825" i="4"/>
  <c r="I1825" i="4"/>
  <c r="K1825" i="4"/>
  <c r="L1825" i="4"/>
  <c r="M1825" i="4"/>
  <c r="N1825" i="4"/>
  <c r="O1825" i="4"/>
  <c r="AI1825" i="4"/>
  <c r="AJ1825" i="4"/>
  <c r="AK1825" i="4"/>
  <c r="AL1825" i="4"/>
  <c r="AM1825" i="4"/>
  <c r="AN1825" i="4"/>
  <c r="AO1825" i="4"/>
  <c r="AP1825" i="4"/>
  <c r="AR1825" i="4"/>
  <c r="C1826" i="4"/>
  <c r="D1826" i="4"/>
  <c r="E1826" i="4"/>
  <c r="F1826" i="4"/>
  <c r="G1826" i="4"/>
  <c r="H1826" i="4"/>
  <c r="I1826" i="4"/>
  <c r="K1826" i="4"/>
  <c r="L1826" i="4"/>
  <c r="M1826" i="4"/>
  <c r="N1826" i="4"/>
  <c r="O1826" i="4"/>
  <c r="AI1826" i="4"/>
  <c r="AJ1826" i="4"/>
  <c r="AK1826" i="4"/>
  <c r="AL1826" i="4"/>
  <c r="AM1826" i="4"/>
  <c r="AN1826" i="4"/>
  <c r="AO1826" i="4"/>
  <c r="AP1826" i="4"/>
  <c r="AR1826" i="4"/>
  <c r="C1827" i="4"/>
  <c r="D1827" i="4"/>
  <c r="E1827" i="4"/>
  <c r="F1827" i="4"/>
  <c r="G1827" i="4"/>
  <c r="H1827" i="4"/>
  <c r="I1827" i="4"/>
  <c r="K1827" i="4"/>
  <c r="L1827" i="4"/>
  <c r="M1827" i="4"/>
  <c r="N1827" i="4"/>
  <c r="O1827" i="4"/>
  <c r="AI1827" i="4"/>
  <c r="AJ1827" i="4"/>
  <c r="AK1827" i="4"/>
  <c r="AL1827" i="4"/>
  <c r="AM1827" i="4"/>
  <c r="AN1827" i="4"/>
  <c r="AO1827" i="4"/>
  <c r="AP1827" i="4"/>
  <c r="AR1827" i="4"/>
  <c r="C1828" i="4"/>
  <c r="D1828" i="4"/>
  <c r="E1828" i="4"/>
  <c r="F1828" i="4"/>
  <c r="G1828" i="4"/>
  <c r="H1828" i="4"/>
  <c r="I1828" i="4"/>
  <c r="K1828" i="4"/>
  <c r="L1828" i="4"/>
  <c r="M1828" i="4"/>
  <c r="N1828" i="4"/>
  <c r="O1828" i="4"/>
  <c r="AI1828" i="4"/>
  <c r="AJ1828" i="4"/>
  <c r="AK1828" i="4"/>
  <c r="AL1828" i="4"/>
  <c r="AM1828" i="4"/>
  <c r="AN1828" i="4"/>
  <c r="AO1828" i="4"/>
  <c r="AP1828" i="4"/>
  <c r="AR1828" i="4"/>
  <c r="C1829" i="4"/>
  <c r="D1829" i="4"/>
  <c r="E1829" i="4"/>
  <c r="F1829" i="4"/>
  <c r="G1829" i="4"/>
  <c r="H1829" i="4"/>
  <c r="I1829" i="4"/>
  <c r="K1829" i="4"/>
  <c r="L1829" i="4"/>
  <c r="M1829" i="4"/>
  <c r="N1829" i="4"/>
  <c r="O1829" i="4"/>
  <c r="AI1829" i="4"/>
  <c r="AJ1829" i="4"/>
  <c r="AK1829" i="4"/>
  <c r="AL1829" i="4"/>
  <c r="AM1829" i="4"/>
  <c r="AN1829" i="4"/>
  <c r="AO1829" i="4"/>
  <c r="AP1829" i="4"/>
  <c r="AR1829" i="4"/>
  <c r="C1830" i="4"/>
  <c r="D1830" i="4"/>
  <c r="E1830" i="4"/>
  <c r="F1830" i="4"/>
  <c r="G1830" i="4"/>
  <c r="H1830" i="4"/>
  <c r="I1830" i="4"/>
  <c r="K1830" i="4"/>
  <c r="L1830" i="4"/>
  <c r="M1830" i="4"/>
  <c r="N1830" i="4"/>
  <c r="O1830" i="4"/>
  <c r="AI1830" i="4"/>
  <c r="AJ1830" i="4"/>
  <c r="AK1830" i="4"/>
  <c r="AL1830" i="4"/>
  <c r="AM1830" i="4"/>
  <c r="AN1830" i="4"/>
  <c r="AO1830" i="4"/>
  <c r="AP1830" i="4"/>
  <c r="AR1830" i="4"/>
  <c r="C1831" i="4"/>
  <c r="D1831" i="4"/>
  <c r="E1831" i="4"/>
  <c r="F1831" i="4"/>
  <c r="G1831" i="4"/>
  <c r="H1831" i="4"/>
  <c r="I1831" i="4"/>
  <c r="K1831" i="4"/>
  <c r="L1831" i="4"/>
  <c r="M1831" i="4"/>
  <c r="N1831" i="4"/>
  <c r="O1831" i="4"/>
  <c r="AI1831" i="4"/>
  <c r="AJ1831" i="4"/>
  <c r="AK1831" i="4"/>
  <c r="AL1831" i="4"/>
  <c r="AM1831" i="4"/>
  <c r="AN1831" i="4"/>
  <c r="AO1831" i="4"/>
  <c r="AP1831" i="4"/>
  <c r="AR1831" i="4"/>
  <c r="C1832" i="4"/>
  <c r="D1832" i="4"/>
  <c r="E1832" i="4"/>
  <c r="F1832" i="4"/>
  <c r="G1832" i="4"/>
  <c r="H1832" i="4"/>
  <c r="I1832" i="4"/>
  <c r="K1832" i="4"/>
  <c r="L1832" i="4"/>
  <c r="M1832" i="4"/>
  <c r="N1832" i="4"/>
  <c r="O1832" i="4"/>
  <c r="AI1832" i="4"/>
  <c r="AJ1832" i="4"/>
  <c r="AK1832" i="4"/>
  <c r="AL1832" i="4"/>
  <c r="AM1832" i="4"/>
  <c r="AN1832" i="4"/>
  <c r="AO1832" i="4"/>
  <c r="AP1832" i="4"/>
  <c r="AR1832" i="4"/>
  <c r="C1833" i="4"/>
  <c r="D1833" i="4"/>
  <c r="E1833" i="4"/>
  <c r="F1833" i="4"/>
  <c r="G1833" i="4"/>
  <c r="H1833" i="4"/>
  <c r="I1833" i="4"/>
  <c r="K1833" i="4"/>
  <c r="L1833" i="4"/>
  <c r="M1833" i="4"/>
  <c r="N1833" i="4"/>
  <c r="O1833" i="4"/>
  <c r="AI1833" i="4"/>
  <c r="AJ1833" i="4"/>
  <c r="AK1833" i="4"/>
  <c r="AL1833" i="4"/>
  <c r="AM1833" i="4"/>
  <c r="AN1833" i="4"/>
  <c r="AO1833" i="4"/>
  <c r="AP1833" i="4"/>
  <c r="AR1833" i="4"/>
  <c r="C1834" i="4"/>
  <c r="D1834" i="4"/>
  <c r="E1834" i="4"/>
  <c r="F1834" i="4"/>
  <c r="G1834" i="4"/>
  <c r="H1834" i="4"/>
  <c r="I1834" i="4"/>
  <c r="K1834" i="4"/>
  <c r="L1834" i="4"/>
  <c r="M1834" i="4"/>
  <c r="N1834" i="4"/>
  <c r="O1834" i="4"/>
  <c r="AI1834" i="4"/>
  <c r="AJ1834" i="4"/>
  <c r="AK1834" i="4"/>
  <c r="AL1834" i="4"/>
  <c r="AM1834" i="4"/>
  <c r="AN1834" i="4"/>
  <c r="AO1834" i="4"/>
  <c r="AP1834" i="4"/>
  <c r="AR1834" i="4"/>
  <c r="C1835" i="4"/>
  <c r="D1835" i="4"/>
  <c r="E1835" i="4"/>
  <c r="F1835" i="4"/>
  <c r="G1835" i="4"/>
  <c r="H1835" i="4"/>
  <c r="I1835" i="4"/>
  <c r="K1835" i="4"/>
  <c r="L1835" i="4"/>
  <c r="M1835" i="4"/>
  <c r="N1835" i="4"/>
  <c r="O1835" i="4"/>
  <c r="AI1835" i="4"/>
  <c r="AJ1835" i="4"/>
  <c r="AK1835" i="4"/>
  <c r="AL1835" i="4"/>
  <c r="AM1835" i="4"/>
  <c r="AN1835" i="4"/>
  <c r="AO1835" i="4"/>
  <c r="AP1835" i="4"/>
  <c r="AR1835" i="4"/>
  <c r="C1836" i="4"/>
  <c r="D1836" i="4"/>
  <c r="E1836" i="4"/>
  <c r="F1836" i="4"/>
  <c r="G1836" i="4"/>
  <c r="H1836" i="4"/>
  <c r="I1836" i="4"/>
  <c r="K1836" i="4"/>
  <c r="L1836" i="4"/>
  <c r="M1836" i="4"/>
  <c r="N1836" i="4"/>
  <c r="O1836" i="4"/>
  <c r="AI1836" i="4"/>
  <c r="AJ1836" i="4"/>
  <c r="AK1836" i="4"/>
  <c r="AL1836" i="4"/>
  <c r="AM1836" i="4"/>
  <c r="AN1836" i="4"/>
  <c r="AO1836" i="4"/>
  <c r="AP1836" i="4"/>
  <c r="AR1836" i="4"/>
  <c r="C1837" i="4"/>
  <c r="D1837" i="4"/>
  <c r="E1837" i="4"/>
  <c r="F1837" i="4"/>
  <c r="G1837" i="4"/>
  <c r="H1837" i="4"/>
  <c r="I1837" i="4"/>
  <c r="K1837" i="4"/>
  <c r="L1837" i="4"/>
  <c r="M1837" i="4"/>
  <c r="N1837" i="4"/>
  <c r="O1837" i="4"/>
  <c r="AI1837" i="4"/>
  <c r="AJ1837" i="4"/>
  <c r="AK1837" i="4"/>
  <c r="AL1837" i="4"/>
  <c r="AM1837" i="4"/>
  <c r="AN1837" i="4"/>
  <c r="AO1837" i="4"/>
  <c r="AP1837" i="4"/>
  <c r="AR1837" i="4"/>
  <c r="C1838" i="4"/>
  <c r="D1838" i="4"/>
  <c r="E1838" i="4"/>
  <c r="F1838" i="4"/>
  <c r="G1838" i="4"/>
  <c r="H1838" i="4"/>
  <c r="I1838" i="4"/>
  <c r="K1838" i="4"/>
  <c r="L1838" i="4"/>
  <c r="M1838" i="4"/>
  <c r="N1838" i="4"/>
  <c r="O1838" i="4"/>
  <c r="AI1838" i="4"/>
  <c r="AJ1838" i="4"/>
  <c r="AK1838" i="4"/>
  <c r="AL1838" i="4"/>
  <c r="AM1838" i="4"/>
  <c r="AN1838" i="4"/>
  <c r="AO1838" i="4"/>
  <c r="AP1838" i="4"/>
  <c r="AR1838" i="4"/>
  <c r="C1839" i="4"/>
  <c r="D1839" i="4"/>
  <c r="E1839" i="4"/>
  <c r="F1839" i="4"/>
  <c r="G1839" i="4"/>
  <c r="H1839" i="4"/>
  <c r="I1839" i="4"/>
  <c r="K1839" i="4"/>
  <c r="L1839" i="4"/>
  <c r="M1839" i="4"/>
  <c r="N1839" i="4"/>
  <c r="O1839" i="4"/>
  <c r="AI1839" i="4"/>
  <c r="AJ1839" i="4"/>
  <c r="AK1839" i="4"/>
  <c r="AL1839" i="4"/>
  <c r="AM1839" i="4"/>
  <c r="AN1839" i="4"/>
  <c r="AO1839" i="4"/>
  <c r="AP1839" i="4"/>
  <c r="AR1839" i="4"/>
  <c r="C1840" i="4"/>
  <c r="D1840" i="4"/>
  <c r="E1840" i="4"/>
  <c r="F1840" i="4"/>
  <c r="G1840" i="4"/>
  <c r="H1840" i="4"/>
  <c r="I1840" i="4"/>
  <c r="K1840" i="4"/>
  <c r="L1840" i="4"/>
  <c r="M1840" i="4"/>
  <c r="N1840" i="4"/>
  <c r="O1840" i="4"/>
  <c r="AI1840" i="4"/>
  <c r="AJ1840" i="4"/>
  <c r="AK1840" i="4"/>
  <c r="AL1840" i="4"/>
  <c r="AM1840" i="4"/>
  <c r="AN1840" i="4"/>
  <c r="AO1840" i="4"/>
  <c r="AP1840" i="4"/>
  <c r="AR1840" i="4"/>
  <c r="C1841" i="4"/>
  <c r="D1841" i="4"/>
  <c r="E1841" i="4"/>
  <c r="F1841" i="4"/>
  <c r="G1841" i="4"/>
  <c r="H1841" i="4"/>
  <c r="I1841" i="4"/>
  <c r="K1841" i="4"/>
  <c r="L1841" i="4"/>
  <c r="M1841" i="4"/>
  <c r="N1841" i="4"/>
  <c r="O1841" i="4"/>
  <c r="AI1841" i="4"/>
  <c r="AJ1841" i="4"/>
  <c r="AK1841" i="4"/>
  <c r="AL1841" i="4"/>
  <c r="AM1841" i="4"/>
  <c r="AN1841" i="4"/>
  <c r="AO1841" i="4"/>
  <c r="AP1841" i="4"/>
  <c r="AR1841" i="4"/>
  <c r="C1842" i="4"/>
  <c r="D1842" i="4"/>
  <c r="E1842" i="4"/>
  <c r="F1842" i="4"/>
  <c r="G1842" i="4"/>
  <c r="H1842" i="4"/>
  <c r="I1842" i="4"/>
  <c r="K1842" i="4"/>
  <c r="L1842" i="4"/>
  <c r="M1842" i="4"/>
  <c r="N1842" i="4"/>
  <c r="O1842" i="4"/>
  <c r="AI1842" i="4"/>
  <c r="AJ1842" i="4"/>
  <c r="AK1842" i="4"/>
  <c r="AL1842" i="4"/>
  <c r="AM1842" i="4"/>
  <c r="AN1842" i="4"/>
  <c r="AO1842" i="4"/>
  <c r="AP1842" i="4"/>
  <c r="AR1842" i="4"/>
  <c r="C1843" i="4"/>
  <c r="D1843" i="4"/>
  <c r="E1843" i="4"/>
  <c r="F1843" i="4"/>
  <c r="G1843" i="4"/>
  <c r="H1843" i="4"/>
  <c r="I1843" i="4"/>
  <c r="K1843" i="4"/>
  <c r="L1843" i="4"/>
  <c r="M1843" i="4"/>
  <c r="N1843" i="4"/>
  <c r="O1843" i="4"/>
  <c r="AI1843" i="4"/>
  <c r="AJ1843" i="4"/>
  <c r="AK1843" i="4"/>
  <c r="AL1843" i="4"/>
  <c r="AM1843" i="4"/>
  <c r="AN1843" i="4"/>
  <c r="AO1843" i="4"/>
  <c r="AP1843" i="4"/>
  <c r="AR1843" i="4"/>
  <c r="C1844" i="4"/>
  <c r="D1844" i="4"/>
  <c r="E1844" i="4"/>
  <c r="F1844" i="4"/>
  <c r="G1844" i="4"/>
  <c r="H1844" i="4"/>
  <c r="I1844" i="4"/>
  <c r="K1844" i="4"/>
  <c r="L1844" i="4"/>
  <c r="M1844" i="4"/>
  <c r="N1844" i="4"/>
  <c r="O1844" i="4"/>
  <c r="AI1844" i="4"/>
  <c r="AJ1844" i="4"/>
  <c r="AK1844" i="4"/>
  <c r="AL1844" i="4"/>
  <c r="AM1844" i="4"/>
  <c r="AN1844" i="4"/>
  <c r="AO1844" i="4"/>
  <c r="AP1844" i="4"/>
  <c r="AR1844" i="4"/>
  <c r="C1845" i="4"/>
  <c r="D1845" i="4"/>
  <c r="E1845" i="4"/>
  <c r="F1845" i="4"/>
  <c r="G1845" i="4"/>
  <c r="H1845" i="4"/>
  <c r="I1845" i="4"/>
  <c r="K1845" i="4"/>
  <c r="L1845" i="4"/>
  <c r="M1845" i="4"/>
  <c r="N1845" i="4"/>
  <c r="O1845" i="4"/>
  <c r="AI1845" i="4"/>
  <c r="AJ1845" i="4"/>
  <c r="AK1845" i="4"/>
  <c r="AL1845" i="4"/>
  <c r="AM1845" i="4"/>
  <c r="AN1845" i="4"/>
  <c r="AO1845" i="4"/>
  <c r="AP1845" i="4"/>
  <c r="AR1845" i="4"/>
  <c r="C1846" i="4"/>
  <c r="D1846" i="4"/>
  <c r="E1846" i="4"/>
  <c r="F1846" i="4"/>
  <c r="G1846" i="4"/>
  <c r="H1846" i="4"/>
  <c r="I1846" i="4"/>
  <c r="K1846" i="4"/>
  <c r="L1846" i="4"/>
  <c r="M1846" i="4"/>
  <c r="N1846" i="4"/>
  <c r="O1846" i="4"/>
  <c r="AI1846" i="4"/>
  <c r="AJ1846" i="4"/>
  <c r="AK1846" i="4"/>
  <c r="AL1846" i="4"/>
  <c r="AM1846" i="4"/>
  <c r="AN1846" i="4"/>
  <c r="AO1846" i="4"/>
  <c r="AP1846" i="4"/>
  <c r="AR1846" i="4"/>
  <c r="C1847" i="4"/>
  <c r="D1847" i="4"/>
  <c r="E1847" i="4"/>
  <c r="F1847" i="4"/>
  <c r="G1847" i="4"/>
  <c r="H1847" i="4"/>
  <c r="I1847" i="4"/>
  <c r="K1847" i="4"/>
  <c r="L1847" i="4"/>
  <c r="M1847" i="4"/>
  <c r="N1847" i="4"/>
  <c r="O1847" i="4"/>
  <c r="AI1847" i="4"/>
  <c r="AJ1847" i="4"/>
  <c r="AK1847" i="4"/>
  <c r="AL1847" i="4"/>
  <c r="AM1847" i="4"/>
  <c r="AN1847" i="4"/>
  <c r="AO1847" i="4"/>
  <c r="AP1847" i="4"/>
  <c r="AR1847" i="4"/>
  <c r="C1848" i="4"/>
  <c r="D1848" i="4"/>
  <c r="E1848" i="4"/>
  <c r="F1848" i="4"/>
  <c r="G1848" i="4"/>
  <c r="H1848" i="4"/>
  <c r="I1848" i="4"/>
  <c r="K1848" i="4"/>
  <c r="L1848" i="4"/>
  <c r="M1848" i="4"/>
  <c r="N1848" i="4"/>
  <c r="O1848" i="4"/>
  <c r="AI1848" i="4"/>
  <c r="AJ1848" i="4"/>
  <c r="AK1848" i="4"/>
  <c r="AL1848" i="4"/>
  <c r="AM1848" i="4"/>
  <c r="AN1848" i="4"/>
  <c r="AO1848" i="4"/>
  <c r="AP1848" i="4"/>
  <c r="AR1848" i="4"/>
  <c r="C1849" i="4"/>
  <c r="D1849" i="4"/>
  <c r="E1849" i="4"/>
  <c r="F1849" i="4"/>
  <c r="G1849" i="4"/>
  <c r="H1849" i="4"/>
  <c r="I1849" i="4"/>
  <c r="K1849" i="4"/>
  <c r="L1849" i="4"/>
  <c r="M1849" i="4"/>
  <c r="N1849" i="4"/>
  <c r="O1849" i="4"/>
  <c r="AI1849" i="4"/>
  <c r="AJ1849" i="4"/>
  <c r="AK1849" i="4"/>
  <c r="AL1849" i="4"/>
  <c r="AM1849" i="4"/>
  <c r="AN1849" i="4"/>
  <c r="AO1849" i="4"/>
  <c r="AP1849" i="4"/>
  <c r="AR1849" i="4"/>
  <c r="C1850" i="4"/>
  <c r="D1850" i="4"/>
  <c r="E1850" i="4"/>
  <c r="F1850" i="4"/>
  <c r="G1850" i="4"/>
  <c r="H1850" i="4"/>
  <c r="I1850" i="4"/>
  <c r="K1850" i="4"/>
  <c r="L1850" i="4"/>
  <c r="M1850" i="4"/>
  <c r="N1850" i="4"/>
  <c r="O1850" i="4"/>
  <c r="AI1850" i="4"/>
  <c r="AJ1850" i="4"/>
  <c r="AK1850" i="4"/>
  <c r="AL1850" i="4"/>
  <c r="AM1850" i="4"/>
  <c r="AN1850" i="4"/>
  <c r="AO1850" i="4"/>
  <c r="AP1850" i="4"/>
  <c r="AR1850" i="4"/>
  <c r="C1932" i="4"/>
  <c r="D1932" i="4"/>
  <c r="E1932" i="4"/>
  <c r="F1932" i="4"/>
  <c r="G1932" i="4"/>
  <c r="H1932" i="4"/>
  <c r="I1932" i="4"/>
  <c r="K1932" i="4"/>
  <c r="L1932" i="4"/>
  <c r="M1932" i="4"/>
  <c r="N1932" i="4"/>
  <c r="O1932" i="4"/>
  <c r="AI1932" i="4"/>
  <c r="AJ1932" i="4"/>
  <c r="AK1932" i="4"/>
  <c r="AL1932" i="4"/>
  <c r="AM1932" i="4"/>
  <c r="AN1932" i="4"/>
  <c r="AO1932" i="4"/>
  <c r="AP1932" i="4"/>
  <c r="AR1932" i="4"/>
  <c r="C1933" i="4"/>
  <c r="D1933" i="4"/>
  <c r="E1933" i="4"/>
  <c r="F1933" i="4"/>
  <c r="G1933" i="4"/>
  <c r="H1933" i="4"/>
  <c r="I1933" i="4"/>
  <c r="K1933" i="4"/>
  <c r="L1933" i="4"/>
  <c r="M1933" i="4"/>
  <c r="N1933" i="4"/>
  <c r="O1933" i="4"/>
  <c r="AI1933" i="4"/>
  <c r="AJ1933" i="4"/>
  <c r="AK1933" i="4"/>
  <c r="AL1933" i="4"/>
  <c r="AM1933" i="4"/>
  <c r="AN1933" i="4"/>
  <c r="AO1933" i="4"/>
  <c r="AP1933" i="4"/>
  <c r="AR1933" i="4"/>
  <c r="C1934" i="4"/>
  <c r="D1934" i="4"/>
  <c r="E1934" i="4"/>
  <c r="F1934" i="4"/>
  <c r="G1934" i="4"/>
  <c r="H1934" i="4"/>
  <c r="I1934" i="4"/>
  <c r="K1934" i="4"/>
  <c r="L1934" i="4"/>
  <c r="M1934" i="4"/>
  <c r="N1934" i="4"/>
  <c r="O1934" i="4"/>
  <c r="AI1934" i="4"/>
  <c r="AJ1934" i="4"/>
  <c r="AK1934" i="4"/>
  <c r="AL1934" i="4"/>
  <c r="AM1934" i="4"/>
  <c r="AN1934" i="4"/>
  <c r="AO1934" i="4"/>
  <c r="AP1934" i="4"/>
  <c r="AR1934" i="4"/>
  <c r="C1935" i="4"/>
  <c r="D1935" i="4"/>
  <c r="E1935" i="4"/>
  <c r="F1935" i="4"/>
  <c r="G1935" i="4"/>
  <c r="H1935" i="4"/>
  <c r="I1935" i="4"/>
  <c r="K1935" i="4"/>
  <c r="L1935" i="4"/>
  <c r="M1935" i="4"/>
  <c r="N1935" i="4"/>
  <c r="O1935" i="4"/>
  <c r="AI1935" i="4"/>
  <c r="AJ1935" i="4"/>
  <c r="AK1935" i="4"/>
  <c r="AL1935" i="4"/>
  <c r="AM1935" i="4"/>
  <c r="AN1935" i="4"/>
  <c r="AO1935" i="4"/>
  <c r="AP1935" i="4"/>
  <c r="AR1935" i="4"/>
  <c r="C1936" i="4"/>
  <c r="D1936" i="4"/>
  <c r="E1936" i="4"/>
  <c r="F1936" i="4"/>
  <c r="G1936" i="4"/>
  <c r="H1936" i="4"/>
  <c r="I1936" i="4"/>
  <c r="K1936" i="4"/>
  <c r="L1936" i="4"/>
  <c r="M1936" i="4"/>
  <c r="N1936" i="4"/>
  <c r="O1936" i="4"/>
  <c r="AI1936" i="4"/>
  <c r="AJ1936" i="4"/>
  <c r="AK1936" i="4"/>
  <c r="AL1936" i="4"/>
  <c r="AM1936" i="4"/>
  <c r="AN1936" i="4"/>
  <c r="AO1936" i="4"/>
  <c r="AP1936" i="4"/>
  <c r="AR1936" i="4"/>
  <c r="C1937" i="4"/>
  <c r="D1937" i="4"/>
  <c r="E1937" i="4"/>
  <c r="F1937" i="4"/>
  <c r="G1937" i="4"/>
  <c r="H1937" i="4"/>
  <c r="I1937" i="4"/>
  <c r="K1937" i="4"/>
  <c r="L1937" i="4"/>
  <c r="M1937" i="4"/>
  <c r="N1937" i="4"/>
  <c r="O1937" i="4"/>
  <c r="AH1937" i="4"/>
  <c r="AI1937" i="4"/>
  <c r="AJ1937" i="4"/>
  <c r="AK1937" i="4"/>
  <c r="AL1937" i="4"/>
  <c r="AM1937" i="4"/>
  <c r="AN1937" i="4"/>
  <c r="AO1937" i="4"/>
  <c r="AP1937" i="4"/>
  <c r="AR1937" i="4"/>
  <c r="C1938" i="4"/>
  <c r="D1938" i="4"/>
  <c r="E1938" i="4"/>
  <c r="F1938" i="4"/>
  <c r="G1938" i="4"/>
  <c r="H1938" i="4"/>
  <c r="I1938" i="4"/>
  <c r="K1938" i="4"/>
  <c r="L1938" i="4"/>
  <c r="M1938" i="4"/>
  <c r="N1938" i="4"/>
  <c r="O1938" i="4"/>
  <c r="AI1938" i="4"/>
  <c r="AJ1938" i="4"/>
  <c r="AK1938" i="4"/>
  <c r="AL1938" i="4"/>
  <c r="AM1938" i="4"/>
  <c r="AN1938" i="4"/>
  <c r="AO1938" i="4"/>
  <c r="AP1938" i="4"/>
  <c r="AR1938" i="4"/>
  <c r="C1940" i="4"/>
  <c r="D1940" i="4"/>
  <c r="E1940" i="4"/>
  <c r="F1940" i="4"/>
  <c r="G1940" i="4"/>
  <c r="H1940" i="4"/>
  <c r="I1940" i="4"/>
  <c r="K1940" i="4"/>
  <c r="L1940" i="4"/>
  <c r="M1940" i="4"/>
  <c r="N1940" i="4"/>
  <c r="O1940" i="4"/>
  <c r="AI1940" i="4"/>
  <c r="AJ1940" i="4"/>
  <c r="AK1940" i="4"/>
  <c r="AL1940" i="4"/>
  <c r="AM1940" i="4"/>
  <c r="AN1940" i="4"/>
  <c r="AO1940" i="4"/>
  <c r="AP1940" i="4"/>
  <c r="AR1940" i="4"/>
  <c r="C1941" i="4"/>
  <c r="D1941" i="4"/>
  <c r="E1941" i="4"/>
  <c r="F1941" i="4"/>
  <c r="G1941" i="4"/>
  <c r="H1941" i="4"/>
  <c r="I1941" i="4"/>
  <c r="K1941" i="4"/>
  <c r="L1941" i="4"/>
  <c r="M1941" i="4"/>
  <c r="N1941" i="4"/>
  <c r="O1941" i="4"/>
  <c r="AI1941" i="4"/>
  <c r="AJ1941" i="4"/>
  <c r="AK1941" i="4"/>
  <c r="AL1941" i="4"/>
  <c r="AM1941" i="4"/>
  <c r="AN1941" i="4"/>
  <c r="AO1941" i="4"/>
  <c r="AP1941" i="4"/>
  <c r="AR1941" i="4"/>
  <c r="C1942" i="4"/>
  <c r="D1942" i="4"/>
  <c r="E1942" i="4"/>
  <c r="F1942" i="4"/>
  <c r="G1942" i="4"/>
  <c r="H1942" i="4"/>
  <c r="I1942" i="4"/>
  <c r="K1942" i="4"/>
  <c r="L1942" i="4"/>
  <c r="M1942" i="4"/>
  <c r="N1942" i="4"/>
  <c r="O1942" i="4"/>
  <c r="AI1942" i="4"/>
  <c r="AJ1942" i="4"/>
  <c r="AK1942" i="4"/>
  <c r="AL1942" i="4"/>
  <c r="AM1942" i="4"/>
  <c r="AN1942" i="4"/>
  <c r="AO1942" i="4"/>
  <c r="AP1942" i="4"/>
  <c r="AR1942" i="4"/>
  <c r="C1943" i="4"/>
  <c r="D1943" i="4"/>
  <c r="E1943" i="4"/>
  <c r="F1943" i="4"/>
  <c r="G1943" i="4"/>
  <c r="H1943" i="4"/>
  <c r="I1943" i="4"/>
  <c r="K1943" i="4"/>
  <c r="L1943" i="4"/>
  <c r="M1943" i="4"/>
  <c r="N1943" i="4"/>
  <c r="O1943" i="4"/>
  <c r="AI1943" i="4"/>
  <c r="AJ1943" i="4"/>
  <c r="AK1943" i="4"/>
  <c r="AL1943" i="4"/>
  <c r="AM1943" i="4"/>
  <c r="AN1943" i="4"/>
  <c r="AO1943" i="4"/>
  <c r="AP1943" i="4"/>
  <c r="AR1943" i="4"/>
  <c r="C1944" i="4"/>
  <c r="D1944" i="4"/>
  <c r="E1944" i="4"/>
  <c r="F1944" i="4"/>
  <c r="G1944" i="4"/>
  <c r="H1944" i="4"/>
  <c r="I1944" i="4"/>
  <c r="K1944" i="4"/>
  <c r="L1944" i="4"/>
  <c r="M1944" i="4"/>
  <c r="N1944" i="4"/>
  <c r="O1944" i="4"/>
  <c r="AI1944" i="4"/>
  <c r="AJ1944" i="4"/>
  <c r="AK1944" i="4"/>
  <c r="AL1944" i="4"/>
  <c r="AM1944" i="4"/>
  <c r="AN1944" i="4"/>
  <c r="AO1944" i="4"/>
  <c r="AP1944" i="4"/>
  <c r="AR1944" i="4"/>
  <c r="C1945" i="4"/>
  <c r="D1945" i="4"/>
  <c r="E1945" i="4"/>
  <c r="F1945" i="4"/>
  <c r="G1945" i="4"/>
  <c r="H1945" i="4"/>
  <c r="I1945" i="4"/>
  <c r="K1945" i="4"/>
  <c r="L1945" i="4"/>
  <c r="M1945" i="4"/>
  <c r="N1945" i="4"/>
  <c r="O1945" i="4"/>
  <c r="AI1945" i="4"/>
  <c r="AJ1945" i="4"/>
  <c r="AK1945" i="4"/>
  <c r="AL1945" i="4"/>
  <c r="AM1945" i="4"/>
  <c r="AN1945" i="4"/>
  <c r="AO1945" i="4"/>
  <c r="AP1945" i="4"/>
  <c r="AR1945" i="4"/>
  <c r="C1946" i="4"/>
  <c r="D1946" i="4"/>
  <c r="E1946" i="4"/>
  <c r="F1946" i="4"/>
  <c r="G1946" i="4"/>
  <c r="H1946" i="4"/>
  <c r="I1946" i="4"/>
  <c r="K1946" i="4"/>
  <c r="L1946" i="4"/>
  <c r="M1946" i="4"/>
  <c r="N1946" i="4"/>
  <c r="O1946" i="4"/>
  <c r="AI1946" i="4"/>
  <c r="AJ1946" i="4"/>
  <c r="AK1946" i="4"/>
  <c r="AL1946" i="4"/>
  <c r="AM1946" i="4"/>
  <c r="AN1946" i="4"/>
  <c r="AO1946" i="4"/>
  <c r="AP1946" i="4"/>
  <c r="AR1946" i="4"/>
  <c r="C1947" i="4"/>
  <c r="D1947" i="4"/>
  <c r="E1947" i="4"/>
  <c r="F1947" i="4"/>
  <c r="G1947" i="4"/>
  <c r="H1947" i="4"/>
  <c r="I1947" i="4"/>
  <c r="K1947" i="4"/>
  <c r="L1947" i="4"/>
  <c r="M1947" i="4"/>
  <c r="N1947" i="4"/>
  <c r="O1947" i="4"/>
  <c r="AI1947" i="4"/>
  <c r="AJ1947" i="4"/>
  <c r="AK1947" i="4"/>
  <c r="AL1947" i="4"/>
  <c r="AM1947" i="4"/>
  <c r="AN1947" i="4"/>
  <c r="AO1947" i="4"/>
  <c r="AP1947" i="4"/>
  <c r="AR1947" i="4"/>
  <c r="C1948" i="4"/>
  <c r="D1948" i="4"/>
  <c r="E1948" i="4"/>
  <c r="F1948" i="4"/>
  <c r="G1948" i="4"/>
  <c r="H1948" i="4"/>
  <c r="I1948" i="4"/>
  <c r="K1948" i="4"/>
  <c r="L1948" i="4"/>
  <c r="M1948" i="4"/>
  <c r="N1948" i="4"/>
  <c r="O1948" i="4"/>
  <c r="AI1948" i="4"/>
  <c r="AJ1948" i="4"/>
  <c r="AK1948" i="4"/>
  <c r="AL1948" i="4"/>
  <c r="AM1948" i="4"/>
  <c r="AN1948" i="4"/>
  <c r="AO1948" i="4"/>
  <c r="AP1948" i="4"/>
  <c r="AR1948" i="4"/>
  <c r="C1949" i="4"/>
  <c r="D1949" i="4"/>
  <c r="E1949" i="4"/>
  <c r="F1949" i="4"/>
  <c r="G1949" i="4"/>
  <c r="H1949" i="4"/>
  <c r="I1949" i="4"/>
  <c r="K1949" i="4"/>
  <c r="L1949" i="4"/>
  <c r="M1949" i="4"/>
  <c r="N1949" i="4"/>
  <c r="O1949" i="4"/>
  <c r="AI1949" i="4"/>
  <c r="AJ1949" i="4"/>
  <c r="AK1949" i="4"/>
  <c r="AL1949" i="4"/>
  <c r="AM1949" i="4"/>
  <c r="AN1949" i="4"/>
  <c r="AO1949" i="4"/>
  <c r="AP1949" i="4"/>
  <c r="AR1949" i="4"/>
  <c r="C1950" i="4"/>
  <c r="D1950" i="4"/>
  <c r="E1950" i="4"/>
  <c r="F1950" i="4"/>
  <c r="G1950" i="4"/>
  <c r="H1950" i="4"/>
  <c r="I1950" i="4"/>
  <c r="K1950" i="4"/>
  <c r="L1950" i="4"/>
  <c r="M1950" i="4"/>
  <c r="N1950" i="4"/>
  <c r="O1950" i="4"/>
  <c r="AI1950" i="4"/>
  <c r="AJ1950" i="4"/>
  <c r="AK1950" i="4"/>
  <c r="AL1950" i="4"/>
  <c r="AM1950" i="4"/>
  <c r="AN1950" i="4"/>
  <c r="AO1950" i="4"/>
  <c r="AP1950" i="4"/>
  <c r="AR1950" i="4"/>
  <c r="C1951" i="4"/>
  <c r="D1951" i="4"/>
  <c r="E1951" i="4"/>
  <c r="F1951" i="4"/>
  <c r="G1951" i="4"/>
  <c r="H1951" i="4"/>
  <c r="I1951" i="4"/>
  <c r="K1951" i="4"/>
  <c r="L1951" i="4"/>
  <c r="M1951" i="4"/>
  <c r="N1951" i="4"/>
  <c r="O1951" i="4"/>
  <c r="AI1951" i="4"/>
  <c r="AJ1951" i="4"/>
  <c r="AK1951" i="4"/>
  <c r="AL1951" i="4"/>
  <c r="AM1951" i="4"/>
  <c r="AN1951" i="4"/>
  <c r="AO1951" i="4"/>
  <c r="AP1951" i="4"/>
  <c r="AR1951" i="4"/>
  <c r="C1952" i="4"/>
  <c r="D1952" i="4"/>
  <c r="E1952" i="4"/>
  <c r="F1952" i="4"/>
  <c r="G1952" i="4"/>
  <c r="H1952" i="4"/>
  <c r="I1952" i="4"/>
  <c r="K1952" i="4"/>
  <c r="L1952" i="4"/>
  <c r="M1952" i="4"/>
  <c r="N1952" i="4"/>
  <c r="O1952" i="4"/>
  <c r="AI1952" i="4"/>
  <c r="AJ1952" i="4"/>
  <c r="AK1952" i="4"/>
  <c r="AL1952" i="4"/>
  <c r="AM1952" i="4"/>
  <c r="AN1952" i="4"/>
  <c r="AO1952" i="4"/>
  <c r="AP1952" i="4"/>
  <c r="AR1952" i="4"/>
  <c r="C1953" i="4"/>
  <c r="D1953" i="4"/>
  <c r="E1953" i="4"/>
  <c r="F1953" i="4"/>
  <c r="G1953" i="4"/>
  <c r="H1953" i="4"/>
  <c r="I1953" i="4"/>
  <c r="K1953" i="4"/>
  <c r="L1953" i="4"/>
  <c r="M1953" i="4"/>
  <c r="N1953" i="4"/>
  <c r="O1953" i="4"/>
  <c r="AI1953" i="4"/>
  <c r="AJ1953" i="4"/>
  <c r="AK1953" i="4"/>
  <c r="AL1953" i="4"/>
  <c r="AM1953" i="4"/>
  <c r="AN1953" i="4"/>
  <c r="AO1953" i="4"/>
  <c r="AP1953" i="4"/>
  <c r="AR1953" i="4"/>
  <c r="C1954" i="4"/>
  <c r="D1954" i="4"/>
  <c r="E1954" i="4"/>
  <c r="F1954" i="4"/>
  <c r="G1954" i="4"/>
  <c r="H1954" i="4"/>
  <c r="I1954" i="4"/>
  <c r="K1954" i="4"/>
  <c r="L1954" i="4"/>
  <c r="M1954" i="4"/>
  <c r="N1954" i="4"/>
  <c r="O1954" i="4"/>
  <c r="AI1954" i="4"/>
  <c r="AJ1954" i="4"/>
  <c r="AK1954" i="4"/>
  <c r="AL1954" i="4"/>
  <c r="AM1954" i="4"/>
  <c r="AN1954" i="4"/>
  <c r="AO1954" i="4"/>
  <c r="AP1954" i="4"/>
  <c r="AR1954" i="4"/>
  <c r="C1955" i="4"/>
  <c r="D1955" i="4"/>
  <c r="E1955" i="4"/>
  <c r="F1955" i="4"/>
  <c r="G1955" i="4"/>
  <c r="H1955" i="4"/>
  <c r="I1955" i="4"/>
  <c r="K1955" i="4"/>
  <c r="L1955" i="4"/>
  <c r="M1955" i="4"/>
  <c r="N1955" i="4"/>
  <c r="O1955" i="4"/>
  <c r="AI1955" i="4"/>
  <c r="AJ1955" i="4"/>
  <c r="AK1955" i="4"/>
  <c r="AL1955" i="4"/>
  <c r="AM1955" i="4"/>
  <c r="AN1955" i="4"/>
  <c r="AO1955" i="4"/>
  <c r="AP1955" i="4"/>
  <c r="AR1955" i="4"/>
  <c r="C1956" i="4"/>
  <c r="D1956" i="4"/>
  <c r="E1956" i="4"/>
  <c r="F1956" i="4"/>
  <c r="G1956" i="4"/>
  <c r="H1956" i="4"/>
  <c r="I1956" i="4"/>
  <c r="K1956" i="4"/>
  <c r="L1956" i="4"/>
  <c r="M1956" i="4"/>
  <c r="N1956" i="4"/>
  <c r="O1956" i="4"/>
  <c r="AI1956" i="4"/>
  <c r="AJ1956" i="4"/>
  <c r="AK1956" i="4"/>
  <c r="AL1956" i="4"/>
  <c r="AM1956" i="4"/>
  <c r="AN1956" i="4"/>
  <c r="AO1956" i="4"/>
  <c r="AP1956" i="4"/>
  <c r="AR1956" i="4"/>
  <c r="C1957" i="4"/>
  <c r="D1957" i="4"/>
  <c r="E1957" i="4"/>
  <c r="F1957" i="4"/>
  <c r="G1957" i="4"/>
  <c r="H1957" i="4"/>
  <c r="I1957" i="4"/>
  <c r="K1957" i="4"/>
  <c r="L1957" i="4"/>
  <c r="M1957" i="4"/>
  <c r="N1957" i="4"/>
  <c r="O1957" i="4"/>
  <c r="AI1957" i="4"/>
  <c r="AJ1957" i="4"/>
  <c r="AK1957" i="4"/>
  <c r="AL1957" i="4"/>
  <c r="AM1957" i="4"/>
  <c r="AN1957" i="4"/>
  <c r="AO1957" i="4"/>
  <c r="AP1957" i="4"/>
  <c r="AR1957" i="4"/>
  <c r="C1958" i="4"/>
  <c r="D1958" i="4"/>
  <c r="E1958" i="4"/>
  <c r="F1958" i="4"/>
  <c r="G1958" i="4"/>
  <c r="H1958" i="4"/>
  <c r="I1958" i="4"/>
  <c r="K1958" i="4"/>
  <c r="L1958" i="4"/>
  <c r="M1958" i="4"/>
  <c r="N1958" i="4"/>
  <c r="O1958" i="4"/>
  <c r="AI1958" i="4"/>
  <c r="AJ1958" i="4"/>
  <c r="AK1958" i="4"/>
  <c r="AL1958" i="4"/>
  <c r="AM1958" i="4"/>
  <c r="AN1958" i="4"/>
  <c r="AO1958" i="4"/>
  <c r="AP1958" i="4"/>
  <c r="AR1958" i="4"/>
  <c r="C1959" i="4"/>
  <c r="D1959" i="4"/>
  <c r="E1959" i="4"/>
  <c r="F1959" i="4"/>
  <c r="G1959" i="4"/>
  <c r="H1959" i="4"/>
  <c r="I1959" i="4"/>
  <c r="K1959" i="4"/>
  <c r="L1959" i="4"/>
  <c r="M1959" i="4"/>
  <c r="N1959" i="4"/>
  <c r="O1959" i="4"/>
  <c r="AI1959" i="4"/>
  <c r="AJ1959" i="4"/>
  <c r="AK1959" i="4"/>
  <c r="AL1959" i="4"/>
  <c r="AM1959" i="4"/>
  <c r="AN1959" i="4"/>
  <c r="AO1959" i="4"/>
  <c r="AP1959" i="4"/>
  <c r="AR1959" i="4"/>
  <c r="C1960" i="4"/>
  <c r="D1960" i="4"/>
  <c r="E1960" i="4"/>
  <c r="F1960" i="4"/>
  <c r="G1960" i="4"/>
  <c r="H1960" i="4"/>
  <c r="I1960" i="4"/>
  <c r="K1960" i="4"/>
  <c r="L1960" i="4"/>
  <c r="M1960" i="4"/>
  <c r="N1960" i="4"/>
  <c r="O1960" i="4"/>
  <c r="AI1960" i="4"/>
  <c r="AJ1960" i="4"/>
  <c r="AK1960" i="4"/>
  <c r="AL1960" i="4"/>
  <c r="AM1960" i="4"/>
  <c r="AN1960" i="4"/>
  <c r="AO1960" i="4"/>
  <c r="AP1960" i="4"/>
  <c r="AR1960" i="4"/>
  <c r="C1961" i="4"/>
  <c r="D1961" i="4"/>
  <c r="E1961" i="4"/>
  <c r="F1961" i="4"/>
  <c r="G1961" i="4"/>
  <c r="H1961" i="4"/>
  <c r="I1961" i="4"/>
  <c r="K1961" i="4"/>
  <c r="L1961" i="4"/>
  <c r="M1961" i="4"/>
  <c r="N1961" i="4"/>
  <c r="O1961" i="4"/>
  <c r="AI1961" i="4"/>
  <c r="AJ1961" i="4"/>
  <c r="AK1961" i="4"/>
  <c r="AL1961" i="4"/>
  <c r="AM1961" i="4"/>
  <c r="AN1961" i="4"/>
  <c r="AO1961" i="4"/>
  <c r="AP1961" i="4"/>
  <c r="AR1961" i="4"/>
  <c r="C1962" i="4"/>
  <c r="D1962" i="4"/>
  <c r="E1962" i="4"/>
  <c r="F1962" i="4"/>
  <c r="G1962" i="4"/>
  <c r="H1962" i="4"/>
  <c r="I1962" i="4"/>
  <c r="K1962" i="4"/>
  <c r="L1962" i="4"/>
  <c r="M1962" i="4"/>
  <c r="N1962" i="4"/>
  <c r="O1962" i="4"/>
  <c r="AI1962" i="4"/>
  <c r="AJ1962" i="4"/>
  <c r="AK1962" i="4"/>
  <c r="AL1962" i="4"/>
  <c r="AM1962" i="4"/>
  <c r="AN1962" i="4"/>
  <c r="AO1962" i="4"/>
  <c r="AP1962" i="4"/>
  <c r="AR1962" i="4"/>
  <c r="C1963" i="4"/>
  <c r="D1963" i="4"/>
  <c r="E1963" i="4"/>
  <c r="F1963" i="4"/>
  <c r="G1963" i="4"/>
  <c r="H1963" i="4"/>
  <c r="I1963" i="4"/>
  <c r="K1963" i="4"/>
  <c r="L1963" i="4"/>
  <c r="M1963" i="4"/>
  <c r="N1963" i="4"/>
  <c r="O1963" i="4"/>
  <c r="AI1963" i="4"/>
  <c r="AJ1963" i="4"/>
  <c r="AK1963" i="4"/>
  <c r="AL1963" i="4"/>
  <c r="AM1963" i="4"/>
  <c r="AN1963" i="4"/>
  <c r="AO1963" i="4"/>
  <c r="AP1963" i="4"/>
  <c r="AR1963" i="4"/>
  <c r="C1964" i="4"/>
  <c r="D1964" i="4"/>
  <c r="E1964" i="4"/>
  <c r="F1964" i="4"/>
  <c r="G1964" i="4"/>
  <c r="H1964" i="4"/>
  <c r="I1964" i="4"/>
  <c r="K1964" i="4"/>
  <c r="L1964" i="4"/>
  <c r="M1964" i="4"/>
  <c r="N1964" i="4"/>
  <c r="O1964" i="4"/>
  <c r="AI1964" i="4"/>
  <c r="AJ1964" i="4"/>
  <c r="AK1964" i="4"/>
  <c r="AL1964" i="4"/>
  <c r="AM1964" i="4"/>
  <c r="AN1964" i="4"/>
  <c r="AO1964" i="4"/>
  <c r="AP1964" i="4"/>
  <c r="AR1964" i="4"/>
  <c r="C1965" i="4"/>
  <c r="D1965" i="4"/>
  <c r="E1965" i="4"/>
  <c r="F1965" i="4"/>
  <c r="G1965" i="4"/>
  <c r="H1965" i="4"/>
  <c r="I1965" i="4"/>
  <c r="K1965" i="4"/>
  <c r="L1965" i="4"/>
  <c r="M1965" i="4"/>
  <c r="N1965" i="4"/>
  <c r="O1965" i="4"/>
  <c r="AI1965" i="4"/>
  <c r="AJ1965" i="4"/>
  <c r="AK1965" i="4"/>
  <c r="AL1965" i="4"/>
  <c r="AM1965" i="4"/>
  <c r="AN1965" i="4"/>
  <c r="AO1965" i="4"/>
  <c r="AP1965" i="4"/>
  <c r="AR1965" i="4"/>
  <c r="C1966" i="4"/>
  <c r="D1966" i="4"/>
  <c r="E1966" i="4"/>
  <c r="F1966" i="4"/>
  <c r="G1966" i="4"/>
  <c r="H1966" i="4"/>
  <c r="I1966" i="4"/>
  <c r="K1966" i="4"/>
  <c r="L1966" i="4"/>
  <c r="M1966" i="4"/>
  <c r="N1966" i="4"/>
  <c r="O1966" i="4"/>
  <c r="AI1966" i="4"/>
  <c r="AJ1966" i="4"/>
  <c r="AK1966" i="4"/>
  <c r="AL1966" i="4"/>
  <c r="AM1966" i="4"/>
  <c r="AN1966" i="4"/>
  <c r="AO1966" i="4"/>
  <c r="AP1966" i="4"/>
  <c r="AR1966" i="4"/>
  <c r="C1967" i="4"/>
  <c r="D1967" i="4"/>
  <c r="E1967" i="4"/>
  <c r="F1967" i="4"/>
  <c r="G1967" i="4"/>
  <c r="H1967" i="4"/>
  <c r="I1967" i="4"/>
  <c r="K1967" i="4"/>
  <c r="L1967" i="4"/>
  <c r="M1967" i="4"/>
  <c r="N1967" i="4"/>
  <c r="O1967" i="4"/>
  <c r="AI1967" i="4"/>
  <c r="AJ1967" i="4"/>
  <c r="AK1967" i="4"/>
  <c r="AL1967" i="4"/>
  <c r="AM1967" i="4"/>
  <c r="AN1967" i="4"/>
  <c r="AO1967" i="4"/>
  <c r="AP1967" i="4"/>
  <c r="AR1967" i="4"/>
  <c r="C1968" i="4"/>
  <c r="D1968" i="4"/>
  <c r="E1968" i="4"/>
  <c r="F1968" i="4"/>
  <c r="G1968" i="4"/>
  <c r="H1968" i="4"/>
  <c r="I1968" i="4"/>
  <c r="K1968" i="4"/>
  <c r="L1968" i="4"/>
  <c r="M1968" i="4"/>
  <c r="N1968" i="4"/>
  <c r="O1968" i="4"/>
  <c r="AI1968" i="4"/>
  <c r="AJ1968" i="4"/>
  <c r="AK1968" i="4"/>
  <c r="AL1968" i="4"/>
  <c r="AM1968" i="4"/>
  <c r="AN1968" i="4"/>
  <c r="AO1968" i="4"/>
  <c r="AP1968" i="4"/>
  <c r="AR1968" i="4"/>
  <c r="C1969" i="4"/>
  <c r="D1969" i="4"/>
  <c r="E1969" i="4"/>
  <c r="F1969" i="4"/>
  <c r="G1969" i="4"/>
  <c r="H1969" i="4"/>
  <c r="I1969" i="4"/>
  <c r="K1969" i="4"/>
  <c r="L1969" i="4"/>
  <c r="M1969" i="4"/>
  <c r="N1969" i="4"/>
  <c r="O1969" i="4"/>
  <c r="AI1969" i="4"/>
  <c r="AJ1969" i="4"/>
  <c r="AK1969" i="4"/>
  <c r="AL1969" i="4"/>
  <c r="AM1969" i="4"/>
  <c r="AN1969" i="4"/>
  <c r="AO1969" i="4"/>
  <c r="AP1969" i="4"/>
  <c r="AR1969" i="4"/>
  <c r="C1970" i="4"/>
  <c r="D1970" i="4"/>
  <c r="E1970" i="4"/>
  <c r="F1970" i="4"/>
  <c r="G1970" i="4"/>
  <c r="H1970" i="4"/>
  <c r="I1970" i="4"/>
  <c r="K1970" i="4"/>
  <c r="L1970" i="4"/>
  <c r="M1970" i="4"/>
  <c r="N1970" i="4"/>
  <c r="O1970" i="4"/>
  <c r="AI1970" i="4"/>
  <c r="AJ1970" i="4"/>
  <c r="AK1970" i="4"/>
  <c r="AL1970" i="4"/>
  <c r="AM1970" i="4"/>
  <c r="AN1970" i="4"/>
  <c r="AO1970" i="4"/>
  <c r="AP1970" i="4"/>
  <c r="AR1970" i="4"/>
  <c r="C1971" i="4"/>
  <c r="D1971" i="4"/>
  <c r="E1971" i="4"/>
  <c r="F1971" i="4"/>
  <c r="G1971" i="4"/>
  <c r="H1971" i="4"/>
  <c r="I1971" i="4"/>
  <c r="K1971" i="4"/>
  <c r="L1971" i="4"/>
  <c r="M1971" i="4"/>
  <c r="N1971" i="4"/>
  <c r="O1971" i="4"/>
  <c r="AI1971" i="4"/>
  <c r="AJ1971" i="4"/>
  <c r="AK1971" i="4"/>
  <c r="AL1971" i="4"/>
  <c r="AM1971" i="4"/>
  <c r="AN1971" i="4"/>
  <c r="AO1971" i="4"/>
  <c r="AP1971" i="4"/>
  <c r="AR1971" i="4"/>
  <c r="C1972" i="4"/>
  <c r="D1972" i="4"/>
  <c r="E1972" i="4"/>
  <c r="F1972" i="4"/>
  <c r="G1972" i="4"/>
  <c r="H1972" i="4"/>
  <c r="I1972" i="4"/>
  <c r="K1972" i="4"/>
  <c r="L1972" i="4"/>
  <c r="M1972" i="4"/>
  <c r="N1972" i="4"/>
  <c r="O1972" i="4"/>
  <c r="AI1972" i="4"/>
  <c r="AJ1972" i="4"/>
  <c r="AK1972" i="4"/>
  <c r="AL1972" i="4"/>
  <c r="AM1972" i="4"/>
  <c r="AN1972" i="4"/>
  <c r="AO1972" i="4"/>
  <c r="AP1972" i="4"/>
  <c r="AR1972" i="4"/>
  <c r="C1973" i="4"/>
  <c r="D1973" i="4"/>
  <c r="E1973" i="4"/>
  <c r="F1973" i="4"/>
  <c r="G1973" i="4"/>
  <c r="H1973" i="4"/>
  <c r="I1973" i="4"/>
  <c r="K1973" i="4"/>
  <c r="L1973" i="4"/>
  <c r="M1973" i="4"/>
  <c r="N1973" i="4"/>
  <c r="O1973" i="4"/>
  <c r="AI1973" i="4"/>
  <c r="AJ1973" i="4"/>
  <c r="AK1973" i="4"/>
  <c r="AL1973" i="4"/>
  <c r="AM1973" i="4"/>
  <c r="AN1973" i="4"/>
  <c r="AO1973" i="4"/>
  <c r="AP1973" i="4"/>
  <c r="AR1973" i="4"/>
  <c r="C1974" i="4"/>
  <c r="D1974" i="4"/>
  <c r="E1974" i="4"/>
  <c r="F1974" i="4"/>
  <c r="G1974" i="4"/>
  <c r="H1974" i="4"/>
  <c r="I1974" i="4"/>
  <c r="K1974" i="4"/>
  <c r="L1974" i="4"/>
  <c r="M1974" i="4"/>
  <c r="N1974" i="4"/>
  <c r="O1974" i="4"/>
  <c r="AI1974" i="4"/>
  <c r="AJ1974" i="4"/>
  <c r="AK1974" i="4"/>
  <c r="AL1974" i="4"/>
  <c r="AM1974" i="4"/>
  <c r="AN1974" i="4"/>
  <c r="AO1974" i="4"/>
  <c r="AP1974" i="4"/>
  <c r="AR1974" i="4"/>
  <c r="C1975" i="4"/>
  <c r="D1975" i="4"/>
  <c r="E1975" i="4"/>
  <c r="F1975" i="4"/>
  <c r="G1975" i="4"/>
  <c r="H1975" i="4"/>
  <c r="I1975" i="4"/>
  <c r="K1975" i="4"/>
  <c r="L1975" i="4"/>
  <c r="M1975" i="4"/>
  <c r="N1975" i="4"/>
  <c r="O1975" i="4"/>
  <c r="AI1975" i="4"/>
  <c r="AJ1975" i="4"/>
  <c r="AK1975" i="4"/>
  <c r="AL1975" i="4"/>
  <c r="AM1975" i="4"/>
  <c r="AN1975" i="4"/>
  <c r="AO1975" i="4"/>
  <c r="AP1975" i="4"/>
  <c r="AR1975" i="4"/>
  <c r="C1976" i="4"/>
  <c r="D1976" i="4"/>
  <c r="E1976" i="4"/>
  <c r="F1976" i="4"/>
  <c r="G1976" i="4"/>
  <c r="H1976" i="4"/>
  <c r="I1976" i="4"/>
  <c r="K1976" i="4"/>
  <c r="L1976" i="4"/>
  <c r="M1976" i="4"/>
  <c r="N1976" i="4"/>
  <c r="O1976" i="4"/>
  <c r="AI1976" i="4"/>
  <c r="AJ1976" i="4"/>
  <c r="AK1976" i="4"/>
  <c r="AL1976" i="4"/>
  <c r="AM1976" i="4"/>
  <c r="AN1976" i="4"/>
  <c r="AO1976" i="4"/>
  <c r="AP1976" i="4"/>
  <c r="AR1976" i="4"/>
  <c r="C1977" i="4"/>
  <c r="D1977" i="4"/>
  <c r="E1977" i="4"/>
  <c r="F1977" i="4"/>
  <c r="G1977" i="4"/>
  <c r="H1977" i="4"/>
  <c r="I1977" i="4"/>
  <c r="K1977" i="4"/>
  <c r="L1977" i="4"/>
  <c r="M1977" i="4"/>
  <c r="N1977" i="4"/>
  <c r="O1977" i="4"/>
  <c r="AI1977" i="4"/>
  <c r="AJ1977" i="4"/>
  <c r="AK1977" i="4"/>
  <c r="AL1977" i="4"/>
  <c r="AM1977" i="4"/>
  <c r="AN1977" i="4"/>
  <c r="AO1977" i="4"/>
  <c r="AP1977" i="4"/>
  <c r="AR1977" i="4"/>
  <c r="C1978" i="4"/>
  <c r="D1978" i="4"/>
  <c r="E1978" i="4"/>
  <c r="F1978" i="4"/>
  <c r="G1978" i="4"/>
  <c r="H1978" i="4"/>
  <c r="I1978" i="4"/>
  <c r="K1978" i="4"/>
  <c r="L1978" i="4"/>
  <c r="M1978" i="4"/>
  <c r="N1978" i="4"/>
  <c r="O1978" i="4"/>
  <c r="AI1978" i="4"/>
  <c r="AJ1978" i="4"/>
  <c r="AK1978" i="4"/>
  <c r="AL1978" i="4"/>
  <c r="AM1978" i="4"/>
  <c r="AN1978" i="4"/>
  <c r="AO1978" i="4"/>
  <c r="AP1978" i="4"/>
  <c r="AR1978" i="4"/>
  <c r="C1979" i="4"/>
  <c r="D1979" i="4"/>
  <c r="E1979" i="4"/>
  <c r="F1979" i="4"/>
  <c r="G1979" i="4"/>
  <c r="H1979" i="4"/>
  <c r="I1979" i="4"/>
  <c r="K1979" i="4"/>
  <c r="L1979" i="4"/>
  <c r="M1979" i="4"/>
  <c r="N1979" i="4"/>
  <c r="O1979" i="4"/>
  <c r="AI1979" i="4"/>
  <c r="AJ1979" i="4"/>
  <c r="AK1979" i="4"/>
  <c r="AL1979" i="4"/>
  <c r="AM1979" i="4"/>
  <c r="AN1979" i="4"/>
  <c r="AO1979" i="4"/>
  <c r="AP1979" i="4"/>
  <c r="AR1979" i="4"/>
  <c r="C1980" i="4"/>
  <c r="D1980" i="4"/>
  <c r="E1980" i="4"/>
  <c r="F1980" i="4"/>
  <c r="G1980" i="4"/>
  <c r="H1980" i="4"/>
  <c r="I1980" i="4"/>
  <c r="K1980" i="4"/>
  <c r="L1980" i="4"/>
  <c r="M1980" i="4"/>
  <c r="N1980" i="4"/>
  <c r="O1980" i="4"/>
  <c r="AI1980" i="4"/>
  <c r="AJ1980" i="4"/>
  <c r="AK1980" i="4"/>
  <c r="AL1980" i="4"/>
  <c r="AM1980" i="4"/>
  <c r="AN1980" i="4"/>
  <c r="AO1980" i="4"/>
  <c r="AP1980" i="4"/>
  <c r="AR1980" i="4"/>
  <c r="C1981" i="4"/>
  <c r="D1981" i="4"/>
  <c r="E1981" i="4"/>
  <c r="F1981" i="4"/>
  <c r="G1981" i="4"/>
  <c r="H1981" i="4"/>
  <c r="I1981" i="4"/>
  <c r="K1981" i="4"/>
  <c r="L1981" i="4"/>
  <c r="M1981" i="4"/>
  <c r="N1981" i="4"/>
  <c r="O1981" i="4"/>
  <c r="AI1981" i="4"/>
  <c r="AJ1981" i="4"/>
  <c r="AK1981" i="4"/>
  <c r="AL1981" i="4"/>
  <c r="AM1981" i="4"/>
  <c r="AN1981" i="4"/>
  <c r="AO1981" i="4"/>
  <c r="AP1981" i="4"/>
  <c r="AR1981" i="4"/>
  <c r="C1982" i="4"/>
  <c r="D1982" i="4"/>
  <c r="E1982" i="4"/>
  <c r="F1982" i="4"/>
  <c r="G1982" i="4"/>
  <c r="H1982" i="4"/>
  <c r="I1982" i="4"/>
  <c r="K1982" i="4"/>
  <c r="L1982" i="4"/>
  <c r="M1982" i="4"/>
  <c r="N1982" i="4"/>
  <c r="O1982" i="4"/>
  <c r="AI1982" i="4"/>
  <c r="AJ1982" i="4"/>
  <c r="AK1982" i="4"/>
  <c r="AL1982" i="4"/>
  <c r="AM1982" i="4"/>
  <c r="AN1982" i="4"/>
  <c r="AO1982" i="4"/>
  <c r="AP1982" i="4"/>
  <c r="AR1982" i="4"/>
  <c r="C1983" i="4"/>
  <c r="D1983" i="4"/>
  <c r="E1983" i="4"/>
  <c r="F1983" i="4"/>
  <c r="G1983" i="4"/>
  <c r="H1983" i="4"/>
  <c r="I1983" i="4"/>
  <c r="K1983" i="4"/>
  <c r="L1983" i="4"/>
  <c r="M1983" i="4"/>
  <c r="N1983" i="4"/>
  <c r="O1983" i="4"/>
  <c r="AI1983" i="4"/>
  <c r="AJ1983" i="4"/>
  <c r="AK1983" i="4"/>
  <c r="AL1983" i="4"/>
  <c r="AM1983" i="4"/>
  <c r="AN1983" i="4"/>
  <c r="AO1983" i="4"/>
  <c r="AP1983" i="4"/>
  <c r="AR1983" i="4"/>
  <c r="C1984" i="4"/>
  <c r="D1984" i="4"/>
  <c r="E1984" i="4"/>
  <c r="F1984" i="4"/>
  <c r="G1984" i="4"/>
  <c r="H1984" i="4"/>
  <c r="I1984" i="4"/>
  <c r="K1984" i="4"/>
  <c r="L1984" i="4"/>
  <c r="M1984" i="4"/>
  <c r="N1984" i="4"/>
  <c r="O1984" i="4"/>
  <c r="AI1984" i="4"/>
  <c r="AJ1984" i="4"/>
  <c r="AK1984" i="4"/>
  <c r="AL1984" i="4"/>
  <c r="AM1984" i="4"/>
  <c r="AN1984" i="4"/>
  <c r="AO1984" i="4"/>
  <c r="AP1984" i="4"/>
  <c r="AR1984" i="4"/>
  <c r="C1985" i="4"/>
  <c r="D1985" i="4"/>
  <c r="E1985" i="4"/>
  <c r="F1985" i="4"/>
  <c r="G1985" i="4"/>
  <c r="H1985" i="4"/>
  <c r="I1985" i="4"/>
  <c r="K1985" i="4"/>
  <c r="L1985" i="4"/>
  <c r="M1985" i="4"/>
  <c r="N1985" i="4"/>
  <c r="O1985" i="4"/>
  <c r="AI1985" i="4"/>
  <c r="AJ1985" i="4"/>
  <c r="AK1985" i="4"/>
  <c r="AL1985" i="4"/>
  <c r="AM1985" i="4"/>
  <c r="AN1985" i="4"/>
  <c r="AO1985" i="4"/>
  <c r="AP1985" i="4"/>
  <c r="AR1985" i="4"/>
  <c r="C1986" i="4"/>
  <c r="D1986" i="4"/>
  <c r="E1986" i="4"/>
  <c r="F1986" i="4"/>
  <c r="G1986" i="4"/>
  <c r="H1986" i="4"/>
  <c r="I1986" i="4"/>
  <c r="K1986" i="4"/>
  <c r="L1986" i="4"/>
  <c r="M1986" i="4"/>
  <c r="N1986" i="4"/>
  <c r="O1986" i="4"/>
  <c r="AI1986" i="4"/>
  <c r="AJ1986" i="4"/>
  <c r="AK1986" i="4"/>
  <c r="AL1986" i="4"/>
  <c r="AM1986" i="4"/>
  <c r="AN1986" i="4"/>
  <c r="AO1986" i="4"/>
  <c r="AP1986" i="4"/>
  <c r="AR1986" i="4"/>
  <c r="C1988" i="4"/>
  <c r="D1988" i="4"/>
  <c r="E1988" i="4"/>
  <c r="F1988" i="4"/>
  <c r="G1988" i="4"/>
  <c r="H1988" i="4"/>
  <c r="I1988" i="4"/>
  <c r="K1988" i="4"/>
  <c r="L1988" i="4"/>
  <c r="M1988" i="4"/>
  <c r="N1988" i="4"/>
  <c r="O1988" i="4"/>
  <c r="AI1988" i="4"/>
  <c r="AJ1988" i="4"/>
  <c r="AK1988" i="4"/>
  <c r="AL1988" i="4"/>
  <c r="AM1988" i="4"/>
  <c r="AN1988" i="4"/>
  <c r="AO1988" i="4"/>
  <c r="AP1988" i="4"/>
  <c r="AR1988" i="4"/>
  <c r="C1989" i="4"/>
  <c r="D1989" i="4"/>
  <c r="E1989" i="4"/>
  <c r="F1989" i="4"/>
  <c r="G1989" i="4"/>
  <c r="H1989" i="4"/>
  <c r="I1989" i="4"/>
  <c r="K1989" i="4"/>
  <c r="L1989" i="4"/>
  <c r="M1989" i="4"/>
  <c r="N1989" i="4"/>
  <c r="O1989" i="4"/>
  <c r="AI1989" i="4"/>
  <c r="AJ1989" i="4"/>
  <c r="AK1989" i="4"/>
  <c r="AL1989" i="4"/>
  <c r="AM1989" i="4"/>
  <c r="AN1989" i="4"/>
  <c r="AO1989" i="4"/>
  <c r="AP1989" i="4"/>
  <c r="AR1989" i="4"/>
  <c r="C1990" i="4"/>
  <c r="D1990" i="4"/>
  <c r="E1990" i="4"/>
  <c r="F1990" i="4"/>
  <c r="G1990" i="4"/>
  <c r="H1990" i="4"/>
  <c r="I1990" i="4"/>
  <c r="K1990" i="4"/>
  <c r="L1990" i="4"/>
  <c r="M1990" i="4"/>
  <c r="N1990" i="4"/>
  <c r="O1990" i="4"/>
  <c r="AI1990" i="4"/>
  <c r="AJ1990" i="4"/>
  <c r="AK1990" i="4"/>
  <c r="AL1990" i="4"/>
  <c r="AM1990" i="4"/>
  <c r="AN1990" i="4"/>
  <c r="AO1990" i="4"/>
  <c r="AP1990" i="4"/>
  <c r="AR1990" i="4"/>
  <c r="C1991" i="4"/>
  <c r="D1991" i="4"/>
  <c r="E1991" i="4"/>
  <c r="F1991" i="4"/>
  <c r="G1991" i="4"/>
  <c r="H1991" i="4"/>
  <c r="I1991" i="4"/>
  <c r="K1991" i="4"/>
  <c r="L1991" i="4"/>
  <c r="M1991" i="4"/>
  <c r="N1991" i="4"/>
  <c r="O1991" i="4"/>
  <c r="AI1991" i="4"/>
  <c r="AJ1991" i="4"/>
  <c r="AK1991" i="4"/>
  <c r="AL1991" i="4"/>
  <c r="AM1991" i="4"/>
  <c r="AN1991" i="4"/>
  <c r="AO1991" i="4"/>
  <c r="AP1991" i="4"/>
  <c r="AR1991" i="4"/>
  <c r="C1992" i="4"/>
  <c r="D1992" i="4"/>
  <c r="E1992" i="4"/>
  <c r="F1992" i="4"/>
  <c r="G1992" i="4"/>
  <c r="H1992" i="4"/>
  <c r="I1992" i="4"/>
  <c r="K1992" i="4"/>
  <c r="L1992" i="4"/>
  <c r="M1992" i="4"/>
  <c r="N1992" i="4"/>
  <c r="O1992" i="4"/>
  <c r="AI1992" i="4"/>
  <c r="AJ1992" i="4"/>
  <c r="AK1992" i="4"/>
  <c r="AL1992" i="4"/>
  <c r="AM1992" i="4"/>
  <c r="AN1992" i="4"/>
  <c r="AO1992" i="4"/>
  <c r="AP1992" i="4"/>
  <c r="AR1992" i="4"/>
  <c r="C1993" i="4"/>
  <c r="D1993" i="4"/>
  <c r="E1993" i="4"/>
  <c r="F1993" i="4"/>
  <c r="G1993" i="4"/>
  <c r="H1993" i="4"/>
  <c r="I1993" i="4"/>
  <c r="K1993" i="4"/>
  <c r="L1993" i="4"/>
  <c r="M1993" i="4"/>
  <c r="N1993" i="4"/>
  <c r="O1993" i="4"/>
  <c r="AI1993" i="4"/>
  <c r="AJ1993" i="4"/>
  <c r="AK1993" i="4"/>
  <c r="AL1993" i="4"/>
  <c r="AM1993" i="4"/>
  <c r="AN1993" i="4"/>
  <c r="AO1993" i="4"/>
  <c r="AP1993" i="4"/>
  <c r="AR1993" i="4"/>
  <c r="C1994" i="4"/>
  <c r="D1994" i="4"/>
  <c r="E1994" i="4"/>
  <c r="F1994" i="4"/>
  <c r="G1994" i="4"/>
  <c r="H1994" i="4"/>
  <c r="I1994" i="4"/>
  <c r="K1994" i="4"/>
  <c r="L1994" i="4"/>
  <c r="M1994" i="4"/>
  <c r="N1994" i="4"/>
  <c r="O1994" i="4"/>
  <c r="AI1994" i="4"/>
  <c r="AJ1994" i="4"/>
  <c r="AK1994" i="4"/>
  <c r="AL1994" i="4"/>
  <c r="AM1994" i="4"/>
  <c r="AN1994" i="4"/>
  <c r="AO1994" i="4"/>
  <c r="AP1994" i="4"/>
  <c r="AR1994" i="4"/>
  <c r="C1995" i="4"/>
  <c r="D1995" i="4"/>
  <c r="E1995" i="4"/>
  <c r="F1995" i="4"/>
  <c r="G1995" i="4"/>
  <c r="H1995" i="4"/>
  <c r="I1995" i="4"/>
  <c r="K1995" i="4"/>
  <c r="L1995" i="4"/>
  <c r="M1995" i="4"/>
  <c r="N1995" i="4"/>
  <c r="O1995" i="4"/>
  <c r="AI1995" i="4"/>
  <c r="AJ1995" i="4"/>
  <c r="AK1995" i="4"/>
  <c r="AL1995" i="4"/>
  <c r="AM1995" i="4"/>
  <c r="AN1995" i="4"/>
  <c r="AO1995" i="4"/>
  <c r="AP1995" i="4"/>
  <c r="AR1995" i="4"/>
  <c r="C1996" i="4"/>
  <c r="D1996" i="4"/>
  <c r="E1996" i="4"/>
  <c r="F1996" i="4"/>
  <c r="G1996" i="4"/>
  <c r="H1996" i="4"/>
  <c r="I1996" i="4"/>
  <c r="K1996" i="4"/>
  <c r="L1996" i="4"/>
  <c r="M1996" i="4"/>
  <c r="N1996" i="4"/>
  <c r="O1996" i="4"/>
  <c r="AI1996" i="4"/>
  <c r="AJ1996" i="4"/>
  <c r="AK1996" i="4"/>
  <c r="AL1996" i="4"/>
  <c r="AM1996" i="4"/>
  <c r="AN1996" i="4"/>
  <c r="AO1996" i="4"/>
  <c r="AP1996" i="4"/>
  <c r="AR1996" i="4"/>
  <c r="C1997" i="4"/>
  <c r="D1997" i="4"/>
  <c r="E1997" i="4"/>
  <c r="F1997" i="4"/>
  <c r="G1997" i="4"/>
  <c r="H1997" i="4"/>
  <c r="I1997" i="4"/>
  <c r="K1997" i="4"/>
  <c r="L1997" i="4"/>
  <c r="M1997" i="4"/>
  <c r="N1997" i="4"/>
  <c r="O1997" i="4"/>
  <c r="AI1997" i="4"/>
  <c r="AJ1997" i="4"/>
  <c r="AK1997" i="4"/>
  <c r="AL1997" i="4"/>
  <c r="AM1997" i="4"/>
  <c r="AN1997" i="4"/>
  <c r="AO1997" i="4"/>
  <c r="AP1997" i="4"/>
  <c r="AR1997" i="4"/>
  <c r="C1998" i="4"/>
  <c r="D1998" i="4"/>
  <c r="E1998" i="4"/>
  <c r="F1998" i="4"/>
  <c r="G1998" i="4"/>
  <c r="H1998" i="4"/>
  <c r="I1998" i="4"/>
  <c r="K1998" i="4"/>
  <c r="L1998" i="4"/>
  <c r="M1998" i="4"/>
  <c r="N1998" i="4"/>
  <c r="O1998" i="4"/>
  <c r="AI1998" i="4"/>
  <c r="AJ1998" i="4"/>
  <c r="AK1998" i="4"/>
  <c r="AL1998" i="4"/>
  <c r="AM1998" i="4"/>
  <c r="AN1998" i="4"/>
  <c r="AO1998" i="4"/>
  <c r="AP1998" i="4"/>
  <c r="AR1998" i="4"/>
  <c r="C1999" i="4"/>
  <c r="D1999" i="4"/>
  <c r="E1999" i="4"/>
  <c r="F1999" i="4"/>
  <c r="G1999" i="4"/>
  <c r="H1999" i="4"/>
  <c r="I1999" i="4"/>
  <c r="K1999" i="4"/>
  <c r="L1999" i="4"/>
  <c r="M1999" i="4"/>
  <c r="N1999" i="4"/>
  <c r="O1999" i="4"/>
  <c r="AI1999" i="4"/>
  <c r="AJ1999" i="4"/>
  <c r="AK1999" i="4"/>
  <c r="AL1999" i="4"/>
  <c r="AM1999" i="4"/>
  <c r="AN1999" i="4"/>
  <c r="AO1999" i="4"/>
  <c r="AP1999" i="4"/>
  <c r="AR1999" i="4"/>
  <c r="C2000" i="4"/>
  <c r="D2000" i="4"/>
  <c r="E2000" i="4"/>
  <c r="F2000" i="4"/>
  <c r="G2000" i="4"/>
  <c r="H2000" i="4"/>
  <c r="I2000" i="4"/>
  <c r="K2000" i="4"/>
  <c r="L2000" i="4"/>
  <c r="M2000" i="4"/>
  <c r="N2000" i="4"/>
  <c r="O2000" i="4"/>
  <c r="AI2000" i="4"/>
  <c r="AJ2000" i="4"/>
  <c r="AK2000" i="4"/>
  <c r="AL2000" i="4"/>
  <c r="AM2000" i="4"/>
  <c r="AN2000" i="4"/>
  <c r="AO2000" i="4"/>
  <c r="AP2000" i="4"/>
  <c r="AR2000" i="4"/>
  <c r="C2001" i="4"/>
  <c r="D2001" i="4"/>
  <c r="E2001" i="4"/>
  <c r="F2001" i="4"/>
  <c r="G2001" i="4"/>
  <c r="H2001" i="4"/>
  <c r="I2001" i="4"/>
  <c r="K2001" i="4"/>
  <c r="L2001" i="4"/>
  <c r="M2001" i="4"/>
  <c r="N2001" i="4"/>
  <c r="O2001" i="4"/>
  <c r="AI2001" i="4"/>
  <c r="AJ2001" i="4"/>
  <c r="AK2001" i="4"/>
  <c r="AL2001" i="4"/>
  <c r="AM2001" i="4"/>
  <c r="AN2001" i="4"/>
  <c r="AO2001" i="4"/>
  <c r="AP2001" i="4"/>
  <c r="AR2001" i="4"/>
  <c r="C2002" i="4"/>
  <c r="D2002" i="4"/>
  <c r="E2002" i="4"/>
  <c r="F2002" i="4"/>
  <c r="G2002" i="4"/>
  <c r="H2002" i="4"/>
  <c r="I2002" i="4"/>
  <c r="K2002" i="4"/>
  <c r="L2002" i="4"/>
  <c r="M2002" i="4"/>
  <c r="N2002" i="4"/>
  <c r="O2002" i="4"/>
  <c r="AI2002" i="4"/>
  <c r="AJ2002" i="4"/>
  <c r="AK2002" i="4"/>
  <c r="AL2002" i="4"/>
  <c r="AM2002" i="4"/>
  <c r="AN2002" i="4"/>
  <c r="AO2002" i="4"/>
  <c r="AP2002" i="4"/>
  <c r="AR2002" i="4"/>
  <c r="C2003" i="4"/>
  <c r="D2003" i="4"/>
  <c r="E2003" i="4"/>
  <c r="F2003" i="4"/>
  <c r="G2003" i="4"/>
  <c r="H2003" i="4"/>
  <c r="I2003" i="4"/>
  <c r="K2003" i="4"/>
  <c r="L2003" i="4"/>
  <c r="M2003" i="4"/>
  <c r="N2003" i="4"/>
  <c r="O2003" i="4"/>
  <c r="AI2003" i="4"/>
  <c r="AJ2003" i="4"/>
  <c r="AK2003" i="4"/>
  <c r="AL2003" i="4"/>
  <c r="AM2003" i="4"/>
  <c r="AN2003" i="4"/>
  <c r="AO2003" i="4"/>
  <c r="AP2003" i="4"/>
  <c r="AR2003" i="4"/>
  <c r="C2004" i="4"/>
  <c r="D2004" i="4"/>
  <c r="E2004" i="4"/>
  <c r="F2004" i="4"/>
  <c r="G2004" i="4"/>
  <c r="H2004" i="4"/>
  <c r="I2004" i="4"/>
  <c r="K2004" i="4"/>
  <c r="L2004" i="4"/>
  <c r="M2004" i="4"/>
  <c r="N2004" i="4"/>
  <c r="O2004" i="4"/>
  <c r="AI2004" i="4"/>
  <c r="AJ2004" i="4"/>
  <c r="AK2004" i="4"/>
  <c r="AL2004" i="4"/>
  <c r="AM2004" i="4"/>
  <c r="AN2004" i="4"/>
  <c r="AO2004" i="4"/>
  <c r="AP2004" i="4"/>
  <c r="AR2004" i="4"/>
  <c r="C2005" i="4"/>
  <c r="D2005" i="4"/>
  <c r="E2005" i="4"/>
  <c r="F2005" i="4"/>
  <c r="G2005" i="4"/>
  <c r="H2005" i="4"/>
  <c r="I2005" i="4"/>
  <c r="K2005" i="4"/>
  <c r="L2005" i="4"/>
  <c r="M2005" i="4"/>
  <c r="N2005" i="4"/>
  <c r="O2005" i="4"/>
  <c r="AI2005" i="4"/>
  <c r="AJ2005" i="4"/>
  <c r="AK2005" i="4"/>
  <c r="AL2005" i="4"/>
  <c r="AM2005" i="4"/>
  <c r="AN2005" i="4"/>
  <c r="AO2005" i="4"/>
  <c r="AP2005" i="4"/>
  <c r="AR2005" i="4"/>
  <c r="C2006" i="4"/>
  <c r="D2006" i="4"/>
  <c r="E2006" i="4"/>
  <c r="F2006" i="4"/>
  <c r="G2006" i="4"/>
  <c r="H2006" i="4"/>
  <c r="I2006" i="4"/>
  <c r="K2006" i="4"/>
  <c r="L2006" i="4"/>
  <c r="M2006" i="4"/>
  <c r="N2006" i="4"/>
  <c r="O2006" i="4"/>
  <c r="AI2006" i="4"/>
  <c r="AJ2006" i="4"/>
  <c r="AK2006" i="4"/>
  <c r="AL2006" i="4"/>
  <c r="AM2006" i="4"/>
  <c r="AN2006" i="4"/>
  <c r="AO2006" i="4"/>
  <c r="AP2006" i="4"/>
  <c r="AR2006" i="4"/>
  <c r="C2007" i="4"/>
  <c r="D2007" i="4"/>
  <c r="E2007" i="4"/>
  <c r="F2007" i="4"/>
  <c r="G2007" i="4"/>
  <c r="H2007" i="4"/>
  <c r="I2007" i="4"/>
  <c r="K2007" i="4"/>
  <c r="L2007" i="4"/>
  <c r="M2007" i="4"/>
  <c r="N2007" i="4"/>
  <c r="O2007" i="4"/>
  <c r="AI2007" i="4"/>
  <c r="AJ2007" i="4"/>
  <c r="AK2007" i="4"/>
  <c r="AL2007" i="4"/>
  <c r="AM2007" i="4"/>
  <c r="AN2007" i="4"/>
  <c r="AO2007" i="4"/>
  <c r="AP2007" i="4"/>
  <c r="AR2007" i="4"/>
  <c r="C2008" i="4"/>
  <c r="D2008" i="4"/>
  <c r="E2008" i="4"/>
  <c r="F2008" i="4"/>
  <c r="G2008" i="4"/>
  <c r="H2008" i="4"/>
  <c r="I2008" i="4"/>
  <c r="K2008" i="4"/>
  <c r="L2008" i="4"/>
  <c r="M2008" i="4"/>
  <c r="N2008" i="4"/>
  <c r="O2008" i="4"/>
  <c r="AI2008" i="4"/>
  <c r="AJ2008" i="4"/>
  <c r="AK2008" i="4"/>
  <c r="AL2008" i="4"/>
  <c r="AM2008" i="4"/>
  <c r="AN2008" i="4"/>
  <c r="AO2008" i="4"/>
  <c r="AP2008" i="4"/>
  <c r="AR2008" i="4"/>
  <c r="C2009" i="4"/>
  <c r="D2009" i="4"/>
  <c r="E2009" i="4"/>
  <c r="F2009" i="4"/>
  <c r="G2009" i="4"/>
  <c r="H2009" i="4"/>
  <c r="I2009" i="4"/>
  <c r="K2009" i="4"/>
  <c r="L2009" i="4"/>
  <c r="M2009" i="4"/>
  <c r="N2009" i="4"/>
  <c r="O2009" i="4"/>
  <c r="AI2009" i="4"/>
  <c r="AJ2009" i="4"/>
  <c r="AK2009" i="4"/>
  <c r="AL2009" i="4"/>
  <c r="AM2009" i="4"/>
  <c r="AN2009" i="4"/>
  <c r="AO2009" i="4"/>
  <c r="AP2009" i="4"/>
  <c r="AR2009" i="4"/>
  <c r="C2010" i="4"/>
  <c r="D2010" i="4"/>
  <c r="E2010" i="4"/>
  <c r="F2010" i="4"/>
  <c r="G2010" i="4"/>
  <c r="H2010" i="4"/>
  <c r="I2010" i="4"/>
  <c r="K2010" i="4"/>
  <c r="L2010" i="4"/>
  <c r="M2010" i="4"/>
  <c r="N2010" i="4"/>
  <c r="O2010" i="4"/>
  <c r="AI2010" i="4"/>
  <c r="AJ2010" i="4"/>
  <c r="AK2010" i="4"/>
  <c r="AL2010" i="4"/>
  <c r="AM2010" i="4"/>
  <c r="AN2010" i="4"/>
  <c r="AO2010" i="4"/>
  <c r="AP2010" i="4"/>
  <c r="AR2010" i="4"/>
  <c r="C2011" i="4"/>
  <c r="D2011" i="4"/>
  <c r="E2011" i="4"/>
  <c r="F2011" i="4"/>
  <c r="G2011" i="4"/>
  <c r="H2011" i="4"/>
  <c r="I2011" i="4"/>
  <c r="K2011" i="4"/>
  <c r="L2011" i="4"/>
  <c r="M2011" i="4"/>
  <c r="N2011" i="4"/>
  <c r="O2011" i="4"/>
  <c r="AI2011" i="4"/>
  <c r="AJ2011" i="4"/>
  <c r="AK2011" i="4"/>
  <c r="AL2011" i="4"/>
  <c r="AM2011" i="4"/>
  <c r="AN2011" i="4"/>
  <c r="AO2011" i="4"/>
  <c r="AP2011" i="4"/>
  <c r="AR2011" i="4"/>
  <c r="C2012" i="4"/>
  <c r="D2012" i="4"/>
  <c r="E2012" i="4"/>
  <c r="F2012" i="4"/>
  <c r="G2012" i="4"/>
  <c r="H2012" i="4"/>
  <c r="I2012" i="4"/>
  <c r="K2012" i="4"/>
  <c r="L2012" i="4"/>
  <c r="M2012" i="4"/>
  <c r="N2012" i="4"/>
  <c r="O2012" i="4"/>
  <c r="AI2012" i="4"/>
  <c r="AJ2012" i="4"/>
  <c r="AK2012" i="4"/>
  <c r="AL2012" i="4"/>
  <c r="AM2012" i="4"/>
  <c r="AN2012" i="4"/>
  <c r="AO2012" i="4"/>
  <c r="AP2012" i="4"/>
  <c r="AR2012" i="4"/>
  <c r="C2013" i="4"/>
  <c r="D2013" i="4"/>
  <c r="E2013" i="4"/>
  <c r="F2013" i="4"/>
  <c r="G2013" i="4"/>
  <c r="H2013" i="4"/>
  <c r="I2013" i="4"/>
  <c r="K2013" i="4"/>
  <c r="L2013" i="4"/>
  <c r="M2013" i="4"/>
  <c r="N2013" i="4"/>
  <c r="O2013" i="4"/>
  <c r="AI2013" i="4"/>
  <c r="AJ2013" i="4"/>
  <c r="AK2013" i="4"/>
  <c r="AL2013" i="4"/>
  <c r="AM2013" i="4"/>
  <c r="AN2013" i="4"/>
  <c r="AO2013" i="4"/>
  <c r="AP2013" i="4"/>
  <c r="AR2013" i="4"/>
  <c r="C2014" i="4"/>
  <c r="D2014" i="4"/>
  <c r="E2014" i="4"/>
  <c r="F2014" i="4"/>
  <c r="G2014" i="4"/>
  <c r="H2014" i="4"/>
  <c r="I2014" i="4"/>
  <c r="K2014" i="4"/>
  <c r="L2014" i="4"/>
  <c r="M2014" i="4"/>
  <c r="N2014" i="4"/>
  <c r="O2014" i="4"/>
  <c r="AI2014" i="4"/>
  <c r="AJ2014" i="4"/>
  <c r="AK2014" i="4"/>
  <c r="AL2014" i="4"/>
  <c r="AM2014" i="4"/>
  <c r="AN2014" i="4"/>
  <c r="AO2014" i="4"/>
  <c r="AP2014" i="4"/>
  <c r="AR2014" i="4"/>
  <c r="C2015" i="4"/>
  <c r="D2015" i="4"/>
  <c r="E2015" i="4"/>
  <c r="F2015" i="4"/>
  <c r="G2015" i="4"/>
  <c r="H2015" i="4"/>
  <c r="I2015" i="4"/>
  <c r="K2015" i="4"/>
  <c r="L2015" i="4"/>
  <c r="M2015" i="4"/>
  <c r="N2015" i="4"/>
  <c r="O2015" i="4"/>
  <c r="AI2015" i="4"/>
  <c r="AJ2015" i="4"/>
  <c r="AK2015" i="4"/>
  <c r="AL2015" i="4"/>
  <c r="AM2015" i="4"/>
  <c r="AN2015" i="4"/>
  <c r="AO2015" i="4"/>
  <c r="AP2015" i="4"/>
  <c r="AR2015" i="4"/>
  <c r="C2016" i="4"/>
  <c r="D2016" i="4"/>
  <c r="E2016" i="4"/>
  <c r="F2016" i="4"/>
  <c r="G2016" i="4"/>
  <c r="H2016" i="4"/>
  <c r="I2016" i="4"/>
  <c r="K2016" i="4"/>
  <c r="L2016" i="4"/>
  <c r="M2016" i="4"/>
  <c r="N2016" i="4"/>
  <c r="O2016" i="4"/>
  <c r="AI2016" i="4"/>
  <c r="AJ2016" i="4"/>
  <c r="AK2016" i="4"/>
  <c r="AL2016" i="4"/>
  <c r="AM2016" i="4"/>
  <c r="AN2016" i="4"/>
  <c r="AO2016" i="4"/>
  <c r="AP2016" i="4"/>
  <c r="AR2016" i="4"/>
  <c r="C2017" i="4"/>
  <c r="D2017" i="4"/>
  <c r="E2017" i="4"/>
  <c r="F2017" i="4"/>
  <c r="G2017" i="4"/>
  <c r="H2017" i="4"/>
  <c r="I2017" i="4"/>
  <c r="K2017" i="4"/>
  <c r="L2017" i="4"/>
  <c r="M2017" i="4"/>
  <c r="N2017" i="4"/>
  <c r="O2017" i="4"/>
  <c r="AI2017" i="4"/>
  <c r="AJ2017" i="4"/>
  <c r="AK2017" i="4"/>
  <c r="AL2017" i="4"/>
  <c r="AM2017" i="4"/>
  <c r="AN2017" i="4"/>
  <c r="AO2017" i="4"/>
  <c r="AP2017" i="4"/>
  <c r="AR2017" i="4"/>
  <c r="C2018" i="4"/>
  <c r="D2018" i="4"/>
  <c r="E2018" i="4"/>
  <c r="F2018" i="4"/>
  <c r="G2018" i="4"/>
  <c r="H2018" i="4"/>
  <c r="I2018" i="4"/>
  <c r="K2018" i="4"/>
  <c r="L2018" i="4"/>
  <c r="M2018" i="4"/>
  <c r="N2018" i="4"/>
  <c r="O2018" i="4"/>
  <c r="AI2018" i="4"/>
  <c r="AJ2018" i="4"/>
  <c r="AK2018" i="4"/>
  <c r="AL2018" i="4"/>
  <c r="AM2018" i="4"/>
  <c r="AN2018" i="4"/>
  <c r="AO2018" i="4"/>
  <c r="AP2018" i="4"/>
  <c r="AR2018" i="4"/>
  <c r="C2019" i="4"/>
  <c r="D2019" i="4"/>
  <c r="E2019" i="4"/>
  <c r="F2019" i="4"/>
  <c r="G2019" i="4"/>
  <c r="H2019" i="4"/>
  <c r="I2019" i="4"/>
  <c r="K2019" i="4"/>
  <c r="L2019" i="4"/>
  <c r="M2019" i="4"/>
  <c r="N2019" i="4"/>
  <c r="O2019" i="4"/>
  <c r="AI2019" i="4"/>
  <c r="AJ2019" i="4"/>
  <c r="AK2019" i="4"/>
  <c r="AL2019" i="4"/>
  <c r="AM2019" i="4"/>
  <c r="AN2019" i="4"/>
  <c r="AO2019" i="4"/>
  <c r="AP2019" i="4"/>
  <c r="AR2019" i="4"/>
  <c r="C2020" i="4"/>
  <c r="D2020" i="4"/>
  <c r="E2020" i="4"/>
  <c r="F2020" i="4"/>
  <c r="G2020" i="4"/>
  <c r="H2020" i="4"/>
  <c r="I2020" i="4"/>
  <c r="K2020" i="4"/>
  <c r="L2020" i="4"/>
  <c r="M2020" i="4"/>
  <c r="N2020" i="4"/>
  <c r="O2020" i="4"/>
  <c r="AI2020" i="4"/>
  <c r="AJ2020" i="4"/>
  <c r="AK2020" i="4"/>
  <c r="AL2020" i="4"/>
  <c r="AM2020" i="4"/>
  <c r="AN2020" i="4"/>
  <c r="AO2020" i="4"/>
  <c r="AP2020" i="4"/>
  <c r="AR2020" i="4"/>
  <c r="C2021" i="4"/>
  <c r="D2021" i="4"/>
  <c r="E2021" i="4"/>
  <c r="F2021" i="4"/>
  <c r="G2021" i="4"/>
  <c r="H2021" i="4"/>
  <c r="I2021" i="4"/>
  <c r="K2021" i="4"/>
  <c r="L2021" i="4"/>
  <c r="M2021" i="4"/>
  <c r="N2021" i="4"/>
  <c r="O2021" i="4"/>
  <c r="AI2021" i="4"/>
  <c r="AJ2021" i="4"/>
  <c r="AK2021" i="4"/>
  <c r="AL2021" i="4"/>
  <c r="AM2021" i="4"/>
  <c r="AN2021" i="4"/>
  <c r="AO2021" i="4"/>
  <c r="AP2021" i="4"/>
  <c r="AR2021" i="4"/>
  <c r="C2022" i="4"/>
  <c r="D2022" i="4"/>
  <c r="E2022" i="4"/>
  <c r="F2022" i="4"/>
  <c r="G2022" i="4"/>
  <c r="H2022" i="4"/>
  <c r="I2022" i="4"/>
  <c r="K2022" i="4"/>
  <c r="L2022" i="4"/>
  <c r="M2022" i="4"/>
  <c r="N2022" i="4"/>
  <c r="O2022" i="4"/>
  <c r="AI2022" i="4"/>
  <c r="AJ2022" i="4"/>
  <c r="AK2022" i="4"/>
  <c r="AL2022" i="4"/>
  <c r="AM2022" i="4"/>
  <c r="AN2022" i="4"/>
  <c r="AO2022" i="4"/>
  <c r="AP2022" i="4"/>
  <c r="AR2022" i="4"/>
  <c r="C2023" i="4"/>
  <c r="D2023" i="4"/>
  <c r="E2023" i="4"/>
  <c r="F2023" i="4"/>
  <c r="G2023" i="4"/>
  <c r="H2023" i="4"/>
  <c r="I2023" i="4"/>
  <c r="K2023" i="4"/>
  <c r="L2023" i="4"/>
  <c r="M2023" i="4"/>
  <c r="N2023" i="4"/>
  <c r="O2023" i="4"/>
  <c r="AI2023" i="4"/>
  <c r="AJ2023" i="4"/>
  <c r="AK2023" i="4"/>
  <c r="AL2023" i="4"/>
  <c r="AM2023" i="4"/>
  <c r="AN2023" i="4"/>
  <c r="AO2023" i="4"/>
  <c r="AP2023" i="4"/>
  <c r="AR2023" i="4"/>
  <c r="C2024" i="4"/>
  <c r="D2024" i="4"/>
  <c r="E2024" i="4"/>
  <c r="F2024" i="4"/>
  <c r="G2024" i="4"/>
  <c r="H2024" i="4"/>
  <c r="I2024" i="4"/>
  <c r="K2024" i="4"/>
  <c r="L2024" i="4"/>
  <c r="M2024" i="4"/>
  <c r="N2024" i="4"/>
  <c r="O2024" i="4"/>
  <c r="AI2024" i="4"/>
  <c r="AJ2024" i="4"/>
  <c r="AK2024" i="4"/>
  <c r="AL2024" i="4"/>
  <c r="AM2024" i="4"/>
  <c r="AN2024" i="4"/>
  <c r="AO2024" i="4"/>
  <c r="AP2024" i="4"/>
  <c r="AR2024" i="4"/>
  <c r="C2025" i="4"/>
  <c r="D2025" i="4"/>
  <c r="E2025" i="4"/>
  <c r="F2025" i="4"/>
  <c r="G2025" i="4"/>
  <c r="H2025" i="4"/>
  <c r="I2025" i="4"/>
  <c r="K2025" i="4"/>
  <c r="L2025" i="4"/>
  <c r="M2025" i="4"/>
  <c r="N2025" i="4"/>
  <c r="O2025" i="4"/>
  <c r="AI2025" i="4"/>
  <c r="AJ2025" i="4"/>
  <c r="AK2025" i="4"/>
  <c r="AL2025" i="4"/>
  <c r="AM2025" i="4"/>
  <c r="AN2025" i="4"/>
  <c r="AO2025" i="4"/>
  <c r="AP2025" i="4"/>
  <c r="AR2025" i="4"/>
  <c r="C2026" i="4"/>
  <c r="D2026" i="4"/>
  <c r="E2026" i="4"/>
  <c r="F2026" i="4"/>
  <c r="G2026" i="4"/>
  <c r="H2026" i="4"/>
  <c r="I2026" i="4"/>
  <c r="K2026" i="4"/>
  <c r="L2026" i="4"/>
  <c r="M2026" i="4"/>
  <c r="N2026" i="4"/>
  <c r="O2026" i="4"/>
  <c r="AI2026" i="4"/>
  <c r="AJ2026" i="4"/>
  <c r="AK2026" i="4"/>
  <c r="AL2026" i="4"/>
  <c r="AM2026" i="4"/>
  <c r="AN2026" i="4"/>
  <c r="AO2026" i="4"/>
  <c r="AP2026" i="4"/>
  <c r="AR2026" i="4"/>
  <c r="C2027" i="4"/>
  <c r="D2027" i="4"/>
  <c r="E2027" i="4"/>
  <c r="F2027" i="4"/>
  <c r="G2027" i="4"/>
  <c r="H2027" i="4"/>
  <c r="I2027" i="4"/>
  <c r="K2027" i="4"/>
  <c r="L2027" i="4"/>
  <c r="M2027" i="4"/>
  <c r="N2027" i="4"/>
  <c r="O2027" i="4"/>
  <c r="AI2027" i="4"/>
  <c r="AJ2027" i="4"/>
  <c r="AK2027" i="4"/>
  <c r="AL2027" i="4"/>
  <c r="AM2027" i="4"/>
  <c r="AN2027" i="4"/>
  <c r="AO2027" i="4"/>
  <c r="AP2027" i="4"/>
  <c r="AR2027" i="4"/>
  <c r="C2028" i="4"/>
  <c r="D2028" i="4"/>
  <c r="E2028" i="4"/>
  <c r="F2028" i="4"/>
  <c r="G2028" i="4"/>
  <c r="H2028" i="4"/>
  <c r="I2028" i="4"/>
  <c r="K2028" i="4"/>
  <c r="L2028" i="4"/>
  <c r="M2028" i="4"/>
  <c r="N2028" i="4"/>
  <c r="O2028" i="4"/>
  <c r="AI2028" i="4"/>
  <c r="AJ2028" i="4"/>
  <c r="AK2028" i="4"/>
  <c r="AL2028" i="4"/>
  <c r="AM2028" i="4"/>
  <c r="AN2028" i="4"/>
  <c r="AO2028" i="4"/>
  <c r="AP2028" i="4"/>
  <c r="AR2028" i="4"/>
  <c r="C2029" i="4"/>
  <c r="D2029" i="4"/>
  <c r="E2029" i="4"/>
  <c r="F2029" i="4"/>
  <c r="G2029" i="4"/>
  <c r="H2029" i="4"/>
  <c r="I2029" i="4"/>
  <c r="K2029" i="4"/>
  <c r="L2029" i="4"/>
  <c r="M2029" i="4"/>
  <c r="N2029" i="4"/>
  <c r="O2029" i="4"/>
  <c r="AI2029" i="4"/>
  <c r="AJ2029" i="4"/>
  <c r="AK2029" i="4"/>
  <c r="AL2029" i="4"/>
  <c r="AM2029" i="4"/>
  <c r="AN2029" i="4"/>
  <c r="AO2029" i="4"/>
  <c r="AP2029" i="4"/>
  <c r="AR2029" i="4"/>
  <c r="C2030" i="4"/>
  <c r="D2030" i="4"/>
  <c r="E2030" i="4"/>
  <c r="F2030" i="4"/>
  <c r="G2030" i="4"/>
  <c r="H2030" i="4"/>
  <c r="I2030" i="4"/>
  <c r="K2030" i="4"/>
  <c r="L2030" i="4"/>
  <c r="M2030" i="4"/>
  <c r="N2030" i="4"/>
  <c r="O2030" i="4"/>
  <c r="AI2030" i="4"/>
  <c r="AJ2030" i="4"/>
  <c r="AK2030" i="4"/>
  <c r="AL2030" i="4"/>
  <c r="AM2030" i="4"/>
  <c r="AN2030" i="4"/>
  <c r="AO2030" i="4"/>
  <c r="AP2030" i="4"/>
  <c r="AR2030" i="4"/>
  <c r="C2031" i="4"/>
  <c r="D2031" i="4"/>
  <c r="E2031" i="4"/>
  <c r="F2031" i="4"/>
  <c r="G2031" i="4"/>
  <c r="H2031" i="4"/>
  <c r="I2031" i="4"/>
  <c r="K2031" i="4"/>
  <c r="L2031" i="4"/>
  <c r="M2031" i="4"/>
  <c r="N2031" i="4"/>
  <c r="O2031" i="4"/>
  <c r="AI2031" i="4"/>
  <c r="AJ2031" i="4"/>
  <c r="AK2031" i="4"/>
  <c r="AL2031" i="4"/>
  <c r="AM2031" i="4"/>
  <c r="AN2031" i="4"/>
  <c r="AO2031" i="4"/>
  <c r="AP2031" i="4"/>
  <c r="AR2031" i="4"/>
  <c r="C2032" i="4"/>
  <c r="D2032" i="4"/>
  <c r="E2032" i="4"/>
  <c r="F2032" i="4"/>
  <c r="G2032" i="4"/>
  <c r="H2032" i="4"/>
  <c r="I2032" i="4"/>
  <c r="K2032" i="4"/>
  <c r="L2032" i="4"/>
  <c r="M2032" i="4"/>
  <c r="N2032" i="4"/>
  <c r="O2032" i="4"/>
  <c r="AI2032" i="4"/>
  <c r="AJ2032" i="4"/>
  <c r="AK2032" i="4"/>
  <c r="AL2032" i="4"/>
  <c r="AM2032" i="4"/>
  <c r="AN2032" i="4"/>
  <c r="AO2032" i="4"/>
  <c r="AP2032" i="4"/>
  <c r="AR2032" i="4"/>
  <c r="C2033" i="4"/>
  <c r="D2033" i="4"/>
  <c r="E2033" i="4"/>
  <c r="F2033" i="4"/>
  <c r="G2033" i="4"/>
  <c r="H2033" i="4"/>
  <c r="I2033" i="4"/>
  <c r="K2033" i="4"/>
  <c r="L2033" i="4"/>
  <c r="M2033" i="4"/>
  <c r="N2033" i="4"/>
  <c r="O2033" i="4"/>
  <c r="AI2033" i="4"/>
  <c r="AJ2033" i="4"/>
  <c r="AK2033" i="4"/>
  <c r="AL2033" i="4"/>
  <c r="AM2033" i="4"/>
  <c r="AN2033" i="4"/>
  <c r="AO2033" i="4"/>
  <c r="AP2033" i="4"/>
  <c r="AR2033" i="4"/>
  <c r="C2034" i="4"/>
  <c r="D2034" i="4"/>
  <c r="E2034" i="4"/>
  <c r="F2034" i="4"/>
  <c r="G2034" i="4"/>
  <c r="H2034" i="4"/>
  <c r="I2034" i="4"/>
  <c r="K2034" i="4"/>
  <c r="L2034" i="4"/>
  <c r="M2034" i="4"/>
  <c r="N2034" i="4"/>
  <c r="O2034" i="4"/>
  <c r="AI2034" i="4"/>
  <c r="AJ2034" i="4"/>
  <c r="AK2034" i="4"/>
  <c r="AL2034" i="4"/>
  <c r="AM2034" i="4"/>
  <c r="AN2034" i="4"/>
  <c r="AO2034" i="4"/>
  <c r="AP2034" i="4"/>
  <c r="AR2034" i="4"/>
  <c r="C2035" i="4"/>
  <c r="D2035" i="4"/>
  <c r="E2035" i="4"/>
  <c r="F2035" i="4"/>
  <c r="G2035" i="4"/>
  <c r="H2035" i="4"/>
  <c r="I2035" i="4"/>
  <c r="K2035" i="4"/>
  <c r="L2035" i="4"/>
  <c r="M2035" i="4"/>
  <c r="N2035" i="4"/>
  <c r="O2035" i="4"/>
  <c r="AI2035" i="4"/>
  <c r="AJ2035" i="4"/>
  <c r="AK2035" i="4"/>
  <c r="AL2035" i="4"/>
  <c r="AM2035" i="4"/>
  <c r="AN2035" i="4"/>
  <c r="AO2035" i="4"/>
  <c r="AP2035" i="4"/>
  <c r="AR2035" i="4"/>
  <c r="C2036" i="4"/>
  <c r="D2036" i="4"/>
  <c r="E2036" i="4"/>
  <c r="F2036" i="4"/>
  <c r="G2036" i="4"/>
  <c r="H2036" i="4"/>
  <c r="I2036" i="4"/>
  <c r="K2036" i="4"/>
  <c r="L2036" i="4"/>
  <c r="M2036" i="4"/>
  <c r="N2036" i="4"/>
  <c r="O2036" i="4"/>
  <c r="AI2036" i="4"/>
  <c r="AJ2036" i="4"/>
  <c r="AK2036" i="4"/>
  <c r="AL2036" i="4"/>
  <c r="AM2036" i="4"/>
  <c r="AN2036" i="4"/>
  <c r="AO2036" i="4"/>
  <c r="AP2036" i="4"/>
  <c r="AR2036" i="4"/>
  <c r="C2037" i="4"/>
  <c r="D2037" i="4"/>
  <c r="E2037" i="4"/>
  <c r="F2037" i="4"/>
  <c r="G2037" i="4"/>
  <c r="H2037" i="4"/>
  <c r="I2037" i="4"/>
  <c r="K2037" i="4"/>
  <c r="L2037" i="4"/>
  <c r="M2037" i="4"/>
  <c r="N2037" i="4"/>
  <c r="O2037" i="4"/>
  <c r="AI2037" i="4"/>
  <c r="AJ2037" i="4"/>
  <c r="AK2037" i="4"/>
  <c r="AL2037" i="4"/>
  <c r="AM2037" i="4"/>
  <c r="AN2037" i="4"/>
  <c r="AO2037" i="4"/>
  <c r="AP2037" i="4"/>
  <c r="AR2037" i="4"/>
  <c r="C2039" i="4"/>
  <c r="D2039" i="4"/>
  <c r="E2039" i="4"/>
  <c r="F2039" i="4"/>
  <c r="G2039" i="4"/>
  <c r="H2039" i="4"/>
  <c r="I2039" i="4"/>
  <c r="K2039" i="4"/>
  <c r="L2039" i="4"/>
  <c r="M2039" i="4"/>
  <c r="N2039" i="4"/>
  <c r="O2039" i="4"/>
  <c r="AI2039" i="4"/>
  <c r="AJ2039" i="4"/>
  <c r="AK2039" i="4"/>
  <c r="AL2039" i="4"/>
  <c r="AM2039" i="4"/>
  <c r="AN2039" i="4"/>
  <c r="AO2039" i="4"/>
  <c r="AP2039" i="4"/>
  <c r="AR2039" i="4"/>
  <c r="C2040" i="4"/>
  <c r="D2040" i="4"/>
  <c r="E2040" i="4"/>
  <c r="F2040" i="4"/>
  <c r="G2040" i="4"/>
  <c r="H2040" i="4"/>
  <c r="I2040" i="4"/>
  <c r="K2040" i="4"/>
  <c r="L2040" i="4"/>
  <c r="M2040" i="4"/>
  <c r="N2040" i="4"/>
  <c r="O2040" i="4"/>
  <c r="AI2040" i="4"/>
  <c r="AJ2040" i="4"/>
  <c r="AK2040" i="4"/>
  <c r="AL2040" i="4"/>
  <c r="AM2040" i="4"/>
  <c r="AN2040" i="4"/>
  <c r="AO2040" i="4"/>
  <c r="AP2040" i="4"/>
  <c r="AR2040" i="4"/>
  <c r="C2041" i="4"/>
  <c r="D2041" i="4"/>
  <c r="E2041" i="4"/>
  <c r="F2041" i="4"/>
  <c r="G2041" i="4"/>
  <c r="H2041" i="4"/>
  <c r="I2041" i="4"/>
  <c r="K2041" i="4"/>
  <c r="L2041" i="4"/>
  <c r="M2041" i="4"/>
  <c r="N2041" i="4"/>
  <c r="O2041" i="4"/>
  <c r="AI2041" i="4"/>
  <c r="AJ2041" i="4"/>
  <c r="AK2041" i="4"/>
  <c r="AL2041" i="4"/>
  <c r="AM2041" i="4"/>
  <c r="AN2041" i="4"/>
  <c r="AO2041" i="4"/>
  <c r="AP2041" i="4"/>
  <c r="AR2041" i="4"/>
  <c r="C2042" i="4"/>
  <c r="D2042" i="4"/>
  <c r="E2042" i="4"/>
  <c r="F2042" i="4"/>
  <c r="G2042" i="4"/>
  <c r="H2042" i="4"/>
  <c r="I2042" i="4"/>
  <c r="K2042" i="4"/>
  <c r="L2042" i="4"/>
  <c r="M2042" i="4"/>
  <c r="N2042" i="4"/>
  <c r="O2042" i="4"/>
  <c r="AI2042" i="4"/>
  <c r="AJ2042" i="4"/>
  <c r="AK2042" i="4"/>
  <c r="AL2042" i="4"/>
  <c r="AM2042" i="4"/>
  <c r="AN2042" i="4"/>
  <c r="AO2042" i="4"/>
  <c r="AP2042" i="4"/>
  <c r="AR2042" i="4"/>
  <c r="C2043" i="4"/>
  <c r="D2043" i="4"/>
  <c r="E2043" i="4"/>
  <c r="F2043" i="4"/>
  <c r="G2043" i="4"/>
  <c r="H2043" i="4"/>
  <c r="I2043" i="4"/>
  <c r="K2043" i="4"/>
  <c r="L2043" i="4"/>
  <c r="M2043" i="4"/>
  <c r="N2043" i="4"/>
  <c r="O2043" i="4"/>
  <c r="AI2043" i="4"/>
  <c r="AJ2043" i="4"/>
  <c r="AK2043" i="4"/>
  <c r="AL2043" i="4"/>
  <c r="AM2043" i="4"/>
  <c r="AN2043" i="4"/>
  <c r="AO2043" i="4"/>
  <c r="AP2043" i="4"/>
  <c r="AR2043" i="4"/>
  <c r="C2038" i="4"/>
  <c r="D2038" i="4"/>
  <c r="E2038" i="4"/>
  <c r="F2038" i="4"/>
  <c r="G2038" i="4"/>
  <c r="H2038" i="4"/>
  <c r="I2038" i="4"/>
  <c r="K2038" i="4"/>
  <c r="L2038" i="4"/>
  <c r="M2038" i="4"/>
  <c r="N2038" i="4"/>
  <c r="O2038" i="4"/>
  <c r="AI2038" i="4"/>
  <c r="AJ2038" i="4"/>
  <c r="AK2038" i="4"/>
  <c r="AL2038" i="4"/>
  <c r="AM2038" i="4"/>
  <c r="AN2038" i="4"/>
  <c r="AO2038" i="4"/>
  <c r="AP2038" i="4"/>
  <c r="AR2038" i="4"/>
  <c r="C2044" i="4"/>
  <c r="D2044" i="4"/>
  <c r="E2044" i="4"/>
  <c r="F2044" i="4"/>
  <c r="G2044" i="4"/>
  <c r="H2044" i="4"/>
  <c r="I2044" i="4"/>
  <c r="K2044" i="4"/>
  <c r="L2044" i="4"/>
  <c r="M2044" i="4"/>
  <c r="N2044" i="4"/>
  <c r="O2044" i="4"/>
  <c r="AI2044" i="4"/>
  <c r="AJ2044" i="4"/>
  <c r="AK2044" i="4"/>
  <c r="AL2044" i="4"/>
  <c r="AM2044" i="4"/>
  <c r="AN2044" i="4"/>
  <c r="AO2044" i="4"/>
  <c r="AP2044" i="4"/>
  <c r="AR2044" i="4"/>
  <c r="C2045" i="4"/>
  <c r="D2045" i="4"/>
  <c r="E2045" i="4"/>
  <c r="F2045" i="4"/>
  <c r="G2045" i="4"/>
  <c r="H2045" i="4"/>
  <c r="I2045" i="4"/>
  <c r="K2045" i="4"/>
  <c r="L2045" i="4"/>
  <c r="M2045" i="4"/>
  <c r="N2045" i="4"/>
  <c r="O2045" i="4"/>
  <c r="AI2045" i="4"/>
  <c r="AJ2045" i="4"/>
  <c r="AK2045" i="4"/>
  <c r="AL2045" i="4"/>
  <c r="AM2045" i="4"/>
  <c r="AN2045" i="4"/>
  <c r="AO2045" i="4"/>
  <c r="AP2045" i="4"/>
  <c r="AR2045" i="4"/>
  <c r="C2046" i="4"/>
  <c r="D2046" i="4"/>
  <c r="E2046" i="4"/>
  <c r="F2046" i="4"/>
  <c r="G2046" i="4"/>
  <c r="H2046" i="4"/>
  <c r="I2046" i="4"/>
  <c r="K2046" i="4"/>
  <c r="L2046" i="4"/>
  <c r="M2046" i="4"/>
  <c r="N2046" i="4"/>
  <c r="O2046" i="4"/>
  <c r="AI2046" i="4"/>
  <c r="AJ2046" i="4"/>
  <c r="AK2046" i="4"/>
  <c r="AL2046" i="4"/>
  <c r="AM2046" i="4"/>
  <c r="AN2046" i="4"/>
  <c r="AO2046" i="4"/>
  <c r="AP2046" i="4"/>
  <c r="AR2046" i="4"/>
  <c r="C2047" i="4"/>
  <c r="D2047" i="4"/>
  <c r="E2047" i="4"/>
  <c r="F2047" i="4"/>
  <c r="G2047" i="4"/>
  <c r="H2047" i="4"/>
  <c r="I2047" i="4"/>
  <c r="K2047" i="4"/>
  <c r="L2047" i="4"/>
  <c r="M2047" i="4"/>
  <c r="N2047" i="4"/>
  <c r="O2047" i="4"/>
  <c r="AI2047" i="4"/>
  <c r="AJ2047" i="4"/>
  <c r="AK2047" i="4"/>
  <c r="AL2047" i="4"/>
  <c r="AM2047" i="4"/>
  <c r="AN2047" i="4"/>
  <c r="AO2047" i="4"/>
  <c r="AP2047" i="4"/>
  <c r="AR2047" i="4"/>
  <c r="C2048" i="4"/>
  <c r="D2048" i="4"/>
  <c r="E2048" i="4"/>
  <c r="F2048" i="4"/>
  <c r="G2048" i="4"/>
  <c r="H2048" i="4"/>
  <c r="I2048" i="4"/>
  <c r="K2048" i="4"/>
  <c r="L2048" i="4"/>
  <c r="M2048" i="4"/>
  <c r="N2048" i="4"/>
  <c r="O2048" i="4"/>
  <c r="AI2048" i="4"/>
  <c r="AJ2048" i="4"/>
  <c r="AK2048" i="4"/>
  <c r="AL2048" i="4"/>
  <c r="AM2048" i="4"/>
  <c r="AN2048" i="4"/>
  <c r="AO2048" i="4"/>
  <c r="AP2048" i="4"/>
  <c r="AR2048" i="4"/>
  <c r="C2049" i="4"/>
  <c r="D2049" i="4"/>
  <c r="E2049" i="4"/>
  <c r="F2049" i="4"/>
  <c r="G2049" i="4"/>
  <c r="H2049" i="4"/>
  <c r="I2049" i="4"/>
  <c r="K2049" i="4"/>
  <c r="L2049" i="4"/>
  <c r="M2049" i="4"/>
  <c r="N2049" i="4"/>
  <c r="O2049" i="4"/>
  <c r="AI2049" i="4"/>
  <c r="AJ2049" i="4"/>
  <c r="AK2049" i="4"/>
  <c r="AL2049" i="4"/>
  <c r="AM2049" i="4"/>
  <c r="AN2049" i="4"/>
  <c r="AO2049" i="4"/>
  <c r="AP2049" i="4"/>
  <c r="AR2049" i="4"/>
  <c r="C2050" i="4"/>
  <c r="D2050" i="4"/>
  <c r="E2050" i="4"/>
  <c r="F2050" i="4"/>
  <c r="G2050" i="4"/>
  <c r="H2050" i="4"/>
  <c r="I2050" i="4"/>
  <c r="K2050" i="4"/>
  <c r="L2050" i="4"/>
  <c r="M2050" i="4"/>
  <c r="N2050" i="4"/>
  <c r="O2050" i="4"/>
  <c r="AI2050" i="4"/>
  <c r="AJ2050" i="4"/>
  <c r="AK2050" i="4"/>
  <c r="AL2050" i="4"/>
  <c r="AM2050" i="4"/>
  <c r="AN2050" i="4"/>
  <c r="AO2050" i="4"/>
  <c r="AP2050" i="4"/>
  <c r="AR2050" i="4"/>
  <c r="C2051" i="4"/>
  <c r="D2051" i="4"/>
  <c r="E2051" i="4"/>
  <c r="F2051" i="4"/>
  <c r="G2051" i="4"/>
  <c r="H2051" i="4"/>
  <c r="I2051" i="4"/>
  <c r="K2051" i="4"/>
  <c r="L2051" i="4"/>
  <c r="M2051" i="4"/>
  <c r="N2051" i="4"/>
  <c r="O2051" i="4"/>
  <c r="AI2051" i="4"/>
  <c r="AJ2051" i="4"/>
  <c r="AK2051" i="4"/>
  <c r="AL2051" i="4"/>
  <c r="AM2051" i="4"/>
  <c r="AN2051" i="4"/>
  <c r="AO2051" i="4"/>
  <c r="AP2051" i="4"/>
  <c r="AR2051" i="4"/>
  <c r="C2052" i="4"/>
  <c r="D2052" i="4"/>
  <c r="E2052" i="4"/>
  <c r="F2052" i="4"/>
  <c r="G2052" i="4"/>
  <c r="H2052" i="4"/>
  <c r="I2052" i="4"/>
  <c r="K2052" i="4"/>
  <c r="L2052" i="4"/>
  <c r="M2052" i="4"/>
  <c r="N2052" i="4"/>
  <c r="O2052" i="4"/>
  <c r="AI2052" i="4"/>
  <c r="AJ2052" i="4"/>
  <c r="AK2052" i="4"/>
  <c r="AL2052" i="4"/>
  <c r="AM2052" i="4"/>
  <c r="AN2052" i="4"/>
  <c r="AO2052" i="4"/>
  <c r="AP2052" i="4"/>
  <c r="AR2052" i="4"/>
  <c r="C2053" i="4"/>
  <c r="D2053" i="4"/>
  <c r="E2053" i="4"/>
  <c r="F2053" i="4"/>
  <c r="G2053" i="4"/>
  <c r="H2053" i="4"/>
  <c r="I2053" i="4"/>
  <c r="K2053" i="4"/>
  <c r="L2053" i="4"/>
  <c r="M2053" i="4"/>
  <c r="N2053" i="4"/>
  <c r="O2053" i="4"/>
  <c r="AI2053" i="4"/>
  <c r="AJ2053" i="4"/>
  <c r="AK2053" i="4"/>
  <c r="AL2053" i="4"/>
  <c r="AM2053" i="4"/>
  <c r="AN2053" i="4"/>
  <c r="AO2053" i="4"/>
  <c r="AP2053" i="4"/>
  <c r="AR2053" i="4"/>
  <c r="C2054" i="4"/>
  <c r="D2054" i="4"/>
  <c r="E2054" i="4"/>
  <c r="F2054" i="4"/>
  <c r="G2054" i="4"/>
  <c r="H2054" i="4"/>
  <c r="I2054" i="4"/>
  <c r="K2054" i="4"/>
  <c r="L2054" i="4"/>
  <c r="M2054" i="4"/>
  <c r="N2054" i="4"/>
  <c r="O2054" i="4"/>
  <c r="AI2054" i="4"/>
  <c r="AJ2054" i="4"/>
  <c r="AK2054" i="4"/>
  <c r="AL2054" i="4"/>
  <c r="AM2054" i="4"/>
  <c r="AN2054" i="4"/>
  <c r="AO2054" i="4"/>
  <c r="AP2054" i="4"/>
  <c r="AR2054" i="4"/>
  <c r="C2056" i="4"/>
  <c r="D2056" i="4"/>
  <c r="E2056" i="4"/>
  <c r="F2056" i="4"/>
  <c r="G2056" i="4"/>
  <c r="H2056" i="4"/>
  <c r="I2056" i="4"/>
  <c r="K2056" i="4"/>
  <c r="L2056" i="4"/>
  <c r="M2056" i="4"/>
  <c r="N2056" i="4"/>
  <c r="O2056" i="4"/>
  <c r="AI2056" i="4"/>
  <c r="AJ2056" i="4"/>
  <c r="AK2056" i="4"/>
  <c r="AL2056" i="4"/>
  <c r="AM2056" i="4"/>
  <c r="AN2056" i="4"/>
  <c r="AO2056" i="4"/>
  <c r="AP2056" i="4"/>
  <c r="AR2056" i="4"/>
  <c r="C2057" i="4"/>
  <c r="D2057" i="4"/>
  <c r="E2057" i="4"/>
  <c r="F2057" i="4"/>
  <c r="G2057" i="4"/>
  <c r="H2057" i="4"/>
  <c r="I2057" i="4"/>
  <c r="K2057" i="4"/>
  <c r="L2057" i="4"/>
  <c r="M2057" i="4"/>
  <c r="N2057" i="4"/>
  <c r="O2057" i="4"/>
  <c r="AI2057" i="4"/>
  <c r="AJ2057" i="4"/>
  <c r="AK2057" i="4"/>
  <c r="AL2057" i="4"/>
  <c r="AM2057" i="4"/>
  <c r="AN2057" i="4"/>
  <c r="AO2057" i="4"/>
  <c r="AP2057" i="4"/>
  <c r="AR2057" i="4"/>
  <c r="C2058" i="4"/>
  <c r="D2058" i="4"/>
  <c r="E2058" i="4"/>
  <c r="F2058" i="4"/>
  <c r="G2058" i="4"/>
  <c r="H2058" i="4"/>
  <c r="I2058" i="4"/>
  <c r="K2058" i="4"/>
  <c r="L2058" i="4"/>
  <c r="M2058" i="4"/>
  <c r="N2058" i="4"/>
  <c r="O2058" i="4"/>
  <c r="AI2058" i="4"/>
  <c r="AJ2058" i="4"/>
  <c r="AK2058" i="4"/>
  <c r="AL2058" i="4"/>
  <c r="AM2058" i="4"/>
  <c r="AN2058" i="4"/>
  <c r="AO2058" i="4"/>
  <c r="AP2058" i="4"/>
  <c r="AR2058" i="4"/>
  <c r="C2059" i="4"/>
  <c r="D2059" i="4"/>
  <c r="E2059" i="4"/>
  <c r="F2059" i="4"/>
  <c r="G2059" i="4"/>
  <c r="H2059" i="4"/>
  <c r="I2059" i="4"/>
  <c r="K2059" i="4"/>
  <c r="L2059" i="4"/>
  <c r="M2059" i="4"/>
  <c r="N2059" i="4"/>
  <c r="O2059" i="4"/>
  <c r="AI2059" i="4"/>
  <c r="AJ2059" i="4"/>
  <c r="AK2059" i="4"/>
  <c r="AL2059" i="4"/>
  <c r="AM2059" i="4"/>
  <c r="AN2059" i="4"/>
  <c r="AO2059" i="4"/>
  <c r="AP2059" i="4"/>
  <c r="AR2059" i="4"/>
  <c r="C2060" i="4"/>
  <c r="D2060" i="4"/>
  <c r="E2060" i="4"/>
  <c r="F2060" i="4"/>
  <c r="G2060" i="4"/>
  <c r="H2060" i="4"/>
  <c r="I2060" i="4"/>
  <c r="K2060" i="4"/>
  <c r="L2060" i="4"/>
  <c r="M2060" i="4"/>
  <c r="N2060" i="4"/>
  <c r="O2060" i="4"/>
  <c r="AI2060" i="4"/>
  <c r="AJ2060" i="4"/>
  <c r="AK2060" i="4"/>
  <c r="AL2060" i="4"/>
  <c r="AM2060" i="4"/>
  <c r="AN2060" i="4"/>
  <c r="AO2060" i="4"/>
  <c r="AP2060" i="4"/>
  <c r="AR2060" i="4"/>
  <c r="C2061" i="4"/>
  <c r="D2061" i="4"/>
  <c r="E2061" i="4"/>
  <c r="F2061" i="4"/>
  <c r="G2061" i="4"/>
  <c r="H2061" i="4"/>
  <c r="I2061" i="4"/>
  <c r="K2061" i="4"/>
  <c r="L2061" i="4"/>
  <c r="M2061" i="4"/>
  <c r="N2061" i="4"/>
  <c r="O2061" i="4"/>
  <c r="AI2061" i="4"/>
  <c r="AJ2061" i="4"/>
  <c r="AK2061" i="4"/>
  <c r="AL2061" i="4"/>
  <c r="AM2061" i="4"/>
  <c r="AN2061" i="4"/>
  <c r="AO2061" i="4"/>
  <c r="AP2061" i="4"/>
  <c r="AR2061" i="4"/>
  <c r="C2062" i="4"/>
  <c r="D2062" i="4"/>
  <c r="E2062" i="4"/>
  <c r="F2062" i="4"/>
  <c r="G2062" i="4"/>
  <c r="H2062" i="4"/>
  <c r="I2062" i="4"/>
  <c r="K2062" i="4"/>
  <c r="L2062" i="4"/>
  <c r="M2062" i="4"/>
  <c r="N2062" i="4"/>
  <c r="O2062" i="4"/>
  <c r="AI2062" i="4"/>
  <c r="AJ2062" i="4"/>
  <c r="AK2062" i="4"/>
  <c r="AL2062" i="4"/>
  <c r="AM2062" i="4"/>
  <c r="AN2062" i="4"/>
  <c r="AO2062" i="4"/>
  <c r="AP2062" i="4"/>
  <c r="AR2062" i="4"/>
  <c r="C2063" i="4"/>
  <c r="D2063" i="4"/>
  <c r="E2063" i="4"/>
  <c r="F2063" i="4"/>
  <c r="G2063" i="4"/>
  <c r="H2063" i="4"/>
  <c r="I2063" i="4"/>
  <c r="K2063" i="4"/>
  <c r="L2063" i="4"/>
  <c r="M2063" i="4"/>
  <c r="N2063" i="4"/>
  <c r="O2063" i="4"/>
  <c r="AI2063" i="4"/>
  <c r="AJ2063" i="4"/>
  <c r="AK2063" i="4"/>
  <c r="AL2063" i="4"/>
  <c r="AM2063" i="4"/>
  <c r="AN2063" i="4"/>
  <c r="AO2063" i="4"/>
  <c r="AP2063" i="4"/>
  <c r="AR2063" i="4"/>
  <c r="C2064" i="4"/>
  <c r="D2064" i="4"/>
  <c r="E2064" i="4"/>
  <c r="F2064" i="4"/>
  <c r="G2064" i="4"/>
  <c r="H2064" i="4"/>
  <c r="I2064" i="4"/>
  <c r="K2064" i="4"/>
  <c r="L2064" i="4"/>
  <c r="M2064" i="4"/>
  <c r="N2064" i="4"/>
  <c r="O2064" i="4"/>
  <c r="AI2064" i="4"/>
  <c r="AJ2064" i="4"/>
  <c r="AK2064" i="4"/>
  <c r="AL2064" i="4"/>
  <c r="AM2064" i="4"/>
  <c r="AN2064" i="4"/>
  <c r="AO2064" i="4"/>
  <c r="AP2064" i="4"/>
  <c r="AR2064" i="4"/>
  <c r="C2065" i="4"/>
  <c r="D2065" i="4"/>
  <c r="E2065" i="4"/>
  <c r="F2065" i="4"/>
  <c r="G2065" i="4"/>
  <c r="H2065" i="4"/>
  <c r="I2065" i="4"/>
  <c r="K2065" i="4"/>
  <c r="L2065" i="4"/>
  <c r="M2065" i="4"/>
  <c r="N2065" i="4"/>
  <c r="O2065" i="4"/>
  <c r="AI2065" i="4"/>
  <c r="AJ2065" i="4"/>
  <c r="AK2065" i="4"/>
  <c r="AL2065" i="4"/>
  <c r="AM2065" i="4"/>
  <c r="AN2065" i="4"/>
  <c r="AO2065" i="4"/>
  <c r="AP2065" i="4"/>
  <c r="AR2065" i="4"/>
  <c r="C2066" i="4"/>
  <c r="D2066" i="4"/>
  <c r="E2066" i="4"/>
  <c r="F2066" i="4"/>
  <c r="G2066" i="4"/>
  <c r="H2066" i="4"/>
  <c r="I2066" i="4"/>
  <c r="K2066" i="4"/>
  <c r="L2066" i="4"/>
  <c r="M2066" i="4"/>
  <c r="N2066" i="4"/>
  <c r="O2066" i="4"/>
  <c r="AI2066" i="4"/>
  <c r="AJ2066" i="4"/>
  <c r="AK2066" i="4"/>
  <c r="AL2066" i="4"/>
  <c r="AM2066" i="4"/>
  <c r="AN2066" i="4"/>
  <c r="AO2066" i="4"/>
  <c r="AP2066" i="4"/>
  <c r="AR2066" i="4"/>
  <c r="C2067" i="4"/>
  <c r="D2067" i="4"/>
  <c r="E2067" i="4"/>
  <c r="F2067" i="4"/>
  <c r="G2067" i="4"/>
  <c r="H2067" i="4"/>
  <c r="I2067" i="4"/>
  <c r="K2067" i="4"/>
  <c r="L2067" i="4"/>
  <c r="M2067" i="4"/>
  <c r="N2067" i="4"/>
  <c r="O2067" i="4"/>
  <c r="AI2067" i="4"/>
  <c r="AJ2067" i="4"/>
  <c r="AK2067" i="4"/>
  <c r="AL2067" i="4"/>
  <c r="AM2067" i="4"/>
  <c r="AN2067" i="4"/>
  <c r="AO2067" i="4"/>
  <c r="AP2067" i="4"/>
  <c r="AR2067" i="4"/>
  <c r="C2068" i="4"/>
  <c r="D2068" i="4"/>
  <c r="E2068" i="4"/>
  <c r="F2068" i="4"/>
  <c r="G2068" i="4"/>
  <c r="H2068" i="4"/>
  <c r="I2068" i="4"/>
  <c r="K2068" i="4"/>
  <c r="L2068" i="4"/>
  <c r="M2068" i="4"/>
  <c r="N2068" i="4"/>
  <c r="O2068" i="4"/>
  <c r="AI2068" i="4"/>
  <c r="AJ2068" i="4"/>
  <c r="AK2068" i="4"/>
  <c r="AL2068" i="4"/>
  <c r="AM2068" i="4"/>
  <c r="AN2068" i="4"/>
  <c r="AO2068" i="4"/>
  <c r="AP2068" i="4"/>
  <c r="AR2068" i="4"/>
  <c r="C2069" i="4"/>
  <c r="D2069" i="4"/>
  <c r="E2069" i="4"/>
  <c r="F2069" i="4"/>
  <c r="G2069" i="4"/>
  <c r="H2069" i="4"/>
  <c r="I2069" i="4"/>
  <c r="K2069" i="4"/>
  <c r="L2069" i="4"/>
  <c r="M2069" i="4"/>
  <c r="N2069" i="4"/>
  <c r="O2069" i="4"/>
  <c r="AI2069" i="4"/>
  <c r="AJ2069" i="4"/>
  <c r="AK2069" i="4"/>
  <c r="AL2069" i="4"/>
  <c r="AM2069" i="4"/>
  <c r="AN2069" i="4"/>
  <c r="AO2069" i="4"/>
  <c r="AP2069" i="4"/>
  <c r="AR2069" i="4"/>
  <c r="C2070" i="4"/>
  <c r="D2070" i="4"/>
  <c r="E2070" i="4"/>
  <c r="F2070" i="4"/>
  <c r="G2070" i="4"/>
  <c r="H2070" i="4"/>
  <c r="I2070" i="4"/>
  <c r="K2070" i="4"/>
  <c r="L2070" i="4"/>
  <c r="M2070" i="4"/>
  <c r="N2070" i="4"/>
  <c r="O2070" i="4"/>
  <c r="AI2070" i="4"/>
  <c r="AJ2070" i="4"/>
  <c r="AK2070" i="4"/>
  <c r="AL2070" i="4"/>
  <c r="AM2070" i="4"/>
  <c r="AN2070" i="4"/>
  <c r="AO2070" i="4"/>
  <c r="AP2070" i="4"/>
  <c r="AR2070" i="4"/>
  <c r="C2071" i="4"/>
  <c r="D2071" i="4"/>
  <c r="E2071" i="4"/>
  <c r="F2071" i="4"/>
  <c r="G2071" i="4"/>
  <c r="H2071" i="4"/>
  <c r="I2071" i="4"/>
  <c r="K2071" i="4"/>
  <c r="L2071" i="4"/>
  <c r="M2071" i="4"/>
  <c r="N2071" i="4"/>
  <c r="O2071" i="4"/>
  <c r="AI2071" i="4"/>
  <c r="AJ2071" i="4"/>
  <c r="AK2071" i="4"/>
  <c r="AL2071" i="4"/>
  <c r="AM2071" i="4"/>
  <c r="AN2071" i="4"/>
  <c r="AO2071" i="4"/>
  <c r="AP2071" i="4"/>
  <c r="AR2071" i="4"/>
  <c r="C2072" i="4"/>
  <c r="D2072" i="4"/>
  <c r="E2072" i="4"/>
  <c r="F2072" i="4"/>
  <c r="G2072" i="4"/>
  <c r="H2072" i="4"/>
  <c r="I2072" i="4"/>
  <c r="K2072" i="4"/>
  <c r="L2072" i="4"/>
  <c r="M2072" i="4"/>
  <c r="N2072" i="4"/>
  <c r="O2072" i="4"/>
  <c r="AI2072" i="4"/>
  <c r="AJ2072" i="4"/>
  <c r="AK2072" i="4"/>
  <c r="AL2072" i="4"/>
  <c r="AM2072" i="4"/>
  <c r="AN2072" i="4"/>
  <c r="AO2072" i="4"/>
  <c r="AP2072" i="4"/>
  <c r="AR2072" i="4"/>
  <c r="C2073" i="4"/>
  <c r="D2073" i="4"/>
  <c r="E2073" i="4"/>
  <c r="F2073" i="4"/>
  <c r="G2073" i="4"/>
  <c r="H2073" i="4"/>
  <c r="I2073" i="4"/>
  <c r="K2073" i="4"/>
  <c r="L2073" i="4"/>
  <c r="M2073" i="4"/>
  <c r="N2073" i="4"/>
  <c r="O2073" i="4"/>
  <c r="AI2073" i="4"/>
  <c r="AJ2073" i="4"/>
  <c r="AK2073" i="4"/>
  <c r="AL2073" i="4"/>
  <c r="AM2073" i="4"/>
  <c r="AN2073" i="4"/>
  <c r="AO2073" i="4"/>
  <c r="AP2073" i="4"/>
  <c r="AR2073" i="4"/>
  <c r="C2074" i="4"/>
  <c r="D2074" i="4"/>
  <c r="E2074" i="4"/>
  <c r="F2074" i="4"/>
  <c r="G2074" i="4"/>
  <c r="H2074" i="4"/>
  <c r="I2074" i="4"/>
  <c r="K2074" i="4"/>
  <c r="L2074" i="4"/>
  <c r="M2074" i="4"/>
  <c r="N2074" i="4"/>
  <c r="O2074" i="4"/>
  <c r="AI2074" i="4"/>
  <c r="AJ2074" i="4"/>
  <c r="AK2074" i="4"/>
  <c r="AL2074" i="4"/>
  <c r="AM2074" i="4"/>
  <c r="AN2074" i="4"/>
  <c r="AO2074" i="4"/>
  <c r="AP2074" i="4"/>
  <c r="AR2074" i="4"/>
  <c r="C2075" i="4"/>
  <c r="D2075" i="4"/>
  <c r="E2075" i="4"/>
  <c r="F2075" i="4"/>
  <c r="G2075" i="4"/>
  <c r="H2075" i="4"/>
  <c r="I2075" i="4"/>
  <c r="K2075" i="4"/>
  <c r="L2075" i="4"/>
  <c r="M2075" i="4"/>
  <c r="N2075" i="4"/>
  <c r="O2075" i="4"/>
  <c r="AI2075" i="4"/>
  <c r="AJ2075" i="4"/>
  <c r="AK2075" i="4"/>
  <c r="AL2075" i="4"/>
  <c r="AM2075" i="4"/>
  <c r="AN2075" i="4"/>
  <c r="AO2075" i="4"/>
  <c r="AP2075" i="4"/>
  <c r="AR2075" i="4"/>
  <c r="C2076" i="4"/>
  <c r="D2076" i="4"/>
  <c r="E2076" i="4"/>
  <c r="F2076" i="4"/>
  <c r="G2076" i="4"/>
  <c r="H2076" i="4"/>
  <c r="I2076" i="4"/>
  <c r="K2076" i="4"/>
  <c r="L2076" i="4"/>
  <c r="M2076" i="4"/>
  <c r="N2076" i="4"/>
  <c r="O2076" i="4"/>
  <c r="AI2076" i="4"/>
  <c r="AJ2076" i="4"/>
  <c r="AK2076" i="4"/>
  <c r="AL2076" i="4"/>
  <c r="AM2076" i="4"/>
  <c r="AN2076" i="4"/>
  <c r="AO2076" i="4"/>
  <c r="AP2076" i="4"/>
  <c r="AR2076" i="4"/>
  <c r="C2077" i="4"/>
  <c r="D2077" i="4"/>
  <c r="E2077" i="4"/>
  <c r="F2077" i="4"/>
  <c r="G2077" i="4"/>
  <c r="H2077" i="4"/>
  <c r="I2077" i="4"/>
  <c r="K2077" i="4"/>
  <c r="L2077" i="4"/>
  <c r="M2077" i="4"/>
  <c r="N2077" i="4"/>
  <c r="O2077" i="4"/>
  <c r="AI2077" i="4"/>
  <c r="AJ2077" i="4"/>
  <c r="AK2077" i="4"/>
  <c r="AL2077" i="4"/>
  <c r="AM2077" i="4"/>
  <c r="AN2077" i="4"/>
  <c r="AO2077" i="4"/>
  <c r="AP2077" i="4"/>
  <c r="AR2077" i="4"/>
  <c r="C2078" i="4"/>
  <c r="D2078" i="4"/>
  <c r="E2078" i="4"/>
  <c r="F2078" i="4"/>
  <c r="G2078" i="4"/>
  <c r="H2078" i="4"/>
  <c r="I2078" i="4"/>
  <c r="K2078" i="4"/>
  <c r="L2078" i="4"/>
  <c r="M2078" i="4"/>
  <c r="N2078" i="4"/>
  <c r="O2078" i="4"/>
  <c r="AI2078" i="4"/>
  <c r="AJ2078" i="4"/>
  <c r="AK2078" i="4"/>
  <c r="AL2078" i="4"/>
  <c r="AM2078" i="4"/>
  <c r="AN2078" i="4"/>
  <c r="AO2078" i="4"/>
  <c r="AP2078" i="4"/>
  <c r="AR2078" i="4"/>
  <c r="C2079" i="4"/>
  <c r="D2079" i="4"/>
  <c r="E2079" i="4"/>
  <c r="F2079" i="4"/>
  <c r="G2079" i="4"/>
  <c r="H2079" i="4"/>
  <c r="I2079" i="4"/>
  <c r="K2079" i="4"/>
  <c r="L2079" i="4"/>
  <c r="M2079" i="4"/>
  <c r="N2079" i="4"/>
  <c r="O2079" i="4"/>
  <c r="AI2079" i="4"/>
  <c r="AJ2079" i="4"/>
  <c r="AK2079" i="4"/>
  <c r="AL2079" i="4"/>
  <c r="AM2079" i="4"/>
  <c r="AN2079" i="4"/>
  <c r="AO2079" i="4"/>
  <c r="AP2079" i="4"/>
  <c r="AR2079" i="4"/>
  <c r="C2080" i="4"/>
  <c r="D2080" i="4"/>
  <c r="E2080" i="4"/>
  <c r="F2080" i="4"/>
  <c r="G2080" i="4"/>
  <c r="H2080" i="4"/>
  <c r="I2080" i="4"/>
  <c r="K2080" i="4"/>
  <c r="L2080" i="4"/>
  <c r="M2080" i="4"/>
  <c r="N2080" i="4"/>
  <c r="O2080" i="4"/>
  <c r="AI2080" i="4"/>
  <c r="AJ2080" i="4"/>
  <c r="AK2080" i="4"/>
  <c r="AL2080" i="4"/>
  <c r="AM2080" i="4"/>
  <c r="AN2080" i="4"/>
  <c r="AO2080" i="4"/>
  <c r="AP2080" i="4"/>
  <c r="AR2080" i="4"/>
  <c r="C2081" i="4"/>
  <c r="D2081" i="4"/>
  <c r="E2081" i="4"/>
  <c r="F2081" i="4"/>
  <c r="G2081" i="4"/>
  <c r="H2081" i="4"/>
  <c r="I2081" i="4"/>
  <c r="K2081" i="4"/>
  <c r="L2081" i="4"/>
  <c r="M2081" i="4"/>
  <c r="N2081" i="4"/>
  <c r="O2081" i="4"/>
  <c r="AI2081" i="4"/>
  <c r="AJ2081" i="4"/>
  <c r="AK2081" i="4"/>
  <c r="AL2081" i="4"/>
  <c r="AM2081" i="4"/>
  <c r="AN2081" i="4"/>
  <c r="AO2081" i="4"/>
  <c r="AP2081" i="4"/>
  <c r="AR2081" i="4"/>
  <c r="C2082" i="4"/>
  <c r="D2082" i="4"/>
  <c r="E2082" i="4"/>
  <c r="F2082" i="4"/>
  <c r="G2082" i="4"/>
  <c r="H2082" i="4"/>
  <c r="I2082" i="4"/>
  <c r="K2082" i="4"/>
  <c r="L2082" i="4"/>
  <c r="M2082" i="4"/>
  <c r="N2082" i="4"/>
  <c r="O2082" i="4"/>
  <c r="AI2082" i="4"/>
  <c r="AJ2082" i="4"/>
  <c r="AK2082" i="4"/>
  <c r="AL2082" i="4"/>
  <c r="AM2082" i="4"/>
  <c r="AN2082" i="4"/>
  <c r="AO2082" i="4"/>
  <c r="AP2082" i="4"/>
  <c r="AR2082" i="4"/>
  <c r="C2083" i="4"/>
  <c r="D2083" i="4"/>
  <c r="E2083" i="4"/>
  <c r="F2083" i="4"/>
  <c r="G2083" i="4"/>
  <c r="H2083" i="4"/>
  <c r="I2083" i="4"/>
  <c r="K2083" i="4"/>
  <c r="L2083" i="4"/>
  <c r="M2083" i="4"/>
  <c r="N2083" i="4"/>
  <c r="O2083" i="4"/>
  <c r="AI2083" i="4"/>
  <c r="AJ2083" i="4"/>
  <c r="AK2083" i="4"/>
  <c r="AL2083" i="4"/>
  <c r="AM2083" i="4"/>
  <c r="AN2083" i="4"/>
  <c r="AO2083" i="4"/>
  <c r="AP2083" i="4"/>
  <c r="AR2083" i="4"/>
  <c r="C2084" i="4"/>
  <c r="D2084" i="4"/>
  <c r="E2084" i="4"/>
  <c r="F2084" i="4"/>
  <c r="G2084" i="4"/>
  <c r="H2084" i="4"/>
  <c r="I2084" i="4"/>
  <c r="K2084" i="4"/>
  <c r="L2084" i="4"/>
  <c r="M2084" i="4"/>
  <c r="N2084" i="4"/>
  <c r="O2084" i="4"/>
  <c r="AI2084" i="4"/>
  <c r="AJ2084" i="4"/>
  <c r="AK2084" i="4"/>
  <c r="AL2084" i="4"/>
  <c r="AM2084" i="4"/>
  <c r="AN2084" i="4"/>
  <c r="AO2084" i="4"/>
  <c r="AP2084" i="4"/>
  <c r="AR2084" i="4"/>
  <c r="C2085" i="4"/>
  <c r="D2085" i="4"/>
  <c r="E2085" i="4"/>
  <c r="F2085" i="4"/>
  <c r="G2085" i="4"/>
  <c r="H2085" i="4"/>
  <c r="I2085" i="4"/>
  <c r="K2085" i="4"/>
  <c r="L2085" i="4"/>
  <c r="M2085" i="4"/>
  <c r="N2085" i="4"/>
  <c r="O2085" i="4"/>
  <c r="AI2085" i="4"/>
  <c r="AJ2085" i="4"/>
  <c r="AK2085" i="4"/>
  <c r="AL2085" i="4"/>
  <c r="AM2085" i="4"/>
  <c r="AN2085" i="4"/>
  <c r="AO2085" i="4"/>
  <c r="AP2085" i="4"/>
  <c r="AR2085" i="4"/>
  <c r="C2086" i="4"/>
  <c r="D2086" i="4"/>
  <c r="E2086" i="4"/>
  <c r="F2086" i="4"/>
  <c r="G2086" i="4"/>
  <c r="H2086" i="4"/>
  <c r="I2086" i="4"/>
  <c r="K2086" i="4"/>
  <c r="L2086" i="4"/>
  <c r="M2086" i="4"/>
  <c r="N2086" i="4"/>
  <c r="O2086" i="4"/>
  <c r="AI2086" i="4"/>
  <c r="AJ2086" i="4"/>
  <c r="AK2086" i="4"/>
  <c r="AL2086" i="4"/>
  <c r="AM2086" i="4"/>
  <c r="AN2086" i="4"/>
  <c r="AO2086" i="4"/>
  <c r="AP2086" i="4"/>
  <c r="AR2086" i="4"/>
  <c r="C2087" i="4"/>
  <c r="D2087" i="4"/>
  <c r="E2087" i="4"/>
  <c r="F2087" i="4"/>
  <c r="G2087" i="4"/>
  <c r="H2087" i="4"/>
  <c r="I2087" i="4"/>
  <c r="K2087" i="4"/>
  <c r="L2087" i="4"/>
  <c r="M2087" i="4"/>
  <c r="N2087" i="4"/>
  <c r="O2087" i="4"/>
  <c r="AI2087" i="4"/>
  <c r="AJ2087" i="4"/>
  <c r="AK2087" i="4"/>
  <c r="AL2087" i="4"/>
  <c r="AM2087" i="4"/>
  <c r="AN2087" i="4"/>
  <c r="AO2087" i="4"/>
  <c r="AP2087" i="4"/>
  <c r="AR2087" i="4"/>
  <c r="C2088" i="4"/>
  <c r="D2088" i="4"/>
  <c r="E2088" i="4"/>
  <c r="F2088" i="4"/>
  <c r="G2088" i="4"/>
  <c r="H2088" i="4"/>
  <c r="I2088" i="4"/>
  <c r="K2088" i="4"/>
  <c r="L2088" i="4"/>
  <c r="M2088" i="4"/>
  <c r="N2088" i="4"/>
  <c r="O2088" i="4"/>
  <c r="AI2088" i="4"/>
  <c r="AJ2088" i="4"/>
  <c r="AK2088" i="4"/>
  <c r="AL2088" i="4"/>
  <c r="AM2088" i="4"/>
  <c r="AN2088" i="4"/>
  <c r="AO2088" i="4"/>
  <c r="AP2088" i="4"/>
  <c r="AR2088" i="4"/>
  <c r="C2089" i="4"/>
  <c r="D2089" i="4"/>
  <c r="E2089" i="4"/>
  <c r="F2089" i="4"/>
  <c r="G2089" i="4"/>
  <c r="H2089" i="4"/>
  <c r="I2089" i="4"/>
  <c r="K2089" i="4"/>
  <c r="L2089" i="4"/>
  <c r="M2089" i="4"/>
  <c r="N2089" i="4"/>
  <c r="O2089" i="4"/>
  <c r="AI2089" i="4"/>
  <c r="AJ2089" i="4"/>
  <c r="AK2089" i="4"/>
  <c r="AL2089" i="4"/>
  <c r="AM2089" i="4"/>
  <c r="AN2089" i="4"/>
  <c r="AO2089" i="4"/>
  <c r="AP2089" i="4"/>
  <c r="AR2089" i="4"/>
  <c r="C2090" i="4"/>
  <c r="D2090" i="4"/>
  <c r="E2090" i="4"/>
  <c r="F2090" i="4"/>
  <c r="G2090" i="4"/>
  <c r="H2090" i="4"/>
  <c r="I2090" i="4"/>
  <c r="K2090" i="4"/>
  <c r="L2090" i="4"/>
  <c r="M2090" i="4"/>
  <c r="N2090" i="4"/>
  <c r="O2090" i="4"/>
  <c r="AI2090" i="4"/>
  <c r="AJ2090" i="4"/>
  <c r="AK2090" i="4"/>
  <c r="AL2090" i="4"/>
  <c r="AM2090" i="4"/>
  <c r="AN2090" i="4"/>
  <c r="AO2090" i="4"/>
  <c r="AP2090" i="4"/>
  <c r="AR2090" i="4"/>
  <c r="C2091" i="4"/>
  <c r="D2091" i="4"/>
  <c r="E2091" i="4"/>
  <c r="F2091" i="4"/>
  <c r="G2091" i="4"/>
  <c r="H2091" i="4"/>
  <c r="I2091" i="4"/>
  <c r="K2091" i="4"/>
  <c r="L2091" i="4"/>
  <c r="M2091" i="4"/>
  <c r="N2091" i="4"/>
  <c r="O2091" i="4"/>
  <c r="AI2091" i="4"/>
  <c r="AJ2091" i="4"/>
  <c r="AK2091" i="4"/>
  <c r="AL2091" i="4"/>
  <c r="AM2091" i="4"/>
  <c r="AN2091" i="4"/>
  <c r="AO2091" i="4"/>
  <c r="AP2091" i="4"/>
  <c r="AR2091" i="4"/>
  <c r="C2092" i="4"/>
  <c r="D2092" i="4"/>
  <c r="E2092" i="4"/>
  <c r="F2092" i="4"/>
  <c r="G2092" i="4"/>
  <c r="H2092" i="4"/>
  <c r="I2092" i="4"/>
  <c r="K2092" i="4"/>
  <c r="L2092" i="4"/>
  <c r="M2092" i="4"/>
  <c r="N2092" i="4"/>
  <c r="O2092" i="4"/>
  <c r="AI2092" i="4"/>
  <c r="AJ2092" i="4"/>
  <c r="AK2092" i="4"/>
  <c r="AL2092" i="4"/>
  <c r="AM2092" i="4"/>
  <c r="AN2092" i="4"/>
  <c r="AO2092" i="4"/>
  <c r="AP2092" i="4"/>
  <c r="AR2092" i="4"/>
  <c r="C2093" i="4"/>
  <c r="D2093" i="4"/>
  <c r="E2093" i="4"/>
  <c r="F2093" i="4"/>
  <c r="G2093" i="4"/>
  <c r="H2093" i="4"/>
  <c r="I2093" i="4"/>
  <c r="K2093" i="4"/>
  <c r="L2093" i="4"/>
  <c r="M2093" i="4"/>
  <c r="N2093" i="4"/>
  <c r="O2093" i="4"/>
  <c r="AI2093" i="4"/>
  <c r="AJ2093" i="4"/>
  <c r="AK2093" i="4"/>
  <c r="AL2093" i="4"/>
  <c r="AM2093" i="4"/>
  <c r="AN2093" i="4"/>
  <c r="AO2093" i="4"/>
  <c r="AP2093" i="4"/>
  <c r="AR2093" i="4"/>
  <c r="C2094" i="4"/>
  <c r="D2094" i="4"/>
  <c r="E2094" i="4"/>
  <c r="F2094" i="4"/>
  <c r="G2094" i="4"/>
  <c r="H2094" i="4"/>
  <c r="I2094" i="4"/>
  <c r="K2094" i="4"/>
  <c r="L2094" i="4"/>
  <c r="M2094" i="4"/>
  <c r="N2094" i="4"/>
  <c r="O2094" i="4"/>
  <c r="AI2094" i="4"/>
  <c r="AJ2094" i="4"/>
  <c r="AK2094" i="4"/>
  <c r="AL2094" i="4"/>
  <c r="AM2094" i="4"/>
  <c r="AN2094" i="4"/>
  <c r="AO2094" i="4"/>
  <c r="AP2094" i="4"/>
  <c r="AR2094" i="4"/>
  <c r="C2095" i="4"/>
  <c r="D2095" i="4"/>
  <c r="E2095" i="4"/>
  <c r="F2095" i="4"/>
  <c r="G2095" i="4"/>
  <c r="H2095" i="4"/>
  <c r="I2095" i="4"/>
  <c r="K2095" i="4"/>
  <c r="L2095" i="4"/>
  <c r="M2095" i="4"/>
  <c r="N2095" i="4"/>
  <c r="O2095" i="4"/>
  <c r="AI2095" i="4"/>
  <c r="AJ2095" i="4"/>
  <c r="AK2095" i="4"/>
  <c r="AL2095" i="4"/>
  <c r="AM2095" i="4"/>
  <c r="AN2095" i="4"/>
  <c r="AO2095" i="4"/>
  <c r="AP2095" i="4"/>
  <c r="AR2095" i="4"/>
  <c r="C2096" i="4"/>
  <c r="D2096" i="4"/>
  <c r="E2096" i="4"/>
  <c r="F2096" i="4"/>
  <c r="G2096" i="4"/>
  <c r="H2096" i="4"/>
  <c r="I2096" i="4"/>
  <c r="K2096" i="4"/>
  <c r="L2096" i="4"/>
  <c r="M2096" i="4"/>
  <c r="N2096" i="4"/>
  <c r="O2096" i="4"/>
  <c r="AI2096" i="4"/>
  <c r="AJ2096" i="4"/>
  <c r="AK2096" i="4"/>
  <c r="AL2096" i="4"/>
  <c r="AM2096" i="4"/>
  <c r="AN2096" i="4"/>
  <c r="AO2096" i="4"/>
  <c r="AP2096" i="4"/>
  <c r="AR2096" i="4"/>
  <c r="C2097" i="4"/>
  <c r="D2097" i="4"/>
  <c r="E2097" i="4"/>
  <c r="F2097" i="4"/>
  <c r="G2097" i="4"/>
  <c r="H2097" i="4"/>
  <c r="I2097" i="4"/>
  <c r="K2097" i="4"/>
  <c r="L2097" i="4"/>
  <c r="M2097" i="4"/>
  <c r="N2097" i="4"/>
  <c r="O2097" i="4"/>
  <c r="AI2097" i="4"/>
  <c r="AJ2097" i="4"/>
  <c r="AK2097" i="4"/>
  <c r="AL2097" i="4"/>
  <c r="AM2097" i="4"/>
  <c r="AN2097" i="4"/>
  <c r="AO2097" i="4"/>
  <c r="AP2097" i="4"/>
  <c r="AR2097" i="4"/>
  <c r="C2098" i="4"/>
  <c r="D2098" i="4"/>
  <c r="E2098" i="4"/>
  <c r="F2098" i="4"/>
  <c r="G2098" i="4"/>
  <c r="H2098" i="4"/>
  <c r="I2098" i="4"/>
  <c r="K2098" i="4"/>
  <c r="L2098" i="4"/>
  <c r="M2098" i="4"/>
  <c r="N2098" i="4"/>
  <c r="O2098" i="4"/>
  <c r="AI2098" i="4"/>
  <c r="AJ2098" i="4"/>
  <c r="AK2098" i="4"/>
  <c r="AL2098" i="4"/>
  <c r="AM2098" i="4"/>
  <c r="AN2098" i="4"/>
  <c r="AO2098" i="4"/>
  <c r="AP2098" i="4"/>
  <c r="AR2098" i="4"/>
  <c r="C2099" i="4"/>
  <c r="D2099" i="4"/>
  <c r="E2099" i="4"/>
  <c r="F2099" i="4"/>
  <c r="G2099" i="4"/>
  <c r="H2099" i="4"/>
  <c r="I2099" i="4"/>
  <c r="K2099" i="4"/>
  <c r="L2099" i="4"/>
  <c r="M2099" i="4"/>
  <c r="N2099" i="4"/>
  <c r="O2099" i="4"/>
  <c r="AI2099" i="4"/>
  <c r="AJ2099" i="4"/>
  <c r="AK2099" i="4"/>
  <c r="AL2099" i="4"/>
  <c r="AM2099" i="4"/>
  <c r="AN2099" i="4"/>
  <c r="AO2099" i="4"/>
  <c r="AP2099" i="4"/>
  <c r="AR2099" i="4"/>
  <c r="C2100" i="4"/>
  <c r="D2100" i="4"/>
  <c r="E2100" i="4"/>
  <c r="F2100" i="4"/>
  <c r="G2100" i="4"/>
  <c r="H2100" i="4"/>
  <c r="I2100" i="4"/>
  <c r="K2100" i="4"/>
  <c r="L2100" i="4"/>
  <c r="M2100" i="4"/>
  <c r="N2100" i="4"/>
  <c r="O2100" i="4"/>
  <c r="AI2100" i="4"/>
  <c r="AJ2100" i="4"/>
  <c r="AK2100" i="4"/>
  <c r="AL2100" i="4"/>
  <c r="AM2100" i="4"/>
  <c r="AN2100" i="4"/>
  <c r="AO2100" i="4"/>
  <c r="AP2100" i="4"/>
  <c r="AR2100" i="4"/>
  <c r="C2101" i="4"/>
  <c r="D2101" i="4"/>
  <c r="E2101" i="4"/>
  <c r="F2101" i="4"/>
  <c r="G2101" i="4"/>
  <c r="H2101" i="4"/>
  <c r="I2101" i="4"/>
  <c r="K2101" i="4"/>
  <c r="L2101" i="4"/>
  <c r="M2101" i="4"/>
  <c r="N2101" i="4"/>
  <c r="O2101" i="4"/>
  <c r="AI2101" i="4"/>
  <c r="AJ2101" i="4"/>
  <c r="AK2101" i="4"/>
  <c r="AL2101" i="4"/>
  <c r="AM2101" i="4"/>
  <c r="AN2101" i="4"/>
  <c r="AO2101" i="4"/>
  <c r="AP2101" i="4"/>
  <c r="AR2101" i="4"/>
  <c r="C2102" i="4"/>
  <c r="D2102" i="4"/>
  <c r="E2102" i="4"/>
  <c r="F2102" i="4"/>
  <c r="G2102" i="4"/>
  <c r="H2102" i="4"/>
  <c r="I2102" i="4"/>
  <c r="K2102" i="4"/>
  <c r="L2102" i="4"/>
  <c r="M2102" i="4"/>
  <c r="N2102" i="4"/>
  <c r="O2102" i="4"/>
  <c r="AI2102" i="4"/>
  <c r="AJ2102" i="4"/>
  <c r="AK2102" i="4"/>
  <c r="AL2102" i="4"/>
  <c r="AM2102" i="4"/>
  <c r="AN2102" i="4"/>
  <c r="AO2102" i="4"/>
  <c r="AP2102" i="4"/>
  <c r="AR2102" i="4"/>
  <c r="C2103" i="4"/>
  <c r="D2103" i="4"/>
  <c r="E2103" i="4"/>
  <c r="F2103" i="4"/>
  <c r="G2103" i="4"/>
  <c r="H2103" i="4"/>
  <c r="I2103" i="4"/>
  <c r="K2103" i="4"/>
  <c r="L2103" i="4"/>
  <c r="M2103" i="4"/>
  <c r="N2103" i="4"/>
  <c r="O2103" i="4"/>
  <c r="AI2103" i="4"/>
  <c r="AJ2103" i="4"/>
  <c r="AK2103" i="4"/>
  <c r="AL2103" i="4"/>
  <c r="AM2103" i="4"/>
  <c r="AN2103" i="4"/>
  <c r="AO2103" i="4"/>
  <c r="AP2103" i="4"/>
  <c r="AR2103" i="4"/>
  <c r="C2104" i="4"/>
  <c r="D2104" i="4"/>
  <c r="E2104" i="4"/>
  <c r="F2104" i="4"/>
  <c r="G2104" i="4"/>
  <c r="H2104" i="4"/>
  <c r="I2104" i="4"/>
  <c r="K2104" i="4"/>
  <c r="L2104" i="4"/>
  <c r="M2104" i="4"/>
  <c r="N2104" i="4"/>
  <c r="O2104" i="4"/>
  <c r="AI2104" i="4"/>
  <c r="AJ2104" i="4"/>
  <c r="AK2104" i="4"/>
  <c r="AL2104" i="4"/>
  <c r="AM2104" i="4"/>
  <c r="AN2104" i="4"/>
  <c r="AO2104" i="4"/>
  <c r="AP2104" i="4"/>
  <c r="AR2104" i="4"/>
  <c r="C2105" i="4"/>
  <c r="D2105" i="4"/>
  <c r="E2105" i="4"/>
  <c r="F2105" i="4"/>
  <c r="G2105" i="4"/>
  <c r="H2105" i="4"/>
  <c r="I2105" i="4"/>
  <c r="K2105" i="4"/>
  <c r="L2105" i="4"/>
  <c r="M2105" i="4"/>
  <c r="N2105" i="4"/>
  <c r="O2105" i="4"/>
  <c r="AI2105" i="4"/>
  <c r="AJ2105" i="4"/>
  <c r="AK2105" i="4"/>
  <c r="AL2105" i="4"/>
  <c r="AM2105" i="4"/>
  <c r="AN2105" i="4"/>
  <c r="AO2105" i="4"/>
  <c r="AP2105" i="4"/>
  <c r="AR2105" i="4"/>
  <c r="C2106" i="4"/>
  <c r="D2106" i="4"/>
  <c r="E2106" i="4"/>
  <c r="F2106" i="4"/>
  <c r="G2106" i="4"/>
  <c r="H2106" i="4"/>
  <c r="I2106" i="4"/>
  <c r="K2106" i="4"/>
  <c r="L2106" i="4"/>
  <c r="M2106" i="4"/>
  <c r="N2106" i="4"/>
  <c r="O2106" i="4"/>
  <c r="AI2106" i="4"/>
  <c r="AJ2106" i="4"/>
  <c r="AK2106" i="4"/>
  <c r="AL2106" i="4"/>
  <c r="AM2106" i="4"/>
  <c r="AN2106" i="4"/>
  <c r="AO2106" i="4"/>
  <c r="AP2106" i="4"/>
  <c r="AR2106" i="4"/>
  <c r="C2107" i="4"/>
  <c r="D2107" i="4"/>
  <c r="E2107" i="4"/>
  <c r="F2107" i="4"/>
  <c r="G2107" i="4"/>
  <c r="H2107" i="4"/>
  <c r="I2107" i="4"/>
  <c r="K2107" i="4"/>
  <c r="L2107" i="4"/>
  <c r="M2107" i="4"/>
  <c r="N2107" i="4"/>
  <c r="O2107" i="4"/>
  <c r="AI2107" i="4"/>
  <c r="AJ2107" i="4"/>
  <c r="AK2107" i="4"/>
  <c r="AL2107" i="4"/>
  <c r="AM2107" i="4"/>
  <c r="AN2107" i="4"/>
  <c r="AO2107" i="4"/>
  <c r="AP2107" i="4"/>
  <c r="AR2107" i="4"/>
  <c r="C2108" i="4"/>
  <c r="D2108" i="4"/>
  <c r="E2108" i="4"/>
  <c r="F2108" i="4"/>
  <c r="G2108" i="4"/>
  <c r="H2108" i="4"/>
  <c r="I2108" i="4"/>
  <c r="K2108" i="4"/>
  <c r="L2108" i="4"/>
  <c r="M2108" i="4"/>
  <c r="N2108" i="4"/>
  <c r="O2108" i="4"/>
  <c r="AI2108" i="4"/>
  <c r="AJ2108" i="4"/>
  <c r="AK2108" i="4"/>
  <c r="AL2108" i="4"/>
  <c r="AM2108" i="4"/>
  <c r="AN2108" i="4"/>
  <c r="AO2108" i="4"/>
  <c r="AP2108" i="4"/>
  <c r="AR2108" i="4"/>
  <c r="C2109" i="4"/>
  <c r="D2109" i="4"/>
  <c r="E2109" i="4"/>
  <c r="F2109" i="4"/>
  <c r="G2109" i="4"/>
  <c r="H2109" i="4"/>
  <c r="I2109" i="4"/>
  <c r="K2109" i="4"/>
  <c r="L2109" i="4"/>
  <c r="M2109" i="4"/>
  <c r="N2109" i="4"/>
  <c r="O2109" i="4"/>
  <c r="AI2109" i="4"/>
  <c r="AJ2109" i="4"/>
  <c r="AK2109" i="4"/>
  <c r="AL2109" i="4"/>
  <c r="AM2109" i="4"/>
  <c r="AN2109" i="4"/>
  <c r="AO2109" i="4"/>
  <c r="AP2109" i="4"/>
  <c r="AR2109" i="4"/>
  <c r="C2110" i="4"/>
  <c r="D2110" i="4"/>
  <c r="E2110" i="4"/>
  <c r="F2110" i="4"/>
  <c r="G2110" i="4"/>
  <c r="H2110" i="4"/>
  <c r="I2110" i="4"/>
  <c r="K2110" i="4"/>
  <c r="L2110" i="4"/>
  <c r="M2110" i="4"/>
  <c r="N2110" i="4"/>
  <c r="O2110" i="4"/>
  <c r="AI2110" i="4"/>
  <c r="AJ2110" i="4"/>
  <c r="AK2110" i="4"/>
  <c r="AL2110" i="4"/>
  <c r="AM2110" i="4"/>
  <c r="AN2110" i="4"/>
  <c r="AO2110" i="4"/>
  <c r="AP2110" i="4"/>
  <c r="AR2110" i="4"/>
  <c r="C2111" i="4"/>
  <c r="D2111" i="4"/>
  <c r="E2111" i="4"/>
  <c r="F2111" i="4"/>
  <c r="G2111" i="4"/>
  <c r="H2111" i="4"/>
  <c r="I2111" i="4"/>
  <c r="K2111" i="4"/>
  <c r="L2111" i="4"/>
  <c r="M2111" i="4"/>
  <c r="N2111" i="4"/>
  <c r="O2111" i="4"/>
  <c r="AI2111" i="4"/>
  <c r="AJ2111" i="4"/>
  <c r="AK2111" i="4"/>
  <c r="AL2111" i="4"/>
  <c r="AM2111" i="4"/>
  <c r="AN2111" i="4"/>
  <c r="AO2111" i="4"/>
  <c r="AP2111" i="4"/>
  <c r="AR2111" i="4"/>
  <c r="C2112" i="4"/>
  <c r="D2112" i="4"/>
  <c r="E2112" i="4"/>
  <c r="F2112" i="4"/>
  <c r="G2112" i="4"/>
  <c r="H2112" i="4"/>
  <c r="I2112" i="4"/>
  <c r="K2112" i="4"/>
  <c r="L2112" i="4"/>
  <c r="M2112" i="4"/>
  <c r="N2112" i="4"/>
  <c r="O2112" i="4"/>
  <c r="AI2112" i="4"/>
  <c r="AJ2112" i="4"/>
  <c r="AK2112" i="4"/>
  <c r="AL2112" i="4"/>
  <c r="AM2112" i="4"/>
  <c r="AN2112" i="4"/>
  <c r="AO2112" i="4"/>
  <c r="AP2112" i="4"/>
  <c r="AR2112" i="4"/>
  <c r="C2113" i="4"/>
  <c r="D2113" i="4"/>
  <c r="E2113" i="4"/>
  <c r="F2113" i="4"/>
  <c r="G2113" i="4"/>
  <c r="H2113" i="4"/>
  <c r="I2113" i="4"/>
  <c r="K2113" i="4"/>
  <c r="L2113" i="4"/>
  <c r="M2113" i="4"/>
  <c r="N2113" i="4"/>
  <c r="O2113" i="4"/>
  <c r="AI2113" i="4"/>
  <c r="AJ2113" i="4"/>
  <c r="AK2113" i="4"/>
  <c r="AL2113" i="4"/>
  <c r="AM2113" i="4"/>
  <c r="AN2113" i="4"/>
  <c r="AO2113" i="4"/>
  <c r="AP2113" i="4"/>
  <c r="AR2113" i="4"/>
  <c r="C2114" i="4"/>
  <c r="D2114" i="4"/>
  <c r="E2114" i="4"/>
  <c r="F2114" i="4"/>
  <c r="G2114" i="4"/>
  <c r="H2114" i="4"/>
  <c r="I2114" i="4"/>
  <c r="K2114" i="4"/>
  <c r="L2114" i="4"/>
  <c r="M2114" i="4"/>
  <c r="N2114" i="4"/>
  <c r="O2114" i="4"/>
  <c r="AI2114" i="4"/>
  <c r="AJ2114" i="4"/>
  <c r="AK2114" i="4"/>
  <c r="AL2114" i="4"/>
  <c r="AM2114" i="4"/>
  <c r="AN2114" i="4"/>
  <c r="AO2114" i="4"/>
  <c r="AP2114" i="4"/>
  <c r="AR2114" i="4"/>
  <c r="C2115" i="4"/>
  <c r="D2115" i="4"/>
  <c r="E2115" i="4"/>
  <c r="F2115" i="4"/>
  <c r="G2115" i="4"/>
  <c r="H2115" i="4"/>
  <c r="I2115" i="4"/>
  <c r="K2115" i="4"/>
  <c r="L2115" i="4"/>
  <c r="M2115" i="4"/>
  <c r="N2115" i="4"/>
  <c r="O2115" i="4"/>
  <c r="AI2115" i="4"/>
  <c r="AJ2115" i="4"/>
  <c r="AK2115" i="4"/>
  <c r="AL2115" i="4"/>
  <c r="AM2115" i="4"/>
  <c r="AN2115" i="4"/>
  <c r="AO2115" i="4"/>
  <c r="AP2115" i="4"/>
  <c r="AR2115" i="4"/>
  <c r="C2116" i="4"/>
  <c r="D2116" i="4"/>
  <c r="E2116" i="4"/>
  <c r="F2116" i="4"/>
  <c r="G2116" i="4"/>
  <c r="H2116" i="4"/>
  <c r="I2116" i="4"/>
  <c r="K2116" i="4"/>
  <c r="L2116" i="4"/>
  <c r="M2116" i="4"/>
  <c r="N2116" i="4"/>
  <c r="O2116" i="4"/>
  <c r="AI2116" i="4"/>
  <c r="AJ2116" i="4"/>
  <c r="AK2116" i="4"/>
  <c r="AL2116" i="4"/>
  <c r="AM2116" i="4"/>
  <c r="AN2116" i="4"/>
  <c r="AO2116" i="4"/>
  <c r="AP2116" i="4"/>
  <c r="AR2116" i="4"/>
  <c r="C2117" i="4"/>
  <c r="D2117" i="4"/>
  <c r="E2117" i="4"/>
  <c r="F2117" i="4"/>
  <c r="G2117" i="4"/>
  <c r="H2117" i="4"/>
  <c r="I2117" i="4"/>
  <c r="K2117" i="4"/>
  <c r="L2117" i="4"/>
  <c r="M2117" i="4"/>
  <c r="N2117" i="4"/>
  <c r="O2117" i="4"/>
  <c r="AI2117" i="4"/>
  <c r="AJ2117" i="4"/>
  <c r="AK2117" i="4"/>
  <c r="AL2117" i="4"/>
  <c r="AM2117" i="4"/>
  <c r="AN2117" i="4"/>
  <c r="AO2117" i="4"/>
  <c r="AP2117" i="4"/>
  <c r="AR2117" i="4"/>
  <c r="C2118" i="4"/>
  <c r="D2118" i="4"/>
  <c r="E2118" i="4"/>
  <c r="F2118" i="4"/>
  <c r="G2118" i="4"/>
  <c r="H2118" i="4"/>
  <c r="I2118" i="4"/>
  <c r="K2118" i="4"/>
  <c r="L2118" i="4"/>
  <c r="M2118" i="4"/>
  <c r="N2118" i="4"/>
  <c r="O2118" i="4"/>
  <c r="AI2118" i="4"/>
  <c r="AJ2118" i="4"/>
  <c r="AK2118" i="4"/>
  <c r="AL2118" i="4"/>
  <c r="AM2118" i="4"/>
  <c r="AN2118" i="4"/>
  <c r="AO2118" i="4"/>
  <c r="AP2118" i="4"/>
  <c r="AR2118" i="4"/>
  <c r="C2119" i="4"/>
  <c r="D2119" i="4"/>
  <c r="E2119" i="4"/>
  <c r="F2119" i="4"/>
  <c r="G2119" i="4"/>
  <c r="H2119" i="4"/>
  <c r="I2119" i="4"/>
  <c r="K2119" i="4"/>
  <c r="L2119" i="4"/>
  <c r="M2119" i="4"/>
  <c r="N2119" i="4"/>
  <c r="O2119" i="4"/>
  <c r="AI2119" i="4"/>
  <c r="AJ2119" i="4"/>
  <c r="AK2119" i="4"/>
  <c r="AL2119" i="4"/>
  <c r="AM2119" i="4"/>
  <c r="AN2119" i="4"/>
  <c r="AO2119" i="4"/>
  <c r="AP2119" i="4"/>
  <c r="AR2119" i="4"/>
  <c r="C2120" i="4"/>
  <c r="D2120" i="4"/>
  <c r="E2120" i="4"/>
  <c r="F2120" i="4"/>
  <c r="G2120" i="4"/>
  <c r="H2120" i="4"/>
  <c r="I2120" i="4"/>
  <c r="K2120" i="4"/>
  <c r="L2120" i="4"/>
  <c r="M2120" i="4"/>
  <c r="N2120" i="4"/>
  <c r="O2120" i="4"/>
  <c r="AI2120" i="4"/>
  <c r="AJ2120" i="4"/>
  <c r="AK2120" i="4"/>
  <c r="AL2120" i="4"/>
  <c r="AM2120" i="4"/>
  <c r="AN2120" i="4"/>
  <c r="AO2120" i="4"/>
  <c r="AP2120" i="4"/>
  <c r="AR2120" i="4"/>
  <c r="C2121" i="4"/>
  <c r="D2121" i="4"/>
  <c r="E2121" i="4"/>
  <c r="F2121" i="4"/>
  <c r="G2121" i="4"/>
  <c r="H2121" i="4"/>
  <c r="I2121" i="4"/>
  <c r="K2121" i="4"/>
  <c r="L2121" i="4"/>
  <c r="M2121" i="4"/>
  <c r="N2121" i="4"/>
  <c r="O2121" i="4"/>
  <c r="AI2121" i="4"/>
  <c r="AJ2121" i="4"/>
  <c r="AK2121" i="4"/>
  <c r="AL2121" i="4"/>
  <c r="AM2121" i="4"/>
  <c r="AN2121" i="4"/>
  <c r="AO2121" i="4"/>
  <c r="AP2121" i="4"/>
  <c r="AR2121" i="4"/>
  <c r="C2122" i="4"/>
  <c r="D2122" i="4"/>
  <c r="E2122" i="4"/>
  <c r="F2122" i="4"/>
  <c r="G2122" i="4"/>
  <c r="H2122" i="4"/>
  <c r="I2122" i="4"/>
  <c r="K2122" i="4"/>
  <c r="L2122" i="4"/>
  <c r="M2122" i="4"/>
  <c r="N2122" i="4"/>
  <c r="O2122" i="4"/>
  <c r="AI2122" i="4"/>
  <c r="AJ2122" i="4"/>
  <c r="AK2122" i="4"/>
  <c r="AL2122" i="4"/>
  <c r="AM2122" i="4"/>
  <c r="AN2122" i="4"/>
  <c r="AO2122" i="4"/>
  <c r="AP2122" i="4"/>
  <c r="AR2122" i="4"/>
  <c r="C2123" i="4"/>
  <c r="D2123" i="4"/>
  <c r="E2123" i="4"/>
  <c r="F2123" i="4"/>
  <c r="G2123" i="4"/>
  <c r="H2123" i="4"/>
  <c r="I2123" i="4"/>
  <c r="K2123" i="4"/>
  <c r="L2123" i="4"/>
  <c r="M2123" i="4"/>
  <c r="N2123" i="4"/>
  <c r="O2123" i="4"/>
  <c r="AI2123" i="4"/>
  <c r="AJ2123" i="4"/>
  <c r="AK2123" i="4"/>
  <c r="AL2123" i="4"/>
  <c r="AM2123" i="4"/>
  <c r="AN2123" i="4"/>
  <c r="AO2123" i="4"/>
  <c r="AP2123" i="4"/>
  <c r="AR2123" i="4"/>
  <c r="C2124" i="4"/>
  <c r="D2124" i="4"/>
  <c r="E2124" i="4"/>
  <c r="F2124" i="4"/>
  <c r="G2124" i="4"/>
  <c r="H2124" i="4"/>
  <c r="I2124" i="4"/>
  <c r="K2124" i="4"/>
  <c r="L2124" i="4"/>
  <c r="M2124" i="4"/>
  <c r="N2124" i="4"/>
  <c r="O2124" i="4"/>
  <c r="AI2124" i="4"/>
  <c r="AJ2124" i="4"/>
  <c r="AK2124" i="4"/>
  <c r="AL2124" i="4"/>
  <c r="AM2124" i="4"/>
  <c r="AN2124" i="4"/>
  <c r="AO2124" i="4"/>
  <c r="AP2124" i="4"/>
  <c r="AR2124" i="4"/>
  <c r="C2125" i="4"/>
  <c r="D2125" i="4"/>
  <c r="E2125" i="4"/>
  <c r="F2125" i="4"/>
  <c r="G2125" i="4"/>
  <c r="H2125" i="4"/>
  <c r="I2125" i="4"/>
  <c r="K2125" i="4"/>
  <c r="L2125" i="4"/>
  <c r="M2125" i="4"/>
  <c r="N2125" i="4"/>
  <c r="O2125" i="4"/>
  <c r="AI2125" i="4"/>
  <c r="AJ2125" i="4"/>
  <c r="AK2125" i="4"/>
  <c r="AL2125" i="4"/>
  <c r="AM2125" i="4"/>
  <c r="AN2125" i="4"/>
  <c r="AO2125" i="4"/>
  <c r="AP2125" i="4"/>
  <c r="AR2125" i="4"/>
  <c r="C2126" i="4"/>
  <c r="D2126" i="4"/>
  <c r="E2126" i="4"/>
  <c r="F2126" i="4"/>
  <c r="G2126" i="4"/>
  <c r="H2126" i="4"/>
  <c r="I2126" i="4"/>
  <c r="K2126" i="4"/>
  <c r="L2126" i="4"/>
  <c r="M2126" i="4"/>
  <c r="N2126" i="4"/>
  <c r="O2126" i="4"/>
  <c r="AI2126" i="4"/>
  <c r="AJ2126" i="4"/>
  <c r="AK2126" i="4"/>
  <c r="AL2126" i="4"/>
  <c r="AM2126" i="4"/>
  <c r="AN2126" i="4"/>
  <c r="AO2126" i="4"/>
  <c r="AP2126" i="4"/>
  <c r="AR2126" i="4"/>
  <c r="C2127" i="4"/>
  <c r="D2127" i="4"/>
  <c r="E2127" i="4"/>
  <c r="F2127" i="4"/>
  <c r="G2127" i="4"/>
  <c r="H2127" i="4"/>
  <c r="I2127" i="4"/>
  <c r="K2127" i="4"/>
  <c r="L2127" i="4"/>
  <c r="M2127" i="4"/>
  <c r="N2127" i="4"/>
  <c r="O2127" i="4"/>
  <c r="AI2127" i="4"/>
  <c r="AJ2127" i="4"/>
  <c r="AK2127" i="4"/>
  <c r="AL2127" i="4"/>
  <c r="AM2127" i="4"/>
  <c r="AN2127" i="4"/>
  <c r="AO2127" i="4"/>
  <c r="AP2127" i="4"/>
  <c r="AR2127" i="4"/>
  <c r="C2128" i="4"/>
  <c r="D2128" i="4"/>
  <c r="E2128" i="4"/>
  <c r="F2128" i="4"/>
  <c r="G2128" i="4"/>
  <c r="H2128" i="4"/>
  <c r="I2128" i="4"/>
  <c r="K2128" i="4"/>
  <c r="L2128" i="4"/>
  <c r="M2128" i="4"/>
  <c r="N2128" i="4"/>
  <c r="O2128" i="4"/>
  <c r="AI2128" i="4"/>
  <c r="AJ2128" i="4"/>
  <c r="AK2128" i="4"/>
  <c r="AL2128" i="4"/>
  <c r="AM2128" i="4"/>
  <c r="AN2128" i="4"/>
  <c r="AO2128" i="4"/>
  <c r="AP2128" i="4"/>
  <c r="AR2128" i="4"/>
  <c r="C2129" i="4"/>
  <c r="D2129" i="4"/>
  <c r="E2129" i="4"/>
  <c r="F2129" i="4"/>
  <c r="G2129" i="4"/>
  <c r="H2129" i="4"/>
  <c r="I2129" i="4"/>
  <c r="K2129" i="4"/>
  <c r="L2129" i="4"/>
  <c r="M2129" i="4"/>
  <c r="N2129" i="4"/>
  <c r="O2129" i="4"/>
  <c r="AI2129" i="4"/>
  <c r="AJ2129" i="4"/>
  <c r="AK2129" i="4"/>
  <c r="AL2129" i="4"/>
  <c r="AM2129" i="4"/>
  <c r="AN2129" i="4"/>
  <c r="AO2129" i="4"/>
  <c r="AP2129" i="4"/>
  <c r="AR2129" i="4"/>
  <c r="C2130" i="4"/>
  <c r="D2130" i="4"/>
  <c r="E2130" i="4"/>
  <c r="F2130" i="4"/>
  <c r="G2130" i="4"/>
  <c r="H2130" i="4"/>
  <c r="I2130" i="4"/>
  <c r="K2130" i="4"/>
  <c r="L2130" i="4"/>
  <c r="M2130" i="4"/>
  <c r="N2130" i="4"/>
  <c r="O2130" i="4"/>
  <c r="AI2130" i="4"/>
  <c r="AJ2130" i="4"/>
  <c r="AK2130" i="4"/>
  <c r="AL2130" i="4"/>
  <c r="AM2130" i="4"/>
  <c r="AN2130" i="4"/>
  <c r="AO2130" i="4"/>
  <c r="AP2130" i="4"/>
  <c r="AR2130" i="4"/>
  <c r="C2131" i="4"/>
  <c r="D2131" i="4"/>
  <c r="E2131" i="4"/>
  <c r="F2131" i="4"/>
  <c r="G2131" i="4"/>
  <c r="H2131" i="4"/>
  <c r="I2131" i="4"/>
  <c r="K2131" i="4"/>
  <c r="L2131" i="4"/>
  <c r="M2131" i="4"/>
  <c r="N2131" i="4"/>
  <c r="O2131" i="4"/>
  <c r="AI2131" i="4"/>
  <c r="AJ2131" i="4"/>
  <c r="AK2131" i="4"/>
  <c r="AL2131" i="4"/>
  <c r="AM2131" i="4"/>
  <c r="AN2131" i="4"/>
  <c r="AO2131" i="4"/>
  <c r="AP2131" i="4"/>
  <c r="AR2131" i="4"/>
  <c r="C2132" i="4"/>
  <c r="D2132" i="4"/>
  <c r="E2132" i="4"/>
  <c r="F2132" i="4"/>
  <c r="G2132" i="4"/>
  <c r="H2132" i="4"/>
  <c r="I2132" i="4"/>
  <c r="K2132" i="4"/>
  <c r="L2132" i="4"/>
  <c r="M2132" i="4"/>
  <c r="N2132" i="4"/>
  <c r="O2132" i="4"/>
  <c r="AI2132" i="4"/>
  <c r="AJ2132" i="4"/>
  <c r="AK2132" i="4"/>
  <c r="AL2132" i="4"/>
  <c r="AM2132" i="4"/>
  <c r="AN2132" i="4"/>
  <c r="AO2132" i="4"/>
  <c r="AP2132" i="4"/>
  <c r="AR2132" i="4"/>
  <c r="C2133" i="4"/>
  <c r="D2133" i="4"/>
  <c r="E2133" i="4"/>
  <c r="F2133" i="4"/>
  <c r="G2133" i="4"/>
  <c r="H2133" i="4"/>
  <c r="I2133" i="4"/>
  <c r="K2133" i="4"/>
  <c r="L2133" i="4"/>
  <c r="M2133" i="4"/>
  <c r="N2133" i="4"/>
  <c r="O2133" i="4"/>
  <c r="AI2133" i="4"/>
  <c r="AJ2133" i="4"/>
  <c r="AK2133" i="4"/>
  <c r="AL2133" i="4"/>
  <c r="AM2133" i="4"/>
  <c r="AN2133" i="4"/>
  <c r="AO2133" i="4"/>
  <c r="AP2133" i="4"/>
  <c r="AR2133" i="4"/>
  <c r="C2134" i="4"/>
  <c r="D2134" i="4"/>
  <c r="E2134" i="4"/>
  <c r="F2134" i="4"/>
  <c r="G2134" i="4"/>
  <c r="H2134" i="4"/>
  <c r="I2134" i="4"/>
  <c r="K2134" i="4"/>
  <c r="L2134" i="4"/>
  <c r="M2134" i="4"/>
  <c r="N2134" i="4"/>
  <c r="O2134" i="4"/>
  <c r="AI2134" i="4"/>
  <c r="AJ2134" i="4"/>
  <c r="AK2134" i="4"/>
  <c r="AL2134" i="4"/>
  <c r="AM2134" i="4"/>
  <c r="AN2134" i="4"/>
  <c r="AO2134" i="4"/>
  <c r="AP2134" i="4"/>
  <c r="AR2134" i="4"/>
  <c r="C2135" i="4"/>
  <c r="D2135" i="4"/>
  <c r="E2135" i="4"/>
  <c r="F2135" i="4"/>
  <c r="G2135" i="4"/>
  <c r="H2135" i="4"/>
  <c r="I2135" i="4"/>
  <c r="K2135" i="4"/>
  <c r="L2135" i="4"/>
  <c r="M2135" i="4"/>
  <c r="N2135" i="4"/>
  <c r="O2135" i="4"/>
  <c r="AI2135" i="4"/>
  <c r="AJ2135" i="4"/>
  <c r="AK2135" i="4"/>
  <c r="AL2135" i="4"/>
  <c r="AM2135" i="4"/>
  <c r="AN2135" i="4"/>
  <c r="AO2135" i="4"/>
  <c r="AP2135" i="4"/>
  <c r="AR2135" i="4"/>
  <c r="C2136" i="4"/>
  <c r="D2136" i="4"/>
  <c r="E2136" i="4"/>
  <c r="F2136" i="4"/>
  <c r="G2136" i="4"/>
  <c r="H2136" i="4"/>
  <c r="I2136" i="4"/>
  <c r="K2136" i="4"/>
  <c r="L2136" i="4"/>
  <c r="M2136" i="4"/>
  <c r="N2136" i="4"/>
  <c r="O2136" i="4"/>
  <c r="AI2136" i="4"/>
  <c r="AJ2136" i="4"/>
  <c r="AK2136" i="4"/>
  <c r="AL2136" i="4"/>
  <c r="AM2136" i="4"/>
  <c r="AN2136" i="4"/>
  <c r="AO2136" i="4"/>
  <c r="AP2136" i="4"/>
  <c r="AR2136" i="4"/>
  <c r="C2137" i="4"/>
  <c r="D2137" i="4"/>
  <c r="E2137" i="4"/>
  <c r="F2137" i="4"/>
  <c r="G2137" i="4"/>
  <c r="H2137" i="4"/>
  <c r="I2137" i="4"/>
  <c r="K2137" i="4"/>
  <c r="L2137" i="4"/>
  <c r="M2137" i="4"/>
  <c r="N2137" i="4"/>
  <c r="O2137" i="4"/>
  <c r="AI2137" i="4"/>
  <c r="AJ2137" i="4"/>
  <c r="AK2137" i="4"/>
  <c r="AL2137" i="4"/>
  <c r="AM2137" i="4"/>
  <c r="AN2137" i="4"/>
  <c r="AO2137" i="4"/>
  <c r="AP2137" i="4"/>
  <c r="AR2137" i="4"/>
  <c r="C2138" i="4"/>
  <c r="D2138" i="4"/>
  <c r="E2138" i="4"/>
  <c r="F2138" i="4"/>
  <c r="G2138" i="4"/>
  <c r="H2138" i="4"/>
  <c r="I2138" i="4"/>
  <c r="K2138" i="4"/>
  <c r="L2138" i="4"/>
  <c r="M2138" i="4"/>
  <c r="N2138" i="4"/>
  <c r="O2138" i="4"/>
  <c r="AI2138" i="4"/>
  <c r="AJ2138" i="4"/>
  <c r="AK2138" i="4"/>
  <c r="AL2138" i="4"/>
  <c r="AM2138" i="4"/>
  <c r="AN2138" i="4"/>
  <c r="AO2138" i="4"/>
  <c r="AP2138" i="4"/>
  <c r="AR2138" i="4"/>
  <c r="C2139" i="4"/>
  <c r="D2139" i="4"/>
  <c r="E2139" i="4"/>
  <c r="F2139" i="4"/>
  <c r="G2139" i="4"/>
  <c r="H2139" i="4"/>
  <c r="I2139" i="4"/>
  <c r="K2139" i="4"/>
  <c r="L2139" i="4"/>
  <c r="M2139" i="4"/>
  <c r="N2139" i="4"/>
  <c r="O2139" i="4"/>
  <c r="AI2139" i="4"/>
  <c r="AJ2139" i="4"/>
  <c r="AK2139" i="4"/>
  <c r="AL2139" i="4"/>
  <c r="AM2139" i="4"/>
  <c r="AN2139" i="4"/>
  <c r="AO2139" i="4"/>
  <c r="AP2139" i="4"/>
  <c r="AR2139" i="4"/>
  <c r="C2140" i="4"/>
  <c r="D2140" i="4"/>
  <c r="E2140" i="4"/>
  <c r="F2140" i="4"/>
  <c r="G2140" i="4"/>
  <c r="H2140" i="4"/>
  <c r="I2140" i="4"/>
  <c r="K2140" i="4"/>
  <c r="L2140" i="4"/>
  <c r="M2140" i="4"/>
  <c r="N2140" i="4"/>
  <c r="O2140" i="4"/>
  <c r="AI2140" i="4"/>
  <c r="AJ2140" i="4"/>
  <c r="AK2140" i="4"/>
  <c r="AL2140" i="4"/>
  <c r="AM2140" i="4"/>
  <c r="AN2140" i="4"/>
  <c r="AO2140" i="4"/>
  <c r="AP2140" i="4"/>
  <c r="AR2140" i="4"/>
  <c r="C2141" i="4"/>
  <c r="D2141" i="4"/>
  <c r="E2141" i="4"/>
  <c r="F2141" i="4"/>
  <c r="G2141" i="4"/>
  <c r="H2141" i="4"/>
  <c r="I2141" i="4"/>
  <c r="K2141" i="4"/>
  <c r="L2141" i="4"/>
  <c r="M2141" i="4"/>
  <c r="N2141" i="4"/>
  <c r="O2141" i="4"/>
  <c r="AI2141" i="4"/>
  <c r="AJ2141" i="4"/>
  <c r="AK2141" i="4"/>
  <c r="AL2141" i="4"/>
  <c r="AM2141" i="4"/>
  <c r="AN2141" i="4"/>
  <c r="AO2141" i="4"/>
  <c r="AP2141" i="4"/>
  <c r="AR2141" i="4"/>
  <c r="C2142" i="4"/>
  <c r="D2142" i="4"/>
  <c r="E2142" i="4"/>
  <c r="F2142" i="4"/>
  <c r="G2142" i="4"/>
  <c r="H2142" i="4"/>
  <c r="I2142" i="4"/>
  <c r="K2142" i="4"/>
  <c r="L2142" i="4"/>
  <c r="M2142" i="4"/>
  <c r="N2142" i="4"/>
  <c r="O2142" i="4"/>
  <c r="AI2142" i="4"/>
  <c r="AJ2142" i="4"/>
  <c r="AK2142" i="4"/>
  <c r="AL2142" i="4"/>
  <c r="AM2142" i="4"/>
  <c r="AN2142" i="4"/>
  <c r="AO2142" i="4"/>
  <c r="AP2142" i="4"/>
  <c r="AR2142" i="4"/>
  <c r="C2143" i="4"/>
  <c r="D2143" i="4"/>
  <c r="E2143" i="4"/>
  <c r="F2143" i="4"/>
  <c r="G2143" i="4"/>
  <c r="H2143" i="4"/>
  <c r="I2143" i="4"/>
  <c r="K2143" i="4"/>
  <c r="L2143" i="4"/>
  <c r="M2143" i="4"/>
  <c r="N2143" i="4"/>
  <c r="O2143" i="4"/>
  <c r="AI2143" i="4"/>
  <c r="AJ2143" i="4"/>
  <c r="AK2143" i="4"/>
  <c r="AL2143" i="4"/>
  <c r="AM2143" i="4"/>
  <c r="AN2143" i="4"/>
  <c r="AO2143" i="4"/>
  <c r="AP2143" i="4"/>
  <c r="AR2143" i="4"/>
  <c r="C2144" i="4"/>
  <c r="D2144" i="4"/>
  <c r="E2144" i="4"/>
  <c r="F2144" i="4"/>
  <c r="G2144" i="4"/>
  <c r="H2144" i="4"/>
  <c r="I2144" i="4"/>
  <c r="K2144" i="4"/>
  <c r="L2144" i="4"/>
  <c r="M2144" i="4"/>
  <c r="N2144" i="4"/>
  <c r="O2144" i="4"/>
  <c r="AI2144" i="4"/>
  <c r="AJ2144" i="4"/>
  <c r="AK2144" i="4"/>
  <c r="AL2144" i="4"/>
  <c r="AM2144" i="4"/>
  <c r="AN2144" i="4"/>
  <c r="AO2144" i="4"/>
  <c r="AP2144" i="4"/>
  <c r="AR2144" i="4"/>
  <c r="C2145" i="4"/>
  <c r="D2145" i="4"/>
  <c r="E2145" i="4"/>
  <c r="F2145" i="4"/>
  <c r="G2145" i="4"/>
  <c r="H2145" i="4"/>
  <c r="I2145" i="4"/>
  <c r="K2145" i="4"/>
  <c r="L2145" i="4"/>
  <c r="M2145" i="4"/>
  <c r="N2145" i="4"/>
  <c r="O2145" i="4"/>
  <c r="AI2145" i="4"/>
  <c r="AJ2145" i="4"/>
  <c r="AK2145" i="4"/>
  <c r="AL2145" i="4"/>
  <c r="AM2145" i="4"/>
  <c r="AN2145" i="4"/>
  <c r="AO2145" i="4"/>
  <c r="AP2145" i="4"/>
  <c r="AR2145" i="4"/>
  <c r="C2146" i="4"/>
  <c r="D2146" i="4"/>
  <c r="E2146" i="4"/>
  <c r="F2146" i="4"/>
  <c r="G2146" i="4"/>
  <c r="H2146" i="4"/>
  <c r="I2146" i="4"/>
  <c r="K2146" i="4"/>
  <c r="L2146" i="4"/>
  <c r="M2146" i="4"/>
  <c r="N2146" i="4"/>
  <c r="O2146" i="4"/>
  <c r="AI2146" i="4"/>
  <c r="AJ2146" i="4"/>
  <c r="AK2146" i="4"/>
  <c r="AL2146" i="4"/>
  <c r="AM2146" i="4"/>
  <c r="AN2146" i="4"/>
  <c r="AO2146" i="4"/>
  <c r="AP2146" i="4"/>
  <c r="AR2146" i="4"/>
  <c r="C2147" i="4"/>
  <c r="D2147" i="4"/>
  <c r="E2147" i="4"/>
  <c r="F2147" i="4"/>
  <c r="G2147" i="4"/>
  <c r="H2147" i="4"/>
  <c r="I2147" i="4"/>
  <c r="K2147" i="4"/>
  <c r="L2147" i="4"/>
  <c r="M2147" i="4"/>
  <c r="N2147" i="4"/>
  <c r="O2147" i="4"/>
  <c r="AI2147" i="4"/>
  <c r="AJ2147" i="4"/>
  <c r="AK2147" i="4"/>
  <c r="AL2147" i="4"/>
  <c r="AM2147" i="4"/>
  <c r="AN2147" i="4"/>
  <c r="AO2147" i="4"/>
  <c r="AP2147" i="4"/>
  <c r="AR2147" i="4"/>
  <c r="C2148" i="4"/>
  <c r="D2148" i="4"/>
  <c r="E2148" i="4"/>
  <c r="F2148" i="4"/>
  <c r="G2148" i="4"/>
  <c r="H2148" i="4"/>
  <c r="I2148" i="4"/>
  <c r="K2148" i="4"/>
  <c r="L2148" i="4"/>
  <c r="M2148" i="4"/>
  <c r="N2148" i="4"/>
  <c r="O2148" i="4"/>
  <c r="AI2148" i="4"/>
  <c r="AJ2148" i="4"/>
  <c r="AK2148" i="4"/>
  <c r="AL2148" i="4"/>
  <c r="AM2148" i="4"/>
  <c r="AN2148" i="4"/>
  <c r="AO2148" i="4"/>
  <c r="AP2148" i="4"/>
  <c r="AR2148" i="4"/>
  <c r="C2149" i="4"/>
  <c r="D2149" i="4"/>
  <c r="E2149" i="4"/>
  <c r="F2149" i="4"/>
  <c r="G2149" i="4"/>
  <c r="H2149" i="4"/>
  <c r="I2149" i="4"/>
  <c r="K2149" i="4"/>
  <c r="L2149" i="4"/>
  <c r="M2149" i="4"/>
  <c r="N2149" i="4"/>
  <c r="O2149" i="4"/>
  <c r="AI2149" i="4"/>
  <c r="AJ2149" i="4"/>
  <c r="AK2149" i="4"/>
  <c r="AL2149" i="4"/>
  <c r="AM2149" i="4"/>
  <c r="AN2149" i="4"/>
  <c r="AO2149" i="4"/>
  <c r="AP2149" i="4"/>
  <c r="AR2149" i="4"/>
  <c r="C2150" i="4"/>
  <c r="D2150" i="4"/>
  <c r="E2150" i="4"/>
  <c r="F2150" i="4"/>
  <c r="G2150" i="4"/>
  <c r="H2150" i="4"/>
  <c r="I2150" i="4"/>
  <c r="K2150" i="4"/>
  <c r="L2150" i="4"/>
  <c r="M2150" i="4"/>
  <c r="N2150" i="4"/>
  <c r="O2150" i="4"/>
  <c r="AI2150" i="4"/>
  <c r="AJ2150" i="4"/>
  <c r="AK2150" i="4"/>
  <c r="AL2150" i="4"/>
  <c r="AM2150" i="4"/>
  <c r="AN2150" i="4"/>
  <c r="AO2150" i="4"/>
  <c r="AP2150" i="4"/>
  <c r="AR2150" i="4"/>
  <c r="C2151" i="4"/>
  <c r="D2151" i="4"/>
  <c r="E2151" i="4"/>
  <c r="F2151" i="4"/>
  <c r="G2151" i="4"/>
  <c r="H2151" i="4"/>
  <c r="I2151" i="4"/>
  <c r="K2151" i="4"/>
  <c r="L2151" i="4"/>
  <c r="M2151" i="4"/>
  <c r="N2151" i="4"/>
  <c r="O2151" i="4"/>
  <c r="AI2151" i="4"/>
  <c r="AJ2151" i="4"/>
  <c r="AK2151" i="4"/>
  <c r="AL2151" i="4"/>
  <c r="AM2151" i="4"/>
  <c r="AN2151" i="4"/>
  <c r="AO2151" i="4"/>
  <c r="AP2151" i="4"/>
  <c r="AR2151" i="4"/>
  <c r="C2153" i="4"/>
  <c r="D2153" i="4"/>
  <c r="E2153" i="4"/>
  <c r="F2153" i="4"/>
  <c r="G2153" i="4"/>
  <c r="H2153" i="4"/>
  <c r="I2153" i="4"/>
  <c r="K2153" i="4"/>
  <c r="L2153" i="4"/>
  <c r="M2153" i="4"/>
  <c r="N2153" i="4"/>
  <c r="O2153" i="4"/>
  <c r="AI2153" i="4"/>
  <c r="AJ2153" i="4"/>
  <c r="AK2153" i="4"/>
  <c r="AL2153" i="4"/>
  <c r="AM2153" i="4"/>
  <c r="AN2153" i="4"/>
  <c r="AO2153" i="4"/>
  <c r="AP2153" i="4"/>
  <c r="AR2153" i="4"/>
  <c r="C2154" i="4"/>
  <c r="D2154" i="4"/>
  <c r="E2154" i="4"/>
  <c r="F2154" i="4"/>
  <c r="G2154" i="4"/>
  <c r="H2154" i="4"/>
  <c r="I2154" i="4"/>
  <c r="K2154" i="4"/>
  <c r="L2154" i="4"/>
  <c r="M2154" i="4"/>
  <c r="N2154" i="4"/>
  <c r="O2154" i="4"/>
  <c r="AI2154" i="4"/>
  <c r="AJ2154" i="4"/>
  <c r="AK2154" i="4"/>
  <c r="AL2154" i="4"/>
  <c r="AM2154" i="4"/>
  <c r="AN2154" i="4"/>
  <c r="AO2154" i="4"/>
  <c r="AP2154" i="4"/>
  <c r="AR2154" i="4"/>
  <c r="C2155" i="4"/>
  <c r="D2155" i="4"/>
  <c r="E2155" i="4"/>
  <c r="F2155" i="4"/>
  <c r="G2155" i="4"/>
  <c r="H2155" i="4"/>
  <c r="I2155" i="4"/>
  <c r="K2155" i="4"/>
  <c r="L2155" i="4"/>
  <c r="M2155" i="4"/>
  <c r="N2155" i="4"/>
  <c r="O2155" i="4"/>
  <c r="AI2155" i="4"/>
  <c r="AJ2155" i="4"/>
  <c r="AK2155" i="4"/>
  <c r="AL2155" i="4"/>
  <c r="AM2155" i="4"/>
  <c r="AN2155" i="4"/>
  <c r="AO2155" i="4"/>
  <c r="AP2155" i="4"/>
  <c r="AR2155" i="4"/>
  <c r="C2156" i="4"/>
  <c r="D2156" i="4"/>
  <c r="E2156" i="4"/>
  <c r="F2156" i="4"/>
  <c r="G2156" i="4"/>
  <c r="H2156" i="4"/>
  <c r="I2156" i="4"/>
  <c r="K2156" i="4"/>
  <c r="L2156" i="4"/>
  <c r="M2156" i="4"/>
  <c r="N2156" i="4"/>
  <c r="O2156" i="4"/>
  <c r="AI2156" i="4"/>
  <c r="AJ2156" i="4"/>
  <c r="AK2156" i="4"/>
  <c r="AL2156" i="4"/>
  <c r="AM2156" i="4"/>
  <c r="AN2156" i="4"/>
  <c r="AO2156" i="4"/>
  <c r="AP2156" i="4"/>
  <c r="AR2156" i="4"/>
  <c r="C2157" i="4"/>
  <c r="D2157" i="4"/>
  <c r="E2157" i="4"/>
  <c r="F2157" i="4"/>
  <c r="G2157" i="4"/>
  <c r="H2157" i="4"/>
  <c r="I2157" i="4"/>
  <c r="K2157" i="4"/>
  <c r="L2157" i="4"/>
  <c r="M2157" i="4"/>
  <c r="N2157" i="4"/>
  <c r="O2157" i="4"/>
  <c r="AI2157" i="4"/>
  <c r="AJ2157" i="4"/>
  <c r="AK2157" i="4"/>
  <c r="AL2157" i="4"/>
  <c r="AM2157" i="4"/>
  <c r="AN2157" i="4"/>
  <c r="AO2157" i="4"/>
  <c r="AP2157" i="4"/>
  <c r="AR2157" i="4"/>
  <c r="C2158" i="4"/>
  <c r="D2158" i="4"/>
  <c r="E2158" i="4"/>
  <c r="F2158" i="4"/>
  <c r="G2158" i="4"/>
  <c r="H2158" i="4"/>
  <c r="I2158" i="4"/>
  <c r="K2158" i="4"/>
  <c r="L2158" i="4"/>
  <c r="M2158" i="4"/>
  <c r="N2158" i="4"/>
  <c r="O2158" i="4"/>
  <c r="AI2158" i="4"/>
  <c r="AJ2158" i="4"/>
  <c r="AK2158" i="4"/>
  <c r="AL2158" i="4"/>
  <c r="AM2158" i="4"/>
  <c r="AN2158" i="4"/>
  <c r="AO2158" i="4"/>
  <c r="AP2158" i="4"/>
  <c r="AR2158" i="4"/>
  <c r="C2159" i="4"/>
  <c r="D2159" i="4"/>
  <c r="E2159" i="4"/>
  <c r="F2159" i="4"/>
  <c r="G2159" i="4"/>
  <c r="H2159" i="4"/>
  <c r="I2159" i="4"/>
  <c r="K2159" i="4"/>
  <c r="L2159" i="4"/>
  <c r="M2159" i="4"/>
  <c r="N2159" i="4"/>
  <c r="O2159" i="4"/>
  <c r="AI2159" i="4"/>
  <c r="AJ2159" i="4"/>
  <c r="AK2159" i="4"/>
  <c r="AL2159" i="4"/>
  <c r="AM2159" i="4"/>
  <c r="AN2159" i="4"/>
  <c r="AO2159" i="4"/>
  <c r="AP2159" i="4"/>
  <c r="AR2159" i="4"/>
  <c r="C2160" i="4"/>
  <c r="D2160" i="4"/>
  <c r="E2160" i="4"/>
  <c r="F2160" i="4"/>
  <c r="G2160" i="4"/>
  <c r="H2160" i="4"/>
  <c r="I2160" i="4"/>
  <c r="K2160" i="4"/>
  <c r="L2160" i="4"/>
  <c r="M2160" i="4"/>
  <c r="N2160" i="4"/>
  <c r="O2160" i="4"/>
  <c r="AI2160" i="4"/>
  <c r="AJ2160" i="4"/>
  <c r="AK2160" i="4"/>
  <c r="AL2160" i="4"/>
  <c r="AM2160" i="4"/>
  <c r="AN2160" i="4"/>
  <c r="AO2160" i="4"/>
  <c r="AP2160" i="4"/>
  <c r="AR2160" i="4"/>
  <c r="C2161" i="4"/>
  <c r="D2161" i="4"/>
  <c r="E2161" i="4"/>
  <c r="F2161" i="4"/>
  <c r="G2161" i="4"/>
  <c r="H2161" i="4"/>
  <c r="I2161" i="4"/>
  <c r="K2161" i="4"/>
  <c r="L2161" i="4"/>
  <c r="M2161" i="4"/>
  <c r="N2161" i="4"/>
  <c r="O2161" i="4"/>
  <c r="AI2161" i="4"/>
  <c r="AJ2161" i="4"/>
  <c r="AK2161" i="4"/>
  <c r="AL2161" i="4"/>
  <c r="AM2161" i="4"/>
  <c r="AN2161" i="4"/>
  <c r="AO2161" i="4"/>
  <c r="AP2161" i="4"/>
  <c r="AR2161" i="4"/>
  <c r="C2162" i="4"/>
  <c r="D2162" i="4"/>
  <c r="E2162" i="4"/>
  <c r="F2162" i="4"/>
  <c r="G2162" i="4"/>
  <c r="H2162" i="4"/>
  <c r="I2162" i="4"/>
  <c r="K2162" i="4"/>
  <c r="L2162" i="4"/>
  <c r="M2162" i="4"/>
  <c r="N2162" i="4"/>
  <c r="O2162" i="4"/>
  <c r="AI2162" i="4"/>
  <c r="AJ2162" i="4"/>
  <c r="AK2162" i="4"/>
  <c r="AL2162" i="4"/>
  <c r="AM2162" i="4"/>
  <c r="AN2162" i="4"/>
  <c r="AO2162" i="4"/>
  <c r="AP2162" i="4"/>
  <c r="AR2162" i="4"/>
  <c r="C2163" i="4"/>
  <c r="D2163" i="4"/>
  <c r="E2163" i="4"/>
  <c r="F2163" i="4"/>
  <c r="G2163" i="4"/>
  <c r="H2163" i="4"/>
  <c r="I2163" i="4"/>
  <c r="K2163" i="4"/>
  <c r="L2163" i="4"/>
  <c r="M2163" i="4"/>
  <c r="N2163" i="4"/>
  <c r="O2163" i="4"/>
  <c r="AI2163" i="4"/>
  <c r="AJ2163" i="4"/>
  <c r="AK2163" i="4"/>
  <c r="AL2163" i="4"/>
  <c r="AM2163" i="4"/>
  <c r="AN2163" i="4"/>
  <c r="AO2163" i="4"/>
  <c r="AP2163" i="4"/>
  <c r="AR2163" i="4"/>
  <c r="C2164" i="4"/>
  <c r="D2164" i="4"/>
  <c r="E2164" i="4"/>
  <c r="F2164" i="4"/>
  <c r="G2164" i="4"/>
  <c r="H2164" i="4"/>
  <c r="I2164" i="4"/>
  <c r="K2164" i="4"/>
  <c r="L2164" i="4"/>
  <c r="M2164" i="4"/>
  <c r="N2164" i="4"/>
  <c r="O2164" i="4"/>
  <c r="AI2164" i="4"/>
  <c r="AJ2164" i="4"/>
  <c r="AK2164" i="4"/>
  <c r="AL2164" i="4"/>
  <c r="AM2164" i="4"/>
  <c r="AN2164" i="4"/>
  <c r="AO2164" i="4"/>
  <c r="AP2164" i="4"/>
  <c r="AR2164" i="4"/>
  <c r="C2165" i="4"/>
  <c r="D2165" i="4"/>
  <c r="E2165" i="4"/>
  <c r="F2165" i="4"/>
  <c r="G2165" i="4"/>
  <c r="H2165" i="4"/>
  <c r="I2165" i="4"/>
  <c r="K2165" i="4"/>
  <c r="L2165" i="4"/>
  <c r="M2165" i="4"/>
  <c r="N2165" i="4"/>
  <c r="O2165" i="4"/>
  <c r="AI2165" i="4"/>
  <c r="AJ2165" i="4"/>
  <c r="AK2165" i="4"/>
  <c r="AL2165" i="4"/>
  <c r="AM2165" i="4"/>
  <c r="AN2165" i="4"/>
  <c r="AO2165" i="4"/>
  <c r="AP2165" i="4"/>
  <c r="AR2165" i="4"/>
  <c r="C2166" i="4"/>
  <c r="D2166" i="4"/>
  <c r="E2166" i="4"/>
  <c r="F2166" i="4"/>
  <c r="G2166" i="4"/>
  <c r="H2166" i="4"/>
  <c r="I2166" i="4"/>
  <c r="K2166" i="4"/>
  <c r="L2166" i="4"/>
  <c r="M2166" i="4"/>
  <c r="N2166" i="4"/>
  <c r="O2166" i="4"/>
  <c r="AI2166" i="4"/>
  <c r="AJ2166" i="4"/>
  <c r="AK2166" i="4"/>
  <c r="AL2166" i="4"/>
  <c r="AM2166" i="4"/>
  <c r="AN2166" i="4"/>
  <c r="AO2166" i="4"/>
  <c r="AP2166" i="4"/>
  <c r="AR2166" i="4"/>
  <c r="C2167" i="4"/>
  <c r="D2167" i="4"/>
  <c r="E2167" i="4"/>
  <c r="F2167" i="4"/>
  <c r="G2167" i="4"/>
  <c r="H2167" i="4"/>
  <c r="I2167" i="4"/>
  <c r="K2167" i="4"/>
  <c r="L2167" i="4"/>
  <c r="M2167" i="4"/>
  <c r="N2167" i="4"/>
  <c r="O2167" i="4"/>
  <c r="AI2167" i="4"/>
  <c r="AJ2167" i="4"/>
  <c r="AK2167" i="4"/>
  <c r="AL2167" i="4"/>
  <c r="AM2167" i="4"/>
  <c r="AN2167" i="4"/>
  <c r="AO2167" i="4"/>
  <c r="AP2167" i="4"/>
  <c r="AR2167" i="4"/>
  <c r="C2168" i="4"/>
  <c r="D2168" i="4"/>
  <c r="E2168" i="4"/>
  <c r="F2168" i="4"/>
  <c r="G2168" i="4"/>
  <c r="H2168" i="4"/>
  <c r="I2168" i="4"/>
  <c r="K2168" i="4"/>
  <c r="L2168" i="4"/>
  <c r="M2168" i="4"/>
  <c r="N2168" i="4"/>
  <c r="O2168" i="4"/>
  <c r="AI2168" i="4"/>
  <c r="AJ2168" i="4"/>
  <c r="AK2168" i="4"/>
  <c r="AL2168" i="4"/>
  <c r="AM2168" i="4"/>
  <c r="AN2168" i="4"/>
  <c r="AO2168" i="4"/>
  <c r="AP2168" i="4"/>
  <c r="AR2168" i="4"/>
  <c r="C2169" i="4"/>
  <c r="D2169" i="4"/>
  <c r="E2169" i="4"/>
  <c r="F2169" i="4"/>
  <c r="G2169" i="4"/>
  <c r="H2169" i="4"/>
  <c r="I2169" i="4"/>
  <c r="K2169" i="4"/>
  <c r="L2169" i="4"/>
  <c r="M2169" i="4"/>
  <c r="N2169" i="4"/>
  <c r="O2169" i="4"/>
  <c r="AI2169" i="4"/>
  <c r="AJ2169" i="4"/>
  <c r="AK2169" i="4"/>
  <c r="AL2169" i="4"/>
  <c r="AM2169" i="4"/>
  <c r="AN2169" i="4"/>
  <c r="AO2169" i="4"/>
  <c r="AP2169" i="4"/>
  <c r="AR2169" i="4"/>
  <c r="C2170" i="4"/>
  <c r="D2170" i="4"/>
  <c r="E2170" i="4"/>
  <c r="F2170" i="4"/>
  <c r="G2170" i="4"/>
  <c r="H2170" i="4"/>
  <c r="I2170" i="4"/>
  <c r="K2170" i="4"/>
  <c r="L2170" i="4"/>
  <c r="M2170" i="4"/>
  <c r="N2170" i="4"/>
  <c r="O2170" i="4"/>
  <c r="AI2170" i="4"/>
  <c r="AJ2170" i="4"/>
  <c r="AK2170" i="4"/>
  <c r="AL2170" i="4"/>
  <c r="AM2170" i="4"/>
  <c r="AN2170" i="4"/>
  <c r="AO2170" i="4"/>
  <c r="AP2170" i="4"/>
  <c r="AR2170" i="4"/>
  <c r="C2171" i="4"/>
  <c r="D2171" i="4"/>
  <c r="E2171" i="4"/>
  <c r="F2171" i="4"/>
  <c r="G2171" i="4"/>
  <c r="H2171" i="4"/>
  <c r="I2171" i="4"/>
  <c r="K2171" i="4"/>
  <c r="L2171" i="4"/>
  <c r="M2171" i="4"/>
  <c r="N2171" i="4"/>
  <c r="O2171" i="4"/>
  <c r="AI2171" i="4"/>
  <c r="AJ2171" i="4"/>
  <c r="AK2171" i="4"/>
  <c r="AL2171" i="4"/>
  <c r="AM2171" i="4"/>
  <c r="AN2171" i="4"/>
  <c r="AO2171" i="4"/>
  <c r="AP2171" i="4"/>
  <c r="AR2171" i="4"/>
  <c r="C2172" i="4"/>
  <c r="D2172" i="4"/>
  <c r="E2172" i="4"/>
  <c r="F2172" i="4"/>
  <c r="G2172" i="4"/>
  <c r="H2172" i="4"/>
  <c r="I2172" i="4"/>
  <c r="K2172" i="4"/>
  <c r="L2172" i="4"/>
  <c r="M2172" i="4"/>
  <c r="N2172" i="4"/>
  <c r="O2172" i="4"/>
  <c r="AI2172" i="4"/>
  <c r="AJ2172" i="4"/>
  <c r="AK2172" i="4"/>
  <c r="AL2172" i="4"/>
  <c r="AM2172" i="4"/>
  <c r="AN2172" i="4"/>
  <c r="AO2172" i="4"/>
  <c r="AP2172" i="4"/>
  <c r="AR2172" i="4"/>
  <c r="C2173" i="4"/>
  <c r="D2173" i="4"/>
  <c r="E2173" i="4"/>
  <c r="F2173" i="4"/>
  <c r="G2173" i="4"/>
  <c r="H2173" i="4"/>
  <c r="I2173" i="4"/>
  <c r="K2173" i="4"/>
  <c r="L2173" i="4"/>
  <c r="M2173" i="4"/>
  <c r="N2173" i="4"/>
  <c r="O2173" i="4"/>
  <c r="AI2173" i="4"/>
  <c r="AJ2173" i="4"/>
  <c r="AK2173" i="4"/>
  <c r="AL2173" i="4"/>
  <c r="AM2173" i="4"/>
  <c r="AN2173" i="4"/>
  <c r="AO2173" i="4"/>
  <c r="AP2173" i="4"/>
  <c r="AR2173" i="4"/>
  <c r="C2174" i="4"/>
  <c r="D2174" i="4"/>
  <c r="E2174" i="4"/>
  <c r="F2174" i="4"/>
  <c r="G2174" i="4"/>
  <c r="H2174" i="4"/>
  <c r="I2174" i="4"/>
  <c r="K2174" i="4"/>
  <c r="L2174" i="4"/>
  <c r="M2174" i="4"/>
  <c r="N2174" i="4"/>
  <c r="O2174" i="4"/>
  <c r="AI2174" i="4"/>
  <c r="AJ2174" i="4"/>
  <c r="AK2174" i="4"/>
  <c r="AL2174" i="4"/>
  <c r="AM2174" i="4"/>
  <c r="AN2174" i="4"/>
  <c r="AO2174" i="4"/>
  <c r="AP2174" i="4"/>
  <c r="AR2174" i="4"/>
  <c r="C2175" i="4"/>
  <c r="D2175" i="4"/>
  <c r="E2175" i="4"/>
  <c r="F2175" i="4"/>
  <c r="G2175" i="4"/>
  <c r="H2175" i="4"/>
  <c r="I2175" i="4"/>
  <c r="K2175" i="4"/>
  <c r="L2175" i="4"/>
  <c r="M2175" i="4"/>
  <c r="N2175" i="4"/>
  <c r="O2175" i="4"/>
  <c r="AI2175" i="4"/>
  <c r="AJ2175" i="4"/>
  <c r="AK2175" i="4"/>
  <c r="AL2175" i="4"/>
  <c r="AM2175" i="4"/>
  <c r="AN2175" i="4"/>
  <c r="AO2175" i="4"/>
  <c r="AP2175" i="4"/>
  <c r="AR2175" i="4"/>
  <c r="C2176" i="4"/>
  <c r="D2176" i="4"/>
  <c r="E2176" i="4"/>
  <c r="F2176" i="4"/>
  <c r="G2176" i="4"/>
  <c r="H2176" i="4"/>
  <c r="I2176" i="4"/>
  <c r="K2176" i="4"/>
  <c r="L2176" i="4"/>
  <c r="M2176" i="4"/>
  <c r="N2176" i="4"/>
  <c r="O2176" i="4"/>
  <c r="AI2176" i="4"/>
  <c r="AJ2176" i="4"/>
  <c r="AK2176" i="4"/>
  <c r="AL2176" i="4"/>
  <c r="AM2176" i="4"/>
  <c r="AN2176" i="4"/>
  <c r="AO2176" i="4"/>
  <c r="AP2176" i="4"/>
  <c r="AR2176" i="4"/>
  <c r="C2177" i="4"/>
  <c r="D2177" i="4"/>
  <c r="E2177" i="4"/>
  <c r="F2177" i="4"/>
  <c r="G2177" i="4"/>
  <c r="H2177" i="4"/>
  <c r="I2177" i="4"/>
  <c r="K2177" i="4"/>
  <c r="L2177" i="4"/>
  <c r="M2177" i="4"/>
  <c r="N2177" i="4"/>
  <c r="O2177" i="4"/>
  <c r="AI2177" i="4"/>
  <c r="AJ2177" i="4"/>
  <c r="AK2177" i="4"/>
  <c r="AL2177" i="4"/>
  <c r="AM2177" i="4"/>
  <c r="AN2177" i="4"/>
  <c r="AO2177" i="4"/>
  <c r="AP2177" i="4"/>
  <c r="AR2177" i="4"/>
  <c r="C2178" i="4"/>
  <c r="D2178" i="4"/>
  <c r="E2178" i="4"/>
  <c r="F2178" i="4"/>
  <c r="G2178" i="4"/>
  <c r="H2178" i="4"/>
  <c r="I2178" i="4"/>
  <c r="K2178" i="4"/>
  <c r="L2178" i="4"/>
  <c r="M2178" i="4"/>
  <c r="N2178" i="4"/>
  <c r="O2178" i="4"/>
  <c r="AI2178" i="4"/>
  <c r="AJ2178" i="4"/>
  <c r="AK2178" i="4"/>
  <c r="AL2178" i="4"/>
  <c r="AM2178" i="4"/>
  <c r="AN2178" i="4"/>
  <c r="AO2178" i="4"/>
  <c r="AP2178" i="4"/>
  <c r="AR2178" i="4"/>
  <c r="C2179" i="4"/>
  <c r="D2179" i="4"/>
  <c r="E2179" i="4"/>
  <c r="F2179" i="4"/>
  <c r="G2179" i="4"/>
  <c r="H2179" i="4"/>
  <c r="I2179" i="4"/>
  <c r="K2179" i="4"/>
  <c r="L2179" i="4"/>
  <c r="M2179" i="4"/>
  <c r="N2179" i="4"/>
  <c r="O2179" i="4"/>
  <c r="AI2179" i="4"/>
  <c r="AJ2179" i="4"/>
  <c r="AK2179" i="4"/>
  <c r="AL2179" i="4"/>
  <c r="AM2179" i="4"/>
  <c r="AN2179" i="4"/>
  <c r="AO2179" i="4"/>
  <c r="AP2179" i="4"/>
  <c r="AR2179" i="4"/>
  <c r="C2180" i="4"/>
  <c r="D2180" i="4"/>
  <c r="E2180" i="4"/>
  <c r="F2180" i="4"/>
  <c r="G2180" i="4"/>
  <c r="H2180" i="4"/>
  <c r="I2180" i="4"/>
  <c r="K2180" i="4"/>
  <c r="L2180" i="4"/>
  <c r="M2180" i="4"/>
  <c r="N2180" i="4"/>
  <c r="O2180" i="4"/>
  <c r="AI2180" i="4"/>
  <c r="AJ2180" i="4"/>
  <c r="AK2180" i="4"/>
  <c r="AL2180" i="4"/>
  <c r="AM2180" i="4"/>
  <c r="AN2180" i="4"/>
  <c r="AO2180" i="4"/>
  <c r="AP2180" i="4"/>
  <c r="AR2180" i="4"/>
  <c r="C2181" i="4"/>
  <c r="D2181" i="4"/>
  <c r="E2181" i="4"/>
  <c r="F2181" i="4"/>
  <c r="G2181" i="4"/>
  <c r="H2181" i="4"/>
  <c r="I2181" i="4"/>
  <c r="K2181" i="4"/>
  <c r="L2181" i="4"/>
  <c r="M2181" i="4"/>
  <c r="N2181" i="4"/>
  <c r="O2181" i="4"/>
  <c r="AI2181" i="4"/>
  <c r="AJ2181" i="4"/>
  <c r="AK2181" i="4"/>
  <c r="AL2181" i="4"/>
  <c r="AM2181" i="4"/>
  <c r="AN2181" i="4"/>
  <c r="AO2181" i="4"/>
  <c r="AP2181" i="4"/>
  <c r="AR2181" i="4"/>
  <c r="C2182" i="4"/>
  <c r="D2182" i="4"/>
  <c r="E2182" i="4"/>
  <c r="F2182" i="4"/>
  <c r="G2182" i="4"/>
  <c r="H2182" i="4"/>
  <c r="I2182" i="4"/>
  <c r="K2182" i="4"/>
  <c r="L2182" i="4"/>
  <c r="M2182" i="4"/>
  <c r="N2182" i="4"/>
  <c r="O2182" i="4"/>
  <c r="AI2182" i="4"/>
  <c r="AJ2182" i="4"/>
  <c r="AK2182" i="4"/>
  <c r="AL2182" i="4"/>
  <c r="AM2182" i="4"/>
  <c r="AN2182" i="4"/>
  <c r="AO2182" i="4"/>
  <c r="AP2182" i="4"/>
  <c r="AR2182" i="4"/>
  <c r="C2183" i="4"/>
  <c r="D2183" i="4"/>
  <c r="E2183" i="4"/>
  <c r="F2183" i="4"/>
  <c r="G2183" i="4"/>
  <c r="H2183" i="4"/>
  <c r="I2183" i="4"/>
  <c r="K2183" i="4"/>
  <c r="L2183" i="4"/>
  <c r="M2183" i="4"/>
  <c r="N2183" i="4"/>
  <c r="O2183" i="4"/>
  <c r="AI2183" i="4"/>
  <c r="AJ2183" i="4"/>
  <c r="AK2183" i="4"/>
  <c r="AL2183" i="4"/>
  <c r="AM2183" i="4"/>
  <c r="AN2183" i="4"/>
  <c r="AO2183" i="4"/>
  <c r="AP2183" i="4"/>
  <c r="AR2183" i="4"/>
  <c r="C2184" i="4"/>
  <c r="D2184" i="4"/>
  <c r="E2184" i="4"/>
  <c r="F2184" i="4"/>
  <c r="G2184" i="4"/>
  <c r="H2184" i="4"/>
  <c r="I2184" i="4"/>
  <c r="K2184" i="4"/>
  <c r="L2184" i="4"/>
  <c r="M2184" i="4"/>
  <c r="N2184" i="4"/>
  <c r="O2184" i="4"/>
  <c r="AI2184" i="4"/>
  <c r="AJ2184" i="4"/>
  <c r="AK2184" i="4"/>
  <c r="AL2184" i="4"/>
  <c r="AM2184" i="4"/>
  <c r="AN2184" i="4"/>
  <c r="AO2184" i="4"/>
  <c r="AP2184" i="4"/>
  <c r="AR2184" i="4"/>
  <c r="C2185" i="4"/>
  <c r="D2185" i="4"/>
  <c r="E2185" i="4"/>
  <c r="F2185" i="4"/>
  <c r="G2185" i="4"/>
  <c r="H2185" i="4"/>
  <c r="I2185" i="4"/>
  <c r="K2185" i="4"/>
  <c r="L2185" i="4"/>
  <c r="M2185" i="4"/>
  <c r="N2185" i="4"/>
  <c r="O2185" i="4"/>
  <c r="AI2185" i="4"/>
  <c r="AJ2185" i="4"/>
  <c r="AK2185" i="4"/>
  <c r="AL2185" i="4"/>
  <c r="AM2185" i="4"/>
  <c r="AN2185" i="4"/>
  <c r="AO2185" i="4"/>
  <c r="AP2185" i="4"/>
  <c r="AR2185" i="4"/>
  <c r="C2186" i="4"/>
  <c r="D2186" i="4"/>
  <c r="E2186" i="4"/>
  <c r="F2186" i="4"/>
  <c r="G2186" i="4"/>
  <c r="H2186" i="4"/>
  <c r="I2186" i="4"/>
  <c r="K2186" i="4"/>
  <c r="L2186" i="4"/>
  <c r="M2186" i="4"/>
  <c r="N2186" i="4"/>
  <c r="O2186" i="4"/>
  <c r="AI2186" i="4"/>
  <c r="AJ2186" i="4"/>
  <c r="AK2186" i="4"/>
  <c r="AL2186" i="4"/>
  <c r="AM2186" i="4"/>
  <c r="AN2186" i="4"/>
  <c r="AO2186" i="4"/>
  <c r="AP2186" i="4"/>
  <c r="AR2186" i="4"/>
  <c r="C2187" i="4"/>
  <c r="D2187" i="4"/>
  <c r="E2187" i="4"/>
  <c r="F2187" i="4"/>
  <c r="G2187" i="4"/>
  <c r="H2187" i="4"/>
  <c r="I2187" i="4"/>
  <c r="K2187" i="4"/>
  <c r="L2187" i="4"/>
  <c r="M2187" i="4"/>
  <c r="N2187" i="4"/>
  <c r="O2187" i="4"/>
  <c r="AI2187" i="4"/>
  <c r="AJ2187" i="4"/>
  <c r="AK2187" i="4"/>
  <c r="AL2187" i="4"/>
  <c r="AM2187" i="4"/>
  <c r="AN2187" i="4"/>
  <c r="AO2187" i="4"/>
  <c r="AP2187" i="4"/>
  <c r="AR2187" i="4"/>
  <c r="C2188" i="4"/>
  <c r="D2188" i="4"/>
  <c r="E2188" i="4"/>
  <c r="F2188" i="4"/>
  <c r="G2188" i="4"/>
  <c r="H2188" i="4"/>
  <c r="I2188" i="4"/>
  <c r="K2188" i="4"/>
  <c r="L2188" i="4"/>
  <c r="M2188" i="4"/>
  <c r="N2188" i="4"/>
  <c r="O2188" i="4"/>
  <c r="AI2188" i="4"/>
  <c r="AJ2188" i="4"/>
  <c r="AK2188" i="4"/>
  <c r="AL2188" i="4"/>
  <c r="AM2188" i="4"/>
  <c r="AN2188" i="4"/>
  <c r="AO2188" i="4"/>
  <c r="AP2188" i="4"/>
  <c r="AR2188" i="4"/>
  <c r="C2189" i="4"/>
  <c r="D2189" i="4"/>
  <c r="E2189" i="4"/>
  <c r="F2189" i="4"/>
  <c r="G2189" i="4"/>
  <c r="H2189" i="4"/>
  <c r="I2189" i="4"/>
  <c r="K2189" i="4"/>
  <c r="L2189" i="4"/>
  <c r="M2189" i="4"/>
  <c r="N2189" i="4"/>
  <c r="O2189" i="4"/>
  <c r="AI2189" i="4"/>
  <c r="AJ2189" i="4"/>
  <c r="AK2189" i="4"/>
  <c r="AL2189" i="4"/>
  <c r="AM2189" i="4"/>
  <c r="AN2189" i="4"/>
  <c r="AO2189" i="4"/>
  <c r="AP2189" i="4"/>
  <c r="AR2189" i="4"/>
  <c r="C2190" i="4"/>
  <c r="D2190" i="4"/>
  <c r="E2190" i="4"/>
  <c r="F2190" i="4"/>
  <c r="G2190" i="4"/>
  <c r="H2190" i="4"/>
  <c r="I2190" i="4"/>
  <c r="K2190" i="4"/>
  <c r="L2190" i="4"/>
  <c r="M2190" i="4"/>
  <c r="N2190" i="4"/>
  <c r="O2190" i="4"/>
  <c r="AI2190" i="4"/>
  <c r="AJ2190" i="4"/>
  <c r="AK2190" i="4"/>
  <c r="AL2190" i="4"/>
  <c r="AM2190" i="4"/>
  <c r="AN2190" i="4"/>
  <c r="AO2190" i="4"/>
  <c r="AP2190" i="4"/>
  <c r="AR2190" i="4"/>
  <c r="C2191" i="4"/>
  <c r="D2191" i="4"/>
  <c r="E2191" i="4"/>
  <c r="F2191" i="4"/>
  <c r="G2191" i="4"/>
  <c r="H2191" i="4"/>
  <c r="I2191" i="4"/>
  <c r="K2191" i="4"/>
  <c r="L2191" i="4"/>
  <c r="M2191" i="4"/>
  <c r="N2191" i="4"/>
  <c r="O2191" i="4"/>
  <c r="AI2191" i="4"/>
  <c r="AJ2191" i="4"/>
  <c r="AK2191" i="4"/>
  <c r="AL2191" i="4"/>
  <c r="AM2191" i="4"/>
  <c r="AN2191" i="4"/>
  <c r="AO2191" i="4"/>
  <c r="AP2191" i="4"/>
  <c r="AR2191" i="4"/>
  <c r="C2192" i="4"/>
  <c r="D2192" i="4"/>
  <c r="E2192" i="4"/>
  <c r="F2192" i="4"/>
  <c r="G2192" i="4"/>
  <c r="H2192" i="4"/>
  <c r="I2192" i="4"/>
  <c r="K2192" i="4"/>
  <c r="L2192" i="4"/>
  <c r="M2192" i="4"/>
  <c r="N2192" i="4"/>
  <c r="O2192" i="4"/>
  <c r="AI2192" i="4"/>
  <c r="AJ2192" i="4"/>
  <c r="AK2192" i="4"/>
  <c r="AL2192" i="4"/>
  <c r="AM2192" i="4"/>
  <c r="AN2192" i="4"/>
  <c r="AO2192" i="4"/>
  <c r="AP2192" i="4"/>
  <c r="AR2192" i="4"/>
  <c r="C2193" i="4"/>
  <c r="D2193" i="4"/>
  <c r="E2193" i="4"/>
  <c r="F2193" i="4"/>
  <c r="G2193" i="4"/>
  <c r="H2193" i="4"/>
  <c r="I2193" i="4"/>
  <c r="K2193" i="4"/>
  <c r="L2193" i="4"/>
  <c r="M2193" i="4"/>
  <c r="N2193" i="4"/>
  <c r="O2193" i="4"/>
  <c r="AI2193" i="4"/>
  <c r="AJ2193" i="4"/>
  <c r="AK2193" i="4"/>
  <c r="AL2193" i="4"/>
  <c r="AM2193" i="4"/>
  <c r="AN2193" i="4"/>
  <c r="AO2193" i="4"/>
  <c r="AP2193" i="4"/>
  <c r="AR2193" i="4"/>
  <c r="C2194" i="4"/>
  <c r="D2194" i="4"/>
  <c r="E2194" i="4"/>
  <c r="F2194" i="4"/>
  <c r="G2194" i="4"/>
  <c r="H2194" i="4"/>
  <c r="I2194" i="4"/>
  <c r="K2194" i="4"/>
  <c r="L2194" i="4"/>
  <c r="M2194" i="4"/>
  <c r="N2194" i="4"/>
  <c r="O2194" i="4"/>
  <c r="AI2194" i="4"/>
  <c r="AJ2194" i="4"/>
  <c r="AK2194" i="4"/>
  <c r="AL2194" i="4"/>
  <c r="AM2194" i="4"/>
  <c r="AN2194" i="4"/>
  <c r="AO2194" i="4"/>
  <c r="AP2194" i="4"/>
  <c r="AR2194" i="4"/>
  <c r="C2195" i="4"/>
  <c r="D2195" i="4"/>
  <c r="E2195" i="4"/>
  <c r="F2195" i="4"/>
  <c r="G2195" i="4"/>
  <c r="H2195" i="4"/>
  <c r="I2195" i="4"/>
  <c r="K2195" i="4"/>
  <c r="L2195" i="4"/>
  <c r="M2195" i="4"/>
  <c r="N2195" i="4"/>
  <c r="O2195" i="4"/>
  <c r="AI2195" i="4"/>
  <c r="AJ2195" i="4"/>
  <c r="AK2195" i="4"/>
  <c r="AL2195" i="4"/>
  <c r="AM2195" i="4"/>
  <c r="AN2195" i="4"/>
  <c r="AO2195" i="4"/>
  <c r="AP2195" i="4"/>
  <c r="AR2195" i="4"/>
  <c r="C2196" i="4"/>
  <c r="D2196" i="4"/>
  <c r="E2196" i="4"/>
  <c r="F2196" i="4"/>
  <c r="G2196" i="4"/>
  <c r="H2196" i="4"/>
  <c r="I2196" i="4"/>
  <c r="K2196" i="4"/>
  <c r="L2196" i="4"/>
  <c r="M2196" i="4"/>
  <c r="N2196" i="4"/>
  <c r="O2196" i="4"/>
  <c r="AI2196" i="4"/>
  <c r="AJ2196" i="4"/>
  <c r="AK2196" i="4"/>
  <c r="AL2196" i="4"/>
  <c r="AM2196" i="4"/>
  <c r="AN2196" i="4"/>
  <c r="AO2196" i="4"/>
  <c r="AP2196" i="4"/>
  <c r="AR2196" i="4"/>
  <c r="C2197" i="4"/>
  <c r="D2197" i="4"/>
  <c r="E2197" i="4"/>
  <c r="F2197" i="4"/>
  <c r="G2197" i="4"/>
  <c r="H2197" i="4"/>
  <c r="I2197" i="4"/>
  <c r="K2197" i="4"/>
  <c r="L2197" i="4"/>
  <c r="M2197" i="4"/>
  <c r="N2197" i="4"/>
  <c r="O2197" i="4"/>
  <c r="AI2197" i="4"/>
  <c r="AJ2197" i="4"/>
  <c r="AK2197" i="4"/>
  <c r="AL2197" i="4"/>
  <c r="AM2197" i="4"/>
  <c r="AN2197" i="4"/>
  <c r="AO2197" i="4"/>
  <c r="AP2197" i="4"/>
  <c r="AR2197" i="4"/>
  <c r="C2198" i="4"/>
  <c r="D2198" i="4"/>
  <c r="E2198" i="4"/>
  <c r="F2198" i="4"/>
  <c r="G2198" i="4"/>
  <c r="H2198" i="4"/>
  <c r="I2198" i="4"/>
  <c r="K2198" i="4"/>
  <c r="L2198" i="4"/>
  <c r="M2198" i="4"/>
  <c r="N2198" i="4"/>
  <c r="O2198" i="4"/>
  <c r="AI2198" i="4"/>
  <c r="AJ2198" i="4"/>
  <c r="AK2198" i="4"/>
  <c r="AL2198" i="4"/>
  <c r="AM2198" i="4"/>
  <c r="AN2198" i="4"/>
  <c r="AO2198" i="4"/>
  <c r="AP2198" i="4"/>
  <c r="AR2198" i="4"/>
  <c r="C2199" i="4"/>
  <c r="D2199" i="4"/>
  <c r="E2199" i="4"/>
  <c r="F2199" i="4"/>
  <c r="G2199" i="4"/>
  <c r="H2199" i="4"/>
  <c r="I2199" i="4"/>
  <c r="K2199" i="4"/>
  <c r="L2199" i="4"/>
  <c r="M2199" i="4"/>
  <c r="N2199" i="4"/>
  <c r="O2199" i="4"/>
  <c r="AI2199" i="4"/>
  <c r="AJ2199" i="4"/>
  <c r="AK2199" i="4"/>
  <c r="AL2199" i="4"/>
  <c r="AM2199" i="4"/>
  <c r="AN2199" i="4"/>
  <c r="AO2199" i="4"/>
  <c r="AP2199" i="4"/>
  <c r="AR2199" i="4"/>
  <c r="C2200" i="4"/>
  <c r="D2200" i="4"/>
  <c r="E2200" i="4"/>
  <c r="F2200" i="4"/>
  <c r="G2200" i="4"/>
  <c r="H2200" i="4"/>
  <c r="I2200" i="4"/>
  <c r="K2200" i="4"/>
  <c r="L2200" i="4"/>
  <c r="M2200" i="4"/>
  <c r="N2200" i="4"/>
  <c r="O2200" i="4"/>
  <c r="AI2200" i="4"/>
  <c r="AJ2200" i="4"/>
  <c r="AK2200" i="4"/>
  <c r="AL2200" i="4"/>
  <c r="AM2200" i="4"/>
  <c r="AN2200" i="4"/>
  <c r="AO2200" i="4"/>
  <c r="AP2200" i="4"/>
  <c r="AR2200" i="4"/>
  <c r="C2201" i="4"/>
  <c r="D2201" i="4"/>
  <c r="E2201" i="4"/>
  <c r="F2201" i="4"/>
  <c r="G2201" i="4"/>
  <c r="H2201" i="4"/>
  <c r="I2201" i="4"/>
  <c r="K2201" i="4"/>
  <c r="L2201" i="4"/>
  <c r="M2201" i="4"/>
  <c r="N2201" i="4"/>
  <c r="O2201" i="4"/>
  <c r="AI2201" i="4"/>
  <c r="AJ2201" i="4"/>
  <c r="AK2201" i="4"/>
  <c r="AL2201" i="4"/>
  <c r="AM2201" i="4"/>
  <c r="AN2201" i="4"/>
  <c r="AO2201" i="4"/>
  <c r="AP2201" i="4"/>
  <c r="AR2201" i="4"/>
  <c r="C2202" i="4"/>
  <c r="D2202" i="4"/>
  <c r="E2202" i="4"/>
  <c r="F2202" i="4"/>
  <c r="G2202" i="4"/>
  <c r="H2202" i="4"/>
  <c r="I2202" i="4"/>
  <c r="K2202" i="4"/>
  <c r="L2202" i="4"/>
  <c r="M2202" i="4"/>
  <c r="N2202" i="4"/>
  <c r="O2202" i="4"/>
  <c r="AI2202" i="4"/>
  <c r="AJ2202" i="4"/>
  <c r="AK2202" i="4"/>
  <c r="AL2202" i="4"/>
  <c r="AM2202" i="4"/>
  <c r="AN2202" i="4"/>
  <c r="AO2202" i="4"/>
  <c r="AP2202" i="4"/>
  <c r="AR2202" i="4"/>
  <c r="C2203" i="4"/>
  <c r="D2203" i="4"/>
  <c r="E2203" i="4"/>
  <c r="F2203" i="4"/>
  <c r="G2203" i="4"/>
  <c r="H2203" i="4"/>
  <c r="I2203" i="4"/>
  <c r="K2203" i="4"/>
  <c r="L2203" i="4"/>
  <c r="M2203" i="4"/>
  <c r="N2203" i="4"/>
  <c r="O2203" i="4"/>
  <c r="AI2203" i="4"/>
  <c r="AJ2203" i="4"/>
  <c r="AK2203" i="4"/>
  <c r="AL2203" i="4"/>
  <c r="AM2203" i="4"/>
  <c r="AN2203" i="4"/>
  <c r="AO2203" i="4"/>
  <c r="AP2203" i="4"/>
  <c r="AR2203" i="4"/>
  <c r="C2204" i="4"/>
  <c r="D2204" i="4"/>
  <c r="E2204" i="4"/>
  <c r="F2204" i="4"/>
  <c r="G2204" i="4"/>
  <c r="H2204" i="4"/>
  <c r="I2204" i="4"/>
  <c r="K2204" i="4"/>
  <c r="L2204" i="4"/>
  <c r="M2204" i="4"/>
  <c r="N2204" i="4"/>
  <c r="O2204" i="4"/>
  <c r="AI2204" i="4"/>
  <c r="AJ2204" i="4"/>
  <c r="AK2204" i="4"/>
  <c r="AL2204" i="4"/>
  <c r="AM2204" i="4"/>
  <c r="AN2204" i="4"/>
  <c r="AO2204" i="4"/>
  <c r="AP2204" i="4"/>
  <c r="AR2204" i="4"/>
  <c r="C2205" i="4"/>
  <c r="D2205" i="4"/>
  <c r="E2205" i="4"/>
  <c r="F2205" i="4"/>
  <c r="G2205" i="4"/>
  <c r="H2205" i="4"/>
  <c r="I2205" i="4"/>
  <c r="K2205" i="4"/>
  <c r="L2205" i="4"/>
  <c r="M2205" i="4"/>
  <c r="N2205" i="4"/>
  <c r="O2205" i="4"/>
  <c r="AI2205" i="4"/>
  <c r="AJ2205" i="4"/>
  <c r="AK2205" i="4"/>
  <c r="AL2205" i="4"/>
  <c r="AM2205" i="4"/>
  <c r="AN2205" i="4"/>
  <c r="AO2205" i="4"/>
  <c r="AP2205" i="4"/>
  <c r="AR2205" i="4"/>
  <c r="C2206" i="4"/>
  <c r="D2206" i="4"/>
  <c r="E2206" i="4"/>
  <c r="F2206" i="4"/>
  <c r="G2206" i="4"/>
  <c r="H2206" i="4"/>
  <c r="I2206" i="4"/>
  <c r="K2206" i="4"/>
  <c r="L2206" i="4"/>
  <c r="M2206" i="4"/>
  <c r="N2206" i="4"/>
  <c r="O2206" i="4"/>
  <c r="AI2206" i="4"/>
  <c r="AJ2206" i="4"/>
  <c r="AK2206" i="4"/>
  <c r="AL2206" i="4"/>
  <c r="AM2206" i="4"/>
  <c r="AN2206" i="4"/>
  <c r="AO2206" i="4"/>
  <c r="AP2206" i="4"/>
  <c r="AR2206" i="4"/>
  <c r="C2207" i="4"/>
  <c r="D2207" i="4"/>
  <c r="E2207" i="4"/>
  <c r="F2207" i="4"/>
  <c r="G2207" i="4"/>
  <c r="H2207" i="4"/>
  <c r="I2207" i="4"/>
  <c r="K2207" i="4"/>
  <c r="L2207" i="4"/>
  <c r="M2207" i="4"/>
  <c r="N2207" i="4"/>
  <c r="O2207" i="4"/>
  <c r="AI2207" i="4"/>
  <c r="AJ2207" i="4"/>
  <c r="AK2207" i="4"/>
  <c r="AL2207" i="4"/>
  <c r="AM2207" i="4"/>
  <c r="AN2207" i="4"/>
  <c r="AO2207" i="4"/>
  <c r="AP2207" i="4"/>
  <c r="AR2207" i="4"/>
  <c r="C2208" i="4"/>
  <c r="D2208" i="4"/>
  <c r="E2208" i="4"/>
  <c r="F2208" i="4"/>
  <c r="G2208" i="4"/>
  <c r="H2208" i="4"/>
  <c r="I2208" i="4"/>
  <c r="K2208" i="4"/>
  <c r="L2208" i="4"/>
  <c r="M2208" i="4"/>
  <c r="N2208" i="4"/>
  <c r="O2208" i="4"/>
  <c r="AI2208" i="4"/>
  <c r="AJ2208" i="4"/>
  <c r="AK2208" i="4"/>
  <c r="AL2208" i="4"/>
  <c r="AM2208" i="4"/>
  <c r="AN2208" i="4"/>
  <c r="AO2208" i="4"/>
  <c r="AP2208" i="4"/>
  <c r="AR2208" i="4"/>
  <c r="C2209" i="4"/>
  <c r="D2209" i="4"/>
  <c r="E2209" i="4"/>
  <c r="F2209" i="4"/>
  <c r="G2209" i="4"/>
  <c r="H2209" i="4"/>
  <c r="I2209" i="4"/>
  <c r="K2209" i="4"/>
  <c r="L2209" i="4"/>
  <c r="M2209" i="4"/>
  <c r="N2209" i="4"/>
  <c r="O2209" i="4"/>
  <c r="AI2209" i="4"/>
  <c r="AJ2209" i="4"/>
  <c r="AK2209" i="4"/>
  <c r="AL2209" i="4"/>
  <c r="AM2209" i="4"/>
  <c r="AN2209" i="4"/>
  <c r="AO2209" i="4"/>
  <c r="AP2209" i="4"/>
  <c r="AR2209" i="4"/>
  <c r="C2210" i="4"/>
  <c r="D2210" i="4"/>
  <c r="E2210" i="4"/>
  <c r="F2210" i="4"/>
  <c r="G2210" i="4"/>
  <c r="H2210" i="4"/>
  <c r="I2210" i="4"/>
  <c r="K2210" i="4"/>
  <c r="L2210" i="4"/>
  <c r="M2210" i="4"/>
  <c r="N2210" i="4"/>
  <c r="O2210" i="4"/>
  <c r="AI2210" i="4"/>
  <c r="AJ2210" i="4"/>
  <c r="AK2210" i="4"/>
  <c r="AL2210" i="4"/>
  <c r="AM2210" i="4"/>
  <c r="AN2210" i="4"/>
  <c r="AO2210" i="4"/>
  <c r="AP2210" i="4"/>
  <c r="AR2210" i="4"/>
  <c r="C2211" i="4"/>
  <c r="D2211" i="4"/>
  <c r="E2211" i="4"/>
  <c r="F2211" i="4"/>
  <c r="G2211" i="4"/>
  <c r="H2211" i="4"/>
  <c r="I2211" i="4"/>
  <c r="K2211" i="4"/>
  <c r="L2211" i="4"/>
  <c r="M2211" i="4"/>
  <c r="N2211" i="4"/>
  <c r="O2211" i="4"/>
  <c r="AI2211" i="4"/>
  <c r="AJ2211" i="4"/>
  <c r="AK2211" i="4"/>
  <c r="AL2211" i="4"/>
  <c r="AM2211" i="4"/>
  <c r="AN2211" i="4"/>
  <c r="AO2211" i="4"/>
  <c r="AP2211" i="4"/>
  <c r="AR2211" i="4"/>
  <c r="C2212" i="4"/>
  <c r="D2212" i="4"/>
  <c r="E2212" i="4"/>
  <c r="F2212" i="4"/>
  <c r="G2212" i="4"/>
  <c r="H2212" i="4"/>
  <c r="I2212" i="4"/>
  <c r="K2212" i="4"/>
  <c r="L2212" i="4"/>
  <c r="M2212" i="4"/>
  <c r="N2212" i="4"/>
  <c r="O2212" i="4"/>
  <c r="AI2212" i="4"/>
  <c r="AJ2212" i="4"/>
  <c r="AK2212" i="4"/>
  <c r="AL2212" i="4"/>
  <c r="AM2212" i="4"/>
  <c r="AN2212" i="4"/>
  <c r="AO2212" i="4"/>
  <c r="AP2212" i="4"/>
  <c r="AR2212" i="4"/>
  <c r="C2213" i="4"/>
  <c r="D2213" i="4"/>
  <c r="E2213" i="4"/>
  <c r="F2213" i="4"/>
  <c r="G2213" i="4"/>
  <c r="H2213" i="4"/>
  <c r="I2213" i="4"/>
  <c r="K2213" i="4"/>
  <c r="L2213" i="4"/>
  <c r="M2213" i="4"/>
  <c r="N2213" i="4"/>
  <c r="O2213" i="4"/>
  <c r="AI2213" i="4"/>
  <c r="AJ2213" i="4"/>
  <c r="AK2213" i="4"/>
  <c r="AL2213" i="4"/>
  <c r="AM2213" i="4"/>
  <c r="AN2213" i="4"/>
  <c r="AO2213" i="4"/>
  <c r="AP2213" i="4"/>
  <c r="AR2213" i="4"/>
  <c r="C2214" i="4"/>
  <c r="D2214" i="4"/>
  <c r="E2214" i="4"/>
  <c r="F2214" i="4"/>
  <c r="G2214" i="4"/>
  <c r="H2214" i="4"/>
  <c r="I2214" i="4"/>
  <c r="K2214" i="4"/>
  <c r="L2214" i="4"/>
  <c r="M2214" i="4"/>
  <c r="N2214" i="4"/>
  <c r="O2214" i="4"/>
  <c r="AI2214" i="4"/>
  <c r="AJ2214" i="4"/>
  <c r="AK2214" i="4"/>
  <c r="AL2214" i="4"/>
  <c r="AM2214" i="4"/>
  <c r="AN2214" i="4"/>
  <c r="AO2214" i="4"/>
  <c r="AP2214" i="4"/>
  <c r="AR2214" i="4"/>
  <c r="C2215" i="4"/>
  <c r="D2215" i="4"/>
  <c r="E2215" i="4"/>
  <c r="F2215" i="4"/>
  <c r="G2215" i="4"/>
  <c r="H2215" i="4"/>
  <c r="I2215" i="4"/>
  <c r="K2215" i="4"/>
  <c r="L2215" i="4"/>
  <c r="M2215" i="4"/>
  <c r="N2215" i="4"/>
  <c r="O2215" i="4"/>
  <c r="AI2215" i="4"/>
  <c r="AJ2215" i="4"/>
  <c r="AK2215" i="4"/>
  <c r="AL2215" i="4"/>
  <c r="AM2215" i="4"/>
  <c r="AN2215" i="4"/>
  <c r="AO2215" i="4"/>
  <c r="AP2215" i="4"/>
  <c r="AR2215" i="4"/>
  <c r="C2216" i="4"/>
  <c r="D2216" i="4"/>
  <c r="E2216" i="4"/>
  <c r="F2216" i="4"/>
  <c r="G2216" i="4"/>
  <c r="H2216" i="4"/>
  <c r="I2216" i="4"/>
  <c r="K2216" i="4"/>
  <c r="L2216" i="4"/>
  <c r="M2216" i="4"/>
  <c r="N2216" i="4"/>
  <c r="O2216" i="4"/>
  <c r="AI2216" i="4"/>
  <c r="AJ2216" i="4"/>
  <c r="AK2216" i="4"/>
  <c r="AL2216" i="4"/>
  <c r="AM2216" i="4"/>
  <c r="AN2216" i="4"/>
  <c r="AO2216" i="4"/>
  <c r="AP2216" i="4"/>
  <c r="AR2216" i="4"/>
  <c r="C2217" i="4"/>
  <c r="D2217" i="4"/>
  <c r="E2217" i="4"/>
  <c r="F2217" i="4"/>
  <c r="G2217" i="4"/>
  <c r="H2217" i="4"/>
  <c r="I2217" i="4"/>
  <c r="K2217" i="4"/>
  <c r="L2217" i="4"/>
  <c r="M2217" i="4"/>
  <c r="N2217" i="4"/>
  <c r="O2217" i="4"/>
  <c r="AI2217" i="4"/>
  <c r="AJ2217" i="4"/>
  <c r="AK2217" i="4"/>
  <c r="AL2217" i="4"/>
  <c r="AM2217" i="4"/>
  <c r="AN2217" i="4"/>
  <c r="AO2217" i="4"/>
  <c r="AP2217" i="4"/>
  <c r="AR2217" i="4"/>
  <c r="C2218" i="4"/>
  <c r="D2218" i="4"/>
  <c r="E2218" i="4"/>
  <c r="F2218" i="4"/>
  <c r="G2218" i="4"/>
  <c r="H2218" i="4"/>
  <c r="I2218" i="4"/>
  <c r="K2218" i="4"/>
  <c r="L2218" i="4"/>
  <c r="M2218" i="4"/>
  <c r="N2218" i="4"/>
  <c r="O2218" i="4"/>
  <c r="AI2218" i="4"/>
  <c r="AJ2218" i="4"/>
  <c r="AK2218" i="4"/>
  <c r="AL2218" i="4"/>
  <c r="AM2218" i="4"/>
  <c r="AN2218" i="4"/>
  <c r="AO2218" i="4"/>
  <c r="AP2218" i="4"/>
  <c r="AR2218" i="4"/>
  <c r="C2219" i="4"/>
  <c r="D2219" i="4"/>
  <c r="E2219" i="4"/>
  <c r="F2219" i="4"/>
  <c r="G2219" i="4"/>
  <c r="H2219" i="4"/>
  <c r="I2219" i="4"/>
  <c r="K2219" i="4"/>
  <c r="L2219" i="4"/>
  <c r="M2219" i="4"/>
  <c r="N2219" i="4"/>
  <c r="O2219" i="4"/>
  <c r="AI2219" i="4"/>
  <c r="AJ2219" i="4"/>
  <c r="AK2219" i="4"/>
  <c r="AL2219" i="4"/>
  <c r="AM2219" i="4"/>
  <c r="AN2219" i="4"/>
  <c r="AO2219" i="4"/>
  <c r="AP2219" i="4"/>
  <c r="AR2219" i="4"/>
  <c r="C2220" i="4"/>
  <c r="D2220" i="4"/>
  <c r="E2220" i="4"/>
  <c r="F2220" i="4"/>
  <c r="G2220" i="4"/>
  <c r="H2220" i="4"/>
  <c r="I2220" i="4"/>
  <c r="K2220" i="4"/>
  <c r="L2220" i="4"/>
  <c r="M2220" i="4"/>
  <c r="N2220" i="4"/>
  <c r="O2220" i="4"/>
  <c r="AI2220" i="4"/>
  <c r="AJ2220" i="4"/>
  <c r="AK2220" i="4"/>
  <c r="AL2220" i="4"/>
  <c r="AM2220" i="4"/>
  <c r="AN2220" i="4"/>
  <c r="AO2220" i="4"/>
  <c r="AP2220" i="4"/>
  <c r="AR2220" i="4"/>
  <c r="C2221" i="4"/>
  <c r="D2221" i="4"/>
  <c r="E2221" i="4"/>
  <c r="F2221" i="4"/>
  <c r="G2221" i="4"/>
  <c r="H2221" i="4"/>
  <c r="I2221" i="4"/>
  <c r="K2221" i="4"/>
  <c r="L2221" i="4"/>
  <c r="M2221" i="4"/>
  <c r="N2221" i="4"/>
  <c r="O2221" i="4"/>
  <c r="AI2221" i="4"/>
  <c r="AJ2221" i="4"/>
  <c r="AK2221" i="4"/>
  <c r="AL2221" i="4"/>
  <c r="AM2221" i="4"/>
  <c r="AN2221" i="4"/>
  <c r="AO2221" i="4"/>
  <c r="AP2221" i="4"/>
  <c r="AR2221" i="4"/>
  <c r="C2222" i="4"/>
  <c r="D2222" i="4"/>
  <c r="E2222" i="4"/>
  <c r="F2222" i="4"/>
  <c r="G2222" i="4"/>
  <c r="H2222" i="4"/>
  <c r="I2222" i="4"/>
  <c r="K2222" i="4"/>
  <c r="L2222" i="4"/>
  <c r="M2222" i="4"/>
  <c r="N2222" i="4"/>
  <c r="O2222" i="4"/>
  <c r="AI2222" i="4"/>
  <c r="AJ2222" i="4"/>
  <c r="AK2222" i="4"/>
  <c r="AL2222" i="4"/>
  <c r="AM2222" i="4"/>
  <c r="AN2222" i="4"/>
  <c r="AO2222" i="4"/>
  <c r="AP2222" i="4"/>
  <c r="AR2222" i="4"/>
  <c r="C2223" i="4"/>
  <c r="D2223" i="4"/>
  <c r="E2223" i="4"/>
  <c r="F2223" i="4"/>
  <c r="G2223" i="4"/>
  <c r="H2223" i="4"/>
  <c r="I2223" i="4"/>
  <c r="K2223" i="4"/>
  <c r="L2223" i="4"/>
  <c r="M2223" i="4"/>
  <c r="N2223" i="4"/>
  <c r="O2223" i="4"/>
  <c r="AI2223" i="4"/>
  <c r="AJ2223" i="4"/>
  <c r="AK2223" i="4"/>
  <c r="AL2223" i="4"/>
  <c r="AM2223" i="4"/>
  <c r="AN2223" i="4"/>
  <c r="AO2223" i="4"/>
  <c r="AP2223" i="4"/>
  <c r="AR2223" i="4"/>
  <c r="C2224" i="4"/>
  <c r="D2224" i="4"/>
  <c r="E2224" i="4"/>
  <c r="F2224" i="4"/>
  <c r="G2224" i="4"/>
  <c r="H2224" i="4"/>
  <c r="I2224" i="4"/>
  <c r="K2224" i="4"/>
  <c r="L2224" i="4"/>
  <c r="M2224" i="4"/>
  <c r="N2224" i="4"/>
  <c r="O2224" i="4"/>
  <c r="AI2224" i="4"/>
  <c r="AJ2224" i="4"/>
  <c r="AK2224" i="4"/>
  <c r="AL2224" i="4"/>
  <c r="AM2224" i="4"/>
  <c r="AN2224" i="4"/>
  <c r="AO2224" i="4"/>
  <c r="AP2224" i="4"/>
  <c r="AR2224" i="4"/>
  <c r="C2225" i="4"/>
  <c r="D2225" i="4"/>
  <c r="E2225" i="4"/>
  <c r="F2225" i="4"/>
  <c r="G2225" i="4"/>
  <c r="H2225" i="4"/>
  <c r="I2225" i="4"/>
  <c r="K2225" i="4"/>
  <c r="L2225" i="4"/>
  <c r="M2225" i="4"/>
  <c r="N2225" i="4"/>
  <c r="O2225" i="4"/>
  <c r="AI2225" i="4"/>
  <c r="AJ2225" i="4"/>
  <c r="AK2225" i="4"/>
  <c r="AL2225" i="4"/>
  <c r="AM2225" i="4"/>
  <c r="AN2225" i="4"/>
  <c r="AO2225" i="4"/>
  <c r="AP2225" i="4"/>
  <c r="AR2225" i="4"/>
  <c r="C2226" i="4"/>
  <c r="D2226" i="4"/>
  <c r="E2226" i="4"/>
  <c r="F2226" i="4"/>
  <c r="G2226" i="4"/>
  <c r="H2226" i="4"/>
  <c r="I2226" i="4"/>
  <c r="K2226" i="4"/>
  <c r="L2226" i="4"/>
  <c r="M2226" i="4"/>
  <c r="N2226" i="4"/>
  <c r="O2226" i="4"/>
  <c r="AI2226" i="4"/>
  <c r="AJ2226" i="4"/>
  <c r="AK2226" i="4"/>
  <c r="AL2226" i="4"/>
  <c r="AM2226" i="4"/>
  <c r="AN2226" i="4"/>
  <c r="AO2226" i="4"/>
  <c r="AP2226" i="4"/>
  <c r="AR2226" i="4"/>
  <c r="C2227" i="4"/>
  <c r="D2227" i="4"/>
  <c r="E2227" i="4"/>
  <c r="F2227" i="4"/>
  <c r="G2227" i="4"/>
  <c r="H2227" i="4"/>
  <c r="I2227" i="4"/>
  <c r="K2227" i="4"/>
  <c r="L2227" i="4"/>
  <c r="M2227" i="4"/>
  <c r="N2227" i="4"/>
  <c r="O2227" i="4"/>
  <c r="AI2227" i="4"/>
  <c r="AJ2227" i="4"/>
  <c r="AK2227" i="4"/>
  <c r="AL2227" i="4"/>
  <c r="AM2227" i="4"/>
  <c r="AN2227" i="4"/>
  <c r="AO2227" i="4"/>
  <c r="AP2227" i="4"/>
  <c r="AR2227" i="4"/>
  <c r="C2228" i="4"/>
  <c r="D2228" i="4"/>
  <c r="E2228" i="4"/>
  <c r="F2228" i="4"/>
  <c r="G2228" i="4"/>
  <c r="H2228" i="4"/>
  <c r="I2228" i="4"/>
  <c r="K2228" i="4"/>
  <c r="L2228" i="4"/>
  <c r="M2228" i="4"/>
  <c r="N2228" i="4"/>
  <c r="O2228" i="4"/>
  <c r="AI2228" i="4"/>
  <c r="AJ2228" i="4"/>
  <c r="AK2228" i="4"/>
  <c r="AL2228" i="4"/>
  <c r="AM2228" i="4"/>
  <c r="AN2228" i="4"/>
  <c r="AO2228" i="4"/>
  <c r="AP2228" i="4"/>
  <c r="AR2228" i="4"/>
  <c r="C2229" i="4"/>
  <c r="D2229" i="4"/>
  <c r="E2229" i="4"/>
  <c r="F2229" i="4"/>
  <c r="G2229" i="4"/>
  <c r="H2229" i="4"/>
  <c r="I2229" i="4"/>
  <c r="K2229" i="4"/>
  <c r="L2229" i="4"/>
  <c r="M2229" i="4"/>
  <c r="N2229" i="4"/>
  <c r="O2229" i="4"/>
  <c r="AI2229" i="4"/>
  <c r="AJ2229" i="4"/>
  <c r="AK2229" i="4"/>
  <c r="AL2229" i="4"/>
  <c r="AM2229" i="4"/>
  <c r="AN2229" i="4"/>
  <c r="AO2229" i="4"/>
  <c r="AP2229" i="4"/>
  <c r="AR2229" i="4"/>
  <c r="C2230" i="4"/>
  <c r="D2230" i="4"/>
  <c r="E2230" i="4"/>
  <c r="F2230" i="4"/>
  <c r="G2230" i="4"/>
  <c r="H2230" i="4"/>
  <c r="I2230" i="4"/>
  <c r="K2230" i="4"/>
  <c r="L2230" i="4"/>
  <c r="M2230" i="4"/>
  <c r="N2230" i="4"/>
  <c r="O2230" i="4"/>
  <c r="AI2230" i="4"/>
  <c r="AJ2230" i="4"/>
  <c r="AK2230" i="4"/>
  <c r="AL2230" i="4"/>
  <c r="AM2230" i="4"/>
  <c r="AN2230" i="4"/>
  <c r="AO2230" i="4"/>
  <c r="AP2230" i="4"/>
  <c r="AR2230" i="4"/>
  <c r="C2231" i="4"/>
  <c r="D2231" i="4"/>
  <c r="E2231" i="4"/>
  <c r="F2231" i="4"/>
  <c r="G2231" i="4"/>
  <c r="H2231" i="4"/>
  <c r="I2231" i="4"/>
  <c r="K2231" i="4"/>
  <c r="L2231" i="4"/>
  <c r="M2231" i="4"/>
  <c r="N2231" i="4"/>
  <c r="O2231" i="4"/>
  <c r="AI2231" i="4"/>
  <c r="AJ2231" i="4"/>
  <c r="AK2231" i="4"/>
  <c r="AL2231" i="4"/>
  <c r="AM2231" i="4"/>
  <c r="AN2231" i="4"/>
  <c r="AO2231" i="4"/>
  <c r="AP2231" i="4"/>
  <c r="AR2231" i="4"/>
  <c r="C2232" i="4"/>
  <c r="D2232" i="4"/>
  <c r="E2232" i="4"/>
  <c r="F2232" i="4"/>
  <c r="G2232" i="4"/>
  <c r="H2232" i="4"/>
  <c r="I2232" i="4"/>
  <c r="K2232" i="4"/>
  <c r="L2232" i="4"/>
  <c r="M2232" i="4"/>
  <c r="N2232" i="4"/>
  <c r="O2232" i="4"/>
  <c r="AI2232" i="4"/>
  <c r="AJ2232" i="4"/>
  <c r="AK2232" i="4"/>
  <c r="AL2232" i="4"/>
  <c r="AM2232" i="4"/>
  <c r="AN2232" i="4"/>
  <c r="AO2232" i="4"/>
  <c r="AP2232" i="4"/>
  <c r="AR2232" i="4"/>
  <c r="C2233" i="4"/>
  <c r="D2233" i="4"/>
  <c r="E2233" i="4"/>
  <c r="F2233" i="4"/>
  <c r="G2233" i="4"/>
  <c r="H2233" i="4"/>
  <c r="I2233" i="4"/>
  <c r="K2233" i="4"/>
  <c r="L2233" i="4"/>
  <c r="M2233" i="4"/>
  <c r="N2233" i="4"/>
  <c r="O2233" i="4"/>
  <c r="AI2233" i="4"/>
  <c r="AJ2233" i="4"/>
  <c r="AK2233" i="4"/>
  <c r="AL2233" i="4"/>
  <c r="AM2233" i="4"/>
  <c r="AN2233" i="4"/>
  <c r="AO2233" i="4"/>
  <c r="AP2233" i="4"/>
  <c r="AR2233" i="4"/>
  <c r="C2234" i="4"/>
  <c r="D2234" i="4"/>
  <c r="E2234" i="4"/>
  <c r="F2234" i="4"/>
  <c r="G2234" i="4"/>
  <c r="H2234" i="4"/>
  <c r="I2234" i="4"/>
  <c r="K2234" i="4"/>
  <c r="L2234" i="4"/>
  <c r="M2234" i="4"/>
  <c r="N2234" i="4"/>
  <c r="O2234" i="4"/>
  <c r="AI2234" i="4"/>
  <c r="AJ2234" i="4"/>
  <c r="AK2234" i="4"/>
  <c r="AL2234" i="4"/>
  <c r="AM2234" i="4"/>
  <c r="AN2234" i="4"/>
  <c r="AO2234" i="4"/>
  <c r="AP2234" i="4"/>
  <c r="AR2234" i="4"/>
  <c r="C2235" i="4"/>
  <c r="D2235" i="4"/>
  <c r="E2235" i="4"/>
  <c r="F2235" i="4"/>
  <c r="G2235" i="4"/>
  <c r="H2235" i="4"/>
  <c r="I2235" i="4"/>
  <c r="K2235" i="4"/>
  <c r="L2235" i="4"/>
  <c r="M2235" i="4"/>
  <c r="N2235" i="4"/>
  <c r="O2235" i="4"/>
  <c r="AI2235" i="4"/>
  <c r="AJ2235" i="4"/>
  <c r="AK2235" i="4"/>
  <c r="AL2235" i="4"/>
  <c r="AM2235" i="4"/>
  <c r="AN2235" i="4"/>
  <c r="AO2235" i="4"/>
  <c r="AP2235" i="4"/>
  <c r="AR2235" i="4"/>
  <c r="C2236" i="4"/>
  <c r="D2236" i="4"/>
  <c r="E2236" i="4"/>
  <c r="F2236" i="4"/>
  <c r="G2236" i="4"/>
  <c r="H2236" i="4"/>
  <c r="I2236" i="4"/>
  <c r="K2236" i="4"/>
  <c r="L2236" i="4"/>
  <c r="M2236" i="4"/>
  <c r="N2236" i="4"/>
  <c r="O2236" i="4"/>
  <c r="AI2236" i="4"/>
  <c r="AJ2236" i="4"/>
  <c r="AK2236" i="4"/>
  <c r="AL2236" i="4"/>
  <c r="AM2236" i="4"/>
  <c r="AN2236" i="4"/>
  <c r="AO2236" i="4"/>
  <c r="AP2236" i="4"/>
  <c r="AR2236" i="4"/>
  <c r="C2237" i="4"/>
  <c r="D2237" i="4"/>
  <c r="E2237" i="4"/>
  <c r="F2237" i="4"/>
  <c r="G2237" i="4"/>
  <c r="H2237" i="4"/>
  <c r="I2237" i="4"/>
  <c r="K2237" i="4"/>
  <c r="L2237" i="4"/>
  <c r="M2237" i="4"/>
  <c r="N2237" i="4"/>
  <c r="O2237" i="4"/>
  <c r="AI2237" i="4"/>
  <c r="AJ2237" i="4"/>
  <c r="AK2237" i="4"/>
  <c r="AL2237" i="4"/>
  <c r="AM2237" i="4"/>
  <c r="AN2237" i="4"/>
  <c r="AO2237" i="4"/>
  <c r="AP2237" i="4"/>
  <c r="AR2237" i="4"/>
  <c r="C2238" i="4"/>
  <c r="D2238" i="4"/>
  <c r="E2238" i="4"/>
  <c r="F2238" i="4"/>
  <c r="G2238" i="4"/>
  <c r="H2238" i="4"/>
  <c r="I2238" i="4"/>
  <c r="K2238" i="4"/>
  <c r="L2238" i="4"/>
  <c r="M2238" i="4"/>
  <c r="N2238" i="4"/>
  <c r="O2238" i="4"/>
  <c r="AI2238" i="4"/>
  <c r="AJ2238" i="4"/>
  <c r="AK2238" i="4"/>
  <c r="AL2238" i="4"/>
  <c r="AM2238" i="4"/>
  <c r="AN2238" i="4"/>
  <c r="AO2238" i="4"/>
  <c r="AP2238" i="4"/>
  <c r="AR2238" i="4"/>
  <c r="C2239" i="4"/>
  <c r="D2239" i="4"/>
  <c r="E2239" i="4"/>
  <c r="F2239" i="4"/>
  <c r="G2239" i="4"/>
  <c r="H2239" i="4"/>
  <c r="I2239" i="4"/>
  <c r="K2239" i="4"/>
  <c r="L2239" i="4"/>
  <c r="M2239" i="4"/>
  <c r="N2239" i="4"/>
  <c r="O2239" i="4"/>
  <c r="AI2239" i="4"/>
  <c r="AJ2239" i="4"/>
  <c r="AK2239" i="4"/>
  <c r="AL2239" i="4"/>
  <c r="AM2239" i="4"/>
  <c r="AN2239" i="4"/>
  <c r="AO2239" i="4"/>
  <c r="AP2239" i="4"/>
  <c r="AR2239" i="4"/>
  <c r="C2240" i="4"/>
  <c r="D2240" i="4"/>
  <c r="E2240" i="4"/>
  <c r="F2240" i="4"/>
  <c r="G2240" i="4"/>
  <c r="H2240" i="4"/>
  <c r="I2240" i="4"/>
  <c r="K2240" i="4"/>
  <c r="L2240" i="4"/>
  <c r="M2240" i="4"/>
  <c r="N2240" i="4"/>
  <c r="O2240" i="4"/>
  <c r="AI2240" i="4"/>
  <c r="AJ2240" i="4"/>
  <c r="AK2240" i="4"/>
  <c r="AL2240" i="4"/>
  <c r="AM2240" i="4"/>
  <c r="AN2240" i="4"/>
  <c r="AO2240" i="4"/>
  <c r="AP2240" i="4"/>
  <c r="AR2240" i="4"/>
  <c r="C2241" i="4"/>
  <c r="D2241" i="4"/>
  <c r="E2241" i="4"/>
  <c r="F2241" i="4"/>
  <c r="G2241" i="4"/>
  <c r="H2241" i="4"/>
  <c r="I2241" i="4"/>
  <c r="K2241" i="4"/>
  <c r="L2241" i="4"/>
  <c r="M2241" i="4"/>
  <c r="N2241" i="4"/>
  <c r="O2241" i="4"/>
  <c r="AI2241" i="4"/>
  <c r="AJ2241" i="4"/>
  <c r="AK2241" i="4"/>
  <c r="AL2241" i="4"/>
  <c r="AM2241" i="4"/>
  <c r="AN2241" i="4"/>
  <c r="AO2241" i="4"/>
  <c r="AP2241" i="4"/>
  <c r="AR2241" i="4"/>
  <c r="C2242" i="4"/>
  <c r="D2242" i="4"/>
  <c r="E2242" i="4"/>
  <c r="F2242" i="4"/>
  <c r="G2242" i="4"/>
  <c r="H2242" i="4"/>
  <c r="I2242" i="4"/>
  <c r="K2242" i="4"/>
  <c r="L2242" i="4"/>
  <c r="M2242" i="4"/>
  <c r="N2242" i="4"/>
  <c r="O2242" i="4"/>
  <c r="AI2242" i="4"/>
  <c r="AJ2242" i="4"/>
  <c r="AK2242" i="4"/>
  <c r="AL2242" i="4"/>
  <c r="AM2242" i="4"/>
  <c r="AN2242" i="4"/>
  <c r="AO2242" i="4"/>
  <c r="AP2242" i="4"/>
  <c r="AR2242" i="4"/>
  <c r="C2243" i="4"/>
  <c r="D2243" i="4"/>
  <c r="E2243" i="4"/>
  <c r="F2243" i="4"/>
  <c r="G2243" i="4"/>
  <c r="H2243" i="4"/>
  <c r="I2243" i="4"/>
  <c r="K2243" i="4"/>
  <c r="L2243" i="4"/>
  <c r="M2243" i="4"/>
  <c r="N2243" i="4"/>
  <c r="O2243" i="4"/>
  <c r="AI2243" i="4"/>
  <c r="AJ2243" i="4"/>
  <c r="AK2243" i="4"/>
  <c r="AL2243" i="4"/>
  <c r="AM2243" i="4"/>
  <c r="AN2243" i="4"/>
  <c r="AO2243" i="4"/>
  <c r="AP2243" i="4"/>
  <c r="AR2243" i="4"/>
  <c r="C2244" i="4"/>
  <c r="D2244" i="4"/>
  <c r="E2244" i="4"/>
  <c r="F2244" i="4"/>
  <c r="G2244" i="4"/>
  <c r="H2244" i="4"/>
  <c r="I2244" i="4"/>
  <c r="K2244" i="4"/>
  <c r="L2244" i="4"/>
  <c r="M2244" i="4"/>
  <c r="N2244" i="4"/>
  <c r="O2244" i="4"/>
  <c r="AI2244" i="4"/>
  <c r="AJ2244" i="4"/>
  <c r="AK2244" i="4"/>
  <c r="AL2244" i="4"/>
  <c r="AM2244" i="4"/>
  <c r="AN2244" i="4"/>
  <c r="AO2244" i="4"/>
  <c r="AP2244" i="4"/>
  <c r="AR2244" i="4"/>
  <c r="C2245" i="4"/>
  <c r="D2245" i="4"/>
  <c r="E2245" i="4"/>
  <c r="F2245" i="4"/>
  <c r="G2245" i="4"/>
  <c r="H2245" i="4"/>
  <c r="I2245" i="4"/>
  <c r="K2245" i="4"/>
  <c r="L2245" i="4"/>
  <c r="M2245" i="4"/>
  <c r="N2245" i="4"/>
  <c r="O2245" i="4"/>
  <c r="AI2245" i="4"/>
  <c r="AJ2245" i="4"/>
  <c r="AK2245" i="4"/>
  <c r="AL2245" i="4"/>
  <c r="AM2245" i="4"/>
  <c r="AN2245" i="4"/>
  <c r="AO2245" i="4"/>
  <c r="AP2245" i="4"/>
  <c r="AR2245" i="4"/>
  <c r="C2246" i="4"/>
  <c r="D2246" i="4"/>
  <c r="E2246" i="4"/>
  <c r="F2246" i="4"/>
  <c r="G2246" i="4"/>
  <c r="H2246" i="4"/>
  <c r="I2246" i="4"/>
  <c r="K2246" i="4"/>
  <c r="L2246" i="4"/>
  <c r="M2246" i="4"/>
  <c r="N2246" i="4"/>
  <c r="O2246" i="4"/>
  <c r="AI2246" i="4"/>
  <c r="AJ2246" i="4"/>
  <c r="AK2246" i="4"/>
  <c r="AL2246" i="4"/>
  <c r="AM2246" i="4"/>
  <c r="AN2246" i="4"/>
  <c r="AO2246" i="4"/>
  <c r="AP2246" i="4"/>
  <c r="AR2246" i="4"/>
  <c r="C2247" i="4"/>
  <c r="D2247" i="4"/>
  <c r="E2247" i="4"/>
  <c r="F2247" i="4"/>
  <c r="G2247" i="4"/>
  <c r="H2247" i="4"/>
  <c r="I2247" i="4"/>
  <c r="K2247" i="4"/>
  <c r="L2247" i="4"/>
  <c r="M2247" i="4"/>
  <c r="N2247" i="4"/>
  <c r="O2247" i="4"/>
  <c r="AI2247" i="4"/>
  <c r="AJ2247" i="4"/>
  <c r="AK2247" i="4"/>
  <c r="AL2247" i="4"/>
  <c r="AM2247" i="4"/>
  <c r="AN2247" i="4"/>
  <c r="AO2247" i="4"/>
  <c r="AP2247" i="4"/>
  <c r="AR2247" i="4"/>
  <c r="C2248" i="4"/>
  <c r="D2248" i="4"/>
  <c r="E2248" i="4"/>
  <c r="F2248" i="4"/>
  <c r="G2248" i="4"/>
  <c r="H2248" i="4"/>
  <c r="I2248" i="4"/>
  <c r="K2248" i="4"/>
  <c r="L2248" i="4"/>
  <c r="M2248" i="4"/>
  <c r="N2248" i="4"/>
  <c r="O2248" i="4"/>
  <c r="AI2248" i="4"/>
  <c r="AJ2248" i="4"/>
  <c r="AK2248" i="4"/>
  <c r="AL2248" i="4"/>
  <c r="AM2248" i="4"/>
  <c r="AN2248" i="4"/>
  <c r="AO2248" i="4"/>
  <c r="AP2248" i="4"/>
  <c r="AR2248" i="4"/>
  <c r="C2249" i="4"/>
  <c r="D2249" i="4"/>
  <c r="E2249" i="4"/>
  <c r="F2249" i="4"/>
  <c r="G2249" i="4"/>
  <c r="H2249" i="4"/>
  <c r="I2249" i="4"/>
  <c r="K2249" i="4"/>
  <c r="L2249" i="4"/>
  <c r="M2249" i="4"/>
  <c r="N2249" i="4"/>
  <c r="O2249" i="4"/>
  <c r="AI2249" i="4"/>
  <c r="AJ2249" i="4"/>
  <c r="AK2249" i="4"/>
  <c r="AL2249" i="4"/>
  <c r="AM2249" i="4"/>
  <c r="AN2249" i="4"/>
  <c r="AO2249" i="4"/>
  <c r="AP2249" i="4"/>
  <c r="AR2249" i="4"/>
  <c r="C2250" i="4"/>
  <c r="D2250" i="4"/>
  <c r="E2250" i="4"/>
  <c r="F2250" i="4"/>
  <c r="G2250" i="4"/>
  <c r="H2250" i="4"/>
  <c r="I2250" i="4"/>
  <c r="K2250" i="4"/>
  <c r="L2250" i="4"/>
  <c r="M2250" i="4"/>
  <c r="N2250" i="4"/>
  <c r="O2250" i="4"/>
  <c r="AI2250" i="4"/>
  <c r="AJ2250" i="4"/>
  <c r="AK2250" i="4"/>
  <c r="AL2250" i="4"/>
  <c r="AM2250" i="4"/>
  <c r="AN2250" i="4"/>
  <c r="AO2250" i="4"/>
  <c r="AP2250" i="4"/>
  <c r="AR2250" i="4"/>
  <c r="C2251" i="4"/>
  <c r="D2251" i="4"/>
  <c r="E2251" i="4"/>
  <c r="F2251" i="4"/>
  <c r="G2251" i="4"/>
  <c r="H2251" i="4"/>
  <c r="I2251" i="4"/>
  <c r="K2251" i="4"/>
  <c r="L2251" i="4"/>
  <c r="M2251" i="4"/>
  <c r="N2251" i="4"/>
  <c r="O2251" i="4"/>
  <c r="AI2251" i="4"/>
  <c r="AJ2251" i="4"/>
  <c r="AK2251" i="4"/>
  <c r="AL2251" i="4"/>
  <c r="AM2251" i="4"/>
  <c r="AN2251" i="4"/>
  <c r="AO2251" i="4"/>
  <c r="AP2251" i="4"/>
  <c r="AR2251" i="4"/>
  <c r="C2252" i="4"/>
  <c r="D2252" i="4"/>
  <c r="E2252" i="4"/>
  <c r="F2252" i="4"/>
  <c r="G2252" i="4"/>
  <c r="H2252" i="4"/>
  <c r="I2252" i="4"/>
  <c r="K2252" i="4"/>
  <c r="L2252" i="4"/>
  <c r="M2252" i="4"/>
  <c r="N2252" i="4"/>
  <c r="O2252" i="4"/>
  <c r="AI2252" i="4"/>
  <c r="AJ2252" i="4"/>
  <c r="AK2252" i="4"/>
  <c r="AL2252" i="4"/>
  <c r="AM2252" i="4"/>
  <c r="AN2252" i="4"/>
  <c r="AO2252" i="4"/>
  <c r="AP2252" i="4"/>
  <c r="AR2252" i="4"/>
  <c r="C2253" i="4"/>
  <c r="D2253" i="4"/>
  <c r="E2253" i="4"/>
  <c r="F2253" i="4"/>
  <c r="G2253" i="4"/>
  <c r="H2253" i="4"/>
  <c r="I2253" i="4"/>
  <c r="K2253" i="4"/>
  <c r="L2253" i="4"/>
  <c r="M2253" i="4"/>
  <c r="N2253" i="4"/>
  <c r="O2253" i="4"/>
  <c r="AI2253" i="4"/>
  <c r="AJ2253" i="4"/>
  <c r="AK2253" i="4"/>
  <c r="AL2253" i="4"/>
  <c r="AM2253" i="4"/>
  <c r="AN2253" i="4"/>
  <c r="AO2253" i="4"/>
  <c r="AP2253" i="4"/>
  <c r="AR2253" i="4"/>
  <c r="C2254" i="4"/>
  <c r="D2254" i="4"/>
  <c r="E2254" i="4"/>
  <c r="F2254" i="4"/>
  <c r="G2254" i="4"/>
  <c r="H2254" i="4"/>
  <c r="I2254" i="4"/>
  <c r="K2254" i="4"/>
  <c r="L2254" i="4"/>
  <c r="M2254" i="4"/>
  <c r="N2254" i="4"/>
  <c r="O2254" i="4"/>
  <c r="AI2254" i="4"/>
  <c r="AJ2254" i="4"/>
  <c r="AK2254" i="4"/>
  <c r="AL2254" i="4"/>
  <c r="AM2254" i="4"/>
  <c r="AN2254" i="4"/>
  <c r="AO2254" i="4"/>
  <c r="AP2254" i="4"/>
  <c r="AR2254" i="4"/>
  <c r="C2255" i="4"/>
  <c r="D2255" i="4"/>
  <c r="E2255" i="4"/>
  <c r="F2255" i="4"/>
  <c r="G2255" i="4"/>
  <c r="H2255" i="4"/>
  <c r="I2255" i="4"/>
  <c r="K2255" i="4"/>
  <c r="L2255" i="4"/>
  <c r="M2255" i="4"/>
  <c r="N2255" i="4"/>
  <c r="O2255" i="4"/>
  <c r="AI2255" i="4"/>
  <c r="AJ2255" i="4"/>
  <c r="AK2255" i="4"/>
  <c r="AL2255" i="4"/>
  <c r="AM2255" i="4"/>
  <c r="AN2255" i="4"/>
  <c r="AO2255" i="4"/>
  <c r="AP2255" i="4"/>
  <c r="AR2255" i="4"/>
  <c r="C2256" i="4"/>
  <c r="D2256" i="4"/>
  <c r="E2256" i="4"/>
  <c r="F2256" i="4"/>
  <c r="G2256" i="4"/>
  <c r="H2256" i="4"/>
  <c r="I2256" i="4"/>
  <c r="K2256" i="4"/>
  <c r="L2256" i="4"/>
  <c r="M2256" i="4"/>
  <c r="N2256" i="4"/>
  <c r="O2256" i="4"/>
  <c r="AI2256" i="4"/>
  <c r="AJ2256" i="4"/>
  <c r="AK2256" i="4"/>
  <c r="AL2256" i="4"/>
  <c r="AM2256" i="4"/>
  <c r="AN2256" i="4"/>
  <c r="AO2256" i="4"/>
  <c r="AP2256" i="4"/>
  <c r="AR2256" i="4"/>
  <c r="C2257" i="4"/>
  <c r="D2257" i="4"/>
  <c r="E2257" i="4"/>
  <c r="F2257" i="4"/>
  <c r="G2257" i="4"/>
  <c r="H2257" i="4"/>
  <c r="I2257" i="4"/>
  <c r="K2257" i="4"/>
  <c r="L2257" i="4"/>
  <c r="M2257" i="4"/>
  <c r="N2257" i="4"/>
  <c r="O2257" i="4"/>
  <c r="AI2257" i="4"/>
  <c r="AJ2257" i="4"/>
  <c r="AK2257" i="4"/>
  <c r="AL2257" i="4"/>
  <c r="AM2257" i="4"/>
  <c r="AN2257" i="4"/>
  <c r="AO2257" i="4"/>
  <c r="AP2257" i="4"/>
  <c r="AR2257" i="4"/>
  <c r="C2258" i="4"/>
  <c r="D2258" i="4"/>
  <c r="E2258" i="4"/>
  <c r="F2258" i="4"/>
  <c r="G2258" i="4"/>
  <c r="H2258" i="4"/>
  <c r="I2258" i="4"/>
  <c r="K2258" i="4"/>
  <c r="L2258" i="4"/>
  <c r="M2258" i="4"/>
  <c r="N2258" i="4"/>
  <c r="O2258" i="4"/>
  <c r="AI2258" i="4"/>
  <c r="AJ2258" i="4"/>
  <c r="AK2258" i="4"/>
  <c r="AL2258" i="4"/>
  <c r="AM2258" i="4"/>
  <c r="AN2258" i="4"/>
  <c r="AO2258" i="4"/>
  <c r="AP2258" i="4"/>
  <c r="AR2258" i="4"/>
  <c r="C2259" i="4"/>
  <c r="D2259" i="4"/>
  <c r="E2259" i="4"/>
  <c r="F2259" i="4"/>
  <c r="G2259" i="4"/>
  <c r="H2259" i="4"/>
  <c r="I2259" i="4"/>
  <c r="K2259" i="4"/>
  <c r="L2259" i="4"/>
  <c r="M2259" i="4"/>
  <c r="N2259" i="4"/>
  <c r="O2259" i="4"/>
  <c r="AI2259" i="4"/>
  <c r="AJ2259" i="4"/>
  <c r="AK2259" i="4"/>
  <c r="AL2259" i="4"/>
  <c r="AM2259" i="4"/>
  <c r="AN2259" i="4"/>
  <c r="AO2259" i="4"/>
  <c r="AP2259" i="4"/>
  <c r="AR2259" i="4"/>
  <c r="C2260" i="4"/>
  <c r="D2260" i="4"/>
  <c r="E2260" i="4"/>
  <c r="F2260" i="4"/>
  <c r="G2260" i="4"/>
  <c r="H2260" i="4"/>
  <c r="I2260" i="4"/>
  <c r="K2260" i="4"/>
  <c r="L2260" i="4"/>
  <c r="M2260" i="4"/>
  <c r="N2260" i="4"/>
  <c r="O2260" i="4"/>
  <c r="AI2260" i="4"/>
  <c r="AJ2260" i="4"/>
  <c r="AK2260" i="4"/>
  <c r="AL2260" i="4"/>
  <c r="AM2260" i="4"/>
  <c r="AN2260" i="4"/>
  <c r="AO2260" i="4"/>
  <c r="AP2260" i="4"/>
  <c r="AR2260" i="4"/>
  <c r="C2261" i="4"/>
  <c r="D2261" i="4"/>
  <c r="E2261" i="4"/>
  <c r="F2261" i="4"/>
  <c r="G2261" i="4"/>
  <c r="H2261" i="4"/>
  <c r="I2261" i="4"/>
  <c r="K2261" i="4"/>
  <c r="L2261" i="4"/>
  <c r="M2261" i="4"/>
  <c r="N2261" i="4"/>
  <c r="O2261" i="4"/>
  <c r="AI2261" i="4"/>
  <c r="AJ2261" i="4"/>
  <c r="AK2261" i="4"/>
  <c r="AL2261" i="4"/>
  <c r="AM2261" i="4"/>
  <c r="AN2261" i="4"/>
  <c r="AO2261" i="4"/>
  <c r="AP2261" i="4"/>
  <c r="AR2261" i="4"/>
  <c r="C2262" i="4"/>
  <c r="D2262" i="4"/>
  <c r="E2262" i="4"/>
  <c r="F2262" i="4"/>
  <c r="G2262" i="4"/>
  <c r="H2262" i="4"/>
  <c r="I2262" i="4"/>
  <c r="K2262" i="4"/>
  <c r="L2262" i="4"/>
  <c r="M2262" i="4"/>
  <c r="N2262" i="4"/>
  <c r="O2262" i="4"/>
  <c r="AI2262" i="4"/>
  <c r="AJ2262" i="4"/>
  <c r="AK2262" i="4"/>
  <c r="AL2262" i="4"/>
  <c r="AM2262" i="4"/>
  <c r="AN2262" i="4"/>
  <c r="AO2262" i="4"/>
  <c r="AP2262" i="4"/>
  <c r="AR2262" i="4"/>
  <c r="C2263" i="4"/>
  <c r="D2263" i="4"/>
  <c r="E2263" i="4"/>
  <c r="F2263" i="4"/>
  <c r="G2263" i="4"/>
  <c r="H2263" i="4"/>
  <c r="I2263" i="4"/>
  <c r="K2263" i="4"/>
  <c r="L2263" i="4"/>
  <c r="M2263" i="4"/>
  <c r="N2263" i="4"/>
  <c r="O2263" i="4"/>
  <c r="AI2263" i="4"/>
  <c r="AJ2263" i="4"/>
  <c r="AK2263" i="4"/>
  <c r="AL2263" i="4"/>
  <c r="AM2263" i="4"/>
  <c r="AN2263" i="4"/>
  <c r="AO2263" i="4"/>
  <c r="AP2263" i="4"/>
  <c r="AR2263" i="4"/>
  <c r="C2264" i="4"/>
  <c r="D2264" i="4"/>
  <c r="E2264" i="4"/>
  <c r="F2264" i="4"/>
  <c r="G2264" i="4"/>
  <c r="H2264" i="4"/>
  <c r="I2264" i="4"/>
  <c r="K2264" i="4"/>
  <c r="L2264" i="4"/>
  <c r="M2264" i="4"/>
  <c r="N2264" i="4"/>
  <c r="O2264" i="4"/>
  <c r="AI2264" i="4"/>
  <c r="AJ2264" i="4"/>
  <c r="AK2264" i="4"/>
  <c r="AL2264" i="4"/>
  <c r="AM2264" i="4"/>
  <c r="AN2264" i="4"/>
  <c r="AO2264" i="4"/>
  <c r="AP2264" i="4"/>
  <c r="AR2264" i="4"/>
  <c r="C2265" i="4"/>
  <c r="D2265" i="4"/>
  <c r="E2265" i="4"/>
  <c r="F2265" i="4"/>
  <c r="G2265" i="4"/>
  <c r="H2265" i="4"/>
  <c r="I2265" i="4"/>
  <c r="K2265" i="4"/>
  <c r="L2265" i="4"/>
  <c r="M2265" i="4"/>
  <c r="N2265" i="4"/>
  <c r="O2265" i="4"/>
  <c r="AI2265" i="4"/>
  <c r="AJ2265" i="4"/>
  <c r="AK2265" i="4"/>
  <c r="AL2265" i="4"/>
  <c r="AM2265" i="4"/>
  <c r="AN2265" i="4"/>
  <c r="AO2265" i="4"/>
  <c r="AP2265" i="4"/>
  <c r="AR2265" i="4"/>
  <c r="C2266" i="4"/>
  <c r="D2266" i="4"/>
  <c r="E2266" i="4"/>
  <c r="F2266" i="4"/>
  <c r="G2266" i="4"/>
  <c r="H2266" i="4"/>
  <c r="I2266" i="4"/>
  <c r="K2266" i="4"/>
  <c r="L2266" i="4"/>
  <c r="M2266" i="4"/>
  <c r="N2266" i="4"/>
  <c r="O2266" i="4"/>
  <c r="AI2266" i="4"/>
  <c r="AJ2266" i="4"/>
  <c r="AK2266" i="4"/>
  <c r="AL2266" i="4"/>
  <c r="AM2266" i="4"/>
  <c r="AN2266" i="4"/>
  <c r="AO2266" i="4"/>
  <c r="AP2266" i="4"/>
  <c r="AR2266" i="4"/>
  <c r="C2267" i="4"/>
  <c r="D2267" i="4"/>
  <c r="E2267" i="4"/>
  <c r="F2267" i="4"/>
  <c r="G2267" i="4"/>
  <c r="H2267" i="4"/>
  <c r="I2267" i="4"/>
  <c r="K2267" i="4"/>
  <c r="L2267" i="4"/>
  <c r="M2267" i="4"/>
  <c r="N2267" i="4"/>
  <c r="O2267" i="4"/>
  <c r="AI2267" i="4"/>
  <c r="AJ2267" i="4"/>
  <c r="AK2267" i="4"/>
  <c r="AL2267" i="4"/>
  <c r="AM2267" i="4"/>
  <c r="AN2267" i="4"/>
  <c r="AO2267" i="4"/>
  <c r="AP2267" i="4"/>
  <c r="AR2267" i="4"/>
  <c r="C2268" i="4"/>
  <c r="D2268" i="4"/>
  <c r="E2268" i="4"/>
  <c r="F2268" i="4"/>
  <c r="G2268" i="4"/>
  <c r="H2268" i="4"/>
  <c r="I2268" i="4"/>
  <c r="K2268" i="4"/>
  <c r="L2268" i="4"/>
  <c r="M2268" i="4"/>
  <c r="N2268" i="4"/>
  <c r="O2268" i="4"/>
  <c r="AI2268" i="4"/>
  <c r="AJ2268" i="4"/>
  <c r="AK2268" i="4"/>
  <c r="AL2268" i="4"/>
  <c r="AM2268" i="4"/>
  <c r="AN2268" i="4"/>
  <c r="AO2268" i="4"/>
  <c r="AP2268" i="4"/>
  <c r="AR2268" i="4"/>
  <c r="C2269" i="4"/>
  <c r="D2269" i="4"/>
  <c r="E2269" i="4"/>
  <c r="F2269" i="4"/>
  <c r="G2269" i="4"/>
  <c r="H2269" i="4"/>
  <c r="I2269" i="4"/>
  <c r="K2269" i="4"/>
  <c r="L2269" i="4"/>
  <c r="M2269" i="4"/>
  <c r="N2269" i="4"/>
  <c r="O2269" i="4"/>
  <c r="AI2269" i="4"/>
  <c r="AJ2269" i="4"/>
  <c r="AK2269" i="4"/>
  <c r="AL2269" i="4"/>
  <c r="AM2269" i="4"/>
  <c r="AN2269" i="4"/>
  <c r="AO2269" i="4"/>
  <c r="AP2269" i="4"/>
  <c r="AR2269" i="4"/>
  <c r="C2270" i="4"/>
  <c r="D2270" i="4"/>
  <c r="E2270" i="4"/>
  <c r="F2270" i="4"/>
  <c r="G2270" i="4"/>
  <c r="H2270" i="4"/>
  <c r="I2270" i="4"/>
  <c r="K2270" i="4"/>
  <c r="L2270" i="4"/>
  <c r="M2270" i="4"/>
  <c r="N2270" i="4"/>
  <c r="O2270" i="4"/>
  <c r="AI2270" i="4"/>
  <c r="AJ2270" i="4"/>
  <c r="AK2270" i="4"/>
  <c r="AL2270" i="4"/>
  <c r="AM2270" i="4"/>
  <c r="AN2270" i="4"/>
  <c r="AO2270" i="4"/>
  <c r="AP2270" i="4"/>
  <c r="AR2270" i="4"/>
  <c r="C2271" i="4"/>
  <c r="D2271" i="4"/>
  <c r="E2271" i="4"/>
  <c r="F2271" i="4"/>
  <c r="G2271" i="4"/>
  <c r="H2271" i="4"/>
  <c r="I2271" i="4"/>
  <c r="K2271" i="4"/>
  <c r="L2271" i="4"/>
  <c r="M2271" i="4"/>
  <c r="N2271" i="4"/>
  <c r="O2271" i="4"/>
  <c r="AI2271" i="4"/>
  <c r="AJ2271" i="4"/>
  <c r="AK2271" i="4"/>
  <c r="AL2271" i="4"/>
  <c r="AM2271" i="4"/>
  <c r="AN2271" i="4"/>
  <c r="AO2271" i="4"/>
  <c r="AP2271" i="4"/>
  <c r="AR2271" i="4"/>
  <c r="C2272" i="4"/>
  <c r="D2272" i="4"/>
  <c r="E2272" i="4"/>
  <c r="F2272" i="4"/>
  <c r="G2272" i="4"/>
  <c r="H2272" i="4"/>
  <c r="I2272" i="4"/>
  <c r="K2272" i="4"/>
  <c r="L2272" i="4"/>
  <c r="M2272" i="4"/>
  <c r="N2272" i="4"/>
  <c r="O2272" i="4"/>
  <c r="AI2272" i="4"/>
  <c r="AJ2272" i="4"/>
  <c r="AK2272" i="4"/>
  <c r="AL2272" i="4"/>
  <c r="AM2272" i="4"/>
  <c r="AN2272" i="4"/>
  <c r="AO2272" i="4"/>
  <c r="AP2272" i="4"/>
  <c r="AR2272" i="4"/>
  <c r="C2273" i="4"/>
  <c r="D2273" i="4"/>
  <c r="E2273" i="4"/>
  <c r="F2273" i="4"/>
  <c r="G2273" i="4"/>
  <c r="H2273" i="4"/>
  <c r="I2273" i="4"/>
  <c r="K2273" i="4"/>
  <c r="L2273" i="4"/>
  <c r="M2273" i="4"/>
  <c r="N2273" i="4"/>
  <c r="O2273" i="4"/>
  <c r="AI2273" i="4"/>
  <c r="AJ2273" i="4"/>
  <c r="AK2273" i="4"/>
  <c r="AL2273" i="4"/>
  <c r="AM2273" i="4"/>
  <c r="AN2273" i="4"/>
  <c r="AO2273" i="4"/>
  <c r="AP2273" i="4"/>
  <c r="AR2273" i="4"/>
  <c r="C2274" i="4"/>
  <c r="D2274" i="4"/>
  <c r="E2274" i="4"/>
  <c r="F2274" i="4"/>
  <c r="G2274" i="4"/>
  <c r="H2274" i="4"/>
  <c r="I2274" i="4"/>
  <c r="K2274" i="4"/>
  <c r="L2274" i="4"/>
  <c r="M2274" i="4"/>
  <c r="N2274" i="4"/>
  <c r="O2274" i="4"/>
  <c r="AI2274" i="4"/>
  <c r="AJ2274" i="4"/>
  <c r="AK2274" i="4"/>
  <c r="AL2274" i="4"/>
  <c r="AM2274" i="4"/>
  <c r="AN2274" i="4"/>
  <c r="AO2274" i="4"/>
  <c r="AP2274" i="4"/>
  <c r="AR2274" i="4"/>
  <c r="C2275" i="4"/>
  <c r="D2275" i="4"/>
  <c r="E2275" i="4"/>
  <c r="F2275" i="4"/>
  <c r="G2275" i="4"/>
  <c r="H2275" i="4"/>
  <c r="I2275" i="4"/>
  <c r="K2275" i="4"/>
  <c r="L2275" i="4"/>
  <c r="M2275" i="4"/>
  <c r="N2275" i="4"/>
  <c r="O2275" i="4"/>
  <c r="AI2275" i="4"/>
  <c r="AJ2275" i="4"/>
  <c r="AK2275" i="4"/>
  <c r="AL2275" i="4"/>
  <c r="AM2275" i="4"/>
  <c r="AN2275" i="4"/>
  <c r="AO2275" i="4"/>
  <c r="AP2275" i="4"/>
  <c r="AR2275" i="4"/>
  <c r="C2276" i="4"/>
  <c r="D2276" i="4"/>
  <c r="E2276" i="4"/>
  <c r="F2276" i="4"/>
  <c r="G2276" i="4"/>
  <c r="H2276" i="4"/>
  <c r="I2276" i="4"/>
  <c r="K2276" i="4"/>
  <c r="L2276" i="4"/>
  <c r="M2276" i="4"/>
  <c r="N2276" i="4"/>
  <c r="O2276" i="4"/>
  <c r="AI2276" i="4"/>
  <c r="AJ2276" i="4"/>
  <c r="AK2276" i="4"/>
  <c r="AL2276" i="4"/>
  <c r="AM2276" i="4"/>
  <c r="AN2276" i="4"/>
  <c r="AO2276" i="4"/>
  <c r="AP2276" i="4"/>
  <c r="AR2276" i="4"/>
  <c r="C2277" i="4"/>
  <c r="D2277" i="4"/>
  <c r="E2277" i="4"/>
  <c r="F2277" i="4"/>
  <c r="G2277" i="4"/>
  <c r="H2277" i="4"/>
  <c r="I2277" i="4"/>
  <c r="K2277" i="4"/>
  <c r="L2277" i="4"/>
  <c r="M2277" i="4"/>
  <c r="N2277" i="4"/>
  <c r="O2277" i="4"/>
  <c r="AI2277" i="4"/>
  <c r="AJ2277" i="4"/>
  <c r="AK2277" i="4"/>
  <c r="AL2277" i="4"/>
  <c r="AM2277" i="4"/>
  <c r="AN2277" i="4"/>
  <c r="AO2277" i="4"/>
  <c r="AP2277" i="4"/>
  <c r="AR2277" i="4"/>
  <c r="C2278" i="4"/>
  <c r="D2278" i="4"/>
  <c r="E2278" i="4"/>
  <c r="F2278" i="4"/>
  <c r="G2278" i="4"/>
  <c r="H2278" i="4"/>
  <c r="I2278" i="4"/>
  <c r="K2278" i="4"/>
  <c r="L2278" i="4"/>
  <c r="M2278" i="4"/>
  <c r="N2278" i="4"/>
  <c r="O2278" i="4"/>
  <c r="AI2278" i="4"/>
  <c r="AJ2278" i="4"/>
  <c r="AK2278" i="4"/>
  <c r="AL2278" i="4"/>
  <c r="AM2278" i="4"/>
  <c r="AN2278" i="4"/>
  <c r="AO2278" i="4"/>
  <c r="AP2278" i="4"/>
  <c r="AR2278" i="4"/>
  <c r="C2279" i="4"/>
  <c r="D2279" i="4"/>
  <c r="E2279" i="4"/>
  <c r="F2279" i="4"/>
  <c r="G2279" i="4"/>
  <c r="H2279" i="4"/>
  <c r="I2279" i="4"/>
  <c r="K2279" i="4"/>
  <c r="L2279" i="4"/>
  <c r="M2279" i="4"/>
  <c r="N2279" i="4"/>
  <c r="O2279" i="4"/>
  <c r="AI2279" i="4"/>
  <c r="AJ2279" i="4"/>
  <c r="AK2279" i="4"/>
  <c r="AL2279" i="4"/>
  <c r="AM2279" i="4"/>
  <c r="AN2279" i="4"/>
  <c r="AO2279" i="4"/>
  <c r="AP2279" i="4"/>
  <c r="AR2279" i="4"/>
  <c r="C2280" i="4"/>
  <c r="D2280" i="4"/>
  <c r="E2280" i="4"/>
  <c r="F2280" i="4"/>
  <c r="G2280" i="4"/>
  <c r="H2280" i="4"/>
  <c r="I2280" i="4"/>
  <c r="K2280" i="4"/>
  <c r="L2280" i="4"/>
  <c r="M2280" i="4"/>
  <c r="N2280" i="4"/>
  <c r="O2280" i="4"/>
  <c r="AI2280" i="4"/>
  <c r="AJ2280" i="4"/>
  <c r="AK2280" i="4"/>
  <c r="AL2280" i="4"/>
  <c r="AM2280" i="4"/>
  <c r="AN2280" i="4"/>
  <c r="AO2280" i="4"/>
  <c r="AP2280" i="4"/>
  <c r="AR2280" i="4"/>
  <c r="C2281" i="4"/>
  <c r="D2281" i="4"/>
  <c r="E2281" i="4"/>
  <c r="F2281" i="4"/>
  <c r="G2281" i="4"/>
  <c r="H2281" i="4"/>
  <c r="I2281" i="4"/>
  <c r="K2281" i="4"/>
  <c r="L2281" i="4"/>
  <c r="M2281" i="4"/>
  <c r="N2281" i="4"/>
  <c r="O2281" i="4"/>
  <c r="AI2281" i="4"/>
  <c r="AJ2281" i="4"/>
  <c r="AK2281" i="4"/>
  <c r="AL2281" i="4"/>
  <c r="AM2281" i="4"/>
  <c r="AN2281" i="4"/>
  <c r="AO2281" i="4"/>
  <c r="AP2281" i="4"/>
  <c r="AR2281" i="4"/>
  <c r="C2282" i="4"/>
  <c r="D2282" i="4"/>
  <c r="E2282" i="4"/>
  <c r="F2282" i="4"/>
  <c r="G2282" i="4"/>
  <c r="H2282" i="4"/>
  <c r="I2282" i="4"/>
  <c r="K2282" i="4"/>
  <c r="L2282" i="4"/>
  <c r="M2282" i="4"/>
  <c r="N2282" i="4"/>
  <c r="O2282" i="4"/>
  <c r="AI2282" i="4"/>
  <c r="AJ2282" i="4"/>
  <c r="AK2282" i="4"/>
  <c r="AL2282" i="4"/>
  <c r="AM2282" i="4"/>
  <c r="AN2282" i="4"/>
  <c r="AO2282" i="4"/>
  <c r="AP2282" i="4"/>
  <c r="AR2282" i="4"/>
  <c r="C2283" i="4"/>
  <c r="D2283" i="4"/>
  <c r="E2283" i="4"/>
  <c r="F2283" i="4"/>
  <c r="G2283" i="4"/>
  <c r="H2283" i="4"/>
  <c r="I2283" i="4"/>
  <c r="K2283" i="4"/>
  <c r="L2283" i="4"/>
  <c r="M2283" i="4"/>
  <c r="N2283" i="4"/>
  <c r="O2283" i="4"/>
  <c r="AI2283" i="4"/>
  <c r="AJ2283" i="4"/>
  <c r="AK2283" i="4"/>
  <c r="AL2283" i="4"/>
  <c r="AM2283" i="4"/>
  <c r="AN2283" i="4"/>
  <c r="AO2283" i="4"/>
  <c r="AP2283" i="4"/>
  <c r="AR2283" i="4"/>
  <c r="C2284" i="4"/>
  <c r="D2284" i="4"/>
  <c r="E2284" i="4"/>
  <c r="F2284" i="4"/>
  <c r="G2284" i="4"/>
  <c r="H2284" i="4"/>
  <c r="I2284" i="4"/>
  <c r="K2284" i="4"/>
  <c r="L2284" i="4"/>
  <c r="M2284" i="4"/>
  <c r="N2284" i="4"/>
  <c r="O2284" i="4"/>
  <c r="AI2284" i="4"/>
  <c r="AJ2284" i="4"/>
  <c r="AK2284" i="4"/>
  <c r="AL2284" i="4"/>
  <c r="AM2284" i="4"/>
  <c r="AN2284" i="4"/>
  <c r="AO2284" i="4"/>
  <c r="AP2284" i="4"/>
  <c r="AR2284" i="4"/>
  <c r="C2285" i="4"/>
  <c r="D2285" i="4"/>
  <c r="E2285" i="4"/>
  <c r="F2285" i="4"/>
  <c r="G2285" i="4"/>
  <c r="H2285" i="4"/>
  <c r="I2285" i="4"/>
  <c r="K2285" i="4"/>
  <c r="L2285" i="4"/>
  <c r="M2285" i="4"/>
  <c r="N2285" i="4"/>
  <c r="O2285" i="4"/>
  <c r="AI2285" i="4"/>
  <c r="AJ2285" i="4"/>
  <c r="AK2285" i="4"/>
  <c r="AL2285" i="4"/>
  <c r="AM2285" i="4"/>
  <c r="AN2285" i="4"/>
  <c r="AO2285" i="4"/>
  <c r="AP2285" i="4"/>
  <c r="AR2285" i="4"/>
  <c r="C2286" i="4"/>
  <c r="D2286" i="4"/>
  <c r="E2286" i="4"/>
  <c r="F2286" i="4"/>
  <c r="G2286" i="4"/>
  <c r="H2286" i="4"/>
  <c r="I2286" i="4"/>
  <c r="K2286" i="4"/>
  <c r="L2286" i="4"/>
  <c r="M2286" i="4"/>
  <c r="N2286" i="4"/>
  <c r="O2286" i="4"/>
  <c r="AI2286" i="4"/>
  <c r="AJ2286" i="4"/>
  <c r="AK2286" i="4"/>
  <c r="AL2286" i="4"/>
  <c r="AM2286" i="4"/>
  <c r="AN2286" i="4"/>
  <c r="AO2286" i="4"/>
  <c r="AP2286" i="4"/>
  <c r="AR2286" i="4"/>
  <c r="C2287" i="4"/>
  <c r="D2287" i="4"/>
  <c r="E2287" i="4"/>
  <c r="F2287" i="4"/>
  <c r="G2287" i="4"/>
  <c r="H2287" i="4"/>
  <c r="I2287" i="4"/>
  <c r="K2287" i="4"/>
  <c r="L2287" i="4"/>
  <c r="M2287" i="4"/>
  <c r="N2287" i="4"/>
  <c r="O2287" i="4"/>
  <c r="AI2287" i="4"/>
  <c r="AJ2287" i="4"/>
  <c r="AK2287" i="4"/>
  <c r="AL2287" i="4"/>
  <c r="AM2287" i="4"/>
  <c r="AN2287" i="4"/>
  <c r="AO2287" i="4"/>
  <c r="AP2287" i="4"/>
  <c r="AR2287" i="4"/>
  <c r="C2288" i="4"/>
  <c r="D2288" i="4"/>
  <c r="E2288" i="4"/>
  <c r="F2288" i="4"/>
  <c r="G2288" i="4"/>
  <c r="H2288" i="4"/>
  <c r="I2288" i="4"/>
  <c r="K2288" i="4"/>
  <c r="L2288" i="4"/>
  <c r="M2288" i="4"/>
  <c r="N2288" i="4"/>
  <c r="O2288" i="4"/>
  <c r="AI2288" i="4"/>
  <c r="AJ2288" i="4"/>
  <c r="AK2288" i="4"/>
  <c r="AL2288" i="4"/>
  <c r="AM2288" i="4"/>
  <c r="AN2288" i="4"/>
  <c r="AO2288" i="4"/>
  <c r="AP2288" i="4"/>
  <c r="AR2288" i="4"/>
  <c r="C2289" i="4"/>
  <c r="D2289" i="4"/>
  <c r="E2289" i="4"/>
  <c r="F2289" i="4"/>
  <c r="G2289" i="4"/>
  <c r="H2289" i="4"/>
  <c r="I2289" i="4"/>
  <c r="K2289" i="4"/>
  <c r="L2289" i="4"/>
  <c r="M2289" i="4"/>
  <c r="N2289" i="4"/>
  <c r="O2289" i="4"/>
  <c r="AI2289" i="4"/>
  <c r="AJ2289" i="4"/>
  <c r="AK2289" i="4"/>
  <c r="AL2289" i="4"/>
  <c r="AM2289" i="4"/>
  <c r="AN2289" i="4"/>
  <c r="AO2289" i="4"/>
  <c r="AP2289" i="4"/>
  <c r="AR2289" i="4"/>
  <c r="C2290" i="4"/>
  <c r="D2290" i="4"/>
  <c r="E2290" i="4"/>
  <c r="F2290" i="4"/>
  <c r="G2290" i="4"/>
  <c r="H2290" i="4"/>
  <c r="I2290" i="4"/>
  <c r="K2290" i="4"/>
  <c r="L2290" i="4"/>
  <c r="M2290" i="4"/>
  <c r="N2290" i="4"/>
  <c r="O2290" i="4"/>
  <c r="AI2290" i="4"/>
  <c r="AJ2290" i="4"/>
  <c r="AK2290" i="4"/>
  <c r="AL2290" i="4"/>
  <c r="AM2290" i="4"/>
  <c r="AN2290" i="4"/>
  <c r="AO2290" i="4"/>
  <c r="AP2290" i="4"/>
  <c r="AR2290" i="4"/>
  <c r="C2291" i="4"/>
  <c r="D2291" i="4"/>
  <c r="E2291" i="4"/>
  <c r="F2291" i="4"/>
  <c r="G2291" i="4"/>
  <c r="H2291" i="4"/>
  <c r="I2291" i="4"/>
  <c r="K2291" i="4"/>
  <c r="L2291" i="4"/>
  <c r="M2291" i="4"/>
  <c r="N2291" i="4"/>
  <c r="O2291" i="4"/>
  <c r="AI2291" i="4"/>
  <c r="AJ2291" i="4"/>
  <c r="AK2291" i="4"/>
  <c r="AL2291" i="4"/>
  <c r="AM2291" i="4"/>
  <c r="AN2291" i="4"/>
  <c r="AO2291" i="4"/>
  <c r="AP2291" i="4"/>
  <c r="AR2291" i="4"/>
  <c r="C2292" i="4"/>
  <c r="D2292" i="4"/>
  <c r="E2292" i="4"/>
  <c r="F2292" i="4"/>
  <c r="G2292" i="4"/>
  <c r="H2292" i="4"/>
  <c r="I2292" i="4"/>
  <c r="K2292" i="4"/>
  <c r="L2292" i="4"/>
  <c r="M2292" i="4"/>
  <c r="N2292" i="4"/>
  <c r="O2292" i="4"/>
  <c r="AI2292" i="4"/>
  <c r="AJ2292" i="4"/>
  <c r="AK2292" i="4"/>
  <c r="AL2292" i="4"/>
  <c r="AM2292" i="4"/>
  <c r="AN2292" i="4"/>
  <c r="AO2292" i="4"/>
  <c r="AP2292" i="4"/>
  <c r="AR2292" i="4"/>
  <c r="C2293" i="4"/>
  <c r="D2293" i="4"/>
  <c r="E2293" i="4"/>
  <c r="F2293" i="4"/>
  <c r="G2293" i="4"/>
  <c r="H2293" i="4"/>
  <c r="I2293" i="4"/>
  <c r="K2293" i="4"/>
  <c r="L2293" i="4"/>
  <c r="M2293" i="4"/>
  <c r="N2293" i="4"/>
  <c r="O2293" i="4"/>
  <c r="AI2293" i="4"/>
  <c r="AJ2293" i="4"/>
  <c r="AK2293" i="4"/>
  <c r="AL2293" i="4"/>
  <c r="AM2293" i="4"/>
  <c r="AN2293" i="4"/>
  <c r="AO2293" i="4"/>
  <c r="AP2293" i="4"/>
  <c r="AR2293" i="4"/>
  <c r="C2294" i="4"/>
  <c r="D2294" i="4"/>
  <c r="E2294" i="4"/>
  <c r="F2294" i="4"/>
  <c r="G2294" i="4"/>
  <c r="H2294" i="4"/>
  <c r="I2294" i="4"/>
  <c r="K2294" i="4"/>
  <c r="L2294" i="4"/>
  <c r="M2294" i="4"/>
  <c r="N2294" i="4"/>
  <c r="O2294" i="4"/>
  <c r="AI2294" i="4"/>
  <c r="AJ2294" i="4"/>
  <c r="AK2294" i="4"/>
  <c r="AL2294" i="4"/>
  <c r="AM2294" i="4"/>
  <c r="AN2294" i="4"/>
  <c r="AO2294" i="4"/>
  <c r="AP2294" i="4"/>
  <c r="AR2294" i="4"/>
  <c r="C2295" i="4"/>
  <c r="D2295" i="4"/>
  <c r="E2295" i="4"/>
  <c r="F2295" i="4"/>
  <c r="G2295" i="4"/>
  <c r="H2295" i="4"/>
  <c r="I2295" i="4"/>
  <c r="K2295" i="4"/>
  <c r="L2295" i="4"/>
  <c r="M2295" i="4"/>
  <c r="N2295" i="4"/>
  <c r="O2295" i="4"/>
  <c r="AI2295" i="4"/>
  <c r="AJ2295" i="4"/>
  <c r="AK2295" i="4"/>
  <c r="AL2295" i="4"/>
  <c r="AM2295" i="4"/>
  <c r="AN2295" i="4"/>
  <c r="AO2295" i="4"/>
  <c r="AP2295" i="4"/>
  <c r="AR2295" i="4"/>
  <c r="C2296" i="4"/>
  <c r="D2296" i="4"/>
  <c r="E2296" i="4"/>
  <c r="F2296" i="4"/>
  <c r="G2296" i="4"/>
  <c r="H2296" i="4"/>
  <c r="I2296" i="4"/>
  <c r="K2296" i="4"/>
  <c r="L2296" i="4"/>
  <c r="M2296" i="4"/>
  <c r="N2296" i="4"/>
  <c r="O2296" i="4"/>
  <c r="AI2296" i="4"/>
  <c r="AJ2296" i="4"/>
  <c r="AK2296" i="4"/>
  <c r="AL2296" i="4"/>
  <c r="AM2296" i="4"/>
  <c r="AN2296" i="4"/>
  <c r="AO2296" i="4"/>
  <c r="AP2296" i="4"/>
  <c r="AR2296" i="4"/>
  <c r="C2297" i="4"/>
  <c r="D2297" i="4"/>
  <c r="E2297" i="4"/>
  <c r="F2297" i="4"/>
  <c r="G2297" i="4"/>
  <c r="H2297" i="4"/>
  <c r="I2297" i="4"/>
  <c r="K2297" i="4"/>
  <c r="L2297" i="4"/>
  <c r="M2297" i="4"/>
  <c r="N2297" i="4"/>
  <c r="O2297" i="4"/>
  <c r="AI2297" i="4"/>
  <c r="AJ2297" i="4"/>
  <c r="AK2297" i="4"/>
  <c r="AL2297" i="4"/>
  <c r="AM2297" i="4"/>
  <c r="AN2297" i="4"/>
  <c r="AO2297" i="4"/>
  <c r="AP2297" i="4"/>
  <c r="AR2297" i="4"/>
  <c r="C2298" i="4"/>
  <c r="D2298" i="4"/>
  <c r="E2298" i="4"/>
  <c r="F2298" i="4"/>
  <c r="G2298" i="4"/>
  <c r="H2298" i="4"/>
  <c r="I2298" i="4"/>
  <c r="K2298" i="4"/>
  <c r="L2298" i="4"/>
  <c r="M2298" i="4"/>
  <c r="N2298" i="4"/>
  <c r="O2298" i="4"/>
  <c r="AI2298" i="4"/>
  <c r="AJ2298" i="4"/>
  <c r="AK2298" i="4"/>
  <c r="AL2298" i="4"/>
  <c r="AM2298" i="4"/>
  <c r="AN2298" i="4"/>
  <c r="AO2298" i="4"/>
  <c r="AP2298" i="4"/>
  <c r="AR2298" i="4"/>
  <c r="C2299" i="4"/>
  <c r="D2299" i="4"/>
  <c r="E2299" i="4"/>
  <c r="F2299" i="4"/>
  <c r="G2299" i="4"/>
  <c r="H2299" i="4"/>
  <c r="I2299" i="4"/>
  <c r="K2299" i="4"/>
  <c r="L2299" i="4"/>
  <c r="M2299" i="4"/>
  <c r="N2299" i="4"/>
  <c r="O2299" i="4"/>
  <c r="AI2299" i="4"/>
  <c r="AJ2299" i="4"/>
  <c r="AK2299" i="4"/>
  <c r="AL2299" i="4"/>
  <c r="AM2299" i="4"/>
  <c r="AN2299" i="4"/>
  <c r="AO2299" i="4"/>
  <c r="AP2299" i="4"/>
  <c r="AR2299" i="4"/>
  <c r="C2300" i="4"/>
  <c r="D2300" i="4"/>
  <c r="E2300" i="4"/>
  <c r="F2300" i="4"/>
  <c r="G2300" i="4"/>
  <c r="H2300" i="4"/>
  <c r="I2300" i="4"/>
  <c r="K2300" i="4"/>
  <c r="L2300" i="4"/>
  <c r="M2300" i="4"/>
  <c r="N2300" i="4"/>
  <c r="O2300" i="4"/>
  <c r="AI2300" i="4"/>
  <c r="AJ2300" i="4"/>
  <c r="AK2300" i="4"/>
  <c r="AL2300" i="4"/>
  <c r="AM2300" i="4"/>
  <c r="AN2300" i="4"/>
  <c r="AO2300" i="4"/>
  <c r="AP2300" i="4"/>
  <c r="AR2300" i="4"/>
  <c r="C2301" i="4"/>
  <c r="D2301" i="4"/>
  <c r="E2301" i="4"/>
  <c r="F2301" i="4"/>
  <c r="G2301" i="4"/>
  <c r="H2301" i="4"/>
  <c r="I2301" i="4"/>
  <c r="K2301" i="4"/>
  <c r="L2301" i="4"/>
  <c r="M2301" i="4"/>
  <c r="N2301" i="4"/>
  <c r="O2301" i="4"/>
  <c r="AI2301" i="4"/>
  <c r="AJ2301" i="4"/>
  <c r="AK2301" i="4"/>
  <c r="AL2301" i="4"/>
  <c r="AM2301" i="4"/>
  <c r="AN2301" i="4"/>
  <c r="AO2301" i="4"/>
  <c r="AP2301" i="4"/>
  <c r="AR2301" i="4"/>
  <c r="C2302" i="4"/>
  <c r="D2302" i="4"/>
  <c r="E2302" i="4"/>
  <c r="F2302" i="4"/>
  <c r="G2302" i="4"/>
  <c r="H2302" i="4"/>
  <c r="I2302" i="4"/>
  <c r="K2302" i="4"/>
  <c r="L2302" i="4"/>
  <c r="M2302" i="4"/>
  <c r="N2302" i="4"/>
  <c r="O2302" i="4"/>
  <c r="AI2302" i="4"/>
  <c r="AJ2302" i="4"/>
  <c r="AK2302" i="4"/>
  <c r="AL2302" i="4"/>
  <c r="AM2302" i="4"/>
  <c r="AN2302" i="4"/>
  <c r="AO2302" i="4"/>
  <c r="AP2302" i="4"/>
  <c r="AR2302" i="4"/>
  <c r="C2303" i="4"/>
  <c r="D2303" i="4"/>
  <c r="E2303" i="4"/>
  <c r="F2303" i="4"/>
  <c r="G2303" i="4"/>
  <c r="H2303" i="4"/>
  <c r="I2303" i="4"/>
  <c r="K2303" i="4"/>
  <c r="L2303" i="4"/>
  <c r="M2303" i="4"/>
  <c r="N2303" i="4"/>
  <c r="O2303" i="4"/>
  <c r="AI2303" i="4"/>
  <c r="AJ2303" i="4"/>
  <c r="AK2303" i="4"/>
  <c r="AL2303" i="4"/>
  <c r="AM2303" i="4"/>
  <c r="AN2303" i="4"/>
  <c r="AO2303" i="4"/>
  <c r="AP2303" i="4"/>
  <c r="AR2303" i="4"/>
  <c r="C2304" i="4"/>
  <c r="D2304" i="4"/>
  <c r="E2304" i="4"/>
  <c r="F2304" i="4"/>
  <c r="G2304" i="4"/>
  <c r="H2304" i="4"/>
  <c r="I2304" i="4"/>
  <c r="K2304" i="4"/>
  <c r="L2304" i="4"/>
  <c r="M2304" i="4"/>
  <c r="N2304" i="4"/>
  <c r="O2304" i="4"/>
  <c r="AI2304" i="4"/>
  <c r="AJ2304" i="4"/>
  <c r="AK2304" i="4"/>
  <c r="AL2304" i="4"/>
  <c r="AM2304" i="4"/>
  <c r="AN2304" i="4"/>
  <c r="AO2304" i="4"/>
  <c r="AP2304" i="4"/>
  <c r="AR2304" i="4"/>
  <c r="C2305" i="4"/>
  <c r="D2305" i="4"/>
  <c r="E2305" i="4"/>
  <c r="F2305" i="4"/>
  <c r="G2305" i="4"/>
  <c r="H2305" i="4"/>
  <c r="I2305" i="4"/>
  <c r="K2305" i="4"/>
  <c r="L2305" i="4"/>
  <c r="M2305" i="4"/>
  <c r="N2305" i="4"/>
  <c r="O2305" i="4"/>
  <c r="AI2305" i="4"/>
  <c r="AJ2305" i="4"/>
  <c r="AK2305" i="4"/>
  <c r="AL2305" i="4"/>
  <c r="AM2305" i="4"/>
  <c r="AN2305" i="4"/>
  <c r="AO2305" i="4"/>
  <c r="AP2305" i="4"/>
  <c r="AR2305" i="4"/>
  <c r="C2306" i="4"/>
  <c r="D2306" i="4"/>
  <c r="E2306" i="4"/>
  <c r="F2306" i="4"/>
  <c r="G2306" i="4"/>
  <c r="H2306" i="4"/>
  <c r="I2306" i="4"/>
  <c r="K2306" i="4"/>
  <c r="L2306" i="4"/>
  <c r="M2306" i="4"/>
  <c r="N2306" i="4"/>
  <c r="O2306" i="4"/>
  <c r="AI2306" i="4"/>
  <c r="AJ2306" i="4"/>
  <c r="AK2306" i="4"/>
  <c r="AL2306" i="4"/>
  <c r="AM2306" i="4"/>
  <c r="AN2306" i="4"/>
  <c r="AO2306" i="4"/>
  <c r="AP2306" i="4"/>
  <c r="AR2306" i="4"/>
  <c r="C2307" i="4"/>
  <c r="D2307" i="4"/>
  <c r="E2307" i="4"/>
  <c r="F2307" i="4"/>
  <c r="G2307" i="4"/>
  <c r="H2307" i="4"/>
  <c r="I2307" i="4"/>
  <c r="K2307" i="4"/>
  <c r="L2307" i="4"/>
  <c r="M2307" i="4"/>
  <c r="N2307" i="4"/>
  <c r="O2307" i="4"/>
  <c r="AI2307" i="4"/>
  <c r="AJ2307" i="4"/>
  <c r="AK2307" i="4"/>
  <c r="AL2307" i="4"/>
  <c r="AM2307" i="4"/>
  <c r="AN2307" i="4"/>
  <c r="AO2307" i="4"/>
  <c r="AP2307" i="4"/>
  <c r="AR2307" i="4"/>
  <c r="C2308" i="4"/>
  <c r="D2308" i="4"/>
  <c r="E2308" i="4"/>
  <c r="F2308" i="4"/>
  <c r="G2308" i="4"/>
  <c r="H2308" i="4"/>
  <c r="I2308" i="4"/>
  <c r="K2308" i="4"/>
  <c r="L2308" i="4"/>
  <c r="M2308" i="4"/>
  <c r="N2308" i="4"/>
  <c r="O2308" i="4"/>
  <c r="AI2308" i="4"/>
  <c r="AJ2308" i="4"/>
  <c r="AK2308" i="4"/>
  <c r="AL2308" i="4"/>
  <c r="AM2308" i="4"/>
  <c r="AN2308" i="4"/>
  <c r="AO2308" i="4"/>
  <c r="AP2308" i="4"/>
  <c r="AR2308" i="4"/>
  <c r="C2309" i="4"/>
  <c r="D2309" i="4"/>
  <c r="E2309" i="4"/>
  <c r="F2309" i="4"/>
  <c r="G2309" i="4"/>
  <c r="H2309" i="4"/>
  <c r="I2309" i="4"/>
  <c r="K2309" i="4"/>
  <c r="L2309" i="4"/>
  <c r="M2309" i="4"/>
  <c r="N2309" i="4"/>
  <c r="O2309" i="4"/>
  <c r="AI2309" i="4"/>
  <c r="AJ2309" i="4"/>
  <c r="AK2309" i="4"/>
  <c r="AL2309" i="4"/>
  <c r="AM2309" i="4"/>
  <c r="AN2309" i="4"/>
  <c r="AO2309" i="4"/>
  <c r="AP2309" i="4"/>
  <c r="AR2309" i="4"/>
  <c r="C2310" i="4"/>
  <c r="D2310" i="4"/>
  <c r="E2310" i="4"/>
  <c r="F2310" i="4"/>
  <c r="G2310" i="4"/>
  <c r="H2310" i="4"/>
  <c r="I2310" i="4"/>
  <c r="K2310" i="4"/>
  <c r="L2310" i="4"/>
  <c r="M2310" i="4"/>
  <c r="N2310" i="4"/>
  <c r="O2310" i="4"/>
  <c r="AI2310" i="4"/>
  <c r="AJ2310" i="4"/>
  <c r="AK2310" i="4"/>
  <c r="AL2310" i="4"/>
  <c r="AM2310" i="4"/>
  <c r="AN2310" i="4"/>
  <c r="AO2310" i="4"/>
  <c r="AP2310" i="4"/>
  <c r="AR2310" i="4"/>
  <c r="C2311" i="4"/>
  <c r="D2311" i="4"/>
  <c r="E2311" i="4"/>
  <c r="F2311" i="4"/>
  <c r="G2311" i="4"/>
  <c r="H2311" i="4"/>
  <c r="I2311" i="4"/>
  <c r="K2311" i="4"/>
  <c r="L2311" i="4"/>
  <c r="M2311" i="4"/>
  <c r="N2311" i="4"/>
  <c r="O2311" i="4"/>
  <c r="AI2311" i="4"/>
  <c r="AJ2311" i="4"/>
  <c r="AK2311" i="4"/>
  <c r="AL2311" i="4"/>
  <c r="AM2311" i="4"/>
  <c r="AN2311" i="4"/>
  <c r="AO2311" i="4"/>
  <c r="AP2311" i="4"/>
  <c r="AR2311" i="4"/>
  <c r="C2312" i="4"/>
  <c r="D2312" i="4"/>
  <c r="E2312" i="4"/>
  <c r="F2312" i="4"/>
  <c r="G2312" i="4"/>
  <c r="H2312" i="4"/>
  <c r="I2312" i="4"/>
  <c r="K2312" i="4"/>
  <c r="L2312" i="4"/>
  <c r="M2312" i="4"/>
  <c r="N2312" i="4"/>
  <c r="O2312" i="4"/>
  <c r="AI2312" i="4"/>
  <c r="AJ2312" i="4"/>
  <c r="AK2312" i="4"/>
  <c r="AL2312" i="4"/>
  <c r="AM2312" i="4"/>
  <c r="AN2312" i="4"/>
  <c r="AO2312" i="4"/>
  <c r="AP2312" i="4"/>
  <c r="AR2312" i="4"/>
  <c r="C2313" i="4"/>
  <c r="D2313" i="4"/>
  <c r="E2313" i="4"/>
  <c r="F2313" i="4"/>
  <c r="G2313" i="4"/>
  <c r="H2313" i="4"/>
  <c r="I2313" i="4"/>
  <c r="K2313" i="4"/>
  <c r="L2313" i="4"/>
  <c r="M2313" i="4"/>
  <c r="N2313" i="4"/>
  <c r="O2313" i="4"/>
  <c r="AI2313" i="4"/>
  <c r="AJ2313" i="4"/>
  <c r="AK2313" i="4"/>
  <c r="AL2313" i="4"/>
  <c r="AM2313" i="4"/>
  <c r="AN2313" i="4"/>
  <c r="AO2313" i="4"/>
  <c r="AP2313" i="4"/>
  <c r="AR2313" i="4"/>
  <c r="C2314" i="4"/>
  <c r="D2314" i="4"/>
  <c r="E2314" i="4"/>
  <c r="F2314" i="4"/>
  <c r="G2314" i="4"/>
  <c r="H2314" i="4"/>
  <c r="I2314" i="4"/>
  <c r="K2314" i="4"/>
  <c r="L2314" i="4"/>
  <c r="M2314" i="4"/>
  <c r="N2314" i="4"/>
  <c r="O2314" i="4"/>
  <c r="AI2314" i="4"/>
  <c r="AJ2314" i="4"/>
  <c r="AK2314" i="4"/>
  <c r="AL2314" i="4"/>
  <c r="AM2314" i="4"/>
  <c r="AN2314" i="4"/>
  <c r="AO2314" i="4"/>
  <c r="AP2314" i="4"/>
  <c r="AR2314" i="4"/>
  <c r="C2315" i="4"/>
  <c r="D2315" i="4"/>
  <c r="E2315" i="4"/>
  <c r="F2315" i="4"/>
  <c r="G2315" i="4"/>
  <c r="H2315" i="4"/>
  <c r="I2315" i="4"/>
  <c r="K2315" i="4"/>
  <c r="L2315" i="4"/>
  <c r="M2315" i="4"/>
  <c r="N2315" i="4"/>
  <c r="O2315" i="4"/>
  <c r="AI2315" i="4"/>
  <c r="AJ2315" i="4"/>
  <c r="AK2315" i="4"/>
  <c r="AL2315" i="4"/>
  <c r="AM2315" i="4"/>
  <c r="AN2315" i="4"/>
  <c r="AO2315" i="4"/>
  <c r="AP2315" i="4"/>
  <c r="AR2315" i="4"/>
  <c r="C2316" i="4"/>
  <c r="D2316" i="4"/>
  <c r="E2316" i="4"/>
  <c r="F2316" i="4"/>
  <c r="G2316" i="4"/>
  <c r="H2316" i="4"/>
  <c r="I2316" i="4"/>
  <c r="K2316" i="4"/>
  <c r="L2316" i="4"/>
  <c r="M2316" i="4"/>
  <c r="N2316" i="4"/>
  <c r="O2316" i="4"/>
  <c r="AI2316" i="4"/>
  <c r="AJ2316" i="4"/>
  <c r="AK2316" i="4"/>
  <c r="AL2316" i="4"/>
  <c r="AM2316" i="4"/>
  <c r="AN2316" i="4"/>
  <c r="AO2316" i="4"/>
  <c r="AP2316" i="4"/>
  <c r="AR2316" i="4"/>
  <c r="C2317" i="4"/>
  <c r="D2317" i="4"/>
  <c r="E2317" i="4"/>
  <c r="F2317" i="4"/>
  <c r="G2317" i="4"/>
  <c r="H2317" i="4"/>
  <c r="I2317" i="4"/>
  <c r="K2317" i="4"/>
  <c r="L2317" i="4"/>
  <c r="M2317" i="4"/>
  <c r="N2317" i="4"/>
  <c r="O2317" i="4"/>
  <c r="AI2317" i="4"/>
  <c r="AJ2317" i="4"/>
  <c r="AK2317" i="4"/>
  <c r="AL2317" i="4"/>
  <c r="AM2317" i="4"/>
  <c r="AN2317" i="4"/>
  <c r="AO2317" i="4"/>
  <c r="AP2317" i="4"/>
  <c r="AR2317" i="4"/>
  <c r="C2318" i="4"/>
  <c r="D2318" i="4"/>
  <c r="E2318" i="4"/>
  <c r="F2318" i="4"/>
  <c r="G2318" i="4"/>
  <c r="H2318" i="4"/>
  <c r="I2318" i="4"/>
  <c r="K2318" i="4"/>
  <c r="L2318" i="4"/>
  <c r="M2318" i="4"/>
  <c r="N2318" i="4"/>
  <c r="O2318" i="4"/>
  <c r="AI2318" i="4"/>
  <c r="AJ2318" i="4"/>
  <c r="AK2318" i="4"/>
  <c r="AL2318" i="4"/>
  <c r="AM2318" i="4"/>
  <c r="AN2318" i="4"/>
  <c r="AO2318" i="4"/>
  <c r="AP2318" i="4"/>
  <c r="AR2318" i="4"/>
  <c r="C2319" i="4"/>
  <c r="D2319" i="4"/>
  <c r="E2319" i="4"/>
  <c r="F2319" i="4"/>
  <c r="G2319" i="4"/>
  <c r="H2319" i="4"/>
  <c r="I2319" i="4"/>
  <c r="K2319" i="4"/>
  <c r="L2319" i="4"/>
  <c r="M2319" i="4"/>
  <c r="N2319" i="4"/>
  <c r="O2319" i="4"/>
  <c r="AI2319" i="4"/>
  <c r="AJ2319" i="4"/>
  <c r="AK2319" i="4"/>
  <c r="AL2319" i="4"/>
  <c r="AM2319" i="4"/>
  <c r="AN2319" i="4"/>
  <c r="AO2319" i="4"/>
  <c r="AP2319" i="4"/>
  <c r="AR2319" i="4"/>
  <c r="C2320" i="4"/>
  <c r="D2320" i="4"/>
  <c r="E2320" i="4"/>
  <c r="F2320" i="4"/>
  <c r="G2320" i="4"/>
  <c r="H2320" i="4"/>
  <c r="I2320" i="4"/>
  <c r="K2320" i="4"/>
  <c r="L2320" i="4"/>
  <c r="M2320" i="4"/>
  <c r="N2320" i="4"/>
  <c r="O2320" i="4"/>
  <c r="AI2320" i="4"/>
  <c r="AJ2320" i="4"/>
  <c r="AK2320" i="4"/>
  <c r="AL2320" i="4"/>
  <c r="AM2320" i="4"/>
  <c r="AN2320" i="4"/>
  <c r="AO2320" i="4"/>
  <c r="AP2320" i="4"/>
  <c r="AR2320" i="4"/>
  <c r="C2321" i="4"/>
  <c r="D2321" i="4"/>
  <c r="E2321" i="4"/>
  <c r="F2321" i="4"/>
  <c r="G2321" i="4"/>
  <c r="H2321" i="4"/>
  <c r="I2321" i="4"/>
  <c r="K2321" i="4"/>
  <c r="L2321" i="4"/>
  <c r="M2321" i="4"/>
  <c r="N2321" i="4"/>
  <c r="O2321" i="4"/>
  <c r="AI2321" i="4"/>
  <c r="AJ2321" i="4"/>
  <c r="AK2321" i="4"/>
  <c r="AL2321" i="4"/>
  <c r="AM2321" i="4"/>
  <c r="AN2321" i="4"/>
  <c r="AO2321" i="4"/>
  <c r="AP2321" i="4"/>
  <c r="AR2321" i="4"/>
  <c r="C2322" i="4"/>
  <c r="D2322" i="4"/>
  <c r="E2322" i="4"/>
  <c r="F2322" i="4"/>
  <c r="G2322" i="4"/>
  <c r="H2322" i="4"/>
  <c r="I2322" i="4"/>
  <c r="K2322" i="4"/>
  <c r="L2322" i="4"/>
  <c r="M2322" i="4"/>
  <c r="N2322" i="4"/>
  <c r="O2322" i="4"/>
  <c r="AI2322" i="4"/>
  <c r="AJ2322" i="4"/>
  <c r="AK2322" i="4"/>
  <c r="AL2322" i="4"/>
  <c r="AM2322" i="4"/>
  <c r="AN2322" i="4"/>
  <c r="AO2322" i="4"/>
  <c r="AP2322" i="4"/>
  <c r="AR2322" i="4"/>
  <c r="C2323" i="4"/>
  <c r="D2323" i="4"/>
  <c r="E2323" i="4"/>
  <c r="F2323" i="4"/>
  <c r="G2323" i="4"/>
  <c r="H2323" i="4"/>
  <c r="I2323" i="4"/>
  <c r="K2323" i="4"/>
  <c r="L2323" i="4"/>
  <c r="M2323" i="4"/>
  <c r="N2323" i="4"/>
  <c r="O2323" i="4"/>
  <c r="AI2323" i="4"/>
  <c r="AJ2323" i="4"/>
  <c r="AK2323" i="4"/>
  <c r="AL2323" i="4"/>
  <c r="AM2323" i="4"/>
  <c r="AN2323" i="4"/>
  <c r="AO2323" i="4"/>
  <c r="AP2323" i="4"/>
  <c r="AR2323" i="4"/>
  <c r="C2324" i="4"/>
  <c r="D2324" i="4"/>
  <c r="E2324" i="4"/>
  <c r="F2324" i="4"/>
  <c r="G2324" i="4"/>
  <c r="H2324" i="4"/>
  <c r="I2324" i="4"/>
  <c r="K2324" i="4"/>
  <c r="L2324" i="4"/>
  <c r="M2324" i="4"/>
  <c r="N2324" i="4"/>
  <c r="O2324" i="4"/>
  <c r="AI2324" i="4"/>
  <c r="AJ2324" i="4"/>
  <c r="AK2324" i="4"/>
  <c r="AL2324" i="4"/>
  <c r="AM2324" i="4"/>
  <c r="AN2324" i="4"/>
  <c r="AO2324" i="4"/>
  <c r="AP2324" i="4"/>
  <c r="AR2324" i="4"/>
  <c r="C2325" i="4"/>
  <c r="D2325" i="4"/>
  <c r="E2325" i="4"/>
  <c r="F2325" i="4"/>
  <c r="G2325" i="4"/>
  <c r="H2325" i="4"/>
  <c r="I2325" i="4"/>
  <c r="K2325" i="4"/>
  <c r="L2325" i="4"/>
  <c r="M2325" i="4"/>
  <c r="N2325" i="4"/>
  <c r="O2325" i="4"/>
  <c r="AI2325" i="4"/>
  <c r="AJ2325" i="4"/>
  <c r="AK2325" i="4"/>
  <c r="AL2325" i="4"/>
  <c r="AM2325" i="4"/>
  <c r="AN2325" i="4"/>
  <c r="AO2325" i="4"/>
  <c r="AP2325" i="4"/>
  <c r="AR2325" i="4"/>
  <c r="C2326" i="4"/>
  <c r="D2326" i="4"/>
  <c r="E2326" i="4"/>
  <c r="F2326" i="4"/>
  <c r="G2326" i="4"/>
  <c r="H2326" i="4"/>
  <c r="I2326" i="4"/>
  <c r="K2326" i="4"/>
  <c r="L2326" i="4"/>
  <c r="M2326" i="4"/>
  <c r="N2326" i="4"/>
  <c r="O2326" i="4"/>
  <c r="AI2326" i="4"/>
  <c r="AJ2326" i="4"/>
  <c r="AK2326" i="4"/>
  <c r="AL2326" i="4"/>
  <c r="AM2326" i="4"/>
  <c r="AN2326" i="4"/>
  <c r="AO2326" i="4"/>
  <c r="AP2326" i="4"/>
  <c r="AR2326" i="4"/>
  <c r="C2327" i="4"/>
  <c r="D2327" i="4"/>
  <c r="E2327" i="4"/>
  <c r="F2327" i="4"/>
  <c r="G2327" i="4"/>
  <c r="H2327" i="4"/>
  <c r="I2327" i="4"/>
  <c r="K2327" i="4"/>
  <c r="L2327" i="4"/>
  <c r="M2327" i="4"/>
  <c r="N2327" i="4"/>
  <c r="O2327" i="4"/>
  <c r="AI2327" i="4"/>
  <c r="AJ2327" i="4"/>
  <c r="AK2327" i="4"/>
  <c r="AL2327" i="4"/>
  <c r="AM2327" i="4"/>
  <c r="AN2327" i="4"/>
  <c r="AO2327" i="4"/>
  <c r="AP2327" i="4"/>
  <c r="AR2327" i="4"/>
  <c r="C2328" i="4"/>
  <c r="D2328" i="4"/>
  <c r="E2328" i="4"/>
  <c r="F2328" i="4"/>
  <c r="G2328" i="4"/>
  <c r="H2328" i="4"/>
  <c r="I2328" i="4"/>
  <c r="K2328" i="4"/>
  <c r="L2328" i="4"/>
  <c r="M2328" i="4"/>
  <c r="N2328" i="4"/>
  <c r="O2328" i="4"/>
  <c r="AI2328" i="4"/>
  <c r="AJ2328" i="4"/>
  <c r="AK2328" i="4"/>
  <c r="AL2328" i="4"/>
  <c r="AM2328" i="4"/>
  <c r="AN2328" i="4"/>
  <c r="AO2328" i="4"/>
  <c r="AP2328" i="4"/>
  <c r="AR2328" i="4"/>
  <c r="C2329" i="4"/>
  <c r="D2329" i="4"/>
  <c r="E2329" i="4"/>
  <c r="F2329" i="4"/>
  <c r="G2329" i="4"/>
  <c r="H2329" i="4"/>
  <c r="I2329" i="4"/>
  <c r="K2329" i="4"/>
  <c r="L2329" i="4"/>
  <c r="M2329" i="4"/>
  <c r="N2329" i="4"/>
  <c r="O2329" i="4"/>
  <c r="AI2329" i="4"/>
  <c r="AJ2329" i="4"/>
  <c r="AK2329" i="4"/>
  <c r="AL2329" i="4"/>
  <c r="AM2329" i="4"/>
  <c r="AN2329" i="4"/>
  <c r="AO2329" i="4"/>
  <c r="AP2329" i="4"/>
  <c r="AR2329" i="4"/>
  <c r="C2330" i="4"/>
  <c r="D2330" i="4"/>
  <c r="E2330" i="4"/>
  <c r="F2330" i="4"/>
  <c r="G2330" i="4"/>
  <c r="H2330" i="4"/>
  <c r="I2330" i="4"/>
  <c r="K2330" i="4"/>
  <c r="L2330" i="4"/>
  <c r="M2330" i="4"/>
  <c r="N2330" i="4"/>
  <c r="O2330" i="4"/>
  <c r="AI2330" i="4"/>
  <c r="AJ2330" i="4"/>
  <c r="AK2330" i="4"/>
  <c r="AL2330" i="4"/>
  <c r="AM2330" i="4"/>
  <c r="AN2330" i="4"/>
  <c r="AO2330" i="4"/>
  <c r="AP2330" i="4"/>
  <c r="AR2330" i="4"/>
  <c r="C2331" i="4"/>
  <c r="D2331" i="4"/>
  <c r="E2331" i="4"/>
  <c r="F2331" i="4"/>
  <c r="G2331" i="4"/>
  <c r="H2331" i="4"/>
  <c r="I2331" i="4"/>
  <c r="K2331" i="4"/>
  <c r="L2331" i="4"/>
  <c r="M2331" i="4"/>
  <c r="N2331" i="4"/>
  <c r="O2331" i="4"/>
  <c r="AI2331" i="4"/>
  <c r="AJ2331" i="4"/>
  <c r="AK2331" i="4"/>
  <c r="AL2331" i="4"/>
  <c r="AM2331" i="4"/>
  <c r="AN2331" i="4"/>
  <c r="AO2331" i="4"/>
  <c r="AP2331" i="4"/>
  <c r="AR2331" i="4"/>
  <c r="C2332" i="4"/>
  <c r="D2332" i="4"/>
  <c r="E2332" i="4"/>
  <c r="F2332" i="4"/>
  <c r="G2332" i="4"/>
  <c r="H2332" i="4"/>
  <c r="I2332" i="4"/>
  <c r="K2332" i="4"/>
  <c r="L2332" i="4"/>
  <c r="M2332" i="4"/>
  <c r="N2332" i="4"/>
  <c r="O2332" i="4"/>
  <c r="AI2332" i="4"/>
  <c r="AJ2332" i="4"/>
  <c r="AK2332" i="4"/>
  <c r="AL2332" i="4"/>
  <c r="AM2332" i="4"/>
  <c r="AN2332" i="4"/>
  <c r="AO2332" i="4"/>
  <c r="AP2332" i="4"/>
  <c r="AR2332" i="4"/>
  <c r="C2333" i="4"/>
  <c r="D2333" i="4"/>
  <c r="E2333" i="4"/>
  <c r="F2333" i="4"/>
  <c r="G2333" i="4"/>
  <c r="H2333" i="4"/>
  <c r="I2333" i="4"/>
  <c r="K2333" i="4"/>
  <c r="L2333" i="4"/>
  <c r="M2333" i="4"/>
  <c r="N2333" i="4"/>
  <c r="O2333" i="4"/>
  <c r="AI2333" i="4"/>
  <c r="AJ2333" i="4"/>
  <c r="AK2333" i="4"/>
  <c r="AL2333" i="4"/>
  <c r="AM2333" i="4"/>
  <c r="AN2333" i="4"/>
  <c r="AO2333" i="4"/>
  <c r="AP2333" i="4"/>
  <c r="AR2333" i="4"/>
  <c r="C2334" i="4"/>
  <c r="D2334" i="4"/>
  <c r="E2334" i="4"/>
  <c r="F2334" i="4"/>
  <c r="G2334" i="4"/>
  <c r="H2334" i="4"/>
  <c r="I2334" i="4"/>
  <c r="K2334" i="4"/>
  <c r="L2334" i="4"/>
  <c r="M2334" i="4"/>
  <c r="N2334" i="4"/>
  <c r="O2334" i="4"/>
  <c r="AI2334" i="4"/>
  <c r="AJ2334" i="4"/>
  <c r="AK2334" i="4"/>
  <c r="AL2334" i="4"/>
  <c r="AM2334" i="4"/>
  <c r="AN2334" i="4"/>
  <c r="AO2334" i="4"/>
  <c r="AP2334" i="4"/>
  <c r="AR2334" i="4"/>
  <c r="C2335" i="4"/>
  <c r="D2335" i="4"/>
  <c r="E2335" i="4"/>
  <c r="F2335" i="4"/>
  <c r="G2335" i="4"/>
  <c r="H2335" i="4"/>
  <c r="I2335" i="4"/>
  <c r="K2335" i="4"/>
  <c r="L2335" i="4"/>
  <c r="M2335" i="4"/>
  <c r="N2335" i="4"/>
  <c r="O2335" i="4"/>
  <c r="AI2335" i="4"/>
  <c r="AJ2335" i="4"/>
  <c r="AK2335" i="4"/>
  <c r="AL2335" i="4"/>
  <c r="AM2335" i="4"/>
  <c r="AN2335" i="4"/>
  <c r="AO2335" i="4"/>
  <c r="AP2335" i="4"/>
  <c r="AR2335" i="4"/>
  <c r="C2336" i="4"/>
  <c r="D2336" i="4"/>
  <c r="E2336" i="4"/>
  <c r="F2336" i="4"/>
  <c r="G2336" i="4"/>
  <c r="H2336" i="4"/>
  <c r="I2336" i="4"/>
  <c r="K2336" i="4"/>
  <c r="L2336" i="4"/>
  <c r="M2336" i="4"/>
  <c r="N2336" i="4"/>
  <c r="O2336" i="4"/>
  <c r="AI2336" i="4"/>
  <c r="AJ2336" i="4"/>
  <c r="AK2336" i="4"/>
  <c r="AL2336" i="4"/>
  <c r="AM2336" i="4"/>
  <c r="AN2336" i="4"/>
  <c r="AO2336" i="4"/>
  <c r="AP2336" i="4"/>
  <c r="AR2336" i="4"/>
  <c r="C2337" i="4"/>
  <c r="D2337" i="4"/>
  <c r="E2337" i="4"/>
  <c r="F2337" i="4"/>
  <c r="G2337" i="4"/>
  <c r="H2337" i="4"/>
  <c r="I2337" i="4"/>
  <c r="K2337" i="4"/>
  <c r="L2337" i="4"/>
  <c r="M2337" i="4"/>
  <c r="N2337" i="4"/>
  <c r="O2337" i="4"/>
  <c r="AI2337" i="4"/>
  <c r="AJ2337" i="4"/>
  <c r="AK2337" i="4"/>
  <c r="AL2337" i="4"/>
  <c r="AM2337" i="4"/>
  <c r="AN2337" i="4"/>
  <c r="AO2337" i="4"/>
  <c r="AP2337" i="4"/>
  <c r="AR2337" i="4"/>
  <c r="C2338" i="4"/>
  <c r="D2338" i="4"/>
  <c r="E2338" i="4"/>
  <c r="F2338" i="4"/>
  <c r="G2338" i="4"/>
  <c r="H2338" i="4"/>
  <c r="I2338" i="4"/>
  <c r="K2338" i="4"/>
  <c r="L2338" i="4"/>
  <c r="M2338" i="4"/>
  <c r="N2338" i="4"/>
  <c r="O2338" i="4"/>
  <c r="AI2338" i="4"/>
  <c r="AJ2338" i="4"/>
  <c r="AK2338" i="4"/>
  <c r="AL2338" i="4"/>
  <c r="AM2338" i="4"/>
  <c r="AN2338" i="4"/>
  <c r="AO2338" i="4"/>
  <c r="AP2338" i="4"/>
  <c r="AR2338" i="4"/>
  <c r="C2339" i="4"/>
  <c r="D2339" i="4"/>
  <c r="E2339" i="4"/>
  <c r="F2339" i="4"/>
  <c r="G2339" i="4"/>
  <c r="H2339" i="4"/>
  <c r="I2339" i="4"/>
  <c r="K2339" i="4"/>
  <c r="L2339" i="4"/>
  <c r="M2339" i="4"/>
  <c r="N2339" i="4"/>
  <c r="O2339" i="4"/>
  <c r="AI2339" i="4"/>
  <c r="AJ2339" i="4"/>
  <c r="AK2339" i="4"/>
  <c r="AL2339" i="4"/>
  <c r="AM2339" i="4"/>
  <c r="AN2339" i="4"/>
  <c r="AO2339" i="4"/>
  <c r="AP2339" i="4"/>
  <c r="AR2339" i="4"/>
  <c r="C2340" i="4"/>
  <c r="D2340" i="4"/>
  <c r="E2340" i="4"/>
  <c r="F2340" i="4"/>
  <c r="G2340" i="4"/>
  <c r="H2340" i="4"/>
  <c r="I2340" i="4"/>
  <c r="K2340" i="4"/>
  <c r="L2340" i="4"/>
  <c r="M2340" i="4"/>
  <c r="N2340" i="4"/>
  <c r="O2340" i="4"/>
  <c r="AI2340" i="4"/>
  <c r="AJ2340" i="4"/>
  <c r="AK2340" i="4"/>
  <c r="AL2340" i="4"/>
  <c r="AM2340" i="4"/>
  <c r="AN2340" i="4"/>
  <c r="AO2340" i="4"/>
  <c r="AP2340" i="4"/>
  <c r="AR2340" i="4"/>
  <c r="C2341" i="4"/>
  <c r="D2341" i="4"/>
  <c r="E2341" i="4"/>
  <c r="F2341" i="4"/>
  <c r="G2341" i="4"/>
  <c r="H2341" i="4"/>
  <c r="I2341" i="4"/>
  <c r="K2341" i="4"/>
  <c r="L2341" i="4"/>
  <c r="M2341" i="4"/>
  <c r="N2341" i="4"/>
  <c r="O2341" i="4"/>
  <c r="AI2341" i="4"/>
  <c r="AJ2341" i="4"/>
  <c r="AK2341" i="4"/>
  <c r="AL2341" i="4"/>
  <c r="AM2341" i="4"/>
  <c r="AN2341" i="4"/>
  <c r="AO2341" i="4"/>
  <c r="AP2341" i="4"/>
  <c r="AR2341" i="4"/>
  <c r="C2342" i="4"/>
  <c r="D2342" i="4"/>
  <c r="E2342" i="4"/>
  <c r="F2342" i="4"/>
  <c r="G2342" i="4"/>
  <c r="H2342" i="4"/>
  <c r="I2342" i="4"/>
  <c r="K2342" i="4"/>
  <c r="L2342" i="4"/>
  <c r="M2342" i="4"/>
  <c r="N2342" i="4"/>
  <c r="O2342" i="4"/>
  <c r="AI2342" i="4"/>
  <c r="AJ2342" i="4"/>
  <c r="AK2342" i="4"/>
  <c r="AL2342" i="4"/>
  <c r="AM2342" i="4"/>
  <c r="AN2342" i="4"/>
  <c r="AO2342" i="4"/>
  <c r="AP2342" i="4"/>
  <c r="AR2342" i="4"/>
  <c r="C2343" i="4"/>
  <c r="D2343" i="4"/>
  <c r="E2343" i="4"/>
  <c r="F2343" i="4"/>
  <c r="G2343" i="4"/>
  <c r="H2343" i="4"/>
  <c r="I2343" i="4"/>
  <c r="K2343" i="4"/>
  <c r="L2343" i="4"/>
  <c r="M2343" i="4"/>
  <c r="N2343" i="4"/>
  <c r="O2343" i="4"/>
  <c r="AI2343" i="4"/>
  <c r="AJ2343" i="4"/>
  <c r="AK2343" i="4"/>
  <c r="AL2343" i="4"/>
  <c r="AM2343" i="4"/>
  <c r="AN2343" i="4"/>
  <c r="AO2343" i="4"/>
  <c r="AP2343" i="4"/>
  <c r="AR2343" i="4"/>
  <c r="C2344" i="4"/>
  <c r="D2344" i="4"/>
  <c r="E2344" i="4"/>
  <c r="F2344" i="4"/>
  <c r="G2344" i="4"/>
  <c r="H2344" i="4"/>
  <c r="I2344" i="4"/>
  <c r="K2344" i="4"/>
  <c r="L2344" i="4"/>
  <c r="M2344" i="4"/>
  <c r="N2344" i="4"/>
  <c r="O2344" i="4"/>
  <c r="AI2344" i="4"/>
  <c r="AJ2344" i="4"/>
  <c r="AK2344" i="4"/>
  <c r="AL2344" i="4"/>
  <c r="AM2344" i="4"/>
  <c r="AN2344" i="4"/>
  <c r="AO2344" i="4"/>
  <c r="AP2344" i="4"/>
  <c r="AR2344" i="4"/>
  <c r="C2345" i="4"/>
  <c r="D2345" i="4"/>
  <c r="E2345" i="4"/>
  <c r="F2345" i="4"/>
  <c r="G2345" i="4"/>
  <c r="H2345" i="4"/>
  <c r="I2345" i="4"/>
  <c r="K2345" i="4"/>
  <c r="L2345" i="4"/>
  <c r="M2345" i="4"/>
  <c r="N2345" i="4"/>
  <c r="O2345" i="4"/>
  <c r="AI2345" i="4"/>
  <c r="AJ2345" i="4"/>
  <c r="AK2345" i="4"/>
  <c r="AL2345" i="4"/>
  <c r="AM2345" i="4"/>
  <c r="AN2345" i="4"/>
  <c r="AO2345" i="4"/>
  <c r="AP2345" i="4"/>
  <c r="AR2345" i="4"/>
  <c r="C2346" i="4"/>
  <c r="D2346" i="4"/>
  <c r="E2346" i="4"/>
  <c r="F2346" i="4"/>
  <c r="G2346" i="4"/>
  <c r="H2346" i="4"/>
  <c r="I2346" i="4"/>
  <c r="K2346" i="4"/>
  <c r="L2346" i="4"/>
  <c r="M2346" i="4"/>
  <c r="N2346" i="4"/>
  <c r="O2346" i="4"/>
  <c r="AI2346" i="4"/>
  <c r="AJ2346" i="4"/>
  <c r="AK2346" i="4"/>
  <c r="AL2346" i="4"/>
  <c r="AM2346" i="4"/>
  <c r="AN2346" i="4"/>
  <c r="AO2346" i="4"/>
  <c r="AP2346" i="4"/>
  <c r="AR2346" i="4"/>
  <c r="C2347" i="4"/>
  <c r="D2347" i="4"/>
  <c r="E2347" i="4"/>
  <c r="F2347" i="4"/>
  <c r="G2347" i="4"/>
  <c r="H2347" i="4"/>
  <c r="I2347" i="4"/>
  <c r="K2347" i="4"/>
  <c r="L2347" i="4"/>
  <c r="M2347" i="4"/>
  <c r="N2347" i="4"/>
  <c r="O2347" i="4"/>
  <c r="AI2347" i="4"/>
  <c r="AJ2347" i="4"/>
  <c r="AK2347" i="4"/>
  <c r="AL2347" i="4"/>
  <c r="AM2347" i="4"/>
  <c r="AN2347" i="4"/>
  <c r="AO2347" i="4"/>
  <c r="AP2347" i="4"/>
  <c r="AR2347" i="4"/>
  <c r="C2348" i="4"/>
  <c r="D2348" i="4"/>
  <c r="E2348" i="4"/>
  <c r="F2348" i="4"/>
  <c r="G2348" i="4"/>
  <c r="H2348" i="4"/>
  <c r="I2348" i="4"/>
  <c r="K2348" i="4"/>
  <c r="L2348" i="4"/>
  <c r="M2348" i="4"/>
  <c r="N2348" i="4"/>
  <c r="O2348" i="4"/>
  <c r="AI2348" i="4"/>
  <c r="AJ2348" i="4"/>
  <c r="AK2348" i="4"/>
  <c r="AL2348" i="4"/>
  <c r="AM2348" i="4"/>
  <c r="AN2348" i="4"/>
  <c r="AO2348" i="4"/>
  <c r="AP2348" i="4"/>
  <c r="AR2348" i="4"/>
  <c r="C2349" i="4"/>
  <c r="D2349" i="4"/>
  <c r="E2349" i="4"/>
  <c r="F2349" i="4"/>
  <c r="G2349" i="4"/>
  <c r="H2349" i="4"/>
  <c r="I2349" i="4"/>
  <c r="K2349" i="4"/>
  <c r="L2349" i="4"/>
  <c r="M2349" i="4"/>
  <c r="N2349" i="4"/>
  <c r="O2349" i="4"/>
  <c r="AI2349" i="4"/>
  <c r="AJ2349" i="4"/>
  <c r="AK2349" i="4"/>
  <c r="AL2349" i="4"/>
  <c r="AM2349" i="4"/>
  <c r="AN2349" i="4"/>
  <c r="AO2349" i="4"/>
  <c r="AP2349" i="4"/>
  <c r="AR2349" i="4"/>
  <c r="C2350" i="4"/>
  <c r="D2350" i="4"/>
  <c r="E2350" i="4"/>
  <c r="F2350" i="4"/>
  <c r="G2350" i="4"/>
  <c r="H2350" i="4"/>
  <c r="I2350" i="4"/>
  <c r="K2350" i="4"/>
  <c r="L2350" i="4"/>
  <c r="M2350" i="4"/>
  <c r="N2350" i="4"/>
  <c r="O2350" i="4"/>
  <c r="AI2350" i="4"/>
  <c r="AJ2350" i="4"/>
  <c r="AK2350" i="4"/>
  <c r="AL2350" i="4"/>
  <c r="AM2350" i="4"/>
  <c r="AN2350" i="4"/>
  <c r="AO2350" i="4"/>
  <c r="AP2350" i="4"/>
  <c r="AR2350" i="4"/>
  <c r="C2351" i="4"/>
  <c r="D2351" i="4"/>
  <c r="E2351" i="4"/>
  <c r="F2351" i="4"/>
  <c r="G2351" i="4"/>
  <c r="H2351" i="4"/>
  <c r="I2351" i="4"/>
  <c r="K2351" i="4"/>
  <c r="L2351" i="4"/>
  <c r="M2351" i="4"/>
  <c r="N2351" i="4"/>
  <c r="O2351" i="4"/>
  <c r="AI2351" i="4"/>
  <c r="AJ2351" i="4"/>
  <c r="AK2351" i="4"/>
  <c r="AL2351" i="4"/>
  <c r="AM2351" i="4"/>
  <c r="AN2351" i="4"/>
  <c r="AO2351" i="4"/>
  <c r="AP2351" i="4"/>
  <c r="AR2351" i="4"/>
  <c r="C2352" i="4"/>
  <c r="D2352" i="4"/>
  <c r="E2352" i="4"/>
  <c r="F2352" i="4"/>
  <c r="G2352" i="4"/>
  <c r="H2352" i="4"/>
  <c r="I2352" i="4"/>
  <c r="K2352" i="4"/>
  <c r="L2352" i="4"/>
  <c r="M2352" i="4"/>
  <c r="N2352" i="4"/>
  <c r="O2352" i="4"/>
  <c r="AI2352" i="4"/>
  <c r="AJ2352" i="4"/>
  <c r="AK2352" i="4"/>
  <c r="AL2352" i="4"/>
  <c r="AM2352" i="4"/>
  <c r="AN2352" i="4"/>
  <c r="AO2352" i="4"/>
  <c r="AP2352" i="4"/>
  <c r="AR2352" i="4"/>
  <c r="C2353" i="4"/>
  <c r="D2353" i="4"/>
  <c r="E2353" i="4"/>
  <c r="F2353" i="4"/>
  <c r="G2353" i="4"/>
  <c r="H2353" i="4"/>
  <c r="I2353" i="4"/>
  <c r="K2353" i="4"/>
  <c r="L2353" i="4"/>
  <c r="M2353" i="4"/>
  <c r="N2353" i="4"/>
  <c r="O2353" i="4"/>
  <c r="AI2353" i="4"/>
  <c r="AJ2353" i="4"/>
  <c r="AK2353" i="4"/>
  <c r="AL2353" i="4"/>
  <c r="AM2353" i="4"/>
  <c r="AN2353" i="4"/>
  <c r="AO2353" i="4"/>
  <c r="AP2353" i="4"/>
  <c r="AR2353" i="4"/>
  <c r="C2354" i="4"/>
  <c r="D2354" i="4"/>
  <c r="E2354" i="4"/>
  <c r="F2354" i="4"/>
  <c r="G2354" i="4"/>
  <c r="H2354" i="4"/>
  <c r="I2354" i="4"/>
  <c r="K2354" i="4"/>
  <c r="L2354" i="4"/>
  <c r="M2354" i="4"/>
  <c r="N2354" i="4"/>
  <c r="O2354" i="4"/>
  <c r="AI2354" i="4"/>
  <c r="AJ2354" i="4"/>
  <c r="AK2354" i="4"/>
  <c r="AL2354" i="4"/>
  <c r="AM2354" i="4"/>
  <c r="AN2354" i="4"/>
  <c r="AO2354" i="4"/>
  <c r="AP2354" i="4"/>
  <c r="AR2354" i="4"/>
  <c r="C2355" i="4"/>
  <c r="D2355" i="4"/>
  <c r="E2355" i="4"/>
  <c r="F2355" i="4"/>
  <c r="G2355" i="4"/>
  <c r="H2355" i="4"/>
  <c r="I2355" i="4"/>
  <c r="K2355" i="4"/>
  <c r="L2355" i="4"/>
  <c r="M2355" i="4"/>
  <c r="N2355" i="4"/>
  <c r="O2355" i="4"/>
  <c r="AI2355" i="4"/>
  <c r="AJ2355" i="4"/>
  <c r="AK2355" i="4"/>
  <c r="AL2355" i="4"/>
  <c r="AM2355" i="4"/>
  <c r="AN2355" i="4"/>
  <c r="AO2355" i="4"/>
  <c r="AP2355" i="4"/>
  <c r="AR2355" i="4"/>
  <c r="C2356" i="4"/>
  <c r="D2356" i="4"/>
  <c r="E2356" i="4"/>
  <c r="F2356" i="4"/>
  <c r="G2356" i="4"/>
  <c r="H2356" i="4"/>
  <c r="I2356" i="4"/>
  <c r="K2356" i="4"/>
  <c r="L2356" i="4"/>
  <c r="M2356" i="4"/>
  <c r="N2356" i="4"/>
  <c r="O2356" i="4"/>
  <c r="AI2356" i="4"/>
  <c r="AJ2356" i="4"/>
  <c r="AK2356" i="4"/>
  <c r="AL2356" i="4"/>
  <c r="AM2356" i="4"/>
  <c r="AN2356" i="4"/>
  <c r="AO2356" i="4"/>
  <c r="AP2356" i="4"/>
  <c r="AR2356" i="4"/>
  <c r="C2357" i="4"/>
  <c r="D2357" i="4"/>
  <c r="E2357" i="4"/>
  <c r="F2357" i="4"/>
  <c r="G2357" i="4"/>
  <c r="H2357" i="4"/>
  <c r="I2357" i="4"/>
  <c r="K2357" i="4"/>
  <c r="L2357" i="4"/>
  <c r="M2357" i="4"/>
  <c r="N2357" i="4"/>
  <c r="O2357" i="4"/>
  <c r="AI2357" i="4"/>
  <c r="AJ2357" i="4"/>
  <c r="AK2357" i="4"/>
  <c r="AL2357" i="4"/>
  <c r="AM2357" i="4"/>
  <c r="AN2357" i="4"/>
  <c r="AO2357" i="4"/>
  <c r="AP2357" i="4"/>
  <c r="AR2357" i="4"/>
  <c r="C2358" i="4"/>
  <c r="D2358" i="4"/>
  <c r="E2358" i="4"/>
  <c r="F2358" i="4"/>
  <c r="G2358" i="4"/>
  <c r="H2358" i="4"/>
  <c r="I2358" i="4"/>
  <c r="K2358" i="4"/>
  <c r="L2358" i="4"/>
  <c r="M2358" i="4"/>
  <c r="N2358" i="4"/>
  <c r="O2358" i="4"/>
  <c r="AI2358" i="4"/>
  <c r="AJ2358" i="4"/>
  <c r="AK2358" i="4"/>
  <c r="AL2358" i="4"/>
  <c r="AM2358" i="4"/>
  <c r="AN2358" i="4"/>
  <c r="AO2358" i="4"/>
  <c r="AP2358" i="4"/>
  <c r="AR2358" i="4"/>
  <c r="C2359" i="4"/>
  <c r="D2359" i="4"/>
  <c r="E2359" i="4"/>
  <c r="F2359" i="4"/>
  <c r="G2359" i="4"/>
  <c r="H2359" i="4"/>
  <c r="I2359" i="4"/>
  <c r="K2359" i="4"/>
  <c r="L2359" i="4"/>
  <c r="M2359" i="4"/>
  <c r="N2359" i="4"/>
  <c r="O2359" i="4"/>
  <c r="AI2359" i="4"/>
  <c r="AJ2359" i="4"/>
  <c r="AK2359" i="4"/>
  <c r="AL2359" i="4"/>
  <c r="AM2359" i="4"/>
  <c r="AN2359" i="4"/>
  <c r="AO2359" i="4"/>
  <c r="AP2359" i="4"/>
  <c r="AR2359" i="4"/>
  <c r="C2360" i="4"/>
  <c r="D2360" i="4"/>
  <c r="E2360" i="4"/>
  <c r="F2360" i="4"/>
  <c r="G2360" i="4"/>
  <c r="H2360" i="4"/>
  <c r="I2360" i="4"/>
  <c r="K2360" i="4"/>
  <c r="L2360" i="4"/>
  <c r="M2360" i="4"/>
  <c r="N2360" i="4"/>
  <c r="O2360" i="4"/>
  <c r="AI2360" i="4"/>
  <c r="AJ2360" i="4"/>
  <c r="AK2360" i="4"/>
  <c r="AL2360" i="4"/>
  <c r="AM2360" i="4"/>
  <c r="AN2360" i="4"/>
  <c r="AO2360" i="4"/>
  <c r="AP2360" i="4"/>
  <c r="AR2360" i="4"/>
  <c r="C2361" i="4"/>
  <c r="D2361" i="4"/>
  <c r="E2361" i="4"/>
  <c r="F2361" i="4"/>
  <c r="G2361" i="4"/>
  <c r="H2361" i="4"/>
  <c r="I2361" i="4"/>
  <c r="K2361" i="4"/>
  <c r="L2361" i="4"/>
  <c r="M2361" i="4"/>
  <c r="N2361" i="4"/>
  <c r="O2361" i="4"/>
  <c r="AI2361" i="4"/>
  <c r="AJ2361" i="4"/>
  <c r="AK2361" i="4"/>
  <c r="AL2361" i="4"/>
  <c r="AM2361" i="4"/>
  <c r="AN2361" i="4"/>
  <c r="AO2361" i="4"/>
  <c r="AP2361" i="4"/>
  <c r="AR2361" i="4"/>
  <c r="C2362" i="4"/>
  <c r="D2362" i="4"/>
  <c r="E2362" i="4"/>
  <c r="F2362" i="4"/>
  <c r="G2362" i="4"/>
  <c r="H2362" i="4"/>
  <c r="I2362" i="4"/>
  <c r="K2362" i="4"/>
  <c r="L2362" i="4"/>
  <c r="M2362" i="4"/>
  <c r="N2362" i="4"/>
  <c r="O2362" i="4"/>
  <c r="AI2362" i="4"/>
  <c r="AJ2362" i="4"/>
  <c r="AK2362" i="4"/>
  <c r="AL2362" i="4"/>
  <c r="AM2362" i="4"/>
  <c r="AN2362" i="4"/>
  <c r="AO2362" i="4"/>
  <c r="AP2362" i="4"/>
  <c r="AR2362" i="4"/>
  <c r="C2363" i="4"/>
  <c r="D2363" i="4"/>
  <c r="E2363" i="4"/>
  <c r="F2363" i="4"/>
  <c r="G2363" i="4"/>
  <c r="H2363" i="4"/>
  <c r="I2363" i="4"/>
  <c r="K2363" i="4"/>
  <c r="L2363" i="4"/>
  <c r="M2363" i="4"/>
  <c r="N2363" i="4"/>
  <c r="O2363" i="4"/>
  <c r="AI2363" i="4"/>
  <c r="AJ2363" i="4"/>
  <c r="AK2363" i="4"/>
  <c r="AL2363" i="4"/>
  <c r="AM2363" i="4"/>
  <c r="AN2363" i="4"/>
  <c r="AO2363" i="4"/>
  <c r="AP2363" i="4"/>
  <c r="AR2363" i="4"/>
  <c r="C2364" i="4"/>
  <c r="D2364" i="4"/>
  <c r="E2364" i="4"/>
  <c r="F2364" i="4"/>
  <c r="G2364" i="4"/>
  <c r="H2364" i="4"/>
  <c r="I2364" i="4"/>
  <c r="K2364" i="4"/>
  <c r="L2364" i="4"/>
  <c r="M2364" i="4"/>
  <c r="N2364" i="4"/>
  <c r="O2364" i="4"/>
  <c r="AI2364" i="4"/>
  <c r="AJ2364" i="4"/>
  <c r="AK2364" i="4"/>
  <c r="AL2364" i="4"/>
  <c r="AM2364" i="4"/>
  <c r="AN2364" i="4"/>
  <c r="AO2364" i="4"/>
  <c r="AP2364" i="4"/>
  <c r="AR2364" i="4"/>
  <c r="C2365" i="4"/>
  <c r="D2365" i="4"/>
  <c r="E2365" i="4"/>
  <c r="F2365" i="4"/>
  <c r="G2365" i="4"/>
  <c r="H2365" i="4"/>
  <c r="I2365" i="4"/>
  <c r="K2365" i="4"/>
  <c r="L2365" i="4"/>
  <c r="M2365" i="4"/>
  <c r="N2365" i="4"/>
  <c r="O2365" i="4"/>
  <c r="AI2365" i="4"/>
  <c r="AJ2365" i="4"/>
  <c r="AK2365" i="4"/>
  <c r="AL2365" i="4"/>
  <c r="AM2365" i="4"/>
  <c r="AN2365" i="4"/>
  <c r="AO2365" i="4"/>
  <c r="AP2365" i="4"/>
  <c r="AR2365" i="4"/>
  <c r="C2366" i="4"/>
  <c r="D2366" i="4"/>
  <c r="E2366" i="4"/>
  <c r="F2366" i="4"/>
  <c r="G2366" i="4"/>
  <c r="H2366" i="4"/>
  <c r="I2366" i="4"/>
  <c r="K2366" i="4"/>
  <c r="L2366" i="4"/>
  <c r="M2366" i="4"/>
  <c r="N2366" i="4"/>
  <c r="O2366" i="4"/>
  <c r="AI2366" i="4"/>
  <c r="AJ2366" i="4"/>
  <c r="AK2366" i="4"/>
  <c r="AL2366" i="4"/>
  <c r="AM2366" i="4"/>
  <c r="AN2366" i="4"/>
  <c r="AO2366" i="4"/>
  <c r="AP2366" i="4"/>
  <c r="AR2366" i="4"/>
  <c r="C2367" i="4"/>
  <c r="D2367" i="4"/>
  <c r="E2367" i="4"/>
  <c r="F2367" i="4"/>
  <c r="G2367" i="4"/>
  <c r="H2367" i="4"/>
  <c r="I2367" i="4"/>
  <c r="K2367" i="4"/>
  <c r="L2367" i="4"/>
  <c r="M2367" i="4"/>
  <c r="N2367" i="4"/>
  <c r="O2367" i="4"/>
  <c r="AI2367" i="4"/>
  <c r="AJ2367" i="4"/>
  <c r="AK2367" i="4"/>
  <c r="AL2367" i="4"/>
  <c r="AM2367" i="4"/>
  <c r="AN2367" i="4"/>
  <c r="AO2367" i="4"/>
  <c r="AP2367" i="4"/>
  <c r="AR2367" i="4"/>
  <c r="C2368" i="4"/>
  <c r="D2368" i="4"/>
  <c r="E2368" i="4"/>
  <c r="F2368" i="4"/>
  <c r="G2368" i="4"/>
  <c r="H2368" i="4"/>
  <c r="I2368" i="4"/>
  <c r="K2368" i="4"/>
  <c r="L2368" i="4"/>
  <c r="M2368" i="4"/>
  <c r="N2368" i="4"/>
  <c r="O2368" i="4"/>
  <c r="AI2368" i="4"/>
  <c r="AJ2368" i="4"/>
  <c r="AK2368" i="4"/>
  <c r="AL2368" i="4"/>
  <c r="AM2368" i="4"/>
  <c r="AN2368" i="4"/>
  <c r="AO2368" i="4"/>
  <c r="AP2368" i="4"/>
  <c r="AR2368" i="4"/>
  <c r="C2369" i="4"/>
  <c r="D2369" i="4"/>
  <c r="E2369" i="4"/>
  <c r="F2369" i="4"/>
  <c r="G2369" i="4"/>
  <c r="H2369" i="4"/>
  <c r="I2369" i="4"/>
  <c r="K2369" i="4"/>
  <c r="L2369" i="4"/>
  <c r="M2369" i="4"/>
  <c r="N2369" i="4"/>
  <c r="O2369" i="4"/>
  <c r="AI2369" i="4"/>
  <c r="AJ2369" i="4"/>
  <c r="AK2369" i="4"/>
  <c r="AL2369" i="4"/>
  <c r="AM2369" i="4"/>
  <c r="AN2369" i="4"/>
  <c r="AO2369" i="4"/>
  <c r="AP2369" i="4"/>
  <c r="AR2369" i="4"/>
  <c r="C2370" i="4"/>
  <c r="D2370" i="4"/>
  <c r="E2370" i="4"/>
  <c r="F2370" i="4"/>
  <c r="G2370" i="4"/>
  <c r="H2370" i="4"/>
  <c r="I2370" i="4"/>
  <c r="K2370" i="4"/>
  <c r="L2370" i="4"/>
  <c r="M2370" i="4"/>
  <c r="N2370" i="4"/>
  <c r="O2370" i="4"/>
  <c r="AI2370" i="4"/>
  <c r="AJ2370" i="4"/>
  <c r="AK2370" i="4"/>
  <c r="AL2370" i="4"/>
  <c r="AM2370" i="4"/>
  <c r="AN2370" i="4"/>
  <c r="AO2370" i="4"/>
  <c r="AP2370" i="4"/>
  <c r="AR2370" i="4"/>
  <c r="C2371" i="4"/>
  <c r="D2371" i="4"/>
  <c r="E2371" i="4"/>
  <c r="F2371" i="4"/>
  <c r="G2371" i="4"/>
  <c r="H2371" i="4"/>
  <c r="I2371" i="4"/>
  <c r="K2371" i="4"/>
  <c r="L2371" i="4"/>
  <c r="M2371" i="4"/>
  <c r="N2371" i="4"/>
  <c r="O2371" i="4"/>
  <c r="AI2371" i="4"/>
  <c r="AJ2371" i="4"/>
  <c r="AK2371" i="4"/>
  <c r="AL2371" i="4"/>
  <c r="AM2371" i="4"/>
  <c r="AN2371" i="4"/>
  <c r="AO2371" i="4"/>
  <c r="AP2371" i="4"/>
  <c r="AR2371" i="4"/>
  <c r="C2372" i="4"/>
  <c r="D2372" i="4"/>
  <c r="E2372" i="4"/>
  <c r="F2372" i="4"/>
  <c r="G2372" i="4"/>
  <c r="H2372" i="4"/>
  <c r="I2372" i="4"/>
  <c r="K2372" i="4"/>
  <c r="L2372" i="4"/>
  <c r="M2372" i="4"/>
  <c r="N2372" i="4"/>
  <c r="O2372" i="4"/>
  <c r="AI2372" i="4"/>
  <c r="AJ2372" i="4"/>
  <c r="AK2372" i="4"/>
  <c r="AL2372" i="4"/>
  <c r="AM2372" i="4"/>
  <c r="AN2372" i="4"/>
  <c r="AO2372" i="4"/>
  <c r="AP2372" i="4"/>
  <c r="AR2372" i="4"/>
  <c r="C2373" i="4"/>
  <c r="D2373" i="4"/>
  <c r="E2373" i="4"/>
  <c r="F2373" i="4"/>
  <c r="G2373" i="4"/>
  <c r="H2373" i="4"/>
  <c r="I2373" i="4"/>
  <c r="K2373" i="4"/>
  <c r="L2373" i="4"/>
  <c r="M2373" i="4"/>
  <c r="N2373" i="4"/>
  <c r="O2373" i="4"/>
  <c r="AI2373" i="4"/>
  <c r="AJ2373" i="4"/>
  <c r="AK2373" i="4"/>
  <c r="AL2373" i="4"/>
  <c r="AM2373" i="4"/>
  <c r="AN2373" i="4"/>
  <c r="AO2373" i="4"/>
  <c r="AP2373" i="4"/>
  <c r="AR2373" i="4"/>
  <c r="C2374" i="4"/>
  <c r="D2374" i="4"/>
  <c r="E2374" i="4"/>
  <c r="F2374" i="4"/>
  <c r="G2374" i="4"/>
  <c r="H2374" i="4"/>
  <c r="I2374" i="4"/>
  <c r="K2374" i="4"/>
  <c r="L2374" i="4"/>
  <c r="M2374" i="4"/>
  <c r="N2374" i="4"/>
  <c r="O2374" i="4"/>
  <c r="AI2374" i="4"/>
  <c r="AJ2374" i="4"/>
  <c r="AK2374" i="4"/>
  <c r="AL2374" i="4"/>
  <c r="AM2374" i="4"/>
  <c r="AN2374" i="4"/>
  <c r="AO2374" i="4"/>
  <c r="AP2374" i="4"/>
  <c r="AR2374" i="4"/>
  <c r="C2375" i="4"/>
  <c r="D2375" i="4"/>
  <c r="E2375" i="4"/>
  <c r="F2375" i="4"/>
  <c r="G2375" i="4"/>
  <c r="H2375" i="4"/>
  <c r="I2375" i="4"/>
  <c r="K2375" i="4"/>
  <c r="L2375" i="4"/>
  <c r="M2375" i="4"/>
  <c r="N2375" i="4"/>
  <c r="O2375" i="4"/>
  <c r="AI2375" i="4"/>
  <c r="AJ2375" i="4"/>
  <c r="AK2375" i="4"/>
  <c r="AL2375" i="4"/>
  <c r="AM2375" i="4"/>
  <c r="AN2375" i="4"/>
  <c r="AO2375" i="4"/>
  <c r="AP2375" i="4"/>
  <c r="AR2375" i="4"/>
  <c r="C2376" i="4"/>
  <c r="D2376" i="4"/>
  <c r="E2376" i="4"/>
  <c r="F2376" i="4"/>
  <c r="G2376" i="4"/>
  <c r="H2376" i="4"/>
  <c r="I2376" i="4"/>
  <c r="K2376" i="4"/>
  <c r="L2376" i="4"/>
  <c r="M2376" i="4"/>
  <c r="N2376" i="4"/>
  <c r="O2376" i="4"/>
  <c r="AI2376" i="4"/>
  <c r="AJ2376" i="4"/>
  <c r="AK2376" i="4"/>
  <c r="AL2376" i="4"/>
  <c r="AM2376" i="4"/>
  <c r="AN2376" i="4"/>
  <c r="AO2376" i="4"/>
  <c r="AP2376" i="4"/>
  <c r="AR2376" i="4"/>
  <c r="C2377" i="4"/>
  <c r="D2377" i="4"/>
  <c r="E2377" i="4"/>
  <c r="F2377" i="4"/>
  <c r="G2377" i="4"/>
  <c r="H2377" i="4"/>
  <c r="I2377" i="4"/>
  <c r="K2377" i="4"/>
  <c r="L2377" i="4"/>
  <c r="M2377" i="4"/>
  <c r="N2377" i="4"/>
  <c r="O2377" i="4"/>
  <c r="AI2377" i="4"/>
  <c r="AJ2377" i="4"/>
  <c r="AK2377" i="4"/>
  <c r="AL2377" i="4"/>
  <c r="AM2377" i="4"/>
  <c r="AN2377" i="4"/>
  <c r="AO2377" i="4"/>
  <c r="AP2377" i="4"/>
  <c r="AR2377" i="4"/>
  <c r="C2378" i="4"/>
  <c r="D2378" i="4"/>
  <c r="E2378" i="4"/>
  <c r="F2378" i="4"/>
  <c r="G2378" i="4"/>
  <c r="H2378" i="4"/>
  <c r="I2378" i="4"/>
  <c r="K2378" i="4"/>
  <c r="L2378" i="4"/>
  <c r="M2378" i="4"/>
  <c r="N2378" i="4"/>
  <c r="O2378" i="4"/>
  <c r="AI2378" i="4"/>
  <c r="AJ2378" i="4"/>
  <c r="AK2378" i="4"/>
  <c r="AL2378" i="4"/>
  <c r="AM2378" i="4"/>
  <c r="AN2378" i="4"/>
  <c r="AO2378" i="4"/>
  <c r="AP2378" i="4"/>
  <c r="AR2378" i="4"/>
  <c r="C2379" i="4"/>
  <c r="D2379" i="4"/>
  <c r="E2379" i="4"/>
  <c r="F2379" i="4"/>
  <c r="G2379" i="4"/>
  <c r="H2379" i="4"/>
  <c r="I2379" i="4"/>
  <c r="K2379" i="4"/>
  <c r="L2379" i="4"/>
  <c r="M2379" i="4"/>
  <c r="N2379" i="4"/>
  <c r="O2379" i="4"/>
  <c r="AI2379" i="4"/>
  <c r="AJ2379" i="4"/>
  <c r="AK2379" i="4"/>
  <c r="AL2379" i="4"/>
  <c r="AM2379" i="4"/>
  <c r="AN2379" i="4"/>
  <c r="AO2379" i="4"/>
  <c r="AP2379" i="4"/>
  <c r="AR2379" i="4"/>
  <c r="C2380" i="4"/>
  <c r="D2380" i="4"/>
  <c r="E2380" i="4"/>
  <c r="F2380" i="4"/>
  <c r="G2380" i="4"/>
  <c r="H2380" i="4"/>
  <c r="I2380" i="4"/>
  <c r="K2380" i="4"/>
  <c r="L2380" i="4"/>
  <c r="M2380" i="4"/>
  <c r="N2380" i="4"/>
  <c r="O2380" i="4"/>
  <c r="AI2380" i="4"/>
  <c r="AJ2380" i="4"/>
  <c r="AK2380" i="4"/>
  <c r="AL2380" i="4"/>
  <c r="AM2380" i="4"/>
  <c r="AN2380" i="4"/>
  <c r="AO2380" i="4"/>
  <c r="AP2380" i="4"/>
  <c r="AR2380" i="4"/>
  <c r="C2381" i="4"/>
  <c r="D2381" i="4"/>
  <c r="E2381" i="4"/>
  <c r="F2381" i="4"/>
  <c r="G2381" i="4"/>
  <c r="H2381" i="4"/>
  <c r="I2381" i="4"/>
  <c r="K2381" i="4"/>
  <c r="L2381" i="4"/>
  <c r="M2381" i="4"/>
  <c r="N2381" i="4"/>
  <c r="O2381" i="4"/>
  <c r="AI2381" i="4"/>
  <c r="AJ2381" i="4"/>
  <c r="AK2381" i="4"/>
  <c r="AL2381" i="4"/>
  <c r="AM2381" i="4"/>
  <c r="AN2381" i="4"/>
  <c r="AO2381" i="4"/>
  <c r="AP2381" i="4"/>
  <c r="AR2381" i="4"/>
  <c r="C2382" i="4"/>
  <c r="D2382" i="4"/>
  <c r="E2382" i="4"/>
  <c r="F2382" i="4"/>
  <c r="G2382" i="4"/>
  <c r="H2382" i="4"/>
  <c r="I2382" i="4"/>
  <c r="K2382" i="4"/>
  <c r="L2382" i="4"/>
  <c r="M2382" i="4"/>
  <c r="N2382" i="4"/>
  <c r="O2382" i="4"/>
  <c r="AI2382" i="4"/>
  <c r="AJ2382" i="4"/>
  <c r="AK2382" i="4"/>
  <c r="AL2382" i="4"/>
  <c r="AM2382" i="4"/>
  <c r="AN2382" i="4"/>
  <c r="AO2382" i="4"/>
  <c r="AP2382" i="4"/>
  <c r="AR2382" i="4"/>
  <c r="C2383" i="4"/>
  <c r="D2383" i="4"/>
  <c r="E2383" i="4"/>
  <c r="F2383" i="4"/>
  <c r="G2383" i="4"/>
  <c r="H2383" i="4"/>
  <c r="I2383" i="4"/>
  <c r="K2383" i="4"/>
  <c r="L2383" i="4"/>
  <c r="M2383" i="4"/>
  <c r="N2383" i="4"/>
  <c r="O2383" i="4"/>
  <c r="AI2383" i="4"/>
  <c r="AJ2383" i="4"/>
  <c r="AK2383" i="4"/>
  <c r="AL2383" i="4"/>
  <c r="AM2383" i="4"/>
  <c r="AN2383" i="4"/>
  <c r="AO2383" i="4"/>
  <c r="AP2383" i="4"/>
  <c r="AR2383" i="4"/>
  <c r="C2384" i="4"/>
  <c r="D2384" i="4"/>
  <c r="E2384" i="4"/>
  <c r="F2384" i="4"/>
  <c r="G2384" i="4"/>
  <c r="H2384" i="4"/>
  <c r="I2384" i="4"/>
  <c r="K2384" i="4"/>
  <c r="L2384" i="4"/>
  <c r="M2384" i="4"/>
  <c r="N2384" i="4"/>
  <c r="O2384" i="4"/>
  <c r="AI2384" i="4"/>
  <c r="AJ2384" i="4"/>
  <c r="AK2384" i="4"/>
  <c r="AL2384" i="4"/>
  <c r="AM2384" i="4"/>
  <c r="AN2384" i="4"/>
  <c r="AO2384" i="4"/>
  <c r="AP2384" i="4"/>
  <c r="AR2384" i="4"/>
  <c r="C2385" i="4"/>
  <c r="D2385" i="4"/>
  <c r="E2385" i="4"/>
  <c r="F2385" i="4"/>
  <c r="G2385" i="4"/>
  <c r="H2385" i="4"/>
  <c r="I2385" i="4"/>
  <c r="K2385" i="4"/>
  <c r="L2385" i="4"/>
  <c r="M2385" i="4"/>
  <c r="N2385" i="4"/>
  <c r="O2385" i="4"/>
  <c r="AI2385" i="4"/>
  <c r="AJ2385" i="4"/>
  <c r="AK2385" i="4"/>
  <c r="AL2385" i="4"/>
  <c r="AM2385" i="4"/>
  <c r="AN2385" i="4"/>
  <c r="AO2385" i="4"/>
  <c r="AP2385" i="4"/>
  <c r="AR2385" i="4"/>
  <c r="C2386" i="4"/>
  <c r="D2386" i="4"/>
  <c r="E2386" i="4"/>
  <c r="F2386" i="4"/>
  <c r="G2386" i="4"/>
  <c r="H2386" i="4"/>
  <c r="I2386" i="4"/>
  <c r="K2386" i="4"/>
  <c r="L2386" i="4"/>
  <c r="M2386" i="4"/>
  <c r="N2386" i="4"/>
  <c r="O2386" i="4"/>
  <c r="AI2386" i="4"/>
  <c r="AJ2386" i="4"/>
  <c r="AK2386" i="4"/>
  <c r="AL2386" i="4"/>
  <c r="AM2386" i="4"/>
  <c r="AN2386" i="4"/>
  <c r="AO2386" i="4"/>
  <c r="AP2386" i="4"/>
  <c r="AR2386" i="4"/>
  <c r="C2387" i="4"/>
  <c r="D2387" i="4"/>
  <c r="E2387" i="4"/>
  <c r="F2387" i="4"/>
  <c r="G2387" i="4"/>
  <c r="H2387" i="4"/>
  <c r="I2387" i="4"/>
  <c r="K2387" i="4"/>
  <c r="L2387" i="4"/>
  <c r="M2387" i="4"/>
  <c r="N2387" i="4"/>
  <c r="O2387" i="4"/>
  <c r="AI2387" i="4"/>
  <c r="AJ2387" i="4"/>
  <c r="AK2387" i="4"/>
  <c r="AL2387" i="4"/>
  <c r="AM2387" i="4"/>
  <c r="AN2387" i="4"/>
  <c r="AO2387" i="4"/>
  <c r="AP2387" i="4"/>
  <c r="AR2387" i="4"/>
  <c r="C2388" i="4"/>
  <c r="D2388" i="4"/>
  <c r="E2388" i="4"/>
  <c r="F2388" i="4"/>
  <c r="G2388" i="4"/>
  <c r="H2388" i="4"/>
  <c r="I2388" i="4"/>
  <c r="K2388" i="4"/>
  <c r="L2388" i="4"/>
  <c r="M2388" i="4"/>
  <c r="N2388" i="4"/>
  <c r="O2388" i="4"/>
  <c r="AI2388" i="4"/>
  <c r="AJ2388" i="4"/>
  <c r="AK2388" i="4"/>
  <c r="AL2388" i="4"/>
  <c r="AM2388" i="4"/>
  <c r="AN2388" i="4"/>
  <c r="AO2388" i="4"/>
  <c r="AP2388" i="4"/>
  <c r="AR2388" i="4"/>
  <c r="C2389" i="4"/>
  <c r="D2389" i="4"/>
  <c r="E2389" i="4"/>
  <c r="F2389" i="4"/>
  <c r="G2389" i="4"/>
  <c r="H2389" i="4"/>
  <c r="I2389" i="4"/>
  <c r="K2389" i="4"/>
  <c r="L2389" i="4"/>
  <c r="M2389" i="4"/>
  <c r="N2389" i="4"/>
  <c r="O2389" i="4"/>
  <c r="AI2389" i="4"/>
  <c r="AJ2389" i="4"/>
  <c r="AK2389" i="4"/>
  <c r="AL2389" i="4"/>
  <c r="AM2389" i="4"/>
  <c r="AN2389" i="4"/>
  <c r="AO2389" i="4"/>
  <c r="AP2389" i="4"/>
  <c r="AR2389" i="4"/>
  <c r="C2390" i="4"/>
  <c r="D2390" i="4"/>
  <c r="E2390" i="4"/>
  <c r="F2390" i="4"/>
  <c r="G2390" i="4"/>
  <c r="H2390" i="4"/>
  <c r="I2390" i="4"/>
  <c r="K2390" i="4"/>
  <c r="L2390" i="4"/>
  <c r="M2390" i="4"/>
  <c r="N2390" i="4"/>
  <c r="O2390" i="4"/>
  <c r="AI2390" i="4"/>
  <c r="AJ2390" i="4"/>
  <c r="AK2390" i="4"/>
  <c r="AL2390" i="4"/>
  <c r="AM2390" i="4"/>
  <c r="AN2390" i="4"/>
  <c r="AO2390" i="4"/>
  <c r="AP2390" i="4"/>
  <c r="AR2390" i="4"/>
  <c r="C2391" i="4"/>
  <c r="D2391" i="4"/>
  <c r="E2391" i="4"/>
  <c r="F2391" i="4"/>
  <c r="G2391" i="4"/>
  <c r="H2391" i="4"/>
  <c r="I2391" i="4"/>
  <c r="K2391" i="4"/>
  <c r="L2391" i="4"/>
  <c r="M2391" i="4"/>
  <c r="N2391" i="4"/>
  <c r="O2391" i="4"/>
  <c r="AI2391" i="4"/>
  <c r="AJ2391" i="4"/>
  <c r="AK2391" i="4"/>
  <c r="AL2391" i="4"/>
  <c r="AM2391" i="4"/>
  <c r="AN2391" i="4"/>
  <c r="AO2391" i="4"/>
  <c r="AP2391" i="4"/>
  <c r="AR2391" i="4"/>
  <c r="C2392" i="4"/>
  <c r="D2392" i="4"/>
  <c r="E2392" i="4"/>
  <c r="F2392" i="4"/>
  <c r="G2392" i="4"/>
  <c r="H2392" i="4"/>
  <c r="I2392" i="4"/>
  <c r="K2392" i="4"/>
  <c r="L2392" i="4"/>
  <c r="M2392" i="4"/>
  <c r="N2392" i="4"/>
  <c r="O2392" i="4"/>
  <c r="AI2392" i="4"/>
  <c r="AJ2392" i="4"/>
  <c r="AK2392" i="4"/>
  <c r="AL2392" i="4"/>
  <c r="AM2392" i="4"/>
  <c r="AN2392" i="4"/>
  <c r="AO2392" i="4"/>
  <c r="AP2392" i="4"/>
  <c r="AR2392" i="4"/>
  <c r="C2393" i="4"/>
  <c r="D2393" i="4"/>
  <c r="E2393" i="4"/>
  <c r="F2393" i="4"/>
  <c r="G2393" i="4"/>
  <c r="H2393" i="4"/>
  <c r="I2393" i="4"/>
  <c r="K2393" i="4"/>
  <c r="L2393" i="4"/>
  <c r="M2393" i="4"/>
  <c r="N2393" i="4"/>
  <c r="O2393" i="4"/>
  <c r="AI2393" i="4"/>
  <c r="AJ2393" i="4"/>
  <c r="AK2393" i="4"/>
  <c r="AL2393" i="4"/>
  <c r="AM2393" i="4"/>
  <c r="AN2393" i="4"/>
  <c r="AO2393" i="4"/>
  <c r="AP2393" i="4"/>
  <c r="AR2393" i="4"/>
  <c r="C2394" i="4"/>
  <c r="D2394" i="4"/>
  <c r="E2394" i="4"/>
  <c r="F2394" i="4"/>
  <c r="G2394" i="4"/>
  <c r="H2394" i="4"/>
  <c r="I2394" i="4"/>
  <c r="K2394" i="4"/>
  <c r="L2394" i="4"/>
  <c r="M2394" i="4"/>
  <c r="N2394" i="4"/>
  <c r="O2394" i="4"/>
  <c r="AI2394" i="4"/>
  <c r="AJ2394" i="4"/>
  <c r="AK2394" i="4"/>
  <c r="AL2394" i="4"/>
  <c r="AM2394" i="4"/>
  <c r="AN2394" i="4"/>
  <c r="AO2394" i="4"/>
  <c r="AP2394" i="4"/>
  <c r="AR2394" i="4"/>
  <c r="C2395" i="4"/>
  <c r="D2395" i="4"/>
  <c r="E2395" i="4"/>
  <c r="F2395" i="4"/>
  <c r="G2395" i="4"/>
  <c r="H2395" i="4"/>
  <c r="I2395" i="4"/>
  <c r="K2395" i="4"/>
  <c r="L2395" i="4"/>
  <c r="M2395" i="4"/>
  <c r="N2395" i="4"/>
  <c r="O2395" i="4"/>
  <c r="AI2395" i="4"/>
  <c r="AJ2395" i="4"/>
  <c r="AK2395" i="4"/>
  <c r="AL2395" i="4"/>
  <c r="AM2395" i="4"/>
  <c r="AN2395" i="4"/>
  <c r="AO2395" i="4"/>
  <c r="AP2395" i="4"/>
  <c r="AR2395" i="4"/>
  <c r="C2396" i="4"/>
  <c r="D2396" i="4"/>
  <c r="E2396" i="4"/>
  <c r="F2396" i="4"/>
  <c r="G2396" i="4"/>
  <c r="H2396" i="4"/>
  <c r="I2396" i="4"/>
  <c r="K2396" i="4"/>
  <c r="L2396" i="4"/>
  <c r="M2396" i="4"/>
  <c r="N2396" i="4"/>
  <c r="O2396" i="4"/>
  <c r="AI2396" i="4"/>
  <c r="AJ2396" i="4"/>
  <c r="AK2396" i="4"/>
  <c r="AL2396" i="4"/>
  <c r="AM2396" i="4"/>
  <c r="AN2396" i="4"/>
  <c r="AO2396" i="4"/>
  <c r="AP2396" i="4"/>
  <c r="AR2396" i="4"/>
  <c r="C2397" i="4"/>
  <c r="D2397" i="4"/>
  <c r="E2397" i="4"/>
  <c r="F2397" i="4"/>
  <c r="G2397" i="4"/>
  <c r="H2397" i="4"/>
  <c r="I2397" i="4"/>
  <c r="K2397" i="4"/>
  <c r="L2397" i="4"/>
  <c r="M2397" i="4"/>
  <c r="N2397" i="4"/>
  <c r="O2397" i="4"/>
  <c r="AI2397" i="4"/>
  <c r="AJ2397" i="4"/>
  <c r="AK2397" i="4"/>
  <c r="AL2397" i="4"/>
  <c r="AM2397" i="4"/>
  <c r="AN2397" i="4"/>
  <c r="AO2397" i="4"/>
  <c r="AP2397" i="4"/>
  <c r="AR2397" i="4"/>
  <c r="C2398" i="4"/>
  <c r="D2398" i="4"/>
  <c r="E2398" i="4"/>
  <c r="F2398" i="4"/>
  <c r="G2398" i="4"/>
  <c r="H2398" i="4"/>
  <c r="I2398" i="4"/>
  <c r="K2398" i="4"/>
  <c r="L2398" i="4"/>
  <c r="M2398" i="4"/>
  <c r="N2398" i="4"/>
  <c r="O2398" i="4"/>
  <c r="AI2398" i="4"/>
  <c r="AJ2398" i="4"/>
  <c r="AK2398" i="4"/>
  <c r="AL2398" i="4"/>
  <c r="AM2398" i="4"/>
  <c r="AN2398" i="4"/>
  <c r="AO2398" i="4"/>
  <c r="AP2398" i="4"/>
  <c r="AR2398" i="4"/>
  <c r="C2399" i="4"/>
  <c r="D2399" i="4"/>
  <c r="E2399" i="4"/>
  <c r="F2399" i="4"/>
  <c r="G2399" i="4"/>
  <c r="H2399" i="4"/>
  <c r="I2399" i="4"/>
  <c r="K2399" i="4"/>
  <c r="L2399" i="4"/>
  <c r="M2399" i="4"/>
  <c r="N2399" i="4"/>
  <c r="O2399" i="4"/>
  <c r="AI2399" i="4"/>
  <c r="AJ2399" i="4"/>
  <c r="AK2399" i="4"/>
  <c r="AL2399" i="4"/>
  <c r="AM2399" i="4"/>
  <c r="AN2399" i="4"/>
  <c r="AO2399" i="4"/>
  <c r="AP2399" i="4"/>
  <c r="AR2399" i="4"/>
  <c r="C2400" i="4"/>
  <c r="D2400" i="4"/>
  <c r="E2400" i="4"/>
  <c r="F2400" i="4"/>
  <c r="G2400" i="4"/>
  <c r="H2400" i="4"/>
  <c r="I2400" i="4"/>
  <c r="K2400" i="4"/>
  <c r="L2400" i="4"/>
  <c r="M2400" i="4"/>
  <c r="N2400" i="4"/>
  <c r="O2400" i="4"/>
  <c r="AI2400" i="4"/>
  <c r="AJ2400" i="4"/>
  <c r="AK2400" i="4"/>
  <c r="AL2400" i="4"/>
  <c r="AM2400" i="4"/>
  <c r="AN2400" i="4"/>
  <c r="AO2400" i="4"/>
  <c r="AP2400" i="4"/>
  <c r="AR2400" i="4"/>
  <c r="C2401" i="4"/>
  <c r="D2401" i="4"/>
  <c r="E2401" i="4"/>
  <c r="F2401" i="4"/>
  <c r="G2401" i="4"/>
  <c r="H2401" i="4"/>
  <c r="I2401" i="4"/>
  <c r="K2401" i="4"/>
  <c r="L2401" i="4"/>
  <c r="M2401" i="4"/>
  <c r="N2401" i="4"/>
  <c r="O2401" i="4"/>
  <c r="AI2401" i="4"/>
  <c r="AJ2401" i="4"/>
  <c r="AK2401" i="4"/>
  <c r="AL2401" i="4"/>
  <c r="AM2401" i="4"/>
  <c r="AN2401" i="4"/>
  <c r="AO2401" i="4"/>
  <c r="AP2401" i="4"/>
  <c r="AR2401" i="4"/>
  <c r="C2402" i="4"/>
  <c r="D2402" i="4"/>
  <c r="E2402" i="4"/>
  <c r="F2402" i="4"/>
  <c r="G2402" i="4"/>
  <c r="H2402" i="4"/>
  <c r="I2402" i="4"/>
  <c r="K2402" i="4"/>
  <c r="L2402" i="4"/>
  <c r="M2402" i="4"/>
  <c r="N2402" i="4"/>
  <c r="O2402" i="4"/>
  <c r="AI2402" i="4"/>
  <c r="AJ2402" i="4"/>
  <c r="AK2402" i="4"/>
  <c r="AL2402" i="4"/>
  <c r="AM2402" i="4"/>
  <c r="AN2402" i="4"/>
  <c r="AO2402" i="4"/>
  <c r="AP2402" i="4"/>
  <c r="AR2402" i="4"/>
  <c r="C2403" i="4"/>
  <c r="D2403" i="4"/>
  <c r="E2403" i="4"/>
  <c r="F2403" i="4"/>
  <c r="G2403" i="4"/>
  <c r="H2403" i="4"/>
  <c r="I2403" i="4"/>
  <c r="K2403" i="4"/>
  <c r="L2403" i="4"/>
  <c r="M2403" i="4"/>
  <c r="N2403" i="4"/>
  <c r="O2403" i="4"/>
  <c r="AI2403" i="4"/>
  <c r="AJ2403" i="4"/>
  <c r="AK2403" i="4"/>
  <c r="AL2403" i="4"/>
  <c r="AM2403" i="4"/>
  <c r="AN2403" i="4"/>
  <c r="AO2403" i="4"/>
  <c r="AP2403" i="4"/>
  <c r="AR2403" i="4"/>
  <c r="C2404" i="4"/>
  <c r="D2404" i="4"/>
  <c r="E2404" i="4"/>
  <c r="F2404" i="4"/>
  <c r="G2404" i="4"/>
  <c r="H2404" i="4"/>
  <c r="I2404" i="4"/>
  <c r="K2404" i="4"/>
  <c r="L2404" i="4"/>
  <c r="M2404" i="4"/>
  <c r="N2404" i="4"/>
  <c r="O2404" i="4"/>
  <c r="AI2404" i="4"/>
  <c r="AJ2404" i="4"/>
  <c r="AK2404" i="4"/>
  <c r="AL2404" i="4"/>
  <c r="AM2404" i="4"/>
  <c r="AN2404" i="4"/>
  <c r="AO2404" i="4"/>
  <c r="AP2404" i="4"/>
  <c r="AR2404" i="4"/>
  <c r="C2405" i="4"/>
  <c r="D2405" i="4"/>
  <c r="E2405" i="4"/>
  <c r="F2405" i="4"/>
  <c r="G2405" i="4"/>
  <c r="H2405" i="4"/>
  <c r="I2405" i="4"/>
  <c r="K2405" i="4"/>
  <c r="L2405" i="4"/>
  <c r="M2405" i="4"/>
  <c r="N2405" i="4"/>
  <c r="O2405" i="4"/>
  <c r="AI2405" i="4"/>
  <c r="AJ2405" i="4"/>
  <c r="AK2405" i="4"/>
  <c r="AL2405" i="4"/>
  <c r="AM2405" i="4"/>
  <c r="AN2405" i="4"/>
  <c r="AO2405" i="4"/>
  <c r="AP2405" i="4"/>
  <c r="AR2405" i="4"/>
  <c r="C2406" i="4"/>
  <c r="D2406" i="4"/>
  <c r="E2406" i="4"/>
  <c r="F2406" i="4"/>
  <c r="G2406" i="4"/>
  <c r="H2406" i="4"/>
  <c r="I2406" i="4"/>
  <c r="K2406" i="4"/>
  <c r="L2406" i="4"/>
  <c r="M2406" i="4"/>
  <c r="N2406" i="4"/>
  <c r="O2406" i="4"/>
  <c r="AI2406" i="4"/>
  <c r="AJ2406" i="4"/>
  <c r="AK2406" i="4"/>
  <c r="AL2406" i="4"/>
  <c r="AM2406" i="4"/>
  <c r="AN2406" i="4"/>
  <c r="AO2406" i="4"/>
  <c r="AP2406" i="4"/>
  <c r="AR2406" i="4"/>
  <c r="C2407" i="4"/>
  <c r="D2407" i="4"/>
  <c r="E2407" i="4"/>
  <c r="F2407" i="4"/>
  <c r="G2407" i="4"/>
  <c r="H2407" i="4"/>
  <c r="I2407" i="4"/>
  <c r="K2407" i="4"/>
  <c r="L2407" i="4"/>
  <c r="M2407" i="4"/>
  <c r="N2407" i="4"/>
  <c r="O2407" i="4"/>
  <c r="AI2407" i="4"/>
  <c r="AJ2407" i="4"/>
  <c r="AK2407" i="4"/>
  <c r="AL2407" i="4"/>
  <c r="AM2407" i="4"/>
  <c r="AN2407" i="4"/>
  <c r="AO2407" i="4"/>
  <c r="AP2407" i="4"/>
  <c r="AR2407" i="4"/>
  <c r="E3384" i="4"/>
  <c r="G3384" i="4"/>
  <c r="AI3384" i="4"/>
  <c r="AJ3384" i="4"/>
  <c r="AK3384" i="4"/>
  <c r="AL3384" i="4"/>
  <c r="AR3384" i="4"/>
  <c r="C3385" i="4"/>
  <c r="D3385" i="4"/>
  <c r="E3385" i="4"/>
  <c r="F3385" i="4"/>
  <c r="G3385" i="4"/>
  <c r="H3385" i="4"/>
  <c r="I3385" i="4"/>
  <c r="K3385" i="4"/>
  <c r="L3385" i="4"/>
  <c r="M3385" i="4"/>
  <c r="N3385" i="4"/>
  <c r="O3385" i="4"/>
  <c r="AI3385" i="4"/>
  <c r="AJ3385" i="4"/>
  <c r="AK3385" i="4"/>
  <c r="AL3385" i="4"/>
  <c r="AM3385" i="4"/>
  <c r="AN3385" i="4"/>
  <c r="AO3385" i="4"/>
  <c r="AP3385" i="4"/>
  <c r="AR3385" i="4"/>
  <c r="C3386" i="4"/>
  <c r="D3386" i="4"/>
  <c r="E3386" i="4"/>
  <c r="F3386" i="4"/>
  <c r="G3386" i="4"/>
  <c r="H3386" i="4"/>
  <c r="I3386" i="4"/>
  <c r="K3386" i="4"/>
  <c r="L3386" i="4"/>
  <c r="M3386" i="4"/>
  <c r="N3386" i="4"/>
  <c r="O3386" i="4"/>
  <c r="AI3386" i="4"/>
  <c r="AJ3386" i="4"/>
  <c r="AK3386" i="4"/>
  <c r="AL3386" i="4"/>
  <c r="AM3386" i="4"/>
  <c r="AN3386" i="4"/>
  <c r="AO3386" i="4"/>
  <c r="AP3386" i="4"/>
  <c r="AR3386" i="4"/>
  <c r="C3387" i="4"/>
  <c r="D3387" i="4"/>
  <c r="E3387" i="4"/>
  <c r="F3387" i="4"/>
  <c r="G3387" i="4"/>
  <c r="H3387" i="4"/>
  <c r="I3387" i="4"/>
  <c r="K3387" i="4"/>
  <c r="L3387" i="4"/>
  <c r="M3387" i="4"/>
  <c r="N3387" i="4"/>
  <c r="O3387" i="4"/>
  <c r="AI3387" i="4"/>
  <c r="AJ3387" i="4"/>
  <c r="AK3387" i="4"/>
  <c r="AL3387" i="4"/>
  <c r="AM3387" i="4"/>
  <c r="AN3387" i="4"/>
  <c r="AO3387" i="4"/>
  <c r="AP3387" i="4"/>
  <c r="AR3387" i="4"/>
  <c r="C3388" i="4"/>
  <c r="D3388" i="4"/>
  <c r="E3388" i="4"/>
  <c r="F3388" i="4"/>
  <c r="G3388" i="4"/>
  <c r="H3388" i="4"/>
  <c r="I3388" i="4"/>
  <c r="K3388" i="4"/>
  <c r="L3388" i="4"/>
  <c r="M3388" i="4"/>
  <c r="N3388" i="4"/>
  <c r="O3388" i="4"/>
  <c r="AI3388" i="4"/>
  <c r="AJ3388" i="4"/>
  <c r="AK3388" i="4"/>
  <c r="AL3388" i="4"/>
  <c r="AM3388" i="4"/>
  <c r="AN3388" i="4"/>
  <c r="AO3388" i="4"/>
  <c r="AP3388" i="4"/>
  <c r="AR3388" i="4"/>
  <c r="C3389" i="4"/>
  <c r="D3389" i="4"/>
  <c r="E3389" i="4"/>
  <c r="F3389" i="4"/>
  <c r="G3389" i="4"/>
  <c r="H3389" i="4"/>
  <c r="I3389" i="4"/>
  <c r="K3389" i="4"/>
  <c r="L3389" i="4"/>
  <c r="M3389" i="4"/>
  <c r="N3389" i="4"/>
  <c r="O3389" i="4"/>
  <c r="AI3389" i="4"/>
  <c r="AJ3389" i="4"/>
  <c r="AK3389" i="4"/>
  <c r="AL3389" i="4"/>
  <c r="AM3389" i="4"/>
  <c r="AN3389" i="4"/>
  <c r="AO3389" i="4"/>
  <c r="AP3389" i="4"/>
  <c r="AR3389" i="4"/>
  <c r="C3390" i="4"/>
  <c r="D3390" i="4"/>
  <c r="E3390" i="4"/>
  <c r="F3390" i="4"/>
  <c r="G3390" i="4"/>
  <c r="H3390" i="4"/>
  <c r="I3390" i="4"/>
  <c r="K3390" i="4"/>
  <c r="L3390" i="4"/>
  <c r="M3390" i="4"/>
  <c r="N3390" i="4"/>
  <c r="O3390" i="4"/>
  <c r="AI3390" i="4"/>
  <c r="AJ3390" i="4"/>
  <c r="AK3390" i="4"/>
  <c r="AL3390" i="4"/>
  <c r="AM3390" i="4"/>
  <c r="AN3390" i="4"/>
  <c r="AO3390" i="4"/>
  <c r="AP3390" i="4"/>
  <c r="AR3390" i="4"/>
  <c r="C3391" i="4"/>
  <c r="D3391" i="4"/>
  <c r="E3391" i="4"/>
  <c r="F3391" i="4"/>
  <c r="G3391" i="4"/>
  <c r="H3391" i="4"/>
  <c r="I3391" i="4"/>
  <c r="K3391" i="4"/>
  <c r="L3391" i="4"/>
  <c r="M3391" i="4"/>
  <c r="N3391" i="4"/>
  <c r="O3391" i="4"/>
  <c r="AI3391" i="4"/>
  <c r="AJ3391" i="4"/>
  <c r="AK3391" i="4"/>
  <c r="AL3391" i="4"/>
  <c r="AM3391" i="4"/>
  <c r="AN3391" i="4"/>
  <c r="AO3391" i="4"/>
  <c r="AP3391" i="4"/>
  <c r="AR3391" i="4"/>
  <c r="C3392" i="4"/>
  <c r="D3392" i="4"/>
  <c r="E3392" i="4"/>
  <c r="F3392" i="4"/>
  <c r="G3392" i="4"/>
  <c r="H3392" i="4"/>
  <c r="I3392" i="4"/>
  <c r="K3392" i="4"/>
  <c r="L3392" i="4"/>
  <c r="M3392" i="4"/>
  <c r="N3392" i="4"/>
  <c r="O3392" i="4"/>
  <c r="AI3392" i="4"/>
  <c r="AJ3392" i="4"/>
  <c r="AK3392" i="4"/>
  <c r="AL3392" i="4"/>
  <c r="AM3392" i="4"/>
  <c r="AN3392" i="4"/>
  <c r="AO3392" i="4"/>
  <c r="AP3392" i="4"/>
  <c r="AR3392" i="4"/>
  <c r="C3393" i="4"/>
  <c r="D3393" i="4"/>
  <c r="E3393" i="4"/>
  <c r="F3393" i="4"/>
  <c r="G3393" i="4"/>
  <c r="H3393" i="4"/>
  <c r="I3393" i="4"/>
  <c r="K3393" i="4"/>
  <c r="L3393" i="4"/>
  <c r="M3393" i="4"/>
  <c r="N3393" i="4"/>
  <c r="O3393" i="4"/>
  <c r="AI3393" i="4"/>
  <c r="AJ3393" i="4"/>
  <c r="AK3393" i="4"/>
  <c r="AL3393" i="4"/>
  <c r="AM3393" i="4"/>
  <c r="AN3393" i="4"/>
  <c r="AO3393" i="4"/>
  <c r="AP3393" i="4"/>
  <c r="AR3393" i="4"/>
  <c r="C3394" i="4"/>
  <c r="D3394" i="4"/>
  <c r="E3394" i="4"/>
  <c r="F3394" i="4"/>
  <c r="G3394" i="4"/>
  <c r="H3394" i="4"/>
  <c r="I3394" i="4"/>
  <c r="K3394" i="4"/>
  <c r="L3394" i="4"/>
  <c r="M3394" i="4"/>
  <c r="N3394" i="4"/>
  <c r="O3394" i="4"/>
  <c r="AI3394" i="4"/>
  <c r="AJ3394" i="4"/>
  <c r="AK3394" i="4"/>
  <c r="AL3394" i="4"/>
  <c r="AM3394" i="4"/>
  <c r="AN3394" i="4"/>
  <c r="AO3394" i="4"/>
  <c r="AP3394" i="4"/>
  <c r="AR3394" i="4"/>
  <c r="C3395" i="4"/>
  <c r="D3395" i="4"/>
  <c r="E3395" i="4"/>
  <c r="F3395" i="4"/>
  <c r="G3395" i="4"/>
  <c r="H3395" i="4"/>
  <c r="I3395" i="4"/>
  <c r="K3395" i="4"/>
  <c r="L3395" i="4"/>
  <c r="M3395" i="4"/>
  <c r="N3395" i="4"/>
  <c r="O3395" i="4"/>
  <c r="AI3395" i="4"/>
  <c r="AJ3395" i="4"/>
  <c r="AK3395" i="4"/>
  <c r="AL3395" i="4"/>
  <c r="AM3395" i="4"/>
  <c r="AN3395" i="4"/>
  <c r="AO3395" i="4"/>
  <c r="AP3395" i="4"/>
  <c r="AR3395" i="4"/>
  <c r="C3396" i="4"/>
  <c r="D3396" i="4"/>
  <c r="E3396" i="4"/>
  <c r="F3396" i="4"/>
  <c r="G3396" i="4"/>
  <c r="H3396" i="4"/>
  <c r="I3396" i="4"/>
  <c r="K3396" i="4"/>
  <c r="L3396" i="4"/>
  <c r="M3396" i="4"/>
  <c r="N3396" i="4"/>
  <c r="O3396" i="4"/>
  <c r="AI3396" i="4"/>
  <c r="AJ3396" i="4"/>
  <c r="AK3396" i="4"/>
  <c r="AL3396" i="4"/>
  <c r="AM3396" i="4"/>
  <c r="AN3396" i="4"/>
  <c r="AO3396" i="4"/>
  <c r="AP3396" i="4"/>
  <c r="AR3396" i="4"/>
  <c r="C3397" i="4"/>
  <c r="D3397" i="4"/>
  <c r="E3397" i="4"/>
  <c r="F3397" i="4"/>
  <c r="G3397" i="4"/>
  <c r="H3397" i="4"/>
  <c r="I3397" i="4"/>
  <c r="K3397" i="4"/>
  <c r="L3397" i="4"/>
  <c r="M3397" i="4"/>
  <c r="N3397" i="4"/>
  <c r="O3397" i="4"/>
  <c r="AI3397" i="4"/>
  <c r="AJ3397" i="4"/>
  <c r="AK3397" i="4"/>
  <c r="AL3397" i="4"/>
  <c r="AM3397" i="4"/>
  <c r="AN3397" i="4"/>
  <c r="AO3397" i="4"/>
  <c r="AP3397" i="4"/>
  <c r="AR3397" i="4"/>
  <c r="C3398" i="4"/>
  <c r="D3398" i="4"/>
  <c r="E3398" i="4"/>
  <c r="F3398" i="4"/>
  <c r="G3398" i="4"/>
  <c r="H3398" i="4"/>
  <c r="I3398" i="4"/>
  <c r="K3398" i="4"/>
  <c r="L3398" i="4"/>
  <c r="M3398" i="4"/>
  <c r="N3398" i="4"/>
  <c r="O3398" i="4"/>
  <c r="AI3398" i="4"/>
  <c r="AJ3398" i="4"/>
  <c r="AK3398" i="4"/>
  <c r="AL3398" i="4"/>
  <c r="AM3398" i="4"/>
  <c r="AN3398" i="4"/>
  <c r="AO3398" i="4"/>
  <c r="AP3398" i="4"/>
  <c r="AR3398" i="4"/>
  <c r="C3399" i="4"/>
  <c r="D3399" i="4"/>
  <c r="E3399" i="4"/>
  <c r="F3399" i="4"/>
  <c r="G3399" i="4"/>
  <c r="H3399" i="4"/>
  <c r="I3399" i="4"/>
  <c r="K3399" i="4"/>
  <c r="L3399" i="4"/>
  <c r="M3399" i="4"/>
  <c r="N3399" i="4"/>
  <c r="O3399" i="4"/>
  <c r="AI3399" i="4"/>
  <c r="AJ3399" i="4"/>
  <c r="AK3399" i="4"/>
  <c r="AL3399" i="4"/>
  <c r="AM3399" i="4"/>
  <c r="AN3399" i="4"/>
  <c r="AO3399" i="4"/>
  <c r="AP3399" i="4"/>
  <c r="AR3399" i="4"/>
  <c r="C3400" i="4"/>
  <c r="D3400" i="4"/>
  <c r="E3400" i="4"/>
  <c r="F3400" i="4"/>
  <c r="G3400" i="4"/>
  <c r="H3400" i="4"/>
  <c r="I3400" i="4"/>
  <c r="K3400" i="4"/>
  <c r="L3400" i="4"/>
  <c r="M3400" i="4"/>
  <c r="N3400" i="4"/>
  <c r="O3400" i="4"/>
  <c r="AI3400" i="4"/>
  <c r="AJ3400" i="4"/>
  <c r="AK3400" i="4"/>
  <c r="AL3400" i="4"/>
  <c r="AM3400" i="4"/>
  <c r="AN3400" i="4"/>
  <c r="AO3400" i="4"/>
  <c r="AP3400" i="4"/>
  <c r="AR3400" i="4"/>
  <c r="C3401" i="4"/>
  <c r="D3401" i="4"/>
  <c r="E3401" i="4"/>
  <c r="F3401" i="4"/>
  <c r="G3401" i="4"/>
  <c r="H3401" i="4"/>
  <c r="I3401" i="4"/>
  <c r="K3401" i="4"/>
  <c r="L3401" i="4"/>
  <c r="M3401" i="4"/>
  <c r="N3401" i="4"/>
  <c r="O3401" i="4"/>
  <c r="AI3401" i="4"/>
  <c r="AJ3401" i="4"/>
  <c r="AK3401" i="4"/>
  <c r="AL3401" i="4"/>
  <c r="AM3401" i="4"/>
  <c r="AN3401" i="4"/>
  <c r="AO3401" i="4"/>
  <c r="AP3401" i="4"/>
  <c r="AR3401" i="4"/>
  <c r="C3402" i="4"/>
  <c r="D3402" i="4"/>
  <c r="E3402" i="4"/>
  <c r="F3402" i="4"/>
  <c r="G3402" i="4"/>
  <c r="H3402" i="4"/>
  <c r="I3402" i="4"/>
  <c r="K3402" i="4"/>
  <c r="L3402" i="4"/>
  <c r="M3402" i="4"/>
  <c r="N3402" i="4"/>
  <c r="O3402" i="4"/>
  <c r="AI3402" i="4"/>
  <c r="AJ3402" i="4"/>
  <c r="AK3402" i="4"/>
  <c r="AL3402" i="4"/>
  <c r="AM3402" i="4"/>
  <c r="AN3402" i="4"/>
  <c r="AO3402" i="4"/>
  <c r="AP3402" i="4"/>
  <c r="AR3402" i="4"/>
  <c r="C3403" i="4"/>
  <c r="D3403" i="4"/>
  <c r="E3403" i="4"/>
  <c r="F3403" i="4"/>
  <c r="G3403" i="4"/>
  <c r="H3403" i="4"/>
  <c r="I3403" i="4"/>
  <c r="K3403" i="4"/>
  <c r="L3403" i="4"/>
  <c r="M3403" i="4"/>
  <c r="N3403" i="4"/>
  <c r="O3403" i="4"/>
  <c r="AI3403" i="4"/>
  <c r="AJ3403" i="4"/>
  <c r="AK3403" i="4"/>
  <c r="AL3403" i="4"/>
  <c r="AM3403" i="4"/>
  <c r="AN3403" i="4"/>
  <c r="AO3403" i="4"/>
  <c r="AP3403" i="4"/>
  <c r="AR3403" i="4"/>
  <c r="C3404" i="4"/>
  <c r="D3404" i="4"/>
  <c r="E3404" i="4"/>
  <c r="F3404" i="4"/>
  <c r="G3404" i="4"/>
  <c r="H3404" i="4"/>
  <c r="I3404" i="4"/>
  <c r="K3404" i="4"/>
  <c r="L3404" i="4"/>
  <c r="M3404" i="4"/>
  <c r="N3404" i="4"/>
  <c r="O3404" i="4"/>
  <c r="AI3404" i="4"/>
  <c r="AJ3404" i="4"/>
  <c r="AK3404" i="4"/>
  <c r="AL3404" i="4"/>
  <c r="AM3404" i="4"/>
  <c r="AN3404" i="4"/>
  <c r="AO3404" i="4"/>
  <c r="AP3404" i="4"/>
  <c r="AR3404" i="4"/>
  <c r="C3405" i="4"/>
  <c r="D3405" i="4"/>
  <c r="E3405" i="4"/>
  <c r="F3405" i="4"/>
  <c r="G3405" i="4"/>
  <c r="H3405" i="4"/>
  <c r="I3405" i="4"/>
  <c r="K3405" i="4"/>
  <c r="L3405" i="4"/>
  <c r="M3405" i="4"/>
  <c r="N3405" i="4"/>
  <c r="O3405" i="4"/>
  <c r="AI3405" i="4"/>
  <c r="AJ3405" i="4"/>
  <c r="AK3405" i="4"/>
  <c r="AL3405" i="4"/>
  <c r="AM3405" i="4"/>
  <c r="AN3405" i="4"/>
  <c r="AO3405" i="4"/>
  <c r="AP3405" i="4"/>
  <c r="AR3405" i="4"/>
  <c r="C3406" i="4"/>
  <c r="D3406" i="4"/>
  <c r="E3406" i="4"/>
  <c r="F3406" i="4"/>
  <c r="G3406" i="4"/>
  <c r="H3406" i="4"/>
  <c r="I3406" i="4"/>
  <c r="K3406" i="4"/>
  <c r="L3406" i="4"/>
  <c r="M3406" i="4"/>
  <c r="N3406" i="4"/>
  <c r="O3406" i="4"/>
  <c r="AI3406" i="4"/>
  <c r="AJ3406" i="4"/>
  <c r="AK3406" i="4"/>
  <c r="AL3406" i="4"/>
  <c r="AM3406" i="4"/>
  <c r="AN3406" i="4"/>
  <c r="AO3406" i="4"/>
  <c r="AP3406" i="4"/>
  <c r="AR3406" i="4"/>
  <c r="C3407" i="4"/>
  <c r="D3407" i="4"/>
  <c r="E3407" i="4"/>
  <c r="F3407" i="4"/>
  <c r="G3407" i="4"/>
  <c r="H3407" i="4"/>
  <c r="I3407" i="4"/>
  <c r="K3407" i="4"/>
  <c r="L3407" i="4"/>
  <c r="M3407" i="4"/>
  <c r="N3407" i="4"/>
  <c r="O3407" i="4"/>
  <c r="AI3407" i="4"/>
  <c r="AJ3407" i="4"/>
  <c r="AK3407" i="4"/>
  <c r="AL3407" i="4"/>
  <c r="AM3407" i="4"/>
  <c r="AN3407" i="4"/>
  <c r="AO3407" i="4"/>
  <c r="AP3407" i="4"/>
  <c r="AR3407" i="4"/>
  <c r="C3408" i="4"/>
  <c r="D3408" i="4"/>
  <c r="E3408" i="4"/>
  <c r="F3408" i="4"/>
  <c r="G3408" i="4"/>
  <c r="H3408" i="4"/>
  <c r="I3408" i="4"/>
  <c r="K3408" i="4"/>
  <c r="L3408" i="4"/>
  <c r="M3408" i="4"/>
  <c r="N3408" i="4"/>
  <c r="O3408" i="4"/>
  <c r="AI3408" i="4"/>
  <c r="AJ3408" i="4"/>
  <c r="AK3408" i="4"/>
  <c r="AL3408" i="4"/>
  <c r="AM3408" i="4"/>
  <c r="AN3408" i="4"/>
  <c r="AO3408" i="4"/>
  <c r="AP3408" i="4"/>
  <c r="AR3408" i="4"/>
  <c r="C3409" i="4"/>
  <c r="D3409" i="4"/>
  <c r="E3409" i="4"/>
  <c r="F3409" i="4"/>
  <c r="G3409" i="4"/>
  <c r="H3409" i="4"/>
  <c r="I3409" i="4"/>
  <c r="K3409" i="4"/>
  <c r="L3409" i="4"/>
  <c r="M3409" i="4"/>
  <c r="N3409" i="4"/>
  <c r="O3409" i="4"/>
  <c r="AI3409" i="4"/>
  <c r="AJ3409" i="4"/>
  <c r="AK3409" i="4"/>
  <c r="AL3409" i="4"/>
  <c r="AM3409" i="4"/>
  <c r="AN3409" i="4"/>
  <c r="AO3409" i="4"/>
  <c r="AP3409" i="4"/>
  <c r="AR3409" i="4"/>
  <c r="C3410" i="4"/>
  <c r="D3410" i="4"/>
  <c r="E3410" i="4"/>
  <c r="F3410" i="4"/>
  <c r="G3410" i="4"/>
  <c r="H3410" i="4"/>
  <c r="I3410" i="4"/>
  <c r="K3410" i="4"/>
  <c r="L3410" i="4"/>
  <c r="M3410" i="4"/>
  <c r="N3410" i="4"/>
  <c r="O3410" i="4"/>
  <c r="AI3410" i="4"/>
  <c r="AJ3410" i="4"/>
  <c r="AK3410" i="4"/>
  <c r="AL3410" i="4"/>
  <c r="AM3410" i="4"/>
  <c r="AN3410" i="4"/>
  <c r="AO3410" i="4"/>
  <c r="AP3410" i="4"/>
  <c r="AR3410" i="4"/>
  <c r="C3411" i="4"/>
  <c r="D3411" i="4"/>
  <c r="E3411" i="4"/>
  <c r="F3411" i="4"/>
  <c r="G3411" i="4"/>
  <c r="H3411" i="4"/>
  <c r="I3411" i="4"/>
  <c r="K3411" i="4"/>
  <c r="L3411" i="4"/>
  <c r="M3411" i="4"/>
  <c r="N3411" i="4"/>
  <c r="O3411" i="4"/>
  <c r="AI3411" i="4"/>
  <c r="AJ3411" i="4"/>
  <c r="AK3411" i="4"/>
  <c r="AL3411" i="4"/>
  <c r="AM3411" i="4"/>
  <c r="AN3411" i="4"/>
  <c r="AO3411" i="4"/>
  <c r="AP3411" i="4"/>
  <c r="AR3411" i="4"/>
  <c r="C3412" i="4"/>
  <c r="D3412" i="4"/>
  <c r="E3412" i="4"/>
  <c r="F3412" i="4"/>
  <c r="G3412" i="4"/>
  <c r="H3412" i="4"/>
  <c r="I3412" i="4"/>
  <c r="K3412" i="4"/>
  <c r="L3412" i="4"/>
  <c r="M3412" i="4"/>
  <c r="N3412" i="4"/>
  <c r="O3412" i="4"/>
  <c r="AI3412" i="4"/>
  <c r="AJ3412" i="4"/>
  <c r="AK3412" i="4"/>
  <c r="AL3412" i="4"/>
  <c r="AM3412" i="4"/>
  <c r="AN3412" i="4"/>
  <c r="AO3412" i="4"/>
  <c r="AP3412" i="4"/>
  <c r="AR3412" i="4"/>
  <c r="C3413" i="4"/>
  <c r="D3413" i="4"/>
  <c r="E3413" i="4"/>
  <c r="F3413" i="4"/>
  <c r="G3413" i="4"/>
  <c r="H3413" i="4"/>
  <c r="I3413" i="4"/>
  <c r="K3413" i="4"/>
  <c r="L3413" i="4"/>
  <c r="M3413" i="4"/>
  <c r="N3413" i="4"/>
  <c r="O3413" i="4"/>
  <c r="AI3413" i="4"/>
  <c r="AJ3413" i="4"/>
  <c r="AK3413" i="4"/>
  <c r="AL3413" i="4"/>
  <c r="AM3413" i="4"/>
  <c r="AN3413" i="4"/>
  <c r="AO3413" i="4"/>
  <c r="AP3413" i="4"/>
  <c r="AR3413" i="4"/>
  <c r="C2409" i="4"/>
  <c r="D2409" i="4"/>
  <c r="E2409" i="4"/>
  <c r="F2409" i="4"/>
  <c r="G2409" i="4"/>
  <c r="H2409" i="4"/>
  <c r="I2409" i="4"/>
  <c r="K2409" i="4"/>
  <c r="L2409" i="4"/>
  <c r="M2409" i="4"/>
  <c r="N2409" i="4"/>
  <c r="O2409" i="4"/>
  <c r="AI2409" i="4"/>
  <c r="AJ2409" i="4"/>
  <c r="AK2409" i="4"/>
  <c r="AL2409" i="4"/>
  <c r="AM2409" i="4"/>
  <c r="AN2409" i="4"/>
  <c r="AO2409" i="4"/>
  <c r="AP2409" i="4"/>
  <c r="AR2409" i="4"/>
  <c r="C2410" i="4"/>
  <c r="D2410" i="4"/>
  <c r="E2410" i="4"/>
  <c r="F2410" i="4"/>
  <c r="G2410" i="4"/>
  <c r="H2410" i="4"/>
  <c r="I2410" i="4"/>
  <c r="K2410" i="4"/>
  <c r="L2410" i="4"/>
  <c r="M2410" i="4"/>
  <c r="N2410" i="4"/>
  <c r="O2410" i="4"/>
  <c r="AI2410" i="4"/>
  <c r="AJ2410" i="4"/>
  <c r="AK2410" i="4"/>
  <c r="AL2410" i="4"/>
  <c r="AM2410" i="4"/>
  <c r="AN2410" i="4"/>
  <c r="AO2410" i="4"/>
  <c r="AP2410" i="4"/>
  <c r="AR2410" i="4"/>
  <c r="C2411" i="4"/>
  <c r="D2411" i="4"/>
  <c r="E2411" i="4"/>
  <c r="F2411" i="4"/>
  <c r="G2411" i="4"/>
  <c r="H2411" i="4"/>
  <c r="I2411" i="4"/>
  <c r="K2411" i="4"/>
  <c r="L2411" i="4"/>
  <c r="M2411" i="4"/>
  <c r="N2411" i="4"/>
  <c r="O2411" i="4"/>
  <c r="AI2411" i="4"/>
  <c r="AJ2411" i="4"/>
  <c r="AK2411" i="4"/>
  <c r="AL2411" i="4"/>
  <c r="AM2411" i="4"/>
  <c r="AN2411" i="4"/>
  <c r="AO2411" i="4"/>
  <c r="AP2411" i="4"/>
  <c r="AR2411" i="4"/>
  <c r="C2412" i="4"/>
  <c r="D2412" i="4"/>
  <c r="E2412" i="4"/>
  <c r="F2412" i="4"/>
  <c r="G2412" i="4"/>
  <c r="H2412" i="4"/>
  <c r="I2412" i="4"/>
  <c r="K2412" i="4"/>
  <c r="L2412" i="4"/>
  <c r="M2412" i="4"/>
  <c r="N2412" i="4"/>
  <c r="O2412" i="4"/>
  <c r="AI2412" i="4"/>
  <c r="AJ2412" i="4"/>
  <c r="AK2412" i="4"/>
  <c r="AL2412" i="4"/>
  <c r="AM2412" i="4"/>
  <c r="AN2412" i="4"/>
  <c r="AO2412" i="4"/>
  <c r="AP2412" i="4"/>
  <c r="AR2412" i="4"/>
  <c r="C2413" i="4"/>
  <c r="D2413" i="4"/>
  <c r="E2413" i="4"/>
  <c r="F2413" i="4"/>
  <c r="G2413" i="4"/>
  <c r="H2413" i="4"/>
  <c r="I2413" i="4"/>
  <c r="K2413" i="4"/>
  <c r="L2413" i="4"/>
  <c r="M2413" i="4"/>
  <c r="N2413" i="4"/>
  <c r="O2413" i="4"/>
  <c r="AI2413" i="4"/>
  <c r="AJ2413" i="4"/>
  <c r="AK2413" i="4"/>
  <c r="AL2413" i="4"/>
  <c r="AM2413" i="4"/>
  <c r="AN2413" i="4"/>
  <c r="AO2413" i="4"/>
  <c r="AP2413" i="4"/>
  <c r="AR2413" i="4"/>
  <c r="C2414" i="4"/>
  <c r="D2414" i="4"/>
  <c r="E2414" i="4"/>
  <c r="F2414" i="4"/>
  <c r="G2414" i="4"/>
  <c r="H2414" i="4"/>
  <c r="I2414" i="4"/>
  <c r="K2414" i="4"/>
  <c r="L2414" i="4"/>
  <c r="M2414" i="4"/>
  <c r="N2414" i="4"/>
  <c r="O2414" i="4"/>
  <c r="AI2414" i="4"/>
  <c r="AJ2414" i="4"/>
  <c r="AK2414" i="4"/>
  <c r="AL2414" i="4"/>
  <c r="AM2414" i="4"/>
  <c r="AN2414" i="4"/>
  <c r="AO2414" i="4"/>
  <c r="AP2414" i="4"/>
  <c r="AR2414" i="4"/>
  <c r="C2415" i="4"/>
  <c r="D2415" i="4"/>
  <c r="E2415" i="4"/>
  <c r="F2415" i="4"/>
  <c r="G2415" i="4"/>
  <c r="H2415" i="4"/>
  <c r="I2415" i="4"/>
  <c r="K2415" i="4"/>
  <c r="L2415" i="4"/>
  <c r="M2415" i="4"/>
  <c r="N2415" i="4"/>
  <c r="O2415" i="4"/>
  <c r="AI2415" i="4"/>
  <c r="AJ2415" i="4"/>
  <c r="AK2415" i="4"/>
  <c r="AL2415" i="4"/>
  <c r="AM2415" i="4"/>
  <c r="AN2415" i="4"/>
  <c r="AO2415" i="4"/>
  <c r="AP2415" i="4"/>
  <c r="AR2415" i="4"/>
  <c r="C2416" i="4"/>
  <c r="D2416" i="4"/>
  <c r="E2416" i="4"/>
  <c r="F2416" i="4"/>
  <c r="G2416" i="4"/>
  <c r="H2416" i="4"/>
  <c r="I2416" i="4"/>
  <c r="K2416" i="4"/>
  <c r="L2416" i="4"/>
  <c r="M2416" i="4"/>
  <c r="N2416" i="4"/>
  <c r="O2416" i="4"/>
  <c r="AI2416" i="4"/>
  <c r="AJ2416" i="4"/>
  <c r="AK2416" i="4"/>
  <c r="AL2416" i="4"/>
  <c r="AM2416" i="4"/>
  <c r="AN2416" i="4"/>
  <c r="AO2416" i="4"/>
  <c r="AP2416" i="4"/>
  <c r="AR2416" i="4"/>
  <c r="C2417" i="4"/>
  <c r="D2417" i="4"/>
  <c r="E2417" i="4"/>
  <c r="F2417" i="4"/>
  <c r="G2417" i="4"/>
  <c r="H2417" i="4"/>
  <c r="I2417" i="4"/>
  <c r="K2417" i="4"/>
  <c r="L2417" i="4"/>
  <c r="M2417" i="4"/>
  <c r="N2417" i="4"/>
  <c r="O2417" i="4"/>
  <c r="AI2417" i="4"/>
  <c r="AJ2417" i="4"/>
  <c r="AK2417" i="4"/>
  <c r="AL2417" i="4"/>
  <c r="AM2417" i="4"/>
  <c r="AN2417" i="4"/>
  <c r="AO2417" i="4"/>
  <c r="AP2417" i="4"/>
  <c r="AR2417" i="4"/>
  <c r="C2418" i="4"/>
  <c r="D2418" i="4"/>
  <c r="E2418" i="4"/>
  <c r="F2418" i="4"/>
  <c r="G2418" i="4"/>
  <c r="H2418" i="4"/>
  <c r="I2418" i="4"/>
  <c r="K2418" i="4"/>
  <c r="L2418" i="4"/>
  <c r="M2418" i="4"/>
  <c r="N2418" i="4"/>
  <c r="O2418" i="4"/>
  <c r="AI2418" i="4"/>
  <c r="AJ2418" i="4"/>
  <c r="AK2418" i="4"/>
  <c r="AL2418" i="4"/>
  <c r="AM2418" i="4"/>
  <c r="AN2418" i="4"/>
  <c r="AO2418" i="4"/>
  <c r="AP2418" i="4"/>
  <c r="AR2418" i="4"/>
  <c r="C2419" i="4"/>
  <c r="D2419" i="4"/>
  <c r="E2419" i="4"/>
  <c r="F2419" i="4"/>
  <c r="G2419" i="4"/>
  <c r="H2419" i="4"/>
  <c r="I2419" i="4"/>
  <c r="K2419" i="4"/>
  <c r="L2419" i="4"/>
  <c r="M2419" i="4"/>
  <c r="N2419" i="4"/>
  <c r="O2419" i="4"/>
  <c r="AI2419" i="4"/>
  <c r="AJ2419" i="4"/>
  <c r="AK2419" i="4"/>
  <c r="AL2419" i="4"/>
  <c r="AM2419" i="4"/>
  <c r="AN2419" i="4"/>
  <c r="AO2419" i="4"/>
  <c r="AP2419" i="4"/>
  <c r="AR2419" i="4"/>
  <c r="C2420" i="4"/>
  <c r="D2420" i="4"/>
  <c r="E2420" i="4"/>
  <c r="F2420" i="4"/>
  <c r="G2420" i="4"/>
  <c r="H2420" i="4"/>
  <c r="I2420" i="4"/>
  <c r="K2420" i="4"/>
  <c r="L2420" i="4"/>
  <c r="M2420" i="4"/>
  <c r="N2420" i="4"/>
  <c r="O2420" i="4"/>
  <c r="AI2420" i="4"/>
  <c r="AJ2420" i="4"/>
  <c r="AK2420" i="4"/>
  <c r="AL2420" i="4"/>
  <c r="AM2420" i="4"/>
  <c r="AN2420" i="4"/>
  <c r="AO2420" i="4"/>
  <c r="AP2420" i="4"/>
  <c r="AR2420" i="4"/>
  <c r="C2421" i="4"/>
  <c r="D2421" i="4"/>
  <c r="E2421" i="4"/>
  <c r="F2421" i="4"/>
  <c r="G2421" i="4"/>
  <c r="H2421" i="4"/>
  <c r="I2421" i="4"/>
  <c r="K2421" i="4"/>
  <c r="L2421" i="4"/>
  <c r="M2421" i="4"/>
  <c r="N2421" i="4"/>
  <c r="O2421" i="4"/>
  <c r="AI2421" i="4"/>
  <c r="AJ2421" i="4"/>
  <c r="AK2421" i="4"/>
  <c r="AL2421" i="4"/>
  <c r="AM2421" i="4"/>
  <c r="AN2421" i="4"/>
  <c r="AO2421" i="4"/>
  <c r="AP2421" i="4"/>
  <c r="AR2421" i="4"/>
  <c r="C2422" i="4"/>
  <c r="D2422" i="4"/>
  <c r="E2422" i="4"/>
  <c r="F2422" i="4"/>
  <c r="G2422" i="4"/>
  <c r="H2422" i="4"/>
  <c r="I2422" i="4"/>
  <c r="K2422" i="4"/>
  <c r="L2422" i="4"/>
  <c r="M2422" i="4"/>
  <c r="N2422" i="4"/>
  <c r="O2422" i="4"/>
  <c r="AI2422" i="4"/>
  <c r="AJ2422" i="4"/>
  <c r="AK2422" i="4"/>
  <c r="AL2422" i="4"/>
  <c r="AM2422" i="4"/>
  <c r="AN2422" i="4"/>
  <c r="AO2422" i="4"/>
  <c r="AP2422" i="4"/>
  <c r="AR2422" i="4"/>
  <c r="C2423" i="4"/>
  <c r="D2423" i="4"/>
  <c r="E2423" i="4"/>
  <c r="F2423" i="4"/>
  <c r="G2423" i="4"/>
  <c r="H2423" i="4"/>
  <c r="I2423" i="4"/>
  <c r="K2423" i="4"/>
  <c r="L2423" i="4"/>
  <c r="M2423" i="4"/>
  <c r="N2423" i="4"/>
  <c r="O2423" i="4"/>
  <c r="AI2423" i="4"/>
  <c r="AJ2423" i="4"/>
  <c r="AK2423" i="4"/>
  <c r="AL2423" i="4"/>
  <c r="AM2423" i="4"/>
  <c r="AN2423" i="4"/>
  <c r="AO2423" i="4"/>
  <c r="AP2423" i="4"/>
  <c r="AR2423" i="4"/>
  <c r="C2425" i="4"/>
  <c r="D2425" i="4"/>
  <c r="E2425" i="4"/>
  <c r="F2425" i="4"/>
  <c r="G2425" i="4"/>
  <c r="H2425" i="4"/>
  <c r="I2425" i="4"/>
  <c r="K2425" i="4"/>
  <c r="L2425" i="4"/>
  <c r="M2425" i="4"/>
  <c r="N2425" i="4"/>
  <c r="O2425" i="4"/>
  <c r="AI2425" i="4"/>
  <c r="AJ2425" i="4"/>
  <c r="AK2425" i="4"/>
  <c r="AL2425" i="4"/>
  <c r="AM2425" i="4"/>
  <c r="AN2425" i="4"/>
  <c r="AO2425" i="4"/>
  <c r="AP2425" i="4"/>
  <c r="AR2425" i="4"/>
  <c r="C2426" i="4"/>
  <c r="D2426" i="4"/>
  <c r="E2426" i="4"/>
  <c r="F2426" i="4"/>
  <c r="G2426" i="4"/>
  <c r="H2426" i="4"/>
  <c r="I2426" i="4"/>
  <c r="K2426" i="4"/>
  <c r="L2426" i="4"/>
  <c r="M2426" i="4"/>
  <c r="N2426" i="4"/>
  <c r="O2426" i="4"/>
  <c r="AI2426" i="4"/>
  <c r="AJ2426" i="4"/>
  <c r="AK2426" i="4"/>
  <c r="AL2426" i="4"/>
  <c r="AM2426" i="4"/>
  <c r="AN2426" i="4"/>
  <c r="AO2426" i="4"/>
  <c r="AP2426" i="4"/>
  <c r="AR2426" i="4"/>
  <c r="C2427" i="4"/>
  <c r="D2427" i="4"/>
  <c r="E2427" i="4"/>
  <c r="F2427" i="4"/>
  <c r="G2427" i="4"/>
  <c r="H2427" i="4"/>
  <c r="I2427" i="4"/>
  <c r="K2427" i="4"/>
  <c r="L2427" i="4"/>
  <c r="M2427" i="4"/>
  <c r="N2427" i="4"/>
  <c r="O2427" i="4"/>
  <c r="AI2427" i="4"/>
  <c r="AJ2427" i="4"/>
  <c r="AK2427" i="4"/>
  <c r="AL2427" i="4"/>
  <c r="AM2427" i="4"/>
  <c r="AN2427" i="4"/>
  <c r="AO2427" i="4"/>
  <c r="AP2427" i="4"/>
  <c r="AR2427" i="4"/>
  <c r="C2428" i="4"/>
  <c r="D2428" i="4"/>
  <c r="E2428" i="4"/>
  <c r="F2428" i="4"/>
  <c r="G2428" i="4"/>
  <c r="H2428" i="4"/>
  <c r="I2428" i="4"/>
  <c r="K2428" i="4"/>
  <c r="L2428" i="4"/>
  <c r="M2428" i="4"/>
  <c r="N2428" i="4"/>
  <c r="O2428" i="4"/>
  <c r="AI2428" i="4"/>
  <c r="AJ2428" i="4"/>
  <c r="AK2428" i="4"/>
  <c r="AL2428" i="4"/>
  <c r="AM2428" i="4"/>
  <c r="AN2428" i="4"/>
  <c r="AO2428" i="4"/>
  <c r="AP2428" i="4"/>
  <c r="AR2428" i="4"/>
  <c r="C2429" i="4"/>
  <c r="D2429" i="4"/>
  <c r="E2429" i="4"/>
  <c r="F2429" i="4"/>
  <c r="G2429" i="4"/>
  <c r="H2429" i="4"/>
  <c r="I2429" i="4"/>
  <c r="K2429" i="4"/>
  <c r="L2429" i="4"/>
  <c r="M2429" i="4"/>
  <c r="N2429" i="4"/>
  <c r="O2429" i="4"/>
  <c r="AI2429" i="4"/>
  <c r="AJ2429" i="4"/>
  <c r="AK2429" i="4"/>
  <c r="AL2429" i="4"/>
  <c r="AM2429" i="4"/>
  <c r="AN2429" i="4"/>
  <c r="AO2429" i="4"/>
  <c r="AP2429" i="4"/>
  <c r="AR2429" i="4"/>
  <c r="C2430" i="4"/>
  <c r="D2430" i="4"/>
  <c r="E2430" i="4"/>
  <c r="F2430" i="4"/>
  <c r="G2430" i="4"/>
  <c r="H2430" i="4"/>
  <c r="I2430" i="4"/>
  <c r="K2430" i="4"/>
  <c r="L2430" i="4"/>
  <c r="M2430" i="4"/>
  <c r="N2430" i="4"/>
  <c r="O2430" i="4"/>
  <c r="AI2430" i="4"/>
  <c r="AJ2430" i="4"/>
  <c r="AK2430" i="4"/>
  <c r="AL2430" i="4"/>
  <c r="AM2430" i="4"/>
  <c r="AN2430" i="4"/>
  <c r="AO2430" i="4"/>
  <c r="AP2430" i="4"/>
  <c r="AR2430" i="4"/>
  <c r="C2431" i="4"/>
  <c r="D2431" i="4"/>
  <c r="E2431" i="4"/>
  <c r="F2431" i="4"/>
  <c r="G2431" i="4"/>
  <c r="H2431" i="4"/>
  <c r="I2431" i="4"/>
  <c r="K2431" i="4"/>
  <c r="L2431" i="4"/>
  <c r="M2431" i="4"/>
  <c r="N2431" i="4"/>
  <c r="O2431" i="4"/>
  <c r="AI2431" i="4"/>
  <c r="AJ2431" i="4"/>
  <c r="AK2431" i="4"/>
  <c r="AL2431" i="4"/>
  <c r="AM2431" i="4"/>
  <c r="AN2431" i="4"/>
  <c r="AO2431" i="4"/>
  <c r="AP2431" i="4"/>
  <c r="AR2431" i="4"/>
  <c r="C2432" i="4"/>
  <c r="D2432" i="4"/>
  <c r="E2432" i="4"/>
  <c r="F2432" i="4"/>
  <c r="G2432" i="4"/>
  <c r="H2432" i="4"/>
  <c r="I2432" i="4"/>
  <c r="K2432" i="4"/>
  <c r="L2432" i="4"/>
  <c r="M2432" i="4"/>
  <c r="N2432" i="4"/>
  <c r="O2432" i="4"/>
  <c r="AI2432" i="4"/>
  <c r="AJ2432" i="4"/>
  <c r="AK2432" i="4"/>
  <c r="AL2432" i="4"/>
  <c r="AM2432" i="4"/>
  <c r="AN2432" i="4"/>
  <c r="AO2432" i="4"/>
  <c r="AP2432" i="4"/>
  <c r="AR2432" i="4"/>
  <c r="C2433" i="4"/>
  <c r="D2433" i="4"/>
  <c r="E2433" i="4"/>
  <c r="F2433" i="4"/>
  <c r="G2433" i="4"/>
  <c r="H2433" i="4"/>
  <c r="I2433" i="4"/>
  <c r="K2433" i="4"/>
  <c r="L2433" i="4"/>
  <c r="M2433" i="4"/>
  <c r="N2433" i="4"/>
  <c r="O2433" i="4"/>
  <c r="AI2433" i="4"/>
  <c r="AJ2433" i="4"/>
  <c r="AK2433" i="4"/>
  <c r="AL2433" i="4"/>
  <c r="AM2433" i="4"/>
  <c r="AN2433" i="4"/>
  <c r="AO2433" i="4"/>
  <c r="AP2433" i="4"/>
  <c r="AR2433" i="4"/>
  <c r="C2434" i="4"/>
  <c r="D2434" i="4"/>
  <c r="E2434" i="4"/>
  <c r="F2434" i="4"/>
  <c r="G2434" i="4"/>
  <c r="H2434" i="4"/>
  <c r="I2434" i="4"/>
  <c r="K2434" i="4"/>
  <c r="L2434" i="4"/>
  <c r="M2434" i="4"/>
  <c r="N2434" i="4"/>
  <c r="O2434" i="4"/>
  <c r="AI2434" i="4"/>
  <c r="AJ2434" i="4"/>
  <c r="AK2434" i="4"/>
  <c r="AL2434" i="4"/>
  <c r="AM2434" i="4"/>
  <c r="AN2434" i="4"/>
  <c r="AO2434" i="4"/>
  <c r="AP2434" i="4"/>
  <c r="AR2434" i="4"/>
  <c r="C2435" i="4"/>
  <c r="D2435" i="4"/>
  <c r="E2435" i="4"/>
  <c r="F2435" i="4"/>
  <c r="G2435" i="4"/>
  <c r="H2435" i="4"/>
  <c r="I2435" i="4"/>
  <c r="K2435" i="4"/>
  <c r="L2435" i="4"/>
  <c r="M2435" i="4"/>
  <c r="N2435" i="4"/>
  <c r="O2435" i="4"/>
  <c r="AI2435" i="4"/>
  <c r="AJ2435" i="4"/>
  <c r="AK2435" i="4"/>
  <c r="AL2435" i="4"/>
  <c r="AM2435" i="4"/>
  <c r="AN2435" i="4"/>
  <c r="AO2435" i="4"/>
  <c r="AP2435" i="4"/>
  <c r="AR2435" i="4"/>
  <c r="C2436" i="4"/>
  <c r="D2436" i="4"/>
  <c r="E2436" i="4"/>
  <c r="F2436" i="4"/>
  <c r="G2436" i="4"/>
  <c r="H2436" i="4"/>
  <c r="I2436" i="4"/>
  <c r="K2436" i="4"/>
  <c r="L2436" i="4"/>
  <c r="M2436" i="4"/>
  <c r="N2436" i="4"/>
  <c r="O2436" i="4"/>
  <c r="AI2436" i="4"/>
  <c r="AJ2436" i="4"/>
  <c r="AK2436" i="4"/>
  <c r="AL2436" i="4"/>
  <c r="AM2436" i="4"/>
  <c r="AN2436" i="4"/>
  <c r="AO2436" i="4"/>
  <c r="AP2436" i="4"/>
  <c r="AR2436" i="4"/>
  <c r="C2437" i="4"/>
  <c r="D2437" i="4"/>
  <c r="E2437" i="4"/>
  <c r="F2437" i="4"/>
  <c r="G2437" i="4"/>
  <c r="H2437" i="4"/>
  <c r="I2437" i="4"/>
  <c r="K2437" i="4"/>
  <c r="L2437" i="4"/>
  <c r="M2437" i="4"/>
  <c r="N2437" i="4"/>
  <c r="O2437" i="4"/>
  <c r="AI2437" i="4"/>
  <c r="AJ2437" i="4"/>
  <c r="AK2437" i="4"/>
  <c r="AL2437" i="4"/>
  <c r="AM2437" i="4"/>
  <c r="AN2437" i="4"/>
  <c r="AO2437" i="4"/>
  <c r="AP2437" i="4"/>
  <c r="AR2437" i="4"/>
  <c r="C2438" i="4"/>
  <c r="D2438" i="4"/>
  <c r="E2438" i="4"/>
  <c r="F2438" i="4"/>
  <c r="G2438" i="4"/>
  <c r="H2438" i="4"/>
  <c r="I2438" i="4"/>
  <c r="K2438" i="4"/>
  <c r="L2438" i="4"/>
  <c r="M2438" i="4"/>
  <c r="N2438" i="4"/>
  <c r="O2438" i="4"/>
  <c r="AI2438" i="4"/>
  <c r="AJ2438" i="4"/>
  <c r="AK2438" i="4"/>
  <c r="AL2438" i="4"/>
  <c r="AM2438" i="4"/>
  <c r="AN2438" i="4"/>
  <c r="AO2438" i="4"/>
  <c r="AP2438" i="4"/>
  <c r="AR2438" i="4"/>
  <c r="C2439" i="4"/>
  <c r="D2439" i="4"/>
  <c r="E2439" i="4"/>
  <c r="F2439" i="4"/>
  <c r="G2439" i="4"/>
  <c r="H2439" i="4"/>
  <c r="I2439" i="4"/>
  <c r="K2439" i="4"/>
  <c r="L2439" i="4"/>
  <c r="M2439" i="4"/>
  <c r="N2439" i="4"/>
  <c r="O2439" i="4"/>
  <c r="AI2439" i="4"/>
  <c r="AJ2439" i="4"/>
  <c r="AK2439" i="4"/>
  <c r="AL2439" i="4"/>
  <c r="AM2439" i="4"/>
  <c r="AN2439" i="4"/>
  <c r="AO2439" i="4"/>
  <c r="AP2439" i="4"/>
  <c r="AR2439" i="4"/>
  <c r="C2440" i="4"/>
  <c r="D2440" i="4"/>
  <c r="E2440" i="4"/>
  <c r="F2440" i="4"/>
  <c r="G2440" i="4"/>
  <c r="H2440" i="4"/>
  <c r="I2440" i="4"/>
  <c r="K2440" i="4"/>
  <c r="L2440" i="4"/>
  <c r="M2440" i="4"/>
  <c r="N2440" i="4"/>
  <c r="O2440" i="4"/>
  <c r="AI2440" i="4"/>
  <c r="AJ2440" i="4"/>
  <c r="AK2440" i="4"/>
  <c r="AL2440" i="4"/>
  <c r="AM2440" i="4"/>
  <c r="AN2440" i="4"/>
  <c r="AO2440" i="4"/>
  <c r="AP2440" i="4"/>
  <c r="AR2440" i="4"/>
  <c r="C2441" i="4"/>
  <c r="D2441" i="4"/>
  <c r="E2441" i="4"/>
  <c r="F2441" i="4"/>
  <c r="G2441" i="4"/>
  <c r="H2441" i="4"/>
  <c r="I2441" i="4"/>
  <c r="K2441" i="4"/>
  <c r="L2441" i="4"/>
  <c r="M2441" i="4"/>
  <c r="N2441" i="4"/>
  <c r="O2441" i="4"/>
  <c r="AI2441" i="4"/>
  <c r="AJ2441" i="4"/>
  <c r="AK2441" i="4"/>
  <c r="AL2441" i="4"/>
  <c r="AM2441" i="4"/>
  <c r="AN2441" i="4"/>
  <c r="AO2441" i="4"/>
  <c r="AP2441" i="4"/>
  <c r="AR2441" i="4"/>
  <c r="C2442" i="4"/>
  <c r="D2442" i="4"/>
  <c r="E2442" i="4"/>
  <c r="F2442" i="4"/>
  <c r="G2442" i="4"/>
  <c r="H2442" i="4"/>
  <c r="I2442" i="4"/>
  <c r="K2442" i="4"/>
  <c r="L2442" i="4"/>
  <c r="M2442" i="4"/>
  <c r="N2442" i="4"/>
  <c r="O2442" i="4"/>
  <c r="AI2442" i="4"/>
  <c r="AJ2442" i="4"/>
  <c r="AK2442" i="4"/>
  <c r="AL2442" i="4"/>
  <c r="AM2442" i="4"/>
  <c r="AN2442" i="4"/>
  <c r="AO2442" i="4"/>
  <c r="AP2442" i="4"/>
  <c r="AR2442" i="4"/>
  <c r="C2443" i="4"/>
  <c r="D2443" i="4"/>
  <c r="E2443" i="4"/>
  <c r="F2443" i="4"/>
  <c r="G2443" i="4"/>
  <c r="H2443" i="4"/>
  <c r="I2443" i="4"/>
  <c r="K2443" i="4"/>
  <c r="L2443" i="4"/>
  <c r="M2443" i="4"/>
  <c r="N2443" i="4"/>
  <c r="O2443" i="4"/>
  <c r="AI2443" i="4"/>
  <c r="AJ2443" i="4"/>
  <c r="AK2443" i="4"/>
  <c r="AL2443" i="4"/>
  <c r="AM2443" i="4"/>
  <c r="AN2443" i="4"/>
  <c r="AO2443" i="4"/>
  <c r="AP2443" i="4"/>
  <c r="AR2443" i="4"/>
  <c r="C2444" i="4"/>
  <c r="D2444" i="4"/>
  <c r="E2444" i="4"/>
  <c r="F2444" i="4"/>
  <c r="G2444" i="4"/>
  <c r="H2444" i="4"/>
  <c r="I2444" i="4"/>
  <c r="K2444" i="4"/>
  <c r="L2444" i="4"/>
  <c r="M2444" i="4"/>
  <c r="N2444" i="4"/>
  <c r="O2444" i="4"/>
  <c r="AI2444" i="4"/>
  <c r="AJ2444" i="4"/>
  <c r="AK2444" i="4"/>
  <c r="AL2444" i="4"/>
  <c r="AM2444" i="4"/>
  <c r="AN2444" i="4"/>
  <c r="AO2444" i="4"/>
  <c r="AP2444" i="4"/>
  <c r="AR2444" i="4"/>
  <c r="C2445" i="4"/>
  <c r="D2445" i="4"/>
  <c r="E2445" i="4"/>
  <c r="F2445" i="4"/>
  <c r="G2445" i="4"/>
  <c r="H2445" i="4"/>
  <c r="I2445" i="4"/>
  <c r="K2445" i="4"/>
  <c r="L2445" i="4"/>
  <c r="M2445" i="4"/>
  <c r="N2445" i="4"/>
  <c r="O2445" i="4"/>
  <c r="AI2445" i="4"/>
  <c r="AJ2445" i="4"/>
  <c r="AK2445" i="4"/>
  <c r="AL2445" i="4"/>
  <c r="AM2445" i="4"/>
  <c r="AN2445" i="4"/>
  <c r="AO2445" i="4"/>
  <c r="AP2445" i="4"/>
  <c r="AR2445" i="4"/>
  <c r="C2446" i="4"/>
  <c r="D2446" i="4"/>
  <c r="E2446" i="4"/>
  <c r="F2446" i="4"/>
  <c r="G2446" i="4"/>
  <c r="H2446" i="4"/>
  <c r="I2446" i="4"/>
  <c r="K2446" i="4"/>
  <c r="L2446" i="4"/>
  <c r="M2446" i="4"/>
  <c r="N2446" i="4"/>
  <c r="O2446" i="4"/>
  <c r="AI2446" i="4"/>
  <c r="AJ2446" i="4"/>
  <c r="AK2446" i="4"/>
  <c r="AL2446" i="4"/>
  <c r="AM2446" i="4"/>
  <c r="AN2446" i="4"/>
  <c r="AO2446" i="4"/>
  <c r="AP2446" i="4"/>
  <c r="AR2446" i="4"/>
  <c r="C2447" i="4"/>
  <c r="D2447" i="4"/>
  <c r="E2447" i="4"/>
  <c r="F2447" i="4"/>
  <c r="G2447" i="4"/>
  <c r="H2447" i="4"/>
  <c r="I2447" i="4"/>
  <c r="K2447" i="4"/>
  <c r="L2447" i="4"/>
  <c r="M2447" i="4"/>
  <c r="N2447" i="4"/>
  <c r="O2447" i="4"/>
  <c r="AI2447" i="4"/>
  <c r="AJ2447" i="4"/>
  <c r="AK2447" i="4"/>
  <c r="AL2447" i="4"/>
  <c r="AM2447" i="4"/>
  <c r="AN2447" i="4"/>
  <c r="AO2447" i="4"/>
  <c r="AP2447" i="4"/>
  <c r="AR2447" i="4"/>
  <c r="C2448" i="4"/>
  <c r="D2448" i="4"/>
  <c r="E2448" i="4"/>
  <c r="F2448" i="4"/>
  <c r="G2448" i="4"/>
  <c r="H2448" i="4"/>
  <c r="I2448" i="4"/>
  <c r="K2448" i="4"/>
  <c r="L2448" i="4"/>
  <c r="M2448" i="4"/>
  <c r="N2448" i="4"/>
  <c r="O2448" i="4"/>
  <c r="AI2448" i="4"/>
  <c r="AJ2448" i="4"/>
  <c r="AK2448" i="4"/>
  <c r="AL2448" i="4"/>
  <c r="AM2448" i="4"/>
  <c r="AN2448" i="4"/>
  <c r="AO2448" i="4"/>
  <c r="AP2448" i="4"/>
  <c r="AR2448" i="4"/>
  <c r="C2449" i="4"/>
  <c r="D2449" i="4"/>
  <c r="E2449" i="4"/>
  <c r="F2449" i="4"/>
  <c r="G2449" i="4"/>
  <c r="H2449" i="4"/>
  <c r="I2449" i="4"/>
  <c r="K2449" i="4"/>
  <c r="L2449" i="4"/>
  <c r="M2449" i="4"/>
  <c r="N2449" i="4"/>
  <c r="O2449" i="4"/>
  <c r="AI2449" i="4"/>
  <c r="AJ2449" i="4"/>
  <c r="AK2449" i="4"/>
  <c r="AL2449" i="4"/>
  <c r="AM2449" i="4"/>
  <c r="AN2449" i="4"/>
  <c r="AO2449" i="4"/>
  <c r="AP2449" i="4"/>
  <c r="AR2449" i="4"/>
  <c r="C2450" i="4"/>
  <c r="D2450" i="4"/>
  <c r="E2450" i="4"/>
  <c r="F2450" i="4"/>
  <c r="G2450" i="4"/>
  <c r="H2450" i="4"/>
  <c r="I2450" i="4"/>
  <c r="K2450" i="4"/>
  <c r="L2450" i="4"/>
  <c r="M2450" i="4"/>
  <c r="N2450" i="4"/>
  <c r="O2450" i="4"/>
  <c r="AI2450" i="4"/>
  <c r="AJ2450" i="4"/>
  <c r="AK2450" i="4"/>
  <c r="AL2450" i="4"/>
  <c r="AM2450" i="4"/>
  <c r="AN2450" i="4"/>
  <c r="AO2450" i="4"/>
  <c r="AP2450" i="4"/>
  <c r="AR2450" i="4"/>
  <c r="C2451" i="4"/>
  <c r="D2451" i="4"/>
  <c r="E2451" i="4"/>
  <c r="F2451" i="4"/>
  <c r="G2451" i="4"/>
  <c r="H2451" i="4"/>
  <c r="I2451" i="4"/>
  <c r="K2451" i="4"/>
  <c r="L2451" i="4"/>
  <c r="M2451" i="4"/>
  <c r="N2451" i="4"/>
  <c r="O2451" i="4"/>
  <c r="AI2451" i="4"/>
  <c r="AJ2451" i="4"/>
  <c r="AK2451" i="4"/>
  <c r="AL2451" i="4"/>
  <c r="AM2451" i="4"/>
  <c r="AN2451" i="4"/>
  <c r="AO2451" i="4"/>
  <c r="AP2451" i="4"/>
  <c r="AR2451" i="4"/>
  <c r="C2452" i="4"/>
  <c r="D2452" i="4"/>
  <c r="E2452" i="4"/>
  <c r="F2452" i="4"/>
  <c r="G2452" i="4"/>
  <c r="H2452" i="4"/>
  <c r="I2452" i="4"/>
  <c r="K2452" i="4"/>
  <c r="L2452" i="4"/>
  <c r="M2452" i="4"/>
  <c r="N2452" i="4"/>
  <c r="O2452" i="4"/>
  <c r="AI2452" i="4"/>
  <c r="AJ2452" i="4"/>
  <c r="AK2452" i="4"/>
  <c r="AL2452" i="4"/>
  <c r="AM2452" i="4"/>
  <c r="AN2452" i="4"/>
  <c r="AO2452" i="4"/>
  <c r="AP2452" i="4"/>
  <c r="AR2452" i="4"/>
  <c r="C2453" i="4"/>
  <c r="D2453" i="4"/>
  <c r="E2453" i="4"/>
  <c r="F2453" i="4"/>
  <c r="G2453" i="4"/>
  <c r="H2453" i="4"/>
  <c r="I2453" i="4"/>
  <c r="K2453" i="4"/>
  <c r="L2453" i="4"/>
  <c r="M2453" i="4"/>
  <c r="N2453" i="4"/>
  <c r="O2453" i="4"/>
  <c r="AI2453" i="4"/>
  <c r="AJ2453" i="4"/>
  <c r="AK2453" i="4"/>
  <c r="AL2453" i="4"/>
  <c r="AM2453" i="4"/>
  <c r="AN2453" i="4"/>
  <c r="AO2453" i="4"/>
  <c r="AP2453" i="4"/>
  <c r="AR2453" i="4"/>
  <c r="C2454" i="4"/>
  <c r="D2454" i="4"/>
  <c r="E2454" i="4"/>
  <c r="F2454" i="4"/>
  <c r="G2454" i="4"/>
  <c r="H2454" i="4"/>
  <c r="I2454" i="4"/>
  <c r="K2454" i="4"/>
  <c r="L2454" i="4"/>
  <c r="M2454" i="4"/>
  <c r="N2454" i="4"/>
  <c r="O2454" i="4"/>
  <c r="AI2454" i="4"/>
  <c r="AJ2454" i="4"/>
  <c r="AK2454" i="4"/>
  <c r="AL2454" i="4"/>
  <c r="AM2454" i="4"/>
  <c r="AN2454" i="4"/>
  <c r="AO2454" i="4"/>
  <c r="AP2454" i="4"/>
  <c r="AR2454" i="4"/>
  <c r="C2455" i="4"/>
  <c r="D2455" i="4"/>
  <c r="E2455" i="4"/>
  <c r="F2455" i="4"/>
  <c r="G2455" i="4"/>
  <c r="H2455" i="4"/>
  <c r="I2455" i="4"/>
  <c r="K2455" i="4"/>
  <c r="L2455" i="4"/>
  <c r="M2455" i="4"/>
  <c r="N2455" i="4"/>
  <c r="O2455" i="4"/>
  <c r="AI2455" i="4"/>
  <c r="AJ2455" i="4"/>
  <c r="AK2455" i="4"/>
  <c r="AL2455" i="4"/>
  <c r="AM2455" i="4"/>
  <c r="AN2455" i="4"/>
  <c r="AO2455" i="4"/>
  <c r="AP2455" i="4"/>
  <c r="AR2455" i="4"/>
  <c r="C2456" i="4"/>
  <c r="D2456" i="4"/>
  <c r="E2456" i="4"/>
  <c r="F2456" i="4"/>
  <c r="G2456" i="4"/>
  <c r="H2456" i="4"/>
  <c r="I2456" i="4"/>
  <c r="K2456" i="4"/>
  <c r="L2456" i="4"/>
  <c r="M2456" i="4"/>
  <c r="N2456" i="4"/>
  <c r="O2456" i="4"/>
  <c r="AI2456" i="4"/>
  <c r="AJ2456" i="4"/>
  <c r="AK2456" i="4"/>
  <c r="AL2456" i="4"/>
  <c r="AM2456" i="4"/>
  <c r="AN2456" i="4"/>
  <c r="AO2456" i="4"/>
  <c r="AP2456" i="4"/>
  <c r="AR2456" i="4"/>
  <c r="C2457" i="4"/>
  <c r="D2457" i="4"/>
  <c r="E2457" i="4"/>
  <c r="F2457" i="4"/>
  <c r="G2457" i="4"/>
  <c r="H2457" i="4"/>
  <c r="I2457" i="4"/>
  <c r="K2457" i="4"/>
  <c r="L2457" i="4"/>
  <c r="M2457" i="4"/>
  <c r="N2457" i="4"/>
  <c r="O2457" i="4"/>
  <c r="AI2457" i="4"/>
  <c r="AJ2457" i="4"/>
  <c r="AK2457" i="4"/>
  <c r="AL2457" i="4"/>
  <c r="AM2457" i="4"/>
  <c r="AN2457" i="4"/>
  <c r="AO2457" i="4"/>
  <c r="AP2457" i="4"/>
  <c r="AR2457" i="4"/>
  <c r="C2458" i="4"/>
  <c r="D2458" i="4"/>
  <c r="E2458" i="4"/>
  <c r="F2458" i="4"/>
  <c r="G2458" i="4"/>
  <c r="H2458" i="4"/>
  <c r="I2458" i="4"/>
  <c r="K2458" i="4"/>
  <c r="L2458" i="4"/>
  <c r="M2458" i="4"/>
  <c r="N2458" i="4"/>
  <c r="O2458" i="4"/>
  <c r="AI2458" i="4"/>
  <c r="AJ2458" i="4"/>
  <c r="AK2458" i="4"/>
  <c r="AL2458" i="4"/>
  <c r="AM2458" i="4"/>
  <c r="AN2458" i="4"/>
  <c r="AO2458" i="4"/>
  <c r="AP2458" i="4"/>
  <c r="AR2458" i="4"/>
  <c r="C2459" i="4"/>
  <c r="D2459" i="4"/>
  <c r="E2459" i="4"/>
  <c r="F2459" i="4"/>
  <c r="G2459" i="4"/>
  <c r="H2459" i="4"/>
  <c r="I2459" i="4"/>
  <c r="K2459" i="4"/>
  <c r="L2459" i="4"/>
  <c r="M2459" i="4"/>
  <c r="N2459" i="4"/>
  <c r="O2459" i="4"/>
  <c r="AI2459" i="4"/>
  <c r="AJ2459" i="4"/>
  <c r="AK2459" i="4"/>
  <c r="AL2459" i="4"/>
  <c r="AM2459" i="4"/>
  <c r="AN2459" i="4"/>
  <c r="AO2459" i="4"/>
  <c r="AP2459" i="4"/>
  <c r="AR2459" i="4"/>
  <c r="C2460" i="4"/>
  <c r="D2460" i="4"/>
  <c r="E2460" i="4"/>
  <c r="F2460" i="4"/>
  <c r="G2460" i="4"/>
  <c r="H2460" i="4"/>
  <c r="I2460" i="4"/>
  <c r="K2460" i="4"/>
  <c r="L2460" i="4"/>
  <c r="M2460" i="4"/>
  <c r="N2460" i="4"/>
  <c r="O2460" i="4"/>
  <c r="AI2460" i="4"/>
  <c r="AJ2460" i="4"/>
  <c r="AK2460" i="4"/>
  <c r="AL2460" i="4"/>
  <c r="AM2460" i="4"/>
  <c r="AN2460" i="4"/>
  <c r="AO2460" i="4"/>
  <c r="AP2460" i="4"/>
  <c r="AR2460" i="4"/>
  <c r="C2461" i="4"/>
  <c r="D2461" i="4"/>
  <c r="E2461" i="4"/>
  <c r="F2461" i="4"/>
  <c r="G2461" i="4"/>
  <c r="H2461" i="4"/>
  <c r="I2461" i="4"/>
  <c r="K2461" i="4"/>
  <c r="L2461" i="4"/>
  <c r="M2461" i="4"/>
  <c r="N2461" i="4"/>
  <c r="O2461" i="4"/>
  <c r="AI2461" i="4"/>
  <c r="AJ2461" i="4"/>
  <c r="AK2461" i="4"/>
  <c r="AL2461" i="4"/>
  <c r="AM2461" i="4"/>
  <c r="AN2461" i="4"/>
  <c r="AO2461" i="4"/>
  <c r="AP2461" i="4"/>
  <c r="AR2461" i="4"/>
  <c r="C2462" i="4"/>
  <c r="D2462" i="4"/>
  <c r="E2462" i="4"/>
  <c r="F2462" i="4"/>
  <c r="G2462" i="4"/>
  <c r="H2462" i="4"/>
  <c r="I2462" i="4"/>
  <c r="K2462" i="4"/>
  <c r="L2462" i="4"/>
  <c r="M2462" i="4"/>
  <c r="N2462" i="4"/>
  <c r="O2462" i="4"/>
  <c r="AI2462" i="4"/>
  <c r="AJ2462" i="4"/>
  <c r="AK2462" i="4"/>
  <c r="AL2462" i="4"/>
  <c r="AM2462" i="4"/>
  <c r="AN2462" i="4"/>
  <c r="AO2462" i="4"/>
  <c r="AP2462" i="4"/>
  <c r="AR2462" i="4"/>
  <c r="C2463" i="4"/>
  <c r="D2463" i="4"/>
  <c r="E2463" i="4"/>
  <c r="F2463" i="4"/>
  <c r="G2463" i="4"/>
  <c r="H2463" i="4"/>
  <c r="I2463" i="4"/>
  <c r="K2463" i="4"/>
  <c r="L2463" i="4"/>
  <c r="M2463" i="4"/>
  <c r="N2463" i="4"/>
  <c r="O2463" i="4"/>
  <c r="AI2463" i="4"/>
  <c r="AJ2463" i="4"/>
  <c r="AK2463" i="4"/>
  <c r="AL2463" i="4"/>
  <c r="AM2463" i="4"/>
  <c r="AN2463" i="4"/>
  <c r="AO2463" i="4"/>
  <c r="AP2463" i="4"/>
  <c r="AR2463" i="4"/>
  <c r="C2464" i="4"/>
  <c r="D2464" i="4"/>
  <c r="E2464" i="4"/>
  <c r="F2464" i="4"/>
  <c r="G2464" i="4"/>
  <c r="H2464" i="4"/>
  <c r="I2464" i="4"/>
  <c r="K2464" i="4"/>
  <c r="L2464" i="4"/>
  <c r="M2464" i="4"/>
  <c r="N2464" i="4"/>
  <c r="O2464" i="4"/>
  <c r="AI2464" i="4"/>
  <c r="AJ2464" i="4"/>
  <c r="AK2464" i="4"/>
  <c r="AL2464" i="4"/>
  <c r="AM2464" i="4"/>
  <c r="AN2464" i="4"/>
  <c r="AO2464" i="4"/>
  <c r="AP2464" i="4"/>
  <c r="AR2464" i="4"/>
  <c r="C2465" i="4"/>
  <c r="D2465" i="4"/>
  <c r="E2465" i="4"/>
  <c r="F2465" i="4"/>
  <c r="G2465" i="4"/>
  <c r="H2465" i="4"/>
  <c r="I2465" i="4"/>
  <c r="K2465" i="4"/>
  <c r="L2465" i="4"/>
  <c r="M2465" i="4"/>
  <c r="N2465" i="4"/>
  <c r="O2465" i="4"/>
  <c r="AI2465" i="4"/>
  <c r="AJ2465" i="4"/>
  <c r="AK2465" i="4"/>
  <c r="AL2465" i="4"/>
  <c r="AM2465" i="4"/>
  <c r="AN2465" i="4"/>
  <c r="AO2465" i="4"/>
  <c r="AP2465" i="4"/>
  <c r="AR2465" i="4"/>
  <c r="C2466" i="4"/>
  <c r="D2466" i="4"/>
  <c r="E2466" i="4"/>
  <c r="F2466" i="4"/>
  <c r="G2466" i="4"/>
  <c r="H2466" i="4"/>
  <c r="I2466" i="4"/>
  <c r="K2466" i="4"/>
  <c r="L2466" i="4"/>
  <c r="M2466" i="4"/>
  <c r="N2466" i="4"/>
  <c r="O2466" i="4"/>
  <c r="AI2466" i="4"/>
  <c r="AJ2466" i="4"/>
  <c r="AK2466" i="4"/>
  <c r="AL2466" i="4"/>
  <c r="AM2466" i="4"/>
  <c r="AN2466" i="4"/>
  <c r="AO2466" i="4"/>
  <c r="AP2466" i="4"/>
  <c r="AR2466" i="4"/>
  <c r="C2467" i="4"/>
  <c r="D2467" i="4"/>
  <c r="E2467" i="4"/>
  <c r="F2467" i="4"/>
  <c r="G2467" i="4"/>
  <c r="H2467" i="4"/>
  <c r="I2467" i="4"/>
  <c r="K2467" i="4"/>
  <c r="L2467" i="4"/>
  <c r="M2467" i="4"/>
  <c r="N2467" i="4"/>
  <c r="O2467" i="4"/>
  <c r="AI2467" i="4"/>
  <c r="AJ2467" i="4"/>
  <c r="AK2467" i="4"/>
  <c r="AL2467" i="4"/>
  <c r="AM2467" i="4"/>
  <c r="AN2467" i="4"/>
  <c r="AO2467" i="4"/>
  <c r="AP2467" i="4"/>
  <c r="AR2467" i="4"/>
  <c r="C2468" i="4"/>
  <c r="D2468" i="4"/>
  <c r="E2468" i="4"/>
  <c r="F2468" i="4"/>
  <c r="G2468" i="4"/>
  <c r="H2468" i="4"/>
  <c r="I2468" i="4"/>
  <c r="K2468" i="4"/>
  <c r="L2468" i="4"/>
  <c r="M2468" i="4"/>
  <c r="N2468" i="4"/>
  <c r="O2468" i="4"/>
  <c r="AI2468" i="4"/>
  <c r="AJ2468" i="4"/>
  <c r="AK2468" i="4"/>
  <c r="AL2468" i="4"/>
  <c r="AM2468" i="4"/>
  <c r="AN2468" i="4"/>
  <c r="AO2468" i="4"/>
  <c r="AP2468" i="4"/>
  <c r="AR2468" i="4"/>
  <c r="C2469" i="4"/>
  <c r="D2469" i="4"/>
  <c r="E2469" i="4"/>
  <c r="F2469" i="4"/>
  <c r="G2469" i="4"/>
  <c r="H2469" i="4"/>
  <c r="I2469" i="4"/>
  <c r="K2469" i="4"/>
  <c r="L2469" i="4"/>
  <c r="M2469" i="4"/>
  <c r="N2469" i="4"/>
  <c r="O2469" i="4"/>
  <c r="AI2469" i="4"/>
  <c r="AJ2469" i="4"/>
  <c r="AK2469" i="4"/>
  <c r="AL2469" i="4"/>
  <c r="AM2469" i="4"/>
  <c r="AN2469" i="4"/>
  <c r="AO2469" i="4"/>
  <c r="AP2469" i="4"/>
  <c r="AR2469" i="4"/>
  <c r="C2470" i="4"/>
  <c r="D2470" i="4"/>
  <c r="E2470" i="4"/>
  <c r="F2470" i="4"/>
  <c r="G2470" i="4"/>
  <c r="H2470" i="4"/>
  <c r="I2470" i="4"/>
  <c r="K2470" i="4"/>
  <c r="L2470" i="4"/>
  <c r="M2470" i="4"/>
  <c r="N2470" i="4"/>
  <c r="O2470" i="4"/>
  <c r="AI2470" i="4"/>
  <c r="AJ2470" i="4"/>
  <c r="AK2470" i="4"/>
  <c r="AL2470" i="4"/>
  <c r="AM2470" i="4"/>
  <c r="AN2470" i="4"/>
  <c r="AO2470" i="4"/>
  <c r="AP2470" i="4"/>
  <c r="AR2470" i="4"/>
  <c r="C2471" i="4"/>
  <c r="D2471" i="4"/>
  <c r="E2471" i="4"/>
  <c r="F2471" i="4"/>
  <c r="G2471" i="4"/>
  <c r="H2471" i="4"/>
  <c r="I2471" i="4"/>
  <c r="K2471" i="4"/>
  <c r="L2471" i="4"/>
  <c r="M2471" i="4"/>
  <c r="N2471" i="4"/>
  <c r="O2471" i="4"/>
  <c r="AI2471" i="4"/>
  <c r="AJ2471" i="4"/>
  <c r="AK2471" i="4"/>
  <c r="AL2471" i="4"/>
  <c r="AM2471" i="4"/>
  <c r="AN2471" i="4"/>
  <c r="AO2471" i="4"/>
  <c r="AP2471" i="4"/>
  <c r="AR2471" i="4"/>
  <c r="C2472" i="4"/>
  <c r="D2472" i="4"/>
  <c r="E2472" i="4"/>
  <c r="F2472" i="4"/>
  <c r="G2472" i="4"/>
  <c r="H2472" i="4"/>
  <c r="I2472" i="4"/>
  <c r="K2472" i="4"/>
  <c r="L2472" i="4"/>
  <c r="M2472" i="4"/>
  <c r="N2472" i="4"/>
  <c r="O2472" i="4"/>
  <c r="AI2472" i="4"/>
  <c r="AJ2472" i="4"/>
  <c r="AK2472" i="4"/>
  <c r="AL2472" i="4"/>
  <c r="AM2472" i="4"/>
  <c r="AN2472" i="4"/>
  <c r="AO2472" i="4"/>
  <c r="AP2472" i="4"/>
  <c r="AR2472" i="4"/>
  <c r="C2473" i="4"/>
  <c r="D2473" i="4"/>
  <c r="E2473" i="4"/>
  <c r="F2473" i="4"/>
  <c r="G2473" i="4"/>
  <c r="H2473" i="4"/>
  <c r="I2473" i="4"/>
  <c r="K2473" i="4"/>
  <c r="L2473" i="4"/>
  <c r="M2473" i="4"/>
  <c r="N2473" i="4"/>
  <c r="O2473" i="4"/>
  <c r="AI2473" i="4"/>
  <c r="AJ2473" i="4"/>
  <c r="AK2473" i="4"/>
  <c r="AL2473" i="4"/>
  <c r="AM2473" i="4"/>
  <c r="AN2473" i="4"/>
  <c r="AO2473" i="4"/>
  <c r="AP2473" i="4"/>
  <c r="AR2473" i="4"/>
  <c r="C2474" i="4"/>
  <c r="D2474" i="4"/>
  <c r="E2474" i="4"/>
  <c r="F2474" i="4"/>
  <c r="G2474" i="4"/>
  <c r="H2474" i="4"/>
  <c r="I2474" i="4"/>
  <c r="K2474" i="4"/>
  <c r="L2474" i="4"/>
  <c r="M2474" i="4"/>
  <c r="N2474" i="4"/>
  <c r="O2474" i="4"/>
  <c r="AI2474" i="4"/>
  <c r="AJ2474" i="4"/>
  <c r="AK2474" i="4"/>
  <c r="AL2474" i="4"/>
  <c r="AM2474" i="4"/>
  <c r="AN2474" i="4"/>
  <c r="AO2474" i="4"/>
  <c r="AP2474" i="4"/>
  <c r="AR2474" i="4"/>
  <c r="C2475" i="4"/>
  <c r="D2475" i="4"/>
  <c r="E2475" i="4"/>
  <c r="F2475" i="4"/>
  <c r="G2475" i="4"/>
  <c r="H2475" i="4"/>
  <c r="I2475" i="4"/>
  <c r="K2475" i="4"/>
  <c r="L2475" i="4"/>
  <c r="M2475" i="4"/>
  <c r="N2475" i="4"/>
  <c r="O2475" i="4"/>
  <c r="AI2475" i="4"/>
  <c r="AJ2475" i="4"/>
  <c r="AK2475" i="4"/>
  <c r="AL2475" i="4"/>
  <c r="AM2475" i="4"/>
  <c r="AN2475" i="4"/>
  <c r="AO2475" i="4"/>
  <c r="AP2475" i="4"/>
  <c r="AR2475" i="4"/>
  <c r="C2476" i="4"/>
  <c r="D2476" i="4"/>
  <c r="E2476" i="4"/>
  <c r="F2476" i="4"/>
  <c r="G2476" i="4"/>
  <c r="H2476" i="4"/>
  <c r="I2476" i="4"/>
  <c r="K2476" i="4"/>
  <c r="L2476" i="4"/>
  <c r="M2476" i="4"/>
  <c r="N2476" i="4"/>
  <c r="O2476" i="4"/>
  <c r="AI2476" i="4"/>
  <c r="AJ2476" i="4"/>
  <c r="AK2476" i="4"/>
  <c r="AL2476" i="4"/>
  <c r="AM2476" i="4"/>
  <c r="AN2476" i="4"/>
  <c r="AO2476" i="4"/>
  <c r="AP2476" i="4"/>
  <c r="AR2476" i="4"/>
  <c r="C2477" i="4"/>
  <c r="D2477" i="4"/>
  <c r="E2477" i="4"/>
  <c r="F2477" i="4"/>
  <c r="G2477" i="4"/>
  <c r="H2477" i="4"/>
  <c r="I2477" i="4"/>
  <c r="K2477" i="4"/>
  <c r="L2477" i="4"/>
  <c r="M2477" i="4"/>
  <c r="N2477" i="4"/>
  <c r="O2477" i="4"/>
  <c r="AI2477" i="4"/>
  <c r="AJ2477" i="4"/>
  <c r="AK2477" i="4"/>
  <c r="AL2477" i="4"/>
  <c r="AM2477" i="4"/>
  <c r="AN2477" i="4"/>
  <c r="AO2477" i="4"/>
  <c r="AP2477" i="4"/>
  <c r="AR2477" i="4"/>
  <c r="C2478" i="4"/>
  <c r="D2478" i="4"/>
  <c r="E2478" i="4"/>
  <c r="F2478" i="4"/>
  <c r="G2478" i="4"/>
  <c r="H2478" i="4"/>
  <c r="I2478" i="4"/>
  <c r="K2478" i="4"/>
  <c r="L2478" i="4"/>
  <c r="M2478" i="4"/>
  <c r="N2478" i="4"/>
  <c r="O2478" i="4"/>
  <c r="AI2478" i="4"/>
  <c r="AJ2478" i="4"/>
  <c r="AK2478" i="4"/>
  <c r="AL2478" i="4"/>
  <c r="AM2478" i="4"/>
  <c r="AN2478" i="4"/>
  <c r="AO2478" i="4"/>
  <c r="AP2478" i="4"/>
  <c r="AR2478" i="4"/>
  <c r="C2479" i="4"/>
  <c r="D2479" i="4"/>
  <c r="E2479" i="4"/>
  <c r="F2479" i="4"/>
  <c r="G2479" i="4"/>
  <c r="H2479" i="4"/>
  <c r="I2479" i="4"/>
  <c r="K2479" i="4"/>
  <c r="L2479" i="4"/>
  <c r="M2479" i="4"/>
  <c r="N2479" i="4"/>
  <c r="O2479" i="4"/>
  <c r="AI2479" i="4"/>
  <c r="AJ2479" i="4"/>
  <c r="AK2479" i="4"/>
  <c r="AL2479" i="4"/>
  <c r="AM2479" i="4"/>
  <c r="AN2479" i="4"/>
  <c r="AO2479" i="4"/>
  <c r="AP2479" i="4"/>
  <c r="AR2479" i="4"/>
  <c r="C2480" i="4"/>
  <c r="D2480" i="4"/>
  <c r="E2480" i="4"/>
  <c r="F2480" i="4"/>
  <c r="G2480" i="4"/>
  <c r="H2480" i="4"/>
  <c r="I2480" i="4"/>
  <c r="K2480" i="4"/>
  <c r="L2480" i="4"/>
  <c r="M2480" i="4"/>
  <c r="N2480" i="4"/>
  <c r="O2480" i="4"/>
  <c r="AI2480" i="4"/>
  <c r="AJ2480" i="4"/>
  <c r="AK2480" i="4"/>
  <c r="AL2480" i="4"/>
  <c r="AM2480" i="4"/>
  <c r="AN2480" i="4"/>
  <c r="AO2480" i="4"/>
  <c r="AP2480" i="4"/>
  <c r="AR2480" i="4"/>
  <c r="C2481" i="4"/>
  <c r="D2481" i="4"/>
  <c r="E2481" i="4"/>
  <c r="F2481" i="4"/>
  <c r="G2481" i="4"/>
  <c r="H2481" i="4"/>
  <c r="I2481" i="4"/>
  <c r="K2481" i="4"/>
  <c r="L2481" i="4"/>
  <c r="M2481" i="4"/>
  <c r="N2481" i="4"/>
  <c r="O2481" i="4"/>
  <c r="AI2481" i="4"/>
  <c r="AJ2481" i="4"/>
  <c r="AK2481" i="4"/>
  <c r="AL2481" i="4"/>
  <c r="AM2481" i="4"/>
  <c r="AN2481" i="4"/>
  <c r="AO2481" i="4"/>
  <c r="AP2481" i="4"/>
  <c r="AR2481" i="4"/>
  <c r="C2482" i="4"/>
  <c r="D2482" i="4"/>
  <c r="E2482" i="4"/>
  <c r="F2482" i="4"/>
  <c r="G2482" i="4"/>
  <c r="H2482" i="4"/>
  <c r="I2482" i="4"/>
  <c r="K2482" i="4"/>
  <c r="L2482" i="4"/>
  <c r="M2482" i="4"/>
  <c r="N2482" i="4"/>
  <c r="O2482" i="4"/>
  <c r="AI2482" i="4"/>
  <c r="AJ2482" i="4"/>
  <c r="AK2482" i="4"/>
  <c r="AL2482" i="4"/>
  <c r="AM2482" i="4"/>
  <c r="AN2482" i="4"/>
  <c r="AO2482" i="4"/>
  <c r="AP2482" i="4"/>
  <c r="AR2482" i="4"/>
  <c r="C2483" i="4"/>
  <c r="D2483" i="4"/>
  <c r="E2483" i="4"/>
  <c r="F2483" i="4"/>
  <c r="G2483" i="4"/>
  <c r="H2483" i="4"/>
  <c r="I2483" i="4"/>
  <c r="K2483" i="4"/>
  <c r="L2483" i="4"/>
  <c r="M2483" i="4"/>
  <c r="N2483" i="4"/>
  <c r="O2483" i="4"/>
  <c r="AI2483" i="4"/>
  <c r="AJ2483" i="4"/>
  <c r="AK2483" i="4"/>
  <c r="AL2483" i="4"/>
  <c r="AM2483" i="4"/>
  <c r="AN2483" i="4"/>
  <c r="AO2483" i="4"/>
  <c r="AP2483" i="4"/>
  <c r="AR2483" i="4"/>
  <c r="C2484" i="4"/>
  <c r="D2484" i="4"/>
  <c r="E2484" i="4"/>
  <c r="F2484" i="4"/>
  <c r="G2484" i="4"/>
  <c r="H2484" i="4"/>
  <c r="I2484" i="4"/>
  <c r="K2484" i="4"/>
  <c r="L2484" i="4"/>
  <c r="M2484" i="4"/>
  <c r="N2484" i="4"/>
  <c r="O2484" i="4"/>
  <c r="AI2484" i="4"/>
  <c r="AJ2484" i="4"/>
  <c r="AK2484" i="4"/>
  <c r="AL2484" i="4"/>
  <c r="AM2484" i="4"/>
  <c r="AN2484" i="4"/>
  <c r="AO2484" i="4"/>
  <c r="AP2484" i="4"/>
  <c r="AR2484" i="4"/>
  <c r="C2485" i="4"/>
  <c r="D2485" i="4"/>
  <c r="E2485" i="4"/>
  <c r="F2485" i="4"/>
  <c r="G2485" i="4"/>
  <c r="H2485" i="4"/>
  <c r="I2485" i="4"/>
  <c r="K2485" i="4"/>
  <c r="L2485" i="4"/>
  <c r="M2485" i="4"/>
  <c r="N2485" i="4"/>
  <c r="O2485" i="4"/>
  <c r="AI2485" i="4"/>
  <c r="AJ2485" i="4"/>
  <c r="AK2485" i="4"/>
  <c r="AL2485" i="4"/>
  <c r="AM2485" i="4"/>
  <c r="AN2485" i="4"/>
  <c r="AO2485" i="4"/>
  <c r="AP2485" i="4"/>
  <c r="AR2485" i="4"/>
  <c r="C2486" i="4"/>
  <c r="D2486" i="4"/>
  <c r="E2486" i="4"/>
  <c r="F2486" i="4"/>
  <c r="G2486" i="4"/>
  <c r="H2486" i="4"/>
  <c r="I2486" i="4"/>
  <c r="K2486" i="4"/>
  <c r="L2486" i="4"/>
  <c r="M2486" i="4"/>
  <c r="N2486" i="4"/>
  <c r="O2486" i="4"/>
  <c r="AI2486" i="4"/>
  <c r="AJ2486" i="4"/>
  <c r="AK2486" i="4"/>
  <c r="AL2486" i="4"/>
  <c r="AM2486" i="4"/>
  <c r="AN2486" i="4"/>
  <c r="AO2486" i="4"/>
  <c r="AP2486" i="4"/>
  <c r="AR2486" i="4"/>
  <c r="C2487" i="4"/>
  <c r="D2487" i="4"/>
  <c r="E2487" i="4"/>
  <c r="F2487" i="4"/>
  <c r="G2487" i="4"/>
  <c r="H2487" i="4"/>
  <c r="I2487" i="4"/>
  <c r="K2487" i="4"/>
  <c r="L2487" i="4"/>
  <c r="M2487" i="4"/>
  <c r="N2487" i="4"/>
  <c r="O2487" i="4"/>
  <c r="AI2487" i="4"/>
  <c r="AJ2487" i="4"/>
  <c r="AK2487" i="4"/>
  <c r="AL2487" i="4"/>
  <c r="AM2487" i="4"/>
  <c r="AN2487" i="4"/>
  <c r="AO2487" i="4"/>
  <c r="AP2487" i="4"/>
  <c r="AR2487" i="4"/>
  <c r="C2488" i="4"/>
  <c r="D2488" i="4"/>
  <c r="E2488" i="4"/>
  <c r="F2488" i="4"/>
  <c r="G2488" i="4"/>
  <c r="H2488" i="4"/>
  <c r="I2488" i="4"/>
  <c r="K2488" i="4"/>
  <c r="L2488" i="4"/>
  <c r="M2488" i="4"/>
  <c r="N2488" i="4"/>
  <c r="O2488" i="4"/>
  <c r="AI2488" i="4"/>
  <c r="AJ2488" i="4"/>
  <c r="AK2488" i="4"/>
  <c r="AL2488" i="4"/>
  <c r="AM2488" i="4"/>
  <c r="AN2488" i="4"/>
  <c r="AO2488" i="4"/>
  <c r="AP2488" i="4"/>
  <c r="AR2488" i="4"/>
  <c r="C2489" i="4"/>
  <c r="D2489" i="4"/>
  <c r="E2489" i="4"/>
  <c r="F2489" i="4"/>
  <c r="G2489" i="4"/>
  <c r="H2489" i="4"/>
  <c r="I2489" i="4"/>
  <c r="K2489" i="4"/>
  <c r="L2489" i="4"/>
  <c r="M2489" i="4"/>
  <c r="N2489" i="4"/>
  <c r="O2489" i="4"/>
  <c r="AI2489" i="4"/>
  <c r="AJ2489" i="4"/>
  <c r="AK2489" i="4"/>
  <c r="AL2489" i="4"/>
  <c r="AM2489" i="4"/>
  <c r="AN2489" i="4"/>
  <c r="AO2489" i="4"/>
  <c r="AP2489" i="4"/>
  <c r="AR2489" i="4"/>
  <c r="C2490" i="4"/>
  <c r="D2490" i="4"/>
  <c r="E2490" i="4"/>
  <c r="F2490" i="4"/>
  <c r="G2490" i="4"/>
  <c r="H2490" i="4"/>
  <c r="I2490" i="4"/>
  <c r="K2490" i="4"/>
  <c r="L2490" i="4"/>
  <c r="M2490" i="4"/>
  <c r="N2490" i="4"/>
  <c r="O2490" i="4"/>
  <c r="AI2490" i="4"/>
  <c r="AJ2490" i="4"/>
  <c r="AK2490" i="4"/>
  <c r="AL2490" i="4"/>
  <c r="AM2490" i="4"/>
  <c r="AN2490" i="4"/>
  <c r="AO2490" i="4"/>
  <c r="AP2490" i="4"/>
  <c r="AR2490" i="4"/>
  <c r="C2491" i="4"/>
  <c r="D2491" i="4"/>
  <c r="E2491" i="4"/>
  <c r="F2491" i="4"/>
  <c r="G2491" i="4"/>
  <c r="H2491" i="4"/>
  <c r="I2491" i="4"/>
  <c r="K2491" i="4"/>
  <c r="L2491" i="4"/>
  <c r="M2491" i="4"/>
  <c r="N2491" i="4"/>
  <c r="O2491" i="4"/>
  <c r="AI2491" i="4"/>
  <c r="AJ2491" i="4"/>
  <c r="AK2491" i="4"/>
  <c r="AL2491" i="4"/>
  <c r="AM2491" i="4"/>
  <c r="AN2491" i="4"/>
  <c r="AO2491" i="4"/>
  <c r="AP2491" i="4"/>
  <c r="AR2491" i="4"/>
  <c r="C2492" i="4"/>
  <c r="D2492" i="4"/>
  <c r="E2492" i="4"/>
  <c r="F2492" i="4"/>
  <c r="G2492" i="4"/>
  <c r="H2492" i="4"/>
  <c r="I2492" i="4"/>
  <c r="K2492" i="4"/>
  <c r="L2492" i="4"/>
  <c r="M2492" i="4"/>
  <c r="N2492" i="4"/>
  <c r="O2492" i="4"/>
  <c r="AI2492" i="4"/>
  <c r="AJ2492" i="4"/>
  <c r="AK2492" i="4"/>
  <c r="AL2492" i="4"/>
  <c r="AM2492" i="4"/>
  <c r="AN2492" i="4"/>
  <c r="AO2492" i="4"/>
  <c r="AP2492" i="4"/>
  <c r="AR2492" i="4"/>
  <c r="C2493" i="4"/>
  <c r="D2493" i="4"/>
  <c r="E2493" i="4"/>
  <c r="F2493" i="4"/>
  <c r="G2493" i="4"/>
  <c r="H2493" i="4"/>
  <c r="I2493" i="4"/>
  <c r="K2493" i="4"/>
  <c r="L2493" i="4"/>
  <c r="M2493" i="4"/>
  <c r="N2493" i="4"/>
  <c r="O2493" i="4"/>
  <c r="AI2493" i="4"/>
  <c r="AJ2493" i="4"/>
  <c r="AK2493" i="4"/>
  <c r="AL2493" i="4"/>
  <c r="AM2493" i="4"/>
  <c r="AN2493" i="4"/>
  <c r="AO2493" i="4"/>
  <c r="AP2493" i="4"/>
  <c r="AR2493" i="4"/>
  <c r="C2494" i="4"/>
  <c r="D2494" i="4"/>
  <c r="E2494" i="4"/>
  <c r="F2494" i="4"/>
  <c r="G2494" i="4"/>
  <c r="H2494" i="4"/>
  <c r="I2494" i="4"/>
  <c r="K2494" i="4"/>
  <c r="L2494" i="4"/>
  <c r="M2494" i="4"/>
  <c r="N2494" i="4"/>
  <c r="O2494" i="4"/>
  <c r="AI2494" i="4"/>
  <c r="AJ2494" i="4"/>
  <c r="AK2494" i="4"/>
  <c r="AL2494" i="4"/>
  <c r="AM2494" i="4"/>
  <c r="AN2494" i="4"/>
  <c r="AO2494" i="4"/>
  <c r="AP2494" i="4"/>
  <c r="AR2494" i="4"/>
  <c r="C2495" i="4"/>
  <c r="D2495" i="4"/>
  <c r="E2495" i="4"/>
  <c r="F2495" i="4"/>
  <c r="G2495" i="4"/>
  <c r="H2495" i="4"/>
  <c r="I2495" i="4"/>
  <c r="K2495" i="4"/>
  <c r="L2495" i="4"/>
  <c r="M2495" i="4"/>
  <c r="N2495" i="4"/>
  <c r="O2495" i="4"/>
  <c r="AI2495" i="4"/>
  <c r="AJ2495" i="4"/>
  <c r="AK2495" i="4"/>
  <c r="AL2495" i="4"/>
  <c r="AM2495" i="4"/>
  <c r="AN2495" i="4"/>
  <c r="AO2495" i="4"/>
  <c r="AP2495" i="4"/>
  <c r="AR2495" i="4"/>
  <c r="C2496" i="4"/>
  <c r="D2496" i="4"/>
  <c r="E2496" i="4"/>
  <c r="F2496" i="4"/>
  <c r="G2496" i="4"/>
  <c r="H2496" i="4"/>
  <c r="I2496" i="4"/>
  <c r="K2496" i="4"/>
  <c r="L2496" i="4"/>
  <c r="M2496" i="4"/>
  <c r="N2496" i="4"/>
  <c r="O2496" i="4"/>
  <c r="AI2496" i="4"/>
  <c r="AJ2496" i="4"/>
  <c r="AK2496" i="4"/>
  <c r="AL2496" i="4"/>
  <c r="AM2496" i="4"/>
  <c r="AN2496" i="4"/>
  <c r="AO2496" i="4"/>
  <c r="AP2496" i="4"/>
  <c r="AR2496" i="4"/>
  <c r="C2497" i="4"/>
  <c r="D2497" i="4"/>
  <c r="E2497" i="4"/>
  <c r="F2497" i="4"/>
  <c r="G2497" i="4"/>
  <c r="H2497" i="4"/>
  <c r="I2497" i="4"/>
  <c r="K2497" i="4"/>
  <c r="L2497" i="4"/>
  <c r="M2497" i="4"/>
  <c r="N2497" i="4"/>
  <c r="O2497" i="4"/>
  <c r="AI2497" i="4"/>
  <c r="AJ2497" i="4"/>
  <c r="AK2497" i="4"/>
  <c r="AL2497" i="4"/>
  <c r="AM2497" i="4"/>
  <c r="AN2497" i="4"/>
  <c r="AO2497" i="4"/>
  <c r="AP2497" i="4"/>
  <c r="AR2497" i="4"/>
  <c r="C2498" i="4"/>
  <c r="D2498" i="4"/>
  <c r="E2498" i="4"/>
  <c r="F2498" i="4"/>
  <c r="G2498" i="4"/>
  <c r="H2498" i="4"/>
  <c r="I2498" i="4"/>
  <c r="K2498" i="4"/>
  <c r="L2498" i="4"/>
  <c r="M2498" i="4"/>
  <c r="N2498" i="4"/>
  <c r="O2498" i="4"/>
  <c r="AI2498" i="4"/>
  <c r="AJ2498" i="4"/>
  <c r="AK2498" i="4"/>
  <c r="AL2498" i="4"/>
  <c r="AM2498" i="4"/>
  <c r="AN2498" i="4"/>
  <c r="AO2498" i="4"/>
  <c r="AP2498" i="4"/>
  <c r="AR2498" i="4"/>
  <c r="C2499" i="4"/>
  <c r="D2499" i="4"/>
  <c r="E2499" i="4"/>
  <c r="F2499" i="4"/>
  <c r="G2499" i="4"/>
  <c r="H2499" i="4"/>
  <c r="I2499" i="4"/>
  <c r="K2499" i="4"/>
  <c r="L2499" i="4"/>
  <c r="M2499" i="4"/>
  <c r="N2499" i="4"/>
  <c r="O2499" i="4"/>
  <c r="AI2499" i="4"/>
  <c r="AJ2499" i="4"/>
  <c r="AK2499" i="4"/>
  <c r="AL2499" i="4"/>
  <c r="AM2499" i="4"/>
  <c r="AN2499" i="4"/>
  <c r="AO2499" i="4"/>
  <c r="AP2499" i="4"/>
  <c r="AR2499" i="4"/>
  <c r="C2500" i="4"/>
  <c r="D2500" i="4"/>
  <c r="E2500" i="4"/>
  <c r="F2500" i="4"/>
  <c r="G2500" i="4"/>
  <c r="H2500" i="4"/>
  <c r="I2500" i="4"/>
  <c r="K2500" i="4"/>
  <c r="L2500" i="4"/>
  <c r="M2500" i="4"/>
  <c r="N2500" i="4"/>
  <c r="O2500" i="4"/>
  <c r="AI2500" i="4"/>
  <c r="AJ2500" i="4"/>
  <c r="AK2500" i="4"/>
  <c r="AL2500" i="4"/>
  <c r="AM2500" i="4"/>
  <c r="AN2500" i="4"/>
  <c r="AO2500" i="4"/>
  <c r="AP2500" i="4"/>
  <c r="AR2500" i="4"/>
  <c r="C2501" i="4"/>
  <c r="D2501" i="4"/>
  <c r="E2501" i="4"/>
  <c r="F2501" i="4"/>
  <c r="G2501" i="4"/>
  <c r="H2501" i="4"/>
  <c r="I2501" i="4"/>
  <c r="K2501" i="4"/>
  <c r="L2501" i="4"/>
  <c r="M2501" i="4"/>
  <c r="N2501" i="4"/>
  <c r="O2501" i="4"/>
  <c r="AI2501" i="4"/>
  <c r="AJ2501" i="4"/>
  <c r="AK2501" i="4"/>
  <c r="AL2501" i="4"/>
  <c r="AM2501" i="4"/>
  <c r="AN2501" i="4"/>
  <c r="AO2501" i="4"/>
  <c r="AP2501" i="4"/>
  <c r="AR2501" i="4"/>
  <c r="C2502" i="4"/>
  <c r="D2502" i="4"/>
  <c r="E2502" i="4"/>
  <c r="F2502" i="4"/>
  <c r="G2502" i="4"/>
  <c r="H2502" i="4"/>
  <c r="I2502" i="4"/>
  <c r="K2502" i="4"/>
  <c r="L2502" i="4"/>
  <c r="M2502" i="4"/>
  <c r="N2502" i="4"/>
  <c r="O2502" i="4"/>
  <c r="AI2502" i="4"/>
  <c r="AJ2502" i="4"/>
  <c r="AK2502" i="4"/>
  <c r="AL2502" i="4"/>
  <c r="AM2502" i="4"/>
  <c r="AN2502" i="4"/>
  <c r="AO2502" i="4"/>
  <c r="AP2502" i="4"/>
  <c r="AR2502" i="4"/>
  <c r="C2503" i="4"/>
  <c r="D2503" i="4"/>
  <c r="E2503" i="4"/>
  <c r="F2503" i="4"/>
  <c r="G2503" i="4"/>
  <c r="H2503" i="4"/>
  <c r="I2503" i="4"/>
  <c r="K2503" i="4"/>
  <c r="L2503" i="4"/>
  <c r="M2503" i="4"/>
  <c r="N2503" i="4"/>
  <c r="O2503" i="4"/>
  <c r="AI2503" i="4"/>
  <c r="AJ2503" i="4"/>
  <c r="AK2503" i="4"/>
  <c r="AL2503" i="4"/>
  <c r="AM2503" i="4"/>
  <c r="AN2503" i="4"/>
  <c r="AO2503" i="4"/>
  <c r="AP2503" i="4"/>
  <c r="AR2503" i="4"/>
  <c r="C2504" i="4"/>
  <c r="D2504" i="4"/>
  <c r="E2504" i="4"/>
  <c r="F2504" i="4"/>
  <c r="G2504" i="4"/>
  <c r="H2504" i="4"/>
  <c r="I2504" i="4"/>
  <c r="K2504" i="4"/>
  <c r="L2504" i="4"/>
  <c r="M2504" i="4"/>
  <c r="N2504" i="4"/>
  <c r="O2504" i="4"/>
  <c r="AI2504" i="4"/>
  <c r="AJ2504" i="4"/>
  <c r="AK2504" i="4"/>
  <c r="AL2504" i="4"/>
  <c r="AM2504" i="4"/>
  <c r="AN2504" i="4"/>
  <c r="AO2504" i="4"/>
  <c r="AP2504" i="4"/>
  <c r="AR2504" i="4"/>
  <c r="C2505" i="4"/>
  <c r="D2505" i="4"/>
  <c r="E2505" i="4"/>
  <c r="F2505" i="4"/>
  <c r="G2505" i="4"/>
  <c r="H2505" i="4"/>
  <c r="I2505" i="4"/>
  <c r="K2505" i="4"/>
  <c r="L2505" i="4"/>
  <c r="M2505" i="4"/>
  <c r="N2505" i="4"/>
  <c r="O2505" i="4"/>
  <c r="AI2505" i="4"/>
  <c r="AJ2505" i="4"/>
  <c r="AK2505" i="4"/>
  <c r="AL2505" i="4"/>
  <c r="AM2505" i="4"/>
  <c r="AN2505" i="4"/>
  <c r="AO2505" i="4"/>
  <c r="AP2505" i="4"/>
  <c r="AR2505" i="4"/>
  <c r="C2506" i="4"/>
  <c r="D2506" i="4"/>
  <c r="E2506" i="4"/>
  <c r="F2506" i="4"/>
  <c r="G2506" i="4"/>
  <c r="H2506" i="4"/>
  <c r="I2506" i="4"/>
  <c r="K2506" i="4"/>
  <c r="L2506" i="4"/>
  <c r="M2506" i="4"/>
  <c r="N2506" i="4"/>
  <c r="O2506" i="4"/>
  <c r="AI2506" i="4"/>
  <c r="AJ2506" i="4"/>
  <c r="AK2506" i="4"/>
  <c r="AL2506" i="4"/>
  <c r="AM2506" i="4"/>
  <c r="AN2506" i="4"/>
  <c r="AO2506" i="4"/>
  <c r="AP2506" i="4"/>
  <c r="AR2506" i="4"/>
  <c r="C2507" i="4"/>
  <c r="D2507" i="4"/>
  <c r="E2507" i="4"/>
  <c r="F2507" i="4"/>
  <c r="G2507" i="4"/>
  <c r="H2507" i="4"/>
  <c r="I2507" i="4"/>
  <c r="K2507" i="4"/>
  <c r="L2507" i="4"/>
  <c r="M2507" i="4"/>
  <c r="N2507" i="4"/>
  <c r="O2507" i="4"/>
  <c r="AI2507" i="4"/>
  <c r="AJ2507" i="4"/>
  <c r="AK2507" i="4"/>
  <c r="AL2507" i="4"/>
  <c r="AM2507" i="4"/>
  <c r="AN2507" i="4"/>
  <c r="AO2507" i="4"/>
  <c r="AP2507" i="4"/>
  <c r="AR2507" i="4"/>
  <c r="C2508" i="4"/>
  <c r="D2508" i="4"/>
  <c r="E2508" i="4"/>
  <c r="F2508" i="4"/>
  <c r="G2508" i="4"/>
  <c r="H2508" i="4"/>
  <c r="I2508" i="4"/>
  <c r="K2508" i="4"/>
  <c r="L2508" i="4"/>
  <c r="M2508" i="4"/>
  <c r="N2508" i="4"/>
  <c r="O2508" i="4"/>
  <c r="AI2508" i="4"/>
  <c r="AJ2508" i="4"/>
  <c r="AK2508" i="4"/>
  <c r="AL2508" i="4"/>
  <c r="AM2508" i="4"/>
  <c r="AN2508" i="4"/>
  <c r="AO2508" i="4"/>
  <c r="AP2508" i="4"/>
  <c r="AR2508" i="4"/>
  <c r="C2509" i="4"/>
  <c r="D2509" i="4"/>
  <c r="E2509" i="4"/>
  <c r="F2509" i="4"/>
  <c r="G2509" i="4"/>
  <c r="H2509" i="4"/>
  <c r="I2509" i="4"/>
  <c r="K2509" i="4"/>
  <c r="L2509" i="4"/>
  <c r="M2509" i="4"/>
  <c r="N2509" i="4"/>
  <c r="O2509" i="4"/>
  <c r="AI2509" i="4"/>
  <c r="AJ2509" i="4"/>
  <c r="AK2509" i="4"/>
  <c r="AL2509" i="4"/>
  <c r="AM2509" i="4"/>
  <c r="AN2509" i="4"/>
  <c r="AO2509" i="4"/>
  <c r="AP2509" i="4"/>
  <c r="AR2509" i="4"/>
  <c r="C2510" i="4"/>
  <c r="D2510" i="4"/>
  <c r="E2510" i="4"/>
  <c r="F2510" i="4"/>
  <c r="G2510" i="4"/>
  <c r="H2510" i="4"/>
  <c r="I2510" i="4"/>
  <c r="K2510" i="4"/>
  <c r="L2510" i="4"/>
  <c r="M2510" i="4"/>
  <c r="N2510" i="4"/>
  <c r="O2510" i="4"/>
  <c r="AI2510" i="4"/>
  <c r="AJ2510" i="4"/>
  <c r="AK2510" i="4"/>
  <c r="AL2510" i="4"/>
  <c r="AM2510" i="4"/>
  <c r="AN2510" i="4"/>
  <c r="AO2510" i="4"/>
  <c r="AP2510" i="4"/>
  <c r="AR2510" i="4"/>
  <c r="C2511" i="4"/>
  <c r="D2511" i="4"/>
  <c r="E2511" i="4"/>
  <c r="F2511" i="4"/>
  <c r="G2511" i="4"/>
  <c r="H2511" i="4"/>
  <c r="I2511" i="4"/>
  <c r="K2511" i="4"/>
  <c r="L2511" i="4"/>
  <c r="M2511" i="4"/>
  <c r="N2511" i="4"/>
  <c r="O2511" i="4"/>
  <c r="AI2511" i="4"/>
  <c r="AJ2511" i="4"/>
  <c r="AK2511" i="4"/>
  <c r="AL2511" i="4"/>
  <c r="AM2511" i="4"/>
  <c r="AN2511" i="4"/>
  <c r="AO2511" i="4"/>
  <c r="AP2511" i="4"/>
  <c r="AR2511" i="4"/>
  <c r="C2512" i="4"/>
  <c r="D2512" i="4"/>
  <c r="E2512" i="4"/>
  <c r="F2512" i="4"/>
  <c r="G2512" i="4"/>
  <c r="H2512" i="4"/>
  <c r="I2512" i="4"/>
  <c r="K2512" i="4"/>
  <c r="L2512" i="4"/>
  <c r="M2512" i="4"/>
  <c r="N2512" i="4"/>
  <c r="O2512" i="4"/>
  <c r="AI2512" i="4"/>
  <c r="AJ2512" i="4"/>
  <c r="AK2512" i="4"/>
  <c r="AL2512" i="4"/>
  <c r="AM2512" i="4"/>
  <c r="AN2512" i="4"/>
  <c r="AO2512" i="4"/>
  <c r="AP2512" i="4"/>
  <c r="AR2512" i="4"/>
  <c r="C2513" i="4"/>
  <c r="D2513" i="4"/>
  <c r="E2513" i="4"/>
  <c r="F2513" i="4"/>
  <c r="G2513" i="4"/>
  <c r="H2513" i="4"/>
  <c r="I2513" i="4"/>
  <c r="K2513" i="4"/>
  <c r="L2513" i="4"/>
  <c r="M2513" i="4"/>
  <c r="N2513" i="4"/>
  <c r="O2513" i="4"/>
  <c r="AI2513" i="4"/>
  <c r="AJ2513" i="4"/>
  <c r="AK2513" i="4"/>
  <c r="AL2513" i="4"/>
  <c r="AM2513" i="4"/>
  <c r="AN2513" i="4"/>
  <c r="AO2513" i="4"/>
  <c r="AP2513" i="4"/>
  <c r="AR2513" i="4"/>
  <c r="C2514" i="4"/>
  <c r="D2514" i="4"/>
  <c r="E2514" i="4"/>
  <c r="F2514" i="4"/>
  <c r="G2514" i="4"/>
  <c r="H2514" i="4"/>
  <c r="I2514" i="4"/>
  <c r="K2514" i="4"/>
  <c r="L2514" i="4"/>
  <c r="M2514" i="4"/>
  <c r="N2514" i="4"/>
  <c r="O2514" i="4"/>
  <c r="AI2514" i="4"/>
  <c r="AJ2514" i="4"/>
  <c r="AK2514" i="4"/>
  <c r="AL2514" i="4"/>
  <c r="AM2514" i="4"/>
  <c r="AN2514" i="4"/>
  <c r="AO2514" i="4"/>
  <c r="AP2514" i="4"/>
  <c r="AR2514" i="4"/>
  <c r="C2515" i="4"/>
  <c r="D2515" i="4"/>
  <c r="E2515" i="4"/>
  <c r="F2515" i="4"/>
  <c r="G2515" i="4"/>
  <c r="H2515" i="4"/>
  <c r="I2515" i="4"/>
  <c r="K2515" i="4"/>
  <c r="L2515" i="4"/>
  <c r="M2515" i="4"/>
  <c r="N2515" i="4"/>
  <c r="O2515" i="4"/>
  <c r="AI2515" i="4"/>
  <c r="AJ2515" i="4"/>
  <c r="AK2515" i="4"/>
  <c r="AL2515" i="4"/>
  <c r="AM2515" i="4"/>
  <c r="AN2515" i="4"/>
  <c r="AO2515" i="4"/>
  <c r="AP2515" i="4"/>
  <c r="AR2515" i="4"/>
  <c r="C2516" i="4"/>
  <c r="D2516" i="4"/>
  <c r="E2516" i="4"/>
  <c r="F2516" i="4"/>
  <c r="G2516" i="4"/>
  <c r="H2516" i="4"/>
  <c r="I2516" i="4"/>
  <c r="K2516" i="4"/>
  <c r="L2516" i="4"/>
  <c r="M2516" i="4"/>
  <c r="N2516" i="4"/>
  <c r="O2516" i="4"/>
  <c r="AI2516" i="4"/>
  <c r="AJ2516" i="4"/>
  <c r="AK2516" i="4"/>
  <c r="AL2516" i="4"/>
  <c r="AM2516" i="4"/>
  <c r="AN2516" i="4"/>
  <c r="AO2516" i="4"/>
  <c r="AP2516" i="4"/>
  <c r="AR2516" i="4"/>
  <c r="C2517" i="4"/>
  <c r="D2517" i="4"/>
  <c r="E2517" i="4"/>
  <c r="F2517" i="4"/>
  <c r="G2517" i="4"/>
  <c r="H2517" i="4"/>
  <c r="I2517" i="4"/>
  <c r="K2517" i="4"/>
  <c r="L2517" i="4"/>
  <c r="M2517" i="4"/>
  <c r="N2517" i="4"/>
  <c r="O2517" i="4"/>
  <c r="AI2517" i="4"/>
  <c r="AJ2517" i="4"/>
  <c r="AK2517" i="4"/>
  <c r="AL2517" i="4"/>
  <c r="AM2517" i="4"/>
  <c r="AN2517" i="4"/>
  <c r="AO2517" i="4"/>
  <c r="AP2517" i="4"/>
  <c r="AR2517" i="4"/>
  <c r="C2518" i="4"/>
  <c r="D2518" i="4"/>
  <c r="E2518" i="4"/>
  <c r="F2518" i="4"/>
  <c r="G2518" i="4"/>
  <c r="H2518" i="4"/>
  <c r="I2518" i="4"/>
  <c r="K2518" i="4"/>
  <c r="L2518" i="4"/>
  <c r="M2518" i="4"/>
  <c r="N2518" i="4"/>
  <c r="O2518" i="4"/>
  <c r="AI2518" i="4"/>
  <c r="AJ2518" i="4"/>
  <c r="AK2518" i="4"/>
  <c r="AL2518" i="4"/>
  <c r="AM2518" i="4"/>
  <c r="AN2518" i="4"/>
  <c r="AO2518" i="4"/>
  <c r="AP2518" i="4"/>
  <c r="AR2518" i="4"/>
  <c r="C2519" i="4"/>
  <c r="D2519" i="4"/>
  <c r="E2519" i="4"/>
  <c r="F2519" i="4"/>
  <c r="G2519" i="4"/>
  <c r="H2519" i="4"/>
  <c r="I2519" i="4"/>
  <c r="K2519" i="4"/>
  <c r="L2519" i="4"/>
  <c r="M2519" i="4"/>
  <c r="N2519" i="4"/>
  <c r="O2519" i="4"/>
  <c r="AI2519" i="4"/>
  <c r="AJ2519" i="4"/>
  <c r="AK2519" i="4"/>
  <c r="AL2519" i="4"/>
  <c r="AM2519" i="4"/>
  <c r="AN2519" i="4"/>
  <c r="AO2519" i="4"/>
  <c r="AP2519" i="4"/>
  <c r="AR2519" i="4"/>
  <c r="C2520" i="4"/>
  <c r="D2520" i="4"/>
  <c r="E2520" i="4"/>
  <c r="F2520" i="4"/>
  <c r="G2520" i="4"/>
  <c r="H2520" i="4"/>
  <c r="I2520" i="4"/>
  <c r="K2520" i="4"/>
  <c r="L2520" i="4"/>
  <c r="M2520" i="4"/>
  <c r="N2520" i="4"/>
  <c r="O2520" i="4"/>
  <c r="AI2520" i="4"/>
  <c r="AJ2520" i="4"/>
  <c r="AK2520" i="4"/>
  <c r="AL2520" i="4"/>
  <c r="AM2520" i="4"/>
  <c r="AN2520" i="4"/>
  <c r="AO2520" i="4"/>
  <c r="AP2520" i="4"/>
  <c r="AR2520" i="4"/>
  <c r="C2521" i="4"/>
  <c r="D2521" i="4"/>
  <c r="E2521" i="4"/>
  <c r="F2521" i="4"/>
  <c r="G2521" i="4"/>
  <c r="H2521" i="4"/>
  <c r="I2521" i="4"/>
  <c r="K2521" i="4"/>
  <c r="L2521" i="4"/>
  <c r="M2521" i="4"/>
  <c r="N2521" i="4"/>
  <c r="O2521" i="4"/>
  <c r="AI2521" i="4"/>
  <c r="AJ2521" i="4"/>
  <c r="AK2521" i="4"/>
  <c r="AL2521" i="4"/>
  <c r="AM2521" i="4"/>
  <c r="AN2521" i="4"/>
  <c r="AO2521" i="4"/>
  <c r="AP2521" i="4"/>
  <c r="AR2521" i="4"/>
  <c r="C2522" i="4"/>
  <c r="D2522" i="4"/>
  <c r="E2522" i="4"/>
  <c r="F2522" i="4"/>
  <c r="G2522" i="4"/>
  <c r="H2522" i="4"/>
  <c r="I2522" i="4"/>
  <c r="K2522" i="4"/>
  <c r="L2522" i="4"/>
  <c r="M2522" i="4"/>
  <c r="N2522" i="4"/>
  <c r="O2522" i="4"/>
  <c r="AI2522" i="4"/>
  <c r="AJ2522" i="4"/>
  <c r="AK2522" i="4"/>
  <c r="AL2522" i="4"/>
  <c r="AM2522" i="4"/>
  <c r="AN2522" i="4"/>
  <c r="AO2522" i="4"/>
  <c r="AP2522" i="4"/>
  <c r="AR2522" i="4"/>
  <c r="C2523" i="4"/>
  <c r="D2523" i="4"/>
  <c r="E2523" i="4"/>
  <c r="F2523" i="4"/>
  <c r="G2523" i="4"/>
  <c r="H2523" i="4"/>
  <c r="I2523" i="4"/>
  <c r="K2523" i="4"/>
  <c r="L2523" i="4"/>
  <c r="M2523" i="4"/>
  <c r="N2523" i="4"/>
  <c r="O2523" i="4"/>
  <c r="AI2523" i="4"/>
  <c r="AJ2523" i="4"/>
  <c r="AK2523" i="4"/>
  <c r="AL2523" i="4"/>
  <c r="AM2523" i="4"/>
  <c r="AN2523" i="4"/>
  <c r="AO2523" i="4"/>
  <c r="AP2523" i="4"/>
  <c r="AR2523" i="4"/>
  <c r="C2524" i="4"/>
  <c r="D2524" i="4"/>
  <c r="E2524" i="4"/>
  <c r="F2524" i="4"/>
  <c r="G2524" i="4"/>
  <c r="H2524" i="4"/>
  <c r="I2524" i="4"/>
  <c r="K2524" i="4"/>
  <c r="L2524" i="4"/>
  <c r="M2524" i="4"/>
  <c r="N2524" i="4"/>
  <c r="O2524" i="4"/>
  <c r="AI2524" i="4"/>
  <c r="AJ2524" i="4"/>
  <c r="AK2524" i="4"/>
  <c r="AL2524" i="4"/>
  <c r="AM2524" i="4"/>
  <c r="AN2524" i="4"/>
  <c r="AO2524" i="4"/>
  <c r="AP2524" i="4"/>
  <c r="AR2524" i="4"/>
  <c r="C2525" i="4"/>
  <c r="D2525" i="4"/>
  <c r="E2525" i="4"/>
  <c r="F2525" i="4"/>
  <c r="G2525" i="4"/>
  <c r="H2525" i="4"/>
  <c r="I2525" i="4"/>
  <c r="K2525" i="4"/>
  <c r="L2525" i="4"/>
  <c r="M2525" i="4"/>
  <c r="N2525" i="4"/>
  <c r="O2525" i="4"/>
  <c r="AI2525" i="4"/>
  <c r="AJ2525" i="4"/>
  <c r="AK2525" i="4"/>
  <c r="AL2525" i="4"/>
  <c r="AM2525" i="4"/>
  <c r="AN2525" i="4"/>
  <c r="AO2525" i="4"/>
  <c r="AP2525" i="4"/>
  <c r="AR2525" i="4"/>
  <c r="C2526" i="4"/>
  <c r="D2526" i="4"/>
  <c r="E2526" i="4"/>
  <c r="F2526" i="4"/>
  <c r="G2526" i="4"/>
  <c r="H2526" i="4"/>
  <c r="I2526" i="4"/>
  <c r="K2526" i="4"/>
  <c r="L2526" i="4"/>
  <c r="M2526" i="4"/>
  <c r="N2526" i="4"/>
  <c r="O2526" i="4"/>
  <c r="AI2526" i="4"/>
  <c r="AJ2526" i="4"/>
  <c r="AK2526" i="4"/>
  <c r="AL2526" i="4"/>
  <c r="AM2526" i="4"/>
  <c r="AN2526" i="4"/>
  <c r="AO2526" i="4"/>
  <c r="AP2526" i="4"/>
  <c r="AR2526" i="4"/>
  <c r="C2527" i="4"/>
  <c r="D2527" i="4"/>
  <c r="E2527" i="4"/>
  <c r="F2527" i="4"/>
  <c r="G2527" i="4"/>
  <c r="H2527" i="4"/>
  <c r="I2527" i="4"/>
  <c r="K2527" i="4"/>
  <c r="L2527" i="4"/>
  <c r="M2527" i="4"/>
  <c r="N2527" i="4"/>
  <c r="O2527" i="4"/>
  <c r="AI2527" i="4"/>
  <c r="AJ2527" i="4"/>
  <c r="AK2527" i="4"/>
  <c r="AL2527" i="4"/>
  <c r="AM2527" i="4"/>
  <c r="AN2527" i="4"/>
  <c r="AO2527" i="4"/>
  <c r="AP2527" i="4"/>
  <c r="AR2527" i="4"/>
  <c r="C2528" i="4"/>
  <c r="D2528" i="4"/>
  <c r="E2528" i="4"/>
  <c r="F2528" i="4"/>
  <c r="G2528" i="4"/>
  <c r="H2528" i="4"/>
  <c r="I2528" i="4"/>
  <c r="K2528" i="4"/>
  <c r="L2528" i="4"/>
  <c r="M2528" i="4"/>
  <c r="N2528" i="4"/>
  <c r="O2528" i="4"/>
  <c r="AI2528" i="4"/>
  <c r="AJ2528" i="4"/>
  <c r="AK2528" i="4"/>
  <c r="AL2528" i="4"/>
  <c r="AM2528" i="4"/>
  <c r="AN2528" i="4"/>
  <c r="AO2528" i="4"/>
  <c r="AP2528" i="4"/>
  <c r="AR2528" i="4"/>
  <c r="C2529" i="4"/>
  <c r="D2529" i="4"/>
  <c r="E2529" i="4"/>
  <c r="F2529" i="4"/>
  <c r="G2529" i="4"/>
  <c r="H2529" i="4"/>
  <c r="I2529" i="4"/>
  <c r="K2529" i="4"/>
  <c r="L2529" i="4"/>
  <c r="M2529" i="4"/>
  <c r="N2529" i="4"/>
  <c r="O2529" i="4"/>
  <c r="AI2529" i="4"/>
  <c r="AJ2529" i="4"/>
  <c r="AK2529" i="4"/>
  <c r="AL2529" i="4"/>
  <c r="AM2529" i="4"/>
  <c r="AN2529" i="4"/>
  <c r="AO2529" i="4"/>
  <c r="AP2529" i="4"/>
  <c r="AR2529" i="4"/>
  <c r="C2530" i="4"/>
  <c r="D2530" i="4"/>
  <c r="E2530" i="4"/>
  <c r="F2530" i="4"/>
  <c r="G2530" i="4"/>
  <c r="H2530" i="4"/>
  <c r="I2530" i="4"/>
  <c r="K2530" i="4"/>
  <c r="L2530" i="4"/>
  <c r="M2530" i="4"/>
  <c r="N2530" i="4"/>
  <c r="O2530" i="4"/>
  <c r="AI2530" i="4"/>
  <c r="AJ2530" i="4"/>
  <c r="AK2530" i="4"/>
  <c r="AL2530" i="4"/>
  <c r="AM2530" i="4"/>
  <c r="AN2530" i="4"/>
  <c r="AO2530" i="4"/>
  <c r="AP2530" i="4"/>
  <c r="AR2530" i="4"/>
  <c r="C2531" i="4"/>
  <c r="D2531" i="4"/>
  <c r="E2531" i="4"/>
  <c r="F2531" i="4"/>
  <c r="G2531" i="4"/>
  <c r="H2531" i="4"/>
  <c r="I2531" i="4"/>
  <c r="K2531" i="4"/>
  <c r="L2531" i="4"/>
  <c r="M2531" i="4"/>
  <c r="N2531" i="4"/>
  <c r="O2531" i="4"/>
  <c r="AI2531" i="4"/>
  <c r="AJ2531" i="4"/>
  <c r="AK2531" i="4"/>
  <c r="AL2531" i="4"/>
  <c r="AM2531" i="4"/>
  <c r="AN2531" i="4"/>
  <c r="AO2531" i="4"/>
  <c r="AP2531" i="4"/>
  <c r="AR2531" i="4"/>
  <c r="C2532" i="4"/>
  <c r="D2532" i="4"/>
  <c r="E2532" i="4"/>
  <c r="F2532" i="4"/>
  <c r="G2532" i="4"/>
  <c r="H2532" i="4"/>
  <c r="I2532" i="4"/>
  <c r="K2532" i="4"/>
  <c r="L2532" i="4"/>
  <c r="M2532" i="4"/>
  <c r="N2532" i="4"/>
  <c r="O2532" i="4"/>
  <c r="AI2532" i="4"/>
  <c r="AJ2532" i="4"/>
  <c r="AK2532" i="4"/>
  <c r="AL2532" i="4"/>
  <c r="AM2532" i="4"/>
  <c r="AN2532" i="4"/>
  <c r="AO2532" i="4"/>
  <c r="AP2532" i="4"/>
  <c r="AR2532" i="4"/>
  <c r="C2533" i="4"/>
  <c r="D2533" i="4"/>
  <c r="E2533" i="4"/>
  <c r="F2533" i="4"/>
  <c r="G2533" i="4"/>
  <c r="H2533" i="4"/>
  <c r="I2533" i="4"/>
  <c r="K2533" i="4"/>
  <c r="L2533" i="4"/>
  <c r="M2533" i="4"/>
  <c r="N2533" i="4"/>
  <c r="O2533" i="4"/>
  <c r="AI2533" i="4"/>
  <c r="AJ2533" i="4"/>
  <c r="AK2533" i="4"/>
  <c r="AL2533" i="4"/>
  <c r="AM2533" i="4"/>
  <c r="AN2533" i="4"/>
  <c r="AO2533" i="4"/>
  <c r="AP2533" i="4"/>
  <c r="AR2533" i="4"/>
  <c r="C2534" i="4"/>
  <c r="D2534" i="4"/>
  <c r="E2534" i="4"/>
  <c r="F2534" i="4"/>
  <c r="G2534" i="4"/>
  <c r="H2534" i="4"/>
  <c r="I2534" i="4"/>
  <c r="K2534" i="4"/>
  <c r="L2534" i="4"/>
  <c r="M2534" i="4"/>
  <c r="N2534" i="4"/>
  <c r="O2534" i="4"/>
  <c r="AI2534" i="4"/>
  <c r="AJ2534" i="4"/>
  <c r="AK2534" i="4"/>
  <c r="AL2534" i="4"/>
  <c r="AM2534" i="4"/>
  <c r="AN2534" i="4"/>
  <c r="AO2534" i="4"/>
  <c r="AP2534" i="4"/>
  <c r="AR2534" i="4"/>
  <c r="C2535" i="4"/>
  <c r="D2535" i="4"/>
  <c r="E2535" i="4"/>
  <c r="F2535" i="4"/>
  <c r="G2535" i="4"/>
  <c r="H2535" i="4"/>
  <c r="I2535" i="4"/>
  <c r="K2535" i="4"/>
  <c r="L2535" i="4"/>
  <c r="M2535" i="4"/>
  <c r="N2535" i="4"/>
  <c r="O2535" i="4"/>
  <c r="AI2535" i="4"/>
  <c r="AJ2535" i="4"/>
  <c r="AK2535" i="4"/>
  <c r="AL2535" i="4"/>
  <c r="AM2535" i="4"/>
  <c r="AN2535" i="4"/>
  <c r="AO2535" i="4"/>
  <c r="AP2535" i="4"/>
  <c r="AR2535" i="4"/>
  <c r="C2536" i="4"/>
  <c r="D2536" i="4"/>
  <c r="E2536" i="4"/>
  <c r="F2536" i="4"/>
  <c r="G2536" i="4"/>
  <c r="H2536" i="4"/>
  <c r="I2536" i="4"/>
  <c r="K2536" i="4"/>
  <c r="L2536" i="4"/>
  <c r="M2536" i="4"/>
  <c r="N2536" i="4"/>
  <c r="O2536" i="4"/>
  <c r="AI2536" i="4"/>
  <c r="AJ2536" i="4"/>
  <c r="AK2536" i="4"/>
  <c r="AL2536" i="4"/>
  <c r="AM2536" i="4"/>
  <c r="AN2536" i="4"/>
  <c r="AO2536" i="4"/>
  <c r="AP2536" i="4"/>
  <c r="AR2536" i="4"/>
  <c r="C2537" i="4"/>
  <c r="D2537" i="4"/>
  <c r="E2537" i="4"/>
  <c r="F2537" i="4"/>
  <c r="G2537" i="4"/>
  <c r="H2537" i="4"/>
  <c r="I2537" i="4"/>
  <c r="K2537" i="4"/>
  <c r="L2537" i="4"/>
  <c r="M2537" i="4"/>
  <c r="N2537" i="4"/>
  <c r="O2537" i="4"/>
  <c r="AI2537" i="4"/>
  <c r="AJ2537" i="4"/>
  <c r="AK2537" i="4"/>
  <c r="AL2537" i="4"/>
  <c r="AM2537" i="4"/>
  <c r="AN2537" i="4"/>
  <c r="AO2537" i="4"/>
  <c r="AP2537" i="4"/>
  <c r="AR2537" i="4"/>
  <c r="C2538" i="4"/>
  <c r="D2538" i="4"/>
  <c r="E2538" i="4"/>
  <c r="F2538" i="4"/>
  <c r="G2538" i="4"/>
  <c r="H2538" i="4"/>
  <c r="I2538" i="4"/>
  <c r="K2538" i="4"/>
  <c r="L2538" i="4"/>
  <c r="M2538" i="4"/>
  <c r="N2538" i="4"/>
  <c r="O2538" i="4"/>
  <c r="AI2538" i="4"/>
  <c r="AJ2538" i="4"/>
  <c r="AK2538" i="4"/>
  <c r="AL2538" i="4"/>
  <c r="AM2538" i="4"/>
  <c r="AN2538" i="4"/>
  <c r="AO2538" i="4"/>
  <c r="AP2538" i="4"/>
  <c r="AR2538" i="4"/>
  <c r="C2539" i="4"/>
  <c r="D2539" i="4"/>
  <c r="E2539" i="4"/>
  <c r="F2539" i="4"/>
  <c r="G2539" i="4"/>
  <c r="H2539" i="4"/>
  <c r="I2539" i="4"/>
  <c r="K2539" i="4"/>
  <c r="L2539" i="4"/>
  <c r="M2539" i="4"/>
  <c r="N2539" i="4"/>
  <c r="O2539" i="4"/>
  <c r="AI2539" i="4"/>
  <c r="AJ2539" i="4"/>
  <c r="AK2539" i="4"/>
  <c r="AL2539" i="4"/>
  <c r="AM2539" i="4"/>
  <c r="AN2539" i="4"/>
  <c r="AO2539" i="4"/>
  <c r="AP2539" i="4"/>
  <c r="AR2539" i="4"/>
  <c r="C2540" i="4"/>
  <c r="D2540" i="4"/>
  <c r="E2540" i="4"/>
  <c r="F2540" i="4"/>
  <c r="G2540" i="4"/>
  <c r="H2540" i="4"/>
  <c r="I2540" i="4"/>
  <c r="K2540" i="4"/>
  <c r="L2540" i="4"/>
  <c r="M2540" i="4"/>
  <c r="N2540" i="4"/>
  <c r="O2540" i="4"/>
  <c r="AI2540" i="4"/>
  <c r="AJ2540" i="4"/>
  <c r="AK2540" i="4"/>
  <c r="AL2540" i="4"/>
  <c r="AM2540" i="4"/>
  <c r="AN2540" i="4"/>
  <c r="AO2540" i="4"/>
  <c r="AP2540" i="4"/>
  <c r="AR2540" i="4"/>
  <c r="C2541" i="4"/>
  <c r="D2541" i="4"/>
  <c r="E2541" i="4"/>
  <c r="F2541" i="4"/>
  <c r="G2541" i="4"/>
  <c r="H2541" i="4"/>
  <c r="I2541" i="4"/>
  <c r="K2541" i="4"/>
  <c r="L2541" i="4"/>
  <c r="M2541" i="4"/>
  <c r="N2541" i="4"/>
  <c r="O2541" i="4"/>
  <c r="AI2541" i="4"/>
  <c r="AJ2541" i="4"/>
  <c r="AK2541" i="4"/>
  <c r="AL2541" i="4"/>
  <c r="AM2541" i="4"/>
  <c r="AN2541" i="4"/>
  <c r="AO2541" i="4"/>
  <c r="AP2541" i="4"/>
  <c r="AR2541" i="4"/>
  <c r="C2542" i="4"/>
  <c r="D2542" i="4"/>
  <c r="E2542" i="4"/>
  <c r="F2542" i="4"/>
  <c r="G2542" i="4"/>
  <c r="H2542" i="4"/>
  <c r="I2542" i="4"/>
  <c r="K2542" i="4"/>
  <c r="L2542" i="4"/>
  <c r="M2542" i="4"/>
  <c r="N2542" i="4"/>
  <c r="O2542" i="4"/>
  <c r="AI2542" i="4"/>
  <c r="AJ2542" i="4"/>
  <c r="AK2542" i="4"/>
  <c r="AL2542" i="4"/>
  <c r="AM2542" i="4"/>
  <c r="AN2542" i="4"/>
  <c r="AO2542" i="4"/>
  <c r="AP2542" i="4"/>
  <c r="AR2542" i="4"/>
  <c r="C2543" i="4"/>
  <c r="D2543" i="4"/>
  <c r="E2543" i="4"/>
  <c r="F2543" i="4"/>
  <c r="G2543" i="4"/>
  <c r="H2543" i="4"/>
  <c r="I2543" i="4"/>
  <c r="K2543" i="4"/>
  <c r="L2543" i="4"/>
  <c r="M2543" i="4"/>
  <c r="N2543" i="4"/>
  <c r="O2543" i="4"/>
  <c r="AI2543" i="4"/>
  <c r="AJ2543" i="4"/>
  <c r="AK2543" i="4"/>
  <c r="AL2543" i="4"/>
  <c r="AM2543" i="4"/>
  <c r="AN2543" i="4"/>
  <c r="AO2543" i="4"/>
  <c r="AP2543" i="4"/>
  <c r="AR2543" i="4"/>
  <c r="C2544" i="4"/>
  <c r="D2544" i="4"/>
  <c r="E2544" i="4"/>
  <c r="F2544" i="4"/>
  <c r="G2544" i="4"/>
  <c r="H2544" i="4"/>
  <c r="I2544" i="4"/>
  <c r="K2544" i="4"/>
  <c r="L2544" i="4"/>
  <c r="M2544" i="4"/>
  <c r="N2544" i="4"/>
  <c r="O2544" i="4"/>
  <c r="AI2544" i="4"/>
  <c r="AJ2544" i="4"/>
  <c r="AK2544" i="4"/>
  <c r="AL2544" i="4"/>
  <c r="AM2544" i="4"/>
  <c r="AN2544" i="4"/>
  <c r="AO2544" i="4"/>
  <c r="AP2544" i="4"/>
  <c r="AR2544" i="4"/>
  <c r="C2545" i="4"/>
  <c r="D2545" i="4"/>
  <c r="E2545" i="4"/>
  <c r="F2545" i="4"/>
  <c r="G2545" i="4"/>
  <c r="H2545" i="4"/>
  <c r="I2545" i="4"/>
  <c r="K2545" i="4"/>
  <c r="L2545" i="4"/>
  <c r="M2545" i="4"/>
  <c r="N2545" i="4"/>
  <c r="O2545" i="4"/>
  <c r="AI2545" i="4"/>
  <c r="AJ2545" i="4"/>
  <c r="AK2545" i="4"/>
  <c r="AL2545" i="4"/>
  <c r="AM2545" i="4"/>
  <c r="AN2545" i="4"/>
  <c r="AO2545" i="4"/>
  <c r="AP2545" i="4"/>
  <c r="AR2545" i="4"/>
  <c r="C2546" i="4"/>
  <c r="D2546" i="4"/>
  <c r="E2546" i="4"/>
  <c r="F2546" i="4"/>
  <c r="G2546" i="4"/>
  <c r="H2546" i="4"/>
  <c r="I2546" i="4"/>
  <c r="K2546" i="4"/>
  <c r="L2546" i="4"/>
  <c r="M2546" i="4"/>
  <c r="N2546" i="4"/>
  <c r="O2546" i="4"/>
  <c r="AI2546" i="4"/>
  <c r="AJ2546" i="4"/>
  <c r="AK2546" i="4"/>
  <c r="AL2546" i="4"/>
  <c r="AM2546" i="4"/>
  <c r="AN2546" i="4"/>
  <c r="AO2546" i="4"/>
  <c r="AP2546" i="4"/>
  <c r="AR2546" i="4"/>
  <c r="C2547" i="4"/>
  <c r="D2547" i="4"/>
  <c r="E2547" i="4"/>
  <c r="F2547" i="4"/>
  <c r="G2547" i="4"/>
  <c r="H2547" i="4"/>
  <c r="I2547" i="4"/>
  <c r="K2547" i="4"/>
  <c r="L2547" i="4"/>
  <c r="M2547" i="4"/>
  <c r="N2547" i="4"/>
  <c r="O2547" i="4"/>
  <c r="AI2547" i="4"/>
  <c r="AJ2547" i="4"/>
  <c r="AK2547" i="4"/>
  <c r="AL2547" i="4"/>
  <c r="AM2547" i="4"/>
  <c r="AN2547" i="4"/>
  <c r="AO2547" i="4"/>
  <c r="AP2547" i="4"/>
  <c r="AR2547" i="4"/>
  <c r="C2548" i="4"/>
  <c r="D2548" i="4"/>
  <c r="E2548" i="4"/>
  <c r="F2548" i="4"/>
  <c r="G2548" i="4"/>
  <c r="H2548" i="4"/>
  <c r="I2548" i="4"/>
  <c r="K2548" i="4"/>
  <c r="L2548" i="4"/>
  <c r="M2548" i="4"/>
  <c r="N2548" i="4"/>
  <c r="O2548" i="4"/>
  <c r="AI2548" i="4"/>
  <c r="AJ2548" i="4"/>
  <c r="AK2548" i="4"/>
  <c r="AL2548" i="4"/>
  <c r="AM2548" i="4"/>
  <c r="AN2548" i="4"/>
  <c r="AO2548" i="4"/>
  <c r="AP2548" i="4"/>
  <c r="AR2548" i="4"/>
  <c r="C2549" i="4"/>
  <c r="D2549" i="4"/>
  <c r="E2549" i="4"/>
  <c r="F2549" i="4"/>
  <c r="G2549" i="4"/>
  <c r="H2549" i="4"/>
  <c r="I2549" i="4"/>
  <c r="K2549" i="4"/>
  <c r="L2549" i="4"/>
  <c r="M2549" i="4"/>
  <c r="N2549" i="4"/>
  <c r="O2549" i="4"/>
  <c r="AI2549" i="4"/>
  <c r="AJ2549" i="4"/>
  <c r="AK2549" i="4"/>
  <c r="AL2549" i="4"/>
  <c r="AM2549" i="4"/>
  <c r="AN2549" i="4"/>
  <c r="AO2549" i="4"/>
  <c r="AP2549" i="4"/>
  <c r="AR2549" i="4"/>
  <c r="C2550" i="4"/>
  <c r="D2550" i="4"/>
  <c r="E2550" i="4"/>
  <c r="F2550" i="4"/>
  <c r="G2550" i="4"/>
  <c r="H2550" i="4"/>
  <c r="I2550" i="4"/>
  <c r="K2550" i="4"/>
  <c r="L2550" i="4"/>
  <c r="M2550" i="4"/>
  <c r="N2550" i="4"/>
  <c r="O2550" i="4"/>
  <c r="AI2550" i="4"/>
  <c r="AJ2550" i="4"/>
  <c r="AK2550" i="4"/>
  <c r="AL2550" i="4"/>
  <c r="AM2550" i="4"/>
  <c r="AN2550" i="4"/>
  <c r="AO2550" i="4"/>
  <c r="AP2550" i="4"/>
  <c r="AR2550" i="4"/>
  <c r="C2551" i="4"/>
  <c r="D2551" i="4"/>
  <c r="E2551" i="4"/>
  <c r="F2551" i="4"/>
  <c r="G2551" i="4"/>
  <c r="H2551" i="4"/>
  <c r="I2551" i="4"/>
  <c r="K2551" i="4"/>
  <c r="L2551" i="4"/>
  <c r="M2551" i="4"/>
  <c r="N2551" i="4"/>
  <c r="O2551" i="4"/>
  <c r="AI2551" i="4"/>
  <c r="AJ2551" i="4"/>
  <c r="AK2551" i="4"/>
  <c r="AL2551" i="4"/>
  <c r="AM2551" i="4"/>
  <c r="AN2551" i="4"/>
  <c r="AO2551" i="4"/>
  <c r="AP2551" i="4"/>
  <c r="AR2551" i="4"/>
  <c r="C2552" i="4"/>
  <c r="D2552" i="4"/>
  <c r="E2552" i="4"/>
  <c r="F2552" i="4"/>
  <c r="G2552" i="4"/>
  <c r="H2552" i="4"/>
  <c r="I2552" i="4"/>
  <c r="K2552" i="4"/>
  <c r="L2552" i="4"/>
  <c r="M2552" i="4"/>
  <c r="N2552" i="4"/>
  <c r="O2552" i="4"/>
  <c r="AI2552" i="4"/>
  <c r="AJ2552" i="4"/>
  <c r="AK2552" i="4"/>
  <c r="AL2552" i="4"/>
  <c r="AM2552" i="4"/>
  <c r="AN2552" i="4"/>
  <c r="AO2552" i="4"/>
  <c r="AP2552" i="4"/>
  <c r="AR2552" i="4"/>
  <c r="C2553" i="4"/>
  <c r="D2553" i="4"/>
  <c r="E2553" i="4"/>
  <c r="F2553" i="4"/>
  <c r="G2553" i="4"/>
  <c r="H2553" i="4"/>
  <c r="I2553" i="4"/>
  <c r="K2553" i="4"/>
  <c r="L2553" i="4"/>
  <c r="M2553" i="4"/>
  <c r="N2553" i="4"/>
  <c r="O2553" i="4"/>
  <c r="AI2553" i="4"/>
  <c r="AJ2553" i="4"/>
  <c r="AK2553" i="4"/>
  <c r="AL2553" i="4"/>
  <c r="AM2553" i="4"/>
  <c r="AN2553" i="4"/>
  <c r="AO2553" i="4"/>
  <c r="AP2553" i="4"/>
  <c r="AR2553" i="4"/>
  <c r="C2554" i="4"/>
  <c r="D2554" i="4"/>
  <c r="E2554" i="4"/>
  <c r="F2554" i="4"/>
  <c r="G2554" i="4"/>
  <c r="H2554" i="4"/>
  <c r="I2554" i="4"/>
  <c r="K2554" i="4"/>
  <c r="L2554" i="4"/>
  <c r="M2554" i="4"/>
  <c r="N2554" i="4"/>
  <c r="O2554" i="4"/>
  <c r="AI2554" i="4"/>
  <c r="AJ2554" i="4"/>
  <c r="AK2554" i="4"/>
  <c r="AL2554" i="4"/>
  <c r="AM2554" i="4"/>
  <c r="AN2554" i="4"/>
  <c r="AO2554" i="4"/>
  <c r="AP2554" i="4"/>
  <c r="AR2554" i="4"/>
  <c r="C2555" i="4"/>
  <c r="D2555" i="4"/>
  <c r="E2555" i="4"/>
  <c r="F2555" i="4"/>
  <c r="G2555" i="4"/>
  <c r="H2555" i="4"/>
  <c r="I2555" i="4"/>
  <c r="K2555" i="4"/>
  <c r="L2555" i="4"/>
  <c r="M2555" i="4"/>
  <c r="N2555" i="4"/>
  <c r="O2555" i="4"/>
  <c r="AI2555" i="4"/>
  <c r="AJ2555" i="4"/>
  <c r="AK2555" i="4"/>
  <c r="AL2555" i="4"/>
  <c r="AM2555" i="4"/>
  <c r="AN2555" i="4"/>
  <c r="AO2555" i="4"/>
  <c r="AP2555" i="4"/>
  <c r="AR2555" i="4"/>
  <c r="C2556" i="4"/>
  <c r="D2556" i="4"/>
  <c r="E2556" i="4"/>
  <c r="F2556" i="4"/>
  <c r="G2556" i="4"/>
  <c r="H2556" i="4"/>
  <c r="I2556" i="4"/>
  <c r="K2556" i="4"/>
  <c r="L2556" i="4"/>
  <c r="M2556" i="4"/>
  <c r="N2556" i="4"/>
  <c r="O2556" i="4"/>
  <c r="AI2556" i="4"/>
  <c r="AJ2556" i="4"/>
  <c r="AK2556" i="4"/>
  <c r="AL2556" i="4"/>
  <c r="AM2556" i="4"/>
  <c r="AN2556" i="4"/>
  <c r="AO2556" i="4"/>
  <c r="AP2556" i="4"/>
  <c r="AR2556" i="4"/>
  <c r="C2557" i="4"/>
  <c r="D2557" i="4"/>
  <c r="E2557" i="4"/>
  <c r="F2557" i="4"/>
  <c r="G2557" i="4"/>
  <c r="H2557" i="4"/>
  <c r="I2557" i="4"/>
  <c r="K2557" i="4"/>
  <c r="L2557" i="4"/>
  <c r="M2557" i="4"/>
  <c r="N2557" i="4"/>
  <c r="O2557" i="4"/>
  <c r="AI2557" i="4"/>
  <c r="AJ2557" i="4"/>
  <c r="AK2557" i="4"/>
  <c r="AL2557" i="4"/>
  <c r="AM2557" i="4"/>
  <c r="AN2557" i="4"/>
  <c r="AO2557" i="4"/>
  <c r="AP2557" i="4"/>
  <c r="AR2557" i="4"/>
  <c r="C2558" i="4"/>
  <c r="D2558" i="4"/>
  <c r="E2558" i="4"/>
  <c r="F2558" i="4"/>
  <c r="G2558" i="4"/>
  <c r="H2558" i="4"/>
  <c r="I2558" i="4"/>
  <c r="K2558" i="4"/>
  <c r="L2558" i="4"/>
  <c r="M2558" i="4"/>
  <c r="N2558" i="4"/>
  <c r="O2558" i="4"/>
  <c r="AI2558" i="4"/>
  <c r="AJ2558" i="4"/>
  <c r="AK2558" i="4"/>
  <c r="AL2558" i="4"/>
  <c r="AM2558" i="4"/>
  <c r="AN2558" i="4"/>
  <c r="AO2558" i="4"/>
  <c r="AP2558" i="4"/>
  <c r="AR2558" i="4"/>
  <c r="C2601" i="4"/>
  <c r="D2601" i="4"/>
  <c r="E2601" i="4"/>
  <c r="F2601" i="4"/>
  <c r="G2601" i="4"/>
  <c r="H2601" i="4"/>
  <c r="I2601" i="4"/>
  <c r="K2601" i="4"/>
  <c r="L2601" i="4"/>
  <c r="M2601" i="4"/>
  <c r="N2601" i="4"/>
  <c r="O2601" i="4"/>
  <c r="AI2601" i="4"/>
  <c r="AJ2601" i="4"/>
  <c r="AK2601" i="4"/>
  <c r="AL2601" i="4"/>
  <c r="AM2601" i="4"/>
  <c r="AN2601" i="4"/>
  <c r="AO2601" i="4"/>
  <c r="AP2601" i="4"/>
  <c r="AR2601" i="4"/>
  <c r="C2602" i="4"/>
  <c r="D2602" i="4"/>
  <c r="E2602" i="4"/>
  <c r="F2602" i="4"/>
  <c r="G2602" i="4"/>
  <c r="H2602" i="4"/>
  <c r="I2602" i="4"/>
  <c r="K2602" i="4"/>
  <c r="L2602" i="4"/>
  <c r="M2602" i="4"/>
  <c r="N2602" i="4"/>
  <c r="O2602" i="4"/>
  <c r="AI2602" i="4"/>
  <c r="AJ2602" i="4"/>
  <c r="AK2602" i="4"/>
  <c r="AL2602" i="4"/>
  <c r="AM2602" i="4"/>
  <c r="AN2602" i="4"/>
  <c r="AO2602" i="4"/>
  <c r="AP2602" i="4"/>
  <c r="AR2602" i="4"/>
  <c r="C2603" i="4"/>
  <c r="D2603" i="4"/>
  <c r="E2603" i="4"/>
  <c r="F2603" i="4"/>
  <c r="G2603" i="4"/>
  <c r="H2603" i="4"/>
  <c r="I2603" i="4"/>
  <c r="K2603" i="4"/>
  <c r="L2603" i="4"/>
  <c r="M2603" i="4"/>
  <c r="N2603" i="4"/>
  <c r="O2603" i="4"/>
  <c r="AI2603" i="4"/>
  <c r="AJ2603" i="4"/>
  <c r="AK2603" i="4"/>
  <c r="AL2603" i="4"/>
  <c r="AM2603" i="4"/>
  <c r="AN2603" i="4"/>
  <c r="AO2603" i="4"/>
  <c r="AP2603" i="4"/>
  <c r="AR2603" i="4"/>
  <c r="C2604" i="4"/>
  <c r="D2604" i="4"/>
  <c r="E2604" i="4"/>
  <c r="F2604" i="4"/>
  <c r="G2604" i="4"/>
  <c r="H2604" i="4"/>
  <c r="I2604" i="4"/>
  <c r="K2604" i="4"/>
  <c r="L2604" i="4"/>
  <c r="M2604" i="4"/>
  <c r="N2604" i="4"/>
  <c r="O2604" i="4"/>
  <c r="AI2604" i="4"/>
  <c r="AJ2604" i="4"/>
  <c r="AK2604" i="4"/>
  <c r="AL2604" i="4"/>
  <c r="AM2604" i="4"/>
  <c r="AN2604" i="4"/>
  <c r="AO2604" i="4"/>
  <c r="AP2604" i="4"/>
  <c r="AR2604" i="4"/>
  <c r="C2605" i="4"/>
  <c r="D2605" i="4"/>
  <c r="E2605" i="4"/>
  <c r="F2605" i="4"/>
  <c r="G2605" i="4"/>
  <c r="H2605" i="4"/>
  <c r="I2605" i="4"/>
  <c r="K2605" i="4"/>
  <c r="L2605" i="4"/>
  <c r="M2605" i="4"/>
  <c r="N2605" i="4"/>
  <c r="O2605" i="4"/>
  <c r="AI2605" i="4"/>
  <c r="AJ2605" i="4"/>
  <c r="AK2605" i="4"/>
  <c r="AL2605" i="4"/>
  <c r="AM2605" i="4"/>
  <c r="AN2605" i="4"/>
  <c r="AO2605" i="4"/>
  <c r="AP2605" i="4"/>
  <c r="AR2605" i="4"/>
  <c r="C2606" i="4"/>
  <c r="D2606" i="4"/>
  <c r="E2606" i="4"/>
  <c r="F2606" i="4"/>
  <c r="G2606" i="4"/>
  <c r="H2606" i="4"/>
  <c r="I2606" i="4"/>
  <c r="K2606" i="4"/>
  <c r="L2606" i="4"/>
  <c r="M2606" i="4"/>
  <c r="N2606" i="4"/>
  <c r="O2606" i="4"/>
  <c r="AI2606" i="4"/>
  <c r="AJ2606" i="4"/>
  <c r="AK2606" i="4"/>
  <c r="AL2606" i="4"/>
  <c r="AM2606" i="4"/>
  <c r="AN2606" i="4"/>
  <c r="AO2606" i="4"/>
  <c r="AP2606" i="4"/>
  <c r="AR2606" i="4"/>
  <c r="C2607" i="4"/>
  <c r="D2607" i="4"/>
  <c r="E2607" i="4"/>
  <c r="F2607" i="4"/>
  <c r="G2607" i="4"/>
  <c r="H2607" i="4"/>
  <c r="I2607" i="4"/>
  <c r="K2607" i="4"/>
  <c r="L2607" i="4"/>
  <c r="M2607" i="4"/>
  <c r="N2607" i="4"/>
  <c r="O2607" i="4"/>
  <c r="AI2607" i="4"/>
  <c r="AJ2607" i="4"/>
  <c r="AK2607" i="4"/>
  <c r="AL2607" i="4"/>
  <c r="AM2607" i="4"/>
  <c r="AN2607" i="4"/>
  <c r="AO2607" i="4"/>
  <c r="AP2607" i="4"/>
  <c r="AR2607" i="4"/>
  <c r="C2608" i="4"/>
  <c r="D2608" i="4"/>
  <c r="E2608" i="4"/>
  <c r="F2608" i="4"/>
  <c r="G2608" i="4"/>
  <c r="H2608" i="4"/>
  <c r="I2608" i="4"/>
  <c r="K2608" i="4"/>
  <c r="L2608" i="4"/>
  <c r="M2608" i="4"/>
  <c r="N2608" i="4"/>
  <c r="O2608" i="4"/>
  <c r="AI2608" i="4"/>
  <c r="AJ2608" i="4"/>
  <c r="AK2608" i="4"/>
  <c r="AL2608" i="4"/>
  <c r="AM2608" i="4"/>
  <c r="AN2608" i="4"/>
  <c r="AO2608" i="4"/>
  <c r="AP2608" i="4"/>
  <c r="AR2608" i="4"/>
  <c r="C2609" i="4"/>
  <c r="D2609" i="4"/>
  <c r="E2609" i="4"/>
  <c r="F2609" i="4"/>
  <c r="G2609" i="4"/>
  <c r="H2609" i="4"/>
  <c r="I2609" i="4"/>
  <c r="K2609" i="4"/>
  <c r="L2609" i="4"/>
  <c r="M2609" i="4"/>
  <c r="N2609" i="4"/>
  <c r="O2609" i="4"/>
  <c r="AI2609" i="4"/>
  <c r="AJ2609" i="4"/>
  <c r="AK2609" i="4"/>
  <c r="AL2609" i="4"/>
  <c r="AM2609" i="4"/>
  <c r="AN2609" i="4"/>
  <c r="AO2609" i="4"/>
  <c r="AP2609" i="4"/>
  <c r="AR2609" i="4"/>
  <c r="C2610" i="4"/>
  <c r="D2610" i="4"/>
  <c r="E2610" i="4"/>
  <c r="F2610" i="4"/>
  <c r="G2610" i="4"/>
  <c r="H2610" i="4"/>
  <c r="I2610" i="4"/>
  <c r="K2610" i="4"/>
  <c r="L2610" i="4"/>
  <c r="M2610" i="4"/>
  <c r="N2610" i="4"/>
  <c r="O2610" i="4"/>
  <c r="AI2610" i="4"/>
  <c r="AJ2610" i="4"/>
  <c r="AK2610" i="4"/>
  <c r="AL2610" i="4"/>
  <c r="AM2610" i="4"/>
  <c r="AN2610" i="4"/>
  <c r="AO2610" i="4"/>
  <c r="AP2610" i="4"/>
  <c r="AR2610" i="4"/>
  <c r="C2611" i="4"/>
  <c r="D2611" i="4"/>
  <c r="E2611" i="4"/>
  <c r="F2611" i="4"/>
  <c r="G2611" i="4"/>
  <c r="H2611" i="4"/>
  <c r="I2611" i="4"/>
  <c r="K2611" i="4"/>
  <c r="L2611" i="4"/>
  <c r="M2611" i="4"/>
  <c r="N2611" i="4"/>
  <c r="O2611" i="4"/>
  <c r="AI2611" i="4"/>
  <c r="AJ2611" i="4"/>
  <c r="AK2611" i="4"/>
  <c r="AL2611" i="4"/>
  <c r="AM2611" i="4"/>
  <c r="AN2611" i="4"/>
  <c r="AO2611" i="4"/>
  <c r="AP2611" i="4"/>
  <c r="AR2611" i="4"/>
  <c r="C2612" i="4"/>
  <c r="D2612" i="4"/>
  <c r="E2612" i="4"/>
  <c r="F2612" i="4"/>
  <c r="G2612" i="4"/>
  <c r="H2612" i="4"/>
  <c r="I2612" i="4"/>
  <c r="K2612" i="4"/>
  <c r="L2612" i="4"/>
  <c r="M2612" i="4"/>
  <c r="N2612" i="4"/>
  <c r="O2612" i="4"/>
  <c r="AI2612" i="4"/>
  <c r="AJ2612" i="4"/>
  <c r="AK2612" i="4"/>
  <c r="AL2612" i="4"/>
  <c r="AM2612" i="4"/>
  <c r="AN2612" i="4"/>
  <c r="AO2612" i="4"/>
  <c r="AP2612" i="4"/>
  <c r="AR2612" i="4"/>
  <c r="C2613" i="4"/>
  <c r="D2613" i="4"/>
  <c r="E2613" i="4"/>
  <c r="F2613" i="4"/>
  <c r="G2613" i="4"/>
  <c r="H2613" i="4"/>
  <c r="I2613" i="4"/>
  <c r="K2613" i="4"/>
  <c r="L2613" i="4"/>
  <c r="M2613" i="4"/>
  <c r="N2613" i="4"/>
  <c r="O2613" i="4"/>
  <c r="AI2613" i="4"/>
  <c r="AJ2613" i="4"/>
  <c r="AK2613" i="4"/>
  <c r="AL2613" i="4"/>
  <c r="AM2613" i="4"/>
  <c r="AN2613" i="4"/>
  <c r="AO2613" i="4"/>
  <c r="AP2613" i="4"/>
  <c r="AR2613" i="4"/>
  <c r="C2614" i="4"/>
  <c r="D2614" i="4"/>
  <c r="E2614" i="4"/>
  <c r="F2614" i="4"/>
  <c r="G2614" i="4"/>
  <c r="H2614" i="4"/>
  <c r="I2614" i="4"/>
  <c r="K2614" i="4"/>
  <c r="L2614" i="4"/>
  <c r="M2614" i="4"/>
  <c r="N2614" i="4"/>
  <c r="O2614" i="4"/>
  <c r="AI2614" i="4"/>
  <c r="AJ2614" i="4"/>
  <c r="AK2614" i="4"/>
  <c r="AL2614" i="4"/>
  <c r="AM2614" i="4"/>
  <c r="AN2614" i="4"/>
  <c r="AO2614" i="4"/>
  <c r="AP2614" i="4"/>
  <c r="AR2614" i="4"/>
  <c r="C2615" i="4"/>
  <c r="D2615" i="4"/>
  <c r="E2615" i="4"/>
  <c r="F2615" i="4"/>
  <c r="G2615" i="4"/>
  <c r="H2615" i="4"/>
  <c r="I2615" i="4"/>
  <c r="K2615" i="4"/>
  <c r="L2615" i="4"/>
  <c r="M2615" i="4"/>
  <c r="N2615" i="4"/>
  <c r="O2615" i="4"/>
  <c r="AI2615" i="4"/>
  <c r="AJ2615" i="4"/>
  <c r="AK2615" i="4"/>
  <c r="AL2615" i="4"/>
  <c r="AM2615" i="4"/>
  <c r="AN2615" i="4"/>
  <c r="AO2615" i="4"/>
  <c r="AP2615" i="4"/>
  <c r="AR2615" i="4"/>
  <c r="C2616" i="4"/>
  <c r="D2616" i="4"/>
  <c r="E2616" i="4"/>
  <c r="F2616" i="4"/>
  <c r="G2616" i="4"/>
  <c r="H2616" i="4"/>
  <c r="I2616" i="4"/>
  <c r="K2616" i="4"/>
  <c r="L2616" i="4"/>
  <c r="M2616" i="4"/>
  <c r="N2616" i="4"/>
  <c r="O2616" i="4"/>
  <c r="AI2616" i="4"/>
  <c r="AJ2616" i="4"/>
  <c r="AK2616" i="4"/>
  <c r="AL2616" i="4"/>
  <c r="AM2616" i="4"/>
  <c r="AN2616" i="4"/>
  <c r="AO2616" i="4"/>
  <c r="AP2616" i="4"/>
  <c r="AR2616" i="4"/>
  <c r="C2617" i="4"/>
  <c r="D2617" i="4"/>
  <c r="E2617" i="4"/>
  <c r="F2617" i="4"/>
  <c r="G2617" i="4"/>
  <c r="H2617" i="4"/>
  <c r="I2617" i="4"/>
  <c r="K2617" i="4"/>
  <c r="L2617" i="4"/>
  <c r="M2617" i="4"/>
  <c r="N2617" i="4"/>
  <c r="O2617" i="4"/>
  <c r="AI2617" i="4"/>
  <c r="AJ2617" i="4"/>
  <c r="AK2617" i="4"/>
  <c r="AL2617" i="4"/>
  <c r="AM2617" i="4"/>
  <c r="AN2617" i="4"/>
  <c r="AO2617" i="4"/>
  <c r="AP2617" i="4"/>
  <c r="AR2617" i="4"/>
  <c r="C2618" i="4"/>
  <c r="D2618" i="4"/>
  <c r="E2618" i="4"/>
  <c r="F2618" i="4"/>
  <c r="G2618" i="4"/>
  <c r="H2618" i="4"/>
  <c r="I2618" i="4"/>
  <c r="K2618" i="4"/>
  <c r="L2618" i="4"/>
  <c r="M2618" i="4"/>
  <c r="N2618" i="4"/>
  <c r="O2618" i="4"/>
  <c r="AI2618" i="4"/>
  <c r="AJ2618" i="4"/>
  <c r="AK2618" i="4"/>
  <c r="AL2618" i="4"/>
  <c r="AM2618" i="4"/>
  <c r="AN2618" i="4"/>
  <c r="AO2618" i="4"/>
  <c r="AP2618" i="4"/>
  <c r="AR2618" i="4"/>
  <c r="C2619" i="4"/>
  <c r="D2619" i="4"/>
  <c r="E2619" i="4"/>
  <c r="F2619" i="4"/>
  <c r="G2619" i="4"/>
  <c r="H2619" i="4"/>
  <c r="I2619" i="4"/>
  <c r="K2619" i="4"/>
  <c r="L2619" i="4"/>
  <c r="M2619" i="4"/>
  <c r="N2619" i="4"/>
  <c r="O2619" i="4"/>
  <c r="AI2619" i="4"/>
  <c r="AJ2619" i="4"/>
  <c r="AK2619" i="4"/>
  <c r="AL2619" i="4"/>
  <c r="AM2619" i="4"/>
  <c r="AN2619" i="4"/>
  <c r="AO2619" i="4"/>
  <c r="AP2619" i="4"/>
  <c r="AR2619" i="4"/>
  <c r="C2620" i="4"/>
  <c r="D2620" i="4"/>
  <c r="E2620" i="4"/>
  <c r="F2620" i="4"/>
  <c r="G2620" i="4"/>
  <c r="H2620" i="4"/>
  <c r="I2620" i="4"/>
  <c r="K2620" i="4"/>
  <c r="L2620" i="4"/>
  <c r="M2620" i="4"/>
  <c r="N2620" i="4"/>
  <c r="O2620" i="4"/>
  <c r="AI2620" i="4"/>
  <c r="AJ2620" i="4"/>
  <c r="AK2620" i="4"/>
  <c r="AL2620" i="4"/>
  <c r="AM2620" i="4"/>
  <c r="AN2620" i="4"/>
  <c r="AO2620" i="4"/>
  <c r="AP2620" i="4"/>
  <c r="AR2620" i="4"/>
  <c r="C2621" i="4"/>
  <c r="D2621" i="4"/>
  <c r="E2621" i="4"/>
  <c r="F2621" i="4"/>
  <c r="G2621" i="4"/>
  <c r="H2621" i="4"/>
  <c r="I2621" i="4"/>
  <c r="K2621" i="4"/>
  <c r="L2621" i="4"/>
  <c r="M2621" i="4"/>
  <c r="N2621" i="4"/>
  <c r="O2621" i="4"/>
  <c r="AI2621" i="4"/>
  <c r="AJ2621" i="4"/>
  <c r="AK2621" i="4"/>
  <c r="AL2621" i="4"/>
  <c r="AM2621" i="4"/>
  <c r="AN2621" i="4"/>
  <c r="AO2621" i="4"/>
  <c r="AP2621" i="4"/>
  <c r="AR2621" i="4"/>
  <c r="C2622" i="4"/>
  <c r="D2622" i="4"/>
  <c r="E2622" i="4"/>
  <c r="F2622" i="4"/>
  <c r="G2622" i="4"/>
  <c r="H2622" i="4"/>
  <c r="I2622" i="4"/>
  <c r="K2622" i="4"/>
  <c r="L2622" i="4"/>
  <c r="M2622" i="4"/>
  <c r="N2622" i="4"/>
  <c r="O2622" i="4"/>
  <c r="AI2622" i="4"/>
  <c r="AJ2622" i="4"/>
  <c r="AK2622" i="4"/>
  <c r="AL2622" i="4"/>
  <c r="AM2622" i="4"/>
  <c r="AN2622" i="4"/>
  <c r="AO2622" i="4"/>
  <c r="AP2622" i="4"/>
  <c r="AR2622" i="4"/>
  <c r="C2623" i="4"/>
  <c r="D2623" i="4"/>
  <c r="E2623" i="4"/>
  <c r="F2623" i="4"/>
  <c r="G2623" i="4"/>
  <c r="H2623" i="4"/>
  <c r="I2623" i="4"/>
  <c r="K2623" i="4"/>
  <c r="L2623" i="4"/>
  <c r="M2623" i="4"/>
  <c r="N2623" i="4"/>
  <c r="O2623" i="4"/>
  <c r="AI2623" i="4"/>
  <c r="AJ2623" i="4"/>
  <c r="AK2623" i="4"/>
  <c r="AL2623" i="4"/>
  <c r="AM2623" i="4"/>
  <c r="AN2623" i="4"/>
  <c r="AO2623" i="4"/>
  <c r="AP2623" i="4"/>
  <c r="AR2623" i="4"/>
  <c r="C2624" i="4"/>
  <c r="D2624" i="4"/>
  <c r="E2624" i="4"/>
  <c r="F2624" i="4"/>
  <c r="G2624" i="4"/>
  <c r="H2624" i="4"/>
  <c r="I2624" i="4"/>
  <c r="K2624" i="4"/>
  <c r="L2624" i="4"/>
  <c r="M2624" i="4"/>
  <c r="N2624" i="4"/>
  <c r="O2624" i="4"/>
  <c r="AI2624" i="4"/>
  <c r="AJ2624" i="4"/>
  <c r="AK2624" i="4"/>
  <c r="AL2624" i="4"/>
  <c r="AM2624" i="4"/>
  <c r="AN2624" i="4"/>
  <c r="AO2624" i="4"/>
  <c r="AP2624" i="4"/>
  <c r="AR2624" i="4"/>
  <c r="C2625" i="4"/>
  <c r="D2625" i="4"/>
  <c r="E2625" i="4"/>
  <c r="F2625" i="4"/>
  <c r="G2625" i="4"/>
  <c r="H2625" i="4"/>
  <c r="I2625" i="4"/>
  <c r="K2625" i="4"/>
  <c r="L2625" i="4"/>
  <c r="M2625" i="4"/>
  <c r="N2625" i="4"/>
  <c r="O2625" i="4"/>
  <c r="AI2625" i="4"/>
  <c r="AJ2625" i="4"/>
  <c r="AK2625" i="4"/>
  <c r="AL2625" i="4"/>
  <c r="AM2625" i="4"/>
  <c r="AN2625" i="4"/>
  <c r="AO2625" i="4"/>
  <c r="AP2625" i="4"/>
  <c r="AR2625" i="4"/>
  <c r="C2626" i="4"/>
  <c r="D2626" i="4"/>
  <c r="E2626" i="4"/>
  <c r="F2626" i="4"/>
  <c r="G2626" i="4"/>
  <c r="H2626" i="4"/>
  <c r="I2626" i="4"/>
  <c r="K2626" i="4"/>
  <c r="L2626" i="4"/>
  <c r="M2626" i="4"/>
  <c r="N2626" i="4"/>
  <c r="O2626" i="4"/>
  <c r="AI2626" i="4"/>
  <c r="AJ2626" i="4"/>
  <c r="AK2626" i="4"/>
  <c r="AL2626" i="4"/>
  <c r="AM2626" i="4"/>
  <c r="AN2626" i="4"/>
  <c r="AO2626" i="4"/>
  <c r="AP2626" i="4"/>
  <c r="AR2626" i="4"/>
  <c r="C2627" i="4"/>
  <c r="D2627" i="4"/>
  <c r="E2627" i="4"/>
  <c r="F2627" i="4"/>
  <c r="G2627" i="4"/>
  <c r="H2627" i="4"/>
  <c r="I2627" i="4"/>
  <c r="K2627" i="4"/>
  <c r="L2627" i="4"/>
  <c r="M2627" i="4"/>
  <c r="N2627" i="4"/>
  <c r="O2627" i="4"/>
  <c r="AI2627" i="4"/>
  <c r="AJ2627" i="4"/>
  <c r="AK2627" i="4"/>
  <c r="AL2627" i="4"/>
  <c r="AM2627" i="4"/>
  <c r="AN2627" i="4"/>
  <c r="AO2627" i="4"/>
  <c r="AP2627" i="4"/>
  <c r="AR2627" i="4"/>
  <c r="C2628" i="4"/>
  <c r="D2628" i="4"/>
  <c r="E2628" i="4"/>
  <c r="F2628" i="4"/>
  <c r="G2628" i="4"/>
  <c r="H2628" i="4"/>
  <c r="I2628" i="4"/>
  <c r="K2628" i="4"/>
  <c r="L2628" i="4"/>
  <c r="M2628" i="4"/>
  <c r="N2628" i="4"/>
  <c r="O2628" i="4"/>
  <c r="AI2628" i="4"/>
  <c r="AJ2628" i="4"/>
  <c r="AK2628" i="4"/>
  <c r="AL2628" i="4"/>
  <c r="AM2628" i="4"/>
  <c r="AN2628" i="4"/>
  <c r="AO2628" i="4"/>
  <c r="AP2628" i="4"/>
  <c r="AR2628" i="4"/>
  <c r="C2629" i="4"/>
  <c r="D2629" i="4"/>
  <c r="E2629" i="4"/>
  <c r="F2629" i="4"/>
  <c r="G2629" i="4"/>
  <c r="H2629" i="4"/>
  <c r="I2629" i="4"/>
  <c r="K2629" i="4"/>
  <c r="L2629" i="4"/>
  <c r="M2629" i="4"/>
  <c r="N2629" i="4"/>
  <c r="O2629" i="4"/>
  <c r="AI2629" i="4"/>
  <c r="AJ2629" i="4"/>
  <c r="AK2629" i="4"/>
  <c r="AL2629" i="4"/>
  <c r="AM2629" i="4"/>
  <c r="AN2629" i="4"/>
  <c r="AO2629" i="4"/>
  <c r="AP2629" i="4"/>
  <c r="AR2629" i="4"/>
  <c r="C2630" i="4"/>
  <c r="D2630" i="4"/>
  <c r="E2630" i="4"/>
  <c r="F2630" i="4"/>
  <c r="G2630" i="4"/>
  <c r="H2630" i="4"/>
  <c r="I2630" i="4"/>
  <c r="K2630" i="4"/>
  <c r="L2630" i="4"/>
  <c r="M2630" i="4"/>
  <c r="N2630" i="4"/>
  <c r="O2630" i="4"/>
  <c r="AI2630" i="4"/>
  <c r="AJ2630" i="4"/>
  <c r="AK2630" i="4"/>
  <c r="AL2630" i="4"/>
  <c r="AM2630" i="4"/>
  <c r="AN2630" i="4"/>
  <c r="AO2630" i="4"/>
  <c r="AP2630" i="4"/>
  <c r="AR2630" i="4"/>
  <c r="C2631" i="4"/>
  <c r="D2631" i="4"/>
  <c r="E2631" i="4"/>
  <c r="F2631" i="4"/>
  <c r="G2631" i="4"/>
  <c r="H2631" i="4"/>
  <c r="I2631" i="4"/>
  <c r="K2631" i="4"/>
  <c r="L2631" i="4"/>
  <c r="M2631" i="4"/>
  <c r="N2631" i="4"/>
  <c r="O2631" i="4"/>
  <c r="AI2631" i="4"/>
  <c r="AJ2631" i="4"/>
  <c r="AK2631" i="4"/>
  <c r="AL2631" i="4"/>
  <c r="AM2631" i="4"/>
  <c r="AN2631" i="4"/>
  <c r="AO2631" i="4"/>
  <c r="AP2631" i="4"/>
  <c r="AR2631" i="4"/>
  <c r="C2632" i="4"/>
  <c r="D2632" i="4"/>
  <c r="E2632" i="4"/>
  <c r="F2632" i="4"/>
  <c r="G2632" i="4"/>
  <c r="H2632" i="4"/>
  <c r="I2632" i="4"/>
  <c r="K2632" i="4"/>
  <c r="L2632" i="4"/>
  <c r="M2632" i="4"/>
  <c r="N2632" i="4"/>
  <c r="O2632" i="4"/>
  <c r="AI2632" i="4"/>
  <c r="AJ2632" i="4"/>
  <c r="AK2632" i="4"/>
  <c r="AL2632" i="4"/>
  <c r="AM2632" i="4"/>
  <c r="AN2632" i="4"/>
  <c r="AO2632" i="4"/>
  <c r="AP2632" i="4"/>
  <c r="AR2632" i="4"/>
  <c r="D2633" i="4"/>
  <c r="E2633" i="4"/>
  <c r="F2633" i="4"/>
  <c r="G2633" i="4"/>
  <c r="H2633" i="4"/>
  <c r="I2633" i="4"/>
  <c r="K2633" i="4"/>
  <c r="L2633" i="4"/>
  <c r="M2633" i="4"/>
  <c r="O2633" i="4"/>
  <c r="AI2633" i="4"/>
  <c r="AJ2633" i="4"/>
  <c r="AK2633" i="4"/>
  <c r="AL2633" i="4"/>
  <c r="AM2633" i="4"/>
  <c r="AN2633" i="4"/>
  <c r="AO2633" i="4"/>
  <c r="AP2633" i="4"/>
  <c r="AR2633" i="4"/>
  <c r="D2634" i="4"/>
  <c r="E2634" i="4"/>
  <c r="F2634" i="4"/>
  <c r="G2634" i="4"/>
  <c r="H2634" i="4"/>
  <c r="I2634" i="4"/>
  <c r="K2634" i="4"/>
  <c r="L2634" i="4"/>
  <c r="M2634" i="4"/>
  <c r="O2634" i="4"/>
  <c r="AI2634" i="4"/>
  <c r="AJ2634" i="4"/>
  <c r="AK2634" i="4"/>
  <c r="AL2634" i="4"/>
  <c r="AM2634" i="4"/>
  <c r="AN2634" i="4"/>
  <c r="AO2634" i="4"/>
  <c r="AP2634" i="4"/>
  <c r="AR2634" i="4"/>
  <c r="D2635" i="4"/>
  <c r="E2635" i="4"/>
  <c r="F2635" i="4"/>
  <c r="G2635" i="4"/>
  <c r="H2635" i="4"/>
  <c r="I2635" i="4"/>
  <c r="K2635" i="4"/>
  <c r="L2635" i="4"/>
  <c r="M2635" i="4"/>
  <c r="O2635" i="4"/>
  <c r="AI2635" i="4"/>
  <c r="AJ2635" i="4"/>
  <c r="AK2635" i="4"/>
  <c r="AL2635" i="4"/>
  <c r="AM2635" i="4"/>
  <c r="AN2635" i="4"/>
  <c r="AO2635" i="4"/>
  <c r="AP2635" i="4"/>
  <c r="AR2635" i="4"/>
  <c r="D2636" i="4"/>
  <c r="E2636" i="4"/>
  <c r="F2636" i="4"/>
  <c r="G2636" i="4"/>
  <c r="H2636" i="4"/>
  <c r="I2636" i="4"/>
  <c r="K2636" i="4"/>
  <c r="L2636" i="4"/>
  <c r="M2636" i="4"/>
  <c r="O2636" i="4"/>
  <c r="AI2636" i="4"/>
  <c r="AJ2636" i="4"/>
  <c r="AK2636" i="4"/>
  <c r="AL2636" i="4"/>
  <c r="AM2636" i="4"/>
  <c r="AN2636" i="4"/>
  <c r="AO2636" i="4"/>
  <c r="AP2636" i="4"/>
  <c r="AR2636" i="4"/>
  <c r="D2637" i="4"/>
  <c r="E2637" i="4"/>
  <c r="F2637" i="4"/>
  <c r="G2637" i="4"/>
  <c r="H2637" i="4"/>
  <c r="I2637" i="4"/>
  <c r="K2637" i="4"/>
  <c r="L2637" i="4"/>
  <c r="M2637" i="4"/>
  <c r="O2637" i="4"/>
  <c r="AI2637" i="4"/>
  <c r="AJ2637" i="4"/>
  <c r="AK2637" i="4"/>
  <c r="AL2637" i="4"/>
  <c r="AM2637" i="4"/>
  <c r="AN2637" i="4"/>
  <c r="AO2637" i="4"/>
  <c r="AP2637" i="4"/>
  <c r="AR2637" i="4"/>
  <c r="D2638" i="4"/>
  <c r="E2638" i="4"/>
  <c r="F2638" i="4"/>
  <c r="G2638" i="4"/>
  <c r="H2638" i="4"/>
  <c r="I2638" i="4"/>
  <c r="K2638" i="4"/>
  <c r="L2638" i="4"/>
  <c r="M2638" i="4"/>
  <c r="O2638" i="4"/>
  <c r="AI2638" i="4"/>
  <c r="AJ2638" i="4"/>
  <c r="AK2638" i="4"/>
  <c r="AL2638" i="4"/>
  <c r="AM2638" i="4"/>
  <c r="AN2638" i="4"/>
  <c r="AO2638" i="4"/>
  <c r="AP2638" i="4"/>
  <c r="AR2638" i="4"/>
  <c r="D2639" i="4"/>
  <c r="E2639" i="4"/>
  <c r="F2639" i="4"/>
  <c r="G2639" i="4"/>
  <c r="H2639" i="4"/>
  <c r="I2639" i="4"/>
  <c r="K2639" i="4"/>
  <c r="L2639" i="4"/>
  <c r="M2639" i="4"/>
  <c r="O2639" i="4"/>
  <c r="AI2639" i="4"/>
  <c r="AJ2639" i="4"/>
  <c r="AK2639" i="4"/>
  <c r="AL2639" i="4"/>
  <c r="AM2639" i="4"/>
  <c r="AN2639" i="4"/>
  <c r="AO2639" i="4"/>
  <c r="AP2639" i="4"/>
  <c r="AR2639" i="4"/>
  <c r="D2640" i="4"/>
  <c r="E2640" i="4"/>
  <c r="F2640" i="4"/>
  <c r="G2640" i="4"/>
  <c r="H2640" i="4"/>
  <c r="I2640" i="4"/>
  <c r="K2640" i="4"/>
  <c r="L2640" i="4"/>
  <c r="M2640" i="4"/>
  <c r="O2640" i="4"/>
  <c r="AI2640" i="4"/>
  <c r="AJ2640" i="4"/>
  <c r="AK2640" i="4"/>
  <c r="AL2640" i="4"/>
  <c r="AM2640" i="4"/>
  <c r="AN2640" i="4"/>
  <c r="AO2640" i="4"/>
  <c r="AP2640" i="4"/>
  <c r="AR2640" i="4"/>
  <c r="D2641" i="4"/>
  <c r="E2641" i="4"/>
  <c r="F2641" i="4"/>
  <c r="G2641" i="4"/>
  <c r="H2641" i="4"/>
  <c r="I2641" i="4"/>
  <c r="K2641" i="4"/>
  <c r="L2641" i="4"/>
  <c r="M2641" i="4"/>
  <c r="O2641" i="4"/>
  <c r="AI2641" i="4"/>
  <c r="AJ2641" i="4"/>
  <c r="AK2641" i="4"/>
  <c r="AL2641" i="4"/>
  <c r="AM2641" i="4"/>
  <c r="AN2641" i="4"/>
  <c r="AO2641" i="4"/>
  <c r="AP2641" i="4"/>
  <c r="AR2641" i="4"/>
  <c r="D2642" i="4"/>
  <c r="E2642" i="4"/>
  <c r="F2642" i="4"/>
  <c r="G2642" i="4"/>
  <c r="H2642" i="4"/>
  <c r="I2642" i="4"/>
  <c r="K2642" i="4"/>
  <c r="L2642" i="4"/>
  <c r="M2642" i="4"/>
  <c r="O2642" i="4"/>
  <c r="AI2642" i="4"/>
  <c r="AJ2642" i="4"/>
  <c r="AK2642" i="4"/>
  <c r="AL2642" i="4"/>
  <c r="AM2642" i="4"/>
  <c r="AN2642" i="4"/>
  <c r="AO2642" i="4"/>
  <c r="AP2642" i="4"/>
  <c r="AR2642" i="4"/>
  <c r="D2643" i="4"/>
  <c r="E2643" i="4"/>
  <c r="F2643" i="4"/>
  <c r="G2643" i="4"/>
  <c r="H2643" i="4"/>
  <c r="I2643" i="4"/>
  <c r="K2643" i="4"/>
  <c r="L2643" i="4"/>
  <c r="M2643" i="4"/>
  <c r="O2643" i="4"/>
  <c r="AI2643" i="4"/>
  <c r="AJ2643" i="4"/>
  <c r="AK2643" i="4"/>
  <c r="AL2643" i="4"/>
  <c r="AM2643" i="4"/>
  <c r="AN2643" i="4"/>
  <c r="AO2643" i="4"/>
  <c r="AP2643" i="4"/>
  <c r="AR2643" i="4"/>
  <c r="D2644" i="4"/>
  <c r="E2644" i="4"/>
  <c r="F2644" i="4"/>
  <c r="G2644" i="4"/>
  <c r="H2644" i="4"/>
  <c r="I2644" i="4"/>
  <c r="K2644" i="4"/>
  <c r="L2644" i="4"/>
  <c r="M2644" i="4"/>
  <c r="O2644" i="4"/>
  <c r="AI2644" i="4"/>
  <c r="AJ2644" i="4"/>
  <c r="AK2644" i="4"/>
  <c r="AL2644" i="4"/>
  <c r="AM2644" i="4"/>
  <c r="AN2644" i="4"/>
  <c r="AO2644" i="4"/>
  <c r="AP2644" i="4"/>
  <c r="AR2644" i="4"/>
  <c r="D2645" i="4"/>
  <c r="E2645" i="4"/>
  <c r="F2645" i="4"/>
  <c r="G2645" i="4"/>
  <c r="H2645" i="4"/>
  <c r="I2645" i="4"/>
  <c r="K2645" i="4"/>
  <c r="L2645" i="4"/>
  <c r="M2645" i="4"/>
  <c r="O2645" i="4"/>
  <c r="AI2645" i="4"/>
  <c r="AJ2645" i="4"/>
  <c r="AK2645" i="4"/>
  <c r="AL2645" i="4"/>
  <c r="AM2645" i="4"/>
  <c r="AN2645" i="4"/>
  <c r="AO2645" i="4"/>
  <c r="AP2645" i="4"/>
  <c r="AR2645" i="4"/>
  <c r="D2646" i="4"/>
  <c r="E2646" i="4"/>
  <c r="F2646" i="4"/>
  <c r="G2646" i="4"/>
  <c r="H2646" i="4"/>
  <c r="I2646" i="4"/>
  <c r="K2646" i="4"/>
  <c r="L2646" i="4"/>
  <c r="M2646" i="4"/>
  <c r="O2646" i="4"/>
  <c r="AI2646" i="4"/>
  <c r="AJ2646" i="4"/>
  <c r="AK2646" i="4"/>
  <c r="AL2646" i="4"/>
  <c r="AM2646" i="4"/>
  <c r="AN2646" i="4"/>
  <c r="AO2646" i="4"/>
  <c r="AP2646" i="4"/>
  <c r="AR2646" i="4"/>
  <c r="D2647" i="4"/>
  <c r="E2647" i="4"/>
  <c r="F2647" i="4"/>
  <c r="G2647" i="4"/>
  <c r="H2647" i="4"/>
  <c r="I2647" i="4"/>
  <c r="K2647" i="4"/>
  <c r="L2647" i="4"/>
  <c r="M2647" i="4"/>
  <c r="O2647" i="4"/>
  <c r="AI2647" i="4"/>
  <c r="AJ2647" i="4"/>
  <c r="AK2647" i="4"/>
  <c r="AL2647" i="4"/>
  <c r="AM2647" i="4"/>
  <c r="AN2647" i="4"/>
  <c r="AO2647" i="4"/>
  <c r="AP2647" i="4"/>
  <c r="AR2647" i="4"/>
  <c r="D2648" i="4"/>
  <c r="E2648" i="4"/>
  <c r="F2648" i="4"/>
  <c r="G2648" i="4"/>
  <c r="H2648" i="4"/>
  <c r="I2648" i="4"/>
  <c r="K2648" i="4"/>
  <c r="L2648" i="4"/>
  <c r="M2648" i="4"/>
  <c r="O2648" i="4"/>
  <c r="AI2648" i="4"/>
  <c r="AJ2648" i="4"/>
  <c r="AK2648" i="4"/>
  <c r="AL2648" i="4"/>
  <c r="AM2648" i="4"/>
  <c r="AN2648" i="4"/>
  <c r="AO2648" i="4"/>
  <c r="AP2648" i="4"/>
  <c r="AR2648" i="4"/>
  <c r="D2649" i="4"/>
  <c r="E2649" i="4"/>
  <c r="F2649" i="4"/>
  <c r="G2649" i="4"/>
  <c r="H2649" i="4"/>
  <c r="I2649" i="4"/>
  <c r="K2649" i="4"/>
  <c r="L2649" i="4"/>
  <c r="M2649" i="4"/>
  <c r="O2649" i="4"/>
  <c r="AI2649" i="4"/>
  <c r="AJ2649" i="4"/>
  <c r="AK2649" i="4"/>
  <c r="AL2649" i="4"/>
  <c r="AM2649" i="4"/>
  <c r="AN2649" i="4"/>
  <c r="AO2649" i="4"/>
  <c r="AP2649" i="4"/>
  <c r="AR2649" i="4"/>
  <c r="D2650" i="4"/>
  <c r="E2650" i="4"/>
  <c r="F2650" i="4"/>
  <c r="G2650" i="4"/>
  <c r="H2650" i="4"/>
  <c r="I2650" i="4"/>
  <c r="K2650" i="4"/>
  <c r="L2650" i="4"/>
  <c r="M2650" i="4"/>
  <c r="O2650" i="4"/>
  <c r="AI2650" i="4"/>
  <c r="AJ2650" i="4"/>
  <c r="AK2650" i="4"/>
  <c r="AL2650" i="4"/>
  <c r="AM2650" i="4"/>
  <c r="AN2650" i="4"/>
  <c r="AO2650" i="4"/>
  <c r="AP2650" i="4"/>
  <c r="AR2650" i="4"/>
  <c r="D2651" i="4"/>
  <c r="E2651" i="4"/>
  <c r="F2651" i="4"/>
  <c r="G2651" i="4"/>
  <c r="H2651" i="4"/>
  <c r="I2651" i="4"/>
  <c r="K2651" i="4"/>
  <c r="L2651" i="4"/>
  <c r="M2651" i="4"/>
  <c r="O2651" i="4"/>
  <c r="AI2651" i="4"/>
  <c r="AJ2651" i="4"/>
  <c r="AK2651" i="4"/>
  <c r="AL2651" i="4"/>
  <c r="AM2651" i="4"/>
  <c r="AN2651" i="4"/>
  <c r="AO2651" i="4"/>
  <c r="AP2651" i="4"/>
  <c r="AR2651" i="4"/>
  <c r="D2652" i="4"/>
  <c r="E2652" i="4"/>
  <c r="F2652" i="4"/>
  <c r="G2652" i="4"/>
  <c r="H2652" i="4"/>
  <c r="I2652" i="4"/>
  <c r="K2652" i="4"/>
  <c r="L2652" i="4"/>
  <c r="M2652" i="4"/>
  <c r="O2652" i="4"/>
  <c r="AI2652" i="4"/>
  <c r="AJ2652" i="4"/>
  <c r="AK2652" i="4"/>
  <c r="AL2652" i="4"/>
  <c r="AM2652" i="4"/>
  <c r="AN2652" i="4"/>
  <c r="AO2652" i="4"/>
  <c r="AP2652" i="4"/>
  <c r="AR2652" i="4"/>
  <c r="D2653" i="4"/>
  <c r="E2653" i="4"/>
  <c r="F2653" i="4"/>
  <c r="G2653" i="4"/>
  <c r="H2653" i="4"/>
  <c r="I2653" i="4"/>
  <c r="K2653" i="4"/>
  <c r="L2653" i="4"/>
  <c r="M2653" i="4"/>
  <c r="O2653" i="4"/>
  <c r="AI2653" i="4"/>
  <c r="AJ2653" i="4"/>
  <c r="AK2653" i="4"/>
  <c r="AL2653" i="4"/>
  <c r="AM2653" i="4"/>
  <c r="AN2653" i="4"/>
  <c r="AO2653" i="4"/>
  <c r="AP2653" i="4"/>
  <c r="AR2653" i="4"/>
  <c r="D2654" i="4"/>
  <c r="E2654" i="4"/>
  <c r="F2654" i="4"/>
  <c r="G2654" i="4"/>
  <c r="H2654" i="4"/>
  <c r="I2654" i="4"/>
  <c r="K2654" i="4"/>
  <c r="L2654" i="4"/>
  <c r="M2654" i="4"/>
  <c r="O2654" i="4"/>
  <c r="AI2654" i="4"/>
  <c r="AJ2654" i="4"/>
  <c r="AK2654" i="4"/>
  <c r="AL2654" i="4"/>
  <c r="AM2654" i="4"/>
  <c r="AN2654" i="4"/>
  <c r="AO2654" i="4"/>
  <c r="AP2654" i="4"/>
  <c r="AR2654" i="4"/>
  <c r="D2655" i="4"/>
  <c r="E2655" i="4"/>
  <c r="F2655" i="4"/>
  <c r="G2655" i="4"/>
  <c r="H2655" i="4"/>
  <c r="I2655" i="4"/>
  <c r="K2655" i="4"/>
  <c r="L2655" i="4"/>
  <c r="M2655" i="4"/>
  <c r="O2655" i="4"/>
  <c r="AI2655" i="4"/>
  <c r="AJ2655" i="4"/>
  <c r="AK2655" i="4"/>
  <c r="AL2655" i="4"/>
  <c r="AM2655" i="4"/>
  <c r="AN2655" i="4"/>
  <c r="AO2655" i="4"/>
  <c r="AP2655" i="4"/>
  <c r="AR2655" i="4"/>
  <c r="C2656" i="4"/>
  <c r="D2656" i="4"/>
  <c r="E2656" i="4"/>
  <c r="F2656" i="4"/>
  <c r="G2656" i="4"/>
  <c r="H2656" i="4"/>
  <c r="I2656" i="4"/>
  <c r="K2656" i="4"/>
  <c r="L2656" i="4"/>
  <c r="M2656" i="4"/>
  <c r="N2656" i="4"/>
  <c r="O2656" i="4"/>
  <c r="AI2656" i="4"/>
  <c r="AJ2656" i="4"/>
  <c r="AK2656" i="4"/>
  <c r="AL2656" i="4"/>
  <c r="AM2656" i="4"/>
  <c r="AN2656" i="4"/>
  <c r="AO2656" i="4"/>
  <c r="AP2656" i="4"/>
  <c r="AR2656" i="4"/>
  <c r="D2658" i="4"/>
  <c r="E2658" i="4"/>
  <c r="F2658" i="4"/>
  <c r="G2658" i="4"/>
  <c r="H2658" i="4"/>
  <c r="I2658" i="4"/>
  <c r="N2658" i="4"/>
  <c r="O2658" i="4"/>
  <c r="AI2658" i="4"/>
  <c r="AJ2658" i="4"/>
  <c r="AK2658" i="4"/>
  <c r="AL2658" i="4"/>
  <c r="AM2658" i="4"/>
  <c r="AN2658" i="4"/>
  <c r="AO2658" i="4"/>
  <c r="AP2658" i="4"/>
  <c r="AR2658" i="4"/>
  <c r="D2659" i="4"/>
  <c r="E2659" i="4"/>
  <c r="F2659" i="4"/>
  <c r="G2659" i="4"/>
  <c r="H2659" i="4"/>
  <c r="I2659" i="4"/>
  <c r="N2659" i="4"/>
  <c r="O2659" i="4"/>
  <c r="AI2659" i="4"/>
  <c r="AJ2659" i="4"/>
  <c r="AK2659" i="4"/>
  <c r="AL2659" i="4"/>
  <c r="AM2659" i="4"/>
  <c r="AN2659" i="4"/>
  <c r="AO2659" i="4"/>
  <c r="AP2659" i="4"/>
  <c r="AR2659" i="4"/>
  <c r="D2660" i="4"/>
  <c r="E2660" i="4"/>
  <c r="F2660" i="4"/>
  <c r="G2660" i="4"/>
  <c r="H2660" i="4"/>
  <c r="I2660" i="4"/>
  <c r="N2660" i="4"/>
  <c r="O2660" i="4"/>
  <c r="AI2660" i="4"/>
  <c r="AJ2660" i="4"/>
  <c r="AK2660" i="4"/>
  <c r="AL2660" i="4"/>
  <c r="AM2660" i="4"/>
  <c r="AN2660" i="4"/>
  <c r="AO2660" i="4"/>
  <c r="AP2660" i="4"/>
  <c r="AR2660" i="4"/>
  <c r="D2661" i="4"/>
  <c r="E2661" i="4"/>
  <c r="F2661" i="4"/>
  <c r="G2661" i="4"/>
  <c r="H2661" i="4"/>
  <c r="I2661" i="4"/>
  <c r="N2661" i="4"/>
  <c r="O2661" i="4"/>
  <c r="AI2661" i="4"/>
  <c r="AJ2661" i="4"/>
  <c r="AK2661" i="4"/>
  <c r="AL2661" i="4"/>
  <c r="AM2661" i="4"/>
  <c r="AN2661" i="4"/>
  <c r="AO2661" i="4"/>
  <c r="AP2661" i="4"/>
  <c r="AR2661" i="4"/>
  <c r="D2662" i="4"/>
  <c r="E2662" i="4"/>
  <c r="F2662" i="4"/>
  <c r="G2662" i="4"/>
  <c r="H2662" i="4"/>
  <c r="I2662" i="4"/>
  <c r="N2662" i="4"/>
  <c r="O2662" i="4"/>
  <c r="AI2662" i="4"/>
  <c r="AJ2662" i="4"/>
  <c r="AK2662" i="4"/>
  <c r="AL2662" i="4"/>
  <c r="AM2662" i="4"/>
  <c r="AN2662" i="4"/>
  <c r="AO2662" i="4"/>
  <c r="AP2662" i="4"/>
  <c r="AR2662" i="4"/>
  <c r="D2663" i="4"/>
  <c r="E2663" i="4"/>
  <c r="F2663" i="4"/>
  <c r="G2663" i="4"/>
  <c r="H2663" i="4"/>
  <c r="I2663" i="4"/>
  <c r="N2663" i="4"/>
  <c r="O2663" i="4"/>
  <c r="AI2663" i="4"/>
  <c r="AJ2663" i="4"/>
  <c r="AK2663" i="4"/>
  <c r="AL2663" i="4"/>
  <c r="AM2663" i="4"/>
  <c r="AN2663" i="4"/>
  <c r="AO2663" i="4"/>
  <c r="AP2663" i="4"/>
  <c r="AR2663" i="4"/>
  <c r="D2664" i="4"/>
  <c r="E2664" i="4"/>
  <c r="F2664" i="4"/>
  <c r="G2664" i="4"/>
  <c r="H2664" i="4"/>
  <c r="I2664" i="4"/>
  <c r="N2664" i="4"/>
  <c r="O2664" i="4"/>
  <c r="AI2664" i="4"/>
  <c r="AJ2664" i="4"/>
  <c r="AK2664" i="4"/>
  <c r="AL2664" i="4"/>
  <c r="AM2664" i="4"/>
  <c r="AN2664" i="4"/>
  <c r="AO2664" i="4"/>
  <c r="AP2664" i="4"/>
  <c r="AR2664" i="4"/>
  <c r="D2665" i="4"/>
  <c r="E2665" i="4"/>
  <c r="F2665" i="4"/>
  <c r="G2665" i="4"/>
  <c r="H2665" i="4"/>
  <c r="I2665" i="4"/>
  <c r="N2665" i="4"/>
  <c r="O2665" i="4"/>
  <c r="AI2665" i="4"/>
  <c r="AJ2665" i="4"/>
  <c r="AK2665" i="4"/>
  <c r="AL2665" i="4"/>
  <c r="AM2665" i="4"/>
  <c r="AN2665" i="4"/>
  <c r="AO2665" i="4"/>
  <c r="AP2665" i="4"/>
  <c r="AR2665" i="4"/>
  <c r="D2666" i="4"/>
  <c r="E2666" i="4"/>
  <c r="F2666" i="4"/>
  <c r="G2666" i="4"/>
  <c r="H2666" i="4"/>
  <c r="I2666" i="4"/>
  <c r="N2666" i="4"/>
  <c r="O2666" i="4"/>
  <c r="AI2666" i="4"/>
  <c r="AJ2666" i="4"/>
  <c r="AK2666" i="4"/>
  <c r="AL2666" i="4"/>
  <c r="AM2666" i="4"/>
  <c r="AN2666" i="4"/>
  <c r="AO2666" i="4"/>
  <c r="AP2666" i="4"/>
  <c r="AR2666" i="4"/>
  <c r="D2667" i="4"/>
  <c r="E2667" i="4"/>
  <c r="F2667" i="4"/>
  <c r="G2667" i="4"/>
  <c r="H2667" i="4"/>
  <c r="I2667" i="4"/>
  <c r="N2667" i="4"/>
  <c r="O2667" i="4"/>
  <c r="AI2667" i="4"/>
  <c r="AJ2667" i="4"/>
  <c r="AK2667" i="4"/>
  <c r="AL2667" i="4"/>
  <c r="AM2667" i="4"/>
  <c r="AN2667" i="4"/>
  <c r="AO2667" i="4"/>
  <c r="AP2667" i="4"/>
  <c r="AR2667" i="4"/>
  <c r="D2668" i="4"/>
  <c r="E2668" i="4"/>
  <c r="F2668" i="4"/>
  <c r="G2668" i="4"/>
  <c r="H2668" i="4"/>
  <c r="I2668" i="4"/>
  <c r="N2668" i="4"/>
  <c r="O2668" i="4"/>
  <c r="AI2668" i="4"/>
  <c r="AJ2668" i="4"/>
  <c r="AK2668" i="4"/>
  <c r="AL2668" i="4"/>
  <c r="AM2668" i="4"/>
  <c r="AN2668" i="4"/>
  <c r="AO2668" i="4"/>
  <c r="AP2668" i="4"/>
  <c r="AR2668" i="4"/>
  <c r="D2669" i="4"/>
  <c r="E2669" i="4"/>
  <c r="F2669" i="4"/>
  <c r="G2669" i="4"/>
  <c r="H2669" i="4"/>
  <c r="I2669" i="4"/>
  <c r="N2669" i="4"/>
  <c r="O2669" i="4"/>
  <c r="AI2669" i="4"/>
  <c r="AJ2669" i="4"/>
  <c r="AK2669" i="4"/>
  <c r="AL2669" i="4"/>
  <c r="AM2669" i="4"/>
  <c r="AN2669" i="4"/>
  <c r="AO2669" i="4"/>
  <c r="AP2669" i="4"/>
  <c r="AR2669" i="4"/>
  <c r="D2670" i="4"/>
  <c r="E2670" i="4"/>
  <c r="F2670" i="4"/>
  <c r="G2670" i="4"/>
  <c r="H2670" i="4"/>
  <c r="I2670" i="4"/>
  <c r="N2670" i="4"/>
  <c r="O2670" i="4"/>
  <c r="AI2670" i="4"/>
  <c r="AJ2670" i="4"/>
  <c r="AK2670" i="4"/>
  <c r="AL2670" i="4"/>
  <c r="AM2670" i="4"/>
  <c r="AN2670" i="4"/>
  <c r="AO2670" i="4"/>
  <c r="AP2670" i="4"/>
  <c r="AR2670" i="4"/>
  <c r="D2671" i="4"/>
  <c r="E2671" i="4"/>
  <c r="F2671" i="4"/>
  <c r="G2671" i="4"/>
  <c r="H2671" i="4"/>
  <c r="I2671" i="4"/>
  <c r="N2671" i="4"/>
  <c r="O2671" i="4"/>
  <c r="AI2671" i="4"/>
  <c r="AJ2671" i="4"/>
  <c r="AK2671" i="4"/>
  <c r="AL2671" i="4"/>
  <c r="AM2671" i="4"/>
  <c r="AN2671" i="4"/>
  <c r="AO2671" i="4"/>
  <c r="AP2671" i="4"/>
  <c r="AR2671" i="4"/>
  <c r="D2672" i="4"/>
  <c r="E2672" i="4"/>
  <c r="F2672" i="4"/>
  <c r="G2672" i="4"/>
  <c r="H2672" i="4"/>
  <c r="I2672" i="4"/>
  <c r="N2672" i="4"/>
  <c r="O2672" i="4"/>
  <c r="AI2672" i="4"/>
  <c r="AJ2672" i="4"/>
  <c r="AK2672" i="4"/>
  <c r="AL2672" i="4"/>
  <c r="AM2672" i="4"/>
  <c r="AN2672" i="4"/>
  <c r="AO2672" i="4"/>
  <c r="AP2672" i="4"/>
  <c r="AR2672" i="4"/>
  <c r="D2673" i="4"/>
  <c r="E2673" i="4"/>
  <c r="F2673" i="4"/>
  <c r="G2673" i="4"/>
  <c r="H2673" i="4"/>
  <c r="I2673" i="4"/>
  <c r="N2673" i="4"/>
  <c r="O2673" i="4"/>
  <c r="AI2673" i="4"/>
  <c r="AJ2673" i="4"/>
  <c r="AK2673" i="4"/>
  <c r="AL2673" i="4"/>
  <c r="AM2673" i="4"/>
  <c r="AN2673" i="4"/>
  <c r="AO2673" i="4"/>
  <c r="AP2673" i="4"/>
  <c r="AR2673" i="4"/>
  <c r="D2674" i="4"/>
  <c r="E2674" i="4"/>
  <c r="F2674" i="4"/>
  <c r="G2674" i="4"/>
  <c r="H2674" i="4"/>
  <c r="I2674" i="4"/>
  <c r="N2674" i="4"/>
  <c r="O2674" i="4"/>
  <c r="AI2674" i="4"/>
  <c r="AJ2674" i="4"/>
  <c r="AK2674" i="4"/>
  <c r="AL2674" i="4"/>
  <c r="AM2674" i="4"/>
  <c r="AN2674" i="4"/>
  <c r="AO2674" i="4"/>
  <c r="AP2674" i="4"/>
  <c r="AR2674" i="4"/>
  <c r="D2675" i="4"/>
  <c r="E2675" i="4"/>
  <c r="F2675" i="4"/>
  <c r="G2675" i="4"/>
  <c r="H2675" i="4"/>
  <c r="I2675" i="4"/>
  <c r="N2675" i="4"/>
  <c r="O2675" i="4"/>
  <c r="AI2675" i="4"/>
  <c r="AJ2675" i="4"/>
  <c r="AK2675" i="4"/>
  <c r="AL2675" i="4"/>
  <c r="AM2675" i="4"/>
  <c r="AN2675" i="4"/>
  <c r="AO2675" i="4"/>
  <c r="AP2675" i="4"/>
  <c r="AR2675" i="4"/>
  <c r="D2676" i="4"/>
  <c r="E2676" i="4"/>
  <c r="F2676" i="4"/>
  <c r="G2676" i="4"/>
  <c r="H2676" i="4"/>
  <c r="I2676" i="4"/>
  <c r="N2676" i="4"/>
  <c r="O2676" i="4"/>
  <c r="AI2676" i="4"/>
  <c r="AJ2676" i="4"/>
  <c r="AK2676" i="4"/>
  <c r="AL2676" i="4"/>
  <c r="AM2676" i="4"/>
  <c r="AN2676" i="4"/>
  <c r="AO2676" i="4"/>
  <c r="AP2676" i="4"/>
  <c r="AR2676" i="4"/>
  <c r="D2677" i="4"/>
  <c r="E2677" i="4"/>
  <c r="F2677" i="4"/>
  <c r="G2677" i="4"/>
  <c r="H2677" i="4"/>
  <c r="I2677" i="4"/>
  <c r="N2677" i="4"/>
  <c r="O2677" i="4"/>
  <c r="AI2677" i="4"/>
  <c r="AJ2677" i="4"/>
  <c r="AK2677" i="4"/>
  <c r="AL2677" i="4"/>
  <c r="AM2677" i="4"/>
  <c r="AN2677" i="4"/>
  <c r="AO2677" i="4"/>
  <c r="AP2677" i="4"/>
  <c r="AR2677" i="4"/>
  <c r="D2678" i="4"/>
  <c r="E2678" i="4"/>
  <c r="F2678" i="4"/>
  <c r="G2678" i="4"/>
  <c r="H2678" i="4"/>
  <c r="I2678" i="4"/>
  <c r="N2678" i="4"/>
  <c r="O2678" i="4"/>
  <c r="AI2678" i="4"/>
  <c r="AJ2678" i="4"/>
  <c r="AK2678" i="4"/>
  <c r="AL2678" i="4"/>
  <c r="AM2678" i="4"/>
  <c r="AN2678" i="4"/>
  <c r="AO2678" i="4"/>
  <c r="AP2678" i="4"/>
  <c r="AR2678" i="4"/>
  <c r="D2679" i="4"/>
  <c r="E2679" i="4"/>
  <c r="F2679" i="4"/>
  <c r="G2679" i="4"/>
  <c r="H2679" i="4"/>
  <c r="I2679" i="4"/>
  <c r="N2679" i="4"/>
  <c r="O2679" i="4"/>
  <c r="AI2679" i="4"/>
  <c r="AJ2679" i="4"/>
  <c r="AK2679" i="4"/>
  <c r="AL2679" i="4"/>
  <c r="AM2679" i="4"/>
  <c r="AN2679" i="4"/>
  <c r="AO2679" i="4"/>
  <c r="AP2679" i="4"/>
  <c r="AR2679" i="4"/>
  <c r="D2680" i="4"/>
  <c r="E2680" i="4"/>
  <c r="F2680" i="4"/>
  <c r="G2680" i="4"/>
  <c r="H2680" i="4"/>
  <c r="I2680" i="4"/>
  <c r="N2680" i="4"/>
  <c r="O2680" i="4"/>
  <c r="AI2680" i="4"/>
  <c r="AJ2680" i="4"/>
  <c r="AK2680" i="4"/>
  <c r="AL2680" i="4"/>
  <c r="AM2680" i="4"/>
  <c r="AN2680" i="4"/>
  <c r="AO2680" i="4"/>
  <c r="AP2680" i="4"/>
  <c r="AR2680" i="4"/>
  <c r="D2681" i="4"/>
  <c r="E2681" i="4"/>
  <c r="F2681" i="4"/>
  <c r="G2681" i="4"/>
  <c r="H2681" i="4"/>
  <c r="I2681" i="4"/>
  <c r="N2681" i="4"/>
  <c r="O2681" i="4"/>
  <c r="AI2681" i="4"/>
  <c r="AJ2681" i="4"/>
  <c r="AK2681" i="4"/>
  <c r="AL2681" i="4"/>
  <c r="AM2681" i="4"/>
  <c r="AN2681" i="4"/>
  <c r="AO2681" i="4"/>
  <c r="AP2681" i="4"/>
  <c r="AR2681" i="4"/>
  <c r="D2682" i="4"/>
  <c r="E2682" i="4"/>
  <c r="F2682" i="4"/>
  <c r="G2682" i="4"/>
  <c r="H2682" i="4"/>
  <c r="I2682" i="4"/>
  <c r="N2682" i="4"/>
  <c r="O2682" i="4"/>
  <c r="AI2682" i="4"/>
  <c r="AJ2682" i="4"/>
  <c r="AK2682" i="4"/>
  <c r="AL2682" i="4"/>
  <c r="AM2682" i="4"/>
  <c r="AN2682" i="4"/>
  <c r="AO2682" i="4"/>
  <c r="AP2682" i="4"/>
  <c r="AR2682" i="4"/>
  <c r="D2683" i="4"/>
  <c r="E2683" i="4"/>
  <c r="F2683" i="4"/>
  <c r="G2683" i="4"/>
  <c r="H2683" i="4"/>
  <c r="I2683" i="4"/>
  <c r="N2683" i="4"/>
  <c r="O2683" i="4"/>
  <c r="AI2683" i="4"/>
  <c r="AJ2683" i="4"/>
  <c r="AK2683" i="4"/>
  <c r="AL2683" i="4"/>
  <c r="AM2683" i="4"/>
  <c r="AN2683" i="4"/>
  <c r="AO2683" i="4"/>
  <c r="AP2683" i="4"/>
  <c r="AR2683" i="4"/>
  <c r="D2684" i="4"/>
  <c r="E2684" i="4"/>
  <c r="F2684" i="4"/>
  <c r="G2684" i="4"/>
  <c r="H2684" i="4"/>
  <c r="I2684" i="4"/>
  <c r="N2684" i="4"/>
  <c r="O2684" i="4"/>
  <c r="AI2684" i="4"/>
  <c r="AJ2684" i="4"/>
  <c r="AK2684" i="4"/>
  <c r="AL2684" i="4"/>
  <c r="AM2684" i="4"/>
  <c r="AN2684" i="4"/>
  <c r="AO2684" i="4"/>
  <c r="AP2684" i="4"/>
  <c r="AR2684" i="4"/>
  <c r="D2685" i="4"/>
  <c r="E2685" i="4"/>
  <c r="F2685" i="4"/>
  <c r="G2685" i="4"/>
  <c r="H2685" i="4"/>
  <c r="I2685" i="4"/>
  <c r="N2685" i="4"/>
  <c r="O2685" i="4"/>
  <c r="AI2685" i="4"/>
  <c r="AJ2685" i="4"/>
  <c r="AK2685" i="4"/>
  <c r="AL2685" i="4"/>
  <c r="AM2685" i="4"/>
  <c r="AN2685" i="4"/>
  <c r="AO2685" i="4"/>
  <c r="AP2685" i="4"/>
  <c r="AR2685" i="4"/>
  <c r="D2686" i="4"/>
  <c r="E2686" i="4"/>
  <c r="F2686" i="4"/>
  <c r="G2686" i="4"/>
  <c r="H2686" i="4"/>
  <c r="I2686" i="4"/>
  <c r="N2686" i="4"/>
  <c r="O2686" i="4"/>
  <c r="AI2686" i="4"/>
  <c r="AJ2686" i="4"/>
  <c r="AK2686" i="4"/>
  <c r="AL2686" i="4"/>
  <c r="AM2686" i="4"/>
  <c r="AN2686" i="4"/>
  <c r="AO2686" i="4"/>
  <c r="AP2686" i="4"/>
  <c r="AR2686" i="4"/>
  <c r="D2687" i="4"/>
  <c r="E2687" i="4"/>
  <c r="F2687" i="4"/>
  <c r="G2687" i="4"/>
  <c r="H2687" i="4"/>
  <c r="I2687" i="4"/>
  <c r="N2687" i="4"/>
  <c r="O2687" i="4"/>
  <c r="AI2687" i="4"/>
  <c r="AJ2687" i="4"/>
  <c r="AK2687" i="4"/>
  <c r="AL2687" i="4"/>
  <c r="AM2687" i="4"/>
  <c r="AN2687" i="4"/>
  <c r="AO2687" i="4"/>
  <c r="AP2687" i="4"/>
  <c r="AR2687" i="4"/>
  <c r="D2688" i="4"/>
  <c r="E2688" i="4"/>
  <c r="F2688" i="4"/>
  <c r="G2688" i="4"/>
  <c r="H2688" i="4"/>
  <c r="I2688" i="4"/>
  <c r="N2688" i="4"/>
  <c r="O2688" i="4"/>
  <c r="AI2688" i="4"/>
  <c r="AJ2688" i="4"/>
  <c r="AK2688" i="4"/>
  <c r="AL2688" i="4"/>
  <c r="AM2688" i="4"/>
  <c r="AN2688" i="4"/>
  <c r="AO2688" i="4"/>
  <c r="AP2688" i="4"/>
  <c r="AR2688" i="4"/>
  <c r="D2689" i="4"/>
  <c r="E2689" i="4"/>
  <c r="F2689" i="4"/>
  <c r="G2689" i="4"/>
  <c r="H2689" i="4"/>
  <c r="I2689" i="4"/>
  <c r="N2689" i="4"/>
  <c r="O2689" i="4"/>
  <c r="AI2689" i="4"/>
  <c r="AJ2689" i="4"/>
  <c r="AK2689" i="4"/>
  <c r="AL2689" i="4"/>
  <c r="AM2689" i="4"/>
  <c r="AN2689" i="4"/>
  <c r="AO2689" i="4"/>
  <c r="AP2689" i="4"/>
  <c r="AR2689" i="4"/>
  <c r="D2690" i="4"/>
  <c r="E2690" i="4"/>
  <c r="F2690" i="4"/>
  <c r="G2690" i="4"/>
  <c r="H2690" i="4"/>
  <c r="I2690" i="4"/>
  <c r="N2690" i="4"/>
  <c r="O2690" i="4"/>
  <c r="AI2690" i="4"/>
  <c r="AJ2690" i="4"/>
  <c r="AK2690" i="4"/>
  <c r="AL2690" i="4"/>
  <c r="AM2690" i="4"/>
  <c r="AN2690" i="4"/>
  <c r="AO2690" i="4"/>
  <c r="AP2690" i="4"/>
  <c r="AR2690" i="4"/>
  <c r="D2691" i="4"/>
  <c r="E2691" i="4"/>
  <c r="F2691" i="4"/>
  <c r="G2691" i="4"/>
  <c r="H2691" i="4"/>
  <c r="I2691" i="4"/>
  <c r="N2691" i="4"/>
  <c r="O2691" i="4"/>
  <c r="AI2691" i="4"/>
  <c r="AJ2691" i="4"/>
  <c r="AK2691" i="4"/>
  <c r="AL2691" i="4"/>
  <c r="AM2691" i="4"/>
  <c r="AN2691" i="4"/>
  <c r="AO2691" i="4"/>
  <c r="AP2691" i="4"/>
  <c r="AR2691" i="4"/>
  <c r="D2692" i="4"/>
  <c r="E2692" i="4"/>
  <c r="F2692" i="4"/>
  <c r="G2692" i="4"/>
  <c r="H2692" i="4"/>
  <c r="I2692" i="4"/>
  <c r="N2692" i="4"/>
  <c r="O2692" i="4"/>
  <c r="AI2692" i="4"/>
  <c r="AJ2692" i="4"/>
  <c r="AK2692" i="4"/>
  <c r="AL2692" i="4"/>
  <c r="AM2692" i="4"/>
  <c r="AN2692" i="4"/>
  <c r="AO2692" i="4"/>
  <c r="AP2692" i="4"/>
  <c r="AR2692" i="4"/>
  <c r="D2693" i="4"/>
  <c r="E2693" i="4"/>
  <c r="F2693" i="4"/>
  <c r="G2693" i="4"/>
  <c r="H2693" i="4"/>
  <c r="I2693" i="4"/>
  <c r="N2693" i="4"/>
  <c r="O2693" i="4"/>
  <c r="AI2693" i="4"/>
  <c r="AJ2693" i="4"/>
  <c r="AK2693" i="4"/>
  <c r="AL2693" i="4"/>
  <c r="AM2693" i="4"/>
  <c r="AN2693" i="4"/>
  <c r="AO2693" i="4"/>
  <c r="AP2693" i="4"/>
  <c r="AR2693" i="4"/>
  <c r="D2694" i="4"/>
  <c r="E2694" i="4"/>
  <c r="F2694" i="4"/>
  <c r="G2694" i="4"/>
  <c r="H2694" i="4"/>
  <c r="I2694" i="4"/>
  <c r="N2694" i="4"/>
  <c r="O2694" i="4"/>
  <c r="AI2694" i="4"/>
  <c r="AJ2694" i="4"/>
  <c r="AK2694" i="4"/>
  <c r="AL2694" i="4"/>
  <c r="AM2694" i="4"/>
  <c r="AN2694" i="4"/>
  <c r="AO2694" i="4"/>
  <c r="AP2694" i="4"/>
  <c r="AR2694" i="4"/>
  <c r="D2695" i="4"/>
  <c r="E2695" i="4"/>
  <c r="F2695" i="4"/>
  <c r="G2695" i="4"/>
  <c r="H2695" i="4"/>
  <c r="I2695" i="4"/>
  <c r="N2695" i="4"/>
  <c r="O2695" i="4"/>
  <c r="AI2695" i="4"/>
  <c r="AJ2695" i="4"/>
  <c r="AK2695" i="4"/>
  <c r="AL2695" i="4"/>
  <c r="AM2695" i="4"/>
  <c r="AN2695" i="4"/>
  <c r="AO2695" i="4"/>
  <c r="AP2695" i="4"/>
  <c r="AR2695" i="4"/>
  <c r="D2696" i="4"/>
  <c r="E2696" i="4"/>
  <c r="F2696" i="4"/>
  <c r="G2696" i="4"/>
  <c r="H2696" i="4"/>
  <c r="I2696" i="4"/>
  <c r="N2696" i="4"/>
  <c r="O2696" i="4"/>
  <c r="AI2696" i="4"/>
  <c r="AJ2696" i="4"/>
  <c r="AK2696" i="4"/>
  <c r="AL2696" i="4"/>
  <c r="AM2696" i="4"/>
  <c r="AN2696" i="4"/>
  <c r="AO2696" i="4"/>
  <c r="AP2696" i="4"/>
  <c r="AR2696" i="4"/>
  <c r="D2697" i="4"/>
  <c r="E2697" i="4"/>
  <c r="F2697" i="4"/>
  <c r="G2697" i="4"/>
  <c r="H2697" i="4"/>
  <c r="I2697" i="4"/>
  <c r="N2697" i="4"/>
  <c r="O2697" i="4"/>
  <c r="AI2697" i="4"/>
  <c r="AJ2697" i="4"/>
  <c r="AK2697" i="4"/>
  <c r="AL2697" i="4"/>
  <c r="AM2697" i="4"/>
  <c r="AN2697" i="4"/>
  <c r="AO2697" i="4"/>
  <c r="AP2697" i="4"/>
  <c r="AR2697" i="4"/>
  <c r="D2698" i="4"/>
  <c r="E2698" i="4"/>
  <c r="F2698" i="4"/>
  <c r="G2698" i="4"/>
  <c r="H2698" i="4"/>
  <c r="I2698" i="4"/>
  <c r="N2698" i="4"/>
  <c r="O2698" i="4"/>
  <c r="AI2698" i="4"/>
  <c r="AJ2698" i="4"/>
  <c r="AK2698" i="4"/>
  <c r="AL2698" i="4"/>
  <c r="AM2698" i="4"/>
  <c r="AN2698" i="4"/>
  <c r="AO2698" i="4"/>
  <c r="AP2698" i="4"/>
  <c r="AR2698" i="4"/>
  <c r="D2699" i="4"/>
  <c r="E2699" i="4"/>
  <c r="F2699" i="4"/>
  <c r="G2699" i="4"/>
  <c r="H2699" i="4"/>
  <c r="I2699" i="4"/>
  <c r="N2699" i="4"/>
  <c r="O2699" i="4"/>
  <c r="AI2699" i="4"/>
  <c r="AJ2699" i="4"/>
  <c r="AK2699" i="4"/>
  <c r="AL2699" i="4"/>
  <c r="AM2699" i="4"/>
  <c r="AN2699" i="4"/>
  <c r="AO2699" i="4"/>
  <c r="AP2699" i="4"/>
  <c r="AR2699" i="4"/>
  <c r="D2700" i="4"/>
  <c r="E2700" i="4"/>
  <c r="F2700" i="4"/>
  <c r="G2700" i="4"/>
  <c r="H2700" i="4"/>
  <c r="I2700" i="4"/>
  <c r="N2700" i="4"/>
  <c r="O2700" i="4"/>
  <c r="AI2700" i="4"/>
  <c r="AJ2700" i="4"/>
  <c r="AK2700" i="4"/>
  <c r="AL2700" i="4"/>
  <c r="AM2700" i="4"/>
  <c r="AN2700" i="4"/>
  <c r="AO2700" i="4"/>
  <c r="AP2700" i="4"/>
  <c r="AR2700" i="4"/>
  <c r="D2701" i="4"/>
  <c r="E2701" i="4"/>
  <c r="F2701" i="4"/>
  <c r="G2701" i="4"/>
  <c r="H2701" i="4"/>
  <c r="I2701" i="4"/>
  <c r="N2701" i="4"/>
  <c r="O2701" i="4"/>
  <c r="AI2701" i="4"/>
  <c r="AJ2701" i="4"/>
  <c r="AK2701" i="4"/>
  <c r="AL2701" i="4"/>
  <c r="AM2701" i="4"/>
  <c r="AN2701" i="4"/>
  <c r="AO2701" i="4"/>
  <c r="AP2701" i="4"/>
  <c r="AR2701" i="4"/>
  <c r="D2702" i="4"/>
  <c r="E2702" i="4"/>
  <c r="F2702" i="4"/>
  <c r="G2702" i="4"/>
  <c r="H2702" i="4"/>
  <c r="I2702" i="4"/>
  <c r="N2702" i="4"/>
  <c r="O2702" i="4"/>
  <c r="AI2702" i="4"/>
  <c r="AJ2702" i="4"/>
  <c r="AK2702" i="4"/>
  <c r="AL2702" i="4"/>
  <c r="AM2702" i="4"/>
  <c r="AN2702" i="4"/>
  <c r="AO2702" i="4"/>
  <c r="AP2702" i="4"/>
  <c r="AR2702" i="4"/>
  <c r="D2703" i="4"/>
  <c r="E2703" i="4"/>
  <c r="F2703" i="4"/>
  <c r="G2703" i="4"/>
  <c r="H2703" i="4"/>
  <c r="I2703" i="4"/>
  <c r="N2703" i="4"/>
  <c r="O2703" i="4"/>
  <c r="AI2703" i="4"/>
  <c r="AJ2703" i="4"/>
  <c r="AK2703" i="4"/>
  <c r="AL2703" i="4"/>
  <c r="AM2703" i="4"/>
  <c r="AN2703" i="4"/>
  <c r="AO2703" i="4"/>
  <c r="AP2703" i="4"/>
  <c r="AR2703" i="4"/>
  <c r="D2704" i="4"/>
  <c r="E2704" i="4"/>
  <c r="F2704" i="4"/>
  <c r="G2704" i="4"/>
  <c r="H2704" i="4"/>
  <c r="I2704" i="4"/>
  <c r="N2704" i="4"/>
  <c r="O2704" i="4"/>
  <c r="AI2704" i="4"/>
  <c r="AJ2704" i="4"/>
  <c r="AK2704" i="4"/>
  <c r="AL2704" i="4"/>
  <c r="AM2704" i="4"/>
  <c r="AN2704" i="4"/>
  <c r="AO2704" i="4"/>
  <c r="AP2704" i="4"/>
  <c r="AR2704" i="4"/>
  <c r="D2705" i="4"/>
  <c r="E2705" i="4"/>
  <c r="F2705" i="4"/>
  <c r="G2705" i="4"/>
  <c r="H2705" i="4"/>
  <c r="I2705" i="4"/>
  <c r="N2705" i="4"/>
  <c r="O2705" i="4"/>
  <c r="AI2705" i="4"/>
  <c r="AJ2705" i="4"/>
  <c r="AK2705" i="4"/>
  <c r="AL2705" i="4"/>
  <c r="AM2705" i="4"/>
  <c r="AN2705" i="4"/>
  <c r="AO2705" i="4"/>
  <c r="AP2705" i="4"/>
  <c r="AR2705" i="4"/>
  <c r="D2706" i="4"/>
  <c r="E2706" i="4"/>
  <c r="F2706" i="4"/>
  <c r="G2706" i="4"/>
  <c r="H2706" i="4"/>
  <c r="I2706" i="4"/>
  <c r="N2706" i="4"/>
  <c r="O2706" i="4"/>
  <c r="AI2706" i="4"/>
  <c r="AJ2706" i="4"/>
  <c r="AK2706" i="4"/>
  <c r="AL2706" i="4"/>
  <c r="AM2706" i="4"/>
  <c r="AN2706" i="4"/>
  <c r="AO2706" i="4"/>
  <c r="AP2706" i="4"/>
  <c r="AR2706" i="4"/>
  <c r="D2707" i="4"/>
  <c r="E2707" i="4"/>
  <c r="F2707" i="4"/>
  <c r="G2707" i="4"/>
  <c r="H2707" i="4"/>
  <c r="I2707" i="4"/>
  <c r="N2707" i="4"/>
  <c r="O2707" i="4"/>
  <c r="AI2707" i="4"/>
  <c r="AJ2707" i="4"/>
  <c r="AK2707" i="4"/>
  <c r="AL2707" i="4"/>
  <c r="AM2707" i="4"/>
  <c r="AN2707" i="4"/>
  <c r="AO2707" i="4"/>
  <c r="AP2707" i="4"/>
  <c r="AR2707" i="4"/>
  <c r="D2708" i="4"/>
  <c r="E2708" i="4"/>
  <c r="F2708" i="4"/>
  <c r="G2708" i="4"/>
  <c r="H2708" i="4"/>
  <c r="I2708" i="4"/>
  <c r="N2708" i="4"/>
  <c r="O2708" i="4"/>
  <c r="AI2708" i="4"/>
  <c r="AJ2708" i="4"/>
  <c r="AK2708" i="4"/>
  <c r="AL2708" i="4"/>
  <c r="AM2708" i="4"/>
  <c r="AN2708" i="4"/>
  <c r="AO2708" i="4"/>
  <c r="AP2708" i="4"/>
  <c r="AR2708" i="4"/>
  <c r="D2709" i="4"/>
  <c r="E2709" i="4"/>
  <c r="F2709" i="4"/>
  <c r="G2709" i="4"/>
  <c r="H2709" i="4"/>
  <c r="I2709" i="4"/>
  <c r="N2709" i="4"/>
  <c r="O2709" i="4"/>
  <c r="AI2709" i="4"/>
  <c r="AJ2709" i="4"/>
  <c r="AK2709" i="4"/>
  <c r="AL2709" i="4"/>
  <c r="AM2709" i="4"/>
  <c r="AN2709" i="4"/>
  <c r="AO2709" i="4"/>
  <c r="AP2709" i="4"/>
  <c r="AR2709" i="4"/>
  <c r="D2710" i="4"/>
  <c r="E2710" i="4"/>
  <c r="F2710" i="4"/>
  <c r="G2710" i="4"/>
  <c r="H2710" i="4"/>
  <c r="I2710" i="4"/>
  <c r="N2710" i="4"/>
  <c r="O2710" i="4"/>
  <c r="AI2710" i="4"/>
  <c r="AJ2710" i="4"/>
  <c r="AK2710" i="4"/>
  <c r="AL2710" i="4"/>
  <c r="AM2710" i="4"/>
  <c r="AN2710" i="4"/>
  <c r="AO2710" i="4"/>
  <c r="AP2710" i="4"/>
  <c r="AR2710" i="4"/>
  <c r="D2711" i="4"/>
  <c r="E2711" i="4"/>
  <c r="F2711" i="4"/>
  <c r="G2711" i="4"/>
  <c r="H2711" i="4"/>
  <c r="I2711" i="4"/>
  <c r="N2711" i="4"/>
  <c r="O2711" i="4"/>
  <c r="AI2711" i="4"/>
  <c r="AJ2711" i="4"/>
  <c r="AK2711" i="4"/>
  <c r="AL2711" i="4"/>
  <c r="AM2711" i="4"/>
  <c r="AN2711" i="4"/>
  <c r="AO2711" i="4"/>
  <c r="AP2711" i="4"/>
  <c r="AR2711" i="4"/>
  <c r="D2712" i="4"/>
  <c r="E2712" i="4"/>
  <c r="F2712" i="4"/>
  <c r="G2712" i="4"/>
  <c r="H2712" i="4"/>
  <c r="I2712" i="4"/>
  <c r="N2712" i="4"/>
  <c r="O2712" i="4"/>
  <c r="AI2712" i="4"/>
  <c r="AJ2712" i="4"/>
  <c r="AK2712" i="4"/>
  <c r="AL2712" i="4"/>
  <c r="AM2712" i="4"/>
  <c r="AN2712" i="4"/>
  <c r="AO2712" i="4"/>
  <c r="AP2712" i="4"/>
  <c r="AR2712" i="4"/>
  <c r="C2713" i="4"/>
  <c r="D2713" i="4"/>
  <c r="E2713" i="4"/>
  <c r="F2713" i="4"/>
  <c r="G2713" i="4"/>
  <c r="H2713" i="4"/>
  <c r="I2713" i="4"/>
  <c r="K2713" i="4"/>
  <c r="L2713" i="4"/>
  <c r="M2713" i="4"/>
  <c r="N2713" i="4"/>
  <c r="O2713" i="4"/>
  <c r="AI2713" i="4"/>
  <c r="AJ2713" i="4"/>
  <c r="AK2713" i="4"/>
  <c r="AL2713" i="4"/>
  <c r="AM2713" i="4"/>
  <c r="AN2713" i="4"/>
  <c r="AO2713" i="4"/>
  <c r="AP2713" i="4"/>
  <c r="AR2713" i="4"/>
  <c r="D2714" i="4"/>
  <c r="E2714" i="4"/>
  <c r="F2714" i="4"/>
  <c r="G2714" i="4"/>
  <c r="H2714" i="4"/>
  <c r="I2714" i="4"/>
  <c r="N2714" i="4"/>
  <c r="O2714" i="4"/>
  <c r="AI2714" i="4"/>
  <c r="AJ2714" i="4"/>
  <c r="AK2714" i="4"/>
  <c r="AL2714" i="4"/>
  <c r="AM2714" i="4"/>
  <c r="AN2714" i="4"/>
  <c r="AO2714" i="4"/>
  <c r="AP2714" i="4"/>
  <c r="AR2714" i="4"/>
  <c r="D2715" i="4"/>
  <c r="E2715" i="4"/>
  <c r="F2715" i="4"/>
  <c r="G2715" i="4"/>
  <c r="H2715" i="4"/>
  <c r="I2715" i="4"/>
  <c r="N2715" i="4"/>
  <c r="O2715" i="4"/>
  <c r="AI2715" i="4"/>
  <c r="AJ2715" i="4"/>
  <c r="AK2715" i="4"/>
  <c r="AL2715" i="4"/>
  <c r="AM2715" i="4"/>
  <c r="AN2715" i="4"/>
  <c r="AO2715" i="4"/>
  <c r="AP2715" i="4"/>
  <c r="AR2715" i="4"/>
  <c r="D2716" i="4"/>
  <c r="E2716" i="4"/>
  <c r="F2716" i="4"/>
  <c r="G2716" i="4"/>
  <c r="H2716" i="4"/>
  <c r="I2716" i="4"/>
  <c r="N2716" i="4"/>
  <c r="O2716" i="4"/>
  <c r="AI2716" i="4"/>
  <c r="AJ2716" i="4"/>
  <c r="AK2716" i="4"/>
  <c r="AL2716" i="4"/>
  <c r="AM2716" i="4"/>
  <c r="AN2716" i="4"/>
  <c r="AO2716" i="4"/>
  <c r="AP2716" i="4"/>
  <c r="AR2716" i="4"/>
  <c r="D2717" i="4"/>
  <c r="E2717" i="4"/>
  <c r="F2717" i="4"/>
  <c r="G2717" i="4"/>
  <c r="H2717" i="4"/>
  <c r="I2717" i="4"/>
  <c r="N2717" i="4"/>
  <c r="O2717" i="4"/>
  <c r="AI2717" i="4"/>
  <c r="AJ2717" i="4"/>
  <c r="AK2717" i="4"/>
  <c r="AL2717" i="4"/>
  <c r="AM2717" i="4"/>
  <c r="AN2717" i="4"/>
  <c r="AO2717" i="4"/>
  <c r="AP2717" i="4"/>
  <c r="AR2717" i="4"/>
  <c r="D2718" i="4"/>
  <c r="E2718" i="4"/>
  <c r="F2718" i="4"/>
  <c r="G2718" i="4"/>
  <c r="H2718" i="4"/>
  <c r="I2718" i="4"/>
  <c r="N2718" i="4"/>
  <c r="O2718" i="4"/>
  <c r="AI2718" i="4"/>
  <c r="AJ2718" i="4"/>
  <c r="AK2718" i="4"/>
  <c r="AL2718" i="4"/>
  <c r="AM2718" i="4"/>
  <c r="AN2718" i="4"/>
  <c r="AO2718" i="4"/>
  <c r="AP2718" i="4"/>
  <c r="AR2718" i="4"/>
  <c r="D2719" i="4"/>
  <c r="E2719" i="4"/>
  <c r="F2719" i="4"/>
  <c r="G2719" i="4"/>
  <c r="H2719" i="4"/>
  <c r="I2719" i="4"/>
  <c r="N2719" i="4"/>
  <c r="O2719" i="4"/>
  <c r="AI2719" i="4"/>
  <c r="AJ2719" i="4"/>
  <c r="AK2719" i="4"/>
  <c r="AL2719" i="4"/>
  <c r="AM2719" i="4"/>
  <c r="AN2719" i="4"/>
  <c r="AO2719" i="4"/>
  <c r="AP2719" i="4"/>
  <c r="AR2719" i="4"/>
  <c r="D2720" i="4"/>
  <c r="E2720" i="4"/>
  <c r="F2720" i="4"/>
  <c r="G2720" i="4"/>
  <c r="H2720" i="4"/>
  <c r="I2720" i="4"/>
  <c r="N2720" i="4"/>
  <c r="O2720" i="4"/>
  <c r="AI2720" i="4"/>
  <c r="AJ2720" i="4"/>
  <c r="AK2720" i="4"/>
  <c r="AL2720" i="4"/>
  <c r="AM2720" i="4"/>
  <c r="AN2720" i="4"/>
  <c r="AO2720" i="4"/>
  <c r="AP2720" i="4"/>
  <c r="AR2720" i="4"/>
  <c r="D2721" i="4"/>
  <c r="E2721" i="4"/>
  <c r="F2721" i="4"/>
  <c r="G2721" i="4"/>
  <c r="H2721" i="4"/>
  <c r="I2721" i="4"/>
  <c r="N2721" i="4"/>
  <c r="O2721" i="4"/>
  <c r="AI2721" i="4"/>
  <c r="AJ2721" i="4"/>
  <c r="AK2721" i="4"/>
  <c r="AL2721" i="4"/>
  <c r="AM2721" i="4"/>
  <c r="AN2721" i="4"/>
  <c r="AO2721" i="4"/>
  <c r="AP2721" i="4"/>
  <c r="AR2721" i="4"/>
  <c r="D2722" i="4"/>
  <c r="E2722" i="4"/>
  <c r="F2722" i="4"/>
  <c r="G2722" i="4"/>
  <c r="H2722" i="4"/>
  <c r="I2722" i="4"/>
  <c r="N2722" i="4"/>
  <c r="O2722" i="4"/>
  <c r="AI2722" i="4"/>
  <c r="AJ2722" i="4"/>
  <c r="AK2722" i="4"/>
  <c r="AL2722" i="4"/>
  <c r="AM2722" i="4"/>
  <c r="AN2722" i="4"/>
  <c r="AO2722" i="4"/>
  <c r="AP2722" i="4"/>
  <c r="AR2722" i="4"/>
  <c r="D2723" i="4"/>
  <c r="E2723" i="4"/>
  <c r="F2723" i="4"/>
  <c r="G2723" i="4"/>
  <c r="H2723" i="4"/>
  <c r="I2723" i="4"/>
  <c r="N2723" i="4"/>
  <c r="O2723" i="4"/>
  <c r="AI2723" i="4"/>
  <c r="AJ2723" i="4"/>
  <c r="AK2723" i="4"/>
  <c r="AL2723" i="4"/>
  <c r="AM2723" i="4"/>
  <c r="AN2723" i="4"/>
  <c r="AO2723" i="4"/>
  <c r="AP2723" i="4"/>
  <c r="AR2723" i="4"/>
  <c r="D2724" i="4"/>
  <c r="E2724" i="4"/>
  <c r="F2724" i="4"/>
  <c r="G2724" i="4"/>
  <c r="H2724" i="4"/>
  <c r="I2724" i="4"/>
  <c r="N2724" i="4"/>
  <c r="O2724" i="4"/>
  <c r="AI2724" i="4"/>
  <c r="AJ2724" i="4"/>
  <c r="AK2724" i="4"/>
  <c r="AL2724" i="4"/>
  <c r="AM2724" i="4"/>
  <c r="AN2724" i="4"/>
  <c r="AO2724" i="4"/>
  <c r="AP2724" i="4"/>
  <c r="AR2724" i="4"/>
  <c r="D2725" i="4"/>
  <c r="E2725" i="4"/>
  <c r="F2725" i="4"/>
  <c r="G2725" i="4"/>
  <c r="H2725" i="4"/>
  <c r="I2725" i="4"/>
  <c r="N2725" i="4"/>
  <c r="O2725" i="4"/>
  <c r="AI2725" i="4"/>
  <c r="AJ2725" i="4"/>
  <c r="AK2725" i="4"/>
  <c r="AL2725" i="4"/>
  <c r="AM2725" i="4"/>
  <c r="AN2725" i="4"/>
  <c r="AO2725" i="4"/>
  <c r="AP2725" i="4"/>
  <c r="AR2725" i="4"/>
  <c r="D2726" i="4"/>
  <c r="E2726" i="4"/>
  <c r="F2726" i="4"/>
  <c r="G2726" i="4"/>
  <c r="H2726" i="4"/>
  <c r="I2726" i="4"/>
  <c r="N2726" i="4"/>
  <c r="O2726" i="4"/>
  <c r="AI2726" i="4"/>
  <c r="AJ2726" i="4"/>
  <c r="AK2726" i="4"/>
  <c r="AL2726" i="4"/>
  <c r="AM2726" i="4"/>
  <c r="AN2726" i="4"/>
  <c r="AO2726" i="4"/>
  <c r="AP2726" i="4"/>
  <c r="AR2726" i="4"/>
  <c r="D2727" i="4"/>
  <c r="E2727" i="4"/>
  <c r="F2727" i="4"/>
  <c r="G2727" i="4"/>
  <c r="H2727" i="4"/>
  <c r="I2727" i="4"/>
  <c r="N2727" i="4"/>
  <c r="O2727" i="4"/>
  <c r="AI2727" i="4"/>
  <c r="AJ2727" i="4"/>
  <c r="AK2727" i="4"/>
  <c r="AL2727" i="4"/>
  <c r="AM2727" i="4"/>
  <c r="AN2727" i="4"/>
  <c r="AO2727" i="4"/>
  <c r="AP2727" i="4"/>
  <c r="AR2727" i="4"/>
  <c r="D2728" i="4"/>
  <c r="E2728" i="4"/>
  <c r="F2728" i="4"/>
  <c r="G2728" i="4"/>
  <c r="H2728" i="4"/>
  <c r="I2728" i="4"/>
  <c r="N2728" i="4"/>
  <c r="O2728" i="4"/>
  <c r="AI2728" i="4"/>
  <c r="AJ2728" i="4"/>
  <c r="AK2728" i="4"/>
  <c r="AL2728" i="4"/>
  <c r="AM2728" i="4"/>
  <c r="AN2728" i="4"/>
  <c r="AO2728" i="4"/>
  <c r="AP2728" i="4"/>
  <c r="AR2728" i="4"/>
  <c r="D2729" i="4"/>
  <c r="E2729" i="4"/>
  <c r="F2729" i="4"/>
  <c r="G2729" i="4"/>
  <c r="H2729" i="4"/>
  <c r="I2729" i="4"/>
  <c r="N2729" i="4"/>
  <c r="O2729" i="4"/>
  <c r="AI2729" i="4"/>
  <c r="AJ2729" i="4"/>
  <c r="AK2729" i="4"/>
  <c r="AL2729" i="4"/>
  <c r="AM2729" i="4"/>
  <c r="AN2729" i="4"/>
  <c r="AO2729" i="4"/>
  <c r="AP2729" i="4"/>
  <c r="AR2729" i="4"/>
  <c r="C2730" i="4"/>
  <c r="D2730" i="4"/>
  <c r="E2730" i="4"/>
  <c r="F2730" i="4"/>
  <c r="G2730" i="4"/>
  <c r="H2730" i="4"/>
  <c r="I2730" i="4"/>
  <c r="K2730" i="4"/>
  <c r="L2730" i="4"/>
  <c r="M2730" i="4"/>
  <c r="N2730" i="4"/>
  <c r="O2730" i="4"/>
  <c r="AI2730" i="4"/>
  <c r="AJ2730" i="4"/>
  <c r="AK2730" i="4"/>
  <c r="AL2730" i="4"/>
  <c r="AM2730" i="4"/>
  <c r="AN2730" i="4"/>
  <c r="AO2730" i="4"/>
  <c r="AP2730" i="4"/>
  <c r="AR2730" i="4"/>
  <c r="C2735" i="4"/>
  <c r="D2735" i="4"/>
  <c r="E2735" i="4"/>
  <c r="F2735" i="4"/>
  <c r="G2735" i="4"/>
  <c r="H2735" i="4"/>
  <c r="I2735" i="4"/>
  <c r="K2735" i="4"/>
  <c r="L2735" i="4"/>
  <c r="M2735" i="4"/>
  <c r="O2735" i="4"/>
  <c r="AI2735" i="4"/>
  <c r="AJ2735" i="4"/>
  <c r="AK2735" i="4"/>
  <c r="AL2735" i="4"/>
  <c r="AM2735" i="4"/>
  <c r="AN2735" i="4"/>
  <c r="AO2735" i="4"/>
  <c r="AP2735" i="4"/>
  <c r="AR2735" i="4"/>
  <c r="C2736" i="4"/>
  <c r="D2736" i="4"/>
  <c r="E2736" i="4"/>
  <c r="F2736" i="4"/>
  <c r="G2736" i="4"/>
  <c r="H2736" i="4"/>
  <c r="I2736" i="4"/>
  <c r="K2736" i="4"/>
  <c r="L2736" i="4"/>
  <c r="M2736" i="4"/>
  <c r="O2736" i="4"/>
  <c r="AI2736" i="4"/>
  <c r="AJ2736" i="4"/>
  <c r="AK2736" i="4"/>
  <c r="AL2736" i="4"/>
  <c r="AM2736" i="4"/>
  <c r="AN2736" i="4"/>
  <c r="AO2736" i="4"/>
  <c r="AP2736" i="4"/>
  <c r="AR2736" i="4"/>
  <c r="C2737" i="4"/>
  <c r="D2737" i="4"/>
  <c r="E2737" i="4"/>
  <c r="F2737" i="4"/>
  <c r="G2737" i="4"/>
  <c r="H2737" i="4"/>
  <c r="I2737" i="4"/>
  <c r="K2737" i="4"/>
  <c r="L2737" i="4"/>
  <c r="M2737" i="4"/>
  <c r="O2737" i="4"/>
  <c r="AI2737" i="4"/>
  <c r="AJ2737" i="4"/>
  <c r="AK2737" i="4"/>
  <c r="AL2737" i="4"/>
  <c r="AM2737" i="4"/>
  <c r="AN2737" i="4"/>
  <c r="AO2737" i="4"/>
  <c r="AP2737" i="4"/>
  <c r="AR2737" i="4"/>
  <c r="C2738" i="4"/>
  <c r="D2738" i="4"/>
  <c r="E2738" i="4"/>
  <c r="F2738" i="4"/>
  <c r="G2738" i="4"/>
  <c r="H2738" i="4"/>
  <c r="I2738" i="4"/>
  <c r="K2738" i="4"/>
  <c r="L2738" i="4"/>
  <c r="M2738" i="4"/>
  <c r="O2738" i="4"/>
  <c r="AI2738" i="4"/>
  <c r="AJ2738" i="4"/>
  <c r="AK2738" i="4"/>
  <c r="AL2738" i="4"/>
  <c r="AM2738" i="4"/>
  <c r="AN2738" i="4"/>
  <c r="AO2738" i="4"/>
  <c r="AP2738" i="4"/>
  <c r="AR2738" i="4"/>
  <c r="C2739" i="4"/>
  <c r="D2739" i="4"/>
  <c r="E2739" i="4"/>
  <c r="F2739" i="4"/>
  <c r="G2739" i="4"/>
  <c r="H2739" i="4"/>
  <c r="I2739" i="4"/>
  <c r="K2739" i="4"/>
  <c r="L2739" i="4"/>
  <c r="M2739" i="4"/>
  <c r="O2739" i="4"/>
  <c r="AI2739" i="4"/>
  <c r="AJ2739" i="4"/>
  <c r="AK2739" i="4"/>
  <c r="AL2739" i="4"/>
  <c r="AM2739" i="4"/>
  <c r="AN2739" i="4"/>
  <c r="AO2739" i="4"/>
  <c r="AP2739" i="4"/>
  <c r="AR2739" i="4"/>
  <c r="C2740" i="4"/>
  <c r="D2740" i="4"/>
  <c r="E2740" i="4"/>
  <c r="F2740" i="4"/>
  <c r="G2740" i="4"/>
  <c r="H2740" i="4"/>
  <c r="I2740" i="4"/>
  <c r="K2740" i="4"/>
  <c r="L2740" i="4"/>
  <c r="M2740" i="4"/>
  <c r="O2740" i="4"/>
  <c r="AI2740" i="4"/>
  <c r="AJ2740" i="4"/>
  <c r="AK2740" i="4"/>
  <c r="AL2740" i="4"/>
  <c r="AM2740" i="4"/>
  <c r="AN2740" i="4"/>
  <c r="AO2740" i="4"/>
  <c r="AP2740" i="4"/>
  <c r="AR2740" i="4"/>
  <c r="C2741" i="4"/>
  <c r="D2741" i="4"/>
  <c r="E2741" i="4"/>
  <c r="F2741" i="4"/>
  <c r="G2741" i="4"/>
  <c r="H2741" i="4"/>
  <c r="I2741" i="4"/>
  <c r="K2741" i="4"/>
  <c r="L2741" i="4"/>
  <c r="M2741" i="4"/>
  <c r="O2741" i="4"/>
  <c r="AI2741" i="4"/>
  <c r="AJ2741" i="4"/>
  <c r="AK2741" i="4"/>
  <c r="AL2741" i="4"/>
  <c r="AM2741" i="4"/>
  <c r="AN2741" i="4"/>
  <c r="AO2741" i="4"/>
  <c r="AP2741" i="4"/>
  <c r="AR2741" i="4"/>
  <c r="C2742" i="4"/>
  <c r="D2742" i="4"/>
  <c r="E2742" i="4"/>
  <c r="F2742" i="4"/>
  <c r="G2742" i="4"/>
  <c r="H2742" i="4"/>
  <c r="I2742" i="4"/>
  <c r="K2742" i="4"/>
  <c r="L2742" i="4"/>
  <c r="M2742" i="4"/>
  <c r="O2742" i="4"/>
  <c r="AI2742" i="4"/>
  <c r="AJ2742" i="4"/>
  <c r="AK2742" i="4"/>
  <c r="AL2742" i="4"/>
  <c r="AM2742" i="4"/>
  <c r="AN2742" i="4"/>
  <c r="AO2742" i="4"/>
  <c r="AP2742" i="4"/>
  <c r="AR2742" i="4"/>
  <c r="C2743" i="4"/>
  <c r="D2743" i="4"/>
  <c r="E2743" i="4"/>
  <c r="F2743" i="4"/>
  <c r="G2743" i="4"/>
  <c r="H2743" i="4"/>
  <c r="I2743" i="4"/>
  <c r="K2743" i="4"/>
  <c r="L2743" i="4"/>
  <c r="M2743" i="4"/>
  <c r="O2743" i="4"/>
  <c r="AI2743" i="4"/>
  <c r="AJ2743" i="4"/>
  <c r="AK2743" i="4"/>
  <c r="AL2743" i="4"/>
  <c r="AM2743" i="4"/>
  <c r="AN2743" i="4"/>
  <c r="AO2743" i="4"/>
  <c r="AP2743" i="4"/>
  <c r="AR2743" i="4"/>
  <c r="C2744" i="4"/>
  <c r="D2744" i="4"/>
  <c r="E2744" i="4"/>
  <c r="F2744" i="4"/>
  <c r="G2744" i="4"/>
  <c r="H2744" i="4"/>
  <c r="I2744" i="4"/>
  <c r="K2744" i="4"/>
  <c r="L2744" i="4"/>
  <c r="M2744" i="4"/>
  <c r="O2744" i="4"/>
  <c r="AI2744" i="4"/>
  <c r="AJ2744" i="4"/>
  <c r="AK2744" i="4"/>
  <c r="AL2744" i="4"/>
  <c r="AM2744" i="4"/>
  <c r="AN2744" i="4"/>
  <c r="AO2744" i="4"/>
  <c r="AP2744" i="4"/>
  <c r="AR2744" i="4"/>
  <c r="C2745" i="4"/>
  <c r="D2745" i="4"/>
  <c r="E2745" i="4"/>
  <c r="F2745" i="4"/>
  <c r="G2745" i="4"/>
  <c r="H2745" i="4"/>
  <c r="I2745" i="4"/>
  <c r="K2745" i="4"/>
  <c r="L2745" i="4"/>
  <c r="M2745" i="4"/>
  <c r="O2745" i="4"/>
  <c r="AI2745" i="4"/>
  <c r="AJ2745" i="4"/>
  <c r="AK2745" i="4"/>
  <c r="AL2745" i="4"/>
  <c r="AM2745" i="4"/>
  <c r="AN2745" i="4"/>
  <c r="AO2745" i="4"/>
  <c r="AP2745" i="4"/>
  <c r="AR2745" i="4"/>
  <c r="C2746" i="4"/>
  <c r="D2746" i="4"/>
  <c r="E2746" i="4"/>
  <c r="F2746" i="4"/>
  <c r="G2746" i="4"/>
  <c r="H2746" i="4"/>
  <c r="I2746" i="4"/>
  <c r="K2746" i="4"/>
  <c r="L2746" i="4"/>
  <c r="M2746" i="4"/>
  <c r="O2746" i="4"/>
  <c r="AI2746" i="4"/>
  <c r="AJ2746" i="4"/>
  <c r="AK2746" i="4"/>
  <c r="AL2746" i="4"/>
  <c r="AM2746" i="4"/>
  <c r="AN2746" i="4"/>
  <c r="AO2746" i="4"/>
  <c r="AP2746" i="4"/>
  <c r="AR2746" i="4"/>
  <c r="C2747" i="4"/>
  <c r="D2747" i="4"/>
  <c r="E2747" i="4"/>
  <c r="F2747" i="4"/>
  <c r="G2747" i="4"/>
  <c r="H2747" i="4"/>
  <c r="I2747" i="4"/>
  <c r="K2747" i="4"/>
  <c r="L2747" i="4"/>
  <c r="M2747" i="4"/>
  <c r="O2747" i="4"/>
  <c r="AI2747" i="4"/>
  <c r="AJ2747" i="4"/>
  <c r="AK2747" i="4"/>
  <c r="AL2747" i="4"/>
  <c r="AM2747" i="4"/>
  <c r="AN2747" i="4"/>
  <c r="AO2747" i="4"/>
  <c r="AP2747" i="4"/>
  <c r="AR2747" i="4"/>
  <c r="C2748" i="4"/>
  <c r="D2748" i="4"/>
  <c r="E2748" i="4"/>
  <c r="F2748" i="4"/>
  <c r="G2748" i="4"/>
  <c r="H2748" i="4"/>
  <c r="I2748" i="4"/>
  <c r="K2748" i="4"/>
  <c r="L2748" i="4"/>
  <c r="M2748" i="4"/>
  <c r="O2748" i="4"/>
  <c r="AI2748" i="4"/>
  <c r="AJ2748" i="4"/>
  <c r="AK2748" i="4"/>
  <c r="AL2748" i="4"/>
  <c r="AM2748" i="4"/>
  <c r="AN2748" i="4"/>
  <c r="AO2748" i="4"/>
  <c r="AP2748" i="4"/>
  <c r="AR2748" i="4"/>
  <c r="C2749" i="4"/>
  <c r="D2749" i="4"/>
  <c r="E2749" i="4"/>
  <c r="F2749" i="4"/>
  <c r="G2749" i="4"/>
  <c r="H2749" i="4"/>
  <c r="I2749" i="4"/>
  <c r="K2749" i="4"/>
  <c r="L2749" i="4"/>
  <c r="M2749" i="4"/>
  <c r="O2749" i="4"/>
  <c r="AI2749" i="4"/>
  <c r="AJ2749" i="4"/>
  <c r="AK2749" i="4"/>
  <c r="AL2749" i="4"/>
  <c r="AM2749" i="4"/>
  <c r="AN2749" i="4"/>
  <c r="AO2749" i="4"/>
  <c r="AP2749" i="4"/>
  <c r="AR2749" i="4"/>
  <c r="C2750" i="4"/>
  <c r="D2750" i="4"/>
  <c r="E2750" i="4"/>
  <c r="F2750" i="4"/>
  <c r="G2750" i="4"/>
  <c r="H2750" i="4"/>
  <c r="I2750" i="4"/>
  <c r="K2750" i="4"/>
  <c r="L2750" i="4"/>
  <c r="M2750" i="4"/>
  <c r="O2750" i="4"/>
  <c r="AI2750" i="4"/>
  <c r="AJ2750" i="4"/>
  <c r="AK2750" i="4"/>
  <c r="AL2750" i="4"/>
  <c r="AM2750" i="4"/>
  <c r="AN2750" i="4"/>
  <c r="AO2750" i="4"/>
  <c r="AP2750" i="4"/>
  <c r="AR2750" i="4"/>
  <c r="C2751" i="4"/>
  <c r="D2751" i="4"/>
  <c r="E2751" i="4"/>
  <c r="F2751" i="4"/>
  <c r="G2751" i="4"/>
  <c r="H2751" i="4"/>
  <c r="I2751" i="4"/>
  <c r="K2751" i="4"/>
  <c r="L2751" i="4"/>
  <c r="M2751" i="4"/>
  <c r="O2751" i="4"/>
  <c r="AI2751" i="4"/>
  <c r="AJ2751" i="4"/>
  <c r="AK2751" i="4"/>
  <c r="AL2751" i="4"/>
  <c r="AM2751" i="4"/>
  <c r="AN2751" i="4"/>
  <c r="AO2751" i="4"/>
  <c r="AP2751" i="4"/>
  <c r="AR2751" i="4"/>
  <c r="C2752" i="4"/>
  <c r="D2752" i="4"/>
  <c r="E2752" i="4"/>
  <c r="F2752" i="4"/>
  <c r="G2752" i="4"/>
  <c r="H2752" i="4"/>
  <c r="I2752" i="4"/>
  <c r="K2752" i="4"/>
  <c r="L2752" i="4"/>
  <c r="M2752" i="4"/>
  <c r="O2752" i="4"/>
  <c r="AI2752" i="4"/>
  <c r="AJ2752" i="4"/>
  <c r="AK2752" i="4"/>
  <c r="AL2752" i="4"/>
  <c r="AM2752" i="4"/>
  <c r="AN2752" i="4"/>
  <c r="AO2752" i="4"/>
  <c r="AP2752" i="4"/>
  <c r="AR2752" i="4"/>
  <c r="C2753" i="4"/>
  <c r="D2753" i="4"/>
  <c r="E2753" i="4"/>
  <c r="F2753" i="4"/>
  <c r="G2753" i="4"/>
  <c r="H2753" i="4"/>
  <c r="I2753" i="4"/>
  <c r="K2753" i="4"/>
  <c r="L2753" i="4"/>
  <c r="M2753" i="4"/>
  <c r="O2753" i="4"/>
  <c r="AI2753" i="4"/>
  <c r="AJ2753" i="4"/>
  <c r="AK2753" i="4"/>
  <c r="AL2753" i="4"/>
  <c r="AM2753" i="4"/>
  <c r="AN2753" i="4"/>
  <c r="AO2753" i="4"/>
  <c r="AP2753" i="4"/>
  <c r="AR2753" i="4"/>
  <c r="C2754" i="4"/>
  <c r="D2754" i="4"/>
  <c r="E2754" i="4"/>
  <c r="F2754" i="4"/>
  <c r="G2754" i="4"/>
  <c r="H2754" i="4"/>
  <c r="I2754" i="4"/>
  <c r="K2754" i="4"/>
  <c r="L2754" i="4"/>
  <c r="M2754" i="4"/>
  <c r="O2754" i="4"/>
  <c r="AI2754" i="4"/>
  <c r="AJ2754" i="4"/>
  <c r="AK2754" i="4"/>
  <c r="AL2754" i="4"/>
  <c r="AM2754" i="4"/>
  <c r="AN2754" i="4"/>
  <c r="AO2754" i="4"/>
  <c r="AP2754" i="4"/>
  <c r="AR2754" i="4"/>
  <c r="C2755" i="4"/>
  <c r="D2755" i="4"/>
  <c r="E2755" i="4"/>
  <c r="F2755" i="4"/>
  <c r="G2755" i="4"/>
  <c r="H2755" i="4"/>
  <c r="I2755" i="4"/>
  <c r="K2755" i="4"/>
  <c r="L2755" i="4"/>
  <c r="M2755" i="4"/>
  <c r="O2755" i="4"/>
  <c r="AI2755" i="4"/>
  <c r="AJ2755" i="4"/>
  <c r="AK2755" i="4"/>
  <c r="AL2755" i="4"/>
  <c r="AM2755" i="4"/>
  <c r="AN2755" i="4"/>
  <c r="AO2755" i="4"/>
  <c r="AP2755" i="4"/>
  <c r="AR2755" i="4"/>
  <c r="C2756" i="4"/>
  <c r="D2756" i="4"/>
  <c r="E2756" i="4"/>
  <c r="F2756" i="4"/>
  <c r="G2756" i="4"/>
  <c r="H2756" i="4"/>
  <c r="I2756" i="4"/>
  <c r="K2756" i="4"/>
  <c r="L2756" i="4"/>
  <c r="M2756" i="4"/>
  <c r="O2756" i="4"/>
  <c r="AI2756" i="4"/>
  <c r="AJ2756" i="4"/>
  <c r="AK2756" i="4"/>
  <c r="AL2756" i="4"/>
  <c r="AM2756" i="4"/>
  <c r="AN2756" i="4"/>
  <c r="AO2756" i="4"/>
  <c r="AP2756" i="4"/>
  <c r="AR2756" i="4"/>
  <c r="C2757" i="4"/>
  <c r="D2757" i="4"/>
  <c r="E2757" i="4"/>
  <c r="F2757" i="4"/>
  <c r="G2757" i="4"/>
  <c r="H2757" i="4"/>
  <c r="I2757" i="4"/>
  <c r="K2757" i="4"/>
  <c r="L2757" i="4"/>
  <c r="M2757" i="4"/>
  <c r="O2757" i="4"/>
  <c r="AI2757" i="4"/>
  <c r="AJ2757" i="4"/>
  <c r="AK2757" i="4"/>
  <c r="AL2757" i="4"/>
  <c r="AM2757" i="4"/>
  <c r="AN2757" i="4"/>
  <c r="AO2757" i="4"/>
  <c r="AP2757" i="4"/>
  <c r="AR2757" i="4"/>
  <c r="C2758" i="4"/>
  <c r="D2758" i="4"/>
  <c r="E2758" i="4"/>
  <c r="F2758" i="4"/>
  <c r="G2758" i="4"/>
  <c r="H2758" i="4"/>
  <c r="I2758" i="4"/>
  <c r="K2758" i="4"/>
  <c r="L2758" i="4"/>
  <c r="M2758" i="4"/>
  <c r="O2758" i="4"/>
  <c r="AI2758" i="4"/>
  <c r="AJ2758" i="4"/>
  <c r="AK2758" i="4"/>
  <c r="AL2758" i="4"/>
  <c r="AM2758" i="4"/>
  <c r="AN2758" i="4"/>
  <c r="AO2758" i="4"/>
  <c r="AP2758" i="4"/>
  <c r="AR2758" i="4"/>
  <c r="C2759" i="4"/>
  <c r="D2759" i="4"/>
  <c r="E2759" i="4"/>
  <c r="F2759" i="4"/>
  <c r="G2759" i="4"/>
  <c r="H2759" i="4"/>
  <c r="I2759" i="4"/>
  <c r="K2759" i="4"/>
  <c r="L2759" i="4"/>
  <c r="M2759" i="4"/>
  <c r="O2759" i="4"/>
  <c r="AI2759" i="4"/>
  <c r="AJ2759" i="4"/>
  <c r="AK2759" i="4"/>
  <c r="AL2759" i="4"/>
  <c r="AM2759" i="4"/>
  <c r="AN2759" i="4"/>
  <c r="AO2759" i="4"/>
  <c r="AP2759" i="4"/>
  <c r="AR2759" i="4"/>
  <c r="C2760" i="4"/>
  <c r="D2760" i="4"/>
  <c r="E2760" i="4"/>
  <c r="F2760" i="4"/>
  <c r="G2760" i="4"/>
  <c r="H2760" i="4"/>
  <c r="I2760" i="4"/>
  <c r="K2760" i="4"/>
  <c r="L2760" i="4"/>
  <c r="M2760" i="4"/>
  <c r="O2760" i="4"/>
  <c r="AI2760" i="4"/>
  <c r="AJ2760" i="4"/>
  <c r="AK2760" i="4"/>
  <c r="AL2760" i="4"/>
  <c r="AM2760" i="4"/>
  <c r="AN2760" i="4"/>
  <c r="AO2760" i="4"/>
  <c r="AP2760" i="4"/>
  <c r="AR2760" i="4"/>
  <c r="C2761" i="4"/>
  <c r="D2761" i="4"/>
  <c r="E2761" i="4"/>
  <c r="F2761" i="4"/>
  <c r="G2761" i="4"/>
  <c r="H2761" i="4"/>
  <c r="I2761" i="4"/>
  <c r="K2761" i="4"/>
  <c r="L2761" i="4"/>
  <c r="M2761" i="4"/>
  <c r="O2761" i="4"/>
  <c r="AI2761" i="4"/>
  <c r="AJ2761" i="4"/>
  <c r="AK2761" i="4"/>
  <c r="AL2761" i="4"/>
  <c r="AM2761" i="4"/>
  <c r="AN2761" i="4"/>
  <c r="AO2761" i="4"/>
  <c r="AP2761" i="4"/>
  <c r="AR2761" i="4"/>
  <c r="C2762" i="4"/>
  <c r="D2762" i="4"/>
  <c r="E2762" i="4"/>
  <c r="F2762" i="4"/>
  <c r="G2762" i="4"/>
  <c r="H2762" i="4"/>
  <c r="I2762" i="4"/>
  <c r="K2762" i="4"/>
  <c r="L2762" i="4"/>
  <c r="M2762" i="4"/>
  <c r="O2762" i="4"/>
  <c r="AI2762" i="4"/>
  <c r="AJ2762" i="4"/>
  <c r="AK2762" i="4"/>
  <c r="AL2762" i="4"/>
  <c r="AM2762" i="4"/>
  <c r="AN2762" i="4"/>
  <c r="AO2762" i="4"/>
  <c r="AP2762" i="4"/>
  <c r="AR2762" i="4"/>
  <c r="C2763" i="4"/>
  <c r="D2763" i="4"/>
  <c r="E2763" i="4"/>
  <c r="F2763" i="4"/>
  <c r="G2763" i="4"/>
  <c r="H2763" i="4"/>
  <c r="I2763" i="4"/>
  <c r="K2763" i="4"/>
  <c r="L2763" i="4"/>
  <c r="M2763" i="4"/>
  <c r="O2763" i="4"/>
  <c r="AI2763" i="4"/>
  <c r="AJ2763" i="4"/>
  <c r="AK2763" i="4"/>
  <c r="AL2763" i="4"/>
  <c r="AM2763" i="4"/>
  <c r="AN2763" i="4"/>
  <c r="AO2763" i="4"/>
  <c r="AP2763" i="4"/>
  <c r="AR2763" i="4"/>
  <c r="C2764" i="4"/>
  <c r="D2764" i="4"/>
  <c r="E2764" i="4"/>
  <c r="F2764" i="4"/>
  <c r="G2764" i="4"/>
  <c r="H2764" i="4"/>
  <c r="I2764" i="4"/>
  <c r="K2764" i="4"/>
  <c r="L2764" i="4"/>
  <c r="M2764" i="4"/>
  <c r="O2764" i="4"/>
  <c r="AI2764" i="4"/>
  <c r="AJ2764" i="4"/>
  <c r="AK2764" i="4"/>
  <c r="AL2764" i="4"/>
  <c r="AM2764" i="4"/>
  <c r="AN2764" i="4"/>
  <c r="AO2764" i="4"/>
  <c r="AP2764" i="4"/>
  <c r="AR2764" i="4"/>
  <c r="C2765" i="4"/>
  <c r="D2765" i="4"/>
  <c r="E2765" i="4"/>
  <c r="F2765" i="4"/>
  <c r="G2765" i="4"/>
  <c r="H2765" i="4"/>
  <c r="I2765" i="4"/>
  <c r="K2765" i="4"/>
  <c r="L2765" i="4"/>
  <c r="M2765" i="4"/>
  <c r="O2765" i="4"/>
  <c r="AI2765" i="4"/>
  <c r="AJ2765" i="4"/>
  <c r="AK2765" i="4"/>
  <c r="AL2765" i="4"/>
  <c r="AM2765" i="4"/>
  <c r="AN2765" i="4"/>
  <c r="AO2765" i="4"/>
  <c r="AP2765" i="4"/>
  <c r="AR2765" i="4"/>
  <c r="C2766" i="4"/>
  <c r="D2766" i="4"/>
  <c r="E2766" i="4"/>
  <c r="F2766" i="4"/>
  <c r="G2766" i="4"/>
  <c r="H2766" i="4"/>
  <c r="I2766" i="4"/>
  <c r="K2766" i="4"/>
  <c r="L2766" i="4"/>
  <c r="M2766" i="4"/>
  <c r="O2766" i="4"/>
  <c r="AI2766" i="4"/>
  <c r="AJ2766" i="4"/>
  <c r="AK2766" i="4"/>
  <c r="AL2766" i="4"/>
  <c r="AM2766" i="4"/>
  <c r="AN2766" i="4"/>
  <c r="AO2766" i="4"/>
  <c r="AP2766" i="4"/>
  <c r="AR2766" i="4"/>
  <c r="C2767" i="4"/>
  <c r="D2767" i="4"/>
  <c r="E2767" i="4"/>
  <c r="F2767" i="4"/>
  <c r="G2767" i="4"/>
  <c r="H2767" i="4"/>
  <c r="I2767" i="4"/>
  <c r="K2767" i="4"/>
  <c r="L2767" i="4"/>
  <c r="M2767" i="4"/>
  <c r="O2767" i="4"/>
  <c r="AI2767" i="4"/>
  <c r="AJ2767" i="4"/>
  <c r="AK2767" i="4"/>
  <c r="AL2767" i="4"/>
  <c r="AM2767" i="4"/>
  <c r="AN2767" i="4"/>
  <c r="AO2767" i="4"/>
  <c r="AP2767" i="4"/>
  <c r="AR2767" i="4"/>
  <c r="C2768" i="4"/>
  <c r="D2768" i="4"/>
  <c r="E2768" i="4"/>
  <c r="F2768" i="4"/>
  <c r="G2768" i="4"/>
  <c r="H2768" i="4"/>
  <c r="I2768" i="4"/>
  <c r="K2768" i="4"/>
  <c r="L2768" i="4"/>
  <c r="M2768" i="4"/>
  <c r="O2768" i="4"/>
  <c r="AI2768" i="4"/>
  <c r="AJ2768" i="4"/>
  <c r="AK2768" i="4"/>
  <c r="AL2768" i="4"/>
  <c r="AM2768" i="4"/>
  <c r="AN2768" i="4"/>
  <c r="AO2768" i="4"/>
  <c r="AP2768" i="4"/>
  <c r="AR2768" i="4"/>
  <c r="C2769" i="4"/>
  <c r="D2769" i="4"/>
  <c r="E2769" i="4"/>
  <c r="F2769" i="4"/>
  <c r="G2769" i="4"/>
  <c r="H2769" i="4"/>
  <c r="I2769" i="4"/>
  <c r="K2769" i="4"/>
  <c r="L2769" i="4"/>
  <c r="M2769" i="4"/>
  <c r="O2769" i="4"/>
  <c r="AI2769" i="4"/>
  <c r="AJ2769" i="4"/>
  <c r="AK2769" i="4"/>
  <c r="AL2769" i="4"/>
  <c r="AM2769" i="4"/>
  <c r="AN2769" i="4"/>
  <c r="AO2769" i="4"/>
  <c r="AP2769" i="4"/>
  <c r="AR2769" i="4"/>
  <c r="C2770" i="4"/>
  <c r="D2770" i="4"/>
  <c r="E2770" i="4"/>
  <c r="F2770" i="4"/>
  <c r="G2770" i="4"/>
  <c r="H2770" i="4"/>
  <c r="I2770" i="4"/>
  <c r="K2770" i="4"/>
  <c r="L2770" i="4"/>
  <c r="M2770" i="4"/>
  <c r="O2770" i="4"/>
  <c r="AI2770" i="4"/>
  <c r="AJ2770" i="4"/>
  <c r="AK2770" i="4"/>
  <c r="AL2770" i="4"/>
  <c r="AM2770" i="4"/>
  <c r="AN2770" i="4"/>
  <c r="AO2770" i="4"/>
  <c r="AP2770" i="4"/>
  <c r="AR2770" i="4"/>
  <c r="C2771" i="4"/>
  <c r="D2771" i="4"/>
  <c r="E2771" i="4"/>
  <c r="F2771" i="4"/>
  <c r="G2771" i="4"/>
  <c r="H2771" i="4"/>
  <c r="I2771" i="4"/>
  <c r="K2771" i="4"/>
  <c r="L2771" i="4"/>
  <c r="M2771" i="4"/>
  <c r="O2771" i="4"/>
  <c r="AI2771" i="4"/>
  <c r="AJ2771" i="4"/>
  <c r="AK2771" i="4"/>
  <c r="AL2771" i="4"/>
  <c r="AM2771" i="4"/>
  <c r="AN2771" i="4"/>
  <c r="AO2771" i="4"/>
  <c r="AP2771" i="4"/>
  <c r="AR2771" i="4"/>
  <c r="C2772" i="4"/>
  <c r="D2772" i="4"/>
  <c r="E2772" i="4"/>
  <c r="F2772" i="4"/>
  <c r="G2772" i="4"/>
  <c r="H2772" i="4"/>
  <c r="I2772" i="4"/>
  <c r="K2772" i="4"/>
  <c r="L2772" i="4"/>
  <c r="M2772" i="4"/>
  <c r="O2772" i="4"/>
  <c r="AI2772" i="4"/>
  <c r="AJ2772" i="4"/>
  <c r="AK2772" i="4"/>
  <c r="AL2772" i="4"/>
  <c r="AM2772" i="4"/>
  <c r="AN2772" i="4"/>
  <c r="AO2772" i="4"/>
  <c r="AP2772" i="4"/>
  <c r="AR2772" i="4"/>
  <c r="C2773" i="4"/>
  <c r="D2773" i="4"/>
  <c r="E2773" i="4"/>
  <c r="F2773" i="4"/>
  <c r="G2773" i="4"/>
  <c r="H2773" i="4"/>
  <c r="I2773" i="4"/>
  <c r="K2773" i="4"/>
  <c r="L2773" i="4"/>
  <c r="M2773" i="4"/>
  <c r="O2773" i="4"/>
  <c r="AI2773" i="4"/>
  <c r="AJ2773" i="4"/>
  <c r="AK2773" i="4"/>
  <c r="AL2773" i="4"/>
  <c r="AM2773" i="4"/>
  <c r="AN2773" i="4"/>
  <c r="AO2773" i="4"/>
  <c r="AP2773" i="4"/>
  <c r="AR2773" i="4"/>
  <c r="C2774" i="4"/>
  <c r="D2774" i="4"/>
  <c r="E2774" i="4"/>
  <c r="F2774" i="4"/>
  <c r="G2774" i="4"/>
  <c r="H2774" i="4"/>
  <c r="I2774" i="4"/>
  <c r="K2774" i="4"/>
  <c r="L2774" i="4"/>
  <c r="M2774" i="4"/>
  <c r="O2774" i="4"/>
  <c r="AI2774" i="4"/>
  <c r="AJ2774" i="4"/>
  <c r="AK2774" i="4"/>
  <c r="AL2774" i="4"/>
  <c r="AM2774" i="4"/>
  <c r="AN2774" i="4"/>
  <c r="AO2774" i="4"/>
  <c r="AP2774" i="4"/>
  <c r="AR2774" i="4"/>
  <c r="C2775" i="4"/>
  <c r="D2775" i="4"/>
  <c r="E2775" i="4"/>
  <c r="F2775" i="4"/>
  <c r="G2775" i="4"/>
  <c r="H2775" i="4"/>
  <c r="I2775" i="4"/>
  <c r="K2775" i="4"/>
  <c r="L2775" i="4"/>
  <c r="M2775" i="4"/>
  <c r="N2775" i="4"/>
  <c r="O2775" i="4"/>
  <c r="AI2775" i="4"/>
  <c r="AJ2775" i="4"/>
  <c r="AK2775" i="4"/>
  <c r="AL2775" i="4"/>
  <c r="AM2775" i="4"/>
  <c r="AN2775" i="4"/>
  <c r="AO2775" i="4"/>
  <c r="AP2775" i="4"/>
  <c r="AR2775" i="4"/>
  <c r="C2777" i="4"/>
  <c r="D2777" i="4"/>
  <c r="E2777" i="4"/>
  <c r="F2777" i="4"/>
  <c r="G2777" i="4"/>
  <c r="H2777" i="4"/>
  <c r="I2777" i="4"/>
  <c r="K2777" i="4"/>
  <c r="L2777" i="4"/>
  <c r="M2777" i="4"/>
  <c r="N2777" i="4"/>
  <c r="O2777" i="4"/>
  <c r="AR2777" i="4"/>
  <c r="C2779" i="4"/>
  <c r="D2779" i="4"/>
  <c r="E2779" i="4"/>
  <c r="F2779" i="4"/>
  <c r="G2779" i="4"/>
  <c r="H2779" i="4"/>
  <c r="I2779" i="4"/>
  <c r="K2779" i="4"/>
  <c r="L2779" i="4"/>
  <c r="M2779" i="4"/>
  <c r="N2779" i="4"/>
  <c r="O2779" i="4"/>
  <c r="AI2779" i="4"/>
  <c r="AJ2779" i="4"/>
  <c r="AK2779" i="4"/>
  <c r="AL2779" i="4"/>
  <c r="AM2779" i="4"/>
  <c r="AN2779" i="4"/>
  <c r="AO2779" i="4"/>
  <c r="AP2779" i="4"/>
  <c r="AR2779" i="4"/>
  <c r="C2780" i="4"/>
  <c r="D2780" i="4"/>
  <c r="E2780" i="4"/>
  <c r="F2780" i="4"/>
  <c r="G2780" i="4"/>
  <c r="H2780" i="4"/>
  <c r="I2780" i="4"/>
  <c r="K2780" i="4"/>
  <c r="L2780" i="4"/>
  <c r="M2780" i="4"/>
  <c r="N2780" i="4"/>
  <c r="O2780" i="4"/>
  <c r="AI2780" i="4"/>
  <c r="AJ2780" i="4"/>
  <c r="AK2780" i="4"/>
  <c r="AL2780" i="4"/>
  <c r="AM2780" i="4"/>
  <c r="AN2780" i="4"/>
  <c r="AO2780" i="4"/>
  <c r="AP2780" i="4"/>
  <c r="AR2780" i="4"/>
  <c r="C2781" i="4"/>
  <c r="D2781" i="4"/>
  <c r="E2781" i="4"/>
  <c r="F2781" i="4"/>
  <c r="G2781" i="4"/>
  <c r="H2781" i="4"/>
  <c r="I2781" i="4"/>
  <c r="K2781" i="4"/>
  <c r="L2781" i="4"/>
  <c r="M2781" i="4"/>
  <c r="N2781" i="4"/>
  <c r="O2781" i="4"/>
  <c r="AI2781" i="4"/>
  <c r="AJ2781" i="4"/>
  <c r="AK2781" i="4"/>
  <c r="AL2781" i="4"/>
  <c r="AM2781" i="4"/>
  <c r="AN2781" i="4"/>
  <c r="AO2781" i="4"/>
  <c r="AP2781" i="4"/>
  <c r="AR2781" i="4"/>
  <c r="C2782" i="4"/>
  <c r="D2782" i="4"/>
  <c r="E2782" i="4"/>
  <c r="F2782" i="4"/>
  <c r="G2782" i="4"/>
  <c r="H2782" i="4"/>
  <c r="I2782" i="4"/>
  <c r="K2782" i="4"/>
  <c r="L2782" i="4"/>
  <c r="M2782" i="4"/>
  <c r="N2782" i="4"/>
  <c r="O2782" i="4"/>
  <c r="AI2782" i="4"/>
  <c r="AJ2782" i="4"/>
  <c r="AK2782" i="4"/>
  <c r="AL2782" i="4"/>
  <c r="AM2782" i="4"/>
  <c r="AN2782" i="4"/>
  <c r="AO2782" i="4"/>
  <c r="AP2782" i="4"/>
  <c r="AR2782" i="4"/>
  <c r="C2783" i="4"/>
  <c r="D2783" i="4"/>
  <c r="E2783" i="4"/>
  <c r="F2783" i="4"/>
  <c r="G2783" i="4"/>
  <c r="H2783" i="4"/>
  <c r="I2783" i="4"/>
  <c r="K2783" i="4"/>
  <c r="L2783" i="4"/>
  <c r="M2783" i="4"/>
  <c r="N2783" i="4"/>
  <c r="O2783" i="4"/>
  <c r="AI2783" i="4"/>
  <c r="AJ2783" i="4"/>
  <c r="AK2783" i="4"/>
  <c r="AL2783" i="4"/>
  <c r="AM2783" i="4"/>
  <c r="AN2783" i="4"/>
  <c r="AO2783" i="4"/>
  <c r="AP2783" i="4"/>
  <c r="AR2783" i="4"/>
  <c r="C2784" i="4"/>
  <c r="D2784" i="4"/>
  <c r="E2784" i="4"/>
  <c r="F2784" i="4"/>
  <c r="G2784" i="4"/>
  <c r="H2784" i="4"/>
  <c r="I2784" i="4"/>
  <c r="K2784" i="4"/>
  <c r="L2784" i="4"/>
  <c r="M2784" i="4"/>
  <c r="N2784" i="4"/>
  <c r="O2784" i="4"/>
  <c r="AI2784" i="4"/>
  <c r="AJ2784" i="4"/>
  <c r="AK2784" i="4"/>
  <c r="AL2784" i="4"/>
  <c r="AM2784" i="4"/>
  <c r="AN2784" i="4"/>
  <c r="AO2784" i="4"/>
  <c r="AP2784" i="4"/>
  <c r="AR2784" i="4"/>
  <c r="C2785" i="4"/>
  <c r="D2785" i="4"/>
  <c r="E2785" i="4"/>
  <c r="F2785" i="4"/>
  <c r="G2785" i="4"/>
  <c r="H2785" i="4"/>
  <c r="I2785" i="4"/>
  <c r="K2785" i="4"/>
  <c r="L2785" i="4"/>
  <c r="M2785" i="4"/>
  <c r="N2785" i="4"/>
  <c r="O2785" i="4"/>
  <c r="AI2785" i="4"/>
  <c r="AJ2785" i="4"/>
  <c r="AK2785" i="4"/>
  <c r="AL2785" i="4"/>
  <c r="AM2785" i="4"/>
  <c r="AN2785" i="4"/>
  <c r="AO2785" i="4"/>
  <c r="AP2785" i="4"/>
  <c r="AR2785" i="4"/>
  <c r="C2786" i="4"/>
  <c r="D2786" i="4"/>
  <c r="E2786" i="4"/>
  <c r="F2786" i="4"/>
  <c r="G2786" i="4"/>
  <c r="H2786" i="4"/>
  <c r="I2786" i="4"/>
  <c r="K2786" i="4"/>
  <c r="L2786" i="4"/>
  <c r="M2786" i="4"/>
  <c r="N2786" i="4"/>
  <c r="O2786" i="4"/>
  <c r="AI2786" i="4"/>
  <c r="AJ2786" i="4"/>
  <c r="AK2786" i="4"/>
  <c r="AL2786" i="4"/>
  <c r="AM2786" i="4"/>
  <c r="AN2786" i="4"/>
  <c r="AO2786" i="4"/>
  <c r="AP2786" i="4"/>
  <c r="AR2786" i="4"/>
  <c r="C2787" i="4"/>
  <c r="D2787" i="4"/>
  <c r="E2787" i="4"/>
  <c r="F2787" i="4"/>
  <c r="G2787" i="4"/>
  <c r="H2787" i="4"/>
  <c r="I2787" i="4"/>
  <c r="K2787" i="4"/>
  <c r="L2787" i="4"/>
  <c r="M2787" i="4"/>
  <c r="N2787" i="4"/>
  <c r="O2787" i="4"/>
  <c r="AI2787" i="4"/>
  <c r="AJ2787" i="4"/>
  <c r="AK2787" i="4"/>
  <c r="AL2787" i="4"/>
  <c r="AM2787" i="4"/>
  <c r="AN2787" i="4"/>
  <c r="AO2787" i="4"/>
  <c r="AP2787" i="4"/>
  <c r="AR2787" i="4"/>
  <c r="C2788" i="4"/>
  <c r="D2788" i="4"/>
  <c r="E2788" i="4"/>
  <c r="F2788" i="4"/>
  <c r="G2788" i="4"/>
  <c r="H2788" i="4"/>
  <c r="I2788" i="4"/>
  <c r="K2788" i="4"/>
  <c r="L2788" i="4"/>
  <c r="M2788" i="4"/>
  <c r="N2788" i="4"/>
  <c r="O2788" i="4"/>
  <c r="AI2788" i="4"/>
  <c r="AJ2788" i="4"/>
  <c r="AK2788" i="4"/>
  <c r="AL2788" i="4"/>
  <c r="AM2788" i="4"/>
  <c r="AN2788" i="4"/>
  <c r="AO2788" i="4"/>
  <c r="AP2788" i="4"/>
  <c r="AR2788" i="4"/>
  <c r="C2789" i="4"/>
  <c r="D2789" i="4"/>
  <c r="E2789" i="4"/>
  <c r="F2789" i="4"/>
  <c r="G2789" i="4"/>
  <c r="H2789" i="4"/>
  <c r="I2789" i="4"/>
  <c r="K2789" i="4"/>
  <c r="L2789" i="4"/>
  <c r="M2789" i="4"/>
  <c r="N2789" i="4"/>
  <c r="O2789" i="4"/>
  <c r="AI2789" i="4"/>
  <c r="AJ2789" i="4"/>
  <c r="AK2789" i="4"/>
  <c r="AL2789" i="4"/>
  <c r="AM2789" i="4"/>
  <c r="AN2789" i="4"/>
  <c r="AO2789" i="4"/>
  <c r="AP2789" i="4"/>
  <c r="AR2789" i="4"/>
  <c r="C2790" i="4"/>
  <c r="D2790" i="4"/>
  <c r="E2790" i="4"/>
  <c r="F2790" i="4"/>
  <c r="G2790" i="4"/>
  <c r="H2790" i="4"/>
  <c r="I2790" i="4"/>
  <c r="K2790" i="4"/>
  <c r="L2790" i="4"/>
  <c r="M2790" i="4"/>
  <c r="N2790" i="4"/>
  <c r="O2790" i="4"/>
  <c r="AI2790" i="4"/>
  <c r="AJ2790" i="4"/>
  <c r="AK2790" i="4"/>
  <c r="AL2790" i="4"/>
  <c r="AM2790" i="4"/>
  <c r="AN2790" i="4"/>
  <c r="AO2790" i="4"/>
  <c r="AP2790" i="4"/>
  <c r="AR2790" i="4"/>
  <c r="C2791" i="4"/>
  <c r="D2791" i="4"/>
  <c r="E2791" i="4"/>
  <c r="F2791" i="4"/>
  <c r="G2791" i="4"/>
  <c r="H2791" i="4"/>
  <c r="I2791" i="4"/>
  <c r="K2791" i="4"/>
  <c r="L2791" i="4"/>
  <c r="M2791" i="4"/>
  <c r="N2791" i="4"/>
  <c r="O2791" i="4"/>
  <c r="AI2791" i="4"/>
  <c r="AJ2791" i="4"/>
  <c r="AK2791" i="4"/>
  <c r="AL2791" i="4"/>
  <c r="AM2791" i="4"/>
  <c r="AN2791" i="4"/>
  <c r="AO2791" i="4"/>
  <c r="AP2791" i="4"/>
  <c r="AR2791" i="4"/>
  <c r="C2792" i="4"/>
  <c r="D2792" i="4"/>
  <c r="E2792" i="4"/>
  <c r="F2792" i="4"/>
  <c r="G2792" i="4"/>
  <c r="H2792" i="4"/>
  <c r="I2792" i="4"/>
  <c r="K2792" i="4"/>
  <c r="L2792" i="4"/>
  <c r="M2792" i="4"/>
  <c r="N2792" i="4"/>
  <c r="O2792" i="4"/>
  <c r="AI2792" i="4"/>
  <c r="AJ2792" i="4"/>
  <c r="AK2792" i="4"/>
  <c r="AL2792" i="4"/>
  <c r="AM2792" i="4"/>
  <c r="AN2792" i="4"/>
  <c r="AO2792" i="4"/>
  <c r="AP2792" i="4"/>
  <c r="AR2792" i="4"/>
  <c r="C2793" i="4"/>
  <c r="D2793" i="4"/>
  <c r="E2793" i="4"/>
  <c r="F2793" i="4"/>
  <c r="G2793" i="4"/>
  <c r="H2793" i="4"/>
  <c r="I2793" i="4"/>
  <c r="K2793" i="4"/>
  <c r="L2793" i="4"/>
  <c r="M2793" i="4"/>
  <c r="N2793" i="4"/>
  <c r="O2793" i="4"/>
  <c r="AI2793" i="4"/>
  <c r="AJ2793" i="4"/>
  <c r="AK2793" i="4"/>
  <c r="AL2793" i="4"/>
  <c r="AM2793" i="4"/>
  <c r="AN2793" i="4"/>
  <c r="AO2793" i="4"/>
  <c r="AP2793" i="4"/>
  <c r="AR2793" i="4"/>
  <c r="C2794" i="4"/>
  <c r="D2794" i="4"/>
  <c r="E2794" i="4"/>
  <c r="F2794" i="4"/>
  <c r="G2794" i="4"/>
  <c r="H2794" i="4"/>
  <c r="I2794" i="4"/>
  <c r="K2794" i="4"/>
  <c r="L2794" i="4"/>
  <c r="M2794" i="4"/>
  <c r="N2794" i="4"/>
  <c r="O2794" i="4"/>
  <c r="AI2794" i="4"/>
  <c r="AJ2794" i="4"/>
  <c r="AK2794" i="4"/>
  <c r="AL2794" i="4"/>
  <c r="AM2794" i="4"/>
  <c r="AN2794" i="4"/>
  <c r="AO2794" i="4"/>
  <c r="AP2794" i="4"/>
  <c r="AR2794" i="4"/>
  <c r="C2795" i="4"/>
  <c r="D2795" i="4"/>
  <c r="E2795" i="4"/>
  <c r="F2795" i="4"/>
  <c r="G2795" i="4"/>
  <c r="H2795" i="4"/>
  <c r="I2795" i="4"/>
  <c r="K2795" i="4"/>
  <c r="L2795" i="4"/>
  <c r="M2795" i="4"/>
  <c r="N2795" i="4"/>
  <c r="O2795" i="4"/>
  <c r="AI2795" i="4"/>
  <c r="AJ2795" i="4"/>
  <c r="AK2795" i="4"/>
  <c r="AL2795" i="4"/>
  <c r="AM2795" i="4"/>
  <c r="AN2795" i="4"/>
  <c r="AO2795" i="4"/>
  <c r="AP2795" i="4"/>
  <c r="AR2795" i="4"/>
  <c r="C2796" i="4"/>
  <c r="D2796" i="4"/>
  <c r="E2796" i="4"/>
  <c r="F2796" i="4"/>
  <c r="G2796" i="4"/>
  <c r="H2796" i="4"/>
  <c r="I2796" i="4"/>
  <c r="K2796" i="4"/>
  <c r="L2796" i="4"/>
  <c r="M2796" i="4"/>
  <c r="N2796" i="4"/>
  <c r="O2796" i="4"/>
  <c r="AI2796" i="4"/>
  <c r="AJ2796" i="4"/>
  <c r="AK2796" i="4"/>
  <c r="AL2796" i="4"/>
  <c r="AM2796" i="4"/>
  <c r="AN2796" i="4"/>
  <c r="AO2796" i="4"/>
  <c r="AP2796" i="4"/>
  <c r="AR2796" i="4"/>
  <c r="C2797" i="4"/>
  <c r="D2797" i="4"/>
  <c r="E2797" i="4"/>
  <c r="F2797" i="4"/>
  <c r="G2797" i="4"/>
  <c r="H2797" i="4"/>
  <c r="I2797" i="4"/>
  <c r="K2797" i="4"/>
  <c r="L2797" i="4"/>
  <c r="M2797" i="4"/>
  <c r="N2797" i="4"/>
  <c r="O2797" i="4"/>
  <c r="AI2797" i="4"/>
  <c r="AJ2797" i="4"/>
  <c r="AK2797" i="4"/>
  <c r="AL2797" i="4"/>
  <c r="AM2797" i="4"/>
  <c r="AN2797" i="4"/>
  <c r="AO2797" i="4"/>
  <c r="AP2797" i="4"/>
  <c r="AR2797" i="4"/>
  <c r="C2798" i="4"/>
  <c r="D2798" i="4"/>
  <c r="E2798" i="4"/>
  <c r="F2798" i="4"/>
  <c r="G2798" i="4"/>
  <c r="H2798" i="4"/>
  <c r="I2798" i="4"/>
  <c r="K2798" i="4"/>
  <c r="L2798" i="4"/>
  <c r="M2798" i="4"/>
  <c r="N2798" i="4"/>
  <c r="O2798" i="4"/>
  <c r="AI2798" i="4"/>
  <c r="AJ2798" i="4"/>
  <c r="AK2798" i="4"/>
  <c r="AL2798" i="4"/>
  <c r="AM2798" i="4"/>
  <c r="AN2798" i="4"/>
  <c r="AO2798" i="4"/>
  <c r="AP2798" i="4"/>
  <c r="AR2798" i="4"/>
  <c r="C2799" i="4"/>
  <c r="D2799" i="4"/>
  <c r="E2799" i="4"/>
  <c r="F2799" i="4"/>
  <c r="G2799" i="4"/>
  <c r="H2799" i="4"/>
  <c r="I2799" i="4"/>
  <c r="K2799" i="4"/>
  <c r="L2799" i="4"/>
  <c r="M2799" i="4"/>
  <c r="N2799" i="4"/>
  <c r="O2799" i="4"/>
  <c r="AI2799" i="4"/>
  <c r="AJ2799" i="4"/>
  <c r="AK2799" i="4"/>
  <c r="AL2799" i="4"/>
  <c r="AM2799" i="4"/>
  <c r="AN2799" i="4"/>
  <c r="AO2799" i="4"/>
  <c r="AP2799" i="4"/>
  <c r="AR2799" i="4"/>
  <c r="C2800" i="4"/>
  <c r="D2800" i="4"/>
  <c r="E2800" i="4"/>
  <c r="F2800" i="4"/>
  <c r="G2800" i="4"/>
  <c r="H2800" i="4"/>
  <c r="I2800" i="4"/>
  <c r="K2800" i="4"/>
  <c r="L2800" i="4"/>
  <c r="M2800" i="4"/>
  <c r="N2800" i="4"/>
  <c r="O2800" i="4"/>
  <c r="AI2800" i="4"/>
  <c r="AJ2800" i="4"/>
  <c r="AK2800" i="4"/>
  <c r="AL2800" i="4"/>
  <c r="AM2800" i="4"/>
  <c r="AN2800" i="4"/>
  <c r="AO2800" i="4"/>
  <c r="AP2800" i="4"/>
  <c r="AR2800" i="4"/>
  <c r="C2801" i="4"/>
  <c r="D2801" i="4"/>
  <c r="E2801" i="4"/>
  <c r="F2801" i="4"/>
  <c r="G2801" i="4"/>
  <c r="H2801" i="4"/>
  <c r="I2801" i="4"/>
  <c r="K2801" i="4"/>
  <c r="L2801" i="4"/>
  <c r="M2801" i="4"/>
  <c r="N2801" i="4"/>
  <c r="O2801" i="4"/>
  <c r="AI2801" i="4"/>
  <c r="AJ2801" i="4"/>
  <c r="AK2801" i="4"/>
  <c r="AL2801" i="4"/>
  <c r="AM2801" i="4"/>
  <c r="AN2801" i="4"/>
  <c r="AO2801" i="4"/>
  <c r="AP2801" i="4"/>
  <c r="AR2801" i="4"/>
  <c r="C2802" i="4"/>
  <c r="D2802" i="4"/>
  <c r="E2802" i="4"/>
  <c r="F2802" i="4"/>
  <c r="G2802" i="4"/>
  <c r="H2802" i="4"/>
  <c r="I2802" i="4"/>
  <c r="K2802" i="4"/>
  <c r="L2802" i="4"/>
  <c r="M2802" i="4"/>
  <c r="N2802" i="4"/>
  <c r="O2802" i="4"/>
  <c r="AI2802" i="4"/>
  <c r="AJ2802" i="4"/>
  <c r="AK2802" i="4"/>
  <c r="AL2802" i="4"/>
  <c r="AM2802" i="4"/>
  <c r="AN2802" i="4"/>
  <c r="AO2802" i="4"/>
  <c r="AP2802" i="4"/>
  <c r="AR2802" i="4"/>
  <c r="C2803" i="4"/>
  <c r="D2803" i="4"/>
  <c r="E2803" i="4"/>
  <c r="F2803" i="4"/>
  <c r="G2803" i="4"/>
  <c r="H2803" i="4"/>
  <c r="I2803" i="4"/>
  <c r="K2803" i="4"/>
  <c r="L2803" i="4"/>
  <c r="M2803" i="4"/>
  <c r="N2803" i="4"/>
  <c r="O2803" i="4"/>
  <c r="AI2803" i="4"/>
  <c r="AJ2803" i="4"/>
  <c r="AK2803" i="4"/>
  <c r="AL2803" i="4"/>
  <c r="AM2803" i="4"/>
  <c r="AN2803" i="4"/>
  <c r="AO2803" i="4"/>
  <c r="AP2803" i="4"/>
  <c r="AR2803" i="4"/>
  <c r="C2804" i="4"/>
  <c r="D2804" i="4"/>
  <c r="E2804" i="4"/>
  <c r="F2804" i="4"/>
  <c r="G2804" i="4"/>
  <c r="H2804" i="4"/>
  <c r="I2804" i="4"/>
  <c r="K2804" i="4"/>
  <c r="L2804" i="4"/>
  <c r="M2804" i="4"/>
  <c r="N2804" i="4"/>
  <c r="O2804" i="4"/>
  <c r="AI2804" i="4"/>
  <c r="AJ2804" i="4"/>
  <c r="AK2804" i="4"/>
  <c r="AL2804" i="4"/>
  <c r="AM2804" i="4"/>
  <c r="AN2804" i="4"/>
  <c r="AO2804" i="4"/>
  <c r="AP2804" i="4"/>
  <c r="AR2804" i="4"/>
  <c r="C2805" i="4"/>
  <c r="D2805" i="4"/>
  <c r="E2805" i="4"/>
  <c r="F2805" i="4"/>
  <c r="G2805" i="4"/>
  <c r="H2805" i="4"/>
  <c r="I2805" i="4"/>
  <c r="K2805" i="4"/>
  <c r="L2805" i="4"/>
  <c r="M2805" i="4"/>
  <c r="N2805" i="4"/>
  <c r="O2805" i="4"/>
  <c r="AI2805" i="4"/>
  <c r="AJ2805" i="4"/>
  <c r="AK2805" i="4"/>
  <c r="AL2805" i="4"/>
  <c r="AM2805" i="4"/>
  <c r="AN2805" i="4"/>
  <c r="AO2805" i="4"/>
  <c r="AP2805" i="4"/>
  <c r="AR2805" i="4"/>
  <c r="C2806" i="4"/>
  <c r="D2806" i="4"/>
  <c r="E2806" i="4"/>
  <c r="F2806" i="4"/>
  <c r="G2806" i="4"/>
  <c r="H2806" i="4"/>
  <c r="I2806" i="4"/>
  <c r="K2806" i="4"/>
  <c r="L2806" i="4"/>
  <c r="M2806" i="4"/>
  <c r="N2806" i="4"/>
  <c r="O2806" i="4"/>
  <c r="AI2806" i="4"/>
  <c r="AJ2806" i="4"/>
  <c r="AK2806" i="4"/>
  <c r="AL2806" i="4"/>
  <c r="AM2806" i="4"/>
  <c r="AN2806" i="4"/>
  <c r="AO2806" i="4"/>
  <c r="AP2806" i="4"/>
  <c r="AR2806" i="4"/>
  <c r="C2807" i="4"/>
  <c r="D2807" i="4"/>
  <c r="E2807" i="4"/>
  <c r="F2807" i="4"/>
  <c r="G2807" i="4"/>
  <c r="H2807" i="4"/>
  <c r="I2807" i="4"/>
  <c r="K2807" i="4"/>
  <c r="L2807" i="4"/>
  <c r="M2807" i="4"/>
  <c r="N2807" i="4"/>
  <c r="O2807" i="4"/>
  <c r="AI2807" i="4"/>
  <c r="AJ2807" i="4"/>
  <c r="AK2807" i="4"/>
  <c r="AL2807" i="4"/>
  <c r="AM2807" i="4"/>
  <c r="AN2807" i="4"/>
  <c r="AO2807" i="4"/>
  <c r="AP2807" i="4"/>
  <c r="AR2807" i="4"/>
  <c r="C2808" i="4"/>
  <c r="D2808" i="4"/>
  <c r="E2808" i="4"/>
  <c r="F2808" i="4"/>
  <c r="G2808" i="4"/>
  <c r="H2808" i="4"/>
  <c r="I2808" i="4"/>
  <c r="K2808" i="4"/>
  <c r="L2808" i="4"/>
  <c r="M2808" i="4"/>
  <c r="N2808" i="4"/>
  <c r="O2808" i="4"/>
  <c r="AI2808" i="4"/>
  <c r="AJ2808" i="4"/>
  <c r="AK2808" i="4"/>
  <c r="AL2808" i="4"/>
  <c r="AM2808" i="4"/>
  <c r="AN2808" i="4"/>
  <c r="AO2808" i="4"/>
  <c r="AP2808" i="4"/>
  <c r="AR2808" i="4"/>
  <c r="C2809" i="4"/>
  <c r="D2809" i="4"/>
  <c r="E2809" i="4"/>
  <c r="F2809" i="4"/>
  <c r="G2809" i="4"/>
  <c r="H2809" i="4"/>
  <c r="I2809" i="4"/>
  <c r="K2809" i="4"/>
  <c r="L2809" i="4"/>
  <c r="M2809" i="4"/>
  <c r="N2809" i="4"/>
  <c r="O2809" i="4"/>
  <c r="AI2809" i="4"/>
  <c r="AJ2809" i="4"/>
  <c r="AK2809" i="4"/>
  <c r="AL2809" i="4"/>
  <c r="AM2809" i="4"/>
  <c r="AN2809" i="4"/>
  <c r="AO2809" i="4"/>
  <c r="AP2809" i="4"/>
  <c r="AR2809" i="4"/>
  <c r="C2810" i="4"/>
  <c r="D2810" i="4"/>
  <c r="E2810" i="4"/>
  <c r="F2810" i="4"/>
  <c r="G2810" i="4"/>
  <c r="H2810" i="4"/>
  <c r="I2810" i="4"/>
  <c r="K2810" i="4"/>
  <c r="L2810" i="4"/>
  <c r="M2810" i="4"/>
  <c r="N2810" i="4"/>
  <c r="O2810" i="4"/>
  <c r="AI2810" i="4"/>
  <c r="AJ2810" i="4"/>
  <c r="AK2810" i="4"/>
  <c r="AL2810" i="4"/>
  <c r="AM2810" i="4"/>
  <c r="AN2810" i="4"/>
  <c r="AO2810" i="4"/>
  <c r="AP2810" i="4"/>
  <c r="AR2810" i="4"/>
  <c r="C2811" i="4"/>
  <c r="D2811" i="4"/>
  <c r="E2811" i="4"/>
  <c r="F2811" i="4"/>
  <c r="G2811" i="4"/>
  <c r="H2811" i="4"/>
  <c r="I2811" i="4"/>
  <c r="K2811" i="4"/>
  <c r="L2811" i="4"/>
  <c r="M2811" i="4"/>
  <c r="N2811" i="4"/>
  <c r="O2811" i="4"/>
  <c r="AI2811" i="4"/>
  <c r="AJ2811" i="4"/>
  <c r="AK2811" i="4"/>
  <c r="AL2811" i="4"/>
  <c r="AM2811" i="4"/>
  <c r="AN2811" i="4"/>
  <c r="AO2811" i="4"/>
  <c r="AP2811" i="4"/>
  <c r="AR2811" i="4"/>
  <c r="C2812" i="4"/>
  <c r="D2812" i="4"/>
  <c r="E2812" i="4"/>
  <c r="F2812" i="4"/>
  <c r="G2812" i="4"/>
  <c r="H2812" i="4"/>
  <c r="I2812" i="4"/>
  <c r="K2812" i="4"/>
  <c r="L2812" i="4"/>
  <c r="M2812" i="4"/>
  <c r="N2812" i="4"/>
  <c r="O2812" i="4"/>
  <c r="AI2812" i="4"/>
  <c r="AJ2812" i="4"/>
  <c r="AK2812" i="4"/>
  <c r="AL2812" i="4"/>
  <c r="AM2812" i="4"/>
  <c r="AN2812" i="4"/>
  <c r="AO2812" i="4"/>
  <c r="AP2812" i="4"/>
  <c r="AR2812" i="4"/>
  <c r="C2813" i="4"/>
  <c r="D2813" i="4"/>
  <c r="E2813" i="4"/>
  <c r="F2813" i="4"/>
  <c r="G2813" i="4"/>
  <c r="H2813" i="4"/>
  <c r="I2813" i="4"/>
  <c r="K2813" i="4"/>
  <c r="L2813" i="4"/>
  <c r="M2813" i="4"/>
  <c r="N2813" i="4"/>
  <c r="O2813" i="4"/>
  <c r="AI2813" i="4"/>
  <c r="AJ2813" i="4"/>
  <c r="AK2813" i="4"/>
  <c r="AL2813" i="4"/>
  <c r="AM2813" i="4"/>
  <c r="AN2813" i="4"/>
  <c r="AO2813" i="4"/>
  <c r="AP2813" i="4"/>
  <c r="AR2813" i="4"/>
  <c r="C2814" i="4"/>
  <c r="D2814" i="4"/>
  <c r="E2814" i="4"/>
  <c r="F2814" i="4"/>
  <c r="G2814" i="4"/>
  <c r="H2814" i="4"/>
  <c r="I2814" i="4"/>
  <c r="K2814" i="4"/>
  <c r="L2814" i="4"/>
  <c r="M2814" i="4"/>
  <c r="N2814" i="4"/>
  <c r="O2814" i="4"/>
  <c r="AI2814" i="4"/>
  <c r="AJ2814" i="4"/>
  <c r="AK2814" i="4"/>
  <c r="AL2814" i="4"/>
  <c r="AM2814" i="4"/>
  <c r="AN2814" i="4"/>
  <c r="AO2814" i="4"/>
  <c r="AP2814" i="4"/>
  <c r="AR2814" i="4"/>
  <c r="C2815" i="4"/>
  <c r="D2815" i="4"/>
  <c r="E2815" i="4"/>
  <c r="F2815" i="4"/>
  <c r="G2815" i="4"/>
  <c r="H2815" i="4"/>
  <c r="I2815" i="4"/>
  <c r="K2815" i="4"/>
  <c r="L2815" i="4"/>
  <c r="M2815" i="4"/>
  <c r="N2815" i="4"/>
  <c r="O2815" i="4"/>
  <c r="AI2815" i="4"/>
  <c r="AJ2815" i="4"/>
  <c r="AK2815" i="4"/>
  <c r="AL2815" i="4"/>
  <c r="AM2815" i="4"/>
  <c r="AN2815" i="4"/>
  <c r="AO2815" i="4"/>
  <c r="AP2815" i="4"/>
  <c r="AR2815" i="4"/>
  <c r="C2816" i="4"/>
  <c r="D2816" i="4"/>
  <c r="E2816" i="4"/>
  <c r="F2816" i="4"/>
  <c r="G2816" i="4"/>
  <c r="H2816" i="4"/>
  <c r="I2816" i="4"/>
  <c r="K2816" i="4"/>
  <c r="L2816" i="4"/>
  <c r="M2816" i="4"/>
  <c r="N2816" i="4"/>
  <c r="O2816" i="4"/>
  <c r="AI2816" i="4"/>
  <c r="AJ2816" i="4"/>
  <c r="AK2816" i="4"/>
  <c r="AL2816" i="4"/>
  <c r="AM2816" i="4"/>
  <c r="AN2816" i="4"/>
  <c r="AO2816" i="4"/>
  <c r="AP2816" i="4"/>
  <c r="AR2816" i="4"/>
  <c r="C2817" i="4"/>
  <c r="D2817" i="4"/>
  <c r="E2817" i="4"/>
  <c r="F2817" i="4"/>
  <c r="G2817" i="4"/>
  <c r="H2817" i="4"/>
  <c r="I2817" i="4"/>
  <c r="K2817" i="4"/>
  <c r="L2817" i="4"/>
  <c r="M2817" i="4"/>
  <c r="N2817" i="4"/>
  <c r="O2817" i="4"/>
  <c r="AI2817" i="4"/>
  <c r="AJ2817" i="4"/>
  <c r="AK2817" i="4"/>
  <c r="AL2817" i="4"/>
  <c r="AM2817" i="4"/>
  <c r="AN2817" i="4"/>
  <c r="AO2817" i="4"/>
  <c r="AP2817" i="4"/>
  <c r="AR2817" i="4"/>
  <c r="C2818" i="4"/>
  <c r="D2818" i="4"/>
  <c r="E2818" i="4"/>
  <c r="F2818" i="4"/>
  <c r="G2818" i="4"/>
  <c r="H2818" i="4"/>
  <c r="I2818" i="4"/>
  <c r="K2818" i="4"/>
  <c r="L2818" i="4"/>
  <c r="M2818" i="4"/>
  <c r="N2818" i="4"/>
  <c r="O2818" i="4"/>
  <c r="AI2818" i="4"/>
  <c r="AJ2818" i="4"/>
  <c r="AK2818" i="4"/>
  <c r="AL2818" i="4"/>
  <c r="AM2818" i="4"/>
  <c r="AN2818" i="4"/>
  <c r="AO2818" i="4"/>
  <c r="AP2818" i="4"/>
  <c r="AR2818" i="4"/>
  <c r="C2819" i="4"/>
  <c r="D2819" i="4"/>
  <c r="E2819" i="4"/>
  <c r="F2819" i="4"/>
  <c r="G2819" i="4"/>
  <c r="H2819" i="4"/>
  <c r="I2819" i="4"/>
  <c r="K2819" i="4"/>
  <c r="L2819" i="4"/>
  <c r="M2819" i="4"/>
  <c r="N2819" i="4"/>
  <c r="O2819" i="4"/>
  <c r="AI2819" i="4"/>
  <c r="AJ2819" i="4"/>
  <c r="AK2819" i="4"/>
  <c r="AL2819" i="4"/>
  <c r="AM2819" i="4"/>
  <c r="AN2819" i="4"/>
  <c r="AO2819" i="4"/>
  <c r="AP2819" i="4"/>
  <c r="AR2819" i="4"/>
  <c r="C2820" i="4"/>
  <c r="D2820" i="4"/>
  <c r="E2820" i="4"/>
  <c r="F2820" i="4"/>
  <c r="G2820" i="4"/>
  <c r="H2820" i="4"/>
  <c r="I2820" i="4"/>
  <c r="K2820" i="4"/>
  <c r="L2820" i="4"/>
  <c r="M2820" i="4"/>
  <c r="N2820" i="4"/>
  <c r="O2820" i="4"/>
  <c r="AI2820" i="4"/>
  <c r="AJ2820" i="4"/>
  <c r="AK2820" i="4"/>
  <c r="AL2820" i="4"/>
  <c r="AM2820" i="4"/>
  <c r="AN2820" i="4"/>
  <c r="AO2820" i="4"/>
  <c r="AP2820" i="4"/>
  <c r="AR2820" i="4"/>
  <c r="C2821" i="4"/>
  <c r="D2821" i="4"/>
  <c r="E2821" i="4"/>
  <c r="F2821" i="4"/>
  <c r="G2821" i="4"/>
  <c r="H2821" i="4"/>
  <c r="I2821" i="4"/>
  <c r="K2821" i="4"/>
  <c r="L2821" i="4"/>
  <c r="M2821" i="4"/>
  <c r="N2821" i="4"/>
  <c r="O2821" i="4"/>
  <c r="AI2821" i="4"/>
  <c r="AJ2821" i="4"/>
  <c r="AK2821" i="4"/>
  <c r="AL2821" i="4"/>
  <c r="AM2821" i="4"/>
  <c r="AN2821" i="4"/>
  <c r="AO2821" i="4"/>
  <c r="AP2821" i="4"/>
  <c r="AR2821" i="4"/>
  <c r="C2822" i="4"/>
  <c r="D2822" i="4"/>
  <c r="E2822" i="4"/>
  <c r="F2822" i="4"/>
  <c r="G2822" i="4"/>
  <c r="H2822" i="4"/>
  <c r="I2822" i="4"/>
  <c r="K2822" i="4"/>
  <c r="L2822" i="4"/>
  <c r="M2822" i="4"/>
  <c r="N2822" i="4"/>
  <c r="O2822" i="4"/>
  <c r="AI2822" i="4"/>
  <c r="AJ2822" i="4"/>
  <c r="AK2822" i="4"/>
  <c r="AL2822" i="4"/>
  <c r="AM2822" i="4"/>
  <c r="AN2822" i="4"/>
  <c r="AO2822" i="4"/>
  <c r="AP2822" i="4"/>
  <c r="AR2822" i="4"/>
  <c r="C2823" i="4"/>
  <c r="D2823" i="4"/>
  <c r="E2823" i="4"/>
  <c r="F2823" i="4"/>
  <c r="G2823" i="4"/>
  <c r="H2823" i="4"/>
  <c r="I2823" i="4"/>
  <c r="K2823" i="4"/>
  <c r="L2823" i="4"/>
  <c r="M2823" i="4"/>
  <c r="N2823" i="4"/>
  <c r="O2823" i="4"/>
  <c r="AI2823" i="4"/>
  <c r="AJ2823" i="4"/>
  <c r="AK2823" i="4"/>
  <c r="AL2823" i="4"/>
  <c r="AM2823" i="4"/>
  <c r="AN2823" i="4"/>
  <c r="AO2823" i="4"/>
  <c r="AP2823" i="4"/>
  <c r="AR2823" i="4"/>
  <c r="C2824" i="4"/>
  <c r="D2824" i="4"/>
  <c r="E2824" i="4"/>
  <c r="F2824" i="4"/>
  <c r="G2824" i="4"/>
  <c r="H2824" i="4"/>
  <c r="I2824" i="4"/>
  <c r="K2824" i="4"/>
  <c r="L2824" i="4"/>
  <c r="M2824" i="4"/>
  <c r="N2824" i="4"/>
  <c r="O2824" i="4"/>
  <c r="AI2824" i="4"/>
  <c r="AJ2824" i="4"/>
  <c r="AK2824" i="4"/>
  <c r="AL2824" i="4"/>
  <c r="AM2824" i="4"/>
  <c r="AN2824" i="4"/>
  <c r="AO2824" i="4"/>
  <c r="AP2824" i="4"/>
  <c r="AR2824" i="4"/>
  <c r="C2825" i="4"/>
  <c r="D2825" i="4"/>
  <c r="E2825" i="4"/>
  <c r="F2825" i="4"/>
  <c r="G2825" i="4"/>
  <c r="H2825" i="4"/>
  <c r="I2825" i="4"/>
  <c r="K2825" i="4"/>
  <c r="L2825" i="4"/>
  <c r="M2825" i="4"/>
  <c r="N2825" i="4"/>
  <c r="O2825" i="4"/>
  <c r="AI2825" i="4"/>
  <c r="AJ2825" i="4"/>
  <c r="AK2825" i="4"/>
  <c r="AL2825" i="4"/>
  <c r="AM2825" i="4"/>
  <c r="AN2825" i="4"/>
  <c r="AO2825" i="4"/>
  <c r="AP2825" i="4"/>
  <c r="AR2825" i="4"/>
  <c r="C2826" i="4"/>
  <c r="D2826" i="4"/>
  <c r="E2826" i="4"/>
  <c r="F2826" i="4"/>
  <c r="G2826" i="4"/>
  <c r="H2826" i="4"/>
  <c r="I2826" i="4"/>
  <c r="K2826" i="4"/>
  <c r="L2826" i="4"/>
  <c r="M2826" i="4"/>
  <c r="N2826" i="4"/>
  <c r="O2826" i="4"/>
  <c r="AI2826" i="4"/>
  <c r="AJ2826" i="4"/>
  <c r="AK2826" i="4"/>
  <c r="AL2826" i="4"/>
  <c r="AM2826" i="4"/>
  <c r="AN2826" i="4"/>
  <c r="AO2826" i="4"/>
  <c r="AP2826" i="4"/>
  <c r="AR2826" i="4"/>
  <c r="C2827" i="4"/>
  <c r="D2827" i="4"/>
  <c r="E2827" i="4"/>
  <c r="F2827" i="4"/>
  <c r="G2827" i="4"/>
  <c r="H2827" i="4"/>
  <c r="I2827" i="4"/>
  <c r="K2827" i="4"/>
  <c r="L2827" i="4"/>
  <c r="M2827" i="4"/>
  <c r="N2827" i="4"/>
  <c r="O2827" i="4"/>
  <c r="AI2827" i="4"/>
  <c r="AJ2827" i="4"/>
  <c r="AK2827" i="4"/>
  <c r="AL2827" i="4"/>
  <c r="AM2827" i="4"/>
  <c r="AN2827" i="4"/>
  <c r="AO2827" i="4"/>
  <c r="AP2827" i="4"/>
  <c r="AR2827" i="4"/>
  <c r="C2828" i="4"/>
  <c r="D2828" i="4"/>
  <c r="E2828" i="4"/>
  <c r="F2828" i="4"/>
  <c r="G2828" i="4"/>
  <c r="H2828" i="4"/>
  <c r="I2828" i="4"/>
  <c r="K2828" i="4"/>
  <c r="L2828" i="4"/>
  <c r="M2828" i="4"/>
  <c r="N2828" i="4"/>
  <c r="O2828" i="4"/>
  <c r="AI2828" i="4"/>
  <c r="AJ2828" i="4"/>
  <c r="AK2828" i="4"/>
  <c r="AL2828" i="4"/>
  <c r="AM2828" i="4"/>
  <c r="AN2828" i="4"/>
  <c r="AO2828" i="4"/>
  <c r="AP2828" i="4"/>
  <c r="AR2828" i="4"/>
  <c r="C2829" i="4"/>
  <c r="D2829" i="4"/>
  <c r="E2829" i="4"/>
  <c r="F2829" i="4"/>
  <c r="G2829" i="4"/>
  <c r="H2829" i="4"/>
  <c r="I2829" i="4"/>
  <c r="K2829" i="4"/>
  <c r="L2829" i="4"/>
  <c r="M2829" i="4"/>
  <c r="N2829" i="4"/>
  <c r="O2829" i="4"/>
  <c r="AI2829" i="4"/>
  <c r="AJ2829" i="4"/>
  <c r="AK2829" i="4"/>
  <c r="AL2829" i="4"/>
  <c r="AM2829" i="4"/>
  <c r="AN2829" i="4"/>
  <c r="AO2829" i="4"/>
  <c r="AP2829" i="4"/>
  <c r="AR2829" i="4"/>
  <c r="C2830" i="4"/>
  <c r="D2830" i="4"/>
  <c r="E2830" i="4"/>
  <c r="F2830" i="4"/>
  <c r="G2830" i="4"/>
  <c r="H2830" i="4"/>
  <c r="I2830" i="4"/>
  <c r="K2830" i="4"/>
  <c r="L2830" i="4"/>
  <c r="M2830" i="4"/>
  <c r="N2830" i="4"/>
  <c r="O2830" i="4"/>
  <c r="AI2830" i="4"/>
  <c r="AJ2830" i="4"/>
  <c r="AK2830" i="4"/>
  <c r="AL2830" i="4"/>
  <c r="AM2830" i="4"/>
  <c r="AN2830" i="4"/>
  <c r="AO2830" i="4"/>
  <c r="AP2830" i="4"/>
  <c r="AR2830" i="4"/>
  <c r="C2831" i="4"/>
  <c r="D2831" i="4"/>
  <c r="E2831" i="4"/>
  <c r="F2831" i="4"/>
  <c r="G2831" i="4"/>
  <c r="H2831" i="4"/>
  <c r="I2831" i="4"/>
  <c r="K2831" i="4"/>
  <c r="L2831" i="4"/>
  <c r="M2831" i="4"/>
  <c r="N2831" i="4"/>
  <c r="O2831" i="4"/>
  <c r="AI2831" i="4"/>
  <c r="AJ2831" i="4"/>
  <c r="AK2831" i="4"/>
  <c r="AL2831" i="4"/>
  <c r="AM2831" i="4"/>
  <c r="AN2831" i="4"/>
  <c r="AO2831" i="4"/>
  <c r="AP2831" i="4"/>
  <c r="AR2831" i="4"/>
  <c r="C2832" i="4"/>
  <c r="D2832" i="4"/>
  <c r="E2832" i="4"/>
  <c r="F2832" i="4"/>
  <c r="G2832" i="4"/>
  <c r="H2832" i="4"/>
  <c r="I2832" i="4"/>
  <c r="K2832" i="4"/>
  <c r="L2832" i="4"/>
  <c r="M2832" i="4"/>
  <c r="N2832" i="4"/>
  <c r="O2832" i="4"/>
  <c r="AI2832" i="4"/>
  <c r="AJ2832" i="4"/>
  <c r="AK2832" i="4"/>
  <c r="AL2832" i="4"/>
  <c r="AM2832" i="4"/>
  <c r="AN2832" i="4"/>
  <c r="AO2832" i="4"/>
  <c r="AP2832" i="4"/>
  <c r="AR2832" i="4"/>
  <c r="C2833" i="4"/>
  <c r="D2833" i="4"/>
  <c r="E2833" i="4"/>
  <c r="F2833" i="4"/>
  <c r="G2833" i="4"/>
  <c r="H2833" i="4"/>
  <c r="I2833" i="4"/>
  <c r="K2833" i="4"/>
  <c r="L2833" i="4"/>
  <c r="M2833" i="4"/>
  <c r="N2833" i="4"/>
  <c r="O2833" i="4"/>
  <c r="AI2833" i="4"/>
  <c r="AJ2833" i="4"/>
  <c r="AK2833" i="4"/>
  <c r="AL2833" i="4"/>
  <c r="AM2833" i="4"/>
  <c r="AN2833" i="4"/>
  <c r="AO2833" i="4"/>
  <c r="AP2833" i="4"/>
  <c r="AR2833" i="4"/>
  <c r="C2834" i="4"/>
  <c r="D2834" i="4"/>
  <c r="E2834" i="4"/>
  <c r="F2834" i="4"/>
  <c r="G2834" i="4"/>
  <c r="H2834" i="4"/>
  <c r="I2834" i="4"/>
  <c r="K2834" i="4"/>
  <c r="L2834" i="4"/>
  <c r="M2834" i="4"/>
  <c r="N2834" i="4"/>
  <c r="O2834" i="4"/>
  <c r="AI2834" i="4"/>
  <c r="AJ2834" i="4"/>
  <c r="AK2834" i="4"/>
  <c r="AL2834" i="4"/>
  <c r="AM2834" i="4"/>
  <c r="AN2834" i="4"/>
  <c r="AO2834" i="4"/>
  <c r="AP2834" i="4"/>
  <c r="AR2834" i="4"/>
  <c r="C2835" i="4"/>
  <c r="D2835" i="4"/>
  <c r="E2835" i="4"/>
  <c r="F2835" i="4"/>
  <c r="G2835" i="4"/>
  <c r="H2835" i="4"/>
  <c r="I2835" i="4"/>
  <c r="K2835" i="4"/>
  <c r="L2835" i="4"/>
  <c r="M2835" i="4"/>
  <c r="N2835" i="4"/>
  <c r="O2835" i="4"/>
  <c r="AI2835" i="4"/>
  <c r="AJ2835" i="4"/>
  <c r="AK2835" i="4"/>
  <c r="AL2835" i="4"/>
  <c r="AM2835" i="4"/>
  <c r="AN2835" i="4"/>
  <c r="AO2835" i="4"/>
  <c r="AP2835" i="4"/>
  <c r="AR2835" i="4"/>
  <c r="C2836" i="4"/>
  <c r="D2836" i="4"/>
  <c r="E2836" i="4"/>
  <c r="F2836" i="4"/>
  <c r="G2836" i="4"/>
  <c r="H2836" i="4"/>
  <c r="I2836" i="4"/>
  <c r="K2836" i="4"/>
  <c r="L2836" i="4"/>
  <c r="M2836" i="4"/>
  <c r="N2836" i="4"/>
  <c r="O2836" i="4"/>
  <c r="AI2836" i="4"/>
  <c r="AJ2836" i="4"/>
  <c r="AK2836" i="4"/>
  <c r="AL2836" i="4"/>
  <c r="AM2836" i="4"/>
  <c r="AN2836" i="4"/>
  <c r="AO2836" i="4"/>
  <c r="AP2836" i="4"/>
  <c r="AR2836" i="4"/>
  <c r="C2837" i="4"/>
  <c r="D2837" i="4"/>
  <c r="E2837" i="4"/>
  <c r="F2837" i="4"/>
  <c r="G2837" i="4"/>
  <c r="H2837" i="4"/>
  <c r="I2837" i="4"/>
  <c r="K2837" i="4"/>
  <c r="L2837" i="4"/>
  <c r="M2837" i="4"/>
  <c r="N2837" i="4"/>
  <c r="O2837" i="4"/>
  <c r="AI2837" i="4"/>
  <c r="AJ2837" i="4"/>
  <c r="AK2837" i="4"/>
  <c r="AL2837" i="4"/>
  <c r="AM2837" i="4"/>
  <c r="AN2837" i="4"/>
  <c r="AO2837" i="4"/>
  <c r="AP2837" i="4"/>
  <c r="AR2837" i="4"/>
  <c r="C2838" i="4"/>
  <c r="D2838" i="4"/>
  <c r="E2838" i="4"/>
  <c r="F2838" i="4"/>
  <c r="G2838" i="4"/>
  <c r="H2838" i="4"/>
  <c r="I2838" i="4"/>
  <c r="K2838" i="4"/>
  <c r="L2838" i="4"/>
  <c r="M2838" i="4"/>
  <c r="N2838" i="4"/>
  <c r="O2838" i="4"/>
  <c r="AI2838" i="4"/>
  <c r="AJ2838" i="4"/>
  <c r="AK2838" i="4"/>
  <c r="AL2838" i="4"/>
  <c r="AM2838" i="4"/>
  <c r="AN2838" i="4"/>
  <c r="AO2838" i="4"/>
  <c r="AP2838" i="4"/>
  <c r="AR2838" i="4"/>
  <c r="C2839" i="4"/>
  <c r="D2839" i="4"/>
  <c r="E2839" i="4"/>
  <c r="F2839" i="4"/>
  <c r="G2839" i="4"/>
  <c r="H2839" i="4"/>
  <c r="I2839" i="4"/>
  <c r="K2839" i="4"/>
  <c r="L2839" i="4"/>
  <c r="M2839" i="4"/>
  <c r="N2839" i="4"/>
  <c r="O2839" i="4"/>
  <c r="AI2839" i="4"/>
  <c r="AJ2839" i="4"/>
  <c r="AK2839" i="4"/>
  <c r="AL2839" i="4"/>
  <c r="AM2839" i="4"/>
  <c r="AN2839" i="4"/>
  <c r="AO2839" i="4"/>
  <c r="AP2839" i="4"/>
  <c r="AR2839" i="4"/>
  <c r="C2840" i="4"/>
  <c r="D2840" i="4"/>
  <c r="E2840" i="4"/>
  <c r="F2840" i="4"/>
  <c r="G2840" i="4"/>
  <c r="H2840" i="4"/>
  <c r="I2840" i="4"/>
  <c r="K2840" i="4"/>
  <c r="L2840" i="4"/>
  <c r="M2840" i="4"/>
  <c r="N2840" i="4"/>
  <c r="O2840" i="4"/>
  <c r="AI2840" i="4"/>
  <c r="AJ2840" i="4"/>
  <c r="AK2840" i="4"/>
  <c r="AL2840" i="4"/>
  <c r="AM2840" i="4"/>
  <c r="AN2840" i="4"/>
  <c r="AO2840" i="4"/>
  <c r="AP2840" i="4"/>
  <c r="AR2840" i="4"/>
  <c r="C2841" i="4"/>
  <c r="D2841" i="4"/>
  <c r="E2841" i="4"/>
  <c r="F2841" i="4"/>
  <c r="G2841" i="4"/>
  <c r="H2841" i="4"/>
  <c r="I2841" i="4"/>
  <c r="K2841" i="4"/>
  <c r="L2841" i="4"/>
  <c r="M2841" i="4"/>
  <c r="N2841" i="4"/>
  <c r="O2841" i="4"/>
  <c r="AI2841" i="4"/>
  <c r="AJ2841" i="4"/>
  <c r="AK2841" i="4"/>
  <c r="AL2841" i="4"/>
  <c r="AM2841" i="4"/>
  <c r="AN2841" i="4"/>
  <c r="AO2841" i="4"/>
  <c r="AP2841" i="4"/>
  <c r="AR2841" i="4"/>
  <c r="C2842" i="4"/>
  <c r="D2842" i="4"/>
  <c r="E2842" i="4"/>
  <c r="F2842" i="4"/>
  <c r="G2842" i="4"/>
  <c r="H2842" i="4"/>
  <c r="I2842" i="4"/>
  <c r="K2842" i="4"/>
  <c r="L2842" i="4"/>
  <c r="M2842" i="4"/>
  <c r="N2842" i="4"/>
  <c r="O2842" i="4"/>
  <c r="AI2842" i="4"/>
  <c r="AJ2842" i="4"/>
  <c r="AK2842" i="4"/>
  <c r="AL2842" i="4"/>
  <c r="AM2842" i="4"/>
  <c r="AN2842" i="4"/>
  <c r="AO2842" i="4"/>
  <c r="AP2842" i="4"/>
  <c r="AR2842" i="4"/>
  <c r="C2843" i="4"/>
  <c r="D2843" i="4"/>
  <c r="E2843" i="4"/>
  <c r="F2843" i="4"/>
  <c r="G2843" i="4"/>
  <c r="H2843" i="4"/>
  <c r="I2843" i="4"/>
  <c r="K2843" i="4"/>
  <c r="L2843" i="4"/>
  <c r="M2843" i="4"/>
  <c r="N2843" i="4"/>
  <c r="O2843" i="4"/>
  <c r="AI2843" i="4"/>
  <c r="AJ2843" i="4"/>
  <c r="AK2843" i="4"/>
  <c r="AL2843" i="4"/>
  <c r="AM2843" i="4"/>
  <c r="AN2843" i="4"/>
  <c r="AO2843" i="4"/>
  <c r="AP2843" i="4"/>
  <c r="AR2843" i="4"/>
  <c r="D2845" i="4"/>
  <c r="E2845" i="4"/>
  <c r="F2845" i="4"/>
  <c r="G2845" i="4"/>
  <c r="H2845" i="4"/>
  <c r="I2845" i="4"/>
  <c r="K2845" i="4"/>
  <c r="L2845" i="4"/>
  <c r="M2845" i="4"/>
  <c r="N2845" i="4"/>
  <c r="O2845" i="4"/>
  <c r="AR2845" i="4"/>
  <c r="H2847" i="4"/>
  <c r="I2847" i="4"/>
  <c r="O2847" i="4"/>
  <c r="AI2847" i="4"/>
  <c r="AJ2847" i="4"/>
  <c r="AK2847" i="4"/>
  <c r="AL2847" i="4"/>
  <c r="AM2847" i="4"/>
  <c r="AN2847" i="4"/>
  <c r="AO2847" i="4"/>
  <c r="AP2847" i="4"/>
  <c r="AR2847" i="4"/>
  <c r="H2848" i="4"/>
  <c r="I2848" i="4"/>
  <c r="O2848" i="4"/>
  <c r="AI2848" i="4"/>
  <c r="AJ2848" i="4"/>
  <c r="AK2848" i="4"/>
  <c r="AL2848" i="4"/>
  <c r="AM2848" i="4"/>
  <c r="AN2848" i="4"/>
  <c r="AO2848" i="4"/>
  <c r="AP2848" i="4"/>
  <c r="AR2848" i="4"/>
  <c r="H2849" i="4"/>
  <c r="I2849" i="4"/>
  <c r="O2849" i="4"/>
  <c r="AI2849" i="4"/>
  <c r="AJ2849" i="4"/>
  <c r="AK2849" i="4"/>
  <c r="AL2849" i="4"/>
  <c r="AM2849" i="4"/>
  <c r="AN2849" i="4"/>
  <c r="AO2849" i="4"/>
  <c r="AP2849" i="4"/>
  <c r="AR2849" i="4"/>
  <c r="H2850" i="4"/>
  <c r="I2850" i="4"/>
  <c r="O2850" i="4"/>
  <c r="AI2850" i="4"/>
  <c r="AJ2850" i="4"/>
  <c r="AK2850" i="4"/>
  <c r="AL2850" i="4"/>
  <c r="AM2850" i="4"/>
  <c r="AN2850" i="4"/>
  <c r="AO2850" i="4"/>
  <c r="AP2850" i="4"/>
  <c r="AR2850" i="4"/>
  <c r="C2851" i="4"/>
  <c r="D2851" i="4"/>
  <c r="E2851" i="4"/>
  <c r="F2851" i="4"/>
  <c r="G2851" i="4"/>
  <c r="H2851" i="4"/>
  <c r="I2851" i="4"/>
  <c r="K2851" i="4"/>
  <c r="L2851" i="4"/>
  <c r="M2851" i="4"/>
  <c r="N2851" i="4"/>
  <c r="O2851" i="4"/>
  <c r="AI2851" i="4"/>
  <c r="AJ2851" i="4"/>
  <c r="AK2851" i="4"/>
  <c r="AL2851" i="4"/>
  <c r="AM2851" i="4"/>
  <c r="AN2851" i="4"/>
  <c r="AO2851" i="4"/>
  <c r="AP2851" i="4"/>
  <c r="AR2851" i="4"/>
  <c r="C2899" i="4"/>
  <c r="D2899" i="4"/>
  <c r="E2899" i="4"/>
  <c r="F2899" i="4"/>
  <c r="G2899" i="4"/>
  <c r="H2899" i="4"/>
  <c r="I2899" i="4"/>
  <c r="K2899" i="4"/>
  <c r="L2899" i="4"/>
  <c r="M2899" i="4"/>
  <c r="N2899" i="4"/>
  <c r="O2899" i="4"/>
  <c r="AI2899" i="4"/>
  <c r="AJ2899" i="4"/>
  <c r="AK2899" i="4"/>
  <c r="AL2899" i="4"/>
  <c r="AM2899" i="4"/>
  <c r="AN2899" i="4"/>
  <c r="AO2899" i="4"/>
  <c r="AP2899" i="4"/>
  <c r="AR2899" i="4"/>
  <c r="C2900" i="4"/>
  <c r="D2900" i="4"/>
  <c r="E2900" i="4"/>
  <c r="F2900" i="4"/>
  <c r="G2900" i="4"/>
  <c r="H2900" i="4"/>
  <c r="I2900" i="4"/>
  <c r="K2900" i="4"/>
  <c r="L2900" i="4"/>
  <c r="M2900" i="4"/>
  <c r="N2900" i="4"/>
  <c r="O2900" i="4"/>
  <c r="AI2900" i="4"/>
  <c r="AJ2900" i="4"/>
  <c r="AK2900" i="4"/>
  <c r="AL2900" i="4"/>
  <c r="AM2900" i="4"/>
  <c r="AN2900" i="4"/>
  <c r="AO2900" i="4"/>
  <c r="AP2900" i="4"/>
  <c r="AR2900" i="4"/>
  <c r="C2901" i="4"/>
  <c r="D2901" i="4"/>
  <c r="E2901" i="4"/>
  <c r="F2901" i="4"/>
  <c r="G2901" i="4"/>
  <c r="H2901" i="4"/>
  <c r="I2901" i="4"/>
  <c r="K2901" i="4"/>
  <c r="L2901" i="4"/>
  <c r="M2901" i="4"/>
  <c r="N2901" i="4"/>
  <c r="O2901" i="4"/>
  <c r="AI2901" i="4"/>
  <c r="AJ2901" i="4"/>
  <c r="AK2901" i="4"/>
  <c r="AL2901" i="4"/>
  <c r="AM2901" i="4"/>
  <c r="AN2901" i="4"/>
  <c r="AO2901" i="4"/>
  <c r="AP2901" i="4"/>
  <c r="AR2901" i="4"/>
  <c r="C2902" i="4"/>
  <c r="D2902" i="4"/>
  <c r="E2902" i="4"/>
  <c r="F2902" i="4"/>
  <c r="G2902" i="4"/>
  <c r="H2902" i="4"/>
  <c r="I2902" i="4"/>
  <c r="K2902" i="4"/>
  <c r="L2902" i="4"/>
  <c r="M2902" i="4"/>
  <c r="N2902" i="4"/>
  <c r="O2902" i="4"/>
  <c r="AI2902" i="4"/>
  <c r="AJ2902" i="4"/>
  <c r="AK2902" i="4"/>
  <c r="AL2902" i="4"/>
  <c r="AM2902" i="4"/>
  <c r="AN2902" i="4"/>
  <c r="AO2902" i="4"/>
  <c r="AP2902" i="4"/>
  <c r="AR2902" i="4"/>
  <c r="C2903" i="4"/>
  <c r="D2903" i="4"/>
  <c r="E2903" i="4"/>
  <c r="F2903" i="4"/>
  <c r="G2903" i="4"/>
  <c r="H2903" i="4"/>
  <c r="I2903" i="4"/>
  <c r="K2903" i="4"/>
  <c r="L2903" i="4"/>
  <c r="M2903" i="4"/>
  <c r="N2903" i="4"/>
  <c r="O2903" i="4"/>
  <c r="AI2903" i="4"/>
  <c r="AJ2903" i="4"/>
  <c r="AK2903" i="4"/>
  <c r="AL2903" i="4"/>
  <c r="AM2903" i="4"/>
  <c r="AN2903" i="4"/>
  <c r="AO2903" i="4"/>
  <c r="AP2903" i="4"/>
  <c r="AR2903" i="4"/>
  <c r="C2904" i="4"/>
  <c r="D2904" i="4"/>
  <c r="E2904" i="4"/>
  <c r="F2904" i="4"/>
  <c r="G2904" i="4"/>
  <c r="H2904" i="4"/>
  <c r="I2904" i="4"/>
  <c r="K2904" i="4"/>
  <c r="L2904" i="4"/>
  <c r="M2904" i="4"/>
  <c r="N2904" i="4"/>
  <c r="O2904" i="4"/>
  <c r="AI2904" i="4"/>
  <c r="AJ2904" i="4"/>
  <c r="AK2904" i="4"/>
  <c r="AL2904" i="4"/>
  <c r="AM2904" i="4"/>
  <c r="AN2904" i="4"/>
  <c r="AO2904" i="4"/>
  <c r="AP2904" i="4"/>
  <c r="AR2904" i="4"/>
  <c r="C2905" i="4"/>
  <c r="D2905" i="4"/>
  <c r="E2905" i="4"/>
  <c r="F2905" i="4"/>
  <c r="G2905" i="4"/>
  <c r="H2905" i="4"/>
  <c r="I2905" i="4"/>
  <c r="K2905" i="4"/>
  <c r="L2905" i="4"/>
  <c r="M2905" i="4"/>
  <c r="N2905" i="4"/>
  <c r="O2905" i="4"/>
  <c r="AI2905" i="4"/>
  <c r="AJ2905" i="4"/>
  <c r="AK2905" i="4"/>
  <c r="AL2905" i="4"/>
  <c r="AM2905" i="4"/>
  <c r="AN2905" i="4"/>
  <c r="AO2905" i="4"/>
  <c r="AP2905" i="4"/>
  <c r="AR2905" i="4"/>
  <c r="C2906" i="4"/>
  <c r="D2906" i="4"/>
  <c r="E2906" i="4"/>
  <c r="F2906" i="4"/>
  <c r="G2906" i="4"/>
  <c r="H2906" i="4"/>
  <c r="I2906" i="4"/>
  <c r="K2906" i="4"/>
  <c r="L2906" i="4"/>
  <c r="M2906" i="4"/>
  <c r="N2906" i="4"/>
  <c r="O2906" i="4"/>
  <c r="AI2906" i="4"/>
  <c r="AJ2906" i="4"/>
  <c r="AK2906" i="4"/>
  <c r="AL2906" i="4"/>
  <c r="AM2906" i="4"/>
  <c r="AN2906" i="4"/>
  <c r="AO2906" i="4"/>
  <c r="AP2906" i="4"/>
  <c r="AR2906" i="4"/>
  <c r="C2907" i="4"/>
  <c r="D2907" i="4"/>
  <c r="E2907" i="4"/>
  <c r="F2907" i="4"/>
  <c r="G2907" i="4"/>
  <c r="H2907" i="4"/>
  <c r="I2907" i="4"/>
  <c r="K2907" i="4"/>
  <c r="L2907" i="4"/>
  <c r="M2907" i="4"/>
  <c r="N2907" i="4"/>
  <c r="O2907" i="4"/>
  <c r="AI2907" i="4"/>
  <c r="AJ2907" i="4"/>
  <c r="AK2907" i="4"/>
  <c r="AL2907" i="4"/>
  <c r="AM2907" i="4"/>
  <c r="AN2907" i="4"/>
  <c r="AO2907" i="4"/>
  <c r="AP2907" i="4"/>
  <c r="AR2907" i="4"/>
  <c r="C2908" i="4"/>
  <c r="D2908" i="4"/>
  <c r="E2908" i="4"/>
  <c r="F2908" i="4"/>
  <c r="G2908" i="4"/>
  <c r="H2908" i="4"/>
  <c r="I2908" i="4"/>
  <c r="K2908" i="4"/>
  <c r="L2908" i="4"/>
  <c r="M2908" i="4"/>
  <c r="N2908" i="4"/>
  <c r="O2908" i="4"/>
  <c r="AI2908" i="4"/>
  <c r="AJ2908" i="4"/>
  <c r="AK2908" i="4"/>
  <c r="AL2908" i="4"/>
  <c r="AM2908" i="4"/>
  <c r="AN2908" i="4"/>
  <c r="AO2908" i="4"/>
  <c r="AP2908" i="4"/>
  <c r="AR2908" i="4"/>
  <c r="C2909" i="4"/>
  <c r="D2909" i="4"/>
  <c r="E2909" i="4"/>
  <c r="F2909" i="4"/>
  <c r="G2909" i="4"/>
  <c r="H2909" i="4"/>
  <c r="I2909" i="4"/>
  <c r="K2909" i="4"/>
  <c r="L2909" i="4"/>
  <c r="M2909" i="4"/>
  <c r="N2909" i="4"/>
  <c r="O2909" i="4"/>
  <c r="AI2909" i="4"/>
  <c r="AJ2909" i="4"/>
  <c r="AK2909" i="4"/>
  <c r="AL2909" i="4"/>
  <c r="AM2909" i="4"/>
  <c r="AN2909" i="4"/>
  <c r="AO2909" i="4"/>
  <c r="AP2909" i="4"/>
  <c r="AR2909" i="4"/>
  <c r="C2910" i="4"/>
  <c r="D2910" i="4"/>
  <c r="E2910" i="4"/>
  <c r="F2910" i="4"/>
  <c r="G2910" i="4"/>
  <c r="H2910" i="4"/>
  <c r="I2910" i="4"/>
  <c r="K2910" i="4"/>
  <c r="L2910" i="4"/>
  <c r="M2910" i="4"/>
  <c r="N2910" i="4"/>
  <c r="O2910" i="4"/>
  <c r="AI2910" i="4"/>
  <c r="AJ2910" i="4"/>
  <c r="AK2910" i="4"/>
  <c r="AL2910" i="4"/>
  <c r="AM2910" i="4"/>
  <c r="AN2910" i="4"/>
  <c r="AO2910" i="4"/>
  <c r="AP2910" i="4"/>
  <c r="AR2910" i="4"/>
  <c r="C2911" i="4"/>
  <c r="D2911" i="4"/>
  <c r="E2911" i="4"/>
  <c r="F2911" i="4"/>
  <c r="G2911" i="4"/>
  <c r="H2911" i="4"/>
  <c r="I2911" i="4"/>
  <c r="K2911" i="4"/>
  <c r="L2911" i="4"/>
  <c r="M2911" i="4"/>
  <c r="N2911" i="4"/>
  <c r="O2911" i="4"/>
  <c r="AI2911" i="4"/>
  <c r="AJ2911" i="4"/>
  <c r="AK2911" i="4"/>
  <c r="AL2911" i="4"/>
  <c r="AM2911" i="4"/>
  <c r="AN2911" i="4"/>
  <c r="AO2911" i="4"/>
  <c r="AP2911" i="4"/>
  <c r="AR2911" i="4"/>
  <c r="C2912" i="4"/>
  <c r="D2912" i="4"/>
  <c r="E2912" i="4"/>
  <c r="F2912" i="4"/>
  <c r="G2912" i="4"/>
  <c r="H2912" i="4"/>
  <c r="I2912" i="4"/>
  <c r="K2912" i="4"/>
  <c r="L2912" i="4"/>
  <c r="M2912" i="4"/>
  <c r="N2912" i="4"/>
  <c r="O2912" i="4"/>
  <c r="AI2912" i="4"/>
  <c r="AJ2912" i="4"/>
  <c r="AK2912" i="4"/>
  <c r="AL2912" i="4"/>
  <c r="AM2912" i="4"/>
  <c r="AN2912" i="4"/>
  <c r="AO2912" i="4"/>
  <c r="AP2912" i="4"/>
  <c r="AR2912" i="4"/>
  <c r="C2913" i="4"/>
  <c r="D2913" i="4"/>
  <c r="E2913" i="4"/>
  <c r="F2913" i="4"/>
  <c r="G2913" i="4"/>
  <c r="H2913" i="4"/>
  <c r="I2913" i="4"/>
  <c r="K2913" i="4"/>
  <c r="L2913" i="4"/>
  <c r="M2913" i="4"/>
  <c r="N2913" i="4"/>
  <c r="O2913" i="4"/>
  <c r="AI2913" i="4"/>
  <c r="AJ2913" i="4"/>
  <c r="AK2913" i="4"/>
  <c r="AL2913" i="4"/>
  <c r="AM2913" i="4"/>
  <c r="AN2913" i="4"/>
  <c r="AO2913" i="4"/>
  <c r="AP2913" i="4"/>
  <c r="AR2913" i="4"/>
  <c r="C2914" i="4"/>
  <c r="D2914" i="4"/>
  <c r="E2914" i="4"/>
  <c r="F2914" i="4"/>
  <c r="G2914" i="4"/>
  <c r="H2914" i="4"/>
  <c r="I2914" i="4"/>
  <c r="K2914" i="4"/>
  <c r="L2914" i="4"/>
  <c r="M2914" i="4"/>
  <c r="N2914" i="4"/>
  <c r="O2914" i="4"/>
  <c r="AI2914" i="4"/>
  <c r="AJ2914" i="4"/>
  <c r="AK2914" i="4"/>
  <c r="AL2914" i="4"/>
  <c r="AM2914" i="4"/>
  <c r="AN2914" i="4"/>
  <c r="AO2914" i="4"/>
  <c r="AP2914" i="4"/>
  <c r="AR2914" i="4"/>
  <c r="C2915" i="4"/>
  <c r="D2915" i="4"/>
  <c r="E2915" i="4"/>
  <c r="F2915" i="4"/>
  <c r="G2915" i="4"/>
  <c r="H2915" i="4"/>
  <c r="I2915" i="4"/>
  <c r="K2915" i="4"/>
  <c r="L2915" i="4"/>
  <c r="M2915" i="4"/>
  <c r="N2915" i="4"/>
  <c r="O2915" i="4"/>
  <c r="AI2915" i="4"/>
  <c r="AJ2915" i="4"/>
  <c r="AK2915" i="4"/>
  <c r="AL2915" i="4"/>
  <c r="AM2915" i="4"/>
  <c r="AN2915" i="4"/>
  <c r="AO2915" i="4"/>
  <c r="AP2915" i="4"/>
  <c r="AR2915" i="4"/>
  <c r="C2916" i="4"/>
  <c r="D2916" i="4"/>
  <c r="E2916" i="4"/>
  <c r="F2916" i="4"/>
  <c r="G2916" i="4"/>
  <c r="H2916" i="4"/>
  <c r="I2916" i="4"/>
  <c r="K2916" i="4"/>
  <c r="L2916" i="4"/>
  <c r="M2916" i="4"/>
  <c r="N2916" i="4"/>
  <c r="O2916" i="4"/>
  <c r="AI2916" i="4"/>
  <c r="AJ2916" i="4"/>
  <c r="AK2916" i="4"/>
  <c r="AL2916" i="4"/>
  <c r="AM2916" i="4"/>
  <c r="AN2916" i="4"/>
  <c r="AO2916" i="4"/>
  <c r="AP2916" i="4"/>
  <c r="AR2916" i="4"/>
  <c r="C2917" i="4"/>
  <c r="D2917" i="4"/>
  <c r="E2917" i="4"/>
  <c r="F2917" i="4"/>
  <c r="G2917" i="4"/>
  <c r="H2917" i="4"/>
  <c r="I2917" i="4"/>
  <c r="K2917" i="4"/>
  <c r="L2917" i="4"/>
  <c r="M2917" i="4"/>
  <c r="N2917" i="4"/>
  <c r="O2917" i="4"/>
  <c r="AI2917" i="4"/>
  <c r="AJ2917" i="4"/>
  <c r="AK2917" i="4"/>
  <c r="AL2917" i="4"/>
  <c r="AM2917" i="4"/>
  <c r="AN2917" i="4"/>
  <c r="AO2917" i="4"/>
  <c r="AP2917" i="4"/>
  <c r="AR2917" i="4"/>
  <c r="C2918" i="4"/>
  <c r="D2918" i="4"/>
  <c r="E2918" i="4"/>
  <c r="F2918" i="4"/>
  <c r="G2918" i="4"/>
  <c r="H2918" i="4"/>
  <c r="I2918" i="4"/>
  <c r="K2918" i="4"/>
  <c r="L2918" i="4"/>
  <c r="M2918" i="4"/>
  <c r="N2918" i="4"/>
  <c r="O2918" i="4"/>
  <c r="AI2918" i="4"/>
  <c r="AJ2918" i="4"/>
  <c r="AK2918" i="4"/>
  <c r="AL2918" i="4"/>
  <c r="AM2918" i="4"/>
  <c r="AN2918" i="4"/>
  <c r="AO2918" i="4"/>
  <c r="AP2918" i="4"/>
  <c r="AR2918" i="4"/>
  <c r="C2919" i="4"/>
  <c r="D2919" i="4"/>
  <c r="E2919" i="4"/>
  <c r="F2919" i="4"/>
  <c r="G2919" i="4"/>
  <c r="H2919" i="4"/>
  <c r="I2919" i="4"/>
  <c r="K2919" i="4"/>
  <c r="L2919" i="4"/>
  <c r="M2919" i="4"/>
  <c r="N2919" i="4"/>
  <c r="O2919" i="4"/>
  <c r="AI2919" i="4"/>
  <c r="AJ2919" i="4"/>
  <c r="AK2919" i="4"/>
  <c r="AL2919" i="4"/>
  <c r="AM2919" i="4"/>
  <c r="AN2919" i="4"/>
  <c r="AO2919" i="4"/>
  <c r="AP2919" i="4"/>
  <c r="AR2919" i="4"/>
  <c r="C2920" i="4"/>
  <c r="D2920" i="4"/>
  <c r="E2920" i="4"/>
  <c r="F2920" i="4"/>
  <c r="G2920" i="4"/>
  <c r="H2920" i="4"/>
  <c r="I2920" i="4"/>
  <c r="K2920" i="4"/>
  <c r="L2920" i="4"/>
  <c r="M2920" i="4"/>
  <c r="N2920" i="4"/>
  <c r="O2920" i="4"/>
  <c r="AI2920" i="4"/>
  <c r="AJ2920" i="4"/>
  <c r="AK2920" i="4"/>
  <c r="AL2920" i="4"/>
  <c r="AM2920" i="4"/>
  <c r="AN2920" i="4"/>
  <c r="AO2920" i="4"/>
  <c r="AP2920" i="4"/>
  <c r="AR2920" i="4"/>
  <c r="C2921" i="4"/>
  <c r="D2921" i="4"/>
  <c r="E2921" i="4"/>
  <c r="F2921" i="4"/>
  <c r="G2921" i="4"/>
  <c r="H2921" i="4"/>
  <c r="I2921" i="4"/>
  <c r="K2921" i="4"/>
  <c r="L2921" i="4"/>
  <c r="M2921" i="4"/>
  <c r="N2921" i="4"/>
  <c r="O2921" i="4"/>
  <c r="AI2921" i="4"/>
  <c r="AJ2921" i="4"/>
  <c r="AK2921" i="4"/>
  <c r="AL2921" i="4"/>
  <c r="AM2921" i="4"/>
  <c r="AN2921" i="4"/>
  <c r="AO2921" i="4"/>
  <c r="AP2921" i="4"/>
  <c r="AR2921" i="4"/>
  <c r="C2922" i="4"/>
  <c r="D2922" i="4"/>
  <c r="E2922" i="4"/>
  <c r="F2922" i="4"/>
  <c r="G2922" i="4"/>
  <c r="H2922" i="4"/>
  <c r="I2922" i="4"/>
  <c r="K2922" i="4"/>
  <c r="L2922" i="4"/>
  <c r="M2922" i="4"/>
  <c r="N2922" i="4"/>
  <c r="O2922" i="4"/>
  <c r="AI2922" i="4"/>
  <c r="AJ2922" i="4"/>
  <c r="AK2922" i="4"/>
  <c r="AL2922" i="4"/>
  <c r="AM2922" i="4"/>
  <c r="AN2922" i="4"/>
  <c r="AO2922" i="4"/>
  <c r="AP2922" i="4"/>
  <c r="AR2922" i="4"/>
  <c r="C2923" i="4"/>
  <c r="D2923" i="4"/>
  <c r="E2923" i="4"/>
  <c r="F2923" i="4"/>
  <c r="G2923" i="4"/>
  <c r="H2923" i="4"/>
  <c r="I2923" i="4"/>
  <c r="K2923" i="4"/>
  <c r="L2923" i="4"/>
  <c r="M2923" i="4"/>
  <c r="N2923" i="4"/>
  <c r="O2923" i="4"/>
  <c r="AI2923" i="4"/>
  <c r="AJ2923" i="4"/>
  <c r="AK2923" i="4"/>
  <c r="AL2923" i="4"/>
  <c r="AM2923" i="4"/>
  <c r="AN2923" i="4"/>
  <c r="AO2923" i="4"/>
  <c r="AP2923" i="4"/>
  <c r="AR2923" i="4"/>
  <c r="C2924" i="4"/>
  <c r="D2924" i="4"/>
  <c r="E2924" i="4"/>
  <c r="F2924" i="4"/>
  <c r="G2924" i="4"/>
  <c r="H2924" i="4"/>
  <c r="I2924" i="4"/>
  <c r="K2924" i="4"/>
  <c r="L2924" i="4"/>
  <c r="M2924" i="4"/>
  <c r="N2924" i="4"/>
  <c r="O2924" i="4"/>
  <c r="AI2924" i="4"/>
  <c r="AJ2924" i="4"/>
  <c r="AK2924" i="4"/>
  <c r="AL2924" i="4"/>
  <c r="AM2924" i="4"/>
  <c r="AN2924" i="4"/>
  <c r="AO2924" i="4"/>
  <c r="AP2924" i="4"/>
  <c r="AR2924" i="4"/>
  <c r="C2925" i="4"/>
  <c r="D2925" i="4"/>
  <c r="E2925" i="4"/>
  <c r="F2925" i="4"/>
  <c r="G2925" i="4"/>
  <c r="H2925" i="4"/>
  <c r="I2925" i="4"/>
  <c r="K2925" i="4"/>
  <c r="L2925" i="4"/>
  <c r="M2925" i="4"/>
  <c r="N2925" i="4"/>
  <c r="O2925" i="4"/>
  <c r="AI2925" i="4"/>
  <c r="AJ2925" i="4"/>
  <c r="AK2925" i="4"/>
  <c r="AL2925" i="4"/>
  <c r="AM2925" i="4"/>
  <c r="AN2925" i="4"/>
  <c r="AO2925" i="4"/>
  <c r="AP2925" i="4"/>
  <c r="AR2925" i="4"/>
  <c r="C2926" i="4"/>
  <c r="D2926" i="4"/>
  <c r="E2926" i="4"/>
  <c r="F2926" i="4"/>
  <c r="G2926" i="4"/>
  <c r="H2926" i="4"/>
  <c r="I2926" i="4"/>
  <c r="K2926" i="4"/>
  <c r="L2926" i="4"/>
  <c r="M2926" i="4"/>
  <c r="N2926" i="4"/>
  <c r="O2926" i="4"/>
  <c r="AI2926" i="4"/>
  <c r="AJ2926" i="4"/>
  <c r="AK2926" i="4"/>
  <c r="AL2926" i="4"/>
  <c r="AM2926" i="4"/>
  <c r="AN2926" i="4"/>
  <c r="AO2926" i="4"/>
  <c r="AP2926" i="4"/>
  <c r="AR2926" i="4"/>
  <c r="C2927" i="4"/>
  <c r="D2927" i="4"/>
  <c r="E2927" i="4"/>
  <c r="F2927" i="4"/>
  <c r="G2927" i="4"/>
  <c r="H2927" i="4"/>
  <c r="I2927" i="4"/>
  <c r="K2927" i="4"/>
  <c r="L2927" i="4"/>
  <c r="M2927" i="4"/>
  <c r="N2927" i="4"/>
  <c r="O2927" i="4"/>
  <c r="AI2927" i="4"/>
  <c r="AJ2927" i="4"/>
  <c r="AK2927" i="4"/>
  <c r="AL2927" i="4"/>
  <c r="AM2927" i="4"/>
  <c r="AN2927" i="4"/>
  <c r="AO2927" i="4"/>
  <c r="AP2927" i="4"/>
  <c r="AR2927" i="4"/>
  <c r="C2928" i="4"/>
  <c r="D2928" i="4"/>
  <c r="E2928" i="4"/>
  <c r="F2928" i="4"/>
  <c r="G2928" i="4"/>
  <c r="H2928" i="4"/>
  <c r="I2928" i="4"/>
  <c r="K2928" i="4"/>
  <c r="L2928" i="4"/>
  <c r="M2928" i="4"/>
  <c r="N2928" i="4"/>
  <c r="O2928" i="4"/>
  <c r="AI2928" i="4"/>
  <c r="AJ2928" i="4"/>
  <c r="AK2928" i="4"/>
  <c r="AL2928" i="4"/>
  <c r="AM2928" i="4"/>
  <c r="AN2928" i="4"/>
  <c r="AO2928" i="4"/>
  <c r="AP2928" i="4"/>
  <c r="AR2928" i="4"/>
  <c r="C2929" i="4"/>
  <c r="D2929" i="4"/>
  <c r="E2929" i="4"/>
  <c r="F2929" i="4"/>
  <c r="G2929" i="4"/>
  <c r="H2929" i="4"/>
  <c r="I2929" i="4"/>
  <c r="K2929" i="4"/>
  <c r="L2929" i="4"/>
  <c r="M2929" i="4"/>
  <c r="N2929" i="4"/>
  <c r="O2929" i="4"/>
  <c r="AI2929" i="4"/>
  <c r="AJ2929" i="4"/>
  <c r="AK2929" i="4"/>
  <c r="AL2929" i="4"/>
  <c r="AM2929" i="4"/>
  <c r="AN2929" i="4"/>
  <c r="AO2929" i="4"/>
  <c r="AP2929" i="4"/>
  <c r="AR2929" i="4"/>
  <c r="C2930" i="4"/>
  <c r="D2930" i="4"/>
  <c r="E2930" i="4"/>
  <c r="F2930" i="4"/>
  <c r="G2930" i="4"/>
  <c r="H2930" i="4"/>
  <c r="I2930" i="4"/>
  <c r="K2930" i="4"/>
  <c r="L2930" i="4"/>
  <c r="M2930" i="4"/>
  <c r="N2930" i="4"/>
  <c r="O2930" i="4"/>
  <c r="AI2930" i="4"/>
  <c r="AJ2930" i="4"/>
  <c r="AK2930" i="4"/>
  <c r="AL2930" i="4"/>
  <c r="AM2930" i="4"/>
  <c r="AN2930" i="4"/>
  <c r="AO2930" i="4"/>
  <c r="AP2930" i="4"/>
  <c r="AR2930" i="4"/>
  <c r="C2931" i="4"/>
  <c r="D2931" i="4"/>
  <c r="E2931" i="4"/>
  <c r="F2931" i="4"/>
  <c r="G2931" i="4"/>
  <c r="H2931" i="4"/>
  <c r="I2931" i="4"/>
  <c r="K2931" i="4"/>
  <c r="L2931" i="4"/>
  <c r="M2931" i="4"/>
  <c r="N2931" i="4"/>
  <c r="O2931" i="4"/>
  <c r="AI2931" i="4"/>
  <c r="AJ2931" i="4"/>
  <c r="AK2931" i="4"/>
  <c r="AL2931" i="4"/>
  <c r="AM2931" i="4"/>
  <c r="AN2931" i="4"/>
  <c r="AO2931" i="4"/>
  <c r="AP2931" i="4"/>
  <c r="AR2931" i="4"/>
  <c r="C2932" i="4"/>
  <c r="D2932" i="4"/>
  <c r="E2932" i="4"/>
  <c r="F2932" i="4"/>
  <c r="G2932" i="4"/>
  <c r="H2932" i="4"/>
  <c r="I2932" i="4"/>
  <c r="K2932" i="4"/>
  <c r="L2932" i="4"/>
  <c r="M2932" i="4"/>
  <c r="N2932" i="4"/>
  <c r="O2932" i="4"/>
  <c r="AI2932" i="4"/>
  <c r="AJ2932" i="4"/>
  <c r="AK2932" i="4"/>
  <c r="AL2932" i="4"/>
  <c r="AM2932" i="4"/>
  <c r="AN2932" i="4"/>
  <c r="AO2932" i="4"/>
  <c r="AP2932" i="4"/>
  <c r="AR2932" i="4"/>
  <c r="C2933" i="4"/>
  <c r="D2933" i="4"/>
  <c r="E2933" i="4"/>
  <c r="F2933" i="4"/>
  <c r="G2933" i="4"/>
  <c r="H2933" i="4"/>
  <c r="I2933" i="4"/>
  <c r="K2933" i="4"/>
  <c r="L2933" i="4"/>
  <c r="M2933" i="4"/>
  <c r="N2933" i="4"/>
  <c r="O2933" i="4"/>
  <c r="AI2933" i="4"/>
  <c r="AJ2933" i="4"/>
  <c r="AK2933" i="4"/>
  <c r="AL2933" i="4"/>
  <c r="AM2933" i="4"/>
  <c r="AN2933" i="4"/>
  <c r="AO2933" i="4"/>
  <c r="AP2933" i="4"/>
  <c r="AR2933" i="4"/>
  <c r="C2934" i="4"/>
  <c r="D2934" i="4"/>
  <c r="E2934" i="4"/>
  <c r="F2934" i="4"/>
  <c r="G2934" i="4"/>
  <c r="H2934" i="4"/>
  <c r="I2934" i="4"/>
  <c r="K2934" i="4"/>
  <c r="L2934" i="4"/>
  <c r="M2934" i="4"/>
  <c r="N2934" i="4"/>
  <c r="O2934" i="4"/>
  <c r="AI2934" i="4"/>
  <c r="AJ2934" i="4"/>
  <c r="AK2934" i="4"/>
  <c r="AL2934" i="4"/>
  <c r="AM2934" i="4"/>
  <c r="AN2934" i="4"/>
  <c r="AO2934" i="4"/>
  <c r="AP2934" i="4"/>
  <c r="AR2934" i="4"/>
  <c r="C2935" i="4"/>
  <c r="D2935" i="4"/>
  <c r="E2935" i="4"/>
  <c r="F2935" i="4"/>
  <c r="G2935" i="4"/>
  <c r="H2935" i="4"/>
  <c r="I2935" i="4"/>
  <c r="K2935" i="4"/>
  <c r="L2935" i="4"/>
  <c r="M2935" i="4"/>
  <c r="N2935" i="4"/>
  <c r="O2935" i="4"/>
  <c r="AI2935" i="4"/>
  <c r="AJ2935" i="4"/>
  <c r="AK2935" i="4"/>
  <c r="AL2935" i="4"/>
  <c r="AM2935" i="4"/>
  <c r="AN2935" i="4"/>
  <c r="AO2935" i="4"/>
  <c r="AP2935" i="4"/>
  <c r="AR2935" i="4"/>
  <c r="C2936" i="4"/>
  <c r="D2936" i="4"/>
  <c r="E2936" i="4"/>
  <c r="F2936" i="4"/>
  <c r="G2936" i="4"/>
  <c r="H2936" i="4"/>
  <c r="I2936" i="4"/>
  <c r="K2936" i="4"/>
  <c r="L2936" i="4"/>
  <c r="M2936" i="4"/>
  <c r="N2936" i="4"/>
  <c r="O2936" i="4"/>
  <c r="AI2936" i="4"/>
  <c r="AJ2936" i="4"/>
  <c r="AK2936" i="4"/>
  <c r="AL2936" i="4"/>
  <c r="AM2936" i="4"/>
  <c r="AN2936" i="4"/>
  <c r="AO2936" i="4"/>
  <c r="AP2936" i="4"/>
  <c r="AR2936" i="4"/>
  <c r="C2937" i="4"/>
  <c r="D2937" i="4"/>
  <c r="E2937" i="4"/>
  <c r="F2937" i="4"/>
  <c r="G2937" i="4"/>
  <c r="H2937" i="4"/>
  <c r="I2937" i="4"/>
  <c r="K2937" i="4"/>
  <c r="L2937" i="4"/>
  <c r="M2937" i="4"/>
  <c r="N2937" i="4"/>
  <c r="O2937" i="4"/>
  <c r="AI2937" i="4"/>
  <c r="AJ2937" i="4"/>
  <c r="AK2937" i="4"/>
  <c r="AL2937" i="4"/>
  <c r="AM2937" i="4"/>
  <c r="AN2937" i="4"/>
  <c r="AO2937" i="4"/>
  <c r="AP2937" i="4"/>
  <c r="AR2937" i="4"/>
  <c r="C2938" i="4"/>
  <c r="D2938" i="4"/>
  <c r="E2938" i="4"/>
  <c r="F2938" i="4"/>
  <c r="G2938" i="4"/>
  <c r="H2938" i="4"/>
  <c r="I2938" i="4"/>
  <c r="K2938" i="4"/>
  <c r="L2938" i="4"/>
  <c r="M2938" i="4"/>
  <c r="N2938" i="4"/>
  <c r="O2938" i="4"/>
  <c r="AI2938" i="4"/>
  <c r="AJ2938" i="4"/>
  <c r="AK2938" i="4"/>
  <c r="AL2938" i="4"/>
  <c r="AM2938" i="4"/>
  <c r="AN2938" i="4"/>
  <c r="AO2938" i="4"/>
  <c r="AP2938" i="4"/>
  <c r="AR2938" i="4"/>
  <c r="C2939" i="4"/>
  <c r="D2939" i="4"/>
  <c r="E2939" i="4"/>
  <c r="F2939" i="4"/>
  <c r="G2939" i="4"/>
  <c r="H2939" i="4"/>
  <c r="I2939" i="4"/>
  <c r="K2939" i="4"/>
  <c r="L2939" i="4"/>
  <c r="M2939" i="4"/>
  <c r="N2939" i="4"/>
  <c r="O2939" i="4"/>
  <c r="AI2939" i="4"/>
  <c r="AJ2939" i="4"/>
  <c r="AK2939" i="4"/>
  <c r="AL2939" i="4"/>
  <c r="AM2939" i="4"/>
  <c r="AN2939" i="4"/>
  <c r="AO2939" i="4"/>
  <c r="AP2939" i="4"/>
  <c r="AR2939" i="4"/>
  <c r="C2940" i="4"/>
  <c r="D2940" i="4"/>
  <c r="E2940" i="4"/>
  <c r="F2940" i="4"/>
  <c r="G2940" i="4"/>
  <c r="H2940" i="4"/>
  <c r="I2940" i="4"/>
  <c r="K2940" i="4"/>
  <c r="L2940" i="4"/>
  <c r="M2940" i="4"/>
  <c r="N2940" i="4"/>
  <c r="O2940" i="4"/>
  <c r="AI2940" i="4"/>
  <c r="AJ2940" i="4"/>
  <c r="AK2940" i="4"/>
  <c r="AL2940" i="4"/>
  <c r="AM2940" i="4"/>
  <c r="AN2940" i="4"/>
  <c r="AO2940" i="4"/>
  <c r="AP2940" i="4"/>
  <c r="AR2940" i="4"/>
  <c r="C2941" i="4"/>
  <c r="D2941" i="4"/>
  <c r="E2941" i="4"/>
  <c r="F2941" i="4"/>
  <c r="G2941" i="4"/>
  <c r="H2941" i="4"/>
  <c r="I2941" i="4"/>
  <c r="K2941" i="4"/>
  <c r="L2941" i="4"/>
  <c r="M2941" i="4"/>
  <c r="N2941" i="4"/>
  <c r="O2941" i="4"/>
  <c r="AI2941" i="4"/>
  <c r="AJ2941" i="4"/>
  <c r="AK2941" i="4"/>
  <c r="AL2941" i="4"/>
  <c r="AM2941" i="4"/>
  <c r="AN2941" i="4"/>
  <c r="AO2941" i="4"/>
  <c r="AP2941" i="4"/>
  <c r="AR2941" i="4"/>
  <c r="C2942" i="4"/>
  <c r="D2942" i="4"/>
  <c r="E2942" i="4"/>
  <c r="F2942" i="4"/>
  <c r="G2942" i="4"/>
  <c r="H2942" i="4"/>
  <c r="I2942" i="4"/>
  <c r="K2942" i="4"/>
  <c r="L2942" i="4"/>
  <c r="M2942" i="4"/>
  <c r="N2942" i="4"/>
  <c r="O2942" i="4"/>
  <c r="AI2942" i="4"/>
  <c r="AJ2942" i="4"/>
  <c r="AK2942" i="4"/>
  <c r="AL2942" i="4"/>
  <c r="AM2942" i="4"/>
  <c r="AN2942" i="4"/>
  <c r="AO2942" i="4"/>
  <c r="AP2942" i="4"/>
  <c r="AR2942" i="4"/>
  <c r="C2943" i="4"/>
  <c r="D2943" i="4"/>
  <c r="E2943" i="4"/>
  <c r="F2943" i="4"/>
  <c r="G2943" i="4"/>
  <c r="H2943" i="4"/>
  <c r="I2943" i="4"/>
  <c r="K2943" i="4"/>
  <c r="L2943" i="4"/>
  <c r="M2943" i="4"/>
  <c r="N2943" i="4"/>
  <c r="O2943" i="4"/>
  <c r="AI2943" i="4"/>
  <c r="AJ2943" i="4"/>
  <c r="AK2943" i="4"/>
  <c r="AL2943" i="4"/>
  <c r="AM2943" i="4"/>
  <c r="AN2943" i="4"/>
  <c r="AO2943" i="4"/>
  <c r="AP2943" i="4"/>
  <c r="AR2943" i="4"/>
  <c r="C2944" i="4"/>
  <c r="D2944" i="4"/>
  <c r="E2944" i="4"/>
  <c r="F2944" i="4"/>
  <c r="G2944" i="4"/>
  <c r="H2944" i="4"/>
  <c r="I2944" i="4"/>
  <c r="K2944" i="4"/>
  <c r="L2944" i="4"/>
  <c r="M2944" i="4"/>
  <c r="N2944" i="4"/>
  <c r="O2944" i="4"/>
  <c r="AI2944" i="4"/>
  <c r="AJ2944" i="4"/>
  <c r="AK2944" i="4"/>
  <c r="AL2944" i="4"/>
  <c r="AM2944" i="4"/>
  <c r="AN2944" i="4"/>
  <c r="AO2944" i="4"/>
  <c r="AP2944" i="4"/>
  <c r="AR2944" i="4"/>
  <c r="C2945" i="4"/>
  <c r="D2945" i="4"/>
  <c r="E2945" i="4"/>
  <c r="F2945" i="4"/>
  <c r="G2945" i="4"/>
  <c r="H2945" i="4"/>
  <c r="I2945" i="4"/>
  <c r="K2945" i="4"/>
  <c r="L2945" i="4"/>
  <c r="M2945" i="4"/>
  <c r="N2945" i="4"/>
  <c r="O2945" i="4"/>
  <c r="AI2945" i="4"/>
  <c r="AJ2945" i="4"/>
  <c r="AK2945" i="4"/>
  <c r="AL2945" i="4"/>
  <c r="AM2945" i="4"/>
  <c r="AN2945" i="4"/>
  <c r="AO2945" i="4"/>
  <c r="AP2945" i="4"/>
  <c r="AR2945" i="4"/>
  <c r="C2946" i="4"/>
  <c r="D2946" i="4"/>
  <c r="E2946" i="4"/>
  <c r="F2946" i="4"/>
  <c r="G2946" i="4"/>
  <c r="H2946" i="4"/>
  <c r="I2946" i="4"/>
  <c r="K2946" i="4"/>
  <c r="L2946" i="4"/>
  <c r="M2946" i="4"/>
  <c r="N2946" i="4"/>
  <c r="O2946" i="4"/>
  <c r="AI2946" i="4"/>
  <c r="AJ2946" i="4"/>
  <c r="AK2946" i="4"/>
  <c r="AL2946" i="4"/>
  <c r="AM2946" i="4"/>
  <c r="AN2946" i="4"/>
  <c r="AO2946" i="4"/>
  <c r="AP2946" i="4"/>
  <c r="AR2946" i="4"/>
  <c r="C2947" i="4"/>
  <c r="D2947" i="4"/>
  <c r="E2947" i="4"/>
  <c r="F2947" i="4"/>
  <c r="G2947" i="4"/>
  <c r="H2947" i="4"/>
  <c r="I2947" i="4"/>
  <c r="K2947" i="4"/>
  <c r="L2947" i="4"/>
  <c r="M2947" i="4"/>
  <c r="N2947" i="4"/>
  <c r="O2947" i="4"/>
  <c r="AI2947" i="4"/>
  <c r="AJ2947" i="4"/>
  <c r="AK2947" i="4"/>
  <c r="AL2947" i="4"/>
  <c r="AM2947" i="4"/>
  <c r="AN2947" i="4"/>
  <c r="AO2947" i="4"/>
  <c r="AP2947" i="4"/>
  <c r="AR2947" i="4"/>
  <c r="C2948" i="4"/>
  <c r="D2948" i="4"/>
  <c r="E2948" i="4"/>
  <c r="F2948" i="4"/>
  <c r="G2948" i="4"/>
  <c r="H2948" i="4"/>
  <c r="I2948" i="4"/>
  <c r="K2948" i="4"/>
  <c r="L2948" i="4"/>
  <c r="M2948" i="4"/>
  <c r="N2948" i="4"/>
  <c r="O2948" i="4"/>
  <c r="AI2948" i="4"/>
  <c r="AJ2948" i="4"/>
  <c r="AK2948" i="4"/>
  <c r="AL2948" i="4"/>
  <c r="AM2948" i="4"/>
  <c r="AN2948" i="4"/>
  <c r="AO2948" i="4"/>
  <c r="AP2948" i="4"/>
  <c r="AR2948" i="4"/>
  <c r="C2949" i="4"/>
  <c r="D2949" i="4"/>
  <c r="E2949" i="4"/>
  <c r="F2949" i="4"/>
  <c r="G2949" i="4"/>
  <c r="H2949" i="4"/>
  <c r="I2949" i="4"/>
  <c r="K2949" i="4"/>
  <c r="L2949" i="4"/>
  <c r="M2949" i="4"/>
  <c r="N2949" i="4"/>
  <c r="O2949" i="4"/>
  <c r="AI2949" i="4"/>
  <c r="AJ2949" i="4"/>
  <c r="AK2949" i="4"/>
  <c r="AL2949" i="4"/>
  <c r="AM2949" i="4"/>
  <c r="AN2949" i="4"/>
  <c r="AO2949" i="4"/>
  <c r="AP2949" i="4"/>
  <c r="AR2949" i="4"/>
  <c r="C2950" i="4"/>
  <c r="D2950" i="4"/>
  <c r="E2950" i="4"/>
  <c r="F2950" i="4"/>
  <c r="G2950" i="4"/>
  <c r="H2950" i="4"/>
  <c r="I2950" i="4"/>
  <c r="K2950" i="4"/>
  <c r="L2950" i="4"/>
  <c r="M2950" i="4"/>
  <c r="N2950" i="4"/>
  <c r="O2950" i="4"/>
  <c r="AI2950" i="4"/>
  <c r="AJ2950" i="4"/>
  <c r="AK2950" i="4"/>
  <c r="AL2950" i="4"/>
  <c r="AM2950" i="4"/>
  <c r="AN2950" i="4"/>
  <c r="AO2950" i="4"/>
  <c r="AP2950" i="4"/>
  <c r="AR2950" i="4"/>
  <c r="C2951" i="4"/>
  <c r="D2951" i="4"/>
  <c r="E2951" i="4"/>
  <c r="F2951" i="4"/>
  <c r="G2951" i="4"/>
  <c r="H2951" i="4"/>
  <c r="I2951" i="4"/>
  <c r="K2951" i="4"/>
  <c r="L2951" i="4"/>
  <c r="M2951" i="4"/>
  <c r="N2951" i="4"/>
  <c r="O2951" i="4"/>
  <c r="AI2951" i="4"/>
  <c r="AJ2951" i="4"/>
  <c r="AK2951" i="4"/>
  <c r="AL2951" i="4"/>
  <c r="AM2951" i="4"/>
  <c r="AN2951" i="4"/>
  <c r="AO2951" i="4"/>
  <c r="AP2951" i="4"/>
  <c r="AR2951" i="4"/>
  <c r="C2952" i="4"/>
  <c r="D2952" i="4"/>
  <c r="E2952" i="4"/>
  <c r="F2952" i="4"/>
  <c r="G2952" i="4"/>
  <c r="H2952" i="4"/>
  <c r="I2952" i="4"/>
  <c r="K2952" i="4"/>
  <c r="L2952" i="4"/>
  <c r="M2952" i="4"/>
  <c r="N2952" i="4"/>
  <c r="O2952" i="4"/>
  <c r="AI2952" i="4"/>
  <c r="AJ2952" i="4"/>
  <c r="AK2952" i="4"/>
  <c r="AL2952" i="4"/>
  <c r="AM2952" i="4"/>
  <c r="AN2952" i="4"/>
  <c r="AO2952" i="4"/>
  <c r="AP2952" i="4"/>
  <c r="AR2952" i="4"/>
  <c r="C2953" i="4"/>
  <c r="D2953" i="4"/>
  <c r="E2953" i="4"/>
  <c r="F2953" i="4"/>
  <c r="G2953" i="4"/>
  <c r="H2953" i="4"/>
  <c r="I2953" i="4"/>
  <c r="K2953" i="4"/>
  <c r="L2953" i="4"/>
  <c r="M2953" i="4"/>
  <c r="N2953" i="4"/>
  <c r="O2953" i="4"/>
  <c r="AI2953" i="4"/>
  <c r="AJ2953" i="4"/>
  <c r="AK2953" i="4"/>
  <c r="AL2953" i="4"/>
  <c r="AM2953" i="4"/>
  <c r="AN2953" i="4"/>
  <c r="AO2953" i="4"/>
  <c r="AP2953" i="4"/>
  <c r="AR2953" i="4"/>
  <c r="C2954" i="4"/>
  <c r="D2954" i="4"/>
  <c r="E2954" i="4"/>
  <c r="F2954" i="4"/>
  <c r="G2954" i="4"/>
  <c r="H2954" i="4"/>
  <c r="I2954" i="4"/>
  <c r="K2954" i="4"/>
  <c r="L2954" i="4"/>
  <c r="M2954" i="4"/>
  <c r="N2954" i="4"/>
  <c r="O2954" i="4"/>
  <c r="AI2954" i="4"/>
  <c r="AJ2954" i="4"/>
  <c r="AK2954" i="4"/>
  <c r="AL2954" i="4"/>
  <c r="AM2954" i="4"/>
  <c r="AN2954" i="4"/>
  <c r="AO2954" i="4"/>
  <c r="AP2954" i="4"/>
  <c r="AR2954" i="4"/>
  <c r="C2955" i="4"/>
  <c r="D2955" i="4"/>
  <c r="E2955" i="4"/>
  <c r="F2955" i="4"/>
  <c r="G2955" i="4"/>
  <c r="H2955" i="4"/>
  <c r="I2955" i="4"/>
  <c r="K2955" i="4"/>
  <c r="L2955" i="4"/>
  <c r="M2955" i="4"/>
  <c r="N2955" i="4"/>
  <c r="O2955" i="4"/>
  <c r="AI2955" i="4"/>
  <c r="AJ2955" i="4"/>
  <c r="AK2955" i="4"/>
  <c r="AL2955" i="4"/>
  <c r="AM2955" i="4"/>
  <c r="AN2955" i="4"/>
  <c r="AO2955" i="4"/>
  <c r="AP2955" i="4"/>
  <c r="AR2955" i="4"/>
  <c r="C2956" i="4"/>
  <c r="D2956" i="4"/>
  <c r="E2956" i="4"/>
  <c r="F2956" i="4"/>
  <c r="G2956" i="4"/>
  <c r="H2956" i="4"/>
  <c r="I2956" i="4"/>
  <c r="K2956" i="4"/>
  <c r="L2956" i="4"/>
  <c r="M2956" i="4"/>
  <c r="N2956" i="4"/>
  <c r="O2956" i="4"/>
  <c r="AI2956" i="4"/>
  <c r="AJ2956" i="4"/>
  <c r="AK2956" i="4"/>
  <c r="AL2956" i="4"/>
  <c r="AM2956" i="4"/>
  <c r="AN2956" i="4"/>
  <c r="AO2956" i="4"/>
  <c r="AP2956" i="4"/>
  <c r="AR2956" i="4"/>
  <c r="C2957" i="4"/>
  <c r="D2957" i="4"/>
  <c r="E2957" i="4"/>
  <c r="F2957" i="4"/>
  <c r="G2957" i="4"/>
  <c r="H2957" i="4"/>
  <c r="I2957" i="4"/>
  <c r="K2957" i="4"/>
  <c r="L2957" i="4"/>
  <c r="M2957" i="4"/>
  <c r="N2957" i="4"/>
  <c r="O2957" i="4"/>
  <c r="AI2957" i="4"/>
  <c r="AJ2957" i="4"/>
  <c r="AK2957" i="4"/>
  <c r="AL2957" i="4"/>
  <c r="AM2957" i="4"/>
  <c r="AN2957" i="4"/>
  <c r="AO2957" i="4"/>
  <c r="AP2957" i="4"/>
  <c r="AR2957" i="4"/>
  <c r="C2958" i="4"/>
  <c r="D2958" i="4"/>
  <c r="E2958" i="4"/>
  <c r="F2958" i="4"/>
  <c r="G2958" i="4"/>
  <c r="H2958" i="4"/>
  <c r="I2958" i="4"/>
  <c r="K2958" i="4"/>
  <c r="L2958" i="4"/>
  <c r="M2958" i="4"/>
  <c r="N2958" i="4"/>
  <c r="O2958" i="4"/>
  <c r="AI2958" i="4"/>
  <c r="AJ2958" i="4"/>
  <c r="AK2958" i="4"/>
  <c r="AL2958" i="4"/>
  <c r="AM2958" i="4"/>
  <c r="AN2958" i="4"/>
  <c r="AO2958" i="4"/>
  <c r="AP2958" i="4"/>
  <c r="AR2958" i="4"/>
  <c r="C2959" i="4"/>
  <c r="D2959" i="4"/>
  <c r="E2959" i="4"/>
  <c r="F2959" i="4"/>
  <c r="G2959" i="4"/>
  <c r="H2959" i="4"/>
  <c r="I2959" i="4"/>
  <c r="K2959" i="4"/>
  <c r="L2959" i="4"/>
  <c r="M2959" i="4"/>
  <c r="N2959" i="4"/>
  <c r="O2959" i="4"/>
  <c r="AI2959" i="4"/>
  <c r="AJ2959" i="4"/>
  <c r="AK2959" i="4"/>
  <c r="AL2959" i="4"/>
  <c r="AM2959" i="4"/>
  <c r="AN2959" i="4"/>
  <c r="AO2959" i="4"/>
  <c r="AP2959" i="4"/>
  <c r="AR2959" i="4"/>
  <c r="C2960" i="4"/>
  <c r="D2960" i="4"/>
  <c r="E2960" i="4"/>
  <c r="F2960" i="4"/>
  <c r="G2960" i="4"/>
  <c r="H2960" i="4"/>
  <c r="I2960" i="4"/>
  <c r="K2960" i="4"/>
  <c r="L2960" i="4"/>
  <c r="M2960" i="4"/>
  <c r="N2960" i="4"/>
  <c r="O2960" i="4"/>
  <c r="AI2960" i="4"/>
  <c r="AJ2960" i="4"/>
  <c r="AK2960" i="4"/>
  <c r="AL2960" i="4"/>
  <c r="AM2960" i="4"/>
  <c r="AN2960" i="4"/>
  <c r="AO2960" i="4"/>
  <c r="AP2960" i="4"/>
  <c r="AR2960" i="4"/>
  <c r="C2961" i="4"/>
  <c r="D2961" i="4"/>
  <c r="E2961" i="4"/>
  <c r="F2961" i="4"/>
  <c r="G2961" i="4"/>
  <c r="H2961" i="4"/>
  <c r="I2961" i="4"/>
  <c r="K2961" i="4"/>
  <c r="L2961" i="4"/>
  <c r="M2961" i="4"/>
  <c r="N2961" i="4"/>
  <c r="O2961" i="4"/>
  <c r="AI2961" i="4"/>
  <c r="AJ2961" i="4"/>
  <c r="AK2961" i="4"/>
  <c r="AL2961" i="4"/>
  <c r="AM2961" i="4"/>
  <c r="AN2961" i="4"/>
  <c r="AO2961" i="4"/>
  <c r="AP2961" i="4"/>
  <c r="AR2961" i="4"/>
  <c r="C2962" i="4"/>
  <c r="D2962" i="4"/>
  <c r="E2962" i="4"/>
  <c r="F2962" i="4"/>
  <c r="G2962" i="4"/>
  <c r="H2962" i="4"/>
  <c r="I2962" i="4"/>
  <c r="K2962" i="4"/>
  <c r="L2962" i="4"/>
  <c r="M2962" i="4"/>
  <c r="N2962" i="4"/>
  <c r="O2962" i="4"/>
  <c r="AI2962" i="4"/>
  <c r="AJ2962" i="4"/>
  <c r="AK2962" i="4"/>
  <c r="AL2962" i="4"/>
  <c r="AM2962" i="4"/>
  <c r="AN2962" i="4"/>
  <c r="AO2962" i="4"/>
  <c r="AP2962" i="4"/>
  <c r="AR2962" i="4"/>
  <c r="C2963" i="4"/>
  <c r="D2963" i="4"/>
  <c r="E2963" i="4"/>
  <c r="F2963" i="4"/>
  <c r="G2963" i="4"/>
  <c r="H2963" i="4"/>
  <c r="I2963" i="4"/>
  <c r="K2963" i="4"/>
  <c r="L2963" i="4"/>
  <c r="M2963" i="4"/>
  <c r="N2963" i="4"/>
  <c r="O2963" i="4"/>
  <c r="AI2963" i="4"/>
  <c r="AJ2963" i="4"/>
  <c r="AK2963" i="4"/>
  <c r="AL2963" i="4"/>
  <c r="AM2963" i="4"/>
  <c r="AN2963" i="4"/>
  <c r="AO2963" i="4"/>
  <c r="AP2963" i="4"/>
  <c r="AR2963" i="4"/>
  <c r="C2964" i="4"/>
  <c r="D2964" i="4"/>
  <c r="E2964" i="4"/>
  <c r="F2964" i="4"/>
  <c r="G2964" i="4"/>
  <c r="H2964" i="4"/>
  <c r="I2964" i="4"/>
  <c r="K2964" i="4"/>
  <c r="L2964" i="4"/>
  <c r="M2964" i="4"/>
  <c r="N2964" i="4"/>
  <c r="O2964" i="4"/>
  <c r="AI2964" i="4"/>
  <c r="AJ2964" i="4"/>
  <c r="AK2964" i="4"/>
  <c r="AL2964" i="4"/>
  <c r="AM2964" i="4"/>
  <c r="AN2964" i="4"/>
  <c r="AO2964" i="4"/>
  <c r="AP2964" i="4"/>
  <c r="AR2964" i="4"/>
  <c r="C2965" i="4"/>
  <c r="D2965" i="4"/>
  <c r="E2965" i="4"/>
  <c r="F2965" i="4"/>
  <c r="G2965" i="4"/>
  <c r="H2965" i="4"/>
  <c r="I2965" i="4"/>
  <c r="K2965" i="4"/>
  <c r="L2965" i="4"/>
  <c r="M2965" i="4"/>
  <c r="N2965" i="4"/>
  <c r="O2965" i="4"/>
  <c r="AI2965" i="4"/>
  <c r="AJ2965" i="4"/>
  <c r="AK2965" i="4"/>
  <c r="AL2965" i="4"/>
  <c r="AM2965" i="4"/>
  <c r="AN2965" i="4"/>
  <c r="AO2965" i="4"/>
  <c r="AP2965" i="4"/>
  <c r="AR2965" i="4"/>
  <c r="C2966" i="4"/>
  <c r="D2966" i="4"/>
  <c r="E2966" i="4"/>
  <c r="F2966" i="4"/>
  <c r="G2966" i="4"/>
  <c r="H2966" i="4"/>
  <c r="I2966" i="4"/>
  <c r="K2966" i="4"/>
  <c r="L2966" i="4"/>
  <c r="M2966" i="4"/>
  <c r="N2966" i="4"/>
  <c r="O2966" i="4"/>
  <c r="AI2966" i="4"/>
  <c r="AJ2966" i="4"/>
  <c r="AK2966" i="4"/>
  <c r="AL2966" i="4"/>
  <c r="AM2966" i="4"/>
  <c r="AN2966" i="4"/>
  <c r="AO2966" i="4"/>
  <c r="AP2966" i="4"/>
  <c r="AR2966" i="4"/>
  <c r="C2967" i="4"/>
  <c r="D2967" i="4"/>
  <c r="E2967" i="4"/>
  <c r="F2967" i="4"/>
  <c r="G2967" i="4"/>
  <c r="H2967" i="4"/>
  <c r="I2967" i="4"/>
  <c r="K2967" i="4"/>
  <c r="L2967" i="4"/>
  <c r="M2967" i="4"/>
  <c r="N2967" i="4"/>
  <c r="O2967" i="4"/>
  <c r="AI2967" i="4"/>
  <c r="AJ2967" i="4"/>
  <c r="AK2967" i="4"/>
  <c r="AL2967" i="4"/>
  <c r="AM2967" i="4"/>
  <c r="AN2967" i="4"/>
  <c r="AO2967" i="4"/>
  <c r="AP2967" i="4"/>
  <c r="AR2967" i="4"/>
  <c r="C2968" i="4"/>
  <c r="D2968" i="4"/>
  <c r="E2968" i="4"/>
  <c r="F2968" i="4"/>
  <c r="G2968" i="4"/>
  <c r="H2968" i="4"/>
  <c r="I2968" i="4"/>
  <c r="K2968" i="4"/>
  <c r="L2968" i="4"/>
  <c r="M2968" i="4"/>
  <c r="N2968" i="4"/>
  <c r="O2968" i="4"/>
  <c r="AI2968" i="4"/>
  <c r="AJ2968" i="4"/>
  <c r="AK2968" i="4"/>
  <c r="AL2968" i="4"/>
  <c r="AM2968" i="4"/>
  <c r="AN2968" i="4"/>
  <c r="AO2968" i="4"/>
  <c r="AP2968" i="4"/>
  <c r="AR2968" i="4"/>
  <c r="C2969" i="4"/>
  <c r="D2969" i="4"/>
  <c r="E2969" i="4"/>
  <c r="F2969" i="4"/>
  <c r="G2969" i="4"/>
  <c r="H2969" i="4"/>
  <c r="I2969" i="4"/>
  <c r="K2969" i="4"/>
  <c r="L2969" i="4"/>
  <c r="M2969" i="4"/>
  <c r="N2969" i="4"/>
  <c r="O2969" i="4"/>
  <c r="AI2969" i="4"/>
  <c r="AJ2969" i="4"/>
  <c r="AK2969" i="4"/>
  <c r="AL2969" i="4"/>
  <c r="AM2969" i="4"/>
  <c r="AN2969" i="4"/>
  <c r="AO2969" i="4"/>
  <c r="AP2969" i="4"/>
  <c r="AR2969" i="4"/>
  <c r="C2970" i="4"/>
  <c r="D2970" i="4"/>
  <c r="E2970" i="4"/>
  <c r="F2970" i="4"/>
  <c r="G2970" i="4"/>
  <c r="H2970" i="4"/>
  <c r="I2970" i="4"/>
  <c r="K2970" i="4"/>
  <c r="L2970" i="4"/>
  <c r="M2970" i="4"/>
  <c r="N2970" i="4"/>
  <c r="O2970" i="4"/>
  <c r="AI2970" i="4"/>
  <c r="AJ2970" i="4"/>
  <c r="AK2970" i="4"/>
  <c r="AL2970" i="4"/>
  <c r="AM2970" i="4"/>
  <c r="AN2970" i="4"/>
  <c r="AO2970" i="4"/>
  <c r="AP2970" i="4"/>
  <c r="AR2970" i="4"/>
  <c r="C2971" i="4"/>
  <c r="D2971" i="4"/>
  <c r="E2971" i="4"/>
  <c r="F2971" i="4"/>
  <c r="G2971" i="4"/>
  <c r="H2971" i="4"/>
  <c r="I2971" i="4"/>
  <c r="K2971" i="4"/>
  <c r="L2971" i="4"/>
  <c r="M2971" i="4"/>
  <c r="N2971" i="4"/>
  <c r="O2971" i="4"/>
  <c r="AI2971" i="4"/>
  <c r="AJ2971" i="4"/>
  <c r="AK2971" i="4"/>
  <c r="AL2971" i="4"/>
  <c r="AM2971" i="4"/>
  <c r="AN2971" i="4"/>
  <c r="AO2971" i="4"/>
  <c r="AP2971" i="4"/>
  <c r="AR2971" i="4"/>
  <c r="C2972" i="4"/>
  <c r="D2972" i="4"/>
  <c r="E2972" i="4"/>
  <c r="F2972" i="4"/>
  <c r="G2972" i="4"/>
  <c r="H2972" i="4"/>
  <c r="I2972" i="4"/>
  <c r="K2972" i="4"/>
  <c r="L2972" i="4"/>
  <c r="M2972" i="4"/>
  <c r="N2972" i="4"/>
  <c r="O2972" i="4"/>
  <c r="AI2972" i="4"/>
  <c r="AJ2972" i="4"/>
  <c r="AK2972" i="4"/>
  <c r="AL2972" i="4"/>
  <c r="AM2972" i="4"/>
  <c r="AN2972" i="4"/>
  <c r="AO2972" i="4"/>
  <c r="AP2972" i="4"/>
  <c r="AR2972" i="4"/>
  <c r="C2973" i="4"/>
  <c r="D2973" i="4"/>
  <c r="E2973" i="4"/>
  <c r="F2973" i="4"/>
  <c r="G2973" i="4"/>
  <c r="H2973" i="4"/>
  <c r="I2973" i="4"/>
  <c r="K2973" i="4"/>
  <c r="L2973" i="4"/>
  <c r="M2973" i="4"/>
  <c r="N2973" i="4"/>
  <c r="O2973" i="4"/>
  <c r="AI2973" i="4"/>
  <c r="AJ2973" i="4"/>
  <c r="AK2973" i="4"/>
  <c r="AL2973" i="4"/>
  <c r="AM2973" i="4"/>
  <c r="AN2973" i="4"/>
  <c r="AO2973" i="4"/>
  <c r="AP2973" i="4"/>
  <c r="AR2973" i="4"/>
  <c r="C2974" i="4"/>
  <c r="D2974" i="4"/>
  <c r="E2974" i="4"/>
  <c r="F2974" i="4"/>
  <c r="G2974" i="4"/>
  <c r="H2974" i="4"/>
  <c r="I2974" i="4"/>
  <c r="K2974" i="4"/>
  <c r="L2974" i="4"/>
  <c r="M2974" i="4"/>
  <c r="N2974" i="4"/>
  <c r="O2974" i="4"/>
  <c r="AI2974" i="4"/>
  <c r="AJ2974" i="4"/>
  <c r="AK2974" i="4"/>
  <c r="AL2974" i="4"/>
  <c r="AM2974" i="4"/>
  <c r="AN2974" i="4"/>
  <c r="AO2974" i="4"/>
  <c r="AP2974" i="4"/>
  <c r="AR2974" i="4"/>
  <c r="C2975" i="4"/>
  <c r="D2975" i="4"/>
  <c r="E2975" i="4"/>
  <c r="F2975" i="4"/>
  <c r="G2975" i="4"/>
  <c r="H2975" i="4"/>
  <c r="I2975" i="4"/>
  <c r="K2975" i="4"/>
  <c r="L2975" i="4"/>
  <c r="M2975" i="4"/>
  <c r="N2975" i="4"/>
  <c r="O2975" i="4"/>
  <c r="AI2975" i="4"/>
  <c r="AJ2975" i="4"/>
  <c r="AK2975" i="4"/>
  <c r="AL2975" i="4"/>
  <c r="AM2975" i="4"/>
  <c r="AN2975" i="4"/>
  <c r="AO2975" i="4"/>
  <c r="AP2975" i="4"/>
  <c r="AR2975" i="4"/>
  <c r="C2976" i="4"/>
  <c r="D2976" i="4"/>
  <c r="E2976" i="4"/>
  <c r="F2976" i="4"/>
  <c r="G2976" i="4"/>
  <c r="H2976" i="4"/>
  <c r="I2976" i="4"/>
  <c r="K2976" i="4"/>
  <c r="L2976" i="4"/>
  <c r="M2976" i="4"/>
  <c r="N2976" i="4"/>
  <c r="O2976" i="4"/>
  <c r="AI2976" i="4"/>
  <c r="AJ2976" i="4"/>
  <c r="AK2976" i="4"/>
  <c r="AL2976" i="4"/>
  <c r="AM2976" i="4"/>
  <c r="AN2976" i="4"/>
  <c r="AO2976" i="4"/>
  <c r="AP2976" i="4"/>
  <c r="AR2976" i="4"/>
  <c r="C2977" i="4"/>
  <c r="D2977" i="4"/>
  <c r="E2977" i="4"/>
  <c r="F2977" i="4"/>
  <c r="G2977" i="4"/>
  <c r="H2977" i="4"/>
  <c r="I2977" i="4"/>
  <c r="K2977" i="4"/>
  <c r="L2977" i="4"/>
  <c r="M2977" i="4"/>
  <c r="N2977" i="4"/>
  <c r="O2977" i="4"/>
  <c r="AI2977" i="4"/>
  <c r="AJ2977" i="4"/>
  <c r="AK2977" i="4"/>
  <c r="AL2977" i="4"/>
  <c r="AM2977" i="4"/>
  <c r="AN2977" i="4"/>
  <c r="AO2977" i="4"/>
  <c r="AP2977" i="4"/>
  <c r="AR2977" i="4"/>
  <c r="C2978" i="4"/>
  <c r="D2978" i="4"/>
  <c r="E2978" i="4"/>
  <c r="F2978" i="4"/>
  <c r="G2978" i="4"/>
  <c r="H2978" i="4"/>
  <c r="I2978" i="4"/>
  <c r="K2978" i="4"/>
  <c r="L2978" i="4"/>
  <c r="M2978" i="4"/>
  <c r="N2978" i="4"/>
  <c r="O2978" i="4"/>
  <c r="AI2978" i="4"/>
  <c r="AJ2978" i="4"/>
  <c r="AK2978" i="4"/>
  <c r="AL2978" i="4"/>
  <c r="AM2978" i="4"/>
  <c r="AN2978" i="4"/>
  <c r="AO2978" i="4"/>
  <c r="AP2978" i="4"/>
  <c r="AR2978" i="4"/>
  <c r="C2979" i="4"/>
  <c r="D2979" i="4"/>
  <c r="E2979" i="4"/>
  <c r="F2979" i="4"/>
  <c r="G2979" i="4"/>
  <c r="H2979" i="4"/>
  <c r="I2979" i="4"/>
  <c r="K2979" i="4"/>
  <c r="L2979" i="4"/>
  <c r="M2979" i="4"/>
  <c r="N2979" i="4"/>
  <c r="O2979" i="4"/>
  <c r="AI2979" i="4"/>
  <c r="AJ2979" i="4"/>
  <c r="AK2979" i="4"/>
  <c r="AL2979" i="4"/>
  <c r="AM2979" i="4"/>
  <c r="AN2979" i="4"/>
  <c r="AO2979" i="4"/>
  <c r="AP2979" i="4"/>
  <c r="AR2979" i="4"/>
  <c r="C2980" i="4"/>
  <c r="D2980" i="4"/>
  <c r="E2980" i="4"/>
  <c r="F2980" i="4"/>
  <c r="G2980" i="4"/>
  <c r="H2980" i="4"/>
  <c r="I2980" i="4"/>
  <c r="K2980" i="4"/>
  <c r="L2980" i="4"/>
  <c r="M2980" i="4"/>
  <c r="N2980" i="4"/>
  <c r="O2980" i="4"/>
  <c r="AI2980" i="4"/>
  <c r="AJ2980" i="4"/>
  <c r="AK2980" i="4"/>
  <c r="AL2980" i="4"/>
  <c r="AM2980" i="4"/>
  <c r="AN2980" i="4"/>
  <c r="AO2980" i="4"/>
  <c r="AP2980" i="4"/>
  <c r="AR2980" i="4"/>
  <c r="C2981" i="4"/>
  <c r="D2981" i="4"/>
  <c r="E2981" i="4"/>
  <c r="F2981" i="4"/>
  <c r="G2981" i="4"/>
  <c r="H2981" i="4"/>
  <c r="I2981" i="4"/>
  <c r="K2981" i="4"/>
  <c r="L2981" i="4"/>
  <c r="M2981" i="4"/>
  <c r="N2981" i="4"/>
  <c r="O2981" i="4"/>
  <c r="AI2981" i="4"/>
  <c r="AJ2981" i="4"/>
  <c r="AK2981" i="4"/>
  <c r="AL2981" i="4"/>
  <c r="AM2981" i="4"/>
  <c r="AN2981" i="4"/>
  <c r="AO2981" i="4"/>
  <c r="AP2981" i="4"/>
  <c r="AR2981" i="4"/>
  <c r="C2982" i="4"/>
  <c r="D2982" i="4"/>
  <c r="E2982" i="4"/>
  <c r="F2982" i="4"/>
  <c r="G2982" i="4"/>
  <c r="H2982" i="4"/>
  <c r="I2982" i="4"/>
  <c r="K2982" i="4"/>
  <c r="L2982" i="4"/>
  <c r="M2982" i="4"/>
  <c r="N2982" i="4"/>
  <c r="O2982" i="4"/>
  <c r="AI2982" i="4"/>
  <c r="AJ2982" i="4"/>
  <c r="AK2982" i="4"/>
  <c r="AL2982" i="4"/>
  <c r="AM2982" i="4"/>
  <c r="AN2982" i="4"/>
  <c r="AO2982" i="4"/>
  <c r="AP2982" i="4"/>
  <c r="AR2982" i="4"/>
  <c r="C2983" i="4"/>
  <c r="D2983" i="4"/>
  <c r="E2983" i="4"/>
  <c r="F2983" i="4"/>
  <c r="G2983" i="4"/>
  <c r="H2983" i="4"/>
  <c r="I2983" i="4"/>
  <c r="K2983" i="4"/>
  <c r="L2983" i="4"/>
  <c r="M2983" i="4"/>
  <c r="N2983" i="4"/>
  <c r="O2983" i="4"/>
  <c r="AI2983" i="4"/>
  <c r="AJ2983" i="4"/>
  <c r="AK2983" i="4"/>
  <c r="AL2983" i="4"/>
  <c r="AM2983" i="4"/>
  <c r="AN2983" i="4"/>
  <c r="AO2983" i="4"/>
  <c r="AP2983" i="4"/>
  <c r="AR2983" i="4"/>
  <c r="C2984" i="4"/>
  <c r="D2984" i="4"/>
  <c r="E2984" i="4"/>
  <c r="F2984" i="4"/>
  <c r="G2984" i="4"/>
  <c r="H2984" i="4"/>
  <c r="I2984" i="4"/>
  <c r="K2984" i="4"/>
  <c r="L2984" i="4"/>
  <c r="M2984" i="4"/>
  <c r="N2984" i="4"/>
  <c r="O2984" i="4"/>
  <c r="AI2984" i="4"/>
  <c r="AJ2984" i="4"/>
  <c r="AK2984" i="4"/>
  <c r="AL2984" i="4"/>
  <c r="AM2984" i="4"/>
  <c r="AN2984" i="4"/>
  <c r="AO2984" i="4"/>
  <c r="AP2984" i="4"/>
  <c r="AR2984" i="4"/>
  <c r="C2985" i="4"/>
  <c r="D2985" i="4"/>
  <c r="E2985" i="4"/>
  <c r="F2985" i="4"/>
  <c r="G2985" i="4"/>
  <c r="H2985" i="4"/>
  <c r="I2985" i="4"/>
  <c r="K2985" i="4"/>
  <c r="L2985" i="4"/>
  <c r="M2985" i="4"/>
  <c r="N2985" i="4"/>
  <c r="O2985" i="4"/>
  <c r="AI2985" i="4"/>
  <c r="AJ2985" i="4"/>
  <c r="AK2985" i="4"/>
  <c r="AL2985" i="4"/>
  <c r="AM2985" i="4"/>
  <c r="AN2985" i="4"/>
  <c r="AO2985" i="4"/>
  <c r="AP2985" i="4"/>
  <c r="AR2985" i="4"/>
  <c r="C2986" i="4"/>
  <c r="D2986" i="4"/>
  <c r="E2986" i="4"/>
  <c r="F2986" i="4"/>
  <c r="G2986" i="4"/>
  <c r="H2986" i="4"/>
  <c r="I2986" i="4"/>
  <c r="K2986" i="4"/>
  <c r="L2986" i="4"/>
  <c r="M2986" i="4"/>
  <c r="N2986" i="4"/>
  <c r="O2986" i="4"/>
  <c r="AI2986" i="4"/>
  <c r="AJ2986" i="4"/>
  <c r="AK2986" i="4"/>
  <c r="AL2986" i="4"/>
  <c r="AM2986" i="4"/>
  <c r="AN2986" i="4"/>
  <c r="AO2986" i="4"/>
  <c r="AP2986" i="4"/>
  <c r="AR2986" i="4"/>
  <c r="C2987" i="4"/>
  <c r="D2987" i="4"/>
  <c r="E2987" i="4"/>
  <c r="F2987" i="4"/>
  <c r="G2987" i="4"/>
  <c r="H2987" i="4"/>
  <c r="I2987" i="4"/>
  <c r="K2987" i="4"/>
  <c r="L2987" i="4"/>
  <c r="M2987" i="4"/>
  <c r="N2987" i="4"/>
  <c r="O2987" i="4"/>
  <c r="AI2987" i="4"/>
  <c r="AJ2987" i="4"/>
  <c r="AK2987" i="4"/>
  <c r="AL2987" i="4"/>
  <c r="AM2987" i="4"/>
  <c r="AN2987" i="4"/>
  <c r="AO2987" i="4"/>
  <c r="AP2987" i="4"/>
  <c r="AR2987" i="4"/>
  <c r="C2988" i="4"/>
  <c r="D2988" i="4"/>
  <c r="E2988" i="4"/>
  <c r="F2988" i="4"/>
  <c r="G2988" i="4"/>
  <c r="H2988" i="4"/>
  <c r="I2988" i="4"/>
  <c r="K2988" i="4"/>
  <c r="L2988" i="4"/>
  <c r="M2988" i="4"/>
  <c r="N2988" i="4"/>
  <c r="O2988" i="4"/>
  <c r="AI2988" i="4"/>
  <c r="AJ2988" i="4"/>
  <c r="AK2988" i="4"/>
  <c r="AL2988" i="4"/>
  <c r="AM2988" i="4"/>
  <c r="AN2988" i="4"/>
  <c r="AO2988" i="4"/>
  <c r="AP2988" i="4"/>
  <c r="AR2988" i="4"/>
  <c r="C2989" i="4"/>
  <c r="D2989" i="4"/>
  <c r="E2989" i="4"/>
  <c r="F2989" i="4"/>
  <c r="G2989" i="4"/>
  <c r="H2989" i="4"/>
  <c r="I2989" i="4"/>
  <c r="K2989" i="4"/>
  <c r="L2989" i="4"/>
  <c r="M2989" i="4"/>
  <c r="N2989" i="4"/>
  <c r="O2989" i="4"/>
  <c r="AI2989" i="4"/>
  <c r="AJ2989" i="4"/>
  <c r="AK2989" i="4"/>
  <c r="AL2989" i="4"/>
  <c r="AM2989" i="4"/>
  <c r="AN2989" i="4"/>
  <c r="AO2989" i="4"/>
  <c r="AP2989" i="4"/>
  <c r="AR2989" i="4"/>
  <c r="C2990" i="4"/>
  <c r="D2990" i="4"/>
  <c r="E2990" i="4"/>
  <c r="F2990" i="4"/>
  <c r="G2990" i="4"/>
  <c r="H2990" i="4"/>
  <c r="I2990" i="4"/>
  <c r="K2990" i="4"/>
  <c r="L2990" i="4"/>
  <c r="M2990" i="4"/>
  <c r="N2990" i="4"/>
  <c r="O2990" i="4"/>
  <c r="AI2990" i="4"/>
  <c r="AJ2990" i="4"/>
  <c r="AK2990" i="4"/>
  <c r="AL2990" i="4"/>
  <c r="AM2990" i="4"/>
  <c r="AN2990" i="4"/>
  <c r="AO2990" i="4"/>
  <c r="AP2990" i="4"/>
  <c r="AR2990" i="4"/>
  <c r="C2991" i="4"/>
  <c r="D2991" i="4"/>
  <c r="E2991" i="4"/>
  <c r="F2991" i="4"/>
  <c r="G2991" i="4"/>
  <c r="H2991" i="4"/>
  <c r="I2991" i="4"/>
  <c r="K2991" i="4"/>
  <c r="L2991" i="4"/>
  <c r="M2991" i="4"/>
  <c r="N2991" i="4"/>
  <c r="O2991" i="4"/>
  <c r="AI2991" i="4"/>
  <c r="AJ2991" i="4"/>
  <c r="AK2991" i="4"/>
  <c r="AL2991" i="4"/>
  <c r="AM2991" i="4"/>
  <c r="AN2991" i="4"/>
  <c r="AO2991" i="4"/>
  <c r="AP2991" i="4"/>
  <c r="AR2991" i="4"/>
  <c r="C2992" i="4"/>
  <c r="D2992" i="4"/>
  <c r="E2992" i="4"/>
  <c r="F2992" i="4"/>
  <c r="G2992" i="4"/>
  <c r="H2992" i="4"/>
  <c r="I2992" i="4"/>
  <c r="K2992" i="4"/>
  <c r="L2992" i="4"/>
  <c r="M2992" i="4"/>
  <c r="N2992" i="4"/>
  <c r="O2992" i="4"/>
  <c r="AI2992" i="4"/>
  <c r="AJ2992" i="4"/>
  <c r="AK2992" i="4"/>
  <c r="AL2992" i="4"/>
  <c r="AM2992" i="4"/>
  <c r="AN2992" i="4"/>
  <c r="AO2992" i="4"/>
  <c r="AP2992" i="4"/>
  <c r="AR2992" i="4"/>
  <c r="C2993" i="4"/>
  <c r="D2993" i="4"/>
  <c r="E2993" i="4"/>
  <c r="F2993" i="4"/>
  <c r="G2993" i="4"/>
  <c r="H2993" i="4"/>
  <c r="I2993" i="4"/>
  <c r="K2993" i="4"/>
  <c r="L2993" i="4"/>
  <c r="M2993" i="4"/>
  <c r="N2993" i="4"/>
  <c r="O2993" i="4"/>
  <c r="AI2993" i="4"/>
  <c r="AJ2993" i="4"/>
  <c r="AK2993" i="4"/>
  <c r="AL2993" i="4"/>
  <c r="AM2993" i="4"/>
  <c r="AN2993" i="4"/>
  <c r="AO2993" i="4"/>
  <c r="AP2993" i="4"/>
  <c r="AR2993" i="4"/>
  <c r="C2994" i="4"/>
  <c r="D2994" i="4"/>
  <c r="E2994" i="4"/>
  <c r="F2994" i="4"/>
  <c r="G2994" i="4"/>
  <c r="H2994" i="4"/>
  <c r="I2994" i="4"/>
  <c r="K2994" i="4"/>
  <c r="L2994" i="4"/>
  <c r="M2994" i="4"/>
  <c r="N2994" i="4"/>
  <c r="O2994" i="4"/>
  <c r="AI2994" i="4"/>
  <c r="AJ2994" i="4"/>
  <c r="AK2994" i="4"/>
  <c r="AL2994" i="4"/>
  <c r="AM2994" i="4"/>
  <c r="AN2994" i="4"/>
  <c r="AO2994" i="4"/>
  <c r="AP2994" i="4"/>
  <c r="AR2994" i="4"/>
  <c r="C2995" i="4"/>
  <c r="D2995" i="4"/>
  <c r="E2995" i="4"/>
  <c r="F2995" i="4"/>
  <c r="G2995" i="4"/>
  <c r="H2995" i="4"/>
  <c r="I2995" i="4"/>
  <c r="K2995" i="4"/>
  <c r="L2995" i="4"/>
  <c r="M2995" i="4"/>
  <c r="N2995" i="4"/>
  <c r="O2995" i="4"/>
  <c r="AI2995" i="4"/>
  <c r="AJ2995" i="4"/>
  <c r="AK2995" i="4"/>
  <c r="AL2995" i="4"/>
  <c r="AM2995" i="4"/>
  <c r="AN2995" i="4"/>
  <c r="AO2995" i="4"/>
  <c r="AP2995" i="4"/>
  <c r="AR2995" i="4"/>
  <c r="C2996" i="4"/>
  <c r="D2996" i="4"/>
  <c r="E2996" i="4"/>
  <c r="F2996" i="4"/>
  <c r="G2996" i="4"/>
  <c r="H2996" i="4"/>
  <c r="I2996" i="4"/>
  <c r="K2996" i="4"/>
  <c r="L2996" i="4"/>
  <c r="M2996" i="4"/>
  <c r="N2996" i="4"/>
  <c r="O2996" i="4"/>
  <c r="AI2996" i="4"/>
  <c r="AJ2996" i="4"/>
  <c r="AK2996" i="4"/>
  <c r="AL2996" i="4"/>
  <c r="AM2996" i="4"/>
  <c r="AN2996" i="4"/>
  <c r="AO2996" i="4"/>
  <c r="AP2996" i="4"/>
  <c r="AR2996" i="4"/>
  <c r="C2997" i="4"/>
  <c r="D2997" i="4"/>
  <c r="E2997" i="4"/>
  <c r="F2997" i="4"/>
  <c r="G2997" i="4"/>
  <c r="H2997" i="4"/>
  <c r="I2997" i="4"/>
  <c r="K2997" i="4"/>
  <c r="L2997" i="4"/>
  <c r="M2997" i="4"/>
  <c r="N2997" i="4"/>
  <c r="O2997" i="4"/>
  <c r="AI2997" i="4"/>
  <c r="AJ2997" i="4"/>
  <c r="AK2997" i="4"/>
  <c r="AL2997" i="4"/>
  <c r="AM2997" i="4"/>
  <c r="AN2997" i="4"/>
  <c r="AO2997" i="4"/>
  <c r="AP2997" i="4"/>
  <c r="AR2997" i="4"/>
  <c r="D2998" i="4"/>
  <c r="E2998" i="4"/>
  <c r="F2998" i="4"/>
  <c r="G2998" i="4"/>
  <c r="H2998" i="4"/>
  <c r="I2998" i="4"/>
  <c r="K2998" i="4"/>
  <c r="L2998" i="4"/>
  <c r="M2998" i="4"/>
  <c r="N2998" i="4"/>
  <c r="O2998" i="4"/>
  <c r="AI2998" i="4"/>
  <c r="AJ2998" i="4"/>
  <c r="AK2998" i="4"/>
  <c r="AL2998" i="4"/>
  <c r="AM2998" i="4"/>
  <c r="AN2998" i="4"/>
  <c r="AO2998" i="4"/>
  <c r="AP2998" i="4"/>
  <c r="AR2998" i="4"/>
  <c r="D3000" i="4"/>
  <c r="E3000" i="4"/>
  <c r="F3000" i="4"/>
  <c r="G3000" i="4"/>
  <c r="H3000" i="4"/>
  <c r="I3000" i="4"/>
  <c r="O3000" i="4"/>
  <c r="AI3000" i="4"/>
  <c r="AJ3000" i="4"/>
  <c r="AK3000" i="4"/>
  <c r="AL3000" i="4"/>
  <c r="AM3000" i="4"/>
  <c r="AN3000" i="4"/>
  <c r="AO3000" i="4"/>
  <c r="AP3000" i="4"/>
  <c r="AR3000" i="4"/>
  <c r="D3001" i="4"/>
  <c r="E3001" i="4"/>
  <c r="F3001" i="4"/>
  <c r="G3001" i="4"/>
  <c r="H3001" i="4"/>
  <c r="I3001" i="4"/>
  <c r="O3001" i="4"/>
  <c r="AI3001" i="4"/>
  <c r="AJ3001" i="4"/>
  <c r="AK3001" i="4"/>
  <c r="AL3001" i="4"/>
  <c r="AM3001" i="4"/>
  <c r="AN3001" i="4"/>
  <c r="AO3001" i="4"/>
  <c r="AP3001" i="4"/>
  <c r="AR3001" i="4"/>
  <c r="D3002" i="4"/>
  <c r="E3002" i="4"/>
  <c r="F3002" i="4"/>
  <c r="G3002" i="4"/>
  <c r="H3002" i="4"/>
  <c r="I3002" i="4"/>
  <c r="O3002" i="4"/>
  <c r="AI3002" i="4"/>
  <c r="AJ3002" i="4"/>
  <c r="AK3002" i="4"/>
  <c r="AL3002" i="4"/>
  <c r="AM3002" i="4"/>
  <c r="AN3002" i="4"/>
  <c r="AO3002" i="4"/>
  <c r="AP3002" i="4"/>
  <c r="AR3002" i="4"/>
  <c r="D3003" i="4"/>
  <c r="E3003" i="4"/>
  <c r="F3003" i="4"/>
  <c r="G3003" i="4"/>
  <c r="H3003" i="4"/>
  <c r="I3003" i="4"/>
  <c r="O3003" i="4"/>
  <c r="AI3003" i="4"/>
  <c r="AJ3003" i="4"/>
  <c r="AK3003" i="4"/>
  <c r="AL3003" i="4"/>
  <c r="AM3003" i="4"/>
  <c r="AN3003" i="4"/>
  <c r="AO3003" i="4"/>
  <c r="AP3003" i="4"/>
  <c r="AR3003" i="4"/>
  <c r="D3004" i="4"/>
  <c r="E3004" i="4"/>
  <c r="F3004" i="4"/>
  <c r="G3004" i="4"/>
  <c r="H3004" i="4"/>
  <c r="I3004" i="4"/>
  <c r="O3004" i="4"/>
  <c r="AI3004" i="4"/>
  <c r="AJ3004" i="4"/>
  <c r="AK3004" i="4"/>
  <c r="AL3004" i="4"/>
  <c r="AM3004" i="4"/>
  <c r="AN3004" i="4"/>
  <c r="AO3004" i="4"/>
  <c r="AP3004" i="4"/>
  <c r="AR3004" i="4"/>
  <c r="D3005" i="4"/>
  <c r="E3005" i="4"/>
  <c r="F3005" i="4"/>
  <c r="G3005" i="4"/>
  <c r="H3005" i="4"/>
  <c r="I3005" i="4"/>
  <c r="O3005" i="4"/>
  <c r="AI3005" i="4"/>
  <c r="AJ3005" i="4"/>
  <c r="AK3005" i="4"/>
  <c r="AL3005" i="4"/>
  <c r="AM3005" i="4"/>
  <c r="AN3005" i="4"/>
  <c r="AO3005" i="4"/>
  <c r="AP3005" i="4"/>
  <c r="AR3005" i="4"/>
  <c r="D3006" i="4"/>
  <c r="E3006" i="4"/>
  <c r="F3006" i="4"/>
  <c r="G3006" i="4"/>
  <c r="H3006" i="4"/>
  <c r="I3006" i="4"/>
  <c r="O3006" i="4"/>
  <c r="AI3006" i="4"/>
  <c r="AJ3006" i="4"/>
  <c r="AK3006" i="4"/>
  <c r="AL3006" i="4"/>
  <c r="AM3006" i="4"/>
  <c r="AN3006" i="4"/>
  <c r="AO3006" i="4"/>
  <c r="AP3006" i="4"/>
  <c r="AR3006" i="4"/>
  <c r="D3007" i="4"/>
  <c r="E3007" i="4"/>
  <c r="F3007" i="4"/>
  <c r="G3007" i="4"/>
  <c r="H3007" i="4"/>
  <c r="I3007" i="4"/>
  <c r="O3007" i="4"/>
  <c r="AI3007" i="4"/>
  <c r="AJ3007" i="4"/>
  <c r="AK3007" i="4"/>
  <c r="AL3007" i="4"/>
  <c r="AM3007" i="4"/>
  <c r="AN3007" i="4"/>
  <c r="AO3007" i="4"/>
  <c r="AP3007" i="4"/>
  <c r="AR3007" i="4"/>
  <c r="D3008" i="4"/>
  <c r="E3008" i="4"/>
  <c r="F3008" i="4"/>
  <c r="G3008" i="4"/>
  <c r="H3008" i="4"/>
  <c r="I3008" i="4"/>
  <c r="O3008" i="4"/>
  <c r="AI3008" i="4"/>
  <c r="AJ3008" i="4"/>
  <c r="AK3008" i="4"/>
  <c r="AL3008" i="4"/>
  <c r="AM3008" i="4"/>
  <c r="AN3008" i="4"/>
  <c r="AO3008" i="4"/>
  <c r="AP3008" i="4"/>
  <c r="AR3008" i="4"/>
  <c r="D3009" i="4"/>
  <c r="E3009" i="4"/>
  <c r="F3009" i="4"/>
  <c r="G3009" i="4"/>
  <c r="H3009" i="4"/>
  <c r="I3009" i="4"/>
  <c r="O3009" i="4"/>
  <c r="AI3009" i="4"/>
  <c r="AJ3009" i="4"/>
  <c r="AK3009" i="4"/>
  <c r="AL3009" i="4"/>
  <c r="AM3009" i="4"/>
  <c r="AN3009" i="4"/>
  <c r="AO3009" i="4"/>
  <c r="AP3009" i="4"/>
  <c r="AR3009" i="4"/>
  <c r="D3010" i="4"/>
  <c r="E3010" i="4"/>
  <c r="F3010" i="4"/>
  <c r="G3010" i="4"/>
  <c r="H3010" i="4"/>
  <c r="I3010" i="4"/>
  <c r="O3010" i="4"/>
  <c r="AI3010" i="4"/>
  <c r="AJ3010" i="4"/>
  <c r="AK3010" i="4"/>
  <c r="AL3010" i="4"/>
  <c r="AM3010" i="4"/>
  <c r="AN3010" i="4"/>
  <c r="AO3010" i="4"/>
  <c r="AP3010" i="4"/>
  <c r="AR3010" i="4"/>
  <c r="D3011" i="4"/>
  <c r="E3011" i="4"/>
  <c r="F3011" i="4"/>
  <c r="G3011" i="4"/>
  <c r="H3011" i="4"/>
  <c r="I3011" i="4"/>
  <c r="O3011" i="4"/>
  <c r="AI3011" i="4"/>
  <c r="AJ3011" i="4"/>
  <c r="AK3011" i="4"/>
  <c r="AL3011" i="4"/>
  <c r="AM3011" i="4"/>
  <c r="AN3011" i="4"/>
  <c r="AO3011" i="4"/>
  <c r="AP3011" i="4"/>
  <c r="AR3011" i="4"/>
  <c r="D3012" i="4"/>
  <c r="E3012" i="4"/>
  <c r="F3012" i="4"/>
  <c r="G3012" i="4"/>
  <c r="H3012" i="4"/>
  <c r="I3012" i="4"/>
  <c r="O3012" i="4"/>
  <c r="AI3012" i="4"/>
  <c r="AJ3012" i="4"/>
  <c r="AK3012" i="4"/>
  <c r="AL3012" i="4"/>
  <c r="AM3012" i="4"/>
  <c r="AN3012" i="4"/>
  <c r="AO3012" i="4"/>
  <c r="AP3012" i="4"/>
  <c r="AR3012" i="4"/>
  <c r="D3013" i="4"/>
  <c r="E3013" i="4"/>
  <c r="F3013" i="4"/>
  <c r="G3013" i="4"/>
  <c r="H3013" i="4"/>
  <c r="I3013" i="4"/>
  <c r="O3013" i="4"/>
  <c r="AI3013" i="4"/>
  <c r="AJ3013" i="4"/>
  <c r="AK3013" i="4"/>
  <c r="AL3013" i="4"/>
  <c r="AM3013" i="4"/>
  <c r="AN3013" i="4"/>
  <c r="AO3013" i="4"/>
  <c r="AP3013" i="4"/>
  <c r="AR3013" i="4"/>
  <c r="D3014" i="4"/>
  <c r="E3014" i="4"/>
  <c r="F3014" i="4"/>
  <c r="G3014" i="4"/>
  <c r="H3014" i="4"/>
  <c r="I3014" i="4"/>
  <c r="O3014" i="4"/>
  <c r="AI3014" i="4"/>
  <c r="AJ3014" i="4"/>
  <c r="AK3014" i="4"/>
  <c r="AL3014" i="4"/>
  <c r="AM3014" i="4"/>
  <c r="AN3014" i="4"/>
  <c r="AO3014" i="4"/>
  <c r="AP3014" i="4"/>
  <c r="AR3014" i="4"/>
  <c r="D3015" i="4"/>
  <c r="E3015" i="4"/>
  <c r="F3015" i="4"/>
  <c r="G3015" i="4"/>
  <c r="H3015" i="4"/>
  <c r="I3015" i="4"/>
  <c r="O3015" i="4"/>
  <c r="AI3015" i="4"/>
  <c r="AJ3015" i="4"/>
  <c r="AK3015" i="4"/>
  <c r="AL3015" i="4"/>
  <c r="AM3015" i="4"/>
  <c r="AN3015" i="4"/>
  <c r="AO3015" i="4"/>
  <c r="AP3015" i="4"/>
  <c r="AR3015" i="4"/>
  <c r="D3016" i="4"/>
  <c r="E3016" i="4"/>
  <c r="F3016" i="4"/>
  <c r="G3016" i="4"/>
  <c r="H3016" i="4"/>
  <c r="I3016" i="4"/>
  <c r="O3016" i="4"/>
  <c r="AI3016" i="4"/>
  <c r="AJ3016" i="4"/>
  <c r="AK3016" i="4"/>
  <c r="AL3016" i="4"/>
  <c r="AM3016" i="4"/>
  <c r="AN3016" i="4"/>
  <c r="AO3016" i="4"/>
  <c r="AP3016" i="4"/>
  <c r="AR3016" i="4"/>
  <c r="D3017" i="4"/>
  <c r="E3017" i="4"/>
  <c r="F3017" i="4"/>
  <c r="G3017" i="4"/>
  <c r="H3017" i="4"/>
  <c r="I3017" i="4"/>
  <c r="O3017" i="4"/>
  <c r="AI3017" i="4"/>
  <c r="AJ3017" i="4"/>
  <c r="AK3017" i="4"/>
  <c r="AL3017" i="4"/>
  <c r="AM3017" i="4"/>
  <c r="AN3017" i="4"/>
  <c r="AO3017" i="4"/>
  <c r="AP3017" i="4"/>
  <c r="AR3017" i="4"/>
  <c r="D3018" i="4"/>
  <c r="E3018" i="4"/>
  <c r="F3018" i="4"/>
  <c r="G3018" i="4"/>
  <c r="H3018" i="4"/>
  <c r="I3018" i="4"/>
  <c r="O3018" i="4"/>
  <c r="AI3018" i="4"/>
  <c r="AJ3018" i="4"/>
  <c r="AK3018" i="4"/>
  <c r="AL3018" i="4"/>
  <c r="AM3018" i="4"/>
  <c r="AN3018" i="4"/>
  <c r="AO3018" i="4"/>
  <c r="AP3018" i="4"/>
  <c r="AR3018" i="4"/>
  <c r="D3019" i="4"/>
  <c r="E3019" i="4"/>
  <c r="F3019" i="4"/>
  <c r="G3019" i="4"/>
  <c r="H3019" i="4"/>
  <c r="I3019" i="4"/>
  <c r="O3019" i="4"/>
  <c r="AI3019" i="4"/>
  <c r="AJ3019" i="4"/>
  <c r="AK3019" i="4"/>
  <c r="AL3019" i="4"/>
  <c r="AM3019" i="4"/>
  <c r="AN3019" i="4"/>
  <c r="AO3019" i="4"/>
  <c r="AP3019" i="4"/>
  <c r="AR3019" i="4"/>
  <c r="D3020" i="4"/>
  <c r="E3020" i="4"/>
  <c r="F3020" i="4"/>
  <c r="G3020" i="4"/>
  <c r="H3020" i="4"/>
  <c r="I3020" i="4"/>
  <c r="O3020" i="4"/>
  <c r="AI3020" i="4"/>
  <c r="AJ3020" i="4"/>
  <c r="AK3020" i="4"/>
  <c r="AL3020" i="4"/>
  <c r="AM3020" i="4"/>
  <c r="AN3020" i="4"/>
  <c r="AO3020" i="4"/>
  <c r="AP3020" i="4"/>
  <c r="AR3020" i="4"/>
  <c r="D3021" i="4"/>
  <c r="E3021" i="4"/>
  <c r="F3021" i="4"/>
  <c r="G3021" i="4"/>
  <c r="H3021" i="4"/>
  <c r="I3021" i="4"/>
  <c r="O3021" i="4"/>
  <c r="AI3021" i="4"/>
  <c r="AJ3021" i="4"/>
  <c r="AK3021" i="4"/>
  <c r="AL3021" i="4"/>
  <c r="AM3021" i="4"/>
  <c r="AN3021" i="4"/>
  <c r="AO3021" i="4"/>
  <c r="AP3021" i="4"/>
  <c r="AR3021" i="4"/>
  <c r="D3022" i="4"/>
  <c r="E3022" i="4"/>
  <c r="F3022" i="4"/>
  <c r="G3022" i="4"/>
  <c r="H3022" i="4"/>
  <c r="I3022" i="4"/>
  <c r="O3022" i="4"/>
  <c r="AI3022" i="4"/>
  <c r="AJ3022" i="4"/>
  <c r="AK3022" i="4"/>
  <c r="AL3022" i="4"/>
  <c r="AM3022" i="4"/>
  <c r="AN3022" i="4"/>
  <c r="AO3022" i="4"/>
  <c r="AP3022" i="4"/>
  <c r="AR3022" i="4"/>
  <c r="D3023" i="4"/>
  <c r="E3023" i="4"/>
  <c r="F3023" i="4"/>
  <c r="G3023" i="4"/>
  <c r="H3023" i="4"/>
  <c r="I3023" i="4"/>
  <c r="O3023" i="4"/>
  <c r="AI3023" i="4"/>
  <c r="AJ3023" i="4"/>
  <c r="AK3023" i="4"/>
  <c r="AL3023" i="4"/>
  <c r="AM3023" i="4"/>
  <c r="AN3023" i="4"/>
  <c r="AO3023" i="4"/>
  <c r="AP3023" i="4"/>
  <c r="AR3023" i="4"/>
  <c r="D3024" i="4"/>
  <c r="E3024" i="4"/>
  <c r="F3024" i="4"/>
  <c r="G3024" i="4"/>
  <c r="H3024" i="4"/>
  <c r="I3024" i="4"/>
  <c r="O3024" i="4"/>
  <c r="AI3024" i="4"/>
  <c r="AJ3024" i="4"/>
  <c r="AK3024" i="4"/>
  <c r="AL3024" i="4"/>
  <c r="AM3024" i="4"/>
  <c r="AN3024" i="4"/>
  <c r="AO3024" i="4"/>
  <c r="AP3024" i="4"/>
  <c r="AR3024" i="4"/>
  <c r="D3025" i="4"/>
  <c r="E3025" i="4"/>
  <c r="F3025" i="4"/>
  <c r="G3025" i="4"/>
  <c r="H3025" i="4"/>
  <c r="I3025" i="4"/>
  <c r="O3025" i="4"/>
  <c r="AI3025" i="4"/>
  <c r="AJ3025" i="4"/>
  <c r="AK3025" i="4"/>
  <c r="AL3025" i="4"/>
  <c r="AM3025" i="4"/>
  <c r="AN3025" i="4"/>
  <c r="AO3025" i="4"/>
  <c r="AP3025" i="4"/>
  <c r="AR3025" i="4"/>
  <c r="D3026" i="4"/>
  <c r="E3026" i="4"/>
  <c r="F3026" i="4"/>
  <c r="G3026" i="4"/>
  <c r="H3026" i="4"/>
  <c r="I3026" i="4"/>
  <c r="O3026" i="4"/>
  <c r="AI3026" i="4"/>
  <c r="AJ3026" i="4"/>
  <c r="AK3026" i="4"/>
  <c r="AL3026" i="4"/>
  <c r="AM3026" i="4"/>
  <c r="AN3026" i="4"/>
  <c r="AO3026" i="4"/>
  <c r="AP3026" i="4"/>
  <c r="AR3026" i="4"/>
  <c r="D3027" i="4"/>
  <c r="E3027" i="4"/>
  <c r="F3027" i="4"/>
  <c r="G3027" i="4"/>
  <c r="H3027" i="4"/>
  <c r="I3027" i="4"/>
  <c r="O3027" i="4"/>
  <c r="AI3027" i="4"/>
  <c r="AJ3027" i="4"/>
  <c r="AK3027" i="4"/>
  <c r="AL3027" i="4"/>
  <c r="AM3027" i="4"/>
  <c r="AN3027" i="4"/>
  <c r="AO3027" i="4"/>
  <c r="AP3027" i="4"/>
  <c r="AR3027" i="4"/>
  <c r="D3028" i="4"/>
  <c r="E3028" i="4"/>
  <c r="F3028" i="4"/>
  <c r="G3028" i="4"/>
  <c r="H3028" i="4"/>
  <c r="I3028" i="4"/>
  <c r="O3028" i="4"/>
  <c r="AI3028" i="4"/>
  <c r="AJ3028" i="4"/>
  <c r="AK3028" i="4"/>
  <c r="AL3028" i="4"/>
  <c r="AM3028" i="4"/>
  <c r="AN3028" i="4"/>
  <c r="AO3028" i="4"/>
  <c r="AP3028" i="4"/>
  <c r="AR3028" i="4"/>
  <c r="D3029" i="4"/>
  <c r="E3029" i="4"/>
  <c r="F3029" i="4"/>
  <c r="G3029" i="4"/>
  <c r="H3029" i="4"/>
  <c r="I3029" i="4"/>
  <c r="O3029" i="4"/>
  <c r="AI3029" i="4"/>
  <c r="AJ3029" i="4"/>
  <c r="AK3029" i="4"/>
  <c r="AL3029" i="4"/>
  <c r="AM3029" i="4"/>
  <c r="AN3029" i="4"/>
  <c r="AO3029" i="4"/>
  <c r="AP3029" i="4"/>
  <c r="AR3029" i="4"/>
  <c r="D3030" i="4"/>
  <c r="E3030" i="4"/>
  <c r="F3030" i="4"/>
  <c r="G3030" i="4"/>
  <c r="H3030" i="4"/>
  <c r="I3030" i="4"/>
  <c r="O3030" i="4"/>
  <c r="AI3030" i="4"/>
  <c r="AJ3030" i="4"/>
  <c r="AK3030" i="4"/>
  <c r="AL3030" i="4"/>
  <c r="AM3030" i="4"/>
  <c r="AN3030" i="4"/>
  <c r="AO3030" i="4"/>
  <c r="AP3030" i="4"/>
  <c r="AR3030" i="4"/>
  <c r="D3031" i="4"/>
  <c r="E3031" i="4"/>
  <c r="F3031" i="4"/>
  <c r="G3031" i="4"/>
  <c r="H3031" i="4"/>
  <c r="I3031" i="4"/>
  <c r="O3031" i="4"/>
  <c r="AI3031" i="4"/>
  <c r="AJ3031" i="4"/>
  <c r="AK3031" i="4"/>
  <c r="AL3031" i="4"/>
  <c r="AM3031" i="4"/>
  <c r="AN3031" i="4"/>
  <c r="AO3031" i="4"/>
  <c r="AP3031" i="4"/>
  <c r="AR3031" i="4"/>
  <c r="D3032" i="4"/>
  <c r="E3032" i="4"/>
  <c r="F3032" i="4"/>
  <c r="G3032" i="4"/>
  <c r="H3032" i="4"/>
  <c r="I3032" i="4"/>
  <c r="O3032" i="4"/>
  <c r="AI3032" i="4"/>
  <c r="AJ3032" i="4"/>
  <c r="AK3032" i="4"/>
  <c r="AL3032" i="4"/>
  <c r="AM3032" i="4"/>
  <c r="AN3032" i="4"/>
  <c r="AO3032" i="4"/>
  <c r="AP3032" i="4"/>
  <c r="AR3032" i="4"/>
  <c r="D3033" i="4"/>
  <c r="E3033" i="4"/>
  <c r="F3033" i="4"/>
  <c r="G3033" i="4"/>
  <c r="H3033" i="4"/>
  <c r="I3033" i="4"/>
  <c r="O3033" i="4"/>
  <c r="AI3033" i="4"/>
  <c r="AJ3033" i="4"/>
  <c r="AK3033" i="4"/>
  <c r="AL3033" i="4"/>
  <c r="AM3033" i="4"/>
  <c r="AN3033" i="4"/>
  <c r="AO3033" i="4"/>
  <c r="AP3033" i="4"/>
  <c r="AR3033" i="4"/>
  <c r="D3034" i="4"/>
  <c r="E3034" i="4"/>
  <c r="F3034" i="4"/>
  <c r="G3034" i="4"/>
  <c r="H3034" i="4"/>
  <c r="I3034" i="4"/>
  <c r="O3034" i="4"/>
  <c r="AI3034" i="4"/>
  <c r="AJ3034" i="4"/>
  <c r="AK3034" i="4"/>
  <c r="AL3034" i="4"/>
  <c r="AM3034" i="4"/>
  <c r="AN3034" i="4"/>
  <c r="AO3034" i="4"/>
  <c r="AP3034" i="4"/>
  <c r="AR3034" i="4"/>
  <c r="D3035" i="4"/>
  <c r="E3035" i="4"/>
  <c r="F3035" i="4"/>
  <c r="G3035" i="4"/>
  <c r="H3035" i="4"/>
  <c r="I3035" i="4"/>
  <c r="O3035" i="4"/>
  <c r="AI3035" i="4"/>
  <c r="AJ3035" i="4"/>
  <c r="AK3035" i="4"/>
  <c r="AL3035" i="4"/>
  <c r="AM3035" i="4"/>
  <c r="AN3035" i="4"/>
  <c r="AO3035" i="4"/>
  <c r="AP3035" i="4"/>
  <c r="AR3035" i="4"/>
  <c r="D3036" i="4"/>
  <c r="E3036" i="4"/>
  <c r="F3036" i="4"/>
  <c r="G3036" i="4"/>
  <c r="H3036" i="4"/>
  <c r="I3036" i="4"/>
  <c r="O3036" i="4"/>
  <c r="AI3036" i="4"/>
  <c r="AJ3036" i="4"/>
  <c r="AK3036" i="4"/>
  <c r="AL3036" i="4"/>
  <c r="AM3036" i="4"/>
  <c r="AN3036" i="4"/>
  <c r="AO3036" i="4"/>
  <c r="AP3036" i="4"/>
  <c r="AR3036" i="4"/>
  <c r="D3037" i="4"/>
  <c r="E3037" i="4"/>
  <c r="F3037" i="4"/>
  <c r="G3037" i="4"/>
  <c r="H3037" i="4"/>
  <c r="I3037" i="4"/>
  <c r="O3037" i="4"/>
  <c r="AI3037" i="4"/>
  <c r="AJ3037" i="4"/>
  <c r="AK3037" i="4"/>
  <c r="AL3037" i="4"/>
  <c r="AM3037" i="4"/>
  <c r="AN3037" i="4"/>
  <c r="AO3037" i="4"/>
  <c r="AP3037" i="4"/>
  <c r="AR3037" i="4"/>
  <c r="D3038" i="4"/>
  <c r="E3038" i="4"/>
  <c r="F3038" i="4"/>
  <c r="G3038" i="4"/>
  <c r="H3038" i="4"/>
  <c r="I3038" i="4"/>
  <c r="O3038" i="4"/>
  <c r="AI3038" i="4"/>
  <c r="AJ3038" i="4"/>
  <c r="AK3038" i="4"/>
  <c r="AL3038" i="4"/>
  <c r="AM3038" i="4"/>
  <c r="AN3038" i="4"/>
  <c r="AO3038" i="4"/>
  <c r="AP3038" i="4"/>
  <c r="AR3038" i="4"/>
  <c r="D3039" i="4"/>
  <c r="E3039" i="4"/>
  <c r="F3039" i="4"/>
  <c r="G3039" i="4"/>
  <c r="H3039" i="4"/>
  <c r="I3039" i="4"/>
  <c r="O3039" i="4"/>
  <c r="AI3039" i="4"/>
  <c r="AJ3039" i="4"/>
  <c r="AK3039" i="4"/>
  <c r="AL3039" i="4"/>
  <c r="AM3039" i="4"/>
  <c r="AN3039" i="4"/>
  <c r="AO3039" i="4"/>
  <c r="AP3039" i="4"/>
  <c r="AR3039" i="4"/>
  <c r="D3040" i="4"/>
  <c r="E3040" i="4"/>
  <c r="F3040" i="4"/>
  <c r="G3040" i="4"/>
  <c r="H3040" i="4"/>
  <c r="I3040" i="4"/>
  <c r="O3040" i="4"/>
  <c r="AI3040" i="4"/>
  <c r="AJ3040" i="4"/>
  <c r="AK3040" i="4"/>
  <c r="AL3040" i="4"/>
  <c r="AM3040" i="4"/>
  <c r="AN3040" i="4"/>
  <c r="AO3040" i="4"/>
  <c r="AP3040" i="4"/>
  <c r="AR3040" i="4"/>
  <c r="D3041" i="4"/>
  <c r="E3041" i="4"/>
  <c r="F3041" i="4"/>
  <c r="G3041" i="4"/>
  <c r="H3041" i="4"/>
  <c r="I3041" i="4"/>
  <c r="O3041" i="4"/>
  <c r="AI3041" i="4"/>
  <c r="AJ3041" i="4"/>
  <c r="AK3041" i="4"/>
  <c r="AL3041" i="4"/>
  <c r="AM3041" i="4"/>
  <c r="AN3041" i="4"/>
  <c r="AO3041" i="4"/>
  <c r="AP3041" i="4"/>
  <c r="AR3041" i="4"/>
  <c r="D3042" i="4"/>
  <c r="E3042" i="4"/>
  <c r="F3042" i="4"/>
  <c r="G3042" i="4"/>
  <c r="H3042" i="4"/>
  <c r="I3042" i="4"/>
  <c r="O3042" i="4"/>
  <c r="AI3042" i="4"/>
  <c r="AJ3042" i="4"/>
  <c r="AK3042" i="4"/>
  <c r="AL3042" i="4"/>
  <c r="AM3042" i="4"/>
  <c r="AN3042" i="4"/>
  <c r="AO3042" i="4"/>
  <c r="AP3042" i="4"/>
  <c r="AR3042" i="4"/>
  <c r="D3043" i="4"/>
  <c r="E3043" i="4"/>
  <c r="F3043" i="4"/>
  <c r="G3043" i="4"/>
  <c r="H3043" i="4"/>
  <c r="I3043" i="4"/>
  <c r="O3043" i="4"/>
  <c r="AI3043" i="4"/>
  <c r="AJ3043" i="4"/>
  <c r="AK3043" i="4"/>
  <c r="AL3043" i="4"/>
  <c r="AM3043" i="4"/>
  <c r="AN3043" i="4"/>
  <c r="AO3043" i="4"/>
  <c r="AP3043" i="4"/>
  <c r="AR3043" i="4"/>
  <c r="D3044" i="4"/>
  <c r="E3044" i="4"/>
  <c r="F3044" i="4"/>
  <c r="G3044" i="4"/>
  <c r="H3044" i="4"/>
  <c r="I3044" i="4"/>
  <c r="O3044" i="4"/>
  <c r="AI3044" i="4"/>
  <c r="AJ3044" i="4"/>
  <c r="AK3044" i="4"/>
  <c r="AL3044" i="4"/>
  <c r="AM3044" i="4"/>
  <c r="AN3044" i="4"/>
  <c r="AO3044" i="4"/>
  <c r="AP3044" i="4"/>
  <c r="AR3044" i="4"/>
  <c r="D3045" i="4"/>
  <c r="E3045" i="4"/>
  <c r="F3045" i="4"/>
  <c r="G3045" i="4"/>
  <c r="H3045" i="4"/>
  <c r="I3045" i="4"/>
  <c r="O3045" i="4"/>
  <c r="AI3045" i="4"/>
  <c r="AJ3045" i="4"/>
  <c r="AK3045" i="4"/>
  <c r="AL3045" i="4"/>
  <c r="AM3045" i="4"/>
  <c r="AN3045" i="4"/>
  <c r="AO3045" i="4"/>
  <c r="AP3045" i="4"/>
  <c r="AR3045" i="4"/>
  <c r="D3046" i="4"/>
  <c r="E3046" i="4"/>
  <c r="F3046" i="4"/>
  <c r="G3046" i="4"/>
  <c r="H3046" i="4"/>
  <c r="I3046" i="4"/>
  <c r="O3046" i="4"/>
  <c r="AI3046" i="4"/>
  <c r="AJ3046" i="4"/>
  <c r="AK3046" i="4"/>
  <c r="AL3046" i="4"/>
  <c r="AM3046" i="4"/>
  <c r="AN3046" i="4"/>
  <c r="AO3046" i="4"/>
  <c r="AP3046" i="4"/>
  <c r="AR3046" i="4"/>
  <c r="D3047" i="4"/>
  <c r="E3047" i="4"/>
  <c r="F3047" i="4"/>
  <c r="G3047" i="4"/>
  <c r="H3047" i="4"/>
  <c r="I3047" i="4"/>
  <c r="O3047" i="4"/>
  <c r="AI3047" i="4"/>
  <c r="AJ3047" i="4"/>
  <c r="AK3047" i="4"/>
  <c r="AL3047" i="4"/>
  <c r="AM3047" i="4"/>
  <c r="AN3047" i="4"/>
  <c r="AO3047" i="4"/>
  <c r="AP3047" i="4"/>
  <c r="AR3047" i="4"/>
  <c r="D3048" i="4"/>
  <c r="E3048" i="4"/>
  <c r="F3048" i="4"/>
  <c r="G3048" i="4"/>
  <c r="H3048" i="4"/>
  <c r="I3048" i="4"/>
  <c r="O3048" i="4"/>
  <c r="AI3048" i="4"/>
  <c r="AJ3048" i="4"/>
  <c r="AK3048" i="4"/>
  <c r="AL3048" i="4"/>
  <c r="AM3048" i="4"/>
  <c r="AN3048" i="4"/>
  <c r="AO3048" i="4"/>
  <c r="AP3048" i="4"/>
  <c r="AR3048" i="4"/>
  <c r="D3049" i="4"/>
  <c r="E3049" i="4"/>
  <c r="F3049" i="4"/>
  <c r="G3049" i="4"/>
  <c r="H3049" i="4"/>
  <c r="I3049" i="4"/>
  <c r="O3049" i="4"/>
  <c r="AI3049" i="4"/>
  <c r="AJ3049" i="4"/>
  <c r="AK3049" i="4"/>
  <c r="AL3049" i="4"/>
  <c r="AM3049" i="4"/>
  <c r="AN3049" i="4"/>
  <c r="AO3049" i="4"/>
  <c r="AP3049" i="4"/>
  <c r="AR3049" i="4"/>
  <c r="D3050" i="4"/>
  <c r="E3050" i="4"/>
  <c r="F3050" i="4"/>
  <c r="G3050" i="4"/>
  <c r="H3050" i="4"/>
  <c r="I3050" i="4"/>
  <c r="O3050" i="4"/>
  <c r="AI3050" i="4"/>
  <c r="AJ3050" i="4"/>
  <c r="AK3050" i="4"/>
  <c r="AL3050" i="4"/>
  <c r="AM3050" i="4"/>
  <c r="AN3050" i="4"/>
  <c r="AO3050" i="4"/>
  <c r="AP3050" i="4"/>
  <c r="AR3050" i="4"/>
  <c r="D3051" i="4"/>
  <c r="E3051" i="4"/>
  <c r="F3051" i="4"/>
  <c r="G3051" i="4"/>
  <c r="H3051" i="4"/>
  <c r="I3051" i="4"/>
  <c r="O3051" i="4"/>
  <c r="AI3051" i="4"/>
  <c r="AJ3051" i="4"/>
  <c r="AK3051" i="4"/>
  <c r="AL3051" i="4"/>
  <c r="AM3051" i="4"/>
  <c r="AN3051" i="4"/>
  <c r="AO3051" i="4"/>
  <c r="AP3051" i="4"/>
  <c r="AR3051" i="4"/>
  <c r="D3052" i="4"/>
  <c r="E3052" i="4"/>
  <c r="F3052" i="4"/>
  <c r="G3052" i="4"/>
  <c r="H3052" i="4"/>
  <c r="I3052" i="4"/>
  <c r="O3052" i="4"/>
  <c r="AI3052" i="4"/>
  <c r="AJ3052" i="4"/>
  <c r="AK3052" i="4"/>
  <c r="AL3052" i="4"/>
  <c r="AM3052" i="4"/>
  <c r="AN3052" i="4"/>
  <c r="AO3052" i="4"/>
  <c r="AP3052" i="4"/>
  <c r="AR3052" i="4"/>
  <c r="D3053" i="4"/>
  <c r="E3053" i="4"/>
  <c r="F3053" i="4"/>
  <c r="G3053" i="4"/>
  <c r="H3053" i="4"/>
  <c r="I3053" i="4"/>
  <c r="O3053" i="4"/>
  <c r="AI3053" i="4"/>
  <c r="AJ3053" i="4"/>
  <c r="AK3053" i="4"/>
  <c r="AL3053" i="4"/>
  <c r="AM3053" i="4"/>
  <c r="AN3053" i="4"/>
  <c r="AO3053" i="4"/>
  <c r="AP3053" i="4"/>
  <c r="AR3053" i="4"/>
  <c r="D3054" i="4"/>
  <c r="E3054" i="4"/>
  <c r="F3054" i="4"/>
  <c r="G3054" i="4"/>
  <c r="H3054" i="4"/>
  <c r="I3054" i="4"/>
  <c r="O3054" i="4"/>
  <c r="AI3054" i="4"/>
  <c r="AJ3054" i="4"/>
  <c r="AK3054" i="4"/>
  <c r="AL3054" i="4"/>
  <c r="AM3054" i="4"/>
  <c r="AN3054" i="4"/>
  <c r="AO3054" i="4"/>
  <c r="AP3054" i="4"/>
  <c r="AR3054" i="4"/>
  <c r="D3055" i="4"/>
  <c r="E3055" i="4"/>
  <c r="F3055" i="4"/>
  <c r="G3055" i="4"/>
  <c r="H3055" i="4"/>
  <c r="I3055" i="4"/>
  <c r="O3055" i="4"/>
  <c r="AI3055" i="4"/>
  <c r="AJ3055" i="4"/>
  <c r="AK3055" i="4"/>
  <c r="AL3055" i="4"/>
  <c r="AM3055" i="4"/>
  <c r="AN3055" i="4"/>
  <c r="AO3055" i="4"/>
  <c r="AP3055" i="4"/>
  <c r="AR3055" i="4"/>
  <c r="D3056" i="4"/>
  <c r="E3056" i="4"/>
  <c r="F3056" i="4"/>
  <c r="G3056" i="4"/>
  <c r="H3056" i="4"/>
  <c r="I3056" i="4"/>
  <c r="O3056" i="4"/>
  <c r="AI3056" i="4"/>
  <c r="AJ3056" i="4"/>
  <c r="AK3056" i="4"/>
  <c r="AL3056" i="4"/>
  <c r="AM3056" i="4"/>
  <c r="AN3056" i="4"/>
  <c r="AO3056" i="4"/>
  <c r="AP3056" i="4"/>
  <c r="AR3056" i="4"/>
  <c r="D3057" i="4"/>
  <c r="E3057" i="4"/>
  <c r="F3057" i="4"/>
  <c r="G3057" i="4"/>
  <c r="H3057" i="4"/>
  <c r="I3057" i="4"/>
  <c r="O3057" i="4"/>
  <c r="AI3057" i="4"/>
  <c r="AJ3057" i="4"/>
  <c r="AK3057" i="4"/>
  <c r="AL3057" i="4"/>
  <c r="AM3057" i="4"/>
  <c r="AN3057" i="4"/>
  <c r="AO3057" i="4"/>
  <c r="AP3057" i="4"/>
  <c r="AR3057" i="4"/>
  <c r="D3058" i="4"/>
  <c r="E3058" i="4"/>
  <c r="F3058" i="4"/>
  <c r="G3058" i="4"/>
  <c r="H3058" i="4"/>
  <c r="I3058" i="4"/>
  <c r="O3058" i="4"/>
  <c r="AI3058" i="4"/>
  <c r="AJ3058" i="4"/>
  <c r="AK3058" i="4"/>
  <c r="AL3058" i="4"/>
  <c r="AM3058" i="4"/>
  <c r="AN3058" i="4"/>
  <c r="AO3058" i="4"/>
  <c r="AP3058" i="4"/>
  <c r="AR3058" i="4"/>
  <c r="D3059" i="4"/>
  <c r="E3059" i="4"/>
  <c r="F3059" i="4"/>
  <c r="G3059" i="4"/>
  <c r="H3059" i="4"/>
  <c r="I3059" i="4"/>
  <c r="O3059" i="4"/>
  <c r="AI3059" i="4"/>
  <c r="AJ3059" i="4"/>
  <c r="AK3059" i="4"/>
  <c r="AL3059" i="4"/>
  <c r="AM3059" i="4"/>
  <c r="AN3059" i="4"/>
  <c r="AO3059" i="4"/>
  <c r="AP3059" i="4"/>
  <c r="AR3059" i="4"/>
  <c r="D3060" i="4"/>
  <c r="E3060" i="4"/>
  <c r="F3060" i="4"/>
  <c r="G3060" i="4"/>
  <c r="H3060" i="4"/>
  <c r="I3060" i="4"/>
  <c r="O3060" i="4"/>
  <c r="AI3060" i="4"/>
  <c r="AJ3060" i="4"/>
  <c r="AK3060" i="4"/>
  <c r="AL3060" i="4"/>
  <c r="AM3060" i="4"/>
  <c r="AN3060" i="4"/>
  <c r="AO3060" i="4"/>
  <c r="AP3060" i="4"/>
  <c r="AR3060" i="4"/>
  <c r="D3061" i="4"/>
  <c r="E3061" i="4"/>
  <c r="F3061" i="4"/>
  <c r="G3061" i="4"/>
  <c r="H3061" i="4"/>
  <c r="I3061" i="4"/>
  <c r="O3061" i="4"/>
  <c r="AI3061" i="4"/>
  <c r="AJ3061" i="4"/>
  <c r="AK3061" i="4"/>
  <c r="AL3061" i="4"/>
  <c r="AM3061" i="4"/>
  <c r="AN3061" i="4"/>
  <c r="AO3061" i="4"/>
  <c r="AP3061" i="4"/>
  <c r="AR3061" i="4"/>
  <c r="D3062" i="4"/>
  <c r="E3062" i="4"/>
  <c r="F3062" i="4"/>
  <c r="G3062" i="4"/>
  <c r="H3062" i="4"/>
  <c r="I3062" i="4"/>
  <c r="O3062" i="4"/>
  <c r="AI3062" i="4"/>
  <c r="AJ3062" i="4"/>
  <c r="AK3062" i="4"/>
  <c r="AL3062" i="4"/>
  <c r="AM3062" i="4"/>
  <c r="AN3062" i="4"/>
  <c r="AO3062" i="4"/>
  <c r="AP3062" i="4"/>
  <c r="AR3062" i="4"/>
  <c r="D3063" i="4"/>
  <c r="E3063" i="4"/>
  <c r="F3063" i="4"/>
  <c r="G3063" i="4"/>
  <c r="H3063" i="4"/>
  <c r="I3063" i="4"/>
  <c r="O3063" i="4"/>
  <c r="AI3063" i="4"/>
  <c r="AJ3063" i="4"/>
  <c r="AK3063" i="4"/>
  <c r="AL3063" i="4"/>
  <c r="AM3063" i="4"/>
  <c r="AN3063" i="4"/>
  <c r="AO3063" i="4"/>
  <c r="AP3063" i="4"/>
  <c r="AR3063" i="4"/>
  <c r="D3064" i="4"/>
  <c r="E3064" i="4"/>
  <c r="F3064" i="4"/>
  <c r="G3064" i="4"/>
  <c r="H3064" i="4"/>
  <c r="I3064" i="4"/>
  <c r="O3064" i="4"/>
  <c r="AI3064" i="4"/>
  <c r="AJ3064" i="4"/>
  <c r="AK3064" i="4"/>
  <c r="AL3064" i="4"/>
  <c r="AM3064" i="4"/>
  <c r="AN3064" i="4"/>
  <c r="AO3064" i="4"/>
  <c r="AP3064" i="4"/>
  <c r="AR3064" i="4"/>
  <c r="D3065" i="4"/>
  <c r="E3065" i="4"/>
  <c r="F3065" i="4"/>
  <c r="G3065" i="4"/>
  <c r="H3065" i="4"/>
  <c r="I3065" i="4"/>
  <c r="O3065" i="4"/>
  <c r="AI3065" i="4"/>
  <c r="AJ3065" i="4"/>
  <c r="AK3065" i="4"/>
  <c r="AL3065" i="4"/>
  <c r="AM3065" i="4"/>
  <c r="AN3065" i="4"/>
  <c r="AO3065" i="4"/>
  <c r="AP3065" i="4"/>
  <c r="AR3065" i="4"/>
  <c r="D3066" i="4"/>
  <c r="E3066" i="4"/>
  <c r="F3066" i="4"/>
  <c r="G3066" i="4"/>
  <c r="H3066" i="4"/>
  <c r="I3066" i="4"/>
  <c r="O3066" i="4"/>
  <c r="AI3066" i="4"/>
  <c r="AJ3066" i="4"/>
  <c r="AK3066" i="4"/>
  <c r="AL3066" i="4"/>
  <c r="AM3066" i="4"/>
  <c r="AN3066" i="4"/>
  <c r="AO3066" i="4"/>
  <c r="AP3066" i="4"/>
  <c r="AR3066" i="4"/>
  <c r="D3067" i="4"/>
  <c r="E3067" i="4"/>
  <c r="F3067" i="4"/>
  <c r="G3067" i="4"/>
  <c r="H3067" i="4"/>
  <c r="I3067" i="4"/>
  <c r="O3067" i="4"/>
  <c r="AI3067" i="4"/>
  <c r="AJ3067" i="4"/>
  <c r="AK3067" i="4"/>
  <c r="AL3067" i="4"/>
  <c r="AM3067" i="4"/>
  <c r="AN3067" i="4"/>
  <c r="AO3067" i="4"/>
  <c r="AP3067" i="4"/>
  <c r="AR3067" i="4"/>
  <c r="D3068" i="4"/>
  <c r="E3068" i="4"/>
  <c r="F3068" i="4"/>
  <c r="G3068" i="4"/>
  <c r="H3068" i="4"/>
  <c r="I3068" i="4"/>
  <c r="O3068" i="4"/>
  <c r="AI3068" i="4"/>
  <c r="AJ3068" i="4"/>
  <c r="AK3068" i="4"/>
  <c r="AL3068" i="4"/>
  <c r="AM3068" i="4"/>
  <c r="AN3068" i="4"/>
  <c r="AO3068" i="4"/>
  <c r="AP3068" i="4"/>
  <c r="AR3068" i="4"/>
  <c r="D3069" i="4"/>
  <c r="E3069" i="4"/>
  <c r="F3069" i="4"/>
  <c r="G3069" i="4"/>
  <c r="H3069" i="4"/>
  <c r="I3069" i="4"/>
  <c r="O3069" i="4"/>
  <c r="AI3069" i="4"/>
  <c r="AJ3069" i="4"/>
  <c r="AK3069" i="4"/>
  <c r="AL3069" i="4"/>
  <c r="AM3069" i="4"/>
  <c r="AN3069" i="4"/>
  <c r="AO3069" i="4"/>
  <c r="AP3069" i="4"/>
  <c r="AR3069" i="4"/>
  <c r="D3070" i="4"/>
  <c r="E3070" i="4"/>
  <c r="F3070" i="4"/>
  <c r="G3070" i="4"/>
  <c r="H3070" i="4"/>
  <c r="I3070" i="4"/>
  <c r="O3070" i="4"/>
  <c r="AI3070" i="4"/>
  <c r="AJ3070" i="4"/>
  <c r="AK3070" i="4"/>
  <c r="AL3070" i="4"/>
  <c r="AM3070" i="4"/>
  <c r="AN3070" i="4"/>
  <c r="AO3070" i="4"/>
  <c r="AP3070" i="4"/>
  <c r="AR3070" i="4"/>
  <c r="D3071" i="4"/>
  <c r="E3071" i="4"/>
  <c r="F3071" i="4"/>
  <c r="G3071" i="4"/>
  <c r="H3071" i="4"/>
  <c r="I3071" i="4"/>
  <c r="O3071" i="4"/>
  <c r="AI3071" i="4"/>
  <c r="AJ3071" i="4"/>
  <c r="AK3071" i="4"/>
  <c r="AL3071" i="4"/>
  <c r="AM3071" i="4"/>
  <c r="AN3071" i="4"/>
  <c r="AO3071" i="4"/>
  <c r="AP3071" i="4"/>
  <c r="AR3071" i="4"/>
  <c r="D3072" i="4"/>
  <c r="E3072" i="4"/>
  <c r="F3072" i="4"/>
  <c r="G3072" i="4"/>
  <c r="H3072" i="4"/>
  <c r="I3072" i="4"/>
  <c r="O3072" i="4"/>
  <c r="AI3072" i="4"/>
  <c r="AJ3072" i="4"/>
  <c r="AK3072" i="4"/>
  <c r="AL3072" i="4"/>
  <c r="AM3072" i="4"/>
  <c r="AN3072" i="4"/>
  <c r="AO3072" i="4"/>
  <c r="AP3072" i="4"/>
  <c r="AR3072" i="4"/>
  <c r="D3073" i="4"/>
  <c r="E3073" i="4"/>
  <c r="F3073" i="4"/>
  <c r="G3073" i="4"/>
  <c r="H3073" i="4"/>
  <c r="I3073" i="4"/>
  <c r="O3073" i="4"/>
  <c r="AI3073" i="4"/>
  <c r="AJ3073" i="4"/>
  <c r="AK3073" i="4"/>
  <c r="AL3073" i="4"/>
  <c r="AM3073" i="4"/>
  <c r="AN3073" i="4"/>
  <c r="AO3073" i="4"/>
  <c r="AP3073" i="4"/>
  <c r="AR3073" i="4"/>
  <c r="D3074" i="4"/>
  <c r="E3074" i="4"/>
  <c r="F3074" i="4"/>
  <c r="G3074" i="4"/>
  <c r="H3074" i="4"/>
  <c r="I3074" i="4"/>
  <c r="O3074" i="4"/>
  <c r="AI3074" i="4"/>
  <c r="AJ3074" i="4"/>
  <c r="AK3074" i="4"/>
  <c r="AL3074" i="4"/>
  <c r="AM3074" i="4"/>
  <c r="AN3074" i="4"/>
  <c r="AO3074" i="4"/>
  <c r="AP3074" i="4"/>
  <c r="AR3074" i="4"/>
  <c r="D3075" i="4"/>
  <c r="E3075" i="4"/>
  <c r="F3075" i="4"/>
  <c r="G3075" i="4"/>
  <c r="H3075" i="4"/>
  <c r="I3075" i="4"/>
  <c r="O3075" i="4"/>
  <c r="AI3075" i="4"/>
  <c r="AJ3075" i="4"/>
  <c r="AK3075" i="4"/>
  <c r="AL3075" i="4"/>
  <c r="AM3075" i="4"/>
  <c r="AN3075" i="4"/>
  <c r="AO3075" i="4"/>
  <c r="AP3075" i="4"/>
  <c r="AR3075" i="4"/>
  <c r="D3076" i="4"/>
  <c r="E3076" i="4"/>
  <c r="F3076" i="4"/>
  <c r="G3076" i="4"/>
  <c r="H3076" i="4"/>
  <c r="I3076" i="4"/>
  <c r="O3076" i="4"/>
  <c r="AI3076" i="4"/>
  <c r="AJ3076" i="4"/>
  <c r="AK3076" i="4"/>
  <c r="AL3076" i="4"/>
  <c r="AM3076" i="4"/>
  <c r="AN3076" i="4"/>
  <c r="AO3076" i="4"/>
  <c r="AP3076" i="4"/>
  <c r="AR3076" i="4"/>
  <c r="D3077" i="4"/>
  <c r="E3077" i="4"/>
  <c r="F3077" i="4"/>
  <c r="G3077" i="4"/>
  <c r="H3077" i="4"/>
  <c r="I3077" i="4"/>
  <c r="O3077" i="4"/>
  <c r="AI3077" i="4"/>
  <c r="AJ3077" i="4"/>
  <c r="AK3077" i="4"/>
  <c r="AL3077" i="4"/>
  <c r="AM3077" i="4"/>
  <c r="AN3077" i="4"/>
  <c r="AO3077" i="4"/>
  <c r="AP3077" i="4"/>
  <c r="AR3077" i="4"/>
  <c r="D3078" i="4"/>
  <c r="E3078" i="4"/>
  <c r="F3078" i="4"/>
  <c r="G3078" i="4"/>
  <c r="H3078" i="4"/>
  <c r="I3078" i="4"/>
  <c r="O3078" i="4"/>
  <c r="AI3078" i="4"/>
  <c r="AJ3078" i="4"/>
  <c r="AK3078" i="4"/>
  <c r="AL3078" i="4"/>
  <c r="AM3078" i="4"/>
  <c r="AN3078" i="4"/>
  <c r="AO3078" i="4"/>
  <c r="AP3078" i="4"/>
  <c r="AR3078" i="4"/>
  <c r="D3079" i="4"/>
  <c r="E3079" i="4"/>
  <c r="F3079" i="4"/>
  <c r="G3079" i="4"/>
  <c r="H3079" i="4"/>
  <c r="I3079" i="4"/>
  <c r="O3079" i="4"/>
  <c r="AI3079" i="4"/>
  <c r="AJ3079" i="4"/>
  <c r="AK3079" i="4"/>
  <c r="AL3079" i="4"/>
  <c r="AM3079" i="4"/>
  <c r="AN3079" i="4"/>
  <c r="AO3079" i="4"/>
  <c r="AP3079" i="4"/>
  <c r="AR3079" i="4"/>
  <c r="D3080" i="4"/>
  <c r="E3080" i="4"/>
  <c r="F3080" i="4"/>
  <c r="G3080" i="4"/>
  <c r="H3080" i="4"/>
  <c r="I3080" i="4"/>
  <c r="O3080" i="4"/>
  <c r="AI3080" i="4"/>
  <c r="AJ3080" i="4"/>
  <c r="AK3080" i="4"/>
  <c r="AL3080" i="4"/>
  <c r="AM3080" i="4"/>
  <c r="AN3080" i="4"/>
  <c r="AO3080" i="4"/>
  <c r="AP3080" i="4"/>
  <c r="AR3080" i="4"/>
  <c r="D3081" i="4"/>
  <c r="E3081" i="4"/>
  <c r="F3081" i="4"/>
  <c r="G3081" i="4"/>
  <c r="H3081" i="4"/>
  <c r="I3081" i="4"/>
  <c r="O3081" i="4"/>
  <c r="AI3081" i="4"/>
  <c r="AJ3081" i="4"/>
  <c r="AK3081" i="4"/>
  <c r="AL3081" i="4"/>
  <c r="AM3081" i="4"/>
  <c r="AN3081" i="4"/>
  <c r="AO3081" i="4"/>
  <c r="AP3081" i="4"/>
  <c r="AR3081" i="4"/>
  <c r="D3082" i="4"/>
  <c r="E3082" i="4"/>
  <c r="F3082" i="4"/>
  <c r="G3082" i="4"/>
  <c r="H3082" i="4"/>
  <c r="I3082" i="4"/>
  <c r="O3082" i="4"/>
  <c r="AI3082" i="4"/>
  <c r="AJ3082" i="4"/>
  <c r="AK3082" i="4"/>
  <c r="AL3082" i="4"/>
  <c r="AM3082" i="4"/>
  <c r="AN3082" i="4"/>
  <c r="AO3082" i="4"/>
  <c r="AP3082" i="4"/>
  <c r="AR3082" i="4"/>
  <c r="D3083" i="4"/>
  <c r="E3083" i="4"/>
  <c r="F3083" i="4"/>
  <c r="G3083" i="4"/>
  <c r="H3083" i="4"/>
  <c r="I3083" i="4"/>
  <c r="O3083" i="4"/>
  <c r="AI3083" i="4"/>
  <c r="AJ3083" i="4"/>
  <c r="AK3083" i="4"/>
  <c r="AL3083" i="4"/>
  <c r="AM3083" i="4"/>
  <c r="AN3083" i="4"/>
  <c r="AO3083" i="4"/>
  <c r="AP3083" i="4"/>
  <c r="AR3083" i="4"/>
  <c r="D3084" i="4"/>
  <c r="E3084" i="4"/>
  <c r="F3084" i="4"/>
  <c r="G3084" i="4"/>
  <c r="H3084" i="4"/>
  <c r="I3084" i="4"/>
  <c r="O3084" i="4"/>
  <c r="AI3084" i="4"/>
  <c r="AJ3084" i="4"/>
  <c r="AK3084" i="4"/>
  <c r="AL3084" i="4"/>
  <c r="AM3084" i="4"/>
  <c r="AN3084" i="4"/>
  <c r="AO3084" i="4"/>
  <c r="AP3084" i="4"/>
  <c r="AR3084" i="4"/>
  <c r="D3085" i="4"/>
  <c r="E3085" i="4"/>
  <c r="F3085" i="4"/>
  <c r="G3085" i="4"/>
  <c r="H3085" i="4"/>
  <c r="I3085" i="4"/>
  <c r="O3085" i="4"/>
  <c r="AI3085" i="4"/>
  <c r="AJ3085" i="4"/>
  <c r="AK3085" i="4"/>
  <c r="AL3085" i="4"/>
  <c r="AM3085" i="4"/>
  <c r="AN3085" i="4"/>
  <c r="AO3085" i="4"/>
  <c r="AP3085" i="4"/>
  <c r="AR3085" i="4"/>
  <c r="D3086" i="4"/>
  <c r="E3086" i="4"/>
  <c r="F3086" i="4"/>
  <c r="G3086" i="4"/>
  <c r="H3086" i="4"/>
  <c r="I3086" i="4"/>
  <c r="O3086" i="4"/>
  <c r="AI3086" i="4"/>
  <c r="AJ3086" i="4"/>
  <c r="AK3086" i="4"/>
  <c r="AL3086" i="4"/>
  <c r="AM3086" i="4"/>
  <c r="AN3086" i="4"/>
  <c r="AO3086" i="4"/>
  <c r="AP3086" i="4"/>
  <c r="AR3086" i="4"/>
  <c r="D3087" i="4"/>
  <c r="E3087" i="4"/>
  <c r="F3087" i="4"/>
  <c r="G3087" i="4"/>
  <c r="H3087" i="4"/>
  <c r="I3087" i="4"/>
  <c r="O3087" i="4"/>
  <c r="AI3087" i="4"/>
  <c r="AJ3087" i="4"/>
  <c r="AK3087" i="4"/>
  <c r="AL3087" i="4"/>
  <c r="AM3087" i="4"/>
  <c r="AN3087" i="4"/>
  <c r="AO3087" i="4"/>
  <c r="AP3087" i="4"/>
  <c r="AR3087" i="4"/>
  <c r="D3088" i="4"/>
  <c r="E3088" i="4"/>
  <c r="F3088" i="4"/>
  <c r="G3088" i="4"/>
  <c r="H3088" i="4"/>
  <c r="I3088" i="4"/>
  <c r="O3088" i="4"/>
  <c r="AI3088" i="4"/>
  <c r="AJ3088" i="4"/>
  <c r="AK3088" i="4"/>
  <c r="AL3088" i="4"/>
  <c r="AM3088" i="4"/>
  <c r="AN3088" i="4"/>
  <c r="AO3088" i="4"/>
  <c r="AP3088" i="4"/>
  <c r="AR3088" i="4"/>
  <c r="D3089" i="4"/>
  <c r="E3089" i="4"/>
  <c r="F3089" i="4"/>
  <c r="G3089" i="4"/>
  <c r="H3089" i="4"/>
  <c r="I3089" i="4"/>
  <c r="O3089" i="4"/>
  <c r="AI3089" i="4"/>
  <c r="AJ3089" i="4"/>
  <c r="AK3089" i="4"/>
  <c r="AL3089" i="4"/>
  <c r="AM3089" i="4"/>
  <c r="AN3089" i="4"/>
  <c r="AO3089" i="4"/>
  <c r="AP3089" i="4"/>
  <c r="AR3089" i="4"/>
  <c r="D3090" i="4"/>
  <c r="E3090" i="4"/>
  <c r="F3090" i="4"/>
  <c r="G3090" i="4"/>
  <c r="H3090" i="4"/>
  <c r="I3090" i="4"/>
  <c r="O3090" i="4"/>
  <c r="AI3090" i="4"/>
  <c r="AJ3090" i="4"/>
  <c r="AK3090" i="4"/>
  <c r="AL3090" i="4"/>
  <c r="AM3090" i="4"/>
  <c r="AN3090" i="4"/>
  <c r="AO3090" i="4"/>
  <c r="AP3090" i="4"/>
  <c r="AR3090" i="4"/>
  <c r="D3091" i="4"/>
  <c r="E3091" i="4"/>
  <c r="F3091" i="4"/>
  <c r="G3091" i="4"/>
  <c r="H3091" i="4"/>
  <c r="I3091" i="4"/>
  <c r="O3091" i="4"/>
  <c r="AI3091" i="4"/>
  <c r="AJ3091" i="4"/>
  <c r="AK3091" i="4"/>
  <c r="AL3091" i="4"/>
  <c r="AM3091" i="4"/>
  <c r="AN3091" i="4"/>
  <c r="AO3091" i="4"/>
  <c r="AP3091" i="4"/>
  <c r="AR3091" i="4"/>
  <c r="D3092" i="4"/>
  <c r="E3092" i="4"/>
  <c r="F3092" i="4"/>
  <c r="G3092" i="4"/>
  <c r="H3092" i="4"/>
  <c r="I3092" i="4"/>
  <c r="O3092" i="4"/>
  <c r="AI3092" i="4"/>
  <c r="AJ3092" i="4"/>
  <c r="AK3092" i="4"/>
  <c r="AL3092" i="4"/>
  <c r="AM3092" i="4"/>
  <c r="AN3092" i="4"/>
  <c r="AO3092" i="4"/>
  <c r="AP3092" i="4"/>
  <c r="AR3092" i="4"/>
  <c r="D3093" i="4"/>
  <c r="E3093" i="4"/>
  <c r="F3093" i="4"/>
  <c r="G3093" i="4"/>
  <c r="H3093" i="4"/>
  <c r="I3093" i="4"/>
  <c r="O3093" i="4"/>
  <c r="AI3093" i="4"/>
  <c r="AJ3093" i="4"/>
  <c r="AK3093" i="4"/>
  <c r="AL3093" i="4"/>
  <c r="AM3093" i="4"/>
  <c r="AN3093" i="4"/>
  <c r="AO3093" i="4"/>
  <c r="AP3093" i="4"/>
  <c r="AR3093" i="4"/>
  <c r="D3094" i="4"/>
  <c r="E3094" i="4"/>
  <c r="F3094" i="4"/>
  <c r="G3094" i="4"/>
  <c r="H3094" i="4"/>
  <c r="I3094" i="4"/>
  <c r="O3094" i="4"/>
  <c r="AI3094" i="4"/>
  <c r="AJ3094" i="4"/>
  <c r="AK3094" i="4"/>
  <c r="AL3094" i="4"/>
  <c r="AM3094" i="4"/>
  <c r="AN3094" i="4"/>
  <c r="AO3094" i="4"/>
  <c r="AP3094" i="4"/>
  <c r="AR3094" i="4"/>
  <c r="D3095" i="4"/>
  <c r="E3095" i="4"/>
  <c r="F3095" i="4"/>
  <c r="G3095" i="4"/>
  <c r="H3095" i="4"/>
  <c r="I3095" i="4"/>
  <c r="O3095" i="4"/>
  <c r="AI3095" i="4"/>
  <c r="AJ3095" i="4"/>
  <c r="AK3095" i="4"/>
  <c r="AL3095" i="4"/>
  <c r="AM3095" i="4"/>
  <c r="AN3095" i="4"/>
  <c r="AO3095" i="4"/>
  <c r="AP3095" i="4"/>
  <c r="AR3095" i="4"/>
  <c r="D3096" i="4"/>
  <c r="E3096" i="4"/>
  <c r="F3096" i="4"/>
  <c r="G3096" i="4"/>
  <c r="H3096" i="4"/>
  <c r="I3096" i="4"/>
  <c r="O3096" i="4"/>
  <c r="AI3096" i="4"/>
  <c r="AJ3096" i="4"/>
  <c r="AK3096" i="4"/>
  <c r="AL3096" i="4"/>
  <c r="AM3096" i="4"/>
  <c r="AN3096" i="4"/>
  <c r="AO3096" i="4"/>
  <c r="AP3096" i="4"/>
  <c r="AR3096" i="4"/>
  <c r="D3097" i="4"/>
  <c r="E3097" i="4"/>
  <c r="F3097" i="4"/>
  <c r="G3097" i="4"/>
  <c r="H3097" i="4"/>
  <c r="I3097" i="4"/>
  <c r="O3097" i="4"/>
  <c r="AI3097" i="4"/>
  <c r="AJ3097" i="4"/>
  <c r="AK3097" i="4"/>
  <c r="AL3097" i="4"/>
  <c r="AM3097" i="4"/>
  <c r="AN3097" i="4"/>
  <c r="AO3097" i="4"/>
  <c r="AP3097" i="4"/>
  <c r="AR3097" i="4"/>
  <c r="D3098" i="4"/>
  <c r="E3098" i="4"/>
  <c r="F3098" i="4"/>
  <c r="G3098" i="4"/>
  <c r="H3098" i="4"/>
  <c r="I3098" i="4"/>
  <c r="O3098" i="4"/>
  <c r="AI3098" i="4"/>
  <c r="AJ3098" i="4"/>
  <c r="AK3098" i="4"/>
  <c r="AL3098" i="4"/>
  <c r="AM3098" i="4"/>
  <c r="AN3098" i="4"/>
  <c r="AO3098" i="4"/>
  <c r="AP3098" i="4"/>
  <c r="AR3098" i="4"/>
  <c r="D3099" i="4"/>
  <c r="E3099" i="4"/>
  <c r="F3099" i="4"/>
  <c r="G3099" i="4"/>
  <c r="H3099" i="4"/>
  <c r="I3099" i="4"/>
  <c r="O3099" i="4"/>
  <c r="AI3099" i="4"/>
  <c r="AJ3099" i="4"/>
  <c r="AK3099" i="4"/>
  <c r="AL3099" i="4"/>
  <c r="AM3099" i="4"/>
  <c r="AN3099" i="4"/>
  <c r="AO3099" i="4"/>
  <c r="AP3099" i="4"/>
  <c r="AR3099" i="4"/>
  <c r="D3100" i="4"/>
  <c r="E3100" i="4"/>
  <c r="F3100" i="4"/>
  <c r="G3100" i="4"/>
  <c r="H3100" i="4"/>
  <c r="I3100" i="4"/>
  <c r="O3100" i="4"/>
  <c r="AI3100" i="4"/>
  <c r="AJ3100" i="4"/>
  <c r="AK3100" i="4"/>
  <c r="AL3100" i="4"/>
  <c r="AM3100" i="4"/>
  <c r="AN3100" i="4"/>
  <c r="AO3100" i="4"/>
  <c r="AP3100" i="4"/>
  <c r="AR3100" i="4"/>
  <c r="D3101" i="4"/>
  <c r="E3101" i="4"/>
  <c r="F3101" i="4"/>
  <c r="G3101" i="4"/>
  <c r="H3101" i="4"/>
  <c r="I3101" i="4"/>
  <c r="O3101" i="4"/>
  <c r="AI3101" i="4"/>
  <c r="AJ3101" i="4"/>
  <c r="AK3101" i="4"/>
  <c r="AL3101" i="4"/>
  <c r="AM3101" i="4"/>
  <c r="AN3101" i="4"/>
  <c r="AO3101" i="4"/>
  <c r="AP3101" i="4"/>
  <c r="AR3101" i="4"/>
  <c r="D3102" i="4"/>
  <c r="E3102" i="4"/>
  <c r="F3102" i="4"/>
  <c r="G3102" i="4"/>
  <c r="H3102" i="4"/>
  <c r="I3102" i="4"/>
  <c r="O3102" i="4"/>
  <c r="AI3102" i="4"/>
  <c r="AJ3102" i="4"/>
  <c r="AK3102" i="4"/>
  <c r="AL3102" i="4"/>
  <c r="AM3102" i="4"/>
  <c r="AN3102" i="4"/>
  <c r="AO3102" i="4"/>
  <c r="AP3102" i="4"/>
  <c r="AR3102" i="4"/>
  <c r="D3103" i="4"/>
  <c r="E3103" i="4"/>
  <c r="F3103" i="4"/>
  <c r="G3103" i="4"/>
  <c r="H3103" i="4"/>
  <c r="I3103" i="4"/>
  <c r="O3103" i="4"/>
  <c r="AI3103" i="4"/>
  <c r="AJ3103" i="4"/>
  <c r="AK3103" i="4"/>
  <c r="AL3103" i="4"/>
  <c r="AM3103" i="4"/>
  <c r="AN3103" i="4"/>
  <c r="AO3103" i="4"/>
  <c r="AP3103" i="4"/>
  <c r="AR3103" i="4"/>
  <c r="D3105" i="4"/>
  <c r="E3105" i="4"/>
  <c r="F3105" i="4"/>
  <c r="G3105" i="4"/>
  <c r="H3105" i="4"/>
  <c r="I3105" i="4"/>
  <c r="O3105" i="4"/>
  <c r="AI3105" i="4"/>
  <c r="AJ3105" i="4"/>
  <c r="AK3105" i="4"/>
  <c r="AL3105" i="4"/>
  <c r="AM3105" i="4"/>
  <c r="AN3105" i="4"/>
  <c r="AO3105" i="4"/>
  <c r="AP3105" i="4"/>
  <c r="AR3105" i="4"/>
  <c r="C3106" i="4"/>
  <c r="D3106" i="4"/>
  <c r="E3106" i="4"/>
  <c r="F3106" i="4"/>
  <c r="G3106" i="4"/>
  <c r="H3106" i="4"/>
  <c r="I3106" i="4"/>
  <c r="K3106" i="4"/>
  <c r="L3106" i="4"/>
  <c r="M3106" i="4"/>
  <c r="N3106" i="4"/>
  <c r="O3106" i="4"/>
  <c r="AI3106" i="4"/>
  <c r="AJ3106" i="4"/>
  <c r="AK3106" i="4"/>
  <c r="AL3106" i="4"/>
  <c r="AM3106" i="4"/>
  <c r="AN3106" i="4"/>
  <c r="AO3106" i="4"/>
  <c r="AP3106" i="4"/>
  <c r="AR3106" i="4"/>
  <c r="H3108" i="4"/>
  <c r="I3108" i="4"/>
  <c r="O3108" i="4"/>
  <c r="AI3108" i="4"/>
  <c r="AJ3108" i="4"/>
  <c r="AK3108" i="4"/>
  <c r="AL3108" i="4"/>
  <c r="AM3108" i="4"/>
  <c r="AN3108" i="4"/>
  <c r="AO3108" i="4"/>
  <c r="AP3108" i="4"/>
  <c r="AR3108" i="4"/>
  <c r="H3109" i="4"/>
  <c r="I3109" i="4"/>
  <c r="O3109" i="4"/>
  <c r="AI3109" i="4"/>
  <c r="AJ3109" i="4"/>
  <c r="AK3109" i="4"/>
  <c r="AL3109" i="4"/>
  <c r="AM3109" i="4"/>
  <c r="AN3109" i="4"/>
  <c r="AO3109" i="4"/>
  <c r="AP3109" i="4"/>
  <c r="AR3109" i="4"/>
  <c r="H3110" i="4"/>
  <c r="I3110" i="4"/>
  <c r="O3110" i="4"/>
  <c r="AI3110" i="4"/>
  <c r="AJ3110" i="4"/>
  <c r="AK3110" i="4"/>
  <c r="AL3110" i="4"/>
  <c r="AM3110" i="4"/>
  <c r="AN3110" i="4"/>
  <c r="AO3110" i="4"/>
  <c r="AP3110" i="4"/>
  <c r="AR3110" i="4"/>
  <c r="H3111" i="4"/>
  <c r="I3111" i="4"/>
  <c r="O3111" i="4"/>
  <c r="AI3111" i="4"/>
  <c r="AJ3111" i="4"/>
  <c r="AK3111" i="4"/>
  <c r="AL3111" i="4"/>
  <c r="AM3111" i="4"/>
  <c r="AN3111" i="4"/>
  <c r="AO3111" i="4"/>
  <c r="AP3111" i="4"/>
  <c r="AR3111" i="4"/>
  <c r="H3112" i="4"/>
  <c r="I3112" i="4"/>
  <c r="O3112" i="4"/>
  <c r="AI3112" i="4"/>
  <c r="AJ3112" i="4"/>
  <c r="AK3112" i="4"/>
  <c r="AL3112" i="4"/>
  <c r="AM3112" i="4"/>
  <c r="AN3112" i="4"/>
  <c r="AO3112" i="4"/>
  <c r="AP3112" i="4"/>
  <c r="AR3112" i="4"/>
  <c r="H3113" i="4"/>
  <c r="I3113" i="4"/>
  <c r="O3113" i="4"/>
  <c r="AI3113" i="4"/>
  <c r="AJ3113" i="4"/>
  <c r="AK3113" i="4"/>
  <c r="AL3113" i="4"/>
  <c r="AM3113" i="4"/>
  <c r="AN3113" i="4"/>
  <c r="AO3113" i="4"/>
  <c r="AP3113" i="4"/>
  <c r="AR3113" i="4"/>
  <c r="H3114" i="4"/>
  <c r="I3114" i="4"/>
  <c r="O3114" i="4"/>
  <c r="AI3114" i="4"/>
  <c r="AJ3114" i="4"/>
  <c r="AK3114" i="4"/>
  <c r="AL3114" i="4"/>
  <c r="AM3114" i="4"/>
  <c r="AN3114" i="4"/>
  <c r="AO3114" i="4"/>
  <c r="AP3114" i="4"/>
  <c r="AR3114" i="4"/>
  <c r="H3115" i="4"/>
  <c r="I3115" i="4"/>
  <c r="O3115" i="4"/>
  <c r="AI3115" i="4"/>
  <c r="AJ3115" i="4"/>
  <c r="AK3115" i="4"/>
  <c r="AL3115" i="4"/>
  <c r="AM3115" i="4"/>
  <c r="AN3115" i="4"/>
  <c r="AO3115" i="4"/>
  <c r="AP3115" i="4"/>
  <c r="AR3115" i="4"/>
  <c r="H3116" i="4"/>
  <c r="I3116" i="4"/>
  <c r="O3116" i="4"/>
  <c r="AI3116" i="4"/>
  <c r="AJ3116" i="4"/>
  <c r="AK3116" i="4"/>
  <c r="AL3116" i="4"/>
  <c r="AM3116" i="4"/>
  <c r="AN3116" i="4"/>
  <c r="AO3116" i="4"/>
  <c r="AP3116" i="4"/>
  <c r="AR3116" i="4"/>
  <c r="H3117" i="4"/>
  <c r="I3117" i="4"/>
  <c r="O3117" i="4"/>
  <c r="AI3117" i="4"/>
  <c r="AJ3117" i="4"/>
  <c r="AK3117" i="4"/>
  <c r="AL3117" i="4"/>
  <c r="AM3117" i="4"/>
  <c r="AN3117" i="4"/>
  <c r="AO3117" i="4"/>
  <c r="AP3117" i="4"/>
  <c r="AR3117" i="4"/>
  <c r="H3118" i="4"/>
  <c r="I3118" i="4"/>
  <c r="O3118" i="4"/>
  <c r="AI3118" i="4"/>
  <c r="AJ3118" i="4"/>
  <c r="AK3118" i="4"/>
  <c r="AL3118" i="4"/>
  <c r="AM3118" i="4"/>
  <c r="AN3118" i="4"/>
  <c r="AO3118" i="4"/>
  <c r="AP3118" i="4"/>
  <c r="AR3118" i="4"/>
  <c r="H3119" i="4"/>
  <c r="I3119" i="4"/>
  <c r="O3119" i="4"/>
  <c r="AI3119" i="4"/>
  <c r="AJ3119" i="4"/>
  <c r="AK3119" i="4"/>
  <c r="AL3119" i="4"/>
  <c r="AM3119" i="4"/>
  <c r="AN3119" i="4"/>
  <c r="AO3119" i="4"/>
  <c r="AP3119" i="4"/>
  <c r="AR3119" i="4"/>
  <c r="H3120" i="4"/>
  <c r="I3120" i="4"/>
  <c r="O3120" i="4"/>
  <c r="AI3120" i="4"/>
  <c r="AJ3120" i="4"/>
  <c r="AK3120" i="4"/>
  <c r="AL3120" i="4"/>
  <c r="AM3120" i="4"/>
  <c r="AN3120" i="4"/>
  <c r="AO3120" i="4"/>
  <c r="AP3120" i="4"/>
  <c r="AR3120" i="4"/>
  <c r="H3121" i="4"/>
  <c r="I3121" i="4"/>
  <c r="O3121" i="4"/>
  <c r="AI3121" i="4"/>
  <c r="AJ3121" i="4"/>
  <c r="AK3121" i="4"/>
  <c r="AL3121" i="4"/>
  <c r="AM3121" i="4"/>
  <c r="AN3121" i="4"/>
  <c r="AO3121" i="4"/>
  <c r="AP3121" i="4"/>
  <c r="AR3121" i="4"/>
  <c r="H3122" i="4"/>
  <c r="I3122" i="4"/>
  <c r="O3122" i="4"/>
  <c r="AI3122" i="4"/>
  <c r="AJ3122" i="4"/>
  <c r="AK3122" i="4"/>
  <c r="AL3122" i="4"/>
  <c r="AM3122" i="4"/>
  <c r="AN3122" i="4"/>
  <c r="AO3122" i="4"/>
  <c r="AP3122" i="4"/>
  <c r="AR3122" i="4"/>
  <c r="H3123" i="4"/>
  <c r="I3123" i="4"/>
  <c r="O3123" i="4"/>
  <c r="AI3123" i="4"/>
  <c r="AJ3123" i="4"/>
  <c r="AK3123" i="4"/>
  <c r="AL3123" i="4"/>
  <c r="AM3123" i="4"/>
  <c r="AN3123" i="4"/>
  <c r="AO3123" i="4"/>
  <c r="AP3123" i="4"/>
  <c r="AR3123" i="4"/>
  <c r="C3124" i="4"/>
  <c r="D3124" i="4"/>
  <c r="E3124" i="4"/>
  <c r="F3124" i="4"/>
  <c r="G3124" i="4"/>
  <c r="H3124" i="4"/>
  <c r="I3124" i="4"/>
  <c r="K3124" i="4"/>
  <c r="L3124" i="4"/>
  <c r="M3124" i="4"/>
  <c r="N3124" i="4"/>
  <c r="O3124" i="4"/>
  <c r="AI3124" i="4"/>
  <c r="AJ3124" i="4"/>
  <c r="AK3124" i="4"/>
  <c r="AL3124" i="4"/>
  <c r="AM3124" i="4"/>
  <c r="AN3124" i="4"/>
  <c r="AO3124" i="4"/>
  <c r="AP3124" i="4"/>
  <c r="AR3124" i="4"/>
  <c r="C3126" i="4"/>
  <c r="D3126" i="4"/>
  <c r="E3126" i="4"/>
  <c r="F3126" i="4"/>
  <c r="G3126" i="4"/>
  <c r="H3126" i="4"/>
  <c r="I3126" i="4"/>
  <c r="K3126" i="4"/>
  <c r="L3126" i="4"/>
  <c r="M3126" i="4"/>
  <c r="N3126" i="4"/>
  <c r="O3126" i="4"/>
  <c r="AI3126" i="4"/>
  <c r="AJ3126" i="4"/>
  <c r="AK3126" i="4"/>
  <c r="AL3126" i="4"/>
  <c r="AM3126" i="4"/>
  <c r="AN3126" i="4"/>
  <c r="AO3126" i="4"/>
  <c r="AP3126" i="4"/>
  <c r="AR3126" i="4"/>
  <c r="C3127" i="4"/>
  <c r="D3127" i="4"/>
  <c r="E3127" i="4"/>
  <c r="F3127" i="4"/>
  <c r="G3127" i="4"/>
  <c r="H3127" i="4"/>
  <c r="I3127" i="4"/>
  <c r="K3127" i="4"/>
  <c r="L3127" i="4"/>
  <c r="M3127" i="4"/>
  <c r="N3127" i="4"/>
  <c r="O3127" i="4"/>
  <c r="AI3127" i="4"/>
  <c r="AJ3127" i="4"/>
  <c r="AK3127" i="4"/>
  <c r="AL3127" i="4"/>
  <c r="AM3127" i="4"/>
  <c r="AN3127" i="4"/>
  <c r="AO3127" i="4"/>
  <c r="AP3127" i="4"/>
  <c r="AR3127" i="4"/>
  <c r="C3128" i="4"/>
  <c r="D3128" i="4"/>
  <c r="E3128" i="4"/>
  <c r="F3128" i="4"/>
  <c r="G3128" i="4"/>
  <c r="H3128" i="4"/>
  <c r="I3128" i="4"/>
  <c r="K3128" i="4"/>
  <c r="L3128" i="4"/>
  <c r="M3128" i="4"/>
  <c r="N3128" i="4"/>
  <c r="O3128" i="4"/>
  <c r="AI3128" i="4"/>
  <c r="AJ3128" i="4"/>
  <c r="AK3128" i="4"/>
  <c r="AL3128" i="4"/>
  <c r="AM3128" i="4"/>
  <c r="AN3128" i="4"/>
  <c r="AO3128" i="4"/>
  <c r="AP3128" i="4"/>
  <c r="AR3128" i="4"/>
  <c r="C3129" i="4"/>
  <c r="D3129" i="4"/>
  <c r="E3129" i="4"/>
  <c r="F3129" i="4"/>
  <c r="G3129" i="4"/>
  <c r="H3129" i="4"/>
  <c r="I3129" i="4"/>
  <c r="K3129" i="4"/>
  <c r="L3129" i="4"/>
  <c r="M3129" i="4"/>
  <c r="N3129" i="4"/>
  <c r="O3129" i="4"/>
  <c r="AI3129" i="4"/>
  <c r="AJ3129" i="4"/>
  <c r="AK3129" i="4"/>
  <c r="AL3129" i="4"/>
  <c r="AM3129" i="4"/>
  <c r="AN3129" i="4"/>
  <c r="AO3129" i="4"/>
  <c r="AP3129" i="4"/>
  <c r="AR3129" i="4"/>
  <c r="C3130" i="4"/>
  <c r="D3130" i="4"/>
  <c r="E3130" i="4"/>
  <c r="F3130" i="4"/>
  <c r="G3130" i="4"/>
  <c r="H3130" i="4"/>
  <c r="I3130" i="4"/>
  <c r="K3130" i="4"/>
  <c r="L3130" i="4"/>
  <c r="M3130" i="4"/>
  <c r="N3130" i="4"/>
  <c r="O3130" i="4"/>
  <c r="AI3130" i="4"/>
  <c r="AJ3130" i="4"/>
  <c r="AK3130" i="4"/>
  <c r="AL3130" i="4"/>
  <c r="AM3130" i="4"/>
  <c r="AN3130" i="4"/>
  <c r="AO3130" i="4"/>
  <c r="AP3130" i="4"/>
  <c r="AR3130" i="4"/>
  <c r="C3131" i="4"/>
  <c r="D3131" i="4"/>
  <c r="E3131" i="4"/>
  <c r="F3131" i="4"/>
  <c r="G3131" i="4"/>
  <c r="H3131" i="4"/>
  <c r="I3131" i="4"/>
  <c r="K3131" i="4"/>
  <c r="L3131" i="4"/>
  <c r="M3131" i="4"/>
  <c r="N3131" i="4"/>
  <c r="O3131" i="4"/>
  <c r="AI3131" i="4"/>
  <c r="AJ3131" i="4"/>
  <c r="AK3131" i="4"/>
  <c r="AL3131" i="4"/>
  <c r="AM3131" i="4"/>
  <c r="AN3131" i="4"/>
  <c r="AO3131" i="4"/>
  <c r="AP3131" i="4"/>
  <c r="AR3131" i="4"/>
  <c r="C3132" i="4"/>
  <c r="D3132" i="4"/>
  <c r="E3132" i="4"/>
  <c r="F3132" i="4"/>
  <c r="G3132" i="4"/>
  <c r="H3132" i="4"/>
  <c r="I3132" i="4"/>
  <c r="K3132" i="4"/>
  <c r="L3132" i="4"/>
  <c r="M3132" i="4"/>
  <c r="N3132" i="4"/>
  <c r="O3132" i="4"/>
  <c r="AI3132" i="4"/>
  <c r="AJ3132" i="4"/>
  <c r="AK3132" i="4"/>
  <c r="AL3132" i="4"/>
  <c r="AM3132" i="4"/>
  <c r="AN3132" i="4"/>
  <c r="AO3132" i="4"/>
  <c r="AP3132" i="4"/>
  <c r="AR3132" i="4"/>
  <c r="C3133" i="4"/>
  <c r="D3133" i="4"/>
  <c r="E3133" i="4"/>
  <c r="F3133" i="4"/>
  <c r="G3133" i="4"/>
  <c r="H3133" i="4"/>
  <c r="I3133" i="4"/>
  <c r="K3133" i="4"/>
  <c r="L3133" i="4"/>
  <c r="M3133" i="4"/>
  <c r="N3133" i="4"/>
  <c r="O3133" i="4"/>
  <c r="AI3133" i="4"/>
  <c r="AJ3133" i="4"/>
  <c r="AK3133" i="4"/>
  <c r="AL3133" i="4"/>
  <c r="AM3133" i="4"/>
  <c r="AN3133" i="4"/>
  <c r="AO3133" i="4"/>
  <c r="AP3133" i="4"/>
  <c r="AR3133" i="4"/>
  <c r="C3134" i="4"/>
  <c r="D3134" i="4"/>
  <c r="E3134" i="4"/>
  <c r="F3134" i="4"/>
  <c r="G3134" i="4"/>
  <c r="H3134" i="4"/>
  <c r="I3134" i="4"/>
  <c r="K3134" i="4"/>
  <c r="L3134" i="4"/>
  <c r="M3134" i="4"/>
  <c r="N3134" i="4"/>
  <c r="O3134" i="4"/>
  <c r="AI3134" i="4"/>
  <c r="AJ3134" i="4"/>
  <c r="AK3134" i="4"/>
  <c r="AL3134" i="4"/>
  <c r="AM3134" i="4"/>
  <c r="AN3134" i="4"/>
  <c r="AO3134" i="4"/>
  <c r="AP3134" i="4"/>
  <c r="AR3134" i="4"/>
  <c r="C3135" i="4"/>
  <c r="D3135" i="4"/>
  <c r="E3135" i="4"/>
  <c r="F3135" i="4"/>
  <c r="G3135" i="4"/>
  <c r="H3135" i="4"/>
  <c r="I3135" i="4"/>
  <c r="K3135" i="4"/>
  <c r="L3135" i="4"/>
  <c r="M3135" i="4"/>
  <c r="N3135" i="4"/>
  <c r="O3135" i="4"/>
  <c r="AI3135" i="4"/>
  <c r="AJ3135" i="4"/>
  <c r="AK3135" i="4"/>
  <c r="AL3135" i="4"/>
  <c r="AM3135" i="4"/>
  <c r="AN3135" i="4"/>
  <c r="AO3135" i="4"/>
  <c r="AP3135" i="4"/>
  <c r="AR3135" i="4"/>
  <c r="C3136" i="4"/>
  <c r="D3136" i="4"/>
  <c r="E3136" i="4"/>
  <c r="F3136" i="4"/>
  <c r="G3136" i="4"/>
  <c r="H3136" i="4"/>
  <c r="I3136" i="4"/>
  <c r="K3136" i="4"/>
  <c r="L3136" i="4"/>
  <c r="M3136" i="4"/>
  <c r="N3136" i="4"/>
  <c r="O3136" i="4"/>
  <c r="AI3136" i="4"/>
  <c r="AJ3136" i="4"/>
  <c r="AK3136" i="4"/>
  <c r="AL3136" i="4"/>
  <c r="AM3136" i="4"/>
  <c r="AN3136" i="4"/>
  <c r="AO3136" i="4"/>
  <c r="AP3136" i="4"/>
  <c r="AR3136" i="4"/>
  <c r="C3137" i="4"/>
  <c r="D3137" i="4"/>
  <c r="E3137" i="4"/>
  <c r="F3137" i="4"/>
  <c r="G3137" i="4"/>
  <c r="H3137" i="4"/>
  <c r="I3137" i="4"/>
  <c r="K3137" i="4"/>
  <c r="L3137" i="4"/>
  <c r="M3137" i="4"/>
  <c r="N3137" i="4"/>
  <c r="O3137" i="4"/>
  <c r="AI3137" i="4"/>
  <c r="AJ3137" i="4"/>
  <c r="AK3137" i="4"/>
  <c r="AL3137" i="4"/>
  <c r="AM3137" i="4"/>
  <c r="AN3137" i="4"/>
  <c r="AO3137" i="4"/>
  <c r="AP3137" i="4"/>
  <c r="AR3137" i="4"/>
  <c r="C3138" i="4"/>
  <c r="D3138" i="4"/>
  <c r="E3138" i="4"/>
  <c r="F3138" i="4"/>
  <c r="G3138" i="4"/>
  <c r="H3138" i="4"/>
  <c r="I3138" i="4"/>
  <c r="K3138" i="4"/>
  <c r="L3138" i="4"/>
  <c r="M3138" i="4"/>
  <c r="N3138" i="4"/>
  <c r="O3138" i="4"/>
  <c r="AI3138" i="4"/>
  <c r="AJ3138" i="4"/>
  <c r="AK3138" i="4"/>
  <c r="AL3138" i="4"/>
  <c r="AM3138" i="4"/>
  <c r="AN3138" i="4"/>
  <c r="AO3138" i="4"/>
  <c r="AP3138" i="4"/>
  <c r="AR3138" i="4"/>
  <c r="C3139" i="4"/>
  <c r="D3139" i="4"/>
  <c r="E3139" i="4"/>
  <c r="F3139" i="4"/>
  <c r="G3139" i="4"/>
  <c r="H3139" i="4"/>
  <c r="I3139" i="4"/>
  <c r="K3139" i="4"/>
  <c r="L3139" i="4"/>
  <c r="M3139" i="4"/>
  <c r="N3139" i="4"/>
  <c r="O3139" i="4"/>
  <c r="AI3139" i="4"/>
  <c r="AJ3139" i="4"/>
  <c r="AK3139" i="4"/>
  <c r="AL3139" i="4"/>
  <c r="AM3139" i="4"/>
  <c r="AN3139" i="4"/>
  <c r="AO3139" i="4"/>
  <c r="AP3139" i="4"/>
  <c r="AR3139" i="4"/>
  <c r="C3140" i="4"/>
  <c r="D3140" i="4"/>
  <c r="E3140" i="4"/>
  <c r="F3140" i="4"/>
  <c r="G3140" i="4"/>
  <c r="H3140" i="4"/>
  <c r="I3140" i="4"/>
  <c r="K3140" i="4"/>
  <c r="L3140" i="4"/>
  <c r="M3140" i="4"/>
  <c r="N3140" i="4"/>
  <c r="O3140" i="4"/>
  <c r="AI3140" i="4"/>
  <c r="AJ3140" i="4"/>
  <c r="AK3140" i="4"/>
  <c r="AL3140" i="4"/>
  <c r="AM3140" i="4"/>
  <c r="AN3140" i="4"/>
  <c r="AO3140" i="4"/>
  <c r="AP3140" i="4"/>
  <c r="AR3140" i="4"/>
  <c r="C3141" i="4"/>
  <c r="D3141" i="4"/>
  <c r="E3141" i="4"/>
  <c r="F3141" i="4"/>
  <c r="G3141" i="4"/>
  <c r="H3141" i="4"/>
  <c r="I3141" i="4"/>
  <c r="K3141" i="4"/>
  <c r="L3141" i="4"/>
  <c r="M3141" i="4"/>
  <c r="N3141" i="4"/>
  <c r="O3141" i="4"/>
  <c r="AI3141" i="4"/>
  <c r="AJ3141" i="4"/>
  <c r="AK3141" i="4"/>
  <c r="AL3141" i="4"/>
  <c r="AM3141" i="4"/>
  <c r="AN3141" i="4"/>
  <c r="AO3141" i="4"/>
  <c r="AP3141" i="4"/>
  <c r="AR3141" i="4"/>
  <c r="C3142" i="4"/>
  <c r="D3142" i="4"/>
  <c r="E3142" i="4"/>
  <c r="F3142" i="4"/>
  <c r="G3142" i="4"/>
  <c r="H3142" i="4"/>
  <c r="I3142" i="4"/>
  <c r="K3142" i="4"/>
  <c r="L3142" i="4"/>
  <c r="M3142" i="4"/>
  <c r="N3142" i="4"/>
  <c r="O3142" i="4"/>
  <c r="AI3142" i="4"/>
  <c r="AJ3142" i="4"/>
  <c r="AK3142" i="4"/>
  <c r="AL3142" i="4"/>
  <c r="AM3142" i="4"/>
  <c r="AN3142" i="4"/>
  <c r="AO3142" i="4"/>
  <c r="AP3142" i="4"/>
  <c r="AR3142" i="4"/>
  <c r="C3143" i="4"/>
  <c r="D3143" i="4"/>
  <c r="E3143" i="4"/>
  <c r="F3143" i="4"/>
  <c r="G3143" i="4"/>
  <c r="H3143" i="4"/>
  <c r="I3143" i="4"/>
  <c r="K3143" i="4"/>
  <c r="L3143" i="4"/>
  <c r="M3143" i="4"/>
  <c r="N3143" i="4"/>
  <c r="O3143" i="4"/>
  <c r="AI3143" i="4"/>
  <c r="AJ3143" i="4"/>
  <c r="AK3143" i="4"/>
  <c r="AL3143" i="4"/>
  <c r="AM3143" i="4"/>
  <c r="AN3143" i="4"/>
  <c r="AO3143" i="4"/>
  <c r="AP3143" i="4"/>
  <c r="AR3143" i="4"/>
  <c r="C3144" i="4"/>
  <c r="D3144" i="4"/>
  <c r="E3144" i="4"/>
  <c r="F3144" i="4"/>
  <c r="G3144" i="4"/>
  <c r="H3144" i="4"/>
  <c r="I3144" i="4"/>
  <c r="K3144" i="4"/>
  <c r="L3144" i="4"/>
  <c r="M3144" i="4"/>
  <c r="N3144" i="4"/>
  <c r="O3144" i="4"/>
  <c r="AI3144" i="4"/>
  <c r="AJ3144" i="4"/>
  <c r="AK3144" i="4"/>
  <c r="AL3144" i="4"/>
  <c r="AM3144" i="4"/>
  <c r="AN3144" i="4"/>
  <c r="AO3144" i="4"/>
  <c r="AP3144" i="4"/>
  <c r="AR3144" i="4"/>
  <c r="C3145" i="4"/>
  <c r="D3145" i="4"/>
  <c r="E3145" i="4"/>
  <c r="F3145" i="4"/>
  <c r="G3145" i="4"/>
  <c r="H3145" i="4"/>
  <c r="I3145" i="4"/>
  <c r="K3145" i="4"/>
  <c r="L3145" i="4"/>
  <c r="M3145" i="4"/>
  <c r="N3145" i="4"/>
  <c r="O3145" i="4"/>
  <c r="AI3145" i="4"/>
  <c r="AJ3145" i="4"/>
  <c r="AK3145" i="4"/>
  <c r="AL3145" i="4"/>
  <c r="AM3145" i="4"/>
  <c r="AN3145" i="4"/>
  <c r="AO3145" i="4"/>
  <c r="AP3145" i="4"/>
  <c r="AR3145" i="4"/>
  <c r="C3146" i="4"/>
  <c r="D3146" i="4"/>
  <c r="E3146" i="4"/>
  <c r="F3146" i="4"/>
  <c r="G3146" i="4"/>
  <c r="H3146" i="4"/>
  <c r="I3146" i="4"/>
  <c r="K3146" i="4"/>
  <c r="L3146" i="4"/>
  <c r="M3146" i="4"/>
  <c r="N3146" i="4"/>
  <c r="O3146" i="4"/>
  <c r="AI3146" i="4"/>
  <c r="AJ3146" i="4"/>
  <c r="AK3146" i="4"/>
  <c r="AL3146" i="4"/>
  <c r="AM3146" i="4"/>
  <c r="AN3146" i="4"/>
  <c r="AO3146" i="4"/>
  <c r="AP3146" i="4"/>
  <c r="AR3146" i="4"/>
  <c r="C3147" i="4"/>
  <c r="D3147" i="4"/>
  <c r="E3147" i="4"/>
  <c r="F3147" i="4"/>
  <c r="G3147" i="4"/>
  <c r="H3147" i="4"/>
  <c r="I3147" i="4"/>
  <c r="K3147" i="4"/>
  <c r="L3147" i="4"/>
  <c r="M3147" i="4"/>
  <c r="N3147" i="4"/>
  <c r="O3147" i="4"/>
  <c r="AI3147" i="4"/>
  <c r="AJ3147" i="4"/>
  <c r="AK3147" i="4"/>
  <c r="AL3147" i="4"/>
  <c r="AM3147" i="4"/>
  <c r="AN3147" i="4"/>
  <c r="AO3147" i="4"/>
  <c r="AP3147" i="4"/>
  <c r="AR3147" i="4"/>
  <c r="C3148" i="4"/>
  <c r="D3148" i="4"/>
  <c r="E3148" i="4"/>
  <c r="F3148" i="4"/>
  <c r="G3148" i="4"/>
  <c r="H3148" i="4"/>
  <c r="I3148" i="4"/>
  <c r="K3148" i="4"/>
  <c r="L3148" i="4"/>
  <c r="M3148" i="4"/>
  <c r="N3148" i="4"/>
  <c r="O3148" i="4"/>
  <c r="AI3148" i="4"/>
  <c r="AJ3148" i="4"/>
  <c r="AK3148" i="4"/>
  <c r="AL3148" i="4"/>
  <c r="AM3148" i="4"/>
  <c r="AN3148" i="4"/>
  <c r="AO3148" i="4"/>
  <c r="AP3148" i="4"/>
  <c r="AR3148" i="4"/>
  <c r="C3149" i="4"/>
  <c r="D3149" i="4"/>
  <c r="E3149" i="4"/>
  <c r="F3149" i="4"/>
  <c r="G3149" i="4"/>
  <c r="H3149" i="4"/>
  <c r="I3149" i="4"/>
  <c r="K3149" i="4"/>
  <c r="L3149" i="4"/>
  <c r="M3149" i="4"/>
  <c r="N3149" i="4"/>
  <c r="O3149" i="4"/>
  <c r="AI3149" i="4"/>
  <c r="AJ3149" i="4"/>
  <c r="AK3149" i="4"/>
  <c r="AL3149" i="4"/>
  <c r="AM3149" i="4"/>
  <c r="AN3149" i="4"/>
  <c r="AO3149" i="4"/>
  <c r="AP3149" i="4"/>
  <c r="AR3149" i="4"/>
  <c r="C3150" i="4"/>
  <c r="D3150" i="4"/>
  <c r="E3150" i="4"/>
  <c r="F3150" i="4"/>
  <c r="G3150" i="4"/>
  <c r="H3150" i="4"/>
  <c r="I3150" i="4"/>
  <c r="K3150" i="4"/>
  <c r="L3150" i="4"/>
  <c r="M3150" i="4"/>
  <c r="N3150" i="4"/>
  <c r="O3150" i="4"/>
  <c r="AI3150" i="4"/>
  <c r="AJ3150" i="4"/>
  <c r="AK3150" i="4"/>
  <c r="AL3150" i="4"/>
  <c r="AM3150" i="4"/>
  <c r="AN3150" i="4"/>
  <c r="AO3150" i="4"/>
  <c r="AP3150" i="4"/>
  <c r="AR3150" i="4"/>
  <c r="C3151" i="4"/>
  <c r="D3151" i="4"/>
  <c r="E3151" i="4"/>
  <c r="F3151" i="4"/>
  <c r="G3151" i="4"/>
  <c r="H3151" i="4"/>
  <c r="I3151" i="4"/>
  <c r="K3151" i="4"/>
  <c r="L3151" i="4"/>
  <c r="M3151" i="4"/>
  <c r="N3151" i="4"/>
  <c r="O3151" i="4"/>
  <c r="AI3151" i="4"/>
  <c r="AJ3151" i="4"/>
  <c r="AK3151" i="4"/>
  <c r="AL3151" i="4"/>
  <c r="AM3151" i="4"/>
  <c r="AN3151" i="4"/>
  <c r="AO3151" i="4"/>
  <c r="AP3151" i="4"/>
  <c r="AR3151" i="4"/>
  <c r="C3152" i="4"/>
  <c r="D3152" i="4"/>
  <c r="E3152" i="4"/>
  <c r="F3152" i="4"/>
  <c r="G3152" i="4"/>
  <c r="H3152" i="4"/>
  <c r="I3152" i="4"/>
  <c r="K3152" i="4"/>
  <c r="L3152" i="4"/>
  <c r="M3152" i="4"/>
  <c r="N3152" i="4"/>
  <c r="O3152" i="4"/>
  <c r="AI3152" i="4"/>
  <c r="AJ3152" i="4"/>
  <c r="AK3152" i="4"/>
  <c r="AL3152" i="4"/>
  <c r="AM3152" i="4"/>
  <c r="AN3152" i="4"/>
  <c r="AO3152" i="4"/>
  <c r="AP3152" i="4"/>
  <c r="AR3152" i="4"/>
  <c r="C3153" i="4"/>
  <c r="D3153" i="4"/>
  <c r="E3153" i="4"/>
  <c r="F3153" i="4"/>
  <c r="G3153" i="4"/>
  <c r="H3153" i="4"/>
  <c r="I3153" i="4"/>
  <c r="K3153" i="4"/>
  <c r="L3153" i="4"/>
  <c r="M3153" i="4"/>
  <c r="N3153" i="4"/>
  <c r="O3153" i="4"/>
  <c r="AI3153" i="4"/>
  <c r="AJ3153" i="4"/>
  <c r="AK3153" i="4"/>
  <c r="AL3153" i="4"/>
  <c r="AM3153" i="4"/>
  <c r="AN3153" i="4"/>
  <c r="AO3153" i="4"/>
  <c r="AP3153" i="4"/>
  <c r="AR3153" i="4"/>
  <c r="C3154" i="4"/>
  <c r="D3154" i="4"/>
  <c r="E3154" i="4"/>
  <c r="F3154" i="4"/>
  <c r="G3154" i="4"/>
  <c r="H3154" i="4"/>
  <c r="I3154" i="4"/>
  <c r="K3154" i="4"/>
  <c r="L3154" i="4"/>
  <c r="M3154" i="4"/>
  <c r="N3154" i="4"/>
  <c r="O3154" i="4"/>
  <c r="AI3154" i="4"/>
  <c r="AJ3154" i="4"/>
  <c r="AK3154" i="4"/>
  <c r="AL3154" i="4"/>
  <c r="AM3154" i="4"/>
  <c r="AN3154" i="4"/>
  <c r="AO3154" i="4"/>
  <c r="AP3154" i="4"/>
  <c r="AR3154" i="4"/>
  <c r="C3155" i="4"/>
  <c r="D3155" i="4"/>
  <c r="E3155" i="4"/>
  <c r="F3155" i="4"/>
  <c r="G3155" i="4"/>
  <c r="H3155" i="4"/>
  <c r="I3155" i="4"/>
  <c r="K3155" i="4"/>
  <c r="L3155" i="4"/>
  <c r="M3155" i="4"/>
  <c r="N3155" i="4"/>
  <c r="O3155" i="4"/>
  <c r="AI3155" i="4"/>
  <c r="AJ3155" i="4"/>
  <c r="AK3155" i="4"/>
  <c r="AL3155" i="4"/>
  <c r="AM3155" i="4"/>
  <c r="AN3155" i="4"/>
  <c r="AO3155" i="4"/>
  <c r="AP3155" i="4"/>
  <c r="AR3155" i="4"/>
  <c r="C3156" i="4"/>
  <c r="D3156" i="4"/>
  <c r="E3156" i="4"/>
  <c r="F3156" i="4"/>
  <c r="G3156" i="4"/>
  <c r="H3156" i="4"/>
  <c r="I3156" i="4"/>
  <c r="K3156" i="4"/>
  <c r="L3156" i="4"/>
  <c r="M3156" i="4"/>
  <c r="N3156" i="4"/>
  <c r="O3156" i="4"/>
  <c r="AI3156" i="4"/>
  <c r="AJ3156" i="4"/>
  <c r="AK3156" i="4"/>
  <c r="AL3156" i="4"/>
  <c r="AM3156" i="4"/>
  <c r="AN3156" i="4"/>
  <c r="AO3156" i="4"/>
  <c r="AP3156" i="4"/>
  <c r="AR3156" i="4"/>
  <c r="C3157" i="4"/>
  <c r="D3157" i="4"/>
  <c r="E3157" i="4"/>
  <c r="F3157" i="4"/>
  <c r="G3157" i="4"/>
  <c r="H3157" i="4"/>
  <c r="I3157" i="4"/>
  <c r="K3157" i="4"/>
  <c r="L3157" i="4"/>
  <c r="M3157" i="4"/>
  <c r="N3157" i="4"/>
  <c r="O3157" i="4"/>
  <c r="AI3157" i="4"/>
  <c r="AJ3157" i="4"/>
  <c r="AK3157" i="4"/>
  <c r="AL3157" i="4"/>
  <c r="AM3157" i="4"/>
  <c r="AN3157" i="4"/>
  <c r="AO3157" i="4"/>
  <c r="AP3157" i="4"/>
  <c r="AR3157" i="4"/>
  <c r="C3158" i="4"/>
  <c r="D3158" i="4"/>
  <c r="E3158" i="4"/>
  <c r="F3158" i="4"/>
  <c r="G3158" i="4"/>
  <c r="H3158" i="4"/>
  <c r="I3158" i="4"/>
  <c r="K3158" i="4"/>
  <c r="L3158" i="4"/>
  <c r="M3158" i="4"/>
  <c r="N3158" i="4"/>
  <c r="O3158" i="4"/>
  <c r="AI3158" i="4"/>
  <c r="AJ3158" i="4"/>
  <c r="AK3158" i="4"/>
  <c r="AL3158" i="4"/>
  <c r="AM3158" i="4"/>
  <c r="AN3158" i="4"/>
  <c r="AO3158" i="4"/>
  <c r="AP3158" i="4"/>
  <c r="AR3158" i="4"/>
  <c r="C3159" i="4"/>
  <c r="D3159" i="4"/>
  <c r="E3159" i="4"/>
  <c r="F3159" i="4"/>
  <c r="G3159" i="4"/>
  <c r="H3159" i="4"/>
  <c r="I3159" i="4"/>
  <c r="K3159" i="4"/>
  <c r="L3159" i="4"/>
  <c r="M3159" i="4"/>
  <c r="N3159" i="4"/>
  <c r="O3159" i="4"/>
  <c r="AI3159" i="4"/>
  <c r="AJ3159" i="4"/>
  <c r="AK3159" i="4"/>
  <c r="AL3159" i="4"/>
  <c r="AM3159" i="4"/>
  <c r="AN3159" i="4"/>
  <c r="AO3159" i="4"/>
  <c r="AP3159" i="4"/>
  <c r="AR3159" i="4"/>
  <c r="C3160" i="4"/>
  <c r="D3160" i="4"/>
  <c r="E3160" i="4"/>
  <c r="F3160" i="4"/>
  <c r="G3160" i="4"/>
  <c r="H3160" i="4"/>
  <c r="I3160" i="4"/>
  <c r="K3160" i="4"/>
  <c r="L3160" i="4"/>
  <c r="M3160" i="4"/>
  <c r="N3160" i="4"/>
  <c r="O3160" i="4"/>
  <c r="AI3160" i="4"/>
  <c r="AJ3160" i="4"/>
  <c r="AK3160" i="4"/>
  <c r="AL3160" i="4"/>
  <c r="AM3160" i="4"/>
  <c r="AN3160" i="4"/>
  <c r="AO3160" i="4"/>
  <c r="AP3160" i="4"/>
  <c r="AR3160" i="4"/>
  <c r="C3161" i="4"/>
  <c r="D3161" i="4"/>
  <c r="E3161" i="4"/>
  <c r="F3161" i="4"/>
  <c r="G3161" i="4"/>
  <c r="H3161" i="4"/>
  <c r="I3161" i="4"/>
  <c r="K3161" i="4"/>
  <c r="L3161" i="4"/>
  <c r="M3161" i="4"/>
  <c r="N3161" i="4"/>
  <c r="O3161" i="4"/>
  <c r="AI3161" i="4"/>
  <c r="AJ3161" i="4"/>
  <c r="AK3161" i="4"/>
  <c r="AL3161" i="4"/>
  <c r="AM3161" i="4"/>
  <c r="AN3161" i="4"/>
  <c r="AO3161" i="4"/>
  <c r="AP3161" i="4"/>
  <c r="AR3161" i="4"/>
  <c r="C3162" i="4"/>
  <c r="D3162" i="4"/>
  <c r="E3162" i="4"/>
  <c r="F3162" i="4"/>
  <c r="G3162" i="4"/>
  <c r="H3162" i="4"/>
  <c r="I3162" i="4"/>
  <c r="K3162" i="4"/>
  <c r="L3162" i="4"/>
  <c r="M3162" i="4"/>
  <c r="N3162" i="4"/>
  <c r="O3162" i="4"/>
  <c r="AI3162" i="4"/>
  <c r="AJ3162" i="4"/>
  <c r="AK3162" i="4"/>
  <c r="AL3162" i="4"/>
  <c r="AM3162" i="4"/>
  <c r="AN3162" i="4"/>
  <c r="AO3162" i="4"/>
  <c r="AP3162" i="4"/>
  <c r="AR3162" i="4"/>
  <c r="C3163" i="4"/>
  <c r="D3163" i="4"/>
  <c r="E3163" i="4"/>
  <c r="F3163" i="4"/>
  <c r="G3163" i="4"/>
  <c r="H3163" i="4"/>
  <c r="I3163" i="4"/>
  <c r="K3163" i="4"/>
  <c r="L3163" i="4"/>
  <c r="M3163" i="4"/>
  <c r="N3163" i="4"/>
  <c r="O3163" i="4"/>
  <c r="AI3163" i="4"/>
  <c r="AJ3163" i="4"/>
  <c r="AK3163" i="4"/>
  <c r="AL3163" i="4"/>
  <c r="AM3163" i="4"/>
  <c r="AN3163" i="4"/>
  <c r="AO3163" i="4"/>
  <c r="AP3163" i="4"/>
  <c r="AR3163" i="4"/>
  <c r="C3164" i="4"/>
  <c r="D3164" i="4"/>
  <c r="E3164" i="4"/>
  <c r="F3164" i="4"/>
  <c r="G3164" i="4"/>
  <c r="H3164" i="4"/>
  <c r="I3164" i="4"/>
  <c r="K3164" i="4"/>
  <c r="L3164" i="4"/>
  <c r="M3164" i="4"/>
  <c r="N3164" i="4"/>
  <c r="O3164" i="4"/>
  <c r="AI3164" i="4"/>
  <c r="AJ3164" i="4"/>
  <c r="AK3164" i="4"/>
  <c r="AL3164" i="4"/>
  <c r="AM3164" i="4"/>
  <c r="AN3164" i="4"/>
  <c r="AO3164" i="4"/>
  <c r="AP3164" i="4"/>
  <c r="AR3164" i="4"/>
  <c r="C3165" i="4"/>
  <c r="D3165" i="4"/>
  <c r="E3165" i="4"/>
  <c r="F3165" i="4"/>
  <c r="G3165" i="4"/>
  <c r="H3165" i="4"/>
  <c r="I3165" i="4"/>
  <c r="K3165" i="4"/>
  <c r="L3165" i="4"/>
  <c r="M3165" i="4"/>
  <c r="N3165" i="4"/>
  <c r="O3165" i="4"/>
  <c r="AI3165" i="4"/>
  <c r="AJ3165" i="4"/>
  <c r="AK3165" i="4"/>
  <c r="AL3165" i="4"/>
  <c r="AM3165" i="4"/>
  <c r="AN3165" i="4"/>
  <c r="AO3165" i="4"/>
  <c r="AP3165" i="4"/>
  <c r="AR3165" i="4"/>
  <c r="C3166" i="4"/>
  <c r="D3166" i="4"/>
  <c r="E3166" i="4"/>
  <c r="F3166" i="4"/>
  <c r="G3166" i="4"/>
  <c r="H3166" i="4"/>
  <c r="I3166" i="4"/>
  <c r="K3166" i="4"/>
  <c r="L3166" i="4"/>
  <c r="M3166" i="4"/>
  <c r="N3166" i="4"/>
  <c r="O3166" i="4"/>
  <c r="AI3166" i="4"/>
  <c r="AJ3166" i="4"/>
  <c r="AK3166" i="4"/>
  <c r="AL3166" i="4"/>
  <c r="AM3166" i="4"/>
  <c r="AN3166" i="4"/>
  <c r="AO3166" i="4"/>
  <c r="AP3166" i="4"/>
  <c r="AR3166" i="4"/>
  <c r="C3167" i="4"/>
  <c r="D3167" i="4"/>
  <c r="E3167" i="4"/>
  <c r="F3167" i="4"/>
  <c r="G3167" i="4"/>
  <c r="H3167" i="4"/>
  <c r="I3167" i="4"/>
  <c r="K3167" i="4"/>
  <c r="L3167" i="4"/>
  <c r="M3167" i="4"/>
  <c r="N3167" i="4"/>
  <c r="O3167" i="4"/>
  <c r="AI3167" i="4"/>
  <c r="AJ3167" i="4"/>
  <c r="AK3167" i="4"/>
  <c r="AL3167" i="4"/>
  <c r="AM3167" i="4"/>
  <c r="AN3167" i="4"/>
  <c r="AO3167" i="4"/>
  <c r="AP3167" i="4"/>
  <c r="AR3167" i="4"/>
  <c r="C3168" i="4"/>
  <c r="D3168" i="4"/>
  <c r="E3168" i="4"/>
  <c r="F3168" i="4"/>
  <c r="G3168" i="4"/>
  <c r="H3168" i="4"/>
  <c r="I3168" i="4"/>
  <c r="K3168" i="4"/>
  <c r="L3168" i="4"/>
  <c r="M3168" i="4"/>
  <c r="N3168" i="4"/>
  <c r="O3168" i="4"/>
  <c r="AI3168" i="4"/>
  <c r="AJ3168" i="4"/>
  <c r="AK3168" i="4"/>
  <c r="AL3168" i="4"/>
  <c r="AM3168" i="4"/>
  <c r="AN3168" i="4"/>
  <c r="AO3168" i="4"/>
  <c r="AP3168" i="4"/>
  <c r="AR3168" i="4"/>
  <c r="C3169" i="4"/>
  <c r="D3169" i="4"/>
  <c r="E3169" i="4"/>
  <c r="F3169" i="4"/>
  <c r="G3169" i="4"/>
  <c r="H3169" i="4"/>
  <c r="I3169" i="4"/>
  <c r="K3169" i="4"/>
  <c r="L3169" i="4"/>
  <c r="M3169" i="4"/>
  <c r="N3169" i="4"/>
  <c r="O3169" i="4"/>
  <c r="AI3169" i="4"/>
  <c r="AJ3169" i="4"/>
  <c r="AK3169" i="4"/>
  <c r="AL3169" i="4"/>
  <c r="AM3169" i="4"/>
  <c r="AN3169" i="4"/>
  <c r="AO3169" i="4"/>
  <c r="AP3169" i="4"/>
  <c r="AR3169" i="4"/>
  <c r="C3170" i="4"/>
  <c r="D3170" i="4"/>
  <c r="E3170" i="4"/>
  <c r="F3170" i="4"/>
  <c r="G3170" i="4"/>
  <c r="H3170" i="4"/>
  <c r="I3170" i="4"/>
  <c r="K3170" i="4"/>
  <c r="L3170" i="4"/>
  <c r="M3170" i="4"/>
  <c r="N3170" i="4"/>
  <c r="O3170" i="4"/>
  <c r="AI3170" i="4"/>
  <c r="AJ3170" i="4"/>
  <c r="AK3170" i="4"/>
  <c r="AL3170" i="4"/>
  <c r="AM3170" i="4"/>
  <c r="AN3170" i="4"/>
  <c r="AO3170" i="4"/>
  <c r="AP3170" i="4"/>
  <c r="AR3170" i="4"/>
  <c r="C3171" i="4"/>
  <c r="D3171" i="4"/>
  <c r="E3171" i="4"/>
  <c r="F3171" i="4"/>
  <c r="G3171" i="4"/>
  <c r="H3171" i="4"/>
  <c r="I3171" i="4"/>
  <c r="K3171" i="4"/>
  <c r="L3171" i="4"/>
  <c r="M3171" i="4"/>
  <c r="N3171" i="4"/>
  <c r="O3171" i="4"/>
  <c r="AI3171" i="4"/>
  <c r="AJ3171" i="4"/>
  <c r="AK3171" i="4"/>
  <c r="AL3171" i="4"/>
  <c r="AM3171" i="4"/>
  <c r="AN3171" i="4"/>
  <c r="AO3171" i="4"/>
  <c r="AP3171" i="4"/>
  <c r="AR3171" i="4"/>
  <c r="C3172" i="4"/>
  <c r="D3172" i="4"/>
  <c r="E3172" i="4"/>
  <c r="F3172" i="4"/>
  <c r="G3172" i="4"/>
  <c r="H3172" i="4"/>
  <c r="I3172" i="4"/>
  <c r="K3172" i="4"/>
  <c r="L3172" i="4"/>
  <c r="M3172" i="4"/>
  <c r="N3172" i="4"/>
  <c r="O3172" i="4"/>
  <c r="AI3172" i="4"/>
  <c r="AJ3172" i="4"/>
  <c r="AK3172" i="4"/>
  <c r="AL3172" i="4"/>
  <c r="AM3172" i="4"/>
  <c r="AN3172" i="4"/>
  <c r="AO3172" i="4"/>
  <c r="AP3172" i="4"/>
  <c r="AR3172" i="4"/>
  <c r="C3173" i="4"/>
  <c r="D3173" i="4"/>
  <c r="E3173" i="4"/>
  <c r="F3173" i="4"/>
  <c r="G3173" i="4"/>
  <c r="H3173" i="4"/>
  <c r="I3173" i="4"/>
  <c r="K3173" i="4"/>
  <c r="L3173" i="4"/>
  <c r="M3173" i="4"/>
  <c r="N3173" i="4"/>
  <c r="O3173" i="4"/>
  <c r="AI3173" i="4"/>
  <c r="AJ3173" i="4"/>
  <c r="AK3173" i="4"/>
  <c r="AL3173" i="4"/>
  <c r="AM3173" i="4"/>
  <c r="AN3173" i="4"/>
  <c r="AO3173" i="4"/>
  <c r="AP3173" i="4"/>
  <c r="AR3173" i="4"/>
  <c r="C3174" i="4"/>
  <c r="D3174" i="4"/>
  <c r="E3174" i="4"/>
  <c r="F3174" i="4"/>
  <c r="G3174" i="4"/>
  <c r="H3174" i="4"/>
  <c r="I3174" i="4"/>
  <c r="K3174" i="4"/>
  <c r="L3174" i="4"/>
  <c r="M3174" i="4"/>
  <c r="N3174" i="4"/>
  <c r="O3174" i="4"/>
  <c r="AI3174" i="4"/>
  <c r="AJ3174" i="4"/>
  <c r="AK3174" i="4"/>
  <c r="AL3174" i="4"/>
  <c r="AM3174" i="4"/>
  <c r="AN3174" i="4"/>
  <c r="AO3174" i="4"/>
  <c r="AP3174" i="4"/>
  <c r="AR3174" i="4"/>
  <c r="C3175" i="4"/>
  <c r="D3175" i="4"/>
  <c r="E3175" i="4"/>
  <c r="F3175" i="4"/>
  <c r="G3175" i="4"/>
  <c r="H3175" i="4"/>
  <c r="I3175" i="4"/>
  <c r="K3175" i="4"/>
  <c r="L3175" i="4"/>
  <c r="M3175" i="4"/>
  <c r="N3175" i="4"/>
  <c r="O3175" i="4"/>
  <c r="AI3175" i="4"/>
  <c r="AJ3175" i="4"/>
  <c r="AK3175" i="4"/>
  <c r="AL3175" i="4"/>
  <c r="AM3175" i="4"/>
  <c r="AN3175" i="4"/>
  <c r="AO3175" i="4"/>
  <c r="AP3175" i="4"/>
  <c r="AR3175" i="4"/>
  <c r="C3176" i="4"/>
  <c r="D3176" i="4"/>
  <c r="E3176" i="4"/>
  <c r="F3176" i="4"/>
  <c r="G3176" i="4"/>
  <c r="H3176" i="4"/>
  <c r="I3176" i="4"/>
  <c r="K3176" i="4"/>
  <c r="L3176" i="4"/>
  <c r="M3176" i="4"/>
  <c r="N3176" i="4"/>
  <c r="O3176" i="4"/>
  <c r="AI3176" i="4"/>
  <c r="AJ3176" i="4"/>
  <c r="AK3176" i="4"/>
  <c r="AL3176" i="4"/>
  <c r="AM3176" i="4"/>
  <c r="AN3176" i="4"/>
  <c r="AO3176" i="4"/>
  <c r="AP3176" i="4"/>
  <c r="AR3176" i="4"/>
  <c r="C3177" i="4"/>
  <c r="D3177" i="4"/>
  <c r="E3177" i="4"/>
  <c r="F3177" i="4"/>
  <c r="G3177" i="4"/>
  <c r="H3177" i="4"/>
  <c r="I3177" i="4"/>
  <c r="K3177" i="4"/>
  <c r="L3177" i="4"/>
  <c r="M3177" i="4"/>
  <c r="N3177" i="4"/>
  <c r="O3177" i="4"/>
  <c r="AI3177" i="4"/>
  <c r="AJ3177" i="4"/>
  <c r="AK3177" i="4"/>
  <c r="AL3177" i="4"/>
  <c r="AM3177" i="4"/>
  <c r="AN3177" i="4"/>
  <c r="AO3177" i="4"/>
  <c r="AP3177" i="4"/>
  <c r="AR3177" i="4"/>
  <c r="C3178" i="4"/>
  <c r="D3178" i="4"/>
  <c r="E3178" i="4"/>
  <c r="F3178" i="4"/>
  <c r="G3178" i="4"/>
  <c r="H3178" i="4"/>
  <c r="I3178" i="4"/>
  <c r="K3178" i="4"/>
  <c r="L3178" i="4"/>
  <c r="M3178" i="4"/>
  <c r="N3178" i="4"/>
  <c r="O3178" i="4"/>
  <c r="AI3178" i="4"/>
  <c r="AJ3178" i="4"/>
  <c r="AK3178" i="4"/>
  <c r="AL3178" i="4"/>
  <c r="AM3178" i="4"/>
  <c r="AN3178" i="4"/>
  <c r="AO3178" i="4"/>
  <c r="AP3178" i="4"/>
  <c r="AR3178" i="4"/>
  <c r="C3179" i="4"/>
  <c r="D3179" i="4"/>
  <c r="E3179" i="4"/>
  <c r="F3179" i="4"/>
  <c r="G3179" i="4"/>
  <c r="H3179" i="4"/>
  <c r="I3179" i="4"/>
  <c r="K3179" i="4"/>
  <c r="L3179" i="4"/>
  <c r="M3179" i="4"/>
  <c r="N3179" i="4"/>
  <c r="O3179" i="4"/>
  <c r="AI3179" i="4"/>
  <c r="AJ3179" i="4"/>
  <c r="AK3179" i="4"/>
  <c r="AL3179" i="4"/>
  <c r="AM3179" i="4"/>
  <c r="AN3179" i="4"/>
  <c r="AO3179" i="4"/>
  <c r="AP3179" i="4"/>
  <c r="AR3179" i="4"/>
  <c r="C3180" i="4"/>
  <c r="D3180" i="4"/>
  <c r="E3180" i="4"/>
  <c r="F3180" i="4"/>
  <c r="G3180" i="4"/>
  <c r="H3180" i="4"/>
  <c r="I3180" i="4"/>
  <c r="K3180" i="4"/>
  <c r="L3180" i="4"/>
  <c r="M3180" i="4"/>
  <c r="N3180" i="4"/>
  <c r="O3180" i="4"/>
  <c r="AI3180" i="4"/>
  <c r="AJ3180" i="4"/>
  <c r="AK3180" i="4"/>
  <c r="AL3180" i="4"/>
  <c r="AM3180" i="4"/>
  <c r="AN3180" i="4"/>
  <c r="AO3180" i="4"/>
  <c r="AP3180" i="4"/>
  <c r="AR3180" i="4"/>
  <c r="C3181" i="4"/>
  <c r="D3181" i="4"/>
  <c r="E3181" i="4"/>
  <c r="F3181" i="4"/>
  <c r="G3181" i="4"/>
  <c r="H3181" i="4"/>
  <c r="I3181" i="4"/>
  <c r="K3181" i="4"/>
  <c r="L3181" i="4"/>
  <c r="M3181" i="4"/>
  <c r="N3181" i="4"/>
  <c r="O3181" i="4"/>
  <c r="AI3181" i="4"/>
  <c r="AJ3181" i="4"/>
  <c r="AK3181" i="4"/>
  <c r="AL3181" i="4"/>
  <c r="AM3181" i="4"/>
  <c r="AN3181" i="4"/>
  <c r="AO3181" i="4"/>
  <c r="AP3181" i="4"/>
  <c r="AR3181" i="4"/>
  <c r="C3182" i="4"/>
  <c r="D3182" i="4"/>
  <c r="E3182" i="4"/>
  <c r="F3182" i="4"/>
  <c r="G3182" i="4"/>
  <c r="H3182" i="4"/>
  <c r="I3182" i="4"/>
  <c r="K3182" i="4"/>
  <c r="L3182" i="4"/>
  <c r="M3182" i="4"/>
  <c r="N3182" i="4"/>
  <c r="O3182" i="4"/>
  <c r="AI3182" i="4"/>
  <c r="AJ3182" i="4"/>
  <c r="AK3182" i="4"/>
  <c r="AL3182" i="4"/>
  <c r="AM3182" i="4"/>
  <c r="AN3182" i="4"/>
  <c r="AO3182" i="4"/>
  <c r="AP3182" i="4"/>
  <c r="AR3182" i="4"/>
  <c r="C3183" i="4"/>
  <c r="D3183" i="4"/>
  <c r="E3183" i="4"/>
  <c r="F3183" i="4"/>
  <c r="G3183" i="4"/>
  <c r="H3183" i="4"/>
  <c r="I3183" i="4"/>
  <c r="K3183" i="4"/>
  <c r="L3183" i="4"/>
  <c r="M3183" i="4"/>
  <c r="N3183" i="4"/>
  <c r="O3183" i="4"/>
  <c r="AI3183" i="4"/>
  <c r="AJ3183" i="4"/>
  <c r="AK3183" i="4"/>
  <c r="AL3183" i="4"/>
  <c r="AM3183" i="4"/>
  <c r="AN3183" i="4"/>
  <c r="AO3183" i="4"/>
  <c r="AP3183" i="4"/>
  <c r="AR3183" i="4"/>
  <c r="C3184" i="4"/>
  <c r="D3184" i="4"/>
  <c r="E3184" i="4"/>
  <c r="F3184" i="4"/>
  <c r="G3184" i="4"/>
  <c r="H3184" i="4"/>
  <c r="I3184" i="4"/>
  <c r="K3184" i="4"/>
  <c r="L3184" i="4"/>
  <c r="M3184" i="4"/>
  <c r="N3184" i="4"/>
  <c r="O3184" i="4"/>
  <c r="AI3184" i="4"/>
  <c r="AJ3184" i="4"/>
  <c r="AK3184" i="4"/>
  <c r="AL3184" i="4"/>
  <c r="AM3184" i="4"/>
  <c r="AN3184" i="4"/>
  <c r="AO3184" i="4"/>
  <c r="AP3184" i="4"/>
  <c r="AR3184" i="4"/>
  <c r="C3185" i="4"/>
  <c r="D3185" i="4"/>
  <c r="E3185" i="4"/>
  <c r="F3185" i="4"/>
  <c r="G3185" i="4"/>
  <c r="H3185" i="4"/>
  <c r="I3185" i="4"/>
  <c r="K3185" i="4"/>
  <c r="L3185" i="4"/>
  <c r="M3185" i="4"/>
  <c r="N3185" i="4"/>
  <c r="O3185" i="4"/>
  <c r="AI3185" i="4"/>
  <c r="AJ3185" i="4"/>
  <c r="AK3185" i="4"/>
  <c r="AL3185" i="4"/>
  <c r="AM3185" i="4"/>
  <c r="AN3185" i="4"/>
  <c r="AO3185" i="4"/>
  <c r="AP3185" i="4"/>
  <c r="AR3185" i="4"/>
  <c r="C3186" i="4"/>
  <c r="D3186" i="4"/>
  <c r="E3186" i="4"/>
  <c r="F3186" i="4"/>
  <c r="G3186" i="4"/>
  <c r="H3186" i="4"/>
  <c r="I3186" i="4"/>
  <c r="K3186" i="4"/>
  <c r="L3186" i="4"/>
  <c r="M3186" i="4"/>
  <c r="N3186" i="4"/>
  <c r="O3186" i="4"/>
  <c r="AI3186" i="4"/>
  <c r="AJ3186" i="4"/>
  <c r="AK3186" i="4"/>
  <c r="AL3186" i="4"/>
  <c r="AM3186" i="4"/>
  <c r="AN3186" i="4"/>
  <c r="AO3186" i="4"/>
  <c r="AP3186" i="4"/>
  <c r="AR3186" i="4"/>
  <c r="C3187" i="4"/>
  <c r="D3187" i="4"/>
  <c r="E3187" i="4"/>
  <c r="F3187" i="4"/>
  <c r="G3187" i="4"/>
  <c r="H3187" i="4"/>
  <c r="I3187" i="4"/>
  <c r="K3187" i="4"/>
  <c r="L3187" i="4"/>
  <c r="M3187" i="4"/>
  <c r="N3187" i="4"/>
  <c r="O3187" i="4"/>
  <c r="AI3187" i="4"/>
  <c r="AJ3187" i="4"/>
  <c r="AK3187" i="4"/>
  <c r="AL3187" i="4"/>
  <c r="AM3187" i="4"/>
  <c r="AN3187" i="4"/>
  <c r="AO3187" i="4"/>
  <c r="AP3187" i="4"/>
  <c r="AR3187" i="4"/>
  <c r="C3188" i="4"/>
  <c r="D3188" i="4"/>
  <c r="E3188" i="4"/>
  <c r="F3188" i="4"/>
  <c r="G3188" i="4"/>
  <c r="H3188" i="4"/>
  <c r="I3188" i="4"/>
  <c r="K3188" i="4"/>
  <c r="L3188" i="4"/>
  <c r="M3188" i="4"/>
  <c r="N3188" i="4"/>
  <c r="O3188" i="4"/>
  <c r="AI3188" i="4"/>
  <c r="AJ3188" i="4"/>
  <c r="AK3188" i="4"/>
  <c r="AL3188" i="4"/>
  <c r="AM3188" i="4"/>
  <c r="AN3188" i="4"/>
  <c r="AO3188" i="4"/>
  <c r="AP3188" i="4"/>
  <c r="AR3188" i="4"/>
  <c r="C3189" i="4"/>
  <c r="D3189" i="4"/>
  <c r="E3189" i="4"/>
  <c r="F3189" i="4"/>
  <c r="G3189" i="4"/>
  <c r="H3189" i="4"/>
  <c r="I3189" i="4"/>
  <c r="K3189" i="4"/>
  <c r="L3189" i="4"/>
  <c r="M3189" i="4"/>
  <c r="N3189" i="4"/>
  <c r="O3189" i="4"/>
  <c r="AI3189" i="4"/>
  <c r="AJ3189" i="4"/>
  <c r="AK3189" i="4"/>
  <c r="AL3189" i="4"/>
  <c r="AM3189" i="4"/>
  <c r="AN3189" i="4"/>
  <c r="AO3189" i="4"/>
  <c r="AP3189" i="4"/>
  <c r="AR3189" i="4"/>
  <c r="C3190" i="4"/>
  <c r="D3190" i="4"/>
  <c r="E3190" i="4"/>
  <c r="F3190" i="4"/>
  <c r="G3190" i="4"/>
  <c r="H3190" i="4"/>
  <c r="I3190" i="4"/>
  <c r="K3190" i="4"/>
  <c r="L3190" i="4"/>
  <c r="M3190" i="4"/>
  <c r="N3190" i="4"/>
  <c r="O3190" i="4"/>
  <c r="AI3190" i="4"/>
  <c r="AJ3190" i="4"/>
  <c r="AK3190" i="4"/>
  <c r="AL3190" i="4"/>
  <c r="AM3190" i="4"/>
  <c r="AN3190" i="4"/>
  <c r="AO3190" i="4"/>
  <c r="AP3190" i="4"/>
  <c r="AR3190" i="4"/>
  <c r="C3191" i="4"/>
  <c r="D3191" i="4"/>
  <c r="E3191" i="4"/>
  <c r="F3191" i="4"/>
  <c r="G3191" i="4"/>
  <c r="H3191" i="4"/>
  <c r="I3191" i="4"/>
  <c r="K3191" i="4"/>
  <c r="L3191" i="4"/>
  <c r="M3191" i="4"/>
  <c r="N3191" i="4"/>
  <c r="O3191" i="4"/>
  <c r="AI3191" i="4"/>
  <c r="AJ3191" i="4"/>
  <c r="AK3191" i="4"/>
  <c r="AL3191" i="4"/>
  <c r="AM3191" i="4"/>
  <c r="AN3191" i="4"/>
  <c r="AO3191" i="4"/>
  <c r="AP3191" i="4"/>
  <c r="AR3191" i="4"/>
  <c r="C3192" i="4"/>
  <c r="D3192" i="4"/>
  <c r="E3192" i="4"/>
  <c r="F3192" i="4"/>
  <c r="G3192" i="4"/>
  <c r="H3192" i="4"/>
  <c r="I3192" i="4"/>
  <c r="K3192" i="4"/>
  <c r="L3192" i="4"/>
  <c r="M3192" i="4"/>
  <c r="N3192" i="4"/>
  <c r="O3192" i="4"/>
  <c r="AI3192" i="4"/>
  <c r="AJ3192" i="4"/>
  <c r="AK3192" i="4"/>
  <c r="AL3192" i="4"/>
  <c r="AM3192" i="4"/>
  <c r="AN3192" i="4"/>
  <c r="AO3192" i="4"/>
  <c r="AP3192" i="4"/>
  <c r="AR3192" i="4"/>
  <c r="C3193" i="4"/>
  <c r="D3193" i="4"/>
  <c r="E3193" i="4"/>
  <c r="F3193" i="4"/>
  <c r="G3193" i="4"/>
  <c r="H3193" i="4"/>
  <c r="I3193" i="4"/>
  <c r="K3193" i="4"/>
  <c r="L3193" i="4"/>
  <c r="M3193" i="4"/>
  <c r="N3193" i="4"/>
  <c r="O3193" i="4"/>
  <c r="AI3193" i="4"/>
  <c r="AJ3193" i="4"/>
  <c r="AK3193" i="4"/>
  <c r="AL3193" i="4"/>
  <c r="AM3193" i="4"/>
  <c r="AN3193" i="4"/>
  <c r="AO3193" i="4"/>
  <c r="AP3193" i="4"/>
  <c r="AR3193" i="4"/>
  <c r="C3194" i="4"/>
  <c r="D3194" i="4"/>
  <c r="E3194" i="4"/>
  <c r="F3194" i="4"/>
  <c r="G3194" i="4"/>
  <c r="H3194" i="4"/>
  <c r="I3194" i="4"/>
  <c r="K3194" i="4"/>
  <c r="L3194" i="4"/>
  <c r="M3194" i="4"/>
  <c r="N3194" i="4"/>
  <c r="O3194" i="4"/>
  <c r="AI3194" i="4"/>
  <c r="AJ3194" i="4"/>
  <c r="AK3194" i="4"/>
  <c r="AL3194" i="4"/>
  <c r="AM3194" i="4"/>
  <c r="AN3194" i="4"/>
  <c r="AO3194" i="4"/>
  <c r="AP3194" i="4"/>
  <c r="AR3194" i="4"/>
  <c r="C3195" i="4"/>
  <c r="D3195" i="4"/>
  <c r="E3195" i="4"/>
  <c r="F3195" i="4"/>
  <c r="G3195" i="4"/>
  <c r="H3195" i="4"/>
  <c r="I3195" i="4"/>
  <c r="K3195" i="4"/>
  <c r="L3195" i="4"/>
  <c r="M3195" i="4"/>
  <c r="N3195" i="4"/>
  <c r="O3195" i="4"/>
  <c r="AI3195" i="4"/>
  <c r="AJ3195" i="4"/>
  <c r="AK3195" i="4"/>
  <c r="AL3195" i="4"/>
  <c r="AM3195" i="4"/>
  <c r="AN3195" i="4"/>
  <c r="AO3195" i="4"/>
  <c r="AP3195" i="4"/>
  <c r="AR3195" i="4"/>
  <c r="C3196" i="4"/>
  <c r="D3196" i="4"/>
  <c r="E3196" i="4"/>
  <c r="F3196" i="4"/>
  <c r="G3196" i="4"/>
  <c r="H3196" i="4"/>
  <c r="I3196" i="4"/>
  <c r="K3196" i="4"/>
  <c r="L3196" i="4"/>
  <c r="M3196" i="4"/>
  <c r="N3196" i="4"/>
  <c r="O3196" i="4"/>
  <c r="AI3196" i="4"/>
  <c r="AJ3196" i="4"/>
  <c r="AK3196" i="4"/>
  <c r="AL3196" i="4"/>
  <c r="AM3196" i="4"/>
  <c r="AN3196" i="4"/>
  <c r="AO3196" i="4"/>
  <c r="AP3196" i="4"/>
  <c r="AR3196" i="4"/>
  <c r="C3197" i="4"/>
  <c r="D3197" i="4"/>
  <c r="E3197" i="4"/>
  <c r="F3197" i="4"/>
  <c r="G3197" i="4"/>
  <c r="H3197" i="4"/>
  <c r="I3197" i="4"/>
  <c r="K3197" i="4"/>
  <c r="L3197" i="4"/>
  <c r="M3197" i="4"/>
  <c r="N3197" i="4"/>
  <c r="O3197" i="4"/>
  <c r="AI3197" i="4"/>
  <c r="AJ3197" i="4"/>
  <c r="AK3197" i="4"/>
  <c r="AL3197" i="4"/>
  <c r="AM3197" i="4"/>
  <c r="AN3197" i="4"/>
  <c r="AO3197" i="4"/>
  <c r="AP3197" i="4"/>
  <c r="AR3197" i="4"/>
  <c r="C3198" i="4"/>
  <c r="D3198" i="4"/>
  <c r="E3198" i="4"/>
  <c r="F3198" i="4"/>
  <c r="G3198" i="4"/>
  <c r="H3198" i="4"/>
  <c r="I3198" i="4"/>
  <c r="K3198" i="4"/>
  <c r="L3198" i="4"/>
  <c r="M3198" i="4"/>
  <c r="N3198" i="4"/>
  <c r="O3198" i="4"/>
  <c r="AI3198" i="4"/>
  <c r="AJ3198" i="4"/>
  <c r="AK3198" i="4"/>
  <c r="AL3198" i="4"/>
  <c r="AM3198" i="4"/>
  <c r="AN3198" i="4"/>
  <c r="AO3198" i="4"/>
  <c r="AP3198" i="4"/>
  <c r="AR3198" i="4"/>
  <c r="C3199" i="4"/>
  <c r="D3199" i="4"/>
  <c r="E3199" i="4"/>
  <c r="F3199" i="4"/>
  <c r="G3199" i="4"/>
  <c r="H3199" i="4"/>
  <c r="I3199" i="4"/>
  <c r="K3199" i="4"/>
  <c r="L3199" i="4"/>
  <c r="M3199" i="4"/>
  <c r="N3199" i="4"/>
  <c r="O3199" i="4"/>
  <c r="AI3199" i="4"/>
  <c r="AJ3199" i="4"/>
  <c r="AK3199" i="4"/>
  <c r="AL3199" i="4"/>
  <c r="AM3199" i="4"/>
  <c r="AN3199" i="4"/>
  <c r="AO3199" i="4"/>
  <c r="AP3199" i="4"/>
  <c r="AR3199" i="4"/>
  <c r="C3200" i="4"/>
  <c r="D3200" i="4"/>
  <c r="E3200" i="4"/>
  <c r="F3200" i="4"/>
  <c r="G3200" i="4"/>
  <c r="H3200" i="4"/>
  <c r="I3200" i="4"/>
  <c r="K3200" i="4"/>
  <c r="L3200" i="4"/>
  <c r="M3200" i="4"/>
  <c r="N3200" i="4"/>
  <c r="O3200" i="4"/>
  <c r="AI3200" i="4"/>
  <c r="AJ3200" i="4"/>
  <c r="AK3200" i="4"/>
  <c r="AL3200" i="4"/>
  <c r="AM3200" i="4"/>
  <c r="AN3200" i="4"/>
  <c r="AO3200" i="4"/>
  <c r="AP3200" i="4"/>
  <c r="AR3200" i="4"/>
  <c r="C3201" i="4"/>
  <c r="D3201" i="4"/>
  <c r="E3201" i="4"/>
  <c r="F3201" i="4"/>
  <c r="G3201" i="4"/>
  <c r="H3201" i="4"/>
  <c r="I3201" i="4"/>
  <c r="K3201" i="4"/>
  <c r="L3201" i="4"/>
  <c r="M3201" i="4"/>
  <c r="N3201" i="4"/>
  <c r="O3201" i="4"/>
  <c r="AI3201" i="4"/>
  <c r="AJ3201" i="4"/>
  <c r="AK3201" i="4"/>
  <c r="AL3201" i="4"/>
  <c r="AM3201" i="4"/>
  <c r="AN3201" i="4"/>
  <c r="AO3201" i="4"/>
  <c r="AP3201" i="4"/>
  <c r="AR3201" i="4"/>
  <c r="C3202" i="4"/>
  <c r="D3202" i="4"/>
  <c r="E3202" i="4"/>
  <c r="F3202" i="4"/>
  <c r="G3202" i="4"/>
  <c r="H3202" i="4"/>
  <c r="I3202" i="4"/>
  <c r="K3202" i="4"/>
  <c r="L3202" i="4"/>
  <c r="M3202" i="4"/>
  <c r="N3202" i="4"/>
  <c r="O3202" i="4"/>
  <c r="AI3202" i="4"/>
  <c r="AJ3202" i="4"/>
  <c r="AK3202" i="4"/>
  <c r="AL3202" i="4"/>
  <c r="AM3202" i="4"/>
  <c r="AN3202" i="4"/>
  <c r="AO3202" i="4"/>
  <c r="AP3202" i="4"/>
  <c r="AR3202" i="4"/>
  <c r="C3203" i="4"/>
  <c r="D3203" i="4"/>
  <c r="E3203" i="4"/>
  <c r="F3203" i="4"/>
  <c r="G3203" i="4"/>
  <c r="H3203" i="4"/>
  <c r="I3203" i="4"/>
  <c r="K3203" i="4"/>
  <c r="L3203" i="4"/>
  <c r="M3203" i="4"/>
  <c r="N3203" i="4"/>
  <c r="O3203" i="4"/>
  <c r="AI3203" i="4"/>
  <c r="AJ3203" i="4"/>
  <c r="AK3203" i="4"/>
  <c r="AL3203" i="4"/>
  <c r="AM3203" i="4"/>
  <c r="AN3203" i="4"/>
  <c r="AO3203" i="4"/>
  <c r="AP3203" i="4"/>
  <c r="AR3203" i="4"/>
  <c r="C3204" i="4"/>
  <c r="D3204" i="4"/>
  <c r="E3204" i="4"/>
  <c r="F3204" i="4"/>
  <c r="G3204" i="4"/>
  <c r="H3204" i="4"/>
  <c r="I3204" i="4"/>
  <c r="K3204" i="4"/>
  <c r="L3204" i="4"/>
  <c r="M3204" i="4"/>
  <c r="N3204" i="4"/>
  <c r="O3204" i="4"/>
  <c r="AI3204" i="4"/>
  <c r="AJ3204" i="4"/>
  <c r="AK3204" i="4"/>
  <c r="AL3204" i="4"/>
  <c r="AM3204" i="4"/>
  <c r="AN3204" i="4"/>
  <c r="AO3204" i="4"/>
  <c r="AP3204" i="4"/>
  <c r="AR3204" i="4"/>
  <c r="C3205" i="4"/>
  <c r="D3205" i="4"/>
  <c r="E3205" i="4"/>
  <c r="F3205" i="4"/>
  <c r="G3205" i="4"/>
  <c r="H3205" i="4"/>
  <c r="I3205" i="4"/>
  <c r="K3205" i="4"/>
  <c r="L3205" i="4"/>
  <c r="M3205" i="4"/>
  <c r="N3205" i="4"/>
  <c r="O3205" i="4"/>
  <c r="AI3205" i="4"/>
  <c r="AJ3205" i="4"/>
  <c r="AK3205" i="4"/>
  <c r="AL3205" i="4"/>
  <c r="AM3205" i="4"/>
  <c r="AN3205" i="4"/>
  <c r="AO3205" i="4"/>
  <c r="AP3205" i="4"/>
  <c r="AR3205" i="4"/>
  <c r="C3206" i="4"/>
  <c r="D3206" i="4"/>
  <c r="E3206" i="4"/>
  <c r="F3206" i="4"/>
  <c r="G3206" i="4"/>
  <c r="H3206" i="4"/>
  <c r="I3206" i="4"/>
  <c r="K3206" i="4"/>
  <c r="L3206" i="4"/>
  <c r="M3206" i="4"/>
  <c r="N3206" i="4"/>
  <c r="O3206" i="4"/>
  <c r="AI3206" i="4"/>
  <c r="AJ3206" i="4"/>
  <c r="AK3206" i="4"/>
  <c r="AL3206" i="4"/>
  <c r="AM3206" i="4"/>
  <c r="AN3206" i="4"/>
  <c r="AO3206" i="4"/>
  <c r="AP3206" i="4"/>
  <c r="AR3206" i="4"/>
  <c r="C3207" i="4"/>
  <c r="D3207" i="4"/>
  <c r="E3207" i="4"/>
  <c r="F3207" i="4"/>
  <c r="G3207" i="4"/>
  <c r="H3207" i="4"/>
  <c r="I3207" i="4"/>
  <c r="K3207" i="4"/>
  <c r="L3207" i="4"/>
  <c r="M3207" i="4"/>
  <c r="N3207" i="4"/>
  <c r="O3207" i="4"/>
  <c r="AI3207" i="4"/>
  <c r="AJ3207" i="4"/>
  <c r="AK3207" i="4"/>
  <c r="AL3207" i="4"/>
  <c r="AM3207" i="4"/>
  <c r="AN3207" i="4"/>
  <c r="AO3207" i="4"/>
  <c r="AP3207" i="4"/>
  <c r="AR3207" i="4"/>
  <c r="C3208" i="4"/>
  <c r="D3208" i="4"/>
  <c r="E3208" i="4"/>
  <c r="F3208" i="4"/>
  <c r="G3208" i="4"/>
  <c r="H3208" i="4"/>
  <c r="I3208" i="4"/>
  <c r="K3208" i="4"/>
  <c r="L3208" i="4"/>
  <c r="M3208" i="4"/>
  <c r="N3208" i="4"/>
  <c r="O3208" i="4"/>
  <c r="AI3208" i="4"/>
  <c r="AJ3208" i="4"/>
  <c r="AK3208" i="4"/>
  <c r="AL3208" i="4"/>
  <c r="AM3208" i="4"/>
  <c r="AN3208" i="4"/>
  <c r="AO3208" i="4"/>
  <c r="AP3208" i="4"/>
  <c r="AR3208" i="4"/>
  <c r="C3209" i="4"/>
  <c r="D3209" i="4"/>
  <c r="E3209" i="4"/>
  <c r="F3209" i="4"/>
  <c r="G3209" i="4"/>
  <c r="H3209" i="4"/>
  <c r="I3209" i="4"/>
  <c r="K3209" i="4"/>
  <c r="L3209" i="4"/>
  <c r="M3209" i="4"/>
  <c r="N3209" i="4"/>
  <c r="O3209" i="4"/>
  <c r="AI3209" i="4"/>
  <c r="AJ3209" i="4"/>
  <c r="AK3209" i="4"/>
  <c r="AL3209" i="4"/>
  <c r="AM3209" i="4"/>
  <c r="AN3209" i="4"/>
  <c r="AO3209" i="4"/>
  <c r="AP3209" i="4"/>
  <c r="AR3209" i="4"/>
  <c r="C3210" i="4"/>
  <c r="D3210" i="4"/>
  <c r="E3210" i="4"/>
  <c r="F3210" i="4"/>
  <c r="G3210" i="4"/>
  <c r="H3210" i="4"/>
  <c r="I3210" i="4"/>
  <c r="K3210" i="4"/>
  <c r="L3210" i="4"/>
  <c r="M3210" i="4"/>
  <c r="N3210" i="4"/>
  <c r="O3210" i="4"/>
  <c r="AI3210" i="4"/>
  <c r="AJ3210" i="4"/>
  <c r="AK3210" i="4"/>
  <c r="AL3210" i="4"/>
  <c r="AM3210" i="4"/>
  <c r="AN3210" i="4"/>
  <c r="AO3210" i="4"/>
  <c r="AP3210" i="4"/>
  <c r="AR3210" i="4"/>
  <c r="C3211" i="4"/>
  <c r="D3211" i="4"/>
  <c r="E3211" i="4"/>
  <c r="F3211" i="4"/>
  <c r="G3211" i="4"/>
  <c r="H3211" i="4"/>
  <c r="I3211" i="4"/>
  <c r="K3211" i="4"/>
  <c r="L3211" i="4"/>
  <c r="M3211" i="4"/>
  <c r="N3211" i="4"/>
  <c r="O3211" i="4"/>
  <c r="AI3211" i="4"/>
  <c r="AJ3211" i="4"/>
  <c r="AK3211" i="4"/>
  <c r="AL3211" i="4"/>
  <c r="AM3211" i="4"/>
  <c r="AN3211" i="4"/>
  <c r="AO3211" i="4"/>
  <c r="AP3211" i="4"/>
  <c r="AR3211" i="4"/>
  <c r="C3212" i="4"/>
  <c r="D3212" i="4"/>
  <c r="E3212" i="4"/>
  <c r="F3212" i="4"/>
  <c r="G3212" i="4"/>
  <c r="H3212" i="4"/>
  <c r="I3212" i="4"/>
  <c r="K3212" i="4"/>
  <c r="L3212" i="4"/>
  <c r="M3212" i="4"/>
  <c r="N3212" i="4"/>
  <c r="O3212" i="4"/>
  <c r="AI3212" i="4"/>
  <c r="AJ3212" i="4"/>
  <c r="AK3212" i="4"/>
  <c r="AL3212" i="4"/>
  <c r="AM3212" i="4"/>
  <c r="AN3212" i="4"/>
  <c r="AO3212" i="4"/>
  <c r="AP3212" i="4"/>
  <c r="AR3212" i="4"/>
  <c r="C3213" i="4"/>
  <c r="D3213" i="4"/>
  <c r="E3213" i="4"/>
  <c r="F3213" i="4"/>
  <c r="G3213" i="4"/>
  <c r="H3213" i="4"/>
  <c r="I3213" i="4"/>
  <c r="K3213" i="4"/>
  <c r="L3213" i="4"/>
  <c r="M3213" i="4"/>
  <c r="N3213" i="4"/>
  <c r="O3213" i="4"/>
  <c r="AI3213" i="4"/>
  <c r="AJ3213" i="4"/>
  <c r="AK3213" i="4"/>
  <c r="AL3213" i="4"/>
  <c r="AM3213" i="4"/>
  <c r="AN3213" i="4"/>
  <c r="AO3213" i="4"/>
  <c r="AP3213" i="4"/>
  <c r="AR3213" i="4"/>
  <c r="H3310" i="4"/>
  <c r="I3310" i="4"/>
  <c r="O3310" i="4"/>
  <c r="AI3310" i="4"/>
  <c r="AJ3310" i="4"/>
  <c r="AK3310" i="4"/>
  <c r="AL3310" i="4"/>
  <c r="AM3310" i="4"/>
  <c r="AN3310" i="4"/>
  <c r="AO3310" i="4"/>
  <c r="AP3310" i="4"/>
  <c r="AR3310" i="4"/>
  <c r="H3311" i="4"/>
  <c r="I3311" i="4"/>
  <c r="O3311" i="4"/>
  <c r="AI3311" i="4"/>
  <c r="AJ3311" i="4"/>
  <c r="AK3311" i="4"/>
  <c r="AL3311" i="4"/>
  <c r="AM3311" i="4"/>
  <c r="AN3311" i="4"/>
  <c r="AO3311" i="4"/>
  <c r="AP3311" i="4"/>
  <c r="AR3311" i="4"/>
  <c r="H3312" i="4"/>
  <c r="I3312" i="4"/>
  <c r="O3312" i="4"/>
  <c r="AI3312" i="4"/>
  <c r="AJ3312" i="4"/>
  <c r="AK3312" i="4"/>
  <c r="AL3312" i="4"/>
  <c r="AM3312" i="4"/>
  <c r="AN3312" i="4"/>
  <c r="AO3312" i="4"/>
  <c r="AP3312" i="4"/>
  <c r="AR3312" i="4"/>
  <c r="H3313" i="4"/>
  <c r="I3313" i="4"/>
  <c r="O3313" i="4"/>
  <c r="AI3313" i="4"/>
  <c r="AJ3313" i="4"/>
  <c r="AK3313" i="4"/>
  <c r="AL3313" i="4"/>
  <c r="AM3313" i="4"/>
  <c r="AN3313" i="4"/>
  <c r="AO3313" i="4"/>
  <c r="AP3313" i="4"/>
  <c r="AR3313" i="4"/>
  <c r="H3314" i="4"/>
  <c r="I3314" i="4"/>
  <c r="O3314" i="4"/>
  <c r="AI3314" i="4"/>
  <c r="AJ3314" i="4"/>
  <c r="AK3314" i="4"/>
  <c r="AL3314" i="4"/>
  <c r="AM3314" i="4"/>
  <c r="AN3314" i="4"/>
  <c r="AO3314" i="4"/>
  <c r="AP3314" i="4"/>
  <c r="AR3314" i="4"/>
  <c r="H3315" i="4"/>
  <c r="I3315" i="4"/>
  <c r="O3315" i="4"/>
  <c r="AI3315" i="4"/>
  <c r="AJ3315" i="4"/>
  <c r="AK3315" i="4"/>
  <c r="AL3315" i="4"/>
  <c r="AM3315" i="4"/>
  <c r="AN3315" i="4"/>
  <c r="AO3315" i="4"/>
  <c r="AP3315" i="4"/>
  <c r="AR3315" i="4"/>
  <c r="H3316" i="4"/>
  <c r="I3316" i="4"/>
  <c r="O3316" i="4"/>
  <c r="AI3316" i="4"/>
  <c r="AJ3316" i="4"/>
  <c r="AK3316" i="4"/>
  <c r="AL3316" i="4"/>
  <c r="AM3316" i="4"/>
  <c r="AN3316" i="4"/>
  <c r="AO3316" i="4"/>
  <c r="AP3316" i="4"/>
  <c r="AR3316" i="4"/>
  <c r="H3317" i="4"/>
  <c r="I3317" i="4"/>
  <c r="O3317" i="4"/>
  <c r="AI3317" i="4"/>
  <c r="AJ3317" i="4"/>
  <c r="AK3317" i="4"/>
  <c r="AL3317" i="4"/>
  <c r="AM3317" i="4"/>
  <c r="AN3317" i="4"/>
  <c r="AO3317" i="4"/>
  <c r="AP3317" i="4"/>
  <c r="AR3317" i="4"/>
  <c r="H3318" i="4"/>
  <c r="I3318" i="4"/>
  <c r="O3318" i="4"/>
  <c r="AI3318" i="4"/>
  <c r="AJ3318" i="4"/>
  <c r="AK3318" i="4"/>
  <c r="AL3318" i="4"/>
  <c r="AM3318" i="4"/>
  <c r="AN3318" i="4"/>
  <c r="AO3318" i="4"/>
  <c r="AP3318" i="4"/>
  <c r="AR3318" i="4"/>
  <c r="H3319" i="4"/>
  <c r="I3319" i="4"/>
  <c r="O3319" i="4"/>
  <c r="AI3319" i="4"/>
  <c r="AJ3319" i="4"/>
  <c r="AK3319" i="4"/>
  <c r="AL3319" i="4"/>
  <c r="AM3319" i="4"/>
  <c r="AN3319" i="4"/>
  <c r="AO3319" i="4"/>
  <c r="AP3319" i="4"/>
  <c r="AR3319" i="4"/>
  <c r="H3320" i="4"/>
  <c r="I3320" i="4"/>
  <c r="O3320" i="4"/>
  <c r="AI3320" i="4"/>
  <c r="AJ3320" i="4"/>
  <c r="AK3320" i="4"/>
  <c r="AL3320" i="4"/>
  <c r="AM3320" i="4"/>
  <c r="AN3320" i="4"/>
  <c r="AO3320" i="4"/>
  <c r="AP3320" i="4"/>
  <c r="AR3320" i="4"/>
  <c r="H3321" i="4"/>
  <c r="I3321" i="4"/>
  <c r="O3321" i="4"/>
  <c r="AI3321" i="4"/>
  <c r="AJ3321" i="4"/>
  <c r="AK3321" i="4"/>
  <c r="AL3321" i="4"/>
  <c r="AM3321" i="4"/>
  <c r="AN3321" i="4"/>
  <c r="AO3321" i="4"/>
  <c r="AP3321" i="4"/>
  <c r="AR3321" i="4"/>
  <c r="H3322" i="4"/>
  <c r="I3322" i="4"/>
  <c r="O3322" i="4"/>
  <c r="AI3322" i="4"/>
  <c r="AJ3322" i="4"/>
  <c r="AK3322" i="4"/>
  <c r="AL3322" i="4"/>
  <c r="AM3322" i="4"/>
  <c r="AN3322" i="4"/>
  <c r="AO3322" i="4"/>
  <c r="AP3322" i="4"/>
  <c r="AR3322" i="4"/>
  <c r="H3323" i="4"/>
  <c r="I3323" i="4"/>
  <c r="O3323" i="4"/>
  <c r="AI3323" i="4"/>
  <c r="AJ3323" i="4"/>
  <c r="AK3323" i="4"/>
  <c r="AL3323" i="4"/>
  <c r="AM3323" i="4"/>
  <c r="AN3323" i="4"/>
  <c r="AO3323" i="4"/>
  <c r="AP3323" i="4"/>
  <c r="AR3323" i="4"/>
  <c r="H3324" i="4"/>
  <c r="I3324" i="4"/>
  <c r="O3324" i="4"/>
  <c r="AI3324" i="4"/>
  <c r="AJ3324" i="4"/>
  <c r="AK3324" i="4"/>
  <c r="AL3324" i="4"/>
  <c r="AM3324" i="4"/>
  <c r="AN3324" i="4"/>
  <c r="AO3324" i="4"/>
  <c r="AP3324" i="4"/>
  <c r="AR3324" i="4"/>
  <c r="H3325" i="4"/>
  <c r="I3325" i="4"/>
  <c r="O3325" i="4"/>
  <c r="AI3325" i="4"/>
  <c r="AJ3325" i="4"/>
  <c r="AK3325" i="4"/>
  <c r="AL3325" i="4"/>
  <c r="AM3325" i="4"/>
  <c r="AN3325" i="4"/>
  <c r="AO3325" i="4"/>
  <c r="AP3325" i="4"/>
  <c r="AR3325" i="4"/>
  <c r="H3326" i="4"/>
  <c r="I3326" i="4"/>
  <c r="O3326" i="4"/>
  <c r="AI3326" i="4"/>
  <c r="AJ3326" i="4"/>
  <c r="AK3326" i="4"/>
  <c r="AL3326" i="4"/>
  <c r="AM3326" i="4"/>
  <c r="AN3326" i="4"/>
  <c r="AO3326" i="4"/>
  <c r="AP3326" i="4"/>
  <c r="AR3326" i="4"/>
  <c r="C3327" i="4"/>
  <c r="D3327" i="4"/>
  <c r="E3327" i="4"/>
  <c r="F3327" i="4"/>
  <c r="G3327" i="4"/>
  <c r="H3327" i="4"/>
  <c r="I3327" i="4"/>
  <c r="K3327" i="4"/>
  <c r="L3327" i="4"/>
  <c r="M3327" i="4"/>
  <c r="N3327" i="4"/>
  <c r="O3327" i="4"/>
  <c r="AI3327" i="4"/>
  <c r="AJ3327" i="4"/>
  <c r="AK3327" i="4"/>
  <c r="AL3327" i="4"/>
  <c r="AM3327" i="4"/>
  <c r="AN3327" i="4"/>
  <c r="AO3327" i="4"/>
  <c r="AP3327" i="4"/>
  <c r="AR3327" i="4"/>
  <c r="C3329" i="4"/>
  <c r="D3329" i="4"/>
  <c r="E3329" i="4"/>
  <c r="F3329" i="4"/>
  <c r="G3329" i="4"/>
  <c r="H3329" i="4"/>
  <c r="I3329" i="4"/>
  <c r="K3329" i="4"/>
  <c r="L3329" i="4"/>
  <c r="M3329" i="4"/>
  <c r="N3329" i="4"/>
  <c r="O3329" i="4"/>
  <c r="AI3329" i="4"/>
  <c r="AJ3329" i="4"/>
  <c r="AK3329" i="4"/>
  <c r="AL3329" i="4"/>
  <c r="AM3329" i="4"/>
  <c r="AN3329" i="4"/>
  <c r="AO3329" i="4"/>
  <c r="AP3329" i="4"/>
  <c r="AR3329" i="4"/>
  <c r="C3330" i="4"/>
  <c r="D3330" i="4"/>
  <c r="E3330" i="4"/>
  <c r="F3330" i="4"/>
  <c r="G3330" i="4"/>
  <c r="H3330" i="4"/>
  <c r="I3330" i="4"/>
  <c r="K3330" i="4"/>
  <c r="L3330" i="4"/>
  <c r="M3330" i="4"/>
  <c r="N3330" i="4"/>
  <c r="O3330" i="4"/>
  <c r="AI3330" i="4"/>
  <c r="AJ3330" i="4"/>
  <c r="AK3330" i="4"/>
  <c r="AL3330" i="4"/>
  <c r="AM3330" i="4"/>
  <c r="AN3330" i="4"/>
  <c r="AO3330" i="4"/>
  <c r="AP3330" i="4"/>
  <c r="AR3330" i="4"/>
  <c r="C3331" i="4"/>
  <c r="D3331" i="4"/>
  <c r="E3331" i="4"/>
  <c r="F3331" i="4"/>
  <c r="G3331" i="4"/>
  <c r="H3331" i="4"/>
  <c r="I3331" i="4"/>
  <c r="K3331" i="4"/>
  <c r="L3331" i="4"/>
  <c r="M3331" i="4"/>
  <c r="N3331" i="4"/>
  <c r="O3331" i="4"/>
  <c r="AI3331" i="4"/>
  <c r="AJ3331" i="4"/>
  <c r="AK3331" i="4"/>
  <c r="AL3331" i="4"/>
  <c r="AM3331" i="4"/>
  <c r="AN3331" i="4"/>
  <c r="AO3331" i="4"/>
  <c r="AP3331" i="4"/>
  <c r="AR3331" i="4"/>
  <c r="C3332" i="4"/>
  <c r="D3332" i="4"/>
  <c r="E3332" i="4"/>
  <c r="F3332" i="4"/>
  <c r="G3332" i="4"/>
  <c r="H3332" i="4"/>
  <c r="I3332" i="4"/>
  <c r="K3332" i="4"/>
  <c r="L3332" i="4"/>
  <c r="M3332" i="4"/>
  <c r="N3332" i="4"/>
  <c r="O3332" i="4"/>
  <c r="AI3332" i="4"/>
  <c r="AJ3332" i="4"/>
  <c r="AK3332" i="4"/>
  <c r="AL3332" i="4"/>
  <c r="AM3332" i="4"/>
  <c r="AN3332" i="4"/>
  <c r="AO3332" i="4"/>
  <c r="AP3332" i="4"/>
  <c r="AR3332" i="4"/>
  <c r="C3333" i="4"/>
  <c r="D3333" i="4"/>
  <c r="E3333" i="4"/>
  <c r="F3333" i="4"/>
  <c r="G3333" i="4"/>
  <c r="H3333" i="4"/>
  <c r="I3333" i="4"/>
  <c r="K3333" i="4"/>
  <c r="L3333" i="4"/>
  <c r="M3333" i="4"/>
  <c r="N3333" i="4"/>
  <c r="O3333" i="4"/>
  <c r="AI3333" i="4"/>
  <c r="AJ3333" i="4"/>
  <c r="AK3333" i="4"/>
  <c r="AL3333" i="4"/>
  <c r="AM3333" i="4"/>
  <c r="AN3333" i="4"/>
  <c r="AO3333" i="4"/>
  <c r="AP3333" i="4"/>
  <c r="AR3333" i="4"/>
  <c r="C3334" i="4"/>
  <c r="D3334" i="4"/>
  <c r="E3334" i="4"/>
  <c r="F3334" i="4"/>
  <c r="G3334" i="4"/>
  <c r="H3334" i="4"/>
  <c r="I3334" i="4"/>
  <c r="K3334" i="4"/>
  <c r="L3334" i="4"/>
  <c r="M3334" i="4"/>
  <c r="N3334" i="4"/>
  <c r="O3334" i="4"/>
  <c r="AI3334" i="4"/>
  <c r="AJ3334" i="4"/>
  <c r="AK3334" i="4"/>
  <c r="AL3334" i="4"/>
  <c r="AM3334" i="4"/>
  <c r="AN3334" i="4"/>
  <c r="AO3334" i="4"/>
  <c r="AP3334" i="4"/>
  <c r="AR3334" i="4"/>
  <c r="C3335" i="4"/>
  <c r="D3335" i="4"/>
  <c r="E3335" i="4"/>
  <c r="F3335" i="4"/>
  <c r="G3335" i="4"/>
  <c r="H3335" i="4"/>
  <c r="I3335" i="4"/>
  <c r="K3335" i="4"/>
  <c r="L3335" i="4"/>
  <c r="M3335" i="4"/>
  <c r="N3335" i="4"/>
  <c r="O3335" i="4"/>
  <c r="AI3335" i="4"/>
  <c r="AJ3335" i="4"/>
  <c r="AK3335" i="4"/>
  <c r="AL3335" i="4"/>
  <c r="AM3335" i="4"/>
  <c r="AN3335" i="4"/>
  <c r="AO3335" i="4"/>
  <c r="AP3335" i="4"/>
  <c r="AR3335" i="4"/>
  <c r="C3336" i="4"/>
  <c r="D3336" i="4"/>
  <c r="E3336" i="4"/>
  <c r="F3336" i="4"/>
  <c r="G3336" i="4"/>
  <c r="H3336" i="4"/>
  <c r="I3336" i="4"/>
  <c r="K3336" i="4"/>
  <c r="L3336" i="4"/>
  <c r="M3336" i="4"/>
  <c r="N3336" i="4"/>
  <c r="O3336" i="4"/>
  <c r="AI3336" i="4"/>
  <c r="AJ3336" i="4"/>
  <c r="AK3336" i="4"/>
  <c r="AL3336" i="4"/>
  <c r="AM3336" i="4"/>
  <c r="AN3336" i="4"/>
  <c r="AO3336" i="4"/>
  <c r="AP3336" i="4"/>
  <c r="AR3336" i="4"/>
  <c r="C3337" i="4"/>
  <c r="D3337" i="4"/>
  <c r="E3337" i="4"/>
  <c r="F3337" i="4"/>
  <c r="G3337" i="4"/>
  <c r="H3337" i="4"/>
  <c r="I3337" i="4"/>
  <c r="K3337" i="4"/>
  <c r="L3337" i="4"/>
  <c r="M3337" i="4"/>
  <c r="N3337" i="4"/>
  <c r="O3337" i="4"/>
  <c r="AI3337" i="4"/>
  <c r="AJ3337" i="4"/>
  <c r="AK3337" i="4"/>
  <c r="AL3337" i="4"/>
  <c r="AM3337" i="4"/>
  <c r="AN3337" i="4"/>
  <c r="AO3337" i="4"/>
  <c r="AP3337" i="4"/>
  <c r="AR3337" i="4"/>
  <c r="C3338" i="4"/>
  <c r="D3338" i="4"/>
  <c r="E3338" i="4"/>
  <c r="F3338" i="4"/>
  <c r="G3338" i="4"/>
  <c r="H3338" i="4"/>
  <c r="I3338" i="4"/>
  <c r="K3338" i="4"/>
  <c r="L3338" i="4"/>
  <c r="M3338" i="4"/>
  <c r="N3338" i="4"/>
  <c r="O3338" i="4"/>
  <c r="AI3338" i="4"/>
  <c r="AJ3338" i="4"/>
  <c r="AK3338" i="4"/>
  <c r="AL3338" i="4"/>
  <c r="AM3338" i="4"/>
  <c r="AN3338" i="4"/>
  <c r="AO3338" i="4"/>
  <c r="AP3338" i="4"/>
  <c r="AR3338" i="4"/>
  <c r="C3339" i="4"/>
  <c r="D3339" i="4"/>
  <c r="E3339" i="4"/>
  <c r="F3339" i="4"/>
  <c r="G3339" i="4"/>
  <c r="H3339" i="4"/>
  <c r="I3339" i="4"/>
  <c r="K3339" i="4"/>
  <c r="L3339" i="4"/>
  <c r="M3339" i="4"/>
  <c r="N3339" i="4"/>
  <c r="O3339" i="4"/>
  <c r="AI3339" i="4"/>
  <c r="AJ3339" i="4"/>
  <c r="AK3339" i="4"/>
  <c r="AL3339" i="4"/>
  <c r="AM3339" i="4"/>
  <c r="AN3339" i="4"/>
  <c r="AO3339" i="4"/>
  <c r="AP3339" i="4"/>
  <c r="AR3339" i="4"/>
  <c r="C3340" i="4"/>
  <c r="D3340" i="4"/>
  <c r="E3340" i="4"/>
  <c r="F3340" i="4"/>
  <c r="G3340" i="4"/>
  <c r="H3340" i="4"/>
  <c r="I3340" i="4"/>
  <c r="K3340" i="4"/>
  <c r="L3340" i="4"/>
  <c r="M3340" i="4"/>
  <c r="N3340" i="4"/>
  <c r="O3340" i="4"/>
  <c r="AI3340" i="4"/>
  <c r="AJ3340" i="4"/>
  <c r="AK3340" i="4"/>
  <c r="AL3340" i="4"/>
  <c r="AM3340" i="4"/>
  <c r="AN3340" i="4"/>
  <c r="AO3340" i="4"/>
  <c r="AP3340" i="4"/>
  <c r="AR3340" i="4"/>
  <c r="C3341" i="4"/>
  <c r="D3341" i="4"/>
  <c r="E3341" i="4"/>
  <c r="F3341" i="4"/>
  <c r="G3341" i="4"/>
  <c r="H3341" i="4"/>
  <c r="I3341" i="4"/>
  <c r="K3341" i="4"/>
  <c r="L3341" i="4"/>
  <c r="M3341" i="4"/>
  <c r="N3341" i="4"/>
  <c r="O3341" i="4"/>
  <c r="AI3341" i="4"/>
  <c r="AJ3341" i="4"/>
  <c r="AK3341" i="4"/>
  <c r="AL3341" i="4"/>
  <c r="AM3341" i="4"/>
  <c r="AN3341" i="4"/>
  <c r="AO3341" i="4"/>
  <c r="AP3341" i="4"/>
  <c r="AR3341" i="4"/>
  <c r="C3342" i="4"/>
  <c r="D3342" i="4"/>
  <c r="E3342" i="4"/>
  <c r="F3342" i="4"/>
  <c r="G3342" i="4"/>
  <c r="H3342" i="4"/>
  <c r="I3342" i="4"/>
  <c r="K3342" i="4"/>
  <c r="L3342" i="4"/>
  <c r="M3342" i="4"/>
  <c r="N3342" i="4"/>
  <c r="O3342" i="4"/>
  <c r="AI3342" i="4"/>
  <c r="AJ3342" i="4"/>
  <c r="AK3342" i="4"/>
  <c r="AL3342" i="4"/>
  <c r="AM3342" i="4"/>
  <c r="AN3342" i="4"/>
  <c r="AO3342" i="4"/>
  <c r="AP3342" i="4"/>
  <c r="AR3342" i="4"/>
  <c r="C3343" i="4"/>
  <c r="D3343" i="4"/>
  <c r="E3343" i="4"/>
  <c r="F3343" i="4"/>
  <c r="G3343" i="4"/>
  <c r="H3343" i="4"/>
  <c r="I3343" i="4"/>
  <c r="K3343" i="4"/>
  <c r="L3343" i="4"/>
  <c r="M3343" i="4"/>
  <c r="N3343" i="4"/>
  <c r="O3343" i="4"/>
  <c r="AI3343" i="4"/>
  <c r="AJ3343" i="4"/>
  <c r="AK3343" i="4"/>
  <c r="AL3343" i="4"/>
  <c r="AM3343" i="4"/>
  <c r="AN3343" i="4"/>
  <c r="AO3343" i="4"/>
  <c r="AP3343" i="4"/>
  <c r="AR3343" i="4"/>
  <c r="C3344" i="4"/>
  <c r="D3344" i="4"/>
  <c r="E3344" i="4"/>
  <c r="F3344" i="4"/>
  <c r="G3344" i="4"/>
  <c r="H3344" i="4"/>
  <c r="I3344" i="4"/>
  <c r="K3344" i="4"/>
  <c r="L3344" i="4"/>
  <c r="M3344" i="4"/>
  <c r="N3344" i="4"/>
  <c r="O3344" i="4"/>
  <c r="AI3344" i="4"/>
  <c r="AJ3344" i="4"/>
  <c r="AK3344" i="4"/>
  <c r="AL3344" i="4"/>
  <c r="AM3344" i="4"/>
  <c r="AN3344" i="4"/>
  <c r="AO3344" i="4"/>
  <c r="AP3344" i="4"/>
  <c r="AR3344" i="4"/>
  <c r="C3345" i="4"/>
  <c r="D3345" i="4"/>
  <c r="E3345" i="4"/>
  <c r="F3345" i="4"/>
  <c r="G3345" i="4"/>
  <c r="H3345" i="4"/>
  <c r="I3345" i="4"/>
  <c r="K3345" i="4"/>
  <c r="L3345" i="4"/>
  <c r="M3345" i="4"/>
  <c r="N3345" i="4"/>
  <c r="O3345" i="4"/>
  <c r="AI3345" i="4"/>
  <c r="AJ3345" i="4"/>
  <c r="AK3345" i="4"/>
  <c r="AL3345" i="4"/>
  <c r="AM3345" i="4"/>
  <c r="AN3345" i="4"/>
  <c r="AO3345" i="4"/>
  <c r="AP3345" i="4"/>
  <c r="AR3345" i="4"/>
  <c r="C3346" i="4"/>
  <c r="D3346" i="4"/>
  <c r="E3346" i="4"/>
  <c r="F3346" i="4"/>
  <c r="G3346" i="4"/>
  <c r="H3346" i="4"/>
  <c r="I3346" i="4"/>
  <c r="K3346" i="4"/>
  <c r="L3346" i="4"/>
  <c r="M3346" i="4"/>
  <c r="N3346" i="4"/>
  <c r="O3346" i="4"/>
  <c r="AI3346" i="4"/>
  <c r="AJ3346" i="4"/>
  <c r="AK3346" i="4"/>
  <c r="AL3346" i="4"/>
  <c r="AM3346" i="4"/>
  <c r="AN3346" i="4"/>
  <c r="AO3346" i="4"/>
  <c r="AP3346" i="4"/>
  <c r="AR3346" i="4"/>
  <c r="C3347" i="4"/>
  <c r="D3347" i="4"/>
  <c r="E3347" i="4"/>
  <c r="F3347" i="4"/>
  <c r="G3347" i="4"/>
  <c r="H3347" i="4"/>
  <c r="I3347" i="4"/>
  <c r="K3347" i="4"/>
  <c r="L3347" i="4"/>
  <c r="M3347" i="4"/>
  <c r="N3347" i="4"/>
  <c r="O3347" i="4"/>
  <c r="AI3347" i="4"/>
  <c r="AJ3347" i="4"/>
  <c r="AK3347" i="4"/>
  <c r="AL3347" i="4"/>
  <c r="AM3347" i="4"/>
  <c r="AN3347" i="4"/>
  <c r="AO3347" i="4"/>
  <c r="AP3347" i="4"/>
  <c r="AR3347" i="4"/>
  <c r="C3348" i="4"/>
  <c r="D3348" i="4"/>
  <c r="E3348" i="4"/>
  <c r="F3348" i="4"/>
  <c r="G3348" i="4"/>
  <c r="H3348" i="4"/>
  <c r="I3348" i="4"/>
  <c r="K3348" i="4"/>
  <c r="L3348" i="4"/>
  <c r="M3348" i="4"/>
  <c r="N3348" i="4"/>
  <c r="O3348" i="4"/>
  <c r="AI3348" i="4"/>
  <c r="AJ3348" i="4"/>
  <c r="AK3348" i="4"/>
  <c r="AL3348" i="4"/>
  <c r="AM3348" i="4"/>
  <c r="AN3348" i="4"/>
  <c r="AO3348" i="4"/>
  <c r="AP3348" i="4"/>
  <c r="AR3348" i="4"/>
  <c r="C3349" i="4"/>
  <c r="D3349" i="4"/>
  <c r="E3349" i="4"/>
  <c r="F3349" i="4"/>
  <c r="G3349" i="4"/>
  <c r="H3349" i="4"/>
  <c r="I3349" i="4"/>
  <c r="K3349" i="4"/>
  <c r="L3349" i="4"/>
  <c r="M3349" i="4"/>
  <c r="N3349" i="4"/>
  <c r="O3349" i="4"/>
  <c r="AI3349" i="4"/>
  <c r="AJ3349" i="4"/>
  <c r="AK3349" i="4"/>
  <c r="AL3349" i="4"/>
  <c r="AM3349" i="4"/>
  <c r="AN3349" i="4"/>
  <c r="AO3349" i="4"/>
  <c r="AP3349" i="4"/>
  <c r="AR3349" i="4"/>
  <c r="C3350" i="4"/>
  <c r="D3350" i="4"/>
  <c r="E3350" i="4"/>
  <c r="F3350" i="4"/>
  <c r="G3350" i="4"/>
  <c r="H3350" i="4"/>
  <c r="I3350" i="4"/>
  <c r="K3350" i="4"/>
  <c r="L3350" i="4"/>
  <c r="M3350" i="4"/>
  <c r="N3350" i="4"/>
  <c r="O3350" i="4"/>
  <c r="AI3350" i="4"/>
  <c r="AJ3350" i="4"/>
  <c r="AK3350" i="4"/>
  <c r="AL3350" i="4"/>
  <c r="AM3350" i="4"/>
  <c r="AN3350" i="4"/>
  <c r="AO3350" i="4"/>
  <c r="AP3350" i="4"/>
  <c r="AR3350" i="4"/>
  <c r="C3351" i="4"/>
  <c r="D3351" i="4"/>
  <c r="E3351" i="4"/>
  <c r="F3351" i="4"/>
  <c r="G3351" i="4"/>
  <c r="H3351" i="4"/>
  <c r="I3351" i="4"/>
  <c r="K3351" i="4"/>
  <c r="L3351" i="4"/>
  <c r="M3351" i="4"/>
  <c r="N3351" i="4"/>
  <c r="O3351" i="4"/>
  <c r="AI3351" i="4"/>
  <c r="AJ3351" i="4"/>
  <c r="AK3351" i="4"/>
  <c r="AL3351" i="4"/>
  <c r="AM3351" i="4"/>
  <c r="AN3351" i="4"/>
  <c r="AO3351" i="4"/>
  <c r="AP3351" i="4"/>
  <c r="AR3351" i="4"/>
  <c r="C3352" i="4"/>
  <c r="D3352" i="4"/>
  <c r="E3352" i="4"/>
  <c r="F3352" i="4"/>
  <c r="G3352" i="4"/>
  <c r="H3352" i="4"/>
  <c r="I3352" i="4"/>
  <c r="K3352" i="4"/>
  <c r="L3352" i="4"/>
  <c r="M3352" i="4"/>
  <c r="N3352" i="4"/>
  <c r="O3352" i="4"/>
  <c r="AI3352" i="4"/>
  <c r="AJ3352" i="4"/>
  <c r="AK3352" i="4"/>
  <c r="AL3352" i="4"/>
  <c r="AM3352" i="4"/>
  <c r="AN3352" i="4"/>
  <c r="AO3352" i="4"/>
  <c r="AP3352" i="4"/>
  <c r="AR3352" i="4"/>
  <c r="C3353" i="4"/>
  <c r="D3353" i="4"/>
  <c r="E3353" i="4"/>
  <c r="F3353" i="4"/>
  <c r="G3353" i="4"/>
  <c r="H3353" i="4"/>
  <c r="I3353" i="4"/>
  <c r="K3353" i="4"/>
  <c r="L3353" i="4"/>
  <c r="M3353" i="4"/>
  <c r="N3353" i="4"/>
  <c r="O3353" i="4"/>
  <c r="AI3353" i="4"/>
  <c r="AJ3353" i="4"/>
  <c r="AK3353" i="4"/>
  <c r="AL3353" i="4"/>
  <c r="AM3353" i="4"/>
  <c r="AN3353" i="4"/>
  <c r="AO3353" i="4"/>
  <c r="AP3353" i="4"/>
  <c r="AR3353" i="4"/>
  <c r="C3354" i="4"/>
  <c r="D3354" i="4"/>
  <c r="E3354" i="4"/>
  <c r="F3354" i="4"/>
  <c r="G3354" i="4"/>
  <c r="H3354" i="4"/>
  <c r="I3354" i="4"/>
  <c r="K3354" i="4"/>
  <c r="L3354" i="4"/>
  <c r="M3354" i="4"/>
  <c r="N3354" i="4"/>
  <c r="O3354" i="4"/>
  <c r="AI3354" i="4"/>
  <c r="AJ3354" i="4"/>
  <c r="AK3354" i="4"/>
  <c r="AL3354" i="4"/>
  <c r="AM3354" i="4"/>
  <c r="AN3354" i="4"/>
  <c r="AO3354" i="4"/>
  <c r="AP3354" i="4"/>
  <c r="AR3354" i="4"/>
  <c r="C3355" i="4"/>
  <c r="D3355" i="4"/>
  <c r="E3355" i="4"/>
  <c r="F3355" i="4"/>
  <c r="G3355" i="4"/>
  <c r="H3355" i="4"/>
  <c r="I3355" i="4"/>
  <c r="K3355" i="4"/>
  <c r="L3355" i="4"/>
  <c r="M3355" i="4"/>
  <c r="N3355" i="4"/>
  <c r="O3355" i="4"/>
  <c r="AI3355" i="4"/>
  <c r="AJ3355" i="4"/>
  <c r="AK3355" i="4"/>
  <c r="AL3355" i="4"/>
  <c r="AM3355" i="4"/>
  <c r="AN3355" i="4"/>
  <c r="AO3355" i="4"/>
  <c r="AP3355" i="4"/>
  <c r="AR3355" i="4"/>
  <c r="C3356" i="4"/>
  <c r="D3356" i="4"/>
  <c r="E3356" i="4"/>
  <c r="F3356" i="4"/>
  <c r="G3356" i="4"/>
  <c r="H3356" i="4"/>
  <c r="I3356" i="4"/>
  <c r="K3356" i="4"/>
  <c r="L3356" i="4"/>
  <c r="M3356" i="4"/>
  <c r="N3356" i="4"/>
  <c r="O3356" i="4"/>
  <c r="AI3356" i="4"/>
  <c r="AJ3356" i="4"/>
  <c r="AK3356" i="4"/>
  <c r="AL3356" i="4"/>
  <c r="AM3356" i="4"/>
  <c r="AN3356" i="4"/>
  <c r="AO3356" i="4"/>
  <c r="AP3356" i="4"/>
  <c r="AR3356" i="4"/>
  <c r="C3357" i="4"/>
  <c r="D3357" i="4"/>
  <c r="E3357" i="4"/>
  <c r="F3357" i="4"/>
  <c r="G3357" i="4"/>
  <c r="H3357" i="4"/>
  <c r="I3357" i="4"/>
  <c r="K3357" i="4"/>
  <c r="L3357" i="4"/>
  <c r="M3357" i="4"/>
  <c r="N3357" i="4"/>
  <c r="O3357" i="4"/>
  <c r="AI3357" i="4"/>
  <c r="AJ3357" i="4"/>
  <c r="AK3357" i="4"/>
  <c r="AL3357" i="4"/>
  <c r="AM3357" i="4"/>
  <c r="AN3357" i="4"/>
  <c r="AO3357" i="4"/>
  <c r="AP3357" i="4"/>
  <c r="AR3357" i="4"/>
  <c r="C3358" i="4"/>
  <c r="D3358" i="4"/>
  <c r="E3358" i="4"/>
  <c r="F3358" i="4"/>
  <c r="G3358" i="4"/>
  <c r="H3358" i="4"/>
  <c r="I3358" i="4"/>
  <c r="K3358" i="4"/>
  <c r="L3358" i="4"/>
  <c r="M3358" i="4"/>
  <c r="N3358" i="4"/>
  <c r="O3358" i="4"/>
  <c r="AI3358" i="4"/>
  <c r="AJ3358" i="4"/>
  <c r="AK3358" i="4"/>
  <c r="AL3358" i="4"/>
  <c r="AM3358" i="4"/>
  <c r="AN3358" i="4"/>
  <c r="AO3358" i="4"/>
  <c r="AP3358" i="4"/>
  <c r="AR3358" i="4"/>
  <c r="C3359" i="4"/>
  <c r="D3359" i="4"/>
  <c r="E3359" i="4"/>
  <c r="F3359" i="4"/>
  <c r="G3359" i="4"/>
  <c r="H3359" i="4"/>
  <c r="I3359" i="4"/>
  <c r="K3359" i="4"/>
  <c r="L3359" i="4"/>
  <c r="M3359" i="4"/>
  <c r="N3359" i="4"/>
  <c r="O3359" i="4"/>
  <c r="AI3359" i="4"/>
  <c r="AJ3359" i="4"/>
  <c r="AK3359" i="4"/>
  <c r="AL3359" i="4"/>
  <c r="AM3359" i="4"/>
  <c r="AN3359" i="4"/>
  <c r="AO3359" i="4"/>
  <c r="AP3359" i="4"/>
  <c r="AR3359" i="4"/>
  <c r="C3360" i="4"/>
  <c r="D3360" i="4"/>
  <c r="E3360" i="4"/>
  <c r="F3360" i="4"/>
  <c r="G3360" i="4"/>
  <c r="H3360" i="4"/>
  <c r="I3360" i="4"/>
  <c r="K3360" i="4"/>
  <c r="L3360" i="4"/>
  <c r="M3360" i="4"/>
  <c r="N3360" i="4"/>
  <c r="O3360" i="4"/>
  <c r="AI3360" i="4"/>
  <c r="AJ3360" i="4"/>
  <c r="AK3360" i="4"/>
  <c r="AL3360" i="4"/>
  <c r="AM3360" i="4"/>
  <c r="AN3360" i="4"/>
  <c r="AO3360" i="4"/>
  <c r="AP3360" i="4"/>
  <c r="AR3360" i="4"/>
  <c r="C3361" i="4"/>
  <c r="D3361" i="4"/>
  <c r="E3361" i="4"/>
  <c r="F3361" i="4"/>
  <c r="G3361" i="4"/>
  <c r="H3361" i="4"/>
  <c r="I3361" i="4"/>
  <c r="K3361" i="4"/>
  <c r="L3361" i="4"/>
  <c r="M3361" i="4"/>
  <c r="N3361" i="4"/>
  <c r="O3361" i="4"/>
  <c r="AI3361" i="4"/>
  <c r="AJ3361" i="4"/>
  <c r="AK3361" i="4"/>
  <c r="AL3361" i="4"/>
  <c r="AM3361" i="4"/>
  <c r="AN3361" i="4"/>
  <c r="AO3361" i="4"/>
  <c r="AP3361" i="4"/>
  <c r="AR3361" i="4"/>
  <c r="C3362" i="4"/>
  <c r="D3362" i="4"/>
  <c r="E3362" i="4"/>
  <c r="F3362" i="4"/>
  <c r="G3362" i="4"/>
  <c r="H3362" i="4"/>
  <c r="I3362" i="4"/>
  <c r="K3362" i="4"/>
  <c r="L3362" i="4"/>
  <c r="M3362" i="4"/>
  <c r="N3362" i="4"/>
  <c r="O3362" i="4"/>
  <c r="AI3362" i="4"/>
  <c r="AJ3362" i="4"/>
  <c r="AK3362" i="4"/>
  <c r="AL3362" i="4"/>
  <c r="AM3362" i="4"/>
  <c r="AN3362" i="4"/>
  <c r="AO3362" i="4"/>
  <c r="AP3362" i="4"/>
  <c r="AR3362" i="4"/>
  <c r="C3363" i="4"/>
  <c r="D3363" i="4"/>
  <c r="E3363" i="4"/>
  <c r="F3363" i="4"/>
  <c r="G3363" i="4"/>
  <c r="H3363" i="4"/>
  <c r="I3363" i="4"/>
  <c r="K3363" i="4"/>
  <c r="L3363" i="4"/>
  <c r="M3363" i="4"/>
  <c r="N3363" i="4"/>
  <c r="O3363" i="4"/>
  <c r="AI3363" i="4"/>
  <c r="AJ3363" i="4"/>
  <c r="AK3363" i="4"/>
  <c r="AL3363" i="4"/>
  <c r="AM3363" i="4"/>
  <c r="AN3363" i="4"/>
  <c r="AO3363" i="4"/>
  <c r="AP3363" i="4"/>
  <c r="AR3363" i="4"/>
  <c r="C3364" i="4"/>
  <c r="D3364" i="4"/>
  <c r="E3364" i="4"/>
  <c r="F3364" i="4"/>
  <c r="G3364" i="4"/>
  <c r="H3364" i="4"/>
  <c r="I3364" i="4"/>
  <c r="K3364" i="4"/>
  <c r="L3364" i="4"/>
  <c r="M3364" i="4"/>
  <c r="N3364" i="4"/>
  <c r="O3364" i="4"/>
  <c r="AI3364" i="4"/>
  <c r="AJ3364" i="4"/>
  <c r="AK3364" i="4"/>
  <c r="AL3364" i="4"/>
  <c r="AM3364" i="4"/>
  <c r="AN3364" i="4"/>
  <c r="AO3364" i="4"/>
  <c r="AP3364" i="4"/>
  <c r="AR3364" i="4"/>
  <c r="C3365" i="4"/>
  <c r="D3365" i="4"/>
  <c r="E3365" i="4"/>
  <c r="F3365" i="4"/>
  <c r="G3365" i="4"/>
  <c r="H3365" i="4"/>
  <c r="I3365" i="4"/>
  <c r="K3365" i="4"/>
  <c r="L3365" i="4"/>
  <c r="M3365" i="4"/>
  <c r="N3365" i="4"/>
  <c r="O3365" i="4"/>
  <c r="AI3365" i="4"/>
  <c r="AJ3365" i="4"/>
  <c r="AK3365" i="4"/>
  <c r="AL3365" i="4"/>
  <c r="AM3365" i="4"/>
  <c r="AN3365" i="4"/>
  <c r="AO3365" i="4"/>
  <c r="AP3365" i="4"/>
  <c r="AR3365" i="4"/>
  <c r="C3366" i="4"/>
  <c r="D3366" i="4"/>
  <c r="E3366" i="4"/>
  <c r="F3366" i="4"/>
  <c r="G3366" i="4"/>
  <c r="H3366" i="4"/>
  <c r="I3366" i="4"/>
  <c r="K3366" i="4"/>
  <c r="L3366" i="4"/>
  <c r="M3366" i="4"/>
  <c r="N3366" i="4"/>
  <c r="O3366" i="4"/>
  <c r="AI3366" i="4"/>
  <c r="AJ3366" i="4"/>
  <c r="AK3366" i="4"/>
  <c r="AL3366" i="4"/>
  <c r="AM3366" i="4"/>
  <c r="AN3366" i="4"/>
  <c r="AO3366" i="4"/>
  <c r="AP3366" i="4"/>
  <c r="AR3366" i="4"/>
  <c r="C3367" i="4"/>
  <c r="D3367" i="4"/>
  <c r="E3367" i="4"/>
  <c r="F3367" i="4"/>
  <c r="G3367" i="4"/>
  <c r="H3367" i="4"/>
  <c r="I3367" i="4"/>
  <c r="K3367" i="4"/>
  <c r="L3367" i="4"/>
  <c r="M3367" i="4"/>
  <c r="N3367" i="4"/>
  <c r="O3367" i="4"/>
  <c r="AI3367" i="4"/>
  <c r="AJ3367" i="4"/>
  <c r="AK3367" i="4"/>
  <c r="AL3367" i="4"/>
  <c r="AM3367" i="4"/>
  <c r="AN3367" i="4"/>
  <c r="AO3367" i="4"/>
  <c r="AP3367" i="4"/>
  <c r="AR3367" i="4"/>
  <c r="C3368" i="4"/>
  <c r="D3368" i="4"/>
  <c r="E3368" i="4"/>
  <c r="F3368" i="4"/>
  <c r="G3368" i="4"/>
  <c r="H3368" i="4"/>
  <c r="I3368" i="4"/>
  <c r="K3368" i="4"/>
  <c r="L3368" i="4"/>
  <c r="M3368" i="4"/>
  <c r="N3368" i="4"/>
  <c r="O3368" i="4"/>
  <c r="AI3368" i="4"/>
  <c r="AJ3368" i="4"/>
  <c r="AK3368" i="4"/>
  <c r="AL3368" i="4"/>
  <c r="AM3368" i="4"/>
  <c r="AN3368" i="4"/>
  <c r="AO3368" i="4"/>
  <c r="AP3368" i="4"/>
  <c r="AR3368" i="4"/>
  <c r="C3369" i="4"/>
  <c r="D3369" i="4"/>
  <c r="E3369" i="4"/>
  <c r="F3369" i="4"/>
  <c r="G3369" i="4"/>
  <c r="H3369" i="4"/>
  <c r="I3369" i="4"/>
  <c r="K3369" i="4"/>
  <c r="L3369" i="4"/>
  <c r="M3369" i="4"/>
  <c r="N3369" i="4"/>
  <c r="O3369" i="4"/>
  <c r="AI3369" i="4"/>
  <c r="AJ3369" i="4"/>
  <c r="AK3369" i="4"/>
  <c r="AL3369" i="4"/>
  <c r="AM3369" i="4"/>
  <c r="AN3369" i="4"/>
  <c r="AO3369" i="4"/>
  <c r="AP3369" i="4"/>
  <c r="AR3369" i="4"/>
  <c r="C3370" i="4"/>
  <c r="D3370" i="4"/>
  <c r="E3370" i="4"/>
  <c r="F3370" i="4"/>
  <c r="G3370" i="4"/>
  <c r="H3370" i="4"/>
  <c r="I3370" i="4"/>
  <c r="K3370" i="4"/>
  <c r="L3370" i="4"/>
  <c r="M3370" i="4"/>
  <c r="N3370" i="4"/>
  <c r="O3370" i="4"/>
  <c r="AI3370" i="4"/>
  <c r="AJ3370" i="4"/>
  <c r="AK3370" i="4"/>
  <c r="AL3370" i="4"/>
  <c r="AM3370" i="4"/>
  <c r="AN3370" i="4"/>
  <c r="AO3370" i="4"/>
  <c r="AP3370" i="4"/>
  <c r="AR3370" i="4"/>
  <c r="C3371" i="4"/>
  <c r="D3371" i="4"/>
  <c r="E3371" i="4"/>
  <c r="F3371" i="4"/>
  <c r="G3371" i="4"/>
  <c r="H3371" i="4"/>
  <c r="I3371" i="4"/>
  <c r="K3371" i="4"/>
  <c r="L3371" i="4"/>
  <c r="M3371" i="4"/>
  <c r="N3371" i="4"/>
  <c r="O3371" i="4"/>
  <c r="AI3371" i="4"/>
  <c r="AJ3371" i="4"/>
  <c r="AK3371" i="4"/>
  <c r="AL3371" i="4"/>
  <c r="AM3371" i="4"/>
  <c r="AN3371" i="4"/>
  <c r="AO3371" i="4"/>
  <c r="AP3371" i="4"/>
  <c r="AR3371" i="4"/>
  <c r="C3372" i="4"/>
  <c r="D3372" i="4"/>
  <c r="E3372" i="4"/>
  <c r="F3372" i="4"/>
  <c r="G3372" i="4"/>
  <c r="H3372" i="4"/>
  <c r="I3372" i="4"/>
  <c r="K3372" i="4"/>
  <c r="L3372" i="4"/>
  <c r="M3372" i="4"/>
  <c r="N3372" i="4"/>
  <c r="O3372" i="4"/>
  <c r="AI3372" i="4"/>
  <c r="AJ3372" i="4"/>
  <c r="AK3372" i="4"/>
  <c r="AL3372" i="4"/>
  <c r="AM3372" i="4"/>
  <c r="AN3372" i="4"/>
  <c r="AO3372" i="4"/>
  <c r="AP3372" i="4"/>
  <c r="AR3372" i="4"/>
  <c r="C3373" i="4"/>
  <c r="D3373" i="4"/>
  <c r="E3373" i="4"/>
  <c r="F3373" i="4"/>
  <c r="G3373" i="4"/>
  <c r="H3373" i="4"/>
  <c r="I3373" i="4"/>
  <c r="K3373" i="4"/>
  <c r="L3373" i="4"/>
  <c r="M3373" i="4"/>
  <c r="N3373" i="4"/>
  <c r="O3373" i="4"/>
  <c r="AI3373" i="4"/>
  <c r="AJ3373" i="4"/>
  <c r="AK3373" i="4"/>
  <c r="AL3373" i="4"/>
  <c r="AM3373" i="4"/>
  <c r="AN3373" i="4"/>
  <c r="AO3373" i="4"/>
  <c r="AP3373" i="4"/>
  <c r="AR3373" i="4"/>
  <c r="C3374" i="4"/>
  <c r="D3374" i="4"/>
  <c r="E3374" i="4"/>
  <c r="F3374" i="4"/>
  <c r="G3374" i="4"/>
  <c r="H3374" i="4"/>
  <c r="I3374" i="4"/>
  <c r="K3374" i="4"/>
  <c r="L3374" i="4"/>
  <c r="M3374" i="4"/>
  <c r="N3374" i="4"/>
  <c r="O3374" i="4"/>
  <c r="AI3374" i="4"/>
  <c r="AJ3374" i="4"/>
  <c r="AK3374" i="4"/>
  <c r="AL3374" i="4"/>
  <c r="AM3374" i="4"/>
  <c r="AN3374" i="4"/>
  <c r="AO3374" i="4"/>
  <c r="AP3374" i="4"/>
  <c r="AR3374" i="4"/>
  <c r="C3375" i="4"/>
  <c r="D3375" i="4"/>
  <c r="E3375" i="4"/>
  <c r="F3375" i="4"/>
  <c r="G3375" i="4"/>
  <c r="H3375" i="4"/>
  <c r="I3375" i="4"/>
  <c r="K3375" i="4"/>
  <c r="L3375" i="4"/>
  <c r="M3375" i="4"/>
  <c r="N3375" i="4"/>
  <c r="O3375" i="4"/>
  <c r="AI3375" i="4"/>
  <c r="AJ3375" i="4"/>
  <c r="AK3375" i="4"/>
  <c r="AL3375" i="4"/>
  <c r="AM3375" i="4"/>
  <c r="AN3375" i="4"/>
  <c r="AO3375" i="4"/>
  <c r="AP3375" i="4"/>
  <c r="AR3375" i="4"/>
  <c r="C3376" i="4"/>
  <c r="D3376" i="4"/>
  <c r="E3376" i="4"/>
  <c r="F3376" i="4"/>
  <c r="G3376" i="4"/>
  <c r="H3376" i="4"/>
  <c r="I3376" i="4"/>
  <c r="K3376" i="4"/>
  <c r="L3376" i="4"/>
  <c r="M3376" i="4"/>
  <c r="N3376" i="4"/>
  <c r="O3376" i="4"/>
  <c r="AI3376" i="4"/>
  <c r="AJ3376" i="4"/>
  <c r="AK3376" i="4"/>
  <c r="AL3376" i="4"/>
  <c r="AM3376" i="4"/>
  <c r="AN3376" i="4"/>
  <c r="AO3376" i="4"/>
  <c r="AP3376" i="4"/>
  <c r="AR3376" i="4"/>
  <c r="C3377" i="4"/>
  <c r="D3377" i="4"/>
  <c r="E3377" i="4"/>
  <c r="F3377" i="4"/>
  <c r="G3377" i="4"/>
  <c r="H3377" i="4"/>
  <c r="I3377" i="4"/>
  <c r="K3377" i="4"/>
  <c r="L3377" i="4"/>
  <c r="M3377" i="4"/>
  <c r="N3377" i="4"/>
  <c r="O3377" i="4"/>
  <c r="AI3377" i="4"/>
  <c r="AJ3377" i="4"/>
  <c r="AK3377" i="4"/>
  <c r="AL3377" i="4"/>
  <c r="AM3377" i="4"/>
  <c r="AN3377" i="4"/>
  <c r="AO3377" i="4"/>
  <c r="AP3377" i="4"/>
  <c r="AR3377" i="4"/>
  <c r="C3378" i="4"/>
  <c r="D3378" i="4"/>
  <c r="E3378" i="4"/>
  <c r="F3378" i="4"/>
  <c r="G3378" i="4"/>
  <c r="H3378" i="4"/>
  <c r="I3378" i="4"/>
  <c r="K3378" i="4"/>
  <c r="L3378" i="4"/>
  <c r="M3378" i="4"/>
  <c r="N3378" i="4"/>
  <c r="O3378" i="4"/>
  <c r="AI3378" i="4"/>
  <c r="AJ3378" i="4"/>
  <c r="AK3378" i="4"/>
  <c r="AL3378" i="4"/>
  <c r="AM3378" i="4"/>
  <c r="AN3378" i="4"/>
  <c r="AO3378" i="4"/>
  <c r="AP3378" i="4"/>
  <c r="AR3378" i="4"/>
  <c r="C3379" i="4"/>
  <c r="D3379" i="4"/>
  <c r="E3379" i="4"/>
  <c r="F3379" i="4"/>
  <c r="G3379" i="4"/>
  <c r="H3379" i="4"/>
  <c r="I3379" i="4"/>
  <c r="K3379" i="4"/>
  <c r="L3379" i="4"/>
  <c r="M3379" i="4"/>
  <c r="N3379" i="4"/>
  <c r="O3379" i="4"/>
  <c r="AI3379" i="4"/>
  <c r="AJ3379" i="4"/>
  <c r="AK3379" i="4"/>
  <c r="AL3379" i="4"/>
  <c r="AM3379" i="4"/>
  <c r="AN3379" i="4"/>
  <c r="AO3379" i="4"/>
  <c r="AP3379" i="4"/>
  <c r="AR3379" i="4"/>
  <c r="C3380" i="4"/>
  <c r="D3380" i="4"/>
  <c r="E3380" i="4"/>
  <c r="F3380" i="4"/>
  <c r="G3380" i="4"/>
  <c r="H3380" i="4"/>
  <c r="I3380" i="4"/>
  <c r="K3380" i="4"/>
  <c r="L3380" i="4"/>
  <c r="M3380" i="4"/>
  <c r="N3380" i="4"/>
  <c r="O3380" i="4"/>
  <c r="AI3380" i="4"/>
  <c r="AJ3380" i="4"/>
  <c r="AK3380" i="4"/>
  <c r="AL3380" i="4"/>
  <c r="AM3380" i="4"/>
  <c r="AN3380" i="4"/>
  <c r="AO3380" i="4"/>
  <c r="AP3380" i="4"/>
  <c r="AR3380" i="4"/>
  <c r="C3381" i="4"/>
  <c r="D3381" i="4"/>
  <c r="E3381" i="4"/>
  <c r="F3381" i="4"/>
  <c r="G3381" i="4"/>
  <c r="H3381" i="4"/>
  <c r="I3381" i="4"/>
  <c r="K3381" i="4"/>
  <c r="L3381" i="4"/>
  <c r="M3381" i="4"/>
  <c r="N3381" i="4"/>
  <c r="O3381" i="4"/>
  <c r="AI3381" i="4"/>
  <c r="AJ3381" i="4"/>
  <c r="AK3381" i="4"/>
  <c r="AL3381" i="4"/>
  <c r="AM3381" i="4"/>
  <c r="AN3381" i="4"/>
  <c r="AO3381" i="4"/>
  <c r="AP3381" i="4"/>
  <c r="AR3381" i="4"/>
  <c r="C3382" i="4"/>
  <c r="D3382" i="4"/>
  <c r="E3382" i="4"/>
  <c r="F3382" i="4"/>
  <c r="G3382" i="4"/>
  <c r="H3382" i="4"/>
  <c r="I3382" i="4"/>
  <c r="K3382" i="4"/>
  <c r="L3382" i="4"/>
  <c r="M3382" i="4"/>
  <c r="N3382" i="4"/>
  <c r="O3382" i="4"/>
  <c r="AI3382" i="4"/>
  <c r="AJ3382" i="4"/>
  <c r="AK3382" i="4"/>
  <c r="AL3382" i="4"/>
  <c r="AM3382" i="4"/>
  <c r="AN3382" i="4"/>
  <c r="AO3382" i="4"/>
  <c r="AP3382" i="4"/>
  <c r="AR3382" i="4"/>
  <c r="AR1852" i="4"/>
  <c r="AR1853" i="4"/>
  <c r="AR1854" i="4"/>
  <c r="AR1855" i="4"/>
  <c r="AR1856" i="4"/>
  <c r="AR1857" i="4"/>
  <c r="AR1858" i="4"/>
  <c r="AR1859" i="4"/>
  <c r="AR1860" i="4"/>
  <c r="AR1861" i="4"/>
  <c r="AR1862" i="4"/>
  <c r="AR1863" i="4"/>
  <c r="AR1864" i="4"/>
  <c r="AR1865" i="4"/>
  <c r="AR1866" i="4"/>
  <c r="AR1867" i="4"/>
  <c r="AR1868" i="4"/>
  <c r="AR1869" i="4"/>
  <c r="AR1870" i="4"/>
  <c r="AR1871" i="4"/>
  <c r="AR1872" i="4"/>
  <c r="AR1873" i="4"/>
  <c r="AR1874" i="4"/>
  <c r="AR1875" i="4"/>
  <c r="AR1876" i="4"/>
  <c r="AR1877" i="4"/>
  <c r="AR1878" i="4"/>
  <c r="AR1879" i="4"/>
  <c r="AR1880" i="4"/>
  <c r="AR1881" i="4"/>
  <c r="AR1882" i="4"/>
  <c r="AR1883" i="4"/>
  <c r="AR1884" i="4"/>
  <c r="AR1885" i="4"/>
  <c r="AR1886" i="4"/>
  <c r="AR1887" i="4"/>
  <c r="AR1888" i="4"/>
  <c r="AR1889" i="4"/>
  <c r="AR1890" i="4"/>
  <c r="AR1891" i="4"/>
  <c r="AR1892" i="4"/>
  <c r="AR1893" i="4"/>
  <c r="AR1894" i="4"/>
  <c r="AR1895" i="4"/>
  <c r="AR1896" i="4"/>
  <c r="AR1897" i="4"/>
  <c r="AR1898" i="4"/>
  <c r="AR1899" i="4"/>
  <c r="AR1900" i="4"/>
  <c r="AR1901" i="4"/>
  <c r="AR1902" i="4"/>
  <c r="AR1903" i="4"/>
  <c r="AR1904" i="4"/>
  <c r="AR1905" i="4"/>
  <c r="AR1906" i="4"/>
  <c r="AR1907" i="4"/>
  <c r="AR1908" i="4"/>
  <c r="AR1909" i="4"/>
  <c r="AR1910" i="4"/>
  <c r="AR1911" i="4"/>
  <c r="AR1912" i="4"/>
  <c r="AR1913" i="4"/>
  <c r="AR1914" i="4"/>
  <c r="AR1915" i="4"/>
  <c r="AR1916" i="4"/>
  <c r="AR1917" i="4"/>
  <c r="AR1918" i="4"/>
  <c r="AR1919" i="4"/>
  <c r="AR1920" i="4"/>
  <c r="AR1921" i="4"/>
  <c r="AR1922" i="4"/>
  <c r="AR1923" i="4"/>
  <c r="AR1924" i="4"/>
  <c r="AR1925" i="4"/>
  <c r="AR1926" i="4"/>
  <c r="AR1927" i="4"/>
  <c r="AR1928" i="4"/>
  <c r="AR1929" i="4"/>
  <c r="D1930" i="4"/>
  <c r="E1930" i="4"/>
  <c r="F1930" i="4"/>
  <c r="G1930" i="4"/>
  <c r="H1930" i="4"/>
  <c r="I1930" i="4"/>
  <c r="K1930" i="4"/>
  <c r="L1930" i="4"/>
  <c r="M1930" i="4"/>
  <c r="N1930" i="4"/>
  <c r="O1930" i="4"/>
  <c r="AR1930" i="4"/>
  <c r="D3538" i="4"/>
  <c r="E3538" i="4"/>
  <c r="F3538" i="4"/>
  <c r="G3538" i="4"/>
  <c r="H3538" i="4"/>
  <c r="I3538" i="4"/>
  <c r="K3538" i="4"/>
  <c r="L3538" i="4"/>
  <c r="M3538" i="4"/>
  <c r="N3538" i="4"/>
  <c r="O3538" i="4"/>
  <c r="AR3538" i="4"/>
  <c r="C3415" i="4"/>
  <c r="D3415" i="4"/>
  <c r="E3415" i="4"/>
  <c r="F3415" i="4"/>
  <c r="G3415" i="4"/>
  <c r="H3415" i="4"/>
  <c r="I3415" i="4"/>
  <c r="K3415" i="4"/>
  <c r="L3415" i="4"/>
  <c r="M3415" i="4"/>
  <c r="N3415" i="4"/>
  <c r="O3415" i="4"/>
  <c r="AI3415" i="4"/>
  <c r="AJ3415" i="4"/>
  <c r="AK3415" i="4"/>
  <c r="AL3415" i="4"/>
  <c r="AM3415" i="4"/>
  <c r="AN3415" i="4"/>
  <c r="AO3415" i="4"/>
  <c r="AP3415" i="4"/>
  <c r="AR3415" i="4"/>
  <c r="C3416" i="4"/>
  <c r="D3416" i="4"/>
  <c r="E3416" i="4"/>
  <c r="F3416" i="4"/>
  <c r="G3416" i="4"/>
  <c r="H3416" i="4"/>
  <c r="I3416" i="4"/>
  <c r="K3416" i="4"/>
  <c r="L3416" i="4"/>
  <c r="M3416" i="4"/>
  <c r="N3416" i="4"/>
  <c r="O3416" i="4"/>
  <c r="AI3416" i="4"/>
  <c r="AJ3416" i="4"/>
  <c r="AK3416" i="4"/>
  <c r="AL3416" i="4"/>
  <c r="AM3416" i="4"/>
  <c r="AN3416" i="4"/>
  <c r="AO3416" i="4"/>
  <c r="AP3416" i="4"/>
  <c r="AR3416" i="4"/>
  <c r="C3417" i="4"/>
  <c r="D3417" i="4"/>
  <c r="E3417" i="4"/>
  <c r="F3417" i="4"/>
  <c r="G3417" i="4"/>
  <c r="H3417" i="4"/>
  <c r="I3417" i="4"/>
  <c r="K3417" i="4"/>
  <c r="L3417" i="4"/>
  <c r="M3417" i="4"/>
  <c r="N3417" i="4"/>
  <c r="O3417" i="4"/>
  <c r="AI3417" i="4"/>
  <c r="AJ3417" i="4"/>
  <c r="AK3417" i="4"/>
  <c r="AL3417" i="4"/>
  <c r="AM3417" i="4"/>
  <c r="AN3417" i="4"/>
  <c r="AO3417" i="4"/>
  <c r="AP3417" i="4"/>
  <c r="AR3417" i="4"/>
  <c r="C3418" i="4"/>
  <c r="D3418" i="4"/>
  <c r="E3418" i="4"/>
  <c r="F3418" i="4"/>
  <c r="G3418" i="4"/>
  <c r="H3418" i="4"/>
  <c r="I3418" i="4"/>
  <c r="K3418" i="4"/>
  <c r="L3418" i="4"/>
  <c r="M3418" i="4"/>
  <c r="N3418" i="4"/>
  <c r="O3418" i="4"/>
  <c r="AI3418" i="4"/>
  <c r="AJ3418" i="4"/>
  <c r="AK3418" i="4"/>
  <c r="AL3418" i="4"/>
  <c r="AM3418" i="4"/>
  <c r="AN3418" i="4"/>
  <c r="AO3418" i="4"/>
  <c r="AP3418" i="4"/>
  <c r="AR3418" i="4"/>
  <c r="C3419" i="4"/>
  <c r="D3419" i="4"/>
  <c r="E3419" i="4"/>
  <c r="F3419" i="4"/>
  <c r="G3419" i="4"/>
  <c r="H3419" i="4"/>
  <c r="I3419" i="4"/>
  <c r="K3419" i="4"/>
  <c r="L3419" i="4"/>
  <c r="M3419" i="4"/>
  <c r="N3419" i="4"/>
  <c r="O3419" i="4"/>
  <c r="AI3419" i="4"/>
  <c r="AJ3419" i="4"/>
  <c r="AK3419" i="4"/>
  <c r="AL3419" i="4"/>
  <c r="AM3419" i="4"/>
  <c r="AN3419" i="4"/>
  <c r="AO3419" i="4"/>
  <c r="AP3419" i="4"/>
  <c r="AR3419" i="4"/>
  <c r="C3420" i="4"/>
  <c r="D3420" i="4"/>
  <c r="E3420" i="4"/>
  <c r="F3420" i="4"/>
  <c r="G3420" i="4"/>
  <c r="H3420" i="4"/>
  <c r="I3420" i="4"/>
  <c r="K3420" i="4"/>
  <c r="L3420" i="4"/>
  <c r="M3420" i="4"/>
  <c r="N3420" i="4"/>
  <c r="O3420" i="4"/>
  <c r="AI3420" i="4"/>
  <c r="AJ3420" i="4"/>
  <c r="AK3420" i="4"/>
  <c r="AL3420" i="4"/>
  <c r="AM3420" i="4"/>
  <c r="AN3420" i="4"/>
  <c r="AO3420" i="4"/>
  <c r="AP3420" i="4"/>
  <c r="AR3420" i="4"/>
  <c r="C3421" i="4"/>
  <c r="D3421" i="4"/>
  <c r="E3421" i="4"/>
  <c r="F3421" i="4"/>
  <c r="G3421" i="4"/>
  <c r="H3421" i="4"/>
  <c r="I3421" i="4"/>
  <c r="K3421" i="4"/>
  <c r="L3421" i="4"/>
  <c r="M3421" i="4"/>
  <c r="N3421" i="4"/>
  <c r="O3421" i="4"/>
  <c r="AI3421" i="4"/>
  <c r="AJ3421" i="4"/>
  <c r="AK3421" i="4"/>
  <c r="AL3421" i="4"/>
  <c r="AM3421" i="4"/>
  <c r="AN3421" i="4"/>
  <c r="AO3421" i="4"/>
  <c r="AP3421" i="4"/>
  <c r="AR3421" i="4"/>
  <c r="C3422" i="4"/>
  <c r="D3422" i="4"/>
  <c r="E3422" i="4"/>
  <c r="F3422" i="4"/>
  <c r="G3422" i="4"/>
  <c r="H3422" i="4"/>
  <c r="I3422" i="4"/>
  <c r="K3422" i="4"/>
  <c r="L3422" i="4"/>
  <c r="M3422" i="4"/>
  <c r="N3422" i="4"/>
  <c r="O3422" i="4"/>
  <c r="AI3422" i="4"/>
  <c r="AJ3422" i="4"/>
  <c r="AK3422" i="4"/>
  <c r="AL3422" i="4"/>
  <c r="AM3422" i="4"/>
  <c r="AN3422" i="4"/>
  <c r="AO3422" i="4"/>
  <c r="AP3422" i="4"/>
  <c r="AR3422" i="4"/>
  <c r="C3423" i="4"/>
  <c r="D3423" i="4"/>
  <c r="E3423" i="4"/>
  <c r="F3423" i="4"/>
  <c r="G3423" i="4"/>
  <c r="H3423" i="4"/>
  <c r="I3423" i="4"/>
  <c r="K3423" i="4"/>
  <c r="L3423" i="4"/>
  <c r="M3423" i="4"/>
  <c r="N3423" i="4"/>
  <c r="O3423" i="4"/>
  <c r="AI3423" i="4"/>
  <c r="AJ3423" i="4"/>
  <c r="AK3423" i="4"/>
  <c r="AL3423" i="4"/>
  <c r="AM3423" i="4"/>
  <c r="AN3423" i="4"/>
  <c r="AO3423" i="4"/>
  <c r="AP3423" i="4"/>
  <c r="AR3423" i="4"/>
  <c r="C3424" i="4"/>
  <c r="D3424" i="4"/>
  <c r="E3424" i="4"/>
  <c r="F3424" i="4"/>
  <c r="G3424" i="4"/>
  <c r="H3424" i="4"/>
  <c r="I3424" i="4"/>
  <c r="K3424" i="4"/>
  <c r="L3424" i="4"/>
  <c r="M3424" i="4"/>
  <c r="N3424" i="4"/>
  <c r="O3424" i="4"/>
  <c r="AI3424" i="4"/>
  <c r="AJ3424" i="4"/>
  <c r="AK3424" i="4"/>
  <c r="AL3424" i="4"/>
  <c r="AM3424" i="4"/>
  <c r="AN3424" i="4"/>
  <c r="AO3424" i="4"/>
  <c r="AP3424" i="4"/>
  <c r="AR3424" i="4"/>
  <c r="C3425" i="4"/>
  <c r="D3425" i="4"/>
  <c r="E3425" i="4"/>
  <c r="F3425" i="4"/>
  <c r="G3425" i="4"/>
  <c r="H3425" i="4"/>
  <c r="I3425" i="4"/>
  <c r="K3425" i="4"/>
  <c r="L3425" i="4"/>
  <c r="M3425" i="4"/>
  <c r="N3425" i="4"/>
  <c r="O3425" i="4"/>
  <c r="AI3425" i="4"/>
  <c r="AJ3425" i="4"/>
  <c r="AK3425" i="4"/>
  <c r="AL3425" i="4"/>
  <c r="AM3425" i="4"/>
  <c r="AN3425" i="4"/>
  <c r="AO3425" i="4"/>
  <c r="AP3425" i="4"/>
  <c r="AR3425" i="4"/>
  <c r="C3426" i="4"/>
  <c r="D3426" i="4"/>
  <c r="E3426" i="4"/>
  <c r="F3426" i="4"/>
  <c r="G3426" i="4"/>
  <c r="H3426" i="4"/>
  <c r="I3426" i="4"/>
  <c r="K3426" i="4"/>
  <c r="L3426" i="4"/>
  <c r="M3426" i="4"/>
  <c r="N3426" i="4"/>
  <c r="O3426" i="4"/>
  <c r="AI3426" i="4"/>
  <c r="AJ3426" i="4"/>
  <c r="AK3426" i="4"/>
  <c r="AL3426" i="4"/>
  <c r="AM3426" i="4"/>
  <c r="AN3426" i="4"/>
  <c r="AO3426" i="4"/>
  <c r="AP3426" i="4"/>
  <c r="AR3426" i="4"/>
  <c r="C3427" i="4"/>
  <c r="D3427" i="4"/>
  <c r="E3427" i="4"/>
  <c r="F3427" i="4"/>
  <c r="G3427" i="4"/>
  <c r="H3427" i="4"/>
  <c r="I3427" i="4"/>
  <c r="K3427" i="4"/>
  <c r="L3427" i="4"/>
  <c r="M3427" i="4"/>
  <c r="N3427" i="4"/>
  <c r="O3427" i="4"/>
  <c r="AI3427" i="4"/>
  <c r="AJ3427" i="4"/>
  <c r="AK3427" i="4"/>
  <c r="AL3427" i="4"/>
  <c r="AM3427" i="4"/>
  <c r="AN3427" i="4"/>
  <c r="AO3427" i="4"/>
  <c r="AP3427" i="4"/>
  <c r="AR3427" i="4"/>
  <c r="C3428" i="4"/>
  <c r="D3428" i="4"/>
  <c r="E3428" i="4"/>
  <c r="F3428" i="4"/>
  <c r="G3428" i="4"/>
  <c r="H3428" i="4"/>
  <c r="I3428" i="4"/>
  <c r="K3428" i="4"/>
  <c r="L3428" i="4"/>
  <c r="M3428" i="4"/>
  <c r="N3428" i="4"/>
  <c r="O3428" i="4"/>
  <c r="AI3428" i="4"/>
  <c r="AJ3428" i="4"/>
  <c r="AK3428" i="4"/>
  <c r="AL3428" i="4"/>
  <c r="AM3428" i="4"/>
  <c r="AN3428" i="4"/>
  <c r="AO3428" i="4"/>
  <c r="AP3428" i="4"/>
  <c r="AR3428" i="4"/>
  <c r="C3429" i="4"/>
  <c r="D3429" i="4"/>
  <c r="E3429" i="4"/>
  <c r="F3429" i="4"/>
  <c r="G3429" i="4"/>
  <c r="H3429" i="4"/>
  <c r="I3429" i="4"/>
  <c r="K3429" i="4"/>
  <c r="L3429" i="4"/>
  <c r="M3429" i="4"/>
  <c r="N3429" i="4"/>
  <c r="O3429" i="4"/>
  <c r="AI3429" i="4"/>
  <c r="AJ3429" i="4"/>
  <c r="AK3429" i="4"/>
  <c r="AL3429" i="4"/>
  <c r="AM3429" i="4"/>
  <c r="AN3429" i="4"/>
  <c r="AO3429" i="4"/>
  <c r="AP3429" i="4"/>
  <c r="AR3429" i="4"/>
  <c r="C3430" i="4"/>
  <c r="D3430" i="4"/>
  <c r="E3430" i="4"/>
  <c r="F3430" i="4"/>
  <c r="G3430" i="4"/>
  <c r="H3430" i="4"/>
  <c r="I3430" i="4"/>
  <c r="K3430" i="4"/>
  <c r="L3430" i="4"/>
  <c r="M3430" i="4"/>
  <c r="N3430" i="4"/>
  <c r="O3430" i="4"/>
  <c r="AI3430" i="4"/>
  <c r="AJ3430" i="4"/>
  <c r="AK3430" i="4"/>
  <c r="AL3430" i="4"/>
  <c r="AM3430" i="4"/>
  <c r="AN3430" i="4"/>
  <c r="AO3430" i="4"/>
  <c r="AP3430" i="4"/>
  <c r="AR3430" i="4"/>
  <c r="C3431" i="4"/>
  <c r="D3431" i="4"/>
  <c r="E3431" i="4"/>
  <c r="F3431" i="4"/>
  <c r="G3431" i="4"/>
  <c r="H3431" i="4"/>
  <c r="I3431" i="4"/>
  <c r="K3431" i="4"/>
  <c r="L3431" i="4"/>
  <c r="M3431" i="4"/>
  <c r="N3431" i="4"/>
  <c r="O3431" i="4"/>
  <c r="AI3431" i="4"/>
  <c r="AJ3431" i="4"/>
  <c r="AK3431" i="4"/>
  <c r="AL3431" i="4"/>
  <c r="AM3431" i="4"/>
  <c r="AN3431" i="4"/>
  <c r="AO3431" i="4"/>
  <c r="AP3431" i="4"/>
  <c r="AR3431" i="4"/>
  <c r="C3432" i="4"/>
  <c r="D3432" i="4"/>
  <c r="E3432" i="4"/>
  <c r="F3432" i="4"/>
  <c r="G3432" i="4"/>
  <c r="H3432" i="4"/>
  <c r="I3432" i="4"/>
  <c r="K3432" i="4"/>
  <c r="L3432" i="4"/>
  <c r="M3432" i="4"/>
  <c r="N3432" i="4"/>
  <c r="O3432" i="4"/>
  <c r="AI3432" i="4"/>
  <c r="AJ3432" i="4"/>
  <c r="AK3432" i="4"/>
  <c r="AL3432" i="4"/>
  <c r="AM3432" i="4"/>
  <c r="AN3432" i="4"/>
  <c r="AO3432" i="4"/>
  <c r="AP3432" i="4"/>
  <c r="AR3432" i="4"/>
  <c r="C3433" i="4"/>
  <c r="D3433" i="4"/>
  <c r="E3433" i="4"/>
  <c r="F3433" i="4"/>
  <c r="G3433" i="4"/>
  <c r="H3433" i="4"/>
  <c r="I3433" i="4"/>
  <c r="K3433" i="4"/>
  <c r="L3433" i="4"/>
  <c r="M3433" i="4"/>
  <c r="N3433" i="4"/>
  <c r="O3433" i="4"/>
  <c r="AI3433" i="4"/>
  <c r="AJ3433" i="4"/>
  <c r="AK3433" i="4"/>
  <c r="AL3433" i="4"/>
  <c r="AM3433" i="4"/>
  <c r="AN3433" i="4"/>
  <c r="AO3433" i="4"/>
  <c r="AP3433" i="4"/>
  <c r="AR3433" i="4"/>
  <c r="C3434" i="4"/>
  <c r="D3434" i="4"/>
  <c r="E3434" i="4"/>
  <c r="F3434" i="4"/>
  <c r="G3434" i="4"/>
  <c r="H3434" i="4"/>
  <c r="I3434" i="4"/>
  <c r="K3434" i="4"/>
  <c r="L3434" i="4"/>
  <c r="M3434" i="4"/>
  <c r="N3434" i="4"/>
  <c r="O3434" i="4"/>
  <c r="AI3434" i="4"/>
  <c r="AJ3434" i="4"/>
  <c r="AK3434" i="4"/>
  <c r="AL3434" i="4"/>
  <c r="AM3434" i="4"/>
  <c r="AN3434" i="4"/>
  <c r="AO3434" i="4"/>
  <c r="AP3434" i="4"/>
  <c r="AR3434" i="4"/>
  <c r="C3435" i="4"/>
  <c r="D3435" i="4"/>
  <c r="E3435" i="4"/>
  <c r="F3435" i="4"/>
  <c r="G3435" i="4"/>
  <c r="H3435" i="4"/>
  <c r="I3435" i="4"/>
  <c r="K3435" i="4"/>
  <c r="L3435" i="4"/>
  <c r="M3435" i="4"/>
  <c r="N3435" i="4"/>
  <c r="O3435" i="4"/>
  <c r="AI3435" i="4"/>
  <c r="AJ3435" i="4"/>
  <c r="AK3435" i="4"/>
  <c r="AL3435" i="4"/>
  <c r="AM3435" i="4"/>
  <c r="AN3435" i="4"/>
  <c r="AO3435" i="4"/>
  <c r="AP3435" i="4"/>
  <c r="AR3435" i="4"/>
  <c r="C3436" i="4"/>
  <c r="D3436" i="4"/>
  <c r="E3436" i="4"/>
  <c r="F3436" i="4"/>
  <c r="G3436" i="4"/>
  <c r="H3436" i="4"/>
  <c r="I3436" i="4"/>
  <c r="K3436" i="4"/>
  <c r="L3436" i="4"/>
  <c r="M3436" i="4"/>
  <c r="N3436" i="4"/>
  <c r="O3436" i="4"/>
  <c r="AI3436" i="4"/>
  <c r="AJ3436" i="4"/>
  <c r="AK3436" i="4"/>
  <c r="AL3436" i="4"/>
  <c r="AM3436" i="4"/>
  <c r="AN3436" i="4"/>
  <c r="AO3436" i="4"/>
  <c r="AP3436" i="4"/>
  <c r="AR3436" i="4"/>
  <c r="C3437" i="4"/>
  <c r="D3437" i="4"/>
  <c r="E3437" i="4"/>
  <c r="F3437" i="4"/>
  <c r="G3437" i="4"/>
  <c r="H3437" i="4"/>
  <c r="I3437" i="4"/>
  <c r="K3437" i="4"/>
  <c r="L3437" i="4"/>
  <c r="M3437" i="4"/>
  <c r="N3437" i="4"/>
  <c r="O3437" i="4"/>
  <c r="AI3437" i="4"/>
  <c r="AJ3437" i="4"/>
  <c r="AK3437" i="4"/>
  <c r="AL3437" i="4"/>
  <c r="AM3437" i="4"/>
  <c r="AN3437" i="4"/>
  <c r="AO3437" i="4"/>
  <c r="AP3437" i="4"/>
  <c r="AR3437" i="4"/>
  <c r="C3438" i="4"/>
  <c r="D3438" i="4"/>
  <c r="E3438" i="4"/>
  <c r="F3438" i="4"/>
  <c r="G3438" i="4"/>
  <c r="H3438" i="4"/>
  <c r="I3438" i="4"/>
  <c r="K3438" i="4"/>
  <c r="L3438" i="4"/>
  <c r="M3438" i="4"/>
  <c r="N3438" i="4"/>
  <c r="O3438" i="4"/>
  <c r="AI3438" i="4"/>
  <c r="AJ3438" i="4"/>
  <c r="AK3438" i="4"/>
  <c r="AL3438" i="4"/>
  <c r="AM3438" i="4"/>
  <c r="AN3438" i="4"/>
  <c r="AO3438" i="4"/>
  <c r="AP3438" i="4"/>
  <c r="AR3438" i="4"/>
  <c r="C3439" i="4"/>
  <c r="D3439" i="4"/>
  <c r="E3439" i="4"/>
  <c r="F3439" i="4"/>
  <c r="G3439" i="4"/>
  <c r="H3439" i="4"/>
  <c r="I3439" i="4"/>
  <c r="K3439" i="4"/>
  <c r="L3439" i="4"/>
  <c r="M3439" i="4"/>
  <c r="N3439" i="4"/>
  <c r="O3439" i="4"/>
  <c r="AI3439" i="4"/>
  <c r="AJ3439" i="4"/>
  <c r="AK3439" i="4"/>
  <c r="AL3439" i="4"/>
  <c r="AM3439" i="4"/>
  <c r="AN3439" i="4"/>
  <c r="AO3439" i="4"/>
  <c r="AP3439" i="4"/>
  <c r="AR3439" i="4"/>
  <c r="C3440" i="4"/>
  <c r="D3440" i="4"/>
  <c r="E3440" i="4"/>
  <c r="F3440" i="4"/>
  <c r="G3440" i="4"/>
  <c r="H3440" i="4"/>
  <c r="I3440" i="4"/>
  <c r="K3440" i="4"/>
  <c r="L3440" i="4"/>
  <c r="M3440" i="4"/>
  <c r="N3440" i="4"/>
  <c r="O3440" i="4"/>
  <c r="AI3440" i="4"/>
  <c r="AJ3440" i="4"/>
  <c r="AK3440" i="4"/>
  <c r="AL3440" i="4"/>
  <c r="AM3440" i="4"/>
  <c r="AN3440" i="4"/>
  <c r="AO3440" i="4"/>
  <c r="AP3440" i="4"/>
  <c r="AR3440" i="4"/>
  <c r="C3441" i="4"/>
  <c r="D3441" i="4"/>
  <c r="E3441" i="4"/>
  <c r="F3441" i="4"/>
  <c r="G3441" i="4"/>
  <c r="H3441" i="4"/>
  <c r="I3441" i="4"/>
  <c r="K3441" i="4"/>
  <c r="L3441" i="4"/>
  <c r="M3441" i="4"/>
  <c r="N3441" i="4"/>
  <c r="O3441" i="4"/>
  <c r="AI3441" i="4"/>
  <c r="AJ3441" i="4"/>
  <c r="AK3441" i="4"/>
  <c r="AL3441" i="4"/>
  <c r="AM3441" i="4"/>
  <c r="AN3441" i="4"/>
  <c r="AO3441" i="4"/>
  <c r="AP3441" i="4"/>
  <c r="AR3441" i="4"/>
  <c r="C3442" i="4"/>
  <c r="D3442" i="4"/>
  <c r="E3442" i="4"/>
  <c r="F3442" i="4"/>
  <c r="G3442" i="4"/>
  <c r="H3442" i="4"/>
  <c r="I3442" i="4"/>
  <c r="K3442" i="4"/>
  <c r="L3442" i="4"/>
  <c r="M3442" i="4"/>
  <c r="N3442" i="4"/>
  <c r="O3442" i="4"/>
  <c r="AI3442" i="4"/>
  <c r="AJ3442" i="4"/>
  <c r="AK3442" i="4"/>
  <c r="AL3442" i="4"/>
  <c r="AM3442" i="4"/>
  <c r="AN3442" i="4"/>
  <c r="AO3442" i="4"/>
  <c r="AP3442" i="4"/>
  <c r="AR3442" i="4"/>
  <c r="C3443" i="4"/>
  <c r="D3443" i="4"/>
  <c r="E3443" i="4"/>
  <c r="F3443" i="4"/>
  <c r="G3443" i="4"/>
  <c r="H3443" i="4"/>
  <c r="I3443" i="4"/>
  <c r="K3443" i="4"/>
  <c r="L3443" i="4"/>
  <c r="M3443" i="4"/>
  <c r="N3443" i="4"/>
  <c r="O3443" i="4"/>
  <c r="AI3443" i="4"/>
  <c r="AJ3443" i="4"/>
  <c r="AK3443" i="4"/>
  <c r="AL3443" i="4"/>
  <c r="AM3443" i="4"/>
  <c r="AN3443" i="4"/>
  <c r="AO3443" i="4"/>
  <c r="AP3443" i="4"/>
  <c r="AR3443" i="4"/>
  <c r="C3444" i="4"/>
  <c r="D3444" i="4"/>
  <c r="E3444" i="4"/>
  <c r="F3444" i="4"/>
  <c r="G3444" i="4"/>
  <c r="H3444" i="4"/>
  <c r="I3444" i="4"/>
  <c r="K3444" i="4"/>
  <c r="L3444" i="4"/>
  <c r="M3444" i="4"/>
  <c r="N3444" i="4"/>
  <c r="O3444" i="4"/>
  <c r="AI3444" i="4"/>
  <c r="AJ3444" i="4"/>
  <c r="AK3444" i="4"/>
  <c r="AL3444" i="4"/>
  <c r="AM3444" i="4"/>
  <c r="AN3444" i="4"/>
  <c r="AO3444" i="4"/>
  <c r="AP3444" i="4"/>
  <c r="AR3444" i="4"/>
  <c r="C3445" i="4"/>
  <c r="D3445" i="4"/>
  <c r="E3445" i="4"/>
  <c r="F3445" i="4"/>
  <c r="G3445" i="4"/>
  <c r="H3445" i="4"/>
  <c r="I3445" i="4"/>
  <c r="K3445" i="4"/>
  <c r="L3445" i="4"/>
  <c r="M3445" i="4"/>
  <c r="N3445" i="4"/>
  <c r="O3445" i="4"/>
  <c r="AI3445" i="4"/>
  <c r="AJ3445" i="4"/>
  <c r="AK3445" i="4"/>
  <c r="AL3445" i="4"/>
  <c r="AM3445" i="4"/>
  <c r="AN3445" i="4"/>
  <c r="AO3445" i="4"/>
  <c r="AP3445" i="4"/>
  <c r="AR3445" i="4"/>
  <c r="C3446" i="4"/>
  <c r="D3446" i="4"/>
  <c r="E3446" i="4"/>
  <c r="F3446" i="4"/>
  <c r="G3446" i="4"/>
  <c r="H3446" i="4"/>
  <c r="I3446" i="4"/>
  <c r="K3446" i="4"/>
  <c r="L3446" i="4"/>
  <c r="M3446" i="4"/>
  <c r="N3446" i="4"/>
  <c r="O3446" i="4"/>
  <c r="AI3446" i="4"/>
  <c r="AJ3446" i="4"/>
  <c r="AK3446" i="4"/>
  <c r="AL3446" i="4"/>
  <c r="AM3446" i="4"/>
  <c r="AN3446" i="4"/>
  <c r="AO3446" i="4"/>
  <c r="AP3446" i="4"/>
  <c r="AR3446" i="4"/>
  <c r="C3447" i="4"/>
  <c r="D3447" i="4"/>
  <c r="E3447" i="4"/>
  <c r="F3447" i="4"/>
  <c r="G3447" i="4"/>
  <c r="H3447" i="4"/>
  <c r="I3447" i="4"/>
  <c r="K3447" i="4"/>
  <c r="L3447" i="4"/>
  <c r="M3447" i="4"/>
  <c r="N3447" i="4"/>
  <c r="O3447" i="4"/>
  <c r="AI3447" i="4"/>
  <c r="AJ3447" i="4"/>
  <c r="AK3447" i="4"/>
  <c r="AL3447" i="4"/>
  <c r="AM3447" i="4"/>
  <c r="AN3447" i="4"/>
  <c r="AO3447" i="4"/>
  <c r="AP3447" i="4"/>
  <c r="AR3447" i="4"/>
  <c r="C3448" i="4"/>
  <c r="D3448" i="4"/>
  <c r="E3448" i="4"/>
  <c r="F3448" i="4"/>
  <c r="G3448" i="4"/>
  <c r="H3448" i="4"/>
  <c r="I3448" i="4"/>
  <c r="K3448" i="4"/>
  <c r="L3448" i="4"/>
  <c r="M3448" i="4"/>
  <c r="N3448" i="4"/>
  <c r="O3448" i="4"/>
  <c r="AI3448" i="4"/>
  <c r="AJ3448" i="4"/>
  <c r="AK3448" i="4"/>
  <c r="AL3448" i="4"/>
  <c r="AM3448" i="4"/>
  <c r="AN3448" i="4"/>
  <c r="AO3448" i="4"/>
  <c r="AP3448" i="4"/>
  <c r="AR3448" i="4"/>
  <c r="C3449" i="4"/>
  <c r="D3449" i="4"/>
  <c r="E3449" i="4"/>
  <c r="F3449" i="4"/>
  <c r="G3449" i="4"/>
  <c r="H3449" i="4"/>
  <c r="I3449" i="4"/>
  <c r="K3449" i="4"/>
  <c r="L3449" i="4"/>
  <c r="M3449" i="4"/>
  <c r="N3449" i="4"/>
  <c r="O3449" i="4"/>
  <c r="AI3449" i="4"/>
  <c r="AJ3449" i="4"/>
  <c r="AK3449" i="4"/>
  <c r="AL3449" i="4"/>
  <c r="AM3449" i="4"/>
  <c r="AN3449" i="4"/>
  <c r="AO3449" i="4"/>
  <c r="AP3449" i="4"/>
  <c r="AR3449" i="4"/>
  <c r="C3450" i="4"/>
  <c r="D3450" i="4"/>
  <c r="E3450" i="4"/>
  <c r="F3450" i="4"/>
  <c r="G3450" i="4"/>
  <c r="H3450" i="4"/>
  <c r="I3450" i="4"/>
  <c r="K3450" i="4"/>
  <c r="L3450" i="4"/>
  <c r="M3450" i="4"/>
  <c r="N3450" i="4"/>
  <c r="O3450" i="4"/>
  <c r="AI3450" i="4"/>
  <c r="AJ3450" i="4"/>
  <c r="AK3450" i="4"/>
  <c r="AL3450" i="4"/>
  <c r="AM3450" i="4"/>
  <c r="AN3450" i="4"/>
  <c r="AO3450" i="4"/>
  <c r="AP3450" i="4"/>
  <c r="AR3450" i="4"/>
  <c r="C3451" i="4"/>
  <c r="D3451" i="4"/>
  <c r="E3451" i="4"/>
  <c r="F3451" i="4"/>
  <c r="G3451" i="4"/>
  <c r="H3451" i="4"/>
  <c r="I3451" i="4"/>
  <c r="K3451" i="4"/>
  <c r="L3451" i="4"/>
  <c r="M3451" i="4"/>
  <c r="N3451" i="4"/>
  <c r="O3451" i="4"/>
  <c r="AI3451" i="4"/>
  <c r="AJ3451" i="4"/>
  <c r="AK3451" i="4"/>
  <c r="AL3451" i="4"/>
  <c r="AM3451" i="4"/>
  <c r="AN3451" i="4"/>
  <c r="AO3451" i="4"/>
  <c r="AP3451" i="4"/>
  <c r="AR3451" i="4"/>
  <c r="C3452" i="4"/>
  <c r="D3452" i="4"/>
  <c r="E3452" i="4"/>
  <c r="F3452" i="4"/>
  <c r="G3452" i="4"/>
  <c r="H3452" i="4"/>
  <c r="I3452" i="4"/>
  <c r="K3452" i="4"/>
  <c r="L3452" i="4"/>
  <c r="M3452" i="4"/>
  <c r="N3452" i="4"/>
  <c r="O3452" i="4"/>
  <c r="AI3452" i="4"/>
  <c r="AJ3452" i="4"/>
  <c r="AK3452" i="4"/>
  <c r="AL3452" i="4"/>
  <c r="AM3452" i="4"/>
  <c r="AN3452" i="4"/>
  <c r="AO3452" i="4"/>
  <c r="AP3452" i="4"/>
  <c r="AR3452" i="4"/>
  <c r="C3453" i="4"/>
  <c r="D3453" i="4"/>
  <c r="E3453" i="4"/>
  <c r="F3453" i="4"/>
  <c r="G3453" i="4"/>
  <c r="H3453" i="4"/>
  <c r="I3453" i="4"/>
  <c r="K3453" i="4"/>
  <c r="L3453" i="4"/>
  <c r="M3453" i="4"/>
  <c r="N3453" i="4"/>
  <c r="O3453" i="4"/>
  <c r="AI3453" i="4"/>
  <c r="AJ3453" i="4"/>
  <c r="AK3453" i="4"/>
  <c r="AL3453" i="4"/>
  <c r="AM3453" i="4"/>
  <c r="AN3453" i="4"/>
  <c r="AO3453" i="4"/>
  <c r="AP3453" i="4"/>
  <c r="AR3453" i="4"/>
  <c r="C3454" i="4"/>
  <c r="D3454" i="4"/>
  <c r="E3454" i="4"/>
  <c r="F3454" i="4"/>
  <c r="G3454" i="4"/>
  <c r="H3454" i="4"/>
  <c r="I3454" i="4"/>
  <c r="K3454" i="4"/>
  <c r="L3454" i="4"/>
  <c r="M3454" i="4"/>
  <c r="N3454" i="4"/>
  <c r="O3454" i="4"/>
  <c r="AI3454" i="4"/>
  <c r="AJ3454" i="4"/>
  <c r="AK3454" i="4"/>
  <c r="AL3454" i="4"/>
  <c r="AM3454" i="4"/>
  <c r="AN3454" i="4"/>
  <c r="AO3454" i="4"/>
  <c r="AP3454" i="4"/>
  <c r="AR3454" i="4"/>
  <c r="C3456" i="4"/>
  <c r="D3456" i="4"/>
  <c r="E3456" i="4"/>
  <c r="F3456" i="4"/>
  <c r="G3456" i="4"/>
  <c r="H3456" i="4"/>
  <c r="I3456" i="4"/>
  <c r="K3456" i="4"/>
  <c r="L3456" i="4"/>
  <c r="M3456" i="4"/>
  <c r="N3456" i="4"/>
  <c r="O3456" i="4"/>
  <c r="AI3456" i="4"/>
  <c r="AJ3456" i="4"/>
  <c r="AK3456" i="4"/>
  <c r="AL3456" i="4"/>
  <c r="AM3456" i="4"/>
  <c r="AN3456" i="4"/>
  <c r="AO3456" i="4"/>
  <c r="AP3456" i="4"/>
  <c r="AR3456" i="4"/>
  <c r="C3457" i="4"/>
  <c r="D3457" i="4"/>
  <c r="E3457" i="4"/>
  <c r="F3457" i="4"/>
  <c r="G3457" i="4"/>
  <c r="H3457" i="4"/>
  <c r="I3457" i="4"/>
  <c r="K3457" i="4"/>
  <c r="L3457" i="4"/>
  <c r="M3457" i="4"/>
  <c r="N3457" i="4"/>
  <c r="O3457" i="4"/>
  <c r="AI3457" i="4"/>
  <c r="AJ3457" i="4"/>
  <c r="AK3457" i="4"/>
  <c r="AL3457" i="4"/>
  <c r="AM3457" i="4"/>
  <c r="AN3457" i="4"/>
  <c r="AO3457" i="4"/>
  <c r="AP3457" i="4"/>
  <c r="AR3457" i="4"/>
  <c r="C3458" i="4"/>
  <c r="D3458" i="4"/>
  <c r="E3458" i="4"/>
  <c r="F3458" i="4"/>
  <c r="G3458" i="4"/>
  <c r="H3458" i="4"/>
  <c r="I3458" i="4"/>
  <c r="K3458" i="4"/>
  <c r="L3458" i="4"/>
  <c r="M3458" i="4"/>
  <c r="N3458" i="4"/>
  <c r="O3458" i="4"/>
  <c r="AI3458" i="4"/>
  <c r="AJ3458" i="4"/>
  <c r="AK3458" i="4"/>
  <c r="AL3458" i="4"/>
  <c r="AM3458" i="4"/>
  <c r="AN3458" i="4"/>
  <c r="AO3458" i="4"/>
  <c r="AP3458" i="4"/>
  <c r="AR3458" i="4"/>
  <c r="C3459" i="4"/>
  <c r="D3459" i="4"/>
  <c r="E3459" i="4"/>
  <c r="F3459" i="4"/>
  <c r="G3459" i="4"/>
  <c r="H3459" i="4"/>
  <c r="I3459" i="4"/>
  <c r="K3459" i="4"/>
  <c r="L3459" i="4"/>
  <c r="M3459" i="4"/>
  <c r="N3459" i="4"/>
  <c r="O3459" i="4"/>
  <c r="AI3459" i="4"/>
  <c r="AJ3459" i="4"/>
  <c r="AK3459" i="4"/>
  <c r="AL3459" i="4"/>
  <c r="AM3459" i="4"/>
  <c r="AN3459" i="4"/>
  <c r="AO3459" i="4"/>
  <c r="AP3459" i="4"/>
  <c r="AR3459" i="4"/>
  <c r="H3460" i="4"/>
  <c r="I3460" i="4"/>
  <c r="O3460" i="4"/>
  <c r="AI3460" i="4"/>
  <c r="AJ3460" i="4"/>
  <c r="AK3460" i="4"/>
  <c r="AL3460" i="4"/>
  <c r="AM3460" i="4"/>
  <c r="AN3460" i="4"/>
  <c r="AO3460" i="4"/>
  <c r="AP3460" i="4"/>
  <c r="AR3460" i="4"/>
  <c r="C3461" i="4"/>
  <c r="D3461" i="4"/>
  <c r="E3461" i="4"/>
  <c r="F3461" i="4"/>
  <c r="G3461" i="4"/>
  <c r="H3461" i="4"/>
  <c r="I3461" i="4"/>
  <c r="K3461" i="4"/>
  <c r="L3461" i="4"/>
  <c r="M3461" i="4"/>
  <c r="N3461" i="4"/>
  <c r="O3461" i="4"/>
  <c r="AI3461" i="4"/>
  <c r="AJ3461" i="4"/>
  <c r="AK3461" i="4"/>
  <c r="AL3461" i="4"/>
  <c r="AM3461" i="4"/>
  <c r="AN3461" i="4"/>
  <c r="AO3461" i="4"/>
  <c r="AP3461" i="4"/>
  <c r="AR3461" i="4"/>
  <c r="C3462" i="4"/>
  <c r="D3462" i="4"/>
  <c r="E3462" i="4"/>
  <c r="F3462" i="4"/>
  <c r="G3462" i="4"/>
  <c r="H3462" i="4"/>
  <c r="I3462" i="4"/>
  <c r="K3462" i="4"/>
  <c r="L3462" i="4"/>
  <c r="M3462" i="4"/>
  <c r="N3462" i="4"/>
  <c r="O3462" i="4"/>
  <c r="AI3462" i="4"/>
  <c r="AJ3462" i="4"/>
  <c r="AK3462" i="4"/>
  <c r="AL3462" i="4"/>
  <c r="AM3462" i="4"/>
  <c r="AN3462" i="4"/>
  <c r="AO3462" i="4"/>
  <c r="AP3462" i="4"/>
  <c r="AR3462" i="4"/>
  <c r="C3463" i="4"/>
  <c r="D3463" i="4"/>
  <c r="E3463" i="4"/>
  <c r="F3463" i="4"/>
  <c r="G3463" i="4"/>
  <c r="H3463" i="4"/>
  <c r="I3463" i="4"/>
  <c r="K3463" i="4"/>
  <c r="L3463" i="4"/>
  <c r="M3463" i="4"/>
  <c r="N3463" i="4"/>
  <c r="O3463" i="4"/>
  <c r="AI3463" i="4"/>
  <c r="AJ3463" i="4"/>
  <c r="AK3463" i="4"/>
  <c r="AL3463" i="4"/>
  <c r="AM3463" i="4"/>
  <c r="AN3463" i="4"/>
  <c r="AO3463" i="4"/>
  <c r="AP3463" i="4"/>
  <c r="AR3463" i="4"/>
  <c r="C3464" i="4"/>
  <c r="D3464" i="4"/>
  <c r="E3464" i="4"/>
  <c r="F3464" i="4"/>
  <c r="G3464" i="4"/>
  <c r="H3464" i="4"/>
  <c r="I3464" i="4"/>
  <c r="K3464" i="4"/>
  <c r="L3464" i="4"/>
  <c r="M3464" i="4"/>
  <c r="N3464" i="4"/>
  <c r="O3464" i="4"/>
  <c r="AI3464" i="4"/>
  <c r="AJ3464" i="4"/>
  <c r="AK3464" i="4"/>
  <c r="AL3464" i="4"/>
  <c r="AM3464" i="4"/>
  <c r="AN3464" i="4"/>
  <c r="AO3464" i="4"/>
  <c r="AP3464" i="4"/>
  <c r="AR3464" i="4"/>
  <c r="C3465" i="4"/>
  <c r="D3465" i="4"/>
  <c r="E3465" i="4"/>
  <c r="F3465" i="4"/>
  <c r="G3465" i="4"/>
  <c r="H3465" i="4"/>
  <c r="I3465" i="4"/>
  <c r="K3465" i="4"/>
  <c r="L3465" i="4"/>
  <c r="M3465" i="4"/>
  <c r="N3465" i="4"/>
  <c r="O3465" i="4"/>
  <c r="AI3465" i="4"/>
  <c r="AJ3465" i="4"/>
  <c r="AK3465" i="4"/>
  <c r="AL3465" i="4"/>
  <c r="AM3465" i="4"/>
  <c r="AN3465" i="4"/>
  <c r="AO3465" i="4"/>
  <c r="AP3465" i="4"/>
  <c r="AR3465" i="4"/>
  <c r="C3466" i="4"/>
  <c r="D3466" i="4"/>
  <c r="E3466" i="4"/>
  <c r="F3466" i="4"/>
  <c r="G3466" i="4"/>
  <c r="H3466" i="4"/>
  <c r="I3466" i="4"/>
  <c r="K3466" i="4"/>
  <c r="L3466" i="4"/>
  <c r="M3466" i="4"/>
  <c r="N3466" i="4"/>
  <c r="O3466" i="4"/>
  <c r="AI3466" i="4"/>
  <c r="AJ3466" i="4"/>
  <c r="AK3466" i="4"/>
  <c r="AL3466" i="4"/>
  <c r="AM3466" i="4"/>
  <c r="AN3466" i="4"/>
  <c r="AO3466" i="4"/>
  <c r="AP3466" i="4"/>
  <c r="AR3466" i="4"/>
  <c r="C3467" i="4"/>
  <c r="D3467" i="4"/>
  <c r="E3467" i="4"/>
  <c r="F3467" i="4"/>
  <c r="G3467" i="4"/>
  <c r="H3467" i="4"/>
  <c r="I3467" i="4"/>
  <c r="K3467" i="4"/>
  <c r="L3467" i="4"/>
  <c r="M3467" i="4"/>
  <c r="N3467" i="4"/>
  <c r="O3467" i="4"/>
  <c r="AI3467" i="4"/>
  <c r="AJ3467" i="4"/>
  <c r="AK3467" i="4"/>
  <c r="AL3467" i="4"/>
  <c r="AM3467" i="4"/>
  <c r="AN3467" i="4"/>
  <c r="AO3467" i="4"/>
  <c r="AP3467" i="4"/>
  <c r="AR3467" i="4"/>
  <c r="C3468" i="4"/>
  <c r="D3468" i="4"/>
  <c r="E3468" i="4"/>
  <c r="F3468" i="4"/>
  <c r="G3468" i="4"/>
  <c r="H3468" i="4"/>
  <c r="I3468" i="4"/>
  <c r="K3468" i="4"/>
  <c r="L3468" i="4"/>
  <c r="M3468" i="4"/>
  <c r="N3468" i="4"/>
  <c r="O3468" i="4"/>
  <c r="AI3468" i="4"/>
  <c r="AJ3468" i="4"/>
  <c r="AK3468" i="4"/>
  <c r="AL3468" i="4"/>
  <c r="AM3468" i="4"/>
  <c r="AN3468" i="4"/>
  <c r="AO3468" i="4"/>
  <c r="AP3468" i="4"/>
  <c r="AR3468" i="4"/>
  <c r="C3469" i="4"/>
  <c r="D3469" i="4"/>
  <c r="E3469" i="4"/>
  <c r="F3469" i="4"/>
  <c r="G3469" i="4"/>
  <c r="H3469" i="4"/>
  <c r="I3469" i="4"/>
  <c r="K3469" i="4"/>
  <c r="L3469" i="4"/>
  <c r="M3469" i="4"/>
  <c r="N3469" i="4"/>
  <c r="O3469" i="4"/>
  <c r="AI3469" i="4"/>
  <c r="AJ3469" i="4"/>
  <c r="AK3469" i="4"/>
  <c r="AL3469" i="4"/>
  <c r="AM3469" i="4"/>
  <c r="AN3469" i="4"/>
  <c r="AO3469" i="4"/>
  <c r="AP3469" i="4"/>
  <c r="AR3469" i="4"/>
  <c r="H3470" i="4"/>
  <c r="I3470" i="4"/>
  <c r="O3470" i="4"/>
  <c r="AI3470" i="4"/>
  <c r="AJ3470" i="4"/>
  <c r="AK3470" i="4"/>
  <c r="AL3470" i="4"/>
  <c r="AM3470" i="4"/>
  <c r="AN3470" i="4"/>
  <c r="AO3470" i="4"/>
  <c r="AP3470" i="4"/>
  <c r="AR3470" i="4"/>
  <c r="H3471" i="4"/>
  <c r="I3471" i="4"/>
  <c r="O3471" i="4"/>
  <c r="AI3471" i="4"/>
  <c r="AJ3471" i="4"/>
  <c r="AK3471" i="4"/>
  <c r="AL3471" i="4"/>
  <c r="AM3471" i="4"/>
  <c r="AN3471" i="4"/>
  <c r="AO3471" i="4"/>
  <c r="AP3471" i="4"/>
  <c r="AR3471" i="4"/>
  <c r="C3472" i="4"/>
  <c r="D3472" i="4"/>
  <c r="E3472" i="4"/>
  <c r="F3472" i="4"/>
  <c r="G3472" i="4"/>
  <c r="H3472" i="4"/>
  <c r="I3472" i="4"/>
  <c r="K3472" i="4"/>
  <c r="L3472" i="4"/>
  <c r="M3472" i="4"/>
  <c r="N3472" i="4"/>
  <c r="O3472" i="4"/>
  <c r="AI3472" i="4"/>
  <c r="AJ3472" i="4"/>
  <c r="AK3472" i="4"/>
  <c r="AL3472" i="4"/>
  <c r="AM3472" i="4"/>
  <c r="AN3472" i="4"/>
  <c r="AO3472" i="4"/>
  <c r="AP3472" i="4"/>
  <c r="AR3472" i="4"/>
  <c r="C3473" i="4"/>
  <c r="D3473" i="4"/>
  <c r="E3473" i="4"/>
  <c r="F3473" i="4"/>
  <c r="G3473" i="4"/>
  <c r="H3473" i="4"/>
  <c r="I3473" i="4"/>
  <c r="K3473" i="4"/>
  <c r="L3473" i="4"/>
  <c r="M3473" i="4"/>
  <c r="N3473" i="4"/>
  <c r="O3473" i="4"/>
  <c r="AI3473" i="4"/>
  <c r="AJ3473" i="4"/>
  <c r="AK3473" i="4"/>
  <c r="AL3473" i="4"/>
  <c r="AM3473" i="4"/>
  <c r="AN3473" i="4"/>
  <c r="AO3473" i="4"/>
  <c r="AP3473" i="4"/>
  <c r="AR3473" i="4"/>
  <c r="H3474" i="4"/>
  <c r="I3474" i="4"/>
  <c r="O3474" i="4"/>
  <c r="AI3474" i="4"/>
  <c r="AJ3474" i="4"/>
  <c r="AK3474" i="4"/>
  <c r="AL3474" i="4"/>
  <c r="AM3474" i="4"/>
  <c r="AN3474" i="4"/>
  <c r="AO3474" i="4"/>
  <c r="AP3474" i="4"/>
  <c r="AR3474" i="4"/>
  <c r="C3475" i="4"/>
  <c r="D3475" i="4"/>
  <c r="E3475" i="4"/>
  <c r="F3475" i="4"/>
  <c r="G3475" i="4"/>
  <c r="H3475" i="4"/>
  <c r="I3475" i="4"/>
  <c r="K3475" i="4"/>
  <c r="L3475" i="4"/>
  <c r="M3475" i="4"/>
  <c r="N3475" i="4"/>
  <c r="O3475" i="4"/>
  <c r="AI3475" i="4"/>
  <c r="AJ3475" i="4"/>
  <c r="AK3475" i="4"/>
  <c r="AL3475" i="4"/>
  <c r="AM3475" i="4"/>
  <c r="AN3475" i="4"/>
  <c r="AO3475" i="4"/>
  <c r="AP3475" i="4"/>
  <c r="AR3475" i="4"/>
  <c r="C3476" i="4"/>
  <c r="D3476" i="4"/>
  <c r="E3476" i="4"/>
  <c r="F3476" i="4"/>
  <c r="G3476" i="4"/>
  <c r="H3476" i="4"/>
  <c r="I3476" i="4"/>
  <c r="K3476" i="4"/>
  <c r="L3476" i="4"/>
  <c r="M3476" i="4"/>
  <c r="N3476" i="4"/>
  <c r="O3476" i="4"/>
  <c r="AI3476" i="4"/>
  <c r="AJ3476" i="4"/>
  <c r="AK3476" i="4"/>
  <c r="AL3476" i="4"/>
  <c r="AM3476" i="4"/>
  <c r="AN3476" i="4"/>
  <c r="AO3476" i="4"/>
  <c r="AP3476" i="4"/>
  <c r="AR3476" i="4"/>
  <c r="C3477" i="4"/>
  <c r="D3477" i="4"/>
  <c r="E3477" i="4"/>
  <c r="F3477" i="4"/>
  <c r="G3477" i="4"/>
  <c r="H3477" i="4"/>
  <c r="I3477" i="4"/>
  <c r="K3477" i="4"/>
  <c r="L3477" i="4"/>
  <c r="M3477" i="4"/>
  <c r="N3477" i="4"/>
  <c r="O3477" i="4"/>
  <c r="AI3477" i="4"/>
  <c r="AJ3477" i="4"/>
  <c r="AK3477" i="4"/>
  <c r="AL3477" i="4"/>
  <c r="AM3477" i="4"/>
  <c r="AN3477" i="4"/>
  <c r="AO3477" i="4"/>
  <c r="AP3477" i="4"/>
  <c r="AR3477" i="4"/>
  <c r="C3478" i="4"/>
  <c r="D3478" i="4"/>
  <c r="E3478" i="4"/>
  <c r="F3478" i="4"/>
  <c r="G3478" i="4"/>
  <c r="H3478" i="4"/>
  <c r="I3478" i="4"/>
  <c r="K3478" i="4"/>
  <c r="L3478" i="4"/>
  <c r="M3478" i="4"/>
  <c r="N3478" i="4"/>
  <c r="O3478" i="4"/>
  <c r="AI3478" i="4"/>
  <c r="AJ3478" i="4"/>
  <c r="AK3478" i="4"/>
  <c r="AL3478" i="4"/>
  <c r="AM3478" i="4"/>
  <c r="AN3478" i="4"/>
  <c r="AO3478" i="4"/>
  <c r="AP3478" i="4"/>
  <c r="AR3478" i="4"/>
  <c r="C3479" i="4"/>
  <c r="D3479" i="4"/>
  <c r="E3479" i="4"/>
  <c r="F3479" i="4"/>
  <c r="G3479" i="4"/>
  <c r="H3479" i="4"/>
  <c r="I3479" i="4"/>
  <c r="K3479" i="4"/>
  <c r="L3479" i="4"/>
  <c r="M3479" i="4"/>
  <c r="N3479" i="4"/>
  <c r="O3479" i="4"/>
  <c r="AI3479" i="4"/>
  <c r="AJ3479" i="4"/>
  <c r="AK3479" i="4"/>
  <c r="AL3479" i="4"/>
  <c r="AM3479" i="4"/>
  <c r="AN3479" i="4"/>
  <c r="AO3479" i="4"/>
  <c r="AP3479" i="4"/>
  <c r="AR3479" i="4"/>
  <c r="Q1" i="5"/>
  <c r="E1" i="5"/>
  <c r="R1" i="5"/>
  <c r="F1" i="5"/>
  <c r="K1" i="5"/>
  <c r="L1" i="5"/>
  <c r="M1" i="5"/>
  <c r="N1" i="5"/>
  <c r="O1" i="5"/>
  <c r="T1" i="5"/>
  <c r="U1" i="5"/>
  <c r="V1" i="5"/>
  <c r="W1" i="5"/>
  <c r="X1" i="5"/>
  <c r="Y1" i="5"/>
  <c r="Z1" i="5"/>
  <c r="AA1" i="5"/>
  <c r="AB1" i="5"/>
  <c r="AC1" i="5"/>
  <c r="AD1" i="5"/>
  <c r="AE1" i="5"/>
  <c r="AF1" i="5"/>
  <c r="AG1" i="5"/>
  <c r="E3" i="5"/>
  <c r="F3" i="5"/>
  <c r="I3" i="5"/>
  <c r="K3" i="5"/>
  <c r="L3" i="5"/>
  <c r="M3" i="5"/>
  <c r="N3" i="5"/>
  <c r="O3" i="5"/>
  <c r="AI3" i="5"/>
  <c r="E4" i="5"/>
  <c r="F4" i="5"/>
  <c r="I4" i="5"/>
  <c r="K4" i="5"/>
  <c r="L4" i="5"/>
  <c r="M4" i="5"/>
  <c r="N4" i="5"/>
  <c r="O4" i="5"/>
  <c r="AI4" i="5"/>
  <c r="E5" i="5"/>
  <c r="F5" i="5"/>
  <c r="I5" i="5"/>
  <c r="K5" i="5"/>
  <c r="L5" i="5"/>
  <c r="M5" i="5"/>
  <c r="N5" i="5"/>
  <c r="O5" i="5"/>
  <c r="AI5" i="5"/>
  <c r="E6" i="5"/>
  <c r="F6" i="5"/>
  <c r="I6" i="5"/>
  <c r="K6" i="5"/>
  <c r="L6" i="5"/>
  <c r="M6" i="5"/>
  <c r="N6" i="5"/>
  <c r="O6" i="5"/>
  <c r="AI6" i="5"/>
  <c r="E7" i="5"/>
  <c r="F7" i="5"/>
  <c r="I7" i="5"/>
  <c r="K7" i="5"/>
  <c r="L7" i="5"/>
  <c r="M7" i="5"/>
  <c r="N7" i="5"/>
  <c r="O7" i="5"/>
  <c r="AI7" i="5"/>
  <c r="E8" i="5"/>
  <c r="F8" i="5"/>
  <c r="I8" i="5"/>
  <c r="K8" i="5"/>
  <c r="L8" i="5"/>
  <c r="M8" i="5"/>
  <c r="N8" i="5"/>
  <c r="O8" i="5"/>
  <c r="AI8" i="5"/>
  <c r="E9" i="5"/>
  <c r="F9" i="5"/>
  <c r="I9" i="5"/>
  <c r="K9" i="5"/>
  <c r="L9" i="5"/>
  <c r="M9" i="5"/>
  <c r="N9" i="5"/>
  <c r="O9" i="5"/>
  <c r="AI9" i="5"/>
  <c r="E10" i="5"/>
  <c r="F10" i="5"/>
  <c r="I10" i="5"/>
  <c r="K10" i="5"/>
  <c r="L10" i="5"/>
  <c r="M10" i="5"/>
  <c r="N10" i="5"/>
  <c r="O10" i="5"/>
  <c r="AI10" i="5"/>
  <c r="E11" i="5"/>
  <c r="F11" i="5"/>
  <c r="I11" i="5"/>
  <c r="K11" i="5"/>
  <c r="L11" i="5"/>
  <c r="M11" i="5"/>
  <c r="N11" i="5"/>
  <c r="O11" i="5"/>
  <c r="AI11" i="5"/>
  <c r="E12" i="5"/>
  <c r="F12" i="5"/>
  <c r="I12" i="5"/>
  <c r="K12" i="5"/>
  <c r="L12" i="5"/>
  <c r="M12" i="5"/>
  <c r="N12" i="5"/>
  <c r="O12" i="5"/>
  <c r="AI12" i="5"/>
  <c r="E13" i="5"/>
  <c r="F13" i="5"/>
  <c r="I13" i="5"/>
  <c r="K13" i="5"/>
  <c r="L13" i="5"/>
  <c r="M13" i="5"/>
  <c r="N13" i="5"/>
  <c r="O13" i="5"/>
  <c r="AI13" i="5"/>
  <c r="E14" i="5"/>
  <c r="F14" i="5"/>
  <c r="I14" i="5"/>
  <c r="K14" i="5"/>
  <c r="L14" i="5"/>
  <c r="M14" i="5"/>
  <c r="N14" i="5"/>
  <c r="O14" i="5"/>
  <c r="AI14" i="5"/>
  <c r="E15" i="5"/>
  <c r="F15" i="5"/>
  <c r="I15" i="5"/>
  <c r="K15" i="5"/>
  <c r="L15" i="5"/>
  <c r="M15" i="5"/>
  <c r="N15" i="5"/>
  <c r="O15" i="5"/>
  <c r="AI15" i="5"/>
  <c r="E16" i="5"/>
  <c r="F16" i="5"/>
  <c r="I16" i="5"/>
  <c r="K16" i="5"/>
  <c r="L16" i="5"/>
  <c r="M16" i="5"/>
  <c r="N16" i="5"/>
  <c r="O16" i="5"/>
  <c r="AI16" i="5"/>
  <c r="E17" i="5"/>
  <c r="F17" i="5"/>
  <c r="I17" i="5"/>
  <c r="K17" i="5"/>
  <c r="L17" i="5"/>
  <c r="M17" i="5"/>
  <c r="N17" i="5"/>
  <c r="O17" i="5"/>
  <c r="AI17" i="5"/>
  <c r="E18" i="5"/>
  <c r="F18" i="5"/>
  <c r="I18" i="5"/>
  <c r="K18" i="5"/>
  <c r="L18" i="5"/>
  <c r="M18" i="5"/>
  <c r="N18" i="5"/>
  <c r="O18" i="5"/>
  <c r="AI18" i="5"/>
  <c r="E19" i="5"/>
  <c r="F19" i="5"/>
  <c r="I19" i="5"/>
  <c r="K19" i="5"/>
  <c r="L19" i="5"/>
  <c r="M19" i="5"/>
  <c r="N19" i="5"/>
  <c r="O19" i="5"/>
  <c r="AI19" i="5"/>
  <c r="E20" i="5"/>
  <c r="F20" i="5"/>
  <c r="I20" i="5"/>
  <c r="K20" i="5"/>
  <c r="L20" i="5"/>
  <c r="M20" i="5"/>
  <c r="N20" i="5"/>
  <c r="O20" i="5"/>
  <c r="AI20" i="5"/>
  <c r="E21" i="5"/>
  <c r="F21" i="5"/>
  <c r="I21" i="5"/>
  <c r="K21" i="5"/>
  <c r="L21" i="5"/>
  <c r="M21" i="5"/>
  <c r="N21" i="5"/>
  <c r="O21" i="5"/>
  <c r="AI21" i="5"/>
  <c r="E22" i="5"/>
  <c r="F22" i="5"/>
  <c r="I22" i="5"/>
  <c r="K22" i="5"/>
  <c r="L22" i="5"/>
  <c r="M22" i="5"/>
  <c r="N22" i="5"/>
  <c r="O22" i="5"/>
  <c r="AI22" i="5"/>
  <c r="E23" i="5"/>
  <c r="F23" i="5"/>
  <c r="I23" i="5"/>
  <c r="K23" i="5"/>
  <c r="L23" i="5"/>
  <c r="M23" i="5"/>
  <c r="N23" i="5"/>
  <c r="O23" i="5"/>
  <c r="AI23" i="5"/>
  <c r="E24" i="5"/>
  <c r="F24" i="5"/>
  <c r="I24" i="5"/>
  <c r="K24" i="5"/>
  <c r="L24" i="5"/>
  <c r="M24" i="5"/>
  <c r="N24" i="5"/>
  <c r="O24" i="5"/>
  <c r="AI24" i="5"/>
  <c r="E25" i="5"/>
  <c r="F25" i="5"/>
  <c r="I25" i="5"/>
  <c r="K25" i="5"/>
  <c r="L25" i="5"/>
  <c r="M25" i="5"/>
  <c r="N25" i="5"/>
  <c r="O25" i="5"/>
  <c r="AI25" i="5"/>
  <c r="E26" i="5"/>
  <c r="F26" i="5"/>
  <c r="I26" i="5"/>
  <c r="K26" i="5"/>
  <c r="L26" i="5"/>
  <c r="M26" i="5"/>
  <c r="N26" i="5"/>
  <c r="O26" i="5"/>
  <c r="AI26" i="5"/>
  <c r="E27" i="5"/>
  <c r="F27" i="5"/>
  <c r="I27" i="5"/>
  <c r="K27" i="5"/>
  <c r="L27" i="5"/>
  <c r="M27" i="5"/>
  <c r="N27" i="5"/>
  <c r="O27" i="5"/>
  <c r="AI27" i="5"/>
  <c r="E28" i="5"/>
  <c r="F28" i="5"/>
  <c r="I28" i="5"/>
  <c r="K28" i="5"/>
  <c r="L28" i="5"/>
  <c r="M28" i="5"/>
  <c r="N28" i="5"/>
  <c r="O28" i="5"/>
  <c r="AI28" i="5"/>
  <c r="E29" i="5"/>
  <c r="F29" i="5"/>
  <c r="I29" i="5"/>
  <c r="K29" i="5"/>
  <c r="L29" i="5"/>
  <c r="M29" i="5"/>
  <c r="N29" i="5"/>
  <c r="O29" i="5"/>
  <c r="AI29" i="5"/>
  <c r="E30" i="5"/>
  <c r="F30" i="5"/>
  <c r="I30" i="5"/>
  <c r="K30" i="5"/>
  <c r="L30" i="5"/>
  <c r="M30" i="5"/>
  <c r="N30" i="5"/>
  <c r="O30" i="5"/>
  <c r="AI30" i="5"/>
  <c r="E31" i="5"/>
  <c r="F31" i="5"/>
  <c r="I31" i="5"/>
  <c r="K31" i="5"/>
  <c r="L31" i="5"/>
  <c r="M31" i="5"/>
  <c r="N31" i="5"/>
  <c r="O31" i="5"/>
  <c r="AI31" i="5"/>
  <c r="E32" i="5"/>
  <c r="F32" i="5"/>
  <c r="I32" i="5"/>
  <c r="K32" i="5"/>
  <c r="L32" i="5"/>
  <c r="M32" i="5"/>
  <c r="N32" i="5"/>
  <c r="O32" i="5"/>
  <c r="AI32" i="5"/>
  <c r="E33" i="5"/>
  <c r="F33" i="5"/>
  <c r="I33" i="5"/>
  <c r="K33" i="5"/>
  <c r="L33" i="5"/>
  <c r="M33" i="5"/>
  <c r="N33" i="5"/>
  <c r="O33" i="5"/>
  <c r="AI33" i="5"/>
  <c r="E34" i="5"/>
  <c r="F34" i="5"/>
  <c r="I34" i="5"/>
  <c r="K34" i="5"/>
  <c r="L34" i="5"/>
  <c r="M34" i="5"/>
  <c r="N34" i="5"/>
  <c r="O34" i="5"/>
  <c r="AI34" i="5"/>
  <c r="E35" i="5"/>
  <c r="F35" i="5"/>
  <c r="I35" i="5"/>
  <c r="K35" i="5"/>
  <c r="L35" i="5"/>
  <c r="M35" i="5"/>
  <c r="N35" i="5"/>
  <c r="O35" i="5"/>
  <c r="AI35" i="5"/>
  <c r="E36" i="5"/>
  <c r="F36" i="5"/>
  <c r="I36" i="5"/>
  <c r="K36" i="5"/>
  <c r="L36" i="5"/>
  <c r="M36" i="5"/>
  <c r="N36" i="5"/>
  <c r="O36" i="5"/>
  <c r="AI36" i="5"/>
  <c r="E37" i="5"/>
  <c r="F37" i="5"/>
  <c r="I37" i="5"/>
  <c r="K37" i="5"/>
  <c r="L37" i="5"/>
  <c r="M37" i="5"/>
  <c r="N37" i="5"/>
  <c r="O37" i="5"/>
  <c r="AI37" i="5"/>
  <c r="E38" i="5"/>
  <c r="F38" i="5"/>
  <c r="I38" i="5"/>
  <c r="K38" i="5"/>
  <c r="L38" i="5"/>
  <c r="M38" i="5"/>
  <c r="N38" i="5"/>
  <c r="O38" i="5"/>
  <c r="AI38" i="5"/>
  <c r="E39" i="5"/>
  <c r="F39" i="5"/>
  <c r="I39" i="5"/>
  <c r="K39" i="5"/>
  <c r="L39" i="5"/>
  <c r="M39" i="5"/>
  <c r="O39" i="5"/>
  <c r="AI39" i="5"/>
  <c r="E40" i="5"/>
  <c r="F40" i="5"/>
  <c r="I40" i="5"/>
  <c r="K40" i="5"/>
  <c r="L40" i="5"/>
  <c r="M40" i="5"/>
  <c r="N40" i="5"/>
  <c r="O40" i="5"/>
  <c r="AI40" i="5"/>
  <c r="E41" i="5"/>
  <c r="F41" i="5"/>
  <c r="I41" i="5"/>
  <c r="K41" i="5"/>
  <c r="L41" i="5"/>
  <c r="M41" i="5"/>
  <c r="N41" i="5"/>
  <c r="O41" i="5"/>
  <c r="AI41" i="5"/>
  <c r="E42" i="5"/>
  <c r="F42" i="5"/>
  <c r="I42" i="5"/>
  <c r="K42" i="5"/>
  <c r="L42" i="5"/>
  <c r="M42" i="5"/>
  <c r="N42" i="5"/>
  <c r="O42" i="5"/>
  <c r="AI42" i="5"/>
  <c r="E43" i="5"/>
  <c r="F43" i="5"/>
  <c r="I43" i="5"/>
  <c r="K43" i="5"/>
  <c r="L43" i="5"/>
  <c r="M43" i="5"/>
  <c r="N43" i="5"/>
  <c r="O43" i="5"/>
  <c r="AI43" i="5"/>
  <c r="E44" i="5"/>
  <c r="F44" i="5"/>
  <c r="I44" i="5"/>
  <c r="K44" i="5"/>
  <c r="L44" i="5"/>
  <c r="M44" i="5"/>
  <c r="N44" i="5"/>
  <c r="O44" i="5"/>
  <c r="AI44" i="5"/>
  <c r="E45" i="5"/>
  <c r="F45" i="5"/>
  <c r="I45" i="5"/>
  <c r="K45" i="5"/>
  <c r="L45" i="5"/>
  <c r="M45" i="5"/>
  <c r="N45" i="5"/>
  <c r="O45" i="5"/>
  <c r="AI45" i="5"/>
  <c r="E46" i="5"/>
  <c r="F46" i="5"/>
  <c r="I46" i="5"/>
  <c r="K46" i="5"/>
  <c r="L46" i="5"/>
  <c r="M46" i="5"/>
  <c r="N46" i="5"/>
  <c r="O46" i="5"/>
  <c r="AI46" i="5"/>
  <c r="E47" i="5"/>
  <c r="F47" i="5"/>
  <c r="I47" i="5"/>
  <c r="K47" i="5"/>
  <c r="L47" i="5"/>
  <c r="M47" i="5"/>
  <c r="N47" i="5"/>
  <c r="O47" i="5"/>
  <c r="AI47" i="5"/>
  <c r="E48" i="5"/>
  <c r="F48" i="5"/>
  <c r="I48" i="5"/>
  <c r="K48" i="5"/>
  <c r="L48" i="5"/>
  <c r="M48" i="5"/>
  <c r="N48" i="5"/>
  <c r="O48" i="5"/>
  <c r="AI48" i="5"/>
  <c r="E49" i="5"/>
  <c r="F49" i="5"/>
  <c r="I49" i="5"/>
  <c r="K49" i="5"/>
  <c r="L49" i="5"/>
  <c r="M49" i="5"/>
  <c r="N49" i="5"/>
  <c r="O49" i="5"/>
  <c r="AI49" i="5"/>
  <c r="E50" i="5"/>
  <c r="F50" i="5"/>
  <c r="I50" i="5"/>
  <c r="K50" i="5"/>
  <c r="L50" i="5"/>
  <c r="M50" i="5"/>
  <c r="N50" i="5"/>
  <c r="O50" i="5"/>
  <c r="AI50" i="5"/>
  <c r="E51" i="5"/>
  <c r="F51" i="5"/>
  <c r="I51" i="5"/>
  <c r="K51" i="5"/>
  <c r="L51" i="5"/>
  <c r="M51" i="5"/>
  <c r="N51" i="5"/>
  <c r="O51" i="5"/>
  <c r="AI51" i="5"/>
  <c r="E52" i="5"/>
  <c r="F52" i="5"/>
  <c r="I52" i="5"/>
  <c r="K52" i="5"/>
  <c r="L52" i="5"/>
  <c r="M52" i="5"/>
  <c r="N52" i="5"/>
  <c r="O52" i="5"/>
  <c r="AI52" i="5"/>
  <c r="E53" i="5"/>
  <c r="F53" i="5"/>
  <c r="I53" i="5"/>
  <c r="K53" i="5"/>
  <c r="L53" i="5"/>
  <c r="M53" i="5"/>
  <c r="N53" i="5"/>
  <c r="O53" i="5"/>
  <c r="AI53" i="5"/>
  <c r="E54" i="5"/>
  <c r="F54" i="5"/>
  <c r="I54" i="5"/>
  <c r="K54" i="5"/>
  <c r="L54" i="5"/>
  <c r="M54" i="5"/>
  <c r="N54" i="5"/>
  <c r="O54" i="5"/>
  <c r="AI54" i="5"/>
  <c r="E55" i="5"/>
  <c r="F55" i="5"/>
  <c r="I55" i="5"/>
  <c r="AI55" i="5"/>
  <c r="E56" i="5"/>
  <c r="F56" i="5"/>
  <c r="I56" i="5"/>
  <c r="K56" i="5"/>
  <c r="L56" i="5"/>
  <c r="M56" i="5"/>
  <c r="N56" i="5"/>
  <c r="O56" i="5"/>
  <c r="AI56" i="5"/>
  <c r="E57" i="5"/>
  <c r="F57" i="5"/>
  <c r="I57" i="5"/>
  <c r="K57" i="5"/>
  <c r="L57" i="5"/>
  <c r="M57" i="5"/>
  <c r="N57" i="5"/>
  <c r="O57" i="5"/>
  <c r="AI57" i="5"/>
  <c r="E58" i="5"/>
  <c r="F58" i="5"/>
  <c r="I58" i="5"/>
  <c r="K58" i="5"/>
  <c r="L58" i="5"/>
  <c r="M58" i="5"/>
  <c r="N58" i="5"/>
  <c r="O58" i="5"/>
  <c r="AI58" i="5"/>
  <c r="E59" i="5"/>
  <c r="F59" i="5"/>
  <c r="I59" i="5"/>
  <c r="K59" i="5"/>
  <c r="L59" i="5"/>
  <c r="M59" i="5"/>
  <c r="N59" i="5"/>
  <c r="O59" i="5"/>
  <c r="AI59" i="5"/>
  <c r="E60" i="5"/>
  <c r="F60" i="5"/>
  <c r="I60" i="5"/>
  <c r="K60" i="5"/>
  <c r="L60" i="5"/>
  <c r="M60" i="5"/>
  <c r="N60" i="5"/>
  <c r="O60" i="5"/>
  <c r="AI60" i="5"/>
  <c r="E61" i="5"/>
  <c r="F61" i="5"/>
  <c r="I61" i="5"/>
  <c r="K61" i="5"/>
  <c r="L61" i="5"/>
  <c r="M61" i="5"/>
  <c r="N61" i="5"/>
  <c r="O61" i="5"/>
  <c r="AI61" i="5"/>
  <c r="E62" i="5"/>
  <c r="F62" i="5"/>
  <c r="I62" i="5"/>
  <c r="K62" i="5"/>
  <c r="L62" i="5"/>
  <c r="M62" i="5"/>
  <c r="N62" i="5"/>
  <c r="O62" i="5"/>
  <c r="AI62" i="5"/>
  <c r="E63" i="5"/>
  <c r="F63" i="5"/>
  <c r="I63" i="5"/>
  <c r="K63" i="5"/>
  <c r="L63" i="5"/>
  <c r="M63" i="5"/>
  <c r="N63" i="5"/>
  <c r="O63" i="5"/>
  <c r="AI63" i="5"/>
  <c r="E64" i="5"/>
  <c r="F64" i="5"/>
  <c r="I64" i="5"/>
  <c r="K64" i="5"/>
  <c r="L64" i="5"/>
  <c r="M64" i="5"/>
  <c r="N64" i="5"/>
  <c r="O64" i="5"/>
  <c r="AI64" i="5"/>
  <c r="E65" i="5"/>
  <c r="F65" i="5"/>
  <c r="I65" i="5"/>
  <c r="K65" i="5"/>
  <c r="L65" i="5"/>
  <c r="M65" i="5"/>
  <c r="N65" i="5"/>
  <c r="O65" i="5"/>
  <c r="AI65" i="5"/>
  <c r="E66" i="5"/>
  <c r="F66" i="5"/>
  <c r="I66" i="5"/>
  <c r="L66" i="5"/>
  <c r="M66" i="5"/>
  <c r="N66" i="5"/>
  <c r="O66" i="5"/>
  <c r="AI66" i="5"/>
  <c r="E67" i="5"/>
  <c r="F67" i="5"/>
  <c r="I67" i="5"/>
  <c r="K67" i="5"/>
  <c r="L67" i="5"/>
  <c r="M67" i="5"/>
  <c r="N67" i="5"/>
  <c r="O67" i="5"/>
  <c r="AI67" i="5"/>
  <c r="E68" i="5"/>
  <c r="F68" i="5"/>
  <c r="I68" i="5"/>
  <c r="K68" i="5"/>
  <c r="L68" i="5"/>
  <c r="M68" i="5"/>
  <c r="N68" i="5"/>
  <c r="O68" i="5"/>
  <c r="AI68" i="5"/>
  <c r="E69" i="5"/>
  <c r="F69" i="5"/>
  <c r="I69" i="5"/>
  <c r="K69" i="5"/>
  <c r="L69" i="5"/>
  <c r="M69" i="5"/>
  <c r="N69" i="5"/>
  <c r="O69" i="5"/>
  <c r="AI69" i="5"/>
  <c r="E70" i="5"/>
  <c r="F70" i="5"/>
  <c r="I70" i="5"/>
  <c r="K70" i="5"/>
  <c r="L70" i="5"/>
  <c r="M70" i="5"/>
  <c r="N70" i="5"/>
  <c r="O70" i="5"/>
  <c r="AI70" i="5"/>
  <c r="E71" i="5"/>
  <c r="F71" i="5"/>
  <c r="I71" i="5"/>
  <c r="K71" i="5"/>
  <c r="L71" i="5"/>
  <c r="M71" i="5"/>
  <c r="N71" i="5"/>
  <c r="O71" i="5"/>
  <c r="AI71" i="5"/>
  <c r="E72" i="5"/>
  <c r="F72" i="5"/>
  <c r="I72" i="5"/>
  <c r="K72" i="5"/>
  <c r="L72" i="5"/>
  <c r="M72" i="5"/>
  <c r="N72" i="5"/>
  <c r="O72" i="5"/>
  <c r="AI72" i="5"/>
  <c r="E73" i="5"/>
  <c r="F73" i="5"/>
  <c r="I73" i="5"/>
  <c r="K73" i="5"/>
  <c r="L73" i="5"/>
  <c r="M73" i="5"/>
  <c r="N73" i="5"/>
  <c r="O73" i="5"/>
  <c r="AI73" i="5"/>
  <c r="E74" i="5"/>
  <c r="F74" i="5"/>
  <c r="I74" i="5"/>
  <c r="K74" i="5"/>
  <c r="L74" i="5"/>
  <c r="M74" i="5"/>
  <c r="N74" i="5"/>
  <c r="O74" i="5"/>
  <c r="AI74" i="5"/>
  <c r="E75" i="5"/>
  <c r="F75" i="5"/>
  <c r="I75" i="5"/>
  <c r="K75" i="5"/>
  <c r="L75" i="5"/>
  <c r="M75" i="5"/>
  <c r="N75" i="5"/>
  <c r="O75" i="5"/>
  <c r="AI75" i="5"/>
  <c r="E76" i="5"/>
  <c r="F76" i="5"/>
  <c r="I76" i="5"/>
  <c r="K76" i="5"/>
  <c r="L76" i="5"/>
  <c r="M76" i="5"/>
  <c r="N76" i="5"/>
  <c r="O76" i="5"/>
  <c r="AI76" i="5"/>
  <c r="E77" i="5"/>
  <c r="F77" i="5"/>
  <c r="I77" i="5"/>
  <c r="K77" i="5"/>
  <c r="L77" i="5"/>
  <c r="M77" i="5"/>
  <c r="N77" i="5"/>
  <c r="O77" i="5"/>
  <c r="AI77" i="5"/>
  <c r="E78" i="5"/>
  <c r="F78" i="5"/>
  <c r="I78" i="5"/>
  <c r="K78" i="5"/>
  <c r="L78" i="5"/>
  <c r="M78" i="5"/>
  <c r="N78" i="5"/>
  <c r="O78" i="5"/>
  <c r="AI78" i="5"/>
  <c r="E79" i="5"/>
  <c r="F79" i="5"/>
  <c r="I79" i="5"/>
  <c r="K79" i="5"/>
  <c r="L79" i="5"/>
  <c r="M79" i="5"/>
  <c r="N79" i="5"/>
  <c r="O79" i="5"/>
  <c r="AI79" i="5"/>
  <c r="E80" i="5"/>
  <c r="F80" i="5"/>
  <c r="I80" i="5"/>
  <c r="K80" i="5"/>
  <c r="L80" i="5"/>
  <c r="M80" i="5"/>
  <c r="N80" i="5"/>
  <c r="O80" i="5"/>
  <c r="AI80" i="5"/>
  <c r="E81" i="5"/>
  <c r="F81" i="5"/>
  <c r="I81" i="5"/>
  <c r="K81" i="5"/>
  <c r="L81" i="5"/>
  <c r="M81" i="5"/>
  <c r="N81" i="5"/>
  <c r="O81" i="5"/>
  <c r="AI81" i="5"/>
  <c r="E82" i="5"/>
  <c r="F82" i="5"/>
  <c r="I82" i="5"/>
  <c r="K82" i="5"/>
  <c r="L82" i="5"/>
  <c r="M82" i="5"/>
  <c r="N82" i="5"/>
  <c r="O82" i="5"/>
  <c r="AI82" i="5"/>
  <c r="E83" i="5"/>
  <c r="F83" i="5"/>
  <c r="I83" i="5"/>
  <c r="K83" i="5"/>
  <c r="L83" i="5"/>
  <c r="M83" i="5"/>
  <c r="N83" i="5"/>
  <c r="O83" i="5"/>
  <c r="AI83" i="5"/>
  <c r="E84" i="5"/>
  <c r="F84" i="5"/>
  <c r="I84" i="5"/>
  <c r="K84" i="5"/>
  <c r="L84" i="5"/>
  <c r="M84" i="5"/>
  <c r="N84" i="5"/>
  <c r="O84" i="5"/>
  <c r="AI84" i="5"/>
  <c r="E85" i="5"/>
  <c r="F85" i="5"/>
  <c r="I85" i="5"/>
  <c r="K85" i="5"/>
  <c r="L85" i="5"/>
  <c r="M85" i="5"/>
  <c r="N85" i="5"/>
  <c r="O85" i="5"/>
  <c r="AI85" i="5"/>
  <c r="E86" i="5"/>
  <c r="F86" i="5"/>
  <c r="I86" i="5"/>
  <c r="K86" i="5"/>
  <c r="L86" i="5"/>
  <c r="M86" i="5"/>
  <c r="N86" i="5"/>
  <c r="O86" i="5"/>
  <c r="AI86" i="5"/>
  <c r="E87" i="5"/>
  <c r="F87" i="5"/>
  <c r="I87" i="5"/>
  <c r="K87" i="5"/>
  <c r="L87" i="5"/>
  <c r="M87" i="5"/>
  <c r="N87" i="5"/>
  <c r="O87" i="5"/>
  <c r="AI87" i="5"/>
  <c r="E88" i="5"/>
  <c r="F88" i="5"/>
  <c r="I88" i="5"/>
  <c r="K88" i="5"/>
  <c r="L88" i="5"/>
  <c r="M88" i="5"/>
  <c r="N88" i="5"/>
  <c r="O88" i="5"/>
  <c r="AI88" i="5"/>
  <c r="E89" i="5"/>
  <c r="F89" i="5"/>
  <c r="I89" i="5"/>
  <c r="K89" i="5"/>
  <c r="L89" i="5"/>
  <c r="M89" i="5"/>
  <c r="N89" i="5"/>
  <c r="O89" i="5"/>
  <c r="AI89" i="5"/>
  <c r="E90" i="5"/>
  <c r="F90" i="5"/>
  <c r="I90" i="5"/>
  <c r="K90" i="5"/>
  <c r="L90" i="5"/>
  <c r="M90" i="5"/>
  <c r="N90" i="5"/>
  <c r="O90" i="5"/>
  <c r="AI90" i="5"/>
  <c r="E91" i="5"/>
  <c r="F91" i="5"/>
  <c r="I91" i="5"/>
  <c r="K91" i="5"/>
  <c r="L91" i="5"/>
  <c r="M91" i="5"/>
  <c r="N91" i="5"/>
  <c r="O91" i="5"/>
  <c r="AI91" i="5"/>
  <c r="E92" i="5"/>
  <c r="F92" i="5"/>
  <c r="I92" i="5"/>
  <c r="K92" i="5"/>
  <c r="L92" i="5"/>
  <c r="M92" i="5"/>
  <c r="N92" i="5"/>
  <c r="O92" i="5"/>
  <c r="AI92" i="5"/>
  <c r="E93" i="5"/>
  <c r="F93" i="5"/>
  <c r="I93" i="5"/>
  <c r="K93" i="5"/>
  <c r="L93" i="5"/>
  <c r="M93" i="5"/>
  <c r="N93" i="5"/>
  <c r="O93" i="5"/>
  <c r="AI93" i="5"/>
  <c r="E94" i="5"/>
  <c r="F94" i="5"/>
  <c r="I94" i="5"/>
  <c r="K94" i="5"/>
  <c r="L94" i="5"/>
  <c r="M94" i="5"/>
  <c r="N94" i="5"/>
  <c r="O94" i="5"/>
  <c r="AI94" i="5"/>
  <c r="E95" i="5"/>
  <c r="F95" i="5"/>
  <c r="I95" i="5"/>
  <c r="K95" i="5"/>
  <c r="L95" i="5"/>
  <c r="M95" i="5"/>
  <c r="N95" i="5"/>
  <c r="O95" i="5"/>
  <c r="AI95" i="5"/>
  <c r="E96" i="5"/>
  <c r="F96" i="5"/>
  <c r="I96" i="5"/>
  <c r="K96" i="5"/>
  <c r="L96" i="5"/>
  <c r="M96" i="5"/>
  <c r="N96" i="5"/>
  <c r="O96" i="5"/>
  <c r="AI96" i="5"/>
  <c r="E97" i="5"/>
  <c r="F97" i="5"/>
  <c r="I97" i="5"/>
  <c r="K97" i="5"/>
  <c r="L97" i="5"/>
  <c r="M97" i="5"/>
  <c r="N97" i="5"/>
  <c r="O97" i="5"/>
  <c r="AI97" i="5"/>
  <c r="E98" i="5"/>
  <c r="F98" i="5"/>
  <c r="I98" i="5"/>
  <c r="K98" i="5"/>
  <c r="L98" i="5"/>
  <c r="M98" i="5"/>
  <c r="N98" i="5"/>
  <c r="O98" i="5"/>
  <c r="AI98" i="5"/>
  <c r="E99" i="5"/>
  <c r="F99" i="5"/>
  <c r="I99" i="5"/>
  <c r="K99" i="5"/>
  <c r="L99" i="5"/>
  <c r="M99" i="5"/>
  <c r="N99" i="5"/>
  <c r="O99" i="5"/>
  <c r="AI99" i="5"/>
  <c r="E100" i="5"/>
  <c r="F100" i="5"/>
  <c r="I100" i="5"/>
  <c r="K100" i="5"/>
  <c r="L100" i="5"/>
  <c r="M100" i="5"/>
  <c r="N100" i="5"/>
  <c r="O100" i="5"/>
  <c r="AI100" i="5"/>
  <c r="E101" i="5"/>
  <c r="F101" i="5"/>
  <c r="I101" i="5"/>
  <c r="K101" i="5"/>
  <c r="L101" i="5"/>
  <c r="M101" i="5"/>
  <c r="N101" i="5"/>
  <c r="O101" i="5"/>
  <c r="AI101" i="5"/>
  <c r="E102" i="5"/>
  <c r="F102" i="5"/>
  <c r="I102" i="5"/>
  <c r="K102" i="5"/>
  <c r="L102" i="5"/>
  <c r="M102" i="5"/>
  <c r="N102" i="5"/>
  <c r="O102" i="5"/>
  <c r="AI102" i="5"/>
  <c r="E103" i="5"/>
  <c r="F103" i="5"/>
  <c r="I103" i="5"/>
  <c r="K103" i="5"/>
  <c r="L103" i="5"/>
  <c r="M103" i="5"/>
  <c r="N103" i="5"/>
  <c r="O103" i="5"/>
  <c r="AI103" i="5"/>
  <c r="E104" i="5"/>
  <c r="F104" i="5"/>
  <c r="I104" i="5"/>
  <c r="K104" i="5"/>
  <c r="L104" i="5"/>
  <c r="M104" i="5"/>
  <c r="N104" i="5"/>
  <c r="O104" i="5"/>
  <c r="AI104" i="5"/>
  <c r="E105" i="5"/>
  <c r="F105" i="5"/>
  <c r="I105" i="5"/>
  <c r="K105" i="5"/>
  <c r="L105" i="5"/>
  <c r="M105" i="5"/>
  <c r="N105" i="5"/>
  <c r="O105" i="5"/>
  <c r="AI105" i="5"/>
  <c r="E106" i="5"/>
  <c r="F106" i="5"/>
  <c r="I106" i="5"/>
  <c r="K106" i="5"/>
  <c r="L106" i="5"/>
  <c r="M106" i="5"/>
  <c r="N106" i="5"/>
  <c r="O106" i="5"/>
  <c r="AI106" i="5"/>
  <c r="E107" i="5"/>
  <c r="F107" i="5"/>
  <c r="I107" i="5"/>
  <c r="K107" i="5"/>
  <c r="L107" i="5"/>
  <c r="M107" i="5"/>
  <c r="N107" i="5"/>
  <c r="O107" i="5"/>
  <c r="AI107" i="5"/>
  <c r="E108" i="5"/>
  <c r="F108" i="5"/>
  <c r="I108" i="5"/>
  <c r="K108" i="5"/>
  <c r="L108" i="5"/>
  <c r="M108" i="5"/>
  <c r="N108" i="5"/>
  <c r="O108" i="5"/>
  <c r="AI108" i="5"/>
  <c r="E109" i="5"/>
  <c r="F109" i="5"/>
  <c r="I109" i="5"/>
  <c r="K109" i="5"/>
  <c r="L109" i="5"/>
  <c r="M109" i="5"/>
  <c r="N109" i="5"/>
  <c r="O109" i="5"/>
  <c r="AI109" i="5"/>
  <c r="E110" i="5"/>
  <c r="F110" i="5"/>
  <c r="I110" i="5"/>
  <c r="K110" i="5"/>
  <c r="L110" i="5"/>
  <c r="M110" i="5"/>
  <c r="N110" i="5"/>
  <c r="O110" i="5"/>
  <c r="AI110" i="5"/>
  <c r="E111" i="5"/>
  <c r="F111" i="5"/>
  <c r="I111" i="5"/>
  <c r="K111" i="5"/>
  <c r="L111" i="5"/>
  <c r="M111" i="5"/>
  <c r="N111" i="5"/>
  <c r="O111" i="5"/>
  <c r="AI111" i="5"/>
  <c r="E112" i="5"/>
  <c r="F112" i="5"/>
  <c r="I112" i="5"/>
  <c r="K112" i="5"/>
  <c r="L112" i="5"/>
  <c r="M112" i="5"/>
  <c r="N112" i="5"/>
  <c r="O112" i="5"/>
  <c r="AI112" i="5"/>
  <c r="E113" i="5"/>
  <c r="F113" i="5"/>
  <c r="I113" i="5"/>
  <c r="K113" i="5"/>
  <c r="L113" i="5"/>
  <c r="M113" i="5"/>
  <c r="N113" i="5"/>
  <c r="O113" i="5"/>
  <c r="AI113" i="5"/>
  <c r="E114" i="5"/>
  <c r="F114" i="5"/>
  <c r="I114" i="5"/>
  <c r="K114" i="5"/>
  <c r="L114" i="5"/>
  <c r="M114" i="5"/>
  <c r="N114" i="5"/>
  <c r="O114" i="5"/>
  <c r="AI114" i="5"/>
  <c r="E115" i="5"/>
  <c r="F115" i="5"/>
  <c r="I115" i="5"/>
  <c r="K115" i="5"/>
  <c r="L115" i="5"/>
  <c r="M115" i="5"/>
  <c r="N115" i="5"/>
  <c r="O115" i="5"/>
  <c r="AI115" i="5"/>
  <c r="E116" i="5"/>
  <c r="F116" i="5"/>
  <c r="I116" i="5"/>
  <c r="K116" i="5"/>
  <c r="L116" i="5"/>
  <c r="M116" i="5"/>
  <c r="N116" i="5"/>
  <c r="O116" i="5"/>
  <c r="AI116" i="5"/>
  <c r="E117" i="5"/>
  <c r="F117" i="5"/>
  <c r="I117" i="5"/>
  <c r="K117" i="5"/>
  <c r="L117" i="5"/>
  <c r="M117" i="5"/>
  <c r="N117" i="5"/>
  <c r="O117" i="5"/>
  <c r="AI117" i="5"/>
  <c r="E118" i="5"/>
  <c r="F118" i="5"/>
  <c r="I118" i="5"/>
  <c r="K118" i="5"/>
  <c r="L118" i="5"/>
  <c r="M118" i="5"/>
  <c r="N118" i="5"/>
  <c r="O118" i="5"/>
  <c r="AI118" i="5"/>
  <c r="E119" i="5"/>
  <c r="F119" i="5"/>
  <c r="I119" i="5"/>
  <c r="K119" i="5"/>
  <c r="L119" i="5"/>
  <c r="M119" i="5"/>
  <c r="N119" i="5"/>
  <c r="O119" i="5"/>
  <c r="AI119" i="5"/>
  <c r="E120" i="5"/>
  <c r="F120" i="5"/>
  <c r="I120" i="5"/>
  <c r="K120" i="5"/>
  <c r="L120" i="5"/>
  <c r="M120" i="5"/>
  <c r="N120" i="5"/>
  <c r="O120" i="5"/>
  <c r="AI120" i="5"/>
  <c r="E121" i="5"/>
  <c r="F121" i="5"/>
  <c r="I121" i="5"/>
  <c r="K121" i="5"/>
  <c r="L121" i="5"/>
  <c r="M121" i="5"/>
  <c r="N121" i="5"/>
  <c r="O121" i="5"/>
  <c r="AI121" i="5"/>
  <c r="E122" i="5"/>
  <c r="F122" i="5"/>
  <c r="I122" i="5"/>
  <c r="K122" i="5"/>
  <c r="L122" i="5"/>
  <c r="M122" i="5"/>
  <c r="N122" i="5"/>
  <c r="O122" i="5"/>
  <c r="AI122" i="5"/>
  <c r="E123" i="5"/>
  <c r="F123" i="5"/>
  <c r="I123" i="5"/>
  <c r="K123" i="5"/>
  <c r="L123" i="5"/>
  <c r="M123" i="5"/>
  <c r="N123" i="5"/>
  <c r="O123" i="5"/>
  <c r="AI123" i="5"/>
  <c r="E124" i="5"/>
  <c r="F124" i="5"/>
  <c r="I124" i="5"/>
  <c r="K124" i="5"/>
  <c r="L124" i="5"/>
  <c r="M124" i="5"/>
  <c r="N124" i="5"/>
  <c r="O124" i="5"/>
  <c r="AI124" i="5"/>
  <c r="E125" i="5"/>
  <c r="F125" i="5"/>
  <c r="I125" i="5"/>
  <c r="K125" i="5"/>
  <c r="L125" i="5"/>
  <c r="M125" i="5"/>
  <c r="N125" i="5"/>
  <c r="O125" i="5"/>
  <c r="AI125" i="5"/>
  <c r="E126" i="5"/>
  <c r="F126" i="5"/>
  <c r="I126" i="5"/>
  <c r="K126" i="5"/>
  <c r="L126" i="5"/>
  <c r="M126" i="5"/>
  <c r="N126" i="5"/>
  <c r="O126" i="5"/>
  <c r="AI126" i="5"/>
  <c r="E127" i="5"/>
  <c r="F127" i="5"/>
  <c r="I127" i="5"/>
  <c r="K127" i="5"/>
  <c r="L127" i="5"/>
  <c r="M127" i="5"/>
  <c r="N127" i="5"/>
  <c r="O127" i="5"/>
  <c r="AI127" i="5"/>
  <c r="E128" i="5"/>
  <c r="F128" i="5"/>
  <c r="I128" i="5"/>
  <c r="K128" i="5"/>
  <c r="L128" i="5"/>
  <c r="M128" i="5"/>
  <c r="N128" i="5"/>
  <c r="O128" i="5"/>
  <c r="AI128" i="5"/>
  <c r="E129" i="5"/>
  <c r="F129" i="5"/>
  <c r="I129" i="5"/>
  <c r="K129" i="5"/>
  <c r="L129" i="5"/>
  <c r="M129" i="5"/>
  <c r="N129" i="5"/>
  <c r="O129" i="5"/>
  <c r="AI129" i="5"/>
  <c r="E130" i="5"/>
  <c r="F130" i="5"/>
  <c r="I130" i="5"/>
  <c r="K130" i="5"/>
  <c r="L130" i="5"/>
  <c r="M130" i="5"/>
  <c r="N130" i="5"/>
  <c r="O130" i="5"/>
  <c r="AI130" i="5"/>
  <c r="E131" i="5"/>
  <c r="F131" i="5"/>
  <c r="I131" i="5"/>
  <c r="K131" i="5"/>
  <c r="L131" i="5"/>
  <c r="M131" i="5"/>
  <c r="N131" i="5"/>
  <c r="O131" i="5"/>
  <c r="AI131" i="5"/>
  <c r="E132" i="5"/>
  <c r="F132" i="5"/>
  <c r="I132" i="5"/>
  <c r="K132" i="5"/>
  <c r="L132" i="5"/>
  <c r="M132" i="5"/>
  <c r="N132" i="5"/>
  <c r="O132" i="5"/>
  <c r="AI132" i="5"/>
  <c r="E133" i="5"/>
  <c r="F133" i="5"/>
  <c r="I133" i="5"/>
  <c r="K133" i="5"/>
  <c r="L133" i="5"/>
  <c r="M133" i="5"/>
  <c r="N133" i="5"/>
  <c r="O133" i="5"/>
  <c r="AI133" i="5"/>
  <c r="E134" i="5"/>
  <c r="F134" i="5"/>
  <c r="I134" i="5"/>
  <c r="K134" i="5"/>
  <c r="L134" i="5"/>
  <c r="M134" i="5"/>
  <c r="N134" i="5"/>
  <c r="O134" i="5"/>
  <c r="AI134" i="5"/>
  <c r="E135" i="5"/>
  <c r="F135" i="5"/>
  <c r="I135" i="5"/>
  <c r="K135" i="5"/>
  <c r="L135" i="5"/>
  <c r="M135" i="5"/>
  <c r="N135" i="5"/>
  <c r="O135" i="5"/>
  <c r="AI135" i="5"/>
  <c r="E136" i="5"/>
  <c r="F136" i="5"/>
  <c r="I136" i="5"/>
  <c r="K136" i="5"/>
  <c r="L136" i="5"/>
  <c r="M136" i="5"/>
  <c r="N136" i="5"/>
  <c r="O136" i="5"/>
  <c r="AI136" i="5"/>
  <c r="E137" i="5"/>
  <c r="F137" i="5"/>
  <c r="I137" i="5"/>
  <c r="K137" i="5"/>
  <c r="L137" i="5"/>
  <c r="M137" i="5"/>
  <c r="N137" i="5"/>
  <c r="O137" i="5"/>
  <c r="AI137" i="5"/>
  <c r="E138" i="5"/>
  <c r="F138" i="5"/>
  <c r="I138" i="5"/>
  <c r="K138" i="5"/>
  <c r="L138" i="5"/>
  <c r="M138" i="5"/>
  <c r="N138" i="5"/>
  <c r="O138" i="5"/>
  <c r="AI138" i="5"/>
  <c r="E139" i="5"/>
  <c r="F139" i="5"/>
  <c r="I139" i="5"/>
  <c r="K139" i="5"/>
  <c r="L139" i="5"/>
  <c r="M139" i="5"/>
  <c r="N139" i="5"/>
  <c r="O139" i="5"/>
  <c r="AI139" i="5"/>
  <c r="E140" i="5"/>
  <c r="F140" i="5"/>
  <c r="I140" i="5"/>
  <c r="K140" i="5"/>
  <c r="L140" i="5"/>
  <c r="M140" i="5"/>
  <c r="N140" i="5"/>
  <c r="O140" i="5"/>
  <c r="AI140" i="5"/>
  <c r="E141" i="5"/>
  <c r="F141" i="5"/>
  <c r="I141" i="5"/>
  <c r="K141" i="5"/>
  <c r="L141" i="5"/>
  <c r="M141" i="5"/>
  <c r="N141" i="5"/>
  <c r="O141" i="5"/>
  <c r="AI141" i="5"/>
  <c r="E142" i="5"/>
  <c r="F142" i="5"/>
  <c r="I142" i="5"/>
  <c r="K142" i="5"/>
  <c r="L142" i="5"/>
  <c r="M142" i="5"/>
  <c r="N142" i="5"/>
  <c r="O142" i="5"/>
  <c r="AI142" i="5"/>
  <c r="E143" i="5"/>
  <c r="F143" i="5"/>
  <c r="I143" i="5"/>
  <c r="K143" i="5"/>
  <c r="L143" i="5"/>
  <c r="M143" i="5"/>
  <c r="N143" i="5"/>
  <c r="O143" i="5"/>
  <c r="AI143" i="5"/>
  <c r="E144" i="5"/>
  <c r="F144" i="5"/>
  <c r="I144" i="5"/>
  <c r="K144" i="5"/>
  <c r="L144" i="5"/>
  <c r="M144" i="5"/>
  <c r="N144" i="5"/>
  <c r="O144" i="5"/>
  <c r="AI144" i="5"/>
  <c r="E145" i="5"/>
  <c r="F145" i="5"/>
  <c r="I145" i="5"/>
  <c r="K145" i="5"/>
  <c r="L145" i="5"/>
  <c r="M145" i="5"/>
  <c r="N145" i="5"/>
  <c r="O145" i="5"/>
  <c r="AI145" i="5"/>
  <c r="E146" i="5"/>
  <c r="F146" i="5"/>
  <c r="I146" i="5"/>
  <c r="K146" i="5"/>
  <c r="L146" i="5"/>
  <c r="M146" i="5"/>
  <c r="N146" i="5"/>
  <c r="O146" i="5"/>
  <c r="AI146" i="5"/>
  <c r="E147" i="5"/>
  <c r="F147" i="5"/>
  <c r="I147" i="5"/>
  <c r="K147" i="5"/>
  <c r="L147" i="5"/>
  <c r="M147" i="5"/>
  <c r="N147" i="5"/>
  <c r="O147" i="5"/>
  <c r="AI147" i="5"/>
  <c r="E148" i="5"/>
  <c r="F148" i="5"/>
  <c r="I148" i="5"/>
  <c r="K148" i="5"/>
  <c r="L148" i="5"/>
  <c r="M148" i="5"/>
  <c r="N148" i="5"/>
  <c r="O148" i="5"/>
  <c r="AI148" i="5"/>
  <c r="E149" i="5"/>
  <c r="F149" i="5"/>
  <c r="I149" i="5"/>
  <c r="K149" i="5"/>
  <c r="L149" i="5"/>
  <c r="M149" i="5"/>
  <c r="N149" i="5"/>
  <c r="O149" i="5"/>
  <c r="AI149" i="5"/>
  <c r="E150" i="5"/>
  <c r="F150" i="5"/>
  <c r="I150" i="5"/>
  <c r="K150" i="5"/>
  <c r="L150" i="5"/>
  <c r="M150" i="5"/>
  <c r="N150" i="5"/>
  <c r="O150" i="5"/>
  <c r="AI150" i="5"/>
  <c r="E151" i="5"/>
  <c r="F151" i="5"/>
  <c r="I151" i="5"/>
  <c r="K151" i="5"/>
  <c r="L151" i="5"/>
  <c r="M151" i="5"/>
  <c r="N151" i="5"/>
  <c r="O151" i="5"/>
  <c r="AI151" i="5"/>
  <c r="E152" i="5"/>
  <c r="F152" i="5"/>
  <c r="I152" i="5"/>
  <c r="K152" i="5"/>
  <c r="L152" i="5"/>
  <c r="M152" i="5"/>
  <c r="N152" i="5"/>
  <c r="O152" i="5"/>
  <c r="AI152" i="5"/>
  <c r="E153" i="5"/>
  <c r="F153" i="5"/>
  <c r="I153" i="5"/>
  <c r="K153" i="5"/>
  <c r="L153" i="5"/>
  <c r="M153" i="5"/>
  <c r="N153" i="5"/>
  <c r="O153" i="5"/>
  <c r="AI153" i="5"/>
  <c r="E154" i="5"/>
  <c r="F154" i="5"/>
  <c r="I154" i="5"/>
  <c r="K154" i="5"/>
  <c r="L154" i="5"/>
  <c r="M154" i="5"/>
  <c r="N154" i="5"/>
  <c r="O154" i="5"/>
  <c r="AI154" i="5"/>
  <c r="E155" i="5"/>
  <c r="F155" i="5"/>
  <c r="I155" i="5"/>
  <c r="K155" i="5"/>
  <c r="L155" i="5"/>
  <c r="M155" i="5"/>
  <c r="N155" i="5"/>
  <c r="O155" i="5"/>
  <c r="AI155" i="5"/>
  <c r="E156" i="5"/>
  <c r="F156" i="5"/>
  <c r="I156" i="5"/>
  <c r="K156" i="5"/>
  <c r="L156" i="5"/>
  <c r="M156" i="5"/>
  <c r="N156" i="5"/>
  <c r="O156" i="5"/>
  <c r="AI156" i="5"/>
  <c r="E157" i="5"/>
  <c r="F157" i="5"/>
  <c r="I157" i="5"/>
  <c r="K157" i="5"/>
  <c r="L157" i="5"/>
  <c r="M157" i="5"/>
  <c r="N157" i="5"/>
  <c r="O157" i="5"/>
  <c r="AI157" i="5"/>
  <c r="E158" i="5"/>
  <c r="F158" i="5"/>
  <c r="I158" i="5"/>
  <c r="K158" i="5"/>
  <c r="L158" i="5"/>
  <c r="M158" i="5"/>
  <c r="N158" i="5"/>
  <c r="O158" i="5"/>
  <c r="AI158" i="5"/>
  <c r="E159" i="5"/>
  <c r="F159" i="5"/>
  <c r="I159" i="5"/>
  <c r="K159" i="5"/>
  <c r="L159" i="5"/>
  <c r="M159" i="5"/>
  <c r="N159" i="5"/>
  <c r="O159" i="5"/>
  <c r="AI159" i="5"/>
  <c r="E160" i="5"/>
  <c r="F160" i="5"/>
  <c r="I160" i="5"/>
  <c r="K160" i="5"/>
  <c r="L160" i="5"/>
  <c r="M160" i="5"/>
  <c r="N160" i="5"/>
  <c r="O160" i="5"/>
  <c r="AI160" i="5"/>
  <c r="E161" i="5"/>
  <c r="F161" i="5"/>
  <c r="I161" i="5"/>
  <c r="K161" i="5"/>
  <c r="L161" i="5"/>
  <c r="M161" i="5"/>
  <c r="N161" i="5"/>
  <c r="O161" i="5"/>
  <c r="AI161" i="5"/>
  <c r="E162" i="5"/>
  <c r="F162" i="5"/>
  <c r="I162" i="5"/>
  <c r="K162" i="5"/>
  <c r="L162" i="5"/>
  <c r="M162" i="5"/>
  <c r="N162" i="5"/>
  <c r="O162" i="5"/>
  <c r="AI162" i="5"/>
  <c r="E163" i="5"/>
  <c r="F163" i="5"/>
  <c r="I163" i="5"/>
  <c r="K163" i="5"/>
  <c r="L163" i="5"/>
  <c r="M163" i="5"/>
  <c r="N163" i="5"/>
  <c r="O163" i="5"/>
  <c r="AI163" i="5"/>
  <c r="E164" i="5"/>
  <c r="F164" i="5"/>
  <c r="I164" i="5"/>
  <c r="K164" i="5"/>
  <c r="L164" i="5"/>
  <c r="M164" i="5"/>
  <c r="N164" i="5"/>
  <c r="O164" i="5"/>
  <c r="AI164" i="5"/>
  <c r="E165" i="5"/>
  <c r="F165" i="5"/>
  <c r="I165" i="5"/>
  <c r="K165" i="5"/>
  <c r="L165" i="5"/>
  <c r="M165" i="5"/>
  <c r="N165" i="5"/>
  <c r="O165" i="5"/>
  <c r="AI165" i="5"/>
  <c r="E166" i="5"/>
  <c r="F166" i="5"/>
  <c r="I166" i="5"/>
  <c r="K166" i="5"/>
  <c r="L166" i="5"/>
  <c r="M166" i="5"/>
  <c r="N166" i="5"/>
  <c r="O166" i="5"/>
  <c r="AI166" i="5"/>
  <c r="E167" i="5"/>
  <c r="F167" i="5"/>
  <c r="I167" i="5"/>
  <c r="K167" i="5"/>
  <c r="L167" i="5"/>
  <c r="M167" i="5"/>
  <c r="N167" i="5"/>
  <c r="O167" i="5"/>
  <c r="AI167" i="5"/>
  <c r="E168" i="5"/>
  <c r="F168" i="5"/>
  <c r="I168" i="5"/>
  <c r="K168" i="5"/>
  <c r="L168" i="5"/>
  <c r="M168" i="5"/>
  <c r="N168" i="5"/>
  <c r="O168" i="5"/>
  <c r="AI168" i="5"/>
  <c r="E169" i="5"/>
  <c r="F169" i="5"/>
  <c r="I169" i="5"/>
  <c r="K169" i="5"/>
  <c r="L169" i="5"/>
  <c r="M169" i="5"/>
  <c r="N169" i="5"/>
  <c r="O169" i="5"/>
  <c r="AI169" i="5"/>
  <c r="E170" i="5"/>
  <c r="F170" i="5"/>
  <c r="I170" i="5"/>
  <c r="K170" i="5"/>
  <c r="L170" i="5"/>
  <c r="M170" i="5"/>
  <c r="N170" i="5"/>
  <c r="O170" i="5"/>
  <c r="AI170" i="5"/>
  <c r="E171" i="5"/>
  <c r="F171" i="5"/>
  <c r="I171" i="5"/>
  <c r="K171" i="5"/>
  <c r="L171" i="5"/>
  <c r="M171" i="5"/>
  <c r="N171" i="5"/>
  <c r="O171" i="5"/>
  <c r="AI171" i="5"/>
  <c r="E172" i="5"/>
  <c r="F172" i="5"/>
  <c r="I172" i="5"/>
  <c r="L172" i="5"/>
  <c r="M172" i="5"/>
  <c r="N172" i="5"/>
  <c r="O172" i="5"/>
  <c r="AI172" i="5"/>
  <c r="D174" i="5"/>
  <c r="E174" i="5"/>
  <c r="F174" i="5"/>
  <c r="H174" i="5"/>
  <c r="I174" i="5"/>
  <c r="K174" i="5"/>
  <c r="L174" i="5"/>
  <c r="M174" i="5"/>
  <c r="O174" i="5"/>
  <c r="AI174" i="5"/>
  <c r="D175" i="5"/>
  <c r="E175" i="5"/>
  <c r="F175" i="5"/>
  <c r="H175" i="5"/>
  <c r="I175" i="5"/>
  <c r="K175" i="5"/>
  <c r="L175" i="5"/>
  <c r="M175" i="5"/>
  <c r="O175" i="5"/>
  <c r="AI175" i="5"/>
  <c r="D176" i="5"/>
  <c r="E176" i="5"/>
  <c r="F176" i="5"/>
  <c r="H176" i="5"/>
  <c r="I176" i="5"/>
  <c r="K176" i="5"/>
  <c r="L176" i="5"/>
  <c r="M176" i="5"/>
  <c r="O176" i="5"/>
  <c r="AI176" i="5"/>
  <c r="D177" i="5"/>
  <c r="E177" i="5"/>
  <c r="F177" i="5"/>
  <c r="H177" i="5"/>
  <c r="I177" i="5"/>
  <c r="K177" i="5"/>
  <c r="L177" i="5"/>
  <c r="M177" i="5"/>
  <c r="O177" i="5"/>
  <c r="AI177" i="5"/>
  <c r="D178" i="5"/>
  <c r="E178" i="5"/>
  <c r="F178" i="5"/>
  <c r="H178" i="5"/>
  <c r="I178" i="5"/>
  <c r="K178" i="5"/>
  <c r="L178" i="5"/>
  <c r="M178" i="5"/>
  <c r="O178" i="5"/>
  <c r="AI178" i="5"/>
  <c r="D179" i="5"/>
  <c r="E179" i="5"/>
  <c r="F179" i="5"/>
  <c r="H179" i="5"/>
  <c r="I179" i="5"/>
  <c r="K179" i="5"/>
  <c r="L179" i="5"/>
  <c r="M179" i="5"/>
  <c r="O179" i="5"/>
  <c r="AI179" i="5"/>
  <c r="D180" i="5"/>
  <c r="E180" i="5"/>
  <c r="F180" i="5"/>
  <c r="H180" i="5"/>
  <c r="I180" i="5"/>
  <c r="K180" i="5"/>
  <c r="L180" i="5"/>
  <c r="M180" i="5"/>
  <c r="O180" i="5"/>
  <c r="AI180" i="5"/>
  <c r="D181" i="5"/>
  <c r="E181" i="5"/>
  <c r="F181" i="5"/>
  <c r="H181" i="5"/>
  <c r="I181" i="5"/>
  <c r="K181" i="5"/>
  <c r="L181" i="5"/>
  <c r="M181" i="5"/>
  <c r="O181" i="5"/>
  <c r="AI181" i="5"/>
  <c r="D182" i="5"/>
  <c r="E182" i="5"/>
  <c r="F182" i="5"/>
  <c r="H182" i="5"/>
  <c r="I182" i="5"/>
  <c r="K182" i="5"/>
  <c r="L182" i="5"/>
  <c r="M182" i="5"/>
  <c r="O182" i="5"/>
  <c r="AI182" i="5"/>
  <c r="D183" i="5"/>
  <c r="E183" i="5"/>
  <c r="F183" i="5"/>
  <c r="H183" i="5"/>
  <c r="I183" i="5"/>
  <c r="K183" i="5"/>
  <c r="L183" i="5"/>
  <c r="M183" i="5"/>
  <c r="O183" i="5"/>
  <c r="AI183" i="5"/>
  <c r="D184" i="5"/>
  <c r="E184" i="5"/>
  <c r="F184" i="5"/>
  <c r="H184" i="5"/>
  <c r="I184" i="5"/>
  <c r="K184" i="5"/>
  <c r="L184" i="5"/>
  <c r="M184" i="5"/>
  <c r="O184" i="5"/>
  <c r="AI184" i="5"/>
  <c r="D185" i="5"/>
  <c r="E185" i="5"/>
  <c r="F185" i="5"/>
  <c r="H185" i="5"/>
  <c r="I185" i="5"/>
  <c r="K185" i="5"/>
  <c r="L185" i="5"/>
  <c r="M185" i="5"/>
  <c r="O185" i="5"/>
  <c r="AI185" i="5"/>
  <c r="D186" i="5"/>
  <c r="E186" i="5"/>
  <c r="F186" i="5"/>
  <c r="H186" i="5"/>
  <c r="I186" i="5"/>
  <c r="K186" i="5"/>
  <c r="L186" i="5"/>
  <c r="M186" i="5"/>
  <c r="O186" i="5"/>
  <c r="AI186" i="5"/>
  <c r="D187" i="5"/>
  <c r="E187" i="5"/>
  <c r="F187" i="5"/>
  <c r="H187" i="5"/>
  <c r="I187" i="5"/>
  <c r="K187" i="5"/>
  <c r="L187" i="5"/>
  <c r="M187" i="5"/>
  <c r="O187" i="5"/>
  <c r="AI187" i="5"/>
  <c r="D188" i="5"/>
  <c r="E188" i="5"/>
  <c r="F188" i="5"/>
  <c r="H188" i="5"/>
  <c r="I188" i="5"/>
  <c r="K188" i="5"/>
  <c r="L188" i="5"/>
  <c r="M188" i="5"/>
  <c r="O188" i="5"/>
  <c r="AI188" i="5"/>
  <c r="D189" i="5"/>
  <c r="E189" i="5"/>
  <c r="F189" i="5"/>
  <c r="H189" i="5"/>
  <c r="I189" i="5"/>
  <c r="K189" i="5"/>
  <c r="L189" i="5"/>
  <c r="M189" i="5"/>
  <c r="O189" i="5"/>
  <c r="AI189" i="5"/>
  <c r="D190" i="5"/>
  <c r="E190" i="5"/>
  <c r="F190" i="5"/>
  <c r="H190" i="5"/>
  <c r="I190" i="5"/>
  <c r="K190" i="5"/>
  <c r="L190" i="5"/>
  <c r="M190" i="5"/>
  <c r="O190" i="5"/>
  <c r="AI190" i="5"/>
  <c r="D191" i="5"/>
  <c r="E191" i="5"/>
  <c r="F191" i="5"/>
  <c r="H191" i="5"/>
  <c r="I191" i="5"/>
  <c r="K191" i="5"/>
  <c r="L191" i="5"/>
  <c r="M191" i="5"/>
  <c r="O191" i="5"/>
  <c r="AI191" i="5"/>
  <c r="D192" i="5"/>
  <c r="E192" i="5"/>
  <c r="F192" i="5"/>
  <c r="H192" i="5"/>
  <c r="I192" i="5"/>
  <c r="K192" i="5"/>
  <c r="L192" i="5"/>
  <c r="M192" i="5"/>
  <c r="O192" i="5"/>
  <c r="AI192" i="5"/>
  <c r="D193" i="5"/>
  <c r="E193" i="5"/>
  <c r="F193" i="5"/>
  <c r="H193" i="5"/>
  <c r="I193" i="5"/>
  <c r="K193" i="5"/>
  <c r="L193" i="5"/>
  <c r="M193" i="5"/>
  <c r="O193" i="5"/>
  <c r="AI193" i="5"/>
  <c r="D194" i="5"/>
  <c r="E194" i="5"/>
  <c r="F194" i="5"/>
  <c r="H194" i="5"/>
  <c r="I194" i="5"/>
  <c r="K194" i="5"/>
  <c r="L194" i="5"/>
  <c r="M194" i="5"/>
  <c r="O194" i="5"/>
  <c r="AI194" i="5"/>
  <c r="D195" i="5"/>
  <c r="E195" i="5"/>
  <c r="F195" i="5"/>
  <c r="H195" i="5"/>
  <c r="I195" i="5"/>
  <c r="K195" i="5"/>
  <c r="L195" i="5"/>
  <c r="M195" i="5"/>
  <c r="O195" i="5"/>
  <c r="AI195" i="5"/>
  <c r="D196" i="5"/>
  <c r="E196" i="5"/>
  <c r="F196" i="5"/>
  <c r="H196" i="5"/>
  <c r="I196" i="5"/>
  <c r="K196" i="5"/>
  <c r="L196" i="5"/>
  <c r="M196" i="5"/>
  <c r="O196" i="5"/>
  <c r="AI196" i="5"/>
  <c r="D197" i="5"/>
  <c r="E197" i="5"/>
  <c r="F197" i="5"/>
  <c r="H197" i="5"/>
  <c r="I197" i="5"/>
  <c r="K197" i="5"/>
  <c r="L197" i="5"/>
  <c r="M197" i="5"/>
  <c r="O197" i="5"/>
  <c r="AI197" i="5"/>
  <c r="D198" i="5"/>
  <c r="E198" i="5"/>
  <c r="F198" i="5"/>
  <c r="H198" i="5"/>
  <c r="I198" i="5"/>
  <c r="K198" i="5"/>
  <c r="L198" i="5"/>
  <c r="M198" i="5"/>
  <c r="O198" i="5"/>
  <c r="AI198" i="5"/>
  <c r="D199" i="5"/>
  <c r="E199" i="5"/>
  <c r="F199" i="5"/>
  <c r="H199" i="5"/>
  <c r="I199" i="5"/>
  <c r="K199" i="5"/>
  <c r="L199" i="5"/>
  <c r="M199" i="5"/>
  <c r="O199" i="5"/>
  <c r="AI199" i="5"/>
  <c r="D200" i="5"/>
  <c r="E200" i="5"/>
  <c r="F200" i="5"/>
  <c r="H200" i="5"/>
  <c r="I200" i="5"/>
  <c r="K200" i="5"/>
  <c r="L200" i="5"/>
  <c r="M200" i="5"/>
  <c r="O200" i="5"/>
  <c r="AI200" i="5"/>
  <c r="D201" i="5"/>
  <c r="E201" i="5"/>
  <c r="F201" i="5"/>
  <c r="H201" i="5"/>
  <c r="I201" i="5"/>
  <c r="K201" i="5"/>
  <c r="L201" i="5"/>
  <c r="M201" i="5"/>
  <c r="O201" i="5"/>
  <c r="AI201" i="5"/>
  <c r="D202" i="5"/>
  <c r="E202" i="5"/>
  <c r="F202" i="5"/>
  <c r="H202" i="5"/>
  <c r="I202" i="5"/>
  <c r="K202" i="5"/>
  <c r="L202" i="5"/>
  <c r="M202" i="5"/>
  <c r="O202" i="5"/>
  <c r="AI202" i="5"/>
  <c r="D203" i="5"/>
  <c r="E203" i="5"/>
  <c r="F203" i="5"/>
  <c r="H203" i="5"/>
  <c r="I203" i="5"/>
  <c r="K203" i="5"/>
  <c r="L203" i="5"/>
  <c r="M203" i="5"/>
  <c r="O203" i="5"/>
  <c r="AI203" i="5"/>
  <c r="D204" i="5"/>
  <c r="E204" i="5"/>
  <c r="F204" i="5"/>
  <c r="H204" i="5"/>
  <c r="I204" i="5"/>
  <c r="K204" i="5"/>
  <c r="L204" i="5"/>
  <c r="M204" i="5"/>
  <c r="O204" i="5"/>
  <c r="AI204" i="5"/>
  <c r="D205" i="5"/>
  <c r="E205" i="5"/>
  <c r="F205" i="5"/>
  <c r="H205" i="5"/>
  <c r="I205" i="5"/>
  <c r="K205" i="5"/>
  <c r="L205" i="5"/>
  <c r="M205" i="5"/>
  <c r="O205" i="5"/>
  <c r="AI205" i="5"/>
  <c r="D206" i="5"/>
  <c r="E206" i="5"/>
  <c r="F206" i="5"/>
  <c r="H206" i="5"/>
  <c r="I206" i="5"/>
  <c r="K206" i="5"/>
  <c r="L206" i="5"/>
  <c r="M206" i="5"/>
  <c r="O206" i="5"/>
  <c r="AI206" i="5"/>
  <c r="D207" i="5"/>
  <c r="E207" i="5"/>
  <c r="F207" i="5"/>
  <c r="H207" i="5"/>
  <c r="I207" i="5"/>
  <c r="K207" i="5"/>
  <c r="L207" i="5"/>
  <c r="M207" i="5"/>
  <c r="O207" i="5"/>
  <c r="AI207" i="5"/>
  <c r="D208" i="5"/>
  <c r="E208" i="5"/>
  <c r="F208" i="5"/>
  <c r="H208" i="5"/>
  <c r="I208" i="5"/>
  <c r="K208" i="5"/>
  <c r="L208" i="5"/>
  <c r="M208" i="5"/>
  <c r="O208" i="5"/>
  <c r="AI208" i="5"/>
  <c r="D209" i="5"/>
  <c r="E209" i="5"/>
  <c r="F209" i="5"/>
  <c r="H209" i="5"/>
  <c r="I209" i="5"/>
  <c r="K209" i="5"/>
  <c r="L209" i="5"/>
  <c r="M209" i="5"/>
  <c r="O209" i="5"/>
  <c r="AI209" i="5"/>
  <c r="D210" i="5"/>
  <c r="E210" i="5"/>
  <c r="F210" i="5"/>
  <c r="H210" i="5"/>
  <c r="I210" i="5"/>
  <c r="K210" i="5"/>
  <c r="L210" i="5"/>
  <c r="M210" i="5"/>
  <c r="O210" i="5"/>
  <c r="AI210" i="5"/>
  <c r="D211" i="5"/>
  <c r="E211" i="5"/>
  <c r="F211" i="5"/>
  <c r="H211" i="5"/>
  <c r="I211" i="5"/>
  <c r="K211" i="5"/>
  <c r="L211" i="5"/>
  <c r="M211" i="5"/>
  <c r="O211" i="5"/>
  <c r="AI211" i="5"/>
  <c r="D212" i="5"/>
  <c r="E212" i="5"/>
  <c r="F212" i="5"/>
  <c r="H212" i="5"/>
  <c r="I212" i="5"/>
  <c r="K212" i="5"/>
  <c r="L212" i="5"/>
  <c r="M212" i="5"/>
  <c r="O212" i="5"/>
  <c r="AI212" i="5"/>
  <c r="D213" i="5"/>
  <c r="E213" i="5"/>
  <c r="F213" i="5"/>
  <c r="H213" i="5"/>
  <c r="I213" i="5"/>
  <c r="K213" i="5"/>
  <c r="L213" i="5"/>
  <c r="M213" i="5"/>
  <c r="O213" i="5"/>
  <c r="AI213" i="5"/>
  <c r="D214" i="5"/>
  <c r="E214" i="5"/>
  <c r="F214" i="5"/>
  <c r="H214" i="5"/>
  <c r="I214" i="5"/>
  <c r="K214" i="5"/>
  <c r="L214" i="5"/>
  <c r="M214" i="5"/>
  <c r="O214" i="5"/>
  <c r="AI214" i="5"/>
  <c r="D215" i="5"/>
  <c r="E215" i="5"/>
  <c r="F215" i="5"/>
  <c r="H215" i="5"/>
  <c r="I215" i="5"/>
  <c r="K215" i="5"/>
  <c r="L215" i="5"/>
  <c r="M215" i="5"/>
  <c r="O215" i="5"/>
  <c r="AI215" i="5"/>
  <c r="D216" i="5"/>
  <c r="E216" i="5"/>
  <c r="F216" i="5"/>
  <c r="H216" i="5"/>
  <c r="I216" i="5"/>
  <c r="K216" i="5"/>
  <c r="L216" i="5"/>
  <c r="M216" i="5"/>
  <c r="O216" i="5"/>
  <c r="AI216" i="5"/>
  <c r="D217" i="5"/>
  <c r="E217" i="5"/>
  <c r="F217" i="5"/>
  <c r="H217" i="5"/>
  <c r="I217" i="5"/>
  <c r="K217" i="5"/>
  <c r="L217" i="5"/>
  <c r="M217" i="5"/>
  <c r="O217" i="5"/>
  <c r="AI217" i="5"/>
  <c r="D218" i="5"/>
  <c r="E218" i="5"/>
  <c r="F218" i="5"/>
  <c r="H218" i="5"/>
  <c r="I218" i="5"/>
  <c r="K218" i="5"/>
  <c r="L218" i="5"/>
  <c r="M218" i="5"/>
  <c r="O218" i="5"/>
  <c r="AI218" i="5"/>
  <c r="D219" i="5"/>
  <c r="E219" i="5"/>
  <c r="F219" i="5"/>
  <c r="H219" i="5"/>
  <c r="I219" i="5"/>
  <c r="K219" i="5"/>
  <c r="L219" i="5"/>
  <c r="M219" i="5"/>
  <c r="O219" i="5"/>
  <c r="AI219" i="5"/>
  <c r="D220" i="5"/>
  <c r="E220" i="5"/>
  <c r="F220" i="5"/>
  <c r="H220" i="5"/>
  <c r="I220" i="5"/>
  <c r="K220" i="5"/>
  <c r="L220" i="5"/>
  <c r="M220" i="5"/>
  <c r="O220" i="5"/>
  <c r="AI220" i="5"/>
  <c r="D221" i="5"/>
  <c r="E221" i="5"/>
  <c r="F221" i="5"/>
  <c r="H221" i="5"/>
  <c r="I221" i="5"/>
  <c r="K221" i="5"/>
  <c r="L221" i="5"/>
  <c r="M221" i="5"/>
  <c r="O221" i="5"/>
  <c r="AI221" i="5"/>
  <c r="D222" i="5"/>
  <c r="E222" i="5"/>
  <c r="F222" i="5"/>
  <c r="H222" i="5"/>
  <c r="I222" i="5"/>
  <c r="K222" i="5"/>
  <c r="L222" i="5"/>
  <c r="M222" i="5"/>
  <c r="O222" i="5"/>
  <c r="AI222" i="5"/>
  <c r="D223" i="5"/>
  <c r="E223" i="5"/>
  <c r="F223" i="5"/>
  <c r="H223" i="5"/>
  <c r="I223" i="5"/>
  <c r="K223" i="5"/>
  <c r="L223" i="5"/>
  <c r="M223" i="5"/>
  <c r="O223" i="5"/>
  <c r="AI223" i="5"/>
  <c r="D224" i="5"/>
  <c r="E224" i="5"/>
  <c r="F224" i="5"/>
  <c r="H224" i="5"/>
  <c r="I224" i="5"/>
  <c r="K224" i="5"/>
  <c r="L224" i="5"/>
  <c r="M224" i="5"/>
  <c r="O224" i="5"/>
  <c r="AI224" i="5"/>
  <c r="D225" i="5"/>
  <c r="E225" i="5"/>
  <c r="F225" i="5"/>
  <c r="H225" i="5"/>
  <c r="I225" i="5"/>
  <c r="K225" i="5"/>
  <c r="L225" i="5"/>
  <c r="M225" i="5"/>
  <c r="O225" i="5"/>
  <c r="AI225" i="5"/>
  <c r="D226" i="5"/>
  <c r="E226" i="5"/>
  <c r="F226" i="5"/>
  <c r="H226" i="5"/>
  <c r="I226" i="5"/>
  <c r="K226" i="5"/>
  <c r="L226" i="5"/>
  <c r="M226" i="5"/>
  <c r="O226" i="5"/>
  <c r="AI226" i="5"/>
  <c r="D227" i="5"/>
  <c r="E227" i="5"/>
  <c r="F227" i="5"/>
  <c r="H227" i="5"/>
  <c r="I227" i="5"/>
  <c r="K227" i="5"/>
  <c r="L227" i="5"/>
  <c r="M227" i="5"/>
  <c r="O227" i="5"/>
  <c r="AI227" i="5"/>
  <c r="D228" i="5"/>
  <c r="E228" i="5"/>
  <c r="F228" i="5"/>
  <c r="H228" i="5"/>
  <c r="I228" i="5"/>
  <c r="K228" i="5"/>
  <c r="L228" i="5"/>
  <c r="M228" i="5"/>
  <c r="O228" i="5"/>
  <c r="AI228" i="5"/>
  <c r="D229" i="5"/>
  <c r="E229" i="5"/>
  <c r="F229" i="5"/>
  <c r="H229" i="5"/>
  <c r="I229" i="5"/>
  <c r="K229" i="5"/>
  <c r="L229" i="5"/>
  <c r="M229" i="5"/>
  <c r="O229" i="5"/>
  <c r="AI229" i="5"/>
  <c r="D230" i="5"/>
  <c r="E230" i="5"/>
  <c r="F230" i="5"/>
  <c r="H230" i="5"/>
  <c r="I230" i="5"/>
  <c r="K230" i="5"/>
  <c r="L230" i="5"/>
  <c r="M230" i="5"/>
  <c r="O230" i="5"/>
  <c r="AI230" i="5"/>
  <c r="D231" i="5"/>
  <c r="E231" i="5"/>
  <c r="F231" i="5"/>
  <c r="H231" i="5"/>
  <c r="I231" i="5"/>
  <c r="K231" i="5"/>
  <c r="L231" i="5"/>
  <c r="M231" i="5"/>
  <c r="O231" i="5"/>
  <c r="AI231" i="5"/>
  <c r="D232" i="5"/>
  <c r="E232" i="5"/>
  <c r="F232" i="5"/>
  <c r="H232" i="5"/>
  <c r="I232" i="5"/>
  <c r="K232" i="5"/>
  <c r="L232" i="5"/>
  <c r="M232" i="5"/>
  <c r="O232" i="5"/>
  <c r="AI232" i="5"/>
  <c r="D233" i="5"/>
  <c r="E233" i="5"/>
  <c r="F233" i="5"/>
  <c r="H233" i="5"/>
  <c r="I233" i="5"/>
  <c r="K233" i="5"/>
  <c r="L233" i="5"/>
  <c r="M233" i="5"/>
  <c r="O233" i="5"/>
  <c r="AI233" i="5"/>
  <c r="D234" i="5"/>
  <c r="E234" i="5"/>
  <c r="F234" i="5"/>
  <c r="H234" i="5"/>
  <c r="I234" i="5"/>
  <c r="K234" i="5"/>
  <c r="L234" i="5"/>
  <c r="M234" i="5"/>
  <c r="O234" i="5"/>
  <c r="AI234" i="5"/>
  <c r="D235" i="5"/>
  <c r="E235" i="5"/>
  <c r="F235" i="5"/>
  <c r="H235" i="5"/>
  <c r="I235" i="5"/>
  <c r="K235" i="5"/>
  <c r="L235" i="5"/>
  <c r="M235" i="5"/>
  <c r="O235" i="5"/>
  <c r="AI235" i="5"/>
  <c r="D236" i="5"/>
  <c r="E236" i="5"/>
  <c r="F236" i="5"/>
  <c r="H236" i="5"/>
  <c r="I236" i="5"/>
  <c r="K236" i="5"/>
  <c r="L236" i="5"/>
  <c r="M236" i="5"/>
  <c r="O236" i="5"/>
  <c r="AI236" i="5"/>
  <c r="D237" i="5"/>
  <c r="E237" i="5"/>
  <c r="F237" i="5"/>
  <c r="H237" i="5"/>
  <c r="I237" i="5"/>
  <c r="K237" i="5"/>
  <c r="L237" i="5"/>
  <c r="M237" i="5"/>
  <c r="O237" i="5"/>
  <c r="AI237" i="5"/>
  <c r="D238" i="5"/>
  <c r="E238" i="5"/>
  <c r="F238" i="5"/>
  <c r="H238" i="5"/>
  <c r="I238" i="5"/>
  <c r="K238" i="5"/>
  <c r="L238" i="5"/>
  <c r="M238" i="5"/>
  <c r="O238" i="5"/>
  <c r="AI238" i="5"/>
  <c r="D239" i="5"/>
  <c r="E239" i="5"/>
  <c r="F239" i="5"/>
  <c r="H239" i="5"/>
  <c r="I239" i="5"/>
  <c r="K239" i="5"/>
  <c r="L239" i="5"/>
  <c r="M239" i="5"/>
  <c r="O239" i="5"/>
  <c r="AI239" i="5"/>
  <c r="D240" i="5"/>
  <c r="E240" i="5"/>
  <c r="F240" i="5"/>
  <c r="H240" i="5"/>
  <c r="I240" i="5"/>
  <c r="K240" i="5"/>
  <c r="L240" i="5"/>
  <c r="M240" i="5"/>
  <c r="O240" i="5"/>
  <c r="AI240" i="5"/>
  <c r="D241" i="5"/>
  <c r="E241" i="5"/>
  <c r="F241" i="5"/>
  <c r="H241" i="5"/>
  <c r="I241" i="5"/>
  <c r="K241" i="5"/>
  <c r="L241" i="5"/>
  <c r="M241" i="5"/>
  <c r="O241" i="5"/>
  <c r="AI241" i="5"/>
  <c r="D242" i="5"/>
  <c r="E242" i="5"/>
  <c r="F242" i="5"/>
  <c r="H242" i="5"/>
  <c r="I242" i="5"/>
  <c r="K242" i="5"/>
  <c r="L242" i="5"/>
  <c r="M242" i="5"/>
  <c r="O242" i="5"/>
  <c r="AI242" i="5"/>
  <c r="D243" i="5"/>
  <c r="E243" i="5"/>
  <c r="F243" i="5"/>
  <c r="H243" i="5"/>
  <c r="I243" i="5"/>
  <c r="K243" i="5"/>
  <c r="L243" i="5"/>
  <c r="M243" i="5"/>
  <c r="O243" i="5"/>
  <c r="AI243" i="5"/>
  <c r="D244" i="5"/>
  <c r="E244" i="5"/>
  <c r="F244" i="5"/>
  <c r="H244" i="5"/>
  <c r="I244" i="5"/>
  <c r="K244" i="5"/>
  <c r="L244" i="5"/>
  <c r="M244" i="5"/>
  <c r="O244" i="5"/>
  <c r="AI244" i="5"/>
  <c r="D245" i="5"/>
  <c r="E245" i="5"/>
  <c r="F245" i="5"/>
  <c r="H245" i="5"/>
  <c r="I245" i="5"/>
  <c r="K245" i="5"/>
  <c r="L245" i="5"/>
  <c r="M245" i="5"/>
  <c r="O245" i="5"/>
  <c r="AI245" i="5"/>
  <c r="D246" i="5"/>
  <c r="E246" i="5"/>
  <c r="F246" i="5"/>
  <c r="H246" i="5"/>
  <c r="I246" i="5"/>
  <c r="K246" i="5"/>
  <c r="L246" i="5"/>
  <c r="M246" i="5"/>
  <c r="O246" i="5"/>
  <c r="AI246" i="5"/>
  <c r="D247" i="5"/>
  <c r="E247" i="5"/>
  <c r="F247" i="5"/>
  <c r="H247" i="5"/>
  <c r="I247" i="5"/>
  <c r="K247" i="5"/>
  <c r="L247" i="5"/>
  <c r="M247" i="5"/>
  <c r="O247" i="5"/>
  <c r="AI247" i="5"/>
  <c r="D248" i="5"/>
  <c r="E248" i="5"/>
  <c r="F248" i="5"/>
  <c r="H248" i="5"/>
  <c r="I248" i="5"/>
  <c r="K248" i="5"/>
  <c r="L248" i="5"/>
  <c r="M248" i="5"/>
  <c r="O248" i="5"/>
  <c r="AI248" i="5"/>
  <c r="D249" i="5"/>
  <c r="E249" i="5"/>
  <c r="F249" i="5"/>
  <c r="H249" i="5"/>
  <c r="I249" i="5"/>
  <c r="K249" i="5"/>
  <c r="L249" i="5"/>
  <c r="M249" i="5"/>
  <c r="O249" i="5"/>
  <c r="AI249" i="5"/>
  <c r="D250" i="5"/>
  <c r="E250" i="5"/>
  <c r="F250" i="5"/>
  <c r="H250" i="5"/>
  <c r="I250" i="5"/>
  <c r="K250" i="5"/>
  <c r="L250" i="5"/>
  <c r="M250" i="5"/>
  <c r="O250" i="5"/>
  <c r="AI250" i="5"/>
  <c r="D251" i="5"/>
  <c r="E251" i="5"/>
  <c r="F251" i="5"/>
  <c r="H251" i="5"/>
  <c r="I251" i="5"/>
  <c r="K251" i="5"/>
  <c r="L251" i="5"/>
  <c r="M251" i="5"/>
  <c r="O251" i="5"/>
  <c r="AI251" i="5"/>
  <c r="D252" i="5"/>
  <c r="E252" i="5"/>
  <c r="F252" i="5"/>
  <c r="H252" i="5"/>
  <c r="I252" i="5"/>
  <c r="K252" i="5"/>
  <c r="L252" i="5"/>
  <c r="M252" i="5"/>
  <c r="O252" i="5"/>
  <c r="AI252" i="5"/>
  <c r="D253" i="5"/>
  <c r="E253" i="5"/>
  <c r="F253" i="5"/>
  <c r="H253" i="5"/>
  <c r="I253" i="5"/>
  <c r="K253" i="5"/>
  <c r="L253" i="5"/>
  <c r="M253" i="5"/>
  <c r="O253" i="5"/>
  <c r="AI253" i="5"/>
  <c r="D254" i="5"/>
  <c r="E254" i="5"/>
  <c r="F254" i="5"/>
  <c r="H254" i="5"/>
  <c r="I254" i="5"/>
  <c r="K254" i="5"/>
  <c r="L254" i="5"/>
  <c r="M254" i="5"/>
  <c r="O254" i="5"/>
  <c r="AI254" i="5"/>
  <c r="D255" i="5"/>
  <c r="E255" i="5"/>
  <c r="F255" i="5"/>
  <c r="H255" i="5"/>
  <c r="I255" i="5"/>
  <c r="K255" i="5"/>
  <c r="L255" i="5"/>
  <c r="M255" i="5"/>
  <c r="O255" i="5"/>
  <c r="AI255" i="5"/>
  <c r="D256" i="5"/>
  <c r="E256" i="5"/>
  <c r="F256" i="5"/>
  <c r="H256" i="5"/>
  <c r="I256" i="5"/>
  <c r="K256" i="5"/>
  <c r="L256" i="5"/>
  <c r="M256" i="5"/>
  <c r="O256" i="5"/>
  <c r="AI256" i="5"/>
  <c r="D257" i="5"/>
  <c r="E257" i="5"/>
  <c r="F257" i="5"/>
  <c r="H257" i="5"/>
  <c r="I257" i="5"/>
  <c r="K257" i="5"/>
  <c r="L257" i="5"/>
  <c r="M257" i="5"/>
  <c r="O257" i="5"/>
  <c r="AI257" i="5"/>
  <c r="D258" i="5"/>
  <c r="E258" i="5"/>
  <c r="F258" i="5"/>
  <c r="H258" i="5"/>
  <c r="I258" i="5"/>
  <c r="K258" i="5"/>
  <c r="L258" i="5"/>
  <c r="M258" i="5"/>
  <c r="O258" i="5"/>
  <c r="AI258" i="5"/>
  <c r="D259" i="5"/>
  <c r="E259" i="5"/>
  <c r="F259" i="5"/>
  <c r="H259" i="5"/>
  <c r="I259" i="5"/>
  <c r="K259" i="5"/>
  <c r="L259" i="5"/>
  <c r="M259" i="5"/>
  <c r="O259" i="5"/>
  <c r="AI259" i="5"/>
  <c r="D260" i="5"/>
  <c r="E260" i="5"/>
  <c r="F260" i="5"/>
  <c r="H260" i="5"/>
  <c r="I260" i="5"/>
  <c r="K260" i="5"/>
  <c r="L260" i="5"/>
  <c r="M260" i="5"/>
  <c r="O260" i="5"/>
  <c r="AI260" i="5"/>
  <c r="D261" i="5"/>
  <c r="E261" i="5"/>
  <c r="F261" i="5"/>
  <c r="H261" i="5"/>
  <c r="I261" i="5"/>
  <c r="K261" i="5"/>
  <c r="L261" i="5"/>
  <c r="M261" i="5"/>
  <c r="O261" i="5"/>
  <c r="AI261" i="5"/>
  <c r="D262" i="5"/>
  <c r="E262" i="5"/>
  <c r="F262" i="5"/>
  <c r="H262" i="5"/>
  <c r="I262" i="5"/>
  <c r="K262" i="5"/>
  <c r="L262" i="5"/>
  <c r="M262" i="5"/>
  <c r="O262" i="5"/>
  <c r="AI262" i="5"/>
  <c r="D263" i="5"/>
  <c r="E263" i="5"/>
  <c r="F263" i="5"/>
  <c r="H263" i="5"/>
  <c r="I263" i="5"/>
  <c r="K263" i="5"/>
  <c r="L263" i="5"/>
  <c r="M263" i="5"/>
  <c r="O263" i="5"/>
  <c r="AI263" i="5"/>
  <c r="D264" i="5"/>
  <c r="E264" i="5"/>
  <c r="F264" i="5"/>
  <c r="H264" i="5"/>
  <c r="I264" i="5"/>
  <c r="K264" i="5"/>
  <c r="L264" i="5"/>
  <c r="M264" i="5"/>
  <c r="O264" i="5"/>
  <c r="AI264" i="5"/>
  <c r="D265" i="5"/>
  <c r="E265" i="5"/>
  <c r="F265" i="5"/>
  <c r="H265" i="5"/>
  <c r="I265" i="5"/>
  <c r="K265" i="5"/>
  <c r="L265" i="5"/>
  <c r="M265" i="5"/>
  <c r="O265" i="5"/>
  <c r="AI265" i="5"/>
  <c r="D267" i="5"/>
  <c r="E267" i="5"/>
  <c r="F267" i="5"/>
  <c r="H267" i="5"/>
  <c r="I267" i="5"/>
  <c r="K267" i="5"/>
  <c r="L267" i="5"/>
  <c r="M267" i="5"/>
  <c r="O267" i="5"/>
  <c r="AI267" i="5"/>
  <c r="D268" i="5"/>
  <c r="E268" i="5"/>
  <c r="F268" i="5"/>
  <c r="H268" i="5"/>
  <c r="I268" i="5"/>
  <c r="K268" i="5"/>
  <c r="L268" i="5"/>
  <c r="M268" i="5"/>
  <c r="O268" i="5"/>
  <c r="AI268" i="5"/>
  <c r="D269" i="5"/>
  <c r="E269" i="5"/>
  <c r="F269" i="5"/>
  <c r="H269" i="5"/>
  <c r="I269" i="5"/>
  <c r="K269" i="5"/>
  <c r="L269" i="5"/>
  <c r="M269" i="5"/>
  <c r="O269" i="5"/>
  <c r="AI269" i="5"/>
  <c r="D270" i="5"/>
  <c r="E270" i="5"/>
  <c r="F270" i="5"/>
  <c r="H270" i="5"/>
  <c r="I270" i="5"/>
  <c r="K270" i="5"/>
  <c r="L270" i="5"/>
  <c r="M270" i="5"/>
  <c r="O270" i="5"/>
  <c r="AI270" i="5"/>
  <c r="D271" i="5"/>
  <c r="E271" i="5"/>
  <c r="F271" i="5"/>
  <c r="H271" i="5"/>
  <c r="I271" i="5"/>
  <c r="K271" i="5"/>
  <c r="L271" i="5"/>
  <c r="M271" i="5"/>
  <c r="O271" i="5"/>
  <c r="AI271" i="5"/>
  <c r="D272" i="5"/>
  <c r="E272" i="5"/>
  <c r="F272" i="5"/>
  <c r="H272" i="5"/>
  <c r="I272" i="5"/>
  <c r="K272" i="5"/>
  <c r="L272" i="5"/>
  <c r="M272" i="5"/>
  <c r="O272" i="5"/>
  <c r="AI272" i="5"/>
  <c r="D273" i="5"/>
  <c r="E273" i="5"/>
  <c r="F273" i="5"/>
  <c r="H273" i="5"/>
  <c r="I273" i="5"/>
  <c r="K273" i="5"/>
  <c r="L273" i="5"/>
  <c r="M273" i="5"/>
  <c r="O273" i="5"/>
  <c r="AI273" i="5"/>
  <c r="D274" i="5"/>
  <c r="E274" i="5"/>
  <c r="F274" i="5"/>
  <c r="H274" i="5"/>
  <c r="I274" i="5"/>
  <c r="K274" i="5"/>
  <c r="L274" i="5"/>
  <c r="M274" i="5"/>
  <c r="O274" i="5"/>
  <c r="AI274" i="5"/>
  <c r="D275" i="5"/>
  <c r="E275" i="5"/>
  <c r="F275" i="5"/>
  <c r="H275" i="5"/>
  <c r="I275" i="5"/>
  <c r="K275" i="5"/>
  <c r="L275" i="5"/>
  <c r="M275" i="5"/>
  <c r="O275" i="5"/>
  <c r="AI275" i="5"/>
  <c r="D276" i="5"/>
  <c r="E276" i="5"/>
  <c r="F276" i="5"/>
  <c r="H276" i="5"/>
  <c r="I276" i="5"/>
  <c r="K276" i="5"/>
  <c r="L276" i="5"/>
  <c r="M276" i="5"/>
  <c r="O276" i="5"/>
  <c r="AI276" i="5"/>
  <c r="D277" i="5"/>
  <c r="E277" i="5"/>
  <c r="F277" i="5"/>
  <c r="H277" i="5"/>
  <c r="I277" i="5"/>
  <c r="K277" i="5"/>
  <c r="L277" i="5"/>
  <c r="M277" i="5"/>
  <c r="O277" i="5"/>
  <c r="AI277" i="5"/>
  <c r="D278" i="5"/>
  <c r="E278" i="5"/>
  <c r="F278" i="5"/>
  <c r="H278" i="5"/>
  <c r="I278" i="5"/>
  <c r="K278" i="5"/>
  <c r="L278" i="5"/>
  <c r="M278" i="5"/>
  <c r="O278" i="5"/>
  <c r="AI278" i="5"/>
  <c r="D279" i="5"/>
  <c r="E279" i="5"/>
  <c r="F279" i="5"/>
  <c r="H279" i="5"/>
  <c r="I279" i="5"/>
  <c r="K279" i="5"/>
  <c r="L279" i="5"/>
  <c r="M279" i="5"/>
  <c r="O279" i="5"/>
  <c r="AI279" i="5"/>
  <c r="D280" i="5"/>
  <c r="E280" i="5"/>
  <c r="F280" i="5"/>
  <c r="H280" i="5"/>
  <c r="I280" i="5"/>
  <c r="K280" i="5"/>
  <c r="L280" i="5"/>
  <c r="M280" i="5"/>
  <c r="O280" i="5"/>
  <c r="AI280" i="5"/>
  <c r="D281" i="5"/>
  <c r="E281" i="5"/>
  <c r="F281" i="5"/>
  <c r="H281" i="5"/>
  <c r="I281" i="5"/>
  <c r="K281" i="5"/>
  <c r="L281" i="5"/>
  <c r="M281" i="5"/>
  <c r="O281" i="5"/>
  <c r="AI281" i="5"/>
  <c r="D282" i="5"/>
  <c r="E282" i="5"/>
  <c r="F282" i="5"/>
  <c r="H282" i="5"/>
  <c r="I282" i="5"/>
  <c r="K282" i="5"/>
  <c r="L282" i="5"/>
  <c r="M282" i="5"/>
  <c r="O282" i="5"/>
  <c r="AI282" i="5"/>
  <c r="D283" i="5"/>
  <c r="E283" i="5"/>
  <c r="F283" i="5"/>
  <c r="H283" i="5"/>
  <c r="I283" i="5"/>
  <c r="K283" i="5"/>
  <c r="L283" i="5"/>
  <c r="M283" i="5"/>
  <c r="O283" i="5"/>
  <c r="AI283" i="5"/>
  <c r="D284" i="5"/>
  <c r="E284" i="5"/>
  <c r="F284" i="5"/>
  <c r="H284" i="5"/>
  <c r="I284" i="5"/>
  <c r="K284" i="5"/>
  <c r="L284" i="5"/>
  <c r="M284" i="5"/>
  <c r="O284" i="5"/>
  <c r="AI284" i="5"/>
  <c r="D285" i="5"/>
  <c r="E285" i="5"/>
  <c r="F285" i="5"/>
  <c r="H285" i="5"/>
  <c r="I285" i="5"/>
  <c r="K285" i="5"/>
  <c r="L285" i="5"/>
  <c r="M285" i="5"/>
  <c r="O285" i="5"/>
  <c r="AI285" i="5"/>
  <c r="D286" i="5"/>
  <c r="E286" i="5"/>
  <c r="F286" i="5"/>
  <c r="H286" i="5"/>
  <c r="I286" i="5"/>
  <c r="K286" i="5"/>
  <c r="L286" i="5"/>
  <c r="M286" i="5"/>
  <c r="O286" i="5"/>
  <c r="AI286" i="5"/>
  <c r="D287" i="5"/>
  <c r="E287" i="5"/>
  <c r="F287" i="5"/>
  <c r="H287" i="5"/>
  <c r="I287" i="5"/>
  <c r="K287" i="5"/>
  <c r="L287" i="5"/>
  <c r="M287" i="5"/>
  <c r="O287" i="5"/>
  <c r="AI287" i="5"/>
  <c r="D288" i="5"/>
  <c r="E288" i="5"/>
  <c r="F288" i="5"/>
  <c r="H288" i="5"/>
  <c r="I288" i="5"/>
  <c r="K288" i="5"/>
  <c r="L288" i="5"/>
  <c r="M288" i="5"/>
  <c r="O288" i="5"/>
  <c r="AI288" i="5"/>
  <c r="D289" i="5"/>
  <c r="E289" i="5"/>
  <c r="F289" i="5"/>
  <c r="H289" i="5"/>
  <c r="I289" i="5"/>
  <c r="K289" i="5"/>
  <c r="L289" i="5"/>
  <c r="M289" i="5"/>
  <c r="O289" i="5"/>
  <c r="AI289" i="5"/>
  <c r="D290" i="5"/>
  <c r="E290" i="5"/>
  <c r="F290" i="5"/>
  <c r="H290" i="5"/>
  <c r="I290" i="5"/>
  <c r="K290" i="5"/>
  <c r="L290" i="5"/>
  <c r="M290" i="5"/>
  <c r="O290" i="5"/>
  <c r="AI290" i="5"/>
  <c r="D291" i="5"/>
  <c r="E291" i="5"/>
  <c r="F291" i="5"/>
  <c r="H291" i="5"/>
  <c r="I291" i="5"/>
  <c r="K291" i="5"/>
  <c r="L291" i="5"/>
  <c r="M291" i="5"/>
  <c r="O291" i="5"/>
  <c r="AI291" i="5"/>
  <c r="D292" i="5"/>
  <c r="E292" i="5"/>
  <c r="F292" i="5"/>
  <c r="H292" i="5"/>
  <c r="I292" i="5"/>
  <c r="K292" i="5"/>
  <c r="L292" i="5"/>
  <c r="M292" i="5"/>
  <c r="O292" i="5"/>
  <c r="AI292" i="5"/>
  <c r="D293" i="5"/>
  <c r="E293" i="5"/>
  <c r="F293" i="5"/>
  <c r="H293" i="5"/>
  <c r="I293" i="5"/>
  <c r="K293" i="5"/>
  <c r="L293" i="5"/>
  <c r="M293" i="5"/>
  <c r="O293" i="5"/>
  <c r="AI293" i="5"/>
  <c r="D294" i="5"/>
  <c r="E294" i="5"/>
  <c r="F294" i="5"/>
  <c r="H294" i="5"/>
  <c r="I294" i="5"/>
  <c r="K294" i="5"/>
  <c r="L294" i="5"/>
  <c r="M294" i="5"/>
  <c r="O294" i="5"/>
  <c r="AI294" i="5"/>
  <c r="D295" i="5"/>
  <c r="E295" i="5"/>
  <c r="F295" i="5"/>
  <c r="H295" i="5"/>
  <c r="I295" i="5"/>
  <c r="K295" i="5"/>
  <c r="L295" i="5"/>
  <c r="M295" i="5"/>
  <c r="O295" i="5"/>
  <c r="AI295" i="5"/>
  <c r="D296" i="5"/>
  <c r="E296" i="5"/>
  <c r="F296" i="5"/>
  <c r="H296" i="5"/>
  <c r="I296" i="5"/>
  <c r="K296" i="5"/>
  <c r="L296" i="5"/>
  <c r="M296" i="5"/>
  <c r="O296" i="5"/>
  <c r="AI296" i="5"/>
  <c r="D297" i="5"/>
  <c r="E297" i="5"/>
  <c r="F297" i="5"/>
  <c r="H297" i="5"/>
  <c r="I297" i="5"/>
  <c r="K297" i="5"/>
  <c r="L297" i="5"/>
  <c r="M297" i="5"/>
  <c r="O297" i="5"/>
  <c r="AI297" i="5"/>
  <c r="D298" i="5"/>
  <c r="E298" i="5"/>
  <c r="F298" i="5"/>
  <c r="H298" i="5"/>
  <c r="I298" i="5"/>
  <c r="K298" i="5"/>
  <c r="L298" i="5"/>
  <c r="M298" i="5"/>
  <c r="O298" i="5"/>
  <c r="AI298" i="5"/>
  <c r="D299" i="5"/>
  <c r="E299" i="5"/>
  <c r="F299" i="5"/>
  <c r="H299" i="5"/>
  <c r="I299" i="5"/>
  <c r="K299" i="5"/>
  <c r="L299" i="5"/>
  <c r="M299" i="5"/>
  <c r="O299" i="5"/>
  <c r="AI299" i="5"/>
  <c r="D300" i="5"/>
  <c r="E300" i="5"/>
  <c r="F300" i="5"/>
  <c r="H300" i="5"/>
  <c r="I300" i="5"/>
  <c r="K300" i="5"/>
  <c r="L300" i="5"/>
  <c r="M300" i="5"/>
  <c r="O300" i="5"/>
  <c r="AI300" i="5"/>
  <c r="D301" i="5"/>
  <c r="E301" i="5"/>
  <c r="F301" i="5"/>
  <c r="H301" i="5"/>
  <c r="I301" i="5"/>
  <c r="K301" i="5"/>
  <c r="L301" i="5"/>
  <c r="M301" i="5"/>
  <c r="O301" i="5"/>
  <c r="AI301" i="5"/>
  <c r="D302" i="5"/>
  <c r="E302" i="5"/>
  <c r="F302" i="5"/>
  <c r="H302" i="5"/>
  <c r="I302" i="5"/>
  <c r="K302" i="5"/>
  <c r="L302" i="5"/>
  <c r="M302" i="5"/>
  <c r="O302" i="5"/>
  <c r="AI302" i="5"/>
  <c r="D303" i="5"/>
  <c r="E303" i="5"/>
  <c r="F303" i="5"/>
  <c r="H303" i="5"/>
  <c r="I303" i="5"/>
  <c r="K303" i="5"/>
  <c r="L303" i="5"/>
  <c r="M303" i="5"/>
  <c r="O303" i="5"/>
  <c r="AI303" i="5"/>
  <c r="D304" i="5"/>
  <c r="E304" i="5"/>
  <c r="F304" i="5"/>
  <c r="H304" i="5"/>
  <c r="I304" i="5"/>
  <c r="K304" i="5"/>
  <c r="L304" i="5"/>
  <c r="M304" i="5"/>
  <c r="O304" i="5"/>
  <c r="AI304" i="5"/>
  <c r="D305" i="5"/>
  <c r="E305" i="5"/>
  <c r="F305" i="5"/>
  <c r="H305" i="5"/>
  <c r="I305" i="5"/>
  <c r="K305" i="5"/>
  <c r="L305" i="5"/>
  <c r="M305" i="5"/>
  <c r="O305" i="5"/>
  <c r="AI305" i="5"/>
  <c r="D306" i="5"/>
  <c r="E306" i="5"/>
  <c r="F306" i="5"/>
  <c r="H306" i="5"/>
  <c r="I306" i="5"/>
  <c r="K306" i="5"/>
  <c r="L306" i="5"/>
  <c r="M306" i="5"/>
  <c r="O306" i="5"/>
  <c r="AI306" i="5"/>
  <c r="D307" i="5"/>
  <c r="E307" i="5"/>
  <c r="F307" i="5"/>
  <c r="H307" i="5"/>
  <c r="I307" i="5"/>
  <c r="K307" i="5"/>
  <c r="L307" i="5"/>
  <c r="M307" i="5"/>
  <c r="O307" i="5"/>
  <c r="AI307" i="5"/>
  <c r="D308" i="5"/>
  <c r="E308" i="5"/>
  <c r="F308" i="5"/>
  <c r="H308" i="5"/>
  <c r="I308" i="5"/>
  <c r="K308" i="5"/>
  <c r="L308" i="5"/>
  <c r="M308" i="5"/>
  <c r="O308" i="5"/>
  <c r="AI308" i="5"/>
  <c r="D309" i="5"/>
  <c r="E309" i="5"/>
  <c r="F309" i="5"/>
  <c r="H309" i="5"/>
  <c r="I309" i="5"/>
  <c r="K309" i="5"/>
  <c r="L309" i="5"/>
  <c r="M309" i="5"/>
  <c r="O309" i="5"/>
  <c r="AI309" i="5"/>
  <c r="D310" i="5"/>
  <c r="E310" i="5"/>
  <c r="F310" i="5"/>
  <c r="H310" i="5"/>
  <c r="I310" i="5"/>
  <c r="K310" i="5"/>
  <c r="L310" i="5"/>
  <c r="M310" i="5"/>
  <c r="O310" i="5"/>
  <c r="AI310" i="5"/>
  <c r="D311" i="5"/>
  <c r="E311" i="5"/>
  <c r="F311" i="5"/>
  <c r="H311" i="5"/>
  <c r="I311" i="5"/>
  <c r="K311" i="5"/>
  <c r="L311" i="5"/>
  <c r="M311" i="5"/>
  <c r="O311" i="5"/>
  <c r="AI311" i="5"/>
  <c r="D312" i="5"/>
  <c r="E312" i="5"/>
  <c r="F312" i="5"/>
  <c r="H312" i="5"/>
  <c r="I312" i="5"/>
  <c r="K312" i="5"/>
  <c r="L312" i="5"/>
  <c r="M312" i="5"/>
  <c r="O312" i="5"/>
  <c r="AI312" i="5"/>
  <c r="D313" i="5"/>
  <c r="E313" i="5"/>
  <c r="F313" i="5"/>
  <c r="H313" i="5"/>
  <c r="I313" i="5"/>
  <c r="K313" i="5"/>
  <c r="L313" i="5"/>
  <c r="M313" i="5"/>
  <c r="O313" i="5"/>
  <c r="AI313" i="5"/>
  <c r="D314" i="5"/>
  <c r="E314" i="5"/>
  <c r="F314" i="5"/>
  <c r="H314" i="5"/>
  <c r="I314" i="5"/>
  <c r="K314" i="5"/>
  <c r="L314" i="5"/>
  <c r="M314" i="5"/>
  <c r="O314" i="5"/>
  <c r="AI314" i="5"/>
  <c r="D315" i="5"/>
  <c r="E315" i="5"/>
  <c r="F315" i="5"/>
  <c r="H315" i="5"/>
  <c r="I315" i="5"/>
  <c r="K315" i="5"/>
  <c r="L315" i="5"/>
  <c r="M315" i="5"/>
  <c r="O315" i="5"/>
  <c r="AI315" i="5"/>
  <c r="D316" i="5"/>
  <c r="E316" i="5"/>
  <c r="F316" i="5"/>
  <c r="H316" i="5"/>
  <c r="I316" i="5"/>
  <c r="K316" i="5"/>
  <c r="L316" i="5"/>
  <c r="M316" i="5"/>
  <c r="O316" i="5"/>
  <c r="AI316" i="5"/>
  <c r="D317" i="5"/>
  <c r="E317" i="5"/>
  <c r="F317" i="5"/>
  <c r="H317" i="5"/>
  <c r="I317" i="5"/>
  <c r="K317" i="5"/>
  <c r="L317" i="5"/>
  <c r="M317" i="5"/>
  <c r="O317" i="5"/>
  <c r="AI317" i="5"/>
  <c r="D318" i="5"/>
  <c r="E318" i="5"/>
  <c r="F318" i="5"/>
  <c r="H318" i="5"/>
  <c r="I318" i="5"/>
  <c r="K318" i="5"/>
  <c r="L318" i="5"/>
  <c r="M318" i="5"/>
  <c r="O318" i="5"/>
  <c r="AI318" i="5"/>
  <c r="D319" i="5"/>
  <c r="E319" i="5"/>
  <c r="F319" i="5"/>
  <c r="H319" i="5"/>
  <c r="I319" i="5"/>
  <c r="K319" i="5"/>
  <c r="L319" i="5"/>
  <c r="M319" i="5"/>
  <c r="O319" i="5"/>
  <c r="AI319" i="5"/>
  <c r="D320" i="5"/>
  <c r="E320" i="5"/>
  <c r="F320" i="5"/>
  <c r="H320" i="5"/>
  <c r="I320" i="5"/>
  <c r="K320" i="5"/>
  <c r="L320" i="5"/>
  <c r="M320" i="5"/>
  <c r="O320" i="5"/>
  <c r="AI320" i="5"/>
  <c r="D321" i="5"/>
  <c r="E321" i="5"/>
  <c r="F321" i="5"/>
  <c r="H321" i="5"/>
  <c r="I321" i="5"/>
  <c r="K321" i="5"/>
  <c r="L321" i="5"/>
  <c r="M321" i="5"/>
  <c r="O321" i="5"/>
  <c r="AI321" i="5"/>
  <c r="D322" i="5"/>
  <c r="E322" i="5"/>
  <c r="F322" i="5"/>
  <c r="H322" i="5"/>
  <c r="I322" i="5"/>
  <c r="K322" i="5"/>
  <c r="L322" i="5"/>
  <c r="M322" i="5"/>
  <c r="O322" i="5"/>
  <c r="AI322" i="5"/>
  <c r="D323" i="5"/>
  <c r="E323" i="5"/>
  <c r="F323" i="5"/>
  <c r="H323" i="5"/>
  <c r="I323" i="5"/>
  <c r="K323" i="5"/>
  <c r="L323" i="5"/>
  <c r="M323" i="5"/>
  <c r="O323" i="5"/>
  <c r="AI323" i="5"/>
  <c r="D324" i="5"/>
  <c r="E324" i="5"/>
  <c r="F324" i="5"/>
  <c r="H324" i="5"/>
  <c r="I324" i="5"/>
  <c r="K324" i="5"/>
  <c r="L324" i="5"/>
  <c r="M324" i="5"/>
  <c r="O324" i="5"/>
  <c r="AI324" i="5"/>
  <c r="D325" i="5"/>
  <c r="E325" i="5"/>
  <c r="F325" i="5"/>
  <c r="H325" i="5"/>
  <c r="I325" i="5"/>
  <c r="K325" i="5"/>
  <c r="L325" i="5"/>
  <c r="M325" i="5"/>
  <c r="O325" i="5"/>
  <c r="AI325" i="5"/>
  <c r="D326" i="5"/>
  <c r="E326" i="5"/>
  <c r="F326" i="5"/>
  <c r="H326" i="5"/>
  <c r="I326" i="5"/>
  <c r="K326" i="5"/>
  <c r="L326" i="5"/>
  <c r="M326" i="5"/>
  <c r="O326" i="5"/>
  <c r="AI326" i="5"/>
  <c r="D327" i="5"/>
  <c r="E327" i="5"/>
  <c r="F327" i="5"/>
  <c r="H327" i="5"/>
  <c r="I327" i="5"/>
  <c r="K327" i="5"/>
  <c r="L327" i="5"/>
  <c r="M327" i="5"/>
  <c r="O327" i="5"/>
  <c r="AI327" i="5"/>
  <c r="D328" i="5"/>
  <c r="E328" i="5"/>
  <c r="F328" i="5"/>
  <c r="H328" i="5"/>
  <c r="I328" i="5"/>
  <c r="K328" i="5"/>
  <c r="L328" i="5"/>
  <c r="M328" i="5"/>
  <c r="O328" i="5"/>
  <c r="AI328" i="5"/>
  <c r="D329" i="5"/>
  <c r="E329" i="5"/>
  <c r="F329" i="5"/>
  <c r="H329" i="5"/>
  <c r="I329" i="5"/>
  <c r="K329" i="5"/>
  <c r="L329" i="5"/>
  <c r="M329" i="5"/>
  <c r="O329" i="5"/>
  <c r="AI329" i="5"/>
  <c r="D330" i="5"/>
  <c r="E330" i="5"/>
  <c r="F330" i="5"/>
  <c r="H330" i="5"/>
  <c r="I330" i="5"/>
  <c r="K330" i="5"/>
  <c r="L330" i="5"/>
  <c r="M330" i="5"/>
  <c r="O330" i="5"/>
  <c r="AI330" i="5"/>
  <c r="D331" i="5"/>
  <c r="E331" i="5"/>
  <c r="F331" i="5"/>
  <c r="H331" i="5"/>
  <c r="I331" i="5"/>
  <c r="K331" i="5"/>
  <c r="L331" i="5"/>
  <c r="M331" i="5"/>
  <c r="O331" i="5"/>
  <c r="AI331" i="5"/>
  <c r="D332" i="5"/>
  <c r="E332" i="5"/>
  <c r="F332" i="5"/>
  <c r="H332" i="5"/>
  <c r="I332" i="5"/>
  <c r="K332" i="5"/>
  <c r="L332" i="5"/>
  <c r="M332" i="5"/>
  <c r="O332" i="5"/>
  <c r="AI332" i="5"/>
  <c r="D333" i="5"/>
  <c r="E333" i="5"/>
  <c r="F333" i="5"/>
  <c r="H333" i="5"/>
  <c r="I333" i="5"/>
  <c r="K333" i="5"/>
  <c r="L333" i="5"/>
  <c r="M333" i="5"/>
  <c r="O333" i="5"/>
  <c r="AI333" i="5"/>
  <c r="D334" i="5"/>
  <c r="E334" i="5"/>
  <c r="F334" i="5"/>
  <c r="H334" i="5"/>
  <c r="I334" i="5"/>
  <c r="K334" i="5"/>
  <c r="L334" i="5"/>
  <c r="M334" i="5"/>
  <c r="O334" i="5"/>
  <c r="AI334" i="5"/>
  <c r="D335" i="5"/>
  <c r="E335" i="5"/>
  <c r="F335" i="5"/>
  <c r="H335" i="5"/>
  <c r="I335" i="5"/>
  <c r="K335" i="5"/>
  <c r="L335" i="5"/>
  <c r="M335" i="5"/>
  <c r="O335" i="5"/>
  <c r="AI335" i="5"/>
  <c r="D336" i="5"/>
  <c r="E336" i="5"/>
  <c r="F336" i="5"/>
  <c r="H336" i="5"/>
  <c r="I336" i="5"/>
  <c r="K336" i="5"/>
  <c r="L336" i="5"/>
  <c r="M336" i="5"/>
  <c r="O336" i="5"/>
  <c r="AI336" i="5"/>
  <c r="D337" i="5"/>
  <c r="E337" i="5"/>
  <c r="F337" i="5"/>
  <c r="H337" i="5"/>
  <c r="I337" i="5"/>
  <c r="K337" i="5"/>
  <c r="L337" i="5"/>
  <c r="M337" i="5"/>
  <c r="O337" i="5"/>
  <c r="AI337" i="5"/>
  <c r="D338" i="5"/>
  <c r="E338" i="5"/>
  <c r="F338" i="5"/>
  <c r="H338" i="5"/>
  <c r="I338" i="5"/>
  <c r="K338" i="5"/>
  <c r="L338" i="5"/>
  <c r="M338" i="5"/>
  <c r="O338" i="5"/>
  <c r="AI338" i="5"/>
  <c r="D339" i="5"/>
  <c r="E339" i="5"/>
  <c r="F339" i="5"/>
  <c r="H339" i="5"/>
  <c r="I339" i="5"/>
  <c r="K339" i="5"/>
  <c r="L339" i="5"/>
  <c r="M339" i="5"/>
  <c r="O339" i="5"/>
  <c r="AI339" i="5"/>
  <c r="D340" i="5"/>
  <c r="E340" i="5"/>
  <c r="F340" i="5"/>
  <c r="H340" i="5"/>
  <c r="I340" i="5"/>
  <c r="K340" i="5"/>
  <c r="L340" i="5"/>
  <c r="M340" i="5"/>
  <c r="O340" i="5"/>
  <c r="AI340" i="5"/>
  <c r="D341" i="5"/>
  <c r="E341" i="5"/>
  <c r="F341" i="5"/>
  <c r="H341" i="5"/>
  <c r="I341" i="5"/>
  <c r="K341" i="5"/>
  <c r="L341" i="5"/>
  <c r="M341" i="5"/>
  <c r="O341" i="5"/>
  <c r="AI341" i="5"/>
  <c r="D342" i="5"/>
  <c r="E342" i="5"/>
  <c r="F342" i="5"/>
  <c r="H342" i="5"/>
  <c r="I342" i="5"/>
  <c r="K342" i="5"/>
  <c r="L342" i="5"/>
  <c r="M342" i="5"/>
  <c r="O342" i="5"/>
  <c r="AI342" i="5"/>
  <c r="D343" i="5"/>
  <c r="E343" i="5"/>
  <c r="F343" i="5"/>
  <c r="H343" i="5"/>
  <c r="I343" i="5"/>
  <c r="K343" i="5"/>
  <c r="L343" i="5"/>
  <c r="M343" i="5"/>
  <c r="O343" i="5"/>
  <c r="AI343" i="5"/>
  <c r="D344" i="5"/>
  <c r="E344" i="5"/>
  <c r="F344" i="5"/>
  <c r="H344" i="5"/>
  <c r="I344" i="5"/>
  <c r="K344" i="5"/>
  <c r="L344" i="5"/>
  <c r="M344" i="5"/>
  <c r="O344" i="5"/>
  <c r="AI344" i="5"/>
  <c r="D345" i="5"/>
  <c r="E345" i="5"/>
  <c r="F345" i="5"/>
  <c r="H345" i="5"/>
  <c r="I345" i="5"/>
  <c r="K345" i="5"/>
  <c r="L345" i="5"/>
  <c r="M345" i="5"/>
  <c r="O345" i="5"/>
  <c r="AI345" i="5"/>
  <c r="D346" i="5"/>
  <c r="E346" i="5"/>
  <c r="F346" i="5"/>
  <c r="H346" i="5"/>
  <c r="I346" i="5"/>
  <c r="K346" i="5"/>
  <c r="L346" i="5"/>
  <c r="M346" i="5"/>
  <c r="O346" i="5"/>
  <c r="AI346" i="5"/>
  <c r="D347" i="5"/>
  <c r="E347" i="5"/>
  <c r="F347" i="5"/>
  <c r="H347" i="5"/>
  <c r="I347" i="5"/>
  <c r="K347" i="5"/>
  <c r="L347" i="5"/>
  <c r="M347" i="5"/>
  <c r="O347" i="5"/>
  <c r="AI347" i="5"/>
  <c r="D348" i="5"/>
  <c r="E348" i="5"/>
  <c r="F348" i="5"/>
  <c r="H348" i="5"/>
  <c r="I348" i="5"/>
  <c r="K348" i="5"/>
  <c r="L348" i="5"/>
  <c r="M348" i="5"/>
  <c r="O348" i="5"/>
  <c r="AI348" i="5"/>
  <c r="D349" i="5"/>
  <c r="E349" i="5"/>
  <c r="F349" i="5"/>
  <c r="H349" i="5"/>
  <c r="I349" i="5"/>
  <c r="K349" i="5"/>
  <c r="L349" i="5"/>
  <c r="M349" i="5"/>
  <c r="O349" i="5"/>
  <c r="AI349" i="5"/>
  <c r="D350" i="5"/>
  <c r="E350" i="5"/>
  <c r="F350" i="5"/>
  <c r="H350" i="5"/>
  <c r="I350" i="5"/>
  <c r="K350" i="5"/>
  <c r="L350" i="5"/>
  <c r="M350" i="5"/>
  <c r="O350" i="5"/>
  <c r="AI350" i="5"/>
  <c r="D351" i="5"/>
  <c r="E351" i="5"/>
  <c r="F351" i="5"/>
  <c r="H351" i="5"/>
  <c r="I351" i="5"/>
  <c r="K351" i="5"/>
  <c r="L351" i="5"/>
  <c r="M351" i="5"/>
  <c r="O351" i="5"/>
  <c r="AI351" i="5"/>
  <c r="D352" i="5"/>
  <c r="E352" i="5"/>
  <c r="F352" i="5"/>
  <c r="H352" i="5"/>
  <c r="I352" i="5"/>
  <c r="K352" i="5"/>
  <c r="L352" i="5"/>
  <c r="M352" i="5"/>
  <c r="O352" i="5"/>
  <c r="AI352" i="5"/>
  <c r="D353" i="5"/>
  <c r="E353" i="5"/>
  <c r="F353" i="5"/>
  <c r="H353" i="5"/>
  <c r="I353" i="5"/>
  <c r="K353" i="5"/>
  <c r="L353" i="5"/>
  <c r="M353" i="5"/>
  <c r="O353" i="5"/>
  <c r="AI353" i="5"/>
  <c r="D354" i="5"/>
  <c r="E354" i="5"/>
  <c r="F354" i="5"/>
  <c r="H354" i="5"/>
  <c r="I354" i="5"/>
  <c r="K354" i="5"/>
  <c r="L354" i="5"/>
  <c r="M354" i="5"/>
  <c r="O354" i="5"/>
  <c r="AI354" i="5"/>
  <c r="D355" i="5"/>
  <c r="E355" i="5"/>
  <c r="F355" i="5"/>
  <c r="H355" i="5"/>
  <c r="I355" i="5"/>
  <c r="K355" i="5"/>
  <c r="L355" i="5"/>
  <c r="M355" i="5"/>
  <c r="O355" i="5"/>
  <c r="AI355" i="5"/>
  <c r="D356" i="5"/>
  <c r="E356" i="5"/>
  <c r="F356" i="5"/>
  <c r="H356" i="5"/>
  <c r="I356" i="5"/>
  <c r="K356" i="5"/>
  <c r="L356" i="5"/>
  <c r="M356" i="5"/>
  <c r="O356" i="5"/>
  <c r="AI356" i="5"/>
  <c r="D357" i="5"/>
  <c r="E357" i="5"/>
  <c r="F357" i="5"/>
  <c r="H357" i="5"/>
  <c r="I357" i="5"/>
  <c r="K357" i="5"/>
  <c r="L357" i="5"/>
  <c r="M357" i="5"/>
  <c r="O357" i="5"/>
  <c r="AI357" i="5"/>
  <c r="D358" i="5"/>
  <c r="E358" i="5"/>
  <c r="F358" i="5"/>
  <c r="H358" i="5"/>
  <c r="I358" i="5"/>
  <c r="K358" i="5"/>
  <c r="L358" i="5"/>
  <c r="M358" i="5"/>
  <c r="O358" i="5"/>
  <c r="AI358" i="5"/>
  <c r="D359" i="5"/>
  <c r="E359" i="5"/>
  <c r="F359" i="5"/>
  <c r="H359" i="5"/>
  <c r="I359" i="5"/>
  <c r="K359" i="5"/>
  <c r="L359" i="5"/>
  <c r="M359" i="5"/>
  <c r="O359" i="5"/>
  <c r="AI359" i="5"/>
  <c r="D360" i="5"/>
  <c r="E360" i="5"/>
  <c r="F360" i="5"/>
  <c r="H360" i="5"/>
  <c r="I360" i="5"/>
  <c r="K360" i="5"/>
  <c r="L360" i="5"/>
  <c r="M360" i="5"/>
  <c r="O360" i="5"/>
  <c r="AI360" i="5"/>
  <c r="D361" i="5"/>
  <c r="E361" i="5"/>
  <c r="F361" i="5"/>
  <c r="H361" i="5"/>
  <c r="I361" i="5"/>
  <c r="K361" i="5"/>
  <c r="L361" i="5"/>
  <c r="M361" i="5"/>
  <c r="O361" i="5"/>
  <c r="AI361" i="5"/>
  <c r="D362" i="5"/>
  <c r="E362" i="5"/>
  <c r="F362" i="5"/>
  <c r="H362" i="5"/>
  <c r="I362" i="5"/>
  <c r="K362" i="5"/>
  <c r="L362" i="5"/>
  <c r="M362" i="5"/>
  <c r="O362" i="5"/>
  <c r="AI362" i="5"/>
  <c r="D363" i="5"/>
  <c r="E363" i="5"/>
  <c r="F363" i="5"/>
  <c r="H363" i="5"/>
  <c r="I363" i="5"/>
  <c r="K363" i="5"/>
  <c r="L363" i="5"/>
  <c r="M363" i="5"/>
  <c r="O363" i="5"/>
  <c r="AI363" i="5"/>
  <c r="D364" i="5"/>
  <c r="E364" i="5"/>
  <c r="F364" i="5"/>
  <c r="H364" i="5"/>
  <c r="I364" i="5"/>
  <c r="K364" i="5"/>
  <c r="L364" i="5"/>
  <c r="M364" i="5"/>
  <c r="O364" i="5"/>
  <c r="AI364" i="5"/>
  <c r="D365" i="5"/>
  <c r="E365" i="5"/>
  <c r="F365" i="5"/>
  <c r="H365" i="5"/>
  <c r="I365" i="5"/>
  <c r="K365" i="5"/>
  <c r="L365" i="5"/>
  <c r="M365" i="5"/>
  <c r="O365" i="5"/>
  <c r="AI365" i="5"/>
  <c r="D366" i="5"/>
  <c r="E366" i="5"/>
  <c r="F366" i="5"/>
  <c r="H366" i="5"/>
  <c r="I366" i="5"/>
  <c r="K366" i="5"/>
  <c r="L366" i="5"/>
  <c r="M366" i="5"/>
  <c r="O366" i="5"/>
  <c r="AI366" i="5"/>
  <c r="D367" i="5"/>
  <c r="E367" i="5"/>
  <c r="F367" i="5"/>
  <c r="H367" i="5"/>
  <c r="I367" i="5"/>
  <c r="K367" i="5"/>
  <c r="L367" i="5"/>
  <c r="M367" i="5"/>
  <c r="O367" i="5"/>
  <c r="AI367" i="5"/>
  <c r="D368" i="5"/>
  <c r="E368" i="5"/>
  <c r="F368" i="5"/>
  <c r="H368" i="5"/>
  <c r="I368" i="5"/>
  <c r="K368" i="5"/>
  <c r="L368" i="5"/>
  <c r="M368" i="5"/>
  <c r="O368" i="5"/>
  <c r="AI368" i="5"/>
  <c r="D369" i="5"/>
  <c r="E369" i="5"/>
  <c r="F369" i="5"/>
  <c r="H369" i="5"/>
  <c r="I369" i="5"/>
  <c r="K369" i="5"/>
  <c r="L369" i="5"/>
  <c r="M369" i="5"/>
  <c r="O369" i="5"/>
  <c r="AI369" i="5"/>
  <c r="D370" i="5"/>
  <c r="E370" i="5"/>
  <c r="F370" i="5"/>
  <c r="H370" i="5"/>
  <c r="I370" i="5"/>
  <c r="K370" i="5"/>
  <c r="L370" i="5"/>
  <c r="M370" i="5"/>
  <c r="O370" i="5"/>
  <c r="AI370" i="5"/>
  <c r="D371" i="5"/>
  <c r="E371" i="5"/>
  <c r="F371" i="5"/>
  <c r="H371" i="5"/>
  <c r="I371" i="5"/>
  <c r="K371" i="5"/>
  <c r="L371" i="5"/>
  <c r="M371" i="5"/>
  <c r="O371" i="5"/>
  <c r="AI371" i="5"/>
  <c r="D372" i="5"/>
  <c r="E372" i="5"/>
  <c r="F372" i="5"/>
  <c r="H372" i="5"/>
  <c r="I372" i="5"/>
  <c r="K372" i="5"/>
  <c r="L372" i="5"/>
  <c r="M372" i="5"/>
  <c r="O372" i="5"/>
  <c r="AI372" i="5"/>
  <c r="D373" i="5"/>
  <c r="E373" i="5"/>
  <c r="F373" i="5"/>
  <c r="H373" i="5"/>
  <c r="I373" i="5"/>
  <c r="K373" i="5"/>
  <c r="L373" i="5"/>
  <c r="M373" i="5"/>
  <c r="O373" i="5"/>
  <c r="AI373" i="5"/>
  <c r="D374" i="5"/>
  <c r="E374" i="5"/>
  <c r="F374" i="5"/>
  <c r="H374" i="5"/>
  <c r="I374" i="5"/>
  <c r="K374" i="5"/>
  <c r="L374" i="5"/>
  <c r="M374" i="5"/>
  <c r="O374" i="5"/>
  <c r="AI374" i="5"/>
  <c r="D375" i="5"/>
  <c r="E375" i="5"/>
  <c r="F375" i="5"/>
  <c r="H375" i="5"/>
  <c r="I375" i="5"/>
  <c r="K375" i="5"/>
  <c r="L375" i="5"/>
  <c r="M375" i="5"/>
  <c r="O375" i="5"/>
  <c r="AI375" i="5"/>
  <c r="D376" i="5"/>
  <c r="E376" i="5"/>
  <c r="F376" i="5"/>
  <c r="H376" i="5"/>
  <c r="I376" i="5"/>
  <c r="K376" i="5"/>
  <c r="L376" i="5"/>
  <c r="M376" i="5"/>
  <c r="O376" i="5"/>
  <c r="AI376" i="5"/>
  <c r="D377" i="5"/>
  <c r="E377" i="5"/>
  <c r="F377" i="5"/>
  <c r="H377" i="5"/>
  <c r="I377" i="5"/>
  <c r="K377" i="5"/>
  <c r="L377" i="5"/>
  <c r="M377" i="5"/>
  <c r="O377" i="5"/>
  <c r="AI377" i="5"/>
  <c r="D378" i="5"/>
  <c r="E378" i="5"/>
  <c r="F378" i="5"/>
  <c r="H378" i="5"/>
  <c r="I378" i="5"/>
  <c r="K378" i="5"/>
  <c r="L378" i="5"/>
  <c r="M378" i="5"/>
  <c r="O378" i="5"/>
  <c r="AI378" i="5"/>
  <c r="D379" i="5"/>
  <c r="E379" i="5"/>
  <c r="F379" i="5"/>
  <c r="H379" i="5"/>
  <c r="I379" i="5"/>
  <c r="K379" i="5"/>
  <c r="L379" i="5"/>
  <c r="M379" i="5"/>
  <c r="O379" i="5"/>
  <c r="AI379" i="5"/>
  <c r="D380" i="5"/>
  <c r="E380" i="5"/>
  <c r="F380" i="5"/>
  <c r="H380" i="5"/>
  <c r="I380" i="5"/>
  <c r="K380" i="5"/>
  <c r="L380" i="5"/>
  <c r="M380" i="5"/>
  <c r="O380" i="5"/>
  <c r="AI380" i="5"/>
  <c r="D381" i="5"/>
  <c r="E381" i="5"/>
  <c r="F381" i="5"/>
  <c r="H381" i="5"/>
  <c r="I381" i="5"/>
  <c r="K381" i="5"/>
  <c r="L381" i="5"/>
  <c r="M381" i="5"/>
  <c r="O381" i="5"/>
  <c r="AI381" i="5"/>
  <c r="D382" i="5"/>
  <c r="E382" i="5"/>
  <c r="F382" i="5"/>
  <c r="H382" i="5"/>
  <c r="I382" i="5"/>
  <c r="K382" i="5"/>
  <c r="L382" i="5"/>
  <c r="M382" i="5"/>
  <c r="O382" i="5"/>
  <c r="AI382" i="5"/>
  <c r="D383" i="5"/>
  <c r="E383" i="5"/>
  <c r="F383" i="5"/>
  <c r="H383" i="5"/>
  <c r="I383" i="5"/>
  <c r="K383" i="5"/>
  <c r="L383" i="5"/>
  <c r="M383" i="5"/>
  <c r="O383" i="5"/>
  <c r="AI383" i="5"/>
  <c r="D384" i="5"/>
  <c r="E384" i="5"/>
  <c r="F384" i="5"/>
  <c r="H384" i="5"/>
  <c r="I384" i="5"/>
  <c r="K384" i="5"/>
  <c r="L384" i="5"/>
  <c r="M384" i="5"/>
  <c r="O384" i="5"/>
  <c r="AI384" i="5"/>
  <c r="D385" i="5"/>
  <c r="E385" i="5"/>
  <c r="F385" i="5"/>
  <c r="H385" i="5"/>
  <c r="I385" i="5"/>
  <c r="K385" i="5"/>
  <c r="L385" i="5"/>
  <c r="M385" i="5"/>
  <c r="O385" i="5"/>
  <c r="AI385" i="5"/>
  <c r="D386" i="5"/>
  <c r="E386" i="5"/>
  <c r="F386" i="5"/>
  <c r="H386" i="5"/>
  <c r="I386" i="5"/>
  <c r="K386" i="5"/>
  <c r="L386" i="5"/>
  <c r="M386" i="5"/>
  <c r="O386" i="5"/>
  <c r="AI386" i="5"/>
  <c r="D387" i="5"/>
  <c r="E387" i="5"/>
  <c r="F387" i="5"/>
  <c r="H387" i="5"/>
  <c r="I387" i="5"/>
  <c r="K387" i="5"/>
  <c r="L387" i="5"/>
  <c r="M387" i="5"/>
  <c r="O387" i="5"/>
  <c r="AI387" i="5"/>
  <c r="D388" i="5"/>
  <c r="E388" i="5"/>
  <c r="F388" i="5"/>
  <c r="H388" i="5"/>
  <c r="I388" i="5"/>
  <c r="K388" i="5"/>
  <c r="L388" i="5"/>
  <c r="M388" i="5"/>
  <c r="O388" i="5"/>
  <c r="AI388" i="5"/>
  <c r="D389" i="5"/>
  <c r="E389" i="5"/>
  <c r="F389" i="5"/>
  <c r="H389" i="5"/>
  <c r="I389" i="5"/>
  <c r="K389" i="5"/>
  <c r="L389" i="5"/>
  <c r="M389" i="5"/>
  <c r="O389" i="5"/>
  <c r="AI389" i="5"/>
  <c r="D390" i="5"/>
  <c r="E390" i="5"/>
  <c r="F390" i="5"/>
  <c r="H390" i="5"/>
  <c r="I390" i="5"/>
  <c r="K390" i="5"/>
  <c r="L390" i="5"/>
  <c r="M390" i="5"/>
  <c r="O390" i="5"/>
  <c r="AI390" i="5"/>
  <c r="D391" i="5"/>
  <c r="E391" i="5"/>
  <c r="F391" i="5"/>
  <c r="H391" i="5"/>
  <c r="I391" i="5"/>
  <c r="K391" i="5"/>
  <c r="L391" i="5"/>
  <c r="M391" i="5"/>
  <c r="O391" i="5"/>
  <c r="AI391" i="5"/>
  <c r="D392" i="5"/>
  <c r="E392" i="5"/>
  <c r="F392" i="5"/>
  <c r="H392" i="5"/>
  <c r="I392" i="5"/>
  <c r="K392" i="5"/>
  <c r="L392" i="5"/>
  <c r="M392" i="5"/>
  <c r="O392" i="5"/>
  <c r="AI392" i="5"/>
  <c r="D393" i="5"/>
  <c r="E393" i="5"/>
  <c r="F393" i="5"/>
  <c r="H393" i="5"/>
  <c r="I393" i="5"/>
  <c r="K393" i="5"/>
  <c r="L393" i="5"/>
  <c r="M393" i="5"/>
  <c r="O393" i="5"/>
  <c r="AI393" i="5"/>
  <c r="D394" i="5"/>
  <c r="E394" i="5"/>
  <c r="F394" i="5"/>
  <c r="H394" i="5"/>
  <c r="I394" i="5"/>
  <c r="K394" i="5"/>
  <c r="L394" i="5"/>
  <c r="M394" i="5"/>
  <c r="O394" i="5"/>
  <c r="AI394" i="5"/>
  <c r="D395" i="5"/>
  <c r="E395" i="5"/>
  <c r="F395" i="5"/>
  <c r="H395" i="5"/>
  <c r="I395" i="5"/>
  <c r="K395" i="5"/>
  <c r="L395" i="5"/>
  <c r="M395" i="5"/>
  <c r="O395" i="5"/>
  <c r="AI395" i="5"/>
  <c r="D396" i="5"/>
  <c r="E396" i="5"/>
  <c r="F396" i="5"/>
  <c r="H396" i="5"/>
  <c r="I396" i="5"/>
  <c r="K396" i="5"/>
  <c r="L396" i="5"/>
  <c r="M396" i="5"/>
  <c r="O396" i="5"/>
  <c r="AI396" i="5"/>
  <c r="D397" i="5"/>
  <c r="E397" i="5"/>
  <c r="F397" i="5"/>
  <c r="H397" i="5"/>
  <c r="I397" i="5"/>
  <c r="K397" i="5"/>
  <c r="L397" i="5"/>
  <c r="M397" i="5"/>
  <c r="O397" i="5"/>
  <c r="AI397" i="5"/>
  <c r="D398" i="5"/>
  <c r="E398" i="5"/>
  <c r="F398" i="5"/>
  <c r="H398" i="5"/>
  <c r="I398" i="5"/>
  <c r="K398" i="5"/>
  <c r="L398" i="5"/>
  <c r="M398" i="5"/>
  <c r="O398" i="5"/>
  <c r="AI398" i="5"/>
  <c r="D399" i="5"/>
  <c r="E399" i="5"/>
  <c r="F399" i="5"/>
  <c r="H399" i="5"/>
  <c r="I399" i="5"/>
  <c r="K399" i="5"/>
  <c r="L399" i="5"/>
  <c r="M399" i="5"/>
  <c r="O399" i="5"/>
  <c r="AI399" i="5"/>
  <c r="D400" i="5"/>
  <c r="E400" i="5"/>
  <c r="F400" i="5"/>
  <c r="H400" i="5"/>
  <c r="I400" i="5"/>
  <c r="K400" i="5"/>
  <c r="L400" i="5"/>
  <c r="M400" i="5"/>
  <c r="O400" i="5"/>
  <c r="AI400" i="5"/>
  <c r="D401" i="5"/>
  <c r="E401" i="5"/>
  <c r="F401" i="5"/>
  <c r="H401" i="5"/>
  <c r="I401" i="5"/>
  <c r="K401" i="5"/>
  <c r="L401" i="5"/>
  <c r="M401" i="5"/>
  <c r="O401" i="5"/>
  <c r="AI401" i="5"/>
  <c r="D402" i="5"/>
  <c r="E402" i="5"/>
  <c r="F402" i="5"/>
  <c r="H402" i="5"/>
  <c r="I402" i="5"/>
  <c r="K402" i="5"/>
  <c r="L402" i="5"/>
  <c r="M402" i="5"/>
  <c r="O402" i="5"/>
  <c r="AI402" i="5"/>
  <c r="D403" i="5"/>
  <c r="E403" i="5"/>
  <c r="F403" i="5"/>
  <c r="H403" i="5"/>
  <c r="I403" i="5"/>
  <c r="K403" i="5"/>
  <c r="L403" i="5"/>
  <c r="M403" i="5"/>
  <c r="O403" i="5"/>
  <c r="AI403" i="5"/>
  <c r="D404" i="5"/>
  <c r="E404" i="5"/>
  <c r="F404" i="5"/>
  <c r="H404" i="5"/>
  <c r="I404" i="5"/>
  <c r="K404" i="5"/>
  <c r="L404" i="5"/>
  <c r="M404" i="5"/>
  <c r="O404" i="5"/>
  <c r="AI404" i="5"/>
  <c r="D405" i="5"/>
  <c r="E405" i="5"/>
  <c r="F405" i="5"/>
  <c r="H405" i="5"/>
  <c r="I405" i="5"/>
  <c r="K405" i="5"/>
  <c r="L405" i="5"/>
  <c r="M405" i="5"/>
  <c r="O405" i="5"/>
  <c r="AI405" i="5"/>
  <c r="D406" i="5"/>
  <c r="E406" i="5"/>
  <c r="F406" i="5"/>
  <c r="H406" i="5"/>
  <c r="I406" i="5"/>
  <c r="K406" i="5"/>
  <c r="L406" i="5"/>
  <c r="M406" i="5"/>
  <c r="O406" i="5"/>
  <c r="AI406" i="5"/>
  <c r="D407" i="5"/>
  <c r="E407" i="5"/>
  <c r="F407" i="5"/>
  <c r="H407" i="5"/>
  <c r="I407" i="5"/>
  <c r="K407" i="5"/>
  <c r="L407" i="5"/>
  <c r="M407" i="5"/>
  <c r="O407" i="5"/>
  <c r="AI407" i="5"/>
  <c r="D408" i="5"/>
  <c r="E408" i="5"/>
  <c r="F408" i="5"/>
  <c r="H408" i="5"/>
  <c r="I408" i="5"/>
  <c r="K408" i="5"/>
  <c r="L408" i="5"/>
  <c r="M408" i="5"/>
  <c r="O408" i="5"/>
  <c r="AI408" i="5"/>
  <c r="D409" i="5"/>
  <c r="E409" i="5"/>
  <c r="F409" i="5"/>
  <c r="H409" i="5"/>
  <c r="I409" i="5"/>
  <c r="K409" i="5"/>
  <c r="L409" i="5"/>
  <c r="M409" i="5"/>
  <c r="O409" i="5"/>
  <c r="AI409" i="5"/>
  <c r="D410" i="5"/>
  <c r="E410" i="5"/>
  <c r="F410" i="5"/>
  <c r="H410" i="5"/>
  <c r="I410" i="5"/>
  <c r="K410" i="5"/>
  <c r="L410" i="5"/>
  <c r="M410" i="5"/>
  <c r="O410" i="5"/>
  <c r="AI410" i="5"/>
  <c r="D411" i="5"/>
  <c r="E411" i="5"/>
  <c r="F411" i="5"/>
  <c r="H411" i="5"/>
  <c r="I411" i="5"/>
  <c r="K411" i="5"/>
  <c r="L411" i="5"/>
  <c r="M411" i="5"/>
  <c r="O411" i="5"/>
  <c r="AI411" i="5"/>
  <c r="D412" i="5"/>
  <c r="E412" i="5"/>
  <c r="F412" i="5"/>
  <c r="H412" i="5"/>
  <c r="I412" i="5"/>
  <c r="K412" i="5"/>
  <c r="L412" i="5"/>
  <c r="M412" i="5"/>
  <c r="O412" i="5"/>
  <c r="AI412" i="5"/>
  <c r="D413" i="5"/>
  <c r="E413" i="5"/>
  <c r="F413" i="5"/>
  <c r="H413" i="5"/>
  <c r="I413" i="5"/>
  <c r="K413" i="5"/>
  <c r="L413" i="5"/>
  <c r="M413" i="5"/>
  <c r="O413" i="5"/>
  <c r="AI413" i="5"/>
  <c r="D414" i="5"/>
  <c r="E414" i="5"/>
  <c r="F414" i="5"/>
  <c r="H414" i="5"/>
  <c r="I414" i="5"/>
  <c r="K414" i="5"/>
  <c r="L414" i="5"/>
  <c r="M414" i="5"/>
  <c r="O414" i="5"/>
  <c r="AI414" i="5"/>
  <c r="D415" i="5"/>
  <c r="E415" i="5"/>
  <c r="F415" i="5"/>
  <c r="H415" i="5"/>
  <c r="I415" i="5"/>
  <c r="K415" i="5"/>
  <c r="L415" i="5"/>
  <c r="M415" i="5"/>
  <c r="O415" i="5"/>
  <c r="AI415" i="5"/>
  <c r="D416" i="5"/>
  <c r="E416" i="5"/>
  <c r="F416" i="5"/>
  <c r="H416" i="5"/>
  <c r="I416" i="5"/>
  <c r="K416" i="5"/>
  <c r="L416" i="5"/>
  <c r="M416" i="5"/>
  <c r="O416" i="5"/>
  <c r="AI416" i="5"/>
  <c r="D417" i="5"/>
  <c r="E417" i="5"/>
  <c r="F417" i="5"/>
  <c r="H417" i="5"/>
  <c r="I417" i="5"/>
  <c r="K417" i="5"/>
  <c r="L417" i="5"/>
  <c r="M417" i="5"/>
  <c r="O417" i="5"/>
  <c r="AI417" i="5"/>
  <c r="D418" i="5"/>
  <c r="E418" i="5"/>
  <c r="F418" i="5"/>
  <c r="H418" i="5"/>
  <c r="I418" i="5"/>
  <c r="K418" i="5"/>
  <c r="L418" i="5"/>
  <c r="M418" i="5"/>
  <c r="O418" i="5"/>
  <c r="AI418" i="5"/>
  <c r="D419" i="5"/>
  <c r="E419" i="5"/>
  <c r="F419" i="5"/>
  <c r="H419" i="5"/>
  <c r="I419" i="5"/>
  <c r="K419" i="5"/>
  <c r="L419" i="5"/>
  <c r="M419" i="5"/>
  <c r="O419" i="5"/>
  <c r="AI419" i="5"/>
  <c r="D420" i="5"/>
  <c r="E420" i="5"/>
  <c r="F420" i="5"/>
  <c r="H420" i="5"/>
  <c r="I420" i="5"/>
  <c r="K420" i="5"/>
  <c r="L420" i="5"/>
  <c r="M420" i="5"/>
  <c r="O420" i="5"/>
  <c r="AI420" i="5"/>
  <c r="D421" i="5"/>
  <c r="E421" i="5"/>
  <c r="F421" i="5"/>
  <c r="H421" i="5"/>
  <c r="I421" i="5"/>
  <c r="K421" i="5"/>
  <c r="L421" i="5"/>
  <c r="M421" i="5"/>
  <c r="O421" i="5"/>
  <c r="AI421" i="5"/>
  <c r="D422" i="5"/>
  <c r="E422" i="5"/>
  <c r="F422" i="5"/>
  <c r="H422" i="5"/>
  <c r="I422" i="5"/>
  <c r="K422" i="5"/>
  <c r="L422" i="5"/>
  <c r="M422" i="5"/>
  <c r="O422" i="5"/>
  <c r="AI422" i="5"/>
  <c r="D423" i="5"/>
  <c r="E423" i="5"/>
  <c r="F423" i="5"/>
  <c r="H423" i="5"/>
  <c r="I423" i="5"/>
  <c r="K423" i="5"/>
  <c r="L423" i="5"/>
  <c r="M423" i="5"/>
  <c r="O423" i="5"/>
  <c r="AI423" i="5"/>
  <c r="D424" i="5"/>
  <c r="E424" i="5"/>
  <c r="F424" i="5"/>
  <c r="H424" i="5"/>
  <c r="I424" i="5"/>
  <c r="K424" i="5"/>
  <c r="L424" i="5"/>
  <c r="M424" i="5"/>
  <c r="O424" i="5"/>
  <c r="AI424" i="5"/>
  <c r="D425" i="5"/>
  <c r="E425" i="5"/>
  <c r="F425" i="5"/>
  <c r="H425" i="5"/>
  <c r="I425" i="5"/>
  <c r="K425" i="5"/>
  <c r="L425" i="5"/>
  <c r="M425" i="5"/>
  <c r="O425" i="5"/>
  <c r="AI425" i="5"/>
  <c r="D426" i="5"/>
  <c r="E426" i="5"/>
  <c r="F426" i="5"/>
  <c r="H426" i="5"/>
  <c r="I426" i="5"/>
  <c r="K426" i="5"/>
  <c r="L426" i="5"/>
  <c r="M426" i="5"/>
  <c r="O426" i="5"/>
  <c r="AI426" i="5"/>
  <c r="D427" i="5"/>
  <c r="E427" i="5"/>
  <c r="F427" i="5"/>
  <c r="H427" i="5"/>
  <c r="I427" i="5"/>
  <c r="K427" i="5"/>
  <c r="L427" i="5"/>
  <c r="M427" i="5"/>
  <c r="O427" i="5"/>
  <c r="AI427" i="5"/>
  <c r="D428" i="5"/>
  <c r="E428" i="5"/>
  <c r="F428" i="5"/>
  <c r="H428" i="5"/>
  <c r="I428" i="5"/>
  <c r="K428" i="5"/>
  <c r="L428" i="5"/>
  <c r="M428" i="5"/>
  <c r="O428" i="5"/>
  <c r="AI428" i="5"/>
  <c r="D429" i="5"/>
  <c r="E429" i="5"/>
  <c r="F429" i="5"/>
  <c r="H429" i="5"/>
  <c r="I429" i="5"/>
  <c r="K429" i="5"/>
  <c r="L429" i="5"/>
  <c r="M429" i="5"/>
  <c r="O429" i="5"/>
  <c r="AI429" i="5"/>
  <c r="D430" i="5"/>
  <c r="E430" i="5"/>
  <c r="F430" i="5"/>
  <c r="H430" i="5"/>
  <c r="I430" i="5"/>
  <c r="K430" i="5"/>
  <c r="L430" i="5"/>
  <c r="M430" i="5"/>
  <c r="O430" i="5"/>
  <c r="AI430" i="5"/>
  <c r="D431" i="5"/>
  <c r="E431" i="5"/>
  <c r="F431" i="5"/>
  <c r="H431" i="5"/>
  <c r="I431" i="5"/>
  <c r="K431" i="5"/>
  <c r="L431" i="5"/>
  <c r="M431" i="5"/>
  <c r="O431" i="5"/>
  <c r="AI431" i="5"/>
  <c r="D432" i="5"/>
  <c r="E432" i="5"/>
  <c r="F432" i="5"/>
  <c r="H432" i="5"/>
  <c r="I432" i="5"/>
  <c r="K432" i="5"/>
  <c r="L432" i="5"/>
  <c r="M432" i="5"/>
  <c r="O432" i="5"/>
  <c r="AI432" i="5"/>
  <c r="D433" i="5"/>
  <c r="E433" i="5"/>
  <c r="F433" i="5"/>
  <c r="H433" i="5"/>
  <c r="I433" i="5"/>
  <c r="K433" i="5"/>
  <c r="L433" i="5"/>
  <c r="M433" i="5"/>
  <c r="O433" i="5"/>
  <c r="AI433" i="5"/>
  <c r="D434" i="5"/>
  <c r="E434" i="5"/>
  <c r="F434" i="5"/>
  <c r="H434" i="5"/>
  <c r="I434" i="5"/>
  <c r="K434" i="5"/>
  <c r="L434" i="5"/>
  <c r="M434" i="5"/>
  <c r="O434" i="5"/>
  <c r="AI434" i="5"/>
  <c r="D435" i="5"/>
  <c r="E435" i="5"/>
  <c r="F435" i="5"/>
  <c r="H435" i="5"/>
  <c r="I435" i="5"/>
  <c r="K435" i="5"/>
  <c r="L435" i="5"/>
  <c r="M435" i="5"/>
  <c r="O435" i="5"/>
  <c r="AI435" i="5"/>
  <c r="D436" i="5"/>
  <c r="E436" i="5"/>
  <c r="F436" i="5"/>
  <c r="H436" i="5"/>
  <c r="I436" i="5"/>
  <c r="K436" i="5"/>
  <c r="L436" i="5"/>
  <c r="M436" i="5"/>
  <c r="O436" i="5"/>
  <c r="AI436" i="5"/>
  <c r="D437" i="5"/>
  <c r="E437" i="5"/>
  <c r="F437" i="5"/>
  <c r="H437" i="5"/>
  <c r="I437" i="5"/>
  <c r="K437" i="5"/>
  <c r="L437" i="5"/>
  <c r="M437" i="5"/>
  <c r="O437" i="5"/>
  <c r="AI437" i="5"/>
  <c r="D438" i="5"/>
  <c r="E438" i="5"/>
  <c r="F438" i="5"/>
  <c r="H438" i="5"/>
  <c r="I438" i="5"/>
  <c r="K438" i="5"/>
  <c r="L438" i="5"/>
  <c r="M438" i="5"/>
  <c r="O438" i="5"/>
  <c r="AI438" i="5"/>
  <c r="D439" i="5"/>
  <c r="E439" i="5"/>
  <c r="F439" i="5"/>
  <c r="H439" i="5"/>
  <c r="I439" i="5"/>
  <c r="K439" i="5"/>
  <c r="L439" i="5"/>
  <c r="M439" i="5"/>
  <c r="O439" i="5"/>
  <c r="AI439" i="5"/>
  <c r="D440" i="5"/>
  <c r="E440" i="5"/>
  <c r="F440" i="5"/>
  <c r="H440" i="5"/>
  <c r="I440" i="5"/>
  <c r="K440" i="5"/>
  <c r="L440" i="5"/>
  <c r="M440" i="5"/>
  <c r="O440" i="5"/>
  <c r="AI440" i="5"/>
  <c r="D441" i="5"/>
  <c r="E441" i="5"/>
  <c r="F441" i="5"/>
  <c r="H441" i="5"/>
  <c r="I441" i="5"/>
  <c r="K441" i="5"/>
  <c r="L441" i="5"/>
  <c r="M441" i="5"/>
  <c r="O441" i="5"/>
  <c r="AI441" i="5"/>
  <c r="D442" i="5"/>
  <c r="E442" i="5"/>
  <c r="F442" i="5"/>
  <c r="H442" i="5"/>
  <c r="I442" i="5"/>
  <c r="K442" i="5"/>
  <c r="L442" i="5"/>
  <c r="M442" i="5"/>
  <c r="O442" i="5"/>
  <c r="AI442" i="5"/>
  <c r="D443" i="5"/>
  <c r="E443" i="5"/>
  <c r="F443" i="5"/>
  <c r="H443" i="5"/>
  <c r="I443" i="5"/>
  <c r="K443" i="5"/>
  <c r="L443" i="5"/>
  <c r="M443" i="5"/>
  <c r="O443" i="5"/>
  <c r="AI443" i="5"/>
  <c r="D444" i="5"/>
  <c r="E444" i="5"/>
  <c r="F444" i="5"/>
  <c r="H444" i="5"/>
  <c r="I444" i="5"/>
  <c r="K444" i="5"/>
  <c r="L444" i="5"/>
  <c r="M444" i="5"/>
  <c r="O444" i="5"/>
  <c r="AI444" i="5"/>
  <c r="D445" i="5"/>
  <c r="E445" i="5"/>
  <c r="F445" i="5"/>
  <c r="H445" i="5"/>
  <c r="I445" i="5"/>
  <c r="K445" i="5"/>
  <c r="L445" i="5"/>
  <c r="M445" i="5"/>
  <c r="O445" i="5"/>
  <c r="AI445" i="5"/>
  <c r="D446" i="5"/>
  <c r="E446" i="5"/>
  <c r="F446" i="5"/>
  <c r="H446" i="5"/>
  <c r="I446" i="5"/>
  <c r="K446" i="5"/>
  <c r="L446" i="5"/>
  <c r="M446" i="5"/>
  <c r="O446" i="5"/>
  <c r="AI446" i="5"/>
  <c r="D447" i="5"/>
  <c r="E447" i="5"/>
  <c r="F447" i="5"/>
  <c r="H447" i="5"/>
  <c r="I447" i="5"/>
  <c r="K447" i="5"/>
  <c r="L447" i="5"/>
  <c r="M447" i="5"/>
  <c r="O447" i="5"/>
  <c r="AI447" i="5"/>
  <c r="D448" i="5"/>
  <c r="E448" i="5"/>
  <c r="F448" i="5"/>
  <c r="H448" i="5"/>
  <c r="I448" i="5"/>
  <c r="K448" i="5"/>
  <c r="L448" i="5"/>
  <c r="M448" i="5"/>
  <c r="O448" i="5"/>
  <c r="AI448" i="5"/>
  <c r="D449" i="5"/>
  <c r="E449" i="5"/>
  <c r="F449" i="5"/>
  <c r="H449" i="5"/>
  <c r="I449" i="5"/>
  <c r="K449" i="5"/>
  <c r="L449" i="5"/>
  <c r="M449" i="5"/>
  <c r="O449" i="5"/>
  <c r="AI449" i="5"/>
  <c r="D450" i="5"/>
  <c r="E450" i="5"/>
  <c r="F450" i="5"/>
  <c r="H450" i="5"/>
  <c r="I450" i="5"/>
  <c r="K450" i="5"/>
  <c r="L450" i="5"/>
  <c r="M450" i="5"/>
  <c r="O450" i="5"/>
  <c r="AI450" i="5"/>
  <c r="D451" i="5"/>
  <c r="E451" i="5"/>
  <c r="F451" i="5"/>
  <c r="H451" i="5"/>
  <c r="I451" i="5"/>
  <c r="K451" i="5"/>
  <c r="L451" i="5"/>
  <c r="M451" i="5"/>
  <c r="O451" i="5"/>
  <c r="AI451" i="5"/>
  <c r="D452" i="5"/>
  <c r="E452" i="5"/>
  <c r="F452" i="5"/>
  <c r="H452" i="5"/>
  <c r="I452" i="5"/>
  <c r="K452" i="5"/>
  <c r="L452" i="5"/>
  <c r="M452" i="5"/>
  <c r="O452" i="5"/>
  <c r="AI452" i="5"/>
  <c r="D453" i="5"/>
  <c r="E453" i="5"/>
  <c r="F453" i="5"/>
  <c r="H453" i="5"/>
  <c r="I453" i="5"/>
  <c r="K453" i="5"/>
  <c r="L453" i="5"/>
  <c r="M453" i="5"/>
  <c r="O453" i="5"/>
  <c r="AI453" i="5"/>
  <c r="D454" i="5"/>
  <c r="E454" i="5"/>
  <c r="F454" i="5"/>
  <c r="H454" i="5"/>
  <c r="I454" i="5"/>
  <c r="K454" i="5"/>
  <c r="L454" i="5"/>
  <c r="M454" i="5"/>
  <c r="O454" i="5"/>
  <c r="AI454" i="5"/>
  <c r="D455" i="5"/>
  <c r="E455" i="5"/>
  <c r="F455" i="5"/>
  <c r="H455" i="5"/>
  <c r="I455" i="5"/>
  <c r="K455" i="5"/>
  <c r="L455" i="5"/>
  <c r="M455" i="5"/>
  <c r="O455" i="5"/>
  <c r="AI455" i="5"/>
  <c r="D456" i="5"/>
  <c r="E456" i="5"/>
  <c r="F456" i="5"/>
  <c r="H456" i="5"/>
  <c r="I456" i="5"/>
  <c r="K456" i="5"/>
  <c r="L456" i="5"/>
  <c r="M456" i="5"/>
  <c r="O456" i="5"/>
  <c r="AI456" i="5"/>
  <c r="D457" i="5"/>
  <c r="E457" i="5"/>
  <c r="F457" i="5"/>
  <c r="H457" i="5"/>
  <c r="I457" i="5"/>
  <c r="K457" i="5"/>
  <c r="L457" i="5"/>
  <c r="M457" i="5"/>
  <c r="O457" i="5"/>
  <c r="AI457" i="5"/>
  <c r="D458" i="5"/>
  <c r="E458" i="5"/>
  <c r="F458" i="5"/>
  <c r="H458" i="5"/>
  <c r="I458" i="5"/>
  <c r="K458" i="5"/>
  <c r="L458" i="5"/>
  <c r="M458" i="5"/>
  <c r="O458" i="5"/>
  <c r="AI458" i="5"/>
  <c r="D459" i="5"/>
  <c r="E459" i="5"/>
  <c r="F459" i="5"/>
  <c r="H459" i="5"/>
  <c r="I459" i="5"/>
  <c r="K459" i="5"/>
  <c r="L459" i="5"/>
  <c r="M459" i="5"/>
  <c r="O459" i="5"/>
  <c r="AI459" i="5"/>
  <c r="D460" i="5"/>
  <c r="E460" i="5"/>
  <c r="F460" i="5"/>
  <c r="H460" i="5"/>
  <c r="I460" i="5"/>
  <c r="K460" i="5"/>
  <c r="L460" i="5"/>
  <c r="M460" i="5"/>
  <c r="O460" i="5"/>
  <c r="AI460" i="5"/>
  <c r="D461" i="5"/>
  <c r="E461" i="5"/>
  <c r="F461" i="5"/>
  <c r="H461" i="5"/>
  <c r="I461" i="5"/>
  <c r="K461" i="5"/>
  <c r="L461" i="5"/>
  <c r="M461" i="5"/>
  <c r="O461" i="5"/>
  <c r="AI461" i="5"/>
  <c r="D462" i="5"/>
  <c r="E462" i="5"/>
  <c r="F462" i="5"/>
  <c r="H462" i="5"/>
  <c r="I462" i="5"/>
  <c r="K462" i="5"/>
  <c r="L462" i="5"/>
  <c r="M462" i="5"/>
  <c r="O462" i="5"/>
  <c r="AI462" i="5"/>
  <c r="D463" i="5"/>
  <c r="E463" i="5"/>
  <c r="F463" i="5"/>
  <c r="H463" i="5"/>
  <c r="I463" i="5"/>
  <c r="K463" i="5"/>
  <c r="L463" i="5"/>
  <c r="M463" i="5"/>
  <c r="O463" i="5"/>
  <c r="AI463" i="5"/>
  <c r="D464" i="5"/>
  <c r="E464" i="5"/>
  <c r="F464" i="5"/>
  <c r="H464" i="5"/>
  <c r="I464" i="5"/>
  <c r="K464" i="5"/>
  <c r="L464" i="5"/>
  <c r="M464" i="5"/>
  <c r="O464" i="5"/>
  <c r="AI464" i="5"/>
  <c r="D465" i="5"/>
  <c r="E465" i="5"/>
  <c r="F465" i="5"/>
  <c r="H465" i="5"/>
  <c r="I465" i="5"/>
  <c r="K465" i="5"/>
  <c r="L465" i="5"/>
  <c r="M465" i="5"/>
  <c r="O465" i="5"/>
  <c r="AI465" i="5"/>
  <c r="D466" i="5"/>
  <c r="E466" i="5"/>
  <c r="F466" i="5"/>
  <c r="H466" i="5"/>
  <c r="I466" i="5"/>
  <c r="K466" i="5"/>
  <c r="L466" i="5"/>
  <c r="M466" i="5"/>
  <c r="O466" i="5"/>
  <c r="AI466" i="5"/>
  <c r="D467" i="5"/>
  <c r="E467" i="5"/>
  <c r="F467" i="5"/>
  <c r="H467" i="5"/>
  <c r="I467" i="5"/>
  <c r="K467" i="5"/>
  <c r="L467" i="5"/>
  <c r="M467" i="5"/>
  <c r="O467" i="5"/>
  <c r="AI467" i="5"/>
  <c r="D468" i="5"/>
  <c r="E468" i="5"/>
  <c r="F468" i="5"/>
  <c r="H468" i="5"/>
  <c r="I468" i="5"/>
  <c r="K468" i="5"/>
  <c r="L468" i="5"/>
  <c r="M468" i="5"/>
  <c r="O468" i="5"/>
  <c r="AI468" i="5"/>
  <c r="D469" i="5"/>
  <c r="E469" i="5"/>
  <c r="F469" i="5"/>
  <c r="H469" i="5"/>
  <c r="I469" i="5"/>
  <c r="K469" i="5"/>
  <c r="L469" i="5"/>
  <c r="M469" i="5"/>
  <c r="O469" i="5"/>
  <c r="AI469" i="5"/>
  <c r="D470" i="5"/>
  <c r="E470" i="5"/>
  <c r="F470" i="5"/>
  <c r="H470" i="5"/>
  <c r="I470" i="5"/>
  <c r="K470" i="5"/>
  <c r="L470" i="5"/>
  <c r="M470" i="5"/>
  <c r="O470" i="5"/>
  <c r="AI470" i="5"/>
  <c r="D471" i="5"/>
  <c r="E471" i="5"/>
  <c r="F471" i="5"/>
  <c r="H471" i="5"/>
  <c r="I471" i="5"/>
  <c r="K471" i="5"/>
  <c r="L471" i="5"/>
  <c r="M471" i="5"/>
  <c r="O471" i="5"/>
  <c r="AI471" i="5"/>
  <c r="D472" i="5"/>
  <c r="E472" i="5"/>
  <c r="F472" i="5"/>
  <c r="H472" i="5"/>
  <c r="I472" i="5"/>
  <c r="K472" i="5"/>
  <c r="L472" i="5"/>
  <c r="M472" i="5"/>
  <c r="O472" i="5"/>
  <c r="AI472" i="5"/>
  <c r="D473" i="5"/>
  <c r="E473" i="5"/>
  <c r="F473" i="5"/>
  <c r="H473" i="5"/>
  <c r="I473" i="5"/>
  <c r="K473" i="5"/>
  <c r="L473" i="5"/>
  <c r="M473" i="5"/>
  <c r="O473" i="5"/>
  <c r="AI473" i="5"/>
  <c r="D474" i="5"/>
  <c r="E474" i="5"/>
  <c r="F474" i="5"/>
  <c r="H474" i="5"/>
  <c r="I474" i="5"/>
  <c r="K474" i="5"/>
  <c r="L474" i="5"/>
  <c r="M474" i="5"/>
  <c r="O474" i="5"/>
  <c r="AI474" i="5"/>
  <c r="D475" i="5"/>
  <c r="E475" i="5"/>
  <c r="F475" i="5"/>
  <c r="H475" i="5"/>
  <c r="I475" i="5"/>
  <c r="K475" i="5"/>
  <c r="L475" i="5"/>
  <c r="M475" i="5"/>
  <c r="O475" i="5"/>
  <c r="AI475" i="5"/>
  <c r="D476" i="5"/>
  <c r="E476" i="5"/>
  <c r="F476" i="5"/>
  <c r="H476" i="5"/>
  <c r="I476" i="5"/>
  <c r="K476" i="5"/>
  <c r="L476" i="5"/>
  <c r="M476" i="5"/>
  <c r="O476" i="5"/>
  <c r="AI476" i="5"/>
  <c r="D477" i="5"/>
  <c r="E477" i="5"/>
  <c r="F477" i="5"/>
  <c r="H477" i="5"/>
  <c r="I477" i="5"/>
  <c r="K477" i="5"/>
  <c r="L477" i="5"/>
  <c r="M477" i="5"/>
  <c r="O477" i="5"/>
  <c r="AI477" i="5"/>
  <c r="D478" i="5"/>
  <c r="E478" i="5"/>
  <c r="F478" i="5"/>
  <c r="H478" i="5"/>
  <c r="I478" i="5"/>
  <c r="K478" i="5"/>
  <c r="L478" i="5"/>
  <c r="M478" i="5"/>
  <c r="O478" i="5"/>
  <c r="AI478" i="5"/>
  <c r="D479" i="5"/>
  <c r="E479" i="5"/>
  <c r="F479" i="5"/>
  <c r="H479" i="5"/>
  <c r="I479" i="5"/>
  <c r="K479" i="5"/>
  <c r="L479" i="5"/>
  <c r="M479" i="5"/>
  <c r="O479" i="5"/>
  <c r="AI479" i="5"/>
  <c r="D480" i="5"/>
  <c r="E480" i="5"/>
  <c r="F480" i="5"/>
  <c r="H480" i="5"/>
  <c r="I480" i="5"/>
  <c r="K480" i="5"/>
  <c r="L480" i="5"/>
  <c r="M480" i="5"/>
  <c r="O480" i="5"/>
  <c r="AI480" i="5"/>
  <c r="D481" i="5"/>
  <c r="E481" i="5"/>
  <c r="F481" i="5"/>
  <c r="H481" i="5"/>
  <c r="I481" i="5"/>
  <c r="K481" i="5"/>
  <c r="L481" i="5"/>
  <c r="M481" i="5"/>
  <c r="O481" i="5"/>
  <c r="AI481" i="5"/>
  <c r="D482" i="5"/>
  <c r="E482" i="5"/>
  <c r="F482" i="5"/>
  <c r="H482" i="5"/>
  <c r="I482" i="5"/>
  <c r="K482" i="5"/>
  <c r="L482" i="5"/>
  <c r="M482" i="5"/>
  <c r="O482" i="5"/>
  <c r="AI482" i="5"/>
  <c r="D483" i="5"/>
  <c r="E483" i="5"/>
  <c r="F483" i="5"/>
  <c r="H483" i="5"/>
  <c r="I483" i="5"/>
  <c r="K483" i="5"/>
  <c r="L483" i="5"/>
  <c r="M483" i="5"/>
  <c r="O483" i="5"/>
  <c r="AI483" i="5"/>
  <c r="D484" i="5"/>
  <c r="E484" i="5"/>
  <c r="F484" i="5"/>
  <c r="H484" i="5"/>
  <c r="I484" i="5"/>
  <c r="K484" i="5"/>
  <c r="L484" i="5"/>
  <c r="M484" i="5"/>
  <c r="O484" i="5"/>
  <c r="AI484" i="5"/>
  <c r="D485" i="5"/>
  <c r="E485" i="5"/>
  <c r="F485" i="5"/>
  <c r="H485" i="5"/>
  <c r="I485" i="5"/>
  <c r="K485" i="5"/>
  <c r="L485" i="5"/>
  <c r="M485" i="5"/>
  <c r="O485" i="5"/>
  <c r="AI485" i="5"/>
  <c r="D486" i="5"/>
  <c r="E486" i="5"/>
  <c r="F486" i="5"/>
  <c r="H486" i="5"/>
  <c r="I486" i="5"/>
  <c r="K486" i="5"/>
  <c r="L486" i="5"/>
  <c r="M486" i="5"/>
  <c r="O486" i="5"/>
  <c r="AI486" i="5"/>
  <c r="D487" i="5"/>
  <c r="E487" i="5"/>
  <c r="F487" i="5"/>
  <c r="H487" i="5"/>
  <c r="I487" i="5"/>
  <c r="K487" i="5"/>
  <c r="L487" i="5"/>
  <c r="M487" i="5"/>
  <c r="O487" i="5"/>
  <c r="AI487" i="5"/>
  <c r="D488" i="5"/>
  <c r="E488" i="5"/>
  <c r="F488" i="5"/>
  <c r="H488" i="5"/>
  <c r="I488" i="5"/>
  <c r="K488" i="5"/>
  <c r="L488" i="5"/>
  <c r="M488" i="5"/>
  <c r="O488" i="5"/>
  <c r="AI488" i="5"/>
  <c r="D489" i="5"/>
  <c r="E489" i="5"/>
  <c r="F489" i="5"/>
  <c r="H489" i="5"/>
  <c r="I489" i="5"/>
  <c r="K489" i="5"/>
  <c r="L489" i="5"/>
  <c r="M489" i="5"/>
  <c r="O489" i="5"/>
  <c r="AI489" i="5"/>
  <c r="D490" i="5"/>
  <c r="E490" i="5"/>
  <c r="F490" i="5"/>
  <c r="H490" i="5"/>
  <c r="I490" i="5"/>
  <c r="K490" i="5"/>
  <c r="L490" i="5"/>
  <c r="M490" i="5"/>
  <c r="O490" i="5"/>
  <c r="AI490" i="5"/>
  <c r="D491" i="5"/>
  <c r="E491" i="5"/>
  <c r="F491" i="5"/>
  <c r="H491" i="5"/>
  <c r="I491" i="5"/>
  <c r="K491" i="5"/>
  <c r="L491" i="5"/>
  <c r="M491" i="5"/>
  <c r="O491" i="5"/>
  <c r="AI491" i="5"/>
  <c r="D492" i="5"/>
  <c r="E492" i="5"/>
  <c r="F492" i="5"/>
  <c r="H492" i="5"/>
  <c r="I492" i="5"/>
  <c r="K492" i="5"/>
  <c r="L492" i="5"/>
  <c r="M492" i="5"/>
  <c r="O492" i="5"/>
  <c r="AI492" i="5"/>
  <c r="D493" i="5"/>
  <c r="E493" i="5"/>
  <c r="F493" i="5"/>
  <c r="H493" i="5"/>
  <c r="I493" i="5"/>
  <c r="K493" i="5"/>
  <c r="L493" i="5"/>
  <c r="M493" i="5"/>
  <c r="O493" i="5"/>
  <c r="AI493" i="5"/>
  <c r="D494" i="5"/>
  <c r="E494" i="5"/>
  <c r="F494" i="5"/>
  <c r="H494" i="5"/>
  <c r="I494" i="5"/>
  <c r="K494" i="5"/>
  <c r="L494" i="5"/>
  <c r="M494" i="5"/>
  <c r="O494" i="5"/>
  <c r="AI494" i="5"/>
  <c r="D495" i="5"/>
  <c r="E495" i="5"/>
  <c r="F495" i="5"/>
  <c r="H495" i="5"/>
  <c r="I495" i="5"/>
  <c r="K495" i="5"/>
  <c r="L495" i="5"/>
  <c r="M495" i="5"/>
  <c r="O495" i="5"/>
  <c r="AI495" i="5"/>
  <c r="D496" i="5"/>
  <c r="E496" i="5"/>
  <c r="F496" i="5"/>
  <c r="H496" i="5"/>
  <c r="I496" i="5"/>
  <c r="K496" i="5"/>
  <c r="L496" i="5"/>
  <c r="M496" i="5"/>
  <c r="O496" i="5"/>
  <c r="AI496" i="5"/>
  <c r="D497" i="5"/>
  <c r="E497" i="5"/>
  <c r="F497" i="5"/>
  <c r="H497" i="5"/>
  <c r="I497" i="5"/>
  <c r="K497" i="5"/>
  <c r="L497" i="5"/>
  <c r="M497" i="5"/>
  <c r="O497" i="5"/>
  <c r="AI497" i="5"/>
  <c r="D498" i="5"/>
  <c r="E498" i="5"/>
  <c r="F498" i="5"/>
  <c r="H498" i="5"/>
  <c r="I498" i="5"/>
  <c r="K498" i="5"/>
  <c r="L498" i="5"/>
  <c r="M498" i="5"/>
  <c r="O498" i="5"/>
  <c r="AI498" i="5"/>
  <c r="D499" i="5"/>
  <c r="E499" i="5"/>
  <c r="F499" i="5"/>
  <c r="H499" i="5"/>
  <c r="I499" i="5"/>
  <c r="K499" i="5"/>
  <c r="L499" i="5"/>
  <c r="M499" i="5"/>
  <c r="O499" i="5"/>
  <c r="AI499" i="5"/>
  <c r="D500" i="5"/>
  <c r="E500" i="5"/>
  <c r="F500" i="5"/>
  <c r="H500" i="5"/>
  <c r="I500" i="5"/>
  <c r="K500" i="5"/>
  <c r="L500" i="5"/>
  <c r="M500" i="5"/>
  <c r="O500" i="5"/>
  <c r="AI500" i="5"/>
  <c r="D501" i="5"/>
  <c r="E501" i="5"/>
  <c r="F501" i="5"/>
  <c r="H501" i="5"/>
  <c r="I501" i="5"/>
  <c r="K501" i="5"/>
  <c r="L501" i="5"/>
  <c r="M501" i="5"/>
  <c r="O501" i="5"/>
  <c r="AI501" i="5"/>
  <c r="D502" i="5"/>
  <c r="E502" i="5"/>
  <c r="F502" i="5"/>
  <c r="H502" i="5"/>
  <c r="I502" i="5"/>
  <c r="K502" i="5"/>
  <c r="L502" i="5"/>
  <c r="M502" i="5"/>
  <c r="O502" i="5"/>
  <c r="AI502" i="5"/>
  <c r="D503" i="5"/>
  <c r="E503" i="5"/>
  <c r="F503" i="5"/>
  <c r="H503" i="5"/>
  <c r="I503" i="5"/>
  <c r="K503" i="5"/>
  <c r="L503" i="5"/>
  <c r="M503" i="5"/>
  <c r="O503" i="5"/>
  <c r="AI503" i="5"/>
  <c r="D504" i="5"/>
  <c r="E504" i="5"/>
  <c r="F504" i="5"/>
  <c r="H504" i="5"/>
  <c r="I504" i="5"/>
  <c r="K504" i="5"/>
  <c r="L504" i="5"/>
  <c r="M504" i="5"/>
  <c r="O504" i="5"/>
  <c r="AI504" i="5"/>
  <c r="D505" i="5"/>
  <c r="E505" i="5"/>
  <c r="F505" i="5"/>
  <c r="H505" i="5"/>
  <c r="I505" i="5"/>
  <c r="K505" i="5"/>
  <c r="L505" i="5"/>
  <c r="M505" i="5"/>
  <c r="O505" i="5"/>
  <c r="AI505" i="5"/>
  <c r="D506" i="5"/>
  <c r="E506" i="5"/>
  <c r="F506" i="5"/>
  <c r="H506" i="5"/>
  <c r="I506" i="5"/>
  <c r="K506" i="5"/>
  <c r="L506" i="5"/>
  <c r="M506" i="5"/>
  <c r="O506" i="5"/>
  <c r="AI506" i="5"/>
  <c r="D507" i="5"/>
  <c r="E507" i="5"/>
  <c r="F507" i="5"/>
  <c r="H507" i="5"/>
  <c r="I507" i="5"/>
  <c r="K507" i="5"/>
  <c r="L507" i="5"/>
  <c r="M507" i="5"/>
  <c r="O507" i="5"/>
  <c r="AI507" i="5"/>
  <c r="D508" i="5"/>
  <c r="E508" i="5"/>
  <c r="F508" i="5"/>
  <c r="H508" i="5"/>
  <c r="I508" i="5"/>
  <c r="K508" i="5"/>
  <c r="L508" i="5"/>
  <c r="M508" i="5"/>
  <c r="O508" i="5"/>
  <c r="AI508" i="5"/>
  <c r="D509" i="5"/>
  <c r="E509" i="5"/>
  <c r="F509" i="5"/>
  <c r="H509" i="5"/>
  <c r="I509" i="5"/>
  <c r="K509" i="5"/>
  <c r="L509" i="5"/>
  <c r="M509" i="5"/>
  <c r="O509" i="5"/>
  <c r="AI509" i="5"/>
  <c r="D510" i="5"/>
  <c r="E510" i="5"/>
  <c r="F510" i="5"/>
  <c r="H510" i="5"/>
  <c r="I510" i="5"/>
  <c r="K510" i="5"/>
  <c r="L510" i="5"/>
  <c r="M510" i="5"/>
  <c r="O510" i="5"/>
  <c r="AI510" i="5"/>
  <c r="D511" i="5"/>
  <c r="E511" i="5"/>
  <c r="F511" i="5"/>
  <c r="H511" i="5"/>
  <c r="I511" i="5"/>
  <c r="K511" i="5"/>
  <c r="L511" i="5"/>
  <c r="M511" i="5"/>
  <c r="O511" i="5"/>
  <c r="AI511" i="5"/>
  <c r="D512" i="5"/>
  <c r="E512" i="5"/>
  <c r="F512" i="5"/>
  <c r="H512" i="5"/>
  <c r="I512" i="5"/>
  <c r="K512" i="5"/>
  <c r="L512" i="5"/>
  <c r="M512" i="5"/>
  <c r="O512" i="5"/>
  <c r="AI512" i="5"/>
  <c r="D513" i="5"/>
  <c r="E513" i="5"/>
  <c r="F513" i="5"/>
  <c r="H513" i="5"/>
  <c r="I513" i="5"/>
  <c r="K513" i="5"/>
  <c r="L513" i="5"/>
  <c r="M513" i="5"/>
  <c r="O513" i="5"/>
  <c r="AI513" i="5"/>
  <c r="D514" i="5"/>
  <c r="E514" i="5"/>
  <c r="F514" i="5"/>
  <c r="H514" i="5"/>
  <c r="I514" i="5"/>
  <c r="K514" i="5"/>
  <c r="L514" i="5"/>
  <c r="M514" i="5"/>
  <c r="O514" i="5"/>
  <c r="AI514" i="5"/>
  <c r="D515" i="5"/>
  <c r="E515" i="5"/>
  <c r="F515" i="5"/>
  <c r="H515" i="5"/>
  <c r="I515" i="5"/>
  <c r="K515" i="5"/>
  <c r="L515" i="5"/>
  <c r="M515" i="5"/>
  <c r="O515" i="5"/>
  <c r="AI515" i="5"/>
  <c r="D516" i="5"/>
  <c r="E516" i="5"/>
  <c r="F516" i="5"/>
  <c r="H516" i="5"/>
  <c r="I516" i="5"/>
  <c r="K516" i="5"/>
  <c r="L516" i="5"/>
  <c r="M516" i="5"/>
  <c r="O516" i="5"/>
  <c r="AI516" i="5"/>
  <c r="D517" i="5"/>
  <c r="E517" i="5"/>
  <c r="F517" i="5"/>
  <c r="H517" i="5"/>
  <c r="I517" i="5"/>
  <c r="K517" i="5"/>
  <c r="L517" i="5"/>
  <c r="M517" i="5"/>
  <c r="O517" i="5"/>
  <c r="AI517" i="5"/>
  <c r="D518" i="5"/>
  <c r="E518" i="5"/>
  <c r="F518" i="5"/>
  <c r="H518" i="5"/>
  <c r="I518" i="5"/>
  <c r="K518" i="5"/>
  <c r="L518" i="5"/>
  <c r="M518" i="5"/>
  <c r="O518" i="5"/>
  <c r="AI518" i="5"/>
  <c r="D519" i="5"/>
  <c r="E519" i="5"/>
  <c r="F519" i="5"/>
  <c r="H519" i="5"/>
  <c r="I519" i="5"/>
  <c r="K519" i="5"/>
  <c r="L519" i="5"/>
  <c r="M519" i="5"/>
  <c r="O519" i="5"/>
  <c r="AI519" i="5"/>
  <c r="D520" i="5"/>
  <c r="E520" i="5"/>
  <c r="F520" i="5"/>
  <c r="H520" i="5"/>
  <c r="I520" i="5"/>
  <c r="K520" i="5"/>
  <c r="L520" i="5"/>
  <c r="M520" i="5"/>
  <c r="O520" i="5"/>
  <c r="AI520" i="5"/>
  <c r="D521" i="5"/>
  <c r="E521" i="5"/>
  <c r="F521" i="5"/>
  <c r="H521" i="5"/>
  <c r="I521" i="5"/>
  <c r="K521" i="5"/>
  <c r="L521" i="5"/>
  <c r="M521" i="5"/>
  <c r="O521" i="5"/>
  <c r="AI521" i="5"/>
  <c r="D522" i="5"/>
  <c r="E522" i="5"/>
  <c r="F522" i="5"/>
  <c r="H522" i="5"/>
  <c r="I522" i="5"/>
  <c r="K522" i="5"/>
  <c r="L522" i="5"/>
  <c r="M522" i="5"/>
  <c r="O522" i="5"/>
  <c r="AI522" i="5"/>
  <c r="D523" i="5"/>
  <c r="E523" i="5"/>
  <c r="F523" i="5"/>
  <c r="H523" i="5"/>
  <c r="I523" i="5"/>
  <c r="K523" i="5"/>
  <c r="L523" i="5"/>
  <c r="M523" i="5"/>
  <c r="O523" i="5"/>
  <c r="AI523" i="5"/>
  <c r="D524" i="5"/>
  <c r="E524" i="5"/>
  <c r="F524" i="5"/>
  <c r="H524" i="5"/>
  <c r="I524" i="5"/>
  <c r="K524" i="5"/>
  <c r="L524" i="5"/>
  <c r="M524" i="5"/>
  <c r="O524" i="5"/>
  <c r="AI524" i="5"/>
  <c r="D525" i="5"/>
  <c r="E525" i="5"/>
  <c r="F525" i="5"/>
  <c r="H525" i="5"/>
  <c r="I525" i="5"/>
  <c r="K525" i="5"/>
  <c r="L525" i="5"/>
  <c r="M525" i="5"/>
  <c r="O525" i="5"/>
  <c r="AI525" i="5"/>
  <c r="D526" i="5"/>
  <c r="E526" i="5"/>
  <c r="F526" i="5"/>
  <c r="H526" i="5"/>
  <c r="I526" i="5"/>
  <c r="K526" i="5"/>
  <c r="L526" i="5"/>
  <c r="M526" i="5"/>
  <c r="O526" i="5"/>
  <c r="AI526" i="5"/>
  <c r="D527" i="5"/>
  <c r="E527" i="5"/>
  <c r="F527" i="5"/>
  <c r="H527" i="5"/>
  <c r="I527" i="5"/>
  <c r="K527" i="5"/>
  <c r="L527" i="5"/>
  <c r="M527" i="5"/>
  <c r="O527" i="5"/>
  <c r="AI527" i="5"/>
  <c r="D528" i="5"/>
  <c r="E528" i="5"/>
  <c r="F528" i="5"/>
  <c r="H528" i="5"/>
  <c r="I528" i="5"/>
  <c r="K528" i="5"/>
  <c r="L528" i="5"/>
  <c r="M528" i="5"/>
  <c r="O528" i="5"/>
  <c r="AI528" i="5"/>
  <c r="D529" i="5"/>
  <c r="E529" i="5"/>
  <c r="F529" i="5"/>
  <c r="H529" i="5"/>
  <c r="I529" i="5"/>
  <c r="K529" i="5"/>
  <c r="L529" i="5"/>
  <c r="M529" i="5"/>
  <c r="O529" i="5"/>
  <c r="AI529" i="5"/>
  <c r="D530" i="5"/>
  <c r="E530" i="5"/>
  <c r="F530" i="5"/>
  <c r="H530" i="5"/>
  <c r="I530" i="5"/>
  <c r="K530" i="5"/>
  <c r="L530" i="5"/>
  <c r="M530" i="5"/>
  <c r="O530" i="5"/>
  <c r="AI530" i="5"/>
  <c r="D531" i="5"/>
  <c r="E531" i="5"/>
  <c r="F531" i="5"/>
  <c r="H531" i="5"/>
  <c r="I531" i="5"/>
  <c r="K531" i="5"/>
  <c r="L531" i="5"/>
  <c r="M531" i="5"/>
  <c r="O531" i="5"/>
  <c r="AI531" i="5"/>
  <c r="D532" i="5"/>
  <c r="E532" i="5"/>
  <c r="F532" i="5"/>
  <c r="H532" i="5"/>
  <c r="I532" i="5"/>
  <c r="K532" i="5"/>
  <c r="L532" i="5"/>
  <c r="M532" i="5"/>
  <c r="O532" i="5"/>
  <c r="AI532" i="5"/>
  <c r="D533" i="5"/>
  <c r="E533" i="5"/>
  <c r="F533" i="5"/>
  <c r="H533" i="5"/>
  <c r="I533" i="5"/>
  <c r="K533" i="5"/>
  <c r="L533" i="5"/>
  <c r="M533" i="5"/>
  <c r="O533" i="5"/>
  <c r="AI533" i="5"/>
  <c r="D534" i="5"/>
  <c r="E534" i="5"/>
  <c r="F534" i="5"/>
  <c r="H534" i="5"/>
  <c r="I534" i="5"/>
  <c r="K534" i="5"/>
  <c r="L534" i="5"/>
  <c r="M534" i="5"/>
  <c r="O534" i="5"/>
  <c r="AI534" i="5"/>
  <c r="D535" i="5"/>
  <c r="E535" i="5"/>
  <c r="F535" i="5"/>
  <c r="H535" i="5"/>
  <c r="I535" i="5"/>
  <c r="K535" i="5"/>
  <c r="L535" i="5"/>
  <c r="M535" i="5"/>
  <c r="O535" i="5"/>
  <c r="AI535" i="5"/>
  <c r="D536" i="5"/>
  <c r="E536" i="5"/>
  <c r="F536" i="5"/>
  <c r="H536" i="5"/>
  <c r="I536" i="5"/>
  <c r="K536" i="5"/>
  <c r="L536" i="5"/>
  <c r="M536" i="5"/>
  <c r="O536" i="5"/>
  <c r="AI536" i="5"/>
  <c r="D537" i="5"/>
  <c r="E537" i="5"/>
  <c r="F537" i="5"/>
  <c r="H537" i="5"/>
  <c r="I537" i="5"/>
  <c r="K537" i="5"/>
  <c r="L537" i="5"/>
  <c r="M537" i="5"/>
  <c r="O537" i="5"/>
  <c r="AI537" i="5"/>
  <c r="D538" i="5"/>
  <c r="E538" i="5"/>
  <c r="F538" i="5"/>
  <c r="H538" i="5"/>
  <c r="I538" i="5"/>
  <c r="K538" i="5"/>
  <c r="L538" i="5"/>
  <c r="M538" i="5"/>
  <c r="O538" i="5"/>
  <c r="AI538" i="5"/>
  <c r="D539" i="5"/>
  <c r="E539" i="5"/>
  <c r="F539" i="5"/>
  <c r="H539" i="5"/>
  <c r="I539" i="5"/>
  <c r="K539" i="5"/>
  <c r="L539" i="5"/>
  <c r="M539" i="5"/>
  <c r="O539" i="5"/>
  <c r="AI539" i="5"/>
  <c r="D540" i="5"/>
  <c r="E540" i="5"/>
  <c r="F540" i="5"/>
  <c r="H540" i="5"/>
  <c r="I540" i="5"/>
  <c r="K540" i="5"/>
  <c r="L540" i="5"/>
  <c r="M540" i="5"/>
  <c r="O540" i="5"/>
  <c r="AI540" i="5"/>
  <c r="D541" i="5"/>
  <c r="E541" i="5"/>
  <c r="F541" i="5"/>
  <c r="H541" i="5"/>
  <c r="I541" i="5"/>
  <c r="K541" i="5"/>
  <c r="L541" i="5"/>
  <c r="M541" i="5"/>
  <c r="O541" i="5"/>
  <c r="AI541" i="5"/>
  <c r="D542" i="5"/>
  <c r="E542" i="5"/>
  <c r="F542" i="5"/>
  <c r="H542" i="5"/>
  <c r="I542" i="5"/>
  <c r="K542" i="5"/>
  <c r="L542" i="5"/>
  <c r="M542" i="5"/>
  <c r="O542" i="5"/>
  <c r="AI542" i="5"/>
  <c r="D543" i="5"/>
  <c r="E543" i="5"/>
  <c r="F543" i="5"/>
  <c r="H543" i="5"/>
  <c r="I543" i="5"/>
  <c r="K543" i="5"/>
  <c r="L543" i="5"/>
  <c r="M543" i="5"/>
  <c r="O543" i="5"/>
  <c r="AI543" i="5"/>
  <c r="D544" i="5"/>
  <c r="E544" i="5"/>
  <c r="F544" i="5"/>
  <c r="H544" i="5"/>
  <c r="I544" i="5"/>
  <c r="K544" i="5"/>
  <c r="L544" i="5"/>
  <c r="M544" i="5"/>
  <c r="O544" i="5"/>
  <c r="AI544" i="5"/>
  <c r="D545" i="5"/>
  <c r="E545" i="5"/>
  <c r="F545" i="5"/>
  <c r="H545" i="5"/>
  <c r="I545" i="5"/>
  <c r="K545" i="5"/>
  <c r="L545" i="5"/>
  <c r="M545" i="5"/>
  <c r="O545" i="5"/>
  <c r="AI545" i="5"/>
  <c r="D546" i="5"/>
  <c r="E546" i="5"/>
  <c r="F546" i="5"/>
  <c r="H546" i="5"/>
  <c r="I546" i="5"/>
  <c r="K546" i="5"/>
  <c r="L546" i="5"/>
  <c r="M546" i="5"/>
  <c r="O546" i="5"/>
  <c r="AI546" i="5"/>
  <c r="D547" i="5"/>
  <c r="E547" i="5"/>
  <c r="F547" i="5"/>
  <c r="H547" i="5"/>
  <c r="I547" i="5"/>
  <c r="K547" i="5"/>
  <c r="L547" i="5"/>
  <c r="M547" i="5"/>
  <c r="O547" i="5"/>
  <c r="AI547" i="5"/>
  <c r="D548" i="5"/>
  <c r="E548" i="5"/>
  <c r="F548" i="5"/>
  <c r="H548" i="5"/>
  <c r="I548" i="5"/>
  <c r="K548" i="5"/>
  <c r="L548" i="5"/>
  <c r="M548" i="5"/>
  <c r="O548" i="5"/>
  <c r="AI548" i="5"/>
  <c r="D549" i="5"/>
  <c r="E549" i="5"/>
  <c r="F549" i="5"/>
  <c r="H549" i="5"/>
  <c r="I549" i="5"/>
  <c r="K549" i="5"/>
  <c r="L549" i="5"/>
  <c r="M549" i="5"/>
  <c r="O549" i="5"/>
  <c r="AI549" i="5"/>
  <c r="D550" i="5"/>
  <c r="E550" i="5"/>
  <c r="F550" i="5"/>
  <c r="H550" i="5"/>
  <c r="I550" i="5"/>
  <c r="K550" i="5"/>
  <c r="L550" i="5"/>
  <c r="M550" i="5"/>
  <c r="O550" i="5"/>
  <c r="AI550" i="5"/>
  <c r="D551" i="5"/>
  <c r="E551" i="5"/>
  <c r="F551" i="5"/>
  <c r="H551" i="5"/>
  <c r="I551" i="5"/>
  <c r="K551" i="5"/>
  <c r="L551" i="5"/>
  <c r="M551" i="5"/>
  <c r="O551" i="5"/>
  <c r="AI551" i="5"/>
  <c r="D552" i="5"/>
  <c r="E552" i="5"/>
  <c r="F552" i="5"/>
  <c r="H552" i="5"/>
  <c r="I552" i="5"/>
  <c r="K552" i="5"/>
  <c r="L552" i="5"/>
  <c r="M552" i="5"/>
  <c r="O552" i="5"/>
  <c r="AI552" i="5"/>
  <c r="D553" i="5"/>
  <c r="E553" i="5"/>
  <c r="F553" i="5"/>
  <c r="H553" i="5"/>
  <c r="I553" i="5"/>
  <c r="K553" i="5"/>
  <c r="L553" i="5"/>
  <c r="M553" i="5"/>
  <c r="O553" i="5"/>
  <c r="AI553" i="5"/>
  <c r="D554" i="5"/>
  <c r="E554" i="5"/>
  <c r="F554" i="5"/>
  <c r="H554" i="5"/>
  <c r="I554" i="5"/>
  <c r="K554" i="5"/>
  <c r="L554" i="5"/>
  <c r="M554" i="5"/>
  <c r="O554" i="5"/>
  <c r="AI554" i="5"/>
  <c r="D555" i="5"/>
  <c r="E555" i="5"/>
  <c r="F555" i="5"/>
  <c r="H555" i="5"/>
  <c r="I555" i="5"/>
  <c r="K555" i="5"/>
  <c r="L555" i="5"/>
  <c r="M555" i="5"/>
  <c r="O555" i="5"/>
  <c r="AI555" i="5"/>
  <c r="D556" i="5"/>
  <c r="E556" i="5"/>
  <c r="F556" i="5"/>
  <c r="H556" i="5"/>
  <c r="I556" i="5"/>
  <c r="K556" i="5"/>
  <c r="L556" i="5"/>
  <c r="M556" i="5"/>
  <c r="O556" i="5"/>
  <c r="AI556" i="5"/>
  <c r="D557" i="5"/>
  <c r="E557" i="5"/>
  <c r="F557" i="5"/>
  <c r="H557" i="5"/>
  <c r="I557" i="5"/>
  <c r="K557" i="5"/>
  <c r="L557" i="5"/>
  <c r="M557" i="5"/>
  <c r="O557" i="5"/>
  <c r="AI557" i="5"/>
  <c r="D558" i="5"/>
  <c r="E558" i="5"/>
  <c r="F558" i="5"/>
  <c r="H558" i="5"/>
  <c r="I558" i="5"/>
  <c r="K558" i="5"/>
  <c r="L558" i="5"/>
  <c r="M558" i="5"/>
  <c r="O558" i="5"/>
  <c r="AI558" i="5"/>
  <c r="D559" i="5"/>
  <c r="E559" i="5"/>
  <c r="F559" i="5"/>
  <c r="H559" i="5"/>
  <c r="I559" i="5"/>
  <c r="K559" i="5"/>
  <c r="L559" i="5"/>
  <c r="M559" i="5"/>
  <c r="O559" i="5"/>
  <c r="AI559" i="5"/>
  <c r="D560" i="5"/>
  <c r="E560" i="5"/>
  <c r="F560" i="5"/>
  <c r="H560" i="5"/>
  <c r="I560" i="5"/>
  <c r="K560" i="5"/>
  <c r="L560" i="5"/>
  <c r="M560" i="5"/>
  <c r="O560" i="5"/>
  <c r="AI560" i="5"/>
  <c r="D561" i="5"/>
  <c r="E561" i="5"/>
  <c r="F561" i="5"/>
  <c r="H561" i="5"/>
  <c r="I561" i="5"/>
  <c r="K561" i="5"/>
  <c r="L561" i="5"/>
  <c r="M561" i="5"/>
  <c r="O561" i="5"/>
  <c r="AI561" i="5"/>
  <c r="D562" i="5"/>
  <c r="E562" i="5"/>
  <c r="F562" i="5"/>
  <c r="H562" i="5"/>
  <c r="I562" i="5"/>
  <c r="K562" i="5"/>
  <c r="L562" i="5"/>
  <c r="M562" i="5"/>
  <c r="O562" i="5"/>
  <c r="AI562" i="5"/>
  <c r="D563" i="5"/>
  <c r="E563" i="5"/>
  <c r="F563" i="5"/>
  <c r="H563" i="5"/>
  <c r="I563" i="5"/>
  <c r="K563" i="5"/>
  <c r="L563" i="5"/>
  <c r="M563" i="5"/>
  <c r="O563" i="5"/>
  <c r="AI563" i="5"/>
  <c r="D564" i="5"/>
  <c r="E564" i="5"/>
  <c r="F564" i="5"/>
  <c r="H564" i="5"/>
  <c r="I564" i="5"/>
  <c r="K564" i="5"/>
  <c r="L564" i="5"/>
  <c r="M564" i="5"/>
  <c r="O564" i="5"/>
  <c r="AI564" i="5"/>
  <c r="D565" i="5"/>
  <c r="E565" i="5"/>
  <c r="F565" i="5"/>
  <c r="H565" i="5"/>
  <c r="I565" i="5"/>
  <c r="K565" i="5"/>
  <c r="L565" i="5"/>
  <c r="M565" i="5"/>
  <c r="O565" i="5"/>
  <c r="AI565" i="5"/>
  <c r="D566" i="5"/>
  <c r="E566" i="5"/>
  <c r="F566" i="5"/>
  <c r="H566" i="5"/>
  <c r="I566" i="5"/>
  <c r="K566" i="5"/>
  <c r="L566" i="5"/>
  <c r="M566" i="5"/>
  <c r="O566" i="5"/>
  <c r="AI566" i="5"/>
  <c r="D567" i="5"/>
  <c r="E567" i="5"/>
  <c r="F567" i="5"/>
  <c r="H567" i="5"/>
  <c r="I567" i="5"/>
  <c r="K567" i="5"/>
  <c r="L567" i="5"/>
  <c r="M567" i="5"/>
  <c r="O567" i="5"/>
  <c r="AI567" i="5"/>
  <c r="D568" i="5"/>
  <c r="E568" i="5"/>
  <c r="F568" i="5"/>
  <c r="H568" i="5"/>
  <c r="I568" i="5"/>
  <c r="K568" i="5"/>
  <c r="L568" i="5"/>
  <c r="M568" i="5"/>
  <c r="O568" i="5"/>
  <c r="AI568" i="5"/>
  <c r="D569" i="5"/>
  <c r="E569" i="5"/>
  <c r="F569" i="5"/>
  <c r="H569" i="5"/>
  <c r="I569" i="5"/>
  <c r="K569" i="5"/>
  <c r="L569" i="5"/>
  <c r="M569" i="5"/>
  <c r="O569" i="5"/>
  <c r="AI569" i="5"/>
  <c r="D570" i="5"/>
  <c r="E570" i="5"/>
  <c r="F570" i="5"/>
  <c r="H570" i="5"/>
  <c r="I570" i="5"/>
  <c r="K570" i="5"/>
  <c r="L570" i="5"/>
  <c r="M570" i="5"/>
  <c r="O570" i="5"/>
  <c r="AI570" i="5"/>
  <c r="D571" i="5"/>
  <c r="E571" i="5"/>
  <c r="F571" i="5"/>
  <c r="H571" i="5"/>
  <c r="I571" i="5"/>
  <c r="K571" i="5"/>
  <c r="L571" i="5"/>
  <c r="M571" i="5"/>
  <c r="O571" i="5"/>
  <c r="AI571" i="5"/>
  <c r="D572" i="5"/>
  <c r="E572" i="5"/>
  <c r="F572" i="5"/>
  <c r="H572" i="5"/>
  <c r="I572" i="5"/>
  <c r="K572" i="5"/>
  <c r="L572" i="5"/>
  <c r="M572" i="5"/>
  <c r="O572" i="5"/>
  <c r="AI572" i="5"/>
  <c r="D573" i="5"/>
  <c r="E573" i="5"/>
  <c r="F573" i="5"/>
  <c r="H573" i="5"/>
  <c r="I573" i="5"/>
  <c r="K573" i="5"/>
  <c r="L573" i="5"/>
  <c r="M573" i="5"/>
  <c r="O573" i="5"/>
  <c r="AI573" i="5"/>
  <c r="D574" i="5"/>
  <c r="E574" i="5"/>
  <c r="F574" i="5"/>
  <c r="H574" i="5"/>
  <c r="I574" i="5"/>
  <c r="K574" i="5"/>
  <c r="L574" i="5"/>
  <c r="M574" i="5"/>
  <c r="O574" i="5"/>
  <c r="AI574" i="5"/>
  <c r="D575" i="5"/>
  <c r="E575" i="5"/>
  <c r="F575" i="5"/>
  <c r="H575" i="5"/>
  <c r="I575" i="5"/>
  <c r="K575" i="5"/>
  <c r="L575" i="5"/>
  <c r="M575" i="5"/>
  <c r="O575" i="5"/>
  <c r="AI575" i="5"/>
  <c r="D576" i="5"/>
  <c r="E576" i="5"/>
  <c r="F576" i="5"/>
  <c r="H576" i="5"/>
  <c r="I576" i="5"/>
  <c r="K576" i="5"/>
  <c r="L576" i="5"/>
  <c r="M576" i="5"/>
  <c r="O576" i="5"/>
  <c r="AI576" i="5"/>
  <c r="D577" i="5"/>
  <c r="E577" i="5"/>
  <c r="F577" i="5"/>
  <c r="H577" i="5"/>
  <c r="I577" i="5"/>
  <c r="K577" i="5"/>
  <c r="L577" i="5"/>
  <c r="M577" i="5"/>
  <c r="O577" i="5"/>
  <c r="AI577" i="5"/>
  <c r="D578" i="5"/>
  <c r="E578" i="5"/>
  <c r="F578" i="5"/>
  <c r="H578" i="5"/>
  <c r="I578" i="5"/>
  <c r="K578" i="5"/>
  <c r="L578" i="5"/>
  <c r="M578" i="5"/>
  <c r="O578" i="5"/>
  <c r="AI578" i="5"/>
  <c r="D579" i="5"/>
  <c r="E579" i="5"/>
  <c r="F579" i="5"/>
  <c r="H579" i="5"/>
  <c r="I579" i="5"/>
  <c r="K579" i="5"/>
  <c r="L579" i="5"/>
  <c r="M579" i="5"/>
  <c r="O579" i="5"/>
  <c r="AI579" i="5"/>
  <c r="D580" i="5"/>
  <c r="E580" i="5"/>
  <c r="F580" i="5"/>
  <c r="H580" i="5"/>
  <c r="I580" i="5"/>
  <c r="K580" i="5"/>
  <c r="L580" i="5"/>
  <c r="M580" i="5"/>
  <c r="O580" i="5"/>
  <c r="AI580" i="5"/>
  <c r="D581" i="5"/>
  <c r="E581" i="5"/>
  <c r="F581" i="5"/>
  <c r="H581" i="5"/>
  <c r="I581" i="5"/>
  <c r="K581" i="5"/>
  <c r="L581" i="5"/>
  <c r="M581" i="5"/>
  <c r="O581" i="5"/>
  <c r="AI581" i="5"/>
  <c r="D582" i="5"/>
  <c r="E582" i="5"/>
  <c r="F582" i="5"/>
  <c r="H582" i="5"/>
  <c r="I582" i="5"/>
  <c r="K582" i="5"/>
  <c r="L582" i="5"/>
  <c r="M582" i="5"/>
  <c r="O582" i="5"/>
  <c r="AI582" i="5"/>
  <c r="D583" i="5"/>
  <c r="E583" i="5"/>
  <c r="F583" i="5"/>
  <c r="H583" i="5"/>
  <c r="I583" i="5"/>
  <c r="K583" i="5"/>
  <c r="L583" i="5"/>
  <c r="M583" i="5"/>
  <c r="O583" i="5"/>
  <c r="AI583" i="5"/>
  <c r="D584" i="5"/>
  <c r="E584" i="5"/>
  <c r="F584" i="5"/>
  <c r="H584" i="5"/>
  <c r="I584" i="5"/>
  <c r="K584" i="5"/>
  <c r="L584" i="5"/>
  <c r="M584" i="5"/>
  <c r="O584" i="5"/>
  <c r="AI584" i="5"/>
  <c r="D585" i="5"/>
  <c r="E585" i="5"/>
  <c r="F585" i="5"/>
  <c r="H585" i="5"/>
  <c r="I585" i="5"/>
  <c r="K585" i="5"/>
  <c r="L585" i="5"/>
  <c r="M585" i="5"/>
  <c r="O585" i="5"/>
  <c r="AI585" i="5"/>
  <c r="D586" i="5"/>
  <c r="E586" i="5"/>
  <c r="F586" i="5"/>
  <c r="H586" i="5"/>
  <c r="I586" i="5"/>
  <c r="K586" i="5"/>
  <c r="L586" i="5"/>
  <c r="M586" i="5"/>
  <c r="O586" i="5"/>
  <c r="AI586" i="5"/>
  <c r="D587" i="5"/>
  <c r="E587" i="5"/>
  <c r="F587" i="5"/>
  <c r="H587" i="5"/>
  <c r="I587" i="5"/>
  <c r="K587" i="5"/>
  <c r="L587" i="5"/>
  <c r="M587" i="5"/>
  <c r="O587" i="5"/>
  <c r="AI587" i="5"/>
  <c r="D588" i="5"/>
  <c r="E588" i="5"/>
  <c r="F588" i="5"/>
  <c r="H588" i="5"/>
  <c r="I588" i="5"/>
  <c r="K588" i="5"/>
  <c r="L588" i="5"/>
  <c r="M588" i="5"/>
  <c r="O588" i="5"/>
  <c r="AI588" i="5"/>
  <c r="D589" i="5"/>
  <c r="E589" i="5"/>
  <c r="F589" i="5"/>
  <c r="H589" i="5"/>
  <c r="I589" i="5"/>
  <c r="K589" i="5"/>
  <c r="L589" i="5"/>
  <c r="M589" i="5"/>
  <c r="O589" i="5"/>
  <c r="AI589" i="5"/>
  <c r="D590" i="5"/>
  <c r="E590" i="5"/>
  <c r="F590" i="5"/>
  <c r="H590" i="5"/>
  <c r="I590" i="5"/>
  <c r="K590" i="5"/>
  <c r="L590" i="5"/>
  <c r="M590" i="5"/>
  <c r="O590" i="5"/>
  <c r="AI590" i="5"/>
  <c r="D591" i="5"/>
  <c r="E591" i="5"/>
  <c r="F591" i="5"/>
  <c r="H591" i="5"/>
  <c r="I591" i="5"/>
  <c r="K591" i="5"/>
  <c r="L591" i="5"/>
  <c r="M591" i="5"/>
  <c r="O591" i="5"/>
  <c r="AI591" i="5"/>
  <c r="D592" i="5"/>
  <c r="E592" i="5"/>
  <c r="F592" i="5"/>
  <c r="H592" i="5"/>
  <c r="I592" i="5"/>
  <c r="K592" i="5"/>
  <c r="L592" i="5"/>
  <c r="M592" i="5"/>
  <c r="O592" i="5"/>
  <c r="AI592" i="5"/>
  <c r="D593" i="5"/>
  <c r="E593" i="5"/>
  <c r="F593" i="5"/>
  <c r="H593" i="5"/>
  <c r="I593" i="5"/>
  <c r="K593" i="5"/>
  <c r="L593" i="5"/>
  <c r="M593" i="5"/>
  <c r="O593" i="5"/>
  <c r="AI593" i="5"/>
  <c r="D594" i="5"/>
  <c r="E594" i="5"/>
  <c r="F594" i="5"/>
  <c r="H594" i="5"/>
  <c r="I594" i="5"/>
  <c r="K594" i="5"/>
  <c r="L594" i="5"/>
  <c r="M594" i="5"/>
  <c r="O594" i="5"/>
  <c r="AI594" i="5"/>
  <c r="D595" i="5"/>
  <c r="E595" i="5"/>
  <c r="F595" i="5"/>
  <c r="H595" i="5"/>
  <c r="I595" i="5"/>
  <c r="K595" i="5"/>
  <c r="L595" i="5"/>
  <c r="M595" i="5"/>
  <c r="O595" i="5"/>
  <c r="AI595" i="5"/>
  <c r="D596" i="5"/>
  <c r="E596" i="5"/>
  <c r="F596" i="5"/>
  <c r="H596" i="5"/>
  <c r="I596" i="5"/>
  <c r="K596" i="5"/>
  <c r="L596" i="5"/>
  <c r="M596" i="5"/>
  <c r="O596" i="5"/>
  <c r="AI596" i="5"/>
  <c r="D597" i="5"/>
  <c r="E597" i="5"/>
  <c r="F597" i="5"/>
  <c r="H597" i="5"/>
  <c r="I597" i="5"/>
  <c r="K597" i="5"/>
  <c r="L597" i="5"/>
  <c r="M597" i="5"/>
  <c r="O597" i="5"/>
  <c r="AI597" i="5"/>
  <c r="D598" i="5"/>
  <c r="E598" i="5"/>
  <c r="F598" i="5"/>
  <c r="H598" i="5"/>
  <c r="I598" i="5"/>
  <c r="K598" i="5"/>
  <c r="L598" i="5"/>
  <c r="M598" i="5"/>
  <c r="O598" i="5"/>
  <c r="AI598" i="5"/>
  <c r="D599" i="5"/>
  <c r="E599" i="5"/>
  <c r="F599" i="5"/>
  <c r="H599" i="5"/>
  <c r="I599" i="5"/>
  <c r="K599" i="5"/>
  <c r="L599" i="5"/>
  <c r="M599" i="5"/>
  <c r="O599" i="5"/>
  <c r="AI599" i="5"/>
  <c r="D600" i="5"/>
  <c r="E600" i="5"/>
  <c r="F600" i="5"/>
  <c r="H600" i="5"/>
  <c r="I600" i="5"/>
  <c r="K600" i="5"/>
  <c r="L600" i="5"/>
  <c r="M600" i="5"/>
  <c r="O600" i="5"/>
  <c r="AI600" i="5"/>
  <c r="D601" i="5"/>
  <c r="E601" i="5"/>
  <c r="F601" i="5"/>
  <c r="H601" i="5"/>
  <c r="I601" i="5"/>
  <c r="K601" i="5"/>
  <c r="L601" i="5"/>
  <c r="M601" i="5"/>
  <c r="O601" i="5"/>
  <c r="AI601" i="5"/>
  <c r="D602" i="5"/>
  <c r="E602" i="5"/>
  <c r="F602" i="5"/>
  <c r="H602" i="5"/>
  <c r="I602" i="5"/>
  <c r="K602" i="5"/>
  <c r="L602" i="5"/>
  <c r="M602" i="5"/>
  <c r="O602" i="5"/>
  <c r="AI602" i="5"/>
  <c r="D603" i="5"/>
  <c r="E603" i="5"/>
  <c r="F603" i="5"/>
  <c r="H603" i="5"/>
  <c r="I603" i="5"/>
  <c r="K603" i="5"/>
  <c r="L603" i="5"/>
  <c r="M603" i="5"/>
  <c r="O603" i="5"/>
  <c r="AI603" i="5"/>
  <c r="D604" i="5"/>
  <c r="E604" i="5"/>
  <c r="F604" i="5"/>
  <c r="H604" i="5"/>
  <c r="I604" i="5"/>
  <c r="K604" i="5"/>
  <c r="L604" i="5"/>
  <c r="M604" i="5"/>
  <c r="O604" i="5"/>
  <c r="AI604" i="5"/>
  <c r="D605" i="5"/>
  <c r="E605" i="5"/>
  <c r="F605" i="5"/>
  <c r="H605" i="5"/>
  <c r="I605" i="5"/>
  <c r="K605" i="5"/>
  <c r="L605" i="5"/>
  <c r="M605" i="5"/>
  <c r="O605" i="5"/>
  <c r="AI605" i="5"/>
  <c r="D606" i="5"/>
  <c r="E606" i="5"/>
  <c r="F606" i="5"/>
  <c r="H606" i="5"/>
  <c r="I606" i="5"/>
  <c r="K606" i="5"/>
  <c r="L606" i="5"/>
  <c r="M606" i="5"/>
  <c r="O606" i="5"/>
  <c r="AI606" i="5"/>
  <c r="D607" i="5"/>
  <c r="E607" i="5"/>
  <c r="F607" i="5"/>
  <c r="H607" i="5"/>
  <c r="I607" i="5"/>
  <c r="K607" i="5"/>
  <c r="L607" i="5"/>
  <c r="M607" i="5"/>
  <c r="O607" i="5"/>
  <c r="AI607" i="5"/>
  <c r="D608" i="5"/>
  <c r="E608" i="5"/>
  <c r="F608" i="5"/>
  <c r="H608" i="5"/>
  <c r="I608" i="5"/>
  <c r="K608" i="5"/>
  <c r="L608" i="5"/>
  <c r="M608" i="5"/>
  <c r="O608" i="5"/>
  <c r="AI608" i="5"/>
  <c r="D609" i="5"/>
  <c r="E609" i="5"/>
  <c r="F609" i="5"/>
  <c r="H609" i="5"/>
  <c r="I609" i="5"/>
  <c r="K609" i="5"/>
  <c r="L609" i="5"/>
  <c r="M609" i="5"/>
  <c r="O609" i="5"/>
  <c r="AI609" i="5"/>
  <c r="D610" i="5"/>
  <c r="E610" i="5"/>
  <c r="F610" i="5"/>
  <c r="H610" i="5"/>
  <c r="I610" i="5"/>
  <c r="K610" i="5"/>
  <c r="L610" i="5"/>
  <c r="M610" i="5"/>
  <c r="O610" i="5"/>
  <c r="AI610" i="5"/>
  <c r="D611" i="5"/>
  <c r="E611" i="5"/>
  <c r="F611" i="5"/>
  <c r="H611" i="5"/>
  <c r="I611" i="5"/>
  <c r="K611" i="5"/>
  <c r="L611" i="5"/>
  <c r="M611" i="5"/>
  <c r="O611" i="5"/>
  <c r="AI611" i="5"/>
  <c r="D612" i="5"/>
  <c r="E612" i="5"/>
  <c r="F612" i="5"/>
  <c r="H612" i="5"/>
  <c r="I612" i="5"/>
  <c r="K612" i="5"/>
  <c r="L612" i="5"/>
  <c r="M612" i="5"/>
  <c r="O612" i="5"/>
  <c r="AI612" i="5"/>
  <c r="D613" i="5"/>
  <c r="E613" i="5"/>
  <c r="F613" i="5"/>
  <c r="H613" i="5"/>
  <c r="I613" i="5"/>
  <c r="K613" i="5"/>
  <c r="L613" i="5"/>
  <c r="M613" i="5"/>
  <c r="O613" i="5"/>
  <c r="AI613" i="5"/>
  <c r="D614" i="5"/>
  <c r="E614" i="5"/>
  <c r="F614" i="5"/>
  <c r="H614" i="5"/>
  <c r="I614" i="5"/>
  <c r="K614" i="5"/>
  <c r="L614" i="5"/>
  <c r="M614" i="5"/>
  <c r="O614" i="5"/>
  <c r="AI614" i="5"/>
  <c r="D615" i="5"/>
  <c r="E615" i="5"/>
  <c r="F615" i="5"/>
  <c r="H615" i="5"/>
  <c r="I615" i="5"/>
  <c r="K615" i="5"/>
  <c r="L615" i="5"/>
  <c r="M615" i="5"/>
  <c r="O615" i="5"/>
  <c r="AI615" i="5"/>
  <c r="D616" i="5"/>
  <c r="E616" i="5"/>
  <c r="F616" i="5"/>
  <c r="H616" i="5"/>
  <c r="I616" i="5"/>
  <c r="K616" i="5"/>
  <c r="L616" i="5"/>
  <c r="M616" i="5"/>
  <c r="O616" i="5"/>
  <c r="AI616" i="5"/>
  <c r="D617" i="5"/>
  <c r="E617" i="5"/>
  <c r="F617" i="5"/>
  <c r="H617" i="5"/>
  <c r="I617" i="5"/>
  <c r="K617" i="5"/>
  <c r="L617" i="5"/>
  <c r="M617" i="5"/>
  <c r="O617" i="5"/>
  <c r="AI617" i="5"/>
  <c r="D618" i="5"/>
  <c r="E618" i="5"/>
  <c r="F618" i="5"/>
  <c r="H618" i="5"/>
  <c r="I618" i="5"/>
  <c r="K618" i="5"/>
  <c r="L618" i="5"/>
  <c r="M618" i="5"/>
  <c r="O618" i="5"/>
  <c r="AI618" i="5"/>
  <c r="D619" i="5"/>
  <c r="E619" i="5"/>
  <c r="F619" i="5"/>
  <c r="H619" i="5"/>
  <c r="I619" i="5"/>
  <c r="K619" i="5"/>
  <c r="L619" i="5"/>
  <c r="M619" i="5"/>
  <c r="O619" i="5"/>
  <c r="AI619" i="5"/>
  <c r="D620" i="5"/>
  <c r="E620" i="5"/>
  <c r="F620" i="5"/>
  <c r="H620" i="5"/>
  <c r="I620" i="5"/>
  <c r="K620" i="5"/>
  <c r="L620" i="5"/>
  <c r="M620" i="5"/>
  <c r="O620" i="5"/>
  <c r="AI620" i="5"/>
  <c r="D621" i="5"/>
  <c r="E621" i="5"/>
  <c r="F621" i="5"/>
  <c r="H621" i="5"/>
  <c r="I621" i="5"/>
  <c r="K621" i="5"/>
  <c r="L621" i="5"/>
  <c r="M621" i="5"/>
  <c r="O621" i="5"/>
  <c r="AI621" i="5"/>
  <c r="D622" i="5"/>
  <c r="E622" i="5"/>
  <c r="F622" i="5"/>
  <c r="H622" i="5"/>
  <c r="I622" i="5"/>
  <c r="K622" i="5"/>
  <c r="L622" i="5"/>
  <c r="M622" i="5"/>
  <c r="O622" i="5"/>
  <c r="AI622" i="5"/>
  <c r="D623" i="5"/>
  <c r="E623" i="5"/>
  <c r="F623" i="5"/>
  <c r="H623" i="5"/>
  <c r="I623" i="5"/>
  <c r="K623" i="5"/>
  <c r="L623" i="5"/>
  <c r="M623" i="5"/>
  <c r="O623" i="5"/>
  <c r="AI623" i="5"/>
  <c r="D624" i="5"/>
  <c r="E624" i="5"/>
  <c r="F624" i="5"/>
  <c r="H624" i="5"/>
  <c r="I624" i="5"/>
  <c r="K624" i="5"/>
  <c r="L624" i="5"/>
  <c r="M624" i="5"/>
  <c r="O624" i="5"/>
  <c r="AI624" i="5"/>
  <c r="D625" i="5"/>
  <c r="E625" i="5"/>
  <c r="F625" i="5"/>
  <c r="H625" i="5"/>
  <c r="I625" i="5"/>
  <c r="K625" i="5"/>
  <c r="L625" i="5"/>
  <c r="M625" i="5"/>
  <c r="O625" i="5"/>
  <c r="AI625" i="5"/>
  <c r="D626" i="5"/>
  <c r="E626" i="5"/>
  <c r="F626" i="5"/>
  <c r="H626" i="5"/>
  <c r="I626" i="5"/>
  <c r="K626" i="5"/>
  <c r="L626" i="5"/>
  <c r="M626" i="5"/>
  <c r="O626" i="5"/>
  <c r="AI626" i="5"/>
  <c r="D627" i="5"/>
  <c r="E627" i="5"/>
  <c r="F627" i="5"/>
  <c r="H627" i="5"/>
  <c r="I627" i="5"/>
  <c r="K627" i="5"/>
  <c r="L627" i="5"/>
  <c r="M627" i="5"/>
  <c r="O627" i="5"/>
  <c r="AI627" i="5"/>
  <c r="D628" i="5"/>
  <c r="E628" i="5"/>
  <c r="F628" i="5"/>
  <c r="H628" i="5"/>
  <c r="I628" i="5"/>
  <c r="K628" i="5"/>
  <c r="L628" i="5"/>
  <c r="M628" i="5"/>
  <c r="O628" i="5"/>
  <c r="AI628" i="5"/>
  <c r="D629" i="5"/>
  <c r="E629" i="5"/>
  <c r="F629" i="5"/>
  <c r="H629" i="5"/>
  <c r="I629" i="5"/>
  <c r="K629" i="5"/>
  <c r="L629" i="5"/>
  <c r="M629" i="5"/>
  <c r="O629" i="5"/>
  <c r="AI629" i="5"/>
  <c r="D630" i="5"/>
  <c r="E630" i="5"/>
  <c r="F630" i="5"/>
  <c r="H630" i="5"/>
  <c r="I630" i="5"/>
  <c r="K630" i="5"/>
  <c r="L630" i="5"/>
  <c r="M630" i="5"/>
  <c r="O630" i="5"/>
  <c r="AI630" i="5"/>
  <c r="D631" i="5"/>
  <c r="E631" i="5"/>
  <c r="F631" i="5"/>
  <c r="H631" i="5"/>
  <c r="I631" i="5"/>
  <c r="K631" i="5"/>
  <c r="L631" i="5"/>
  <c r="M631" i="5"/>
  <c r="O631" i="5"/>
  <c r="AI631" i="5"/>
  <c r="D632" i="5"/>
  <c r="E632" i="5"/>
  <c r="F632" i="5"/>
  <c r="H632" i="5"/>
  <c r="I632" i="5"/>
  <c r="K632" i="5"/>
  <c r="L632" i="5"/>
  <c r="M632" i="5"/>
  <c r="O632" i="5"/>
  <c r="AI632" i="5"/>
  <c r="D633" i="5"/>
  <c r="E633" i="5"/>
  <c r="F633" i="5"/>
  <c r="H633" i="5"/>
  <c r="I633" i="5"/>
  <c r="K633" i="5"/>
  <c r="L633" i="5"/>
  <c r="M633" i="5"/>
  <c r="O633" i="5"/>
  <c r="AI633" i="5"/>
  <c r="D634" i="5"/>
  <c r="E634" i="5"/>
  <c r="F634" i="5"/>
  <c r="H634" i="5"/>
  <c r="I634" i="5"/>
  <c r="K634" i="5"/>
  <c r="L634" i="5"/>
  <c r="M634" i="5"/>
  <c r="O634" i="5"/>
  <c r="AI634" i="5"/>
  <c r="D635" i="5"/>
  <c r="E635" i="5"/>
  <c r="F635" i="5"/>
  <c r="H635" i="5"/>
  <c r="I635" i="5"/>
  <c r="K635" i="5"/>
  <c r="L635" i="5"/>
  <c r="M635" i="5"/>
  <c r="O635" i="5"/>
  <c r="AI635" i="5"/>
  <c r="D636" i="5"/>
  <c r="E636" i="5"/>
  <c r="F636" i="5"/>
  <c r="H636" i="5"/>
  <c r="I636" i="5"/>
  <c r="K636" i="5"/>
  <c r="L636" i="5"/>
  <c r="M636" i="5"/>
  <c r="O636" i="5"/>
  <c r="AI636" i="5"/>
  <c r="D637" i="5"/>
  <c r="E637" i="5"/>
  <c r="F637" i="5"/>
  <c r="H637" i="5"/>
  <c r="I637" i="5"/>
  <c r="K637" i="5"/>
  <c r="L637" i="5"/>
  <c r="M637" i="5"/>
  <c r="O637" i="5"/>
  <c r="AI637" i="5"/>
  <c r="D638" i="5"/>
  <c r="E638" i="5"/>
  <c r="F638" i="5"/>
  <c r="H638" i="5"/>
  <c r="I638" i="5"/>
  <c r="K638" i="5"/>
  <c r="L638" i="5"/>
  <c r="M638" i="5"/>
  <c r="O638" i="5"/>
  <c r="AI638" i="5"/>
  <c r="D639" i="5"/>
  <c r="E639" i="5"/>
  <c r="F639" i="5"/>
  <c r="H639" i="5"/>
  <c r="I639" i="5"/>
  <c r="K639" i="5"/>
  <c r="L639" i="5"/>
  <c r="M639" i="5"/>
  <c r="O639" i="5"/>
  <c r="AI639" i="5"/>
  <c r="D640" i="5"/>
  <c r="E640" i="5"/>
  <c r="F640" i="5"/>
  <c r="H640" i="5"/>
  <c r="I640" i="5"/>
  <c r="K640" i="5"/>
  <c r="L640" i="5"/>
  <c r="M640" i="5"/>
  <c r="O640" i="5"/>
  <c r="AI640" i="5"/>
  <c r="D641" i="5"/>
  <c r="E641" i="5"/>
  <c r="F641" i="5"/>
  <c r="H641" i="5"/>
  <c r="I641" i="5"/>
  <c r="K641" i="5"/>
  <c r="L641" i="5"/>
  <c r="M641" i="5"/>
  <c r="O641" i="5"/>
  <c r="AI641" i="5"/>
  <c r="D642" i="5"/>
  <c r="E642" i="5"/>
  <c r="F642" i="5"/>
  <c r="H642" i="5"/>
  <c r="I642" i="5"/>
  <c r="K642" i="5"/>
  <c r="L642" i="5"/>
  <c r="M642" i="5"/>
  <c r="O642" i="5"/>
  <c r="D643" i="5"/>
  <c r="E643" i="5"/>
  <c r="F643" i="5"/>
  <c r="H643" i="5"/>
  <c r="I643" i="5"/>
  <c r="K643" i="5"/>
  <c r="L643" i="5"/>
  <c r="M643" i="5"/>
  <c r="O643" i="5"/>
  <c r="AI643" i="5"/>
  <c r="D644" i="5"/>
  <c r="E644" i="5"/>
  <c r="F644" i="5"/>
  <c r="H644" i="5"/>
  <c r="I644" i="5"/>
  <c r="K644" i="5"/>
  <c r="L644" i="5"/>
  <c r="M644" i="5"/>
  <c r="O644" i="5"/>
  <c r="AI644" i="5"/>
  <c r="D645" i="5"/>
  <c r="E645" i="5"/>
  <c r="F645" i="5"/>
  <c r="H645" i="5"/>
  <c r="I645" i="5"/>
  <c r="K645" i="5"/>
  <c r="L645" i="5"/>
  <c r="M645" i="5"/>
  <c r="O645" i="5"/>
  <c r="AI645" i="5"/>
  <c r="D646" i="5"/>
  <c r="E646" i="5"/>
  <c r="F646" i="5"/>
  <c r="H646" i="5"/>
  <c r="I646" i="5"/>
  <c r="K646" i="5"/>
  <c r="L646" i="5"/>
  <c r="M646" i="5"/>
  <c r="O646" i="5"/>
  <c r="AI646" i="5"/>
  <c r="D647" i="5"/>
  <c r="E647" i="5"/>
  <c r="F647" i="5"/>
  <c r="H647" i="5"/>
  <c r="I647" i="5"/>
  <c r="K647" i="5"/>
  <c r="L647" i="5"/>
  <c r="M647" i="5"/>
  <c r="O647" i="5"/>
  <c r="AI647" i="5"/>
  <c r="D648" i="5"/>
  <c r="E648" i="5"/>
  <c r="F648" i="5"/>
  <c r="H648" i="5"/>
  <c r="I648" i="5"/>
  <c r="K648" i="5"/>
  <c r="L648" i="5"/>
  <c r="M648" i="5"/>
  <c r="O648" i="5"/>
  <c r="AI648" i="5"/>
  <c r="D649" i="5"/>
  <c r="E649" i="5"/>
  <c r="F649" i="5"/>
  <c r="H649" i="5"/>
  <c r="I649" i="5"/>
  <c r="K649" i="5"/>
  <c r="L649" i="5"/>
  <c r="M649" i="5"/>
  <c r="O649" i="5"/>
  <c r="AI649" i="5"/>
  <c r="D650" i="5"/>
  <c r="E650" i="5"/>
  <c r="F650" i="5"/>
  <c r="H650" i="5"/>
  <c r="I650" i="5"/>
  <c r="K650" i="5"/>
  <c r="L650" i="5"/>
  <c r="M650" i="5"/>
  <c r="O650" i="5"/>
  <c r="AI650" i="5"/>
  <c r="D651" i="5"/>
  <c r="E651" i="5"/>
  <c r="F651" i="5"/>
  <c r="H651" i="5"/>
  <c r="I651" i="5"/>
  <c r="K651" i="5"/>
  <c r="L651" i="5"/>
  <c r="M651" i="5"/>
  <c r="O651" i="5"/>
  <c r="AI651" i="5"/>
  <c r="D652" i="5"/>
  <c r="E652" i="5"/>
  <c r="F652" i="5"/>
  <c r="H652" i="5"/>
  <c r="I652" i="5"/>
  <c r="K652" i="5"/>
  <c r="L652" i="5"/>
  <c r="M652" i="5"/>
  <c r="O652" i="5"/>
  <c r="AI652" i="5"/>
  <c r="D653" i="5"/>
  <c r="E653" i="5"/>
  <c r="F653" i="5"/>
  <c r="H653" i="5"/>
  <c r="I653" i="5"/>
  <c r="K653" i="5"/>
  <c r="L653" i="5"/>
  <c r="M653" i="5"/>
  <c r="O653" i="5"/>
  <c r="AI653" i="5"/>
  <c r="D654" i="5"/>
  <c r="E654" i="5"/>
  <c r="F654" i="5"/>
  <c r="H654" i="5"/>
  <c r="I654" i="5"/>
  <c r="K654" i="5"/>
  <c r="L654" i="5"/>
  <c r="M654" i="5"/>
  <c r="O654" i="5"/>
  <c r="AI654" i="5"/>
  <c r="D655" i="5"/>
  <c r="E655" i="5"/>
  <c r="F655" i="5"/>
  <c r="H655" i="5"/>
  <c r="I655" i="5"/>
  <c r="K655" i="5"/>
  <c r="L655" i="5"/>
  <c r="M655" i="5"/>
  <c r="O655" i="5"/>
  <c r="AI655" i="5"/>
  <c r="D656" i="5"/>
  <c r="E656" i="5"/>
  <c r="F656" i="5"/>
  <c r="H656" i="5"/>
  <c r="I656" i="5"/>
  <c r="K656" i="5"/>
  <c r="L656" i="5"/>
  <c r="M656" i="5"/>
  <c r="O656" i="5"/>
  <c r="AI656" i="5"/>
  <c r="D657" i="5"/>
  <c r="E657" i="5"/>
  <c r="F657" i="5"/>
  <c r="H657" i="5"/>
  <c r="I657" i="5"/>
  <c r="K657" i="5"/>
  <c r="L657" i="5"/>
  <c r="M657" i="5"/>
  <c r="O657" i="5"/>
  <c r="AI657" i="5"/>
  <c r="D658" i="5"/>
  <c r="E658" i="5"/>
  <c r="F658" i="5"/>
  <c r="H658" i="5"/>
  <c r="I658" i="5"/>
  <c r="K658" i="5"/>
  <c r="L658" i="5"/>
  <c r="M658" i="5"/>
  <c r="O658" i="5"/>
  <c r="AI658" i="5"/>
  <c r="D659" i="5"/>
  <c r="E659" i="5"/>
  <c r="F659" i="5"/>
  <c r="H659" i="5"/>
  <c r="I659" i="5"/>
  <c r="K659" i="5"/>
  <c r="L659" i="5"/>
  <c r="M659" i="5"/>
  <c r="O659" i="5"/>
  <c r="AI659" i="5"/>
  <c r="D660" i="5"/>
  <c r="E660" i="5"/>
  <c r="F660" i="5"/>
  <c r="H660" i="5"/>
  <c r="I660" i="5"/>
  <c r="K660" i="5"/>
  <c r="L660" i="5"/>
  <c r="M660" i="5"/>
  <c r="O660" i="5"/>
  <c r="AI660" i="5"/>
  <c r="D661" i="5"/>
  <c r="E661" i="5"/>
  <c r="F661" i="5"/>
  <c r="H661" i="5"/>
  <c r="I661" i="5"/>
  <c r="K661" i="5"/>
  <c r="L661" i="5"/>
  <c r="M661" i="5"/>
  <c r="O661" i="5"/>
  <c r="AI661" i="5"/>
  <c r="D662" i="5"/>
  <c r="E662" i="5"/>
  <c r="F662" i="5"/>
  <c r="H662" i="5"/>
  <c r="I662" i="5"/>
  <c r="K662" i="5"/>
  <c r="L662" i="5"/>
  <c r="M662" i="5"/>
  <c r="O662" i="5"/>
  <c r="AI662" i="5"/>
  <c r="D663" i="5"/>
  <c r="E663" i="5"/>
  <c r="F663" i="5"/>
  <c r="H663" i="5"/>
  <c r="I663" i="5"/>
  <c r="K663" i="5"/>
  <c r="L663" i="5"/>
  <c r="M663" i="5"/>
  <c r="O663" i="5"/>
  <c r="AI663" i="5"/>
  <c r="D664" i="5"/>
  <c r="E664" i="5"/>
  <c r="F664" i="5"/>
  <c r="H664" i="5"/>
  <c r="I664" i="5"/>
  <c r="K664" i="5"/>
  <c r="L664" i="5"/>
  <c r="M664" i="5"/>
  <c r="O664" i="5"/>
  <c r="AI664" i="5"/>
  <c r="D665" i="5"/>
  <c r="E665" i="5"/>
  <c r="F665" i="5"/>
  <c r="H665" i="5"/>
  <c r="I665" i="5"/>
  <c r="K665" i="5"/>
  <c r="L665" i="5"/>
  <c r="M665" i="5"/>
  <c r="O665" i="5"/>
  <c r="AI665" i="5"/>
  <c r="D666" i="5"/>
  <c r="E666" i="5"/>
  <c r="F666" i="5"/>
  <c r="H666" i="5"/>
  <c r="I666" i="5"/>
  <c r="K666" i="5"/>
  <c r="L666" i="5"/>
  <c r="M666" i="5"/>
  <c r="O666" i="5"/>
  <c r="AI666" i="5"/>
  <c r="D667" i="5"/>
  <c r="E667" i="5"/>
  <c r="F667" i="5"/>
  <c r="H667" i="5"/>
  <c r="I667" i="5"/>
  <c r="K667" i="5"/>
  <c r="L667" i="5"/>
  <c r="M667" i="5"/>
  <c r="O667" i="5"/>
  <c r="AI667" i="5"/>
  <c r="D668" i="5"/>
  <c r="E668" i="5"/>
  <c r="F668" i="5"/>
  <c r="H668" i="5"/>
  <c r="I668" i="5"/>
  <c r="K668" i="5"/>
  <c r="L668" i="5"/>
  <c r="M668" i="5"/>
  <c r="O668" i="5"/>
  <c r="AI668" i="5"/>
  <c r="D669" i="5"/>
  <c r="E669" i="5"/>
  <c r="F669" i="5"/>
  <c r="H669" i="5"/>
  <c r="I669" i="5"/>
  <c r="K669" i="5"/>
  <c r="L669" i="5"/>
  <c r="M669" i="5"/>
  <c r="O669" i="5"/>
  <c r="AI669" i="5"/>
  <c r="D670" i="5"/>
  <c r="E670" i="5"/>
  <c r="F670" i="5"/>
  <c r="H670" i="5"/>
  <c r="I670" i="5"/>
  <c r="K670" i="5"/>
  <c r="L670" i="5"/>
  <c r="M670" i="5"/>
  <c r="O670" i="5"/>
  <c r="AI670" i="5"/>
  <c r="D671" i="5"/>
  <c r="E671" i="5"/>
  <c r="F671" i="5"/>
  <c r="H671" i="5"/>
  <c r="I671" i="5"/>
  <c r="K671" i="5"/>
  <c r="L671" i="5"/>
  <c r="M671" i="5"/>
  <c r="O671" i="5"/>
  <c r="AI671" i="5"/>
  <c r="D672" i="5"/>
  <c r="E672" i="5"/>
  <c r="F672" i="5"/>
  <c r="H672" i="5"/>
  <c r="I672" i="5"/>
  <c r="K672" i="5"/>
  <c r="L672" i="5"/>
  <c r="M672" i="5"/>
  <c r="O672" i="5"/>
  <c r="D673" i="5"/>
  <c r="E673" i="5"/>
  <c r="F673" i="5"/>
  <c r="H673" i="5"/>
  <c r="I673" i="5"/>
  <c r="K673" i="5"/>
  <c r="L673" i="5"/>
  <c r="M673" i="5"/>
  <c r="O673" i="5"/>
  <c r="AI673" i="5"/>
  <c r="D674" i="5"/>
  <c r="E674" i="5"/>
  <c r="F674" i="5"/>
  <c r="H674" i="5"/>
  <c r="I674" i="5"/>
  <c r="K674" i="5"/>
  <c r="L674" i="5"/>
  <c r="M674" i="5"/>
  <c r="O674" i="5"/>
  <c r="AI674" i="5"/>
  <c r="D675" i="5"/>
  <c r="E675" i="5"/>
  <c r="F675" i="5"/>
  <c r="H675" i="5"/>
  <c r="I675" i="5"/>
  <c r="K675" i="5"/>
  <c r="L675" i="5"/>
  <c r="M675" i="5"/>
  <c r="O675" i="5"/>
  <c r="AI675" i="5"/>
  <c r="D676" i="5"/>
  <c r="E676" i="5"/>
  <c r="F676" i="5"/>
  <c r="H676" i="5"/>
  <c r="I676" i="5"/>
  <c r="K676" i="5"/>
  <c r="L676" i="5"/>
  <c r="M676" i="5"/>
  <c r="O676" i="5"/>
  <c r="AI676" i="5"/>
  <c r="D677" i="5"/>
  <c r="E677" i="5"/>
  <c r="F677" i="5"/>
  <c r="H677" i="5"/>
  <c r="I677" i="5"/>
  <c r="K677" i="5"/>
  <c r="L677" i="5"/>
  <c r="M677" i="5"/>
  <c r="O677" i="5"/>
  <c r="AI677" i="5"/>
  <c r="D678" i="5"/>
  <c r="E678" i="5"/>
  <c r="F678" i="5"/>
  <c r="H678" i="5"/>
  <c r="I678" i="5"/>
  <c r="K678" i="5"/>
  <c r="L678" i="5"/>
  <c r="M678" i="5"/>
  <c r="O678" i="5"/>
  <c r="AI678" i="5"/>
  <c r="D679" i="5"/>
  <c r="E679" i="5"/>
  <c r="F679" i="5"/>
  <c r="H679" i="5"/>
  <c r="I679" i="5"/>
  <c r="K679" i="5"/>
  <c r="L679" i="5"/>
  <c r="M679" i="5"/>
  <c r="O679" i="5"/>
  <c r="AI679" i="5"/>
  <c r="D680" i="5"/>
  <c r="E680" i="5"/>
  <c r="F680" i="5"/>
  <c r="H680" i="5"/>
  <c r="I680" i="5"/>
  <c r="K680" i="5"/>
  <c r="L680" i="5"/>
  <c r="M680" i="5"/>
  <c r="O680" i="5"/>
  <c r="AI680" i="5"/>
  <c r="AT680" i="5"/>
  <c r="D681" i="5"/>
  <c r="E681" i="5"/>
  <c r="F681" i="5"/>
  <c r="H681" i="5"/>
  <c r="I681" i="5"/>
  <c r="K681" i="5"/>
  <c r="L681" i="5"/>
  <c r="M681" i="5"/>
  <c r="O681" i="5"/>
  <c r="AI681" i="5"/>
  <c r="D682" i="5"/>
  <c r="E682" i="5"/>
  <c r="F682" i="5"/>
  <c r="H682" i="5"/>
  <c r="I682" i="5"/>
  <c r="K682" i="5"/>
  <c r="L682" i="5"/>
  <c r="M682" i="5"/>
  <c r="O682" i="5"/>
  <c r="AI682" i="5"/>
  <c r="D683" i="5"/>
  <c r="E683" i="5"/>
  <c r="F683" i="5"/>
  <c r="H683" i="5"/>
  <c r="I683" i="5"/>
  <c r="K683" i="5"/>
  <c r="L683" i="5"/>
  <c r="M683" i="5"/>
  <c r="O683" i="5"/>
  <c r="AI683" i="5"/>
  <c r="D684" i="5"/>
  <c r="E684" i="5"/>
  <c r="F684" i="5"/>
  <c r="H684" i="5"/>
  <c r="I684" i="5"/>
  <c r="K684" i="5"/>
  <c r="L684" i="5"/>
  <c r="M684" i="5"/>
  <c r="O684" i="5"/>
  <c r="AI684" i="5"/>
  <c r="D685" i="5"/>
  <c r="E685" i="5"/>
  <c r="F685" i="5"/>
  <c r="H685" i="5"/>
  <c r="I685" i="5"/>
  <c r="K685" i="5"/>
  <c r="L685" i="5"/>
  <c r="M685" i="5"/>
  <c r="O685" i="5"/>
  <c r="AI685" i="5"/>
  <c r="D686" i="5"/>
  <c r="E686" i="5"/>
  <c r="F686" i="5"/>
  <c r="H686" i="5"/>
  <c r="I686" i="5"/>
  <c r="K686" i="5"/>
  <c r="L686" i="5"/>
  <c r="M686" i="5"/>
  <c r="O686" i="5"/>
  <c r="AI686" i="5"/>
  <c r="D687" i="5"/>
  <c r="E687" i="5"/>
  <c r="F687" i="5"/>
  <c r="H687" i="5"/>
  <c r="I687" i="5"/>
  <c r="K687" i="5"/>
  <c r="L687" i="5"/>
  <c r="M687" i="5"/>
  <c r="O687" i="5"/>
  <c r="AI687" i="5"/>
  <c r="D688" i="5"/>
  <c r="E688" i="5"/>
  <c r="F688" i="5"/>
  <c r="H688" i="5"/>
  <c r="I688" i="5"/>
  <c r="K688" i="5"/>
  <c r="L688" i="5"/>
  <c r="M688" i="5"/>
  <c r="O688" i="5"/>
  <c r="AI688" i="5"/>
  <c r="D689" i="5"/>
  <c r="E689" i="5"/>
  <c r="F689" i="5"/>
  <c r="H689" i="5"/>
  <c r="I689" i="5"/>
  <c r="K689" i="5"/>
  <c r="L689" i="5"/>
  <c r="M689" i="5"/>
  <c r="O689" i="5"/>
  <c r="AI689" i="5"/>
  <c r="D690" i="5"/>
  <c r="E690" i="5"/>
  <c r="F690" i="5"/>
  <c r="H690" i="5"/>
  <c r="I690" i="5"/>
  <c r="K690" i="5"/>
  <c r="L690" i="5"/>
  <c r="M690" i="5"/>
  <c r="O690" i="5"/>
  <c r="AI690" i="5"/>
  <c r="D691" i="5"/>
  <c r="E691" i="5"/>
  <c r="F691" i="5"/>
  <c r="H691" i="5"/>
  <c r="I691" i="5"/>
  <c r="K691" i="5"/>
  <c r="L691" i="5"/>
  <c r="M691" i="5"/>
  <c r="O691" i="5"/>
  <c r="AI691" i="5"/>
  <c r="D692" i="5"/>
  <c r="E692" i="5"/>
  <c r="F692" i="5"/>
  <c r="H692" i="5"/>
  <c r="I692" i="5"/>
  <c r="K692" i="5"/>
  <c r="L692" i="5"/>
  <c r="M692" i="5"/>
  <c r="O692" i="5"/>
  <c r="AI692" i="5"/>
  <c r="D693" i="5"/>
  <c r="E693" i="5"/>
  <c r="F693" i="5"/>
  <c r="H693" i="5"/>
  <c r="I693" i="5"/>
  <c r="K693" i="5"/>
  <c r="L693" i="5"/>
  <c r="M693" i="5"/>
  <c r="O693" i="5"/>
  <c r="AI693" i="5"/>
  <c r="E695" i="5"/>
  <c r="F695" i="5"/>
  <c r="I695" i="5"/>
  <c r="K695" i="5"/>
  <c r="L695" i="5"/>
  <c r="M695" i="5"/>
  <c r="N695" i="5"/>
  <c r="O695" i="5"/>
  <c r="E696" i="5"/>
  <c r="F696" i="5"/>
  <c r="I696" i="5"/>
  <c r="L696" i="5"/>
  <c r="M696" i="5"/>
  <c r="N696" i="5"/>
  <c r="O696" i="5"/>
  <c r="E697" i="5"/>
  <c r="F697" i="5"/>
  <c r="I697" i="5"/>
  <c r="L697" i="5"/>
  <c r="M697" i="5"/>
  <c r="N697" i="5"/>
  <c r="O697" i="5"/>
  <c r="E698" i="5"/>
  <c r="F698" i="5"/>
  <c r="I698" i="5"/>
  <c r="K698" i="5"/>
  <c r="L698" i="5"/>
  <c r="M698" i="5"/>
  <c r="N698" i="5"/>
  <c r="O698" i="5"/>
  <c r="E699" i="5"/>
  <c r="F699" i="5"/>
  <c r="I699" i="5"/>
  <c r="K699" i="5"/>
  <c r="L699" i="5"/>
  <c r="M699" i="5"/>
  <c r="N699" i="5"/>
  <c r="O699" i="5"/>
  <c r="E700" i="5"/>
  <c r="F700" i="5"/>
  <c r="I700" i="5"/>
  <c r="L700" i="5"/>
  <c r="M700" i="5"/>
  <c r="N700" i="5"/>
  <c r="O700" i="5"/>
  <c r="E701" i="5"/>
  <c r="F701" i="5"/>
  <c r="I701" i="5"/>
  <c r="K701" i="5"/>
  <c r="L701" i="5"/>
  <c r="M701" i="5"/>
  <c r="N701" i="5"/>
  <c r="O701" i="5"/>
  <c r="E702" i="5"/>
  <c r="F702" i="5"/>
  <c r="I702" i="5"/>
  <c r="K702" i="5"/>
  <c r="L702" i="5"/>
  <c r="M702" i="5"/>
  <c r="N702" i="5"/>
  <c r="O702" i="5"/>
  <c r="E703" i="5"/>
  <c r="F703" i="5"/>
  <c r="I703" i="5"/>
  <c r="L703" i="5"/>
  <c r="M703" i="5"/>
  <c r="N703" i="5"/>
  <c r="O703" i="5"/>
  <c r="E704" i="5"/>
  <c r="F704" i="5"/>
  <c r="I704" i="5"/>
  <c r="K704" i="5"/>
  <c r="L704" i="5"/>
  <c r="M704" i="5"/>
  <c r="O704" i="5"/>
  <c r="E705" i="5"/>
  <c r="F705" i="5"/>
  <c r="I705" i="5"/>
  <c r="L705" i="5"/>
  <c r="M705" i="5"/>
  <c r="N705" i="5"/>
  <c r="O705" i="5"/>
  <c r="E706" i="5"/>
  <c r="F706" i="5"/>
  <c r="I706" i="5"/>
  <c r="K706" i="5"/>
  <c r="L706" i="5"/>
  <c r="M706" i="5"/>
  <c r="N706" i="5"/>
  <c r="O706" i="5"/>
  <c r="E707" i="5"/>
  <c r="F707" i="5"/>
  <c r="I707" i="5"/>
  <c r="K707" i="5"/>
  <c r="L707" i="5"/>
  <c r="M707" i="5"/>
  <c r="N707" i="5"/>
  <c r="O707" i="5"/>
  <c r="E708" i="5"/>
  <c r="F708" i="5"/>
  <c r="I708" i="5"/>
  <c r="K708" i="5"/>
  <c r="L708" i="5"/>
  <c r="M708" i="5"/>
  <c r="N708" i="5"/>
  <c r="O708" i="5"/>
  <c r="E709" i="5"/>
  <c r="F709" i="5"/>
  <c r="I709" i="5"/>
  <c r="L709" i="5"/>
  <c r="M709" i="5"/>
  <c r="N709" i="5"/>
  <c r="O709" i="5"/>
  <c r="E710" i="5"/>
  <c r="F710" i="5"/>
  <c r="I710" i="5"/>
  <c r="K710" i="5"/>
  <c r="L710" i="5"/>
  <c r="M710" i="5"/>
  <c r="N710" i="5"/>
  <c r="O710" i="5"/>
  <c r="E711" i="5"/>
  <c r="F711" i="5"/>
  <c r="I711" i="5"/>
  <c r="K711" i="5"/>
  <c r="L711" i="5"/>
  <c r="M711" i="5"/>
  <c r="N711" i="5"/>
  <c r="O711" i="5"/>
  <c r="E712" i="5"/>
  <c r="F712" i="5"/>
  <c r="I712" i="5"/>
  <c r="K712" i="5"/>
  <c r="L712" i="5"/>
  <c r="M712" i="5"/>
  <c r="N712" i="5"/>
  <c r="O712" i="5"/>
  <c r="E713" i="5"/>
  <c r="F713" i="5"/>
  <c r="I713" i="5"/>
  <c r="K713" i="5"/>
  <c r="L713" i="5"/>
  <c r="M713" i="5"/>
  <c r="N713" i="5"/>
  <c r="O713" i="5"/>
  <c r="E714" i="5"/>
  <c r="F714" i="5"/>
  <c r="I714" i="5"/>
  <c r="K714" i="5"/>
  <c r="L714" i="5"/>
  <c r="M714" i="5"/>
  <c r="N714" i="5"/>
  <c r="O714" i="5"/>
  <c r="E715" i="5"/>
  <c r="F715" i="5"/>
  <c r="I715" i="5"/>
  <c r="K715" i="5"/>
  <c r="L715" i="5"/>
  <c r="M715" i="5"/>
  <c r="N715" i="5"/>
  <c r="O715" i="5"/>
  <c r="E716" i="5"/>
  <c r="F716" i="5"/>
  <c r="I716" i="5"/>
  <c r="K716" i="5"/>
  <c r="L716" i="5"/>
  <c r="M716" i="5"/>
  <c r="N716" i="5"/>
  <c r="O716" i="5"/>
  <c r="E717" i="5"/>
  <c r="F717" i="5"/>
  <c r="I717" i="5"/>
  <c r="K717" i="5"/>
  <c r="L717" i="5"/>
  <c r="M717" i="5"/>
  <c r="N717" i="5"/>
  <c r="O717" i="5"/>
  <c r="E718" i="5"/>
  <c r="F718" i="5"/>
  <c r="I718" i="5"/>
  <c r="L718" i="5"/>
  <c r="M718" i="5"/>
  <c r="N718" i="5"/>
  <c r="O718" i="5"/>
  <c r="E719" i="5"/>
  <c r="F719" i="5"/>
  <c r="I719" i="5"/>
  <c r="K719" i="5"/>
  <c r="L719" i="5"/>
  <c r="M719" i="5"/>
  <c r="N719" i="5"/>
  <c r="O719" i="5"/>
  <c r="E720" i="5"/>
  <c r="F720" i="5"/>
  <c r="I720" i="5"/>
  <c r="K720" i="5"/>
  <c r="L720" i="5"/>
  <c r="M720" i="5"/>
  <c r="N720" i="5"/>
  <c r="O720" i="5"/>
  <c r="E721" i="5"/>
  <c r="F721" i="5"/>
  <c r="I721" i="5"/>
  <c r="L721" i="5"/>
  <c r="M721" i="5"/>
  <c r="N721" i="5"/>
  <c r="O721" i="5"/>
  <c r="E722" i="5"/>
  <c r="F722" i="5"/>
  <c r="I722" i="5"/>
  <c r="K722" i="5"/>
  <c r="L722" i="5"/>
  <c r="M722" i="5"/>
  <c r="N722" i="5"/>
  <c r="O722" i="5"/>
  <c r="E723" i="5"/>
  <c r="F723" i="5"/>
  <c r="I723" i="5"/>
  <c r="K723" i="5"/>
  <c r="L723" i="5"/>
  <c r="M723" i="5"/>
  <c r="N723" i="5"/>
  <c r="O723" i="5"/>
  <c r="E724" i="5"/>
  <c r="F724" i="5"/>
  <c r="I724" i="5"/>
  <c r="K724" i="5"/>
  <c r="L724" i="5"/>
  <c r="M724" i="5"/>
  <c r="N724" i="5"/>
  <c r="O724" i="5"/>
  <c r="E725" i="5"/>
  <c r="F725" i="5"/>
  <c r="I725" i="5"/>
  <c r="K725" i="5"/>
  <c r="L725" i="5"/>
  <c r="M725" i="5"/>
  <c r="N725" i="5"/>
  <c r="O725" i="5"/>
  <c r="E726" i="5"/>
  <c r="F726" i="5"/>
  <c r="I726" i="5"/>
  <c r="K726" i="5"/>
  <c r="L726" i="5"/>
  <c r="M726" i="5"/>
  <c r="N726" i="5"/>
  <c r="O726" i="5"/>
  <c r="E727" i="5"/>
  <c r="F727" i="5"/>
  <c r="I727" i="5"/>
  <c r="K727" i="5"/>
  <c r="L727" i="5"/>
  <c r="M727" i="5"/>
  <c r="N727" i="5"/>
  <c r="O727" i="5"/>
  <c r="E728" i="5"/>
  <c r="F728" i="5"/>
  <c r="I728" i="5"/>
  <c r="K728" i="5"/>
  <c r="L728" i="5"/>
  <c r="M728" i="5"/>
  <c r="N728" i="5"/>
  <c r="O728" i="5"/>
  <c r="E729" i="5"/>
  <c r="F729" i="5"/>
  <c r="I729" i="5"/>
  <c r="K729" i="5"/>
  <c r="L729" i="5"/>
  <c r="M729" i="5"/>
  <c r="N729" i="5"/>
  <c r="O729" i="5"/>
  <c r="E730" i="5"/>
  <c r="F730" i="5"/>
  <c r="I730" i="5"/>
  <c r="L730" i="5"/>
  <c r="M730" i="5"/>
  <c r="N730" i="5"/>
  <c r="O730" i="5"/>
  <c r="E731" i="5"/>
  <c r="F731" i="5"/>
  <c r="I731" i="5"/>
  <c r="K731" i="5"/>
  <c r="L731" i="5"/>
  <c r="M731" i="5"/>
  <c r="N731" i="5"/>
  <c r="O731" i="5"/>
  <c r="E732" i="5"/>
  <c r="F732" i="5"/>
  <c r="I732" i="5"/>
  <c r="L732" i="5"/>
  <c r="M732" i="5"/>
  <c r="N732" i="5"/>
  <c r="O732" i="5"/>
  <c r="E733" i="5"/>
  <c r="F733" i="5"/>
  <c r="I733" i="5"/>
  <c r="K733" i="5"/>
  <c r="L733" i="5"/>
  <c r="M733" i="5"/>
  <c r="N733" i="5"/>
  <c r="O733" i="5"/>
  <c r="E734" i="5"/>
  <c r="F734" i="5"/>
  <c r="I734" i="5"/>
  <c r="K734" i="5"/>
  <c r="L734" i="5"/>
  <c r="M734" i="5"/>
  <c r="N734" i="5"/>
  <c r="O734" i="5"/>
  <c r="E735" i="5"/>
  <c r="F735" i="5"/>
  <c r="I735" i="5"/>
  <c r="K735" i="5"/>
  <c r="L735" i="5"/>
  <c r="M735" i="5"/>
  <c r="N735" i="5"/>
  <c r="O735" i="5"/>
  <c r="E736" i="5"/>
  <c r="F736" i="5"/>
  <c r="I736" i="5"/>
  <c r="K736" i="5"/>
  <c r="L736" i="5"/>
  <c r="M736" i="5"/>
  <c r="N736" i="5"/>
  <c r="O736" i="5"/>
  <c r="E737" i="5"/>
  <c r="F737" i="5"/>
  <c r="I737" i="5"/>
  <c r="K737" i="5"/>
  <c r="L737" i="5"/>
  <c r="M737" i="5"/>
  <c r="N737" i="5"/>
  <c r="O737" i="5"/>
  <c r="E738" i="5"/>
  <c r="F738" i="5"/>
  <c r="I738" i="5"/>
  <c r="K738" i="5"/>
  <c r="L738" i="5"/>
  <c r="M738" i="5"/>
  <c r="N738" i="5"/>
  <c r="O738" i="5"/>
  <c r="E739" i="5"/>
  <c r="F739" i="5"/>
  <c r="I739" i="5"/>
  <c r="L739" i="5"/>
  <c r="M739" i="5"/>
  <c r="N739" i="5"/>
  <c r="O739" i="5"/>
  <c r="E740" i="5"/>
  <c r="F740" i="5"/>
  <c r="I740" i="5"/>
  <c r="K740" i="5"/>
  <c r="L740" i="5"/>
  <c r="M740" i="5"/>
  <c r="N740" i="5"/>
  <c r="O740" i="5"/>
  <c r="E741" i="5"/>
  <c r="F741" i="5"/>
  <c r="I741" i="5"/>
  <c r="L741" i="5"/>
  <c r="M741" i="5"/>
  <c r="N741" i="5"/>
  <c r="O741" i="5"/>
  <c r="E742" i="5"/>
  <c r="F742" i="5"/>
  <c r="I742" i="5"/>
  <c r="K742" i="5"/>
  <c r="L742" i="5"/>
  <c r="M742" i="5"/>
  <c r="N742" i="5"/>
  <c r="O742" i="5"/>
  <c r="E743" i="5"/>
  <c r="F743" i="5"/>
  <c r="I743" i="5"/>
  <c r="L743" i="5"/>
  <c r="M743" i="5"/>
  <c r="N743" i="5"/>
  <c r="O743" i="5"/>
  <c r="E744" i="5"/>
  <c r="F744" i="5"/>
  <c r="I744" i="5"/>
  <c r="L744" i="5"/>
  <c r="M744" i="5"/>
  <c r="N744" i="5"/>
  <c r="O744" i="5"/>
  <c r="E745" i="5"/>
  <c r="F745" i="5"/>
  <c r="I745" i="5"/>
  <c r="L745" i="5"/>
  <c r="M745" i="5"/>
  <c r="N745" i="5"/>
  <c r="O745" i="5"/>
  <c r="E746" i="5"/>
  <c r="F746" i="5"/>
  <c r="I746" i="5"/>
  <c r="L746" i="5"/>
  <c r="M746" i="5"/>
  <c r="N746" i="5"/>
  <c r="O746" i="5"/>
  <c r="E747" i="5"/>
  <c r="F747" i="5"/>
  <c r="I747" i="5"/>
  <c r="K747" i="5"/>
  <c r="L747" i="5"/>
  <c r="M747" i="5"/>
  <c r="N747" i="5"/>
  <c r="O747" i="5"/>
  <c r="E748" i="5"/>
  <c r="F748" i="5"/>
  <c r="I748" i="5"/>
  <c r="K748" i="5"/>
  <c r="L748" i="5"/>
  <c r="M748" i="5"/>
  <c r="N748" i="5"/>
  <c r="O748" i="5"/>
  <c r="E749" i="5"/>
  <c r="F749" i="5"/>
  <c r="I749" i="5"/>
  <c r="K749" i="5"/>
  <c r="L749" i="5"/>
  <c r="M749" i="5"/>
  <c r="N749" i="5"/>
  <c r="O749" i="5"/>
  <c r="E750" i="5"/>
  <c r="F750" i="5"/>
  <c r="I750" i="5"/>
  <c r="L750" i="5"/>
  <c r="M750" i="5"/>
  <c r="N750" i="5"/>
  <c r="O750" i="5"/>
  <c r="E751" i="5"/>
  <c r="F751" i="5"/>
  <c r="I751" i="5"/>
  <c r="K751" i="5"/>
  <c r="L751" i="5"/>
  <c r="M751" i="5"/>
  <c r="N751" i="5"/>
  <c r="O751" i="5"/>
  <c r="E752" i="5"/>
  <c r="F752" i="5"/>
  <c r="I752" i="5"/>
  <c r="L752" i="5"/>
  <c r="M752" i="5"/>
  <c r="N752" i="5"/>
  <c r="O752" i="5"/>
  <c r="E753" i="5"/>
  <c r="F753" i="5"/>
  <c r="I753" i="5"/>
  <c r="K753" i="5"/>
  <c r="L753" i="5"/>
  <c r="M753" i="5"/>
  <c r="N753" i="5"/>
  <c r="O753" i="5"/>
  <c r="E754" i="5"/>
  <c r="F754" i="5"/>
  <c r="I754" i="5"/>
  <c r="K754" i="5"/>
  <c r="L754" i="5"/>
  <c r="M754" i="5"/>
  <c r="N754" i="5"/>
  <c r="O754" i="5"/>
  <c r="E755" i="5"/>
  <c r="F755" i="5"/>
  <c r="I755" i="5"/>
  <c r="K755" i="5"/>
  <c r="L755" i="5"/>
  <c r="M755" i="5"/>
  <c r="N755" i="5"/>
  <c r="O755" i="5"/>
  <c r="E756" i="5"/>
  <c r="F756" i="5"/>
  <c r="I756" i="5"/>
  <c r="L756" i="5"/>
  <c r="M756" i="5"/>
  <c r="N756" i="5"/>
  <c r="O756" i="5"/>
  <c r="E757" i="5"/>
  <c r="F757" i="5"/>
  <c r="I757" i="5"/>
  <c r="K757" i="5"/>
  <c r="L757" i="5"/>
  <c r="M757" i="5"/>
  <c r="N757" i="5"/>
  <c r="O757" i="5"/>
  <c r="E758" i="5"/>
  <c r="F758" i="5"/>
  <c r="I758" i="5"/>
  <c r="K758" i="5"/>
  <c r="L758" i="5"/>
  <c r="M758" i="5"/>
  <c r="N758" i="5"/>
  <c r="O758" i="5"/>
  <c r="E759" i="5"/>
  <c r="F759" i="5"/>
  <c r="I759" i="5"/>
  <c r="K759" i="5"/>
  <c r="L759" i="5"/>
  <c r="M759" i="5"/>
  <c r="N759" i="5"/>
  <c r="O759" i="5"/>
  <c r="E760" i="5"/>
  <c r="F760" i="5"/>
  <c r="I760" i="5"/>
  <c r="L760" i="5"/>
  <c r="M760" i="5"/>
  <c r="N760" i="5"/>
  <c r="O760" i="5"/>
  <c r="E761" i="5"/>
  <c r="F761" i="5"/>
  <c r="I761" i="5"/>
  <c r="K761" i="5"/>
  <c r="L761" i="5"/>
  <c r="M761" i="5"/>
  <c r="N761" i="5"/>
  <c r="O761" i="5"/>
  <c r="E762" i="5"/>
  <c r="F762" i="5"/>
  <c r="I762" i="5"/>
  <c r="L762" i="5"/>
  <c r="M762" i="5"/>
  <c r="N762" i="5"/>
  <c r="O762" i="5"/>
  <c r="E763" i="5"/>
  <c r="F763" i="5"/>
  <c r="I763" i="5"/>
  <c r="K763" i="5"/>
  <c r="L763" i="5"/>
  <c r="M763" i="5"/>
  <c r="N763" i="5"/>
  <c r="O763" i="5"/>
  <c r="E764" i="5"/>
  <c r="F764" i="5"/>
  <c r="I764" i="5"/>
  <c r="K764" i="5"/>
  <c r="L764" i="5"/>
  <c r="M764" i="5"/>
  <c r="N764" i="5"/>
  <c r="O764" i="5"/>
  <c r="E765" i="5"/>
  <c r="F765" i="5"/>
  <c r="I765" i="5"/>
  <c r="K765" i="5"/>
  <c r="L765" i="5"/>
  <c r="M765" i="5"/>
  <c r="N765" i="5"/>
  <c r="O765" i="5"/>
  <c r="E766" i="5"/>
  <c r="F766" i="5"/>
  <c r="I766" i="5"/>
  <c r="K766" i="5"/>
  <c r="L766" i="5"/>
  <c r="M766" i="5"/>
  <c r="N766" i="5"/>
  <c r="O766" i="5"/>
  <c r="E767" i="5"/>
  <c r="F767" i="5"/>
  <c r="I767" i="5"/>
  <c r="L767" i="5"/>
  <c r="M767" i="5"/>
  <c r="N767" i="5"/>
  <c r="O767" i="5"/>
  <c r="E768" i="5"/>
  <c r="F768" i="5"/>
  <c r="I768" i="5"/>
  <c r="L768" i="5"/>
  <c r="M768" i="5"/>
  <c r="N768" i="5"/>
  <c r="O768" i="5"/>
  <c r="E769" i="5"/>
  <c r="F769" i="5"/>
  <c r="I769" i="5"/>
  <c r="K769" i="5"/>
  <c r="L769" i="5"/>
  <c r="M769" i="5"/>
  <c r="N769" i="5"/>
  <c r="O769" i="5"/>
  <c r="E770" i="5"/>
  <c r="F770" i="5"/>
  <c r="I770" i="5"/>
  <c r="L770" i="5"/>
  <c r="M770" i="5"/>
  <c r="N770" i="5"/>
  <c r="O770" i="5"/>
  <c r="E771" i="5"/>
  <c r="F771" i="5"/>
  <c r="I771" i="5"/>
  <c r="K771" i="5"/>
  <c r="L771" i="5"/>
  <c r="M771" i="5"/>
  <c r="N771" i="5"/>
  <c r="O771" i="5"/>
  <c r="E772" i="5"/>
  <c r="F772" i="5"/>
  <c r="I772" i="5"/>
  <c r="K772" i="5"/>
  <c r="L772" i="5"/>
  <c r="M772" i="5"/>
  <c r="N772" i="5"/>
  <c r="O772" i="5"/>
  <c r="E773" i="5"/>
  <c r="F773" i="5"/>
  <c r="I773" i="5"/>
  <c r="L773" i="5"/>
  <c r="M773" i="5"/>
  <c r="N773" i="5"/>
  <c r="O773" i="5"/>
  <c r="E774" i="5"/>
  <c r="F774" i="5"/>
  <c r="I774" i="5"/>
  <c r="K774" i="5"/>
  <c r="L774" i="5"/>
  <c r="M774" i="5"/>
  <c r="N774" i="5"/>
  <c r="O774" i="5"/>
  <c r="E775" i="5"/>
  <c r="F775" i="5"/>
  <c r="I775" i="5"/>
  <c r="K775" i="5"/>
  <c r="L775" i="5"/>
  <c r="M775" i="5"/>
  <c r="N775" i="5"/>
  <c r="O775" i="5"/>
  <c r="E776" i="5"/>
  <c r="F776" i="5"/>
  <c r="I776" i="5"/>
  <c r="K776" i="5"/>
  <c r="L776" i="5"/>
  <c r="M776" i="5"/>
  <c r="N776" i="5"/>
  <c r="O776" i="5"/>
  <c r="E777" i="5"/>
  <c r="F777" i="5"/>
  <c r="I777" i="5"/>
  <c r="L777" i="5"/>
  <c r="M777" i="5"/>
  <c r="N777" i="5"/>
  <c r="O777" i="5"/>
  <c r="E778" i="5"/>
  <c r="F778" i="5"/>
  <c r="I778" i="5"/>
  <c r="K778" i="5"/>
  <c r="L778" i="5"/>
  <c r="M778" i="5"/>
  <c r="N778" i="5"/>
  <c r="O778" i="5"/>
  <c r="E779" i="5"/>
  <c r="F779" i="5"/>
  <c r="I779" i="5"/>
  <c r="K779" i="5"/>
  <c r="L779" i="5"/>
  <c r="M779" i="5"/>
  <c r="N779" i="5"/>
  <c r="O779" i="5"/>
  <c r="E780" i="5"/>
  <c r="F780" i="5"/>
  <c r="I780" i="5"/>
  <c r="L780" i="5"/>
  <c r="M780" i="5"/>
  <c r="N780" i="5"/>
  <c r="O780" i="5"/>
  <c r="E781" i="5"/>
  <c r="F781" i="5"/>
  <c r="I781" i="5"/>
  <c r="K781" i="5"/>
  <c r="L781" i="5"/>
  <c r="M781" i="5"/>
  <c r="N781" i="5"/>
  <c r="O781" i="5"/>
  <c r="E782" i="5"/>
  <c r="F782" i="5"/>
  <c r="I782" i="5"/>
  <c r="K782" i="5"/>
  <c r="L782" i="5"/>
  <c r="M782" i="5"/>
  <c r="N782" i="5"/>
  <c r="O782" i="5"/>
  <c r="E783" i="5"/>
  <c r="F783" i="5"/>
  <c r="I783" i="5"/>
  <c r="K783" i="5"/>
  <c r="L783" i="5"/>
  <c r="M783" i="5"/>
  <c r="N783" i="5"/>
  <c r="O783" i="5"/>
  <c r="E784" i="5"/>
  <c r="F784" i="5"/>
  <c r="I784" i="5"/>
  <c r="K784" i="5"/>
  <c r="L784" i="5"/>
  <c r="M784" i="5"/>
  <c r="N784" i="5"/>
  <c r="O784" i="5"/>
  <c r="E785" i="5"/>
  <c r="F785" i="5"/>
  <c r="I785" i="5"/>
  <c r="K785" i="5"/>
  <c r="L785" i="5"/>
  <c r="M785" i="5"/>
  <c r="N785" i="5"/>
  <c r="O785" i="5"/>
  <c r="E786" i="5"/>
  <c r="F786" i="5"/>
  <c r="I786" i="5"/>
  <c r="K786" i="5"/>
  <c r="L786" i="5"/>
  <c r="M786" i="5"/>
  <c r="N786" i="5"/>
  <c r="O786" i="5"/>
  <c r="E787" i="5"/>
  <c r="F787" i="5"/>
  <c r="I787" i="5"/>
  <c r="K787" i="5"/>
  <c r="L787" i="5"/>
  <c r="M787" i="5"/>
  <c r="N787" i="5"/>
  <c r="O787" i="5"/>
  <c r="E788" i="5"/>
  <c r="F788" i="5"/>
  <c r="I788" i="5"/>
  <c r="L788" i="5"/>
  <c r="M788" i="5"/>
  <c r="N788" i="5"/>
  <c r="O788" i="5"/>
  <c r="E789" i="5"/>
  <c r="F789" i="5"/>
  <c r="I789" i="5"/>
  <c r="K789" i="5"/>
  <c r="L789" i="5"/>
  <c r="M789" i="5"/>
  <c r="N789" i="5"/>
  <c r="O789" i="5"/>
  <c r="E790" i="5"/>
  <c r="F790" i="5"/>
  <c r="I790" i="5"/>
  <c r="L790" i="5"/>
  <c r="M790" i="5"/>
  <c r="N790" i="5"/>
  <c r="O790" i="5"/>
  <c r="E791" i="5"/>
  <c r="F791" i="5"/>
  <c r="I791" i="5"/>
  <c r="L791" i="5"/>
  <c r="M791" i="5"/>
  <c r="N791" i="5"/>
  <c r="O791" i="5"/>
  <c r="E792" i="5"/>
  <c r="F792" i="5"/>
  <c r="I792" i="5"/>
  <c r="K792" i="5"/>
  <c r="L792" i="5"/>
  <c r="M792" i="5"/>
  <c r="N792" i="5"/>
  <c r="O792" i="5"/>
  <c r="E793" i="5"/>
  <c r="F793" i="5"/>
  <c r="I793" i="5"/>
  <c r="K793" i="5"/>
  <c r="L793" i="5"/>
  <c r="M793" i="5"/>
  <c r="N793" i="5"/>
  <c r="O793" i="5"/>
  <c r="E794" i="5"/>
  <c r="F794" i="5"/>
  <c r="I794" i="5"/>
  <c r="K794" i="5"/>
  <c r="L794" i="5"/>
  <c r="M794" i="5"/>
  <c r="N794" i="5"/>
  <c r="O794" i="5"/>
  <c r="E795" i="5"/>
  <c r="F795" i="5"/>
  <c r="I795" i="5"/>
  <c r="L795" i="5"/>
  <c r="M795" i="5"/>
  <c r="N795" i="5"/>
  <c r="O795" i="5"/>
  <c r="E796" i="5"/>
  <c r="F796" i="5"/>
  <c r="I796" i="5"/>
  <c r="K796" i="5"/>
  <c r="L796" i="5"/>
  <c r="M796" i="5"/>
  <c r="N796" i="5"/>
  <c r="O796" i="5"/>
  <c r="E797" i="5"/>
  <c r="F797" i="5"/>
  <c r="I797" i="5"/>
  <c r="K797" i="5"/>
  <c r="L797" i="5"/>
  <c r="M797" i="5"/>
  <c r="N797" i="5"/>
  <c r="O797" i="5"/>
  <c r="E798" i="5"/>
  <c r="F798" i="5"/>
  <c r="I798" i="5"/>
  <c r="K798" i="5"/>
  <c r="L798" i="5"/>
  <c r="M798" i="5"/>
  <c r="N798" i="5"/>
  <c r="O798" i="5"/>
  <c r="E799" i="5"/>
  <c r="F799" i="5"/>
  <c r="I799" i="5"/>
  <c r="K799" i="5"/>
  <c r="L799" i="5"/>
  <c r="M799" i="5"/>
  <c r="N799" i="5"/>
  <c r="O799" i="5"/>
  <c r="E800" i="5"/>
  <c r="F800" i="5"/>
  <c r="I800" i="5"/>
  <c r="K800" i="5"/>
  <c r="L800" i="5"/>
  <c r="M800" i="5"/>
  <c r="N800" i="5"/>
  <c r="O800" i="5"/>
  <c r="E801" i="5"/>
  <c r="F801" i="5"/>
  <c r="I801" i="5"/>
  <c r="K801" i="5"/>
  <c r="L801" i="5"/>
  <c r="M801" i="5"/>
  <c r="N801" i="5"/>
  <c r="O801" i="5"/>
  <c r="E802" i="5"/>
  <c r="F802" i="5"/>
  <c r="I802" i="5"/>
  <c r="K802" i="5"/>
  <c r="L802" i="5"/>
  <c r="M802" i="5"/>
  <c r="N802" i="5"/>
  <c r="O802" i="5"/>
  <c r="E803" i="5"/>
  <c r="F803" i="5"/>
  <c r="I803" i="5"/>
  <c r="K803" i="5"/>
  <c r="L803" i="5"/>
  <c r="M803" i="5"/>
  <c r="N803" i="5"/>
  <c r="O803" i="5"/>
  <c r="E804" i="5"/>
  <c r="F804" i="5"/>
  <c r="I804" i="5"/>
  <c r="K804" i="5"/>
  <c r="L804" i="5"/>
  <c r="M804" i="5"/>
  <c r="N804" i="5"/>
  <c r="O804" i="5"/>
  <c r="E805" i="5"/>
  <c r="F805" i="5"/>
  <c r="I805" i="5"/>
  <c r="K805" i="5"/>
  <c r="L805" i="5"/>
  <c r="M805" i="5"/>
  <c r="N805" i="5"/>
  <c r="O805" i="5"/>
  <c r="E806" i="5"/>
  <c r="F806" i="5"/>
  <c r="I806" i="5"/>
  <c r="K806" i="5"/>
  <c r="L806" i="5"/>
  <c r="M806" i="5"/>
  <c r="N806" i="5"/>
  <c r="O806" i="5"/>
  <c r="E807" i="5"/>
  <c r="F807" i="5"/>
  <c r="I807" i="5"/>
  <c r="K807" i="5"/>
  <c r="L807" i="5"/>
  <c r="M807" i="5"/>
  <c r="N807" i="5"/>
  <c r="O807" i="5"/>
  <c r="E808" i="5"/>
  <c r="F808" i="5"/>
  <c r="I808" i="5"/>
  <c r="K808" i="5"/>
  <c r="L808" i="5"/>
  <c r="M808" i="5"/>
  <c r="N808" i="5"/>
  <c r="O808" i="5"/>
  <c r="E809" i="5"/>
  <c r="F809" i="5"/>
  <c r="I809" i="5"/>
  <c r="K809" i="5"/>
  <c r="L809" i="5"/>
  <c r="M809" i="5"/>
  <c r="N809" i="5"/>
  <c r="O809" i="5"/>
  <c r="E810" i="5"/>
  <c r="F810" i="5"/>
  <c r="I810" i="5"/>
  <c r="K810" i="5"/>
  <c r="L810" i="5"/>
  <c r="M810" i="5"/>
  <c r="N810" i="5"/>
  <c r="O810" i="5"/>
  <c r="E811" i="5"/>
  <c r="F811" i="5"/>
  <c r="I811" i="5"/>
  <c r="K811" i="5"/>
  <c r="L811" i="5"/>
  <c r="M811" i="5"/>
  <c r="N811" i="5"/>
  <c r="O811" i="5"/>
  <c r="E812" i="5"/>
  <c r="F812" i="5"/>
  <c r="I812" i="5"/>
  <c r="K812" i="5"/>
  <c r="L812" i="5"/>
  <c r="M812" i="5"/>
  <c r="N812" i="5"/>
  <c r="O812" i="5"/>
  <c r="E813" i="5"/>
  <c r="F813" i="5"/>
  <c r="I813" i="5"/>
  <c r="K813" i="5"/>
  <c r="L813" i="5"/>
  <c r="M813" i="5"/>
  <c r="N813" i="5"/>
  <c r="O813" i="5"/>
  <c r="E814" i="5"/>
  <c r="F814" i="5"/>
  <c r="I814" i="5"/>
  <c r="K814" i="5"/>
  <c r="L814" i="5"/>
  <c r="M814" i="5"/>
  <c r="N814" i="5"/>
  <c r="O814" i="5"/>
  <c r="E815" i="5"/>
  <c r="F815" i="5"/>
  <c r="I815" i="5"/>
  <c r="K815" i="5"/>
  <c r="L815" i="5"/>
  <c r="M815" i="5"/>
  <c r="N815" i="5"/>
  <c r="O815" i="5"/>
  <c r="E816" i="5"/>
  <c r="F816" i="5"/>
  <c r="I816" i="5"/>
  <c r="K816" i="5"/>
  <c r="L816" i="5"/>
  <c r="M816" i="5"/>
  <c r="N816" i="5"/>
  <c r="O816" i="5"/>
  <c r="E817" i="5"/>
  <c r="F817" i="5"/>
  <c r="I817" i="5"/>
  <c r="K817" i="5"/>
  <c r="L817" i="5"/>
  <c r="M817" i="5"/>
  <c r="N817" i="5"/>
  <c r="O817" i="5"/>
  <c r="E818" i="5"/>
  <c r="F818" i="5"/>
  <c r="I818" i="5"/>
  <c r="K818" i="5"/>
  <c r="L818" i="5"/>
  <c r="M818" i="5"/>
  <c r="N818" i="5"/>
  <c r="O818" i="5"/>
  <c r="E819" i="5"/>
  <c r="F819" i="5"/>
  <c r="I819" i="5"/>
  <c r="L819" i="5"/>
  <c r="M819" i="5"/>
  <c r="N819" i="5"/>
  <c r="O819" i="5"/>
  <c r="E820" i="5"/>
  <c r="F820" i="5"/>
  <c r="I820" i="5"/>
  <c r="K820" i="5"/>
  <c r="L820" i="5"/>
  <c r="M820" i="5"/>
  <c r="N820" i="5"/>
  <c r="O820" i="5"/>
  <c r="E821" i="5"/>
  <c r="F821" i="5"/>
  <c r="I821" i="5"/>
  <c r="K821" i="5"/>
  <c r="L821" i="5"/>
  <c r="M821" i="5"/>
  <c r="N821" i="5"/>
  <c r="O821" i="5"/>
  <c r="E822" i="5"/>
  <c r="F822" i="5"/>
  <c r="I822" i="5"/>
  <c r="K822" i="5"/>
  <c r="L822" i="5"/>
  <c r="M822" i="5"/>
  <c r="N822" i="5"/>
  <c r="O822" i="5"/>
  <c r="E823" i="5"/>
  <c r="F823" i="5"/>
  <c r="I823" i="5"/>
  <c r="K823" i="5"/>
  <c r="L823" i="5"/>
  <c r="M823" i="5"/>
  <c r="N823" i="5"/>
  <c r="O823" i="5"/>
  <c r="E824" i="5"/>
  <c r="F824" i="5"/>
  <c r="I824" i="5"/>
  <c r="K824" i="5"/>
  <c r="L824" i="5"/>
  <c r="M824" i="5"/>
  <c r="N824" i="5"/>
  <c r="O824" i="5"/>
  <c r="E825" i="5"/>
  <c r="F825" i="5"/>
  <c r="I825" i="5"/>
  <c r="L825" i="5"/>
  <c r="M825" i="5"/>
  <c r="N825" i="5"/>
  <c r="O825" i="5"/>
  <c r="E826" i="5"/>
  <c r="F826" i="5"/>
  <c r="I826" i="5"/>
  <c r="K826" i="5"/>
  <c r="L826" i="5"/>
  <c r="M826" i="5"/>
  <c r="N826" i="5"/>
  <c r="O826" i="5"/>
  <c r="E827" i="5"/>
  <c r="F827" i="5"/>
  <c r="I827" i="5"/>
  <c r="L827" i="5"/>
  <c r="M827" i="5"/>
  <c r="N827" i="5"/>
  <c r="O827" i="5"/>
  <c r="E828" i="5"/>
  <c r="F828" i="5"/>
  <c r="I828" i="5"/>
  <c r="K828" i="5"/>
  <c r="L828" i="5"/>
  <c r="M828" i="5"/>
  <c r="N828" i="5"/>
  <c r="O828" i="5"/>
  <c r="E829" i="5"/>
  <c r="F829" i="5"/>
  <c r="I829" i="5"/>
  <c r="K829" i="5"/>
  <c r="L829" i="5"/>
  <c r="M829" i="5"/>
  <c r="N829" i="5"/>
  <c r="O829" i="5"/>
  <c r="E830" i="5"/>
  <c r="F830" i="5"/>
  <c r="I830" i="5"/>
  <c r="K830" i="5"/>
  <c r="L830" i="5"/>
  <c r="M830" i="5"/>
  <c r="N830" i="5"/>
  <c r="O830" i="5"/>
  <c r="E831" i="5"/>
  <c r="F831" i="5"/>
  <c r="I831" i="5"/>
  <c r="L831" i="5"/>
  <c r="M831" i="5"/>
  <c r="N831" i="5"/>
  <c r="O831" i="5"/>
  <c r="E832" i="5"/>
  <c r="F832" i="5"/>
  <c r="I832" i="5"/>
  <c r="K832" i="5"/>
  <c r="L832" i="5"/>
  <c r="M832" i="5"/>
  <c r="N832" i="5"/>
  <c r="O832" i="5"/>
  <c r="E833" i="5"/>
  <c r="F833" i="5"/>
  <c r="I833" i="5"/>
  <c r="L833" i="5"/>
  <c r="M833" i="5"/>
  <c r="N833" i="5"/>
  <c r="O833" i="5"/>
  <c r="E834" i="5"/>
  <c r="F834" i="5"/>
  <c r="I834" i="5"/>
  <c r="K834" i="5"/>
  <c r="L834" i="5"/>
  <c r="M834" i="5"/>
  <c r="N834" i="5"/>
  <c r="O834" i="5"/>
  <c r="E835" i="5"/>
  <c r="F835" i="5"/>
  <c r="I835" i="5"/>
  <c r="K835" i="5"/>
  <c r="L835" i="5"/>
  <c r="M835" i="5"/>
  <c r="N835" i="5"/>
  <c r="O835" i="5"/>
  <c r="E836" i="5"/>
  <c r="F836" i="5"/>
  <c r="I836" i="5"/>
  <c r="K836" i="5"/>
  <c r="L836" i="5"/>
  <c r="M836" i="5"/>
  <c r="N836" i="5"/>
  <c r="O836" i="5"/>
  <c r="E837" i="5"/>
  <c r="F837" i="5"/>
  <c r="I837" i="5"/>
  <c r="K837" i="5"/>
  <c r="L837" i="5"/>
  <c r="M837" i="5"/>
  <c r="N837" i="5"/>
  <c r="O837" i="5"/>
  <c r="E838" i="5"/>
  <c r="F838" i="5"/>
  <c r="I838" i="5"/>
  <c r="K838" i="5"/>
  <c r="L838" i="5"/>
  <c r="M838" i="5"/>
  <c r="N838" i="5"/>
  <c r="O838" i="5"/>
  <c r="E839" i="5"/>
  <c r="F839" i="5"/>
  <c r="I839" i="5"/>
  <c r="K839" i="5"/>
  <c r="L839" i="5"/>
  <c r="M839" i="5"/>
  <c r="N839" i="5"/>
  <c r="O839" i="5"/>
  <c r="E840" i="5"/>
  <c r="F840" i="5"/>
  <c r="I840" i="5"/>
  <c r="K840" i="5"/>
  <c r="L840" i="5"/>
  <c r="M840" i="5"/>
  <c r="N840" i="5"/>
  <c r="O840" i="5"/>
  <c r="E841" i="5"/>
  <c r="F841" i="5"/>
  <c r="I841" i="5"/>
  <c r="K841" i="5"/>
  <c r="L841" i="5"/>
  <c r="M841" i="5"/>
  <c r="N841" i="5"/>
  <c r="O841" i="5"/>
  <c r="E842" i="5"/>
  <c r="F842" i="5"/>
  <c r="I842" i="5"/>
  <c r="K842" i="5"/>
  <c r="L842" i="5"/>
  <c r="M842" i="5"/>
  <c r="N842" i="5"/>
  <c r="O842" i="5"/>
  <c r="E843" i="5"/>
  <c r="F843" i="5"/>
  <c r="I843" i="5"/>
  <c r="L843" i="5"/>
  <c r="M843" i="5"/>
  <c r="N843" i="5"/>
  <c r="O843" i="5"/>
  <c r="E844" i="5"/>
  <c r="F844" i="5"/>
  <c r="I844" i="5"/>
  <c r="K844" i="5"/>
  <c r="L844" i="5"/>
  <c r="M844" i="5"/>
  <c r="N844" i="5"/>
  <c r="O844" i="5"/>
  <c r="E845" i="5"/>
  <c r="F845" i="5"/>
  <c r="I845" i="5"/>
  <c r="K845" i="5"/>
  <c r="L845" i="5"/>
  <c r="M845" i="5"/>
  <c r="N845" i="5"/>
  <c r="O845" i="5"/>
  <c r="E846" i="5"/>
  <c r="F846" i="5"/>
  <c r="I846" i="5"/>
  <c r="L846" i="5"/>
  <c r="M846" i="5"/>
  <c r="N846" i="5"/>
  <c r="O846" i="5"/>
  <c r="E847" i="5"/>
  <c r="F847" i="5"/>
  <c r="I847" i="5"/>
  <c r="K847" i="5"/>
  <c r="L847" i="5"/>
  <c r="M847" i="5"/>
  <c r="N847" i="5"/>
  <c r="O847" i="5"/>
  <c r="E848" i="5"/>
  <c r="F848" i="5"/>
  <c r="I848" i="5"/>
  <c r="K848" i="5"/>
  <c r="L848" i="5"/>
  <c r="M848" i="5"/>
  <c r="N848" i="5"/>
  <c r="O848" i="5"/>
  <c r="E849" i="5"/>
  <c r="F849" i="5"/>
  <c r="I849" i="5"/>
  <c r="L849" i="5"/>
  <c r="M849" i="5"/>
  <c r="N849" i="5"/>
  <c r="O849" i="5"/>
  <c r="E850" i="5"/>
  <c r="F850" i="5"/>
  <c r="I850" i="5"/>
  <c r="E851" i="5"/>
  <c r="F851" i="5"/>
  <c r="I851" i="5"/>
  <c r="L851" i="5"/>
  <c r="M851" i="5"/>
  <c r="N851" i="5"/>
  <c r="O851" i="5"/>
  <c r="E852" i="5"/>
  <c r="F852" i="5"/>
  <c r="I852" i="5"/>
  <c r="K852" i="5"/>
  <c r="L852" i="5"/>
  <c r="M852" i="5"/>
  <c r="N852" i="5"/>
  <c r="O852" i="5"/>
  <c r="E853" i="5"/>
  <c r="F853" i="5"/>
  <c r="I853" i="5"/>
  <c r="L853" i="5"/>
  <c r="M853" i="5"/>
  <c r="N853" i="5"/>
  <c r="O853" i="5"/>
  <c r="E854" i="5"/>
  <c r="F854" i="5"/>
  <c r="I854" i="5"/>
  <c r="L854" i="5"/>
  <c r="M854" i="5"/>
  <c r="N854" i="5"/>
  <c r="O854" i="5"/>
  <c r="E855" i="5"/>
  <c r="F855" i="5"/>
  <c r="I855" i="5"/>
  <c r="K855" i="5"/>
  <c r="L855" i="5"/>
  <c r="M855" i="5"/>
  <c r="N855" i="5"/>
  <c r="O855" i="5"/>
  <c r="E856" i="5"/>
  <c r="F856" i="5"/>
  <c r="I856" i="5"/>
  <c r="K856" i="5"/>
  <c r="L856" i="5"/>
  <c r="M856" i="5"/>
  <c r="N856" i="5"/>
  <c r="O856" i="5"/>
  <c r="E857" i="5"/>
  <c r="F857" i="5"/>
  <c r="I857" i="5"/>
  <c r="L857" i="5"/>
  <c r="M857" i="5"/>
  <c r="N857" i="5"/>
  <c r="O857" i="5"/>
  <c r="E858" i="5"/>
  <c r="F858" i="5"/>
  <c r="I858" i="5"/>
  <c r="L858" i="5"/>
  <c r="M858" i="5"/>
  <c r="N858" i="5"/>
  <c r="O858" i="5"/>
  <c r="E859" i="5"/>
  <c r="F859" i="5"/>
  <c r="I859" i="5"/>
  <c r="L859" i="5"/>
  <c r="M859" i="5"/>
  <c r="N859" i="5"/>
  <c r="O859" i="5"/>
  <c r="E860" i="5"/>
  <c r="F860" i="5"/>
  <c r="I860" i="5"/>
  <c r="L860" i="5"/>
  <c r="M860" i="5"/>
  <c r="N860" i="5"/>
  <c r="O860" i="5"/>
  <c r="E861" i="5"/>
  <c r="F861" i="5"/>
  <c r="I861" i="5"/>
  <c r="K861" i="5"/>
  <c r="L861" i="5"/>
  <c r="M861" i="5"/>
  <c r="N861" i="5"/>
  <c r="O861" i="5"/>
  <c r="E862" i="5"/>
  <c r="F862" i="5"/>
  <c r="I862" i="5"/>
  <c r="L862" i="5"/>
  <c r="M862" i="5"/>
  <c r="N862" i="5"/>
  <c r="O862" i="5"/>
  <c r="E863" i="5"/>
  <c r="F863" i="5"/>
  <c r="I863" i="5"/>
  <c r="L863" i="5"/>
  <c r="M863" i="5"/>
  <c r="N863" i="5"/>
  <c r="O863" i="5"/>
  <c r="E864" i="5"/>
  <c r="F864" i="5"/>
  <c r="I864" i="5"/>
  <c r="K864" i="5"/>
  <c r="L864" i="5"/>
  <c r="M864" i="5"/>
  <c r="N864" i="5"/>
  <c r="O864" i="5"/>
  <c r="E865" i="5"/>
  <c r="F865" i="5"/>
  <c r="I865" i="5"/>
  <c r="K865" i="5"/>
  <c r="L865" i="5"/>
  <c r="M865" i="5"/>
  <c r="N865" i="5"/>
  <c r="O865" i="5"/>
  <c r="E866" i="5"/>
  <c r="F866" i="5"/>
  <c r="I866" i="5"/>
  <c r="L866" i="5"/>
  <c r="M866" i="5"/>
  <c r="N866" i="5"/>
  <c r="O866" i="5"/>
  <c r="E867" i="5"/>
  <c r="F867" i="5"/>
  <c r="I867" i="5"/>
  <c r="K867" i="5"/>
  <c r="L867" i="5"/>
  <c r="M867" i="5"/>
  <c r="N867" i="5"/>
  <c r="O867" i="5"/>
  <c r="E868" i="5"/>
  <c r="F868" i="5"/>
  <c r="I868" i="5"/>
  <c r="K868" i="5"/>
  <c r="L868" i="5"/>
  <c r="M868" i="5"/>
  <c r="N868" i="5"/>
  <c r="O868" i="5"/>
  <c r="E869" i="5"/>
  <c r="F869" i="5"/>
  <c r="I869" i="5"/>
  <c r="L869" i="5"/>
  <c r="M869" i="5"/>
  <c r="N869" i="5"/>
  <c r="O869" i="5"/>
  <c r="E870" i="5"/>
  <c r="F870" i="5"/>
  <c r="I870" i="5"/>
  <c r="L870" i="5"/>
  <c r="M870" i="5"/>
  <c r="N870" i="5"/>
  <c r="O870" i="5"/>
  <c r="E871" i="5"/>
  <c r="F871" i="5"/>
  <c r="I871" i="5"/>
  <c r="K871" i="5"/>
  <c r="L871" i="5"/>
  <c r="M871" i="5"/>
  <c r="N871" i="5"/>
  <c r="O871" i="5"/>
  <c r="E872" i="5"/>
  <c r="F872" i="5"/>
  <c r="I872" i="5"/>
  <c r="L872" i="5"/>
  <c r="M872" i="5"/>
  <c r="N872" i="5"/>
  <c r="O872" i="5"/>
  <c r="E873" i="5"/>
  <c r="F873" i="5"/>
  <c r="I873" i="5"/>
  <c r="K873" i="5"/>
  <c r="L873" i="5"/>
  <c r="M873" i="5"/>
  <c r="N873" i="5"/>
  <c r="O873" i="5"/>
  <c r="E874" i="5"/>
  <c r="F874" i="5"/>
  <c r="I874" i="5"/>
  <c r="K874" i="5"/>
  <c r="L874" i="5"/>
  <c r="M874" i="5"/>
  <c r="N874" i="5"/>
  <c r="O874" i="5"/>
  <c r="E875" i="5"/>
  <c r="F875" i="5"/>
  <c r="I875" i="5"/>
  <c r="E876" i="5"/>
  <c r="F876" i="5"/>
  <c r="I876" i="5"/>
  <c r="K876" i="5"/>
  <c r="L876" i="5"/>
  <c r="M876" i="5"/>
  <c r="N876" i="5"/>
  <c r="O876" i="5"/>
  <c r="E877" i="5"/>
  <c r="F877" i="5"/>
  <c r="I877" i="5"/>
  <c r="K877" i="5"/>
  <c r="L877" i="5"/>
  <c r="M877" i="5"/>
  <c r="N877" i="5"/>
  <c r="O877" i="5"/>
  <c r="E878" i="5"/>
  <c r="F878" i="5"/>
  <c r="I878" i="5"/>
  <c r="L878" i="5"/>
  <c r="M878" i="5"/>
  <c r="N878" i="5"/>
  <c r="O878" i="5"/>
  <c r="E879" i="5"/>
  <c r="F879" i="5"/>
  <c r="I879" i="5"/>
  <c r="L879" i="5"/>
  <c r="M879" i="5"/>
  <c r="N879" i="5"/>
  <c r="O879" i="5"/>
  <c r="E880" i="5"/>
  <c r="F880" i="5"/>
  <c r="I880" i="5"/>
  <c r="K880" i="5"/>
  <c r="L880" i="5"/>
  <c r="M880" i="5"/>
  <c r="N880" i="5"/>
  <c r="O880" i="5"/>
  <c r="E881" i="5"/>
  <c r="F881" i="5"/>
  <c r="I881" i="5"/>
  <c r="K881" i="5"/>
  <c r="L881" i="5"/>
  <c r="M881" i="5"/>
  <c r="N881" i="5"/>
  <c r="O881" i="5"/>
  <c r="E882" i="5"/>
  <c r="F882" i="5"/>
  <c r="I882" i="5"/>
  <c r="K882" i="5"/>
  <c r="L882" i="5"/>
  <c r="M882" i="5"/>
  <c r="N882" i="5"/>
  <c r="O882" i="5"/>
  <c r="E883" i="5"/>
  <c r="F883" i="5"/>
  <c r="I883" i="5"/>
  <c r="L883" i="5"/>
  <c r="M883" i="5"/>
  <c r="N883" i="5"/>
  <c r="O883" i="5"/>
  <c r="E884" i="5"/>
  <c r="F884" i="5"/>
  <c r="I884" i="5"/>
  <c r="E885" i="5"/>
  <c r="F885" i="5"/>
  <c r="I885" i="5"/>
  <c r="K885" i="5"/>
  <c r="L885" i="5"/>
  <c r="M885" i="5"/>
  <c r="N885" i="5"/>
  <c r="O885" i="5"/>
  <c r="E886" i="5"/>
  <c r="F886" i="5"/>
  <c r="I886" i="5"/>
  <c r="K886" i="5"/>
  <c r="L886" i="5"/>
  <c r="M886" i="5"/>
  <c r="N886" i="5"/>
  <c r="O886" i="5"/>
  <c r="E887" i="5"/>
  <c r="F887" i="5"/>
  <c r="I887" i="5"/>
  <c r="K887" i="5"/>
  <c r="L887" i="5"/>
  <c r="M887" i="5"/>
  <c r="N887" i="5"/>
  <c r="O887" i="5"/>
  <c r="E888" i="5"/>
  <c r="F888" i="5"/>
  <c r="I888" i="5"/>
  <c r="K888" i="5"/>
  <c r="L888" i="5"/>
  <c r="M888" i="5"/>
  <c r="N888" i="5"/>
  <c r="O888" i="5"/>
  <c r="E889" i="5"/>
  <c r="F889" i="5"/>
  <c r="I889" i="5"/>
  <c r="E890" i="5"/>
  <c r="F890" i="5"/>
  <c r="I890" i="5"/>
  <c r="L890" i="5"/>
  <c r="M890" i="5"/>
  <c r="N890" i="5"/>
  <c r="O890" i="5"/>
  <c r="E891" i="5"/>
  <c r="F891" i="5"/>
  <c r="I891" i="5"/>
  <c r="K891" i="5"/>
  <c r="L891" i="5"/>
  <c r="M891" i="5"/>
  <c r="N891" i="5"/>
  <c r="O891" i="5"/>
  <c r="E892" i="5"/>
  <c r="F892" i="5"/>
  <c r="I892" i="5"/>
  <c r="L892" i="5"/>
  <c r="M892" i="5"/>
  <c r="N892" i="5"/>
  <c r="O892" i="5"/>
  <c r="E893" i="5"/>
  <c r="F893" i="5"/>
  <c r="I893" i="5"/>
  <c r="L893" i="5"/>
  <c r="M893" i="5"/>
  <c r="N893" i="5"/>
  <c r="O893" i="5"/>
  <c r="E894" i="5"/>
  <c r="F894" i="5"/>
  <c r="I894" i="5"/>
  <c r="K894" i="5"/>
  <c r="L894" i="5"/>
  <c r="M894" i="5"/>
  <c r="N894" i="5"/>
  <c r="O894" i="5"/>
  <c r="E895" i="5"/>
  <c r="F895" i="5"/>
  <c r="I895" i="5"/>
  <c r="L895" i="5"/>
  <c r="M895" i="5"/>
  <c r="N895" i="5"/>
  <c r="O895" i="5"/>
  <c r="E896" i="5"/>
  <c r="F896" i="5"/>
  <c r="I896" i="5"/>
  <c r="K896" i="5"/>
  <c r="L896" i="5"/>
  <c r="M896" i="5"/>
  <c r="N896" i="5"/>
  <c r="O896" i="5"/>
  <c r="E897" i="5"/>
  <c r="F897" i="5"/>
  <c r="I897" i="5"/>
  <c r="E898" i="5"/>
  <c r="F898" i="5"/>
  <c r="I898" i="5"/>
  <c r="K898" i="5"/>
  <c r="L898" i="5"/>
  <c r="M898" i="5"/>
  <c r="N898" i="5"/>
  <c r="O898" i="5"/>
  <c r="E899" i="5"/>
  <c r="F899" i="5"/>
  <c r="I899" i="5"/>
  <c r="K899" i="5"/>
  <c r="L899" i="5"/>
  <c r="M899" i="5"/>
  <c r="N899" i="5"/>
  <c r="O899" i="5"/>
  <c r="E900" i="5"/>
  <c r="F900" i="5"/>
  <c r="I900" i="5"/>
  <c r="K900" i="5"/>
  <c r="L900" i="5"/>
  <c r="M900" i="5"/>
  <c r="N900" i="5"/>
  <c r="O900" i="5"/>
  <c r="E901" i="5"/>
  <c r="F901" i="5"/>
  <c r="I901" i="5"/>
  <c r="L901" i="5"/>
  <c r="M901" i="5"/>
  <c r="N901" i="5"/>
  <c r="O901" i="5"/>
  <c r="E902" i="5"/>
  <c r="F902" i="5"/>
  <c r="I902" i="5"/>
  <c r="K902" i="5"/>
  <c r="L902" i="5"/>
  <c r="M902" i="5"/>
  <c r="N902" i="5"/>
  <c r="O902" i="5"/>
  <c r="E903" i="5"/>
  <c r="F903" i="5"/>
  <c r="I903" i="5"/>
  <c r="K903" i="5"/>
  <c r="L903" i="5"/>
  <c r="M903" i="5"/>
  <c r="N903" i="5"/>
  <c r="O903" i="5"/>
  <c r="E904" i="5"/>
  <c r="F904" i="5"/>
  <c r="I904" i="5"/>
  <c r="L904" i="5"/>
  <c r="M904" i="5"/>
  <c r="N904" i="5"/>
  <c r="O904" i="5"/>
  <c r="E905" i="5"/>
  <c r="F905" i="5"/>
  <c r="I905" i="5"/>
  <c r="K905" i="5"/>
  <c r="L905" i="5"/>
  <c r="M905" i="5"/>
  <c r="N905" i="5"/>
  <c r="O905" i="5"/>
  <c r="E906" i="5"/>
  <c r="F906" i="5"/>
  <c r="I906" i="5"/>
  <c r="K906" i="5"/>
  <c r="L906" i="5"/>
  <c r="M906" i="5"/>
  <c r="N906" i="5"/>
  <c r="O906" i="5"/>
  <c r="E907" i="5"/>
  <c r="F907" i="5"/>
  <c r="I907" i="5"/>
  <c r="K907" i="5"/>
  <c r="L907" i="5"/>
  <c r="M907" i="5"/>
  <c r="N907" i="5"/>
  <c r="O907" i="5"/>
  <c r="E908" i="5"/>
  <c r="F908" i="5"/>
  <c r="I908" i="5"/>
  <c r="K908" i="5"/>
  <c r="L908" i="5"/>
  <c r="M908" i="5"/>
  <c r="N908" i="5"/>
  <c r="O908" i="5"/>
  <c r="E909" i="5"/>
  <c r="F909" i="5"/>
  <c r="I909" i="5"/>
  <c r="K909" i="5"/>
  <c r="L909" i="5"/>
  <c r="M909" i="5"/>
  <c r="N909" i="5"/>
  <c r="O909" i="5"/>
  <c r="E910" i="5"/>
  <c r="F910" i="5"/>
  <c r="I910" i="5"/>
  <c r="K910" i="5"/>
  <c r="L910" i="5"/>
  <c r="M910" i="5"/>
  <c r="N910" i="5"/>
  <c r="O910" i="5"/>
  <c r="E911" i="5"/>
  <c r="F911" i="5"/>
  <c r="I911" i="5"/>
  <c r="K911" i="5"/>
  <c r="L911" i="5"/>
  <c r="M911" i="5"/>
  <c r="N911" i="5"/>
  <c r="O911" i="5"/>
  <c r="E912" i="5"/>
  <c r="F912" i="5"/>
  <c r="I912" i="5"/>
  <c r="K912" i="5"/>
  <c r="L912" i="5"/>
  <c r="M912" i="5"/>
  <c r="N912" i="5"/>
  <c r="O912" i="5"/>
  <c r="E913" i="5"/>
  <c r="F913" i="5"/>
  <c r="I913" i="5"/>
  <c r="K913" i="5"/>
  <c r="L913" i="5"/>
  <c r="M913" i="5"/>
  <c r="N913" i="5"/>
  <c r="O913" i="5"/>
  <c r="E914" i="5"/>
  <c r="F914" i="5"/>
  <c r="I914" i="5"/>
  <c r="L914" i="5"/>
  <c r="M914" i="5"/>
  <c r="N914" i="5"/>
  <c r="O914" i="5"/>
  <c r="E915" i="5"/>
  <c r="F915" i="5"/>
  <c r="I915" i="5"/>
  <c r="K915" i="5"/>
  <c r="L915" i="5"/>
  <c r="M915" i="5"/>
  <c r="N915" i="5"/>
  <c r="O915" i="5"/>
  <c r="E916" i="5"/>
  <c r="F916" i="5"/>
  <c r="I916" i="5"/>
  <c r="K916" i="5"/>
  <c r="L916" i="5"/>
  <c r="M916" i="5"/>
  <c r="N916" i="5"/>
  <c r="O916" i="5"/>
  <c r="E917" i="5"/>
  <c r="F917" i="5"/>
  <c r="I917" i="5"/>
  <c r="K917" i="5"/>
  <c r="L917" i="5"/>
  <c r="M917" i="5"/>
  <c r="N917" i="5"/>
  <c r="O917" i="5"/>
  <c r="E918" i="5"/>
  <c r="F918" i="5"/>
  <c r="I918" i="5"/>
  <c r="K918" i="5"/>
  <c r="L918" i="5"/>
  <c r="M918" i="5"/>
  <c r="N918" i="5"/>
  <c r="O918" i="5"/>
  <c r="E919" i="5"/>
  <c r="F919" i="5"/>
  <c r="I919" i="5"/>
  <c r="K919" i="5"/>
  <c r="L919" i="5"/>
  <c r="M919" i="5"/>
  <c r="N919" i="5"/>
  <c r="O919" i="5"/>
  <c r="E920" i="5"/>
  <c r="F920" i="5"/>
  <c r="I920" i="5"/>
  <c r="K920" i="5"/>
  <c r="L920" i="5"/>
  <c r="M920" i="5"/>
  <c r="N920" i="5"/>
  <c r="O920" i="5"/>
  <c r="E921" i="5"/>
  <c r="F921" i="5"/>
  <c r="I921" i="5"/>
  <c r="K921" i="5"/>
  <c r="L921" i="5"/>
  <c r="M921" i="5"/>
  <c r="N921" i="5"/>
  <c r="O921" i="5"/>
  <c r="E922" i="5"/>
  <c r="F922" i="5"/>
  <c r="I922" i="5"/>
  <c r="K922" i="5"/>
  <c r="L922" i="5"/>
  <c r="M922" i="5"/>
  <c r="N922" i="5"/>
  <c r="O922" i="5"/>
  <c r="E923" i="5"/>
  <c r="F923" i="5"/>
  <c r="I923" i="5"/>
  <c r="L923" i="5"/>
  <c r="M923" i="5"/>
  <c r="N923" i="5"/>
  <c r="O923" i="5"/>
  <c r="E924" i="5"/>
  <c r="F924" i="5"/>
  <c r="I924" i="5"/>
  <c r="K924" i="5"/>
  <c r="L924" i="5"/>
  <c r="M924" i="5"/>
  <c r="N924" i="5"/>
  <c r="O924" i="5"/>
  <c r="E925" i="5"/>
  <c r="F925" i="5"/>
  <c r="I925" i="5"/>
  <c r="K925" i="5"/>
  <c r="L925" i="5"/>
  <c r="M925" i="5"/>
  <c r="N925" i="5"/>
  <c r="O925" i="5"/>
  <c r="E926" i="5"/>
  <c r="F926" i="5"/>
  <c r="I926" i="5"/>
  <c r="K926" i="5"/>
  <c r="L926" i="5"/>
  <c r="M926" i="5"/>
  <c r="N926" i="5"/>
  <c r="O926" i="5"/>
  <c r="E927" i="5"/>
  <c r="F927" i="5"/>
  <c r="I927" i="5"/>
  <c r="E928" i="5"/>
  <c r="F928" i="5"/>
  <c r="I928" i="5"/>
  <c r="K928" i="5"/>
  <c r="L928" i="5"/>
  <c r="M928" i="5"/>
  <c r="N928" i="5"/>
  <c r="O928" i="5"/>
  <c r="E929" i="5"/>
  <c r="F929" i="5"/>
  <c r="I929" i="5"/>
  <c r="K929" i="5"/>
  <c r="L929" i="5"/>
  <c r="M929" i="5"/>
  <c r="N929" i="5"/>
  <c r="O929" i="5"/>
  <c r="E930" i="5"/>
  <c r="F930" i="5"/>
  <c r="I930" i="5"/>
  <c r="L930" i="5"/>
  <c r="M930" i="5"/>
  <c r="N930" i="5"/>
  <c r="O930" i="5"/>
  <c r="E931" i="5"/>
  <c r="F931" i="5"/>
  <c r="I931" i="5"/>
  <c r="K931" i="5"/>
  <c r="L931" i="5"/>
  <c r="M931" i="5"/>
  <c r="N931" i="5"/>
  <c r="O931" i="5"/>
  <c r="E932" i="5"/>
  <c r="F932" i="5"/>
  <c r="I932" i="5"/>
  <c r="K932" i="5"/>
  <c r="L932" i="5"/>
  <c r="M932" i="5"/>
  <c r="N932" i="5"/>
  <c r="O932" i="5"/>
  <c r="E933" i="5"/>
  <c r="F933" i="5"/>
  <c r="I933" i="5"/>
  <c r="K933" i="5"/>
  <c r="L933" i="5"/>
  <c r="M933" i="5"/>
  <c r="N933" i="5"/>
  <c r="O933" i="5"/>
  <c r="E934" i="5"/>
  <c r="F934" i="5"/>
  <c r="I934" i="5"/>
  <c r="K934" i="5"/>
  <c r="L934" i="5"/>
  <c r="M934" i="5"/>
  <c r="N934" i="5"/>
  <c r="O934" i="5"/>
  <c r="E935" i="5"/>
  <c r="F935" i="5"/>
  <c r="I935" i="5"/>
  <c r="K935" i="5"/>
  <c r="L935" i="5"/>
  <c r="M935" i="5"/>
  <c r="N935" i="5"/>
  <c r="O935" i="5"/>
  <c r="E936" i="5"/>
  <c r="F936" i="5"/>
  <c r="I936" i="5"/>
  <c r="L936" i="5"/>
  <c r="M936" i="5"/>
  <c r="N936" i="5"/>
  <c r="O936" i="5"/>
  <c r="E937" i="5"/>
  <c r="F937" i="5"/>
  <c r="I937" i="5"/>
  <c r="K937" i="5"/>
  <c r="L937" i="5"/>
  <c r="M937" i="5"/>
  <c r="N937" i="5"/>
  <c r="O937" i="5"/>
  <c r="E938" i="5"/>
  <c r="F938" i="5"/>
  <c r="I938" i="5"/>
  <c r="L938" i="5"/>
  <c r="M938" i="5"/>
  <c r="N938" i="5"/>
  <c r="O938" i="5"/>
  <c r="E939" i="5"/>
  <c r="F939" i="5"/>
  <c r="I939" i="5"/>
  <c r="K939" i="5"/>
  <c r="L939" i="5"/>
  <c r="M939" i="5"/>
  <c r="N939" i="5"/>
  <c r="O939" i="5"/>
  <c r="E940" i="5"/>
  <c r="F940" i="5"/>
  <c r="I940" i="5"/>
  <c r="L940" i="5"/>
  <c r="M940" i="5"/>
  <c r="N940" i="5"/>
  <c r="O940" i="5"/>
  <c r="E941" i="5"/>
  <c r="F941" i="5"/>
  <c r="I941" i="5"/>
  <c r="K941" i="5"/>
  <c r="L941" i="5"/>
  <c r="M941" i="5"/>
  <c r="N941" i="5"/>
  <c r="O941" i="5"/>
  <c r="E942" i="5"/>
  <c r="F942" i="5"/>
  <c r="I942" i="5"/>
  <c r="L942" i="5"/>
  <c r="M942" i="5"/>
  <c r="N942" i="5"/>
  <c r="O942" i="5"/>
  <c r="E943" i="5"/>
  <c r="F943" i="5"/>
  <c r="I943" i="5"/>
  <c r="L943" i="5"/>
  <c r="M943" i="5"/>
  <c r="N943" i="5"/>
  <c r="O943" i="5"/>
  <c r="E944" i="5"/>
  <c r="F944" i="5"/>
  <c r="I944" i="5"/>
  <c r="K944" i="5"/>
  <c r="L944" i="5"/>
  <c r="M944" i="5"/>
  <c r="N944" i="5"/>
  <c r="O944" i="5"/>
  <c r="E945" i="5"/>
  <c r="F945" i="5"/>
  <c r="I945" i="5"/>
  <c r="K945" i="5"/>
  <c r="L945" i="5"/>
  <c r="M945" i="5"/>
  <c r="N945" i="5"/>
  <c r="O945" i="5"/>
  <c r="E946" i="5"/>
  <c r="F946" i="5"/>
  <c r="I946" i="5"/>
  <c r="K946" i="5"/>
  <c r="L946" i="5"/>
  <c r="M946" i="5"/>
  <c r="N946" i="5"/>
  <c r="O946" i="5"/>
  <c r="E947" i="5"/>
  <c r="F947" i="5"/>
  <c r="I947" i="5"/>
  <c r="K947" i="5"/>
  <c r="L947" i="5"/>
  <c r="M947" i="5"/>
  <c r="N947" i="5"/>
  <c r="O947" i="5"/>
  <c r="E948" i="5"/>
  <c r="F948" i="5"/>
  <c r="I948" i="5"/>
  <c r="K948" i="5"/>
  <c r="L948" i="5"/>
  <c r="M948" i="5"/>
  <c r="N948" i="5"/>
  <c r="O948" i="5"/>
  <c r="E949" i="5"/>
  <c r="F949" i="5"/>
  <c r="I949" i="5"/>
  <c r="K949" i="5"/>
  <c r="L949" i="5"/>
  <c r="M949" i="5"/>
  <c r="N949" i="5"/>
  <c r="O949" i="5"/>
  <c r="E950" i="5"/>
  <c r="F950" i="5"/>
  <c r="I950" i="5"/>
  <c r="K950" i="5"/>
  <c r="L950" i="5"/>
  <c r="M950" i="5"/>
  <c r="N950" i="5"/>
  <c r="O950" i="5"/>
  <c r="E951" i="5"/>
  <c r="F951" i="5"/>
  <c r="I951" i="5"/>
  <c r="K951" i="5"/>
  <c r="L951" i="5"/>
  <c r="M951" i="5"/>
  <c r="N951" i="5"/>
  <c r="O951" i="5"/>
  <c r="E952" i="5"/>
  <c r="F952" i="5"/>
  <c r="I952" i="5"/>
  <c r="K952" i="5"/>
  <c r="L952" i="5"/>
  <c r="M952" i="5"/>
  <c r="N952" i="5"/>
  <c r="O952" i="5"/>
  <c r="E953" i="5"/>
  <c r="F953" i="5"/>
  <c r="I953" i="5"/>
  <c r="K953" i="5"/>
  <c r="L953" i="5"/>
  <c r="M953" i="5"/>
  <c r="N953" i="5"/>
  <c r="O953" i="5"/>
  <c r="E954" i="5"/>
  <c r="F954" i="5"/>
  <c r="I954" i="5"/>
  <c r="K954" i="5"/>
  <c r="L954" i="5"/>
  <c r="M954" i="5"/>
  <c r="N954" i="5"/>
  <c r="O954" i="5"/>
  <c r="E955" i="5"/>
  <c r="F955" i="5"/>
  <c r="I955" i="5"/>
  <c r="K955" i="5"/>
  <c r="L955" i="5"/>
  <c r="M955" i="5"/>
  <c r="N955" i="5"/>
  <c r="O955" i="5"/>
  <c r="E956" i="5"/>
  <c r="F956" i="5"/>
  <c r="I956" i="5"/>
  <c r="K956" i="5"/>
  <c r="L956" i="5"/>
  <c r="M956" i="5"/>
  <c r="N956" i="5"/>
  <c r="O956" i="5"/>
  <c r="E957" i="5"/>
  <c r="F957" i="5"/>
  <c r="I957" i="5"/>
  <c r="K957" i="5"/>
  <c r="L957" i="5"/>
  <c r="M957" i="5"/>
  <c r="O957" i="5"/>
  <c r="E958" i="5"/>
  <c r="F958" i="5"/>
  <c r="I958" i="5"/>
  <c r="K958" i="5"/>
  <c r="L958" i="5"/>
  <c r="M958" i="5"/>
  <c r="N958" i="5"/>
  <c r="O958" i="5"/>
  <c r="E959" i="5"/>
  <c r="F959" i="5"/>
  <c r="I959" i="5"/>
  <c r="K959" i="5"/>
  <c r="L959" i="5"/>
  <c r="M959" i="5"/>
  <c r="N959" i="5"/>
  <c r="O959" i="5"/>
  <c r="E960" i="5"/>
  <c r="F960" i="5"/>
  <c r="I960" i="5"/>
  <c r="L960" i="5"/>
  <c r="M960" i="5"/>
  <c r="N960" i="5"/>
  <c r="O960" i="5"/>
  <c r="E961" i="5"/>
  <c r="F961" i="5"/>
  <c r="I961" i="5"/>
  <c r="K961" i="5"/>
  <c r="L961" i="5"/>
  <c r="M961" i="5"/>
  <c r="N961" i="5"/>
  <c r="O961" i="5"/>
  <c r="E962" i="5"/>
  <c r="F962" i="5"/>
  <c r="I962" i="5"/>
  <c r="K962" i="5"/>
  <c r="L962" i="5"/>
  <c r="M962" i="5"/>
  <c r="N962" i="5"/>
  <c r="O962" i="5"/>
  <c r="E963" i="5"/>
  <c r="F963" i="5"/>
  <c r="I963" i="5"/>
  <c r="L963" i="5"/>
  <c r="M963" i="5"/>
  <c r="N963" i="5"/>
  <c r="O963" i="5"/>
  <c r="E964" i="5"/>
  <c r="F964" i="5"/>
  <c r="I964" i="5"/>
  <c r="K964" i="5"/>
  <c r="L964" i="5"/>
  <c r="M964" i="5"/>
  <c r="N964" i="5"/>
  <c r="O964" i="5"/>
  <c r="E965" i="5"/>
  <c r="F965" i="5"/>
  <c r="I965" i="5"/>
  <c r="L965" i="5"/>
  <c r="M965" i="5"/>
  <c r="N965" i="5"/>
  <c r="O965" i="5"/>
  <c r="E966" i="5"/>
  <c r="F966" i="5"/>
  <c r="I966" i="5"/>
  <c r="K966" i="5"/>
  <c r="L966" i="5"/>
  <c r="M966" i="5"/>
  <c r="N966" i="5"/>
  <c r="O966" i="5"/>
  <c r="E967" i="5"/>
  <c r="F967" i="5"/>
  <c r="I967" i="5"/>
  <c r="L967" i="5"/>
  <c r="M967" i="5"/>
  <c r="N967" i="5"/>
  <c r="O967" i="5"/>
  <c r="E968" i="5"/>
  <c r="F968" i="5"/>
  <c r="I968" i="5"/>
  <c r="K968" i="5"/>
  <c r="L968" i="5"/>
  <c r="M968" i="5"/>
  <c r="N968" i="5"/>
  <c r="O968" i="5"/>
  <c r="E969" i="5"/>
  <c r="F969" i="5"/>
  <c r="I969" i="5"/>
  <c r="K969" i="5"/>
  <c r="L969" i="5"/>
  <c r="M969" i="5"/>
  <c r="N969" i="5"/>
  <c r="O969" i="5"/>
  <c r="E970" i="5"/>
  <c r="F970" i="5"/>
  <c r="I970" i="5"/>
  <c r="K970" i="5"/>
  <c r="L970" i="5"/>
  <c r="M970" i="5"/>
  <c r="N970" i="5"/>
  <c r="O970" i="5"/>
  <c r="E971" i="5"/>
  <c r="F971" i="5"/>
  <c r="I971" i="5"/>
  <c r="L971" i="5"/>
  <c r="M971" i="5"/>
  <c r="N971" i="5"/>
  <c r="O971" i="5"/>
  <c r="E972" i="5"/>
  <c r="F972" i="5"/>
  <c r="I972" i="5"/>
  <c r="L972" i="5"/>
  <c r="M972" i="5"/>
  <c r="N972" i="5"/>
  <c r="O972" i="5"/>
  <c r="E973" i="5"/>
  <c r="F973" i="5"/>
  <c r="I973" i="5"/>
  <c r="K973" i="5"/>
  <c r="L973" i="5"/>
  <c r="M973" i="5"/>
  <c r="N973" i="5"/>
  <c r="O973" i="5"/>
  <c r="E974" i="5"/>
  <c r="F974" i="5"/>
  <c r="I974" i="5"/>
  <c r="K974" i="5"/>
  <c r="L974" i="5"/>
  <c r="M974" i="5"/>
  <c r="N974" i="5"/>
  <c r="O974" i="5"/>
  <c r="E975" i="5"/>
  <c r="F975" i="5"/>
  <c r="I975" i="5"/>
  <c r="L975" i="5"/>
  <c r="M975" i="5"/>
  <c r="N975" i="5"/>
  <c r="O975" i="5"/>
  <c r="E976" i="5"/>
  <c r="F976" i="5"/>
  <c r="I976" i="5"/>
  <c r="K976" i="5"/>
  <c r="L976" i="5"/>
  <c r="M976" i="5"/>
  <c r="N976" i="5"/>
  <c r="O976" i="5"/>
  <c r="E977" i="5"/>
  <c r="F977" i="5"/>
  <c r="I977" i="5"/>
  <c r="L977" i="5"/>
  <c r="M977" i="5"/>
  <c r="N977" i="5"/>
  <c r="O977" i="5"/>
  <c r="E978" i="5"/>
  <c r="F978" i="5"/>
  <c r="I978" i="5"/>
  <c r="L978" i="5"/>
  <c r="M978" i="5"/>
  <c r="N978" i="5"/>
  <c r="O978" i="5"/>
  <c r="E979" i="5"/>
  <c r="F979" i="5"/>
  <c r="I979" i="5"/>
  <c r="L979" i="5"/>
  <c r="M979" i="5"/>
  <c r="N979" i="5"/>
  <c r="O979" i="5"/>
  <c r="E980" i="5"/>
  <c r="F980" i="5"/>
  <c r="I980" i="5"/>
  <c r="L980" i="5"/>
  <c r="M980" i="5"/>
  <c r="N980" i="5"/>
  <c r="O980" i="5"/>
  <c r="E981" i="5"/>
  <c r="F981" i="5"/>
  <c r="I981" i="5"/>
  <c r="K981" i="5"/>
  <c r="L981" i="5"/>
  <c r="M981" i="5"/>
  <c r="N981" i="5"/>
  <c r="O981" i="5"/>
  <c r="E982" i="5"/>
  <c r="F982" i="5"/>
  <c r="I982" i="5"/>
  <c r="L982" i="5"/>
  <c r="M982" i="5"/>
  <c r="N982" i="5"/>
  <c r="O982" i="5"/>
  <c r="E983" i="5"/>
  <c r="F983" i="5"/>
  <c r="I983" i="5"/>
  <c r="K983" i="5"/>
  <c r="L983" i="5"/>
  <c r="M983" i="5"/>
  <c r="N983" i="5"/>
  <c r="O983" i="5"/>
  <c r="E984" i="5"/>
  <c r="F984" i="5"/>
  <c r="I984" i="5"/>
  <c r="K984" i="5"/>
  <c r="L984" i="5"/>
  <c r="M984" i="5"/>
  <c r="N984" i="5"/>
  <c r="O984" i="5"/>
  <c r="E985" i="5"/>
  <c r="F985" i="5"/>
  <c r="I985" i="5"/>
  <c r="L985" i="5"/>
  <c r="M985" i="5"/>
  <c r="N985" i="5"/>
  <c r="O985" i="5"/>
  <c r="E986" i="5"/>
  <c r="F986" i="5"/>
  <c r="I986" i="5"/>
  <c r="L986" i="5"/>
  <c r="M986" i="5"/>
  <c r="N986" i="5"/>
  <c r="O986" i="5"/>
  <c r="E987" i="5"/>
  <c r="F987" i="5"/>
  <c r="I987" i="5"/>
  <c r="L987" i="5"/>
  <c r="M987" i="5"/>
  <c r="N987" i="5"/>
  <c r="O987" i="5"/>
  <c r="E988" i="5"/>
  <c r="F988" i="5"/>
  <c r="I988" i="5"/>
  <c r="K988" i="5"/>
  <c r="L988" i="5"/>
  <c r="M988" i="5"/>
  <c r="N988" i="5"/>
  <c r="O988" i="5"/>
  <c r="E989" i="5"/>
  <c r="F989" i="5"/>
  <c r="I989" i="5"/>
  <c r="K989" i="5"/>
  <c r="L989" i="5"/>
  <c r="M989" i="5"/>
  <c r="N989" i="5"/>
  <c r="O989" i="5"/>
  <c r="E990" i="5"/>
  <c r="F990" i="5"/>
  <c r="I990" i="5"/>
  <c r="K990" i="5"/>
  <c r="L990" i="5"/>
  <c r="M990" i="5"/>
  <c r="N990" i="5"/>
  <c r="O990" i="5"/>
  <c r="E991" i="5"/>
  <c r="F991" i="5"/>
  <c r="I991" i="5"/>
  <c r="K991" i="5"/>
  <c r="L991" i="5"/>
  <c r="M991" i="5"/>
  <c r="N991" i="5"/>
  <c r="O991" i="5"/>
  <c r="E992" i="5"/>
  <c r="F992" i="5"/>
  <c r="I992" i="5"/>
  <c r="K992" i="5"/>
  <c r="L992" i="5"/>
  <c r="M992" i="5"/>
  <c r="N992" i="5"/>
  <c r="O992" i="5"/>
  <c r="E993" i="5"/>
  <c r="F993" i="5"/>
  <c r="I993" i="5"/>
  <c r="K993" i="5"/>
  <c r="L993" i="5"/>
  <c r="M993" i="5"/>
  <c r="N993" i="5"/>
  <c r="O993" i="5"/>
  <c r="E994" i="5"/>
  <c r="F994" i="5"/>
  <c r="I994" i="5"/>
  <c r="L994" i="5"/>
  <c r="M994" i="5"/>
  <c r="N994" i="5"/>
  <c r="O994" i="5"/>
  <c r="E995" i="5"/>
  <c r="F995" i="5"/>
  <c r="I995" i="5"/>
  <c r="K995" i="5"/>
  <c r="L995" i="5"/>
  <c r="M995" i="5"/>
  <c r="N995" i="5"/>
  <c r="O995" i="5"/>
  <c r="E996" i="5"/>
  <c r="F996" i="5"/>
  <c r="I996" i="5"/>
  <c r="E997" i="5"/>
  <c r="F997" i="5"/>
  <c r="I997" i="5"/>
  <c r="K997" i="5"/>
  <c r="L997" i="5"/>
  <c r="M997" i="5"/>
  <c r="N997" i="5"/>
  <c r="O997" i="5"/>
  <c r="E998" i="5"/>
  <c r="F998" i="5"/>
  <c r="I998" i="5"/>
  <c r="K998" i="5"/>
  <c r="L998" i="5"/>
  <c r="M998" i="5"/>
  <c r="N998" i="5"/>
  <c r="O998" i="5"/>
  <c r="E999" i="5"/>
  <c r="F999" i="5"/>
  <c r="I999" i="5"/>
  <c r="L999" i="5"/>
  <c r="M999" i="5"/>
  <c r="N999" i="5"/>
  <c r="O999" i="5"/>
  <c r="E1000" i="5"/>
  <c r="F1000" i="5"/>
  <c r="I1000" i="5"/>
  <c r="K1000" i="5"/>
  <c r="L1000" i="5"/>
  <c r="M1000" i="5"/>
  <c r="N1000" i="5"/>
  <c r="O1000" i="5"/>
  <c r="E1001" i="5"/>
  <c r="F1001" i="5"/>
  <c r="I1001" i="5"/>
  <c r="K1001" i="5"/>
  <c r="L1001" i="5"/>
  <c r="M1001" i="5"/>
  <c r="N1001" i="5"/>
  <c r="O1001" i="5"/>
  <c r="E1002" i="5"/>
  <c r="F1002" i="5"/>
  <c r="I1002" i="5"/>
  <c r="L1002" i="5"/>
  <c r="M1002" i="5"/>
  <c r="N1002" i="5"/>
  <c r="O1002" i="5"/>
  <c r="E1003" i="5"/>
  <c r="F1003" i="5"/>
  <c r="I1003" i="5"/>
  <c r="K1003" i="5"/>
  <c r="L1003" i="5"/>
  <c r="M1003" i="5"/>
  <c r="N1003" i="5"/>
  <c r="O1003" i="5"/>
  <c r="E1004" i="5"/>
  <c r="F1004" i="5"/>
  <c r="I1004" i="5"/>
  <c r="K1004" i="5"/>
  <c r="L1004" i="5"/>
  <c r="M1004" i="5"/>
  <c r="N1004" i="5"/>
  <c r="O1004" i="5"/>
  <c r="E1005" i="5"/>
  <c r="F1005" i="5"/>
  <c r="I1005" i="5"/>
  <c r="K1005" i="5"/>
  <c r="L1005" i="5"/>
  <c r="M1005" i="5"/>
  <c r="N1005" i="5"/>
  <c r="O1005" i="5"/>
  <c r="E1006" i="5"/>
  <c r="F1006" i="5"/>
  <c r="I1006" i="5"/>
  <c r="K1006" i="5"/>
  <c r="L1006" i="5"/>
  <c r="M1006" i="5"/>
  <c r="N1006" i="5"/>
  <c r="O1006" i="5"/>
  <c r="E1007" i="5"/>
  <c r="F1007" i="5"/>
  <c r="I1007" i="5"/>
  <c r="K1007" i="5"/>
  <c r="L1007" i="5"/>
  <c r="M1007" i="5"/>
  <c r="N1007" i="5"/>
  <c r="O1007" i="5"/>
  <c r="E1008" i="5"/>
  <c r="F1008" i="5"/>
  <c r="I1008" i="5"/>
  <c r="K1008" i="5"/>
  <c r="L1008" i="5"/>
  <c r="M1008" i="5"/>
  <c r="N1008" i="5"/>
  <c r="O1008" i="5"/>
  <c r="E1009" i="5"/>
  <c r="F1009" i="5"/>
  <c r="I1009" i="5"/>
  <c r="L1009" i="5"/>
  <c r="M1009" i="5"/>
  <c r="N1009" i="5"/>
  <c r="O1009" i="5"/>
  <c r="E1010" i="5"/>
  <c r="F1010" i="5"/>
  <c r="I1010" i="5"/>
  <c r="K1010" i="5"/>
  <c r="L1010" i="5"/>
  <c r="M1010" i="5"/>
  <c r="N1010" i="5"/>
  <c r="O1010" i="5"/>
  <c r="E1011" i="5"/>
  <c r="F1011" i="5"/>
  <c r="I1011" i="5"/>
  <c r="L1011" i="5"/>
  <c r="M1011" i="5"/>
  <c r="N1011" i="5"/>
  <c r="O1011" i="5"/>
  <c r="E1012" i="5"/>
  <c r="F1012" i="5"/>
  <c r="I1012" i="5"/>
  <c r="K1012" i="5"/>
  <c r="L1012" i="5"/>
  <c r="M1012" i="5"/>
  <c r="N1012" i="5"/>
  <c r="O1012" i="5"/>
  <c r="E1013" i="5"/>
  <c r="F1013" i="5"/>
  <c r="I1013" i="5"/>
  <c r="K1013" i="5"/>
  <c r="L1013" i="5"/>
  <c r="M1013" i="5"/>
  <c r="N1013" i="5"/>
  <c r="O1013" i="5"/>
  <c r="E1014" i="5"/>
  <c r="F1014" i="5"/>
  <c r="I1014" i="5"/>
  <c r="L1014" i="5"/>
  <c r="M1014" i="5"/>
  <c r="N1014" i="5"/>
  <c r="O1014" i="5"/>
  <c r="E1015" i="5"/>
  <c r="F1015" i="5"/>
  <c r="I1015" i="5"/>
  <c r="K1015" i="5"/>
  <c r="L1015" i="5"/>
  <c r="M1015" i="5"/>
  <c r="N1015" i="5"/>
  <c r="O1015" i="5"/>
  <c r="E1016" i="5"/>
  <c r="F1016" i="5"/>
  <c r="I1016" i="5"/>
  <c r="K1016" i="5"/>
  <c r="L1016" i="5"/>
  <c r="M1016" i="5"/>
  <c r="N1016" i="5"/>
  <c r="O1016" i="5"/>
  <c r="E1017" i="5"/>
  <c r="F1017" i="5"/>
  <c r="I1017" i="5"/>
  <c r="K1017" i="5"/>
  <c r="L1017" i="5"/>
  <c r="M1017" i="5"/>
  <c r="N1017" i="5"/>
  <c r="O1017" i="5"/>
  <c r="E1018" i="5"/>
  <c r="F1018" i="5"/>
  <c r="I1018" i="5"/>
  <c r="K1018" i="5"/>
  <c r="L1018" i="5"/>
  <c r="M1018" i="5"/>
  <c r="N1018" i="5"/>
  <c r="O1018" i="5"/>
  <c r="E1019" i="5"/>
  <c r="F1019" i="5"/>
  <c r="I1019" i="5"/>
  <c r="K1019" i="5"/>
  <c r="L1019" i="5"/>
  <c r="M1019" i="5"/>
  <c r="N1019" i="5"/>
  <c r="O1019" i="5"/>
  <c r="E1020" i="5"/>
  <c r="F1020" i="5"/>
  <c r="I1020" i="5"/>
  <c r="K1020" i="5"/>
  <c r="L1020" i="5"/>
  <c r="M1020" i="5"/>
  <c r="N1020" i="5"/>
  <c r="O1020" i="5"/>
  <c r="E1021" i="5"/>
  <c r="F1021" i="5"/>
  <c r="I1021" i="5"/>
  <c r="K1021" i="5"/>
  <c r="L1021" i="5"/>
  <c r="M1021" i="5"/>
  <c r="N1021" i="5"/>
  <c r="O1021" i="5"/>
  <c r="E1022" i="5"/>
  <c r="F1022" i="5"/>
  <c r="I1022" i="5"/>
  <c r="L1022" i="5"/>
  <c r="M1022" i="5"/>
  <c r="N1022" i="5"/>
  <c r="O1022" i="5"/>
  <c r="E1023" i="5"/>
  <c r="F1023" i="5"/>
  <c r="I1023" i="5"/>
  <c r="K1023" i="5"/>
  <c r="L1023" i="5"/>
  <c r="M1023" i="5"/>
  <c r="N1023" i="5"/>
  <c r="O1023" i="5"/>
  <c r="E1024" i="5"/>
  <c r="F1024" i="5"/>
  <c r="I1024" i="5"/>
  <c r="K1024" i="5"/>
  <c r="L1024" i="5"/>
  <c r="M1024" i="5"/>
  <c r="N1024" i="5"/>
  <c r="O1024" i="5"/>
  <c r="E1025" i="5"/>
  <c r="F1025" i="5"/>
  <c r="I1025" i="5"/>
  <c r="K1025" i="5"/>
  <c r="L1025" i="5"/>
  <c r="M1025" i="5"/>
  <c r="N1025" i="5"/>
  <c r="O1025" i="5"/>
  <c r="E1026" i="5"/>
  <c r="F1026" i="5"/>
  <c r="I1026" i="5"/>
  <c r="K1026" i="5"/>
  <c r="L1026" i="5"/>
  <c r="M1026" i="5"/>
  <c r="N1026" i="5"/>
  <c r="O1026" i="5"/>
  <c r="E1027" i="5"/>
  <c r="F1027" i="5"/>
  <c r="I1027" i="5"/>
  <c r="L1027" i="5"/>
  <c r="M1027" i="5"/>
  <c r="N1027" i="5"/>
  <c r="O1027" i="5"/>
  <c r="E1028" i="5"/>
  <c r="F1028" i="5"/>
  <c r="I1028" i="5"/>
  <c r="K1028" i="5"/>
  <c r="L1028" i="5"/>
  <c r="M1028" i="5"/>
  <c r="N1028" i="5"/>
  <c r="O1028" i="5"/>
  <c r="E1029" i="5"/>
  <c r="F1029" i="5"/>
  <c r="I1029" i="5"/>
  <c r="L1029" i="5"/>
  <c r="M1029" i="5"/>
  <c r="N1029" i="5"/>
  <c r="O1029" i="5"/>
  <c r="E1030" i="5"/>
  <c r="F1030" i="5"/>
  <c r="I1030" i="5"/>
  <c r="K1030" i="5"/>
  <c r="L1030" i="5"/>
  <c r="M1030" i="5"/>
  <c r="N1030" i="5"/>
  <c r="O1030" i="5"/>
  <c r="E1031" i="5"/>
  <c r="F1031" i="5"/>
  <c r="I1031" i="5"/>
  <c r="K1031" i="5"/>
  <c r="L1031" i="5"/>
  <c r="M1031" i="5"/>
  <c r="N1031" i="5"/>
  <c r="O1031" i="5"/>
  <c r="E1032" i="5"/>
  <c r="F1032" i="5"/>
  <c r="I1032" i="5"/>
  <c r="K1032" i="5"/>
  <c r="L1032" i="5"/>
  <c r="M1032" i="5"/>
  <c r="N1032" i="5"/>
  <c r="O1032" i="5"/>
  <c r="E1033" i="5"/>
  <c r="F1033" i="5"/>
  <c r="I1033" i="5"/>
  <c r="K1033" i="5"/>
  <c r="L1033" i="5"/>
  <c r="M1033" i="5"/>
  <c r="N1033" i="5"/>
  <c r="O1033" i="5"/>
  <c r="E1034" i="5"/>
  <c r="F1034" i="5"/>
  <c r="I1034" i="5"/>
  <c r="K1034" i="5"/>
  <c r="L1034" i="5"/>
  <c r="M1034" i="5"/>
  <c r="N1034" i="5"/>
  <c r="O1034" i="5"/>
  <c r="E1035" i="5"/>
  <c r="F1035" i="5"/>
  <c r="I1035" i="5"/>
  <c r="L1035" i="5"/>
  <c r="M1035" i="5"/>
  <c r="N1035" i="5"/>
  <c r="O1035" i="5"/>
  <c r="E1036" i="5"/>
  <c r="F1036" i="5"/>
  <c r="I1036" i="5"/>
  <c r="K1036" i="5"/>
  <c r="L1036" i="5"/>
  <c r="M1036" i="5"/>
  <c r="N1036" i="5"/>
  <c r="O1036" i="5"/>
  <c r="E1037" i="5"/>
  <c r="F1037" i="5"/>
  <c r="I1037" i="5"/>
  <c r="K1037" i="5"/>
  <c r="L1037" i="5"/>
  <c r="M1037" i="5"/>
  <c r="N1037" i="5"/>
  <c r="O1037" i="5"/>
  <c r="E1038" i="5"/>
  <c r="F1038" i="5"/>
  <c r="I1038" i="5"/>
  <c r="L1038" i="5"/>
  <c r="M1038" i="5"/>
  <c r="N1038" i="5"/>
  <c r="O1038" i="5"/>
  <c r="E1039" i="5"/>
  <c r="F1039" i="5"/>
  <c r="I1039" i="5"/>
  <c r="K1039" i="5"/>
  <c r="L1039" i="5"/>
  <c r="M1039" i="5"/>
  <c r="N1039" i="5"/>
  <c r="O1039" i="5"/>
  <c r="E1040" i="5"/>
  <c r="F1040" i="5"/>
  <c r="I1040" i="5"/>
  <c r="K1040" i="5"/>
  <c r="L1040" i="5"/>
  <c r="M1040" i="5"/>
  <c r="N1040" i="5"/>
  <c r="O1040" i="5"/>
  <c r="E1041" i="5"/>
  <c r="F1041" i="5"/>
  <c r="I1041" i="5"/>
  <c r="K1041" i="5"/>
  <c r="L1041" i="5"/>
  <c r="M1041" i="5"/>
  <c r="N1041" i="5"/>
  <c r="O1041" i="5"/>
  <c r="E1042" i="5"/>
  <c r="F1042" i="5"/>
  <c r="I1042" i="5"/>
  <c r="L1042" i="5"/>
  <c r="M1042" i="5"/>
  <c r="N1042" i="5"/>
  <c r="O1042" i="5"/>
  <c r="E1043" i="5"/>
  <c r="F1043" i="5"/>
  <c r="I1043" i="5"/>
  <c r="K1043" i="5"/>
  <c r="L1043" i="5"/>
  <c r="M1043" i="5"/>
  <c r="N1043" i="5"/>
  <c r="O1043" i="5"/>
  <c r="E1044" i="5"/>
  <c r="F1044" i="5"/>
  <c r="I1044" i="5"/>
  <c r="K1044" i="5"/>
  <c r="L1044" i="5"/>
  <c r="M1044" i="5"/>
  <c r="N1044" i="5"/>
  <c r="O1044" i="5"/>
  <c r="E1045" i="5"/>
  <c r="F1045" i="5"/>
  <c r="I1045" i="5"/>
  <c r="L1045" i="5"/>
  <c r="M1045" i="5"/>
  <c r="N1045" i="5"/>
  <c r="O1045" i="5"/>
  <c r="E1046" i="5"/>
  <c r="F1046" i="5"/>
  <c r="I1046" i="5"/>
  <c r="L1046" i="5"/>
  <c r="M1046" i="5"/>
  <c r="N1046" i="5"/>
  <c r="O1046" i="5"/>
  <c r="AI1046" i="5"/>
  <c r="H1048" i="5"/>
  <c r="I1048" i="5"/>
  <c r="L1048" i="5"/>
  <c r="M1048" i="5"/>
  <c r="O1048" i="5"/>
  <c r="AI1048" i="5"/>
  <c r="H1049" i="5"/>
  <c r="I1049" i="5"/>
  <c r="L1049" i="5"/>
  <c r="M1049" i="5"/>
  <c r="N1049" i="5"/>
  <c r="O1049" i="5"/>
  <c r="AI1049" i="5"/>
  <c r="H1050" i="5"/>
  <c r="I1050" i="5"/>
  <c r="L1050" i="5"/>
  <c r="M1050" i="5"/>
  <c r="O1050" i="5"/>
  <c r="AI1050" i="5"/>
  <c r="H1051" i="5"/>
  <c r="I1051" i="5"/>
  <c r="L1051" i="5"/>
  <c r="M1051" i="5"/>
  <c r="N1051" i="5"/>
  <c r="O1051" i="5"/>
  <c r="AI1051" i="5"/>
  <c r="H1052" i="5"/>
  <c r="I1052" i="5"/>
  <c r="L1052" i="5"/>
  <c r="M1052" i="5"/>
  <c r="O1052" i="5"/>
  <c r="AI1052" i="5"/>
  <c r="H1053" i="5"/>
  <c r="I1053" i="5"/>
  <c r="AI1053" i="5"/>
  <c r="H1054" i="5"/>
  <c r="I1054" i="5"/>
  <c r="L1054" i="5"/>
  <c r="M1054" i="5"/>
  <c r="N1054" i="5"/>
  <c r="O1054" i="5"/>
  <c r="AI1054" i="5"/>
  <c r="H1055" i="5"/>
  <c r="I1055" i="5"/>
  <c r="L1055" i="5"/>
  <c r="M1055" i="5"/>
  <c r="O1055" i="5"/>
  <c r="AI1055" i="5"/>
  <c r="H1056" i="5"/>
  <c r="I1056" i="5"/>
  <c r="L1056" i="5"/>
  <c r="M1056" i="5"/>
  <c r="O1056" i="5"/>
  <c r="AI1056" i="5"/>
  <c r="H1057" i="5"/>
  <c r="I1057" i="5"/>
  <c r="L1057" i="5"/>
  <c r="M1057" i="5"/>
  <c r="O1057" i="5"/>
  <c r="AI1057" i="5"/>
  <c r="H1058" i="5"/>
  <c r="I1058" i="5"/>
  <c r="AI1058" i="5"/>
  <c r="H1059" i="5"/>
  <c r="I1059" i="5"/>
  <c r="L1059" i="5"/>
  <c r="M1059" i="5"/>
  <c r="N1059" i="5"/>
  <c r="O1059" i="5"/>
  <c r="AI1059" i="5"/>
  <c r="H1060" i="5"/>
  <c r="I1060" i="5"/>
  <c r="L1060" i="5"/>
  <c r="M1060" i="5"/>
  <c r="N1060" i="5"/>
  <c r="O1060" i="5"/>
  <c r="AI1060" i="5"/>
  <c r="H1061" i="5"/>
  <c r="I1061" i="5"/>
  <c r="L1061" i="5"/>
  <c r="M1061" i="5"/>
  <c r="N1061" i="5"/>
  <c r="O1061" i="5"/>
  <c r="AI1061" i="5"/>
  <c r="H1062" i="5"/>
  <c r="I1062" i="5"/>
  <c r="L1062" i="5"/>
  <c r="M1062" i="5"/>
  <c r="N1062" i="5"/>
  <c r="O1062" i="5"/>
  <c r="AI1062" i="5"/>
  <c r="H1063" i="5"/>
  <c r="I1063" i="5"/>
  <c r="L1063" i="5"/>
  <c r="M1063" i="5"/>
  <c r="N1063" i="5"/>
  <c r="O1063" i="5"/>
  <c r="AI1063" i="5"/>
  <c r="H1064" i="5"/>
  <c r="I1064" i="5"/>
  <c r="L1064" i="5"/>
  <c r="M1064" i="5"/>
  <c r="N1064" i="5"/>
  <c r="O1064" i="5"/>
  <c r="AI1064" i="5"/>
  <c r="H1065" i="5"/>
  <c r="I1065" i="5"/>
  <c r="L1065" i="5"/>
  <c r="M1065" i="5"/>
  <c r="N1065" i="5"/>
  <c r="O1065" i="5"/>
  <c r="AI1065" i="5"/>
  <c r="H1066" i="5"/>
  <c r="I1066" i="5"/>
  <c r="L1066" i="5"/>
  <c r="M1066" i="5"/>
  <c r="N1066" i="5"/>
  <c r="O1066" i="5"/>
  <c r="AI1066" i="5"/>
  <c r="H1067" i="5"/>
  <c r="I1067" i="5"/>
  <c r="AI1067" i="5"/>
  <c r="H1068" i="5"/>
  <c r="I1068" i="5"/>
  <c r="L1068" i="5"/>
  <c r="M1068" i="5"/>
  <c r="O1068" i="5"/>
  <c r="AI1068" i="5"/>
  <c r="H1069" i="5"/>
  <c r="I1069" i="5"/>
  <c r="L1069" i="5"/>
  <c r="M1069" i="5"/>
  <c r="O1069" i="5"/>
  <c r="AI1069" i="5"/>
  <c r="H1070" i="5"/>
  <c r="I1070" i="5"/>
  <c r="L1070" i="5"/>
  <c r="M1070" i="5"/>
  <c r="O1070" i="5"/>
  <c r="AI1070" i="5"/>
  <c r="H1071" i="5"/>
  <c r="I1071" i="5"/>
  <c r="L1071" i="5"/>
  <c r="M1071" i="5"/>
  <c r="N1071" i="5"/>
  <c r="O1071" i="5"/>
  <c r="AI1071" i="5"/>
  <c r="H1072" i="5"/>
  <c r="I1072" i="5"/>
  <c r="L1072" i="5"/>
  <c r="M1072" i="5"/>
  <c r="O1072" i="5"/>
  <c r="AI1072" i="5"/>
  <c r="H1073" i="5"/>
  <c r="I1073" i="5"/>
  <c r="L1073" i="5"/>
  <c r="M1073" i="5"/>
  <c r="N1073" i="5"/>
  <c r="O1073" i="5"/>
  <c r="AI1073" i="5"/>
  <c r="H1074" i="5"/>
  <c r="I1074" i="5"/>
  <c r="L1074" i="5"/>
  <c r="M1074" i="5"/>
  <c r="N1074" i="5"/>
  <c r="O1074" i="5"/>
  <c r="AI1074" i="5"/>
  <c r="H1075" i="5"/>
  <c r="I1075" i="5"/>
  <c r="L1075" i="5"/>
  <c r="M1075" i="5"/>
  <c r="N1075" i="5"/>
  <c r="O1075" i="5"/>
  <c r="AI1075" i="5"/>
  <c r="H1076" i="5"/>
  <c r="I1076" i="5"/>
  <c r="L1076" i="5"/>
  <c r="M1076" i="5"/>
  <c r="N1076" i="5"/>
  <c r="O1076" i="5"/>
  <c r="AI1076" i="5"/>
  <c r="H1077" i="5"/>
  <c r="I1077" i="5"/>
  <c r="AI1077" i="5"/>
  <c r="H1078" i="5"/>
  <c r="I1078" i="5"/>
  <c r="M1078" i="5"/>
  <c r="AI1078" i="5"/>
  <c r="H1079" i="5"/>
  <c r="I1079" i="5"/>
  <c r="AI1079" i="5"/>
  <c r="H1080" i="5"/>
  <c r="I1080" i="5"/>
  <c r="L1080" i="5"/>
  <c r="M1080" i="5"/>
  <c r="O1080" i="5"/>
  <c r="AI1080" i="5"/>
  <c r="H1081" i="5"/>
  <c r="I1081" i="5"/>
  <c r="L1081" i="5"/>
  <c r="M1081" i="5"/>
  <c r="N1081" i="5"/>
  <c r="O1081" i="5"/>
  <c r="AI1081" i="5"/>
  <c r="H1082" i="5"/>
  <c r="I1082" i="5"/>
  <c r="L1082" i="5"/>
  <c r="M1082" i="5"/>
  <c r="N1082" i="5"/>
  <c r="O1082" i="5"/>
  <c r="AI1082" i="5"/>
  <c r="H1083" i="5"/>
  <c r="I1083" i="5"/>
  <c r="AI1083" i="5"/>
  <c r="H1084" i="5"/>
  <c r="I1084" i="5"/>
  <c r="L1084" i="5"/>
  <c r="M1084" i="5"/>
  <c r="N1084" i="5"/>
  <c r="O1084" i="5"/>
  <c r="AI1084" i="5"/>
  <c r="H1085" i="5"/>
  <c r="I1085" i="5"/>
  <c r="L1085" i="5"/>
  <c r="M1085" i="5"/>
  <c r="O1085" i="5"/>
  <c r="AI1085" i="5"/>
  <c r="H1086" i="5"/>
  <c r="I1086" i="5"/>
  <c r="L1086" i="5"/>
  <c r="M1086" i="5"/>
  <c r="N1086" i="5"/>
  <c r="O1086" i="5"/>
  <c r="AI1086" i="5"/>
  <c r="H1087" i="5"/>
  <c r="I1087" i="5"/>
  <c r="L1087" i="5"/>
  <c r="M1087" i="5"/>
  <c r="N1087" i="5"/>
  <c r="O1087" i="5"/>
  <c r="AI1087" i="5"/>
  <c r="H1088" i="5"/>
  <c r="I1088" i="5"/>
  <c r="AI1088" i="5"/>
  <c r="H1089" i="5"/>
  <c r="I1089" i="5"/>
  <c r="L1089" i="5"/>
  <c r="M1089" i="5"/>
  <c r="O1089" i="5"/>
  <c r="AI1089" i="5"/>
  <c r="H1090" i="5"/>
  <c r="I1090" i="5"/>
  <c r="AI1090" i="5"/>
  <c r="H1091" i="5"/>
  <c r="I1091" i="5"/>
  <c r="L1091" i="5"/>
  <c r="M1091" i="5"/>
  <c r="O1091" i="5"/>
  <c r="AI1091" i="5"/>
  <c r="H1092" i="5"/>
  <c r="I1092" i="5"/>
  <c r="L1092" i="5"/>
  <c r="M1092" i="5"/>
  <c r="O1092" i="5"/>
  <c r="AI1092" i="5"/>
  <c r="H1093" i="5"/>
  <c r="I1093" i="5"/>
  <c r="L1093" i="5"/>
  <c r="M1093" i="5"/>
  <c r="O1093" i="5"/>
  <c r="AI1093" i="5"/>
  <c r="H1094" i="5"/>
  <c r="I1094" i="5"/>
  <c r="L1094" i="5"/>
  <c r="M1094" i="5"/>
  <c r="N1094" i="5"/>
  <c r="O1094" i="5"/>
  <c r="AI1094" i="5"/>
  <c r="H1095" i="5"/>
  <c r="I1095" i="5"/>
  <c r="L1095" i="5"/>
  <c r="M1095" i="5"/>
  <c r="N1095" i="5"/>
  <c r="O1095" i="5"/>
  <c r="AI1095" i="5"/>
  <c r="H1096" i="5"/>
  <c r="I1096" i="5"/>
  <c r="L1096" i="5"/>
  <c r="M1096" i="5"/>
  <c r="N1096" i="5"/>
  <c r="O1096" i="5"/>
  <c r="AI1096" i="5"/>
  <c r="H1097" i="5"/>
  <c r="I1097" i="5"/>
  <c r="L1097" i="5"/>
  <c r="M1097" i="5"/>
  <c r="O1097" i="5"/>
  <c r="AI1097" i="5"/>
  <c r="H1098" i="5"/>
  <c r="I1098" i="5"/>
  <c r="L1098" i="5"/>
  <c r="M1098" i="5"/>
  <c r="O1098" i="5"/>
  <c r="AI1098" i="5"/>
  <c r="H1099" i="5"/>
  <c r="I1099" i="5"/>
  <c r="L1099" i="5"/>
  <c r="M1099" i="5"/>
  <c r="O1099" i="5"/>
  <c r="AI1099" i="5"/>
  <c r="H1100" i="5"/>
  <c r="I1100" i="5"/>
  <c r="AI1100" i="5"/>
  <c r="H1101" i="5"/>
  <c r="I1101" i="5"/>
  <c r="L1101" i="5"/>
  <c r="M1101" i="5"/>
  <c r="N1101" i="5"/>
  <c r="O1101" i="5"/>
  <c r="AI1101" i="5"/>
  <c r="H1102" i="5"/>
  <c r="I1102" i="5"/>
  <c r="L1102" i="5"/>
  <c r="M1102" i="5"/>
  <c r="O1102" i="5"/>
  <c r="AI1102" i="5"/>
  <c r="H1103" i="5"/>
  <c r="I1103" i="5"/>
  <c r="AI1103" i="5"/>
  <c r="H1104" i="5"/>
  <c r="I1104" i="5"/>
  <c r="AI1104" i="5"/>
  <c r="H1105" i="5"/>
  <c r="I1105" i="5"/>
  <c r="AI1105" i="5"/>
  <c r="H1106" i="5"/>
  <c r="I1106" i="5"/>
  <c r="AI1106" i="5"/>
  <c r="H1107" i="5"/>
  <c r="I1107" i="5"/>
  <c r="L1107" i="5"/>
  <c r="M1107" i="5"/>
  <c r="N1107" i="5"/>
  <c r="O1107" i="5"/>
  <c r="AI1107" i="5"/>
  <c r="H1108" i="5"/>
  <c r="I1108" i="5"/>
  <c r="L1108" i="5"/>
  <c r="M1108" i="5"/>
  <c r="O1108" i="5"/>
  <c r="AI1108" i="5"/>
  <c r="H1109" i="5"/>
  <c r="I1109" i="5"/>
  <c r="AI1109" i="5"/>
  <c r="H1110" i="5"/>
  <c r="I1110" i="5"/>
  <c r="AI1110" i="5"/>
  <c r="H1111" i="5"/>
  <c r="I1111" i="5"/>
  <c r="L1111" i="5"/>
  <c r="M1111" i="5"/>
  <c r="N1111" i="5"/>
  <c r="O1111" i="5"/>
  <c r="AI1111" i="5"/>
  <c r="H1112" i="5"/>
  <c r="I1112" i="5"/>
  <c r="AI1112" i="5"/>
  <c r="H1113" i="5"/>
  <c r="I1113" i="5"/>
  <c r="AI1113" i="5"/>
  <c r="H1114" i="5"/>
  <c r="I1114" i="5"/>
  <c r="L1114" i="5"/>
  <c r="M1114" i="5"/>
  <c r="O1114" i="5"/>
  <c r="AI1114" i="5"/>
  <c r="H1115" i="5"/>
  <c r="I1115" i="5"/>
  <c r="L1115" i="5"/>
  <c r="M1115" i="5"/>
  <c r="N1115" i="5"/>
  <c r="O1115" i="5"/>
  <c r="AI1115" i="5"/>
  <c r="H1116" i="5"/>
  <c r="I1116" i="5"/>
  <c r="L1116" i="5"/>
  <c r="M1116" i="5"/>
  <c r="N1116" i="5"/>
  <c r="O1116" i="5"/>
  <c r="AI1116" i="5"/>
  <c r="H1117" i="5"/>
  <c r="I1117" i="5"/>
  <c r="L1117" i="5"/>
  <c r="M1117" i="5"/>
  <c r="N1117" i="5"/>
  <c r="O1117" i="5"/>
  <c r="AI1117" i="5"/>
  <c r="H1118" i="5"/>
  <c r="I1118" i="5"/>
  <c r="AI1118" i="5"/>
  <c r="H1119" i="5"/>
  <c r="I1119" i="5"/>
  <c r="L1119" i="5"/>
  <c r="M1119" i="5"/>
  <c r="N1119" i="5"/>
  <c r="O1119" i="5"/>
  <c r="AI1119" i="5"/>
  <c r="H1120" i="5"/>
  <c r="I1120" i="5"/>
  <c r="L1120" i="5"/>
  <c r="M1120" i="5"/>
  <c r="N1120" i="5"/>
  <c r="O1120" i="5"/>
  <c r="AI1120" i="5"/>
  <c r="H1121" i="5"/>
  <c r="I1121" i="5"/>
  <c r="AI1121" i="5"/>
  <c r="H1122" i="5"/>
  <c r="I1122" i="5"/>
  <c r="L1122" i="5"/>
  <c r="M1122" i="5"/>
  <c r="N1122" i="5"/>
  <c r="O1122" i="5"/>
  <c r="AI1122" i="5"/>
  <c r="H1123" i="5"/>
  <c r="I1123" i="5"/>
  <c r="L1123" i="5"/>
  <c r="M1123" i="5"/>
  <c r="N1123" i="5"/>
  <c r="O1123" i="5"/>
  <c r="AI1123" i="5"/>
  <c r="H1124" i="5"/>
  <c r="I1124" i="5"/>
  <c r="L1124" i="5"/>
  <c r="M1124" i="5"/>
  <c r="N1124" i="5"/>
  <c r="O1124" i="5"/>
  <c r="AI1124" i="5"/>
  <c r="H1125" i="5"/>
  <c r="I1125" i="5"/>
  <c r="AI1125" i="5"/>
  <c r="H1126" i="5"/>
  <c r="I1126" i="5"/>
  <c r="AI1126" i="5"/>
  <c r="H1127" i="5"/>
  <c r="I1127" i="5"/>
  <c r="AI1127" i="5"/>
  <c r="H1128" i="5"/>
  <c r="I1128" i="5"/>
  <c r="L1128" i="5"/>
  <c r="M1128" i="5"/>
  <c r="N1128" i="5"/>
  <c r="O1128" i="5"/>
  <c r="AI1128" i="5"/>
  <c r="H1129" i="5"/>
  <c r="I1129" i="5"/>
  <c r="AI1129" i="5"/>
  <c r="H1130" i="5"/>
  <c r="I1130" i="5"/>
  <c r="L1130" i="5"/>
  <c r="M1130" i="5"/>
  <c r="N1130" i="5"/>
  <c r="O1130" i="5"/>
  <c r="AI1130" i="5"/>
  <c r="H1131" i="5"/>
  <c r="I1131" i="5"/>
  <c r="L1131" i="5"/>
  <c r="M1131" i="5"/>
  <c r="N1131" i="5"/>
  <c r="O1131" i="5"/>
  <c r="AI1131" i="5"/>
  <c r="H1132" i="5"/>
  <c r="I1132" i="5"/>
  <c r="L1132" i="5"/>
  <c r="M1132" i="5"/>
  <c r="N1132" i="5"/>
  <c r="O1132" i="5"/>
  <c r="AI1132" i="5"/>
  <c r="H1133" i="5"/>
  <c r="I1133" i="5"/>
  <c r="L1133" i="5"/>
  <c r="M1133" i="5"/>
  <c r="O1133" i="5"/>
  <c r="AI1133" i="5"/>
  <c r="H1134" i="5"/>
  <c r="I1134" i="5"/>
  <c r="L1134" i="5"/>
  <c r="M1134" i="5"/>
  <c r="O1134" i="5"/>
  <c r="AI1134" i="5"/>
  <c r="H1135" i="5"/>
  <c r="I1135" i="5"/>
  <c r="L1135" i="5"/>
  <c r="M1135" i="5"/>
  <c r="N1135" i="5"/>
  <c r="O1135" i="5"/>
  <c r="AI1135" i="5"/>
  <c r="H1136" i="5"/>
  <c r="I1136" i="5"/>
  <c r="L1136" i="5"/>
  <c r="M1136" i="5"/>
  <c r="O1136" i="5"/>
  <c r="AI1136" i="5"/>
  <c r="H1137" i="5"/>
  <c r="I1137" i="5"/>
  <c r="AI1137" i="5"/>
  <c r="H1139" i="5"/>
  <c r="I1139" i="5"/>
  <c r="L1139" i="5"/>
  <c r="M1139" i="5"/>
  <c r="N1139" i="5"/>
  <c r="O1139" i="5"/>
  <c r="AI1139" i="5"/>
  <c r="H1140" i="5"/>
  <c r="I1140" i="5"/>
  <c r="L1140" i="5"/>
  <c r="M1140" i="5"/>
  <c r="O1140" i="5"/>
  <c r="AI1140" i="5"/>
  <c r="H1141" i="5"/>
  <c r="I1141" i="5"/>
  <c r="L1141" i="5"/>
  <c r="M1141" i="5"/>
  <c r="N1141" i="5"/>
  <c r="O1141" i="5"/>
  <c r="AI1141" i="5"/>
  <c r="H1142" i="5"/>
  <c r="I1142" i="5"/>
  <c r="L1142" i="5"/>
  <c r="M1142" i="5"/>
  <c r="N1142" i="5"/>
  <c r="O1142" i="5"/>
  <c r="AI1142" i="5"/>
  <c r="H1143" i="5"/>
  <c r="I1143" i="5"/>
  <c r="AI1143" i="5"/>
  <c r="H1144" i="5"/>
  <c r="I1144" i="5"/>
  <c r="L1144" i="5"/>
  <c r="M1144" i="5"/>
  <c r="N1144" i="5"/>
  <c r="O1144" i="5"/>
  <c r="AI1144" i="5"/>
  <c r="H1145" i="5"/>
  <c r="I1145" i="5"/>
  <c r="L1145" i="5"/>
  <c r="M1145" i="5"/>
  <c r="N1145" i="5"/>
  <c r="O1145" i="5"/>
  <c r="AI1145" i="5"/>
  <c r="H1146" i="5"/>
  <c r="I1146" i="5"/>
  <c r="AI1146" i="5"/>
  <c r="H1147" i="5"/>
  <c r="I1147" i="5"/>
  <c r="AI1147" i="5"/>
  <c r="H1148" i="5"/>
  <c r="I1148" i="5"/>
  <c r="L1148" i="5"/>
  <c r="M1148" i="5"/>
  <c r="N1148" i="5"/>
  <c r="O1148" i="5"/>
  <c r="AI1148" i="5"/>
  <c r="H1149" i="5"/>
  <c r="I1149" i="5"/>
  <c r="L1149" i="5"/>
  <c r="M1149" i="5"/>
  <c r="N1149" i="5"/>
  <c r="O1149" i="5"/>
  <c r="AI1149" i="5"/>
  <c r="H1150" i="5"/>
  <c r="I1150" i="5"/>
  <c r="L1150" i="5"/>
  <c r="M1150" i="5"/>
  <c r="N1150" i="5"/>
  <c r="O1150" i="5"/>
  <c r="AI1150" i="5"/>
  <c r="H1151" i="5"/>
  <c r="I1151" i="5"/>
  <c r="AI1151" i="5"/>
  <c r="H1152" i="5"/>
  <c r="I1152" i="5"/>
  <c r="L1152" i="5"/>
  <c r="M1152" i="5"/>
  <c r="O1152" i="5"/>
  <c r="AI1152" i="5"/>
  <c r="H1153" i="5"/>
  <c r="I1153" i="5"/>
  <c r="L1153" i="5"/>
  <c r="M1153" i="5"/>
  <c r="O1153" i="5"/>
  <c r="AI1153" i="5"/>
  <c r="H1154" i="5"/>
  <c r="I1154" i="5"/>
  <c r="L1154" i="5"/>
  <c r="M1154" i="5"/>
  <c r="N1154" i="5"/>
  <c r="O1154" i="5"/>
  <c r="AI1154" i="5"/>
  <c r="H1155" i="5"/>
  <c r="I1155" i="5"/>
  <c r="L1155" i="5"/>
  <c r="M1155" i="5"/>
  <c r="N1155" i="5"/>
  <c r="O1155" i="5"/>
  <c r="AI1155" i="5"/>
  <c r="H1156" i="5"/>
  <c r="I1156" i="5"/>
  <c r="L1156" i="5"/>
  <c r="M1156" i="5"/>
  <c r="N1156" i="5"/>
  <c r="O1156" i="5"/>
  <c r="AI1156" i="5"/>
  <c r="H1157" i="5"/>
  <c r="I1157" i="5"/>
  <c r="AI1157" i="5"/>
  <c r="H1158" i="5"/>
  <c r="I1158" i="5"/>
  <c r="L1158" i="5"/>
  <c r="M1158" i="5"/>
  <c r="N1158" i="5"/>
  <c r="O1158" i="5"/>
  <c r="AI1158" i="5"/>
  <c r="H1159" i="5"/>
  <c r="I1159" i="5"/>
  <c r="L1159" i="5"/>
  <c r="M1159" i="5"/>
  <c r="N1159" i="5"/>
  <c r="O1159" i="5"/>
  <c r="AI1159" i="5"/>
  <c r="H1160" i="5"/>
  <c r="I1160" i="5"/>
  <c r="L1160" i="5"/>
  <c r="M1160" i="5"/>
  <c r="N1160" i="5"/>
  <c r="O1160" i="5"/>
  <c r="AI1160" i="5"/>
  <c r="H1161" i="5"/>
  <c r="I1161" i="5"/>
  <c r="L1161" i="5"/>
  <c r="M1161" i="5"/>
  <c r="N1161" i="5"/>
  <c r="O1161" i="5"/>
  <c r="AI1161" i="5"/>
  <c r="H1162" i="5"/>
  <c r="I1162" i="5"/>
  <c r="L1162" i="5"/>
  <c r="M1162" i="5"/>
  <c r="N1162" i="5"/>
  <c r="O1162" i="5"/>
  <c r="AI1162" i="5"/>
  <c r="H1163" i="5"/>
  <c r="I1163" i="5"/>
  <c r="AI1163" i="5"/>
  <c r="H1164" i="5"/>
  <c r="I1164" i="5"/>
  <c r="L1164" i="5"/>
  <c r="M1164" i="5"/>
  <c r="N1164" i="5"/>
  <c r="O1164" i="5"/>
  <c r="AI1164" i="5"/>
  <c r="H1165" i="5"/>
  <c r="I1165" i="5"/>
  <c r="AI1165" i="5"/>
  <c r="H1166" i="5"/>
  <c r="I1166" i="5"/>
  <c r="L1166" i="5"/>
  <c r="M1166" i="5"/>
  <c r="N1166" i="5"/>
  <c r="O1166" i="5"/>
  <c r="AI1166" i="5"/>
  <c r="H1167" i="5"/>
  <c r="I1167" i="5"/>
  <c r="L1167" i="5"/>
  <c r="M1167" i="5"/>
  <c r="N1167" i="5"/>
  <c r="O1167" i="5"/>
  <c r="AI1167" i="5"/>
  <c r="H1168" i="5"/>
  <c r="I1168" i="5"/>
  <c r="AI1168" i="5"/>
  <c r="H1169" i="5"/>
  <c r="I1169" i="5"/>
  <c r="AI1169" i="5"/>
  <c r="H1170" i="5"/>
  <c r="I1170" i="5"/>
  <c r="AI1170" i="5"/>
  <c r="H1171" i="5"/>
  <c r="I1171" i="5"/>
  <c r="L1171" i="5"/>
  <c r="M1171" i="5"/>
  <c r="N1171" i="5"/>
  <c r="O1171" i="5"/>
  <c r="AI1171" i="5"/>
  <c r="H1172" i="5"/>
  <c r="I1172" i="5"/>
  <c r="L1172" i="5"/>
  <c r="M1172" i="5"/>
  <c r="N1172" i="5"/>
  <c r="O1172" i="5"/>
  <c r="AI1172" i="5"/>
  <c r="H1173" i="5"/>
  <c r="I1173" i="5"/>
  <c r="L1173" i="5"/>
  <c r="M1173" i="5"/>
  <c r="N1173" i="5"/>
  <c r="O1173" i="5"/>
  <c r="AI1173" i="5"/>
  <c r="H1174" i="5"/>
  <c r="I1174" i="5"/>
  <c r="L1174" i="5"/>
  <c r="M1174" i="5"/>
  <c r="O1174" i="5"/>
  <c r="AI1174" i="5"/>
  <c r="H1175" i="5"/>
  <c r="I1175" i="5"/>
  <c r="L1175" i="5"/>
  <c r="M1175" i="5"/>
  <c r="N1175" i="5"/>
  <c r="O1175" i="5"/>
  <c r="AI1175" i="5"/>
  <c r="H1176" i="5"/>
  <c r="I1176" i="5"/>
  <c r="L1176" i="5"/>
  <c r="M1176" i="5"/>
  <c r="N1176" i="5"/>
  <c r="O1176" i="5"/>
  <c r="AI1176" i="5"/>
  <c r="H1177" i="5"/>
  <c r="I1177" i="5"/>
  <c r="L1177" i="5"/>
  <c r="M1177" i="5"/>
  <c r="N1177" i="5"/>
  <c r="O1177" i="5"/>
  <c r="AI1177" i="5"/>
  <c r="H1178" i="5"/>
  <c r="I1178" i="5"/>
  <c r="L1178" i="5"/>
  <c r="M1178" i="5"/>
  <c r="N1178" i="5"/>
  <c r="O1178" i="5"/>
  <c r="AI1178" i="5"/>
  <c r="H1179" i="5"/>
  <c r="I1179" i="5"/>
  <c r="L1179" i="5"/>
  <c r="M1179" i="5"/>
  <c r="O1179" i="5"/>
  <c r="AI1179" i="5"/>
  <c r="H1180" i="5"/>
  <c r="I1180" i="5"/>
  <c r="L1180" i="5"/>
  <c r="M1180" i="5"/>
  <c r="N1180" i="5"/>
  <c r="O1180" i="5"/>
  <c r="AI1180" i="5"/>
  <c r="H1181" i="5"/>
  <c r="I1181" i="5"/>
  <c r="AI1181" i="5"/>
  <c r="H1182" i="5"/>
  <c r="I1182" i="5"/>
  <c r="L1182" i="5"/>
  <c r="M1182" i="5"/>
  <c r="N1182" i="5"/>
  <c r="O1182" i="5"/>
  <c r="AI1182" i="5"/>
  <c r="H1183" i="5"/>
  <c r="I1183" i="5"/>
  <c r="L1183" i="5"/>
  <c r="M1183" i="5"/>
  <c r="N1183" i="5"/>
  <c r="O1183" i="5"/>
  <c r="AI1183" i="5"/>
  <c r="H1184" i="5"/>
  <c r="I1184" i="5"/>
  <c r="L1184" i="5"/>
  <c r="M1184" i="5"/>
  <c r="N1184" i="5"/>
  <c r="O1184" i="5"/>
  <c r="AI1184" i="5"/>
  <c r="H1185" i="5"/>
  <c r="I1185" i="5"/>
  <c r="L1185" i="5"/>
  <c r="M1185" i="5"/>
  <c r="N1185" i="5"/>
  <c r="O1185" i="5"/>
  <c r="AI1185" i="5"/>
  <c r="H1186" i="5"/>
  <c r="I1186" i="5"/>
  <c r="L1186" i="5"/>
  <c r="M1186" i="5"/>
  <c r="O1186" i="5"/>
  <c r="AI1186" i="5"/>
  <c r="H1187" i="5"/>
  <c r="I1187" i="5"/>
  <c r="AI1187" i="5"/>
  <c r="H1188" i="5"/>
  <c r="I1188" i="5"/>
  <c r="L1188" i="5"/>
  <c r="M1188" i="5"/>
  <c r="N1188" i="5"/>
  <c r="O1188" i="5"/>
  <c r="AI1188" i="5"/>
  <c r="H1189" i="5"/>
  <c r="I1189" i="5"/>
  <c r="L1189" i="5"/>
  <c r="M1189" i="5"/>
  <c r="N1189" i="5"/>
  <c r="O1189" i="5"/>
  <c r="AI1189" i="5"/>
  <c r="H1190" i="5"/>
  <c r="I1190" i="5"/>
  <c r="L1190" i="5"/>
  <c r="M1190" i="5"/>
  <c r="N1190" i="5"/>
  <c r="O1190" i="5"/>
  <c r="AI1190" i="5"/>
  <c r="H1191" i="5"/>
  <c r="I1191" i="5"/>
  <c r="AI1191" i="5"/>
  <c r="H1192" i="5"/>
  <c r="I1192" i="5"/>
  <c r="L1192" i="5"/>
  <c r="M1192" i="5"/>
  <c r="N1192" i="5"/>
  <c r="O1192" i="5"/>
  <c r="AI1192" i="5"/>
  <c r="H1193" i="5"/>
  <c r="I1193" i="5"/>
  <c r="L1193" i="5"/>
  <c r="M1193" i="5"/>
  <c r="O1193" i="5"/>
  <c r="AI1193" i="5"/>
  <c r="H1194" i="5"/>
  <c r="I1194" i="5"/>
  <c r="L1194" i="5"/>
  <c r="M1194" i="5"/>
  <c r="N1194" i="5"/>
  <c r="O1194" i="5"/>
  <c r="AI1194" i="5"/>
  <c r="H1195" i="5"/>
  <c r="I1195" i="5"/>
  <c r="AI1195" i="5"/>
  <c r="H1196" i="5"/>
  <c r="I1196" i="5"/>
  <c r="L1196" i="5"/>
  <c r="M1196" i="5"/>
  <c r="N1196" i="5"/>
  <c r="O1196" i="5"/>
  <c r="AI1196" i="5"/>
  <c r="H1197" i="5"/>
  <c r="I1197" i="5"/>
  <c r="L1197" i="5"/>
  <c r="M1197" i="5"/>
  <c r="N1197" i="5"/>
  <c r="O1197" i="5"/>
  <c r="AI1197" i="5"/>
  <c r="H1198" i="5"/>
  <c r="I1198" i="5"/>
  <c r="L1198" i="5"/>
  <c r="M1198" i="5"/>
  <c r="N1198" i="5"/>
  <c r="O1198" i="5"/>
  <c r="AI1198" i="5"/>
  <c r="H1199" i="5"/>
  <c r="I1199" i="5"/>
  <c r="L1199" i="5"/>
  <c r="M1199" i="5"/>
  <c r="N1199" i="5"/>
  <c r="O1199" i="5"/>
  <c r="AI1199" i="5"/>
  <c r="H1200" i="5"/>
  <c r="I1200" i="5"/>
  <c r="L1200" i="5"/>
  <c r="M1200" i="5"/>
  <c r="N1200" i="5"/>
  <c r="O1200" i="5"/>
  <c r="AI1200" i="5"/>
  <c r="H1201" i="5"/>
  <c r="I1201" i="5"/>
  <c r="AI1201" i="5"/>
  <c r="H1202" i="5"/>
  <c r="I1202" i="5"/>
  <c r="L1202" i="5"/>
  <c r="M1202" i="5"/>
  <c r="N1202" i="5"/>
  <c r="O1202" i="5"/>
  <c r="AI1202" i="5"/>
  <c r="H1203" i="5"/>
  <c r="I1203" i="5"/>
  <c r="L1203" i="5"/>
  <c r="M1203" i="5"/>
  <c r="O1203" i="5"/>
  <c r="AI1203" i="5"/>
  <c r="H1204" i="5"/>
  <c r="I1204" i="5"/>
  <c r="AI1204" i="5"/>
  <c r="H1205" i="5"/>
  <c r="I1205" i="5"/>
  <c r="L1205" i="5"/>
  <c r="M1205" i="5"/>
  <c r="N1205" i="5"/>
  <c r="O1205" i="5"/>
  <c r="AI1205" i="5"/>
  <c r="H1206" i="5"/>
  <c r="I1206" i="5"/>
  <c r="L1206" i="5"/>
  <c r="M1206" i="5"/>
  <c r="N1206" i="5"/>
  <c r="O1206" i="5"/>
  <c r="AI1206" i="5"/>
  <c r="H1207" i="5"/>
  <c r="I1207" i="5"/>
  <c r="L1207" i="5"/>
  <c r="M1207" i="5"/>
  <c r="N1207" i="5"/>
  <c r="O1207" i="5"/>
  <c r="AI1207" i="5"/>
  <c r="H1208" i="5"/>
  <c r="I1208" i="5"/>
  <c r="L1208" i="5"/>
  <c r="M1208" i="5"/>
  <c r="N1208" i="5"/>
  <c r="O1208" i="5"/>
  <c r="AI1208" i="5"/>
  <c r="H1209" i="5"/>
  <c r="I1209" i="5"/>
  <c r="L1209" i="5"/>
  <c r="M1209" i="5"/>
  <c r="N1209" i="5"/>
  <c r="O1209" i="5"/>
  <c r="AI1209" i="5"/>
  <c r="H1210" i="5"/>
  <c r="I1210" i="5"/>
  <c r="L1210" i="5"/>
  <c r="M1210" i="5"/>
  <c r="N1210" i="5"/>
  <c r="O1210" i="5"/>
  <c r="AI1210" i="5"/>
  <c r="H1211" i="5"/>
  <c r="I1211" i="5"/>
  <c r="AI1211" i="5"/>
  <c r="H1212" i="5"/>
  <c r="I1212" i="5"/>
  <c r="AI1212" i="5"/>
  <c r="H1213" i="5"/>
  <c r="I1213" i="5"/>
  <c r="AI1213" i="5"/>
  <c r="H1214" i="5"/>
  <c r="I1214" i="5"/>
  <c r="L1214" i="5"/>
  <c r="M1214" i="5"/>
  <c r="O1214" i="5"/>
  <c r="AI1214" i="5"/>
  <c r="H1215" i="5"/>
  <c r="I1215" i="5"/>
  <c r="L1215" i="5"/>
  <c r="M1215" i="5"/>
  <c r="N1215" i="5"/>
  <c r="O1215" i="5"/>
  <c r="AI1215" i="5"/>
  <c r="H1216" i="5"/>
  <c r="I1216" i="5"/>
  <c r="AI1216" i="5"/>
  <c r="H1217" i="5"/>
  <c r="I1217" i="5"/>
  <c r="AI1217" i="5"/>
  <c r="H1218" i="5"/>
  <c r="I1218" i="5"/>
  <c r="L1218" i="5"/>
  <c r="M1218" i="5"/>
  <c r="N1218" i="5"/>
  <c r="O1218" i="5"/>
  <c r="AI1218" i="5"/>
  <c r="H1219" i="5"/>
  <c r="I1219" i="5"/>
  <c r="L1219" i="5"/>
  <c r="M1219" i="5"/>
  <c r="N1219" i="5"/>
  <c r="O1219" i="5"/>
  <c r="AI1219" i="5"/>
  <c r="H1220" i="5"/>
  <c r="I1220" i="5"/>
  <c r="L1220" i="5"/>
  <c r="M1220" i="5"/>
  <c r="N1220" i="5"/>
  <c r="O1220" i="5"/>
  <c r="AI1220" i="5"/>
  <c r="H1221" i="5"/>
  <c r="I1221" i="5"/>
  <c r="AI1221" i="5"/>
  <c r="H1222" i="5"/>
  <c r="I1222" i="5"/>
  <c r="L1222" i="5"/>
  <c r="M1222" i="5"/>
  <c r="N1222" i="5"/>
  <c r="O1222" i="5"/>
  <c r="AI1222" i="5"/>
  <c r="H1223" i="5"/>
  <c r="I1223" i="5"/>
  <c r="L1223" i="5"/>
  <c r="M1223" i="5"/>
  <c r="O1223" i="5"/>
  <c r="AI1223" i="5"/>
  <c r="H1225" i="5"/>
  <c r="I1225" i="5"/>
  <c r="AI1225" i="5"/>
  <c r="H1226" i="5"/>
  <c r="I1226" i="5"/>
  <c r="L1226" i="5"/>
  <c r="M1226" i="5"/>
  <c r="O1226" i="5"/>
  <c r="AI1226" i="5"/>
  <c r="H1227" i="5"/>
  <c r="I1227" i="5"/>
  <c r="L1227" i="5"/>
  <c r="M1227" i="5"/>
  <c r="N1227" i="5"/>
  <c r="O1227" i="5"/>
  <c r="AI1227" i="5"/>
  <c r="H1228" i="5"/>
  <c r="I1228" i="5"/>
  <c r="AI1228" i="5"/>
  <c r="H1229" i="5"/>
  <c r="I1229" i="5"/>
  <c r="AI1229" i="5"/>
  <c r="H1230" i="5"/>
  <c r="I1230" i="5"/>
  <c r="L1230" i="5"/>
  <c r="M1230" i="5"/>
  <c r="N1230" i="5"/>
  <c r="O1230" i="5"/>
  <c r="AI1230" i="5"/>
  <c r="H1231" i="5"/>
  <c r="I1231" i="5"/>
  <c r="L1231" i="5"/>
  <c r="M1231" i="5"/>
  <c r="N1231" i="5"/>
  <c r="O1231" i="5"/>
  <c r="AI1231" i="5"/>
  <c r="H1232" i="5"/>
  <c r="I1232" i="5"/>
  <c r="L1232" i="5"/>
  <c r="M1232" i="5"/>
  <c r="N1232" i="5"/>
  <c r="O1232" i="5"/>
  <c r="AI1232" i="5"/>
  <c r="H1233" i="5"/>
  <c r="I1233" i="5"/>
  <c r="L1233" i="5"/>
  <c r="M1233" i="5"/>
  <c r="O1233" i="5"/>
  <c r="AI1233" i="5"/>
  <c r="H1234" i="5"/>
  <c r="I1234" i="5"/>
  <c r="L1234" i="5"/>
  <c r="M1234" i="5"/>
  <c r="N1234" i="5"/>
  <c r="O1234" i="5"/>
  <c r="AI1234" i="5"/>
  <c r="H1235" i="5"/>
  <c r="I1235" i="5"/>
  <c r="AI1235" i="5"/>
  <c r="H1236" i="5"/>
  <c r="I1236" i="5"/>
  <c r="L1236" i="5"/>
  <c r="M1236" i="5"/>
  <c r="N1236" i="5"/>
  <c r="O1236" i="5"/>
  <c r="AI1236" i="5"/>
  <c r="H1237" i="5"/>
  <c r="I1237" i="5"/>
  <c r="L1237" i="5"/>
  <c r="M1237" i="5"/>
  <c r="O1237" i="5"/>
  <c r="AI1237" i="5"/>
  <c r="H1238" i="5"/>
  <c r="I1238" i="5"/>
  <c r="L1238" i="5"/>
  <c r="M1238" i="5"/>
  <c r="O1238" i="5"/>
  <c r="AI1238" i="5"/>
  <c r="H1239" i="5"/>
  <c r="I1239" i="5"/>
  <c r="L1239" i="5"/>
  <c r="M1239" i="5"/>
  <c r="N1239" i="5"/>
  <c r="O1239" i="5"/>
  <c r="AI1239" i="5"/>
  <c r="H1240" i="5"/>
  <c r="I1240" i="5"/>
  <c r="AI1240" i="5"/>
  <c r="H1241" i="5"/>
  <c r="I1241" i="5"/>
  <c r="L1241" i="5"/>
  <c r="M1241" i="5"/>
  <c r="O1241" i="5"/>
  <c r="AI1241" i="5"/>
  <c r="H1242" i="5"/>
  <c r="I1242" i="5"/>
  <c r="L1242" i="5"/>
  <c r="M1242" i="5"/>
  <c r="N1242" i="5"/>
  <c r="O1242" i="5"/>
  <c r="AI1242" i="5"/>
  <c r="H1243" i="5"/>
  <c r="I1243" i="5"/>
  <c r="L1243" i="5"/>
  <c r="M1243" i="5"/>
  <c r="N1243" i="5"/>
  <c r="O1243" i="5"/>
  <c r="AI1243" i="5"/>
  <c r="H1244" i="5"/>
  <c r="I1244" i="5"/>
  <c r="L1244" i="5"/>
  <c r="M1244" i="5"/>
  <c r="N1244" i="5"/>
  <c r="O1244" i="5"/>
  <c r="AI1244" i="5"/>
  <c r="H1245" i="5"/>
  <c r="I1245" i="5"/>
  <c r="AI1245" i="5"/>
  <c r="H1246" i="5"/>
  <c r="I1246" i="5"/>
  <c r="L1246" i="5"/>
  <c r="M1246" i="5"/>
  <c r="N1246" i="5"/>
  <c r="O1246" i="5"/>
  <c r="AI1246" i="5"/>
  <c r="H1247" i="5"/>
  <c r="I1247" i="5"/>
  <c r="L1247" i="5"/>
  <c r="M1247" i="5"/>
  <c r="N1247" i="5"/>
  <c r="O1247" i="5"/>
  <c r="AI1247" i="5"/>
  <c r="H1248" i="5"/>
  <c r="I1248" i="5"/>
  <c r="L1248" i="5"/>
  <c r="M1248" i="5"/>
  <c r="N1248" i="5"/>
  <c r="O1248" i="5"/>
  <c r="AI1248" i="5"/>
  <c r="H1249" i="5"/>
  <c r="I1249" i="5"/>
  <c r="AI1249" i="5"/>
  <c r="H1250" i="5"/>
  <c r="I1250" i="5"/>
  <c r="L1250" i="5"/>
  <c r="M1250" i="5"/>
  <c r="N1250" i="5"/>
  <c r="O1250" i="5"/>
  <c r="AI1250" i="5"/>
  <c r="H1251" i="5"/>
  <c r="I1251" i="5"/>
  <c r="L1251" i="5"/>
  <c r="M1251" i="5"/>
  <c r="O1251" i="5"/>
  <c r="AI1251" i="5"/>
  <c r="H1252" i="5"/>
  <c r="I1252" i="5"/>
  <c r="L1252" i="5"/>
  <c r="M1252" i="5"/>
  <c r="O1252" i="5"/>
  <c r="AI1252" i="5"/>
  <c r="H1253" i="5"/>
  <c r="I1253" i="5"/>
  <c r="AI1253" i="5"/>
  <c r="H1254" i="5"/>
  <c r="I1254" i="5"/>
  <c r="L1254" i="5"/>
  <c r="M1254" i="5"/>
  <c r="N1254" i="5"/>
  <c r="O1254" i="5"/>
  <c r="AI1254" i="5"/>
  <c r="H1255" i="5"/>
  <c r="I1255" i="5"/>
  <c r="L1255" i="5"/>
  <c r="M1255" i="5"/>
  <c r="N1255" i="5"/>
  <c r="O1255" i="5"/>
  <c r="AI1255" i="5"/>
  <c r="H1256" i="5"/>
  <c r="I1256" i="5"/>
  <c r="L1256" i="5"/>
  <c r="M1256" i="5"/>
  <c r="N1256" i="5"/>
  <c r="O1256" i="5"/>
  <c r="AI1256" i="5"/>
  <c r="H1257" i="5"/>
  <c r="I1257" i="5"/>
  <c r="AI1257" i="5"/>
  <c r="H1258" i="5"/>
  <c r="I1258" i="5"/>
  <c r="L1258" i="5"/>
  <c r="M1258" i="5"/>
  <c r="O1258" i="5"/>
  <c r="AI1258" i="5"/>
  <c r="H1259" i="5"/>
  <c r="I1259" i="5"/>
  <c r="L1259" i="5"/>
  <c r="M1259" i="5"/>
  <c r="N1259" i="5"/>
  <c r="O1259" i="5"/>
  <c r="AI1259" i="5"/>
  <c r="H1260" i="5"/>
  <c r="I1260" i="5"/>
  <c r="AI1260" i="5"/>
  <c r="H1261" i="5"/>
  <c r="I1261" i="5"/>
  <c r="AI1261" i="5"/>
  <c r="H1262" i="5"/>
  <c r="I1262" i="5"/>
  <c r="L1262" i="5"/>
  <c r="M1262" i="5"/>
  <c r="N1262" i="5"/>
  <c r="O1262" i="5"/>
  <c r="AI1262" i="5"/>
  <c r="H1263" i="5"/>
  <c r="I1263" i="5"/>
  <c r="L1263" i="5"/>
  <c r="M1263" i="5"/>
  <c r="N1263" i="5"/>
  <c r="O1263" i="5"/>
  <c r="AI1263" i="5"/>
  <c r="H1264" i="5"/>
  <c r="I1264" i="5"/>
  <c r="L1264" i="5"/>
  <c r="M1264" i="5"/>
  <c r="N1264" i="5"/>
  <c r="O1264" i="5"/>
  <c r="AI1264" i="5"/>
  <c r="H1265" i="5"/>
  <c r="I1265" i="5"/>
  <c r="L1265" i="5"/>
  <c r="M1265" i="5"/>
  <c r="O1265" i="5"/>
  <c r="AI1265" i="5"/>
  <c r="H1266" i="5"/>
  <c r="I1266" i="5"/>
  <c r="AI1266" i="5"/>
  <c r="H1267" i="5"/>
  <c r="I1267" i="5"/>
  <c r="L1267" i="5"/>
  <c r="M1267" i="5"/>
  <c r="O1267" i="5"/>
  <c r="AI1267" i="5"/>
  <c r="H1268" i="5"/>
  <c r="I1268" i="5"/>
  <c r="L1268" i="5"/>
  <c r="M1268" i="5"/>
  <c r="N1268" i="5"/>
  <c r="O1268" i="5"/>
  <c r="AI1268" i="5"/>
  <c r="H1269" i="5"/>
  <c r="I1269" i="5"/>
  <c r="AI1269" i="5"/>
  <c r="H1270" i="5"/>
  <c r="I1270" i="5"/>
  <c r="L1270" i="5"/>
  <c r="M1270" i="5"/>
  <c r="N1270" i="5"/>
  <c r="O1270" i="5"/>
  <c r="AI1270" i="5"/>
  <c r="H1271" i="5"/>
  <c r="I1271" i="5"/>
  <c r="L1271" i="5"/>
  <c r="M1271" i="5"/>
  <c r="N1271" i="5"/>
  <c r="O1271" i="5"/>
  <c r="AI1271" i="5"/>
  <c r="H1272" i="5"/>
  <c r="I1272" i="5"/>
  <c r="L1272" i="5"/>
  <c r="M1272" i="5"/>
  <c r="N1272" i="5"/>
  <c r="O1272" i="5"/>
  <c r="AI1272" i="5"/>
  <c r="H1273" i="5"/>
  <c r="I1273" i="5"/>
  <c r="L1273" i="5"/>
  <c r="M1273" i="5"/>
  <c r="O1273" i="5"/>
  <c r="AI1273" i="5"/>
  <c r="H1274" i="5"/>
  <c r="I1274" i="5"/>
  <c r="L1274" i="5"/>
  <c r="M1274" i="5"/>
  <c r="N1274" i="5"/>
  <c r="O1274" i="5"/>
  <c r="AI1274" i="5"/>
  <c r="H1275" i="5"/>
  <c r="I1275" i="5"/>
  <c r="L1275" i="5"/>
  <c r="M1275" i="5"/>
  <c r="N1275" i="5"/>
  <c r="O1275" i="5"/>
  <c r="AI1275" i="5"/>
  <c r="H1276" i="5"/>
  <c r="I1276" i="5"/>
  <c r="AI1276" i="5"/>
  <c r="H1277" i="5"/>
  <c r="I1277" i="5"/>
  <c r="AI1277" i="5"/>
  <c r="H1278" i="5"/>
  <c r="I1278" i="5"/>
  <c r="L1278" i="5"/>
  <c r="M1278" i="5"/>
  <c r="O1278" i="5"/>
  <c r="AI1278" i="5"/>
  <c r="H1279" i="5"/>
  <c r="I1279" i="5"/>
  <c r="AI1279" i="5"/>
  <c r="H1280" i="5"/>
  <c r="I1280" i="5"/>
  <c r="L1280" i="5"/>
  <c r="M1280" i="5"/>
  <c r="N1280" i="5"/>
  <c r="O1280" i="5"/>
  <c r="AI1280" i="5"/>
  <c r="H1281" i="5"/>
  <c r="I1281" i="5"/>
  <c r="L1281" i="5"/>
  <c r="M1281" i="5"/>
  <c r="O1281" i="5"/>
  <c r="AI1281" i="5"/>
  <c r="H1282" i="5"/>
  <c r="I1282" i="5"/>
  <c r="L1282" i="5"/>
  <c r="M1282" i="5"/>
  <c r="N1282" i="5"/>
  <c r="O1282" i="5"/>
  <c r="AI1282" i="5"/>
  <c r="H1283" i="5"/>
  <c r="I1283" i="5"/>
  <c r="L1283" i="5"/>
  <c r="M1283" i="5"/>
  <c r="N1283" i="5"/>
  <c r="O1283" i="5"/>
  <c r="AI1283" i="5"/>
  <c r="H1284" i="5"/>
  <c r="I1284" i="5"/>
  <c r="L1284" i="5"/>
  <c r="M1284" i="5"/>
  <c r="O1284" i="5"/>
  <c r="AI1284" i="5"/>
  <c r="H1285" i="5"/>
  <c r="I1285" i="5"/>
  <c r="L1285" i="5"/>
  <c r="M1285" i="5"/>
  <c r="N1285" i="5"/>
  <c r="O1285" i="5"/>
  <c r="AI1285" i="5"/>
  <c r="H1286" i="5"/>
  <c r="I1286" i="5"/>
  <c r="L1286" i="5"/>
  <c r="M1286" i="5"/>
  <c r="O1286" i="5"/>
  <c r="AI1286" i="5"/>
  <c r="H1287" i="5"/>
  <c r="I1287" i="5"/>
  <c r="AI1287" i="5"/>
  <c r="H1288" i="5"/>
  <c r="I1288" i="5"/>
  <c r="L1288" i="5"/>
  <c r="M1288" i="5"/>
  <c r="N1288" i="5"/>
  <c r="O1288" i="5"/>
  <c r="AI1288" i="5"/>
  <c r="I1289" i="5"/>
  <c r="AI1289" i="5"/>
  <c r="I1291" i="5"/>
  <c r="K1291" i="5"/>
  <c r="L1291" i="5"/>
  <c r="O1291" i="5"/>
  <c r="AI1291" i="5"/>
  <c r="I1292" i="5"/>
  <c r="K1292" i="5"/>
  <c r="L1292" i="5"/>
  <c r="N1292" i="5"/>
  <c r="O1292" i="5"/>
  <c r="AI1292" i="5"/>
  <c r="I1293" i="5"/>
  <c r="K1293" i="5"/>
  <c r="L1293" i="5"/>
  <c r="N1293" i="5"/>
  <c r="O1293" i="5"/>
  <c r="AI1293" i="5"/>
  <c r="I1294" i="5"/>
  <c r="K1294" i="5"/>
  <c r="L1294" i="5"/>
  <c r="N1294" i="5"/>
  <c r="O1294" i="5"/>
  <c r="AI1294" i="5"/>
  <c r="I1295" i="5"/>
  <c r="K1295" i="5"/>
  <c r="L1295" i="5"/>
  <c r="N1295" i="5"/>
  <c r="O1295" i="5"/>
  <c r="AI1295" i="5"/>
  <c r="I1296" i="5"/>
  <c r="K1296" i="5"/>
  <c r="L1296" i="5"/>
  <c r="N1296" i="5"/>
  <c r="O1296" i="5"/>
  <c r="AI1296" i="5"/>
  <c r="I1297" i="5"/>
  <c r="K1297" i="5"/>
  <c r="L1297" i="5"/>
  <c r="N1297" i="5"/>
  <c r="O1297" i="5"/>
  <c r="AI1297" i="5"/>
  <c r="I1298" i="5"/>
  <c r="K1298" i="5"/>
  <c r="L1298" i="5"/>
  <c r="N1298" i="5"/>
  <c r="O1298" i="5"/>
  <c r="AI1298" i="5"/>
  <c r="I1299" i="5"/>
  <c r="K1299" i="5"/>
  <c r="L1299" i="5"/>
  <c r="N1299" i="5"/>
  <c r="O1299" i="5"/>
  <c r="AI1299" i="5"/>
  <c r="I1300" i="5"/>
  <c r="K1300" i="5"/>
  <c r="L1300" i="5"/>
  <c r="N1300" i="5"/>
  <c r="O1300" i="5"/>
  <c r="AI1300" i="5"/>
  <c r="I1301" i="5"/>
  <c r="K1301" i="5"/>
  <c r="L1301" i="5"/>
  <c r="N1301" i="5"/>
  <c r="O1301" i="5"/>
  <c r="AI1301" i="5"/>
  <c r="I1302" i="5"/>
  <c r="K1302" i="5"/>
  <c r="L1302" i="5"/>
  <c r="N1302" i="5"/>
  <c r="O1302" i="5"/>
  <c r="AI1302" i="5"/>
  <c r="I1303" i="5"/>
  <c r="K1303" i="5"/>
  <c r="L1303" i="5"/>
  <c r="N1303" i="5"/>
  <c r="O1303" i="5"/>
  <c r="AI1303" i="5"/>
  <c r="I1304" i="5"/>
  <c r="K1304" i="5"/>
  <c r="L1304" i="5"/>
  <c r="O1304" i="5"/>
  <c r="AI1304" i="5"/>
  <c r="I1305" i="5"/>
  <c r="K1305" i="5"/>
  <c r="L1305" i="5"/>
  <c r="N1305" i="5"/>
  <c r="O1305" i="5"/>
  <c r="AI1305" i="5"/>
  <c r="I1306" i="5"/>
  <c r="K1306" i="5"/>
  <c r="L1306" i="5"/>
  <c r="N1306" i="5"/>
  <c r="O1306" i="5"/>
  <c r="AI1306" i="5"/>
  <c r="I1307" i="5"/>
  <c r="K1307" i="5"/>
  <c r="L1307" i="5"/>
  <c r="N1307" i="5"/>
  <c r="O1307" i="5"/>
  <c r="AI1307" i="5"/>
  <c r="I1308" i="5"/>
  <c r="K1308" i="5"/>
  <c r="L1308" i="5"/>
  <c r="N1308" i="5"/>
  <c r="O1308" i="5"/>
  <c r="AI1308" i="5"/>
  <c r="I1309" i="5"/>
  <c r="K1309" i="5"/>
  <c r="L1309" i="5"/>
  <c r="N1309" i="5"/>
  <c r="O1309" i="5"/>
  <c r="AI1309" i="5"/>
  <c r="I1310" i="5"/>
  <c r="K1310" i="5"/>
  <c r="L1310" i="5"/>
  <c r="N1310" i="5"/>
  <c r="O1310" i="5"/>
  <c r="AI1310" i="5"/>
  <c r="I1311" i="5"/>
  <c r="K1311" i="5"/>
  <c r="L1311" i="5"/>
  <c r="O1311" i="5"/>
  <c r="AI1311" i="5"/>
  <c r="I1312" i="5"/>
  <c r="K1312" i="5"/>
  <c r="L1312" i="5"/>
  <c r="N1312" i="5"/>
  <c r="O1312" i="5"/>
  <c r="AI1312" i="5"/>
  <c r="I1313" i="5"/>
  <c r="K1313" i="5"/>
  <c r="L1313" i="5"/>
  <c r="N1313" i="5"/>
  <c r="O1313" i="5"/>
  <c r="AI1313" i="5"/>
  <c r="I1314" i="5"/>
  <c r="K1314" i="5"/>
  <c r="L1314" i="5"/>
  <c r="N1314" i="5"/>
  <c r="O1314" i="5"/>
  <c r="AI1314" i="5"/>
  <c r="I1315" i="5"/>
  <c r="K1315" i="5"/>
  <c r="L1315" i="5"/>
  <c r="N1315" i="5"/>
  <c r="O1315" i="5"/>
  <c r="AI1315" i="5"/>
  <c r="I1316" i="5"/>
  <c r="K1316" i="5"/>
  <c r="L1316" i="5"/>
  <c r="N1316" i="5"/>
  <c r="O1316" i="5"/>
  <c r="AI1316" i="5"/>
  <c r="I1317" i="5"/>
  <c r="K1317" i="5"/>
  <c r="L1317" i="5"/>
  <c r="N1317" i="5"/>
  <c r="O1317" i="5"/>
  <c r="AI1317" i="5"/>
  <c r="I1318" i="5"/>
  <c r="K1318" i="5"/>
  <c r="L1318" i="5"/>
  <c r="N1318" i="5"/>
  <c r="O1318" i="5"/>
  <c r="AI1318" i="5"/>
  <c r="I1319" i="5"/>
  <c r="K1319" i="5"/>
  <c r="L1319" i="5"/>
  <c r="N1319" i="5"/>
  <c r="O1319" i="5"/>
  <c r="AI1319" i="5"/>
  <c r="I1320" i="5"/>
  <c r="K1320" i="5"/>
  <c r="L1320" i="5"/>
  <c r="N1320" i="5"/>
  <c r="O1320" i="5"/>
  <c r="AI1320" i="5"/>
  <c r="I1321" i="5"/>
  <c r="K1321" i="5"/>
  <c r="L1321" i="5"/>
  <c r="N1321" i="5"/>
  <c r="O1321" i="5"/>
  <c r="AI1321" i="5"/>
  <c r="I1322" i="5"/>
  <c r="K1322" i="5"/>
  <c r="L1322" i="5"/>
  <c r="N1322" i="5"/>
  <c r="O1322" i="5"/>
  <c r="AI1322" i="5"/>
  <c r="I1323" i="5"/>
  <c r="K1323" i="5"/>
  <c r="L1323" i="5"/>
  <c r="N1323" i="5"/>
  <c r="O1323" i="5"/>
  <c r="AI1323" i="5"/>
  <c r="I1324" i="5"/>
  <c r="K1324" i="5"/>
  <c r="L1324" i="5"/>
  <c r="N1324" i="5"/>
  <c r="O1324" i="5"/>
  <c r="AI1324" i="5"/>
  <c r="I1325" i="5"/>
  <c r="K1325" i="5"/>
  <c r="L1325" i="5"/>
  <c r="N1325" i="5"/>
  <c r="O1325" i="5"/>
  <c r="AI1325" i="5"/>
  <c r="I1326" i="5"/>
  <c r="K1326" i="5"/>
  <c r="L1326" i="5"/>
  <c r="N1326" i="5"/>
  <c r="O1326" i="5"/>
  <c r="AI1326" i="5"/>
  <c r="I1327" i="5"/>
  <c r="K1327" i="5"/>
  <c r="L1327" i="5"/>
  <c r="N1327" i="5"/>
  <c r="O1327" i="5"/>
  <c r="AI1327" i="5"/>
  <c r="I1328" i="5"/>
  <c r="K1328" i="5"/>
  <c r="L1328" i="5"/>
  <c r="N1328" i="5"/>
  <c r="O1328" i="5"/>
  <c r="AI1328" i="5"/>
  <c r="I1329" i="5"/>
  <c r="K1329" i="5"/>
  <c r="L1329" i="5"/>
  <c r="N1329" i="5"/>
  <c r="O1329" i="5"/>
  <c r="AI1329" i="5"/>
  <c r="I1330" i="5"/>
  <c r="K1330" i="5"/>
  <c r="L1330" i="5"/>
  <c r="N1330" i="5"/>
  <c r="O1330" i="5"/>
  <c r="AI1330" i="5"/>
  <c r="I1331" i="5"/>
  <c r="N1331" i="5"/>
  <c r="AI1331" i="5"/>
  <c r="I1333" i="5"/>
  <c r="K1333" i="5"/>
  <c r="L1333" i="5"/>
  <c r="N1333" i="5"/>
  <c r="O1333" i="5"/>
  <c r="AI1333" i="5"/>
  <c r="I1334" i="5"/>
  <c r="K1334" i="5"/>
  <c r="L1334" i="5"/>
  <c r="O1334" i="5"/>
  <c r="AI1334" i="5"/>
  <c r="I1335" i="5"/>
  <c r="K1335" i="5"/>
  <c r="L1335" i="5"/>
  <c r="N1335" i="5"/>
  <c r="O1335" i="5"/>
  <c r="AI1335" i="5"/>
  <c r="I1336" i="5"/>
  <c r="K1336" i="5"/>
  <c r="L1336" i="5"/>
  <c r="O1336" i="5"/>
  <c r="AI1336" i="5"/>
  <c r="I1337" i="5"/>
  <c r="K1337" i="5"/>
  <c r="L1337" i="5"/>
  <c r="N1337" i="5"/>
  <c r="O1337" i="5"/>
  <c r="AI1337" i="5"/>
  <c r="I1338" i="5"/>
  <c r="AI1338" i="5"/>
  <c r="I1339" i="5"/>
  <c r="K1339" i="5"/>
  <c r="L1339" i="5"/>
  <c r="O1339" i="5"/>
  <c r="AI1339" i="5"/>
  <c r="I1340" i="5"/>
  <c r="AI1340" i="5"/>
  <c r="I1341" i="5"/>
  <c r="K1341" i="5"/>
  <c r="L1341" i="5"/>
  <c r="N1341" i="5"/>
  <c r="O1341" i="5"/>
  <c r="AI1341" i="5"/>
  <c r="I1342" i="5"/>
  <c r="K1342" i="5"/>
  <c r="L1342" i="5"/>
  <c r="N1342" i="5"/>
  <c r="O1342" i="5"/>
  <c r="AI1342" i="5"/>
  <c r="I1343" i="5"/>
  <c r="L1343" i="5"/>
  <c r="N1343" i="5"/>
  <c r="O1343" i="5"/>
  <c r="AI1343" i="5"/>
  <c r="I1344" i="5"/>
  <c r="L1344" i="5"/>
  <c r="N1344" i="5"/>
  <c r="O1344" i="5"/>
  <c r="AI1344" i="5"/>
  <c r="I1345" i="5"/>
  <c r="K1345" i="5"/>
  <c r="L1345" i="5"/>
  <c r="N1345" i="5"/>
  <c r="O1345" i="5"/>
  <c r="AI1345" i="5"/>
  <c r="I1346" i="5"/>
  <c r="AI1346" i="5"/>
  <c r="I1347" i="5"/>
  <c r="K1347" i="5"/>
  <c r="L1347" i="5"/>
  <c r="N1347" i="5"/>
  <c r="O1347" i="5"/>
  <c r="AI1347" i="5"/>
  <c r="I1348" i="5"/>
  <c r="K1348" i="5"/>
  <c r="L1348" i="5"/>
  <c r="O1348" i="5"/>
  <c r="AI1348" i="5"/>
  <c r="I1349" i="5"/>
  <c r="K1349" i="5"/>
  <c r="L1349" i="5"/>
  <c r="N1349" i="5"/>
  <c r="O1349" i="5"/>
  <c r="AI1349" i="5"/>
  <c r="I1350" i="5"/>
  <c r="K1350" i="5"/>
  <c r="L1350" i="5"/>
  <c r="N1350" i="5"/>
  <c r="O1350" i="5"/>
  <c r="AI1350" i="5"/>
  <c r="I1351" i="5"/>
  <c r="K1351" i="5"/>
  <c r="L1351" i="5"/>
  <c r="N1351" i="5"/>
  <c r="O1351" i="5"/>
  <c r="AI1351" i="5"/>
  <c r="I1352" i="5"/>
  <c r="K1352" i="5"/>
  <c r="L1352" i="5"/>
  <c r="O1352" i="5"/>
  <c r="AI1352" i="5"/>
  <c r="I1353" i="5"/>
  <c r="K1353" i="5"/>
  <c r="L1353" i="5"/>
  <c r="O1353" i="5"/>
  <c r="AI1353" i="5"/>
  <c r="I1354" i="5"/>
  <c r="K1354" i="5"/>
  <c r="L1354" i="5"/>
  <c r="N1354" i="5"/>
  <c r="O1354" i="5"/>
  <c r="AI1354" i="5"/>
  <c r="I1355" i="5"/>
  <c r="K1355" i="5"/>
  <c r="L1355" i="5"/>
  <c r="N1355" i="5"/>
  <c r="O1355" i="5"/>
  <c r="AI1355" i="5"/>
  <c r="I1356" i="5"/>
  <c r="K1356" i="5"/>
  <c r="L1356" i="5"/>
  <c r="N1356" i="5"/>
  <c r="O1356" i="5"/>
  <c r="AI1356" i="5"/>
  <c r="I1357" i="5"/>
  <c r="K1357" i="5"/>
  <c r="L1357" i="5"/>
  <c r="N1357" i="5"/>
  <c r="O1357" i="5"/>
  <c r="AI1357" i="5"/>
  <c r="I1358" i="5"/>
  <c r="K1358" i="5"/>
  <c r="L1358" i="5"/>
  <c r="N1358" i="5"/>
  <c r="O1358" i="5"/>
  <c r="AI1358" i="5"/>
  <c r="I1359" i="5"/>
  <c r="K1359" i="5"/>
  <c r="L1359" i="5"/>
  <c r="N1359" i="5"/>
  <c r="O1359" i="5"/>
  <c r="AI1359" i="5"/>
  <c r="I1360" i="5"/>
  <c r="K1360" i="5"/>
  <c r="L1360" i="5"/>
  <c r="N1360" i="5"/>
  <c r="O1360" i="5"/>
  <c r="AI1360" i="5"/>
  <c r="I1361" i="5"/>
  <c r="K1361" i="5"/>
  <c r="L1361" i="5"/>
  <c r="N1361" i="5"/>
  <c r="O1361" i="5"/>
  <c r="AI1361" i="5"/>
  <c r="I1362" i="5"/>
  <c r="K1362" i="5"/>
  <c r="L1362" i="5"/>
  <c r="N1362" i="5"/>
  <c r="O1362" i="5"/>
  <c r="AI1362" i="5"/>
  <c r="I1363" i="5"/>
  <c r="K1363" i="5"/>
  <c r="L1363" i="5"/>
  <c r="N1363" i="5"/>
  <c r="O1363" i="5"/>
  <c r="AI1363" i="5"/>
  <c r="I1364" i="5"/>
  <c r="K1364" i="5"/>
  <c r="L1364" i="5"/>
  <c r="N1364" i="5"/>
  <c r="O1364" i="5"/>
  <c r="AI1364" i="5"/>
  <c r="I1365" i="5"/>
  <c r="AI1365" i="5"/>
  <c r="I1366" i="5"/>
  <c r="L1366" i="5"/>
  <c r="N1366" i="5"/>
  <c r="O1366" i="5"/>
  <c r="AI1366" i="5"/>
  <c r="I1367" i="5"/>
  <c r="K1367" i="5"/>
  <c r="L1367" i="5"/>
  <c r="N1367" i="5"/>
  <c r="O1367" i="5"/>
  <c r="AI1367" i="5"/>
  <c r="I1368" i="5"/>
  <c r="K1368" i="5"/>
  <c r="L1368" i="5"/>
  <c r="O1368" i="5"/>
  <c r="AI1368" i="5"/>
  <c r="I1369" i="5"/>
  <c r="K1369" i="5"/>
  <c r="L1369" i="5"/>
  <c r="O1369" i="5"/>
  <c r="AI1369" i="5"/>
  <c r="I1370" i="5"/>
  <c r="K1370" i="5"/>
  <c r="L1370" i="5"/>
  <c r="O1370" i="5"/>
  <c r="AI1370" i="5"/>
  <c r="I1371" i="5"/>
  <c r="K1371" i="5"/>
  <c r="L1371" i="5"/>
  <c r="N1371" i="5"/>
  <c r="O1371" i="5"/>
  <c r="AI1371" i="5"/>
  <c r="I1372" i="5"/>
  <c r="L1372" i="5"/>
  <c r="N1372" i="5"/>
  <c r="O1372" i="5"/>
  <c r="AI1372" i="5"/>
  <c r="I1373" i="5"/>
  <c r="K1373" i="5"/>
  <c r="L1373" i="5"/>
  <c r="N1373" i="5"/>
  <c r="O1373" i="5"/>
  <c r="AI1373" i="5"/>
  <c r="I1374" i="5"/>
  <c r="K1374" i="5"/>
  <c r="L1374" i="5"/>
  <c r="N1374" i="5"/>
  <c r="O1374" i="5"/>
  <c r="AI1374" i="5"/>
  <c r="I1375" i="5"/>
  <c r="K1375" i="5"/>
  <c r="L1375" i="5"/>
  <c r="N1375" i="5"/>
  <c r="O1375" i="5"/>
  <c r="AI1375" i="5"/>
  <c r="I1376" i="5"/>
  <c r="K1376" i="5"/>
  <c r="L1376" i="5"/>
  <c r="N1376" i="5"/>
  <c r="O1376" i="5"/>
  <c r="AI1376" i="5"/>
  <c r="I1377" i="5"/>
  <c r="K1377" i="5"/>
  <c r="L1377" i="5"/>
  <c r="N1377" i="5"/>
  <c r="O1377" i="5"/>
  <c r="AI1377" i="5"/>
  <c r="I1378" i="5"/>
  <c r="K1378" i="5"/>
  <c r="L1378" i="5"/>
  <c r="N1378" i="5"/>
  <c r="O1378" i="5"/>
  <c r="AI1378" i="5"/>
  <c r="I1379" i="5"/>
  <c r="K1379" i="5"/>
  <c r="L1379" i="5"/>
  <c r="N1379" i="5"/>
  <c r="O1379" i="5"/>
  <c r="AI1379" i="5"/>
  <c r="I1380" i="5"/>
  <c r="K1380" i="5"/>
  <c r="L1380" i="5"/>
  <c r="N1380" i="5"/>
  <c r="O1380" i="5"/>
  <c r="AI1380" i="5"/>
  <c r="I1381" i="5"/>
  <c r="K1381" i="5"/>
  <c r="L1381" i="5"/>
  <c r="N1381" i="5"/>
  <c r="O1381" i="5"/>
  <c r="AI1381" i="5"/>
  <c r="I1382" i="5"/>
  <c r="K1382" i="5"/>
  <c r="L1382" i="5"/>
  <c r="N1382" i="5"/>
  <c r="O1382" i="5"/>
  <c r="AI1382" i="5"/>
  <c r="I1383" i="5"/>
  <c r="K1383" i="5"/>
  <c r="L1383" i="5"/>
  <c r="N1383" i="5"/>
  <c r="O1383" i="5"/>
  <c r="AI1383" i="5"/>
  <c r="I1384" i="5"/>
  <c r="K1384" i="5"/>
  <c r="L1384" i="5"/>
  <c r="N1384" i="5"/>
  <c r="O1384" i="5"/>
  <c r="AI1384" i="5"/>
  <c r="I1385" i="5"/>
  <c r="K1385" i="5"/>
  <c r="L1385" i="5"/>
  <c r="N1385" i="5"/>
  <c r="O1385" i="5"/>
  <c r="AI1385" i="5"/>
  <c r="I1386" i="5"/>
  <c r="K1386" i="5"/>
  <c r="L1386" i="5"/>
  <c r="N1386" i="5"/>
  <c r="O1386" i="5"/>
  <c r="AI1386" i="5"/>
  <c r="I1387" i="5"/>
  <c r="K1387" i="5"/>
  <c r="L1387" i="5"/>
  <c r="N1387" i="5"/>
  <c r="O1387" i="5"/>
  <c r="AI1387" i="5"/>
  <c r="I1388" i="5"/>
  <c r="K1388" i="5"/>
  <c r="L1388" i="5"/>
  <c r="N1388" i="5"/>
  <c r="O1388" i="5"/>
  <c r="AI1388" i="5"/>
  <c r="I1389" i="5"/>
  <c r="K1389" i="5"/>
  <c r="L1389" i="5"/>
  <c r="N1389" i="5"/>
  <c r="O1389" i="5"/>
  <c r="AI1389" i="5"/>
  <c r="I1390" i="5"/>
  <c r="K1390" i="5"/>
  <c r="L1390" i="5"/>
  <c r="N1390" i="5"/>
  <c r="O1390" i="5"/>
  <c r="AI1390" i="5"/>
  <c r="I1391" i="5"/>
  <c r="K1391" i="5"/>
  <c r="L1391" i="5"/>
  <c r="N1391" i="5"/>
  <c r="O1391" i="5"/>
  <c r="AI1391" i="5"/>
  <c r="I1392" i="5"/>
  <c r="K1392" i="5"/>
  <c r="L1392" i="5"/>
  <c r="O1392" i="5"/>
  <c r="AI1392" i="5"/>
  <c r="I1393" i="5"/>
  <c r="AI1393" i="5"/>
  <c r="I1394" i="5"/>
  <c r="K1394" i="5"/>
  <c r="L1394" i="5"/>
  <c r="N1394" i="5"/>
  <c r="O1394" i="5"/>
  <c r="AI1394" i="5"/>
  <c r="I1395" i="5"/>
  <c r="AI1395" i="5"/>
  <c r="I1396" i="5"/>
  <c r="K1396" i="5"/>
  <c r="L1396" i="5"/>
  <c r="O1396" i="5"/>
  <c r="AI1396" i="5"/>
  <c r="I1397" i="5"/>
  <c r="AI1397" i="5"/>
  <c r="I1398" i="5"/>
  <c r="AI1398" i="5"/>
  <c r="I1399" i="5"/>
  <c r="K1399" i="5"/>
  <c r="L1399" i="5"/>
  <c r="N1399" i="5"/>
  <c r="O1399" i="5"/>
  <c r="AI1399" i="5"/>
  <c r="I1400" i="5"/>
  <c r="K1400" i="5"/>
  <c r="L1400" i="5"/>
  <c r="N1400" i="5"/>
  <c r="O1400" i="5"/>
  <c r="AI1400" i="5"/>
  <c r="I1401" i="5"/>
  <c r="K1401" i="5"/>
  <c r="L1401" i="5"/>
  <c r="O1401" i="5"/>
  <c r="AI1401" i="5"/>
  <c r="I1402" i="5"/>
  <c r="K1402" i="5"/>
  <c r="L1402" i="5"/>
  <c r="N1402" i="5"/>
  <c r="O1402" i="5"/>
  <c r="AI1402" i="5"/>
  <c r="I1403" i="5"/>
  <c r="AI1403" i="5"/>
  <c r="I1404" i="5"/>
  <c r="K1404" i="5"/>
  <c r="L1404" i="5"/>
  <c r="N1404" i="5"/>
  <c r="O1404" i="5"/>
  <c r="AI1404" i="5"/>
  <c r="I1405" i="5"/>
  <c r="K1405" i="5"/>
  <c r="L1405" i="5"/>
  <c r="O1405" i="5"/>
  <c r="AI1405" i="5"/>
  <c r="I1406" i="5"/>
  <c r="K1406" i="5"/>
  <c r="L1406" i="5"/>
  <c r="N1406" i="5"/>
  <c r="O1406" i="5"/>
  <c r="AI1406" i="5"/>
  <c r="I1407" i="5"/>
  <c r="L1407" i="5"/>
  <c r="N1407" i="5"/>
  <c r="O1407" i="5"/>
  <c r="AI1407" i="5"/>
  <c r="I1408" i="5"/>
  <c r="K1408" i="5"/>
  <c r="L1408" i="5"/>
  <c r="O1408" i="5"/>
  <c r="AI1408" i="5"/>
  <c r="I1409" i="5"/>
  <c r="K1409" i="5"/>
  <c r="L1409" i="5"/>
  <c r="N1409" i="5"/>
  <c r="O1409" i="5"/>
  <c r="AI1409" i="5"/>
  <c r="I1410" i="5"/>
  <c r="K1410" i="5"/>
  <c r="L1410" i="5"/>
  <c r="N1410" i="5"/>
  <c r="O1410" i="5"/>
  <c r="AI1410" i="5"/>
  <c r="I1411" i="5"/>
  <c r="K1411" i="5"/>
  <c r="L1411" i="5"/>
  <c r="N1411" i="5"/>
  <c r="O1411" i="5"/>
  <c r="AI1411" i="5"/>
  <c r="I1412" i="5"/>
  <c r="K1412" i="5"/>
  <c r="L1412" i="5"/>
  <c r="N1412" i="5"/>
  <c r="O1412" i="5"/>
  <c r="AI1412" i="5"/>
  <c r="I1413" i="5"/>
  <c r="AI1413" i="5"/>
  <c r="I1414" i="5"/>
  <c r="K1414" i="5"/>
  <c r="L1414" i="5"/>
  <c r="O1414" i="5"/>
  <c r="AI1414" i="5"/>
  <c r="I1415" i="5"/>
  <c r="K1415" i="5"/>
  <c r="L1415" i="5"/>
  <c r="N1415" i="5"/>
  <c r="O1415" i="5"/>
  <c r="AI1415" i="5"/>
  <c r="I1416" i="5"/>
  <c r="K1416" i="5"/>
  <c r="L1416" i="5"/>
  <c r="O1416" i="5"/>
  <c r="AI1416" i="5"/>
  <c r="I1417" i="5"/>
  <c r="AI1417" i="5"/>
  <c r="I1418" i="5"/>
  <c r="K1418" i="5"/>
  <c r="L1418" i="5"/>
  <c r="N1418" i="5"/>
  <c r="O1418" i="5"/>
  <c r="AI1418" i="5"/>
  <c r="I1419" i="5"/>
  <c r="AI1419" i="5"/>
  <c r="I1420" i="5"/>
  <c r="K1420" i="5"/>
  <c r="L1420" i="5"/>
  <c r="N1420" i="5"/>
  <c r="O1420" i="5"/>
  <c r="AI1420" i="5"/>
  <c r="I1421" i="5"/>
  <c r="K1421" i="5"/>
  <c r="L1421" i="5"/>
  <c r="N1421" i="5"/>
  <c r="O1421" i="5"/>
  <c r="AI1421" i="5"/>
  <c r="I1422" i="5"/>
  <c r="K1422" i="5"/>
  <c r="L1422" i="5"/>
  <c r="N1422" i="5"/>
  <c r="O1422" i="5"/>
  <c r="AI1422" i="5"/>
  <c r="I1423" i="5"/>
  <c r="AI1423" i="5"/>
  <c r="I1424" i="5"/>
  <c r="K1424" i="5"/>
  <c r="L1424" i="5"/>
  <c r="N1424" i="5"/>
  <c r="O1424" i="5"/>
  <c r="AI1424" i="5"/>
  <c r="I1425" i="5"/>
  <c r="K1425" i="5"/>
  <c r="L1425" i="5"/>
  <c r="O1425" i="5"/>
  <c r="AI1425" i="5"/>
  <c r="I1426" i="5"/>
  <c r="K1426" i="5"/>
  <c r="L1426" i="5"/>
  <c r="N1426" i="5"/>
  <c r="O1426" i="5"/>
  <c r="AI1426" i="5"/>
  <c r="I1427" i="5"/>
  <c r="K1427" i="5"/>
  <c r="L1427" i="5"/>
  <c r="O1427" i="5"/>
  <c r="AI1427" i="5"/>
  <c r="I1428" i="5"/>
  <c r="AI1428" i="5"/>
  <c r="I1429" i="5"/>
  <c r="AI1429" i="5"/>
  <c r="I1430" i="5"/>
  <c r="AI1430" i="5"/>
  <c r="I1431" i="5"/>
  <c r="K1431" i="5"/>
  <c r="L1431" i="5"/>
  <c r="N1431" i="5"/>
  <c r="O1431" i="5"/>
  <c r="AI1431" i="5"/>
  <c r="I1432" i="5"/>
  <c r="K1432" i="5"/>
  <c r="L1432" i="5"/>
  <c r="N1432" i="5"/>
  <c r="O1432" i="5"/>
  <c r="AI1432" i="5"/>
  <c r="I1433" i="5"/>
  <c r="K1433" i="5"/>
  <c r="L1433" i="5"/>
  <c r="O1433" i="5"/>
  <c r="AI1433" i="5"/>
  <c r="I1434" i="5"/>
  <c r="K1434" i="5"/>
  <c r="L1434" i="5"/>
  <c r="N1434" i="5"/>
  <c r="O1434" i="5"/>
  <c r="AI1434" i="5"/>
  <c r="I1435" i="5"/>
  <c r="K1435" i="5"/>
  <c r="L1435" i="5"/>
  <c r="O1435" i="5"/>
  <c r="AI1435" i="5"/>
  <c r="I1436" i="5"/>
  <c r="K1436" i="5"/>
  <c r="L1436" i="5"/>
  <c r="N1436" i="5"/>
  <c r="O1436" i="5"/>
  <c r="AI1436" i="5"/>
  <c r="I1437" i="5"/>
  <c r="K1437" i="5"/>
  <c r="L1437" i="5"/>
  <c r="O1437" i="5"/>
  <c r="AI1437" i="5"/>
  <c r="I1438" i="5"/>
  <c r="K1438" i="5"/>
  <c r="L1438" i="5"/>
  <c r="N1438" i="5"/>
  <c r="O1438" i="5"/>
  <c r="AI1438" i="5"/>
  <c r="I1439" i="5"/>
  <c r="K1439" i="5"/>
  <c r="L1439" i="5"/>
  <c r="N1439" i="5"/>
  <c r="O1439" i="5"/>
  <c r="AI1439" i="5"/>
  <c r="I1440" i="5"/>
  <c r="K1440" i="5"/>
  <c r="L1440" i="5"/>
  <c r="N1440" i="5"/>
  <c r="O1440" i="5"/>
  <c r="AI1440" i="5"/>
  <c r="I1441" i="5"/>
  <c r="K1441" i="5"/>
  <c r="L1441" i="5"/>
  <c r="O1441" i="5"/>
  <c r="AI1441" i="5"/>
  <c r="I1442" i="5"/>
  <c r="K1442" i="5"/>
  <c r="L1442" i="5"/>
  <c r="N1442" i="5"/>
  <c r="O1442" i="5"/>
  <c r="AI1442" i="5"/>
  <c r="I1443" i="5"/>
  <c r="K1443" i="5"/>
  <c r="L1443" i="5"/>
  <c r="N1443" i="5"/>
  <c r="O1443" i="5"/>
  <c r="AI1443" i="5"/>
  <c r="I1444" i="5"/>
  <c r="K1444" i="5"/>
  <c r="L1444" i="5"/>
  <c r="N1444" i="5"/>
  <c r="O1444" i="5"/>
  <c r="AI1444" i="5"/>
  <c r="I1445" i="5"/>
  <c r="K1445" i="5"/>
  <c r="L1445" i="5"/>
  <c r="N1445" i="5"/>
  <c r="O1445" i="5"/>
  <c r="AI1445" i="5"/>
  <c r="I1446" i="5"/>
  <c r="K1446" i="5"/>
  <c r="L1446" i="5"/>
  <c r="N1446" i="5"/>
  <c r="O1446" i="5"/>
  <c r="AI1446" i="5"/>
  <c r="I1447" i="5"/>
  <c r="K1447" i="5"/>
  <c r="L1447" i="5"/>
  <c r="N1447" i="5"/>
  <c r="O1447" i="5"/>
  <c r="AI1447" i="5"/>
  <c r="I1448" i="5"/>
  <c r="K1448" i="5"/>
  <c r="L1448" i="5"/>
  <c r="N1448" i="5"/>
  <c r="O1448" i="5"/>
  <c r="AI1448" i="5"/>
  <c r="I1449" i="5"/>
  <c r="K1449" i="5"/>
  <c r="L1449" i="5"/>
  <c r="O1449" i="5"/>
  <c r="AI1449" i="5"/>
  <c r="I1450" i="5"/>
  <c r="K1450" i="5"/>
  <c r="L1450" i="5"/>
  <c r="O1450" i="5"/>
  <c r="AI1450" i="5"/>
  <c r="I1451" i="5"/>
  <c r="K1451" i="5"/>
  <c r="L1451" i="5"/>
  <c r="N1451" i="5"/>
  <c r="O1451" i="5"/>
  <c r="AI1451" i="5"/>
  <c r="I1452" i="5"/>
  <c r="K1452" i="5"/>
  <c r="L1452" i="5"/>
  <c r="N1452" i="5"/>
  <c r="O1452" i="5"/>
  <c r="AI1452" i="5"/>
  <c r="I1453" i="5"/>
  <c r="K1453" i="5"/>
  <c r="L1453" i="5"/>
  <c r="O1453" i="5"/>
  <c r="AI1453" i="5"/>
  <c r="I1454" i="5"/>
  <c r="K1454" i="5"/>
  <c r="L1454" i="5"/>
  <c r="N1454" i="5"/>
  <c r="O1454" i="5"/>
  <c r="AI1454" i="5"/>
  <c r="I1455" i="5"/>
  <c r="K1455" i="5"/>
  <c r="L1455" i="5"/>
  <c r="N1455" i="5"/>
  <c r="O1455" i="5"/>
  <c r="AI1455" i="5"/>
  <c r="I1456" i="5"/>
  <c r="K1456" i="5"/>
  <c r="L1456" i="5"/>
  <c r="N1456" i="5"/>
  <c r="O1456" i="5"/>
  <c r="AI1456" i="5"/>
  <c r="I1457" i="5"/>
  <c r="K1457" i="5"/>
  <c r="L1457" i="5"/>
  <c r="O1457" i="5"/>
  <c r="AI1457" i="5"/>
  <c r="I1458" i="5"/>
  <c r="K1458" i="5"/>
  <c r="L1458" i="5"/>
  <c r="N1458" i="5"/>
  <c r="O1458" i="5"/>
  <c r="AI1458" i="5"/>
  <c r="I1459" i="5"/>
  <c r="K1459" i="5"/>
  <c r="L1459" i="5"/>
  <c r="N1459" i="5"/>
  <c r="O1459" i="5"/>
  <c r="AI1459" i="5"/>
  <c r="I1460" i="5"/>
  <c r="K1460" i="5"/>
  <c r="L1460" i="5"/>
  <c r="N1460" i="5"/>
  <c r="O1460" i="5"/>
  <c r="AI1460" i="5"/>
  <c r="I1461" i="5"/>
  <c r="K1461" i="5"/>
  <c r="L1461" i="5"/>
  <c r="O1461" i="5"/>
  <c r="AI1461" i="5"/>
  <c r="I1462" i="5"/>
  <c r="K1462" i="5"/>
  <c r="L1462" i="5"/>
  <c r="O1462" i="5"/>
  <c r="AI1462" i="5"/>
  <c r="I1463" i="5"/>
  <c r="K1463" i="5"/>
  <c r="L1463" i="5"/>
  <c r="N1463" i="5"/>
  <c r="O1463" i="5"/>
  <c r="AI1463" i="5"/>
  <c r="I1464" i="5"/>
  <c r="K1464" i="5"/>
  <c r="L1464" i="5"/>
  <c r="N1464" i="5"/>
  <c r="O1464" i="5"/>
  <c r="AI1464" i="5"/>
  <c r="I1465" i="5"/>
  <c r="K1465" i="5"/>
  <c r="L1465" i="5"/>
  <c r="O1465" i="5"/>
  <c r="AI1465" i="5"/>
  <c r="I1466" i="5"/>
  <c r="K1466" i="5"/>
  <c r="L1466" i="5"/>
  <c r="N1466" i="5"/>
  <c r="O1466" i="5"/>
  <c r="AI1466" i="5"/>
  <c r="I1467" i="5"/>
  <c r="K1467" i="5"/>
  <c r="L1467" i="5"/>
  <c r="N1467" i="5"/>
  <c r="O1467" i="5"/>
  <c r="AI1467" i="5"/>
  <c r="I1468" i="5"/>
  <c r="K1468" i="5"/>
  <c r="L1468" i="5"/>
  <c r="N1468" i="5"/>
  <c r="O1468" i="5"/>
  <c r="AI1468" i="5"/>
  <c r="I1469" i="5"/>
  <c r="K1469" i="5"/>
  <c r="L1469" i="5"/>
  <c r="N1469" i="5"/>
  <c r="O1469" i="5"/>
  <c r="AI1469" i="5"/>
  <c r="I1470" i="5"/>
  <c r="K1470" i="5"/>
  <c r="L1470" i="5"/>
  <c r="N1470" i="5"/>
  <c r="O1470" i="5"/>
  <c r="AI1470" i="5"/>
  <c r="I1471" i="5"/>
  <c r="K1471" i="5"/>
  <c r="L1471" i="5"/>
  <c r="N1471" i="5"/>
  <c r="O1471" i="5"/>
  <c r="AI1471" i="5"/>
  <c r="I1472" i="5"/>
  <c r="K1472" i="5"/>
  <c r="L1472" i="5"/>
  <c r="N1472" i="5"/>
  <c r="O1472" i="5"/>
  <c r="AI1472" i="5"/>
  <c r="I1473" i="5"/>
  <c r="K1473" i="5"/>
  <c r="L1473" i="5"/>
  <c r="N1473" i="5"/>
  <c r="O1473" i="5"/>
  <c r="AI1473" i="5"/>
  <c r="I1474" i="5"/>
  <c r="K1474" i="5"/>
  <c r="L1474" i="5"/>
  <c r="N1474" i="5"/>
  <c r="O1474" i="5"/>
  <c r="AI1474" i="5"/>
  <c r="I1475" i="5"/>
  <c r="K1475" i="5"/>
  <c r="L1475" i="5"/>
  <c r="N1475" i="5"/>
  <c r="O1475" i="5"/>
  <c r="AI1475" i="5"/>
  <c r="I1476" i="5"/>
  <c r="K1476" i="5"/>
  <c r="L1476" i="5"/>
  <c r="N1476" i="5"/>
  <c r="O1476" i="5"/>
  <c r="AI1476" i="5"/>
  <c r="I1477" i="5"/>
  <c r="K1477" i="5"/>
  <c r="L1477" i="5"/>
  <c r="N1477" i="5"/>
  <c r="O1477" i="5"/>
  <c r="AI1477" i="5"/>
  <c r="I1478" i="5"/>
  <c r="K1478" i="5"/>
  <c r="L1478" i="5"/>
  <c r="N1478" i="5"/>
  <c r="O1478" i="5"/>
  <c r="AI1478" i="5"/>
  <c r="I1479" i="5"/>
  <c r="K1479" i="5"/>
  <c r="L1479" i="5"/>
  <c r="N1479" i="5"/>
  <c r="O1479" i="5"/>
  <c r="AI1479" i="5"/>
  <c r="I1480" i="5"/>
  <c r="K1480" i="5"/>
  <c r="L1480" i="5"/>
  <c r="N1480" i="5"/>
  <c r="O1480" i="5"/>
  <c r="AI1480" i="5"/>
  <c r="I1481" i="5"/>
  <c r="K1481" i="5"/>
  <c r="L1481" i="5"/>
  <c r="N1481" i="5"/>
  <c r="O1481" i="5"/>
  <c r="AI1481" i="5"/>
  <c r="I1482" i="5"/>
  <c r="K1482" i="5"/>
  <c r="L1482" i="5"/>
  <c r="O1482" i="5"/>
  <c r="AI1482" i="5"/>
  <c r="I1483" i="5"/>
  <c r="K1483" i="5"/>
  <c r="L1483" i="5"/>
  <c r="N1483" i="5"/>
  <c r="O1483" i="5"/>
  <c r="AI1483" i="5"/>
  <c r="I1484" i="5"/>
  <c r="K1484" i="5"/>
  <c r="L1484" i="5"/>
  <c r="N1484" i="5"/>
  <c r="O1484" i="5"/>
  <c r="AI1484" i="5"/>
  <c r="I1485" i="5"/>
  <c r="K1485" i="5"/>
  <c r="L1485" i="5"/>
  <c r="N1485" i="5"/>
  <c r="O1485" i="5"/>
  <c r="AI1485" i="5"/>
  <c r="I1486" i="5"/>
  <c r="K1486" i="5"/>
  <c r="L1486" i="5"/>
  <c r="N1486" i="5"/>
  <c r="O1486" i="5"/>
  <c r="AI1486" i="5"/>
  <c r="I1487" i="5"/>
  <c r="K1487" i="5"/>
  <c r="L1487" i="5"/>
  <c r="N1487" i="5"/>
  <c r="O1487" i="5"/>
  <c r="AI1487" i="5"/>
  <c r="I1488" i="5"/>
  <c r="AI1488" i="5"/>
  <c r="I1489" i="5"/>
  <c r="K1489" i="5"/>
  <c r="L1489" i="5"/>
  <c r="N1489" i="5"/>
  <c r="O1489" i="5"/>
  <c r="AI1489" i="5"/>
  <c r="I1490" i="5"/>
  <c r="K1490" i="5"/>
  <c r="L1490" i="5"/>
  <c r="N1490" i="5"/>
  <c r="O1490" i="5"/>
  <c r="AI1490" i="5"/>
  <c r="I1491" i="5"/>
  <c r="AI1491" i="5"/>
  <c r="I1492" i="5"/>
  <c r="K1492" i="5"/>
  <c r="L1492" i="5"/>
  <c r="N1492" i="5"/>
  <c r="O1492" i="5"/>
  <c r="AI1492" i="5"/>
  <c r="I1493" i="5"/>
  <c r="K1493" i="5"/>
  <c r="L1493" i="5"/>
  <c r="N1493" i="5"/>
  <c r="O1493" i="5"/>
  <c r="AI1493" i="5"/>
  <c r="I1494" i="5"/>
  <c r="K1494" i="5"/>
  <c r="L1494" i="5"/>
  <c r="N1494" i="5"/>
  <c r="O1494" i="5"/>
  <c r="AI1494" i="5"/>
  <c r="I1495" i="5"/>
  <c r="K1495" i="5"/>
  <c r="L1495" i="5"/>
  <c r="N1495" i="5"/>
  <c r="O1495" i="5"/>
  <c r="AI1495" i="5"/>
  <c r="I1496" i="5"/>
  <c r="L1496" i="5"/>
  <c r="N1496" i="5"/>
  <c r="O1496" i="5"/>
  <c r="AI1496" i="5"/>
  <c r="I1497" i="5"/>
  <c r="K1497" i="5"/>
  <c r="L1497" i="5"/>
  <c r="O1497" i="5"/>
  <c r="AI1497" i="5"/>
  <c r="I1498" i="5"/>
  <c r="K1498" i="5"/>
  <c r="L1498" i="5"/>
  <c r="N1498" i="5"/>
  <c r="O1498" i="5"/>
  <c r="AI1498" i="5"/>
  <c r="I1499" i="5"/>
  <c r="K1499" i="5"/>
  <c r="L1499" i="5"/>
  <c r="N1499" i="5"/>
  <c r="O1499" i="5"/>
  <c r="AI1499" i="5"/>
  <c r="I1500" i="5"/>
  <c r="K1500" i="5"/>
  <c r="L1500" i="5"/>
  <c r="N1500" i="5"/>
  <c r="O1500" i="5"/>
  <c r="AI1500" i="5"/>
  <c r="I1501" i="5"/>
  <c r="K1501" i="5"/>
  <c r="L1501" i="5"/>
  <c r="N1501" i="5"/>
  <c r="O1501" i="5"/>
  <c r="AI1501" i="5"/>
  <c r="I1502" i="5"/>
  <c r="K1502" i="5"/>
  <c r="L1502" i="5"/>
  <c r="N1502" i="5"/>
  <c r="O1502" i="5"/>
  <c r="AI1502" i="5"/>
  <c r="I1503" i="5"/>
  <c r="K1503" i="5"/>
  <c r="L1503" i="5"/>
  <c r="N1503" i="5"/>
  <c r="O1503" i="5"/>
  <c r="AI1503" i="5"/>
  <c r="I1504" i="5"/>
  <c r="K1504" i="5"/>
  <c r="L1504" i="5"/>
  <c r="N1504" i="5"/>
  <c r="O1504" i="5"/>
  <c r="AI1504" i="5"/>
  <c r="I1505" i="5"/>
  <c r="K1505" i="5"/>
  <c r="L1505" i="5"/>
  <c r="O1505" i="5"/>
  <c r="AI1505" i="5"/>
  <c r="I1506" i="5"/>
  <c r="K1506" i="5"/>
  <c r="L1506" i="5"/>
  <c r="N1506" i="5"/>
  <c r="O1506" i="5"/>
  <c r="AI1506" i="5"/>
  <c r="I1507" i="5"/>
  <c r="K1507" i="5"/>
  <c r="L1507" i="5"/>
  <c r="N1507" i="5"/>
  <c r="O1507" i="5"/>
  <c r="AI1507" i="5"/>
  <c r="I1508" i="5"/>
  <c r="K1508" i="5"/>
  <c r="L1508" i="5"/>
  <c r="O1508" i="5"/>
  <c r="AI1508" i="5"/>
  <c r="I1509" i="5"/>
  <c r="K1509" i="5"/>
  <c r="L1509" i="5"/>
  <c r="N1509" i="5"/>
  <c r="O1509" i="5"/>
  <c r="AI1509" i="5"/>
  <c r="I1510" i="5"/>
  <c r="K1510" i="5"/>
  <c r="L1510" i="5"/>
  <c r="N1510" i="5"/>
  <c r="O1510" i="5"/>
  <c r="AI1510" i="5"/>
  <c r="I1511" i="5"/>
  <c r="K1511" i="5"/>
  <c r="L1511" i="5"/>
  <c r="O1511" i="5"/>
  <c r="AI1511" i="5"/>
  <c r="I1512" i="5"/>
  <c r="K1512" i="5"/>
  <c r="L1512" i="5"/>
  <c r="O1512" i="5"/>
  <c r="AI1512" i="5"/>
  <c r="I1513" i="5"/>
  <c r="K1513" i="5"/>
  <c r="L1513" i="5"/>
  <c r="N1513" i="5"/>
  <c r="O1513" i="5"/>
  <c r="AI1513" i="5"/>
  <c r="I1514" i="5"/>
  <c r="K1514" i="5"/>
  <c r="L1514" i="5"/>
  <c r="N1514" i="5"/>
  <c r="O1514" i="5"/>
  <c r="AI1514" i="5"/>
  <c r="I1515" i="5"/>
  <c r="K1515" i="5"/>
  <c r="L1515" i="5"/>
  <c r="O1515" i="5"/>
  <c r="AI1515" i="5"/>
  <c r="I1516" i="5"/>
  <c r="K1516" i="5"/>
  <c r="L1516" i="5"/>
  <c r="N1516" i="5"/>
  <c r="O1516" i="5"/>
  <c r="AI1516" i="5"/>
  <c r="I1517" i="5"/>
  <c r="K1517" i="5"/>
  <c r="L1517" i="5"/>
  <c r="N1517" i="5"/>
  <c r="O1517" i="5"/>
  <c r="AI1517" i="5"/>
  <c r="I1518" i="5"/>
  <c r="K1518" i="5"/>
  <c r="L1518" i="5"/>
  <c r="N1518" i="5"/>
  <c r="O1518" i="5"/>
  <c r="AI1518" i="5"/>
  <c r="I1519" i="5"/>
  <c r="K1519" i="5"/>
  <c r="L1519" i="5"/>
  <c r="N1519" i="5"/>
  <c r="O1519" i="5"/>
  <c r="AI1519" i="5"/>
  <c r="I1520" i="5"/>
  <c r="K1520" i="5"/>
  <c r="L1520" i="5"/>
  <c r="N1520" i="5"/>
  <c r="O1520" i="5"/>
  <c r="AI1520" i="5"/>
  <c r="I1521" i="5"/>
  <c r="K1521" i="5"/>
  <c r="L1521" i="5"/>
  <c r="O1521" i="5"/>
  <c r="AI1521" i="5"/>
  <c r="I1522" i="5"/>
  <c r="K1522" i="5"/>
  <c r="L1522" i="5"/>
  <c r="O1522" i="5"/>
  <c r="AI1522" i="5"/>
  <c r="I1523" i="5"/>
  <c r="K1523" i="5"/>
  <c r="L1523" i="5"/>
  <c r="N1523" i="5"/>
  <c r="O1523" i="5"/>
  <c r="AI1523" i="5"/>
  <c r="I1524" i="5"/>
  <c r="K1524" i="5"/>
  <c r="L1524" i="5"/>
  <c r="N1524" i="5"/>
  <c r="O1524" i="5"/>
  <c r="AI1524" i="5"/>
  <c r="I1525" i="5"/>
  <c r="K1525" i="5"/>
  <c r="L1525" i="5"/>
  <c r="N1525" i="5"/>
  <c r="O1525" i="5"/>
  <c r="AI1525" i="5"/>
  <c r="I1526" i="5"/>
  <c r="K1526" i="5"/>
  <c r="L1526" i="5"/>
  <c r="N1526" i="5"/>
  <c r="O1526" i="5"/>
  <c r="AI1526" i="5"/>
  <c r="I1527" i="5"/>
  <c r="K1527" i="5"/>
  <c r="L1527" i="5"/>
  <c r="N1527" i="5"/>
  <c r="O1527" i="5"/>
  <c r="AI1527" i="5"/>
  <c r="I1528" i="5"/>
  <c r="K1528" i="5"/>
  <c r="L1528" i="5"/>
  <c r="N1528" i="5"/>
  <c r="O1528" i="5"/>
  <c r="AI1528" i="5"/>
  <c r="I1529" i="5"/>
  <c r="K1529" i="5"/>
  <c r="L1529" i="5"/>
  <c r="O1529" i="5"/>
  <c r="AI1529" i="5"/>
  <c r="I1530" i="5"/>
  <c r="K1530" i="5"/>
  <c r="L1530" i="5"/>
  <c r="N1530" i="5"/>
  <c r="O1530" i="5"/>
  <c r="AI1530" i="5"/>
  <c r="I1531" i="5"/>
  <c r="K1531" i="5"/>
  <c r="L1531" i="5"/>
  <c r="N1531" i="5"/>
  <c r="O1531" i="5"/>
  <c r="AI1531" i="5"/>
  <c r="I1532" i="5"/>
  <c r="K1532" i="5"/>
  <c r="L1532" i="5"/>
  <c r="O1532" i="5"/>
  <c r="AI1532" i="5"/>
  <c r="I1533" i="5"/>
  <c r="K1533" i="5"/>
  <c r="L1533" i="5"/>
  <c r="N1533" i="5"/>
  <c r="O1533" i="5"/>
  <c r="AI1533" i="5"/>
  <c r="I1534" i="5"/>
  <c r="K1534" i="5"/>
  <c r="L1534" i="5"/>
  <c r="N1534" i="5"/>
  <c r="O1534" i="5"/>
  <c r="AI1534" i="5"/>
  <c r="I1535" i="5"/>
  <c r="K1535" i="5"/>
  <c r="L1535" i="5"/>
  <c r="O1535" i="5"/>
  <c r="AI1535" i="5"/>
  <c r="I1536" i="5"/>
  <c r="K1536" i="5"/>
  <c r="L1536" i="5"/>
  <c r="N1536" i="5"/>
  <c r="O1536" i="5"/>
  <c r="AI1536" i="5"/>
  <c r="I1537" i="5"/>
  <c r="K1537" i="5"/>
  <c r="L1537" i="5"/>
  <c r="N1537" i="5"/>
  <c r="O1537" i="5"/>
  <c r="AI1537" i="5"/>
  <c r="I1538" i="5"/>
  <c r="AI1538" i="5"/>
  <c r="I1539" i="5"/>
  <c r="K1539" i="5"/>
  <c r="L1539" i="5"/>
  <c r="N1539" i="5"/>
  <c r="O1539" i="5"/>
  <c r="AI1539" i="5"/>
  <c r="I1540" i="5"/>
  <c r="K1540" i="5"/>
  <c r="L1540" i="5"/>
  <c r="O1540" i="5"/>
  <c r="AI1540" i="5"/>
  <c r="I1541" i="5"/>
  <c r="K1541" i="5"/>
  <c r="L1541" i="5"/>
  <c r="O1541" i="5"/>
  <c r="AI1541" i="5"/>
  <c r="I1542" i="5"/>
  <c r="K1542" i="5"/>
  <c r="L1542" i="5"/>
  <c r="N1542" i="5"/>
  <c r="O1542" i="5"/>
  <c r="AI1542" i="5"/>
  <c r="I1543" i="5"/>
  <c r="K1543" i="5"/>
  <c r="L1543" i="5"/>
  <c r="N1543" i="5"/>
  <c r="O1543" i="5"/>
  <c r="AI1543" i="5"/>
  <c r="I1544" i="5"/>
  <c r="K1544" i="5"/>
  <c r="L1544" i="5"/>
  <c r="N1544" i="5"/>
  <c r="O1544" i="5"/>
  <c r="AI1544" i="5"/>
  <c r="I1545" i="5"/>
  <c r="K1545" i="5"/>
  <c r="L1545" i="5"/>
  <c r="O1545" i="5"/>
  <c r="AI1545" i="5"/>
  <c r="I1546" i="5"/>
  <c r="K1546" i="5"/>
  <c r="L1546" i="5"/>
  <c r="N1546" i="5"/>
  <c r="O1546" i="5"/>
  <c r="AI1546" i="5"/>
  <c r="I1547" i="5"/>
  <c r="L1547" i="5"/>
  <c r="N1547" i="5"/>
  <c r="O1547" i="5"/>
  <c r="AI1547" i="5"/>
  <c r="I1548" i="5"/>
  <c r="K1548" i="5"/>
  <c r="L1548" i="5"/>
  <c r="N1548" i="5"/>
  <c r="O1548" i="5"/>
  <c r="AI1548" i="5"/>
  <c r="I1549" i="5"/>
  <c r="K1549" i="5"/>
  <c r="L1549" i="5"/>
  <c r="N1549" i="5"/>
  <c r="O1549" i="5"/>
  <c r="AI1549" i="5"/>
  <c r="I1550" i="5"/>
  <c r="K1550" i="5"/>
  <c r="L1550" i="5"/>
  <c r="N1550" i="5"/>
  <c r="O1550" i="5"/>
  <c r="AI1550" i="5"/>
  <c r="I1551" i="5"/>
  <c r="AI1551" i="5"/>
  <c r="I1552" i="5"/>
  <c r="K1552" i="5"/>
  <c r="L1552" i="5"/>
  <c r="N1552" i="5"/>
  <c r="O1552" i="5"/>
  <c r="AI1552" i="5"/>
  <c r="I1553" i="5"/>
  <c r="K1553" i="5"/>
  <c r="L1553" i="5"/>
  <c r="N1553" i="5"/>
  <c r="O1553" i="5"/>
  <c r="AI1553" i="5"/>
  <c r="I1554" i="5"/>
  <c r="K1554" i="5"/>
  <c r="L1554" i="5"/>
  <c r="N1554" i="5"/>
  <c r="O1554" i="5"/>
  <c r="AI1554" i="5"/>
  <c r="I1555" i="5"/>
  <c r="K1555" i="5"/>
  <c r="L1555" i="5"/>
  <c r="N1555" i="5"/>
  <c r="O1555" i="5"/>
  <c r="AI1555" i="5"/>
  <c r="I1556" i="5"/>
  <c r="K1556" i="5"/>
  <c r="L1556" i="5"/>
  <c r="N1556" i="5"/>
  <c r="O1556" i="5"/>
  <c r="AI1556" i="5"/>
  <c r="I1557" i="5"/>
  <c r="K1557" i="5"/>
  <c r="L1557" i="5"/>
  <c r="N1557" i="5"/>
  <c r="O1557" i="5"/>
  <c r="AI1557" i="5"/>
  <c r="I1558" i="5"/>
  <c r="AI1558" i="5"/>
  <c r="I1559" i="5"/>
  <c r="K1559" i="5"/>
  <c r="L1559" i="5"/>
  <c r="N1559" i="5"/>
  <c r="O1559" i="5"/>
  <c r="AI1559" i="5"/>
  <c r="I1560" i="5"/>
  <c r="K1560" i="5"/>
  <c r="L1560" i="5"/>
  <c r="N1560" i="5"/>
  <c r="O1560" i="5"/>
  <c r="AI1560" i="5"/>
  <c r="I1561" i="5"/>
  <c r="K1561" i="5"/>
  <c r="L1561" i="5"/>
  <c r="N1561" i="5"/>
  <c r="O1561" i="5"/>
  <c r="AI1561" i="5"/>
  <c r="I1562" i="5"/>
  <c r="K1562" i="5"/>
  <c r="L1562" i="5"/>
  <c r="N1562" i="5"/>
  <c r="O1562" i="5"/>
  <c r="AI1562" i="5"/>
  <c r="I1563" i="5"/>
  <c r="K1563" i="5"/>
  <c r="L1563" i="5"/>
  <c r="N1563" i="5"/>
  <c r="O1563" i="5"/>
  <c r="AI1563" i="5"/>
  <c r="I1564" i="5"/>
  <c r="K1564" i="5"/>
  <c r="L1564" i="5"/>
  <c r="O1564" i="5"/>
  <c r="AI1564" i="5"/>
  <c r="I1565" i="5"/>
  <c r="AI1565" i="5"/>
  <c r="I1566" i="5"/>
  <c r="K1566" i="5"/>
  <c r="L1566" i="5"/>
  <c r="N1566" i="5"/>
  <c r="O1566" i="5"/>
  <c r="AI1566" i="5"/>
  <c r="I1567" i="5"/>
  <c r="K1567" i="5"/>
  <c r="L1567" i="5"/>
  <c r="N1567" i="5"/>
  <c r="O1567" i="5"/>
  <c r="AI1567" i="5"/>
  <c r="I1568" i="5"/>
  <c r="K1568" i="5"/>
  <c r="L1568" i="5"/>
  <c r="N1568" i="5"/>
  <c r="O1568" i="5"/>
  <c r="AI1568" i="5"/>
  <c r="I1569" i="5"/>
  <c r="K1569" i="5"/>
  <c r="L1569" i="5"/>
  <c r="N1569" i="5"/>
  <c r="O1569" i="5"/>
  <c r="AI1569" i="5"/>
  <c r="I1570" i="5"/>
  <c r="K1570" i="5"/>
  <c r="L1570" i="5"/>
  <c r="N1570" i="5"/>
  <c r="O1570" i="5"/>
  <c r="AI1570" i="5"/>
  <c r="I1571" i="5"/>
  <c r="K1571" i="5"/>
  <c r="L1571" i="5"/>
  <c r="N1571" i="5"/>
  <c r="O1571" i="5"/>
  <c r="AI1571" i="5"/>
  <c r="I1572" i="5"/>
  <c r="K1572" i="5"/>
  <c r="L1572" i="5"/>
  <c r="N1572" i="5"/>
  <c r="O1572" i="5"/>
  <c r="AI1572" i="5"/>
  <c r="I1573" i="5"/>
  <c r="K1573" i="5"/>
  <c r="L1573" i="5"/>
  <c r="N1573" i="5"/>
  <c r="O1573" i="5"/>
  <c r="AI1573" i="5"/>
  <c r="I1574" i="5"/>
  <c r="AI1574" i="5"/>
  <c r="I1575" i="5"/>
  <c r="K1575" i="5"/>
  <c r="L1575" i="5"/>
  <c r="O1575" i="5"/>
  <c r="AI1575" i="5"/>
  <c r="I1576" i="5"/>
  <c r="AI1576" i="5"/>
  <c r="I1577" i="5"/>
  <c r="K1577" i="5"/>
  <c r="L1577" i="5"/>
  <c r="N1577" i="5"/>
  <c r="O1577" i="5"/>
  <c r="AI1577" i="5"/>
  <c r="I1578" i="5"/>
  <c r="K1578" i="5"/>
  <c r="L1578" i="5"/>
  <c r="O1578" i="5"/>
  <c r="AI1578" i="5"/>
  <c r="I1579" i="5"/>
  <c r="AI1579" i="5"/>
  <c r="AR1584" i="5"/>
  <c r="AT1584" i="5"/>
  <c r="AR1585" i="5"/>
  <c r="AT1585" i="5"/>
  <c r="AR1586" i="5"/>
  <c r="AT1586" i="5"/>
  <c r="AR1587" i="5"/>
  <c r="AT1587" i="5"/>
  <c r="AR1588" i="5"/>
  <c r="AT1588" i="5"/>
  <c r="AR1589" i="5"/>
  <c r="AT1589" i="5"/>
  <c r="AR1590" i="5"/>
  <c r="AT1590" i="5"/>
  <c r="AR1591" i="5"/>
  <c r="AT1591" i="5"/>
  <c r="AR1592" i="5"/>
  <c r="AT1592" i="5"/>
  <c r="AR1593" i="5"/>
  <c r="AT1593" i="5"/>
  <c r="AR1594" i="5"/>
  <c r="AT1594" i="5"/>
  <c r="AR1595" i="5"/>
  <c r="AT1595" i="5"/>
  <c r="AR1596" i="5"/>
  <c r="AT1596" i="5"/>
  <c r="AR1597" i="5"/>
  <c r="AT1597" i="5"/>
  <c r="AR1598" i="5"/>
  <c r="AT1598" i="5"/>
  <c r="AR1599" i="5"/>
  <c r="AT1599" i="5"/>
  <c r="AR1600" i="5"/>
  <c r="AT1600" i="5"/>
  <c r="AR1601" i="5"/>
  <c r="AT1601" i="5"/>
  <c r="AR1604" i="5"/>
  <c r="AT1604" i="5"/>
  <c r="AR1605" i="5"/>
  <c r="AT1605" i="5"/>
  <c r="AR1606" i="5"/>
  <c r="AT1606" i="5"/>
  <c r="AR1607" i="5"/>
  <c r="AT1607" i="5"/>
  <c r="AR1608" i="5"/>
  <c r="AT1608" i="5"/>
  <c r="AR1609" i="5"/>
  <c r="AT1609" i="5"/>
  <c r="AR1610" i="5"/>
  <c r="AT1610" i="5"/>
  <c r="AR1611" i="5"/>
  <c r="AT1611" i="5"/>
  <c r="AR1612" i="5"/>
  <c r="AT1612" i="5"/>
  <c r="AR1616" i="5"/>
  <c r="AT1616" i="5"/>
  <c r="AR1617" i="5"/>
  <c r="AT1617" i="5"/>
  <c r="AR1618" i="5"/>
  <c r="AT1618" i="5"/>
  <c r="AR1619" i="5"/>
  <c r="AT1619" i="5"/>
  <c r="AR1620" i="5"/>
  <c r="AT1620" i="5"/>
  <c r="AR1621" i="5"/>
  <c r="AT1621" i="5"/>
  <c r="AR1622" i="5"/>
  <c r="AT1622" i="5"/>
  <c r="AR1623" i="5"/>
  <c r="AT1623" i="5"/>
  <c r="AR1624" i="5"/>
  <c r="AT1624" i="5"/>
  <c r="AR1625" i="5"/>
  <c r="AT1625" i="5"/>
  <c r="AR1626" i="5"/>
  <c r="AT1626" i="5"/>
  <c r="AR1627" i="5"/>
  <c r="AT1627" i="5"/>
  <c r="AR1628" i="5"/>
  <c r="AT1628" i="5"/>
  <c r="AR1629" i="5"/>
  <c r="AT1629" i="5"/>
  <c r="AR1630" i="5"/>
  <c r="AT1630" i="5"/>
  <c r="AR1631" i="5"/>
  <c r="AT1631" i="5"/>
  <c r="AR1632" i="5"/>
  <c r="AT1632" i="5"/>
  <c r="AR1633" i="5"/>
  <c r="AT1633" i="5"/>
  <c r="AR1634" i="5"/>
  <c r="AT1634" i="5"/>
  <c r="AR1635" i="5"/>
  <c r="AT1635" i="5"/>
  <c r="AR1636" i="5"/>
  <c r="AT1636" i="5"/>
  <c r="AR1637" i="5"/>
  <c r="AT1637" i="5"/>
  <c r="AR1638" i="5"/>
  <c r="AT1638" i="5"/>
  <c r="AR1639" i="5"/>
  <c r="AT1639" i="5"/>
  <c r="AR1640" i="5"/>
  <c r="AT1640" i="5"/>
  <c r="AR1641" i="5"/>
  <c r="AT1641" i="5"/>
  <c r="AR1642" i="5"/>
  <c r="AT1642" i="5"/>
  <c r="AR1643" i="5"/>
  <c r="AT1643" i="5"/>
  <c r="AR1644" i="5"/>
  <c r="AT1644" i="5"/>
  <c r="AR1645" i="5"/>
  <c r="AT1645" i="5"/>
  <c r="AR1646" i="5"/>
  <c r="AT1646" i="5"/>
  <c r="AR1647" i="5"/>
  <c r="AT1647" i="5"/>
  <c r="AR1648" i="5"/>
  <c r="AT1648" i="5"/>
  <c r="AR1649" i="5"/>
  <c r="AT1649" i="5"/>
  <c r="AR1650" i="5"/>
  <c r="AT1650" i="5"/>
  <c r="AR1651" i="5"/>
  <c r="AT1651" i="5"/>
  <c r="AR1652" i="5"/>
  <c r="AT1652" i="5"/>
  <c r="W1" i="6"/>
  <c r="E1" i="6"/>
  <c r="X1" i="6"/>
  <c r="F1" i="6"/>
  <c r="Y1" i="6"/>
  <c r="G1" i="6"/>
  <c r="Z1" i="6"/>
  <c r="H1" i="6"/>
  <c r="AA1" i="6"/>
  <c r="I1" i="6"/>
  <c r="K1" i="6"/>
  <c r="L1" i="6"/>
  <c r="M1" i="6"/>
  <c r="N1" i="6"/>
  <c r="R1" i="6"/>
  <c r="S1" i="6"/>
  <c r="T1" i="6"/>
  <c r="U1" i="6"/>
  <c r="AB1" i="6"/>
  <c r="AC1" i="6"/>
  <c r="AD1" i="6"/>
  <c r="AE1" i="6"/>
  <c r="AF1" i="6"/>
  <c r="AG1" i="6"/>
  <c r="AH1" i="6"/>
  <c r="AI1" i="6"/>
  <c r="AJ1" i="6"/>
  <c r="AK1" i="6"/>
  <c r="AL1" i="6"/>
  <c r="AM1" i="6"/>
  <c r="AN1" i="6"/>
  <c r="AP1" i="6"/>
  <c r="AQ1" i="6"/>
  <c r="AR1" i="6"/>
  <c r="AS1" i="6"/>
  <c r="AT1" i="6"/>
  <c r="AU1" i="6"/>
  <c r="AV1" i="6"/>
  <c r="AW1" i="6"/>
  <c r="K3" i="6"/>
  <c r="L3" i="6"/>
  <c r="M3" i="6"/>
  <c r="N3" i="6"/>
  <c r="O3" i="6"/>
  <c r="P3" i="6"/>
  <c r="S3" i="6"/>
  <c r="U3" i="6"/>
  <c r="V3" i="6"/>
  <c r="AP3" i="6"/>
  <c r="AQ3" i="6"/>
  <c r="AR3" i="6"/>
  <c r="AS3" i="6"/>
  <c r="AT3" i="6"/>
  <c r="AU3" i="6"/>
  <c r="AV3" i="6"/>
  <c r="AW3" i="6"/>
  <c r="AY3" i="6"/>
  <c r="AZ3" i="6"/>
  <c r="K4" i="6"/>
  <c r="L4" i="6"/>
  <c r="M4" i="6"/>
  <c r="N4" i="6"/>
  <c r="O4" i="6"/>
  <c r="P4" i="6"/>
  <c r="S4" i="6"/>
  <c r="U4" i="6"/>
  <c r="V4" i="6"/>
  <c r="AP4" i="6"/>
  <c r="AQ4" i="6"/>
  <c r="AR4" i="6"/>
  <c r="AS4" i="6"/>
  <c r="AT4" i="6"/>
  <c r="AU4" i="6"/>
  <c r="AV4" i="6"/>
  <c r="AW4" i="6"/>
  <c r="AY4" i="6"/>
  <c r="AZ4" i="6"/>
  <c r="K5" i="6"/>
  <c r="L5" i="6"/>
  <c r="M5" i="6"/>
  <c r="N5" i="6"/>
  <c r="O5" i="6"/>
  <c r="P5" i="6"/>
  <c r="S5" i="6"/>
  <c r="U5" i="6"/>
  <c r="V5" i="6"/>
  <c r="AP5" i="6"/>
  <c r="AQ5" i="6"/>
  <c r="AR5" i="6"/>
  <c r="AS5" i="6"/>
  <c r="AT5" i="6"/>
  <c r="AU5" i="6"/>
  <c r="AV5" i="6"/>
  <c r="AW5" i="6"/>
  <c r="AY5" i="6"/>
  <c r="AZ5" i="6"/>
  <c r="K6" i="6"/>
  <c r="L6" i="6"/>
  <c r="M6" i="6"/>
  <c r="N6" i="6"/>
  <c r="O6" i="6"/>
  <c r="P6" i="6"/>
  <c r="S6" i="6"/>
  <c r="U6" i="6"/>
  <c r="V6" i="6"/>
  <c r="AP6" i="6"/>
  <c r="AQ6" i="6"/>
  <c r="AR6" i="6"/>
  <c r="AS6" i="6"/>
  <c r="AT6" i="6"/>
  <c r="AU6" i="6"/>
  <c r="AV6" i="6"/>
  <c r="AW6" i="6"/>
  <c r="AY6" i="6"/>
  <c r="AZ6" i="6"/>
  <c r="K7" i="6"/>
  <c r="L7" i="6"/>
  <c r="M7" i="6"/>
  <c r="N7" i="6"/>
  <c r="O7" i="6"/>
  <c r="P7" i="6"/>
  <c r="S7" i="6"/>
  <c r="U7" i="6"/>
  <c r="V7" i="6"/>
  <c r="AP7" i="6"/>
  <c r="AQ7" i="6"/>
  <c r="AR7" i="6"/>
  <c r="AS7" i="6"/>
  <c r="AT7" i="6"/>
  <c r="AU7" i="6"/>
  <c r="AV7" i="6"/>
  <c r="AW7" i="6"/>
  <c r="AY7" i="6"/>
  <c r="AZ7" i="6"/>
  <c r="K8" i="6"/>
  <c r="L8" i="6"/>
  <c r="M8" i="6"/>
  <c r="N8" i="6"/>
  <c r="O8" i="6"/>
  <c r="P8" i="6"/>
  <c r="S8" i="6"/>
  <c r="U8" i="6"/>
  <c r="V8" i="6"/>
  <c r="AP8" i="6"/>
  <c r="AQ8" i="6"/>
  <c r="AR8" i="6"/>
  <c r="AS8" i="6"/>
  <c r="AT8" i="6"/>
  <c r="AU8" i="6"/>
  <c r="AV8" i="6"/>
  <c r="AW8" i="6"/>
  <c r="AY8" i="6"/>
  <c r="AZ8" i="6"/>
  <c r="C10" i="6"/>
  <c r="K10" i="6"/>
  <c r="L10" i="6"/>
  <c r="M10" i="6"/>
  <c r="N10" i="6"/>
  <c r="O10" i="6"/>
  <c r="P10" i="6"/>
  <c r="R10" i="6"/>
  <c r="S10" i="6"/>
  <c r="T10" i="6"/>
  <c r="U10" i="6"/>
  <c r="V10" i="6"/>
  <c r="AP10" i="6"/>
  <c r="AQ10" i="6"/>
  <c r="AR10" i="6"/>
  <c r="AS10" i="6"/>
  <c r="AT10" i="6"/>
  <c r="AU10" i="6"/>
  <c r="AV10" i="6"/>
  <c r="AW10" i="6"/>
  <c r="AY10" i="6"/>
  <c r="AZ10" i="6"/>
  <c r="AF11" i="6"/>
  <c r="C11" i="6"/>
  <c r="K11" i="6"/>
  <c r="L11" i="6"/>
  <c r="M11" i="6"/>
  <c r="N11" i="6"/>
  <c r="O11" i="6"/>
  <c r="P11" i="6"/>
  <c r="R11" i="6"/>
  <c r="S11" i="6"/>
  <c r="T11" i="6"/>
  <c r="U11" i="6"/>
  <c r="V11" i="6"/>
  <c r="AP11" i="6"/>
  <c r="AQ11" i="6"/>
  <c r="AR11" i="6"/>
  <c r="AS11" i="6"/>
  <c r="AT11" i="6"/>
  <c r="AU11" i="6"/>
  <c r="AV11" i="6"/>
  <c r="AW11" i="6"/>
  <c r="AY11" i="6"/>
  <c r="AZ11" i="6"/>
  <c r="BE11" i="6"/>
  <c r="K13" i="6"/>
  <c r="L13" i="6"/>
  <c r="M13" i="6"/>
  <c r="N13" i="6"/>
  <c r="O13" i="6"/>
  <c r="P13" i="6"/>
  <c r="S13" i="6"/>
  <c r="U13" i="6"/>
  <c r="V13" i="6"/>
  <c r="AP13" i="6"/>
  <c r="AQ13" i="6"/>
  <c r="AR13" i="6"/>
  <c r="AS13" i="6"/>
  <c r="AT13" i="6"/>
  <c r="AU13" i="6"/>
  <c r="AV13" i="6"/>
  <c r="AW13" i="6"/>
  <c r="AY13" i="6"/>
  <c r="AZ13" i="6"/>
  <c r="K14" i="6"/>
  <c r="L14" i="6"/>
  <c r="M14" i="6"/>
  <c r="N14" i="6"/>
  <c r="O14" i="6"/>
  <c r="P14" i="6"/>
  <c r="S14" i="6"/>
  <c r="U14" i="6"/>
  <c r="V14" i="6"/>
  <c r="AP14" i="6"/>
  <c r="AQ14" i="6"/>
  <c r="AR14" i="6"/>
  <c r="AS14" i="6"/>
  <c r="AT14" i="6"/>
  <c r="AU14" i="6"/>
  <c r="AV14" i="6"/>
  <c r="AW14" i="6"/>
  <c r="AY14" i="6"/>
  <c r="AZ14" i="6"/>
  <c r="BE14" i="6"/>
  <c r="K16" i="6"/>
  <c r="L16" i="6"/>
  <c r="M16" i="6"/>
  <c r="N16" i="6"/>
  <c r="O16" i="6"/>
  <c r="P16" i="6"/>
  <c r="S16" i="6"/>
  <c r="U16" i="6"/>
  <c r="V16" i="6"/>
  <c r="AP16" i="6"/>
  <c r="AQ16" i="6"/>
  <c r="AR16" i="6"/>
  <c r="AS16" i="6"/>
  <c r="AT16" i="6"/>
  <c r="AU16" i="6"/>
  <c r="AV16" i="6"/>
  <c r="AW16" i="6"/>
  <c r="AY16" i="6"/>
  <c r="AZ16" i="6"/>
  <c r="K17" i="6"/>
  <c r="L17" i="6"/>
  <c r="M17" i="6"/>
  <c r="N17" i="6"/>
  <c r="O17" i="6"/>
  <c r="P17" i="6"/>
  <c r="S17" i="6"/>
  <c r="U17" i="6"/>
  <c r="V17" i="6"/>
  <c r="AP17" i="6"/>
  <c r="AQ17" i="6"/>
  <c r="AR17" i="6"/>
  <c r="AS17" i="6"/>
  <c r="AT17" i="6"/>
  <c r="AU17" i="6"/>
  <c r="AV17" i="6"/>
  <c r="AW17" i="6"/>
  <c r="AY17" i="6"/>
  <c r="AZ17" i="6"/>
  <c r="K18" i="6"/>
  <c r="L18" i="6"/>
  <c r="M18" i="6"/>
  <c r="N18" i="6"/>
  <c r="O18" i="6"/>
  <c r="P18" i="6"/>
  <c r="S18" i="6"/>
  <c r="U18" i="6"/>
  <c r="V18" i="6"/>
  <c r="AP18" i="6"/>
  <c r="AQ18" i="6"/>
  <c r="AR18" i="6"/>
  <c r="AS18" i="6"/>
  <c r="AT18" i="6"/>
  <c r="AU18" i="6"/>
  <c r="AV18" i="6"/>
  <c r="AW18" i="6"/>
  <c r="AY18" i="6"/>
  <c r="AZ18" i="6"/>
  <c r="K19" i="6"/>
  <c r="L19" i="6"/>
  <c r="M19" i="6"/>
  <c r="N19" i="6"/>
  <c r="O19" i="6"/>
  <c r="P19" i="6"/>
  <c r="S19" i="6"/>
  <c r="U19" i="6"/>
  <c r="V19" i="6"/>
  <c r="AP19" i="6"/>
  <c r="AQ19" i="6"/>
  <c r="AR19" i="6"/>
  <c r="AS19" i="6"/>
  <c r="AT19" i="6"/>
  <c r="AU19" i="6"/>
  <c r="AV19" i="6"/>
  <c r="AW19" i="6"/>
  <c r="AY19" i="6"/>
  <c r="AZ19" i="6"/>
  <c r="K20" i="6"/>
  <c r="L20" i="6"/>
  <c r="M20" i="6"/>
  <c r="N20" i="6"/>
  <c r="O20" i="6"/>
  <c r="P20" i="6"/>
  <c r="S20" i="6"/>
  <c r="U20" i="6"/>
  <c r="V20" i="6"/>
  <c r="AP20" i="6"/>
  <c r="AQ20" i="6"/>
  <c r="AR20" i="6"/>
  <c r="AS20" i="6"/>
  <c r="AT20" i="6"/>
  <c r="AU20" i="6"/>
  <c r="AV20" i="6"/>
  <c r="AW20" i="6"/>
  <c r="AY20" i="6"/>
  <c r="AZ20" i="6"/>
  <c r="K21" i="6"/>
  <c r="L21" i="6"/>
  <c r="M21" i="6"/>
  <c r="N21" i="6"/>
  <c r="O21" i="6"/>
  <c r="P21" i="6"/>
  <c r="S21" i="6"/>
  <c r="U21" i="6"/>
  <c r="V21" i="6"/>
  <c r="AP21" i="6"/>
  <c r="AQ21" i="6"/>
  <c r="AR21" i="6"/>
  <c r="AS21" i="6"/>
  <c r="AT21" i="6"/>
  <c r="AU21" i="6"/>
  <c r="AV21" i="6"/>
  <c r="AW21" i="6"/>
  <c r="AY21" i="6"/>
  <c r="AZ21" i="6"/>
  <c r="K22" i="6"/>
  <c r="L22" i="6"/>
  <c r="M22" i="6"/>
  <c r="N22" i="6"/>
  <c r="O22" i="6"/>
  <c r="P22" i="6"/>
  <c r="S22" i="6"/>
  <c r="U22" i="6"/>
  <c r="V22" i="6"/>
  <c r="AP22" i="6"/>
  <c r="AQ22" i="6"/>
  <c r="AR22" i="6"/>
  <c r="AS22" i="6"/>
  <c r="AT22" i="6"/>
  <c r="AU22" i="6"/>
  <c r="AV22" i="6"/>
  <c r="AW22" i="6"/>
  <c r="AY22" i="6"/>
  <c r="AZ22" i="6"/>
  <c r="K24" i="6"/>
  <c r="L24" i="6"/>
  <c r="M24" i="6"/>
  <c r="N24" i="6"/>
  <c r="O24" i="6"/>
  <c r="P24" i="6"/>
  <c r="S24" i="6"/>
  <c r="U24" i="6"/>
  <c r="V24" i="6"/>
  <c r="AP24" i="6"/>
  <c r="AQ24" i="6"/>
  <c r="AR24" i="6"/>
  <c r="AS24" i="6"/>
  <c r="AT24" i="6"/>
  <c r="AU24" i="6"/>
  <c r="AV24" i="6"/>
  <c r="AW24" i="6"/>
  <c r="AY24" i="6"/>
  <c r="AZ24" i="6"/>
  <c r="K25" i="6"/>
  <c r="L25" i="6"/>
  <c r="M25" i="6"/>
  <c r="N25" i="6"/>
  <c r="O25" i="6"/>
  <c r="P25" i="6"/>
  <c r="S25" i="6"/>
  <c r="U25" i="6"/>
  <c r="V25" i="6"/>
  <c r="AP25" i="6"/>
  <c r="AQ25" i="6"/>
  <c r="AR25" i="6"/>
  <c r="AS25" i="6"/>
  <c r="AT25" i="6"/>
  <c r="AU25" i="6"/>
  <c r="AV25" i="6"/>
  <c r="AW25" i="6"/>
  <c r="AY25" i="6"/>
  <c r="AZ25" i="6"/>
  <c r="BE25" i="6"/>
  <c r="K27" i="6"/>
  <c r="L27" i="6"/>
  <c r="M27" i="6"/>
  <c r="N27" i="6"/>
  <c r="O27" i="6"/>
  <c r="P27" i="6"/>
  <c r="S27" i="6"/>
  <c r="U27" i="6"/>
  <c r="V27" i="6"/>
  <c r="AP27" i="6"/>
  <c r="AQ27" i="6"/>
  <c r="AR27" i="6"/>
  <c r="AS27" i="6"/>
  <c r="AT27" i="6"/>
  <c r="AU27" i="6"/>
  <c r="AV27" i="6"/>
  <c r="AW27" i="6"/>
  <c r="AY27" i="6"/>
  <c r="AZ27" i="6"/>
  <c r="K28" i="6"/>
  <c r="L28" i="6"/>
  <c r="M28" i="6"/>
  <c r="N28" i="6"/>
  <c r="O28" i="6"/>
  <c r="P28" i="6"/>
  <c r="S28" i="6"/>
  <c r="U28" i="6"/>
  <c r="V28" i="6"/>
  <c r="AP28" i="6"/>
  <c r="AQ28" i="6"/>
  <c r="AR28" i="6"/>
  <c r="AS28" i="6"/>
  <c r="AT28" i="6"/>
  <c r="AU28" i="6"/>
  <c r="AV28" i="6"/>
  <c r="AW28" i="6"/>
  <c r="AY28" i="6"/>
  <c r="AZ28" i="6"/>
  <c r="K29" i="6"/>
  <c r="L29" i="6"/>
  <c r="M29" i="6"/>
  <c r="N29" i="6"/>
  <c r="O29" i="6"/>
  <c r="P29" i="6"/>
  <c r="S29" i="6"/>
  <c r="U29" i="6"/>
  <c r="V29" i="6"/>
  <c r="AP29" i="6"/>
  <c r="AQ29" i="6"/>
  <c r="AR29" i="6"/>
  <c r="AS29" i="6"/>
  <c r="AT29" i="6"/>
  <c r="AU29" i="6"/>
  <c r="AV29" i="6"/>
  <c r="AW29" i="6"/>
  <c r="AY29" i="6"/>
  <c r="AZ29" i="6"/>
  <c r="C31" i="6"/>
  <c r="K31" i="6"/>
  <c r="L31" i="6"/>
  <c r="M31" i="6"/>
  <c r="N31" i="6"/>
  <c r="O31" i="6"/>
  <c r="P31" i="6"/>
  <c r="R31" i="6"/>
  <c r="S31" i="6"/>
  <c r="T31" i="6"/>
  <c r="U31" i="6"/>
  <c r="V31" i="6"/>
  <c r="AP31" i="6"/>
  <c r="AQ31" i="6"/>
  <c r="AR31" i="6"/>
  <c r="AS31" i="6"/>
  <c r="AT31" i="6"/>
  <c r="AU31" i="6"/>
  <c r="AV31" i="6"/>
  <c r="AW31" i="6"/>
  <c r="AY31" i="6"/>
  <c r="AZ31" i="6"/>
  <c r="K32" i="6"/>
  <c r="L32" i="6"/>
  <c r="M32" i="6"/>
  <c r="N32" i="6"/>
  <c r="O32" i="6"/>
  <c r="P32" i="6"/>
  <c r="S32" i="6"/>
  <c r="U32" i="6"/>
  <c r="V32" i="6"/>
  <c r="AP32" i="6"/>
  <c r="AQ32" i="6"/>
  <c r="AR32" i="6"/>
  <c r="AS32" i="6"/>
  <c r="AT32" i="6"/>
  <c r="AU32" i="6"/>
  <c r="AV32" i="6"/>
  <c r="AW32" i="6"/>
  <c r="AY32" i="6"/>
  <c r="AZ32" i="6"/>
  <c r="BE32" i="6"/>
  <c r="K34" i="6"/>
  <c r="L34" i="6"/>
  <c r="M34" i="6"/>
  <c r="N34" i="6"/>
  <c r="O34" i="6"/>
  <c r="P34" i="6"/>
  <c r="S34" i="6"/>
  <c r="U34" i="6"/>
  <c r="V34" i="6"/>
  <c r="AP34" i="6"/>
  <c r="AQ34" i="6"/>
  <c r="AR34" i="6"/>
  <c r="AS34" i="6"/>
  <c r="AT34" i="6"/>
  <c r="AU34" i="6"/>
  <c r="AV34" i="6"/>
  <c r="AW34" i="6"/>
  <c r="AY34" i="6"/>
  <c r="AZ34" i="6"/>
  <c r="K35" i="6"/>
  <c r="L35" i="6"/>
  <c r="M35" i="6"/>
  <c r="N35" i="6"/>
  <c r="O35" i="6"/>
  <c r="P35" i="6"/>
  <c r="S35" i="6"/>
  <c r="U35" i="6"/>
  <c r="V35" i="6"/>
  <c r="AP35" i="6"/>
  <c r="AQ35" i="6"/>
  <c r="AR35" i="6"/>
  <c r="AS35" i="6"/>
  <c r="AT35" i="6"/>
  <c r="AU35" i="6"/>
  <c r="AV35" i="6"/>
  <c r="AW35" i="6"/>
  <c r="AY35" i="6"/>
  <c r="AZ35" i="6"/>
  <c r="K36" i="6"/>
  <c r="L36" i="6"/>
  <c r="M36" i="6"/>
  <c r="N36" i="6"/>
  <c r="O36" i="6"/>
  <c r="P36" i="6"/>
  <c r="S36" i="6"/>
  <c r="U36" i="6"/>
  <c r="V36" i="6"/>
  <c r="AP36" i="6"/>
  <c r="AQ36" i="6"/>
  <c r="AR36" i="6"/>
  <c r="AS36" i="6"/>
  <c r="AT36" i="6"/>
  <c r="AU36" i="6"/>
  <c r="AV36" i="6"/>
  <c r="AW36" i="6"/>
  <c r="AY36" i="6"/>
  <c r="AZ36" i="6"/>
  <c r="K37" i="6"/>
  <c r="L37" i="6"/>
  <c r="M37" i="6"/>
  <c r="N37" i="6"/>
  <c r="O37" i="6"/>
  <c r="P37" i="6"/>
  <c r="S37" i="6"/>
  <c r="U37" i="6"/>
  <c r="V37" i="6"/>
  <c r="AP37" i="6"/>
  <c r="AQ37" i="6"/>
  <c r="AR37" i="6"/>
  <c r="AS37" i="6"/>
  <c r="AT37" i="6"/>
  <c r="AU37" i="6"/>
  <c r="AV37" i="6"/>
  <c r="AW37" i="6"/>
  <c r="AY37" i="6"/>
  <c r="AZ37" i="6"/>
  <c r="K38" i="6"/>
  <c r="L38" i="6"/>
  <c r="M38" i="6"/>
  <c r="N38" i="6"/>
  <c r="O38" i="6"/>
  <c r="P38" i="6"/>
  <c r="S38" i="6"/>
  <c r="U38" i="6"/>
  <c r="V38" i="6"/>
  <c r="AP38" i="6"/>
  <c r="AQ38" i="6"/>
  <c r="AR38" i="6"/>
  <c r="AS38" i="6"/>
  <c r="AT38" i="6"/>
  <c r="AU38" i="6"/>
  <c r="AV38" i="6"/>
  <c r="AW38" i="6"/>
  <c r="AY38" i="6"/>
  <c r="AZ38" i="6"/>
  <c r="K39" i="6"/>
  <c r="L39" i="6"/>
  <c r="M39" i="6"/>
  <c r="N39" i="6"/>
  <c r="O39" i="6"/>
  <c r="P39" i="6"/>
  <c r="S39" i="6"/>
  <c r="U39" i="6"/>
  <c r="V39" i="6"/>
  <c r="AP39" i="6"/>
  <c r="AQ39" i="6"/>
  <c r="AR39" i="6"/>
  <c r="AS39" i="6"/>
  <c r="AT39" i="6"/>
  <c r="AU39" i="6"/>
  <c r="AV39" i="6"/>
  <c r="AW39" i="6"/>
  <c r="AY39" i="6"/>
  <c r="AZ39" i="6"/>
  <c r="K40" i="6"/>
  <c r="L40" i="6"/>
  <c r="M40" i="6"/>
  <c r="N40" i="6"/>
  <c r="O40" i="6"/>
  <c r="P40" i="6"/>
  <c r="S40" i="6"/>
  <c r="U40" i="6"/>
  <c r="V40" i="6"/>
  <c r="AP40" i="6"/>
  <c r="AQ40" i="6"/>
  <c r="AR40" i="6"/>
  <c r="AS40" i="6"/>
  <c r="AT40" i="6"/>
  <c r="AU40" i="6"/>
  <c r="AV40" i="6"/>
  <c r="AW40" i="6"/>
  <c r="AY40" i="6"/>
  <c r="AZ40" i="6"/>
  <c r="K41" i="6"/>
  <c r="L41" i="6"/>
  <c r="M41" i="6"/>
  <c r="N41" i="6"/>
  <c r="O41" i="6"/>
  <c r="P41" i="6"/>
  <c r="S41" i="6"/>
  <c r="U41" i="6"/>
  <c r="V41" i="6"/>
  <c r="AP41" i="6"/>
  <c r="AQ41" i="6"/>
  <c r="AR41" i="6"/>
  <c r="AS41" i="6"/>
  <c r="AT41" i="6"/>
  <c r="AU41" i="6"/>
  <c r="AV41" i="6"/>
  <c r="AW41" i="6"/>
  <c r="AY41" i="6"/>
  <c r="AZ41" i="6"/>
  <c r="K42" i="6"/>
  <c r="L42" i="6"/>
  <c r="M42" i="6"/>
  <c r="N42" i="6"/>
  <c r="O42" i="6"/>
  <c r="P42" i="6"/>
  <c r="S42" i="6"/>
  <c r="U42" i="6"/>
  <c r="V42" i="6"/>
  <c r="AP42" i="6"/>
  <c r="AQ42" i="6"/>
  <c r="AR42" i="6"/>
  <c r="AS42" i="6"/>
  <c r="AT42" i="6"/>
  <c r="AU42" i="6"/>
  <c r="AV42" i="6"/>
  <c r="AW42" i="6"/>
  <c r="AY42" i="6"/>
  <c r="AZ42" i="6"/>
  <c r="K43" i="6"/>
  <c r="L43" i="6"/>
  <c r="M43" i="6"/>
  <c r="N43" i="6"/>
  <c r="O43" i="6"/>
  <c r="P43" i="6"/>
  <c r="S43" i="6"/>
  <c r="U43" i="6"/>
  <c r="V43" i="6"/>
  <c r="AP43" i="6"/>
  <c r="AQ43" i="6"/>
  <c r="AR43" i="6"/>
  <c r="AS43" i="6"/>
  <c r="AT43" i="6"/>
  <c r="AU43" i="6"/>
  <c r="AV43" i="6"/>
  <c r="AW43" i="6"/>
  <c r="AY43" i="6"/>
  <c r="AZ43" i="6"/>
  <c r="K44" i="6"/>
  <c r="L44" i="6"/>
  <c r="M44" i="6"/>
  <c r="N44" i="6"/>
  <c r="O44" i="6"/>
  <c r="P44" i="6"/>
  <c r="S44" i="6"/>
  <c r="U44" i="6"/>
  <c r="V44" i="6"/>
  <c r="AP44" i="6"/>
  <c r="AQ44" i="6"/>
  <c r="AR44" i="6"/>
  <c r="AS44" i="6"/>
  <c r="AT44" i="6"/>
  <c r="AU44" i="6"/>
  <c r="AV44" i="6"/>
  <c r="AW44" i="6"/>
  <c r="AY44" i="6"/>
  <c r="AZ44" i="6"/>
  <c r="K45" i="6"/>
  <c r="L45" i="6"/>
  <c r="M45" i="6"/>
  <c r="N45" i="6"/>
  <c r="O45" i="6"/>
  <c r="P45" i="6"/>
  <c r="S45" i="6"/>
  <c r="U45" i="6"/>
  <c r="V45" i="6"/>
  <c r="AP45" i="6"/>
  <c r="AQ45" i="6"/>
  <c r="AR45" i="6"/>
  <c r="AS45" i="6"/>
  <c r="AT45" i="6"/>
  <c r="AU45" i="6"/>
  <c r="AV45" i="6"/>
  <c r="AW45" i="6"/>
  <c r="AY45" i="6"/>
  <c r="AZ45" i="6"/>
  <c r="K46" i="6"/>
  <c r="L46" i="6"/>
  <c r="M46" i="6"/>
  <c r="N46" i="6"/>
  <c r="O46" i="6"/>
  <c r="P46" i="6"/>
  <c r="S46" i="6"/>
  <c r="U46" i="6"/>
  <c r="V46" i="6"/>
  <c r="AP46" i="6"/>
  <c r="AQ46" i="6"/>
  <c r="AR46" i="6"/>
  <c r="AS46" i="6"/>
  <c r="AT46" i="6"/>
  <c r="AU46" i="6"/>
  <c r="AV46" i="6"/>
  <c r="AW46" i="6"/>
  <c r="AY46" i="6"/>
  <c r="AZ46" i="6"/>
  <c r="K47" i="6"/>
  <c r="L47" i="6"/>
  <c r="M47" i="6"/>
  <c r="N47" i="6"/>
  <c r="O47" i="6"/>
  <c r="P47" i="6"/>
  <c r="S47" i="6"/>
  <c r="U47" i="6"/>
  <c r="V47" i="6"/>
  <c r="AP47" i="6"/>
  <c r="AQ47" i="6"/>
  <c r="AR47" i="6"/>
  <c r="AS47" i="6"/>
  <c r="AT47" i="6"/>
  <c r="AU47" i="6"/>
  <c r="AV47" i="6"/>
  <c r="AW47" i="6"/>
  <c r="AY47" i="6"/>
  <c r="AZ47" i="6"/>
  <c r="K48" i="6"/>
  <c r="L48" i="6"/>
  <c r="M48" i="6"/>
  <c r="N48" i="6"/>
  <c r="O48" i="6"/>
  <c r="P48" i="6"/>
  <c r="S48" i="6"/>
  <c r="U48" i="6"/>
  <c r="V48" i="6"/>
  <c r="AP48" i="6"/>
  <c r="AQ48" i="6"/>
  <c r="AR48" i="6"/>
  <c r="AS48" i="6"/>
  <c r="AT48" i="6"/>
  <c r="AU48" i="6"/>
  <c r="AV48" i="6"/>
  <c r="AW48" i="6"/>
  <c r="AY48" i="6"/>
  <c r="AZ48" i="6"/>
  <c r="K49" i="6"/>
  <c r="L49" i="6"/>
  <c r="M49" i="6"/>
  <c r="N49" i="6"/>
  <c r="O49" i="6"/>
  <c r="P49" i="6"/>
  <c r="S49" i="6"/>
  <c r="U49" i="6"/>
  <c r="V49" i="6"/>
  <c r="AP49" i="6"/>
  <c r="AQ49" i="6"/>
  <c r="AR49" i="6"/>
  <c r="AS49" i="6"/>
  <c r="AT49" i="6"/>
  <c r="AU49" i="6"/>
  <c r="AV49" i="6"/>
  <c r="AW49" i="6"/>
  <c r="AY49" i="6"/>
  <c r="AZ49" i="6"/>
  <c r="K50" i="6"/>
  <c r="L50" i="6"/>
  <c r="M50" i="6"/>
  <c r="N50" i="6"/>
  <c r="O50" i="6"/>
  <c r="P50" i="6"/>
  <c r="S50" i="6"/>
  <c r="U50" i="6"/>
  <c r="V50" i="6"/>
  <c r="AP50" i="6"/>
  <c r="AQ50" i="6"/>
  <c r="AR50" i="6"/>
  <c r="AS50" i="6"/>
  <c r="AT50" i="6"/>
  <c r="AU50" i="6"/>
  <c r="AV50" i="6"/>
  <c r="AW50" i="6"/>
  <c r="AY50" i="6"/>
  <c r="AZ50" i="6"/>
  <c r="K51" i="6"/>
  <c r="L51" i="6"/>
  <c r="M51" i="6"/>
  <c r="N51" i="6"/>
  <c r="O51" i="6"/>
  <c r="P51" i="6"/>
  <c r="S51" i="6"/>
  <c r="U51" i="6"/>
  <c r="V51" i="6"/>
  <c r="AP51" i="6"/>
  <c r="AQ51" i="6"/>
  <c r="AR51" i="6"/>
  <c r="AS51" i="6"/>
  <c r="AT51" i="6"/>
  <c r="AU51" i="6"/>
  <c r="AV51" i="6"/>
  <c r="AW51" i="6"/>
  <c r="AY51" i="6"/>
  <c r="AZ51" i="6"/>
  <c r="K52" i="6"/>
  <c r="L52" i="6"/>
  <c r="M52" i="6"/>
  <c r="N52" i="6"/>
  <c r="O52" i="6"/>
  <c r="P52" i="6"/>
  <c r="S52" i="6"/>
  <c r="U52" i="6"/>
  <c r="V52" i="6"/>
  <c r="AP52" i="6"/>
  <c r="AQ52" i="6"/>
  <c r="AR52" i="6"/>
  <c r="AS52" i="6"/>
  <c r="AT52" i="6"/>
  <c r="AU52" i="6"/>
  <c r="AV52" i="6"/>
  <c r="AW52" i="6"/>
  <c r="AY52" i="6"/>
  <c r="AZ52" i="6"/>
  <c r="K53" i="6"/>
  <c r="L53" i="6"/>
  <c r="M53" i="6"/>
  <c r="N53" i="6"/>
  <c r="O53" i="6"/>
  <c r="P53" i="6"/>
  <c r="S53" i="6"/>
  <c r="U53" i="6"/>
  <c r="V53" i="6"/>
  <c r="AP53" i="6"/>
  <c r="AQ53" i="6"/>
  <c r="AR53" i="6"/>
  <c r="AS53" i="6"/>
  <c r="AT53" i="6"/>
  <c r="AU53" i="6"/>
  <c r="AV53" i="6"/>
  <c r="AW53" i="6"/>
  <c r="AY53" i="6"/>
  <c r="AZ53" i="6"/>
  <c r="K54" i="6"/>
  <c r="L54" i="6"/>
  <c r="M54" i="6"/>
  <c r="N54" i="6"/>
  <c r="O54" i="6"/>
  <c r="P54" i="6"/>
  <c r="S54" i="6"/>
  <c r="U54" i="6"/>
  <c r="V54" i="6"/>
  <c r="AP54" i="6"/>
  <c r="AQ54" i="6"/>
  <c r="AR54" i="6"/>
  <c r="AS54" i="6"/>
  <c r="AT54" i="6"/>
  <c r="AU54" i="6"/>
  <c r="AV54" i="6"/>
  <c r="AW54" i="6"/>
  <c r="AY54" i="6"/>
  <c r="AZ54" i="6"/>
  <c r="K55" i="6"/>
  <c r="L55" i="6"/>
  <c r="M55" i="6"/>
  <c r="N55" i="6"/>
  <c r="O55" i="6"/>
  <c r="P55" i="6"/>
  <c r="S55" i="6"/>
  <c r="U55" i="6"/>
  <c r="V55" i="6"/>
  <c r="AP55" i="6"/>
  <c r="AQ55" i="6"/>
  <c r="AR55" i="6"/>
  <c r="AS55" i="6"/>
  <c r="AT55" i="6"/>
  <c r="AU55" i="6"/>
  <c r="AV55" i="6"/>
  <c r="AW55" i="6"/>
  <c r="AY55" i="6"/>
  <c r="AZ55" i="6"/>
  <c r="K56" i="6"/>
  <c r="L56" i="6"/>
  <c r="M56" i="6"/>
  <c r="N56" i="6"/>
  <c r="O56" i="6"/>
  <c r="P56" i="6"/>
  <c r="S56" i="6"/>
  <c r="U56" i="6"/>
  <c r="V56" i="6"/>
  <c r="AP56" i="6"/>
  <c r="AQ56" i="6"/>
  <c r="AR56" i="6"/>
  <c r="AS56" i="6"/>
  <c r="AT56" i="6"/>
  <c r="AU56" i="6"/>
  <c r="AV56" i="6"/>
  <c r="AW56" i="6"/>
  <c r="AY56" i="6"/>
  <c r="AZ56" i="6"/>
  <c r="K57" i="6"/>
  <c r="L57" i="6"/>
  <c r="M57" i="6"/>
  <c r="N57" i="6"/>
  <c r="O57" i="6"/>
  <c r="P57" i="6"/>
  <c r="S57" i="6"/>
  <c r="U57" i="6"/>
  <c r="V57" i="6"/>
  <c r="AP57" i="6"/>
  <c r="AQ57" i="6"/>
  <c r="AR57" i="6"/>
  <c r="AS57" i="6"/>
  <c r="AT57" i="6"/>
  <c r="AU57" i="6"/>
  <c r="AV57" i="6"/>
  <c r="AW57" i="6"/>
  <c r="AY57" i="6"/>
  <c r="AZ57" i="6"/>
  <c r="K58" i="6"/>
  <c r="L58" i="6"/>
  <c r="M58" i="6"/>
  <c r="N58" i="6"/>
  <c r="O58" i="6"/>
  <c r="P58" i="6"/>
  <c r="S58" i="6"/>
  <c r="U58" i="6"/>
  <c r="V58" i="6"/>
  <c r="AP58" i="6"/>
  <c r="AQ58" i="6"/>
  <c r="AR58" i="6"/>
  <c r="AS58" i="6"/>
  <c r="AT58" i="6"/>
  <c r="AU58" i="6"/>
  <c r="AV58" i="6"/>
  <c r="AW58" i="6"/>
  <c r="AY58" i="6"/>
  <c r="AZ58" i="6"/>
  <c r="K59" i="6"/>
  <c r="L59" i="6"/>
  <c r="M59" i="6"/>
  <c r="N59" i="6"/>
  <c r="O59" i="6"/>
  <c r="P59" i="6"/>
  <c r="S59" i="6"/>
  <c r="U59" i="6"/>
  <c r="V59" i="6"/>
  <c r="AP59" i="6"/>
  <c r="AQ59" i="6"/>
  <c r="AR59" i="6"/>
  <c r="AS59" i="6"/>
  <c r="AT59" i="6"/>
  <c r="AU59" i="6"/>
  <c r="AV59" i="6"/>
  <c r="AW59" i="6"/>
  <c r="AY59" i="6"/>
  <c r="AZ59" i="6"/>
  <c r="K60" i="6"/>
  <c r="L60" i="6"/>
  <c r="M60" i="6"/>
  <c r="N60" i="6"/>
  <c r="O60" i="6"/>
  <c r="P60" i="6"/>
  <c r="S60" i="6"/>
  <c r="U60" i="6"/>
  <c r="V60" i="6"/>
  <c r="AP60" i="6"/>
  <c r="AQ60" i="6"/>
  <c r="AR60" i="6"/>
  <c r="AS60" i="6"/>
  <c r="AT60" i="6"/>
  <c r="AU60" i="6"/>
  <c r="AV60" i="6"/>
  <c r="AW60" i="6"/>
  <c r="AY60" i="6"/>
  <c r="AZ60" i="6"/>
  <c r="K61" i="6"/>
  <c r="L61" i="6"/>
  <c r="M61" i="6"/>
  <c r="N61" i="6"/>
  <c r="O61" i="6"/>
  <c r="P61" i="6"/>
  <c r="S61" i="6"/>
  <c r="U61" i="6"/>
  <c r="V61" i="6"/>
  <c r="AP61" i="6"/>
  <c r="AQ61" i="6"/>
  <c r="AR61" i="6"/>
  <c r="AS61" i="6"/>
  <c r="AT61" i="6"/>
  <c r="AU61" i="6"/>
  <c r="AV61" i="6"/>
  <c r="AW61" i="6"/>
  <c r="AY61" i="6"/>
  <c r="AZ61" i="6"/>
  <c r="K62" i="6"/>
  <c r="L62" i="6"/>
  <c r="M62" i="6"/>
  <c r="N62" i="6"/>
  <c r="O62" i="6"/>
  <c r="P62" i="6"/>
  <c r="S62" i="6"/>
  <c r="U62" i="6"/>
  <c r="V62" i="6"/>
  <c r="AP62" i="6"/>
  <c r="AQ62" i="6"/>
  <c r="AR62" i="6"/>
  <c r="AS62" i="6"/>
  <c r="AT62" i="6"/>
  <c r="AU62" i="6"/>
  <c r="AV62" i="6"/>
  <c r="AW62" i="6"/>
  <c r="AY62" i="6"/>
  <c r="AZ62" i="6"/>
  <c r="K63" i="6"/>
  <c r="L63" i="6"/>
  <c r="M63" i="6"/>
  <c r="N63" i="6"/>
  <c r="O63" i="6"/>
  <c r="P63" i="6"/>
  <c r="S63" i="6"/>
  <c r="U63" i="6"/>
  <c r="V63" i="6"/>
  <c r="AP63" i="6"/>
  <c r="AQ63" i="6"/>
  <c r="AR63" i="6"/>
  <c r="AS63" i="6"/>
  <c r="AT63" i="6"/>
  <c r="AU63" i="6"/>
  <c r="AV63" i="6"/>
  <c r="AW63" i="6"/>
  <c r="AY63" i="6"/>
  <c r="AZ63" i="6"/>
  <c r="K64" i="6"/>
  <c r="L64" i="6"/>
  <c r="M64" i="6"/>
  <c r="N64" i="6"/>
  <c r="O64" i="6"/>
  <c r="P64" i="6"/>
  <c r="S64" i="6"/>
  <c r="U64" i="6"/>
  <c r="V64" i="6"/>
  <c r="AP64" i="6"/>
  <c r="AQ64" i="6"/>
  <c r="AR64" i="6"/>
  <c r="AS64" i="6"/>
  <c r="AT64" i="6"/>
  <c r="AU64" i="6"/>
  <c r="AV64" i="6"/>
  <c r="AW64" i="6"/>
  <c r="AY64" i="6"/>
  <c r="AZ64" i="6"/>
  <c r="K65" i="6"/>
  <c r="L65" i="6"/>
  <c r="M65" i="6"/>
  <c r="N65" i="6"/>
  <c r="O65" i="6"/>
  <c r="P65" i="6"/>
  <c r="S65" i="6"/>
  <c r="U65" i="6"/>
  <c r="V65" i="6"/>
  <c r="AP65" i="6"/>
  <c r="AQ65" i="6"/>
  <c r="AR65" i="6"/>
  <c r="AS65" i="6"/>
  <c r="AT65" i="6"/>
  <c r="AU65" i="6"/>
  <c r="AV65" i="6"/>
  <c r="AW65" i="6"/>
  <c r="AY65" i="6"/>
  <c r="AZ65" i="6"/>
  <c r="K66" i="6"/>
  <c r="L66" i="6"/>
  <c r="M66" i="6"/>
  <c r="N66" i="6"/>
  <c r="O66" i="6"/>
  <c r="P66" i="6"/>
  <c r="S66" i="6"/>
  <c r="U66" i="6"/>
  <c r="V66" i="6"/>
  <c r="AP66" i="6"/>
  <c r="AQ66" i="6"/>
  <c r="AR66" i="6"/>
  <c r="AS66" i="6"/>
  <c r="AT66" i="6"/>
  <c r="AU66" i="6"/>
  <c r="AV66" i="6"/>
  <c r="AW66" i="6"/>
  <c r="AY66" i="6"/>
  <c r="AZ66" i="6"/>
  <c r="K67" i="6"/>
  <c r="L67" i="6"/>
  <c r="M67" i="6"/>
  <c r="N67" i="6"/>
  <c r="O67" i="6"/>
  <c r="P67" i="6"/>
  <c r="S67" i="6"/>
  <c r="U67" i="6"/>
  <c r="V67" i="6"/>
  <c r="AP67" i="6"/>
  <c r="AQ67" i="6"/>
  <c r="AR67" i="6"/>
  <c r="AS67" i="6"/>
  <c r="AT67" i="6"/>
  <c r="AU67" i="6"/>
  <c r="AV67" i="6"/>
  <c r="AW67" i="6"/>
  <c r="AY67" i="6"/>
  <c r="AZ67" i="6"/>
  <c r="K68" i="6"/>
  <c r="L68" i="6"/>
  <c r="M68" i="6"/>
  <c r="N68" i="6"/>
  <c r="O68" i="6"/>
  <c r="P68" i="6"/>
  <c r="S68" i="6"/>
  <c r="U68" i="6"/>
  <c r="V68" i="6"/>
  <c r="AP68" i="6"/>
  <c r="AQ68" i="6"/>
  <c r="AR68" i="6"/>
  <c r="AS68" i="6"/>
  <c r="AT68" i="6"/>
  <c r="AU68" i="6"/>
  <c r="AV68" i="6"/>
  <c r="AW68" i="6"/>
  <c r="AY68" i="6"/>
  <c r="AZ68" i="6"/>
  <c r="K69" i="6"/>
  <c r="L69" i="6"/>
  <c r="M69" i="6"/>
  <c r="N69" i="6"/>
  <c r="O69" i="6"/>
  <c r="P69" i="6"/>
  <c r="S69" i="6"/>
  <c r="U69" i="6"/>
  <c r="V69" i="6"/>
  <c r="AP69" i="6"/>
  <c r="AQ69" i="6"/>
  <c r="AR69" i="6"/>
  <c r="AS69" i="6"/>
  <c r="AT69" i="6"/>
  <c r="AU69" i="6"/>
  <c r="AV69" i="6"/>
  <c r="AW69" i="6"/>
  <c r="AY69" i="6"/>
  <c r="AZ69" i="6"/>
  <c r="K70" i="6"/>
  <c r="L70" i="6"/>
  <c r="M70" i="6"/>
  <c r="N70" i="6"/>
  <c r="O70" i="6"/>
  <c r="P70" i="6"/>
  <c r="S70" i="6"/>
  <c r="U70" i="6"/>
  <c r="V70" i="6"/>
  <c r="AP70" i="6"/>
  <c r="AQ70" i="6"/>
  <c r="AR70" i="6"/>
  <c r="AS70" i="6"/>
  <c r="AT70" i="6"/>
  <c r="AU70" i="6"/>
  <c r="AV70" i="6"/>
  <c r="AW70" i="6"/>
  <c r="AY70" i="6"/>
  <c r="AZ70" i="6"/>
  <c r="K71" i="6"/>
  <c r="L71" i="6"/>
  <c r="M71" i="6"/>
  <c r="N71" i="6"/>
  <c r="O71" i="6"/>
  <c r="P71" i="6"/>
  <c r="S71" i="6"/>
  <c r="U71" i="6"/>
  <c r="V71" i="6"/>
  <c r="AP71" i="6"/>
  <c r="AQ71" i="6"/>
  <c r="AR71" i="6"/>
  <c r="AS71" i="6"/>
  <c r="AT71" i="6"/>
  <c r="AU71" i="6"/>
  <c r="AV71" i="6"/>
  <c r="AW71" i="6"/>
  <c r="AY71" i="6"/>
  <c r="AZ71" i="6"/>
  <c r="K72" i="6"/>
  <c r="L72" i="6"/>
  <c r="M72" i="6"/>
  <c r="N72" i="6"/>
  <c r="O72" i="6"/>
  <c r="P72" i="6"/>
  <c r="S72" i="6"/>
  <c r="U72" i="6"/>
  <c r="V72" i="6"/>
  <c r="AP72" i="6"/>
  <c r="AQ72" i="6"/>
  <c r="AR72" i="6"/>
  <c r="AS72" i="6"/>
  <c r="AT72" i="6"/>
  <c r="AU72" i="6"/>
  <c r="AV72" i="6"/>
  <c r="AW72" i="6"/>
  <c r="AY72" i="6"/>
  <c r="AZ72" i="6"/>
  <c r="K73" i="6"/>
  <c r="L73" i="6"/>
  <c r="M73" i="6"/>
  <c r="N73" i="6"/>
  <c r="O73" i="6"/>
  <c r="P73" i="6"/>
  <c r="S73" i="6"/>
  <c r="U73" i="6"/>
  <c r="V73" i="6"/>
  <c r="AP73" i="6"/>
  <c r="AQ73" i="6"/>
  <c r="AR73" i="6"/>
  <c r="AS73" i="6"/>
  <c r="AT73" i="6"/>
  <c r="AU73" i="6"/>
  <c r="AV73" i="6"/>
  <c r="AW73" i="6"/>
  <c r="AY73" i="6"/>
  <c r="AZ73" i="6"/>
  <c r="K74" i="6"/>
  <c r="L74" i="6"/>
  <c r="M74" i="6"/>
  <c r="N74" i="6"/>
  <c r="O74" i="6"/>
  <c r="P74" i="6"/>
  <c r="S74" i="6"/>
  <c r="U74" i="6"/>
  <c r="V74" i="6"/>
  <c r="AP74" i="6"/>
  <c r="AQ74" i="6"/>
  <c r="AR74" i="6"/>
  <c r="AS74" i="6"/>
  <c r="AT74" i="6"/>
  <c r="AU74" i="6"/>
  <c r="AV74" i="6"/>
  <c r="AW74" i="6"/>
  <c r="AY74" i="6"/>
  <c r="AZ74" i="6"/>
  <c r="K75" i="6"/>
  <c r="L75" i="6"/>
  <c r="M75" i="6"/>
  <c r="N75" i="6"/>
  <c r="O75" i="6"/>
  <c r="P75" i="6"/>
  <c r="S75" i="6"/>
  <c r="U75" i="6"/>
  <c r="V75" i="6"/>
  <c r="AP75" i="6"/>
  <c r="AQ75" i="6"/>
  <c r="AR75" i="6"/>
  <c r="AS75" i="6"/>
  <c r="AT75" i="6"/>
  <c r="AU75" i="6"/>
  <c r="AV75" i="6"/>
  <c r="AW75" i="6"/>
  <c r="AY75" i="6"/>
  <c r="AZ75" i="6"/>
  <c r="K76" i="6"/>
  <c r="L76" i="6"/>
  <c r="M76" i="6"/>
  <c r="N76" i="6"/>
  <c r="O76" i="6"/>
  <c r="P76" i="6"/>
  <c r="S76" i="6"/>
  <c r="U76" i="6"/>
  <c r="V76" i="6"/>
  <c r="AP76" i="6"/>
  <c r="AQ76" i="6"/>
  <c r="AR76" i="6"/>
  <c r="AS76" i="6"/>
  <c r="AT76" i="6"/>
  <c r="AU76" i="6"/>
  <c r="AV76" i="6"/>
  <c r="AW76" i="6"/>
  <c r="AY76" i="6"/>
  <c r="AZ76" i="6"/>
  <c r="K77" i="6"/>
  <c r="L77" i="6"/>
  <c r="M77" i="6"/>
  <c r="N77" i="6"/>
  <c r="O77" i="6"/>
  <c r="P77" i="6"/>
  <c r="S77" i="6"/>
  <c r="U77" i="6"/>
  <c r="V77" i="6"/>
  <c r="AP77" i="6"/>
  <c r="AQ77" i="6"/>
  <c r="AR77" i="6"/>
  <c r="AS77" i="6"/>
  <c r="AT77" i="6"/>
  <c r="AU77" i="6"/>
  <c r="AV77" i="6"/>
  <c r="AW77" i="6"/>
  <c r="AY77" i="6"/>
  <c r="AZ77" i="6"/>
  <c r="K78" i="6"/>
  <c r="L78" i="6"/>
  <c r="M78" i="6"/>
  <c r="N78" i="6"/>
  <c r="O78" i="6"/>
  <c r="P78" i="6"/>
  <c r="S78" i="6"/>
  <c r="U78" i="6"/>
  <c r="V78" i="6"/>
  <c r="AP78" i="6"/>
  <c r="AQ78" i="6"/>
  <c r="AR78" i="6"/>
  <c r="AS78" i="6"/>
  <c r="AT78" i="6"/>
  <c r="AU78" i="6"/>
  <c r="AV78" i="6"/>
  <c r="AW78" i="6"/>
  <c r="AY78" i="6"/>
  <c r="AZ78" i="6"/>
  <c r="K79" i="6"/>
  <c r="L79" i="6"/>
  <c r="M79" i="6"/>
  <c r="N79" i="6"/>
  <c r="O79" i="6"/>
  <c r="P79" i="6"/>
  <c r="S79" i="6"/>
  <c r="U79" i="6"/>
  <c r="V79" i="6"/>
  <c r="AP79" i="6"/>
  <c r="AQ79" i="6"/>
  <c r="AR79" i="6"/>
  <c r="AS79" i="6"/>
  <c r="AT79" i="6"/>
  <c r="AU79" i="6"/>
  <c r="AV79" i="6"/>
  <c r="AW79" i="6"/>
  <c r="AY79" i="6"/>
  <c r="AZ79" i="6"/>
  <c r="K80" i="6"/>
  <c r="L80" i="6"/>
  <c r="M80" i="6"/>
  <c r="N80" i="6"/>
  <c r="O80" i="6"/>
  <c r="P80" i="6"/>
  <c r="S80" i="6"/>
  <c r="U80" i="6"/>
  <c r="V80" i="6"/>
  <c r="AP80" i="6"/>
  <c r="AQ80" i="6"/>
  <c r="AR80" i="6"/>
  <c r="AS80" i="6"/>
  <c r="AT80" i="6"/>
  <c r="AU80" i="6"/>
  <c r="AV80" i="6"/>
  <c r="AW80" i="6"/>
  <c r="AY80" i="6"/>
  <c r="AZ80" i="6"/>
  <c r="K81" i="6"/>
  <c r="L81" i="6"/>
  <c r="M81" i="6"/>
  <c r="N81" i="6"/>
  <c r="O81" i="6"/>
  <c r="P81" i="6"/>
  <c r="S81" i="6"/>
  <c r="U81" i="6"/>
  <c r="V81" i="6"/>
  <c r="AP81" i="6"/>
  <c r="AQ81" i="6"/>
  <c r="AR81" i="6"/>
  <c r="AS81" i="6"/>
  <c r="AT81" i="6"/>
  <c r="AU81" i="6"/>
  <c r="AV81" i="6"/>
  <c r="AW81" i="6"/>
  <c r="AY81" i="6"/>
  <c r="AZ81" i="6"/>
  <c r="K82" i="6"/>
  <c r="L82" i="6"/>
  <c r="M82" i="6"/>
  <c r="N82" i="6"/>
  <c r="O82" i="6"/>
  <c r="P82" i="6"/>
  <c r="S82" i="6"/>
  <c r="U82" i="6"/>
  <c r="V82" i="6"/>
  <c r="AP82" i="6"/>
  <c r="AQ82" i="6"/>
  <c r="AR82" i="6"/>
  <c r="AS82" i="6"/>
  <c r="AT82" i="6"/>
  <c r="AU82" i="6"/>
  <c r="AV82" i="6"/>
  <c r="AW82" i="6"/>
  <c r="AY82" i="6"/>
  <c r="AZ82" i="6"/>
  <c r="K83" i="6"/>
  <c r="L83" i="6"/>
  <c r="M83" i="6"/>
  <c r="N83" i="6"/>
  <c r="O83" i="6"/>
  <c r="P83" i="6"/>
  <c r="S83" i="6"/>
  <c r="U83" i="6"/>
  <c r="V83" i="6"/>
  <c r="AP83" i="6"/>
  <c r="AQ83" i="6"/>
  <c r="AR83" i="6"/>
  <c r="AS83" i="6"/>
  <c r="AT83" i="6"/>
  <c r="AU83" i="6"/>
  <c r="AV83" i="6"/>
  <c r="AW83" i="6"/>
  <c r="AY83" i="6"/>
  <c r="AZ83" i="6"/>
  <c r="K84" i="6"/>
  <c r="L84" i="6"/>
  <c r="M84" i="6"/>
  <c r="N84" i="6"/>
  <c r="O84" i="6"/>
  <c r="P84" i="6"/>
  <c r="S84" i="6"/>
  <c r="U84" i="6"/>
  <c r="V84" i="6"/>
  <c r="AP84" i="6"/>
  <c r="AQ84" i="6"/>
  <c r="AR84" i="6"/>
  <c r="AS84" i="6"/>
  <c r="AT84" i="6"/>
  <c r="AU84" i="6"/>
  <c r="AV84" i="6"/>
  <c r="AW84" i="6"/>
  <c r="AY84" i="6"/>
  <c r="AZ84" i="6"/>
  <c r="K85" i="6"/>
  <c r="L85" i="6"/>
  <c r="M85" i="6"/>
  <c r="N85" i="6"/>
  <c r="O85" i="6"/>
  <c r="P85" i="6"/>
  <c r="S85" i="6"/>
  <c r="U85" i="6"/>
  <c r="V85" i="6"/>
  <c r="AP85" i="6"/>
  <c r="AQ85" i="6"/>
  <c r="AR85" i="6"/>
  <c r="AS85" i="6"/>
  <c r="AT85" i="6"/>
  <c r="AU85" i="6"/>
  <c r="AV85" i="6"/>
  <c r="AW85" i="6"/>
  <c r="AY85" i="6"/>
  <c r="AZ85" i="6"/>
  <c r="K86" i="6"/>
  <c r="L86" i="6"/>
  <c r="M86" i="6"/>
  <c r="N86" i="6"/>
  <c r="O86" i="6"/>
  <c r="P86" i="6"/>
  <c r="S86" i="6"/>
  <c r="U86" i="6"/>
  <c r="V86" i="6"/>
  <c r="AP86" i="6"/>
  <c r="AQ86" i="6"/>
  <c r="AR86" i="6"/>
  <c r="AS86" i="6"/>
  <c r="AT86" i="6"/>
  <c r="AU86" i="6"/>
  <c r="AV86" i="6"/>
  <c r="AW86" i="6"/>
  <c r="AY86" i="6"/>
  <c r="AZ86" i="6"/>
  <c r="K87" i="6"/>
  <c r="L87" i="6"/>
  <c r="M87" i="6"/>
  <c r="N87" i="6"/>
  <c r="O87" i="6"/>
  <c r="P87" i="6"/>
  <c r="S87" i="6"/>
  <c r="U87" i="6"/>
  <c r="V87" i="6"/>
  <c r="AP87" i="6"/>
  <c r="AQ87" i="6"/>
  <c r="AR87" i="6"/>
  <c r="AS87" i="6"/>
  <c r="AT87" i="6"/>
  <c r="AU87" i="6"/>
  <c r="AV87" i="6"/>
  <c r="AW87" i="6"/>
  <c r="AY87" i="6"/>
  <c r="AZ87" i="6"/>
  <c r="BE87" i="6"/>
  <c r="K89" i="6"/>
  <c r="L89" i="6"/>
  <c r="M89" i="6"/>
  <c r="N89" i="6"/>
  <c r="O89" i="6"/>
  <c r="P89" i="6"/>
  <c r="S89" i="6"/>
  <c r="V89" i="6"/>
  <c r="AP89" i="6"/>
  <c r="AQ89" i="6"/>
  <c r="AR89" i="6"/>
  <c r="AS89" i="6"/>
  <c r="AT89" i="6"/>
  <c r="AU89" i="6"/>
  <c r="AV89" i="6"/>
  <c r="AW89" i="6"/>
  <c r="AY89" i="6"/>
  <c r="AZ89" i="6"/>
  <c r="K90" i="6"/>
  <c r="L90" i="6"/>
  <c r="M90" i="6"/>
  <c r="N90" i="6"/>
  <c r="O90" i="6"/>
  <c r="P90" i="6"/>
  <c r="S90" i="6"/>
  <c r="V90" i="6"/>
  <c r="AP90" i="6"/>
  <c r="AQ90" i="6"/>
  <c r="AR90" i="6"/>
  <c r="AS90" i="6"/>
  <c r="AT90" i="6"/>
  <c r="AU90" i="6"/>
  <c r="AV90" i="6"/>
  <c r="AW90" i="6"/>
  <c r="AY90" i="6"/>
  <c r="AZ90" i="6"/>
  <c r="K91" i="6"/>
  <c r="L91" i="6"/>
  <c r="M91" i="6"/>
  <c r="N91" i="6"/>
  <c r="O91" i="6"/>
  <c r="P91" i="6"/>
  <c r="S91" i="6"/>
  <c r="V91" i="6"/>
  <c r="AP91" i="6"/>
  <c r="AQ91" i="6"/>
  <c r="AR91" i="6"/>
  <c r="AS91" i="6"/>
  <c r="AT91" i="6"/>
  <c r="AU91" i="6"/>
  <c r="AV91" i="6"/>
  <c r="AW91" i="6"/>
  <c r="AY91" i="6"/>
  <c r="AZ91" i="6"/>
  <c r="K92" i="6"/>
  <c r="L92" i="6"/>
  <c r="M92" i="6"/>
  <c r="N92" i="6"/>
  <c r="O92" i="6"/>
  <c r="P92" i="6"/>
  <c r="S92" i="6"/>
  <c r="V92" i="6"/>
  <c r="AP92" i="6"/>
  <c r="AQ92" i="6"/>
  <c r="AR92" i="6"/>
  <c r="AS92" i="6"/>
  <c r="AT92" i="6"/>
  <c r="AU92" i="6"/>
  <c r="AV92" i="6"/>
  <c r="AW92" i="6"/>
  <c r="AY92" i="6"/>
  <c r="AZ92" i="6"/>
  <c r="K93" i="6"/>
  <c r="L93" i="6"/>
  <c r="M93" i="6"/>
  <c r="N93" i="6"/>
  <c r="O93" i="6"/>
  <c r="P93" i="6"/>
  <c r="S93" i="6"/>
  <c r="V93" i="6"/>
  <c r="AP93" i="6"/>
  <c r="AQ93" i="6"/>
  <c r="AR93" i="6"/>
  <c r="AS93" i="6"/>
  <c r="AT93" i="6"/>
  <c r="AU93" i="6"/>
  <c r="AV93" i="6"/>
  <c r="AW93" i="6"/>
  <c r="AY93" i="6"/>
  <c r="AZ93" i="6"/>
  <c r="K94" i="6"/>
  <c r="L94" i="6"/>
  <c r="M94" i="6"/>
  <c r="N94" i="6"/>
  <c r="O94" i="6"/>
  <c r="P94" i="6"/>
  <c r="S94" i="6"/>
  <c r="V94" i="6"/>
  <c r="AP94" i="6"/>
  <c r="AQ94" i="6"/>
  <c r="AR94" i="6"/>
  <c r="AS94" i="6"/>
  <c r="AT94" i="6"/>
  <c r="AU94" i="6"/>
  <c r="AV94" i="6"/>
  <c r="AW94" i="6"/>
  <c r="AY94" i="6"/>
  <c r="AZ94" i="6"/>
  <c r="K95" i="6"/>
  <c r="L95" i="6"/>
  <c r="M95" i="6"/>
  <c r="N95" i="6"/>
  <c r="O95" i="6"/>
  <c r="P95" i="6"/>
  <c r="AY95" i="6"/>
  <c r="K96" i="6"/>
  <c r="L96" i="6"/>
  <c r="M96" i="6"/>
  <c r="N96" i="6"/>
  <c r="O96" i="6"/>
  <c r="P96" i="6"/>
  <c r="R96" i="6"/>
  <c r="S96" i="6"/>
  <c r="T96" i="6"/>
  <c r="V96" i="6"/>
  <c r="AP96" i="6"/>
  <c r="AQ96" i="6"/>
  <c r="AR96" i="6"/>
  <c r="AS96" i="6"/>
  <c r="AT96" i="6"/>
  <c r="AU96" i="6"/>
  <c r="AV96" i="6"/>
  <c r="AW96" i="6"/>
  <c r="AY96" i="6"/>
  <c r="AZ96" i="6"/>
  <c r="BE96" i="6"/>
  <c r="AY98" i="6"/>
  <c r="AZ98" i="6"/>
  <c r="AY99" i="6"/>
  <c r="AZ99" i="6"/>
  <c r="AY100" i="6"/>
  <c r="AZ100" i="6"/>
  <c r="AY101" i="6"/>
  <c r="AZ101" i="6"/>
  <c r="AY102" i="6"/>
  <c r="AZ102" i="6"/>
  <c r="AY103" i="6"/>
  <c r="AZ103" i="6"/>
  <c r="BE103" i="6"/>
  <c r="C105" i="6"/>
  <c r="K105" i="6"/>
  <c r="L105" i="6"/>
  <c r="M105" i="6"/>
  <c r="N105" i="6"/>
  <c r="O105" i="6"/>
  <c r="P105" i="6"/>
  <c r="R105" i="6"/>
  <c r="S105" i="6"/>
  <c r="T105" i="6"/>
  <c r="U105" i="6"/>
  <c r="V105" i="6"/>
  <c r="AP105" i="6"/>
  <c r="AQ105" i="6"/>
  <c r="AR105" i="6"/>
  <c r="AS105" i="6"/>
  <c r="AT105" i="6"/>
  <c r="AU105" i="6"/>
  <c r="AV105" i="6"/>
  <c r="AW105" i="6"/>
  <c r="AY105" i="6"/>
  <c r="AZ105" i="6"/>
  <c r="Y106" i="6"/>
  <c r="C106" i="6"/>
  <c r="K106" i="6"/>
  <c r="L106" i="6"/>
  <c r="M106" i="6"/>
  <c r="N106" i="6"/>
  <c r="O106" i="6"/>
  <c r="P106" i="6"/>
  <c r="R106" i="6"/>
  <c r="S106" i="6"/>
  <c r="T106" i="6"/>
  <c r="U106" i="6"/>
  <c r="V106" i="6"/>
  <c r="AP106" i="6"/>
  <c r="AQ106" i="6"/>
  <c r="AR106" i="6"/>
  <c r="AS106" i="6"/>
  <c r="AT106" i="6"/>
  <c r="AU106" i="6"/>
  <c r="AV106" i="6"/>
  <c r="AW106" i="6"/>
  <c r="AY106" i="6"/>
  <c r="AZ106" i="6"/>
  <c r="BE106" i="6"/>
  <c r="K108" i="6"/>
  <c r="L108" i="6"/>
  <c r="M108" i="6"/>
  <c r="N108" i="6"/>
  <c r="O108" i="6"/>
  <c r="P108" i="6"/>
  <c r="S108" i="6"/>
  <c r="U108" i="6"/>
  <c r="V108" i="6"/>
  <c r="AP108" i="6"/>
  <c r="AQ108" i="6"/>
  <c r="AR108" i="6"/>
  <c r="AS108" i="6"/>
  <c r="AT108" i="6"/>
  <c r="AU108" i="6"/>
  <c r="AV108" i="6"/>
  <c r="AW108" i="6"/>
  <c r="AY108" i="6"/>
  <c r="AZ108" i="6"/>
  <c r="K109" i="6"/>
  <c r="L109" i="6"/>
  <c r="M109" i="6"/>
  <c r="N109" i="6"/>
  <c r="O109" i="6"/>
  <c r="P109" i="6"/>
  <c r="S109" i="6"/>
  <c r="U109" i="6"/>
  <c r="V109" i="6"/>
  <c r="AP109" i="6"/>
  <c r="AQ109" i="6"/>
  <c r="AR109" i="6"/>
  <c r="AS109" i="6"/>
  <c r="AT109" i="6"/>
  <c r="AU109" i="6"/>
  <c r="AV109" i="6"/>
  <c r="AW109" i="6"/>
  <c r="AY109" i="6"/>
  <c r="AZ109" i="6"/>
  <c r="K110" i="6"/>
  <c r="L110" i="6"/>
  <c r="M110" i="6"/>
  <c r="N110" i="6"/>
  <c r="O110" i="6"/>
  <c r="P110" i="6"/>
  <c r="S110" i="6"/>
  <c r="U110" i="6"/>
  <c r="V110" i="6"/>
  <c r="AP110" i="6"/>
  <c r="AQ110" i="6"/>
  <c r="AR110" i="6"/>
  <c r="AS110" i="6"/>
  <c r="AT110" i="6"/>
  <c r="AU110" i="6"/>
  <c r="AV110" i="6"/>
  <c r="AW110" i="6"/>
  <c r="AY110" i="6"/>
  <c r="AZ110" i="6"/>
  <c r="K111" i="6"/>
  <c r="L111" i="6"/>
  <c r="M111" i="6"/>
  <c r="N111" i="6"/>
  <c r="O111" i="6"/>
  <c r="P111" i="6"/>
  <c r="S111" i="6"/>
  <c r="U111" i="6"/>
  <c r="V111" i="6"/>
  <c r="AP111" i="6"/>
  <c r="AQ111" i="6"/>
  <c r="AR111" i="6"/>
  <c r="AS111" i="6"/>
  <c r="AT111" i="6"/>
  <c r="AU111" i="6"/>
  <c r="AV111" i="6"/>
  <c r="AW111" i="6"/>
  <c r="AY111" i="6"/>
  <c r="AZ111" i="6"/>
  <c r="K112" i="6"/>
  <c r="L112" i="6"/>
  <c r="M112" i="6"/>
  <c r="N112" i="6"/>
  <c r="O112" i="6"/>
  <c r="P112" i="6"/>
  <c r="S112" i="6"/>
  <c r="U112" i="6"/>
  <c r="V112" i="6"/>
  <c r="AP112" i="6"/>
  <c r="AQ112" i="6"/>
  <c r="AR112" i="6"/>
  <c r="AS112" i="6"/>
  <c r="AT112" i="6"/>
  <c r="AU112" i="6"/>
  <c r="AV112" i="6"/>
  <c r="AW112" i="6"/>
  <c r="AY112" i="6"/>
  <c r="AZ112" i="6"/>
  <c r="K113" i="6"/>
  <c r="L113" i="6"/>
  <c r="M113" i="6"/>
  <c r="N113" i="6"/>
  <c r="O113" i="6"/>
  <c r="P113" i="6"/>
  <c r="S113" i="6"/>
  <c r="U113" i="6"/>
  <c r="V113" i="6"/>
  <c r="AP113" i="6"/>
  <c r="AQ113" i="6"/>
  <c r="AR113" i="6"/>
  <c r="AS113" i="6"/>
  <c r="AT113" i="6"/>
  <c r="AU113" i="6"/>
  <c r="AV113" i="6"/>
  <c r="AW113" i="6"/>
  <c r="AY113" i="6"/>
  <c r="AZ113" i="6"/>
  <c r="K114" i="6"/>
  <c r="L114" i="6"/>
  <c r="M114" i="6"/>
  <c r="N114" i="6"/>
  <c r="O114" i="6"/>
  <c r="P114" i="6"/>
  <c r="S114" i="6"/>
  <c r="U114" i="6"/>
  <c r="V114" i="6"/>
  <c r="AP114" i="6"/>
  <c r="AQ114" i="6"/>
  <c r="AR114" i="6"/>
  <c r="AS114" i="6"/>
  <c r="AT114" i="6"/>
  <c r="AU114" i="6"/>
  <c r="AV114" i="6"/>
  <c r="AW114" i="6"/>
  <c r="AY114" i="6"/>
  <c r="AZ114" i="6"/>
  <c r="K115" i="6"/>
  <c r="L115" i="6"/>
  <c r="M115" i="6"/>
  <c r="N115" i="6"/>
  <c r="O115" i="6"/>
  <c r="P115" i="6"/>
  <c r="S115" i="6"/>
  <c r="U115" i="6"/>
  <c r="V115" i="6"/>
  <c r="AP115" i="6"/>
  <c r="AQ115" i="6"/>
  <c r="AR115" i="6"/>
  <c r="AS115" i="6"/>
  <c r="AT115" i="6"/>
  <c r="AU115" i="6"/>
  <c r="AV115" i="6"/>
  <c r="AW115" i="6"/>
  <c r="AY115" i="6"/>
  <c r="AZ115" i="6"/>
  <c r="K116" i="6"/>
  <c r="L116" i="6"/>
  <c r="M116" i="6"/>
  <c r="N116" i="6"/>
  <c r="O116" i="6"/>
  <c r="P116" i="6"/>
  <c r="S116" i="6"/>
  <c r="U116" i="6"/>
  <c r="V116" i="6"/>
  <c r="AP116" i="6"/>
  <c r="AQ116" i="6"/>
  <c r="AR116" i="6"/>
  <c r="AS116" i="6"/>
  <c r="AT116" i="6"/>
  <c r="AU116" i="6"/>
  <c r="AV116" i="6"/>
  <c r="AW116" i="6"/>
  <c r="AY116" i="6"/>
  <c r="AZ116" i="6"/>
  <c r="K117" i="6"/>
  <c r="L117" i="6"/>
  <c r="M117" i="6"/>
  <c r="N117" i="6"/>
  <c r="O117" i="6"/>
  <c r="P117" i="6"/>
  <c r="S117" i="6"/>
  <c r="U117" i="6"/>
  <c r="V117" i="6"/>
  <c r="AP117" i="6"/>
  <c r="AQ117" i="6"/>
  <c r="AR117" i="6"/>
  <c r="AS117" i="6"/>
  <c r="AT117" i="6"/>
  <c r="AU117" i="6"/>
  <c r="AV117" i="6"/>
  <c r="AW117" i="6"/>
  <c r="AY117" i="6"/>
  <c r="AZ117" i="6"/>
  <c r="K118" i="6"/>
  <c r="L118" i="6"/>
  <c r="M118" i="6"/>
  <c r="N118" i="6"/>
  <c r="O118" i="6"/>
  <c r="P118" i="6"/>
  <c r="S118" i="6"/>
  <c r="U118" i="6"/>
  <c r="V118" i="6"/>
  <c r="AP118" i="6"/>
  <c r="AQ118" i="6"/>
  <c r="AR118" i="6"/>
  <c r="AS118" i="6"/>
  <c r="AT118" i="6"/>
  <c r="AU118" i="6"/>
  <c r="AV118" i="6"/>
  <c r="AW118" i="6"/>
  <c r="AY118" i="6"/>
  <c r="AZ118" i="6"/>
  <c r="K119" i="6"/>
  <c r="L119" i="6"/>
  <c r="M119" i="6"/>
  <c r="N119" i="6"/>
  <c r="O119" i="6"/>
  <c r="P119" i="6"/>
  <c r="S119" i="6"/>
  <c r="U119" i="6"/>
  <c r="V119" i="6"/>
  <c r="AP119" i="6"/>
  <c r="AQ119" i="6"/>
  <c r="AR119" i="6"/>
  <c r="AS119" i="6"/>
  <c r="AT119" i="6"/>
  <c r="AU119" i="6"/>
  <c r="AV119" i="6"/>
  <c r="AW119" i="6"/>
  <c r="AY119" i="6"/>
  <c r="AZ119" i="6"/>
  <c r="K120" i="6"/>
  <c r="L120" i="6"/>
  <c r="M120" i="6"/>
  <c r="N120" i="6"/>
  <c r="O120" i="6"/>
  <c r="P120" i="6"/>
  <c r="S120" i="6"/>
  <c r="U120" i="6"/>
  <c r="V120" i="6"/>
  <c r="AP120" i="6"/>
  <c r="AQ120" i="6"/>
  <c r="AR120" i="6"/>
  <c r="AS120" i="6"/>
  <c r="AT120" i="6"/>
  <c r="AU120" i="6"/>
  <c r="AV120" i="6"/>
  <c r="AW120" i="6"/>
  <c r="AY120" i="6"/>
  <c r="AZ120" i="6"/>
  <c r="K121" i="6"/>
  <c r="L121" i="6"/>
  <c r="M121" i="6"/>
  <c r="N121" i="6"/>
  <c r="O121" i="6"/>
  <c r="P121" i="6"/>
  <c r="S121" i="6"/>
  <c r="U121" i="6"/>
  <c r="V121" i="6"/>
  <c r="AP121" i="6"/>
  <c r="AQ121" i="6"/>
  <c r="AR121" i="6"/>
  <c r="AS121" i="6"/>
  <c r="AT121" i="6"/>
  <c r="AU121" i="6"/>
  <c r="AV121" i="6"/>
  <c r="AW121" i="6"/>
  <c r="AY121" i="6"/>
  <c r="AZ121" i="6"/>
  <c r="K122" i="6"/>
  <c r="L122" i="6"/>
  <c r="M122" i="6"/>
  <c r="N122" i="6"/>
  <c r="O122" i="6"/>
  <c r="P122" i="6"/>
  <c r="S122" i="6"/>
  <c r="U122" i="6"/>
  <c r="V122" i="6"/>
  <c r="AP122" i="6"/>
  <c r="AQ122" i="6"/>
  <c r="AR122" i="6"/>
  <c r="AS122" i="6"/>
  <c r="AT122" i="6"/>
  <c r="AU122" i="6"/>
  <c r="AV122" i="6"/>
  <c r="AW122" i="6"/>
  <c r="AY122" i="6"/>
  <c r="AZ122" i="6"/>
  <c r="K123" i="6"/>
  <c r="L123" i="6"/>
  <c r="M123" i="6"/>
  <c r="N123" i="6"/>
  <c r="O123" i="6"/>
  <c r="P123" i="6"/>
  <c r="S123" i="6"/>
  <c r="U123" i="6"/>
  <c r="V123" i="6"/>
  <c r="AP123" i="6"/>
  <c r="AQ123" i="6"/>
  <c r="AR123" i="6"/>
  <c r="AS123" i="6"/>
  <c r="AT123" i="6"/>
  <c r="AU123" i="6"/>
  <c r="AV123" i="6"/>
  <c r="AW123" i="6"/>
  <c r="AY123" i="6"/>
  <c r="AZ123" i="6"/>
  <c r="K124" i="6"/>
  <c r="L124" i="6"/>
  <c r="M124" i="6"/>
  <c r="N124" i="6"/>
  <c r="O124" i="6"/>
  <c r="P124" i="6"/>
  <c r="S124" i="6"/>
  <c r="U124" i="6"/>
  <c r="V124" i="6"/>
  <c r="AP124" i="6"/>
  <c r="AQ124" i="6"/>
  <c r="AR124" i="6"/>
  <c r="AS124" i="6"/>
  <c r="AT124" i="6"/>
  <c r="AU124" i="6"/>
  <c r="AV124" i="6"/>
  <c r="AW124" i="6"/>
  <c r="AY124" i="6"/>
  <c r="AZ124" i="6"/>
  <c r="K125" i="6"/>
  <c r="L125" i="6"/>
  <c r="M125" i="6"/>
  <c r="N125" i="6"/>
  <c r="O125" i="6"/>
  <c r="P125" i="6"/>
  <c r="S125" i="6"/>
  <c r="U125" i="6"/>
  <c r="V125" i="6"/>
  <c r="AP125" i="6"/>
  <c r="AQ125" i="6"/>
  <c r="AR125" i="6"/>
  <c r="AS125" i="6"/>
  <c r="AT125" i="6"/>
  <c r="AU125" i="6"/>
  <c r="AV125" i="6"/>
  <c r="AW125" i="6"/>
  <c r="AY125" i="6"/>
  <c r="AZ125" i="6"/>
  <c r="K126" i="6"/>
  <c r="L126" i="6"/>
  <c r="M126" i="6"/>
  <c r="N126" i="6"/>
  <c r="O126" i="6"/>
  <c r="P126" i="6"/>
  <c r="S126" i="6"/>
  <c r="U126" i="6"/>
  <c r="V126" i="6"/>
  <c r="AP126" i="6"/>
  <c r="AQ126" i="6"/>
  <c r="AR126" i="6"/>
  <c r="AS126" i="6"/>
  <c r="AT126" i="6"/>
  <c r="AU126" i="6"/>
  <c r="AV126" i="6"/>
  <c r="AW126" i="6"/>
  <c r="AY126" i="6"/>
  <c r="AZ126" i="6"/>
  <c r="K127" i="6"/>
  <c r="L127" i="6"/>
  <c r="M127" i="6"/>
  <c r="N127" i="6"/>
  <c r="O127" i="6"/>
  <c r="P127" i="6"/>
  <c r="S127" i="6"/>
  <c r="U127" i="6"/>
  <c r="V127" i="6"/>
  <c r="AP127" i="6"/>
  <c r="AQ127" i="6"/>
  <c r="AR127" i="6"/>
  <c r="AS127" i="6"/>
  <c r="AT127" i="6"/>
  <c r="AU127" i="6"/>
  <c r="AV127" i="6"/>
  <c r="AW127" i="6"/>
  <c r="AY127" i="6"/>
  <c r="AZ127" i="6"/>
  <c r="K128" i="6"/>
  <c r="L128" i="6"/>
  <c r="M128" i="6"/>
  <c r="N128" i="6"/>
  <c r="O128" i="6"/>
  <c r="P128" i="6"/>
  <c r="S128" i="6"/>
  <c r="U128" i="6"/>
  <c r="V128" i="6"/>
  <c r="AP128" i="6"/>
  <c r="AQ128" i="6"/>
  <c r="AR128" i="6"/>
  <c r="AS128" i="6"/>
  <c r="AT128" i="6"/>
  <c r="AU128" i="6"/>
  <c r="AV128" i="6"/>
  <c r="AW128" i="6"/>
  <c r="AY128" i="6"/>
  <c r="AZ128" i="6"/>
  <c r="K129" i="6"/>
  <c r="L129" i="6"/>
  <c r="M129" i="6"/>
  <c r="N129" i="6"/>
  <c r="O129" i="6"/>
  <c r="P129" i="6"/>
  <c r="S129" i="6"/>
  <c r="U129" i="6"/>
  <c r="V129" i="6"/>
  <c r="AP129" i="6"/>
  <c r="AQ129" i="6"/>
  <c r="AR129" i="6"/>
  <c r="AS129" i="6"/>
  <c r="AT129" i="6"/>
  <c r="AU129" i="6"/>
  <c r="AV129" i="6"/>
  <c r="AW129" i="6"/>
  <c r="AY129" i="6"/>
  <c r="AZ129" i="6"/>
  <c r="K130" i="6"/>
  <c r="L130" i="6"/>
  <c r="M130" i="6"/>
  <c r="N130" i="6"/>
  <c r="O130" i="6"/>
  <c r="P130" i="6"/>
  <c r="S130" i="6"/>
  <c r="U130" i="6"/>
  <c r="V130" i="6"/>
  <c r="AP130" i="6"/>
  <c r="AQ130" i="6"/>
  <c r="AR130" i="6"/>
  <c r="AS130" i="6"/>
  <c r="AT130" i="6"/>
  <c r="AU130" i="6"/>
  <c r="AV130" i="6"/>
  <c r="AW130" i="6"/>
  <c r="AY130" i="6"/>
  <c r="AZ130" i="6"/>
  <c r="K131" i="6"/>
  <c r="L131" i="6"/>
  <c r="M131" i="6"/>
  <c r="N131" i="6"/>
  <c r="O131" i="6"/>
  <c r="P131" i="6"/>
  <c r="S131" i="6"/>
  <c r="U131" i="6"/>
  <c r="V131" i="6"/>
  <c r="AP131" i="6"/>
  <c r="AQ131" i="6"/>
  <c r="AR131" i="6"/>
  <c r="AS131" i="6"/>
  <c r="AT131" i="6"/>
  <c r="AU131" i="6"/>
  <c r="AV131" i="6"/>
  <c r="AW131" i="6"/>
  <c r="AY131" i="6"/>
  <c r="AZ131" i="6"/>
  <c r="K134" i="6"/>
  <c r="L134" i="6"/>
  <c r="M134" i="6"/>
  <c r="N134" i="6"/>
  <c r="O134" i="6"/>
  <c r="P134" i="6"/>
  <c r="S134" i="6"/>
  <c r="U134" i="6"/>
  <c r="V134" i="6"/>
  <c r="AP134" i="6"/>
  <c r="AQ134" i="6"/>
  <c r="AR134" i="6"/>
  <c r="AS134" i="6"/>
  <c r="AT134" i="6"/>
  <c r="AU134" i="6"/>
  <c r="AV134" i="6"/>
  <c r="AW134" i="6"/>
  <c r="AY134" i="6"/>
  <c r="AZ134" i="6"/>
  <c r="W135" i="6"/>
  <c r="Y135" i="6"/>
  <c r="Z135" i="6"/>
  <c r="C135" i="6"/>
  <c r="K135" i="6"/>
  <c r="L135" i="6"/>
  <c r="M135" i="6"/>
  <c r="N135" i="6"/>
  <c r="O135" i="6"/>
  <c r="P135" i="6"/>
  <c r="R135" i="6"/>
  <c r="S135" i="6"/>
  <c r="T135" i="6"/>
  <c r="U135" i="6"/>
  <c r="V135" i="6"/>
  <c r="AP135" i="6"/>
  <c r="AQ135" i="6"/>
  <c r="AR135" i="6"/>
  <c r="AS135" i="6"/>
  <c r="AT135" i="6"/>
  <c r="AU135" i="6"/>
  <c r="AV135" i="6"/>
  <c r="AW135" i="6"/>
  <c r="AY135" i="6"/>
  <c r="AZ135" i="6"/>
  <c r="BE135" i="6"/>
  <c r="K137" i="6"/>
  <c r="L137" i="6"/>
  <c r="M137" i="6"/>
  <c r="N137" i="6"/>
  <c r="O137" i="6"/>
  <c r="P137" i="6"/>
  <c r="AP137" i="6"/>
  <c r="AQ137" i="6"/>
  <c r="AR137" i="6"/>
  <c r="AS137" i="6"/>
  <c r="AT137" i="6"/>
  <c r="AU137" i="6"/>
  <c r="AV137" i="6"/>
  <c r="AW137" i="6"/>
  <c r="AY137" i="6"/>
  <c r="AZ137" i="6"/>
  <c r="K138" i="6"/>
  <c r="L138" i="6"/>
  <c r="M138" i="6"/>
  <c r="N138" i="6"/>
  <c r="O138" i="6"/>
  <c r="P138" i="6"/>
  <c r="AP138" i="6"/>
  <c r="AQ138" i="6"/>
  <c r="AR138" i="6"/>
  <c r="AS138" i="6"/>
  <c r="AT138" i="6"/>
  <c r="AU138" i="6"/>
  <c r="AV138" i="6"/>
  <c r="AW138" i="6"/>
  <c r="AY138" i="6"/>
  <c r="AZ138" i="6"/>
  <c r="K139" i="6"/>
  <c r="L139" i="6"/>
  <c r="M139" i="6"/>
  <c r="N139" i="6"/>
  <c r="O139" i="6"/>
  <c r="P139" i="6"/>
  <c r="AP139" i="6"/>
  <c r="AQ139" i="6"/>
  <c r="AR139" i="6"/>
  <c r="AS139" i="6"/>
  <c r="AT139" i="6"/>
  <c r="AU139" i="6"/>
  <c r="AV139" i="6"/>
  <c r="AW139" i="6"/>
  <c r="AY139" i="6"/>
  <c r="AZ139" i="6"/>
  <c r="K140" i="6"/>
  <c r="L140" i="6"/>
  <c r="M140" i="6"/>
  <c r="N140" i="6"/>
  <c r="O140" i="6"/>
  <c r="P140" i="6"/>
  <c r="AP140" i="6"/>
  <c r="AQ140" i="6"/>
  <c r="AR140" i="6"/>
  <c r="AS140" i="6"/>
  <c r="AT140" i="6"/>
  <c r="AU140" i="6"/>
  <c r="AV140" i="6"/>
  <c r="AW140" i="6"/>
  <c r="AY140" i="6"/>
  <c r="AZ140" i="6"/>
  <c r="K141" i="6"/>
  <c r="L141" i="6"/>
  <c r="M141" i="6"/>
  <c r="N141" i="6"/>
  <c r="O141" i="6"/>
  <c r="P141" i="6"/>
  <c r="AP141" i="6"/>
  <c r="AQ141" i="6"/>
  <c r="AR141" i="6"/>
  <c r="AS141" i="6"/>
  <c r="AT141" i="6"/>
  <c r="AU141" i="6"/>
  <c r="AV141" i="6"/>
  <c r="AW141" i="6"/>
  <c r="AY141" i="6"/>
  <c r="AZ141" i="6"/>
  <c r="K142" i="6"/>
  <c r="L142" i="6"/>
  <c r="M142" i="6"/>
  <c r="N142" i="6"/>
  <c r="O142" i="6"/>
  <c r="P142" i="6"/>
  <c r="AP142" i="6"/>
  <c r="AQ142" i="6"/>
  <c r="AR142" i="6"/>
  <c r="AS142" i="6"/>
  <c r="AT142" i="6"/>
  <c r="AU142" i="6"/>
  <c r="AV142" i="6"/>
  <c r="AW142" i="6"/>
  <c r="AY142" i="6"/>
  <c r="AZ142" i="6"/>
  <c r="K143" i="6"/>
  <c r="L143" i="6"/>
  <c r="M143" i="6"/>
  <c r="N143" i="6"/>
  <c r="O143" i="6"/>
  <c r="P143" i="6"/>
  <c r="AP143" i="6"/>
  <c r="AQ143" i="6"/>
  <c r="AR143" i="6"/>
  <c r="AS143" i="6"/>
  <c r="AT143" i="6"/>
  <c r="AU143" i="6"/>
  <c r="AV143" i="6"/>
  <c r="AW143" i="6"/>
  <c r="AY143" i="6"/>
  <c r="AZ143" i="6"/>
  <c r="K144" i="6"/>
  <c r="L144" i="6"/>
  <c r="M144" i="6"/>
  <c r="N144" i="6"/>
  <c r="O144" i="6"/>
  <c r="P144" i="6"/>
  <c r="AP144" i="6"/>
  <c r="AQ144" i="6"/>
  <c r="AR144" i="6"/>
  <c r="AS144" i="6"/>
  <c r="AT144" i="6"/>
  <c r="AU144" i="6"/>
  <c r="AV144" i="6"/>
  <c r="AW144" i="6"/>
  <c r="AY144" i="6"/>
  <c r="AZ144" i="6"/>
  <c r="K145" i="6"/>
  <c r="L145" i="6"/>
  <c r="M145" i="6"/>
  <c r="N145" i="6"/>
  <c r="O145" i="6"/>
  <c r="P145" i="6"/>
  <c r="AP145" i="6"/>
  <c r="AQ145" i="6"/>
  <c r="AR145" i="6"/>
  <c r="AS145" i="6"/>
  <c r="AT145" i="6"/>
  <c r="AU145" i="6"/>
  <c r="AV145" i="6"/>
  <c r="AW145" i="6"/>
  <c r="AY145" i="6"/>
  <c r="AZ145" i="6"/>
  <c r="K146" i="6"/>
  <c r="L146" i="6"/>
  <c r="M146" i="6"/>
  <c r="N146" i="6"/>
  <c r="O146" i="6"/>
  <c r="P146" i="6"/>
  <c r="AP146" i="6"/>
  <c r="AQ146" i="6"/>
  <c r="AR146" i="6"/>
  <c r="AS146" i="6"/>
  <c r="AT146" i="6"/>
  <c r="AU146" i="6"/>
  <c r="AV146" i="6"/>
  <c r="AW146" i="6"/>
  <c r="AY146" i="6"/>
  <c r="AZ146" i="6"/>
  <c r="K147" i="6"/>
  <c r="L147" i="6"/>
  <c r="M147" i="6"/>
  <c r="N147" i="6"/>
  <c r="O147" i="6"/>
  <c r="P147" i="6"/>
  <c r="AP147" i="6"/>
  <c r="AQ147" i="6"/>
  <c r="AR147" i="6"/>
  <c r="AS147" i="6"/>
  <c r="AT147" i="6"/>
  <c r="AU147" i="6"/>
  <c r="AV147" i="6"/>
  <c r="AW147" i="6"/>
  <c r="AY147" i="6"/>
  <c r="AZ147" i="6"/>
  <c r="K148" i="6"/>
  <c r="L148" i="6"/>
  <c r="M148" i="6"/>
  <c r="N148" i="6"/>
  <c r="O148" i="6"/>
  <c r="P148" i="6"/>
  <c r="AP148" i="6"/>
  <c r="AQ148" i="6"/>
  <c r="AR148" i="6"/>
  <c r="AS148" i="6"/>
  <c r="AT148" i="6"/>
  <c r="AU148" i="6"/>
  <c r="AV148" i="6"/>
  <c r="AW148" i="6"/>
  <c r="AY148" i="6"/>
  <c r="AZ148" i="6"/>
  <c r="K149" i="6"/>
  <c r="L149" i="6"/>
  <c r="M149" i="6"/>
  <c r="N149" i="6"/>
  <c r="O149" i="6"/>
  <c r="P149" i="6"/>
  <c r="AP149" i="6"/>
  <c r="AQ149" i="6"/>
  <c r="AR149" i="6"/>
  <c r="AS149" i="6"/>
  <c r="AT149" i="6"/>
  <c r="AU149" i="6"/>
  <c r="AV149" i="6"/>
  <c r="AW149" i="6"/>
  <c r="AY149" i="6"/>
  <c r="AZ149" i="6"/>
  <c r="K151" i="6"/>
  <c r="L151" i="6"/>
  <c r="M151" i="6"/>
  <c r="N151" i="6"/>
  <c r="O151" i="6"/>
  <c r="P151" i="6"/>
  <c r="AP151" i="6"/>
  <c r="AQ151" i="6"/>
  <c r="AR151" i="6"/>
  <c r="AS151" i="6"/>
  <c r="AT151" i="6"/>
  <c r="AU151" i="6"/>
  <c r="AV151" i="6"/>
  <c r="AW151" i="6"/>
  <c r="AY151" i="6"/>
  <c r="AZ151" i="6"/>
  <c r="BE151" i="6"/>
  <c r="K153" i="6"/>
  <c r="L153" i="6"/>
  <c r="M153" i="6"/>
  <c r="N153" i="6"/>
  <c r="O153" i="6"/>
  <c r="P153" i="6"/>
  <c r="AP153" i="6"/>
  <c r="AQ153" i="6"/>
  <c r="AR153" i="6"/>
  <c r="AS153" i="6"/>
  <c r="AT153" i="6"/>
  <c r="AU153" i="6"/>
  <c r="AV153" i="6"/>
  <c r="AW153" i="6"/>
  <c r="AY153" i="6"/>
  <c r="AZ153" i="6"/>
  <c r="K154" i="6"/>
  <c r="L154" i="6"/>
  <c r="M154" i="6"/>
  <c r="N154" i="6"/>
  <c r="O154" i="6"/>
  <c r="P154" i="6"/>
  <c r="AP154" i="6"/>
  <c r="AQ154" i="6"/>
  <c r="AR154" i="6"/>
  <c r="AS154" i="6"/>
  <c r="AT154" i="6"/>
  <c r="AU154" i="6"/>
  <c r="AV154" i="6"/>
  <c r="AW154" i="6"/>
  <c r="AY154" i="6"/>
  <c r="AZ154" i="6"/>
  <c r="K155" i="6"/>
  <c r="L155" i="6"/>
  <c r="M155" i="6"/>
  <c r="N155" i="6"/>
  <c r="O155" i="6"/>
  <c r="P155" i="6"/>
  <c r="AP155" i="6"/>
  <c r="AQ155" i="6"/>
  <c r="AR155" i="6"/>
  <c r="AS155" i="6"/>
  <c r="AT155" i="6"/>
  <c r="AU155" i="6"/>
  <c r="AV155" i="6"/>
  <c r="AW155" i="6"/>
  <c r="AY155" i="6"/>
  <c r="AZ155" i="6"/>
  <c r="BE155" i="6"/>
  <c r="K157" i="6"/>
  <c r="L157" i="6"/>
  <c r="M157" i="6"/>
  <c r="N157" i="6"/>
  <c r="O157" i="6"/>
  <c r="P157" i="6"/>
  <c r="S157" i="6"/>
  <c r="U157" i="6"/>
  <c r="V157" i="6"/>
  <c r="AP157" i="6"/>
  <c r="AQ157" i="6"/>
  <c r="AR157" i="6"/>
  <c r="AS157" i="6"/>
  <c r="AT157" i="6"/>
  <c r="AU157" i="6"/>
  <c r="AV157" i="6"/>
  <c r="AW157" i="6"/>
  <c r="AY157" i="6"/>
  <c r="AZ157" i="6"/>
  <c r="K158" i="6"/>
  <c r="L158" i="6"/>
  <c r="M158" i="6"/>
  <c r="N158" i="6"/>
  <c r="O158" i="6"/>
  <c r="P158" i="6"/>
  <c r="S158" i="6"/>
  <c r="U158" i="6"/>
  <c r="V158" i="6"/>
  <c r="AP158" i="6"/>
  <c r="AQ158" i="6"/>
  <c r="AR158" i="6"/>
  <c r="AS158" i="6"/>
  <c r="AT158" i="6"/>
  <c r="AU158" i="6"/>
  <c r="AV158" i="6"/>
  <c r="AW158" i="6"/>
  <c r="AY158" i="6"/>
  <c r="AZ158" i="6"/>
  <c r="K159" i="6"/>
  <c r="L159" i="6"/>
  <c r="M159" i="6"/>
  <c r="N159" i="6"/>
  <c r="O159" i="6"/>
  <c r="P159" i="6"/>
  <c r="S159" i="6"/>
  <c r="U159" i="6"/>
  <c r="V159" i="6"/>
  <c r="AP159" i="6"/>
  <c r="AQ159" i="6"/>
  <c r="AR159" i="6"/>
  <c r="AS159" i="6"/>
  <c r="AT159" i="6"/>
  <c r="AU159" i="6"/>
  <c r="AV159" i="6"/>
  <c r="AW159" i="6"/>
  <c r="AY159" i="6"/>
  <c r="AZ159" i="6"/>
  <c r="BE159" i="6"/>
  <c r="C161" i="6"/>
  <c r="K161" i="6"/>
  <c r="L161" i="6"/>
  <c r="M161" i="6"/>
  <c r="N161" i="6"/>
  <c r="O161" i="6"/>
  <c r="P161" i="6"/>
  <c r="R161" i="6"/>
  <c r="S161" i="6"/>
  <c r="T161" i="6"/>
  <c r="U161" i="6"/>
  <c r="V161" i="6"/>
  <c r="AP161" i="6"/>
  <c r="AQ161" i="6"/>
  <c r="AR161" i="6"/>
  <c r="AS161" i="6"/>
  <c r="AT161" i="6"/>
  <c r="AU161" i="6"/>
  <c r="AV161" i="6"/>
  <c r="AW161" i="6"/>
  <c r="AY161" i="6"/>
  <c r="AZ161" i="6"/>
  <c r="C162" i="6"/>
  <c r="K162" i="6"/>
  <c r="L162" i="6"/>
  <c r="M162" i="6"/>
  <c r="N162" i="6"/>
  <c r="O162" i="6"/>
  <c r="P162" i="6"/>
  <c r="R162" i="6"/>
  <c r="S162" i="6"/>
  <c r="T162" i="6"/>
  <c r="U162" i="6"/>
  <c r="V162" i="6"/>
  <c r="AP162" i="6"/>
  <c r="AQ162" i="6"/>
  <c r="AR162" i="6"/>
  <c r="AS162" i="6"/>
  <c r="AT162" i="6"/>
  <c r="AU162" i="6"/>
  <c r="AV162" i="6"/>
  <c r="AW162" i="6"/>
  <c r="AY162" i="6"/>
  <c r="AZ162" i="6"/>
  <c r="C163" i="6"/>
  <c r="K163" i="6"/>
  <c r="L163" i="6"/>
  <c r="M163" i="6"/>
  <c r="N163" i="6"/>
  <c r="O163" i="6"/>
  <c r="P163" i="6"/>
  <c r="R163" i="6"/>
  <c r="S163" i="6"/>
  <c r="T163" i="6"/>
  <c r="U163" i="6"/>
  <c r="V163" i="6"/>
  <c r="AP163" i="6"/>
  <c r="AQ163" i="6"/>
  <c r="AR163" i="6"/>
  <c r="AS163" i="6"/>
  <c r="AT163" i="6"/>
  <c r="AU163" i="6"/>
  <c r="AV163" i="6"/>
  <c r="AW163" i="6"/>
  <c r="AY163" i="6"/>
  <c r="AZ163" i="6"/>
  <c r="C164" i="6"/>
  <c r="K164" i="6"/>
  <c r="L164" i="6"/>
  <c r="M164" i="6"/>
  <c r="N164" i="6"/>
  <c r="O164" i="6"/>
  <c r="P164" i="6"/>
  <c r="R164" i="6"/>
  <c r="S164" i="6"/>
  <c r="T164" i="6"/>
  <c r="U164" i="6"/>
  <c r="V164" i="6"/>
  <c r="AP164" i="6"/>
  <c r="AQ164" i="6"/>
  <c r="AR164" i="6"/>
  <c r="AS164" i="6"/>
  <c r="AT164" i="6"/>
  <c r="AU164" i="6"/>
  <c r="AV164" i="6"/>
  <c r="AW164" i="6"/>
  <c r="AY164" i="6"/>
  <c r="AZ164" i="6"/>
  <c r="C165" i="6"/>
  <c r="K165" i="6"/>
  <c r="L165" i="6"/>
  <c r="M165" i="6"/>
  <c r="N165" i="6"/>
  <c r="O165" i="6"/>
  <c r="P165" i="6"/>
  <c r="R165" i="6"/>
  <c r="S165" i="6"/>
  <c r="T165" i="6"/>
  <c r="U165" i="6"/>
  <c r="V165" i="6"/>
  <c r="AP165" i="6"/>
  <c r="AQ165" i="6"/>
  <c r="AR165" i="6"/>
  <c r="AS165" i="6"/>
  <c r="AT165" i="6"/>
  <c r="AU165" i="6"/>
  <c r="AV165" i="6"/>
  <c r="AW165" i="6"/>
  <c r="AY165" i="6"/>
  <c r="AZ165" i="6"/>
  <c r="C166" i="6"/>
  <c r="K166" i="6"/>
  <c r="L166" i="6"/>
  <c r="M166" i="6"/>
  <c r="N166" i="6"/>
  <c r="O166" i="6"/>
  <c r="P166" i="6"/>
  <c r="R166" i="6"/>
  <c r="S166" i="6"/>
  <c r="T166" i="6"/>
  <c r="U166" i="6"/>
  <c r="V166" i="6"/>
  <c r="AP166" i="6"/>
  <c r="AQ166" i="6"/>
  <c r="AR166" i="6"/>
  <c r="AS166" i="6"/>
  <c r="AT166" i="6"/>
  <c r="AU166" i="6"/>
  <c r="AV166" i="6"/>
  <c r="AW166" i="6"/>
  <c r="AY166" i="6"/>
  <c r="AZ166" i="6"/>
  <c r="C167" i="6"/>
  <c r="K167" i="6"/>
  <c r="L167" i="6"/>
  <c r="M167" i="6"/>
  <c r="N167" i="6"/>
  <c r="O167" i="6"/>
  <c r="P167" i="6"/>
  <c r="R167" i="6"/>
  <c r="S167" i="6"/>
  <c r="T167" i="6"/>
  <c r="U167" i="6"/>
  <c r="V167" i="6"/>
  <c r="AP167" i="6"/>
  <c r="AQ167" i="6"/>
  <c r="AR167" i="6"/>
  <c r="AS167" i="6"/>
  <c r="AT167" i="6"/>
  <c r="AU167" i="6"/>
  <c r="AV167" i="6"/>
  <c r="AW167" i="6"/>
  <c r="AY167" i="6"/>
  <c r="AZ167" i="6"/>
  <c r="C168" i="6"/>
  <c r="K168" i="6"/>
  <c r="L168" i="6"/>
  <c r="M168" i="6"/>
  <c r="N168" i="6"/>
  <c r="O168" i="6"/>
  <c r="P168" i="6"/>
  <c r="R168" i="6"/>
  <c r="S168" i="6"/>
  <c r="T168" i="6"/>
  <c r="U168" i="6"/>
  <c r="V168" i="6"/>
  <c r="AP168" i="6"/>
  <c r="AQ168" i="6"/>
  <c r="AR168" i="6"/>
  <c r="AS168" i="6"/>
  <c r="AT168" i="6"/>
  <c r="AU168" i="6"/>
  <c r="AV168" i="6"/>
  <c r="AW168" i="6"/>
  <c r="AY168" i="6"/>
  <c r="AZ168" i="6"/>
  <c r="C169" i="6"/>
  <c r="K169" i="6"/>
  <c r="L169" i="6"/>
  <c r="M169" i="6"/>
  <c r="N169" i="6"/>
  <c r="O169" i="6"/>
  <c r="P169" i="6"/>
  <c r="R169" i="6"/>
  <c r="S169" i="6"/>
  <c r="T169" i="6"/>
  <c r="U169" i="6"/>
  <c r="V169" i="6"/>
  <c r="AP169" i="6"/>
  <c r="AQ169" i="6"/>
  <c r="AR169" i="6"/>
  <c r="AS169" i="6"/>
  <c r="AT169" i="6"/>
  <c r="AU169" i="6"/>
  <c r="AV169" i="6"/>
  <c r="AW169" i="6"/>
  <c r="AY169" i="6"/>
  <c r="AZ169" i="6"/>
  <c r="C170" i="6"/>
  <c r="K170" i="6"/>
  <c r="L170" i="6"/>
  <c r="M170" i="6"/>
  <c r="N170" i="6"/>
  <c r="O170" i="6"/>
  <c r="P170" i="6"/>
  <c r="R170" i="6"/>
  <c r="S170" i="6"/>
  <c r="T170" i="6"/>
  <c r="U170" i="6"/>
  <c r="V170" i="6"/>
  <c r="AP170" i="6"/>
  <c r="AQ170" i="6"/>
  <c r="AR170" i="6"/>
  <c r="AS170" i="6"/>
  <c r="AT170" i="6"/>
  <c r="AU170" i="6"/>
  <c r="AV170" i="6"/>
  <c r="AW170" i="6"/>
  <c r="AY170" i="6"/>
  <c r="AZ170" i="6"/>
  <c r="C171" i="6"/>
  <c r="K171" i="6"/>
  <c r="L171" i="6"/>
  <c r="M171" i="6"/>
  <c r="N171" i="6"/>
  <c r="O171" i="6"/>
  <c r="P171" i="6"/>
  <c r="R171" i="6"/>
  <c r="S171" i="6"/>
  <c r="T171" i="6"/>
  <c r="U171" i="6"/>
  <c r="V171" i="6"/>
  <c r="AP171" i="6"/>
  <c r="AQ171" i="6"/>
  <c r="AR171" i="6"/>
  <c r="AS171" i="6"/>
  <c r="AT171" i="6"/>
  <c r="AU171" i="6"/>
  <c r="AV171" i="6"/>
  <c r="AW171" i="6"/>
  <c r="AY171" i="6"/>
  <c r="AZ171" i="6"/>
  <c r="C172" i="6"/>
  <c r="K172" i="6"/>
  <c r="L172" i="6"/>
  <c r="M172" i="6"/>
  <c r="N172" i="6"/>
  <c r="O172" i="6"/>
  <c r="P172" i="6"/>
  <c r="R172" i="6"/>
  <c r="S172" i="6"/>
  <c r="T172" i="6"/>
  <c r="U172" i="6"/>
  <c r="V172" i="6"/>
  <c r="AP172" i="6"/>
  <c r="AQ172" i="6"/>
  <c r="AR172" i="6"/>
  <c r="AS172" i="6"/>
  <c r="AT172" i="6"/>
  <c r="AU172" i="6"/>
  <c r="AV172" i="6"/>
  <c r="AW172" i="6"/>
  <c r="AY172" i="6"/>
  <c r="AZ172" i="6"/>
  <c r="C173" i="6"/>
  <c r="K173" i="6"/>
  <c r="L173" i="6"/>
  <c r="M173" i="6"/>
  <c r="N173" i="6"/>
  <c r="O173" i="6"/>
  <c r="P173" i="6"/>
  <c r="R173" i="6"/>
  <c r="S173" i="6"/>
  <c r="T173" i="6"/>
  <c r="U173" i="6"/>
  <c r="V173" i="6"/>
  <c r="AP173" i="6"/>
  <c r="AQ173" i="6"/>
  <c r="AR173" i="6"/>
  <c r="AS173" i="6"/>
  <c r="AT173" i="6"/>
  <c r="AU173" i="6"/>
  <c r="AV173" i="6"/>
  <c r="AW173" i="6"/>
  <c r="AY173" i="6"/>
  <c r="AZ173" i="6"/>
  <c r="C174" i="6"/>
  <c r="K174" i="6"/>
  <c r="L174" i="6"/>
  <c r="M174" i="6"/>
  <c r="N174" i="6"/>
  <c r="O174" i="6"/>
  <c r="P174" i="6"/>
  <c r="R174" i="6"/>
  <c r="S174" i="6"/>
  <c r="T174" i="6"/>
  <c r="U174" i="6"/>
  <c r="V174" i="6"/>
  <c r="AP174" i="6"/>
  <c r="AQ174" i="6"/>
  <c r="AR174" i="6"/>
  <c r="AS174" i="6"/>
  <c r="AT174" i="6"/>
  <c r="AU174" i="6"/>
  <c r="AV174" i="6"/>
  <c r="AW174" i="6"/>
  <c r="AY174" i="6"/>
  <c r="AZ174" i="6"/>
  <c r="C175" i="6"/>
  <c r="K175" i="6"/>
  <c r="L175" i="6"/>
  <c r="M175" i="6"/>
  <c r="N175" i="6"/>
  <c r="O175" i="6"/>
  <c r="P175" i="6"/>
  <c r="R175" i="6"/>
  <c r="S175" i="6"/>
  <c r="T175" i="6"/>
  <c r="U175" i="6"/>
  <c r="V175" i="6"/>
  <c r="AP175" i="6"/>
  <c r="AQ175" i="6"/>
  <c r="AR175" i="6"/>
  <c r="AS175" i="6"/>
  <c r="AT175" i="6"/>
  <c r="AU175" i="6"/>
  <c r="AV175" i="6"/>
  <c r="AW175" i="6"/>
  <c r="AY175" i="6"/>
  <c r="AZ175" i="6"/>
  <c r="C176" i="6"/>
  <c r="K176" i="6"/>
  <c r="L176" i="6"/>
  <c r="M176" i="6"/>
  <c r="N176" i="6"/>
  <c r="O176" i="6"/>
  <c r="P176" i="6"/>
  <c r="R176" i="6"/>
  <c r="S176" i="6"/>
  <c r="T176" i="6"/>
  <c r="U176" i="6"/>
  <c r="V176" i="6"/>
  <c r="AP176" i="6"/>
  <c r="AQ176" i="6"/>
  <c r="AR176" i="6"/>
  <c r="AS176" i="6"/>
  <c r="AT176" i="6"/>
  <c r="AU176" i="6"/>
  <c r="AV176" i="6"/>
  <c r="AW176" i="6"/>
  <c r="AY176" i="6"/>
  <c r="AZ176" i="6"/>
  <c r="C177" i="6"/>
  <c r="K177" i="6"/>
  <c r="L177" i="6"/>
  <c r="M177" i="6"/>
  <c r="N177" i="6"/>
  <c r="O177" i="6"/>
  <c r="P177" i="6"/>
  <c r="R177" i="6"/>
  <c r="S177" i="6"/>
  <c r="T177" i="6"/>
  <c r="U177" i="6"/>
  <c r="V177" i="6"/>
  <c r="AP177" i="6"/>
  <c r="AQ177" i="6"/>
  <c r="AR177" i="6"/>
  <c r="AS177" i="6"/>
  <c r="AT177" i="6"/>
  <c r="AU177" i="6"/>
  <c r="AV177" i="6"/>
  <c r="AW177" i="6"/>
  <c r="AY177" i="6"/>
  <c r="AZ177" i="6"/>
  <c r="C178" i="6"/>
  <c r="K178" i="6"/>
  <c r="L178" i="6"/>
  <c r="M178" i="6"/>
  <c r="N178" i="6"/>
  <c r="O178" i="6"/>
  <c r="P178" i="6"/>
  <c r="R178" i="6"/>
  <c r="S178" i="6"/>
  <c r="T178" i="6"/>
  <c r="U178" i="6"/>
  <c r="V178" i="6"/>
  <c r="AP178" i="6"/>
  <c r="AQ178" i="6"/>
  <c r="AR178" i="6"/>
  <c r="AS178" i="6"/>
  <c r="AT178" i="6"/>
  <c r="AU178" i="6"/>
  <c r="AV178" i="6"/>
  <c r="AW178" i="6"/>
  <c r="AY178" i="6"/>
  <c r="AZ178" i="6"/>
  <c r="W179" i="6"/>
  <c r="Y179" i="6"/>
  <c r="Z179" i="6"/>
  <c r="AA179" i="6"/>
  <c r="AB179" i="6"/>
  <c r="AC179" i="6"/>
  <c r="AD179" i="6"/>
  <c r="AE179" i="6"/>
  <c r="AG179" i="6"/>
  <c r="AJ179" i="6"/>
  <c r="C179" i="6"/>
  <c r="K179" i="6"/>
  <c r="L179" i="6"/>
  <c r="M179" i="6"/>
  <c r="N179" i="6"/>
  <c r="O179" i="6"/>
  <c r="P179" i="6"/>
  <c r="R179" i="6"/>
  <c r="S179" i="6"/>
  <c r="T179" i="6"/>
  <c r="U179" i="6"/>
  <c r="V179" i="6"/>
  <c r="AP179" i="6"/>
  <c r="AQ179" i="6"/>
  <c r="AR179" i="6"/>
  <c r="AS179" i="6"/>
  <c r="AT179" i="6"/>
  <c r="AU179" i="6"/>
  <c r="AV179" i="6"/>
  <c r="AW179" i="6"/>
  <c r="AY179" i="6"/>
  <c r="AZ179" i="6"/>
  <c r="BE179" i="6"/>
  <c r="AT180" i="6"/>
  <c r="AU180" i="6"/>
  <c r="AV180" i="6"/>
  <c r="AW180" i="6"/>
  <c r="C181" i="6"/>
  <c r="K181" i="6"/>
  <c r="L181" i="6"/>
  <c r="M181" i="6"/>
  <c r="N181" i="6"/>
  <c r="O181" i="6"/>
  <c r="P181" i="6"/>
  <c r="R181" i="6"/>
  <c r="S181" i="6"/>
  <c r="T181" i="6"/>
  <c r="U181" i="6"/>
  <c r="V181" i="6"/>
  <c r="AP181" i="6"/>
  <c r="AQ181" i="6"/>
  <c r="AR181" i="6"/>
  <c r="AS181" i="6"/>
  <c r="AT181" i="6"/>
  <c r="AU181" i="6"/>
  <c r="AV181" i="6"/>
  <c r="AW181" i="6"/>
  <c r="AY181" i="6"/>
  <c r="AZ181" i="6"/>
  <c r="C182" i="6"/>
  <c r="K182" i="6"/>
  <c r="L182" i="6"/>
  <c r="M182" i="6"/>
  <c r="N182" i="6"/>
  <c r="O182" i="6"/>
  <c r="P182" i="6"/>
  <c r="R182" i="6"/>
  <c r="S182" i="6"/>
  <c r="T182" i="6"/>
  <c r="U182" i="6"/>
  <c r="V182" i="6"/>
  <c r="AP182" i="6"/>
  <c r="AQ182" i="6"/>
  <c r="AR182" i="6"/>
  <c r="AS182" i="6"/>
  <c r="AT182" i="6"/>
  <c r="AU182" i="6"/>
  <c r="AV182" i="6"/>
  <c r="AW182" i="6"/>
  <c r="AY182" i="6"/>
  <c r="AZ182" i="6"/>
  <c r="C183" i="6"/>
  <c r="K183" i="6"/>
  <c r="L183" i="6"/>
  <c r="M183" i="6"/>
  <c r="N183" i="6"/>
  <c r="O183" i="6"/>
  <c r="P183" i="6"/>
  <c r="R183" i="6"/>
  <c r="S183" i="6"/>
  <c r="T183" i="6"/>
  <c r="U183" i="6"/>
  <c r="V183" i="6"/>
  <c r="AP183" i="6"/>
  <c r="AQ183" i="6"/>
  <c r="AR183" i="6"/>
  <c r="AS183" i="6"/>
  <c r="AT183" i="6"/>
  <c r="AU183" i="6"/>
  <c r="AV183" i="6"/>
  <c r="AW183" i="6"/>
  <c r="AY183" i="6"/>
  <c r="AZ183" i="6"/>
  <c r="C184" i="6"/>
  <c r="K184" i="6"/>
  <c r="L184" i="6"/>
  <c r="M184" i="6"/>
  <c r="N184" i="6"/>
  <c r="O184" i="6"/>
  <c r="P184" i="6"/>
  <c r="R184" i="6"/>
  <c r="S184" i="6"/>
  <c r="T184" i="6"/>
  <c r="U184" i="6"/>
  <c r="V184" i="6"/>
  <c r="AP184" i="6"/>
  <c r="AQ184" i="6"/>
  <c r="AR184" i="6"/>
  <c r="AS184" i="6"/>
  <c r="AT184" i="6"/>
  <c r="AU184" i="6"/>
  <c r="AV184" i="6"/>
  <c r="AW184" i="6"/>
  <c r="AY184" i="6"/>
  <c r="AZ184" i="6"/>
  <c r="C185" i="6"/>
  <c r="K185" i="6"/>
  <c r="L185" i="6"/>
  <c r="M185" i="6"/>
  <c r="N185" i="6"/>
  <c r="O185" i="6"/>
  <c r="P185" i="6"/>
  <c r="R185" i="6"/>
  <c r="S185" i="6"/>
  <c r="T185" i="6"/>
  <c r="U185" i="6"/>
  <c r="V185" i="6"/>
  <c r="AP185" i="6"/>
  <c r="AQ185" i="6"/>
  <c r="AR185" i="6"/>
  <c r="AS185" i="6"/>
  <c r="AT185" i="6"/>
  <c r="AU185" i="6"/>
  <c r="AV185" i="6"/>
  <c r="AW185" i="6"/>
  <c r="AY185" i="6"/>
  <c r="AZ185" i="6"/>
  <c r="C186" i="6"/>
  <c r="K186" i="6"/>
  <c r="L186" i="6"/>
  <c r="M186" i="6"/>
  <c r="N186" i="6"/>
  <c r="O186" i="6"/>
  <c r="P186" i="6"/>
  <c r="R186" i="6"/>
  <c r="S186" i="6"/>
  <c r="T186" i="6"/>
  <c r="U186" i="6"/>
  <c r="V186" i="6"/>
  <c r="AP186" i="6"/>
  <c r="AQ186" i="6"/>
  <c r="AR186" i="6"/>
  <c r="AS186" i="6"/>
  <c r="AT186" i="6"/>
  <c r="AU186" i="6"/>
  <c r="AV186" i="6"/>
  <c r="AW186" i="6"/>
  <c r="AY186" i="6"/>
  <c r="AZ186" i="6"/>
  <c r="C187" i="6"/>
  <c r="K187" i="6"/>
  <c r="L187" i="6"/>
  <c r="M187" i="6"/>
  <c r="N187" i="6"/>
  <c r="O187" i="6"/>
  <c r="P187" i="6"/>
  <c r="R187" i="6"/>
  <c r="S187" i="6"/>
  <c r="T187" i="6"/>
  <c r="U187" i="6"/>
  <c r="V187" i="6"/>
  <c r="AP187" i="6"/>
  <c r="AQ187" i="6"/>
  <c r="AR187" i="6"/>
  <c r="AS187" i="6"/>
  <c r="AT187" i="6"/>
  <c r="AU187" i="6"/>
  <c r="AV187" i="6"/>
  <c r="AW187" i="6"/>
  <c r="AY187" i="6"/>
  <c r="AZ187" i="6"/>
  <c r="C188" i="6"/>
  <c r="K188" i="6"/>
  <c r="L188" i="6"/>
  <c r="M188" i="6"/>
  <c r="N188" i="6"/>
  <c r="O188" i="6"/>
  <c r="P188" i="6"/>
  <c r="R188" i="6"/>
  <c r="S188" i="6"/>
  <c r="T188" i="6"/>
  <c r="U188" i="6"/>
  <c r="V188" i="6"/>
  <c r="AP188" i="6"/>
  <c r="AQ188" i="6"/>
  <c r="AR188" i="6"/>
  <c r="AS188" i="6"/>
  <c r="AT188" i="6"/>
  <c r="AU188" i="6"/>
  <c r="AV188" i="6"/>
  <c r="AW188" i="6"/>
  <c r="AY188" i="6"/>
  <c r="AZ188" i="6"/>
  <c r="C189" i="6"/>
  <c r="K189" i="6"/>
  <c r="L189" i="6"/>
  <c r="M189" i="6"/>
  <c r="N189" i="6"/>
  <c r="O189" i="6"/>
  <c r="P189" i="6"/>
  <c r="R189" i="6"/>
  <c r="S189" i="6"/>
  <c r="T189" i="6"/>
  <c r="U189" i="6"/>
  <c r="V189" i="6"/>
  <c r="AP189" i="6"/>
  <c r="AQ189" i="6"/>
  <c r="AR189" i="6"/>
  <c r="AS189" i="6"/>
  <c r="AT189" i="6"/>
  <c r="AU189" i="6"/>
  <c r="AV189" i="6"/>
  <c r="AW189" i="6"/>
  <c r="AY189" i="6"/>
  <c r="AZ189" i="6"/>
  <c r="C190" i="6"/>
  <c r="K190" i="6"/>
  <c r="L190" i="6"/>
  <c r="M190" i="6"/>
  <c r="N190" i="6"/>
  <c r="O190" i="6"/>
  <c r="P190" i="6"/>
  <c r="R190" i="6"/>
  <c r="S190" i="6"/>
  <c r="T190" i="6"/>
  <c r="U190" i="6"/>
  <c r="V190" i="6"/>
  <c r="AP190" i="6"/>
  <c r="AQ190" i="6"/>
  <c r="AR190" i="6"/>
  <c r="AS190" i="6"/>
  <c r="AT190" i="6"/>
  <c r="AU190" i="6"/>
  <c r="AV190" i="6"/>
  <c r="AW190" i="6"/>
  <c r="AY190" i="6"/>
  <c r="AZ190" i="6"/>
  <c r="BE190" i="6"/>
  <c r="AT191" i="6"/>
  <c r="AU191" i="6"/>
  <c r="AV191" i="6"/>
  <c r="AW191" i="6"/>
  <c r="K192" i="6"/>
  <c r="L192" i="6"/>
  <c r="M192" i="6"/>
  <c r="N192" i="6"/>
  <c r="O192" i="6"/>
  <c r="P192" i="6"/>
  <c r="AP192" i="6"/>
  <c r="AQ192" i="6"/>
  <c r="AR192" i="6"/>
  <c r="AS192" i="6"/>
  <c r="AT192" i="6"/>
  <c r="AU192" i="6"/>
  <c r="AV192" i="6"/>
  <c r="AW192" i="6"/>
  <c r="AY192" i="6"/>
  <c r="AZ192" i="6"/>
  <c r="K193" i="6"/>
  <c r="L193" i="6"/>
  <c r="M193" i="6"/>
  <c r="N193" i="6"/>
  <c r="O193" i="6"/>
  <c r="P193" i="6"/>
  <c r="AP193" i="6"/>
  <c r="AQ193" i="6"/>
  <c r="AR193" i="6"/>
  <c r="AS193" i="6"/>
  <c r="AT193" i="6"/>
  <c r="AU193" i="6"/>
  <c r="AV193" i="6"/>
  <c r="AW193" i="6"/>
  <c r="AY193" i="6"/>
  <c r="AZ193" i="6"/>
  <c r="K194" i="6"/>
  <c r="L194" i="6"/>
  <c r="M194" i="6"/>
  <c r="N194" i="6"/>
  <c r="O194" i="6"/>
  <c r="P194" i="6"/>
  <c r="AP194" i="6"/>
  <c r="AQ194" i="6"/>
  <c r="AR194" i="6"/>
  <c r="AS194" i="6"/>
  <c r="AT194" i="6"/>
  <c r="AU194" i="6"/>
  <c r="AV194" i="6"/>
  <c r="AW194" i="6"/>
  <c r="AY194" i="6"/>
  <c r="AZ194" i="6"/>
  <c r="K195" i="6"/>
  <c r="L195" i="6"/>
  <c r="M195" i="6"/>
  <c r="N195" i="6"/>
  <c r="O195" i="6"/>
  <c r="P195" i="6"/>
  <c r="AP195" i="6"/>
  <c r="AQ195" i="6"/>
  <c r="AR195" i="6"/>
  <c r="AS195" i="6"/>
  <c r="AT195" i="6"/>
  <c r="AU195" i="6"/>
  <c r="AV195" i="6"/>
  <c r="AW195" i="6"/>
  <c r="AY195" i="6"/>
  <c r="AZ195" i="6"/>
  <c r="K196" i="6"/>
  <c r="L196" i="6"/>
  <c r="M196" i="6"/>
  <c r="N196" i="6"/>
  <c r="O196" i="6"/>
  <c r="P196" i="6"/>
  <c r="AP196" i="6"/>
  <c r="AQ196" i="6"/>
  <c r="AR196" i="6"/>
  <c r="AS196" i="6"/>
  <c r="AT196" i="6"/>
  <c r="AU196" i="6"/>
  <c r="AV196" i="6"/>
  <c r="AW196" i="6"/>
  <c r="AY196" i="6"/>
  <c r="AZ196" i="6"/>
  <c r="BE196" i="6"/>
  <c r="K198" i="6"/>
  <c r="L198" i="6"/>
  <c r="M198" i="6"/>
  <c r="N198" i="6"/>
  <c r="O198" i="6"/>
  <c r="P198" i="6"/>
  <c r="AP198" i="6"/>
  <c r="AQ198" i="6"/>
  <c r="AR198" i="6"/>
  <c r="AS198" i="6"/>
  <c r="AT198" i="6"/>
  <c r="AU198" i="6"/>
  <c r="AV198" i="6"/>
  <c r="AW198" i="6"/>
  <c r="AY198" i="6"/>
  <c r="AZ198" i="6"/>
  <c r="K199" i="6"/>
  <c r="L199" i="6"/>
  <c r="M199" i="6"/>
  <c r="N199" i="6"/>
  <c r="O199" i="6"/>
  <c r="P199" i="6"/>
  <c r="AP199" i="6"/>
  <c r="AQ199" i="6"/>
  <c r="AR199" i="6"/>
  <c r="AS199" i="6"/>
  <c r="AT199" i="6"/>
  <c r="AU199" i="6"/>
  <c r="AV199" i="6"/>
  <c r="AW199" i="6"/>
  <c r="AY199" i="6"/>
  <c r="AZ199" i="6"/>
  <c r="K200" i="6"/>
  <c r="L200" i="6"/>
  <c r="M200" i="6"/>
  <c r="N200" i="6"/>
  <c r="O200" i="6"/>
  <c r="P200" i="6"/>
  <c r="AP200" i="6"/>
  <c r="AQ200" i="6"/>
  <c r="AR200" i="6"/>
  <c r="AS200" i="6"/>
  <c r="AT200" i="6"/>
  <c r="AU200" i="6"/>
  <c r="AV200" i="6"/>
  <c r="AW200" i="6"/>
  <c r="AY200" i="6"/>
  <c r="AZ200" i="6"/>
  <c r="K201" i="6"/>
  <c r="L201" i="6"/>
  <c r="M201" i="6"/>
  <c r="N201" i="6"/>
  <c r="O201" i="6"/>
  <c r="P201" i="6"/>
  <c r="AP201" i="6"/>
  <c r="AQ201" i="6"/>
  <c r="AR201" i="6"/>
  <c r="AS201" i="6"/>
  <c r="AT201" i="6"/>
  <c r="AU201" i="6"/>
  <c r="AV201" i="6"/>
  <c r="AW201" i="6"/>
  <c r="AY201" i="6"/>
  <c r="AZ201" i="6"/>
  <c r="K202" i="6"/>
  <c r="L202" i="6"/>
  <c r="M202" i="6"/>
  <c r="N202" i="6"/>
  <c r="O202" i="6"/>
  <c r="P202" i="6"/>
  <c r="AP202" i="6"/>
  <c r="AQ202" i="6"/>
  <c r="AR202" i="6"/>
  <c r="AS202" i="6"/>
  <c r="AT202" i="6"/>
  <c r="AU202" i="6"/>
  <c r="AV202" i="6"/>
  <c r="AW202" i="6"/>
  <c r="AY202" i="6"/>
  <c r="AZ202" i="6"/>
  <c r="BE202" i="6"/>
  <c r="K204" i="6"/>
  <c r="L204" i="6"/>
  <c r="M204" i="6"/>
  <c r="N204" i="6"/>
  <c r="O204" i="6"/>
  <c r="P204" i="6"/>
  <c r="AP204" i="6"/>
  <c r="AQ204" i="6"/>
  <c r="AR204" i="6"/>
  <c r="AS204" i="6"/>
  <c r="AT204" i="6"/>
  <c r="AU204" i="6"/>
  <c r="AV204" i="6"/>
  <c r="AW204" i="6"/>
  <c r="AY204" i="6"/>
  <c r="AZ204" i="6"/>
  <c r="K205" i="6"/>
  <c r="L205" i="6"/>
  <c r="M205" i="6"/>
  <c r="N205" i="6"/>
  <c r="O205" i="6"/>
  <c r="P205" i="6"/>
  <c r="AP205" i="6"/>
  <c r="AQ205" i="6"/>
  <c r="AR205" i="6"/>
  <c r="AS205" i="6"/>
  <c r="AT205" i="6"/>
  <c r="AU205" i="6"/>
  <c r="AV205" i="6"/>
  <c r="AW205" i="6"/>
  <c r="AY205" i="6"/>
  <c r="AZ205" i="6"/>
  <c r="K206" i="6"/>
  <c r="L206" i="6"/>
  <c r="M206" i="6"/>
  <c r="N206" i="6"/>
  <c r="O206" i="6"/>
  <c r="P206" i="6"/>
  <c r="AP206" i="6"/>
  <c r="AQ206" i="6"/>
  <c r="AR206" i="6"/>
  <c r="AS206" i="6"/>
  <c r="AT206" i="6"/>
  <c r="AU206" i="6"/>
  <c r="AV206" i="6"/>
  <c r="AW206" i="6"/>
  <c r="AY206" i="6"/>
  <c r="AZ206" i="6"/>
  <c r="K207" i="6"/>
  <c r="L207" i="6"/>
  <c r="M207" i="6"/>
  <c r="N207" i="6"/>
  <c r="O207" i="6"/>
  <c r="P207" i="6"/>
  <c r="AP207" i="6"/>
  <c r="AQ207" i="6"/>
  <c r="AR207" i="6"/>
  <c r="AS207" i="6"/>
  <c r="AT207" i="6"/>
  <c r="AU207" i="6"/>
  <c r="AV207" i="6"/>
  <c r="AW207" i="6"/>
  <c r="AY207" i="6"/>
  <c r="AZ207" i="6"/>
  <c r="K208" i="6"/>
  <c r="L208" i="6"/>
  <c r="M208" i="6"/>
  <c r="N208" i="6"/>
  <c r="O208" i="6"/>
  <c r="P208" i="6"/>
  <c r="AP208" i="6"/>
  <c r="AQ208" i="6"/>
  <c r="AR208" i="6"/>
  <c r="AS208" i="6"/>
  <c r="AT208" i="6"/>
  <c r="AU208" i="6"/>
  <c r="AV208" i="6"/>
  <c r="AW208" i="6"/>
  <c r="AY208" i="6"/>
  <c r="AZ208" i="6"/>
  <c r="K210" i="6"/>
  <c r="L210" i="6"/>
  <c r="M210" i="6"/>
  <c r="N210" i="6"/>
  <c r="O210" i="6"/>
  <c r="P210" i="6"/>
  <c r="AP210" i="6"/>
  <c r="AQ210" i="6"/>
  <c r="AR210" i="6"/>
  <c r="AS210" i="6"/>
  <c r="AT210" i="6"/>
  <c r="AU210" i="6"/>
  <c r="AV210" i="6"/>
  <c r="AW210" i="6"/>
  <c r="AY210" i="6"/>
  <c r="AZ210" i="6"/>
  <c r="BE210" i="6"/>
  <c r="K212" i="6"/>
  <c r="L212" i="6"/>
  <c r="M212" i="6"/>
  <c r="N212" i="6"/>
  <c r="O212" i="6"/>
  <c r="P212" i="6"/>
  <c r="AP212" i="6"/>
  <c r="AQ212" i="6"/>
  <c r="AR212" i="6"/>
  <c r="AS212" i="6"/>
  <c r="AT212" i="6"/>
  <c r="AU212" i="6"/>
  <c r="AV212" i="6"/>
  <c r="AW212" i="6"/>
  <c r="AY212" i="6"/>
  <c r="AZ212" i="6"/>
  <c r="K213" i="6"/>
  <c r="L213" i="6"/>
  <c r="M213" i="6"/>
  <c r="N213" i="6"/>
  <c r="O213" i="6"/>
  <c r="P213" i="6"/>
  <c r="AP213" i="6"/>
  <c r="AQ213" i="6"/>
  <c r="AR213" i="6"/>
  <c r="AS213" i="6"/>
  <c r="AT213" i="6"/>
  <c r="AU213" i="6"/>
  <c r="AV213" i="6"/>
  <c r="AW213" i="6"/>
  <c r="AY213" i="6"/>
  <c r="AZ213" i="6"/>
  <c r="K214" i="6"/>
  <c r="L214" i="6"/>
  <c r="M214" i="6"/>
  <c r="N214" i="6"/>
  <c r="O214" i="6"/>
  <c r="P214" i="6"/>
  <c r="AP214" i="6"/>
  <c r="AQ214" i="6"/>
  <c r="AR214" i="6"/>
  <c r="AS214" i="6"/>
  <c r="AT214" i="6"/>
  <c r="AU214" i="6"/>
  <c r="AV214" i="6"/>
  <c r="AW214" i="6"/>
  <c r="AY214" i="6"/>
  <c r="AZ214" i="6"/>
  <c r="K215" i="6"/>
  <c r="L215" i="6"/>
  <c r="M215" i="6"/>
  <c r="N215" i="6"/>
  <c r="O215" i="6"/>
  <c r="P215" i="6"/>
  <c r="AP215" i="6"/>
  <c r="AQ215" i="6"/>
  <c r="AR215" i="6"/>
  <c r="AS215" i="6"/>
  <c r="AT215" i="6"/>
  <c r="AU215" i="6"/>
  <c r="AV215" i="6"/>
  <c r="AW215" i="6"/>
  <c r="AY215" i="6"/>
  <c r="AZ215" i="6"/>
  <c r="K216" i="6"/>
  <c r="L216" i="6"/>
  <c r="M216" i="6"/>
  <c r="N216" i="6"/>
  <c r="O216" i="6"/>
  <c r="P216" i="6"/>
  <c r="AP216" i="6"/>
  <c r="AQ216" i="6"/>
  <c r="AR216" i="6"/>
  <c r="AS216" i="6"/>
  <c r="AT216" i="6"/>
  <c r="AU216" i="6"/>
  <c r="AV216" i="6"/>
  <c r="AW216" i="6"/>
  <c r="AY216" i="6"/>
  <c r="AZ216" i="6"/>
  <c r="K217" i="6"/>
  <c r="L217" i="6"/>
  <c r="M217" i="6"/>
  <c r="N217" i="6"/>
  <c r="O217" i="6"/>
  <c r="P217" i="6"/>
  <c r="AP217" i="6"/>
  <c r="AQ217" i="6"/>
  <c r="AR217" i="6"/>
  <c r="AS217" i="6"/>
  <c r="AT217" i="6"/>
  <c r="AU217" i="6"/>
  <c r="AV217" i="6"/>
  <c r="AW217" i="6"/>
  <c r="AY217" i="6"/>
  <c r="AZ217" i="6"/>
  <c r="K218" i="6"/>
  <c r="L218" i="6"/>
  <c r="M218" i="6"/>
  <c r="N218" i="6"/>
  <c r="O218" i="6"/>
  <c r="P218" i="6"/>
  <c r="AP218" i="6"/>
  <c r="AQ218" i="6"/>
  <c r="AR218" i="6"/>
  <c r="AS218" i="6"/>
  <c r="AT218" i="6"/>
  <c r="AU218" i="6"/>
  <c r="AV218" i="6"/>
  <c r="AW218" i="6"/>
  <c r="AY218" i="6"/>
  <c r="AZ218" i="6"/>
  <c r="K219" i="6"/>
  <c r="L219" i="6"/>
  <c r="M219" i="6"/>
  <c r="N219" i="6"/>
  <c r="O219" i="6"/>
  <c r="P219" i="6"/>
  <c r="AP219" i="6"/>
  <c r="AQ219" i="6"/>
  <c r="AR219" i="6"/>
  <c r="AS219" i="6"/>
  <c r="AT219" i="6"/>
  <c r="AU219" i="6"/>
  <c r="AV219" i="6"/>
  <c r="AW219" i="6"/>
  <c r="AY219" i="6"/>
  <c r="AZ219" i="6"/>
  <c r="BE219" i="6"/>
  <c r="K221" i="6"/>
  <c r="L221" i="6"/>
  <c r="M221" i="6"/>
  <c r="N221" i="6"/>
  <c r="O221" i="6"/>
  <c r="P221" i="6"/>
  <c r="AP221" i="6"/>
  <c r="AQ221" i="6"/>
  <c r="AR221" i="6"/>
  <c r="AS221" i="6"/>
  <c r="AT221" i="6"/>
  <c r="AU221" i="6"/>
  <c r="AV221" i="6"/>
  <c r="AW221" i="6"/>
  <c r="AY221" i="6"/>
  <c r="AZ221" i="6"/>
  <c r="K222" i="6"/>
  <c r="L222" i="6"/>
  <c r="M222" i="6"/>
  <c r="N222" i="6"/>
  <c r="O222" i="6"/>
  <c r="P222" i="6"/>
  <c r="AP222" i="6"/>
  <c r="AQ222" i="6"/>
  <c r="AR222" i="6"/>
  <c r="AS222" i="6"/>
  <c r="AT222" i="6"/>
  <c r="AU222" i="6"/>
  <c r="AV222" i="6"/>
  <c r="AW222" i="6"/>
  <c r="AY222" i="6"/>
  <c r="AZ222" i="6"/>
  <c r="K223" i="6"/>
  <c r="L223" i="6"/>
  <c r="M223" i="6"/>
  <c r="N223" i="6"/>
  <c r="O223" i="6"/>
  <c r="P223" i="6"/>
  <c r="AP223" i="6"/>
  <c r="AQ223" i="6"/>
  <c r="AR223" i="6"/>
  <c r="AS223" i="6"/>
  <c r="AT223" i="6"/>
  <c r="AU223" i="6"/>
  <c r="AV223" i="6"/>
  <c r="AW223" i="6"/>
  <c r="AY223" i="6"/>
  <c r="AZ223" i="6"/>
  <c r="BE223" i="6"/>
  <c r="K225" i="6"/>
  <c r="L225" i="6"/>
  <c r="M225" i="6"/>
  <c r="N225" i="6"/>
  <c r="O225" i="6"/>
  <c r="P225" i="6"/>
  <c r="AP225" i="6"/>
  <c r="AQ225" i="6"/>
  <c r="AR225" i="6"/>
  <c r="AS225" i="6"/>
  <c r="AT225" i="6"/>
  <c r="AU225" i="6"/>
  <c r="AV225" i="6"/>
  <c r="AW225" i="6"/>
  <c r="AY225" i="6"/>
  <c r="AZ225" i="6"/>
  <c r="K226" i="6"/>
  <c r="L226" i="6"/>
  <c r="M226" i="6"/>
  <c r="N226" i="6"/>
  <c r="O226" i="6"/>
  <c r="P226" i="6"/>
  <c r="AP226" i="6"/>
  <c r="AQ226" i="6"/>
  <c r="AR226" i="6"/>
  <c r="AS226" i="6"/>
  <c r="AT226" i="6"/>
  <c r="AU226" i="6"/>
  <c r="AV226" i="6"/>
  <c r="AW226" i="6"/>
  <c r="AY226" i="6"/>
  <c r="AZ226" i="6"/>
  <c r="K227" i="6"/>
  <c r="L227" i="6"/>
  <c r="M227" i="6"/>
  <c r="N227" i="6"/>
  <c r="O227" i="6"/>
  <c r="P227" i="6"/>
  <c r="AP227" i="6"/>
  <c r="AQ227" i="6"/>
  <c r="AR227" i="6"/>
  <c r="AS227" i="6"/>
  <c r="AT227" i="6"/>
  <c r="AU227" i="6"/>
  <c r="AV227" i="6"/>
  <c r="AW227" i="6"/>
  <c r="AY227" i="6"/>
  <c r="AZ227" i="6"/>
  <c r="K228" i="6"/>
  <c r="L228" i="6"/>
  <c r="M228" i="6"/>
  <c r="N228" i="6"/>
  <c r="O228" i="6"/>
  <c r="P228" i="6"/>
  <c r="AP228" i="6"/>
  <c r="AQ228" i="6"/>
  <c r="AR228" i="6"/>
  <c r="AS228" i="6"/>
  <c r="AT228" i="6"/>
  <c r="AU228" i="6"/>
  <c r="AV228" i="6"/>
  <c r="AW228" i="6"/>
  <c r="AY228" i="6"/>
  <c r="AZ228" i="6"/>
  <c r="K229" i="6"/>
  <c r="L229" i="6"/>
  <c r="M229" i="6"/>
  <c r="N229" i="6"/>
  <c r="O229" i="6"/>
  <c r="P229" i="6"/>
  <c r="AP229" i="6"/>
  <c r="AQ229" i="6"/>
  <c r="AR229" i="6"/>
  <c r="AS229" i="6"/>
  <c r="AT229" i="6"/>
  <c r="AU229" i="6"/>
  <c r="AV229" i="6"/>
  <c r="AW229" i="6"/>
  <c r="AY229" i="6"/>
  <c r="AZ229" i="6"/>
  <c r="K230" i="6"/>
  <c r="L230" i="6"/>
  <c r="M230" i="6"/>
  <c r="N230" i="6"/>
  <c r="O230" i="6"/>
  <c r="P230" i="6"/>
  <c r="AP230" i="6"/>
  <c r="AQ230" i="6"/>
  <c r="AR230" i="6"/>
  <c r="AS230" i="6"/>
  <c r="AT230" i="6"/>
  <c r="AU230" i="6"/>
  <c r="AV230" i="6"/>
  <c r="AW230" i="6"/>
  <c r="AY230" i="6"/>
  <c r="AZ230" i="6"/>
  <c r="K231" i="6"/>
  <c r="L231" i="6"/>
  <c r="M231" i="6"/>
  <c r="N231" i="6"/>
  <c r="O231" i="6"/>
  <c r="P231" i="6"/>
  <c r="AP231" i="6"/>
  <c r="AQ231" i="6"/>
  <c r="AR231" i="6"/>
  <c r="AS231" i="6"/>
  <c r="AT231" i="6"/>
  <c r="AU231" i="6"/>
  <c r="AV231" i="6"/>
  <c r="AW231" i="6"/>
  <c r="AY231" i="6"/>
  <c r="AZ231" i="6"/>
  <c r="K232" i="6"/>
  <c r="L232" i="6"/>
  <c r="M232" i="6"/>
  <c r="N232" i="6"/>
  <c r="O232" i="6"/>
  <c r="P232" i="6"/>
  <c r="AP232" i="6"/>
  <c r="AQ232" i="6"/>
  <c r="AR232" i="6"/>
  <c r="AS232" i="6"/>
  <c r="AT232" i="6"/>
  <c r="AU232" i="6"/>
  <c r="AV232" i="6"/>
  <c r="AW232" i="6"/>
  <c r="AY232" i="6"/>
  <c r="AZ232" i="6"/>
  <c r="K233" i="6"/>
  <c r="L233" i="6"/>
  <c r="M233" i="6"/>
  <c r="N233" i="6"/>
  <c r="O233" i="6"/>
  <c r="P233" i="6"/>
  <c r="AP233" i="6"/>
  <c r="AQ233" i="6"/>
  <c r="AR233" i="6"/>
  <c r="AS233" i="6"/>
  <c r="AT233" i="6"/>
  <c r="AU233" i="6"/>
  <c r="AV233" i="6"/>
  <c r="AW233" i="6"/>
  <c r="AY233" i="6"/>
  <c r="AZ233" i="6"/>
  <c r="BE233" i="6"/>
  <c r="AY235" i="6"/>
  <c r="AZ235" i="6"/>
  <c r="AY236" i="6"/>
  <c r="AZ236" i="6"/>
  <c r="AY237" i="6"/>
  <c r="AZ237" i="6"/>
  <c r="AY238" i="6"/>
  <c r="AZ238" i="6"/>
  <c r="AY239" i="6"/>
  <c r="AZ239" i="6"/>
  <c r="AY240" i="6"/>
  <c r="AZ240" i="6"/>
  <c r="AY241" i="6"/>
  <c r="AZ241" i="6"/>
  <c r="AY242" i="6"/>
  <c r="AZ242" i="6"/>
  <c r="AY243" i="6"/>
  <c r="AZ243" i="6"/>
  <c r="AY244" i="6"/>
  <c r="AZ244" i="6"/>
  <c r="BE244" i="6"/>
  <c r="K246" i="6"/>
  <c r="L246" i="6"/>
  <c r="M246" i="6"/>
  <c r="N246" i="6"/>
  <c r="O246" i="6"/>
  <c r="P246" i="6"/>
  <c r="S246" i="6"/>
  <c r="U246" i="6"/>
  <c r="V246" i="6"/>
  <c r="AP246" i="6"/>
  <c r="AQ246" i="6"/>
  <c r="AR246" i="6"/>
  <c r="AS246" i="6"/>
  <c r="AT246" i="6"/>
  <c r="AU246" i="6"/>
  <c r="AV246" i="6"/>
  <c r="AW246" i="6"/>
  <c r="AY246" i="6"/>
  <c r="AZ246" i="6"/>
  <c r="K247" i="6"/>
  <c r="L247" i="6"/>
  <c r="M247" i="6"/>
  <c r="N247" i="6"/>
  <c r="O247" i="6"/>
  <c r="P247" i="6"/>
  <c r="S247" i="6"/>
  <c r="U247" i="6"/>
  <c r="V247" i="6"/>
  <c r="AP247" i="6"/>
  <c r="AQ247" i="6"/>
  <c r="AR247" i="6"/>
  <c r="AS247" i="6"/>
  <c r="AT247" i="6"/>
  <c r="AU247" i="6"/>
  <c r="AV247" i="6"/>
  <c r="AW247" i="6"/>
  <c r="AY247" i="6"/>
  <c r="AZ247" i="6"/>
  <c r="K248" i="6"/>
  <c r="L248" i="6"/>
  <c r="M248" i="6"/>
  <c r="N248" i="6"/>
  <c r="O248" i="6"/>
  <c r="P248" i="6"/>
  <c r="S248" i="6"/>
  <c r="U248" i="6"/>
  <c r="V248" i="6"/>
  <c r="AP248" i="6"/>
  <c r="AQ248" i="6"/>
  <c r="AR248" i="6"/>
  <c r="AS248" i="6"/>
  <c r="AT248" i="6"/>
  <c r="AU248" i="6"/>
  <c r="AV248" i="6"/>
  <c r="AW248" i="6"/>
  <c r="AY248" i="6"/>
  <c r="AZ248" i="6"/>
  <c r="K249" i="6"/>
  <c r="L249" i="6"/>
  <c r="M249" i="6"/>
  <c r="N249" i="6"/>
  <c r="O249" i="6"/>
  <c r="P249" i="6"/>
  <c r="S249" i="6"/>
  <c r="U249" i="6"/>
  <c r="V249" i="6"/>
  <c r="AP249" i="6"/>
  <c r="AQ249" i="6"/>
  <c r="AR249" i="6"/>
  <c r="AS249" i="6"/>
  <c r="AT249" i="6"/>
  <c r="AU249" i="6"/>
  <c r="AV249" i="6"/>
  <c r="AW249" i="6"/>
  <c r="AY249" i="6"/>
  <c r="AZ249" i="6"/>
  <c r="K250" i="6"/>
  <c r="L250" i="6"/>
  <c r="M250" i="6"/>
  <c r="N250" i="6"/>
  <c r="O250" i="6"/>
  <c r="P250" i="6"/>
  <c r="S250" i="6"/>
  <c r="U250" i="6"/>
  <c r="V250" i="6"/>
  <c r="AP250" i="6"/>
  <c r="AQ250" i="6"/>
  <c r="AR250" i="6"/>
  <c r="AS250" i="6"/>
  <c r="AT250" i="6"/>
  <c r="AU250" i="6"/>
  <c r="AV250" i="6"/>
  <c r="AW250" i="6"/>
  <c r="AY250" i="6"/>
  <c r="AZ250" i="6"/>
  <c r="K251" i="6"/>
  <c r="L251" i="6"/>
  <c r="M251" i="6"/>
  <c r="N251" i="6"/>
  <c r="O251" i="6"/>
  <c r="P251" i="6"/>
  <c r="S251" i="6"/>
  <c r="U251" i="6"/>
  <c r="V251" i="6"/>
  <c r="AP251" i="6"/>
  <c r="AQ251" i="6"/>
  <c r="AR251" i="6"/>
  <c r="AS251" i="6"/>
  <c r="AT251" i="6"/>
  <c r="AU251" i="6"/>
  <c r="AV251" i="6"/>
  <c r="AW251" i="6"/>
  <c r="AY251" i="6"/>
  <c r="AZ251" i="6"/>
  <c r="K252" i="6"/>
  <c r="L252" i="6"/>
  <c r="M252" i="6"/>
  <c r="N252" i="6"/>
  <c r="O252" i="6"/>
  <c r="P252" i="6"/>
  <c r="S252" i="6"/>
  <c r="U252" i="6"/>
  <c r="V252" i="6"/>
  <c r="AP252" i="6"/>
  <c r="AQ252" i="6"/>
  <c r="AR252" i="6"/>
  <c r="AS252" i="6"/>
  <c r="AT252" i="6"/>
  <c r="AU252" i="6"/>
  <c r="AV252" i="6"/>
  <c r="AW252" i="6"/>
  <c r="AY252" i="6"/>
  <c r="AZ252" i="6"/>
  <c r="K253" i="6"/>
  <c r="L253" i="6"/>
  <c r="M253" i="6"/>
  <c r="N253" i="6"/>
  <c r="O253" i="6"/>
  <c r="P253" i="6"/>
  <c r="S253" i="6"/>
  <c r="U253" i="6"/>
  <c r="V253" i="6"/>
  <c r="AP253" i="6"/>
  <c r="AQ253" i="6"/>
  <c r="AR253" i="6"/>
  <c r="AS253" i="6"/>
  <c r="AT253" i="6"/>
  <c r="AU253" i="6"/>
  <c r="AV253" i="6"/>
  <c r="AW253" i="6"/>
  <c r="AY253" i="6"/>
  <c r="AZ253" i="6"/>
  <c r="K254" i="6"/>
  <c r="L254" i="6"/>
  <c r="M254" i="6"/>
  <c r="N254" i="6"/>
  <c r="O254" i="6"/>
  <c r="P254" i="6"/>
  <c r="S254" i="6"/>
  <c r="U254" i="6"/>
  <c r="V254" i="6"/>
  <c r="AP254" i="6"/>
  <c r="AQ254" i="6"/>
  <c r="AR254" i="6"/>
  <c r="AS254" i="6"/>
  <c r="AT254" i="6"/>
  <c r="AU254" i="6"/>
  <c r="AV254" i="6"/>
  <c r="AW254" i="6"/>
  <c r="AY254" i="6"/>
  <c r="AZ254" i="6"/>
  <c r="K255" i="6"/>
  <c r="L255" i="6"/>
  <c r="M255" i="6"/>
  <c r="N255" i="6"/>
  <c r="O255" i="6"/>
  <c r="P255" i="6"/>
  <c r="S255" i="6"/>
  <c r="U255" i="6"/>
  <c r="V255" i="6"/>
  <c r="AP255" i="6"/>
  <c r="AQ255" i="6"/>
  <c r="AR255" i="6"/>
  <c r="AS255" i="6"/>
  <c r="AT255" i="6"/>
  <c r="AU255" i="6"/>
  <c r="AV255" i="6"/>
  <c r="AW255" i="6"/>
  <c r="AY255" i="6"/>
  <c r="AZ255" i="6"/>
  <c r="K256" i="6"/>
  <c r="L256" i="6"/>
  <c r="M256" i="6"/>
  <c r="N256" i="6"/>
  <c r="O256" i="6"/>
  <c r="P256" i="6"/>
  <c r="S256" i="6"/>
  <c r="U256" i="6"/>
  <c r="V256" i="6"/>
  <c r="AP256" i="6"/>
  <c r="AQ256" i="6"/>
  <c r="AR256" i="6"/>
  <c r="AS256" i="6"/>
  <c r="AT256" i="6"/>
  <c r="AU256" i="6"/>
  <c r="AV256" i="6"/>
  <c r="AW256" i="6"/>
  <c r="AY256" i="6"/>
  <c r="AZ256" i="6"/>
  <c r="K257" i="6"/>
  <c r="L257" i="6"/>
  <c r="M257" i="6"/>
  <c r="N257" i="6"/>
  <c r="O257" i="6"/>
  <c r="P257" i="6"/>
  <c r="S257" i="6"/>
  <c r="U257" i="6"/>
  <c r="V257" i="6"/>
  <c r="AP257" i="6"/>
  <c r="AQ257" i="6"/>
  <c r="AR257" i="6"/>
  <c r="AS257" i="6"/>
  <c r="AT257" i="6"/>
  <c r="AU257" i="6"/>
  <c r="AV257" i="6"/>
  <c r="AW257" i="6"/>
  <c r="AY257" i="6"/>
  <c r="AZ257" i="6"/>
  <c r="K258" i="6"/>
  <c r="L258" i="6"/>
  <c r="M258" i="6"/>
  <c r="N258" i="6"/>
  <c r="O258" i="6"/>
  <c r="P258" i="6"/>
  <c r="S258" i="6"/>
  <c r="U258" i="6"/>
  <c r="V258" i="6"/>
  <c r="AP258" i="6"/>
  <c r="AQ258" i="6"/>
  <c r="AR258" i="6"/>
  <c r="AS258" i="6"/>
  <c r="AT258" i="6"/>
  <c r="AU258" i="6"/>
  <c r="AV258" i="6"/>
  <c r="AW258" i="6"/>
  <c r="AY258" i="6"/>
  <c r="AZ258" i="6"/>
  <c r="K260" i="6"/>
  <c r="L260" i="6"/>
  <c r="M260" i="6"/>
  <c r="N260" i="6"/>
  <c r="O260" i="6"/>
  <c r="P260" i="6"/>
  <c r="S260" i="6"/>
  <c r="U260" i="6"/>
  <c r="V260" i="6"/>
  <c r="AP260" i="6"/>
  <c r="AQ260" i="6"/>
  <c r="AR260" i="6"/>
  <c r="AS260" i="6"/>
  <c r="AT260" i="6"/>
  <c r="AU260" i="6"/>
  <c r="AV260" i="6"/>
  <c r="AW260" i="6"/>
  <c r="AY260" i="6"/>
  <c r="AZ260" i="6"/>
  <c r="K261" i="6"/>
  <c r="L261" i="6"/>
  <c r="M261" i="6"/>
  <c r="N261" i="6"/>
  <c r="O261" i="6"/>
  <c r="P261" i="6"/>
  <c r="S261" i="6"/>
  <c r="U261" i="6"/>
  <c r="V261" i="6"/>
  <c r="AP261" i="6"/>
  <c r="AQ261" i="6"/>
  <c r="AR261" i="6"/>
  <c r="AS261" i="6"/>
  <c r="AT261" i="6"/>
  <c r="AU261" i="6"/>
  <c r="AV261" i="6"/>
  <c r="AW261" i="6"/>
  <c r="AY261" i="6"/>
  <c r="AZ261" i="6"/>
  <c r="BE261" i="6"/>
  <c r="K263" i="6"/>
  <c r="L263" i="6"/>
  <c r="M263" i="6"/>
  <c r="N263" i="6"/>
  <c r="O263" i="6"/>
  <c r="P263" i="6"/>
  <c r="S263" i="6"/>
  <c r="U263" i="6"/>
  <c r="V263" i="6"/>
  <c r="AP263" i="6"/>
  <c r="AQ263" i="6"/>
  <c r="AR263" i="6"/>
  <c r="AS263" i="6"/>
  <c r="AT263" i="6"/>
  <c r="AU263" i="6"/>
  <c r="AV263" i="6"/>
  <c r="AW263" i="6"/>
  <c r="AY263" i="6"/>
  <c r="AZ263" i="6"/>
  <c r="K264" i="6"/>
  <c r="L264" i="6"/>
  <c r="M264" i="6"/>
  <c r="N264" i="6"/>
  <c r="O264" i="6"/>
  <c r="P264" i="6"/>
  <c r="S264" i="6"/>
  <c r="U264" i="6"/>
  <c r="V264" i="6"/>
  <c r="AP264" i="6"/>
  <c r="AQ264" i="6"/>
  <c r="AR264" i="6"/>
  <c r="AS264" i="6"/>
  <c r="AT264" i="6"/>
  <c r="AU264" i="6"/>
  <c r="AV264" i="6"/>
  <c r="AW264" i="6"/>
  <c r="AY264" i="6"/>
  <c r="AZ264" i="6"/>
  <c r="K265" i="6"/>
  <c r="L265" i="6"/>
  <c r="M265" i="6"/>
  <c r="N265" i="6"/>
  <c r="O265" i="6"/>
  <c r="P265" i="6"/>
  <c r="S265" i="6"/>
  <c r="U265" i="6"/>
  <c r="V265" i="6"/>
  <c r="AP265" i="6"/>
  <c r="AQ265" i="6"/>
  <c r="AR265" i="6"/>
  <c r="AS265" i="6"/>
  <c r="AT265" i="6"/>
  <c r="AU265" i="6"/>
  <c r="AV265" i="6"/>
  <c r="AW265" i="6"/>
  <c r="AY265" i="6"/>
  <c r="AZ265" i="6"/>
  <c r="K266" i="6"/>
  <c r="L266" i="6"/>
  <c r="M266" i="6"/>
  <c r="N266" i="6"/>
  <c r="O266" i="6"/>
  <c r="P266" i="6"/>
  <c r="S266" i="6"/>
  <c r="U266" i="6"/>
  <c r="V266" i="6"/>
  <c r="AP266" i="6"/>
  <c r="AQ266" i="6"/>
  <c r="AR266" i="6"/>
  <c r="AS266" i="6"/>
  <c r="AT266" i="6"/>
  <c r="AU266" i="6"/>
  <c r="AV266" i="6"/>
  <c r="AW266" i="6"/>
  <c r="AY266" i="6"/>
  <c r="AZ266" i="6"/>
  <c r="K267" i="6"/>
  <c r="L267" i="6"/>
  <c r="M267" i="6"/>
  <c r="N267" i="6"/>
  <c r="O267" i="6"/>
  <c r="P267" i="6"/>
  <c r="S267" i="6"/>
  <c r="U267" i="6"/>
  <c r="V267" i="6"/>
  <c r="AP267" i="6"/>
  <c r="AQ267" i="6"/>
  <c r="AR267" i="6"/>
  <c r="AS267" i="6"/>
  <c r="AT267" i="6"/>
  <c r="AU267" i="6"/>
  <c r="AV267" i="6"/>
  <c r="AW267" i="6"/>
  <c r="AY267" i="6"/>
  <c r="AZ267" i="6"/>
  <c r="K268" i="6"/>
  <c r="L268" i="6"/>
  <c r="M268" i="6"/>
  <c r="N268" i="6"/>
  <c r="O268" i="6"/>
  <c r="P268" i="6"/>
  <c r="S268" i="6"/>
  <c r="U268" i="6"/>
  <c r="V268" i="6"/>
  <c r="AP268" i="6"/>
  <c r="AQ268" i="6"/>
  <c r="AR268" i="6"/>
  <c r="AS268" i="6"/>
  <c r="AT268" i="6"/>
  <c r="AU268" i="6"/>
  <c r="AV268" i="6"/>
  <c r="AW268" i="6"/>
  <c r="AY268" i="6"/>
  <c r="AZ268" i="6"/>
  <c r="K269" i="6"/>
  <c r="L269" i="6"/>
  <c r="M269" i="6"/>
  <c r="N269" i="6"/>
  <c r="O269" i="6"/>
  <c r="P269" i="6"/>
  <c r="S269" i="6"/>
  <c r="U269" i="6"/>
  <c r="V269" i="6"/>
  <c r="AP269" i="6"/>
  <c r="AQ269" i="6"/>
  <c r="AR269" i="6"/>
  <c r="AS269" i="6"/>
  <c r="AT269" i="6"/>
  <c r="AU269" i="6"/>
  <c r="AV269" i="6"/>
  <c r="AW269" i="6"/>
  <c r="AY269" i="6"/>
  <c r="AZ269" i="6"/>
  <c r="K270" i="6"/>
  <c r="L270" i="6"/>
  <c r="M270" i="6"/>
  <c r="N270" i="6"/>
  <c r="O270" i="6"/>
  <c r="P270" i="6"/>
  <c r="S270" i="6"/>
  <c r="U270" i="6"/>
  <c r="V270" i="6"/>
  <c r="AP270" i="6"/>
  <c r="AQ270" i="6"/>
  <c r="AR270" i="6"/>
  <c r="AS270" i="6"/>
  <c r="AT270" i="6"/>
  <c r="AU270" i="6"/>
  <c r="AV270" i="6"/>
  <c r="AW270" i="6"/>
  <c r="AY270" i="6"/>
  <c r="AZ270" i="6"/>
  <c r="K271" i="6"/>
  <c r="L271" i="6"/>
  <c r="M271" i="6"/>
  <c r="N271" i="6"/>
  <c r="O271" i="6"/>
  <c r="P271" i="6"/>
  <c r="S271" i="6"/>
  <c r="U271" i="6"/>
  <c r="V271" i="6"/>
  <c r="AP271" i="6"/>
  <c r="AQ271" i="6"/>
  <c r="AR271" i="6"/>
  <c r="AS271" i="6"/>
  <c r="AT271" i="6"/>
  <c r="AU271" i="6"/>
  <c r="AV271" i="6"/>
  <c r="AW271" i="6"/>
  <c r="AY271" i="6"/>
  <c r="AZ271" i="6"/>
  <c r="BE271" i="6"/>
  <c r="K273" i="6"/>
  <c r="L273" i="6"/>
  <c r="M273" i="6"/>
  <c r="N273" i="6"/>
  <c r="O273" i="6"/>
  <c r="P273" i="6"/>
  <c r="U273" i="6"/>
  <c r="V273" i="6"/>
  <c r="AP273" i="6"/>
  <c r="AQ273" i="6"/>
  <c r="AR273" i="6"/>
  <c r="AS273" i="6"/>
  <c r="AT273" i="6"/>
  <c r="AU273" i="6"/>
  <c r="AV273" i="6"/>
  <c r="AW273" i="6"/>
  <c r="AY273" i="6"/>
  <c r="AZ273" i="6"/>
  <c r="K274" i="6"/>
  <c r="L274" i="6"/>
  <c r="M274" i="6"/>
  <c r="N274" i="6"/>
  <c r="O274" i="6"/>
  <c r="P274" i="6"/>
  <c r="R274" i="6"/>
  <c r="T274" i="6"/>
  <c r="U274" i="6"/>
  <c r="V274" i="6"/>
  <c r="AP274" i="6"/>
  <c r="AQ274" i="6"/>
  <c r="AR274" i="6"/>
  <c r="AS274" i="6"/>
  <c r="AT274" i="6"/>
  <c r="AU274" i="6"/>
  <c r="AV274" i="6"/>
  <c r="AW274" i="6"/>
  <c r="AY274" i="6"/>
  <c r="AZ274" i="6"/>
  <c r="K275" i="6"/>
  <c r="L275" i="6"/>
  <c r="M275" i="6"/>
  <c r="N275" i="6"/>
  <c r="O275" i="6"/>
  <c r="P275" i="6"/>
  <c r="U275" i="6"/>
  <c r="V275" i="6"/>
  <c r="AP275" i="6"/>
  <c r="AQ275" i="6"/>
  <c r="AR275" i="6"/>
  <c r="AS275" i="6"/>
  <c r="AT275" i="6"/>
  <c r="AU275" i="6"/>
  <c r="AV275" i="6"/>
  <c r="AW275" i="6"/>
  <c r="AY275" i="6"/>
  <c r="AZ275" i="6"/>
  <c r="K277" i="6"/>
  <c r="L277" i="6"/>
  <c r="M277" i="6"/>
  <c r="N277" i="6"/>
  <c r="O277" i="6"/>
  <c r="P277" i="6"/>
  <c r="R277" i="6"/>
  <c r="T277" i="6"/>
  <c r="U277" i="6"/>
  <c r="V277" i="6"/>
  <c r="AP277" i="6"/>
  <c r="AQ277" i="6"/>
  <c r="AR277" i="6"/>
  <c r="AS277" i="6"/>
  <c r="AT277" i="6"/>
  <c r="AU277" i="6"/>
  <c r="AV277" i="6"/>
  <c r="AW277" i="6"/>
  <c r="AY277" i="6"/>
  <c r="AZ277" i="6"/>
  <c r="K278" i="6"/>
  <c r="L278" i="6"/>
  <c r="M278" i="6"/>
  <c r="N278" i="6"/>
  <c r="O278" i="6"/>
  <c r="P278" i="6"/>
  <c r="U278" i="6"/>
  <c r="V278" i="6"/>
  <c r="AP278" i="6"/>
  <c r="AQ278" i="6"/>
  <c r="AR278" i="6"/>
  <c r="AS278" i="6"/>
  <c r="AT278" i="6"/>
  <c r="AU278" i="6"/>
  <c r="AV278" i="6"/>
  <c r="AW278" i="6"/>
  <c r="AY278" i="6"/>
  <c r="AZ278" i="6"/>
  <c r="BE278" i="6"/>
  <c r="K280" i="6"/>
  <c r="L280" i="6"/>
  <c r="M280" i="6"/>
  <c r="N280" i="6"/>
  <c r="O280" i="6"/>
  <c r="P280" i="6"/>
  <c r="S280" i="6"/>
  <c r="U280" i="6"/>
  <c r="V280" i="6"/>
  <c r="AP280" i="6"/>
  <c r="AQ280" i="6"/>
  <c r="AR280" i="6"/>
  <c r="AS280" i="6"/>
  <c r="AT280" i="6"/>
  <c r="AU280" i="6"/>
  <c r="AV280" i="6"/>
  <c r="AW280" i="6"/>
  <c r="AY280" i="6"/>
  <c r="AZ280" i="6"/>
  <c r="K281" i="6"/>
  <c r="L281" i="6"/>
  <c r="M281" i="6"/>
  <c r="N281" i="6"/>
  <c r="O281" i="6"/>
  <c r="P281" i="6"/>
  <c r="S281" i="6"/>
  <c r="U281" i="6"/>
  <c r="V281" i="6"/>
  <c r="AP281" i="6"/>
  <c r="AQ281" i="6"/>
  <c r="AR281" i="6"/>
  <c r="AS281" i="6"/>
  <c r="AT281" i="6"/>
  <c r="AU281" i="6"/>
  <c r="AV281" i="6"/>
  <c r="AW281" i="6"/>
  <c r="AY281" i="6"/>
  <c r="AZ281" i="6"/>
  <c r="K282" i="6"/>
  <c r="L282" i="6"/>
  <c r="M282" i="6"/>
  <c r="N282" i="6"/>
  <c r="O282" i="6"/>
  <c r="P282" i="6"/>
  <c r="S282" i="6"/>
  <c r="U282" i="6"/>
  <c r="V282" i="6"/>
  <c r="AP282" i="6"/>
  <c r="AQ282" i="6"/>
  <c r="AR282" i="6"/>
  <c r="AS282" i="6"/>
  <c r="AT282" i="6"/>
  <c r="AU282" i="6"/>
  <c r="AV282" i="6"/>
  <c r="AW282" i="6"/>
  <c r="AY282" i="6"/>
  <c r="AZ282" i="6"/>
  <c r="K283" i="6"/>
  <c r="L283" i="6"/>
  <c r="M283" i="6"/>
  <c r="N283" i="6"/>
  <c r="O283" i="6"/>
  <c r="P283" i="6"/>
  <c r="S283" i="6"/>
  <c r="U283" i="6"/>
  <c r="V283" i="6"/>
  <c r="AP283" i="6"/>
  <c r="AQ283" i="6"/>
  <c r="AR283" i="6"/>
  <c r="AS283" i="6"/>
  <c r="AT283" i="6"/>
  <c r="AU283" i="6"/>
  <c r="AV283" i="6"/>
  <c r="AW283" i="6"/>
  <c r="AY283" i="6"/>
  <c r="AZ283" i="6"/>
  <c r="K284" i="6"/>
  <c r="L284" i="6"/>
  <c r="M284" i="6"/>
  <c r="N284" i="6"/>
  <c r="O284" i="6"/>
  <c r="P284" i="6"/>
  <c r="S284" i="6"/>
  <c r="U284" i="6"/>
  <c r="V284" i="6"/>
  <c r="AP284" i="6"/>
  <c r="AQ284" i="6"/>
  <c r="AR284" i="6"/>
  <c r="AS284" i="6"/>
  <c r="AT284" i="6"/>
  <c r="AU284" i="6"/>
  <c r="AV284" i="6"/>
  <c r="AW284" i="6"/>
  <c r="AY284" i="6"/>
  <c r="AZ284" i="6"/>
  <c r="K285" i="6"/>
  <c r="L285" i="6"/>
  <c r="M285" i="6"/>
  <c r="N285" i="6"/>
  <c r="O285" i="6"/>
  <c r="P285" i="6"/>
  <c r="S285" i="6"/>
  <c r="U285" i="6"/>
  <c r="V285" i="6"/>
  <c r="AP285" i="6"/>
  <c r="AQ285" i="6"/>
  <c r="AR285" i="6"/>
  <c r="AS285" i="6"/>
  <c r="AT285" i="6"/>
  <c r="AU285" i="6"/>
  <c r="AV285" i="6"/>
  <c r="AW285" i="6"/>
  <c r="AY285" i="6"/>
  <c r="AZ285" i="6"/>
  <c r="K286" i="6"/>
  <c r="L286" i="6"/>
  <c r="M286" i="6"/>
  <c r="N286" i="6"/>
  <c r="O286" i="6"/>
  <c r="P286" i="6"/>
  <c r="S286" i="6"/>
  <c r="U286" i="6"/>
  <c r="V286" i="6"/>
  <c r="AP286" i="6"/>
  <c r="AQ286" i="6"/>
  <c r="AR286" i="6"/>
  <c r="AS286" i="6"/>
  <c r="AT286" i="6"/>
  <c r="AU286" i="6"/>
  <c r="AV286" i="6"/>
  <c r="AW286" i="6"/>
  <c r="AY286" i="6"/>
  <c r="AZ286" i="6"/>
  <c r="K287" i="6"/>
  <c r="L287" i="6"/>
  <c r="M287" i="6"/>
  <c r="N287" i="6"/>
  <c r="O287" i="6"/>
  <c r="P287" i="6"/>
  <c r="S287" i="6"/>
  <c r="U287" i="6"/>
  <c r="V287" i="6"/>
  <c r="AP287" i="6"/>
  <c r="AQ287" i="6"/>
  <c r="AR287" i="6"/>
  <c r="AS287" i="6"/>
  <c r="AT287" i="6"/>
  <c r="AU287" i="6"/>
  <c r="AV287" i="6"/>
  <c r="AW287" i="6"/>
  <c r="AY287" i="6"/>
  <c r="AZ287" i="6"/>
  <c r="AE288" i="6"/>
  <c r="AG288" i="6"/>
  <c r="C288" i="6"/>
  <c r="K288" i="6"/>
  <c r="L288" i="6"/>
  <c r="M288" i="6"/>
  <c r="N288" i="6"/>
  <c r="O288" i="6"/>
  <c r="P288" i="6"/>
  <c r="R288" i="6"/>
  <c r="S288" i="6"/>
  <c r="T288" i="6"/>
  <c r="U288" i="6"/>
  <c r="V288" i="6"/>
  <c r="AP288" i="6"/>
  <c r="AQ288" i="6"/>
  <c r="AR288" i="6"/>
  <c r="AS288" i="6"/>
  <c r="AT288" i="6"/>
  <c r="AU288" i="6"/>
  <c r="AV288" i="6"/>
  <c r="AW288" i="6"/>
  <c r="AY288" i="6"/>
  <c r="AZ288" i="6"/>
  <c r="BE288" i="6"/>
  <c r="C290" i="6"/>
  <c r="K290" i="6"/>
  <c r="L290" i="6"/>
  <c r="M290" i="6"/>
  <c r="N290" i="6"/>
  <c r="O290" i="6"/>
  <c r="P290" i="6"/>
  <c r="R290" i="6"/>
  <c r="S290" i="6"/>
  <c r="T290" i="6"/>
  <c r="U290" i="6"/>
  <c r="V290" i="6"/>
  <c r="AP290" i="6"/>
  <c r="AQ290" i="6"/>
  <c r="AR290" i="6"/>
  <c r="AS290" i="6"/>
  <c r="AT290" i="6"/>
  <c r="AU290" i="6"/>
  <c r="AV290" i="6"/>
  <c r="AW290" i="6"/>
  <c r="AY290" i="6"/>
  <c r="AZ290" i="6"/>
  <c r="AF291" i="6"/>
  <c r="C291" i="6"/>
  <c r="K291" i="6"/>
  <c r="L291" i="6"/>
  <c r="M291" i="6"/>
  <c r="N291" i="6"/>
  <c r="O291" i="6"/>
  <c r="P291" i="6"/>
  <c r="R291" i="6"/>
  <c r="S291" i="6"/>
  <c r="T291" i="6"/>
  <c r="U291" i="6"/>
  <c r="V291" i="6"/>
  <c r="AP291" i="6"/>
  <c r="AQ291" i="6"/>
  <c r="AR291" i="6"/>
  <c r="AS291" i="6"/>
  <c r="AT291" i="6"/>
  <c r="AU291" i="6"/>
  <c r="AV291" i="6"/>
  <c r="AW291" i="6"/>
  <c r="AY291" i="6"/>
  <c r="AZ291" i="6"/>
  <c r="BE291" i="6"/>
  <c r="K298" i="6"/>
  <c r="L298" i="6"/>
  <c r="M298" i="6"/>
  <c r="N298" i="6"/>
  <c r="O298" i="6"/>
  <c r="P298" i="6"/>
  <c r="S298" i="6"/>
  <c r="U298" i="6"/>
  <c r="V298" i="6"/>
  <c r="AP298" i="6"/>
  <c r="AQ298" i="6"/>
  <c r="AR298" i="6"/>
  <c r="AS298" i="6"/>
  <c r="AT298" i="6"/>
  <c r="AU298" i="6"/>
  <c r="AV298" i="6"/>
  <c r="AW298" i="6"/>
  <c r="AY298" i="6"/>
  <c r="AZ298" i="6"/>
  <c r="K299" i="6"/>
  <c r="L299" i="6"/>
  <c r="M299" i="6"/>
  <c r="N299" i="6"/>
  <c r="O299" i="6"/>
  <c r="P299" i="6"/>
  <c r="S299" i="6"/>
  <c r="U299" i="6"/>
  <c r="V299" i="6"/>
  <c r="AP299" i="6"/>
  <c r="AQ299" i="6"/>
  <c r="AR299" i="6"/>
  <c r="AS299" i="6"/>
  <c r="AT299" i="6"/>
  <c r="AU299" i="6"/>
  <c r="AV299" i="6"/>
  <c r="AW299" i="6"/>
  <c r="AY299" i="6"/>
  <c r="AZ299" i="6"/>
  <c r="K300" i="6"/>
  <c r="L300" i="6"/>
  <c r="M300" i="6"/>
  <c r="N300" i="6"/>
  <c r="O300" i="6"/>
  <c r="P300" i="6"/>
  <c r="S300" i="6"/>
  <c r="U300" i="6"/>
  <c r="V300" i="6"/>
  <c r="AP300" i="6"/>
  <c r="AQ300" i="6"/>
  <c r="AR300" i="6"/>
  <c r="AS300" i="6"/>
  <c r="AT300" i="6"/>
  <c r="AU300" i="6"/>
  <c r="AV300" i="6"/>
  <c r="AW300" i="6"/>
  <c r="AY300" i="6"/>
  <c r="AZ300" i="6"/>
  <c r="K301" i="6"/>
  <c r="L301" i="6"/>
  <c r="M301" i="6"/>
  <c r="N301" i="6"/>
  <c r="O301" i="6"/>
  <c r="P301" i="6"/>
  <c r="S301" i="6"/>
  <c r="U301" i="6"/>
  <c r="V301" i="6"/>
  <c r="AP301" i="6"/>
  <c r="AQ301" i="6"/>
  <c r="AR301" i="6"/>
  <c r="AS301" i="6"/>
  <c r="AT301" i="6"/>
  <c r="AU301" i="6"/>
  <c r="AV301" i="6"/>
  <c r="AW301" i="6"/>
  <c r="AY301" i="6"/>
  <c r="AZ301" i="6"/>
  <c r="BE301" i="6"/>
  <c r="K303" i="6"/>
  <c r="L303" i="6"/>
  <c r="M303" i="6"/>
  <c r="N303" i="6"/>
  <c r="O303" i="6"/>
  <c r="P303" i="6"/>
  <c r="S303" i="6"/>
  <c r="U303" i="6"/>
  <c r="V303" i="6"/>
  <c r="AP303" i="6"/>
  <c r="AQ303" i="6"/>
  <c r="AR303" i="6"/>
  <c r="AS303" i="6"/>
  <c r="AT303" i="6"/>
  <c r="AU303" i="6"/>
  <c r="AV303" i="6"/>
  <c r="AW303" i="6"/>
  <c r="AY303" i="6"/>
  <c r="AZ303" i="6"/>
  <c r="K304" i="6"/>
  <c r="L304" i="6"/>
  <c r="M304" i="6"/>
  <c r="N304" i="6"/>
  <c r="O304" i="6"/>
  <c r="P304" i="6"/>
  <c r="S304" i="6"/>
  <c r="U304" i="6"/>
  <c r="V304" i="6"/>
  <c r="AP304" i="6"/>
  <c r="AQ304" i="6"/>
  <c r="AR304" i="6"/>
  <c r="AS304" i="6"/>
  <c r="AT304" i="6"/>
  <c r="AU304" i="6"/>
  <c r="AV304" i="6"/>
  <c r="AW304" i="6"/>
  <c r="AY304" i="6"/>
  <c r="AZ304" i="6"/>
  <c r="K307" i="6"/>
  <c r="L307" i="6"/>
  <c r="M307" i="6"/>
  <c r="N307" i="6"/>
  <c r="O307" i="6"/>
  <c r="P307" i="6"/>
  <c r="R307" i="6"/>
  <c r="S307" i="6"/>
  <c r="T307" i="6"/>
  <c r="U307" i="6"/>
  <c r="V307" i="6"/>
  <c r="AY307" i="6"/>
  <c r="AZ307" i="6"/>
  <c r="W308" i="6"/>
  <c r="X308" i="6"/>
  <c r="Y308" i="6"/>
  <c r="Z308" i="6"/>
  <c r="AA308" i="6"/>
  <c r="AB308" i="6"/>
  <c r="AC308" i="6"/>
  <c r="AH308" i="6"/>
  <c r="C308" i="6"/>
  <c r="K308" i="6"/>
  <c r="L308" i="6"/>
  <c r="M308" i="6"/>
  <c r="N308" i="6"/>
  <c r="O308" i="6"/>
  <c r="P308" i="6"/>
  <c r="R308" i="6"/>
  <c r="S308" i="6"/>
  <c r="T308" i="6"/>
  <c r="U308" i="6"/>
  <c r="V308" i="6"/>
  <c r="AP308" i="6"/>
  <c r="AQ308" i="6"/>
  <c r="AR308" i="6"/>
  <c r="AS308" i="6"/>
  <c r="AT308" i="6"/>
  <c r="AU308" i="6"/>
  <c r="AV308" i="6"/>
  <c r="AW308" i="6"/>
  <c r="AY308" i="6"/>
  <c r="AZ308" i="6"/>
  <c r="BE308" i="6"/>
  <c r="O310" i="6"/>
  <c r="AS310" i="6"/>
  <c r="AY310" i="6"/>
  <c r="AZ310" i="6"/>
  <c r="O311" i="6"/>
  <c r="AS311" i="6"/>
  <c r="AY311" i="6"/>
  <c r="AZ311" i="6"/>
  <c r="O312" i="6"/>
  <c r="AS312" i="6"/>
  <c r="AY312" i="6"/>
  <c r="AZ312" i="6"/>
  <c r="BE312" i="6"/>
  <c r="C314" i="6"/>
  <c r="K314" i="6"/>
  <c r="L314" i="6"/>
  <c r="M314" i="6"/>
  <c r="N314" i="6"/>
  <c r="O314" i="6"/>
  <c r="P314" i="6"/>
  <c r="R314" i="6"/>
  <c r="S314" i="6"/>
  <c r="T314" i="6"/>
  <c r="V314" i="6"/>
  <c r="AP314" i="6"/>
  <c r="AQ314" i="6"/>
  <c r="AR314" i="6"/>
  <c r="AS314" i="6"/>
  <c r="AT314" i="6"/>
  <c r="AU314" i="6"/>
  <c r="AV314" i="6"/>
  <c r="AW314" i="6"/>
  <c r="AY314" i="6"/>
  <c r="AZ314" i="6"/>
  <c r="C315" i="6"/>
  <c r="K315" i="6"/>
  <c r="L315" i="6"/>
  <c r="M315" i="6"/>
  <c r="N315" i="6"/>
  <c r="O315" i="6"/>
  <c r="P315" i="6"/>
  <c r="R315" i="6"/>
  <c r="S315" i="6"/>
  <c r="T315" i="6"/>
  <c r="V315" i="6"/>
  <c r="AP315" i="6"/>
  <c r="AQ315" i="6"/>
  <c r="AR315" i="6"/>
  <c r="AS315" i="6"/>
  <c r="AT315" i="6"/>
  <c r="AU315" i="6"/>
  <c r="AV315" i="6"/>
  <c r="AW315" i="6"/>
  <c r="AY315" i="6"/>
  <c r="AZ315" i="6"/>
  <c r="C316" i="6"/>
  <c r="K316" i="6"/>
  <c r="L316" i="6"/>
  <c r="M316" i="6"/>
  <c r="N316" i="6"/>
  <c r="O316" i="6"/>
  <c r="P316" i="6"/>
  <c r="R316" i="6"/>
  <c r="S316" i="6"/>
  <c r="T316" i="6"/>
  <c r="V316" i="6"/>
  <c r="AP316" i="6"/>
  <c r="AQ316" i="6"/>
  <c r="AR316" i="6"/>
  <c r="AS316" i="6"/>
  <c r="AT316" i="6"/>
  <c r="AU316" i="6"/>
  <c r="AV316" i="6"/>
  <c r="AW316" i="6"/>
  <c r="AY316" i="6"/>
  <c r="AZ316" i="6"/>
  <c r="C317" i="6"/>
  <c r="K317" i="6"/>
  <c r="L317" i="6"/>
  <c r="M317" i="6"/>
  <c r="N317" i="6"/>
  <c r="O317" i="6"/>
  <c r="P317" i="6"/>
  <c r="R317" i="6"/>
  <c r="S317" i="6"/>
  <c r="T317" i="6"/>
  <c r="V317" i="6"/>
  <c r="AP317" i="6"/>
  <c r="AQ317" i="6"/>
  <c r="AR317" i="6"/>
  <c r="AS317" i="6"/>
  <c r="AT317" i="6"/>
  <c r="AU317" i="6"/>
  <c r="AV317" i="6"/>
  <c r="AW317" i="6"/>
  <c r="AY317" i="6"/>
  <c r="AZ317" i="6"/>
  <c r="C318" i="6"/>
  <c r="K318" i="6"/>
  <c r="L318" i="6"/>
  <c r="M318" i="6"/>
  <c r="N318" i="6"/>
  <c r="O318" i="6"/>
  <c r="P318" i="6"/>
  <c r="R318" i="6"/>
  <c r="S318" i="6"/>
  <c r="T318" i="6"/>
  <c r="V318" i="6"/>
  <c r="AP318" i="6"/>
  <c r="AQ318" i="6"/>
  <c r="AR318" i="6"/>
  <c r="AS318" i="6"/>
  <c r="AT318" i="6"/>
  <c r="AU318" i="6"/>
  <c r="AV318" i="6"/>
  <c r="AW318" i="6"/>
  <c r="AY318" i="6"/>
  <c r="AZ318" i="6"/>
  <c r="C319" i="6"/>
  <c r="K319" i="6"/>
  <c r="L319" i="6"/>
  <c r="M319" i="6"/>
  <c r="N319" i="6"/>
  <c r="O319" i="6"/>
  <c r="P319" i="6"/>
  <c r="R319" i="6"/>
  <c r="S319" i="6"/>
  <c r="T319" i="6"/>
  <c r="V319" i="6"/>
  <c r="AP319" i="6"/>
  <c r="AQ319" i="6"/>
  <c r="AR319" i="6"/>
  <c r="AS319" i="6"/>
  <c r="AT319" i="6"/>
  <c r="AU319" i="6"/>
  <c r="AV319" i="6"/>
  <c r="AW319" i="6"/>
  <c r="AY319" i="6"/>
  <c r="AZ319" i="6"/>
  <c r="C320" i="6"/>
  <c r="K320" i="6"/>
  <c r="L320" i="6"/>
  <c r="M320" i="6"/>
  <c r="N320" i="6"/>
  <c r="O320" i="6"/>
  <c r="P320" i="6"/>
  <c r="R320" i="6"/>
  <c r="S320" i="6"/>
  <c r="T320" i="6"/>
  <c r="V320" i="6"/>
  <c r="AP320" i="6"/>
  <c r="AQ320" i="6"/>
  <c r="AR320" i="6"/>
  <c r="AS320" i="6"/>
  <c r="AT320" i="6"/>
  <c r="AU320" i="6"/>
  <c r="AV320" i="6"/>
  <c r="AW320" i="6"/>
  <c r="AY320" i="6"/>
  <c r="AZ320" i="6"/>
  <c r="C321" i="6"/>
  <c r="K321" i="6"/>
  <c r="L321" i="6"/>
  <c r="M321" i="6"/>
  <c r="N321" i="6"/>
  <c r="O321" i="6"/>
  <c r="P321" i="6"/>
  <c r="R321" i="6"/>
  <c r="S321" i="6"/>
  <c r="T321" i="6"/>
  <c r="V321" i="6"/>
  <c r="AP321" i="6"/>
  <c r="AQ321" i="6"/>
  <c r="AR321" i="6"/>
  <c r="AS321" i="6"/>
  <c r="AT321" i="6"/>
  <c r="AU321" i="6"/>
  <c r="AV321" i="6"/>
  <c r="AW321" i="6"/>
  <c r="AY321" i="6"/>
  <c r="AZ321" i="6"/>
  <c r="C322" i="6"/>
  <c r="K322" i="6"/>
  <c r="L322" i="6"/>
  <c r="M322" i="6"/>
  <c r="N322" i="6"/>
  <c r="O322" i="6"/>
  <c r="P322" i="6"/>
  <c r="R322" i="6"/>
  <c r="S322" i="6"/>
  <c r="T322" i="6"/>
  <c r="V322" i="6"/>
  <c r="AP322" i="6"/>
  <c r="AQ322" i="6"/>
  <c r="AR322" i="6"/>
  <c r="AS322" i="6"/>
  <c r="AT322" i="6"/>
  <c r="AU322" i="6"/>
  <c r="AV322" i="6"/>
  <c r="AW322" i="6"/>
  <c r="AY322" i="6"/>
  <c r="AZ322" i="6"/>
  <c r="C323" i="6"/>
  <c r="K323" i="6"/>
  <c r="L323" i="6"/>
  <c r="M323" i="6"/>
  <c r="N323" i="6"/>
  <c r="O323" i="6"/>
  <c r="P323" i="6"/>
  <c r="R323" i="6"/>
  <c r="S323" i="6"/>
  <c r="T323" i="6"/>
  <c r="V323" i="6"/>
  <c r="AP323" i="6"/>
  <c r="AQ323" i="6"/>
  <c r="AR323" i="6"/>
  <c r="AS323" i="6"/>
  <c r="AT323" i="6"/>
  <c r="AU323" i="6"/>
  <c r="AV323" i="6"/>
  <c r="AW323" i="6"/>
  <c r="AY323" i="6"/>
  <c r="AZ323" i="6"/>
  <c r="C324" i="6"/>
  <c r="K324" i="6"/>
  <c r="L324" i="6"/>
  <c r="M324" i="6"/>
  <c r="N324" i="6"/>
  <c r="O324" i="6"/>
  <c r="P324" i="6"/>
  <c r="R324" i="6"/>
  <c r="S324" i="6"/>
  <c r="T324" i="6"/>
  <c r="V324" i="6"/>
  <c r="AP324" i="6"/>
  <c r="AQ324" i="6"/>
  <c r="AR324" i="6"/>
  <c r="AS324" i="6"/>
  <c r="AT324" i="6"/>
  <c r="AU324" i="6"/>
  <c r="AV324" i="6"/>
  <c r="AW324" i="6"/>
  <c r="AY324" i="6"/>
  <c r="AZ324" i="6"/>
  <c r="C325" i="6"/>
  <c r="K325" i="6"/>
  <c r="L325" i="6"/>
  <c r="M325" i="6"/>
  <c r="N325" i="6"/>
  <c r="O325" i="6"/>
  <c r="P325" i="6"/>
  <c r="R325" i="6"/>
  <c r="S325" i="6"/>
  <c r="T325" i="6"/>
  <c r="V325" i="6"/>
  <c r="AP325" i="6"/>
  <c r="AQ325" i="6"/>
  <c r="AR325" i="6"/>
  <c r="AS325" i="6"/>
  <c r="AT325" i="6"/>
  <c r="AU325" i="6"/>
  <c r="AV325" i="6"/>
  <c r="AW325" i="6"/>
  <c r="AY325" i="6"/>
  <c r="AZ325" i="6"/>
  <c r="W326" i="6"/>
  <c r="X326" i="6"/>
  <c r="Y326" i="6"/>
  <c r="AD326" i="6"/>
  <c r="C326" i="6"/>
  <c r="K326" i="6"/>
  <c r="L326" i="6"/>
  <c r="M326" i="6"/>
  <c r="N326" i="6"/>
  <c r="O326" i="6"/>
  <c r="P326" i="6"/>
  <c r="R326" i="6"/>
  <c r="S326" i="6"/>
  <c r="T326" i="6"/>
  <c r="V326" i="6"/>
  <c r="AP326" i="6"/>
  <c r="AQ326" i="6"/>
  <c r="AR326" i="6"/>
  <c r="AS326" i="6"/>
  <c r="AT326" i="6"/>
  <c r="AU326" i="6"/>
  <c r="AV326" i="6"/>
  <c r="AW326" i="6"/>
  <c r="AY326" i="6"/>
  <c r="AZ326" i="6"/>
  <c r="BE326" i="6"/>
  <c r="K328" i="6"/>
  <c r="L328" i="6"/>
  <c r="M328" i="6"/>
  <c r="N328" i="6"/>
  <c r="O328" i="6"/>
  <c r="P328" i="6"/>
  <c r="S328" i="6"/>
  <c r="U328" i="6"/>
  <c r="V328" i="6"/>
  <c r="AP328" i="6"/>
  <c r="AQ328" i="6"/>
  <c r="AR328" i="6"/>
  <c r="AS328" i="6"/>
  <c r="AT328" i="6"/>
  <c r="AU328" i="6"/>
  <c r="AV328" i="6"/>
  <c r="AW328" i="6"/>
  <c r="AY328" i="6"/>
  <c r="AZ328" i="6"/>
  <c r="K329" i="6"/>
  <c r="L329" i="6"/>
  <c r="M329" i="6"/>
  <c r="N329" i="6"/>
  <c r="O329" i="6"/>
  <c r="P329" i="6"/>
  <c r="S329" i="6"/>
  <c r="U329" i="6"/>
  <c r="V329" i="6"/>
  <c r="AP329" i="6"/>
  <c r="AQ329" i="6"/>
  <c r="AR329" i="6"/>
  <c r="AS329" i="6"/>
  <c r="AT329" i="6"/>
  <c r="AU329" i="6"/>
  <c r="AV329" i="6"/>
  <c r="AW329" i="6"/>
  <c r="AY329" i="6"/>
  <c r="AZ329" i="6"/>
  <c r="K330" i="6"/>
  <c r="L330" i="6"/>
  <c r="M330" i="6"/>
  <c r="N330" i="6"/>
  <c r="O330" i="6"/>
  <c r="P330" i="6"/>
  <c r="S330" i="6"/>
  <c r="U330" i="6"/>
  <c r="V330" i="6"/>
  <c r="AP330" i="6"/>
  <c r="AQ330" i="6"/>
  <c r="AR330" i="6"/>
  <c r="AS330" i="6"/>
  <c r="AT330" i="6"/>
  <c r="AU330" i="6"/>
  <c r="AV330" i="6"/>
  <c r="AW330" i="6"/>
  <c r="AY330" i="6"/>
  <c r="AZ330" i="6"/>
  <c r="K331" i="6"/>
  <c r="L331" i="6"/>
  <c r="M331" i="6"/>
  <c r="N331" i="6"/>
  <c r="O331" i="6"/>
  <c r="P331" i="6"/>
  <c r="S331" i="6"/>
  <c r="U331" i="6"/>
  <c r="V331" i="6"/>
  <c r="AP331" i="6"/>
  <c r="AQ331" i="6"/>
  <c r="AR331" i="6"/>
  <c r="AS331" i="6"/>
  <c r="AT331" i="6"/>
  <c r="AU331" i="6"/>
  <c r="AV331" i="6"/>
  <c r="AW331" i="6"/>
  <c r="AY331" i="6"/>
  <c r="AZ331" i="6"/>
  <c r="BE331" i="6"/>
  <c r="K333" i="6"/>
  <c r="L333" i="6"/>
  <c r="M333" i="6"/>
  <c r="N333" i="6"/>
  <c r="O333" i="6"/>
  <c r="P333" i="6"/>
  <c r="S333" i="6"/>
  <c r="U333" i="6"/>
  <c r="V333" i="6"/>
  <c r="AP333" i="6"/>
  <c r="AQ333" i="6"/>
  <c r="AR333" i="6"/>
  <c r="AS333" i="6"/>
  <c r="AT333" i="6"/>
  <c r="AU333" i="6"/>
  <c r="AV333" i="6"/>
  <c r="AW333" i="6"/>
  <c r="AY333" i="6"/>
  <c r="AZ333" i="6"/>
  <c r="K334" i="6"/>
  <c r="L334" i="6"/>
  <c r="M334" i="6"/>
  <c r="N334" i="6"/>
  <c r="O334" i="6"/>
  <c r="P334" i="6"/>
  <c r="S334" i="6"/>
  <c r="U334" i="6"/>
  <c r="V334" i="6"/>
  <c r="AP334" i="6"/>
  <c r="AQ334" i="6"/>
  <c r="AR334" i="6"/>
  <c r="AS334" i="6"/>
  <c r="AT334" i="6"/>
  <c r="AU334" i="6"/>
  <c r="AV334" i="6"/>
  <c r="AW334" i="6"/>
  <c r="AY334" i="6"/>
  <c r="AZ334" i="6"/>
  <c r="K335" i="6"/>
  <c r="L335" i="6"/>
  <c r="M335" i="6"/>
  <c r="N335" i="6"/>
  <c r="O335" i="6"/>
  <c r="P335" i="6"/>
  <c r="S335" i="6"/>
  <c r="U335" i="6"/>
  <c r="V335" i="6"/>
  <c r="AP335" i="6"/>
  <c r="AQ335" i="6"/>
  <c r="AR335" i="6"/>
  <c r="AS335" i="6"/>
  <c r="AT335" i="6"/>
  <c r="AU335" i="6"/>
  <c r="AV335" i="6"/>
  <c r="AW335" i="6"/>
  <c r="AY335" i="6"/>
  <c r="AZ335" i="6"/>
  <c r="K336" i="6"/>
  <c r="L336" i="6"/>
  <c r="M336" i="6"/>
  <c r="N336" i="6"/>
  <c r="O336" i="6"/>
  <c r="P336" i="6"/>
  <c r="S336" i="6"/>
  <c r="U336" i="6"/>
  <c r="V336" i="6"/>
  <c r="AP336" i="6"/>
  <c r="AQ336" i="6"/>
  <c r="AR336" i="6"/>
  <c r="AS336" i="6"/>
  <c r="AT336" i="6"/>
  <c r="AU336" i="6"/>
  <c r="AV336" i="6"/>
  <c r="AW336" i="6"/>
  <c r="AY336" i="6"/>
  <c r="AZ336" i="6"/>
  <c r="K337" i="6"/>
  <c r="L337" i="6"/>
  <c r="M337" i="6"/>
  <c r="N337" i="6"/>
  <c r="O337" i="6"/>
  <c r="P337" i="6"/>
  <c r="S337" i="6"/>
  <c r="U337" i="6"/>
  <c r="V337" i="6"/>
  <c r="AP337" i="6"/>
  <c r="AQ337" i="6"/>
  <c r="AR337" i="6"/>
  <c r="AS337" i="6"/>
  <c r="AT337" i="6"/>
  <c r="AU337" i="6"/>
  <c r="AV337" i="6"/>
  <c r="AW337" i="6"/>
  <c r="AY337" i="6"/>
  <c r="AZ337" i="6"/>
  <c r="K338" i="6"/>
  <c r="L338" i="6"/>
  <c r="M338" i="6"/>
  <c r="N338" i="6"/>
  <c r="O338" i="6"/>
  <c r="P338" i="6"/>
  <c r="S338" i="6"/>
  <c r="U338" i="6"/>
  <c r="V338" i="6"/>
  <c r="AP338" i="6"/>
  <c r="AQ338" i="6"/>
  <c r="AR338" i="6"/>
  <c r="AS338" i="6"/>
  <c r="AT338" i="6"/>
  <c r="AU338" i="6"/>
  <c r="AV338" i="6"/>
  <c r="AW338" i="6"/>
  <c r="AY338" i="6"/>
  <c r="AZ338" i="6"/>
  <c r="K339" i="6"/>
  <c r="L339" i="6"/>
  <c r="M339" i="6"/>
  <c r="N339" i="6"/>
  <c r="O339" i="6"/>
  <c r="P339" i="6"/>
  <c r="S339" i="6"/>
  <c r="U339" i="6"/>
  <c r="V339" i="6"/>
  <c r="AP339" i="6"/>
  <c r="AQ339" i="6"/>
  <c r="AR339" i="6"/>
  <c r="AS339" i="6"/>
  <c r="AT339" i="6"/>
  <c r="AU339" i="6"/>
  <c r="AV339" i="6"/>
  <c r="AW339" i="6"/>
  <c r="AY339" i="6"/>
  <c r="AZ339" i="6"/>
  <c r="K340" i="6"/>
  <c r="L340" i="6"/>
  <c r="M340" i="6"/>
  <c r="N340" i="6"/>
  <c r="O340" i="6"/>
  <c r="P340" i="6"/>
  <c r="S340" i="6"/>
  <c r="U340" i="6"/>
  <c r="V340" i="6"/>
  <c r="AP340" i="6"/>
  <c r="AQ340" i="6"/>
  <c r="AR340" i="6"/>
  <c r="AS340" i="6"/>
  <c r="AT340" i="6"/>
  <c r="AU340" i="6"/>
  <c r="AV340" i="6"/>
  <c r="AW340" i="6"/>
  <c r="AY340" i="6"/>
  <c r="AZ340" i="6"/>
  <c r="K341" i="6"/>
  <c r="L341" i="6"/>
  <c r="M341" i="6"/>
  <c r="N341" i="6"/>
  <c r="O341" i="6"/>
  <c r="P341" i="6"/>
  <c r="S341" i="6"/>
  <c r="U341" i="6"/>
  <c r="V341" i="6"/>
  <c r="AP341" i="6"/>
  <c r="AQ341" i="6"/>
  <c r="AR341" i="6"/>
  <c r="AS341" i="6"/>
  <c r="AT341" i="6"/>
  <c r="AU341" i="6"/>
  <c r="AV341" i="6"/>
  <c r="AW341" i="6"/>
  <c r="AY341" i="6"/>
  <c r="AZ341" i="6"/>
  <c r="K342" i="6"/>
  <c r="L342" i="6"/>
  <c r="M342" i="6"/>
  <c r="N342" i="6"/>
  <c r="O342" i="6"/>
  <c r="P342" i="6"/>
  <c r="S342" i="6"/>
  <c r="U342" i="6"/>
  <c r="V342" i="6"/>
  <c r="AP342" i="6"/>
  <c r="AQ342" i="6"/>
  <c r="AR342" i="6"/>
  <c r="AS342" i="6"/>
  <c r="AT342" i="6"/>
  <c r="AU342" i="6"/>
  <c r="AV342" i="6"/>
  <c r="AW342" i="6"/>
  <c r="AY342" i="6"/>
  <c r="AZ342" i="6"/>
  <c r="K343" i="6"/>
  <c r="L343" i="6"/>
  <c r="M343" i="6"/>
  <c r="N343" i="6"/>
  <c r="O343" i="6"/>
  <c r="P343" i="6"/>
  <c r="S343" i="6"/>
  <c r="U343" i="6"/>
  <c r="V343" i="6"/>
  <c r="AP343" i="6"/>
  <c r="AQ343" i="6"/>
  <c r="AR343" i="6"/>
  <c r="AS343" i="6"/>
  <c r="AT343" i="6"/>
  <c r="AU343" i="6"/>
  <c r="AV343" i="6"/>
  <c r="AW343" i="6"/>
  <c r="AY343" i="6"/>
  <c r="AZ343" i="6"/>
  <c r="K344" i="6"/>
  <c r="L344" i="6"/>
  <c r="M344" i="6"/>
  <c r="N344" i="6"/>
  <c r="O344" i="6"/>
  <c r="P344" i="6"/>
  <c r="S344" i="6"/>
  <c r="U344" i="6"/>
  <c r="V344" i="6"/>
  <c r="AP344" i="6"/>
  <c r="AQ344" i="6"/>
  <c r="AR344" i="6"/>
  <c r="AS344" i="6"/>
  <c r="AT344" i="6"/>
  <c r="AU344" i="6"/>
  <c r="AV344" i="6"/>
  <c r="AW344" i="6"/>
  <c r="AY344" i="6"/>
  <c r="AZ344" i="6"/>
  <c r="K345" i="6"/>
  <c r="L345" i="6"/>
  <c r="M345" i="6"/>
  <c r="N345" i="6"/>
  <c r="O345" i="6"/>
  <c r="P345" i="6"/>
  <c r="S345" i="6"/>
  <c r="U345" i="6"/>
  <c r="V345" i="6"/>
  <c r="AP345" i="6"/>
  <c r="AQ345" i="6"/>
  <c r="AR345" i="6"/>
  <c r="AS345" i="6"/>
  <c r="AT345" i="6"/>
  <c r="AU345" i="6"/>
  <c r="AV345" i="6"/>
  <c r="AW345" i="6"/>
  <c r="AY345" i="6"/>
  <c r="AZ345" i="6"/>
  <c r="K346" i="6"/>
  <c r="L346" i="6"/>
  <c r="M346" i="6"/>
  <c r="N346" i="6"/>
  <c r="O346" i="6"/>
  <c r="P346" i="6"/>
  <c r="S346" i="6"/>
  <c r="U346" i="6"/>
  <c r="V346" i="6"/>
  <c r="AP346" i="6"/>
  <c r="AQ346" i="6"/>
  <c r="AR346" i="6"/>
  <c r="AS346" i="6"/>
  <c r="AT346" i="6"/>
  <c r="AU346" i="6"/>
  <c r="AV346" i="6"/>
  <c r="AW346" i="6"/>
  <c r="AY346" i="6"/>
  <c r="AZ346" i="6"/>
  <c r="K347" i="6"/>
  <c r="L347" i="6"/>
  <c r="M347" i="6"/>
  <c r="N347" i="6"/>
  <c r="O347" i="6"/>
  <c r="P347" i="6"/>
  <c r="S347" i="6"/>
  <c r="U347" i="6"/>
  <c r="V347" i="6"/>
  <c r="AP347" i="6"/>
  <c r="AQ347" i="6"/>
  <c r="AR347" i="6"/>
  <c r="AS347" i="6"/>
  <c r="AT347" i="6"/>
  <c r="AU347" i="6"/>
  <c r="AV347" i="6"/>
  <c r="AW347" i="6"/>
  <c r="AY347" i="6"/>
  <c r="AZ347" i="6"/>
  <c r="K348" i="6"/>
  <c r="L348" i="6"/>
  <c r="M348" i="6"/>
  <c r="N348" i="6"/>
  <c r="O348" i="6"/>
  <c r="P348" i="6"/>
  <c r="S348" i="6"/>
  <c r="U348" i="6"/>
  <c r="V348" i="6"/>
  <c r="AP348" i="6"/>
  <c r="AQ348" i="6"/>
  <c r="AR348" i="6"/>
  <c r="AS348" i="6"/>
  <c r="AT348" i="6"/>
  <c r="AU348" i="6"/>
  <c r="AV348" i="6"/>
  <c r="AW348" i="6"/>
  <c r="AY348" i="6"/>
  <c r="AZ348" i="6"/>
  <c r="K349" i="6"/>
  <c r="L349" i="6"/>
  <c r="M349" i="6"/>
  <c r="N349" i="6"/>
  <c r="O349" i="6"/>
  <c r="P349" i="6"/>
  <c r="S349" i="6"/>
  <c r="U349" i="6"/>
  <c r="V349" i="6"/>
  <c r="AP349" i="6"/>
  <c r="AQ349" i="6"/>
  <c r="AR349" i="6"/>
  <c r="AS349" i="6"/>
  <c r="AT349" i="6"/>
  <c r="AU349" i="6"/>
  <c r="AV349" i="6"/>
  <c r="AW349" i="6"/>
  <c r="AY349" i="6"/>
  <c r="AZ349" i="6"/>
  <c r="K350" i="6"/>
  <c r="L350" i="6"/>
  <c r="M350" i="6"/>
  <c r="N350" i="6"/>
  <c r="O350" i="6"/>
  <c r="P350" i="6"/>
  <c r="S350" i="6"/>
  <c r="U350" i="6"/>
  <c r="V350" i="6"/>
  <c r="AP350" i="6"/>
  <c r="AQ350" i="6"/>
  <c r="AR350" i="6"/>
  <c r="AS350" i="6"/>
  <c r="AT350" i="6"/>
  <c r="AU350" i="6"/>
  <c r="AV350" i="6"/>
  <c r="AW350" i="6"/>
  <c r="AY350" i="6"/>
  <c r="AZ350" i="6"/>
  <c r="K351" i="6"/>
  <c r="L351" i="6"/>
  <c r="M351" i="6"/>
  <c r="N351" i="6"/>
  <c r="O351" i="6"/>
  <c r="P351" i="6"/>
  <c r="S351" i="6"/>
  <c r="U351" i="6"/>
  <c r="V351" i="6"/>
  <c r="AP351" i="6"/>
  <c r="AQ351" i="6"/>
  <c r="AR351" i="6"/>
  <c r="AS351" i="6"/>
  <c r="AT351" i="6"/>
  <c r="AU351" i="6"/>
  <c r="AV351" i="6"/>
  <c r="AW351" i="6"/>
  <c r="AY351" i="6"/>
  <c r="AZ351" i="6"/>
  <c r="K352" i="6"/>
  <c r="L352" i="6"/>
  <c r="M352" i="6"/>
  <c r="N352" i="6"/>
  <c r="O352" i="6"/>
  <c r="P352" i="6"/>
  <c r="S352" i="6"/>
  <c r="U352" i="6"/>
  <c r="V352" i="6"/>
  <c r="AP352" i="6"/>
  <c r="AQ352" i="6"/>
  <c r="AR352" i="6"/>
  <c r="AS352" i="6"/>
  <c r="AT352" i="6"/>
  <c r="AU352" i="6"/>
  <c r="AV352" i="6"/>
  <c r="AW352" i="6"/>
  <c r="AY352" i="6"/>
  <c r="AZ352" i="6"/>
  <c r="K353" i="6"/>
  <c r="L353" i="6"/>
  <c r="M353" i="6"/>
  <c r="N353" i="6"/>
  <c r="O353" i="6"/>
  <c r="P353" i="6"/>
  <c r="S353" i="6"/>
  <c r="U353" i="6"/>
  <c r="V353" i="6"/>
  <c r="AP353" i="6"/>
  <c r="AQ353" i="6"/>
  <c r="AR353" i="6"/>
  <c r="AS353" i="6"/>
  <c r="AT353" i="6"/>
  <c r="AU353" i="6"/>
  <c r="AV353" i="6"/>
  <c r="AW353" i="6"/>
  <c r="AY353" i="6"/>
  <c r="AZ353" i="6"/>
  <c r="K354" i="6"/>
  <c r="L354" i="6"/>
  <c r="M354" i="6"/>
  <c r="N354" i="6"/>
  <c r="O354" i="6"/>
  <c r="P354" i="6"/>
  <c r="S354" i="6"/>
  <c r="U354" i="6"/>
  <c r="V354" i="6"/>
  <c r="AP354" i="6"/>
  <c r="AQ354" i="6"/>
  <c r="AR354" i="6"/>
  <c r="AS354" i="6"/>
  <c r="AT354" i="6"/>
  <c r="AU354" i="6"/>
  <c r="AV354" i="6"/>
  <c r="AW354" i="6"/>
  <c r="AY354" i="6"/>
  <c r="AZ354" i="6"/>
  <c r="K355" i="6"/>
  <c r="L355" i="6"/>
  <c r="M355" i="6"/>
  <c r="N355" i="6"/>
  <c r="O355" i="6"/>
  <c r="P355" i="6"/>
  <c r="S355" i="6"/>
  <c r="U355" i="6"/>
  <c r="V355" i="6"/>
  <c r="AP355" i="6"/>
  <c r="AQ355" i="6"/>
  <c r="AR355" i="6"/>
  <c r="AS355" i="6"/>
  <c r="AT355" i="6"/>
  <c r="AU355" i="6"/>
  <c r="AV355" i="6"/>
  <c r="AW355" i="6"/>
  <c r="AY355" i="6"/>
  <c r="AZ355" i="6"/>
  <c r="K356" i="6"/>
  <c r="L356" i="6"/>
  <c r="M356" i="6"/>
  <c r="N356" i="6"/>
  <c r="O356" i="6"/>
  <c r="P356" i="6"/>
  <c r="S356" i="6"/>
  <c r="U356" i="6"/>
  <c r="V356" i="6"/>
  <c r="AP356" i="6"/>
  <c r="AQ356" i="6"/>
  <c r="AR356" i="6"/>
  <c r="AS356" i="6"/>
  <c r="AT356" i="6"/>
  <c r="AU356" i="6"/>
  <c r="AV356" i="6"/>
  <c r="AW356" i="6"/>
  <c r="AY356" i="6"/>
  <c r="AZ356" i="6"/>
  <c r="K357" i="6"/>
  <c r="L357" i="6"/>
  <c r="M357" i="6"/>
  <c r="N357" i="6"/>
  <c r="O357" i="6"/>
  <c r="P357" i="6"/>
  <c r="S357" i="6"/>
  <c r="U357" i="6"/>
  <c r="V357" i="6"/>
  <c r="AP357" i="6"/>
  <c r="AQ357" i="6"/>
  <c r="AR357" i="6"/>
  <c r="AS357" i="6"/>
  <c r="AT357" i="6"/>
  <c r="AU357" i="6"/>
  <c r="AV357" i="6"/>
  <c r="AW357" i="6"/>
  <c r="AY357" i="6"/>
  <c r="AZ357" i="6"/>
  <c r="K358" i="6"/>
  <c r="L358" i="6"/>
  <c r="M358" i="6"/>
  <c r="N358" i="6"/>
  <c r="O358" i="6"/>
  <c r="P358" i="6"/>
  <c r="S358" i="6"/>
  <c r="U358" i="6"/>
  <c r="V358" i="6"/>
  <c r="AP358" i="6"/>
  <c r="AQ358" i="6"/>
  <c r="AR358" i="6"/>
  <c r="AS358" i="6"/>
  <c r="AT358" i="6"/>
  <c r="AU358" i="6"/>
  <c r="AV358" i="6"/>
  <c r="AW358" i="6"/>
  <c r="AY358" i="6"/>
  <c r="AZ358" i="6"/>
  <c r="K359" i="6"/>
  <c r="L359" i="6"/>
  <c r="M359" i="6"/>
  <c r="N359" i="6"/>
  <c r="O359" i="6"/>
  <c r="P359" i="6"/>
  <c r="S359" i="6"/>
  <c r="U359" i="6"/>
  <c r="V359" i="6"/>
  <c r="AP359" i="6"/>
  <c r="AQ359" i="6"/>
  <c r="AR359" i="6"/>
  <c r="AS359" i="6"/>
  <c r="AT359" i="6"/>
  <c r="AU359" i="6"/>
  <c r="AV359" i="6"/>
  <c r="AW359" i="6"/>
  <c r="AY359" i="6"/>
  <c r="AZ359" i="6"/>
  <c r="K360" i="6"/>
  <c r="L360" i="6"/>
  <c r="M360" i="6"/>
  <c r="N360" i="6"/>
  <c r="O360" i="6"/>
  <c r="P360" i="6"/>
  <c r="S360" i="6"/>
  <c r="U360" i="6"/>
  <c r="V360" i="6"/>
  <c r="AP360" i="6"/>
  <c r="AQ360" i="6"/>
  <c r="AR360" i="6"/>
  <c r="AS360" i="6"/>
  <c r="AT360" i="6"/>
  <c r="AU360" i="6"/>
  <c r="AV360" i="6"/>
  <c r="AW360" i="6"/>
  <c r="AY360" i="6"/>
  <c r="AZ360" i="6"/>
  <c r="BE360" i="6"/>
  <c r="C362" i="6"/>
  <c r="K362" i="6"/>
  <c r="L362" i="6"/>
  <c r="M362" i="6"/>
  <c r="N362" i="6"/>
  <c r="O362" i="6"/>
  <c r="P362" i="6"/>
  <c r="R362" i="6"/>
  <c r="S362" i="6"/>
  <c r="T362" i="6"/>
  <c r="U362" i="6"/>
  <c r="V362" i="6"/>
  <c r="AP362" i="6"/>
  <c r="AQ362" i="6"/>
  <c r="AR362" i="6"/>
  <c r="AS362" i="6"/>
  <c r="AT362" i="6"/>
  <c r="AU362" i="6"/>
  <c r="AV362" i="6"/>
  <c r="AW362" i="6"/>
  <c r="AY362" i="6"/>
  <c r="AZ362" i="6"/>
  <c r="C363" i="6"/>
  <c r="K363" i="6"/>
  <c r="L363" i="6"/>
  <c r="M363" i="6"/>
  <c r="N363" i="6"/>
  <c r="O363" i="6"/>
  <c r="P363" i="6"/>
  <c r="R363" i="6"/>
  <c r="S363" i="6"/>
  <c r="T363" i="6"/>
  <c r="U363" i="6"/>
  <c r="V363" i="6"/>
  <c r="AP363" i="6"/>
  <c r="AQ363" i="6"/>
  <c r="AR363" i="6"/>
  <c r="AS363" i="6"/>
  <c r="AT363" i="6"/>
  <c r="AU363" i="6"/>
  <c r="AV363" i="6"/>
  <c r="AW363" i="6"/>
  <c r="AY363" i="6"/>
  <c r="AZ363" i="6"/>
  <c r="C364" i="6"/>
  <c r="K364" i="6"/>
  <c r="L364" i="6"/>
  <c r="M364" i="6"/>
  <c r="N364" i="6"/>
  <c r="O364" i="6"/>
  <c r="P364" i="6"/>
  <c r="R364" i="6"/>
  <c r="S364" i="6"/>
  <c r="T364" i="6"/>
  <c r="U364" i="6"/>
  <c r="V364" i="6"/>
  <c r="AP364" i="6"/>
  <c r="AQ364" i="6"/>
  <c r="AR364" i="6"/>
  <c r="AS364" i="6"/>
  <c r="AT364" i="6"/>
  <c r="AU364" i="6"/>
  <c r="AV364" i="6"/>
  <c r="AW364" i="6"/>
  <c r="AY364" i="6"/>
  <c r="AZ364" i="6"/>
  <c r="C365" i="6"/>
  <c r="K365" i="6"/>
  <c r="L365" i="6"/>
  <c r="M365" i="6"/>
  <c r="N365" i="6"/>
  <c r="O365" i="6"/>
  <c r="P365" i="6"/>
  <c r="R365" i="6"/>
  <c r="S365" i="6"/>
  <c r="T365" i="6"/>
  <c r="U365" i="6"/>
  <c r="V365" i="6"/>
  <c r="AP365" i="6"/>
  <c r="AQ365" i="6"/>
  <c r="AR365" i="6"/>
  <c r="AS365" i="6"/>
  <c r="AT365" i="6"/>
  <c r="AU365" i="6"/>
  <c r="AV365" i="6"/>
  <c r="AW365" i="6"/>
  <c r="AY365" i="6"/>
  <c r="AZ365" i="6"/>
  <c r="C366" i="6"/>
  <c r="K366" i="6"/>
  <c r="L366" i="6"/>
  <c r="M366" i="6"/>
  <c r="N366" i="6"/>
  <c r="O366" i="6"/>
  <c r="P366" i="6"/>
  <c r="R366" i="6"/>
  <c r="S366" i="6"/>
  <c r="T366" i="6"/>
  <c r="U366" i="6"/>
  <c r="V366" i="6"/>
  <c r="AP366" i="6"/>
  <c r="AQ366" i="6"/>
  <c r="AR366" i="6"/>
  <c r="AS366" i="6"/>
  <c r="AT366" i="6"/>
  <c r="AU366" i="6"/>
  <c r="AV366" i="6"/>
  <c r="AW366" i="6"/>
  <c r="AY366" i="6"/>
  <c r="AZ366" i="6"/>
  <c r="C367" i="6"/>
  <c r="K367" i="6"/>
  <c r="L367" i="6"/>
  <c r="M367" i="6"/>
  <c r="N367" i="6"/>
  <c r="O367" i="6"/>
  <c r="P367" i="6"/>
  <c r="R367" i="6"/>
  <c r="S367" i="6"/>
  <c r="T367" i="6"/>
  <c r="U367" i="6"/>
  <c r="V367" i="6"/>
  <c r="AP367" i="6"/>
  <c r="AQ367" i="6"/>
  <c r="AR367" i="6"/>
  <c r="AS367" i="6"/>
  <c r="AT367" i="6"/>
  <c r="AU367" i="6"/>
  <c r="AV367" i="6"/>
  <c r="AW367" i="6"/>
  <c r="AY367" i="6"/>
  <c r="AZ367" i="6"/>
  <c r="C368" i="6"/>
  <c r="K368" i="6"/>
  <c r="L368" i="6"/>
  <c r="M368" i="6"/>
  <c r="N368" i="6"/>
  <c r="O368" i="6"/>
  <c r="P368" i="6"/>
  <c r="R368" i="6"/>
  <c r="S368" i="6"/>
  <c r="T368" i="6"/>
  <c r="U368" i="6"/>
  <c r="V368" i="6"/>
  <c r="AP368" i="6"/>
  <c r="AQ368" i="6"/>
  <c r="AR368" i="6"/>
  <c r="AS368" i="6"/>
  <c r="AT368" i="6"/>
  <c r="AU368" i="6"/>
  <c r="AV368" i="6"/>
  <c r="AW368" i="6"/>
  <c r="AY368" i="6"/>
  <c r="AZ368" i="6"/>
  <c r="C369" i="6"/>
  <c r="K369" i="6"/>
  <c r="L369" i="6"/>
  <c r="M369" i="6"/>
  <c r="N369" i="6"/>
  <c r="O369" i="6"/>
  <c r="P369" i="6"/>
  <c r="R369" i="6"/>
  <c r="S369" i="6"/>
  <c r="T369" i="6"/>
  <c r="U369" i="6"/>
  <c r="V369" i="6"/>
  <c r="AP369" i="6"/>
  <c r="AQ369" i="6"/>
  <c r="AR369" i="6"/>
  <c r="AS369" i="6"/>
  <c r="AT369" i="6"/>
  <c r="AU369" i="6"/>
  <c r="AV369" i="6"/>
  <c r="AW369" i="6"/>
  <c r="AY369" i="6"/>
  <c r="AZ369" i="6"/>
  <c r="C370" i="6"/>
  <c r="K370" i="6"/>
  <c r="L370" i="6"/>
  <c r="M370" i="6"/>
  <c r="N370" i="6"/>
  <c r="O370" i="6"/>
  <c r="P370" i="6"/>
  <c r="R370" i="6"/>
  <c r="S370" i="6"/>
  <c r="T370" i="6"/>
  <c r="U370" i="6"/>
  <c r="V370" i="6"/>
  <c r="AP370" i="6"/>
  <c r="AQ370" i="6"/>
  <c r="AR370" i="6"/>
  <c r="AS370" i="6"/>
  <c r="AT370" i="6"/>
  <c r="AU370" i="6"/>
  <c r="AV370" i="6"/>
  <c r="AW370" i="6"/>
  <c r="AY370" i="6"/>
  <c r="AZ370" i="6"/>
  <c r="C371" i="6"/>
  <c r="K371" i="6"/>
  <c r="L371" i="6"/>
  <c r="M371" i="6"/>
  <c r="N371" i="6"/>
  <c r="O371" i="6"/>
  <c r="P371" i="6"/>
  <c r="R371" i="6"/>
  <c r="S371" i="6"/>
  <c r="T371" i="6"/>
  <c r="U371" i="6"/>
  <c r="V371" i="6"/>
  <c r="AP371" i="6"/>
  <c r="AQ371" i="6"/>
  <c r="AR371" i="6"/>
  <c r="AS371" i="6"/>
  <c r="AT371" i="6"/>
  <c r="AU371" i="6"/>
  <c r="AV371" i="6"/>
  <c r="AW371" i="6"/>
  <c r="AY371" i="6"/>
  <c r="AZ371" i="6"/>
  <c r="C372" i="6"/>
  <c r="K372" i="6"/>
  <c r="L372" i="6"/>
  <c r="M372" i="6"/>
  <c r="N372" i="6"/>
  <c r="O372" i="6"/>
  <c r="P372" i="6"/>
  <c r="R372" i="6"/>
  <c r="S372" i="6"/>
  <c r="T372" i="6"/>
  <c r="U372" i="6"/>
  <c r="V372" i="6"/>
  <c r="AP372" i="6"/>
  <c r="AQ372" i="6"/>
  <c r="AR372" i="6"/>
  <c r="AS372" i="6"/>
  <c r="AT372" i="6"/>
  <c r="AU372" i="6"/>
  <c r="AV372" i="6"/>
  <c r="AW372" i="6"/>
  <c r="AY372" i="6"/>
  <c r="AZ372" i="6"/>
  <c r="C373" i="6"/>
  <c r="K373" i="6"/>
  <c r="L373" i="6"/>
  <c r="M373" i="6"/>
  <c r="N373" i="6"/>
  <c r="O373" i="6"/>
  <c r="P373" i="6"/>
  <c r="R373" i="6"/>
  <c r="S373" i="6"/>
  <c r="T373" i="6"/>
  <c r="U373" i="6"/>
  <c r="V373" i="6"/>
  <c r="AP373" i="6"/>
  <c r="AQ373" i="6"/>
  <c r="AR373" i="6"/>
  <c r="AS373" i="6"/>
  <c r="AT373" i="6"/>
  <c r="AU373" i="6"/>
  <c r="AV373" i="6"/>
  <c r="AW373" i="6"/>
  <c r="AY373" i="6"/>
  <c r="AZ373" i="6"/>
  <c r="C374" i="6"/>
  <c r="K374" i="6"/>
  <c r="L374" i="6"/>
  <c r="M374" i="6"/>
  <c r="N374" i="6"/>
  <c r="O374" i="6"/>
  <c r="P374" i="6"/>
  <c r="R374" i="6"/>
  <c r="S374" i="6"/>
  <c r="T374" i="6"/>
  <c r="U374" i="6"/>
  <c r="V374" i="6"/>
  <c r="AT374" i="6"/>
  <c r="AU374" i="6"/>
  <c r="AV374" i="6"/>
  <c r="AW374" i="6"/>
  <c r="AY374" i="6"/>
  <c r="AZ374" i="6"/>
  <c r="X375" i="6"/>
  <c r="AA375" i="6"/>
  <c r="AF375" i="6"/>
  <c r="C375" i="6"/>
  <c r="K375" i="6"/>
  <c r="L375" i="6"/>
  <c r="M375" i="6"/>
  <c r="N375" i="6"/>
  <c r="O375" i="6"/>
  <c r="P375" i="6"/>
  <c r="R375" i="6"/>
  <c r="S375" i="6"/>
  <c r="T375" i="6"/>
  <c r="U375" i="6"/>
  <c r="V375" i="6"/>
  <c r="AP375" i="6"/>
  <c r="AQ375" i="6"/>
  <c r="AR375" i="6"/>
  <c r="AS375" i="6"/>
  <c r="AT375" i="6"/>
  <c r="AU375" i="6"/>
  <c r="AV375" i="6"/>
  <c r="AW375" i="6"/>
  <c r="AY375" i="6"/>
  <c r="AZ375" i="6"/>
  <c r="BE375" i="6"/>
  <c r="X376" i="6"/>
  <c r="AA376" i="6"/>
  <c r="AF376" i="6"/>
  <c r="C377" i="6"/>
  <c r="K377" i="6"/>
  <c r="L377" i="6"/>
  <c r="M377" i="6"/>
  <c r="N377" i="6"/>
  <c r="O377" i="6"/>
  <c r="P377" i="6"/>
  <c r="R377" i="6"/>
  <c r="S377" i="6"/>
  <c r="T377" i="6"/>
  <c r="U377" i="6"/>
  <c r="V377" i="6"/>
  <c r="AP377" i="6"/>
  <c r="AQ377" i="6"/>
  <c r="AR377" i="6"/>
  <c r="AS377" i="6"/>
  <c r="AT377" i="6"/>
  <c r="AU377" i="6"/>
  <c r="AV377" i="6"/>
  <c r="AW377" i="6"/>
  <c r="AY377" i="6"/>
  <c r="AZ377" i="6"/>
  <c r="X378" i="6"/>
  <c r="Y378" i="6"/>
  <c r="Z378" i="6"/>
  <c r="AA378" i="6"/>
  <c r="C378" i="6"/>
  <c r="K378" i="6"/>
  <c r="L378" i="6"/>
  <c r="M378" i="6"/>
  <c r="N378" i="6"/>
  <c r="O378" i="6"/>
  <c r="P378" i="6"/>
  <c r="R378" i="6"/>
  <c r="S378" i="6"/>
  <c r="T378" i="6"/>
  <c r="U378" i="6"/>
  <c r="V378" i="6"/>
  <c r="AP378" i="6"/>
  <c r="AQ378" i="6"/>
  <c r="AR378" i="6"/>
  <c r="AS378" i="6"/>
  <c r="AT378" i="6"/>
  <c r="AU378" i="6"/>
  <c r="AV378" i="6"/>
  <c r="AW378" i="6"/>
  <c r="AY378" i="6"/>
  <c r="AZ378" i="6"/>
  <c r="BE378" i="6"/>
  <c r="C380" i="6"/>
  <c r="K380" i="6"/>
  <c r="L380" i="6"/>
  <c r="M380" i="6"/>
  <c r="N380" i="6"/>
  <c r="O380" i="6"/>
  <c r="P380" i="6"/>
  <c r="R380" i="6"/>
  <c r="S380" i="6"/>
  <c r="T380" i="6"/>
  <c r="U380" i="6"/>
  <c r="V380" i="6"/>
  <c r="AP380" i="6"/>
  <c r="AQ380" i="6"/>
  <c r="AR380" i="6"/>
  <c r="AS380" i="6"/>
  <c r="AT380" i="6"/>
  <c r="AU380" i="6"/>
  <c r="AV380" i="6"/>
  <c r="AW380" i="6"/>
  <c r="AY380" i="6"/>
  <c r="AZ380" i="6"/>
  <c r="C381" i="6"/>
  <c r="K381" i="6"/>
  <c r="L381" i="6"/>
  <c r="M381" i="6"/>
  <c r="N381" i="6"/>
  <c r="O381" i="6"/>
  <c r="P381" i="6"/>
  <c r="R381" i="6"/>
  <c r="S381" i="6"/>
  <c r="T381" i="6"/>
  <c r="U381" i="6"/>
  <c r="V381" i="6"/>
  <c r="AP381" i="6"/>
  <c r="AQ381" i="6"/>
  <c r="AR381" i="6"/>
  <c r="AS381" i="6"/>
  <c r="AT381" i="6"/>
  <c r="AU381" i="6"/>
  <c r="AV381" i="6"/>
  <c r="AW381" i="6"/>
  <c r="AY381" i="6"/>
  <c r="AZ381" i="6"/>
  <c r="C382" i="6"/>
  <c r="K382" i="6"/>
  <c r="L382" i="6"/>
  <c r="M382" i="6"/>
  <c r="N382" i="6"/>
  <c r="O382" i="6"/>
  <c r="P382" i="6"/>
  <c r="R382" i="6"/>
  <c r="S382" i="6"/>
  <c r="T382" i="6"/>
  <c r="U382" i="6"/>
  <c r="V382" i="6"/>
  <c r="AP382" i="6"/>
  <c r="AQ382" i="6"/>
  <c r="AR382" i="6"/>
  <c r="AS382" i="6"/>
  <c r="AT382" i="6"/>
  <c r="AU382" i="6"/>
  <c r="AV382" i="6"/>
  <c r="AW382" i="6"/>
  <c r="AY382" i="6"/>
  <c r="AZ382" i="6"/>
  <c r="C383" i="6"/>
  <c r="K383" i="6"/>
  <c r="L383" i="6"/>
  <c r="M383" i="6"/>
  <c r="N383" i="6"/>
  <c r="O383" i="6"/>
  <c r="P383" i="6"/>
  <c r="R383" i="6"/>
  <c r="S383" i="6"/>
  <c r="T383" i="6"/>
  <c r="U383" i="6"/>
  <c r="V383" i="6"/>
  <c r="AP383" i="6"/>
  <c r="AQ383" i="6"/>
  <c r="AR383" i="6"/>
  <c r="AS383" i="6"/>
  <c r="AT383" i="6"/>
  <c r="AU383" i="6"/>
  <c r="AV383" i="6"/>
  <c r="AW383" i="6"/>
  <c r="AY383" i="6"/>
  <c r="AZ383" i="6"/>
  <c r="C384" i="6"/>
  <c r="K384" i="6"/>
  <c r="L384" i="6"/>
  <c r="M384" i="6"/>
  <c r="N384" i="6"/>
  <c r="O384" i="6"/>
  <c r="P384" i="6"/>
  <c r="R384" i="6"/>
  <c r="S384" i="6"/>
  <c r="T384" i="6"/>
  <c r="U384" i="6"/>
  <c r="V384" i="6"/>
  <c r="AP384" i="6"/>
  <c r="AQ384" i="6"/>
  <c r="AR384" i="6"/>
  <c r="AS384" i="6"/>
  <c r="AT384" i="6"/>
  <c r="AU384" i="6"/>
  <c r="AV384" i="6"/>
  <c r="AW384" i="6"/>
  <c r="AY384" i="6"/>
  <c r="AZ384" i="6"/>
  <c r="C385" i="6"/>
  <c r="K385" i="6"/>
  <c r="L385" i="6"/>
  <c r="M385" i="6"/>
  <c r="N385" i="6"/>
  <c r="O385" i="6"/>
  <c r="P385" i="6"/>
  <c r="R385" i="6"/>
  <c r="S385" i="6"/>
  <c r="T385" i="6"/>
  <c r="U385" i="6"/>
  <c r="V385" i="6"/>
  <c r="AP385" i="6"/>
  <c r="AQ385" i="6"/>
  <c r="AR385" i="6"/>
  <c r="AS385" i="6"/>
  <c r="AT385" i="6"/>
  <c r="AU385" i="6"/>
  <c r="AV385" i="6"/>
  <c r="AW385" i="6"/>
  <c r="AY385" i="6"/>
  <c r="AZ385" i="6"/>
  <c r="C386" i="6"/>
  <c r="K386" i="6"/>
  <c r="L386" i="6"/>
  <c r="M386" i="6"/>
  <c r="N386" i="6"/>
  <c r="O386" i="6"/>
  <c r="P386" i="6"/>
  <c r="R386" i="6"/>
  <c r="S386" i="6"/>
  <c r="T386" i="6"/>
  <c r="U386" i="6"/>
  <c r="V386" i="6"/>
  <c r="AP386" i="6"/>
  <c r="AQ386" i="6"/>
  <c r="AR386" i="6"/>
  <c r="AS386" i="6"/>
  <c r="AT386" i="6"/>
  <c r="AU386" i="6"/>
  <c r="AV386" i="6"/>
  <c r="AW386" i="6"/>
  <c r="AY386" i="6"/>
  <c r="AZ386" i="6"/>
  <c r="C387" i="6"/>
  <c r="K387" i="6"/>
  <c r="L387" i="6"/>
  <c r="M387" i="6"/>
  <c r="N387" i="6"/>
  <c r="O387" i="6"/>
  <c r="P387" i="6"/>
  <c r="R387" i="6"/>
  <c r="S387" i="6"/>
  <c r="T387" i="6"/>
  <c r="U387" i="6"/>
  <c r="V387" i="6"/>
  <c r="AP387" i="6"/>
  <c r="AQ387" i="6"/>
  <c r="AR387" i="6"/>
  <c r="AS387" i="6"/>
  <c r="AT387" i="6"/>
  <c r="AU387" i="6"/>
  <c r="AV387" i="6"/>
  <c r="AW387" i="6"/>
  <c r="AY387" i="6"/>
  <c r="AZ387" i="6"/>
  <c r="C388" i="6"/>
  <c r="K388" i="6"/>
  <c r="L388" i="6"/>
  <c r="M388" i="6"/>
  <c r="N388" i="6"/>
  <c r="O388" i="6"/>
  <c r="P388" i="6"/>
  <c r="R388" i="6"/>
  <c r="S388" i="6"/>
  <c r="T388" i="6"/>
  <c r="U388" i="6"/>
  <c r="V388" i="6"/>
  <c r="AP388" i="6"/>
  <c r="AQ388" i="6"/>
  <c r="AR388" i="6"/>
  <c r="AS388" i="6"/>
  <c r="AT388" i="6"/>
  <c r="AU388" i="6"/>
  <c r="AV388" i="6"/>
  <c r="AW388" i="6"/>
  <c r="AY388" i="6"/>
  <c r="AZ388" i="6"/>
  <c r="C389" i="6"/>
  <c r="K389" i="6"/>
  <c r="L389" i="6"/>
  <c r="M389" i="6"/>
  <c r="N389" i="6"/>
  <c r="O389" i="6"/>
  <c r="P389" i="6"/>
  <c r="R389" i="6"/>
  <c r="S389" i="6"/>
  <c r="T389" i="6"/>
  <c r="U389" i="6"/>
  <c r="V389" i="6"/>
  <c r="AP389" i="6"/>
  <c r="AQ389" i="6"/>
  <c r="AR389" i="6"/>
  <c r="AS389" i="6"/>
  <c r="AT389" i="6"/>
  <c r="AU389" i="6"/>
  <c r="AV389" i="6"/>
  <c r="AW389" i="6"/>
  <c r="AY389" i="6"/>
  <c r="AZ389" i="6"/>
  <c r="C390" i="6"/>
  <c r="K390" i="6"/>
  <c r="L390" i="6"/>
  <c r="M390" i="6"/>
  <c r="N390" i="6"/>
  <c r="O390" i="6"/>
  <c r="P390" i="6"/>
  <c r="R390" i="6"/>
  <c r="S390" i="6"/>
  <c r="T390" i="6"/>
  <c r="U390" i="6"/>
  <c r="V390" i="6"/>
  <c r="AP390" i="6"/>
  <c r="AQ390" i="6"/>
  <c r="AR390" i="6"/>
  <c r="AS390" i="6"/>
  <c r="AT390" i="6"/>
  <c r="AU390" i="6"/>
  <c r="AV390" i="6"/>
  <c r="AW390" i="6"/>
  <c r="AY390" i="6"/>
  <c r="AZ390" i="6"/>
  <c r="C391" i="6"/>
  <c r="K391" i="6"/>
  <c r="L391" i="6"/>
  <c r="M391" i="6"/>
  <c r="N391" i="6"/>
  <c r="O391" i="6"/>
  <c r="P391" i="6"/>
  <c r="R391" i="6"/>
  <c r="S391" i="6"/>
  <c r="T391" i="6"/>
  <c r="U391" i="6"/>
  <c r="V391" i="6"/>
  <c r="AP391" i="6"/>
  <c r="AQ391" i="6"/>
  <c r="AR391" i="6"/>
  <c r="AS391" i="6"/>
  <c r="AT391" i="6"/>
  <c r="AU391" i="6"/>
  <c r="AV391" i="6"/>
  <c r="AW391" i="6"/>
  <c r="AY391" i="6"/>
  <c r="AZ391" i="6"/>
  <c r="C392" i="6"/>
  <c r="K392" i="6"/>
  <c r="L392" i="6"/>
  <c r="M392" i="6"/>
  <c r="N392" i="6"/>
  <c r="O392" i="6"/>
  <c r="P392" i="6"/>
  <c r="R392" i="6"/>
  <c r="S392" i="6"/>
  <c r="T392" i="6"/>
  <c r="U392" i="6"/>
  <c r="V392" i="6"/>
  <c r="AP392" i="6"/>
  <c r="AQ392" i="6"/>
  <c r="AR392" i="6"/>
  <c r="AS392" i="6"/>
  <c r="AT392" i="6"/>
  <c r="AU392" i="6"/>
  <c r="AV392" i="6"/>
  <c r="AW392" i="6"/>
  <c r="AY392" i="6"/>
  <c r="AZ392" i="6"/>
  <c r="C393" i="6"/>
  <c r="K393" i="6"/>
  <c r="L393" i="6"/>
  <c r="M393" i="6"/>
  <c r="N393" i="6"/>
  <c r="O393" i="6"/>
  <c r="P393" i="6"/>
  <c r="R393" i="6"/>
  <c r="S393" i="6"/>
  <c r="T393" i="6"/>
  <c r="U393" i="6"/>
  <c r="V393" i="6"/>
  <c r="AP393" i="6"/>
  <c r="AQ393" i="6"/>
  <c r="AR393" i="6"/>
  <c r="AS393" i="6"/>
  <c r="AT393" i="6"/>
  <c r="AU393" i="6"/>
  <c r="AV393" i="6"/>
  <c r="AW393" i="6"/>
  <c r="AY393" i="6"/>
  <c r="AZ393" i="6"/>
  <c r="C394" i="6"/>
  <c r="K394" i="6"/>
  <c r="L394" i="6"/>
  <c r="M394" i="6"/>
  <c r="N394" i="6"/>
  <c r="O394" i="6"/>
  <c r="P394" i="6"/>
  <c r="R394" i="6"/>
  <c r="S394" i="6"/>
  <c r="T394" i="6"/>
  <c r="U394" i="6"/>
  <c r="V394" i="6"/>
  <c r="AP394" i="6"/>
  <c r="AQ394" i="6"/>
  <c r="AR394" i="6"/>
  <c r="AS394" i="6"/>
  <c r="AT394" i="6"/>
  <c r="AU394" i="6"/>
  <c r="AV394" i="6"/>
  <c r="AW394" i="6"/>
  <c r="AY394" i="6"/>
  <c r="AZ394" i="6"/>
  <c r="C395" i="6"/>
  <c r="K395" i="6"/>
  <c r="L395" i="6"/>
  <c r="M395" i="6"/>
  <c r="N395" i="6"/>
  <c r="O395" i="6"/>
  <c r="P395" i="6"/>
  <c r="R395" i="6"/>
  <c r="S395" i="6"/>
  <c r="T395" i="6"/>
  <c r="U395" i="6"/>
  <c r="V395" i="6"/>
  <c r="AP395" i="6"/>
  <c r="AQ395" i="6"/>
  <c r="AR395" i="6"/>
  <c r="AS395" i="6"/>
  <c r="AT395" i="6"/>
  <c r="AU395" i="6"/>
  <c r="AV395" i="6"/>
  <c r="AW395" i="6"/>
  <c r="AY395" i="6"/>
  <c r="AZ395" i="6"/>
  <c r="AB396" i="6"/>
  <c r="AD396" i="6"/>
  <c r="AE396" i="6"/>
  <c r="C396" i="6"/>
  <c r="K396" i="6"/>
  <c r="L396" i="6"/>
  <c r="M396" i="6"/>
  <c r="N396" i="6"/>
  <c r="O396" i="6"/>
  <c r="P396" i="6"/>
  <c r="R396" i="6"/>
  <c r="S396" i="6"/>
  <c r="T396" i="6"/>
  <c r="U396" i="6"/>
  <c r="V396" i="6"/>
  <c r="AP396" i="6"/>
  <c r="AQ396" i="6"/>
  <c r="AR396" i="6"/>
  <c r="AS396" i="6"/>
  <c r="AT396" i="6"/>
  <c r="AU396" i="6"/>
  <c r="AV396" i="6"/>
  <c r="AW396" i="6"/>
  <c r="AY396" i="6"/>
  <c r="AZ396" i="6"/>
  <c r="BE396" i="6"/>
  <c r="C398" i="6"/>
  <c r="K398" i="6"/>
  <c r="L398" i="6"/>
  <c r="M398" i="6"/>
  <c r="N398" i="6"/>
  <c r="O398" i="6"/>
  <c r="P398" i="6"/>
  <c r="R398" i="6"/>
  <c r="S398" i="6"/>
  <c r="T398" i="6"/>
  <c r="U398" i="6"/>
  <c r="V398" i="6"/>
  <c r="AP398" i="6"/>
  <c r="AQ398" i="6"/>
  <c r="AR398" i="6"/>
  <c r="AS398" i="6"/>
  <c r="AT398" i="6"/>
  <c r="AU398" i="6"/>
  <c r="AV398" i="6"/>
  <c r="AW398" i="6"/>
  <c r="AY398" i="6"/>
  <c r="AZ398" i="6"/>
  <c r="C399" i="6"/>
  <c r="K399" i="6"/>
  <c r="L399" i="6"/>
  <c r="M399" i="6"/>
  <c r="N399" i="6"/>
  <c r="O399" i="6"/>
  <c r="P399" i="6"/>
  <c r="R399" i="6"/>
  <c r="S399" i="6"/>
  <c r="T399" i="6"/>
  <c r="U399" i="6"/>
  <c r="V399" i="6"/>
  <c r="AP399" i="6"/>
  <c r="AQ399" i="6"/>
  <c r="AR399" i="6"/>
  <c r="AS399" i="6"/>
  <c r="AT399" i="6"/>
  <c r="AU399" i="6"/>
  <c r="AV399" i="6"/>
  <c r="AW399" i="6"/>
  <c r="AY399" i="6"/>
  <c r="AZ399" i="6"/>
  <c r="C400" i="6"/>
  <c r="K400" i="6"/>
  <c r="L400" i="6"/>
  <c r="M400" i="6"/>
  <c r="N400" i="6"/>
  <c r="O400" i="6"/>
  <c r="P400" i="6"/>
  <c r="R400" i="6"/>
  <c r="S400" i="6"/>
  <c r="T400" i="6"/>
  <c r="U400" i="6"/>
  <c r="V400" i="6"/>
  <c r="AP400" i="6"/>
  <c r="AQ400" i="6"/>
  <c r="AR400" i="6"/>
  <c r="AS400" i="6"/>
  <c r="AT400" i="6"/>
  <c r="AU400" i="6"/>
  <c r="AV400" i="6"/>
  <c r="AW400" i="6"/>
  <c r="AY400" i="6"/>
  <c r="AZ400" i="6"/>
  <c r="C401" i="6"/>
  <c r="K401" i="6"/>
  <c r="L401" i="6"/>
  <c r="M401" i="6"/>
  <c r="N401" i="6"/>
  <c r="O401" i="6"/>
  <c r="P401" i="6"/>
  <c r="R401" i="6"/>
  <c r="S401" i="6"/>
  <c r="T401" i="6"/>
  <c r="U401" i="6"/>
  <c r="V401" i="6"/>
  <c r="AP401" i="6"/>
  <c r="AQ401" i="6"/>
  <c r="AR401" i="6"/>
  <c r="AS401" i="6"/>
  <c r="AT401" i="6"/>
  <c r="AU401" i="6"/>
  <c r="AV401" i="6"/>
  <c r="AW401" i="6"/>
  <c r="AY401" i="6"/>
  <c r="AZ401" i="6"/>
  <c r="C402" i="6"/>
  <c r="K402" i="6"/>
  <c r="L402" i="6"/>
  <c r="M402" i="6"/>
  <c r="N402" i="6"/>
  <c r="O402" i="6"/>
  <c r="P402" i="6"/>
  <c r="R402" i="6"/>
  <c r="S402" i="6"/>
  <c r="T402" i="6"/>
  <c r="U402" i="6"/>
  <c r="V402" i="6"/>
  <c r="AP402" i="6"/>
  <c r="AQ402" i="6"/>
  <c r="AR402" i="6"/>
  <c r="AS402" i="6"/>
  <c r="AT402" i="6"/>
  <c r="AU402" i="6"/>
  <c r="AV402" i="6"/>
  <c r="AW402" i="6"/>
  <c r="AY402" i="6"/>
  <c r="AZ402" i="6"/>
  <c r="C403" i="6"/>
  <c r="K403" i="6"/>
  <c r="L403" i="6"/>
  <c r="M403" i="6"/>
  <c r="N403" i="6"/>
  <c r="O403" i="6"/>
  <c r="P403" i="6"/>
  <c r="R403" i="6"/>
  <c r="S403" i="6"/>
  <c r="T403" i="6"/>
  <c r="U403" i="6"/>
  <c r="V403" i="6"/>
  <c r="AP403" i="6"/>
  <c r="AQ403" i="6"/>
  <c r="AR403" i="6"/>
  <c r="AS403" i="6"/>
  <c r="AT403" i="6"/>
  <c r="AU403" i="6"/>
  <c r="AV403" i="6"/>
  <c r="AW403" i="6"/>
  <c r="AY403" i="6"/>
  <c r="AZ403" i="6"/>
  <c r="BE403" i="6"/>
  <c r="C405" i="6"/>
  <c r="K405" i="6"/>
  <c r="L405" i="6"/>
  <c r="M405" i="6"/>
  <c r="N405" i="6"/>
  <c r="O405" i="6"/>
  <c r="P405" i="6"/>
  <c r="R405" i="6"/>
  <c r="S405" i="6"/>
  <c r="T405" i="6"/>
  <c r="U405" i="6"/>
  <c r="V405" i="6"/>
  <c r="AP405" i="6"/>
  <c r="AQ405" i="6"/>
  <c r="AR405" i="6"/>
  <c r="AS405" i="6"/>
  <c r="AT405" i="6"/>
  <c r="AU405" i="6"/>
  <c r="AV405" i="6"/>
  <c r="AW405" i="6"/>
  <c r="AY405" i="6"/>
  <c r="AZ405" i="6"/>
  <c r="C406" i="6"/>
  <c r="K406" i="6"/>
  <c r="L406" i="6"/>
  <c r="M406" i="6"/>
  <c r="N406" i="6"/>
  <c r="O406" i="6"/>
  <c r="P406" i="6"/>
  <c r="R406" i="6"/>
  <c r="S406" i="6"/>
  <c r="T406" i="6"/>
  <c r="U406" i="6"/>
  <c r="V406" i="6"/>
  <c r="AP406" i="6"/>
  <c r="AQ406" i="6"/>
  <c r="AR406" i="6"/>
  <c r="AS406" i="6"/>
  <c r="AT406" i="6"/>
  <c r="AU406" i="6"/>
  <c r="AV406" i="6"/>
  <c r="AW406" i="6"/>
  <c r="AY406" i="6"/>
  <c r="AZ406" i="6"/>
  <c r="C407" i="6"/>
  <c r="K407" i="6"/>
  <c r="L407" i="6"/>
  <c r="M407" i="6"/>
  <c r="N407" i="6"/>
  <c r="O407" i="6"/>
  <c r="P407" i="6"/>
  <c r="R407" i="6"/>
  <c r="S407" i="6"/>
  <c r="T407" i="6"/>
  <c r="U407" i="6"/>
  <c r="V407" i="6"/>
  <c r="AP407" i="6"/>
  <c r="AQ407" i="6"/>
  <c r="AR407" i="6"/>
  <c r="AS407" i="6"/>
  <c r="AT407" i="6"/>
  <c r="AU407" i="6"/>
  <c r="AV407" i="6"/>
  <c r="AW407" i="6"/>
  <c r="AY407" i="6"/>
  <c r="AZ407" i="6"/>
  <c r="C408" i="6"/>
  <c r="K408" i="6"/>
  <c r="L408" i="6"/>
  <c r="M408" i="6"/>
  <c r="N408" i="6"/>
  <c r="O408" i="6"/>
  <c r="P408" i="6"/>
  <c r="R408" i="6"/>
  <c r="S408" i="6"/>
  <c r="T408" i="6"/>
  <c r="U408" i="6"/>
  <c r="V408" i="6"/>
  <c r="AP408" i="6"/>
  <c r="AQ408" i="6"/>
  <c r="AR408" i="6"/>
  <c r="AS408" i="6"/>
  <c r="AT408" i="6"/>
  <c r="AU408" i="6"/>
  <c r="AV408" i="6"/>
  <c r="AW408" i="6"/>
  <c r="AY408" i="6"/>
  <c r="AZ408" i="6"/>
  <c r="C410" i="6"/>
  <c r="K410" i="6"/>
  <c r="L410" i="6"/>
  <c r="M410" i="6"/>
  <c r="N410" i="6"/>
  <c r="O410" i="6"/>
  <c r="P410" i="6"/>
  <c r="R410" i="6"/>
  <c r="S410" i="6"/>
  <c r="T410" i="6"/>
  <c r="U410" i="6"/>
  <c r="V410" i="6"/>
  <c r="AP410" i="6"/>
  <c r="AQ410" i="6"/>
  <c r="AR410" i="6"/>
  <c r="AS410" i="6"/>
  <c r="AT410" i="6"/>
  <c r="AU410" i="6"/>
  <c r="AV410" i="6"/>
  <c r="AW410" i="6"/>
  <c r="AY410" i="6"/>
  <c r="AZ410" i="6"/>
  <c r="C411" i="6"/>
  <c r="K411" i="6"/>
  <c r="L411" i="6"/>
  <c r="M411" i="6"/>
  <c r="N411" i="6"/>
  <c r="O411" i="6"/>
  <c r="P411" i="6"/>
  <c r="R411" i="6"/>
  <c r="S411" i="6"/>
  <c r="T411" i="6"/>
  <c r="U411" i="6"/>
  <c r="V411" i="6"/>
  <c r="AP411" i="6"/>
  <c r="AQ411" i="6"/>
  <c r="AR411" i="6"/>
  <c r="AS411" i="6"/>
  <c r="AT411" i="6"/>
  <c r="AU411" i="6"/>
  <c r="AV411" i="6"/>
  <c r="AW411" i="6"/>
  <c r="AY411" i="6"/>
  <c r="AZ411" i="6"/>
  <c r="BE411" i="6"/>
  <c r="C413" i="6"/>
  <c r="K413" i="6"/>
  <c r="L413" i="6"/>
  <c r="M413" i="6"/>
  <c r="N413" i="6"/>
  <c r="O413" i="6"/>
  <c r="P413" i="6"/>
  <c r="R413" i="6"/>
  <c r="S413" i="6"/>
  <c r="T413" i="6"/>
  <c r="U413" i="6"/>
  <c r="V413" i="6"/>
  <c r="AP413" i="6"/>
  <c r="AQ413" i="6"/>
  <c r="AR413" i="6"/>
  <c r="AS413" i="6"/>
  <c r="AT413" i="6"/>
  <c r="AU413" i="6"/>
  <c r="AV413" i="6"/>
  <c r="AW413" i="6"/>
  <c r="AY413" i="6"/>
  <c r="AZ413" i="6"/>
  <c r="C414" i="6"/>
  <c r="K414" i="6"/>
  <c r="L414" i="6"/>
  <c r="M414" i="6"/>
  <c r="N414" i="6"/>
  <c r="O414" i="6"/>
  <c r="P414" i="6"/>
  <c r="R414" i="6"/>
  <c r="S414" i="6"/>
  <c r="T414" i="6"/>
  <c r="U414" i="6"/>
  <c r="V414" i="6"/>
  <c r="AP414" i="6"/>
  <c r="AQ414" i="6"/>
  <c r="AR414" i="6"/>
  <c r="AS414" i="6"/>
  <c r="AT414" i="6"/>
  <c r="AU414" i="6"/>
  <c r="AV414" i="6"/>
  <c r="AW414" i="6"/>
  <c r="AY414" i="6"/>
  <c r="AZ414" i="6"/>
  <c r="C415" i="6"/>
  <c r="K415" i="6"/>
  <c r="L415" i="6"/>
  <c r="M415" i="6"/>
  <c r="N415" i="6"/>
  <c r="O415" i="6"/>
  <c r="P415" i="6"/>
  <c r="R415" i="6"/>
  <c r="S415" i="6"/>
  <c r="T415" i="6"/>
  <c r="U415" i="6"/>
  <c r="V415" i="6"/>
  <c r="AP415" i="6"/>
  <c r="AQ415" i="6"/>
  <c r="AR415" i="6"/>
  <c r="AS415" i="6"/>
  <c r="AT415" i="6"/>
  <c r="AU415" i="6"/>
  <c r="AV415" i="6"/>
  <c r="AW415" i="6"/>
  <c r="AY415" i="6"/>
  <c r="AZ415" i="6"/>
  <c r="C416" i="6"/>
  <c r="K416" i="6"/>
  <c r="L416" i="6"/>
  <c r="M416" i="6"/>
  <c r="N416" i="6"/>
  <c r="O416" i="6"/>
  <c r="P416" i="6"/>
  <c r="R416" i="6"/>
  <c r="S416" i="6"/>
  <c r="T416" i="6"/>
  <c r="U416" i="6"/>
  <c r="V416" i="6"/>
  <c r="AP416" i="6"/>
  <c r="AQ416" i="6"/>
  <c r="AR416" i="6"/>
  <c r="AS416" i="6"/>
  <c r="AT416" i="6"/>
  <c r="AU416" i="6"/>
  <c r="AV416" i="6"/>
  <c r="AW416" i="6"/>
  <c r="AY416" i="6"/>
  <c r="AZ416" i="6"/>
  <c r="C417" i="6"/>
  <c r="K417" i="6"/>
  <c r="L417" i="6"/>
  <c r="M417" i="6"/>
  <c r="N417" i="6"/>
  <c r="O417" i="6"/>
  <c r="P417" i="6"/>
  <c r="R417" i="6"/>
  <c r="S417" i="6"/>
  <c r="T417" i="6"/>
  <c r="U417" i="6"/>
  <c r="V417" i="6"/>
  <c r="AP417" i="6"/>
  <c r="AQ417" i="6"/>
  <c r="AR417" i="6"/>
  <c r="AS417" i="6"/>
  <c r="AT417" i="6"/>
  <c r="AU417" i="6"/>
  <c r="AV417" i="6"/>
  <c r="AW417" i="6"/>
  <c r="AY417" i="6"/>
  <c r="AZ417" i="6"/>
  <c r="C418" i="6"/>
  <c r="K418" i="6"/>
  <c r="L418" i="6"/>
  <c r="M418" i="6"/>
  <c r="N418" i="6"/>
  <c r="O418" i="6"/>
  <c r="P418" i="6"/>
  <c r="R418" i="6"/>
  <c r="S418" i="6"/>
  <c r="T418" i="6"/>
  <c r="U418" i="6"/>
  <c r="V418" i="6"/>
  <c r="AP418" i="6"/>
  <c r="AQ418" i="6"/>
  <c r="AR418" i="6"/>
  <c r="AS418" i="6"/>
  <c r="AT418" i="6"/>
  <c r="AU418" i="6"/>
  <c r="AV418" i="6"/>
  <c r="AW418" i="6"/>
  <c r="AY418" i="6"/>
  <c r="AZ418" i="6"/>
  <c r="C419" i="6"/>
  <c r="K419" i="6"/>
  <c r="L419" i="6"/>
  <c r="M419" i="6"/>
  <c r="N419" i="6"/>
  <c r="O419" i="6"/>
  <c r="P419" i="6"/>
  <c r="R419" i="6"/>
  <c r="S419" i="6"/>
  <c r="T419" i="6"/>
  <c r="U419" i="6"/>
  <c r="V419" i="6"/>
  <c r="AP419" i="6"/>
  <c r="AQ419" i="6"/>
  <c r="AR419" i="6"/>
  <c r="AS419" i="6"/>
  <c r="AT419" i="6"/>
  <c r="AU419" i="6"/>
  <c r="AV419" i="6"/>
  <c r="AW419" i="6"/>
  <c r="AY419" i="6"/>
  <c r="AZ419" i="6"/>
  <c r="C420" i="6"/>
  <c r="K420" i="6"/>
  <c r="L420" i="6"/>
  <c r="M420" i="6"/>
  <c r="N420" i="6"/>
  <c r="O420" i="6"/>
  <c r="P420" i="6"/>
  <c r="R420" i="6"/>
  <c r="S420" i="6"/>
  <c r="T420" i="6"/>
  <c r="U420" i="6"/>
  <c r="V420" i="6"/>
  <c r="AP420" i="6"/>
  <c r="AQ420" i="6"/>
  <c r="AR420" i="6"/>
  <c r="AS420" i="6"/>
  <c r="AT420" i="6"/>
  <c r="AU420" i="6"/>
  <c r="AV420" i="6"/>
  <c r="AW420" i="6"/>
  <c r="AY420" i="6"/>
  <c r="AZ420" i="6"/>
  <c r="C421" i="6"/>
  <c r="K421" i="6"/>
  <c r="L421" i="6"/>
  <c r="M421" i="6"/>
  <c r="N421" i="6"/>
  <c r="O421" i="6"/>
  <c r="P421" i="6"/>
  <c r="R421" i="6"/>
  <c r="S421" i="6"/>
  <c r="T421" i="6"/>
  <c r="U421" i="6"/>
  <c r="V421" i="6"/>
  <c r="AP421" i="6"/>
  <c r="AQ421" i="6"/>
  <c r="AR421" i="6"/>
  <c r="AS421" i="6"/>
  <c r="AT421" i="6"/>
  <c r="AU421" i="6"/>
  <c r="AV421" i="6"/>
  <c r="AW421" i="6"/>
  <c r="AY421" i="6"/>
  <c r="AZ421" i="6"/>
  <c r="C422" i="6"/>
  <c r="K422" i="6"/>
  <c r="L422" i="6"/>
  <c r="M422" i="6"/>
  <c r="N422" i="6"/>
  <c r="O422" i="6"/>
  <c r="P422" i="6"/>
  <c r="R422" i="6"/>
  <c r="S422" i="6"/>
  <c r="T422" i="6"/>
  <c r="U422" i="6"/>
  <c r="V422" i="6"/>
  <c r="AP422" i="6"/>
  <c r="AQ422" i="6"/>
  <c r="AR422" i="6"/>
  <c r="AS422" i="6"/>
  <c r="AT422" i="6"/>
  <c r="AU422" i="6"/>
  <c r="AV422" i="6"/>
  <c r="AW422" i="6"/>
  <c r="AY422" i="6"/>
  <c r="AZ422" i="6"/>
  <c r="C423" i="6"/>
  <c r="K423" i="6"/>
  <c r="L423" i="6"/>
  <c r="M423" i="6"/>
  <c r="N423" i="6"/>
  <c r="O423" i="6"/>
  <c r="P423" i="6"/>
  <c r="R423" i="6"/>
  <c r="S423" i="6"/>
  <c r="T423" i="6"/>
  <c r="U423" i="6"/>
  <c r="V423" i="6"/>
  <c r="AP423" i="6"/>
  <c r="AQ423" i="6"/>
  <c r="AR423" i="6"/>
  <c r="AS423" i="6"/>
  <c r="AT423" i="6"/>
  <c r="AU423" i="6"/>
  <c r="AV423" i="6"/>
  <c r="AW423" i="6"/>
  <c r="AY423" i="6"/>
  <c r="AZ423" i="6"/>
  <c r="C424" i="6"/>
  <c r="K424" i="6"/>
  <c r="L424" i="6"/>
  <c r="M424" i="6"/>
  <c r="N424" i="6"/>
  <c r="O424" i="6"/>
  <c r="P424" i="6"/>
  <c r="R424" i="6"/>
  <c r="S424" i="6"/>
  <c r="T424" i="6"/>
  <c r="U424" i="6"/>
  <c r="V424" i="6"/>
  <c r="AP424" i="6"/>
  <c r="AQ424" i="6"/>
  <c r="AR424" i="6"/>
  <c r="AS424" i="6"/>
  <c r="AT424" i="6"/>
  <c r="AU424" i="6"/>
  <c r="AV424" i="6"/>
  <c r="AW424" i="6"/>
  <c r="AY424" i="6"/>
  <c r="AZ424" i="6"/>
  <c r="C425" i="6"/>
  <c r="K425" i="6"/>
  <c r="L425" i="6"/>
  <c r="M425" i="6"/>
  <c r="N425" i="6"/>
  <c r="O425" i="6"/>
  <c r="P425" i="6"/>
  <c r="R425" i="6"/>
  <c r="S425" i="6"/>
  <c r="T425" i="6"/>
  <c r="U425" i="6"/>
  <c r="V425" i="6"/>
  <c r="AP425" i="6"/>
  <c r="AQ425" i="6"/>
  <c r="AR425" i="6"/>
  <c r="AS425" i="6"/>
  <c r="AT425" i="6"/>
  <c r="AU425" i="6"/>
  <c r="AV425" i="6"/>
  <c r="AW425" i="6"/>
  <c r="AY425" i="6"/>
  <c r="AZ425" i="6"/>
  <c r="C426" i="6"/>
  <c r="K426" i="6"/>
  <c r="L426" i="6"/>
  <c r="M426" i="6"/>
  <c r="N426" i="6"/>
  <c r="O426" i="6"/>
  <c r="P426" i="6"/>
  <c r="R426" i="6"/>
  <c r="S426" i="6"/>
  <c r="T426" i="6"/>
  <c r="U426" i="6"/>
  <c r="V426" i="6"/>
  <c r="AP426" i="6"/>
  <c r="AQ426" i="6"/>
  <c r="AR426" i="6"/>
  <c r="AS426" i="6"/>
  <c r="AT426" i="6"/>
  <c r="AU426" i="6"/>
  <c r="AV426" i="6"/>
  <c r="AW426" i="6"/>
  <c r="AY426" i="6"/>
  <c r="AZ426" i="6"/>
  <c r="C427" i="6"/>
  <c r="K427" i="6"/>
  <c r="L427" i="6"/>
  <c r="M427" i="6"/>
  <c r="N427" i="6"/>
  <c r="O427" i="6"/>
  <c r="P427" i="6"/>
  <c r="R427" i="6"/>
  <c r="S427" i="6"/>
  <c r="T427" i="6"/>
  <c r="U427" i="6"/>
  <c r="V427" i="6"/>
  <c r="AP427" i="6"/>
  <c r="AQ427" i="6"/>
  <c r="AR427" i="6"/>
  <c r="AS427" i="6"/>
  <c r="AT427" i="6"/>
  <c r="AU427" i="6"/>
  <c r="AV427" i="6"/>
  <c r="AW427" i="6"/>
  <c r="AY427" i="6"/>
  <c r="AZ427" i="6"/>
  <c r="C428" i="6"/>
  <c r="K428" i="6"/>
  <c r="L428" i="6"/>
  <c r="M428" i="6"/>
  <c r="N428" i="6"/>
  <c r="O428" i="6"/>
  <c r="P428" i="6"/>
  <c r="R428" i="6"/>
  <c r="S428" i="6"/>
  <c r="T428" i="6"/>
  <c r="U428" i="6"/>
  <c r="V428" i="6"/>
  <c r="AP428" i="6"/>
  <c r="AQ428" i="6"/>
  <c r="AR428" i="6"/>
  <c r="AS428" i="6"/>
  <c r="AT428" i="6"/>
  <c r="AU428" i="6"/>
  <c r="AV428" i="6"/>
  <c r="AW428" i="6"/>
  <c r="AY428" i="6"/>
  <c r="AZ428" i="6"/>
  <c r="C429" i="6"/>
  <c r="K429" i="6"/>
  <c r="L429" i="6"/>
  <c r="M429" i="6"/>
  <c r="N429" i="6"/>
  <c r="O429" i="6"/>
  <c r="P429" i="6"/>
  <c r="R429" i="6"/>
  <c r="S429" i="6"/>
  <c r="T429" i="6"/>
  <c r="U429" i="6"/>
  <c r="V429" i="6"/>
  <c r="AP429" i="6"/>
  <c r="AQ429" i="6"/>
  <c r="AR429" i="6"/>
  <c r="AS429" i="6"/>
  <c r="AT429" i="6"/>
  <c r="AU429" i="6"/>
  <c r="AV429" i="6"/>
  <c r="AW429" i="6"/>
  <c r="AY429" i="6"/>
  <c r="AZ429" i="6"/>
  <c r="C430" i="6"/>
  <c r="K430" i="6"/>
  <c r="L430" i="6"/>
  <c r="M430" i="6"/>
  <c r="N430" i="6"/>
  <c r="O430" i="6"/>
  <c r="P430" i="6"/>
  <c r="R430" i="6"/>
  <c r="S430" i="6"/>
  <c r="T430" i="6"/>
  <c r="U430" i="6"/>
  <c r="V430" i="6"/>
  <c r="AP430" i="6"/>
  <c r="AQ430" i="6"/>
  <c r="AR430" i="6"/>
  <c r="AS430" i="6"/>
  <c r="AT430" i="6"/>
  <c r="AU430" i="6"/>
  <c r="AV430" i="6"/>
  <c r="AW430" i="6"/>
  <c r="AY430" i="6"/>
  <c r="AZ430" i="6"/>
  <c r="K431" i="6"/>
  <c r="L431" i="6"/>
  <c r="M431" i="6"/>
  <c r="N431" i="6"/>
  <c r="O431" i="6"/>
  <c r="P431" i="6"/>
  <c r="R431" i="6"/>
  <c r="S431" i="6"/>
  <c r="T431" i="6"/>
  <c r="U431" i="6"/>
  <c r="V431" i="6"/>
  <c r="W432" i="6"/>
  <c r="X432" i="6"/>
  <c r="Y432" i="6"/>
  <c r="C432" i="6"/>
  <c r="K432" i="6"/>
  <c r="L432" i="6"/>
  <c r="M432" i="6"/>
  <c r="N432" i="6"/>
  <c r="O432" i="6"/>
  <c r="P432" i="6"/>
  <c r="R432" i="6"/>
  <c r="S432" i="6"/>
  <c r="T432" i="6"/>
  <c r="U432" i="6"/>
  <c r="V432" i="6"/>
  <c r="AP432" i="6"/>
  <c r="AQ432" i="6"/>
  <c r="AR432" i="6"/>
  <c r="AS432" i="6"/>
  <c r="AT432" i="6"/>
  <c r="AU432" i="6"/>
  <c r="AV432" i="6"/>
  <c r="AW432" i="6"/>
  <c r="AY432" i="6"/>
  <c r="AZ432" i="6"/>
  <c r="BE432" i="6"/>
  <c r="C434" i="6"/>
  <c r="K434" i="6"/>
  <c r="L434" i="6"/>
  <c r="M434" i="6"/>
  <c r="N434" i="6"/>
  <c r="O434" i="6"/>
  <c r="P434" i="6"/>
  <c r="R434" i="6"/>
  <c r="S434" i="6"/>
  <c r="T434" i="6"/>
  <c r="U434" i="6"/>
  <c r="V434" i="6"/>
  <c r="AP434" i="6"/>
  <c r="AQ434" i="6"/>
  <c r="AR434" i="6"/>
  <c r="AS434" i="6"/>
  <c r="AT434" i="6"/>
  <c r="AU434" i="6"/>
  <c r="AV434" i="6"/>
  <c r="AW434" i="6"/>
  <c r="AY434" i="6"/>
  <c r="AZ434" i="6"/>
  <c r="C436" i="6"/>
  <c r="K436" i="6"/>
  <c r="L436" i="6"/>
  <c r="M436" i="6"/>
  <c r="N436" i="6"/>
  <c r="O436" i="6"/>
  <c r="P436" i="6"/>
  <c r="R436" i="6"/>
  <c r="S436" i="6"/>
  <c r="T436" i="6"/>
  <c r="U436" i="6"/>
  <c r="V436" i="6"/>
  <c r="AP436" i="6"/>
  <c r="AQ436" i="6"/>
  <c r="AR436" i="6"/>
  <c r="AS436" i="6"/>
  <c r="AT436" i="6"/>
  <c r="AU436" i="6"/>
  <c r="AV436" i="6"/>
  <c r="AW436" i="6"/>
  <c r="AY436" i="6"/>
  <c r="AZ436" i="6"/>
  <c r="BE436" i="6"/>
  <c r="C438" i="6"/>
  <c r="K438" i="6"/>
  <c r="L438" i="6"/>
  <c r="M438" i="6"/>
  <c r="N438" i="6"/>
  <c r="O438" i="6"/>
  <c r="P438" i="6"/>
  <c r="R438" i="6"/>
  <c r="S438" i="6"/>
  <c r="T438" i="6"/>
  <c r="U438" i="6"/>
  <c r="V438" i="6"/>
  <c r="AP438" i="6"/>
  <c r="AQ438" i="6"/>
  <c r="AR438" i="6"/>
  <c r="AS438" i="6"/>
  <c r="AT438" i="6"/>
  <c r="AU438" i="6"/>
  <c r="AV438" i="6"/>
  <c r="AW438" i="6"/>
  <c r="AY438" i="6"/>
  <c r="AZ438" i="6"/>
  <c r="C439" i="6"/>
  <c r="K439" i="6"/>
  <c r="L439" i="6"/>
  <c r="M439" i="6"/>
  <c r="N439" i="6"/>
  <c r="O439" i="6"/>
  <c r="P439" i="6"/>
  <c r="R439" i="6"/>
  <c r="S439" i="6"/>
  <c r="T439" i="6"/>
  <c r="U439" i="6"/>
  <c r="V439" i="6"/>
  <c r="AP439" i="6"/>
  <c r="AQ439" i="6"/>
  <c r="AR439" i="6"/>
  <c r="AS439" i="6"/>
  <c r="AT439" i="6"/>
  <c r="AU439" i="6"/>
  <c r="AV439" i="6"/>
  <c r="AW439" i="6"/>
  <c r="AY439" i="6"/>
  <c r="AZ439" i="6"/>
  <c r="C440" i="6"/>
  <c r="K440" i="6"/>
  <c r="L440" i="6"/>
  <c r="M440" i="6"/>
  <c r="N440" i="6"/>
  <c r="O440" i="6"/>
  <c r="P440" i="6"/>
  <c r="R440" i="6"/>
  <c r="S440" i="6"/>
  <c r="T440" i="6"/>
  <c r="U440" i="6"/>
  <c r="V440" i="6"/>
  <c r="AP440" i="6"/>
  <c r="AQ440" i="6"/>
  <c r="AR440" i="6"/>
  <c r="AS440" i="6"/>
  <c r="AT440" i="6"/>
  <c r="AU440" i="6"/>
  <c r="AV440" i="6"/>
  <c r="AW440" i="6"/>
  <c r="AY440" i="6"/>
  <c r="AZ440" i="6"/>
  <c r="C441" i="6"/>
  <c r="K441" i="6"/>
  <c r="L441" i="6"/>
  <c r="M441" i="6"/>
  <c r="N441" i="6"/>
  <c r="O441" i="6"/>
  <c r="P441" i="6"/>
  <c r="R441" i="6"/>
  <c r="S441" i="6"/>
  <c r="T441" i="6"/>
  <c r="U441" i="6"/>
  <c r="V441" i="6"/>
  <c r="AP441" i="6"/>
  <c r="AQ441" i="6"/>
  <c r="AR441" i="6"/>
  <c r="AS441" i="6"/>
  <c r="AT441" i="6"/>
  <c r="AU441" i="6"/>
  <c r="AV441" i="6"/>
  <c r="AW441" i="6"/>
  <c r="AY441" i="6"/>
  <c r="AZ441" i="6"/>
  <c r="C442" i="6"/>
  <c r="K442" i="6"/>
  <c r="L442" i="6"/>
  <c r="M442" i="6"/>
  <c r="N442" i="6"/>
  <c r="O442" i="6"/>
  <c r="P442" i="6"/>
  <c r="R442" i="6"/>
  <c r="S442" i="6"/>
  <c r="T442" i="6"/>
  <c r="U442" i="6"/>
  <c r="V442" i="6"/>
  <c r="AP442" i="6"/>
  <c r="AQ442" i="6"/>
  <c r="AR442" i="6"/>
  <c r="AS442" i="6"/>
  <c r="AT442" i="6"/>
  <c r="AU442" i="6"/>
  <c r="AV442" i="6"/>
  <c r="AW442" i="6"/>
  <c r="AY442" i="6"/>
  <c r="AZ442" i="6"/>
  <c r="C444" i="6"/>
  <c r="K444" i="6"/>
  <c r="L444" i="6"/>
  <c r="M444" i="6"/>
  <c r="N444" i="6"/>
  <c r="O444" i="6"/>
  <c r="P444" i="6"/>
  <c r="R444" i="6"/>
  <c r="S444" i="6"/>
  <c r="T444" i="6"/>
  <c r="U444" i="6"/>
  <c r="V444" i="6"/>
  <c r="AP444" i="6"/>
  <c r="AQ444" i="6"/>
  <c r="AR444" i="6"/>
  <c r="AS444" i="6"/>
  <c r="AT444" i="6"/>
  <c r="AU444" i="6"/>
  <c r="AV444" i="6"/>
  <c r="AW444" i="6"/>
  <c r="AY444" i="6"/>
  <c r="AZ444" i="6"/>
  <c r="AJ445" i="6"/>
  <c r="C445" i="6"/>
  <c r="K445" i="6"/>
  <c r="L445" i="6"/>
  <c r="M445" i="6"/>
  <c r="N445" i="6"/>
  <c r="O445" i="6"/>
  <c r="P445" i="6"/>
  <c r="R445" i="6"/>
  <c r="S445" i="6"/>
  <c r="T445" i="6"/>
  <c r="U445" i="6"/>
  <c r="V445" i="6"/>
  <c r="AP445" i="6"/>
  <c r="AQ445" i="6"/>
  <c r="AR445" i="6"/>
  <c r="AS445" i="6"/>
  <c r="AT445" i="6"/>
  <c r="AU445" i="6"/>
  <c r="AV445" i="6"/>
  <c r="AW445" i="6"/>
  <c r="AY445" i="6"/>
  <c r="AZ445" i="6"/>
  <c r="BE445" i="6"/>
  <c r="C447" i="6"/>
  <c r="K447" i="6"/>
  <c r="L447" i="6"/>
  <c r="M447" i="6"/>
  <c r="N447" i="6"/>
  <c r="O447" i="6"/>
  <c r="P447" i="6"/>
  <c r="R447" i="6"/>
  <c r="S447" i="6"/>
  <c r="T447" i="6"/>
  <c r="U447" i="6"/>
  <c r="V447" i="6"/>
  <c r="AP447" i="6"/>
  <c r="AQ447" i="6"/>
  <c r="AR447" i="6"/>
  <c r="AS447" i="6"/>
  <c r="AT447" i="6"/>
  <c r="AU447" i="6"/>
  <c r="AV447" i="6"/>
  <c r="AW447" i="6"/>
  <c r="AY447" i="6"/>
  <c r="AZ447" i="6"/>
  <c r="C448" i="6"/>
  <c r="K448" i="6"/>
  <c r="L448" i="6"/>
  <c r="M448" i="6"/>
  <c r="N448" i="6"/>
  <c r="O448" i="6"/>
  <c r="P448" i="6"/>
  <c r="R448" i="6"/>
  <c r="S448" i="6"/>
  <c r="T448" i="6"/>
  <c r="U448" i="6"/>
  <c r="V448" i="6"/>
  <c r="AP448" i="6"/>
  <c r="AQ448" i="6"/>
  <c r="AR448" i="6"/>
  <c r="AS448" i="6"/>
  <c r="AT448" i="6"/>
  <c r="AU448" i="6"/>
  <c r="AV448" i="6"/>
  <c r="AW448" i="6"/>
  <c r="AY448" i="6"/>
  <c r="AZ448" i="6"/>
  <c r="BE448" i="6"/>
  <c r="C450" i="6"/>
  <c r="K450" i="6"/>
  <c r="L450" i="6"/>
  <c r="M450" i="6"/>
  <c r="N450" i="6"/>
  <c r="O450" i="6"/>
  <c r="P450" i="6"/>
  <c r="R450" i="6"/>
  <c r="S450" i="6"/>
  <c r="T450" i="6"/>
  <c r="U450" i="6"/>
  <c r="V450" i="6"/>
  <c r="AP450" i="6"/>
  <c r="AQ450" i="6"/>
  <c r="AR450" i="6"/>
  <c r="AS450" i="6"/>
  <c r="AT450" i="6"/>
  <c r="AU450" i="6"/>
  <c r="AV450" i="6"/>
  <c r="AW450" i="6"/>
  <c r="AY450" i="6"/>
  <c r="AZ450" i="6"/>
  <c r="C451" i="6"/>
  <c r="K451" i="6"/>
  <c r="L451" i="6"/>
  <c r="M451" i="6"/>
  <c r="N451" i="6"/>
  <c r="O451" i="6"/>
  <c r="P451" i="6"/>
  <c r="R451" i="6"/>
  <c r="S451" i="6"/>
  <c r="T451" i="6"/>
  <c r="U451" i="6"/>
  <c r="V451" i="6"/>
  <c r="AP451" i="6"/>
  <c r="AQ451" i="6"/>
  <c r="AR451" i="6"/>
  <c r="AS451" i="6"/>
  <c r="AT451" i="6"/>
  <c r="AU451" i="6"/>
  <c r="AV451" i="6"/>
  <c r="AW451" i="6"/>
  <c r="AY451" i="6"/>
  <c r="AZ451" i="6"/>
  <c r="C452" i="6"/>
  <c r="K452" i="6"/>
  <c r="L452" i="6"/>
  <c r="M452" i="6"/>
  <c r="N452" i="6"/>
  <c r="O452" i="6"/>
  <c r="P452" i="6"/>
  <c r="R452" i="6"/>
  <c r="S452" i="6"/>
  <c r="T452" i="6"/>
  <c r="U452" i="6"/>
  <c r="V452" i="6"/>
  <c r="AP452" i="6"/>
  <c r="AQ452" i="6"/>
  <c r="AR452" i="6"/>
  <c r="AS452" i="6"/>
  <c r="AT452" i="6"/>
  <c r="AU452" i="6"/>
  <c r="AV452" i="6"/>
  <c r="AW452" i="6"/>
  <c r="AY452" i="6"/>
  <c r="AZ452" i="6"/>
  <c r="C453" i="6"/>
  <c r="K453" i="6"/>
  <c r="L453" i="6"/>
  <c r="M453" i="6"/>
  <c r="N453" i="6"/>
  <c r="O453" i="6"/>
  <c r="P453" i="6"/>
  <c r="R453" i="6"/>
  <c r="S453" i="6"/>
  <c r="T453" i="6"/>
  <c r="U453" i="6"/>
  <c r="V453" i="6"/>
  <c r="AP453" i="6"/>
  <c r="AQ453" i="6"/>
  <c r="AR453" i="6"/>
  <c r="AS453" i="6"/>
  <c r="AT453" i="6"/>
  <c r="AU453" i="6"/>
  <c r="AV453" i="6"/>
  <c r="AW453" i="6"/>
  <c r="AY453" i="6"/>
  <c r="AZ453" i="6"/>
  <c r="C454" i="6"/>
  <c r="K454" i="6"/>
  <c r="L454" i="6"/>
  <c r="M454" i="6"/>
  <c r="N454" i="6"/>
  <c r="O454" i="6"/>
  <c r="P454" i="6"/>
  <c r="R454" i="6"/>
  <c r="S454" i="6"/>
  <c r="T454" i="6"/>
  <c r="U454" i="6"/>
  <c r="V454" i="6"/>
  <c r="AP454" i="6"/>
  <c r="AQ454" i="6"/>
  <c r="AR454" i="6"/>
  <c r="AS454" i="6"/>
  <c r="AT454" i="6"/>
  <c r="AU454" i="6"/>
  <c r="AV454" i="6"/>
  <c r="AW454" i="6"/>
  <c r="AY454" i="6"/>
  <c r="AZ454" i="6"/>
  <c r="C455" i="6"/>
  <c r="K455" i="6"/>
  <c r="L455" i="6"/>
  <c r="M455" i="6"/>
  <c r="N455" i="6"/>
  <c r="O455" i="6"/>
  <c r="P455" i="6"/>
  <c r="R455" i="6"/>
  <c r="S455" i="6"/>
  <c r="T455" i="6"/>
  <c r="U455" i="6"/>
  <c r="V455" i="6"/>
  <c r="AP455" i="6"/>
  <c r="AQ455" i="6"/>
  <c r="AR455" i="6"/>
  <c r="AS455" i="6"/>
  <c r="AT455" i="6"/>
  <c r="AU455" i="6"/>
  <c r="AV455" i="6"/>
  <c r="AW455" i="6"/>
  <c r="AY455" i="6"/>
  <c r="AZ455" i="6"/>
  <c r="C456" i="6"/>
  <c r="K456" i="6"/>
  <c r="L456" i="6"/>
  <c r="M456" i="6"/>
  <c r="N456" i="6"/>
  <c r="O456" i="6"/>
  <c r="P456" i="6"/>
  <c r="R456" i="6"/>
  <c r="S456" i="6"/>
  <c r="T456" i="6"/>
  <c r="U456" i="6"/>
  <c r="V456" i="6"/>
  <c r="AP456" i="6"/>
  <c r="AQ456" i="6"/>
  <c r="AR456" i="6"/>
  <c r="AS456" i="6"/>
  <c r="AT456" i="6"/>
  <c r="AU456" i="6"/>
  <c r="AV456" i="6"/>
  <c r="AW456" i="6"/>
  <c r="AY456" i="6"/>
  <c r="AZ456" i="6"/>
  <c r="C457" i="6"/>
  <c r="K457" i="6"/>
  <c r="L457" i="6"/>
  <c r="M457" i="6"/>
  <c r="N457" i="6"/>
  <c r="O457" i="6"/>
  <c r="P457" i="6"/>
  <c r="R457" i="6"/>
  <c r="S457" i="6"/>
  <c r="T457" i="6"/>
  <c r="U457" i="6"/>
  <c r="V457" i="6"/>
  <c r="AP457" i="6"/>
  <c r="AQ457" i="6"/>
  <c r="AR457" i="6"/>
  <c r="AS457" i="6"/>
  <c r="AT457" i="6"/>
  <c r="AU457" i="6"/>
  <c r="AV457" i="6"/>
  <c r="AW457" i="6"/>
  <c r="AY457" i="6"/>
  <c r="AZ457" i="6"/>
  <c r="C458" i="6"/>
  <c r="K458" i="6"/>
  <c r="L458" i="6"/>
  <c r="M458" i="6"/>
  <c r="N458" i="6"/>
  <c r="O458" i="6"/>
  <c r="P458" i="6"/>
  <c r="R458" i="6"/>
  <c r="S458" i="6"/>
  <c r="T458" i="6"/>
  <c r="U458" i="6"/>
  <c r="V458" i="6"/>
  <c r="AP458" i="6"/>
  <c r="AQ458" i="6"/>
  <c r="AR458" i="6"/>
  <c r="AS458" i="6"/>
  <c r="AT458" i="6"/>
  <c r="AU458" i="6"/>
  <c r="AV458" i="6"/>
  <c r="AW458" i="6"/>
  <c r="AY458" i="6"/>
  <c r="AZ458" i="6"/>
  <c r="C459" i="6"/>
  <c r="K459" i="6"/>
  <c r="L459" i="6"/>
  <c r="M459" i="6"/>
  <c r="N459" i="6"/>
  <c r="O459" i="6"/>
  <c r="P459" i="6"/>
  <c r="R459" i="6"/>
  <c r="S459" i="6"/>
  <c r="T459" i="6"/>
  <c r="U459" i="6"/>
  <c r="V459" i="6"/>
  <c r="AY459" i="6"/>
  <c r="AZ459" i="6"/>
  <c r="K460" i="6"/>
  <c r="L460" i="6"/>
  <c r="M460" i="6"/>
  <c r="N460" i="6"/>
  <c r="O460" i="6"/>
  <c r="P460" i="6"/>
  <c r="R460" i="6"/>
  <c r="S460" i="6"/>
  <c r="T460" i="6"/>
  <c r="U460" i="6"/>
  <c r="V460" i="6"/>
  <c r="AP460" i="6"/>
  <c r="AQ460" i="6"/>
  <c r="AR460" i="6"/>
  <c r="AS460" i="6"/>
  <c r="AT460" i="6"/>
  <c r="AU460" i="6"/>
  <c r="AV460" i="6"/>
  <c r="AW460" i="6"/>
  <c r="AY460" i="6"/>
  <c r="AZ460" i="6"/>
  <c r="BE460" i="6"/>
  <c r="K462" i="6"/>
  <c r="M462" i="6"/>
  <c r="N462" i="6"/>
  <c r="O462" i="6"/>
  <c r="P462" i="6"/>
  <c r="R462" i="6"/>
  <c r="T462" i="6"/>
  <c r="U462" i="6"/>
  <c r="V462" i="6"/>
  <c r="AP462" i="6"/>
  <c r="AQ462" i="6"/>
  <c r="AR462" i="6"/>
  <c r="AS462" i="6"/>
  <c r="AT462" i="6"/>
  <c r="AU462" i="6"/>
  <c r="AV462" i="6"/>
  <c r="AW462" i="6"/>
  <c r="AY462" i="6"/>
  <c r="AZ462" i="6"/>
  <c r="K463" i="6"/>
  <c r="M463" i="6"/>
  <c r="N463" i="6"/>
  <c r="O463" i="6"/>
  <c r="P463" i="6"/>
  <c r="R463" i="6"/>
  <c r="T463" i="6"/>
  <c r="U463" i="6"/>
  <c r="V463" i="6"/>
  <c r="AP463" i="6"/>
  <c r="AQ463" i="6"/>
  <c r="AR463" i="6"/>
  <c r="AS463" i="6"/>
  <c r="AT463" i="6"/>
  <c r="AU463" i="6"/>
  <c r="AV463" i="6"/>
  <c r="AW463" i="6"/>
  <c r="AY463" i="6"/>
  <c r="AZ463" i="6"/>
  <c r="K464" i="6"/>
  <c r="M464" i="6"/>
  <c r="N464" i="6"/>
  <c r="O464" i="6"/>
  <c r="P464" i="6"/>
  <c r="R464" i="6"/>
  <c r="T464" i="6"/>
  <c r="U464" i="6"/>
  <c r="V464" i="6"/>
  <c r="AP464" i="6"/>
  <c r="AQ464" i="6"/>
  <c r="AR464" i="6"/>
  <c r="AS464" i="6"/>
  <c r="AT464" i="6"/>
  <c r="AU464" i="6"/>
  <c r="AV464" i="6"/>
  <c r="AW464" i="6"/>
  <c r="AY464" i="6"/>
  <c r="AZ464" i="6"/>
  <c r="K465" i="6"/>
  <c r="M465" i="6"/>
  <c r="N465" i="6"/>
  <c r="O465" i="6"/>
  <c r="P465" i="6"/>
  <c r="R465" i="6"/>
  <c r="T465" i="6"/>
  <c r="U465" i="6"/>
  <c r="V465" i="6"/>
  <c r="AP465" i="6"/>
  <c r="AQ465" i="6"/>
  <c r="AR465" i="6"/>
  <c r="AS465" i="6"/>
  <c r="AT465" i="6"/>
  <c r="AU465" i="6"/>
  <c r="AV465" i="6"/>
  <c r="AW465" i="6"/>
  <c r="AY465" i="6"/>
  <c r="AZ465" i="6"/>
  <c r="K466" i="6"/>
  <c r="M466" i="6"/>
  <c r="N466" i="6"/>
  <c r="O466" i="6"/>
  <c r="P466" i="6"/>
  <c r="R466" i="6"/>
  <c r="T466" i="6"/>
  <c r="U466" i="6"/>
  <c r="V466" i="6"/>
  <c r="AP466" i="6"/>
  <c r="AQ466" i="6"/>
  <c r="AR466" i="6"/>
  <c r="AS466" i="6"/>
  <c r="AT466" i="6"/>
  <c r="AU466" i="6"/>
  <c r="AV466" i="6"/>
  <c r="AW466" i="6"/>
  <c r="AY466" i="6"/>
  <c r="AZ466" i="6"/>
  <c r="K467" i="6"/>
  <c r="M467" i="6"/>
  <c r="N467" i="6"/>
  <c r="O467" i="6"/>
  <c r="P467" i="6"/>
  <c r="R467" i="6"/>
  <c r="T467" i="6"/>
  <c r="U467" i="6"/>
  <c r="V467" i="6"/>
  <c r="AP467" i="6"/>
  <c r="AQ467" i="6"/>
  <c r="AR467" i="6"/>
  <c r="AS467" i="6"/>
  <c r="AT467" i="6"/>
  <c r="AU467" i="6"/>
  <c r="AV467" i="6"/>
  <c r="AW467" i="6"/>
  <c r="AY467" i="6"/>
  <c r="AZ467" i="6"/>
  <c r="K468" i="6"/>
  <c r="M468" i="6"/>
  <c r="N468" i="6"/>
  <c r="O468" i="6"/>
  <c r="P468" i="6"/>
  <c r="R468" i="6"/>
  <c r="T468" i="6"/>
  <c r="U468" i="6"/>
  <c r="V468" i="6"/>
  <c r="AP468" i="6"/>
  <c r="AQ468" i="6"/>
  <c r="AR468" i="6"/>
  <c r="AS468" i="6"/>
  <c r="AT468" i="6"/>
  <c r="AU468" i="6"/>
  <c r="AV468" i="6"/>
  <c r="AW468" i="6"/>
  <c r="AY468" i="6"/>
  <c r="AZ468" i="6"/>
  <c r="K469" i="6"/>
  <c r="M469" i="6"/>
  <c r="N469" i="6"/>
  <c r="O469" i="6"/>
  <c r="P469" i="6"/>
  <c r="R469" i="6"/>
  <c r="T469" i="6"/>
  <c r="U469" i="6"/>
  <c r="V469" i="6"/>
  <c r="AP469" i="6"/>
  <c r="AQ469" i="6"/>
  <c r="AR469" i="6"/>
  <c r="AS469" i="6"/>
  <c r="AT469" i="6"/>
  <c r="AU469" i="6"/>
  <c r="AV469" i="6"/>
  <c r="AW469" i="6"/>
  <c r="AY469" i="6"/>
  <c r="AZ469" i="6"/>
  <c r="K470" i="6"/>
  <c r="M470" i="6"/>
  <c r="N470" i="6"/>
  <c r="O470" i="6"/>
  <c r="P470" i="6"/>
  <c r="R470" i="6"/>
  <c r="T470" i="6"/>
  <c r="U470" i="6"/>
  <c r="V470" i="6"/>
  <c r="AP470" i="6"/>
  <c r="AQ470" i="6"/>
  <c r="AR470" i="6"/>
  <c r="AS470" i="6"/>
  <c r="AT470" i="6"/>
  <c r="AU470" i="6"/>
  <c r="AV470" i="6"/>
  <c r="AW470" i="6"/>
  <c r="AY470" i="6"/>
  <c r="AZ470" i="6"/>
  <c r="K471" i="6"/>
  <c r="M471" i="6"/>
  <c r="N471" i="6"/>
  <c r="O471" i="6"/>
  <c r="P471" i="6"/>
  <c r="R471" i="6"/>
  <c r="T471" i="6"/>
  <c r="U471" i="6"/>
  <c r="V471" i="6"/>
  <c r="AP471" i="6"/>
  <c r="AQ471" i="6"/>
  <c r="AR471" i="6"/>
  <c r="AS471" i="6"/>
  <c r="AT471" i="6"/>
  <c r="AU471" i="6"/>
  <c r="AV471" i="6"/>
  <c r="AW471" i="6"/>
  <c r="AY471" i="6"/>
  <c r="AZ471" i="6"/>
  <c r="K472" i="6"/>
  <c r="M472" i="6"/>
  <c r="N472" i="6"/>
  <c r="O472" i="6"/>
  <c r="P472" i="6"/>
  <c r="R472" i="6"/>
  <c r="T472" i="6"/>
  <c r="U472" i="6"/>
  <c r="V472" i="6"/>
  <c r="AP472" i="6"/>
  <c r="AQ472" i="6"/>
  <c r="AR472" i="6"/>
  <c r="AS472" i="6"/>
  <c r="AT472" i="6"/>
  <c r="AU472" i="6"/>
  <c r="AV472" i="6"/>
  <c r="AW472" i="6"/>
  <c r="AY472" i="6"/>
  <c r="AZ472" i="6"/>
  <c r="K473" i="6"/>
  <c r="M473" i="6"/>
  <c r="N473" i="6"/>
  <c r="O473" i="6"/>
  <c r="P473" i="6"/>
  <c r="R473" i="6"/>
  <c r="T473" i="6"/>
  <c r="U473" i="6"/>
  <c r="V473" i="6"/>
  <c r="AP473" i="6"/>
  <c r="AQ473" i="6"/>
  <c r="AR473" i="6"/>
  <c r="AS473" i="6"/>
  <c r="AT473" i="6"/>
  <c r="AU473" i="6"/>
  <c r="AV473" i="6"/>
  <c r="AW473" i="6"/>
  <c r="AY473" i="6"/>
  <c r="AZ473" i="6"/>
  <c r="K474" i="6"/>
  <c r="M474" i="6"/>
  <c r="N474" i="6"/>
  <c r="O474" i="6"/>
  <c r="P474" i="6"/>
  <c r="R474" i="6"/>
  <c r="T474" i="6"/>
  <c r="U474" i="6"/>
  <c r="V474" i="6"/>
  <c r="AP474" i="6"/>
  <c r="AQ474" i="6"/>
  <c r="AR474" i="6"/>
  <c r="AS474" i="6"/>
  <c r="AT474" i="6"/>
  <c r="AU474" i="6"/>
  <c r="AV474" i="6"/>
  <c r="AW474" i="6"/>
  <c r="AY474" i="6"/>
  <c r="AZ474" i="6"/>
  <c r="K475" i="6"/>
  <c r="M475" i="6"/>
  <c r="N475" i="6"/>
  <c r="O475" i="6"/>
  <c r="P475" i="6"/>
  <c r="R475" i="6"/>
  <c r="T475" i="6"/>
  <c r="U475" i="6"/>
  <c r="V475" i="6"/>
  <c r="AP475" i="6"/>
  <c r="AQ475" i="6"/>
  <c r="AR475" i="6"/>
  <c r="AS475" i="6"/>
  <c r="AT475" i="6"/>
  <c r="AU475" i="6"/>
  <c r="AV475" i="6"/>
  <c r="AW475" i="6"/>
  <c r="AY475" i="6"/>
  <c r="AZ475" i="6"/>
  <c r="K476" i="6"/>
  <c r="M476" i="6"/>
  <c r="N476" i="6"/>
  <c r="O476" i="6"/>
  <c r="P476" i="6"/>
  <c r="R476" i="6"/>
  <c r="T476" i="6"/>
  <c r="U476" i="6"/>
  <c r="V476" i="6"/>
  <c r="AP476" i="6"/>
  <c r="AQ476" i="6"/>
  <c r="AR476" i="6"/>
  <c r="AS476" i="6"/>
  <c r="AT476" i="6"/>
  <c r="AU476" i="6"/>
  <c r="AV476" i="6"/>
  <c r="AW476" i="6"/>
  <c r="AY476" i="6"/>
  <c r="AZ476" i="6"/>
  <c r="K477" i="6"/>
  <c r="M477" i="6"/>
  <c r="N477" i="6"/>
  <c r="O477" i="6"/>
  <c r="P477" i="6"/>
  <c r="R477" i="6"/>
  <c r="T477" i="6"/>
  <c r="U477" i="6"/>
  <c r="V477" i="6"/>
  <c r="AP477" i="6"/>
  <c r="AQ477" i="6"/>
  <c r="AR477" i="6"/>
  <c r="AS477" i="6"/>
  <c r="AT477" i="6"/>
  <c r="AU477" i="6"/>
  <c r="AV477" i="6"/>
  <c r="AW477" i="6"/>
  <c r="AY477" i="6"/>
  <c r="AZ477" i="6"/>
  <c r="K478" i="6"/>
  <c r="M478" i="6"/>
  <c r="N478" i="6"/>
  <c r="O478" i="6"/>
  <c r="P478" i="6"/>
  <c r="R478" i="6"/>
  <c r="T478" i="6"/>
  <c r="U478" i="6"/>
  <c r="V478" i="6"/>
  <c r="AP478" i="6"/>
  <c r="AQ478" i="6"/>
  <c r="AR478" i="6"/>
  <c r="AS478" i="6"/>
  <c r="AT478" i="6"/>
  <c r="AU478" i="6"/>
  <c r="AV478" i="6"/>
  <c r="AW478" i="6"/>
  <c r="AY478" i="6"/>
  <c r="AZ478" i="6"/>
  <c r="K479" i="6"/>
  <c r="M479" i="6"/>
  <c r="N479" i="6"/>
  <c r="O479" i="6"/>
  <c r="P479" i="6"/>
  <c r="R479" i="6"/>
  <c r="T479" i="6"/>
  <c r="U479" i="6"/>
  <c r="V479" i="6"/>
  <c r="AP479" i="6"/>
  <c r="AQ479" i="6"/>
  <c r="AR479" i="6"/>
  <c r="AS479" i="6"/>
  <c r="AT479" i="6"/>
  <c r="AU479" i="6"/>
  <c r="AV479" i="6"/>
  <c r="AW479" i="6"/>
  <c r="AY479" i="6"/>
  <c r="AZ479" i="6"/>
  <c r="K480" i="6"/>
  <c r="M480" i="6"/>
  <c r="N480" i="6"/>
  <c r="O480" i="6"/>
  <c r="P480" i="6"/>
  <c r="R480" i="6"/>
  <c r="T480" i="6"/>
  <c r="U480" i="6"/>
  <c r="V480" i="6"/>
  <c r="AP480" i="6"/>
  <c r="AQ480" i="6"/>
  <c r="AR480" i="6"/>
  <c r="AS480" i="6"/>
  <c r="AT480" i="6"/>
  <c r="AU480" i="6"/>
  <c r="AV480" i="6"/>
  <c r="AW480" i="6"/>
  <c r="AY480" i="6"/>
  <c r="AZ480" i="6"/>
  <c r="K481" i="6"/>
  <c r="M481" i="6"/>
  <c r="N481" i="6"/>
  <c r="O481" i="6"/>
  <c r="P481" i="6"/>
  <c r="R481" i="6"/>
  <c r="T481" i="6"/>
  <c r="U481" i="6"/>
  <c r="V481" i="6"/>
  <c r="AP481" i="6"/>
  <c r="AQ481" i="6"/>
  <c r="AR481" i="6"/>
  <c r="AS481" i="6"/>
  <c r="AT481" i="6"/>
  <c r="AU481" i="6"/>
  <c r="AV481" i="6"/>
  <c r="AW481" i="6"/>
  <c r="AY481" i="6"/>
  <c r="AZ481" i="6"/>
  <c r="K482" i="6"/>
  <c r="M482" i="6"/>
  <c r="N482" i="6"/>
  <c r="O482" i="6"/>
  <c r="P482" i="6"/>
  <c r="R482" i="6"/>
  <c r="T482" i="6"/>
  <c r="U482" i="6"/>
  <c r="V482" i="6"/>
  <c r="AP482" i="6"/>
  <c r="AQ482" i="6"/>
  <c r="AR482" i="6"/>
  <c r="AS482" i="6"/>
  <c r="AT482" i="6"/>
  <c r="AU482" i="6"/>
  <c r="AV482" i="6"/>
  <c r="AW482" i="6"/>
  <c r="AY482" i="6"/>
  <c r="AZ482" i="6"/>
  <c r="K483" i="6"/>
  <c r="M483" i="6"/>
  <c r="N483" i="6"/>
  <c r="O483" i="6"/>
  <c r="P483" i="6"/>
  <c r="R483" i="6"/>
  <c r="T483" i="6"/>
  <c r="U483" i="6"/>
  <c r="V483" i="6"/>
  <c r="AP483" i="6"/>
  <c r="AQ483" i="6"/>
  <c r="AR483" i="6"/>
  <c r="AS483" i="6"/>
  <c r="AT483" i="6"/>
  <c r="AU483" i="6"/>
  <c r="AV483" i="6"/>
  <c r="AW483" i="6"/>
  <c r="AY483" i="6"/>
  <c r="AZ483" i="6"/>
  <c r="K484" i="6"/>
  <c r="M484" i="6"/>
  <c r="N484" i="6"/>
  <c r="O484" i="6"/>
  <c r="P484" i="6"/>
  <c r="R484" i="6"/>
  <c r="T484" i="6"/>
  <c r="U484" i="6"/>
  <c r="V484" i="6"/>
  <c r="AP484" i="6"/>
  <c r="AQ484" i="6"/>
  <c r="AR484" i="6"/>
  <c r="AS484" i="6"/>
  <c r="AT484" i="6"/>
  <c r="AU484" i="6"/>
  <c r="AV484" i="6"/>
  <c r="AW484" i="6"/>
  <c r="AY484" i="6"/>
  <c r="AZ484" i="6"/>
  <c r="K485" i="6"/>
  <c r="M485" i="6"/>
  <c r="N485" i="6"/>
  <c r="O485" i="6"/>
  <c r="P485" i="6"/>
  <c r="R485" i="6"/>
  <c r="T485" i="6"/>
  <c r="U485" i="6"/>
  <c r="V485" i="6"/>
  <c r="AP485" i="6"/>
  <c r="AQ485" i="6"/>
  <c r="AR485" i="6"/>
  <c r="AS485" i="6"/>
  <c r="AT485" i="6"/>
  <c r="AU485" i="6"/>
  <c r="AV485" i="6"/>
  <c r="AW485" i="6"/>
  <c r="AY485" i="6"/>
  <c r="AZ485" i="6"/>
  <c r="K486" i="6"/>
  <c r="M486" i="6"/>
  <c r="N486" i="6"/>
  <c r="O486" i="6"/>
  <c r="P486" i="6"/>
  <c r="R486" i="6"/>
  <c r="T486" i="6"/>
  <c r="U486" i="6"/>
  <c r="V486" i="6"/>
  <c r="AP486" i="6"/>
  <c r="AQ486" i="6"/>
  <c r="AR486" i="6"/>
  <c r="AS486" i="6"/>
  <c r="AT486" i="6"/>
  <c r="AU486" i="6"/>
  <c r="AV486" i="6"/>
  <c r="AW486" i="6"/>
  <c r="AY486" i="6"/>
  <c r="AZ486" i="6"/>
  <c r="K487" i="6"/>
  <c r="M487" i="6"/>
  <c r="N487" i="6"/>
  <c r="O487" i="6"/>
  <c r="P487" i="6"/>
  <c r="R487" i="6"/>
  <c r="T487" i="6"/>
  <c r="U487" i="6"/>
  <c r="V487" i="6"/>
  <c r="AP487" i="6"/>
  <c r="AQ487" i="6"/>
  <c r="AR487" i="6"/>
  <c r="AS487" i="6"/>
  <c r="AT487" i="6"/>
  <c r="AU487" i="6"/>
  <c r="AV487" i="6"/>
  <c r="AW487" i="6"/>
  <c r="AY487" i="6"/>
  <c r="AZ487" i="6"/>
  <c r="K488" i="6"/>
  <c r="M488" i="6"/>
  <c r="N488" i="6"/>
  <c r="O488" i="6"/>
  <c r="P488" i="6"/>
  <c r="R488" i="6"/>
  <c r="T488" i="6"/>
  <c r="U488" i="6"/>
  <c r="V488" i="6"/>
  <c r="AP488" i="6"/>
  <c r="AQ488" i="6"/>
  <c r="AR488" i="6"/>
  <c r="AS488" i="6"/>
  <c r="AT488" i="6"/>
  <c r="AU488" i="6"/>
  <c r="AV488" i="6"/>
  <c r="AW488" i="6"/>
  <c r="AY488" i="6"/>
  <c r="AZ488" i="6"/>
  <c r="K489" i="6"/>
  <c r="M489" i="6"/>
  <c r="N489" i="6"/>
  <c r="O489" i="6"/>
  <c r="P489" i="6"/>
  <c r="R489" i="6"/>
  <c r="T489" i="6"/>
  <c r="U489" i="6"/>
  <c r="V489" i="6"/>
  <c r="AP489" i="6"/>
  <c r="AQ489" i="6"/>
  <c r="AR489" i="6"/>
  <c r="AS489" i="6"/>
  <c r="AT489" i="6"/>
  <c r="AU489" i="6"/>
  <c r="AV489" i="6"/>
  <c r="AW489" i="6"/>
  <c r="AY489" i="6"/>
  <c r="AZ489" i="6"/>
  <c r="K490" i="6"/>
  <c r="M490" i="6"/>
  <c r="N490" i="6"/>
  <c r="O490" i="6"/>
  <c r="P490" i="6"/>
  <c r="R490" i="6"/>
  <c r="T490" i="6"/>
  <c r="U490" i="6"/>
  <c r="V490" i="6"/>
  <c r="AP490" i="6"/>
  <c r="AQ490" i="6"/>
  <c r="AR490" i="6"/>
  <c r="AS490" i="6"/>
  <c r="AT490" i="6"/>
  <c r="AU490" i="6"/>
  <c r="AV490" i="6"/>
  <c r="AW490" i="6"/>
  <c r="AY490" i="6"/>
  <c r="AZ490" i="6"/>
  <c r="K491" i="6"/>
  <c r="M491" i="6"/>
  <c r="N491" i="6"/>
  <c r="O491" i="6"/>
  <c r="P491" i="6"/>
  <c r="R491" i="6"/>
  <c r="T491" i="6"/>
  <c r="U491" i="6"/>
  <c r="V491" i="6"/>
  <c r="AP491" i="6"/>
  <c r="AQ491" i="6"/>
  <c r="AR491" i="6"/>
  <c r="AS491" i="6"/>
  <c r="AT491" i="6"/>
  <c r="AU491" i="6"/>
  <c r="AV491" i="6"/>
  <c r="AW491" i="6"/>
  <c r="AY491" i="6"/>
  <c r="AZ491" i="6"/>
  <c r="K492" i="6"/>
  <c r="M492" i="6"/>
  <c r="N492" i="6"/>
  <c r="O492" i="6"/>
  <c r="P492" i="6"/>
  <c r="R492" i="6"/>
  <c r="T492" i="6"/>
  <c r="U492" i="6"/>
  <c r="V492" i="6"/>
  <c r="AP492" i="6"/>
  <c r="AQ492" i="6"/>
  <c r="AR492" i="6"/>
  <c r="AS492" i="6"/>
  <c r="AT492" i="6"/>
  <c r="AU492" i="6"/>
  <c r="AV492" i="6"/>
  <c r="AW492" i="6"/>
  <c r="AY492" i="6"/>
  <c r="AZ492" i="6"/>
  <c r="K497" i="6"/>
  <c r="M497" i="6"/>
  <c r="N497" i="6"/>
  <c r="O497" i="6"/>
  <c r="P497" i="6"/>
  <c r="R497" i="6"/>
  <c r="T497" i="6"/>
  <c r="U497" i="6"/>
  <c r="V497" i="6"/>
  <c r="AP497" i="6"/>
  <c r="AQ497" i="6"/>
  <c r="AR497" i="6"/>
  <c r="AS497" i="6"/>
  <c r="AT497" i="6"/>
  <c r="AU497" i="6"/>
  <c r="AV497" i="6"/>
  <c r="AW497" i="6"/>
  <c r="AY497" i="6"/>
  <c r="AZ497" i="6"/>
  <c r="K498" i="6"/>
  <c r="M498" i="6"/>
  <c r="N498" i="6"/>
  <c r="O498" i="6"/>
  <c r="P498" i="6"/>
  <c r="R498" i="6"/>
  <c r="T498" i="6"/>
  <c r="U498" i="6"/>
  <c r="V498" i="6"/>
  <c r="AP498" i="6"/>
  <c r="AQ498" i="6"/>
  <c r="AR498" i="6"/>
  <c r="AS498" i="6"/>
  <c r="AT498" i="6"/>
  <c r="AU498" i="6"/>
  <c r="AV498" i="6"/>
  <c r="AW498" i="6"/>
  <c r="AY498" i="6"/>
  <c r="AZ498" i="6"/>
  <c r="K500" i="6"/>
  <c r="L500" i="6"/>
  <c r="M500" i="6"/>
  <c r="N500" i="6"/>
  <c r="O500" i="6"/>
  <c r="P500" i="6"/>
  <c r="S500" i="6"/>
  <c r="U500" i="6"/>
  <c r="V500" i="6"/>
  <c r="AP500" i="6"/>
  <c r="AQ500" i="6"/>
  <c r="AR500" i="6"/>
  <c r="AS500" i="6"/>
  <c r="AT500" i="6"/>
  <c r="AU500" i="6"/>
  <c r="AV500" i="6"/>
  <c r="AW500" i="6"/>
  <c r="AY500" i="6"/>
  <c r="AZ500" i="6"/>
  <c r="K501" i="6"/>
  <c r="L501" i="6"/>
  <c r="M501" i="6"/>
  <c r="N501" i="6"/>
  <c r="O501" i="6"/>
  <c r="P501" i="6"/>
  <c r="S501" i="6"/>
  <c r="U501" i="6"/>
  <c r="V501" i="6"/>
  <c r="AP501" i="6"/>
  <c r="AQ501" i="6"/>
  <c r="AR501" i="6"/>
  <c r="AS501" i="6"/>
  <c r="AT501" i="6"/>
  <c r="AU501" i="6"/>
  <c r="AV501" i="6"/>
  <c r="AW501" i="6"/>
  <c r="AY501" i="6"/>
  <c r="AZ501" i="6"/>
  <c r="K503" i="6"/>
  <c r="L503" i="6"/>
  <c r="M503" i="6"/>
  <c r="N503" i="6"/>
  <c r="O503" i="6"/>
  <c r="P503" i="6"/>
  <c r="S503" i="6"/>
  <c r="U503" i="6"/>
  <c r="V503" i="6"/>
  <c r="AP503" i="6"/>
  <c r="AQ503" i="6"/>
  <c r="AR503" i="6"/>
  <c r="AS503" i="6"/>
  <c r="AT503" i="6"/>
  <c r="AU503" i="6"/>
  <c r="AV503" i="6"/>
  <c r="AW503" i="6"/>
  <c r="AY503" i="6"/>
  <c r="AZ503" i="6"/>
  <c r="K504" i="6"/>
  <c r="L504" i="6"/>
  <c r="M504" i="6"/>
  <c r="N504" i="6"/>
  <c r="O504" i="6"/>
  <c r="P504" i="6"/>
  <c r="S504" i="6"/>
  <c r="U504" i="6"/>
  <c r="V504" i="6"/>
  <c r="AP504" i="6"/>
  <c r="AQ504" i="6"/>
  <c r="AR504" i="6"/>
  <c r="AS504" i="6"/>
  <c r="AT504" i="6"/>
  <c r="AU504" i="6"/>
  <c r="AV504" i="6"/>
  <c r="AW504" i="6"/>
  <c r="AY504" i="6"/>
  <c r="AZ504" i="6"/>
  <c r="BE504" i="6"/>
  <c r="C506" i="6"/>
  <c r="K506" i="6"/>
  <c r="L506" i="6"/>
  <c r="M506" i="6"/>
  <c r="N506" i="6"/>
  <c r="O506" i="6"/>
  <c r="P506" i="6"/>
  <c r="R506" i="6"/>
  <c r="S506" i="6"/>
  <c r="T506" i="6"/>
  <c r="U506" i="6"/>
  <c r="V506" i="6"/>
  <c r="AP506" i="6"/>
  <c r="AQ506" i="6"/>
  <c r="AR506" i="6"/>
  <c r="AS506" i="6"/>
  <c r="AT506" i="6"/>
  <c r="AU506" i="6"/>
  <c r="AV506" i="6"/>
  <c r="AW506" i="6"/>
  <c r="AY506" i="6"/>
  <c r="AZ506" i="6"/>
  <c r="W507" i="6"/>
  <c r="C507" i="6"/>
  <c r="K507" i="6"/>
  <c r="L507" i="6"/>
  <c r="M507" i="6"/>
  <c r="N507" i="6"/>
  <c r="O507" i="6"/>
  <c r="P507" i="6"/>
  <c r="R507" i="6"/>
  <c r="S507" i="6"/>
  <c r="T507" i="6"/>
  <c r="U507" i="6"/>
  <c r="V507" i="6"/>
  <c r="AP507" i="6"/>
  <c r="AQ507" i="6"/>
  <c r="AR507" i="6"/>
  <c r="AS507" i="6"/>
  <c r="AT507" i="6"/>
  <c r="AU507" i="6"/>
  <c r="AV507" i="6"/>
  <c r="AW507" i="6"/>
  <c r="AY507" i="6"/>
  <c r="AZ507" i="6"/>
  <c r="BE507" i="6"/>
  <c r="C509" i="6"/>
  <c r="K509" i="6"/>
  <c r="L509" i="6"/>
  <c r="M509" i="6"/>
  <c r="N509" i="6"/>
  <c r="O509" i="6"/>
  <c r="P509" i="6"/>
  <c r="R509" i="6"/>
  <c r="S509" i="6"/>
  <c r="T509" i="6"/>
  <c r="U509" i="6"/>
  <c r="V509" i="6"/>
  <c r="AP509" i="6"/>
  <c r="AQ509" i="6"/>
  <c r="AR509" i="6"/>
  <c r="AS509" i="6"/>
  <c r="AT509" i="6"/>
  <c r="AU509" i="6"/>
  <c r="AV509" i="6"/>
  <c r="AW509" i="6"/>
  <c r="AY509" i="6"/>
  <c r="AZ509" i="6"/>
  <c r="C510" i="6"/>
  <c r="K510" i="6"/>
  <c r="L510" i="6"/>
  <c r="M510" i="6"/>
  <c r="N510" i="6"/>
  <c r="O510" i="6"/>
  <c r="P510" i="6"/>
  <c r="R510" i="6"/>
  <c r="S510" i="6"/>
  <c r="T510" i="6"/>
  <c r="U510" i="6"/>
  <c r="V510" i="6"/>
  <c r="AP510" i="6"/>
  <c r="AQ510" i="6"/>
  <c r="AR510" i="6"/>
  <c r="AS510" i="6"/>
  <c r="AT510" i="6"/>
  <c r="AU510" i="6"/>
  <c r="AV510" i="6"/>
  <c r="AW510" i="6"/>
  <c r="AY510" i="6"/>
  <c r="AZ510" i="6"/>
  <c r="C511" i="6"/>
  <c r="K511" i="6"/>
  <c r="L511" i="6"/>
  <c r="M511" i="6"/>
  <c r="N511" i="6"/>
  <c r="O511" i="6"/>
  <c r="P511" i="6"/>
  <c r="R511" i="6"/>
  <c r="S511" i="6"/>
  <c r="T511" i="6"/>
  <c r="U511" i="6"/>
  <c r="V511" i="6"/>
  <c r="AP511" i="6"/>
  <c r="AQ511" i="6"/>
  <c r="AR511" i="6"/>
  <c r="AS511" i="6"/>
  <c r="AT511" i="6"/>
  <c r="AU511" i="6"/>
  <c r="AV511" i="6"/>
  <c r="AW511" i="6"/>
  <c r="AY511" i="6"/>
  <c r="AZ511" i="6"/>
  <c r="C512" i="6"/>
  <c r="K512" i="6"/>
  <c r="L512" i="6"/>
  <c r="M512" i="6"/>
  <c r="N512" i="6"/>
  <c r="O512" i="6"/>
  <c r="P512" i="6"/>
  <c r="R512" i="6"/>
  <c r="S512" i="6"/>
  <c r="T512" i="6"/>
  <c r="U512" i="6"/>
  <c r="V512" i="6"/>
  <c r="AP512" i="6"/>
  <c r="AQ512" i="6"/>
  <c r="AR512" i="6"/>
  <c r="AS512" i="6"/>
  <c r="AT512" i="6"/>
  <c r="AU512" i="6"/>
  <c r="AV512" i="6"/>
  <c r="AW512" i="6"/>
  <c r="AY512" i="6"/>
  <c r="AZ512" i="6"/>
  <c r="C513" i="6"/>
  <c r="K513" i="6"/>
  <c r="L513" i="6"/>
  <c r="M513" i="6"/>
  <c r="N513" i="6"/>
  <c r="O513" i="6"/>
  <c r="P513" i="6"/>
  <c r="R513" i="6"/>
  <c r="S513" i="6"/>
  <c r="T513" i="6"/>
  <c r="U513" i="6"/>
  <c r="V513" i="6"/>
  <c r="AP513" i="6"/>
  <c r="AQ513" i="6"/>
  <c r="AR513" i="6"/>
  <c r="AS513" i="6"/>
  <c r="AT513" i="6"/>
  <c r="AU513" i="6"/>
  <c r="AV513" i="6"/>
  <c r="AW513" i="6"/>
  <c r="AY513" i="6"/>
  <c r="AZ513" i="6"/>
  <c r="C514" i="6"/>
  <c r="K514" i="6"/>
  <c r="L514" i="6"/>
  <c r="M514" i="6"/>
  <c r="N514" i="6"/>
  <c r="O514" i="6"/>
  <c r="P514" i="6"/>
  <c r="R514" i="6"/>
  <c r="S514" i="6"/>
  <c r="T514" i="6"/>
  <c r="U514" i="6"/>
  <c r="V514" i="6"/>
  <c r="AP514" i="6"/>
  <c r="AQ514" i="6"/>
  <c r="AR514" i="6"/>
  <c r="AS514" i="6"/>
  <c r="AT514" i="6"/>
  <c r="AU514" i="6"/>
  <c r="AV514" i="6"/>
  <c r="AW514" i="6"/>
  <c r="AY514" i="6"/>
  <c r="AZ514" i="6"/>
  <c r="C515" i="6"/>
  <c r="K515" i="6"/>
  <c r="L515" i="6"/>
  <c r="M515" i="6"/>
  <c r="N515" i="6"/>
  <c r="O515" i="6"/>
  <c r="P515" i="6"/>
  <c r="R515" i="6"/>
  <c r="S515" i="6"/>
  <c r="T515" i="6"/>
  <c r="U515" i="6"/>
  <c r="V515" i="6"/>
  <c r="AP515" i="6"/>
  <c r="AQ515" i="6"/>
  <c r="AR515" i="6"/>
  <c r="AS515" i="6"/>
  <c r="AT515" i="6"/>
  <c r="AU515" i="6"/>
  <c r="AV515" i="6"/>
  <c r="AW515" i="6"/>
  <c r="AY515" i="6"/>
  <c r="AZ515" i="6"/>
  <c r="C516" i="6"/>
  <c r="K516" i="6"/>
  <c r="L516" i="6"/>
  <c r="M516" i="6"/>
  <c r="N516" i="6"/>
  <c r="O516" i="6"/>
  <c r="P516" i="6"/>
  <c r="R516" i="6"/>
  <c r="S516" i="6"/>
  <c r="T516" i="6"/>
  <c r="U516" i="6"/>
  <c r="V516" i="6"/>
  <c r="AP516" i="6"/>
  <c r="AQ516" i="6"/>
  <c r="AR516" i="6"/>
  <c r="AS516" i="6"/>
  <c r="AT516" i="6"/>
  <c r="AU516" i="6"/>
  <c r="AV516" i="6"/>
  <c r="AW516" i="6"/>
  <c r="AY516" i="6"/>
  <c r="AZ516" i="6"/>
  <c r="C517" i="6"/>
  <c r="K517" i="6"/>
  <c r="L517" i="6"/>
  <c r="M517" i="6"/>
  <c r="N517" i="6"/>
  <c r="O517" i="6"/>
  <c r="P517" i="6"/>
  <c r="R517" i="6"/>
  <c r="S517" i="6"/>
  <c r="T517" i="6"/>
  <c r="U517" i="6"/>
  <c r="V517" i="6"/>
  <c r="AP517" i="6"/>
  <c r="AQ517" i="6"/>
  <c r="AR517" i="6"/>
  <c r="AS517" i="6"/>
  <c r="AT517" i="6"/>
  <c r="AU517" i="6"/>
  <c r="AV517" i="6"/>
  <c r="AW517" i="6"/>
  <c r="AY517" i="6"/>
  <c r="AZ517" i="6"/>
  <c r="C518" i="6"/>
  <c r="K518" i="6"/>
  <c r="L518" i="6"/>
  <c r="M518" i="6"/>
  <c r="N518" i="6"/>
  <c r="O518" i="6"/>
  <c r="P518" i="6"/>
  <c r="R518" i="6"/>
  <c r="S518" i="6"/>
  <c r="T518" i="6"/>
  <c r="U518" i="6"/>
  <c r="V518" i="6"/>
  <c r="AP518" i="6"/>
  <c r="AQ518" i="6"/>
  <c r="AR518" i="6"/>
  <c r="AS518" i="6"/>
  <c r="AT518" i="6"/>
  <c r="AU518" i="6"/>
  <c r="AV518" i="6"/>
  <c r="AW518" i="6"/>
  <c r="AY518" i="6"/>
  <c r="AZ518" i="6"/>
  <c r="C519" i="6"/>
  <c r="K519" i="6"/>
  <c r="L519" i="6"/>
  <c r="M519" i="6"/>
  <c r="N519" i="6"/>
  <c r="O519" i="6"/>
  <c r="P519" i="6"/>
  <c r="R519" i="6"/>
  <c r="S519" i="6"/>
  <c r="T519" i="6"/>
  <c r="U519" i="6"/>
  <c r="V519" i="6"/>
  <c r="AP519" i="6"/>
  <c r="AQ519" i="6"/>
  <c r="AR519" i="6"/>
  <c r="AS519" i="6"/>
  <c r="AT519" i="6"/>
  <c r="AU519" i="6"/>
  <c r="AV519" i="6"/>
  <c r="AW519" i="6"/>
  <c r="AY519" i="6"/>
  <c r="AZ519" i="6"/>
  <c r="C520" i="6"/>
  <c r="K520" i="6"/>
  <c r="L520" i="6"/>
  <c r="M520" i="6"/>
  <c r="N520" i="6"/>
  <c r="O520" i="6"/>
  <c r="P520" i="6"/>
  <c r="R520" i="6"/>
  <c r="S520" i="6"/>
  <c r="T520" i="6"/>
  <c r="U520" i="6"/>
  <c r="V520" i="6"/>
  <c r="AP520" i="6"/>
  <c r="AQ520" i="6"/>
  <c r="AR520" i="6"/>
  <c r="AS520" i="6"/>
  <c r="AT520" i="6"/>
  <c r="AU520" i="6"/>
  <c r="AV520" i="6"/>
  <c r="AW520" i="6"/>
  <c r="AY520" i="6"/>
  <c r="AZ520" i="6"/>
  <c r="BE520" i="6"/>
  <c r="C534" i="6"/>
  <c r="K534" i="6"/>
  <c r="L534" i="6"/>
  <c r="M534" i="6"/>
  <c r="N534" i="6"/>
  <c r="O534" i="6"/>
  <c r="P534" i="6"/>
  <c r="R534" i="6"/>
  <c r="S534" i="6"/>
  <c r="T534" i="6"/>
  <c r="U534" i="6"/>
  <c r="V534" i="6"/>
  <c r="AP534" i="6"/>
  <c r="AQ534" i="6"/>
  <c r="AR534" i="6"/>
  <c r="AS534" i="6"/>
  <c r="AT534" i="6"/>
  <c r="AU534" i="6"/>
  <c r="AV534" i="6"/>
  <c r="AW534" i="6"/>
  <c r="AY534" i="6"/>
  <c r="AZ534" i="6"/>
  <c r="C535" i="6"/>
  <c r="K535" i="6"/>
  <c r="L535" i="6"/>
  <c r="M535" i="6"/>
  <c r="N535" i="6"/>
  <c r="O535" i="6"/>
  <c r="P535" i="6"/>
  <c r="R535" i="6"/>
  <c r="S535" i="6"/>
  <c r="T535" i="6"/>
  <c r="U535" i="6"/>
  <c r="V535" i="6"/>
  <c r="AP535" i="6"/>
  <c r="AQ535" i="6"/>
  <c r="AR535" i="6"/>
  <c r="AS535" i="6"/>
  <c r="AT535" i="6"/>
  <c r="AU535" i="6"/>
  <c r="AV535" i="6"/>
  <c r="AW535" i="6"/>
  <c r="AY535" i="6"/>
  <c r="AZ535" i="6"/>
  <c r="C536" i="6"/>
  <c r="K536" i="6"/>
  <c r="L536" i="6"/>
  <c r="M536" i="6"/>
  <c r="N536" i="6"/>
  <c r="O536" i="6"/>
  <c r="P536" i="6"/>
  <c r="R536" i="6"/>
  <c r="S536" i="6"/>
  <c r="T536" i="6"/>
  <c r="U536" i="6"/>
  <c r="V536" i="6"/>
  <c r="AP536" i="6"/>
  <c r="AQ536" i="6"/>
  <c r="AR536" i="6"/>
  <c r="AS536" i="6"/>
  <c r="AT536" i="6"/>
  <c r="AU536" i="6"/>
  <c r="AV536" i="6"/>
  <c r="AW536" i="6"/>
  <c r="AY536" i="6"/>
  <c r="AZ536" i="6"/>
  <c r="C537" i="6"/>
  <c r="K537" i="6"/>
  <c r="L537" i="6"/>
  <c r="M537" i="6"/>
  <c r="N537" i="6"/>
  <c r="O537" i="6"/>
  <c r="P537" i="6"/>
  <c r="R537" i="6"/>
  <c r="S537" i="6"/>
  <c r="T537" i="6"/>
  <c r="U537" i="6"/>
  <c r="V537" i="6"/>
  <c r="AP537" i="6"/>
  <c r="AQ537" i="6"/>
  <c r="AR537" i="6"/>
  <c r="AS537" i="6"/>
  <c r="AT537" i="6"/>
  <c r="AU537" i="6"/>
  <c r="AV537" i="6"/>
  <c r="AW537" i="6"/>
  <c r="AY537" i="6"/>
  <c r="AZ537" i="6"/>
  <c r="C538" i="6"/>
  <c r="K538" i="6"/>
  <c r="L538" i="6"/>
  <c r="M538" i="6"/>
  <c r="N538" i="6"/>
  <c r="O538" i="6"/>
  <c r="P538" i="6"/>
  <c r="R538" i="6"/>
  <c r="S538" i="6"/>
  <c r="T538" i="6"/>
  <c r="U538" i="6"/>
  <c r="V538" i="6"/>
  <c r="AP538" i="6"/>
  <c r="AQ538" i="6"/>
  <c r="AR538" i="6"/>
  <c r="AS538" i="6"/>
  <c r="AT538" i="6"/>
  <c r="AU538" i="6"/>
  <c r="AV538" i="6"/>
  <c r="AW538" i="6"/>
  <c r="AY538" i="6"/>
  <c r="AZ538" i="6"/>
  <c r="C539" i="6"/>
  <c r="K539" i="6"/>
  <c r="L539" i="6"/>
  <c r="M539" i="6"/>
  <c r="N539" i="6"/>
  <c r="O539" i="6"/>
  <c r="P539" i="6"/>
  <c r="R539" i="6"/>
  <c r="S539" i="6"/>
  <c r="T539" i="6"/>
  <c r="U539" i="6"/>
  <c r="V539" i="6"/>
  <c r="AP539" i="6"/>
  <c r="AQ539" i="6"/>
  <c r="AR539" i="6"/>
  <c r="AS539" i="6"/>
  <c r="AT539" i="6"/>
  <c r="AU539" i="6"/>
  <c r="AV539" i="6"/>
  <c r="AW539" i="6"/>
  <c r="AY539" i="6"/>
  <c r="AZ539" i="6"/>
  <c r="C540" i="6"/>
  <c r="K540" i="6"/>
  <c r="L540" i="6"/>
  <c r="M540" i="6"/>
  <c r="N540" i="6"/>
  <c r="O540" i="6"/>
  <c r="P540" i="6"/>
  <c r="R540" i="6"/>
  <c r="S540" i="6"/>
  <c r="T540" i="6"/>
  <c r="U540" i="6"/>
  <c r="V540" i="6"/>
  <c r="AP540" i="6"/>
  <c r="AQ540" i="6"/>
  <c r="AR540" i="6"/>
  <c r="AS540" i="6"/>
  <c r="AT540" i="6"/>
  <c r="AU540" i="6"/>
  <c r="AV540" i="6"/>
  <c r="AW540" i="6"/>
  <c r="AY540" i="6"/>
  <c r="AZ540" i="6"/>
  <c r="C541" i="6"/>
  <c r="K541" i="6"/>
  <c r="L541" i="6"/>
  <c r="M541" i="6"/>
  <c r="N541" i="6"/>
  <c r="O541" i="6"/>
  <c r="P541" i="6"/>
  <c r="R541" i="6"/>
  <c r="S541" i="6"/>
  <c r="T541" i="6"/>
  <c r="U541" i="6"/>
  <c r="V541" i="6"/>
  <c r="AP541" i="6"/>
  <c r="AQ541" i="6"/>
  <c r="AR541" i="6"/>
  <c r="AS541" i="6"/>
  <c r="AT541" i="6"/>
  <c r="AU541" i="6"/>
  <c r="AV541" i="6"/>
  <c r="AW541" i="6"/>
  <c r="AY541" i="6"/>
  <c r="AZ541" i="6"/>
  <c r="C543" i="6"/>
  <c r="K543" i="6"/>
  <c r="L543" i="6"/>
  <c r="M543" i="6"/>
  <c r="N543" i="6"/>
  <c r="O543" i="6"/>
  <c r="P543" i="6"/>
  <c r="R543" i="6"/>
  <c r="S543" i="6"/>
  <c r="T543" i="6"/>
  <c r="U543" i="6"/>
  <c r="V543" i="6"/>
  <c r="AP543" i="6"/>
  <c r="AQ543" i="6"/>
  <c r="AR543" i="6"/>
  <c r="AS543" i="6"/>
  <c r="AT543" i="6"/>
  <c r="AU543" i="6"/>
  <c r="AV543" i="6"/>
  <c r="AW543" i="6"/>
  <c r="AY543" i="6"/>
  <c r="AZ543" i="6"/>
  <c r="W544" i="6"/>
  <c r="X544" i="6"/>
  <c r="Y544" i="6"/>
  <c r="Z544" i="6"/>
  <c r="AA544" i="6"/>
  <c r="AB544" i="6"/>
  <c r="AC544" i="6"/>
  <c r="AD544" i="6"/>
  <c r="AF544" i="6"/>
  <c r="AG544" i="6"/>
  <c r="C544" i="6"/>
  <c r="K544" i="6"/>
  <c r="L544" i="6"/>
  <c r="M544" i="6"/>
  <c r="N544" i="6"/>
  <c r="O544" i="6"/>
  <c r="P544" i="6"/>
  <c r="R544" i="6"/>
  <c r="S544" i="6"/>
  <c r="T544" i="6"/>
  <c r="U544" i="6"/>
  <c r="V544" i="6"/>
  <c r="AP544" i="6"/>
  <c r="AQ544" i="6"/>
  <c r="AR544" i="6"/>
  <c r="AS544" i="6"/>
  <c r="AT544" i="6"/>
  <c r="AU544" i="6"/>
  <c r="AV544" i="6"/>
  <c r="AW544" i="6"/>
  <c r="AY544" i="6"/>
  <c r="AZ544" i="6"/>
  <c r="BE544" i="6"/>
  <c r="C546" i="6"/>
  <c r="K546" i="6"/>
  <c r="L546" i="6"/>
  <c r="M546" i="6"/>
  <c r="N546" i="6"/>
  <c r="O546" i="6"/>
  <c r="P546" i="6"/>
  <c r="R546" i="6"/>
  <c r="S546" i="6"/>
  <c r="T546" i="6"/>
  <c r="U546" i="6"/>
  <c r="V546" i="6"/>
  <c r="AP546" i="6"/>
  <c r="AQ546" i="6"/>
  <c r="AR546" i="6"/>
  <c r="AS546" i="6"/>
  <c r="AT546" i="6"/>
  <c r="AU546" i="6"/>
  <c r="AV546" i="6"/>
  <c r="AW546" i="6"/>
  <c r="AY546" i="6"/>
  <c r="AZ546" i="6"/>
  <c r="C547" i="6"/>
  <c r="K547" i="6"/>
  <c r="L547" i="6"/>
  <c r="M547" i="6"/>
  <c r="N547" i="6"/>
  <c r="O547" i="6"/>
  <c r="P547" i="6"/>
  <c r="R547" i="6"/>
  <c r="S547" i="6"/>
  <c r="T547" i="6"/>
  <c r="U547" i="6"/>
  <c r="V547" i="6"/>
  <c r="AP547" i="6"/>
  <c r="AQ547" i="6"/>
  <c r="AR547" i="6"/>
  <c r="AS547" i="6"/>
  <c r="AT547" i="6"/>
  <c r="AU547" i="6"/>
  <c r="AV547" i="6"/>
  <c r="AW547" i="6"/>
  <c r="AY547" i="6"/>
  <c r="AZ547" i="6"/>
  <c r="C548" i="6"/>
  <c r="K548" i="6"/>
  <c r="L548" i="6"/>
  <c r="M548" i="6"/>
  <c r="N548" i="6"/>
  <c r="O548" i="6"/>
  <c r="P548" i="6"/>
  <c r="R548" i="6"/>
  <c r="S548" i="6"/>
  <c r="T548" i="6"/>
  <c r="U548" i="6"/>
  <c r="V548" i="6"/>
  <c r="AP548" i="6"/>
  <c r="AQ548" i="6"/>
  <c r="AR548" i="6"/>
  <c r="AS548" i="6"/>
  <c r="AT548" i="6"/>
  <c r="AU548" i="6"/>
  <c r="AV548" i="6"/>
  <c r="AW548" i="6"/>
  <c r="AY548" i="6"/>
  <c r="AZ548" i="6"/>
  <c r="Y549" i="6"/>
  <c r="Z549" i="6"/>
  <c r="AA549" i="6"/>
  <c r="C549" i="6"/>
  <c r="K549" i="6"/>
  <c r="L549" i="6"/>
  <c r="M549" i="6"/>
  <c r="N549" i="6"/>
  <c r="O549" i="6"/>
  <c r="P549" i="6"/>
  <c r="R549" i="6"/>
  <c r="S549" i="6"/>
  <c r="T549" i="6"/>
  <c r="U549" i="6"/>
  <c r="V549" i="6"/>
  <c r="AP549" i="6"/>
  <c r="AQ549" i="6"/>
  <c r="AR549" i="6"/>
  <c r="AS549" i="6"/>
  <c r="AT549" i="6"/>
  <c r="AU549" i="6"/>
  <c r="AV549" i="6"/>
  <c r="AW549" i="6"/>
  <c r="AY549" i="6"/>
  <c r="AZ549" i="6"/>
  <c r="BE549" i="6"/>
  <c r="C551" i="6"/>
  <c r="K551" i="6"/>
  <c r="L551" i="6"/>
  <c r="M551" i="6"/>
  <c r="N551" i="6"/>
  <c r="O551" i="6"/>
  <c r="P551" i="6"/>
  <c r="R551" i="6"/>
  <c r="S551" i="6"/>
  <c r="T551" i="6"/>
  <c r="U551" i="6"/>
  <c r="V551" i="6"/>
  <c r="AP551" i="6"/>
  <c r="AQ551" i="6"/>
  <c r="AR551" i="6"/>
  <c r="AS551" i="6"/>
  <c r="AT551" i="6"/>
  <c r="AU551" i="6"/>
  <c r="AV551" i="6"/>
  <c r="AW551" i="6"/>
  <c r="AY551" i="6"/>
  <c r="AZ551" i="6"/>
  <c r="C552" i="6"/>
  <c r="K552" i="6"/>
  <c r="L552" i="6"/>
  <c r="M552" i="6"/>
  <c r="N552" i="6"/>
  <c r="O552" i="6"/>
  <c r="P552" i="6"/>
  <c r="R552" i="6"/>
  <c r="S552" i="6"/>
  <c r="T552" i="6"/>
  <c r="U552" i="6"/>
  <c r="V552" i="6"/>
  <c r="AP552" i="6"/>
  <c r="AQ552" i="6"/>
  <c r="AR552" i="6"/>
  <c r="AS552" i="6"/>
  <c r="AT552" i="6"/>
  <c r="AU552" i="6"/>
  <c r="AV552" i="6"/>
  <c r="AW552" i="6"/>
  <c r="AY552" i="6"/>
  <c r="AZ552" i="6"/>
  <c r="C553" i="6"/>
  <c r="K553" i="6"/>
  <c r="L553" i="6"/>
  <c r="M553" i="6"/>
  <c r="N553" i="6"/>
  <c r="O553" i="6"/>
  <c r="P553" i="6"/>
  <c r="R553" i="6"/>
  <c r="S553" i="6"/>
  <c r="T553" i="6"/>
  <c r="U553" i="6"/>
  <c r="V553" i="6"/>
  <c r="AP553" i="6"/>
  <c r="AQ553" i="6"/>
  <c r="AR553" i="6"/>
  <c r="AS553" i="6"/>
  <c r="AT553" i="6"/>
  <c r="AU553" i="6"/>
  <c r="AV553" i="6"/>
  <c r="AW553" i="6"/>
  <c r="AY553" i="6"/>
  <c r="AZ553" i="6"/>
  <c r="C554" i="6"/>
  <c r="K554" i="6"/>
  <c r="L554" i="6"/>
  <c r="M554" i="6"/>
  <c r="N554" i="6"/>
  <c r="O554" i="6"/>
  <c r="P554" i="6"/>
  <c r="R554" i="6"/>
  <c r="S554" i="6"/>
  <c r="T554" i="6"/>
  <c r="U554" i="6"/>
  <c r="V554" i="6"/>
  <c r="AP554" i="6"/>
  <c r="AQ554" i="6"/>
  <c r="AR554" i="6"/>
  <c r="AS554" i="6"/>
  <c r="AT554" i="6"/>
  <c r="AU554" i="6"/>
  <c r="AV554" i="6"/>
  <c r="AW554" i="6"/>
  <c r="AY554" i="6"/>
  <c r="AZ554" i="6"/>
  <c r="C555" i="6"/>
  <c r="K555" i="6"/>
  <c r="L555" i="6"/>
  <c r="M555" i="6"/>
  <c r="N555" i="6"/>
  <c r="O555" i="6"/>
  <c r="P555" i="6"/>
  <c r="R555" i="6"/>
  <c r="S555" i="6"/>
  <c r="T555" i="6"/>
  <c r="U555" i="6"/>
  <c r="V555" i="6"/>
  <c r="AP555" i="6"/>
  <c r="AQ555" i="6"/>
  <c r="AR555" i="6"/>
  <c r="AS555" i="6"/>
  <c r="AT555" i="6"/>
  <c r="AU555" i="6"/>
  <c r="AV555" i="6"/>
  <c r="AW555" i="6"/>
  <c r="AY555" i="6"/>
  <c r="AZ555" i="6"/>
  <c r="C556" i="6"/>
  <c r="K556" i="6"/>
  <c r="L556" i="6"/>
  <c r="M556" i="6"/>
  <c r="N556" i="6"/>
  <c r="O556" i="6"/>
  <c r="P556" i="6"/>
  <c r="R556" i="6"/>
  <c r="S556" i="6"/>
  <c r="T556" i="6"/>
  <c r="U556" i="6"/>
  <c r="V556" i="6"/>
  <c r="AP556" i="6"/>
  <c r="AQ556" i="6"/>
  <c r="AR556" i="6"/>
  <c r="AS556" i="6"/>
  <c r="AT556" i="6"/>
  <c r="AU556" i="6"/>
  <c r="AV556" i="6"/>
  <c r="AW556" i="6"/>
  <c r="AY556" i="6"/>
  <c r="AZ556" i="6"/>
  <c r="C557" i="6"/>
  <c r="K557" i="6"/>
  <c r="L557" i="6"/>
  <c r="M557" i="6"/>
  <c r="N557" i="6"/>
  <c r="O557" i="6"/>
  <c r="P557" i="6"/>
  <c r="R557" i="6"/>
  <c r="S557" i="6"/>
  <c r="T557" i="6"/>
  <c r="U557" i="6"/>
  <c r="V557" i="6"/>
  <c r="AP557" i="6"/>
  <c r="AQ557" i="6"/>
  <c r="AR557" i="6"/>
  <c r="AS557" i="6"/>
  <c r="AT557" i="6"/>
  <c r="AU557" i="6"/>
  <c r="AV557" i="6"/>
  <c r="AW557" i="6"/>
  <c r="AY557" i="6"/>
  <c r="AZ557" i="6"/>
  <c r="C558" i="6"/>
  <c r="K558" i="6"/>
  <c r="L558" i="6"/>
  <c r="M558" i="6"/>
  <c r="N558" i="6"/>
  <c r="O558" i="6"/>
  <c r="P558" i="6"/>
  <c r="R558" i="6"/>
  <c r="S558" i="6"/>
  <c r="T558" i="6"/>
  <c r="U558" i="6"/>
  <c r="V558" i="6"/>
  <c r="AP558" i="6"/>
  <c r="AQ558" i="6"/>
  <c r="AR558" i="6"/>
  <c r="AS558" i="6"/>
  <c r="AT558" i="6"/>
  <c r="AU558" i="6"/>
  <c r="AV558" i="6"/>
  <c r="AW558" i="6"/>
  <c r="AY558" i="6"/>
  <c r="AZ558" i="6"/>
  <c r="AF559" i="6"/>
  <c r="C559" i="6"/>
  <c r="K559" i="6"/>
  <c r="L559" i="6"/>
  <c r="M559" i="6"/>
  <c r="N559" i="6"/>
  <c r="O559" i="6"/>
  <c r="P559" i="6"/>
  <c r="R559" i="6"/>
  <c r="S559" i="6"/>
  <c r="T559" i="6"/>
  <c r="U559" i="6"/>
  <c r="V559" i="6"/>
  <c r="AP559" i="6"/>
  <c r="AQ559" i="6"/>
  <c r="AR559" i="6"/>
  <c r="AS559" i="6"/>
  <c r="AT559" i="6"/>
  <c r="AU559" i="6"/>
  <c r="AV559" i="6"/>
  <c r="AW559" i="6"/>
  <c r="AY559" i="6"/>
  <c r="AZ559" i="6"/>
  <c r="BE559" i="6"/>
  <c r="C561" i="6"/>
  <c r="K561" i="6"/>
  <c r="L561" i="6"/>
  <c r="M561" i="6"/>
  <c r="N561" i="6"/>
  <c r="O561" i="6"/>
  <c r="P561" i="6"/>
  <c r="R561" i="6"/>
  <c r="S561" i="6"/>
  <c r="T561" i="6"/>
  <c r="U561" i="6"/>
  <c r="V561" i="6"/>
  <c r="AP561" i="6"/>
  <c r="AQ561" i="6"/>
  <c r="AR561" i="6"/>
  <c r="AS561" i="6"/>
  <c r="AT561" i="6"/>
  <c r="AU561" i="6"/>
  <c r="AV561" i="6"/>
  <c r="AW561" i="6"/>
  <c r="AY561" i="6"/>
  <c r="AZ561" i="6"/>
  <c r="C562" i="6"/>
  <c r="K562" i="6"/>
  <c r="L562" i="6"/>
  <c r="M562" i="6"/>
  <c r="N562" i="6"/>
  <c r="O562" i="6"/>
  <c r="P562" i="6"/>
  <c r="R562" i="6"/>
  <c r="S562" i="6"/>
  <c r="T562" i="6"/>
  <c r="U562" i="6"/>
  <c r="V562" i="6"/>
  <c r="AP562" i="6"/>
  <c r="AQ562" i="6"/>
  <c r="AR562" i="6"/>
  <c r="AS562" i="6"/>
  <c r="AT562" i="6"/>
  <c r="AU562" i="6"/>
  <c r="AV562" i="6"/>
  <c r="AW562" i="6"/>
  <c r="AY562" i="6"/>
  <c r="AZ562" i="6"/>
  <c r="BE562" i="6"/>
  <c r="C695" i="6"/>
  <c r="K695" i="6"/>
  <c r="L695" i="6"/>
  <c r="M695" i="6"/>
  <c r="O695" i="6"/>
  <c r="P695" i="6"/>
  <c r="R695" i="6"/>
  <c r="S695" i="6"/>
  <c r="T695" i="6"/>
  <c r="U695" i="6"/>
  <c r="V695" i="6"/>
  <c r="BF695" i="6"/>
  <c r="C697" i="6"/>
  <c r="K697" i="6"/>
  <c r="L697" i="6"/>
  <c r="M697" i="6"/>
  <c r="O697" i="6"/>
  <c r="P697" i="6"/>
  <c r="R697" i="6"/>
  <c r="S697" i="6"/>
  <c r="T697" i="6"/>
  <c r="U697" i="6"/>
  <c r="V697" i="6"/>
  <c r="BF697" i="6"/>
  <c r="C698" i="6"/>
  <c r="K698" i="6"/>
  <c r="L698" i="6"/>
  <c r="M698" i="6"/>
  <c r="O698" i="6"/>
  <c r="P698" i="6"/>
  <c r="R698" i="6"/>
  <c r="S698" i="6"/>
  <c r="T698" i="6"/>
  <c r="U698" i="6"/>
  <c r="V698" i="6"/>
  <c r="BF698" i="6"/>
  <c r="C700" i="6"/>
  <c r="K700" i="6"/>
  <c r="L700" i="6"/>
  <c r="M700" i="6"/>
  <c r="O700" i="6"/>
  <c r="P700" i="6"/>
  <c r="R700" i="6"/>
  <c r="S700" i="6"/>
  <c r="T700" i="6"/>
  <c r="U700" i="6"/>
  <c r="V700" i="6"/>
  <c r="BF700" i="6"/>
  <c r="C701" i="6"/>
  <c r="K701" i="6"/>
  <c r="L701" i="6"/>
  <c r="M701" i="6"/>
  <c r="O701" i="6"/>
  <c r="P701" i="6"/>
  <c r="R701" i="6"/>
  <c r="S701" i="6"/>
  <c r="T701" i="6"/>
  <c r="U701" i="6"/>
  <c r="V701" i="6"/>
  <c r="BF701" i="6"/>
  <c r="C703" i="6"/>
  <c r="K703" i="6"/>
  <c r="L703" i="6"/>
  <c r="M703" i="6"/>
  <c r="O703" i="6"/>
  <c r="P703" i="6"/>
  <c r="R703" i="6"/>
  <c r="S703" i="6"/>
  <c r="T703" i="6"/>
  <c r="U703" i="6"/>
  <c r="V703" i="6"/>
  <c r="BF703" i="6"/>
  <c r="C704" i="6"/>
  <c r="K704" i="6"/>
  <c r="L704" i="6"/>
  <c r="M704" i="6"/>
  <c r="O704" i="6"/>
  <c r="P704" i="6"/>
  <c r="R704" i="6"/>
  <c r="S704" i="6"/>
  <c r="T704" i="6"/>
  <c r="U704" i="6"/>
  <c r="V704" i="6"/>
  <c r="BF704" i="6"/>
  <c r="C706" i="6"/>
  <c r="K706" i="6"/>
  <c r="L706" i="6"/>
  <c r="M706" i="6"/>
  <c r="O706" i="6"/>
  <c r="P706" i="6"/>
  <c r="R706" i="6"/>
  <c r="S706" i="6"/>
  <c r="T706" i="6"/>
  <c r="U706" i="6"/>
  <c r="V706" i="6"/>
  <c r="BF706" i="6"/>
  <c r="C707" i="6"/>
  <c r="K707" i="6"/>
  <c r="L707" i="6"/>
  <c r="M707" i="6"/>
  <c r="O707" i="6"/>
  <c r="P707" i="6"/>
  <c r="R707" i="6"/>
  <c r="S707" i="6"/>
  <c r="T707" i="6"/>
  <c r="U707" i="6"/>
  <c r="V707" i="6"/>
  <c r="BF707" i="6"/>
  <c r="C708" i="6"/>
  <c r="K708" i="6"/>
  <c r="L708" i="6"/>
  <c r="M708" i="6"/>
  <c r="O708" i="6"/>
  <c r="P708" i="6"/>
  <c r="R708" i="6"/>
  <c r="S708" i="6"/>
  <c r="T708" i="6"/>
  <c r="U708" i="6"/>
  <c r="V708" i="6"/>
  <c r="BF708" i="6"/>
  <c r="C710" i="6"/>
  <c r="K710" i="6"/>
  <c r="L710" i="6"/>
  <c r="M710" i="6"/>
  <c r="O710" i="6"/>
  <c r="P710" i="6"/>
  <c r="R710" i="6"/>
  <c r="S710" i="6"/>
  <c r="T710" i="6"/>
  <c r="U710" i="6"/>
  <c r="V710" i="6"/>
  <c r="BF710" i="6"/>
  <c r="C711" i="6"/>
  <c r="K711" i="6"/>
  <c r="L711" i="6"/>
  <c r="M711" i="6"/>
  <c r="O711" i="6"/>
  <c r="P711" i="6"/>
  <c r="R711" i="6"/>
  <c r="S711" i="6"/>
  <c r="T711" i="6"/>
  <c r="U711" i="6"/>
  <c r="V711" i="6"/>
  <c r="BF711" i="6"/>
  <c r="C713" i="6"/>
  <c r="K713" i="6"/>
  <c r="L713" i="6"/>
  <c r="M713" i="6"/>
  <c r="O713" i="6"/>
  <c r="P713" i="6"/>
  <c r="R713" i="6"/>
  <c r="S713" i="6"/>
  <c r="T713" i="6"/>
  <c r="U713" i="6"/>
  <c r="V713" i="6"/>
  <c r="BF713" i="6"/>
  <c r="C714" i="6"/>
  <c r="K714" i="6"/>
  <c r="L714" i="6"/>
  <c r="M714" i="6"/>
  <c r="O714" i="6"/>
  <c r="P714" i="6"/>
  <c r="R714" i="6"/>
  <c r="S714" i="6"/>
  <c r="T714" i="6"/>
  <c r="U714" i="6"/>
  <c r="V714" i="6"/>
  <c r="BF714" i="6"/>
  <c r="C716" i="6"/>
  <c r="K716" i="6"/>
  <c r="L716" i="6"/>
  <c r="M716" i="6"/>
  <c r="O716" i="6"/>
  <c r="P716" i="6"/>
  <c r="R716" i="6"/>
  <c r="S716" i="6"/>
  <c r="T716" i="6"/>
  <c r="U716" i="6"/>
  <c r="V716" i="6"/>
  <c r="BF716" i="6"/>
  <c r="C719" i="6"/>
  <c r="K719" i="6"/>
  <c r="L719" i="6"/>
  <c r="M719" i="6"/>
  <c r="O719" i="6"/>
  <c r="P719" i="6"/>
  <c r="R719" i="6"/>
  <c r="S719" i="6"/>
  <c r="T719" i="6"/>
  <c r="U719" i="6"/>
  <c r="V719" i="6"/>
  <c r="BF719" i="6"/>
  <c r="C720" i="6"/>
  <c r="K720" i="6"/>
  <c r="L720" i="6"/>
  <c r="M720" i="6"/>
  <c r="O720" i="6"/>
  <c r="P720" i="6"/>
  <c r="R720" i="6"/>
  <c r="S720" i="6"/>
  <c r="T720" i="6"/>
  <c r="U720" i="6"/>
  <c r="V720" i="6"/>
  <c r="BF720" i="6"/>
  <c r="C723" i="6"/>
  <c r="K723" i="6"/>
  <c r="L723" i="6"/>
  <c r="M723" i="6"/>
  <c r="O723" i="6"/>
  <c r="P723" i="6"/>
  <c r="R723" i="6"/>
  <c r="S723" i="6"/>
  <c r="T723" i="6"/>
  <c r="U723" i="6"/>
  <c r="V723" i="6"/>
  <c r="BF723" i="6"/>
  <c r="C724" i="6"/>
  <c r="K724" i="6"/>
  <c r="L724" i="6"/>
  <c r="M724" i="6"/>
  <c r="O724" i="6"/>
  <c r="P724" i="6"/>
  <c r="R724" i="6"/>
  <c r="S724" i="6"/>
  <c r="T724" i="6"/>
  <c r="U724" i="6"/>
  <c r="V724" i="6"/>
  <c r="BF724" i="6"/>
  <c r="C725" i="6"/>
  <c r="K725" i="6"/>
  <c r="L725" i="6"/>
  <c r="M725" i="6"/>
  <c r="O725" i="6"/>
  <c r="P725" i="6"/>
  <c r="R725" i="6"/>
  <c r="S725" i="6"/>
  <c r="T725" i="6"/>
  <c r="U725" i="6"/>
  <c r="V725" i="6"/>
  <c r="BF725" i="6"/>
  <c r="C728" i="6"/>
  <c r="K728" i="6"/>
  <c r="L728" i="6"/>
  <c r="M728" i="6"/>
  <c r="O728" i="6"/>
  <c r="P728" i="6"/>
  <c r="R728" i="6"/>
  <c r="S728" i="6"/>
  <c r="T728" i="6"/>
  <c r="U728" i="6"/>
  <c r="V728" i="6"/>
  <c r="BF728" i="6"/>
  <c r="C731" i="6"/>
  <c r="K731" i="6"/>
  <c r="L731" i="6"/>
  <c r="M731" i="6"/>
  <c r="O731" i="6"/>
  <c r="P731" i="6"/>
  <c r="R731" i="6"/>
  <c r="S731" i="6"/>
  <c r="T731" i="6"/>
  <c r="U731" i="6"/>
  <c r="V731" i="6"/>
  <c r="BF731" i="6"/>
  <c r="C733" i="6"/>
  <c r="K733" i="6"/>
  <c r="L733" i="6"/>
  <c r="M733" i="6"/>
  <c r="O733" i="6"/>
  <c r="P733" i="6"/>
  <c r="R733" i="6"/>
  <c r="S733" i="6"/>
  <c r="T733" i="6"/>
  <c r="U733" i="6"/>
  <c r="V733" i="6"/>
  <c r="BF733" i="6"/>
  <c r="C734" i="6"/>
  <c r="K734" i="6"/>
  <c r="L734" i="6"/>
  <c r="M734" i="6"/>
  <c r="O734" i="6"/>
  <c r="P734" i="6"/>
  <c r="R734" i="6"/>
  <c r="S734" i="6"/>
  <c r="T734" i="6"/>
  <c r="U734" i="6"/>
  <c r="V734" i="6"/>
  <c r="BF734" i="6"/>
  <c r="C735" i="6"/>
  <c r="K735" i="6"/>
  <c r="L735" i="6"/>
  <c r="M735" i="6"/>
  <c r="O735" i="6"/>
  <c r="P735" i="6"/>
  <c r="R735" i="6"/>
  <c r="S735" i="6"/>
  <c r="T735" i="6"/>
  <c r="U735" i="6"/>
  <c r="V735" i="6"/>
  <c r="BF735" i="6"/>
  <c r="C736" i="6"/>
  <c r="K736" i="6"/>
  <c r="L736" i="6"/>
  <c r="M736" i="6"/>
  <c r="O736" i="6"/>
  <c r="P736" i="6"/>
  <c r="R736" i="6"/>
  <c r="S736" i="6"/>
  <c r="T736" i="6"/>
  <c r="U736" i="6"/>
  <c r="V736" i="6"/>
  <c r="BF736" i="6"/>
  <c r="C739" i="6"/>
  <c r="K739" i="6"/>
  <c r="L739" i="6"/>
  <c r="M739" i="6"/>
  <c r="O739" i="6"/>
  <c r="P739" i="6"/>
  <c r="R739" i="6"/>
  <c r="S739" i="6"/>
  <c r="T739" i="6"/>
  <c r="U739" i="6"/>
  <c r="V739" i="6"/>
  <c r="BF739" i="6"/>
  <c r="C740" i="6"/>
  <c r="K740" i="6"/>
  <c r="L740" i="6"/>
  <c r="M740" i="6"/>
  <c r="O740" i="6"/>
  <c r="P740" i="6"/>
  <c r="R740" i="6"/>
  <c r="S740" i="6"/>
  <c r="T740" i="6"/>
  <c r="U740" i="6"/>
  <c r="V740" i="6"/>
  <c r="BF740" i="6"/>
  <c r="C756" i="6"/>
  <c r="K756" i="6"/>
  <c r="L756" i="6"/>
  <c r="M756" i="6"/>
  <c r="O756" i="6"/>
  <c r="P756" i="6"/>
  <c r="R756" i="6"/>
  <c r="S756" i="6"/>
  <c r="T756" i="6"/>
  <c r="U756" i="6"/>
  <c r="V756" i="6"/>
  <c r="AY756" i="6"/>
  <c r="BE756" i="6"/>
  <c r="BF756" i="6"/>
  <c r="C757" i="6"/>
  <c r="K757" i="6"/>
  <c r="L757" i="6"/>
  <c r="M757" i="6"/>
  <c r="O757" i="6"/>
  <c r="P757" i="6"/>
  <c r="R757" i="6"/>
  <c r="S757" i="6"/>
  <c r="T757" i="6"/>
  <c r="U757" i="6"/>
  <c r="V757" i="6"/>
  <c r="AY757" i="6"/>
  <c r="BE757" i="6"/>
  <c r="BF757" i="6"/>
  <c r="C758" i="6"/>
  <c r="K758" i="6"/>
  <c r="L758" i="6"/>
  <c r="M758" i="6"/>
  <c r="O758" i="6"/>
  <c r="P758" i="6"/>
  <c r="R758" i="6"/>
  <c r="S758" i="6"/>
  <c r="T758" i="6"/>
  <c r="U758" i="6"/>
  <c r="V758" i="6"/>
  <c r="AY758" i="6"/>
  <c r="BE758" i="6"/>
  <c r="BF758" i="6"/>
  <c r="C759" i="6"/>
  <c r="K759" i="6"/>
  <c r="L759" i="6"/>
  <c r="M759" i="6"/>
  <c r="O759" i="6"/>
  <c r="P759" i="6"/>
  <c r="R759" i="6"/>
  <c r="S759" i="6"/>
  <c r="T759" i="6"/>
  <c r="U759" i="6"/>
  <c r="V759" i="6"/>
  <c r="AY759" i="6"/>
  <c r="BE759" i="6"/>
  <c r="BF759" i="6"/>
  <c r="C760" i="6"/>
  <c r="K760" i="6"/>
  <c r="L760" i="6"/>
  <c r="M760" i="6"/>
  <c r="O760" i="6"/>
  <c r="P760" i="6"/>
  <c r="R760" i="6"/>
  <c r="S760" i="6"/>
  <c r="T760" i="6"/>
  <c r="U760" i="6"/>
  <c r="V760" i="6"/>
  <c r="AY760" i="6"/>
  <c r="BE760" i="6"/>
  <c r="BF760" i="6"/>
  <c r="C761" i="6"/>
  <c r="K761" i="6"/>
  <c r="L761" i="6"/>
  <c r="M761" i="6"/>
  <c r="O761" i="6"/>
  <c r="P761" i="6"/>
  <c r="R761" i="6"/>
  <c r="S761" i="6"/>
  <c r="T761" i="6"/>
  <c r="U761" i="6"/>
  <c r="V761" i="6"/>
  <c r="AY761" i="6"/>
  <c r="BE761" i="6"/>
  <c r="BF761" i="6"/>
  <c r="C762" i="6"/>
  <c r="K762" i="6"/>
  <c r="L762" i="6"/>
  <c r="M762" i="6"/>
  <c r="O762" i="6"/>
  <c r="P762" i="6"/>
  <c r="R762" i="6"/>
  <c r="S762" i="6"/>
  <c r="T762" i="6"/>
  <c r="U762" i="6"/>
  <c r="V762" i="6"/>
  <c r="AY762" i="6"/>
  <c r="BE762" i="6"/>
  <c r="BF762" i="6"/>
  <c r="C763" i="6"/>
  <c r="K763" i="6"/>
  <c r="L763" i="6"/>
  <c r="M763" i="6"/>
  <c r="O763" i="6"/>
  <c r="P763" i="6"/>
  <c r="R763" i="6"/>
  <c r="S763" i="6"/>
  <c r="T763" i="6"/>
  <c r="U763" i="6"/>
  <c r="V763" i="6"/>
  <c r="AY763" i="6"/>
  <c r="BE763" i="6"/>
  <c r="BF763" i="6"/>
  <c r="C764" i="6"/>
  <c r="K764" i="6"/>
  <c r="L764" i="6"/>
  <c r="M764" i="6"/>
  <c r="O764" i="6"/>
  <c r="P764" i="6"/>
  <c r="R764" i="6"/>
  <c r="S764" i="6"/>
  <c r="T764" i="6"/>
  <c r="U764" i="6"/>
  <c r="V764" i="6"/>
  <c r="AY764" i="6"/>
  <c r="BE764" i="6"/>
  <c r="BF764" i="6"/>
  <c r="C765" i="6"/>
  <c r="K765" i="6"/>
  <c r="L765" i="6"/>
  <c r="M765" i="6"/>
  <c r="O765" i="6"/>
  <c r="P765" i="6"/>
  <c r="R765" i="6"/>
  <c r="S765" i="6"/>
  <c r="T765" i="6"/>
  <c r="U765" i="6"/>
  <c r="V765" i="6"/>
  <c r="AY765" i="6"/>
  <c r="BE765" i="6"/>
  <c r="BF765" i="6"/>
  <c r="C766" i="6"/>
  <c r="K766" i="6"/>
  <c r="L766" i="6"/>
  <c r="M766" i="6"/>
  <c r="O766" i="6"/>
  <c r="P766" i="6"/>
  <c r="R766" i="6"/>
  <c r="S766" i="6"/>
  <c r="T766" i="6"/>
  <c r="U766" i="6"/>
  <c r="V766" i="6"/>
  <c r="AY766" i="6"/>
  <c r="BE766" i="6"/>
  <c r="BF766" i="6"/>
  <c r="C767" i="6"/>
  <c r="K767" i="6"/>
  <c r="L767" i="6"/>
  <c r="M767" i="6"/>
  <c r="O767" i="6"/>
  <c r="P767" i="6"/>
  <c r="R767" i="6"/>
  <c r="S767" i="6"/>
  <c r="T767" i="6"/>
  <c r="U767" i="6"/>
  <c r="V767" i="6"/>
  <c r="AY767" i="6"/>
  <c r="BE767" i="6"/>
  <c r="BF767" i="6"/>
  <c r="C768" i="6"/>
  <c r="K768" i="6"/>
  <c r="L768" i="6"/>
  <c r="M768" i="6"/>
  <c r="O768" i="6"/>
  <c r="P768" i="6"/>
  <c r="R768" i="6"/>
  <c r="S768" i="6"/>
  <c r="T768" i="6"/>
  <c r="U768" i="6"/>
  <c r="V768" i="6"/>
  <c r="AY768" i="6"/>
  <c r="BE768" i="6"/>
  <c r="BF768" i="6"/>
  <c r="C769" i="6"/>
  <c r="K769" i="6"/>
  <c r="L769" i="6"/>
  <c r="M769" i="6"/>
  <c r="O769" i="6"/>
  <c r="P769" i="6"/>
  <c r="R769" i="6"/>
  <c r="S769" i="6"/>
  <c r="T769" i="6"/>
  <c r="U769" i="6"/>
  <c r="V769" i="6"/>
  <c r="AY769" i="6"/>
  <c r="BE769" i="6"/>
  <c r="BF769" i="6"/>
  <c r="C770" i="6"/>
  <c r="K770" i="6"/>
  <c r="L770" i="6"/>
  <c r="M770" i="6"/>
  <c r="O770" i="6"/>
  <c r="P770" i="6"/>
  <c r="R770" i="6"/>
  <c r="S770" i="6"/>
  <c r="T770" i="6"/>
  <c r="U770" i="6"/>
  <c r="V770" i="6"/>
  <c r="AY770" i="6"/>
  <c r="BE770" i="6"/>
  <c r="BF770" i="6"/>
  <c r="C771" i="6"/>
  <c r="K771" i="6"/>
  <c r="L771" i="6"/>
  <c r="M771" i="6"/>
  <c r="O771" i="6"/>
  <c r="P771" i="6"/>
  <c r="R771" i="6"/>
  <c r="S771" i="6"/>
  <c r="T771" i="6"/>
  <c r="U771" i="6"/>
  <c r="V771" i="6"/>
  <c r="AY771" i="6"/>
  <c r="BE771" i="6"/>
  <c r="BF771" i="6"/>
  <c r="C772" i="6"/>
  <c r="K772" i="6"/>
  <c r="L772" i="6"/>
  <c r="M772" i="6"/>
  <c r="O772" i="6"/>
  <c r="P772" i="6"/>
  <c r="R772" i="6"/>
  <c r="S772" i="6"/>
  <c r="T772" i="6"/>
  <c r="U772" i="6"/>
  <c r="V772" i="6"/>
  <c r="AY772" i="6"/>
  <c r="BE772" i="6"/>
  <c r="BF772" i="6"/>
  <c r="C773" i="6"/>
  <c r="K773" i="6"/>
  <c r="L773" i="6"/>
  <c r="M773" i="6"/>
  <c r="O773" i="6"/>
  <c r="P773" i="6"/>
  <c r="R773" i="6"/>
  <c r="S773" i="6"/>
  <c r="T773" i="6"/>
  <c r="U773" i="6"/>
  <c r="V773" i="6"/>
  <c r="AY773" i="6"/>
  <c r="BE773" i="6"/>
  <c r="BF773" i="6"/>
  <c r="C774" i="6"/>
  <c r="K774" i="6"/>
  <c r="L774" i="6"/>
  <c r="M774" i="6"/>
  <c r="O774" i="6"/>
  <c r="P774" i="6"/>
  <c r="R774" i="6"/>
  <c r="S774" i="6"/>
  <c r="T774" i="6"/>
  <c r="U774" i="6"/>
  <c r="V774" i="6"/>
  <c r="AY774" i="6"/>
  <c r="BE774" i="6"/>
  <c r="BF774" i="6"/>
  <c r="C775" i="6"/>
  <c r="K775" i="6"/>
  <c r="L775" i="6"/>
  <c r="M775" i="6"/>
  <c r="O775" i="6"/>
  <c r="P775" i="6"/>
  <c r="R775" i="6"/>
  <c r="S775" i="6"/>
  <c r="T775" i="6"/>
  <c r="U775" i="6"/>
  <c r="V775" i="6"/>
  <c r="AY775" i="6"/>
  <c r="BE775" i="6"/>
  <c r="BF775" i="6"/>
  <c r="C776" i="6"/>
  <c r="K776" i="6"/>
  <c r="L776" i="6"/>
  <c r="M776" i="6"/>
  <c r="O776" i="6"/>
  <c r="P776" i="6"/>
  <c r="R776" i="6"/>
  <c r="S776" i="6"/>
  <c r="T776" i="6"/>
  <c r="U776" i="6"/>
  <c r="V776" i="6"/>
  <c r="AY776" i="6"/>
  <c r="BE776" i="6"/>
  <c r="BF776" i="6"/>
  <c r="C777" i="6"/>
  <c r="K777" i="6"/>
  <c r="L777" i="6"/>
  <c r="M777" i="6"/>
  <c r="O777" i="6"/>
  <c r="P777" i="6"/>
  <c r="R777" i="6"/>
  <c r="S777" i="6"/>
  <c r="T777" i="6"/>
  <c r="U777" i="6"/>
  <c r="V777" i="6"/>
  <c r="AY777" i="6"/>
  <c r="BE777" i="6"/>
  <c r="BF777" i="6"/>
  <c r="C778" i="6"/>
  <c r="K778" i="6"/>
  <c r="L778" i="6"/>
  <c r="M778" i="6"/>
  <c r="O778" i="6"/>
  <c r="P778" i="6"/>
  <c r="R778" i="6"/>
  <c r="S778" i="6"/>
  <c r="T778" i="6"/>
  <c r="U778" i="6"/>
  <c r="V778" i="6"/>
  <c r="AY778" i="6"/>
  <c r="BE778" i="6"/>
  <c r="BF778" i="6"/>
  <c r="C779" i="6"/>
  <c r="K779" i="6"/>
  <c r="L779" i="6"/>
  <c r="M779" i="6"/>
  <c r="O779" i="6"/>
  <c r="P779" i="6"/>
  <c r="R779" i="6"/>
  <c r="S779" i="6"/>
  <c r="T779" i="6"/>
  <c r="U779" i="6"/>
  <c r="V779" i="6"/>
  <c r="AY779" i="6"/>
  <c r="BE779" i="6"/>
  <c r="BF779" i="6"/>
  <c r="C780" i="6"/>
  <c r="K780" i="6"/>
  <c r="L780" i="6"/>
  <c r="M780" i="6"/>
  <c r="O780" i="6"/>
  <c r="P780" i="6"/>
  <c r="R780" i="6"/>
  <c r="S780" i="6"/>
  <c r="T780" i="6"/>
  <c r="U780" i="6"/>
  <c r="V780" i="6"/>
  <c r="AY780" i="6"/>
  <c r="BE780" i="6"/>
  <c r="BF780" i="6"/>
  <c r="C781" i="6"/>
  <c r="K781" i="6"/>
  <c r="L781" i="6"/>
  <c r="M781" i="6"/>
  <c r="O781" i="6"/>
  <c r="P781" i="6"/>
  <c r="R781" i="6"/>
  <c r="S781" i="6"/>
  <c r="T781" i="6"/>
  <c r="U781" i="6"/>
  <c r="V781" i="6"/>
  <c r="AY781" i="6"/>
  <c r="BE781" i="6"/>
  <c r="BF781" i="6"/>
  <c r="C782" i="6"/>
  <c r="K782" i="6"/>
  <c r="L782" i="6"/>
  <c r="M782" i="6"/>
  <c r="O782" i="6"/>
  <c r="P782" i="6"/>
  <c r="R782" i="6"/>
  <c r="S782" i="6"/>
  <c r="T782" i="6"/>
  <c r="U782" i="6"/>
  <c r="V782" i="6"/>
  <c r="AY782" i="6"/>
  <c r="BE782" i="6"/>
  <c r="BF782" i="6"/>
  <c r="C783" i="6"/>
  <c r="K783" i="6"/>
  <c r="L783" i="6"/>
  <c r="M783" i="6"/>
  <c r="O783" i="6"/>
  <c r="P783" i="6"/>
  <c r="R783" i="6"/>
  <c r="S783" i="6"/>
  <c r="T783" i="6"/>
  <c r="U783" i="6"/>
  <c r="V783" i="6"/>
  <c r="AY783" i="6"/>
  <c r="BE783" i="6"/>
  <c r="BF783" i="6"/>
  <c r="C784" i="6"/>
  <c r="K784" i="6"/>
  <c r="L784" i="6"/>
  <c r="M784" i="6"/>
  <c r="O784" i="6"/>
  <c r="P784" i="6"/>
  <c r="R784" i="6"/>
  <c r="S784" i="6"/>
  <c r="T784" i="6"/>
  <c r="U784" i="6"/>
  <c r="V784" i="6"/>
  <c r="AY784" i="6"/>
  <c r="BE784" i="6"/>
  <c r="BF784" i="6"/>
  <c r="C785" i="6"/>
  <c r="K785" i="6"/>
  <c r="L785" i="6"/>
  <c r="M785" i="6"/>
  <c r="O785" i="6"/>
  <c r="P785" i="6"/>
  <c r="R785" i="6"/>
  <c r="S785" i="6"/>
  <c r="T785" i="6"/>
  <c r="U785" i="6"/>
  <c r="V785" i="6"/>
  <c r="AY785" i="6"/>
  <c r="BE785" i="6"/>
  <c r="BF785" i="6"/>
  <c r="C786" i="6"/>
  <c r="K786" i="6"/>
  <c r="L786" i="6"/>
  <c r="M786" i="6"/>
  <c r="O786" i="6"/>
  <c r="P786" i="6"/>
  <c r="R786" i="6"/>
  <c r="S786" i="6"/>
  <c r="T786" i="6"/>
  <c r="U786" i="6"/>
  <c r="V786" i="6"/>
  <c r="AY786" i="6"/>
  <c r="BE786" i="6"/>
  <c r="BF786" i="6"/>
  <c r="C787" i="6"/>
  <c r="K787" i="6"/>
  <c r="L787" i="6"/>
  <c r="M787" i="6"/>
  <c r="O787" i="6"/>
  <c r="P787" i="6"/>
  <c r="R787" i="6"/>
  <c r="S787" i="6"/>
  <c r="T787" i="6"/>
  <c r="U787" i="6"/>
  <c r="V787" i="6"/>
  <c r="AY787" i="6"/>
  <c r="BE787" i="6"/>
  <c r="BF787" i="6"/>
  <c r="C788" i="6"/>
  <c r="K788" i="6"/>
  <c r="L788" i="6"/>
  <c r="M788" i="6"/>
  <c r="O788" i="6"/>
  <c r="P788" i="6"/>
  <c r="R788" i="6"/>
  <c r="S788" i="6"/>
  <c r="T788" i="6"/>
  <c r="U788" i="6"/>
  <c r="V788" i="6"/>
  <c r="AY788" i="6"/>
  <c r="BE788" i="6"/>
  <c r="BF788" i="6"/>
  <c r="C789" i="6"/>
  <c r="K789" i="6"/>
  <c r="L789" i="6"/>
  <c r="M789" i="6"/>
  <c r="O789" i="6"/>
  <c r="P789" i="6"/>
  <c r="R789" i="6"/>
  <c r="S789" i="6"/>
  <c r="T789" i="6"/>
  <c r="U789" i="6"/>
  <c r="V789" i="6"/>
  <c r="AY789" i="6"/>
  <c r="BE789" i="6"/>
  <c r="BF789" i="6"/>
  <c r="C790" i="6"/>
  <c r="K790" i="6"/>
  <c r="L790" i="6"/>
  <c r="M790" i="6"/>
  <c r="O790" i="6"/>
  <c r="P790" i="6"/>
  <c r="R790" i="6"/>
  <c r="S790" i="6"/>
  <c r="T790" i="6"/>
  <c r="U790" i="6"/>
  <c r="V790" i="6"/>
  <c r="AY790" i="6"/>
  <c r="BE790" i="6"/>
  <c r="BF790" i="6"/>
  <c r="C791" i="6"/>
  <c r="K791" i="6"/>
  <c r="L791" i="6"/>
  <c r="M791" i="6"/>
  <c r="O791" i="6"/>
  <c r="P791" i="6"/>
  <c r="R791" i="6"/>
  <c r="S791" i="6"/>
  <c r="T791" i="6"/>
  <c r="U791" i="6"/>
  <c r="V791" i="6"/>
  <c r="AY791" i="6"/>
  <c r="BE791" i="6"/>
  <c r="BF791" i="6"/>
  <c r="C792" i="6"/>
  <c r="K792" i="6"/>
  <c r="L792" i="6"/>
  <c r="M792" i="6"/>
  <c r="O792" i="6"/>
  <c r="P792" i="6"/>
  <c r="R792" i="6"/>
  <c r="S792" i="6"/>
  <c r="T792" i="6"/>
  <c r="U792" i="6"/>
  <c r="V792" i="6"/>
  <c r="AY792" i="6"/>
  <c r="BE792" i="6"/>
  <c r="BF792" i="6"/>
  <c r="C793" i="6"/>
  <c r="K793" i="6"/>
  <c r="L793" i="6"/>
  <c r="M793" i="6"/>
  <c r="O793" i="6"/>
  <c r="P793" i="6"/>
  <c r="R793" i="6"/>
  <c r="S793" i="6"/>
  <c r="T793" i="6"/>
  <c r="U793" i="6"/>
  <c r="V793" i="6"/>
  <c r="AY793" i="6"/>
  <c r="BE793" i="6"/>
  <c r="BF793" i="6"/>
  <c r="C794" i="6"/>
  <c r="K794" i="6"/>
  <c r="L794" i="6"/>
  <c r="M794" i="6"/>
  <c r="O794" i="6"/>
  <c r="P794" i="6"/>
  <c r="R794" i="6"/>
  <c r="S794" i="6"/>
  <c r="T794" i="6"/>
  <c r="U794" i="6"/>
  <c r="V794" i="6"/>
  <c r="AY794" i="6"/>
  <c r="BE794" i="6"/>
  <c r="BF794" i="6"/>
  <c r="C795" i="6"/>
  <c r="K795" i="6"/>
  <c r="L795" i="6"/>
  <c r="M795" i="6"/>
  <c r="O795" i="6"/>
  <c r="P795" i="6"/>
  <c r="R795" i="6"/>
  <c r="S795" i="6"/>
  <c r="T795" i="6"/>
  <c r="U795" i="6"/>
  <c r="V795" i="6"/>
  <c r="AY795" i="6"/>
  <c r="BE795" i="6"/>
  <c r="BF795" i="6"/>
  <c r="C796" i="6"/>
  <c r="K796" i="6"/>
  <c r="L796" i="6"/>
  <c r="M796" i="6"/>
  <c r="O796" i="6"/>
  <c r="P796" i="6"/>
  <c r="R796" i="6"/>
  <c r="S796" i="6"/>
  <c r="T796" i="6"/>
  <c r="U796" i="6"/>
  <c r="V796" i="6"/>
  <c r="AY796" i="6"/>
  <c r="BE796" i="6"/>
  <c r="BF796" i="6"/>
  <c r="C797" i="6"/>
  <c r="K797" i="6"/>
  <c r="L797" i="6"/>
  <c r="M797" i="6"/>
  <c r="O797" i="6"/>
  <c r="P797" i="6"/>
  <c r="R797" i="6"/>
  <c r="S797" i="6"/>
  <c r="T797" i="6"/>
  <c r="U797" i="6"/>
  <c r="V797" i="6"/>
  <c r="AY797" i="6"/>
  <c r="BE797" i="6"/>
  <c r="BF797" i="6"/>
  <c r="C798" i="6"/>
  <c r="K798" i="6"/>
  <c r="L798" i="6"/>
  <c r="M798" i="6"/>
  <c r="O798" i="6"/>
  <c r="P798" i="6"/>
  <c r="R798" i="6"/>
  <c r="S798" i="6"/>
  <c r="T798" i="6"/>
  <c r="U798" i="6"/>
  <c r="V798" i="6"/>
  <c r="AY798" i="6"/>
  <c r="BE798" i="6"/>
  <c r="BF798" i="6"/>
  <c r="C799" i="6"/>
  <c r="K799" i="6"/>
  <c r="L799" i="6"/>
  <c r="M799" i="6"/>
  <c r="O799" i="6"/>
  <c r="P799" i="6"/>
  <c r="R799" i="6"/>
  <c r="S799" i="6"/>
  <c r="T799" i="6"/>
  <c r="U799" i="6"/>
  <c r="V799" i="6"/>
  <c r="AY799" i="6"/>
  <c r="BE799" i="6"/>
  <c r="BF799" i="6"/>
  <c r="C800" i="6"/>
  <c r="K800" i="6"/>
  <c r="L800" i="6"/>
  <c r="M800" i="6"/>
  <c r="O800" i="6"/>
  <c r="P800" i="6"/>
  <c r="R800" i="6"/>
  <c r="S800" i="6"/>
  <c r="T800" i="6"/>
  <c r="U800" i="6"/>
  <c r="V800" i="6"/>
  <c r="AY800" i="6"/>
  <c r="BE800" i="6"/>
  <c r="BF800" i="6"/>
  <c r="C801" i="6"/>
  <c r="K801" i="6"/>
  <c r="L801" i="6"/>
  <c r="M801" i="6"/>
  <c r="O801" i="6"/>
  <c r="P801" i="6"/>
  <c r="R801" i="6"/>
  <c r="S801" i="6"/>
  <c r="T801" i="6"/>
  <c r="U801" i="6"/>
  <c r="V801" i="6"/>
  <c r="AY801" i="6"/>
  <c r="BE801" i="6"/>
  <c r="BF801" i="6"/>
  <c r="C802" i="6"/>
  <c r="K802" i="6"/>
  <c r="L802" i="6"/>
  <c r="M802" i="6"/>
  <c r="O802" i="6"/>
  <c r="P802" i="6"/>
  <c r="R802" i="6"/>
  <c r="S802" i="6"/>
  <c r="T802" i="6"/>
  <c r="U802" i="6"/>
  <c r="V802" i="6"/>
  <c r="AY802" i="6"/>
  <c r="BE802" i="6"/>
  <c r="BF802" i="6"/>
  <c r="C803" i="6"/>
  <c r="K803" i="6"/>
  <c r="L803" i="6"/>
  <c r="M803" i="6"/>
  <c r="O803" i="6"/>
  <c r="P803" i="6"/>
  <c r="R803" i="6"/>
  <c r="S803" i="6"/>
  <c r="T803" i="6"/>
  <c r="U803" i="6"/>
  <c r="V803" i="6"/>
  <c r="AY803" i="6"/>
  <c r="BE803" i="6"/>
  <c r="BF803" i="6"/>
  <c r="C804" i="6"/>
  <c r="K804" i="6"/>
  <c r="L804" i="6"/>
  <c r="M804" i="6"/>
  <c r="O804" i="6"/>
  <c r="P804" i="6"/>
  <c r="R804" i="6"/>
  <c r="S804" i="6"/>
  <c r="T804" i="6"/>
  <c r="U804" i="6"/>
  <c r="V804" i="6"/>
  <c r="AY804" i="6"/>
  <c r="BE804" i="6"/>
  <c r="BF804" i="6"/>
  <c r="C805" i="6"/>
  <c r="K805" i="6"/>
  <c r="L805" i="6"/>
  <c r="M805" i="6"/>
  <c r="O805" i="6"/>
  <c r="P805" i="6"/>
  <c r="R805" i="6"/>
  <c r="S805" i="6"/>
  <c r="T805" i="6"/>
  <c r="U805" i="6"/>
  <c r="V805" i="6"/>
  <c r="AY805" i="6"/>
  <c r="BE805" i="6"/>
  <c r="BF805" i="6"/>
  <c r="C806" i="6"/>
  <c r="K806" i="6"/>
  <c r="L806" i="6"/>
  <c r="M806" i="6"/>
  <c r="O806" i="6"/>
  <c r="P806" i="6"/>
  <c r="R806" i="6"/>
  <c r="S806" i="6"/>
  <c r="T806" i="6"/>
  <c r="U806" i="6"/>
  <c r="V806" i="6"/>
  <c r="AY806" i="6"/>
  <c r="BE806" i="6"/>
  <c r="BF806" i="6"/>
  <c r="C807" i="6"/>
  <c r="K807" i="6"/>
  <c r="L807" i="6"/>
  <c r="M807" i="6"/>
  <c r="O807" i="6"/>
  <c r="P807" i="6"/>
  <c r="R807" i="6"/>
  <c r="S807" i="6"/>
  <c r="T807" i="6"/>
  <c r="U807" i="6"/>
  <c r="V807" i="6"/>
  <c r="AY807" i="6"/>
  <c r="BE807" i="6"/>
  <c r="BF807" i="6"/>
  <c r="C808" i="6"/>
  <c r="K808" i="6"/>
  <c r="L808" i="6"/>
  <c r="M808" i="6"/>
  <c r="O808" i="6"/>
  <c r="P808" i="6"/>
  <c r="R808" i="6"/>
  <c r="S808" i="6"/>
  <c r="T808" i="6"/>
  <c r="U808" i="6"/>
  <c r="V808" i="6"/>
  <c r="AY808" i="6"/>
  <c r="BE808" i="6"/>
  <c r="BF808" i="6"/>
  <c r="C809" i="6"/>
  <c r="K809" i="6"/>
  <c r="L809" i="6"/>
  <c r="M809" i="6"/>
  <c r="O809" i="6"/>
  <c r="P809" i="6"/>
  <c r="R809" i="6"/>
  <c r="S809" i="6"/>
  <c r="T809" i="6"/>
  <c r="U809" i="6"/>
  <c r="V809" i="6"/>
  <c r="AY809" i="6"/>
  <c r="BE809" i="6"/>
  <c r="BF809" i="6"/>
  <c r="C810" i="6"/>
  <c r="K810" i="6"/>
  <c r="L810" i="6"/>
  <c r="M810" i="6"/>
  <c r="O810" i="6"/>
  <c r="P810" i="6"/>
  <c r="R810" i="6"/>
  <c r="S810" i="6"/>
  <c r="T810" i="6"/>
  <c r="U810" i="6"/>
  <c r="V810" i="6"/>
  <c r="AY810" i="6"/>
  <c r="BE810" i="6"/>
  <c r="BF810" i="6"/>
  <c r="C811" i="6"/>
  <c r="K811" i="6"/>
  <c r="L811" i="6"/>
  <c r="M811" i="6"/>
  <c r="O811" i="6"/>
  <c r="P811" i="6"/>
  <c r="R811" i="6"/>
  <c r="S811" i="6"/>
  <c r="T811" i="6"/>
  <c r="U811" i="6"/>
  <c r="V811" i="6"/>
  <c r="AY811" i="6"/>
  <c r="BE811" i="6"/>
  <c r="BF811" i="6"/>
  <c r="C812" i="6"/>
  <c r="K812" i="6"/>
  <c r="L812" i="6"/>
  <c r="M812" i="6"/>
  <c r="O812" i="6"/>
  <c r="P812" i="6"/>
  <c r="R812" i="6"/>
  <c r="S812" i="6"/>
  <c r="T812" i="6"/>
  <c r="U812" i="6"/>
  <c r="V812" i="6"/>
  <c r="AY812" i="6"/>
  <c r="BE812" i="6"/>
  <c r="BF812" i="6"/>
  <c r="C813" i="6"/>
  <c r="K813" i="6"/>
  <c r="L813" i="6"/>
  <c r="M813" i="6"/>
  <c r="O813" i="6"/>
  <c r="P813" i="6"/>
  <c r="R813" i="6"/>
  <c r="S813" i="6"/>
  <c r="T813" i="6"/>
  <c r="U813" i="6"/>
  <c r="V813" i="6"/>
  <c r="AY813" i="6"/>
  <c r="BE813" i="6"/>
  <c r="BF813" i="6"/>
  <c r="C814" i="6"/>
  <c r="K814" i="6"/>
  <c r="L814" i="6"/>
  <c r="M814" i="6"/>
  <c r="O814" i="6"/>
  <c r="P814" i="6"/>
  <c r="R814" i="6"/>
  <c r="S814" i="6"/>
  <c r="T814" i="6"/>
  <c r="U814" i="6"/>
  <c r="V814" i="6"/>
  <c r="AY814" i="6"/>
  <c r="BE814" i="6"/>
  <c r="BF814" i="6"/>
  <c r="C815" i="6"/>
  <c r="K815" i="6"/>
  <c r="L815" i="6"/>
  <c r="M815" i="6"/>
  <c r="O815" i="6"/>
  <c r="P815" i="6"/>
  <c r="R815" i="6"/>
  <c r="S815" i="6"/>
  <c r="T815" i="6"/>
  <c r="U815" i="6"/>
  <c r="V815" i="6"/>
  <c r="AY815" i="6"/>
  <c r="BE815" i="6"/>
  <c r="BF815" i="6"/>
  <c r="C816" i="6"/>
  <c r="K816" i="6"/>
  <c r="L816" i="6"/>
  <c r="M816" i="6"/>
  <c r="O816" i="6"/>
  <c r="P816" i="6"/>
  <c r="R816" i="6"/>
  <c r="S816" i="6"/>
  <c r="T816" i="6"/>
  <c r="U816" i="6"/>
  <c r="V816" i="6"/>
  <c r="AY816" i="6"/>
  <c r="BE816" i="6"/>
  <c r="BF816" i="6"/>
  <c r="C817" i="6"/>
  <c r="K817" i="6"/>
  <c r="L817" i="6"/>
  <c r="M817" i="6"/>
  <c r="O817" i="6"/>
  <c r="P817" i="6"/>
  <c r="R817" i="6"/>
  <c r="S817" i="6"/>
  <c r="T817" i="6"/>
  <c r="U817" i="6"/>
  <c r="V817" i="6"/>
  <c r="AY817" i="6"/>
  <c r="BE817" i="6"/>
  <c r="BF817" i="6"/>
  <c r="C818" i="6"/>
  <c r="K818" i="6"/>
  <c r="L818" i="6"/>
  <c r="M818" i="6"/>
  <c r="O818" i="6"/>
  <c r="P818" i="6"/>
  <c r="R818" i="6"/>
  <c r="S818" i="6"/>
  <c r="T818" i="6"/>
  <c r="U818" i="6"/>
  <c r="V818" i="6"/>
  <c r="AY818" i="6"/>
  <c r="BE818" i="6"/>
  <c r="BF818" i="6"/>
  <c r="C819" i="6"/>
  <c r="K819" i="6"/>
  <c r="L819" i="6"/>
  <c r="M819" i="6"/>
  <c r="O819" i="6"/>
  <c r="P819" i="6"/>
  <c r="R819" i="6"/>
  <c r="S819" i="6"/>
  <c r="T819" i="6"/>
  <c r="U819" i="6"/>
  <c r="V819" i="6"/>
  <c r="AY819" i="6"/>
  <c r="BE819" i="6"/>
  <c r="BF819" i="6"/>
  <c r="C820" i="6"/>
  <c r="K820" i="6"/>
  <c r="L820" i="6"/>
  <c r="M820" i="6"/>
  <c r="O820" i="6"/>
  <c r="P820" i="6"/>
  <c r="R820" i="6"/>
  <c r="S820" i="6"/>
  <c r="T820" i="6"/>
  <c r="U820" i="6"/>
  <c r="V820" i="6"/>
  <c r="AY820" i="6"/>
  <c r="BE820" i="6"/>
  <c r="BF820" i="6"/>
  <c r="C821" i="6"/>
  <c r="K821" i="6"/>
  <c r="L821" i="6"/>
  <c r="M821" i="6"/>
  <c r="O821" i="6"/>
  <c r="P821" i="6"/>
  <c r="R821" i="6"/>
  <c r="S821" i="6"/>
  <c r="T821" i="6"/>
  <c r="U821" i="6"/>
  <c r="V821" i="6"/>
  <c r="AY821" i="6"/>
  <c r="BE821" i="6"/>
  <c r="BF821" i="6"/>
  <c r="C822" i="6"/>
  <c r="K822" i="6"/>
  <c r="L822" i="6"/>
  <c r="M822" i="6"/>
  <c r="O822" i="6"/>
  <c r="P822" i="6"/>
  <c r="R822" i="6"/>
  <c r="S822" i="6"/>
  <c r="T822" i="6"/>
  <c r="U822" i="6"/>
  <c r="V822" i="6"/>
  <c r="AY822" i="6"/>
  <c r="BE822" i="6"/>
  <c r="BF822" i="6"/>
  <c r="C823" i="6"/>
  <c r="K823" i="6"/>
  <c r="L823" i="6"/>
  <c r="M823" i="6"/>
  <c r="O823" i="6"/>
  <c r="P823" i="6"/>
  <c r="R823" i="6"/>
  <c r="S823" i="6"/>
  <c r="T823" i="6"/>
  <c r="U823" i="6"/>
  <c r="V823" i="6"/>
  <c r="AY823" i="6"/>
  <c r="BE823" i="6"/>
  <c r="BF823" i="6"/>
  <c r="C824" i="6"/>
  <c r="K824" i="6"/>
  <c r="L824" i="6"/>
  <c r="M824" i="6"/>
  <c r="O824" i="6"/>
  <c r="P824" i="6"/>
  <c r="R824" i="6"/>
  <c r="S824" i="6"/>
  <c r="T824" i="6"/>
  <c r="U824" i="6"/>
  <c r="V824" i="6"/>
  <c r="AY824" i="6"/>
  <c r="BE824" i="6"/>
  <c r="BF824" i="6"/>
  <c r="C825" i="6"/>
  <c r="K825" i="6"/>
  <c r="L825" i="6"/>
  <c r="M825" i="6"/>
  <c r="O825" i="6"/>
  <c r="P825" i="6"/>
  <c r="R825" i="6"/>
  <c r="S825" i="6"/>
  <c r="T825" i="6"/>
  <c r="U825" i="6"/>
  <c r="V825" i="6"/>
  <c r="AY825" i="6"/>
  <c r="BE825" i="6"/>
  <c r="BF825" i="6"/>
  <c r="C826" i="6"/>
  <c r="K826" i="6"/>
  <c r="L826" i="6"/>
  <c r="M826" i="6"/>
  <c r="O826" i="6"/>
  <c r="P826" i="6"/>
  <c r="R826" i="6"/>
  <c r="S826" i="6"/>
  <c r="T826" i="6"/>
  <c r="U826" i="6"/>
  <c r="V826" i="6"/>
  <c r="AY826" i="6"/>
  <c r="BE826" i="6"/>
  <c r="BF826" i="6"/>
  <c r="C827" i="6"/>
  <c r="K827" i="6"/>
  <c r="L827" i="6"/>
  <c r="M827" i="6"/>
  <c r="O827" i="6"/>
  <c r="P827" i="6"/>
  <c r="R827" i="6"/>
  <c r="S827" i="6"/>
  <c r="T827" i="6"/>
  <c r="U827" i="6"/>
  <c r="V827" i="6"/>
  <c r="AY827" i="6"/>
  <c r="BE827" i="6"/>
  <c r="BF827" i="6"/>
  <c r="C828" i="6"/>
  <c r="K828" i="6"/>
  <c r="L828" i="6"/>
  <c r="M828" i="6"/>
  <c r="O828" i="6"/>
  <c r="P828" i="6"/>
  <c r="R828" i="6"/>
  <c r="S828" i="6"/>
  <c r="T828" i="6"/>
  <c r="U828" i="6"/>
  <c r="V828" i="6"/>
  <c r="AY828" i="6"/>
  <c r="BE828" i="6"/>
  <c r="BF828" i="6"/>
  <c r="C829" i="6"/>
  <c r="K829" i="6"/>
  <c r="L829" i="6"/>
  <c r="M829" i="6"/>
  <c r="O829" i="6"/>
  <c r="P829" i="6"/>
  <c r="R829" i="6"/>
  <c r="S829" i="6"/>
  <c r="T829" i="6"/>
  <c r="U829" i="6"/>
  <c r="V829" i="6"/>
  <c r="AY829" i="6"/>
  <c r="BE829" i="6"/>
  <c r="BF829" i="6"/>
  <c r="C830" i="6"/>
  <c r="K830" i="6"/>
  <c r="L830" i="6"/>
  <c r="M830" i="6"/>
  <c r="O830" i="6"/>
  <c r="P830" i="6"/>
  <c r="R830" i="6"/>
  <c r="S830" i="6"/>
  <c r="T830" i="6"/>
  <c r="U830" i="6"/>
  <c r="V830" i="6"/>
  <c r="AY830" i="6"/>
  <c r="BE830" i="6"/>
  <c r="BF830" i="6"/>
  <c r="C831" i="6"/>
  <c r="K831" i="6"/>
  <c r="L831" i="6"/>
  <c r="M831" i="6"/>
  <c r="O831" i="6"/>
  <c r="P831" i="6"/>
  <c r="R831" i="6"/>
  <c r="S831" i="6"/>
  <c r="T831" i="6"/>
  <c r="U831" i="6"/>
  <c r="V831" i="6"/>
  <c r="AY831" i="6"/>
  <c r="BE831" i="6"/>
  <c r="BF831" i="6"/>
  <c r="C832" i="6"/>
  <c r="K832" i="6"/>
  <c r="L832" i="6"/>
  <c r="M832" i="6"/>
  <c r="O832" i="6"/>
  <c r="P832" i="6"/>
  <c r="R832" i="6"/>
  <c r="S832" i="6"/>
  <c r="T832" i="6"/>
  <c r="U832" i="6"/>
  <c r="V832" i="6"/>
  <c r="AY832" i="6"/>
  <c r="BE832" i="6"/>
  <c r="BF832" i="6"/>
  <c r="C833" i="6"/>
  <c r="K833" i="6"/>
  <c r="L833" i="6"/>
  <c r="M833" i="6"/>
  <c r="O833" i="6"/>
  <c r="P833" i="6"/>
  <c r="R833" i="6"/>
  <c r="S833" i="6"/>
  <c r="T833" i="6"/>
  <c r="U833" i="6"/>
  <c r="V833" i="6"/>
  <c r="AY833" i="6"/>
  <c r="BE833" i="6"/>
  <c r="BF833" i="6"/>
  <c r="C834" i="6"/>
  <c r="K834" i="6"/>
  <c r="L834" i="6"/>
  <c r="M834" i="6"/>
  <c r="O834" i="6"/>
  <c r="P834" i="6"/>
  <c r="R834" i="6"/>
  <c r="S834" i="6"/>
  <c r="T834" i="6"/>
  <c r="U834" i="6"/>
  <c r="V834" i="6"/>
  <c r="AY834" i="6"/>
  <c r="BE834" i="6"/>
  <c r="BF834" i="6"/>
  <c r="C835" i="6"/>
  <c r="K835" i="6"/>
  <c r="L835" i="6"/>
  <c r="M835" i="6"/>
  <c r="O835" i="6"/>
  <c r="P835" i="6"/>
  <c r="R835" i="6"/>
  <c r="S835" i="6"/>
  <c r="T835" i="6"/>
  <c r="U835" i="6"/>
  <c r="V835" i="6"/>
  <c r="AY835" i="6"/>
  <c r="BE835" i="6"/>
  <c r="BF835" i="6"/>
  <c r="C836" i="6"/>
  <c r="K836" i="6"/>
  <c r="L836" i="6"/>
  <c r="M836" i="6"/>
  <c r="O836" i="6"/>
  <c r="P836" i="6"/>
  <c r="R836" i="6"/>
  <c r="S836" i="6"/>
  <c r="T836" i="6"/>
  <c r="U836" i="6"/>
  <c r="V836" i="6"/>
  <c r="AY836" i="6"/>
  <c r="BE836" i="6"/>
  <c r="BF836" i="6"/>
  <c r="C837" i="6"/>
  <c r="K837" i="6"/>
  <c r="L837" i="6"/>
  <c r="M837" i="6"/>
  <c r="O837" i="6"/>
  <c r="P837" i="6"/>
  <c r="R837" i="6"/>
  <c r="S837" i="6"/>
  <c r="T837" i="6"/>
  <c r="U837" i="6"/>
  <c r="V837" i="6"/>
  <c r="AY837" i="6"/>
  <c r="BE837" i="6"/>
  <c r="BF837" i="6"/>
  <c r="C838" i="6"/>
  <c r="K838" i="6"/>
  <c r="L838" i="6"/>
  <c r="M838" i="6"/>
  <c r="O838" i="6"/>
  <c r="P838" i="6"/>
  <c r="R838" i="6"/>
  <c r="S838" i="6"/>
  <c r="T838" i="6"/>
  <c r="U838" i="6"/>
  <c r="V838" i="6"/>
  <c r="AY838" i="6"/>
  <c r="BE838" i="6"/>
  <c r="BF838" i="6"/>
  <c r="C839" i="6"/>
  <c r="K839" i="6"/>
  <c r="L839" i="6"/>
  <c r="M839" i="6"/>
  <c r="O839" i="6"/>
  <c r="P839" i="6"/>
  <c r="R839" i="6"/>
  <c r="S839" i="6"/>
  <c r="T839" i="6"/>
  <c r="U839" i="6"/>
  <c r="V839" i="6"/>
  <c r="AY839" i="6"/>
  <c r="BE839" i="6"/>
  <c r="BF839" i="6"/>
  <c r="C846" i="6"/>
  <c r="K846" i="6"/>
  <c r="L846" i="6"/>
  <c r="M846" i="6"/>
  <c r="O846" i="6"/>
  <c r="P846" i="6"/>
  <c r="R846" i="6"/>
  <c r="S846" i="6"/>
  <c r="T846" i="6"/>
  <c r="U846" i="6"/>
  <c r="V846" i="6"/>
  <c r="AY846" i="6"/>
  <c r="BE846" i="6"/>
  <c r="BF846" i="6"/>
  <c r="C847" i="6"/>
  <c r="K847" i="6"/>
  <c r="L847" i="6"/>
  <c r="M847" i="6"/>
  <c r="O847" i="6"/>
  <c r="P847" i="6"/>
  <c r="R847" i="6"/>
  <c r="S847" i="6"/>
  <c r="T847" i="6"/>
  <c r="U847" i="6"/>
  <c r="V847" i="6"/>
  <c r="AY847" i="6"/>
  <c r="BE847" i="6"/>
  <c r="BF847" i="6"/>
  <c r="AY869" i="6"/>
  <c r="BF869" i="6"/>
  <c r="AY870" i="6"/>
  <c r="BF870" i="6"/>
  <c r="AY871" i="6"/>
  <c r="BF871" i="6"/>
  <c r="AY872" i="6"/>
  <c r="BF872" i="6"/>
  <c r="AY873" i="6"/>
  <c r="BF873" i="6"/>
  <c r="AY874" i="6"/>
  <c r="BF874" i="6"/>
  <c r="AY875" i="6"/>
  <c r="BF875" i="6"/>
  <c r="AY876" i="6"/>
  <c r="BF876" i="6"/>
  <c r="AY877" i="6"/>
  <c r="BF877" i="6"/>
  <c r="AY878" i="6"/>
  <c r="BF878" i="6"/>
  <c r="AY879" i="6"/>
  <c r="BF879" i="6"/>
  <c r="AY880" i="6"/>
  <c r="BF880" i="6"/>
  <c r="AY881" i="6"/>
  <c r="BF881" i="6"/>
  <c r="AY882" i="6"/>
  <c r="BF882" i="6"/>
  <c r="AY883" i="6"/>
  <c r="BF883" i="6"/>
  <c r="C886" i="6"/>
  <c r="K886" i="6"/>
  <c r="L886" i="6"/>
  <c r="M886" i="6"/>
  <c r="O886" i="6"/>
  <c r="P886" i="6"/>
  <c r="R886" i="6"/>
  <c r="S886" i="6"/>
  <c r="T886" i="6"/>
  <c r="U886" i="6"/>
  <c r="V886" i="6"/>
  <c r="AY886" i="6"/>
  <c r="C887" i="6"/>
  <c r="K887" i="6"/>
  <c r="L887" i="6"/>
  <c r="M887" i="6"/>
  <c r="O887" i="6"/>
  <c r="P887" i="6"/>
  <c r="R887" i="6"/>
  <c r="S887" i="6"/>
  <c r="T887" i="6"/>
  <c r="U887" i="6"/>
  <c r="V887" i="6"/>
  <c r="AY887" i="6"/>
  <c r="C888" i="6"/>
  <c r="K888" i="6"/>
  <c r="L888" i="6"/>
  <c r="M888" i="6"/>
  <c r="O888" i="6"/>
  <c r="P888" i="6"/>
  <c r="R888" i="6"/>
  <c r="S888" i="6"/>
  <c r="T888" i="6"/>
  <c r="U888" i="6"/>
  <c r="V888" i="6"/>
  <c r="AY888" i="6"/>
  <c r="C889" i="6"/>
  <c r="K889" i="6"/>
  <c r="L889" i="6"/>
  <c r="M889" i="6"/>
  <c r="O889" i="6"/>
  <c r="P889" i="6"/>
  <c r="R889" i="6"/>
  <c r="S889" i="6"/>
  <c r="T889" i="6"/>
  <c r="U889" i="6"/>
  <c r="V889" i="6"/>
  <c r="AY889" i="6"/>
  <c r="C890" i="6"/>
  <c r="K890" i="6"/>
  <c r="L890" i="6"/>
  <c r="M890" i="6"/>
  <c r="O890" i="6"/>
  <c r="P890" i="6"/>
  <c r="R890" i="6"/>
  <c r="S890" i="6"/>
  <c r="T890" i="6"/>
  <c r="U890" i="6"/>
  <c r="V890" i="6"/>
  <c r="AY890" i="6"/>
  <c r="C891" i="6"/>
  <c r="K891" i="6"/>
  <c r="L891" i="6"/>
  <c r="M891" i="6"/>
  <c r="O891" i="6"/>
  <c r="P891" i="6"/>
  <c r="R891" i="6"/>
  <c r="S891" i="6"/>
  <c r="T891" i="6"/>
  <c r="U891" i="6"/>
  <c r="V891" i="6"/>
  <c r="AY891" i="6"/>
  <c r="C892" i="6"/>
  <c r="K892" i="6"/>
  <c r="L892" i="6"/>
  <c r="M892" i="6"/>
  <c r="O892" i="6"/>
  <c r="P892" i="6"/>
  <c r="R892" i="6"/>
  <c r="S892" i="6"/>
  <c r="T892" i="6"/>
  <c r="U892" i="6"/>
  <c r="V892" i="6"/>
  <c r="AY892" i="6"/>
  <c r="C893" i="6"/>
  <c r="K893" i="6"/>
  <c r="L893" i="6"/>
  <c r="M893" i="6"/>
  <c r="O893" i="6"/>
  <c r="P893" i="6"/>
  <c r="R893" i="6"/>
  <c r="S893" i="6"/>
  <c r="T893" i="6"/>
  <c r="U893" i="6"/>
  <c r="V893" i="6"/>
  <c r="AY893" i="6"/>
  <c r="C894" i="6"/>
  <c r="K894" i="6"/>
  <c r="L894" i="6"/>
  <c r="M894" i="6"/>
  <c r="O894" i="6"/>
  <c r="P894" i="6"/>
  <c r="R894" i="6"/>
  <c r="S894" i="6"/>
  <c r="T894" i="6"/>
  <c r="U894" i="6"/>
  <c r="V894" i="6"/>
  <c r="AY894" i="6"/>
  <c r="C895" i="6"/>
  <c r="K895" i="6"/>
  <c r="L895" i="6"/>
  <c r="M895" i="6"/>
  <c r="O895" i="6"/>
  <c r="P895" i="6"/>
  <c r="R895" i="6"/>
  <c r="S895" i="6"/>
  <c r="T895" i="6"/>
  <c r="U895" i="6"/>
  <c r="V895" i="6"/>
  <c r="AY895" i="6"/>
  <c r="C896" i="6"/>
  <c r="K896" i="6"/>
  <c r="L896" i="6"/>
  <c r="M896" i="6"/>
  <c r="O896" i="6"/>
  <c r="P896" i="6"/>
  <c r="R896" i="6"/>
  <c r="S896" i="6"/>
  <c r="T896" i="6"/>
  <c r="U896" i="6"/>
  <c r="V896" i="6"/>
  <c r="AY896" i="6"/>
  <c r="C897" i="6"/>
  <c r="K897" i="6"/>
  <c r="L897" i="6"/>
  <c r="M897" i="6"/>
  <c r="O897" i="6"/>
  <c r="P897" i="6"/>
  <c r="R897" i="6"/>
  <c r="S897" i="6"/>
  <c r="T897" i="6"/>
  <c r="U897" i="6"/>
  <c r="V897" i="6"/>
  <c r="AY897" i="6"/>
  <c r="C898" i="6"/>
  <c r="K898" i="6"/>
  <c r="L898" i="6"/>
  <c r="M898" i="6"/>
  <c r="O898" i="6"/>
  <c r="P898" i="6"/>
  <c r="R898" i="6"/>
  <c r="S898" i="6"/>
  <c r="T898" i="6"/>
  <c r="U898" i="6"/>
  <c r="V898" i="6"/>
  <c r="AY898" i="6"/>
  <c r="C899" i="6"/>
  <c r="K899" i="6"/>
  <c r="L899" i="6"/>
  <c r="M899" i="6"/>
  <c r="O899" i="6"/>
  <c r="P899" i="6"/>
  <c r="R899" i="6"/>
  <c r="S899" i="6"/>
  <c r="T899" i="6"/>
  <c r="U899" i="6"/>
  <c r="V899" i="6"/>
  <c r="AY899" i="6"/>
  <c r="C900" i="6"/>
  <c r="K900" i="6"/>
  <c r="L900" i="6"/>
  <c r="M900" i="6"/>
  <c r="O900" i="6"/>
  <c r="P900" i="6"/>
  <c r="R900" i="6"/>
  <c r="S900" i="6"/>
  <c r="T900" i="6"/>
  <c r="U900" i="6"/>
  <c r="V900" i="6"/>
  <c r="AY900" i="6"/>
  <c r="C901" i="6"/>
  <c r="K901" i="6"/>
  <c r="L901" i="6"/>
  <c r="M901" i="6"/>
  <c r="O901" i="6"/>
  <c r="P901" i="6"/>
  <c r="R901" i="6"/>
  <c r="S901" i="6"/>
  <c r="T901" i="6"/>
  <c r="U901" i="6"/>
  <c r="V901" i="6"/>
  <c r="AY901" i="6"/>
  <c r="C902" i="6"/>
  <c r="K902" i="6"/>
  <c r="L902" i="6"/>
  <c r="M902" i="6"/>
  <c r="O902" i="6"/>
  <c r="P902" i="6"/>
  <c r="R902" i="6"/>
  <c r="S902" i="6"/>
  <c r="T902" i="6"/>
  <c r="U902" i="6"/>
  <c r="V902" i="6"/>
  <c r="AY902" i="6"/>
  <c r="C903" i="6"/>
  <c r="K903" i="6"/>
  <c r="L903" i="6"/>
  <c r="M903" i="6"/>
  <c r="O903" i="6"/>
  <c r="P903" i="6"/>
  <c r="R903" i="6"/>
  <c r="S903" i="6"/>
  <c r="T903" i="6"/>
  <c r="U903" i="6"/>
  <c r="V903" i="6"/>
  <c r="AY903" i="6"/>
  <c r="C904" i="6"/>
  <c r="K904" i="6"/>
  <c r="L904" i="6"/>
  <c r="M904" i="6"/>
  <c r="O904" i="6"/>
  <c r="P904" i="6"/>
  <c r="R904" i="6"/>
  <c r="S904" i="6"/>
  <c r="T904" i="6"/>
  <c r="U904" i="6"/>
  <c r="V904" i="6"/>
  <c r="AY904" i="6"/>
  <c r="C905" i="6"/>
  <c r="K905" i="6"/>
  <c r="L905" i="6"/>
  <c r="M905" i="6"/>
  <c r="O905" i="6"/>
  <c r="P905" i="6"/>
  <c r="R905" i="6"/>
  <c r="S905" i="6"/>
  <c r="T905" i="6"/>
  <c r="U905" i="6"/>
  <c r="V905" i="6"/>
  <c r="AY905" i="6"/>
  <c r="C906" i="6"/>
  <c r="K906" i="6"/>
  <c r="L906" i="6"/>
  <c r="M906" i="6"/>
  <c r="O906" i="6"/>
  <c r="P906" i="6"/>
  <c r="R906" i="6"/>
  <c r="S906" i="6"/>
  <c r="T906" i="6"/>
  <c r="U906" i="6"/>
  <c r="V906" i="6"/>
  <c r="AY906" i="6"/>
  <c r="C907" i="6"/>
  <c r="K907" i="6"/>
  <c r="L907" i="6"/>
  <c r="M907" i="6"/>
  <c r="O907" i="6"/>
  <c r="P907" i="6"/>
  <c r="R907" i="6"/>
  <c r="S907" i="6"/>
  <c r="T907" i="6"/>
  <c r="U907" i="6"/>
  <c r="V907" i="6"/>
  <c r="AY907" i="6"/>
  <c r="C908" i="6"/>
  <c r="K908" i="6"/>
  <c r="L908" i="6"/>
  <c r="M908" i="6"/>
  <c r="O908" i="6"/>
  <c r="P908" i="6"/>
  <c r="R908" i="6"/>
  <c r="S908" i="6"/>
  <c r="T908" i="6"/>
  <c r="U908" i="6"/>
  <c r="V908" i="6"/>
  <c r="AY908" i="6"/>
  <c r="C909" i="6"/>
  <c r="K909" i="6"/>
  <c r="L909" i="6"/>
  <c r="M909" i="6"/>
  <c r="O909" i="6"/>
  <c r="P909" i="6"/>
  <c r="R909" i="6"/>
  <c r="S909" i="6"/>
  <c r="T909" i="6"/>
  <c r="U909" i="6"/>
  <c r="V909" i="6"/>
  <c r="AY909" i="6"/>
  <c r="C910" i="6"/>
  <c r="K910" i="6"/>
  <c r="L910" i="6"/>
  <c r="M910" i="6"/>
  <c r="O910" i="6"/>
  <c r="P910" i="6"/>
  <c r="R910" i="6"/>
  <c r="S910" i="6"/>
  <c r="T910" i="6"/>
  <c r="U910" i="6"/>
  <c r="V910" i="6"/>
  <c r="AY910" i="6"/>
  <c r="C911" i="6"/>
  <c r="K911" i="6"/>
  <c r="L911" i="6"/>
  <c r="M911" i="6"/>
  <c r="O911" i="6"/>
  <c r="P911" i="6"/>
  <c r="R911" i="6"/>
  <c r="S911" i="6"/>
  <c r="T911" i="6"/>
  <c r="U911" i="6"/>
  <c r="V911" i="6"/>
  <c r="AY911" i="6"/>
  <c r="C912" i="6"/>
  <c r="K912" i="6"/>
  <c r="L912" i="6"/>
  <c r="M912" i="6"/>
  <c r="O912" i="6"/>
  <c r="P912" i="6"/>
  <c r="R912" i="6"/>
  <c r="S912" i="6"/>
  <c r="T912" i="6"/>
  <c r="U912" i="6"/>
  <c r="V912" i="6"/>
  <c r="AY912" i="6"/>
  <c r="C913" i="6"/>
  <c r="K913" i="6"/>
  <c r="L913" i="6"/>
  <c r="M913" i="6"/>
  <c r="O913" i="6"/>
  <c r="P913" i="6"/>
  <c r="R913" i="6"/>
  <c r="S913" i="6"/>
  <c r="T913" i="6"/>
  <c r="U913" i="6"/>
  <c r="V913" i="6"/>
  <c r="AY913" i="6"/>
  <c r="C914" i="6"/>
  <c r="K914" i="6"/>
  <c r="L914" i="6"/>
  <c r="M914" i="6"/>
  <c r="O914" i="6"/>
  <c r="P914" i="6"/>
  <c r="R914" i="6"/>
  <c r="S914" i="6"/>
  <c r="T914" i="6"/>
  <c r="U914" i="6"/>
  <c r="V914" i="6"/>
  <c r="AY914" i="6"/>
  <c r="C915" i="6"/>
  <c r="K915" i="6"/>
  <c r="L915" i="6"/>
  <c r="M915" i="6"/>
  <c r="O915" i="6"/>
  <c r="P915" i="6"/>
  <c r="R915" i="6"/>
  <c r="S915" i="6"/>
  <c r="T915" i="6"/>
  <c r="U915" i="6"/>
  <c r="V915" i="6"/>
  <c r="AY915" i="6"/>
  <c r="C916" i="6"/>
  <c r="K916" i="6"/>
  <c r="L916" i="6"/>
  <c r="M916" i="6"/>
  <c r="O916" i="6"/>
  <c r="P916" i="6"/>
  <c r="R916" i="6"/>
  <c r="S916" i="6"/>
  <c r="T916" i="6"/>
  <c r="U916" i="6"/>
  <c r="V916" i="6"/>
  <c r="AY916" i="6"/>
  <c r="C917" i="6"/>
  <c r="K917" i="6"/>
  <c r="L917" i="6"/>
  <c r="M917" i="6"/>
  <c r="O917" i="6"/>
  <c r="P917" i="6"/>
  <c r="R917" i="6"/>
  <c r="S917" i="6"/>
  <c r="T917" i="6"/>
  <c r="U917" i="6"/>
  <c r="V917" i="6"/>
  <c r="AY917" i="6"/>
  <c r="C918" i="6"/>
  <c r="K918" i="6"/>
  <c r="L918" i="6"/>
  <c r="M918" i="6"/>
  <c r="O918" i="6"/>
  <c r="P918" i="6"/>
  <c r="R918" i="6"/>
  <c r="S918" i="6"/>
  <c r="T918" i="6"/>
  <c r="U918" i="6"/>
  <c r="V918" i="6"/>
  <c r="AY918" i="6"/>
  <c r="C919" i="6"/>
  <c r="K919" i="6"/>
  <c r="L919" i="6"/>
  <c r="M919" i="6"/>
  <c r="O919" i="6"/>
  <c r="P919" i="6"/>
  <c r="R919" i="6"/>
  <c r="S919" i="6"/>
  <c r="T919" i="6"/>
  <c r="U919" i="6"/>
  <c r="V919" i="6"/>
  <c r="AY919" i="6"/>
  <c r="C920" i="6"/>
  <c r="K920" i="6"/>
  <c r="L920" i="6"/>
  <c r="M920" i="6"/>
  <c r="O920" i="6"/>
  <c r="P920" i="6"/>
  <c r="R920" i="6"/>
  <c r="S920" i="6"/>
  <c r="T920" i="6"/>
  <c r="U920" i="6"/>
  <c r="V920" i="6"/>
  <c r="AY920" i="6"/>
  <c r="C921" i="6"/>
  <c r="K921" i="6"/>
  <c r="L921" i="6"/>
  <c r="M921" i="6"/>
  <c r="O921" i="6"/>
  <c r="P921" i="6"/>
  <c r="R921" i="6"/>
  <c r="S921" i="6"/>
  <c r="T921" i="6"/>
  <c r="U921" i="6"/>
  <c r="V921" i="6"/>
  <c r="AY921" i="6"/>
  <c r="C922" i="6"/>
  <c r="K922" i="6"/>
  <c r="L922" i="6"/>
  <c r="M922" i="6"/>
  <c r="O922" i="6"/>
  <c r="P922" i="6"/>
  <c r="R922" i="6"/>
  <c r="S922" i="6"/>
  <c r="T922" i="6"/>
  <c r="U922" i="6"/>
  <c r="V922" i="6"/>
  <c r="AY922" i="6"/>
  <c r="C923" i="6"/>
  <c r="K923" i="6"/>
  <c r="L923" i="6"/>
  <c r="M923" i="6"/>
  <c r="O923" i="6"/>
  <c r="P923" i="6"/>
  <c r="R923" i="6"/>
  <c r="S923" i="6"/>
  <c r="T923" i="6"/>
  <c r="U923" i="6"/>
  <c r="V923" i="6"/>
  <c r="AY923" i="6"/>
  <c r="C924" i="6"/>
  <c r="K924" i="6"/>
  <c r="L924" i="6"/>
  <c r="M924" i="6"/>
  <c r="O924" i="6"/>
  <c r="P924" i="6"/>
  <c r="R924" i="6"/>
  <c r="S924" i="6"/>
  <c r="T924" i="6"/>
  <c r="U924" i="6"/>
  <c r="V924" i="6"/>
  <c r="AY924" i="6"/>
  <c r="C925" i="6"/>
  <c r="K925" i="6"/>
  <c r="L925" i="6"/>
  <c r="M925" i="6"/>
  <c r="O925" i="6"/>
  <c r="P925" i="6"/>
  <c r="R925" i="6"/>
  <c r="S925" i="6"/>
  <c r="T925" i="6"/>
  <c r="U925" i="6"/>
  <c r="V925" i="6"/>
  <c r="AY925" i="6"/>
  <c r="C926" i="6"/>
  <c r="K926" i="6"/>
  <c r="L926" i="6"/>
  <c r="M926" i="6"/>
  <c r="O926" i="6"/>
  <c r="P926" i="6"/>
  <c r="R926" i="6"/>
  <c r="S926" i="6"/>
  <c r="T926" i="6"/>
  <c r="U926" i="6"/>
  <c r="V926" i="6"/>
  <c r="AY926" i="6"/>
  <c r="C927" i="6"/>
  <c r="K927" i="6"/>
  <c r="L927" i="6"/>
  <c r="M927" i="6"/>
  <c r="O927" i="6"/>
  <c r="P927" i="6"/>
  <c r="R927" i="6"/>
  <c r="S927" i="6"/>
  <c r="T927" i="6"/>
  <c r="U927" i="6"/>
  <c r="V927" i="6"/>
  <c r="AY927" i="6"/>
  <c r="C928" i="6"/>
  <c r="K928" i="6"/>
  <c r="L928" i="6"/>
  <c r="M928" i="6"/>
  <c r="O928" i="6"/>
  <c r="P928" i="6"/>
  <c r="R928" i="6"/>
  <c r="S928" i="6"/>
  <c r="T928" i="6"/>
  <c r="U928" i="6"/>
  <c r="V928" i="6"/>
  <c r="AY928" i="6"/>
  <c r="C929" i="6"/>
  <c r="K929" i="6"/>
  <c r="L929" i="6"/>
  <c r="M929" i="6"/>
  <c r="O929" i="6"/>
  <c r="P929" i="6"/>
  <c r="R929" i="6"/>
  <c r="S929" i="6"/>
  <c r="T929" i="6"/>
  <c r="U929" i="6"/>
  <c r="V929" i="6"/>
  <c r="AY929" i="6"/>
  <c r="C930" i="6"/>
  <c r="K930" i="6"/>
  <c r="L930" i="6"/>
  <c r="M930" i="6"/>
  <c r="O930" i="6"/>
  <c r="P930" i="6"/>
  <c r="R930" i="6"/>
  <c r="S930" i="6"/>
  <c r="T930" i="6"/>
  <c r="U930" i="6"/>
  <c r="V930" i="6"/>
  <c r="AY930" i="6"/>
  <c r="C931" i="6"/>
  <c r="K931" i="6"/>
  <c r="L931" i="6"/>
  <c r="M931" i="6"/>
  <c r="O931" i="6"/>
  <c r="P931" i="6"/>
  <c r="R931" i="6"/>
  <c r="S931" i="6"/>
  <c r="T931" i="6"/>
  <c r="U931" i="6"/>
  <c r="V931" i="6"/>
  <c r="AY931" i="6"/>
  <c r="C932" i="6"/>
  <c r="K932" i="6"/>
  <c r="L932" i="6"/>
  <c r="M932" i="6"/>
  <c r="O932" i="6"/>
  <c r="P932" i="6"/>
  <c r="R932" i="6"/>
  <c r="S932" i="6"/>
  <c r="T932" i="6"/>
  <c r="U932" i="6"/>
  <c r="V932" i="6"/>
  <c r="AY932" i="6"/>
  <c r="C933" i="6"/>
  <c r="K933" i="6"/>
  <c r="L933" i="6"/>
  <c r="M933" i="6"/>
  <c r="O933" i="6"/>
  <c r="P933" i="6"/>
  <c r="R933" i="6"/>
  <c r="S933" i="6"/>
  <c r="T933" i="6"/>
  <c r="U933" i="6"/>
  <c r="V933" i="6"/>
  <c r="AY933" i="6"/>
  <c r="C934" i="6"/>
  <c r="K934" i="6"/>
  <c r="L934" i="6"/>
  <c r="M934" i="6"/>
  <c r="O934" i="6"/>
  <c r="P934" i="6"/>
  <c r="R934" i="6"/>
  <c r="S934" i="6"/>
  <c r="T934" i="6"/>
  <c r="U934" i="6"/>
  <c r="V934" i="6"/>
  <c r="AY934" i="6"/>
  <c r="C935" i="6"/>
  <c r="K935" i="6"/>
  <c r="L935" i="6"/>
  <c r="M935" i="6"/>
  <c r="O935" i="6"/>
  <c r="P935" i="6"/>
  <c r="R935" i="6"/>
  <c r="S935" i="6"/>
  <c r="T935" i="6"/>
  <c r="U935" i="6"/>
  <c r="V935" i="6"/>
  <c r="AY935" i="6"/>
  <c r="C936" i="6"/>
  <c r="K936" i="6"/>
  <c r="L936" i="6"/>
  <c r="M936" i="6"/>
  <c r="O936" i="6"/>
  <c r="P936" i="6"/>
  <c r="R936" i="6"/>
  <c r="S936" i="6"/>
  <c r="T936" i="6"/>
  <c r="U936" i="6"/>
  <c r="V936" i="6"/>
  <c r="AY936" i="6"/>
  <c r="C937" i="6"/>
  <c r="K937" i="6"/>
  <c r="L937" i="6"/>
  <c r="M937" i="6"/>
  <c r="O937" i="6"/>
  <c r="P937" i="6"/>
  <c r="R937" i="6"/>
  <c r="S937" i="6"/>
  <c r="T937" i="6"/>
  <c r="U937" i="6"/>
  <c r="V937" i="6"/>
  <c r="AY937" i="6"/>
  <c r="C938" i="6"/>
  <c r="K938" i="6"/>
  <c r="L938" i="6"/>
  <c r="M938" i="6"/>
  <c r="O938" i="6"/>
  <c r="P938" i="6"/>
  <c r="R938" i="6"/>
  <c r="S938" i="6"/>
  <c r="T938" i="6"/>
  <c r="U938" i="6"/>
  <c r="V938" i="6"/>
  <c r="AY938" i="6"/>
  <c r="C939" i="6"/>
  <c r="K939" i="6"/>
  <c r="L939" i="6"/>
  <c r="M939" i="6"/>
  <c r="O939" i="6"/>
  <c r="P939" i="6"/>
  <c r="R939" i="6"/>
  <c r="S939" i="6"/>
  <c r="T939" i="6"/>
  <c r="U939" i="6"/>
  <c r="V939" i="6"/>
  <c r="AY939" i="6"/>
  <c r="C940" i="6"/>
  <c r="K940" i="6"/>
  <c r="L940" i="6"/>
  <c r="M940" i="6"/>
  <c r="O940" i="6"/>
  <c r="P940" i="6"/>
  <c r="R940" i="6"/>
  <c r="S940" i="6"/>
  <c r="T940" i="6"/>
  <c r="U940" i="6"/>
  <c r="V940" i="6"/>
  <c r="AY940" i="6"/>
  <c r="C941" i="6"/>
  <c r="K941" i="6"/>
  <c r="L941" i="6"/>
  <c r="M941" i="6"/>
  <c r="O941" i="6"/>
  <c r="P941" i="6"/>
  <c r="R941" i="6"/>
  <c r="S941" i="6"/>
  <c r="T941" i="6"/>
  <c r="U941" i="6"/>
  <c r="V941" i="6"/>
  <c r="AY941" i="6"/>
  <c r="C942" i="6"/>
  <c r="K942" i="6"/>
  <c r="L942" i="6"/>
  <c r="M942" i="6"/>
  <c r="O942" i="6"/>
  <c r="P942" i="6"/>
  <c r="R942" i="6"/>
  <c r="S942" i="6"/>
  <c r="T942" i="6"/>
  <c r="U942" i="6"/>
  <c r="V942" i="6"/>
  <c r="AY942" i="6"/>
  <c r="C945" i="6"/>
  <c r="K945" i="6"/>
  <c r="L945" i="6"/>
  <c r="M945" i="6"/>
  <c r="O945" i="6"/>
  <c r="P945" i="6"/>
  <c r="R945" i="6"/>
  <c r="S945" i="6"/>
  <c r="T945" i="6"/>
  <c r="U945" i="6"/>
  <c r="V945" i="6"/>
  <c r="AY945" i="6"/>
  <c r="BF945" i="6"/>
  <c r="C946" i="6"/>
  <c r="K946" i="6"/>
  <c r="L946" i="6"/>
  <c r="M946" i="6"/>
  <c r="O946" i="6"/>
  <c r="P946" i="6"/>
  <c r="R946" i="6"/>
  <c r="S946" i="6"/>
  <c r="T946" i="6"/>
  <c r="U946" i="6"/>
  <c r="V946" i="6"/>
  <c r="AY946" i="6"/>
  <c r="BF946" i="6"/>
  <c r="C947" i="6"/>
  <c r="K947" i="6"/>
  <c r="L947" i="6"/>
  <c r="M947" i="6"/>
  <c r="O947" i="6"/>
  <c r="P947" i="6"/>
  <c r="R947" i="6"/>
  <c r="S947" i="6"/>
  <c r="T947" i="6"/>
  <c r="U947" i="6"/>
  <c r="V947" i="6"/>
  <c r="AY947" i="6"/>
  <c r="BF947" i="6"/>
  <c r="C948" i="6"/>
  <c r="K948" i="6"/>
  <c r="L948" i="6"/>
  <c r="M948" i="6"/>
  <c r="O948" i="6"/>
  <c r="P948" i="6"/>
  <c r="R948" i="6"/>
  <c r="S948" i="6"/>
  <c r="T948" i="6"/>
  <c r="U948" i="6"/>
  <c r="V948" i="6"/>
  <c r="AY948" i="6"/>
  <c r="BF948" i="6"/>
  <c r="C949" i="6"/>
  <c r="K949" i="6"/>
  <c r="L949" i="6"/>
  <c r="M949" i="6"/>
  <c r="O949" i="6"/>
  <c r="P949" i="6"/>
  <c r="R949" i="6"/>
  <c r="S949" i="6"/>
  <c r="T949" i="6"/>
  <c r="U949" i="6"/>
  <c r="V949" i="6"/>
  <c r="AY949" i="6"/>
  <c r="BF949" i="6"/>
  <c r="C950" i="6"/>
  <c r="K950" i="6"/>
  <c r="L950" i="6"/>
  <c r="M950" i="6"/>
  <c r="O950" i="6"/>
  <c r="P950" i="6"/>
  <c r="R950" i="6"/>
  <c r="S950" i="6"/>
  <c r="T950" i="6"/>
  <c r="U950" i="6"/>
  <c r="V950" i="6"/>
  <c r="AY950" i="6"/>
  <c r="BF950" i="6"/>
  <c r="C951" i="6"/>
  <c r="K951" i="6"/>
  <c r="L951" i="6"/>
  <c r="M951" i="6"/>
  <c r="O951" i="6"/>
  <c r="P951" i="6"/>
  <c r="R951" i="6"/>
  <c r="S951" i="6"/>
  <c r="T951" i="6"/>
  <c r="U951" i="6"/>
  <c r="V951" i="6"/>
  <c r="AY951" i="6"/>
  <c r="BF951" i="6"/>
  <c r="C952" i="6"/>
  <c r="K952" i="6"/>
  <c r="L952" i="6"/>
  <c r="M952" i="6"/>
  <c r="O952" i="6"/>
  <c r="P952" i="6"/>
  <c r="R952" i="6"/>
  <c r="S952" i="6"/>
  <c r="T952" i="6"/>
  <c r="U952" i="6"/>
  <c r="V952" i="6"/>
  <c r="AY952" i="6"/>
  <c r="BF952" i="6"/>
  <c r="C953" i="6"/>
  <c r="K953" i="6"/>
  <c r="L953" i="6"/>
  <c r="M953" i="6"/>
  <c r="O953" i="6"/>
  <c r="P953" i="6"/>
  <c r="R953" i="6"/>
  <c r="S953" i="6"/>
  <c r="T953" i="6"/>
  <c r="U953" i="6"/>
  <c r="V953" i="6"/>
  <c r="AY953" i="6"/>
  <c r="BF953" i="6"/>
  <c r="C954" i="6"/>
  <c r="K954" i="6"/>
  <c r="L954" i="6"/>
  <c r="M954" i="6"/>
  <c r="O954" i="6"/>
  <c r="P954" i="6"/>
  <c r="R954" i="6"/>
  <c r="S954" i="6"/>
  <c r="T954" i="6"/>
  <c r="U954" i="6"/>
  <c r="V954" i="6"/>
  <c r="AY954" i="6"/>
  <c r="BF954" i="6"/>
  <c r="C955" i="6"/>
  <c r="K955" i="6"/>
  <c r="L955" i="6"/>
  <c r="M955" i="6"/>
  <c r="O955" i="6"/>
  <c r="P955" i="6"/>
  <c r="R955" i="6"/>
  <c r="S955" i="6"/>
  <c r="T955" i="6"/>
  <c r="U955" i="6"/>
  <c r="V955" i="6"/>
  <c r="AY955" i="6"/>
  <c r="BF955" i="6"/>
  <c r="C956" i="6"/>
  <c r="K956" i="6"/>
  <c r="L956" i="6"/>
  <c r="M956" i="6"/>
  <c r="O956" i="6"/>
  <c r="P956" i="6"/>
  <c r="R956" i="6"/>
  <c r="S956" i="6"/>
  <c r="T956" i="6"/>
  <c r="U956" i="6"/>
  <c r="V956" i="6"/>
  <c r="AY956" i="6"/>
  <c r="BF956" i="6"/>
  <c r="C957" i="6"/>
  <c r="K957" i="6"/>
  <c r="L957" i="6"/>
  <c r="M957" i="6"/>
  <c r="O957" i="6"/>
  <c r="P957" i="6"/>
  <c r="R957" i="6"/>
  <c r="S957" i="6"/>
  <c r="T957" i="6"/>
  <c r="U957" i="6"/>
  <c r="V957" i="6"/>
  <c r="AY957" i="6"/>
  <c r="BF957" i="6"/>
  <c r="C958" i="6"/>
  <c r="K958" i="6"/>
  <c r="L958" i="6"/>
  <c r="M958" i="6"/>
  <c r="O958" i="6"/>
  <c r="P958" i="6"/>
  <c r="R958" i="6"/>
  <c r="S958" i="6"/>
  <c r="T958" i="6"/>
  <c r="U958" i="6"/>
  <c r="V958" i="6"/>
  <c r="AY958" i="6"/>
  <c r="BF958" i="6"/>
  <c r="C959" i="6"/>
  <c r="K959" i="6"/>
  <c r="L959" i="6"/>
  <c r="M959" i="6"/>
  <c r="O959" i="6"/>
  <c r="P959" i="6"/>
  <c r="R959" i="6"/>
  <c r="S959" i="6"/>
  <c r="T959" i="6"/>
  <c r="U959" i="6"/>
  <c r="V959" i="6"/>
  <c r="AY959" i="6"/>
  <c r="BF959" i="6"/>
  <c r="C960" i="6"/>
  <c r="K960" i="6"/>
  <c r="L960" i="6"/>
  <c r="M960" i="6"/>
  <c r="O960" i="6"/>
  <c r="P960" i="6"/>
  <c r="R960" i="6"/>
  <c r="S960" i="6"/>
  <c r="T960" i="6"/>
  <c r="U960" i="6"/>
  <c r="V960" i="6"/>
  <c r="AY960" i="6"/>
  <c r="BF960" i="6"/>
  <c r="C961" i="6"/>
  <c r="K961" i="6"/>
  <c r="L961" i="6"/>
  <c r="M961" i="6"/>
  <c r="O961" i="6"/>
  <c r="P961" i="6"/>
  <c r="R961" i="6"/>
  <c r="S961" i="6"/>
  <c r="T961" i="6"/>
  <c r="U961" i="6"/>
  <c r="V961" i="6"/>
  <c r="AY961" i="6"/>
  <c r="BF961" i="6"/>
  <c r="C962" i="6"/>
  <c r="K962" i="6"/>
  <c r="L962" i="6"/>
  <c r="M962" i="6"/>
  <c r="O962" i="6"/>
  <c r="P962" i="6"/>
  <c r="R962" i="6"/>
  <c r="S962" i="6"/>
  <c r="T962" i="6"/>
  <c r="U962" i="6"/>
  <c r="V962" i="6"/>
  <c r="AY962" i="6"/>
  <c r="BF962" i="6"/>
  <c r="C963" i="6"/>
  <c r="K963" i="6"/>
  <c r="L963" i="6"/>
  <c r="M963" i="6"/>
  <c r="O963" i="6"/>
  <c r="P963" i="6"/>
  <c r="R963" i="6"/>
  <c r="S963" i="6"/>
  <c r="T963" i="6"/>
  <c r="U963" i="6"/>
  <c r="V963" i="6"/>
  <c r="AY963" i="6"/>
  <c r="BF963" i="6"/>
  <c r="C964" i="6"/>
  <c r="K964" i="6"/>
  <c r="L964" i="6"/>
  <c r="M964" i="6"/>
  <c r="O964" i="6"/>
  <c r="P964" i="6"/>
  <c r="R964" i="6"/>
  <c r="S964" i="6"/>
  <c r="T964" i="6"/>
  <c r="U964" i="6"/>
  <c r="V964" i="6"/>
  <c r="AY964" i="6"/>
  <c r="BF964" i="6"/>
  <c r="C965" i="6"/>
  <c r="K965" i="6"/>
  <c r="L965" i="6"/>
  <c r="M965" i="6"/>
  <c r="O965" i="6"/>
  <c r="P965" i="6"/>
  <c r="R965" i="6"/>
  <c r="S965" i="6"/>
  <c r="T965" i="6"/>
  <c r="U965" i="6"/>
  <c r="V965" i="6"/>
  <c r="AY965" i="6"/>
  <c r="BF965" i="6"/>
  <c r="C966" i="6"/>
  <c r="K966" i="6"/>
  <c r="L966" i="6"/>
  <c r="M966" i="6"/>
  <c r="O966" i="6"/>
  <c r="P966" i="6"/>
  <c r="R966" i="6"/>
  <c r="S966" i="6"/>
  <c r="T966" i="6"/>
  <c r="U966" i="6"/>
  <c r="V966" i="6"/>
  <c r="AY966" i="6"/>
  <c r="BF966" i="6"/>
  <c r="C967" i="6"/>
  <c r="K967" i="6"/>
  <c r="L967" i="6"/>
  <c r="M967" i="6"/>
  <c r="O967" i="6"/>
  <c r="P967" i="6"/>
  <c r="R967" i="6"/>
  <c r="S967" i="6"/>
  <c r="T967" i="6"/>
  <c r="U967" i="6"/>
  <c r="V967" i="6"/>
  <c r="AY967" i="6"/>
  <c r="BF967" i="6"/>
  <c r="C968" i="6"/>
  <c r="K968" i="6"/>
  <c r="L968" i="6"/>
  <c r="M968" i="6"/>
  <c r="O968" i="6"/>
  <c r="P968" i="6"/>
  <c r="R968" i="6"/>
  <c r="S968" i="6"/>
  <c r="T968" i="6"/>
  <c r="U968" i="6"/>
  <c r="V968" i="6"/>
  <c r="AY968" i="6"/>
  <c r="BF968" i="6"/>
  <c r="C969" i="6"/>
  <c r="K969" i="6"/>
  <c r="L969" i="6"/>
  <c r="M969" i="6"/>
  <c r="O969" i="6"/>
  <c r="P969" i="6"/>
  <c r="R969" i="6"/>
  <c r="S969" i="6"/>
  <c r="T969" i="6"/>
  <c r="U969" i="6"/>
  <c r="V969" i="6"/>
  <c r="AY969" i="6"/>
  <c r="BF969" i="6"/>
  <c r="C970" i="6"/>
  <c r="K970" i="6"/>
  <c r="L970" i="6"/>
  <c r="M970" i="6"/>
  <c r="O970" i="6"/>
  <c r="P970" i="6"/>
  <c r="R970" i="6"/>
  <c r="S970" i="6"/>
  <c r="T970" i="6"/>
  <c r="U970" i="6"/>
  <c r="V970" i="6"/>
  <c r="AY970" i="6"/>
  <c r="BF970" i="6"/>
  <c r="C971" i="6"/>
  <c r="K971" i="6"/>
  <c r="L971" i="6"/>
  <c r="M971" i="6"/>
  <c r="O971" i="6"/>
  <c r="P971" i="6"/>
  <c r="R971" i="6"/>
  <c r="S971" i="6"/>
  <c r="T971" i="6"/>
  <c r="U971" i="6"/>
  <c r="V971" i="6"/>
  <c r="AY971" i="6"/>
  <c r="BF971" i="6"/>
  <c r="C972" i="6"/>
  <c r="K972" i="6"/>
  <c r="L972" i="6"/>
  <c r="M972" i="6"/>
  <c r="O972" i="6"/>
  <c r="P972" i="6"/>
  <c r="R972" i="6"/>
  <c r="S972" i="6"/>
  <c r="T972" i="6"/>
  <c r="U972" i="6"/>
  <c r="V972" i="6"/>
  <c r="AY972" i="6"/>
  <c r="BF972" i="6"/>
  <c r="C973" i="6"/>
  <c r="K973" i="6"/>
  <c r="L973" i="6"/>
  <c r="M973" i="6"/>
  <c r="O973" i="6"/>
  <c r="P973" i="6"/>
  <c r="R973" i="6"/>
  <c r="S973" i="6"/>
  <c r="T973" i="6"/>
  <c r="U973" i="6"/>
  <c r="V973" i="6"/>
  <c r="AY973" i="6"/>
  <c r="BF973" i="6"/>
  <c r="C974" i="6"/>
  <c r="K974" i="6"/>
  <c r="L974" i="6"/>
  <c r="M974" i="6"/>
  <c r="O974" i="6"/>
  <c r="P974" i="6"/>
  <c r="R974" i="6"/>
  <c r="S974" i="6"/>
  <c r="T974" i="6"/>
  <c r="U974" i="6"/>
  <c r="V974" i="6"/>
  <c r="AY974" i="6"/>
  <c r="BF974" i="6"/>
  <c r="C975" i="6"/>
  <c r="K975" i="6"/>
  <c r="L975" i="6"/>
  <c r="M975" i="6"/>
  <c r="O975" i="6"/>
  <c r="P975" i="6"/>
  <c r="R975" i="6"/>
  <c r="S975" i="6"/>
  <c r="T975" i="6"/>
  <c r="U975" i="6"/>
  <c r="V975" i="6"/>
  <c r="AY975" i="6"/>
  <c r="BF975" i="6"/>
  <c r="C976" i="6"/>
  <c r="K976" i="6"/>
  <c r="L976" i="6"/>
  <c r="M976" i="6"/>
  <c r="O976" i="6"/>
  <c r="P976" i="6"/>
  <c r="R976" i="6"/>
  <c r="S976" i="6"/>
  <c r="T976" i="6"/>
  <c r="U976" i="6"/>
  <c r="V976" i="6"/>
  <c r="AY976" i="6"/>
  <c r="BF976" i="6"/>
  <c r="C977" i="6"/>
  <c r="K977" i="6"/>
  <c r="L977" i="6"/>
  <c r="M977" i="6"/>
  <c r="O977" i="6"/>
  <c r="P977" i="6"/>
  <c r="R977" i="6"/>
  <c r="S977" i="6"/>
  <c r="T977" i="6"/>
  <c r="U977" i="6"/>
  <c r="V977" i="6"/>
  <c r="AY977" i="6"/>
  <c r="BF977" i="6"/>
  <c r="C978" i="6"/>
  <c r="K978" i="6"/>
  <c r="L978" i="6"/>
  <c r="M978" i="6"/>
  <c r="O978" i="6"/>
  <c r="P978" i="6"/>
  <c r="R978" i="6"/>
  <c r="S978" i="6"/>
  <c r="T978" i="6"/>
  <c r="U978" i="6"/>
  <c r="V978" i="6"/>
  <c r="AY978" i="6"/>
  <c r="BF978" i="6"/>
  <c r="C979" i="6"/>
  <c r="K979" i="6"/>
  <c r="L979" i="6"/>
  <c r="M979" i="6"/>
  <c r="O979" i="6"/>
  <c r="P979" i="6"/>
  <c r="R979" i="6"/>
  <c r="S979" i="6"/>
  <c r="T979" i="6"/>
  <c r="U979" i="6"/>
  <c r="V979" i="6"/>
  <c r="AY979" i="6"/>
  <c r="BF979" i="6"/>
  <c r="C980" i="6"/>
  <c r="K980" i="6"/>
  <c r="L980" i="6"/>
  <c r="M980" i="6"/>
  <c r="O980" i="6"/>
  <c r="P980" i="6"/>
  <c r="R980" i="6"/>
  <c r="S980" i="6"/>
  <c r="T980" i="6"/>
  <c r="U980" i="6"/>
  <c r="V980" i="6"/>
  <c r="AY980" i="6"/>
  <c r="BF980" i="6"/>
  <c r="C981" i="6"/>
  <c r="K981" i="6"/>
  <c r="L981" i="6"/>
  <c r="M981" i="6"/>
  <c r="O981" i="6"/>
  <c r="P981" i="6"/>
  <c r="R981" i="6"/>
  <c r="S981" i="6"/>
  <c r="T981" i="6"/>
  <c r="U981" i="6"/>
  <c r="V981" i="6"/>
  <c r="AY981" i="6"/>
  <c r="BF981" i="6"/>
  <c r="C982" i="6"/>
  <c r="K982" i="6"/>
  <c r="L982" i="6"/>
  <c r="M982" i="6"/>
  <c r="O982" i="6"/>
  <c r="P982" i="6"/>
  <c r="R982" i="6"/>
  <c r="S982" i="6"/>
  <c r="T982" i="6"/>
  <c r="U982" i="6"/>
  <c r="V982" i="6"/>
  <c r="AY982" i="6"/>
  <c r="BF982" i="6"/>
  <c r="C985" i="6"/>
  <c r="K985" i="6"/>
  <c r="L985" i="6"/>
  <c r="M985" i="6"/>
  <c r="O985" i="6"/>
  <c r="P985" i="6"/>
  <c r="R985" i="6"/>
  <c r="S985" i="6"/>
  <c r="T985" i="6"/>
  <c r="U985" i="6"/>
  <c r="V985" i="6"/>
  <c r="BF985" i="6"/>
  <c r="C986" i="6"/>
  <c r="K986" i="6"/>
  <c r="L986" i="6"/>
  <c r="M986" i="6"/>
  <c r="O986" i="6"/>
  <c r="P986" i="6"/>
  <c r="R986" i="6"/>
  <c r="S986" i="6"/>
  <c r="T986" i="6"/>
  <c r="U986" i="6"/>
  <c r="V986" i="6"/>
  <c r="BF986" i="6"/>
  <c r="C989" i="6"/>
  <c r="K989" i="6"/>
  <c r="L989" i="6"/>
  <c r="M989" i="6"/>
  <c r="O989" i="6"/>
  <c r="P989" i="6"/>
  <c r="R989" i="6"/>
  <c r="S989" i="6"/>
  <c r="T989" i="6"/>
  <c r="U989" i="6"/>
  <c r="V989" i="6"/>
  <c r="BF989" i="6"/>
  <c r="C990" i="6"/>
  <c r="K990" i="6"/>
  <c r="L990" i="6"/>
  <c r="M990" i="6"/>
  <c r="O990" i="6"/>
  <c r="P990" i="6"/>
  <c r="R990" i="6"/>
  <c r="S990" i="6"/>
  <c r="T990" i="6"/>
  <c r="U990" i="6"/>
  <c r="V990" i="6"/>
  <c r="BF990" i="6"/>
  <c r="BF992" i="6"/>
  <c r="BF993" i="6"/>
  <c r="BF994" i="6"/>
  <c r="BF995" i="6"/>
  <c r="BF996" i="6"/>
  <c r="BF997" i="6"/>
  <c r="BF998" i="6"/>
  <c r="BF999" i="6"/>
  <c r="BF1000" i="6"/>
  <c r="BF1001" i="6"/>
  <c r="BF1002" i="6"/>
  <c r="BF1003" i="6"/>
  <c r="BF1004" i="6"/>
  <c r="BF1005" i="6"/>
  <c r="BF1006" i="6"/>
  <c r="BF1007" i="6"/>
  <c r="BF1008" i="6"/>
  <c r="BF1009" i="6"/>
  <c r="BF1010" i="6"/>
  <c r="BF1011" i="6"/>
  <c r="BF1012" i="6"/>
  <c r="C1014" i="6"/>
  <c r="K1014" i="6"/>
  <c r="L1014" i="6"/>
  <c r="M1014" i="6"/>
  <c r="O1014" i="6"/>
  <c r="P1014" i="6"/>
  <c r="R1014" i="6"/>
  <c r="S1014" i="6"/>
  <c r="T1014" i="6"/>
  <c r="U1014" i="6"/>
  <c r="V1014" i="6"/>
  <c r="AY1014" i="6"/>
  <c r="BF1014" i="6"/>
  <c r="C1015" i="6"/>
  <c r="K1015" i="6"/>
  <c r="L1015" i="6"/>
  <c r="M1015" i="6"/>
  <c r="O1015" i="6"/>
  <c r="P1015" i="6"/>
  <c r="R1015" i="6"/>
  <c r="S1015" i="6"/>
  <c r="T1015" i="6"/>
  <c r="U1015" i="6"/>
  <c r="V1015" i="6"/>
  <c r="AY1015" i="6"/>
  <c r="BF1015" i="6"/>
  <c r="C1016" i="6"/>
  <c r="K1016" i="6"/>
  <c r="L1016" i="6"/>
  <c r="M1016" i="6"/>
  <c r="O1016" i="6"/>
  <c r="P1016" i="6"/>
  <c r="R1016" i="6"/>
  <c r="S1016" i="6"/>
  <c r="T1016" i="6"/>
  <c r="U1016" i="6"/>
  <c r="V1016" i="6"/>
  <c r="AY1016" i="6"/>
  <c r="BF1016" i="6"/>
  <c r="C1017" i="6"/>
  <c r="K1017" i="6"/>
  <c r="L1017" i="6"/>
  <c r="M1017" i="6"/>
  <c r="O1017" i="6"/>
  <c r="P1017" i="6"/>
  <c r="R1017" i="6"/>
  <c r="S1017" i="6"/>
  <c r="T1017" i="6"/>
  <c r="U1017" i="6"/>
  <c r="V1017" i="6"/>
  <c r="AY1017" i="6"/>
  <c r="BF1017" i="6"/>
  <c r="C1018" i="6"/>
  <c r="K1018" i="6"/>
  <c r="L1018" i="6"/>
  <c r="M1018" i="6"/>
  <c r="O1018" i="6"/>
  <c r="P1018" i="6"/>
  <c r="R1018" i="6"/>
  <c r="S1018" i="6"/>
  <c r="T1018" i="6"/>
  <c r="U1018" i="6"/>
  <c r="V1018" i="6"/>
  <c r="BF1018" i="6"/>
  <c r="C1019" i="6"/>
  <c r="K1019" i="6"/>
  <c r="L1019" i="6"/>
  <c r="M1019" i="6"/>
  <c r="O1019" i="6"/>
  <c r="P1019" i="6"/>
  <c r="R1019" i="6"/>
  <c r="S1019" i="6"/>
  <c r="T1019" i="6"/>
  <c r="U1019" i="6"/>
  <c r="V1019" i="6"/>
  <c r="BF1019" i="6"/>
  <c r="C1020" i="6"/>
  <c r="K1020" i="6"/>
  <c r="L1020" i="6"/>
  <c r="M1020" i="6"/>
  <c r="O1020" i="6"/>
  <c r="P1020" i="6"/>
  <c r="R1020" i="6"/>
  <c r="S1020" i="6"/>
  <c r="T1020" i="6"/>
  <c r="U1020" i="6"/>
  <c r="V1020" i="6"/>
  <c r="BF1020" i="6"/>
  <c r="C1021" i="6"/>
  <c r="K1021" i="6"/>
  <c r="L1021" i="6"/>
  <c r="M1021" i="6"/>
  <c r="O1021" i="6"/>
  <c r="P1021" i="6"/>
  <c r="R1021" i="6"/>
  <c r="S1021" i="6"/>
  <c r="T1021" i="6"/>
  <c r="U1021" i="6"/>
  <c r="V1021" i="6"/>
  <c r="BF1021" i="6"/>
  <c r="C1022" i="6"/>
  <c r="K1022" i="6"/>
  <c r="L1022" i="6"/>
  <c r="M1022" i="6"/>
  <c r="O1022" i="6"/>
  <c r="P1022" i="6"/>
  <c r="R1022" i="6"/>
  <c r="S1022" i="6"/>
  <c r="T1022" i="6"/>
  <c r="U1022" i="6"/>
  <c r="V1022" i="6"/>
  <c r="BF1022" i="6"/>
  <c r="C1023" i="6"/>
  <c r="K1023" i="6"/>
  <c r="L1023" i="6"/>
  <c r="M1023" i="6"/>
  <c r="O1023" i="6"/>
  <c r="P1023" i="6"/>
  <c r="R1023" i="6"/>
  <c r="S1023" i="6"/>
  <c r="T1023" i="6"/>
  <c r="U1023" i="6"/>
  <c r="V1023" i="6"/>
  <c r="BF1023" i="6"/>
  <c r="C1024" i="6"/>
  <c r="K1024" i="6"/>
  <c r="L1024" i="6"/>
  <c r="M1024" i="6"/>
  <c r="O1024" i="6"/>
  <c r="P1024" i="6"/>
  <c r="R1024" i="6"/>
  <c r="S1024" i="6"/>
  <c r="T1024" i="6"/>
  <c r="U1024" i="6"/>
  <c r="V1024" i="6"/>
  <c r="AY1024" i="6"/>
  <c r="BF1024" i="6"/>
  <c r="C1025" i="6"/>
  <c r="K1025" i="6"/>
  <c r="L1025" i="6"/>
  <c r="M1025" i="6"/>
  <c r="O1025" i="6"/>
  <c r="P1025" i="6"/>
  <c r="R1025" i="6"/>
  <c r="S1025" i="6"/>
  <c r="T1025" i="6"/>
  <c r="U1025" i="6"/>
  <c r="V1025" i="6"/>
  <c r="AY1025" i="6"/>
  <c r="BF1025" i="6"/>
  <c r="C1026" i="6"/>
  <c r="K1026" i="6"/>
  <c r="L1026" i="6"/>
  <c r="M1026" i="6"/>
  <c r="O1026" i="6"/>
  <c r="P1026" i="6"/>
  <c r="R1026" i="6"/>
  <c r="S1026" i="6"/>
  <c r="T1026" i="6"/>
  <c r="U1026" i="6"/>
  <c r="V1026" i="6"/>
  <c r="AY1026" i="6"/>
  <c r="BF1026" i="6"/>
  <c r="C1027" i="6"/>
  <c r="K1027" i="6"/>
  <c r="L1027" i="6"/>
  <c r="M1027" i="6"/>
  <c r="O1027" i="6"/>
  <c r="P1027" i="6"/>
  <c r="R1027" i="6"/>
  <c r="S1027" i="6"/>
  <c r="T1027" i="6"/>
  <c r="U1027" i="6"/>
  <c r="V1027" i="6"/>
  <c r="AY1027" i="6"/>
  <c r="BF1027" i="6"/>
  <c r="C1028" i="6"/>
  <c r="K1028" i="6"/>
  <c r="L1028" i="6"/>
  <c r="M1028" i="6"/>
  <c r="O1028" i="6"/>
  <c r="P1028" i="6"/>
  <c r="R1028" i="6"/>
  <c r="S1028" i="6"/>
  <c r="T1028" i="6"/>
  <c r="U1028" i="6"/>
  <c r="V1028" i="6"/>
  <c r="AY1028" i="6"/>
  <c r="BF1028" i="6"/>
  <c r="C1029" i="6"/>
  <c r="K1029" i="6"/>
  <c r="L1029" i="6"/>
  <c r="M1029" i="6"/>
  <c r="O1029" i="6"/>
  <c r="P1029" i="6"/>
  <c r="R1029" i="6"/>
  <c r="S1029" i="6"/>
  <c r="T1029" i="6"/>
  <c r="U1029" i="6"/>
  <c r="V1029" i="6"/>
  <c r="AY1029" i="6"/>
  <c r="BF1029" i="6"/>
  <c r="C1030" i="6"/>
  <c r="K1030" i="6"/>
  <c r="L1030" i="6"/>
  <c r="M1030" i="6"/>
  <c r="O1030" i="6"/>
  <c r="P1030" i="6"/>
  <c r="R1030" i="6"/>
  <c r="S1030" i="6"/>
  <c r="T1030" i="6"/>
  <c r="U1030" i="6"/>
  <c r="V1030" i="6"/>
  <c r="AY1030" i="6"/>
  <c r="BF1030" i="6"/>
  <c r="C1031" i="6"/>
  <c r="K1031" i="6"/>
  <c r="L1031" i="6"/>
  <c r="M1031" i="6"/>
  <c r="O1031" i="6"/>
  <c r="P1031" i="6"/>
  <c r="R1031" i="6"/>
  <c r="S1031" i="6"/>
  <c r="T1031" i="6"/>
  <c r="U1031" i="6"/>
  <c r="V1031" i="6"/>
  <c r="AY1031" i="6"/>
  <c r="BF1031" i="6"/>
  <c r="C1032" i="6"/>
  <c r="K1032" i="6"/>
  <c r="L1032" i="6"/>
  <c r="M1032" i="6"/>
  <c r="O1032" i="6"/>
  <c r="P1032" i="6"/>
  <c r="R1032" i="6"/>
  <c r="S1032" i="6"/>
  <c r="T1032" i="6"/>
  <c r="U1032" i="6"/>
  <c r="V1032" i="6"/>
  <c r="AY1032" i="6"/>
  <c r="BF1032" i="6"/>
  <c r="C1033" i="6"/>
  <c r="K1033" i="6"/>
  <c r="L1033" i="6"/>
  <c r="M1033" i="6"/>
  <c r="O1033" i="6"/>
  <c r="P1033" i="6"/>
  <c r="R1033" i="6"/>
  <c r="S1033" i="6"/>
  <c r="T1033" i="6"/>
  <c r="U1033" i="6"/>
  <c r="V1033" i="6"/>
  <c r="AY1033" i="6"/>
  <c r="BF1033" i="6"/>
  <c r="C1034" i="6"/>
  <c r="K1034" i="6"/>
  <c r="L1034" i="6"/>
  <c r="M1034" i="6"/>
  <c r="O1034" i="6"/>
  <c r="P1034" i="6"/>
  <c r="R1034" i="6"/>
  <c r="S1034" i="6"/>
  <c r="T1034" i="6"/>
  <c r="U1034" i="6"/>
  <c r="V1034" i="6"/>
  <c r="AY1034" i="6"/>
  <c r="BF1034" i="6"/>
  <c r="C1035" i="6"/>
  <c r="K1035" i="6"/>
  <c r="L1035" i="6"/>
  <c r="M1035" i="6"/>
  <c r="O1035" i="6"/>
  <c r="P1035" i="6"/>
  <c r="R1035" i="6"/>
  <c r="S1035" i="6"/>
  <c r="T1035" i="6"/>
  <c r="U1035" i="6"/>
  <c r="V1035" i="6"/>
  <c r="AY1035" i="6"/>
  <c r="BF1035" i="6"/>
  <c r="C1036" i="6"/>
  <c r="K1036" i="6"/>
  <c r="L1036" i="6"/>
  <c r="M1036" i="6"/>
  <c r="O1036" i="6"/>
  <c r="P1036" i="6"/>
  <c r="R1036" i="6"/>
  <c r="S1036" i="6"/>
  <c r="T1036" i="6"/>
  <c r="U1036" i="6"/>
  <c r="V1036" i="6"/>
  <c r="AY1036" i="6"/>
  <c r="BF1036" i="6"/>
  <c r="C1037" i="6"/>
  <c r="K1037" i="6"/>
  <c r="L1037" i="6"/>
  <c r="M1037" i="6"/>
  <c r="O1037" i="6"/>
  <c r="P1037" i="6"/>
  <c r="R1037" i="6"/>
  <c r="S1037" i="6"/>
  <c r="T1037" i="6"/>
  <c r="U1037" i="6"/>
  <c r="V1037" i="6"/>
  <c r="AY1037" i="6"/>
  <c r="BF1037" i="6"/>
  <c r="C1038" i="6"/>
  <c r="K1038" i="6"/>
  <c r="L1038" i="6"/>
  <c r="M1038" i="6"/>
  <c r="O1038" i="6"/>
  <c r="P1038" i="6"/>
  <c r="R1038" i="6"/>
  <c r="S1038" i="6"/>
  <c r="T1038" i="6"/>
  <c r="U1038" i="6"/>
  <c r="V1038" i="6"/>
  <c r="AY1038" i="6"/>
  <c r="BF1038" i="6"/>
  <c r="C1039" i="6"/>
  <c r="K1039" i="6"/>
  <c r="L1039" i="6"/>
  <c r="M1039" i="6"/>
  <c r="O1039" i="6"/>
  <c r="P1039" i="6"/>
  <c r="R1039" i="6"/>
  <c r="S1039" i="6"/>
  <c r="T1039" i="6"/>
  <c r="U1039" i="6"/>
  <c r="V1039" i="6"/>
  <c r="AY1039" i="6"/>
  <c r="BF1039" i="6"/>
  <c r="C1040" i="6"/>
  <c r="K1040" i="6"/>
  <c r="L1040" i="6"/>
  <c r="M1040" i="6"/>
  <c r="O1040" i="6"/>
  <c r="P1040" i="6"/>
  <c r="R1040" i="6"/>
  <c r="S1040" i="6"/>
  <c r="T1040" i="6"/>
  <c r="U1040" i="6"/>
  <c r="V1040" i="6"/>
  <c r="AY1040" i="6"/>
  <c r="BF1040" i="6"/>
  <c r="C1041" i="6"/>
  <c r="K1041" i="6"/>
  <c r="L1041" i="6"/>
  <c r="M1041" i="6"/>
  <c r="O1041" i="6"/>
  <c r="P1041" i="6"/>
  <c r="R1041" i="6"/>
  <c r="S1041" i="6"/>
  <c r="T1041" i="6"/>
  <c r="U1041" i="6"/>
  <c r="V1041" i="6"/>
  <c r="AY1041" i="6"/>
  <c r="BF1041" i="6"/>
  <c r="C1042" i="6"/>
  <c r="K1042" i="6"/>
  <c r="L1042" i="6"/>
  <c r="M1042" i="6"/>
  <c r="O1042" i="6"/>
  <c r="P1042" i="6"/>
  <c r="R1042" i="6"/>
  <c r="S1042" i="6"/>
  <c r="T1042" i="6"/>
  <c r="U1042" i="6"/>
  <c r="V1042" i="6"/>
  <c r="AY1042" i="6"/>
  <c r="BF1042" i="6"/>
  <c r="C1043" i="6"/>
  <c r="K1043" i="6"/>
  <c r="L1043" i="6"/>
  <c r="M1043" i="6"/>
  <c r="O1043" i="6"/>
  <c r="P1043" i="6"/>
  <c r="R1043" i="6"/>
  <c r="S1043" i="6"/>
  <c r="T1043" i="6"/>
  <c r="U1043" i="6"/>
  <c r="V1043" i="6"/>
  <c r="AY1043" i="6"/>
  <c r="BF1043" i="6"/>
  <c r="C1044" i="6"/>
  <c r="K1044" i="6"/>
  <c r="L1044" i="6"/>
  <c r="M1044" i="6"/>
  <c r="O1044" i="6"/>
  <c r="P1044" i="6"/>
  <c r="R1044" i="6"/>
  <c r="S1044" i="6"/>
  <c r="T1044" i="6"/>
  <c r="U1044" i="6"/>
  <c r="V1044" i="6"/>
  <c r="AY1044" i="6"/>
  <c r="BF1044" i="6"/>
  <c r="C1045" i="6"/>
  <c r="K1045" i="6"/>
  <c r="L1045" i="6"/>
  <c r="M1045" i="6"/>
  <c r="O1045" i="6"/>
  <c r="P1045" i="6"/>
  <c r="R1045" i="6"/>
  <c r="S1045" i="6"/>
  <c r="T1045" i="6"/>
  <c r="U1045" i="6"/>
  <c r="V1045" i="6"/>
  <c r="AY1045" i="6"/>
  <c r="BF1045" i="6"/>
  <c r="C1046" i="6"/>
  <c r="K1046" i="6"/>
  <c r="L1046" i="6"/>
  <c r="M1046" i="6"/>
  <c r="O1046" i="6"/>
  <c r="P1046" i="6"/>
  <c r="R1046" i="6"/>
  <c r="S1046" i="6"/>
  <c r="T1046" i="6"/>
  <c r="U1046" i="6"/>
  <c r="V1046" i="6"/>
  <c r="AY1046" i="6"/>
  <c r="BF1046" i="6"/>
  <c r="C1047" i="6"/>
  <c r="K1047" i="6"/>
  <c r="L1047" i="6"/>
  <c r="M1047" i="6"/>
  <c r="O1047" i="6"/>
  <c r="P1047" i="6"/>
  <c r="R1047" i="6"/>
  <c r="S1047" i="6"/>
  <c r="T1047" i="6"/>
  <c r="U1047" i="6"/>
  <c r="V1047" i="6"/>
  <c r="AY1047" i="6"/>
  <c r="BF1047" i="6"/>
  <c r="C1048" i="6"/>
  <c r="K1048" i="6"/>
  <c r="L1048" i="6"/>
  <c r="M1048" i="6"/>
  <c r="O1048" i="6"/>
  <c r="P1048" i="6"/>
  <c r="R1048" i="6"/>
  <c r="S1048" i="6"/>
  <c r="T1048" i="6"/>
  <c r="U1048" i="6"/>
  <c r="V1048" i="6"/>
  <c r="AY1048" i="6"/>
  <c r="BF1048" i="6"/>
  <c r="C1049" i="6"/>
  <c r="K1049" i="6"/>
  <c r="L1049" i="6"/>
  <c r="M1049" i="6"/>
  <c r="O1049" i="6"/>
  <c r="P1049" i="6"/>
  <c r="R1049" i="6"/>
  <c r="S1049" i="6"/>
  <c r="T1049" i="6"/>
  <c r="U1049" i="6"/>
  <c r="V1049" i="6"/>
  <c r="AY1049" i="6"/>
  <c r="BF1049" i="6"/>
  <c r="C1050" i="6"/>
  <c r="K1050" i="6"/>
  <c r="L1050" i="6"/>
  <c r="M1050" i="6"/>
  <c r="O1050" i="6"/>
  <c r="P1050" i="6"/>
  <c r="R1050" i="6"/>
  <c r="S1050" i="6"/>
  <c r="T1050" i="6"/>
  <c r="U1050" i="6"/>
  <c r="V1050" i="6"/>
  <c r="AY1050" i="6"/>
  <c r="BF1050" i="6"/>
  <c r="C1051" i="6"/>
  <c r="K1051" i="6"/>
  <c r="L1051" i="6"/>
  <c r="M1051" i="6"/>
  <c r="O1051" i="6"/>
  <c r="P1051" i="6"/>
  <c r="R1051" i="6"/>
  <c r="S1051" i="6"/>
  <c r="T1051" i="6"/>
  <c r="U1051" i="6"/>
  <c r="V1051" i="6"/>
  <c r="AY1051" i="6"/>
  <c r="BF1051" i="6"/>
  <c r="C1052" i="6"/>
  <c r="K1052" i="6"/>
  <c r="L1052" i="6"/>
  <c r="M1052" i="6"/>
  <c r="O1052" i="6"/>
  <c r="P1052" i="6"/>
  <c r="R1052" i="6"/>
  <c r="S1052" i="6"/>
  <c r="T1052" i="6"/>
  <c r="U1052" i="6"/>
  <c r="V1052" i="6"/>
  <c r="AY1052" i="6"/>
  <c r="BF1052" i="6"/>
  <c r="C1053" i="6"/>
  <c r="K1053" i="6"/>
  <c r="L1053" i="6"/>
  <c r="M1053" i="6"/>
  <c r="O1053" i="6"/>
  <c r="P1053" i="6"/>
  <c r="R1053" i="6"/>
  <c r="S1053" i="6"/>
  <c r="T1053" i="6"/>
  <c r="U1053" i="6"/>
  <c r="V1053" i="6"/>
  <c r="AY1053" i="6"/>
  <c r="BF1053" i="6"/>
  <c r="C1054" i="6"/>
  <c r="K1054" i="6"/>
  <c r="L1054" i="6"/>
  <c r="M1054" i="6"/>
  <c r="O1054" i="6"/>
  <c r="P1054" i="6"/>
  <c r="R1054" i="6"/>
  <c r="S1054" i="6"/>
  <c r="T1054" i="6"/>
  <c r="U1054" i="6"/>
  <c r="V1054" i="6"/>
  <c r="AY1054" i="6"/>
  <c r="BF1054" i="6"/>
  <c r="C1055" i="6"/>
  <c r="K1055" i="6"/>
  <c r="L1055" i="6"/>
  <c r="M1055" i="6"/>
  <c r="O1055" i="6"/>
  <c r="P1055" i="6"/>
  <c r="R1055" i="6"/>
  <c r="S1055" i="6"/>
  <c r="T1055" i="6"/>
  <c r="U1055" i="6"/>
  <c r="V1055" i="6"/>
  <c r="AY1055" i="6"/>
  <c r="BF1055" i="6"/>
  <c r="C1056" i="6"/>
  <c r="K1056" i="6"/>
  <c r="L1056" i="6"/>
  <c r="M1056" i="6"/>
  <c r="O1056" i="6"/>
  <c r="P1056" i="6"/>
  <c r="R1056" i="6"/>
  <c r="S1056" i="6"/>
  <c r="T1056" i="6"/>
  <c r="U1056" i="6"/>
  <c r="V1056" i="6"/>
  <c r="AY1056" i="6"/>
  <c r="BF1056" i="6"/>
  <c r="C1057" i="6"/>
  <c r="K1057" i="6"/>
  <c r="L1057" i="6"/>
  <c r="M1057" i="6"/>
  <c r="O1057" i="6"/>
  <c r="P1057" i="6"/>
  <c r="R1057" i="6"/>
  <c r="S1057" i="6"/>
  <c r="T1057" i="6"/>
  <c r="U1057" i="6"/>
  <c r="V1057" i="6"/>
  <c r="AY1057" i="6"/>
  <c r="BF1057" i="6"/>
  <c r="C1058" i="6"/>
  <c r="K1058" i="6"/>
  <c r="L1058" i="6"/>
  <c r="M1058" i="6"/>
  <c r="O1058" i="6"/>
  <c r="P1058" i="6"/>
  <c r="R1058" i="6"/>
  <c r="S1058" i="6"/>
  <c r="T1058" i="6"/>
  <c r="U1058" i="6"/>
  <c r="V1058" i="6"/>
  <c r="AY1058" i="6"/>
  <c r="BF1058" i="6"/>
  <c r="C1059" i="6"/>
  <c r="K1059" i="6"/>
  <c r="L1059" i="6"/>
  <c r="M1059" i="6"/>
  <c r="O1059" i="6"/>
  <c r="P1059" i="6"/>
  <c r="R1059" i="6"/>
  <c r="S1059" i="6"/>
  <c r="T1059" i="6"/>
  <c r="U1059" i="6"/>
  <c r="V1059" i="6"/>
  <c r="AY1059" i="6"/>
  <c r="BF1059" i="6"/>
  <c r="C1060" i="6"/>
  <c r="K1060" i="6"/>
  <c r="L1060" i="6"/>
  <c r="M1060" i="6"/>
  <c r="O1060" i="6"/>
  <c r="P1060" i="6"/>
  <c r="R1060" i="6"/>
  <c r="S1060" i="6"/>
  <c r="T1060" i="6"/>
  <c r="U1060" i="6"/>
  <c r="V1060" i="6"/>
  <c r="AY1060" i="6"/>
  <c r="BF1060" i="6"/>
  <c r="C1061" i="6"/>
  <c r="K1061" i="6"/>
  <c r="L1061" i="6"/>
  <c r="M1061" i="6"/>
  <c r="O1061" i="6"/>
  <c r="P1061" i="6"/>
  <c r="R1061" i="6"/>
  <c r="S1061" i="6"/>
  <c r="T1061" i="6"/>
  <c r="U1061" i="6"/>
  <c r="V1061" i="6"/>
  <c r="AY1061" i="6"/>
  <c r="BF1061" i="6"/>
  <c r="C1062" i="6"/>
  <c r="K1062" i="6"/>
  <c r="L1062" i="6"/>
  <c r="M1062" i="6"/>
  <c r="O1062" i="6"/>
  <c r="P1062" i="6"/>
  <c r="R1062" i="6"/>
  <c r="S1062" i="6"/>
  <c r="T1062" i="6"/>
  <c r="U1062" i="6"/>
  <c r="V1062" i="6"/>
  <c r="AY1062" i="6"/>
  <c r="BF1062" i="6"/>
  <c r="C1063" i="6"/>
  <c r="K1063" i="6"/>
  <c r="L1063" i="6"/>
  <c r="M1063" i="6"/>
  <c r="O1063" i="6"/>
  <c r="P1063" i="6"/>
  <c r="R1063" i="6"/>
  <c r="S1063" i="6"/>
  <c r="T1063" i="6"/>
  <c r="U1063" i="6"/>
  <c r="V1063" i="6"/>
  <c r="AY1063" i="6"/>
  <c r="BF1063" i="6"/>
  <c r="C1064" i="6"/>
  <c r="K1064" i="6"/>
  <c r="L1064" i="6"/>
  <c r="M1064" i="6"/>
  <c r="O1064" i="6"/>
  <c r="P1064" i="6"/>
  <c r="R1064" i="6"/>
  <c r="S1064" i="6"/>
  <c r="T1064" i="6"/>
  <c r="U1064" i="6"/>
  <c r="V1064" i="6"/>
  <c r="AY1064" i="6"/>
  <c r="BF1064" i="6"/>
  <c r="C1065" i="6"/>
  <c r="K1065" i="6"/>
  <c r="L1065" i="6"/>
  <c r="M1065" i="6"/>
  <c r="O1065" i="6"/>
  <c r="P1065" i="6"/>
  <c r="R1065" i="6"/>
  <c r="S1065" i="6"/>
  <c r="T1065" i="6"/>
  <c r="U1065" i="6"/>
  <c r="V1065" i="6"/>
  <c r="AY1065" i="6"/>
  <c r="BF1065" i="6"/>
  <c r="C1066" i="6"/>
  <c r="K1066" i="6"/>
  <c r="L1066" i="6"/>
  <c r="M1066" i="6"/>
  <c r="O1066" i="6"/>
  <c r="P1066" i="6"/>
  <c r="R1066" i="6"/>
  <c r="S1066" i="6"/>
  <c r="T1066" i="6"/>
  <c r="U1066" i="6"/>
  <c r="V1066" i="6"/>
  <c r="AY1066" i="6"/>
  <c r="BF1066" i="6"/>
  <c r="C1067" i="6"/>
  <c r="K1067" i="6"/>
  <c r="L1067" i="6"/>
  <c r="M1067" i="6"/>
  <c r="O1067" i="6"/>
  <c r="P1067" i="6"/>
  <c r="R1067" i="6"/>
  <c r="S1067" i="6"/>
  <c r="T1067" i="6"/>
  <c r="U1067" i="6"/>
  <c r="V1067" i="6"/>
  <c r="AY1067" i="6"/>
  <c r="BF1067" i="6"/>
  <c r="C1068" i="6"/>
  <c r="K1068" i="6"/>
  <c r="L1068" i="6"/>
  <c r="M1068" i="6"/>
  <c r="O1068" i="6"/>
  <c r="P1068" i="6"/>
  <c r="R1068" i="6"/>
  <c r="S1068" i="6"/>
  <c r="T1068" i="6"/>
  <c r="U1068" i="6"/>
  <c r="V1068" i="6"/>
  <c r="AY1068" i="6"/>
  <c r="BF1068" i="6"/>
  <c r="C1069" i="6"/>
  <c r="K1069" i="6"/>
  <c r="L1069" i="6"/>
  <c r="M1069" i="6"/>
  <c r="O1069" i="6"/>
  <c r="P1069" i="6"/>
  <c r="R1069" i="6"/>
  <c r="S1069" i="6"/>
  <c r="T1069" i="6"/>
  <c r="U1069" i="6"/>
  <c r="V1069" i="6"/>
  <c r="AY1069" i="6"/>
  <c r="BF1069" i="6"/>
  <c r="C1070" i="6"/>
  <c r="K1070" i="6"/>
  <c r="L1070" i="6"/>
  <c r="M1070" i="6"/>
  <c r="O1070" i="6"/>
  <c r="P1070" i="6"/>
  <c r="R1070" i="6"/>
  <c r="S1070" i="6"/>
  <c r="T1070" i="6"/>
  <c r="U1070" i="6"/>
  <c r="V1070" i="6"/>
  <c r="AY1070" i="6"/>
  <c r="BF1070" i="6"/>
  <c r="C1073" i="6"/>
  <c r="K1073" i="6"/>
  <c r="L1073" i="6"/>
  <c r="M1073" i="6"/>
  <c r="O1073" i="6"/>
  <c r="P1073" i="6"/>
  <c r="R1073" i="6"/>
  <c r="S1073" i="6"/>
  <c r="T1073" i="6"/>
  <c r="U1073" i="6"/>
  <c r="V1073" i="6"/>
  <c r="AY1073" i="6"/>
  <c r="BF1073" i="6"/>
  <c r="C1074" i="6"/>
  <c r="K1074" i="6"/>
  <c r="L1074" i="6"/>
  <c r="M1074" i="6"/>
  <c r="O1074" i="6"/>
  <c r="P1074" i="6"/>
  <c r="R1074" i="6"/>
  <c r="S1074" i="6"/>
  <c r="T1074" i="6"/>
  <c r="U1074" i="6"/>
  <c r="V1074" i="6"/>
  <c r="AY1074" i="6"/>
  <c r="BF1074" i="6"/>
  <c r="C1075" i="6"/>
  <c r="K1075" i="6"/>
  <c r="L1075" i="6"/>
  <c r="M1075" i="6"/>
  <c r="O1075" i="6"/>
  <c r="P1075" i="6"/>
  <c r="R1075" i="6"/>
  <c r="S1075" i="6"/>
  <c r="T1075" i="6"/>
  <c r="U1075" i="6"/>
  <c r="V1075" i="6"/>
  <c r="AY1075" i="6"/>
  <c r="BF1075" i="6"/>
  <c r="C1076" i="6"/>
  <c r="K1076" i="6"/>
  <c r="L1076" i="6"/>
  <c r="M1076" i="6"/>
  <c r="O1076" i="6"/>
  <c r="P1076" i="6"/>
  <c r="R1076" i="6"/>
  <c r="S1076" i="6"/>
  <c r="T1076" i="6"/>
  <c r="U1076" i="6"/>
  <c r="V1076" i="6"/>
  <c r="AY1076" i="6"/>
  <c r="BF1076" i="6"/>
  <c r="C1077" i="6"/>
  <c r="K1077" i="6"/>
  <c r="L1077" i="6"/>
  <c r="M1077" i="6"/>
  <c r="O1077" i="6"/>
  <c r="P1077" i="6"/>
  <c r="R1077" i="6"/>
  <c r="S1077" i="6"/>
  <c r="T1077" i="6"/>
  <c r="U1077" i="6"/>
  <c r="V1077" i="6"/>
  <c r="AY1077" i="6"/>
  <c r="BF1077" i="6"/>
  <c r="C1078" i="6"/>
  <c r="K1078" i="6"/>
  <c r="L1078" i="6"/>
  <c r="M1078" i="6"/>
  <c r="O1078" i="6"/>
  <c r="P1078" i="6"/>
  <c r="R1078" i="6"/>
  <c r="S1078" i="6"/>
  <c r="T1078" i="6"/>
  <c r="U1078" i="6"/>
  <c r="V1078" i="6"/>
  <c r="AY1078" i="6"/>
  <c r="BF1078" i="6"/>
  <c r="C1079" i="6"/>
  <c r="K1079" i="6"/>
  <c r="L1079" i="6"/>
  <c r="M1079" i="6"/>
  <c r="O1079" i="6"/>
  <c r="P1079" i="6"/>
  <c r="R1079" i="6"/>
  <c r="S1079" i="6"/>
  <c r="T1079" i="6"/>
  <c r="U1079" i="6"/>
  <c r="V1079" i="6"/>
  <c r="AY1079" i="6"/>
  <c r="BF1079" i="6"/>
  <c r="C1080" i="6"/>
  <c r="K1080" i="6"/>
  <c r="L1080" i="6"/>
  <c r="M1080" i="6"/>
  <c r="O1080" i="6"/>
  <c r="P1080" i="6"/>
  <c r="R1080" i="6"/>
  <c r="S1080" i="6"/>
  <c r="T1080" i="6"/>
  <c r="U1080" i="6"/>
  <c r="V1080" i="6"/>
  <c r="AY1080" i="6"/>
  <c r="BF1080" i="6"/>
  <c r="C1081" i="6"/>
  <c r="K1081" i="6"/>
  <c r="L1081" i="6"/>
  <c r="M1081" i="6"/>
  <c r="O1081" i="6"/>
  <c r="P1081" i="6"/>
  <c r="R1081" i="6"/>
  <c r="S1081" i="6"/>
  <c r="T1081" i="6"/>
  <c r="U1081" i="6"/>
  <c r="V1081" i="6"/>
  <c r="AY1081" i="6"/>
  <c r="BF1081" i="6"/>
  <c r="C1082" i="6"/>
  <c r="K1082" i="6"/>
  <c r="L1082" i="6"/>
  <c r="M1082" i="6"/>
  <c r="O1082" i="6"/>
  <c r="P1082" i="6"/>
  <c r="R1082" i="6"/>
  <c r="S1082" i="6"/>
  <c r="T1082" i="6"/>
  <c r="U1082" i="6"/>
  <c r="V1082" i="6"/>
  <c r="AY1082" i="6"/>
  <c r="BF1082" i="6"/>
  <c r="C1083" i="6"/>
  <c r="K1083" i="6"/>
  <c r="L1083" i="6"/>
  <c r="M1083" i="6"/>
  <c r="O1083" i="6"/>
  <c r="P1083" i="6"/>
  <c r="R1083" i="6"/>
  <c r="S1083" i="6"/>
  <c r="T1083" i="6"/>
  <c r="U1083" i="6"/>
  <c r="V1083" i="6"/>
  <c r="AY1083" i="6"/>
  <c r="BF1083" i="6"/>
  <c r="C1084" i="6"/>
  <c r="K1084" i="6"/>
  <c r="L1084" i="6"/>
  <c r="M1084" i="6"/>
  <c r="O1084" i="6"/>
  <c r="P1084" i="6"/>
  <c r="R1084" i="6"/>
  <c r="S1084" i="6"/>
  <c r="T1084" i="6"/>
  <c r="U1084" i="6"/>
  <c r="V1084" i="6"/>
  <c r="AY1084" i="6"/>
  <c r="BF1084" i="6"/>
  <c r="C1085" i="6"/>
  <c r="K1085" i="6"/>
  <c r="L1085" i="6"/>
  <c r="M1085" i="6"/>
  <c r="O1085" i="6"/>
  <c r="P1085" i="6"/>
  <c r="R1085" i="6"/>
  <c r="S1085" i="6"/>
  <c r="T1085" i="6"/>
  <c r="U1085" i="6"/>
  <c r="V1085" i="6"/>
  <c r="AY1085" i="6"/>
  <c r="BF1085" i="6"/>
  <c r="C1086" i="6"/>
  <c r="K1086" i="6"/>
  <c r="L1086" i="6"/>
  <c r="M1086" i="6"/>
  <c r="O1086" i="6"/>
  <c r="P1086" i="6"/>
  <c r="R1086" i="6"/>
  <c r="S1086" i="6"/>
  <c r="T1086" i="6"/>
  <c r="U1086" i="6"/>
  <c r="V1086" i="6"/>
  <c r="AY1086" i="6"/>
  <c r="BF1086" i="6"/>
  <c r="C1087" i="6"/>
  <c r="K1087" i="6"/>
  <c r="L1087" i="6"/>
  <c r="M1087" i="6"/>
  <c r="O1087" i="6"/>
  <c r="P1087" i="6"/>
  <c r="R1087" i="6"/>
  <c r="S1087" i="6"/>
  <c r="T1087" i="6"/>
  <c r="U1087" i="6"/>
  <c r="V1087" i="6"/>
  <c r="AY1087" i="6"/>
  <c r="BF1087" i="6"/>
  <c r="C1088" i="6"/>
  <c r="K1088" i="6"/>
  <c r="L1088" i="6"/>
  <c r="M1088" i="6"/>
  <c r="O1088" i="6"/>
  <c r="P1088" i="6"/>
  <c r="R1088" i="6"/>
  <c r="S1088" i="6"/>
  <c r="T1088" i="6"/>
  <c r="U1088" i="6"/>
  <c r="V1088" i="6"/>
  <c r="AY1088" i="6"/>
  <c r="BF1088" i="6"/>
  <c r="C1089" i="6"/>
  <c r="K1089" i="6"/>
  <c r="L1089" i="6"/>
  <c r="M1089" i="6"/>
  <c r="O1089" i="6"/>
  <c r="P1089" i="6"/>
  <c r="R1089" i="6"/>
  <c r="S1089" i="6"/>
  <c r="T1089" i="6"/>
  <c r="U1089" i="6"/>
  <c r="V1089" i="6"/>
  <c r="AY1089" i="6"/>
  <c r="BF1089" i="6"/>
  <c r="C1090" i="6"/>
  <c r="K1090" i="6"/>
  <c r="L1090" i="6"/>
  <c r="M1090" i="6"/>
  <c r="O1090" i="6"/>
  <c r="P1090" i="6"/>
  <c r="R1090" i="6"/>
  <c r="S1090" i="6"/>
  <c r="T1090" i="6"/>
  <c r="U1090" i="6"/>
  <c r="V1090" i="6"/>
  <c r="AY1090" i="6"/>
  <c r="BF1090" i="6"/>
  <c r="BF1093" i="6"/>
  <c r="BF1094" i="6"/>
  <c r="BF1095" i="6"/>
  <c r="BF1096" i="6"/>
  <c r="BF1097" i="6"/>
  <c r="BF1098" i="6"/>
  <c r="BF1099" i="6"/>
  <c r="BF1100" i="6"/>
  <c r="BF1101" i="6"/>
  <c r="K1104" i="6"/>
  <c r="L1104" i="6"/>
  <c r="M1104" i="6"/>
  <c r="O1104" i="6"/>
  <c r="P1104" i="6"/>
  <c r="BF1104" i="6"/>
  <c r="K1105" i="6"/>
  <c r="L1105" i="6"/>
  <c r="M1105" i="6"/>
  <c r="O1105" i="6"/>
  <c r="P1105" i="6"/>
  <c r="K1106" i="6"/>
  <c r="L1106" i="6"/>
  <c r="M1106" i="6"/>
  <c r="O1106" i="6"/>
  <c r="P1106" i="6"/>
  <c r="K1107" i="6"/>
  <c r="L1107" i="6"/>
  <c r="M1107" i="6"/>
  <c r="O1107" i="6"/>
  <c r="P1107" i="6"/>
  <c r="K1108" i="6"/>
  <c r="L1108" i="6"/>
  <c r="M1108" i="6"/>
  <c r="O1108" i="6"/>
  <c r="P1108" i="6"/>
  <c r="K1109" i="6"/>
  <c r="L1109" i="6"/>
  <c r="M1109" i="6"/>
  <c r="O1109" i="6"/>
  <c r="P1109" i="6"/>
  <c r="K1110" i="6"/>
  <c r="L1110" i="6"/>
  <c r="M1110" i="6"/>
  <c r="O1110" i="6"/>
  <c r="P1110" i="6"/>
  <c r="K1114" i="6"/>
  <c r="L1114" i="6"/>
  <c r="M1114" i="6"/>
  <c r="O1114" i="6"/>
  <c r="P1114" i="6"/>
  <c r="C1118" i="6"/>
  <c r="K1118" i="6"/>
  <c r="L1118" i="6"/>
  <c r="M1118" i="6"/>
  <c r="O1118" i="6"/>
  <c r="P1118" i="6"/>
  <c r="R1118" i="6"/>
  <c r="S1118" i="6"/>
  <c r="T1118" i="6"/>
  <c r="U1118" i="6"/>
  <c r="V1118" i="6"/>
  <c r="C1119" i="6"/>
  <c r="K1119" i="6"/>
  <c r="L1119" i="6"/>
  <c r="M1119" i="6"/>
  <c r="O1119" i="6"/>
  <c r="P1119" i="6"/>
  <c r="R1119" i="6"/>
  <c r="S1119" i="6"/>
  <c r="T1119" i="6"/>
  <c r="U1119" i="6"/>
  <c r="V1119" i="6"/>
  <c r="C1120" i="6"/>
  <c r="K1120" i="6"/>
  <c r="L1120" i="6"/>
  <c r="M1120" i="6"/>
  <c r="O1120" i="6"/>
  <c r="P1120" i="6"/>
  <c r="R1120" i="6"/>
  <c r="S1120" i="6"/>
  <c r="T1120" i="6"/>
  <c r="U1120" i="6"/>
  <c r="V1120" i="6"/>
  <c r="C1121" i="6"/>
  <c r="K1121" i="6"/>
  <c r="L1121" i="6"/>
  <c r="M1121" i="6"/>
  <c r="O1121" i="6"/>
  <c r="P1121" i="6"/>
  <c r="R1121" i="6"/>
  <c r="S1121" i="6"/>
  <c r="T1121" i="6"/>
  <c r="U1121" i="6"/>
  <c r="V1121" i="6"/>
  <c r="C1122" i="6"/>
  <c r="K1122" i="6"/>
  <c r="L1122" i="6"/>
  <c r="M1122" i="6"/>
  <c r="O1122" i="6"/>
  <c r="P1122" i="6"/>
  <c r="R1122" i="6"/>
  <c r="S1122" i="6"/>
  <c r="T1122" i="6"/>
  <c r="U1122" i="6"/>
  <c r="V1122" i="6"/>
  <c r="C1123" i="6"/>
  <c r="K1123" i="6"/>
  <c r="L1123" i="6"/>
  <c r="M1123" i="6"/>
  <c r="O1123" i="6"/>
  <c r="P1123" i="6"/>
  <c r="R1123" i="6"/>
  <c r="S1123" i="6"/>
  <c r="T1123" i="6"/>
  <c r="U1123" i="6"/>
  <c r="V1123" i="6"/>
  <c r="C1124" i="6"/>
  <c r="K1124" i="6"/>
  <c r="L1124" i="6"/>
  <c r="M1124" i="6"/>
  <c r="O1124" i="6"/>
  <c r="P1124" i="6"/>
  <c r="R1124" i="6"/>
  <c r="S1124" i="6"/>
  <c r="T1124" i="6"/>
  <c r="U1124" i="6"/>
  <c r="V1124" i="6"/>
  <c r="C1125" i="6"/>
  <c r="K1125" i="6"/>
  <c r="L1125" i="6"/>
  <c r="M1125" i="6"/>
  <c r="O1125" i="6"/>
  <c r="P1125" i="6"/>
  <c r="R1125" i="6"/>
  <c r="S1125" i="6"/>
  <c r="T1125" i="6"/>
  <c r="U1125" i="6"/>
  <c r="V1125" i="6"/>
  <c r="C1126" i="6"/>
  <c r="K1126" i="6"/>
  <c r="L1126" i="6"/>
  <c r="M1126" i="6"/>
  <c r="O1126" i="6"/>
  <c r="P1126" i="6"/>
  <c r="R1126" i="6"/>
  <c r="S1126" i="6"/>
  <c r="T1126" i="6"/>
  <c r="U1126" i="6"/>
  <c r="V1126" i="6"/>
  <c r="C1127" i="6"/>
  <c r="K1127" i="6"/>
  <c r="L1127" i="6"/>
  <c r="M1127" i="6"/>
  <c r="O1127" i="6"/>
  <c r="P1127" i="6"/>
  <c r="R1127" i="6"/>
  <c r="S1127" i="6"/>
  <c r="T1127" i="6"/>
  <c r="U1127" i="6"/>
  <c r="V1127" i="6"/>
  <c r="C1128" i="6"/>
  <c r="K1128" i="6"/>
  <c r="L1128" i="6"/>
  <c r="M1128" i="6"/>
  <c r="O1128" i="6"/>
  <c r="P1128" i="6"/>
  <c r="R1128" i="6"/>
  <c r="S1128" i="6"/>
  <c r="T1128" i="6"/>
  <c r="U1128" i="6"/>
  <c r="V1128" i="6"/>
  <c r="C1129" i="6"/>
  <c r="K1129" i="6"/>
  <c r="L1129" i="6"/>
  <c r="M1129" i="6"/>
  <c r="O1129" i="6"/>
  <c r="P1129" i="6"/>
  <c r="R1129" i="6"/>
  <c r="S1129" i="6"/>
  <c r="T1129" i="6"/>
  <c r="U1129" i="6"/>
  <c r="V1129" i="6"/>
  <c r="C1130" i="6"/>
  <c r="K1130" i="6"/>
  <c r="L1130" i="6"/>
  <c r="M1130" i="6"/>
  <c r="O1130" i="6"/>
  <c r="P1130" i="6"/>
  <c r="R1130" i="6"/>
  <c r="S1130" i="6"/>
  <c r="T1130" i="6"/>
  <c r="U1130" i="6"/>
  <c r="V1130" i="6"/>
  <c r="C1131" i="6"/>
  <c r="K1131" i="6"/>
  <c r="L1131" i="6"/>
  <c r="M1131" i="6"/>
  <c r="O1131" i="6"/>
  <c r="P1131" i="6"/>
  <c r="R1131" i="6"/>
  <c r="S1131" i="6"/>
  <c r="T1131" i="6"/>
  <c r="U1131" i="6"/>
  <c r="V1131" i="6"/>
  <c r="C1132" i="6"/>
  <c r="K1132" i="6"/>
  <c r="L1132" i="6"/>
  <c r="M1132" i="6"/>
  <c r="O1132" i="6"/>
  <c r="P1132" i="6"/>
  <c r="R1132" i="6"/>
  <c r="S1132" i="6"/>
  <c r="T1132" i="6"/>
  <c r="U1132" i="6"/>
  <c r="V1132" i="6"/>
  <c r="C1133" i="6"/>
  <c r="K1133" i="6"/>
  <c r="L1133" i="6"/>
  <c r="M1133" i="6"/>
  <c r="O1133" i="6"/>
  <c r="P1133" i="6"/>
  <c r="R1133" i="6"/>
  <c r="S1133" i="6"/>
  <c r="T1133" i="6"/>
  <c r="U1133" i="6"/>
  <c r="V1133" i="6"/>
  <c r="C1134" i="6"/>
  <c r="K1134" i="6"/>
  <c r="L1134" i="6"/>
  <c r="M1134" i="6"/>
  <c r="O1134" i="6"/>
  <c r="P1134" i="6"/>
  <c r="R1134" i="6"/>
  <c r="S1134" i="6"/>
  <c r="T1134" i="6"/>
  <c r="U1134" i="6"/>
  <c r="V1134" i="6"/>
  <c r="C1135" i="6"/>
  <c r="K1135" i="6"/>
  <c r="L1135" i="6"/>
  <c r="M1135" i="6"/>
  <c r="O1135" i="6"/>
  <c r="P1135" i="6"/>
  <c r="R1135" i="6"/>
  <c r="S1135" i="6"/>
  <c r="T1135" i="6"/>
  <c r="U1135" i="6"/>
  <c r="V1135" i="6"/>
  <c r="C1136" i="6"/>
  <c r="K1136" i="6"/>
  <c r="L1136" i="6"/>
  <c r="M1136" i="6"/>
  <c r="O1136" i="6"/>
  <c r="P1136" i="6"/>
  <c r="R1136" i="6"/>
  <c r="S1136" i="6"/>
  <c r="T1136" i="6"/>
  <c r="U1136" i="6"/>
  <c r="V1136" i="6"/>
  <c r="C1137" i="6"/>
  <c r="K1137" i="6"/>
  <c r="L1137" i="6"/>
  <c r="M1137" i="6"/>
  <c r="O1137" i="6"/>
  <c r="P1137" i="6"/>
  <c r="R1137" i="6"/>
  <c r="S1137" i="6"/>
  <c r="T1137" i="6"/>
  <c r="U1137" i="6"/>
  <c r="V1137" i="6"/>
  <c r="C1138" i="6"/>
  <c r="K1138" i="6"/>
  <c r="L1138" i="6"/>
  <c r="M1138" i="6"/>
  <c r="O1138" i="6"/>
  <c r="P1138" i="6"/>
  <c r="R1138" i="6"/>
  <c r="S1138" i="6"/>
  <c r="T1138" i="6"/>
  <c r="U1138" i="6"/>
  <c r="V1138" i="6"/>
  <c r="C1139" i="6"/>
  <c r="K1139" i="6"/>
  <c r="L1139" i="6"/>
  <c r="M1139" i="6"/>
  <c r="O1139" i="6"/>
  <c r="P1139" i="6"/>
  <c r="R1139" i="6"/>
  <c r="S1139" i="6"/>
  <c r="T1139" i="6"/>
  <c r="U1139" i="6"/>
  <c r="V1139" i="6"/>
  <c r="P1140" i="6"/>
  <c r="R1140" i="6"/>
  <c r="S1140" i="6"/>
  <c r="T1140" i="6"/>
  <c r="U1140" i="6"/>
  <c r="V1140" i="6"/>
  <c r="P1141" i="6"/>
  <c r="R1141" i="6"/>
  <c r="S1141" i="6"/>
  <c r="T1141" i="6"/>
  <c r="U1141" i="6"/>
  <c r="V1141" i="6"/>
  <c r="C1166" i="6"/>
  <c r="K1166" i="6"/>
  <c r="L1166" i="6"/>
  <c r="M1166" i="6"/>
  <c r="O1166" i="6"/>
  <c r="P1166" i="6"/>
  <c r="R1166" i="6"/>
  <c r="S1166" i="6"/>
  <c r="T1166" i="6"/>
  <c r="U1166" i="6"/>
  <c r="V1166" i="6"/>
  <c r="AY1166" i="6"/>
  <c r="BF1166" i="6"/>
  <c r="C1167" i="6"/>
  <c r="K1167" i="6"/>
  <c r="L1167" i="6"/>
  <c r="M1167" i="6"/>
  <c r="O1167" i="6"/>
  <c r="P1167" i="6"/>
  <c r="R1167" i="6"/>
  <c r="S1167" i="6"/>
  <c r="T1167" i="6"/>
  <c r="U1167" i="6"/>
  <c r="V1167" i="6"/>
  <c r="AY1167" i="6"/>
  <c r="BF1167" i="6"/>
  <c r="AY1170" i="6"/>
  <c r="BF1170" i="6"/>
  <c r="AY1172" i="6"/>
  <c r="BF1172" i="6"/>
  <c r="AY1173" i="6"/>
  <c r="BF1173" i="6"/>
  <c r="AY1174" i="6"/>
  <c r="BF1174" i="6"/>
  <c r="AY1177" i="6"/>
  <c r="BF1177" i="6"/>
  <c r="AY1178" i="6"/>
  <c r="BF1178" i="6"/>
  <c r="AY1179" i="6"/>
  <c r="BF1179" i="6"/>
  <c r="AY1180" i="6"/>
  <c r="BF1180" i="6"/>
  <c r="AY1181" i="6"/>
  <c r="BF1181" i="6"/>
  <c r="AY1182" i="6"/>
  <c r="BF1182" i="6"/>
  <c r="AY1183" i="6"/>
  <c r="BF1183" i="6"/>
  <c r="AY1184" i="6"/>
  <c r="BF1184" i="6"/>
  <c r="AY1185" i="6"/>
  <c r="BF1185" i="6"/>
  <c r="AY1187" i="6"/>
  <c r="BF1187" i="6"/>
  <c r="AY1188" i="6"/>
  <c r="BF1188" i="6"/>
  <c r="AY1189" i="6"/>
  <c r="BF1189" i="6"/>
  <c r="AY1191" i="6"/>
  <c r="BF1191" i="6"/>
  <c r="AY1192" i="6"/>
  <c r="BF1192" i="6"/>
  <c r="AY1193" i="6"/>
  <c r="BF1193" i="6"/>
  <c r="AY1194" i="6"/>
  <c r="BF1194" i="6"/>
  <c r="AY1195" i="6"/>
  <c r="BF1195" i="6"/>
  <c r="AY1196" i="6"/>
  <c r="BF1196" i="6"/>
  <c r="AY1197" i="6"/>
  <c r="BF1197" i="6"/>
  <c r="AY1198" i="6"/>
  <c r="BF1198" i="6"/>
  <c r="AY1200" i="6"/>
  <c r="BF1200" i="6"/>
  <c r="C1203" i="6"/>
  <c r="K1203" i="6"/>
  <c r="L1203" i="6"/>
  <c r="M1203" i="6"/>
  <c r="O1203" i="6"/>
  <c r="P1203" i="6"/>
  <c r="R1203" i="6"/>
  <c r="S1203" i="6"/>
  <c r="T1203" i="6"/>
  <c r="U1203" i="6"/>
  <c r="V1203" i="6"/>
  <c r="BF1203" i="6"/>
  <c r="C1204" i="6"/>
  <c r="K1204" i="6"/>
  <c r="L1204" i="6"/>
  <c r="M1204" i="6"/>
  <c r="O1204" i="6"/>
  <c r="P1204" i="6"/>
  <c r="R1204" i="6"/>
  <c r="S1204" i="6"/>
  <c r="T1204" i="6"/>
  <c r="U1204" i="6"/>
  <c r="V1204" i="6"/>
  <c r="BF1204" i="6"/>
  <c r="C1205" i="6"/>
  <c r="K1205" i="6"/>
  <c r="L1205" i="6"/>
  <c r="M1205" i="6"/>
  <c r="O1205" i="6"/>
  <c r="P1205" i="6"/>
  <c r="R1205" i="6"/>
  <c r="S1205" i="6"/>
  <c r="T1205" i="6"/>
  <c r="U1205" i="6"/>
  <c r="V1205" i="6"/>
  <c r="BF1205" i="6"/>
  <c r="C1206" i="6"/>
  <c r="K1206" i="6"/>
  <c r="L1206" i="6"/>
  <c r="M1206" i="6"/>
  <c r="O1206" i="6"/>
  <c r="P1206" i="6"/>
  <c r="R1206" i="6"/>
  <c r="S1206" i="6"/>
  <c r="T1206" i="6"/>
  <c r="U1206" i="6"/>
  <c r="V1206" i="6"/>
  <c r="BF1206" i="6"/>
  <c r="C1207" i="6"/>
  <c r="K1207" i="6"/>
  <c r="L1207" i="6"/>
  <c r="M1207" i="6"/>
  <c r="O1207" i="6"/>
  <c r="P1207" i="6"/>
  <c r="R1207" i="6"/>
  <c r="S1207" i="6"/>
  <c r="T1207" i="6"/>
  <c r="U1207" i="6"/>
  <c r="V1207" i="6"/>
  <c r="BF1207" i="6"/>
  <c r="C1208" i="6"/>
  <c r="K1208" i="6"/>
  <c r="L1208" i="6"/>
  <c r="M1208" i="6"/>
  <c r="O1208" i="6"/>
  <c r="P1208" i="6"/>
  <c r="R1208" i="6"/>
  <c r="S1208" i="6"/>
  <c r="T1208" i="6"/>
  <c r="U1208" i="6"/>
  <c r="V1208" i="6"/>
  <c r="BF1208" i="6"/>
  <c r="C1209" i="6"/>
  <c r="K1209" i="6"/>
  <c r="L1209" i="6"/>
  <c r="M1209" i="6"/>
  <c r="O1209" i="6"/>
  <c r="P1209" i="6"/>
  <c r="R1209" i="6"/>
  <c r="S1209" i="6"/>
  <c r="T1209" i="6"/>
  <c r="U1209" i="6"/>
  <c r="V1209" i="6"/>
  <c r="BF1209" i="6"/>
  <c r="C1210" i="6"/>
  <c r="K1210" i="6"/>
  <c r="L1210" i="6"/>
  <c r="M1210" i="6"/>
  <c r="O1210" i="6"/>
  <c r="P1210" i="6"/>
  <c r="R1210" i="6"/>
  <c r="S1210" i="6"/>
  <c r="T1210" i="6"/>
  <c r="U1210" i="6"/>
  <c r="V1210" i="6"/>
  <c r="BF1210" i="6"/>
  <c r="C1211" i="6"/>
  <c r="K1211" i="6"/>
  <c r="L1211" i="6"/>
  <c r="M1211" i="6"/>
  <c r="O1211" i="6"/>
  <c r="P1211" i="6"/>
  <c r="R1211" i="6"/>
  <c r="S1211" i="6"/>
  <c r="T1211" i="6"/>
  <c r="U1211" i="6"/>
  <c r="V1211" i="6"/>
  <c r="BF1211" i="6"/>
  <c r="C1212" i="6"/>
  <c r="K1212" i="6"/>
  <c r="L1212" i="6"/>
  <c r="M1212" i="6"/>
  <c r="O1212" i="6"/>
  <c r="P1212" i="6"/>
  <c r="R1212" i="6"/>
  <c r="S1212" i="6"/>
  <c r="T1212" i="6"/>
  <c r="U1212" i="6"/>
  <c r="V1212" i="6"/>
  <c r="BF1212" i="6"/>
  <c r="C1213" i="6"/>
  <c r="K1213" i="6"/>
  <c r="L1213" i="6"/>
  <c r="M1213" i="6"/>
  <c r="O1213" i="6"/>
  <c r="P1213" i="6"/>
  <c r="R1213" i="6"/>
  <c r="S1213" i="6"/>
  <c r="T1213" i="6"/>
  <c r="U1213" i="6"/>
  <c r="V1213" i="6"/>
  <c r="BF1213" i="6"/>
  <c r="C1218" i="6"/>
  <c r="K1218" i="6"/>
  <c r="L1218" i="6"/>
  <c r="M1218" i="6"/>
  <c r="O1218" i="6"/>
  <c r="P1218" i="6"/>
  <c r="R1218" i="6"/>
  <c r="S1218" i="6"/>
  <c r="T1218" i="6"/>
  <c r="U1218" i="6"/>
  <c r="V1218" i="6"/>
  <c r="BF1218" i="6"/>
  <c r="C1219" i="6"/>
  <c r="K1219" i="6"/>
  <c r="L1219" i="6"/>
  <c r="M1219" i="6"/>
  <c r="O1219" i="6"/>
  <c r="P1219" i="6"/>
  <c r="R1219" i="6"/>
  <c r="S1219" i="6"/>
  <c r="T1219" i="6"/>
  <c r="U1219" i="6"/>
  <c r="V1219" i="6"/>
  <c r="BF1219" i="6"/>
  <c r="C1220" i="6"/>
  <c r="K1220" i="6"/>
  <c r="L1220" i="6"/>
  <c r="M1220" i="6"/>
  <c r="O1220" i="6"/>
  <c r="P1220" i="6"/>
  <c r="R1220" i="6"/>
  <c r="S1220" i="6"/>
  <c r="T1220" i="6"/>
  <c r="U1220" i="6"/>
  <c r="V1220" i="6"/>
  <c r="BF1220" i="6"/>
  <c r="C1222" i="6"/>
  <c r="K1222" i="6"/>
  <c r="L1222" i="6"/>
  <c r="M1222" i="6"/>
  <c r="O1222" i="6"/>
  <c r="P1222" i="6"/>
  <c r="R1222" i="6"/>
  <c r="S1222" i="6"/>
  <c r="T1222" i="6"/>
  <c r="U1222" i="6"/>
  <c r="V1222" i="6"/>
  <c r="BF1222" i="6"/>
  <c r="C1223" i="6"/>
  <c r="K1223" i="6"/>
  <c r="L1223" i="6"/>
  <c r="M1223" i="6"/>
  <c r="O1223" i="6"/>
  <c r="P1223" i="6"/>
  <c r="R1223" i="6"/>
  <c r="S1223" i="6"/>
  <c r="T1223" i="6"/>
  <c r="U1223" i="6"/>
  <c r="V1223" i="6"/>
  <c r="BF1223" i="6"/>
  <c r="C1224" i="6"/>
  <c r="K1224" i="6"/>
  <c r="L1224" i="6"/>
  <c r="M1224" i="6"/>
  <c r="O1224" i="6"/>
  <c r="P1224" i="6"/>
  <c r="R1224" i="6"/>
  <c r="S1224" i="6"/>
  <c r="T1224" i="6"/>
  <c r="U1224" i="6"/>
  <c r="V1224" i="6"/>
  <c r="BF1224" i="6"/>
  <c r="C1225" i="6"/>
  <c r="K1225" i="6"/>
  <c r="L1225" i="6"/>
  <c r="M1225" i="6"/>
  <c r="O1225" i="6"/>
  <c r="P1225" i="6"/>
  <c r="R1225" i="6"/>
  <c r="S1225" i="6"/>
  <c r="T1225" i="6"/>
  <c r="U1225" i="6"/>
  <c r="V1225" i="6"/>
  <c r="BF1225" i="6"/>
  <c r="C1226" i="6"/>
  <c r="K1226" i="6"/>
  <c r="L1226" i="6"/>
  <c r="M1226" i="6"/>
  <c r="O1226" i="6"/>
  <c r="P1226" i="6"/>
  <c r="R1226" i="6"/>
  <c r="S1226" i="6"/>
  <c r="T1226" i="6"/>
  <c r="U1226" i="6"/>
  <c r="V1226" i="6"/>
  <c r="BF1226" i="6"/>
  <c r="C1227" i="6"/>
  <c r="K1227" i="6"/>
  <c r="L1227" i="6"/>
  <c r="M1227" i="6"/>
  <c r="O1227" i="6"/>
  <c r="P1227" i="6"/>
  <c r="R1227" i="6"/>
  <c r="S1227" i="6"/>
  <c r="T1227" i="6"/>
  <c r="U1227" i="6"/>
  <c r="V1227" i="6"/>
  <c r="BF1227" i="6"/>
  <c r="C1230" i="6"/>
  <c r="K1230" i="6"/>
  <c r="L1230" i="6"/>
  <c r="M1230" i="6"/>
  <c r="O1230" i="6"/>
  <c r="P1230" i="6"/>
  <c r="R1230" i="6"/>
  <c r="S1230" i="6"/>
  <c r="T1230" i="6"/>
  <c r="U1230" i="6"/>
  <c r="V1230" i="6"/>
  <c r="AY1230" i="6"/>
  <c r="BF1230" i="6"/>
  <c r="C1232" i="6"/>
  <c r="K1232" i="6"/>
  <c r="L1232" i="6"/>
  <c r="M1232" i="6"/>
  <c r="O1232" i="6"/>
  <c r="P1232" i="6"/>
  <c r="R1232" i="6"/>
  <c r="S1232" i="6"/>
  <c r="T1232" i="6"/>
  <c r="U1232" i="6"/>
  <c r="V1232" i="6"/>
  <c r="AY1232" i="6"/>
  <c r="BF1232" i="6"/>
  <c r="C1234" i="6"/>
  <c r="K1234" i="6"/>
  <c r="L1234" i="6"/>
  <c r="M1234" i="6"/>
  <c r="O1234" i="6"/>
  <c r="P1234" i="6"/>
  <c r="R1234" i="6"/>
  <c r="S1234" i="6"/>
  <c r="T1234" i="6"/>
  <c r="U1234" i="6"/>
  <c r="V1234" i="6"/>
  <c r="AY1234" i="6"/>
  <c r="BF1234" i="6"/>
  <c r="C1236" i="6"/>
  <c r="K1236" i="6"/>
  <c r="L1236" i="6"/>
  <c r="M1236" i="6"/>
  <c r="O1236" i="6"/>
  <c r="P1236" i="6"/>
  <c r="R1236" i="6"/>
  <c r="S1236" i="6"/>
  <c r="T1236" i="6"/>
  <c r="U1236" i="6"/>
  <c r="V1236" i="6"/>
  <c r="AY1236" i="6"/>
  <c r="BF1236" i="6"/>
  <c r="C1237" i="6"/>
  <c r="K1237" i="6"/>
  <c r="L1237" i="6"/>
  <c r="M1237" i="6"/>
  <c r="O1237" i="6"/>
  <c r="P1237" i="6"/>
  <c r="R1237" i="6"/>
  <c r="S1237" i="6"/>
  <c r="T1237" i="6"/>
  <c r="U1237" i="6"/>
  <c r="V1237" i="6"/>
  <c r="AY1237" i="6"/>
  <c r="BF1237" i="6"/>
  <c r="C1238" i="6"/>
  <c r="K1238" i="6"/>
  <c r="L1238" i="6"/>
  <c r="M1238" i="6"/>
  <c r="O1238" i="6"/>
  <c r="P1238" i="6"/>
  <c r="R1238" i="6"/>
  <c r="S1238" i="6"/>
  <c r="T1238" i="6"/>
  <c r="U1238" i="6"/>
  <c r="V1238" i="6"/>
  <c r="AY1238" i="6"/>
  <c r="BF1238" i="6"/>
  <c r="C1240" i="6"/>
  <c r="K1240" i="6"/>
  <c r="L1240" i="6"/>
  <c r="M1240" i="6"/>
  <c r="O1240" i="6"/>
  <c r="P1240" i="6"/>
  <c r="R1240" i="6"/>
  <c r="S1240" i="6"/>
  <c r="T1240" i="6"/>
  <c r="U1240" i="6"/>
  <c r="V1240" i="6"/>
  <c r="AY1240" i="6"/>
  <c r="BF1240" i="6"/>
  <c r="C1241" i="6"/>
  <c r="K1241" i="6"/>
  <c r="L1241" i="6"/>
  <c r="M1241" i="6"/>
  <c r="O1241" i="6"/>
  <c r="P1241" i="6"/>
  <c r="R1241" i="6"/>
  <c r="S1241" i="6"/>
  <c r="T1241" i="6"/>
  <c r="U1241" i="6"/>
  <c r="V1241" i="6"/>
  <c r="AY1241" i="6"/>
  <c r="BF1241" i="6"/>
  <c r="C1242" i="6"/>
  <c r="K1242" i="6"/>
  <c r="L1242" i="6"/>
  <c r="M1242" i="6"/>
  <c r="O1242" i="6"/>
  <c r="P1242" i="6"/>
  <c r="R1242" i="6"/>
  <c r="S1242" i="6"/>
  <c r="T1242" i="6"/>
  <c r="U1242" i="6"/>
  <c r="V1242" i="6"/>
  <c r="AY1242" i="6"/>
  <c r="BF1242" i="6"/>
  <c r="C1243" i="6"/>
  <c r="K1243" i="6"/>
  <c r="L1243" i="6"/>
  <c r="M1243" i="6"/>
  <c r="O1243" i="6"/>
  <c r="P1243" i="6"/>
  <c r="R1243" i="6"/>
  <c r="S1243" i="6"/>
  <c r="T1243" i="6"/>
  <c r="U1243" i="6"/>
  <c r="V1243" i="6"/>
  <c r="AY1243" i="6"/>
  <c r="BF1243" i="6"/>
  <c r="C1244" i="6"/>
  <c r="K1244" i="6"/>
  <c r="L1244" i="6"/>
  <c r="M1244" i="6"/>
  <c r="O1244" i="6"/>
  <c r="P1244" i="6"/>
  <c r="R1244" i="6"/>
  <c r="S1244" i="6"/>
  <c r="T1244" i="6"/>
  <c r="U1244" i="6"/>
  <c r="V1244" i="6"/>
  <c r="AY1244" i="6"/>
  <c r="BF1244" i="6"/>
  <c r="C1246" i="6"/>
  <c r="K1246" i="6"/>
  <c r="L1246" i="6"/>
  <c r="M1246" i="6"/>
  <c r="O1246" i="6"/>
  <c r="P1246" i="6"/>
  <c r="R1246" i="6"/>
  <c r="S1246" i="6"/>
  <c r="T1246" i="6"/>
  <c r="U1246" i="6"/>
  <c r="V1246" i="6"/>
  <c r="AY1246" i="6"/>
  <c r="BF1246" i="6"/>
  <c r="C1247" i="6"/>
  <c r="K1247" i="6"/>
  <c r="L1247" i="6"/>
  <c r="M1247" i="6"/>
  <c r="O1247" i="6"/>
  <c r="P1247" i="6"/>
  <c r="R1247" i="6"/>
  <c r="S1247" i="6"/>
  <c r="T1247" i="6"/>
  <c r="U1247" i="6"/>
  <c r="V1247" i="6"/>
  <c r="AY1247" i="6"/>
  <c r="BF1247" i="6"/>
  <c r="C1248" i="6"/>
  <c r="K1248" i="6"/>
  <c r="L1248" i="6"/>
  <c r="M1248" i="6"/>
  <c r="O1248" i="6"/>
  <c r="P1248" i="6"/>
  <c r="R1248" i="6"/>
  <c r="S1248" i="6"/>
  <c r="T1248" i="6"/>
  <c r="U1248" i="6"/>
  <c r="V1248" i="6"/>
  <c r="AY1248" i="6"/>
  <c r="BF1248" i="6"/>
  <c r="C1250" i="6"/>
  <c r="K1250" i="6"/>
  <c r="L1250" i="6"/>
  <c r="M1250" i="6"/>
  <c r="O1250" i="6"/>
  <c r="P1250" i="6"/>
  <c r="R1250" i="6"/>
  <c r="S1250" i="6"/>
  <c r="T1250" i="6"/>
  <c r="U1250" i="6"/>
  <c r="V1250" i="6"/>
  <c r="AY1250" i="6"/>
  <c r="BF1250" i="6"/>
  <c r="C1251" i="6"/>
  <c r="K1251" i="6"/>
  <c r="L1251" i="6"/>
  <c r="M1251" i="6"/>
  <c r="O1251" i="6"/>
  <c r="P1251" i="6"/>
  <c r="R1251" i="6"/>
  <c r="S1251" i="6"/>
  <c r="T1251" i="6"/>
  <c r="U1251" i="6"/>
  <c r="V1251" i="6"/>
  <c r="AY1251" i="6"/>
  <c r="BF1251" i="6"/>
  <c r="C1252" i="6"/>
  <c r="K1252" i="6"/>
  <c r="L1252" i="6"/>
  <c r="M1252" i="6"/>
  <c r="O1252" i="6"/>
  <c r="P1252" i="6"/>
  <c r="R1252" i="6"/>
  <c r="S1252" i="6"/>
  <c r="T1252" i="6"/>
  <c r="U1252" i="6"/>
  <c r="V1252" i="6"/>
  <c r="AY1252" i="6"/>
  <c r="BF1252" i="6"/>
  <c r="C1254" i="6"/>
  <c r="K1254" i="6"/>
  <c r="L1254" i="6"/>
  <c r="M1254" i="6"/>
  <c r="O1254" i="6"/>
  <c r="P1254" i="6"/>
  <c r="R1254" i="6"/>
  <c r="S1254" i="6"/>
  <c r="T1254" i="6"/>
  <c r="U1254" i="6"/>
  <c r="V1254" i="6"/>
  <c r="AY1254" i="6"/>
  <c r="BF1254" i="6"/>
  <c r="C1257" i="6"/>
  <c r="K1257" i="6"/>
  <c r="L1257" i="6"/>
  <c r="M1257" i="6"/>
  <c r="O1257" i="6"/>
  <c r="P1257" i="6"/>
  <c r="R1257" i="6"/>
  <c r="S1257" i="6"/>
  <c r="T1257" i="6"/>
  <c r="V1257" i="6"/>
  <c r="BF1257" i="6"/>
  <c r="C1258" i="6"/>
  <c r="K1258" i="6"/>
  <c r="L1258" i="6"/>
  <c r="M1258" i="6"/>
  <c r="O1258" i="6"/>
  <c r="P1258" i="6"/>
  <c r="R1258" i="6"/>
  <c r="S1258" i="6"/>
  <c r="T1258" i="6"/>
  <c r="V1258" i="6"/>
  <c r="BF1258" i="6"/>
  <c r="C1259" i="6"/>
  <c r="K1259" i="6"/>
  <c r="L1259" i="6"/>
  <c r="M1259" i="6"/>
  <c r="O1259" i="6"/>
  <c r="P1259" i="6"/>
  <c r="R1259" i="6"/>
  <c r="S1259" i="6"/>
  <c r="T1259" i="6"/>
  <c r="V1259" i="6"/>
  <c r="BF1259" i="6"/>
  <c r="C1260" i="6"/>
  <c r="K1260" i="6"/>
  <c r="L1260" i="6"/>
  <c r="M1260" i="6"/>
  <c r="O1260" i="6"/>
  <c r="P1260" i="6"/>
  <c r="R1260" i="6"/>
  <c r="S1260" i="6"/>
  <c r="T1260" i="6"/>
  <c r="V1260" i="6"/>
  <c r="BF1260" i="6"/>
  <c r="C1261" i="6"/>
  <c r="K1261" i="6"/>
  <c r="L1261" i="6"/>
  <c r="M1261" i="6"/>
  <c r="O1261" i="6"/>
  <c r="P1261" i="6"/>
  <c r="R1261" i="6"/>
  <c r="S1261" i="6"/>
  <c r="T1261" i="6"/>
  <c r="V1261" i="6"/>
  <c r="BF1261" i="6"/>
  <c r="C1262" i="6"/>
  <c r="K1262" i="6"/>
  <c r="L1262" i="6"/>
  <c r="M1262" i="6"/>
  <c r="O1262" i="6"/>
  <c r="P1262" i="6"/>
  <c r="R1262" i="6"/>
  <c r="S1262" i="6"/>
  <c r="T1262" i="6"/>
  <c r="V1262" i="6"/>
  <c r="BF1262" i="6"/>
  <c r="C1263" i="6"/>
  <c r="K1263" i="6"/>
  <c r="L1263" i="6"/>
  <c r="M1263" i="6"/>
  <c r="O1263" i="6"/>
  <c r="P1263" i="6"/>
  <c r="R1263" i="6"/>
  <c r="S1263" i="6"/>
  <c r="T1263" i="6"/>
  <c r="V1263" i="6"/>
  <c r="BF1263" i="6"/>
  <c r="C1264" i="6"/>
  <c r="K1264" i="6"/>
  <c r="L1264" i="6"/>
  <c r="M1264" i="6"/>
  <c r="O1264" i="6"/>
  <c r="P1264" i="6"/>
  <c r="R1264" i="6"/>
  <c r="S1264" i="6"/>
  <c r="T1264" i="6"/>
  <c r="V1264" i="6"/>
  <c r="BF1264" i="6"/>
  <c r="C1265" i="6"/>
  <c r="K1265" i="6"/>
  <c r="L1265" i="6"/>
  <c r="M1265" i="6"/>
  <c r="O1265" i="6"/>
  <c r="P1265" i="6"/>
  <c r="R1265" i="6"/>
  <c r="S1265" i="6"/>
  <c r="T1265" i="6"/>
  <c r="V1265" i="6"/>
  <c r="BF1265" i="6"/>
  <c r="C1266" i="6"/>
  <c r="K1266" i="6"/>
  <c r="L1266" i="6"/>
  <c r="M1266" i="6"/>
  <c r="O1266" i="6"/>
  <c r="P1266" i="6"/>
  <c r="R1266" i="6"/>
  <c r="S1266" i="6"/>
  <c r="T1266" i="6"/>
  <c r="V1266" i="6"/>
  <c r="BF1266" i="6"/>
  <c r="C1267" i="6"/>
  <c r="K1267" i="6"/>
  <c r="L1267" i="6"/>
  <c r="M1267" i="6"/>
  <c r="O1267" i="6"/>
  <c r="P1267" i="6"/>
  <c r="R1267" i="6"/>
  <c r="S1267" i="6"/>
  <c r="T1267" i="6"/>
  <c r="V1267" i="6"/>
  <c r="BF1267" i="6"/>
  <c r="C1268" i="6"/>
  <c r="K1268" i="6"/>
  <c r="L1268" i="6"/>
  <c r="M1268" i="6"/>
  <c r="O1268" i="6"/>
  <c r="P1268" i="6"/>
  <c r="R1268" i="6"/>
  <c r="S1268" i="6"/>
  <c r="T1268" i="6"/>
  <c r="V1268" i="6"/>
  <c r="BF1268" i="6"/>
  <c r="C1269" i="6"/>
  <c r="K1269" i="6"/>
  <c r="L1269" i="6"/>
  <c r="M1269" i="6"/>
  <c r="O1269" i="6"/>
  <c r="P1269" i="6"/>
  <c r="R1269" i="6"/>
  <c r="S1269" i="6"/>
  <c r="T1269" i="6"/>
  <c r="V1269" i="6"/>
  <c r="BF1269" i="6"/>
  <c r="C1270" i="6"/>
  <c r="K1270" i="6"/>
  <c r="L1270" i="6"/>
  <c r="M1270" i="6"/>
  <c r="O1270" i="6"/>
  <c r="P1270" i="6"/>
  <c r="R1270" i="6"/>
  <c r="S1270" i="6"/>
  <c r="T1270" i="6"/>
  <c r="V1270" i="6"/>
  <c r="BF1270" i="6"/>
  <c r="C1271" i="6"/>
  <c r="K1271" i="6"/>
  <c r="L1271" i="6"/>
  <c r="M1271" i="6"/>
  <c r="O1271" i="6"/>
  <c r="P1271" i="6"/>
  <c r="R1271" i="6"/>
  <c r="S1271" i="6"/>
  <c r="T1271" i="6"/>
  <c r="V1271" i="6"/>
  <c r="BF1271" i="6"/>
  <c r="C1272" i="6"/>
  <c r="K1272" i="6"/>
  <c r="L1272" i="6"/>
  <c r="M1272" i="6"/>
  <c r="O1272" i="6"/>
  <c r="P1272" i="6"/>
  <c r="R1272" i="6"/>
  <c r="S1272" i="6"/>
  <c r="T1272" i="6"/>
  <c r="V1272" i="6"/>
  <c r="BF1272" i="6"/>
  <c r="C1273" i="6"/>
  <c r="K1273" i="6"/>
  <c r="L1273" i="6"/>
  <c r="M1273" i="6"/>
  <c r="O1273" i="6"/>
  <c r="P1273" i="6"/>
  <c r="R1273" i="6"/>
  <c r="S1273" i="6"/>
  <c r="T1273" i="6"/>
  <c r="V1273" i="6"/>
  <c r="BF1273" i="6"/>
  <c r="C1274" i="6"/>
  <c r="K1274" i="6"/>
  <c r="L1274" i="6"/>
  <c r="M1274" i="6"/>
  <c r="O1274" i="6"/>
  <c r="P1274" i="6"/>
  <c r="R1274" i="6"/>
  <c r="S1274" i="6"/>
  <c r="T1274" i="6"/>
  <c r="V1274" i="6"/>
  <c r="BF1274" i="6"/>
  <c r="C1279" i="6"/>
  <c r="K1279" i="6"/>
  <c r="L1279" i="6"/>
  <c r="M1279" i="6"/>
  <c r="O1279" i="6"/>
  <c r="P1279" i="6"/>
  <c r="R1279" i="6"/>
  <c r="S1279" i="6"/>
  <c r="T1279" i="6"/>
  <c r="U1279" i="6"/>
  <c r="V1279" i="6"/>
  <c r="BF1279" i="6"/>
  <c r="C1281" i="6"/>
  <c r="K1281" i="6"/>
  <c r="L1281" i="6"/>
  <c r="M1281" i="6"/>
  <c r="O1281" i="6"/>
  <c r="P1281" i="6"/>
  <c r="R1281" i="6"/>
  <c r="S1281" i="6"/>
  <c r="T1281" i="6"/>
  <c r="U1281" i="6"/>
  <c r="V1281" i="6"/>
  <c r="BF1281" i="6"/>
  <c r="C1282" i="6"/>
  <c r="K1282" i="6"/>
  <c r="L1282" i="6"/>
  <c r="M1282" i="6"/>
  <c r="O1282" i="6"/>
  <c r="P1282" i="6"/>
  <c r="R1282" i="6"/>
  <c r="S1282" i="6"/>
  <c r="T1282" i="6"/>
  <c r="U1282" i="6"/>
  <c r="V1282" i="6"/>
  <c r="BF1282" i="6"/>
  <c r="C1283" i="6"/>
  <c r="K1283" i="6"/>
  <c r="L1283" i="6"/>
  <c r="M1283" i="6"/>
  <c r="O1283" i="6"/>
  <c r="P1283" i="6"/>
  <c r="R1283" i="6"/>
  <c r="S1283" i="6"/>
  <c r="T1283" i="6"/>
  <c r="U1283" i="6"/>
  <c r="V1283" i="6"/>
  <c r="BF1283" i="6"/>
  <c r="C1284" i="6"/>
  <c r="K1284" i="6"/>
  <c r="L1284" i="6"/>
  <c r="M1284" i="6"/>
  <c r="O1284" i="6"/>
  <c r="P1284" i="6"/>
  <c r="R1284" i="6"/>
  <c r="S1284" i="6"/>
  <c r="T1284" i="6"/>
  <c r="U1284" i="6"/>
  <c r="V1284" i="6"/>
  <c r="BF1284" i="6"/>
  <c r="C1285" i="6"/>
  <c r="K1285" i="6"/>
  <c r="L1285" i="6"/>
  <c r="M1285" i="6"/>
  <c r="O1285" i="6"/>
  <c r="P1285" i="6"/>
  <c r="R1285" i="6"/>
  <c r="S1285" i="6"/>
  <c r="T1285" i="6"/>
  <c r="U1285" i="6"/>
  <c r="V1285" i="6"/>
  <c r="BF1285" i="6"/>
  <c r="C1289" i="6"/>
  <c r="K1289" i="6"/>
  <c r="L1289" i="6"/>
  <c r="M1289" i="6"/>
  <c r="O1289" i="6"/>
  <c r="P1289" i="6"/>
  <c r="R1289" i="6"/>
  <c r="S1289" i="6"/>
  <c r="T1289" i="6"/>
  <c r="U1289" i="6"/>
  <c r="V1289" i="6"/>
  <c r="C1290" i="6"/>
  <c r="K1290" i="6"/>
  <c r="L1290" i="6"/>
  <c r="M1290" i="6"/>
  <c r="O1290" i="6"/>
  <c r="P1290" i="6"/>
  <c r="R1290" i="6"/>
  <c r="S1290" i="6"/>
  <c r="T1290" i="6"/>
  <c r="U1290" i="6"/>
  <c r="V1290" i="6"/>
  <c r="C1291" i="6"/>
  <c r="K1291" i="6"/>
  <c r="L1291" i="6"/>
  <c r="M1291" i="6"/>
  <c r="O1291" i="6"/>
  <c r="P1291" i="6"/>
  <c r="R1291" i="6"/>
  <c r="S1291" i="6"/>
  <c r="T1291" i="6"/>
  <c r="U1291" i="6"/>
  <c r="V1291" i="6"/>
  <c r="C1292" i="6"/>
  <c r="K1292" i="6"/>
  <c r="L1292" i="6"/>
  <c r="M1292" i="6"/>
  <c r="O1292" i="6"/>
  <c r="P1292" i="6"/>
  <c r="R1292" i="6"/>
  <c r="S1292" i="6"/>
  <c r="T1292" i="6"/>
  <c r="U1292" i="6"/>
  <c r="V1292" i="6"/>
  <c r="C1293" i="6"/>
  <c r="K1293" i="6"/>
  <c r="L1293" i="6"/>
  <c r="M1293" i="6"/>
  <c r="O1293" i="6"/>
  <c r="P1293" i="6"/>
  <c r="R1293" i="6"/>
  <c r="S1293" i="6"/>
  <c r="T1293" i="6"/>
  <c r="U1293" i="6"/>
  <c r="V1293" i="6"/>
  <c r="C1294" i="6"/>
  <c r="K1294" i="6"/>
  <c r="L1294" i="6"/>
  <c r="M1294" i="6"/>
  <c r="O1294" i="6"/>
  <c r="P1294" i="6"/>
  <c r="R1294" i="6"/>
  <c r="S1294" i="6"/>
  <c r="T1294" i="6"/>
  <c r="U1294" i="6"/>
  <c r="V1294" i="6"/>
  <c r="C1295" i="6"/>
  <c r="K1295" i="6"/>
  <c r="L1295" i="6"/>
  <c r="M1295" i="6"/>
  <c r="O1295" i="6"/>
  <c r="P1295" i="6"/>
  <c r="R1295" i="6"/>
  <c r="S1295" i="6"/>
  <c r="T1295" i="6"/>
  <c r="U1295" i="6"/>
  <c r="V1295" i="6"/>
  <c r="C1296" i="6"/>
  <c r="K1296" i="6"/>
  <c r="L1296" i="6"/>
  <c r="M1296" i="6"/>
  <c r="O1296" i="6"/>
  <c r="P1296" i="6"/>
  <c r="R1296" i="6"/>
  <c r="S1296" i="6"/>
  <c r="T1296" i="6"/>
  <c r="U1296" i="6"/>
  <c r="V1296" i="6"/>
  <c r="C1297" i="6"/>
  <c r="K1297" i="6"/>
  <c r="L1297" i="6"/>
  <c r="M1297" i="6"/>
  <c r="O1297" i="6"/>
  <c r="P1297" i="6"/>
  <c r="R1297" i="6"/>
  <c r="S1297" i="6"/>
  <c r="T1297" i="6"/>
  <c r="U1297" i="6"/>
  <c r="V1297" i="6"/>
  <c r="C1298" i="6"/>
  <c r="K1298" i="6"/>
  <c r="L1298" i="6"/>
  <c r="M1298" i="6"/>
  <c r="O1298" i="6"/>
  <c r="P1298" i="6"/>
  <c r="R1298" i="6"/>
  <c r="S1298" i="6"/>
  <c r="T1298" i="6"/>
  <c r="U1298" i="6"/>
  <c r="V1298" i="6"/>
  <c r="C1299" i="6"/>
  <c r="K1299" i="6"/>
  <c r="L1299" i="6"/>
  <c r="M1299" i="6"/>
  <c r="O1299" i="6"/>
  <c r="P1299" i="6"/>
  <c r="R1299" i="6"/>
  <c r="S1299" i="6"/>
  <c r="T1299" i="6"/>
  <c r="U1299" i="6"/>
  <c r="V1299" i="6"/>
  <c r="C1300" i="6"/>
  <c r="K1300" i="6"/>
  <c r="L1300" i="6"/>
  <c r="M1300" i="6"/>
  <c r="O1300" i="6"/>
  <c r="P1300" i="6"/>
  <c r="R1300" i="6"/>
  <c r="S1300" i="6"/>
  <c r="T1300" i="6"/>
  <c r="U1300" i="6"/>
  <c r="V1300" i="6"/>
  <c r="C1301" i="6"/>
  <c r="K1301" i="6"/>
  <c r="L1301" i="6"/>
  <c r="M1301" i="6"/>
  <c r="O1301" i="6"/>
  <c r="P1301" i="6"/>
  <c r="R1301" i="6"/>
  <c r="S1301" i="6"/>
  <c r="T1301" i="6"/>
  <c r="U1301" i="6"/>
  <c r="V1301" i="6"/>
  <c r="C1302" i="6"/>
  <c r="K1302" i="6"/>
  <c r="L1302" i="6"/>
  <c r="M1302" i="6"/>
  <c r="O1302" i="6"/>
  <c r="P1302" i="6"/>
  <c r="R1302" i="6"/>
  <c r="S1302" i="6"/>
  <c r="T1302" i="6"/>
  <c r="U1302" i="6"/>
  <c r="V1302" i="6"/>
  <c r="C1303" i="6"/>
  <c r="K1303" i="6"/>
  <c r="L1303" i="6"/>
  <c r="M1303" i="6"/>
  <c r="O1303" i="6"/>
  <c r="P1303" i="6"/>
  <c r="R1303" i="6"/>
  <c r="S1303" i="6"/>
  <c r="T1303" i="6"/>
  <c r="U1303" i="6"/>
  <c r="V1303" i="6"/>
  <c r="C1304" i="6"/>
  <c r="K1304" i="6"/>
  <c r="L1304" i="6"/>
  <c r="M1304" i="6"/>
  <c r="O1304" i="6"/>
  <c r="P1304" i="6"/>
  <c r="R1304" i="6"/>
  <c r="S1304" i="6"/>
  <c r="T1304" i="6"/>
  <c r="U1304" i="6"/>
  <c r="V1304" i="6"/>
  <c r="C1305" i="6"/>
  <c r="K1305" i="6"/>
  <c r="L1305" i="6"/>
  <c r="M1305" i="6"/>
  <c r="O1305" i="6"/>
  <c r="P1305" i="6"/>
  <c r="R1305" i="6"/>
  <c r="S1305" i="6"/>
  <c r="T1305" i="6"/>
  <c r="U1305" i="6"/>
  <c r="V1305" i="6"/>
  <c r="C1306" i="6"/>
  <c r="K1306" i="6"/>
  <c r="L1306" i="6"/>
  <c r="M1306" i="6"/>
  <c r="O1306" i="6"/>
  <c r="P1306" i="6"/>
  <c r="R1306" i="6"/>
  <c r="S1306" i="6"/>
  <c r="T1306" i="6"/>
  <c r="U1306" i="6"/>
  <c r="V1306" i="6"/>
  <c r="C1316" i="6"/>
  <c r="K1316" i="6"/>
  <c r="L1316" i="6"/>
  <c r="M1316" i="6"/>
  <c r="O1316" i="6"/>
  <c r="P1316" i="6"/>
  <c r="R1316" i="6"/>
  <c r="S1316" i="6"/>
  <c r="T1316" i="6"/>
  <c r="U1316" i="6"/>
  <c r="V1316" i="6"/>
  <c r="BF1316" i="6"/>
  <c r="C1317" i="6"/>
  <c r="K1317" i="6"/>
  <c r="L1317" i="6"/>
  <c r="M1317" i="6"/>
  <c r="O1317" i="6"/>
  <c r="P1317" i="6"/>
  <c r="R1317" i="6"/>
  <c r="S1317" i="6"/>
  <c r="T1317" i="6"/>
  <c r="U1317" i="6"/>
  <c r="V1317" i="6"/>
  <c r="BF1317" i="6"/>
  <c r="C1318" i="6"/>
  <c r="K1318" i="6"/>
  <c r="L1318" i="6"/>
  <c r="M1318" i="6"/>
  <c r="O1318" i="6"/>
  <c r="P1318" i="6"/>
  <c r="R1318" i="6"/>
  <c r="S1318" i="6"/>
  <c r="T1318" i="6"/>
  <c r="U1318" i="6"/>
  <c r="V1318" i="6"/>
  <c r="BF1318" i="6"/>
  <c r="C1320" i="6"/>
  <c r="K1320" i="6"/>
  <c r="L1320" i="6"/>
  <c r="M1320" i="6"/>
  <c r="O1320" i="6"/>
  <c r="P1320" i="6"/>
  <c r="R1320" i="6"/>
  <c r="S1320" i="6"/>
  <c r="T1320" i="6"/>
  <c r="U1320" i="6"/>
  <c r="V1320" i="6"/>
  <c r="BF1320" i="6"/>
  <c r="C1323" i="6"/>
  <c r="K1323" i="6"/>
  <c r="L1323" i="6"/>
  <c r="M1323" i="6"/>
  <c r="O1323" i="6"/>
  <c r="P1323" i="6"/>
  <c r="R1323" i="6"/>
  <c r="S1323" i="6"/>
  <c r="T1323" i="6"/>
  <c r="U1323" i="6"/>
  <c r="V1323" i="6"/>
  <c r="BF1323" i="6"/>
  <c r="C1324" i="6"/>
  <c r="K1324" i="6"/>
  <c r="L1324" i="6"/>
  <c r="M1324" i="6"/>
  <c r="O1324" i="6"/>
  <c r="P1324" i="6"/>
  <c r="R1324" i="6"/>
  <c r="S1324" i="6"/>
  <c r="T1324" i="6"/>
  <c r="U1324" i="6"/>
  <c r="V1324" i="6"/>
  <c r="BF1324" i="6"/>
  <c r="C1325" i="6"/>
  <c r="K1325" i="6"/>
  <c r="L1325" i="6"/>
  <c r="M1325" i="6"/>
  <c r="O1325" i="6"/>
  <c r="P1325" i="6"/>
  <c r="R1325" i="6"/>
  <c r="S1325" i="6"/>
  <c r="T1325" i="6"/>
  <c r="U1325" i="6"/>
  <c r="V1325" i="6"/>
  <c r="BF1325" i="6"/>
  <c r="O1331" i="6"/>
  <c r="AY1331" i="6"/>
  <c r="BF1331" i="6"/>
  <c r="O1332" i="6"/>
  <c r="AY1332" i="6"/>
  <c r="BF1332" i="6"/>
  <c r="O1335" i="6"/>
  <c r="AY1335" i="6"/>
  <c r="BF1335" i="6"/>
  <c r="O1336" i="6"/>
  <c r="AY1336" i="6"/>
  <c r="BF1336" i="6"/>
  <c r="O1337" i="6"/>
  <c r="AY1337" i="6"/>
  <c r="BF1337" i="6"/>
  <c r="O1338" i="6"/>
  <c r="AY1338" i="6"/>
  <c r="BF1338" i="6"/>
  <c r="O1339" i="6"/>
  <c r="AY1339" i="6"/>
  <c r="BF1339" i="6"/>
  <c r="O1340" i="6"/>
  <c r="AY1340" i="6"/>
  <c r="BF1340" i="6"/>
  <c r="AY1343" i="6"/>
  <c r="BF1343" i="6"/>
  <c r="AY1345" i="6"/>
  <c r="BF1345" i="6"/>
  <c r="AY1346" i="6"/>
  <c r="BF1346" i="6"/>
  <c r="AY1347" i="6"/>
  <c r="BF1347" i="6"/>
  <c r="AY1348" i="6"/>
  <c r="BF1348" i="6"/>
  <c r="AY1349" i="6"/>
  <c r="BF1349" i="6"/>
  <c r="AY1350" i="6"/>
  <c r="BF1350" i="6"/>
  <c r="AY1351" i="6"/>
  <c r="BF1351" i="6"/>
  <c r="AY1352" i="6"/>
  <c r="BF1352" i="6"/>
  <c r="AY1354" i="6"/>
  <c r="BF1354" i="6"/>
  <c r="AY1355" i="6"/>
  <c r="BF1355" i="6"/>
  <c r="AY1356" i="6"/>
  <c r="BF1356" i="6"/>
  <c r="AY1357" i="6"/>
  <c r="BF1357" i="6"/>
  <c r="AY1359" i="6"/>
  <c r="BF1359" i="6"/>
  <c r="AY1360" i="6"/>
  <c r="BF1360" i="6"/>
  <c r="AY1361" i="6"/>
  <c r="BF1361" i="6"/>
  <c r="AY1362" i="6"/>
  <c r="BF1362" i="6"/>
  <c r="AY1363" i="6"/>
  <c r="BF1363" i="6"/>
  <c r="AY1364" i="6"/>
  <c r="BF1364" i="6"/>
  <c r="AY1365" i="6"/>
  <c r="BF1365" i="6"/>
  <c r="AY1368" i="6"/>
  <c r="BF1368" i="6"/>
  <c r="AY1370" i="6"/>
  <c r="BF1370" i="6"/>
  <c r="AY1371" i="6"/>
  <c r="BF1371" i="6"/>
  <c r="AY1372" i="6"/>
  <c r="BF1372" i="6"/>
  <c r="AY1373" i="6"/>
  <c r="BF1373" i="6"/>
  <c r="AY1374" i="6"/>
  <c r="BF1374" i="6"/>
  <c r="AY1375" i="6"/>
  <c r="BF1375" i="6"/>
  <c r="AY1376" i="6"/>
  <c r="BF1376" i="6"/>
  <c r="AY1377" i="6"/>
  <c r="BF1377" i="6"/>
  <c r="AY1378" i="6"/>
  <c r="BF1378" i="6"/>
  <c r="AY1383" i="6"/>
  <c r="BF1383" i="6"/>
  <c r="C1448" i="6"/>
  <c r="K1448" i="6"/>
  <c r="L1448" i="6"/>
  <c r="M1448" i="6"/>
  <c r="O1448" i="6"/>
  <c r="P1448" i="6"/>
  <c r="R1448" i="6"/>
  <c r="S1448" i="6"/>
  <c r="T1448" i="6"/>
  <c r="U1448" i="6"/>
  <c r="V1448" i="6"/>
  <c r="BF1448" i="6"/>
  <c r="C1449" i="6"/>
  <c r="K1449" i="6"/>
  <c r="L1449" i="6"/>
  <c r="M1449" i="6"/>
  <c r="O1449" i="6"/>
  <c r="P1449" i="6"/>
  <c r="R1449" i="6"/>
  <c r="S1449" i="6"/>
  <c r="T1449" i="6"/>
  <c r="U1449" i="6"/>
  <c r="V1449" i="6"/>
  <c r="BF1449" i="6"/>
  <c r="C1450" i="6"/>
  <c r="K1450" i="6"/>
  <c r="L1450" i="6"/>
  <c r="M1450" i="6"/>
  <c r="O1450" i="6"/>
  <c r="P1450" i="6"/>
  <c r="R1450" i="6"/>
  <c r="S1450" i="6"/>
  <c r="T1450" i="6"/>
  <c r="U1450" i="6"/>
  <c r="V1450" i="6"/>
  <c r="BF1450" i="6"/>
  <c r="C1451" i="6"/>
  <c r="K1451" i="6"/>
  <c r="L1451" i="6"/>
  <c r="M1451" i="6"/>
  <c r="O1451" i="6"/>
  <c r="P1451" i="6"/>
  <c r="R1451" i="6"/>
  <c r="S1451" i="6"/>
  <c r="T1451" i="6"/>
  <c r="U1451" i="6"/>
  <c r="V1451" i="6"/>
  <c r="BF1451" i="6"/>
  <c r="C1452" i="6"/>
  <c r="K1452" i="6"/>
  <c r="L1452" i="6"/>
  <c r="M1452" i="6"/>
  <c r="O1452" i="6"/>
  <c r="P1452" i="6"/>
  <c r="R1452" i="6"/>
  <c r="S1452" i="6"/>
  <c r="T1452" i="6"/>
  <c r="U1452" i="6"/>
  <c r="V1452" i="6"/>
  <c r="BF1452" i="6"/>
  <c r="C1456" i="6"/>
  <c r="K1456" i="6"/>
  <c r="L1456" i="6"/>
  <c r="M1456" i="6"/>
  <c r="O1456" i="6"/>
  <c r="P1456" i="6"/>
  <c r="R1456" i="6"/>
  <c r="S1456" i="6"/>
  <c r="T1456" i="6"/>
  <c r="U1456" i="6"/>
  <c r="V1456" i="6"/>
  <c r="BF1456" i="6"/>
  <c r="C1457" i="6"/>
  <c r="K1457" i="6"/>
  <c r="L1457" i="6"/>
  <c r="M1457" i="6"/>
  <c r="O1457" i="6"/>
  <c r="P1457" i="6"/>
  <c r="R1457" i="6"/>
  <c r="S1457" i="6"/>
  <c r="T1457" i="6"/>
  <c r="U1457" i="6"/>
  <c r="V1457" i="6"/>
  <c r="BF1457" i="6"/>
  <c r="C1458" i="6"/>
  <c r="K1458" i="6"/>
  <c r="L1458" i="6"/>
  <c r="M1458" i="6"/>
  <c r="O1458" i="6"/>
  <c r="P1458" i="6"/>
  <c r="R1458" i="6"/>
  <c r="S1458" i="6"/>
  <c r="T1458" i="6"/>
  <c r="U1458" i="6"/>
  <c r="V1458" i="6"/>
  <c r="BF1458" i="6"/>
  <c r="C1459" i="6"/>
  <c r="K1459" i="6"/>
  <c r="L1459" i="6"/>
  <c r="M1459" i="6"/>
  <c r="O1459" i="6"/>
  <c r="P1459" i="6"/>
  <c r="R1459" i="6"/>
  <c r="S1459" i="6"/>
  <c r="T1459" i="6"/>
  <c r="U1459" i="6"/>
  <c r="V1459" i="6"/>
  <c r="BF1459" i="6"/>
  <c r="C1460" i="6"/>
  <c r="K1460" i="6"/>
  <c r="L1460" i="6"/>
  <c r="M1460" i="6"/>
  <c r="O1460" i="6"/>
  <c r="P1460" i="6"/>
  <c r="R1460" i="6"/>
  <c r="S1460" i="6"/>
  <c r="T1460" i="6"/>
  <c r="U1460" i="6"/>
  <c r="V1460" i="6"/>
  <c r="BF1460" i="6"/>
  <c r="C1461" i="6"/>
  <c r="K1461" i="6"/>
  <c r="L1461" i="6"/>
  <c r="M1461" i="6"/>
  <c r="O1461" i="6"/>
  <c r="P1461" i="6"/>
  <c r="R1461" i="6"/>
  <c r="S1461" i="6"/>
  <c r="T1461" i="6"/>
  <c r="U1461" i="6"/>
  <c r="V1461" i="6"/>
  <c r="BF1461" i="6"/>
  <c r="C1464" i="6"/>
  <c r="K1464" i="6"/>
  <c r="L1464" i="6"/>
  <c r="M1464" i="6"/>
  <c r="O1464" i="6"/>
  <c r="P1464" i="6"/>
  <c r="R1464" i="6"/>
  <c r="S1464" i="6"/>
  <c r="T1464" i="6"/>
  <c r="U1464" i="6"/>
  <c r="V1464" i="6"/>
  <c r="AY1464" i="6"/>
  <c r="BF1464" i="6"/>
  <c r="C1465" i="6"/>
  <c r="K1465" i="6"/>
  <c r="L1465" i="6"/>
  <c r="M1465" i="6"/>
  <c r="O1465" i="6"/>
  <c r="P1465" i="6"/>
  <c r="R1465" i="6"/>
  <c r="S1465" i="6"/>
  <c r="T1465" i="6"/>
  <c r="U1465" i="6"/>
  <c r="V1465" i="6"/>
  <c r="AY1465" i="6"/>
  <c r="BF1465" i="6"/>
  <c r="C1466" i="6"/>
  <c r="K1466" i="6"/>
  <c r="L1466" i="6"/>
  <c r="M1466" i="6"/>
  <c r="O1466" i="6"/>
  <c r="P1466" i="6"/>
  <c r="R1466" i="6"/>
  <c r="S1466" i="6"/>
  <c r="T1466" i="6"/>
  <c r="U1466" i="6"/>
  <c r="V1466" i="6"/>
  <c r="AY1466" i="6"/>
  <c r="BF1466" i="6"/>
  <c r="C1467" i="6"/>
  <c r="K1467" i="6"/>
  <c r="L1467" i="6"/>
  <c r="M1467" i="6"/>
  <c r="O1467" i="6"/>
  <c r="P1467" i="6"/>
  <c r="R1467" i="6"/>
  <c r="S1467" i="6"/>
  <c r="T1467" i="6"/>
  <c r="U1467" i="6"/>
  <c r="V1467" i="6"/>
  <c r="AY1467" i="6"/>
  <c r="BF1467" i="6"/>
  <c r="C1468" i="6"/>
  <c r="K1468" i="6"/>
  <c r="L1468" i="6"/>
  <c r="M1468" i="6"/>
  <c r="O1468" i="6"/>
  <c r="P1468" i="6"/>
  <c r="R1468" i="6"/>
  <c r="S1468" i="6"/>
  <c r="T1468" i="6"/>
  <c r="U1468" i="6"/>
  <c r="V1468" i="6"/>
  <c r="AY1468" i="6"/>
  <c r="BF1468" i="6"/>
  <c r="C1469" i="6"/>
  <c r="K1469" i="6"/>
  <c r="L1469" i="6"/>
  <c r="M1469" i="6"/>
  <c r="O1469" i="6"/>
  <c r="P1469" i="6"/>
  <c r="R1469" i="6"/>
  <c r="S1469" i="6"/>
  <c r="T1469" i="6"/>
  <c r="U1469" i="6"/>
  <c r="V1469" i="6"/>
  <c r="AY1469" i="6"/>
  <c r="BF1469" i="6"/>
  <c r="C1470" i="6"/>
  <c r="K1470" i="6"/>
  <c r="L1470" i="6"/>
  <c r="M1470" i="6"/>
  <c r="O1470" i="6"/>
  <c r="P1470" i="6"/>
  <c r="R1470" i="6"/>
  <c r="S1470" i="6"/>
  <c r="T1470" i="6"/>
  <c r="U1470" i="6"/>
  <c r="V1470" i="6"/>
  <c r="AY1470" i="6"/>
  <c r="BF1470" i="6"/>
  <c r="C1471" i="6"/>
  <c r="K1471" i="6"/>
  <c r="L1471" i="6"/>
  <c r="M1471" i="6"/>
  <c r="O1471" i="6"/>
  <c r="P1471" i="6"/>
  <c r="R1471" i="6"/>
  <c r="S1471" i="6"/>
  <c r="T1471" i="6"/>
  <c r="U1471" i="6"/>
  <c r="V1471" i="6"/>
  <c r="AY1471" i="6"/>
  <c r="BF1471" i="6"/>
  <c r="C1472" i="6"/>
  <c r="K1472" i="6"/>
  <c r="L1472" i="6"/>
  <c r="M1472" i="6"/>
  <c r="O1472" i="6"/>
  <c r="P1472" i="6"/>
  <c r="R1472" i="6"/>
  <c r="S1472" i="6"/>
  <c r="T1472" i="6"/>
  <c r="U1472" i="6"/>
  <c r="V1472" i="6"/>
  <c r="AY1472" i="6"/>
  <c r="BF1472" i="6"/>
  <c r="C1473" i="6"/>
  <c r="K1473" i="6"/>
  <c r="L1473" i="6"/>
  <c r="M1473" i="6"/>
  <c r="O1473" i="6"/>
  <c r="P1473" i="6"/>
  <c r="R1473" i="6"/>
  <c r="S1473" i="6"/>
  <c r="T1473" i="6"/>
  <c r="U1473" i="6"/>
  <c r="V1473" i="6"/>
  <c r="AY1473" i="6"/>
  <c r="BF1473" i="6"/>
  <c r="C1474" i="6"/>
  <c r="K1474" i="6"/>
  <c r="L1474" i="6"/>
  <c r="M1474" i="6"/>
  <c r="O1474" i="6"/>
  <c r="P1474" i="6"/>
  <c r="R1474" i="6"/>
  <c r="S1474" i="6"/>
  <c r="T1474" i="6"/>
  <c r="U1474" i="6"/>
  <c r="V1474" i="6"/>
  <c r="AY1474" i="6"/>
  <c r="BF1474" i="6"/>
  <c r="C1475" i="6"/>
  <c r="K1475" i="6"/>
  <c r="L1475" i="6"/>
  <c r="M1475" i="6"/>
  <c r="O1475" i="6"/>
  <c r="P1475" i="6"/>
  <c r="R1475" i="6"/>
  <c r="S1475" i="6"/>
  <c r="T1475" i="6"/>
  <c r="U1475" i="6"/>
  <c r="V1475" i="6"/>
  <c r="AY1475" i="6"/>
  <c r="BF1475" i="6"/>
  <c r="C1476" i="6"/>
  <c r="K1476" i="6"/>
  <c r="L1476" i="6"/>
  <c r="M1476" i="6"/>
  <c r="O1476" i="6"/>
  <c r="P1476" i="6"/>
  <c r="R1476" i="6"/>
  <c r="S1476" i="6"/>
  <c r="T1476" i="6"/>
  <c r="U1476" i="6"/>
  <c r="V1476" i="6"/>
  <c r="AY1476" i="6"/>
  <c r="BF1476" i="6"/>
  <c r="C1477" i="6"/>
  <c r="K1477" i="6"/>
  <c r="L1477" i="6"/>
  <c r="M1477" i="6"/>
  <c r="O1477" i="6"/>
  <c r="P1477" i="6"/>
  <c r="R1477" i="6"/>
  <c r="S1477" i="6"/>
  <c r="T1477" i="6"/>
  <c r="U1477" i="6"/>
  <c r="V1477" i="6"/>
  <c r="AY1477" i="6"/>
  <c r="BF1477" i="6"/>
  <c r="C1478" i="6"/>
  <c r="K1478" i="6"/>
  <c r="L1478" i="6"/>
  <c r="M1478" i="6"/>
  <c r="O1478" i="6"/>
  <c r="P1478" i="6"/>
  <c r="R1478" i="6"/>
  <c r="S1478" i="6"/>
  <c r="T1478" i="6"/>
  <c r="U1478" i="6"/>
  <c r="V1478" i="6"/>
  <c r="AY1478" i="6"/>
  <c r="BF1478" i="6"/>
  <c r="C1479" i="6"/>
  <c r="K1479" i="6"/>
  <c r="L1479" i="6"/>
  <c r="M1479" i="6"/>
  <c r="O1479" i="6"/>
  <c r="P1479" i="6"/>
  <c r="R1479" i="6"/>
  <c r="S1479" i="6"/>
  <c r="T1479" i="6"/>
  <c r="U1479" i="6"/>
  <c r="V1479" i="6"/>
  <c r="AY1479" i="6"/>
  <c r="BF1479" i="6"/>
  <c r="C1480" i="6"/>
  <c r="K1480" i="6"/>
  <c r="L1480" i="6"/>
  <c r="M1480" i="6"/>
  <c r="O1480" i="6"/>
  <c r="P1480" i="6"/>
  <c r="R1480" i="6"/>
  <c r="S1480" i="6"/>
  <c r="T1480" i="6"/>
  <c r="U1480" i="6"/>
  <c r="V1480" i="6"/>
  <c r="AY1480" i="6"/>
  <c r="BF1480" i="6"/>
  <c r="C1481" i="6"/>
  <c r="K1481" i="6"/>
  <c r="L1481" i="6"/>
  <c r="M1481" i="6"/>
  <c r="O1481" i="6"/>
  <c r="P1481" i="6"/>
  <c r="R1481" i="6"/>
  <c r="S1481" i="6"/>
  <c r="T1481" i="6"/>
  <c r="U1481" i="6"/>
  <c r="V1481" i="6"/>
  <c r="AY1481" i="6"/>
  <c r="BF1481" i="6"/>
  <c r="C1482" i="6"/>
  <c r="K1482" i="6"/>
  <c r="L1482" i="6"/>
  <c r="M1482" i="6"/>
  <c r="O1482" i="6"/>
  <c r="P1482" i="6"/>
  <c r="R1482" i="6"/>
  <c r="S1482" i="6"/>
  <c r="T1482" i="6"/>
  <c r="U1482" i="6"/>
  <c r="V1482" i="6"/>
  <c r="AY1482" i="6"/>
  <c r="BF1482" i="6"/>
  <c r="C1483" i="6"/>
  <c r="K1483" i="6"/>
  <c r="L1483" i="6"/>
  <c r="M1483" i="6"/>
  <c r="O1483" i="6"/>
  <c r="P1483" i="6"/>
  <c r="R1483" i="6"/>
  <c r="S1483" i="6"/>
  <c r="T1483" i="6"/>
  <c r="U1483" i="6"/>
  <c r="V1483" i="6"/>
  <c r="AY1483" i="6"/>
  <c r="BF1483" i="6"/>
  <c r="C1484" i="6"/>
  <c r="K1484" i="6"/>
  <c r="L1484" i="6"/>
  <c r="M1484" i="6"/>
  <c r="O1484" i="6"/>
  <c r="P1484" i="6"/>
  <c r="R1484" i="6"/>
  <c r="S1484" i="6"/>
  <c r="T1484" i="6"/>
  <c r="U1484" i="6"/>
  <c r="V1484" i="6"/>
  <c r="AY1484" i="6"/>
  <c r="BF1484" i="6"/>
  <c r="C1485" i="6"/>
  <c r="K1485" i="6"/>
  <c r="L1485" i="6"/>
  <c r="M1485" i="6"/>
  <c r="O1485" i="6"/>
  <c r="P1485" i="6"/>
  <c r="R1485" i="6"/>
  <c r="S1485" i="6"/>
  <c r="T1485" i="6"/>
  <c r="U1485" i="6"/>
  <c r="V1485" i="6"/>
  <c r="AY1485" i="6"/>
  <c r="BF1485" i="6"/>
  <c r="C1486" i="6"/>
  <c r="K1486" i="6"/>
  <c r="L1486" i="6"/>
  <c r="M1486" i="6"/>
  <c r="O1486" i="6"/>
  <c r="P1486" i="6"/>
  <c r="R1486" i="6"/>
  <c r="S1486" i="6"/>
  <c r="T1486" i="6"/>
  <c r="U1486" i="6"/>
  <c r="V1486" i="6"/>
  <c r="AY1486" i="6"/>
  <c r="BF1486" i="6"/>
  <c r="C1487" i="6"/>
  <c r="K1487" i="6"/>
  <c r="L1487" i="6"/>
  <c r="M1487" i="6"/>
  <c r="O1487" i="6"/>
  <c r="P1487" i="6"/>
  <c r="R1487" i="6"/>
  <c r="S1487" i="6"/>
  <c r="T1487" i="6"/>
  <c r="U1487" i="6"/>
  <c r="V1487" i="6"/>
  <c r="AY1487" i="6"/>
  <c r="BF1487" i="6"/>
  <c r="C1488" i="6"/>
  <c r="K1488" i="6"/>
  <c r="L1488" i="6"/>
  <c r="M1488" i="6"/>
  <c r="O1488" i="6"/>
  <c r="P1488" i="6"/>
  <c r="R1488" i="6"/>
  <c r="S1488" i="6"/>
  <c r="T1488" i="6"/>
  <c r="U1488" i="6"/>
  <c r="V1488" i="6"/>
  <c r="AY1488" i="6"/>
  <c r="BF1488" i="6"/>
  <c r="C1489" i="6"/>
  <c r="K1489" i="6"/>
  <c r="L1489" i="6"/>
  <c r="M1489" i="6"/>
  <c r="O1489" i="6"/>
  <c r="P1489" i="6"/>
  <c r="R1489" i="6"/>
  <c r="S1489" i="6"/>
  <c r="T1489" i="6"/>
  <c r="U1489" i="6"/>
  <c r="V1489" i="6"/>
  <c r="AY1489" i="6"/>
  <c r="BF1489" i="6"/>
  <c r="C1490" i="6"/>
  <c r="K1490" i="6"/>
  <c r="L1490" i="6"/>
  <c r="M1490" i="6"/>
  <c r="O1490" i="6"/>
  <c r="P1490" i="6"/>
  <c r="R1490" i="6"/>
  <c r="S1490" i="6"/>
  <c r="T1490" i="6"/>
  <c r="U1490" i="6"/>
  <c r="V1490" i="6"/>
  <c r="AY1490" i="6"/>
  <c r="BF1490" i="6"/>
  <c r="C1491" i="6"/>
  <c r="K1491" i="6"/>
  <c r="L1491" i="6"/>
  <c r="M1491" i="6"/>
  <c r="O1491" i="6"/>
  <c r="P1491" i="6"/>
  <c r="R1491" i="6"/>
  <c r="S1491" i="6"/>
  <c r="T1491" i="6"/>
  <c r="U1491" i="6"/>
  <c r="V1491" i="6"/>
  <c r="AY1491" i="6"/>
  <c r="BF1491" i="6"/>
  <c r="C1492" i="6"/>
  <c r="K1492" i="6"/>
  <c r="L1492" i="6"/>
  <c r="M1492" i="6"/>
  <c r="O1492" i="6"/>
  <c r="P1492" i="6"/>
  <c r="R1492" i="6"/>
  <c r="S1492" i="6"/>
  <c r="T1492" i="6"/>
  <c r="U1492" i="6"/>
  <c r="V1492" i="6"/>
  <c r="AY1492" i="6"/>
  <c r="BF1492" i="6"/>
  <c r="C1493" i="6"/>
  <c r="K1493" i="6"/>
  <c r="L1493" i="6"/>
  <c r="M1493" i="6"/>
  <c r="O1493" i="6"/>
  <c r="P1493" i="6"/>
  <c r="R1493" i="6"/>
  <c r="S1493" i="6"/>
  <c r="T1493" i="6"/>
  <c r="U1493" i="6"/>
  <c r="V1493" i="6"/>
  <c r="AY1493" i="6"/>
  <c r="BF1493" i="6"/>
  <c r="C1494" i="6"/>
  <c r="K1494" i="6"/>
  <c r="L1494" i="6"/>
  <c r="M1494" i="6"/>
  <c r="O1494" i="6"/>
  <c r="P1494" i="6"/>
  <c r="R1494" i="6"/>
  <c r="S1494" i="6"/>
  <c r="T1494" i="6"/>
  <c r="U1494" i="6"/>
  <c r="V1494" i="6"/>
  <c r="AY1494" i="6"/>
  <c r="BF1494" i="6"/>
  <c r="C1495" i="6"/>
  <c r="K1495" i="6"/>
  <c r="L1495" i="6"/>
  <c r="M1495" i="6"/>
  <c r="O1495" i="6"/>
  <c r="P1495" i="6"/>
  <c r="R1495" i="6"/>
  <c r="S1495" i="6"/>
  <c r="T1495" i="6"/>
  <c r="U1495" i="6"/>
  <c r="V1495" i="6"/>
  <c r="AY1495" i="6"/>
  <c r="BF1495" i="6"/>
  <c r="C1496" i="6"/>
  <c r="K1496" i="6"/>
  <c r="L1496" i="6"/>
  <c r="M1496" i="6"/>
  <c r="O1496" i="6"/>
  <c r="P1496" i="6"/>
  <c r="R1496" i="6"/>
  <c r="S1496" i="6"/>
  <c r="T1496" i="6"/>
  <c r="U1496" i="6"/>
  <c r="V1496" i="6"/>
  <c r="AY1496" i="6"/>
  <c r="BF1496" i="6"/>
  <c r="C1497" i="6"/>
  <c r="K1497" i="6"/>
  <c r="L1497" i="6"/>
  <c r="M1497" i="6"/>
  <c r="O1497" i="6"/>
  <c r="P1497" i="6"/>
  <c r="R1497" i="6"/>
  <c r="S1497" i="6"/>
  <c r="T1497" i="6"/>
  <c r="U1497" i="6"/>
  <c r="V1497" i="6"/>
  <c r="AY1497" i="6"/>
  <c r="BF1497" i="6"/>
  <c r="C1498" i="6"/>
  <c r="K1498" i="6"/>
  <c r="L1498" i="6"/>
  <c r="M1498" i="6"/>
  <c r="O1498" i="6"/>
  <c r="P1498" i="6"/>
  <c r="R1498" i="6"/>
  <c r="S1498" i="6"/>
  <c r="T1498" i="6"/>
  <c r="U1498" i="6"/>
  <c r="V1498" i="6"/>
  <c r="AY1498" i="6"/>
  <c r="BF1498" i="6"/>
  <c r="C1499" i="6"/>
  <c r="K1499" i="6"/>
  <c r="L1499" i="6"/>
  <c r="M1499" i="6"/>
  <c r="O1499" i="6"/>
  <c r="P1499" i="6"/>
  <c r="R1499" i="6"/>
  <c r="S1499" i="6"/>
  <c r="T1499" i="6"/>
  <c r="U1499" i="6"/>
  <c r="V1499" i="6"/>
  <c r="AY1499" i="6"/>
  <c r="BF1499" i="6"/>
  <c r="C1500" i="6"/>
  <c r="K1500" i="6"/>
  <c r="L1500" i="6"/>
  <c r="M1500" i="6"/>
  <c r="O1500" i="6"/>
  <c r="P1500" i="6"/>
  <c r="R1500" i="6"/>
  <c r="S1500" i="6"/>
  <c r="T1500" i="6"/>
  <c r="U1500" i="6"/>
  <c r="V1500" i="6"/>
  <c r="AY1500" i="6"/>
  <c r="BF1500" i="6"/>
  <c r="C1501" i="6"/>
  <c r="K1501" i="6"/>
  <c r="L1501" i="6"/>
  <c r="M1501" i="6"/>
  <c r="O1501" i="6"/>
  <c r="P1501" i="6"/>
  <c r="R1501" i="6"/>
  <c r="S1501" i="6"/>
  <c r="T1501" i="6"/>
  <c r="U1501" i="6"/>
  <c r="V1501" i="6"/>
  <c r="AY1501" i="6"/>
  <c r="BF1501" i="6"/>
  <c r="C1502" i="6"/>
  <c r="K1502" i="6"/>
  <c r="L1502" i="6"/>
  <c r="M1502" i="6"/>
  <c r="O1502" i="6"/>
  <c r="P1502" i="6"/>
  <c r="R1502" i="6"/>
  <c r="S1502" i="6"/>
  <c r="T1502" i="6"/>
  <c r="U1502" i="6"/>
  <c r="V1502" i="6"/>
  <c r="AY1502" i="6"/>
  <c r="BF1502" i="6"/>
  <c r="C1503" i="6"/>
  <c r="K1503" i="6"/>
  <c r="L1503" i="6"/>
  <c r="M1503" i="6"/>
  <c r="O1503" i="6"/>
  <c r="P1503" i="6"/>
  <c r="R1503" i="6"/>
  <c r="S1503" i="6"/>
  <c r="T1503" i="6"/>
  <c r="U1503" i="6"/>
  <c r="V1503" i="6"/>
  <c r="AY1503" i="6"/>
  <c r="BF1503" i="6"/>
  <c r="C1504" i="6"/>
  <c r="K1504" i="6"/>
  <c r="L1504" i="6"/>
  <c r="M1504" i="6"/>
  <c r="O1504" i="6"/>
  <c r="P1504" i="6"/>
  <c r="R1504" i="6"/>
  <c r="S1504" i="6"/>
  <c r="T1504" i="6"/>
  <c r="U1504" i="6"/>
  <c r="V1504" i="6"/>
  <c r="AY1504" i="6"/>
  <c r="BF1504" i="6"/>
  <c r="C1505" i="6"/>
  <c r="K1505" i="6"/>
  <c r="L1505" i="6"/>
  <c r="M1505" i="6"/>
  <c r="O1505" i="6"/>
  <c r="P1505" i="6"/>
  <c r="R1505" i="6"/>
  <c r="S1505" i="6"/>
  <c r="T1505" i="6"/>
  <c r="U1505" i="6"/>
  <c r="V1505" i="6"/>
  <c r="AY1505" i="6"/>
  <c r="BF1505" i="6"/>
  <c r="C1506" i="6"/>
  <c r="K1506" i="6"/>
  <c r="L1506" i="6"/>
  <c r="M1506" i="6"/>
  <c r="O1506" i="6"/>
  <c r="P1506" i="6"/>
  <c r="R1506" i="6"/>
  <c r="S1506" i="6"/>
  <c r="T1506" i="6"/>
  <c r="U1506" i="6"/>
  <c r="V1506" i="6"/>
  <c r="AY1506" i="6"/>
  <c r="BF1506" i="6"/>
  <c r="C1507" i="6"/>
  <c r="K1507" i="6"/>
  <c r="L1507" i="6"/>
  <c r="M1507" i="6"/>
  <c r="O1507" i="6"/>
  <c r="P1507" i="6"/>
  <c r="R1507" i="6"/>
  <c r="S1507" i="6"/>
  <c r="T1507" i="6"/>
  <c r="U1507" i="6"/>
  <c r="V1507" i="6"/>
  <c r="AY1507" i="6"/>
  <c r="BF1507" i="6"/>
  <c r="C1508" i="6"/>
  <c r="K1508" i="6"/>
  <c r="L1508" i="6"/>
  <c r="M1508" i="6"/>
  <c r="O1508" i="6"/>
  <c r="P1508" i="6"/>
  <c r="R1508" i="6"/>
  <c r="S1508" i="6"/>
  <c r="T1508" i="6"/>
  <c r="U1508" i="6"/>
  <c r="V1508" i="6"/>
  <c r="AY1508" i="6"/>
  <c r="BF1508" i="6"/>
  <c r="C1509" i="6"/>
  <c r="K1509" i="6"/>
  <c r="L1509" i="6"/>
  <c r="M1509" i="6"/>
  <c r="O1509" i="6"/>
  <c r="P1509" i="6"/>
  <c r="R1509" i="6"/>
  <c r="S1509" i="6"/>
  <c r="T1509" i="6"/>
  <c r="U1509" i="6"/>
  <c r="V1509" i="6"/>
  <c r="AY1509" i="6"/>
  <c r="BF1509" i="6"/>
  <c r="C1510" i="6"/>
  <c r="K1510" i="6"/>
  <c r="L1510" i="6"/>
  <c r="M1510" i="6"/>
  <c r="O1510" i="6"/>
  <c r="P1510" i="6"/>
  <c r="R1510" i="6"/>
  <c r="S1510" i="6"/>
  <c r="T1510" i="6"/>
  <c r="U1510" i="6"/>
  <c r="V1510" i="6"/>
  <c r="AY1510" i="6"/>
  <c r="BF1510" i="6"/>
  <c r="C1511" i="6"/>
  <c r="K1511" i="6"/>
  <c r="L1511" i="6"/>
  <c r="M1511" i="6"/>
  <c r="O1511" i="6"/>
  <c r="P1511" i="6"/>
  <c r="R1511" i="6"/>
  <c r="S1511" i="6"/>
  <c r="T1511" i="6"/>
  <c r="U1511" i="6"/>
  <c r="V1511" i="6"/>
  <c r="AY1511" i="6"/>
  <c r="BF1511" i="6"/>
  <c r="C1512" i="6"/>
  <c r="K1512" i="6"/>
  <c r="L1512" i="6"/>
  <c r="M1512" i="6"/>
  <c r="O1512" i="6"/>
  <c r="P1512" i="6"/>
  <c r="R1512" i="6"/>
  <c r="S1512" i="6"/>
  <c r="T1512" i="6"/>
  <c r="U1512" i="6"/>
  <c r="V1512" i="6"/>
  <c r="AY1512" i="6"/>
  <c r="BF1512" i="6"/>
  <c r="C1513" i="6"/>
  <c r="K1513" i="6"/>
  <c r="L1513" i="6"/>
  <c r="M1513" i="6"/>
  <c r="O1513" i="6"/>
  <c r="P1513" i="6"/>
  <c r="R1513" i="6"/>
  <c r="S1513" i="6"/>
  <c r="T1513" i="6"/>
  <c r="U1513" i="6"/>
  <c r="V1513" i="6"/>
  <c r="AY1513" i="6"/>
  <c r="BF1513" i="6"/>
  <c r="C1514" i="6"/>
  <c r="K1514" i="6"/>
  <c r="L1514" i="6"/>
  <c r="M1514" i="6"/>
  <c r="O1514" i="6"/>
  <c r="P1514" i="6"/>
  <c r="R1514" i="6"/>
  <c r="S1514" i="6"/>
  <c r="T1514" i="6"/>
  <c r="U1514" i="6"/>
  <c r="V1514" i="6"/>
  <c r="AY1514" i="6"/>
  <c r="BF1514" i="6"/>
  <c r="C1515" i="6"/>
  <c r="K1515" i="6"/>
  <c r="L1515" i="6"/>
  <c r="M1515" i="6"/>
  <c r="O1515" i="6"/>
  <c r="P1515" i="6"/>
  <c r="R1515" i="6"/>
  <c r="S1515" i="6"/>
  <c r="T1515" i="6"/>
  <c r="U1515" i="6"/>
  <c r="V1515" i="6"/>
  <c r="AY1515" i="6"/>
  <c r="BF1515" i="6"/>
  <c r="C1516" i="6"/>
  <c r="K1516" i="6"/>
  <c r="L1516" i="6"/>
  <c r="M1516" i="6"/>
  <c r="O1516" i="6"/>
  <c r="P1516" i="6"/>
  <c r="R1516" i="6"/>
  <c r="S1516" i="6"/>
  <c r="T1516" i="6"/>
  <c r="U1516" i="6"/>
  <c r="V1516" i="6"/>
  <c r="AY1516" i="6"/>
  <c r="BF1516" i="6"/>
  <c r="C1517" i="6"/>
  <c r="K1517" i="6"/>
  <c r="L1517" i="6"/>
  <c r="M1517" i="6"/>
  <c r="O1517" i="6"/>
  <c r="P1517" i="6"/>
  <c r="R1517" i="6"/>
  <c r="S1517" i="6"/>
  <c r="T1517" i="6"/>
  <c r="U1517" i="6"/>
  <c r="V1517" i="6"/>
  <c r="AY1517" i="6"/>
  <c r="BF1517" i="6"/>
  <c r="C1518" i="6"/>
  <c r="K1518" i="6"/>
  <c r="L1518" i="6"/>
  <c r="M1518" i="6"/>
  <c r="O1518" i="6"/>
  <c r="P1518" i="6"/>
  <c r="R1518" i="6"/>
  <c r="S1518" i="6"/>
  <c r="T1518" i="6"/>
  <c r="U1518" i="6"/>
  <c r="V1518" i="6"/>
  <c r="AY1518" i="6"/>
  <c r="BF1518" i="6"/>
  <c r="C1521" i="6"/>
  <c r="K1521" i="6"/>
  <c r="L1521" i="6"/>
  <c r="M1521" i="6"/>
  <c r="O1521" i="6"/>
  <c r="P1521" i="6"/>
  <c r="R1521" i="6"/>
  <c r="S1521" i="6"/>
  <c r="T1521" i="6"/>
  <c r="U1521" i="6"/>
  <c r="V1521" i="6"/>
  <c r="AY1521" i="6"/>
  <c r="BF1521" i="6"/>
  <c r="C1522" i="6"/>
  <c r="K1522" i="6"/>
  <c r="L1522" i="6"/>
  <c r="M1522" i="6"/>
  <c r="O1522" i="6"/>
  <c r="P1522" i="6"/>
  <c r="R1522" i="6"/>
  <c r="S1522" i="6"/>
  <c r="T1522" i="6"/>
  <c r="U1522" i="6"/>
  <c r="V1522" i="6"/>
  <c r="AY1522" i="6"/>
  <c r="BF1522" i="6"/>
  <c r="C1523" i="6"/>
  <c r="K1523" i="6"/>
  <c r="L1523" i="6"/>
  <c r="M1523" i="6"/>
  <c r="O1523" i="6"/>
  <c r="P1523" i="6"/>
  <c r="R1523" i="6"/>
  <c r="S1523" i="6"/>
  <c r="T1523" i="6"/>
  <c r="U1523" i="6"/>
  <c r="V1523" i="6"/>
  <c r="AY1523" i="6"/>
  <c r="BF1523" i="6"/>
  <c r="C1524" i="6"/>
  <c r="K1524" i="6"/>
  <c r="L1524" i="6"/>
  <c r="M1524" i="6"/>
  <c r="O1524" i="6"/>
  <c r="P1524" i="6"/>
  <c r="R1524" i="6"/>
  <c r="S1524" i="6"/>
  <c r="T1524" i="6"/>
  <c r="U1524" i="6"/>
  <c r="V1524" i="6"/>
  <c r="AY1524" i="6"/>
  <c r="BF1524" i="6"/>
  <c r="C1525" i="6"/>
  <c r="K1525" i="6"/>
  <c r="L1525" i="6"/>
  <c r="M1525" i="6"/>
  <c r="O1525" i="6"/>
  <c r="P1525" i="6"/>
  <c r="R1525" i="6"/>
  <c r="S1525" i="6"/>
  <c r="T1525" i="6"/>
  <c r="U1525" i="6"/>
  <c r="V1525" i="6"/>
  <c r="AY1525" i="6"/>
  <c r="BF1525" i="6"/>
  <c r="C1526" i="6"/>
  <c r="K1526" i="6"/>
  <c r="L1526" i="6"/>
  <c r="M1526" i="6"/>
  <c r="O1526" i="6"/>
  <c r="P1526" i="6"/>
  <c r="R1526" i="6"/>
  <c r="S1526" i="6"/>
  <c r="T1526" i="6"/>
  <c r="U1526" i="6"/>
  <c r="V1526" i="6"/>
  <c r="AY1526" i="6"/>
  <c r="BF1526" i="6"/>
  <c r="C1527" i="6"/>
  <c r="K1527" i="6"/>
  <c r="L1527" i="6"/>
  <c r="M1527" i="6"/>
  <c r="O1527" i="6"/>
  <c r="P1527" i="6"/>
  <c r="R1527" i="6"/>
  <c r="S1527" i="6"/>
  <c r="T1527" i="6"/>
  <c r="U1527" i="6"/>
  <c r="V1527" i="6"/>
  <c r="AY1527" i="6"/>
  <c r="BF1527" i="6"/>
  <c r="C1528" i="6"/>
  <c r="K1528" i="6"/>
  <c r="L1528" i="6"/>
  <c r="M1528" i="6"/>
  <c r="O1528" i="6"/>
  <c r="P1528" i="6"/>
  <c r="R1528" i="6"/>
  <c r="S1528" i="6"/>
  <c r="T1528" i="6"/>
  <c r="U1528" i="6"/>
  <c r="V1528" i="6"/>
  <c r="AY1528" i="6"/>
  <c r="BF1528" i="6"/>
  <c r="C1529" i="6"/>
  <c r="K1529" i="6"/>
  <c r="L1529" i="6"/>
  <c r="M1529" i="6"/>
  <c r="O1529" i="6"/>
  <c r="P1529" i="6"/>
  <c r="R1529" i="6"/>
  <c r="S1529" i="6"/>
  <c r="T1529" i="6"/>
  <c r="U1529" i="6"/>
  <c r="V1529" i="6"/>
  <c r="AY1529" i="6"/>
  <c r="BF1529" i="6"/>
  <c r="C1530" i="6"/>
  <c r="K1530" i="6"/>
  <c r="L1530" i="6"/>
  <c r="M1530" i="6"/>
  <c r="O1530" i="6"/>
  <c r="P1530" i="6"/>
  <c r="R1530" i="6"/>
  <c r="S1530" i="6"/>
  <c r="T1530" i="6"/>
  <c r="U1530" i="6"/>
  <c r="V1530" i="6"/>
  <c r="AY1530" i="6"/>
  <c r="BF1530" i="6"/>
  <c r="C1531" i="6"/>
  <c r="K1531" i="6"/>
  <c r="L1531" i="6"/>
  <c r="M1531" i="6"/>
  <c r="O1531" i="6"/>
  <c r="P1531" i="6"/>
  <c r="R1531" i="6"/>
  <c r="S1531" i="6"/>
  <c r="T1531" i="6"/>
  <c r="U1531" i="6"/>
  <c r="V1531" i="6"/>
  <c r="AY1531" i="6"/>
  <c r="BF1531" i="6"/>
  <c r="C1532" i="6"/>
  <c r="K1532" i="6"/>
  <c r="L1532" i="6"/>
  <c r="M1532" i="6"/>
  <c r="O1532" i="6"/>
  <c r="P1532" i="6"/>
  <c r="R1532" i="6"/>
  <c r="S1532" i="6"/>
  <c r="T1532" i="6"/>
  <c r="U1532" i="6"/>
  <c r="V1532" i="6"/>
  <c r="AY1532" i="6"/>
  <c r="BF1532" i="6"/>
  <c r="C1533" i="6"/>
  <c r="K1533" i="6"/>
  <c r="L1533" i="6"/>
  <c r="M1533" i="6"/>
  <c r="O1533" i="6"/>
  <c r="P1533" i="6"/>
  <c r="R1533" i="6"/>
  <c r="S1533" i="6"/>
  <c r="T1533" i="6"/>
  <c r="U1533" i="6"/>
  <c r="V1533" i="6"/>
  <c r="AY1533" i="6"/>
  <c r="BF1533" i="6"/>
  <c r="C1534" i="6"/>
  <c r="K1534" i="6"/>
  <c r="L1534" i="6"/>
  <c r="M1534" i="6"/>
  <c r="O1534" i="6"/>
  <c r="P1534" i="6"/>
  <c r="R1534" i="6"/>
  <c r="S1534" i="6"/>
  <c r="T1534" i="6"/>
  <c r="U1534" i="6"/>
  <c r="V1534" i="6"/>
  <c r="AY1534" i="6"/>
  <c r="BF1534" i="6"/>
  <c r="C1535" i="6"/>
  <c r="K1535" i="6"/>
  <c r="L1535" i="6"/>
  <c r="M1535" i="6"/>
  <c r="O1535" i="6"/>
  <c r="P1535" i="6"/>
  <c r="R1535" i="6"/>
  <c r="S1535" i="6"/>
  <c r="T1535" i="6"/>
  <c r="U1535" i="6"/>
  <c r="V1535" i="6"/>
  <c r="AY1535" i="6"/>
  <c r="BF1535" i="6"/>
  <c r="C1536" i="6"/>
  <c r="K1536" i="6"/>
  <c r="L1536" i="6"/>
  <c r="M1536" i="6"/>
  <c r="O1536" i="6"/>
  <c r="P1536" i="6"/>
  <c r="R1536" i="6"/>
  <c r="S1536" i="6"/>
  <c r="T1536" i="6"/>
  <c r="U1536" i="6"/>
  <c r="V1536" i="6"/>
  <c r="AY1536" i="6"/>
  <c r="BF1536" i="6"/>
  <c r="C1537" i="6"/>
  <c r="K1537" i="6"/>
  <c r="L1537" i="6"/>
  <c r="M1537" i="6"/>
  <c r="O1537" i="6"/>
  <c r="P1537" i="6"/>
  <c r="R1537" i="6"/>
  <c r="S1537" i="6"/>
  <c r="T1537" i="6"/>
  <c r="U1537" i="6"/>
  <c r="V1537" i="6"/>
  <c r="AY1537" i="6"/>
  <c r="BF1537" i="6"/>
  <c r="C1538" i="6"/>
  <c r="K1538" i="6"/>
  <c r="L1538" i="6"/>
  <c r="M1538" i="6"/>
  <c r="O1538" i="6"/>
  <c r="P1538" i="6"/>
  <c r="R1538" i="6"/>
  <c r="S1538" i="6"/>
  <c r="T1538" i="6"/>
  <c r="U1538" i="6"/>
  <c r="V1538" i="6"/>
  <c r="AY1538" i="6"/>
  <c r="BF1538" i="6"/>
  <c r="C1539" i="6"/>
  <c r="K1539" i="6"/>
  <c r="L1539" i="6"/>
  <c r="M1539" i="6"/>
  <c r="O1539" i="6"/>
  <c r="P1539" i="6"/>
  <c r="R1539" i="6"/>
  <c r="S1539" i="6"/>
  <c r="T1539" i="6"/>
  <c r="U1539" i="6"/>
  <c r="V1539" i="6"/>
  <c r="AY1539" i="6"/>
  <c r="BF1539" i="6"/>
  <c r="C1540" i="6"/>
  <c r="K1540" i="6"/>
  <c r="L1540" i="6"/>
  <c r="M1540" i="6"/>
  <c r="O1540" i="6"/>
  <c r="P1540" i="6"/>
  <c r="R1540" i="6"/>
  <c r="S1540" i="6"/>
  <c r="T1540" i="6"/>
  <c r="U1540" i="6"/>
  <c r="V1540" i="6"/>
  <c r="AY1540" i="6"/>
  <c r="BF1540" i="6"/>
  <c r="C1541" i="6"/>
  <c r="K1541" i="6"/>
  <c r="L1541" i="6"/>
  <c r="M1541" i="6"/>
  <c r="O1541" i="6"/>
  <c r="P1541" i="6"/>
  <c r="R1541" i="6"/>
  <c r="S1541" i="6"/>
  <c r="T1541" i="6"/>
  <c r="U1541" i="6"/>
  <c r="V1541" i="6"/>
  <c r="AY1541" i="6"/>
  <c r="BF1541" i="6"/>
  <c r="C1542" i="6"/>
  <c r="K1542" i="6"/>
  <c r="L1542" i="6"/>
  <c r="M1542" i="6"/>
  <c r="O1542" i="6"/>
  <c r="P1542" i="6"/>
  <c r="R1542" i="6"/>
  <c r="S1542" i="6"/>
  <c r="T1542" i="6"/>
  <c r="U1542" i="6"/>
  <c r="V1542" i="6"/>
  <c r="AY1542" i="6"/>
  <c r="BF1542" i="6"/>
  <c r="C1543" i="6"/>
  <c r="K1543" i="6"/>
  <c r="L1543" i="6"/>
  <c r="M1543" i="6"/>
  <c r="O1543" i="6"/>
  <c r="P1543" i="6"/>
  <c r="R1543" i="6"/>
  <c r="S1543" i="6"/>
  <c r="T1543" i="6"/>
  <c r="U1543" i="6"/>
  <c r="V1543" i="6"/>
  <c r="AY1543" i="6"/>
  <c r="BF1543" i="6"/>
  <c r="C1544" i="6"/>
  <c r="K1544" i="6"/>
  <c r="L1544" i="6"/>
  <c r="M1544" i="6"/>
  <c r="O1544" i="6"/>
  <c r="P1544" i="6"/>
  <c r="R1544" i="6"/>
  <c r="S1544" i="6"/>
  <c r="T1544" i="6"/>
  <c r="U1544" i="6"/>
  <c r="V1544" i="6"/>
  <c r="AY1544" i="6"/>
  <c r="BF1544" i="6"/>
  <c r="C1545" i="6"/>
  <c r="K1545" i="6"/>
  <c r="L1545" i="6"/>
  <c r="M1545" i="6"/>
  <c r="O1545" i="6"/>
  <c r="P1545" i="6"/>
  <c r="R1545" i="6"/>
  <c r="S1545" i="6"/>
  <c r="T1545" i="6"/>
  <c r="U1545" i="6"/>
  <c r="V1545" i="6"/>
  <c r="AY1545" i="6"/>
  <c r="BF1545" i="6"/>
  <c r="C1546" i="6"/>
  <c r="K1546" i="6"/>
  <c r="L1546" i="6"/>
  <c r="M1546" i="6"/>
  <c r="O1546" i="6"/>
  <c r="P1546" i="6"/>
  <c r="R1546" i="6"/>
  <c r="S1546" i="6"/>
  <c r="T1546" i="6"/>
  <c r="U1546" i="6"/>
  <c r="V1546" i="6"/>
  <c r="AY1546" i="6"/>
  <c r="BF1546" i="6"/>
  <c r="C1547" i="6"/>
  <c r="K1547" i="6"/>
  <c r="L1547" i="6"/>
  <c r="M1547" i="6"/>
  <c r="O1547" i="6"/>
  <c r="P1547" i="6"/>
  <c r="R1547" i="6"/>
  <c r="S1547" i="6"/>
  <c r="T1547" i="6"/>
  <c r="U1547" i="6"/>
  <c r="V1547" i="6"/>
  <c r="AY1547" i="6"/>
  <c r="BF1547" i="6"/>
  <c r="C1548" i="6"/>
  <c r="K1548" i="6"/>
  <c r="L1548" i="6"/>
  <c r="M1548" i="6"/>
  <c r="O1548" i="6"/>
  <c r="P1548" i="6"/>
  <c r="R1548" i="6"/>
  <c r="S1548" i="6"/>
  <c r="T1548" i="6"/>
  <c r="U1548" i="6"/>
  <c r="V1548" i="6"/>
  <c r="AY1548" i="6"/>
  <c r="BF1548" i="6"/>
  <c r="C1549" i="6"/>
  <c r="K1549" i="6"/>
  <c r="L1549" i="6"/>
  <c r="M1549" i="6"/>
  <c r="O1549" i="6"/>
  <c r="P1549" i="6"/>
  <c r="R1549" i="6"/>
  <c r="S1549" i="6"/>
  <c r="T1549" i="6"/>
  <c r="U1549" i="6"/>
  <c r="V1549" i="6"/>
  <c r="AY1549" i="6"/>
  <c r="BF1549" i="6"/>
  <c r="C1550" i="6"/>
  <c r="K1550" i="6"/>
  <c r="L1550" i="6"/>
  <c r="M1550" i="6"/>
  <c r="O1550" i="6"/>
  <c r="P1550" i="6"/>
  <c r="R1550" i="6"/>
  <c r="S1550" i="6"/>
  <c r="T1550" i="6"/>
  <c r="U1550" i="6"/>
  <c r="V1550" i="6"/>
  <c r="AY1550" i="6"/>
  <c r="BF1550" i="6"/>
  <c r="C1551" i="6"/>
  <c r="K1551" i="6"/>
  <c r="L1551" i="6"/>
  <c r="M1551" i="6"/>
  <c r="O1551" i="6"/>
  <c r="P1551" i="6"/>
  <c r="R1551" i="6"/>
  <c r="S1551" i="6"/>
  <c r="T1551" i="6"/>
  <c r="U1551" i="6"/>
  <c r="V1551" i="6"/>
  <c r="AY1551" i="6"/>
  <c r="BF1551" i="6"/>
  <c r="C1552" i="6"/>
  <c r="K1552" i="6"/>
  <c r="L1552" i="6"/>
  <c r="M1552" i="6"/>
  <c r="O1552" i="6"/>
  <c r="P1552" i="6"/>
  <c r="R1552" i="6"/>
  <c r="S1552" i="6"/>
  <c r="T1552" i="6"/>
  <c r="U1552" i="6"/>
  <c r="V1552" i="6"/>
  <c r="AY1552" i="6"/>
  <c r="BF1552" i="6"/>
  <c r="C1553" i="6"/>
  <c r="K1553" i="6"/>
  <c r="L1553" i="6"/>
  <c r="M1553" i="6"/>
  <c r="O1553" i="6"/>
  <c r="P1553" i="6"/>
  <c r="R1553" i="6"/>
  <c r="S1553" i="6"/>
  <c r="T1553" i="6"/>
  <c r="U1553" i="6"/>
  <c r="V1553" i="6"/>
  <c r="AY1553" i="6"/>
  <c r="BF1553" i="6"/>
  <c r="C1554" i="6"/>
  <c r="K1554" i="6"/>
  <c r="L1554" i="6"/>
  <c r="M1554" i="6"/>
  <c r="O1554" i="6"/>
  <c r="P1554" i="6"/>
  <c r="R1554" i="6"/>
  <c r="S1554" i="6"/>
  <c r="T1554" i="6"/>
  <c r="U1554" i="6"/>
  <c r="V1554" i="6"/>
  <c r="AY1554" i="6"/>
  <c r="BF1554" i="6"/>
  <c r="C1555" i="6"/>
  <c r="K1555" i="6"/>
  <c r="L1555" i="6"/>
  <c r="M1555" i="6"/>
  <c r="O1555" i="6"/>
  <c r="P1555" i="6"/>
  <c r="R1555" i="6"/>
  <c r="S1555" i="6"/>
  <c r="T1555" i="6"/>
  <c r="U1555" i="6"/>
  <c r="V1555" i="6"/>
  <c r="AY1555" i="6"/>
  <c r="BF1555" i="6"/>
  <c r="C1556" i="6"/>
  <c r="K1556" i="6"/>
  <c r="L1556" i="6"/>
  <c r="M1556" i="6"/>
  <c r="O1556" i="6"/>
  <c r="P1556" i="6"/>
  <c r="R1556" i="6"/>
  <c r="S1556" i="6"/>
  <c r="T1556" i="6"/>
  <c r="U1556" i="6"/>
  <c r="V1556" i="6"/>
  <c r="AY1556" i="6"/>
  <c r="BF1556" i="6"/>
  <c r="C1557" i="6"/>
  <c r="K1557" i="6"/>
  <c r="L1557" i="6"/>
  <c r="M1557" i="6"/>
  <c r="O1557" i="6"/>
  <c r="P1557" i="6"/>
  <c r="R1557" i="6"/>
  <c r="S1557" i="6"/>
  <c r="T1557" i="6"/>
  <c r="U1557" i="6"/>
  <c r="V1557" i="6"/>
  <c r="AY1557" i="6"/>
  <c r="BF1557" i="6"/>
  <c r="C1558" i="6"/>
  <c r="K1558" i="6"/>
  <c r="L1558" i="6"/>
  <c r="M1558" i="6"/>
  <c r="O1558" i="6"/>
  <c r="P1558" i="6"/>
  <c r="R1558" i="6"/>
  <c r="S1558" i="6"/>
  <c r="T1558" i="6"/>
  <c r="U1558" i="6"/>
  <c r="V1558" i="6"/>
  <c r="AY1558" i="6"/>
  <c r="BF1558" i="6"/>
  <c r="C1559" i="6"/>
  <c r="K1559" i="6"/>
  <c r="L1559" i="6"/>
  <c r="M1559" i="6"/>
  <c r="O1559" i="6"/>
  <c r="P1559" i="6"/>
  <c r="R1559" i="6"/>
  <c r="S1559" i="6"/>
  <c r="T1559" i="6"/>
  <c r="U1559" i="6"/>
  <c r="V1559" i="6"/>
  <c r="AY1559" i="6"/>
  <c r="BF1559" i="6"/>
  <c r="C1560" i="6"/>
  <c r="K1560" i="6"/>
  <c r="L1560" i="6"/>
  <c r="M1560" i="6"/>
  <c r="O1560" i="6"/>
  <c r="P1560" i="6"/>
  <c r="R1560" i="6"/>
  <c r="S1560" i="6"/>
  <c r="T1560" i="6"/>
  <c r="U1560" i="6"/>
  <c r="V1560" i="6"/>
  <c r="AY1560" i="6"/>
  <c r="BF1560" i="6"/>
  <c r="C1561" i="6"/>
  <c r="K1561" i="6"/>
  <c r="L1561" i="6"/>
  <c r="M1561" i="6"/>
  <c r="O1561" i="6"/>
  <c r="P1561" i="6"/>
  <c r="R1561" i="6"/>
  <c r="S1561" i="6"/>
  <c r="T1561" i="6"/>
  <c r="U1561" i="6"/>
  <c r="V1561" i="6"/>
  <c r="AY1561" i="6"/>
  <c r="BF1561" i="6"/>
  <c r="C1562" i="6"/>
  <c r="K1562" i="6"/>
  <c r="L1562" i="6"/>
  <c r="M1562" i="6"/>
  <c r="O1562" i="6"/>
  <c r="P1562" i="6"/>
  <c r="R1562" i="6"/>
  <c r="S1562" i="6"/>
  <c r="T1562" i="6"/>
  <c r="U1562" i="6"/>
  <c r="V1562" i="6"/>
  <c r="AY1562" i="6"/>
  <c r="BF1562" i="6"/>
  <c r="C1563" i="6"/>
  <c r="K1563" i="6"/>
  <c r="L1563" i="6"/>
  <c r="M1563" i="6"/>
  <c r="O1563" i="6"/>
  <c r="P1563" i="6"/>
  <c r="R1563" i="6"/>
  <c r="S1563" i="6"/>
  <c r="T1563" i="6"/>
  <c r="U1563" i="6"/>
  <c r="V1563" i="6"/>
  <c r="AY1563" i="6"/>
  <c r="BF1563" i="6"/>
  <c r="C1564" i="6"/>
  <c r="K1564" i="6"/>
  <c r="L1564" i="6"/>
  <c r="M1564" i="6"/>
  <c r="O1564" i="6"/>
  <c r="P1564" i="6"/>
  <c r="R1564" i="6"/>
  <c r="S1564" i="6"/>
  <c r="T1564" i="6"/>
  <c r="U1564" i="6"/>
  <c r="V1564" i="6"/>
  <c r="AY1564" i="6"/>
  <c r="BF1564" i="6"/>
  <c r="C1565" i="6"/>
  <c r="K1565" i="6"/>
  <c r="L1565" i="6"/>
  <c r="M1565" i="6"/>
  <c r="O1565" i="6"/>
  <c r="P1565" i="6"/>
  <c r="R1565" i="6"/>
  <c r="S1565" i="6"/>
  <c r="T1565" i="6"/>
  <c r="U1565" i="6"/>
  <c r="V1565" i="6"/>
  <c r="AY1565" i="6"/>
  <c r="BF1565" i="6"/>
  <c r="C1566" i="6"/>
  <c r="K1566" i="6"/>
  <c r="L1566" i="6"/>
  <c r="M1566" i="6"/>
  <c r="O1566" i="6"/>
  <c r="P1566" i="6"/>
  <c r="R1566" i="6"/>
  <c r="S1566" i="6"/>
  <c r="T1566" i="6"/>
  <c r="U1566" i="6"/>
  <c r="V1566" i="6"/>
  <c r="AY1566" i="6"/>
  <c r="BF1566" i="6"/>
  <c r="C1567" i="6"/>
  <c r="K1567" i="6"/>
  <c r="L1567" i="6"/>
  <c r="M1567" i="6"/>
  <c r="O1567" i="6"/>
  <c r="P1567" i="6"/>
  <c r="R1567" i="6"/>
  <c r="S1567" i="6"/>
  <c r="T1567" i="6"/>
  <c r="U1567" i="6"/>
  <c r="V1567" i="6"/>
  <c r="AY1567" i="6"/>
  <c r="BF1567" i="6"/>
  <c r="C1568" i="6"/>
  <c r="K1568" i="6"/>
  <c r="L1568" i="6"/>
  <c r="M1568" i="6"/>
  <c r="O1568" i="6"/>
  <c r="P1568" i="6"/>
  <c r="R1568" i="6"/>
  <c r="S1568" i="6"/>
  <c r="T1568" i="6"/>
  <c r="U1568" i="6"/>
  <c r="V1568" i="6"/>
  <c r="AY1568" i="6"/>
  <c r="BF1568" i="6"/>
  <c r="C1569" i="6"/>
  <c r="K1569" i="6"/>
  <c r="L1569" i="6"/>
  <c r="M1569" i="6"/>
  <c r="O1569" i="6"/>
  <c r="P1569" i="6"/>
  <c r="R1569" i="6"/>
  <c r="S1569" i="6"/>
  <c r="T1569" i="6"/>
  <c r="U1569" i="6"/>
  <c r="V1569" i="6"/>
  <c r="AY1569" i="6"/>
  <c r="BF1569" i="6"/>
  <c r="C1570" i="6"/>
  <c r="K1570" i="6"/>
  <c r="L1570" i="6"/>
  <c r="M1570" i="6"/>
  <c r="O1570" i="6"/>
  <c r="P1570" i="6"/>
  <c r="R1570" i="6"/>
  <c r="S1570" i="6"/>
  <c r="T1570" i="6"/>
  <c r="U1570" i="6"/>
  <c r="V1570" i="6"/>
  <c r="AY1570" i="6"/>
  <c r="BF1570" i="6"/>
  <c r="C1571" i="6"/>
  <c r="K1571" i="6"/>
  <c r="L1571" i="6"/>
  <c r="M1571" i="6"/>
  <c r="O1571" i="6"/>
  <c r="P1571" i="6"/>
  <c r="R1571" i="6"/>
  <c r="S1571" i="6"/>
  <c r="T1571" i="6"/>
  <c r="U1571" i="6"/>
  <c r="V1571" i="6"/>
  <c r="AY1571" i="6"/>
  <c r="BF1571" i="6"/>
  <c r="C1572" i="6"/>
  <c r="K1572" i="6"/>
  <c r="L1572" i="6"/>
  <c r="M1572" i="6"/>
  <c r="O1572" i="6"/>
  <c r="P1572" i="6"/>
  <c r="R1572" i="6"/>
  <c r="S1572" i="6"/>
  <c r="T1572" i="6"/>
  <c r="U1572" i="6"/>
  <c r="V1572" i="6"/>
  <c r="AY1572" i="6"/>
  <c r="BF1572" i="6"/>
  <c r="C1573" i="6"/>
  <c r="K1573" i="6"/>
  <c r="L1573" i="6"/>
  <c r="M1573" i="6"/>
  <c r="O1573" i="6"/>
  <c r="P1573" i="6"/>
  <c r="R1573" i="6"/>
  <c r="S1573" i="6"/>
  <c r="T1573" i="6"/>
  <c r="U1573" i="6"/>
  <c r="V1573" i="6"/>
  <c r="AY1573" i="6"/>
  <c r="BF1573" i="6"/>
  <c r="C1574" i="6"/>
  <c r="K1574" i="6"/>
  <c r="L1574" i="6"/>
  <c r="M1574" i="6"/>
  <c r="O1574" i="6"/>
  <c r="P1574" i="6"/>
  <c r="R1574" i="6"/>
  <c r="S1574" i="6"/>
  <c r="T1574" i="6"/>
  <c r="U1574" i="6"/>
  <c r="V1574" i="6"/>
  <c r="AY1574" i="6"/>
  <c r="BF1574" i="6"/>
  <c r="C1575" i="6"/>
  <c r="K1575" i="6"/>
  <c r="L1575" i="6"/>
  <c r="M1575" i="6"/>
  <c r="O1575" i="6"/>
  <c r="P1575" i="6"/>
  <c r="R1575" i="6"/>
  <c r="S1575" i="6"/>
  <c r="T1575" i="6"/>
  <c r="U1575" i="6"/>
  <c r="V1575" i="6"/>
  <c r="AY1575" i="6"/>
  <c r="BF1575" i="6"/>
  <c r="C1576" i="6"/>
  <c r="K1576" i="6"/>
  <c r="L1576" i="6"/>
  <c r="M1576" i="6"/>
  <c r="O1576" i="6"/>
  <c r="P1576" i="6"/>
  <c r="R1576" i="6"/>
  <c r="S1576" i="6"/>
  <c r="T1576" i="6"/>
  <c r="U1576" i="6"/>
  <c r="V1576" i="6"/>
  <c r="AY1576" i="6"/>
  <c r="BF1576" i="6"/>
  <c r="C1577" i="6"/>
  <c r="K1577" i="6"/>
  <c r="L1577" i="6"/>
  <c r="M1577" i="6"/>
  <c r="O1577" i="6"/>
  <c r="P1577" i="6"/>
  <c r="R1577" i="6"/>
  <c r="S1577" i="6"/>
  <c r="T1577" i="6"/>
  <c r="U1577" i="6"/>
  <c r="V1577" i="6"/>
  <c r="AY1577" i="6"/>
  <c r="BF1577" i="6"/>
  <c r="C1578" i="6"/>
  <c r="K1578" i="6"/>
  <c r="L1578" i="6"/>
  <c r="M1578" i="6"/>
  <c r="O1578" i="6"/>
  <c r="P1578" i="6"/>
  <c r="R1578" i="6"/>
  <c r="S1578" i="6"/>
  <c r="T1578" i="6"/>
  <c r="U1578" i="6"/>
  <c r="V1578" i="6"/>
  <c r="AY1578" i="6"/>
  <c r="BF1578" i="6"/>
  <c r="C1579" i="6"/>
  <c r="K1579" i="6"/>
  <c r="L1579" i="6"/>
  <c r="M1579" i="6"/>
  <c r="O1579" i="6"/>
  <c r="P1579" i="6"/>
  <c r="R1579" i="6"/>
  <c r="S1579" i="6"/>
  <c r="T1579" i="6"/>
  <c r="U1579" i="6"/>
  <c r="V1579" i="6"/>
  <c r="AY1579" i="6"/>
  <c r="BF1579" i="6"/>
  <c r="C1580" i="6"/>
  <c r="K1580" i="6"/>
  <c r="L1580" i="6"/>
  <c r="M1580" i="6"/>
  <c r="O1580" i="6"/>
  <c r="P1580" i="6"/>
  <c r="R1580" i="6"/>
  <c r="S1580" i="6"/>
  <c r="T1580" i="6"/>
  <c r="U1580" i="6"/>
  <c r="V1580" i="6"/>
  <c r="AY1580" i="6"/>
  <c r="BF1580" i="6"/>
  <c r="C1583" i="6"/>
  <c r="K1583" i="6"/>
  <c r="L1583" i="6"/>
  <c r="M1583" i="6"/>
  <c r="N1583" i="6"/>
  <c r="O1583" i="6"/>
  <c r="P1583" i="6"/>
  <c r="R1583" i="6"/>
  <c r="S1583" i="6"/>
  <c r="T1583" i="6"/>
  <c r="U1583" i="6"/>
  <c r="V1583" i="6"/>
  <c r="AY1583" i="6"/>
  <c r="BF1583" i="6"/>
  <c r="C1584" i="6"/>
  <c r="K1584" i="6"/>
  <c r="L1584" i="6"/>
  <c r="M1584" i="6"/>
  <c r="N1584" i="6"/>
  <c r="O1584" i="6"/>
  <c r="P1584" i="6"/>
  <c r="R1584" i="6"/>
  <c r="S1584" i="6"/>
  <c r="T1584" i="6"/>
  <c r="U1584" i="6"/>
  <c r="V1584" i="6"/>
  <c r="BF1584" i="6"/>
  <c r="C1585" i="6"/>
  <c r="K1585" i="6"/>
  <c r="L1585" i="6"/>
  <c r="M1585" i="6"/>
  <c r="N1585" i="6"/>
  <c r="O1585" i="6"/>
  <c r="P1585" i="6"/>
  <c r="R1585" i="6"/>
  <c r="S1585" i="6"/>
  <c r="T1585" i="6"/>
  <c r="U1585" i="6"/>
  <c r="V1585" i="6"/>
  <c r="BF1585" i="6"/>
  <c r="C1586" i="6"/>
  <c r="K1586" i="6"/>
  <c r="L1586" i="6"/>
  <c r="M1586" i="6"/>
  <c r="N1586" i="6"/>
  <c r="O1586" i="6"/>
  <c r="P1586" i="6"/>
  <c r="R1586" i="6"/>
  <c r="S1586" i="6"/>
  <c r="T1586" i="6"/>
  <c r="U1586" i="6"/>
  <c r="V1586" i="6"/>
  <c r="BF1586" i="6"/>
  <c r="C1587" i="6"/>
  <c r="K1587" i="6"/>
  <c r="L1587" i="6"/>
  <c r="M1587" i="6"/>
  <c r="N1587" i="6"/>
  <c r="O1587" i="6"/>
  <c r="P1587" i="6"/>
  <c r="R1587" i="6"/>
  <c r="S1587" i="6"/>
  <c r="T1587" i="6"/>
  <c r="U1587" i="6"/>
  <c r="V1587" i="6"/>
  <c r="BF1587" i="6"/>
  <c r="C1588" i="6"/>
  <c r="K1588" i="6"/>
  <c r="L1588" i="6"/>
  <c r="M1588" i="6"/>
  <c r="N1588" i="6"/>
  <c r="O1588" i="6"/>
  <c r="P1588" i="6"/>
  <c r="R1588" i="6"/>
  <c r="S1588" i="6"/>
  <c r="T1588" i="6"/>
  <c r="U1588" i="6"/>
  <c r="V1588" i="6"/>
  <c r="BF1588" i="6"/>
  <c r="C1589" i="6"/>
  <c r="K1589" i="6"/>
  <c r="L1589" i="6"/>
  <c r="M1589" i="6"/>
  <c r="N1589" i="6"/>
  <c r="O1589" i="6"/>
  <c r="P1589" i="6"/>
  <c r="R1589" i="6"/>
  <c r="S1589" i="6"/>
  <c r="T1589" i="6"/>
  <c r="U1589" i="6"/>
  <c r="V1589" i="6"/>
  <c r="BF1589" i="6"/>
  <c r="C1590" i="6"/>
  <c r="K1590" i="6"/>
  <c r="L1590" i="6"/>
  <c r="M1590" i="6"/>
  <c r="N1590" i="6"/>
  <c r="O1590" i="6"/>
  <c r="P1590" i="6"/>
  <c r="R1590" i="6"/>
  <c r="S1590" i="6"/>
  <c r="T1590" i="6"/>
  <c r="U1590" i="6"/>
  <c r="V1590" i="6"/>
  <c r="BF1590" i="6"/>
  <c r="C1591" i="6"/>
  <c r="K1591" i="6"/>
  <c r="L1591" i="6"/>
  <c r="M1591" i="6"/>
  <c r="N1591" i="6"/>
  <c r="O1591" i="6"/>
  <c r="P1591" i="6"/>
  <c r="R1591" i="6"/>
  <c r="S1591" i="6"/>
  <c r="T1591" i="6"/>
  <c r="U1591" i="6"/>
  <c r="V1591" i="6"/>
  <c r="BF1591" i="6"/>
  <c r="C1592" i="6"/>
  <c r="K1592" i="6"/>
  <c r="L1592" i="6"/>
  <c r="M1592" i="6"/>
  <c r="N1592" i="6"/>
  <c r="O1592" i="6"/>
  <c r="P1592" i="6"/>
  <c r="R1592" i="6"/>
  <c r="S1592" i="6"/>
  <c r="T1592" i="6"/>
  <c r="U1592" i="6"/>
  <c r="V1592" i="6"/>
  <c r="BF1592" i="6"/>
  <c r="C1593" i="6"/>
  <c r="K1593" i="6"/>
  <c r="L1593" i="6"/>
  <c r="M1593" i="6"/>
  <c r="N1593" i="6"/>
  <c r="O1593" i="6"/>
  <c r="P1593" i="6"/>
  <c r="R1593" i="6"/>
  <c r="S1593" i="6"/>
  <c r="T1593" i="6"/>
  <c r="U1593" i="6"/>
  <c r="V1593" i="6"/>
  <c r="BF1593" i="6"/>
  <c r="C1594" i="6"/>
  <c r="K1594" i="6"/>
  <c r="L1594" i="6"/>
  <c r="M1594" i="6"/>
  <c r="N1594" i="6"/>
  <c r="O1594" i="6"/>
  <c r="P1594" i="6"/>
  <c r="R1594" i="6"/>
  <c r="S1594" i="6"/>
  <c r="T1594" i="6"/>
  <c r="U1594" i="6"/>
  <c r="V1594" i="6"/>
  <c r="BF1594" i="6"/>
  <c r="C1595" i="6"/>
  <c r="K1595" i="6"/>
  <c r="L1595" i="6"/>
  <c r="M1595" i="6"/>
  <c r="N1595" i="6"/>
  <c r="O1595" i="6"/>
  <c r="P1595" i="6"/>
  <c r="R1595" i="6"/>
  <c r="S1595" i="6"/>
  <c r="T1595" i="6"/>
  <c r="U1595" i="6"/>
  <c r="V1595" i="6"/>
  <c r="BF1595" i="6"/>
  <c r="C1596" i="6"/>
  <c r="K1596" i="6"/>
  <c r="L1596" i="6"/>
  <c r="M1596" i="6"/>
  <c r="N1596" i="6"/>
  <c r="O1596" i="6"/>
  <c r="P1596" i="6"/>
  <c r="R1596" i="6"/>
  <c r="S1596" i="6"/>
  <c r="T1596" i="6"/>
  <c r="U1596" i="6"/>
  <c r="V1596" i="6"/>
  <c r="BF1596" i="6"/>
  <c r="C1597" i="6"/>
  <c r="K1597" i="6"/>
  <c r="L1597" i="6"/>
  <c r="M1597" i="6"/>
  <c r="N1597" i="6"/>
  <c r="O1597" i="6"/>
  <c r="P1597" i="6"/>
  <c r="R1597" i="6"/>
  <c r="S1597" i="6"/>
  <c r="T1597" i="6"/>
  <c r="U1597" i="6"/>
  <c r="V1597" i="6"/>
  <c r="BF1597" i="6"/>
  <c r="C1598" i="6"/>
  <c r="K1598" i="6"/>
  <c r="L1598" i="6"/>
  <c r="M1598" i="6"/>
  <c r="N1598" i="6"/>
  <c r="O1598" i="6"/>
  <c r="P1598" i="6"/>
  <c r="R1598" i="6"/>
  <c r="S1598" i="6"/>
  <c r="T1598" i="6"/>
  <c r="U1598" i="6"/>
  <c r="V1598" i="6"/>
  <c r="BF1598" i="6"/>
  <c r="C1599" i="6"/>
  <c r="K1599" i="6"/>
  <c r="L1599" i="6"/>
  <c r="M1599" i="6"/>
  <c r="N1599" i="6"/>
  <c r="O1599" i="6"/>
  <c r="P1599" i="6"/>
  <c r="R1599" i="6"/>
  <c r="S1599" i="6"/>
  <c r="T1599" i="6"/>
  <c r="U1599" i="6"/>
  <c r="V1599" i="6"/>
  <c r="BF1599" i="6"/>
  <c r="C1600" i="6"/>
  <c r="K1600" i="6"/>
  <c r="L1600" i="6"/>
  <c r="M1600" i="6"/>
  <c r="N1600" i="6"/>
  <c r="O1600" i="6"/>
  <c r="P1600" i="6"/>
  <c r="R1600" i="6"/>
  <c r="S1600" i="6"/>
  <c r="T1600" i="6"/>
  <c r="U1600" i="6"/>
  <c r="V1600" i="6"/>
  <c r="BF1600" i="6"/>
  <c r="C1601" i="6"/>
  <c r="K1601" i="6"/>
  <c r="L1601" i="6"/>
  <c r="M1601" i="6"/>
  <c r="N1601" i="6"/>
  <c r="O1601" i="6"/>
  <c r="P1601" i="6"/>
  <c r="R1601" i="6"/>
  <c r="S1601" i="6"/>
  <c r="T1601" i="6"/>
  <c r="U1601" i="6"/>
  <c r="V1601" i="6"/>
  <c r="BF1601" i="6"/>
  <c r="C1602" i="6"/>
  <c r="K1602" i="6"/>
  <c r="L1602" i="6"/>
  <c r="M1602" i="6"/>
  <c r="N1602" i="6"/>
  <c r="O1602" i="6"/>
  <c r="P1602" i="6"/>
  <c r="R1602" i="6"/>
  <c r="S1602" i="6"/>
  <c r="T1602" i="6"/>
  <c r="U1602" i="6"/>
  <c r="V1602" i="6"/>
  <c r="BF1602" i="6"/>
  <c r="C1603" i="6"/>
  <c r="K1603" i="6"/>
  <c r="L1603" i="6"/>
  <c r="M1603" i="6"/>
  <c r="N1603" i="6"/>
  <c r="O1603" i="6"/>
  <c r="P1603" i="6"/>
  <c r="R1603" i="6"/>
  <c r="S1603" i="6"/>
  <c r="T1603" i="6"/>
  <c r="U1603" i="6"/>
  <c r="V1603" i="6"/>
  <c r="BF1603" i="6"/>
  <c r="C1604" i="6"/>
  <c r="K1604" i="6"/>
  <c r="L1604" i="6"/>
  <c r="M1604" i="6"/>
  <c r="N1604" i="6"/>
  <c r="O1604" i="6"/>
  <c r="P1604" i="6"/>
  <c r="R1604" i="6"/>
  <c r="S1604" i="6"/>
  <c r="T1604" i="6"/>
  <c r="U1604" i="6"/>
  <c r="V1604" i="6"/>
  <c r="BF1604" i="6"/>
  <c r="C1605" i="6"/>
  <c r="K1605" i="6"/>
  <c r="L1605" i="6"/>
  <c r="M1605" i="6"/>
  <c r="N1605" i="6"/>
  <c r="O1605" i="6"/>
  <c r="P1605" i="6"/>
  <c r="R1605" i="6"/>
  <c r="S1605" i="6"/>
  <c r="T1605" i="6"/>
  <c r="U1605" i="6"/>
  <c r="V1605" i="6"/>
  <c r="BF1605" i="6"/>
  <c r="C1606" i="6"/>
  <c r="K1606" i="6"/>
  <c r="L1606" i="6"/>
  <c r="M1606" i="6"/>
  <c r="N1606" i="6"/>
  <c r="O1606" i="6"/>
  <c r="P1606" i="6"/>
  <c r="R1606" i="6"/>
  <c r="S1606" i="6"/>
  <c r="T1606" i="6"/>
  <c r="U1606" i="6"/>
  <c r="V1606" i="6"/>
  <c r="BF1606" i="6"/>
  <c r="C1607" i="6"/>
  <c r="K1607" i="6"/>
  <c r="L1607" i="6"/>
  <c r="M1607" i="6"/>
  <c r="N1607" i="6"/>
  <c r="O1607" i="6"/>
  <c r="P1607" i="6"/>
  <c r="R1607" i="6"/>
  <c r="S1607" i="6"/>
  <c r="T1607" i="6"/>
  <c r="U1607" i="6"/>
  <c r="V1607" i="6"/>
  <c r="BF1607" i="6"/>
  <c r="C1608" i="6"/>
  <c r="K1608" i="6"/>
  <c r="L1608" i="6"/>
  <c r="M1608" i="6"/>
  <c r="N1608" i="6"/>
  <c r="O1608" i="6"/>
  <c r="P1608" i="6"/>
  <c r="R1608" i="6"/>
  <c r="S1608" i="6"/>
  <c r="T1608" i="6"/>
  <c r="U1608" i="6"/>
  <c r="V1608" i="6"/>
  <c r="BF1608" i="6"/>
  <c r="C1609" i="6"/>
  <c r="K1609" i="6"/>
  <c r="L1609" i="6"/>
  <c r="M1609" i="6"/>
  <c r="N1609" i="6"/>
  <c r="O1609" i="6"/>
  <c r="P1609" i="6"/>
  <c r="R1609" i="6"/>
  <c r="S1609" i="6"/>
  <c r="T1609" i="6"/>
  <c r="U1609" i="6"/>
  <c r="V1609" i="6"/>
  <c r="BF1609" i="6"/>
  <c r="C1610" i="6"/>
  <c r="K1610" i="6"/>
  <c r="L1610" i="6"/>
  <c r="M1610" i="6"/>
  <c r="N1610" i="6"/>
  <c r="O1610" i="6"/>
  <c r="P1610" i="6"/>
  <c r="R1610" i="6"/>
  <c r="S1610" i="6"/>
  <c r="T1610" i="6"/>
  <c r="U1610" i="6"/>
  <c r="V1610" i="6"/>
  <c r="BF1610" i="6"/>
  <c r="C1611" i="6"/>
  <c r="K1611" i="6"/>
  <c r="L1611" i="6"/>
  <c r="M1611" i="6"/>
  <c r="N1611" i="6"/>
  <c r="O1611" i="6"/>
  <c r="P1611" i="6"/>
  <c r="R1611" i="6"/>
  <c r="S1611" i="6"/>
  <c r="T1611" i="6"/>
  <c r="U1611" i="6"/>
  <c r="V1611" i="6"/>
  <c r="BF1611" i="6"/>
  <c r="C1612" i="6"/>
  <c r="K1612" i="6"/>
  <c r="L1612" i="6"/>
  <c r="M1612" i="6"/>
  <c r="N1612" i="6"/>
  <c r="O1612" i="6"/>
  <c r="P1612" i="6"/>
  <c r="R1612" i="6"/>
  <c r="S1612" i="6"/>
  <c r="T1612" i="6"/>
  <c r="U1612" i="6"/>
  <c r="V1612" i="6"/>
  <c r="BF1612" i="6"/>
  <c r="C1613" i="6"/>
  <c r="K1613" i="6"/>
  <c r="L1613" i="6"/>
  <c r="M1613" i="6"/>
  <c r="N1613" i="6"/>
  <c r="O1613" i="6"/>
  <c r="P1613" i="6"/>
  <c r="R1613" i="6"/>
  <c r="S1613" i="6"/>
  <c r="T1613" i="6"/>
  <c r="U1613" i="6"/>
  <c r="V1613" i="6"/>
  <c r="BF1613" i="6"/>
  <c r="C1614" i="6"/>
  <c r="K1614" i="6"/>
  <c r="L1614" i="6"/>
  <c r="M1614" i="6"/>
  <c r="N1614" i="6"/>
  <c r="O1614" i="6"/>
  <c r="P1614" i="6"/>
  <c r="R1614" i="6"/>
  <c r="S1614" i="6"/>
  <c r="T1614" i="6"/>
  <c r="U1614" i="6"/>
  <c r="V1614" i="6"/>
  <c r="BF1614" i="6"/>
  <c r="C1615" i="6"/>
  <c r="K1615" i="6"/>
  <c r="L1615" i="6"/>
  <c r="M1615" i="6"/>
  <c r="N1615" i="6"/>
  <c r="O1615" i="6"/>
  <c r="P1615" i="6"/>
  <c r="R1615" i="6"/>
  <c r="S1615" i="6"/>
  <c r="T1615" i="6"/>
  <c r="U1615" i="6"/>
  <c r="V1615" i="6"/>
  <c r="BF1615" i="6"/>
  <c r="C1616" i="6"/>
  <c r="K1616" i="6"/>
  <c r="L1616" i="6"/>
  <c r="M1616" i="6"/>
  <c r="N1616" i="6"/>
  <c r="O1616" i="6"/>
  <c r="P1616" i="6"/>
  <c r="R1616" i="6"/>
  <c r="S1616" i="6"/>
  <c r="T1616" i="6"/>
  <c r="U1616" i="6"/>
  <c r="V1616" i="6"/>
  <c r="BF1616" i="6"/>
  <c r="C1617" i="6"/>
  <c r="K1617" i="6"/>
  <c r="L1617" i="6"/>
  <c r="M1617" i="6"/>
  <c r="N1617" i="6"/>
  <c r="O1617" i="6"/>
  <c r="P1617" i="6"/>
  <c r="R1617" i="6"/>
  <c r="S1617" i="6"/>
  <c r="T1617" i="6"/>
  <c r="U1617" i="6"/>
  <c r="V1617" i="6"/>
  <c r="BF1617" i="6"/>
  <c r="C1618" i="6"/>
  <c r="K1618" i="6"/>
  <c r="L1618" i="6"/>
  <c r="M1618" i="6"/>
  <c r="N1618" i="6"/>
  <c r="O1618" i="6"/>
  <c r="P1618" i="6"/>
  <c r="R1618" i="6"/>
  <c r="S1618" i="6"/>
  <c r="T1618" i="6"/>
  <c r="U1618" i="6"/>
  <c r="V1618" i="6"/>
  <c r="BF1618" i="6"/>
  <c r="C1619" i="6"/>
  <c r="K1619" i="6"/>
  <c r="L1619" i="6"/>
  <c r="M1619" i="6"/>
  <c r="N1619" i="6"/>
  <c r="O1619" i="6"/>
  <c r="P1619" i="6"/>
  <c r="R1619" i="6"/>
  <c r="S1619" i="6"/>
  <c r="T1619" i="6"/>
  <c r="U1619" i="6"/>
  <c r="V1619" i="6"/>
  <c r="BF1619" i="6"/>
  <c r="C1620" i="6"/>
  <c r="K1620" i="6"/>
  <c r="L1620" i="6"/>
  <c r="M1620" i="6"/>
  <c r="N1620" i="6"/>
  <c r="O1620" i="6"/>
  <c r="P1620" i="6"/>
  <c r="R1620" i="6"/>
  <c r="S1620" i="6"/>
  <c r="T1620" i="6"/>
  <c r="U1620" i="6"/>
  <c r="V1620" i="6"/>
  <c r="BF1620" i="6"/>
  <c r="C1621" i="6"/>
  <c r="K1621" i="6"/>
  <c r="L1621" i="6"/>
  <c r="M1621" i="6"/>
  <c r="N1621" i="6"/>
  <c r="O1621" i="6"/>
  <c r="P1621" i="6"/>
  <c r="R1621" i="6"/>
  <c r="S1621" i="6"/>
  <c r="T1621" i="6"/>
  <c r="U1621" i="6"/>
  <c r="V1621" i="6"/>
  <c r="BF1621" i="6"/>
  <c r="C1622" i="6"/>
  <c r="K1622" i="6"/>
  <c r="L1622" i="6"/>
  <c r="M1622" i="6"/>
  <c r="N1622" i="6"/>
  <c r="O1622" i="6"/>
  <c r="P1622" i="6"/>
  <c r="R1622" i="6"/>
  <c r="S1622" i="6"/>
  <c r="T1622" i="6"/>
  <c r="U1622" i="6"/>
  <c r="V1622" i="6"/>
  <c r="BF1622" i="6"/>
  <c r="C1623" i="6"/>
  <c r="K1623" i="6"/>
  <c r="L1623" i="6"/>
  <c r="M1623" i="6"/>
  <c r="N1623" i="6"/>
  <c r="O1623" i="6"/>
  <c r="P1623" i="6"/>
  <c r="R1623" i="6"/>
  <c r="S1623" i="6"/>
  <c r="T1623" i="6"/>
  <c r="U1623" i="6"/>
  <c r="V1623" i="6"/>
  <c r="BF1623" i="6"/>
  <c r="C1624" i="6"/>
  <c r="K1624" i="6"/>
  <c r="L1624" i="6"/>
  <c r="M1624" i="6"/>
  <c r="N1624" i="6"/>
  <c r="O1624" i="6"/>
  <c r="P1624" i="6"/>
  <c r="R1624" i="6"/>
  <c r="S1624" i="6"/>
  <c r="T1624" i="6"/>
  <c r="U1624" i="6"/>
  <c r="V1624" i="6"/>
  <c r="BF1624" i="6"/>
  <c r="C1625" i="6"/>
  <c r="K1625" i="6"/>
  <c r="L1625" i="6"/>
  <c r="M1625" i="6"/>
  <c r="N1625" i="6"/>
  <c r="O1625" i="6"/>
  <c r="P1625" i="6"/>
  <c r="R1625" i="6"/>
  <c r="S1625" i="6"/>
  <c r="T1625" i="6"/>
  <c r="U1625" i="6"/>
  <c r="V1625" i="6"/>
  <c r="BF1625" i="6"/>
  <c r="C1626" i="6"/>
  <c r="K1626" i="6"/>
  <c r="L1626" i="6"/>
  <c r="M1626" i="6"/>
  <c r="N1626" i="6"/>
  <c r="O1626" i="6"/>
  <c r="P1626" i="6"/>
  <c r="R1626" i="6"/>
  <c r="S1626" i="6"/>
  <c r="T1626" i="6"/>
  <c r="U1626" i="6"/>
  <c r="V1626" i="6"/>
  <c r="BF1626" i="6"/>
  <c r="C1627" i="6"/>
  <c r="K1627" i="6"/>
  <c r="L1627" i="6"/>
  <c r="M1627" i="6"/>
  <c r="N1627" i="6"/>
  <c r="O1627" i="6"/>
  <c r="P1627" i="6"/>
  <c r="R1627" i="6"/>
  <c r="S1627" i="6"/>
  <c r="T1627" i="6"/>
  <c r="U1627" i="6"/>
  <c r="V1627" i="6"/>
  <c r="BF1627" i="6"/>
  <c r="C1640" i="6"/>
  <c r="K1640" i="6"/>
  <c r="L1640" i="6"/>
  <c r="M1640" i="6"/>
  <c r="N1640" i="6"/>
  <c r="O1640" i="6"/>
  <c r="P1640" i="6"/>
  <c r="R1640" i="6"/>
  <c r="S1640" i="6"/>
  <c r="T1640" i="6"/>
  <c r="U1640" i="6"/>
  <c r="V1640" i="6"/>
  <c r="BF1640" i="6"/>
  <c r="C1641" i="6"/>
  <c r="K1641" i="6"/>
  <c r="L1641" i="6"/>
  <c r="M1641" i="6"/>
  <c r="N1641" i="6"/>
  <c r="O1641" i="6"/>
  <c r="P1641" i="6"/>
  <c r="R1641" i="6"/>
  <c r="S1641" i="6"/>
  <c r="T1641" i="6"/>
  <c r="U1641" i="6"/>
  <c r="V1641" i="6"/>
  <c r="BF1641" i="6"/>
  <c r="C1642" i="6"/>
  <c r="K1642" i="6"/>
  <c r="L1642" i="6"/>
  <c r="M1642" i="6"/>
  <c r="N1642" i="6"/>
  <c r="O1642" i="6"/>
  <c r="P1642" i="6"/>
  <c r="R1642" i="6"/>
  <c r="S1642" i="6"/>
  <c r="T1642" i="6"/>
  <c r="U1642" i="6"/>
  <c r="V1642" i="6"/>
  <c r="BF1642" i="6"/>
  <c r="C1643" i="6"/>
  <c r="K1643" i="6"/>
  <c r="L1643" i="6"/>
  <c r="M1643" i="6"/>
  <c r="N1643" i="6"/>
  <c r="O1643" i="6"/>
  <c r="P1643" i="6"/>
  <c r="R1643" i="6"/>
  <c r="S1643" i="6"/>
  <c r="T1643" i="6"/>
  <c r="U1643" i="6"/>
  <c r="V1643" i="6"/>
  <c r="BF1643" i="6"/>
  <c r="C1644" i="6"/>
  <c r="K1644" i="6"/>
  <c r="L1644" i="6"/>
  <c r="M1644" i="6"/>
  <c r="N1644" i="6"/>
  <c r="O1644" i="6"/>
  <c r="P1644" i="6"/>
  <c r="R1644" i="6"/>
  <c r="S1644" i="6"/>
  <c r="T1644" i="6"/>
  <c r="U1644" i="6"/>
  <c r="V1644" i="6"/>
  <c r="BF1644" i="6"/>
  <c r="C1645" i="6"/>
  <c r="K1645" i="6"/>
  <c r="L1645" i="6"/>
  <c r="M1645" i="6"/>
  <c r="N1645" i="6"/>
  <c r="O1645" i="6"/>
  <c r="P1645" i="6"/>
  <c r="R1645" i="6"/>
  <c r="S1645" i="6"/>
  <c r="T1645" i="6"/>
  <c r="U1645" i="6"/>
  <c r="V1645" i="6"/>
  <c r="BF1645" i="6"/>
  <c r="C1646" i="6"/>
  <c r="K1646" i="6"/>
  <c r="L1646" i="6"/>
  <c r="M1646" i="6"/>
  <c r="N1646" i="6"/>
  <c r="O1646" i="6"/>
  <c r="P1646" i="6"/>
  <c r="R1646" i="6"/>
  <c r="S1646" i="6"/>
  <c r="T1646" i="6"/>
  <c r="U1646" i="6"/>
  <c r="V1646" i="6"/>
  <c r="BF1646" i="6"/>
  <c r="C1647" i="6"/>
  <c r="K1647" i="6"/>
  <c r="L1647" i="6"/>
  <c r="M1647" i="6"/>
  <c r="N1647" i="6"/>
  <c r="O1647" i="6"/>
  <c r="P1647" i="6"/>
  <c r="R1647" i="6"/>
  <c r="S1647" i="6"/>
  <c r="T1647" i="6"/>
  <c r="U1647" i="6"/>
  <c r="V1647" i="6"/>
  <c r="BF1647" i="6"/>
  <c r="C1650" i="6"/>
  <c r="K1650" i="6"/>
  <c r="L1650" i="6"/>
  <c r="M1650" i="6"/>
  <c r="O1650" i="6"/>
  <c r="P1650" i="6"/>
  <c r="R1650" i="6"/>
  <c r="S1650" i="6"/>
  <c r="T1650" i="6"/>
  <c r="V1650" i="6"/>
  <c r="BF1650" i="6"/>
  <c r="C1651" i="6"/>
  <c r="K1651" i="6"/>
  <c r="L1651" i="6"/>
  <c r="M1651" i="6"/>
  <c r="O1651" i="6"/>
  <c r="P1651" i="6"/>
  <c r="R1651" i="6"/>
  <c r="S1651" i="6"/>
  <c r="T1651" i="6"/>
  <c r="V1651" i="6"/>
  <c r="BF1651" i="6"/>
  <c r="C1652" i="6"/>
  <c r="K1652" i="6"/>
  <c r="L1652" i="6"/>
  <c r="M1652" i="6"/>
  <c r="O1652" i="6"/>
  <c r="P1652" i="6"/>
  <c r="R1652" i="6"/>
  <c r="S1652" i="6"/>
  <c r="T1652" i="6"/>
  <c r="V1652" i="6"/>
  <c r="BF1652" i="6"/>
  <c r="C1653" i="6"/>
  <c r="K1653" i="6"/>
  <c r="L1653" i="6"/>
  <c r="M1653" i="6"/>
  <c r="O1653" i="6"/>
  <c r="P1653" i="6"/>
  <c r="R1653" i="6"/>
  <c r="S1653" i="6"/>
  <c r="T1653" i="6"/>
  <c r="V1653" i="6"/>
  <c r="BF1653" i="6"/>
  <c r="C1654" i="6"/>
  <c r="K1654" i="6"/>
  <c r="L1654" i="6"/>
  <c r="M1654" i="6"/>
  <c r="O1654" i="6"/>
  <c r="P1654" i="6"/>
  <c r="R1654" i="6"/>
  <c r="S1654" i="6"/>
  <c r="T1654" i="6"/>
  <c r="V1654" i="6"/>
  <c r="BF1654" i="6"/>
  <c r="C1655" i="6"/>
  <c r="K1655" i="6"/>
  <c r="L1655" i="6"/>
  <c r="M1655" i="6"/>
  <c r="O1655" i="6"/>
  <c r="P1655" i="6"/>
  <c r="R1655" i="6"/>
  <c r="S1655" i="6"/>
  <c r="T1655" i="6"/>
  <c r="V1655" i="6"/>
  <c r="BF1655" i="6"/>
  <c r="C1656" i="6"/>
  <c r="K1656" i="6"/>
  <c r="L1656" i="6"/>
  <c r="M1656" i="6"/>
  <c r="O1656" i="6"/>
  <c r="P1656" i="6"/>
  <c r="R1656" i="6"/>
  <c r="S1656" i="6"/>
  <c r="T1656" i="6"/>
  <c r="V1656" i="6"/>
  <c r="BF1656" i="6"/>
  <c r="C1657" i="6"/>
  <c r="K1657" i="6"/>
  <c r="L1657" i="6"/>
  <c r="M1657" i="6"/>
  <c r="O1657" i="6"/>
  <c r="P1657" i="6"/>
  <c r="R1657" i="6"/>
  <c r="S1657" i="6"/>
  <c r="T1657" i="6"/>
  <c r="V1657" i="6"/>
  <c r="BF1657" i="6"/>
  <c r="C1659" i="6"/>
  <c r="K1659" i="6"/>
  <c r="L1659" i="6"/>
  <c r="M1659" i="6"/>
  <c r="O1659" i="6"/>
  <c r="P1659" i="6"/>
  <c r="R1659" i="6"/>
  <c r="S1659" i="6"/>
  <c r="T1659" i="6"/>
  <c r="V1659" i="6"/>
  <c r="BF1659" i="6"/>
  <c r="C1662" i="6"/>
  <c r="K1662" i="6"/>
  <c r="L1662" i="6"/>
  <c r="M1662" i="6"/>
  <c r="O1662" i="6"/>
  <c r="P1662" i="6"/>
  <c r="R1662" i="6"/>
  <c r="S1662" i="6"/>
  <c r="T1662" i="6"/>
  <c r="V1662" i="6"/>
  <c r="AY1662" i="6"/>
  <c r="BF1662" i="6"/>
  <c r="C1663" i="6"/>
  <c r="K1663" i="6"/>
  <c r="L1663" i="6"/>
  <c r="M1663" i="6"/>
  <c r="O1663" i="6"/>
  <c r="P1663" i="6"/>
  <c r="R1663" i="6"/>
  <c r="S1663" i="6"/>
  <c r="T1663" i="6"/>
  <c r="V1663" i="6"/>
  <c r="BF1663" i="6"/>
  <c r="C1665" i="6"/>
  <c r="K1665" i="6"/>
  <c r="L1665" i="6"/>
  <c r="M1665" i="6"/>
  <c r="O1665" i="6"/>
  <c r="P1665" i="6"/>
  <c r="R1665" i="6"/>
  <c r="S1665" i="6"/>
  <c r="T1665" i="6"/>
  <c r="V1665" i="6"/>
  <c r="BF1665" i="6"/>
  <c r="C1666" i="6"/>
  <c r="K1666" i="6"/>
  <c r="L1666" i="6"/>
  <c r="M1666" i="6"/>
  <c r="O1666" i="6"/>
  <c r="P1666" i="6"/>
  <c r="R1666" i="6"/>
  <c r="S1666" i="6"/>
  <c r="T1666" i="6"/>
  <c r="V1666" i="6"/>
  <c r="BF1666" i="6"/>
  <c r="C1667" i="6"/>
  <c r="K1667" i="6"/>
  <c r="L1667" i="6"/>
  <c r="M1667" i="6"/>
  <c r="O1667" i="6"/>
  <c r="P1667" i="6"/>
  <c r="R1667" i="6"/>
  <c r="S1667" i="6"/>
  <c r="T1667" i="6"/>
  <c r="V1667" i="6"/>
  <c r="BF1667" i="6"/>
  <c r="C1668" i="6"/>
  <c r="K1668" i="6"/>
  <c r="L1668" i="6"/>
  <c r="M1668" i="6"/>
  <c r="O1668" i="6"/>
  <c r="P1668" i="6"/>
  <c r="R1668" i="6"/>
  <c r="S1668" i="6"/>
  <c r="T1668" i="6"/>
  <c r="V1668" i="6"/>
  <c r="BF1668" i="6"/>
  <c r="C1669" i="6"/>
  <c r="K1669" i="6"/>
  <c r="L1669" i="6"/>
  <c r="M1669" i="6"/>
  <c r="O1669" i="6"/>
  <c r="P1669" i="6"/>
  <c r="R1669" i="6"/>
  <c r="S1669" i="6"/>
  <c r="T1669" i="6"/>
  <c r="V1669" i="6"/>
  <c r="BF1669" i="6"/>
  <c r="C1670" i="6"/>
  <c r="K1670" i="6"/>
  <c r="L1670" i="6"/>
  <c r="M1670" i="6"/>
  <c r="O1670" i="6"/>
  <c r="P1670" i="6"/>
  <c r="R1670" i="6"/>
  <c r="S1670" i="6"/>
  <c r="T1670" i="6"/>
  <c r="V1670" i="6"/>
  <c r="BF1670" i="6"/>
  <c r="C1671" i="6"/>
  <c r="K1671" i="6"/>
  <c r="L1671" i="6"/>
  <c r="M1671" i="6"/>
  <c r="O1671" i="6"/>
  <c r="P1671" i="6"/>
  <c r="R1671" i="6"/>
  <c r="S1671" i="6"/>
  <c r="T1671" i="6"/>
  <c r="V1671" i="6"/>
  <c r="BF1671" i="6"/>
  <c r="C1672" i="6"/>
  <c r="K1672" i="6"/>
  <c r="L1672" i="6"/>
  <c r="M1672" i="6"/>
  <c r="O1672" i="6"/>
  <c r="P1672" i="6"/>
  <c r="R1672" i="6"/>
  <c r="S1672" i="6"/>
  <c r="T1672" i="6"/>
  <c r="V1672" i="6"/>
  <c r="BF1672" i="6"/>
  <c r="C1673" i="6"/>
  <c r="K1673" i="6"/>
  <c r="L1673" i="6"/>
  <c r="M1673" i="6"/>
  <c r="O1673" i="6"/>
  <c r="P1673" i="6"/>
  <c r="R1673" i="6"/>
  <c r="S1673" i="6"/>
  <c r="T1673" i="6"/>
  <c r="V1673" i="6"/>
  <c r="BF1673" i="6"/>
  <c r="C1674" i="6"/>
  <c r="K1674" i="6"/>
  <c r="L1674" i="6"/>
  <c r="M1674" i="6"/>
  <c r="O1674" i="6"/>
  <c r="P1674" i="6"/>
  <c r="R1674" i="6"/>
  <c r="S1674" i="6"/>
  <c r="T1674" i="6"/>
  <c r="V1674" i="6"/>
  <c r="BF1674" i="6"/>
  <c r="C1675" i="6"/>
  <c r="K1675" i="6"/>
  <c r="L1675" i="6"/>
  <c r="M1675" i="6"/>
  <c r="O1675" i="6"/>
  <c r="P1675" i="6"/>
  <c r="R1675" i="6"/>
  <c r="S1675" i="6"/>
  <c r="T1675" i="6"/>
  <c r="V1675" i="6"/>
  <c r="BF1675" i="6"/>
  <c r="C1676" i="6"/>
  <c r="K1676" i="6"/>
  <c r="L1676" i="6"/>
  <c r="M1676" i="6"/>
  <c r="O1676" i="6"/>
  <c r="P1676" i="6"/>
  <c r="R1676" i="6"/>
  <c r="S1676" i="6"/>
  <c r="T1676" i="6"/>
  <c r="V1676" i="6"/>
  <c r="BF1676" i="6"/>
  <c r="C1677" i="6"/>
  <c r="K1677" i="6"/>
  <c r="L1677" i="6"/>
  <c r="M1677" i="6"/>
  <c r="O1677" i="6"/>
  <c r="P1677" i="6"/>
  <c r="R1677" i="6"/>
  <c r="S1677" i="6"/>
  <c r="T1677" i="6"/>
  <c r="V1677" i="6"/>
  <c r="BF1677" i="6"/>
  <c r="C1678" i="6"/>
  <c r="K1678" i="6"/>
  <c r="L1678" i="6"/>
  <c r="M1678" i="6"/>
  <c r="O1678" i="6"/>
  <c r="P1678" i="6"/>
  <c r="R1678" i="6"/>
  <c r="S1678" i="6"/>
  <c r="T1678" i="6"/>
  <c r="V1678" i="6"/>
  <c r="BF1678" i="6"/>
  <c r="C1679" i="6"/>
  <c r="K1679" i="6"/>
  <c r="L1679" i="6"/>
  <c r="M1679" i="6"/>
  <c r="O1679" i="6"/>
  <c r="P1679" i="6"/>
  <c r="R1679" i="6"/>
  <c r="S1679" i="6"/>
  <c r="T1679" i="6"/>
  <c r="V1679" i="6"/>
  <c r="BF1679" i="6"/>
  <c r="C1680" i="6"/>
  <c r="K1680" i="6"/>
  <c r="L1680" i="6"/>
  <c r="M1680" i="6"/>
  <c r="O1680" i="6"/>
  <c r="P1680" i="6"/>
  <c r="R1680" i="6"/>
  <c r="S1680" i="6"/>
  <c r="T1680" i="6"/>
  <c r="V1680" i="6"/>
  <c r="BF1680" i="6"/>
  <c r="C1681" i="6"/>
  <c r="K1681" i="6"/>
  <c r="L1681" i="6"/>
  <c r="M1681" i="6"/>
  <c r="O1681" i="6"/>
  <c r="P1681" i="6"/>
  <c r="R1681" i="6"/>
  <c r="S1681" i="6"/>
  <c r="T1681" i="6"/>
  <c r="V1681" i="6"/>
  <c r="BF1681" i="6"/>
  <c r="C1682" i="6"/>
  <c r="K1682" i="6"/>
  <c r="L1682" i="6"/>
  <c r="M1682" i="6"/>
  <c r="O1682" i="6"/>
  <c r="P1682" i="6"/>
  <c r="R1682" i="6"/>
  <c r="S1682" i="6"/>
  <c r="T1682" i="6"/>
  <c r="V1682" i="6"/>
  <c r="BF1682" i="6"/>
  <c r="C1683" i="6"/>
  <c r="K1683" i="6"/>
  <c r="L1683" i="6"/>
  <c r="M1683" i="6"/>
  <c r="O1683" i="6"/>
  <c r="P1683" i="6"/>
  <c r="R1683" i="6"/>
  <c r="S1683" i="6"/>
  <c r="T1683" i="6"/>
  <c r="V1683" i="6"/>
  <c r="BF1683" i="6"/>
  <c r="C1684" i="6"/>
  <c r="K1684" i="6"/>
  <c r="L1684" i="6"/>
  <c r="M1684" i="6"/>
  <c r="O1684" i="6"/>
  <c r="P1684" i="6"/>
  <c r="R1684" i="6"/>
  <c r="S1684" i="6"/>
  <c r="T1684" i="6"/>
  <c r="V1684" i="6"/>
  <c r="BF1684" i="6"/>
  <c r="C1685" i="6"/>
  <c r="K1685" i="6"/>
  <c r="L1685" i="6"/>
  <c r="M1685" i="6"/>
  <c r="O1685" i="6"/>
  <c r="P1685" i="6"/>
  <c r="R1685" i="6"/>
  <c r="S1685" i="6"/>
  <c r="T1685" i="6"/>
  <c r="V1685" i="6"/>
  <c r="BF1685" i="6"/>
  <c r="C1686" i="6"/>
  <c r="K1686" i="6"/>
  <c r="L1686" i="6"/>
  <c r="M1686" i="6"/>
  <c r="O1686" i="6"/>
  <c r="P1686" i="6"/>
  <c r="R1686" i="6"/>
  <c r="S1686" i="6"/>
  <c r="T1686" i="6"/>
  <c r="V1686" i="6"/>
  <c r="BF1686" i="6"/>
  <c r="C1687" i="6"/>
  <c r="K1687" i="6"/>
  <c r="L1687" i="6"/>
  <c r="M1687" i="6"/>
  <c r="O1687" i="6"/>
  <c r="P1687" i="6"/>
  <c r="R1687" i="6"/>
  <c r="S1687" i="6"/>
  <c r="T1687" i="6"/>
  <c r="V1687" i="6"/>
  <c r="BF1687" i="6"/>
  <c r="C1688" i="6"/>
  <c r="K1688" i="6"/>
  <c r="L1688" i="6"/>
  <c r="M1688" i="6"/>
  <c r="O1688" i="6"/>
  <c r="P1688" i="6"/>
  <c r="R1688" i="6"/>
  <c r="S1688" i="6"/>
  <c r="T1688" i="6"/>
  <c r="V1688" i="6"/>
  <c r="BF1688" i="6"/>
  <c r="C1689" i="6"/>
  <c r="K1689" i="6"/>
  <c r="L1689" i="6"/>
  <c r="M1689" i="6"/>
  <c r="O1689" i="6"/>
  <c r="P1689" i="6"/>
  <c r="R1689" i="6"/>
  <c r="S1689" i="6"/>
  <c r="T1689" i="6"/>
  <c r="V1689" i="6"/>
  <c r="BF1689" i="6"/>
  <c r="C1690" i="6"/>
  <c r="K1690" i="6"/>
  <c r="L1690" i="6"/>
  <c r="M1690" i="6"/>
  <c r="O1690" i="6"/>
  <c r="P1690" i="6"/>
  <c r="R1690" i="6"/>
  <c r="S1690" i="6"/>
  <c r="T1690" i="6"/>
  <c r="V1690" i="6"/>
  <c r="BF1690" i="6"/>
  <c r="C1691" i="6"/>
  <c r="K1691" i="6"/>
  <c r="L1691" i="6"/>
  <c r="M1691" i="6"/>
  <c r="O1691" i="6"/>
  <c r="P1691" i="6"/>
  <c r="R1691" i="6"/>
  <c r="S1691" i="6"/>
  <c r="T1691" i="6"/>
  <c r="V1691" i="6"/>
  <c r="BF1691" i="6"/>
  <c r="C1692" i="6"/>
  <c r="K1692" i="6"/>
  <c r="L1692" i="6"/>
  <c r="M1692" i="6"/>
  <c r="O1692" i="6"/>
  <c r="P1692" i="6"/>
  <c r="R1692" i="6"/>
  <c r="S1692" i="6"/>
  <c r="T1692" i="6"/>
  <c r="V1692" i="6"/>
  <c r="BF1692" i="6"/>
  <c r="C1694" i="6"/>
  <c r="K1694" i="6"/>
  <c r="L1694" i="6"/>
  <c r="M1694" i="6"/>
  <c r="O1694" i="6"/>
  <c r="P1694" i="6"/>
  <c r="R1694" i="6"/>
  <c r="S1694" i="6"/>
  <c r="T1694" i="6"/>
  <c r="V1694" i="6"/>
  <c r="BF1694" i="6"/>
  <c r="C1695" i="6"/>
  <c r="K1695" i="6"/>
  <c r="L1695" i="6"/>
  <c r="M1695" i="6"/>
  <c r="O1695" i="6"/>
  <c r="P1695" i="6"/>
  <c r="R1695" i="6"/>
  <c r="S1695" i="6"/>
  <c r="T1695" i="6"/>
  <c r="V1695" i="6"/>
  <c r="BF1695" i="6"/>
  <c r="C1697" i="6"/>
  <c r="K1697" i="6"/>
  <c r="L1697" i="6"/>
  <c r="M1697" i="6"/>
  <c r="O1697" i="6"/>
  <c r="P1697" i="6"/>
  <c r="R1697" i="6"/>
  <c r="S1697" i="6"/>
  <c r="T1697" i="6"/>
  <c r="V1697" i="6"/>
  <c r="BF1697" i="6"/>
  <c r="C1698" i="6"/>
  <c r="K1698" i="6"/>
  <c r="L1698" i="6"/>
  <c r="M1698" i="6"/>
  <c r="O1698" i="6"/>
  <c r="P1698" i="6"/>
  <c r="R1698" i="6"/>
  <c r="S1698" i="6"/>
  <c r="T1698" i="6"/>
  <c r="V1698" i="6"/>
  <c r="BF1698" i="6"/>
  <c r="C1699" i="6"/>
  <c r="K1699" i="6"/>
  <c r="L1699" i="6"/>
  <c r="M1699" i="6"/>
  <c r="O1699" i="6"/>
  <c r="P1699" i="6"/>
  <c r="R1699" i="6"/>
  <c r="S1699" i="6"/>
  <c r="T1699" i="6"/>
  <c r="V1699" i="6"/>
  <c r="BF1699" i="6"/>
  <c r="C1700" i="6"/>
  <c r="K1700" i="6"/>
  <c r="L1700" i="6"/>
  <c r="M1700" i="6"/>
  <c r="O1700" i="6"/>
  <c r="P1700" i="6"/>
  <c r="R1700" i="6"/>
  <c r="S1700" i="6"/>
  <c r="T1700" i="6"/>
  <c r="V1700" i="6"/>
  <c r="BF1700" i="6"/>
  <c r="C1701" i="6"/>
  <c r="K1701" i="6"/>
  <c r="L1701" i="6"/>
  <c r="M1701" i="6"/>
  <c r="O1701" i="6"/>
  <c r="P1701" i="6"/>
  <c r="R1701" i="6"/>
  <c r="S1701" i="6"/>
  <c r="T1701" i="6"/>
  <c r="V1701" i="6"/>
  <c r="BF1701" i="6"/>
  <c r="C1702" i="6"/>
  <c r="K1702" i="6"/>
  <c r="L1702" i="6"/>
  <c r="M1702" i="6"/>
  <c r="O1702" i="6"/>
  <c r="P1702" i="6"/>
  <c r="R1702" i="6"/>
  <c r="S1702" i="6"/>
  <c r="T1702" i="6"/>
  <c r="V1702" i="6"/>
  <c r="BF1702" i="6"/>
  <c r="C1703" i="6"/>
  <c r="K1703" i="6"/>
  <c r="L1703" i="6"/>
  <c r="M1703" i="6"/>
  <c r="O1703" i="6"/>
  <c r="P1703" i="6"/>
  <c r="R1703" i="6"/>
  <c r="S1703" i="6"/>
  <c r="T1703" i="6"/>
  <c r="V1703" i="6"/>
  <c r="BF1703" i="6"/>
  <c r="C1704" i="6"/>
  <c r="K1704" i="6"/>
  <c r="L1704" i="6"/>
  <c r="M1704" i="6"/>
  <c r="O1704" i="6"/>
  <c r="P1704" i="6"/>
  <c r="R1704" i="6"/>
  <c r="S1704" i="6"/>
  <c r="T1704" i="6"/>
  <c r="V1704" i="6"/>
  <c r="BF1704" i="6"/>
  <c r="C1705" i="6"/>
  <c r="K1705" i="6"/>
  <c r="L1705" i="6"/>
  <c r="M1705" i="6"/>
  <c r="O1705" i="6"/>
  <c r="P1705" i="6"/>
  <c r="R1705" i="6"/>
  <c r="S1705" i="6"/>
  <c r="T1705" i="6"/>
  <c r="V1705" i="6"/>
  <c r="BF1705" i="6"/>
  <c r="C1706" i="6"/>
  <c r="K1706" i="6"/>
  <c r="L1706" i="6"/>
  <c r="M1706" i="6"/>
  <c r="O1706" i="6"/>
  <c r="P1706" i="6"/>
  <c r="R1706" i="6"/>
  <c r="S1706" i="6"/>
  <c r="T1706" i="6"/>
  <c r="V1706" i="6"/>
  <c r="BF1706" i="6"/>
  <c r="C1707" i="6"/>
  <c r="K1707" i="6"/>
  <c r="L1707" i="6"/>
  <c r="M1707" i="6"/>
  <c r="O1707" i="6"/>
  <c r="P1707" i="6"/>
  <c r="R1707" i="6"/>
  <c r="S1707" i="6"/>
  <c r="T1707" i="6"/>
  <c r="V1707" i="6"/>
  <c r="BF1707" i="6"/>
  <c r="C1708" i="6"/>
  <c r="K1708" i="6"/>
  <c r="L1708" i="6"/>
  <c r="M1708" i="6"/>
  <c r="O1708" i="6"/>
  <c r="P1708" i="6"/>
  <c r="R1708" i="6"/>
  <c r="S1708" i="6"/>
  <c r="T1708" i="6"/>
  <c r="V1708" i="6"/>
  <c r="BF1708" i="6"/>
  <c r="C1709" i="6"/>
  <c r="K1709" i="6"/>
  <c r="L1709" i="6"/>
  <c r="M1709" i="6"/>
  <c r="O1709" i="6"/>
  <c r="P1709" i="6"/>
  <c r="R1709" i="6"/>
  <c r="S1709" i="6"/>
  <c r="T1709" i="6"/>
  <c r="V1709" i="6"/>
  <c r="BF1709" i="6"/>
  <c r="C1710" i="6"/>
  <c r="K1710" i="6"/>
  <c r="L1710" i="6"/>
  <c r="M1710" i="6"/>
  <c r="O1710" i="6"/>
  <c r="P1710" i="6"/>
  <c r="R1710" i="6"/>
  <c r="S1710" i="6"/>
  <c r="T1710" i="6"/>
  <c r="V1710" i="6"/>
  <c r="BF1710" i="6"/>
  <c r="C1711" i="6"/>
  <c r="K1711" i="6"/>
  <c r="L1711" i="6"/>
  <c r="M1711" i="6"/>
  <c r="O1711" i="6"/>
  <c r="P1711" i="6"/>
  <c r="R1711" i="6"/>
  <c r="S1711" i="6"/>
  <c r="T1711" i="6"/>
  <c r="V1711" i="6"/>
  <c r="BF1711" i="6"/>
  <c r="C1712" i="6"/>
  <c r="K1712" i="6"/>
  <c r="L1712" i="6"/>
  <c r="M1712" i="6"/>
  <c r="O1712" i="6"/>
  <c r="P1712" i="6"/>
  <c r="R1712" i="6"/>
  <c r="S1712" i="6"/>
  <c r="T1712" i="6"/>
  <c r="V1712" i="6"/>
  <c r="BF1712" i="6"/>
  <c r="C1713" i="6"/>
  <c r="K1713" i="6"/>
  <c r="L1713" i="6"/>
  <c r="M1713" i="6"/>
  <c r="O1713" i="6"/>
  <c r="P1713" i="6"/>
  <c r="R1713" i="6"/>
  <c r="S1713" i="6"/>
  <c r="T1713" i="6"/>
  <c r="V1713" i="6"/>
  <c r="BF1713" i="6"/>
  <c r="C1714" i="6"/>
  <c r="K1714" i="6"/>
  <c r="L1714" i="6"/>
  <c r="M1714" i="6"/>
  <c r="O1714" i="6"/>
  <c r="P1714" i="6"/>
  <c r="R1714" i="6"/>
  <c r="S1714" i="6"/>
  <c r="T1714" i="6"/>
  <c r="V1714" i="6"/>
  <c r="BF1714" i="6"/>
  <c r="C1715" i="6"/>
  <c r="K1715" i="6"/>
  <c r="L1715" i="6"/>
  <c r="M1715" i="6"/>
  <c r="O1715" i="6"/>
  <c r="P1715" i="6"/>
  <c r="R1715" i="6"/>
  <c r="S1715" i="6"/>
  <c r="T1715" i="6"/>
  <c r="V1715" i="6"/>
  <c r="BF1715" i="6"/>
  <c r="C1716" i="6"/>
  <c r="K1716" i="6"/>
  <c r="L1716" i="6"/>
  <c r="M1716" i="6"/>
  <c r="O1716" i="6"/>
  <c r="P1716" i="6"/>
  <c r="R1716" i="6"/>
  <c r="S1716" i="6"/>
  <c r="T1716" i="6"/>
  <c r="V1716" i="6"/>
  <c r="BF1716" i="6"/>
  <c r="C1717" i="6"/>
  <c r="K1717" i="6"/>
  <c r="L1717" i="6"/>
  <c r="M1717" i="6"/>
  <c r="O1717" i="6"/>
  <c r="P1717" i="6"/>
  <c r="R1717" i="6"/>
  <c r="S1717" i="6"/>
  <c r="T1717" i="6"/>
  <c r="V1717" i="6"/>
  <c r="BF1717" i="6"/>
  <c r="C1718" i="6"/>
  <c r="K1718" i="6"/>
  <c r="L1718" i="6"/>
  <c r="M1718" i="6"/>
  <c r="O1718" i="6"/>
  <c r="P1718" i="6"/>
  <c r="R1718" i="6"/>
  <c r="S1718" i="6"/>
  <c r="T1718" i="6"/>
  <c r="V1718" i="6"/>
  <c r="BF1718" i="6"/>
  <c r="C1719" i="6"/>
  <c r="K1719" i="6"/>
  <c r="L1719" i="6"/>
  <c r="M1719" i="6"/>
  <c r="O1719" i="6"/>
  <c r="P1719" i="6"/>
  <c r="R1719" i="6"/>
  <c r="S1719" i="6"/>
  <c r="T1719" i="6"/>
  <c r="V1719" i="6"/>
  <c r="BF1719" i="6"/>
  <c r="C1720" i="6"/>
  <c r="K1720" i="6"/>
  <c r="L1720" i="6"/>
  <c r="M1720" i="6"/>
  <c r="O1720" i="6"/>
  <c r="P1720" i="6"/>
  <c r="R1720" i="6"/>
  <c r="S1720" i="6"/>
  <c r="T1720" i="6"/>
  <c r="V1720" i="6"/>
  <c r="BF1720" i="6"/>
  <c r="C1721" i="6"/>
  <c r="K1721" i="6"/>
  <c r="L1721" i="6"/>
  <c r="M1721" i="6"/>
  <c r="O1721" i="6"/>
  <c r="P1721" i="6"/>
  <c r="R1721" i="6"/>
  <c r="S1721" i="6"/>
  <c r="T1721" i="6"/>
  <c r="V1721" i="6"/>
  <c r="BF1721" i="6"/>
  <c r="C1722" i="6"/>
  <c r="K1722" i="6"/>
  <c r="L1722" i="6"/>
  <c r="M1722" i="6"/>
  <c r="O1722" i="6"/>
  <c r="P1722" i="6"/>
  <c r="R1722" i="6"/>
  <c r="S1722" i="6"/>
  <c r="T1722" i="6"/>
  <c r="V1722" i="6"/>
  <c r="BF1722" i="6"/>
  <c r="C1723" i="6"/>
  <c r="K1723" i="6"/>
  <c r="L1723" i="6"/>
  <c r="M1723" i="6"/>
  <c r="O1723" i="6"/>
  <c r="P1723" i="6"/>
  <c r="R1723" i="6"/>
  <c r="S1723" i="6"/>
  <c r="T1723" i="6"/>
  <c r="V1723" i="6"/>
  <c r="BF1723" i="6"/>
  <c r="C1724" i="6"/>
  <c r="K1724" i="6"/>
  <c r="L1724" i="6"/>
  <c r="M1724" i="6"/>
  <c r="O1724" i="6"/>
  <c r="P1724" i="6"/>
  <c r="R1724" i="6"/>
  <c r="S1724" i="6"/>
  <c r="T1724" i="6"/>
  <c r="V1724" i="6"/>
  <c r="BF1724" i="6"/>
  <c r="C1725" i="6"/>
  <c r="K1725" i="6"/>
  <c r="L1725" i="6"/>
  <c r="M1725" i="6"/>
  <c r="O1725" i="6"/>
  <c r="P1725" i="6"/>
  <c r="R1725" i="6"/>
  <c r="S1725" i="6"/>
  <c r="T1725" i="6"/>
  <c r="V1725" i="6"/>
  <c r="BF1725" i="6"/>
  <c r="C1726" i="6"/>
  <c r="K1726" i="6"/>
  <c r="L1726" i="6"/>
  <c r="M1726" i="6"/>
  <c r="O1726" i="6"/>
  <c r="P1726" i="6"/>
  <c r="R1726" i="6"/>
  <c r="S1726" i="6"/>
  <c r="T1726" i="6"/>
  <c r="V1726" i="6"/>
  <c r="BF1726" i="6"/>
  <c r="C1731" i="6"/>
  <c r="K1731" i="6"/>
  <c r="L1731" i="6"/>
  <c r="M1731" i="6"/>
  <c r="O1731" i="6"/>
  <c r="P1731" i="6"/>
  <c r="R1731" i="6"/>
  <c r="S1731" i="6"/>
  <c r="T1731" i="6"/>
  <c r="V1731" i="6"/>
  <c r="AY1734" i="6"/>
  <c r="BF1734" i="6"/>
  <c r="AY1735" i="6"/>
  <c r="BF1735" i="6"/>
  <c r="C1760" i="6"/>
  <c r="K1760" i="6"/>
  <c r="L1760" i="6"/>
  <c r="M1760" i="6"/>
  <c r="N1760" i="6"/>
  <c r="O1760" i="6"/>
  <c r="P1760" i="6"/>
  <c r="R1760" i="6"/>
  <c r="S1760" i="6"/>
  <c r="T1760" i="6"/>
  <c r="U1760" i="6"/>
  <c r="V1760" i="6"/>
  <c r="BF1760" i="6"/>
  <c r="C1761" i="6"/>
  <c r="K1761" i="6"/>
  <c r="L1761" i="6"/>
  <c r="M1761" i="6"/>
  <c r="N1761" i="6"/>
  <c r="O1761" i="6"/>
  <c r="P1761" i="6"/>
  <c r="R1761" i="6"/>
  <c r="S1761" i="6"/>
  <c r="T1761" i="6"/>
  <c r="U1761" i="6"/>
  <c r="V1761" i="6"/>
  <c r="BF1761" i="6"/>
  <c r="C1764" i="6"/>
  <c r="K1764" i="6"/>
  <c r="L1764" i="6"/>
  <c r="M1764" i="6"/>
  <c r="N1764" i="6"/>
  <c r="O1764" i="6"/>
  <c r="P1764" i="6"/>
  <c r="R1764" i="6"/>
  <c r="S1764" i="6"/>
  <c r="T1764" i="6"/>
  <c r="U1764" i="6"/>
  <c r="V1764" i="6"/>
  <c r="BF1764" i="6"/>
  <c r="C1766" i="6"/>
  <c r="K1766" i="6"/>
  <c r="L1766" i="6"/>
  <c r="M1766" i="6"/>
  <c r="N1766" i="6"/>
  <c r="O1766" i="6"/>
  <c r="P1766" i="6"/>
  <c r="R1766" i="6"/>
  <c r="S1766" i="6"/>
  <c r="T1766" i="6"/>
  <c r="U1766" i="6"/>
  <c r="V1766" i="6"/>
  <c r="BF1766" i="6"/>
  <c r="C1767" i="6"/>
  <c r="K1767" i="6"/>
  <c r="L1767" i="6"/>
  <c r="M1767" i="6"/>
  <c r="N1767" i="6"/>
  <c r="O1767" i="6"/>
  <c r="P1767" i="6"/>
  <c r="R1767" i="6"/>
  <c r="S1767" i="6"/>
  <c r="T1767" i="6"/>
  <c r="U1767" i="6"/>
  <c r="V1767" i="6"/>
  <c r="BF1767" i="6"/>
  <c r="C1768" i="6"/>
  <c r="K1768" i="6"/>
  <c r="L1768" i="6"/>
  <c r="M1768" i="6"/>
  <c r="N1768" i="6"/>
  <c r="O1768" i="6"/>
  <c r="P1768" i="6"/>
  <c r="R1768" i="6"/>
  <c r="S1768" i="6"/>
  <c r="T1768" i="6"/>
  <c r="U1768" i="6"/>
  <c r="V1768" i="6"/>
  <c r="BF1768" i="6"/>
  <c r="C1769" i="6"/>
  <c r="K1769" i="6"/>
  <c r="L1769" i="6"/>
  <c r="M1769" i="6"/>
  <c r="N1769" i="6"/>
  <c r="O1769" i="6"/>
  <c r="P1769" i="6"/>
  <c r="R1769" i="6"/>
  <c r="S1769" i="6"/>
  <c r="T1769" i="6"/>
  <c r="U1769" i="6"/>
  <c r="V1769" i="6"/>
  <c r="BF1769" i="6"/>
  <c r="C1770" i="6"/>
  <c r="K1770" i="6"/>
  <c r="L1770" i="6"/>
  <c r="M1770" i="6"/>
  <c r="N1770" i="6"/>
  <c r="O1770" i="6"/>
  <c r="P1770" i="6"/>
  <c r="R1770" i="6"/>
  <c r="S1770" i="6"/>
  <c r="T1770" i="6"/>
  <c r="U1770" i="6"/>
  <c r="V1770" i="6"/>
  <c r="BF1770" i="6"/>
  <c r="C1771" i="6"/>
  <c r="K1771" i="6"/>
  <c r="L1771" i="6"/>
  <c r="M1771" i="6"/>
  <c r="N1771" i="6"/>
  <c r="O1771" i="6"/>
  <c r="P1771" i="6"/>
  <c r="R1771" i="6"/>
  <c r="S1771" i="6"/>
  <c r="T1771" i="6"/>
  <c r="U1771" i="6"/>
  <c r="V1771" i="6"/>
  <c r="BF1771" i="6"/>
  <c r="C1773" i="6"/>
  <c r="K1773" i="6"/>
  <c r="L1773" i="6"/>
  <c r="M1773" i="6"/>
  <c r="N1773" i="6"/>
  <c r="O1773" i="6"/>
  <c r="P1773" i="6"/>
  <c r="R1773" i="6"/>
  <c r="S1773" i="6"/>
  <c r="T1773" i="6"/>
  <c r="U1773" i="6"/>
  <c r="V1773" i="6"/>
  <c r="BF1773" i="6"/>
  <c r="C1774" i="6"/>
  <c r="K1774" i="6"/>
  <c r="L1774" i="6"/>
  <c r="M1774" i="6"/>
  <c r="N1774" i="6"/>
  <c r="O1774" i="6"/>
  <c r="P1774" i="6"/>
  <c r="R1774" i="6"/>
  <c r="S1774" i="6"/>
  <c r="T1774" i="6"/>
  <c r="U1774" i="6"/>
  <c r="V1774" i="6"/>
  <c r="BF1774" i="6"/>
  <c r="C1775" i="6"/>
  <c r="K1775" i="6"/>
  <c r="L1775" i="6"/>
  <c r="M1775" i="6"/>
  <c r="N1775" i="6"/>
  <c r="O1775" i="6"/>
  <c r="P1775" i="6"/>
  <c r="R1775" i="6"/>
  <c r="S1775" i="6"/>
  <c r="T1775" i="6"/>
  <c r="U1775" i="6"/>
  <c r="V1775" i="6"/>
  <c r="BF1775" i="6"/>
  <c r="C1776" i="6"/>
  <c r="K1776" i="6"/>
  <c r="L1776" i="6"/>
  <c r="M1776" i="6"/>
  <c r="N1776" i="6"/>
  <c r="O1776" i="6"/>
  <c r="P1776" i="6"/>
  <c r="R1776" i="6"/>
  <c r="S1776" i="6"/>
  <c r="T1776" i="6"/>
  <c r="U1776" i="6"/>
  <c r="V1776" i="6"/>
  <c r="BF1776" i="6"/>
  <c r="C1778" i="6"/>
  <c r="K1778" i="6"/>
  <c r="L1778" i="6"/>
  <c r="M1778" i="6"/>
  <c r="N1778" i="6"/>
  <c r="O1778" i="6"/>
  <c r="P1778" i="6"/>
  <c r="R1778" i="6"/>
  <c r="S1778" i="6"/>
  <c r="T1778" i="6"/>
  <c r="U1778" i="6"/>
  <c r="V1778" i="6"/>
  <c r="BF1778" i="6"/>
  <c r="C1779" i="6"/>
  <c r="K1779" i="6"/>
  <c r="L1779" i="6"/>
  <c r="M1779" i="6"/>
  <c r="N1779" i="6"/>
  <c r="O1779" i="6"/>
  <c r="P1779" i="6"/>
  <c r="R1779" i="6"/>
  <c r="S1779" i="6"/>
  <c r="T1779" i="6"/>
  <c r="U1779" i="6"/>
  <c r="V1779" i="6"/>
  <c r="BF1779" i="6"/>
  <c r="C1781" i="6"/>
  <c r="K1781" i="6"/>
  <c r="L1781" i="6"/>
  <c r="M1781" i="6"/>
  <c r="N1781" i="6"/>
  <c r="O1781" i="6"/>
  <c r="P1781" i="6"/>
  <c r="R1781" i="6"/>
  <c r="S1781" i="6"/>
  <c r="T1781" i="6"/>
  <c r="U1781" i="6"/>
  <c r="V1781" i="6"/>
  <c r="BF1781" i="6"/>
  <c r="C1782" i="6"/>
  <c r="K1782" i="6"/>
  <c r="L1782" i="6"/>
  <c r="M1782" i="6"/>
  <c r="N1782" i="6"/>
  <c r="O1782" i="6"/>
  <c r="P1782" i="6"/>
  <c r="R1782" i="6"/>
  <c r="S1782" i="6"/>
  <c r="T1782" i="6"/>
  <c r="U1782" i="6"/>
  <c r="V1782" i="6"/>
  <c r="BF1782" i="6"/>
  <c r="C1783" i="6"/>
  <c r="K1783" i="6"/>
  <c r="L1783" i="6"/>
  <c r="M1783" i="6"/>
  <c r="N1783" i="6"/>
  <c r="O1783" i="6"/>
  <c r="P1783" i="6"/>
  <c r="R1783" i="6"/>
  <c r="S1783" i="6"/>
  <c r="T1783" i="6"/>
  <c r="U1783" i="6"/>
  <c r="V1783" i="6"/>
  <c r="BF1783" i="6"/>
  <c r="C1786" i="6"/>
  <c r="K1786" i="6"/>
  <c r="L1786" i="6"/>
  <c r="M1786" i="6"/>
  <c r="N1786" i="6"/>
  <c r="O1786" i="6"/>
  <c r="P1786" i="6"/>
  <c r="R1786" i="6"/>
  <c r="S1786" i="6"/>
  <c r="T1786" i="6"/>
  <c r="U1786" i="6"/>
  <c r="V1786" i="6"/>
  <c r="AY1786" i="6"/>
  <c r="BF1786" i="6"/>
  <c r="C1787" i="6"/>
  <c r="K1787" i="6"/>
  <c r="L1787" i="6"/>
  <c r="M1787" i="6"/>
  <c r="N1787" i="6"/>
  <c r="O1787" i="6"/>
  <c r="P1787" i="6"/>
  <c r="R1787" i="6"/>
  <c r="S1787" i="6"/>
  <c r="T1787" i="6"/>
  <c r="U1787" i="6"/>
  <c r="V1787" i="6"/>
  <c r="AY1787" i="6"/>
  <c r="BF1787" i="6"/>
  <c r="C1788" i="6"/>
  <c r="K1788" i="6"/>
  <c r="L1788" i="6"/>
  <c r="M1788" i="6"/>
  <c r="N1788" i="6"/>
  <c r="O1788" i="6"/>
  <c r="P1788" i="6"/>
  <c r="R1788" i="6"/>
  <c r="S1788" i="6"/>
  <c r="T1788" i="6"/>
  <c r="U1788" i="6"/>
  <c r="V1788" i="6"/>
  <c r="AY1788" i="6"/>
  <c r="BF1788" i="6"/>
  <c r="C1789" i="6"/>
  <c r="K1789" i="6"/>
  <c r="L1789" i="6"/>
  <c r="M1789" i="6"/>
  <c r="N1789" i="6"/>
  <c r="O1789" i="6"/>
  <c r="P1789" i="6"/>
  <c r="R1789" i="6"/>
  <c r="S1789" i="6"/>
  <c r="T1789" i="6"/>
  <c r="U1789" i="6"/>
  <c r="V1789" i="6"/>
  <c r="AY1789" i="6"/>
  <c r="BF1789" i="6"/>
  <c r="C1790" i="6"/>
  <c r="K1790" i="6"/>
  <c r="L1790" i="6"/>
  <c r="M1790" i="6"/>
  <c r="N1790" i="6"/>
  <c r="O1790" i="6"/>
  <c r="P1790" i="6"/>
  <c r="R1790" i="6"/>
  <c r="S1790" i="6"/>
  <c r="T1790" i="6"/>
  <c r="U1790" i="6"/>
  <c r="V1790" i="6"/>
  <c r="AY1790" i="6"/>
  <c r="BF1790" i="6"/>
  <c r="C1791" i="6"/>
  <c r="K1791" i="6"/>
  <c r="L1791" i="6"/>
  <c r="M1791" i="6"/>
  <c r="N1791" i="6"/>
  <c r="O1791" i="6"/>
  <c r="P1791" i="6"/>
  <c r="R1791" i="6"/>
  <c r="S1791" i="6"/>
  <c r="T1791" i="6"/>
  <c r="U1791" i="6"/>
  <c r="V1791" i="6"/>
  <c r="AY1791" i="6"/>
  <c r="BF1791" i="6"/>
  <c r="C1792" i="6"/>
  <c r="K1792" i="6"/>
  <c r="L1792" i="6"/>
  <c r="M1792" i="6"/>
  <c r="N1792" i="6"/>
  <c r="O1792" i="6"/>
  <c r="P1792" i="6"/>
  <c r="R1792" i="6"/>
  <c r="S1792" i="6"/>
  <c r="T1792" i="6"/>
  <c r="U1792" i="6"/>
  <c r="V1792" i="6"/>
  <c r="AY1792" i="6"/>
  <c r="BF1792" i="6"/>
  <c r="C1793" i="6"/>
  <c r="K1793" i="6"/>
  <c r="L1793" i="6"/>
  <c r="M1793" i="6"/>
  <c r="N1793" i="6"/>
  <c r="O1793" i="6"/>
  <c r="P1793" i="6"/>
  <c r="R1793" i="6"/>
  <c r="S1793" i="6"/>
  <c r="T1793" i="6"/>
  <c r="U1793" i="6"/>
  <c r="V1793" i="6"/>
  <c r="AY1793" i="6"/>
  <c r="BF1793" i="6"/>
  <c r="C1794" i="6"/>
  <c r="K1794" i="6"/>
  <c r="L1794" i="6"/>
  <c r="M1794" i="6"/>
  <c r="N1794" i="6"/>
  <c r="O1794" i="6"/>
  <c r="P1794" i="6"/>
  <c r="R1794" i="6"/>
  <c r="S1794" i="6"/>
  <c r="T1794" i="6"/>
  <c r="U1794" i="6"/>
  <c r="V1794" i="6"/>
  <c r="AY1794" i="6"/>
  <c r="BF1794" i="6"/>
  <c r="C1795" i="6"/>
  <c r="K1795" i="6"/>
  <c r="L1795" i="6"/>
  <c r="M1795" i="6"/>
  <c r="N1795" i="6"/>
  <c r="O1795" i="6"/>
  <c r="P1795" i="6"/>
  <c r="R1795" i="6"/>
  <c r="S1795" i="6"/>
  <c r="T1795" i="6"/>
  <c r="U1795" i="6"/>
  <c r="V1795" i="6"/>
  <c r="AY1795" i="6"/>
  <c r="BF1795" i="6"/>
  <c r="C1796" i="6"/>
  <c r="K1796" i="6"/>
  <c r="L1796" i="6"/>
  <c r="M1796" i="6"/>
  <c r="N1796" i="6"/>
  <c r="O1796" i="6"/>
  <c r="P1796" i="6"/>
  <c r="R1796" i="6"/>
  <c r="S1796" i="6"/>
  <c r="T1796" i="6"/>
  <c r="U1796" i="6"/>
  <c r="V1796" i="6"/>
  <c r="AY1796" i="6"/>
  <c r="BF1796" i="6"/>
  <c r="C1797" i="6"/>
  <c r="K1797" i="6"/>
  <c r="L1797" i="6"/>
  <c r="M1797" i="6"/>
  <c r="N1797" i="6"/>
  <c r="O1797" i="6"/>
  <c r="P1797" i="6"/>
  <c r="R1797" i="6"/>
  <c r="S1797" i="6"/>
  <c r="T1797" i="6"/>
  <c r="U1797" i="6"/>
  <c r="V1797" i="6"/>
  <c r="AY1797" i="6"/>
  <c r="BF1797" i="6"/>
  <c r="C1798" i="6"/>
  <c r="K1798" i="6"/>
  <c r="L1798" i="6"/>
  <c r="M1798" i="6"/>
  <c r="N1798" i="6"/>
  <c r="O1798" i="6"/>
  <c r="P1798" i="6"/>
  <c r="R1798" i="6"/>
  <c r="S1798" i="6"/>
  <c r="T1798" i="6"/>
  <c r="U1798" i="6"/>
  <c r="V1798" i="6"/>
  <c r="AY1798" i="6"/>
  <c r="BF1798" i="6"/>
  <c r="C1799" i="6"/>
  <c r="K1799" i="6"/>
  <c r="L1799" i="6"/>
  <c r="M1799" i="6"/>
  <c r="N1799" i="6"/>
  <c r="O1799" i="6"/>
  <c r="P1799" i="6"/>
  <c r="R1799" i="6"/>
  <c r="S1799" i="6"/>
  <c r="T1799" i="6"/>
  <c r="U1799" i="6"/>
  <c r="V1799" i="6"/>
  <c r="AY1799" i="6"/>
  <c r="BF1799" i="6"/>
  <c r="C1800" i="6"/>
  <c r="K1800" i="6"/>
  <c r="L1800" i="6"/>
  <c r="M1800" i="6"/>
  <c r="N1800" i="6"/>
  <c r="O1800" i="6"/>
  <c r="P1800" i="6"/>
  <c r="R1800" i="6"/>
  <c r="S1800" i="6"/>
  <c r="T1800" i="6"/>
  <c r="U1800" i="6"/>
  <c r="V1800" i="6"/>
  <c r="AY1800" i="6"/>
  <c r="BF1800" i="6"/>
  <c r="C1801" i="6"/>
  <c r="K1801" i="6"/>
  <c r="L1801" i="6"/>
  <c r="M1801" i="6"/>
  <c r="N1801" i="6"/>
  <c r="O1801" i="6"/>
  <c r="P1801" i="6"/>
  <c r="R1801" i="6"/>
  <c r="S1801" i="6"/>
  <c r="T1801" i="6"/>
  <c r="U1801" i="6"/>
  <c r="V1801" i="6"/>
  <c r="AY1801" i="6"/>
  <c r="BF1801" i="6"/>
  <c r="C1802" i="6"/>
  <c r="K1802" i="6"/>
  <c r="L1802" i="6"/>
  <c r="M1802" i="6"/>
  <c r="N1802" i="6"/>
  <c r="O1802" i="6"/>
  <c r="P1802" i="6"/>
  <c r="R1802" i="6"/>
  <c r="S1802" i="6"/>
  <c r="T1802" i="6"/>
  <c r="U1802" i="6"/>
  <c r="V1802" i="6"/>
  <c r="AY1802" i="6"/>
  <c r="BF1802" i="6"/>
  <c r="C1803" i="6"/>
  <c r="K1803" i="6"/>
  <c r="L1803" i="6"/>
  <c r="M1803" i="6"/>
  <c r="N1803" i="6"/>
  <c r="O1803" i="6"/>
  <c r="P1803" i="6"/>
  <c r="R1803" i="6"/>
  <c r="S1803" i="6"/>
  <c r="T1803" i="6"/>
  <c r="U1803" i="6"/>
  <c r="V1803" i="6"/>
  <c r="AY1803" i="6"/>
  <c r="BF1803" i="6"/>
  <c r="C1804" i="6"/>
  <c r="K1804" i="6"/>
  <c r="L1804" i="6"/>
  <c r="M1804" i="6"/>
  <c r="N1804" i="6"/>
  <c r="O1804" i="6"/>
  <c r="P1804" i="6"/>
  <c r="R1804" i="6"/>
  <c r="S1804" i="6"/>
  <c r="T1804" i="6"/>
  <c r="U1804" i="6"/>
  <c r="V1804" i="6"/>
  <c r="AY1804" i="6"/>
  <c r="BF1804" i="6"/>
  <c r="C1805" i="6"/>
  <c r="K1805" i="6"/>
  <c r="L1805" i="6"/>
  <c r="M1805" i="6"/>
  <c r="N1805" i="6"/>
  <c r="O1805" i="6"/>
  <c r="P1805" i="6"/>
  <c r="R1805" i="6"/>
  <c r="S1805" i="6"/>
  <c r="T1805" i="6"/>
  <c r="U1805" i="6"/>
  <c r="V1805" i="6"/>
  <c r="AY1805" i="6"/>
  <c r="BF1805" i="6"/>
  <c r="C1806" i="6"/>
  <c r="K1806" i="6"/>
  <c r="L1806" i="6"/>
  <c r="M1806" i="6"/>
  <c r="N1806" i="6"/>
  <c r="O1806" i="6"/>
  <c r="P1806" i="6"/>
  <c r="R1806" i="6"/>
  <c r="S1806" i="6"/>
  <c r="T1806" i="6"/>
  <c r="U1806" i="6"/>
  <c r="V1806" i="6"/>
  <c r="AY1806" i="6"/>
  <c r="BF1806" i="6"/>
  <c r="C1807" i="6"/>
  <c r="K1807" i="6"/>
  <c r="L1807" i="6"/>
  <c r="M1807" i="6"/>
  <c r="N1807" i="6"/>
  <c r="O1807" i="6"/>
  <c r="P1807" i="6"/>
  <c r="R1807" i="6"/>
  <c r="S1807" i="6"/>
  <c r="T1807" i="6"/>
  <c r="U1807" i="6"/>
  <c r="V1807" i="6"/>
  <c r="AY1807" i="6"/>
  <c r="BF1807" i="6"/>
  <c r="C1808" i="6"/>
  <c r="K1808" i="6"/>
  <c r="L1808" i="6"/>
  <c r="M1808" i="6"/>
  <c r="N1808" i="6"/>
  <c r="O1808" i="6"/>
  <c r="P1808" i="6"/>
  <c r="R1808" i="6"/>
  <c r="S1808" i="6"/>
  <c r="T1808" i="6"/>
  <c r="U1808" i="6"/>
  <c r="V1808" i="6"/>
  <c r="AY1808" i="6"/>
  <c r="BF1808" i="6"/>
  <c r="C1809" i="6"/>
  <c r="K1809" i="6"/>
  <c r="L1809" i="6"/>
  <c r="M1809" i="6"/>
  <c r="N1809" i="6"/>
  <c r="O1809" i="6"/>
  <c r="P1809" i="6"/>
  <c r="R1809" i="6"/>
  <c r="S1809" i="6"/>
  <c r="T1809" i="6"/>
  <c r="U1809" i="6"/>
  <c r="V1809" i="6"/>
  <c r="AY1809" i="6"/>
  <c r="BF1809" i="6"/>
  <c r="C1810" i="6"/>
  <c r="K1810" i="6"/>
  <c r="L1810" i="6"/>
  <c r="M1810" i="6"/>
  <c r="N1810" i="6"/>
  <c r="O1810" i="6"/>
  <c r="P1810" i="6"/>
  <c r="R1810" i="6"/>
  <c r="S1810" i="6"/>
  <c r="T1810" i="6"/>
  <c r="U1810" i="6"/>
  <c r="V1810" i="6"/>
  <c r="AY1810" i="6"/>
  <c r="BF1810" i="6"/>
  <c r="C1811" i="6"/>
  <c r="K1811" i="6"/>
  <c r="L1811" i="6"/>
  <c r="M1811" i="6"/>
  <c r="N1811" i="6"/>
  <c r="O1811" i="6"/>
  <c r="P1811" i="6"/>
  <c r="R1811" i="6"/>
  <c r="S1811" i="6"/>
  <c r="T1811" i="6"/>
  <c r="U1811" i="6"/>
  <c r="V1811" i="6"/>
  <c r="AY1811" i="6"/>
  <c r="BF1811" i="6"/>
  <c r="C1812" i="6"/>
  <c r="K1812" i="6"/>
  <c r="L1812" i="6"/>
  <c r="M1812" i="6"/>
  <c r="N1812" i="6"/>
  <c r="O1812" i="6"/>
  <c r="P1812" i="6"/>
  <c r="R1812" i="6"/>
  <c r="S1812" i="6"/>
  <c r="T1812" i="6"/>
  <c r="U1812" i="6"/>
  <c r="V1812" i="6"/>
  <c r="AY1812" i="6"/>
  <c r="BF1812" i="6"/>
  <c r="C1813" i="6"/>
  <c r="K1813" i="6"/>
  <c r="L1813" i="6"/>
  <c r="M1813" i="6"/>
  <c r="N1813" i="6"/>
  <c r="O1813" i="6"/>
  <c r="P1813" i="6"/>
  <c r="R1813" i="6"/>
  <c r="S1813" i="6"/>
  <c r="T1813" i="6"/>
  <c r="U1813" i="6"/>
  <c r="V1813" i="6"/>
  <c r="AY1813" i="6"/>
  <c r="BF1813" i="6"/>
  <c r="C1814" i="6"/>
  <c r="K1814" i="6"/>
  <c r="L1814" i="6"/>
  <c r="M1814" i="6"/>
  <c r="N1814" i="6"/>
  <c r="O1814" i="6"/>
  <c r="P1814" i="6"/>
  <c r="R1814" i="6"/>
  <c r="S1814" i="6"/>
  <c r="T1814" i="6"/>
  <c r="U1814" i="6"/>
  <c r="V1814" i="6"/>
  <c r="AY1814" i="6"/>
  <c r="BF1814" i="6"/>
  <c r="C1815" i="6"/>
  <c r="K1815" i="6"/>
  <c r="L1815" i="6"/>
  <c r="M1815" i="6"/>
  <c r="N1815" i="6"/>
  <c r="O1815" i="6"/>
  <c r="P1815" i="6"/>
  <c r="R1815" i="6"/>
  <c r="S1815" i="6"/>
  <c r="T1815" i="6"/>
  <c r="U1815" i="6"/>
  <c r="V1815" i="6"/>
  <c r="AY1815" i="6"/>
  <c r="BF1815" i="6"/>
  <c r="C1816" i="6"/>
  <c r="K1816" i="6"/>
  <c r="L1816" i="6"/>
  <c r="M1816" i="6"/>
  <c r="N1816" i="6"/>
  <c r="O1816" i="6"/>
  <c r="P1816" i="6"/>
  <c r="R1816" i="6"/>
  <c r="S1816" i="6"/>
  <c r="T1816" i="6"/>
  <c r="U1816" i="6"/>
  <c r="V1816" i="6"/>
  <c r="AY1816" i="6"/>
  <c r="BF1816" i="6"/>
  <c r="C1817" i="6"/>
  <c r="K1817" i="6"/>
  <c r="L1817" i="6"/>
  <c r="M1817" i="6"/>
  <c r="N1817" i="6"/>
  <c r="O1817" i="6"/>
  <c r="P1817" i="6"/>
  <c r="R1817" i="6"/>
  <c r="S1817" i="6"/>
  <c r="T1817" i="6"/>
  <c r="U1817" i="6"/>
  <c r="V1817" i="6"/>
  <c r="AY1817" i="6"/>
  <c r="BF1817" i="6"/>
  <c r="C1818" i="6"/>
  <c r="K1818" i="6"/>
  <c r="L1818" i="6"/>
  <c r="M1818" i="6"/>
  <c r="N1818" i="6"/>
  <c r="O1818" i="6"/>
  <c r="P1818" i="6"/>
  <c r="R1818" i="6"/>
  <c r="S1818" i="6"/>
  <c r="T1818" i="6"/>
  <c r="U1818" i="6"/>
  <c r="V1818" i="6"/>
  <c r="AY1818" i="6"/>
  <c r="BF1818" i="6"/>
  <c r="C1819" i="6"/>
  <c r="K1819" i="6"/>
  <c r="L1819" i="6"/>
  <c r="M1819" i="6"/>
  <c r="N1819" i="6"/>
  <c r="O1819" i="6"/>
  <c r="P1819" i="6"/>
  <c r="R1819" i="6"/>
  <c r="S1819" i="6"/>
  <c r="T1819" i="6"/>
  <c r="U1819" i="6"/>
  <c r="V1819" i="6"/>
  <c r="AY1819" i="6"/>
  <c r="BF1819" i="6"/>
  <c r="C1820" i="6"/>
  <c r="K1820" i="6"/>
  <c r="L1820" i="6"/>
  <c r="M1820" i="6"/>
  <c r="N1820" i="6"/>
  <c r="O1820" i="6"/>
  <c r="P1820" i="6"/>
  <c r="R1820" i="6"/>
  <c r="S1820" i="6"/>
  <c r="T1820" i="6"/>
  <c r="U1820" i="6"/>
  <c r="V1820" i="6"/>
  <c r="AY1820" i="6"/>
  <c r="BF1820" i="6"/>
  <c r="C1821" i="6"/>
  <c r="K1821" i="6"/>
  <c r="L1821" i="6"/>
  <c r="M1821" i="6"/>
  <c r="N1821" i="6"/>
  <c r="O1821" i="6"/>
  <c r="P1821" i="6"/>
  <c r="R1821" i="6"/>
  <c r="S1821" i="6"/>
  <c r="T1821" i="6"/>
  <c r="U1821" i="6"/>
  <c r="V1821" i="6"/>
  <c r="AY1821" i="6"/>
  <c r="BF1821" i="6"/>
  <c r="C1822" i="6"/>
  <c r="K1822" i="6"/>
  <c r="L1822" i="6"/>
  <c r="M1822" i="6"/>
  <c r="N1822" i="6"/>
  <c r="O1822" i="6"/>
  <c r="P1822" i="6"/>
  <c r="R1822" i="6"/>
  <c r="S1822" i="6"/>
  <c r="T1822" i="6"/>
  <c r="U1822" i="6"/>
  <c r="V1822" i="6"/>
  <c r="AY1822" i="6"/>
  <c r="BF1822" i="6"/>
  <c r="C1823" i="6"/>
  <c r="K1823" i="6"/>
  <c r="L1823" i="6"/>
  <c r="M1823" i="6"/>
  <c r="N1823" i="6"/>
  <c r="O1823" i="6"/>
  <c r="P1823" i="6"/>
  <c r="R1823" i="6"/>
  <c r="S1823" i="6"/>
  <c r="T1823" i="6"/>
  <c r="U1823" i="6"/>
  <c r="V1823" i="6"/>
  <c r="AY1823" i="6"/>
  <c r="BF1823" i="6"/>
  <c r="C1824" i="6"/>
  <c r="K1824" i="6"/>
  <c r="L1824" i="6"/>
  <c r="M1824" i="6"/>
  <c r="N1824" i="6"/>
  <c r="O1824" i="6"/>
  <c r="P1824" i="6"/>
  <c r="R1824" i="6"/>
  <c r="S1824" i="6"/>
  <c r="T1824" i="6"/>
  <c r="U1824" i="6"/>
  <c r="V1824" i="6"/>
  <c r="AY1824" i="6"/>
  <c r="BF1824" i="6"/>
  <c r="C1825" i="6"/>
  <c r="K1825" i="6"/>
  <c r="L1825" i="6"/>
  <c r="M1825" i="6"/>
  <c r="N1825" i="6"/>
  <c r="O1825" i="6"/>
  <c r="P1825" i="6"/>
  <c r="R1825" i="6"/>
  <c r="S1825" i="6"/>
  <c r="T1825" i="6"/>
  <c r="U1825" i="6"/>
  <c r="V1825" i="6"/>
  <c r="AY1825" i="6"/>
  <c r="BF1825" i="6"/>
  <c r="C1826" i="6"/>
  <c r="K1826" i="6"/>
  <c r="L1826" i="6"/>
  <c r="M1826" i="6"/>
  <c r="N1826" i="6"/>
  <c r="O1826" i="6"/>
  <c r="P1826" i="6"/>
  <c r="R1826" i="6"/>
  <c r="S1826" i="6"/>
  <c r="T1826" i="6"/>
  <c r="U1826" i="6"/>
  <c r="V1826" i="6"/>
  <c r="AY1826" i="6"/>
  <c r="BF1826" i="6"/>
  <c r="C1827" i="6"/>
  <c r="K1827" i="6"/>
  <c r="L1827" i="6"/>
  <c r="M1827" i="6"/>
  <c r="N1827" i="6"/>
  <c r="O1827" i="6"/>
  <c r="P1827" i="6"/>
  <c r="R1827" i="6"/>
  <c r="S1827" i="6"/>
  <c r="T1827" i="6"/>
  <c r="U1827" i="6"/>
  <c r="V1827" i="6"/>
  <c r="AY1827" i="6"/>
  <c r="BF1827" i="6"/>
  <c r="C1828" i="6"/>
  <c r="K1828" i="6"/>
  <c r="L1828" i="6"/>
  <c r="M1828" i="6"/>
  <c r="N1828" i="6"/>
  <c r="O1828" i="6"/>
  <c r="P1828" i="6"/>
  <c r="R1828" i="6"/>
  <c r="S1828" i="6"/>
  <c r="T1828" i="6"/>
  <c r="U1828" i="6"/>
  <c r="V1828" i="6"/>
  <c r="AY1828" i="6"/>
  <c r="BF1828" i="6"/>
  <c r="C1829" i="6"/>
  <c r="K1829" i="6"/>
  <c r="L1829" i="6"/>
  <c r="M1829" i="6"/>
  <c r="N1829" i="6"/>
  <c r="O1829" i="6"/>
  <c r="P1829" i="6"/>
  <c r="R1829" i="6"/>
  <c r="S1829" i="6"/>
  <c r="T1829" i="6"/>
  <c r="U1829" i="6"/>
  <c r="V1829" i="6"/>
  <c r="AY1829" i="6"/>
  <c r="BF1829" i="6"/>
  <c r="C1830" i="6"/>
  <c r="K1830" i="6"/>
  <c r="L1830" i="6"/>
  <c r="M1830" i="6"/>
  <c r="N1830" i="6"/>
  <c r="O1830" i="6"/>
  <c r="P1830" i="6"/>
  <c r="R1830" i="6"/>
  <c r="S1830" i="6"/>
  <c r="T1830" i="6"/>
  <c r="U1830" i="6"/>
  <c r="V1830" i="6"/>
  <c r="AY1830" i="6"/>
  <c r="BF1830" i="6"/>
  <c r="C1831" i="6"/>
  <c r="K1831" i="6"/>
  <c r="L1831" i="6"/>
  <c r="M1831" i="6"/>
  <c r="N1831" i="6"/>
  <c r="O1831" i="6"/>
  <c r="P1831" i="6"/>
  <c r="R1831" i="6"/>
  <c r="S1831" i="6"/>
  <c r="T1831" i="6"/>
  <c r="U1831" i="6"/>
  <c r="V1831" i="6"/>
  <c r="AY1831" i="6"/>
  <c r="BF1831" i="6"/>
  <c r="C1832" i="6"/>
  <c r="K1832" i="6"/>
  <c r="L1832" i="6"/>
  <c r="M1832" i="6"/>
  <c r="N1832" i="6"/>
  <c r="O1832" i="6"/>
  <c r="P1832" i="6"/>
  <c r="R1832" i="6"/>
  <c r="S1832" i="6"/>
  <c r="T1832" i="6"/>
  <c r="U1832" i="6"/>
  <c r="V1832" i="6"/>
  <c r="AY1832" i="6"/>
  <c r="BF1832" i="6"/>
  <c r="C1833" i="6"/>
  <c r="K1833" i="6"/>
  <c r="L1833" i="6"/>
  <c r="M1833" i="6"/>
  <c r="N1833" i="6"/>
  <c r="O1833" i="6"/>
  <c r="P1833" i="6"/>
  <c r="R1833" i="6"/>
  <c r="S1833" i="6"/>
  <c r="T1833" i="6"/>
  <c r="U1833" i="6"/>
  <c r="V1833" i="6"/>
  <c r="AY1833" i="6"/>
  <c r="BF1833" i="6"/>
  <c r="C1834" i="6"/>
  <c r="K1834" i="6"/>
  <c r="L1834" i="6"/>
  <c r="M1834" i="6"/>
  <c r="N1834" i="6"/>
  <c r="O1834" i="6"/>
  <c r="P1834" i="6"/>
  <c r="R1834" i="6"/>
  <c r="S1834" i="6"/>
  <c r="T1834" i="6"/>
  <c r="U1834" i="6"/>
  <c r="V1834" i="6"/>
  <c r="AY1834" i="6"/>
  <c r="BF1834" i="6"/>
  <c r="C1835" i="6"/>
  <c r="K1835" i="6"/>
  <c r="L1835" i="6"/>
  <c r="M1835" i="6"/>
  <c r="N1835" i="6"/>
  <c r="O1835" i="6"/>
  <c r="P1835" i="6"/>
  <c r="R1835" i="6"/>
  <c r="S1835" i="6"/>
  <c r="T1835" i="6"/>
  <c r="U1835" i="6"/>
  <c r="V1835" i="6"/>
  <c r="AY1835" i="6"/>
  <c r="BF1835" i="6"/>
  <c r="C1836" i="6"/>
  <c r="K1836" i="6"/>
  <c r="L1836" i="6"/>
  <c r="M1836" i="6"/>
  <c r="N1836" i="6"/>
  <c r="O1836" i="6"/>
  <c r="P1836" i="6"/>
  <c r="R1836" i="6"/>
  <c r="S1836" i="6"/>
  <c r="T1836" i="6"/>
  <c r="U1836" i="6"/>
  <c r="V1836" i="6"/>
  <c r="AY1836" i="6"/>
  <c r="BF1836" i="6"/>
  <c r="C1837" i="6"/>
  <c r="K1837" i="6"/>
  <c r="L1837" i="6"/>
  <c r="M1837" i="6"/>
  <c r="N1837" i="6"/>
  <c r="O1837" i="6"/>
  <c r="P1837" i="6"/>
  <c r="R1837" i="6"/>
  <c r="S1837" i="6"/>
  <c r="T1837" i="6"/>
  <c r="U1837" i="6"/>
  <c r="V1837" i="6"/>
  <c r="AY1837" i="6"/>
  <c r="BF1837" i="6"/>
  <c r="C1838" i="6"/>
  <c r="K1838" i="6"/>
  <c r="L1838" i="6"/>
  <c r="M1838" i="6"/>
  <c r="N1838" i="6"/>
  <c r="O1838" i="6"/>
  <c r="P1838" i="6"/>
  <c r="R1838" i="6"/>
  <c r="S1838" i="6"/>
  <c r="T1838" i="6"/>
  <c r="U1838" i="6"/>
  <c r="V1838" i="6"/>
  <c r="AY1838" i="6"/>
  <c r="BF1838" i="6"/>
  <c r="C1839" i="6"/>
  <c r="K1839" i="6"/>
  <c r="L1839" i="6"/>
  <c r="M1839" i="6"/>
  <c r="N1839" i="6"/>
  <c r="O1839" i="6"/>
  <c r="P1839" i="6"/>
  <c r="R1839" i="6"/>
  <c r="S1839" i="6"/>
  <c r="T1839" i="6"/>
  <c r="U1839" i="6"/>
  <c r="V1839" i="6"/>
  <c r="AY1839" i="6"/>
  <c r="BF1839" i="6"/>
  <c r="C1840" i="6"/>
  <c r="K1840" i="6"/>
  <c r="L1840" i="6"/>
  <c r="M1840" i="6"/>
  <c r="N1840" i="6"/>
  <c r="O1840" i="6"/>
  <c r="P1840" i="6"/>
  <c r="R1840" i="6"/>
  <c r="S1840" i="6"/>
  <c r="T1840" i="6"/>
  <c r="U1840" i="6"/>
  <c r="V1840" i="6"/>
  <c r="AY1840" i="6"/>
  <c r="BF1840" i="6"/>
  <c r="C1841" i="6"/>
  <c r="K1841" i="6"/>
  <c r="L1841" i="6"/>
  <c r="M1841" i="6"/>
  <c r="N1841" i="6"/>
  <c r="O1841" i="6"/>
  <c r="P1841" i="6"/>
  <c r="R1841" i="6"/>
  <c r="S1841" i="6"/>
  <c r="T1841" i="6"/>
  <c r="U1841" i="6"/>
  <c r="V1841" i="6"/>
  <c r="AY1841" i="6"/>
  <c r="BF1841" i="6"/>
  <c r="C1847" i="6"/>
  <c r="K1847" i="6"/>
  <c r="L1847" i="6"/>
  <c r="M1847" i="6"/>
  <c r="N1847" i="6"/>
  <c r="O1847" i="6"/>
  <c r="P1847" i="6"/>
  <c r="R1847" i="6"/>
  <c r="S1847" i="6"/>
  <c r="T1847" i="6"/>
  <c r="U1847" i="6"/>
  <c r="V1847" i="6"/>
  <c r="AY1847" i="6"/>
  <c r="BF1847" i="6"/>
  <c r="C1848" i="6"/>
  <c r="K1848" i="6"/>
  <c r="L1848" i="6"/>
  <c r="M1848" i="6"/>
  <c r="N1848" i="6"/>
  <c r="O1848" i="6"/>
  <c r="P1848" i="6"/>
  <c r="R1848" i="6"/>
  <c r="S1848" i="6"/>
  <c r="T1848" i="6"/>
  <c r="U1848" i="6"/>
  <c r="V1848" i="6"/>
  <c r="AY1848" i="6"/>
  <c r="BF1848" i="6"/>
  <c r="C1849" i="6"/>
  <c r="K1849" i="6"/>
  <c r="L1849" i="6"/>
  <c r="M1849" i="6"/>
  <c r="N1849" i="6"/>
  <c r="O1849" i="6"/>
  <c r="P1849" i="6"/>
  <c r="R1849" i="6"/>
  <c r="S1849" i="6"/>
  <c r="T1849" i="6"/>
  <c r="U1849" i="6"/>
  <c r="V1849" i="6"/>
  <c r="AY1849" i="6"/>
  <c r="BF1849" i="6"/>
  <c r="C1850" i="6"/>
  <c r="K1850" i="6"/>
  <c r="L1850" i="6"/>
  <c r="M1850" i="6"/>
  <c r="N1850" i="6"/>
  <c r="O1850" i="6"/>
  <c r="P1850" i="6"/>
  <c r="R1850" i="6"/>
  <c r="S1850" i="6"/>
  <c r="T1850" i="6"/>
  <c r="U1850" i="6"/>
  <c r="V1850" i="6"/>
  <c r="AY1850" i="6"/>
  <c r="BF1850" i="6"/>
  <c r="C1851" i="6"/>
  <c r="K1851" i="6"/>
  <c r="L1851" i="6"/>
  <c r="M1851" i="6"/>
  <c r="N1851" i="6"/>
  <c r="O1851" i="6"/>
  <c r="P1851" i="6"/>
  <c r="R1851" i="6"/>
  <c r="S1851" i="6"/>
  <c r="T1851" i="6"/>
  <c r="U1851" i="6"/>
  <c r="V1851" i="6"/>
  <c r="AY1851" i="6"/>
  <c r="BF1851" i="6"/>
  <c r="C1852" i="6"/>
  <c r="K1852" i="6"/>
  <c r="L1852" i="6"/>
  <c r="M1852" i="6"/>
  <c r="N1852" i="6"/>
  <c r="O1852" i="6"/>
  <c r="P1852" i="6"/>
  <c r="R1852" i="6"/>
  <c r="S1852" i="6"/>
  <c r="T1852" i="6"/>
  <c r="U1852" i="6"/>
  <c r="V1852" i="6"/>
  <c r="AY1852" i="6"/>
  <c r="BF1852" i="6"/>
  <c r="C1853" i="6"/>
  <c r="K1853" i="6"/>
  <c r="L1853" i="6"/>
  <c r="M1853" i="6"/>
  <c r="N1853" i="6"/>
  <c r="O1853" i="6"/>
  <c r="P1853" i="6"/>
  <c r="R1853" i="6"/>
  <c r="S1853" i="6"/>
  <c r="T1853" i="6"/>
  <c r="U1853" i="6"/>
  <c r="V1853" i="6"/>
  <c r="AY1853" i="6"/>
  <c r="BF1853" i="6"/>
  <c r="C1867" i="6"/>
  <c r="K1867" i="6"/>
  <c r="L1867" i="6"/>
  <c r="M1867" i="6"/>
  <c r="N1867" i="6"/>
  <c r="O1867" i="6"/>
  <c r="P1867" i="6"/>
  <c r="R1867" i="6"/>
  <c r="S1867" i="6"/>
  <c r="T1867" i="6"/>
  <c r="U1867" i="6"/>
  <c r="V1867" i="6"/>
  <c r="AY1867" i="6"/>
  <c r="BF1867" i="6"/>
  <c r="C1868" i="6"/>
  <c r="K1868" i="6"/>
  <c r="L1868" i="6"/>
  <c r="M1868" i="6"/>
  <c r="N1868" i="6"/>
  <c r="O1868" i="6"/>
  <c r="P1868" i="6"/>
  <c r="R1868" i="6"/>
  <c r="S1868" i="6"/>
  <c r="T1868" i="6"/>
  <c r="U1868" i="6"/>
  <c r="V1868" i="6"/>
  <c r="AY1868" i="6"/>
  <c r="BF1868" i="6"/>
  <c r="C1871" i="6"/>
  <c r="K1871" i="6"/>
  <c r="L1871" i="6"/>
  <c r="M1871" i="6"/>
  <c r="O1871" i="6"/>
  <c r="P1871" i="6"/>
  <c r="R1871" i="6"/>
  <c r="S1871" i="6"/>
  <c r="T1871" i="6"/>
  <c r="U1871" i="6"/>
  <c r="V1871" i="6"/>
  <c r="BF1871" i="6"/>
  <c r="C1872" i="6"/>
  <c r="K1872" i="6"/>
  <c r="L1872" i="6"/>
  <c r="M1872" i="6"/>
  <c r="O1872" i="6"/>
  <c r="P1872" i="6"/>
  <c r="R1872" i="6"/>
  <c r="S1872" i="6"/>
  <c r="T1872" i="6"/>
  <c r="U1872" i="6"/>
  <c r="V1872" i="6"/>
  <c r="BF1872" i="6"/>
  <c r="BF1875" i="6"/>
  <c r="BF1876" i="6"/>
  <c r="BF1877" i="6"/>
  <c r="C1880" i="6"/>
  <c r="K1880" i="6"/>
  <c r="L1880" i="6"/>
  <c r="M1880" i="6"/>
  <c r="O1880" i="6"/>
  <c r="P1880" i="6"/>
  <c r="R1880" i="6"/>
  <c r="S1880" i="6"/>
  <c r="T1880" i="6"/>
  <c r="U1880" i="6"/>
  <c r="V1880" i="6"/>
  <c r="BF1880" i="6"/>
  <c r="C1881" i="6"/>
  <c r="K1881" i="6"/>
  <c r="L1881" i="6"/>
  <c r="M1881" i="6"/>
  <c r="O1881" i="6"/>
  <c r="P1881" i="6"/>
  <c r="R1881" i="6"/>
  <c r="S1881" i="6"/>
  <c r="T1881" i="6"/>
  <c r="U1881" i="6"/>
  <c r="V1881" i="6"/>
  <c r="BF1881" i="6"/>
  <c r="C1884" i="6"/>
  <c r="K1884" i="6"/>
  <c r="L1884" i="6"/>
  <c r="M1884" i="6"/>
  <c r="O1884" i="6"/>
  <c r="P1884" i="6"/>
  <c r="R1884" i="6"/>
  <c r="S1884" i="6"/>
  <c r="T1884" i="6"/>
  <c r="U1884" i="6"/>
  <c r="V1884" i="6"/>
  <c r="BF1884" i="6"/>
  <c r="C1885" i="6"/>
  <c r="K1885" i="6"/>
  <c r="L1885" i="6"/>
  <c r="M1885" i="6"/>
  <c r="O1885" i="6"/>
  <c r="P1885" i="6"/>
  <c r="R1885" i="6"/>
  <c r="S1885" i="6"/>
  <c r="T1885" i="6"/>
  <c r="U1885" i="6"/>
  <c r="V1885" i="6"/>
  <c r="BF1885" i="6"/>
  <c r="C1886" i="6"/>
  <c r="K1886" i="6"/>
  <c r="L1886" i="6"/>
  <c r="M1886" i="6"/>
  <c r="O1886" i="6"/>
  <c r="P1886" i="6"/>
  <c r="R1886" i="6"/>
  <c r="S1886" i="6"/>
  <c r="T1886" i="6"/>
  <c r="U1886" i="6"/>
  <c r="V1886" i="6"/>
  <c r="BF1886" i="6"/>
  <c r="C1887" i="6"/>
  <c r="K1887" i="6"/>
  <c r="L1887" i="6"/>
  <c r="M1887" i="6"/>
  <c r="O1887" i="6"/>
  <c r="P1887" i="6"/>
  <c r="R1887" i="6"/>
  <c r="S1887" i="6"/>
  <c r="T1887" i="6"/>
  <c r="U1887" i="6"/>
  <c r="V1887" i="6"/>
  <c r="BF1887" i="6"/>
  <c r="C1888" i="6"/>
  <c r="K1888" i="6"/>
  <c r="L1888" i="6"/>
  <c r="M1888" i="6"/>
  <c r="O1888" i="6"/>
  <c r="P1888" i="6"/>
  <c r="R1888" i="6"/>
  <c r="S1888" i="6"/>
  <c r="T1888" i="6"/>
  <c r="U1888" i="6"/>
  <c r="V1888" i="6"/>
  <c r="BF1888" i="6"/>
  <c r="C1889" i="6"/>
  <c r="K1889" i="6"/>
  <c r="L1889" i="6"/>
  <c r="M1889" i="6"/>
  <c r="O1889" i="6"/>
  <c r="P1889" i="6"/>
  <c r="R1889" i="6"/>
  <c r="S1889" i="6"/>
  <c r="T1889" i="6"/>
  <c r="U1889" i="6"/>
  <c r="V1889" i="6"/>
  <c r="BF1889" i="6"/>
  <c r="C1890" i="6"/>
  <c r="K1890" i="6"/>
  <c r="L1890" i="6"/>
  <c r="M1890" i="6"/>
  <c r="O1890" i="6"/>
  <c r="P1890" i="6"/>
  <c r="R1890" i="6"/>
  <c r="S1890" i="6"/>
  <c r="T1890" i="6"/>
  <c r="U1890" i="6"/>
  <c r="V1890" i="6"/>
  <c r="BF1890" i="6"/>
  <c r="C1891" i="6"/>
  <c r="K1891" i="6"/>
  <c r="L1891" i="6"/>
  <c r="M1891" i="6"/>
  <c r="O1891" i="6"/>
  <c r="P1891" i="6"/>
  <c r="R1891" i="6"/>
  <c r="S1891" i="6"/>
  <c r="T1891" i="6"/>
  <c r="U1891" i="6"/>
  <c r="V1891" i="6"/>
  <c r="BF1891" i="6"/>
  <c r="C1892" i="6"/>
  <c r="K1892" i="6"/>
  <c r="L1892" i="6"/>
  <c r="M1892" i="6"/>
  <c r="O1892" i="6"/>
  <c r="P1892" i="6"/>
  <c r="R1892" i="6"/>
  <c r="S1892" i="6"/>
  <c r="T1892" i="6"/>
  <c r="U1892" i="6"/>
  <c r="V1892" i="6"/>
  <c r="BF1892" i="6"/>
  <c r="C1893" i="6"/>
  <c r="K1893" i="6"/>
  <c r="L1893" i="6"/>
  <c r="M1893" i="6"/>
  <c r="O1893" i="6"/>
  <c r="P1893" i="6"/>
  <c r="R1893" i="6"/>
  <c r="S1893" i="6"/>
  <c r="T1893" i="6"/>
  <c r="U1893" i="6"/>
  <c r="V1893" i="6"/>
  <c r="BF1893" i="6"/>
  <c r="C1894" i="6"/>
  <c r="K1894" i="6"/>
  <c r="L1894" i="6"/>
  <c r="M1894" i="6"/>
  <c r="O1894" i="6"/>
  <c r="P1894" i="6"/>
  <c r="R1894" i="6"/>
  <c r="S1894" i="6"/>
  <c r="T1894" i="6"/>
  <c r="U1894" i="6"/>
  <c r="V1894" i="6"/>
  <c r="BF1894" i="6"/>
  <c r="C1895" i="6"/>
  <c r="K1895" i="6"/>
  <c r="L1895" i="6"/>
  <c r="M1895" i="6"/>
  <c r="O1895" i="6"/>
  <c r="P1895" i="6"/>
  <c r="R1895" i="6"/>
  <c r="S1895" i="6"/>
  <c r="T1895" i="6"/>
  <c r="U1895" i="6"/>
  <c r="V1895" i="6"/>
  <c r="BF1895" i="6"/>
  <c r="C1896" i="6"/>
  <c r="K1896" i="6"/>
  <c r="L1896" i="6"/>
  <c r="M1896" i="6"/>
  <c r="O1896" i="6"/>
  <c r="P1896" i="6"/>
  <c r="R1896" i="6"/>
  <c r="S1896" i="6"/>
  <c r="T1896" i="6"/>
  <c r="U1896" i="6"/>
  <c r="V1896" i="6"/>
  <c r="BF1896" i="6"/>
  <c r="C1897" i="6"/>
  <c r="K1897" i="6"/>
  <c r="L1897" i="6"/>
  <c r="M1897" i="6"/>
  <c r="O1897" i="6"/>
  <c r="P1897" i="6"/>
  <c r="R1897" i="6"/>
  <c r="S1897" i="6"/>
  <c r="T1897" i="6"/>
  <c r="U1897" i="6"/>
  <c r="V1897" i="6"/>
  <c r="BF1897" i="6"/>
  <c r="C1898" i="6"/>
  <c r="K1898" i="6"/>
  <c r="L1898" i="6"/>
  <c r="M1898" i="6"/>
  <c r="O1898" i="6"/>
  <c r="P1898" i="6"/>
  <c r="R1898" i="6"/>
  <c r="S1898" i="6"/>
  <c r="T1898" i="6"/>
  <c r="U1898" i="6"/>
  <c r="V1898" i="6"/>
  <c r="BF1898" i="6"/>
  <c r="C1899" i="6"/>
  <c r="K1899" i="6"/>
  <c r="L1899" i="6"/>
  <c r="M1899" i="6"/>
  <c r="O1899" i="6"/>
  <c r="P1899" i="6"/>
  <c r="R1899" i="6"/>
  <c r="S1899" i="6"/>
  <c r="T1899" i="6"/>
  <c r="U1899" i="6"/>
  <c r="V1899" i="6"/>
  <c r="BF1899" i="6"/>
  <c r="C1900" i="6"/>
  <c r="K1900" i="6"/>
  <c r="L1900" i="6"/>
  <c r="M1900" i="6"/>
  <c r="O1900" i="6"/>
  <c r="P1900" i="6"/>
  <c r="R1900" i="6"/>
  <c r="S1900" i="6"/>
  <c r="T1900" i="6"/>
  <c r="U1900" i="6"/>
  <c r="V1900" i="6"/>
  <c r="BF1900" i="6"/>
  <c r="C1901" i="6"/>
  <c r="K1901" i="6"/>
  <c r="L1901" i="6"/>
  <c r="M1901" i="6"/>
  <c r="O1901" i="6"/>
  <c r="P1901" i="6"/>
  <c r="R1901" i="6"/>
  <c r="S1901" i="6"/>
  <c r="T1901" i="6"/>
  <c r="U1901" i="6"/>
  <c r="V1901" i="6"/>
  <c r="BF1901" i="6"/>
  <c r="C1902" i="6"/>
  <c r="K1902" i="6"/>
  <c r="L1902" i="6"/>
  <c r="M1902" i="6"/>
  <c r="O1902" i="6"/>
  <c r="P1902" i="6"/>
  <c r="R1902" i="6"/>
  <c r="S1902" i="6"/>
  <c r="T1902" i="6"/>
  <c r="U1902" i="6"/>
  <c r="V1902" i="6"/>
  <c r="BF1902" i="6"/>
  <c r="C1903" i="6"/>
  <c r="K1903" i="6"/>
  <c r="L1903" i="6"/>
  <c r="M1903" i="6"/>
  <c r="O1903" i="6"/>
  <c r="P1903" i="6"/>
  <c r="R1903" i="6"/>
  <c r="S1903" i="6"/>
  <c r="T1903" i="6"/>
  <c r="U1903" i="6"/>
  <c r="V1903" i="6"/>
  <c r="BF1903" i="6"/>
  <c r="C1904" i="6"/>
  <c r="K1904" i="6"/>
  <c r="L1904" i="6"/>
  <c r="M1904" i="6"/>
  <c r="O1904" i="6"/>
  <c r="P1904" i="6"/>
  <c r="R1904" i="6"/>
  <c r="S1904" i="6"/>
  <c r="T1904" i="6"/>
  <c r="U1904" i="6"/>
  <c r="V1904" i="6"/>
  <c r="BF1904" i="6"/>
  <c r="C1905" i="6"/>
  <c r="K1905" i="6"/>
  <c r="L1905" i="6"/>
  <c r="M1905" i="6"/>
  <c r="O1905" i="6"/>
  <c r="P1905" i="6"/>
  <c r="R1905" i="6"/>
  <c r="S1905" i="6"/>
  <c r="T1905" i="6"/>
  <c r="U1905" i="6"/>
  <c r="V1905" i="6"/>
  <c r="BF1905" i="6"/>
  <c r="C1906" i="6"/>
  <c r="K1906" i="6"/>
  <c r="L1906" i="6"/>
  <c r="M1906" i="6"/>
  <c r="O1906" i="6"/>
  <c r="P1906" i="6"/>
  <c r="R1906" i="6"/>
  <c r="S1906" i="6"/>
  <c r="T1906" i="6"/>
  <c r="U1906" i="6"/>
  <c r="V1906" i="6"/>
  <c r="BF1906" i="6"/>
  <c r="C1907" i="6"/>
  <c r="K1907" i="6"/>
  <c r="L1907" i="6"/>
  <c r="M1907" i="6"/>
  <c r="O1907" i="6"/>
  <c r="P1907" i="6"/>
  <c r="R1907" i="6"/>
  <c r="S1907" i="6"/>
  <c r="T1907" i="6"/>
  <c r="U1907" i="6"/>
  <c r="V1907" i="6"/>
  <c r="BF1907" i="6"/>
  <c r="C1909" i="6"/>
  <c r="K1909" i="6"/>
  <c r="L1909" i="6"/>
  <c r="M1909" i="6"/>
  <c r="O1909" i="6"/>
  <c r="P1909" i="6"/>
  <c r="R1909" i="6"/>
  <c r="S1909" i="6"/>
  <c r="T1909" i="6"/>
  <c r="U1909" i="6"/>
  <c r="V1909" i="6"/>
  <c r="BF1909" i="6"/>
  <c r="C1910" i="6"/>
  <c r="K1910" i="6"/>
  <c r="L1910" i="6"/>
  <c r="M1910" i="6"/>
  <c r="O1910" i="6"/>
  <c r="P1910" i="6"/>
  <c r="R1910" i="6"/>
  <c r="S1910" i="6"/>
  <c r="T1910" i="6"/>
  <c r="U1910" i="6"/>
  <c r="V1910" i="6"/>
  <c r="BF1910" i="6"/>
  <c r="C1911" i="6"/>
  <c r="K1911" i="6"/>
  <c r="L1911" i="6"/>
  <c r="M1911" i="6"/>
  <c r="O1911" i="6"/>
  <c r="P1911" i="6"/>
  <c r="R1911" i="6"/>
  <c r="S1911" i="6"/>
  <c r="T1911" i="6"/>
  <c r="U1911" i="6"/>
  <c r="V1911" i="6"/>
  <c r="BF1911" i="6"/>
  <c r="C1912" i="6"/>
  <c r="K1912" i="6"/>
  <c r="L1912" i="6"/>
  <c r="M1912" i="6"/>
  <c r="O1912" i="6"/>
  <c r="P1912" i="6"/>
  <c r="R1912" i="6"/>
  <c r="S1912" i="6"/>
  <c r="T1912" i="6"/>
  <c r="U1912" i="6"/>
  <c r="V1912" i="6"/>
  <c r="BF1912" i="6"/>
  <c r="C1913" i="6"/>
  <c r="K1913" i="6"/>
  <c r="L1913" i="6"/>
  <c r="M1913" i="6"/>
  <c r="O1913" i="6"/>
  <c r="P1913" i="6"/>
  <c r="R1913" i="6"/>
  <c r="S1913" i="6"/>
  <c r="T1913" i="6"/>
  <c r="U1913" i="6"/>
  <c r="V1913" i="6"/>
  <c r="BF1913" i="6"/>
  <c r="C1914" i="6"/>
  <c r="K1914" i="6"/>
  <c r="L1914" i="6"/>
  <c r="M1914" i="6"/>
  <c r="O1914" i="6"/>
  <c r="P1914" i="6"/>
  <c r="R1914" i="6"/>
  <c r="S1914" i="6"/>
  <c r="T1914" i="6"/>
  <c r="U1914" i="6"/>
  <c r="V1914" i="6"/>
  <c r="BF1914" i="6"/>
  <c r="C1942" i="6"/>
  <c r="K1942" i="6"/>
  <c r="L1942" i="6"/>
  <c r="M1942" i="6"/>
  <c r="O1942" i="6"/>
  <c r="P1942" i="6"/>
  <c r="R1942" i="6"/>
  <c r="S1942" i="6"/>
  <c r="T1942" i="6"/>
  <c r="U1942" i="6"/>
  <c r="V1942" i="6"/>
  <c r="C1967" i="6"/>
  <c r="K1967" i="6"/>
  <c r="L1967" i="6"/>
  <c r="M1967" i="6"/>
  <c r="O1967" i="6"/>
  <c r="P1967" i="6"/>
  <c r="R1967" i="6"/>
  <c r="S1967" i="6"/>
  <c r="T1967" i="6"/>
  <c r="U1967" i="6"/>
  <c r="V1967" i="6"/>
  <c r="BF1967" i="6"/>
  <c r="C1968" i="6"/>
  <c r="K1968" i="6"/>
  <c r="L1968" i="6"/>
  <c r="M1968" i="6"/>
  <c r="O1968" i="6"/>
  <c r="P1968" i="6"/>
  <c r="R1968" i="6"/>
  <c r="S1968" i="6"/>
  <c r="T1968" i="6"/>
  <c r="U1968" i="6"/>
  <c r="V1968" i="6"/>
  <c r="BF1968" i="6"/>
  <c r="C1969" i="6"/>
  <c r="K1969" i="6"/>
  <c r="L1969" i="6"/>
  <c r="M1969" i="6"/>
  <c r="O1969" i="6"/>
  <c r="P1969" i="6"/>
  <c r="R1969" i="6"/>
  <c r="S1969" i="6"/>
  <c r="T1969" i="6"/>
  <c r="U1969" i="6"/>
  <c r="V1969" i="6"/>
  <c r="BF1969" i="6"/>
  <c r="C1970" i="6"/>
  <c r="K1970" i="6"/>
  <c r="L1970" i="6"/>
  <c r="M1970" i="6"/>
  <c r="O1970" i="6"/>
  <c r="P1970" i="6"/>
  <c r="R1970" i="6"/>
  <c r="S1970" i="6"/>
  <c r="T1970" i="6"/>
  <c r="U1970" i="6"/>
  <c r="V1970" i="6"/>
  <c r="BF1970" i="6"/>
  <c r="C1971" i="6"/>
  <c r="K1971" i="6"/>
  <c r="L1971" i="6"/>
  <c r="M1971" i="6"/>
  <c r="O1971" i="6"/>
  <c r="P1971" i="6"/>
  <c r="R1971" i="6"/>
  <c r="S1971" i="6"/>
  <c r="T1971" i="6"/>
  <c r="U1971" i="6"/>
  <c r="V1971" i="6"/>
  <c r="BF1971" i="6"/>
  <c r="C1972" i="6"/>
  <c r="K1972" i="6"/>
  <c r="L1972" i="6"/>
  <c r="M1972" i="6"/>
  <c r="O1972" i="6"/>
  <c r="P1972" i="6"/>
  <c r="R1972" i="6"/>
  <c r="S1972" i="6"/>
  <c r="T1972" i="6"/>
  <c r="U1972" i="6"/>
  <c r="V1972" i="6"/>
  <c r="BF1972" i="6"/>
  <c r="C1973" i="6"/>
  <c r="K1973" i="6"/>
  <c r="L1973" i="6"/>
  <c r="M1973" i="6"/>
  <c r="O1973" i="6"/>
  <c r="P1973" i="6"/>
  <c r="R1973" i="6"/>
  <c r="S1973" i="6"/>
  <c r="T1973" i="6"/>
  <c r="U1973" i="6"/>
  <c r="V1973" i="6"/>
  <c r="BF1973" i="6"/>
  <c r="C1974" i="6"/>
  <c r="K1974" i="6"/>
  <c r="L1974" i="6"/>
  <c r="M1974" i="6"/>
  <c r="O1974" i="6"/>
  <c r="P1974" i="6"/>
  <c r="R1974" i="6"/>
  <c r="S1974" i="6"/>
  <c r="T1974" i="6"/>
  <c r="U1974" i="6"/>
  <c r="V1974" i="6"/>
  <c r="BF1974" i="6"/>
  <c r="C1975" i="6"/>
  <c r="K1975" i="6"/>
  <c r="L1975" i="6"/>
  <c r="M1975" i="6"/>
  <c r="O1975" i="6"/>
  <c r="P1975" i="6"/>
  <c r="R1975" i="6"/>
  <c r="S1975" i="6"/>
  <c r="T1975" i="6"/>
  <c r="U1975" i="6"/>
  <c r="V1975" i="6"/>
  <c r="BF1975" i="6"/>
  <c r="C1976" i="6"/>
  <c r="K1976" i="6"/>
  <c r="L1976" i="6"/>
  <c r="M1976" i="6"/>
  <c r="O1976" i="6"/>
  <c r="P1976" i="6"/>
  <c r="R1976" i="6"/>
  <c r="S1976" i="6"/>
  <c r="T1976" i="6"/>
  <c r="U1976" i="6"/>
  <c r="V1976" i="6"/>
  <c r="BF1976" i="6"/>
  <c r="C1977" i="6"/>
  <c r="K1977" i="6"/>
  <c r="L1977" i="6"/>
  <c r="M1977" i="6"/>
  <c r="O1977" i="6"/>
  <c r="P1977" i="6"/>
  <c r="R1977" i="6"/>
  <c r="S1977" i="6"/>
  <c r="T1977" i="6"/>
  <c r="U1977" i="6"/>
  <c r="V1977" i="6"/>
  <c r="BF1977" i="6"/>
  <c r="C1978" i="6"/>
  <c r="K1978" i="6"/>
  <c r="L1978" i="6"/>
  <c r="M1978" i="6"/>
  <c r="O1978" i="6"/>
  <c r="P1978" i="6"/>
  <c r="R1978" i="6"/>
  <c r="S1978" i="6"/>
  <c r="T1978" i="6"/>
  <c r="U1978" i="6"/>
  <c r="V1978" i="6"/>
  <c r="BF1978" i="6"/>
  <c r="C1982" i="6"/>
  <c r="K1982" i="6"/>
  <c r="L1982" i="6"/>
  <c r="M1982" i="6"/>
  <c r="O1982" i="6"/>
  <c r="P1982" i="6"/>
  <c r="R1982" i="6"/>
  <c r="S1982" i="6"/>
  <c r="T1982" i="6"/>
  <c r="U1982" i="6"/>
  <c r="V1982" i="6"/>
  <c r="BF1982" i="6"/>
  <c r="C1983" i="6"/>
  <c r="K1983" i="6"/>
  <c r="L1983" i="6"/>
  <c r="M1983" i="6"/>
  <c r="O1983" i="6"/>
  <c r="P1983" i="6"/>
  <c r="R1983" i="6"/>
  <c r="S1983" i="6"/>
  <c r="T1983" i="6"/>
  <c r="U1983" i="6"/>
  <c r="V1983" i="6"/>
  <c r="BF1983" i="6"/>
  <c r="C1984" i="6"/>
  <c r="K1984" i="6"/>
  <c r="L1984" i="6"/>
  <c r="M1984" i="6"/>
  <c r="O1984" i="6"/>
  <c r="P1984" i="6"/>
  <c r="R1984" i="6"/>
  <c r="S1984" i="6"/>
  <c r="T1984" i="6"/>
  <c r="U1984" i="6"/>
  <c r="V1984" i="6"/>
  <c r="BF1984" i="6"/>
  <c r="C1985" i="6"/>
  <c r="K1985" i="6"/>
  <c r="L1985" i="6"/>
  <c r="M1985" i="6"/>
  <c r="O1985" i="6"/>
  <c r="P1985" i="6"/>
  <c r="R1985" i="6"/>
  <c r="S1985" i="6"/>
  <c r="T1985" i="6"/>
  <c r="U1985" i="6"/>
  <c r="V1985" i="6"/>
  <c r="BF1985" i="6"/>
  <c r="C1986" i="6"/>
  <c r="K1986" i="6"/>
  <c r="L1986" i="6"/>
  <c r="M1986" i="6"/>
  <c r="O1986" i="6"/>
  <c r="P1986" i="6"/>
  <c r="R1986" i="6"/>
  <c r="S1986" i="6"/>
  <c r="T1986" i="6"/>
  <c r="U1986" i="6"/>
  <c r="V1986" i="6"/>
  <c r="BF1986" i="6"/>
  <c r="C1987" i="6"/>
  <c r="K1987" i="6"/>
  <c r="L1987" i="6"/>
  <c r="M1987" i="6"/>
  <c r="O1987" i="6"/>
  <c r="P1987" i="6"/>
  <c r="R1987" i="6"/>
  <c r="S1987" i="6"/>
  <c r="T1987" i="6"/>
  <c r="U1987" i="6"/>
  <c r="V1987" i="6"/>
  <c r="BF1987" i="6"/>
  <c r="C1988" i="6"/>
  <c r="K1988" i="6"/>
  <c r="L1988" i="6"/>
  <c r="M1988" i="6"/>
  <c r="O1988" i="6"/>
  <c r="P1988" i="6"/>
  <c r="R1988" i="6"/>
  <c r="S1988" i="6"/>
  <c r="T1988" i="6"/>
  <c r="U1988" i="6"/>
  <c r="V1988" i="6"/>
  <c r="BF1988" i="6"/>
  <c r="C1989" i="6"/>
  <c r="K1989" i="6"/>
  <c r="L1989" i="6"/>
  <c r="M1989" i="6"/>
  <c r="O1989" i="6"/>
  <c r="P1989" i="6"/>
  <c r="R1989" i="6"/>
  <c r="S1989" i="6"/>
  <c r="T1989" i="6"/>
  <c r="U1989" i="6"/>
  <c r="V1989" i="6"/>
  <c r="BF1989" i="6"/>
  <c r="C1990" i="6"/>
  <c r="K1990" i="6"/>
  <c r="L1990" i="6"/>
  <c r="M1990" i="6"/>
  <c r="O1990" i="6"/>
  <c r="P1990" i="6"/>
  <c r="R1990" i="6"/>
  <c r="S1990" i="6"/>
  <c r="T1990" i="6"/>
  <c r="U1990" i="6"/>
  <c r="V1990" i="6"/>
  <c r="BF1990" i="6"/>
  <c r="C1991" i="6"/>
  <c r="K1991" i="6"/>
  <c r="L1991" i="6"/>
  <c r="M1991" i="6"/>
  <c r="O1991" i="6"/>
  <c r="P1991" i="6"/>
  <c r="R1991" i="6"/>
  <c r="S1991" i="6"/>
  <c r="T1991" i="6"/>
  <c r="U1991" i="6"/>
  <c r="V1991" i="6"/>
  <c r="BF1991" i="6"/>
  <c r="C1992" i="6"/>
  <c r="K1992" i="6"/>
  <c r="L1992" i="6"/>
  <c r="M1992" i="6"/>
  <c r="O1992" i="6"/>
  <c r="P1992" i="6"/>
  <c r="R1992" i="6"/>
  <c r="S1992" i="6"/>
  <c r="T1992" i="6"/>
  <c r="U1992" i="6"/>
  <c r="V1992" i="6"/>
  <c r="BF1992" i="6"/>
  <c r="C1993" i="6"/>
  <c r="K1993" i="6"/>
  <c r="L1993" i="6"/>
  <c r="M1993" i="6"/>
  <c r="O1993" i="6"/>
  <c r="P1993" i="6"/>
  <c r="R1993" i="6"/>
  <c r="S1993" i="6"/>
  <c r="T1993" i="6"/>
  <c r="U1993" i="6"/>
  <c r="V1993" i="6"/>
  <c r="BF1993" i="6"/>
  <c r="C2004" i="6"/>
  <c r="K2004" i="6"/>
  <c r="L2004" i="6"/>
  <c r="M2004" i="6"/>
  <c r="O2004" i="6"/>
  <c r="P2004" i="6"/>
  <c r="R2004" i="6"/>
  <c r="S2004" i="6"/>
  <c r="T2004" i="6"/>
  <c r="U2004" i="6"/>
  <c r="V2004" i="6"/>
  <c r="AY2004" i="6"/>
  <c r="C2005" i="6"/>
  <c r="K2005" i="6"/>
  <c r="L2005" i="6"/>
  <c r="M2005" i="6"/>
  <c r="O2005" i="6"/>
  <c r="P2005" i="6"/>
  <c r="R2005" i="6"/>
  <c r="S2005" i="6"/>
  <c r="T2005" i="6"/>
  <c r="U2005" i="6"/>
  <c r="V2005" i="6"/>
  <c r="AY2005" i="6"/>
  <c r="C2018" i="6"/>
  <c r="K2018" i="6"/>
  <c r="L2018" i="6"/>
  <c r="M2018" i="6"/>
  <c r="O2018" i="6"/>
  <c r="P2018" i="6"/>
  <c r="R2018" i="6"/>
  <c r="S2018" i="6"/>
  <c r="T2018" i="6"/>
  <c r="U2018" i="6"/>
  <c r="V2018" i="6"/>
  <c r="AY2018" i="6"/>
  <c r="C2019" i="6"/>
  <c r="K2019" i="6"/>
  <c r="L2019" i="6"/>
  <c r="M2019" i="6"/>
  <c r="O2019" i="6"/>
  <c r="P2019" i="6"/>
  <c r="R2019" i="6"/>
  <c r="S2019" i="6"/>
  <c r="T2019" i="6"/>
  <c r="U2019" i="6"/>
  <c r="V2019" i="6"/>
  <c r="AY2019" i="6"/>
  <c r="C2020" i="6"/>
  <c r="K2020" i="6"/>
  <c r="L2020" i="6"/>
  <c r="M2020" i="6"/>
  <c r="O2020" i="6"/>
  <c r="P2020" i="6"/>
  <c r="R2020" i="6"/>
  <c r="S2020" i="6"/>
  <c r="T2020" i="6"/>
  <c r="U2020" i="6"/>
  <c r="V2020" i="6"/>
  <c r="AY2020" i="6"/>
  <c r="C2021" i="6"/>
  <c r="K2021" i="6"/>
  <c r="L2021" i="6"/>
  <c r="M2021" i="6"/>
  <c r="O2021" i="6"/>
  <c r="P2021" i="6"/>
  <c r="R2021" i="6"/>
  <c r="S2021" i="6"/>
  <c r="T2021" i="6"/>
  <c r="U2021" i="6"/>
  <c r="V2021" i="6"/>
  <c r="AY2021" i="6"/>
  <c r="C2022" i="6"/>
  <c r="K2022" i="6"/>
  <c r="L2022" i="6"/>
  <c r="M2022" i="6"/>
  <c r="O2022" i="6"/>
  <c r="P2022" i="6"/>
  <c r="R2022" i="6"/>
  <c r="S2022" i="6"/>
  <c r="T2022" i="6"/>
  <c r="U2022" i="6"/>
  <c r="V2022" i="6"/>
  <c r="AY2022" i="6"/>
  <c r="C2023" i="6"/>
  <c r="K2023" i="6"/>
  <c r="L2023" i="6"/>
  <c r="M2023" i="6"/>
  <c r="O2023" i="6"/>
  <c r="P2023" i="6"/>
  <c r="R2023" i="6"/>
  <c r="S2023" i="6"/>
  <c r="T2023" i="6"/>
  <c r="U2023" i="6"/>
  <c r="V2023" i="6"/>
  <c r="AY2023" i="6"/>
  <c r="C2026" i="6"/>
  <c r="K2026" i="6"/>
  <c r="L2026" i="6"/>
  <c r="M2026" i="6"/>
  <c r="O2026" i="6"/>
  <c r="P2026" i="6"/>
  <c r="R2026" i="6"/>
  <c r="S2026" i="6"/>
  <c r="T2026" i="6"/>
  <c r="U2026" i="6"/>
  <c r="V2026" i="6"/>
  <c r="C2027" i="6"/>
  <c r="K2027" i="6"/>
  <c r="L2027" i="6"/>
  <c r="M2027" i="6"/>
  <c r="O2027" i="6"/>
  <c r="P2027" i="6"/>
  <c r="R2027" i="6"/>
  <c r="S2027" i="6"/>
  <c r="T2027" i="6"/>
  <c r="U2027" i="6"/>
  <c r="V2027" i="6"/>
  <c r="C2028" i="6"/>
  <c r="K2028" i="6"/>
  <c r="L2028" i="6"/>
  <c r="M2028" i="6"/>
  <c r="O2028" i="6"/>
  <c r="P2028" i="6"/>
  <c r="R2028" i="6"/>
  <c r="S2028" i="6"/>
  <c r="T2028" i="6"/>
  <c r="U2028" i="6"/>
  <c r="V2028" i="6"/>
  <c r="C2029" i="6"/>
  <c r="K2029" i="6"/>
  <c r="L2029" i="6"/>
  <c r="M2029" i="6"/>
  <c r="O2029" i="6"/>
  <c r="P2029" i="6"/>
  <c r="R2029" i="6"/>
  <c r="S2029" i="6"/>
  <c r="T2029" i="6"/>
  <c r="U2029" i="6"/>
  <c r="V2029" i="6"/>
  <c r="C2033" i="6"/>
  <c r="K2033" i="6"/>
  <c r="L2033" i="6"/>
  <c r="M2033" i="6"/>
  <c r="O2033" i="6"/>
  <c r="P2033" i="6"/>
  <c r="R2033" i="6"/>
  <c r="S2033" i="6"/>
  <c r="T2033" i="6"/>
  <c r="U2033" i="6"/>
  <c r="V2033" i="6"/>
  <c r="AY2033" i="6"/>
  <c r="BE2033" i="6"/>
  <c r="C2034" i="6"/>
  <c r="K2034" i="6"/>
  <c r="L2034" i="6"/>
  <c r="M2034" i="6"/>
  <c r="O2034" i="6"/>
  <c r="P2034" i="6"/>
  <c r="R2034" i="6"/>
  <c r="S2034" i="6"/>
  <c r="T2034" i="6"/>
  <c r="U2034" i="6"/>
  <c r="V2034" i="6"/>
  <c r="AY2034" i="6"/>
  <c r="BE2034" i="6"/>
  <c r="C2035" i="6"/>
  <c r="K2035" i="6"/>
  <c r="L2035" i="6"/>
  <c r="M2035" i="6"/>
  <c r="O2035" i="6"/>
  <c r="P2035" i="6"/>
  <c r="R2035" i="6"/>
  <c r="S2035" i="6"/>
  <c r="T2035" i="6"/>
  <c r="U2035" i="6"/>
  <c r="V2035" i="6"/>
  <c r="AY2035" i="6"/>
  <c r="BE2035" i="6"/>
  <c r="C2036" i="6"/>
  <c r="K2036" i="6"/>
  <c r="L2036" i="6"/>
  <c r="M2036" i="6"/>
  <c r="O2036" i="6"/>
  <c r="P2036" i="6"/>
  <c r="R2036" i="6"/>
  <c r="S2036" i="6"/>
  <c r="T2036" i="6"/>
  <c r="U2036" i="6"/>
  <c r="V2036" i="6"/>
  <c r="AY2036" i="6"/>
  <c r="BE2036" i="6"/>
  <c r="C2037" i="6"/>
  <c r="K2037" i="6"/>
  <c r="L2037" i="6"/>
  <c r="M2037" i="6"/>
  <c r="O2037" i="6"/>
  <c r="P2037" i="6"/>
  <c r="R2037" i="6"/>
  <c r="S2037" i="6"/>
  <c r="T2037" i="6"/>
  <c r="U2037" i="6"/>
  <c r="V2037" i="6"/>
  <c r="AY2037" i="6"/>
  <c r="BE2037" i="6"/>
  <c r="C2038" i="6"/>
  <c r="K2038" i="6"/>
  <c r="L2038" i="6"/>
  <c r="M2038" i="6"/>
  <c r="O2038" i="6"/>
  <c r="P2038" i="6"/>
  <c r="R2038" i="6"/>
  <c r="S2038" i="6"/>
  <c r="T2038" i="6"/>
  <c r="U2038" i="6"/>
  <c r="V2038" i="6"/>
  <c r="AY2038" i="6"/>
  <c r="BE2038" i="6"/>
  <c r="C2039" i="6"/>
  <c r="K2039" i="6"/>
  <c r="L2039" i="6"/>
  <c r="M2039" i="6"/>
  <c r="O2039" i="6"/>
  <c r="P2039" i="6"/>
  <c r="R2039" i="6"/>
  <c r="S2039" i="6"/>
  <c r="T2039" i="6"/>
  <c r="U2039" i="6"/>
  <c r="V2039" i="6"/>
  <c r="AY2039" i="6"/>
  <c r="BE2039" i="6"/>
  <c r="C2040" i="6"/>
  <c r="K2040" i="6"/>
  <c r="L2040" i="6"/>
  <c r="M2040" i="6"/>
  <c r="O2040" i="6"/>
  <c r="P2040" i="6"/>
  <c r="R2040" i="6"/>
  <c r="S2040" i="6"/>
  <c r="T2040" i="6"/>
  <c r="U2040" i="6"/>
  <c r="V2040" i="6"/>
  <c r="AY2040" i="6"/>
  <c r="BE2040" i="6"/>
  <c r="C2041" i="6"/>
  <c r="K2041" i="6"/>
  <c r="L2041" i="6"/>
  <c r="M2041" i="6"/>
  <c r="O2041" i="6"/>
  <c r="P2041" i="6"/>
  <c r="R2041" i="6"/>
  <c r="S2041" i="6"/>
  <c r="T2041" i="6"/>
  <c r="U2041" i="6"/>
  <c r="V2041" i="6"/>
  <c r="AY2041" i="6"/>
  <c r="BE2041" i="6"/>
  <c r="C2042" i="6"/>
  <c r="K2042" i="6"/>
  <c r="L2042" i="6"/>
  <c r="M2042" i="6"/>
  <c r="O2042" i="6"/>
  <c r="P2042" i="6"/>
  <c r="R2042" i="6"/>
  <c r="S2042" i="6"/>
  <c r="T2042" i="6"/>
  <c r="U2042" i="6"/>
  <c r="V2042" i="6"/>
  <c r="AY2042" i="6"/>
  <c r="BE2042" i="6"/>
  <c r="E2" i="7"/>
  <c r="K1" i="7"/>
  <c r="E3" i="7"/>
  <c r="L1" i="7"/>
  <c r="E4" i="7"/>
  <c r="M1" i="7"/>
  <c r="E5" i="7"/>
  <c r="N1" i="7"/>
  <c r="E6" i="7"/>
  <c r="O1" i="7"/>
  <c r="E7" i="7"/>
  <c r="P1" i="7"/>
  <c r="A2" i="7"/>
  <c r="B2" i="7"/>
  <c r="C2" i="7"/>
  <c r="D2" i="7"/>
  <c r="F2" i="7"/>
  <c r="G2" i="7"/>
  <c r="H2" i="7"/>
  <c r="I2" i="7"/>
  <c r="J2" i="7"/>
  <c r="A3" i="7"/>
  <c r="B3" i="7"/>
  <c r="C3" i="7"/>
  <c r="D3" i="7"/>
  <c r="F3" i="7"/>
  <c r="G3" i="7"/>
  <c r="H3" i="7"/>
  <c r="I3" i="7"/>
  <c r="J3" i="7"/>
  <c r="A4" i="7"/>
  <c r="B4" i="7"/>
  <c r="C4" i="7"/>
  <c r="D4" i="7"/>
  <c r="F4" i="7"/>
  <c r="G4" i="7"/>
  <c r="H4" i="7"/>
  <c r="I4" i="7"/>
  <c r="J4" i="7"/>
  <c r="A5" i="7"/>
  <c r="B5" i="7"/>
  <c r="C5" i="7"/>
  <c r="D5" i="7"/>
  <c r="F5" i="7"/>
  <c r="G5" i="7"/>
  <c r="H5" i="7"/>
  <c r="I5" i="7"/>
  <c r="J5" i="7"/>
  <c r="A6" i="7"/>
  <c r="B6" i="7"/>
  <c r="C6" i="7"/>
  <c r="D6" i="7"/>
  <c r="F6" i="7"/>
  <c r="G6" i="7"/>
  <c r="H6" i="7"/>
  <c r="I6" i="7"/>
  <c r="J6" i="7"/>
  <c r="A7" i="7"/>
  <c r="B7" i="7"/>
  <c r="C7" i="7"/>
  <c r="D7" i="7"/>
  <c r="F7" i="7"/>
  <c r="G7" i="7"/>
  <c r="H7" i="7"/>
  <c r="I7" i="7"/>
  <c r="J7" i="7"/>
  <c r="A8" i="7"/>
  <c r="B8" i="7"/>
  <c r="C8" i="7"/>
  <c r="D8" i="7"/>
  <c r="E8" i="7"/>
  <c r="F8" i="7"/>
  <c r="G8" i="7"/>
  <c r="H8" i="7"/>
  <c r="I8" i="7"/>
  <c r="J8" i="7"/>
  <c r="A9" i="7"/>
  <c r="B9" i="7"/>
  <c r="C9" i="7"/>
  <c r="D9" i="7"/>
  <c r="E9" i="7"/>
  <c r="F9" i="7"/>
  <c r="G9" i="7"/>
  <c r="H9" i="7"/>
  <c r="I9" i="7"/>
  <c r="J9" i="7"/>
  <c r="A10" i="7"/>
  <c r="B10" i="7"/>
  <c r="C10" i="7"/>
  <c r="D10" i="7"/>
  <c r="E10" i="7"/>
  <c r="F10" i="7"/>
  <c r="G10" i="7"/>
  <c r="H10" i="7"/>
  <c r="I10" i="7"/>
  <c r="J10" i="7"/>
  <c r="A11" i="7"/>
  <c r="B11" i="7"/>
  <c r="C11" i="7"/>
  <c r="D11" i="7"/>
  <c r="E11" i="7"/>
  <c r="F11" i="7"/>
  <c r="G11" i="7"/>
  <c r="H11" i="7"/>
  <c r="I11" i="7"/>
  <c r="J11" i="7"/>
  <c r="A12" i="7"/>
  <c r="B12" i="7"/>
  <c r="C12" i="7"/>
  <c r="D12" i="7"/>
  <c r="E12" i="7"/>
  <c r="F12" i="7"/>
  <c r="G12" i="7"/>
  <c r="H12" i="7"/>
  <c r="I12" i="7"/>
  <c r="J12" i="7"/>
  <c r="A13" i="7"/>
  <c r="B13" i="7"/>
  <c r="C13" i="7"/>
  <c r="D13" i="7"/>
  <c r="E13" i="7"/>
  <c r="F13" i="7"/>
  <c r="G13" i="7"/>
  <c r="H13" i="7"/>
  <c r="I13" i="7"/>
  <c r="J13" i="7"/>
  <c r="K13" i="7"/>
  <c r="L13" i="7"/>
  <c r="M13" i="7"/>
  <c r="N13" i="7"/>
  <c r="O13" i="7"/>
  <c r="P13" i="7"/>
  <c r="A14" i="7"/>
  <c r="B14" i="7"/>
  <c r="C14" i="7"/>
  <c r="D14" i="7"/>
  <c r="E14" i="7"/>
  <c r="F14" i="7"/>
  <c r="G14" i="7"/>
  <c r="H14" i="7"/>
  <c r="I14" i="7"/>
  <c r="J14" i="7"/>
  <c r="A15" i="7"/>
  <c r="B15" i="7"/>
  <c r="C15" i="7"/>
  <c r="D15" i="7"/>
  <c r="E15" i="7"/>
  <c r="F15" i="7"/>
  <c r="G15" i="7"/>
  <c r="H15" i="7"/>
  <c r="I15" i="7"/>
  <c r="J15" i="7"/>
  <c r="A16" i="7"/>
  <c r="B16" i="7"/>
  <c r="C16" i="7"/>
  <c r="D16" i="7"/>
  <c r="E16" i="7"/>
  <c r="F16" i="7"/>
  <c r="G16" i="7"/>
  <c r="H16" i="7"/>
  <c r="I16" i="7"/>
  <c r="J16" i="7"/>
  <c r="A17" i="7"/>
  <c r="B17" i="7"/>
  <c r="C17" i="7"/>
  <c r="D17" i="7"/>
  <c r="E17" i="7"/>
  <c r="F17" i="7"/>
  <c r="G17" i="7"/>
  <c r="H17" i="7"/>
  <c r="I17" i="7"/>
  <c r="J17" i="7"/>
  <c r="A18" i="7"/>
  <c r="B18" i="7"/>
  <c r="C18" i="7"/>
  <c r="D18" i="7"/>
  <c r="E18" i="7"/>
  <c r="F18" i="7"/>
  <c r="G18" i="7"/>
  <c r="H18" i="7"/>
  <c r="I18" i="7"/>
  <c r="J18" i="7"/>
  <c r="A19" i="7"/>
  <c r="B19" i="7"/>
  <c r="C19" i="7"/>
  <c r="D19" i="7"/>
  <c r="E19" i="7"/>
  <c r="F19" i="7"/>
  <c r="G19" i="7"/>
  <c r="H19" i="7"/>
  <c r="I19" i="7"/>
  <c r="J19" i="7"/>
  <c r="A20" i="7"/>
  <c r="B20" i="7"/>
  <c r="C20" i="7"/>
  <c r="D20" i="7"/>
  <c r="E20" i="7"/>
  <c r="F20" i="7"/>
  <c r="G20" i="7"/>
  <c r="H20" i="7"/>
  <c r="I20" i="7"/>
  <c r="J20" i="7"/>
  <c r="A21" i="7"/>
  <c r="B21" i="7"/>
  <c r="C21" i="7"/>
  <c r="D21" i="7"/>
  <c r="E21" i="7"/>
  <c r="F21" i="7"/>
  <c r="G21" i="7"/>
  <c r="H21" i="7"/>
  <c r="I21" i="7"/>
  <c r="J21" i="7"/>
  <c r="A22" i="7"/>
  <c r="B22" i="7"/>
  <c r="C22" i="7"/>
  <c r="D22" i="7"/>
  <c r="E22" i="7"/>
  <c r="F22" i="7"/>
  <c r="G22" i="7"/>
  <c r="H22" i="7"/>
  <c r="I22" i="7"/>
  <c r="J22" i="7"/>
  <c r="A23" i="7"/>
  <c r="B23" i="7"/>
  <c r="C23" i="7"/>
  <c r="D23" i="7"/>
  <c r="E23" i="7"/>
  <c r="F23" i="7"/>
  <c r="G23" i="7"/>
  <c r="H23" i="7"/>
  <c r="I23" i="7"/>
  <c r="J23" i="7"/>
  <c r="A24" i="7"/>
  <c r="B24" i="7"/>
  <c r="C24" i="7"/>
  <c r="D24" i="7"/>
  <c r="E24" i="7"/>
  <c r="F24" i="7"/>
  <c r="G24" i="7"/>
  <c r="H24" i="7"/>
  <c r="I24" i="7"/>
  <c r="J24" i="7"/>
  <c r="A25" i="7"/>
  <c r="B25" i="7"/>
  <c r="C25" i="7"/>
  <c r="D25" i="7"/>
  <c r="E25" i="7"/>
  <c r="F25" i="7"/>
  <c r="G25" i="7"/>
  <c r="H25" i="7"/>
  <c r="I25" i="7"/>
  <c r="J25" i="7"/>
  <c r="K25" i="7"/>
  <c r="L25" i="7"/>
  <c r="M25" i="7"/>
  <c r="N25" i="7"/>
  <c r="O25" i="7"/>
  <c r="P25" i="7"/>
  <c r="A26" i="7"/>
  <c r="B26" i="7"/>
  <c r="C26" i="7"/>
  <c r="D26" i="7"/>
  <c r="E26" i="7"/>
  <c r="F26" i="7"/>
  <c r="G26" i="7"/>
  <c r="H26" i="7"/>
  <c r="I26" i="7"/>
  <c r="J26" i="7"/>
  <c r="A27" i="7"/>
  <c r="B27" i="7"/>
  <c r="C27" i="7"/>
  <c r="D27" i="7"/>
  <c r="E27" i="7"/>
  <c r="F27" i="7"/>
  <c r="G27" i="7"/>
  <c r="H27" i="7"/>
  <c r="I27" i="7"/>
  <c r="J27" i="7"/>
  <c r="A28" i="7"/>
  <c r="B28" i="7"/>
  <c r="C28" i="7"/>
  <c r="D28" i="7"/>
  <c r="E28" i="7"/>
  <c r="F28" i="7"/>
  <c r="G28" i="7"/>
  <c r="H28" i="7"/>
  <c r="I28" i="7"/>
  <c r="J28" i="7"/>
  <c r="A29" i="7"/>
  <c r="B29" i="7"/>
  <c r="C29" i="7"/>
  <c r="D29" i="7"/>
  <c r="E29" i="7"/>
  <c r="F29" i="7"/>
  <c r="G29" i="7"/>
  <c r="H29" i="7"/>
  <c r="I29" i="7"/>
  <c r="J29" i="7"/>
  <c r="A30" i="7"/>
  <c r="B30" i="7"/>
  <c r="C30" i="7"/>
  <c r="D30" i="7"/>
  <c r="E30" i="7"/>
  <c r="F30" i="7"/>
  <c r="G30" i="7"/>
  <c r="H30" i="7"/>
  <c r="I30" i="7"/>
  <c r="J30" i="7"/>
  <c r="A31" i="7"/>
  <c r="B31" i="7"/>
  <c r="C31" i="7"/>
  <c r="D31" i="7"/>
  <c r="E31" i="7"/>
  <c r="F31" i="7"/>
  <c r="G31" i="7"/>
  <c r="H31" i="7"/>
  <c r="I31" i="7"/>
  <c r="J31" i="7"/>
  <c r="A32" i="7"/>
  <c r="B32" i="7"/>
  <c r="C32" i="7"/>
  <c r="D32" i="7"/>
  <c r="E32" i="7"/>
  <c r="F32" i="7"/>
  <c r="G32" i="7"/>
  <c r="H32" i="7"/>
  <c r="J32" i="7"/>
  <c r="A33" i="7"/>
  <c r="B33" i="7"/>
  <c r="C33" i="7"/>
  <c r="D33" i="7"/>
  <c r="E33" i="7"/>
  <c r="F33" i="7"/>
  <c r="G33" i="7"/>
  <c r="H33" i="7"/>
  <c r="I33" i="7"/>
  <c r="J33" i="7"/>
  <c r="A34" i="7"/>
  <c r="B34" i="7"/>
  <c r="C34" i="7"/>
  <c r="D34" i="7"/>
  <c r="E34" i="7"/>
  <c r="F34" i="7"/>
  <c r="G34" i="7"/>
  <c r="H34" i="7"/>
  <c r="I34" i="7"/>
  <c r="J34" i="7"/>
  <c r="A35" i="7"/>
  <c r="B35" i="7"/>
  <c r="C35" i="7"/>
  <c r="D35" i="7"/>
  <c r="E35" i="7"/>
  <c r="F35" i="7"/>
  <c r="G35" i="7"/>
  <c r="H35" i="7"/>
  <c r="I35" i="7"/>
  <c r="J35" i="7"/>
  <c r="A36" i="7"/>
  <c r="B36" i="7"/>
  <c r="C36" i="7"/>
  <c r="D36" i="7"/>
  <c r="E36" i="7"/>
  <c r="F36" i="7"/>
  <c r="G36" i="7"/>
  <c r="H36" i="7"/>
  <c r="I36" i="7"/>
  <c r="J36" i="7"/>
  <c r="A37" i="7"/>
  <c r="B37" i="7"/>
  <c r="C37" i="7"/>
  <c r="D37" i="7"/>
  <c r="E37" i="7"/>
  <c r="F37" i="7"/>
  <c r="G37" i="7"/>
  <c r="H37" i="7"/>
  <c r="I37" i="7"/>
  <c r="J37" i="7"/>
  <c r="K37" i="7"/>
  <c r="L37" i="7"/>
  <c r="M37" i="7"/>
  <c r="N37" i="7"/>
  <c r="O37" i="7"/>
  <c r="P37" i="7"/>
  <c r="A38" i="7"/>
  <c r="B38" i="7"/>
  <c r="C38" i="7"/>
  <c r="D38" i="7"/>
  <c r="E38" i="7"/>
  <c r="F38" i="7"/>
  <c r="G38" i="7"/>
  <c r="H38" i="7"/>
  <c r="I38" i="7"/>
  <c r="J38" i="7"/>
  <c r="A39" i="7"/>
  <c r="B39" i="7"/>
  <c r="C39" i="7"/>
  <c r="D39" i="7"/>
  <c r="E39" i="7"/>
  <c r="F39" i="7"/>
  <c r="G39" i="7"/>
  <c r="H39" i="7"/>
  <c r="J39" i="7"/>
  <c r="A40" i="7"/>
  <c r="B40" i="7"/>
  <c r="C40" i="7"/>
  <c r="D40" i="7"/>
  <c r="E40" i="7"/>
  <c r="F40" i="7"/>
  <c r="G40" i="7"/>
  <c r="H40" i="7"/>
  <c r="I40" i="7"/>
  <c r="J40" i="7"/>
  <c r="A41" i="7"/>
  <c r="B41" i="7"/>
  <c r="C41" i="7"/>
  <c r="D41" i="7"/>
  <c r="E41" i="7"/>
  <c r="F41" i="7"/>
  <c r="G41" i="7"/>
  <c r="H41" i="7"/>
  <c r="I41" i="7"/>
  <c r="J41" i="7"/>
  <c r="A42" i="7"/>
  <c r="B42" i="7"/>
  <c r="C42" i="7"/>
  <c r="D42" i="7"/>
  <c r="E42" i="7"/>
  <c r="F42" i="7"/>
  <c r="G42" i="7"/>
  <c r="H42" i="7"/>
  <c r="I42" i="7"/>
  <c r="J42" i="7"/>
  <c r="A43" i="7"/>
  <c r="B43" i="7"/>
  <c r="C43" i="7"/>
  <c r="D43" i="7"/>
  <c r="E43" i="7"/>
  <c r="F43" i="7"/>
  <c r="G43" i="7"/>
  <c r="H43" i="7"/>
  <c r="I43" i="7"/>
  <c r="J43" i="7"/>
  <c r="A44" i="7"/>
  <c r="B44" i="7"/>
  <c r="C44" i="7"/>
  <c r="D44" i="7"/>
  <c r="E44" i="7"/>
  <c r="F44" i="7"/>
  <c r="G44" i="7"/>
  <c r="H44" i="7"/>
  <c r="I44" i="7"/>
  <c r="J44" i="7"/>
  <c r="A45" i="7"/>
  <c r="B45" i="7"/>
  <c r="C45" i="7"/>
  <c r="D45" i="7"/>
  <c r="E45" i="7"/>
  <c r="F45" i="7"/>
  <c r="G45" i="7"/>
  <c r="H45" i="7"/>
  <c r="I45" i="7"/>
  <c r="J45" i="7"/>
  <c r="A46" i="7"/>
  <c r="B46" i="7"/>
  <c r="C46" i="7"/>
  <c r="D46" i="7"/>
  <c r="E46" i="7"/>
  <c r="F46" i="7"/>
  <c r="G46" i="7"/>
  <c r="H46" i="7"/>
  <c r="I46" i="7"/>
  <c r="J46" i="7"/>
  <c r="A47" i="7"/>
  <c r="B47" i="7"/>
  <c r="C47" i="7"/>
  <c r="D47" i="7"/>
  <c r="E47" i="7"/>
  <c r="F47" i="7"/>
  <c r="G47" i="7"/>
  <c r="H47" i="7"/>
  <c r="I47" i="7"/>
  <c r="J47" i="7"/>
  <c r="A48" i="7"/>
  <c r="B48" i="7"/>
  <c r="C48" i="7"/>
  <c r="D48" i="7"/>
  <c r="E48" i="7"/>
  <c r="F48" i="7"/>
  <c r="G48" i="7"/>
  <c r="H48" i="7"/>
  <c r="I48" i="7"/>
  <c r="J48" i="7"/>
  <c r="A49" i="7"/>
  <c r="B49" i="7"/>
  <c r="C49" i="7"/>
  <c r="D49" i="7"/>
  <c r="E49" i="7"/>
  <c r="F49" i="7"/>
  <c r="G49" i="7"/>
  <c r="H49" i="7"/>
  <c r="I49" i="7"/>
  <c r="J49" i="7"/>
  <c r="K49" i="7"/>
  <c r="L49" i="7"/>
  <c r="M49" i="7"/>
  <c r="N49" i="7"/>
  <c r="O49" i="7"/>
  <c r="P49" i="7"/>
  <c r="A50" i="7"/>
  <c r="B50" i="7"/>
  <c r="C50" i="7"/>
  <c r="D50" i="7"/>
  <c r="E50" i="7"/>
  <c r="F50" i="7"/>
  <c r="G50" i="7"/>
  <c r="H50" i="7"/>
  <c r="I50" i="7"/>
  <c r="J50" i="7"/>
  <c r="A51" i="7"/>
  <c r="B51" i="7"/>
  <c r="C51" i="7"/>
  <c r="D51" i="7"/>
  <c r="E51" i="7"/>
  <c r="F51" i="7"/>
  <c r="G51" i="7"/>
  <c r="H51" i="7"/>
  <c r="I51" i="7"/>
  <c r="J51" i="7"/>
  <c r="A52" i="7"/>
  <c r="B52" i="7"/>
  <c r="C52" i="7"/>
  <c r="D52" i="7"/>
  <c r="E52" i="7"/>
  <c r="F52" i="7"/>
  <c r="G52" i="7"/>
  <c r="H52" i="7"/>
  <c r="I52" i="7"/>
  <c r="J52" i="7"/>
  <c r="A53" i="7"/>
  <c r="B53" i="7"/>
  <c r="C53" i="7"/>
  <c r="D53" i="7"/>
  <c r="E53" i="7"/>
  <c r="F53" i="7"/>
  <c r="G53" i="7"/>
  <c r="H53" i="7"/>
  <c r="J53" i="7"/>
  <c r="A54" i="7"/>
  <c r="B54" i="7"/>
  <c r="C54" i="7"/>
  <c r="D54" i="7"/>
  <c r="G54" i="7"/>
  <c r="F56" i="7"/>
  <c r="G56" i="7"/>
  <c r="H56" i="7"/>
  <c r="K61" i="7"/>
  <c r="L61" i="7"/>
  <c r="M61" i="7"/>
  <c r="N61" i="7"/>
  <c r="O61" i="7"/>
  <c r="P61" i="7"/>
  <c r="A28" i="10"/>
  <c r="E71" i="7"/>
  <c r="I28" i="10"/>
  <c r="F71" i="7"/>
  <c r="E28" i="10"/>
  <c r="G71" i="7"/>
  <c r="B70" i="10"/>
  <c r="E72" i="7"/>
  <c r="D70" i="10"/>
  <c r="F72" i="7"/>
  <c r="C70" i="10"/>
  <c r="G72" i="7"/>
  <c r="K73" i="7"/>
  <c r="L73" i="7"/>
  <c r="M73" i="7"/>
  <c r="N73" i="7"/>
  <c r="O73" i="7"/>
  <c r="P73" i="7"/>
  <c r="K85" i="7"/>
  <c r="L85" i="7"/>
  <c r="M85" i="7"/>
  <c r="N85" i="7"/>
  <c r="O85" i="7"/>
  <c r="P85" i="7"/>
  <c r="E86" i="7"/>
  <c r="F86" i="7"/>
  <c r="G86" i="7"/>
  <c r="K97" i="7"/>
  <c r="L97" i="7"/>
  <c r="M97" i="7"/>
  <c r="E101" i="7"/>
  <c r="F101" i="7"/>
  <c r="G101" i="7"/>
  <c r="H101" i="7"/>
  <c r="C80" i="10"/>
  <c r="G102" i="7"/>
  <c r="E70" i="10"/>
  <c r="E80" i="10"/>
  <c r="H102" i="7"/>
  <c r="E117" i="7"/>
  <c r="K116" i="7"/>
  <c r="E118" i="7"/>
  <c r="L116" i="7"/>
  <c r="E119" i="7"/>
  <c r="M116" i="7"/>
  <c r="E120" i="7"/>
  <c r="N116" i="7"/>
  <c r="E121" i="7"/>
  <c r="O116" i="7"/>
  <c r="E122" i="7"/>
  <c r="P116" i="7"/>
  <c r="E123" i="7"/>
  <c r="Q116" i="7"/>
  <c r="E124" i="7"/>
  <c r="R116" i="7"/>
  <c r="A117" i="7"/>
  <c r="B117" i="7"/>
  <c r="C117" i="7"/>
  <c r="F117" i="7"/>
  <c r="G117" i="7"/>
  <c r="H117" i="7"/>
  <c r="I117" i="7"/>
  <c r="J117" i="7"/>
  <c r="A118" i="7"/>
  <c r="B118" i="7"/>
  <c r="C118" i="7"/>
  <c r="F118" i="7"/>
  <c r="G118" i="7"/>
  <c r="H118" i="7"/>
  <c r="I118" i="7"/>
  <c r="J118" i="7"/>
  <c r="A119" i="7"/>
  <c r="B119" i="7"/>
  <c r="C119" i="7"/>
  <c r="F119" i="7"/>
  <c r="G119" i="7"/>
  <c r="H119" i="7"/>
  <c r="I119" i="7"/>
  <c r="J119" i="7"/>
  <c r="A120" i="7"/>
  <c r="B120" i="7"/>
  <c r="C120" i="7"/>
  <c r="F120" i="7"/>
  <c r="G120" i="7"/>
  <c r="H120" i="7"/>
  <c r="I120" i="7"/>
  <c r="J120" i="7"/>
  <c r="A121" i="7"/>
  <c r="B121" i="7"/>
  <c r="C121" i="7"/>
  <c r="F121" i="7"/>
  <c r="G121" i="7"/>
  <c r="H121" i="7"/>
  <c r="I121" i="7"/>
  <c r="J121" i="7"/>
  <c r="A122" i="7"/>
  <c r="B122" i="7"/>
  <c r="C122" i="7"/>
  <c r="F122" i="7"/>
  <c r="G122" i="7"/>
  <c r="H122" i="7"/>
  <c r="I122" i="7"/>
  <c r="J122" i="7"/>
  <c r="A123" i="7"/>
  <c r="B123" i="7"/>
  <c r="C123" i="7"/>
  <c r="F123" i="7"/>
  <c r="G123" i="7"/>
  <c r="H123" i="7"/>
  <c r="I123" i="7"/>
  <c r="J123" i="7"/>
  <c r="A124" i="7"/>
  <c r="B124" i="7"/>
  <c r="C124" i="7"/>
  <c r="F124" i="7"/>
  <c r="G124" i="7"/>
  <c r="H124" i="7"/>
  <c r="I124" i="7"/>
  <c r="J124" i="7"/>
  <c r="E131" i="7"/>
  <c r="K130" i="7"/>
  <c r="E132" i="7"/>
  <c r="L130" i="7"/>
  <c r="E133" i="7"/>
  <c r="M130" i="7"/>
  <c r="E134" i="7"/>
  <c r="N130" i="7"/>
  <c r="E135" i="7"/>
  <c r="O130" i="7"/>
  <c r="E136" i="7"/>
  <c r="P130" i="7"/>
  <c r="E137" i="7"/>
  <c r="Q130" i="7"/>
  <c r="E138" i="7"/>
  <c r="R130" i="7"/>
  <c r="A131" i="7"/>
  <c r="B131" i="7"/>
  <c r="C131" i="7"/>
  <c r="F131" i="7"/>
  <c r="G131" i="7"/>
  <c r="H131" i="7"/>
  <c r="I131" i="7"/>
  <c r="J131" i="7"/>
  <c r="A132" i="7"/>
  <c r="B132" i="7"/>
  <c r="C132" i="7"/>
  <c r="F132" i="7"/>
  <c r="G132" i="7"/>
  <c r="H132" i="7"/>
  <c r="I132" i="7"/>
  <c r="J132" i="7"/>
  <c r="A133" i="7"/>
  <c r="B133" i="7"/>
  <c r="C133" i="7"/>
  <c r="F133" i="7"/>
  <c r="G133" i="7"/>
  <c r="H133" i="7"/>
  <c r="I133" i="7"/>
  <c r="J133" i="7"/>
  <c r="A134" i="7"/>
  <c r="B134" i="7"/>
  <c r="C134" i="7"/>
  <c r="F134" i="7"/>
  <c r="G134" i="7"/>
  <c r="H134" i="7"/>
  <c r="I134" i="7"/>
  <c r="J134" i="7"/>
  <c r="A135" i="7"/>
  <c r="B135" i="7"/>
  <c r="C135" i="7"/>
  <c r="F135" i="7"/>
  <c r="G135" i="7"/>
  <c r="H135" i="7"/>
  <c r="I135" i="7"/>
  <c r="J135" i="7"/>
  <c r="A136" i="7"/>
  <c r="B136" i="7"/>
  <c r="C136" i="7"/>
  <c r="F136" i="7"/>
  <c r="G136" i="7"/>
  <c r="H136" i="7"/>
  <c r="I136" i="7"/>
  <c r="J136" i="7"/>
  <c r="A137" i="7"/>
  <c r="B137" i="7"/>
  <c r="C137" i="7"/>
  <c r="F137" i="7"/>
  <c r="G137" i="7"/>
  <c r="H137" i="7"/>
  <c r="I137" i="7"/>
  <c r="J137" i="7"/>
  <c r="A138" i="7"/>
  <c r="B138" i="7"/>
  <c r="C138" i="7"/>
  <c r="F138" i="7"/>
  <c r="G138" i="7"/>
  <c r="H138" i="7"/>
  <c r="I138" i="7"/>
  <c r="J138" i="7"/>
  <c r="A139" i="7"/>
  <c r="B139" i="7"/>
  <c r="C139" i="7"/>
  <c r="E139" i="7"/>
  <c r="F139" i="7"/>
  <c r="G139" i="7"/>
  <c r="H139" i="7"/>
  <c r="I139" i="7"/>
  <c r="J139" i="7"/>
  <c r="A140" i="7"/>
  <c r="B140" i="7"/>
  <c r="C140" i="7"/>
  <c r="E140" i="7"/>
  <c r="F140" i="7"/>
  <c r="G140" i="7"/>
  <c r="H140" i="7"/>
  <c r="I140" i="7"/>
  <c r="J140" i="7"/>
  <c r="A141" i="7"/>
  <c r="B141" i="7"/>
  <c r="C141" i="7"/>
  <c r="E141" i="7"/>
  <c r="F141" i="7"/>
  <c r="G141" i="7"/>
  <c r="H141" i="7"/>
  <c r="I141" i="7"/>
  <c r="J141" i="7"/>
  <c r="A142" i="7"/>
  <c r="B142" i="7"/>
  <c r="C142" i="7"/>
  <c r="E142" i="7"/>
  <c r="F142" i="7"/>
  <c r="G142" i="7"/>
  <c r="H142" i="7"/>
  <c r="I142" i="7"/>
  <c r="J142" i="7"/>
  <c r="K142" i="7"/>
  <c r="L142" i="7"/>
  <c r="M142" i="7"/>
  <c r="N142" i="7"/>
  <c r="E143" i="7"/>
  <c r="O142" i="7"/>
  <c r="E144" i="7"/>
  <c r="P142" i="7"/>
  <c r="E145" i="7"/>
  <c r="Q142" i="7"/>
  <c r="E146" i="7"/>
  <c r="R142" i="7"/>
  <c r="A143" i="7"/>
  <c r="B143" i="7"/>
  <c r="C143" i="7"/>
  <c r="F143" i="7"/>
  <c r="G143" i="7"/>
  <c r="H143" i="7"/>
  <c r="I143" i="7"/>
  <c r="J143" i="7"/>
  <c r="A144" i="7"/>
  <c r="B144" i="7"/>
  <c r="C144" i="7"/>
  <c r="F144" i="7"/>
  <c r="G144" i="7"/>
  <c r="H144" i="7"/>
  <c r="I144" i="7"/>
  <c r="J144" i="7"/>
  <c r="A145" i="7"/>
  <c r="B145" i="7"/>
  <c r="C145" i="7"/>
  <c r="F145" i="7"/>
  <c r="G145" i="7"/>
  <c r="H145" i="7"/>
  <c r="I145" i="7"/>
  <c r="J145" i="7"/>
  <c r="A146" i="7"/>
  <c r="B146" i="7"/>
  <c r="C146" i="7"/>
  <c r="F146" i="7"/>
  <c r="G146" i="7"/>
  <c r="H146" i="7"/>
  <c r="I146" i="7"/>
  <c r="J146" i="7"/>
  <c r="E157" i="7"/>
  <c r="K156" i="7"/>
  <c r="E158" i="7"/>
  <c r="L156" i="7"/>
  <c r="E159" i="7"/>
  <c r="M156" i="7"/>
  <c r="E160" i="7"/>
  <c r="N156" i="7"/>
  <c r="E161" i="7"/>
  <c r="O156" i="7"/>
  <c r="E162" i="7"/>
  <c r="P156" i="7"/>
  <c r="E163" i="7"/>
  <c r="Q156" i="7"/>
  <c r="A157" i="7"/>
  <c r="B157" i="7"/>
  <c r="C157" i="7"/>
  <c r="F157" i="7"/>
  <c r="G157" i="7"/>
  <c r="H157" i="7"/>
  <c r="I157" i="7"/>
  <c r="J157" i="7"/>
  <c r="A158" i="7"/>
  <c r="B158" i="7"/>
  <c r="C158" i="7"/>
  <c r="F158" i="7"/>
  <c r="G158" i="7"/>
  <c r="H158" i="7"/>
  <c r="I158" i="7"/>
  <c r="J158" i="7"/>
  <c r="A159" i="7"/>
  <c r="B159" i="7"/>
  <c r="C159" i="7"/>
  <c r="F159" i="7"/>
  <c r="G159" i="7"/>
  <c r="H159" i="7"/>
  <c r="I159" i="7"/>
  <c r="J159" i="7"/>
  <c r="A160" i="7"/>
  <c r="B160" i="7"/>
  <c r="C160" i="7"/>
  <c r="F160" i="7"/>
  <c r="G160" i="7"/>
  <c r="H160" i="7"/>
  <c r="I160" i="7"/>
  <c r="J160" i="7"/>
  <c r="A161" i="7"/>
  <c r="B161" i="7"/>
  <c r="C161" i="7"/>
  <c r="F161" i="7"/>
  <c r="G161" i="7"/>
  <c r="H161" i="7"/>
  <c r="I161" i="7"/>
  <c r="J161" i="7"/>
  <c r="A162" i="7"/>
  <c r="B162" i="7"/>
  <c r="C162" i="7"/>
  <c r="F162" i="7"/>
  <c r="G162" i="7"/>
  <c r="H162" i="7"/>
  <c r="I162" i="7"/>
  <c r="J162" i="7"/>
  <c r="A163" i="7"/>
  <c r="B163" i="7"/>
  <c r="C163" i="7"/>
  <c r="F163" i="7"/>
  <c r="G163" i="7"/>
  <c r="H163" i="7"/>
  <c r="I163" i="7"/>
  <c r="J163" i="7"/>
  <c r="A164" i="7"/>
  <c r="B164" i="7"/>
  <c r="C164" i="7"/>
  <c r="E164" i="7"/>
  <c r="F164" i="7"/>
  <c r="G164" i="7"/>
  <c r="H164" i="7"/>
  <c r="I164" i="7"/>
  <c r="J164" i="7"/>
  <c r="A165" i="7"/>
  <c r="B165" i="7"/>
  <c r="C165" i="7"/>
  <c r="E165" i="7"/>
  <c r="F165" i="7"/>
  <c r="G165" i="7"/>
  <c r="H165" i="7"/>
  <c r="I165" i="7"/>
  <c r="J165" i="7"/>
  <c r="A166" i="7"/>
  <c r="B166" i="7"/>
  <c r="C166" i="7"/>
  <c r="E166" i="7"/>
  <c r="F166" i="7"/>
  <c r="G166" i="7"/>
  <c r="H166" i="7"/>
  <c r="I166" i="7"/>
  <c r="J166" i="7"/>
  <c r="A167" i="7"/>
  <c r="B167" i="7"/>
  <c r="C167" i="7"/>
  <c r="E167" i="7"/>
  <c r="F167" i="7"/>
  <c r="G167" i="7"/>
  <c r="H167" i="7"/>
  <c r="I167" i="7"/>
  <c r="J167" i="7"/>
  <c r="A168" i="7"/>
  <c r="B168" i="7"/>
  <c r="C168" i="7"/>
  <c r="E168" i="7"/>
  <c r="F168" i="7"/>
  <c r="G168" i="7"/>
  <c r="H168" i="7"/>
  <c r="I168" i="7"/>
  <c r="J168" i="7"/>
  <c r="K168" i="7"/>
  <c r="L168" i="7"/>
  <c r="M168" i="7"/>
  <c r="N168" i="7"/>
  <c r="O168" i="7"/>
  <c r="E169" i="7"/>
  <c r="P168" i="7"/>
  <c r="E170" i="7"/>
  <c r="Q168" i="7"/>
  <c r="A169" i="7"/>
  <c r="B169" i="7"/>
  <c r="C169" i="7"/>
  <c r="F169" i="7"/>
  <c r="G169" i="7"/>
  <c r="H169" i="7"/>
  <c r="I169" i="7"/>
  <c r="J169" i="7"/>
  <c r="A170" i="7"/>
  <c r="B170" i="7"/>
  <c r="C170" i="7"/>
  <c r="F170" i="7"/>
  <c r="G170" i="7"/>
  <c r="H170" i="7"/>
  <c r="I170" i="7"/>
  <c r="J170" i="7"/>
  <c r="E183" i="7"/>
  <c r="K182" i="7"/>
  <c r="E184" i="7"/>
  <c r="L182" i="7"/>
  <c r="E185" i="7"/>
  <c r="M182" i="7"/>
  <c r="E186" i="7"/>
  <c r="N182" i="7"/>
  <c r="E187" i="7"/>
  <c r="O182" i="7"/>
  <c r="E188" i="7"/>
  <c r="P182" i="7"/>
  <c r="E189" i="7"/>
  <c r="Q182" i="7"/>
  <c r="A183" i="7"/>
  <c r="B183" i="7"/>
  <c r="C183" i="7"/>
  <c r="F183" i="7"/>
  <c r="G183" i="7"/>
  <c r="H183" i="7"/>
  <c r="I183" i="7"/>
  <c r="J183" i="7"/>
  <c r="A184" i="7"/>
  <c r="B184" i="7"/>
  <c r="C184" i="7"/>
  <c r="F184" i="7"/>
  <c r="G184" i="7"/>
  <c r="H184" i="7"/>
  <c r="I184" i="7"/>
  <c r="J184" i="7"/>
  <c r="A185" i="7"/>
  <c r="B185" i="7"/>
  <c r="C185" i="7"/>
  <c r="F185" i="7"/>
  <c r="G185" i="7"/>
  <c r="H185" i="7"/>
  <c r="I185" i="7"/>
  <c r="J185" i="7"/>
  <c r="A186" i="7"/>
  <c r="B186" i="7"/>
  <c r="C186" i="7"/>
  <c r="F186" i="7"/>
  <c r="G186" i="7"/>
  <c r="H186" i="7"/>
  <c r="I186" i="7"/>
  <c r="J186" i="7"/>
  <c r="A187" i="7"/>
  <c r="B187" i="7"/>
  <c r="C187" i="7"/>
  <c r="F187" i="7"/>
  <c r="G187" i="7"/>
  <c r="H187" i="7"/>
  <c r="I187" i="7"/>
  <c r="J187" i="7"/>
  <c r="A188" i="7"/>
  <c r="B188" i="7"/>
  <c r="C188" i="7"/>
  <c r="F188" i="7"/>
  <c r="G188" i="7"/>
  <c r="H188" i="7"/>
  <c r="I188" i="7"/>
  <c r="J188" i="7"/>
  <c r="A189" i="7"/>
  <c r="B189" i="7"/>
  <c r="C189" i="7"/>
  <c r="F189" i="7"/>
  <c r="G189" i="7"/>
  <c r="H189" i="7"/>
  <c r="I189" i="7"/>
  <c r="J189" i="7"/>
  <c r="A190" i="7"/>
  <c r="B190" i="7"/>
  <c r="C190" i="7"/>
  <c r="E190" i="7"/>
  <c r="F190" i="7"/>
  <c r="G190" i="7"/>
  <c r="H190" i="7"/>
  <c r="I190" i="7"/>
  <c r="J190" i="7"/>
  <c r="A191" i="7"/>
  <c r="B191" i="7"/>
  <c r="C191" i="7"/>
  <c r="E191" i="7"/>
  <c r="F191" i="7"/>
  <c r="G191" i="7"/>
  <c r="H191" i="7"/>
  <c r="I191" i="7"/>
  <c r="J191" i="7"/>
  <c r="A192" i="7"/>
  <c r="B192" i="7"/>
  <c r="C192" i="7"/>
  <c r="E192" i="7"/>
  <c r="F192" i="7"/>
  <c r="G192" i="7"/>
  <c r="H192" i="7"/>
  <c r="I192" i="7"/>
  <c r="J192" i="7"/>
  <c r="K194" i="7"/>
  <c r="L194" i="7"/>
  <c r="M194" i="7"/>
  <c r="E209" i="7"/>
  <c r="K208" i="7"/>
  <c r="E210" i="7"/>
  <c r="L208" i="7"/>
  <c r="E211" i="7"/>
  <c r="M208" i="7"/>
  <c r="E212" i="7"/>
  <c r="N208" i="7"/>
  <c r="E213" i="7"/>
  <c r="O208" i="7"/>
  <c r="A209" i="7"/>
  <c r="B209" i="7"/>
  <c r="C209" i="7"/>
  <c r="F209" i="7"/>
  <c r="G209" i="7"/>
  <c r="H209" i="7"/>
  <c r="I209" i="7"/>
  <c r="J209" i="7"/>
  <c r="A210" i="7"/>
  <c r="B210" i="7"/>
  <c r="C210" i="7"/>
  <c r="F210" i="7"/>
  <c r="G210" i="7"/>
  <c r="H210" i="7"/>
  <c r="I210" i="7"/>
  <c r="J210" i="7"/>
  <c r="A211" i="7"/>
  <c r="B211" i="7"/>
  <c r="C211" i="7"/>
  <c r="F211" i="7"/>
  <c r="G211" i="7"/>
  <c r="H211" i="7"/>
  <c r="I211" i="7"/>
  <c r="J211" i="7"/>
  <c r="A212" i="7"/>
  <c r="B212" i="7"/>
  <c r="C212" i="7"/>
  <c r="F212" i="7"/>
  <c r="G212" i="7"/>
  <c r="H212" i="7"/>
  <c r="I212" i="7"/>
  <c r="J212" i="7"/>
  <c r="A213" i="7"/>
  <c r="B213" i="7"/>
  <c r="C213" i="7"/>
  <c r="F213" i="7"/>
  <c r="G213" i="7"/>
  <c r="H213" i="7"/>
  <c r="I213" i="7"/>
  <c r="J213" i="7"/>
  <c r="E223" i="7"/>
  <c r="K222" i="7"/>
  <c r="E224" i="7"/>
  <c r="L222" i="7"/>
  <c r="E225" i="7"/>
  <c r="M222" i="7"/>
  <c r="E226" i="7"/>
  <c r="N222" i="7"/>
  <c r="E227" i="7"/>
  <c r="O222" i="7"/>
  <c r="E228" i="7"/>
  <c r="P222" i="7"/>
  <c r="E229" i="7"/>
  <c r="Q222" i="7"/>
  <c r="A223" i="7"/>
  <c r="B223" i="7"/>
  <c r="C223" i="7"/>
  <c r="F223" i="7"/>
  <c r="G223" i="7"/>
  <c r="H223" i="7"/>
  <c r="I223" i="7"/>
  <c r="J223" i="7"/>
  <c r="A224" i="7"/>
  <c r="B224" i="7"/>
  <c r="C224" i="7"/>
  <c r="F224" i="7"/>
  <c r="G224" i="7"/>
  <c r="H224" i="7"/>
  <c r="I224" i="7"/>
  <c r="J224" i="7"/>
  <c r="A225" i="7"/>
  <c r="B225" i="7"/>
  <c r="C225" i="7"/>
  <c r="F225" i="7"/>
  <c r="G225" i="7"/>
  <c r="H225" i="7"/>
  <c r="I225" i="7"/>
  <c r="J225" i="7"/>
  <c r="A226" i="7"/>
  <c r="B226" i="7"/>
  <c r="C226" i="7"/>
  <c r="F226" i="7"/>
  <c r="G226" i="7"/>
  <c r="H226" i="7"/>
  <c r="I226" i="7"/>
  <c r="J226" i="7"/>
  <c r="A227" i="7"/>
  <c r="B227" i="7"/>
  <c r="C227" i="7"/>
  <c r="F227" i="7"/>
  <c r="G227" i="7"/>
  <c r="H227" i="7"/>
  <c r="I227" i="7"/>
  <c r="J227" i="7"/>
  <c r="A228" i="7"/>
  <c r="B228" i="7"/>
  <c r="C228" i="7"/>
  <c r="F228" i="7"/>
  <c r="G228" i="7"/>
  <c r="H228" i="7"/>
  <c r="I228" i="7"/>
  <c r="J228" i="7"/>
  <c r="A229" i="7"/>
  <c r="B229" i="7"/>
  <c r="C229" i="7"/>
  <c r="F229" i="7"/>
  <c r="G229" i="7"/>
  <c r="H229" i="7"/>
  <c r="I229" i="7"/>
  <c r="J229" i="7"/>
  <c r="A230" i="7"/>
  <c r="B230" i="7"/>
  <c r="C230" i="7"/>
  <c r="E230" i="7"/>
  <c r="F230" i="7"/>
  <c r="G230" i="7"/>
  <c r="H230" i="7"/>
  <c r="I230" i="7"/>
  <c r="J230" i="7"/>
  <c r="A231" i="7"/>
  <c r="B231" i="7"/>
  <c r="C231" i="7"/>
  <c r="E231" i="7"/>
  <c r="F231" i="7"/>
  <c r="G231" i="7"/>
  <c r="H231" i="7"/>
  <c r="I231" i="7"/>
  <c r="J231" i="7"/>
  <c r="A232" i="7"/>
  <c r="B232" i="7"/>
  <c r="C232" i="7"/>
  <c r="E232" i="7"/>
  <c r="F232" i="7"/>
  <c r="G232" i="7"/>
  <c r="H232" i="7"/>
  <c r="I232" i="7"/>
  <c r="J232" i="7"/>
  <c r="A233" i="7"/>
  <c r="B233" i="7"/>
  <c r="C233" i="7"/>
  <c r="E233" i="7"/>
  <c r="F233" i="7"/>
  <c r="G233" i="7"/>
  <c r="H233" i="7"/>
  <c r="I233" i="7"/>
  <c r="J233" i="7"/>
  <c r="A234" i="7"/>
  <c r="B234" i="7"/>
  <c r="C234" i="7"/>
  <c r="E234" i="7"/>
  <c r="F234" i="7"/>
  <c r="G234" i="7"/>
  <c r="H234" i="7"/>
  <c r="I234" i="7"/>
  <c r="J234" i="7"/>
  <c r="K234" i="7"/>
  <c r="L234" i="7"/>
  <c r="M234" i="7"/>
  <c r="N234" i="7"/>
  <c r="O234" i="7"/>
  <c r="E235" i="7"/>
  <c r="P234" i="7"/>
  <c r="E236" i="7"/>
  <c r="Q234" i="7"/>
  <c r="A235" i="7"/>
  <c r="B235" i="7"/>
  <c r="C235" i="7"/>
  <c r="F235" i="7"/>
  <c r="G235" i="7"/>
  <c r="H235" i="7"/>
  <c r="I235" i="7"/>
  <c r="J235" i="7"/>
  <c r="A236" i="7"/>
  <c r="B236" i="7"/>
  <c r="C236" i="7"/>
  <c r="F236" i="7"/>
  <c r="G236" i="7"/>
  <c r="H236" i="7"/>
  <c r="I236" i="7"/>
  <c r="J236" i="7"/>
  <c r="F1" i="8"/>
  <c r="N1" i="8"/>
  <c r="V1" i="8"/>
  <c r="G2" i="8"/>
  <c r="B2" i="8"/>
  <c r="O2" i="8"/>
  <c r="J2" i="8"/>
  <c r="K2" i="8"/>
  <c r="L2" i="8"/>
  <c r="M2" i="8"/>
  <c r="N2" i="8"/>
  <c r="W2" i="8"/>
  <c r="R2" i="8"/>
  <c r="S2" i="8"/>
  <c r="T2" i="8"/>
  <c r="V2" i="8"/>
  <c r="G3" i="8"/>
  <c r="B3" i="8"/>
  <c r="O3" i="8"/>
  <c r="J3" i="8"/>
  <c r="K3" i="8"/>
  <c r="L3" i="8"/>
  <c r="M3" i="8"/>
  <c r="N3" i="8"/>
  <c r="W3" i="8"/>
  <c r="G4" i="8"/>
  <c r="B4" i="8"/>
  <c r="O4" i="8"/>
  <c r="J4" i="8"/>
  <c r="K4" i="8"/>
  <c r="L4" i="8"/>
  <c r="M4" i="8"/>
  <c r="N4" i="8"/>
  <c r="W4" i="8"/>
  <c r="G5" i="8"/>
  <c r="B5" i="8"/>
  <c r="O5" i="8"/>
  <c r="J5" i="8"/>
  <c r="K5" i="8"/>
  <c r="L5" i="8"/>
  <c r="M5" i="8"/>
  <c r="N5" i="8"/>
  <c r="W5" i="8"/>
  <c r="G6" i="8"/>
  <c r="B6" i="8"/>
  <c r="O6" i="8"/>
  <c r="J6" i="8"/>
  <c r="K6" i="8"/>
  <c r="L6" i="8"/>
  <c r="M6" i="8"/>
  <c r="N6" i="8"/>
  <c r="W6" i="8"/>
  <c r="G7" i="8"/>
  <c r="B7" i="8"/>
  <c r="O7" i="8"/>
  <c r="J7" i="8"/>
  <c r="K7" i="8"/>
  <c r="L7" i="8"/>
  <c r="M7" i="8"/>
  <c r="N7" i="8"/>
  <c r="W7" i="8"/>
  <c r="G8" i="8"/>
  <c r="O8" i="8"/>
  <c r="J8" i="8"/>
  <c r="K8" i="8"/>
  <c r="L8" i="8"/>
  <c r="M8" i="8"/>
  <c r="N8" i="8"/>
  <c r="W8" i="8"/>
  <c r="G9" i="8"/>
  <c r="O9" i="8"/>
  <c r="J9" i="8"/>
  <c r="K9" i="8"/>
  <c r="L9" i="8"/>
  <c r="M9" i="8"/>
  <c r="N9" i="8"/>
  <c r="W9" i="8"/>
  <c r="G10" i="8"/>
  <c r="O10" i="8"/>
  <c r="J10" i="8"/>
  <c r="K10" i="8"/>
  <c r="L10" i="8"/>
  <c r="M10" i="8"/>
  <c r="N10" i="8"/>
  <c r="W10" i="8"/>
  <c r="G11" i="8"/>
  <c r="O11" i="8"/>
  <c r="J11" i="8"/>
  <c r="K11" i="8"/>
  <c r="L11" i="8"/>
  <c r="M11" i="8"/>
  <c r="N11" i="8"/>
  <c r="W11" i="8"/>
  <c r="G12" i="8"/>
  <c r="O12" i="8"/>
  <c r="J12" i="8"/>
  <c r="K12" i="8"/>
  <c r="L12" i="8"/>
  <c r="M12" i="8"/>
  <c r="N12" i="8"/>
  <c r="W12" i="8"/>
  <c r="G13" i="8"/>
  <c r="O13" i="8"/>
  <c r="J13" i="8"/>
  <c r="K13" i="8"/>
  <c r="L13" i="8"/>
  <c r="M13" i="8"/>
  <c r="N13" i="8"/>
  <c r="W13" i="8"/>
  <c r="G14" i="8"/>
  <c r="O14" i="8"/>
  <c r="J14" i="8"/>
  <c r="K14" i="8"/>
  <c r="L14" i="8"/>
  <c r="M14" i="8"/>
  <c r="N14" i="8"/>
  <c r="W14" i="8"/>
  <c r="G15" i="8"/>
  <c r="O15" i="8"/>
  <c r="J15" i="8"/>
  <c r="K15" i="8"/>
  <c r="L15" i="8"/>
  <c r="M15" i="8"/>
  <c r="N15" i="8"/>
  <c r="W15" i="8"/>
  <c r="G16" i="8"/>
  <c r="O16" i="8"/>
  <c r="J16" i="8"/>
  <c r="K16" i="8"/>
  <c r="L16" i="8"/>
  <c r="M16" i="8"/>
  <c r="N16" i="8"/>
  <c r="W16" i="8"/>
  <c r="G17" i="8"/>
  <c r="O17" i="8"/>
  <c r="J17" i="8"/>
  <c r="K17" i="8"/>
  <c r="L17" i="8"/>
  <c r="M17" i="8"/>
  <c r="N17" i="8"/>
  <c r="W17" i="8"/>
  <c r="G18" i="8"/>
  <c r="O18" i="8"/>
  <c r="J18" i="8"/>
  <c r="K18" i="8"/>
  <c r="L18" i="8"/>
  <c r="M18" i="8"/>
  <c r="N18" i="8"/>
  <c r="W18" i="8"/>
  <c r="G19" i="8"/>
  <c r="O19" i="8"/>
  <c r="J19" i="8"/>
  <c r="K19" i="8"/>
  <c r="L19" i="8"/>
  <c r="M19" i="8"/>
  <c r="N19" i="8"/>
  <c r="W19" i="8"/>
  <c r="G20" i="8"/>
  <c r="O20" i="8"/>
  <c r="J20" i="8"/>
  <c r="K20" i="8"/>
  <c r="L20" i="8"/>
  <c r="M20" i="8"/>
  <c r="N20" i="8"/>
  <c r="W20" i="8"/>
  <c r="G21" i="8"/>
  <c r="O21" i="8"/>
  <c r="J21" i="8"/>
  <c r="K21" i="8"/>
  <c r="L21" i="8"/>
  <c r="M21" i="8"/>
  <c r="N21" i="8"/>
  <c r="W21" i="8"/>
  <c r="G22" i="8"/>
  <c r="O22" i="8"/>
  <c r="J22" i="8"/>
  <c r="K22" i="8"/>
  <c r="L22" i="8"/>
  <c r="M22" i="8"/>
  <c r="N22" i="8"/>
  <c r="W22" i="8"/>
  <c r="G23" i="8"/>
  <c r="O23" i="8"/>
  <c r="J23" i="8"/>
  <c r="K23" i="8"/>
  <c r="L23" i="8"/>
  <c r="M23" i="8"/>
  <c r="N23" i="8"/>
  <c r="W23" i="8"/>
  <c r="G24" i="8"/>
  <c r="O24" i="8"/>
  <c r="J24" i="8"/>
  <c r="K24" i="8"/>
  <c r="L24" i="8"/>
  <c r="M24" i="8"/>
  <c r="N24" i="8"/>
  <c r="W24" i="8"/>
  <c r="G25" i="8"/>
  <c r="O25" i="8"/>
  <c r="J25" i="8"/>
  <c r="K25" i="8"/>
  <c r="L25" i="8"/>
  <c r="M25" i="8"/>
  <c r="N25" i="8"/>
  <c r="W25" i="8"/>
  <c r="G26" i="8"/>
  <c r="O26" i="8"/>
  <c r="J26" i="8"/>
  <c r="K26" i="8"/>
  <c r="L26" i="8"/>
  <c r="M26" i="8"/>
  <c r="N26" i="8"/>
  <c r="W26" i="8"/>
  <c r="G27" i="8"/>
  <c r="O27" i="8"/>
  <c r="J27" i="8"/>
  <c r="K27" i="8"/>
  <c r="L27" i="8"/>
  <c r="M27" i="8"/>
  <c r="N27" i="8"/>
  <c r="W27" i="8"/>
  <c r="G28" i="8"/>
  <c r="O28" i="8"/>
  <c r="J28" i="8"/>
  <c r="K28" i="8"/>
  <c r="L28" i="8"/>
  <c r="M28" i="8"/>
  <c r="N28" i="8"/>
  <c r="W28" i="8"/>
  <c r="G29" i="8"/>
  <c r="O29" i="8"/>
  <c r="J29" i="8"/>
  <c r="K29" i="8"/>
  <c r="L29" i="8"/>
  <c r="M29" i="8"/>
  <c r="N29" i="8"/>
  <c r="W29" i="8"/>
  <c r="G30" i="8"/>
  <c r="O30" i="8"/>
  <c r="J30" i="8"/>
  <c r="K30" i="8"/>
  <c r="L30" i="8"/>
  <c r="M30" i="8"/>
  <c r="N30" i="8"/>
  <c r="W30" i="8"/>
  <c r="G31" i="8"/>
  <c r="O31" i="8"/>
  <c r="J31" i="8"/>
  <c r="K31" i="8"/>
  <c r="L31" i="8"/>
  <c r="M31" i="8"/>
  <c r="N31" i="8"/>
  <c r="W31" i="8"/>
  <c r="G32" i="8"/>
  <c r="O32" i="8"/>
  <c r="J32" i="8"/>
  <c r="K32" i="8"/>
  <c r="L32" i="8"/>
  <c r="M32" i="8"/>
  <c r="N32" i="8"/>
  <c r="W32" i="8"/>
  <c r="G33" i="8"/>
  <c r="O33" i="8"/>
  <c r="J33" i="8"/>
  <c r="K33" i="8"/>
  <c r="L33" i="8"/>
  <c r="M33" i="8"/>
  <c r="N33" i="8"/>
  <c r="W33" i="8"/>
  <c r="G34" i="8"/>
  <c r="O34" i="8"/>
  <c r="J34" i="8"/>
  <c r="K34" i="8"/>
  <c r="L34" i="8"/>
  <c r="M34" i="8"/>
  <c r="N34" i="8"/>
  <c r="W34" i="8"/>
  <c r="G35" i="8"/>
  <c r="O35" i="8"/>
  <c r="J35" i="8"/>
  <c r="K35" i="8"/>
  <c r="L35" i="8"/>
  <c r="M35" i="8"/>
  <c r="N35" i="8"/>
  <c r="W35" i="8"/>
  <c r="G36" i="8"/>
  <c r="O36" i="8"/>
  <c r="J36" i="8"/>
  <c r="K36" i="8"/>
  <c r="L36" i="8"/>
  <c r="M36" i="8"/>
  <c r="N36" i="8"/>
  <c r="W36" i="8"/>
  <c r="G37" i="8"/>
  <c r="O37" i="8"/>
  <c r="J37" i="8"/>
  <c r="K37" i="8"/>
  <c r="L37" i="8"/>
  <c r="M37" i="8"/>
  <c r="N37" i="8"/>
  <c r="W37" i="8"/>
  <c r="G38" i="8"/>
  <c r="O38" i="8"/>
  <c r="J38" i="8"/>
  <c r="K38" i="8"/>
  <c r="L38" i="8"/>
  <c r="M38" i="8"/>
  <c r="N38" i="8"/>
  <c r="W38" i="8"/>
  <c r="G39" i="8"/>
  <c r="O39" i="8"/>
  <c r="J39" i="8"/>
  <c r="K39" i="8"/>
  <c r="L39" i="8"/>
  <c r="M39" i="8"/>
  <c r="N39" i="8"/>
  <c r="W39" i="8"/>
  <c r="G40" i="8"/>
  <c r="O40" i="8"/>
  <c r="J40" i="8"/>
  <c r="K40" i="8"/>
  <c r="L40" i="8"/>
  <c r="M40" i="8"/>
  <c r="N40" i="8"/>
  <c r="W40" i="8"/>
  <c r="G41" i="8"/>
  <c r="O41" i="8"/>
  <c r="J41" i="8"/>
  <c r="K41" i="8"/>
  <c r="L41" i="8"/>
  <c r="M41" i="8"/>
  <c r="N41" i="8"/>
  <c r="W41" i="8"/>
  <c r="G42" i="8"/>
  <c r="O42" i="8"/>
  <c r="J42" i="8"/>
  <c r="K42" i="8"/>
  <c r="L42" i="8"/>
  <c r="M42" i="8"/>
  <c r="N42" i="8"/>
  <c r="W42" i="8"/>
  <c r="G43" i="8"/>
  <c r="O43" i="8"/>
  <c r="J43" i="8"/>
  <c r="K43" i="8"/>
  <c r="L43" i="8"/>
  <c r="M43" i="8"/>
  <c r="N43" i="8"/>
  <c r="W43" i="8"/>
  <c r="G44" i="8"/>
  <c r="O44" i="8"/>
  <c r="J44" i="8"/>
  <c r="K44" i="8"/>
  <c r="L44" i="8"/>
  <c r="M44" i="8"/>
  <c r="N44" i="8"/>
  <c r="W44" i="8"/>
  <c r="G45" i="8"/>
  <c r="O45" i="8"/>
  <c r="J45" i="8"/>
  <c r="K45" i="8"/>
  <c r="L45" i="8"/>
  <c r="M45" i="8"/>
  <c r="N45" i="8"/>
  <c r="W45" i="8"/>
  <c r="G46" i="8"/>
  <c r="O46" i="8"/>
  <c r="J46" i="8"/>
  <c r="K46" i="8"/>
  <c r="L46" i="8"/>
  <c r="M46" i="8"/>
  <c r="N46" i="8"/>
  <c r="W46" i="8"/>
  <c r="G47" i="8"/>
  <c r="O47" i="8"/>
  <c r="J47" i="8"/>
  <c r="K47" i="8"/>
  <c r="L47" i="8"/>
  <c r="M47" i="8"/>
  <c r="N47" i="8"/>
  <c r="W47" i="8"/>
  <c r="G48" i="8"/>
  <c r="O48" i="8"/>
  <c r="J48" i="8"/>
  <c r="K48" i="8"/>
  <c r="L48" i="8"/>
  <c r="M48" i="8"/>
  <c r="N48" i="8"/>
  <c r="W48" i="8"/>
  <c r="G49" i="8"/>
  <c r="O49" i="8"/>
  <c r="J49" i="8"/>
  <c r="K49" i="8"/>
  <c r="L49" i="8"/>
  <c r="M49" i="8"/>
  <c r="N49" i="8"/>
  <c r="W49" i="8"/>
  <c r="G50" i="8"/>
  <c r="O50" i="8"/>
  <c r="J50" i="8"/>
  <c r="K50" i="8"/>
  <c r="L50" i="8"/>
  <c r="M50" i="8"/>
  <c r="N50" i="8"/>
  <c r="W50" i="8"/>
  <c r="G51" i="8"/>
  <c r="O51" i="8"/>
  <c r="J51" i="8"/>
  <c r="K51" i="8"/>
  <c r="L51" i="8"/>
  <c r="M51" i="8"/>
  <c r="N51" i="8"/>
  <c r="W51" i="8"/>
  <c r="G52" i="8"/>
  <c r="O52" i="8"/>
  <c r="J52" i="8"/>
  <c r="K52" i="8"/>
  <c r="L52" i="8"/>
  <c r="M52" i="8"/>
  <c r="N52" i="8"/>
  <c r="W52" i="8"/>
  <c r="C53" i="8"/>
  <c r="D53" i="8"/>
  <c r="E53" i="8"/>
  <c r="F53" i="8"/>
  <c r="G53" i="8"/>
  <c r="K53" i="8"/>
  <c r="L53" i="8"/>
  <c r="M53" i="8"/>
  <c r="N53" i="8"/>
  <c r="O53" i="8"/>
  <c r="S53" i="8"/>
  <c r="T53" i="8"/>
  <c r="V53" i="8"/>
  <c r="W53" i="8"/>
  <c r="G2" i="10"/>
  <c r="H2" i="10"/>
  <c r="I2" i="10"/>
  <c r="D3" i="10"/>
  <c r="A3" i="10"/>
  <c r="G3" i="10"/>
  <c r="H3" i="10"/>
  <c r="I3" i="10"/>
  <c r="J3" i="10"/>
  <c r="E3" i="10"/>
  <c r="F3" i="10"/>
  <c r="K3" i="10"/>
  <c r="D4" i="10"/>
  <c r="A4" i="10"/>
  <c r="G4" i="10"/>
  <c r="H4" i="10"/>
  <c r="I4" i="10"/>
  <c r="J4" i="10"/>
  <c r="E4" i="10"/>
  <c r="F4" i="10"/>
  <c r="K4" i="10"/>
  <c r="D5" i="10"/>
  <c r="A5" i="10"/>
  <c r="G5" i="10"/>
  <c r="H5" i="10"/>
  <c r="I5" i="10"/>
  <c r="J5" i="10"/>
  <c r="E5" i="10"/>
  <c r="F5" i="10"/>
  <c r="K5" i="10"/>
  <c r="D6" i="10"/>
  <c r="A6" i="10"/>
  <c r="G6" i="10"/>
  <c r="H6" i="10"/>
  <c r="I6" i="10"/>
  <c r="J6" i="10"/>
  <c r="E6" i="10"/>
  <c r="F6" i="10"/>
  <c r="K6" i="10"/>
  <c r="D7" i="10"/>
  <c r="A7" i="10"/>
  <c r="G7" i="10"/>
  <c r="H7" i="10"/>
  <c r="I7" i="10"/>
  <c r="J7" i="10"/>
  <c r="E7" i="10"/>
  <c r="F7" i="10"/>
  <c r="K7" i="10"/>
  <c r="D8" i="10"/>
  <c r="A8" i="10"/>
  <c r="G8" i="10"/>
  <c r="H8" i="10"/>
  <c r="I8" i="10"/>
  <c r="J8" i="10"/>
  <c r="E8" i="10"/>
  <c r="F8" i="10"/>
  <c r="K8" i="10"/>
  <c r="D9" i="10"/>
  <c r="A9" i="10"/>
  <c r="G9" i="10"/>
  <c r="H9" i="10"/>
  <c r="I9" i="10"/>
  <c r="J9" i="10"/>
  <c r="E9" i="10"/>
  <c r="F9" i="10"/>
  <c r="K9" i="10"/>
  <c r="D10" i="10"/>
  <c r="A10" i="10"/>
  <c r="G10" i="10"/>
  <c r="H10" i="10"/>
  <c r="I10" i="10"/>
  <c r="J10" i="10"/>
  <c r="E10" i="10"/>
  <c r="F10" i="10"/>
  <c r="K10" i="10"/>
  <c r="D11" i="10"/>
  <c r="A11" i="10"/>
  <c r="G11" i="10"/>
  <c r="H11" i="10"/>
  <c r="I11" i="10"/>
  <c r="J11" i="10"/>
  <c r="E11" i="10"/>
  <c r="F11" i="10"/>
  <c r="K11" i="10"/>
  <c r="D12" i="10"/>
  <c r="A12" i="10"/>
  <c r="G12" i="10"/>
  <c r="H12" i="10"/>
  <c r="I12" i="10"/>
  <c r="J12" i="10"/>
  <c r="E12" i="10"/>
  <c r="F12" i="10"/>
  <c r="K12" i="10"/>
  <c r="G15" i="10"/>
  <c r="H15" i="10"/>
  <c r="I15" i="10"/>
  <c r="D16" i="10"/>
  <c r="A16" i="10"/>
  <c r="G16" i="10"/>
  <c r="H16" i="10"/>
  <c r="I16" i="10"/>
  <c r="J16" i="10"/>
  <c r="E16" i="10"/>
  <c r="F16" i="10"/>
  <c r="K16" i="10"/>
  <c r="D17" i="10"/>
  <c r="A17" i="10"/>
  <c r="G17" i="10"/>
  <c r="H17" i="10"/>
  <c r="I17" i="10"/>
  <c r="J17" i="10"/>
  <c r="E17" i="10"/>
  <c r="F17" i="10"/>
  <c r="K17" i="10"/>
  <c r="D18" i="10"/>
  <c r="A18" i="10"/>
  <c r="G18" i="10"/>
  <c r="H18" i="10"/>
  <c r="I18" i="10"/>
  <c r="J18" i="10"/>
  <c r="E18" i="10"/>
  <c r="F18" i="10"/>
  <c r="K18" i="10"/>
  <c r="D19" i="10"/>
  <c r="A19" i="10"/>
  <c r="G19" i="10"/>
  <c r="H19" i="10"/>
  <c r="I19" i="10"/>
  <c r="J19" i="10"/>
  <c r="E19" i="10"/>
  <c r="F19" i="10"/>
  <c r="K19" i="10"/>
  <c r="D20" i="10"/>
  <c r="A20" i="10"/>
  <c r="G20" i="10"/>
  <c r="H20" i="10"/>
  <c r="I20" i="10"/>
  <c r="J20" i="10"/>
  <c r="E20" i="10"/>
  <c r="F20" i="10"/>
  <c r="K20" i="10"/>
  <c r="D21" i="10"/>
  <c r="A21" i="10"/>
  <c r="G21" i="10"/>
  <c r="H21" i="10"/>
  <c r="I21" i="10"/>
  <c r="J21" i="10"/>
  <c r="E21" i="10"/>
  <c r="F21" i="10"/>
  <c r="K21" i="10"/>
  <c r="D22" i="10"/>
  <c r="A22" i="10"/>
  <c r="G22" i="10"/>
  <c r="H22" i="10"/>
  <c r="I22" i="10"/>
  <c r="J22" i="10"/>
  <c r="E22" i="10"/>
  <c r="F22" i="10"/>
  <c r="K22" i="10"/>
  <c r="D23" i="10"/>
  <c r="A23" i="10"/>
  <c r="G23" i="10"/>
  <c r="H23" i="10"/>
  <c r="I23" i="10"/>
  <c r="J23" i="10"/>
  <c r="E23" i="10"/>
  <c r="F23" i="10"/>
  <c r="K23" i="10"/>
  <c r="D24" i="10"/>
  <c r="A24" i="10"/>
  <c r="G24" i="10"/>
  <c r="H24" i="10"/>
  <c r="I24" i="10"/>
  <c r="J24" i="10"/>
  <c r="E24" i="10"/>
  <c r="F24" i="10"/>
  <c r="K24" i="10"/>
  <c r="D25" i="10"/>
  <c r="A25" i="10"/>
  <c r="G25" i="10"/>
  <c r="H25" i="10"/>
  <c r="I25" i="10"/>
  <c r="J25" i="10"/>
  <c r="E25" i="10"/>
  <c r="F25" i="10"/>
  <c r="K25" i="10"/>
  <c r="M28" i="10"/>
  <c r="Q28" i="10"/>
  <c r="U28" i="10"/>
  <c r="Y28" i="10"/>
  <c r="AC28" i="10"/>
  <c r="C29" i="10"/>
  <c r="A29" i="10"/>
  <c r="G29" i="10"/>
  <c r="E29" i="10"/>
  <c r="K29" i="10"/>
  <c r="I29" i="10"/>
  <c r="O29" i="10"/>
  <c r="M29" i="10"/>
  <c r="S29" i="10"/>
  <c r="Q29" i="10"/>
  <c r="W29" i="10"/>
  <c r="U29" i="10"/>
  <c r="AA29" i="10"/>
  <c r="Y29" i="10"/>
  <c r="AE29" i="10"/>
  <c r="AC29" i="10"/>
  <c r="C30" i="10"/>
  <c r="A30" i="10"/>
  <c r="G30" i="10"/>
  <c r="E30" i="10"/>
  <c r="K30" i="10"/>
  <c r="I30" i="10"/>
  <c r="O30" i="10"/>
  <c r="M30" i="10"/>
  <c r="S30" i="10"/>
  <c r="Q30" i="10"/>
  <c r="W30" i="10"/>
  <c r="U30" i="10"/>
  <c r="AA30" i="10"/>
  <c r="Y30" i="10"/>
  <c r="AE30" i="10"/>
  <c r="AC30" i="10"/>
  <c r="C31" i="10"/>
  <c r="A31" i="10"/>
  <c r="G31" i="10"/>
  <c r="E31" i="10"/>
  <c r="K31" i="10"/>
  <c r="I31" i="10"/>
  <c r="O31" i="10"/>
  <c r="M31" i="10"/>
  <c r="S31" i="10"/>
  <c r="Q31" i="10"/>
  <c r="W31" i="10"/>
  <c r="U31" i="10"/>
  <c r="AA31" i="10"/>
  <c r="Y31" i="10"/>
  <c r="AE31" i="10"/>
  <c r="AC31" i="10"/>
  <c r="C32" i="10"/>
  <c r="A32" i="10"/>
  <c r="G32" i="10"/>
  <c r="E32" i="10"/>
  <c r="K32" i="10"/>
  <c r="I32" i="10"/>
  <c r="O32" i="10"/>
  <c r="M32" i="10"/>
  <c r="S32" i="10"/>
  <c r="Q32" i="10"/>
  <c r="W32" i="10"/>
  <c r="U32" i="10"/>
  <c r="AA32" i="10"/>
  <c r="Y32" i="10"/>
  <c r="AE32" i="10"/>
  <c r="AC32" i="10"/>
  <c r="C33" i="10"/>
  <c r="A33" i="10"/>
  <c r="G33" i="10"/>
  <c r="E33" i="10"/>
  <c r="K33" i="10"/>
  <c r="I33" i="10"/>
  <c r="O33" i="10"/>
  <c r="M33" i="10"/>
  <c r="S33" i="10"/>
  <c r="Q33" i="10"/>
  <c r="W33" i="10"/>
  <c r="U33" i="10"/>
  <c r="AA33" i="10"/>
  <c r="Y33" i="10"/>
  <c r="AE33" i="10"/>
  <c r="AC33" i="10"/>
  <c r="C36" i="10"/>
  <c r="A36" i="10"/>
  <c r="G36" i="10"/>
  <c r="E36" i="10"/>
  <c r="K36" i="10"/>
  <c r="I36" i="10"/>
  <c r="O36" i="10"/>
  <c r="M36" i="10"/>
  <c r="S36" i="10"/>
  <c r="Q36" i="10"/>
  <c r="C37" i="10"/>
  <c r="A37" i="10"/>
  <c r="G37" i="10"/>
  <c r="E37" i="10"/>
  <c r="K37" i="10"/>
  <c r="O37" i="10"/>
  <c r="M37" i="10"/>
  <c r="S37" i="10"/>
  <c r="Q37" i="10"/>
  <c r="C38" i="10"/>
  <c r="A38" i="10"/>
  <c r="G38" i="10"/>
  <c r="E38" i="10"/>
  <c r="K38" i="10"/>
  <c r="O38" i="10"/>
  <c r="M38" i="10"/>
  <c r="S38" i="10"/>
  <c r="Q38" i="10"/>
  <c r="C39" i="10"/>
  <c r="A39" i="10"/>
  <c r="G39" i="10"/>
  <c r="E39" i="10"/>
  <c r="K39" i="10"/>
  <c r="I39" i="10"/>
  <c r="O39" i="10"/>
  <c r="M39" i="10"/>
  <c r="S39" i="10"/>
  <c r="Q39" i="10"/>
  <c r="C40" i="10"/>
  <c r="A40" i="10"/>
  <c r="G40" i="10"/>
  <c r="E40" i="10"/>
  <c r="K40" i="10"/>
  <c r="I40" i="10"/>
  <c r="O40" i="10"/>
  <c r="M40" i="10"/>
  <c r="S40" i="10"/>
  <c r="Q40" i="10"/>
  <c r="C45" i="10"/>
  <c r="A45" i="10"/>
  <c r="B45" i="10"/>
  <c r="G45" i="10"/>
  <c r="E45" i="10"/>
  <c r="F45" i="10"/>
  <c r="K45" i="10"/>
  <c r="I45" i="10"/>
  <c r="J45" i="10"/>
  <c r="O45" i="10"/>
  <c r="M45" i="10"/>
  <c r="N45" i="10"/>
  <c r="S45" i="10"/>
  <c r="Q45" i="10"/>
  <c r="R45" i="10"/>
  <c r="W45" i="10"/>
  <c r="U45" i="10"/>
  <c r="V45" i="10"/>
  <c r="AA45" i="10"/>
  <c r="Y45" i="10"/>
  <c r="Z45" i="10"/>
  <c r="AE45" i="10"/>
  <c r="AC45" i="10"/>
  <c r="AD45" i="10"/>
  <c r="C46" i="10"/>
  <c r="A46" i="10"/>
  <c r="B46" i="10"/>
  <c r="G46" i="10"/>
  <c r="E46" i="10"/>
  <c r="F46" i="10"/>
  <c r="K46" i="10"/>
  <c r="I46" i="10"/>
  <c r="J46" i="10"/>
  <c r="O46" i="10"/>
  <c r="M46" i="10"/>
  <c r="N46" i="10"/>
  <c r="S46" i="10"/>
  <c r="Q46" i="10"/>
  <c r="R46" i="10"/>
  <c r="W46" i="10"/>
  <c r="U46" i="10"/>
  <c r="V46" i="10"/>
  <c r="AA46" i="10"/>
  <c r="Y46" i="10"/>
  <c r="Z46" i="10"/>
  <c r="AE46" i="10"/>
  <c r="AC46" i="10"/>
  <c r="AD46" i="10"/>
  <c r="C47" i="10"/>
  <c r="A47" i="10"/>
  <c r="B47" i="10"/>
  <c r="G47" i="10"/>
  <c r="E47" i="10"/>
  <c r="F47" i="10"/>
  <c r="K47" i="10"/>
  <c r="I47" i="10"/>
  <c r="J47" i="10"/>
  <c r="O47" i="10"/>
  <c r="M47" i="10"/>
  <c r="N47" i="10"/>
  <c r="S47" i="10"/>
  <c r="Q47" i="10"/>
  <c r="R47" i="10"/>
  <c r="W47" i="10"/>
  <c r="U47" i="10"/>
  <c r="V47" i="10"/>
  <c r="AA47" i="10"/>
  <c r="Y47" i="10"/>
  <c r="Z47" i="10"/>
  <c r="AE47" i="10"/>
  <c r="AC47" i="10"/>
  <c r="AD47" i="10"/>
  <c r="C52" i="10"/>
  <c r="A52" i="10"/>
  <c r="B52" i="10"/>
  <c r="G52" i="10"/>
  <c r="E52" i="10"/>
  <c r="F52" i="10"/>
  <c r="C53" i="10"/>
  <c r="A53" i="10"/>
  <c r="B53" i="10"/>
  <c r="G53" i="10"/>
  <c r="E53" i="10"/>
  <c r="F53" i="10"/>
  <c r="C54" i="10"/>
  <c r="A54" i="10"/>
  <c r="B54" i="10"/>
  <c r="G54" i="10"/>
  <c r="E54" i="10"/>
  <c r="F54" i="10"/>
  <c r="A64" i="10"/>
  <c r="B64" i="10"/>
  <c r="G64" i="10"/>
  <c r="E64" i="10"/>
  <c r="F64" i="10"/>
  <c r="A67" i="10"/>
  <c r="B67" i="10"/>
  <c r="G67" i="10"/>
  <c r="E67" i="10"/>
  <c r="F67" i="10"/>
  <c r="B69" i="10"/>
  <c r="C69" i="10"/>
  <c r="D69" i="10"/>
  <c r="E69" i="10"/>
  <c r="F69" i="10"/>
  <c r="G69" i="10"/>
  <c r="H69" i="10"/>
  <c r="I69" i="10"/>
  <c r="F70" i="10"/>
  <c r="G70" i="10"/>
  <c r="H70" i="10"/>
  <c r="I70" i="10"/>
  <c r="B71" i="10"/>
  <c r="C71" i="10"/>
  <c r="D71" i="10"/>
  <c r="E71" i="10"/>
  <c r="F71" i="10"/>
  <c r="G71" i="10"/>
  <c r="H71" i="10"/>
  <c r="I71" i="10"/>
  <c r="B72" i="10"/>
  <c r="C72" i="10"/>
  <c r="D72" i="10"/>
  <c r="E72" i="10"/>
  <c r="F72" i="10"/>
  <c r="G72" i="10"/>
  <c r="H72" i="10"/>
  <c r="I72" i="10"/>
  <c r="F80" i="10"/>
  <c r="G80" i="10"/>
  <c r="H80" i="10"/>
  <c r="I80" i="10"/>
  <c r="C81" i="10"/>
  <c r="E81" i="10"/>
  <c r="F81" i="10"/>
  <c r="G81" i="10"/>
  <c r="H81" i="10"/>
  <c r="I81" i="10"/>
  <c r="C82" i="10"/>
  <c r="E82" i="10"/>
  <c r="F82" i="10"/>
  <c r="G82" i="10"/>
  <c r="H82" i="10"/>
  <c r="I82" i="10"/>
  <c r="C83" i="10"/>
  <c r="E83" i="10"/>
  <c r="F83" i="10"/>
  <c r="G83" i="10"/>
  <c r="H83" i="10"/>
  <c r="I83" i="10"/>
  <c r="B86" i="10"/>
  <c r="C86" i="10"/>
  <c r="D86" i="10"/>
  <c r="B87" i="10"/>
  <c r="C87" i="10"/>
  <c r="D87" i="10"/>
  <c r="B88" i="10"/>
  <c r="C88" i="10"/>
  <c r="D88" i="10"/>
  <c r="B89" i="10"/>
  <c r="C89" i="10"/>
  <c r="D89" i="10"/>
  <c r="B90" i="10"/>
  <c r="C90" i="10"/>
  <c r="D90" i="10"/>
  <c r="B91" i="10"/>
  <c r="C91" i="10"/>
  <c r="D91" i="10"/>
  <c r="B92" i="10"/>
  <c r="C92" i="10"/>
  <c r="D92" i="10"/>
  <c r="B93" i="10"/>
  <c r="C93" i="10"/>
  <c r="D93" i="10"/>
  <c r="B94" i="10"/>
  <c r="C94" i="10"/>
  <c r="D94" i="10"/>
  <c r="B95" i="10"/>
  <c r="C95" i="10"/>
  <c r="D95" i="10"/>
  <c r="B98" i="10"/>
  <c r="C98" i="10"/>
  <c r="D98" i="10"/>
  <c r="B99" i="10"/>
  <c r="C99" i="10"/>
  <c r="D99" i="10"/>
  <c r="B100" i="10"/>
  <c r="C100" i="10"/>
  <c r="D100" i="10"/>
  <c r="B101" i="10"/>
  <c r="C101" i="10"/>
  <c r="D101" i="10"/>
  <c r="B102" i="10"/>
  <c r="C102" i="10"/>
  <c r="D102" i="10"/>
  <c r="B103" i="10"/>
  <c r="C103" i="10"/>
  <c r="D103" i="10"/>
  <c r="B104" i="10"/>
  <c r="C104" i="10"/>
  <c r="D104" i="10"/>
  <c r="B105" i="10"/>
  <c r="C105" i="10"/>
  <c r="D105" i="10"/>
  <c r="B106" i="10"/>
  <c r="C106" i="10"/>
  <c r="D106" i="10"/>
  <c r="B107" i="10"/>
  <c r="C107" i="10"/>
  <c r="D107" i="10"/>
  <c r="B3" i="15"/>
  <c r="C3" i="15"/>
  <c r="D3" i="15"/>
  <c r="E3" i="15"/>
  <c r="F3" i="15"/>
  <c r="G3" i="15"/>
  <c r="H3" i="15"/>
  <c r="I3" i="15"/>
  <c r="J3" i="15"/>
  <c r="K3" i="15"/>
  <c r="L3" i="15"/>
  <c r="M3" i="15"/>
  <c r="N3" i="15"/>
  <c r="O3" i="15"/>
  <c r="P3" i="15"/>
  <c r="Q3" i="15"/>
  <c r="R3" i="15"/>
  <c r="S3" i="15"/>
  <c r="B4" i="15"/>
  <c r="C4" i="15"/>
  <c r="D4" i="15"/>
  <c r="E4" i="15"/>
  <c r="F4" i="15"/>
  <c r="G4" i="15"/>
  <c r="H4" i="15"/>
  <c r="I4" i="15"/>
  <c r="J4" i="15"/>
  <c r="K4" i="15"/>
  <c r="L4" i="15"/>
  <c r="M4" i="15"/>
  <c r="N4" i="15"/>
  <c r="O4" i="15"/>
  <c r="P4" i="15"/>
  <c r="Q4" i="15"/>
  <c r="R4" i="15"/>
  <c r="S4" i="15"/>
  <c r="B5" i="15"/>
  <c r="C5" i="15"/>
  <c r="D5" i="15"/>
  <c r="E5" i="15"/>
  <c r="F5" i="15"/>
  <c r="G5" i="15"/>
  <c r="H5" i="15"/>
  <c r="I5" i="15"/>
  <c r="J5" i="15"/>
  <c r="K5" i="15"/>
  <c r="L5" i="15"/>
  <c r="M5" i="15"/>
  <c r="N5" i="15"/>
  <c r="O5" i="15"/>
  <c r="P5" i="15"/>
  <c r="Q5" i="15"/>
  <c r="R5" i="15"/>
  <c r="S5" i="15"/>
  <c r="B6" i="15"/>
  <c r="C6" i="15"/>
  <c r="D6" i="15"/>
  <c r="E6" i="15"/>
  <c r="F6" i="15"/>
  <c r="G6" i="15"/>
  <c r="H6" i="15"/>
  <c r="I6" i="15"/>
  <c r="J6" i="15"/>
  <c r="K6" i="15"/>
  <c r="L6" i="15"/>
  <c r="M6" i="15"/>
  <c r="N6" i="15"/>
  <c r="O6" i="15"/>
  <c r="P6" i="15"/>
  <c r="Q6" i="15"/>
  <c r="R6" i="15"/>
  <c r="S6" i="15"/>
  <c r="B7" i="15"/>
  <c r="C7" i="15"/>
  <c r="D7" i="15"/>
  <c r="E7" i="15"/>
  <c r="F7" i="15"/>
  <c r="G7" i="15"/>
  <c r="H7" i="15"/>
  <c r="I7" i="15"/>
  <c r="J7" i="15"/>
  <c r="K7" i="15"/>
  <c r="L7" i="15"/>
  <c r="M7" i="15"/>
  <c r="N7" i="15"/>
  <c r="O7" i="15"/>
  <c r="P7" i="15"/>
  <c r="Q7" i="15"/>
  <c r="R7" i="15"/>
  <c r="S7" i="15"/>
  <c r="AG1179" i="6" a="1"/>
  <c r="AG1179" i="6"/>
  <c r="AG1180" i="6" a="1"/>
  <c r="AG1181" i="6" a="1"/>
  <c r="AG1182" i="6" a="1"/>
  <c r="AG1183" i="6" a="1"/>
  <c r="AG1184" i="6" a="1"/>
  <c r="AG1187" i="6" a="1"/>
  <c r="AG1188" i="6" a="1"/>
  <c r="AG1189" i="6" a="1"/>
  <c r="AG1191" i="6" a="1"/>
  <c r="AG1192" i="6" a="1"/>
  <c r="AG1193" i="6" a="1"/>
  <c r="AG1194" i="6" a="1"/>
  <c r="AG1195" i="6" a="1"/>
  <c r="AG1196" i="6" a="1"/>
  <c r="AG1197" i="6" a="1"/>
  <c r="AG1198" i="6" a="1"/>
  <c r="AG1200" i="6" a="1"/>
  <c r="AG1180" i="6"/>
  <c r="AG1181" i="6"/>
  <c r="AG1182" i="6"/>
  <c r="AG1183" i="6"/>
  <c r="AG1184" i="6"/>
  <c r="AG1187" i="6"/>
  <c r="AG1188" i="6"/>
  <c r="AG1189" i="6"/>
  <c r="AG1191" i="6"/>
  <c r="AG1192" i="6"/>
  <c r="AG1193" i="6"/>
  <c r="AG1194" i="6"/>
  <c r="AG1195" i="6"/>
  <c r="AG1196" i="6"/>
  <c r="AG1197" i="6"/>
  <c r="AG1198" i="6"/>
  <c r="AG1200" i="6"/>
  <c r="AG1177" i="6" a="1"/>
  <c r="AG1177" i="6"/>
  <c r="AG1178" i="6" a="1"/>
  <c r="AG1178" i="6"/>
  <c r="AG1173" i="6" a="1"/>
  <c r="AG1173" i="6"/>
  <c r="AG1170" i="6" a="1"/>
  <c r="AG1170" i="6"/>
  <c r="AG1174" i="6" a="1"/>
  <c r="AG1174" i="6"/>
  <c r="AG1185" i="6" a="1"/>
  <c r="AG1185" i="6"/>
  <c r="AG1172" i="6" a="1"/>
  <c r="AG1172" i="6"/>
  <c r="AD1178" i="6" a="1"/>
  <c r="AE1178" i="6" a="1"/>
  <c r="AD1178" i="6"/>
  <c r="AE1178" i="6"/>
  <c r="AD1177" i="6" a="1"/>
  <c r="AE1177" i="6" a="1"/>
  <c r="AD1177" i="6"/>
  <c r="AE1177" i="6"/>
  <c r="AD1191" i="6" a="1"/>
  <c r="AD1191" i="6"/>
  <c r="AD1179" i="6" a="1"/>
  <c r="AD1180" i="6" a="1"/>
  <c r="AD1181" i="6" a="1"/>
  <c r="AD1182" i="6" a="1"/>
  <c r="AD1184" i="6" a="1"/>
  <c r="AD1187" i="6" a="1"/>
  <c r="AD1188" i="6" a="1"/>
  <c r="AD1192" i="6" a="1"/>
  <c r="AD1193" i="6" a="1"/>
  <c r="AD1194" i="6" a="1"/>
  <c r="AD1195" i="6" a="1"/>
  <c r="AD1196" i="6" a="1"/>
  <c r="AD1197" i="6" a="1"/>
  <c r="AD1198" i="6" a="1"/>
  <c r="AD1199" i="6" a="1"/>
  <c r="AD1200" i="6" a="1"/>
  <c r="AD1179" i="6"/>
  <c r="AD1180" i="6"/>
  <c r="AD1181" i="6"/>
  <c r="AD1182" i="6"/>
  <c r="AD1184" i="6"/>
  <c r="AD1187" i="6"/>
  <c r="AD1188" i="6"/>
  <c r="AD1192" i="6"/>
  <c r="AD1193" i="6"/>
  <c r="AD1194" i="6"/>
  <c r="AD1195" i="6"/>
  <c r="AD1196" i="6"/>
  <c r="AD1197" i="6"/>
  <c r="AD1198" i="6"/>
  <c r="AD1199" i="6"/>
  <c r="AD1200" i="6"/>
  <c r="AE1191" i="6" a="1"/>
  <c r="AE1191" i="6"/>
  <c r="AE1179" i="6" a="1"/>
  <c r="AE1180" i="6" a="1"/>
  <c r="AE1181" i="6" a="1"/>
  <c r="AE1182" i="6" a="1"/>
  <c r="AE1184" i="6" a="1"/>
  <c r="AE1187" i="6" a="1"/>
  <c r="AE1188" i="6" a="1"/>
  <c r="AE1192" i="6" a="1"/>
  <c r="AE1193" i="6" a="1"/>
  <c r="AE1194" i="6" a="1"/>
  <c r="AE1195" i="6" a="1"/>
  <c r="AE1196" i="6" a="1"/>
  <c r="AE1197" i="6" a="1"/>
  <c r="AE1198" i="6" a="1"/>
  <c r="AE1199" i="6" a="1"/>
  <c r="AE1200" i="6" a="1"/>
  <c r="AE1179" i="6"/>
  <c r="AE1180" i="6"/>
  <c r="AE1181" i="6"/>
  <c r="AE1182" i="6"/>
  <c r="AE1184" i="6"/>
  <c r="AE1187" i="6"/>
  <c r="AE1188" i="6"/>
  <c r="AE1192" i="6"/>
  <c r="AE1193" i="6"/>
  <c r="AE1194" i="6"/>
  <c r="AE1195" i="6"/>
  <c r="AE1196" i="6"/>
  <c r="AE1197" i="6"/>
  <c r="AE1198" i="6"/>
  <c r="AE1199" i="6"/>
  <c r="AE1200" i="6"/>
  <c r="AG1199" i="6" a="1"/>
  <c r="AG1199" i="6"/>
  <c r="AG1176" i="6" a="1"/>
  <c r="AG1176" i="6"/>
  <c r="AG1175" i="6" a="1"/>
  <c r="AG1175" i="6"/>
  <c r="AD1190" i="6" a="1"/>
  <c r="AD1190" i="6"/>
  <c r="AE1190" i="6" a="1"/>
  <c r="AE1190" i="6"/>
  <c r="AG1190" i="6" a="1"/>
  <c r="AG1190" i="6"/>
  <c r="AD1170" i="6" a="1"/>
  <c r="AD1170" i="6"/>
  <c r="AE1170" i="6" a="1"/>
  <c r="AE1170" i="6"/>
  <c r="AD1175" i="6" a="1"/>
  <c r="AD1175" i="6"/>
  <c r="AE1175" i="6" a="1"/>
  <c r="AE1175" i="6"/>
  <c r="AD1176" i="6" a="1"/>
  <c r="AD1176" i="6"/>
  <c r="AE1176" i="6" a="1"/>
  <c r="AE1176" i="6"/>
  <c r="AD1173" i="6" a="1"/>
  <c r="AD1173" i="6"/>
  <c r="AE1173" i="6" a="1"/>
  <c r="AE1173" i="6"/>
  <c r="AD1183" i="6" a="1"/>
  <c r="AD1183" i="6"/>
  <c r="AE1183" i="6" a="1"/>
  <c r="AE1183" i="6"/>
  <c r="AD1174" i="6" a="1"/>
  <c r="AD1174" i="6"/>
  <c r="AE1174" i="6" a="1"/>
  <c r="AE1174" i="6"/>
  <c r="AD1185" i="6" a="1"/>
  <c r="AD1185" i="6"/>
  <c r="AE1185" i="6" a="1"/>
  <c r="AE1185" i="6"/>
  <c r="AD1189" i="6" a="1"/>
  <c r="AD1189" i="6"/>
  <c r="AE1189" i="6" a="1"/>
  <c r="AE1189" i="6"/>
  <c r="AD1172" i="6" a="1"/>
  <c r="AD1172" i="6"/>
  <c r="AE1172" i="6" a="1"/>
  <c r="AE1172" i="6"/>
  <c r="AS235" i="6"/>
  <c r="AS236" i="6"/>
  <c r="AS237" i="6"/>
  <c r="AS238" i="6"/>
  <c r="AS239" i="6"/>
  <c r="AS240" i="6"/>
  <c r="AS241" i="6"/>
  <c r="AS242" i="6"/>
  <c r="AS243" i="6"/>
  <c r="AS244" i="6"/>
  <c r="AD1186" i="6" a="1"/>
  <c r="AD1186" i="6"/>
  <c r="AE1186" i="6" a="1"/>
  <c r="AE1186" i="6"/>
  <c r="AG1186" i="6" a="1"/>
  <c r="AG1186" i="6"/>
  <c r="AD1171" i="6" a="1"/>
  <c r="AD1171" i="6"/>
  <c r="AE1171" i="6" a="1"/>
  <c r="AE1171" i="6"/>
  <c r="AG1171" i="6" a="1"/>
  <c r="AG1171" i="6"/>
  <c r="AQ310" i="6"/>
  <c r="AQ311" i="6"/>
  <c r="AQ312" i="6"/>
  <c r="AR310" i="6"/>
  <c r="AR311" i="6"/>
  <c r="AR312" i="6"/>
  <c r="AP310" i="6"/>
  <c r="AP311" i="6"/>
  <c r="AP312" i="6"/>
  <c r="N310" i="6"/>
  <c r="N311" i="6"/>
  <c r="N312" i="6"/>
  <c r="M310" i="6"/>
  <c r="M311" i="6"/>
  <c r="M312" i="6"/>
  <c r="L310" i="6"/>
  <c r="L311" i="6"/>
  <c r="L312" i="6"/>
  <c r="K310" i="6"/>
  <c r="K311" i="6"/>
  <c r="K312" i="6"/>
  <c r="C1340" i="6"/>
  <c r="R1340" i="6"/>
  <c r="S1340" i="6"/>
  <c r="T1340" i="6"/>
  <c r="U1340" i="6"/>
  <c r="V1340" i="6"/>
  <c r="P1340" i="6"/>
  <c r="M1340" i="6"/>
  <c r="L1340" i="6"/>
  <c r="K1340" i="6"/>
  <c r="C1339" i="6"/>
  <c r="R1339" i="6"/>
  <c r="S1339" i="6"/>
  <c r="T1339" i="6"/>
  <c r="U1339" i="6"/>
  <c r="V1339" i="6"/>
  <c r="P1339" i="6"/>
  <c r="M1339" i="6"/>
  <c r="L1339" i="6"/>
  <c r="K1339" i="6"/>
  <c r="C1338" i="6"/>
  <c r="R1338" i="6"/>
  <c r="S1338" i="6"/>
  <c r="T1338" i="6"/>
  <c r="U1338" i="6"/>
  <c r="V1338" i="6"/>
  <c r="P1338" i="6"/>
  <c r="M1338" i="6"/>
  <c r="L1338" i="6"/>
  <c r="K1338" i="6"/>
  <c r="C1337" i="6"/>
  <c r="R1337" i="6"/>
  <c r="S1337" i="6"/>
  <c r="T1337" i="6"/>
  <c r="U1337" i="6"/>
  <c r="V1337" i="6"/>
  <c r="P1337" i="6"/>
  <c r="M1337" i="6"/>
  <c r="L1337" i="6"/>
  <c r="K1337" i="6"/>
  <c r="C1336" i="6"/>
  <c r="R1336" i="6"/>
  <c r="S1336" i="6"/>
  <c r="T1336" i="6"/>
  <c r="U1336" i="6"/>
  <c r="V1336" i="6"/>
  <c r="P1336" i="6"/>
  <c r="M1336" i="6"/>
  <c r="L1336" i="6"/>
  <c r="K1336" i="6"/>
  <c r="C1335" i="6"/>
  <c r="R1335" i="6"/>
  <c r="S1335" i="6"/>
  <c r="T1335" i="6"/>
  <c r="U1335" i="6"/>
  <c r="V1335" i="6"/>
  <c r="P1335" i="6"/>
  <c r="M1335" i="6"/>
  <c r="L1335" i="6"/>
  <c r="K1335" i="6"/>
  <c r="C1332" i="6"/>
  <c r="R1332" i="6"/>
  <c r="S1332" i="6"/>
  <c r="T1332" i="6"/>
  <c r="U1332" i="6"/>
  <c r="V1332" i="6"/>
  <c r="P1332" i="6"/>
  <c r="M1332" i="6"/>
  <c r="L1332" i="6"/>
  <c r="K1332" i="6"/>
  <c r="C1331" i="6"/>
  <c r="R1331" i="6"/>
  <c r="S1331" i="6"/>
  <c r="T1331" i="6"/>
  <c r="U1331" i="6"/>
  <c r="V1331" i="6"/>
  <c r="P1331" i="6"/>
  <c r="M1331" i="6"/>
  <c r="L1331" i="6"/>
  <c r="K1331" i="6"/>
  <c r="AW312" i="6"/>
  <c r="AV312" i="6"/>
  <c r="AU312" i="6"/>
  <c r="AT312" i="6"/>
  <c r="S312" i="6"/>
  <c r="U312" i="6"/>
  <c r="V312" i="6"/>
  <c r="P312" i="6"/>
  <c r="AW311" i="6"/>
  <c r="AV311" i="6"/>
  <c r="AU311" i="6"/>
  <c r="AT311" i="6"/>
  <c r="S311" i="6"/>
  <c r="U311" i="6"/>
  <c r="V311" i="6"/>
  <c r="P311" i="6"/>
  <c r="AW310" i="6"/>
  <c r="AV310" i="6"/>
  <c r="AU310" i="6"/>
  <c r="AT310" i="6"/>
  <c r="S310" i="6"/>
  <c r="U310" i="6"/>
  <c r="V310" i="6"/>
  <c r="P310" i="6"/>
  <c r="K1333" i="6"/>
  <c r="L1333" i="6"/>
  <c r="M1333" i="6"/>
  <c r="C1333" i="6"/>
  <c r="P1333" i="6"/>
  <c r="R1333" i="6"/>
  <c r="S1333" i="6"/>
  <c r="T1333" i="6"/>
  <c r="U1333" i="6"/>
  <c r="V1333" i="6"/>
  <c r="K1334" i="6"/>
  <c r="L1334" i="6"/>
  <c r="M1334" i="6"/>
  <c r="C1334" i="6"/>
  <c r="P1334" i="6"/>
  <c r="R1334" i="6"/>
  <c r="S1334" i="6"/>
  <c r="T1334" i="6"/>
  <c r="U1334" i="6"/>
  <c r="V1334" i="6"/>
  <c r="AR98" i="6"/>
  <c r="AR99" i="6"/>
  <c r="AR100" i="6"/>
  <c r="AR101" i="6"/>
  <c r="AR102" i="6"/>
  <c r="AR103" i="6"/>
  <c r="AQ98" i="6"/>
  <c r="AQ99" i="6"/>
  <c r="AQ100" i="6"/>
  <c r="AQ101" i="6"/>
  <c r="AQ102" i="6"/>
  <c r="AQ103" i="6"/>
  <c r="AS98" i="6"/>
  <c r="AS99" i="6"/>
  <c r="AS100" i="6"/>
  <c r="AS101" i="6"/>
  <c r="AS102" i="6"/>
  <c r="AS103" i="6"/>
  <c r="I77" i="10"/>
  <c r="I76" i="10"/>
  <c r="I75" i="10"/>
  <c r="AA1175" i="6" a="1"/>
  <c r="AA1175" i="6"/>
  <c r="AA1177" i="6" a="1"/>
  <c r="AA1177" i="6"/>
  <c r="AA1170" i="6" a="1"/>
  <c r="AA1171" i="6" a="1"/>
  <c r="AA1172" i="6" a="1"/>
  <c r="AA1173" i="6" a="1"/>
  <c r="AA1174" i="6" a="1"/>
  <c r="AA1176" i="6" a="1"/>
  <c r="AA1178" i="6" a="1"/>
  <c r="AA1179" i="6" a="1"/>
  <c r="AA1180" i="6" a="1"/>
  <c r="AA1181" i="6" a="1"/>
  <c r="AA1182" i="6" a="1"/>
  <c r="AA1183" i="6" a="1"/>
  <c r="AA1184" i="6" a="1"/>
  <c r="AA1185" i="6" a="1"/>
  <c r="AA1186" i="6" a="1"/>
  <c r="AA1187" i="6" a="1"/>
  <c r="AA1188" i="6" a="1"/>
  <c r="AA1189" i="6" a="1"/>
  <c r="AA1190" i="6" a="1"/>
  <c r="AA1191" i="6" a="1"/>
  <c r="AA1192" i="6" a="1"/>
  <c r="AA1193" i="6" a="1"/>
  <c r="AA1194" i="6" a="1"/>
  <c r="AA1195" i="6" a="1"/>
  <c r="AA1196" i="6" a="1"/>
  <c r="AA1197" i="6" a="1"/>
  <c r="AA1198" i="6" a="1"/>
  <c r="AA1199" i="6" a="1"/>
  <c r="AA1200" i="6" a="1"/>
  <c r="AA1170" i="6"/>
  <c r="AA1171" i="6"/>
  <c r="AA1172" i="6"/>
  <c r="AA1173" i="6"/>
  <c r="AA1174" i="6"/>
  <c r="AA1176" i="6"/>
  <c r="AA1178" i="6"/>
  <c r="AA1179" i="6"/>
  <c r="AA1180" i="6"/>
  <c r="AA1181" i="6"/>
  <c r="AA1182" i="6"/>
  <c r="AA1183" i="6"/>
  <c r="AA1184" i="6"/>
  <c r="AA1185" i="6"/>
  <c r="AA1186" i="6"/>
  <c r="AA1187" i="6"/>
  <c r="AA1188" i="6"/>
  <c r="AA1189" i="6"/>
  <c r="AA1190" i="6"/>
  <c r="AA1191" i="6"/>
  <c r="AA1192" i="6"/>
  <c r="AA1193" i="6"/>
  <c r="AA1194" i="6"/>
  <c r="AA1195" i="6"/>
  <c r="AA1196" i="6"/>
  <c r="AA1197" i="6"/>
  <c r="AA1198" i="6"/>
  <c r="AA1199" i="6"/>
  <c r="AA1200" i="6"/>
  <c r="AB1175" i="6" a="1"/>
  <c r="AB1175" i="6"/>
  <c r="AB1177" i="6" a="1"/>
  <c r="AB1177" i="6"/>
  <c r="AB1170" i="6" a="1"/>
  <c r="AB1171" i="6" a="1"/>
  <c r="AB1172" i="6" a="1"/>
  <c r="AB1173" i="6" a="1"/>
  <c r="AB1174" i="6" a="1"/>
  <c r="AB1176" i="6" a="1"/>
  <c r="AB1178" i="6" a="1"/>
  <c r="AB1179" i="6" a="1"/>
  <c r="AB1180" i="6" a="1"/>
  <c r="AB1181" i="6" a="1"/>
  <c r="AB1182" i="6" a="1"/>
  <c r="AB1183" i="6" a="1"/>
  <c r="AB1184" i="6" a="1"/>
  <c r="AB1185" i="6" a="1"/>
  <c r="AB1186" i="6" a="1"/>
  <c r="AB1187" i="6" a="1"/>
  <c r="AB1188" i="6" a="1"/>
  <c r="AB1189" i="6" a="1"/>
  <c r="AB1190" i="6" a="1"/>
  <c r="AB1191" i="6" a="1"/>
  <c r="AB1192" i="6" a="1"/>
  <c r="AB1193" i="6" a="1"/>
  <c r="AB1194" i="6" a="1"/>
  <c r="AB1195" i="6" a="1"/>
  <c r="AB1196" i="6" a="1"/>
  <c r="AB1197" i="6" a="1"/>
  <c r="AB1198" i="6" a="1"/>
  <c r="AB1199" i="6" a="1"/>
  <c r="AB1200" i="6" a="1"/>
  <c r="AB1170" i="6"/>
  <c r="AB1171" i="6"/>
  <c r="AB1172" i="6"/>
  <c r="AB1173" i="6"/>
  <c r="AB1174" i="6"/>
  <c r="AB1176" i="6"/>
  <c r="AB1178" i="6"/>
  <c r="AB1179" i="6"/>
  <c r="AB1180" i="6"/>
  <c r="AB1181" i="6"/>
  <c r="AB1182" i="6"/>
  <c r="AB1183" i="6"/>
  <c r="AB1184" i="6"/>
  <c r="AB1185" i="6"/>
  <c r="AB1186" i="6"/>
  <c r="AB1187" i="6"/>
  <c r="AB1188" i="6"/>
  <c r="AB1189" i="6"/>
  <c r="AB1190" i="6"/>
  <c r="AB1191" i="6"/>
  <c r="AB1192" i="6"/>
  <c r="AB1193" i="6"/>
  <c r="AB1194" i="6"/>
  <c r="AB1195" i="6"/>
  <c r="AB1196" i="6"/>
  <c r="AB1197" i="6"/>
  <c r="AB1198" i="6"/>
  <c r="AB1199" i="6"/>
  <c r="AB1200" i="6"/>
  <c r="AC1175" i="6" a="1"/>
  <c r="AC1175" i="6"/>
  <c r="AC1177" i="6" a="1"/>
  <c r="AC1177" i="6"/>
  <c r="AC1170" i="6" a="1"/>
  <c r="AC1171" i="6" a="1"/>
  <c r="AC1172" i="6" a="1"/>
  <c r="AC1173" i="6" a="1"/>
  <c r="AC1174" i="6" a="1"/>
  <c r="AC1176" i="6" a="1"/>
  <c r="AC1178" i="6" a="1"/>
  <c r="AC1179" i="6" a="1"/>
  <c r="AC1180" i="6" a="1"/>
  <c r="AC1181" i="6" a="1"/>
  <c r="AC1182" i="6" a="1"/>
  <c r="AC1183" i="6" a="1"/>
  <c r="AC1184" i="6" a="1"/>
  <c r="AC1185" i="6" a="1"/>
  <c r="AC1186" i="6" a="1"/>
  <c r="AC1187" i="6" a="1"/>
  <c r="AC1188" i="6" a="1"/>
  <c r="AC1189" i="6" a="1"/>
  <c r="AC1190" i="6" a="1"/>
  <c r="AC1191" i="6" a="1"/>
  <c r="AC1192" i="6" a="1"/>
  <c r="AC1193" i="6" a="1"/>
  <c r="AC1194" i="6" a="1"/>
  <c r="AC1195" i="6" a="1"/>
  <c r="AC1196" i="6" a="1"/>
  <c r="AC1197" i="6" a="1"/>
  <c r="AC1198" i="6" a="1"/>
  <c r="AC1199" i="6" a="1"/>
  <c r="AC1200" i="6" a="1"/>
  <c r="AC1170" i="6"/>
  <c r="AC1171" i="6"/>
  <c r="AC1172" i="6"/>
  <c r="AC1173" i="6"/>
  <c r="AC1174" i="6"/>
  <c r="AC1176" i="6"/>
  <c r="AC1178" i="6"/>
  <c r="AC1179" i="6"/>
  <c r="AC1180" i="6"/>
  <c r="AC1181" i="6"/>
  <c r="AC1182" i="6"/>
  <c r="AC1183" i="6"/>
  <c r="AC1184" i="6"/>
  <c r="AC1185" i="6"/>
  <c r="AC1186" i="6"/>
  <c r="AC1187" i="6"/>
  <c r="AC1188" i="6"/>
  <c r="AC1189" i="6"/>
  <c r="AC1190" i="6"/>
  <c r="AC1191" i="6"/>
  <c r="AC1192" i="6"/>
  <c r="AC1193" i="6"/>
  <c r="AC1194" i="6"/>
  <c r="AC1195" i="6"/>
  <c r="AC1196" i="6"/>
  <c r="AC1197" i="6"/>
  <c r="AC1198" i="6"/>
  <c r="AC1199" i="6"/>
  <c r="AC1200" i="6"/>
  <c r="AH1175" i="6" a="1"/>
  <c r="AH1175" i="6"/>
  <c r="AH1177" i="6" a="1"/>
  <c r="AH1177" i="6"/>
  <c r="AH1170" i="6" a="1"/>
  <c r="AH1171" i="6" a="1"/>
  <c r="AH1172" i="6" a="1"/>
  <c r="AH1173" i="6" a="1"/>
  <c r="AH1174" i="6" a="1"/>
  <c r="AH1176" i="6" a="1"/>
  <c r="AH1178" i="6" a="1"/>
  <c r="AH1179" i="6" a="1"/>
  <c r="AH1180" i="6" a="1"/>
  <c r="AH1181" i="6" a="1"/>
  <c r="AH1182" i="6" a="1"/>
  <c r="AH1183" i="6" a="1"/>
  <c r="AH1184" i="6" a="1"/>
  <c r="AH1185" i="6" a="1"/>
  <c r="AH1186" i="6" a="1"/>
  <c r="AH1187" i="6" a="1"/>
  <c r="AH1188" i="6" a="1"/>
  <c r="AH1189" i="6" a="1"/>
  <c r="AH1190" i="6" a="1"/>
  <c r="AH1191" i="6" a="1"/>
  <c r="AH1192" i="6" a="1"/>
  <c r="AH1193" i="6" a="1"/>
  <c r="AH1194" i="6" a="1"/>
  <c r="AH1195" i="6" a="1"/>
  <c r="AH1196" i="6" a="1"/>
  <c r="AH1197" i="6" a="1"/>
  <c r="AH1198" i="6" a="1"/>
  <c r="AH1199" i="6" a="1"/>
  <c r="AH1200" i="6" a="1"/>
  <c r="AH1170" i="6"/>
  <c r="AH1171" i="6"/>
  <c r="AH1172" i="6"/>
  <c r="AH1173" i="6"/>
  <c r="AH1174" i="6"/>
  <c r="AH1176" i="6"/>
  <c r="AH1178" i="6"/>
  <c r="AH1179" i="6"/>
  <c r="AH1180" i="6"/>
  <c r="AH1181" i="6"/>
  <c r="AH1182" i="6"/>
  <c r="AH1183" i="6"/>
  <c r="AH1184" i="6"/>
  <c r="AH1185" i="6"/>
  <c r="AH1186" i="6"/>
  <c r="AH1187" i="6"/>
  <c r="AH1188" i="6"/>
  <c r="AH1189" i="6"/>
  <c r="AH1190" i="6"/>
  <c r="AH1191" i="6"/>
  <c r="AH1192" i="6"/>
  <c r="AH1193" i="6"/>
  <c r="AH1194" i="6"/>
  <c r="AH1195" i="6"/>
  <c r="AH1196" i="6"/>
  <c r="AH1197" i="6"/>
  <c r="AH1198" i="6"/>
  <c r="AH1199" i="6"/>
  <c r="AH1200" i="6"/>
  <c r="AP235" i="6"/>
  <c r="AP236" i="6"/>
  <c r="AP237" i="6"/>
  <c r="AP238" i="6"/>
  <c r="AP239" i="6"/>
  <c r="AP240" i="6"/>
  <c r="AP241" i="6"/>
  <c r="AP242" i="6"/>
  <c r="AP243" i="6"/>
  <c r="AP244" i="6"/>
  <c r="AQ235" i="6"/>
  <c r="AQ236" i="6"/>
  <c r="AQ237" i="6"/>
  <c r="AQ238" i="6"/>
  <c r="AQ239" i="6"/>
  <c r="AQ240" i="6"/>
  <c r="AQ241" i="6"/>
  <c r="AQ242" i="6"/>
  <c r="AQ243" i="6"/>
  <c r="AQ244" i="6"/>
  <c r="H77" i="10"/>
  <c r="AR235" i="6"/>
  <c r="AR236" i="6"/>
  <c r="AR237" i="6"/>
  <c r="AR238" i="6"/>
  <c r="AR239" i="6"/>
  <c r="AR240" i="6"/>
  <c r="AR241" i="6"/>
  <c r="AR242" i="6"/>
  <c r="AR243" i="6"/>
  <c r="AR244" i="6"/>
  <c r="G77" i="10"/>
  <c r="H76" i="10"/>
  <c r="G76" i="10"/>
  <c r="H75" i="10"/>
  <c r="G75" i="10"/>
  <c r="X1175" i="6" a="1"/>
  <c r="X1175" i="6"/>
  <c r="X1177" i="6" a="1"/>
  <c r="X1177" i="6"/>
  <c r="X1170" i="6" a="1"/>
  <c r="X1171" i="6" a="1"/>
  <c r="X1172" i="6" a="1"/>
  <c r="X1173" i="6" a="1"/>
  <c r="X1174" i="6" a="1"/>
  <c r="X1176" i="6" a="1"/>
  <c r="X1178" i="6" a="1"/>
  <c r="X1179" i="6" a="1"/>
  <c r="X1180" i="6" a="1"/>
  <c r="X1181" i="6" a="1"/>
  <c r="X1182" i="6" a="1"/>
  <c r="X1183" i="6" a="1"/>
  <c r="X1184" i="6" a="1"/>
  <c r="X1185" i="6" a="1"/>
  <c r="X1186" i="6" a="1"/>
  <c r="X1187" i="6" a="1"/>
  <c r="X1188" i="6" a="1"/>
  <c r="X1189" i="6" a="1"/>
  <c r="X1190" i="6" a="1"/>
  <c r="X1191" i="6" a="1"/>
  <c r="X1192" i="6" a="1"/>
  <c r="X1193" i="6" a="1"/>
  <c r="X1194" i="6" a="1"/>
  <c r="X1195" i="6" a="1"/>
  <c r="X1196" i="6" a="1"/>
  <c r="X1197" i="6" a="1"/>
  <c r="X1198" i="6" a="1"/>
  <c r="X1199" i="6" a="1"/>
  <c r="X1200" i="6" a="1"/>
  <c r="X1170" i="6"/>
  <c r="X1171" i="6"/>
  <c r="X1172" i="6"/>
  <c r="X1173" i="6"/>
  <c r="X1174" i="6"/>
  <c r="X1176" i="6"/>
  <c r="X1178" i="6"/>
  <c r="X1179" i="6"/>
  <c r="X1180" i="6"/>
  <c r="X1181" i="6"/>
  <c r="X1182" i="6"/>
  <c r="X1183" i="6"/>
  <c r="X1184" i="6"/>
  <c r="X1185" i="6"/>
  <c r="X1186" i="6"/>
  <c r="X1187" i="6"/>
  <c r="X1188" i="6"/>
  <c r="X1189" i="6"/>
  <c r="X1190" i="6"/>
  <c r="X1191" i="6"/>
  <c r="X1192" i="6"/>
  <c r="X1193" i="6"/>
  <c r="X1194" i="6"/>
  <c r="X1195" i="6"/>
  <c r="X1196" i="6"/>
  <c r="X1197" i="6"/>
  <c r="X1198" i="6"/>
  <c r="X1199" i="6"/>
  <c r="X1200" i="6"/>
  <c r="AE872" i="6" a="1"/>
  <c r="AE872" i="6"/>
  <c r="AE875" i="6" a="1"/>
  <c r="AE875" i="6"/>
  <c r="AE869" i="6" a="1"/>
  <c r="AE870" i="6" a="1"/>
  <c r="AE871" i="6" a="1"/>
  <c r="AE873" i="6" a="1"/>
  <c r="AE874" i="6" a="1"/>
  <c r="AE876" i="6" a="1"/>
  <c r="AE877" i="6" a="1"/>
  <c r="AE878" i="6" a="1"/>
  <c r="AE879" i="6" a="1"/>
  <c r="AE880" i="6" a="1"/>
  <c r="AE881" i="6" a="1"/>
  <c r="AE882" i="6" a="1"/>
  <c r="AE883" i="6" a="1"/>
  <c r="AE869" i="6"/>
  <c r="AE870" i="6"/>
  <c r="AE871" i="6"/>
  <c r="AE873" i="6"/>
  <c r="AE874" i="6"/>
  <c r="AE876" i="6"/>
  <c r="AE877" i="6"/>
  <c r="AE878" i="6"/>
  <c r="AE879" i="6"/>
  <c r="AE880" i="6"/>
  <c r="AE881" i="6"/>
  <c r="AE882" i="6"/>
  <c r="AE883" i="6"/>
  <c r="AE98" i="6"/>
  <c r="AE99" i="6"/>
  <c r="AE100" i="6"/>
  <c r="AE101" i="6"/>
  <c r="AE102" i="6"/>
  <c r="AE103" i="6"/>
  <c r="AF872" i="6" a="1"/>
  <c r="AF872" i="6"/>
  <c r="AF875" i="6" a="1"/>
  <c r="AF875" i="6"/>
  <c r="AF869" i="6" a="1"/>
  <c r="AF870" i="6" a="1"/>
  <c r="AF871" i="6" a="1"/>
  <c r="AF873" i="6" a="1"/>
  <c r="AF874" i="6" a="1"/>
  <c r="AF876" i="6" a="1"/>
  <c r="AF877" i="6" a="1"/>
  <c r="AF878" i="6" a="1"/>
  <c r="AF879" i="6" a="1"/>
  <c r="AF880" i="6" a="1"/>
  <c r="AF881" i="6" a="1"/>
  <c r="AF882" i="6" a="1"/>
  <c r="AF883" i="6" a="1"/>
  <c r="AF869" i="6"/>
  <c r="AF870" i="6"/>
  <c r="AF871" i="6"/>
  <c r="AF873" i="6"/>
  <c r="AF874" i="6"/>
  <c r="AF876" i="6"/>
  <c r="AF877" i="6"/>
  <c r="AF878" i="6"/>
  <c r="AF879" i="6"/>
  <c r="AF880" i="6"/>
  <c r="AF881" i="6"/>
  <c r="AF882" i="6"/>
  <c r="AF883" i="6"/>
  <c r="L98" i="6"/>
  <c r="L99" i="6"/>
  <c r="L100" i="6"/>
  <c r="L101" i="6"/>
  <c r="L102" i="6"/>
  <c r="L103" i="6"/>
  <c r="L235" i="6"/>
  <c r="L236" i="6"/>
  <c r="L237" i="6"/>
  <c r="L238" i="6"/>
  <c r="L239" i="6"/>
  <c r="L240" i="6"/>
  <c r="L241" i="6"/>
  <c r="L242" i="6"/>
  <c r="L243" i="6"/>
  <c r="L244" i="6"/>
  <c r="C75" i="10"/>
  <c r="G87" i="7"/>
  <c r="N98" i="6"/>
  <c r="N99" i="6"/>
  <c r="N100" i="6"/>
  <c r="N101" i="6"/>
  <c r="N102" i="6"/>
  <c r="N103" i="6"/>
  <c r="C76" i="10"/>
  <c r="C77" i="10"/>
  <c r="AP98" i="6"/>
  <c r="AP99" i="6"/>
  <c r="AP100" i="6"/>
  <c r="AP101" i="6"/>
  <c r="AP102" i="6"/>
  <c r="AP103" i="6"/>
  <c r="F75" i="10"/>
  <c r="F76" i="10"/>
  <c r="F77" i="10"/>
  <c r="AJ874" i="6" a="1"/>
  <c r="AJ874" i="6"/>
  <c r="AJ875" i="6" a="1"/>
  <c r="AJ875" i="6"/>
  <c r="AJ876" i="6" a="1"/>
  <c r="AJ876" i="6"/>
  <c r="AJ877" i="6" a="1"/>
  <c r="AJ877" i="6"/>
  <c r="AJ878" i="6" a="1"/>
  <c r="AJ878" i="6"/>
  <c r="AJ879" i="6" a="1"/>
  <c r="AJ879" i="6"/>
  <c r="AJ880" i="6" a="1"/>
  <c r="AJ880" i="6"/>
  <c r="AJ881" i="6" a="1"/>
  <c r="AJ881" i="6"/>
  <c r="AJ882" i="6" a="1"/>
  <c r="AJ882" i="6"/>
  <c r="AJ883" i="6" a="1"/>
  <c r="AJ883" i="6"/>
  <c r="AJ873" i="6" a="1"/>
  <c r="AJ873" i="6"/>
  <c r="AJ871" i="6" a="1"/>
  <c r="AJ871" i="6"/>
  <c r="AJ870" i="6" a="1"/>
  <c r="AJ870" i="6"/>
  <c r="AJ869" i="6" a="1"/>
  <c r="AJ869" i="6"/>
  <c r="AJ102" i="6"/>
  <c r="AJ101" i="6"/>
  <c r="AJ100" i="6"/>
  <c r="AJ99" i="6"/>
  <c r="AJ872" i="6" a="1"/>
  <c r="AJ872" i="6"/>
  <c r="AJ98" i="6"/>
  <c r="AJ103" i="6"/>
  <c r="W875" i="6" a="1"/>
  <c r="W875" i="6"/>
  <c r="W874" i="6" a="1"/>
  <c r="W876" i="6" a="1"/>
  <c r="W877" i="6" a="1"/>
  <c r="W878" i="6" a="1"/>
  <c r="W879" i="6" a="1"/>
  <c r="W880" i="6" a="1"/>
  <c r="W881" i="6" a="1"/>
  <c r="W882" i="6" a="1"/>
  <c r="W883" i="6" a="1"/>
  <c r="W874" i="6"/>
  <c r="W876" i="6"/>
  <c r="W877" i="6"/>
  <c r="W878" i="6"/>
  <c r="W879" i="6"/>
  <c r="W880" i="6"/>
  <c r="W881" i="6"/>
  <c r="W882" i="6"/>
  <c r="W883" i="6"/>
  <c r="Y875" i="6" a="1"/>
  <c r="Y875" i="6"/>
  <c r="Y874" i="6" a="1"/>
  <c r="Y876" i="6" a="1"/>
  <c r="Y877" i="6" a="1"/>
  <c r="Y878" i="6" a="1"/>
  <c r="Y879" i="6" a="1"/>
  <c r="Y880" i="6" a="1"/>
  <c r="Y881" i="6" a="1"/>
  <c r="Y882" i="6" a="1"/>
  <c r="Y883" i="6" a="1"/>
  <c r="Y874" i="6"/>
  <c r="Y876" i="6"/>
  <c r="Y877" i="6"/>
  <c r="Y878" i="6"/>
  <c r="Y879" i="6"/>
  <c r="Y880" i="6"/>
  <c r="Y881" i="6"/>
  <c r="Y882" i="6"/>
  <c r="Y883" i="6"/>
  <c r="W1175" i="6" a="1"/>
  <c r="W1175" i="6"/>
  <c r="W1177" i="6" a="1"/>
  <c r="W1177" i="6"/>
  <c r="W1170" i="6" a="1"/>
  <c r="W1171" i="6" a="1"/>
  <c r="W1172" i="6" a="1"/>
  <c r="W1173" i="6" a="1"/>
  <c r="W1174" i="6" a="1"/>
  <c r="W1176" i="6" a="1"/>
  <c r="W1178" i="6" a="1"/>
  <c r="W1179" i="6" a="1"/>
  <c r="W1180" i="6" a="1"/>
  <c r="W1181" i="6" a="1"/>
  <c r="W1182" i="6" a="1"/>
  <c r="W1183" i="6" a="1"/>
  <c r="W1184" i="6" a="1"/>
  <c r="W1185" i="6" a="1"/>
  <c r="W1186" i="6" a="1"/>
  <c r="W1187" i="6" a="1"/>
  <c r="W1188" i="6" a="1"/>
  <c r="W1189" i="6" a="1"/>
  <c r="W1190" i="6" a="1"/>
  <c r="W1191" i="6" a="1"/>
  <c r="W1192" i="6" a="1"/>
  <c r="W1193" i="6" a="1"/>
  <c r="W1194" i="6" a="1"/>
  <c r="W1195" i="6" a="1"/>
  <c r="W1196" i="6" a="1"/>
  <c r="W1197" i="6" a="1"/>
  <c r="W1198" i="6" a="1"/>
  <c r="W1199" i="6" a="1"/>
  <c r="W1200" i="6" a="1"/>
  <c r="W1170" i="6"/>
  <c r="W1171" i="6"/>
  <c r="W1172" i="6"/>
  <c r="W1173" i="6"/>
  <c r="W1174" i="6"/>
  <c r="W1176" i="6"/>
  <c r="W1178" i="6"/>
  <c r="W1179" i="6"/>
  <c r="W1180" i="6"/>
  <c r="W1181" i="6"/>
  <c r="W1182" i="6"/>
  <c r="W1183" i="6"/>
  <c r="W1184" i="6"/>
  <c r="W1185" i="6"/>
  <c r="W1186" i="6"/>
  <c r="W1187" i="6"/>
  <c r="W1188" i="6"/>
  <c r="W1189" i="6"/>
  <c r="W1190" i="6"/>
  <c r="W1191" i="6"/>
  <c r="W1192" i="6"/>
  <c r="W1193" i="6"/>
  <c r="W1194" i="6"/>
  <c r="W1195" i="6"/>
  <c r="W1196" i="6"/>
  <c r="W1197" i="6"/>
  <c r="W1198" i="6"/>
  <c r="W1199" i="6"/>
  <c r="W1200" i="6"/>
  <c r="W235" i="6"/>
  <c r="Y1175" i="6" a="1"/>
  <c r="Y1175" i="6"/>
  <c r="Y1177" i="6" a="1"/>
  <c r="Y1177" i="6"/>
  <c r="Y1170" i="6" a="1"/>
  <c r="Y1171" i="6" a="1"/>
  <c r="Y1172" i="6" a="1"/>
  <c r="Y1173" i="6" a="1"/>
  <c r="Y1174" i="6" a="1"/>
  <c r="Y1176" i="6" a="1"/>
  <c r="Y1178" i="6" a="1"/>
  <c r="Y1179" i="6" a="1"/>
  <c r="Y1180" i="6" a="1"/>
  <c r="Y1181" i="6" a="1"/>
  <c r="Y1182" i="6" a="1"/>
  <c r="Y1183" i="6" a="1"/>
  <c r="Y1184" i="6" a="1"/>
  <c r="Y1185" i="6" a="1"/>
  <c r="Y1186" i="6" a="1"/>
  <c r="Y1187" i="6" a="1"/>
  <c r="Y1188" i="6" a="1"/>
  <c r="Y1189" i="6" a="1"/>
  <c r="Y1190" i="6" a="1"/>
  <c r="Y1191" i="6" a="1"/>
  <c r="Y1192" i="6" a="1"/>
  <c r="Y1193" i="6" a="1"/>
  <c r="Y1194" i="6" a="1"/>
  <c r="Y1195" i="6" a="1"/>
  <c r="Y1196" i="6" a="1"/>
  <c r="Y1197" i="6" a="1"/>
  <c r="Y1198" i="6" a="1"/>
  <c r="Y1199" i="6" a="1"/>
  <c r="Y1200" i="6" a="1"/>
  <c r="Y1170" i="6"/>
  <c r="Y1171" i="6"/>
  <c r="Y1172" i="6"/>
  <c r="Y1173" i="6"/>
  <c r="Y1174" i="6"/>
  <c r="Y1176" i="6"/>
  <c r="Y1178" i="6"/>
  <c r="Y1179" i="6"/>
  <c r="Y1180" i="6"/>
  <c r="Y1181" i="6"/>
  <c r="Y1182" i="6"/>
  <c r="Y1183" i="6"/>
  <c r="Y1184" i="6"/>
  <c r="Y1185" i="6"/>
  <c r="Y1186" i="6"/>
  <c r="Y1187" i="6"/>
  <c r="Y1188" i="6"/>
  <c r="Y1189" i="6"/>
  <c r="Y1190" i="6"/>
  <c r="Y1191" i="6"/>
  <c r="Y1192" i="6"/>
  <c r="Y1193" i="6"/>
  <c r="Y1194" i="6"/>
  <c r="Y1195" i="6"/>
  <c r="Y1196" i="6"/>
  <c r="Y1197" i="6"/>
  <c r="Y1198" i="6"/>
  <c r="Y1199" i="6"/>
  <c r="Y1200" i="6"/>
  <c r="Y235" i="6"/>
  <c r="Z1175" i="6" a="1"/>
  <c r="Z1175" i="6"/>
  <c r="Z1177" i="6" a="1"/>
  <c r="Z1177" i="6"/>
  <c r="Z1170" i="6" a="1"/>
  <c r="Z1171" i="6" a="1"/>
  <c r="Z1172" i="6" a="1"/>
  <c r="Z1173" i="6" a="1"/>
  <c r="Z1174" i="6" a="1"/>
  <c r="Z1176" i="6" a="1"/>
  <c r="Z1178" i="6" a="1"/>
  <c r="Z1179" i="6" a="1"/>
  <c r="Z1180" i="6" a="1"/>
  <c r="Z1181" i="6" a="1"/>
  <c r="Z1182" i="6" a="1"/>
  <c r="Z1183" i="6" a="1"/>
  <c r="Z1184" i="6" a="1"/>
  <c r="Z1185" i="6" a="1"/>
  <c r="Z1186" i="6" a="1"/>
  <c r="Z1187" i="6" a="1"/>
  <c r="Z1188" i="6" a="1"/>
  <c r="Z1189" i="6" a="1"/>
  <c r="Z1190" i="6" a="1"/>
  <c r="Z1191" i="6" a="1"/>
  <c r="Z1192" i="6" a="1"/>
  <c r="Z1193" i="6" a="1"/>
  <c r="Z1194" i="6" a="1"/>
  <c r="Z1195" i="6" a="1"/>
  <c r="Z1196" i="6" a="1"/>
  <c r="Z1197" i="6" a="1"/>
  <c r="Z1198" i="6" a="1"/>
  <c r="Z1199" i="6" a="1"/>
  <c r="Z1200" i="6" a="1"/>
  <c r="Z1170" i="6"/>
  <c r="Z1171" i="6"/>
  <c r="Z1172" i="6"/>
  <c r="Z1173" i="6"/>
  <c r="Z1174" i="6"/>
  <c r="Z1176" i="6"/>
  <c r="Z1178" i="6"/>
  <c r="Z1179" i="6"/>
  <c r="Z1180" i="6"/>
  <c r="Z1181" i="6"/>
  <c r="Z1182" i="6"/>
  <c r="Z1183" i="6"/>
  <c r="Z1184" i="6"/>
  <c r="Z1185" i="6"/>
  <c r="Z1186" i="6"/>
  <c r="Z1187" i="6"/>
  <c r="Z1188" i="6"/>
  <c r="Z1189" i="6"/>
  <c r="Z1190" i="6"/>
  <c r="Z1191" i="6"/>
  <c r="Z1192" i="6"/>
  <c r="Z1193" i="6"/>
  <c r="Z1194" i="6"/>
  <c r="Z1195" i="6"/>
  <c r="Z1196" i="6"/>
  <c r="Z1197" i="6"/>
  <c r="Z1198" i="6"/>
  <c r="Z1199" i="6"/>
  <c r="Z1200" i="6"/>
  <c r="Z235" i="6"/>
  <c r="AF1175" i="6" a="1"/>
  <c r="AF1175" i="6"/>
  <c r="AF1177" i="6" a="1"/>
  <c r="AF1177" i="6"/>
  <c r="AF1170" i="6" a="1"/>
  <c r="AF1171" i="6" a="1"/>
  <c r="AF1172" i="6" a="1"/>
  <c r="AF1173" i="6" a="1"/>
  <c r="AF1174" i="6" a="1"/>
  <c r="AF1176" i="6" a="1"/>
  <c r="AF1178" i="6" a="1"/>
  <c r="AF1179" i="6" a="1"/>
  <c r="AF1180" i="6" a="1"/>
  <c r="AF1181" i="6" a="1"/>
  <c r="AF1182" i="6" a="1"/>
  <c r="AF1183" i="6" a="1"/>
  <c r="AF1184" i="6" a="1"/>
  <c r="AF1185" i="6" a="1"/>
  <c r="AF1186" i="6" a="1"/>
  <c r="AF1187" i="6" a="1"/>
  <c r="AF1188" i="6" a="1"/>
  <c r="AF1189" i="6" a="1"/>
  <c r="AF1190" i="6" a="1"/>
  <c r="AF1191" i="6" a="1"/>
  <c r="AF1192" i="6" a="1"/>
  <c r="AF1193" i="6" a="1"/>
  <c r="AF1194" i="6" a="1"/>
  <c r="AF1195" i="6" a="1"/>
  <c r="AF1196" i="6" a="1"/>
  <c r="AF1197" i="6" a="1"/>
  <c r="AF1198" i="6" a="1"/>
  <c r="AF1199" i="6" a="1"/>
  <c r="AF1200" i="6" a="1"/>
  <c r="AF1170" i="6"/>
  <c r="AF1171" i="6"/>
  <c r="AF1172" i="6"/>
  <c r="AF1173" i="6"/>
  <c r="AF1174" i="6"/>
  <c r="AF1176" i="6"/>
  <c r="AF1178" i="6"/>
  <c r="AF1179" i="6"/>
  <c r="AF1180" i="6"/>
  <c r="AF1181" i="6"/>
  <c r="AF1182" i="6"/>
  <c r="AF1183" i="6"/>
  <c r="AF1184" i="6"/>
  <c r="AF1185" i="6"/>
  <c r="AF1186" i="6"/>
  <c r="AF1187" i="6"/>
  <c r="AF1188" i="6"/>
  <c r="AF1189" i="6"/>
  <c r="AF1190" i="6"/>
  <c r="AF1191" i="6"/>
  <c r="AF1192" i="6"/>
  <c r="AF1193" i="6"/>
  <c r="AF1194" i="6"/>
  <c r="AF1195" i="6"/>
  <c r="AF1196" i="6"/>
  <c r="AF1197" i="6"/>
  <c r="AF1198" i="6"/>
  <c r="AF1199" i="6"/>
  <c r="AF1200" i="6"/>
  <c r="AF235" i="6"/>
  <c r="AJ1175" i="6" a="1"/>
  <c r="AJ1175" i="6"/>
  <c r="AJ1177" i="6" a="1"/>
  <c r="AJ1177" i="6"/>
  <c r="AJ1170" i="6" a="1"/>
  <c r="AJ1171" i="6" a="1"/>
  <c r="AJ1172" i="6" a="1"/>
  <c r="AJ1173" i="6" a="1"/>
  <c r="AJ1174" i="6" a="1"/>
  <c r="AJ1176" i="6" a="1"/>
  <c r="AJ1178" i="6" a="1"/>
  <c r="AJ1179" i="6" a="1"/>
  <c r="AJ1180" i="6" a="1"/>
  <c r="AJ1181" i="6" a="1"/>
  <c r="AJ1182" i="6" a="1"/>
  <c r="AJ1183" i="6" a="1"/>
  <c r="AJ1184" i="6" a="1"/>
  <c r="AJ1185" i="6" a="1"/>
  <c r="AJ1186" i="6" a="1"/>
  <c r="AJ1187" i="6" a="1"/>
  <c r="AJ1188" i="6" a="1"/>
  <c r="AJ1189" i="6" a="1"/>
  <c r="AJ1190" i="6" a="1"/>
  <c r="AJ1191" i="6" a="1"/>
  <c r="AJ1192" i="6" a="1"/>
  <c r="AJ1193" i="6" a="1"/>
  <c r="AJ1194" i="6" a="1"/>
  <c r="AJ1195" i="6" a="1"/>
  <c r="AJ1196" i="6" a="1"/>
  <c r="AJ1197" i="6" a="1"/>
  <c r="AJ1198" i="6" a="1"/>
  <c r="AJ1199" i="6" a="1"/>
  <c r="AJ1200" i="6" a="1"/>
  <c r="AJ1170" i="6"/>
  <c r="AJ1171" i="6"/>
  <c r="AJ1172" i="6"/>
  <c r="AJ1173" i="6"/>
  <c r="AJ1174" i="6"/>
  <c r="AJ1176" i="6"/>
  <c r="AJ1178" i="6"/>
  <c r="AJ1179" i="6"/>
  <c r="AJ1180" i="6"/>
  <c r="AJ1181" i="6"/>
  <c r="AJ1182" i="6"/>
  <c r="AJ1183" i="6"/>
  <c r="AJ1184" i="6"/>
  <c r="AJ1185" i="6"/>
  <c r="AJ1186" i="6"/>
  <c r="AJ1187" i="6"/>
  <c r="AJ1188" i="6"/>
  <c r="AJ1189" i="6"/>
  <c r="AJ1190" i="6"/>
  <c r="AJ1191" i="6"/>
  <c r="AJ1192" i="6"/>
  <c r="AJ1193" i="6"/>
  <c r="AJ1194" i="6"/>
  <c r="AJ1195" i="6"/>
  <c r="AJ1196" i="6"/>
  <c r="AJ1197" i="6"/>
  <c r="AJ1198" i="6"/>
  <c r="AJ1199" i="6"/>
  <c r="AJ1200" i="6"/>
  <c r="AJ235" i="6"/>
  <c r="K235" i="6"/>
  <c r="W236" i="6"/>
  <c r="Y236" i="6"/>
  <c r="Z236" i="6"/>
  <c r="AF236" i="6"/>
  <c r="AJ236" i="6"/>
  <c r="K236" i="6"/>
  <c r="W237" i="6"/>
  <c r="Y237" i="6"/>
  <c r="Z237" i="6"/>
  <c r="AF237" i="6"/>
  <c r="AJ237" i="6"/>
  <c r="K237" i="6"/>
  <c r="W238" i="6"/>
  <c r="Y238" i="6"/>
  <c r="Z238" i="6"/>
  <c r="AF238" i="6"/>
  <c r="AJ238" i="6"/>
  <c r="K238" i="6"/>
  <c r="W239" i="6"/>
  <c r="Y239" i="6"/>
  <c r="Z239" i="6"/>
  <c r="AF239" i="6"/>
  <c r="AJ239" i="6"/>
  <c r="K239" i="6"/>
  <c r="W240" i="6"/>
  <c r="Y240" i="6"/>
  <c r="Z240" i="6"/>
  <c r="AF240" i="6"/>
  <c r="AJ240" i="6"/>
  <c r="K240" i="6"/>
  <c r="W241" i="6"/>
  <c r="Y241" i="6"/>
  <c r="Z241" i="6"/>
  <c r="AF241" i="6"/>
  <c r="AJ241" i="6"/>
  <c r="K241" i="6"/>
  <c r="W242" i="6"/>
  <c r="Y242" i="6"/>
  <c r="Z242" i="6"/>
  <c r="AF242" i="6"/>
  <c r="AJ242" i="6"/>
  <c r="K242" i="6"/>
  <c r="W243" i="6"/>
  <c r="Y243" i="6"/>
  <c r="Z243" i="6"/>
  <c r="AF243" i="6"/>
  <c r="AJ243" i="6"/>
  <c r="K243" i="6"/>
  <c r="W244" i="6"/>
  <c r="Y244" i="6"/>
  <c r="Z244" i="6"/>
  <c r="AF244" i="6"/>
  <c r="AJ244" i="6"/>
  <c r="K244" i="6"/>
  <c r="M235" i="6"/>
  <c r="M236" i="6"/>
  <c r="M237" i="6"/>
  <c r="M238" i="6"/>
  <c r="M239" i="6"/>
  <c r="M240" i="6"/>
  <c r="M241" i="6"/>
  <c r="M242" i="6"/>
  <c r="M243" i="6"/>
  <c r="M244" i="6"/>
  <c r="C235" i="6"/>
  <c r="U235" i="6"/>
  <c r="C236" i="6"/>
  <c r="U236" i="6"/>
  <c r="C237" i="6"/>
  <c r="U237" i="6"/>
  <c r="C238" i="6"/>
  <c r="U238" i="6"/>
  <c r="C239" i="6"/>
  <c r="U239" i="6"/>
  <c r="C240" i="6"/>
  <c r="U240" i="6"/>
  <c r="C241" i="6"/>
  <c r="U241" i="6"/>
  <c r="C242" i="6"/>
  <c r="U242" i="6"/>
  <c r="C243" i="6"/>
  <c r="U243" i="6"/>
  <c r="C244" i="6"/>
  <c r="U244" i="6"/>
  <c r="AW235" i="6"/>
  <c r="AW236" i="6"/>
  <c r="AW237" i="6"/>
  <c r="AW238" i="6"/>
  <c r="AW239" i="6"/>
  <c r="AW240" i="6"/>
  <c r="AW241" i="6"/>
  <c r="AW242" i="6"/>
  <c r="AW243" i="6"/>
  <c r="AW244" i="6"/>
  <c r="AV235" i="6"/>
  <c r="AV236" i="6"/>
  <c r="AV237" i="6"/>
  <c r="AV238" i="6"/>
  <c r="AV239" i="6"/>
  <c r="AV240" i="6"/>
  <c r="AV241" i="6"/>
  <c r="AV242" i="6"/>
  <c r="AV243" i="6"/>
  <c r="AV244" i="6"/>
  <c r="AU235" i="6"/>
  <c r="AU236" i="6"/>
  <c r="AU237" i="6"/>
  <c r="AU238" i="6"/>
  <c r="AU239" i="6"/>
  <c r="AU240" i="6"/>
  <c r="AU241" i="6"/>
  <c r="AU242" i="6"/>
  <c r="AU243" i="6"/>
  <c r="AU244" i="6"/>
  <c r="AT235" i="6"/>
  <c r="AT236" i="6"/>
  <c r="AT237" i="6"/>
  <c r="AT238" i="6"/>
  <c r="AT239" i="6"/>
  <c r="AT240" i="6"/>
  <c r="AT241" i="6"/>
  <c r="AT242" i="6"/>
  <c r="AT243" i="6"/>
  <c r="AT244" i="6"/>
  <c r="T235" i="6"/>
  <c r="T236" i="6"/>
  <c r="T237" i="6"/>
  <c r="T238" i="6"/>
  <c r="T239" i="6"/>
  <c r="T240" i="6"/>
  <c r="T241" i="6"/>
  <c r="T242" i="6"/>
  <c r="T243" i="6"/>
  <c r="T244" i="6"/>
  <c r="S235" i="6"/>
  <c r="S236" i="6"/>
  <c r="S237" i="6"/>
  <c r="S238" i="6"/>
  <c r="S239" i="6"/>
  <c r="S240" i="6"/>
  <c r="S241" i="6"/>
  <c r="S242" i="6"/>
  <c r="S243" i="6"/>
  <c r="S244" i="6"/>
  <c r="R235" i="6"/>
  <c r="R236" i="6"/>
  <c r="R237" i="6"/>
  <c r="R238" i="6"/>
  <c r="R239" i="6"/>
  <c r="R240" i="6"/>
  <c r="R241" i="6"/>
  <c r="R242" i="6"/>
  <c r="R243" i="6"/>
  <c r="R244" i="6"/>
  <c r="O883" i="6"/>
  <c r="C883" i="6"/>
  <c r="P883" i="6"/>
  <c r="M883" i="6"/>
  <c r="L883" i="6"/>
  <c r="K883" i="6"/>
  <c r="O882" i="6"/>
  <c r="C882" i="6"/>
  <c r="P882" i="6"/>
  <c r="M882" i="6"/>
  <c r="L882" i="6"/>
  <c r="K882" i="6"/>
  <c r="O881" i="6"/>
  <c r="C881" i="6"/>
  <c r="P881" i="6"/>
  <c r="M881" i="6"/>
  <c r="L881" i="6"/>
  <c r="K881" i="6"/>
  <c r="O880" i="6"/>
  <c r="C880" i="6"/>
  <c r="P880" i="6"/>
  <c r="M880" i="6"/>
  <c r="L880" i="6"/>
  <c r="K880" i="6"/>
  <c r="O879" i="6"/>
  <c r="C879" i="6"/>
  <c r="P879" i="6"/>
  <c r="M879" i="6"/>
  <c r="L879" i="6"/>
  <c r="K879" i="6"/>
  <c r="O878" i="6"/>
  <c r="C878" i="6"/>
  <c r="P878" i="6"/>
  <c r="M878" i="6"/>
  <c r="L878" i="6"/>
  <c r="K878" i="6"/>
  <c r="O877" i="6"/>
  <c r="C877" i="6"/>
  <c r="P877" i="6"/>
  <c r="M877" i="6"/>
  <c r="L877" i="6"/>
  <c r="K877" i="6"/>
  <c r="O876" i="6"/>
  <c r="C876" i="6"/>
  <c r="P876" i="6"/>
  <c r="M876" i="6"/>
  <c r="L876" i="6"/>
  <c r="K876" i="6"/>
  <c r="O875" i="6"/>
  <c r="C875" i="6"/>
  <c r="P875" i="6"/>
  <c r="M875" i="6"/>
  <c r="L875" i="6"/>
  <c r="K875" i="6"/>
  <c r="O874" i="6"/>
  <c r="C874" i="6"/>
  <c r="P874" i="6"/>
  <c r="M874" i="6"/>
  <c r="L874" i="6"/>
  <c r="K874" i="6"/>
  <c r="R883" i="6"/>
  <c r="S883" i="6"/>
  <c r="T883" i="6"/>
  <c r="U883" i="6"/>
  <c r="V883" i="6"/>
  <c r="R882" i="6"/>
  <c r="S882" i="6"/>
  <c r="T882" i="6"/>
  <c r="U882" i="6"/>
  <c r="V882" i="6"/>
  <c r="R881" i="6"/>
  <c r="S881" i="6"/>
  <c r="T881" i="6"/>
  <c r="U881" i="6"/>
  <c r="V881" i="6"/>
  <c r="R880" i="6"/>
  <c r="S880" i="6"/>
  <c r="T880" i="6"/>
  <c r="U880" i="6"/>
  <c r="V880" i="6"/>
  <c r="R879" i="6"/>
  <c r="S879" i="6"/>
  <c r="T879" i="6"/>
  <c r="U879" i="6"/>
  <c r="V879" i="6"/>
  <c r="R878" i="6"/>
  <c r="S878" i="6"/>
  <c r="T878" i="6"/>
  <c r="U878" i="6"/>
  <c r="V878" i="6"/>
  <c r="R877" i="6"/>
  <c r="S877" i="6"/>
  <c r="T877" i="6"/>
  <c r="U877" i="6"/>
  <c r="V877" i="6"/>
  <c r="R876" i="6"/>
  <c r="S876" i="6"/>
  <c r="T876" i="6"/>
  <c r="U876" i="6"/>
  <c r="V876" i="6"/>
  <c r="R875" i="6"/>
  <c r="S875" i="6"/>
  <c r="T875" i="6"/>
  <c r="U875" i="6"/>
  <c r="V875" i="6"/>
  <c r="R874" i="6"/>
  <c r="S874" i="6"/>
  <c r="T874" i="6"/>
  <c r="U874" i="6"/>
  <c r="V874" i="6"/>
  <c r="O1189" i="6"/>
  <c r="C1189" i="6"/>
  <c r="P1189" i="6"/>
  <c r="M1189" i="6"/>
  <c r="L1189" i="6"/>
  <c r="K1189" i="6"/>
  <c r="K1190" i="6"/>
  <c r="L1190" i="6"/>
  <c r="M1190" i="6"/>
  <c r="O1190" i="6"/>
  <c r="C1190" i="6"/>
  <c r="P1190" i="6"/>
  <c r="O1199" i="6"/>
  <c r="C1199" i="6"/>
  <c r="P1199" i="6"/>
  <c r="M1199" i="6"/>
  <c r="L1199" i="6"/>
  <c r="K1199" i="6"/>
  <c r="K1179" i="6"/>
  <c r="L1179" i="6"/>
  <c r="M1179" i="6"/>
  <c r="O1179" i="6"/>
  <c r="C1179" i="6"/>
  <c r="P1179" i="6"/>
  <c r="K1180" i="6"/>
  <c r="L1180" i="6"/>
  <c r="M1180" i="6"/>
  <c r="O1180" i="6"/>
  <c r="C1180" i="6"/>
  <c r="P1180" i="6"/>
  <c r="K1181" i="6"/>
  <c r="L1181" i="6"/>
  <c r="M1181" i="6"/>
  <c r="O1181" i="6"/>
  <c r="C1181" i="6"/>
  <c r="P1181" i="6"/>
  <c r="K1182" i="6"/>
  <c r="L1182" i="6"/>
  <c r="M1182" i="6"/>
  <c r="O1182" i="6"/>
  <c r="C1182" i="6"/>
  <c r="P1182" i="6"/>
  <c r="K1184" i="6"/>
  <c r="L1184" i="6"/>
  <c r="M1184" i="6"/>
  <c r="O1184" i="6"/>
  <c r="C1184" i="6"/>
  <c r="P1184" i="6"/>
  <c r="K1187" i="6"/>
  <c r="L1187" i="6"/>
  <c r="M1187" i="6"/>
  <c r="O1187" i="6"/>
  <c r="C1187" i="6"/>
  <c r="P1187" i="6"/>
  <c r="K1188" i="6"/>
  <c r="L1188" i="6"/>
  <c r="M1188" i="6"/>
  <c r="O1188" i="6"/>
  <c r="C1188" i="6"/>
  <c r="P1188" i="6"/>
  <c r="K1191" i="6"/>
  <c r="L1191" i="6"/>
  <c r="M1191" i="6"/>
  <c r="O1191" i="6"/>
  <c r="C1191" i="6"/>
  <c r="P1191" i="6"/>
  <c r="K1192" i="6"/>
  <c r="L1192" i="6"/>
  <c r="M1192" i="6"/>
  <c r="O1192" i="6"/>
  <c r="C1192" i="6"/>
  <c r="P1192" i="6"/>
  <c r="K1193" i="6"/>
  <c r="L1193" i="6"/>
  <c r="M1193" i="6"/>
  <c r="O1193" i="6"/>
  <c r="C1193" i="6"/>
  <c r="P1193" i="6"/>
  <c r="K1194" i="6"/>
  <c r="L1194" i="6"/>
  <c r="M1194" i="6"/>
  <c r="O1194" i="6"/>
  <c r="C1194" i="6"/>
  <c r="P1194" i="6"/>
  <c r="K1195" i="6"/>
  <c r="L1195" i="6"/>
  <c r="M1195" i="6"/>
  <c r="O1195" i="6"/>
  <c r="C1195" i="6"/>
  <c r="P1195" i="6"/>
  <c r="K1196" i="6"/>
  <c r="L1196" i="6"/>
  <c r="M1196" i="6"/>
  <c r="O1196" i="6"/>
  <c r="C1196" i="6"/>
  <c r="P1196" i="6"/>
  <c r="K1197" i="6"/>
  <c r="L1197" i="6"/>
  <c r="M1197" i="6"/>
  <c r="O1197" i="6"/>
  <c r="C1197" i="6"/>
  <c r="P1197" i="6"/>
  <c r="K1198" i="6"/>
  <c r="L1198" i="6"/>
  <c r="M1198" i="6"/>
  <c r="O1198" i="6"/>
  <c r="C1198" i="6"/>
  <c r="P1198" i="6"/>
  <c r="K1200" i="6"/>
  <c r="L1200" i="6"/>
  <c r="M1200" i="6"/>
  <c r="O1200" i="6"/>
  <c r="C1200" i="6"/>
  <c r="P1200" i="6"/>
  <c r="K1177" i="6"/>
  <c r="L1177" i="6"/>
  <c r="M1177" i="6"/>
  <c r="O1177" i="6"/>
  <c r="C1177" i="6"/>
  <c r="P1177" i="6"/>
  <c r="K1178" i="6"/>
  <c r="L1178" i="6"/>
  <c r="M1178" i="6"/>
  <c r="O1178" i="6"/>
  <c r="C1178" i="6"/>
  <c r="P1178" i="6"/>
  <c r="K1186" i="6"/>
  <c r="L1186" i="6"/>
  <c r="M1186" i="6"/>
  <c r="O1186" i="6"/>
  <c r="C1186" i="6"/>
  <c r="P1186" i="6"/>
  <c r="R1200" i="6"/>
  <c r="S1200" i="6"/>
  <c r="T1200" i="6"/>
  <c r="U1200" i="6"/>
  <c r="V1200" i="6"/>
  <c r="R1199" i="6"/>
  <c r="S1199" i="6"/>
  <c r="T1199" i="6"/>
  <c r="U1199" i="6"/>
  <c r="V1199" i="6"/>
  <c r="R1198" i="6"/>
  <c r="S1198" i="6"/>
  <c r="T1198" i="6"/>
  <c r="U1198" i="6"/>
  <c r="V1198" i="6"/>
  <c r="R1197" i="6"/>
  <c r="S1197" i="6"/>
  <c r="T1197" i="6"/>
  <c r="U1197" i="6"/>
  <c r="V1197" i="6"/>
  <c r="R1196" i="6"/>
  <c r="S1196" i="6"/>
  <c r="T1196" i="6"/>
  <c r="U1196" i="6"/>
  <c r="V1196" i="6"/>
  <c r="R1195" i="6"/>
  <c r="S1195" i="6"/>
  <c r="T1195" i="6"/>
  <c r="U1195" i="6"/>
  <c r="V1195" i="6"/>
  <c r="R1194" i="6"/>
  <c r="S1194" i="6"/>
  <c r="T1194" i="6"/>
  <c r="U1194" i="6"/>
  <c r="V1194" i="6"/>
  <c r="R1193" i="6"/>
  <c r="S1193" i="6"/>
  <c r="T1193" i="6"/>
  <c r="U1193" i="6"/>
  <c r="V1193" i="6"/>
  <c r="R1192" i="6"/>
  <c r="S1192" i="6"/>
  <c r="T1192" i="6"/>
  <c r="U1192" i="6"/>
  <c r="V1192" i="6"/>
  <c r="R1191" i="6"/>
  <c r="S1191" i="6"/>
  <c r="T1191" i="6"/>
  <c r="U1191" i="6"/>
  <c r="V1191" i="6"/>
  <c r="R1190" i="6"/>
  <c r="S1190" i="6"/>
  <c r="T1190" i="6"/>
  <c r="U1190" i="6"/>
  <c r="V1190" i="6"/>
  <c r="R1189" i="6"/>
  <c r="S1189" i="6"/>
  <c r="T1189" i="6"/>
  <c r="U1189" i="6"/>
  <c r="V1189" i="6"/>
  <c r="R1188" i="6"/>
  <c r="S1188" i="6"/>
  <c r="T1188" i="6"/>
  <c r="U1188" i="6"/>
  <c r="V1188" i="6"/>
  <c r="R1187" i="6"/>
  <c r="S1187" i="6"/>
  <c r="T1187" i="6"/>
  <c r="U1187" i="6"/>
  <c r="V1187" i="6"/>
  <c r="R1186" i="6"/>
  <c r="S1186" i="6"/>
  <c r="T1186" i="6"/>
  <c r="U1186" i="6"/>
  <c r="V1186" i="6"/>
  <c r="R1184" i="6"/>
  <c r="S1184" i="6"/>
  <c r="T1184" i="6"/>
  <c r="U1184" i="6"/>
  <c r="V1184" i="6"/>
  <c r="R1182" i="6"/>
  <c r="S1182" i="6"/>
  <c r="T1182" i="6"/>
  <c r="U1182" i="6"/>
  <c r="V1182" i="6"/>
  <c r="R1181" i="6"/>
  <c r="S1181" i="6"/>
  <c r="T1181" i="6"/>
  <c r="U1181" i="6"/>
  <c r="V1181" i="6"/>
  <c r="R1180" i="6"/>
  <c r="S1180" i="6"/>
  <c r="T1180" i="6"/>
  <c r="U1180" i="6"/>
  <c r="V1180" i="6"/>
  <c r="R1179" i="6"/>
  <c r="S1179" i="6"/>
  <c r="T1179" i="6"/>
  <c r="U1179" i="6"/>
  <c r="V1179" i="6"/>
  <c r="R1178" i="6"/>
  <c r="S1178" i="6"/>
  <c r="T1178" i="6"/>
  <c r="U1178" i="6"/>
  <c r="V1178" i="6"/>
  <c r="R1177" i="6"/>
  <c r="S1177" i="6"/>
  <c r="T1177" i="6"/>
  <c r="U1177" i="6"/>
  <c r="V1177" i="6"/>
  <c r="N235" i="6"/>
  <c r="N236" i="6"/>
  <c r="N237" i="6"/>
  <c r="N238" i="6"/>
  <c r="N239" i="6"/>
  <c r="N240" i="6"/>
  <c r="N241" i="6"/>
  <c r="N242" i="6"/>
  <c r="N243" i="6"/>
  <c r="N244" i="6"/>
  <c r="E77" i="10"/>
  <c r="E76" i="10"/>
  <c r="E75" i="10"/>
  <c r="E235" i="6"/>
  <c r="E236" i="6"/>
  <c r="E237" i="6"/>
  <c r="E238" i="6"/>
  <c r="E239" i="6"/>
  <c r="E240" i="6"/>
  <c r="E241" i="6"/>
  <c r="E242" i="6"/>
  <c r="E243" i="6"/>
  <c r="E244" i="6"/>
  <c r="D17" i="3"/>
  <c r="O1185" i="6"/>
  <c r="C1185" i="6"/>
  <c r="P1185" i="6"/>
  <c r="M1185" i="6"/>
  <c r="L1185" i="6"/>
  <c r="K1185" i="6"/>
  <c r="O1174" i="6"/>
  <c r="C1174" i="6"/>
  <c r="P1174" i="6"/>
  <c r="M1174" i="6"/>
  <c r="L1174" i="6"/>
  <c r="K1174" i="6"/>
  <c r="O1173" i="6"/>
  <c r="C1173" i="6"/>
  <c r="P1173" i="6"/>
  <c r="M1173" i="6"/>
  <c r="L1173" i="6"/>
  <c r="K1173" i="6"/>
  <c r="O1172" i="6"/>
  <c r="C1172" i="6"/>
  <c r="P1172" i="6"/>
  <c r="M1172" i="6"/>
  <c r="L1172" i="6"/>
  <c r="K1172" i="6"/>
  <c r="O1170" i="6"/>
  <c r="C1170" i="6"/>
  <c r="P1170" i="6"/>
  <c r="M1170" i="6"/>
  <c r="L1170" i="6"/>
  <c r="K1170" i="6"/>
  <c r="O243" i="6"/>
  <c r="P243" i="6"/>
  <c r="O241" i="6"/>
  <c r="P241" i="6"/>
  <c r="O240" i="6"/>
  <c r="P240" i="6"/>
  <c r="O239" i="6"/>
  <c r="P239" i="6"/>
  <c r="O237" i="6"/>
  <c r="P237" i="6"/>
  <c r="O235" i="6"/>
  <c r="P235" i="6"/>
  <c r="O1183" i="6"/>
  <c r="C1183" i="6"/>
  <c r="P1183" i="6"/>
  <c r="M1183" i="6"/>
  <c r="L1183" i="6"/>
  <c r="K1183" i="6"/>
  <c r="K1175" i="6"/>
  <c r="L1175" i="6"/>
  <c r="M1175" i="6"/>
  <c r="O1175" i="6"/>
  <c r="C1175" i="6"/>
  <c r="P1175" i="6"/>
  <c r="K1176" i="6"/>
  <c r="L1176" i="6"/>
  <c r="M1176" i="6"/>
  <c r="O1176" i="6"/>
  <c r="C1176" i="6"/>
  <c r="P1176" i="6"/>
  <c r="O238" i="6"/>
  <c r="P238" i="6"/>
  <c r="O244" i="6"/>
  <c r="P244" i="6"/>
  <c r="O236" i="6"/>
  <c r="P236" i="6"/>
  <c r="O242" i="6"/>
  <c r="P242" i="6"/>
  <c r="K1171" i="6"/>
  <c r="L1171" i="6"/>
  <c r="M1171" i="6"/>
  <c r="O1171" i="6"/>
  <c r="C1171" i="6"/>
  <c r="P1171" i="6"/>
  <c r="R1185" i="6"/>
  <c r="S1185" i="6"/>
  <c r="T1185" i="6"/>
  <c r="U1185" i="6"/>
  <c r="V1185" i="6"/>
  <c r="R1183" i="6"/>
  <c r="S1183" i="6"/>
  <c r="T1183" i="6"/>
  <c r="U1183" i="6"/>
  <c r="V1183" i="6"/>
  <c r="R1176" i="6"/>
  <c r="S1176" i="6"/>
  <c r="T1176" i="6"/>
  <c r="U1176" i="6"/>
  <c r="V1176" i="6"/>
  <c r="R1175" i="6"/>
  <c r="S1175" i="6"/>
  <c r="T1175" i="6"/>
  <c r="U1175" i="6"/>
  <c r="V1175" i="6"/>
  <c r="R1174" i="6"/>
  <c r="S1174" i="6"/>
  <c r="T1174" i="6"/>
  <c r="U1174" i="6"/>
  <c r="V1174" i="6"/>
  <c r="R1173" i="6"/>
  <c r="S1173" i="6"/>
  <c r="T1173" i="6"/>
  <c r="U1173" i="6"/>
  <c r="V1173" i="6"/>
  <c r="R1172" i="6"/>
  <c r="S1172" i="6"/>
  <c r="T1172" i="6"/>
  <c r="U1172" i="6"/>
  <c r="V1172" i="6"/>
  <c r="R1171" i="6"/>
  <c r="S1171" i="6"/>
  <c r="T1171" i="6"/>
  <c r="U1171" i="6"/>
  <c r="V1171" i="6"/>
  <c r="R1170" i="6"/>
  <c r="S1170" i="6"/>
  <c r="T1170" i="6"/>
  <c r="U1170" i="6"/>
  <c r="V1170" i="6"/>
  <c r="V244" i="6"/>
  <c r="V243" i="6"/>
  <c r="V242" i="6"/>
  <c r="V241" i="6"/>
  <c r="V240" i="6"/>
  <c r="V239" i="6"/>
  <c r="V238" i="6"/>
  <c r="V237" i="6"/>
  <c r="V236" i="6"/>
  <c r="V235" i="6"/>
  <c r="G235" i="6"/>
  <c r="G236" i="6"/>
  <c r="G237" i="6"/>
  <c r="G238" i="6"/>
  <c r="G239" i="6"/>
  <c r="G240" i="6"/>
  <c r="G241" i="6"/>
  <c r="G242" i="6"/>
  <c r="G243" i="6"/>
  <c r="G244" i="6"/>
  <c r="F17" i="3"/>
  <c r="W872" i="6" a="1"/>
  <c r="W872" i="6"/>
  <c r="W98" i="6"/>
  <c r="Y872" i="6" a="1"/>
  <c r="Y872" i="6"/>
  <c r="Y98" i="6"/>
  <c r="E98" i="6"/>
  <c r="W873" i="6" a="1"/>
  <c r="W873" i="6"/>
  <c r="W99" i="6"/>
  <c r="Y873" i="6" a="1"/>
  <c r="Y873" i="6"/>
  <c r="Y99" i="6"/>
  <c r="E99" i="6"/>
  <c r="W869" i="6" a="1"/>
  <c r="W869" i="6"/>
  <c r="W100" i="6"/>
  <c r="Y869" i="6" a="1"/>
  <c r="Y869" i="6"/>
  <c r="Y100" i="6"/>
  <c r="E100" i="6"/>
  <c r="W870" i="6" a="1"/>
  <c r="W870" i="6"/>
  <c r="W101" i="6"/>
  <c r="Y870" i="6" a="1"/>
  <c r="Y870" i="6"/>
  <c r="Y101" i="6"/>
  <c r="E101" i="6"/>
  <c r="W871" i="6" a="1"/>
  <c r="W871" i="6"/>
  <c r="W102" i="6"/>
  <c r="Y871" i="6" a="1"/>
  <c r="Y871" i="6"/>
  <c r="Y102" i="6"/>
  <c r="E102" i="6"/>
  <c r="W103" i="6"/>
  <c r="Y103" i="6"/>
  <c r="E103" i="6"/>
  <c r="D7" i="3"/>
  <c r="D43" i="3"/>
  <c r="F54" i="7"/>
  <c r="J54" i="7"/>
  <c r="F55" i="7"/>
  <c r="G55" i="7"/>
  <c r="C873" i="6"/>
  <c r="R873" i="6"/>
  <c r="S873" i="6"/>
  <c r="T873" i="6"/>
  <c r="U873" i="6"/>
  <c r="V873" i="6"/>
  <c r="O873" i="6"/>
  <c r="P873" i="6"/>
  <c r="M873" i="6"/>
  <c r="L873" i="6"/>
  <c r="K873" i="6"/>
  <c r="C871" i="6"/>
  <c r="R871" i="6"/>
  <c r="S871" i="6"/>
  <c r="T871" i="6"/>
  <c r="U871" i="6"/>
  <c r="V871" i="6"/>
  <c r="O871" i="6"/>
  <c r="P871" i="6"/>
  <c r="M871" i="6"/>
  <c r="L871" i="6"/>
  <c r="K871" i="6"/>
  <c r="C870" i="6"/>
  <c r="R870" i="6"/>
  <c r="S870" i="6"/>
  <c r="T870" i="6"/>
  <c r="U870" i="6"/>
  <c r="V870" i="6"/>
  <c r="O870" i="6"/>
  <c r="P870" i="6"/>
  <c r="M870" i="6"/>
  <c r="L870" i="6"/>
  <c r="K870" i="6"/>
  <c r="C869" i="6"/>
  <c r="R869" i="6"/>
  <c r="S869" i="6"/>
  <c r="T869" i="6"/>
  <c r="U869" i="6"/>
  <c r="V869" i="6"/>
  <c r="O869" i="6"/>
  <c r="P869" i="6"/>
  <c r="M869" i="6"/>
  <c r="L869" i="6"/>
  <c r="K869" i="6"/>
  <c r="C102" i="6"/>
  <c r="R102" i="6"/>
  <c r="S102" i="6"/>
  <c r="T102" i="6"/>
  <c r="U102" i="6"/>
  <c r="V102" i="6"/>
  <c r="O102" i="6"/>
  <c r="P102" i="6"/>
  <c r="C101" i="6"/>
  <c r="R101" i="6"/>
  <c r="S101" i="6"/>
  <c r="T101" i="6"/>
  <c r="U101" i="6"/>
  <c r="V101" i="6"/>
  <c r="O101" i="6"/>
  <c r="P101" i="6"/>
  <c r="C100" i="6"/>
  <c r="R100" i="6"/>
  <c r="S100" i="6"/>
  <c r="T100" i="6"/>
  <c r="U100" i="6"/>
  <c r="V100" i="6"/>
  <c r="O100" i="6"/>
  <c r="P100" i="6"/>
  <c r="C99" i="6"/>
  <c r="R99" i="6"/>
  <c r="S99" i="6"/>
  <c r="T99" i="6"/>
  <c r="U99" i="6"/>
  <c r="V99" i="6"/>
  <c r="O99" i="6"/>
  <c r="P99" i="6"/>
  <c r="O98" i="6"/>
  <c r="C98" i="6"/>
  <c r="P98" i="6"/>
  <c r="R98" i="6"/>
  <c r="S98" i="6"/>
  <c r="T98" i="6"/>
  <c r="U98" i="6"/>
  <c r="V98" i="6"/>
  <c r="O103" i="6"/>
  <c r="C103" i="6"/>
  <c r="P103" i="6"/>
  <c r="R103" i="6"/>
  <c r="S103" i="6"/>
  <c r="T103" i="6"/>
  <c r="U103" i="6"/>
  <c r="V103" i="6"/>
  <c r="C872" i="6"/>
  <c r="R872" i="6"/>
  <c r="S872" i="6"/>
  <c r="T872" i="6"/>
  <c r="U872" i="6"/>
  <c r="V872" i="6"/>
  <c r="O872" i="6"/>
  <c r="P872" i="6"/>
  <c r="M872" i="6"/>
  <c r="L872" i="6"/>
  <c r="K872" i="6"/>
  <c r="C57" i="10"/>
  <c r="A57" i="10"/>
  <c r="B57" i="10"/>
  <c r="G57" i="10"/>
  <c r="E57" i="10"/>
  <c r="F57" i="10"/>
  <c r="K57" i="10"/>
  <c r="I57" i="10"/>
  <c r="J57" i="10"/>
  <c r="AT98" i="6"/>
  <c r="AT99" i="6"/>
  <c r="AT100" i="6"/>
  <c r="AT101" i="6"/>
  <c r="AT102" i="6"/>
  <c r="AT103" i="6"/>
  <c r="S57" i="10"/>
  <c r="Q57" i="10"/>
  <c r="R57" i="10"/>
  <c r="AU98" i="6"/>
  <c r="AU99" i="6"/>
  <c r="AU100" i="6"/>
  <c r="AU101" i="6"/>
  <c r="AU102" i="6"/>
  <c r="AU103" i="6"/>
  <c r="W57" i="10"/>
  <c r="U57" i="10"/>
  <c r="V57" i="10"/>
  <c r="AV98" i="6"/>
  <c r="AV99" i="6"/>
  <c r="AV100" i="6"/>
  <c r="AV101" i="6"/>
  <c r="AV102" i="6"/>
  <c r="AV103" i="6"/>
  <c r="AA57" i="10"/>
  <c r="Y57" i="10"/>
  <c r="Z57" i="10"/>
  <c r="AW98" i="6"/>
  <c r="AW99" i="6"/>
  <c r="AW100" i="6"/>
  <c r="AW101" i="6"/>
  <c r="AW102" i="6"/>
  <c r="AW103" i="6"/>
  <c r="AE57" i="10"/>
  <c r="AC57" i="10"/>
  <c r="AD57" i="10"/>
  <c r="C58" i="10"/>
  <c r="A58" i="10"/>
  <c r="B58" i="10"/>
  <c r="G58" i="10"/>
  <c r="E58" i="10"/>
  <c r="F58" i="10"/>
  <c r="K58" i="10"/>
  <c r="I58" i="10"/>
  <c r="J58" i="10"/>
  <c r="S58" i="10"/>
  <c r="Q58" i="10"/>
  <c r="R58" i="10"/>
  <c r="W58" i="10"/>
  <c r="U58" i="10"/>
  <c r="V58" i="10"/>
  <c r="AA58" i="10"/>
  <c r="Y58" i="10"/>
  <c r="Z58" i="10"/>
  <c r="AE58" i="10"/>
  <c r="AC58" i="10"/>
  <c r="AD58" i="10"/>
  <c r="C59" i="10"/>
  <c r="A59" i="10"/>
  <c r="B59" i="10"/>
  <c r="G59" i="10"/>
  <c r="E59" i="10"/>
  <c r="F59" i="10"/>
  <c r="K59" i="10"/>
  <c r="I59" i="10"/>
  <c r="J59" i="10"/>
  <c r="S59" i="10"/>
  <c r="Q59" i="10"/>
  <c r="R59" i="10"/>
  <c r="W59" i="10"/>
  <c r="U59" i="10"/>
  <c r="V59" i="10"/>
  <c r="AA59" i="10"/>
  <c r="Y59" i="10"/>
  <c r="Z59" i="10"/>
  <c r="AE59" i="10"/>
  <c r="AC59" i="10"/>
  <c r="AD59" i="10"/>
  <c r="C60" i="10"/>
  <c r="A60" i="10"/>
  <c r="B60" i="10"/>
  <c r="G60" i="10"/>
  <c r="E60" i="10"/>
  <c r="F60" i="10"/>
  <c r="K60" i="10"/>
  <c r="I60" i="10"/>
  <c r="J60" i="10"/>
  <c r="S60" i="10"/>
  <c r="Q60" i="10"/>
  <c r="R60" i="10"/>
  <c r="W60" i="10"/>
  <c r="U60" i="10"/>
  <c r="V60" i="10"/>
  <c r="AA60" i="10"/>
  <c r="Y60" i="10"/>
  <c r="Z60" i="10"/>
  <c r="AE60" i="10"/>
  <c r="AC60" i="10"/>
  <c r="AD60" i="10"/>
  <c r="C61" i="10"/>
  <c r="A61" i="10"/>
  <c r="B61" i="10"/>
  <c r="G61" i="10"/>
  <c r="E61" i="10"/>
  <c r="F61" i="10"/>
  <c r="K61" i="10"/>
  <c r="I61" i="10"/>
  <c r="J61" i="10"/>
  <c r="S61" i="10"/>
  <c r="Q61" i="10"/>
  <c r="R61" i="10"/>
  <c r="W61" i="10"/>
  <c r="U61" i="10"/>
  <c r="V61" i="10"/>
  <c r="AA61" i="10"/>
  <c r="Y61" i="10"/>
  <c r="Z61" i="10"/>
  <c r="AE61" i="10"/>
  <c r="AC61" i="10"/>
  <c r="AD61" i="10"/>
  <c r="O61" i="10"/>
  <c r="N61" i="10"/>
  <c r="M61" i="10"/>
  <c r="O60" i="10"/>
  <c r="N60" i="10"/>
  <c r="M60" i="10"/>
  <c r="O59" i="10"/>
  <c r="N59" i="10"/>
  <c r="M59" i="10"/>
  <c r="O58" i="10"/>
  <c r="N58" i="10"/>
  <c r="M58" i="10"/>
  <c r="O57" i="10"/>
  <c r="N57" i="10"/>
  <c r="M57" i="10"/>
  <c r="M98" i="6"/>
  <c r="M99" i="6"/>
  <c r="M100" i="6"/>
  <c r="M101" i="6"/>
  <c r="M102" i="6"/>
  <c r="M103" i="6"/>
  <c r="D77" i="10"/>
  <c r="D76" i="10"/>
  <c r="D75" i="10"/>
  <c r="F87" i="7"/>
  <c r="K98" i="6"/>
  <c r="K99" i="6"/>
  <c r="K100" i="6"/>
  <c r="K101" i="6"/>
  <c r="K102" i="6"/>
  <c r="K103" i="6"/>
  <c r="B77" i="10"/>
  <c r="B76" i="10"/>
  <c r="B75" i="10"/>
  <c r="E87" i="7"/>
  <c r="G98" i="6"/>
  <c r="G99" i="6"/>
  <c r="G100" i="6"/>
  <c r="G101" i="6"/>
  <c r="G102" i="6"/>
  <c r="G103" i="6"/>
  <c r="F7" i="3"/>
  <c r="F43" i="3"/>
  <c r="F3384" i="4"/>
  <c r="C3384" i="4"/>
  <c r="M3384" i="4"/>
  <c r="L3384" i="4"/>
  <c r="D3384" i="4"/>
  <c r="K3384" i="4"/>
  <c r="N3384" i="4"/>
  <c r="D83" i="10"/>
  <c r="B83" i="10"/>
  <c r="D82" i="10"/>
  <c r="B82" i="10"/>
  <c r="D81" i="10"/>
  <c r="B81" i="10"/>
  <c r="G51" i="10"/>
  <c r="F51" i="10"/>
  <c r="E51" i="10"/>
  <c r="C51" i="10"/>
  <c r="B51" i="10"/>
  <c r="A51" i="10"/>
  <c r="G50" i="10"/>
  <c r="F50" i="10"/>
  <c r="E50" i="10"/>
  <c r="C50" i="10"/>
  <c r="B50" i="10"/>
  <c r="A50" i="10"/>
  <c r="AP3384" i="4"/>
  <c r="AE44" i="10"/>
  <c r="AD44" i="10"/>
  <c r="AC44" i="10"/>
  <c r="AO3384" i="4"/>
  <c r="AA44" i="10"/>
  <c r="Z44" i="10"/>
  <c r="Y44" i="10"/>
  <c r="AN3384" i="4"/>
  <c r="W44" i="10"/>
  <c r="V44" i="10"/>
  <c r="U44" i="10"/>
  <c r="AM3384" i="4"/>
  <c r="S44" i="10"/>
  <c r="R44" i="10"/>
  <c r="Q44" i="10"/>
  <c r="O44" i="10"/>
  <c r="N44" i="10"/>
  <c r="M44" i="10"/>
  <c r="K44" i="10"/>
  <c r="J44" i="10"/>
  <c r="I44" i="10"/>
  <c r="G44" i="10"/>
  <c r="F44" i="10"/>
  <c r="E44" i="10"/>
  <c r="C44" i="10"/>
  <c r="B44" i="10"/>
  <c r="A44" i="10"/>
  <c r="AE43" i="10"/>
  <c r="AD43" i="10"/>
  <c r="AC43" i="10"/>
  <c r="AA43" i="10"/>
  <c r="Z43" i="10"/>
  <c r="Y43" i="10"/>
  <c r="W43" i="10"/>
  <c r="V43" i="10"/>
  <c r="U43" i="10"/>
  <c r="S43" i="10"/>
  <c r="R43" i="10"/>
  <c r="Q43" i="10"/>
  <c r="O43" i="10"/>
  <c r="N43" i="10"/>
  <c r="M43" i="10"/>
  <c r="K43" i="10"/>
  <c r="J43" i="10"/>
  <c r="I43" i="10"/>
  <c r="G43" i="10"/>
  <c r="F43" i="10"/>
  <c r="E43" i="10"/>
  <c r="C43" i="10"/>
  <c r="B43" i="10"/>
  <c r="A43" i="10"/>
  <c r="D80" i="10"/>
  <c r="F102" i="7"/>
  <c r="B80" i="10"/>
  <c r="E102" i="7"/>
  <c r="O3384" i="4"/>
  <c r="H3384" i="4"/>
  <c r="I3384" i="4"/>
</calcChain>
</file>

<file path=xl/comments1.xml><?xml version="1.0" encoding="utf-8"?>
<comments xmlns="http://schemas.openxmlformats.org/spreadsheetml/2006/main">
  <authors>
    <author>Dave Leip</author>
  </authors>
  <commentList>
    <comment ref="B29" authorId="0">
      <text>
        <r>
          <rPr>
            <b/>
            <sz val="9"/>
            <color indexed="81"/>
            <rFont val="Geneva"/>
          </rPr>
          <t>Dave Leip:</t>
        </r>
        <r>
          <rPr>
            <sz val="9"/>
            <color indexed="81"/>
            <rFont val="Geneva"/>
          </rPr>
          <t xml:space="preserve">
Primary</t>
        </r>
      </text>
    </comment>
    <comment ref="M106" authorId="0">
      <text>
        <r>
          <rPr>
            <b/>
            <sz val="9"/>
            <color indexed="81"/>
            <rFont val="Geneva"/>
          </rPr>
          <t>Dave Leip:</t>
        </r>
        <r>
          <rPr>
            <sz val="9"/>
            <color indexed="81"/>
            <rFont val="Geneva"/>
          </rPr>
          <t xml:space="preserve">
Collected from individual county agencies. (incomplete)</t>
        </r>
      </text>
    </comment>
  </commentList>
</comments>
</file>

<file path=xl/comments2.xml><?xml version="1.0" encoding="utf-8"?>
<comments xmlns="http://schemas.openxmlformats.org/spreadsheetml/2006/main">
  <authors>
    <author>Dave Leip</author>
  </authors>
  <commentList>
    <comment ref="D1" authorId="0">
      <text>
        <r>
          <rPr>
            <b/>
            <sz val="9"/>
            <color indexed="81"/>
            <rFont val="Geneva"/>
          </rPr>
          <t>Dave Leip:</t>
        </r>
        <r>
          <rPr>
            <sz val="9"/>
            <color indexed="81"/>
            <rFont val="Geneva"/>
          </rPr>
          <t xml:space="preserve">
delegate counts are estimates based on vote results.</t>
        </r>
      </text>
    </comment>
    <comment ref="BV2" authorId="0">
      <text>
        <r>
          <rPr>
            <b/>
            <sz val="9"/>
            <color indexed="81"/>
            <rFont val="Geneva"/>
          </rPr>
          <t>Dave Leip:</t>
        </r>
        <r>
          <rPr>
            <sz val="9"/>
            <color indexed="81"/>
            <rFont val="Geneva"/>
          </rPr>
          <t xml:space="preserve">
State-run = 0
Party-run = 1</t>
        </r>
      </text>
    </comment>
    <comment ref="BW2" authorId="0">
      <text>
        <r>
          <rPr>
            <b/>
            <sz val="9"/>
            <color indexed="81"/>
            <rFont val="Geneva"/>
          </rPr>
          <t>Dave Leip:</t>
        </r>
        <r>
          <rPr>
            <sz val="9"/>
            <color indexed="81"/>
            <rFont val="Geneva"/>
          </rPr>
          <t xml:space="preserve">
Allowed Voters</t>
        </r>
      </text>
    </comment>
    <comment ref="BX2" authorId="0">
      <text>
        <r>
          <rPr>
            <b/>
            <sz val="9"/>
            <color indexed="81"/>
            <rFont val="Geneva"/>
          </rPr>
          <t>Dave Leip:</t>
        </r>
        <r>
          <rPr>
            <sz val="9"/>
            <color indexed="81"/>
            <rFont val="Geneva"/>
          </rPr>
          <t xml:space="preserve">
Allocated Delegates from this contest</t>
        </r>
      </text>
    </comment>
    <comment ref="BY2" authorId="0">
      <text>
        <r>
          <rPr>
            <b/>
            <sz val="9"/>
            <color indexed="81"/>
            <rFont val="Geneva"/>
          </rPr>
          <t xml:space="preserve">Dave Leip:
</t>
        </r>
        <r>
          <rPr>
            <sz val="9"/>
            <color indexed="81"/>
            <rFont val="Geneva"/>
          </rPr>
          <t>Total Delegates</t>
        </r>
      </text>
    </comment>
    <comment ref="BZ2" authorId="0">
      <text>
        <r>
          <rPr>
            <b/>
            <sz val="9"/>
            <color indexed="81"/>
            <rFont val="Geneva"/>
          </rPr>
          <t>Dave Leip:</t>
        </r>
        <r>
          <rPr>
            <sz val="9"/>
            <color indexed="81"/>
            <rFont val="Geneva"/>
          </rPr>
          <t xml:space="preserve">
Method of Allocating Delegates</t>
        </r>
      </text>
    </comment>
    <comment ref="CA2" authorId="0">
      <text>
        <r>
          <rPr>
            <b/>
            <sz val="9"/>
            <color indexed="81"/>
            <rFont val="Geneva"/>
          </rPr>
          <t>Dave Leip:</t>
        </r>
        <r>
          <rPr>
            <sz val="9"/>
            <color indexed="81"/>
            <rFont val="Geneva"/>
          </rPr>
          <t xml:space="preserve">
Minimum percentage required to receive delegates</t>
        </r>
      </text>
    </comment>
  </commentList>
</comments>
</file>

<file path=xl/comments3.xml><?xml version="1.0" encoding="utf-8"?>
<comments xmlns="http://schemas.openxmlformats.org/spreadsheetml/2006/main">
  <authors>
    <author>Dave Leip</author>
  </authors>
  <commentList>
    <comment ref="Y1373" authorId="0">
      <text>
        <r>
          <rPr>
            <b/>
            <sz val="9"/>
            <color indexed="81"/>
            <rFont val="Geneva"/>
          </rPr>
          <t>Dave Leip:</t>
        </r>
        <r>
          <rPr>
            <sz val="9"/>
            <color indexed="81"/>
            <rFont val="Geneva"/>
          </rPr>
          <t xml:space="preserve">
Not in Official List, compiled from individual county reports.</t>
        </r>
      </text>
    </comment>
    <comment ref="Y2599" authorId="0">
      <text>
        <r>
          <rPr>
            <b/>
            <sz val="9"/>
            <color indexed="81"/>
            <rFont val="Geneva"/>
          </rPr>
          <t>Dave Leip:</t>
        </r>
        <r>
          <rPr>
            <sz val="9"/>
            <color indexed="81"/>
            <rFont val="Geneva"/>
          </rPr>
          <t xml:space="preserve">
Partial list from individual counties.  Not included in statwide report.</t>
        </r>
      </text>
    </comment>
    <comment ref="C2998" authorId="0">
      <text>
        <r>
          <rPr>
            <b/>
            <sz val="9"/>
            <color indexed="81"/>
            <rFont val="Geneva"/>
          </rPr>
          <t>Dave Leip:</t>
        </r>
        <r>
          <rPr>
            <sz val="9"/>
            <color indexed="81"/>
            <rFont val="Geneva"/>
          </rPr>
          <t xml:space="preserve">
Figures are "State Delegate Equivalents x 100".  Actual voter participation &gt; 171,000</t>
        </r>
      </text>
    </comment>
    <comment ref="P2998" authorId="0">
      <text>
        <r>
          <rPr>
            <b/>
            <sz val="9"/>
            <color indexed="81"/>
            <rFont val="Geneva"/>
          </rPr>
          <t>Dave Leip:</t>
        </r>
        <r>
          <rPr>
            <sz val="9"/>
            <color indexed="81"/>
            <rFont val="Geneva"/>
          </rPr>
          <t xml:space="preserve">
Vote Figures = 100 * state delegate equivalents.  No actual vote figures available.
Includes 300 from "Caucus Expanson"</t>
        </r>
      </text>
    </comment>
    <comment ref="R2998" authorId="0">
      <text>
        <r>
          <rPr>
            <b/>
            <sz val="9"/>
            <color indexed="81"/>
            <rFont val="Geneva"/>
          </rPr>
          <t>Dave Leip:</t>
        </r>
        <r>
          <rPr>
            <sz val="9"/>
            <color indexed="81"/>
            <rFont val="Geneva"/>
          </rPr>
          <t xml:space="preserve">
Includes 200 from "Caucus Expansion"</t>
        </r>
      </text>
    </comment>
    <comment ref="A3000" authorId="0">
      <text>
        <r>
          <rPr>
            <b/>
            <sz val="9"/>
            <color indexed="81"/>
            <rFont val="Geneva"/>
          </rPr>
          <t>Dave Leip:</t>
        </r>
        <r>
          <rPr>
            <sz val="9"/>
            <color indexed="81"/>
            <rFont val="Geneva"/>
          </rPr>
          <t xml:space="preserve">
Included with Labette</t>
        </r>
      </text>
    </comment>
    <comment ref="A3001" authorId="0">
      <text>
        <r>
          <rPr>
            <b/>
            <sz val="9"/>
            <color indexed="81"/>
            <rFont val="Geneva"/>
          </rPr>
          <t>Dave Leip:</t>
        </r>
        <r>
          <rPr>
            <sz val="9"/>
            <color indexed="81"/>
            <rFont val="Geneva"/>
          </rPr>
          <t xml:space="preserve">
Included with Coffey</t>
        </r>
      </text>
    </comment>
    <comment ref="A3002" authorId="0">
      <text>
        <r>
          <rPr>
            <b/>
            <sz val="9"/>
            <color indexed="81"/>
            <rFont val="Geneva"/>
          </rPr>
          <t>Dave Leip:</t>
        </r>
        <r>
          <rPr>
            <sz val="9"/>
            <color indexed="81"/>
            <rFont val="Geneva"/>
          </rPr>
          <t xml:space="preserve">
Includes Doniphan &amp; Jackson</t>
        </r>
      </text>
    </comment>
    <comment ref="A3005" authorId="0">
      <text>
        <r>
          <rPr>
            <b/>
            <sz val="9"/>
            <color indexed="81"/>
            <rFont val="Geneva"/>
          </rPr>
          <t>Dave Leip:</t>
        </r>
        <r>
          <rPr>
            <sz val="9"/>
            <color indexed="81"/>
            <rFont val="Geneva"/>
          </rPr>
          <t xml:space="preserve">
Included with Linn</t>
        </r>
      </text>
    </comment>
    <comment ref="A3009" authorId="0">
      <text>
        <r>
          <rPr>
            <b/>
            <sz val="9"/>
            <color indexed="81"/>
            <rFont val="Geneva"/>
          </rPr>
          <t>Dave Leip:</t>
        </r>
        <r>
          <rPr>
            <sz val="9"/>
            <color indexed="81"/>
            <rFont val="Geneva"/>
          </rPr>
          <t xml:space="preserve">
Included with Montgomery</t>
        </r>
      </text>
    </comment>
    <comment ref="A3010" authorId="0">
      <text>
        <r>
          <rPr>
            <b/>
            <sz val="9"/>
            <color indexed="81"/>
            <rFont val="Geneva"/>
          </rPr>
          <t>Dave Leip:</t>
        </r>
        <r>
          <rPr>
            <sz val="9"/>
            <color indexed="81"/>
            <rFont val="Geneva"/>
          </rPr>
          <t xml:space="preserve">
Included with Labette</t>
        </r>
      </text>
    </comment>
    <comment ref="A3015" authorId="0">
      <text>
        <r>
          <rPr>
            <b/>
            <sz val="9"/>
            <color indexed="81"/>
            <rFont val="Geneva"/>
          </rPr>
          <t>Dave Leip:</t>
        </r>
        <r>
          <rPr>
            <sz val="9"/>
            <color indexed="81"/>
            <rFont val="Geneva"/>
          </rPr>
          <t xml:space="preserve">
Includes Anderson</t>
        </r>
      </text>
    </comment>
    <comment ref="A3017" authorId="0">
      <text>
        <r>
          <rPr>
            <b/>
            <sz val="9"/>
            <color indexed="81"/>
            <rFont val="Geneva"/>
          </rPr>
          <t>Dave Leip:</t>
        </r>
        <r>
          <rPr>
            <sz val="9"/>
            <color indexed="81"/>
            <rFont val="Geneva"/>
          </rPr>
          <t xml:space="preserve">
Included with Sumner</t>
        </r>
      </text>
    </comment>
    <comment ref="A3021" authorId="0">
      <text>
        <r>
          <rPr>
            <b/>
            <sz val="9"/>
            <color indexed="81"/>
            <rFont val="Geneva"/>
          </rPr>
          <t>Dave Leip:</t>
        </r>
        <r>
          <rPr>
            <sz val="9"/>
            <color indexed="81"/>
            <rFont val="Geneva"/>
          </rPr>
          <t xml:space="preserve">
Included with Atchison</t>
        </r>
      </text>
    </comment>
    <comment ref="A3024" authorId="0">
      <text>
        <r>
          <rPr>
            <b/>
            <sz val="9"/>
            <color indexed="81"/>
            <rFont val="Geneva"/>
          </rPr>
          <t>Dave Leip:</t>
        </r>
        <r>
          <rPr>
            <sz val="9"/>
            <color indexed="81"/>
            <rFont val="Geneva"/>
          </rPr>
          <t xml:space="preserve">
Included with Greenwood</t>
        </r>
      </text>
    </comment>
    <comment ref="A3026" authorId="0">
      <text>
        <r>
          <rPr>
            <b/>
            <sz val="9"/>
            <color indexed="81"/>
            <rFont val="Geneva"/>
          </rPr>
          <t>Dave Leip:</t>
        </r>
        <r>
          <rPr>
            <sz val="9"/>
            <color indexed="81"/>
            <rFont val="Geneva"/>
          </rPr>
          <t xml:space="preserve">
Includes Lincoln</t>
        </r>
      </text>
    </comment>
    <comment ref="A3027" authorId="0">
      <text>
        <r>
          <rPr>
            <b/>
            <sz val="9"/>
            <color indexed="81"/>
            <rFont val="Geneva"/>
          </rPr>
          <t>Dave Leip:</t>
        </r>
        <r>
          <rPr>
            <sz val="9"/>
            <color indexed="81"/>
            <rFont val="Geneva"/>
          </rPr>
          <t xml:space="preserve">
Includes Scott</t>
        </r>
      </text>
    </comment>
    <comment ref="A3036" authorId="0">
      <text>
        <r>
          <rPr>
            <b/>
            <sz val="9"/>
            <color indexed="81"/>
            <rFont val="Geneva"/>
          </rPr>
          <t>Dave Leip:</t>
        </r>
        <r>
          <rPr>
            <sz val="9"/>
            <color indexed="81"/>
            <rFont val="Geneva"/>
          </rPr>
          <t xml:space="preserve">
4th district includes Elk</t>
        </r>
      </text>
    </comment>
    <comment ref="A3038" authorId="0">
      <text>
        <r>
          <rPr>
            <b/>
            <sz val="9"/>
            <color indexed="81"/>
            <rFont val="Geneva"/>
          </rPr>
          <t>Dave Leip:</t>
        </r>
        <r>
          <rPr>
            <sz val="9"/>
            <color indexed="81"/>
            <rFont val="Geneva"/>
          </rPr>
          <t xml:space="preserve">
Included with Sedgwick</t>
        </r>
      </text>
    </comment>
    <comment ref="A3042" authorId="0">
      <text>
        <r>
          <rPr>
            <b/>
            <sz val="9"/>
            <color indexed="81"/>
            <rFont val="Geneva"/>
          </rPr>
          <t>Dave Leip:</t>
        </r>
        <r>
          <rPr>
            <sz val="9"/>
            <color indexed="81"/>
            <rFont val="Geneva"/>
          </rPr>
          <t xml:space="preserve">
Included with Atchison</t>
        </r>
      </text>
    </comment>
    <comment ref="A3047" authorId="0">
      <text>
        <r>
          <rPr>
            <b/>
            <sz val="9"/>
            <color indexed="81"/>
            <rFont val="Geneva"/>
          </rPr>
          <t>Dave Leip:</t>
        </r>
        <r>
          <rPr>
            <sz val="9"/>
            <color indexed="81"/>
            <rFont val="Geneva"/>
          </rPr>
          <t xml:space="preserve">
Included with Sedgwick</t>
        </r>
      </text>
    </comment>
    <comment ref="A3049" authorId="0">
      <text>
        <r>
          <rPr>
            <b/>
            <sz val="9"/>
            <color indexed="81"/>
            <rFont val="Geneva"/>
          </rPr>
          <t>Dave Leip:</t>
        </r>
        <r>
          <rPr>
            <sz val="9"/>
            <color indexed="81"/>
            <rFont val="Geneva"/>
          </rPr>
          <t xml:space="preserve">
Includes Allen, Cherokee, Neosho, and WIlson</t>
        </r>
      </text>
    </comment>
    <comment ref="A3052" authorId="0">
      <text>
        <r>
          <rPr>
            <b/>
            <sz val="9"/>
            <color indexed="81"/>
            <rFont val="Geneva"/>
          </rPr>
          <t>Dave Leip:</t>
        </r>
        <r>
          <rPr>
            <sz val="9"/>
            <color indexed="81"/>
            <rFont val="Geneva"/>
          </rPr>
          <t xml:space="preserve">
Included with Ellsworth</t>
        </r>
      </text>
    </comment>
    <comment ref="A3053" authorId="0">
      <text>
        <r>
          <rPr>
            <b/>
            <sz val="9"/>
            <color indexed="81"/>
            <rFont val="Geneva"/>
          </rPr>
          <t>Dave Leip:</t>
        </r>
        <r>
          <rPr>
            <sz val="9"/>
            <color indexed="81"/>
            <rFont val="Geneva"/>
          </rPr>
          <t xml:space="preserve">
Includes Bourbon</t>
        </r>
      </text>
    </comment>
    <comment ref="A3062" authorId="0">
      <text>
        <r>
          <rPr>
            <b/>
            <sz val="9"/>
            <color indexed="81"/>
            <rFont val="Geneva"/>
          </rPr>
          <t>Dave Leip:</t>
        </r>
        <r>
          <rPr>
            <sz val="9"/>
            <color indexed="81"/>
            <rFont val="Geneva"/>
          </rPr>
          <t xml:space="preserve">
Includes Chautauqua</t>
        </r>
      </text>
    </comment>
    <comment ref="A3066" authorId="0">
      <text>
        <r>
          <rPr>
            <b/>
            <sz val="9"/>
            <color indexed="81"/>
            <rFont val="Geneva"/>
          </rPr>
          <t>Dave Leip:</t>
        </r>
        <r>
          <rPr>
            <sz val="9"/>
            <color indexed="81"/>
            <rFont val="Geneva"/>
          </rPr>
          <t xml:space="preserve">
Included with Labette</t>
        </r>
      </text>
    </comment>
    <comment ref="A3085" authorId="0">
      <text>
        <r>
          <rPr>
            <b/>
            <sz val="9"/>
            <color indexed="81"/>
            <rFont val="Geneva"/>
          </rPr>
          <t>Dave Leip:</t>
        </r>
        <r>
          <rPr>
            <sz val="9"/>
            <color indexed="81"/>
            <rFont val="Geneva"/>
          </rPr>
          <t xml:space="preserve">
Included with Finney</t>
        </r>
      </text>
    </comment>
    <comment ref="A3086" authorId="0">
      <text>
        <r>
          <rPr>
            <b/>
            <sz val="9"/>
            <color indexed="81"/>
            <rFont val="Geneva"/>
          </rPr>
          <t>Dave Leip:</t>
        </r>
        <r>
          <rPr>
            <sz val="9"/>
            <color indexed="81"/>
            <rFont val="Geneva"/>
          </rPr>
          <t xml:space="preserve">
Includes Kingman and Harper</t>
        </r>
      </text>
    </comment>
    <comment ref="A3095" authorId="0">
      <text>
        <r>
          <rPr>
            <b/>
            <sz val="9"/>
            <color indexed="81"/>
            <rFont val="Geneva"/>
          </rPr>
          <t>Dave Leip:</t>
        </r>
        <r>
          <rPr>
            <sz val="9"/>
            <color indexed="81"/>
            <rFont val="Geneva"/>
          </rPr>
          <t xml:space="preserve">
Includes Cowley</t>
        </r>
      </text>
    </comment>
    <comment ref="A3102" authorId="0">
      <text>
        <r>
          <rPr>
            <b/>
            <sz val="9"/>
            <color indexed="81"/>
            <rFont val="Geneva"/>
          </rPr>
          <t>Dave Leip:</t>
        </r>
        <r>
          <rPr>
            <sz val="9"/>
            <color indexed="81"/>
            <rFont val="Geneva"/>
          </rPr>
          <t xml:space="preserve">
Included with Labette</t>
        </r>
      </text>
    </comment>
    <comment ref="P3124" authorId="0">
      <text>
        <r>
          <rPr>
            <b/>
            <sz val="9"/>
            <color indexed="81"/>
            <rFont val="Geneva"/>
          </rPr>
          <t>Dave Leip:</t>
        </r>
        <r>
          <rPr>
            <sz val="9"/>
            <color indexed="81"/>
            <rFont val="Geneva"/>
          </rPr>
          <t xml:space="preserve">
Number of convention delegates.  No vote numbers available.</t>
        </r>
      </text>
    </comment>
    <comment ref="P3454" authorId="0">
      <text>
        <r>
          <rPr>
            <b/>
            <sz val="9"/>
            <color indexed="81"/>
            <rFont val="Geneva"/>
          </rPr>
          <t>Dave Leip:</t>
        </r>
        <r>
          <rPr>
            <sz val="9"/>
            <color indexed="81"/>
            <rFont val="Geneva"/>
          </rPr>
          <t xml:space="preserve">
Number of legislative district convention delegates.</t>
        </r>
      </text>
    </comment>
  </commentList>
</comments>
</file>

<file path=xl/comments4.xml><?xml version="1.0" encoding="utf-8"?>
<comments xmlns="http://schemas.openxmlformats.org/spreadsheetml/2006/main">
  <authors>
    <author>Dave Leip</author>
  </authors>
  <commentList>
    <comment ref="A184" authorId="0">
      <text>
        <r>
          <rPr>
            <b/>
            <sz val="9"/>
            <color indexed="81"/>
            <rFont val="Geneva"/>
          </rPr>
          <t>Dave Leip:</t>
        </r>
        <r>
          <rPr>
            <sz val="9"/>
            <color indexed="81"/>
            <rFont val="Geneva"/>
          </rPr>
          <t xml:space="preserve">
Includes Aurora</t>
        </r>
      </text>
    </comment>
    <comment ref="A217" authorId="0">
      <text>
        <r>
          <rPr>
            <b/>
            <sz val="9"/>
            <color indexed="81"/>
            <rFont val="Geneva"/>
          </rPr>
          <t>Dave Leip:</t>
        </r>
        <r>
          <rPr>
            <sz val="9"/>
            <color indexed="81"/>
            <rFont val="Geneva"/>
          </rPr>
          <t xml:space="preserve">
Includes E Plantation</t>
        </r>
      </text>
    </comment>
    <comment ref="A611" authorId="0">
      <text>
        <r>
          <rPr>
            <b/>
            <sz val="9"/>
            <color indexed="81"/>
            <rFont val="Geneva"/>
          </rPr>
          <t>Dave Leip:</t>
        </r>
        <r>
          <rPr>
            <sz val="9"/>
            <color indexed="81"/>
            <rFont val="Geneva"/>
          </rPr>
          <t xml:space="preserve">
Includes Deer Isle</t>
        </r>
      </text>
    </comment>
  </commentList>
</comments>
</file>

<file path=xl/comments5.xml><?xml version="1.0" encoding="utf-8"?>
<comments xmlns="http://schemas.openxmlformats.org/spreadsheetml/2006/main">
  <authors>
    <author>Dave Leip</author>
  </authors>
  <commentList>
    <comment ref="W378" authorId="0">
      <text>
        <r>
          <rPr>
            <b/>
            <sz val="9"/>
            <color indexed="81"/>
            <rFont val="Geneva"/>
          </rPr>
          <t>Dave Leip:</t>
        </r>
        <r>
          <rPr>
            <sz val="9"/>
            <color indexed="81"/>
            <rFont val="Geneva"/>
          </rPr>
          <t xml:space="preserve">
Number of state convention delegates.</t>
        </r>
      </text>
    </comment>
    <comment ref="X396" authorId="0">
      <text>
        <r>
          <rPr>
            <b/>
            <sz val="9"/>
            <color indexed="81"/>
            <rFont val="Geneva"/>
          </rPr>
          <t>Dave Leip:</t>
        </r>
        <r>
          <rPr>
            <sz val="9"/>
            <color indexed="81"/>
            <rFont val="Geneva"/>
          </rPr>
          <t xml:space="preserve">
congressional district delegates were voted for on a separate ballot line than the at-large delegates.</t>
        </r>
      </text>
    </comment>
    <comment ref="D498" authorId="0">
      <text>
        <r>
          <rPr>
            <b/>
            <sz val="9"/>
            <color indexed="81"/>
            <rFont val="Geneva"/>
          </rPr>
          <t>Dave Leip:</t>
        </r>
        <r>
          <rPr>
            <sz val="9"/>
            <color indexed="81"/>
            <rFont val="Geneva"/>
          </rPr>
          <t xml:space="preserve">
Delegates by Senate District.</t>
        </r>
      </text>
    </comment>
    <comment ref="E561" authorId="0">
      <text>
        <r>
          <rPr>
            <b/>
            <sz val="9"/>
            <color indexed="81"/>
            <rFont val="Geneva"/>
          </rPr>
          <t>Dave Leip:</t>
        </r>
        <r>
          <rPr>
            <sz val="9"/>
            <color indexed="81"/>
            <rFont val="Geneva"/>
          </rPr>
          <t xml:space="preserve">
Based on convention delegates awarded: Clinton: 124, Sanders 156</t>
        </r>
      </text>
    </comment>
  </commentList>
</comments>
</file>

<file path=xl/comments6.xml><?xml version="1.0" encoding="utf-8"?>
<comments xmlns="http://schemas.openxmlformats.org/spreadsheetml/2006/main">
  <authors>
    <author>Dave Leip</author>
  </authors>
  <commentList>
    <comment ref="B1" authorId="0">
      <text>
        <r>
          <rPr>
            <b/>
            <sz val="9"/>
            <color indexed="81"/>
            <rFont val="Geneva"/>
          </rPr>
          <t>Dave Leip:</t>
        </r>
        <r>
          <rPr>
            <sz val="9"/>
            <color indexed="81"/>
            <rFont val="Geneva"/>
          </rPr>
          <t xml:space="preserve">
County Source</t>
        </r>
      </text>
    </comment>
    <comment ref="C1" authorId="0">
      <text>
        <r>
          <rPr>
            <b/>
            <sz val="9"/>
            <color indexed="81"/>
            <rFont val="Geneva"/>
          </rPr>
          <t>Dave Leip:</t>
        </r>
        <r>
          <rPr>
            <sz val="9"/>
            <color indexed="81"/>
            <rFont val="Geneva"/>
          </rPr>
          <t xml:space="preserve">
Ballots cast data source</t>
        </r>
      </text>
    </comment>
    <comment ref="D1" authorId="0">
      <text>
        <r>
          <rPr>
            <b/>
            <sz val="9"/>
            <color indexed="81"/>
            <rFont val="Geneva"/>
          </rPr>
          <t>Dave Leip:</t>
        </r>
        <r>
          <rPr>
            <sz val="9"/>
            <color indexed="81"/>
            <rFont val="Geneva"/>
          </rPr>
          <t xml:space="preserve">
Township data source</t>
        </r>
      </text>
    </comment>
    <comment ref="E1" authorId="0">
      <text>
        <r>
          <rPr>
            <b/>
            <sz val="9"/>
            <color indexed="81"/>
            <rFont val="Geneva"/>
          </rPr>
          <t>Dave Leip:</t>
        </r>
        <r>
          <rPr>
            <sz val="9"/>
            <color indexed="81"/>
            <rFont val="Geneva"/>
          </rPr>
          <t xml:space="preserve">
Registration data source</t>
        </r>
      </text>
    </comment>
    <comment ref="F1" authorId="0">
      <text>
        <r>
          <rPr>
            <b/>
            <sz val="9"/>
            <color indexed="81"/>
            <rFont val="Geneva"/>
          </rPr>
          <t>Dave Leip:</t>
        </r>
        <r>
          <rPr>
            <sz val="9"/>
            <color indexed="81"/>
            <rFont val="Geneva"/>
          </rPr>
          <t xml:space="preserve">
Web Page, Official Abstract, Statement of Vote, etc.</t>
        </r>
      </text>
    </comment>
    <comment ref="K1" authorId="0">
      <text>
        <r>
          <rPr>
            <b/>
            <sz val="9"/>
            <color indexed="81"/>
            <rFont val="Geneva"/>
          </rPr>
          <t>Dave Leip:</t>
        </r>
        <r>
          <rPr>
            <sz val="9"/>
            <color indexed="81"/>
            <rFont val="Geneva"/>
          </rPr>
          <t xml:space="preserve">
write "comp." if the source is compiled by the author, else write "X"</t>
        </r>
      </text>
    </comment>
    <comment ref="Q1" authorId="0">
      <text>
        <r>
          <rPr>
            <b/>
            <sz val="9"/>
            <color indexed="81"/>
            <rFont val="Geneva"/>
          </rPr>
          <t>Dave Leip:</t>
        </r>
        <r>
          <rPr>
            <sz val="9"/>
            <color indexed="81"/>
            <rFont val="Geneva"/>
          </rPr>
          <t xml:space="preserve">
The date on the publication</t>
        </r>
      </text>
    </comment>
    <comment ref="T1" authorId="0">
      <text>
        <r>
          <rPr>
            <b/>
            <sz val="9"/>
            <color indexed="81"/>
            <rFont val="Geneva"/>
          </rPr>
          <t>Dave Leip:</t>
        </r>
        <r>
          <rPr>
            <sz val="9"/>
            <color indexed="81"/>
            <rFont val="Geneva"/>
          </rPr>
          <t xml:space="preserve">
for web pages, when was the page accessed?</t>
        </r>
      </text>
    </comment>
    <comment ref="U1" authorId="0">
      <text>
        <r>
          <rPr>
            <b/>
            <sz val="9"/>
            <color indexed="81"/>
            <rFont val="Geneva"/>
          </rPr>
          <t>Dave Leip:</t>
        </r>
        <r>
          <rPr>
            <sz val="9"/>
            <color indexed="81"/>
            <rFont val="Geneva"/>
          </rPr>
          <t xml:space="preserve">
W for Web page, D for Document</t>
        </r>
      </text>
    </comment>
  </commentList>
</comments>
</file>

<file path=xl/sharedStrings.xml><?xml version="1.0" encoding="utf-8"?>
<sst xmlns="http://schemas.openxmlformats.org/spreadsheetml/2006/main" count="31029" uniqueCount="3695">
  <si>
    <t>Dyer Brook</t>
  </si>
  <si>
    <t>Curry</t>
  </si>
  <si>
    <t>TX</t>
  </si>
  <si>
    <t>Arizona</t>
  </si>
  <si>
    <t>Yellowstone</t>
  </si>
  <si>
    <t>Refugio</t>
  </si>
  <si>
    <t>Marlboro</t>
  </si>
  <si>
    <t>Cecil</t>
  </si>
  <si>
    <t>Shrewsbury</t>
  </si>
  <si>
    <t>McCurtain</t>
  </si>
  <si>
    <t>Presidential Home State</t>
  </si>
  <si>
    <t>Cherokee</t>
  </si>
  <si>
    <t>Villalba</t>
  </si>
  <si>
    <t>Yabucoa</t>
  </si>
  <si>
    <t>TN</t>
  </si>
  <si>
    <t>Carlton</t>
  </si>
  <si>
    <t>Sioux</t>
  </si>
  <si>
    <t>Barnwell</t>
  </si>
  <si>
    <t>Beaufort</t>
  </si>
  <si>
    <t>Fairfield</t>
  </si>
  <si>
    <t>Caswell</t>
  </si>
  <si>
    <t>Haywood</t>
  </si>
  <si>
    <t>Neosho</t>
  </si>
  <si>
    <t>Stearns</t>
  </si>
  <si>
    <t>Waterbury</t>
  </si>
  <si>
    <t>Kearny</t>
  </si>
  <si>
    <t>Broomfield</t>
  </si>
  <si>
    <t>Rusk</t>
  </si>
  <si>
    <t>District 14</t>
  </si>
  <si>
    <t>West Warwick</t>
  </si>
  <si>
    <t>Westerly</t>
  </si>
  <si>
    <t>Fayette</t>
  </si>
  <si>
    <t>Woolwich</t>
  </si>
  <si>
    <t>Cataño</t>
  </si>
  <si>
    <t>Arenac</t>
  </si>
  <si>
    <t>Pettis</t>
  </si>
  <si>
    <t>Issaquena</t>
  </si>
  <si>
    <t>East Kingston</t>
  </si>
  <si>
    <t>Taliaferro</t>
  </si>
  <si>
    <t>Moscow</t>
  </si>
  <si>
    <t>Carrabassett Valley</t>
  </si>
  <si>
    <t>Carthage</t>
  </si>
  <si>
    <t>McLeod</t>
  </si>
  <si>
    <t>Williamson</t>
  </si>
  <si>
    <t>Springfield</t>
  </si>
  <si>
    <t>Wilkinson</t>
  </si>
  <si>
    <t>Kimble</t>
  </si>
  <si>
    <t>Morton</t>
  </si>
  <si>
    <t>National Political Party</t>
  </si>
  <si>
    <t>Santa Cruz</t>
  </si>
  <si>
    <t>T17 R5</t>
  </si>
  <si>
    <t>District 10</t>
  </si>
  <si>
    <t>Manatee</t>
  </si>
  <si>
    <t>Yavapai CD1</t>
  </si>
  <si>
    <t>San Germán</t>
  </si>
  <si>
    <t>Gilsum</t>
  </si>
  <si>
    <t>Goffstown</t>
  </si>
  <si>
    <t>Collingsworth</t>
  </si>
  <si>
    <t>Closest States</t>
  </si>
  <si>
    <t>Carmel</t>
  </si>
  <si>
    <t>Location</t>
  </si>
  <si>
    <t>Purchase</t>
  </si>
  <si>
    <t>Maunabo</t>
  </si>
  <si>
    <t>U</t>
  </si>
  <si>
    <t>Hinsdale</t>
  </si>
  <si>
    <t>Barkhamsted</t>
  </si>
  <si>
    <t>Ben Hill</t>
  </si>
  <si>
    <t>Wentworth's</t>
  </si>
  <si>
    <t>Write-ins</t>
  </si>
  <si>
    <t>Dartmouth</t>
  </si>
  <si>
    <t>Kensington</t>
  </si>
  <si>
    <t>East Machias</t>
  </si>
  <si>
    <t>Maricopa CD5</t>
  </si>
  <si>
    <t>Limited</t>
  </si>
  <si>
    <t>Limited CD1</t>
  </si>
  <si>
    <t>Limited CD2</t>
  </si>
  <si>
    <t>Popular Vote</t>
  </si>
  <si>
    <t>Kentucky State Board of Elections</t>
  </si>
  <si>
    <t>Epsom</t>
  </si>
  <si>
    <t>Judith Basin</t>
  </si>
  <si>
    <t>Mono</t>
  </si>
  <si>
    <t>Ellington</t>
  </si>
  <si>
    <t>Clearwater</t>
  </si>
  <si>
    <t>Gem</t>
  </si>
  <si>
    <t>Windsor Locks</t>
  </si>
  <si>
    <t>Gilmanton</t>
  </si>
  <si>
    <t>Fluvanna</t>
  </si>
  <si>
    <t>Ionia</t>
  </si>
  <si>
    <t>Total</t>
  </si>
  <si>
    <t>McKenzie</t>
  </si>
  <si>
    <t>West Virginia Secretary of State</t>
  </si>
  <si>
    <t>Harris</t>
  </si>
  <si>
    <t>SD</t>
  </si>
  <si>
    <t>Oconto</t>
  </si>
  <si>
    <t>Shoreham</t>
  </si>
  <si>
    <t>Willington</t>
  </si>
  <si>
    <t>Haverhill</t>
  </si>
  <si>
    <t>Hawley</t>
  </si>
  <si>
    <t>Central Falls</t>
  </si>
  <si>
    <t>Clark</t>
  </si>
  <si>
    <t>Multnomah CD5</t>
  </si>
  <si>
    <t>Muscatine</t>
  </si>
  <si>
    <t>Pulaski</t>
  </si>
  <si>
    <t>Goshen</t>
  </si>
  <si>
    <t>Worthington</t>
  </si>
  <si>
    <t>Hardin</t>
  </si>
  <si>
    <t>Dooly</t>
  </si>
  <si>
    <t>Moody</t>
  </si>
  <si>
    <t>District 21</t>
  </si>
  <si>
    <t>Margin (%)</t>
  </si>
  <si>
    <t>Killingworth</t>
  </si>
  <si>
    <t>Davidson</t>
  </si>
  <si>
    <t>Meeker</t>
  </si>
  <si>
    <t>Anne Arundel CD3</t>
  </si>
  <si>
    <t>Green Lake</t>
  </si>
  <si>
    <t>Mille Lacs</t>
  </si>
  <si>
    <t>Counties</t>
  </si>
  <si>
    <t>Menifee</t>
  </si>
  <si>
    <t>Jay</t>
  </si>
  <si>
    <t>Burleson</t>
  </si>
  <si>
    <t>Hillsborough</t>
  </si>
  <si>
    <t>Middleton</t>
  </si>
  <si>
    <t>Alexander</t>
  </si>
  <si>
    <t>Treutlen</t>
  </si>
  <si>
    <t>Las Piedras</t>
  </si>
  <si>
    <t>Loíza</t>
  </si>
  <si>
    <t>Alcorn</t>
  </si>
  <si>
    <t>Piscataquis</t>
  </si>
  <si>
    <t>Green</t>
  </si>
  <si>
    <t>Cattaraugus</t>
  </si>
  <si>
    <t>Bath</t>
  </si>
  <si>
    <t>Harvard</t>
  </si>
  <si>
    <t>Edgecomb</t>
  </si>
  <si>
    <t>Errol</t>
  </si>
  <si>
    <t>Scotts Bluff</t>
  </si>
  <si>
    <t>Stamford</t>
  </si>
  <si>
    <t>North Providence</t>
  </si>
  <si>
    <t>Baltimore County CD2</t>
  </si>
  <si>
    <t>CT</t>
  </si>
  <si>
    <t>WY</t>
  </si>
  <si>
    <t>Costilla</t>
  </si>
  <si>
    <t>Harwinton</t>
  </si>
  <si>
    <t>Venango</t>
  </si>
  <si>
    <t>Lyndeborough</t>
  </si>
  <si>
    <t>Eastford</t>
  </si>
  <si>
    <t>East Windsor</t>
  </si>
  <si>
    <t>Chickasaw</t>
  </si>
  <si>
    <t>Ocean</t>
  </si>
  <si>
    <t>Lafourche</t>
  </si>
  <si>
    <t>LaSalle</t>
  </si>
  <si>
    <t>Person</t>
  </si>
  <si>
    <t>Ada CD1</t>
  </si>
  <si>
    <t>Montmorency</t>
  </si>
  <si>
    <t>Wharton</t>
  </si>
  <si>
    <t>Winona</t>
  </si>
  <si>
    <t>Mecosta</t>
  </si>
  <si>
    <t>Perry</t>
  </si>
  <si>
    <t>Saluda</t>
  </si>
  <si>
    <t>Shelton</t>
  </si>
  <si>
    <t>Baltimore County CD3</t>
  </si>
  <si>
    <t>Dakota CD4</t>
  </si>
  <si>
    <t>Somers</t>
  </si>
  <si>
    <t>Montville</t>
  </si>
  <si>
    <t>Madrid</t>
  </si>
  <si>
    <t>Steuben</t>
  </si>
  <si>
    <t>Sullivan</t>
  </si>
  <si>
    <t>Leavenworth</t>
  </si>
  <si>
    <t>Colrain</t>
  </si>
  <si>
    <t>Cayey</t>
  </si>
  <si>
    <t>Medina</t>
  </si>
  <si>
    <t>Waldoboro</t>
  </si>
  <si>
    <t>Phippsburg</t>
  </si>
  <si>
    <t>Torrance</t>
  </si>
  <si>
    <t>Seekonk</t>
  </si>
  <si>
    <t>Chisago</t>
  </si>
  <si>
    <t>Overton</t>
  </si>
  <si>
    <t>Angelina</t>
  </si>
  <si>
    <t>Worth</t>
  </si>
  <si>
    <t>Rio Grande</t>
  </si>
  <si>
    <t>Guernsey</t>
  </si>
  <si>
    <t>Pawnee</t>
  </si>
  <si>
    <t>St. George</t>
  </si>
  <si>
    <t>Erie</t>
  </si>
  <si>
    <t>Loup</t>
  </si>
  <si>
    <t>Winkler</t>
  </si>
  <si>
    <t>Yoakum</t>
  </si>
  <si>
    <t>Millis</t>
  </si>
  <si>
    <t>Palermo</t>
  </si>
  <si>
    <t>Rockwall</t>
  </si>
  <si>
    <t>Tucker</t>
  </si>
  <si>
    <t>Bridgton</t>
  </si>
  <si>
    <t>Santa Clara</t>
  </si>
  <si>
    <t>Noble</t>
  </si>
  <si>
    <t>Illinois</t>
  </si>
  <si>
    <t>Woodward</t>
  </si>
  <si>
    <t>IL</t>
  </si>
  <si>
    <t>Lanier</t>
  </si>
  <si>
    <t>Gordon</t>
  </si>
  <si>
    <t>Modoc</t>
  </si>
  <si>
    <t>District 23</t>
  </si>
  <si>
    <t>Columbia Falls</t>
  </si>
  <si>
    <t>VA</t>
  </si>
  <si>
    <t>Nelson</t>
  </si>
  <si>
    <t>Spink</t>
  </si>
  <si>
    <t>AR</t>
  </si>
  <si>
    <t>California</t>
  </si>
  <si>
    <t>CA</t>
  </si>
  <si>
    <t>Hennepin CD3</t>
  </si>
  <si>
    <t>Chippewa</t>
  </si>
  <si>
    <t>Middleborough</t>
  </si>
  <si>
    <t>Clarendon</t>
  </si>
  <si>
    <t>Orocovis</t>
  </si>
  <si>
    <t>Barrington</t>
  </si>
  <si>
    <t>Liberty</t>
  </si>
  <si>
    <t>Chaffee</t>
  </si>
  <si>
    <t>Fleming</t>
  </si>
  <si>
    <t>Quebradillas</t>
  </si>
  <si>
    <t>Juana Díaz</t>
  </si>
  <si>
    <t>Indian Purchase T3 T4</t>
  </si>
  <si>
    <t>McClain</t>
  </si>
  <si>
    <t>Le Sueur CD1</t>
  </si>
  <si>
    <t>Madawaska Lake</t>
  </si>
  <si>
    <t>Wexford</t>
  </si>
  <si>
    <t>Le Sueur CD2</t>
  </si>
  <si>
    <t>Ramsey CD4</t>
  </si>
  <si>
    <t>Grayson</t>
  </si>
  <si>
    <t>Presque Isle</t>
  </si>
  <si>
    <t>Lincoln</t>
  </si>
  <si>
    <t>Mesa</t>
  </si>
  <si>
    <t>Peoria</t>
  </si>
  <si>
    <t>Tyler</t>
  </si>
  <si>
    <t>Kerr</t>
  </si>
  <si>
    <t>Wallowa</t>
  </si>
  <si>
    <t>Norman</t>
  </si>
  <si>
    <t>Sequoyah</t>
  </si>
  <si>
    <t>Todd</t>
  </si>
  <si>
    <t>St. Martin</t>
  </si>
  <si>
    <t>Baltimore County CD1</t>
  </si>
  <si>
    <t>Taney</t>
  </si>
  <si>
    <t>Carteret</t>
  </si>
  <si>
    <t>San Jacinto</t>
  </si>
  <si>
    <t>Berkshire</t>
  </si>
  <si>
    <t>Jerome</t>
  </si>
  <si>
    <t>Kootenai</t>
  </si>
  <si>
    <t>Clayton</t>
  </si>
  <si>
    <t>Newburyport</t>
  </si>
  <si>
    <t>St. John the Baptist</t>
  </si>
  <si>
    <t>Sheldon</t>
  </si>
  <si>
    <t>Pipestone</t>
  </si>
  <si>
    <t>Wallagrass</t>
  </si>
  <si>
    <t>Spokane</t>
  </si>
  <si>
    <t>Dallas</t>
  </si>
  <si>
    <t>DeKalb</t>
  </si>
  <si>
    <t>Genesee</t>
  </si>
  <si>
    <t>Etowah</t>
  </si>
  <si>
    <t>Miami</t>
  </si>
  <si>
    <t>Pemiscot</t>
  </si>
  <si>
    <t>Berrien</t>
  </si>
  <si>
    <t>Holmes</t>
  </si>
  <si>
    <t>Mecklenburg</t>
  </si>
  <si>
    <t>Tehama</t>
  </si>
  <si>
    <t>Osage</t>
  </si>
  <si>
    <t>Stewart</t>
  </si>
  <si>
    <t>Gladwin</t>
  </si>
  <si>
    <t>District 22</t>
  </si>
  <si>
    <t>Wilson</t>
  </si>
  <si>
    <t>Lynn</t>
  </si>
  <si>
    <t>Macon</t>
  </si>
  <si>
    <t>Huntingdon</t>
  </si>
  <si>
    <t>Terry</t>
  </si>
  <si>
    <t>Passaic</t>
  </si>
  <si>
    <t>New Hampton</t>
  </si>
  <si>
    <t>Lempster</t>
  </si>
  <si>
    <t>Hampton</t>
  </si>
  <si>
    <t>Gadsden</t>
  </si>
  <si>
    <t>Le Flore</t>
  </si>
  <si>
    <t>Guayama</t>
  </si>
  <si>
    <t>Mattapoisett</t>
  </si>
  <si>
    <t>Vigo</t>
  </si>
  <si>
    <t>District 8</t>
  </si>
  <si>
    <t>Milford</t>
  </si>
  <si>
    <t>Millbury</t>
  </si>
  <si>
    <t>Hocking</t>
  </si>
  <si>
    <t>Upton</t>
  </si>
  <si>
    <t>Assumption</t>
  </si>
  <si>
    <t>Davison</t>
  </si>
  <si>
    <t>Fort Kent</t>
  </si>
  <si>
    <t>AL</t>
  </si>
  <si>
    <t>Yamhill</t>
  </si>
  <si>
    <t>Vermont</t>
  </si>
  <si>
    <t>Presidio</t>
  </si>
  <si>
    <t>Nobles</t>
  </si>
  <si>
    <t>Marlborough</t>
  </si>
  <si>
    <t>Greensville</t>
  </si>
  <si>
    <t>Grimes</t>
  </si>
  <si>
    <t>Hickman</t>
  </si>
  <si>
    <t>Bucks</t>
  </si>
  <si>
    <t>Indiana</t>
  </si>
  <si>
    <t>IN</t>
  </si>
  <si>
    <t>Maynard</t>
  </si>
  <si>
    <t>St. Mary</t>
  </si>
  <si>
    <t>Ravalli</t>
  </si>
  <si>
    <t>Minnehaha</t>
  </si>
  <si>
    <t>Santa Rosa</t>
  </si>
  <si>
    <t>Elliott</t>
  </si>
  <si>
    <t>State of Delaware Department of Elections</t>
  </si>
  <si>
    <t>District 43</t>
  </si>
  <si>
    <t>District 44</t>
  </si>
  <si>
    <t>District 45</t>
  </si>
  <si>
    <t>Becker</t>
  </si>
  <si>
    <t>Dickson</t>
  </si>
  <si>
    <t>Grantham</t>
  </si>
  <si>
    <t>Hardeman</t>
  </si>
  <si>
    <t>Coplin</t>
  </si>
  <si>
    <t>East Millinocket</t>
  </si>
  <si>
    <t>Owyhee</t>
  </si>
  <si>
    <t>Sherborn</t>
  </si>
  <si>
    <t>Mower</t>
  </si>
  <si>
    <t>James City</t>
  </si>
  <si>
    <t>Penobscot Nation</t>
  </si>
  <si>
    <t>St. Tammany</t>
  </si>
  <si>
    <t>Douglas</t>
  </si>
  <si>
    <t>Eagle</t>
  </si>
  <si>
    <t>Laurel</t>
  </si>
  <si>
    <t>Leslie</t>
  </si>
  <si>
    <t>New Bedford</t>
  </si>
  <si>
    <t>Langlade</t>
  </si>
  <si>
    <t>Ector</t>
  </si>
  <si>
    <t>Washakie</t>
  </si>
  <si>
    <t>Eliot</t>
  </si>
  <si>
    <t>Embden</t>
  </si>
  <si>
    <t>Poinsett</t>
  </si>
  <si>
    <t>Cuyahoga</t>
  </si>
  <si>
    <t>Darke</t>
  </si>
  <si>
    <t>Grays Harbor</t>
  </si>
  <si>
    <t>Accomack</t>
  </si>
  <si>
    <t>Marinette</t>
  </si>
  <si>
    <t>Connecticut</t>
  </si>
  <si>
    <t>Guilford</t>
  </si>
  <si>
    <t>Hubbard</t>
  </si>
  <si>
    <t>New Hartford</t>
  </si>
  <si>
    <t>Nebraska</t>
  </si>
  <si>
    <t>NE</t>
  </si>
  <si>
    <t>Klamath</t>
  </si>
  <si>
    <t>Dare</t>
  </si>
  <si>
    <t>Mobile</t>
  </si>
  <si>
    <t>Monroe</t>
  </si>
  <si>
    <t>Harrisville</t>
  </si>
  <si>
    <t>Pennington</t>
  </si>
  <si>
    <t>Aguas Buenas</t>
  </si>
  <si>
    <t>Río Grande</t>
  </si>
  <si>
    <t>Noxubee</t>
  </si>
  <si>
    <t>Savoy</t>
  </si>
  <si>
    <t>Waterford</t>
  </si>
  <si>
    <t>Baltimore City CD2</t>
  </si>
  <si>
    <t>Reagan</t>
  </si>
  <si>
    <t>Real</t>
  </si>
  <si>
    <t>Moose River</t>
  </si>
  <si>
    <t>Jones</t>
  </si>
  <si>
    <t>Highland</t>
  </si>
  <si>
    <t>Crosby</t>
  </si>
  <si>
    <t>Caddo</t>
  </si>
  <si>
    <t>Arundel</t>
  </si>
  <si>
    <t>Crenshaw</t>
  </si>
  <si>
    <t>Dyer</t>
  </si>
  <si>
    <t>Waupaca</t>
  </si>
  <si>
    <t>Walker</t>
  </si>
  <si>
    <t>Stockbridge</t>
  </si>
  <si>
    <t>Catahoula</t>
  </si>
  <si>
    <t>Rockland</t>
  </si>
  <si>
    <t>Morgan</t>
  </si>
  <si>
    <t>Beddington</t>
  </si>
  <si>
    <t>Titus</t>
  </si>
  <si>
    <t>Henniker</t>
  </si>
  <si>
    <t>Portage</t>
  </si>
  <si>
    <t>Natrona</t>
  </si>
  <si>
    <t>Plaquemines</t>
  </si>
  <si>
    <t>Brewer</t>
  </si>
  <si>
    <t>Holbrook</t>
  </si>
  <si>
    <t>Vergennes</t>
  </si>
  <si>
    <t>District 30</t>
  </si>
  <si>
    <t>Jamestown</t>
  </si>
  <si>
    <t>Childress</t>
  </si>
  <si>
    <t>Ada CD2</t>
  </si>
  <si>
    <t>Jericho</t>
  </si>
  <si>
    <t>Winslow</t>
  </si>
  <si>
    <t>Mitchell</t>
  </si>
  <si>
    <t>Alaska</t>
  </si>
  <si>
    <t>Monongalia</t>
  </si>
  <si>
    <t>Tarrant</t>
  </si>
  <si>
    <t>NV</t>
  </si>
  <si>
    <t>South Hero</t>
  </si>
  <si>
    <t>Stillwater</t>
  </si>
  <si>
    <t>Dawes</t>
  </si>
  <si>
    <t>Boundary</t>
  </si>
  <si>
    <t>Bonner</t>
  </si>
  <si>
    <t>Traverse</t>
  </si>
  <si>
    <t>Latah</t>
  </si>
  <si>
    <t>Montgomery</t>
  </si>
  <si>
    <t>Candidate Number</t>
  </si>
  <si>
    <t>Clarksville</t>
  </si>
  <si>
    <t>Madawaska</t>
  </si>
  <si>
    <t>North Canaan</t>
  </si>
  <si>
    <t>Shaftsbury</t>
  </si>
  <si>
    <t>Manassas</t>
  </si>
  <si>
    <t>Manassas Park</t>
  </si>
  <si>
    <t>Tooele</t>
  </si>
  <si>
    <t>Yauco</t>
  </si>
  <si>
    <t>Vega Baja</t>
  </si>
  <si>
    <t>Vieques</t>
  </si>
  <si>
    <t>Roanoke</t>
  </si>
  <si>
    <t>Maricao</t>
  </si>
  <si>
    <t>Brownfield</t>
  </si>
  <si>
    <t>Burnham</t>
  </si>
  <si>
    <t>Valencia</t>
  </si>
  <si>
    <t>New Vineyard</t>
  </si>
  <si>
    <t>Somerset</t>
  </si>
  <si>
    <t>Bandera</t>
  </si>
  <si>
    <t>Bastrop</t>
  </si>
  <si>
    <t>Niobrara</t>
  </si>
  <si>
    <t>Kit Carson</t>
  </si>
  <si>
    <t>La Plata</t>
  </si>
  <si>
    <t>Marin</t>
  </si>
  <si>
    <t>San Saba</t>
  </si>
  <si>
    <t>Pearl River</t>
  </si>
  <si>
    <t>Campbell</t>
  </si>
  <si>
    <t>Thurston</t>
  </si>
  <si>
    <t>Bingham</t>
  </si>
  <si>
    <t>Aransas</t>
  </si>
  <si>
    <t>Burleigh</t>
  </si>
  <si>
    <t>Waller</t>
  </si>
  <si>
    <t>Texas</t>
  </si>
  <si>
    <t>Montana</t>
  </si>
  <si>
    <t>Cowlitz</t>
  </si>
  <si>
    <t>Walla Walla</t>
  </si>
  <si>
    <t>Whatcom</t>
  </si>
  <si>
    <t>Yakima</t>
  </si>
  <si>
    <t>Mingo</t>
  </si>
  <si>
    <t>Maricopa CD7</t>
  </si>
  <si>
    <t>Pinal CD1</t>
  </si>
  <si>
    <t>Seward</t>
  </si>
  <si>
    <t>Santa Barbara</t>
  </si>
  <si>
    <t>Yates</t>
  </si>
  <si>
    <t>District 24</t>
  </si>
  <si>
    <t>Chapman</t>
  </si>
  <si>
    <t>Byron</t>
  </si>
  <si>
    <t>Kenedy</t>
  </si>
  <si>
    <t>Utah</t>
  </si>
  <si>
    <t>Benzie</t>
  </si>
  <si>
    <t>Tunica</t>
  </si>
  <si>
    <t>Colfax</t>
  </si>
  <si>
    <t>Sierra</t>
  </si>
  <si>
    <t>Siskiyou</t>
  </si>
  <si>
    <t>Goodhue</t>
  </si>
  <si>
    <t>Laurens</t>
  </si>
  <si>
    <t>Peñuelas</t>
  </si>
  <si>
    <t>Ponce</t>
  </si>
  <si>
    <t>Troy</t>
  </si>
  <si>
    <t>Eagle Lake</t>
  </si>
  <si>
    <t>Georgetown</t>
  </si>
  <si>
    <t>Trempealeau</t>
  </si>
  <si>
    <t>Vilas</t>
  </si>
  <si>
    <t>Towns</t>
  </si>
  <si>
    <t>Box Butte</t>
  </si>
  <si>
    <t>Vernon</t>
  </si>
  <si>
    <t>St. Mary's</t>
  </si>
  <si>
    <t>Caldwell</t>
  </si>
  <si>
    <t>Isle of Wight</t>
  </si>
  <si>
    <t>Smyth</t>
  </si>
  <si>
    <t>Hinds CD3</t>
  </si>
  <si>
    <t>Vote2</t>
  </si>
  <si>
    <t>Vote3</t>
  </si>
  <si>
    <t>Vote4</t>
  </si>
  <si>
    <t>District 12</t>
  </si>
  <si>
    <t>Morrill</t>
  </si>
  <si>
    <t>Newport News</t>
  </si>
  <si>
    <t>Petersburg</t>
  </si>
  <si>
    <t>Bear Lake</t>
  </si>
  <si>
    <t>Benewah</t>
  </si>
  <si>
    <t>KY</t>
  </si>
  <si>
    <t>Walworth</t>
  </si>
  <si>
    <t>Red Lake</t>
  </si>
  <si>
    <t>Emmet</t>
  </si>
  <si>
    <t>Ramsey CD5</t>
  </si>
  <si>
    <t>Muscogee</t>
  </si>
  <si>
    <t>Cabell</t>
  </si>
  <si>
    <t>Weakley</t>
  </si>
  <si>
    <t>Burt</t>
  </si>
  <si>
    <t>North Branford</t>
  </si>
  <si>
    <t>Dennysville</t>
  </si>
  <si>
    <t>Davie</t>
  </si>
  <si>
    <t>Duplin</t>
  </si>
  <si>
    <t>Durham</t>
  </si>
  <si>
    <t>Granite</t>
  </si>
  <si>
    <t>Hunt</t>
  </si>
  <si>
    <t>McLennan</t>
  </si>
  <si>
    <t>Mellette</t>
  </si>
  <si>
    <t>Isabella</t>
  </si>
  <si>
    <t>Magoffin</t>
  </si>
  <si>
    <t>McCulloch</t>
  </si>
  <si>
    <t>Juab</t>
  </si>
  <si>
    <t>Bridport</t>
  </si>
  <si>
    <t>Norfolk</t>
  </si>
  <si>
    <t>Amite</t>
  </si>
  <si>
    <t>Grady</t>
  </si>
  <si>
    <t>LaPorte</t>
  </si>
  <si>
    <t>Swansea</t>
  </si>
  <si>
    <t>Taunton</t>
  </si>
  <si>
    <t>Albemarle</t>
  </si>
  <si>
    <t>Bertie</t>
  </si>
  <si>
    <t>Rupert</t>
  </si>
  <si>
    <t>Bronx</t>
  </si>
  <si>
    <t>Nassau</t>
  </si>
  <si>
    <t>Summers</t>
  </si>
  <si>
    <t>Tom Green</t>
  </si>
  <si>
    <t>Nahant</t>
  </si>
  <si>
    <t>Needham</t>
  </si>
  <si>
    <t>Tisbury</t>
  </si>
  <si>
    <t>IA</t>
  </si>
  <si>
    <t>Auburn</t>
  </si>
  <si>
    <t>Brighton</t>
  </si>
  <si>
    <t>Pittston</t>
  </si>
  <si>
    <t>Poland</t>
  </si>
  <si>
    <t>Mills</t>
  </si>
  <si>
    <t>Tillamook</t>
  </si>
  <si>
    <t>Morrison</t>
  </si>
  <si>
    <t>Jim Hogg</t>
  </si>
  <si>
    <t>Pittsburg</t>
  </si>
  <si>
    <t>Ascension</t>
  </si>
  <si>
    <t>McPherson</t>
  </si>
  <si>
    <t>Hubbardston</t>
  </si>
  <si>
    <t>Hull</t>
  </si>
  <si>
    <t>Dedham</t>
  </si>
  <si>
    <t>Rangeley</t>
  </si>
  <si>
    <t>Barnet</t>
  </si>
  <si>
    <t>Westbrook</t>
  </si>
  <si>
    <t>Garland</t>
  </si>
  <si>
    <t>Avon</t>
  </si>
  <si>
    <t>McMullen</t>
  </si>
  <si>
    <t>Pitt</t>
  </si>
  <si>
    <t>Dundy</t>
  </si>
  <si>
    <t>Wallingford</t>
  </si>
  <si>
    <t>Ida</t>
  </si>
  <si>
    <t>Herkimer</t>
  </si>
  <si>
    <t>Lenawee</t>
  </si>
  <si>
    <t>Luce</t>
  </si>
  <si>
    <t>AZ</t>
  </si>
  <si>
    <t>Apache</t>
  </si>
  <si>
    <t>Van Zandt</t>
  </si>
  <si>
    <t>Willacy</t>
  </si>
  <si>
    <t>Iowa</t>
  </si>
  <si>
    <t>East Providence</t>
  </si>
  <si>
    <t>Lexington</t>
  </si>
  <si>
    <t>Blaine</t>
  </si>
  <si>
    <t>Bartow</t>
  </si>
  <si>
    <t>Crockett</t>
  </si>
  <si>
    <t>South Burlington</t>
  </si>
  <si>
    <t>District 52</t>
  </si>
  <si>
    <t>Hays</t>
  </si>
  <si>
    <t>Dinwiddie</t>
  </si>
  <si>
    <t>Monona</t>
  </si>
  <si>
    <t>Cyr</t>
  </si>
  <si>
    <t>Dennistown</t>
  </si>
  <si>
    <t>Glenwood</t>
  </si>
  <si>
    <t>District 42</t>
  </si>
  <si>
    <t>Anoka</t>
  </si>
  <si>
    <t>Natchitoches</t>
  </si>
  <si>
    <t>Carter</t>
  </si>
  <si>
    <t>Beauregard</t>
  </si>
  <si>
    <t>Orangeburg</t>
  </si>
  <si>
    <t>Woodford</t>
  </si>
  <si>
    <t>Haskell</t>
  </si>
  <si>
    <t>Lander</t>
  </si>
  <si>
    <t>King and Queen</t>
  </si>
  <si>
    <t>North Kingstown</t>
  </si>
  <si>
    <t>South Kingstown</t>
  </si>
  <si>
    <t>Decatur</t>
  </si>
  <si>
    <t>Stewartstown</t>
  </si>
  <si>
    <t>Pendleton</t>
  </si>
  <si>
    <t>Piatt</t>
  </si>
  <si>
    <t>Underhill</t>
  </si>
  <si>
    <t>Alpena</t>
  </si>
  <si>
    <t>Montague</t>
  </si>
  <si>
    <t>Stark</t>
  </si>
  <si>
    <t>District 13</t>
  </si>
  <si>
    <t>St. Bernard</t>
  </si>
  <si>
    <t>Methuen</t>
  </si>
  <si>
    <t>Newport</t>
  </si>
  <si>
    <t>Granville</t>
  </si>
  <si>
    <t>Parkman</t>
  </si>
  <si>
    <t>Vinalhaven</t>
  </si>
  <si>
    <t>Leominster</t>
  </si>
  <si>
    <t>Tensas</t>
  </si>
  <si>
    <t>West Hartford</t>
  </si>
  <si>
    <t>Neshoba</t>
  </si>
  <si>
    <t>Pleasants</t>
  </si>
  <si>
    <t>Camas</t>
  </si>
  <si>
    <t>Canyon</t>
  </si>
  <si>
    <t>Suffield</t>
  </si>
  <si>
    <t>Frenchboro</t>
  </si>
  <si>
    <t>Friendship</t>
  </si>
  <si>
    <t>Coryell</t>
  </si>
  <si>
    <t>Cottle</t>
  </si>
  <si>
    <t>DTT9 &amp; T10</t>
  </si>
  <si>
    <t>Hennepin</t>
  </si>
  <si>
    <t>Old Saybrook</t>
  </si>
  <si>
    <t>St. Johnsbury</t>
  </si>
  <si>
    <t>Harpswell</t>
  </si>
  <si>
    <t>Hopedale</t>
  </si>
  <si>
    <t>Arrowsic</t>
  </si>
  <si>
    <t>Putnam</t>
  </si>
  <si>
    <t>Mahoning</t>
  </si>
  <si>
    <t>Harper</t>
  </si>
  <si>
    <t>Van Buren</t>
  </si>
  <si>
    <t>Tulare</t>
  </si>
  <si>
    <t>Bland</t>
  </si>
  <si>
    <t>District 48</t>
  </si>
  <si>
    <t>Rolette</t>
  </si>
  <si>
    <t>Alpine</t>
  </si>
  <si>
    <t>Butler</t>
  </si>
  <si>
    <t>Gila</t>
  </si>
  <si>
    <t>Cochran</t>
  </si>
  <si>
    <t>Swain</t>
  </si>
  <si>
    <t>Yell</t>
  </si>
  <si>
    <t>Ringgold</t>
  </si>
  <si>
    <t>Santa Fe</t>
  </si>
  <si>
    <t>Shoshone</t>
  </si>
  <si>
    <t>Cross</t>
  </si>
  <si>
    <t>Belgrade</t>
  </si>
  <si>
    <t>Colorado</t>
  </si>
  <si>
    <t>Hood</t>
  </si>
  <si>
    <t>Dewey</t>
  </si>
  <si>
    <t>FL</t>
  </si>
  <si>
    <t>District 28</t>
  </si>
  <si>
    <t>District 29</t>
  </si>
  <si>
    <t>Long</t>
  </si>
  <si>
    <t>Sargent</t>
  </si>
  <si>
    <t>CO</t>
  </si>
  <si>
    <t>Adams</t>
  </si>
  <si>
    <t>Lawrence</t>
  </si>
  <si>
    <t>Lee</t>
  </si>
  <si>
    <t>Botetourt</t>
  </si>
  <si>
    <t>Martinsville</t>
  </si>
  <si>
    <t>Washington</t>
  </si>
  <si>
    <t>Anson</t>
  </si>
  <si>
    <t>Yuba</t>
  </si>
  <si>
    <t>Gore</t>
  </si>
  <si>
    <t>Ward</t>
  </si>
  <si>
    <t>Bonneville</t>
  </si>
  <si>
    <t>Gilford</t>
  </si>
  <si>
    <t>Greenland</t>
  </si>
  <si>
    <t>Mount Desert</t>
  </si>
  <si>
    <t>Denton</t>
  </si>
  <si>
    <t>Emporia</t>
  </si>
  <si>
    <t>Bracken</t>
  </si>
  <si>
    <t>Pratt</t>
  </si>
  <si>
    <t>Williamsburg</t>
  </si>
  <si>
    <t>Lyon</t>
  </si>
  <si>
    <t>New Sweden</t>
  </si>
  <si>
    <t>Mapleton</t>
  </si>
  <si>
    <t>Greenbrier</t>
  </si>
  <si>
    <t>Hardy</t>
  </si>
  <si>
    <t>Jim Wells</t>
  </si>
  <si>
    <t>Ziebach</t>
  </si>
  <si>
    <t>Dolores</t>
  </si>
  <si>
    <t>Mercer</t>
  </si>
  <si>
    <t>Panola</t>
  </si>
  <si>
    <t>Stowe</t>
  </si>
  <si>
    <t>East Carroll</t>
  </si>
  <si>
    <t>Moca</t>
  </si>
  <si>
    <t>% Difference</t>
  </si>
  <si>
    <t>Allen</t>
  </si>
  <si>
    <t>Major</t>
  </si>
  <si>
    <t>Divide</t>
  </si>
  <si>
    <t>Emmons</t>
  </si>
  <si>
    <t>Foster</t>
  </si>
  <si>
    <t>Sac</t>
  </si>
  <si>
    <t>Cannon</t>
  </si>
  <si>
    <t>Dougherty</t>
  </si>
  <si>
    <t>Santa Isabel</t>
  </si>
  <si>
    <t>No. 14 (Cooper)</t>
  </si>
  <si>
    <t>Trescott</t>
  </si>
  <si>
    <t>No. 8 S.D.</t>
  </si>
  <si>
    <t>Hanover</t>
  </si>
  <si>
    <t>Hawaii</t>
  </si>
  <si>
    <t>LaGrange</t>
  </si>
  <si>
    <t>Rollinsford</t>
  </si>
  <si>
    <t>Rumney</t>
  </si>
  <si>
    <t>Tippecanoe</t>
  </si>
  <si>
    <t>Crittenden</t>
  </si>
  <si>
    <t>Jayuya</t>
  </si>
  <si>
    <t>Pinal</t>
  </si>
  <si>
    <t>Jo Daviess</t>
  </si>
  <si>
    <t>Lake of the Woods</t>
  </si>
  <si>
    <t>Llano</t>
  </si>
  <si>
    <t>Hancock</t>
  </si>
  <si>
    <t>Hale's</t>
  </si>
  <si>
    <t>Hart's</t>
  </si>
  <si>
    <t>Saline</t>
  </si>
  <si>
    <t>Rawlins</t>
  </si>
  <si>
    <t>Reno</t>
  </si>
  <si>
    <t>Hunterdon</t>
  </si>
  <si>
    <t>Vote Difference</t>
  </si>
  <si>
    <t>Fremont</t>
  </si>
  <si>
    <t>Prairie</t>
  </si>
  <si>
    <t>Naguabo</t>
  </si>
  <si>
    <t>Naranjito</t>
  </si>
  <si>
    <t>Miami-Dade</t>
  </si>
  <si>
    <t>Hartley</t>
  </si>
  <si>
    <t>Barranquitas</t>
  </si>
  <si>
    <t>Rains</t>
  </si>
  <si>
    <t>Spalding</t>
  </si>
  <si>
    <t>Miller</t>
  </si>
  <si>
    <t>Sandy River</t>
  </si>
  <si>
    <t>Calloway</t>
  </si>
  <si>
    <t>Presidential Candidate</t>
  </si>
  <si>
    <t>Terrebonne</t>
  </si>
  <si>
    <t>Niagara</t>
  </si>
  <si>
    <t>Harford CD2</t>
  </si>
  <si>
    <t>Ferry</t>
  </si>
  <si>
    <t>Dummer</t>
  </si>
  <si>
    <t>Vermilion</t>
  </si>
  <si>
    <t>Pend Oreille</t>
  </si>
  <si>
    <t>Pottawatomie</t>
  </si>
  <si>
    <t>District 39</t>
  </si>
  <si>
    <t>San Augustine</t>
  </si>
  <si>
    <t>Pittsylvania</t>
  </si>
  <si>
    <t>Powhatan</t>
  </si>
  <si>
    <t>Wise</t>
  </si>
  <si>
    <t>Missoula</t>
  </si>
  <si>
    <t>Tewksbury</t>
  </si>
  <si>
    <t>Coahoma</t>
  </si>
  <si>
    <t>Ohio</t>
  </si>
  <si>
    <t>Gilchrist</t>
  </si>
  <si>
    <t>Deschutes</t>
  </si>
  <si>
    <t>Gilliam</t>
  </si>
  <si>
    <t>Harney</t>
  </si>
  <si>
    <t>Michigan</t>
  </si>
  <si>
    <t>McKinley</t>
  </si>
  <si>
    <t>Mora</t>
  </si>
  <si>
    <t>Rowley</t>
  </si>
  <si>
    <t>Woonsocket</t>
  </si>
  <si>
    <t>St. Lawrence</t>
  </si>
  <si>
    <t>Rio Arriba</t>
  </si>
  <si>
    <t>Sandoval</t>
  </si>
  <si>
    <t>Choctaw</t>
  </si>
  <si>
    <t>Clarke</t>
  </si>
  <si>
    <t>Gooding</t>
  </si>
  <si>
    <t>Rockport</t>
  </si>
  <si>
    <t>Kane</t>
  </si>
  <si>
    <t>Beckham</t>
  </si>
  <si>
    <t>Iberia</t>
  </si>
  <si>
    <t>Dukes</t>
  </si>
  <si>
    <t>Yancey</t>
  </si>
  <si>
    <t>Weston</t>
  </si>
  <si>
    <t>Cambridge</t>
  </si>
  <si>
    <t>Edgartown</t>
  </si>
  <si>
    <t>Hope</t>
  </si>
  <si>
    <t>Hempstead</t>
  </si>
  <si>
    <t>Las Marías</t>
  </si>
  <si>
    <t>Greeley</t>
  </si>
  <si>
    <t>gore</t>
  </si>
  <si>
    <t>Allagash</t>
  </si>
  <si>
    <t>San Lorenzo</t>
  </si>
  <si>
    <t>Congressional Districts with Highest Percent of Vote</t>
  </si>
  <si>
    <t>Glascock</t>
  </si>
  <si>
    <t>Greenfield</t>
  </si>
  <si>
    <t>Groveland</t>
  </si>
  <si>
    <t>Hadley</t>
  </si>
  <si>
    <t>Wentworth</t>
  </si>
  <si>
    <t>West Carroll</t>
  </si>
  <si>
    <t>Dixville</t>
  </si>
  <si>
    <t>Jonesboro</t>
  </si>
  <si>
    <t>Westchester</t>
  </si>
  <si>
    <t>Middletown</t>
  </si>
  <si>
    <t>Buckingham</t>
  </si>
  <si>
    <t>Milam</t>
  </si>
  <si>
    <t>Hot Spring</t>
  </si>
  <si>
    <t>Umatilla</t>
  </si>
  <si>
    <t>Prowers</t>
  </si>
  <si>
    <t>Monson</t>
  </si>
  <si>
    <t>Livermore</t>
  </si>
  <si>
    <t>St. Clair</t>
  </si>
  <si>
    <t>Roberts</t>
  </si>
  <si>
    <t>Bamberg</t>
  </si>
  <si>
    <t>Andover</t>
  </si>
  <si>
    <t>Barnard</t>
  </si>
  <si>
    <t>Cochise</t>
  </si>
  <si>
    <t>Humacao</t>
  </si>
  <si>
    <t>Wardsboro</t>
  </si>
  <si>
    <t>Enfield</t>
  </si>
  <si>
    <t>Tattnall</t>
  </si>
  <si>
    <t>Mariposa</t>
  </si>
  <si>
    <t>Jennings</t>
  </si>
  <si>
    <t>Knox</t>
  </si>
  <si>
    <t>Exeter</t>
  </si>
  <si>
    <t>Wolfeboro</t>
  </si>
  <si>
    <t>Landaff</t>
  </si>
  <si>
    <t>Guthrie</t>
  </si>
  <si>
    <t>Manchester-by-the-Sea</t>
  </si>
  <si>
    <t>Ozaukee</t>
  </si>
  <si>
    <t>Saguache</t>
  </si>
  <si>
    <t>Deuel</t>
  </si>
  <si>
    <t>Dixon</t>
  </si>
  <si>
    <t>Ste. Genevieve</t>
  </si>
  <si>
    <t>Cabo Rojo</t>
  </si>
  <si>
    <t>Koochiching</t>
  </si>
  <si>
    <t>Ouachita</t>
  </si>
  <si>
    <t>Casey</t>
  </si>
  <si>
    <t>Kanawha</t>
  </si>
  <si>
    <t>Alabama Secretary of State</t>
  </si>
  <si>
    <t>Cheatham</t>
  </si>
  <si>
    <t>North Stonington</t>
  </si>
  <si>
    <t>Norwalk</t>
  </si>
  <si>
    <t>Dewitt</t>
  </si>
  <si>
    <t>Dickens</t>
  </si>
  <si>
    <t>Edinburg</t>
  </si>
  <si>
    <t>Simsbury</t>
  </si>
  <si>
    <t>Craig</t>
  </si>
  <si>
    <t>Essex</t>
  </si>
  <si>
    <t>Antelope</t>
  </si>
  <si>
    <t>Letcher</t>
  </si>
  <si>
    <t>St. Johns</t>
  </si>
  <si>
    <t>Uintah</t>
  </si>
  <si>
    <t>Nemaha</t>
  </si>
  <si>
    <t>Mansfield</t>
  </si>
  <si>
    <t>Maverick</t>
  </si>
  <si>
    <t>HI</t>
  </si>
  <si>
    <t>Belvidere</t>
  </si>
  <si>
    <t xml:space="preserve"> </t>
  </si>
  <si>
    <t>Elmore</t>
  </si>
  <si>
    <t>Eureka</t>
  </si>
  <si>
    <t>Dubuque</t>
  </si>
  <si>
    <t>Flathead</t>
  </si>
  <si>
    <t>Rehoboth</t>
  </si>
  <si>
    <t>Kennebunkport</t>
  </si>
  <si>
    <t>Simpson</t>
  </si>
  <si>
    <t>Maryland State Board of Elections</t>
  </si>
  <si>
    <t>Lyman</t>
  </si>
  <si>
    <t>Queen Anne's</t>
  </si>
  <si>
    <t>Rutland</t>
  </si>
  <si>
    <t>Petroleum</t>
  </si>
  <si>
    <t>Waynesboro</t>
  </si>
  <si>
    <t>Adair</t>
  </si>
  <si>
    <t>Kendall</t>
  </si>
  <si>
    <t>District 49</t>
  </si>
  <si>
    <t>Graham</t>
  </si>
  <si>
    <t>Spotsylvania</t>
  </si>
  <si>
    <t>Cleburne</t>
  </si>
  <si>
    <t>Abbeville</t>
  </si>
  <si>
    <t>Currituck</t>
  </si>
  <si>
    <t>St. Albans</t>
  </si>
  <si>
    <t>Throckmorton</t>
  </si>
  <si>
    <t>Kossuth</t>
  </si>
  <si>
    <t>Okeechobee</t>
  </si>
  <si>
    <t>Hall</t>
  </si>
  <si>
    <t>Melrose</t>
  </si>
  <si>
    <t>Blount</t>
  </si>
  <si>
    <t>Bullock</t>
  </si>
  <si>
    <t>Riverside</t>
  </si>
  <si>
    <t>Bridgeport</t>
  </si>
  <si>
    <t>Broward</t>
  </si>
  <si>
    <t>Onslow</t>
  </si>
  <si>
    <t>Pamlico</t>
  </si>
  <si>
    <t>Pasquotank</t>
  </si>
  <si>
    <t>P Home State</t>
  </si>
  <si>
    <t>South Oxford</t>
  </si>
  <si>
    <t>Summit</t>
  </si>
  <si>
    <t>Williams</t>
  </si>
  <si>
    <t>NC</t>
  </si>
  <si>
    <t>Westford</t>
  </si>
  <si>
    <t>Arlington</t>
  </si>
  <si>
    <t>FIPS</t>
  </si>
  <si>
    <t>Parsonsfield</t>
  </si>
  <si>
    <t>Penobscot</t>
  </si>
  <si>
    <t>Androscoggin</t>
  </si>
  <si>
    <t>Conway</t>
  </si>
  <si>
    <t>NM</t>
  </si>
  <si>
    <t>Boxborough</t>
  </si>
  <si>
    <t>Slope</t>
  </si>
  <si>
    <t>Marblehead</t>
  </si>
  <si>
    <t>Teller</t>
  </si>
  <si>
    <t>South Thomaston</t>
  </si>
  <si>
    <t>Stacyville</t>
  </si>
  <si>
    <t>Willimantic</t>
  </si>
  <si>
    <t>Louisiana</t>
  </si>
  <si>
    <t>LA</t>
  </si>
  <si>
    <t>Hooksett</t>
  </si>
  <si>
    <t>Topsfield</t>
  </si>
  <si>
    <t>Big Horn</t>
  </si>
  <si>
    <t>Provincetown</t>
  </si>
  <si>
    <t>Coffee</t>
  </si>
  <si>
    <t>Hoke</t>
  </si>
  <si>
    <t>Harwich</t>
  </si>
  <si>
    <t>Hatfield</t>
  </si>
  <si>
    <t>China</t>
  </si>
  <si>
    <t>South Portland</t>
  </si>
  <si>
    <t>Iredell</t>
  </si>
  <si>
    <t>Southampton</t>
  </si>
  <si>
    <t>Callaway</t>
  </si>
  <si>
    <t>West Greenwich</t>
  </si>
  <si>
    <t>Canadian</t>
  </si>
  <si>
    <t>Putney</t>
  </si>
  <si>
    <t>Readsboro</t>
  </si>
  <si>
    <t>Nance</t>
  </si>
  <si>
    <t>Malheur</t>
  </si>
  <si>
    <t>Bethlehem</t>
  </si>
  <si>
    <t>New Fairfield</t>
  </si>
  <si>
    <t>Ogle</t>
  </si>
  <si>
    <t>Laramie</t>
  </si>
  <si>
    <t>Gallia</t>
  </si>
  <si>
    <t>Geauga</t>
  </si>
  <si>
    <t>Terrell</t>
  </si>
  <si>
    <t>Primaries</t>
  </si>
  <si>
    <t>Caucuses</t>
  </si>
  <si>
    <t>Caroline</t>
  </si>
  <si>
    <t>Mayagüez</t>
  </si>
  <si>
    <t>Hennepin CD2</t>
  </si>
  <si>
    <t>Casco</t>
  </si>
  <si>
    <t>Waterboro</t>
  </si>
  <si>
    <t>Woodville</t>
  </si>
  <si>
    <t>Allegan</t>
  </si>
  <si>
    <t>Monterey</t>
  </si>
  <si>
    <t>Waterville</t>
  </si>
  <si>
    <t>Seabrook</t>
  </si>
  <si>
    <t>Shawnee</t>
  </si>
  <si>
    <t>Rooks</t>
  </si>
  <si>
    <t>Holt</t>
  </si>
  <si>
    <t>Aibonito</t>
  </si>
  <si>
    <t>Owsley</t>
  </si>
  <si>
    <t>Robeson</t>
  </si>
  <si>
    <t>Sampson</t>
  </si>
  <si>
    <t>Blackford</t>
  </si>
  <si>
    <t>Grafton</t>
  </si>
  <si>
    <t>Callahan</t>
  </si>
  <si>
    <t>Hendricks</t>
  </si>
  <si>
    <t>Baltimore City CD7</t>
  </si>
  <si>
    <t>Providence</t>
  </si>
  <si>
    <t>Newberry</t>
  </si>
  <si>
    <t>Wright</t>
  </si>
  <si>
    <t>Lynchburg</t>
  </si>
  <si>
    <t>Martin</t>
  </si>
  <si>
    <t>Muskegon</t>
  </si>
  <si>
    <t>Newaygo</t>
  </si>
  <si>
    <t>Tipton</t>
  </si>
  <si>
    <t>Washburn</t>
  </si>
  <si>
    <t>Ryegate</t>
  </si>
  <si>
    <t>York</t>
  </si>
  <si>
    <t>Kemper</t>
  </si>
  <si>
    <t>Topsham</t>
  </si>
  <si>
    <t>Marquette</t>
  </si>
  <si>
    <t>Hennepin CD6</t>
  </si>
  <si>
    <t>Foxborough</t>
  </si>
  <si>
    <t>Mexico</t>
  </si>
  <si>
    <t>Box Elder</t>
  </si>
  <si>
    <t>Tift</t>
  </si>
  <si>
    <t>Wilkes</t>
  </si>
  <si>
    <t>Deering</t>
  </si>
  <si>
    <t>Campton</t>
  </si>
  <si>
    <t>Shapleigh</t>
  </si>
  <si>
    <t>Metcalfe</t>
  </si>
  <si>
    <t>Framingham</t>
  </si>
  <si>
    <t>Harford CD1</t>
  </si>
  <si>
    <t>Oak Bluffs</t>
  </si>
  <si>
    <t>Newington</t>
  </si>
  <si>
    <t>Greenville</t>
  </si>
  <si>
    <t>Arecibo</t>
  </si>
  <si>
    <t>Arroyo</t>
  </si>
  <si>
    <t>ME</t>
  </si>
  <si>
    <t>Hopewell</t>
  </si>
  <si>
    <t>Hodgdon</t>
  </si>
  <si>
    <t>New Portland</t>
  </si>
  <si>
    <t>Ansonia</t>
  </si>
  <si>
    <t>Sunflower</t>
  </si>
  <si>
    <t>South Dakota Secretary of State</t>
  </si>
  <si>
    <t>Shirley</t>
  </si>
  <si>
    <t>Lincolnville</t>
  </si>
  <si>
    <t>Camp</t>
  </si>
  <si>
    <t>Dixie</t>
  </si>
  <si>
    <t>Wisconsin State Election Board</t>
  </si>
  <si>
    <t>Maries</t>
  </si>
  <si>
    <t>Randolph</t>
  </si>
  <si>
    <t>Land Area</t>
  </si>
  <si>
    <t>Brownington</t>
  </si>
  <si>
    <t>Dixs Grant</t>
  </si>
  <si>
    <t>Bleckley</t>
  </si>
  <si>
    <t>Boundary Shapes with No Data</t>
  </si>
  <si>
    <t>Inyo</t>
  </si>
  <si>
    <t>Conejos</t>
  </si>
  <si>
    <t>Cavendish</t>
  </si>
  <si>
    <t>Avery's gore</t>
  </si>
  <si>
    <t>Westborough</t>
  </si>
  <si>
    <t>Howell</t>
  </si>
  <si>
    <t>Iron</t>
  </si>
  <si>
    <t>Tuolumne</t>
  </si>
  <si>
    <t>Russell</t>
  </si>
  <si>
    <t>Total Vote</t>
  </si>
  <si>
    <t>Motley</t>
  </si>
  <si>
    <t>Orrington</t>
  </si>
  <si>
    <t>Forest</t>
  </si>
  <si>
    <t>Valencia CD1</t>
  </si>
  <si>
    <t>Unity</t>
  </si>
  <si>
    <t>Temple</t>
  </si>
  <si>
    <t>Labette</t>
  </si>
  <si>
    <t>Royalton</t>
  </si>
  <si>
    <t>Reynolds</t>
  </si>
  <si>
    <t>Croydon</t>
  </si>
  <si>
    <t>Teton</t>
  </si>
  <si>
    <t>St. Joseph</t>
  </si>
  <si>
    <t>Blackstone</t>
  </si>
  <si>
    <t>Westhampton</t>
  </si>
  <si>
    <t>Phelps</t>
  </si>
  <si>
    <t>Blue Earth</t>
  </si>
  <si>
    <t>Charlottesville</t>
  </si>
  <si>
    <t>Bridgewater</t>
  </si>
  <si>
    <t>Bremen</t>
  </si>
  <si>
    <t>Sutton</t>
  </si>
  <si>
    <t>Scott</t>
  </si>
  <si>
    <t>Unknown</t>
  </si>
  <si>
    <t>Susquehanna</t>
  </si>
  <si>
    <t>Moore</t>
  </si>
  <si>
    <t>Grand Forks</t>
  </si>
  <si>
    <t>LaMoure</t>
  </si>
  <si>
    <t>Geary</t>
  </si>
  <si>
    <t>Coweta</t>
  </si>
  <si>
    <t>Wells</t>
  </si>
  <si>
    <t>Perkins</t>
  </si>
  <si>
    <t>Bradley</t>
  </si>
  <si>
    <t>Lake View</t>
  </si>
  <si>
    <t>Macwahoc</t>
  </si>
  <si>
    <t>Total (Conventions)</t>
  </si>
  <si>
    <t>Foard</t>
  </si>
  <si>
    <t>Roque Bluffs</t>
  </si>
  <si>
    <t>Breathitt</t>
  </si>
  <si>
    <t>Patillas</t>
  </si>
  <si>
    <t>McCormick</t>
  </si>
  <si>
    <t>Reeves</t>
  </si>
  <si>
    <t>City</t>
  </si>
  <si>
    <t>Loving</t>
  </si>
  <si>
    <t>Charles City</t>
  </si>
  <si>
    <t>Marshall</t>
  </si>
  <si>
    <t>Total (Primary)</t>
  </si>
  <si>
    <t>Total (Caucus)</t>
  </si>
  <si>
    <t>Uncommitted</t>
  </si>
  <si>
    <t>Waite</t>
  </si>
  <si>
    <t>Hennepin CD5</t>
  </si>
  <si>
    <t>Kandiyohi</t>
  </si>
  <si>
    <t>Castle Hill</t>
  </si>
  <si>
    <t>Webster</t>
  </si>
  <si>
    <t>Towner</t>
  </si>
  <si>
    <t>Steele</t>
  </si>
  <si>
    <t>District 46</t>
  </si>
  <si>
    <t>District 47</t>
  </si>
  <si>
    <t>Frontier</t>
  </si>
  <si>
    <t>Furnas</t>
  </si>
  <si>
    <t>Gage</t>
  </si>
  <si>
    <t>Bedford</t>
  </si>
  <si>
    <t>Calaveras</t>
  </si>
  <si>
    <t>Colusa</t>
  </si>
  <si>
    <t>Kosciusko</t>
  </si>
  <si>
    <t>District 15</t>
  </si>
  <si>
    <t>Fannin</t>
  </si>
  <si>
    <t>Wellington</t>
  </si>
  <si>
    <t>Lanesborough</t>
  </si>
  <si>
    <t>Lenox</t>
  </si>
  <si>
    <t>West Feliciana</t>
  </si>
  <si>
    <t>Somerville</t>
  </si>
  <si>
    <t>Town FIPS</t>
  </si>
  <si>
    <t>Howard CD7</t>
  </si>
  <si>
    <t>Montgomery CD6</t>
  </si>
  <si>
    <t>McMinn</t>
  </si>
  <si>
    <t>Bethany</t>
  </si>
  <si>
    <t>Greenlee</t>
  </si>
  <si>
    <t>Lucas</t>
  </si>
  <si>
    <t>Middlefield</t>
  </si>
  <si>
    <t>Perham</t>
  </si>
  <si>
    <t>Kaufman</t>
  </si>
  <si>
    <t>Skowhegan</t>
  </si>
  <si>
    <t>Eastbrook</t>
  </si>
  <si>
    <t>Municipio</t>
  </si>
  <si>
    <t>Rocky Hill</t>
  </si>
  <si>
    <t>Damariscotta</t>
  </si>
  <si>
    <t>Littleton</t>
  </si>
  <si>
    <t>Poweshiek</t>
  </si>
  <si>
    <t>Winnebago</t>
  </si>
  <si>
    <t>Coke</t>
  </si>
  <si>
    <t>Moffat</t>
  </si>
  <si>
    <t>Montezuma</t>
  </si>
  <si>
    <t>Hamilton</t>
  </si>
  <si>
    <t>Thompson and Meserves Purchase</t>
  </si>
  <si>
    <t>Plantation</t>
  </si>
  <si>
    <t>Whitley</t>
  </si>
  <si>
    <t>Limington</t>
  </si>
  <si>
    <t>&gt;50%</t>
  </si>
  <si>
    <t>Fredericksburg</t>
  </si>
  <si>
    <t>Galveston</t>
  </si>
  <si>
    <t>Appomattox</t>
  </si>
  <si>
    <t>Baxter</t>
  </si>
  <si>
    <t>Rensselaer</t>
  </si>
  <si>
    <t>LSAD_TRANS</t>
  </si>
  <si>
    <t>West Stockbridge</t>
  </si>
  <si>
    <t>Sumter</t>
  </si>
  <si>
    <t>Crane</t>
  </si>
  <si>
    <t>Surry</t>
  </si>
  <si>
    <t>Pender</t>
  </si>
  <si>
    <t>Latimer</t>
  </si>
  <si>
    <t>Moultrie</t>
  </si>
  <si>
    <t>Wyandotte</t>
  </si>
  <si>
    <t>Otis</t>
  </si>
  <si>
    <t>Colleton</t>
  </si>
  <si>
    <t>Hopkinton</t>
  </si>
  <si>
    <t>District of Columbia Board of Ethics and Elections</t>
  </si>
  <si>
    <t>Wilcox</t>
  </si>
  <si>
    <t>Winston</t>
  </si>
  <si>
    <t>T</t>
  </si>
  <si>
    <t>Payette</t>
  </si>
  <si>
    <t>Machiasport</t>
  </si>
  <si>
    <t>Colebrook</t>
  </si>
  <si>
    <t>Starke</t>
  </si>
  <si>
    <t>Mohave</t>
  </si>
  <si>
    <t>South Dakota</t>
  </si>
  <si>
    <t>Dunbarton</t>
  </si>
  <si>
    <t>Candia</t>
  </si>
  <si>
    <t>Electoral Vote</t>
  </si>
  <si>
    <t>Bow</t>
  </si>
  <si>
    <t>Hernando</t>
  </si>
  <si>
    <t>Meigs</t>
  </si>
  <si>
    <t>Freetown</t>
  </si>
  <si>
    <t>Pitkin</t>
  </si>
  <si>
    <t>Gardner</t>
  </si>
  <si>
    <t>Ness</t>
  </si>
  <si>
    <t>Virginia State Board of Elections</t>
  </si>
  <si>
    <t>Uinta</t>
  </si>
  <si>
    <t>Bienville</t>
  </si>
  <si>
    <t>Plumas</t>
  </si>
  <si>
    <t>McLean</t>
  </si>
  <si>
    <t>Leelanau</t>
  </si>
  <si>
    <t>Lehigh</t>
  </si>
  <si>
    <t>Township</t>
  </si>
  <si>
    <t>Tama</t>
  </si>
  <si>
    <t>Dixfield</t>
  </si>
  <si>
    <t>Castine</t>
  </si>
  <si>
    <t>Winner</t>
  </si>
  <si>
    <t>Howard</t>
  </si>
  <si>
    <t>Gentry</t>
  </si>
  <si>
    <t>Sussex</t>
  </si>
  <si>
    <t>Rappahannock</t>
  </si>
  <si>
    <t>Claremont</t>
  </si>
  <si>
    <t>McCook</t>
  </si>
  <si>
    <t>Iosco</t>
  </si>
  <si>
    <t>Warren</t>
  </si>
  <si>
    <t>Sabine</t>
  </si>
  <si>
    <t>Dixmont</t>
  </si>
  <si>
    <t>Woburn</t>
  </si>
  <si>
    <t>Sanpete</t>
  </si>
  <si>
    <t>Schenectady</t>
  </si>
  <si>
    <t>Rockbridge</t>
  </si>
  <si>
    <t>Hot Springs</t>
  </si>
  <si>
    <t>At Large</t>
  </si>
  <si>
    <t>Seboeis</t>
  </si>
  <si>
    <t>The Forks</t>
  </si>
  <si>
    <t>West Forks</t>
  </si>
  <si>
    <t>Winterville</t>
  </si>
  <si>
    <t>Baltimore City CD3</t>
  </si>
  <si>
    <t>Los Alamos</t>
  </si>
  <si>
    <t>Comal</t>
  </si>
  <si>
    <t>Benton</t>
  </si>
  <si>
    <t>Valley</t>
  </si>
  <si>
    <t>Howard CD3</t>
  </si>
  <si>
    <t>Benedicta</t>
  </si>
  <si>
    <t>Brookton</t>
  </si>
  <si>
    <t>Roseau</t>
  </si>
  <si>
    <t>Sutter</t>
  </si>
  <si>
    <t>1st</t>
  </si>
  <si>
    <t>2nd</t>
  </si>
  <si>
    <t>Bossier</t>
  </si>
  <si>
    <t>Lovell</t>
  </si>
  <si>
    <t>Millinocket</t>
  </si>
  <si>
    <t>Keweenaw</t>
  </si>
  <si>
    <t>Freeborn</t>
  </si>
  <si>
    <t>Cranston</t>
  </si>
  <si>
    <t>Pawtucket</t>
  </si>
  <si>
    <t>Dimmit</t>
  </si>
  <si>
    <t>Chilton</t>
  </si>
  <si>
    <t>Glynn</t>
  </si>
  <si>
    <t>Guadalupe</t>
  </si>
  <si>
    <t>Harding</t>
  </si>
  <si>
    <t>Harlan</t>
  </si>
  <si>
    <t>Corson</t>
  </si>
  <si>
    <t>Concho</t>
  </si>
  <si>
    <t>Templeton</t>
  </si>
  <si>
    <t>Hidalgo</t>
  </si>
  <si>
    <t>Anne Arundel CD2</t>
  </si>
  <si>
    <t>Chattooga</t>
  </si>
  <si>
    <t>Barbour</t>
  </si>
  <si>
    <t>Hill</t>
  </si>
  <si>
    <t>Cloud</t>
  </si>
  <si>
    <t>Barton</t>
  </si>
  <si>
    <t>Houghton</t>
  </si>
  <si>
    <t>Ingham</t>
  </si>
  <si>
    <t>Codington</t>
  </si>
  <si>
    <t>Autauga</t>
  </si>
  <si>
    <t>Clay</t>
  </si>
  <si>
    <t>Baldwin</t>
  </si>
  <si>
    <t>Everett</t>
  </si>
  <si>
    <t>Newburgh</t>
  </si>
  <si>
    <t>Bartlett</t>
  </si>
  <si>
    <t>Ray</t>
  </si>
  <si>
    <t>Bond</t>
  </si>
  <si>
    <t>Bureau</t>
  </si>
  <si>
    <t>Robertson</t>
  </si>
  <si>
    <t>Twin Falls</t>
  </si>
  <si>
    <t>Maui</t>
  </si>
  <si>
    <t>Brentwood</t>
  </si>
  <si>
    <t>Barnstead</t>
  </si>
  <si>
    <t>Quitman</t>
  </si>
  <si>
    <t>Agawam</t>
  </si>
  <si>
    <t>Naugatuck</t>
  </si>
  <si>
    <t>Plympton</t>
  </si>
  <si>
    <t>Baraga</t>
  </si>
  <si>
    <t>Itawamba</t>
  </si>
  <si>
    <t>Level</t>
  </si>
  <si>
    <t>Westport</t>
  </si>
  <si>
    <t>Stephenson</t>
  </si>
  <si>
    <t>Lowest % of Vote and Win</t>
  </si>
  <si>
    <t>Ford</t>
  </si>
  <si>
    <t>Prince George</t>
  </si>
  <si>
    <t>Clifton</t>
  </si>
  <si>
    <t>Allendale</t>
  </si>
  <si>
    <t>Swisher</t>
  </si>
  <si>
    <t>Butte</t>
  </si>
  <si>
    <t>Brooklin</t>
  </si>
  <si>
    <t>Sacramento</t>
  </si>
  <si>
    <t>San Benito</t>
  </si>
  <si>
    <t>Clinch</t>
  </si>
  <si>
    <t>Cobb</t>
  </si>
  <si>
    <t>Colquitt</t>
  </si>
  <si>
    <t>Early</t>
  </si>
  <si>
    <t>Madera</t>
  </si>
  <si>
    <t>Anderson</t>
  </si>
  <si>
    <t>Barry</t>
  </si>
  <si>
    <t>Bowerbank</t>
  </si>
  <si>
    <t>Centerville</t>
  </si>
  <si>
    <t>Greenup</t>
  </si>
  <si>
    <t>Craighead</t>
  </si>
  <si>
    <t>Waushara</t>
  </si>
  <si>
    <t>Rio Blanco</t>
  </si>
  <si>
    <t>Wilbarger</t>
  </si>
  <si>
    <t>Custer</t>
  </si>
  <si>
    <t>Kingman</t>
  </si>
  <si>
    <t>Powell</t>
  </si>
  <si>
    <t>Central Aroostook</t>
  </si>
  <si>
    <t>New Durham</t>
  </si>
  <si>
    <t>Sonoma</t>
  </si>
  <si>
    <t>Muskingum</t>
  </si>
  <si>
    <t>Grand Lake Stream</t>
  </si>
  <si>
    <t>Merrimac</t>
  </si>
  <si>
    <t>South Hampton</t>
  </si>
  <si>
    <t>Graves</t>
  </si>
  <si>
    <t>Meade</t>
  </si>
  <si>
    <t>Brookfield</t>
  </si>
  <si>
    <t>Tate</t>
  </si>
  <si>
    <t>Wichita</t>
  </si>
  <si>
    <t>Obion</t>
  </si>
  <si>
    <t>Little Compton</t>
  </si>
  <si>
    <t>Gove</t>
  </si>
  <si>
    <t>Grand Traverse</t>
  </si>
  <si>
    <t>Kiowa</t>
  </si>
  <si>
    <t>District 25</t>
  </si>
  <si>
    <t>Bartholomew</t>
  </si>
  <si>
    <t>McNairy</t>
  </si>
  <si>
    <t>Keokuk</t>
  </si>
  <si>
    <t>Queens</t>
  </si>
  <si>
    <t>Pickaway</t>
  </si>
  <si>
    <t>Lubbock</t>
  </si>
  <si>
    <t>Whiteside</t>
  </si>
  <si>
    <t>Thomas</t>
  </si>
  <si>
    <t>Matinicus Isle</t>
  </si>
  <si>
    <t>Monhegan</t>
  </si>
  <si>
    <t>Moro</t>
  </si>
  <si>
    <t>Nashville</t>
  </si>
  <si>
    <t>Oxbow</t>
  </si>
  <si>
    <t>Pleasant Ridge</t>
  </si>
  <si>
    <t>San Luis Obispo</t>
  </si>
  <si>
    <t>Alabama</t>
  </si>
  <si>
    <t>Isanti</t>
  </si>
  <si>
    <t>ID</t>
  </si>
  <si>
    <t>Telfair</t>
  </si>
  <si>
    <t>Idaho</t>
  </si>
  <si>
    <t>Chatham</t>
  </si>
  <si>
    <t>Allegheny</t>
  </si>
  <si>
    <t>Sweetwater</t>
  </si>
  <si>
    <t>Merced</t>
  </si>
  <si>
    <t>Otter Tail</t>
  </si>
  <si>
    <t>Election District</t>
  </si>
  <si>
    <t>Highlands</t>
  </si>
  <si>
    <t>Prince George's</t>
  </si>
  <si>
    <t>Juncos</t>
  </si>
  <si>
    <t>Island</t>
  </si>
  <si>
    <t>King</t>
  </si>
  <si>
    <t>Solano</t>
  </si>
  <si>
    <t>Lafayette</t>
  </si>
  <si>
    <t>Marion</t>
  </si>
  <si>
    <t>Corozal</t>
  </si>
  <si>
    <t>Seminole</t>
  </si>
  <si>
    <t>Dunklin</t>
  </si>
  <si>
    <t>Monkton</t>
  </si>
  <si>
    <t>Cheyenne</t>
  </si>
  <si>
    <t>Rowan</t>
  </si>
  <si>
    <t>Hooker</t>
  </si>
  <si>
    <t>Danforth</t>
  </si>
  <si>
    <t>Chemung</t>
  </si>
  <si>
    <t>Pontotoc</t>
  </si>
  <si>
    <t>Patten</t>
  </si>
  <si>
    <t>Val Verde</t>
  </si>
  <si>
    <t>De Witt</t>
  </si>
  <si>
    <t>Utah CD3</t>
  </si>
  <si>
    <t>Haynesville</t>
  </si>
  <si>
    <t>Greene</t>
  </si>
  <si>
    <t>Adjuntas</t>
  </si>
  <si>
    <t>Young</t>
  </si>
  <si>
    <t>Amherst</t>
  </si>
  <si>
    <t>Randall</t>
  </si>
  <si>
    <t>Clearfield</t>
  </si>
  <si>
    <t>Belmont</t>
  </si>
  <si>
    <t>Salinas</t>
  </si>
  <si>
    <t>Baltimore</t>
  </si>
  <si>
    <t>Rich</t>
  </si>
  <si>
    <t>Peabody</t>
  </si>
  <si>
    <t>Kingfield</t>
  </si>
  <si>
    <t>Hollis</t>
  </si>
  <si>
    <t>Holderness</t>
  </si>
  <si>
    <t>Saunders</t>
  </si>
  <si>
    <t>Margin of Victory</t>
  </si>
  <si>
    <t>Saco</t>
  </si>
  <si>
    <t>St. Agatha</t>
  </si>
  <si>
    <t>New Shoreham</t>
  </si>
  <si>
    <t>Cutler</t>
  </si>
  <si>
    <t>Fort Bend</t>
  </si>
  <si>
    <t>Dalton</t>
  </si>
  <si>
    <t>Rumford</t>
  </si>
  <si>
    <t>Sabattus</t>
  </si>
  <si>
    <t>OR</t>
  </si>
  <si>
    <t>Keene</t>
  </si>
  <si>
    <t>Cummington</t>
  </si>
  <si>
    <t>Deerfield</t>
  </si>
  <si>
    <t>Wyoming</t>
  </si>
  <si>
    <t>Albion</t>
  </si>
  <si>
    <t>Alfred</t>
  </si>
  <si>
    <t>Sagadahoc</t>
  </si>
  <si>
    <t>Fallon</t>
  </si>
  <si>
    <t>Jasper</t>
  </si>
  <si>
    <t>Atoka</t>
  </si>
  <si>
    <t>Square Lake</t>
  </si>
  <si>
    <t>District 31</t>
  </si>
  <si>
    <t>Goliad</t>
  </si>
  <si>
    <t>Hermon</t>
  </si>
  <si>
    <t>Becket</t>
  </si>
  <si>
    <t>Clackamas CD5</t>
  </si>
  <si>
    <t>Westmoreland</t>
  </si>
  <si>
    <t>Zapata</t>
  </si>
  <si>
    <t>Holden</t>
  </si>
  <si>
    <t>Ottawa</t>
  </si>
  <si>
    <t>Francestown</t>
  </si>
  <si>
    <t>Westfield</t>
  </si>
  <si>
    <t>Vershire</t>
  </si>
  <si>
    <t>Poquoson</t>
  </si>
  <si>
    <t>District 7</t>
  </si>
  <si>
    <t>Crowley</t>
  </si>
  <si>
    <t>Dresden</t>
  </si>
  <si>
    <t>Live Oak</t>
  </si>
  <si>
    <t>Juniata</t>
  </si>
  <si>
    <t>Emery</t>
  </si>
  <si>
    <t>Merrill</t>
  </si>
  <si>
    <t>Ashtabula</t>
  </si>
  <si>
    <t>St. Croix</t>
  </si>
  <si>
    <t>Sauk</t>
  </si>
  <si>
    <t>Multnomah</t>
  </si>
  <si>
    <t>Wheatland</t>
  </si>
  <si>
    <t>Bergen</t>
  </si>
  <si>
    <t>Morrow</t>
  </si>
  <si>
    <t>Cheshire</t>
  </si>
  <si>
    <t>Schuylkill</t>
  </si>
  <si>
    <t>Belknap</t>
  </si>
  <si>
    <t>New Madrid</t>
  </si>
  <si>
    <t>Boyle</t>
  </si>
  <si>
    <t>McCracken</t>
  </si>
  <si>
    <t>Anne Arundel</t>
  </si>
  <si>
    <t>Bethel</t>
  </si>
  <si>
    <t>Bloomfield</t>
  </si>
  <si>
    <t>Story</t>
  </si>
  <si>
    <t>Detroit</t>
  </si>
  <si>
    <t>Reservation</t>
  </si>
  <si>
    <t>Bayfield</t>
  </si>
  <si>
    <t>Burnet</t>
  </si>
  <si>
    <t>Freestone</t>
  </si>
  <si>
    <t>Snyder</t>
  </si>
  <si>
    <t>Gloucester</t>
  </si>
  <si>
    <t>Hudson</t>
  </si>
  <si>
    <t>New Braintree</t>
  </si>
  <si>
    <t>Madison</t>
  </si>
  <si>
    <t>Medway</t>
  </si>
  <si>
    <t>Karnes</t>
  </si>
  <si>
    <t>Kauai</t>
  </si>
  <si>
    <t>KS</t>
  </si>
  <si>
    <t>Del Norte</t>
  </si>
  <si>
    <t>Lumpkin</t>
  </si>
  <si>
    <t>McDuffie</t>
  </si>
  <si>
    <t>New Jersey</t>
  </si>
  <si>
    <t>Patrick</t>
  </si>
  <si>
    <t>Antrim</t>
  </si>
  <si>
    <t>Lea</t>
  </si>
  <si>
    <t>Dunn</t>
  </si>
  <si>
    <t>Perquimans</t>
  </si>
  <si>
    <t>Marengo</t>
  </si>
  <si>
    <t>Montgomery CD8</t>
  </si>
  <si>
    <t>Prince George's CD4</t>
  </si>
  <si>
    <t>Old Lyme</t>
  </si>
  <si>
    <t>Kimball</t>
  </si>
  <si>
    <t>Schleicher</t>
  </si>
  <si>
    <t>Walden</t>
  </si>
  <si>
    <t>Largest Margin of Victory</t>
  </si>
  <si>
    <t>Napa</t>
  </si>
  <si>
    <t>Nevada</t>
  </si>
  <si>
    <t>Orange</t>
  </si>
  <si>
    <t>Placer</t>
  </si>
  <si>
    <t>Cass</t>
  </si>
  <si>
    <t>St. Louis</t>
  </si>
  <si>
    <t>Wasco</t>
  </si>
  <si>
    <t>Keya Paha</t>
  </si>
  <si>
    <t>3rd</t>
  </si>
  <si>
    <t>Henderson</t>
  </si>
  <si>
    <t>Rhea</t>
  </si>
  <si>
    <t>T1 R9</t>
  </si>
  <si>
    <t>Palm Beach</t>
  </si>
  <si>
    <t>Pasco</t>
  </si>
  <si>
    <t>Frio</t>
  </si>
  <si>
    <t>Gaines</t>
  </si>
  <si>
    <t>Golden Valley</t>
  </si>
  <si>
    <t>Iroquois</t>
  </si>
  <si>
    <t>Lemington</t>
  </si>
  <si>
    <t>Bozrah</t>
  </si>
  <si>
    <t>Donley</t>
  </si>
  <si>
    <t>Sudbury</t>
  </si>
  <si>
    <t>Seymour</t>
  </si>
  <si>
    <t>Hersey</t>
  </si>
  <si>
    <t>Tinmouth</t>
  </si>
  <si>
    <t>Stoddard</t>
  </si>
  <si>
    <t>Hemphill</t>
  </si>
  <si>
    <t>Aquinnah</t>
  </si>
  <si>
    <t>Kingsbury</t>
  </si>
  <si>
    <t>Hillsdale</t>
  </si>
  <si>
    <t>Converse</t>
  </si>
  <si>
    <t>Upson</t>
  </si>
  <si>
    <t>Juneau</t>
  </si>
  <si>
    <t>Oglethorpe</t>
  </si>
  <si>
    <t>Spartanburg</t>
  </si>
  <si>
    <t>Allamakee</t>
  </si>
  <si>
    <t>Trujillo Alto</t>
  </si>
  <si>
    <t>Lunenburg</t>
  </si>
  <si>
    <t>Toa Alta</t>
  </si>
  <si>
    <t>Mahnomen</t>
  </si>
  <si>
    <t>Audrain</t>
  </si>
  <si>
    <t>Laclede</t>
  </si>
  <si>
    <t>Toa Baja</t>
  </si>
  <si>
    <t>Broadwater</t>
  </si>
  <si>
    <t>Beverly</t>
  </si>
  <si>
    <t>Townsend</t>
  </si>
  <si>
    <t>Rincón</t>
  </si>
  <si>
    <t>East Feliciana</t>
  </si>
  <si>
    <t>Runnels</t>
  </si>
  <si>
    <t>Volusia</t>
  </si>
  <si>
    <t>Shelby</t>
  </si>
  <si>
    <t>Audubon</t>
  </si>
  <si>
    <t>Peach</t>
  </si>
  <si>
    <t>Dover-Foxcroft</t>
  </si>
  <si>
    <t>Gwinnett</t>
  </si>
  <si>
    <t>Brazoria</t>
  </si>
  <si>
    <t>Price</t>
  </si>
  <si>
    <t>Culpeper</t>
  </si>
  <si>
    <t>Raleigh</t>
  </si>
  <si>
    <t>Sidney</t>
  </si>
  <si>
    <t>Tippah</t>
  </si>
  <si>
    <t>Comanche</t>
  </si>
  <si>
    <t>Cowley</t>
  </si>
  <si>
    <t>Rice</t>
  </si>
  <si>
    <t>Starks</t>
  </si>
  <si>
    <t>Switzerland</t>
  </si>
  <si>
    <t>Sandisfield</t>
  </si>
  <si>
    <t>Sandwich</t>
  </si>
  <si>
    <t>Saugus</t>
  </si>
  <si>
    <t>Leake</t>
  </si>
  <si>
    <t>Fauquier</t>
  </si>
  <si>
    <t>Quincy</t>
  </si>
  <si>
    <t>Royalston</t>
  </si>
  <si>
    <t>Chelsea</t>
  </si>
  <si>
    <t>Pepperell</t>
  </si>
  <si>
    <t>Averill town</t>
  </si>
  <si>
    <t>Hibberts</t>
  </si>
  <si>
    <t>North Oxford</t>
  </si>
  <si>
    <t>Territory</t>
  </si>
  <si>
    <t>Cohasset</t>
  </si>
  <si>
    <t>Aurora</t>
  </si>
  <si>
    <t>Bulloch</t>
  </si>
  <si>
    <t>Howland</t>
  </si>
  <si>
    <t>Gosnold</t>
  </si>
  <si>
    <t>Catron</t>
  </si>
  <si>
    <t>District 17</t>
  </si>
  <si>
    <t>Isabela</t>
  </si>
  <si>
    <t>Dubois</t>
  </si>
  <si>
    <t>Bakersfield</t>
  </si>
  <si>
    <t>Jack</t>
  </si>
  <si>
    <t>Hatillo</t>
  </si>
  <si>
    <t>East Bridgewater</t>
  </si>
  <si>
    <t>Barber</t>
  </si>
  <si>
    <t>Prentiss</t>
  </si>
  <si>
    <t>MS</t>
  </si>
  <si>
    <t>Bennett</t>
  </si>
  <si>
    <t>Bon Homme</t>
  </si>
  <si>
    <t>Wapello</t>
  </si>
  <si>
    <t>Geneva</t>
  </si>
  <si>
    <t>Litchfield</t>
  </si>
  <si>
    <t>Gilpin</t>
  </si>
  <si>
    <t>Atchison</t>
  </si>
  <si>
    <t>Meriwether</t>
  </si>
  <si>
    <t>Hayes</t>
  </si>
  <si>
    <t>Laconia</t>
  </si>
  <si>
    <t>Zavala</t>
  </si>
  <si>
    <t>Stannard</t>
  </si>
  <si>
    <t>Mason</t>
  </si>
  <si>
    <t>Rockcastle</t>
  </si>
  <si>
    <t>San Juan</t>
  </si>
  <si>
    <t>Irwin</t>
  </si>
  <si>
    <t>Roscommon</t>
  </si>
  <si>
    <t>Derby</t>
  </si>
  <si>
    <t>Riley</t>
  </si>
  <si>
    <t>Pointe Coupee</t>
  </si>
  <si>
    <t>Cook CD9</t>
  </si>
  <si>
    <t>Tompkins</t>
  </si>
  <si>
    <t>Ossipee</t>
  </si>
  <si>
    <t>Warner's grant</t>
  </si>
  <si>
    <t>Ventura</t>
  </si>
  <si>
    <t>Iberville</t>
  </si>
  <si>
    <t>Tyngsborough</t>
  </si>
  <si>
    <t>Whitefield</t>
  </si>
  <si>
    <t>Manistee</t>
  </si>
  <si>
    <t>GA</t>
  </si>
  <si>
    <t>Appling</t>
  </si>
  <si>
    <t>Josephine</t>
  </si>
  <si>
    <t>Sabana Grande</t>
  </si>
  <si>
    <t>Utuado</t>
  </si>
  <si>
    <t>Ridgefield</t>
  </si>
  <si>
    <t>West Fairlee</t>
  </si>
  <si>
    <t>Rapides</t>
  </si>
  <si>
    <t>Elbert</t>
  </si>
  <si>
    <t>Waltham</t>
  </si>
  <si>
    <t>Rhode Island Board of Elections</t>
  </si>
  <si>
    <t>Agency</t>
  </si>
  <si>
    <t>Hopkins</t>
  </si>
  <si>
    <t>Jessamine</t>
  </si>
  <si>
    <t>Kenton</t>
  </si>
  <si>
    <t>Knott</t>
  </si>
  <si>
    <t>WA</t>
  </si>
  <si>
    <t>Estill</t>
  </si>
  <si>
    <t>Alameda</t>
  </si>
  <si>
    <t>Camden</t>
  </si>
  <si>
    <t>Amador</t>
  </si>
  <si>
    <t>Coleman</t>
  </si>
  <si>
    <t>Eastland</t>
  </si>
  <si>
    <t>Halifax</t>
  </si>
  <si>
    <t>Cassia</t>
  </si>
  <si>
    <t>Salisbury</t>
  </si>
  <si>
    <t>Bayamón</t>
  </si>
  <si>
    <t>Okaloosa</t>
  </si>
  <si>
    <t>Acadia</t>
  </si>
  <si>
    <t>Barceloneta</t>
  </si>
  <si>
    <t>District 2</t>
  </si>
  <si>
    <t>District 3</t>
  </si>
  <si>
    <t>Gosper</t>
  </si>
  <si>
    <t>McCone</t>
  </si>
  <si>
    <t>Hartford</t>
  </si>
  <si>
    <t>Sanders</t>
  </si>
  <si>
    <t>Routt</t>
  </si>
  <si>
    <t>Vermillion</t>
  </si>
  <si>
    <t>Honolulu</t>
  </si>
  <si>
    <t>Clear Creek</t>
  </si>
  <si>
    <t>Fergus</t>
  </si>
  <si>
    <t>Cottonwood</t>
  </si>
  <si>
    <t>Mashpee</t>
  </si>
  <si>
    <t>Leon</t>
  </si>
  <si>
    <t>Kearney</t>
  </si>
  <si>
    <t>Gulf</t>
  </si>
  <si>
    <t>Shenandoah</t>
  </si>
  <si>
    <t>Lisbon</t>
  </si>
  <si>
    <t>West Gardiner</t>
  </si>
  <si>
    <t>West Paris</t>
  </si>
  <si>
    <t>Gillespie</t>
  </si>
  <si>
    <t>Long Island</t>
  </si>
  <si>
    <t>Cornville</t>
  </si>
  <si>
    <t>Calais</t>
  </si>
  <si>
    <t>Shutesbury</t>
  </si>
  <si>
    <t>Saratoga</t>
  </si>
  <si>
    <t>Bollinger</t>
  </si>
  <si>
    <t>Buchanan</t>
  </si>
  <si>
    <t>Paris</t>
  </si>
  <si>
    <t>Paxton</t>
  </si>
  <si>
    <t>Milton</t>
  </si>
  <si>
    <t>WV</t>
  </si>
  <si>
    <t>West Virginia</t>
  </si>
  <si>
    <t>Bladen</t>
  </si>
  <si>
    <t>Harrington</t>
  </si>
  <si>
    <t>Philadelphia</t>
  </si>
  <si>
    <t>Barren</t>
  </si>
  <si>
    <t>Oklahoma</t>
  </si>
  <si>
    <t>Chelmsford</t>
  </si>
  <si>
    <t>Lenoir</t>
  </si>
  <si>
    <t>Glenburn</t>
  </si>
  <si>
    <t>Lamoille</t>
  </si>
  <si>
    <t>District 20</t>
  </si>
  <si>
    <t>Westmanland</t>
  </si>
  <si>
    <t>Whitneyville</t>
  </si>
  <si>
    <t>East Haddam</t>
  </si>
  <si>
    <t>Milwaukee</t>
  </si>
  <si>
    <t>District 18</t>
  </si>
  <si>
    <t>Deer Lodge</t>
  </si>
  <si>
    <t>County Ranking</t>
  </si>
  <si>
    <t>South Carolina</t>
  </si>
  <si>
    <t>Narragansett</t>
  </si>
  <si>
    <t>Buckfield</t>
  </si>
  <si>
    <t>SC</t>
  </si>
  <si>
    <t>Republic</t>
  </si>
  <si>
    <t>Wabaunsee</t>
  </si>
  <si>
    <t>Leverett</t>
  </si>
  <si>
    <t>Stutsman</t>
  </si>
  <si>
    <t>State</t>
  </si>
  <si>
    <t>Preble</t>
  </si>
  <si>
    <t>Duchesne</t>
  </si>
  <si>
    <t>Gaston</t>
  </si>
  <si>
    <t>Lampasas</t>
  </si>
  <si>
    <t>New Mexico</t>
  </si>
  <si>
    <t>Dickenson</t>
  </si>
  <si>
    <t>San Bernardino</t>
  </si>
  <si>
    <t>Medford</t>
  </si>
  <si>
    <t>Orland</t>
  </si>
  <si>
    <t>Orono</t>
  </si>
  <si>
    <t>Stratham</t>
  </si>
  <si>
    <t>Hartland</t>
  </si>
  <si>
    <t>Transylvania</t>
  </si>
  <si>
    <t>King George</t>
  </si>
  <si>
    <t>Berlin</t>
  </si>
  <si>
    <t>Burnett</t>
  </si>
  <si>
    <t>Norwich</t>
  </si>
  <si>
    <t>West Haven</t>
  </si>
  <si>
    <t>MCD</t>
  </si>
  <si>
    <t>Passamaquoddy Indian Township</t>
  </si>
  <si>
    <t>Eddy</t>
  </si>
  <si>
    <t>Mathews</t>
  </si>
  <si>
    <t>Nottoway</t>
  </si>
  <si>
    <t>Merrimack</t>
  </si>
  <si>
    <t>La Salle</t>
  </si>
  <si>
    <t>Elec Vote</t>
  </si>
  <si>
    <t>Arkansas Secretary of State Elections</t>
  </si>
  <si>
    <t>Gardiner</t>
  </si>
  <si>
    <t>Frankfort</t>
  </si>
  <si>
    <t>Freeport</t>
  </si>
  <si>
    <t>Comerío</t>
  </si>
  <si>
    <t>Mifflin</t>
  </si>
  <si>
    <t>East Central Penobscot</t>
  </si>
  <si>
    <t>El Dorado</t>
  </si>
  <si>
    <t>Maricopa</t>
  </si>
  <si>
    <t>La Paz</t>
  </si>
  <si>
    <t>Denver</t>
  </si>
  <si>
    <t>Lares</t>
  </si>
  <si>
    <t>Codyville</t>
  </si>
  <si>
    <t>Sevier</t>
  </si>
  <si>
    <t>Carbon</t>
  </si>
  <si>
    <t>Shortname</t>
  </si>
  <si>
    <t>Carver</t>
  </si>
  <si>
    <t>Travis</t>
  </si>
  <si>
    <t>Longmeadow</t>
  </si>
  <si>
    <t>Lorain</t>
  </si>
  <si>
    <t>Montpelier</t>
  </si>
  <si>
    <t>Winooski</t>
  </si>
  <si>
    <t>Eaton</t>
  </si>
  <si>
    <t>Pine</t>
  </si>
  <si>
    <t>Cape May</t>
  </si>
  <si>
    <t>San Mateo</t>
  </si>
  <si>
    <t>Ontario</t>
  </si>
  <si>
    <t>Sheffield</t>
  </si>
  <si>
    <t>Shelburne</t>
  </si>
  <si>
    <t>Clarion</t>
  </si>
  <si>
    <t>Albany</t>
  </si>
  <si>
    <t>Morovis</t>
  </si>
  <si>
    <t>Sandgate</t>
  </si>
  <si>
    <t>Connor</t>
  </si>
  <si>
    <t>Freeman</t>
  </si>
  <si>
    <t>McCreary</t>
  </si>
  <si>
    <t>State Ballot Listing</t>
  </si>
  <si>
    <t>Farmington</t>
  </si>
  <si>
    <t>Cornish</t>
  </si>
  <si>
    <t>Derry</t>
  </si>
  <si>
    <t>Augusta</t>
  </si>
  <si>
    <t>Navajo</t>
  </si>
  <si>
    <t>Sublette</t>
  </si>
  <si>
    <t>Dublin</t>
  </si>
  <si>
    <t>Milo</t>
  </si>
  <si>
    <t>Monticello</t>
  </si>
  <si>
    <t>Minot</t>
  </si>
  <si>
    <t>Stearns CD6</t>
  </si>
  <si>
    <t>Big Stone</t>
  </si>
  <si>
    <t>Victory</t>
  </si>
  <si>
    <t>Richland</t>
  </si>
  <si>
    <t>Hood River</t>
  </si>
  <si>
    <t>McDonough</t>
  </si>
  <si>
    <t>Glades</t>
  </si>
  <si>
    <t>Cache</t>
  </si>
  <si>
    <t>Humboldt</t>
  </si>
  <si>
    <t>Lyme</t>
  </si>
  <si>
    <t>Delaware</t>
  </si>
  <si>
    <t>DE</t>
  </si>
  <si>
    <t>Madbury</t>
  </si>
  <si>
    <t>Paulding</t>
  </si>
  <si>
    <t>Marlow</t>
  </si>
  <si>
    <t>Muhlenberg</t>
  </si>
  <si>
    <t>Sebec</t>
  </si>
  <si>
    <t>Watauga</t>
  </si>
  <si>
    <t>Town</t>
  </si>
  <si>
    <t>Pottawattamie</t>
  </si>
  <si>
    <t>Virginia</t>
  </si>
  <si>
    <t>Barron</t>
  </si>
  <si>
    <t>West Tisbury</t>
  </si>
  <si>
    <t>Revere</t>
  </si>
  <si>
    <t>Woodbridge</t>
  </si>
  <si>
    <t>Waitsfield</t>
  </si>
  <si>
    <t>Boscawen</t>
  </si>
  <si>
    <t>New Sharon</t>
  </si>
  <si>
    <t>Burke</t>
  </si>
  <si>
    <t>Jefferson Davis</t>
  </si>
  <si>
    <t>Dauphin</t>
  </si>
  <si>
    <t>Chicot</t>
  </si>
  <si>
    <t>Pickens</t>
  </si>
  <si>
    <t>Pike</t>
  </si>
  <si>
    <t>Ada</t>
  </si>
  <si>
    <t>Oswego</t>
  </si>
  <si>
    <t>Otsego</t>
  </si>
  <si>
    <t>Sherman</t>
  </si>
  <si>
    <t>Livingston</t>
  </si>
  <si>
    <t>Tuscarawas</t>
  </si>
  <si>
    <t>Coventry</t>
  </si>
  <si>
    <t>Bar Harbor</t>
  </si>
  <si>
    <t>Providence CD1</t>
  </si>
  <si>
    <t>Webb</t>
  </si>
  <si>
    <t>Lac Qui Parle</t>
  </si>
  <si>
    <t>Huerfano</t>
  </si>
  <si>
    <t>Ogemaw</t>
  </si>
  <si>
    <t>Etna</t>
  </si>
  <si>
    <t>Ballard</t>
  </si>
  <si>
    <t>Brantley</t>
  </si>
  <si>
    <t>North Dakota</t>
  </si>
  <si>
    <t>Edwards</t>
  </si>
  <si>
    <t>Elk</t>
  </si>
  <si>
    <t>Muskogee</t>
  </si>
  <si>
    <t>Sandoval CD1</t>
  </si>
  <si>
    <t>Canadian CD3</t>
  </si>
  <si>
    <t>Canadian CD4</t>
  </si>
  <si>
    <t>Creek CD1</t>
  </si>
  <si>
    <t>Sangamon</t>
  </si>
  <si>
    <t>Kankakee</t>
  </si>
  <si>
    <t>Macoupin</t>
  </si>
  <si>
    <t>Lane</t>
  </si>
  <si>
    <t>Oakland</t>
  </si>
  <si>
    <t>Arizona Secretary of State Division of Election Services</t>
  </si>
  <si>
    <t>Fort Fairfield</t>
  </si>
  <si>
    <t>Cook CD8</t>
  </si>
  <si>
    <t>Other</t>
  </si>
  <si>
    <t>District 6</t>
  </si>
  <si>
    <t>Tamworth</t>
  </si>
  <si>
    <t>Maricopa CD3</t>
  </si>
  <si>
    <t>Sarasota</t>
  </si>
  <si>
    <t>Alachua</t>
  </si>
  <si>
    <t>Raymond</t>
  </si>
  <si>
    <t>Worcester</t>
  </si>
  <si>
    <t>Scituate</t>
  </si>
  <si>
    <t>Wakulla</t>
  </si>
  <si>
    <t>Wade</t>
  </si>
  <si>
    <t>Meredith</t>
  </si>
  <si>
    <t>Baltimore County CD7</t>
  </si>
  <si>
    <t>Armstrong</t>
  </si>
  <si>
    <t>De Baca</t>
  </si>
  <si>
    <t>Charles</t>
  </si>
  <si>
    <t>Dorchester</t>
  </si>
  <si>
    <t>Gallatin</t>
  </si>
  <si>
    <t>Charlton</t>
  </si>
  <si>
    <t>Hickory</t>
  </si>
  <si>
    <t>Fond du Lac</t>
  </si>
  <si>
    <t>Asotin</t>
  </si>
  <si>
    <t>District 5</t>
  </si>
  <si>
    <t>Lewis and Clark</t>
  </si>
  <si>
    <t>Trousdale</t>
  </si>
  <si>
    <t>Unicoi</t>
  </si>
  <si>
    <t>Winchester</t>
  </si>
  <si>
    <t>Michigan Department of State</t>
  </si>
  <si>
    <t>Arkansas</t>
  </si>
  <si>
    <t>Plymouth</t>
  </si>
  <si>
    <t>St. Helena</t>
  </si>
  <si>
    <t>Candler</t>
  </si>
  <si>
    <t>Carroll</t>
  </si>
  <si>
    <t>Daggett</t>
  </si>
  <si>
    <t>Hansford</t>
  </si>
  <si>
    <t>Horry</t>
  </si>
  <si>
    <t>Avoyelles</t>
  </si>
  <si>
    <t>New Milford</t>
  </si>
  <si>
    <t>Newtown</t>
  </si>
  <si>
    <t>Lancaster</t>
  </si>
  <si>
    <t>Staunton</t>
  </si>
  <si>
    <t>Ware</t>
  </si>
  <si>
    <t>Boone</t>
  </si>
  <si>
    <t>Mt. Washington</t>
  </si>
  <si>
    <t>States</t>
  </si>
  <si>
    <t>Caledonia</t>
  </si>
  <si>
    <t>Searsburg</t>
  </si>
  <si>
    <t>Hawkins</t>
  </si>
  <si>
    <t>Appanoose</t>
  </si>
  <si>
    <t>Beaver</t>
  </si>
  <si>
    <t>Weathersfield</t>
  </si>
  <si>
    <t>Hand</t>
  </si>
  <si>
    <t>Harnett</t>
  </si>
  <si>
    <t>Dutchess</t>
  </si>
  <si>
    <t>Kalkaska</t>
  </si>
  <si>
    <t>Cortland</t>
  </si>
  <si>
    <t>Sebastian</t>
  </si>
  <si>
    <t>Sharp</t>
  </si>
  <si>
    <t>Levy</t>
  </si>
  <si>
    <t>Boothbay Harbor</t>
  </si>
  <si>
    <t>Roosevelt</t>
  </si>
  <si>
    <t>Barnes</t>
  </si>
  <si>
    <t>Edgefield</t>
  </si>
  <si>
    <t>Harrison</t>
  </si>
  <si>
    <t>Bosque</t>
  </si>
  <si>
    <t>Las Animas</t>
  </si>
  <si>
    <t>Desha</t>
  </si>
  <si>
    <t>District 4</t>
  </si>
  <si>
    <t>Addison</t>
  </si>
  <si>
    <t>Pelham</t>
  </si>
  <si>
    <t>Kittitas</t>
  </si>
  <si>
    <t>Kent</t>
  </si>
  <si>
    <t>Loudon</t>
  </si>
  <si>
    <t>Maury</t>
  </si>
  <si>
    <t>Greenwich</t>
  </si>
  <si>
    <t>Griswold</t>
  </si>
  <si>
    <t>Charlestown</t>
  </si>
  <si>
    <t>Oceana</t>
  </si>
  <si>
    <t>Somersworth</t>
  </si>
  <si>
    <t>Salem</t>
  </si>
  <si>
    <t>Harmon</t>
  </si>
  <si>
    <t>Sumner</t>
  </si>
  <si>
    <t>Woodson</t>
  </si>
  <si>
    <t>Ashley</t>
  </si>
  <si>
    <t>Windsor</t>
  </si>
  <si>
    <t>OK</t>
  </si>
  <si>
    <t>Eustis</t>
  </si>
  <si>
    <t>Natick</t>
  </si>
  <si>
    <t>Wicomico</t>
  </si>
  <si>
    <t>Chittenden</t>
  </si>
  <si>
    <t>Pocahontas</t>
  </si>
  <si>
    <t>New Boston</t>
  </si>
  <si>
    <t>Socorro</t>
  </si>
  <si>
    <t>Taos</t>
  </si>
  <si>
    <t>Beaverhead</t>
  </si>
  <si>
    <t>Colbert</t>
  </si>
  <si>
    <t>East Central Franklin</t>
  </si>
  <si>
    <t>Dighton</t>
  </si>
  <si>
    <t>Robbinston</t>
  </si>
  <si>
    <t>Cherryfield</t>
  </si>
  <si>
    <t>Attleboro</t>
  </si>
  <si>
    <t>Bowie</t>
  </si>
  <si>
    <t>Faulkner</t>
  </si>
  <si>
    <t>District 35</t>
  </si>
  <si>
    <t>North Brookfield</t>
  </si>
  <si>
    <t>Hadleys Purchase</t>
  </si>
  <si>
    <t>Criehaven</t>
  </si>
  <si>
    <t>Kershaw</t>
  </si>
  <si>
    <t>Talmadge</t>
  </si>
  <si>
    <t>Warner</t>
  </si>
  <si>
    <t>Dudley</t>
  </si>
  <si>
    <t>Edmunds</t>
  </si>
  <si>
    <t>Harmony</t>
  </si>
  <si>
    <t>Humphreys</t>
  </si>
  <si>
    <t>New Limerick</t>
  </si>
  <si>
    <t>Columbus</t>
  </si>
  <si>
    <t>Gunnison</t>
  </si>
  <si>
    <t>Onondaga</t>
  </si>
  <si>
    <t>Mendon</t>
  </si>
  <si>
    <t>Garrett</t>
  </si>
  <si>
    <t>Other Candidates</t>
  </si>
  <si>
    <t>Coffey</t>
  </si>
  <si>
    <t>Charlotte</t>
  </si>
  <si>
    <t>Highest % of Vote and Lose</t>
  </si>
  <si>
    <t>D</t>
  </si>
  <si>
    <t>Rabun</t>
  </si>
  <si>
    <t>South Aroostook</t>
  </si>
  <si>
    <t>Wilkin</t>
  </si>
  <si>
    <t>Boxford</t>
  </si>
  <si>
    <t>Thorndike</t>
  </si>
  <si>
    <t>Richardson</t>
  </si>
  <si>
    <t>Winhall</t>
  </si>
  <si>
    <t>Livermore Falls</t>
  </si>
  <si>
    <t>Lubec</t>
  </si>
  <si>
    <t>UT</t>
  </si>
  <si>
    <t>District 11</t>
  </si>
  <si>
    <t>Hockley</t>
  </si>
  <si>
    <t>Atkinson</t>
  </si>
  <si>
    <t>Escambia</t>
  </si>
  <si>
    <t>Truro</t>
  </si>
  <si>
    <t>Ayer</t>
  </si>
  <si>
    <t>Banner</t>
  </si>
  <si>
    <t>Wasatch</t>
  </si>
  <si>
    <t>Stanley</t>
  </si>
  <si>
    <t>Charles Mix</t>
  </si>
  <si>
    <t>Millard</t>
  </si>
  <si>
    <t>Piute</t>
  </si>
  <si>
    <t>Arthur</t>
  </si>
  <si>
    <t>Le Sueur</t>
  </si>
  <si>
    <t>Barrow</t>
  </si>
  <si>
    <t>Faribault</t>
  </si>
  <si>
    <t>Sully</t>
  </si>
  <si>
    <t>Beltrami</t>
  </si>
  <si>
    <t>Ashford</t>
  </si>
  <si>
    <t>Whitman</t>
  </si>
  <si>
    <t>Mount Chase</t>
  </si>
  <si>
    <t>Ramsey CD6</t>
  </si>
  <si>
    <t>McDowell</t>
  </si>
  <si>
    <t>Lamb</t>
  </si>
  <si>
    <t>Gratiot</t>
  </si>
  <si>
    <t>Vote1</t>
  </si>
  <si>
    <t>Catawba</t>
  </si>
  <si>
    <t>Hamlin</t>
  </si>
  <si>
    <t>Musselshell</t>
  </si>
  <si>
    <t>Linn</t>
  </si>
  <si>
    <t>Alger</t>
  </si>
  <si>
    <t>Thayer</t>
  </si>
  <si>
    <t>Weber</t>
  </si>
  <si>
    <t>Calhoun</t>
  </si>
  <si>
    <t>Coos</t>
  </si>
  <si>
    <t>New York</t>
  </si>
  <si>
    <t>NY</t>
  </si>
  <si>
    <t>Brazos</t>
  </si>
  <si>
    <t>Lapeer</t>
  </si>
  <si>
    <t>Kenosha</t>
  </si>
  <si>
    <t>Brunswick</t>
  </si>
  <si>
    <t>Rock</t>
  </si>
  <si>
    <t>Loudoun</t>
  </si>
  <si>
    <t>Cushing</t>
  </si>
  <si>
    <t>Missaukee</t>
  </si>
  <si>
    <t>Cranberry Isles</t>
  </si>
  <si>
    <t>Crystal</t>
  </si>
  <si>
    <t>Counties Shared Among Cong Dist</t>
  </si>
  <si>
    <t>Moniteau</t>
  </si>
  <si>
    <t>Petersham</t>
  </si>
  <si>
    <t>Raynham</t>
  </si>
  <si>
    <t>Cimarron</t>
  </si>
  <si>
    <t>Roxbury</t>
  </si>
  <si>
    <t>Killingly</t>
  </si>
  <si>
    <t>Gray</t>
  </si>
  <si>
    <t>Johnson</t>
  </si>
  <si>
    <t>Fourth Place</t>
  </si>
  <si>
    <t>Moretown</t>
  </si>
  <si>
    <t>Ellsworth</t>
  </si>
  <si>
    <t>Ledyard</t>
  </si>
  <si>
    <t>San Diego</t>
  </si>
  <si>
    <t>Edmonson</t>
  </si>
  <si>
    <t>Indian Township</t>
  </si>
  <si>
    <t>Tuftonboro</t>
  </si>
  <si>
    <t>West Boylston</t>
  </si>
  <si>
    <t>Daviess</t>
  </si>
  <si>
    <t>Dearborn</t>
  </si>
  <si>
    <t>Ashby</t>
  </si>
  <si>
    <t>Manchester</t>
  </si>
  <si>
    <t>Winterport</t>
  </si>
  <si>
    <t>Rock Island</t>
  </si>
  <si>
    <t>Quay</t>
  </si>
  <si>
    <t>St. Charles</t>
  </si>
  <si>
    <t>Smith</t>
  </si>
  <si>
    <t>Scurry</t>
  </si>
  <si>
    <t>Cabarrus</t>
  </si>
  <si>
    <t>Edgar</t>
  </si>
  <si>
    <t>Saginaw</t>
  </si>
  <si>
    <t>Sanilac</t>
  </si>
  <si>
    <t>Christian</t>
  </si>
  <si>
    <t>Hampstead</t>
  </si>
  <si>
    <t>East Montpelier</t>
  </si>
  <si>
    <t>T3 ND</t>
  </si>
  <si>
    <t>Gasconade</t>
  </si>
  <si>
    <t>Cameron</t>
  </si>
  <si>
    <t>Harrisonburg</t>
  </si>
  <si>
    <t>Kitsap</t>
  </si>
  <si>
    <t>Wareham</t>
  </si>
  <si>
    <t>Low and Burbanks Grant</t>
  </si>
  <si>
    <t>Meriden</t>
  </si>
  <si>
    <t>New Britain</t>
  </si>
  <si>
    <t>Watonwan</t>
  </si>
  <si>
    <t>South Hadley</t>
  </si>
  <si>
    <t>Northwest Somerset</t>
  </si>
  <si>
    <t>Atkinson and Gilmanton Academy Grant</t>
  </si>
  <si>
    <t>Beans Purchase</t>
  </si>
  <si>
    <t>Chandlers Purchase</t>
  </si>
  <si>
    <t>Crawfords Purchase</t>
  </si>
  <si>
    <t>Danvers</t>
  </si>
  <si>
    <t>Caratunk</t>
  </si>
  <si>
    <t>Southborough</t>
  </si>
  <si>
    <t>Southbridge</t>
  </si>
  <si>
    <t>Citrus</t>
  </si>
  <si>
    <t>Winchendon</t>
  </si>
  <si>
    <t>Salt Lake CD3</t>
  </si>
  <si>
    <t>Dallam</t>
  </si>
  <si>
    <t>Clermont</t>
  </si>
  <si>
    <t>Torrington</t>
  </si>
  <si>
    <t>Mount Holly</t>
  </si>
  <si>
    <t>South Windsor</t>
  </si>
  <si>
    <t>Southbury</t>
  </si>
  <si>
    <t>Tallahatchie</t>
  </si>
  <si>
    <t>PA</t>
  </si>
  <si>
    <t>Ramsey</t>
  </si>
  <si>
    <t>Walton</t>
  </si>
  <si>
    <t>Merrick</t>
  </si>
  <si>
    <t>Anoka CD3</t>
  </si>
  <si>
    <t>Milan</t>
  </si>
  <si>
    <t>Millsfield</t>
  </si>
  <si>
    <t>Ashe</t>
  </si>
  <si>
    <t>Avery</t>
  </si>
  <si>
    <t>Alamance</t>
  </si>
  <si>
    <t>Cocke</t>
  </si>
  <si>
    <t>Cape Girardeau</t>
  </si>
  <si>
    <t>Wallace</t>
  </si>
  <si>
    <t>Anne Arundel CD5</t>
  </si>
  <si>
    <t>Contra Costa</t>
  </si>
  <si>
    <t>Garden</t>
  </si>
  <si>
    <t>Kansas</t>
  </si>
  <si>
    <t>Sandusky</t>
  </si>
  <si>
    <t>Trumbull</t>
  </si>
  <si>
    <t>Screven</t>
  </si>
  <si>
    <t>St. James</t>
  </si>
  <si>
    <t>Rye</t>
  </si>
  <si>
    <t>Sanbornton</t>
  </si>
  <si>
    <t>Bullitt</t>
  </si>
  <si>
    <t>Berwick</t>
  </si>
  <si>
    <t>Victoria</t>
  </si>
  <si>
    <t>Breckinridge</t>
  </si>
  <si>
    <t>District 50</t>
  </si>
  <si>
    <t>District 51</t>
  </si>
  <si>
    <t>Pennsylvania</t>
  </si>
  <si>
    <t>Reed</t>
  </si>
  <si>
    <t>St. John</t>
  </si>
  <si>
    <t>Pleasant Point</t>
  </si>
  <si>
    <t>Subdivision</t>
  </si>
  <si>
    <t>Braxton</t>
  </si>
  <si>
    <t>Mississippi Secretary of State Elections Division</t>
  </si>
  <si>
    <t>-</t>
  </si>
  <si>
    <t>Tulsa</t>
  </si>
  <si>
    <t>Passadumkeag</t>
  </si>
  <si>
    <t>Palo Alto</t>
  </si>
  <si>
    <t>Cavalier</t>
  </si>
  <si>
    <t>Sequatchie</t>
  </si>
  <si>
    <t>Banks</t>
  </si>
  <si>
    <t>Strafford</t>
  </si>
  <si>
    <t>Jaffrey</t>
  </si>
  <si>
    <t>Beacon Falls</t>
  </si>
  <si>
    <t>Schoharie</t>
  </si>
  <si>
    <t>Corinna</t>
  </si>
  <si>
    <t>Dayton</t>
  </si>
  <si>
    <t>Deblois</t>
  </si>
  <si>
    <t>Stanislaus</t>
  </si>
  <si>
    <t>Grant</t>
  </si>
  <si>
    <t>AK</t>
  </si>
  <si>
    <t>North Haven</t>
  </si>
  <si>
    <t>Wisconsin</t>
  </si>
  <si>
    <t>Craven</t>
  </si>
  <si>
    <t>Fajardo</t>
  </si>
  <si>
    <t>Bennington</t>
  </si>
  <si>
    <t>Aguada</t>
  </si>
  <si>
    <t>Sangerville</t>
  </si>
  <si>
    <t>Desoto</t>
  </si>
  <si>
    <t>Maine</t>
  </si>
  <si>
    <t>Vienna</t>
  </si>
  <si>
    <t>Northeast Piscataquis</t>
  </si>
  <si>
    <t>Caribou</t>
  </si>
  <si>
    <t>Treasure</t>
  </si>
  <si>
    <t>Ervings Location</t>
  </si>
  <si>
    <t>Eastham</t>
  </si>
  <si>
    <t>Mineral</t>
  </si>
  <si>
    <t>Page</t>
  </si>
  <si>
    <t>Gates</t>
  </si>
  <si>
    <t>Bee</t>
  </si>
  <si>
    <t>Dracut</t>
  </si>
  <si>
    <t>Galax</t>
  </si>
  <si>
    <t>Sugar Hill</t>
  </si>
  <si>
    <t>Middlebury</t>
  </si>
  <si>
    <t>Garfield</t>
  </si>
  <si>
    <t>Suffolk</t>
  </si>
  <si>
    <t>Sargents Purchase</t>
  </si>
  <si>
    <t>North Penobscot</t>
  </si>
  <si>
    <t>Whitney</t>
  </si>
  <si>
    <t>Twombly</t>
  </si>
  <si>
    <t>Outagamie</t>
  </si>
  <si>
    <t>Branch</t>
  </si>
  <si>
    <t>Charlevoix</t>
  </si>
  <si>
    <t>Southington</t>
  </si>
  <si>
    <t>Henry</t>
  </si>
  <si>
    <t>Houston</t>
  </si>
  <si>
    <t>Daniels</t>
  </si>
  <si>
    <t>Chaves</t>
  </si>
  <si>
    <t>4th</t>
  </si>
  <si>
    <t>Un. Twp. Unity</t>
  </si>
  <si>
    <t>Griggs</t>
  </si>
  <si>
    <t>Marshfield</t>
  </si>
  <si>
    <t>North Hampton</t>
  </si>
  <si>
    <t>South Carolina State Election Commission</t>
  </si>
  <si>
    <t>Snohomish</t>
  </si>
  <si>
    <t>Stockholm</t>
  </si>
  <si>
    <t>Stockton Springs</t>
  </si>
  <si>
    <t>Westminster</t>
  </si>
  <si>
    <t>Ellis</t>
  </si>
  <si>
    <t>TXTX</t>
  </si>
  <si>
    <t>Bernalillo CD1</t>
  </si>
  <si>
    <t>Canterbury</t>
  </si>
  <si>
    <t>Cooke</t>
  </si>
  <si>
    <t>West Springfield</t>
  </si>
  <si>
    <t>Cleveland</t>
  </si>
  <si>
    <t>Plaistow</t>
  </si>
  <si>
    <t>South Franklin</t>
  </si>
  <si>
    <t>Center Harbor</t>
  </si>
  <si>
    <t>Old Town</t>
  </si>
  <si>
    <t>Oliver</t>
  </si>
  <si>
    <t>North Carolina</t>
  </si>
  <si>
    <t>Parish</t>
  </si>
  <si>
    <t>De Soto</t>
  </si>
  <si>
    <t>Radford</t>
  </si>
  <si>
    <t>Shasta</t>
  </si>
  <si>
    <t>Clackamas</t>
  </si>
  <si>
    <t>Clatsop</t>
  </si>
  <si>
    <t>Billings</t>
  </si>
  <si>
    <t>Nez Perce</t>
  </si>
  <si>
    <t>Porter</t>
  </si>
  <si>
    <t>Schley</t>
  </si>
  <si>
    <t>Dent</t>
  </si>
  <si>
    <t>Fillmore</t>
  </si>
  <si>
    <t>Brandon</t>
  </si>
  <si>
    <t>Will</t>
  </si>
  <si>
    <t>Conecuh</t>
  </si>
  <si>
    <t>Indian River</t>
  </si>
  <si>
    <t>Hendry</t>
  </si>
  <si>
    <t>Pecos</t>
  </si>
  <si>
    <t>Mahaska</t>
  </si>
  <si>
    <t>Barre</t>
  </si>
  <si>
    <t>Sanborn</t>
  </si>
  <si>
    <t>North Smithfield</t>
  </si>
  <si>
    <t>St. Lucie</t>
  </si>
  <si>
    <t>No. 21</t>
  </si>
  <si>
    <t>District 1</t>
  </si>
  <si>
    <t>Scioto</t>
  </si>
  <si>
    <t>Swift</t>
  </si>
  <si>
    <t>Wayne</t>
  </si>
  <si>
    <t>Chelan</t>
  </si>
  <si>
    <t>Clallam</t>
  </si>
  <si>
    <t>Sheboygan</t>
  </si>
  <si>
    <t>Votes</t>
  </si>
  <si>
    <t>District 53</t>
  </si>
  <si>
    <t>Powder River</t>
  </si>
  <si>
    <t>Pierce</t>
  </si>
  <si>
    <t>Kittson</t>
  </si>
  <si>
    <t>Wahkiakum</t>
  </si>
  <si>
    <t>Logan</t>
  </si>
  <si>
    <t>Spencer</t>
  </si>
  <si>
    <t>Trigg</t>
  </si>
  <si>
    <t>Hamblen</t>
  </si>
  <si>
    <t>Bacon</t>
  </si>
  <si>
    <t>Crow Wing</t>
  </si>
  <si>
    <t>Centre</t>
  </si>
  <si>
    <t>Chester</t>
  </si>
  <si>
    <t>Lipscomb</t>
  </si>
  <si>
    <t>Lakeville</t>
  </si>
  <si>
    <t>Kingston</t>
  </si>
  <si>
    <t>Stearns CD7</t>
  </si>
  <si>
    <t>Orleans</t>
  </si>
  <si>
    <t>Manatí</t>
  </si>
  <si>
    <t>Silver Bow</t>
  </si>
  <si>
    <t>Dickinson</t>
  </si>
  <si>
    <t>Burlington</t>
  </si>
  <si>
    <t>Skagit</t>
  </si>
  <si>
    <t>Chase</t>
  </si>
  <si>
    <t>Chautauqua</t>
  </si>
  <si>
    <t>Alton</t>
  </si>
  <si>
    <t>Eddington</t>
  </si>
  <si>
    <t>Wrentham</t>
  </si>
  <si>
    <t>Number of State Ballots</t>
  </si>
  <si>
    <t>Imperial</t>
  </si>
  <si>
    <t>RI</t>
  </si>
  <si>
    <t>Jeff Davis</t>
  </si>
  <si>
    <t>Wendell</t>
  </si>
  <si>
    <t>Fairfax</t>
  </si>
  <si>
    <t>Lowell</t>
  </si>
  <si>
    <t>Ludlow</t>
  </si>
  <si>
    <t>Brookline</t>
  </si>
  <si>
    <t>Los Angeles</t>
  </si>
  <si>
    <t>Cumberland</t>
  </si>
  <si>
    <t>Bourbon</t>
  </si>
  <si>
    <t>Amity</t>
  </si>
  <si>
    <t>Chicopee</t>
  </si>
  <si>
    <t>Gregg</t>
  </si>
  <si>
    <t>Benson</t>
  </si>
  <si>
    <t>El Paso</t>
  </si>
  <si>
    <t>Cayuga</t>
  </si>
  <si>
    <t>San Francisco</t>
  </si>
  <si>
    <t>San Joaquin</t>
  </si>
  <si>
    <t>Sprague</t>
  </si>
  <si>
    <t>Mayes</t>
  </si>
  <si>
    <t>Brimfield</t>
  </si>
  <si>
    <t>Wadena</t>
  </si>
  <si>
    <t>Wellfleet</t>
  </si>
  <si>
    <t>Hiram</t>
  </si>
  <si>
    <t>Wiscasset</t>
  </si>
  <si>
    <t>Yavapai</t>
  </si>
  <si>
    <t>Egremont</t>
  </si>
  <si>
    <t>Erving</t>
  </si>
  <si>
    <t>Walthall</t>
  </si>
  <si>
    <t>Water Area</t>
  </si>
  <si>
    <t>South Berwick</t>
  </si>
  <si>
    <t>Killington</t>
  </si>
  <si>
    <t>Kirby</t>
  </si>
  <si>
    <t>Bradford</t>
  </si>
  <si>
    <t>Portage Lake</t>
  </si>
  <si>
    <t>Pushmataha</t>
  </si>
  <si>
    <t>Southwick</t>
  </si>
  <si>
    <t>Baker</t>
  </si>
  <si>
    <t>Morehouse</t>
  </si>
  <si>
    <t>Bellingham</t>
  </si>
  <si>
    <t>Prospect</t>
  </si>
  <si>
    <t>East Central Washington</t>
  </si>
  <si>
    <t>Nantucket</t>
  </si>
  <si>
    <t>Mail Ballots</t>
  </si>
  <si>
    <t>Amesbury</t>
  </si>
  <si>
    <t>Ashburnham</t>
  </si>
  <si>
    <t>MO</t>
  </si>
  <si>
    <t>Sorrento</t>
  </si>
  <si>
    <t>Berkeley</t>
  </si>
  <si>
    <t>District 34</t>
  </si>
  <si>
    <t>New Marlborough</t>
  </si>
  <si>
    <t>Grundy</t>
  </si>
  <si>
    <t>Carlisle</t>
  </si>
  <si>
    <t>Middlesex</t>
  </si>
  <si>
    <t>Bolivar</t>
  </si>
  <si>
    <t>Chouteau</t>
  </si>
  <si>
    <t>Luzerne</t>
  </si>
  <si>
    <t>Catoosa</t>
  </si>
  <si>
    <t>Attala</t>
  </si>
  <si>
    <t>Norwood</t>
  </si>
  <si>
    <t>Northumberland</t>
  </si>
  <si>
    <t>Westmore</t>
  </si>
  <si>
    <t>Weybridge</t>
  </si>
  <si>
    <t>DeSoto</t>
  </si>
  <si>
    <t>Macomb</t>
  </si>
  <si>
    <t>Larue</t>
  </si>
  <si>
    <t>Concordia</t>
  </si>
  <si>
    <t>Magalloway</t>
  </si>
  <si>
    <t>Pondera</t>
  </si>
  <si>
    <t>Yellow Medicine</t>
  </si>
  <si>
    <t>Huron</t>
  </si>
  <si>
    <t>Bledsoe</t>
  </si>
  <si>
    <t>Sarpy</t>
  </si>
  <si>
    <t>Gorham</t>
  </si>
  <si>
    <t>Pembina</t>
  </si>
  <si>
    <t>Appleton</t>
  </si>
  <si>
    <t>Red Willow</t>
  </si>
  <si>
    <t>Stephens</t>
  </si>
  <si>
    <t>Waldo</t>
  </si>
  <si>
    <t>Lynnfield</t>
  </si>
  <si>
    <t>Malden</t>
  </si>
  <si>
    <t>Sawyer</t>
  </si>
  <si>
    <t>Shawano</t>
  </si>
  <si>
    <t>Norton</t>
  </si>
  <si>
    <t>Clinton</t>
  </si>
  <si>
    <t>Bailey</t>
  </si>
  <si>
    <t>Osceola</t>
  </si>
  <si>
    <t>Pinellas</t>
  </si>
  <si>
    <t>Dakota CD2</t>
  </si>
  <si>
    <t>Danby</t>
  </si>
  <si>
    <t>Salt Lake CD2</t>
  </si>
  <si>
    <t>Chichester</t>
  </si>
  <si>
    <t>Delta</t>
  </si>
  <si>
    <t>DC</t>
  </si>
  <si>
    <t>Mendocino</t>
  </si>
  <si>
    <t>Añasco</t>
  </si>
  <si>
    <t>Wethersfield</t>
  </si>
  <si>
    <t>Richford</t>
  </si>
  <si>
    <t>Isle Au Haut</t>
  </si>
  <si>
    <t>Meagher</t>
  </si>
  <si>
    <t>Kalamazoo</t>
  </si>
  <si>
    <t>Athens</t>
  </si>
  <si>
    <t>Tyringham</t>
  </si>
  <si>
    <t>East Hampton</t>
  </si>
  <si>
    <t>Starksboro</t>
  </si>
  <si>
    <t>Alfalfa</t>
  </si>
  <si>
    <t>Benton CD4</t>
  </si>
  <si>
    <t>Guánica</t>
  </si>
  <si>
    <t>District 19</t>
  </si>
  <si>
    <t>Garza</t>
  </si>
  <si>
    <t>Gurabo</t>
  </si>
  <si>
    <t>Otisfield</t>
  </si>
  <si>
    <t>Erath</t>
  </si>
  <si>
    <t>Old Orchard Beach</t>
  </si>
  <si>
    <t>Montrose</t>
  </si>
  <si>
    <t>Archuleta</t>
  </si>
  <si>
    <t>Baca</t>
  </si>
  <si>
    <t>Brownville</t>
  </si>
  <si>
    <t>Auglaize</t>
  </si>
  <si>
    <t>Scarborough</t>
  </si>
  <si>
    <t>Sweden</t>
  </si>
  <si>
    <t>Love</t>
  </si>
  <si>
    <t>Grand Isle</t>
  </si>
  <si>
    <t>Okanogan</t>
  </si>
  <si>
    <t>West Central Franklin</t>
  </si>
  <si>
    <t>Guildhall</t>
  </si>
  <si>
    <t>Beadle</t>
  </si>
  <si>
    <t>Doddridge</t>
  </si>
  <si>
    <t>Borden</t>
  </si>
  <si>
    <t>Preston</t>
  </si>
  <si>
    <t>Houlton</t>
  </si>
  <si>
    <t>Valencia CD2</t>
  </si>
  <si>
    <t>Calumet</t>
  </si>
  <si>
    <t>Lonoke</t>
  </si>
  <si>
    <t>Second College Grant</t>
  </si>
  <si>
    <t>Honolulu CD2</t>
  </si>
  <si>
    <t>MA</t>
  </si>
  <si>
    <t>Clarksburg</t>
  </si>
  <si>
    <t>Chesterfield</t>
  </si>
  <si>
    <t>Proctor</t>
  </si>
  <si>
    <t>Parker</t>
  </si>
  <si>
    <t>Alexandria</t>
  </si>
  <si>
    <t>Blanco</t>
  </si>
  <si>
    <t>Phillipston</t>
  </si>
  <si>
    <t>Deaf Smith</t>
  </si>
  <si>
    <t>Bucksport</t>
  </si>
  <si>
    <t>Goochland</t>
  </si>
  <si>
    <t>Pepin</t>
  </si>
  <si>
    <t>Prince William</t>
  </si>
  <si>
    <t>Kewaunee</t>
  </si>
  <si>
    <t>La Crosse</t>
  </si>
  <si>
    <t>Swanzey</t>
  </si>
  <si>
    <t>Brockton</t>
  </si>
  <si>
    <t>Hinds CD2</t>
  </si>
  <si>
    <t>Nuckolls</t>
  </si>
  <si>
    <t>Huntington</t>
  </si>
  <si>
    <t>Claiborne</t>
  </si>
  <si>
    <t>Newry</t>
  </si>
  <si>
    <t>Coles</t>
  </si>
  <si>
    <t>Bourne</t>
  </si>
  <si>
    <t>Licking</t>
  </si>
  <si>
    <t>Oklahoma State Election Board</t>
  </si>
  <si>
    <t>Otoe</t>
  </si>
  <si>
    <t>Woods</t>
  </si>
  <si>
    <t>Nash</t>
  </si>
  <si>
    <t>Rogers CD2</t>
  </si>
  <si>
    <t>V</t>
  </si>
  <si>
    <t>Maricopa CD2</t>
  </si>
  <si>
    <t>President</t>
  </si>
  <si>
    <t>St. Francois</t>
  </si>
  <si>
    <t>Amelia</t>
  </si>
  <si>
    <t>Pawlet</t>
  </si>
  <si>
    <t>Richmond</t>
  </si>
  <si>
    <t>Ralls</t>
  </si>
  <si>
    <t>Whately</t>
  </si>
  <si>
    <t>Izard</t>
  </si>
  <si>
    <t>Murray</t>
  </si>
  <si>
    <t>Wilbraham</t>
  </si>
  <si>
    <t>Hanson</t>
  </si>
  <si>
    <t>Hinesburg</t>
  </si>
  <si>
    <t>Louisa</t>
  </si>
  <si>
    <t>Pueblo</t>
  </si>
  <si>
    <t>Pope</t>
  </si>
  <si>
    <t>Eau Claire</t>
  </si>
  <si>
    <t>Traill</t>
  </si>
  <si>
    <t>Lackawanna</t>
  </si>
  <si>
    <t>Lebanon</t>
  </si>
  <si>
    <t>Covington</t>
  </si>
  <si>
    <t>Cary</t>
  </si>
  <si>
    <t>Coosa</t>
  </si>
  <si>
    <t>First Place</t>
  </si>
  <si>
    <t>Congressional District Ranking</t>
  </si>
  <si>
    <t>Kentucky</t>
  </si>
  <si>
    <t>Tallapoosa</t>
  </si>
  <si>
    <t>San Sebastián</t>
  </si>
  <si>
    <t>Salt Lake</t>
  </si>
  <si>
    <t>Collin</t>
  </si>
  <si>
    <t>Grainger</t>
  </si>
  <si>
    <t>Rome</t>
  </si>
  <si>
    <t>Prince George's CD5</t>
  </si>
  <si>
    <t>Gogebic</t>
  </si>
  <si>
    <t>Franconia</t>
  </si>
  <si>
    <t>No. 27</t>
  </si>
  <si>
    <t>Orneville</t>
  </si>
  <si>
    <t>Rockwood</t>
  </si>
  <si>
    <t>Sinclair</t>
  </si>
  <si>
    <t>Aguadilla</t>
  </si>
  <si>
    <t>Evans</t>
  </si>
  <si>
    <t>Virginia Beach</t>
  </si>
  <si>
    <t>Cambria</t>
  </si>
  <si>
    <t>Kinney</t>
  </si>
  <si>
    <t>Hudspeth</t>
  </si>
  <si>
    <t>Pima</t>
  </si>
  <si>
    <t>Bowman</t>
  </si>
  <si>
    <t>Roane</t>
  </si>
  <si>
    <t>King William</t>
  </si>
  <si>
    <t>White Pine</t>
  </si>
  <si>
    <t>Itasca</t>
  </si>
  <si>
    <t>Kanabec</t>
  </si>
  <si>
    <t>Yolo</t>
  </si>
  <si>
    <t>Alamosa</t>
  </si>
  <si>
    <t>Arapahoe</t>
  </si>
  <si>
    <t>Lake</t>
  </si>
  <si>
    <t>Bremer</t>
  </si>
  <si>
    <t>Toombs</t>
  </si>
  <si>
    <t>Cooper</t>
  </si>
  <si>
    <t>Midland</t>
  </si>
  <si>
    <t>Evangeline</t>
  </si>
  <si>
    <t>Lajas</t>
  </si>
  <si>
    <t>Oregon</t>
  </si>
  <si>
    <t>Troup</t>
  </si>
  <si>
    <t>Turner</t>
  </si>
  <si>
    <t>Winter Harbor</t>
  </si>
  <si>
    <t>Franklin</t>
  </si>
  <si>
    <t>Ogunquit</t>
  </si>
  <si>
    <t>% Total Vote</t>
  </si>
  <si>
    <t>Oscoda</t>
  </si>
  <si>
    <t>Tioga</t>
  </si>
  <si>
    <t>Swan's Island</t>
  </si>
  <si>
    <t>Great Pond</t>
  </si>
  <si>
    <t>Woodland</t>
  </si>
  <si>
    <t>Trimble</t>
  </si>
  <si>
    <t>Crook</t>
  </si>
  <si>
    <t>Hampshire</t>
  </si>
  <si>
    <t>Caguas</t>
  </si>
  <si>
    <t>Martins Location</t>
  </si>
  <si>
    <t>Swanton</t>
  </si>
  <si>
    <t>Cedar</t>
  </si>
  <si>
    <t>Davis</t>
  </si>
  <si>
    <t>Ontonagon</t>
  </si>
  <si>
    <t>Alford</t>
  </si>
  <si>
    <t>Pittsfield</t>
  </si>
  <si>
    <t>Bay</t>
  </si>
  <si>
    <t>Brooklyn</t>
  </si>
  <si>
    <t>Acushnet</t>
  </si>
  <si>
    <t>Nacogdoches</t>
  </si>
  <si>
    <t>District 32</t>
  </si>
  <si>
    <t>Fletcher</t>
  </si>
  <si>
    <t>Henrico</t>
  </si>
  <si>
    <t>Boise</t>
  </si>
  <si>
    <t>Kern</t>
  </si>
  <si>
    <t>Wolfe</t>
  </si>
  <si>
    <t>McHenry</t>
  </si>
  <si>
    <t>Klickitat</t>
  </si>
  <si>
    <t>Luna</t>
  </si>
  <si>
    <t>Passamaquoddy Pleasant Point</t>
  </si>
  <si>
    <t>Wolcott</t>
  </si>
  <si>
    <t>Nowata</t>
  </si>
  <si>
    <t>Wake</t>
  </si>
  <si>
    <t>Puerto Rico</t>
  </si>
  <si>
    <t>South Bristol</t>
  </si>
  <si>
    <t>Leicester</t>
  </si>
  <si>
    <t>Hubbardton</t>
  </si>
  <si>
    <t>Maryland</t>
  </si>
  <si>
    <t>Schoolcraft</t>
  </si>
  <si>
    <t>Gibson</t>
  </si>
  <si>
    <t>Windham</t>
  </si>
  <si>
    <t>Kidder</t>
  </si>
  <si>
    <t>Princeton</t>
  </si>
  <si>
    <t>Madison CD3</t>
  </si>
  <si>
    <t>Conventions</t>
  </si>
  <si>
    <t>Vermont Office of the Secretary of State Elections Division</t>
  </si>
  <si>
    <t>New Jersey Department of Law and Public Safety Division of Elections</t>
  </si>
  <si>
    <t>Newfield</t>
  </si>
  <si>
    <t>&gt;90%</t>
  </si>
  <si>
    <t>Jefferson</t>
  </si>
  <si>
    <t>Island Falls</t>
  </si>
  <si>
    <t>Maricopa CD6</t>
  </si>
  <si>
    <t>Gouldsboro</t>
  </si>
  <si>
    <t>Grand</t>
  </si>
  <si>
    <t>Atascosa</t>
  </si>
  <si>
    <t>Hammond</t>
  </si>
  <si>
    <t>Hampton Falls</t>
  </si>
  <si>
    <t>Hallowell</t>
  </si>
  <si>
    <t>California Secretary of State</t>
  </si>
  <si>
    <t>Kingfisher</t>
  </si>
  <si>
    <t>Rankin</t>
  </si>
  <si>
    <t>Red River</t>
  </si>
  <si>
    <t>Haralson</t>
  </si>
  <si>
    <t>New Salem</t>
  </si>
  <si>
    <t>Olmsted</t>
  </si>
  <si>
    <t>Defiance</t>
  </si>
  <si>
    <t>Tillman</t>
  </si>
  <si>
    <t>Dickey</t>
  </si>
  <si>
    <t>Chesterville</t>
  </si>
  <si>
    <t>Bell</t>
  </si>
  <si>
    <t>Boyd</t>
  </si>
  <si>
    <t>Readfield</t>
  </si>
  <si>
    <t>Uvalde</t>
  </si>
  <si>
    <t>Dakota</t>
  </si>
  <si>
    <t>Glocester</t>
  </si>
  <si>
    <t>Cibola</t>
  </si>
  <si>
    <t>Biddeford</t>
  </si>
  <si>
    <t>Andrews</t>
  </si>
  <si>
    <t>ND</t>
  </si>
  <si>
    <t>OH</t>
  </si>
  <si>
    <t>Newton</t>
  </si>
  <si>
    <t>Oconee</t>
  </si>
  <si>
    <t>Hardee</t>
  </si>
  <si>
    <t>Brooke</t>
  </si>
  <si>
    <t>Kleberg</t>
  </si>
  <si>
    <t>Ritchie</t>
  </si>
  <si>
    <t>Cabot</t>
  </si>
  <si>
    <t>Hormigueros</t>
  </si>
  <si>
    <t>Oldham</t>
  </si>
  <si>
    <t>Elko</t>
  </si>
  <si>
    <t>Guayanilla</t>
  </si>
  <si>
    <t>Guaynabo</t>
  </si>
  <si>
    <t>Oregon Secretary of State Elections Division</t>
  </si>
  <si>
    <t>East Longmeadow</t>
  </si>
  <si>
    <t>Buffalo</t>
  </si>
  <si>
    <t>Echols</t>
  </si>
  <si>
    <t>Vanceboro</t>
  </si>
  <si>
    <t>Fentress</t>
  </si>
  <si>
    <t>Giles</t>
  </si>
  <si>
    <t>Storey</t>
  </si>
  <si>
    <t>Dawson</t>
  </si>
  <si>
    <t>Forrest</t>
  </si>
  <si>
    <t>Ulster</t>
  </si>
  <si>
    <t>Oklahoma CD5</t>
  </si>
  <si>
    <t>Pembroke</t>
  </si>
  <si>
    <t>District 40</t>
  </si>
  <si>
    <t>Dorado</t>
  </si>
  <si>
    <t>Hertford</t>
  </si>
  <si>
    <t>Cotton</t>
  </si>
  <si>
    <t>Creek</t>
  </si>
  <si>
    <t>Winthrop</t>
  </si>
  <si>
    <t>Ouray</t>
  </si>
  <si>
    <t>Park</t>
  </si>
  <si>
    <t>American Samoa</t>
  </si>
  <si>
    <t>AS</t>
  </si>
  <si>
    <t>North Hero</t>
  </si>
  <si>
    <t>Massachusetts</t>
  </si>
  <si>
    <t>West Baton Rouge</t>
  </si>
  <si>
    <t>New Hampshire</t>
  </si>
  <si>
    <t>Shannon</t>
  </si>
  <si>
    <t>Frenchville</t>
  </si>
  <si>
    <t>Culberson</t>
  </si>
  <si>
    <t>San Miguel</t>
  </si>
  <si>
    <t>Baylor</t>
  </si>
  <si>
    <t>Columbiana</t>
  </si>
  <si>
    <t>Leyden</t>
  </si>
  <si>
    <t>Brule</t>
  </si>
  <si>
    <t>Bibb</t>
  </si>
  <si>
    <t>Beaver Cove</t>
  </si>
  <si>
    <t>Jerauld</t>
  </si>
  <si>
    <t>Drew</t>
  </si>
  <si>
    <t>Gilmer</t>
  </si>
  <si>
    <t>Whitingham</t>
  </si>
  <si>
    <t>Sterling</t>
  </si>
  <si>
    <t>Stonewall</t>
  </si>
  <si>
    <t>Northwest Aroostook</t>
  </si>
  <si>
    <t>Voting District</t>
  </si>
  <si>
    <t>This spreadsheet is for personal use and may not be redistributed in whole or in part.</t>
  </si>
  <si>
    <t>Version:</t>
  </si>
  <si>
    <t>East Haven</t>
  </si>
  <si>
    <t>Denmark</t>
  </si>
  <si>
    <t>Massachusetts Secretary of the Commonwealth Elections Division</t>
  </si>
  <si>
    <t>Jackman</t>
  </si>
  <si>
    <t>Kilkenny township</t>
  </si>
  <si>
    <t>Odell township</t>
  </si>
  <si>
    <t>Beans Grant</t>
  </si>
  <si>
    <t>Cutts Grant</t>
  </si>
  <si>
    <t>Upshur</t>
  </si>
  <si>
    <t>Wetzel</t>
  </si>
  <si>
    <t>North Adams</t>
  </si>
  <si>
    <t>Heard</t>
  </si>
  <si>
    <t>Lavaca</t>
  </si>
  <si>
    <t>Madison CD2</t>
  </si>
  <si>
    <t>Morristown</t>
  </si>
  <si>
    <t>New Hampshire Department of State Election Division</t>
  </si>
  <si>
    <t>Abington</t>
  </si>
  <si>
    <t>Cook CD1</t>
  </si>
  <si>
    <t>Rindge</t>
  </si>
  <si>
    <t>Norway</t>
  </si>
  <si>
    <t>Effingham</t>
  </si>
  <si>
    <t>Colonial Heights</t>
  </si>
  <si>
    <t>Fall River</t>
  </si>
  <si>
    <t>Massac</t>
  </si>
  <si>
    <t>North Washington</t>
  </si>
  <si>
    <t>Berks</t>
  </si>
  <si>
    <t>Osborne</t>
  </si>
  <si>
    <t>Barnstable</t>
  </si>
  <si>
    <t>Great Barrington</t>
  </si>
  <si>
    <t>Providence CD2</t>
  </si>
  <si>
    <t>Medfield</t>
  </si>
  <si>
    <t>Kennebec</t>
  </si>
  <si>
    <t>Lyndon</t>
  </si>
  <si>
    <t>Granby</t>
  </si>
  <si>
    <t>Glastonbury</t>
  </si>
  <si>
    <t>Palmer</t>
  </si>
  <si>
    <t>Thompson</t>
  </si>
  <si>
    <t>Hinds</t>
  </si>
  <si>
    <t>Bent</t>
  </si>
  <si>
    <t>Mount Vernon</t>
  </si>
  <si>
    <t>Naples</t>
  </si>
  <si>
    <t>Dennis</t>
  </si>
  <si>
    <t>MD</t>
  </si>
  <si>
    <t>Rutherford</t>
  </si>
  <si>
    <t>Pickett</t>
  </si>
  <si>
    <t>Garrard</t>
  </si>
  <si>
    <t>Garvin</t>
  </si>
  <si>
    <t>Fisher</t>
  </si>
  <si>
    <t>Argyle</t>
  </si>
  <si>
    <t>Towns Shared Among Cong Dist</t>
  </si>
  <si>
    <t>Chicago CD4</t>
  </si>
  <si>
    <t>Tripp</t>
  </si>
  <si>
    <t>Mackinac</t>
  </si>
  <si>
    <t>Bottineau</t>
  </si>
  <si>
    <t>Ceiba</t>
  </si>
  <si>
    <t>Epping</t>
  </si>
  <si>
    <t>Congressional District</t>
  </si>
  <si>
    <t>Fitzwilliam</t>
  </si>
  <si>
    <t>Atlantic</t>
  </si>
  <si>
    <t>Miner</t>
  </si>
  <si>
    <t>Northborough</t>
  </si>
  <si>
    <t>Kings</t>
  </si>
  <si>
    <t>Camuy</t>
  </si>
  <si>
    <t>Canóvanas</t>
  </si>
  <si>
    <t>Carolina</t>
  </si>
  <si>
    <t>Aitkin</t>
  </si>
  <si>
    <t>Gonzales</t>
  </si>
  <si>
    <t>Tunbridge</t>
  </si>
  <si>
    <t>Southwest Harbor</t>
  </si>
  <si>
    <t>Florida Department of State Division of Elections</t>
  </si>
  <si>
    <t>Santa Fe CD1</t>
  </si>
  <si>
    <t>Tangipahoa</t>
  </si>
  <si>
    <t>Cape Elizabeth</t>
  </si>
  <si>
    <t>Stonington</t>
  </si>
  <si>
    <t>Johnston</t>
  </si>
  <si>
    <t>Stoughton</t>
  </si>
  <si>
    <t>Brown</t>
  </si>
  <si>
    <t>Standish</t>
  </si>
  <si>
    <t>Gilead</t>
  </si>
  <si>
    <t>Belchertown</t>
  </si>
  <si>
    <t>Nye</t>
  </si>
  <si>
    <t>New York State Board of Elections</t>
  </si>
  <si>
    <t>Day</t>
  </si>
  <si>
    <t>Williston</t>
  </si>
  <si>
    <t>Wilmington</t>
  </si>
  <si>
    <t>Central Hancock</t>
  </si>
  <si>
    <t>National Party</t>
  </si>
  <si>
    <t>Vinton</t>
  </si>
  <si>
    <t>Nebraska Secretary of State Election Administration</t>
  </si>
  <si>
    <t>Short Name</t>
  </si>
  <si>
    <t>Ciales</t>
  </si>
  <si>
    <t>Monmouth</t>
  </si>
  <si>
    <t>Del</t>
  </si>
  <si>
    <t>Bernalillo CD3</t>
  </si>
  <si>
    <t>Clackamas CD3</t>
  </si>
  <si>
    <t>Uxbridge</t>
  </si>
  <si>
    <t>Westwood</t>
  </si>
  <si>
    <t>Pershing</t>
  </si>
  <si>
    <t>Skamania</t>
  </si>
  <si>
    <t>Peacham</t>
  </si>
  <si>
    <t>Plainfield</t>
  </si>
  <si>
    <t>Falls Church</t>
  </si>
  <si>
    <t>Cheboygan</t>
  </si>
  <si>
    <t>Calcasieu</t>
  </si>
  <si>
    <t>Commonwealth</t>
  </si>
  <si>
    <t>ST</t>
  </si>
  <si>
    <t>Peterborough</t>
  </si>
  <si>
    <t>Piermont</t>
  </si>
  <si>
    <t>Texas Secretary of State Elections Division</t>
  </si>
  <si>
    <t>Hughes</t>
  </si>
  <si>
    <t>Stoneham</t>
  </si>
  <si>
    <t>Limerick</t>
  </si>
  <si>
    <t>Waukesha</t>
  </si>
  <si>
    <t>Lamoine</t>
  </si>
  <si>
    <t>Leeds</t>
  </si>
  <si>
    <t>Deer Isle</t>
  </si>
  <si>
    <t>Sandown</t>
  </si>
  <si>
    <t>Des Moines</t>
  </si>
  <si>
    <t>Owen</t>
  </si>
  <si>
    <t>Lewiston</t>
  </si>
  <si>
    <t>Shackelford</t>
  </si>
  <si>
    <t>&lt;10%</t>
  </si>
  <si>
    <t>&lt;20%</t>
  </si>
  <si>
    <t>Newcastle</t>
  </si>
  <si>
    <t>Ohio Secretary of State Election Services</t>
  </si>
  <si>
    <t>&lt;30%</t>
  </si>
  <si>
    <t>&lt;40%</t>
  </si>
  <si>
    <t>&lt;50%</t>
  </si>
  <si>
    <t>Northfield</t>
  </si>
  <si>
    <t>COUSUBFP</t>
  </si>
  <si>
    <t>Woodruff</t>
  </si>
  <si>
    <t>Ochiltree</t>
  </si>
  <si>
    <t>Palo Pinto</t>
  </si>
  <si>
    <t>Elkhart</t>
  </si>
  <si>
    <t>Boylston</t>
  </si>
  <si>
    <t>Darien</t>
  </si>
  <si>
    <t>Crawford</t>
  </si>
  <si>
    <t>Benton CD5</t>
  </si>
  <si>
    <t>Trinity</t>
  </si>
  <si>
    <t>Linneus</t>
  </si>
  <si>
    <t>Carson</t>
  </si>
  <si>
    <t>Castro</t>
  </si>
  <si>
    <t>Santa Fe CD3</t>
  </si>
  <si>
    <t>Sandoval CD3</t>
  </si>
  <si>
    <t>Ashfield</t>
  </si>
  <si>
    <t>Athol</t>
  </si>
  <si>
    <t>Watertown</t>
  </si>
  <si>
    <t>Groton</t>
  </si>
  <si>
    <t>Rush</t>
  </si>
  <si>
    <t>Cook CD6</t>
  </si>
  <si>
    <t>Cook CD7</t>
  </si>
  <si>
    <t>Nobleboro</t>
  </si>
  <si>
    <t>Northbridge</t>
  </si>
  <si>
    <t>&gt;70%</t>
  </si>
  <si>
    <t>&gt;80%</t>
  </si>
  <si>
    <t>Parke</t>
  </si>
  <si>
    <t>Blue Hill</t>
  </si>
  <si>
    <t>Boothbay</t>
  </si>
  <si>
    <t>Tiverton</t>
  </si>
  <si>
    <t>San Patricio</t>
  </si>
  <si>
    <t>Sheridan</t>
  </si>
  <si>
    <t>Maricopa CD4</t>
  </si>
  <si>
    <t>District 41</t>
  </si>
  <si>
    <t>States with Lowest Percent of Vote</t>
  </si>
  <si>
    <t>Washoe</t>
  </si>
  <si>
    <t>Dodge</t>
  </si>
  <si>
    <t>Ozark</t>
  </si>
  <si>
    <t>Hardwick</t>
  </si>
  <si>
    <t>Wabash</t>
  </si>
  <si>
    <t>St. Landry</t>
  </si>
  <si>
    <t>Acworth</t>
  </si>
  <si>
    <t>Date</t>
  </si>
  <si>
    <t>Oklahoma CD4</t>
  </si>
  <si>
    <t>Northampton</t>
  </si>
  <si>
    <t>Lagrange</t>
  </si>
  <si>
    <t>Hale</t>
  </si>
  <si>
    <t>East Hartford</t>
  </si>
  <si>
    <t>Tremont</t>
  </si>
  <si>
    <t>Jersey</t>
  </si>
  <si>
    <t>Montcalm</t>
  </si>
  <si>
    <t>Holland</t>
  </si>
  <si>
    <t>Mountrail</t>
  </si>
  <si>
    <t>Wyandot</t>
  </si>
  <si>
    <t>Newmarket</t>
  </si>
  <si>
    <t>Fountain</t>
  </si>
  <si>
    <t>Kay</t>
  </si>
  <si>
    <t>Bryan</t>
  </si>
  <si>
    <t>Talladega</t>
  </si>
  <si>
    <t>Frye Island</t>
  </si>
  <si>
    <t>Fryeburg</t>
  </si>
  <si>
    <t>Mount Tabor</t>
  </si>
  <si>
    <t>Louisiana Secretary of State Elections Division</t>
  </si>
  <si>
    <t>Blair</t>
  </si>
  <si>
    <t>Acton</t>
  </si>
  <si>
    <t>New Hanover</t>
  </si>
  <si>
    <t>New Gloucester</t>
  </si>
  <si>
    <t>Southport</t>
  </si>
  <si>
    <t>Austin</t>
  </si>
  <si>
    <t>West Bridgewater</t>
  </si>
  <si>
    <t>West Brookfield</t>
  </si>
  <si>
    <t>Fair Haven</t>
  </si>
  <si>
    <t>Nolan</t>
  </si>
  <si>
    <t>Woodstock</t>
  </si>
  <si>
    <t>Boulder</t>
  </si>
  <si>
    <t>Owls Head</t>
  </si>
  <si>
    <t>Josephine CD2</t>
  </si>
  <si>
    <t>Josephine CD4</t>
  </si>
  <si>
    <t>Boston</t>
  </si>
  <si>
    <t>Virgin Islands</t>
  </si>
  <si>
    <t>VI</t>
  </si>
  <si>
    <t>GU</t>
  </si>
  <si>
    <t>North Berwick</t>
  </si>
  <si>
    <t>St. Francis</t>
  </si>
  <si>
    <t>Unallocated</t>
  </si>
  <si>
    <t>Greensboro</t>
  </si>
  <si>
    <t>Bristol</t>
  </si>
  <si>
    <t>Oakham</t>
  </si>
  <si>
    <t>Norwell</t>
  </si>
  <si>
    <t>Easton</t>
  </si>
  <si>
    <t>Whiting</t>
  </si>
  <si>
    <t>Creek CD3</t>
  </si>
  <si>
    <t>Georgia Secretary of State Elections Division</t>
  </si>
  <si>
    <t>Rank</t>
  </si>
  <si>
    <t>East Granby</t>
  </si>
  <si>
    <t>Redwood</t>
  </si>
  <si>
    <t>Renville</t>
  </si>
  <si>
    <t>Florida</t>
  </si>
  <si>
    <t>Deep River</t>
  </si>
  <si>
    <t>Orient</t>
  </si>
  <si>
    <t>District of Columbia</t>
  </si>
  <si>
    <t>Ira</t>
  </si>
  <si>
    <t>Stanton</t>
  </si>
  <si>
    <t>Stevens</t>
  </si>
  <si>
    <t>Yuma</t>
  </si>
  <si>
    <t>Bernalillo</t>
  </si>
  <si>
    <t>Masardis</t>
  </si>
  <si>
    <t>Prince Edward</t>
  </si>
  <si>
    <t>Chicago CD11</t>
  </si>
  <si>
    <t>Statistical Adjustment</t>
  </si>
  <si>
    <t>West Windsor</t>
  </si>
  <si>
    <t>Colchester</t>
  </si>
  <si>
    <t>Fayston</t>
  </si>
  <si>
    <t>Ferdinand town</t>
  </si>
  <si>
    <t>Lassen</t>
  </si>
  <si>
    <t>Oakfield</t>
  </si>
  <si>
    <t>Crisp</t>
  </si>
  <si>
    <t>Missouri Office of the Secretary of State Elections</t>
  </si>
  <si>
    <t>Montour</t>
  </si>
  <si>
    <t>District 27</t>
  </si>
  <si>
    <t>District 38</t>
  </si>
  <si>
    <t>Townshend</t>
  </si>
  <si>
    <t>Cerro Gordo</t>
  </si>
  <si>
    <t>Brewster</t>
  </si>
  <si>
    <t>Briscoe</t>
  </si>
  <si>
    <t>Twiggs</t>
  </si>
  <si>
    <t>New London</t>
  </si>
  <si>
    <t>Tolland</t>
  </si>
  <si>
    <t>Freedom</t>
  </si>
  <si>
    <t>Fresno</t>
  </si>
  <si>
    <t>Hebron</t>
  </si>
  <si>
    <t>Ross</t>
  </si>
  <si>
    <t>Roger Mills</t>
  </si>
  <si>
    <t>Rogers</t>
  </si>
  <si>
    <t>Bexar</t>
  </si>
  <si>
    <t>Otero</t>
  </si>
  <si>
    <t>Ripley</t>
  </si>
  <si>
    <t>Heath</t>
  </si>
  <si>
    <t>Alna</t>
  </si>
  <si>
    <t>Chilmark</t>
  </si>
  <si>
    <t>Maidstone</t>
  </si>
  <si>
    <t>Cornwall</t>
  </si>
  <si>
    <t>Parmer</t>
  </si>
  <si>
    <t>Swanville</t>
  </si>
  <si>
    <t>MN</t>
  </si>
  <si>
    <t>Stow</t>
  </si>
  <si>
    <t>Indiana Secretary of State Elections</t>
  </si>
  <si>
    <t>Newfane</t>
  </si>
  <si>
    <t>Fairlee</t>
  </si>
  <si>
    <t>Irasburg</t>
  </si>
  <si>
    <t>Isle La Motte</t>
  </si>
  <si>
    <t>Dillon</t>
  </si>
  <si>
    <t>Canaan</t>
  </si>
  <si>
    <t>Canton</t>
  </si>
  <si>
    <t>Plainville</t>
  </si>
  <si>
    <t>Castleton</t>
  </si>
  <si>
    <t>Larimer</t>
  </si>
  <si>
    <t>Winneshiek</t>
  </si>
  <si>
    <t>Woodbury</t>
  </si>
  <si>
    <t>Lamar</t>
  </si>
  <si>
    <t>Allegany</t>
  </si>
  <si>
    <t>Nicollet</t>
  </si>
  <si>
    <t>Cook</t>
  </si>
  <si>
    <t>Millville</t>
  </si>
  <si>
    <t>Moultonborough</t>
  </si>
  <si>
    <t>Party</t>
  </si>
  <si>
    <t>McDonald</t>
  </si>
  <si>
    <t>Success Township</t>
  </si>
  <si>
    <t>Kittery</t>
  </si>
  <si>
    <t>Jonesport</t>
  </si>
  <si>
    <t>Middletown Springs</t>
  </si>
  <si>
    <t>Jenkins</t>
  </si>
  <si>
    <t>Minnesota</t>
  </si>
  <si>
    <t>Phillips</t>
  </si>
  <si>
    <t>Aiken</t>
  </si>
  <si>
    <t>Notes</t>
  </si>
  <si>
    <t>Sharkey</t>
  </si>
  <si>
    <t>Washtenaw</t>
  </si>
  <si>
    <t>Bernardston</t>
  </si>
  <si>
    <t>White</t>
  </si>
  <si>
    <t>Washita</t>
  </si>
  <si>
    <t>Weymouth</t>
  </si>
  <si>
    <t>Warren's gore</t>
  </si>
  <si>
    <t>East Hancock</t>
  </si>
  <si>
    <t>Aroostook</t>
  </si>
  <si>
    <t>Leflore</t>
  </si>
  <si>
    <t>North Reading</t>
  </si>
  <si>
    <t>Northwood</t>
  </si>
  <si>
    <t>Nottingham</t>
  </si>
  <si>
    <t>Orford</t>
  </si>
  <si>
    <t>Calvert</t>
  </si>
  <si>
    <t>Chaplin</t>
  </si>
  <si>
    <t>Honolulu CD1</t>
  </si>
  <si>
    <t>Yalobusha</t>
  </si>
  <si>
    <t>Haddam</t>
  </si>
  <si>
    <t>Orwell</t>
  </si>
  <si>
    <t>Jamaica</t>
  </si>
  <si>
    <t>Hamden</t>
  </si>
  <si>
    <t>Glover</t>
  </si>
  <si>
    <t>Buncombe</t>
  </si>
  <si>
    <t>Scotland</t>
  </si>
  <si>
    <t>Wythe</t>
  </si>
  <si>
    <t>McIntosh</t>
  </si>
  <si>
    <t>Baltimore City</t>
  </si>
  <si>
    <t>CTY</t>
  </si>
  <si>
    <t>New Canaan</t>
  </si>
  <si>
    <t>Newbury</t>
  </si>
  <si>
    <t>Edgecombe</t>
  </si>
  <si>
    <t>Potter</t>
  </si>
  <si>
    <t>Hampden</t>
  </si>
  <si>
    <t>Blandford</t>
  </si>
  <si>
    <t>Dummerston</t>
  </si>
  <si>
    <t>Duxbury</t>
  </si>
  <si>
    <t>Dover</t>
  </si>
  <si>
    <t>West Newbury</t>
  </si>
  <si>
    <t>Butts</t>
  </si>
  <si>
    <t>Strong</t>
  </si>
  <si>
    <t>Fitchburg</t>
  </si>
  <si>
    <t>Posey</t>
  </si>
  <si>
    <t>Connecticut Secretary of the State Election Services Division</t>
  </si>
  <si>
    <t>Second Place</t>
  </si>
  <si>
    <t>Andrew</t>
  </si>
  <si>
    <t>North Andover</t>
  </si>
  <si>
    <t>New Canada</t>
  </si>
  <si>
    <t>O'Brien</t>
  </si>
  <si>
    <t>Kenduskeag</t>
  </si>
  <si>
    <t>Panton</t>
  </si>
  <si>
    <t>Berkley</t>
  </si>
  <si>
    <t>Sanford</t>
  </si>
  <si>
    <t>Thornton</t>
  </si>
  <si>
    <t>Hyde</t>
  </si>
  <si>
    <t>Darlington</t>
  </si>
  <si>
    <t>Hettinger</t>
  </si>
  <si>
    <t>Dorset</t>
  </si>
  <si>
    <t>Buckland</t>
  </si>
  <si>
    <t>Third Place</t>
  </si>
  <si>
    <t>Menard</t>
  </si>
  <si>
    <t>Danbury</t>
  </si>
  <si>
    <t>Brooksville</t>
  </si>
  <si>
    <t>Lewis</t>
  </si>
  <si>
    <t>Minidoka</t>
  </si>
  <si>
    <t>Cook CD5</t>
  </si>
  <si>
    <t>Luquillo</t>
  </si>
  <si>
    <t>Rochester</t>
  </si>
  <si>
    <t>Allenstown</t>
  </si>
  <si>
    <t>Searcy</t>
  </si>
  <si>
    <t>Wibaux</t>
  </si>
  <si>
    <t>Ripton</t>
  </si>
  <si>
    <t>Chenango</t>
  </si>
  <si>
    <t>Craftsbury</t>
  </si>
  <si>
    <t>Polk</t>
  </si>
  <si>
    <t>Culebra</t>
  </si>
  <si>
    <t>Florence</t>
  </si>
  <si>
    <t>West Bath</t>
  </si>
  <si>
    <t>Pacific</t>
  </si>
  <si>
    <t>Cascade</t>
  </si>
  <si>
    <t>Smithfield</t>
  </si>
  <si>
    <t>Mechanic Falls</t>
  </si>
  <si>
    <t>Mariaville</t>
  </si>
  <si>
    <t>Talbot</t>
  </si>
  <si>
    <t>Voluntown</t>
  </si>
  <si>
    <t>Yankton</t>
  </si>
  <si>
    <t>VT</t>
  </si>
  <si>
    <t>Wagoner</t>
  </si>
  <si>
    <t>Lycoming</t>
  </si>
  <si>
    <t>McKean</t>
  </si>
  <si>
    <t>Alleghany</t>
  </si>
  <si>
    <t>State Ranking</t>
  </si>
  <si>
    <t>Abbot</t>
  </si>
  <si>
    <t>Dane</t>
  </si>
  <si>
    <t>Wilton</t>
  </si>
  <si>
    <t>Tuscaloosa</t>
  </si>
  <si>
    <t>East Brookfield</t>
  </si>
  <si>
    <t>Missouri</t>
  </si>
  <si>
    <t>Counties with Highest Percent of Vote</t>
  </si>
  <si>
    <t>County</t>
  </si>
  <si>
    <t>Peru</t>
  </si>
  <si>
    <t>Searsport</t>
  </si>
  <si>
    <t>Sunapee</t>
  </si>
  <si>
    <t>Okfuskee</t>
  </si>
  <si>
    <t>States with Highest Percent of Vote</t>
  </si>
  <si>
    <t>Lewis town</t>
  </si>
  <si>
    <t>Total Area</t>
  </si>
  <si>
    <t>West Rutland</t>
  </si>
  <si>
    <t>Poultney</t>
  </si>
  <si>
    <t>Pownal</t>
  </si>
  <si>
    <t>North Attleborough</t>
  </si>
  <si>
    <t>District 33</t>
  </si>
  <si>
    <t>East Baton Rouge</t>
  </si>
  <si>
    <t>Glacier</t>
  </si>
  <si>
    <t>Cuming</t>
  </si>
  <si>
    <t>East Greenwich</t>
  </si>
  <si>
    <t>Waterville Valley</t>
  </si>
  <si>
    <t>WI</t>
  </si>
  <si>
    <t>Ransom</t>
  </si>
  <si>
    <t>Danville</t>
  </si>
  <si>
    <t>Mattawamkeag</t>
  </si>
  <si>
    <t>Montana Secretary of State Elections Bureau</t>
  </si>
  <si>
    <t>Trenton</t>
  </si>
  <si>
    <t>Newark</t>
  </si>
  <si>
    <t>Eden</t>
  </si>
  <si>
    <t>Stetson</t>
  </si>
  <si>
    <t>Chesapeake</t>
  </si>
  <si>
    <t>Won?</t>
  </si>
  <si>
    <t>Stafford</t>
  </si>
  <si>
    <t>Portland</t>
  </si>
  <si>
    <t>Sebago</t>
  </si>
  <si>
    <t>Payne</t>
  </si>
  <si>
    <t>Waseca</t>
  </si>
  <si>
    <t>Keith</t>
  </si>
  <si>
    <t>Doniphan</t>
  </si>
  <si>
    <t>Illinois State Board of Elections</t>
  </si>
  <si>
    <t>Corinth</t>
  </si>
  <si>
    <t>East Lyme</t>
  </si>
  <si>
    <t>Delegates</t>
  </si>
  <si>
    <t>C</t>
  </si>
  <si>
    <t>Delegate</t>
  </si>
  <si>
    <t>Guam</t>
  </si>
  <si>
    <t>Habersham</t>
  </si>
  <si>
    <t>Vanderburgh</t>
  </si>
  <si>
    <t>North Franklin</t>
  </si>
  <si>
    <t>Harford</t>
  </si>
  <si>
    <t>Van Wert</t>
  </si>
  <si>
    <t>Greer</t>
  </si>
  <si>
    <t>Yarmouth</t>
  </si>
  <si>
    <t>District 9</t>
  </si>
  <si>
    <t>Nicholas</t>
  </si>
  <si>
    <t>Copiah</t>
  </si>
  <si>
    <t>Jackson Kansas City</t>
  </si>
  <si>
    <t>No.</t>
  </si>
  <si>
    <t>Wheelock</t>
  </si>
  <si>
    <t>Thomaston</t>
  </si>
  <si>
    <t>Tennessee</t>
  </si>
  <si>
    <t>Counties with Lowest Percent of Vote</t>
  </si>
  <si>
    <t>Rockingham</t>
  </si>
  <si>
    <t>Jackson</t>
  </si>
  <si>
    <t>Archer</t>
  </si>
  <si>
    <t>Schuyler</t>
  </si>
  <si>
    <t>Ipswich</t>
  </si>
  <si>
    <t>Vassalboro</t>
  </si>
  <si>
    <t>Swampscott</t>
  </si>
  <si>
    <t>Chicago CD5</t>
  </si>
  <si>
    <t>Chicago CD7</t>
  </si>
  <si>
    <t>Chicago CD9</t>
  </si>
  <si>
    <t>New Castle</t>
  </si>
  <si>
    <t>Yazoo</t>
  </si>
  <si>
    <t>Wayland</t>
  </si>
  <si>
    <t>Wellesley</t>
  </si>
  <si>
    <t>Sturbridge</t>
  </si>
  <si>
    <t>Charleston</t>
  </si>
  <si>
    <t>Coconino</t>
  </si>
  <si>
    <t>Baileyville</t>
  </si>
  <si>
    <t>Bancroft</t>
  </si>
  <si>
    <t>Bangor</t>
  </si>
  <si>
    <t>Brookings</t>
  </si>
  <si>
    <t>Seneca</t>
  </si>
  <si>
    <t>Floyd</t>
  </si>
  <si>
    <t>Forsyth</t>
  </si>
  <si>
    <t>Hart</t>
  </si>
  <si>
    <t>Vance</t>
  </si>
  <si>
    <t>Fairhaven</t>
  </si>
  <si>
    <t>Falmouth</t>
  </si>
  <si>
    <t>Stratford</t>
  </si>
  <si>
    <t>Wilmot</t>
  </si>
  <si>
    <t>Landgrove</t>
  </si>
  <si>
    <t>&gt;60%</t>
  </si>
  <si>
    <t>District 26</t>
  </si>
  <si>
    <t>Holyoke</t>
  </si>
  <si>
    <t>Frederick</t>
  </si>
  <si>
    <t>Stanly</t>
  </si>
  <si>
    <t>Stokes</t>
  </si>
  <si>
    <t>Walpole</t>
  </si>
  <si>
    <t>Lemhi</t>
  </si>
  <si>
    <t>Bernalillo CD2</t>
  </si>
  <si>
    <t>Emanuel</t>
  </si>
  <si>
    <t>Portsmouth</t>
  </si>
  <si>
    <t>Platte</t>
  </si>
  <si>
    <t>Glenn</t>
  </si>
  <si>
    <t>Norridgewock</t>
  </si>
  <si>
    <t>Dade</t>
  </si>
  <si>
    <t>Nashua</t>
  </si>
  <si>
    <t>Winn</t>
  </si>
  <si>
    <t>Bates</t>
  </si>
  <si>
    <t>Bowdoinham</t>
  </si>
  <si>
    <t>Langdon</t>
  </si>
  <si>
    <t>Palmyra</t>
  </si>
  <si>
    <t>Carson City</t>
  </si>
  <si>
    <t>MT</t>
  </si>
  <si>
    <t>Dona Ana</t>
  </si>
  <si>
    <t>(FEC Data)</t>
  </si>
  <si>
    <t>Trego</t>
  </si>
  <si>
    <t>Independence</t>
  </si>
  <si>
    <t>New Ipswich</t>
  </si>
  <si>
    <t>Newfields</t>
  </si>
  <si>
    <t>NJ</t>
  </si>
  <si>
    <t>Pennsylvania Department of State Bureau of Commissions, Elections and Legislation</t>
  </si>
  <si>
    <t>Okmulgee</t>
  </si>
  <si>
    <t>Cook CD10</t>
  </si>
  <si>
    <t>Stratton</t>
  </si>
  <si>
    <t>Sunderland</t>
  </si>
  <si>
    <t>Rowe</t>
  </si>
  <si>
    <t>Tilton</t>
  </si>
  <si>
    <t>Oxford</t>
  </si>
  <si>
    <t>Weare</t>
  </si>
  <si>
    <t>Sedgwick</t>
  </si>
  <si>
    <t>Somerset town</t>
  </si>
  <si>
    <t>Clare</t>
  </si>
  <si>
    <t>Wales</t>
  </si>
  <si>
    <t>Penobscot Indian Island</t>
  </si>
  <si>
    <t>Billerica</t>
  </si>
  <si>
    <t>Mississippi</t>
  </si>
  <si>
    <t>Charlemont</t>
  </si>
  <si>
    <t>New Kent</t>
  </si>
  <si>
    <t>Highgate</t>
  </si>
  <si>
    <t>Wirt</t>
  </si>
  <si>
    <t>Hyde Park</t>
  </si>
  <si>
    <t>Mars Hill</t>
  </si>
  <si>
    <t>Warrick</t>
  </si>
  <si>
    <t>Thetford</t>
  </si>
  <si>
    <t>Starr</t>
  </si>
  <si>
    <t>Oneida</t>
  </si>
  <si>
    <t>Northwest Piscataquis</t>
  </si>
  <si>
    <t>Wyman</t>
  </si>
  <si>
    <t>Blanchard</t>
  </si>
  <si>
    <t>Shiawassee</t>
  </si>
  <si>
    <t>McKinley CD2</t>
  </si>
  <si>
    <t>McKinley CD3</t>
  </si>
  <si>
    <t>Cromwell</t>
  </si>
  <si>
    <t>Yadkin</t>
  </si>
  <si>
    <t>R</t>
  </si>
  <si>
    <t>A</t>
  </si>
  <si>
    <t>DelT</t>
  </si>
  <si>
    <t>DelA</t>
  </si>
  <si>
    <t>Meth</t>
  </si>
  <si>
    <t>Per</t>
  </si>
  <si>
    <t>Menominee</t>
  </si>
  <si>
    <t>Islesboro</t>
  </si>
  <si>
    <t>Hutchinson</t>
  </si>
  <si>
    <t>Baring</t>
  </si>
  <si>
    <t>Beals</t>
  </si>
  <si>
    <t>Londonderry</t>
  </si>
  <si>
    <t>NH</t>
  </si>
  <si>
    <t>District 16</t>
  </si>
  <si>
    <t>District 37</t>
  </si>
  <si>
    <t>Eastport</t>
  </si>
  <si>
    <t>Milbridge</t>
  </si>
  <si>
    <t>Dunstable</t>
  </si>
  <si>
    <t>CD</t>
  </si>
  <si>
    <t>Anoka CD5</t>
  </si>
  <si>
    <t>Anoka CD6</t>
  </si>
  <si>
    <t>Beltrami CD8</t>
  </si>
  <si>
    <t>Beltrami CD7</t>
  </si>
  <si>
    <t>New Ashford</t>
  </si>
  <si>
    <t>Brattleboro</t>
  </si>
  <si>
    <t>Harvey</t>
  </si>
  <si>
    <t>Alcona</t>
  </si>
  <si>
    <t>Buxton</t>
  </si>
  <si>
    <t>Multnomah CD1</t>
  </si>
  <si>
    <t>Rhode Island</t>
  </si>
  <si>
    <t>Whitfield</t>
  </si>
  <si>
    <t>Door</t>
  </si>
  <si>
    <t>Nueces</t>
  </si>
  <si>
    <t>Flagler</t>
  </si>
  <si>
    <t>Hodgeman</t>
  </si>
  <si>
    <t>Jewell</t>
  </si>
  <si>
    <t>Buena Vista</t>
  </si>
  <si>
    <t>Collier</t>
  </si>
  <si>
    <t>Columbia</t>
  </si>
  <si>
    <t>Chowan</t>
  </si>
  <si>
    <t>Cherry</t>
  </si>
  <si>
    <t>Duval</t>
  </si>
  <si>
    <t>Coal</t>
  </si>
  <si>
    <t>Coshocton</t>
  </si>
  <si>
    <t>Gill</t>
  </si>
  <si>
    <t>Faulk</t>
  </si>
  <si>
    <t>Gregory</t>
  </si>
  <si>
    <t>Haakon</t>
  </si>
  <si>
    <t>Searsmont</t>
  </si>
  <si>
    <t>Black Hawk</t>
  </si>
  <si>
    <t>Cook CD13</t>
  </si>
  <si>
    <t>Glastenbury town</t>
  </si>
  <si>
    <t>North Carolina State Board of Elections</t>
  </si>
  <si>
    <t>Bowdoin</t>
  </si>
  <si>
    <t>Lauderdale</t>
  </si>
  <si>
    <t>Chambers</t>
  </si>
  <si>
    <t>Rogers CD1</t>
  </si>
  <si>
    <t>Brooks</t>
  </si>
  <si>
    <t>Belfast</t>
  </si>
  <si>
    <t>Finney</t>
  </si>
  <si>
    <t>Smyrna</t>
  </si>
  <si>
    <t>Solon</t>
  </si>
  <si>
    <t>Alstead</t>
  </si>
  <si>
    <t>Tazewell</t>
  </si>
  <si>
    <t>Buels gore</t>
  </si>
  <si>
    <t>Farmingdale</t>
  </si>
  <si>
    <t>Falls</t>
  </si>
  <si>
    <t>New Hapmshire</t>
  </si>
  <si>
    <t>Wakefield</t>
  </si>
  <si>
    <t>Tyrrell</t>
  </si>
  <si>
    <t>District 36</t>
  </si>
  <si>
    <t>Chicago CD1</t>
  </si>
  <si>
    <t>Chicago CD2</t>
  </si>
  <si>
    <t>Chicago CD3</t>
  </si>
  <si>
    <t>Rockdale</t>
  </si>
  <si>
    <t>Holliston</t>
  </si>
  <si>
    <t>Seboomook Lake</t>
  </si>
  <si>
    <t>Tuscola</t>
  </si>
  <si>
    <t>Osborn</t>
  </si>
  <si>
    <t>P</t>
  </si>
  <si>
    <t>Northwest Hancock</t>
  </si>
  <si>
    <t>Hingham</t>
  </si>
  <si>
    <t>Pomfret</t>
  </si>
  <si>
    <t>Meddybemps</t>
  </si>
  <si>
    <t>New Haven</t>
  </si>
  <si>
    <t>Vega Alta</t>
  </si>
  <si>
    <t>PR</t>
  </si>
  <si>
    <t>Suwannee</t>
  </si>
  <si>
    <t>Taylor</t>
  </si>
  <si>
    <t>Mont Vernon</t>
  </si>
  <si>
    <t>Glasscock</t>
  </si>
  <si>
    <t>Matagorda</t>
  </si>
  <si>
    <t>Morris</t>
  </si>
  <si>
    <t>Limestone</t>
  </si>
  <si>
    <t>Toole</t>
  </si>
  <si>
    <t>Weld</t>
  </si>
  <si>
    <t>Sherburne</t>
  </si>
  <si>
    <t>Rosebud</t>
  </si>
  <si>
    <t>Irion</t>
  </si>
  <si>
    <t>Cullman</t>
  </si>
  <si>
    <t>Dale</t>
  </si>
  <si>
    <t>Hitchcock</t>
  </si>
  <si>
    <t>Stone</t>
  </si>
  <si>
    <t>Greenwood</t>
  </si>
  <si>
    <t>Industry</t>
  </si>
  <si>
    <t>Northeast Somerset</t>
  </si>
  <si>
    <t>Navarro</t>
  </si>
  <si>
    <t>George</t>
  </si>
  <si>
    <t>Grenada</t>
  </si>
  <si>
    <t>North Yarmouth</t>
  </si>
  <si>
    <t>Northport</t>
  </si>
  <si>
    <t>Kennebunk</t>
  </si>
  <si>
    <t>Fulton</t>
  </si>
  <si>
    <t>Cidra</t>
  </si>
  <si>
    <t>Coamo</t>
  </si>
  <si>
    <t>Southeast Piscataquis</t>
  </si>
  <si>
    <t>Burrillville</t>
  </si>
  <si>
    <t>Pittsford</t>
  </si>
  <si>
    <t>Williamstown</t>
  </si>
  <si>
    <t>Warwick</t>
  </si>
  <si>
    <t>Sweet Grass</t>
  </si>
  <si>
    <t>Bannock</t>
  </si>
  <si>
    <t>Greenbush</t>
  </si>
  <si>
    <t>Churchill</t>
  </si>
  <si>
    <t>Little River</t>
  </si>
  <si>
    <t>Ashland</t>
  </si>
  <si>
    <t>Manitowoc</t>
  </si>
  <si>
    <t>Marathon</t>
  </si>
  <si>
    <t>Union</t>
  </si>
  <si>
    <t>Wabasha</t>
  </si>
  <si>
    <t>Georgia</t>
  </si>
  <si>
    <t>Central Somerset</t>
  </si>
  <si>
    <t>Concord</t>
  </si>
  <si>
    <t>Tennessee Secretary of State Division of Elections</t>
  </si>
  <si>
    <t>Margin</t>
  </si>
  <si>
    <t>Multnomah CD3</t>
  </si>
  <si>
    <t>Veazie</t>
  </si>
  <si>
    <t>Champaign</t>
  </si>
  <si>
    <t>Brevard</t>
  </si>
  <si>
    <t>MI</t>
  </si>
  <si>
    <t>Lowndes</t>
  </si>
  <si>
    <t>Tishomingo</t>
  </si>
  <si>
    <t>Oktibbeha</t>
  </si>
  <si>
    <t>Broome</t>
  </si>
  <si>
    <t>Bolton</t>
  </si>
  <si>
    <t>Braintree</t>
  </si>
  <si>
    <t>Maxfield</t>
  </si>
  <si>
    <t>Reading</t>
  </si>
  <si>
    <t>Dexter</t>
  </si>
  <si>
    <t>Walsh</t>
  </si>
  <si>
    <t>Chattahoochee</t>
  </si>
  <si>
    <t>Wheeler</t>
  </si>
  <si>
    <t>Wesley</t>
  </si>
  <si>
    <t>Sibley</t>
  </si>
  <si>
    <t>Machias</t>
  </si>
  <si>
    <t>Redding</t>
  </si>
  <si>
    <t>Power</t>
  </si>
  <si>
    <t>Racine</t>
  </si>
  <si>
    <t>Sharon</t>
  </si>
  <si>
    <t>Easthampton</t>
  </si>
  <si>
    <t>Nodaway</t>
  </si>
  <si>
    <t>DuPage</t>
  </si>
  <si>
    <t>No. Ballots</t>
  </si>
  <si>
    <t>Esmeralda</t>
  </si>
  <si>
    <t>Wood</t>
  </si>
  <si>
    <t>Branford</t>
  </si>
  <si>
    <t>Somervell</t>
  </si>
  <si>
    <t>Cook CD2</t>
  </si>
  <si>
    <t>Cook CD3</t>
  </si>
  <si>
    <t>Cook CD4</t>
  </si>
  <si>
    <t>Chariton</t>
  </si>
  <si>
    <t>Cole</t>
  </si>
  <si>
    <t>Levant</t>
  </si>
  <si>
    <t>Wenham</t>
  </si>
  <si>
    <t>Split County</t>
  </si>
  <si>
    <t>New Mexico Secretary of State Elections</t>
  </si>
  <si>
    <t>Method</t>
  </si>
  <si>
    <t>1st #</t>
  </si>
  <si>
    <t>2nd #</t>
  </si>
  <si>
    <t>State-Level</t>
  </si>
  <si>
    <t>Proportional</t>
  </si>
  <si>
    <t>Caucus</t>
  </si>
  <si>
    <t>No Delegate Allocation by CD</t>
  </si>
  <si>
    <t>Loophole Primary/Beauty Pagent</t>
  </si>
  <si>
    <t>Direct Delegate Election</t>
  </si>
  <si>
    <t>Winner Take All</t>
  </si>
  <si>
    <t>Winner Take all if Majority, otherwise top-vote getter wins two delegates and the candidate with the next highest number of votes receives one delegate</t>
  </si>
  <si>
    <t>All candidates receiving the minimum vote percentage receive one delegate.  If the winning candidate receives a majority of the vote, that candidate is awarded all remaining delegates, otherwise the remaining delegates are awarded proportionally to the top three vote getters.</t>
  </si>
  <si>
    <t>Winner Take all if the top candidate receives a majority of votes or the top candidate is the only candidate to receive the minimum percentage of votes, otherwise delegates are awarded proportionally to those candidates that recive more than the minimum percentage of votes.</t>
  </si>
  <si>
    <t>Advisory or Non-Binding Primary</t>
  </si>
  <si>
    <t>No Delegate Allocation Statewide</t>
  </si>
  <si>
    <t>Total Primary</t>
  </si>
  <si>
    <t>Total Caucus</t>
  </si>
  <si>
    <t>Total Convention</t>
  </si>
  <si>
    <t>Maricopa CD9</t>
  </si>
  <si>
    <t>Maricopa CD8</t>
  </si>
  <si>
    <t>Yuma CD3</t>
  </si>
  <si>
    <t>Yuma CD4</t>
  </si>
  <si>
    <t>Mohave CD1</t>
  </si>
  <si>
    <t>Mohave CD4</t>
  </si>
  <si>
    <t>Yavapai CD4</t>
  </si>
  <si>
    <t>Gila CD1</t>
  </si>
  <si>
    <t>Gila CD4</t>
  </si>
  <si>
    <t>Pinal CD3</t>
  </si>
  <si>
    <t>Pinal CD4</t>
  </si>
  <si>
    <t>Pima CD1</t>
  </si>
  <si>
    <t>Pima CD2</t>
  </si>
  <si>
    <t>Pima CD3</t>
  </si>
  <si>
    <t>2012 Presidential Preference Primary Official Results</t>
  </si>
  <si>
    <t>Chebeague Island</t>
  </si>
  <si>
    <t>2012 Presidential Preference Primary - County Reporting</t>
  </si>
  <si>
    <t>http://enight.elections.myflorida.com/Default6.aspx</t>
  </si>
  <si>
    <t>Presidential Primary Election January 10, 2012 - Names on Checklist</t>
  </si>
  <si>
    <t>http://www.sos.nh.gov/presprim2012/PPNamesSummary.htm</t>
  </si>
  <si>
    <t>Verona Island</t>
  </si>
  <si>
    <t>Westport Island</t>
  </si>
  <si>
    <t>MP</t>
  </si>
  <si>
    <t>N. Mariana Islands</t>
  </si>
  <si>
    <t>Ferrisburgh</t>
  </si>
  <si>
    <t>Alburgh</t>
  </si>
  <si>
    <t>Enosburgh</t>
  </si>
  <si>
    <t>Access Date</t>
  </si>
  <si>
    <t>Comisión Estatal De Elecciones Puerto Rico</t>
  </si>
  <si>
    <t>Legislative District</t>
  </si>
  <si>
    <t>Voter Registration</t>
  </si>
  <si>
    <t>Non-District</t>
  </si>
  <si>
    <t>Anne Arundel CD4</t>
  </si>
  <si>
    <t>Howard CD2</t>
  </si>
  <si>
    <t>Montgomery CD3</t>
  </si>
  <si>
    <t>Carroll County CD1</t>
  </si>
  <si>
    <t>Carroll County CD8</t>
  </si>
  <si>
    <t>Frederick CD8</t>
  </si>
  <si>
    <t>Frederick CD6</t>
  </si>
  <si>
    <t>Clarke CD3</t>
  </si>
  <si>
    <t>Clarke CD4</t>
  </si>
  <si>
    <t>Oktibbeha CD1</t>
  </si>
  <si>
    <t>Oktibbeha CD3</t>
  </si>
  <si>
    <t>Oktibbeha CD0</t>
  </si>
  <si>
    <t>Salt Lake CD4</t>
  </si>
  <si>
    <t>Juab CD2</t>
  </si>
  <si>
    <t>Juab CD4</t>
  </si>
  <si>
    <t>Utah CD4</t>
  </si>
  <si>
    <t>Sanpete CD2</t>
  </si>
  <si>
    <t>Sanpete CD4</t>
  </si>
  <si>
    <t>Davis CD1</t>
  </si>
  <si>
    <t>Davis CD2</t>
  </si>
  <si>
    <t>Multnomah CD0</t>
  </si>
  <si>
    <t>Roosevelt CD2</t>
  </si>
  <si>
    <t>Roosevelt CD3</t>
  </si>
  <si>
    <t>Provisional Ballots</t>
  </si>
  <si>
    <t>Provisional</t>
  </si>
  <si>
    <t>Winner Take Most</t>
  </si>
  <si>
    <t>Local Unit Convention</t>
  </si>
  <si>
    <t>LD Caucus</t>
  </si>
  <si>
    <t>TX Also has Caucus</t>
  </si>
  <si>
    <t>Democratic</t>
  </si>
  <si>
    <t>Hillary Clinton</t>
  </si>
  <si>
    <t>Traditional Home State: Arkansas</t>
  </si>
  <si>
    <t>Bernie Sanders</t>
  </si>
  <si>
    <t>Jim Webb</t>
  </si>
  <si>
    <t>Martin O'Malley</t>
  </si>
  <si>
    <t>O'Malley</t>
  </si>
  <si>
    <t>Democrats Abroad</t>
  </si>
  <si>
    <t>Senate District</t>
  </si>
  <si>
    <t>Delegate District</t>
  </si>
  <si>
    <t>DD1 (LDs 1&amp;2)</t>
  </si>
  <si>
    <t>DD2 (LDs 3&amp;4)</t>
  </si>
  <si>
    <t>DD3 (LDs 5&amp;6)</t>
  </si>
  <si>
    <t>DD4 (LDs 7&amp;8)</t>
  </si>
  <si>
    <t>DD5 (LDs 9&amp;10)</t>
  </si>
  <si>
    <t>DD6 (LDs 11&amp;13)</t>
  </si>
  <si>
    <t>DD7 (LDs 12&amp;30)</t>
  </si>
  <si>
    <t>DD8 (LDs 14&amp;15)</t>
  </si>
  <si>
    <t>DD9 (LDs 16&amp;17)</t>
  </si>
  <si>
    <t>DD10 (LDs 18&amp;19)</t>
  </si>
  <si>
    <t>DD11 (LDs 20&amp;22)</t>
  </si>
  <si>
    <t>DD12 (LDs 21&amp;27)</t>
  </si>
  <si>
    <t>DD13 (LDs 23&amp;24)</t>
  </si>
  <si>
    <t>DD14 (LDs 25&amp;26)</t>
  </si>
  <si>
    <t>DD15 (LDs 28&amp;29)</t>
  </si>
  <si>
    <t>DD16 (LDs 31&amp;33)</t>
  </si>
  <si>
    <t>DD17 (LDs 32&amp;36)</t>
  </si>
  <si>
    <t>DD18 (LDs 34&amp;35)</t>
  </si>
  <si>
    <t>DD19 (LDs 37&amp;38)</t>
  </si>
  <si>
    <t>DD20 (LDs 39&amp;40)</t>
  </si>
  <si>
    <t>District Conventions</t>
  </si>
  <si>
    <t>44 delegates</t>
  </si>
  <si>
    <t>John Wolfe</t>
  </si>
  <si>
    <t>James Valentine</t>
  </si>
  <si>
    <t>Jon Adams</t>
  </si>
  <si>
    <t>Steve Burke</t>
  </si>
  <si>
    <t>Henry Hewes</t>
  </si>
  <si>
    <t>Brock C. Hutton</t>
  </si>
  <si>
    <t>Lloyd Kelso</t>
  </si>
  <si>
    <t>Robert Lovitt</t>
  </si>
  <si>
    <t>Graham Schwass</t>
  </si>
  <si>
    <t>Edward Sonnino</t>
  </si>
  <si>
    <t>Michael A. Steinberg</t>
  </si>
  <si>
    <t>Vermin Supreme</t>
  </si>
  <si>
    <t>Richard Lyons Weil</t>
  </si>
  <si>
    <t>Bill French</t>
  </si>
  <si>
    <t>Eric Elbot</t>
  </si>
  <si>
    <t>Roque “Rocky” De La Fuente</t>
  </si>
  <si>
    <t>Keith Judd</t>
  </si>
  <si>
    <t>Star Locke</t>
  </si>
  <si>
    <t>William H. McGaughey, Jr.</t>
  </si>
  <si>
    <t>Edward T. O’Donnell, Jr.</t>
  </si>
  <si>
    <t>Raymond Michael Moroz</t>
  </si>
  <si>
    <t>Sam Sloan</t>
  </si>
  <si>
    <t>David John Thistle</t>
  </si>
  <si>
    <t>Weil</t>
  </si>
  <si>
    <t>Valentine</t>
  </si>
  <si>
    <t>Elbot</t>
  </si>
  <si>
    <t>French</t>
  </si>
  <si>
    <t>Hewes</t>
  </si>
  <si>
    <t>Hutton</t>
  </si>
  <si>
    <t>Judd</t>
  </si>
  <si>
    <t>Kelso</t>
  </si>
  <si>
    <t>Locke</t>
  </si>
  <si>
    <t>Lovitt</t>
  </si>
  <si>
    <t>Moroz</t>
  </si>
  <si>
    <t>Schwass</t>
  </si>
  <si>
    <t>Sloan</t>
  </si>
  <si>
    <t>Sonnino</t>
  </si>
  <si>
    <t>Steinberg</t>
  </si>
  <si>
    <t>Supreme</t>
  </si>
  <si>
    <t>Thistle</t>
  </si>
  <si>
    <t>O’Donnell</t>
  </si>
  <si>
    <t>McGaughey</t>
  </si>
  <si>
    <t>De La Fuente</t>
  </si>
  <si>
    <t>Mark Stewart Greenstein</t>
  </si>
  <si>
    <t>Greenstein</t>
  </si>
  <si>
    <t>Steven Roy Lipscomb</t>
  </si>
  <si>
    <t>Green's</t>
  </si>
  <si>
    <t>Pinkham's</t>
  </si>
  <si>
    <t>NVDemas First in the West Nevada Democratic Caucus Saturday - February 20, 2016</t>
  </si>
  <si>
    <t>The Nevada Democratic Party</t>
  </si>
  <si>
    <t>https://nvcaucuses.com</t>
  </si>
  <si>
    <t>Alaska Democratic Party</t>
  </si>
  <si>
    <t>Colorado Democratic Party</t>
  </si>
  <si>
    <t>Hawaii Democratic Party</t>
  </si>
  <si>
    <t>Idaho Democratic Party</t>
  </si>
  <si>
    <t>Iowa Democratic Party</t>
  </si>
  <si>
    <t>Kansas Democratic Party</t>
  </si>
  <si>
    <t>Maine Democratic Party</t>
  </si>
  <si>
    <t>North Dakota Democratic Party</t>
  </si>
  <si>
    <t>Washington Democratic Party</t>
  </si>
  <si>
    <t>Wyoming Democratic Party</t>
  </si>
  <si>
    <t>Willie Wilson</t>
  </si>
  <si>
    <t>https://www.ok.gov/elections/Election_Info/2016_March_PPP_Election.html</t>
  </si>
  <si>
    <t>http://results.elections.virginia.gov/vaelections/2016%20March%20Democratic%20Presidential%20Primary/Site/Presidential.html</t>
  </si>
  <si>
    <t>Calvin L. Hawes</t>
  </si>
  <si>
    <t>Hawes</t>
  </si>
  <si>
    <t>http://www.enr-scvotes.org/SC/59277/160652/en/summary.html</t>
  </si>
  <si>
    <t>http://results.enr.clarityelections.com/AR/58350/162469/Web01/en/summary.html#</t>
  </si>
  <si>
    <t>http://www.coloradocaucus.com</t>
  </si>
  <si>
    <t>Colorado Democrats - 2016 Caucus Results</t>
  </si>
  <si>
    <t>© David Leip 2016 All Rights Reserved.</t>
  </si>
  <si>
    <t>Amercian Samoa</t>
  </si>
  <si>
    <t>https://www.facebook.com/asdems</t>
  </si>
  <si>
    <t>http://staticresults.sos.la.gov/03052016/03052016_51750.html</t>
  </si>
  <si>
    <t>http://www.kansasdems.org/wp-content/uploads/2016/03/Presidential-Preference-Caucus-Reporting-Campaigns-.pdf</t>
  </si>
  <si>
    <t>http://www.nebraskademocrats.org/content/nebraska-caucus-2016-results</t>
  </si>
  <si>
    <t>Nebraska Caucus 2016 Results</t>
  </si>
  <si>
    <t>2016 Presidential Primary County Results</t>
  </si>
  <si>
    <t>http://electionstats.state.ma.us/elections/view/36510/</t>
  </si>
  <si>
    <t>PD43+ Massachusetts Election Statistics 2016 President Democratic Primary</t>
  </si>
  <si>
    <t>http://results.enr.clarityelections.com/GA/58980/163369/en/reports.html</t>
  </si>
  <si>
    <t>http://enight.elections.myflorida.com/CompareCounties/?ContestId=100002</t>
  </si>
  <si>
    <t>http://er.ncsbe.gov/contest_details.html?election_dt=03/15/2016&amp;county_id=0&amp;contest_id=1001</t>
  </si>
  <si>
    <t>2016 Democratic Presidential Preference Primary - Official Results</t>
  </si>
  <si>
    <t>√</t>
  </si>
  <si>
    <t>Presidential Preference Primary March 1, 2016 - Official Results</t>
  </si>
  <si>
    <t>Preferential Primary and Nonpartisan General Election - Official County Results</t>
  </si>
  <si>
    <t>Election Results by Parish Official Results for Election Date: 03/05/2016 Presidential Nominee -- Democratic Party</t>
  </si>
  <si>
    <t>2016 Democratic Party Primary Election 3/1/2016 President/Vice-President</t>
  </si>
  <si>
    <t>http://elections.sos.state.tx.us/elchist233_race62.htm</t>
  </si>
  <si>
    <t>Official Results Presidential Preferential Primary — March 1, 2016 - For President</t>
  </si>
  <si>
    <t>2016 March Democratic Presidential Primary Official Results</t>
  </si>
  <si>
    <t>http://static1.squarespace.com/static/54bee0c9e4b0441ce96c4681/t/56f738c040261dc1397c694e/1459042498243/Alaska+2016+Democratic+Presidential+Caucus+Results.pdf</t>
  </si>
  <si>
    <t>Caucus Results</t>
  </si>
  <si>
    <t>http://utahdemocrats.org/events/caucus2016results/</t>
  </si>
  <si>
    <t>Utah Democratic Party</t>
  </si>
  <si>
    <t>http://www.wa-democrats.org/caucus-results</t>
  </si>
  <si>
    <t>2016 Washington State Democratic Caucus Results</t>
  </si>
  <si>
    <t>http://sos.nh.gov/2016DemPresPrim.aspx?id=8589955175</t>
  </si>
  <si>
    <t>2016 Presidential Primary - Democratic President</t>
  </si>
  <si>
    <t>2016 Presidential Primary Results (official) - 2016 Pres Primary Democratic Town Results</t>
  </si>
  <si>
    <t>https://www.sec.state.vt.us/media/750035/Dem-Town_by_Town-Candidate-Vote-Count.xlsx</t>
  </si>
  <si>
    <t>Under</t>
  </si>
  <si>
    <t>Over</t>
  </si>
  <si>
    <t>http://www.alabamavotes.gov/downloads/election/2016/primary/primaryResultsCertified-Amended-Democratic-2016-03-21.pdf</t>
  </si>
  <si>
    <t>Amended Certification of Results - Democratic Party Primary</t>
  </si>
  <si>
    <t>2016 Presidential Preference Primary March 15, 2016 Official Election Results - Democratic</t>
  </si>
  <si>
    <t>http://mertsplus.com/mertsuserguide/uploads/MANUALS/16PPResults.xls</t>
  </si>
  <si>
    <t>http://hawaiidemocrats.org/2016_ppp_results/</t>
  </si>
  <si>
    <t>http://sos.tn.gov/sites/default/files/StateCertDemPresidentCountyTotals.pdf</t>
  </si>
  <si>
    <t>March 1, 2016 Democratic Primary Presidential Preference</t>
  </si>
  <si>
    <t>State of Arizona Official Canvass - 2016 Presidential Preference Election - March 22, 2016</t>
  </si>
  <si>
    <t>http://apps.azsos.gov/election/2016/PPE/canvass2016ppe.pdf</t>
  </si>
  <si>
    <t>2016 State Democratic Party Certified Primary Election Results</t>
  </si>
  <si>
    <t>http://www.sos.ms.gov/elections/electionResults/2016%20Democratic%20Primary%20Certified%20Results.pdf</t>
  </si>
  <si>
    <t>Minnesota Democratic-Farmer-Labor Party</t>
  </si>
  <si>
    <t>https://www.dfl.org/blog/dfl-news/2016/03/statement-from-chairman-ken-martin-on-precinct-caucuses/</t>
  </si>
  <si>
    <t>St. John The Baptist</t>
  </si>
  <si>
    <t>Early/Prov</t>
  </si>
  <si>
    <t>State of Missouri - Presidential Preference Primary - March 15, 2016 Official Results As announced by the Board of State Canvassers on April 12, 2016</t>
  </si>
  <si>
    <t>http://enr.sos.mo.gov/EnrNet/PickaRace.aspx</t>
  </si>
  <si>
    <t>2016 General Primary Official Vote Totals Book - President of the United States (pp. 1-13)</t>
  </si>
  <si>
    <t>http://www.elections.il.gov/Downloads/ElectionInformation/VoteTotals/2016GPOfficialVote.pdf</t>
  </si>
  <si>
    <t>Larry Cohen</t>
  </si>
  <si>
    <t>Cohen</t>
  </si>
  <si>
    <t>Brian O'Neill</t>
  </si>
  <si>
    <t>David Formhals</t>
  </si>
  <si>
    <t>Formhals</t>
  </si>
  <si>
    <t>O'Neill</t>
  </si>
  <si>
    <t>Write-in</t>
  </si>
  <si>
    <t>2016 Official Elections Results - Primary Election: March 15, 2016</t>
  </si>
  <si>
    <t>http://www.sos.state.oh.us/sos/upload/elections/2016/primary/dem.xlsx</t>
  </si>
  <si>
    <t>http://elections.delaware.gov/results/html/stwoff_kns.shtml</t>
  </si>
  <si>
    <t>https://www.ri.gov/election/results/2016/presidential_preference_primary/</t>
  </si>
  <si>
    <t>Mark Stewart</t>
  </si>
  <si>
    <t>http://www.gab.wi.gov/sites/default/files/County%20by%20County%20Report-President.pdf</t>
  </si>
  <si>
    <t>G.A.B. Canvass Reporting System County by County Report 2016 Spring Election and Presidential Preference Vote President of the United States - Democratic</t>
  </si>
  <si>
    <t>B</t>
  </si>
  <si>
    <t>Source</t>
  </si>
  <si>
    <t>Author1</t>
  </si>
  <si>
    <t>Author1 Title</t>
  </si>
  <si>
    <t>Author2</t>
  </si>
  <si>
    <t>Author2 Title</t>
  </si>
  <si>
    <t>Comp</t>
  </si>
  <si>
    <t>Article Title</t>
  </si>
  <si>
    <t>Complete Title</t>
  </si>
  <si>
    <t>Publisher</t>
  </si>
  <si>
    <t>Year</t>
  </si>
  <si>
    <t>Pages</t>
  </si>
  <si>
    <t>Type</t>
  </si>
  <si>
    <t>URL</t>
  </si>
  <si>
    <t>W</t>
  </si>
  <si>
    <t>Virgin Islands Republican Party</t>
  </si>
  <si>
    <t>CNMI Republican Party</t>
  </si>
  <si>
    <t>X</t>
  </si>
  <si>
    <t>2016 Presidential Preference Primary Official Results</t>
  </si>
  <si>
    <t>May 3, 2016 Primary Election Results District Statewide Ofice President</t>
  </si>
  <si>
    <t>http://www.in.gov/apps/sos/primary/sos_primary16?page=district&amp;partyID=-1&amp;officeID=36&amp;districtID=937&amp;districtshortviewID=937</t>
  </si>
  <si>
    <t>http://www.electionreturns.state.pa.us/ENR_New/Home/CountyBreakDownResults?officeId=1&amp;districtId=1&amp;ElectionID=undefined&amp;ElectionType=undefined&amp;IsActive=undefined</t>
  </si>
  <si>
    <t>State Of Delaware Elections System Official Election Results Presidential Primary Elections - 04/26/16 Statewide Offices By County</t>
  </si>
  <si>
    <t>Paul T. Farrell, Jr.</t>
  </si>
  <si>
    <t>Farrell</t>
  </si>
  <si>
    <t>Nebraska Democratic Party</t>
  </si>
  <si>
    <t>pdf Document</t>
  </si>
  <si>
    <t>Democratic Presidential Primary by County April 19, 2016</t>
  </si>
  <si>
    <t>http://www.elections.ny.gov/NYSBOE/elections/2016/Primary/DemocraticPresPrimaryResults.pdf</t>
  </si>
  <si>
    <t>Web Page</t>
  </si>
  <si>
    <t>Washington Secretary of State</t>
  </si>
  <si>
    <t>2016 Presidential Primary Tuesday, April 26, 2016 Official Returns - President of the United States - Statewide</t>
  </si>
  <si>
    <t>http://elections.state.md.us/elections/2016/results/primary/gen_detail_results_2016_3_DEM001-.html</t>
  </si>
  <si>
    <t>Official 2016 Presidential Primary Election results for President of the United States</t>
  </si>
  <si>
    <t>03/15/2016 Official Primary Election Results - Statewide - US President - Dem</t>
  </si>
  <si>
    <t>May 24, 2016 Presidential Primary Results</t>
  </si>
  <si>
    <t>http://results.vote.wa.gov/results/current/export/20160524_AllCounties.csv</t>
  </si>
  <si>
    <t>csv File</t>
  </si>
  <si>
    <t>Delegate Districts</t>
  </si>
  <si>
    <t>Oglala Lakota</t>
  </si>
  <si>
    <t>http://mtelectionresults.gov/resultsSW.aspx?type=FED&amp;map=CTY</t>
  </si>
  <si>
    <t>http://electionresults.sd.gov/ResultsExport.aspx?rid=4749&amp;osn=105&amp;pty=DEM&amp;name=Presidential%20Delegates%20and%20Alternates&amp;cat=CTYALL</t>
  </si>
  <si>
    <t>District</t>
  </si>
  <si>
    <t>Western</t>
  </si>
  <si>
    <t>Eastern</t>
  </si>
  <si>
    <t>E</t>
  </si>
  <si>
    <t>pdf File</t>
  </si>
  <si>
    <t>May 17, 2016 Official 2016 Primary Election Results For the office of President of the United States</t>
  </si>
  <si>
    <t>http://elect.ky.gov/results/2010-2019/Documents/2016%20primary%20election%20results.pdf</t>
  </si>
  <si>
    <t>http://www.bergencountyclerk.org/elections/VoterHistory.aspx?id=713da37e-1182-4339-a120-9a69bc8b09aa</t>
  </si>
  <si>
    <t>http://www.passaiccountynj.org/ArchiveCenter/ViewFile/Item/972</t>
  </si>
  <si>
    <t>http://results.enr.clarityelections.com/NJ/Ocean/61750/171287/en/summary.html#</t>
  </si>
  <si>
    <t>http://results.enr.clarityelections.com/NJ/Morris/62723/171462/Web01/en/summary.html</t>
  </si>
  <si>
    <t>http://results.enr.clarityelections.com/NJ/Monmouth/62737/171248/Web01/en/summary.html#</t>
  </si>
  <si>
    <t>http://mcgisweb.co.middlesex.nj.us/elections/live.html</t>
  </si>
  <si>
    <t>http://www.state.nj.us/counties/mercer/officials/clerk/pdf/20160607Electionresults.htm</t>
  </si>
  <si>
    <t>http://www.co.hunterdon.nj.us/countyclerk/election/Unofficial%20Primary%202016.htm</t>
  </si>
  <si>
    <t>http://www.hudsoncountyclerk.org/cgi-bin/election.pl</t>
  </si>
  <si>
    <t>http://results.enr.clarityelections.com/NJ/Gloucester/62029/171495/Web01/en/summary.html</t>
  </si>
  <si>
    <t>http://www.essexclerk.com/Election/View/63</t>
  </si>
  <si>
    <t>http://results.enr.clarityelections.com/NJ/Cumberland/62732/171257/Web01/en/summary.html</t>
  </si>
  <si>
    <t>http://results.enr.clarityelections.com/NJ/Cape_May/62724/171213/Web01/en/summary.html</t>
  </si>
  <si>
    <t>http://www.camdencounty.com/election-results/2016Primary/unoffical_results.htm</t>
  </si>
  <si>
    <t>http://www.co.burlington.nj.us/DocumentCenter/Home/View/3554</t>
  </si>
  <si>
    <t>http://www.aclink.org/elections/results_06_16/Election%20Result.htm</t>
  </si>
  <si>
    <t>http://results.enr.clarityelections.com/NJ/Union/62412/171397/Web01/en/summary.html</t>
  </si>
  <si>
    <t>http://results.enr.clarityelections.com/NJ/Somerset/62736/171502/Web01/en/summary.html</t>
  </si>
  <si>
    <t>http://sussexcountyclerk.org/docs/elections/2016/20160607/EL-45A-unoffiical.html</t>
  </si>
  <si>
    <t>http://www.co.warren.nj.us/Elections/Current%20Election%20Results/vote.pdf</t>
  </si>
  <si>
    <t>http://salemcountyclerk.org/wp-content/uploads/2014/07/2016-Primary-Unofficial-Results.pdf</t>
  </si>
  <si>
    <t>https://www.dcboee.org/election_info/election_results/v3/2016/June-14-Primary-Election</t>
  </si>
  <si>
    <t>http://sos.oregon.gov/voting/Documents/P16Abstract.pdf</t>
  </si>
  <si>
    <t>May 17, 2016, Primary Election Abstract of Votes President</t>
  </si>
  <si>
    <t>https://apps.sos.wv.gov/elections/results/results.aspx?year=2016&amp;eid=22&amp;county=Statewide&amp;type=Official</t>
  </si>
  <si>
    <r>
      <t xml:space="preserve">Statewide Results Primary Election - May 10,2016 </t>
    </r>
    <r>
      <rPr>
        <sz val="10"/>
        <rFont val="Menlo Regular"/>
      </rPr>
      <t>★★★</t>
    </r>
    <r>
      <rPr>
        <sz val="10"/>
        <rFont val="Geneva"/>
      </rPr>
      <t xml:space="preserve"> Official Results </t>
    </r>
    <r>
      <rPr>
        <sz val="10"/>
        <rFont val="Menlo Regular"/>
      </rPr>
      <t>★★★</t>
    </r>
  </si>
  <si>
    <t>Statment of Vote</t>
  </si>
  <si>
    <t>Denise Merrill</t>
  </si>
  <si>
    <t>Secretary of State</t>
  </si>
  <si>
    <t>Statement of Vote Connecticut Democratic Presidential Preference Primary April 26, 2016</t>
  </si>
  <si>
    <t>http://www.ct.gov/sots/lib/sots/electionservices/statementofvote_pdfs/april_2016_democratic_ppp_sov.pdf</t>
  </si>
  <si>
    <t>http://electionresults.sos.state.nm.us/resultsCTY.aspx?type=FED&amp;rid=3525&amp;pty=DEM&amp;osn=1&amp;map=CTY</t>
  </si>
  <si>
    <t>Official Report of the Board of State Canvassers Primary Election May 10, 2016</t>
  </si>
  <si>
    <t>http://www.sos.ne.gov/elec/2016/Primary16CanvassBook.pdf</t>
  </si>
  <si>
    <t>President of the United States Democratic Party Nomination</t>
  </si>
  <si>
    <t>pp. 13-14</t>
  </si>
  <si>
    <t>Official Canvass</t>
  </si>
  <si>
    <t>John A. Gale</t>
  </si>
  <si>
    <t>Canvass of Returns of Primary Election Held on June 7, 2016 - State of New Mexico Statewide Canvass Sheet</t>
  </si>
  <si>
    <t>http://www.sos.state.nm.us/uploads/files/2016%20Primary%20Statewide%20Summary.PDF</t>
  </si>
  <si>
    <t>Primary Election 2016 - Certified Results</t>
  </si>
  <si>
    <t>Statement of Vote</t>
  </si>
  <si>
    <t>Alex Padilla</t>
  </si>
  <si>
    <t>Statement of Vote June 7, 2016 Presidential Primary Election</t>
  </si>
  <si>
    <t>http://elections.cdn.sos.ca.gov/sov/2016-primary/2016-complete-sov.pdf</t>
  </si>
  <si>
    <t>pp. 26-31</t>
  </si>
  <si>
    <t>Willie Felix Carter</t>
  </si>
  <si>
    <t>Andrew D. Basiago</t>
  </si>
  <si>
    <t>Ignació León Nuñez</t>
  </si>
  <si>
    <t>Doug Terry</t>
  </si>
  <si>
    <t>DPH Caucus Tally 2016 Results 04.10.2016</t>
  </si>
  <si>
    <t>pdf Files</t>
  </si>
  <si>
    <t>https://docs.google.com/spreadsheets/d/1DClj6WvInIRnPzcHVg3_9_6gnpNeroRuXmvheABeP4Q/edit#gid=1055447400</t>
  </si>
  <si>
    <t>Publica Caucus Results Page - Final Results</t>
  </si>
  <si>
    <t>The Democratic Party of Guam</t>
  </si>
  <si>
    <t>https://scontent.fbos1-1.fna.fbcdn.net/t31.0-8/s960x960/13173273_976419315798846_5030218045090520183_o.jpg</t>
  </si>
  <si>
    <t>News Release</t>
  </si>
  <si>
    <t>The Democratic Party of Guam Congratulates both the Hillary Clinton Camp and the Bernie Sanders Camp</t>
  </si>
  <si>
    <t>Utah Democratic Party 2016 Caucus Night Final Results : Vote Tally</t>
  </si>
  <si>
    <t>http://www.wyodems.org/county-caucus-results-0</t>
  </si>
  <si>
    <t>County Caucus Results</t>
  </si>
  <si>
    <t>Washington (P)</t>
  </si>
  <si>
    <t>Washington (C)</t>
  </si>
  <si>
    <t>Nebraska (P)</t>
  </si>
  <si>
    <t>Nebraska (C)</t>
  </si>
  <si>
    <t>Final Results of 2016 Minnesota DFL Presidential Preference Ballot - Unofficial Results from 2016 DFL Caucuses</t>
  </si>
  <si>
    <t>http://www.ksdp.org/2016/03/kansas-democratic-caucus-results/</t>
  </si>
  <si>
    <t>Kansas Democratic Caucus Results</t>
  </si>
  <si>
    <t>http://iowademocrats.org/iowa-democratic-caucus-results-updated-after-idp-completes-review/</t>
  </si>
  <si>
    <t>Iowa Democratic Caucus Results Updated After IDP Completes Review</t>
  </si>
  <si>
    <t>https://docs.google.com/spreadsheets/d/10zV91vmS2aKwfL1hnzFgJSDyHwdAM5dZ0hVjyVyoiUI/edit?usp=sharing</t>
  </si>
  <si>
    <t>Linda McCulloch</t>
  </si>
  <si>
    <t>2016 Statewide Primary Election Canvass</t>
  </si>
  <si>
    <t>http://sos.mt.gov/Elections/2016/2016PrimaryStateCanvass.pdf</t>
  </si>
  <si>
    <t>President Democrat</t>
  </si>
  <si>
    <t>p. 2</t>
  </si>
  <si>
    <t>Official List</t>
  </si>
  <si>
    <t>Official List Candidates for President For Primar Election 06/07/2016</t>
  </si>
  <si>
    <t>http://www.njelections.org/2016-results/2016-official-primary-results-president.pdf</t>
  </si>
  <si>
    <t>Democratic Party of Puerto Rico Presidential Primaries June 5, 2016 Island Wide Results</t>
  </si>
  <si>
    <t>District 1 San Juan</t>
  </si>
  <si>
    <t>District 2 Bayamón</t>
  </si>
  <si>
    <t>District 3 Arecibo</t>
  </si>
  <si>
    <t>District 4 Mayagüez</t>
  </si>
  <si>
    <t>District 5 Ponce</t>
  </si>
  <si>
    <t>District 6 Guayama</t>
  </si>
  <si>
    <t>District 7 Humacao</t>
  </si>
  <si>
    <t>District 8 Carolina</t>
  </si>
  <si>
    <t>http://democratas2016.ceepur.org/escrutinio/Island-Wide-Canvass.htm</t>
  </si>
  <si>
    <t>https://sdsos.gov/elections-voting/assets/2016PrimaryElectionOfficialCanvas.pdf</t>
  </si>
  <si>
    <t>Shantel Krebs</t>
  </si>
  <si>
    <t>State of South Dakota Certificate Primary Election - June 7, 2016 Presidential Delegates and Alternates</t>
  </si>
  <si>
    <t>S</t>
  </si>
</sst>
</file>

<file path=xl/styles.xml><?xml version="1.0" encoding="utf-8"?>
<styleSheet xmlns="http://schemas.openxmlformats.org/spreadsheetml/2006/main" xmlns:mc="http://schemas.openxmlformats.org/markup-compatibility/2006" xmlns:x14ac="http://schemas.microsoft.com/office/spreadsheetml/2009/9/ac" mc:Ignorable="x14ac">
  <numFmts count="15">
    <numFmt numFmtId="164" formatCode="0.0%"/>
    <numFmt numFmtId="165" formatCode="[Green][=1]General;[Color15][=3]General;[Black]General"/>
    <numFmt numFmtId="166" formatCode="[Blue][=1]General;[Color15][=3]General;[Black]General"/>
    <numFmt numFmtId="168" formatCode="#,##0.000"/>
    <numFmt numFmtId="169" formatCode="#,##0.0000"/>
    <numFmt numFmtId="170" formatCode="0.000"/>
    <numFmt numFmtId="171" formatCode="0.00000%"/>
    <numFmt numFmtId="172" formatCode="0.000000%"/>
    <numFmt numFmtId="173" formatCode="00"/>
    <numFmt numFmtId="174" formatCode="000"/>
    <numFmt numFmtId="175" formatCode="00000"/>
    <numFmt numFmtId="176" formatCode="0000000"/>
    <numFmt numFmtId="177" formatCode="0.00000"/>
    <numFmt numFmtId="178" formatCode="yyyy\-mm\-dd"/>
    <numFmt numFmtId="179" formatCode="mm/dd/yyyy"/>
  </numFmts>
  <fonts count="23" x14ac:knownFonts="1">
    <font>
      <sz val="10"/>
      <name val="Geneva"/>
    </font>
    <font>
      <b/>
      <sz val="10"/>
      <name val="Geneva"/>
    </font>
    <font>
      <sz val="10"/>
      <name val="Geneva"/>
    </font>
    <font>
      <sz val="10"/>
      <color indexed="10"/>
      <name val="Geneva"/>
    </font>
    <font>
      <sz val="10"/>
      <color indexed="12"/>
      <name val="Geneva"/>
    </font>
    <font>
      <sz val="10"/>
      <name val="Geneva"/>
    </font>
    <font>
      <sz val="10"/>
      <color indexed="17"/>
      <name val="Geneva"/>
    </font>
    <font>
      <sz val="10"/>
      <color indexed="8"/>
      <name val="Geneva"/>
    </font>
    <font>
      <sz val="8"/>
      <name val="Geneva"/>
    </font>
    <font>
      <sz val="9"/>
      <color indexed="81"/>
      <name val="Geneva"/>
    </font>
    <font>
      <b/>
      <sz val="9"/>
      <color indexed="81"/>
      <name val="Geneva"/>
    </font>
    <font>
      <sz val="10"/>
      <name val="Geneva"/>
    </font>
    <font>
      <sz val="10"/>
      <color indexed="53"/>
      <name val="Geneva"/>
    </font>
    <font>
      <sz val="10"/>
      <color indexed="58"/>
      <name val="Geneva"/>
    </font>
    <font>
      <sz val="10"/>
      <color indexed="46"/>
      <name val="Geneva"/>
    </font>
    <font>
      <sz val="8"/>
      <name val="Verdana"/>
    </font>
    <font>
      <u/>
      <sz val="10"/>
      <color theme="11"/>
      <name val="Geneva"/>
    </font>
    <font>
      <sz val="10"/>
      <color theme="9"/>
      <name val="Geneva"/>
    </font>
    <font>
      <sz val="10"/>
      <color rgb="FFFF6600"/>
      <name val="Geneva"/>
    </font>
    <font>
      <sz val="10"/>
      <color rgb="FF008000"/>
      <name val="Geneva"/>
    </font>
    <font>
      <u/>
      <sz val="10"/>
      <color theme="10"/>
      <name val="Geneva"/>
    </font>
    <font>
      <sz val="10"/>
      <color rgb="FFFF0000"/>
      <name val="Geneva"/>
    </font>
    <font>
      <sz val="10"/>
      <name val="Menlo Regular"/>
    </font>
  </fonts>
  <fills count="2">
    <fill>
      <patternFill patternType="none"/>
    </fill>
    <fill>
      <patternFill patternType="gray125"/>
    </fill>
  </fills>
  <borders count="2">
    <border>
      <left/>
      <right/>
      <top/>
      <bottom/>
      <diagonal/>
    </border>
    <border>
      <left/>
      <right/>
      <top/>
      <bottom style="thin">
        <color auto="1"/>
      </bottom>
      <diagonal/>
    </border>
  </borders>
  <cellStyleXfs count="3612">
    <xf numFmtId="0" fontId="0" fillId="0" borderId="0"/>
    <xf numFmtId="9" fontId="2" fillId="0" borderId="0" applyFon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cellStyleXfs>
  <cellXfs count="254">
    <xf numFmtId="0" fontId="0" fillId="0" borderId="0" xfId="0"/>
    <xf numFmtId="3" fontId="0" fillId="0" borderId="0" xfId="0" applyNumberFormat="1"/>
    <xf numFmtId="10" fontId="0" fillId="0" borderId="0" xfId="0" applyNumberFormat="1"/>
    <xf numFmtId="3" fontId="3" fillId="0" borderId="0" xfId="0" applyNumberFormat="1" applyFont="1"/>
    <xf numFmtId="3" fontId="4" fillId="0" borderId="0" xfId="0" applyNumberFormat="1" applyFont="1"/>
    <xf numFmtId="0" fontId="0" fillId="0" borderId="0" xfId="0" applyNumberFormat="1" applyAlignment="1"/>
    <xf numFmtId="0" fontId="0" fillId="0" borderId="0" xfId="0" applyAlignment="1"/>
    <xf numFmtId="1" fontId="0" fillId="0" borderId="0" xfId="0" applyNumberFormat="1"/>
    <xf numFmtId="165" fontId="0" fillId="0" borderId="0" xfId="0" applyNumberFormat="1"/>
    <xf numFmtId="0" fontId="2" fillId="0" borderId="0" xfId="0" applyFont="1"/>
    <xf numFmtId="0" fontId="5" fillId="0" borderId="0" xfId="0" applyFont="1" applyAlignment="1"/>
    <xf numFmtId="0" fontId="4" fillId="0" borderId="0" xfId="0" applyFont="1" applyAlignment="1"/>
    <xf numFmtId="0" fontId="6" fillId="0" borderId="0" xfId="0" applyFont="1" applyAlignment="1"/>
    <xf numFmtId="0" fontId="4" fillId="0" borderId="0" xfId="0" applyFont="1"/>
    <xf numFmtId="0" fontId="3" fillId="0" borderId="0" xfId="0" applyFont="1"/>
    <xf numFmtId="0" fontId="6" fillId="0" borderId="0" xfId="0" applyFont="1"/>
    <xf numFmtId="0" fontId="2" fillId="0" borderId="0" xfId="0" applyFont="1" applyAlignment="1">
      <alignment horizontal="center"/>
    </xf>
    <xf numFmtId="0" fontId="2" fillId="0" borderId="0" xfId="0" applyFont="1" applyAlignment="1"/>
    <xf numFmtId="10" fontId="3" fillId="0" borderId="0" xfId="0" applyNumberFormat="1" applyFont="1"/>
    <xf numFmtId="10" fontId="4" fillId="0" borderId="0" xfId="0" applyNumberFormat="1" applyFont="1"/>
    <xf numFmtId="10" fontId="6" fillId="0" borderId="0" xfId="0" applyNumberFormat="1" applyFont="1"/>
    <xf numFmtId="3" fontId="6" fillId="0" borderId="0" xfId="0" applyNumberFormat="1" applyFont="1"/>
    <xf numFmtId="1" fontId="3" fillId="0" borderId="0" xfId="0" applyNumberFormat="1" applyFont="1"/>
    <xf numFmtId="0" fontId="0" fillId="0" borderId="0" xfId="0" applyNumberFormat="1"/>
    <xf numFmtId="10" fontId="3" fillId="0" borderId="0" xfId="0" applyNumberFormat="1" applyFont="1" applyAlignment="1">
      <alignment horizontal="center"/>
    </xf>
    <xf numFmtId="10" fontId="2" fillId="0" borderId="0" xfId="0" applyNumberFormat="1" applyFont="1" applyAlignment="1">
      <alignment horizontal="center"/>
    </xf>
    <xf numFmtId="10" fontId="4" fillId="0" borderId="0" xfId="0" applyNumberFormat="1" applyFont="1" applyAlignment="1">
      <alignment horizontal="center"/>
    </xf>
    <xf numFmtId="10" fontId="6" fillId="0" borderId="0" xfId="0" applyNumberFormat="1" applyFont="1" applyAlignment="1">
      <alignment horizontal="center"/>
    </xf>
    <xf numFmtId="10" fontId="2" fillId="0" borderId="0" xfId="0" applyNumberFormat="1" applyFont="1" applyAlignment="1"/>
    <xf numFmtId="3" fontId="0" fillId="0" borderId="0" xfId="0" applyNumberFormat="1" applyAlignment="1">
      <alignment horizontal="center"/>
    </xf>
    <xf numFmtId="0" fontId="0" fillId="0" borderId="1" xfId="0" applyBorder="1"/>
    <xf numFmtId="3" fontId="0" fillId="0" borderId="1" xfId="0" applyNumberFormat="1" applyBorder="1" applyAlignment="1">
      <alignment horizontal="center"/>
    </xf>
    <xf numFmtId="3" fontId="0" fillId="0" borderId="1" xfId="0" applyNumberFormat="1" applyBorder="1"/>
    <xf numFmtId="0" fontId="2" fillId="0" borderId="1" xfId="0" applyFont="1" applyBorder="1" applyAlignment="1">
      <alignment horizontal="center"/>
    </xf>
    <xf numFmtId="0" fontId="0" fillId="0" borderId="0" xfId="0" applyFill="1"/>
    <xf numFmtId="166" fontId="0" fillId="0" borderId="0" xfId="0" applyNumberFormat="1" applyFill="1"/>
    <xf numFmtId="0" fontId="0" fillId="0" borderId="0" xfId="0" applyNumberFormat="1" applyFill="1"/>
    <xf numFmtId="3" fontId="0" fillId="0" borderId="0" xfId="0" applyNumberFormat="1" applyFill="1"/>
    <xf numFmtId="10" fontId="0" fillId="0" borderId="0" xfId="0" applyNumberFormat="1" applyFill="1"/>
    <xf numFmtId="0" fontId="0" fillId="0" borderId="0" xfId="0" applyFill="1" applyAlignment="1"/>
    <xf numFmtId="0" fontId="2" fillId="0" borderId="0" xfId="0" applyFont="1" applyFill="1"/>
    <xf numFmtId="0" fontId="0" fillId="0" borderId="0" xfId="0" applyBorder="1"/>
    <xf numFmtId="10" fontId="0" fillId="0" borderId="0" xfId="0" applyNumberFormat="1" applyAlignment="1">
      <alignment horizontal="right"/>
    </xf>
    <xf numFmtId="10" fontId="0" fillId="0" borderId="0" xfId="1" applyNumberFormat="1" applyFont="1" applyAlignment="1">
      <alignment horizontal="right"/>
    </xf>
    <xf numFmtId="3" fontId="0" fillId="0" borderId="0" xfId="0" applyNumberFormat="1" applyAlignment="1">
      <alignment horizontal="right"/>
    </xf>
    <xf numFmtId="164" fontId="0" fillId="0" borderId="0" xfId="1" applyNumberFormat="1" applyFont="1"/>
    <xf numFmtId="10" fontId="0" fillId="0" borderId="0" xfId="1" applyNumberFormat="1" applyFont="1" applyFill="1"/>
    <xf numFmtId="10" fontId="0" fillId="0" borderId="0" xfId="1" applyNumberFormat="1" applyFont="1" applyAlignment="1"/>
    <xf numFmtId="0" fontId="1" fillId="0" borderId="0" xfId="0" applyFont="1"/>
    <xf numFmtId="3" fontId="2" fillId="0" borderId="0" xfId="0" applyNumberFormat="1" applyFont="1"/>
    <xf numFmtId="0" fontId="7" fillId="0" borderId="0" xfId="0" applyFont="1" applyFill="1" applyBorder="1" applyAlignment="1"/>
    <xf numFmtId="0" fontId="11" fillId="0" borderId="0" xfId="0" applyFont="1"/>
    <xf numFmtId="3" fontId="11" fillId="0" borderId="0" xfId="0" applyNumberFormat="1" applyFont="1"/>
    <xf numFmtId="3" fontId="1" fillId="0" borderId="0" xfId="0" applyNumberFormat="1" applyFont="1"/>
    <xf numFmtId="10" fontId="2" fillId="0" borderId="0" xfId="0" applyNumberFormat="1" applyFont="1"/>
    <xf numFmtId="1" fontId="2" fillId="0" borderId="0" xfId="0" applyNumberFormat="1" applyFont="1"/>
    <xf numFmtId="165" fontId="2" fillId="0" borderId="0" xfId="0" applyNumberFormat="1" applyFont="1"/>
    <xf numFmtId="0" fontId="0" fillId="0" borderId="0" xfId="0" applyAlignment="1">
      <alignment horizontal="center"/>
    </xf>
    <xf numFmtId="0" fontId="12" fillId="0" borderId="0" xfId="0" applyFont="1"/>
    <xf numFmtId="0" fontId="0" fillId="0" borderId="0" xfId="0" applyAlignment="1">
      <alignment horizontal="right"/>
    </xf>
    <xf numFmtId="0" fontId="7" fillId="0" borderId="0" xfId="0" applyFont="1"/>
    <xf numFmtId="3" fontId="2" fillId="0" borderId="0" xfId="0" applyNumberFormat="1" applyFont="1" applyFill="1"/>
    <xf numFmtId="10" fontId="2" fillId="0" borderId="0" xfId="0" applyNumberFormat="1" applyFont="1" applyFill="1"/>
    <xf numFmtId="0" fontId="0" fillId="0" borderId="0" xfId="0" applyAlignment="1">
      <alignment wrapText="1"/>
    </xf>
    <xf numFmtId="1" fontId="0" fillId="0" borderId="0" xfId="0" applyNumberFormat="1" applyAlignment="1">
      <alignment horizontal="right"/>
    </xf>
    <xf numFmtId="0" fontId="6" fillId="0" borderId="0" xfId="0" applyFont="1" applyAlignment="1">
      <alignment horizontal="center"/>
    </xf>
    <xf numFmtId="0" fontId="0" fillId="0" borderId="0" xfId="0" applyNumberFormat="1" applyFill="1" applyAlignment="1">
      <alignment horizontal="center"/>
    </xf>
    <xf numFmtId="0" fontId="13" fillId="0" borderId="0" xfId="0" applyFont="1"/>
    <xf numFmtId="1" fontId="0" fillId="0" borderId="0" xfId="0" applyNumberFormat="1" applyAlignment="1"/>
    <xf numFmtId="3" fontId="6" fillId="0" borderId="0" xfId="0" applyNumberFormat="1" applyFont="1" applyAlignment="1">
      <alignment horizontal="center"/>
    </xf>
    <xf numFmtId="10" fontId="3" fillId="0" borderId="0" xfId="0" applyNumberFormat="1" applyFont="1" applyFill="1" applyAlignment="1">
      <alignment horizontal="center"/>
    </xf>
    <xf numFmtId="0" fontId="5" fillId="0" borderId="0" xfId="0" applyFont="1" applyBorder="1" applyAlignment="1">
      <alignment horizontal="center"/>
    </xf>
    <xf numFmtId="0" fontId="11" fillId="0" borderId="0" xfId="0" applyFont="1" applyAlignment="1">
      <alignment horizontal="center"/>
    </xf>
    <xf numFmtId="3" fontId="11" fillId="0" borderId="0" xfId="0" applyNumberFormat="1" applyFont="1" applyFill="1"/>
    <xf numFmtId="10" fontId="11" fillId="0" borderId="0" xfId="0" applyNumberFormat="1" applyFont="1" applyFill="1"/>
    <xf numFmtId="0" fontId="11" fillId="0" borderId="0" xfId="0" applyFont="1" applyFill="1"/>
    <xf numFmtId="3" fontId="11" fillId="0" borderId="0" xfId="0" applyNumberFormat="1" applyFont="1" applyAlignment="1">
      <alignment horizontal="center"/>
    </xf>
    <xf numFmtId="10" fontId="11" fillId="0" borderId="0" xfId="0" applyNumberFormat="1" applyFont="1"/>
    <xf numFmtId="171" fontId="0" fillId="0" borderId="0" xfId="0" applyNumberFormat="1"/>
    <xf numFmtId="172" fontId="0" fillId="0" borderId="0" xfId="0" applyNumberFormat="1"/>
    <xf numFmtId="1" fontId="4" fillId="0" borderId="0" xfId="0" applyNumberFormat="1" applyFont="1"/>
    <xf numFmtId="1" fontId="6" fillId="0" borderId="0" xfId="0" applyNumberFormat="1" applyFont="1"/>
    <xf numFmtId="0" fontId="1" fillId="0" borderId="0" xfId="0" applyFont="1" applyAlignment="1">
      <alignment horizontal="left" vertical="center"/>
    </xf>
    <xf numFmtId="3" fontId="12" fillId="0" borderId="0" xfId="0" applyNumberFormat="1" applyFont="1"/>
    <xf numFmtId="14" fontId="2" fillId="0" borderId="0" xfId="0" applyNumberFormat="1" applyFont="1"/>
    <xf numFmtId="0" fontId="1" fillId="0" borderId="1" xfId="0" applyFont="1" applyBorder="1"/>
    <xf numFmtId="0" fontId="2" fillId="0" borderId="0" xfId="0" applyFont="1" applyBorder="1"/>
    <xf numFmtId="0" fontId="0" fillId="0" borderId="0" xfId="0" applyFill="1" applyBorder="1"/>
    <xf numFmtId="3" fontId="0" fillId="0" borderId="0" xfId="0" applyNumberFormat="1" applyFill="1" applyBorder="1"/>
    <xf numFmtId="0" fontId="0" fillId="0" borderId="0" xfId="0" applyNumberFormat="1" applyFill="1" applyBorder="1"/>
    <xf numFmtId="0" fontId="0" fillId="0" borderId="0" xfId="0" applyNumberFormat="1" applyFill="1" applyBorder="1" applyAlignment="1">
      <alignment horizontal="center"/>
    </xf>
    <xf numFmtId="3" fontId="0" fillId="0" borderId="0" xfId="0" applyNumberFormat="1" applyBorder="1"/>
    <xf numFmtId="10" fontId="0" fillId="0" borderId="0" xfId="0" applyNumberFormat="1" applyFill="1" applyBorder="1"/>
    <xf numFmtId="166" fontId="0" fillId="0" borderId="0" xfId="0" applyNumberFormat="1" applyFill="1" applyBorder="1"/>
    <xf numFmtId="3" fontId="14" fillId="0" borderId="0" xfId="0" applyNumberFormat="1" applyFont="1"/>
    <xf numFmtId="0" fontId="14" fillId="0" borderId="0" xfId="0" applyFont="1"/>
    <xf numFmtId="0" fontId="1" fillId="0" borderId="0" xfId="0" applyFont="1" applyFill="1" applyBorder="1"/>
    <xf numFmtId="173" fontId="0" fillId="0" borderId="0" xfId="0" applyNumberFormat="1" applyAlignment="1">
      <alignment horizontal="right"/>
    </xf>
    <xf numFmtId="173" fontId="0" fillId="0" borderId="0" xfId="0" applyNumberFormat="1"/>
    <xf numFmtId="174" fontId="2" fillId="0" borderId="0" xfId="0" applyNumberFormat="1" applyFont="1" applyAlignment="1">
      <alignment horizontal="right"/>
    </xf>
    <xf numFmtId="174" fontId="0" fillId="0" borderId="0" xfId="0" applyNumberFormat="1"/>
    <xf numFmtId="173" fontId="0" fillId="0" borderId="0" xfId="0" applyNumberFormat="1" applyAlignment="1">
      <alignment horizontal="left"/>
    </xf>
    <xf numFmtId="174" fontId="2" fillId="0" borderId="0" xfId="0" applyNumberFormat="1" applyFont="1" applyAlignment="1">
      <alignment horizontal="left"/>
    </xf>
    <xf numFmtId="173" fontId="0" fillId="0" borderId="0" xfId="0" applyNumberFormat="1" applyAlignment="1"/>
    <xf numFmtId="174" fontId="2" fillId="0" borderId="0" xfId="0" applyNumberFormat="1" applyFont="1" applyAlignment="1"/>
    <xf numFmtId="175" fontId="0" fillId="0" borderId="0" xfId="0" applyNumberFormat="1" applyAlignment="1">
      <alignment horizontal="left"/>
    </xf>
    <xf numFmtId="175" fontId="0" fillId="0" borderId="0" xfId="0" applyNumberFormat="1" applyAlignment="1">
      <alignment horizontal="right"/>
    </xf>
    <xf numFmtId="175" fontId="0" fillId="0" borderId="0" xfId="0" applyNumberFormat="1"/>
    <xf numFmtId="173" fontId="2" fillId="0" borderId="0" xfId="0" applyNumberFormat="1" applyFont="1"/>
    <xf numFmtId="175" fontId="2" fillId="0" borderId="0" xfId="0" applyNumberFormat="1" applyFont="1"/>
    <xf numFmtId="176" fontId="0" fillId="0" borderId="0" xfId="0" applyNumberFormat="1"/>
    <xf numFmtId="174" fontId="0" fillId="0" borderId="0" xfId="0" applyNumberFormat="1" applyAlignment="1">
      <alignment horizontal="left"/>
    </xf>
    <xf numFmtId="3" fontId="0" fillId="0" borderId="0" xfId="0" applyNumberFormat="1" applyFill="1" applyAlignment="1"/>
    <xf numFmtId="0" fontId="14" fillId="0" borderId="0" xfId="0" applyFont="1" applyAlignment="1">
      <alignment horizontal="center"/>
    </xf>
    <xf numFmtId="168" fontId="0" fillId="0" borderId="0" xfId="0" applyNumberFormat="1"/>
    <xf numFmtId="169" fontId="0" fillId="0" borderId="0" xfId="0" applyNumberFormat="1"/>
    <xf numFmtId="177" fontId="0" fillId="0" borderId="0" xfId="0" applyNumberFormat="1"/>
    <xf numFmtId="0" fontId="2" fillId="0" borderId="0" xfId="0" applyNumberFormat="1" applyFont="1"/>
    <xf numFmtId="170" fontId="0" fillId="0" borderId="0" xfId="0" applyNumberFormat="1"/>
    <xf numFmtId="14" fontId="0" fillId="0" borderId="0" xfId="0" applyNumberFormat="1"/>
    <xf numFmtId="178" fontId="0" fillId="0" borderId="0" xfId="0" applyNumberFormat="1"/>
    <xf numFmtId="178" fontId="0" fillId="0" borderId="1" xfId="0" applyNumberFormat="1" applyBorder="1"/>
    <xf numFmtId="178" fontId="0" fillId="0" borderId="0" xfId="0" applyNumberFormat="1" applyFill="1"/>
    <xf numFmtId="178" fontId="0" fillId="0" borderId="0" xfId="0" applyNumberFormat="1" applyFill="1" applyBorder="1"/>
    <xf numFmtId="0" fontId="3" fillId="0" borderId="1" xfId="0" applyFont="1" applyBorder="1" applyAlignment="1">
      <alignment horizontal="center"/>
    </xf>
    <xf numFmtId="0" fontId="4" fillId="0" borderId="1" xfId="0" applyFont="1" applyBorder="1" applyAlignment="1">
      <alignment horizontal="center"/>
    </xf>
    <xf numFmtId="0" fontId="6" fillId="0" borderId="1" xfId="0" applyFont="1" applyBorder="1" applyAlignment="1">
      <alignment horizontal="center"/>
    </xf>
    <xf numFmtId="0" fontId="14" fillId="0" borderId="1" xfId="0" applyFont="1" applyBorder="1" applyAlignment="1">
      <alignment horizontal="center"/>
    </xf>
    <xf numFmtId="0" fontId="7" fillId="0" borderId="1" xfId="0" applyFont="1" applyBorder="1" applyAlignment="1">
      <alignment horizontal="center"/>
    </xf>
    <xf numFmtId="0" fontId="0" fillId="0" borderId="1" xfId="0" applyFill="1" applyBorder="1"/>
    <xf numFmtId="3" fontId="0" fillId="0" borderId="1" xfId="0" applyNumberFormat="1" applyFill="1" applyBorder="1"/>
    <xf numFmtId="0" fontId="0" fillId="0" borderId="1" xfId="0" applyNumberFormat="1" applyFill="1" applyBorder="1"/>
    <xf numFmtId="0" fontId="0" fillId="0" borderId="1" xfId="0" applyNumberFormat="1" applyFill="1" applyBorder="1" applyAlignment="1">
      <alignment horizontal="center"/>
    </xf>
    <xf numFmtId="10" fontId="0" fillId="0" borderId="1" xfId="0" applyNumberFormat="1" applyFill="1" applyBorder="1"/>
    <xf numFmtId="3" fontId="2" fillId="0" borderId="1" xfId="0" applyNumberFormat="1" applyFont="1" applyFill="1" applyBorder="1"/>
    <xf numFmtId="10" fontId="0" fillId="0" borderId="1" xfId="1" applyNumberFormat="1" applyFont="1" applyFill="1" applyBorder="1"/>
    <xf numFmtId="166" fontId="0" fillId="0" borderId="1" xfId="0" applyNumberFormat="1" applyFill="1" applyBorder="1"/>
    <xf numFmtId="178" fontId="0" fillId="0" borderId="1" xfId="0" applyNumberFormat="1" applyFill="1" applyBorder="1"/>
    <xf numFmtId="10" fontId="0" fillId="0" borderId="0" xfId="1" applyNumberFormat="1" applyFont="1" applyFill="1" applyBorder="1"/>
    <xf numFmtId="15" fontId="0" fillId="0" borderId="0" xfId="0" applyNumberFormat="1" applyAlignment="1"/>
    <xf numFmtId="2" fontId="0" fillId="0" borderId="0" xfId="0" applyNumberFormat="1"/>
    <xf numFmtId="0" fontId="0" fillId="0" borderId="0" xfId="0" applyAlignment="1">
      <alignment horizontal="left"/>
    </xf>
    <xf numFmtId="10" fontId="14" fillId="0" borderId="0" xfId="0" applyNumberFormat="1" applyFont="1" applyAlignment="1">
      <alignment horizontal="center"/>
    </xf>
    <xf numFmtId="3" fontId="3" fillId="0" borderId="1" xfId="0" applyNumberFormat="1" applyFont="1" applyBorder="1"/>
    <xf numFmtId="3" fontId="4" fillId="0" borderId="1" xfId="0" applyNumberFormat="1" applyFont="1" applyBorder="1"/>
    <xf numFmtId="3" fontId="6" fillId="0" borderId="1" xfId="0" applyNumberFormat="1" applyFont="1" applyBorder="1"/>
    <xf numFmtId="3" fontId="14" fillId="0" borderId="1" xfId="0" applyNumberFormat="1" applyFont="1" applyBorder="1"/>
    <xf numFmtId="15" fontId="0" fillId="0" borderId="0" xfId="0" applyNumberFormat="1" applyFill="1"/>
    <xf numFmtId="15" fontId="0" fillId="0" borderId="0" xfId="0" applyNumberFormat="1" applyFill="1" applyAlignment="1"/>
    <xf numFmtId="15" fontId="2" fillId="0" borderId="0" xfId="0" applyNumberFormat="1" applyFont="1" applyFill="1"/>
    <xf numFmtId="15" fontId="0" fillId="0" borderId="1" xfId="0" applyNumberFormat="1" applyFill="1" applyBorder="1"/>
    <xf numFmtId="0" fontId="0" fillId="0" borderId="0" xfId="0"/>
    <xf numFmtId="0" fontId="0" fillId="0" borderId="0" xfId="0"/>
    <xf numFmtId="3" fontId="0" fillId="0" borderId="1" xfId="0" applyNumberFormat="1" applyFill="1" applyBorder="1" applyAlignment="1"/>
    <xf numFmtId="0" fontId="0" fillId="0" borderId="0" xfId="0"/>
    <xf numFmtId="0" fontId="0" fillId="0" borderId="0" xfId="0" applyFont="1"/>
    <xf numFmtId="0" fontId="0" fillId="0" borderId="0" xfId="0"/>
    <xf numFmtId="0" fontId="0" fillId="0" borderId="0" xfId="0"/>
    <xf numFmtId="0" fontId="0" fillId="0" borderId="0" xfId="0"/>
    <xf numFmtId="3" fontId="17" fillId="0" borderId="0" xfId="0" applyNumberFormat="1" applyFont="1"/>
    <xf numFmtId="0" fontId="0" fillId="0" borderId="0" xfId="0"/>
    <xf numFmtId="3" fontId="0" fillId="0" borderId="0" xfId="0" applyNumberFormat="1" applyFont="1"/>
    <xf numFmtId="0" fontId="0" fillId="0" borderId="0" xfId="0"/>
    <xf numFmtId="0" fontId="0" fillId="0" borderId="0" xfId="0"/>
    <xf numFmtId="0" fontId="0" fillId="0" borderId="0" xfId="0"/>
    <xf numFmtId="0" fontId="0" fillId="0" borderId="0" xfId="0"/>
    <xf numFmtId="3" fontId="18" fillId="0" borderId="0" xfId="0" applyNumberFormat="1" applyFont="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3" fontId="19" fillId="0" borderId="0" xfId="0" applyNumberFormat="1" applyFont="1"/>
    <xf numFmtId="0" fontId="0" fillId="0" borderId="0" xfId="0"/>
    <xf numFmtId="0" fontId="0" fillId="0" borderId="0" xfId="0"/>
    <xf numFmtId="10" fontId="2" fillId="0" borderId="0" xfId="1" applyNumberFormat="1" applyFont="1"/>
    <xf numFmtId="0" fontId="0" fillId="0" borderId="0" xfId="0"/>
    <xf numFmtId="175" fontId="0" fillId="0" borderId="0" xfId="0" applyNumberFormat="1" applyAlignment="1"/>
    <xf numFmtId="0" fontId="0" fillId="0" borderId="0" xfId="0"/>
    <xf numFmtId="0" fontId="0" fillId="0" borderId="0" xfId="0"/>
    <xf numFmtId="0" fontId="21" fillId="0" borderId="0" xfId="0" applyFont="1"/>
    <xf numFmtId="0" fontId="0" fillId="0" borderId="0" xfId="0"/>
    <xf numFmtId="0" fontId="0" fillId="0" borderId="0" xfId="0"/>
    <xf numFmtId="174" fontId="2" fillId="0" borderId="0" xfId="0" applyNumberFormat="1" applyFont="1"/>
    <xf numFmtId="3" fontId="0" fillId="0" borderId="0" xfId="0" applyNumberFormat="1" applyAlignment="1">
      <alignment horizontal="right" vertical="center" wrapText="1"/>
    </xf>
    <xf numFmtId="0" fontId="0" fillId="0" borderId="0" xfId="0" applyAlignment="1">
      <alignment vertical="center" wrapText="1"/>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2" fillId="0" borderId="0" xfId="0" applyFont="1" applyAlignment="1"/>
    <xf numFmtId="0" fontId="1" fillId="0" borderId="0" xfId="0" applyFont="1" applyAlignment="1"/>
    <xf numFmtId="178" fontId="1" fillId="0" borderId="0" xfId="0" applyNumberFormat="1" applyFont="1"/>
    <xf numFmtId="179" fontId="2" fillId="0" borderId="0" xfId="0" applyNumberFormat="1" applyFont="1"/>
    <xf numFmtId="0" fontId="0" fillId="0" borderId="0" xfId="0" applyFont="1" applyAlignment="1"/>
    <xf numFmtId="179" fontId="0" fillId="0" borderId="0" xfId="0" applyNumberFormat="1" applyFont="1" applyAlignment="1"/>
    <xf numFmtId="0" fontId="0" fillId="0" borderId="0" xfId="0" applyFont="1" applyAlignment="1">
      <alignment wrapText="1"/>
    </xf>
    <xf numFmtId="179" fontId="2" fillId="0" borderId="0" xfId="0" applyNumberFormat="1" applyFont="1" applyAlignment="1"/>
    <xf numFmtId="179" fontId="0" fillId="0" borderId="0" xfId="0" applyNumberFormat="1" applyFont="1"/>
    <xf numFmtId="179" fontId="0" fillId="0" borderId="0" xfId="0" applyNumberFormat="1"/>
    <xf numFmtId="178" fontId="0" fillId="0" borderId="0" xfId="0" applyNumberFormat="1" applyFont="1"/>
    <xf numFmtId="14" fontId="0" fillId="0" borderId="0" xfId="0" applyNumberFormat="1" applyFont="1" applyAlignment="1"/>
    <xf numFmtId="14" fontId="0" fillId="0" borderId="0" xfId="0" applyNumberFormat="1" applyFont="1"/>
    <xf numFmtId="178" fontId="2" fillId="0" borderId="0" xfId="0" applyNumberFormat="1" applyFont="1"/>
    <xf numFmtId="14" fontId="2" fillId="0" borderId="0" xfId="0" applyNumberFormat="1" applyFont="1" applyAlignment="1"/>
    <xf numFmtId="0" fontId="0" fillId="0" borderId="0" xfId="0"/>
    <xf numFmtId="0" fontId="2" fillId="0" borderId="0" xfId="0" applyFont="1" applyAlignment="1"/>
    <xf numFmtId="0" fontId="0" fillId="0" borderId="0" xfId="0"/>
    <xf numFmtId="0" fontId="0" fillId="0" borderId="0" xfId="0"/>
    <xf numFmtId="0" fontId="0" fillId="0" borderId="0" xfId="0"/>
    <xf numFmtId="0" fontId="2" fillId="0" borderId="0" xfId="0" applyFont="1" applyAlignment="1"/>
    <xf numFmtId="0" fontId="0" fillId="0" borderId="0" xfId="0"/>
    <xf numFmtId="0" fontId="0" fillId="0" borderId="0" xfId="0"/>
    <xf numFmtId="0" fontId="0" fillId="0" borderId="0" xfId="0"/>
    <xf numFmtId="0" fontId="0" fillId="0" borderId="0" xfId="0"/>
    <xf numFmtId="15" fontId="0" fillId="0" borderId="0" xfId="0" applyNumberFormat="1" applyFill="1" applyBorder="1"/>
    <xf numFmtId="0" fontId="0" fillId="0" borderId="0" xfId="0" quotePrefix="1" applyFill="1"/>
    <xf numFmtId="0" fontId="0" fillId="0" borderId="0" xfId="0"/>
    <xf numFmtId="0" fontId="0" fillId="0" borderId="0" xfId="0"/>
    <xf numFmtId="3" fontId="0" fillId="0" borderId="1" xfId="0" applyNumberFormat="1" applyBorder="1" applyAlignment="1">
      <alignment horizontal="center"/>
    </xf>
    <xf numFmtId="0" fontId="0" fillId="0" borderId="1" xfId="0" applyBorder="1" applyAlignment="1">
      <alignment horizontal="center"/>
    </xf>
    <xf numFmtId="3" fontId="0" fillId="0" borderId="0" xfId="0" applyNumberFormat="1" applyAlignment="1">
      <alignment horizontal="center"/>
    </xf>
    <xf numFmtId="0" fontId="2" fillId="0" borderId="0" xfId="0" applyFont="1" applyAlignment="1">
      <alignment horizontal="center"/>
    </xf>
    <xf numFmtId="10" fontId="3" fillId="0" borderId="0" xfId="0" applyNumberFormat="1" applyFont="1" applyAlignment="1">
      <alignment horizontal="center"/>
    </xf>
    <xf numFmtId="3" fontId="4" fillId="0" borderId="0" xfId="0" applyNumberFormat="1" applyFont="1" applyAlignment="1">
      <alignment horizontal="center"/>
    </xf>
    <xf numFmtId="0" fontId="0" fillId="0" borderId="0" xfId="0" applyAlignment="1">
      <alignment horizontal="center"/>
    </xf>
    <xf numFmtId="3" fontId="6" fillId="0" borderId="0" xfId="0" applyNumberFormat="1" applyFont="1" applyAlignment="1">
      <alignment horizontal="center"/>
    </xf>
    <xf numFmtId="0" fontId="6" fillId="0" borderId="0" xfId="0" applyFont="1" applyAlignment="1">
      <alignment horizontal="center"/>
    </xf>
    <xf numFmtId="0" fontId="0" fillId="0" borderId="0" xfId="0"/>
    <xf numFmtId="0" fontId="7" fillId="0" borderId="0" xfId="0" applyFont="1" applyAlignment="1">
      <alignment horizontal="center"/>
    </xf>
    <xf numFmtId="10" fontId="3" fillId="0" borderId="1" xfId="0" applyNumberFormat="1" applyFont="1" applyBorder="1" applyAlignment="1">
      <alignment horizontal="center"/>
    </xf>
    <xf numFmtId="3" fontId="4" fillId="0" borderId="1" xfId="0" applyNumberFormat="1" applyFont="1" applyBorder="1" applyAlignment="1">
      <alignment horizontal="center"/>
    </xf>
    <xf numFmtId="3" fontId="6" fillId="0" borderId="1" xfId="0" applyNumberFormat="1" applyFont="1" applyBorder="1" applyAlignment="1">
      <alignment horizontal="center"/>
    </xf>
    <xf numFmtId="10" fontId="3" fillId="0" borderId="0" xfId="0" applyNumberFormat="1" applyFont="1" applyFill="1" applyAlignment="1">
      <alignment horizontal="center"/>
    </xf>
    <xf numFmtId="3" fontId="4" fillId="0" borderId="0" xfId="0" applyNumberFormat="1" applyFont="1" applyBorder="1" applyAlignment="1">
      <alignment horizontal="center"/>
    </xf>
    <xf numFmtId="0" fontId="5" fillId="0" borderId="0" xfId="0" applyFont="1" applyBorder="1" applyAlignment="1">
      <alignment horizontal="center"/>
    </xf>
    <xf numFmtId="3" fontId="6" fillId="0" borderId="0" xfId="0" applyNumberFormat="1" applyFont="1" applyBorder="1" applyAlignment="1">
      <alignment horizontal="center"/>
    </xf>
    <xf numFmtId="0" fontId="11" fillId="0" borderId="0" xfId="0" applyFont="1" applyBorder="1" applyAlignment="1">
      <alignment horizontal="center"/>
    </xf>
    <xf numFmtId="10" fontId="5" fillId="0" borderId="0" xfId="0" applyNumberFormat="1" applyFont="1" applyAlignment="1"/>
    <xf numFmtId="10" fontId="4" fillId="0" borderId="0" xfId="0" applyNumberFormat="1" applyFont="1" applyAlignment="1">
      <alignment horizontal="center"/>
    </xf>
    <xf numFmtId="0" fontId="4" fillId="0" borderId="0" xfId="0" applyFont="1" applyAlignment="1"/>
    <xf numFmtId="10" fontId="6" fillId="0" borderId="0" xfId="0" applyNumberFormat="1" applyFont="1" applyAlignment="1">
      <alignment horizontal="center"/>
    </xf>
    <xf numFmtId="0" fontId="6" fillId="0" borderId="0" xfId="0" applyFont="1" applyAlignment="1"/>
    <xf numFmtId="10" fontId="2" fillId="0" borderId="0" xfId="0" applyNumberFormat="1" applyFont="1" applyAlignment="1">
      <alignment horizontal="center"/>
    </xf>
    <xf numFmtId="0" fontId="2" fillId="0" borderId="0" xfId="0" applyFont="1" applyAlignment="1"/>
    <xf numFmtId="0" fontId="0" fillId="0" borderId="0" xfId="0" applyFont="1" applyAlignment="1">
      <alignment horizontal="center"/>
    </xf>
  </cellXfs>
  <cellStyles count="3612">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Followed Hyperlink" xfId="469" builtinId="9" hidden="1"/>
    <cellStyle name="Followed Hyperlink" xfId="470" builtinId="9" hidden="1"/>
    <cellStyle name="Followed Hyperlink" xfId="471" builtinId="9" hidden="1"/>
    <cellStyle name="Followed Hyperlink" xfId="472" builtinId="9" hidden="1"/>
    <cellStyle name="Followed Hyperlink" xfId="473" builtinId="9" hidden="1"/>
    <cellStyle name="Followed Hyperlink" xfId="474" builtinId="9" hidden="1"/>
    <cellStyle name="Followed Hyperlink" xfId="475" builtinId="9" hidden="1"/>
    <cellStyle name="Followed Hyperlink" xfId="476" builtinId="9" hidden="1"/>
    <cellStyle name="Followed Hyperlink" xfId="477" builtinId="9" hidden="1"/>
    <cellStyle name="Followed Hyperlink" xfId="478" builtinId="9" hidden="1"/>
    <cellStyle name="Followed Hyperlink" xfId="479" builtinId="9" hidden="1"/>
    <cellStyle name="Followed Hyperlink" xfId="480" builtinId="9" hidden="1"/>
    <cellStyle name="Followed Hyperlink" xfId="481" builtinId="9" hidden="1"/>
    <cellStyle name="Followed Hyperlink" xfId="482" builtinId="9" hidden="1"/>
    <cellStyle name="Followed Hyperlink" xfId="483" builtinId="9" hidden="1"/>
    <cellStyle name="Followed Hyperlink" xfId="484" builtinId="9" hidden="1"/>
    <cellStyle name="Followed Hyperlink" xfId="485" builtinId="9" hidden="1"/>
    <cellStyle name="Followed Hyperlink" xfId="486" builtinId="9" hidden="1"/>
    <cellStyle name="Followed Hyperlink" xfId="487" builtinId="9" hidden="1"/>
    <cellStyle name="Followed Hyperlink" xfId="488" builtinId="9" hidden="1"/>
    <cellStyle name="Followed Hyperlink" xfId="489" builtinId="9" hidden="1"/>
    <cellStyle name="Followed Hyperlink" xfId="490" builtinId="9" hidden="1"/>
    <cellStyle name="Followed Hyperlink" xfId="491" builtinId="9" hidden="1"/>
    <cellStyle name="Followed Hyperlink" xfId="492" builtinId="9" hidden="1"/>
    <cellStyle name="Followed Hyperlink" xfId="493" builtinId="9" hidden="1"/>
    <cellStyle name="Followed Hyperlink" xfId="494" builtinId="9" hidden="1"/>
    <cellStyle name="Followed Hyperlink" xfId="495" builtinId="9" hidden="1"/>
    <cellStyle name="Followed Hyperlink" xfId="496" builtinId="9" hidden="1"/>
    <cellStyle name="Followed Hyperlink" xfId="497" builtinId="9" hidden="1"/>
    <cellStyle name="Followed Hyperlink" xfId="498" builtinId="9" hidden="1"/>
    <cellStyle name="Followed Hyperlink" xfId="499" builtinId="9" hidden="1"/>
    <cellStyle name="Followed Hyperlink" xfId="500" builtinId="9" hidden="1"/>
    <cellStyle name="Followed Hyperlink" xfId="501" builtinId="9" hidden="1"/>
    <cellStyle name="Followed Hyperlink" xfId="502" builtinId="9" hidden="1"/>
    <cellStyle name="Followed Hyperlink" xfId="503" builtinId="9" hidden="1"/>
    <cellStyle name="Followed Hyperlink" xfId="504" builtinId="9" hidden="1"/>
    <cellStyle name="Followed Hyperlink" xfId="505" builtinId="9" hidden="1"/>
    <cellStyle name="Followed Hyperlink" xfId="506" builtinId="9" hidden="1"/>
    <cellStyle name="Followed Hyperlink" xfId="507" builtinId="9" hidden="1"/>
    <cellStyle name="Followed Hyperlink" xfId="508" builtinId="9" hidden="1"/>
    <cellStyle name="Followed Hyperlink" xfId="509" builtinId="9" hidden="1"/>
    <cellStyle name="Followed Hyperlink" xfId="510" builtinId="9" hidden="1"/>
    <cellStyle name="Followed Hyperlink" xfId="511" builtinId="9" hidden="1"/>
    <cellStyle name="Followed Hyperlink" xfId="512" builtinId="9" hidden="1"/>
    <cellStyle name="Followed Hyperlink" xfId="513" builtinId="9" hidden="1"/>
    <cellStyle name="Followed Hyperlink" xfId="514" builtinId="9" hidden="1"/>
    <cellStyle name="Followed Hyperlink" xfId="515" builtinId="9" hidden="1"/>
    <cellStyle name="Followed Hyperlink" xfId="516" builtinId="9" hidden="1"/>
    <cellStyle name="Followed Hyperlink" xfId="517" builtinId="9" hidden="1"/>
    <cellStyle name="Followed Hyperlink" xfId="518" builtinId="9" hidden="1"/>
    <cellStyle name="Followed Hyperlink" xfId="519" builtinId="9" hidden="1"/>
    <cellStyle name="Followed Hyperlink" xfId="520" builtinId="9" hidden="1"/>
    <cellStyle name="Followed Hyperlink" xfId="521" builtinId="9" hidden="1"/>
    <cellStyle name="Followed Hyperlink" xfId="522" builtinId="9" hidden="1"/>
    <cellStyle name="Followed Hyperlink" xfId="523" builtinId="9" hidden="1"/>
    <cellStyle name="Followed Hyperlink" xfId="524" builtinId="9" hidden="1"/>
    <cellStyle name="Followed Hyperlink" xfId="525" builtinId="9" hidden="1"/>
    <cellStyle name="Followed Hyperlink" xfId="526" builtinId="9" hidden="1"/>
    <cellStyle name="Followed Hyperlink" xfId="527" builtinId="9" hidden="1"/>
    <cellStyle name="Followed Hyperlink" xfId="528" builtinId="9" hidden="1"/>
    <cellStyle name="Followed Hyperlink" xfId="529" builtinId="9" hidden="1"/>
    <cellStyle name="Followed Hyperlink" xfId="530" builtinId="9" hidden="1"/>
    <cellStyle name="Followed Hyperlink" xfId="531" builtinId="9" hidden="1"/>
    <cellStyle name="Followed Hyperlink" xfId="532" builtinId="9" hidden="1"/>
    <cellStyle name="Followed Hyperlink" xfId="533" builtinId="9" hidden="1"/>
    <cellStyle name="Followed Hyperlink" xfId="534" builtinId="9" hidden="1"/>
    <cellStyle name="Followed Hyperlink" xfId="535" builtinId="9" hidden="1"/>
    <cellStyle name="Followed Hyperlink" xfId="536" builtinId="9" hidden="1"/>
    <cellStyle name="Followed Hyperlink" xfId="537" builtinId="9" hidden="1"/>
    <cellStyle name="Followed Hyperlink" xfId="538" builtinId="9" hidden="1"/>
    <cellStyle name="Followed Hyperlink" xfId="539" builtinId="9" hidden="1"/>
    <cellStyle name="Followed Hyperlink" xfId="540" builtinId="9" hidden="1"/>
    <cellStyle name="Followed Hyperlink" xfId="541" builtinId="9" hidden="1"/>
    <cellStyle name="Followed Hyperlink" xfId="542" builtinId="9" hidden="1"/>
    <cellStyle name="Followed Hyperlink" xfId="543" builtinId="9" hidden="1"/>
    <cellStyle name="Followed Hyperlink" xfId="544" builtinId="9" hidden="1"/>
    <cellStyle name="Followed Hyperlink" xfId="545" builtinId="9" hidden="1"/>
    <cellStyle name="Followed Hyperlink" xfId="546" builtinId="9" hidden="1"/>
    <cellStyle name="Followed Hyperlink" xfId="547" builtinId="9" hidden="1"/>
    <cellStyle name="Followed Hyperlink" xfId="548" builtinId="9" hidden="1"/>
    <cellStyle name="Followed Hyperlink" xfId="549" builtinId="9" hidden="1"/>
    <cellStyle name="Followed Hyperlink" xfId="550" builtinId="9" hidden="1"/>
    <cellStyle name="Followed Hyperlink" xfId="551" builtinId="9" hidden="1"/>
    <cellStyle name="Followed Hyperlink" xfId="552" builtinId="9" hidden="1"/>
    <cellStyle name="Followed Hyperlink" xfId="553" builtinId="9" hidden="1"/>
    <cellStyle name="Followed Hyperlink" xfId="554" builtinId="9" hidden="1"/>
    <cellStyle name="Followed Hyperlink" xfId="555" builtinId="9" hidden="1"/>
    <cellStyle name="Followed Hyperlink" xfId="556" builtinId="9" hidden="1"/>
    <cellStyle name="Followed Hyperlink" xfId="557" builtinId="9" hidden="1"/>
    <cellStyle name="Followed Hyperlink" xfId="558" builtinId="9" hidden="1"/>
    <cellStyle name="Followed Hyperlink" xfId="559" builtinId="9" hidden="1"/>
    <cellStyle name="Followed Hyperlink" xfId="560" builtinId="9" hidden="1"/>
    <cellStyle name="Followed Hyperlink" xfId="561" builtinId="9" hidden="1"/>
    <cellStyle name="Followed Hyperlink" xfId="562" builtinId="9" hidden="1"/>
    <cellStyle name="Followed Hyperlink" xfId="563" builtinId="9" hidden="1"/>
    <cellStyle name="Followed Hyperlink" xfId="564" builtinId="9" hidden="1"/>
    <cellStyle name="Followed Hyperlink" xfId="565" builtinId="9" hidden="1"/>
    <cellStyle name="Followed Hyperlink" xfId="566" builtinId="9" hidden="1"/>
    <cellStyle name="Followed Hyperlink" xfId="567" builtinId="9" hidden="1"/>
    <cellStyle name="Followed Hyperlink" xfId="568" builtinId="9" hidden="1"/>
    <cellStyle name="Followed Hyperlink" xfId="569" builtinId="9" hidden="1"/>
    <cellStyle name="Followed Hyperlink" xfId="570" builtinId="9" hidden="1"/>
    <cellStyle name="Followed Hyperlink" xfId="571" builtinId="9" hidden="1"/>
    <cellStyle name="Followed Hyperlink" xfId="572" builtinId="9" hidden="1"/>
    <cellStyle name="Followed Hyperlink" xfId="573" builtinId="9" hidden="1"/>
    <cellStyle name="Followed Hyperlink" xfId="574" builtinId="9" hidden="1"/>
    <cellStyle name="Followed Hyperlink" xfId="575" builtinId="9" hidden="1"/>
    <cellStyle name="Followed Hyperlink" xfId="576" builtinId="9" hidden="1"/>
    <cellStyle name="Followed Hyperlink" xfId="577" builtinId="9" hidden="1"/>
    <cellStyle name="Followed Hyperlink" xfId="578" builtinId="9" hidden="1"/>
    <cellStyle name="Followed Hyperlink" xfId="579" builtinId="9" hidden="1"/>
    <cellStyle name="Followed Hyperlink" xfId="580" builtinId="9" hidden="1"/>
    <cellStyle name="Followed Hyperlink" xfId="581" builtinId="9" hidden="1"/>
    <cellStyle name="Followed Hyperlink" xfId="582" builtinId="9" hidden="1"/>
    <cellStyle name="Followed Hyperlink" xfId="583" builtinId="9" hidden="1"/>
    <cellStyle name="Followed Hyperlink" xfId="584" builtinId="9" hidden="1"/>
    <cellStyle name="Followed Hyperlink" xfId="585" builtinId="9" hidden="1"/>
    <cellStyle name="Followed Hyperlink" xfId="586" builtinId="9" hidden="1"/>
    <cellStyle name="Followed Hyperlink" xfId="587" builtinId="9" hidden="1"/>
    <cellStyle name="Followed Hyperlink" xfId="588" builtinId="9" hidden="1"/>
    <cellStyle name="Followed Hyperlink" xfId="589" builtinId="9" hidden="1"/>
    <cellStyle name="Followed Hyperlink" xfId="590" builtinId="9" hidden="1"/>
    <cellStyle name="Followed Hyperlink" xfId="591" builtinId="9" hidden="1"/>
    <cellStyle name="Followed Hyperlink" xfId="592" builtinId="9" hidden="1"/>
    <cellStyle name="Followed Hyperlink" xfId="593" builtinId="9" hidden="1"/>
    <cellStyle name="Followed Hyperlink" xfId="594" builtinId="9" hidden="1"/>
    <cellStyle name="Followed Hyperlink" xfId="595" builtinId="9" hidden="1"/>
    <cellStyle name="Followed Hyperlink" xfId="596" builtinId="9" hidden="1"/>
    <cellStyle name="Followed Hyperlink" xfId="597" builtinId="9" hidden="1"/>
    <cellStyle name="Followed Hyperlink" xfId="598" builtinId="9" hidden="1"/>
    <cellStyle name="Followed Hyperlink" xfId="599" builtinId="9" hidden="1"/>
    <cellStyle name="Followed Hyperlink" xfId="600" builtinId="9" hidden="1"/>
    <cellStyle name="Followed Hyperlink" xfId="601" builtinId="9" hidden="1"/>
    <cellStyle name="Followed Hyperlink" xfId="602" builtinId="9" hidden="1"/>
    <cellStyle name="Followed Hyperlink" xfId="603" builtinId="9" hidden="1"/>
    <cellStyle name="Followed Hyperlink" xfId="604" builtinId="9" hidden="1"/>
    <cellStyle name="Followed Hyperlink" xfId="605" builtinId="9" hidden="1"/>
    <cellStyle name="Followed Hyperlink" xfId="606" builtinId="9" hidden="1"/>
    <cellStyle name="Followed Hyperlink" xfId="607" builtinId="9" hidden="1"/>
    <cellStyle name="Followed Hyperlink" xfId="608" builtinId="9" hidden="1"/>
    <cellStyle name="Followed Hyperlink" xfId="609" builtinId="9" hidden="1"/>
    <cellStyle name="Followed Hyperlink" xfId="610" builtinId="9" hidden="1"/>
    <cellStyle name="Followed Hyperlink" xfId="611" builtinId="9" hidden="1"/>
    <cellStyle name="Followed Hyperlink" xfId="612" builtinId="9" hidden="1"/>
    <cellStyle name="Followed Hyperlink" xfId="613" builtinId="9" hidden="1"/>
    <cellStyle name="Followed Hyperlink" xfId="614" builtinId="9" hidden="1"/>
    <cellStyle name="Followed Hyperlink" xfId="615" builtinId="9" hidden="1"/>
    <cellStyle name="Followed Hyperlink" xfId="616" builtinId="9" hidden="1"/>
    <cellStyle name="Followed Hyperlink" xfId="617" builtinId="9" hidden="1"/>
    <cellStyle name="Followed Hyperlink" xfId="618" builtinId="9" hidden="1"/>
    <cellStyle name="Followed Hyperlink" xfId="619" builtinId="9" hidden="1"/>
    <cellStyle name="Followed Hyperlink" xfId="620" builtinId="9" hidden="1"/>
    <cellStyle name="Followed Hyperlink" xfId="621" builtinId="9" hidden="1"/>
    <cellStyle name="Followed Hyperlink" xfId="622" builtinId="9" hidden="1"/>
    <cellStyle name="Followed Hyperlink" xfId="623" builtinId="9" hidden="1"/>
    <cellStyle name="Followed Hyperlink" xfId="624" builtinId="9" hidden="1"/>
    <cellStyle name="Followed Hyperlink" xfId="625" builtinId="9" hidden="1"/>
    <cellStyle name="Followed Hyperlink" xfId="626" builtinId="9" hidden="1"/>
    <cellStyle name="Followed Hyperlink" xfId="627" builtinId="9" hidden="1"/>
    <cellStyle name="Followed Hyperlink" xfId="628" builtinId="9" hidden="1"/>
    <cellStyle name="Followed Hyperlink" xfId="629" builtinId="9" hidden="1"/>
    <cellStyle name="Followed Hyperlink" xfId="630" builtinId="9" hidden="1"/>
    <cellStyle name="Followed Hyperlink" xfId="631" builtinId="9" hidden="1"/>
    <cellStyle name="Followed Hyperlink" xfId="632" builtinId="9" hidden="1"/>
    <cellStyle name="Followed Hyperlink" xfId="633" builtinId="9" hidden="1"/>
    <cellStyle name="Followed Hyperlink" xfId="634" builtinId="9" hidden="1"/>
    <cellStyle name="Followed Hyperlink" xfId="635" builtinId="9" hidden="1"/>
    <cellStyle name="Followed Hyperlink" xfId="636" builtinId="9" hidden="1"/>
    <cellStyle name="Followed Hyperlink" xfId="637" builtinId="9" hidden="1"/>
    <cellStyle name="Followed Hyperlink" xfId="638" builtinId="9" hidden="1"/>
    <cellStyle name="Followed Hyperlink" xfId="639" builtinId="9" hidden="1"/>
    <cellStyle name="Followed Hyperlink" xfId="640" builtinId="9" hidden="1"/>
    <cellStyle name="Followed Hyperlink" xfId="641" builtinId="9" hidden="1"/>
    <cellStyle name="Followed Hyperlink" xfId="642" builtinId="9" hidden="1"/>
    <cellStyle name="Followed Hyperlink" xfId="643" builtinId="9" hidden="1"/>
    <cellStyle name="Followed Hyperlink" xfId="644" builtinId="9" hidden="1"/>
    <cellStyle name="Followed Hyperlink" xfId="645" builtinId="9" hidden="1"/>
    <cellStyle name="Followed Hyperlink" xfId="646" builtinId="9" hidden="1"/>
    <cellStyle name="Followed Hyperlink" xfId="647" builtinId="9" hidden="1"/>
    <cellStyle name="Followed Hyperlink" xfId="648" builtinId="9" hidden="1"/>
    <cellStyle name="Followed Hyperlink" xfId="649" builtinId="9" hidden="1"/>
    <cellStyle name="Followed Hyperlink" xfId="650" builtinId="9" hidden="1"/>
    <cellStyle name="Followed Hyperlink" xfId="651" builtinId="9" hidden="1"/>
    <cellStyle name="Followed Hyperlink" xfId="652" builtinId="9" hidden="1"/>
    <cellStyle name="Followed Hyperlink" xfId="653" builtinId="9" hidden="1"/>
    <cellStyle name="Followed Hyperlink" xfId="654" builtinId="9" hidden="1"/>
    <cellStyle name="Followed Hyperlink" xfId="655" builtinId="9" hidden="1"/>
    <cellStyle name="Followed Hyperlink" xfId="656" builtinId="9" hidden="1"/>
    <cellStyle name="Followed Hyperlink" xfId="657" builtinId="9" hidden="1"/>
    <cellStyle name="Followed Hyperlink" xfId="658" builtinId="9" hidden="1"/>
    <cellStyle name="Followed Hyperlink" xfId="659" builtinId="9" hidden="1"/>
    <cellStyle name="Followed Hyperlink" xfId="660" builtinId="9" hidden="1"/>
    <cellStyle name="Followed Hyperlink" xfId="661" builtinId="9" hidden="1"/>
    <cellStyle name="Followed Hyperlink" xfId="662" builtinId="9" hidden="1"/>
    <cellStyle name="Followed Hyperlink" xfId="663" builtinId="9" hidden="1"/>
    <cellStyle name="Followed Hyperlink" xfId="664" builtinId="9" hidden="1"/>
    <cellStyle name="Followed Hyperlink" xfId="665" builtinId="9" hidden="1"/>
    <cellStyle name="Followed Hyperlink" xfId="666" builtinId="9" hidden="1"/>
    <cellStyle name="Followed Hyperlink" xfId="667" builtinId="9" hidden="1"/>
    <cellStyle name="Followed Hyperlink" xfId="668" builtinId="9" hidden="1"/>
    <cellStyle name="Followed Hyperlink" xfId="669" builtinId="9" hidden="1"/>
    <cellStyle name="Followed Hyperlink" xfId="670" builtinId="9" hidden="1"/>
    <cellStyle name="Followed Hyperlink" xfId="671" builtinId="9" hidden="1"/>
    <cellStyle name="Followed Hyperlink" xfId="672" builtinId="9" hidden="1"/>
    <cellStyle name="Followed Hyperlink" xfId="673" builtinId="9" hidden="1"/>
    <cellStyle name="Followed Hyperlink" xfId="674" builtinId="9" hidden="1"/>
    <cellStyle name="Followed Hyperlink" xfId="675" builtinId="9" hidden="1"/>
    <cellStyle name="Followed Hyperlink" xfId="676" builtinId="9" hidden="1"/>
    <cellStyle name="Followed Hyperlink" xfId="677" builtinId="9" hidden="1"/>
    <cellStyle name="Followed Hyperlink" xfId="678" builtinId="9" hidden="1"/>
    <cellStyle name="Followed Hyperlink" xfId="679" builtinId="9" hidden="1"/>
    <cellStyle name="Followed Hyperlink" xfId="680" builtinId="9" hidden="1"/>
    <cellStyle name="Followed Hyperlink" xfId="681" builtinId="9" hidden="1"/>
    <cellStyle name="Followed Hyperlink" xfId="682" builtinId="9" hidden="1"/>
    <cellStyle name="Followed Hyperlink" xfId="683" builtinId="9" hidden="1"/>
    <cellStyle name="Followed Hyperlink" xfId="684" builtinId="9" hidden="1"/>
    <cellStyle name="Followed Hyperlink" xfId="685" builtinId="9" hidden="1"/>
    <cellStyle name="Followed Hyperlink" xfId="686" builtinId="9" hidden="1"/>
    <cellStyle name="Followed Hyperlink" xfId="687" builtinId="9" hidden="1"/>
    <cellStyle name="Followed Hyperlink" xfId="688" builtinId="9" hidden="1"/>
    <cellStyle name="Followed Hyperlink" xfId="689" builtinId="9" hidden="1"/>
    <cellStyle name="Followed Hyperlink" xfId="690" builtinId="9" hidden="1"/>
    <cellStyle name="Followed Hyperlink" xfId="691" builtinId="9" hidden="1"/>
    <cellStyle name="Followed Hyperlink" xfId="692" builtinId="9" hidden="1"/>
    <cellStyle name="Followed Hyperlink" xfId="693" builtinId="9" hidden="1"/>
    <cellStyle name="Followed Hyperlink" xfId="694" builtinId="9" hidden="1"/>
    <cellStyle name="Followed Hyperlink" xfId="695" builtinId="9" hidden="1"/>
    <cellStyle name="Followed Hyperlink" xfId="696" builtinId="9" hidden="1"/>
    <cellStyle name="Followed Hyperlink" xfId="697" builtinId="9" hidden="1"/>
    <cellStyle name="Followed Hyperlink" xfId="698" builtinId="9" hidden="1"/>
    <cellStyle name="Followed Hyperlink" xfId="699" builtinId="9" hidden="1"/>
    <cellStyle name="Followed Hyperlink" xfId="700" builtinId="9" hidden="1"/>
    <cellStyle name="Followed Hyperlink" xfId="701" builtinId="9" hidden="1"/>
    <cellStyle name="Followed Hyperlink" xfId="702" builtinId="9" hidden="1"/>
    <cellStyle name="Followed Hyperlink" xfId="703" builtinId="9" hidden="1"/>
    <cellStyle name="Followed Hyperlink" xfId="704" builtinId="9" hidden="1"/>
    <cellStyle name="Followed Hyperlink" xfId="705" builtinId="9" hidden="1"/>
    <cellStyle name="Followed Hyperlink" xfId="706" builtinId="9" hidden="1"/>
    <cellStyle name="Followed Hyperlink" xfId="707" builtinId="9" hidden="1"/>
    <cellStyle name="Followed Hyperlink" xfId="708" builtinId="9" hidden="1"/>
    <cellStyle name="Followed Hyperlink" xfId="709" builtinId="9" hidden="1"/>
    <cellStyle name="Followed Hyperlink" xfId="710" builtinId="9" hidden="1"/>
    <cellStyle name="Followed Hyperlink" xfId="711" builtinId="9" hidden="1"/>
    <cellStyle name="Followed Hyperlink" xfId="712" builtinId="9" hidden="1"/>
    <cellStyle name="Followed Hyperlink" xfId="713" builtinId="9" hidden="1"/>
    <cellStyle name="Followed Hyperlink" xfId="714" builtinId="9" hidden="1"/>
    <cellStyle name="Followed Hyperlink" xfId="715" builtinId="9" hidden="1"/>
    <cellStyle name="Followed Hyperlink" xfId="716" builtinId="9" hidden="1"/>
    <cellStyle name="Followed Hyperlink" xfId="717" builtinId="9" hidden="1"/>
    <cellStyle name="Followed Hyperlink" xfId="718" builtinId="9" hidden="1"/>
    <cellStyle name="Followed Hyperlink" xfId="719" builtinId="9" hidden="1"/>
    <cellStyle name="Followed Hyperlink" xfId="720" builtinId="9" hidden="1"/>
    <cellStyle name="Followed Hyperlink" xfId="721" builtinId="9" hidden="1"/>
    <cellStyle name="Followed Hyperlink" xfId="722" builtinId="9" hidden="1"/>
    <cellStyle name="Followed Hyperlink" xfId="723" builtinId="9" hidden="1"/>
    <cellStyle name="Followed Hyperlink" xfId="724" builtinId="9" hidden="1"/>
    <cellStyle name="Followed Hyperlink" xfId="725" builtinId="9" hidden="1"/>
    <cellStyle name="Followed Hyperlink" xfId="726" builtinId="9" hidden="1"/>
    <cellStyle name="Followed Hyperlink" xfId="727" builtinId="9" hidden="1"/>
    <cellStyle name="Followed Hyperlink" xfId="728" builtinId="9" hidden="1"/>
    <cellStyle name="Followed Hyperlink" xfId="729" builtinId="9" hidden="1"/>
    <cellStyle name="Followed Hyperlink" xfId="730" builtinId="9" hidden="1"/>
    <cellStyle name="Followed Hyperlink" xfId="731" builtinId="9" hidden="1"/>
    <cellStyle name="Followed Hyperlink" xfId="732" builtinId="9" hidden="1"/>
    <cellStyle name="Followed Hyperlink" xfId="733" builtinId="9" hidden="1"/>
    <cellStyle name="Followed Hyperlink" xfId="734" builtinId="9" hidden="1"/>
    <cellStyle name="Followed Hyperlink" xfId="735" builtinId="9" hidden="1"/>
    <cellStyle name="Followed Hyperlink" xfId="736" builtinId="9" hidden="1"/>
    <cellStyle name="Followed Hyperlink" xfId="737" builtinId="9" hidden="1"/>
    <cellStyle name="Followed Hyperlink" xfId="738" builtinId="9" hidden="1"/>
    <cellStyle name="Followed Hyperlink" xfId="739" builtinId="9" hidden="1"/>
    <cellStyle name="Followed Hyperlink" xfId="740" builtinId="9" hidden="1"/>
    <cellStyle name="Followed Hyperlink" xfId="741" builtinId="9" hidden="1"/>
    <cellStyle name="Followed Hyperlink" xfId="742" builtinId="9" hidden="1"/>
    <cellStyle name="Followed Hyperlink" xfId="743" builtinId="9" hidden="1"/>
    <cellStyle name="Followed Hyperlink" xfId="744" builtinId="9" hidden="1"/>
    <cellStyle name="Followed Hyperlink" xfId="745" builtinId="9" hidden="1"/>
    <cellStyle name="Followed Hyperlink" xfId="746" builtinId="9" hidden="1"/>
    <cellStyle name="Followed Hyperlink" xfId="747" builtinId="9" hidden="1"/>
    <cellStyle name="Followed Hyperlink" xfId="748" builtinId="9" hidden="1"/>
    <cellStyle name="Followed Hyperlink" xfId="749" builtinId="9" hidden="1"/>
    <cellStyle name="Followed Hyperlink" xfId="750" builtinId="9" hidden="1"/>
    <cellStyle name="Followed Hyperlink" xfId="751" builtinId="9" hidden="1"/>
    <cellStyle name="Followed Hyperlink" xfId="752" builtinId="9" hidden="1"/>
    <cellStyle name="Followed Hyperlink" xfId="753" builtinId="9" hidden="1"/>
    <cellStyle name="Followed Hyperlink" xfId="754" builtinId="9" hidden="1"/>
    <cellStyle name="Followed Hyperlink" xfId="755" builtinId="9" hidden="1"/>
    <cellStyle name="Followed Hyperlink" xfId="756" builtinId="9" hidden="1"/>
    <cellStyle name="Followed Hyperlink" xfId="757" builtinId="9" hidden="1"/>
    <cellStyle name="Followed Hyperlink" xfId="758" builtinId="9" hidden="1"/>
    <cellStyle name="Followed Hyperlink" xfId="759" builtinId="9" hidden="1"/>
    <cellStyle name="Followed Hyperlink" xfId="760" builtinId="9" hidden="1"/>
    <cellStyle name="Followed Hyperlink" xfId="761" builtinId="9" hidden="1"/>
    <cellStyle name="Followed Hyperlink" xfId="762" builtinId="9" hidden="1"/>
    <cellStyle name="Followed Hyperlink" xfId="763" builtinId="9" hidden="1"/>
    <cellStyle name="Followed Hyperlink" xfId="764" builtinId="9" hidden="1"/>
    <cellStyle name="Followed Hyperlink" xfId="765" builtinId="9" hidden="1"/>
    <cellStyle name="Followed Hyperlink" xfId="766" builtinId="9" hidden="1"/>
    <cellStyle name="Followed Hyperlink" xfId="767" builtinId="9" hidden="1"/>
    <cellStyle name="Followed Hyperlink" xfId="768" builtinId="9" hidden="1"/>
    <cellStyle name="Followed Hyperlink" xfId="769" builtinId="9" hidden="1"/>
    <cellStyle name="Followed Hyperlink" xfId="770" builtinId="9" hidden="1"/>
    <cellStyle name="Followed Hyperlink" xfId="771" builtinId="9" hidden="1"/>
    <cellStyle name="Followed Hyperlink" xfId="772" builtinId="9" hidden="1"/>
    <cellStyle name="Followed Hyperlink" xfId="773" builtinId="9" hidden="1"/>
    <cellStyle name="Followed Hyperlink" xfId="774" builtinId="9" hidden="1"/>
    <cellStyle name="Followed Hyperlink" xfId="775" builtinId="9" hidden="1"/>
    <cellStyle name="Followed Hyperlink" xfId="776" builtinId="9" hidden="1"/>
    <cellStyle name="Followed Hyperlink" xfId="777" builtinId="9" hidden="1"/>
    <cellStyle name="Followed Hyperlink" xfId="778" builtinId="9" hidden="1"/>
    <cellStyle name="Followed Hyperlink" xfId="779" builtinId="9" hidden="1"/>
    <cellStyle name="Followed Hyperlink" xfId="780" builtinId="9" hidden="1"/>
    <cellStyle name="Followed Hyperlink" xfId="781" builtinId="9" hidden="1"/>
    <cellStyle name="Followed Hyperlink" xfId="782" builtinId="9" hidden="1"/>
    <cellStyle name="Followed Hyperlink" xfId="783" builtinId="9" hidden="1"/>
    <cellStyle name="Followed Hyperlink" xfId="784" builtinId="9" hidden="1"/>
    <cellStyle name="Followed Hyperlink" xfId="785" builtinId="9" hidden="1"/>
    <cellStyle name="Followed Hyperlink" xfId="786" builtinId="9" hidden="1"/>
    <cellStyle name="Followed Hyperlink" xfId="787" builtinId="9" hidden="1"/>
    <cellStyle name="Followed Hyperlink" xfId="788" builtinId="9" hidden="1"/>
    <cellStyle name="Followed Hyperlink" xfId="789" builtinId="9" hidden="1"/>
    <cellStyle name="Followed Hyperlink" xfId="790" builtinId="9" hidden="1"/>
    <cellStyle name="Followed Hyperlink" xfId="791" builtinId="9" hidden="1"/>
    <cellStyle name="Followed Hyperlink" xfId="792" builtinId="9" hidden="1"/>
    <cellStyle name="Followed Hyperlink" xfId="793" builtinId="9" hidden="1"/>
    <cellStyle name="Followed Hyperlink" xfId="794" builtinId="9" hidden="1"/>
    <cellStyle name="Followed Hyperlink" xfId="795" builtinId="9" hidden="1"/>
    <cellStyle name="Followed Hyperlink" xfId="796" builtinId="9" hidden="1"/>
    <cellStyle name="Followed Hyperlink" xfId="797" builtinId="9" hidden="1"/>
    <cellStyle name="Followed Hyperlink" xfId="798" builtinId="9" hidden="1"/>
    <cellStyle name="Followed Hyperlink" xfId="799" builtinId="9" hidden="1"/>
    <cellStyle name="Followed Hyperlink" xfId="800" builtinId="9" hidden="1"/>
    <cellStyle name="Followed Hyperlink" xfId="801" builtinId="9" hidden="1"/>
    <cellStyle name="Followed Hyperlink" xfId="802" builtinId="9" hidden="1"/>
    <cellStyle name="Followed Hyperlink" xfId="803" builtinId="9" hidden="1"/>
    <cellStyle name="Followed Hyperlink" xfId="804" builtinId="9" hidden="1"/>
    <cellStyle name="Followed Hyperlink" xfId="805"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0" builtinId="9" hidden="1"/>
    <cellStyle name="Followed Hyperlink" xfId="811" builtinId="9" hidden="1"/>
    <cellStyle name="Followed Hyperlink" xfId="812" builtinId="9" hidden="1"/>
    <cellStyle name="Followed Hyperlink" xfId="813" builtinId="9" hidden="1"/>
    <cellStyle name="Followed Hyperlink" xfId="814" builtinId="9" hidden="1"/>
    <cellStyle name="Followed Hyperlink" xfId="815" builtinId="9" hidden="1"/>
    <cellStyle name="Followed Hyperlink" xfId="816" builtinId="9" hidden="1"/>
    <cellStyle name="Followed Hyperlink" xfId="817" builtinId="9" hidden="1"/>
    <cellStyle name="Followed Hyperlink" xfId="818" builtinId="9" hidden="1"/>
    <cellStyle name="Followed Hyperlink" xfId="819" builtinId="9" hidden="1"/>
    <cellStyle name="Followed Hyperlink" xfId="820" builtinId="9" hidden="1"/>
    <cellStyle name="Followed Hyperlink" xfId="821" builtinId="9" hidden="1"/>
    <cellStyle name="Followed Hyperlink" xfId="822" builtinId="9" hidden="1"/>
    <cellStyle name="Followed Hyperlink" xfId="823" builtinId="9" hidden="1"/>
    <cellStyle name="Followed Hyperlink" xfId="824" builtinId="9" hidden="1"/>
    <cellStyle name="Followed Hyperlink" xfId="825" builtinId="9" hidden="1"/>
    <cellStyle name="Followed Hyperlink" xfId="826" builtinId="9" hidden="1"/>
    <cellStyle name="Followed Hyperlink" xfId="827" builtinId="9" hidden="1"/>
    <cellStyle name="Followed Hyperlink" xfId="828" builtinId="9" hidden="1"/>
    <cellStyle name="Followed Hyperlink" xfId="829" builtinId="9" hidden="1"/>
    <cellStyle name="Followed Hyperlink" xfId="830" builtinId="9" hidden="1"/>
    <cellStyle name="Followed Hyperlink" xfId="831" builtinId="9" hidden="1"/>
    <cellStyle name="Followed Hyperlink" xfId="832" builtinId="9" hidden="1"/>
    <cellStyle name="Followed Hyperlink" xfId="833" builtinId="9" hidden="1"/>
    <cellStyle name="Followed Hyperlink" xfId="834" builtinId="9" hidden="1"/>
    <cellStyle name="Followed Hyperlink" xfId="835" builtinId="9" hidden="1"/>
    <cellStyle name="Followed Hyperlink" xfId="836" builtinId="9" hidden="1"/>
    <cellStyle name="Followed Hyperlink" xfId="837" builtinId="9" hidden="1"/>
    <cellStyle name="Followed Hyperlink" xfId="838" builtinId="9" hidden="1"/>
    <cellStyle name="Followed Hyperlink" xfId="839" builtinId="9" hidden="1"/>
    <cellStyle name="Followed Hyperlink" xfId="840" builtinId="9" hidden="1"/>
    <cellStyle name="Followed Hyperlink" xfId="841" builtinId="9" hidden="1"/>
    <cellStyle name="Followed Hyperlink" xfId="842" builtinId="9" hidden="1"/>
    <cellStyle name="Followed Hyperlink" xfId="843" builtinId="9" hidden="1"/>
    <cellStyle name="Followed Hyperlink" xfId="844" builtinId="9" hidden="1"/>
    <cellStyle name="Followed Hyperlink" xfId="845" builtinId="9" hidden="1"/>
    <cellStyle name="Followed Hyperlink" xfId="846" builtinId="9" hidden="1"/>
    <cellStyle name="Followed Hyperlink" xfId="847" builtinId="9" hidden="1"/>
    <cellStyle name="Followed Hyperlink" xfId="848" builtinId="9" hidden="1"/>
    <cellStyle name="Followed Hyperlink" xfId="849" builtinId="9" hidden="1"/>
    <cellStyle name="Followed Hyperlink" xfId="850" builtinId="9" hidden="1"/>
    <cellStyle name="Followed Hyperlink" xfId="851" builtinId="9" hidden="1"/>
    <cellStyle name="Followed Hyperlink" xfId="852" builtinId="9" hidden="1"/>
    <cellStyle name="Followed Hyperlink" xfId="853" builtinId="9" hidden="1"/>
    <cellStyle name="Followed Hyperlink" xfId="854" builtinId="9" hidden="1"/>
    <cellStyle name="Followed Hyperlink" xfId="855" builtinId="9" hidden="1"/>
    <cellStyle name="Followed Hyperlink" xfId="856" builtinId="9" hidden="1"/>
    <cellStyle name="Followed Hyperlink" xfId="857" builtinId="9" hidden="1"/>
    <cellStyle name="Followed Hyperlink" xfId="858" builtinId="9" hidden="1"/>
    <cellStyle name="Followed Hyperlink" xfId="859" builtinId="9" hidden="1"/>
    <cellStyle name="Followed Hyperlink" xfId="860" builtinId="9" hidden="1"/>
    <cellStyle name="Followed Hyperlink" xfId="861" builtinId="9" hidden="1"/>
    <cellStyle name="Followed Hyperlink" xfId="862" builtinId="9" hidden="1"/>
    <cellStyle name="Followed Hyperlink" xfId="863" builtinId="9" hidden="1"/>
    <cellStyle name="Followed Hyperlink" xfId="864" builtinId="9" hidden="1"/>
    <cellStyle name="Followed Hyperlink" xfId="865" builtinId="9" hidden="1"/>
    <cellStyle name="Followed Hyperlink" xfId="866" builtinId="9" hidden="1"/>
    <cellStyle name="Followed Hyperlink" xfId="867" builtinId="9" hidden="1"/>
    <cellStyle name="Followed Hyperlink" xfId="868" builtinId="9" hidden="1"/>
    <cellStyle name="Followed Hyperlink" xfId="869" builtinId="9" hidden="1"/>
    <cellStyle name="Followed Hyperlink" xfId="870" builtinId="9" hidden="1"/>
    <cellStyle name="Followed Hyperlink" xfId="871" builtinId="9" hidden="1"/>
    <cellStyle name="Followed Hyperlink" xfId="872" builtinId="9" hidden="1"/>
    <cellStyle name="Followed Hyperlink" xfId="873" builtinId="9" hidden="1"/>
    <cellStyle name="Followed Hyperlink" xfId="874" builtinId="9" hidden="1"/>
    <cellStyle name="Followed Hyperlink" xfId="875" builtinId="9" hidden="1"/>
    <cellStyle name="Followed Hyperlink" xfId="876" builtinId="9" hidden="1"/>
    <cellStyle name="Followed Hyperlink" xfId="877" builtinId="9" hidden="1"/>
    <cellStyle name="Followed Hyperlink" xfId="878" builtinId="9" hidden="1"/>
    <cellStyle name="Followed Hyperlink" xfId="879" builtinId="9" hidden="1"/>
    <cellStyle name="Followed Hyperlink" xfId="880" builtinId="9" hidden="1"/>
    <cellStyle name="Followed Hyperlink" xfId="881" builtinId="9" hidden="1"/>
    <cellStyle name="Followed Hyperlink" xfId="882" builtinId="9" hidden="1"/>
    <cellStyle name="Followed Hyperlink" xfId="883" builtinId="9" hidden="1"/>
    <cellStyle name="Followed Hyperlink" xfId="884" builtinId="9" hidden="1"/>
    <cellStyle name="Followed Hyperlink" xfId="885" builtinId="9" hidden="1"/>
    <cellStyle name="Followed Hyperlink" xfId="886" builtinId="9" hidden="1"/>
    <cellStyle name="Followed Hyperlink" xfId="887" builtinId="9" hidden="1"/>
    <cellStyle name="Followed Hyperlink" xfId="888" builtinId="9" hidden="1"/>
    <cellStyle name="Followed Hyperlink" xfId="889" builtinId="9" hidden="1"/>
    <cellStyle name="Followed Hyperlink" xfId="890" builtinId="9" hidden="1"/>
    <cellStyle name="Followed Hyperlink" xfId="891" builtinId="9" hidden="1"/>
    <cellStyle name="Followed Hyperlink" xfId="892" builtinId="9" hidden="1"/>
    <cellStyle name="Followed Hyperlink" xfId="893" builtinId="9" hidden="1"/>
    <cellStyle name="Followed Hyperlink" xfId="894" builtinId="9" hidden="1"/>
    <cellStyle name="Followed Hyperlink" xfId="895" builtinId="9" hidden="1"/>
    <cellStyle name="Followed Hyperlink" xfId="896" builtinId="9" hidden="1"/>
    <cellStyle name="Followed Hyperlink" xfId="897" builtinId="9" hidden="1"/>
    <cellStyle name="Followed Hyperlink" xfId="898" builtinId="9" hidden="1"/>
    <cellStyle name="Followed Hyperlink" xfId="899" builtinId="9" hidden="1"/>
    <cellStyle name="Followed Hyperlink" xfId="900" builtinId="9" hidden="1"/>
    <cellStyle name="Followed Hyperlink" xfId="901" builtinId="9" hidden="1"/>
    <cellStyle name="Followed Hyperlink" xfId="902" builtinId="9" hidden="1"/>
    <cellStyle name="Followed Hyperlink" xfId="903" builtinId="9" hidden="1"/>
    <cellStyle name="Followed Hyperlink" xfId="904" builtinId="9" hidden="1"/>
    <cellStyle name="Followed Hyperlink" xfId="905" builtinId="9" hidden="1"/>
    <cellStyle name="Followed Hyperlink" xfId="906" builtinId="9" hidden="1"/>
    <cellStyle name="Followed Hyperlink" xfId="907" builtinId="9" hidden="1"/>
    <cellStyle name="Followed Hyperlink" xfId="908" builtinId="9" hidden="1"/>
    <cellStyle name="Followed Hyperlink" xfId="909" builtinId="9" hidden="1"/>
    <cellStyle name="Followed Hyperlink" xfId="910" builtinId="9" hidden="1"/>
    <cellStyle name="Followed Hyperlink" xfId="911" builtinId="9" hidden="1"/>
    <cellStyle name="Followed Hyperlink" xfId="912" builtinId="9" hidden="1"/>
    <cellStyle name="Followed Hyperlink" xfId="913" builtinId="9" hidden="1"/>
    <cellStyle name="Followed Hyperlink" xfId="914" builtinId="9" hidden="1"/>
    <cellStyle name="Followed Hyperlink" xfId="915" builtinId="9" hidden="1"/>
    <cellStyle name="Followed Hyperlink" xfId="916" builtinId="9" hidden="1"/>
    <cellStyle name="Followed Hyperlink" xfId="917" builtinId="9" hidden="1"/>
    <cellStyle name="Followed Hyperlink" xfId="918" builtinId="9" hidden="1"/>
    <cellStyle name="Followed Hyperlink" xfId="919" builtinId="9" hidden="1"/>
    <cellStyle name="Followed Hyperlink" xfId="920" builtinId="9" hidden="1"/>
    <cellStyle name="Followed Hyperlink" xfId="921" builtinId="9" hidden="1"/>
    <cellStyle name="Followed Hyperlink" xfId="922" builtinId="9" hidden="1"/>
    <cellStyle name="Followed Hyperlink" xfId="923" builtinId="9" hidden="1"/>
    <cellStyle name="Followed Hyperlink" xfId="924" builtinId="9" hidden="1"/>
    <cellStyle name="Followed Hyperlink" xfId="925" builtinId="9" hidden="1"/>
    <cellStyle name="Followed Hyperlink" xfId="926" builtinId="9" hidden="1"/>
    <cellStyle name="Followed Hyperlink" xfId="927" builtinId="9" hidden="1"/>
    <cellStyle name="Followed Hyperlink" xfId="928" builtinId="9" hidden="1"/>
    <cellStyle name="Followed Hyperlink" xfId="929" builtinId="9" hidden="1"/>
    <cellStyle name="Followed Hyperlink" xfId="930" builtinId="9" hidden="1"/>
    <cellStyle name="Followed Hyperlink" xfId="931" builtinId="9" hidden="1"/>
    <cellStyle name="Followed Hyperlink" xfId="932" builtinId="9" hidden="1"/>
    <cellStyle name="Followed Hyperlink" xfId="933" builtinId="9" hidden="1"/>
    <cellStyle name="Followed Hyperlink" xfId="934" builtinId="9" hidden="1"/>
    <cellStyle name="Followed Hyperlink" xfId="935" builtinId="9" hidden="1"/>
    <cellStyle name="Followed Hyperlink" xfId="936" builtinId="9" hidden="1"/>
    <cellStyle name="Followed Hyperlink" xfId="937" builtinId="9" hidden="1"/>
    <cellStyle name="Followed Hyperlink" xfId="938"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5" builtinId="9" hidden="1"/>
    <cellStyle name="Followed Hyperlink" xfId="2237"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5" builtinId="9" hidden="1"/>
    <cellStyle name="Followed Hyperlink" xfId="3327" builtinId="9" hidden="1"/>
    <cellStyle name="Followed Hyperlink" xfId="3329" builtinId="9" hidden="1"/>
    <cellStyle name="Followed Hyperlink" xfId="3331" builtinId="9" hidden="1"/>
    <cellStyle name="Followed Hyperlink" xfId="3333" builtinId="9" hidden="1"/>
    <cellStyle name="Followed Hyperlink" xfId="3335" builtinId="9" hidden="1"/>
    <cellStyle name="Followed Hyperlink" xfId="3337" builtinId="9" hidden="1"/>
    <cellStyle name="Followed Hyperlink" xfId="3339" builtinId="9" hidden="1"/>
    <cellStyle name="Followed Hyperlink" xfId="3341" builtinId="9" hidden="1"/>
    <cellStyle name="Followed Hyperlink" xfId="3343" builtinId="9" hidden="1"/>
    <cellStyle name="Followed Hyperlink" xfId="3345" builtinId="9" hidden="1"/>
    <cellStyle name="Followed Hyperlink" xfId="3347" builtinId="9" hidden="1"/>
    <cellStyle name="Followed Hyperlink" xfId="3349" builtinId="9" hidden="1"/>
    <cellStyle name="Followed Hyperlink" xfId="3351" builtinId="9" hidden="1"/>
    <cellStyle name="Followed Hyperlink" xfId="3353" builtinId="9" hidden="1"/>
    <cellStyle name="Followed Hyperlink" xfId="3355" builtinId="9" hidden="1"/>
    <cellStyle name="Followed Hyperlink" xfId="3357" builtinId="9" hidden="1"/>
    <cellStyle name="Followed Hyperlink" xfId="3359" builtinId="9" hidden="1"/>
    <cellStyle name="Followed Hyperlink" xfId="3361" builtinId="9" hidden="1"/>
    <cellStyle name="Followed Hyperlink" xfId="3363"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34" builtinId="8" hidden="1"/>
    <cellStyle name="Hyperlink" xfId="2236" builtinId="8" hidden="1"/>
    <cellStyle name="Hyperlink" xfId="2238"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2"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24" builtinId="8" hidden="1"/>
    <cellStyle name="Hyperlink" xfId="3326" builtinId="8" hidden="1"/>
    <cellStyle name="Hyperlink" xfId="3328" builtinId="8" hidden="1"/>
    <cellStyle name="Hyperlink" xfId="3330" builtinId="8" hidden="1"/>
    <cellStyle name="Hyperlink" xfId="3332" builtinId="8" hidden="1"/>
    <cellStyle name="Hyperlink" xfId="3334" builtinId="8" hidden="1"/>
    <cellStyle name="Hyperlink" xfId="3336" builtinId="8" hidden="1"/>
    <cellStyle name="Hyperlink" xfId="3338" builtinId="8" hidden="1"/>
    <cellStyle name="Hyperlink" xfId="3340" builtinId="8" hidden="1"/>
    <cellStyle name="Hyperlink" xfId="3342" builtinId="8" hidden="1"/>
    <cellStyle name="Hyperlink" xfId="3344" builtinId="8" hidden="1"/>
    <cellStyle name="Hyperlink" xfId="3346" builtinId="8" hidden="1"/>
    <cellStyle name="Hyperlink" xfId="3348" builtinId="8" hidden="1"/>
    <cellStyle name="Hyperlink" xfId="3350" builtinId="8" hidden="1"/>
    <cellStyle name="Hyperlink" xfId="3352" builtinId="8" hidden="1"/>
    <cellStyle name="Hyperlink" xfId="3354" builtinId="8" hidden="1"/>
    <cellStyle name="Hyperlink" xfId="3356" builtinId="8" hidden="1"/>
    <cellStyle name="Hyperlink" xfId="3358" builtinId="8" hidden="1"/>
    <cellStyle name="Hyperlink" xfId="3360" builtinId="8" hidden="1"/>
    <cellStyle name="Hyperlink" xfId="3362" builtinId="8" hidden="1"/>
    <cellStyle name="Hyperlink" xfId="3364"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Normal" xfId="0" builtinId="0"/>
    <cellStyle name="Percent" xfId="1" builtinId="5"/>
  </cellStyles>
  <dxfs count="1826">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17"/>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46"/>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46"/>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7"/>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7"/>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23"/>
      </font>
    </dxf>
    <dxf>
      <font>
        <condense val="0"/>
        <extend val="0"/>
        <color indexed="46"/>
      </font>
    </dxf>
    <dxf>
      <font>
        <condense val="0"/>
        <extend val="0"/>
        <color indexed="53"/>
      </font>
    </dxf>
    <dxf>
      <font>
        <condense val="0"/>
        <extend val="0"/>
        <color indexed="23"/>
      </font>
    </dxf>
    <dxf>
      <font>
        <condense val="0"/>
        <extend val="0"/>
        <color indexed="17"/>
      </font>
    </dxf>
    <dxf>
      <font>
        <condense val="0"/>
        <extend val="0"/>
        <color indexed="23"/>
      </font>
    </dxf>
    <dxf>
      <font>
        <condense val="0"/>
        <extend val="0"/>
        <color indexed="12"/>
      </font>
    </dxf>
    <dxf>
      <font>
        <condense val="0"/>
        <extend val="0"/>
        <color indexed="23"/>
      </font>
    </dxf>
    <dxf>
      <font>
        <condense val="0"/>
        <extend val="0"/>
        <color indexed="10"/>
      </font>
    </dxf>
    <dxf>
      <font>
        <condense val="0"/>
        <extend val="0"/>
        <color indexed="23"/>
      </font>
    </dxf>
    <dxf>
      <font>
        <condense val="0"/>
        <extend val="0"/>
        <color indexed="12"/>
      </font>
    </dxf>
    <dxf>
      <font>
        <condense val="0"/>
        <extend val="0"/>
        <color indexed="23"/>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23"/>
      </font>
    </dxf>
    <dxf>
      <font>
        <condense val="0"/>
        <extend val="0"/>
        <color indexed="46"/>
      </font>
    </dxf>
    <dxf>
      <font>
        <condense val="0"/>
        <extend val="0"/>
        <color indexed="53"/>
      </font>
    </dxf>
    <dxf>
      <font>
        <condense val="0"/>
        <extend val="0"/>
        <color indexed="23"/>
      </font>
    </dxf>
    <dxf>
      <font>
        <condense val="0"/>
        <extend val="0"/>
        <color indexed="17"/>
      </font>
    </dxf>
    <dxf>
      <font>
        <condense val="0"/>
        <extend val="0"/>
        <color indexed="23"/>
      </font>
    </dxf>
    <dxf>
      <font>
        <condense val="0"/>
        <extend val="0"/>
        <color indexed="12"/>
      </font>
    </dxf>
    <dxf>
      <font>
        <condense val="0"/>
        <extend val="0"/>
        <color indexed="23"/>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23"/>
      </font>
    </dxf>
    <dxf>
      <font>
        <condense val="0"/>
        <extend val="0"/>
        <color indexed="46"/>
      </font>
    </dxf>
    <dxf>
      <font>
        <condense val="0"/>
        <extend val="0"/>
        <color indexed="53"/>
      </font>
    </dxf>
    <dxf>
      <font>
        <condense val="0"/>
        <extend val="0"/>
        <color indexed="23"/>
      </font>
    </dxf>
    <dxf>
      <font>
        <condense val="0"/>
        <extend val="0"/>
        <color indexed="17"/>
      </font>
    </dxf>
    <dxf>
      <font>
        <condense val="0"/>
        <extend val="0"/>
        <color indexed="23"/>
      </font>
    </dxf>
    <dxf>
      <font>
        <condense val="0"/>
        <extend val="0"/>
        <color indexed="12"/>
      </font>
    </dxf>
    <dxf>
      <font>
        <condense val="0"/>
        <extend val="0"/>
        <color indexed="23"/>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23"/>
      </font>
    </dxf>
    <dxf>
      <font>
        <condense val="0"/>
        <extend val="0"/>
        <color indexed="46"/>
      </font>
    </dxf>
    <dxf>
      <font>
        <condense val="0"/>
        <extend val="0"/>
        <color indexed="53"/>
      </font>
    </dxf>
    <dxf>
      <font>
        <condense val="0"/>
        <extend val="0"/>
        <color indexed="23"/>
      </font>
    </dxf>
    <dxf>
      <font>
        <condense val="0"/>
        <extend val="0"/>
        <color indexed="17"/>
      </font>
    </dxf>
    <dxf>
      <font>
        <condense val="0"/>
        <extend val="0"/>
        <color indexed="23"/>
      </font>
    </dxf>
    <dxf>
      <font>
        <condense val="0"/>
        <extend val="0"/>
        <color indexed="12"/>
      </font>
    </dxf>
    <dxf>
      <font>
        <condense val="0"/>
        <extend val="0"/>
        <color indexed="23"/>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23"/>
      </font>
    </dxf>
    <dxf>
      <font>
        <condense val="0"/>
        <extend val="0"/>
        <color indexed="46"/>
      </font>
    </dxf>
    <dxf>
      <font>
        <condense val="0"/>
        <extend val="0"/>
        <color indexed="53"/>
      </font>
    </dxf>
    <dxf>
      <font>
        <condense val="0"/>
        <extend val="0"/>
        <color indexed="23"/>
      </font>
    </dxf>
    <dxf>
      <font>
        <condense val="0"/>
        <extend val="0"/>
        <color indexed="17"/>
      </font>
    </dxf>
    <dxf>
      <font>
        <condense val="0"/>
        <extend val="0"/>
        <color indexed="23"/>
      </font>
    </dxf>
    <dxf>
      <font>
        <condense val="0"/>
        <extend val="0"/>
        <color indexed="12"/>
      </font>
    </dxf>
    <dxf>
      <font>
        <condense val="0"/>
        <extend val="0"/>
        <color indexed="23"/>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23"/>
      </font>
    </dxf>
    <dxf>
      <font>
        <condense val="0"/>
        <extend val="0"/>
        <color indexed="46"/>
      </font>
    </dxf>
    <dxf>
      <font>
        <condense val="0"/>
        <extend val="0"/>
        <color indexed="53"/>
      </font>
    </dxf>
    <dxf>
      <font>
        <condense val="0"/>
        <extend val="0"/>
        <color indexed="23"/>
      </font>
    </dxf>
    <dxf>
      <font>
        <condense val="0"/>
        <extend val="0"/>
        <color indexed="17"/>
      </font>
    </dxf>
    <dxf>
      <font>
        <condense val="0"/>
        <extend val="0"/>
        <color indexed="23"/>
      </font>
    </dxf>
    <dxf>
      <font>
        <condense val="0"/>
        <extend val="0"/>
        <color indexed="12"/>
      </font>
    </dxf>
    <dxf>
      <font>
        <condense val="0"/>
        <extend val="0"/>
        <color indexed="23"/>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23"/>
      </font>
    </dxf>
    <dxf>
      <font>
        <condense val="0"/>
        <extend val="0"/>
        <color indexed="46"/>
      </font>
    </dxf>
    <dxf>
      <font>
        <condense val="0"/>
        <extend val="0"/>
        <color indexed="53"/>
      </font>
    </dxf>
    <dxf>
      <font>
        <condense val="0"/>
        <extend val="0"/>
        <color indexed="23"/>
      </font>
    </dxf>
    <dxf>
      <font>
        <condense val="0"/>
        <extend val="0"/>
        <color indexed="17"/>
      </font>
    </dxf>
    <dxf>
      <font>
        <condense val="0"/>
        <extend val="0"/>
        <color indexed="23"/>
      </font>
    </dxf>
    <dxf>
      <font>
        <condense val="0"/>
        <extend val="0"/>
        <color indexed="12"/>
      </font>
    </dxf>
    <dxf>
      <font>
        <condense val="0"/>
        <extend val="0"/>
        <color indexed="23"/>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53"/>
      </font>
    </dxf>
    <dxf>
      <font>
        <condense val="0"/>
        <extend val="0"/>
        <color indexed="23"/>
      </font>
    </dxf>
    <dxf>
      <font>
        <condense val="0"/>
        <extend val="0"/>
        <color indexed="46"/>
      </font>
    </dxf>
    <dxf>
      <font>
        <condense val="0"/>
        <extend val="0"/>
        <color indexed="23"/>
      </font>
    </dxf>
    <dxf>
      <font>
        <condense val="0"/>
        <extend val="0"/>
        <color indexed="17"/>
      </font>
    </dxf>
    <dxf>
      <font>
        <condense val="0"/>
        <extend val="0"/>
        <color indexed="23"/>
      </font>
    </dxf>
    <dxf>
      <font>
        <condense val="0"/>
        <extend val="0"/>
        <color indexed="12"/>
      </font>
    </dxf>
    <dxf>
      <font>
        <condense val="0"/>
        <extend val="0"/>
        <color indexed="23"/>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23"/>
      </font>
    </dxf>
    <dxf>
      <font>
        <condense val="0"/>
        <extend val="0"/>
        <color indexed="46"/>
      </font>
    </dxf>
    <dxf>
      <font>
        <condense val="0"/>
        <extend val="0"/>
        <color indexed="53"/>
      </font>
    </dxf>
    <dxf>
      <font>
        <condense val="0"/>
        <extend val="0"/>
        <color indexed="23"/>
      </font>
    </dxf>
    <dxf>
      <font>
        <condense val="0"/>
        <extend val="0"/>
        <color indexed="17"/>
      </font>
    </dxf>
    <dxf>
      <font>
        <condense val="0"/>
        <extend val="0"/>
        <color indexed="23"/>
      </font>
    </dxf>
    <dxf>
      <font>
        <condense val="0"/>
        <extend val="0"/>
        <color indexed="12"/>
      </font>
    </dxf>
    <dxf>
      <font>
        <condense val="0"/>
        <extend val="0"/>
        <color indexed="23"/>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23"/>
      </font>
    </dxf>
    <dxf>
      <font>
        <condense val="0"/>
        <extend val="0"/>
        <color indexed="46"/>
      </font>
    </dxf>
    <dxf>
      <font>
        <condense val="0"/>
        <extend val="0"/>
        <color indexed="53"/>
      </font>
    </dxf>
    <dxf>
      <font>
        <condense val="0"/>
        <extend val="0"/>
        <color indexed="23"/>
      </font>
    </dxf>
    <dxf>
      <font>
        <condense val="0"/>
        <extend val="0"/>
        <color indexed="17"/>
      </font>
    </dxf>
    <dxf>
      <font>
        <condense val="0"/>
        <extend val="0"/>
        <color indexed="23"/>
      </font>
    </dxf>
    <dxf>
      <font>
        <condense val="0"/>
        <extend val="0"/>
        <color indexed="12"/>
      </font>
    </dxf>
    <dxf>
      <font>
        <condense val="0"/>
        <extend val="0"/>
        <color indexed="23"/>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23"/>
      </font>
    </dxf>
    <dxf>
      <font>
        <condense val="0"/>
        <extend val="0"/>
        <color indexed="46"/>
      </font>
    </dxf>
    <dxf>
      <font>
        <condense val="0"/>
        <extend val="0"/>
        <color indexed="53"/>
      </font>
    </dxf>
    <dxf>
      <font>
        <condense val="0"/>
        <extend val="0"/>
        <color indexed="23"/>
      </font>
    </dxf>
    <dxf>
      <font>
        <condense val="0"/>
        <extend val="0"/>
        <color indexed="17"/>
      </font>
    </dxf>
    <dxf>
      <font>
        <condense val="0"/>
        <extend val="0"/>
        <color indexed="23"/>
      </font>
    </dxf>
    <dxf>
      <font>
        <condense val="0"/>
        <extend val="0"/>
        <color indexed="12"/>
      </font>
    </dxf>
    <dxf>
      <font>
        <condense val="0"/>
        <extend val="0"/>
        <color indexed="23"/>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23"/>
      </font>
    </dxf>
    <dxf>
      <font>
        <condense val="0"/>
        <extend val="0"/>
        <color indexed="46"/>
      </font>
    </dxf>
    <dxf>
      <font>
        <condense val="0"/>
        <extend val="0"/>
        <color indexed="53"/>
      </font>
    </dxf>
    <dxf>
      <font>
        <condense val="0"/>
        <extend val="0"/>
        <color indexed="23"/>
      </font>
    </dxf>
    <dxf>
      <font>
        <condense val="0"/>
        <extend val="0"/>
        <color indexed="17"/>
      </font>
    </dxf>
    <dxf>
      <font>
        <condense val="0"/>
        <extend val="0"/>
        <color indexed="23"/>
      </font>
    </dxf>
    <dxf>
      <font>
        <condense val="0"/>
        <extend val="0"/>
        <color indexed="12"/>
      </font>
    </dxf>
    <dxf>
      <font>
        <condense val="0"/>
        <extend val="0"/>
        <color indexed="23"/>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53"/>
      </font>
    </dxf>
    <dxf>
      <font>
        <condense val="0"/>
        <extend val="0"/>
        <color indexed="23"/>
      </font>
    </dxf>
    <dxf>
      <font>
        <condense val="0"/>
        <extend val="0"/>
        <color indexed="46"/>
      </font>
    </dxf>
    <dxf>
      <font>
        <condense val="0"/>
        <extend val="0"/>
        <color indexed="23"/>
      </font>
    </dxf>
    <dxf>
      <font>
        <condense val="0"/>
        <extend val="0"/>
        <color indexed="17"/>
      </font>
    </dxf>
    <dxf>
      <font>
        <condense val="0"/>
        <extend val="0"/>
        <color indexed="23"/>
      </font>
    </dxf>
    <dxf>
      <font>
        <condense val="0"/>
        <extend val="0"/>
        <color indexed="12"/>
      </font>
    </dxf>
    <dxf>
      <font>
        <condense val="0"/>
        <extend val="0"/>
        <color indexed="23"/>
      </font>
    </dxf>
    <dxf>
      <font>
        <condense val="0"/>
        <extend val="0"/>
        <color indexed="10"/>
      </font>
    </dxf>
    <dxf>
      <font>
        <condense val="0"/>
        <extend val="0"/>
        <color indexed="23"/>
      </font>
    </dxf>
    <dxf>
      <font>
        <condense val="0"/>
        <extend val="0"/>
        <color indexed="46"/>
      </font>
    </dxf>
    <dxf>
      <font>
        <condense val="0"/>
        <extend val="0"/>
        <color indexed="23"/>
      </font>
    </dxf>
    <dxf>
      <font>
        <condense val="0"/>
        <extend val="0"/>
        <color indexed="17"/>
      </font>
    </dxf>
    <dxf>
      <font>
        <condense val="0"/>
        <extend val="0"/>
        <color indexed="23"/>
      </font>
    </dxf>
    <dxf>
      <font>
        <condense val="0"/>
        <extend val="0"/>
        <color indexed="12"/>
      </font>
    </dxf>
    <dxf>
      <font>
        <condense val="0"/>
        <extend val="0"/>
        <color indexed="23"/>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23"/>
      </font>
    </dxf>
    <dxf>
      <font>
        <condense val="0"/>
        <extend val="0"/>
        <color indexed="46"/>
      </font>
    </dxf>
    <dxf>
      <font>
        <condense val="0"/>
        <extend val="0"/>
        <color indexed="53"/>
      </font>
    </dxf>
    <dxf>
      <font>
        <condense val="0"/>
        <extend val="0"/>
        <color indexed="23"/>
      </font>
    </dxf>
    <dxf>
      <font>
        <condense val="0"/>
        <extend val="0"/>
        <color indexed="17"/>
      </font>
    </dxf>
    <dxf>
      <font>
        <condense val="0"/>
        <extend val="0"/>
        <color indexed="23"/>
      </font>
    </dxf>
    <dxf>
      <font>
        <condense val="0"/>
        <extend val="0"/>
        <color indexed="12"/>
      </font>
    </dxf>
    <dxf>
      <font>
        <condense val="0"/>
        <extend val="0"/>
        <color indexed="23"/>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23"/>
      </font>
    </dxf>
    <dxf>
      <font>
        <condense val="0"/>
        <extend val="0"/>
        <color indexed="46"/>
      </font>
    </dxf>
    <dxf>
      <font>
        <condense val="0"/>
        <extend val="0"/>
        <color indexed="53"/>
      </font>
    </dxf>
    <dxf>
      <font>
        <condense val="0"/>
        <extend val="0"/>
        <color indexed="23"/>
      </font>
    </dxf>
    <dxf>
      <font>
        <condense val="0"/>
        <extend val="0"/>
        <color indexed="17"/>
      </font>
    </dxf>
    <dxf>
      <font>
        <condense val="0"/>
        <extend val="0"/>
        <color indexed="23"/>
      </font>
    </dxf>
    <dxf>
      <font>
        <condense val="0"/>
        <extend val="0"/>
        <color indexed="12"/>
      </font>
    </dxf>
    <dxf>
      <font>
        <condense val="0"/>
        <extend val="0"/>
        <color indexed="23"/>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23"/>
      </font>
    </dxf>
    <dxf>
      <font>
        <condense val="0"/>
        <extend val="0"/>
        <color indexed="46"/>
      </font>
    </dxf>
    <dxf>
      <font>
        <condense val="0"/>
        <extend val="0"/>
        <color indexed="53"/>
      </font>
    </dxf>
    <dxf>
      <font>
        <condense val="0"/>
        <extend val="0"/>
        <color indexed="23"/>
      </font>
    </dxf>
    <dxf>
      <font>
        <condense val="0"/>
        <extend val="0"/>
        <color indexed="17"/>
      </font>
    </dxf>
    <dxf>
      <font>
        <condense val="0"/>
        <extend val="0"/>
        <color indexed="23"/>
      </font>
    </dxf>
    <dxf>
      <font>
        <condense val="0"/>
        <extend val="0"/>
        <color indexed="12"/>
      </font>
    </dxf>
    <dxf>
      <font>
        <condense val="0"/>
        <extend val="0"/>
        <color indexed="23"/>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23"/>
      </font>
    </dxf>
    <dxf>
      <font>
        <condense val="0"/>
        <extend val="0"/>
        <color indexed="46"/>
      </font>
    </dxf>
    <dxf>
      <font>
        <condense val="0"/>
        <extend val="0"/>
        <color indexed="12"/>
      </font>
    </dxf>
    <dxf>
      <font>
        <condense val="0"/>
        <extend val="0"/>
        <color indexed="10"/>
      </font>
    </dxf>
    <dxf>
      <font>
        <condense val="0"/>
        <extend val="0"/>
        <color indexed="53"/>
      </font>
    </dxf>
    <dxf>
      <font>
        <condense val="0"/>
        <extend val="0"/>
        <color indexed="23"/>
      </font>
    </dxf>
    <dxf>
      <font>
        <condense val="0"/>
        <extend val="0"/>
        <color indexed="17"/>
      </font>
    </dxf>
    <dxf>
      <font>
        <condense val="0"/>
        <extend val="0"/>
        <color indexed="23"/>
      </font>
    </dxf>
    <dxf>
      <font>
        <condense val="0"/>
        <extend val="0"/>
        <color indexed="12"/>
      </font>
    </dxf>
    <dxf>
      <font>
        <condense val="0"/>
        <extend val="0"/>
        <color indexed="23"/>
      </font>
    </dxf>
    <dxf>
      <font>
        <condense val="0"/>
        <extend val="0"/>
        <color indexed="10"/>
      </font>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000"/>
      <rgbColor rgb="0033CC00"/>
      <rgbColor rgb="000000DD"/>
      <rgbColor rgb="00FFFF00"/>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E6E6E6"/>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BB00BB"/>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theme" Target="theme/theme1.xml"/><Relationship Id="rId15" Type="http://schemas.openxmlformats.org/officeDocument/2006/relationships/styles" Target="styles.xml"/><Relationship Id="rId16" Type="http://schemas.openxmlformats.org/officeDocument/2006/relationships/sharedStrings" Target="sharedStrings.xml"/><Relationship Id="rId1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11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chart1.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FFFF00"/>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FFFF00"/>
              </a:solidFill>
              <a:ln w="12700">
                <a:solidFill>
                  <a:srgbClr val="000000"/>
                </a:solidFill>
                <a:prstDash val="solid"/>
              </a:ln>
            </c:spPr>
          </c:dPt>
          <c:dPt>
            <c:idx val="4"/>
            <c:bubble3D val="0"/>
          </c:dPt>
          <c:cat>
            <c:strRef>
              <c:f>Graphs!$F$1:$J$1</c:f>
              <c:strCache>
                <c:ptCount val="5"/>
                <c:pt idx="0">
                  <c:v>1st</c:v>
                </c:pt>
                <c:pt idx="1">
                  <c:v>2nd</c:v>
                </c:pt>
                <c:pt idx="2">
                  <c:v>3rd</c:v>
                </c:pt>
                <c:pt idx="3">
                  <c:v>4th</c:v>
                </c:pt>
                <c:pt idx="4">
                  <c:v>Other</c:v>
                </c:pt>
              </c:strCache>
            </c:strRef>
          </c:cat>
          <c:val>
            <c:numRef>
              <c:f>Graphs!$F$2:$J$2</c:f>
              <c:numCache>
                <c:formatCode>#,##0</c:formatCode>
                <c:ptCount val="5"/>
                <c:pt idx="0">
                  <c:v>309071.0</c:v>
                </c:pt>
                <c:pt idx="1">
                  <c:v>76059.0</c:v>
                </c:pt>
                <c:pt idx="2">
                  <c:v>9438.0</c:v>
                </c:pt>
                <c:pt idx="3" formatCode="General">
                  <c:v>1479.0</c:v>
                </c:pt>
                <c:pt idx="4" formatCode="General">
                  <c:v>804.0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FFFF00"/>
              </a:solidFill>
              <a:ln w="12700">
                <a:solidFill>
                  <a:srgbClr val="000000"/>
                </a:solidFill>
                <a:prstDash val="solid"/>
              </a:ln>
            </c:spPr>
          </c:dPt>
          <c:dPt>
            <c:idx val="2"/>
            <c:bubble3D val="0"/>
            <c:spPr>
              <a:solidFill>
                <a:srgbClr val="BB00BB"/>
              </a:solidFill>
              <a:ln w="12700">
                <a:solidFill>
                  <a:srgbClr val="000000"/>
                </a:solidFill>
                <a:prstDash val="solid"/>
              </a:ln>
            </c:spPr>
          </c:dPt>
          <c:dPt>
            <c:idx val="3"/>
            <c:bubble3D val="0"/>
            <c:spPr>
              <a:solidFill>
                <a:srgbClr val="FFFF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Graphs!$F$3:$J$3</c:f>
              <c:numCache>
                <c:formatCode>#,##0.0000</c:formatCode>
                <c:ptCount val="5"/>
                <c:pt idx="0">
                  <c:v>8447.0</c:v>
                </c:pt>
                <c:pt idx="1">
                  <c:v>2146.0</c:v>
                </c:pt>
                <c:pt idx="2" formatCode="#,##0.000">
                  <c:v>16.0</c:v>
                </c:pt>
                <c:pt idx="3" formatCode="0.00000">
                  <c:v>0.796135721017908</c:v>
                </c:pt>
                <c:pt idx="4" formatCode="General">
                  <c:v>0.203864278982092</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BB00BB"/>
              </a:solidFill>
              <a:ln w="12700">
                <a:solidFill>
                  <a:srgbClr val="000000"/>
                </a:solidFill>
                <a:prstDash val="solid"/>
              </a:ln>
            </c:spPr>
          </c:dPt>
          <c:dPt>
            <c:idx val="3"/>
            <c:bubble3D val="0"/>
            <c:spPr>
              <a:solidFill>
                <a:srgbClr val="33CC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Graphs!$F$4:$J$4</c:f>
              <c:numCache>
                <c:formatCode>#,##0</c:formatCode>
                <c:ptCount val="5"/>
                <c:pt idx="0">
                  <c:v>262459.0</c:v>
                </c:pt>
                <c:pt idx="1">
                  <c:v>192962.0</c:v>
                </c:pt>
                <c:pt idx="2">
                  <c:v>3877.0</c:v>
                </c:pt>
                <c:pt idx="3" formatCode="General">
                  <c:v>2295.0</c:v>
                </c:pt>
                <c:pt idx="4" formatCode="General">
                  <c:v>4642.0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FFFF00"/>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FFFF00"/>
              </a:solidFill>
              <a:ln w="12700">
                <a:solidFill>
                  <a:srgbClr val="000000"/>
                </a:solidFill>
                <a:prstDash val="solid"/>
              </a:ln>
            </c:spPr>
          </c:dPt>
          <c:dPt>
            <c:idx val="4"/>
            <c:bubble3D val="0"/>
          </c:dPt>
          <c:cat>
            <c:strRef>
              <c:f>Graphs!$F$1:$J$1</c:f>
              <c:strCache>
                <c:ptCount val="5"/>
                <c:pt idx="0">
                  <c:v>1st</c:v>
                </c:pt>
                <c:pt idx="1">
                  <c:v>2nd</c:v>
                </c:pt>
                <c:pt idx="2">
                  <c:v>3rd</c:v>
                </c:pt>
                <c:pt idx="3">
                  <c:v>4th</c:v>
                </c:pt>
                <c:pt idx="4">
                  <c:v>Other</c:v>
                </c:pt>
              </c:strCache>
            </c:strRef>
          </c:cat>
          <c:val>
            <c:numRef>
              <c:f>Graphs!$F$5:$J$5</c:f>
              <c:numCache>
                <c:formatCode>#,##0</c:formatCode>
                <c:ptCount val="5"/>
                <c:pt idx="0">
                  <c:v>146057.0</c:v>
                </c:pt>
                <c:pt idx="1">
                  <c:v>66236.0</c:v>
                </c:pt>
                <c:pt idx="2">
                  <c:v>2785.0</c:v>
                </c:pt>
                <c:pt idx="3" formatCode="General">
                  <c:v>0.660831598950321</c:v>
                </c:pt>
                <c:pt idx="4" formatCode="General">
                  <c:v>5941.33916840105</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BB00BB"/>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Graphs!$F$6:$J$6</c:f>
              <c:numCache>
                <c:formatCode>#,##0</c:formatCode>
                <c:ptCount val="5"/>
                <c:pt idx="0">
                  <c:v>2.745302E6</c:v>
                </c:pt>
                <c:pt idx="1">
                  <c:v>2.381722E6</c:v>
                </c:pt>
                <c:pt idx="2">
                  <c:v>12014.0</c:v>
                </c:pt>
                <c:pt idx="3" formatCode="General">
                  <c:v>10880.0</c:v>
                </c:pt>
                <c:pt idx="4" formatCode="General">
                  <c:v>23420.0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FFFF00"/>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BB00BB"/>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Graphs!$F$7:$J$7</c:f>
              <c:numCache>
                <c:formatCode>#,##0</c:formatCode>
                <c:ptCount val="5"/>
                <c:pt idx="0">
                  <c:v>72846.0</c:v>
                </c:pt>
                <c:pt idx="1">
                  <c:v>49789.0</c:v>
                </c:pt>
                <c:pt idx="2">
                  <c:v>822.0</c:v>
                </c:pt>
                <c:pt idx="3" formatCode="General">
                  <c:v>0.590051596912285</c:v>
                </c:pt>
                <c:pt idx="4" formatCode="General">
                  <c:v>-0.590051596912285</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FF6600"/>
              </a:solidFill>
              <a:ln w="12700">
                <a:solidFill>
                  <a:srgbClr val="000000"/>
                </a:solidFill>
                <a:prstDash val="solid"/>
              </a:ln>
            </c:spPr>
          </c:dPt>
          <c:dPt>
            <c:idx val="3"/>
            <c:bubble3D val="0"/>
            <c:spPr>
              <a:solidFill>
                <a:srgbClr val="BB00BB"/>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Graphs!$F$8:$J$8</c:f>
              <c:numCache>
                <c:formatCode>#,##0</c:formatCode>
                <c:ptCount val="5"/>
                <c:pt idx="0">
                  <c:v>170045.0</c:v>
                </c:pt>
                <c:pt idx="1">
                  <c:v>152379.0</c:v>
                </c:pt>
                <c:pt idx="2">
                  <c:v>4871.0</c:v>
                </c:pt>
                <c:pt idx="3" formatCode="General">
                  <c:v>0.518027143531706</c:v>
                </c:pt>
                <c:pt idx="4" formatCode="General">
                  <c:v>959.4819728564682</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FF6600"/>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BB00BB"/>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Graphs!$F$9:$J$9</c:f>
              <c:numCache>
                <c:formatCode>#,##0</c:formatCode>
                <c:ptCount val="5"/>
                <c:pt idx="0">
                  <c:v>55954.0</c:v>
                </c:pt>
                <c:pt idx="1">
                  <c:v>36662.0</c:v>
                </c:pt>
                <c:pt idx="2">
                  <c:v>0.59754378470739</c:v>
                </c:pt>
                <c:pt idx="3" formatCode="General">
                  <c:v>0.391520717642033</c:v>
                </c:pt>
                <c:pt idx="4" formatCode="General">
                  <c:v>1023.010935497651</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BB00BB"/>
              </a:solidFill>
              <a:ln w="12700">
                <a:solidFill>
                  <a:srgbClr val="000000"/>
                </a:solidFill>
                <a:prstDash val="solid"/>
              </a:ln>
            </c:spPr>
          </c:dPt>
          <c:dPt>
            <c:idx val="1"/>
            <c:bubble3D val="0"/>
            <c:spPr>
              <a:solidFill>
                <a:srgbClr val="FFFF00"/>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FFFF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Graphs!$F$10:$J$10</c:f>
              <c:numCache>
                <c:formatCode>#,##0</c:formatCode>
                <c:ptCount val="5"/>
                <c:pt idx="0">
                  <c:v>76704.0</c:v>
                </c:pt>
                <c:pt idx="1">
                  <c:v>20361.0</c:v>
                </c:pt>
                <c:pt idx="2">
                  <c:v>485.0</c:v>
                </c:pt>
                <c:pt idx="3" formatCode="General">
                  <c:v>0.784591307549891</c:v>
                </c:pt>
                <c:pt idx="4" formatCode="General">
                  <c:v>212.2154086924501</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BB00BB"/>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Graphs!$F$11:$J$11</c:f>
              <c:numCache>
                <c:formatCode>#,##0</c:formatCode>
                <c:ptCount val="5"/>
                <c:pt idx="0">
                  <c:v>1.101414E6</c:v>
                </c:pt>
                <c:pt idx="1">
                  <c:v>568839.0</c:v>
                </c:pt>
                <c:pt idx="2">
                  <c:v>38930.0</c:v>
                </c:pt>
                <c:pt idx="3" formatCode="General">
                  <c:v>0.644409638991261</c:v>
                </c:pt>
                <c:pt idx="4" formatCode="General">
                  <c:v>-0.644409638991261</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BB00BB"/>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Graphs!$F$12:$J$12</c:f>
              <c:numCache>
                <c:formatCode>#,##0</c:formatCode>
                <c:ptCount val="5"/>
                <c:pt idx="0">
                  <c:v>545674.0</c:v>
                </c:pt>
                <c:pt idx="1">
                  <c:v>215797.0</c:v>
                </c:pt>
                <c:pt idx="2">
                  <c:v>2129.0</c:v>
                </c:pt>
                <c:pt idx="3" formatCode="General">
                  <c:v>1766.0</c:v>
                </c:pt>
                <c:pt idx="4" formatCode="General">
                  <c:v>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FFFF00"/>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BB00BB"/>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Graphs!$F$13:$J$13</c:f>
              <c:numCache>
                <c:formatCode>#,##0</c:formatCode>
                <c:ptCount val="5"/>
                <c:pt idx="0">
                  <c:v>23521.0</c:v>
                </c:pt>
                <c:pt idx="1">
                  <c:v>10126.0</c:v>
                </c:pt>
                <c:pt idx="2">
                  <c:v>48.0</c:v>
                </c:pt>
                <c:pt idx="3" formatCode="General">
                  <c:v>6.0</c:v>
                </c:pt>
                <c:pt idx="4" formatCode="General">
                  <c:v>12.0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FFFF00"/>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FFFF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Graphs!$F$14:$J$14</c:f>
              <c:numCache>
                <c:formatCode>#,##0</c:formatCode>
                <c:ptCount val="5"/>
                <c:pt idx="0">
                  <c:v>0.0</c:v>
                </c:pt>
                <c:pt idx="1">
                  <c:v>0.0</c:v>
                </c:pt>
                <c:pt idx="2">
                  <c:v>0.0</c:v>
                </c:pt>
                <c:pt idx="3" formatCode="General">
                  <c:v>0.0</c:v>
                </c:pt>
                <c:pt idx="4" formatCode="General">
                  <c:v>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BB00BB"/>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Graphs!$F$15:$J$15</c:f>
              <c:numCache>
                <c:formatCode>#,##0</c:formatCode>
                <c:ptCount val="5"/>
                <c:pt idx="0">
                  <c:v>1.039555E6</c:v>
                </c:pt>
                <c:pt idx="1">
                  <c:v>999494.0</c:v>
                </c:pt>
                <c:pt idx="2">
                  <c:v>6565.0</c:v>
                </c:pt>
                <c:pt idx="3" formatCode="General">
                  <c:v>6197.0</c:v>
                </c:pt>
                <c:pt idx="4" formatCode="General">
                  <c:v>4236.0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BB00BB"/>
              </a:solidFill>
              <a:ln w="12700">
                <a:solidFill>
                  <a:srgbClr val="000000"/>
                </a:solidFill>
                <a:prstDash val="solid"/>
              </a:ln>
            </c:spPr>
          </c:dPt>
          <c:dPt>
            <c:idx val="3"/>
            <c:bubble3D val="0"/>
            <c:spPr>
              <a:solidFill>
                <a:srgbClr val="0000DD"/>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Graphs!$F$16:$J$16</c:f>
              <c:numCache>
                <c:formatCode>#,##0</c:formatCode>
                <c:ptCount val="5"/>
                <c:pt idx="0">
                  <c:v>335074.0</c:v>
                </c:pt>
                <c:pt idx="1">
                  <c:v>303705.0</c:v>
                </c:pt>
                <c:pt idx="2">
                  <c:v>0.524553875440489</c:v>
                </c:pt>
                <c:pt idx="3" formatCode="General">
                  <c:v>0.475446124559511</c:v>
                </c:pt>
                <c:pt idx="4" formatCode="General">
                  <c:v>-1.0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BB00BB"/>
              </a:solidFill>
              <a:ln w="12700">
                <a:solidFill>
                  <a:srgbClr val="000000"/>
                </a:solidFill>
                <a:prstDash val="solid"/>
              </a:ln>
            </c:spPr>
          </c:dPt>
          <c:dPt>
            <c:idx val="3"/>
            <c:bubble3D val="0"/>
            <c:spPr>
              <a:solidFill>
                <a:srgbClr val="FFFF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Graphs!$F$17:$J$17</c:f>
              <c:numCache>
                <c:formatCode>#,##0</c:formatCode>
                <c:ptCount val="5"/>
                <c:pt idx="0">
                  <c:v>70047.0</c:v>
                </c:pt>
                <c:pt idx="1">
                  <c:v>69692.0</c:v>
                </c:pt>
                <c:pt idx="2">
                  <c:v>763.0</c:v>
                </c:pt>
                <c:pt idx="3" formatCode="General">
                  <c:v>46.0</c:v>
                </c:pt>
                <c:pt idx="4" formatCode="General">
                  <c:v>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FFFF00"/>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BB00BB"/>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Graphs!$F$18:$J$18</c:f>
              <c:numCache>
                <c:formatCode>#,##0</c:formatCode>
                <c:ptCount val="5"/>
                <c:pt idx="0">
                  <c:v>26429.0</c:v>
                </c:pt>
                <c:pt idx="1">
                  <c:v>12593.0</c:v>
                </c:pt>
                <c:pt idx="2">
                  <c:v>0.677284608682282</c:v>
                </c:pt>
                <c:pt idx="3" formatCode="General">
                  <c:v>0.322715391317718</c:v>
                </c:pt>
                <c:pt idx="4" formatCode="General">
                  <c:v>-1.0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FF66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Graphs!$F$19:$J$19</c:f>
              <c:numCache>
                <c:formatCode>#,##0</c:formatCode>
                <c:ptCount val="5"/>
                <c:pt idx="0">
                  <c:v>212534.0</c:v>
                </c:pt>
                <c:pt idx="1">
                  <c:v>210623.0</c:v>
                </c:pt>
                <c:pt idx="2">
                  <c:v>24101.0</c:v>
                </c:pt>
                <c:pt idx="3" formatCode="General">
                  <c:v>5713.0</c:v>
                </c:pt>
                <c:pt idx="4" formatCode="General">
                  <c:v>1594.0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BB00BB"/>
              </a:solidFill>
              <a:ln w="12700">
                <a:solidFill>
                  <a:srgbClr val="000000"/>
                </a:solidFill>
                <a:prstDash val="solid"/>
              </a:ln>
            </c:spPr>
          </c:dPt>
          <c:dPt>
            <c:idx val="3"/>
            <c:bubble3D val="0"/>
            <c:spPr>
              <a:solidFill>
                <a:srgbClr val="0000DD"/>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Graphs!$F$20:$J$20</c:f>
              <c:numCache>
                <c:formatCode>#,##0</c:formatCode>
                <c:ptCount val="5"/>
                <c:pt idx="0">
                  <c:v>221733.0</c:v>
                </c:pt>
                <c:pt idx="1">
                  <c:v>72276.0</c:v>
                </c:pt>
                <c:pt idx="2">
                  <c:v>2550.0</c:v>
                </c:pt>
                <c:pt idx="3" formatCode="General">
                  <c:v>1423.0</c:v>
                </c:pt>
                <c:pt idx="4" formatCode="General">
                  <c:v>13794.0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BB00BB"/>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33CC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Graphs!$F$21:$J$21</c:f>
              <c:numCache>
                <c:formatCode>#,##0</c:formatCode>
                <c:ptCount val="5"/>
                <c:pt idx="0">
                  <c:v>2231.0</c:v>
                </c:pt>
                <c:pt idx="1">
                  <c:v>1232.0</c:v>
                </c:pt>
                <c:pt idx="2">
                  <c:v>7.0</c:v>
                </c:pt>
                <c:pt idx="3" formatCode="General">
                  <c:v>0.642939481268011</c:v>
                </c:pt>
                <c:pt idx="4" formatCode="General">
                  <c:v>-0.642939481268011</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BB00BB"/>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Graphs!$F$22:$J$22</c:f>
              <c:numCache>
                <c:formatCode>#,##0</c:formatCode>
                <c:ptCount val="5"/>
                <c:pt idx="0">
                  <c:v>573242.0</c:v>
                </c:pt>
                <c:pt idx="1">
                  <c:v>309990.0</c:v>
                </c:pt>
                <c:pt idx="2">
                  <c:v>29949.0</c:v>
                </c:pt>
                <c:pt idx="3" formatCode="General">
                  <c:v>0.625289196880764</c:v>
                </c:pt>
                <c:pt idx="4" formatCode="General">
                  <c:v>3581.37471080312</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BB00BB"/>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Graphs!$F$23:$J$23</c:f>
              <c:numCache>
                <c:formatCode>#,##0</c:formatCode>
                <c:ptCount val="5"/>
                <c:pt idx="0">
                  <c:v>606822.0</c:v>
                </c:pt>
                <c:pt idx="1">
                  <c:v>589803.0</c:v>
                </c:pt>
                <c:pt idx="2">
                  <c:v>8090.0</c:v>
                </c:pt>
                <c:pt idx="3" formatCode="General">
                  <c:v>4927.0</c:v>
                </c:pt>
                <c:pt idx="4" formatCode="General">
                  <c:v>6328.0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BB00BB"/>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Graphs!$F$24:$J$24</c:f>
              <c:numCache>
                <c:formatCode>#,##0</c:formatCode>
                <c:ptCount val="5"/>
                <c:pt idx="0">
                  <c:v>598943.0</c:v>
                </c:pt>
                <c:pt idx="1">
                  <c:v>581775.0</c:v>
                </c:pt>
                <c:pt idx="2">
                  <c:v>21601.0</c:v>
                </c:pt>
                <c:pt idx="3" formatCode="General">
                  <c:v>2363.0</c:v>
                </c:pt>
                <c:pt idx="4" formatCode="General">
                  <c:v>870.0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FFFF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Graphs!$F$25:$J$25</c:f>
              <c:numCache>
                <c:formatCode>#,##0</c:formatCode>
                <c:ptCount val="5"/>
                <c:pt idx="0">
                  <c:v>126229.0</c:v>
                </c:pt>
                <c:pt idx="1">
                  <c:v>78381.0</c:v>
                </c:pt>
                <c:pt idx="2">
                  <c:v>0.616924881481843</c:v>
                </c:pt>
                <c:pt idx="3" formatCode="General">
                  <c:v>0.383075118518156</c:v>
                </c:pt>
                <c:pt idx="4" formatCode="General">
                  <c:v>-1.0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BB00BB"/>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Graphs!$F$26:$J$26</c:f>
              <c:numCache>
                <c:formatCode>#,##0</c:formatCode>
                <c:ptCount val="5"/>
                <c:pt idx="0">
                  <c:v>187334.0</c:v>
                </c:pt>
                <c:pt idx="1">
                  <c:v>37748.0</c:v>
                </c:pt>
                <c:pt idx="2">
                  <c:v>919.0</c:v>
                </c:pt>
                <c:pt idx="3" formatCode="General">
                  <c:v>672.0</c:v>
                </c:pt>
                <c:pt idx="4" formatCode="General">
                  <c:v>491.0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BB00BB"/>
              </a:solidFill>
              <a:ln w="12700">
                <a:solidFill>
                  <a:srgbClr val="000000"/>
                </a:solidFill>
                <a:prstDash val="solid"/>
              </a:ln>
            </c:spPr>
          </c:dPt>
          <c:dPt>
            <c:idx val="3"/>
            <c:bubble3D val="0"/>
            <c:spPr>
              <a:solidFill>
                <a:srgbClr val="0000DD"/>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Graphs!$F$27:$J$27</c:f>
              <c:numCache>
                <c:formatCode>#,##0</c:formatCode>
                <c:ptCount val="5"/>
                <c:pt idx="0">
                  <c:v>0.0</c:v>
                </c:pt>
                <c:pt idx="1">
                  <c:v>0.0</c:v>
                </c:pt>
                <c:pt idx="2">
                  <c:v>0.0</c:v>
                </c:pt>
                <c:pt idx="3" formatCode="General">
                  <c:v>0.0</c:v>
                </c:pt>
                <c:pt idx="4" formatCode="General">
                  <c:v>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FFFF00"/>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Graphs!$F$28:$J$28</c:f>
              <c:numCache>
                <c:formatCode>#,##0</c:formatCode>
                <c:ptCount val="5"/>
                <c:pt idx="0">
                  <c:v>0.0</c:v>
                </c:pt>
                <c:pt idx="1">
                  <c:v>0.0</c:v>
                </c:pt>
                <c:pt idx="2">
                  <c:v>0.0</c:v>
                </c:pt>
                <c:pt idx="3" formatCode="General">
                  <c:v>0.0</c:v>
                </c:pt>
                <c:pt idx="4" formatCode="General">
                  <c:v>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BB00BB"/>
              </a:solidFill>
              <a:ln w="12700">
                <a:solidFill>
                  <a:srgbClr val="000000"/>
                </a:solidFill>
                <a:prstDash val="solid"/>
              </a:ln>
            </c:spPr>
          </c:dPt>
          <c:dPt>
            <c:idx val="3"/>
            <c:bubble3D val="0"/>
            <c:spPr>
              <a:solidFill>
                <a:srgbClr val="FFFF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Graphs!$F$29:$J$29</c:f>
              <c:numCache>
                <c:formatCode>#,##0</c:formatCode>
                <c:ptCount val="5"/>
                <c:pt idx="0">
                  <c:v>42692.0</c:v>
                </c:pt>
                <c:pt idx="1">
                  <c:v>37744.0</c:v>
                </c:pt>
                <c:pt idx="2">
                  <c:v>0.530757372320851</c:v>
                </c:pt>
                <c:pt idx="3" formatCode="General">
                  <c:v>0.469242627679149</c:v>
                </c:pt>
                <c:pt idx="4" formatCode="General">
                  <c:v>-1.0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BB00BB"/>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Graphs!$F$30:$J$30</c:f>
              <c:numCache>
                <c:formatCode>#,##0</c:formatCode>
                <c:ptCount val="5"/>
                <c:pt idx="0">
                  <c:v>6440.0</c:v>
                </c:pt>
                <c:pt idx="1">
                  <c:v>5785.0</c:v>
                </c:pt>
                <c:pt idx="2">
                  <c:v>8.0</c:v>
                </c:pt>
                <c:pt idx="3" formatCode="General">
                  <c:v>0.526444862257827</c:v>
                </c:pt>
                <c:pt idx="4" formatCode="General">
                  <c:v>-0.526444862257827</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BB00BB"/>
              </a:solidFill>
              <a:ln w="12700">
                <a:solidFill>
                  <a:srgbClr val="000000"/>
                </a:solidFill>
                <a:prstDash val="solid"/>
              </a:ln>
            </c:spPr>
          </c:dPt>
          <c:dPt>
            <c:idx val="2"/>
            <c:bubble3D val="0"/>
            <c:spPr>
              <a:solidFill>
                <a:srgbClr val="0000DD"/>
              </a:solidFill>
              <a:ln w="12700">
                <a:solidFill>
                  <a:srgbClr val="000000"/>
                </a:solidFill>
                <a:prstDash val="solid"/>
              </a:ln>
            </c:spPr>
          </c:dPt>
          <c:dPt>
            <c:idx val="3"/>
            <c:bubble3D val="0"/>
            <c:spPr>
              <a:solidFill>
                <a:srgbClr val="33CC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Graphs!$F$31:$J$31</c:f>
              <c:numCache>
                <c:formatCode>#,##0</c:formatCode>
                <c:ptCount val="5"/>
                <c:pt idx="0">
                  <c:v>152181.0</c:v>
                </c:pt>
                <c:pt idx="1">
                  <c:v>95324.0</c:v>
                </c:pt>
                <c:pt idx="2">
                  <c:v>3475.0</c:v>
                </c:pt>
                <c:pt idx="3" formatCode="General">
                  <c:v>660.0</c:v>
                </c:pt>
                <c:pt idx="4" formatCode="General">
                  <c:v>1378.0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FFFF00"/>
              </a:solidFill>
              <a:ln w="12700">
                <a:solidFill>
                  <a:srgbClr val="000000"/>
                </a:solidFill>
                <a:prstDash val="solid"/>
              </a:ln>
            </c:spPr>
          </c:dPt>
          <c:dPt>
            <c:idx val="4"/>
            <c:bubble3D val="0"/>
          </c:dPt>
          <c:cat>
            <c:strRef>
              <c:f>Graphs!$F$1:$J$1</c:f>
              <c:strCache>
                <c:ptCount val="5"/>
                <c:pt idx="0">
                  <c:v>1st</c:v>
                </c:pt>
                <c:pt idx="1">
                  <c:v>2nd</c:v>
                </c:pt>
                <c:pt idx="2">
                  <c:v>3rd</c:v>
                </c:pt>
                <c:pt idx="3">
                  <c:v>4th</c:v>
                </c:pt>
                <c:pt idx="4">
                  <c:v>Other</c:v>
                </c:pt>
              </c:strCache>
            </c:strRef>
          </c:cat>
          <c:val>
            <c:numRef>
              <c:f>Graphs!$F$53:$J$53</c:f>
              <c:numCache>
                <c:formatCode>#,##0</c:formatCode>
                <c:ptCount val="5"/>
                <c:pt idx="0">
                  <c:v>1.717418E7</c:v>
                </c:pt>
                <c:pt idx="1">
                  <c:v>1.3243376E7</c:v>
                </c:pt>
                <c:pt idx="2">
                  <c:v>0.555875718574473</c:v>
                </c:pt>
                <c:pt idx="4" formatCode="General">
                  <c:v>478162.4441242814</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FFFF00"/>
              </a:solidFill>
              <a:ln w="12700">
                <a:solidFill>
                  <a:srgbClr val="000000"/>
                </a:solidFill>
                <a:prstDash val="solid"/>
              </a:ln>
            </c:spPr>
          </c:dPt>
          <c:dPt>
            <c:idx val="4"/>
            <c:bubble3D val="0"/>
          </c:dPt>
          <c:cat>
            <c:strRef>
              <c:f>Graphs!$F$1:$J$1</c:f>
              <c:strCache>
                <c:ptCount val="5"/>
                <c:pt idx="0">
                  <c:v>1st</c:v>
                </c:pt>
                <c:pt idx="1">
                  <c:v>2nd</c:v>
                </c:pt>
                <c:pt idx="2">
                  <c:v>3rd</c:v>
                </c:pt>
                <c:pt idx="3">
                  <c:v>4th</c:v>
                </c:pt>
                <c:pt idx="4">
                  <c:v>Other</c:v>
                </c:pt>
              </c:strCache>
            </c:strRef>
          </c:cat>
          <c:val>
            <c:numRef>
              <c:f>Graphs!$F$54:$J$54</c:f>
              <c:numCache>
                <c:formatCode>General</c:formatCode>
                <c:ptCount val="5"/>
                <c:pt idx="0">
                  <c:v>1954.0</c:v>
                </c:pt>
                <c:pt idx="1">
                  <c:v>0.0</c:v>
                </c:pt>
                <c:pt idx="2">
                  <c:v>0.0</c:v>
                </c:pt>
                <c:pt idx="4">
                  <c:v>-1416.0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FFFF00"/>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FFFF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Graphs!$F$32:$J$32</c:f>
              <c:numCache>
                <c:formatCode>#,##0</c:formatCode>
                <c:ptCount val="5"/>
                <c:pt idx="0">
                  <c:v>566247.0</c:v>
                </c:pt>
                <c:pt idx="1">
                  <c:v>328058.0</c:v>
                </c:pt>
                <c:pt idx="2">
                  <c:v>1916.0</c:v>
                </c:pt>
                <c:pt idx="4" formatCode="General">
                  <c:v>0.0</c:v>
                </c:pt>
              </c:numCache>
            </c:numRef>
          </c:val>
        </c:ser>
        <c:ser>
          <c:idx val="0"/>
          <c:order val="1"/>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dPt>
            <c:idx val="4"/>
            <c:bubble3D val="0"/>
          </c:dPt>
          <c:cat>
            <c:strRef>
              <c:f>Graphs!$F$1:$J$1</c:f>
              <c:strCache>
                <c:ptCount val="5"/>
                <c:pt idx="0">
                  <c:v>1st</c:v>
                </c:pt>
                <c:pt idx="1">
                  <c:v>2nd</c:v>
                </c:pt>
                <c:pt idx="2">
                  <c:v>3rd</c:v>
                </c:pt>
                <c:pt idx="3">
                  <c:v>4th</c:v>
                </c:pt>
                <c:pt idx="4">
                  <c:v>Other</c:v>
                </c:pt>
              </c:strCache>
            </c:strRef>
          </c:cat>
          <c:val>
            <c:numRef>
              <c:f>Graphs!$F$2:$J$2</c:f>
              <c:numCache>
                <c:formatCode>#,##0</c:formatCode>
                <c:ptCount val="5"/>
                <c:pt idx="0">
                  <c:v>309071.0</c:v>
                </c:pt>
                <c:pt idx="1">
                  <c:v>76059.0</c:v>
                </c:pt>
                <c:pt idx="2">
                  <c:v>9438.0</c:v>
                </c:pt>
                <c:pt idx="3" formatCode="General">
                  <c:v>1479.0</c:v>
                </c:pt>
                <c:pt idx="4" formatCode="General">
                  <c:v>804.0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BB00BB"/>
              </a:solidFill>
              <a:ln w="12700">
                <a:solidFill>
                  <a:srgbClr val="000000"/>
                </a:solidFill>
                <a:prstDash val="solid"/>
              </a:ln>
            </c:spPr>
          </c:dPt>
          <c:dPt>
            <c:idx val="3"/>
            <c:bubble3D val="0"/>
            <c:spPr>
              <a:solidFill>
                <a:srgbClr val="33CC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Graphs!$F$33:$J$33</c:f>
              <c:numCache>
                <c:formatCode>#,##0</c:formatCode>
                <c:ptCount val="5"/>
                <c:pt idx="0">
                  <c:v>111334.0</c:v>
                </c:pt>
                <c:pt idx="1">
                  <c:v>104741.0</c:v>
                </c:pt>
                <c:pt idx="2">
                  <c:v>0.515256276755756</c:v>
                </c:pt>
                <c:pt idx="3" formatCode="General">
                  <c:v>0.484743723244244</c:v>
                </c:pt>
                <c:pt idx="4" formatCode="General">
                  <c:v>-1.0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FFFF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Graphs!$F$34:$J$34</c:f>
              <c:numCache>
                <c:formatCode>#,##0</c:formatCode>
                <c:ptCount val="5"/>
                <c:pt idx="0">
                  <c:v>1.13398E6</c:v>
                </c:pt>
                <c:pt idx="1">
                  <c:v>820256.0</c:v>
                </c:pt>
                <c:pt idx="2">
                  <c:v>0.580267685172108</c:v>
                </c:pt>
                <c:pt idx="3" formatCode="General">
                  <c:v>0.419732314827892</c:v>
                </c:pt>
                <c:pt idx="4" formatCode="General">
                  <c:v>-1.0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33CC00"/>
              </a:solidFill>
              <a:ln w="12700">
                <a:solidFill>
                  <a:srgbClr val="000000"/>
                </a:solidFill>
                <a:prstDash val="solid"/>
              </a:ln>
            </c:spPr>
          </c:dPt>
          <c:dPt>
            <c:idx val="1"/>
            <c:bubble3D val="0"/>
          </c:dPt>
          <c:dPt>
            <c:idx val="2"/>
            <c:bubble3D val="0"/>
            <c:spPr>
              <a:solidFill>
                <a:srgbClr val="FFFF00"/>
              </a:solidFill>
              <a:ln w="12700">
                <a:solidFill>
                  <a:srgbClr val="000000"/>
                </a:solidFill>
                <a:prstDash val="solid"/>
              </a:ln>
            </c:spPr>
          </c:dPt>
          <c:dPt>
            <c:idx val="3"/>
            <c:bubble3D val="0"/>
            <c:spPr>
              <a:solidFill>
                <a:srgbClr val="BB00BB"/>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Graphs!$F$35:$J$35</c:f>
              <c:numCache>
                <c:formatCode>#,##0</c:formatCode>
                <c:ptCount val="5"/>
                <c:pt idx="0">
                  <c:v>622915.0</c:v>
                </c:pt>
                <c:pt idx="1">
                  <c:v>467018.0</c:v>
                </c:pt>
                <c:pt idx="2">
                  <c:v>37485.0</c:v>
                </c:pt>
                <c:pt idx="3" formatCode="General">
                  <c:v>12122.0</c:v>
                </c:pt>
                <c:pt idx="4" formatCode="General">
                  <c:v>3376.0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BB00BB"/>
              </a:solidFill>
              <a:ln w="12700">
                <a:solidFill>
                  <a:srgbClr val="000000"/>
                </a:solidFill>
                <a:prstDash val="solid"/>
              </a:ln>
            </c:spPr>
          </c:dPt>
          <c:dPt>
            <c:idx val="3"/>
            <c:bubble3D val="0"/>
            <c:spPr>
              <a:solidFill>
                <a:srgbClr val="33CC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Graphs!$F$36:$J$36</c:f>
              <c:numCache>
                <c:formatCode>#,##0</c:formatCode>
                <c:ptCount val="5"/>
                <c:pt idx="0">
                  <c:v>253.0</c:v>
                </c:pt>
                <c:pt idx="1">
                  <c:v>101.0</c:v>
                </c:pt>
                <c:pt idx="2">
                  <c:v>40.0</c:v>
                </c:pt>
                <c:pt idx="3" formatCode="General">
                  <c:v>0.642131979695431</c:v>
                </c:pt>
                <c:pt idx="4" formatCode="General">
                  <c:v>-0.642131979695431</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BB00BB"/>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Graphs!$F$37:$J$37</c:f>
              <c:numCache>
                <c:formatCode>#,##0</c:formatCode>
                <c:ptCount val="5"/>
                <c:pt idx="0">
                  <c:v>696681.0</c:v>
                </c:pt>
                <c:pt idx="1">
                  <c:v>535395.0</c:v>
                </c:pt>
                <c:pt idx="2">
                  <c:v>0.561170636934364</c:v>
                </c:pt>
                <c:pt idx="3" formatCode="General">
                  <c:v>0.431256131804188</c:v>
                </c:pt>
                <c:pt idx="4" formatCode="General">
                  <c:v>9401.007573231261</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spPr>
              <a:solidFill>
                <a:srgbClr val="33CC00"/>
              </a:solidFill>
              <a:ln w="12700">
                <a:solidFill>
                  <a:srgbClr val="000000"/>
                </a:solidFill>
                <a:prstDash val="solid"/>
              </a:ln>
            </c:spPr>
          </c:dPt>
          <c:dPt>
            <c:idx val="2"/>
            <c:bubble3D val="0"/>
          </c:dPt>
          <c:dPt>
            <c:idx val="3"/>
            <c:bubble3D val="0"/>
            <c:spPr>
              <a:solidFill>
                <a:srgbClr val="FF66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Graphs!$F$38:$J$38</c:f>
              <c:numCache>
                <c:formatCode>#,##0</c:formatCode>
                <c:ptCount val="5"/>
                <c:pt idx="0">
                  <c:v>174228.0</c:v>
                </c:pt>
                <c:pt idx="1">
                  <c:v>139443.0</c:v>
                </c:pt>
                <c:pt idx="2">
                  <c:v>7672.0</c:v>
                </c:pt>
                <c:pt idx="3" formatCode="General">
                  <c:v>4171.0</c:v>
                </c:pt>
                <c:pt idx="4" formatCode="General">
                  <c:v>10329.0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FFFF00"/>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FFFF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Graphs!$F$39:$J$39</c:f>
              <c:numCache>
                <c:formatCode>#,##0</c:formatCode>
                <c:ptCount val="5"/>
                <c:pt idx="0">
                  <c:v>360829.0</c:v>
                </c:pt>
                <c:pt idx="1">
                  <c:v>269846.0</c:v>
                </c:pt>
                <c:pt idx="2">
                  <c:v>10920.0</c:v>
                </c:pt>
                <c:pt idx="4" formatCode="General">
                  <c:v>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BB00BB"/>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Graphs!$F$40:$J$40</c:f>
              <c:numCache>
                <c:formatCode>#,##0</c:formatCode>
                <c:ptCount val="5"/>
                <c:pt idx="0">
                  <c:v>935107.0</c:v>
                </c:pt>
                <c:pt idx="1">
                  <c:v>731881.0</c:v>
                </c:pt>
                <c:pt idx="2">
                  <c:v>0.556138922474779</c:v>
                </c:pt>
                <c:pt idx="3" formatCode="General">
                  <c:v>0.435273728802975</c:v>
                </c:pt>
                <c:pt idx="4" formatCode="General">
                  <c:v>14438.00858734872</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BB00BB"/>
              </a:solidFill>
              <a:ln w="12700">
                <a:solidFill>
                  <a:srgbClr val="000000"/>
                </a:solidFill>
                <a:prstDash val="solid"/>
              </a:ln>
            </c:spPr>
          </c:dPt>
          <c:dPt>
            <c:idx val="3"/>
            <c:bubble3D val="0"/>
            <c:spPr>
              <a:solidFill>
                <a:srgbClr val="FFFF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Graphs!$F$41:$J$41</c:f>
              <c:numCache>
                <c:formatCode>#,##0</c:formatCode>
                <c:ptCount val="5"/>
                <c:pt idx="0">
                  <c:v>66993.0</c:v>
                </c:pt>
                <c:pt idx="1">
                  <c:v>52749.0</c:v>
                </c:pt>
                <c:pt idx="2">
                  <c:v>1662.0</c:v>
                </c:pt>
                <c:pt idx="3" formatCode="General">
                  <c:v>673.0</c:v>
                </c:pt>
                <c:pt idx="4" formatCode="General">
                  <c:v>381.0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33CC00"/>
              </a:solidFill>
              <a:ln w="12700">
                <a:solidFill>
                  <a:srgbClr val="000000"/>
                </a:solidFill>
                <a:prstDash val="solid"/>
              </a:ln>
            </c:spPr>
          </c:dPt>
          <c:dPt>
            <c:idx val="1"/>
            <c:bubble3D val="0"/>
          </c:dPt>
          <c:dPt>
            <c:idx val="2"/>
            <c:bubble3D val="0"/>
            <c:spPr>
              <a:solidFill>
                <a:srgbClr val="FFFF00"/>
              </a:solidFill>
              <a:ln w="12700">
                <a:solidFill>
                  <a:srgbClr val="000000"/>
                </a:solidFill>
                <a:prstDash val="solid"/>
              </a:ln>
            </c:spPr>
          </c:dPt>
          <c:dPt>
            <c:idx val="3"/>
            <c:bubble3D val="0"/>
            <c:spPr>
              <a:solidFill>
                <a:srgbClr val="0000DD"/>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Graphs!$F$42:$J$42</c:f>
              <c:numCache>
                <c:formatCode>#,##0</c:formatCode>
                <c:ptCount val="5"/>
                <c:pt idx="0">
                  <c:v>272379.0</c:v>
                </c:pt>
                <c:pt idx="1">
                  <c:v>96498.0</c:v>
                </c:pt>
                <c:pt idx="2">
                  <c:v>1314.0</c:v>
                </c:pt>
                <c:pt idx="3" formatCode="General">
                  <c:v>713.0</c:v>
                </c:pt>
                <c:pt idx="4" formatCode="General">
                  <c:v>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FFFF00"/>
              </a:solidFill>
              <a:ln w="12700">
                <a:solidFill>
                  <a:srgbClr val="000000"/>
                </a:solidFill>
                <a:prstDash val="solid"/>
              </a:ln>
            </c:spPr>
          </c:dPt>
          <c:dPt>
            <c:idx val="2"/>
            <c:bubble3D val="0"/>
            <c:spPr>
              <a:solidFill>
                <a:srgbClr val="BB00BB"/>
              </a:solidFill>
              <a:ln w="12700">
                <a:solidFill>
                  <a:srgbClr val="000000"/>
                </a:solidFill>
                <a:prstDash val="solid"/>
              </a:ln>
            </c:spPr>
          </c:dPt>
          <c:dPt>
            <c:idx val="3"/>
            <c:bubble3D val="0"/>
            <c:spPr>
              <a:solidFill>
                <a:srgbClr val="FFFF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Graphs!$F$43:$J$43</c:f>
              <c:numCache>
                <c:formatCode>#,##0</c:formatCode>
                <c:ptCount val="5"/>
                <c:pt idx="0">
                  <c:v>27047.0</c:v>
                </c:pt>
                <c:pt idx="1">
                  <c:v>25959.0</c:v>
                </c:pt>
                <c:pt idx="2">
                  <c:v>0.510262989095574</c:v>
                </c:pt>
                <c:pt idx="3" formatCode="General">
                  <c:v>0.489737010904426</c:v>
                </c:pt>
                <c:pt idx="4" formatCode="General">
                  <c:v>-1.0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0000DD"/>
              </a:solidFill>
              <a:ln w="12700">
                <a:solidFill>
                  <a:srgbClr val="000000"/>
                </a:solidFill>
                <a:prstDash val="solid"/>
              </a:ln>
            </c:spPr>
          </c:dPt>
          <c:dPt>
            <c:idx val="3"/>
            <c:bubble3D val="0"/>
            <c:spPr>
              <a:solidFill>
                <a:srgbClr val="BB00BB"/>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Graphs!$F$44:$J$44</c:f>
              <c:numCache>
                <c:formatCode>#,##0</c:formatCode>
                <c:ptCount val="5"/>
                <c:pt idx="0">
                  <c:v>245930.0</c:v>
                </c:pt>
                <c:pt idx="1">
                  <c:v>120800.0</c:v>
                </c:pt>
                <c:pt idx="2">
                  <c:v>3467.0</c:v>
                </c:pt>
                <c:pt idx="3" formatCode="General">
                  <c:v>2025.0</c:v>
                </c:pt>
                <c:pt idx="4" formatCode="General">
                  <c:v>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BB00BB"/>
              </a:solidFill>
              <a:ln w="12700">
                <a:solidFill>
                  <a:srgbClr val="000000"/>
                </a:solidFill>
                <a:prstDash val="solid"/>
              </a:ln>
            </c:spPr>
          </c:dPt>
          <c:dPt>
            <c:idx val="3"/>
            <c:bubble3D val="0"/>
            <c:spPr>
              <a:solidFill>
                <a:srgbClr val="FFFF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Graphs!$F$45:$J$45</c:f>
              <c:numCache>
                <c:formatCode>#,##0</c:formatCode>
                <c:ptCount val="5"/>
                <c:pt idx="0">
                  <c:v>936004.0</c:v>
                </c:pt>
                <c:pt idx="1">
                  <c:v>476547.0</c:v>
                </c:pt>
                <c:pt idx="2">
                  <c:v>5364.0</c:v>
                </c:pt>
                <c:pt idx="3" formatCode="General">
                  <c:v>3254.0</c:v>
                </c:pt>
                <c:pt idx="4" formatCode="General">
                  <c:v>14726.0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BB00BB"/>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Graphs!$F$46:$J$46</c:f>
              <c:numCache>
                <c:formatCode>#,##0</c:formatCode>
                <c:ptCount val="5"/>
                <c:pt idx="0">
                  <c:v>0.0</c:v>
                </c:pt>
                <c:pt idx="1">
                  <c:v>0.0</c:v>
                </c:pt>
                <c:pt idx="2">
                  <c:v>0.0</c:v>
                </c:pt>
                <c:pt idx="3" formatCode="General">
                  <c:v>0.0</c:v>
                </c:pt>
                <c:pt idx="4" formatCode="General">
                  <c:v>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BB00BB"/>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Graphs!$F$47:$J$47</c:f>
              <c:numCache>
                <c:formatCode>#,##0</c:formatCode>
                <c:ptCount val="5"/>
                <c:pt idx="0">
                  <c:v>115900.0</c:v>
                </c:pt>
                <c:pt idx="1">
                  <c:v>18338.0</c:v>
                </c:pt>
                <c:pt idx="2">
                  <c:v>282.0</c:v>
                </c:pt>
                <c:pt idx="3" formatCode="General">
                  <c:v>238.0</c:v>
                </c:pt>
                <c:pt idx="4" formatCode="General">
                  <c:v>80.0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0000DD"/>
              </a:solidFill>
              <a:ln w="12700">
                <a:solidFill>
                  <a:srgbClr val="000000"/>
                </a:solidFill>
                <a:prstDash val="solid"/>
              </a:ln>
            </c:spPr>
          </c:dPt>
          <c:dPt>
            <c:idx val="3"/>
            <c:bubble3D val="0"/>
            <c:spPr>
              <a:solidFill>
                <a:srgbClr val="BB00BB"/>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Graphs!$F$48:$J$48</c:f>
              <c:numCache>
                <c:formatCode>#,##0</c:formatCode>
                <c:ptCount val="5"/>
                <c:pt idx="0">
                  <c:v>504741.0</c:v>
                </c:pt>
                <c:pt idx="1">
                  <c:v>276370.0</c:v>
                </c:pt>
                <c:pt idx="2">
                  <c:v>3930.0</c:v>
                </c:pt>
                <c:pt idx="3" formatCode="General">
                  <c:v>0.642948584850982</c:v>
                </c:pt>
                <c:pt idx="4" formatCode="General">
                  <c:v>-0.642948584850982</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BB00BB"/>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33CC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Graphs!$F$49:$J$49</c:f>
              <c:numCache>
                <c:formatCode>#,##0</c:formatCode>
                <c:ptCount val="5"/>
                <c:pt idx="0">
                  <c:v>0.0</c:v>
                </c:pt>
                <c:pt idx="1">
                  <c:v>0.0</c:v>
                </c:pt>
                <c:pt idx="2">
                  <c:v>0.0</c:v>
                </c:pt>
                <c:pt idx="3" formatCode="General">
                  <c:v>0.0</c:v>
                </c:pt>
                <c:pt idx="4" formatCode="General">
                  <c:v>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FF6600"/>
              </a:solidFill>
              <a:ln w="12700">
                <a:solidFill>
                  <a:srgbClr val="000000"/>
                </a:solidFill>
                <a:prstDash val="solid"/>
              </a:ln>
            </c:spPr>
          </c:dPt>
          <c:dPt>
            <c:idx val="3"/>
            <c:bubble3D val="0"/>
            <c:spPr>
              <a:solidFill>
                <a:srgbClr val="BB00BB"/>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Graphs!$F$50:$J$50</c:f>
              <c:numCache>
                <c:formatCode>#,##0</c:formatCode>
                <c:ptCount val="5"/>
                <c:pt idx="0">
                  <c:v>124700.0</c:v>
                </c:pt>
                <c:pt idx="1">
                  <c:v>86914.0</c:v>
                </c:pt>
                <c:pt idx="2">
                  <c:v>21694.0</c:v>
                </c:pt>
                <c:pt idx="3" formatCode="General">
                  <c:v>3796.0</c:v>
                </c:pt>
                <c:pt idx="4" formatCode="General">
                  <c:v>5435.0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BB00BB"/>
              </a:solidFill>
              <a:ln w="12700">
                <a:solidFill>
                  <a:srgbClr val="000000"/>
                </a:solidFill>
                <a:prstDash val="solid"/>
              </a:ln>
            </c:spPr>
          </c:dPt>
          <c:dPt>
            <c:idx val="3"/>
            <c:bubble3D val="0"/>
            <c:spPr>
              <a:solidFill>
                <a:srgbClr val="FFFF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Graphs!$F$51:$J$51</c:f>
              <c:numCache>
                <c:formatCode>#,##0</c:formatCode>
                <c:ptCount val="5"/>
                <c:pt idx="0">
                  <c:v>570192.0</c:v>
                </c:pt>
                <c:pt idx="1">
                  <c:v>433739.0</c:v>
                </c:pt>
                <c:pt idx="2">
                  <c:v>1732.0</c:v>
                </c:pt>
                <c:pt idx="3" formatCode="General">
                  <c:v>1488.0</c:v>
                </c:pt>
                <c:pt idx="4" formatCode="General">
                  <c:v>449.0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FFFF00"/>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33CC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Graphs!$F$52:$J$52</c:f>
              <c:numCache>
                <c:formatCode>#,##0</c:formatCode>
                <c:ptCount val="5"/>
                <c:pt idx="0">
                  <c:v>4122.0</c:v>
                </c:pt>
                <c:pt idx="1">
                  <c:v>3131.0</c:v>
                </c:pt>
                <c:pt idx="2">
                  <c:v>12.0</c:v>
                </c:pt>
                <c:pt idx="3" formatCode="General">
                  <c:v>0.567377838953888</c:v>
                </c:pt>
                <c:pt idx="4" formatCode="General">
                  <c:v>-0.567377838953888</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0000DD"/>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Graphs!$E$71:$H$71</c:f>
              <c:strCache>
                <c:ptCount val="3"/>
                <c:pt idx="0">
                  <c:v>Clinton</c:v>
                </c:pt>
                <c:pt idx="1">
                  <c:v>Sanders</c:v>
                </c:pt>
                <c:pt idx="2">
                  <c:v>0.00%</c:v>
                </c:pt>
              </c:strCache>
            </c:strRef>
          </c:cat>
          <c:val>
            <c:numRef>
              <c:f>Graphs!$E$72:$H$72</c:f>
              <c:numCache>
                <c:formatCode>0</c:formatCode>
                <c:ptCount val="4"/>
                <c:pt idx="0">
                  <c:v>31.0</c:v>
                </c:pt>
                <c:pt idx="1">
                  <c:v>10.0</c:v>
                </c:pt>
                <c:pt idx="2">
                  <c:v>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Graphs!$E$86:$H$86</c:f>
              <c:strCache>
                <c:ptCount val="3"/>
                <c:pt idx="0">
                  <c:v>Clinton</c:v>
                </c:pt>
                <c:pt idx="1">
                  <c:v>Sanders</c:v>
                </c:pt>
                <c:pt idx="2">
                  <c:v>0.00%</c:v>
                </c:pt>
              </c:strCache>
            </c:strRef>
          </c:cat>
          <c:val>
            <c:numRef>
              <c:f>Graphs!$E$87:$H$87</c:f>
              <c:numCache>
                <c:formatCode>0</c:formatCode>
                <c:ptCount val="4"/>
                <c:pt idx="0">
                  <c:v>247.0</c:v>
                </c:pt>
                <c:pt idx="1">
                  <c:v>149.0</c:v>
                </c:pt>
                <c:pt idx="2">
                  <c:v>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0000DD"/>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Graphs!$E$101:$H$101</c:f>
              <c:strCache>
                <c:ptCount val="4"/>
                <c:pt idx="0">
                  <c:v>Clinton</c:v>
                </c:pt>
                <c:pt idx="1">
                  <c:v>Sanders</c:v>
                </c:pt>
                <c:pt idx="2">
                  <c:v>0.00%</c:v>
                </c:pt>
                <c:pt idx="3">
                  <c:v>0.00%</c:v>
                </c:pt>
              </c:strCache>
            </c:strRef>
          </c:cat>
          <c:val>
            <c:numRef>
              <c:f>Graphs!$E$102:$H$102</c:f>
              <c:numCache>
                <c:formatCode>0</c:formatCode>
                <c:ptCount val="4"/>
                <c:pt idx="0">
                  <c:v>1714.0</c:v>
                </c:pt>
                <c:pt idx="1">
                  <c:v>1336.0</c:v>
                </c:pt>
                <c:pt idx="2">
                  <c:v>0.0</c:v>
                </c:pt>
                <c:pt idx="3">
                  <c:v>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Graphs!$F$157:$I$157</c:f>
              <c:numCache>
                <c:formatCode>#,##0</c:formatCode>
                <c:ptCount val="4"/>
                <c:pt idx="0">
                  <c:v>22456.0</c:v>
                </c:pt>
                <c:pt idx="1">
                  <c:v>21889.0</c:v>
                </c:pt>
                <c:pt idx="2">
                  <c:v>202.0</c:v>
                </c:pt>
                <c:pt idx="3">
                  <c:v>315.0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Graphs!$F$158:$I$158</c:f>
              <c:numCache>
                <c:formatCode>#,##0</c:formatCode>
                <c:ptCount val="4"/>
                <c:pt idx="0">
                  <c:v>13851.0</c:v>
                </c:pt>
                <c:pt idx="1">
                  <c:v>12916.0</c:v>
                </c:pt>
                <c:pt idx="2">
                  <c:v>158.0</c:v>
                </c:pt>
                <c:pt idx="3">
                  <c:v>171.0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Graphs!$F$159:$I$159</c:f>
              <c:numCache>
                <c:formatCode>#,##0</c:formatCode>
                <c:ptCount val="4"/>
                <c:pt idx="0">
                  <c:v>37187.0</c:v>
                </c:pt>
                <c:pt idx="1">
                  <c:v>36797.0</c:v>
                </c:pt>
                <c:pt idx="2">
                  <c:v>735.0</c:v>
                </c:pt>
                <c:pt idx="3">
                  <c:v>1008.0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Graphs!$F$160:$I$160</c:f>
              <c:numCache>
                <c:formatCode>#,##0</c:formatCode>
                <c:ptCount val="4"/>
                <c:pt idx="0">
                  <c:v>2804.0</c:v>
                </c:pt>
                <c:pt idx="1">
                  <c:v>2312.0</c:v>
                </c:pt>
                <c:pt idx="2">
                  <c:v>13.0</c:v>
                </c:pt>
                <c:pt idx="3">
                  <c:v>19.0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Graphs!$F$161:$I$161</c:f>
              <c:numCache>
                <c:formatCode>#,##0</c:formatCode>
                <c:ptCount val="4"/>
                <c:pt idx="0">
                  <c:v>66494.0</c:v>
                </c:pt>
                <c:pt idx="1">
                  <c:v>65679.0</c:v>
                </c:pt>
                <c:pt idx="2">
                  <c:v>1028.0</c:v>
                </c:pt>
                <c:pt idx="3">
                  <c:v>1314.0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Graphs!$F$162:$I$162</c:f>
              <c:numCache>
                <c:formatCode>#,##0</c:formatCode>
                <c:ptCount val="4"/>
                <c:pt idx="0">
                  <c:v>13286.0</c:v>
                </c:pt>
                <c:pt idx="1">
                  <c:v>5485.0</c:v>
                </c:pt>
                <c:pt idx="2">
                  <c:v>48.0</c:v>
                </c:pt>
                <c:pt idx="3">
                  <c:v>63.0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Graphs!$F$163:$I$163</c:f>
              <c:numCache>
                <c:formatCode>#,##0</c:formatCode>
                <c:ptCount val="4"/>
                <c:pt idx="0">
                  <c:v>31776.0</c:v>
                </c:pt>
                <c:pt idx="1">
                  <c:v>29699.0</c:v>
                </c:pt>
                <c:pt idx="2">
                  <c:v>515.0</c:v>
                </c:pt>
                <c:pt idx="3">
                  <c:v>882.0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Graphs!$F$164:$I$164</c:f>
              <c:numCache>
                <c:formatCode>#,##0</c:formatCode>
                <c:ptCount val="4"/>
                <c:pt idx="0">
                  <c:v>24638.0</c:v>
                </c:pt>
                <c:pt idx="1">
                  <c:v>14309.0</c:v>
                </c:pt>
                <c:pt idx="2">
                  <c:v>166.0</c:v>
                </c:pt>
                <c:pt idx="3">
                  <c:v>250.0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Graphs!$F$165:$I$165</c:f>
              <c:numCache>
                <c:formatCode>#,##0</c:formatCode>
                <c:ptCount val="4"/>
                <c:pt idx="0">
                  <c:v>170096.0</c:v>
                </c:pt>
                <c:pt idx="1">
                  <c:v>154785.0</c:v>
                </c:pt>
                <c:pt idx="2">
                  <c:v>1961.0</c:v>
                </c:pt>
                <c:pt idx="3">
                  <c:v>2569.0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Graphs!$F$166:$I$166</c:f>
              <c:numCache>
                <c:formatCode>#,##0</c:formatCode>
                <c:ptCount val="4"/>
                <c:pt idx="0">
                  <c:v>1060.0</c:v>
                </c:pt>
                <c:pt idx="1">
                  <c:v>979.0</c:v>
                </c:pt>
                <c:pt idx="2">
                  <c:v>10.0</c:v>
                </c:pt>
                <c:pt idx="3">
                  <c:v>8.0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userShapes r:id="rId1"/>
</c:chartSpace>
</file>

<file path=xl/charts/chart67.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Graphs!$F$167:$I$167</c:f>
              <c:numCache>
                <c:formatCode>#,##0</c:formatCode>
                <c:ptCount val="4"/>
                <c:pt idx="0">
                  <c:v>72105.0</c:v>
                </c:pt>
                <c:pt idx="1">
                  <c:v>61835.0</c:v>
                </c:pt>
                <c:pt idx="2">
                  <c:v>1021.0</c:v>
                </c:pt>
                <c:pt idx="3">
                  <c:v>1538.0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Graphs!$F$168:$I$168</c:f>
              <c:numCache>
                <c:formatCode>#,##0</c:formatCode>
                <c:ptCount val="4"/>
                <c:pt idx="0">
                  <c:v>40219.0</c:v>
                </c:pt>
                <c:pt idx="1">
                  <c:v>39165.0</c:v>
                </c:pt>
                <c:pt idx="2">
                  <c:v>677.0</c:v>
                </c:pt>
                <c:pt idx="3">
                  <c:v>812.0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Graphs!$F$169:$I$169</c:f>
              <c:numCache>
                <c:formatCode>#,##0</c:formatCode>
                <c:ptCount val="4"/>
                <c:pt idx="0">
                  <c:v>79314.0</c:v>
                </c:pt>
                <c:pt idx="1">
                  <c:v>58134.0</c:v>
                </c:pt>
                <c:pt idx="2">
                  <c:v>749.0</c:v>
                </c:pt>
                <c:pt idx="3">
                  <c:v>1130.0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Graphs!$F$170:$I$170</c:f>
              <c:numCache>
                <c:formatCode>#,##0</c:formatCode>
                <c:ptCount val="4"/>
                <c:pt idx="0">
                  <c:v>63745.0</c:v>
                </c:pt>
                <c:pt idx="1">
                  <c:v>53610.0</c:v>
                </c:pt>
                <c:pt idx="2">
                  <c:v>826.0</c:v>
                </c:pt>
                <c:pt idx="3">
                  <c:v>1157.0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Graphs!$F$183:$I$183</c:f>
              <c:numCache>
                <c:formatCode>#,##0</c:formatCode>
                <c:ptCount val="4"/>
                <c:pt idx="0">
                  <c:v>6005.0</c:v>
                </c:pt>
                <c:pt idx="1">
                  <c:v>3495.0</c:v>
                </c:pt>
                <c:pt idx="2">
                  <c:v>35.0</c:v>
                </c:pt>
                <c:pt idx="3">
                  <c:v>313.0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Graphs!$F$184:$I$184</c:f>
              <c:numCache>
                <c:formatCode>#,##0</c:formatCode>
                <c:ptCount val="4"/>
                <c:pt idx="0">
                  <c:v>5638.0</c:v>
                </c:pt>
                <c:pt idx="1">
                  <c:v>3230.0</c:v>
                </c:pt>
                <c:pt idx="2">
                  <c:v>20.0</c:v>
                </c:pt>
                <c:pt idx="3">
                  <c:v>124.0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Graphs!$F$185:$I$185</c:f>
              <c:numCache>
                <c:formatCode>#,##0</c:formatCode>
                <c:ptCount val="4"/>
                <c:pt idx="0">
                  <c:v>12441.0</c:v>
                </c:pt>
                <c:pt idx="1">
                  <c:v>5132.0</c:v>
                </c:pt>
                <c:pt idx="2">
                  <c:v>42.0</c:v>
                </c:pt>
                <c:pt idx="3">
                  <c:v>221.0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Graphs!$F$186:$I$186</c:f>
              <c:numCache>
                <c:formatCode>#,##0</c:formatCode>
                <c:ptCount val="4"/>
                <c:pt idx="0">
                  <c:v>3639.0</c:v>
                </c:pt>
                <c:pt idx="1">
                  <c:v>2013.0</c:v>
                </c:pt>
                <c:pt idx="2">
                  <c:v>20.0</c:v>
                </c:pt>
                <c:pt idx="3">
                  <c:v>167.0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Graphs!$F$187:$I$187</c:f>
              <c:numCache>
                <c:formatCode>#,##0</c:formatCode>
                <c:ptCount val="4"/>
                <c:pt idx="0">
                  <c:v>14245.0</c:v>
                </c:pt>
                <c:pt idx="1">
                  <c:v>6918.0</c:v>
                </c:pt>
                <c:pt idx="2">
                  <c:v>41.0</c:v>
                </c:pt>
                <c:pt idx="3">
                  <c:v>241.0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Graphs!$F$188:$I$188</c:f>
              <c:numCache>
                <c:formatCode>#,##0</c:formatCode>
                <c:ptCount val="4"/>
                <c:pt idx="0">
                  <c:v>39245.0</c:v>
                </c:pt>
                <c:pt idx="1">
                  <c:v>28147.0</c:v>
                </c:pt>
                <c:pt idx="2">
                  <c:v>202.0</c:v>
                </c:pt>
                <c:pt idx="3">
                  <c:v>1559.0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Graphs!$F$189:$I$189</c:f>
              <c:numCache>
                <c:formatCode>#,##0</c:formatCode>
                <c:ptCount val="4"/>
                <c:pt idx="0">
                  <c:v>18107.0</c:v>
                </c:pt>
                <c:pt idx="1">
                  <c:v>12250.0</c:v>
                </c:pt>
                <c:pt idx="2">
                  <c:v>78.0</c:v>
                </c:pt>
                <c:pt idx="3">
                  <c:v>600.0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Graphs!$F$190:$I$190</c:f>
              <c:numCache>
                <c:formatCode>#,##0</c:formatCode>
                <c:ptCount val="4"/>
                <c:pt idx="0">
                  <c:v>31065.0</c:v>
                </c:pt>
                <c:pt idx="1">
                  <c:v>22829.0</c:v>
                </c:pt>
                <c:pt idx="2">
                  <c:v>123.0</c:v>
                </c:pt>
                <c:pt idx="3">
                  <c:v>935.0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Graphs!$F$191:$I$191</c:f>
              <c:numCache>
                <c:formatCode>#,##0</c:formatCode>
                <c:ptCount val="4"/>
                <c:pt idx="0">
                  <c:v>15881.0</c:v>
                </c:pt>
                <c:pt idx="1">
                  <c:v>8813.0</c:v>
                </c:pt>
                <c:pt idx="2">
                  <c:v>72.0</c:v>
                </c:pt>
                <c:pt idx="3">
                  <c:v>485.0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Graphs!$F$192:$I$192</c:f>
              <c:numCache>
                <c:formatCode>#,##0</c:formatCode>
                <c:ptCount val="4"/>
                <c:pt idx="0">
                  <c:v>5915.0</c:v>
                </c:pt>
                <c:pt idx="1">
                  <c:v>2497.0</c:v>
                </c:pt>
                <c:pt idx="2">
                  <c:v>27.0</c:v>
                </c:pt>
                <c:pt idx="3">
                  <c:v>208.0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Graphs!$F$131:$I$131</c:f>
              <c:numCache>
                <c:formatCode>#,##0</c:formatCode>
                <c:ptCount val="4"/>
                <c:pt idx="0">
                  <c:v>0.0</c:v>
                </c:pt>
                <c:pt idx="1">
                  <c:v>0.0</c:v>
                </c:pt>
                <c:pt idx="2">
                  <c:v>0.0</c:v>
                </c:pt>
                <c:pt idx="3">
                  <c:v>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Graphs!$F$132:$I$132</c:f>
              <c:numCache>
                <c:formatCode>#,##0</c:formatCode>
                <c:ptCount val="4"/>
                <c:pt idx="0">
                  <c:v>0.0</c:v>
                </c:pt>
                <c:pt idx="1">
                  <c:v>0.0</c:v>
                </c:pt>
                <c:pt idx="2">
                  <c:v>0.0</c:v>
                </c:pt>
                <c:pt idx="3">
                  <c:v>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Graphs!$F$133:$I$133</c:f>
              <c:numCache>
                <c:formatCode>#,##0</c:formatCode>
                <c:ptCount val="4"/>
                <c:pt idx="0">
                  <c:v>0.0</c:v>
                </c:pt>
                <c:pt idx="1">
                  <c:v>0.0</c:v>
                </c:pt>
                <c:pt idx="2">
                  <c:v>0.0</c:v>
                </c:pt>
                <c:pt idx="3">
                  <c:v>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Graphs!$F$134:$I$134</c:f>
              <c:numCache>
                <c:formatCode>#,##0</c:formatCode>
                <c:ptCount val="4"/>
                <c:pt idx="0">
                  <c:v>0.0</c:v>
                </c:pt>
                <c:pt idx="1">
                  <c:v>0.0</c:v>
                </c:pt>
                <c:pt idx="2">
                  <c:v>0.0</c:v>
                </c:pt>
                <c:pt idx="3">
                  <c:v>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Graphs!$F$135:$I$135</c:f>
              <c:numCache>
                <c:formatCode>#,##0</c:formatCode>
                <c:ptCount val="4"/>
                <c:pt idx="0">
                  <c:v>0.0</c:v>
                </c:pt>
                <c:pt idx="1">
                  <c:v>0.0</c:v>
                </c:pt>
                <c:pt idx="2">
                  <c:v>0.0</c:v>
                </c:pt>
                <c:pt idx="3">
                  <c:v>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Graphs!$F$136:$I$136</c:f>
              <c:numCache>
                <c:formatCode>#,##0</c:formatCode>
                <c:ptCount val="4"/>
                <c:pt idx="0">
                  <c:v>0.0</c:v>
                </c:pt>
                <c:pt idx="1">
                  <c:v>0.0</c:v>
                </c:pt>
                <c:pt idx="2">
                  <c:v>0.0</c:v>
                </c:pt>
                <c:pt idx="3">
                  <c:v>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Graphs!$F$137:$I$137</c:f>
              <c:numCache>
                <c:formatCode>#,##0</c:formatCode>
                <c:ptCount val="4"/>
                <c:pt idx="0">
                  <c:v>0.0</c:v>
                </c:pt>
                <c:pt idx="1">
                  <c:v>0.0</c:v>
                </c:pt>
                <c:pt idx="2">
                  <c:v>0.0</c:v>
                </c:pt>
                <c:pt idx="3">
                  <c:v>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Graphs!$F$139:$I$139</c:f>
              <c:numCache>
                <c:formatCode>#,##0</c:formatCode>
                <c:ptCount val="4"/>
                <c:pt idx="0">
                  <c:v>0.0</c:v>
                </c:pt>
                <c:pt idx="1">
                  <c:v>0.0</c:v>
                </c:pt>
                <c:pt idx="2">
                  <c:v>0.0</c:v>
                </c:pt>
                <c:pt idx="3">
                  <c:v>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Graphs!$F$140:$I$140</c:f>
              <c:numCache>
                <c:formatCode>#,##0</c:formatCode>
                <c:ptCount val="4"/>
                <c:pt idx="0">
                  <c:v>0.0</c:v>
                </c:pt>
                <c:pt idx="1">
                  <c:v>0.0</c:v>
                </c:pt>
                <c:pt idx="2">
                  <c:v>0.0</c:v>
                </c:pt>
                <c:pt idx="3">
                  <c:v>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Graphs!$F$141:$I$141</c:f>
              <c:numCache>
                <c:formatCode>#,##0</c:formatCode>
                <c:ptCount val="4"/>
                <c:pt idx="0">
                  <c:v>0.0</c:v>
                </c:pt>
                <c:pt idx="1">
                  <c:v>0.0</c:v>
                </c:pt>
                <c:pt idx="2">
                  <c:v>0.0</c:v>
                </c:pt>
                <c:pt idx="3">
                  <c:v>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Graphs!$F$142:$I$142</c:f>
              <c:numCache>
                <c:formatCode>#,##0</c:formatCode>
                <c:ptCount val="4"/>
                <c:pt idx="0">
                  <c:v>0.0</c:v>
                </c:pt>
                <c:pt idx="1">
                  <c:v>0.0</c:v>
                </c:pt>
                <c:pt idx="2">
                  <c:v>0.0</c:v>
                </c:pt>
                <c:pt idx="3">
                  <c:v>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Graphs!$F$143:$I$143</c:f>
              <c:numCache>
                <c:formatCode>#,##0</c:formatCode>
                <c:ptCount val="4"/>
                <c:pt idx="0">
                  <c:v>0.0</c:v>
                </c:pt>
                <c:pt idx="1">
                  <c:v>0.0</c:v>
                </c:pt>
                <c:pt idx="2">
                  <c:v>0.0</c:v>
                </c:pt>
                <c:pt idx="3">
                  <c:v>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Graphs!$F$144:$I$144</c:f>
              <c:numCache>
                <c:formatCode>#,##0</c:formatCode>
                <c:ptCount val="4"/>
                <c:pt idx="0">
                  <c:v>0.0</c:v>
                </c:pt>
                <c:pt idx="1">
                  <c:v>0.0</c:v>
                </c:pt>
                <c:pt idx="2">
                  <c:v>0.0</c:v>
                </c:pt>
                <c:pt idx="3">
                  <c:v>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Graphs!$F$145:$I$145</c:f>
              <c:numCache>
                <c:formatCode>#,##0</c:formatCode>
                <c:ptCount val="4"/>
                <c:pt idx="0">
                  <c:v>0.0</c:v>
                </c:pt>
                <c:pt idx="1">
                  <c:v>0.0</c:v>
                </c:pt>
                <c:pt idx="2">
                  <c:v>0.0</c:v>
                </c:pt>
                <c:pt idx="3">
                  <c:v>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Graphs!$F$146:$I$146</c:f>
              <c:numCache>
                <c:formatCode>#,##0</c:formatCode>
                <c:ptCount val="4"/>
                <c:pt idx="0">
                  <c:v>0.0</c:v>
                </c:pt>
                <c:pt idx="1">
                  <c:v>0.0</c:v>
                </c:pt>
                <c:pt idx="2">
                  <c:v>0.0</c:v>
                </c:pt>
                <c:pt idx="3">
                  <c:v>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Graphs!$F$138:$I$138</c:f>
              <c:numCache>
                <c:formatCode>#,##0</c:formatCode>
                <c:ptCount val="4"/>
                <c:pt idx="0">
                  <c:v>0.0</c:v>
                </c:pt>
                <c:pt idx="1">
                  <c:v>0.0</c:v>
                </c:pt>
                <c:pt idx="2">
                  <c:v>0.0</c:v>
                </c:pt>
                <c:pt idx="3">
                  <c:v>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Graphs!$F$209:$I$209</c:f>
              <c:numCache>
                <c:formatCode>#,##0</c:formatCode>
                <c:ptCount val="4"/>
                <c:pt idx="0">
                  <c:v>3508.0</c:v>
                </c:pt>
                <c:pt idx="1">
                  <c:v>3210.0</c:v>
                </c:pt>
                <c:pt idx="2">
                  <c:v>66.0</c:v>
                </c:pt>
                <c:pt idx="3">
                  <c:v>38.0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Graphs!$F$210:$I$210</c:f>
              <c:numCache>
                <c:formatCode>#,##0</c:formatCode>
                <c:ptCount val="4"/>
                <c:pt idx="0">
                  <c:v>10404.0</c:v>
                </c:pt>
                <c:pt idx="1">
                  <c:v>7162.0</c:v>
                </c:pt>
                <c:pt idx="2">
                  <c:v>305.0</c:v>
                </c:pt>
                <c:pt idx="3">
                  <c:v>142.0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Graphs!$F$211:$I$211</c:f>
              <c:numCache>
                <c:formatCode>#,##0</c:formatCode>
                <c:ptCount val="4"/>
                <c:pt idx="0">
                  <c:v>5891.0</c:v>
                </c:pt>
                <c:pt idx="1">
                  <c:v>4433.0</c:v>
                </c:pt>
                <c:pt idx="2">
                  <c:v>97.0</c:v>
                </c:pt>
                <c:pt idx="3">
                  <c:v>60.0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Graphs!$F$212:$I$212</c:f>
              <c:numCache>
                <c:formatCode>#,##0</c:formatCode>
                <c:ptCount val="4"/>
                <c:pt idx="0">
                  <c:v>35057.0</c:v>
                </c:pt>
                <c:pt idx="1">
                  <c:v>29220.0</c:v>
                </c:pt>
                <c:pt idx="2">
                  <c:v>911.0</c:v>
                </c:pt>
                <c:pt idx="3">
                  <c:v>626.0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Graphs!$F$213:$I$213</c:f>
              <c:numCache>
                <c:formatCode>#,##0</c:formatCode>
                <c:ptCount val="4"/>
                <c:pt idx="0">
                  <c:v>9858.0</c:v>
                </c:pt>
                <c:pt idx="1">
                  <c:v>6136.0</c:v>
                </c:pt>
                <c:pt idx="2">
                  <c:v>166.0</c:v>
                </c:pt>
                <c:pt idx="3">
                  <c:v>118.0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Graphs!$F$223:$I$223</c:f>
              <c:numCache>
                <c:formatCode>#,##0</c:formatCode>
                <c:ptCount val="4"/>
                <c:pt idx="0">
                  <c:v>7732.0</c:v>
                </c:pt>
                <c:pt idx="1">
                  <c:v>1111.0</c:v>
                </c:pt>
                <c:pt idx="2">
                  <c:v>15.0</c:v>
                </c:pt>
                <c:pt idx="3">
                  <c:v>13.0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Graphs!$F$224:$I$224</c:f>
              <c:numCache>
                <c:formatCode>#,##0</c:formatCode>
                <c:ptCount val="4"/>
                <c:pt idx="0">
                  <c:v>5651.0</c:v>
                </c:pt>
                <c:pt idx="1">
                  <c:v>1255.0</c:v>
                </c:pt>
                <c:pt idx="2">
                  <c:v>19.0</c:v>
                </c:pt>
                <c:pt idx="3">
                  <c:v>7.0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Graphs!$F$225:$I$225</c:f>
              <c:numCache>
                <c:formatCode>#,##0</c:formatCode>
                <c:ptCount val="4"/>
                <c:pt idx="0">
                  <c:v>4598.0</c:v>
                </c:pt>
                <c:pt idx="1">
                  <c:v>527.0</c:v>
                </c:pt>
                <c:pt idx="2">
                  <c:v>6.0</c:v>
                </c:pt>
                <c:pt idx="3">
                  <c:v>17.0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Graphs!$F$226:$I$226</c:f>
              <c:numCache>
                <c:formatCode>#,##0</c:formatCode>
                <c:ptCount val="4"/>
                <c:pt idx="0">
                  <c:v>32244.0</c:v>
                </c:pt>
                <c:pt idx="1">
                  <c:v>5687.0</c:v>
                </c:pt>
                <c:pt idx="2">
                  <c:v>74.0</c:v>
                </c:pt>
                <c:pt idx="3">
                  <c:v>86.0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Graphs!$F$227:$I$227</c:f>
              <c:numCache>
                <c:formatCode>#,##0</c:formatCode>
                <c:ptCount val="4"/>
                <c:pt idx="0">
                  <c:v>890.0</c:v>
                </c:pt>
                <c:pt idx="1">
                  <c:v>141.0</c:v>
                </c:pt>
                <c:pt idx="2">
                  <c:v>3.0</c:v>
                </c:pt>
                <c:pt idx="3">
                  <c:v>5.0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Graphs!$F$228:$I$228</c:f>
              <c:numCache>
                <c:formatCode>#,##0</c:formatCode>
                <c:ptCount val="4"/>
                <c:pt idx="0">
                  <c:v>6746.0</c:v>
                </c:pt>
                <c:pt idx="1">
                  <c:v>778.0</c:v>
                </c:pt>
                <c:pt idx="2">
                  <c:v>34.0</c:v>
                </c:pt>
                <c:pt idx="3">
                  <c:v>25.0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Graphs!$F$229:$I$229</c:f>
              <c:numCache>
                <c:formatCode>#,##0</c:formatCode>
                <c:ptCount val="4"/>
                <c:pt idx="0">
                  <c:v>1529.0</c:v>
                </c:pt>
                <c:pt idx="1">
                  <c:v>233.0</c:v>
                </c:pt>
                <c:pt idx="2">
                  <c:v>9.0</c:v>
                </c:pt>
                <c:pt idx="3">
                  <c:v>7.0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Graphs!$F$230:$I$230</c:f>
              <c:numCache>
                <c:formatCode>#,##0</c:formatCode>
                <c:ptCount val="4"/>
                <c:pt idx="0">
                  <c:v>4471.0</c:v>
                </c:pt>
                <c:pt idx="1">
                  <c:v>574.0</c:v>
                </c:pt>
                <c:pt idx="2">
                  <c:v>5.0</c:v>
                </c:pt>
                <c:pt idx="3">
                  <c:v>9.0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Graphs!$F$231:$I$231</c:f>
              <c:numCache>
                <c:formatCode>#,##0</c:formatCode>
                <c:ptCount val="4"/>
                <c:pt idx="0">
                  <c:v>5402.0</c:v>
                </c:pt>
                <c:pt idx="1">
                  <c:v>646.0</c:v>
                </c:pt>
                <c:pt idx="2">
                  <c:v>9.0</c:v>
                </c:pt>
                <c:pt idx="3">
                  <c:v>8.0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Graphs!$F$232:$I$232</c:f>
              <c:numCache>
                <c:formatCode>#,##0</c:formatCode>
                <c:ptCount val="4"/>
                <c:pt idx="0">
                  <c:v>3540.0</c:v>
                </c:pt>
                <c:pt idx="1">
                  <c:v>472.0</c:v>
                </c:pt>
                <c:pt idx="2">
                  <c:v>15.0</c:v>
                </c:pt>
                <c:pt idx="3">
                  <c:v>8.0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userShapes r:id="rId1"/>
</c:chartSpace>
</file>

<file path=xl/charts/chart112.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Graphs!$F$233:$I$233</c:f>
              <c:numCache>
                <c:formatCode>#,##0</c:formatCode>
                <c:ptCount val="4"/>
                <c:pt idx="0">
                  <c:v>9354.0</c:v>
                </c:pt>
                <c:pt idx="1">
                  <c:v>1584.0</c:v>
                </c:pt>
                <c:pt idx="2">
                  <c:v>33.0</c:v>
                </c:pt>
                <c:pt idx="3">
                  <c:v>49.0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Graphs!$F$234:$I$234</c:f>
              <c:numCache>
                <c:formatCode>#,##0</c:formatCode>
                <c:ptCount val="4"/>
                <c:pt idx="0">
                  <c:v>12313.0</c:v>
                </c:pt>
                <c:pt idx="1">
                  <c:v>1717.0</c:v>
                </c:pt>
                <c:pt idx="2">
                  <c:v>26.0</c:v>
                </c:pt>
                <c:pt idx="3">
                  <c:v>32.0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Graphs!$F$235:$I$235</c:f>
              <c:numCache>
                <c:formatCode>#,##0</c:formatCode>
                <c:ptCount val="4"/>
                <c:pt idx="0">
                  <c:v>10085.0</c:v>
                </c:pt>
                <c:pt idx="1">
                  <c:v>1416.0</c:v>
                </c:pt>
                <c:pt idx="2">
                  <c:v>19.0</c:v>
                </c:pt>
                <c:pt idx="3">
                  <c:v>23.0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Graphs!$F$236:$I$236</c:f>
              <c:numCache>
                <c:formatCode>#,##0</c:formatCode>
                <c:ptCount val="4"/>
                <c:pt idx="0">
                  <c:v>11345.0</c:v>
                </c:pt>
                <c:pt idx="1">
                  <c:v>2197.0</c:v>
                </c:pt>
                <c:pt idx="2">
                  <c:v>15.0</c:v>
                </c:pt>
                <c:pt idx="3">
                  <c:v>29.0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Graphs!$F$117:$I$117</c:f>
              <c:numCache>
                <c:formatCode>#,##0</c:formatCode>
                <c:ptCount val="4"/>
                <c:pt idx="0">
                  <c:v>46651.0</c:v>
                </c:pt>
                <c:pt idx="1">
                  <c:v>29596.0</c:v>
                </c:pt>
                <c:pt idx="2">
                  <c:v>894.0</c:v>
                </c:pt>
                <c:pt idx="3">
                  <c:v>195.0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Graphs!$F$118:$I$118</c:f>
              <c:numCache>
                <c:formatCode>#,##0</c:formatCode>
                <c:ptCount val="4"/>
                <c:pt idx="0">
                  <c:v>48104.0</c:v>
                </c:pt>
                <c:pt idx="1">
                  <c:v>40442.0</c:v>
                </c:pt>
                <c:pt idx="2">
                  <c:v>1451.0</c:v>
                </c:pt>
                <c:pt idx="3">
                  <c:v>292.0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Graphs!$F$119:$I$119</c:f>
              <c:numCache>
                <c:formatCode>#,##0</c:formatCode>
                <c:ptCount val="4"/>
                <c:pt idx="0">
                  <c:v>9022.0</c:v>
                </c:pt>
                <c:pt idx="1">
                  <c:v>6643.0</c:v>
                </c:pt>
                <c:pt idx="2">
                  <c:v>287.0</c:v>
                </c:pt>
                <c:pt idx="3">
                  <c:v>34.0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Graphs!$F$120:$I$120</c:f>
              <c:numCache>
                <c:formatCode>#,##0</c:formatCode>
                <c:ptCount val="4"/>
                <c:pt idx="0">
                  <c:v>9829.0</c:v>
                </c:pt>
                <c:pt idx="1">
                  <c:v>8498.0</c:v>
                </c:pt>
                <c:pt idx="2">
                  <c:v>272.0</c:v>
                </c:pt>
                <c:pt idx="3">
                  <c:v>49.0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Graphs!$F$121:$I$121</c:f>
              <c:numCache>
                <c:formatCode>#,##0</c:formatCode>
                <c:ptCount val="4"/>
                <c:pt idx="0">
                  <c:v>40627.0</c:v>
                </c:pt>
                <c:pt idx="1">
                  <c:v>36259.0</c:v>
                </c:pt>
                <c:pt idx="2">
                  <c:v>1178.0</c:v>
                </c:pt>
                <c:pt idx="3">
                  <c:v>254.0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Graphs!$F$122:$I$122</c:f>
              <c:numCache>
                <c:formatCode>#,##0</c:formatCode>
                <c:ptCount val="4"/>
                <c:pt idx="0">
                  <c:v>13142.0</c:v>
                </c:pt>
                <c:pt idx="1">
                  <c:v>10518.0</c:v>
                </c:pt>
                <c:pt idx="2">
                  <c:v>376.0</c:v>
                </c:pt>
                <c:pt idx="3">
                  <c:v>71.0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Graphs!$F$123:$I$123</c:f>
              <c:numCache>
                <c:formatCode>#,##0</c:formatCode>
                <c:ptCount val="4"/>
                <c:pt idx="0">
                  <c:v>8737.0</c:v>
                </c:pt>
                <c:pt idx="1">
                  <c:v>5609.0</c:v>
                </c:pt>
                <c:pt idx="2">
                  <c:v>206.0</c:v>
                </c:pt>
                <c:pt idx="3">
                  <c:v>34.0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Graphs!$F$124:$I$124</c:f>
              <c:numCache>
                <c:formatCode>#,##0</c:formatCode>
                <c:ptCount val="4"/>
                <c:pt idx="0">
                  <c:v>5352.0</c:v>
                </c:pt>
                <c:pt idx="1">
                  <c:v>3395.0</c:v>
                </c:pt>
                <c:pt idx="2">
                  <c:v>207.0</c:v>
                </c:pt>
                <c:pt idx="3">
                  <c:v>31.0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50" b="1" i="0" u="none" strike="noStrike" baseline="0">
                <a:solidFill>
                  <a:srgbClr val="000000"/>
                </a:solidFill>
                <a:latin typeface="Geneva"/>
                <a:ea typeface="Geneva"/>
                <a:cs typeface="Geneva"/>
              </a:defRPr>
            </a:pPr>
            <a:r>
              <a:rPr lang="en-US"/>
              <a:t>Clinton</a:t>
            </a:r>
          </a:p>
        </c:rich>
      </c:tx>
      <c:layout>
        <c:manualLayout>
          <c:xMode val="edge"/>
          <c:yMode val="edge"/>
          <c:x val="0.448276108903315"/>
          <c:y val="0.032258064516129"/>
        </c:manualLayout>
      </c:layout>
      <c:overlay val="0"/>
      <c:spPr>
        <a:noFill/>
        <a:ln w="25400">
          <a:noFill/>
        </a:ln>
      </c:spPr>
    </c:title>
    <c:autoTitleDeleted val="0"/>
    <c:plotArea>
      <c:layout>
        <c:manualLayout>
          <c:layoutTarget val="inner"/>
          <c:xMode val="edge"/>
          <c:yMode val="edge"/>
          <c:x val="0.213166225771999"/>
          <c:y val="0.161290322580645"/>
          <c:w val="0.752351385077645"/>
          <c:h val="0.645161290322581"/>
        </c:manualLayout>
      </c:layout>
      <c:barChart>
        <c:barDir val="col"/>
        <c:grouping val="clustered"/>
        <c:varyColors val="0"/>
        <c:ser>
          <c:idx val="0"/>
          <c:order val="0"/>
          <c:spPr>
            <a:solidFill>
              <a:srgbClr val="DD0000"/>
            </a:solidFill>
            <a:ln w="12700">
              <a:solidFill>
                <a:srgbClr val="000000"/>
              </a:solidFill>
              <a:prstDash val="solid"/>
            </a:ln>
          </c:spPr>
          <c:invertIfNegative val="0"/>
          <c:cat>
            <c:strRef>
              <c:f>Statistics!$A$98:$A$107</c:f>
              <c:strCache>
                <c:ptCount val="10"/>
                <c:pt idx="0">
                  <c:v>&lt;10%</c:v>
                </c:pt>
                <c:pt idx="1">
                  <c:v>&lt;20%</c:v>
                </c:pt>
                <c:pt idx="2">
                  <c:v>&lt;30%</c:v>
                </c:pt>
                <c:pt idx="3">
                  <c:v>&lt;40%</c:v>
                </c:pt>
                <c:pt idx="4">
                  <c:v>&lt;50%</c:v>
                </c:pt>
                <c:pt idx="5">
                  <c:v>&gt;50%</c:v>
                </c:pt>
                <c:pt idx="6">
                  <c:v>&gt;60%</c:v>
                </c:pt>
                <c:pt idx="7">
                  <c:v>&gt;70%</c:v>
                </c:pt>
                <c:pt idx="8">
                  <c:v>&gt;80%</c:v>
                </c:pt>
                <c:pt idx="9">
                  <c:v>&gt;90%</c:v>
                </c:pt>
              </c:strCache>
            </c:strRef>
          </c:cat>
          <c:val>
            <c:numRef>
              <c:f>Statistics!$B$98:$B$107</c:f>
              <c:numCache>
                <c:formatCode>#,##0</c:formatCode>
                <c:ptCount val="10"/>
                <c:pt idx="0">
                  <c:v>3.0</c:v>
                </c:pt>
                <c:pt idx="1">
                  <c:v>35.0</c:v>
                </c:pt>
                <c:pt idx="2">
                  <c:v>68.0</c:v>
                </c:pt>
                <c:pt idx="3">
                  <c:v>282.0</c:v>
                </c:pt>
                <c:pt idx="4">
                  <c:v>758.0</c:v>
                </c:pt>
                <c:pt idx="5">
                  <c:v>638.0</c:v>
                </c:pt>
                <c:pt idx="6">
                  <c:v>370.0</c:v>
                </c:pt>
                <c:pt idx="7">
                  <c:v>256.0</c:v>
                </c:pt>
                <c:pt idx="8">
                  <c:v>183.0</c:v>
                </c:pt>
                <c:pt idx="9">
                  <c:v>19.0</c:v>
                </c:pt>
              </c:numCache>
            </c:numRef>
          </c:val>
        </c:ser>
        <c:dLbls>
          <c:showLegendKey val="0"/>
          <c:showVal val="0"/>
          <c:showCatName val="0"/>
          <c:showSerName val="0"/>
          <c:showPercent val="0"/>
          <c:showBubbleSize val="0"/>
        </c:dLbls>
        <c:gapWidth val="150"/>
        <c:axId val="2102414120"/>
        <c:axId val="2143640328"/>
      </c:barChart>
      <c:catAx>
        <c:axId val="2102414120"/>
        <c:scaling>
          <c:orientation val="minMax"/>
        </c:scaling>
        <c:delete val="0"/>
        <c:axPos val="b"/>
        <c:title>
          <c:tx>
            <c:rich>
              <a:bodyPr/>
              <a:lstStyle/>
              <a:p>
                <a:pPr>
                  <a:defRPr sz="900" b="1" i="0" u="none" strike="noStrike" baseline="0">
                    <a:solidFill>
                      <a:srgbClr val="000000"/>
                    </a:solidFill>
                    <a:latin typeface="Geneva"/>
                    <a:ea typeface="Geneva"/>
                    <a:cs typeface="Geneva"/>
                  </a:defRPr>
                </a:pPr>
                <a:r>
                  <a:rPr lang="en-US"/>
                  <a:t>% Vote</a:t>
                </a:r>
              </a:p>
            </c:rich>
          </c:tx>
          <c:layout>
            <c:manualLayout>
              <c:xMode val="edge"/>
              <c:yMode val="edge"/>
              <c:x val="0.532915607335917"/>
              <c:y val="0.91495601173020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5400000" vert="horz"/>
          <a:lstStyle/>
          <a:p>
            <a:pPr>
              <a:defRPr sz="900" b="0" i="0" u="none" strike="noStrike" baseline="0">
                <a:solidFill>
                  <a:srgbClr val="000000"/>
                </a:solidFill>
                <a:latin typeface="Geneva"/>
                <a:ea typeface="Geneva"/>
                <a:cs typeface="Geneva"/>
              </a:defRPr>
            </a:pPr>
            <a:endParaRPr lang="en-US"/>
          </a:p>
        </c:txPr>
        <c:crossAx val="2143640328"/>
        <c:crosses val="autoZero"/>
        <c:auto val="1"/>
        <c:lblAlgn val="ctr"/>
        <c:lblOffset val="100"/>
        <c:tickLblSkip val="1"/>
        <c:tickMarkSkip val="1"/>
        <c:noMultiLvlLbl val="0"/>
      </c:catAx>
      <c:valAx>
        <c:axId val="2143640328"/>
        <c:scaling>
          <c:orientation val="minMax"/>
        </c:scaling>
        <c:delete val="0"/>
        <c:axPos val="l"/>
        <c:majorGridlines>
          <c:spPr>
            <a:ln w="3175">
              <a:solidFill>
                <a:srgbClr val="000000"/>
              </a:solidFill>
              <a:prstDash val="solid"/>
            </a:ln>
          </c:spPr>
        </c:majorGridlines>
        <c:title>
          <c:tx>
            <c:rich>
              <a:bodyPr/>
              <a:lstStyle/>
              <a:p>
                <a:pPr>
                  <a:defRPr sz="900" b="1" i="0" u="none" strike="noStrike" baseline="0">
                    <a:solidFill>
                      <a:srgbClr val="000000"/>
                    </a:solidFill>
                    <a:latin typeface="Geneva"/>
                    <a:ea typeface="Geneva"/>
                    <a:cs typeface="Geneva"/>
                  </a:defRPr>
                </a:pPr>
                <a:r>
                  <a:rPr lang="en-US"/>
                  <a:t>Number Counties</a:t>
                </a:r>
              </a:p>
            </c:rich>
          </c:tx>
          <c:layout>
            <c:manualLayout>
              <c:xMode val="edge"/>
              <c:yMode val="edge"/>
              <c:x val="0.0407523510971787"/>
              <c:y val="0.366568914956012"/>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Geneva"/>
                <a:ea typeface="Geneva"/>
                <a:cs typeface="Geneva"/>
              </a:defRPr>
            </a:pPr>
            <a:endParaRPr lang="en-US"/>
          </a:p>
        </c:txPr>
        <c:crossAx val="2102414120"/>
        <c:crosses val="autoZero"/>
        <c:crossBetween val="between"/>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75"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75" b="1" i="0" u="none" strike="noStrike" baseline="0">
                <a:solidFill>
                  <a:srgbClr val="000000"/>
                </a:solidFill>
                <a:latin typeface="Geneva"/>
                <a:ea typeface="Geneva"/>
                <a:cs typeface="Geneva"/>
              </a:defRPr>
            </a:pPr>
            <a:r>
              <a:rPr lang="en-US"/>
              <a:t>a</a:t>
            </a:r>
          </a:p>
        </c:rich>
      </c:tx>
      <c:layout>
        <c:manualLayout>
          <c:xMode val="edge"/>
          <c:yMode val="edge"/>
          <c:x val="0.451178716296827"/>
          <c:y val="0.032258064516129"/>
        </c:manualLayout>
      </c:layout>
      <c:overlay val="0"/>
      <c:spPr>
        <a:noFill/>
        <a:ln w="25400">
          <a:noFill/>
        </a:ln>
      </c:spPr>
    </c:title>
    <c:autoTitleDeleted val="0"/>
    <c:plotArea>
      <c:layout>
        <c:manualLayout>
          <c:layoutTarget val="inner"/>
          <c:xMode val="edge"/>
          <c:yMode val="edge"/>
          <c:x val="0.198653361950693"/>
          <c:y val="0.158357771260997"/>
          <c:w val="0.764310392589956"/>
          <c:h val="0.648093841642229"/>
        </c:manualLayout>
      </c:layout>
      <c:barChart>
        <c:barDir val="col"/>
        <c:grouping val="clustered"/>
        <c:varyColors val="0"/>
        <c:ser>
          <c:idx val="0"/>
          <c:order val="0"/>
          <c:spPr>
            <a:solidFill>
              <a:srgbClr val="0000DD"/>
            </a:solidFill>
            <a:ln w="12700">
              <a:solidFill>
                <a:srgbClr val="000000"/>
              </a:solidFill>
              <a:prstDash val="solid"/>
            </a:ln>
          </c:spPr>
          <c:invertIfNegative val="0"/>
          <c:cat>
            <c:strRef>
              <c:f>Statistics!$A$98:$A$107</c:f>
              <c:strCache>
                <c:ptCount val="10"/>
                <c:pt idx="0">
                  <c:v>&lt;10%</c:v>
                </c:pt>
                <c:pt idx="1">
                  <c:v>&lt;20%</c:v>
                </c:pt>
                <c:pt idx="2">
                  <c:v>&lt;30%</c:v>
                </c:pt>
                <c:pt idx="3">
                  <c:v>&lt;40%</c:v>
                </c:pt>
                <c:pt idx="4">
                  <c:v>&lt;50%</c:v>
                </c:pt>
                <c:pt idx="5">
                  <c:v>&gt;50%</c:v>
                </c:pt>
                <c:pt idx="6">
                  <c:v>&gt;60%</c:v>
                </c:pt>
                <c:pt idx="7">
                  <c:v>&gt;70%</c:v>
                </c:pt>
                <c:pt idx="8">
                  <c:v>&gt;80%</c:v>
                </c:pt>
                <c:pt idx="9">
                  <c:v>&gt;90%</c:v>
                </c:pt>
              </c:strCache>
            </c:strRef>
          </c:cat>
          <c:val>
            <c:numRef>
              <c:f>Statistics!$C$98:$C$107</c:f>
              <c:numCache>
                <c:formatCode>#,##0</c:formatCode>
                <c:ptCount val="10"/>
                <c:pt idx="0">
                  <c:v>2613.0</c:v>
                </c:pt>
                <c:pt idx="1">
                  <c:v>0.0</c:v>
                </c:pt>
                <c:pt idx="2">
                  <c:v>0.0</c:v>
                </c:pt>
                <c:pt idx="3">
                  <c:v>0.0</c:v>
                </c:pt>
                <c:pt idx="4">
                  <c:v>0.0</c:v>
                </c:pt>
                <c:pt idx="5">
                  <c:v>0.0</c:v>
                </c:pt>
                <c:pt idx="6">
                  <c:v>0.0</c:v>
                </c:pt>
                <c:pt idx="7">
                  <c:v>0.0</c:v>
                </c:pt>
                <c:pt idx="8">
                  <c:v>0.0</c:v>
                </c:pt>
                <c:pt idx="9">
                  <c:v>0.0</c:v>
                </c:pt>
              </c:numCache>
            </c:numRef>
          </c:val>
        </c:ser>
        <c:dLbls>
          <c:showLegendKey val="0"/>
          <c:showVal val="0"/>
          <c:showCatName val="0"/>
          <c:showSerName val="0"/>
          <c:showPercent val="0"/>
          <c:showBubbleSize val="0"/>
        </c:dLbls>
        <c:gapWidth val="150"/>
        <c:axId val="2144978776"/>
        <c:axId val="2144984920"/>
      </c:barChart>
      <c:catAx>
        <c:axId val="2144978776"/>
        <c:scaling>
          <c:orientation val="minMax"/>
        </c:scaling>
        <c:delete val="0"/>
        <c:axPos val="b"/>
        <c:title>
          <c:tx>
            <c:rich>
              <a:bodyPr/>
              <a:lstStyle/>
              <a:p>
                <a:pPr>
                  <a:defRPr sz="900" b="1" i="0" u="none" strike="noStrike" baseline="0">
                    <a:solidFill>
                      <a:srgbClr val="000000"/>
                    </a:solidFill>
                    <a:latin typeface="Geneva"/>
                    <a:ea typeface="Geneva"/>
                    <a:cs typeface="Geneva"/>
                  </a:defRPr>
                </a:pPr>
                <a:r>
                  <a:rPr lang="en-US"/>
                  <a:t>% Vote</a:t>
                </a:r>
              </a:p>
            </c:rich>
          </c:tx>
          <c:layout>
            <c:manualLayout>
              <c:xMode val="edge"/>
              <c:yMode val="edge"/>
              <c:x val="0.518519048755269"/>
              <c:y val="0.91495601173020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5400000" vert="horz"/>
          <a:lstStyle/>
          <a:p>
            <a:pPr>
              <a:defRPr sz="900" b="0" i="0" u="none" strike="noStrike" baseline="0">
                <a:solidFill>
                  <a:srgbClr val="000000"/>
                </a:solidFill>
                <a:latin typeface="Geneva"/>
                <a:ea typeface="Geneva"/>
                <a:cs typeface="Geneva"/>
              </a:defRPr>
            </a:pPr>
            <a:endParaRPr lang="en-US"/>
          </a:p>
        </c:txPr>
        <c:crossAx val="2144984920"/>
        <c:crosses val="autoZero"/>
        <c:auto val="1"/>
        <c:lblAlgn val="ctr"/>
        <c:lblOffset val="100"/>
        <c:tickLblSkip val="1"/>
        <c:tickMarkSkip val="1"/>
        <c:noMultiLvlLbl val="0"/>
      </c:catAx>
      <c:valAx>
        <c:axId val="2144984920"/>
        <c:scaling>
          <c:orientation val="minMax"/>
        </c:scaling>
        <c:delete val="0"/>
        <c:axPos val="l"/>
        <c:majorGridlines>
          <c:spPr>
            <a:ln w="3175">
              <a:solidFill>
                <a:srgbClr val="000000"/>
              </a:solidFill>
              <a:prstDash val="solid"/>
            </a:ln>
          </c:spPr>
        </c:majorGridlines>
        <c:title>
          <c:tx>
            <c:rich>
              <a:bodyPr/>
              <a:lstStyle/>
              <a:p>
                <a:pPr>
                  <a:defRPr sz="900" b="1" i="0" u="none" strike="noStrike" baseline="0">
                    <a:solidFill>
                      <a:srgbClr val="000000"/>
                    </a:solidFill>
                    <a:latin typeface="Geneva"/>
                    <a:ea typeface="Geneva"/>
                    <a:cs typeface="Geneva"/>
                  </a:defRPr>
                </a:pPr>
                <a:r>
                  <a:rPr lang="en-US"/>
                  <a:t>Number Counties</a:t>
                </a:r>
              </a:p>
            </c:rich>
          </c:tx>
          <c:layout>
            <c:manualLayout>
              <c:xMode val="edge"/>
              <c:yMode val="edge"/>
              <c:x val="0.0437710437710438"/>
              <c:y val="0.363636363636364"/>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Geneva"/>
                <a:ea typeface="Geneva"/>
                <a:cs typeface="Geneva"/>
              </a:defRPr>
            </a:pPr>
            <a:endParaRPr lang="en-US"/>
          </a:p>
        </c:txPr>
        <c:crossAx val="2144978776"/>
        <c:crosses val="autoZero"/>
        <c:crossBetween val="between"/>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75" b="1" i="0" u="none" strike="noStrike" baseline="0">
                <a:solidFill>
                  <a:srgbClr val="000000"/>
                </a:solidFill>
                <a:latin typeface="Geneva"/>
                <a:ea typeface="Geneva"/>
                <a:cs typeface="Geneva"/>
              </a:defRPr>
            </a:pPr>
            <a:r>
              <a:rPr lang="en-US"/>
              <a:t>Sanders</a:t>
            </a:r>
          </a:p>
        </c:rich>
      </c:tx>
      <c:layout>
        <c:manualLayout>
          <c:xMode val="edge"/>
          <c:yMode val="edge"/>
          <c:x val="0.419463879934471"/>
          <c:y val="0.032258064516129"/>
        </c:manualLayout>
      </c:layout>
      <c:overlay val="0"/>
      <c:spPr>
        <a:noFill/>
        <a:ln w="25400">
          <a:noFill/>
        </a:ln>
      </c:spPr>
    </c:title>
    <c:autoTitleDeleted val="0"/>
    <c:plotArea>
      <c:layout>
        <c:manualLayout>
          <c:layoutTarget val="inner"/>
          <c:xMode val="edge"/>
          <c:yMode val="edge"/>
          <c:x val="0.228188293355923"/>
          <c:y val="0.158357771260997"/>
          <c:w val="0.734900533013929"/>
          <c:h val="0.648093841642229"/>
        </c:manualLayout>
      </c:layout>
      <c:barChart>
        <c:barDir val="col"/>
        <c:grouping val="clustered"/>
        <c:varyColors val="0"/>
        <c:ser>
          <c:idx val="0"/>
          <c:order val="0"/>
          <c:spPr>
            <a:solidFill>
              <a:srgbClr val="006411"/>
            </a:solidFill>
            <a:ln w="12700">
              <a:solidFill>
                <a:srgbClr val="000000"/>
              </a:solidFill>
              <a:prstDash val="solid"/>
            </a:ln>
          </c:spPr>
          <c:invertIfNegative val="0"/>
          <c:cat>
            <c:strRef>
              <c:f>Statistics!$A$98:$A$107</c:f>
              <c:strCache>
                <c:ptCount val="10"/>
                <c:pt idx="0">
                  <c:v>&lt;10%</c:v>
                </c:pt>
                <c:pt idx="1">
                  <c:v>&lt;20%</c:v>
                </c:pt>
                <c:pt idx="2">
                  <c:v>&lt;30%</c:v>
                </c:pt>
                <c:pt idx="3">
                  <c:v>&lt;40%</c:v>
                </c:pt>
                <c:pt idx="4">
                  <c:v>&lt;50%</c:v>
                </c:pt>
                <c:pt idx="5">
                  <c:v>&gt;50%</c:v>
                </c:pt>
                <c:pt idx="6">
                  <c:v>&gt;60%</c:v>
                </c:pt>
                <c:pt idx="7">
                  <c:v>&gt;70%</c:v>
                </c:pt>
                <c:pt idx="8">
                  <c:v>&gt;80%</c:v>
                </c:pt>
                <c:pt idx="9">
                  <c:v>&gt;90%</c:v>
                </c:pt>
              </c:strCache>
            </c:strRef>
          </c:cat>
          <c:val>
            <c:numRef>
              <c:f>Statistics!$D$98:$D$107</c:f>
              <c:numCache>
                <c:formatCode>#,##0</c:formatCode>
                <c:ptCount val="10"/>
                <c:pt idx="0">
                  <c:v>35.0</c:v>
                </c:pt>
                <c:pt idx="1">
                  <c:v>236.0</c:v>
                </c:pt>
                <c:pt idx="2">
                  <c:v>319.0</c:v>
                </c:pt>
                <c:pt idx="3">
                  <c:v>400.0</c:v>
                </c:pt>
                <c:pt idx="4">
                  <c:v>718.0</c:v>
                </c:pt>
                <c:pt idx="5">
                  <c:v>721.0</c:v>
                </c:pt>
                <c:pt idx="6">
                  <c:v>122.0</c:v>
                </c:pt>
                <c:pt idx="7">
                  <c:v>23.0</c:v>
                </c:pt>
                <c:pt idx="8">
                  <c:v>35.0</c:v>
                </c:pt>
                <c:pt idx="9">
                  <c:v>2.0</c:v>
                </c:pt>
              </c:numCache>
            </c:numRef>
          </c:val>
        </c:ser>
        <c:dLbls>
          <c:showLegendKey val="0"/>
          <c:showVal val="0"/>
          <c:showCatName val="0"/>
          <c:showSerName val="0"/>
          <c:showPercent val="0"/>
          <c:showBubbleSize val="0"/>
        </c:dLbls>
        <c:gapWidth val="150"/>
        <c:axId val="2145020264"/>
        <c:axId val="2145026392"/>
      </c:barChart>
      <c:catAx>
        <c:axId val="2145020264"/>
        <c:scaling>
          <c:orientation val="minMax"/>
        </c:scaling>
        <c:delete val="0"/>
        <c:axPos val="b"/>
        <c:title>
          <c:tx>
            <c:rich>
              <a:bodyPr/>
              <a:lstStyle/>
              <a:p>
                <a:pPr>
                  <a:defRPr sz="900" b="1" i="0" u="none" strike="noStrike" baseline="0">
                    <a:solidFill>
                      <a:srgbClr val="000000"/>
                    </a:solidFill>
                    <a:latin typeface="Geneva"/>
                    <a:ea typeface="Geneva"/>
                    <a:cs typeface="Geneva"/>
                  </a:defRPr>
                </a:pPr>
                <a:r>
                  <a:rPr lang="en-US"/>
                  <a:t>% Vote</a:t>
                </a:r>
              </a:p>
            </c:rich>
          </c:tx>
          <c:layout>
            <c:manualLayout>
              <c:xMode val="edge"/>
              <c:yMode val="edge"/>
              <c:x val="0.533557839666015"/>
              <c:y val="0.91495601173020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5400000" vert="horz"/>
          <a:lstStyle/>
          <a:p>
            <a:pPr>
              <a:defRPr sz="900" b="0" i="0" u="none" strike="noStrike" baseline="0">
                <a:solidFill>
                  <a:srgbClr val="000000"/>
                </a:solidFill>
                <a:latin typeface="Geneva"/>
                <a:ea typeface="Geneva"/>
                <a:cs typeface="Geneva"/>
              </a:defRPr>
            </a:pPr>
            <a:endParaRPr lang="en-US"/>
          </a:p>
        </c:txPr>
        <c:crossAx val="2145026392"/>
        <c:crosses val="autoZero"/>
        <c:auto val="1"/>
        <c:lblAlgn val="ctr"/>
        <c:lblOffset val="100"/>
        <c:tickLblSkip val="1"/>
        <c:tickMarkSkip val="1"/>
        <c:noMultiLvlLbl val="0"/>
      </c:catAx>
      <c:valAx>
        <c:axId val="2145026392"/>
        <c:scaling>
          <c:orientation val="minMax"/>
        </c:scaling>
        <c:delete val="0"/>
        <c:axPos val="l"/>
        <c:majorGridlines>
          <c:spPr>
            <a:ln w="3175">
              <a:solidFill>
                <a:srgbClr val="000000"/>
              </a:solidFill>
              <a:prstDash val="solid"/>
            </a:ln>
          </c:spPr>
        </c:majorGridlines>
        <c:title>
          <c:tx>
            <c:rich>
              <a:bodyPr/>
              <a:lstStyle/>
              <a:p>
                <a:pPr>
                  <a:defRPr sz="900" b="1" i="0" u="none" strike="noStrike" baseline="0">
                    <a:solidFill>
                      <a:srgbClr val="000000"/>
                    </a:solidFill>
                    <a:latin typeface="Geneva"/>
                    <a:ea typeface="Geneva"/>
                    <a:cs typeface="Geneva"/>
                  </a:defRPr>
                </a:pPr>
                <a:r>
                  <a:rPr lang="en-US"/>
                  <a:t>Number Counties</a:t>
                </a:r>
              </a:p>
            </c:rich>
          </c:tx>
          <c:layout>
            <c:manualLayout>
              <c:xMode val="edge"/>
              <c:yMode val="edge"/>
              <c:x val="0.0436241610738255"/>
              <c:y val="0.363636363636364"/>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Geneva"/>
                <a:ea typeface="Geneva"/>
                <a:cs typeface="Geneva"/>
              </a:defRPr>
            </a:pPr>
            <a:endParaRPr lang="en-US"/>
          </a:p>
        </c:txPr>
        <c:crossAx val="2145020264"/>
        <c:crosses val="autoZero"/>
        <c:crossBetween val="between"/>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Geneva"/>
                <a:ea typeface="Geneva"/>
                <a:cs typeface="Geneva"/>
              </a:defRPr>
            </a:pPr>
            <a:r>
              <a:rPr lang="en-US"/>
              <a:t>Number of Counties by %Vote</a:t>
            </a:r>
          </a:p>
        </c:rich>
      </c:tx>
      <c:layout>
        <c:manualLayout>
          <c:xMode val="edge"/>
          <c:yMode val="edge"/>
          <c:x val="0.287411487459554"/>
          <c:y val="0.0321637426900585"/>
        </c:manualLayout>
      </c:layout>
      <c:overlay val="0"/>
      <c:spPr>
        <a:noFill/>
        <a:ln w="25400">
          <a:noFill/>
        </a:ln>
      </c:spPr>
    </c:title>
    <c:autoTitleDeleted val="0"/>
    <c:plotArea>
      <c:layout>
        <c:manualLayout>
          <c:layoutTarget val="inner"/>
          <c:xMode val="edge"/>
          <c:yMode val="edge"/>
          <c:x val="0.161520517857531"/>
          <c:y val="0.160818828252659"/>
          <c:w val="0.812353192754054"/>
          <c:h val="0.646199291706137"/>
        </c:manualLayout>
      </c:layout>
      <c:barChart>
        <c:barDir val="col"/>
        <c:grouping val="clustered"/>
        <c:varyColors val="0"/>
        <c:ser>
          <c:idx val="0"/>
          <c:order val="0"/>
          <c:spPr>
            <a:solidFill>
              <a:srgbClr val="DD0000"/>
            </a:solidFill>
            <a:ln w="12700">
              <a:solidFill>
                <a:srgbClr val="000000"/>
              </a:solidFill>
              <a:prstDash val="solid"/>
            </a:ln>
          </c:spPr>
          <c:invertIfNegative val="0"/>
          <c:cat>
            <c:strRef>
              <c:f>Statistics!$A$98:$A$107</c:f>
              <c:strCache>
                <c:ptCount val="10"/>
                <c:pt idx="0">
                  <c:v>&lt;10%</c:v>
                </c:pt>
                <c:pt idx="1">
                  <c:v>&lt;20%</c:v>
                </c:pt>
                <c:pt idx="2">
                  <c:v>&lt;30%</c:v>
                </c:pt>
                <c:pt idx="3">
                  <c:v>&lt;40%</c:v>
                </c:pt>
                <c:pt idx="4">
                  <c:v>&lt;50%</c:v>
                </c:pt>
                <c:pt idx="5">
                  <c:v>&gt;50%</c:v>
                </c:pt>
                <c:pt idx="6">
                  <c:v>&gt;60%</c:v>
                </c:pt>
                <c:pt idx="7">
                  <c:v>&gt;70%</c:v>
                </c:pt>
                <c:pt idx="8">
                  <c:v>&gt;80%</c:v>
                </c:pt>
                <c:pt idx="9">
                  <c:v>&gt;90%</c:v>
                </c:pt>
              </c:strCache>
            </c:strRef>
          </c:cat>
          <c:val>
            <c:numRef>
              <c:f>Statistics!$B$98:$B$107</c:f>
              <c:numCache>
                <c:formatCode>#,##0</c:formatCode>
                <c:ptCount val="10"/>
                <c:pt idx="0">
                  <c:v>3.0</c:v>
                </c:pt>
                <c:pt idx="1">
                  <c:v>35.0</c:v>
                </c:pt>
                <c:pt idx="2">
                  <c:v>68.0</c:v>
                </c:pt>
                <c:pt idx="3">
                  <c:v>282.0</c:v>
                </c:pt>
                <c:pt idx="4">
                  <c:v>758.0</c:v>
                </c:pt>
                <c:pt idx="5">
                  <c:v>638.0</c:v>
                </c:pt>
                <c:pt idx="6">
                  <c:v>370.0</c:v>
                </c:pt>
                <c:pt idx="7">
                  <c:v>256.0</c:v>
                </c:pt>
                <c:pt idx="8">
                  <c:v>183.0</c:v>
                </c:pt>
                <c:pt idx="9">
                  <c:v>19.0</c:v>
                </c:pt>
              </c:numCache>
            </c:numRef>
          </c:val>
        </c:ser>
        <c:ser>
          <c:idx val="1"/>
          <c:order val="1"/>
          <c:spPr>
            <a:solidFill>
              <a:srgbClr val="0000DD"/>
            </a:solidFill>
            <a:ln w="12700">
              <a:solidFill>
                <a:srgbClr val="000000"/>
              </a:solidFill>
              <a:prstDash val="solid"/>
            </a:ln>
          </c:spPr>
          <c:invertIfNegative val="0"/>
          <c:cat>
            <c:strRef>
              <c:f>Statistics!$A$98:$A$107</c:f>
              <c:strCache>
                <c:ptCount val="10"/>
                <c:pt idx="0">
                  <c:v>&lt;10%</c:v>
                </c:pt>
                <c:pt idx="1">
                  <c:v>&lt;20%</c:v>
                </c:pt>
                <c:pt idx="2">
                  <c:v>&lt;30%</c:v>
                </c:pt>
                <c:pt idx="3">
                  <c:v>&lt;40%</c:v>
                </c:pt>
                <c:pt idx="4">
                  <c:v>&lt;50%</c:v>
                </c:pt>
                <c:pt idx="5">
                  <c:v>&gt;50%</c:v>
                </c:pt>
                <c:pt idx="6">
                  <c:v>&gt;60%</c:v>
                </c:pt>
                <c:pt idx="7">
                  <c:v>&gt;70%</c:v>
                </c:pt>
                <c:pt idx="8">
                  <c:v>&gt;80%</c:v>
                </c:pt>
                <c:pt idx="9">
                  <c:v>&gt;90%</c:v>
                </c:pt>
              </c:strCache>
            </c:strRef>
          </c:cat>
          <c:val>
            <c:numRef>
              <c:f>Statistics!$C$98:$C$107</c:f>
              <c:numCache>
                <c:formatCode>#,##0</c:formatCode>
                <c:ptCount val="10"/>
                <c:pt idx="0">
                  <c:v>2613.0</c:v>
                </c:pt>
                <c:pt idx="1">
                  <c:v>0.0</c:v>
                </c:pt>
                <c:pt idx="2">
                  <c:v>0.0</c:v>
                </c:pt>
                <c:pt idx="3">
                  <c:v>0.0</c:v>
                </c:pt>
                <c:pt idx="4">
                  <c:v>0.0</c:v>
                </c:pt>
                <c:pt idx="5">
                  <c:v>0.0</c:v>
                </c:pt>
                <c:pt idx="6">
                  <c:v>0.0</c:v>
                </c:pt>
                <c:pt idx="7">
                  <c:v>0.0</c:v>
                </c:pt>
                <c:pt idx="8">
                  <c:v>0.0</c:v>
                </c:pt>
                <c:pt idx="9">
                  <c:v>0.0</c:v>
                </c:pt>
              </c:numCache>
            </c:numRef>
          </c:val>
        </c:ser>
        <c:dLbls>
          <c:showLegendKey val="0"/>
          <c:showVal val="0"/>
          <c:showCatName val="0"/>
          <c:showSerName val="0"/>
          <c:showPercent val="0"/>
          <c:showBubbleSize val="0"/>
        </c:dLbls>
        <c:gapWidth val="150"/>
        <c:axId val="2145067256"/>
        <c:axId val="2145073256"/>
      </c:barChart>
      <c:catAx>
        <c:axId val="2145067256"/>
        <c:scaling>
          <c:orientation val="minMax"/>
        </c:scaling>
        <c:delete val="0"/>
        <c:axPos val="b"/>
        <c:title>
          <c:tx>
            <c:rich>
              <a:bodyPr/>
              <a:lstStyle/>
              <a:p>
                <a:pPr>
                  <a:defRPr sz="900" b="1" i="0" u="none" strike="noStrike" baseline="0">
                    <a:solidFill>
                      <a:srgbClr val="000000"/>
                    </a:solidFill>
                    <a:latin typeface="Geneva"/>
                    <a:ea typeface="Geneva"/>
                    <a:cs typeface="Geneva"/>
                  </a:defRPr>
                </a:pPr>
                <a:r>
                  <a:rPr lang="en-US"/>
                  <a:t>% Vote</a:t>
                </a:r>
              </a:p>
            </c:rich>
          </c:tx>
          <c:layout>
            <c:manualLayout>
              <c:xMode val="edge"/>
              <c:yMode val="edge"/>
              <c:x val="0.524941739764715"/>
              <c:y val="0.91520536906570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5400000" vert="horz"/>
          <a:lstStyle/>
          <a:p>
            <a:pPr>
              <a:defRPr sz="900" b="0" i="0" u="none" strike="noStrike" baseline="0">
                <a:solidFill>
                  <a:srgbClr val="000000"/>
                </a:solidFill>
                <a:latin typeface="Geneva"/>
                <a:ea typeface="Geneva"/>
                <a:cs typeface="Geneva"/>
              </a:defRPr>
            </a:pPr>
            <a:endParaRPr lang="en-US"/>
          </a:p>
        </c:txPr>
        <c:crossAx val="2145073256"/>
        <c:crosses val="autoZero"/>
        <c:auto val="1"/>
        <c:lblAlgn val="ctr"/>
        <c:lblOffset val="100"/>
        <c:tickLblSkip val="1"/>
        <c:tickMarkSkip val="1"/>
        <c:noMultiLvlLbl val="0"/>
      </c:catAx>
      <c:valAx>
        <c:axId val="2145073256"/>
        <c:scaling>
          <c:orientation val="minMax"/>
        </c:scaling>
        <c:delete val="0"/>
        <c:axPos val="l"/>
        <c:majorGridlines>
          <c:spPr>
            <a:ln w="3175">
              <a:solidFill>
                <a:srgbClr val="000000"/>
              </a:solidFill>
              <a:prstDash val="solid"/>
            </a:ln>
          </c:spPr>
        </c:majorGridlines>
        <c:title>
          <c:tx>
            <c:rich>
              <a:bodyPr/>
              <a:lstStyle/>
              <a:p>
                <a:pPr>
                  <a:defRPr sz="900" b="1" i="0" u="none" strike="noStrike" baseline="0">
                    <a:solidFill>
                      <a:srgbClr val="000000"/>
                    </a:solidFill>
                    <a:latin typeface="Geneva"/>
                    <a:ea typeface="Geneva"/>
                    <a:cs typeface="Geneva"/>
                  </a:defRPr>
                </a:pPr>
                <a:r>
                  <a:rPr lang="en-US"/>
                  <a:t>Number Counties</a:t>
                </a:r>
              </a:p>
            </c:rich>
          </c:tx>
          <c:layout>
            <c:manualLayout>
              <c:xMode val="edge"/>
              <c:yMode val="edge"/>
              <c:x val="0.0308788598574822"/>
              <c:y val="0.36549730625777"/>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Geneva"/>
                <a:ea typeface="Geneva"/>
                <a:cs typeface="Geneva"/>
              </a:defRPr>
            </a:pPr>
            <a:endParaRPr lang="en-US"/>
          </a:p>
        </c:txPr>
        <c:crossAx val="2145067256"/>
        <c:crosses val="autoZero"/>
        <c:crossBetween val="between"/>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drawings/_rels/drawing1.xml.rels><?xml version="1.0" encoding="UTF-8" standalone="yes"?>
<Relationships xmlns="http://schemas.openxmlformats.org/package/2006/relationships"><Relationship Id="rId10" Type="http://schemas.openxmlformats.org/officeDocument/2006/relationships/chart" Target="../charts/chart10.xml"/><Relationship Id="rId11" Type="http://schemas.openxmlformats.org/officeDocument/2006/relationships/chart" Target="../charts/chart11.xml"/><Relationship Id="rId12" Type="http://schemas.openxmlformats.org/officeDocument/2006/relationships/chart" Target="../charts/chart12.xml"/><Relationship Id="rId13" Type="http://schemas.openxmlformats.org/officeDocument/2006/relationships/chart" Target="../charts/chart13.xml"/><Relationship Id="rId14" Type="http://schemas.openxmlformats.org/officeDocument/2006/relationships/chart" Target="../charts/chart14.xml"/><Relationship Id="rId15" Type="http://schemas.openxmlformats.org/officeDocument/2006/relationships/chart" Target="../charts/chart15.xml"/><Relationship Id="rId16" Type="http://schemas.openxmlformats.org/officeDocument/2006/relationships/chart" Target="../charts/chart16.xml"/><Relationship Id="rId17" Type="http://schemas.openxmlformats.org/officeDocument/2006/relationships/chart" Target="../charts/chart17.xml"/><Relationship Id="rId18" Type="http://schemas.openxmlformats.org/officeDocument/2006/relationships/chart" Target="../charts/chart18.xml"/><Relationship Id="rId19" Type="http://schemas.openxmlformats.org/officeDocument/2006/relationships/chart" Target="../charts/chart19.xml"/><Relationship Id="rId60" Type="http://schemas.openxmlformats.org/officeDocument/2006/relationships/chart" Target="../charts/chart60.xml"/><Relationship Id="rId61" Type="http://schemas.openxmlformats.org/officeDocument/2006/relationships/chart" Target="../charts/chart61.xml"/><Relationship Id="rId62" Type="http://schemas.openxmlformats.org/officeDocument/2006/relationships/chart" Target="../charts/chart62.xml"/><Relationship Id="rId63" Type="http://schemas.openxmlformats.org/officeDocument/2006/relationships/chart" Target="../charts/chart63.xml"/><Relationship Id="rId64" Type="http://schemas.openxmlformats.org/officeDocument/2006/relationships/chart" Target="../charts/chart64.xml"/><Relationship Id="rId65" Type="http://schemas.openxmlformats.org/officeDocument/2006/relationships/chart" Target="../charts/chart65.xml"/><Relationship Id="rId66" Type="http://schemas.openxmlformats.org/officeDocument/2006/relationships/chart" Target="../charts/chart66.xml"/><Relationship Id="rId67" Type="http://schemas.openxmlformats.org/officeDocument/2006/relationships/chart" Target="../charts/chart67.xml"/><Relationship Id="rId68" Type="http://schemas.openxmlformats.org/officeDocument/2006/relationships/chart" Target="../charts/chart68.xml"/><Relationship Id="rId69" Type="http://schemas.openxmlformats.org/officeDocument/2006/relationships/chart" Target="../charts/chart69.xml"/><Relationship Id="rId120" Type="http://schemas.openxmlformats.org/officeDocument/2006/relationships/chart" Target="../charts/chart120.xml"/><Relationship Id="rId121" Type="http://schemas.openxmlformats.org/officeDocument/2006/relationships/chart" Target="../charts/chart121.xml"/><Relationship Id="rId122" Type="http://schemas.openxmlformats.org/officeDocument/2006/relationships/chart" Target="../charts/chart122.xml"/><Relationship Id="rId123" Type="http://schemas.openxmlformats.org/officeDocument/2006/relationships/chart" Target="../charts/chart123.xml"/><Relationship Id="rId40" Type="http://schemas.openxmlformats.org/officeDocument/2006/relationships/chart" Target="../charts/chart40.xml"/><Relationship Id="rId41" Type="http://schemas.openxmlformats.org/officeDocument/2006/relationships/chart" Target="../charts/chart41.xml"/><Relationship Id="rId42" Type="http://schemas.openxmlformats.org/officeDocument/2006/relationships/chart" Target="../charts/chart42.xml"/><Relationship Id="rId90" Type="http://schemas.openxmlformats.org/officeDocument/2006/relationships/chart" Target="../charts/chart90.xml"/><Relationship Id="rId91" Type="http://schemas.openxmlformats.org/officeDocument/2006/relationships/chart" Target="../charts/chart91.xml"/><Relationship Id="rId92" Type="http://schemas.openxmlformats.org/officeDocument/2006/relationships/chart" Target="../charts/chart92.xml"/><Relationship Id="rId93" Type="http://schemas.openxmlformats.org/officeDocument/2006/relationships/chart" Target="../charts/chart93.xml"/><Relationship Id="rId94" Type="http://schemas.openxmlformats.org/officeDocument/2006/relationships/chart" Target="../charts/chart94.xml"/><Relationship Id="rId95" Type="http://schemas.openxmlformats.org/officeDocument/2006/relationships/chart" Target="../charts/chart95.xml"/><Relationship Id="rId96" Type="http://schemas.openxmlformats.org/officeDocument/2006/relationships/chart" Target="../charts/chart96.xml"/><Relationship Id="rId101" Type="http://schemas.openxmlformats.org/officeDocument/2006/relationships/chart" Target="../charts/chart101.xml"/><Relationship Id="rId102" Type="http://schemas.openxmlformats.org/officeDocument/2006/relationships/chart" Target="../charts/chart102.xml"/><Relationship Id="rId103" Type="http://schemas.openxmlformats.org/officeDocument/2006/relationships/chart" Target="../charts/chart103.xml"/><Relationship Id="rId104" Type="http://schemas.openxmlformats.org/officeDocument/2006/relationships/chart" Target="../charts/chart104.xml"/><Relationship Id="rId105" Type="http://schemas.openxmlformats.org/officeDocument/2006/relationships/chart" Target="../charts/chart105.xml"/><Relationship Id="rId106" Type="http://schemas.openxmlformats.org/officeDocument/2006/relationships/chart" Target="../charts/chart106.xml"/><Relationship Id="rId107" Type="http://schemas.openxmlformats.org/officeDocument/2006/relationships/chart" Target="../charts/chart107.xml"/><Relationship Id="rId108" Type="http://schemas.openxmlformats.org/officeDocument/2006/relationships/chart" Target="../charts/chart108.xml"/><Relationship Id="rId109" Type="http://schemas.openxmlformats.org/officeDocument/2006/relationships/chart" Target="../charts/chart109.xml"/><Relationship Id="rId97" Type="http://schemas.openxmlformats.org/officeDocument/2006/relationships/chart" Target="../charts/chart97.xml"/><Relationship Id="rId98" Type="http://schemas.openxmlformats.org/officeDocument/2006/relationships/chart" Target="../charts/chart98.xml"/><Relationship Id="rId99" Type="http://schemas.openxmlformats.org/officeDocument/2006/relationships/chart" Target="../charts/chart99.xml"/><Relationship Id="rId43" Type="http://schemas.openxmlformats.org/officeDocument/2006/relationships/chart" Target="../charts/chart43.xml"/><Relationship Id="rId44" Type="http://schemas.openxmlformats.org/officeDocument/2006/relationships/chart" Target="../charts/chart44.xml"/><Relationship Id="rId45" Type="http://schemas.openxmlformats.org/officeDocument/2006/relationships/chart" Target="../charts/chart45.xml"/><Relationship Id="rId46" Type="http://schemas.openxmlformats.org/officeDocument/2006/relationships/chart" Target="../charts/chart46.xml"/><Relationship Id="rId47" Type="http://schemas.openxmlformats.org/officeDocument/2006/relationships/chart" Target="../charts/chart47.xml"/><Relationship Id="rId48" Type="http://schemas.openxmlformats.org/officeDocument/2006/relationships/chart" Target="../charts/chart48.xml"/><Relationship Id="rId49" Type="http://schemas.openxmlformats.org/officeDocument/2006/relationships/chart" Target="../charts/chart49.xml"/><Relationship Id="rId100" Type="http://schemas.openxmlformats.org/officeDocument/2006/relationships/chart" Target="../charts/chart100.xml"/><Relationship Id="rId20" Type="http://schemas.openxmlformats.org/officeDocument/2006/relationships/chart" Target="../charts/chart20.xml"/><Relationship Id="rId21" Type="http://schemas.openxmlformats.org/officeDocument/2006/relationships/chart" Target="../charts/chart21.xml"/><Relationship Id="rId22" Type="http://schemas.openxmlformats.org/officeDocument/2006/relationships/chart" Target="../charts/chart22.xml"/><Relationship Id="rId70" Type="http://schemas.openxmlformats.org/officeDocument/2006/relationships/chart" Target="../charts/chart70.xml"/><Relationship Id="rId71" Type="http://schemas.openxmlformats.org/officeDocument/2006/relationships/chart" Target="../charts/chart71.xml"/><Relationship Id="rId72" Type="http://schemas.openxmlformats.org/officeDocument/2006/relationships/chart" Target="../charts/chart72.xml"/><Relationship Id="rId73" Type="http://schemas.openxmlformats.org/officeDocument/2006/relationships/chart" Target="../charts/chart73.xml"/><Relationship Id="rId74" Type="http://schemas.openxmlformats.org/officeDocument/2006/relationships/chart" Target="../charts/chart74.xml"/><Relationship Id="rId75" Type="http://schemas.openxmlformats.org/officeDocument/2006/relationships/chart" Target="../charts/chart75.xml"/><Relationship Id="rId76" Type="http://schemas.openxmlformats.org/officeDocument/2006/relationships/chart" Target="../charts/chart76.xml"/><Relationship Id="rId77" Type="http://schemas.openxmlformats.org/officeDocument/2006/relationships/chart" Target="../charts/chart77.xml"/><Relationship Id="rId78" Type="http://schemas.openxmlformats.org/officeDocument/2006/relationships/chart" Target="../charts/chart78.xml"/><Relationship Id="rId79" Type="http://schemas.openxmlformats.org/officeDocument/2006/relationships/chart" Target="../charts/chart79.xml"/><Relationship Id="rId23" Type="http://schemas.openxmlformats.org/officeDocument/2006/relationships/chart" Target="../charts/chart23.xml"/><Relationship Id="rId24" Type="http://schemas.openxmlformats.org/officeDocument/2006/relationships/chart" Target="../charts/chart24.xml"/><Relationship Id="rId25" Type="http://schemas.openxmlformats.org/officeDocument/2006/relationships/chart" Target="../charts/chart25.xml"/><Relationship Id="rId26" Type="http://schemas.openxmlformats.org/officeDocument/2006/relationships/chart" Target="../charts/chart26.xml"/><Relationship Id="rId27" Type="http://schemas.openxmlformats.org/officeDocument/2006/relationships/chart" Target="../charts/chart27.xml"/><Relationship Id="rId28" Type="http://schemas.openxmlformats.org/officeDocument/2006/relationships/chart" Target="../charts/chart28.xml"/><Relationship Id="rId29" Type="http://schemas.openxmlformats.org/officeDocument/2006/relationships/chart" Target="../charts/chart29.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 Id="rId9" Type="http://schemas.openxmlformats.org/officeDocument/2006/relationships/chart" Target="../charts/chart9.xml"/><Relationship Id="rId50" Type="http://schemas.openxmlformats.org/officeDocument/2006/relationships/chart" Target="../charts/chart50.xml"/><Relationship Id="rId51" Type="http://schemas.openxmlformats.org/officeDocument/2006/relationships/chart" Target="../charts/chart51.xml"/><Relationship Id="rId52" Type="http://schemas.openxmlformats.org/officeDocument/2006/relationships/chart" Target="../charts/chart52.xml"/><Relationship Id="rId53" Type="http://schemas.openxmlformats.org/officeDocument/2006/relationships/chart" Target="../charts/chart53.xml"/><Relationship Id="rId54" Type="http://schemas.openxmlformats.org/officeDocument/2006/relationships/chart" Target="../charts/chart54.xml"/><Relationship Id="rId55" Type="http://schemas.openxmlformats.org/officeDocument/2006/relationships/chart" Target="../charts/chart55.xml"/><Relationship Id="rId56" Type="http://schemas.openxmlformats.org/officeDocument/2006/relationships/chart" Target="../charts/chart56.xml"/><Relationship Id="rId57" Type="http://schemas.openxmlformats.org/officeDocument/2006/relationships/chart" Target="../charts/chart57.xml"/><Relationship Id="rId58" Type="http://schemas.openxmlformats.org/officeDocument/2006/relationships/chart" Target="../charts/chart58.xml"/><Relationship Id="rId59" Type="http://schemas.openxmlformats.org/officeDocument/2006/relationships/chart" Target="../charts/chart59.xml"/><Relationship Id="rId110" Type="http://schemas.openxmlformats.org/officeDocument/2006/relationships/chart" Target="../charts/chart110.xml"/><Relationship Id="rId111" Type="http://schemas.openxmlformats.org/officeDocument/2006/relationships/chart" Target="../charts/chart111.xml"/><Relationship Id="rId112" Type="http://schemas.openxmlformats.org/officeDocument/2006/relationships/chart" Target="../charts/chart112.xml"/><Relationship Id="rId113" Type="http://schemas.openxmlformats.org/officeDocument/2006/relationships/chart" Target="../charts/chart113.xml"/><Relationship Id="rId114" Type="http://schemas.openxmlformats.org/officeDocument/2006/relationships/chart" Target="../charts/chart114.xml"/><Relationship Id="rId115" Type="http://schemas.openxmlformats.org/officeDocument/2006/relationships/chart" Target="../charts/chart115.xml"/><Relationship Id="rId116" Type="http://schemas.openxmlformats.org/officeDocument/2006/relationships/chart" Target="../charts/chart116.xml"/><Relationship Id="rId117" Type="http://schemas.openxmlformats.org/officeDocument/2006/relationships/chart" Target="../charts/chart117.xml"/><Relationship Id="rId118" Type="http://schemas.openxmlformats.org/officeDocument/2006/relationships/chart" Target="../charts/chart118.xml"/><Relationship Id="rId119" Type="http://schemas.openxmlformats.org/officeDocument/2006/relationships/chart" Target="../charts/chart119.xml"/><Relationship Id="rId30" Type="http://schemas.openxmlformats.org/officeDocument/2006/relationships/chart" Target="../charts/chart30.xml"/><Relationship Id="rId31" Type="http://schemas.openxmlformats.org/officeDocument/2006/relationships/chart" Target="../charts/chart31.xml"/><Relationship Id="rId32" Type="http://schemas.openxmlformats.org/officeDocument/2006/relationships/chart" Target="../charts/chart32.xml"/><Relationship Id="rId33" Type="http://schemas.openxmlformats.org/officeDocument/2006/relationships/chart" Target="../charts/chart33.xml"/><Relationship Id="rId34" Type="http://schemas.openxmlformats.org/officeDocument/2006/relationships/chart" Target="../charts/chart34.xml"/><Relationship Id="rId35" Type="http://schemas.openxmlformats.org/officeDocument/2006/relationships/chart" Target="../charts/chart35.xml"/><Relationship Id="rId36" Type="http://schemas.openxmlformats.org/officeDocument/2006/relationships/chart" Target="../charts/chart36.xml"/><Relationship Id="rId37" Type="http://schemas.openxmlformats.org/officeDocument/2006/relationships/chart" Target="../charts/chart37.xml"/><Relationship Id="rId38" Type="http://schemas.openxmlformats.org/officeDocument/2006/relationships/chart" Target="../charts/chart38.xml"/><Relationship Id="rId39" Type="http://schemas.openxmlformats.org/officeDocument/2006/relationships/chart" Target="../charts/chart39.xml"/><Relationship Id="rId80" Type="http://schemas.openxmlformats.org/officeDocument/2006/relationships/chart" Target="../charts/chart80.xml"/><Relationship Id="rId81" Type="http://schemas.openxmlformats.org/officeDocument/2006/relationships/chart" Target="../charts/chart81.xml"/><Relationship Id="rId82" Type="http://schemas.openxmlformats.org/officeDocument/2006/relationships/chart" Target="../charts/chart82.xml"/><Relationship Id="rId83" Type="http://schemas.openxmlformats.org/officeDocument/2006/relationships/chart" Target="../charts/chart83.xml"/><Relationship Id="rId84" Type="http://schemas.openxmlformats.org/officeDocument/2006/relationships/chart" Target="../charts/chart84.xml"/><Relationship Id="rId85" Type="http://schemas.openxmlformats.org/officeDocument/2006/relationships/chart" Target="../charts/chart85.xml"/><Relationship Id="rId86" Type="http://schemas.openxmlformats.org/officeDocument/2006/relationships/chart" Target="../charts/chart86.xml"/><Relationship Id="rId87" Type="http://schemas.openxmlformats.org/officeDocument/2006/relationships/chart" Target="../charts/chart87.xml"/><Relationship Id="rId88" Type="http://schemas.openxmlformats.org/officeDocument/2006/relationships/chart" Target="../charts/chart88.xml"/><Relationship Id="rId89" Type="http://schemas.openxmlformats.org/officeDocument/2006/relationships/chart" Target="../charts/chart89.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26.xml"/><Relationship Id="rId4" Type="http://schemas.openxmlformats.org/officeDocument/2006/relationships/chart" Target="../charts/chart127.xml"/><Relationship Id="rId1" Type="http://schemas.openxmlformats.org/officeDocument/2006/relationships/chart" Target="../charts/chart124.xml"/><Relationship Id="rId2" Type="http://schemas.openxmlformats.org/officeDocument/2006/relationships/chart" Target="../charts/chart125.xml"/></Relationships>
</file>

<file path=xl/drawings/drawing1.xml><?xml version="1.0" encoding="utf-8"?>
<xdr:wsDr xmlns:xdr="http://schemas.openxmlformats.org/drawingml/2006/spreadsheetDrawing" xmlns:a="http://schemas.openxmlformats.org/drawingml/2006/main">
  <xdr:twoCellAnchor>
    <xdr:from>
      <xdr:col>10</xdr:col>
      <xdr:colOff>0</xdr:colOff>
      <xdr:row>1</xdr:row>
      <xdr:rowOff>0</xdr:rowOff>
    </xdr:from>
    <xdr:to>
      <xdr:col>10</xdr:col>
      <xdr:colOff>2006600</xdr:colOff>
      <xdr:row>11</xdr:row>
      <xdr:rowOff>127000</xdr:rowOff>
    </xdr:to>
    <xdr:graphicFrame macro="">
      <xdr:nvGraphicFramePr>
        <xdr:cNvPr id="1019048" name="Chart 5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1</xdr:row>
      <xdr:rowOff>0</xdr:rowOff>
    </xdr:from>
    <xdr:to>
      <xdr:col>11</xdr:col>
      <xdr:colOff>2006600</xdr:colOff>
      <xdr:row>11</xdr:row>
      <xdr:rowOff>127000</xdr:rowOff>
    </xdr:to>
    <xdr:graphicFrame macro="">
      <xdr:nvGraphicFramePr>
        <xdr:cNvPr id="1019049" name="Chart 6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0</xdr:colOff>
      <xdr:row>1</xdr:row>
      <xdr:rowOff>0</xdr:rowOff>
    </xdr:from>
    <xdr:to>
      <xdr:col>12</xdr:col>
      <xdr:colOff>2006600</xdr:colOff>
      <xdr:row>11</xdr:row>
      <xdr:rowOff>127000</xdr:rowOff>
    </xdr:to>
    <xdr:graphicFrame macro="">
      <xdr:nvGraphicFramePr>
        <xdr:cNvPr id="1019050" name="Chart 6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0</xdr:colOff>
      <xdr:row>1</xdr:row>
      <xdr:rowOff>0</xdr:rowOff>
    </xdr:from>
    <xdr:to>
      <xdr:col>13</xdr:col>
      <xdr:colOff>2006600</xdr:colOff>
      <xdr:row>11</xdr:row>
      <xdr:rowOff>127000</xdr:rowOff>
    </xdr:to>
    <xdr:graphicFrame macro="">
      <xdr:nvGraphicFramePr>
        <xdr:cNvPr id="1019051" name="Chart 6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0</xdr:colOff>
      <xdr:row>1</xdr:row>
      <xdr:rowOff>0</xdr:rowOff>
    </xdr:from>
    <xdr:to>
      <xdr:col>14</xdr:col>
      <xdr:colOff>2006600</xdr:colOff>
      <xdr:row>11</xdr:row>
      <xdr:rowOff>127000</xdr:rowOff>
    </xdr:to>
    <xdr:graphicFrame macro="">
      <xdr:nvGraphicFramePr>
        <xdr:cNvPr id="1019052" name="Chart 6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0</xdr:colOff>
      <xdr:row>1</xdr:row>
      <xdr:rowOff>0</xdr:rowOff>
    </xdr:from>
    <xdr:to>
      <xdr:col>15</xdr:col>
      <xdr:colOff>2006600</xdr:colOff>
      <xdr:row>11</xdr:row>
      <xdr:rowOff>127000</xdr:rowOff>
    </xdr:to>
    <xdr:graphicFrame macro="">
      <xdr:nvGraphicFramePr>
        <xdr:cNvPr id="1019053" name="Chart 6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0</xdr:colOff>
      <xdr:row>13</xdr:row>
      <xdr:rowOff>0</xdr:rowOff>
    </xdr:from>
    <xdr:to>
      <xdr:col>10</xdr:col>
      <xdr:colOff>2006600</xdr:colOff>
      <xdr:row>23</xdr:row>
      <xdr:rowOff>127000</xdr:rowOff>
    </xdr:to>
    <xdr:graphicFrame macro="">
      <xdr:nvGraphicFramePr>
        <xdr:cNvPr id="1019054" name="Chart 6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0</xdr:colOff>
      <xdr:row>13</xdr:row>
      <xdr:rowOff>0</xdr:rowOff>
    </xdr:from>
    <xdr:to>
      <xdr:col>11</xdr:col>
      <xdr:colOff>2006600</xdr:colOff>
      <xdr:row>23</xdr:row>
      <xdr:rowOff>127000</xdr:rowOff>
    </xdr:to>
    <xdr:graphicFrame macro="">
      <xdr:nvGraphicFramePr>
        <xdr:cNvPr id="1019055" name="Chart 6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0</xdr:colOff>
      <xdr:row>13</xdr:row>
      <xdr:rowOff>0</xdr:rowOff>
    </xdr:from>
    <xdr:to>
      <xdr:col>12</xdr:col>
      <xdr:colOff>2006600</xdr:colOff>
      <xdr:row>23</xdr:row>
      <xdr:rowOff>127000</xdr:rowOff>
    </xdr:to>
    <xdr:graphicFrame macro="">
      <xdr:nvGraphicFramePr>
        <xdr:cNvPr id="1019056" name="Chart 6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0</xdr:colOff>
      <xdr:row>13</xdr:row>
      <xdr:rowOff>0</xdr:rowOff>
    </xdr:from>
    <xdr:to>
      <xdr:col>13</xdr:col>
      <xdr:colOff>2006600</xdr:colOff>
      <xdr:row>23</xdr:row>
      <xdr:rowOff>127000</xdr:rowOff>
    </xdr:to>
    <xdr:graphicFrame macro="">
      <xdr:nvGraphicFramePr>
        <xdr:cNvPr id="1019057" name="Chart 6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0</xdr:colOff>
      <xdr:row>13</xdr:row>
      <xdr:rowOff>0</xdr:rowOff>
    </xdr:from>
    <xdr:to>
      <xdr:col>14</xdr:col>
      <xdr:colOff>2006600</xdr:colOff>
      <xdr:row>23</xdr:row>
      <xdr:rowOff>127000</xdr:rowOff>
    </xdr:to>
    <xdr:graphicFrame macro="">
      <xdr:nvGraphicFramePr>
        <xdr:cNvPr id="1019058" name="Chart 6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0</xdr:colOff>
      <xdr:row>13</xdr:row>
      <xdr:rowOff>0</xdr:rowOff>
    </xdr:from>
    <xdr:to>
      <xdr:col>15</xdr:col>
      <xdr:colOff>2006600</xdr:colOff>
      <xdr:row>23</xdr:row>
      <xdr:rowOff>127000</xdr:rowOff>
    </xdr:to>
    <xdr:graphicFrame macro="">
      <xdr:nvGraphicFramePr>
        <xdr:cNvPr id="1019059" name="Chart 7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0</xdr:colOff>
      <xdr:row>25</xdr:row>
      <xdr:rowOff>0</xdr:rowOff>
    </xdr:from>
    <xdr:to>
      <xdr:col>10</xdr:col>
      <xdr:colOff>2006600</xdr:colOff>
      <xdr:row>35</xdr:row>
      <xdr:rowOff>127000</xdr:rowOff>
    </xdr:to>
    <xdr:graphicFrame macro="">
      <xdr:nvGraphicFramePr>
        <xdr:cNvPr id="1019060" name="Chart 7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25</xdr:row>
      <xdr:rowOff>0</xdr:rowOff>
    </xdr:from>
    <xdr:to>
      <xdr:col>11</xdr:col>
      <xdr:colOff>2006600</xdr:colOff>
      <xdr:row>35</xdr:row>
      <xdr:rowOff>127000</xdr:rowOff>
    </xdr:to>
    <xdr:graphicFrame macro="">
      <xdr:nvGraphicFramePr>
        <xdr:cNvPr id="1019061" name="Chart 7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0</xdr:colOff>
      <xdr:row>25</xdr:row>
      <xdr:rowOff>0</xdr:rowOff>
    </xdr:from>
    <xdr:to>
      <xdr:col>12</xdr:col>
      <xdr:colOff>2006600</xdr:colOff>
      <xdr:row>35</xdr:row>
      <xdr:rowOff>127000</xdr:rowOff>
    </xdr:to>
    <xdr:graphicFrame macro="">
      <xdr:nvGraphicFramePr>
        <xdr:cNvPr id="1019062" name="Chart 7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13</xdr:col>
      <xdr:colOff>0</xdr:colOff>
      <xdr:row>25</xdr:row>
      <xdr:rowOff>0</xdr:rowOff>
    </xdr:from>
    <xdr:to>
      <xdr:col>13</xdr:col>
      <xdr:colOff>2006600</xdr:colOff>
      <xdr:row>35</xdr:row>
      <xdr:rowOff>127000</xdr:rowOff>
    </xdr:to>
    <xdr:graphicFrame macro="">
      <xdr:nvGraphicFramePr>
        <xdr:cNvPr id="1019063" name="Chart 7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14</xdr:col>
      <xdr:colOff>0</xdr:colOff>
      <xdr:row>25</xdr:row>
      <xdr:rowOff>0</xdr:rowOff>
    </xdr:from>
    <xdr:to>
      <xdr:col>14</xdr:col>
      <xdr:colOff>2006600</xdr:colOff>
      <xdr:row>35</xdr:row>
      <xdr:rowOff>127000</xdr:rowOff>
    </xdr:to>
    <xdr:graphicFrame macro="">
      <xdr:nvGraphicFramePr>
        <xdr:cNvPr id="1019064" name="Chart 7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15</xdr:col>
      <xdr:colOff>0</xdr:colOff>
      <xdr:row>25</xdr:row>
      <xdr:rowOff>0</xdr:rowOff>
    </xdr:from>
    <xdr:to>
      <xdr:col>15</xdr:col>
      <xdr:colOff>2006600</xdr:colOff>
      <xdr:row>35</xdr:row>
      <xdr:rowOff>127000</xdr:rowOff>
    </xdr:to>
    <xdr:graphicFrame macro="">
      <xdr:nvGraphicFramePr>
        <xdr:cNvPr id="1019065" name="Chart 7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10</xdr:col>
      <xdr:colOff>0</xdr:colOff>
      <xdr:row>37</xdr:row>
      <xdr:rowOff>0</xdr:rowOff>
    </xdr:from>
    <xdr:to>
      <xdr:col>10</xdr:col>
      <xdr:colOff>2006600</xdr:colOff>
      <xdr:row>47</xdr:row>
      <xdr:rowOff>127000</xdr:rowOff>
    </xdr:to>
    <xdr:graphicFrame macro="">
      <xdr:nvGraphicFramePr>
        <xdr:cNvPr id="1019066" name="Chart 7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11</xdr:col>
      <xdr:colOff>0</xdr:colOff>
      <xdr:row>37</xdr:row>
      <xdr:rowOff>0</xdr:rowOff>
    </xdr:from>
    <xdr:to>
      <xdr:col>11</xdr:col>
      <xdr:colOff>2006600</xdr:colOff>
      <xdr:row>47</xdr:row>
      <xdr:rowOff>127000</xdr:rowOff>
    </xdr:to>
    <xdr:graphicFrame macro="">
      <xdr:nvGraphicFramePr>
        <xdr:cNvPr id="1019067" name="Chart 7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12</xdr:col>
      <xdr:colOff>0</xdr:colOff>
      <xdr:row>37</xdr:row>
      <xdr:rowOff>0</xdr:rowOff>
    </xdr:from>
    <xdr:to>
      <xdr:col>12</xdr:col>
      <xdr:colOff>2006600</xdr:colOff>
      <xdr:row>47</xdr:row>
      <xdr:rowOff>127000</xdr:rowOff>
    </xdr:to>
    <xdr:graphicFrame macro="">
      <xdr:nvGraphicFramePr>
        <xdr:cNvPr id="1019068" name="Chart 7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13</xdr:col>
      <xdr:colOff>0</xdr:colOff>
      <xdr:row>37</xdr:row>
      <xdr:rowOff>0</xdr:rowOff>
    </xdr:from>
    <xdr:to>
      <xdr:col>13</xdr:col>
      <xdr:colOff>2006600</xdr:colOff>
      <xdr:row>47</xdr:row>
      <xdr:rowOff>127000</xdr:rowOff>
    </xdr:to>
    <xdr:graphicFrame macro="">
      <xdr:nvGraphicFramePr>
        <xdr:cNvPr id="1019069" name="Chart 8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14</xdr:col>
      <xdr:colOff>0</xdr:colOff>
      <xdr:row>37</xdr:row>
      <xdr:rowOff>0</xdr:rowOff>
    </xdr:from>
    <xdr:to>
      <xdr:col>14</xdr:col>
      <xdr:colOff>2006600</xdr:colOff>
      <xdr:row>47</xdr:row>
      <xdr:rowOff>127000</xdr:rowOff>
    </xdr:to>
    <xdr:graphicFrame macro="">
      <xdr:nvGraphicFramePr>
        <xdr:cNvPr id="1019070" name="Chart 8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15</xdr:col>
      <xdr:colOff>0</xdr:colOff>
      <xdr:row>37</xdr:row>
      <xdr:rowOff>0</xdr:rowOff>
    </xdr:from>
    <xdr:to>
      <xdr:col>15</xdr:col>
      <xdr:colOff>2006600</xdr:colOff>
      <xdr:row>47</xdr:row>
      <xdr:rowOff>127000</xdr:rowOff>
    </xdr:to>
    <xdr:graphicFrame macro="">
      <xdr:nvGraphicFramePr>
        <xdr:cNvPr id="1019071" name="Chart 8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10</xdr:col>
      <xdr:colOff>0</xdr:colOff>
      <xdr:row>49</xdr:row>
      <xdr:rowOff>0</xdr:rowOff>
    </xdr:from>
    <xdr:to>
      <xdr:col>10</xdr:col>
      <xdr:colOff>2006600</xdr:colOff>
      <xdr:row>59</xdr:row>
      <xdr:rowOff>127000</xdr:rowOff>
    </xdr:to>
    <xdr:graphicFrame macro="">
      <xdr:nvGraphicFramePr>
        <xdr:cNvPr id="1019072" name="Chart 8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11</xdr:col>
      <xdr:colOff>0</xdr:colOff>
      <xdr:row>49</xdr:row>
      <xdr:rowOff>0</xdr:rowOff>
    </xdr:from>
    <xdr:to>
      <xdr:col>11</xdr:col>
      <xdr:colOff>2006600</xdr:colOff>
      <xdr:row>59</xdr:row>
      <xdr:rowOff>127000</xdr:rowOff>
    </xdr:to>
    <xdr:graphicFrame macro="">
      <xdr:nvGraphicFramePr>
        <xdr:cNvPr id="1019073" name="Chart 8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12</xdr:col>
      <xdr:colOff>0</xdr:colOff>
      <xdr:row>49</xdr:row>
      <xdr:rowOff>0</xdr:rowOff>
    </xdr:from>
    <xdr:to>
      <xdr:col>12</xdr:col>
      <xdr:colOff>2006600</xdr:colOff>
      <xdr:row>59</xdr:row>
      <xdr:rowOff>127000</xdr:rowOff>
    </xdr:to>
    <xdr:graphicFrame macro="">
      <xdr:nvGraphicFramePr>
        <xdr:cNvPr id="1019074" name="Chart 8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13</xdr:col>
      <xdr:colOff>0</xdr:colOff>
      <xdr:row>49</xdr:row>
      <xdr:rowOff>0</xdr:rowOff>
    </xdr:from>
    <xdr:to>
      <xdr:col>13</xdr:col>
      <xdr:colOff>2006600</xdr:colOff>
      <xdr:row>59</xdr:row>
      <xdr:rowOff>127000</xdr:rowOff>
    </xdr:to>
    <xdr:graphicFrame macro="">
      <xdr:nvGraphicFramePr>
        <xdr:cNvPr id="1019075" name="Chart 8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14</xdr:col>
      <xdr:colOff>0</xdr:colOff>
      <xdr:row>49</xdr:row>
      <xdr:rowOff>0</xdr:rowOff>
    </xdr:from>
    <xdr:to>
      <xdr:col>14</xdr:col>
      <xdr:colOff>2006600</xdr:colOff>
      <xdr:row>59</xdr:row>
      <xdr:rowOff>127000</xdr:rowOff>
    </xdr:to>
    <xdr:graphicFrame macro="">
      <xdr:nvGraphicFramePr>
        <xdr:cNvPr id="1019076" name="Chart 8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15</xdr:col>
      <xdr:colOff>0</xdr:colOff>
      <xdr:row>49</xdr:row>
      <xdr:rowOff>0</xdr:rowOff>
    </xdr:from>
    <xdr:to>
      <xdr:col>15</xdr:col>
      <xdr:colOff>2006600</xdr:colOff>
      <xdr:row>59</xdr:row>
      <xdr:rowOff>127000</xdr:rowOff>
    </xdr:to>
    <xdr:graphicFrame macro="">
      <xdr:nvGraphicFramePr>
        <xdr:cNvPr id="1019077" name="Chart 8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4</xdr:col>
      <xdr:colOff>0</xdr:colOff>
      <xdr:row>57</xdr:row>
      <xdr:rowOff>0</xdr:rowOff>
    </xdr:from>
    <xdr:to>
      <xdr:col>6</xdr:col>
      <xdr:colOff>101600</xdr:colOff>
      <xdr:row>67</xdr:row>
      <xdr:rowOff>127000</xdr:rowOff>
    </xdr:to>
    <xdr:graphicFrame macro="">
      <xdr:nvGraphicFramePr>
        <xdr:cNvPr id="1019078" name="Chart 9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7</xdr:col>
      <xdr:colOff>0</xdr:colOff>
      <xdr:row>57</xdr:row>
      <xdr:rowOff>0</xdr:rowOff>
    </xdr:from>
    <xdr:to>
      <xdr:col>9</xdr:col>
      <xdr:colOff>101600</xdr:colOff>
      <xdr:row>67</xdr:row>
      <xdr:rowOff>127000</xdr:rowOff>
    </xdr:to>
    <xdr:graphicFrame macro="">
      <xdr:nvGraphicFramePr>
        <xdr:cNvPr id="1019079" name="Chart 9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10</xdr:col>
      <xdr:colOff>0</xdr:colOff>
      <xdr:row>61</xdr:row>
      <xdr:rowOff>0</xdr:rowOff>
    </xdr:from>
    <xdr:to>
      <xdr:col>10</xdr:col>
      <xdr:colOff>2006600</xdr:colOff>
      <xdr:row>71</xdr:row>
      <xdr:rowOff>127000</xdr:rowOff>
    </xdr:to>
    <xdr:graphicFrame macro="">
      <xdr:nvGraphicFramePr>
        <xdr:cNvPr id="1019080" name="Chart 9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11</xdr:col>
      <xdr:colOff>0</xdr:colOff>
      <xdr:row>61</xdr:row>
      <xdr:rowOff>0</xdr:rowOff>
    </xdr:from>
    <xdr:to>
      <xdr:col>11</xdr:col>
      <xdr:colOff>2006600</xdr:colOff>
      <xdr:row>71</xdr:row>
      <xdr:rowOff>127000</xdr:rowOff>
    </xdr:to>
    <xdr:graphicFrame macro="">
      <xdr:nvGraphicFramePr>
        <xdr:cNvPr id="1019081" name="Chart 9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12</xdr:col>
      <xdr:colOff>0</xdr:colOff>
      <xdr:row>61</xdr:row>
      <xdr:rowOff>0</xdr:rowOff>
    </xdr:from>
    <xdr:to>
      <xdr:col>12</xdr:col>
      <xdr:colOff>2006600</xdr:colOff>
      <xdr:row>71</xdr:row>
      <xdr:rowOff>127000</xdr:rowOff>
    </xdr:to>
    <xdr:graphicFrame macro="">
      <xdr:nvGraphicFramePr>
        <xdr:cNvPr id="1019082" name="Chart 9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13</xdr:col>
      <xdr:colOff>0</xdr:colOff>
      <xdr:row>61</xdr:row>
      <xdr:rowOff>0</xdr:rowOff>
    </xdr:from>
    <xdr:to>
      <xdr:col>13</xdr:col>
      <xdr:colOff>2006600</xdr:colOff>
      <xdr:row>71</xdr:row>
      <xdr:rowOff>127000</xdr:rowOff>
    </xdr:to>
    <xdr:graphicFrame macro="">
      <xdr:nvGraphicFramePr>
        <xdr:cNvPr id="1019083" name="Chart 9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14</xdr:col>
      <xdr:colOff>0</xdr:colOff>
      <xdr:row>61</xdr:row>
      <xdr:rowOff>0</xdr:rowOff>
    </xdr:from>
    <xdr:to>
      <xdr:col>14</xdr:col>
      <xdr:colOff>2006600</xdr:colOff>
      <xdr:row>71</xdr:row>
      <xdr:rowOff>127000</xdr:rowOff>
    </xdr:to>
    <xdr:graphicFrame macro="">
      <xdr:nvGraphicFramePr>
        <xdr:cNvPr id="1019084" name="Chart 9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15</xdr:col>
      <xdr:colOff>0</xdr:colOff>
      <xdr:row>61</xdr:row>
      <xdr:rowOff>0</xdr:rowOff>
    </xdr:from>
    <xdr:to>
      <xdr:col>15</xdr:col>
      <xdr:colOff>2006600</xdr:colOff>
      <xdr:row>71</xdr:row>
      <xdr:rowOff>127000</xdr:rowOff>
    </xdr:to>
    <xdr:graphicFrame macro="">
      <xdr:nvGraphicFramePr>
        <xdr:cNvPr id="1019085" name="Chart 9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10</xdr:col>
      <xdr:colOff>0</xdr:colOff>
      <xdr:row>73</xdr:row>
      <xdr:rowOff>0</xdr:rowOff>
    </xdr:from>
    <xdr:to>
      <xdr:col>10</xdr:col>
      <xdr:colOff>2006600</xdr:colOff>
      <xdr:row>83</xdr:row>
      <xdr:rowOff>127000</xdr:rowOff>
    </xdr:to>
    <xdr:graphicFrame macro="">
      <xdr:nvGraphicFramePr>
        <xdr:cNvPr id="1019086" name="Chart 9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11</xdr:col>
      <xdr:colOff>0</xdr:colOff>
      <xdr:row>73</xdr:row>
      <xdr:rowOff>0</xdr:rowOff>
    </xdr:from>
    <xdr:to>
      <xdr:col>11</xdr:col>
      <xdr:colOff>2006600</xdr:colOff>
      <xdr:row>83</xdr:row>
      <xdr:rowOff>127000</xdr:rowOff>
    </xdr:to>
    <xdr:graphicFrame macro="">
      <xdr:nvGraphicFramePr>
        <xdr:cNvPr id="1019087" name="Chart 10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12</xdr:col>
      <xdr:colOff>0</xdr:colOff>
      <xdr:row>73</xdr:row>
      <xdr:rowOff>0</xdr:rowOff>
    </xdr:from>
    <xdr:to>
      <xdr:col>12</xdr:col>
      <xdr:colOff>2006600</xdr:colOff>
      <xdr:row>83</xdr:row>
      <xdr:rowOff>127000</xdr:rowOff>
    </xdr:to>
    <xdr:graphicFrame macro="">
      <xdr:nvGraphicFramePr>
        <xdr:cNvPr id="1019088" name="Chart 10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13</xdr:col>
      <xdr:colOff>0</xdr:colOff>
      <xdr:row>73</xdr:row>
      <xdr:rowOff>0</xdr:rowOff>
    </xdr:from>
    <xdr:to>
      <xdr:col>13</xdr:col>
      <xdr:colOff>2006600</xdr:colOff>
      <xdr:row>83</xdr:row>
      <xdr:rowOff>127000</xdr:rowOff>
    </xdr:to>
    <xdr:graphicFrame macro="">
      <xdr:nvGraphicFramePr>
        <xdr:cNvPr id="1019089" name="Chart 10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14</xdr:col>
      <xdr:colOff>0</xdr:colOff>
      <xdr:row>73</xdr:row>
      <xdr:rowOff>0</xdr:rowOff>
    </xdr:from>
    <xdr:to>
      <xdr:col>14</xdr:col>
      <xdr:colOff>2006600</xdr:colOff>
      <xdr:row>83</xdr:row>
      <xdr:rowOff>127000</xdr:rowOff>
    </xdr:to>
    <xdr:graphicFrame macro="">
      <xdr:nvGraphicFramePr>
        <xdr:cNvPr id="1019090" name="Chart 10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15</xdr:col>
      <xdr:colOff>0</xdr:colOff>
      <xdr:row>73</xdr:row>
      <xdr:rowOff>0</xdr:rowOff>
    </xdr:from>
    <xdr:to>
      <xdr:col>15</xdr:col>
      <xdr:colOff>2006600</xdr:colOff>
      <xdr:row>83</xdr:row>
      <xdr:rowOff>127000</xdr:rowOff>
    </xdr:to>
    <xdr:graphicFrame macro="">
      <xdr:nvGraphicFramePr>
        <xdr:cNvPr id="1019091" name="Chart 10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10</xdr:col>
      <xdr:colOff>0</xdr:colOff>
      <xdr:row>85</xdr:row>
      <xdr:rowOff>0</xdr:rowOff>
    </xdr:from>
    <xdr:to>
      <xdr:col>10</xdr:col>
      <xdr:colOff>2006600</xdr:colOff>
      <xdr:row>95</xdr:row>
      <xdr:rowOff>127000</xdr:rowOff>
    </xdr:to>
    <xdr:graphicFrame macro="">
      <xdr:nvGraphicFramePr>
        <xdr:cNvPr id="1019092" name="Chart 10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11</xdr:col>
      <xdr:colOff>0</xdr:colOff>
      <xdr:row>85</xdr:row>
      <xdr:rowOff>0</xdr:rowOff>
    </xdr:from>
    <xdr:to>
      <xdr:col>11</xdr:col>
      <xdr:colOff>2006600</xdr:colOff>
      <xdr:row>95</xdr:row>
      <xdr:rowOff>127000</xdr:rowOff>
    </xdr:to>
    <xdr:graphicFrame macro="">
      <xdr:nvGraphicFramePr>
        <xdr:cNvPr id="1019093" name="Chart 10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12</xdr:col>
      <xdr:colOff>0</xdr:colOff>
      <xdr:row>85</xdr:row>
      <xdr:rowOff>0</xdr:rowOff>
    </xdr:from>
    <xdr:to>
      <xdr:col>12</xdr:col>
      <xdr:colOff>2006600</xdr:colOff>
      <xdr:row>95</xdr:row>
      <xdr:rowOff>127000</xdr:rowOff>
    </xdr:to>
    <xdr:graphicFrame macro="">
      <xdr:nvGraphicFramePr>
        <xdr:cNvPr id="1019094" name="Chart 10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13</xdr:col>
      <xdr:colOff>0</xdr:colOff>
      <xdr:row>85</xdr:row>
      <xdr:rowOff>0</xdr:rowOff>
    </xdr:from>
    <xdr:to>
      <xdr:col>13</xdr:col>
      <xdr:colOff>2006600</xdr:colOff>
      <xdr:row>95</xdr:row>
      <xdr:rowOff>127000</xdr:rowOff>
    </xdr:to>
    <xdr:graphicFrame macro="">
      <xdr:nvGraphicFramePr>
        <xdr:cNvPr id="1019095" name="Chart 10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14</xdr:col>
      <xdr:colOff>0</xdr:colOff>
      <xdr:row>85</xdr:row>
      <xdr:rowOff>0</xdr:rowOff>
    </xdr:from>
    <xdr:to>
      <xdr:col>14</xdr:col>
      <xdr:colOff>2006600</xdr:colOff>
      <xdr:row>95</xdr:row>
      <xdr:rowOff>127000</xdr:rowOff>
    </xdr:to>
    <xdr:graphicFrame macro="">
      <xdr:nvGraphicFramePr>
        <xdr:cNvPr id="1019096" name="Chart 10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15</xdr:col>
      <xdr:colOff>0</xdr:colOff>
      <xdr:row>85</xdr:row>
      <xdr:rowOff>0</xdr:rowOff>
    </xdr:from>
    <xdr:to>
      <xdr:col>15</xdr:col>
      <xdr:colOff>2006600</xdr:colOff>
      <xdr:row>95</xdr:row>
      <xdr:rowOff>127000</xdr:rowOff>
    </xdr:to>
    <xdr:graphicFrame macro="">
      <xdr:nvGraphicFramePr>
        <xdr:cNvPr id="1019097" name="Chart 1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10</xdr:col>
      <xdr:colOff>0</xdr:colOff>
      <xdr:row>97</xdr:row>
      <xdr:rowOff>0</xdr:rowOff>
    </xdr:from>
    <xdr:to>
      <xdr:col>10</xdr:col>
      <xdr:colOff>2006600</xdr:colOff>
      <xdr:row>107</xdr:row>
      <xdr:rowOff>127000</xdr:rowOff>
    </xdr:to>
    <xdr:graphicFrame macro="">
      <xdr:nvGraphicFramePr>
        <xdr:cNvPr id="1019098" name="Chart 1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11</xdr:col>
      <xdr:colOff>0</xdr:colOff>
      <xdr:row>97</xdr:row>
      <xdr:rowOff>0</xdr:rowOff>
    </xdr:from>
    <xdr:to>
      <xdr:col>11</xdr:col>
      <xdr:colOff>2006600</xdr:colOff>
      <xdr:row>107</xdr:row>
      <xdr:rowOff>127000</xdr:rowOff>
    </xdr:to>
    <xdr:graphicFrame macro="">
      <xdr:nvGraphicFramePr>
        <xdr:cNvPr id="1019099" name="Chart 1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12</xdr:col>
      <xdr:colOff>0</xdr:colOff>
      <xdr:row>97</xdr:row>
      <xdr:rowOff>0</xdr:rowOff>
    </xdr:from>
    <xdr:to>
      <xdr:col>12</xdr:col>
      <xdr:colOff>2006600</xdr:colOff>
      <xdr:row>107</xdr:row>
      <xdr:rowOff>127000</xdr:rowOff>
    </xdr:to>
    <xdr:graphicFrame macro="">
      <xdr:nvGraphicFramePr>
        <xdr:cNvPr id="1019100" name="Chart 1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4</xdr:col>
      <xdr:colOff>38100</xdr:colOff>
      <xdr:row>72</xdr:row>
      <xdr:rowOff>50800</xdr:rowOff>
    </xdr:from>
    <xdr:to>
      <xdr:col>6</xdr:col>
      <xdr:colOff>139700</xdr:colOff>
      <xdr:row>83</xdr:row>
      <xdr:rowOff>12700</xdr:rowOff>
    </xdr:to>
    <xdr:graphicFrame macro="">
      <xdr:nvGraphicFramePr>
        <xdr:cNvPr id="1019101" name="Chart 1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4</xdr:col>
      <xdr:colOff>38100</xdr:colOff>
      <xdr:row>87</xdr:row>
      <xdr:rowOff>38100</xdr:rowOff>
    </xdr:from>
    <xdr:to>
      <xdr:col>6</xdr:col>
      <xdr:colOff>139700</xdr:colOff>
      <xdr:row>98</xdr:row>
      <xdr:rowOff>0</xdr:rowOff>
    </xdr:to>
    <xdr:graphicFrame macro="">
      <xdr:nvGraphicFramePr>
        <xdr:cNvPr id="1019102" name="Chart 1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4</xdr:col>
      <xdr:colOff>25400</xdr:colOff>
      <xdr:row>102</xdr:row>
      <xdr:rowOff>38100</xdr:rowOff>
    </xdr:from>
    <xdr:to>
      <xdr:col>6</xdr:col>
      <xdr:colOff>127000</xdr:colOff>
      <xdr:row>113</xdr:row>
      <xdr:rowOff>0</xdr:rowOff>
    </xdr:to>
    <xdr:graphicFrame macro="">
      <xdr:nvGraphicFramePr>
        <xdr:cNvPr id="1019103" name="Chart 1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10</xdr:col>
      <xdr:colOff>0</xdr:colOff>
      <xdr:row>156</xdr:row>
      <xdr:rowOff>12700</xdr:rowOff>
    </xdr:from>
    <xdr:to>
      <xdr:col>11</xdr:col>
      <xdr:colOff>0</xdr:colOff>
      <xdr:row>166</xdr:row>
      <xdr:rowOff>139700</xdr:rowOff>
    </xdr:to>
    <xdr:graphicFrame macro="">
      <xdr:nvGraphicFramePr>
        <xdr:cNvPr id="1019104" name="Chart 1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11</xdr:col>
      <xdr:colOff>0</xdr:colOff>
      <xdr:row>156</xdr:row>
      <xdr:rowOff>12700</xdr:rowOff>
    </xdr:from>
    <xdr:to>
      <xdr:col>12</xdr:col>
      <xdr:colOff>0</xdr:colOff>
      <xdr:row>166</xdr:row>
      <xdr:rowOff>139700</xdr:rowOff>
    </xdr:to>
    <xdr:graphicFrame macro="">
      <xdr:nvGraphicFramePr>
        <xdr:cNvPr id="1019105" name="Chart 1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12</xdr:col>
      <xdr:colOff>0</xdr:colOff>
      <xdr:row>156</xdr:row>
      <xdr:rowOff>12700</xdr:rowOff>
    </xdr:from>
    <xdr:to>
      <xdr:col>13</xdr:col>
      <xdr:colOff>0</xdr:colOff>
      <xdr:row>166</xdr:row>
      <xdr:rowOff>139700</xdr:rowOff>
    </xdr:to>
    <xdr:graphicFrame macro="">
      <xdr:nvGraphicFramePr>
        <xdr:cNvPr id="1019106" name="Chart 1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13</xdr:col>
      <xdr:colOff>0</xdr:colOff>
      <xdr:row>156</xdr:row>
      <xdr:rowOff>12700</xdr:rowOff>
    </xdr:from>
    <xdr:to>
      <xdr:col>14</xdr:col>
      <xdr:colOff>0</xdr:colOff>
      <xdr:row>166</xdr:row>
      <xdr:rowOff>139700</xdr:rowOff>
    </xdr:to>
    <xdr:graphicFrame macro="">
      <xdr:nvGraphicFramePr>
        <xdr:cNvPr id="1019107" name="Chart 1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14</xdr:col>
      <xdr:colOff>0</xdr:colOff>
      <xdr:row>156</xdr:row>
      <xdr:rowOff>12700</xdr:rowOff>
    </xdr:from>
    <xdr:to>
      <xdr:col>15</xdr:col>
      <xdr:colOff>0</xdr:colOff>
      <xdr:row>166</xdr:row>
      <xdr:rowOff>139700</xdr:rowOff>
    </xdr:to>
    <xdr:graphicFrame macro="">
      <xdr:nvGraphicFramePr>
        <xdr:cNvPr id="1019108" name="Chart 1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15</xdr:col>
      <xdr:colOff>0</xdr:colOff>
      <xdr:row>156</xdr:row>
      <xdr:rowOff>12700</xdr:rowOff>
    </xdr:from>
    <xdr:to>
      <xdr:col>16</xdr:col>
      <xdr:colOff>0</xdr:colOff>
      <xdr:row>166</xdr:row>
      <xdr:rowOff>139700</xdr:rowOff>
    </xdr:to>
    <xdr:graphicFrame macro="">
      <xdr:nvGraphicFramePr>
        <xdr:cNvPr id="1019109" name="Chart 1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16</xdr:col>
      <xdr:colOff>0</xdr:colOff>
      <xdr:row>156</xdr:row>
      <xdr:rowOff>12700</xdr:rowOff>
    </xdr:from>
    <xdr:to>
      <xdr:col>17</xdr:col>
      <xdr:colOff>0</xdr:colOff>
      <xdr:row>166</xdr:row>
      <xdr:rowOff>139700</xdr:rowOff>
    </xdr:to>
    <xdr:graphicFrame macro="">
      <xdr:nvGraphicFramePr>
        <xdr:cNvPr id="1019110" name="Chart 1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10</xdr:col>
      <xdr:colOff>0</xdr:colOff>
      <xdr:row>168</xdr:row>
      <xdr:rowOff>0</xdr:rowOff>
    </xdr:from>
    <xdr:to>
      <xdr:col>11</xdr:col>
      <xdr:colOff>0</xdr:colOff>
      <xdr:row>178</xdr:row>
      <xdr:rowOff>127000</xdr:rowOff>
    </xdr:to>
    <xdr:graphicFrame macro="">
      <xdr:nvGraphicFramePr>
        <xdr:cNvPr id="1019111" name="Chart 1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11</xdr:col>
      <xdr:colOff>0</xdr:colOff>
      <xdr:row>168</xdr:row>
      <xdr:rowOff>0</xdr:rowOff>
    </xdr:from>
    <xdr:to>
      <xdr:col>12</xdr:col>
      <xdr:colOff>0</xdr:colOff>
      <xdr:row>178</xdr:row>
      <xdr:rowOff>127000</xdr:rowOff>
    </xdr:to>
    <xdr:graphicFrame macro="">
      <xdr:nvGraphicFramePr>
        <xdr:cNvPr id="1019112" name="Chart 1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12</xdr:col>
      <xdr:colOff>0</xdr:colOff>
      <xdr:row>168</xdr:row>
      <xdr:rowOff>0</xdr:rowOff>
    </xdr:from>
    <xdr:to>
      <xdr:col>13</xdr:col>
      <xdr:colOff>0</xdr:colOff>
      <xdr:row>178</xdr:row>
      <xdr:rowOff>127000</xdr:rowOff>
    </xdr:to>
    <xdr:graphicFrame macro="">
      <xdr:nvGraphicFramePr>
        <xdr:cNvPr id="1019113" name="Chart 1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13</xdr:col>
      <xdr:colOff>0</xdr:colOff>
      <xdr:row>168</xdr:row>
      <xdr:rowOff>0</xdr:rowOff>
    </xdr:from>
    <xdr:to>
      <xdr:col>14</xdr:col>
      <xdr:colOff>0</xdr:colOff>
      <xdr:row>178</xdr:row>
      <xdr:rowOff>127000</xdr:rowOff>
    </xdr:to>
    <xdr:graphicFrame macro="">
      <xdr:nvGraphicFramePr>
        <xdr:cNvPr id="1019114" name="Chart 1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14</xdr:col>
      <xdr:colOff>0</xdr:colOff>
      <xdr:row>168</xdr:row>
      <xdr:rowOff>0</xdr:rowOff>
    </xdr:from>
    <xdr:to>
      <xdr:col>15</xdr:col>
      <xdr:colOff>0</xdr:colOff>
      <xdr:row>178</xdr:row>
      <xdr:rowOff>127000</xdr:rowOff>
    </xdr:to>
    <xdr:graphicFrame macro="">
      <xdr:nvGraphicFramePr>
        <xdr:cNvPr id="1019115" name="Chart 1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15</xdr:col>
      <xdr:colOff>0</xdr:colOff>
      <xdr:row>168</xdr:row>
      <xdr:rowOff>0</xdr:rowOff>
    </xdr:from>
    <xdr:to>
      <xdr:col>16</xdr:col>
      <xdr:colOff>0</xdr:colOff>
      <xdr:row>178</xdr:row>
      <xdr:rowOff>127000</xdr:rowOff>
    </xdr:to>
    <xdr:graphicFrame macro="">
      <xdr:nvGraphicFramePr>
        <xdr:cNvPr id="1019116" name="Chart 1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16</xdr:col>
      <xdr:colOff>0</xdr:colOff>
      <xdr:row>168</xdr:row>
      <xdr:rowOff>0</xdr:rowOff>
    </xdr:from>
    <xdr:to>
      <xdr:col>17</xdr:col>
      <xdr:colOff>0</xdr:colOff>
      <xdr:row>178</xdr:row>
      <xdr:rowOff>127000</xdr:rowOff>
    </xdr:to>
    <xdr:graphicFrame macro="">
      <xdr:nvGraphicFramePr>
        <xdr:cNvPr id="1019117" name="Chart 1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10</xdr:col>
      <xdr:colOff>0</xdr:colOff>
      <xdr:row>182</xdr:row>
      <xdr:rowOff>12700</xdr:rowOff>
    </xdr:from>
    <xdr:to>
      <xdr:col>11</xdr:col>
      <xdr:colOff>0</xdr:colOff>
      <xdr:row>192</xdr:row>
      <xdr:rowOff>139700</xdr:rowOff>
    </xdr:to>
    <xdr:graphicFrame macro="">
      <xdr:nvGraphicFramePr>
        <xdr:cNvPr id="1019118" name="Chart 1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11</xdr:col>
      <xdr:colOff>0</xdr:colOff>
      <xdr:row>182</xdr:row>
      <xdr:rowOff>12700</xdr:rowOff>
    </xdr:from>
    <xdr:to>
      <xdr:col>12</xdr:col>
      <xdr:colOff>0</xdr:colOff>
      <xdr:row>192</xdr:row>
      <xdr:rowOff>139700</xdr:rowOff>
    </xdr:to>
    <xdr:graphicFrame macro="">
      <xdr:nvGraphicFramePr>
        <xdr:cNvPr id="1019119" name="Chart 1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12</xdr:col>
      <xdr:colOff>0</xdr:colOff>
      <xdr:row>182</xdr:row>
      <xdr:rowOff>12700</xdr:rowOff>
    </xdr:from>
    <xdr:to>
      <xdr:col>13</xdr:col>
      <xdr:colOff>0</xdr:colOff>
      <xdr:row>192</xdr:row>
      <xdr:rowOff>139700</xdr:rowOff>
    </xdr:to>
    <xdr:graphicFrame macro="">
      <xdr:nvGraphicFramePr>
        <xdr:cNvPr id="1019120" name="Chart 1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13</xdr:col>
      <xdr:colOff>0</xdr:colOff>
      <xdr:row>182</xdr:row>
      <xdr:rowOff>12700</xdr:rowOff>
    </xdr:from>
    <xdr:to>
      <xdr:col>14</xdr:col>
      <xdr:colOff>0</xdr:colOff>
      <xdr:row>192</xdr:row>
      <xdr:rowOff>139700</xdr:rowOff>
    </xdr:to>
    <xdr:graphicFrame macro="">
      <xdr:nvGraphicFramePr>
        <xdr:cNvPr id="1019121" name="Chart 1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
        </a:graphicData>
      </a:graphic>
    </xdr:graphicFrame>
    <xdr:clientData/>
  </xdr:twoCellAnchor>
  <xdr:twoCellAnchor>
    <xdr:from>
      <xdr:col>14</xdr:col>
      <xdr:colOff>0</xdr:colOff>
      <xdr:row>182</xdr:row>
      <xdr:rowOff>12700</xdr:rowOff>
    </xdr:from>
    <xdr:to>
      <xdr:col>15</xdr:col>
      <xdr:colOff>0</xdr:colOff>
      <xdr:row>192</xdr:row>
      <xdr:rowOff>139700</xdr:rowOff>
    </xdr:to>
    <xdr:graphicFrame macro="">
      <xdr:nvGraphicFramePr>
        <xdr:cNvPr id="1019122" name="Chart 1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
        </a:graphicData>
      </a:graphic>
    </xdr:graphicFrame>
    <xdr:clientData/>
  </xdr:twoCellAnchor>
  <xdr:twoCellAnchor>
    <xdr:from>
      <xdr:col>15</xdr:col>
      <xdr:colOff>0</xdr:colOff>
      <xdr:row>182</xdr:row>
      <xdr:rowOff>12700</xdr:rowOff>
    </xdr:from>
    <xdr:to>
      <xdr:col>16</xdr:col>
      <xdr:colOff>0</xdr:colOff>
      <xdr:row>192</xdr:row>
      <xdr:rowOff>139700</xdr:rowOff>
    </xdr:to>
    <xdr:graphicFrame macro="">
      <xdr:nvGraphicFramePr>
        <xdr:cNvPr id="1019123" name="Chart 1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
        </a:graphicData>
      </a:graphic>
    </xdr:graphicFrame>
    <xdr:clientData/>
  </xdr:twoCellAnchor>
  <xdr:twoCellAnchor>
    <xdr:from>
      <xdr:col>16</xdr:col>
      <xdr:colOff>0</xdr:colOff>
      <xdr:row>182</xdr:row>
      <xdr:rowOff>12700</xdr:rowOff>
    </xdr:from>
    <xdr:to>
      <xdr:col>17</xdr:col>
      <xdr:colOff>0</xdr:colOff>
      <xdr:row>192</xdr:row>
      <xdr:rowOff>139700</xdr:rowOff>
    </xdr:to>
    <xdr:graphicFrame macro="">
      <xdr:nvGraphicFramePr>
        <xdr:cNvPr id="1019124" name="Chart 1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
        </a:graphicData>
      </a:graphic>
    </xdr:graphicFrame>
    <xdr:clientData/>
  </xdr:twoCellAnchor>
  <xdr:twoCellAnchor>
    <xdr:from>
      <xdr:col>10</xdr:col>
      <xdr:colOff>0</xdr:colOff>
      <xdr:row>194</xdr:row>
      <xdr:rowOff>0</xdr:rowOff>
    </xdr:from>
    <xdr:to>
      <xdr:col>11</xdr:col>
      <xdr:colOff>0</xdr:colOff>
      <xdr:row>204</xdr:row>
      <xdr:rowOff>127000</xdr:rowOff>
    </xdr:to>
    <xdr:graphicFrame macro="">
      <xdr:nvGraphicFramePr>
        <xdr:cNvPr id="1019125" name="Chart 1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
        </a:graphicData>
      </a:graphic>
    </xdr:graphicFrame>
    <xdr:clientData/>
  </xdr:twoCellAnchor>
  <xdr:twoCellAnchor>
    <xdr:from>
      <xdr:col>11</xdr:col>
      <xdr:colOff>0</xdr:colOff>
      <xdr:row>194</xdr:row>
      <xdr:rowOff>0</xdr:rowOff>
    </xdr:from>
    <xdr:to>
      <xdr:col>12</xdr:col>
      <xdr:colOff>0</xdr:colOff>
      <xdr:row>204</xdr:row>
      <xdr:rowOff>127000</xdr:rowOff>
    </xdr:to>
    <xdr:graphicFrame macro="">
      <xdr:nvGraphicFramePr>
        <xdr:cNvPr id="1019126" name="Chart 14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
        </a:graphicData>
      </a:graphic>
    </xdr:graphicFrame>
    <xdr:clientData/>
  </xdr:twoCellAnchor>
  <xdr:twoCellAnchor>
    <xdr:from>
      <xdr:col>12</xdr:col>
      <xdr:colOff>0</xdr:colOff>
      <xdr:row>194</xdr:row>
      <xdr:rowOff>0</xdr:rowOff>
    </xdr:from>
    <xdr:to>
      <xdr:col>13</xdr:col>
      <xdr:colOff>0</xdr:colOff>
      <xdr:row>204</xdr:row>
      <xdr:rowOff>127000</xdr:rowOff>
    </xdr:to>
    <xdr:graphicFrame macro="">
      <xdr:nvGraphicFramePr>
        <xdr:cNvPr id="1019127" name="Chart 1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0"/>
        </a:graphicData>
      </a:graphic>
    </xdr:graphicFrame>
    <xdr:clientData/>
  </xdr:twoCellAnchor>
  <xdr:twoCellAnchor>
    <xdr:from>
      <xdr:col>10</xdr:col>
      <xdr:colOff>0</xdr:colOff>
      <xdr:row>130</xdr:row>
      <xdr:rowOff>12700</xdr:rowOff>
    </xdr:from>
    <xdr:to>
      <xdr:col>11</xdr:col>
      <xdr:colOff>0</xdr:colOff>
      <xdr:row>140</xdr:row>
      <xdr:rowOff>139700</xdr:rowOff>
    </xdr:to>
    <xdr:graphicFrame macro="">
      <xdr:nvGraphicFramePr>
        <xdr:cNvPr id="1019128" name="Chart 14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1"/>
        </a:graphicData>
      </a:graphic>
    </xdr:graphicFrame>
    <xdr:clientData/>
  </xdr:twoCellAnchor>
  <xdr:twoCellAnchor>
    <xdr:from>
      <xdr:col>11</xdr:col>
      <xdr:colOff>0</xdr:colOff>
      <xdr:row>130</xdr:row>
      <xdr:rowOff>12700</xdr:rowOff>
    </xdr:from>
    <xdr:to>
      <xdr:col>12</xdr:col>
      <xdr:colOff>0</xdr:colOff>
      <xdr:row>140</xdr:row>
      <xdr:rowOff>139700</xdr:rowOff>
    </xdr:to>
    <xdr:graphicFrame macro="">
      <xdr:nvGraphicFramePr>
        <xdr:cNvPr id="1019129" name="Chart 14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2"/>
        </a:graphicData>
      </a:graphic>
    </xdr:graphicFrame>
    <xdr:clientData/>
  </xdr:twoCellAnchor>
  <xdr:twoCellAnchor>
    <xdr:from>
      <xdr:col>12</xdr:col>
      <xdr:colOff>0</xdr:colOff>
      <xdr:row>130</xdr:row>
      <xdr:rowOff>12700</xdr:rowOff>
    </xdr:from>
    <xdr:to>
      <xdr:col>13</xdr:col>
      <xdr:colOff>0</xdr:colOff>
      <xdr:row>140</xdr:row>
      <xdr:rowOff>139700</xdr:rowOff>
    </xdr:to>
    <xdr:graphicFrame macro="">
      <xdr:nvGraphicFramePr>
        <xdr:cNvPr id="1019130" name="Chart 15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3"/>
        </a:graphicData>
      </a:graphic>
    </xdr:graphicFrame>
    <xdr:clientData/>
  </xdr:twoCellAnchor>
  <xdr:twoCellAnchor>
    <xdr:from>
      <xdr:col>13</xdr:col>
      <xdr:colOff>0</xdr:colOff>
      <xdr:row>130</xdr:row>
      <xdr:rowOff>12700</xdr:rowOff>
    </xdr:from>
    <xdr:to>
      <xdr:col>14</xdr:col>
      <xdr:colOff>0</xdr:colOff>
      <xdr:row>140</xdr:row>
      <xdr:rowOff>139700</xdr:rowOff>
    </xdr:to>
    <xdr:graphicFrame macro="">
      <xdr:nvGraphicFramePr>
        <xdr:cNvPr id="1019131" name="Chart 15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4"/>
        </a:graphicData>
      </a:graphic>
    </xdr:graphicFrame>
    <xdr:clientData/>
  </xdr:twoCellAnchor>
  <xdr:twoCellAnchor>
    <xdr:from>
      <xdr:col>14</xdr:col>
      <xdr:colOff>0</xdr:colOff>
      <xdr:row>130</xdr:row>
      <xdr:rowOff>12700</xdr:rowOff>
    </xdr:from>
    <xdr:to>
      <xdr:col>15</xdr:col>
      <xdr:colOff>0</xdr:colOff>
      <xdr:row>140</xdr:row>
      <xdr:rowOff>139700</xdr:rowOff>
    </xdr:to>
    <xdr:graphicFrame macro="">
      <xdr:nvGraphicFramePr>
        <xdr:cNvPr id="1019132" name="Chart 15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5"/>
        </a:graphicData>
      </a:graphic>
    </xdr:graphicFrame>
    <xdr:clientData/>
  </xdr:twoCellAnchor>
  <xdr:twoCellAnchor>
    <xdr:from>
      <xdr:col>15</xdr:col>
      <xdr:colOff>0</xdr:colOff>
      <xdr:row>130</xdr:row>
      <xdr:rowOff>12700</xdr:rowOff>
    </xdr:from>
    <xdr:to>
      <xdr:col>16</xdr:col>
      <xdr:colOff>0</xdr:colOff>
      <xdr:row>140</xdr:row>
      <xdr:rowOff>139700</xdr:rowOff>
    </xdr:to>
    <xdr:graphicFrame macro="">
      <xdr:nvGraphicFramePr>
        <xdr:cNvPr id="1019133" name="Chart 15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6"/>
        </a:graphicData>
      </a:graphic>
    </xdr:graphicFrame>
    <xdr:clientData/>
  </xdr:twoCellAnchor>
  <xdr:twoCellAnchor>
    <xdr:from>
      <xdr:col>16</xdr:col>
      <xdr:colOff>0</xdr:colOff>
      <xdr:row>130</xdr:row>
      <xdr:rowOff>12700</xdr:rowOff>
    </xdr:from>
    <xdr:to>
      <xdr:col>17</xdr:col>
      <xdr:colOff>0</xdr:colOff>
      <xdr:row>140</xdr:row>
      <xdr:rowOff>139700</xdr:rowOff>
    </xdr:to>
    <xdr:graphicFrame macro="">
      <xdr:nvGraphicFramePr>
        <xdr:cNvPr id="1019134" name="Chart 15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7"/>
        </a:graphicData>
      </a:graphic>
    </xdr:graphicFrame>
    <xdr:clientData/>
  </xdr:twoCellAnchor>
  <xdr:twoCellAnchor>
    <xdr:from>
      <xdr:col>10</xdr:col>
      <xdr:colOff>0</xdr:colOff>
      <xdr:row>142</xdr:row>
      <xdr:rowOff>0</xdr:rowOff>
    </xdr:from>
    <xdr:to>
      <xdr:col>11</xdr:col>
      <xdr:colOff>0</xdr:colOff>
      <xdr:row>152</xdr:row>
      <xdr:rowOff>127000</xdr:rowOff>
    </xdr:to>
    <xdr:graphicFrame macro="">
      <xdr:nvGraphicFramePr>
        <xdr:cNvPr id="1019135" name="Chart 15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8"/>
        </a:graphicData>
      </a:graphic>
    </xdr:graphicFrame>
    <xdr:clientData/>
  </xdr:twoCellAnchor>
  <xdr:twoCellAnchor>
    <xdr:from>
      <xdr:col>11</xdr:col>
      <xdr:colOff>0</xdr:colOff>
      <xdr:row>142</xdr:row>
      <xdr:rowOff>0</xdr:rowOff>
    </xdr:from>
    <xdr:to>
      <xdr:col>12</xdr:col>
      <xdr:colOff>0</xdr:colOff>
      <xdr:row>152</xdr:row>
      <xdr:rowOff>127000</xdr:rowOff>
    </xdr:to>
    <xdr:graphicFrame macro="">
      <xdr:nvGraphicFramePr>
        <xdr:cNvPr id="1019136" name="Chart 15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9"/>
        </a:graphicData>
      </a:graphic>
    </xdr:graphicFrame>
    <xdr:clientData/>
  </xdr:twoCellAnchor>
  <xdr:twoCellAnchor>
    <xdr:from>
      <xdr:col>12</xdr:col>
      <xdr:colOff>0</xdr:colOff>
      <xdr:row>142</xdr:row>
      <xdr:rowOff>0</xdr:rowOff>
    </xdr:from>
    <xdr:to>
      <xdr:col>13</xdr:col>
      <xdr:colOff>0</xdr:colOff>
      <xdr:row>152</xdr:row>
      <xdr:rowOff>127000</xdr:rowOff>
    </xdr:to>
    <xdr:graphicFrame macro="">
      <xdr:nvGraphicFramePr>
        <xdr:cNvPr id="1019137" name="Chart 15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0"/>
        </a:graphicData>
      </a:graphic>
    </xdr:graphicFrame>
    <xdr:clientData/>
  </xdr:twoCellAnchor>
  <xdr:twoCellAnchor>
    <xdr:from>
      <xdr:col>13</xdr:col>
      <xdr:colOff>0</xdr:colOff>
      <xdr:row>142</xdr:row>
      <xdr:rowOff>0</xdr:rowOff>
    </xdr:from>
    <xdr:to>
      <xdr:col>14</xdr:col>
      <xdr:colOff>0</xdr:colOff>
      <xdr:row>152</xdr:row>
      <xdr:rowOff>127000</xdr:rowOff>
    </xdr:to>
    <xdr:graphicFrame macro="">
      <xdr:nvGraphicFramePr>
        <xdr:cNvPr id="1019138" name="Chart 15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1"/>
        </a:graphicData>
      </a:graphic>
    </xdr:graphicFrame>
    <xdr:clientData/>
  </xdr:twoCellAnchor>
  <xdr:twoCellAnchor>
    <xdr:from>
      <xdr:col>14</xdr:col>
      <xdr:colOff>0</xdr:colOff>
      <xdr:row>142</xdr:row>
      <xdr:rowOff>0</xdr:rowOff>
    </xdr:from>
    <xdr:to>
      <xdr:col>15</xdr:col>
      <xdr:colOff>0</xdr:colOff>
      <xdr:row>152</xdr:row>
      <xdr:rowOff>127000</xdr:rowOff>
    </xdr:to>
    <xdr:graphicFrame macro="">
      <xdr:nvGraphicFramePr>
        <xdr:cNvPr id="1019139" name="Chart 15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2"/>
        </a:graphicData>
      </a:graphic>
    </xdr:graphicFrame>
    <xdr:clientData/>
  </xdr:twoCellAnchor>
  <xdr:twoCellAnchor>
    <xdr:from>
      <xdr:col>15</xdr:col>
      <xdr:colOff>0</xdr:colOff>
      <xdr:row>142</xdr:row>
      <xdr:rowOff>0</xdr:rowOff>
    </xdr:from>
    <xdr:to>
      <xdr:col>16</xdr:col>
      <xdr:colOff>0</xdr:colOff>
      <xdr:row>152</xdr:row>
      <xdr:rowOff>127000</xdr:rowOff>
    </xdr:to>
    <xdr:graphicFrame macro="">
      <xdr:nvGraphicFramePr>
        <xdr:cNvPr id="1019140" name="Chart 16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3"/>
        </a:graphicData>
      </a:graphic>
    </xdr:graphicFrame>
    <xdr:clientData/>
  </xdr:twoCellAnchor>
  <xdr:twoCellAnchor>
    <xdr:from>
      <xdr:col>16</xdr:col>
      <xdr:colOff>0</xdr:colOff>
      <xdr:row>142</xdr:row>
      <xdr:rowOff>0</xdr:rowOff>
    </xdr:from>
    <xdr:to>
      <xdr:col>17</xdr:col>
      <xdr:colOff>0</xdr:colOff>
      <xdr:row>152</xdr:row>
      <xdr:rowOff>127000</xdr:rowOff>
    </xdr:to>
    <xdr:graphicFrame macro="">
      <xdr:nvGraphicFramePr>
        <xdr:cNvPr id="1019141" name="Chart 16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4"/>
        </a:graphicData>
      </a:graphic>
    </xdr:graphicFrame>
    <xdr:clientData/>
  </xdr:twoCellAnchor>
  <xdr:twoCellAnchor>
    <xdr:from>
      <xdr:col>17</xdr:col>
      <xdr:colOff>0</xdr:colOff>
      <xdr:row>142</xdr:row>
      <xdr:rowOff>0</xdr:rowOff>
    </xdr:from>
    <xdr:to>
      <xdr:col>18</xdr:col>
      <xdr:colOff>0</xdr:colOff>
      <xdr:row>152</xdr:row>
      <xdr:rowOff>127000</xdr:rowOff>
    </xdr:to>
    <xdr:graphicFrame macro="">
      <xdr:nvGraphicFramePr>
        <xdr:cNvPr id="1019142" name="Chart 16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5"/>
        </a:graphicData>
      </a:graphic>
    </xdr:graphicFrame>
    <xdr:clientData/>
  </xdr:twoCellAnchor>
  <xdr:twoCellAnchor>
    <xdr:from>
      <xdr:col>17</xdr:col>
      <xdr:colOff>0</xdr:colOff>
      <xdr:row>130</xdr:row>
      <xdr:rowOff>12700</xdr:rowOff>
    </xdr:from>
    <xdr:to>
      <xdr:col>18</xdr:col>
      <xdr:colOff>0</xdr:colOff>
      <xdr:row>140</xdr:row>
      <xdr:rowOff>139700</xdr:rowOff>
    </xdr:to>
    <xdr:graphicFrame macro="">
      <xdr:nvGraphicFramePr>
        <xdr:cNvPr id="1019143" name="Chart 16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6"/>
        </a:graphicData>
      </a:graphic>
    </xdr:graphicFrame>
    <xdr:clientData/>
  </xdr:twoCellAnchor>
  <xdr:twoCellAnchor>
    <xdr:from>
      <xdr:col>10</xdr:col>
      <xdr:colOff>0</xdr:colOff>
      <xdr:row>208</xdr:row>
      <xdr:rowOff>12700</xdr:rowOff>
    </xdr:from>
    <xdr:to>
      <xdr:col>11</xdr:col>
      <xdr:colOff>0</xdr:colOff>
      <xdr:row>218</xdr:row>
      <xdr:rowOff>139700</xdr:rowOff>
    </xdr:to>
    <xdr:graphicFrame macro="">
      <xdr:nvGraphicFramePr>
        <xdr:cNvPr id="1019144" name="Chart 16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7"/>
        </a:graphicData>
      </a:graphic>
    </xdr:graphicFrame>
    <xdr:clientData/>
  </xdr:twoCellAnchor>
  <xdr:twoCellAnchor>
    <xdr:from>
      <xdr:col>11</xdr:col>
      <xdr:colOff>0</xdr:colOff>
      <xdr:row>208</xdr:row>
      <xdr:rowOff>12700</xdr:rowOff>
    </xdr:from>
    <xdr:to>
      <xdr:col>12</xdr:col>
      <xdr:colOff>0</xdr:colOff>
      <xdr:row>218</xdr:row>
      <xdr:rowOff>139700</xdr:rowOff>
    </xdr:to>
    <xdr:graphicFrame macro="">
      <xdr:nvGraphicFramePr>
        <xdr:cNvPr id="1019145" name="Chart 16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8"/>
        </a:graphicData>
      </a:graphic>
    </xdr:graphicFrame>
    <xdr:clientData/>
  </xdr:twoCellAnchor>
  <xdr:twoCellAnchor>
    <xdr:from>
      <xdr:col>12</xdr:col>
      <xdr:colOff>0</xdr:colOff>
      <xdr:row>208</xdr:row>
      <xdr:rowOff>12700</xdr:rowOff>
    </xdr:from>
    <xdr:to>
      <xdr:col>13</xdr:col>
      <xdr:colOff>0</xdr:colOff>
      <xdr:row>218</xdr:row>
      <xdr:rowOff>139700</xdr:rowOff>
    </xdr:to>
    <xdr:graphicFrame macro="">
      <xdr:nvGraphicFramePr>
        <xdr:cNvPr id="1019146" name="Chart 16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9"/>
        </a:graphicData>
      </a:graphic>
    </xdr:graphicFrame>
    <xdr:clientData/>
  </xdr:twoCellAnchor>
  <xdr:twoCellAnchor>
    <xdr:from>
      <xdr:col>13</xdr:col>
      <xdr:colOff>0</xdr:colOff>
      <xdr:row>208</xdr:row>
      <xdr:rowOff>12700</xdr:rowOff>
    </xdr:from>
    <xdr:to>
      <xdr:col>14</xdr:col>
      <xdr:colOff>0</xdr:colOff>
      <xdr:row>218</xdr:row>
      <xdr:rowOff>139700</xdr:rowOff>
    </xdr:to>
    <xdr:graphicFrame macro="">
      <xdr:nvGraphicFramePr>
        <xdr:cNvPr id="1019147" name="Chart 16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0"/>
        </a:graphicData>
      </a:graphic>
    </xdr:graphicFrame>
    <xdr:clientData/>
  </xdr:twoCellAnchor>
  <xdr:twoCellAnchor>
    <xdr:from>
      <xdr:col>14</xdr:col>
      <xdr:colOff>0</xdr:colOff>
      <xdr:row>208</xdr:row>
      <xdr:rowOff>12700</xdr:rowOff>
    </xdr:from>
    <xdr:to>
      <xdr:col>15</xdr:col>
      <xdr:colOff>0</xdr:colOff>
      <xdr:row>218</xdr:row>
      <xdr:rowOff>139700</xdr:rowOff>
    </xdr:to>
    <xdr:graphicFrame macro="">
      <xdr:nvGraphicFramePr>
        <xdr:cNvPr id="1019148" name="Chart 17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1"/>
        </a:graphicData>
      </a:graphic>
    </xdr:graphicFrame>
    <xdr:clientData/>
  </xdr:twoCellAnchor>
  <xdr:twoCellAnchor>
    <xdr:from>
      <xdr:col>10</xdr:col>
      <xdr:colOff>0</xdr:colOff>
      <xdr:row>222</xdr:row>
      <xdr:rowOff>12700</xdr:rowOff>
    </xdr:from>
    <xdr:to>
      <xdr:col>11</xdr:col>
      <xdr:colOff>0</xdr:colOff>
      <xdr:row>232</xdr:row>
      <xdr:rowOff>139700</xdr:rowOff>
    </xdr:to>
    <xdr:graphicFrame macro="">
      <xdr:nvGraphicFramePr>
        <xdr:cNvPr id="1019149" name="Chart 18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2"/>
        </a:graphicData>
      </a:graphic>
    </xdr:graphicFrame>
    <xdr:clientData/>
  </xdr:twoCellAnchor>
  <xdr:twoCellAnchor>
    <xdr:from>
      <xdr:col>11</xdr:col>
      <xdr:colOff>0</xdr:colOff>
      <xdr:row>222</xdr:row>
      <xdr:rowOff>12700</xdr:rowOff>
    </xdr:from>
    <xdr:to>
      <xdr:col>12</xdr:col>
      <xdr:colOff>0</xdr:colOff>
      <xdr:row>232</xdr:row>
      <xdr:rowOff>139700</xdr:rowOff>
    </xdr:to>
    <xdr:graphicFrame macro="">
      <xdr:nvGraphicFramePr>
        <xdr:cNvPr id="1019150" name="Chart 18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3"/>
        </a:graphicData>
      </a:graphic>
    </xdr:graphicFrame>
    <xdr:clientData/>
  </xdr:twoCellAnchor>
  <xdr:twoCellAnchor>
    <xdr:from>
      <xdr:col>12</xdr:col>
      <xdr:colOff>0</xdr:colOff>
      <xdr:row>222</xdr:row>
      <xdr:rowOff>12700</xdr:rowOff>
    </xdr:from>
    <xdr:to>
      <xdr:col>13</xdr:col>
      <xdr:colOff>0</xdr:colOff>
      <xdr:row>232</xdr:row>
      <xdr:rowOff>139700</xdr:rowOff>
    </xdr:to>
    <xdr:graphicFrame macro="">
      <xdr:nvGraphicFramePr>
        <xdr:cNvPr id="1019151" name="Chart 18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4"/>
        </a:graphicData>
      </a:graphic>
    </xdr:graphicFrame>
    <xdr:clientData/>
  </xdr:twoCellAnchor>
  <xdr:twoCellAnchor>
    <xdr:from>
      <xdr:col>13</xdr:col>
      <xdr:colOff>0</xdr:colOff>
      <xdr:row>222</xdr:row>
      <xdr:rowOff>12700</xdr:rowOff>
    </xdr:from>
    <xdr:to>
      <xdr:col>14</xdr:col>
      <xdr:colOff>0</xdr:colOff>
      <xdr:row>232</xdr:row>
      <xdr:rowOff>139700</xdr:rowOff>
    </xdr:to>
    <xdr:graphicFrame macro="">
      <xdr:nvGraphicFramePr>
        <xdr:cNvPr id="1019152" name="Chart 18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5"/>
        </a:graphicData>
      </a:graphic>
    </xdr:graphicFrame>
    <xdr:clientData/>
  </xdr:twoCellAnchor>
  <xdr:twoCellAnchor>
    <xdr:from>
      <xdr:col>14</xdr:col>
      <xdr:colOff>0</xdr:colOff>
      <xdr:row>222</xdr:row>
      <xdr:rowOff>12700</xdr:rowOff>
    </xdr:from>
    <xdr:to>
      <xdr:col>15</xdr:col>
      <xdr:colOff>0</xdr:colOff>
      <xdr:row>232</xdr:row>
      <xdr:rowOff>139700</xdr:rowOff>
    </xdr:to>
    <xdr:graphicFrame macro="">
      <xdr:nvGraphicFramePr>
        <xdr:cNvPr id="1019153" name="Chart 18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6"/>
        </a:graphicData>
      </a:graphic>
    </xdr:graphicFrame>
    <xdr:clientData/>
  </xdr:twoCellAnchor>
  <xdr:twoCellAnchor>
    <xdr:from>
      <xdr:col>15</xdr:col>
      <xdr:colOff>0</xdr:colOff>
      <xdr:row>222</xdr:row>
      <xdr:rowOff>12700</xdr:rowOff>
    </xdr:from>
    <xdr:to>
      <xdr:col>16</xdr:col>
      <xdr:colOff>0</xdr:colOff>
      <xdr:row>232</xdr:row>
      <xdr:rowOff>139700</xdr:rowOff>
    </xdr:to>
    <xdr:graphicFrame macro="">
      <xdr:nvGraphicFramePr>
        <xdr:cNvPr id="1019154" name="Chart 18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7"/>
        </a:graphicData>
      </a:graphic>
    </xdr:graphicFrame>
    <xdr:clientData/>
  </xdr:twoCellAnchor>
  <xdr:twoCellAnchor>
    <xdr:from>
      <xdr:col>16</xdr:col>
      <xdr:colOff>0</xdr:colOff>
      <xdr:row>222</xdr:row>
      <xdr:rowOff>12700</xdr:rowOff>
    </xdr:from>
    <xdr:to>
      <xdr:col>17</xdr:col>
      <xdr:colOff>0</xdr:colOff>
      <xdr:row>232</xdr:row>
      <xdr:rowOff>139700</xdr:rowOff>
    </xdr:to>
    <xdr:graphicFrame macro="">
      <xdr:nvGraphicFramePr>
        <xdr:cNvPr id="1019155" name="Chart 18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8"/>
        </a:graphicData>
      </a:graphic>
    </xdr:graphicFrame>
    <xdr:clientData/>
  </xdr:twoCellAnchor>
  <xdr:twoCellAnchor>
    <xdr:from>
      <xdr:col>10</xdr:col>
      <xdr:colOff>0</xdr:colOff>
      <xdr:row>234</xdr:row>
      <xdr:rowOff>0</xdr:rowOff>
    </xdr:from>
    <xdr:to>
      <xdr:col>11</xdr:col>
      <xdr:colOff>0</xdr:colOff>
      <xdr:row>244</xdr:row>
      <xdr:rowOff>127000</xdr:rowOff>
    </xdr:to>
    <xdr:graphicFrame macro="">
      <xdr:nvGraphicFramePr>
        <xdr:cNvPr id="1019156" name="Chart 18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9"/>
        </a:graphicData>
      </a:graphic>
    </xdr:graphicFrame>
    <xdr:clientData/>
  </xdr:twoCellAnchor>
  <xdr:twoCellAnchor>
    <xdr:from>
      <xdr:col>11</xdr:col>
      <xdr:colOff>0</xdr:colOff>
      <xdr:row>234</xdr:row>
      <xdr:rowOff>0</xdr:rowOff>
    </xdr:from>
    <xdr:to>
      <xdr:col>12</xdr:col>
      <xdr:colOff>0</xdr:colOff>
      <xdr:row>244</xdr:row>
      <xdr:rowOff>127000</xdr:rowOff>
    </xdr:to>
    <xdr:graphicFrame macro="">
      <xdr:nvGraphicFramePr>
        <xdr:cNvPr id="1019157" name="Chart 18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0"/>
        </a:graphicData>
      </a:graphic>
    </xdr:graphicFrame>
    <xdr:clientData/>
  </xdr:twoCellAnchor>
  <xdr:twoCellAnchor>
    <xdr:from>
      <xdr:col>12</xdr:col>
      <xdr:colOff>0</xdr:colOff>
      <xdr:row>234</xdr:row>
      <xdr:rowOff>0</xdr:rowOff>
    </xdr:from>
    <xdr:to>
      <xdr:col>13</xdr:col>
      <xdr:colOff>0</xdr:colOff>
      <xdr:row>244</xdr:row>
      <xdr:rowOff>127000</xdr:rowOff>
    </xdr:to>
    <xdr:graphicFrame macro="">
      <xdr:nvGraphicFramePr>
        <xdr:cNvPr id="1019158" name="Chart 18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1"/>
        </a:graphicData>
      </a:graphic>
    </xdr:graphicFrame>
    <xdr:clientData/>
  </xdr:twoCellAnchor>
  <xdr:twoCellAnchor>
    <xdr:from>
      <xdr:col>13</xdr:col>
      <xdr:colOff>0</xdr:colOff>
      <xdr:row>234</xdr:row>
      <xdr:rowOff>0</xdr:rowOff>
    </xdr:from>
    <xdr:to>
      <xdr:col>14</xdr:col>
      <xdr:colOff>0</xdr:colOff>
      <xdr:row>244</xdr:row>
      <xdr:rowOff>127000</xdr:rowOff>
    </xdr:to>
    <xdr:graphicFrame macro="">
      <xdr:nvGraphicFramePr>
        <xdr:cNvPr id="1019159" name="Chart 19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2"/>
        </a:graphicData>
      </a:graphic>
    </xdr:graphicFrame>
    <xdr:clientData/>
  </xdr:twoCellAnchor>
  <xdr:twoCellAnchor>
    <xdr:from>
      <xdr:col>14</xdr:col>
      <xdr:colOff>0</xdr:colOff>
      <xdr:row>234</xdr:row>
      <xdr:rowOff>0</xdr:rowOff>
    </xdr:from>
    <xdr:to>
      <xdr:col>15</xdr:col>
      <xdr:colOff>0</xdr:colOff>
      <xdr:row>244</xdr:row>
      <xdr:rowOff>127000</xdr:rowOff>
    </xdr:to>
    <xdr:graphicFrame macro="">
      <xdr:nvGraphicFramePr>
        <xdr:cNvPr id="1019160" name="Chart 19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3"/>
        </a:graphicData>
      </a:graphic>
    </xdr:graphicFrame>
    <xdr:clientData/>
  </xdr:twoCellAnchor>
  <xdr:twoCellAnchor>
    <xdr:from>
      <xdr:col>15</xdr:col>
      <xdr:colOff>0</xdr:colOff>
      <xdr:row>234</xdr:row>
      <xdr:rowOff>0</xdr:rowOff>
    </xdr:from>
    <xdr:to>
      <xdr:col>16</xdr:col>
      <xdr:colOff>0</xdr:colOff>
      <xdr:row>244</xdr:row>
      <xdr:rowOff>127000</xdr:rowOff>
    </xdr:to>
    <xdr:graphicFrame macro="">
      <xdr:nvGraphicFramePr>
        <xdr:cNvPr id="1019161" name="Chart 19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4"/>
        </a:graphicData>
      </a:graphic>
    </xdr:graphicFrame>
    <xdr:clientData/>
  </xdr:twoCellAnchor>
  <xdr:twoCellAnchor>
    <xdr:from>
      <xdr:col>16</xdr:col>
      <xdr:colOff>0</xdr:colOff>
      <xdr:row>234</xdr:row>
      <xdr:rowOff>0</xdr:rowOff>
    </xdr:from>
    <xdr:to>
      <xdr:col>17</xdr:col>
      <xdr:colOff>0</xdr:colOff>
      <xdr:row>244</xdr:row>
      <xdr:rowOff>127000</xdr:rowOff>
    </xdr:to>
    <xdr:graphicFrame macro="">
      <xdr:nvGraphicFramePr>
        <xdr:cNvPr id="1019162" name="Chart 19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5"/>
        </a:graphicData>
      </a:graphic>
    </xdr:graphicFrame>
    <xdr:clientData/>
  </xdr:twoCellAnchor>
  <xdr:twoCellAnchor>
    <xdr:from>
      <xdr:col>10</xdr:col>
      <xdr:colOff>0</xdr:colOff>
      <xdr:row>116</xdr:row>
      <xdr:rowOff>12700</xdr:rowOff>
    </xdr:from>
    <xdr:to>
      <xdr:col>11</xdr:col>
      <xdr:colOff>0</xdr:colOff>
      <xdr:row>126</xdr:row>
      <xdr:rowOff>139700</xdr:rowOff>
    </xdr:to>
    <xdr:graphicFrame macro="">
      <xdr:nvGraphicFramePr>
        <xdr:cNvPr id="1019163" name="Chart 19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6"/>
        </a:graphicData>
      </a:graphic>
    </xdr:graphicFrame>
    <xdr:clientData/>
  </xdr:twoCellAnchor>
  <xdr:twoCellAnchor>
    <xdr:from>
      <xdr:col>11</xdr:col>
      <xdr:colOff>0</xdr:colOff>
      <xdr:row>116</xdr:row>
      <xdr:rowOff>12700</xdr:rowOff>
    </xdr:from>
    <xdr:to>
      <xdr:col>12</xdr:col>
      <xdr:colOff>0</xdr:colOff>
      <xdr:row>126</xdr:row>
      <xdr:rowOff>139700</xdr:rowOff>
    </xdr:to>
    <xdr:graphicFrame macro="">
      <xdr:nvGraphicFramePr>
        <xdr:cNvPr id="1019164" name="Chart 19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7"/>
        </a:graphicData>
      </a:graphic>
    </xdr:graphicFrame>
    <xdr:clientData/>
  </xdr:twoCellAnchor>
  <xdr:twoCellAnchor>
    <xdr:from>
      <xdr:col>12</xdr:col>
      <xdr:colOff>0</xdr:colOff>
      <xdr:row>116</xdr:row>
      <xdr:rowOff>12700</xdr:rowOff>
    </xdr:from>
    <xdr:to>
      <xdr:col>13</xdr:col>
      <xdr:colOff>0</xdr:colOff>
      <xdr:row>126</xdr:row>
      <xdr:rowOff>139700</xdr:rowOff>
    </xdr:to>
    <xdr:graphicFrame macro="">
      <xdr:nvGraphicFramePr>
        <xdr:cNvPr id="1019165" name="Chart 19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8"/>
        </a:graphicData>
      </a:graphic>
    </xdr:graphicFrame>
    <xdr:clientData/>
  </xdr:twoCellAnchor>
  <xdr:twoCellAnchor>
    <xdr:from>
      <xdr:col>13</xdr:col>
      <xdr:colOff>0</xdr:colOff>
      <xdr:row>116</xdr:row>
      <xdr:rowOff>12700</xdr:rowOff>
    </xdr:from>
    <xdr:to>
      <xdr:col>14</xdr:col>
      <xdr:colOff>0</xdr:colOff>
      <xdr:row>126</xdr:row>
      <xdr:rowOff>139700</xdr:rowOff>
    </xdr:to>
    <xdr:graphicFrame macro="">
      <xdr:nvGraphicFramePr>
        <xdr:cNvPr id="1019166" name="Chart 19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9"/>
        </a:graphicData>
      </a:graphic>
    </xdr:graphicFrame>
    <xdr:clientData/>
  </xdr:twoCellAnchor>
  <xdr:twoCellAnchor>
    <xdr:from>
      <xdr:col>14</xdr:col>
      <xdr:colOff>0</xdr:colOff>
      <xdr:row>116</xdr:row>
      <xdr:rowOff>12700</xdr:rowOff>
    </xdr:from>
    <xdr:to>
      <xdr:col>15</xdr:col>
      <xdr:colOff>0</xdr:colOff>
      <xdr:row>126</xdr:row>
      <xdr:rowOff>139700</xdr:rowOff>
    </xdr:to>
    <xdr:graphicFrame macro="">
      <xdr:nvGraphicFramePr>
        <xdr:cNvPr id="1019167" name="Chart 19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0"/>
        </a:graphicData>
      </a:graphic>
    </xdr:graphicFrame>
    <xdr:clientData/>
  </xdr:twoCellAnchor>
  <xdr:twoCellAnchor>
    <xdr:from>
      <xdr:col>15</xdr:col>
      <xdr:colOff>0</xdr:colOff>
      <xdr:row>116</xdr:row>
      <xdr:rowOff>12700</xdr:rowOff>
    </xdr:from>
    <xdr:to>
      <xdr:col>16</xdr:col>
      <xdr:colOff>0</xdr:colOff>
      <xdr:row>126</xdr:row>
      <xdr:rowOff>139700</xdr:rowOff>
    </xdr:to>
    <xdr:graphicFrame macro="">
      <xdr:nvGraphicFramePr>
        <xdr:cNvPr id="1019168" name="Chart 19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1"/>
        </a:graphicData>
      </a:graphic>
    </xdr:graphicFrame>
    <xdr:clientData/>
  </xdr:twoCellAnchor>
  <xdr:twoCellAnchor>
    <xdr:from>
      <xdr:col>16</xdr:col>
      <xdr:colOff>0</xdr:colOff>
      <xdr:row>116</xdr:row>
      <xdr:rowOff>12700</xdr:rowOff>
    </xdr:from>
    <xdr:to>
      <xdr:col>17</xdr:col>
      <xdr:colOff>0</xdr:colOff>
      <xdr:row>126</xdr:row>
      <xdr:rowOff>139700</xdr:rowOff>
    </xdr:to>
    <xdr:graphicFrame macro="">
      <xdr:nvGraphicFramePr>
        <xdr:cNvPr id="1019169" name="Chart 20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2"/>
        </a:graphicData>
      </a:graphic>
    </xdr:graphicFrame>
    <xdr:clientData/>
  </xdr:twoCellAnchor>
  <xdr:twoCellAnchor>
    <xdr:from>
      <xdr:col>17</xdr:col>
      <xdr:colOff>0</xdr:colOff>
      <xdr:row>116</xdr:row>
      <xdr:rowOff>12700</xdr:rowOff>
    </xdr:from>
    <xdr:to>
      <xdr:col>18</xdr:col>
      <xdr:colOff>0</xdr:colOff>
      <xdr:row>126</xdr:row>
      <xdr:rowOff>139700</xdr:rowOff>
    </xdr:to>
    <xdr:graphicFrame macro="">
      <xdr:nvGraphicFramePr>
        <xdr:cNvPr id="1019170" name="Chart 20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3"/>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0.4986</cdr:x>
      <cdr:y>0.50721</cdr:y>
    </cdr:from>
    <cdr:to>
      <cdr:x>0.50781</cdr:x>
      <cdr:y>0.54962</cdr:y>
    </cdr:to>
    <cdr:sp macro="" textlink="">
      <cdr:nvSpPr>
        <cdr:cNvPr id="12289" name="Text Box 1"/>
        <cdr:cNvSpPr txBox="1">
          <a:spLocks xmlns:a="http://schemas.openxmlformats.org/drawingml/2006/main" noChangeArrowheads="1"/>
        </cdr:cNvSpPr>
      </cdr:nvSpPr>
      <cdr:spPr bwMode="auto">
        <a:xfrm xmlns:a="http://schemas.openxmlformats.org/drawingml/2006/main">
          <a:off x="1000498" y="901819"/>
          <a:ext cx="18467" cy="7540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cdr:spPr>
      <cdr:txBody>
        <a:bodyPr xmlns:a="http://schemas.openxmlformats.org/drawingml/2006/main" wrap="none" lIns="9144" tIns="18288" rIns="9144" bIns="18288" anchor="ctr" upright="1">
          <a:spAutoFit/>
        </a:bodyPr>
        <a:lstStyle xmlns:a="http://schemas.openxmlformats.org/drawingml/2006/main"/>
        <a:p xmlns:a="http://schemas.openxmlformats.org/drawingml/2006/main">
          <a:pPr algn="ctr" rtl="0">
            <a:defRPr sz="1000"/>
          </a:pPr>
          <a:r>
            <a:rPr lang="en-US" sz="250" b="0" i="0" u="none" strike="noStrike" baseline="0">
              <a:solidFill>
                <a:srgbClr val="000000"/>
              </a:solidFill>
              <a:latin typeface="Geneva"/>
              <a:ea typeface="Geneva"/>
              <a:cs typeface="Geneva"/>
            </a:rPr>
            <a:t> </a:t>
          </a:r>
        </a:p>
      </cdr:txBody>
    </cdr:sp>
  </cdr:relSizeAnchor>
</c:userShapes>
</file>

<file path=xl/drawings/drawing3.xml><?xml version="1.0" encoding="utf-8"?>
<c:userShapes xmlns:c="http://schemas.openxmlformats.org/drawingml/2006/chart">
  <cdr:relSizeAnchor xmlns:cdr="http://schemas.openxmlformats.org/drawingml/2006/chartDrawing">
    <cdr:from>
      <cdr:x>0.4986</cdr:x>
      <cdr:y>0.50721</cdr:y>
    </cdr:from>
    <cdr:to>
      <cdr:x>0.50781</cdr:x>
      <cdr:y>0.54962</cdr:y>
    </cdr:to>
    <cdr:sp macro="" textlink="">
      <cdr:nvSpPr>
        <cdr:cNvPr id="14337" name="Text Box 1"/>
        <cdr:cNvSpPr txBox="1">
          <a:spLocks xmlns:a="http://schemas.openxmlformats.org/drawingml/2006/main" noChangeArrowheads="1"/>
        </cdr:cNvSpPr>
      </cdr:nvSpPr>
      <cdr:spPr bwMode="auto">
        <a:xfrm xmlns:a="http://schemas.openxmlformats.org/drawingml/2006/main">
          <a:off x="1000498" y="901819"/>
          <a:ext cx="18467" cy="7540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cdr:spPr>
      <cdr:txBody>
        <a:bodyPr xmlns:a="http://schemas.openxmlformats.org/drawingml/2006/main" wrap="none" lIns="9144" tIns="18288" rIns="9144" bIns="18288" anchor="ctr" upright="1">
          <a:spAutoFit/>
        </a:bodyPr>
        <a:lstStyle xmlns:a="http://schemas.openxmlformats.org/drawingml/2006/main"/>
        <a:p xmlns:a="http://schemas.openxmlformats.org/drawingml/2006/main">
          <a:pPr algn="ctr" rtl="0">
            <a:defRPr sz="1000"/>
          </a:pPr>
          <a:r>
            <a:rPr lang="en-US" sz="250" b="0" i="0" u="none" strike="noStrike" baseline="0">
              <a:solidFill>
                <a:srgbClr val="000000"/>
              </a:solidFill>
              <a:latin typeface="Geneva"/>
              <a:ea typeface="Geneva"/>
              <a:cs typeface="Geneva"/>
            </a:rPr>
            <a:t> </a:t>
          </a:r>
        </a:p>
      </cdr:txBody>
    </cdr:sp>
  </cdr:relSizeAnchor>
</c:userShapes>
</file>

<file path=xl/drawings/drawing4.xml><?xml version="1.0" encoding="utf-8"?>
<xdr:wsDr xmlns:xdr="http://schemas.openxmlformats.org/drawingml/2006/spreadsheetDrawing" xmlns:a="http://schemas.openxmlformats.org/drawingml/2006/main">
  <xdr:twoCellAnchor>
    <xdr:from>
      <xdr:col>0</xdr:col>
      <xdr:colOff>25400</xdr:colOff>
      <xdr:row>111</xdr:row>
      <xdr:rowOff>63500</xdr:rowOff>
    </xdr:from>
    <xdr:to>
      <xdr:col>4</xdr:col>
      <xdr:colOff>177800</xdr:colOff>
      <xdr:row>137</xdr:row>
      <xdr:rowOff>101600</xdr:rowOff>
    </xdr:to>
    <xdr:graphicFrame macro="">
      <xdr:nvGraphicFramePr>
        <xdr:cNvPr id="1072"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177800</xdr:colOff>
      <xdr:row>111</xdr:row>
      <xdr:rowOff>63500</xdr:rowOff>
    </xdr:from>
    <xdr:to>
      <xdr:col>8</xdr:col>
      <xdr:colOff>139700</xdr:colOff>
      <xdr:row>137</xdr:row>
      <xdr:rowOff>101600</xdr:rowOff>
    </xdr:to>
    <xdr:graphicFrame macro="">
      <xdr:nvGraphicFramePr>
        <xdr:cNvPr id="1073"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139700</xdr:colOff>
      <xdr:row>111</xdr:row>
      <xdr:rowOff>63500</xdr:rowOff>
    </xdr:from>
    <xdr:to>
      <xdr:col>12</xdr:col>
      <xdr:colOff>114300</xdr:colOff>
      <xdr:row>137</xdr:row>
      <xdr:rowOff>101600</xdr:rowOff>
    </xdr:to>
    <xdr:graphicFrame macro="">
      <xdr:nvGraphicFramePr>
        <xdr:cNvPr id="1074"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0</xdr:colOff>
      <xdr:row>85</xdr:row>
      <xdr:rowOff>0</xdr:rowOff>
    </xdr:from>
    <xdr:to>
      <xdr:col>10</xdr:col>
      <xdr:colOff>584200</xdr:colOff>
      <xdr:row>111</xdr:row>
      <xdr:rowOff>50800</xdr:rowOff>
    </xdr:to>
    <xdr:graphicFrame macro="">
      <xdr:nvGraphicFramePr>
        <xdr:cNvPr id="1075"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5"/>
  <sheetViews>
    <sheetView tabSelected="1" workbookViewId="0">
      <selection activeCell="B4" sqref="B4:B5"/>
    </sheetView>
  </sheetViews>
  <sheetFormatPr baseColWidth="10" defaultRowHeight="13" x14ac:dyDescent="0"/>
  <sheetData>
    <row r="1" spans="1:2">
      <c r="A1" s="6" t="s">
        <v>3486</v>
      </c>
      <c r="B1" s="6"/>
    </row>
    <row r="2" spans="1:2">
      <c r="A2" s="6" t="s">
        <v>2569</v>
      </c>
      <c r="B2" s="6"/>
    </row>
    <row r="3" spans="1:2">
      <c r="A3" s="6"/>
      <c r="B3" s="139"/>
    </row>
    <row r="4" spans="1:2">
      <c r="A4" t="s">
        <v>2570</v>
      </c>
      <c r="B4" s="140">
        <v>0.85</v>
      </c>
    </row>
    <row r="5" spans="1:2">
      <c r="A5" t="s">
        <v>2742</v>
      </c>
      <c r="B5" s="119">
        <v>41147</v>
      </c>
    </row>
  </sheetData>
  <phoneticPr fontId="15"/>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A1:X140"/>
  <sheetViews>
    <sheetView workbookViewId="0">
      <pane xSplit="1" ySplit="1" topLeftCell="B43" activePane="bottomRight" state="frozenSplit"/>
      <selection pane="topRight" activeCell="B9" sqref="B9"/>
      <selection pane="bottomLeft" activeCell="A2" sqref="A2"/>
      <selection pane="bottomRight" activeCell="G44" sqref="G44"/>
    </sheetView>
  </sheetViews>
  <sheetFormatPr baseColWidth="10" defaultRowHeight="13" x14ac:dyDescent="0"/>
  <cols>
    <col min="1" max="1" width="14.7109375" customWidth="1"/>
  </cols>
  <sheetData>
    <row r="1" spans="1:24">
      <c r="A1" s="85" t="s">
        <v>3089</v>
      </c>
      <c r="B1" s="85" t="s">
        <v>2742</v>
      </c>
      <c r="C1" s="85" t="s">
        <v>88</v>
      </c>
      <c r="D1" s="143" t="str">
        <f>County!P1</f>
        <v>Clinton</v>
      </c>
      <c r="E1" s="144">
        <f>County!Q1</f>
        <v>0</v>
      </c>
      <c r="F1" s="145" t="str">
        <f>County!R1</f>
        <v>Sanders</v>
      </c>
      <c r="G1" s="146" t="str">
        <f>County!S1</f>
        <v>O'Malley</v>
      </c>
      <c r="H1" s="32" t="str">
        <f>County!T1</f>
        <v>Farrell</v>
      </c>
      <c r="I1" s="32" t="str">
        <f>County!U1</f>
        <v>Webb</v>
      </c>
      <c r="J1" s="32" t="str">
        <f>County!V1</f>
        <v>Wilson</v>
      </c>
      <c r="K1" s="32" t="str">
        <f>County!W1</f>
        <v>Steinberg</v>
      </c>
      <c r="L1" s="32" t="str">
        <f>County!X1</f>
        <v>Uncommitted</v>
      </c>
      <c r="M1" s="32" t="str">
        <f>County!Y1</f>
        <v>Write-ins</v>
      </c>
      <c r="N1" s="32" t="str">
        <f>County!Z1</f>
        <v>Other</v>
      </c>
      <c r="O1" s="32" t="str">
        <f>County!AA1</f>
        <v>Judd</v>
      </c>
      <c r="P1" s="32" t="str">
        <f>County!AB1</f>
        <v>Locke</v>
      </c>
      <c r="Q1" s="32" t="str">
        <f>County!AC1</f>
        <v>De La Fuente</v>
      </c>
      <c r="R1" s="32">
        <f>County!AD1</f>
        <v>0</v>
      </c>
      <c r="S1" s="32">
        <f>County!AE1</f>
        <v>0</v>
      </c>
      <c r="T1" s="32">
        <f>County!AF1</f>
        <v>0</v>
      </c>
      <c r="U1" s="32">
        <f>County!AG1</f>
        <v>0</v>
      </c>
      <c r="V1" s="91" t="s">
        <v>386</v>
      </c>
      <c r="W1" s="1"/>
    </row>
    <row r="2" spans="1:24">
      <c r="A2" s="34" t="str">
        <f>State!A3</f>
        <v>Alabama</v>
      </c>
      <c r="B2" s="147">
        <v>40968</v>
      </c>
      <c r="C2" s="1">
        <v>396851</v>
      </c>
      <c r="D2" s="1">
        <v>309071</v>
      </c>
      <c r="E2" s="1"/>
      <c r="F2" s="1">
        <v>76059</v>
      </c>
      <c r="G2" s="1">
        <v>1479</v>
      </c>
      <c r="H2" s="1"/>
      <c r="I2" s="1"/>
      <c r="J2" s="1"/>
      <c r="K2" s="1"/>
      <c r="L2" s="1">
        <v>9438</v>
      </c>
      <c r="M2" s="1"/>
      <c r="N2" s="1"/>
      <c r="O2" s="1"/>
      <c r="P2" s="1"/>
      <c r="Q2" s="1">
        <v>804</v>
      </c>
      <c r="R2" s="1"/>
      <c r="S2" s="1"/>
      <c r="T2" s="1"/>
      <c r="U2" s="1"/>
      <c r="V2" s="1"/>
      <c r="W2" s="1"/>
      <c r="X2" s="1"/>
    </row>
    <row r="3" spans="1:24" s="222" customFormat="1">
      <c r="A3" s="34" t="s">
        <v>387</v>
      </c>
      <c r="B3" s="147">
        <v>40993</v>
      </c>
      <c r="C3" s="1">
        <f>2146+8447+1+16</f>
        <v>10610</v>
      </c>
      <c r="D3" s="1">
        <v>2146</v>
      </c>
      <c r="E3" s="1"/>
      <c r="F3" s="1">
        <v>8447</v>
      </c>
      <c r="G3" s="1"/>
      <c r="H3" s="1"/>
      <c r="I3" s="1"/>
      <c r="J3" s="1"/>
      <c r="K3" s="1"/>
      <c r="L3" s="1">
        <v>16</v>
      </c>
      <c r="M3" s="1"/>
      <c r="N3" s="1"/>
      <c r="O3" s="1"/>
      <c r="P3" s="1"/>
      <c r="Q3" s="1">
        <v>1</v>
      </c>
      <c r="R3" s="1"/>
      <c r="S3" s="1"/>
      <c r="T3" s="1"/>
      <c r="U3" s="1"/>
      <c r="V3" s="1"/>
      <c r="W3" s="1"/>
      <c r="X3" s="1"/>
    </row>
    <row r="4" spans="1:24">
      <c r="A4" s="34" t="str">
        <f>State!A4</f>
        <v>Arizona</v>
      </c>
      <c r="B4" s="147">
        <v>40989</v>
      </c>
      <c r="C4" s="1">
        <f>SUM(D4:Q4)</f>
        <v>466235</v>
      </c>
      <c r="D4" s="1">
        <v>262459</v>
      </c>
      <c r="E4" s="1"/>
      <c r="F4" s="1">
        <v>192962</v>
      </c>
      <c r="G4" s="1">
        <v>3877</v>
      </c>
      <c r="H4" s="1"/>
      <c r="I4" s="1"/>
      <c r="J4" s="1"/>
      <c r="K4" s="1">
        <v>2295</v>
      </c>
      <c r="L4" s="1"/>
      <c r="M4" s="1"/>
      <c r="N4" s="1">
        <v>1845</v>
      </c>
      <c r="O4" s="1"/>
      <c r="P4" s="1"/>
      <c r="Q4" s="1">
        <v>2797</v>
      </c>
      <c r="R4" s="1"/>
      <c r="S4" s="1"/>
      <c r="T4" s="1"/>
      <c r="U4" s="1"/>
      <c r="V4" s="1"/>
      <c r="W4" s="1"/>
      <c r="X4" s="1"/>
    </row>
    <row r="5" spans="1:24">
      <c r="A5" s="34" t="str">
        <f>State!A5</f>
        <v>Arkansas</v>
      </c>
      <c r="B5" s="148">
        <v>40968</v>
      </c>
      <c r="C5" s="1">
        <v>221020</v>
      </c>
      <c r="D5" s="1">
        <v>146057</v>
      </c>
      <c r="E5" s="1"/>
      <c r="F5" s="1">
        <v>66236</v>
      </c>
      <c r="G5" s="1">
        <v>2785</v>
      </c>
      <c r="H5" s="1"/>
      <c r="I5" s="1"/>
      <c r="J5" s="1"/>
      <c r="K5" s="1"/>
      <c r="L5" s="1"/>
      <c r="M5" s="1"/>
      <c r="N5" s="1">
        <f>2556+1702</f>
        <v>4258</v>
      </c>
      <c r="O5" s="1"/>
      <c r="P5" s="1"/>
      <c r="Q5" s="1">
        <v>1684</v>
      </c>
      <c r="R5" s="1"/>
      <c r="S5" s="1"/>
      <c r="T5" s="1"/>
      <c r="U5" s="1"/>
      <c r="V5" s="1"/>
      <c r="W5" s="1"/>
      <c r="X5" s="1"/>
    </row>
    <row r="6" spans="1:24">
      <c r="A6" s="34" t="str">
        <f>State!A6</f>
        <v>California</v>
      </c>
      <c r="B6" s="148">
        <v>41066</v>
      </c>
      <c r="C6" s="1">
        <f>SUM(D6:Q6)</f>
        <v>5173338</v>
      </c>
      <c r="D6" s="1">
        <v>2745302</v>
      </c>
      <c r="E6" s="1"/>
      <c r="F6" s="1">
        <v>2381722</v>
      </c>
      <c r="G6" s="1"/>
      <c r="H6" s="1"/>
      <c r="I6" s="1"/>
      <c r="J6" s="1">
        <v>12014</v>
      </c>
      <c r="K6" s="1">
        <v>10880</v>
      </c>
      <c r="L6" s="1"/>
      <c r="M6" s="1">
        <f>13+3+6+1</f>
        <v>23</v>
      </c>
      <c r="N6" s="1">
        <v>7743</v>
      </c>
      <c r="O6" s="1">
        <v>7201</v>
      </c>
      <c r="P6" s="1"/>
      <c r="Q6" s="1">
        <v>8453</v>
      </c>
      <c r="R6" s="1"/>
      <c r="S6" s="1"/>
      <c r="T6" s="1"/>
      <c r="U6" s="1"/>
      <c r="V6" s="1"/>
      <c r="W6" s="1"/>
      <c r="X6" s="1"/>
    </row>
    <row r="7" spans="1:24" s="222" customFormat="1">
      <c r="A7" s="34" t="s">
        <v>629</v>
      </c>
      <c r="B7" s="148">
        <v>40968</v>
      </c>
      <c r="C7" s="1"/>
      <c r="D7" s="1"/>
      <c r="E7" s="1"/>
      <c r="F7" s="1"/>
      <c r="G7" s="1"/>
      <c r="H7" s="1"/>
      <c r="I7" s="1"/>
      <c r="J7" s="1"/>
      <c r="K7" s="1"/>
      <c r="L7" s="1"/>
      <c r="M7" s="1"/>
      <c r="N7" s="1"/>
      <c r="O7" s="1"/>
      <c r="P7" s="1"/>
      <c r="Q7" s="1"/>
      <c r="R7" s="1"/>
      <c r="S7" s="1"/>
      <c r="T7" s="1"/>
      <c r="U7" s="1"/>
      <c r="V7" s="1"/>
      <c r="W7" s="1"/>
      <c r="X7" s="1"/>
    </row>
    <row r="8" spans="1:24">
      <c r="A8" s="34" t="str">
        <f>State!A7</f>
        <v>Connecticut</v>
      </c>
      <c r="B8" s="147">
        <v>41024</v>
      </c>
      <c r="C8" s="1">
        <f>960+170045+152379+4871</f>
        <v>328255</v>
      </c>
      <c r="D8" s="1">
        <v>170045</v>
      </c>
      <c r="E8" s="1"/>
      <c r="F8" s="1">
        <v>152379</v>
      </c>
      <c r="G8" s="1"/>
      <c r="H8" s="1"/>
      <c r="I8" s="1"/>
      <c r="J8" s="1"/>
      <c r="K8" s="1"/>
      <c r="L8" s="1">
        <v>4871</v>
      </c>
      <c r="M8" s="1"/>
      <c r="N8" s="1"/>
      <c r="O8" s="1"/>
      <c r="P8" s="1"/>
      <c r="Q8" s="1">
        <v>960</v>
      </c>
      <c r="R8" s="1"/>
      <c r="S8" s="1"/>
      <c r="T8" s="1"/>
      <c r="U8" s="1"/>
      <c r="V8" s="1"/>
      <c r="W8" s="1"/>
      <c r="X8" s="1"/>
    </row>
    <row r="9" spans="1:24">
      <c r="A9" s="34" t="str">
        <f>State!A8</f>
        <v>Delaware</v>
      </c>
      <c r="B9" s="147">
        <v>41024</v>
      </c>
      <c r="C9" s="1">
        <f>SUM(D9:Q9)</f>
        <v>93640</v>
      </c>
      <c r="D9" s="1">
        <v>55954</v>
      </c>
      <c r="E9" s="1"/>
      <c r="F9" s="1">
        <v>36662</v>
      </c>
      <c r="G9" s="1"/>
      <c r="H9" s="1"/>
      <c r="I9" s="1"/>
      <c r="J9" s="1"/>
      <c r="K9" s="1"/>
      <c r="L9" s="1"/>
      <c r="M9" s="1"/>
      <c r="N9" s="1"/>
      <c r="O9" s="1"/>
      <c r="P9" s="1"/>
      <c r="Q9" s="1">
        <v>1024</v>
      </c>
      <c r="R9" s="1"/>
      <c r="S9" s="1"/>
      <c r="T9" s="1"/>
      <c r="U9" s="1"/>
      <c r="V9" s="1"/>
      <c r="W9" s="1"/>
      <c r="X9" s="1"/>
    </row>
    <row r="10" spans="1:24">
      <c r="A10" s="34" t="str">
        <f>State!A9</f>
        <v>District of Columbia</v>
      </c>
      <c r="B10" s="147">
        <v>41073</v>
      </c>
      <c r="C10" s="1">
        <f>76704+20361+485+213</f>
        <v>97763</v>
      </c>
      <c r="D10" s="1">
        <v>76704</v>
      </c>
      <c r="E10" s="1"/>
      <c r="F10" s="1">
        <v>20361</v>
      </c>
      <c r="G10" s="1"/>
      <c r="H10" s="1"/>
      <c r="I10" s="1"/>
      <c r="J10" s="1"/>
      <c r="K10" s="1"/>
      <c r="L10" s="1"/>
      <c r="M10" s="1">
        <v>485</v>
      </c>
      <c r="N10" s="1"/>
      <c r="O10" s="1"/>
      <c r="P10" s="1"/>
      <c r="Q10" s="1">
        <v>213</v>
      </c>
      <c r="R10" s="1"/>
      <c r="S10" s="1"/>
      <c r="T10" s="1"/>
      <c r="U10" s="1"/>
      <c r="V10" s="1"/>
      <c r="W10" s="1"/>
      <c r="X10" s="1"/>
    </row>
    <row r="11" spans="1:24">
      <c r="A11" s="34" t="str">
        <f>State!A10</f>
        <v>Florida</v>
      </c>
      <c r="B11" s="149">
        <v>40982</v>
      </c>
      <c r="C11" s="1">
        <f>1101414+38930+568839</f>
        <v>1709183</v>
      </c>
      <c r="D11" s="1">
        <v>1101414</v>
      </c>
      <c r="E11" s="1"/>
      <c r="F11" s="1">
        <v>568839</v>
      </c>
      <c r="G11" s="1">
        <v>38930</v>
      </c>
      <c r="H11" s="1"/>
      <c r="I11" s="1"/>
      <c r="J11" s="1"/>
      <c r="K11" s="1"/>
      <c r="L11" s="1"/>
      <c r="M11" s="1"/>
      <c r="N11" s="1"/>
      <c r="O11" s="1"/>
      <c r="P11" s="1"/>
      <c r="Q11" s="1"/>
      <c r="R11" s="1"/>
      <c r="S11" s="1"/>
      <c r="T11" s="1"/>
      <c r="U11" s="1"/>
      <c r="V11" s="1"/>
      <c r="W11" s="1"/>
      <c r="X11" s="1"/>
    </row>
    <row r="12" spans="1:24">
      <c r="A12" s="34" t="str">
        <f>State!A11</f>
        <v>Georgia</v>
      </c>
      <c r="B12" s="147">
        <v>40968</v>
      </c>
      <c r="C12" s="1">
        <v>765366</v>
      </c>
      <c r="D12" s="1">
        <v>545674</v>
      </c>
      <c r="E12" s="1"/>
      <c r="F12" s="1">
        <v>215797</v>
      </c>
      <c r="G12" s="1">
        <v>2129</v>
      </c>
      <c r="H12" s="1"/>
      <c r="I12" s="1"/>
      <c r="J12" s="1"/>
      <c r="K12" s="1">
        <v>1766</v>
      </c>
      <c r="L12" s="1"/>
      <c r="M12" s="1"/>
      <c r="N12" s="1"/>
      <c r="O12" s="1"/>
      <c r="P12" s="1"/>
      <c r="Q12" s="1"/>
      <c r="R12" s="1"/>
      <c r="S12" s="1"/>
      <c r="T12" s="1"/>
      <c r="U12" s="1"/>
      <c r="V12" s="1"/>
      <c r="W12" s="1"/>
      <c r="X12" s="1"/>
    </row>
    <row r="13" spans="1:24" s="222" customFormat="1">
      <c r="A13" s="34" t="s">
        <v>684</v>
      </c>
      <c r="B13" s="147">
        <v>40993</v>
      </c>
      <c r="C13" s="1">
        <v>33713</v>
      </c>
      <c r="D13" s="1">
        <v>10126</v>
      </c>
      <c r="E13" s="1"/>
      <c r="F13" s="1">
        <v>23521</v>
      </c>
      <c r="G13" s="1">
        <v>6</v>
      </c>
      <c r="H13" s="1"/>
      <c r="I13" s="1"/>
      <c r="J13" s="1"/>
      <c r="K13" s="1"/>
      <c r="L13" s="1">
        <v>48</v>
      </c>
      <c r="M13" s="1"/>
      <c r="N13" s="1"/>
      <c r="O13" s="1"/>
      <c r="P13" s="1"/>
      <c r="Q13" s="1">
        <v>12</v>
      </c>
      <c r="R13" s="1"/>
      <c r="S13" s="1"/>
      <c r="T13" s="1"/>
      <c r="U13" s="1"/>
      <c r="V13" s="1"/>
      <c r="W13" s="1"/>
      <c r="X13" s="1"/>
    </row>
    <row r="14" spans="1:24" s="222" customFormat="1">
      <c r="A14" s="34" t="s">
        <v>1288</v>
      </c>
      <c r="B14" s="147">
        <v>40989</v>
      </c>
      <c r="C14" s="1">
        <v>23884</v>
      </c>
      <c r="D14" s="1">
        <v>5065</v>
      </c>
      <c r="E14" s="1"/>
      <c r="F14" s="1">
        <v>18640</v>
      </c>
      <c r="G14" s="1"/>
      <c r="H14" s="1"/>
      <c r="I14" s="1"/>
      <c r="J14" s="1"/>
      <c r="K14" s="1"/>
      <c r="L14" s="1">
        <v>175</v>
      </c>
      <c r="M14" s="1"/>
      <c r="N14" s="1"/>
      <c r="O14" s="1"/>
      <c r="P14" s="1"/>
      <c r="Q14" s="1">
        <v>4</v>
      </c>
      <c r="R14" s="1"/>
      <c r="S14" s="1"/>
      <c r="T14" s="1"/>
      <c r="U14" s="1"/>
      <c r="V14" s="1"/>
      <c r="W14" s="1"/>
      <c r="X14" s="1"/>
    </row>
    <row r="15" spans="1:24">
      <c r="A15" s="34" t="str">
        <f>State!A12</f>
        <v>Illinois</v>
      </c>
      <c r="B15" s="147">
        <v>40982</v>
      </c>
      <c r="C15" s="1">
        <f>SUM(D15:Q15)</f>
        <v>2056047</v>
      </c>
      <c r="D15" s="1">
        <v>1039555</v>
      </c>
      <c r="E15" s="1"/>
      <c r="F15" s="1">
        <v>999494</v>
      </c>
      <c r="G15" s="1">
        <v>6197</v>
      </c>
      <c r="H15" s="1"/>
      <c r="I15" s="1"/>
      <c r="J15" s="1">
        <v>6565</v>
      </c>
      <c r="K15" s="1"/>
      <c r="L15" s="1"/>
      <c r="M15" s="1"/>
      <c r="N15" s="1">
        <f>2407+25+2</f>
        <v>2434</v>
      </c>
      <c r="O15" s="1"/>
      <c r="P15" s="1"/>
      <c r="Q15" s="1">
        <v>1802</v>
      </c>
      <c r="R15" s="1"/>
      <c r="S15" s="1"/>
      <c r="T15" s="1"/>
      <c r="U15" s="1"/>
      <c r="V15" s="1"/>
      <c r="W15" s="1"/>
      <c r="X15" s="1"/>
    </row>
    <row r="16" spans="1:24">
      <c r="A16" s="34" t="str">
        <f>State!A13</f>
        <v>Indiana</v>
      </c>
      <c r="B16" s="147">
        <v>41031</v>
      </c>
      <c r="C16" s="1">
        <f>303705+335074</f>
        <v>638779</v>
      </c>
      <c r="D16" s="1">
        <v>303705</v>
      </c>
      <c r="E16" s="1"/>
      <c r="F16" s="1">
        <v>335074</v>
      </c>
      <c r="G16" s="1"/>
      <c r="H16" s="1"/>
      <c r="I16" s="1"/>
      <c r="J16" s="1"/>
      <c r="K16" s="1"/>
      <c r="L16" s="1"/>
      <c r="M16" s="1"/>
      <c r="N16" s="1"/>
      <c r="O16" s="1"/>
      <c r="P16" s="1"/>
      <c r="Q16" s="1"/>
      <c r="R16" s="1"/>
      <c r="S16" s="1"/>
      <c r="T16" s="1"/>
      <c r="U16" s="1"/>
      <c r="V16" s="1"/>
      <c r="W16" s="1"/>
      <c r="X16" s="1"/>
    </row>
    <row r="17" spans="1:24" s="222" customFormat="1">
      <c r="A17" s="34" t="s">
        <v>550</v>
      </c>
      <c r="B17" s="147">
        <v>40939</v>
      </c>
      <c r="C17" s="1">
        <f>100*(700.47+696.92+7.63+0.46)</f>
        <v>140548</v>
      </c>
      <c r="D17" s="1">
        <f>100*700.47</f>
        <v>70047</v>
      </c>
      <c r="E17" s="1"/>
      <c r="F17" s="1">
        <f>696.92*100</f>
        <v>69692</v>
      </c>
      <c r="G17" s="1">
        <f>7.63*100</f>
        <v>763</v>
      </c>
      <c r="H17" s="1"/>
      <c r="I17" s="1"/>
      <c r="J17" s="1"/>
      <c r="K17" s="1"/>
      <c r="L17" s="1">
        <f>0.46*100</f>
        <v>46</v>
      </c>
      <c r="M17" s="1"/>
      <c r="N17" s="1"/>
      <c r="O17" s="1"/>
      <c r="P17" s="1"/>
      <c r="Q17" s="1"/>
      <c r="R17" s="1"/>
      <c r="S17" s="1"/>
      <c r="T17" s="1"/>
      <c r="U17" s="1"/>
      <c r="V17" s="1"/>
      <c r="W17" s="1"/>
      <c r="X17" s="1"/>
    </row>
    <row r="18" spans="1:24" s="222" customFormat="1">
      <c r="A18" s="34" t="s">
        <v>2037</v>
      </c>
      <c r="B18" s="147">
        <v>40972</v>
      </c>
      <c r="C18" s="1">
        <f>12593+26429</f>
        <v>39022</v>
      </c>
      <c r="D18" s="1">
        <v>12593</v>
      </c>
      <c r="E18" s="1"/>
      <c r="F18" s="1">
        <v>26429</v>
      </c>
      <c r="G18" s="1"/>
      <c r="H18" s="1"/>
      <c r="I18" s="1"/>
      <c r="J18" s="1"/>
      <c r="K18" s="1"/>
      <c r="L18" s="1"/>
      <c r="M18" s="1"/>
      <c r="N18" s="1"/>
      <c r="O18" s="1"/>
      <c r="P18" s="1"/>
      <c r="Q18" s="1"/>
      <c r="R18" s="1"/>
      <c r="S18" s="1"/>
      <c r="T18" s="1"/>
      <c r="U18" s="1"/>
      <c r="V18" s="1"/>
      <c r="W18" s="1"/>
      <c r="X18" s="1"/>
    </row>
    <row r="19" spans="1:24">
      <c r="A19" s="34" t="str">
        <f>State!A14</f>
        <v>Kentucky</v>
      </c>
      <c r="B19" s="147">
        <v>41045</v>
      </c>
      <c r="C19" s="1">
        <f>SUM(D19:Q19)</f>
        <v>454565</v>
      </c>
      <c r="D19" s="1">
        <v>212534</v>
      </c>
      <c r="E19" s="1"/>
      <c r="F19" s="1">
        <v>210623</v>
      </c>
      <c r="G19" s="1">
        <v>5713</v>
      </c>
      <c r="H19" s="1"/>
      <c r="I19" s="1"/>
      <c r="J19" s="1"/>
      <c r="K19" s="1"/>
      <c r="L19" s="1">
        <v>24101</v>
      </c>
      <c r="M19" s="1"/>
      <c r="N19" s="1"/>
      <c r="O19" s="1"/>
      <c r="P19" s="1"/>
      <c r="Q19" s="1">
        <v>1594</v>
      </c>
      <c r="R19" s="1"/>
      <c r="S19" s="1"/>
      <c r="T19" s="1"/>
      <c r="U19" s="1"/>
      <c r="V19" s="1"/>
      <c r="W19" s="1"/>
      <c r="X19" s="1"/>
    </row>
    <row r="20" spans="1:24">
      <c r="A20" s="34" t="str">
        <f>State!A15</f>
        <v>Louisiana</v>
      </c>
      <c r="B20" s="147">
        <v>40972</v>
      </c>
      <c r="C20" s="1">
        <f>SUM(D20:Q20)</f>
        <v>311776</v>
      </c>
      <c r="D20" s="1">
        <v>221733</v>
      </c>
      <c r="E20" s="1"/>
      <c r="F20" s="1">
        <v>72276</v>
      </c>
      <c r="G20" s="1">
        <v>2550</v>
      </c>
      <c r="H20" s="1"/>
      <c r="I20" s="1"/>
      <c r="J20" s="1">
        <v>1423</v>
      </c>
      <c r="K20" s="1">
        <v>993</v>
      </c>
      <c r="L20" s="1"/>
      <c r="M20" s="1"/>
      <c r="N20" s="1">
        <f>4785+806+4512</f>
        <v>10103</v>
      </c>
      <c r="O20" s="1">
        <v>1357</v>
      </c>
      <c r="P20" s="1"/>
      <c r="Q20" s="1">
        <v>1341</v>
      </c>
      <c r="R20" s="1"/>
      <c r="S20" s="1"/>
      <c r="T20" s="1"/>
      <c r="U20" s="1"/>
      <c r="V20" s="1"/>
      <c r="W20" s="1"/>
      <c r="X20" s="1"/>
    </row>
    <row r="21" spans="1:24" s="222" customFormat="1">
      <c r="A21" s="34" t="s">
        <v>2082</v>
      </c>
      <c r="B21" s="147">
        <v>40973</v>
      </c>
      <c r="C21" s="1"/>
      <c r="D21" s="1"/>
      <c r="E21" s="1"/>
      <c r="F21" s="1"/>
      <c r="G21" s="1"/>
      <c r="H21" s="1"/>
      <c r="I21" s="1"/>
      <c r="J21" s="1"/>
      <c r="K21" s="1"/>
      <c r="L21" s="1"/>
      <c r="M21" s="1"/>
      <c r="N21" s="1"/>
      <c r="O21" s="1"/>
      <c r="P21" s="1"/>
      <c r="Q21" s="1"/>
      <c r="R21" s="1"/>
      <c r="S21" s="1"/>
      <c r="T21" s="1"/>
      <c r="U21" s="1"/>
      <c r="V21" s="1"/>
      <c r="W21" s="1"/>
      <c r="X21" s="1"/>
    </row>
    <row r="22" spans="1:24">
      <c r="A22" s="34" t="str">
        <f>State!A16</f>
        <v>Maryland</v>
      </c>
      <c r="B22" s="147">
        <v>41024</v>
      </c>
      <c r="C22" s="1">
        <f>SUM(D22:Q22)</f>
        <v>916763</v>
      </c>
      <c r="D22" s="1">
        <v>573242</v>
      </c>
      <c r="E22" s="1"/>
      <c r="F22" s="1">
        <v>309990</v>
      </c>
      <c r="G22" s="1"/>
      <c r="H22" s="1"/>
      <c r="I22" s="1"/>
      <c r="J22" s="1"/>
      <c r="K22" s="1"/>
      <c r="L22" s="1">
        <v>29949</v>
      </c>
      <c r="M22" s="1"/>
      <c r="N22" s="1"/>
      <c r="O22" s="1"/>
      <c r="P22" s="1"/>
      <c r="Q22" s="1">
        <v>3582</v>
      </c>
      <c r="R22" s="1"/>
      <c r="S22" s="1"/>
      <c r="T22" s="1"/>
      <c r="U22" s="1"/>
      <c r="V22" s="1"/>
      <c r="W22" s="1"/>
      <c r="X22" s="1"/>
    </row>
    <row r="23" spans="1:24">
      <c r="A23" s="34" t="str">
        <f>State!A17</f>
        <v>Massachusetts</v>
      </c>
      <c r="B23" s="147">
        <v>40968</v>
      </c>
      <c r="C23" s="1">
        <f>1220296-4326</f>
        <v>1215970</v>
      </c>
      <c r="D23" s="1">
        <v>606822</v>
      </c>
      <c r="E23" s="1"/>
      <c r="F23" s="1">
        <v>589803</v>
      </c>
      <c r="G23" s="1">
        <v>4783</v>
      </c>
      <c r="H23" s="1"/>
      <c r="I23" s="1"/>
      <c r="J23" s="1"/>
      <c r="K23" s="1"/>
      <c r="L23" s="1">
        <v>8090</v>
      </c>
      <c r="M23" s="1">
        <v>4927</v>
      </c>
      <c r="N23" s="1"/>
      <c r="O23" s="1"/>
      <c r="P23" s="1"/>
      <c r="Q23" s="1">
        <v>1545</v>
      </c>
      <c r="R23" s="1"/>
      <c r="S23" s="1"/>
      <c r="T23" s="1"/>
      <c r="U23" s="1"/>
      <c r="V23" s="1"/>
      <c r="W23" s="1"/>
      <c r="X23" s="1"/>
    </row>
    <row r="24" spans="1:24">
      <c r="A24" s="34" t="str">
        <f>State!A18</f>
        <v>Michigan</v>
      </c>
      <c r="B24" s="147">
        <v>40975</v>
      </c>
      <c r="C24" s="1">
        <v>1205552</v>
      </c>
      <c r="D24" s="1">
        <v>581775</v>
      </c>
      <c r="E24" s="1"/>
      <c r="F24" s="1">
        <v>598943</v>
      </c>
      <c r="G24" s="1">
        <v>2363</v>
      </c>
      <c r="H24" s="1"/>
      <c r="I24" s="1"/>
      <c r="J24" s="1"/>
      <c r="K24" s="1"/>
      <c r="L24" s="1">
        <v>21601</v>
      </c>
      <c r="M24" s="1"/>
      <c r="N24" s="1"/>
      <c r="O24" s="1"/>
      <c r="P24" s="1"/>
      <c r="Q24" s="1">
        <v>870</v>
      </c>
      <c r="R24" s="1"/>
      <c r="S24" s="1"/>
      <c r="T24" s="1"/>
      <c r="U24" s="1"/>
      <c r="V24" s="1"/>
      <c r="W24" s="1"/>
      <c r="X24" s="1"/>
    </row>
    <row r="25" spans="1:24" s="222" customFormat="1">
      <c r="A25" s="34" t="s">
        <v>2872</v>
      </c>
      <c r="B25" s="147">
        <v>40968</v>
      </c>
      <c r="C25" s="1">
        <v>204610</v>
      </c>
      <c r="D25" s="1">
        <v>78381</v>
      </c>
      <c r="E25" s="1"/>
      <c r="F25" s="1">
        <v>126229</v>
      </c>
      <c r="G25" s="1"/>
      <c r="H25" s="1"/>
      <c r="I25" s="1"/>
      <c r="J25" s="1"/>
      <c r="K25" s="1"/>
      <c r="L25" s="1"/>
      <c r="M25" s="1"/>
      <c r="N25" s="1"/>
      <c r="O25" s="1"/>
      <c r="P25" s="1"/>
      <c r="Q25" s="1"/>
      <c r="R25" s="1"/>
      <c r="S25" s="1"/>
      <c r="T25" s="1"/>
      <c r="U25" s="1"/>
      <c r="V25" s="1"/>
      <c r="W25" s="1"/>
      <c r="X25" s="1"/>
    </row>
    <row r="26" spans="1:24">
      <c r="A26" s="34" t="str">
        <f>State!A19</f>
        <v>Mississippi</v>
      </c>
      <c r="B26" s="147">
        <v>40975</v>
      </c>
      <c r="C26" s="1">
        <f>SUM(D26:Q26)</f>
        <v>227164</v>
      </c>
      <c r="D26" s="1">
        <v>187334</v>
      </c>
      <c r="E26" s="1"/>
      <c r="F26" s="1">
        <v>37748</v>
      </c>
      <c r="G26" s="1">
        <v>672</v>
      </c>
      <c r="H26" s="1"/>
      <c r="I26" s="1"/>
      <c r="J26" s="1">
        <v>919</v>
      </c>
      <c r="K26" s="1"/>
      <c r="L26" s="1"/>
      <c r="M26" s="1">
        <v>10</v>
      </c>
      <c r="N26" s="1"/>
      <c r="O26" s="1"/>
      <c r="P26" s="1"/>
      <c r="Q26" s="1">
        <v>481</v>
      </c>
      <c r="R26" s="1"/>
      <c r="S26" s="1"/>
      <c r="T26" s="1"/>
      <c r="U26" s="1"/>
      <c r="V26" s="1"/>
      <c r="W26" s="1"/>
      <c r="X26" s="1"/>
    </row>
    <row r="27" spans="1:24">
      <c r="A27" s="34" t="str">
        <f>State!A20</f>
        <v>Missouri</v>
      </c>
      <c r="B27" s="147">
        <v>40982</v>
      </c>
      <c r="C27" s="1">
        <v>629425</v>
      </c>
      <c r="D27" s="1">
        <v>312285</v>
      </c>
      <c r="E27" s="1"/>
      <c r="F27" s="1">
        <v>310711</v>
      </c>
      <c r="G27" s="1">
        <v>442</v>
      </c>
      <c r="H27" s="1"/>
      <c r="I27" s="1"/>
      <c r="J27" s="1">
        <v>307</v>
      </c>
      <c r="K27" s="1"/>
      <c r="L27" s="1">
        <v>3717</v>
      </c>
      <c r="M27" s="1"/>
      <c r="N27" s="1">
        <f>650+247+433</f>
        <v>1330</v>
      </c>
      <c r="O27" s="1">
        <v>288</v>
      </c>
      <c r="P27" s="1"/>
      <c r="Q27" s="1">
        <v>345</v>
      </c>
      <c r="R27" s="1"/>
      <c r="S27" s="1"/>
      <c r="T27" s="1"/>
      <c r="U27" s="1"/>
      <c r="V27" s="1"/>
      <c r="W27" s="1"/>
      <c r="X27" s="1"/>
    </row>
    <row r="28" spans="1:24">
      <c r="A28" s="34" t="str">
        <f>State!A21</f>
        <v>Montana</v>
      </c>
      <c r="B28" s="147">
        <v>41066</v>
      </c>
      <c r="C28" s="1">
        <f>55805+65156+5415</f>
        <v>126376</v>
      </c>
      <c r="D28" s="1">
        <v>55805</v>
      </c>
      <c r="E28" s="1"/>
      <c r="F28" s="1">
        <v>65156</v>
      </c>
      <c r="G28" s="1"/>
      <c r="H28" s="1"/>
      <c r="I28" s="1"/>
      <c r="J28" s="1"/>
      <c r="K28" s="1"/>
      <c r="L28" s="1">
        <v>5415</v>
      </c>
      <c r="M28" s="1"/>
      <c r="N28" s="1"/>
      <c r="O28" s="1"/>
      <c r="P28" s="1"/>
      <c r="Q28" s="1"/>
      <c r="R28" s="1"/>
      <c r="S28" s="1"/>
      <c r="T28" s="1"/>
      <c r="U28" s="1"/>
      <c r="V28" s="1"/>
      <c r="W28" s="1"/>
      <c r="X28" s="1"/>
    </row>
    <row r="29" spans="1:24">
      <c r="A29" s="34" t="s">
        <v>3665</v>
      </c>
      <c r="B29" s="147">
        <v>41038</v>
      </c>
      <c r="C29" s="1">
        <f>42692+37744</f>
        <v>80436</v>
      </c>
      <c r="D29" s="1">
        <v>42692</v>
      </c>
      <c r="E29" s="1"/>
      <c r="F29" s="1">
        <v>37744</v>
      </c>
      <c r="G29" s="1"/>
      <c r="H29" s="1"/>
      <c r="I29" s="1"/>
      <c r="J29" s="1"/>
      <c r="K29" s="1"/>
      <c r="L29" s="1"/>
      <c r="M29" s="1"/>
      <c r="N29" s="1"/>
      <c r="O29" s="1"/>
      <c r="P29" s="1"/>
      <c r="Q29" s="1"/>
      <c r="R29" s="1"/>
      <c r="S29" s="1"/>
      <c r="T29" s="1"/>
      <c r="U29" s="1"/>
      <c r="V29" s="1"/>
      <c r="W29" s="1"/>
      <c r="X29" s="1"/>
    </row>
    <row r="30" spans="1:24" s="222" customFormat="1">
      <c r="A30" s="34" t="s">
        <v>3666</v>
      </c>
      <c r="B30" s="147">
        <v>40972</v>
      </c>
      <c r="C30" s="1"/>
      <c r="D30" s="1"/>
      <c r="E30" s="1"/>
      <c r="F30" s="1"/>
      <c r="G30" s="1"/>
      <c r="H30" s="1"/>
      <c r="I30" s="1"/>
      <c r="J30" s="1"/>
      <c r="K30" s="1"/>
      <c r="L30" s="1"/>
      <c r="M30" s="1"/>
      <c r="N30" s="1"/>
      <c r="O30" s="1"/>
      <c r="P30" s="1"/>
      <c r="Q30" s="1"/>
      <c r="R30" s="1"/>
      <c r="S30" s="1"/>
      <c r="T30" s="1"/>
      <c r="U30" s="1"/>
      <c r="V30" s="1"/>
      <c r="W30" s="1"/>
      <c r="X30" s="1"/>
    </row>
    <row r="31" spans="1:24" s="222" customFormat="1">
      <c r="A31" s="34" t="s">
        <v>1423</v>
      </c>
      <c r="B31" s="147">
        <v>40958</v>
      </c>
      <c r="C31" s="1"/>
      <c r="D31" s="1"/>
      <c r="E31" s="1"/>
      <c r="F31" s="1"/>
      <c r="G31" s="1"/>
      <c r="H31" s="1"/>
      <c r="I31" s="1"/>
      <c r="J31" s="1"/>
      <c r="K31" s="1"/>
      <c r="L31" s="1"/>
      <c r="M31" s="1"/>
      <c r="N31" s="1"/>
      <c r="O31" s="1"/>
      <c r="P31" s="1"/>
      <c r="Q31" s="1"/>
      <c r="R31" s="1"/>
      <c r="S31" s="1"/>
      <c r="T31" s="1"/>
      <c r="U31" s="1"/>
      <c r="V31" s="1"/>
      <c r="W31" s="1"/>
      <c r="X31" s="1"/>
    </row>
    <row r="32" spans="1:24">
      <c r="A32" s="34" t="str">
        <f>State!A23</f>
        <v>New Hampshire</v>
      </c>
      <c r="B32" s="147">
        <v>40947</v>
      </c>
      <c r="C32" s="1">
        <f>249543+3475</f>
        <v>253018</v>
      </c>
      <c r="D32" s="1">
        <v>95324</v>
      </c>
      <c r="E32" s="1"/>
      <c r="F32" s="1">
        <v>152181</v>
      </c>
      <c r="G32" s="1">
        <v>660</v>
      </c>
      <c r="H32" s="1"/>
      <c r="I32" s="1"/>
      <c r="J32" s="1"/>
      <c r="K32" s="1">
        <v>21</v>
      </c>
      <c r="L32" s="1"/>
      <c r="M32" s="1">
        <v>3475</v>
      </c>
      <c r="N32" s="1">
        <f>53+107+36+29+29+18+14+46+14+21+19+27+26+142+14+17+265+223+24+8+54</f>
        <v>1186</v>
      </c>
      <c r="O32" s="1">
        <v>44</v>
      </c>
      <c r="P32" s="1">
        <v>32</v>
      </c>
      <c r="Q32" s="1">
        <v>95</v>
      </c>
      <c r="R32" s="1"/>
      <c r="S32" s="1"/>
      <c r="T32" s="1"/>
      <c r="U32" s="1"/>
      <c r="V32" s="1"/>
      <c r="W32" s="1"/>
      <c r="X32" s="1"/>
    </row>
    <row r="33" spans="1:24">
      <c r="A33" s="34" t="str">
        <f>State!A24</f>
        <v>New Jersey</v>
      </c>
      <c r="B33" s="147">
        <v>41066</v>
      </c>
      <c r="C33" s="1">
        <f>SUM(D33:Q33)</f>
        <v>894305</v>
      </c>
      <c r="D33" s="1">
        <v>566247</v>
      </c>
      <c r="E33" s="1"/>
      <c r="F33" s="1">
        <v>328058</v>
      </c>
      <c r="G33" s="1"/>
      <c r="H33" s="1"/>
      <c r="I33" s="1"/>
      <c r="J33" s="1"/>
      <c r="K33" s="1"/>
      <c r="L33" s="1"/>
      <c r="M33" s="1"/>
      <c r="N33" s="1"/>
      <c r="O33" s="1"/>
      <c r="P33" s="1"/>
      <c r="Q33" s="1"/>
      <c r="R33" s="1"/>
      <c r="S33" s="1"/>
      <c r="T33" s="1"/>
      <c r="U33" s="1"/>
      <c r="V33" s="1"/>
      <c r="W33" s="1"/>
      <c r="X33" s="1"/>
    </row>
    <row r="34" spans="1:24">
      <c r="A34" s="34" t="str">
        <f>State!A25</f>
        <v>New Mexico</v>
      </c>
      <c r="B34" s="147">
        <v>41066</v>
      </c>
      <c r="C34" s="1">
        <f>104741+111334</f>
        <v>216075</v>
      </c>
      <c r="D34" s="1">
        <v>111334</v>
      </c>
      <c r="E34" s="1"/>
      <c r="F34" s="1">
        <v>104741</v>
      </c>
      <c r="G34" s="1"/>
      <c r="H34" s="1"/>
      <c r="I34" s="1"/>
      <c r="J34" s="1"/>
      <c r="K34" s="1"/>
      <c r="L34" s="1"/>
      <c r="M34" s="1"/>
      <c r="N34" s="1"/>
      <c r="O34" s="1"/>
      <c r="P34" s="1"/>
      <c r="Q34" s="1"/>
      <c r="R34" s="1"/>
      <c r="S34" s="1"/>
      <c r="T34" s="1"/>
      <c r="U34" s="1"/>
      <c r="V34" s="1"/>
      <c r="W34" s="1"/>
      <c r="X34" s="1"/>
    </row>
    <row r="35" spans="1:24">
      <c r="A35" s="34" t="str">
        <f>State!A26</f>
        <v>New York</v>
      </c>
      <c r="B35" s="147">
        <v>41017</v>
      </c>
      <c r="C35" s="1">
        <f>SUM(D35:Q35)</f>
        <v>1954236</v>
      </c>
      <c r="D35" s="1">
        <v>1133980</v>
      </c>
      <c r="E35" s="1"/>
      <c r="F35" s="1">
        <v>820256</v>
      </c>
      <c r="G35" s="1"/>
      <c r="H35" s="1"/>
      <c r="I35" s="1"/>
      <c r="J35" s="1"/>
      <c r="K35" s="1"/>
      <c r="L35" s="1"/>
      <c r="M35" s="1"/>
      <c r="N35" s="1"/>
      <c r="O35" s="1"/>
      <c r="P35" s="1"/>
      <c r="Q35" s="1"/>
      <c r="R35" s="1"/>
      <c r="S35" s="1"/>
      <c r="T35" s="1"/>
      <c r="U35" s="1"/>
      <c r="V35" s="1"/>
      <c r="W35" s="1"/>
      <c r="X35" s="1"/>
    </row>
    <row r="36" spans="1:24">
      <c r="A36" s="34" t="str">
        <f>State!A27</f>
        <v>North Carolina</v>
      </c>
      <c r="B36" s="147">
        <v>40982</v>
      </c>
      <c r="C36" s="1">
        <f>SUM(D36:Q36)</f>
        <v>1142916</v>
      </c>
      <c r="D36" s="1">
        <v>622915</v>
      </c>
      <c r="E36" s="1"/>
      <c r="F36" s="1">
        <v>467018</v>
      </c>
      <c r="G36" s="1">
        <v>12122</v>
      </c>
      <c r="H36" s="1"/>
      <c r="I36" s="1"/>
      <c r="J36" s="1"/>
      <c r="K36" s="1"/>
      <c r="L36" s="1">
        <v>37485</v>
      </c>
      <c r="M36" s="1"/>
      <c r="N36" s="1"/>
      <c r="O36" s="1"/>
      <c r="P36" s="1"/>
      <c r="Q36" s="1">
        <v>3376</v>
      </c>
      <c r="R36" s="1"/>
      <c r="S36" s="1"/>
      <c r="T36" s="1"/>
      <c r="U36" s="1"/>
      <c r="V36" s="1"/>
      <c r="W36" s="1"/>
      <c r="X36" s="1"/>
    </row>
    <row r="37" spans="1:24" s="222" customFormat="1">
      <c r="A37" s="34" t="s">
        <v>1758</v>
      </c>
      <c r="B37" s="147">
        <v>41066</v>
      </c>
      <c r="C37" s="1"/>
      <c r="D37" s="1"/>
      <c r="E37" s="1"/>
      <c r="F37" s="1"/>
      <c r="G37" s="1"/>
      <c r="H37" s="1"/>
      <c r="I37" s="1"/>
      <c r="J37" s="1"/>
      <c r="K37" s="1"/>
      <c r="L37" s="1"/>
      <c r="M37" s="1"/>
      <c r="N37" s="1"/>
      <c r="O37" s="1"/>
      <c r="P37" s="1"/>
      <c r="Q37" s="1"/>
      <c r="R37" s="1"/>
      <c r="S37" s="1"/>
      <c r="T37" s="1"/>
      <c r="U37" s="1"/>
      <c r="V37" s="1"/>
      <c r="W37" s="1"/>
      <c r="X37" s="1"/>
    </row>
    <row r="38" spans="1:24">
      <c r="A38" s="34" t="str">
        <f>State!A28</f>
        <v>Ohio</v>
      </c>
      <c r="B38" s="147">
        <v>40982</v>
      </c>
      <c r="C38" s="1">
        <f>SUM(D38:Q38)</f>
        <v>1241478</v>
      </c>
      <c r="D38" s="1">
        <v>696681</v>
      </c>
      <c r="E38" s="1"/>
      <c r="F38" s="1">
        <v>535395</v>
      </c>
      <c r="G38" s="1"/>
      <c r="H38" s="1"/>
      <c r="I38" s="1"/>
      <c r="J38" s="1"/>
      <c r="K38" s="1"/>
      <c r="L38" s="1"/>
      <c r="M38" s="1"/>
      <c r="N38" s="1"/>
      <c r="O38" s="1"/>
      <c r="P38" s="1"/>
      <c r="Q38" s="1">
        <v>9402</v>
      </c>
      <c r="R38" s="1"/>
      <c r="S38" s="1"/>
      <c r="T38" s="1"/>
      <c r="U38" s="1"/>
      <c r="V38" s="1"/>
      <c r="W38" s="1"/>
      <c r="X38" s="1"/>
    </row>
    <row r="39" spans="1:24">
      <c r="A39" s="34" t="str">
        <f>State!A29</f>
        <v>Oklahoma</v>
      </c>
      <c r="B39" s="147">
        <v>40968</v>
      </c>
      <c r="C39" s="1">
        <v>335843</v>
      </c>
      <c r="D39" s="1">
        <v>139443</v>
      </c>
      <c r="E39" s="1"/>
      <c r="F39" s="1">
        <v>174228</v>
      </c>
      <c r="G39" s="1">
        <v>7672</v>
      </c>
      <c r="H39" s="1"/>
      <c r="I39" s="1"/>
      <c r="J39" s="1"/>
      <c r="K39" s="1">
        <v>4171</v>
      </c>
      <c r="L39" s="1"/>
      <c r="M39" s="1"/>
      <c r="N39" s="1"/>
      <c r="O39" s="1">
        <v>4386</v>
      </c>
      <c r="P39" s="1">
        <v>3458</v>
      </c>
      <c r="Q39" s="1">
        <v>2485</v>
      </c>
      <c r="R39" s="1"/>
      <c r="S39" s="1"/>
      <c r="T39" s="1"/>
      <c r="U39" s="1"/>
      <c r="V39" s="1"/>
      <c r="W39" s="1"/>
      <c r="X39" s="1"/>
    </row>
    <row r="40" spans="1:24">
      <c r="A40" s="34" t="str">
        <f>State!A30</f>
        <v>Oregon</v>
      </c>
      <c r="B40" s="147">
        <v>41045</v>
      </c>
      <c r="C40" s="1">
        <f>SUM(D40:Q40)</f>
        <v>641595</v>
      </c>
      <c r="D40" s="1">
        <v>269846</v>
      </c>
      <c r="E40" s="1"/>
      <c r="F40" s="1">
        <v>360829</v>
      </c>
      <c r="G40" s="1"/>
      <c r="H40" s="1"/>
      <c r="I40" s="1"/>
      <c r="J40" s="1"/>
      <c r="K40" s="1"/>
      <c r="L40" s="1"/>
      <c r="M40" s="1">
        <v>10920</v>
      </c>
      <c r="N40" s="1"/>
      <c r="O40" s="1"/>
      <c r="P40" s="1"/>
      <c r="Q40" s="1"/>
      <c r="R40" s="1"/>
      <c r="S40" s="1"/>
      <c r="T40" s="1"/>
      <c r="U40" s="1"/>
      <c r="V40" s="1"/>
      <c r="W40" s="1"/>
      <c r="X40" s="1"/>
    </row>
    <row r="41" spans="1:24">
      <c r="A41" s="34" t="str">
        <f>State!A31</f>
        <v>Pennsylvania</v>
      </c>
      <c r="B41" s="147">
        <v>41024</v>
      </c>
      <c r="C41" s="1">
        <f>SUM(D41:Q41)</f>
        <v>1681427</v>
      </c>
      <c r="D41" s="1">
        <v>935107</v>
      </c>
      <c r="E41" s="1"/>
      <c r="F41" s="1">
        <v>731881</v>
      </c>
      <c r="G41" s="1"/>
      <c r="H41" s="1"/>
      <c r="I41" s="1"/>
      <c r="J41" s="1"/>
      <c r="K41" s="1"/>
      <c r="L41" s="1"/>
      <c r="M41" s="1"/>
      <c r="N41" s="1"/>
      <c r="O41" s="1"/>
      <c r="P41" s="1"/>
      <c r="Q41" s="1">
        <v>14439</v>
      </c>
      <c r="R41" s="1"/>
      <c r="S41" s="1"/>
      <c r="T41" s="1"/>
      <c r="U41" s="1"/>
      <c r="V41" s="1"/>
      <c r="W41" s="1"/>
      <c r="X41" s="1"/>
    </row>
    <row r="42" spans="1:24">
      <c r="A42" s="34" t="str">
        <f>State!A33</f>
        <v>Rhode Island</v>
      </c>
      <c r="B42" s="147">
        <v>41024</v>
      </c>
      <c r="C42" s="1">
        <f>SUM(D42:Q42)</f>
        <v>122458</v>
      </c>
      <c r="D42" s="1">
        <v>52749</v>
      </c>
      <c r="E42" s="1"/>
      <c r="F42" s="1">
        <v>66993</v>
      </c>
      <c r="G42" s="1"/>
      <c r="H42" s="1"/>
      <c r="I42" s="1"/>
      <c r="J42" s="1"/>
      <c r="K42" s="1"/>
      <c r="L42" s="1">
        <v>1662</v>
      </c>
      <c r="M42" s="1">
        <v>673</v>
      </c>
      <c r="N42" s="1">
        <v>236</v>
      </c>
      <c r="O42" s="1"/>
      <c r="P42" s="1"/>
      <c r="Q42" s="1">
        <v>145</v>
      </c>
      <c r="R42" s="1"/>
      <c r="S42" s="1"/>
      <c r="T42" s="1"/>
      <c r="U42" s="1"/>
      <c r="V42" s="1"/>
      <c r="W42" s="1"/>
      <c r="X42" s="1"/>
    </row>
    <row r="43" spans="1:24">
      <c r="A43" s="34" t="str">
        <f>State!A34</f>
        <v>South Carolina</v>
      </c>
      <c r="B43" s="147">
        <v>40965</v>
      </c>
      <c r="C43" s="1">
        <v>370904</v>
      </c>
      <c r="D43" s="1">
        <v>272379</v>
      </c>
      <c r="E43" s="1"/>
      <c r="F43" s="1">
        <v>96498</v>
      </c>
      <c r="G43" s="1">
        <v>713</v>
      </c>
      <c r="H43" s="1"/>
      <c r="I43" s="1"/>
      <c r="J43" s="1">
        <v>1314</v>
      </c>
      <c r="K43" s="1"/>
      <c r="L43" s="1"/>
      <c r="M43" s="1"/>
      <c r="N43" s="1"/>
      <c r="O43" s="1"/>
      <c r="P43" s="1"/>
      <c r="Q43" s="1"/>
      <c r="R43" s="1"/>
      <c r="S43" s="1"/>
      <c r="T43" s="1"/>
      <c r="U43" s="1"/>
      <c r="V43" s="1"/>
      <c r="W43" s="1"/>
      <c r="X43" s="1"/>
    </row>
    <row r="44" spans="1:24">
      <c r="A44" s="34" t="str">
        <f>State!A35</f>
        <v>South Dakota</v>
      </c>
      <c r="B44" s="147">
        <v>41066</v>
      </c>
      <c r="C44" s="1">
        <f>25959+27047</f>
        <v>53006</v>
      </c>
      <c r="D44" s="1">
        <v>27047</v>
      </c>
      <c r="E44" s="1"/>
      <c r="F44" s="1">
        <v>25959</v>
      </c>
      <c r="G44" s="1"/>
      <c r="H44" s="1"/>
      <c r="I44" s="1"/>
      <c r="J44" s="1"/>
      <c r="K44" s="1"/>
      <c r="L44" s="1"/>
      <c r="M44" s="1"/>
      <c r="N44" s="1"/>
      <c r="O44" s="1"/>
      <c r="P44" s="1"/>
      <c r="Q44" s="1"/>
      <c r="R44" s="1"/>
      <c r="S44" s="1"/>
      <c r="T44" s="1"/>
      <c r="U44" s="1"/>
      <c r="V44" s="1"/>
      <c r="W44" s="1"/>
      <c r="X44" s="1"/>
    </row>
    <row r="45" spans="1:24">
      <c r="A45" s="34" t="str">
        <f>State!A36</f>
        <v>Tennessee</v>
      </c>
      <c r="B45" s="147">
        <v>40968</v>
      </c>
      <c r="C45" s="1">
        <f>SUM(D45:Q45)</f>
        <v>372222</v>
      </c>
      <c r="D45" s="1">
        <v>245930</v>
      </c>
      <c r="E45" s="1"/>
      <c r="F45" s="1">
        <v>120800</v>
      </c>
      <c r="G45" s="1">
        <v>2025</v>
      </c>
      <c r="H45" s="1"/>
      <c r="I45" s="1"/>
      <c r="J45" s="1"/>
      <c r="K45" s="1"/>
      <c r="L45" s="1">
        <v>3467</v>
      </c>
      <c r="M45" s="1"/>
      <c r="N45" s="1"/>
      <c r="O45" s="1"/>
      <c r="P45" s="1"/>
      <c r="Q45" s="1"/>
      <c r="R45" s="1"/>
      <c r="S45" s="1"/>
      <c r="T45" s="1"/>
      <c r="U45" s="1"/>
      <c r="V45" s="1"/>
      <c r="W45" s="1"/>
      <c r="X45" s="1"/>
    </row>
    <row r="46" spans="1:24">
      <c r="A46" s="34" t="str">
        <f>State!A37</f>
        <v>Texas</v>
      </c>
      <c r="B46" s="147">
        <v>40968</v>
      </c>
      <c r="C46" s="187">
        <v>1435895</v>
      </c>
      <c r="D46" s="188">
        <v>936004</v>
      </c>
      <c r="E46" s="1"/>
      <c r="F46" s="1">
        <v>476547</v>
      </c>
      <c r="G46" s="1">
        <v>5364</v>
      </c>
      <c r="H46" s="1"/>
      <c r="I46" s="1"/>
      <c r="J46" s="1">
        <v>3254</v>
      </c>
      <c r="K46" s="1"/>
      <c r="L46" s="1"/>
      <c r="M46" s="1"/>
      <c r="N46" s="1">
        <v>2017</v>
      </c>
      <c r="O46" s="1">
        <v>2569</v>
      </c>
      <c r="P46" s="1">
        <v>1711</v>
      </c>
      <c r="Q46" s="1">
        <v>8429</v>
      </c>
      <c r="R46" s="1"/>
      <c r="S46" s="1"/>
      <c r="T46" s="1"/>
      <c r="U46" s="1"/>
      <c r="V46" s="1"/>
      <c r="W46" s="1"/>
      <c r="X46" s="1"/>
    </row>
    <row r="47" spans="1:24" s="222" customFormat="1">
      <c r="A47" s="34" t="s">
        <v>447</v>
      </c>
      <c r="B47" s="147">
        <v>40989</v>
      </c>
      <c r="C47" s="1">
        <f>81606-2085</f>
        <v>79521</v>
      </c>
      <c r="D47" s="1">
        <v>16162</v>
      </c>
      <c r="E47" s="1"/>
      <c r="F47" s="1">
        <v>62991</v>
      </c>
      <c r="G47" s="1"/>
      <c r="H47" s="1"/>
      <c r="I47" s="1"/>
      <c r="J47" s="1"/>
      <c r="K47" s="1"/>
      <c r="L47" s="1">
        <v>334</v>
      </c>
      <c r="M47" s="1"/>
      <c r="N47" s="1">
        <v>12</v>
      </c>
      <c r="O47" s="1"/>
      <c r="P47" s="1"/>
      <c r="Q47" s="1">
        <v>22</v>
      </c>
      <c r="R47" s="1"/>
      <c r="S47" s="1"/>
      <c r="T47" s="1"/>
      <c r="U47" s="1"/>
      <c r="V47" s="1"/>
      <c r="W47" s="1"/>
      <c r="X47" s="1"/>
    </row>
    <row r="48" spans="1:24">
      <c r="A48" s="34" t="str">
        <f>State!A38</f>
        <v>Vermont</v>
      </c>
      <c r="B48" s="147">
        <v>40968</v>
      </c>
      <c r="C48" s="1">
        <f>135256-158-260</f>
        <v>134838</v>
      </c>
      <c r="D48" s="1">
        <v>18338</v>
      </c>
      <c r="E48" s="1"/>
      <c r="F48" s="1">
        <v>115900</v>
      </c>
      <c r="G48" s="1">
        <v>282</v>
      </c>
      <c r="H48" s="1"/>
      <c r="I48" s="1"/>
      <c r="J48" s="1"/>
      <c r="K48" s="1"/>
      <c r="L48" s="1"/>
      <c r="M48" s="1">
        <v>238</v>
      </c>
      <c r="N48" s="1"/>
      <c r="O48" s="1"/>
      <c r="P48" s="1"/>
      <c r="Q48" s="1">
        <v>80</v>
      </c>
      <c r="R48" s="1"/>
      <c r="S48" s="1"/>
      <c r="T48" s="1"/>
      <c r="U48" s="1"/>
      <c r="V48" s="1"/>
      <c r="W48" s="1"/>
      <c r="X48" s="1"/>
    </row>
    <row r="49" spans="1:24">
      <c r="A49" s="34" t="str">
        <f>State!A39</f>
        <v>Virginia</v>
      </c>
      <c r="B49" s="147">
        <v>40968</v>
      </c>
      <c r="C49" s="1">
        <f>SUM(D49:R49)</f>
        <v>785041</v>
      </c>
      <c r="D49" s="1">
        <v>504741</v>
      </c>
      <c r="E49" s="1"/>
      <c r="F49" s="1">
        <v>276370</v>
      </c>
      <c r="G49" s="1">
        <v>3930</v>
      </c>
      <c r="H49" s="1"/>
      <c r="I49" s="1"/>
      <c r="J49" s="1"/>
      <c r="K49" s="1"/>
      <c r="L49" s="1"/>
      <c r="M49" s="1"/>
      <c r="N49" s="1"/>
      <c r="O49" s="1"/>
      <c r="P49" s="1"/>
      <c r="Q49" s="1"/>
      <c r="R49" s="1"/>
      <c r="S49" s="1"/>
      <c r="T49" s="1"/>
      <c r="U49" s="1"/>
      <c r="V49" s="1"/>
      <c r="W49" s="1"/>
      <c r="X49" s="1"/>
    </row>
    <row r="50" spans="1:24" s="222" customFormat="1">
      <c r="A50" s="34" t="s">
        <v>3663</v>
      </c>
      <c r="B50" s="147">
        <v>41052</v>
      </c>
      <c r="C50" s="1">
        <v>802754</v>
      </c>
      <c r="D50" s="1">
        <v>420461</v>
      </c>
      <c r="E50" s="1"/>
      <c r="F50" s="1">
        <v>382293</v>
      </c>
      <c r="G50" s="1"/>
      <c r="H50" s="1"/>
      <c r="I50" s="1"/>
      <c r="J50" s="1"/>
      <c r="K50" s="1"/>
      <c r="L50" s="1"/>
      <c r="M50" s="1"/>
      <c r="N50" s="1"/>
      <c r="O50" s="1"/>
      <c r="P50" s="1"/>
      <c r="Q50" s="1"/>
      <c r="R50" s="1"/>
      <c r="S50" s="1"/>
      <c r="T50" s="1"/>
      <c r="U50" s="1"/>
      <c r="V50" s="1"/>
      <c r="W50" s="1"/>
      <c r="X50" s="1"/>
    </row>
    <row r="51" spans="1:24" s="222" customFormat="1">
      <c r="A51" s="224" t="s">
        <v>3664</v>
      </c>
      <c r="B51" s="147">
        <v>40993</v>
      </c>
      <c r="C51" s="1">
        <f>SUM(D51:R51)</f>
        <v>26314</v>
      </c>
      <c r="D51" s="1">
        <v>7136</v>
      </c>
      <c r="E51" s="1"/>
      <c r="F51" s="1">
        <v>19135</v>
      </c>
      <c r="G51" s="1"/>
      <c r="H51" s="1"/>
      <c r="I51" s="1"/>
      <c r="J51" s="1"/>
      <c r="K51" s="1"/>
      <c r="L51" s="1">
        <v>43</v>
      </c>
      <c r="M51" s="1"/>
      <c r="N51" s="1"/>
      <c r="O51" s="1"/>
      <c r="P51" s="1"/>
      <c r="Q51" s="1"/>
      <c r="R51" s="1"/>
      <c r="S51" s="1"/>
      <c r="T51" s="1"/>
      <c r="U51" s="1"/>
      <c r="V51" s="1"/>
      <c r="W51" s="1"/>
      <c r="X51" s="1"/>
    </row>
    <row r="52" spans="1:24">
      <c r="A52" s="34" t="str">
        <f>State!A41</f>
        <v>West Virginia</v>
      </c>
      <c r="B52" s="147">
        <v>41038</v>
      </c>
      <c r="C52" s="1">
        <f>SUM(D52:R52)</f>
        <v>242539</v>
      </c>
      <c r="D52" s="1">
        <v>86914</v>
      </c>
      <c r="E52" s="1"/>
      <c r="F52" s="1">
        <v>124700</v>
      </c>
      <c r="G52" s="1">
        <v>3796</v>
      </c>
      <c r="H52" s="1">
        <v>21694</v>
      </c>
      <c r="I52" s="1"/>
      <c r="J52" s="1"/>
      <c r="K52" s="1"/>
      <c r="L52" s="1"/>
      <c r="M52" s="1"/>
      <c r="N52" s="1"/>
      <c r="O52" s="1">
        <v>4460</v>
      </c>
      <c r="P52" s="1"/>
      <c r="Q52" s="1">
        <v>975</v>
      </c>
      <c r="R52" s="1"/>
      <c r="S52" s="1"/>
      <c r="T52" s="1"/>
      <c r="U52" s="1"/>
      <c r="V52" s="1"/>
      <c r="W52" s="1"/>
      <c r="X52" s="1"/>
    </row>
    <row r="53" spans="1:24">
      <c r="A53" s="87" t="str">
        <f>State!A42</f>
        <v>Wisconsin</v>
      </c>
      <c r="B53" s="223">
        <v>41003</v>
      </c>
      <c r="C53" s="91">
        <f>SUM(D53:R53)</f>
        <v>1007600</v>
      </c>
      <c r="D53" s="91">
        <v>433739</v>
      </c>
      <c r="E53" s="91"/>
      <c r="F53" s="91">
        <v>570192</v>
      </c>
      <c r="G53" s="91">
        <v>1732</v>
      </c>
      <c r="H53" s="91"/>
      <c r="I53" s="91"/>
      <c r="J53" s="91"/>
      <c r="K53" s="91"/>
      <c r="L53" s="91">
        <v>1488</v>
      </c>
      <c r="M53" s="91">
        <v>431</v>
      </c>
      <c r="N53" s="91"/>
      <c r="O53" s="91"/>
      <c r="P53" s="91"/>
      <c r="Q53" s="91">
        <v>18</v>
      </c>
      <c r="R53" s="91"/>
      <c r="S53" s="91"/>
      <c r="T53" s="91"/>
      <c r="U53" s="91"/>
      <c r="V53" s="91"/>
      <c r="W53" s="91"/>
      <c r="X53" s="91"/>
    </row>
    <row r="54" spans="1:24" s="222" customFormat="1">
      <c r="A54" s="129" t="s">
        <v>1346</v>
      </c>
      <c r="B54" s="150">
        <v>41007</v>
      </c>
      <c r="C54" s="32">
        <v>7265</v>
      </c>
      <c r="D54" s="32">
        <v>3131</v>
      </c>
      <c r="E54" s="32"/>
      <c r="F54" s="32">
        <v>4122</v>
      </c>
      <c r="G54" s="32"/>
      <c r="H54" s="32"/>
      <c r="I54" s="32"/>
      <c r="J54" s="32"/>
      <c r="K54" s="32"/>
      <c r="L54" s="32">
        <v>11</v>
      </c>
      <c r="M54" s="32"/>
      <c r="N54" s="32"/>
      <c r="O54" s="32"/>
      <c r="P54" s="32"/>
      <c r="Q54" s="32">
        <v>1</v>
      </c>
      <c r="R54" s="32"/>
      <c r="S54" s="32"/>
      <c r="T54" s="32"/>
      <c r="U54" s="32"/>
      <c r="V54" s="32"/>
      <c r="W54" s="32"/>
      <c r="X54" s="32"/>
    </row>
    <row r="55" spans="1:24">
      <c r="A55" s="87" t="s">
        <v>1041</v>
      </c>
      <c r="B55" s="87"/>
      <c r="C55" s="1">
        <f>SUM(C2:C53)</f>
        <v>31360876</v>
      </c>
      <c r="D55" s="1">
        <f>SUM(D2:D54)</f>
        <v>17324128</v>
      </c>
      <c r="E55" s="1">
        <f>SUM(E2:E53)</f>
        <v>0</v>
      </c>
      <c r="F55" s="1">
        <f>SUM(F2:F54)</f>
        <v>13568624</v>
      </c>
      <c r="G55" s="1">
        <f t="shared" ref="G55:P55" si="0">SUM(G2:G53)</f>
        <v>110985</v>
      </c>
      <c r="H55" s="1">
        <f t="shared" si="0"/>
        <v>21694</v>
      </c>
      <c r="I55" s="1">
        <f t="shared" si="0"/>
        <v>0</v>
      </c>
      <c r="J55" s="1">
        <f t="shared" si="0"/>
        <v>25796</v>
      </c>
      <c r="K55" s="1">
        <f t="shared" si="0"/>
        <v>20126</v>
      </c>
      <c r="L55" s="1">
        <f t="shared" si="0"/>
        <v>151946</v>
      </c>
      <c r="M55" s="1">
        <f t="shared" si="0"/>
        <v>21182</v>
      </c>
      <c r="N55" s="1">
        <f t="shared" si="0"/>
        <v>31164</v>
      </c>
      <c r="O55" s="1">
        <f t="shared" si="0"/>
        <v>20305</v>
      </c>
      <c r="P55" s="1">
        <f t="shared" si="0"/>
        <v>5201</v>
      </c>
      <c r="Q55" s="1">
        <f>SUM(Q2:Q54)</f>
        <v>66979</v>
      </c>
      <c r="R55" s="1">
        <f>SUM(R2:R53)</f>
        <v>0</v>
      </c>
      <c r="S55" s="1">
        <f>SUM(S2:S53)</f>
        <v>0</v>
      </c>
      <c r="T55" s="1">
        <f>SUM(T2:T53)</f>
        <v>0</v>
      </c>
      <c r="U55" s="1">
        <f>SUM(U2:U53)</f>
        <v>0</v>
      </c>
      <c r="V55" s="1">
        <f>SUM(V2:V53)</f>
        <v>0</v>
      </c>
      <c r="W55" s="1"/>
    </row>
    <row r="56" spans="1:24">
      <c r="A56" s="87"/>
      <c r="B56" s="87"/>
      <c r="C56" s="87"/>
      <c r="D56" s="1"/>
      <c r="E56" s="1"/>
      <c r="F56" s="1"/>
      <c r="G56" s="1"/>
      <c r="H56" s="1"/>
      <c r="I56" s="1"/>
      <c r="J56" s="1"/>
      <c r="K56" s="1"/>
      <c r="L56" s="1"/>
      <c r="M56" s="1"/>
      <c r="N56" s="1"/>
      <c r="O56" s="1"/>
      <c r="P56" s="1"/>
      <c r="Q56" s="1"/>
      <c r="R56" s="1"/>
      <c r="S56" s="1"/>
      <c r="T56" s="1"/>
      <c r="U56" s="1"/>
      <c r="V56" s="1"/>
      <c r="W56" s="1"/>
    </row>
    <row r="57" spans="1:24">
      <c r="D57" s="1"/>
      <c r="E57" s="1"/>
      <c r="F57" s="1"/>
      <c r="G57" s="1"/>
      <c r="H57" s="1"/>
      <c r="I57" s="1"/>
      <c r="J57" s="1"/>
      <c r="K57" s="1"/>
      <c r="L57" s="1"/>
      <c r="M57" s="1"/>
      <c r="N57" s="1"/>
      <c r="O57" s="1"/>
      <c r="P57" s="1"/>
      <c r="Q57" s="1"/>
      <c r="R57" s="1"/>
      <c r="S57" s="1"/>
      <c r="T57" s="1"/>
      <c r="U57" s="1"/>
      <c r="V57" s="1"/>
      <c r="W57" s="1"/>
    </row>
    <row r="58" spans="1:24">
      <c r="A58" s="34" t="str">
        <f t="shared" ref="A58" si="1">A2</f>
        <v>Alabama</v>
      </c>
      <c r="B58">
        <f>IF(B2=State!BU3,0,100)</f>
        <v>0</v>
      </c>
      <c r="C58" s="1">
        <f>C2-State!C3</f>
        <v>0</v>
      </c>
      <c r="D58" s="1">
        <f>D2-State!X3</f>
        <v>0</v>
      </c>
      <c r="E58" s="1">
        <f>E2-State!Z3</f>
        <v>0</v>
      </c>
      <c r="F58" s="1">
        <f>F2-State!AB3</f>
        <v>0</v>
      </c>
      <c r="G58" s="1">
        <f>G2-State!AD3</f>
        <v>0</v>
      </c>
      <c r="H58" s="1">
        <f>H2-State!AF3</f>
        <v>0</v>
      </c>
      <c r="I58" s="1">
        <f>I2-State!AH3</f>
        <v>0</v>
      </c>
      <c r="J58" s="1">
        <f>J2-State!AJ3</f>
        <v>0</v>
      </c>
      <c r="K58" s="1">
        <f>K2-State!AL3</f>
        <v>0</v>
      </c>
      <c r="L58" s="1">
        <f>L2-State!AN3</f>
        <v>0</v>
      </c>
      <c r="M58" s="1">
        <f>M2-State!AP3</f>
        <v>0</v>
      </c>
      <c r="N58" s="1">
        <f>N2-State!AR3</f>
        <v>0</v>
      </c>
      <c r="O58" s="1">
        <f>O2-State!AT3</f>
        <v>0</v>
      </c>
      <c r="P58" s="1">
        <f>P2-State!AV3</f>
        <v>0</v>
      </c>
      <c r="Q58" s="1">
        <f>Q2-State!AX3</f>
        <v>0</v>
      </c>
      <c r="R58" s="1">
        <f>R2-State!AZ3</f>
        <v>0</v>
      </c>
      <c r="S58" s="1">
        <f>S2-State!BB3</f>
        <v>0</v>
      </c>
      <c r="T58" s="1">
        <f>T2-State!BD3</f>
        <v>0</v>
      </c>
      <c r="U58" s="1">
        <f>U2-State!BF3</f>
        <v>0</v>
      </c>
      <c r="V58" s="1">
        <f>V2-State!BH3</f>
        <v>0</v>
      </c>
      <c r="W58" s="1"/>
    </row>
    <row r="59" spans="1:24" s="222" customFormat="1">
      <c r="A59" s="34" t="s">
        <v>387</v>
      </c>
      <c r="B59" s="222">
        <f>IF(B3=State!BU46,0,100)</f>
        <v>0</v>
      </c>
      <c r="C59" s="1">
        <f>C3-State!C46</f>
        <v>0</v>
      </c>
      <c r="D59" s="1">
        <f>D3-State!X46</f>
        <v>0</v>
      </c>
      <c r="E59" s="1">
        <f>E3-State!Z46</f>
        <v>0</v>
      </c>
      <c r="F59" s="1">
        <f>F3-State!AB46</f>
        <v>0</v>
      </c>
      <c r="G59" s="1">
        <f>G3-State!AD46</f>
        <v>0</v>
      </c>
      <c r="H59" s="1">
        <f>H3-State!AF46</f>
        <v>0</v>
      </c>
      <c r="I59" s="1">
        <f>I3-State!AH46</f>
        <v>0</v>
      </c>
      <c r="J59" s="1">
        <f>J3-State!AJ46</f>
        <v>0</v>
      </c>
      <c r="K59" s="1">
        <f>K3-State!AL46</f>
        <v>0</v>
      </c>
      <c r="L59" s="1">
        <f>L3-State!AN46</f>
        <v>0</v>
      </c>
      <c r="M59" s="1">
        <f>M3-State!AP46</f>
        <v>0</v>
      </c>
      <c r="N59" s="1">
        <f>N3-State!AR46</f>
        <v>0</v>
      </c>
      <c r="O59" s="1">
        <f>O3-State!AT46</f>
        <v>0</v>
      </c>
      <c r="P59" s="1">
        <f>P3-State!AV46</f>
        <v>0</v>
      </c>
      <c r="Q59" s="1">
        <f>Q3-State!AX46</f>
        <v>0</v>
      </c>
      <c r="R59" s="1">
        <f>R3-State!AZ46</f>
        <v>0</v>
      </c>
      <c r="S59" s="1">
        <f>S3-State!BB46</f>
        <v>0</v>
      </c>
      <c r="T59" s="1">
        <f>T3-State!BD46</f>
        <v>0</v>
      </c>
      <c r="U59" s="1">
        <f>U3-State!BF46</f>
        <v>0</v>
      </c>
      <c r="V59" s="1">
        <f>V3-State!BH46</f>
        <v>0</v>
      </c>
      <c r="W59" s="1"/>
    </row>
    <row r="60" spans="1:24">
      <c r="A60" s="34" t="str">
        <f t="shared" ref="A60:A107" si="2">A4</f>
        <v>Arizona</v>
      </c>
      <c r="B60" s="173">
        <f>IF(B4=State!BU4,0,100)</f>
        <v>0</v>
      </c>
      <c r="C60" s="1">
        <f>C4-State!C4</f>
        <v>0</v>
      </c>
      <c r="D60" s="1">
        <f>D4-State!X4</f>
        <v>0</v>
      </c>
      <c r="E60" s="1">
        <f>E4-State!Z4</f>
        <v>0</v>
      </c>
      <c r="F60" s="1">
        <f>F4-State!AB4</f>
        <v>0</v>
      </c>
      <c r="G60" s="1">
        <f>G4-State!AD4</f>
        <v>0</v>
      </c>
      <c r="H60" s="1">
        <f>H4-State!AF4</f>
        <v>0</v>
      </c>
      <c r="I60" s="1">
        <f>I4-State!AH4</f>
        <v>0</v>
      </c>
      <c r="J60" s="1">
        <f>J4-State!AJ4</f>
        <v>0</v>
      </c>
      <c r="K60" s="1">
        <f>K4-State!AL4</f>
        <v>0</v>
      </c>
      <c r="L60" s="1">
        <f>L4-State!AN4</f>
        <v>0</v>
      </c>
      <c r="M60" s="1">
        <f>M4-State!AP4</f>
        <v>0</v>
      </c>
      <c r="N60" s="1">
        <f>N4-State!AR4</f>
        <v>0</v>
      </c>
      <c r="O60" s="1">
        <f>O4-State!AT4</f>
        <v>0</v>
      </c>
      <c r="P60" s="1">
        <f>P4-State!AV4</f>
        <v>0</v>
      </c>
      <c r="Q60" s="1">
        <f>Q4-State!AX4</f>
        <v>0</v>
      </c>
      <c r="R60" s="1">
        <f>R4-State!AZ4</f>
        <v>0</v>
      </c>
      <c r="S60" s="1">
        <f>S4-State!BB4</f>
        <v>0</v>
      </c>
      <c r="T60" s="1">
        <f>T4-State!BD4</f>
        <v>0</v>
      </c>
      <c r="U60" s="1">
        <f>U4-State!BF4</f>
        <v>0</v>
      </c>
      <c r="V60" s="1">
        <f>V4-State!BH4</f>
        <v>0</v>
      </c>
      <c r="W60" s="1"/>
    </row>
    <row r="61" spans="1:24">
      <c r="A61" s="34" t="str">
        <f t="shared" si="2"/>
        <v>Arkansas</v>
      </c>
      <c r="B61" s="173">
        <f>IF(B5=State!BU5,0,100)</f>
        <v>0</v>
      </c>
      <c r="C61" s="1">
        <f>C5-State!C5</f>
        <v>0</v>
      </c>
      <c r="D61" s="1">
        <f>D5-State!X5</f>
        <v>0</v>
      </c>
      <c r="E61" s="1">
        <f>E5-State!Z5</f>
        <v>0</v>
      </c>
      <c r="F61" s="1">
        <f>F5-State!AB5</f>
        <v>0</v>
      </c>
      <c r="G61" s="1">
        <f>G5-State!AD5</f>
        <v>0</v>
      </c>
      <c r="H61" s="1">
        <f>H5-State!AF5</f>
        <v>0</v>
      </c>
      <c r="I61" s="1">
        <f>I5-State!AH5</f>
        <v>0</v>
      </c>
      <c r="J61" s="1">
        <f>J5-State!AJ5</f>
        <v>0</v>
      </c>
      <c r="K61" s="1">
        <f>K5-State!AL5</f>
        <v>0</v>
      </c>
      <c r="L61" s="1">
        <f>L5-State!AN5</f>
        <v>0</v>
      </c>
      <c r="M61" s="1">
        <f>M5-State!AP5</f>
        <v>0</v>
      </c>
      <c r="N61" s="1">
        <f>N5-State!AR5</f>
        <v>0</v>
      </c>
      <c r="O61" s="1">
        <f>O5-State!AT5</f>
        <v>0</v>
      </c>
      <c r="P61" s="1">
        <f>P5-State!AV5</f>
        <v>0</v>
      </c>
      <c r="Q61" s="1">
        <f>Q5-State!AX5</f>
        <v>0</v>
      </c>
      <c r="R61" s="1">
        <f>R5-State!AZ5</f>
        <v>0</v>
      </c>
      <c r="S61" s="1">
        <f>S5-State!BB5</f>
        <v>0</v>
      </c>
      <c r="T61" s="1">
        <f>T5-State!BD5</f>
        <v>0</v>
      </c>
      <c r="U61" s="1">
        <f>U5-State!BF5</f>
        <v>0</v>
      </c>
      <c r="V61" s="1">
        <f>V5-State!BH5</f>
        <v>0</v>
      </c>
      <c r="W61" s="1"/>
    </row>
    <row r="62" spans="1:24">
      <c r="A62" s="34" t="str">
        <f t="shared" si="2"/>
        <v>California</v>
      </c>
      <c r="B62" s="173">
        <f>IF(B6=State!BU6,0,100)</f>
        <v>0</v>
      </c>
      <c r="C62" s="1">
        <f>C6-State!C6</f>
        <v>0</v>
      </c>
      <c r="D62" s="1">
        <f>D6-State!X6</f>
        <v>0</v>
      </c>
      <c r="E62" s="1">
        <f>E6-State!Z6</f>
        <v>0</v>
      </c>
      <c r="F62" s="1">
        <f>F6-State!AB6</f>
        <v>0</v>
      </c>
      <c r="G62" s="1">
        <f>G6-State!AD6</f>
        <v>0</v>
      </c>
      <c r="H62" s="1">
        <f>H6-State!AF6</f>
        <v>0</v>
      </c>
      <c r="I62" s="1">
        <f>I6-State!AH6</f>
        <v>0</v>
      </c>
      <c r="J62" s="1">
        <f>J6-State!AJ6</f>
        <v>0</v>
      </c>
      <c r="K62" s="1">
        <f>K6-State!AL6</f>
        <v>0</v>
      </c>
      <c r="L62" s="1">
        <f>L6-State!AN6</f>
        <v>0</v>
      </c>
      <c r="M62" s="1">
        <f>M6-State!AP6</f>
        <v>0</v>
      </c>
      <c r="N62" s="1">
        <f>N6-State!AR6</f>
        <v>0</v>
      </c>
      <c r="O62" s="1">
        <f>O6-State!AT6</f>
        <v>0</v>
      </c>
      <c r="P62" s="1">
        <f>P6-State!AV6</f>
        <v>0</v>
      </c>
      <c r="Q62" s="1">
        <f>Q6-State!AX6</f>
        <v>0</v>
      </c>
      <c r="R62" s="1">
        <f>R6-State!AZ6</f>
        <v>0</v>
      </c>
      <c r="S62" s="1">
        <f>S6-State!BB6</f>
        <v>0</v>
      </c>
      <c r="T62" s="1">
        <f>T6-State!BD6</f>
        <v>0</v>
      </c>
      <c r="U62" s="1">
        <f>U6-State!BF6</f>
        <v>0</v>
      </c>
      <c r="V62" s="1">
        <f>V6-State!BH6</f>
        <v>0</v>
      </c>
      <c r="W62" s="1"/>
    </row>
    <row r="63" spans="1:24" s="222" customFormat="1">
      <c r="A63" s="34" t="str">
        <f t="shared" si="2"/>
        <v>Colorado</v>
      </c>
      <c r="B63" s="222">
        <f>IF(B7=State!BU48,0,100)</f>
        <v>0</v>
      </c>
      <c r="C63" s="1">
        <f>C7-State!C48</f>
        <v>-123457</v>
      </c>
      <c r="D63" s="1">
        <f>D7-State!X48</f>
        <v>-49789</v>
      </c>
      <c r="E63" s="1">
        <f>E7-State!Z48</f>
        <v>0</v>
      </c>
      <c r="F63" s="1">
        <f>F7-State!AB48</f>
        <v>-72846</v>
      </c>
      <c r="G63" s="1">
        <f>G7-State!AD48</f>
        <v>0</v>
      </c>
      <c r="H63" s="1">
        <f>H7-State!AF48</f>
        <v>0</v>
      </c>
      <c r="I63" s="1">
        <f>I7-State!AH48</f>
        <v>0</v>
      </c>
      <c r="J63" s="1">
        <f>J7-State!AJ48</f>
        <v>0</v>
      </c>
      <c r="K63" s="1">
        <f>K7-State!AL48</f>
        <v>0</v>
      </c>
      <c r="L63" s="1">
        <f>L7-State!AN48</f>
        <v>-822</v>
      </c>
      <c r="M63" s="1">
        <f>M7-State!AP48</f>
        <v>0</v>
      </c>
      <c r="N63" s="1">
        <f>N7-State!AR48</f>
        <v>0</v>
      </c>
      <c r="O63" s="1">
        <f>O7-State!AT48</f>
        <v>0</v>
      </c>
      <c r="P63" s="1">
        <f>P7-State!AV48</f>
        <v>0</v>
      </c>
      <c r="Q63" s="1">
        <f>Q7-State!AX48</f>
        <v>0</v>
      </c>
      <c r="R63" s="1">
        <f>R7-State!AZ48</f>
        <v>0</v>
      </c>
      <c r="S63" s="1">
        <f>S7-State!BB48</f>
        <v>0</v>
      </c>
      <c r="T63" s="1">
        <f>T7-State!BD48</f>
        <v>0</v>
      </c>
      <c r="U63" s="1">
        <f>U7-State!BF48</f>
        <v>0</v>
      </c>
      <c r="V63" s="1">
        <f>V7-State!BH48</f>
        <v>0</v>
      </c>
      <c r="W63" s="1"/>
    </row>
    <row r="64" spans="1:24">
      <c r="A64" s="34" t="str">
        <f t="shared" si="2"/>
        <v>Connecticut</v>
      </c>
      <c r="B64" s="173">
        <f>IF(B8=State!BU7,0,100)</f>
        <v>0</v>
      </c>
      <c r="C64" s="1">
        <f>C8-State!C7</f>
        <v>0</v>
      </c>
      <c r="D64" s="1">
        <f>D8-State!X7</f>
        <v>0</v>
      </c>
      <c r="E64" s="1">
        <f>E8-State!Z7</f>
        <v>0</v>
      </c>
      <c r="F64" s="1">
        <f>F8-State!AB7</f>
        <v>0</v>
      </c>
      <c r="G64" s="1">
        <f>G8-State!AD7</f>
        <v>0</v>
      </c>
      <c r="H64" s="1">
        <f>H8-State!AF7</f>
        <v>0</v>
      </c>
      <c r="I64" s="1">
        <f>I8-State!AH7</f>
        <v>0</v>
      </c>
      <c r="J64" s="1">
        <f>J8-State!AJ7</f>
        <v>0</v>
      </c>
      <c r="K64" s="1">
        <f>K8-State!AL7</f>
        <v>0</v>
      </c>
      <c r="L64" s="1">
        <f>L8-State!AN7</f>
        <v>0</v>
      </c>
      <c r="M64" s="1">
        <f>M8-State!AP7</f>
        <v>0</v>
      </c>
      <c r="N64" s="1">
        <f>N8-State!AR7</f>
        <v>0</v>
      </c>
      <c r="O64" s="1">
        <f>O8-State!AT7</f>
        <v>0</v>
      </c>
      <c r="P64" s="1">
        <f>P8-State!AV7</f>
        <v>0</v>
      </c>
      <c r="Q64" s="1">
        <f>Q8-State!AX7</f>
        <v>0</v>
      </c>
      <c r="R64" s="1">
        <f>R8-State!AZ7</f>
        <v>0</v>
      </c>
      <c r="S64" s="1">
        <f>S8-State!BB7</f>
        <v>0</v>
      </c>
      <c r="T64" s="1">
        <f>T8-State!BD7</f>
        <v>0</v>
      </c>
      <c r="U64" s="1">
        <f>U8-State!BF7</f>
        <v>0</v>
      </c>
      <c r="V64" s="1">
        <f>V8-State!BH7</f>
        <v>0</v>
      </c>
      <c r="W64" s="1"/>
    </row>
    <row r="65" spans="1:23">
      <c r="A65" s="34" t="str">
        <f t="shared" si="2"/>
        <v>Delaware</v>
      </c>
      <c r="B65" s="173">
        <f>IF(B9=State!BU8,0,100)</f>
        <v>0</v>
      </c>
      <c r="C65" s="1">
        <f>C9-State!C8</f>
        <v>0</v>
      </c>
      <c r="D65" s="1">
        <f>D9-State!X8</f>
        <v>0</v>
      </c>
      <c r="E65" s="1">
        <f>E9-State!Z8</f>
        <v>0</v>
      </c>
      <c r="F65" s="1">
        <f>F9-State!AB8</f>
        <v>0</v>
      </c>
      <c r="G65" s="1">
        <f>G9-State!AD8</f>
        <v>0</v>
      </c>
      <c r="H65" s="1">
        <f>H9-State!AF8</f>
        <v>0</v>
      </c>
      <c r="I65" s="1">
        <f>I9-State!AH8</f>
        <v>0</v>
      </c>
      <c r="J65" s="1">
        <f>J9-State!AJ8</f>
        <v>0</v>
      </c>
      <c r="K65" s="1">
        <f>K9-State!AL8</f>
        <v>0</v>
      </c>
      <c r="L65" s="1">
        <f>L9-State!AN8</f>
        <v>0</v>
      </c>
      <c r="M65" s="1">
        <f>M9-State!AP8</f>
        <v>0</v>
      </c>
      <c r="N65" s="1">
        <f>N9-State!AR8</f>
        <v>0</v>
      </c>
      <c r="O65" s="1">
        <f>O9-State!AT8</f>
        <v>0</v>
      </c>
      <c r="P65" s="1">
        <f>P9-State!AV8</f>
        <v>0</v>
      </c>
      <c r="Q65" s="1">
        <f>Q9-State!AX8</f>
        <v>0</v>
      </c>
      <c r="R65" s="1">
        <f>R9-State!AZ8</f>
        <v>0</v>
      </c>
      <c r="S65" s="1">
        <f>S9-State!BB8</f>
        <v>0</v>
      </c>
      <c r="T65" s="1">
        <f>T9-State!BD8</f>
        <v>0</v>
      </c>
      <c r="U65" s="1">
        <f>U9-State!BF8</f>
        <v>0</v>
      </c>
      <c r="V65" s="1">
        <f>V9-State!BH8</f>
        <v>0</v>
      </c>
      <c r="W65" s="1"/>
    </row>
    <row r="66" spans="1:23">
      <c r="A66" s="34" t="str">
        <f t="shared" si="2"/>
        <v>District of Columbia</v>
      </c>
      <c r="B66" s="173">
        <f>IF(B10=State!BU9,0,100)</f>
        <v>0</v>
      </c>
      <c r="C66" s="1">
        <f>C10-State!C9</f>
        <v>0</v>
      </c>
      <c r="D66" s="1">
        <f>D10-State!X9</f>
        <v>0</v>
      </c>
      <c r="E66" s="1">
        <f>E10-State!Z9</f>
        <v>0</v>
      </c>
      <c r="F66" s="1">
        <f>F10-State!AB9</f>
        <v>0</v>
      </c>
      <c r="G66" s="1">
        <f>G10-State!AD9</f>
        <v>0</v>
      </c>
      <c r="H66" s="1">
        <f>H10-State!AF9</f>
        <v>0</v>
      </c>
      <c r="I66" s="1">
        <f>I10-State!AH9</f>
        <v>0</v>
      </c>
      <c r="J66" s="1">
        <f>J10-State!AJ9</f>
        <v>0</v>
      </c>
      <c r="K66" s="1">
        <f>K10-State!AL9</f>
        <v>0</v>
      </c>
      <c r="L66" s="1">
        <f>L10-State!AN9</f>
        <v>0</v>
      </c>
      <c r="M66" s="1">
        <f>M10-State!AP9</f>
        <v>0</v>
      </c>
      <c r="N66" s="1">
        <f>N10-State!AR9</f>
        <v>0</v>
      </c>
      <c r="O66" s="1">
        <f>O10-State!AT9</f>
        <v>0</v>
      </c>
      <c r="P66" s="1">
        <f>P10-State!AV9</f>
        <v>0</v>
      </c>
      <c r="Q66" s="1">
        <f>Q10-State!AX9</f>
        <v>0</v>
      </c>
      <c r="R66" s="1">
        <f>R10-State!AZ9</f>
        <v>0</v>
      </c>
      <c r="S66" s="1">
        <f>S10-State!BB9</f>
        <v>0</v>
      </c>
      <c r="T66" s="1">
        <f>T10-State!BD9</f>
        <v>0</v>
      </c>
      <c r="U66" s="1">
        <f>U10-State!BF9</f>
        <v>0</v>
      </c>
      <c r="V66" s="1">
        <f>V10-State!BH9</f>
        <v>0</v>
      </c>
      <c r="W66" s="1"/>
    </row>
    <row r="67" spans="1:23">
      <c r="A67" s="34" t="str">
        <f t="shared" si="2"/>
        <v>Florida</v>
      </c>
      <c r="B67" s="173">
        <f>IF(B11=State!BU10,0,100)</f>
        <v>0</v>
      </c>
      <c r="C67" s="1">
        <f>C11-State!C10</f>
        <v>0</v>
      </c>
      <c r="D67" s="1">
        <f>D11-State!X10</f>
        <v>0</v>
      </c>
      <c r="E67" s="1">
        <f>E11-State!Z10</f>
        <v>0</v>
      </c>
      <c r="F67" s="1">
        <f>F11-State!AB10</f>
        <v>0</v>
      </c>
      <c r="G67" s="1">
        <f>G11-State!AD10</f>
        <v>0</v>
      </c>
      <c r="H67" s="1">
        <f>H11-State!AF10</f>
        <v>0</v>
      </c>
      <c r="I67" s="1">
        <f>I11-State!AH10</f>
        <v>0</v>
      </c>
      <c r="J67" s="1">
        <f>J11-State!AJ10</f>
        <v>0</v>
      </c>
      <c r="K67" s="1">
        <f>K11-State!AL10</f>
        <v>0</v>
      </c>
      <c r="L67" s="1">
        <f>L11-State!AN10</f>
        <v>0</v>
      </c>
      <c r="M67" s="1">
        <f>M11-State!AP10</f>
        <v>0</v>
      </c>
      <c r="N67" s="1">
        <f>N11-State!AR10</f>
        <v>0</v>
      </c>
      <c r="O67" s="1">
        <f>O11-State!AT10</f>
        <v>0</v>
      </c>
      <c r="P67" s="1">
        <f>P11-State!AV10</f>
        <v>0</v>
      </c>
      <c r="Q67" s="1">
        <f>Q11-State!AX10</f>
        <v>0</v>
      </c>
      <c r="R67" s="1">
        <f>R11-State!AZ10</f>
        <v>0</v>
      </c>
      <c r="S67" s="1">
        <f>S11-State!BB10</f>
        <v>0</v>
      </c>
      <c r="T67" s="1">
        <f>T11-State!BD10</f>
        <v>0</v>
      </c>
      <c r="U67" s="1">
        <f>U11-State!BF10</f>
        <v>0</v>
      </c>
      <c r="V67" s="1">
        <f>V11-State!BH10</f>
        <v>0</v>
      </c>
      <c r="W67" s="1"/>
    </row>
    <row r="68" spans="1:23">
      <c r="A68" s="34" t="str">
        <f t="shared" si="2"/>
        <v>Georgia</v>
      </c>
      <c r="B68" s="173">
        <f>IF(B12=State!BU11,0,100)</f>
        <v>0</v>
      </c>
      <c r="C68" s="1">
        <f>C12-State!C11</f>
        <v>0</v>
      </c>
      <c r="D68" s="1">
        <f>D12-State!X11</f>
        <v>0</v>
      </c>
      <c r="E68" s="1">
        <f>E12-State!Z11</f>
        <v>0</v>
      </c>
      <c r="F68" s="1">
        <f>F12-State!AB11</f>
        <v>0</v>
      </c>
      <c r="G68" s="1">
        <f>G12-State!AD11</f>
        <v>0</v>
      </c>
      <c r="H68" s="1">
        <f>H12-State!AF11</f>
        <v>0</v>
      </c>
      <c r="I68" s="1">
        <f>I12-State!AH11</f>
        <v>0</v>
      </c>
      <c r="J68" s="1">
        <f>J12-State!AJ11</f>
        <v>0</v>
      </c>
      <c r="K68" s="1">
        <f>K12-State!AL11</f>
        <v>0</v>
      </c>
      <c r="L68" s="1">
        <f>L12-State!AN11</f>
        <v>0</v>
      </c>
      <c r="M68" s="1">
        <f>M12-State!AP11</f>
        <v>0</v>
      </c>
      <c r="N68" s="1">
        <f>N12-State!AR11</f>
        <v>0</v>
      </c>
      <c r="O68" s="1">
        <f>O12-State!AT11</f>
        <v>0</v>
      </c>
      <c r="P68" s="1">
        <f>P12-State!AV11</f>
        <v>0</v>
      </c>
      <c r="Q68" s="1">
        <f>Q12-State!AX11</f>
        <v>0</v>
      </c>
      <c r="R68" s="1">
        <f>R12-State!AZ11</f>
        <v>0</v>
      </c>
      <c r="S68" s="1">
        <f>S12-State!BB11</f>
        <v>0</v>
      </c>
      <c r="T68" s="1">
        <f>T12-State!BD11</f>
        <v>0</v>
      </c>
      <c r="U68" s="1">
        <f>U12-State!BF11</f>
        <v>0</v>
      </c>
      <c r="V68" s="1">
        <f>V12-State!BH11</f>
        <v>0</v>
      </c>
      <c r="W68" s="1"/>
    </row>
    <row r="69" spans="1:23" s="222" customFormat="1">
      <c r="A69" s="34" t="str">
        <f t="shared" si="2"/>
        <v>Hawaii</v>
      </c>
      <c r="B69" s="222">
        <f>IF(B13=State!BU50,0,100)</f>
        <v>0</v>
      </c>
      <c r="C69" s="1">
        <f>C13-State!C50</f>
        <v>0</v>
      </c>
      <c r="D69" s="1">
        <f>D13-State!X50</f>
        <v>0</v>
      </c>
      <c r="E69" s="1">
        <f>E13-State!Z50</f>
        <v>0</v>
      </c>
      <c r="F69" s="1">
        <f>F13-State!AB50</f>
        <v>0</v>
      </c>
      <c r="G69" s="1">
        <f>G13-State!AD50</f>
        <v>0</v>
      </c>
      <c r="H69" s="1">
        <f>H13-State!AF50</f>
        <v>0</v>
      </c>
      <c r="I69" s="1">
        <f>I13-State!AH50</f>
        <v>0</v>
      </c>
      <c r="J69" s="1">
        <f>J13-State!AJ50</f>
        <v>0</v>
      </c>
      <c r="K69" s="1">
        <f>K13-State!AL50</f>
        <v>0</v>
      </c>
      <c r="L69" s="1">
        <f>L13-State!AN50</f>
        <v>0</v>
      </c>
      <c r="M69" s="1">
        <f>M13-State!AP50</f>
        <v>0</v>
      </c>
      <c r="N69" s="1">
        <f>N13-State!AR50</f>
        <v>0</v>
      </c>
      <c r="O69" s="1">
        <f>O13-State!AT50</f>
        <v>0</v>
      </c>
      <c r="P69" s="1">
        <f>P13-State!AV50</f>
        <v>0</v>
      </c>
      <c r="Q69" s="1">
        <f>Q13-State!AX50</f>
        <v>0</v>
      </c>
      <c r="R69" s="1">
        <f>R13-State!AZ50</f>
        <v>0</v>
      </c>
      <c r="S69" s="1">
        <f>S13-State!BB50</f>
        <v>0</v>
      </c>
      <c r="T69" s="1">
        <f>T13-State!BD50</f>
        <v>0</v>
      </c>
      <c r="U69" s="1">
        <f>U13-State!BF50</f>
        <v>0</v>
      </c>
      <c r="V69" s="1">
        <f>V13-State!BH50</f>
        <v>0</v>
      </c>
      <c r="W69" s="1"/>
    </row>
    <row r="70" spans="1:23" s="222" customFormat="1">
      <c r="A70" s="34" t="str">
        <f t="shared" si="2"/>
        <v>Idaho</v>
      </c>
      <c r="B70" s="222">
        <f>IF(B14=State!BU51,0,100)</f>
        <v>0</v>
      </c>
      <c r="C70" s="1">
        <f>C14-State!C51</f>
        <v>0</v>
      </c>
      <c r="D70" s="1">
        <f>D14-State!X51</f>
        <v>0</v>
      </c>
      <c r="E70" s="1">
        <f>E14-State!Z51</f>
        <v>0</v>
      </c>
      <c r="F70" s="1">
        <f>F14-State!AB51</f>
        <v>0</v>
      </c>
      <c r="G70" s="1">
        <f>G14-State!AD51</f>
        <v>0</v>
      </c>
      <c r="H70" s="1">
        <f>H14-State!AF51</f>
        <v>0</v>
      </c>
      <c r="I70" s="1">
        <f>I14-State!AH51</f>
        <v>0</v>
      </c>
      <c r="J70" s="1">
        <f>J14-State!AJ51</f>
        <v>0</v>
      </c>
      <c r="K70" s="1">
        <f>K14-State!AL51</f>
        <v>0</v>
      </c>
      <c r="L70" s="1">
        <f>L14-State!AN51</f>
        <v>0</v>
      </c>
      <c r="M70" s="1">
        <f>M14-State!AP51</f>
        <v>0</v>
      </c>
      <c r="N70" s="1">
        <f>N14-State!AR51</f>
        <v>0</v>
      </c>
      <c r="O70" s="1">
        <f>O14-State!AT51</f>
        <v>0</v>
      </c>
      <c r="P70" s="1">
        <f>P14-State!AV51</f>
        <v>0</v>
      </c>
      <c r="Q70" s="1">
        <f>Q14-State!AX51</f>
        <v>0</v>
      </c>
      <c r="R70" s="1">
        <f>R14-State!AZ51</f>
        <v>0</v>
      </c>
      <c r="S70" s="1">
        <f>S14-State!BB51</f>
        <v>0</v>
      </c>
      <c r="T70" s="1">
        <f>T14-State!BD51</f>
        <v>0</v>
      </c>
      <c r="U70" s="1">
        <f>U14-State!BF51</f>
        <v>0</v>
      </c>
      <c r="V70" s="1">
        <f>V14-State!BH51</f>
        <v>0</v>
      </c>
      <c r="W70" s="1"/>
    </row>
    <row r="71" spans="1:23">
      <c r="A71" s="34" t="str">
        <f t="shared" si="2"/>
        <v>Illinois</v>
      </c>
      <c r="B71" s="173">
        <f>IF(B15=State!BU12,0,100)</f>
        <v>0</v>
      </c>
      <c r="C71" s="1">
        <f>C15-State!C12</f>
        <v>0</v>
      </c>
      <c r="D71" s="1">
        <f>D15-State!X12</f>
        <v>0</v>
      </c>
      <c r="E71" s="1">
        <f>E15-State!Z12</f>
        <v>0</v>
      </c>
      <c r="F71" s="1">
        <f>F15-State!AB12</f>
        <v>0</v>
      </c>
      <c r="G71" s="1">
        <f>G15-State!AD12</f>
        <v>0</v>
      </c>
      <c r="H71" s="1">
        <f>H15-State!AF12</f>
        <v>0</v>
      </c>
      <c r="I71" s="1">
        <f>I15-State!AH12</f>
        <v>0</v>
      </c>
      <c r="J71" s="1">
        <f>J15-State!AJ12</f>
        <v>0</v>
      </c>
      <c r="K71" s="1">
        <f>K15-State!AL12</f>
        <v>0</v>
      </c>
      <c r="L71" s="1">
        <f>L15-State!AN12</f>
        <v>0</v>
      </c>
      <c r="M71" s="1">
        <f>M15-State!AP12</f>
        <v>0</v>
      </c>
      <c r="N71" s="1">
        <f>N15-State!AR12</f>
        <v>0</v>
      </c>
      <c r="O71" s="1">
        <f>O15-State!AT12</f>
        <v>0</v>
      </c>
      <c r="P71" s="1">
        <f>P15-State!AV12</f>
        <v>0</v>
      </c>
      <c r="Q71" s="1">
        <f>Q15-State!AX12</f>
        <v>0</v>
      </c>
      <c r="R71" s="1">
        <f>R15-State!AZ12</f>
        <v>0</v>
      </c>
      <c r="S71" s="1">
        <f>S15-State!BB12</f>
        <v>0</v>
      </c>
      <c r="T71" s="1">
        <f>T15-State!BD12</f>
        <v>0</v>
      </c>
      <c r="U71" s="1">
        <f>U15-State!BF12</f>
        <v>0</v>
      </c>
      <c r="V71" s="1">
        <f>V15-State!BH12</f>
        <v>0</v>
      </c>
      <c r="W71" s="1"/>
    </row>
    <row r="72" spans="1:23">
      <c r="A72" s="34" t="str">
        <f t="shared" si="2"/>
        <v>Indiana</v>
      </c>
      <c r="B72" s="173">
        <f>IF(B16=State!BU13,0,100)</f>
        <v>0</v>
      </c>
      <c r="C72" s="1">
        <f>C16-State!C13</f>
        <v>0</v>
      </c>
      <c r="D72" s="1">
        <f>D16-State!X13</f>
        <v>0</v>
      </c>
      <c r="E72" s="1">
        <f>E16-State!Z13</f>
        <v>0</v>
      </c>
      <c r="F72" s="1">
        <f>F16-State!AB13</f>
        <v>0</v>
      </c>
      <c r="G72" s="1">
        <f>G16-State!AD13</f>
        <v>0</v>
      </c>
      <c r="H72" s="1">
        <f>H16-State!AF13</f>
        <v>0</v>
      </c>
      <c r="I72" s="1">
        <f>I16-State!AH13</f>
        <v>0</v>
      </c>
      <c r="J72" s="1">
        <f>J16-State!AJ13</f>
        <v>0</v>
      </c>
      <c r="K72" s="1">
        <f>K16-State!AL13</f>
        <v>0</v>
      </c>
      <c r="L72" s="1">
        <f>L16-State!AN13</f>
        <v>0</v>
      </c>
      <c r="M72" s="1">
        <f>M16-State!AP13</f>
        <v>0</v>
      </c>
      <c r="N72" s="1">
        <f>N16-State!AR13</f>
        <v>0</v>
      </c>
      <c r="O72" s="1">
        <f>O16-State!AT13</f>
        <v>0</v>
      </c>
      <c r="P72" s="1">
        <f>P16-State!AV13</f>
        <v>0</v>
      </c>
      <c r="Q72" s="1">
        <f>Q16-State!AX13</f>
        <v>0</v>
      </c>
      <c r="R72" s="1">
        <f>R16-State!AZ13</f>
        <v>0</v>
      </c>
      <c r="S72" s="1">
        <f>S16-State!BB13</f>
        <v>0</v>
      </c>
      <c r="T72" s="1">
        <f>T16-State!BD13</f>
        <v>0</v>
      </c>
      <c r="U72" s="1">
        <f>U16-State!BF13</f>
        <v>0</v>
      </c>
      <c r="V72" s="1">
        <f>V16-State!BH13</f>
        <v>0</v>
      </c>
      <c r="W72" s="1"/>
    </row>
    <row r="73" spans="1:23" s="222" customFormat="1">
      <c r="A73" s="34" t="str">
        <f t="shared" si="2"/>
        <v>Iowa</v>
      </c>
      <c r="B73" s="222">
        <f>IF(B17=State!BU52,0,100)</f>
        <v>0</v>
      </c>
      <c r="C73" s="1">
        <f>C17-State!C52</f>
        <v>0</v>
      </c>
      <c r="D73" s="1">
        <f>D17-State!X52</f>
        <v>0</v>
      </c>
      <c r="E73" s="1">
        <f>E17-State!Z52</f>
        <v>0</v>
      </c>
      <c r="F73" s="1">
        <f>F17-State!AB52</f>
        <v>0</v>
      </c>
      <c r="G73" s="1">
        <f>G17-State!AD52</f>
        <v>0</v>
      </c>
      <c r="H73" s="1">
        <f>H17-State!AF52</f>
        <v>0</v>
      </c>
      <c r="I73" s="1">
        <f>I17-State!AH52</f>
        <v>0</v>
      </c>
      <c r="J73" s="1">
        <f>J17-State!AJ52</f>
        <v>0</v>
      </c>
      <c r="K73" s="1">
        <f>K17-State!AL52</f>
        <v>0</v>
      </c>
      <c r="L73" s="1">
        <f>L17-State!AN52</f>
        <v>0</v>
      </c>
      <c r="M73" s="1">
        <f>M17-State!AP52</f>
        <v>0</v>
      </c>
      <c r="N73" s="1">
        <f>N17-State!AR52</f>
        <v>0</v>
      </c>
      <c r="O73" s="1">
        <f>O17-State!AT52</f>
        <v>0</v>
      </c>
      <c r="P73" s="1">
        <f>P17-State!AV52</f>
        <v>0</v>
      </c>
      <c r="Q73" s="1">
        <f>Q17-State!AX52</f>
        <v>0</v>
      </c>
      <c r="R73" s="1">
        <f>R17-State!AZ52</f>
        <v>0</v>
      </c>
      <c r="S73" s="1">
        <f>S17-State!BB52</f>
        <v>0</v>
      </c>
      <c r="T73" s="1">
        <f>T17-State!BD52</f>
        <v>0</v>
      </c>
      <c r="U73" s="1">
        <f>U17-State!BF52</f>
        <v>0</v>
      </c>
      <c r="V73" s="1">
        <f>V17-State!BH52</f>
        <v>0</v>
      </c>
      <c r="W73" s="1"/>
    </row>
    <row r="74" spans="1:23" s="222" customFormat="1">
      <c r="A74" s="34" t="str">
        <f t="shared" si="2"/>
        <v>Kansas</v>
      </c>
      <c r="B74" s="222">
        <f>IF(B18=State!BU53,0,100)</f>
        <v>0</v>
      </c>
      <c r="C74" s="1">
        <f>C18-State!C53</f>
        <v>0</v>
      </c>
      <c r="D74" s="1">
        <f>D18-State!X53</f>
        <v>0</v>
      </c>
      <c r="E74" s="1">
        <f>E18-State!Z53</f>
        <v>0</v>
      </c>
      <c r="F74" s="1">
        <f>F18-State!AB53</f>
        <v>0</v>
      </c>
      <c r="G74" s="1">
        <f>G18-State!AD53</f>
        <v>0</v>
      </c>
      <c r="H74" s="1">
        <f>H18-State!AF53</f>
        <v>0</v>
      </c>
      <c r="I74" s="1">
        <f>I18-State!AH53</f>
        <v>0</v>
      </c>
      <c r="J74" s="1">
        <f>J18-State!AJ53</f>
        <v>0</v>
      </c>
      <c r="K74" s="1">
        <f>K18-State!AL53</f>
        <v>0</v>
      </c>
      <c r="L74" s="1">
        <f>L18-State!AN53</f>
        <v>0</v>
      </c>
      <c r="M74" s="1">
        <f>M18-State!AP53</f>
        <v>0</v>
      </c>
      <c r="N74" s="1">
        <f>N18-State!AR53</f>
        <v>0</v>
      </c>
      <c r="O74" s="1">
        <f>O18-State!AT53</f>
        <v>0</v>
      </c>
      <c r="P74" s="1">
        <f>P18-State!AV53</f>
        <v>0</v>
      </c>
      <c r="Q74" s="1">
        <f>Q18-State!AX53</f>
        <v>0</v>
      </c>
      <c r="R74" s="1">
        <f>R18-State!AZ53</f>
        <v>0</v>
      </c>
      <c r="S74" s="1">
        <f>S18-State!BB53</f>
        <v>0</v>
      </c>
      <c r="T74" s="1">
        <f>T18-State!BD53</f>
        <v>0</v>
      </c>
      <c r="U74" s="1">
        <f>U18-State!BF53</f>
        <v>0</v>
      </c>
      <c r="V74" s="1">
        <f>V18-State!BH53</f>
        <v>0</v>
      </c>
      <c r="W74" s="1"/>
    </row>
    <row r="75" spans="1:23">
      <c r="A75" s="34" t="str">
        <f t="shared" si="2"/>
        <v>Kentucky</v>
      </c>
      <c r="B75" s="173">
        <f>IF(B19=State!BU14,0,100)</f>
        <v>0</v>
      </c>
      <c r="C75" s="1">
        <f>C19-State!C14</f>
        <v>0</v>
      </c>
      <c r="D75" s="1">
        <f>D19-State!X14</f>
        <v>0</v>
      </c>
      <c r="E75" s="1">
        <f>E19-State!Z14</f>
        <v>0</v>
      </c>
      <c r="F75" s="1">
        <f>F19-State!AB14</f>
        <v>0</v>
      </c>
      <c r="G75" s="1">
        <f>G19-State!AD14</f>
        <v>0</v>
      </c>
      <c r="H75" s="1">
        <f>H19-State!AF14</f>
        <v>0</v>
      </c>
      <c r="I75" s="1">
        <f>I19-State!AH14</f>
        <v>0</v>
      </c>
      <c r="J75" s="1">
        <f>J19-State!AJ14</f>
        <v>0</v>
      </c>
      <c r="K75" s="1">
        <f>K19-State!AL14</f>
        <v>0</v>
      </c>
      <c r="L75" s="1">
        <f>L19-State!AN14</f>
        <v>0</v>
      </c>
      <c r="M75" s="1">
        <f>M19-State!AP14</f>
        <v>0</v>
      </c>
      <c r="N75" s="1">
        <f>N19-State!AR14</f>
        <v>0</v>
      </c>
      <c r="O75" s="1">
        <f>O19-State!AT14</f>
        <v>0</v>
      </c>
      <c r="P75" s="1">
        <f>P19-State!AV14</f>
        <v>0</v>
      </c>
      <c r="Q75" s="1">
        <f>Q19-State!AX14</f>
        <v>0</v>
      </c>
      <c r="R75" s="1">
        <f>R19-State!AZ14</f>
        <v>0</v>
      </c>
      <c r="S75" s="1">
        <f>S19-State!BB14</f>
        <v>0</v>
      </c>
      <c r="T75" s="1">
        <f>T19-State!BD14</f>
        <v>0</v>
      </c>
      <c r="U75" s="1">
        <f>U19-State!BF14</f>
        <v>0</v>
      </c>
      <c r="V75" s="1">
        <f>V19-State!BH14</f>
        <v>0</v>
      </c>
      <c r="W75" s="1"/>
    </row>
    <row r="76" spans="1:23">
      <c r="A76" s="34" t="str">
        <f t="shared" si="2"/>
        <v>Louisiana</v>
      </c>
      <c r="B76" s="173">
        <f>IF(B20=State!BU15,0,100)</f>
        <v>0</v>
      </c>
      <c r="C76" s="1">
        <f>C20-State!C15</f>
        <v>0</v>
      </c>
      <c r="D76" s="1">
        <f>D20-State!X15</f>
        <v>0</v>
      </c>
      <c r="E76" s="1">
        <f>E20-State!Z15</f>
        <v>0</v>
      </c>
      <c r="F76" s="1">
        <f>F20-State!AB15</f>
        <v>0</v>
      </c>
      <c r="G76" s="1">
        <f>G20-State!AD15</f>
        <v>0</v>
      </c>
      <c r="H76" s="1">
        <f>H20-State!AF15</f>
        <v>0</v>
      </c>
      <c r="I76" s="1">
        <f>I20-State!AH15</f>
        <v>0</v>
      </c>
      <c r="J76" s="1">
        <f>J20-State!AJ15</f>
        <v>0</v>
      </c>
      <c r="K76" s="1">
        <f>K20-State!AL15</f>
        <v>0</v>
      </c>
      <c r="L76" s="1">
        <f>L20-State!AN15</f>
        <v>0</v>
      </c>
      <c r="M76" s="1">
        <f>M20-State!AP15</f>
        <v>0</v>
      </c>
      <c r="N76" s="1">
        <f>N20-State!AR15</f>
        <v>0</v>
      </c>
      <c r="O76" s="1">
        <f>O20-State!AT15</f>
        <v>0</v>
      </c>
      <c r="P76" s="1">
        <f>P20-State!AV15</f>
        <v>0</v>
      </c>
      <c r="Q76" s="1">
        <f>Q20-State!AX15</f>
        <v>0</v>
      </c>
      <c r="R76" s="1">
        <f>R20-State!AZ15</f>
        <v>0</v>
      </c>
      <c r="S76" s="1">
        <f>S20-State!BB15</f>
        <v>0</v>
      </c>
      <c r="T76" s="1">
        <f>T20-State!BD15</f>
        <v>0</v>
      </c>
      <c r="U76" s="1">
        <f>U20-State!BF15</f>
        <v>0</v>
      </c>
      <c r="V76" s="1">
        <f>V20-State!BH15</f>
        <v>0</v>
      </c>
      <c r="W76" s="1"/>
    </row>
    <row r="77" spans="1:23" s="222" customFormat="1">
      <c r="A77" s="34" t="str">
        <f t="shared" si="2"/>
        <v>Maine</v>
      </c>
      <c r="B77" s="222">
        <f>IF(B21=State!BU54,0,100)</f>
        <v>0</v>
      </c>
      <c r="C77" s="1">
        <f>C21-State!C54</f>
        <v>-3470</v>
      </c>
      <c r="D77" s="1">
        <f>D21-State!X54</f>
        <v>-1232</v>
      </c>
      <c r="E77" s="1">
        <f>E21-State!Z54</f>
        <v>0</v>
      </c>
      <c r="F77" s="1">
        <f>F21-State!AB54</f>
        <v>-2231</v>
      </c>
      <c r="G77" s="1">
        <f>G21-State!AD54</f>
        <v>0</v>
      </c>
      <c r="H77" s="1">
        <f>H21-State!AF54</f>
        <v>0</v>
      </c>
      <c r="I77" s="1">
        <f>I21-State!AH54</f>
        <v>0</v>
      </c>
      <c r="J77" s="1">
        <f>J21-State!AJ54</f>
        <v>0</v>
      </c>
      <c r="K77" s="1">
        <f>K21-State!AL54</f>
        <v>0</v>
      </c>
      <c r="L77" s="1">
        <f>L21-State!AN54</f>
        <v>-7</v>
      </c>
      <c r="M77" s="1">
        <f>M21-State!AP54</f>
        <v>0</v>
      </c>
      <c r="N77" s="1">
        <f>N21-State!AR54</f>
        <v>0</v>
      </c>
      <c r="O77" s="1">
        <f>O21-State!AT54</f>
        <v>0</v>
      </c>
      <c r="P77" s="1">
        <f>P21-State!AV54</f>
        <v>0</v>
      </c>
      <c r="Q77" s="1">
        <f>Q21-State!AX54</f>
        <v>0</v>
      </c>
      <c r="R77" s="1">
        <f>R21-State!AZ54</f>
        <v>0</v>
      </c>
      <c r="S77" s="1">
        <f>S21-State!BB54</f>
        <v>0</v>
      </c>
      <c r="T77" s="1">
        <f>T21-State!BD54</f>
        <v>0</v>
      </c>
      <c r="U77" s="1">
        <f>U21-State!BF54</f>
        <v>0</v>
      </c>
      <c r="V77" s="1">
        <f>V21-State!BH54</f>
        <v>0</v>
      </c>
      <c r="W77" s="1"/>
    </row>
    <row r="78" spans="1:23">
      <c r="A78" s="34" t="str">
        <f t="shared" si="2"/>
        <v>Maryland</v>
      </c>
      <c r="B78" s="173">
        <f>IF(B22=State!BU16,0,100)</f>
        <v>0</v>
      </c>
      <c r="C78" s="1">
        <f>C22-State!C16</f>
        <v>0</v>
      </c>
      <c r="D78" s="1">
        <f>D22-State!X16</f>
        <v>0</v>
      </c>
      <c r="E78" s="1">
        <f>E22-State!Z16</f>
        <v>0</v>
      </c>
      <c r="F78" s="1">
        <f>F22-State!AB16</f>
        <v>0</v>
      </c>
      <c r="G78" s="1">
        <f>G22-State!AD16</f>
        <v>0</v>
      </c>
      <c r="H78" s="1">
        <f>H22-State!AF16</f>
        <v>0</v>
      </c>
      <c r="I78" s="1">
        <f>I22-State!AH16</f>
        <v>0</v>
      </c>
      <c r="J78" s="1">
        <f>J22-State!AJ16</f>
        <v>0</v>
      </c>
      <c r="K78" s="1">
        <f>K22-State!AL16</f>
        <v>0</v>
      </c>
      <c r="L78" s="1">
        <f>L22-State!AN16</f>
        <v>0</v>
      </c>
      <c r="M78" s="1">
        <f>M22-State!AP16</f>
        <v>0</v>
      </c>
      <c r="N78" s="1">
        <f>N22-State!AR16</f>
        <v>0</v>
      </c>
      <c r="O78" s="1">
        <f>O22-State!AT16</f>
        <v>0</v>
      </c>
      <c r="P78" s="1">
        <f>P22-State!AV16</f>
        <v>0</v>
      </c>
      <c r="Q78" s="1">
        <f>Q22-State!AX16</f>
        <v>0</v>
      </c>
      <c r="R78" s="1">
        <f>R22-State!AZ16</f>
        <v>0</v>
      </c>
      <c r="S78" s="1">
        <f>S22-State!BB16</f>
        <v>0</v>
      </c>
      <c r="T78" s="1">
        <f>T22-State!BD16</f>
        <v>0</v>
      </c>
      <c r="U78" s="1">
        <f>U22-State!BF16</f>
        <v>0</v>
      </c>
      <c r="V78" s="1">
        <f>V22-State!BH16</f>
        <v>0</v>
      </c>
      <c r="W78" s="1"/>
    </row>
    <row r="79" spans="1:23">
      <c r="A79" s="34" t="str">
        <f t="shared" si="2"/>
        <v>Massachusetts</v>
      </c>
      <c r="B79" s="173">
        <f>IF(B23=State!BU17,0,100)</f>
        <v>0</v>
      </c>
      <c r="C79" s="1">
        <f>C23-State!C17</f>
        <v>0</v>
      </c>
      <c r="D79" s="1">
        <f>D23-State!X17</f>
        <v>0</v>
      </c>
      <c r="E79" s="1">
        <f>E23-State!Z17</f>
        <v>0</v>
      </c>
      <c r="F79" s="1">
        <f>F23-State!AB17</f>
        <v>0</v>
      </c>
      <c r="G79" s="1">
        <f>G23-State!AD17</f>
        <v>0</v>
      </c>
      <c r="H79" s="1">
        <f>H23-State!AF17</f>
        <v>0</v>
      </c>
      <c r="I79" s="1">
        <f>I23-State!AH17</f>
        <v>0</v>
      </c>
      <c r="J79" s="1">
        <f>J23-State!AJ17</f>
        <v>0</v>
      </c>
      <c r="K79" s="1">
        <f>K23-State!AL17</f>
        <v>0</v>
      </c>
      <c r="L79" s="1">
        <f>L23-State!AN17</f>
        <v>0</v>
      </c>
      <c r="M79" s="1">
        <f>M23-State!AP17</f>
        <v>0</v>
      </c>
      <c r="N79" s="1">
        <f>N23-State!AR17</f>
        <v>0</v>
      </c>
      <c r="O79" s="1">
        <f>O23-State!AT17</f>
        <v>0</v>
      </c>
      <c r="P79" s="1">
        <f>P23-State!AV17</f>
        <v>0</v>
      </c>
      <c r="Q79" s="1">
        <f>Q23-State!AX17</f>
        <v>0</v>
      </c>
      <c r="R79" s="1">
        <f>R23-State!AZ17</f>
        <v>0</v>
      </c>
      <c r="S79" s="1">
        <f>S23-State!BB17</f>
        <v>0</v>
      </c>
      <c r="T79" s="1">
        <f>T23-State!BD17</f>
        <v>0</v>
      </c>
      <c r="U79" s="1">
        <f>U23-State!BF17</f>
        <v>0</v>
      </c>
      <c r="V79" s="1">
        <f>V23-State!BH17</f>
        <v>0</v>
      </c>
      <c r="W79" s="1"/>
    </row>
    <row r="80" spans="1:23">
      <c r="A80" s="34" t="str">
        <f t="shared" si="2"/>
        <v>Michigan</v>
      </c>
      <c r="B80" s="173">
        <f>IF(B24=State!BU18,0,100)</f>
        <v>0</v>
      </c>
      <c r="C80" s="1">
        <f>C24-State!C18</f>
        <v>0</v>
      </c>
      <c r="D80" s="1">
        <f>D24-State!X18</f>
        <v>0</v>
      </c>
      <c r="E80" s="1">
        <f>E24-State!Z18</f>
        <v>0</v>
      </c>
      <c r="F80" s="1">
        <f>F24-State!AB18</f>
        <v>0</v>
      </c>
      <c r="G80" s="1">
        <f>G24-State!AD18</f>
        <v>0</v>
      </c>
      <c r="H80" s="1">
        <f>H24-State!AF18</f>
        <v>0</v>
      </c>
      <c r="I80" s="1">
        <f>I24-State!AH18</f>
        <v>0</v>
      </c>
      <c r="J80" s="1">
        <f>J24-State!AJ18</f>
        <v>0</v>
      </c>
      <c r="K80" s="1">
        <f>K24-State!AL18</f>
        <v>0</v>
      </c>
      <c r="L80" s="1">
        <f>L24-State!AN18</f>
        <v>0</v>
      </c>
      <c r="M80" s="1">
        <f>M24-State!AP18</f>
        <v>0</v>
      </c>
      <c r="N80" s="1">
        <f>N24-State!AR18</f>
        <v>0</v>
      </c>
      <c r="O80" s="1">
        <f>O24-State!AT18</f>
        <v>0</v>
      </c>
      <c r="P80" s="1">
        <f>P24-State!AV18</f>
        <v>0</v>
      </c>
      <c r="Q80" s="1">
        <f>Q24-State!AX18</f>
        <v>0</v>
      </c>
      <c r="R80" s="1">
        <f>R24-State!AZ18</f>
        <v>0</v>
      </c>
      <c r="S80" s="1">
        <f>S24-State!BB18</f>
        <v>0</v>
      </c>
      <c r="T80" s="1">
        <f>T24-State!BD18</f>
        <v>0</v>
      </c>
      <c r="U80" s="1">
        <f>U24-State!BF18</f>
        <v>0</v>
      </c>
      <c r="V80" s="1">
        <f>V24-State!BH18</f>
        <v>0</v>
      </c>
      <c r="W80" s="1"/>
    </row>
    <row r="81" spans="1:23" s="222" customFormat="1">
      <c r="A81" s="34" t="str">
        <f t="shared" si="2"/>
        <v>Minnesota</v>
      </c>
      <c r="B81" s="222">
        <f>IF(B25=State!BU55,0,100)</f>
        <v>0</v>
      </c>
      <c r="C81" s="1">
        <f>C25-State!C55</f>
        <v>0</v>
      </c>
      <c r="D81" s="1">
        <f>D25-State!X55</f>
        <v>0</v>
      </c>
      <c r="E81" s="1">
        <f>E25-State!Z55</f>
        <v>0</v>
      </c>
      <c r="F81" s="1">
        <f>F25-State!AB55</f>
        <v>0</v>
      </c>
      <c r="G81" s="1">
        <f>G25-State!AD55</f>
        <v>0</v>
      </c>
      <c r="H81" s="1">
        <f>H25-State!AF55</f>
        <v>0</v>
      </c>
      <c r="I81" s="1">
        <f>I25-State!AH55</f>
        <v>0</v>
      </c>
      <c r="J81" s="1">
        <f>J25-State!AJ55</f>
        <v>0</v>
      </c>
      <c r="K81" s="1">
        <f>K25-State!AL55</f>
        <v>0</v>
      </c>
      <c r="L81" s="1">
        <f>L25-State!AN55</f>
        <v>0</v>
      </c>
      <c r="M81" s="1">
        <f>M25-State!AP55</f>
        <v>0</v>
      </c>
      <c r="N81" s="1">
        <f>N25-State!AR55</f>
        <v>0</v>
      </c>
      <c r="O81" s="1">
        <f>O25-State!AT55</f>
        <v>0</v>
      </c>
      <c r="P81" s="1">
        <f>P25-State!AV55</f>
        <v>0</v>
      </c>
      <c r="Q81" s="1">
        <f>Q25-State!AX55</f>
        <v>0</v>
      </c>
      <c r="R81" s="1">
        <f>R25-State!AZ55</f>
        <v>0</v>
      </c>
      <c r="S81" s="1">
        <f>S25-State!BB55</f>
        <v>0</v>
      </c>
      <c r="T81" s="1">
        <f>T25-State!BD55</f>
        <v>0</v>
      </c>
      <c r="U81" s="1">
        <f>U25-State!BF55</f>
        <v>0</v>
      </c>
      <c r="V81" s="1">
        <f>V25-State!BH55</f>
        <v>0</v>
      </c>
      <c r="W81" s="1"/>
    </row>
    <row r="82" spans="1:23">
      <c r="A82" s="34" t="str">
        <f t="shared" si="2"/>
        <v>Mississippi</v>
      </c>
      <c r="B82" s="173">
        <f>IF(B26=State!BU19,0,100)</f>
        <v>0</v>
      </c>
      <c r="C82" s="1">
        <f>C26-State!C19</f>
        <v>0</v>
      </c>
      <c r="D82" s="1">
        <f>D26-State!X19</f>
        <v>0</v>
      </c>
      <c r="E82" s="1">
        <f>E26-State!Z19</f>
        <v>0</v>
      </c>
      <c r="F82" s="1">
        <f>F26-State!AB19</f>
        <v>0</v>
      </c>
      <c r="G82" s="1">
        <f>G26-State!AD19</f>
        <v>0</v>
      </c>
      <c r="H82" s="1">
        <f>H26-State!AF19</f>
        <v>0</v>
      </c>
      <c r="I82" s="1">
        <f>I26-State!AH19</f>
        <v>0</v>
      </c>
      <c r="J82" s="1">
        <f>J26-State!AJ19</f>
        <v>0</v>
      </c>
      <c r="K82" s="1">
        <f>K26-State!AL19</f>
        <v>0</v>
      </c>
      <c r="L82" s="1">
        <f>L26-State!AN19</f>
        <v>0</v>
      </c>
      <c r="M82" s="1">
        <f>M26-State!AP19</f>
        <v>0</v>
      </c>
      <c r="N82" s="1">
        <f>N26-State!AR19</f>
        <v>0</v>
      </c>
      <c r="O82" s="1">
        <f>O26-State!AT19</f>
        <v>0</v>
      </c>
      <c r="P82" s="1">
        <f>P26-State!AV19</f>
        <v>0</v>
      </c>
      <c r="Q82" s="1">
        <f>Q26-State!AX19</f>
        <v>0</v>
      </c>
      <c r="R82" s="1">
        <f>R26-State!AZ19</f>
        <v>0</v>
      </c>
      <c r="S82" s="1">
        <f>S26-State!BB19</f>
        <v>0</v>
      </c>
      <c r="T82" s="1">
        <f>T26-State!BD19</f>
        <v>0</v>
      </c>
      <c r="U82" s="1">
        <f>U26-State!BF19</f>
        <v>0</v>
      </c>
      <c r="V82" s="1">
        <f>V26-State!BH19</f>
        <v>0</v>
      </c>
      <c r="W82" s="1"/>
    </row>
    <row r="83" spans="1:23">
      <c r="A83" s="34" t="str">
        <f t="shared" si="2"/>
        <v>Missouri</v>
      </c>
      <c r="B83" s="173">
        <f>IF(B27=State!BU20,0,100)</f>
        <v>0</v>
      </c>
      <c r="C83" s="1">
        <f>C27-State!C20</f>
        <v>0</v>
      </c>
      <c r="D83" s="1">
        <f>D27-State!X20</f>
        <v>0</v>
      </c>
      <c r="E83" s="1">
        <f>E27-State!Z20</f>
        <v>0</v>
      </c>
      <c r="F83" s="1">
        <f>F27-State!AB20</f>
        <v>0</v>
      </c>
      <c r="G83" s="1">
        <f>G27-State!AD20</f>
        <v>0</v>
      </c>
      <c r="H83" s="1">
        <f>H27-State!AF20</f>
        <v>0</v>
      </c>
      <c r="I83" s="1">
        <f>I27-State!AH20</f>
        <v>0</v>
      </c>
      <c r="J83" s="1">
        <f>J27-State!AJ20</f>
        <v>0</v>
      </c>
      <c r="K83" s="1">
        <f>K27-State!AL20</f>
        <v>0</v>
      </c>
      <c r="L83" s="1">
        <f>L27-State!AN20</f>
        <v>0</v>
      </c>
      <c r="M83" s="1">
        <f>M27-State!AP20</f>
        <v>0</v>
      </c>
      <c r="N83" s="1">
        <f>N27-State!AR20</f>
        <v>0</v>
      </c>
      <c r="O83" s="1">
        <f>O27-State!AT20</f>
        <v>0</v>
      </c>
      <c r="P83" s="1">
        <f>P27-State!AV20</f>
        <v>0</v>
      </c>
      <c r="Q83" s="1">
        <f>Q27-State!AX20</f>
        <v>0</v>
      </c>
      <c r="R83" s="1">
        <f>R27-State!AZ20</f>
        <v>0</v>
      </c>
      <c r="S83" s="1">
        <f>S27-State!BB20</f>
        <v>0</v>
      </c>
      <c r="T83" s="1">
        <f>T27-State!BD20</f>
        <v>0</v>
      </c>
      <c r="U83" s="1">
        <f>U27-State!BF20</f>
        <v>0</v>
      </c>
      <c r="V83" s="1">
        <f>V27-State!BH20</f>
        <v>0</v>
      </c>
      <c r="W83" s="1"/>
    </row>
    <row r="84" spans="1:23">
      <c r="A84" s="34" t="str">
        <f t="shared" si="2"/>
        <v>Montana</v>
      </c>
      <c r="B84" s="173">
        <f>IF(B28=State!BU21,0,100)</f>
        <v>0</v>
      </c>
      <c r="C84" s="1">
        <f>C28-State!C21</f>
        <v>0</v>
      </c>
      <c r="D84" s="1">
        <f>D28-State!X21</f>
        <v>0</v>
      </c>
      <c r="E84" s="1">
        <f>E28-State!Z21</f>
        <v>0</v>
      </c>
      <c r="F84" s="1">
        <f>F28-State!AB21</f>
        <v>0</v>
      </c>
      <c r="G84" s="1">
        <f>G28-State!AD21</f>
        <v>0</v>
      </c>
      <c r="H84" s="1">
        <f>H28-State!AF21</f>
        <v>0</v>
      </c>
      <c r="I84" s="1">
        <f>I28-State!AH21</f>
        <v>0</v>
      </c>
      <c r="J84" s="1">
        <f>J28-State!AJ21</f>
        <v>0</v>
      </c>
      <c r="K84" s="1">
        <f>K28-State!AL21</f>
        <v>0</v>
      </c>
      <c r="L84" s="1">
        <f>L28-State!AN21</f>
        <v>0</v>
      </c>
      <c r="M84" s="1">
        <f>M28-State!AP21</f>
        <v>0</v>
      </c>
      <c r="N84" s="1">
        <f>N28-State!AR21</f>
        <v>0</v>
      </c>
      <c r="O84" s="1">
        <f>O28-State!AT21</f>
        <v>0</v>
      </c>
      <c r="P84" s="1">
        <f>P28-State!AV21</f>
        <v>0</v>
      </c>
      <c r="Q84" s="1">
        <f>Q28-State!AX21</f>
        <v>0</v>
      </c>
      <c r="R84" s="1">
        <f>R28-State!AZ21</f>
        <v>0</v>
      </c>
      <c r="S84" s="1">
        <f>S28-State!BB21</f>
        <v>0</v>
      </c>
      <c r="T84" s="1">
        <f>T28-State!BD21</f>
        <v>0</v>
      </c>
      <c r="U84" s="1">
        <f>U28-State!BF21</f>
        <v>0</v>
      </c>
      <c r="V84" s="1">
        <f>V28-State!BH21</f>
        <v>0</v>
      </c>
      <c r="W84" s="1"/>
    </row>
    <row r="85" spans="1:23">
      <c r="A85" s="34" t="str">
        <f t="shared" si="2"/>
        <v>Nebraska (P)</v>
      </c>
      <c r="B85" s="173">
        <f>IF(B29=State!BU22,0,100)</f>
        <v>0</v>
      </c>
      <c r="C85" s="1">
        <f>C29-State!C22</f>
        <v>0</v>
      </c>
      <c r="D85" s="1">
        <f>D29-State!X22</f>
        <v>0</v>
      </c>
      <c r="E85" s="1">
        <f>E29-State!Z22</f>
        <v>0</v>
      </c>
      <c r="F85" s="1">
        <f>F29-State!AB22</f>
        <v>0</v>
      </c>
      <c r="G85" s="1">
        <f>G29-State!AD22</f>
        <v>0</v>
      </c>
      <c r="H85" s="1">
        <f>H29-State!AF22</f>
        <v>0</v>
      </c>
      <c r="I85" s="1">
        <f>I29-State!AH22</f>
        <v>0</v>
      </c>
      <c r="J85" s="1">
        <f>J29-State!AJ22</f>
        <v>0</v>
      </c>
      <c r="K85" s="1">
        <f>K29-State!AL22</f>
        <v>0</v>
      </c>
      <c r="L85" s="1">
        <f>L29-State!AN22</f>
        <v>0</v>
      </c>
      <c r="M85" s="1">
        <f>M29-State!AP22</f>
        <v>0</v>
      </c>
      <c r="N85" s="1">
        <f>N29-State!AR22</f>
        <v>0</v>
      </c>
      <c r="O85" s="1">
        <f>O29-State!AT22</f>
        <v>0</v>
      </c>
      <c r="P85" s="1">
        <f>P29-State!AV22</f>
        <v>0</v>
      </c>
      <c r="Q85" s="1">
        <f>Q29-State!AX22</f>
        <v>0</v>
      </c>
      <c r="R85" s="1">
        <f>R29-State!AZ22</f>
        <v>0</v>
      </c>
      <c r="S85" s="1">
        <f>S29-State!BB22</f>
        <v>0</v>
      </c>
      <c r="T85" s="1">
        <f>T29-State!BD22</f>
        <v>0</v>
      </c>
      <c r="U85" s="1">
        <f>U29-State!BF22</f>
        <v>0</v>
      </c>
      <c r="V85" s="1">
        <f>V29-State!BH22</f>
        <v>0</v>
      </c>
      <c r="W85" s="1"/>
    </row>
    <row r="86" spans="1:23" s="222" customFormat="1">
      <c r="A86" s="34" t="str">
        <f t="shared" si="2"/>
        <v>Nebraska (C)</v>
      </c>
      <c r="B86" s="222">
        <f>IF(B30=State!BU56,0,100)</f>
        <v>0</v>
      </c>
      <c r="C86" s="1">
        <f>C30-State!C56</f>
        <v>-33460</v>
      </c>
      <c r="D86" s="1">
        <f>D30-State!X56</f>
        <v>-14340</v>
      </c>
      <c r="E86" s="1">
        <f>E30-State!Z56</f>
        <v>0</v>
      </c>
      <c r="F86" s="1">
        <f>F30-State!AB56</f>
        <v>-19120</v>
      </c>
      <c r="G86" s="1">
        <f>G30-State!AD56</f>
        <v>0</v>
      </c>
      <c r="H86" s="1">
        <f>H30-State!AF56</f>
        <v>0</v>
      </c>
      <c r="I86" s="1">
        <f>I30-State!AH56</f>
        <v>0</v>
      </c>
      <c r="J86" s="1">
        <f>J30-State!AJ56</f>
        <v>0</v>
      </c>
      <c r="K86" s="1">
        <f>K30-State!AL56</f>
        <v>0</v>
      </c>
      <c r="L86" s="1">
        <f>L30-State!AN56</f>
        <v>0</v>
      </c>
      <c r="M86" s="1">
        <f>M30-State!AP56</f>
        <v>0</v>
      </c>
      <c r="N86" s="1">
        <f>N30-State!AR56</f>
        <v>0</v>
      </c>
      <c r="O86" s="1">
        <f>O30-State!AT56</f>
        <v>0</v>
      </c>
      <c r="P86" s="1">
        <f>P30-State!AV56</f>
        <v>0</v>
      </c>
      <c r="Q86" s="1">
        <f>Q30-State!AX56</f>
        <v>0</v>
      </c>
      <c r="R86" s="1">
        <f>R30-State!AZ56</f>
        <v>0</v>
      </c>
      <c r="S86" s="1">
        <f>S30-State!BB56</f>
        <v>0</v>
      </c>
      <c r="T86" s="1">
        <f>T30-State!BD56</f>
        <v>0</v>
      </c>
      <c r="U86" s="1">
        <f>U30-State!BF56</f>
        <v>0</v>
      </c>
      <c r="V86" s="1">
        <f>V30-State!BH56</f>
        <v>0</v>
      </c>
      <c r="W86" s="1"/>
    </row>
    <row r="87" spans="1:23" s="222" customFormat="1">
      <c r="A87" s="34" t="str">
        <f t="shared" si="2"/>
        <v>Nevada</v>
      </c>
      <c r="B87" s="222">
        <f>IF(B31=State!BU57,0,100)</f>
        <v>0</v>
      </c>
      <c r="C87" s="1">
        <f>C31-State!C57</f>
        <v>-12233</v>
      </c>
      <c r="D87" s="1">
        <f>D31-State!X57</f>
        <v>-6440</v>
      </c>
      <c r="E87" s="1">
        <f>E31-State!Z57</f>
        <v>0</v>
      </c>
      <c r="F87" s="1">
        <f>F31-State!AB57</f>
        <v>-5785</v>
      </c>
      <c r="G87" s="1">
        <f>G31-State!AD57</f>
        <v>0</v>
      </c>
      <c r="H87" s="1">
        <f>H31-State!AF57</f>
        <v>0</v>
      </c>
      <c r="I87" s="1">
        <f>I31-State!AH57</f>
        <v>0</v>
      </c>
      <c r="J87" s="1">
        <f>J31-State!AJ57</f>
        <v>0</v>
      </c>
      <c r="K87" s="1">
        <f>K31-State!AL57</f>
        <v>0</v>
      </c>
      <c r="L87" s="1">
        <f>L31-State!AN57</f>
        <v>-8</v>
      </c>
      <c r="M87" s="1">
        <f>M31-State!AP57</f>
        <v>0</v>
      </c>
      <c r="N87" s="1">
        <f>N31-State!AR57</f>
        <v>0</v>
      </c>
      <c r="O87" s="1">
        <f>O31-State!AT57</f>
        <v>0</v>
      </c>
      <c r="P87" s="1">
        <f>P31-State!AV57</f>
        <v>0</v>
      </c>
      <c r="Q87" s="1">
        <f>Q31-State!AX57</f>
        <v>0</v>
      </c>
      <c r="R87" s="1">
        <f>R31-State!AZ57</f>
        <v>0</v>
      </c>
      <c r="S87" s="1">
        <f>S31-State!BB57</f>
        <v>0</v>
      </c>
      <c r="T87" s="1">
        <f>T31-State!BD57</f>
        <v>0</v>
      </c>
      <c r="U87" s="1">
        <f>U31-State!BF57</f>
        <v>0</v>
      </c>
      <c r="V87" s="1">
        <f>V31-State!BH57</f>
        <v>0</v>
      </c>
      <c r="W87" s="1"/>
    </row>
    <row r="88" spans="1:23">
      <c r="A88" s="34" t="str">
        <f t="shared" si="2"/>
        <v>New Hampshire</v>
      </c>
      <c r="B88" s="173">
        <f>IF(B32=State!BU23,0,100)</f>
        <v>0</v>
      </c>
      <c r="C88" s="1">
        <f>C32-State!C23</f>
        <v>0</v>
      </c>
      <c r="D88" s="1">
        <f>D32-State!X23</f>
        <v>0</v>
      </c>
      <c r="E88" s="1">
        <f>E32-State!Z23</f>
        <v>0</v>
      </c>
      <c r="F88" s="1">
        <f>F32-State!AB23</f>
        <v>0</v>
      </c>
      <c r="G88" s="1">
        <f>G32-State!AD23</f>
        <v>0</v>
      </c>
      <c r="H88" s="1">
        <f>H32-State!AF23</f>
        <v>0</v>
      </c>
      <c r="I88" s="1">
        <f>I32-State!AH23</f>
        <v>0</v>
      </c>
      <c r="J88" s="1">
        <f>J32-State!AJ23</f>
        <v>0</v>
      </c>
      <c r="K88" s="1">
        <f>K32-State!AL23</f>
        <v>0</v>
      </c>
      <c r="L88" s="1">
        <f>L32-State!AN23</f>
        <v>0</v>
      </c>
      <c r="M88" s="1">
        <f>M32-State!AP23</f>
        <v>0</v>
      </c>
      <c r="N88" s="1">
        <f>N32-State!AR23</f>
        <v>0</v>
      </c>
      <c r="O88" s="1">
        <f>O32-State!AT23</f>
        <v>0</v>
      </c>
      <c r="P88" s="1">
        <f>P32-State!AV23</f>
        <v>0</v>
      </c>
      <c r="Q88" s="1">
        <f>Q32-State!AX23</f>
        <v>0</v>
      </c>
      <c r="R88" s="1">
        <f>R32-State!AZ23</f>
        <v>0</v>
      </c>
      <c r="S88" s="1">
        <f>S32-State!BB23</f>
        <v>0</v>
      </c>
      <c r="T88" s="1">
        <f>T32-State!BD23</f>
        <v>0</v>
      </c>
      <c r="U88" s="1">
        <f>U32-State!BF23</f>
        <v>0</v>
      </c>
      <c r="V88" s="1">
        <f>V32-State!BH23</f>
        <v>0</v>
      </c>
      <c r="W88" s="1"/>
    </row>
    <row r="89" spans="1:23">
      <c r="A89" s="34" t="str">
        <f t="shared" si="2"/>
        <v>New Jersey</v>
      </c>
      <c r="B89" s="173">
        <f>IF(B33=State!BU24,0,100)</f>
        <v>0</v>
      </c>
      <c r="C89" s="1">
        <f>C33-State!C24</f>
        <v>-1916</v>
      </c>
      <c r="D89" s="1">
        <f>D33-State!X24</f>
        <v>0</v>
      </c>
      <c r="E89" s="1">
        <f>E33-State!Z24</f>
        <v>0</v>
      </c>
      <c r="F89" s="1">
        <f>F33-State!AB24</f>
        <v>0</v>
      </c>
      <c r="G89" s="1">
        <f>G33-State!AD24</f>
        <v>0</v>
      </c>
      <c r="H89" s="1">
        <f>H33-State!AF24</f>
        <v>0</v>
      </c>
      <c r="I89" s="1">
        <f>I33-State!AH24</f>
        <v>0</v>
      </c>
      <c r="J89" s="1">
        <f>J33-State!AJ24</f>
        <v>0</v>
      </c>
      <c r="K89" s="1">
        <f>K33-State!AL24</f>
        <v>0</v>
      </c>
      <c r="L89" s="1">
        <f>L33-State!AN24</f>
        <v>0</v>
      </c>
      <c r="M89" s="1">
        <f>M33-State!AP24</f>
        <v>-1916</v>
      </c>
      <c r="N89" s="1">
        <f>N33-State!AR24</f>
        <v>0</v>
      </c>
      <c r="O89" s="1">
        <f>O33-State!AT24</f>
        <v>0</v>
      </c>
      <c r="P89" s="1">
        <f>P33-State!AV24</f>
        <v>0</v>
      </c>
      <c r="Q89" s="1">
        <f>Q33-State!AX24</f>
        <v>0</v>
      </c>
      <c r="R89" s="1">
        <f>R33-State!AZ24</f>
        <v>0</v>
      </c>
      <c r="S89" s="1">
        <f>S33-State!BB24</f>
        <v>0</v>
      </c>
      <c r="T89" s="1">
        <f>T33-State!BD24</f>
        <v>0</v>
      </c>
      <c r="U89" s="1">
        <f>U33-State!BF24</f>
        <v>0</v>
      </c>
      <c r="V89" s="1">
        <f>V33-State!BH24</f>
        <v>0</v>
      </c>
      <c r="W89" s="1"/>
    </row>
    <row r="90" spans="1:23">
      <c r="A90" s="34" t="str">
        <f t="shared" si="2"/>
        <v>New Mexico</v>
      </c>
      <c r="B90" s="173">
        <f>IF(B34=State!BU25,0,100)</f>
        <v>0</v>
      </c>
      <c r="C90" s="1">
        <f>C34-State!C25</f>
        <v>0</v>
      </c>
      <c r="D90" s="1">
        <f>D34-State!X25</f>
        <v>0</v>
      </c>
      <c r="E90" s="1">
        <f>E34-State!Z25</f>
        <v>0</v>
      </c>
      <c r="F90" s="1">
        <f>F34-State!AB25</f>
        <v>0</v>
      </c>
      <c r="G90" s="1">
        <f>G34-State!AD25</f>
        <v>0</v>
      </c>
      <c r="H90" s="1">
        <f>H34-State!AF25</f>
        <v>0</v>
      </c>
      <c r="I90" s="1">
        <f>I34-State!AH25</f>
        <v>0</v>
      </c>
      <c r="J90" s="1">
        <f>J34-State!AJ25</f>
        <v>0</v>
      </c>
      <c r="K90" s="1">
        <f>K34-State!AL25</f>
        <v>0</v>
      </c>
      <c r="L90" s="1">
        <f>L34-State!AN25</f>
        <v>0</v>
      </c>
      <c r="M90" s="1">
        <f>M34-State!AP25</f>
        <v>0</v>
      </c>
      <c r="N90" s="1">
        <f>N34-State!AR25</f>
        <v>0</v>
      </c>
      <c r="O90" s="1">
        <f>O34-State!AT25</f>
        <v>0</v>
      </c>
      <c r="P90" s="1">
        <f>P34-State!AV25</f>
        <v>0</v>
      </c>
      <c r="Q90" s="1">
        <f>Q34-State!AX25</f>
        <v>0</v>
      </c>
      <c r="R90" s="1">
        <f>R34-State!AZ25</f>
        <v>0</v>
      </c>
      <c r="S90" s="1">
        <f>S34-State!BB25</f>
        <v>0</v>
      </c>
      <c r="T90" s="1">
        <f>T34-State!BD25</f>
        <v>0</v>
      </c>
      <c r="U90" s="1">
        <f>U34-State!BF25</f>
        <v>0</v>
      </c>
      <c r="V90" s="1">
        <f>V34-State!BH25</f>
        <v>0</v>
      </c>
      <c r="W90" s="1"/>
    </row>
    <row r="91" spans="1:23">
      <c r="A91" s="34" t="str">
        <f t="shared" si="2"/>
        <v>New York</v>
      </c>
      <c r="B91" s="173">
        <f>IF(B35=State!BU26,0,100)</f>
        <v>0</v>
      </c>
      <c r="C91" s="1">
        <f>C35-State!C26</f>
        <v>0</v>
      </c>
      <c r="D91" s="1">
        <f>D35-State!X26</f>
        <v>0</v>
      </c>
      <c r="E91" s="1">
        <f>E35-State!Z26</f>
        <v>0</v>
      </c>
      <c r="F91" s="1">
        <f>F35-State!AB26</f>
        <v>0</v>
      </c>
      <c r="G91" s="1">
        <f>G35-State!AD26</f>
        <v>0</v>
      </c>
      <c r="H91" s="1">
        <f>H35-State!AF26</f>
        <v>0</v>
      </c>
      <c r="I91" s="1">
        <f>I35-State!AH26</f>
        <v>0</v>
      </c>
      <c r="J91" s="1">
        <f>J35-State!AJ26</f>
        <v>0</v>
      </c>
      <c r="K91" s="1">
        <f>K35-State!AL26</f>
        <v>0</v>
      </c>
      <c r="L91" s="1">
        <f>L35-State!AN26</f>
        <v>0</v>
      </c>
      <c r="M91" s="1">
        <f>M35-State!AP26</f>
        <v>0</v>
      </c>
      <c r="N91" s="1">
        <f>N35-State!AR26</f>
        <v>0</v>
      </c>
      <c r="O91" s="1">
        <f>O35-State!AT26</f>
        <v>0</v>
      </c>
      <c r="P91" s="1">
        <f>P35-State!AV26</f>
        <v>0</v>
      </c>
      <c r="Q91" s="1">
        <f>Q35-State!AX26</f>
        <v>0</v>
      </c>
      <c r="R91" s="1">
        <f>R35-State!AZ26</f>
        <v>0</v>
      </c>
      <c r="S91" s="1">
        <f>S35-State!BB26</f>
        <v>0</v>
      </c>
      <c r="T91" s="1">
        <f>T35-State!BD26</f>
        <v>0</v>
      </c>
      <c r="U91" s="1">
        <f>U35-State!BF26</f>
        <v>0</v>
      </c>
      <c r="V91" s="1">
        <f>V35-State!BH26</f>
        <v>0</v>
      </c>
      <c r="W91" s="1"/>
    </row>
    <row r="92" spans="1:23">
      <c r="A92" s="34" t="str">
        <f t="shared" si="2"/>
        <v>North Carolina</v>
      </c>
      <c r="B92" s="173">
        <f>IF(B36=State!BU27,0,100)</f>
        <v>0</v>
      </c>
      <c r="C92" s="1">
        <f>C36-State!C27</f>
        <v>0</v>
      </c>
      <c r="D92" s="1">
        <f>D36-State!X27</f>
        <v>0</v>
      </c>
      <c r="E92" s="1">
        <f>E36-State!Z27</f>
        <v>0</v>
      </c>
      <c r="F92" s="1">
        <f>F36-State!AB27</f>
        <v>0</v>
      </c>
      <c r="G92" s="1">
        <f>G36-State!AD27</f>
        <v>0</v>
      </c>
      <c r="H92" s="1">
        <f>H36-State!AF27</f>
        <v>0</v>
      </c>
      <c r="I92" s="1">
        <f>I36-State!AH27</f>
        <v>0</v>
      </c>
      <c r="J92" s="1">
        <f>J36-State!AJ27</f>
        <v>0</v>
      </c>
      <c r="K92" s="1">
        <f>K36-State!AL27</f>
        <v>0</v>
      </c>
      <c r="L92" s="1">
        <f>L36-State!AN27</f>
        <v>0</v>
      </c>
      <c r="M92" s="1">
        <f>M36-State!AP27</f>
        <v>0</v>
      </c>
      <c r="N92" s="1">
        <f>N36-State!AR27</f>
        <v>0</v>
      </c>
      <c r="O92" s="1">
        <f>O36-State!AT27</f>
        <v>0</v>
      </c>
      <c r="P92" s="1">
        <f>P36-State!AV27</f>
        <v>0</v>
      </c>
      <c r="Q92" s="1">
        <f>Q36-State!AX27</f>
        <v>0</v>
      </c>
      <c r="R92" s="1">
        <f>R36-State!AZ27</f>
        <v>0</v>
      </c>
      <c r="S92" s="1">
        <f>S36-State!BB27</f>
        <v>0</v>
      </c>
      <c r="T92" s="1">
        <f>T36-State!BD27</f>
        <v>0</v>
      </c>
      <c r="U92" s="1">
        <f>U36-State!BF27</f>
        <v>0</v>
      </c>
      <c r="V92" s="1">
        <f>V36-State!BH27</f>
        <v>0</v>
      </c>
      <c r="W92" s="1"/>
    </row>
    <row r="93" spans="1:23" s="222" customFormat="1">
      <c r="A93" s="34" t="str">
        <f t="shared" si="2"/>
        <v>North Dakota</v>
      </c>
      <c r="B93" s="222">
        <f>IF(B37=State!BU58,0,100)</f>
        <v>0</v>
      </c>
      <c r="C93" s="1">
        <f>C37-State!C58</f>
        <v>-394</v>
      </c>
      <c r="D93" s="1">
        <f>D37-State!X58</f>
        <v>-101</v>
      </c>
      <c r="E93" s="1">
        <f>E37-State!Z58</f>
        <v>0</v>
      </c>
      <c r="F93" s="1">
        <f>F37-State!AB58</f>
        <v>-253</v>
      </c>
      <c r="G93" s="1">
        <f>G37-State!AD58</f>
        <v>0</v>
      </c>
      <c r="H93" s="1">
        <f>H37-State!AF58</f>
        <v>0</v>
      </c>
      <c r="I93" s="1">
        <f>I37-State!AH58</f>
        <v>0</v>
      </c>
      <c r="J93" s="1">
        <f>J37-State!AJ58</f>
        <v>0</v>
      </c>
      <c r="K93" s="1">
        <f>K37-State!AL58</f>
        <v>0</v>
      </c>
      <c r="L93" s="1">
        <f>L37-State!AN58</f>
        <v>-40</v>
      </c>
      <c r="M93" s="1">
        <f>M37-State!AP58</f>
        <v>0</v>
      </c>
      <c r="N93" s="1">
        <f>N37-State!AR58</f>
        <v>0</v>
      </c>
      <c r="O93" s="1">
        <f>O37-State!AT58</f>
        <v>0</v>
      </c>
      <c r="P93" s="1">
        <f>P37-State!AV58</f>
        <v>0</v>
      </c>
      <c r="Q93" s="1">
        <f>Q37-State!AX58</f>
        <v>0</v>
      </c>
      <c r="R93" s="1">
        <f>R37-State!AZ58</f>
        <v>0</v>
      </c>
      <c r="S93" s="1">
        <f>S37-State!BB58</f>
        <v>0</v>
      </c>
      <c r="T93" s="1">
        <f>T37-State!BD58</f>
        <v>0</v>
      </c>
      <c r="U93" s="1">
        <f>U37-State!BF58</f>
        <v>0</v>
      </c>
      <c r="V93" s="1">
        <f>V37-State!BH58</f>
        <v>0</v>
      </c>
      <c r="W93" s="1"/>
    </row>
    <row r="94" spans="1:23">
      <c r="A94" s="34" t="str">
        <f t="shared" si="2"/>
        <v>Ohio</v>
      </c>
      <c r="B94" s="173">
        <f>IF(B38=State!BU28,0,100)</f>
        <v>0</v>
      </c>
      <c r="C94" s="1">
        <f>C38-State!C28</f>
        <v>0</v>
      </c>
      <c r="D94" s="1">
        <f>D38-State!X28</f>
        <v>0</v>
      </c>
      <c r="E94" s="1">
        <f>E38-State!Z28</f>
        <v>0</v>
      </c>
      <c r="F94" s="1">
        <f>F38-State!AB28</f>
        <v>0</v>
      </c>
      <c r="G94" s="1">
        <f>G38-State!AD28</f>
        <v>0</v>
      </c>
      <c r="H94" s="1">
        <f>H38-State!AF28</f>
        <v>0</v>
      </c>
      <c r="I94" s="1">
        <f>I38-State!AH28</f>
        <v>0</v>
      </c>
      <c r="J94" s="1">
        <f>J38-State!AJ28</f>
        <v>0</v>
      </c>
      <c r="K94" s="1">
        <f>K38-State!AL28</f>
        <v>0</v>
      </c>
      <c r="L94" s="1">
        <f>L38-State!AN28</f>
        <v>0</v>
      </c>
      <c r="M94" s="1">
        <f>M38-State!AP28</f>
        <v>0</v>
      </c>
      <c r="N94" s="1">
        <f>N38-State!AR28</f>
        <v>0</v>
      </c>
      <c r="O94" s="1">
        <f>O38-State!AT28</f>
        <v>0</v>
      </c>
      <c r="P94" s="1">
        <f>P38-State!AV28</f>
        <v>0</v>
      </c>
      <c r="Q94" s="1">
        <f>Q38-State!AX28</f>
        <v>0</v>
      </c>
      <c r="R94" s="1">
        <f>R38-State!AZ28</f>
        <v>0</v>
      </c>
      <c r="S94" s="1">
        <f>S38-State!BB28</f>
        <v>0</v>
      </c>
      <c r="T94" s="1">
        <f>T38-State!BD28</f>
        <v>0</v>
      </c>
      <c r="U94" s="1">
        <f>U38-State!BF28</f>
        <v>0</v>
      </c>
      <c r="V94" s="1">
        <f>V38-State!BH28</f>
        <v>0</v>
      </c>
      <c r="W94" s="1"/>
    </row>
    <row r="95" spans="1:23">
      <c r="A95" s="34" t="str">
        <f t="shared" si="2"/>
        <v>Oklahoma</v>
      </c>
      <c r="B95" s="173">
        <f>IF(B39=State!BU29,0,100)</f>
        <v>0</v>
      </c>
      <c r="C95" s="1">
        <f>C39-State!C29</f>
        <v>0</v>
      </c>
      <c r="D95" s="1">
        <f>D39-State!X29</f>
        <v>0</v>
      </c>
      <c r="E95" s="1">
        <f>E39-State!Z29</f>
        <v>0</v>
      </c>
      <c r="F95" s="1">
        <f>F39-State!AB29</f>
        <v>0</v>
      </c>
      <c r="G95" s="1">
        <f>G39-State!AD29</f>
        <v>0</v>
      </c>
      <c r="H95" s="1">
        <f>H39-State!AF29</f>
        <v>0</v>
      </c>
      <c r="I95" s="1">
        <f>I39-State!AH29</f>
        <v>0</v>
      </c>
      <c r="J95" s="1">
        <f>J39-State!AJ29</f>
        <v>0</v>
      </c>
      <c r="K95" s="1">
        <f>K39-State!AL29</f>
        <v>0</v>
      </c>
      <c r="L95" s="1">
        <f>L39-State!AN29</f>
        <v>0</v>
      </c>
      <c r="M95" s="1">
        <f>M39-State!AP29</f>
        <v>0</v>
      </c>
      <c r="N95" s="1">
        <f>N39-State!AR29</f>
        <v>0</v>
      </c>
      <c r="O95" s="1">
        <f>O39-State!AT29</f>
        <v>0</v>
      </c>
      <c r="P95" s="1">
        <f>P39-State!AV29</f>
        <v>0</v>
      </c>
      <c r="Q95" s="1">
        <f>Q39-State!AX29</f>
        <v>0</v>
      </c>
      <c r="R95" s="1">
        <f>R39-State!AZ29</f>
        <v>0</v>
      </c>
      <c r="S95" s="1">
        <f>S39-State!BB29</f>
        <v>0</v>
      </c>
      <c r="T95" s="1">
        <f>T39-State!BD29</f>
        <v>0</v>
      </c>
      <c r="U95" s="1">
        <f>U39-State!BF29</f>
        <v>0</v>
      </c>
      <c r="V95" s="1">
        <f>V39-State!BH29</f>
        <v>0</v>
      </c>
      <c r="W95" s="1"/>
    </row>
    <row r="96" spans="1:23">
      <c r="A96" s="34" t="str">
        <f t="shared" si="2"/>
        <v>Oregon</v>
      </c>
      <c r="B96" s="173">
        <f>IF(B40=State!BU30,0,100)</f>
        <v>0</v>
      </c>
      <c r="C96" s="1">
        <f>C40-State!C30</f>
        <v>0</v>
      </c>
      <c r="D96" s="1">
        <f>D40-State!X30</f>
        <v>0</v>
      </c>
      <c r="E96" s="1">
        <f>E40-State!Z30</f>
        <v>0</v>
      </c>
      <c r="F96" s="1">
        <f>F40-State!AB30</f>
        <v>0</v>
      </c>
      <c r="G96" s="1">
        <f>G40-State!AD30</f>
        <v>0</v>
      </c>
      <c r="H96" s="1">
        <f>H40-State!AF30</f>
        <v>0</v>
      </c>
      <c r="I96" s="1">
        <f>I40-State!AH30</f>
        <v>0</v>
      </c>
      <c r="J96" s="1">
        <f>J40-State!AJ30</f>
        <v>0</v>
      </c>
      <c r="K96" s="1">
        <f>K40-State!AL30</f>
        <v>0</v>
      </c>
      <c r="L96" s="1">
        <f>L40-State!AN30</f>
        <v>0</v>
      </c>
      <c r="M96" s="1">
        <f>M40-State!AP30</f>
        <v>0</v>
      </c>
      <c r="N96" s="1">
        <f>N40-State!AR30</f>
        <v>0</v>
      </c>
      <c r="O96" s="1">
        <f>O40-State!AT30</f>
        <v>0</v>
      </c>
      <c r="P96" s="1">
        <f>P40-State!AV30</f>
        <v>0</v>
      </c>
      <c r="Q96" s="1">
        <f>Q40-State!AX30</f>
        <v>0</v>
      </c>
      <c r="R96" s="1">
        <f>R40-State!AZ30</f>
        <v>0</v>
      </c>
      <c r="S96" s="1">
        <f>S40-State!BB30</f>
        <v>0</v>
      </c>
      <c r="T96" s="1">
        <f>T40-State!BD30</f>
        <v>0</v>
      </c>
      <c r="U96" s="1">
        <f>U40-State!BF30</f>
        <v>0</v>
      </c>
      <c r="V96" s="1">
        <f>V40-State!BH30</f>
        <v>0</v>
      </c>
      <c r="W96" s="1"/>
    </row>
    <row r="97" spans="1:23">
      <c r="A97" s="34" t="str">
        <f t="shared" si="2"/>
        <v>Pennsylvania</v>
      </c>
      <c r="B97" s="173">
        <f>IF(B41=State!BU31,0,100)</f>
        <v>0</v>
      </c>
      <c r="C97" s="1">
        <f>C41-State!C31</f>
        <v>0</v>
      </c>
      <c r="D97" s="1">
        <f>D41-State!X31</f>
        <v>0</v>
      </c>
      <c r="E97" s="1">
        <f>E41-State!Z31</f>
        <v>0</v>
      </c>
      <c r="F97" s="1">
        <f>F41-State!AB31</f>
        <v>0</v>
      </c>
      <c r="G97" s="1">
        <f>G41-State!AD31</f>
        <v>0</v>
      </c>
      <c r="H97" s="1">
        <f>H41-State!AF31</f>
        <v>0</v>
      </c>
      <c r="I97" s="1">
        <f>I41-State!AH31</f>
        <v>0</v>
      </c>
      <c r="J97" s="1">
        <f>J41-State!AJ31</f>
        <v>0</v>
      </c>
      <c r="K97" s="1">
        <f>K41-State!AL31</f>
        <v>0</v>
      </c>
      <c r="L97" s="1">
        <f>L41-State!AN31</f>
        <v>0</v>
      </c>
      <c r="M97" s="1">
        <f>M41-State!AP31</f>
        <v>0</v>
      </c>
      <c r="N97" s="1">
        <f>N41-State!AR31</f>
        <v>0</v>
      </c>
      <c r="O97" s="1">
        <f>O41-State!AT31</f>
        <v>0</v>
      </c>
      <c r="P97" s="1">
        <f>P41-State!AV31</f>
        <v>0</v>
      </c>
      <c r="Q97" s="1">
        <f>Q41-State!AX31</f>
        <v>0</v>
      </c>
      <c r="R97" s="1">
        <f>R41-State!AZ31</f>
        <v>0</v>
      </c>
      <c r="S97" s="1">
        <f>S41-State!BB31</f>
        <v>0</v>
      </c>
      <c r="T97" s="1">
        <f>T41-State!BD31</f>
        <v>0</v>
      </c>
      <c r="U97" s="1">
        <f>U41-State!BF31</f>
        <v>0</v>
      </c>
      <c r="V97" s="1">
        <f>V41-State!BH31</f>
        <v>0</v>
      </c>
      <c r="W97" s="1"/>
    </row>
    <row r="98" spans="1:23">
      <c r="A98" s="34" t="str">
        <f t="shared" si="2"/>
        <v>Rhode Island</v>
      </c>
      <c r="B98" s="173">
        <f>IF(B42=State!BU33,0,100)</f>
        <v>0</v>
      </c>
      <c r="C98" s="1">
        <f>C42-State!C33</f>
        <v>0</v>
      </c>
      <c r="D98" s="1">
        <f>D42-State!X33</f>
        <v>0</v>
      </c>
      <c r="E98" s="1">
        <f>E42-State!Z33</f>
        <v>0</v>
      </c>
      <c r="F98" s="1">
        <f>F42-State!AB33</f>
        <v>0</v>
      </c>
      <c r="G98" s="1">
        <f>G42-State!AD33</f>
        <v>0</v>
      </c>
      <c r="H98" s="1">
        <f>H42-State!AF33</f>
        <v>0</v>
      </c>
      <c r="I98" s="1">
        <f>I42-State!AH33</f>
        <v>0</v>
      </c>
      <c r="J98" s="1">
        <f>J42-State!AJ33</f>
        <v>0</v>
      </c>
      <c r="K98" s="1">
        <f>K42-State!AL33</f>
        <v>0</v>
      </c>
      <c r="L98" s="1">
        <f>L42-State!AN33</f>
        <v>0</v>
      </c>
      <c r="M98" s="1">
        <f>M42-State!AP33</f>
        <v>0</v>
      </c>
      <c r="N98" s="1">
        <f>N42-State!AR33</f>
        <v>0</v>
      </c>
      <c r="O98" s="1">
        <f>O42-State!AT33</f>
        <v>0</v>
      </c>
      <c r="P98" s="1">
        <f>P42-State!AV33</f>
        <v>0</v>
      </c>
      <c r="Q98" s="1">
        <f>Q42-State!AX33</f>
        <v>0</v>
      </c>
      <c r="R98" s="1">
        <f>R42-State!AZ33</f>
        <v>0</v>
      </c>
      <c r="S98" s="1">
        <f>S42-State!BB33</f>
        <v>0</v>
      </c>
      <c r="T98" s="1">
        <f>T42-State!BD33</f>
        <v>0</v>
      </c>
      <c r="U98" s="1">
        <f>U42-State!BF33</f>
        <v>0</v>
      </c>
      <c r="V98" s="1">
        <f>V42-State!BH33</f>
        <v>0</v>
      </c>
      <c r="W98" s="1"/>
    </row>
    <row r="99" spans="1:23">
      <c r="A99" s="34" t="str">
        <f t="shared" si="2"/>
        <v>South Carolina</v>
      </c>
      <c r="B99" s="173">
        <f>IF(B43=State!BU34,0,100)</f>
        <v>0</v>
      </c>
      <c r="C99" s="1">
        <f>C43-State!C34</f>
        <v>0</v>
      </c>
      <c r="D99" s="1">
        <f>D43-State!X34</f>
        <v>0</v>
      </c>
      <c r="E99" s="1">
        <f>E43-State!Z34</f>
        <v>0</v>
      </c>
      <c r="F99" s="1">
        <f>F43-State!AB34</f>
        <v>0</v>
      </c>
      <c r="G99" s="1">
        <f>G43-State!AD34</f>
        <v>0</v>
      </c>
      <c r="H99" s="1">
        <f>H43-State!AF34</f>
        <v>0</v>
      </c>
      <c r="I99" s="1">
        <f>I43-State!AH34</f>
        <v>0</v>
      </c>
      <c r="J99" s="1">
        <f>J43-State!AJ34</f>
        <v>0</v>
      </c>
      <c r="K99" s="1">
        <f>K43-State!AL34</f>
        <v>0</v>
      </c>
      <c r="L99" s="1">
        <f>L43-State!AN34</f>
        <v>0</v>
      </c>
      <c r="M99" s="1">
        <f>M43-State!AP34</f>
        <v>0</v>
      </c>
      <c r="N99" s="1">
        <f>N43-State!AR34</f>
        <v>0</v>
      </c>
      <c r="O99" s="1">
        <f>O43-State!AT34</f>
        <v>0</v>
      </c>
      <c r="P99" s="1">
        <f>P43-State!AV34</f>
        <v>0</v>
      </c>
      <c r="Q99" s="1">
        <f>Q43-State!AX34</f>
        <v>0</v>
      </c>
      <c r="R99" s="1">
        <f>R43-State!AZ34</f>
        <v>0</v>
      </c>
      <c r="S99" s="1">
        <f>S43-State!BB34</f>
        <v>0</v>
      </c>
      <c r="T99" s="1">
        <f>T43-State!BD34</f>
        <v>0</v>
      </c>
      <c r="U99" s="1">
        <f>U43-State!BF34</f>
        <v>0</v>
      </c>
      <c r="V99" s="1">
        <f>V43-State!BH34</f>
        <v>0</v>
      </c>
      <c r="W99" s="1"/>
    </row>
    <row r="100" spans="1:23">
      <c r="A100" s="34" t="str">
        <f t="shared" si="2"/>
        <v>South Dakota</v>
      </c>
      <c r="B100" s="173">
        <f>IF(B44=State!BU35,0,100)</f>
        <v>0</v>
      </c>
      <c r="C100" s="1">
        <f>C44-State!C35</f>
        <v>0</v>
      </c>
      <c r="D100" s="1">
        <f>D44-State!X35</f>
        <v>0</v>
      </c>
      <c r="E100" s="1">
        <f>E44-State!Z35</f>
        <v>0</v>
      </c>
      <c r="F100" s="1">
        <f>F44-State!AB35</f>
        <v>0</v>
      </c>
      <c r="G100" s="1">
        <f>G44-State!AD35</f>
        <v>0</v>
      </c>
      <c r="H100" s="1">
        <f>H44-State!AF35</f>
        <v>0</v>
      </c>
      <c r="I100" s="1">
        <f>I44-State!AH35</f>
        <v>0</v>
      </c>
      <c r="J100" s="1">
        <f>J44-State!AJ35</f>
        <v>0</v>
      </c>
      <c r="K100" s="1">
        <f>K44-State!AL35</f>
        <v>0</v>
      </c>
      <c r="L100" s="1">
        <f>L44-State!AN35</f>
        <v>0</v>
      </c>
      <c r="M100" s="1">
        <f>M44-State!AP35</f>
        <v>0</v>
      </c>
      <c r="N100" s="1">
        <f>N44-State!AR35</f>
        <v>0</v>
      </c>
      <c r="O100" s="1">
        <f>O44-State!AT35</f>
        <v>0</v>
      </c>
      <c r="P100" s="1">
        <f>P44-State!AV35</f>
        <v>0</v>
      </c>
      <c r="Q100" s="1">
        <f>Q44-State!AX35</f>
        <v>0</v>
      </c>
      <c r="R100" s="1">
        <f>R44-State!AZ35</f>
        <v>0</v>
      </c>
      <c r="S100" s="1">
        <f>S44-State!BB35</f>
        <v>0</v>
      </c>
      <c r="T100" s="1">
        <f>T44-State!BD35</f>
        <v>0</v>
      </c>
      <c r="U100" s="1">
        <f>U44-State!BF35</f>
        <v>0</v>
      </c>
      <c r="V100" s="1">
        <f>V44-State!BH35</f>
        <v>0</v>
      </c>
      <c r="W100" s="1"/>
    </row>
    <row r="101" spans="1:23">
      <c r="A101" s="34" t="str">
        <f t="shared" si="2"/>
        <v>Tennessee</v>
      </c>
      <c r="B101" s="173">
        <f>IF(B45=State!BU36,0,100)</f>
        <v>0</v>
      </c>
      <c r="C101" s="1">
        <f>C45-State!C36</f>
        <v>0</v>
      </c>
      <c r="D101" s="1">
        <f>D45-State!X36</f>
        <v>0</v>
      </c>
      <c r="E101" s="1">
        <f>E45-State!Z36</f>
        <v>0</v>
      </c>
      <c r="F101" s="1">
        <f>F45-State!AB36</f>
        <v>0</v>
      </c>
      <c r="G101" s="1">
        <f>G45-State!AD36</f>
        <v>0</v>
      </c>
      <c r="H101" s="1">
        <f>H45-State!AF36</f>
        <v>0</v>
      </c>
      <c r="I101" s="1">
        <f>I45-State!AH36</f>
        <v>0</v>
      </c>
      <c r="J101" s="1">
        <f>J45-State!AJ36</f>
        <v>0</v>
      </c>
      <c r="K101" s="1">
        <f>K45-State!AL36</f>
        <v>0</v>
      </c>
      <c r="L101" s="1">
        <f>L45-State!AN36</f>
        <v>0</v>
      </c>
      <c r="M101" s="1">
        <f>M45-State!AP36</f>
        <v>0</v>
      </c>
      <c r="N101" s="1">
        <f>N45-State!AR36</f>
        <v>0</v>
      </c>
      <c r="O101" s="1">
        <f>O45-State!AT36</f>
        <v>0</v>
      </c>
      <c r="P101" s="1">
        <f>P45-State!AV36</f>
        <v>0</v>
      </c>
      <c r="Q101" s="1">
        <f>Q45-State!AX36</f>
        <v>0</v>
      </c>
      <c r="R101" s="1">
        <f>R45-State!AZ36</f>
        <v>0</v>
      </c>
      <c r="S101" s="1">
        <f>S45-State!BB36</f>
        <v>0</v>
      </c>
      <c r="T101" s="1">
        <f>T45-State!BD36</f>
        <v>0</v>
      </c>
      <c r="U101" s="1">
        <f>U45-State!BF36</f>
        <v>0</v>
      </c>
      <c r="V101" s="1">
        <f>V45-State!BH36</f>
        <v>0</v>
      </c>
      <c r="W101" s="1"/>
    </row>
    <row r="102" spans="1:23">
      <c r="A102" s="34" t="str">
        <f t="shared" si="2"/>
        <v>Texas</v>
      </c>
      <c r="B102" s="173">
        <f>IF(B46=State!BU37,0,100)</f>
        <v>0</v>
      </c>
      <c r="C102" s="1">
        <f>C46-State!C37</f>
        <v>0</v>
      </c>
      <c r="D102" s="1">
        <f>D46-State!X37</f>
        <v>0</v>
      </c>
      <c r="E102" s="1">
        <f>E46-State!Z37</f>
        <v>0</v>
      </c>
      <c r="F102" s="1">
        <f>F46-State!AB37</f>
        <v>0</v>
      </c>
      <c r="G102" s="1">
        <f>G46-State!AD37</f>
        <v>0</v>
      </c>
      <c r="H102" s="1">
        <f>H46-State!AF37</f>
        <v>0</v>
      </c>
      <c r="I102" s="1">
        <f>I46-State!AH37</f>
        <v>0</v>
      </c>
      <c r="J102" s="1">
        <f>J46-State!AJ37</f>
        <v>0</v>
      </c>
      <c r="K102" s="1">
        <f>K46-State!AL37</f>
        <v>0</v>
      </c>
      <c r="L102" s="1">
        <f>L46-State!AN37</f>
        <v>0</v>
      </c>
      <c r="M102" s="1">
        <f>M46-State!AP37</f>
        <v>0</v>
      </c>
      <c r="N102" s="1">
        <f>N46-State!AR37</f>
        <v>0</v>
      </c>
      <c r="O102" s="1">
        <f>O46-State!AT37</f>
        <v>0</v>
      </c>
      <c r="P102" s="1">
        <f>P46-State!AV37</f>
        <v>0</v>
      </c>
      <c r="Q102" s="1">
        <f>Q46-State!AX37</f>
        <v>0</v>
      </c>
      <c r="R102" s="1">
        <f>R46-State!AZ37</f>
        <v>0</v>
      </c>
      <c r="S102" s="1">
        <f>S46-State!BB37</f>
        <v>0</v>
      </c>
      <c r="T102" s="1">
        <f>T46-State!BD37</f>
        <v>0</v>
      </c>
      <c r="U102" s="1">
        <f>U46-State!BF37</f>
        <v>0</v>
      </c>
      <c r="V102" s="1">
        <f>V46-State!BH37</f>
        <v>0</v>
      </c>
      <c r="W102" s="1"/>
    </row>
    <row r="103" spans="1:23" s="222" customFormat="1">
      <c r="A103" s="34" t="str">
        <f t="shared" si="2"/>
        <v>Utah</v>
      </c>
      <c r="B103" s="222">
        <f>IF(B47=State!BU59,0,100)</f>
        <v>0</v>
      </c>
      <c r="C103" s="1">
        <f>C47-State!C59</f>
        <v>0</v>
      </c>
      <c r="D103" s="1">
        <f>D47-State!X59</f>
        <v>0</v>
      </c>
      <c r="E103" s="1">
        <f>E47-State!Z59</f>
        <v>0</v>
      </c>
      <c r="F103" s="1">
        <f>F47-State!AB59</f>
        <v>0</v>
      </c>
      <c r="G103" s="1">
        <f>G47-State!AD59</f>
        <v>0</v>
      </c>
      <c r="H103" s="1">
        <f>H47-State!AF59</f>
        <v>0</v>
      </c>
      <c r="I103" s="1">
        <f>I47-State!AH59</f>
        <v>0</v>
      </c>
      <c r="J103" s="1">
        <f>J47-State!AJ59</f>
        <v>0</v>
      </c>
      <c r="K103" s="1">
        <f>K47-State!AL59</f>
        <v>0</v>
      </c>
      <c r="L103" s="1">
        <f>L47-State!AN59</f>
        <v>0</v>
      </c>
      <c r="M103" s="1">
        <f>M47-State!AP59</f>
        <v>0</v>
      </c>
      <c r="N103" s="1">
        <f>N47-State!AR59</f>
        <v>0</v>
      </c>
      <c r="O103" s="1">
        <f>O47-State!AT59</f>
        <v>0</v>
      </c>
      <c r="P103" s="1">
        <f>P47-State!AV59</f>
        <v>0</v>
      </c>
      <c r="Q103" s="1">
        <f>Q47-State!AX59</f>
        <v>0</v>
      </c>
      <c r="R103" s="1">
        <f>R47-State!AZ59</f>
        <v>0</v>
      </c>
      <c r="S103" s="1">
        <f>S47-State!BB59</f>
        <v>0</v>
      </c>
      <c r="T103" s="1">
        <f>T47-State!BD59</f>
        <v>0</v>
      </c>
      <c r="U103" s="1">
        <f>U47-State!BF59</f>
        <v>0</v>
      </c>
      <c r="V103" s="1">
        <f>V47-State!BH59</f>
        <v>0</v>
      </c>
      <c r="W103" s="1"/>
    </row>
    <row r="104" spans="1:23">
      <c r="A104" s="34" t="str">
        <f t="shared" si="2"/>
        <v>Vermont</v>
      </c>
      <c r="B104" s="173">
        <f>IF(B48=State!BU38,0,100)</f>
        <v>0</v>
      </c>
      <c r="C104" s="1">
        <f>C48-State!C38</f>
        <v>0</v>
      </c>
      <c r="D104" s="1">
        <f>D48-State!X38</f>
        <v>0</v>
      </c>
      <c r="E104" s="1">
        <f>E48-State!Z38</f>
        <v>0</v>
      </c>
      <c r="F104" s="1">
        <f>F48-State!AB38</f>
        <v>0</v>
      </c>
      <c r="G104" s="1">
        <f>G48-State!AD38</f>
        <v>0</v>
      </c>
      <c r="H104" s="1">
        <f>H48-State!AF38</f>
        <v>0</v>
      </c>
      <c r="I104" s="1">
        <f>I48-State!AH38</f>
        <v>0</v>
      </c>
      <c r="J104" s="1">
        <f>J48-State!AJ38</f>
        <v>0</v>
      </c>
      <c r="K104" s="1">
        <f>K48-State!AL38</f>
        <v>0</v>
      </c>
      <c r="L104" s="1">
        <f>L48-State!AN38</f>
        <v>0</v>
      </c>
      <c r="M104" s="1">
        <f>M48-State!AP38</f>
        <v>0</v>
      </c>
      <c r="N104" s="1">
        <f>N48-State!AR38</f>
        <v>0</v>
      </c>
      <c r="O104" s="1">
        <f>O48-State!AT38</f>
        <v>0</v>
      </c>
      <c r="P104" s="1">
        <f>P48-State!AV38</f>
        <v>0</v>
      </c>
      <c r="Q104" s="1">
        <f>Q48-State!AX38</f>
        <v>0</v>
      </c>
      <c r="R104" s="1">
        <f>R48-State!AZ38</f>
        <v>0</v>
      </c>
      <c r="S104" s="1">
        <f>S48-State!BB38</f>
        <v>0</v>
      </c>
      <c r="T104" s="1">
        <f>T48-State!BD38</f>
        <v>0</v>
      </c>
      <c r="U104" s="1">
        <f>U48-State!BF38</f>
        <v>0</v>
      </c>
      <c r="V104" s="1">
        <f>V48-State!BH38</f>
        <v>0</v>
      </c>
      <c r="W104" s="1"/>
    </row>
    <row r="105" spans="1:23">
      <c r="A105" s="34" t="str">
        <f t="shared" si="2"/>
        <v>Virginia</v>
      </c>
      <c r="B105" s="173">
        <f>IF(B49=State!BU39,0,100)</f>
        <v>0</v>
      </c>
      <c r="C105" s="1">
        <f>C49-State!C39</f>
        <v>0</v>
      </c>
      <c r="D105" s="1">
        <f>D49-State!X39</f>
        <v>0</v>
      </c>
      <c r="E105" s="1">
        <f>E49-State!Z39</f>
        <v>0</v>
      </c>
      <c r="F105" s="1">
        <f>F49-State!AB39</f>
        <v>0</v>
      </c>
      <c r="G105" s="1">
        <f>G49-State!AD39</f>
        <v>0</v>
      </c>
      <c r="H105" s="1">
        <f>H49-State!AF39</f>
        <v>0</v>
      </c>
      <c r="I105" s="1">
        <f>I49-State!AH39</f>
        <v>0</v>
      </c>
      <c r="J105" s="1">
        <f>J49-State!AJ39</f>
        <v>0</v>
      </c>
      <c r="K105" s="1">
        <f>K49-State!AL39</f>
        <v>0</v>
      </c>
      <c r="L105" s="1">
        <f>L49-State!AN39</f>
        <v>0</v>
      </c>
      <c r="M105" s="1">
        <f>M49-State!AP39</f>
        <v>0</v>
      </c>
      <c r="N105" s="1">
        <f>N49-State!AR39</f>
        <v>0</v>
      </c>
      <c r="O105" s="1">
        <f>O49-State!AT39</f>
        <v>0</v>
      </c>
      <c r="P105" s="1">
        <f>P49-State!AV39</f>
        <v>0</v>
      </c>
      <c r="Q105" s="1">
        <f>Q49-State!AX39</f>
        <v>0</v>
      </c>
      <c r="R105" s="1">
        <f>R49-State!AZ39</f>
        <v>0</v>
      </c>
      <c r="S105" s="1">
        <f>S49-State!BB39</f>
        <v>0</v>
      </c>
      <c r="T105" s="1">
        <f>T49-State!BD39</f>
        <v>0</v>
      </c>
      <c r="U105" s="1">
        <f>U49-State!BF39</f>
        <v>0</v>
      </c>
      <c r="V105" s="1">
        <f>V49-State!BH39</f>
        <v>0</v>
      </c>
      <c r="W105" s="1"/>
    </row>
    <row r="106" spans="1:23" s="222" customFormat="1">
      <c r="A106" s="34" t="str">
        <f t="shared" si="2"/>
        <v>Washington (P)</v>
      </c>
      <c r="B106" s="222">
        <f>IF(B50=State!BU40,0,100)</f>
        <v>0</v>
      </c>
      <c r="C106" s="1">
        <f>C50-State!C40</f>
        <v>-1961</v>
      </c>
      <c r="D106" s="1">
        <f>D50-State!X40</f>
        <v>0</v>
      </c>
      <c r="E106" s="1">
        <f>E50-State!Z40</f>
        <v>0</v>
      </c>
      <c r="F106" s="1">
        <f>F50-State!AB40</f>
        <v>0</v>
      </c>
      <c r="G106" s="1">
        <f>G50-State!AD40</f>
        <v>0</v>
      </c>
      <c r="H106" s="1">
        <f>H50-State!AF40</f>
        <v>0</v>
      </c>
      <c r="I106" s="1">
        <f>I50-State!AH40</f>
        <v>0</v>
      </c>
      <c r="J106" s="1">
        <f>J50-State!AJ40</f>
        <v>0</v>
      </c>
      <c r="K106" s="1">
        <f>K50-State!AL40</f>
        <v>0</v>
      </c>
      <c r="L106" s="1">
        <f>L50-State!AN40</f>
        <v>0</v>
      </c>
      <c r="M106" s="1">
        <f>M50-State!AP40</f>
        <v>-1961</v>
      </c>
      <c r="N106" s="1">
        <f>N50-State!AR40</f>
        <v>0</v>
      </c>
      <c r="O106" s="1">
        <f>O50-State!AT40</f>
        <v>0</v>
      </c>
      <c r="P106" s="1">
        <f>P50-State!AV40</f>
        <v>0</v>
      </c>
      <c r="Q106" s="1">
        <f>Q50-State!AX40</f>
        <v>0</v>
      </c>
      <c r="R106" s="1">
        <f>R50-State!AZ40</f>
        <v>0</v>
      </c>
      <c r="S106" s="1">
        <f>S50-State!BB40</f>
        <v>0</v>
      </c>
      <c r="T106" s="1">
        <f>T50-State!BD40</f>
        <v>0</v>
      </c>
      <c r="U106" s="1">
        <f>U50-State!BF40</f>
        <v>0</v>
      </c>
      <c r="V106" s="1">
        <f>V50-State!BH40</f>
        <v>0</v>
      </c>
      <c r="W106" s="1"/>
    </row>
    <row r="107" spans="1:23" s="222" customFormat="1">
      <c r="A107" s="34" t="str">
        <f t="shared" si="2"/>
        <v>Washington (C)</v>
      </c>
      <c r="B107" s="222">
        <f>IF(B51=State!BU60,0,100)</f>
        <v>0</v>
      </c>
      <c r="C107" s="1">
        <f>C51-State!C60</f>
        <v>0</v>
      </c>
      <c r="D107" s="1">
        <f>D51-State!X60</f>
        <v>0</v>
      </c>
      <c r="E107" s="1">
        <f>E51-State!Z60</f>
        <v>0</v>
      </c>
      <c r="F107" s="1">
        <f>F51-State!AB60</f>
        <v>0</v>
      </c>
      <c r="G107" s="1">
        <f>G51-State!AD60</f>
        <v>0</v>
      </c>
      <c r="H107" s="1">
        <f>H51-State!AF60</f>
        <v>0</v>
      </c>
      <c r="I107" s="1">
        <f>I51-State!AH60</f>
        <v>0</v>
      </c>
      <c r="J107" s="1">
        <f>J51-State!AJ60</f>
        <v>0</v>
      </c>
      <c r="K107" s="1">
        <f>K51-State!AL60</f>
        <v>0</v>
      </c>
      <c r="L107" s="1">
        <f>L51-State!AN60</f>
        <v>0</v>
      </c>
      <c r="M107" s="1">
        <f>M51-State!AP60</f>
        <v>0</v>
      </c>
      <c r="N107" s="1">
        <f>N51-State!AR60</f>
        <v>0</v>
      </c>
      <c r="O107" s="1">
        <f>O51-State!AT60</f>
        <v>0</v>
      </c>
      <c r="P107" s="1">
        <f>P51-State!AV60</f>
        <v>0</v>
      </c>
      <c r="Q107" s="1">
        <f>Q51-State!AX60</f>
        <v>0</v>
      </c>
      <c r="R107" s="1">
        <f>R51-State!AZ60</f>
        <v>0</v>
      </c>
      <c r="S107" s="1">
        <f>S51-State!BB60</f>
        <v>0</v>
      </c>
      <c r="T107" s="1">
        <f>T51-State!BD60</f>
        <v>0</v>
      </c>
      <c r="U107" s="1">
        <f>U51-State!BF60</f>
        <v>0</v>
      </c>
      <c r="V107" s="1">
        <f>V51-State!BH60</f>
        <v>0</v>
      </c>
      <c r="W107" s="1"/>
    </row>
    <row r="108" spans="1:23">
      <c r="A108" s="34" t="str">
        <f t="shared" ref="A108:A109" si="3">A52</f>
        <v>West Virginia</v>
      </c>
      <c r="B108" s="173">
        <f>IF(B52=State!BU41,0,100)</f>
        <v>0</v>
      </c>
      <c r="C108" s="1">
        <f>C52-State!C41</f>
        <v>0</v>
      </c>
      <c r="D108" s="1">
        <f>D52-State!X41</f>
        <v>0</v>
      </c>
      <c r="E108" s="1">
        <f>E52-State!Z41</f>
        <v>0</v>
      </c>
      <c r="F108" s="1">
        <f>F52-State!AB41</f>
        <v>0</v>
      </c>
      <c r="G108" s="1">
        <f>G52-State!AD41</f>
        <v>0</v>
      </c>
      <c r="H108" s="1">
        <f>H52-State!AF41</f>
        <v>0</v>
      </c>
      <c r="I108" s="1">
        <f>I52-State!AH41</f>
        <v>0</v>
      </c>
      <c r="J108" s="1">
        <f>J52-State!AJ41</f>
        <v>0</v>
      </c>
      <c r="K108" s="1">
        <f>K52-State!AL41</f>
        <v>0</v>
      </c>
      <c r="L108" s="1">
        <f>L52-State!AN41</f>
        <v>0</v>
      </c>
      <c r="M108" s="1">
        <f>M52-State!AP41</f>
        <v>0</v>
      </c>
      <c r="N108" s="1">
        <f>N52-State!AR41</f>
        <v>0</v>
      </c>
      <c r="O108" s="1">
        <f>O52-State!AT41</f>
        <v>0</v>
      </c>
      <c r="P108" s="1">
        <f>P52-State!AV41</f>
        <v>0</v>
      </c>
      <c r="Q108" s="1">
        <f>Q52-State!AX41</f>
        <v>0</v>
      </c>
      <c r="R108" s="1">
        <f>R52-State!AZ41</f>
        <v>0</v>
      </c>
      <c r="S108" s="1">
        <f>S52-State!BB41</f>
        <v>0</v>
      </c>
      <c r="T108" s="1">
        <f>T52-State!BD41</f>
        <v>0</v>
      </c>
      <c r="U108" s="1">
        <f>U52-State!BF41</f>
        <v>0</v>
      </c>
      <c r="V108" s="1">
        <f>V52-State!BH41</f>
        <v>0</v>
      </c>
      <c r="W108" s="1"/>
    </row>
    <row r="109" spans="1:23">
      <c r="A109" s="34" t="str">
        <f t="shared" si="3"/>
        <v>Wisconsin</v>
      </c>
      <c r="B109" s="173">
        <f>IF(B53=State!BU42,0,100)</f>
        <v>0</v>
      </c>
      <c r="C109" s="1">
        <f>C53-State!C42</f>
        <v>0</v>
      </c>
      <c r="D109" s="1">
        <f>D53-State!X42</f>
        <v>0</v>
      </c>
      <c r="E109" s="1">
        <f>E53-State!Z42</f>
        <v>0</v>
      </c>
      <c r="F109" s="1">
        <f>F53-State!AB42</f>
        <v>0</v>
      </c>
      <c r="G109" s="1">
        <f>G53-State!AD42</f>
        <v>0</v>
      </c>
      <c r="H109" s="1">
        <f>H53-State!AF42</f>
        <v>0</v>
      </c>
      <c r="I109" s="1">
        <f>I53-State!AH42</f>
        <v>0</v>
      </c>
      <c r="J109" s="1">
        <f>J53-State!AJ42</f>
        <v>0</v>
      </c>
      <c r="K109" s="1">
        <f>K53-State!AL42</f>
        <v>0</v>
      </c>
      <c r="L109" s="1">
        <f>L53-State!AN42</f>
        <v>0</v>
      </c>
      <c r="M109" s="1">
        <f>M53-State!AP42</f>
        <v>0</v>
      </c>
      <c r="N109" s="1">
        <f>N53-State!AR42</f>
        <v>0</v>
      </c>
      <c r="O109" s="1">
        <f>O53-State!AT42</f>
        <v>0</v>
      </c>
      <c r="P109" s="1">
        <f>P53-State!AV42</f>
        <v>0</v>
      </c>
      <c r="Q109" s="1">
        <f>Q53-State!AX42</f>
        <v>0</v>
      </c>
      <c r="R109" s="1">
        <f>R53-State!AZ42</f>
        <v>0</v>
      </c>
      <c r="S109" s="1">
        <f>S53-State!BB42</f>
        <v>0</v>
      </c>
      <c r="T109" s="1">
        <f>T53-State!BD42</f>
        <v>0</v>
      </c>
      <c r="U109" s="1">
        <f>U53-State!BF42</f>
        <v>0</v>
      </c>
      <c r="V109" s="1">
        <f>V53-State!BH42</f>
        <v>0</v>
      </c>
      <c r="W109" s="1"/>
    </row>
    <row r="110" spans="1:23" s="222" customFormat="1">
      <c r="A110" s="34" t="str">
        <f>A54</f>
        <v>Wyoming</v>
      </c>
      <c r="B110" s="222">
        <f>IF(B54=State!BU61,0,100)</f>
        <v>0</v>
      </c>
      <c r="C110" s="1">
        <f>C54-State!C61</f>
        <v>0</v>
      </c>
      <c r="D110" s="1">
        <f>D54-State!X61</f>
        <v>0</v>
      </c>
      <c r="E110" s="1">
        <f>E54-State!Z61</f>
        <v>0</v>
      </c>
      <c r="F110" s="1">
        <f>F54-State!AB61</f>
        <v>0</v>
      </c>
      <c r="G110" s="1">
        <f>G54-State!AD61</f>
        <v>0</v>
      </c>
      <c r="H110" s="1">
        <f>H54-State!AF61</f>
        <v>0</v>
      </c>
      <c r="I110" s="1">
        <f>I54-State!AH61</f>
        <v>0</v>
      </c>
      <c r="J110" s="1">
        <f>J54-State!AJ61</f>
        <v>0</v>
      </c>
      <c r="K110" s="1">
        <f>K54-State!AL61</f>
        <v>0</v>
      </c>
      <c r="L110" s="1">
        <f>L54-State!AN61</f>
        <v>-1</v>
      </c>
      <c r="M110" s="1">
        <f>M54-State!AP61</f>
        <v>0</v>
      </c>
      <c r="N110" s="1">
        <f>N54-State!AR61</f>
        <v>0</v>
      </c>
      <c r="O110" s="1">
        <f>O54-State!AT61</f>
        <v>0</v>
      </c>
      <c r="P110" s="1">
        <f>P54-State!AV61</f>
        <v>0</v>
      </c>
      <c r="Q110" s="1">
        <f>Q54-State!AX61</f>
        <v>1</v>
      </c>
      <c r="R110" s="1">
        <f>R54-State!AZ61</f>
        <v>0</v>
      </c>
      <c r="S110" s="1">
        <f>S54-State!BB61</f>
        <v>0</v>
      </c>
      <c r="T110" s="1">
        <f>T54-State!BD61</f>
        <v>0</v>
      </c>
      <c r="U110" s="1">
        <f>U54-State!BF61</f>
        <v>0</v>
      </c>
      <c r="V110" s="1">
        <f>V54-State!BH61</f>
        <v>0</v>
      </c>
      <c r="W110" s="1"/>
    </row>
    <row r="111" spans="1:23">
      <c r="D111" s="1"/>
      <c r="E111" s="1"/>
      <c r="F111" s="1"/>
      <c r="G111" s="1"/>
      <c r="H111" s="1"/>
      <c r="I111" s="1"/>
      <c r="J111" s="1"/>
      <c r="K111" s="1"/>
      <c r="L111" s="1"/>
      <c r="M111" s="1"/>
      <c r="N111" s="1"/>
      <c r="O111" s="1"/>
      <c r="P111" s="1"/>
      <c r="Q111" s="1"/>
      <c r="R111" s="1"/>
      <c r="S111" s="1"/>
      <c r="T111" s="1"/>
      <c r="U111" s="1"/>
      <c r="V111" s="1"/>
      <c r="W111" s="1"/>
    </row>
    <row r="112" spans="1:23">
      <c r="D112" s="1"/>
      <c r="E112" s="1"/>
      <c r="F112" s="1"/>
      <c r="G112" s="1"/>
      <c r="H112" s="1"/>
      <c r="I112" s="1"/>
      <c r="J112" s="1"/>
      <c r="K112" s="1"/>
      <c r="L112" s="1"/>
      <c r="M112" s="1"/>
      <c r="N112" s="1"/>
      <c r="O112" s="1"/>
      <c r="P112" s="1"/>
      <c r="Q112" s="1"/>
      <c r="R112" s="1"/>
      <c r="S112" s="1"/>
      <c r="T112" s="1"/>
      <c r="U112" s="1"/>
      <c r="V112" s="1"/>
      <c r="W112" s="1"/>
    </row>
    <row r="113" spans="4:23">
      <c r="D113" s="1"/>
      <c r="E113" s="1"/>
      <c r="F113" s="1"/>
      <c r="G113" s="1"/>
      <c r="H113" s="1"/>
      <c r="I113" s="1"/>
      <c r="J113" s="1"/>
      <c r="K113" s="1"/>
      <c r="L113" s="1"/>
      <c r="M113" s="1"/>
      <c r="N113" s="1"/>
      <c r="O113" s="1"/>
      <c r="P113" s="1"/>
      <c r="Q113" s="1"/>
      <c r="R113" s="1"/>
      <c r="S113" s="1"/>
      <c r="T113" s="1"/>
      <c r="U113" s="1"/>
      <c r="V113" s="1"/>
      <c r="W113" s="1"/>
    </row>
    <row r="114" spans="4:23">
      <c r="D114" s="1"/>
      <c r="E114" s="1"/>
      <c r="F114" s="1"/>
      <c r="G114" s="1"/>
      <c r="H114" s="1"/>
      <c r="I114" s="1"/>
      <c r="J114" s="1"/>
      <c r="K114" s="1"/>
      <c r="L114" s="1"/>
      <c r="M114" s="1"/>
      <c r="N114" s="1"/>
      <c r="O114" s="1"/>
      <c r="P114" s="1"/>
      <c r="Q114" s="1"/>
      <c r="R114" s="1"/>
      <c r="S114" s="1"/>
      <c r="T114" s="1"/>
      <c r="U114" s="1"/>
      <c r="V114" s="1"/>
      <c r="W114" s="1"/>
    </row>
    <row r="115" spans="4:23">
      <c r="D115" s="1"/>
      <c r="E115" s="1"/>
      <c r="F115" s="1"/>
      <c r="G115" s="1"/>
      <c r="H115" s="1"/>
      <c r="I115" s="1"/>
      <c r="J115" s="1"/>
      <c r="K115" s="1"/>
      <c r="L115" s="1"/>
      <c r="M115" s="1"/>
      <c r="N115" s="1"/>
      <c r="O115" s="1"/>
      <c r="P115" s="1"/>
      <c r="Q115" s="1"/>
      <c r="R115" s="1"/>
      <c r="S115" s="1"/>
      <c r="T115" s="1"/>
      <c r="U115" s="1"/>
      <c r="V115" s="1"/>
      <c r="W115" s="1"/>
    </row>
    <row r="116" spans="4:23">
      <c r="D116" s="1"/>
      <c r="E116" s="1"/>
      <c r="F116" s="1"/>
      <c r="G116" s="1"/>
      <c r="H116" s="1"/>
      <c r="I116" s="1"/>
      <c r="J116" s="1"/>
      <c r="K116" s="1"/>
      <c r="L116" s="1"/>
      <c r="M116" s="1"/>
      <c r="N116" s="1"/>
      <c r="O116" s="1"/>
      <c r="P116" s="1"/>
      <c r="Q116" s="1"/>
      <c r="R116" s="1"/>
      <c r="S116" s="1"/>
      <c r="T116" s="1"/>
      <c r="U116" s="1"/>
      <c r="V116" s="1"/>
      <c r="W116" s="1"/>
    </row>
    <row r="117" spans="4:23">
      <c r="D117" s="1"/>
      <c r="E117" s="1"/>
      <c r="F117" s="1"/>
      <c r="G117" s="1"/>
      <c r="H117" s="1"/>
      <c r="I117" s="1"/>
      <c r="J117" s="1"/>
      <c r="K117" s="1"/>
      <c r="L117" s="1"/>
      <c r="M117" s="1"/>
      <c r="N117" s="1"/>
      <c r="O117" s="1"/>
      <c r="P117" s="1"/>
      <c r="Q117" s="1"/>
      <c r="R117" s="1"/>
      <c r="S117" s="1"/>
      <c r="T117" s="1"/>
      <c r="U117" s="1"/>
      <c r="V117" s="1"/>
      <c r="W117" s="1"/>
    </row>
    <row r="118" spans="4:23">
      <c r="D118" s="1"/>
      <c r="E118" s="1"/>
      <c r="F118" s="1"/>
      <c r="G118" s="1"/>
      <c r="H118" s="1"/>
      <c r="I118" s="1"/>
      <c r="J118" s="1"/>
      <c r="K118" s="1"/>
      <c r="L118" s="1"/>
      <c r="M118" s="1"/>
      <c r="N118" s="1"/>
      <c r="O118" s="1"/>
      <c r="P118" s="1"/>
      <c r="Q118" s="1"/>
      <c r="R118" s="1"/>
      <c r="S118" s="1"/>
      <c r="T118" s="1"/>
      <c r="U118" s="1"/>
      <c r="V118" s="1"/>
      <c r="W118" s="1"/>
    </row>
    <row r="119" spans="4:23">
      <c r="D119" s="1"/>
      <c r="E119" s="1"/>
      <c r="F119" s="1"/>
      <c r="G119" s="1"/>
      <c r="H119" s="1"/>
      <c r="I119" s="1"/>
      <c r="J119" s="1"/>
      <c r="K119" s="1"/>
      <c r="L119" s="1"/>
      <c r="M119" s="1"/>
      <c r="N119" s="1"/>
      <c r="O119" s="1"/>
      <c r="P119" s="1"/>
      <c r="Q119" s="1"/>
      <c r="R119" s="1"/>
      <c r="S119" s="1"/>
      <c r="T119" s="1"/>
      <c r="U119" s="1"/>
      <c r="V119" s="1"/>
      <c r="W119" s="1"/>
    </row>
    <row r="120" spans="4:23">
      <c r="D120" s="1"/>
      <c r="E120" s="1"/>
      <c r="F120" s="1"/>
      <c r="G120" s="1"/>
      <c r="H120" s="1"/>
      <c r="I120" s="1"/>
      <c r="J120" s="1"/>
      <c r="K120" s="1"/>
      <c r="L120" s="1"/>
      <c r="M120" s="1"/>
      <c r="N120" s="1"/>
      <c r="O120" s="1"/>
      <c r="P120" s="1"/>
      <c r="Q120" s="1"/>
      <c r="R120" s="1"/>
      <c r="S120" s="1"/>
      <c r="T120" s="1"/>
      <c r="U120" s="1"/>
      <c r="V120" s="1"/>
      <c r="W120" s="1"/>
    </row>
    <row r="121" spans="4:23">
      <c r="D121" s="1"/>
      <c r="E121" s="1"/>
      <c r="F121" s="1"/>
      <c r="G121" s="1"/>
      <c r="H121" s="1"/>
      <c r="I121" s="1"/>
      <c r="J121" s="1"/>
      <c r="K121" s="1"/>
      <c r="L121" s="1"/>
      <c r="M121" s="1"/>
      <c r="N121" s="1"/>
      <c r="O121" s="1"/>
      <c r="P121" s="1"/>
      <c r="Q121" s="1"/>
      <c r="R121" s="1"/>
      <c r="S121" s="1"/>
      <c r="T121" s="1"/>
      <c r="U121" s="1"/>
      <c r="V121" s="1"/>
      <c r="W121" s="1"/>
    </row>
    <row r="122" spans="4:23">
      <c r="D122" s="1"/>
      <c r="E122" s="1"/>
      <c r="F122" s="1"/>
      <c r="G122" s="1"/>
      <c r="H122" s="1"/>
      <c r="I122" s="1"/>
      <c r="J122" s="1"/>
      <c r="K122" s="1"/>
      <c r="L122" s="1"/>
      <c r="M122" s="1"/>
      <c r="N122" s="1"/>
      <c r="O122" s="1"/>
      <c r="P122" s="1"/>
      <c r="Q122" s="1"/>
      <c r="R122" s="1"/>
      <c r="S122" s="1"/>
      <c r="T122" s="1"/>
      <c r="U122" s="1"/>
      <c r="V122" s="1"/>
      <c r="W122" s="1"/>
    </row>
    <row r="123" spans="4:23">
      <c r="D123" s="1"/>
      <c r="E123" s="1"/>
      <c r="F123" s="1"/>
      <c r="G123" s="1"/>
      <c r="H123" s="1"/>
      <c r="I123" s="1"/>
      <c r="J123" s="1"/>
      <c r="K123" s="1"/>
      <c r="L123" s="1"/>
      <c r="M123" s="1"/>
      <c r="N123" s="1"/>
      <c r="O123" s="1"/>
      <c r="P123" s="1"/>
      <c r="Q123" s="1"/>
      <c r="R123" s="1"/>
      <c r="S123" s="1"/>
      <c r="T123" s="1"/>
      <c r="U123" s="1"/>
      <c r="V123" s="1"/>
      <c r="W123" s="1"/>
    </row>
    <row r="124" spans="4:23">
      <c r="D124" s="1"/>
      <c r="E124" s="1"/>
      <c r="F124" s="1"/>
      <c r="G124" s="1"/>
      <c r="H124" s="1"/>
      <c r="I124" s="1"/>
      <c r="J124" s="1"/>
      <c r="K124" s="1"/>
      <c r="L124" s="1"/>
      <c r="M124" s="1"/>
      <c r="N124" s="1"/>
      <c r="O124" s="1"/>
      <c r="P124" s="1"/>
      <c r="Q124" s="1"/>
      <c r="R124" s="1"/>
      <c r="S124" s="1"/>
      <c r="T124" s="1"/>
      <c r="U124" s="1"/>
      <c r="V124" s="1"/>
      <c r="W124" s="1"/>
    </row>
    <row r="125" spans="4:23">
      <c r="D125" s="1"/>
      <c r="E125" s="1"/>
      <c r="F125" s="1"/>
      <c r="G125" s="1"/>
      <c r="H125" s="1"/>
      <c r="I125" s="1"/>
      <c r="J125" s="1"/>
      <c r="K125" s="1"/>
      <c r="L125" s="1"/>
      <c r="M125" s="1"/>
      <c r="N125" s="1"/>
      <c r="O125" s="1"/>
      <c r="P125" s="1"/>
      <c r="Q125" s="1"/>
      <c r="R125" s="1"/>
      <c r="S125" s="1"/>
      <c r="T125" s="1"/>
      <c r="U125" s="1"/>
      <c r="V125" s="1"/>
      <c r="W125" s="1"/>
    </row>
    <row r="126" spans="4:23">
      <c r="D126" s="1"/>
      <c r="E126" s="1"/>
      <c r="F126" s="1"/>
      <c r="G126" s="1"/>
      <c r="H126" s="1"/>
      <c r="I126" s="1"/>
      <c r="J126" s="1"/>
      <c r="K126" s="1"/>
      <c r="L126" s="1"/>
      <c r="M126" s="1"/>
      <c r="N126" s="1"/>
      <c r="O126" s="1"/>
      <c r="P126" s="1"/>
      <c r="Q126" s="1"/>
      <c r="R126" s="1"/>
      <c r="S126" s="1"/>
      <c r="T126" s="1"/>
      <c r="U126" s="1"/>
      <c r="V126" s="1"/>
      <c r="W126" s="1"/>
    </row>
    <row r="127" spans="4:23">
      <c r="D127" s="1"/>
      <c r="E127" s="1"/>
      <c r="F127" s="1"/>
      <c r="G127" s="1"/>
      <c r="H127" s="1"/>
      <c r="I127" s="1"/>
      <c r="J127" s="1"/>
      <c r="K127" s="1"/>
      <c r="L127" s="1"/>
      <c r="M127" s="1"/>
      <c r="N127" s="1"/>
      <c r="O127" s="1"/>
      <c r="P127" s="1"/>
      <c r="Q127" s="1"/>
      <c r="R127" s="1"/>
      <c r="S127" s="1"/>
      <c r="T127" s="1"/>
      <c r="U127" s="1"/>
      <c r="V127" s="1"/>
      <c r="W127" s="1"/>
    </row>
    <row r="128" spans="4:23">
      <c r="D128" s="1"/>
      <c r="E128" s="1"/>
      <c r="F128" s="1"/>
      <c r="G128" s="1"/>
      <c r="H128" s="1"/>
      <c r="I128" s="1"/>
      <c r="J128" s="1"/>
      <c r="K128" s="1"/>
      <c r="L128" s="1"/>
      <c r="M128" s="1"/>
      <c r="N128" s="1"/>
      <c r="O128" s="1"/>
      <c r="P128" s="1"/>
      <c r="Q128" s="1"/>
      <c r="R128" s="1"/>
      <c r="S128" s="1"/>
      <c r="T128" s="1"/>
      <c r="U128" s="1"/>
      <c r="V128" s="1"/>
      <c r="W128" s="1"/>
    </row>
    <row r="129" spans="4:23">
      <c r="D129" s="1"/>
      <c r="E129" s="1"/>
      <c r="F129" s="1"/>
      <c r="G129" s="1"/>
      <c r="H129" s="1"/>
      <c r="I129" s="1"/>
      <c r="J129" s="1"/>
      <c r="K129" s="1"/>
      <c r="L129" s="1"/>
      <c r="M129" s="1"/>
      <c r="N129" s="1"/>
      <c r="O129" s="1"/>
      <c r="P129" s="1"/>
      <c r="Q129" s="1"/>
      <c r="R129" s="1"/>
      <c r="S129" s="1"/>
      <c r="T129" s="1"/>
      <c r="U129" s="1"/>
      <c r="V129" s="1"/>
      <c r="W129" s="1"/>
    </row>
    <row r="130" spans="4:23">
      <c r="D130" s="1"/>
      <c r="E130" s="1"/>
      <c r="F130" s="1"/>
      <c r="G130" s="1"/>
      <c r="H130" s="1"/>
      <c r="I130" s="1"/>
      <c r="J130" s="1"/>
      <c r="K130" s="1"/>
      <c r="L130" s="1"/>
      <c r="M130" s="1"/>
      <c r="N130" s="1"/>
      <c r="O130" s="1"/>
      <c r="P130" s="1"/>
      <c r="Q130" s="1"/>
      <c r="R130" s="1"/>
      <c r="S130" s="1"/>
      <c r="T130" s="1"/>
      <c r="U130" s="1"/>
      <c r="V130" s="1"/>
      <c r="W130" s="1"/>
    </row>
    <row r="131" spans="4:23">
      <c r="D131" s="1"/>
      <c r="E131" s="1"/>
      <c r="F131" s="1"/>
      <c r="G131" s="1"/>
      <c r="H131" s="1"/>
      <c r="I131" s="1"/>
      <c r="J131" s="1"/>
      <c r="K131" s="1"/>
      <c r="L131" s="1"/>
      <c r="M131" s="1"/>
      <c r="N131" s="1"/>
      <c r="O131" s="1"/>
      <c r="P131" s="1"/>
      <c r="Q131" s="1"/>
      <c r="R131" s="1"/>
      <c r="S131" s="1"/>
      <c r="T131" s="1"/>
      <c r="U131" s="1"/>
      <c r="V131" s="1"/>
      <c r="W131" s="1"/>
    </row>
    <row r="132" spans="4:23">
      <c r="D132" s="1"/>
      <c r="E132" s="1"/>
      <c r="F132" s="1"/>
      <c r="G132" s="1"/>
      <c r="H132" s="1"/>
      <c r="I132" s="1"/>
      <c r="J132" s="1"/>
      <c r="K132" s="1"/>
      <c r="L132" s="1"/>
      <c r="M132" s="1"/>
      <c r="N132" s="1"/>
      <c r="O132" s="1"/>
      <c r="P132" s="1"/>
      <c r="Q132" s="1"/>
      <c r="R132" s="1"/>
      <c r="S132" s="1"/>
      <c r="T132" s="1"/>
      <c r="U132" s="1"/>
      <c r="V132" s="1"/>
      <c r="W132" s="1"/>
    </row>
    <row r="133" spans="4:23">
      <c r="D133" s="1"/>
      <c r="E133" s="1"/>
      <c r="F133" s="1"/>
      <c r="G133" s="1"/>
      <c r="H133" s="1"/>
      <c r="I133" s="1"/>
      <c r="J133" s="1"/>
      <c r="K133" s="1"/>
      <c r="L133" s="1"/>
      <c r="M133" s="1"/>
      <c r="N133" s="1"/>
      <c r="O133" s="1"/>
      <c r="P133" s="1"/>
      <c r="Q133" s="1"/>
      <c r="R133" s="1"/>
      <c r="S133" s="1"/>
      <c r="T133" s="1"/>
      <c r="U133" s="1"/>
      <c r="V133" s="1"/>
      <c r="W133" s="1"/>
    </row>
    <row r="134" spans="4:23">
      <c r="D134" s="1"/>
      <c r="E134" s="1"/>
      <c r="F134" s="1"/>
      <c r="G134" s="1"/>
      <c r="H134" s="1"/>
      <c r="I134" s="1"/>
      <c r="J134" s="1"/>
      <c r="K134" s="1"/>
      <c r="L134" s="1"/>
      <c r="M134" s="1"/>
      <c r="N134" s="1"/>
      <c r="O134" s="1"/>
      <c r="P134" s="1"/>
      <c r="Q134" s="1"/>
      <c r="R134" s="1"/>
      <c r="S134" s="1"/>
      <c r="T134" s="1"/>
      <c r="U134" s="1"/>
      <c r="V134" s="1"/>
      <c r="W134" s="1"/>
    </row>
    <row r="135" spans="4:23">
      <c r="D135" s="1"/>
      <c r="E135" s="1"/>
      <c r="F135" s="1"/>
      <c r="G135" s="1"/>
      <c r="H135" s="1"/>
      <c r="I135" s="1"/>
      <c r="J135" s="1"/>
      <c r="K135" s="1"/>
      <c r="L135" s="1"/>
      <c r="M135" s="1"/>
      <c r="N135" s="1"/>
      <c r="O135" s="1"/>
      <c r="P135" s="1"/>
      <c r="Q135" s="1"/>
      <c r="R135" s="1"/>
      <c r="S135" s="1"/>
      <c r="T135" s="1"/>
      <c r="U135" s="1"/>
      <c r="V135" s="1"/>
      <c r="W135" s="1"/>
    </row>
    <row r="136" spans="4:23">
      <c r="D136" s="1"/>
      <c r="E136" s="1"/>
      <c r="F136" s="1"/>
      <c r="G136" s="1"/>
      <c r="H136" s="1"/>
      <c r="I136" s="1"/>
      <c r="J136" s="1"/>
      <c r="K136" s="1"/>
      <c r="L136" s="1"/>
      <c r="M136" s="1"/>
      <c r="N136" s="1"/>
      <c r="O136" s="1"/>
      <c r="P136" s="1"/>
      <c r="Q136" s="1"/>
      <c r="R136" s="1"/>
      <c r="S136" s="1"/>
      <c r="T136" s="1"/>
      <c r="U136" s="1"/>
      <c r="V136" s="1"/>
      <c r="W136" s="1"/>
    </row>
    <row r="137" spans="4:23">
      <c r="D137" s="1"/>
      <c r="E137" s="1"/>
      <c r="F137" s="1"/>
      <c r="G137" s="1"/>
      <c r="H137" s="1"/>
      <c r="I137" s="1"/>
      <c r="J137" s="1"/>
      <c r="K137" s="1"/>
      <c r="L137" s="1"/>
      <c r="M137" s="1"/>
      <c r="N137" s="1"/>
      <c r="O137" s="1"/>
      <c r="P137" s="1"/>
      <c r="Q137" s="1"/>
      <c r="R137" s="1"/>
      <c r="S137" s="1"/>
      <c r="T137" s="1"/>
      <c r="U137" s="1"/>
      <c r="V137" s="1"/>
      <c r="W137" s="1"/>
    </row>
    <row r="138" spans="4:23">
      <c r="D138" s="1"/>
      <c r="E138" s="1"/>
      <c r="F138" s="1"/>
      <c r="G138" s="1"/>
      <c r="H138" s="1"/>
      <c r="I138" s="1"/>
      <c r="J138" s="1"/>
      <c r="K138" s="1"/>
      <c r="L138" s="1"/>
      <c r="M138" s="1"/>
      <c r="N138" s="1"/>
      <c r="O138" s="1"/>
      <c r="P138" s="1"/>
      <c r="Q138" s="1"/>
      <c r="R138" s="1"/>
      <c r="S138" s="1"/>
      <c r="T138" s="1"/>
      <c r="U138" s="1"/>
      <c r="V138" s="1"/>
      <c r="W138" s="1"/>
    </row>
    <row r="139" spans="4:23">
      <c r="D139" s="1"/>
      <c r="E139" s="1"/>
      <c r="F139" s="1"/>
      <c r="G139" s="1"/>
      <c r="H139" s="1"/>
      <c r="I139" s="1"/>
      <c r="J139" s="1"/>
      <c r="K139" s="1"/>
      <c r="L139" s="1"/>
      <c r="M139" s="1"/>
      <c r="N139" s="1"/>
      <c r="O139" s="1"/>
      <c r="P139" s="1"/>
      <c r="Q139" s="1"/>
      <c r="R139" s="1"/>
      <c r="S139" s="1"/>
      <c r="T139" s="1"/>
      <c r="U139" s="1"/>
      <c r="V139" s="1"/>
      <c r="W139" s="1"/>
    </row>
    <row r="140" spans="4:23">
      <c r="D140" s="1"/>
      <c r="E140" s="1"/>
      <c r="F140" s="1"/>
      <c r="G140" s="1"/>
      <c r="H140" s="1"/>
      <c r="I140" s="1"/>
      <c r="J140" s="1"/>
      <c r="K140" s="1"/>
      <c r="L140" s="1"/>
      <c r="M140" s="1"/>
      <c r="N140" s="1"/>
      <c r="O140" s="1"/>
      <c r="P140" s="1"/>
      <c r="Q140" s="1"/>
      <c r="R140" s="1"/>
      <c r="S140" s="1"/>
      <c r="T140" s="1"/>
      <c r="U140" s="1"/>
      <c r="V140" s="1"/>
      <c r="W140" s="1"/>
    </row>
  </sheetData>
  <phoneticPr fontId="15"/>
  <conditionalFormatting sqref="B58:V58 B60:V62 B71:V72 B104:V105 B94:V102 B108:V109 B88:V92 B82:V85 B78:V80 B75:V76 B64:V68">
    <cfRule type="cellIs" dxfId="1825" priority="17" stopIfTrue="1" operator="notEqual">
      <formula>0</formula>
    </cfRule>
  </conditionalFormatting>
  <conditionalFormatting sqref="B59:V59">
    <cfRule type="cellIs" dxfId="1824" priority="16" stopIfTrue="1" operator="notEqual">
      <formula>0</formula>
    </cfRule>
  </conditionalFormatting>
  <conditionalFormatting sqref="B70:V70">
    <cfRule type="cellIs" dxfId="1823" priority="14" stopIfTrue="1" operator="notEqual">
      <formula>0</formula>
    </cfRule>
  </conditionalFormatting>
  <conditionalFormatting sqref="B69:V69">
    <cfRule type="cellIs" dxfId="1822" priority="13" stopIfTrue="1" operator="notEqual">
      <formula>0</formula>
    </cfRule>
  </conditionalFormatting>
  <conditionalFormatting sqref="B103:V103">
    <cfRule type="cellIs" dxfId="1821" priority="12" stopIfTrue="1" operator="notEqual">
      <formula>0</formula>
    </cfRule>
  </conditionalFormatting>
  <conditionalFormatting sqref="B93:V93">
    <cfRule type="cellIs" dxfId="1820" priority="11" stopIfTrue="1" operator="notEqual">
      <formula>0</formula>
    </cfRule>
  </conditionalFormatting>
  <conditionalFormatting sqref="B110:V110">
    <cfRule type="cellIs" dxfId="1819" priority="10" stopIfTrue="1" operator="notEqual">
      <formula>0</formula>
    </cfRule>
  </conditionalFormatting>
  <conditionalFormatting sqref="B107:V107">
    <cfRule type="cellIs" dxfId="1818" priority="9" stopIfTrue="1" operator="notEqual">
      <formula>0</formula>
    </cfRule>
  </conditionalFormatting>
  <conditionalFormatting sqref="B106:V106">
    <cfRule type="cellIs" dxfId="1817" priority="8" stopIfTrue="1" operator="notEqual">
      <formula>0</formula>
    </cfRule>
  </conditionalFormatting>
  <conditionalFormatting sqref="B86:V86">
    <cfRule type="cellIs" dxfId="1816" priority="7" stopIfTrue="1" operator="notEqual">
      <formula>0</formula>
    </cfRule>
  </conditionalFormatting>
  <conditionalFormatting sqref="B87:V87">
    <cfRule type="cellIs" dxfId="1815" priority="6" stopIfTrue="1" operator="notEqual">
      <formula>0</formula>
    </cfRule>
  </conditionalFormatting>
  <conditionalFormatting sqref="B81:V81">
    <cfRule type="cellIs" dxfId="1814" priority="5" stopIfTrue="1" operator="notEqual">
      <formula>0</formula>
    </cfRule>
  </conditionalFormatting>
  <conditionalFormatting sqref="B77:V77">
    <cfRule type="cellIs" dxfId="1813" priority="4" stopIfTrue="1" operator="notEqual">
      <formula>0</formula>
    </cfRule>
  </conditionalFormatting>
  <conditionalFormatting sqref="B74:V74">
    <cfRule type="cellIs" dxfId="1812" priority="3" stopIfTrue="1" operator="notEqual">
      <formula>0</formula>
    </cfRule>
  </conditionalFormatting>
  <conditionalFormatting sqref="B73:V73">
    <cfRule type="cellIs" dxfId="1811" priority="2" stopIfTrue="1" operator="notEqual">
      <formula>0</formula>
    </cfRule>
  </conditionalFormatting>
  <conditionalFormatting sqref="B63:V63">
    <cfRule type="cellIs" dxfId="1810" priority="1" stopIfTrue="1" operator="notEqual">
      <formula>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dimension ref="A1:CE84"/>
  <sheetViews>
    <sheetView workbookViewId="0">
      <pane xSplit="2" ySplit="2" topLeftCell="C3" activePane="bottomRight" state="frozenSplit"/>
      <selection activeCell="BU54" sqref="BU54"/>
      <selection pane="topRight" activeCell="AX1" sqref="AX1:AY65536"/>
      <selection pane="bottomLeft" activeCell="A13" sqref="A13"/>
      <selection pane="bottomRight" activeCell="O32" sqref="O32"/>
    </sheetView>
  </sheetViews>
  <sheetFormatPr baseColWidth="10" defaultRowHeight="13" x14ac:dyDescent="0"/>
  <cols>
    <col min="1" max="1" width="14.85546875" customWidth="1"/>
    <col min="2" max="2" width="6.7109375" style="1" customWidth="1"/>
    <col min="3" max="3" width="11.7109375" customWidth="1"/>
    <col min="4" max="4" width="5.140625" customWidth="1"/>
    <col min="5" max="5" width="3.7109375" customWidth="1"/>
    <col min="6" max="6" width="5" customWidth="1"/>
    <col min="7" max="12" width="3.7109375" customWidth="1"/>
    <col min="13" max="21" width="2.140625" style="57" customWidth="1"/>
    <col min="22" max="23" width="9.7109375" customWidth="1"/>
    <col min="25" max="25" width="10.7109375" style="2"/>
    <col min="30" max="37" width="8.7109375" customWidth="1"/>
    <col min="38" max="62" width="7.7109375" customWidth="1"/>
    <col min="64" max="64" width="3.85546875" customWidth="1"/>
    <col min="65" max="65" width="4.7109375" customWidth="1"/>
    <col min="66" max="69" width="1.7109375" customWidth="1"/>
    <col min="70" max="70" width="2.7109375" customWidth="1"/>
    <col min="71" max="71" width="4.28515625" bestFit="1" customWidth="1"/>
    <col min="72" max="72" width="2" bestFit="1" customWidth="1"/>
    <col min="73" max="73" width="10.140625" style="120" bestFit="1" customWidth="1"/>
    <col min="74" max="74" width="2" bestFit="1" customWidth="1"/>
    <col min="75" max="75" width="3" bestFit="1" customWidth="1"/>
    <col min="76" max="76" width="4" bestFit="1" customWidth="1"/>
    <col min="77" max="77" width="4.140625" bestFit="1" customWidth="1"/>
    <col min="78" max="78" width="3.42578125" customWidth="1"/>
    <col min="79" max="79" width="3.42578125" bestFit="1" customWidth="1"/>
  </cols>
  <sheetData>
    <row r="1" spans="1:82">
      <c r="A1" s="48" t="s">
        <v>913</v>
      </c>
      <c r="B1" s="29" t="s">
        <v>88</v>
      </c>
      <c r="C1" s="29" t="s">
        <v>88</v>
      </c>
      <c r="D1" s="237" t="s">
        <v>3014</v>
      </c>
      <c r="E1" s="237"/>
      <c r="F1" s="237"/>
      <c r="G1" s="237"/>
      <c r="H1" s="237"/>
      <c r="I1" s="237"/>
      <c r="J1" s="237"/>
      <c r="K1" s="237"/>
      <c r="L1" s="237"/>
      <c r="M1" s="230" t="s">
        <v>76</v>
      </c>
      <c r="N1" s="230"/>
      <c r="O1" s="230"/>
      <c r="P1" s="230"/>
      <c r="Q1" s="230"/>
      <c r="R1" s="230"/>
      <c r="S1" s="230"/>
      <c r="T1" s="230"/>
      <c r="U1" s="230"/>
      <c r="V1" s="229" t="s">
        <v>1333</v>
      </c>
      <c r="W1" s="236"/>
      <c r="X1" s="231" t="str">
        <f>Candidates!F2</f>
        <v>Clinton</v>
      </c>
      <c r="Y1" s="231"/>
      <c r="Z1" s="232">
        <f>Candidates!F3</f>
        <v>0</v>
      </c>
      <c r="AA1" s="233"/>
      <c r="AB1" s="234" t="str">
        <f>Candidates!F4</f>
        <v>Sanders</v>
      </c>
      <c r="AC1" s="235"/>
      <c r="AD1" s="229" t="str">
        <f>Candidates!F5</f>
        <v>O'Malley</v>
      </c>
      <c r="AE1" s="233"/>
      <c r="AF1" s="229" t="str">
        <f>Candidates!F6</f>
        <v>Farrell</v>
      </c>
      <c r="AG1" s="233"/>
      <c r="AH1" s="229" t="str">
        <f>Candidates!F7</f>
        <v>Webb</v>
      </c>
      <c r="AI1" s="233"/>
      <c r="AJ1" s="229" t="str">
        <f>Candidates!F8</f>
        <v>Wilson</v>
      </c>
      <c r="AK1" s="233"/>
      <c r="AL1" s="229" t="str">
        <f>Candidates!F9</f>
        <v>Steinberg</v>
      </c>
      <c r="AM1" s="229"/>
      <c r="AN1" s="229" t="str">
        <f>Candidates!F10</f>
        <v>Uncommitted</v>
      </c>
      <c r="AO1" s="233"/>
      <c r="AP1" s="229" t="str">
        <f>Candidates!F11</f>
        <v>Write-ins</v>
      </c>
      <c r="AQ1" s="229"/>
      <c r="AR1" s="229" t="str">
        <f>Candidates!F12</f>
        <v>Other</v>
      </c>
      <c r="AS1" s="229"/>
      <c r="AT1" s="229" t="str">
        <f>Candidates!F13</f>
        <v>Judd</v>
      </c>
      <c r="AU1" s="229"/>
      <c r="AV1" s="229" t="str">
        <f>Candidates!F14</f>
        <v>Locke</v>
      </c>
      <c r="AW1" s="233"/>
      <c r="AX1" s="229" t="str">
        <f>Candidates!F15</f>
        <v>De La Fuente</v>
      </c>
      <c r="AY1" s="233"/>
      <c r="AZ1" s="229">
        <f>Candidates!F16</f>
        <v>0</v>
      </c>
      <c r="BA1" s="229"/>
      <c r="BB1" s="229">
        <f>Candidates!F17</f>
        <v>0</v>
      </c>
      <c r="BC1" s="233"/>
      <c r="BD1" s="229">
        <f>Candidates!F18</f>
        <v>0</v>
      </c>
      <c r="BE1" s="233"/>
      <c r="BF1" s="229">
        <f>Candidates!F19</f>
        <v>0</v>
      </c>
      <c r="BG1" s="233"/>
      <c r="BH1" s="229">
        <f>Candidates!F20</f>
        <v>0</v>
      </c>
      <c r="BI1" s="229"/>
      <c r="BJ1" s="1"/>
      <c r="BK1" s="1"/>
      <c r="BN1" s="16" t="str">
        <f>LEFT(AD1,1)</f>
        <v>O</v>
      </c>
      <c r="BO1" s="16" t="str">
        <f>LEFT(AF1,1)</f>
        <v>F</v>
      </c>
      <c r="BP1" s="16" t="str">
        <f>LEFT(AJ1,1)</f>
        <v>W</v>
      </c>
      <c r="BQ1" s="16" t="str">
        <f>LEFT(AH1,1)</f>
        <v>W</v>
      </c>
    </row>
    <row r="2" spans="1:82" s="30" customFormat="1">
      <c r="A2" s="85" t="s">
        <v>1634</v>
      </c>
      <c r="B2" s="31" t="s">
        <v>3016</v>
      </c>
      <c r="C2" s="31" t="s">
        <v>76</v>
      </c>
      <c r="D2" s="124" t="str">
        <f t="shared" ref="D2:K2" si="0">M2</f>
        <v>C</v>
      </c>
      <c r="E2" s="125" t="str">
        <f t="shared" si="0"/>
        <v>0</v>
      </c>
      <c r="F2" s="126" t="str">
        <f t="shared" si="0"/>
        <v>S</v>
      </c>
      <c r="G2" s="127" t="str">
        <f t="shared" si="0"/>
        <v>O</v>
      </c>
      <c r="H2" s="128" t="str">
        <f t="shared" si="0"/>
        <v>F</v>
      </c>
      <c r="I2" s="128" t="str">
        <f t="shared" si="0"/>
        <v>W</v>
      </c>
      <c r="J2" s="128" t="str">
        <f t="shared" si="0"/>
        <v>W</v>
      </c>
      <c r="K2" s="128" t="str">
        <f t="shared" si="0"/>
        <v>S</v>
      </c>
      <c r="L2" s="128" t="s">
        <v>63</v>
      </c>
      <c r="M2" s="124" t="str">
        <f>LEFT(X1,1)</f>
        <v>C</v>
      </c>
      <c r="N2" s="125" t="str">
        <f>LEFT(Z1,1)</f>
        <v>0</v>
      </c>
      <c r="O2" s="126" t="str">
        <f>LEFT(AB1,1)</f>
        <v>S</v>
      </c>
      <c r="P2" s="127" t="str">
        <f>LEFT(AD1,1)</f>
        <v>O</v>
      </c>
      <c r="Q2" s="33" t="str">
        <f>LEFT(AF1,1)</f>
        <v>F</v>
      </c>
      <c r="R2" s="33" t="str">
        <f>LEFT(AH1,1)</f>
        <v>W</v>
      </c>
      <c r="S2" s="33" t="str">
        <f>LEFT(AJ1,1)</f>
        <v>W</v>
      </c>
      <c r="T2" s="33" t="str">
        <f>LEFT(AL1,1)</f>
        <v>S</v>
      </c>
      <c r="U2" s="33" t="str">
        <f>LEFT(AX1,1)</f>
        <v>D</v>
      </c>
      <c r="V2" s="31" t="s">
        <v>2165</v>
      </c>
      <c r="W2" s="31" t="s">
        <v>2431</v>
      </c>
      <c r="X2" s="238" t="str">
        <f>Candidates!C2</f>
        <v>Democratic</v>
      </c>
      <c r="Y2" s="238"/>
      <c r="Z2" s="239" t="str">
        <f>Candidates!C3</f>
        <v>Democratic</v>
      </c>
      <c r="AA2" s="228"/>
      <c r="AB2" s="240" t="str">
        <f>Candidates!C4</f>
        <v>Democratic</v>
      </c>
      <c r="AC2" s="228"/>
      <c r="AD2" s="227" t="str">
        <f>Candidates!C5</f>
        <v>Democratic</v>
      </c>
      <c r="AE2" s="228"/>
      <c r="AF2" s="227" t="str">
        <f>Candidates!C6</f>
        <v>Democratic</v>
      </c>
      <c r="AG2" s="228"/>
      <c r="AH2" s="227" t="str">
        <f>Candidates!C7</f>
        <v>Democratic</v>
      </c>
      <c r="AI2" s="228"/>
      <c r="AJ2" s="227" t="str">
        <f>Candidates!C8</f>
        <v>Democratic</v>
      </c>
      <c r="AK2" s="228"/>
      <c r="AL2" s="227" t="str">
        <f>Candidates!C9</f>
        <v>Democratic</v>
      </c>
      <c r="AM2" s="228"/>
      <c r="AN2" s="227" t="str">
        <f>Candidates!C10</f>
        <v>Democratic</v>
      </c>
      <c r="AO2" s="228"/>
      <c r="AP2" s="227" t="str">
        <f>Candidates!C11</f>
        <v>Democratic</v>
      </c>
      <c r="AQ2" s="228"/>
      <c r="AR2" s="227" t="str">
        <f>Candidates!C12</f>
        <v>Democratic</v>
      </c>
      <c r="AS2" s="228"/>
      <c r="AT2" s="227" t="str">
        <f>Candidates!C13</f>
        <v>Democratic</v>
      </c>
      <c r="AU2" s="228"/>
      <c r="AV2" s="227" t="str">
        <f>Candidates!C14</f>
        <v>Democratic</v>
      </c>
      <c r="AW2" s="228"/>
      <c r="AX2" s="227" t="str">
        <f>Candidates!C15</f>
        <v>Democratic</v>
      </c>
      <c r="AY2" s="228"/>
      <c r="AZ2" s="227" t="str">
        <f>Candidates!C16</f>
        <v>Democratic</v>
      </c>
      <c r="BA2" s="228"/>
      <c r="BB2" s="227" t="str">
        <f>Candidates!C17</f>
        <v>Democratic</v>
      </c>
      <c r="BC2" s="228"/>
      <c r="BD2" s="227" t="str">
        <f>Candidates!C18</f>
        <v>Democratic</v>
      </c>
      <c r="BE2" s="228"/>
      <c r="BF2" s="227" t="str">
        <f>Candidates!C19</f>
        <v>Democratic</v>
      </c>
      <c r="BG2" s="228"/>
      <c r="BH2" s="227">
        <f>Candidates!C20</f>
        <v>0</v>
      </c>
      <c r="BI2" s="228"/>
      <c r="BJ2" s="32"/>
      <c r="BK2" s="32" t="s">
        <v>1634</v>
      </c>
      <c r="BN2" s="33"/>
      <c r="BO2" s="33"/>
      <c r="BP2" s="33"/>
      <c r="BQ2" s="33"/>
      <c r="BS2" s="30" t="s">
        <v>872</v>
      </c>
      <c r="BT2" s="30" t="s">
        <v>1114</v>
      </c>
      <c r="BU2" s="121" t="s">
        <v>2742</v>
      </c>
      <c r="BV2" s="30" t="s">
        <v>3129</v>
      </c>
      <c r="BW2" s="30" t="s">
        <v>3130</v>
      </c>
      <c r="BX2" s="30" t="s">
        <v>3131</v>
      </c>
      <c r="BY2" s="30" t="s">
        <v>3132</v>
      </c>
      <c r="BZ2" s="30" t="s">
        <v>3133</v>
      </c>
      <c r="CA2" s="30" t="s">
        <v>3134</v>
      </c>
      <c r="CC2" s="30" t="s">
        <v>3305</v>
      </c>
    </row>
    <row r="3" spans="1:82" s="34" customFormat="1">
      <c r="A3" s="34" t="s">
        <v>1284</v>
      </c>
      <c r="B3" s="112">
        <f>BX3</f>
        <v>60</v>
      </c>
      <c r="C3" s="37">
        <f t="shared" ref="C3:C42" si="1">X3+Z3+AB3+AD3+AF3+AJ3+AH3+AN3+AT3+AX3+AP3+AL3+AR3+BD3+BF3+AV3+BB3+AZ3+BH3</f>
        <v>396851</v>
      </c>
      <c r="D3" s="37">
        <f>SUM('Cong Dist'!E3:E11)</f>
        <v>44</v>
      </c>
      <c r="E3" s="36"/>
      <c r="F3" s="37">
        <f>SUM('Cong Dist'!G3:G11)</f>
        <v>9</v>
      </c>
      <c r="G3" s="36"/>
      <c r="H3" s="36"/>
      <c r="I3" s="36"/>
      <c r="J3" s="36"/>
      <c r="K3" s="36"/>
      <c r="L3" s="36"/>
      <c r="M3" s="66">
        <f t="shared" ref="M3:M42" si="2">IF(X3&gt;0,RANK(X3,X3:BJ3),"-")</f>
        <v>1</v>
      </c>
      <c r="N3" s="66" t="str">
        <f t="shared" ref="N3:N42" si="3">IF(Z3&gt;0,RANK(Z3,X3:BJ3),"-")</f>
        <v>-</v>
      </c>
      <c r="O3" s="66">
        <f t="shared" ref="O3:O43" si="4">IF(AB3&gt;0,RANK(AB3,X3:BJ3),"-")</f>
        <v>2</v>
      </c>
      <c r="P3" s="66">
        <f t="shared" ref="P3:P43" si="5">IF(AD3&gt;0,RANK(AD3,X3:BJ3),"-")</f>
        <v>4</v>
      </c>
      <c r="Q3" s="66" t="str">
        <f t="shared" ref="Q3:Q43" si="6">IF(AF3&gt;0,RANK(AF3,X3:BJ3),"-")</f>
        <v>-</v>
      </c>
      <c r="R3" s="66" t="str">
        <f t="shared" ref="R3:R43" si="7">IF(AH3&gt;0,RANK(AH3,X3:BJ3),"-")</f>
        <v>-</v>
      </c>
      <c r="S3" s="66" t="str">
        <f t="shared" ref="S3:S43" si="8">IF(AJ3&gt;0,RANK(AJ3,X3:BJ3),"-")</f>
        <v>-</v>
      </c>
      <c r="T3" s="66" t="str">
        <f t="shared" ref="T3:T43" si="9">IF(AL3&gt;0,RANK(AL3,X3:BJ3),"-")</f>
        <v>-</v>
      </c>
      <c r="U3" s="66">
        <f t="shared" ref="U3:U43" si="10">IF(AX3&gt;0,RANK(AX3,X3:BJ3),"-")</f>
        <v>5</v>
      </c>
      <c r="V3" s="37">
        <f t="shared" ref="V3:V43" si="11">MAX(X3:AP3)-LARGE(X3:AP3,2)</f>
        <v>233012</v>
      </c>
      <c r="W3" s="38">
        <f t="shared" ref="W3:W24" si="12">V3/C3</f>
        <v>0.58715235692993084</v>
      </c>
      <c r="X3" s="37">
        <f>County!P69</f>
        <v>309071</v>
      </c>
      <c r="Y3" s="38">
        <f t="shared" ref="Y3:Y24" si="13">X3/$C3</f>
        <v>0.77880867126453002</v>
      </c>
      <c r="Z3" s="37">
        <f>County!Q69</f>
        <v>0</v>
      </c>
      <c r="AA3" s="38">
        <f t="shared" ref="AA3:AA24" si="14">Z3/$C3</f>
        <v>0</v>
      </c>
      <c r="AB3" s="37">
        <f>County!R69</f>
        <v>76059</v>
      </c>
      <c r="AC3" s="38">
        <f t="shared" ref="AC3:AC24" si="15">AB3/$C3</f>
        <v>0.19165631433459912</v>
      </c>
      <c r="AD3" s="37">
        <f>County!S69</f>
        <v>1479</v>
      </c>
      <c r="AE3" s="38">
        <f t="shared" ref="AE3:AE24" si="16">AD3/$C3</f>
        <v>3.7268395443126011E-3</v>
      </c>
      <c r="AF3" s="37">
        <f>County!T69</f>
        <v>0</v>
      </c>
      <c r="AG3" s="38">
        <f t="shared" ref="AG3:AG24" si="17">AF3/$C3</f>
        <v>0</v>
      </c>
      <c r="AH3" s="37">
        <f>County!U69</f>
        <v>0</v>
      </c>
      <c r="AI3" s="38">
        <f t="shared" ref="AI3:AI24" si="18">AH3/$C3</f>
        <v>0</v>
      </c>
      <c r="AJ3" s="37">
        <f>County!V69</f>
        <v>0</v>
      </c>
      <c r="AK3" s="38">
        <f t="shared" ref="AK3:AK24" si="19">AJ3/$C3</f>
        <v>0</v>
      </c>
      <c r="AL3" s="37">
        <f>County!W69</f>
        <v>0</v>
      </c>
      <c r="AM3" s="38">
        <f t="shared" ref="AM3:AM24" si="20">AL3/$C3</f>
        <v>0</v>
      </c>
      <c r="AN3" s="37">
        <f>County!X69</f>
        <v>9438</v>
      </c>
      <c r="AO3" s="38">
        <f t="shared" ref="AO3:AO24" si="21">AN3/$C3</f>
        <v>2.378222557080617E-2</v>
      </c>
      <c r="AP3" s="37">
        <f>County!Y69</f>
        <v>0</v>
      </c>
      <c r="AQ3" s="38">
        <f t="shared" ref="AQ3:AQ24" si="22">AP3/$C3</f>
        <v>0</v>
      </c>
      <c r="AR3" s="37">
        <f>County!Z69</f>
        <v>0</v>
      </c>
      <c r="AS3" s="38">
        <f t="shared" ref="AS3:AS24" si="23">AR3/$C3</f>
        <v>0</v>
      </c>
      <c r="AT3" s="37">
        <f>County!AA69</f>
        <v>0</v>
      </c>
      <c r="AU3" s="38">
        <f t="shared" ref="AU3:AU24" si="24">AT3/$C3</f>
        <v>0</v>
      </c>
      <c r="AV3" s="37">
        <f>County!AB69</f>
        <v>0</v>
      </c>
      <c r="AW3" s="38">
        <f t="shared" ref="AW3:AW24" si="25">AV3/$C3</f>
        <v>0</v>
      </c>
      <c r="AX3" s="37">
        <f>County!AC69</f>
        <v>804</v>
      </c>
      <c r="AY3" s="38">
        <f t="shared" ref="AY3:AY43" si="26">AX3/$C3</f>
        <v>2.0259492857520834E-3</v>
      </c>
      <c r="AZ3" s="37">
        <f>County!AD69</f>
        <v>0</v>
      </c>
      <c r="BA3" s="38">
        <f t="shared" ref="BA3:BA24" si="27">AZ3/$C3</f>
        <v>0</v>
      </c>
      <c r="BB3" s="37">
        <f>County!AE69</f>
        <v>0</v>
      </c>
      <c r="BC3" s="38">
        <f t="shared" ref="BC3:BC24" si="28">BB3/$C3</f>
        <v>0</v>
      </c>
      <c r="BD3" s="37">
        <f>County!AF69</f>
        <v>0</v>
      </c>
      <c r="BE3" s="38">
        <f t="shared" ref="BE3:BE24" si="29">BD3/$C3</f>
        <v>0</v>
      </c>
      <c r="BF3" s="37">
        <f>County!AG69</f>
        <v>0</v>
      </c>
      <c r="BG3" s="38">
        <f t="shared" ref="BG3:BG24" si="30">BF3/$C3</f>
        <v>0</v>
      </c>
      <c r="BH3" s="37">
        <f>County!AH69</f>
        <v>0</v>
      </c>
      <c r="BI3" s="38">
        <f t="shared" ref="BI3:BI24" si="31">BH3/$C3</f>
        <v>0</v>
      </c>
      <c r="BJ3" s="46"/>
      <c r="BK3" s="34" t="str">
        <f>A3</f>
        <v>Alabama</v>
      </c>
      <c r="BL3" s="34" t="s">
        <v>287</v>
      </c>
      <c r="BN3" s="35">
        <f>RANK(AD3,(X3:AC3,AD3:AK3,AN3:BI3))</f>
        <v>4</v>
      </c>
      <c r="BO3" s="35">
        <f>RANK(AF3,(X3:AC3,AD3:AK3,AN3:BI3))</f>
        <v>11</v>
      </c>
      <c r="BP3" s="35">
        <f>RANK(AJ3,(X3:AC3,AD3:AK3,AN3:BI3))</f>
        <v>11</v>
      </c>
      <c r="BQ3" s="35">
        <f>RANK(AH3,(X3:AC3,AD3:AK3,AN3:BI3))</f>
        <v>11</v>
      </c>
      <c r="BS3" s="34">
        <v>1</v>
      </c>
      <c r="BT3" s="34" t="s">
        <v>3208</v>
      </c>
      <c r="BU3" s="122">
        <v>40968</v>
      </c>
      <c r="BV3" s="34">
        <v>0</v>
      </c>
      <c r="BW3" s="34">
        <v>2</v>
      </c>
      <c r="BX3" s="34">
        <v>60</v>
      </c>
      <c r="BY3" s="34">
        <v>53</v>
      </c>
      <c r="BZ3" s="34">
        <v>11</v>
      </c>
      <c r="CA3" s="34">
        <v>15</v>
      </c>
      <c r="CC3" s="34" t="s">
        <v>3306</v>
      </c>
      <c r="CD3" s="34" t="s">
        <v>3308</v>
      </c>
    </row>
    <row r="4" spans="1:82" s="34" customFormat="1">
      <c r="A4" s="34" t="s">
        <v>3</v>
      </c>
      <c r="B4" s="112">
        <f t="shared" ref="B4:B42" si="32">BX4</f>
        <v>85</v>
      </c>
      <c r="C4" s="37">
        <f t="shared" si="1"/>
        <v>466235</v>
      </c>
      <c r="D4" s="37">
        <f>SUM('Cong Dist'!E16:E25)</f>
        <v>42</v>
      </c>
      <c r="E4" s="37"/>
      <c r="F4" s="37">
        <f>SUM('Cong Dist'!G16:G25)</f>
        <v>33</v>
      </c>
      <c r="G4" s="37"/>
      <c r="H4" s="37"/>
      <c r="I4" s="36"/>
      <c r="J4" s="36"/>
      <c r="K4" s="36"/>
      <c r="L4" s="36"/>
      <c r="M4" s="66">
        <f t="shared" si="2"/>
        <v>1</v>
      </c>
      <c r="N4" s="66" t="str">
        <f t="shared" si="3"/>
        <v>-</v>
      </c>
      <c r="O4" s="66">
        <f t="shared" si="4"/>
        <v>2</v>
      </c>
      <c r="P4" s="66">
        <f t="shared" si="5"/>
        <v>3</v>
      </c>
      <c r="Q4" s="66" t="str">
        <f t="shared" si="6"/>
        <v>-</v>
      </c>
      <c r="R4" s="66" t="str">
        <f t="shared" si="7"/>
        <v>-</v>
      </c>
      <c r="S4" s="66" t="str">
        <f t="shared" si="8"/>
        <v>-</v>
      </c>
      <c r="T4" s="66">
        <f t="shared" si="9"/>
        <v>5</v>
      </c>
      <c r="U4" s="66">
        <f t="shared" si="10"/>
        <v>4</v>
      </c>
      <c r="V4" s="37">
        <f t="shared" si="11"/>
        <v>69497</v>
      </c>
      <c r="W4" s="38">
        <f t="shared" si="12"/>
        <v>0.14906002337876822</v>
      </c>
      <c r="X4" s="37">
        <f>County!P86</f>
        <v>262459</v>
      </c>
      <c r="Y4" s="38">
        <f t="shared" si="13"/>
        <v>0.56293285574871044</v>
      </c>
      <c r="Z4" s="37">
        <f>County!Q86</f>
        <v>0</v>
      </c>
      <c r="AA4" s="38">
        <f t="shared" si="14"/>
        <v>0</v>
      </c>
      <c r="AB4" s="37">
        <f>County!R86</f>
        <v>192962</v>
      </c>
      <c r="AC4" s="38">
        <f t="shared" si="15"/>
        <v>0.41387283236994221</v>
      </c>
      <c r="AD4" s="37">
        <f>County!S86</f>
        <v>3877</v>
      </c>
      <c r="AE4" s="38">
        <f t="shared" si="16"/>
        <v>8.3155490257059202E-3</v>
      </c>
      <c r="AF4" s="37">
        <f>County!T86</f>
        <v>0</v>
      </c>
      <c r="AG4" s="38">
        <f t="shared" si="17"/>
        <v>0</v>
      </c>
      <c r="AH4" s="61">
        <f>County!U86</f>
        <v>0</v>
      </c>
      <c r="AI4" s="38">
        <f t="shared" si="18"/>
        <v>0</v>
      </c>
      <c r="AJ4" s="37">
        <f>County!V86</f>
        <v>0</v>
      </c>
      <c r="AK4" s="38">
        <f t="shared" si="19"/>
        <v>0</v>
      </c>
      <c r="AL4" s="61">
        <f>County!W86</f>
        <v>2295</v>
      </c>
      <c r="AM4" s="38">
        <f t="shared" si="20"/>
        <v>4.922410372451661E-3</v>
      </c>
      <c r="AN4" s="37">
        <f>County!X86</f>
        <v>0</v>
      </c>
      <c r="AO4" s="38">
        <f t="shared" si="21"/>
        <v>0</v>
      </c>
      <c r="AP4" s="37">
        <f>County!Y86</f>
        <v>0</v>
      </c>
      <c r="AQ4" s="38">
        <f t="shared" si="22"/>
        <v>0</v>
      </c>
      <c r="AR4" s="37">
        <f>County!Z86</f>
        <v>1845</v>
      </c>
      <c r="AS4" s="38">
        <f t="shared" si="23"/>
        <v>3.957231868049374E-3</v>
      </c>
      <c r="AT4" s="37">
        <f>County!AA86</f>
        <v>0</v>
      </c>
      <c r="AU4" s="38">
        <f t="shared" si="24"/>
        <v>0</v>
      </c>
      <c r="AV4" s="37">
        <f>County!AB86</f>
        <v>0</v>
      </c>
      <c r="AW4" s="38">
        <f t="shared" si="25"/>
        <v>0</v>
      </c>
      <c r="AX4" s="37">
        <f>County!AC86</f>
        <v>2797</v>
      </c>
      <c r="AY4" s="38">
        <f t="shared" si="26"/>
        <v>5.9991206151404335E-3</v>
      </c>
      <c r="AZ4" s="37">
        <f>County!AD86</f>
        <v>0</v>
      </c>
      <c r="BA4" s="38">
        <f t="shared" si="27"/>
        <v>0</v>
      </c>
      <c r="BB4" s="37">
        <f>County!AE86</f>
        <v>0</v>
      </c>
      <c r="BC4" s="38">
        <f t="shared" si="28"/>
        <v>0</v>
      </c>
      <c r="BD4" s="37">
        <f>County!AF86</f>
        <v>0</v>
      </c>
      <c r="BE4" s="38">
        <f t="shared" si="29"/>
        <v>0</v>
      </c>
      <c r="BF4" s="37">
        <f>County!AG86</f>
        <v>0</v>
      </c>
      <c r="BG4" s="38">
        <f t="shared" si="30"/>
        <v>0</v>
      </c>
      <c r="BH4" s="37">
        <f>County!AH86</f>
        <v>0</v>
      </c>
      <c r="BI4" s="38">
        <f t="shared" si="31"/>
        <v>0</v>
      </c>
      <c r="BJ4" s="46"/>
      <c r="BK4" s="34" t="str">
        <f t="shared" ref="BK4:BK43" si="33">A4</f>
        <v>Arizona</v>
      </c>
      <c r="BL4" s="34" t="s">
        <v>546</v>
      </c>
      <c r="BN4" s="35">
        <f>RANK(AD4,(X4:AC4,AD4:AK4,AN4:BI4))</f>
        <v>3</v>
      </c>
      <c r="BO4" s="35">
        <f>RANK(AF4,(X4:AC4,AD4:AK4,AN4:BI4))</f>
        <v>11</v>
      </c>
      <c r="BP4" s="35">
        <f>RANK(AJ4,(X4:AC4,AD4:AK4,AN4:BI4))</f>
        <v>11</v>
      </c>
      <c r="BQ4" s="35">
        <f>RANK(AH4,(X4:AC4,AD4:AK4,AN4:BI4))</f>
        <v>11</v>
      </c>
      <c r="BS4" s="34">
        <v>4</v>
      </c>
      <c r="BT4" s="34" t="s">
        <v>3208</v>
      </c>
      <c r="BU4" s="122">
        <v>40989</v>
      </c>
      <c r="BV4" s="34">
        <v>0</v>
      </c>
      <c r="BW4" s="34">
        <v>0</v>
      </c>
      <c r="BX4" s="34">
        <v>85</v>
      </c>
      <c r="BY4" s="34">
        <v>75</v>
      </c>
      <c r="BZ4" s="34">
        <v>11</v>
      </c>
      <c r="CA4" s="34">
        <v>15</v>
      </c>
      <c r="CC4" s="34">
        <v>0</v>
      </c>
      <c r="CD4" s="34" t="s">
        <v>3319</v>
      </c>
    </row>
    <row r="5" spans="1:82" s="34" customFormat="1">
      <c r="A5" s="39" t="s">
        <v>1802</v>
      </c>
      <c r="B5" s="112">
        <f t="shared" si="32"/>
        <v>37</v>
      </c>
      <c r="C5" s="37">
        <f t="shared" si="1"/>
        <v>221020</v>
      </c>
      <c r="D5" s="37">
        <f>SUM('Cong Dist'!E27:E32)</f>
        <v>22</v>
      </c>
      <c r="E5" s="36"/>
      <c r="F5" s="37">
        <f>SUM('Cong Dist'!G27:G32)</f>
        <v>10</v>
      </c>
      <c r="G5" s="36"/>
      <c r="H5" s="36"/>
      <c r="I5" s="36"/>
      <c r="J5" s="36"/>
      <c r="K5" s="36"/>
      <c r="L5" s="36"/>
      <c r="M5" s="66">
        <f t="shared" si="2"/>
        <v>1</v>
      </c>
      <c r="N5" s="66" t="str">
        <f t="shared" si="3"/>
        <v>-</v>
      </c>
      <c r="O5" s="66">
        <f t="shared" si="4"/>
        <v>2</v>
      </c>
      <c r="P5" s="66">
        <f t="shared" si="5"/>
        <v>4</v>
      </c>
      <c r="Q5" s="66" t="str">
        <f t="shared" si="6"/>
        <v>-</v>
      </c>
      <c r="R5" s="66" t="str">
        <f t="shared" si="7"/>
        <v>-</v>
      </c>
      <c r="S5" s="66" t="str">
        <f t="shared" si="8"/>
        <v>-</v>
      </c>
      <c r="T5" s="66" t="str">
        <f t="shared" si="9"/>
        <v>-</v>
      </c>
      <c r="U5" s="66">
        <f t="shared" si="10"/>
        <v>5</v>
      </c>
      <c r="V5" s="37">
        <f t="shared" si="11"/>
        <v>79821</v>
      </c>
      <c r="W5" s="38">
        <f t="shared" si="12"/>
        <v>0.36114831236992129</v>
      </c>
      <c r="X5" s="37">
        <f>County!P163</f>
        <v>146057</v>
      </c>
      <c r="Y5" s="38">
        <f t="shared" si="13"/>
        <v>0.66083159895032129</v>
      </c>
      <c r="Z5" s="37">
        <f>County!Q163</f>
        <v>0</v>
      </c>
      <c r="AA5" s="38">
        <f t="shared" si="14"/>
        <v>0</v>
      </c>
      <c r="AB5" s="37">
        <f>County!R163</f>
        <v>66236</v>
      </c>
      <c r="AC5" s="38">
        <f t="shared" si="15"/>
        <v>0.29968328658039994</v>
      </c>
      <c r="AD5" s="37">
        <f>County!S163</f>
        <v>2785</v>
      </c>
      <c r="AE5" s="38">
        <f t="shared" si="16"/>
        <v>1.2600669622658583E-2</v>
      </c>
      <c r="AF5" s="37">
        <f>County!T163</f>
        <v>0</v>
      </c>
      <c r="AG5" s="38">
        <f t="shared" si="17"/>
        <v>0</v>
      </c>
      <c r="AH5" s="37">
        <f>County!U163</f>
        <v>0</v>
      </c>
      <c r="AI5" s="38">
        <f t="shared" si="18"/>
        <v>0</v>
      </c>
      <c r="AJ5" s="37">
        <f>County!V163</f>
        <v>0</v>
      </c>
      <c r="AK5" s="38">
        <f t="shared" si="19"/>
        <v>0</v>
      </c>
      <c r="AL5" s="61">
        <f>County!W163</f>
        <v>0</v>
      </c>
      <c r="AM5" s="38">
        <f t="shared" si="20"/>
        <v>0</v>
      </c>
      <c r="AN5" s="37">
        <f>County!X163</f>
        <v>0</v>
      </c>
      <c r="AO5" s="38">
        <f t="shared" si="21"/>
        <v>0</v>
      </c>
      <c r="AP5" s="37">
        <f>County!Y163</f>
        <v>0</v>
      </c>
      <c r="AQ5" s="38">
        <f t="shared" si="22"/>
        <v>0</v>
      </c>
      <c r="AR5" s="37">
        <f>County!Z163</f>
        <v>4258</v>
      </c>
      <c r="AS5" s="38">
        <f t="shared" si="23"/>
        <v>1.9265224866527916E-2</v>
      </c>
      <c r="AT5" s="37">
        <f>County!AA163</f>
        <v>0</v>
      </c>
      <c r="AU5" s="38">
        <f t="shared" si="24"/>
        <v>0</v>
      </c>
      <c r="AV5" s="37">
        <f>County!AB163</f>
        <v>0</v>
      </c>
      <c r="AW5" s="38">
        <f t="shared" si="25"/>
        <v>0</v>
      </c>
      <c r="AX5" s="37">
        <f>County!AC163</f>
        <v>1684</v>
      </c>
      <c r="AY5" s="38">
        <f t="shared" si="26"/>
        <v>7.619219980092299E-3</v>
      </c>
      <c r="AZ5" s="37">
        <f>County!AD163</f>
        <v>0</v>
      </c>
      <c r="BA5" s="38">
        <f t="shared" si="27"/>
        <v>0</v>
      </c>
      <c r="BB5" s="37">
        <f>County!AE163</f>
        <v>0</v>
      </c>
      <c r="BC5" s="38">
        <f t="shared" si="28"/>
        <v>0</v>
      </c>
      <c r="BD5" s="37">
        <f>County!AF163</f>
        <v>0</v>
      </c>
      <c r="BE5" s="38">
        <f t="shared" si="29"/>
        <v>0</v>
      </c>
      <c r="BF5" s="37">
        <f>County!AG163</f>
        <v>0</v>
      </c>
      <c r="BG5" s="38">
        <f t="shared" si="30"/>
        <v>0</v>
      </c>
      <c r="BH5" s="37">
        <f>County!AH163</f>
        <v>0</v>
      </c>
      <c r="BI5" s="38">
        <f t="shared" si="31"/>
        <v>0</v>
      </c>
      <c r="BJ5" s="46"/>
      <c r="BK5" s="34" t="str">
        <f t="shared" si="33"/>
        <v>Arkansas</v>
      </c>
      <c r="BL5" s="34" t="s">
        <v>204</v>
      </c>
      <c r="BN5" s="35">
        <f>RANK(AD5,(X5:AC5,AD5:AK5,AN5:BI5))</f>
        <v>4</v>
      </c>
      <c r="BO5" s="35">
        <f>RANK(AF5,(X5:AC5,AD5:AK5,AN5:BI5))</f>
        <v>11</v>
      </c>
      <c r="BP5" s="35">
        <f>RANK(AJ5,(X5:AC5,AD5:AK5,AN5:BI5))</f>
        <v>11</v>
      </c>
      <c r="BQ5" s="35">
        <f>RANK(AH5,(X5:AC5,AD5:AK5,AN5:BI5))</f>
        <v>11</v>
      </c>
      <c r="BS5" s="34">
        <v>5</v>
      </c>
      <c r="BT5" s="34" t="s">
        <v>3208</v>
      </c>
      <c r="BU5" s="122">
        <v>40968</v>
      </c>
      <c r="BV5" s="34">
        <v>0</v>
      </c>
      <c r="BW5" s="34">
        <v>2</v>
      </c>
      <c r="BX5" s="34">
        <v>37</v>
      </c>
      <c r="BY5" s="34">
        <v>32</v>
      </c>
      <c r="BZ5" s="34">
        <v>11</v>
      </c>
      <c r="CA5" s="34">
        <v>15</v>
      </c>
      <c r="CC5" s="34">
        <v>1</v>
      </c>
      <c r="CD5" s="34" t="s">
        <v>3309</v>
      </c>
    </row>
    <row r="6" spans="1:82" s="34" customFormat="1">
      <c r="A6" s="39" t="s">
        <v>205</v>
      </c>
      <c r="B6" s="112">
        <f t="shared" si="32"/>
        <v>546</v>
      </c>
      <c r="C6" s="37">
        <f t="shared" si="1"/>
        <v>5173338</v>
      </c>
      <c r="D6" s="37">
        <f>SUM('Cong Dist'!E34:E87)</f>
        <v>255</v>
      </c>
      <c r="E6" s="37"/>
      <c r="F6" s="37">
        <f>SUM('Cong Dist'!G34:G87)</f>
        <v>220</v>
      </c>
      <c r="G6" s="37"/>
      <c r="H6" s="37"/>
      <c r="I6" s="36"/>
      <c r="J6" s="36"/>
      <c r="K6" s="36"/>
      <c r="L6" s="36"/>
      <c r="M6" s="66">
        <f t="shared" si="2"/>
        <v>1</v>
      </c>
      <c r="N6" s="66" t="str">
        <f t="shared" si="3"/>
        <v>-</v>
      </c>
      <c r="O6" s="66">
        <f t="shared" si="4"/>
        <v>2</v>
      </c>
      <c r="P6" s="66" t="str">
        <f t="shared" si="5"/>
        <v>-</v>
      </c>
      <c r="Q6" s="66" t="str">
        <f t="shared" si="6"/>
        <v>-</v>
      </c>
      <c r="R6" s="66" t="str">
        <f t="shared" si="7"/>
        <v>-</v>
      </c>
      <c r="S6" s="66">
        <f t="shared" si="8"/>
        <v>3</v>
      </c>
      <c r="T6" s="66">
        <f t="shared" si="9"/>
        <v>4</v>
      </c>
      <c r="U6" s="66">
        <f t="shared" si="10"/>
        <v>5</v>
      </c>
      <c r="V6" s="37">
        <f t="shared" si="11"/>
        <v>363580</v>
      </c>
      <c r="W6" s="38">
        <f t="shared" si="12"/>
        <v>7.0279575778733186E-2</v>
      </c>
      <c r="X6" s="37">
        <f>County!P223</f>
        <v>2745302</v>
      </c>
      <c r="Y6" s="38">
        <f t="shared" si="13"/>
        <v>0.53066356770038992</v>
      </c>
      <c r="Z6" s="37">
        <f>County!Q223</f>
        <v>0</v>
      </c>
      <c r="AA6" s="38">
        <f t="shared" si="14"/>
        <v>0</v>
      </c>
      <c r="AB6" s="37">
        <f>County!R223</f>
        <v>2381722</v>
      </c>
      <c r="AC6" s="38">
        <f t="shared" si="15"/>
        <v>0.4603839919216568</v>
      </c>
      <c r="AD6" s="37">
        <f>County!S223</f>
        <v>0</v>
      </c>
      <c r="AE6" s="38">
        <f t="shared" si="16"/>
        <v>0</v>
      </c>
      <c r="AF6" s="37">
        <f>County!T223</f>
        <v>0</v>
      </c>
      <c r="AG6" s="38">
        <f t="shared" si="17"/>
        <v>0</v>
      </c>
      <c r="AH6" s="37">
        <f>County!U223</f>
        <v>0</v>
      </c>
      <c r="AI6" s="38">
        <f t="shared" si="18"/>
        <v>0</v>
      </c>
      <c r="AJ6" s="37">
        <f>County!V223</f>
        <v>12014</v>
      </c>
      <c r="AK6" s="38">
        <f t="shared" si="19"/>
        <v>2.3222917195822117E-3</v>
      </c>
      <c r="AL6" s="61">
        <f>County!W223</f>
        <v>10880</v>
      </c>
      <c r="AM6" s="38">
        <f t="shared" si="20"/>
        <v>2.1030908863870872E-3</v>
      </c>
      <c r="AN6" s="37">
        <f>County!X223</f>
        <v>0</v>
      </c>
      <c r="AO6" s="38">
        <f t="shared" si="21"/>
        <v>0</v>
      </c>
      <c r="AP6" s="61">
        <f>County!Y223</f>
        <v>23</v>
      </c>
      <c r="AQ6" s="38">
        <f t="shared" si="22"/>
        <v>4.4458722782079962E-6</v>
      </c>
      <c r="AR6" s="37">
        <f>County!Z223</f>
        <v>7743</v>
      </c>
      <c r="AS6" s="38">
        <f t="shared" si="23"/>
        <v>1.4967125673984573E-3</v>
      </c>
      <c r="AT6" s="37">
        <f>County!AA223</f>
        <v>7201</v>
      </c>
      <c r="AU6" s="38">
        <f t="shared" si="24"/>
        <v>1.3919446206685122E-3</v>
      </c>
      <c r="AV6" s="37">
        <f>County!AB223</f>
        <v>0</v>
      </c>
      <c r="AW6" s="38">
        <f t="shared" si="25"/>
        <v>0</v>
      </c>
      <c r="AX6" s="37">
        <f>County!AC223</f>
        <v>8453</v>
      </c>
      <c r="AY6" s="38">
        <f t="shared" si="26"/>
        <v>1.633954711638791E-3</v>
      </c>
      <c r="AZ6" s="37">
        <f>County!AD223</f>
        <v>0</v>
      </c>
      <c r="BA6" s="38">
        <f t="shared" si="27"/>
        <v>0</v>
      </c>
      <c r="BB6" s="37">
        <f>County!AE223</f>
        <v>0</v>
      </c>
      <c r="BC6" s="38">
        <f t="shared" si="28"/>
        <v>0</v>
      </c>
      <c r="BD6" s="37">
        <f>County!AF223</f>
        <v>0</v>
      </c>
      <c r="BE6" s="38">
        <f t="shared" si="29"/>
        <v>0</v>
      </c>
      <c r="BF6" s="37">
        <f>County!AG223</f>
        <v>0</v>
      </c>
      <c r="BG6" s="38">
        <f t="shared" si="30"/>
        <v>0</v>
      </c>
      <c r="BH6" s="37">
        <f>County!AH223</f>
        <v>0</v>
      </c>
      <c r="BI6" s="38">
        <f t="shared" si="31"/>
        <v>0</v>
      </c>
      <c r="BJ6" s="46"/>
      <c r="BK6" s="34" t="str">
        <f t="shared" si="33"/>
        <v>California</v>
      </c>
      <c r="BL6" s="34" t="s">
        <v>206</v>
      </c>
      <c r="BN6" s="35">
        <f>RANK(AD6,(X6:AC6,AD6:AK6,AN6:BI6))</f>
        <v>15</v>
      </c>
      <c r="BO6" s="35">
        <f>RANK(AF6,(X6:AC6,AD6:AK6,AN6:BI6))</f>
        <v>15</v>
      </c>
      <c r="BP6" s="35">
        <f>RANK(AJ6,(X6:AC6,AD6:AK6,AN6:BI6))</f>
        <v>3</v>
      </c>
      <c r="BQ6" s="35">
        <f>RANK(AH6,(X6:AC6,AD6:AK6,AN6:BI6))</f>
        <v>15</v>
      </c>
      <c r="BS6" s="34">
        <v>6</v>
      </c>
      <c r="BT6" s="34" t="s">
        <v>3208</v>
      </c>
      <c r="BU6" s="122">
        <v>41066</v>
      </c>
      <c r="BV6" s="34">
        <v>0</v>
      </c>
      <c r="BW6" s="34">
        <v>1</v>
      </c>
      <c r="BX6" s="34">
        <v>546</v>
      </c>
      <c r="BY6" s="34">
        <v>475</v>
      </c>
      <c r="BZ6" s="34">
        <v>11</v>
      </c>
      <c r="CA6" s="34">
        <v>15</v>
      </c>
      <c r="CC6" s="34">
        <v>2</v>
      </c>
      <c r="CD6" s="34" t="s">
        <v>3310</v>
      </c>
    </row>
    <row r="7" spans="1:82" s="34" customFormat="1">
      <c r="A7" s="34" t="s">
        <v>337</v>
      </c>
      <c r="B7" s="112">
        <f t="shared" si="32"/>
        <v>70</v>
      </c>
      <c r="C7" s="37">
        <f t="shared" si="1"/>
        <v>328255</v>
      </c>
      <c r="D7" s="37">
        <f>SUM('Cong Dist'!E98:E103)</f>
        <v>28</v>
      </c>
      <c r="E7" s="36"/>
      <c r="F7" s="37">
        <f>SUM('Cong Dist'!G98:G103)</f>
        <v>27</v>
      </c>
      <c r="G7" s="36"/>
      <c r="H7" s="36"/>
      <c r="I7" s="36"/>
      <c r="J7" s="36"/>
      <c r="K7" s="36"/>
      <c r="L7" s="36"/>
      <c r="M7" s="66">
        <f t="shared" si="2"/>
        <v>1</v>
      </c>
      <c r="N7" s="66" t="str">
        <f t="shared" si="3"/>
        <v>-</v>
      </c>
      <c r="O7" s="66">
        <f t="shared" si="4"/>
        <v>2</v>
      </c>
      <c r="P7" s="66" t="str">
        <f t="shared" si="5"/>
        <v>-</v>
      </c>
      <c r="Q7" s="66" t="str">
        <f t="shared" si="6"/>
        <v>-</v>
      </c>
      <c r="R7" s="66" t="str">
        <f t="shared" si="7"/>
        <v>-</v>
      </c>
      <c r="S7" s="66" t="str">
        <f t="shared" si="8"/>
        <v>-</v>
      </c>
      <c r="T7" s="66" t="str">
        <f t="shared" si="9"/>
        <v>-</v>
      </c>
      <c r="U7" s="66">
        <f t="shared" si="10"/>
        <v>4</v>
      </c>
      <c r="V7" s="37">
        <f t="shared" si="11"/>
        <v>17666</v>
      </c>
      <c r="W7" s="38">
        <f t="shared" si="12"/>
        <v>5.3817915949490487E-2</v>
      </c>
      <c r="X7" s="37">
        <f>County!P233</f>
        <v>170045</v>
      </c>
      <c r="Y7" s="38">
        <f t="shared" si="13"/>
        <v>0.51802714353170554</v>
      </c>
      <c r="Z7" s="37">
        <f>County!Q233</f>
        <v>0</v>
      </c>
      <c r="AA7" s="38">
        <f t="shared" si="14"/>
        <v>0</v>
      </c>
      <c r="AB7" s="37">
        <f>County!R233</f>
        <v>152379</v>
      </c>
      <c r="AC7" s="38">
        <f t="shared" si="15"/>
        <v>0.46420922758221506</v>
      </c>
      <c r="AD7" s="37">
        <f>County!S233</f>
        <v>0</v>
      </c>
      <c r="AE7" s="38">
        <f t="shared" si="16"/>
        <v>0</v>
      </c>
      <c r="AF7" s="37">
        <f>County!T233</f>
        <v>0</v>
      </c>
      <c r="AG7" s="38">
        <f t="shared" si="17"/>
        <v>0</v>
      </c>
      <c r="AH7" s="37">
        <f>County!U233</f>
        <v>0</v>
      </c>
      <c r="AI7" s="38">
        <f t="shared" si="18"/>
        <v>0</v>
      </c>
      <c r="AJ7" s="61">
        <f>County!V233</f>
        <v>0</v>
      </c>
      <c r="AK7" s="38">
        <f t="shared" si="19"/>
        <v>0</v>
      </c>
      <c r="AL7" s="61">
        <f>County!W233</f>
        <v>0</v>
      </c>
      <c r="AM7" s="38">
        <f t="shared" si="20"/>
        <v>0</v>
      </c>
      <c r="AN7" s="37">
        <f>County!X233</f>
        <v>4871</v>
      </c>
      <c r="AO7" s="38">
        <f t="shared" si="21"/>
        <v>1.483907328144278E-2</v>
      </c>
      <c r="AP7" s="37">
        <f>County!Y233</f>
        <v>0</v>
      </c>
      <c r="AQ7" s="38">
        <f t="shared" si="22"/>
        <v>0</v>
      </c>
      <c r="AR7" s="37">
        <f>County!Z233</f>
        <v>0</v>
      </c>
      <c r="AS7" s="38">
        <f t="shared" si="23"/>
        <v>0</v>
      </c>
      <c r="AT7" s="37">
        <f>County!AA233</f>
        <v>0</v>
      </c>
      <c r="AU7" s="38">
        <f t="shared" si="24"/>
        <v>0</v>
      </c>
      <c r="AV7" s="37">
        <f>County!AB233</f>
        <v>0</v>
      </c>
      <c r="AW7" s="38">
        <f t="shared" si="25"/>
        <v>0</v>
      </c>
      <c r="AX7" s="37">
        <f>County!AC233</f>
        <v>960</v>
      </c>
      <c r="AY7" s="38">
        <f t="shared" si="26"/>
        <v>2.9245556046366391E-3</v>
      </c>
      <c r="AZ7" s="37">
        <f>County!AD233</f>
        <v>0</v>
      </c>
      <c r="BA7" s="38">
        <f t="shared" si="27"/>
        <v>0</v>
      </c>
      <c r="BB7" s="37">
        <f>County!AE233</f>
        <v>0</v>
      </c>
      <c r="BC7" s="38">
        <f t="shared" si="28"/>
        <v>0</v>
      </c>
      <c r="BD7" s="37">
        <f>County!AF233</f>
        <v>0</v>
      </c>
      <c r="BE7" s="38">
        <f t="shared" si="29"/>
        <v>0</v>
      </c>
      <c r="BF7" s="37">
        <f>County!AG233</f>
        <v>0</v>
      </c>
      <c r="BG7" s="38">
        <f t="shared" si="30"/>
        <v>0</v>
      </c>
      <c r="BH7" s="37">
        <f>County!AH233</f>
        <v>0</v>
      </c>
      <c r="BI7" s="38">
        <f t="shared" si="31"/>
        <v>0</v>
      </c>
      <c r="BJ7" s="46"/>
      <c r="BK7" s="34" t="str">
        <f t="shared" si="33"/>
        <v>Connecticut</v>
      </c>
      <c r="BL7" s="34" t="s">
        <v>138</v>
      </c>
      <c r="BN7" s="35">
        <f>RANK(AD7,(X7:AC7,AD7:AK7,AN7:BI7))</f>
        <v>9</v>
      </c>
      <c r="BO7" s="35">
        <f>RANK(AF7,(X7:AC7,AD7:AK7,AN7:BI7))</f>
        <v>9</v>
      </c>
      <c r="BP7" s="35">
        <f>RANK(AJ7,(X7:AC7,AD7:AK7,AN7:BI7))</f>
        <v>9</v>
      </c>
      <c r="BQ7" s="35">
        <f>RANK(AH7,(X7:AC7,AD7:AK7,AN7:BI7))</f>
        <v>9</v>
      </c>
      <c r="BS7" s="34">
        <v>9</v>
      </c>
      <c r="BT7" s="34" t="s">
        <v>3208</v>
      </c>
      <c r="BU7" s="122">
        <v>41024</v>
      </c>
      <c r="BV7" s="34">
        <v>0</v>
      </c>
      <c r="BW7" s="34">
        <v>0</v>
      </c>
      <c r="BX7" s="34">
        <v>70</v>
      </c>
      <c r="BY7" s="34">
        <v>55</v>
      </c>
      <c r="BZ7" s="34">
        <v>11</v>
      </c>
      <c r="CA7" s="34">
        <v>15</v>
      </c>
      <c r="CC7" s="34">
        <v>3</v>
      </c>
      <c r="CD7" s="34" t="s">
        <v>3317</v>
      </c>
    </row>
    <row r="8" spans="1:82" s="34" customFormat="1">
      <c r="A8" s="34" t="s">
        <v>1718</v>
      </c>
      <c r="B8" s="112">
        <f t="shared" si="32"/>
        <v>31</v>
      </c>
      <c r="C8" s="37">
        <f t="shared" si="1"/>
        <v>93640</v>
      </c>
      <c r="D8" s="36">
        <v>12</v>
      </c>
      <c r="E8" s="36"/>
      <c r="F8" s="36">
        <v>9</v>
      </c>
      <c r="G8" s="36"/>
      <c r="H8" s="36"/>
      <c r="I8" s="36"/>
      <c r="J8" s="36"/>
      <c r="K8" s="36"/>
      <c r="L8" s="36"/>
      <c r="M8" s="66">
        <f t="shared" si="2"/>
        <v>1</v>
      </c>
      <c r="N8" s="66" t="str">
        <f t="shared" si="3"/>
        <v>-</v>
      </c>
      <c r="O8" s="66">
        <f t="shared" si="4"/>
        <v>2</v>
      </c>
      <c r="P8" s="66" t="str">
        <f t="shared" si="5"/>
        <v>-</v>
      </c>
      <c r="Q8" s="66" t="str">
        <f t="shared" si="6"/>
        <v>-</v>
      </c>
      <c r="R8" s="66" t="str">
        <f t="shared" si="7"/>
        <v>-</v>
      </c>
      <c r="S8" s="66" t="str">
        <f t="shared" si="8"/>
        <v>-</v>
      </c>
      <c r="T8" s="66" t="str">
        <f t="shared" si="9"/>
        <v>-</v>
      </c>
      <c r="U8" s="66">
        <f t="shared" si="10"/>
        <v>3</v>
      </c>
      <c r="V8" s="37">
        <f t="shared" si="11"/>
        <v>19292</v>
      </c>
      <c r="W8" s="38">
        <f t="shared" si="12"/>
        <v>0.2060230670653567</v>
      </c>
      <c r="X8" s="37">
        <f>County!P238</f>
        <v>55954</v>
      </c>
      <c r="Y8" s="38">
        <f t="shared" si="13"/>
        <v>0.59754378470739</v>
      </c>
      <c r="Z8" s="37">
        <f>County!Q238</f>
        <v>0</v>
      </c>
      <c r="AA8" s="38">
        <f t="shared" si="14"/>
        <v>0</v>
      </c>
      <c r="AB8" s="37">
        <f>County!R238</f>
        <v>36662</v>
      </c>
      <c r="AC8" s="38">
        <f t="shared" si="15"/>
        <v>0.39152071764203333</v>
      </c>
      <c r="AD8" s="37">
        <f>County!S238</f>
        <v>0</v>
      </c>
      <c r="AE8" s="38">
        <f t="shared" si="16"/>
        <v>0</v>
      </c>
      <c r="AF8" s="37">
        <f>County!T238</f>
        <v>0</v>
      </c>
      <c r="AG8" s="38">
        <f t="shared" si="17"/>
        <v>0</v>
      </c>
      <c r="AH8" s="37">
        <f>County!U238</f>
        <v>0</v>
      </c>
      <c r="AI8" s="38">
        <f t="shared" si="18"/>
        <v>0</v>
      </c>
      <c r="AJ8" s="37">
        <f>County!V238</f>
        <v>0</v>
      </c>
      <c r="AK8" s="38">
        <f t="shared" si="19"/>
        <v>0</v>
      </c>
      <c r="AL8" s="61">
        <f>County!W238</f>
        <v>0</v>
      </c>
      <c r="AM8" s="38">
        <f t="shared" si="20"/>
        <v>0</v>
      </c>
      <c r="AN8" s="37">
        <f>County!X238</f>
        <v>0</v>
      </c>
      <c r="AO8" s="38">
        <f t="shared" si="21"/>
        <v>0</v>
      </c>
      <c r="AP8" s="37">
        <f>County!Y238</f>
        <v>0</v>
      </c>
      <c r="AQ8" s="38">
        <f t="shared" si="22"/>
        <v>0</v>
      </c>
      <c r="AR8" s="37">
        <f>County!Z238</f>
        <v>0</v>
      </c>
      <c r="AS8" s="38">
        <f t="shared" si="23"/>
        <v>0</v>
      </c>
      <c r="AT8" s="37">
        <f>County!AA238</f>
        <v>0</v>
      </c>
      <c r="AU8" s="38">
        <f t="shared" si="24"/>
        <v>0</v>
      </c>
      <c r="AV8" s="37">
        <f>County!AB238</f>
        <v>0</v>
      </c>
      <c r="AW8" s="38">
        <f t="shared" si="25"/>
        <v>0</v>
      </c>
      <c r="AX8" s="37">
        <f>County!AC238</f>
        <v>1024</v>
      </c>
      <c r="AY8" s="38">
        <f t="shared" si="26"/>
        <v>1.0935497650576676E-2</v>
      </c>
      <c r="AZ8" s="37">
        <f>County!AD238</f>
        <v>0</v>
      </c>
      <c r="BA8" s="38">
        <f t="shared" si="27"/>
        <v>0</v>
      </c>
      <c r="BB8" s="37">
        <f>County!AE238</f>
        <v>0</v>
      </c>
      <c r="BC8" s="38">
        <f t="shared" si="28"/>
        <v>0</v>
      </c>
      <c r="BD8" s="37">
        <f>County!AF238</f>
        <v>0</v>
      </c>
      <c r="BE8" s="38">
        <f t="shared" si="29"/>
        <v>0</v>
      </c>
      <c r="BF8" s="37">
        <f>County!AG238</f>
        <v>0</v>
      </c>
      <c r="BG8" s="38">
        <f t="shared" si="30"/>
        <v>0</v>
      </c>
      <c r="BH8" s="37">
        <f>County!AH238</f>
        <v>0</v>
      </c>
      <c r="BI8" s="38">
        <f t="shared" si="31"/>
        <v>0</v>
      </c>
      <c r="BJ8" s="46"/>
      <c r="BK8" s="34" t="str">
        <f t="shared" si="33"/>
        <v>Delaware</v>
      </c>
      <c r="BL8" s="34" t="s">
        <v>1719</v>
      </c>
      <c r="BN8" s="35">
        <f>RANK(AD8,(X8:AC8,AD8:AK8,AN8:BI8))</f>
        <v>7</v>
      </c>
      <c r="BO8" s="35">
        <f>RANK(AF8,(X8:AC8,AD8:AK8,AN8:BI8))</f>
        <v>7</v>
      </c>
      <c r="BP8" s="35">
        <f>RANK(AJ8,(X8:AC8,AD8:AK8,AN8:BI8))</f>
        <v>7</v>
      </c>
      <c r="BQ8" s="35">
        <f>RANK(AH8,(X8:AC8,AD8:AK8,AN8:BI8))</f>
        <v>7</v>
      </c>
      <c r="BS8" s="34">
        <v>10</v>
      </c>
      <c r="BT8" s="34" t="s">
        <v>3208</v>
      </c>
      <c r="BU8" s="122">
        <v>41024</v>
      </c>
      <c r="BV8" s="34">
        <v>0</v>
      </c>
      <c r="BW8" s="34">
        <v>0</v>
      </c>
      <c r="BX8" s="34">
        <v>31</v>
      </c>
      <c r="BY8" s="34">
        <v>21</v>
      </c>
      <c r="BZ8" s="34">
        <v>11</v>
      </c>
      <c r="CA8" s="34">
        <v>15</v>
      </c>
      <c r="CC8" s="34">
        <v>4</v>
      </c>
      <c r="CD8" s="34" t="s">
        <v>3312</v>
      </c>
    </row>
    <row r="9" spans="1:82" s="34" customFormat="1">
      <c r="A9" s="40" t="s">
        <v>2800</v>
      </c>
      <c r="B9" s="112">
        <f t="shared" si="32"/>
        <v>46</v>
      </c>
      <c r="C9" s="37">
        <f t="shared" si="1"/>
        <v>97763</v>
      </c>
      <c r="D9" s="36">
        <v>16</v>
      </c>
      <c r="E9" s="36"/>
      <c r="F9" s="36">
        <v>4</v>
      </c>
      <c r="G9" s="36"/>
      <c r="H9" s="36"/>
      <c r="I9" s="36"/>
      <c r="J9" s="36"/>
      <c r="K9" s="36"/>
      <c r="L9" s="36"/>
      <c r="M9" s="66">
        <f t="shared" si="2"/>
        <v>1</v>
      </c>
      <c r="N9" s="66" t="str">
        <f t="shared" si="3"/>
        <v>-</v>
      </c>
      <c r="O9" s="66">
        <f t="shared" si="4"/>
        <v>2</v>
      </c>
      <c r="P9" s="66" t="str">
        <f t="shared" si="5"/>
        <v>-</v>
      </c>
      <c r="Q9" s="66" t="str">
        <f t="shared" si="6"/>
        <v>-</v>
      </c>
      <c r="R9" s="66" t="str">
        <f t="shared" si="7"/>
        <v>-</v>
      </c>
      <c r="S9" s="66" t="str">
        <f t="shared" si="8"/>
        <v>-</v>
      </c>
      <c r="T9" s="66" t="str">
        <f t="shared" si="9"/>
        <v>-</v>
      </c>
      <c r="U9" s="66">
        <f t="shared" si="10"/>
        <v>4</v>
      </c>
      <c r="V9" s="37">
        <f t="shared" si="11"/>
        <v>56343</v>
      </c>
      <c r="W9" s="38">
        <f>V9/C9</f>
        <v>0.57632233053404658</v>
      </c>
      <c r="X9" s="37">
        <f>County!P240</f>
        <v>76704</v>
      </c>
      <c r="Y9" s="38">
        <f>X9/$C9</f>
        <v>0.78459130754989104</v>
      </c>
      <c r="Z9" s="37">
        <f>County!Q240</f>
        <v>0</v>
      </c>
      <c r="AA9" s="38">
        <f>Z9/$C9</f>
        <v>0</v>
      </c>
      <c r="AB9" s="37">
        <f>County!R240</f>
        <v>20361</v>
      </c>
      <c r="AC9" s="38">
        <f>AB9/$C9</f>
        <v>0.20826897701584443</v>
      </c>
      <c r="AD9" s="37">
        <f>County!S240</f>
        <v>0</v>
      </c>
      <c r="AE9" s="38">
        <f>AD9/$C9</f>
        <v>0</v>
      </c>
      <c r="AF9" s="37">
        <f>County!T240</f>
        <v>0</v>
      </c>
      <c r="AG9" s="38">
        <f>AF9/$C9</f>
        <v>0</v>
      </c>
      <c r="AH9" s="37">
        <f>County!U240</f>
        <v>0</v>
      </c>
      <c r="AI9" s="38">
        <f>AH9/$C9</f>
        <v>0</v>
      </c>
      <c r="AJ9" s="37">
        <f>County!V240</f>
        <v>0</v>
      </c>
      <c r="AK9" s="38">
        <f>AJ9/$C9</f>
        <v>0</v>
      </c>
      <c r="AL9" s="61">
        <f>County!W240</f>
        <v>0</v>
      </c>
      <c r="AM9" s="38">
        <f>AL9/$C9</f>
        <v>0</v>
      </c>
      <c r="AN9" s="37">
        <f>County!X240</f>
        <v>0</v>
      </c>
      <c r="AO9" s="38">
        <f>AN9/$C9</f>
        <v>0</v>
      </c>
      <c r="AP9" s="37">
        <f>County!Y240</f>
        <v>485</v>
      </c>
      <c r="AQ9" s="38">
        <f>AP9/$C9</f>
        <v>4.9609770567597151E-3</v>
      </c>
      <c r="AR9" s="37">
        <f>County!Z240</f>
        <v>0</v>
      </c>
      <c r="AS9" s="38">
        <f>AR9/$C9</f>
        <v>0</v>
      </c>
      <c r="AT9" s="37">
        <f>County!AA240</f>
        <v>0</v>
      </c>
      <c r="AU9" s="38">
        <f>AT9/$C9</f>
        <v>0</v>
      </c>
      <c r="AV9" s="37">
        <f>County!AB240</f>
        <v>0</v>
      </c>
      <c r="AW9" s="38">
        <f>AV9/$C9</f>
        <v>0</v>
      </c>
      <c r="AX9" s="37">
        <f>County!AC240</f>
        <v>213</v>
      </c>
      <c r="AY9" s="38">
        <f t="shared" si="26"/>
        <v>2.1787383775047822E-3</v>
      </c>
      <c r="AZ9" s="37">
        <f>County!AD240</f>
        <v>0</v>
      </c>
      <c r="BA9" s="38">
        <f>AZ9/$C9</f>
        <v>0</v>
      </c>
      <c r="BB9" s="37">
        <f>County!AE240</f>
        <v>0</v>
      </c>
      <c r="BC9" s="38">
        <f>BB9/$C9</f>
        <v>0</v>
      </c>
      <c r="BD9" s="37">
        <f>County!AF240</f>
        <v>0</v>
      </c>
      <c r="BE9" s="38">
        <f>BD9/$C9</f>
        <v>0</v>
      </c>
      <c r="BF9" s="37">
        <f>County!AG240</f>
        <v>0</v>
      </c>
      <c r="BG9" s="38">
        <f>BF9/$C9</f>
        <v>0</v>
      </c>
      <c r="BH9" s="37">
        <f>County!AH240</f>
        <v>0</v>
      </c>
      <c r="BI9" s="38">
        <f>BH9/$C9</f>
        <v>0</v>
      </c>
      <c r="BJ9" s="46"/>
      <c r="BK9" s="34" t="str">
        <f>A9</f>
        <v>District of Columbia</v>
      </c>
      <c r="BL9" s="34" t="s">
        <v>2289</v>
      </c>
      <c r="BN9" s="35">
        <f>RANK(AD9,(X9:AC9,AD9:AK9,AN9:BI9))</f>
        <v>9</v>
      </c>
      <c r="BO9" s="35">
        <f>RANK(AF9,(X9:AC9,AD9:AK9,AN9:BI9))</f>
        <v>9</v>
      </c>
      <c r="BP9" s="35">
        <f>RANK(AJ9,(X9:AC9,AD9:AK9,AN9:BI9))</f>
        <v>9</v>
      </c>
      <c r="BQ9" s="35">
        <f>RANK(AH9,(X9:AC9,AD9:AK9,AN9:BI9))</f>
        <v>9</v>
      </c>
      <c r="BS9" s="34">
        <v>11</v>
      </c>
      <c r="BT9" s="34" t="s">
        <v>3208</v>
      </c>
      <c r="BU9" s="122">
        <v>41073</v>
      </c>
      <c r="BV9" s="34">
        <v>0</v>
      </c>
      <c r="BW9" s="34">
        <v>0</v>
      </c>
      <c r="BX9" s="34">
        <v>46</v>
      </c>
      <c r="BY9" s="34">
        <v>20</v>
      </c>
      <c r="BZ9" s="34">
        <v>11</v>
      </c>
      <c r="CA9" s="34">
        <v>15</v>
      </c>
      <c r="CC9" s="34">
        <v>5</v>
      </c>
      <c r="CD9" s="34" t="s">
        <v>3318</v>
      </c>
    </row>
    <row r="10" spans="1:82" s="34" customFormat="1">
      <c r="A10" s="34" t="s">
        <v>2797</v>
      </c>
      <c r="B10" s="112">
        <f t="shared" si="32"/>
        <v>246</v>
      </c>
      <c r="C10" s="37">
        <f t="shared" si="1"/>
        <v>1709183</v>
      </c>
      <c r="D10" s="37">
        <f>SUM('Cong Dist'!E108:E135)</f>
        <v>141</v>
      </c>
      <c r="E10" s="36"/>
      <c r="F10" s="37">
        <f>SUM('Cong Dist'!G108:G135)</f>
        <v>73</v>
      </c>
      <c r="G10" s="36"/>
      <c r="H10" s="36"/>
      <c r="I10" s="36"/>
      <c r="J10" s="36"/>
      <c r="K10" s="36"/>
      <c r="L10" s="36"/>
      <c r="M10" s="66">
        <f t="shared" si="2"/>
        <v>1</v>
      </c>
      <c r="N10" s="66" t="str">
        <f t="shared" si="3"/>
        <v>-</v>
      </c>
      <c r="O10" s="66">
        <f t="shared" si="4"/>
        <v>2</v>
      </c>
      <c r="P10" s="66">
        <f t="shared" si="5"/>
        <v>3</v>
      </c>
      <c r="Q10" s="66" t="str">
        <f t="shared" si="6"/>
        <v>-</v>
      </c>
      <c r="R10" s="66" t="str">
        <f t="shared" si="7"/>
        <v>-</v>
      </c>
      <c r="S10" s="66" t="str">
        <f t="shared" si="8"/>
        <v>-</v>
      </c>
      <c r="T10" s="66" t="str">
        <f t="shared" si="9"/>
        <v>-</v>
      </c>
      <c r="U10" s="66" t="str">
        <f t="shared" si="10"/>
        <v>-</v>
      </c>
      <c r="V10" s="37">
        <f t="shared" si="11"/>
        <v>532575</v>
      </c>
      <c r="W10" s="38">
        <f t="shared" si="12"/>
        <v>0.31159624218120585</v>
      </c>
      <c r="X10" s="37">
        <f>County!P310</f>
        <v>1101414</v>
      </c>
      <c r="Y10" s="38">
        <f t="shared" si="13"/>
        <v>0.64440963899126069</v>
      </c>
      <c r="Z10" s="37">
        <f>County!Q310</f>
        <v>0</v>
      </c>
      <c r="AA10" s="38">
        <f t="shared" si="14"/>
        <v>0</v>
      </c>
      <c r="AB10" s="37">
        <f>County!R310</f>
        <v>568839</v>
      </c>
      <c r="AC10" s="38">
        <f t="shared" si="15"/>
        <v>0.33281339681005484</v>
      </c>
      <c r="AD10" s="37">
        <f>County!S310</f>
        <v>38930</v>
      </c>
      <c r="AE10" s="38">
        <f t="shared" si="16"/>
        <v>2.2776964198684399E-2</v>
      </c>
      <c r="AF10" s="37">
        <f>County!T310</f>
        <v>0</v>
      </c>
      <c r="AG10" s="38">
        <f t="shared" si="17"/>
        <v>0</v>
      </c>
      <c r="AH10" s="37">
        <f>County!U310</f>
        <v>0</v>
      </c>
      <c r="AI10" s="38">
        <f t="shared" si="18"/>
        <v>0</v>
      </c>
      <c r="AJ10" s="37">
        <f>County!V310</f>
        <v>0</v>
      </c>
      <c r="AK10" s="38">
        <f t="shared" si="19"/>
        <v>0</v>
      </c>
      <c r="AL10" s="61">
        <f>County!W310</f>
        <v>0</v>
      </c>
      <c r="AM10" s="38">
        <f t="shared" si="20"/>
        <v>0</v>
      </c>
      <c r="AN10" s="37">
        <f>County!X310</f>
        <v>0</v>
      </c>
      <c r="AO10" s="38">
        <f t="shared" si="21"/>
        <v>0</v>
      </c>
      <c r="AP10" s="37">
        <f>County!Y310</f>
        <v>0</v>
      </c>
      <c r="AQ10" s="38">
        <f t="shared" si="22"/>
        <v>0</v>
      </c>
      <c r="AR10" s="37">
        <f>County!Z310</f>
        <v>0</v>
      </c>
      <c r="AS10" s="38">
        <f t="shared" si="23"/>
        <v>0</v>
      </c>
      <c r="AT10" s="37">
        <f>County!AA310</f>
        <v>0</v>
      </c>
      <c r="AU10" s="38">
        <f t="shared" si="24"/>
        <v>0</v>
      </c>
      <c r="AV10" s="37">
        <f>County!AB310</f>
        <v>0</v>
      </c>
      <c r="AW10" s="38">
        <f t="shared" si="25"/>
        <v>0</v>
      </c>
      <c r="AX10" s="37">
        <f>County!AC310</f>
        <v>0</v>
      </c>
      <c r="AY10" s="38">
        <f t="shared" si="26"/>
        <v>0</v>
      </c>
      <c r="AZ10" s="37">
        <f>County!AD310</f>
        <v>0</v>
      </c>
      <c r="BA10" s="38">
        <f t="shared" si="27"/>
        <v>0</v>
      </c>
      <c r="BB10" s="37">
        <f>County!AE310</f>
        <v>0</v>
      </c>
      <c r="BC10" s="38">
        <f t="shared" si="28"/>
        <v>0</v>
      </c>
      <c r="BD10" s="37">
        <f>County!AF310</f>
        <v>0</v>
      </c>
      <c r="BE10" s="38">
        <f t="shared" si="29"/>
        <v>0</v>
      </c>
      <c r="BF10" s="37">
        <f>County!AG310</f>
        <v>0</v>
      </c>
      <c r="BG10" s="38">
        <f t="shared" si="30"/>
        <v>0</v>
      </c>
      <c r="BH10" s="37">
        <f>County!AH310</f>
        <v>0</v>
      </c>
      <c r="BI10" s="38">
        <f t="shared" si="31"/>
        <v>0</v>
      </c>
      <c r="BJ10" s="46"/>
      <c r="BK10" s="34" t="str">
        <f t="shared" si="33"/>
        <v>Florida</v>
      </c>
      <c r="BL10" s="34" t="s">
        <v>632</v>
      </c>
      <c r="BN10" s="35">
        <f>RANK(AD10,(X10:AC10,AD10:AK10,AN10:BI10))</f>
        <v>3</v>
      </c>
      <c r="BO10" s="35">
        <f>RANK(AF10,(X10:AC10,AD10:AK10,AN10:BI10))</f>
        <v>7</v>
      </c>
      <c r="BP10" s="35">
        <f>RANK(AJ10,(X10:AC10,AD10:AK10,AN10:BI10))</f>
        <v>7</v>
      </c>
      <c r="BQ10" s="35">
        <f>RANK(AH10,(X10:AC10,AD10:AK10,AN10:BI10))</f>
        <v>7</v>
      </c>
      <c r="BS10" s="34">
        <v>12</v>
      </c>
      <c r="BT10" s="34" t="s">
        <v>3208</v>
      </c>
      <c r="BU10" s="122">
        <v>40982</v>
      </c>
      <c r="BV10" s="34">
        <v>0</v>
      </c>
      <c r="BW10" s="34">
        <v>0</v>
      </c>
      <c r="BX10" s="34">
        <v>246</v>
      </c>
      <c r="BY10" s="34">
        <v>214</v>
      </c>
      <c r="BZ10" s="34">
        <v>11</v>
      </c>
      <c r="CA10" s="34">
        <v>15</v>
      </c>
      <c r="CC10" s="34">
        <v>6</v>
      </c>
      <c r="CD10" s="34" t="s">
        <v>3316</v>
      </c>
    </row>
    <row r="11" spans="1:82" s="34" customFormat="1">
      <c r="A11" s="34" t="s">
        <v>3259</v>
      </c>
      <c r="B11" s="112">
        <f t="shared" si="32"/>
        <v>116</v>
      </c>
      <c r="C11" s="37">
        <f t="shared" si="1"/>
        <v>765366</v>
      </c>
      <c r="D11" s="37">
        <f>SUM('Cong Dist'!E137:E151)</f>
        <v>73</v>
      </c>
      <c r="E11" s="37"/>
      <c r="F11" s="37">
        <f>SUM('Cong Dist'!G137:G151)</f>
        <v>29</v>
      </c>
      <c r="G11" s="37"/>
      <c r="H11" s="37"/>
      <c r="I11" s="36"/>
      <c r="J11" s="36"/>
      <c r="K11" s="36"/>
      <c r="L11" s="36"/>
      <c r="M11" s="66">
        <f t="shared" si="2"/>
        <v>1</v>
      </c>
      <c r="N11" s="66" t="str">
        <f t="shared" si="3"/>
        <v>-</v>
      </c>
      <c r="O11" s="66">
        <f t="shared" si="4"/>
        <v>2</v>
      </c>
      <c r="P11" s="66">
        <f t="shared" si="5"/>
        <v>3</v>
      </c>
      <c r="Q11" s="66" t="str">
        <f t="shared" si="6"/>
        <v>-</v>
      </c>
      <c r="R11" s="66" t="str">
        <f t="shared" si="7"/>
        <v>-</v>
      </c>
      <c r="S11" s="66" t="str">
        <f t="shared" si="8"/>
        <v>-</v>
      </c>
      <c r="T11" s="66">
        <f t="shared" si="9"/>
        <v>4</v>
      </c>
      <c r="U11" s="66" t="str">
        <f t="shared" si="10"/>
        <v>-</v>
      </c>
      <c r="V11" s="37">
        <f t="shared" si="11"/>
        <v>329877</v>
      </c>
      <c r="W11" s="38">
        <f t="shared" si="12"/>
        <v>0.4310055581251323</v>
      </c>
      <c r="X11" s="37">
        <f>County!P471</f>
        <v>545674</v>
      </c>
      <c r="Y11" s="38">
        <f t="shared" si="13"/>
        <v>0.71295824481359249</v>
      </c>
      <c r="Z11" s="37">
        <f>County!Q471</f>
        <v>0</v>
      </c>
      <c r="AA11" s="38">
        <f t="shared" si="14"/>
        <v>0</v>
      </c>
      <c r="AB11" s="61">
        <f>County!R471</f>
        <v>215797</v>
      </c>
      <c r="AC11" s="38">
        <f t="shared" si="15"/>
        <v>0.28195268668846019</v>
      </c>
      <c r="AD11" s="37">
        <f>County!S471</f>
        <v>2129</v>
      </c>
      <c r="AE11" s="38">
        <f t="shared" si="16"/>
        <v>2.7816756950269543E-3</v>
      </c>
      <c r="AF11" s="37">
        <f>County!T471</f>
        <v>0</v>
      </c>
      <c r="AG11" s="38">
        <f t="shared" si="17"/>
        <v>0</v>
      </c>
      <c r="AH11" s="61">
        <f>County!U471</f>
        <v>0</v>
      </c>
      <c r="AI11" s="38">
        <f t="shared" si="18"/>
        <v>0</v>
      </c>
      <c r="AJ11" s="37">
        <f>County!V471</f>
        <v>0</v>
      </c>
      <c r="AK11" s="38">
        <f t="shared" si="19"/>
        <v>0</v>
      </c>
      <c r="AL11" s="61">
        <f>County!W471</f>
        <v>1766</v>
      </c>
      <c r="AM11" s="38">
        <f t="shared" si="20"/>
        <v>2.307392802920433E-3</v>
      </c>
      <c r="AN11" s="37">
        <f>County!X471</f>
        <v>0</v>
      </c>
      <c r="AO11" s="38">
        <f t="shared" si="21"/>
        <v>0</v>
      </c>
      <c r="AP11" s="37">
        <f>County!Y471</f>
        <v>0</v>
      </c>
      <c r="AQ11" s="38">
        <f t="shared" si="22"/>
        <v>0</v>
      </c>
      <c r="AR11" s="37">
        <f>County!Z471</f>
        <v>0</v>
      </c>
      <c r="AS11" s="38">
        <f t="shared" si="23"/>
        <v>0</v>
      </c>
      <c r="AT11" s="37">
        <f>County!AA471</f>
        <v>0</v>
      </c>
      <c r="AU11" s="38">
        <f t="shared" si="24"/>
        <v>0</v>
      </c>
      <c r="AV11" s="37">
        <f>County!AB471</f>
        <v>0</v>
      </c>
      <c r="AW11" s="38">
        <f t="shared" si="25"/>
        <v>0</v>
      </c>
      <c r="AX11" s="61">
        <f>County!AC471</f>
        <v>0</v>
      </c>
      <c r="AY11" s="38">
        <f t="shared" si="26"/>
        <v>0</v>
      </c>
      <c r="AZ11" s="37">
        <f>County!AD471</f>
        <v>0</v>
      </c>
      <c r="BA11" s="38">
        <f t="shared" si="27"/>
        <v>0</v>
      </c>
      <c r="BB11" s="37">
        <f>County!AE471</f>
        <v>0</v>
      </c>
      <c r="BC11" s="38">
        <f t="shared" si="28"/>
        <v>0</v>
      </c>
      <c r="BD11" s="37">
        <f>County!AF471</f>
        <v>0</v>
      </c>
      <c r="BE11" s="38">
        <f t="shared" si="29"/>
        <v>0</v>
      </c>
      <c r="BF11" s="37">
        <f>County!AG471</f>
        <v>0</v>
      </c>
      <c r="BG11" s="38">
        <f t="shared" si="30"/>
        <v>0</v>
      </c>
      <c r="BH11" s="37">
        <f>County!AH471</f>
        <v>0</v>
      </c>
      <c r="BI11" s="38">
        <f t="shared" si="31"/>
        <v>0</v>
      </c>
      <c r="BJ11" s="46"/>
      <c r="BK11" s="34" t="str">
        <f t="shared" si="33"/>
        <v>Georgia</v>
      </c>
      <c r="BL11" s="34" t="s">
        <v>1546</v>
      </c>
      <c r="BN11" s="35">
        <f>RANK(AD11,(X11:AC11,AD11:AK11,AN11:BI11))</f>
        <v>3</v>
      </c>
      <c r="BO11" s="35">
        <f>RANK(AF11,(X11:AC11,AD11:AK11,AN11:BI11))</f>
        <v>7</v>
      </c>
      <c r="BP11" s="35">
        <f>RANK(AJ11,(X11:AC11,AD11:AK11,AN11:BI11))</f>
        <v>7</v>
      </c>
      <c r="BQ11" s="35">
        <f>RANK(AH11,(X11:AC11,AD11:AK11,AN11:BI11))</f>
        <v>7</v>
      </c>
      <c r="BS11" s="34">
        <v>13</v>
      </c>
      <c r="BT11" s="34" t="s">
        <v>3208</v>
      </c>
      <c r="BU11" s="122">
        <v>40968</v>
      </c>
      <c r="BV11" s="34">
        <v>0</v>
      </c>
      <c r="BW11" s="34">
        <v>2</v>
      </c>
      <c r="BX11" s="34">
        <v>116</v>
      </c>
      <c r="BY11" s="34">
        <v>102</v>
      </c>
      <c r="BZ11" s="34">
        <v>11</v>
      </c>
      <c r="CA11" s="34">
        <v>15</v>
      </c>
      <c r="CC11" s="34">
        <v>7</v>
      </c>
      <c r="CD11" s="34" t="s">
        <v>3314</v>
      </c>
    </row>
    <row r="12" spans="1:82" s="34" customFormat="1">
      <c r="A12" s="34" t="s">
        <v>193</v>
      </c>
      <c r="B12" s="112">
        <f t="shared" si="32"/>
        <v>182</v>
      </c>
      <c r="C12" s="37">
        <f t="shared" si="1"/>
        <v>2056047</v>
      </c>
      <c r="D12" s="36">
        <v>78</v>
      </c>
      <c r="E12" s="36"/>
      <c r="F12" s="37">
        <v>78</v>
      </c>
      <c r="G12" s="36"/>
      <c r="H12" s="37"/>
      <c r="I12" s="36"/>
      <c r="J12" s="36"/>
      <c r="K12" s="36"/>
      <c r="L12" s="36"/>
      <c r="M12" s="66">
        <f t="shared" si="2"/>
        <v>1</v>
      </c>
      <c r="N12" s="66" t="str">
        <f t="shared" si="3"/>
        <v>-</v>
      </c>
      <c r="O12" s="66">
        <f t="shared" si="4"/>
        <v>2</v>
      </c>
      <c r="P12" s="66">
        <f t="shared" si="5"/>
        <v>4</v>
      </c>
      <c r="Q12" s="66" t="str">
        <f t="shared" si="6"/>
        <v>-</v>
      </c>
      <c r="R12" s="66" t="str">
        <f t="shared" si="7"/>
        <v>-</v>
      </c>
      <c r="S12" s="66">
        <f t="shared" si="8"/>
        <v>3</v>
      </c>
      <c r="T12" s="66" t="str">
        <f t="shared" si="9"/>
        <v>-</v>
      </c>
      <c r="U12" s="66">
        <f t="shared" si="10"/>
        <v>6</v>
      </c>
      <c r="V12" s="37">
        <f t="shared" si="11"/>
        <v>40061</v>
      </c>
      <c r="W12" s="38">
        <f t="shared" si="12"/>
        <v>1.9484476765365771E-2</v>
      </c>
      <c r="X12" s="37">
        <f>County!P575</f>
        <v>1039555</v>
      </c>
      <c r="Y12" s="38">
        <f t="shared" si="13"/>
        <v>0.50560857801402403</v>
      </c>
      <c r="Z12" s="37">
        <f>County!Q575</f>
        <v>0</v>
      </c>
      <c r="AA12" s="38">
        <f t="shared" si="14"/>
        <v>0</v>
      </c>
      <c r="AB12" s="37">
        <f>County!R575</f>
        <v>999494</v>
      </c>
      <c r="AC12" s="38">
        <f t="shared" si="15"/>
        <v>0.48612410124865824</v>
      </c>
      <c r="AD12" s="37">
        <f>County!S575</f>
        <v>6197</v>
      </c>
      <c r="AE12" s="38">
        <f t="shared" si="16"/>
        <v>3.0140361577337483E-3</v>
      </c>
      <c r="AF12" s="37">
        <f>County!T575</f>
        <v>0</v>
      </c>
      <c r="AG12" s="38">
        <f t="shared" si="17"/>
        <v>0</v>
      </c>
      <c r="AH12" s="61">
        <f>County!U575</f>
        <v>0</v>
      </c>
      <c r="AI12" s="38">
        <f t="shared" si="18"/>
        <v>0</v>
      </c>
      <c r="AJ12" s="37">
        <f>County!V575</f>
        <v>6565</v>
      </c>
      <c r="AK12" s="38">
        <f t="shared" si="19"/>
        <v>3.1930203930163074E-3</v>
      </c>
      <c r="AL12" s="61">
        <f>County!W575</f>
        <v>0</v>
      </c>
      <c r="AM12" s="38">
        <f t="shared" si="20"/>
        <v>0</v>
      </c>
      <c r="AN12" s="37">
        <f>County!X575</f>
        <v>0</v>
      </c>
      <c r="AO12" s="38">
        <f t="shared" si="21"/>
        <v>0</v>
      </c>
      <c r="AP12" s="61">
        <f>County!Y575</f>
        <v>0</v>
      </c>
      <c r="AQ12" s="38">
        <f t="shared" si="22"/>
        <v>0</v>
      </c>
      <c r="AR12" s="37">
        <f>County!Z575</f>
        <v>2434</v>
      </c>
      <c r="AS12" s="38">
        <f t="shared" si="23"/>
        <v>1.183825077928666E-3</v>
      </c>
      <c r="AT12" s="37">
        <f>County!AA575</f>
        <v>0</v>
      </c>
      <c r="AU12" s="38">
        <f t="shared" si="24"/>
        <v>0</v>
      </c>
      <c r="AV12" s="37">
        <f>County!AB575</f>
        <v>0</v>
      </c>
      <c r="AW12" s="38">
        <f t="shared" si="25"/>
        <v>0</v>
      </c>
      <c r="AX12" s="37">
        <f>County!AC575</f>
        <v>1802</v>
      </c>
      <c r="AY12" s="38">
        <f t="shared" si="26"/>
        <v>8.764391086390535E-4</v>
      </c>
      <c r="AZ12" s="37">
        <f>County!AD575</f>
        <v>0</v>
      </c>
      <c r="BA12" s="38">
        <f t="shared" si="27"/>
        <v>0</v>
      </c>
      <c r="BB12" s="37">
        <f>County!AE575</f>
        <v>0</v>
      </c>
      <c r="BC12" s="38">
        <f t="shared" si="28"/>
        <v>0</v>
      </c>
      <c r="BD12" s="37">
        <f>County!AF575</f>
        <v>0</v>
      </c>
      <c r="BE12" s="38">
        <f t="shared" si="29"/>
        <v>0</v>
      </c>
      <c r="BF12" s="37">
        <f>County!AG575</f>
        <v>0</v>
      </c>
      <c r="BG12" s="38">
        <f t="shared" si="30"/>
        <v>0</v>
      </c>
      <c r="BH12" s="37">
        <f>County!AH575</f>
        <v>0</v>
      </c>
      <c r="BI12" s="38">
        <f t="shared" si="31"/>
        <v>0</v>
      </c>
      <c r="BJ12" s="46"/>
      <c r="BK12" s="34" t="str">
        <f t="shared" si="33"/>
        <v>Illinois</v>
      </c>
      <c r="BL12" s="34" t="s">
        <v>195</v>
      </c>
      <c r="BN12" s="35">
        <f>RANK(AD12,(X12:AC12,AD12:AK12,AN12:BI12))</f>
        <v>4</v>
      </c>
      <c r="BO12" s="35">
        <f>RANK(AF12,(X12:AC12,AD12:AK12,AN12:BI12))</f>
        <v>13</v>
      </c>
      <c r="BP12" s="35">
        <f>RANK(AJ12,(X12:AC12,AD12:AK12,AN12:BI12))</f>
        <v>3</v>
      </c>
      <c r="BQ12" s="35">
        <f>RANK(AH12,(X12:AC12,AD12:AK12,AN12:BI12))</f>
        <v>13</v>
      </c>
      <c r="BS12" s="34">
        <v>17</v>
      </c>
      <c r="BT12" s="34" t="s">
        <v>3208</v>
      </c>
      <c r="BU12" s="122">
        <v>40982</v>
      </c>
      <c r="BV12" s="34">
        <v>0</v>
      </c>
      <c r="BW12" s="34">
        <v>2</v>
      </c>
      <c r="BX12" s="34">
        <v>182</v>
      </c>
      <c r="BY12" s="34">
        <v>156</v>
      </c>
      <c r="BZ12" s="34">
        <v>11</v>
      </c>
      <c r="CA12" s="34">
        <v>15</v>
      </c>
      <c r="CC12" s="34">
        <v>8</v>
      </c>
      <c r="CD12" s="34" t="s">
        <v>3380</v>
      </c>
    </row>
    <row r="13" spans="1:82" s="34" customFormat="1">
      <c r="A13" s="34" t="s">
        <v>297</v>
      </c>
      <c r="B13" s="112">
        <f t="shared" si="32"/>
        <v>92</v>
      </c>
      <c r="C13" s="37">
        <f t="shared" si="1"/>
        <v>638779</v>
      </c>
      <c r="D13" s="36">
        <v>34</v>
      </c>
      <c r="E13" s="36"/>
      <c r="F13" s="36">
        <v>41</v>
      </c>
      <c r="G13" s="36"/>
      <c r="H13" s="36"/>
      <c r="I13" s="36"/>
      <c r="J13" s="36"/>
      <c r="K13" s="36"/>
      <c r="L13" s="36"/>
      <c r="M13" s="66">
        <f t="shared" si="2"/>
        <v>2</v>
      </c>
      <c r="N13" s="66" t="str">
        <f t="shared" si="3"/>
        <v>-</v>
      </c>
      <c r="O13" s="66">
        <f t="shared" si="4"/>
        <v>1</v>
      </c>
      <c r="P13" s="66" t="str">
        <f t="shared" si="5"/>
        <v>-</v>
      </c>
      <c r="Q13" s="66" t="str">
        <f t="shared" si="6"/>
        <v>-</v>
      </c>
      <c r="R13" s="66" t="str">
        <f t="shared" si="7"/>
        <v>-</v>
      </c>
      <c r="S13" s="66" t="str">
        <f t="shared" si="8"/>
        <v>-</v>
      </c>
      <c r="T13" s="66" t="str">
        <f t="shared" si="9"/>
        <v>-</v>
      </c>
      <c r="U13" s="66" t="str">
        <f t="shared" si="10"/>
        <v>-</v>
      </c>
      <c r="V13" s="37">
        <f t="shared" si="11"/>
        <v>31369</v>
      </c>
      <c r="W13" s="38">
        <f t="shared" si="12"/>
        <v>4.9107750880977616E-2</v>
      </c>
      <c r="X13" s="37">
        <f>County!P669</f>
        <v>303705</v>
      </c>
      <c r="Y13" s="38">
        <f t="shared" si="13"/>
        <v>0.47544612455951119</v>
      </c>
      <c r="Z13" s="37">
        <f>County!Q669</f>
        <v>0</v>
      </c>
      <c r="AA13" s="38">
        <f t="shared" si="14"/>
        <v>0</v>
      </c>
      <c r="AB13" s="61">
        <f>County!R669</f>
        <v>335074</v>
      </c>
      <c r="AC13" s="38">
        <f t="shared" si="15"/>
        <v>0.52455387544048881</v>
      </c>
      <c r="AD13" s="37">
        <f>County!S669</f>
        <v>0</v>
      </c>
      <c r="AE13" s="38">
        <f t="shared" si="16"/>
        <v>0</v>
      </c>
      <c r="AF13" s="37">
        <f>County!T669</f>
        <v>0</v>
      </c>
      <c r="AG13" s="38">
        <f t="shared" si="17"/>
        <v>0</v>
      </c>
      <c r="AH13" s="61">
        <f>County!U669</f>
        <v>0</v>
      </c>
      <c r="AI13" s="62">
        <f t="shared" si="18"/>
        <v>0</v>
      </c>
      <c r="AJ13" s="61">
        <f>County!V669</f>
        <v>0</v>
      </c>
      <c r="AK13" s="62">
        <f t="shared" si="19"/>
        <v>0</v>
      </c>
      <c r="AL13" s="61">
        <f>County!W669</f>
        <v>0</v>
      </c>
      <c r="AM13" s="38">
        <f t="shared" si="20"/>
        <v>0</v>
      </c>
      <c r="AN13" s="37">
        <f>County!X669</f>
        <v>0</v>
      </c>
      <c r="AO13" s="38">
        <f t="shared" si="21"/>
        <v>0</v>
      </c>
      <c r="AP13" s="61">
        <f>County!Y669</f>
        <v>0</v>
      </c>
      <c r="AQ13" s="38">
        <f t="shared" si="22"/>
        <v>0</v>
      </c>
      <c r="AR13" s="37">
        <f>County!Z669</f>
        <v>0</v>
      </c>
      <c r="AS13" s="38">
        <f t="shared" si="23"/>
        <v>0</v>
      </c>
      <c r="AT13" s="37">
        <f>County!AA669</f>
        <v>0</v>
      </c>
      <c r="AU13" s="38">
        <f t="shared" si="24"/>
        <v>0</v>
      </c>
      <c r="AV13" s="37">
        <f>County!AB669</f>
        <v>0</v>
      </c>
      <c r="AW13" s="38">
        <f t="shared" si="25"/>
        <v>0</v>
      </c>
      <c r="AX13" s="37">
        <f>County!AC669</f>
        <v>0</v>
      </c>
      <c r="AY13" s="38">
        <f t="shared" si="26"/>
        <v>0</v>
      </c>
      <c r="AZ13" s="37">
        <f>County!AD669</f>
        <v>0</v>
      </c>
      <c r="BA13" s="38">
        <f t="shared" si="27"/>
        <v>0</v>
      </c>
      <c r="BB13" s="37">
        <f>County!AE669</f>
        <v>0</v>
      </c>
      <c r="BC13" s="38">
        <f t="shared" si="28"/>
        <v>0</v>
      </c>
      <c r="BD13" s="37">
        <f>County!AF669</f>
        <v>0</v>
      </c>
      <c r="BE13" s="38">
        <f t="shared" si="29"/>
        <v>0</v>
      </c>
      <c r="BF13" s="37">
        <f>County!AG669</f>
        <v>0</v>
      </c>
      <c r="BG13" s="38">
        <f t="shared" si="30"/>
        <v>0</v>
      </c>
      <c r="BH13" s="37">
        <f>County!AH669</f>
        <v>0</v>
      </c>
      <c r="BI13" s="38">
        <f t="shared" si="31"/>
        <v>0</v>
      </c>
      <c r="BJ13" s="46"/>
      <c r="BK13" s="34" t="str">
        <f t="shared" si="33"/>
        <v>Indiana</v>
      </c>
      <c r="BL13" s="34" t="s">
        <v>298</v>
      </c>
      <c r="BN13" s="35">
        <f>RANK(AD13,(X13:AC13,AD13:AK13,AN13:BI13))</f>
        <v>5</v>
      </c>
      <c r="BO13" s="35">
        <f>RANK(AF13,(X13:AC13,AD13:AK13,AN13:BI13))</f>
        <v>5</v>
      </c>
      <c r="BP13" s="35">
        <f>RANK(AJ13,(X13:AC13,AD13:AK13,AN13:BI13))</f>
        <v>5</v>
      </c>
      <c r="BQ13" s="35">
        <f>RANK(AH13,(X13:AC13,AD13:AK13,AN13:BI13))</f>
        <v>5</v>
      </c>
      <c r="BS13" s="34">
        <v>18</v>
      </c>
      <c r="BT13" s="34" t="s">
        <v>3208</v>
      </c>
      <c r="BU13" s="122">
        <v>41031</v>
      </c>
      <c r="BV13" s="34">
        <v>0</v>
      </c>
      <c r="BW13" s="34">
        <v>2</v>
      </c>
      <c r="BX13" s="34">
        <v>92</v>
      </c>
      <c r="BY13" s="34">
        <v>83</v>
      </c>
      <c r="BZ13" s="34">
        <v>11</v>
      </c>
      <c r="CA13" s="34">
        <v>15</v>
      </c>
      <c r="CC13" s="34">
        <v>9</v>
      </c>
      <c r="CD13" s="34" t="s">
        <v>3313</v>
      </c>
    </row>
    <row r="14" spans="1:82" s="34" customFormat="1">
      <c r="A14" s="34" t="s">
        <v>2388</v>
      </c>
      <c r="B14" s="112">
        <f t="shared" si="32"/>
        <v>61</v>
      </c>
      <c r="C14" s="37">
        <f t="shared" si="1"/>
        <v>454565</v>
      </c>
      <c r="D14" s="37">
        <f>SUM('Cong Dist'!E204:E210)</f>
        <v>28</v>
      </c>
      <c r="E14" s="36"/>
      <c r="F14" s="37">
        <f>SUM('Cong Dist'!G204:G210)</f>
        <v>27</v>
      </c>
      <c r="G14" s="36"/>
      <c r="H14" s="36"/>
      <c r="I14" s="36"/>
      <c r="J14" s="36"/>
      <c r="K14" s="36"/>
      <c r="L14" s="36"/>
      <c r="M14" s="66">
        <f t="shared" si="2"/>
        <v>1</v>
      </c>
      <c r="N14" s="66" t="str">
        <f t="shared" si="3"/>
        <v>-</v>
      </c>
      <c r="O14" s="66">
        <f t="shared" si="4"/>
        <v>2</v>
      </c>
      <c r="P14" s="66">
        <f t="shared" si="5"/>
        <v>4</v>
      </c>
      <c r="Q14" s="66" t="str">
        <f t="shared" si="6"/>
        <v>-</v>
      </c>
      <c r="R14" s="66" t="str">
        <f t="shared" si="7"/>
        <v>-</v>
      </c>
      <c r="S14" s="66" t="str">
        <f t="shared" si="8"/>
        <v>-</v>
      </c>
      <c r="T14" s="66" t="str">
        <f t="shared" si="9"/>
        <v>-</v>
      </c>
      <c r="U14" s="66">
        <f t="shared" si="10"/>
        <v>5</v>
      </c>
      <c r="V14" s="37">
        <f t="shared" si="11"/>
        <v>1911</v>
      </c>
      <c r="W14" s="38">
        <f t="shared" si="12"/>
        <v>4.2040192271732314E-3</v>
      </c>
      <c r="X14" s="37">
        <f>County!P791</f>
        <v>212534</v>
      </c>
      <c r="Y14" s="38">
        <f t="shared" si="13"/>
        <v>0.46755469514810866</v>
      </c>
      <c r="Z14" s="37">
        <f>County!Q791</f>
        <v>0</v>
      </c>
      <c r="AA14" s="38">
        <f t="shared" si="14"/>
        <v>0</v>
      </c>
      <c r="AB14" s="37">
        <f>County!R791</f>
        <v>210623</v>
      </c>
      <c r="AC14" s="38">
        <f t="shared" si="15"/>
        <v>0.46335067592093537</v>
      </c>
      <c r="AD14" s="37">
        <f>County!S791</f>
        <v>5713</v>
      </c>
      <c r="AE14" s="38">
        <f t="shared" si="16"/>
        <v>1.2568059573438341E-2</v>
      </c>
      <c r="AF14" s="37">
        <f>County!T791</f>
        <v>0</v>
      </c>
      <c r="AG14" s="38">
        <f t="shared" si="17"/>
        <v>0</v>
      </c>
      <c r="AH14" s="61">
        <f>County!U791</f>
        <v>0</v>
      </c>
      <c r="AI14" s="62">
        <f t="shared" si="18"/>
        <v>0</v>
      </c>
      <c r="AJ14" s="61">
        <f>County!V791</f>
        <v>0</v>
      </c>
      <c r="AK14" s="62">
        <f t="shared" si="19"/>
        <v>0</v>
      </c>
      <c r="AL14" s="61">
        <f>County!W791</f>
        <v>0</v>
      </c>
      <c r="AM14" s="38">
        <f t="shared" si="20"/>
        <v>0</v>
      </c>
      <c r="AN14" s="37">
        <f>County!X791</f>
        <v>24101</v>
      </c>
      <c r="AO14" s="38">
        <f t="shared" si="21"/>
        <v>5.3019920143433832E-2</v>
      </c>
      <c r="AP14" s="37">
        <f>County!Y791</f>
        <v>0</v>
      </c>
      <c r="AQ14" s="38">
        <f t="shared" si="22"/>
        <v>0</v>
      </c>
      <c r="AR14" s="37">
        <f>County!Z791</f>
        <v>0</v>
      </c>
      <c r="AS14" s="38">
        <f t="shared" si="23"/>
        <v>0</v>
      </c>
      <c r="AT14" s="37">
        <f>County!AA791</f>
        <v>0</v>
      </c>
      <c r="AU14" s="38">
        <f t="shared" si="24"/>
        <v>0</v>
      </c>
      <c r="AV14" s="37">
        <f>County!AB791</f>
        <v>0</v>
      </c>
      <c r="AW14" s="38">
        <f t="shared" si="25"/>
        <v>0</v>
      </c>
      <c r="AX14" s="37">
        <f>County!AC791</f>
        <v>1594</v>
      </c>
      <c r="AY14" s="38">
        <f t="shared" si="26"/>
        <v>3.5066492140837942E-3</v>
      </c>
      <c r="AZ14" s="37">
        <f>County!AD791</f>
        <v>0</v>
      </c>
      <c r="BA14" s="38">
        <f t="shared" si="27"/>
        <v>0</v>
      </c>
      <c r="BB14" s="37">
        <f>County!AE791</f>
        <v>0</v>
      </c>
      <c r="BC14" s="38">
        <f t="shared" si="28"/>
        <v>0</v>
      </c>
      <c r="BD14" s="37">
        <f>County!AF791</f>
        <v>0</v>
      </c>
      <c r="BE14" s="38">
        <f t="shared" si="29"/>
        <v>0</v>
      </c>
      <c r="BF14" s="37">
        <f>County!AG791</f>
        <v>0</v>
      </c>
      <c r="BG14" s="38">
        <f t="shared" si="30"/>
        <v>0</v>
      </c>
      <c r="BH14" s="37">
        <f>County!AH791</f>
        <v>0</v>
      </c>
      <c r="BI14" s="38">
        <f t="shared" si="31"/>
        <v>0</v>
      </c>
      <c r="BJ14" s="46"/>
      <c r="BK14" s="34" t="str">
        <f t="shared" si="33"/>
        <v>Kentucky</v>
      </c>
      <c r="BL14" s="34" t="s">
        <v>479</v>
      </c>
      <c r="BN14" s="35">
        <f>RANK(AD14,(X14:AC14,AD14:AK14,AN14:BI14))</f>
        <v>4</v>
      </c>
      <c r="BO14" s="35">
        <f>RANK(AF14,(X14:AC14,AD14:AK14,AN14:BI14))</f>
        <v>11</v>
      </c>
      <c r="BP14" s="35">
        <f>RANK(AJ14,(X14:AC14,AD14:AK14,AN14:BI14))</f>
        <v>11</v>
      </c>
      <c r="BQ14" s="35">
        <f>RANK(AH14,(X14:AC14,AD14:AK14,AN14:BI14))</f>
        <v>11</v>
      </c>
      <c r="BS14" s="34">
        <v>21</v>
      </c>
      <c r="BT14" s="34" t="s">
        <v>3208</v>
      </c>
      <c r="BU14" s="122">
        <v>41045</v>
      </c>
      <c r="BV14" s="34">
        <v>0</v>
      </c>
      <c r="BW14" s="34">
        <v>0</v>
      </c>
      <c r="BX14" s="34">
        <v>61</v>
      </c>
      <c r="BY14" s="34">
        <v>55</v>
      </c>
      <c r="BZ14" s="34">
        <v>11</v>
      </c>
      <c r="CA14" s="34">
        <v>15</v>
      </c>
    </row>
    <row r="15" spans="1:82" s="34" customFormat="1">
      <c r="A15" s="34" t="s">
        <v>885</v>
      </c>
      <c r="B15" s="112">
        <f t="shared" si="32"/>
        <v>58</v>
      </c>
      <c r="C15" s="37">
        <f t="shared" si="1"/>
        <v>311776</v>
      </c>
      <c r="D15" s="37">
        <f>SUM('Cong Dist'!E212:E219)</f>
        <v>37</v>
      </c>
      <c r="E15" s="36"/>
      <c r="F15" s="37">
        <f>SUM('Cong Dist'!G212:G219)</f>
        <v>14</v>
      </c>
      <c r="G15" s="36"/>
      <c r="H15" s="36"/>
      <c r="I15" s="36"/>
      <c r="J15" s="36"/>
      <c r="K15" s="36"/>
      <c r="L15" s="36"/>
      <c r="M15" s="66">
        <f t="shared" si="2"/>
        <v>1</v>
      </c>
      <c r="N15" s="66" t="str">
        <f t="shared" si="3"/>
        <v>-</v>
      </c>
      <c r="O15" s="66">
        <f t="shared" si="4"/>
        <v>2</v>
      </c>
      <c r="P15" s="66">
        <f t="shared" si="5"/>
        <v>4</v>
      </c>
      <c r="Q15" s="66" t="str">
        <f t="shared" si="6"/>
        <v>-</v>
      </c>
      <c r="R15" s="66" t="str">
        <f t="shared" si="7"/>
        <v>-</v>
      </c>
      <c r="S15" s="66">
        <f t="shared" si="8"/>
        <v>5</v>
      </c>
      <c r="T15" s="66">
        <f t="shared" si="9"/>
        <v>8</v>
      </c>
      <c r="U15" s="66">
        <f t="shared" si="10"/>
        <v>7</v>
      </c>
      <c r="V15" s="37">
        <f t="shared" si="11"/>
        <v>149457</v>
      </c>
      <c r="W15" s="38">
        <f t="shared" si="12"/>
        <v>0.47937301139279481</v>
      </c>
      <c r="X15" s="37">
        <f>County!P857</f>
        <v>221733</v>
      </c>
      <c r="Y15" s="38">
        <f t="shared" si="13"/>
        <v>0.71119329262034281</v>
      </c>
      <c r="Z15" s="37">
        <f>County!Q857</f>
        <v>0</v>
      </c>
      <c r="AA15" s="38">
        <f t="shared" si="14"/>
        <v>0</v>
      </c>
      <c r="AB15" s="37">
        <f>County!R857</f>
        <v>72276</v>
      </c>
      <c r="AC15" s="38">
        <f t="shared" si="15"/>
        <v>0.23182028122754797</v>
      </c>
      <c r="AD15" s="37">
        <f>County!S857</f>
        <v>2550</v>
      </c>
      <c r="AE15" s="38">
        <f t="shared" si="16"/>
        <v>8.1789489890177567E-3</v>
      </c>
      <c r="AF15" s="37">
        <f>County!T857</f>
        <v>0</v>
      </c>
      <c r="AG15" s="38">
        <f t="shared" si="17"/>
        <v>0</v>
      </c>
      <c r="AH15" s="61">
        <f>County!U857</f>
        <v>0</v>
      </c>
      <c r="AI15" s="62">
        <f t="shared" si="18"/>
        <v>0</v>
      </c>
      <c r="AJ15" s="61">
        <f>County!V857</f>
        <v>1423</v>
      </c>
      <c r="AK15" s="62">
        <f t="shared" si="19"/>
        <v>4.5641742789695166E-3</v>
      </c>
      <c r="AL15" s="61">
        <f>County!W857</f>
        <v>993</v>
      </c>
      <c r="AM15" s="38">
        <f t="shared" si="20"/>
        <v>3.1849789592527968E-3</v>
      </c>
      <c r="AN15" s="37">
        <f>County!X857</f>
        <v>0</v>
      </c>
      <c r="AO15" s="38">
        <f t="shared" si="21"/>
        <v>0</v>
      </c>
      <c r="AP15" s="37">
        <f>County!Y857</f>
        <v>0</v>
      </c>
      <c r="AQ15" s="38">
        <f t="shared" si="22"/>
        <v>0</v>
      </c>
      <c r="AR15" s="37">
        <f>County!Z857</f>
        <v>10103</v>
      </c>
      <c r="AS15" s="38">
        <f t="shared" si="23"/>
        <v>3.2404675151390741E-2</v>
      </c>
      <c r="AT15" s="37">
        <f>County!AA857</f>
        <v>1357</v>
      </c>
      <c r="AU15" s="38">
        <f t="shared" si="24"/>
        <v>4.3524838345478803E-3</v>
      </c>
      <c r="AV15" s="37">
        <f>County!AB857</f>
        <v>0</v>
      </c>
      <c r="AW15" s="38">
        <f t="shared" si="25"/>
        <v>0</v>
      </c>
      <c r="AX15" s="37">
        <f>County!AC857</f>
        <v>1341</v>
      </c>
      <c r="AY15" s="38">
        <f t="shared" si="26"/>
        <v>4.3011649389305146E-3</v>
      </c>
      <c r="AZ15" s="37">
        <f>County!AD857</f>
        <v>0</v>
      </c>
      <c r="BA15" s="38">
        <f t="shared" si="27"/>
        <v>0</v>
      </c>
      <c r="BB15" s="37">
        <f>County!AE857</f>
        <v>0</v>
      </c>
      <c r="BC15" s="38">
        <f t="shared" si="28"/>
        <v>0</v>
      </c>
      <c r="BD15" s="37">
        <f>County!AF857</f>
        <v>0</v>
      </c>
      <c r="BE15" s="38">
        <f t="shared" si="29"/>
        <v>0</v>
      </c>
      <c r="BF15" s="37">
        <f>County!AG857</f>
        <v>0</v>
      </c>
      <c r="BG15" s="38">
        <f t="shared" si="30"/>
        <v>0</v>
      </c>
      <c r="BH15" s="37">
        <f>County!AH857</f>
        <v>0</v>
      </c>
      <c r="BI15" s="38">
        <f t="shared" si="31"/>
        <v>0</v>
      </c>
      <c r="BJ15" s="46"/>
      <c r="BK15" s="34" t="str">
        <f t="shared" si="33"/>
        <v>Louisiana</v>
      </c>
      <c r="BL15" s="34" t="s">
        <v>886</v>
      </c>
      <c r="BN15" s="35">
        <f>RANK(AD15,(X15:AC15,AD15:AK15,AN15:BI15))</f>
        <v>4</v>
      </c>
      <c r="BO15" s="35">
        <f>RANK(AF15,(X15:AC15,AD15:AK15,AN15:BI15))</f>
        <v>15</v>
      </c>
      <c r="BP15" s="35">
        <f>RANK(AJ15,(X15:AC15,AD15:AK15,AN15:BI15))</f>
        <v>5</v>
      </c>
      <c r="BQ15" s="35">
        <f>RANK(AH15,(X15:AC15,AD15:AK15,AN15:BI15))</f>
        <v>15</v>
      </c>
      <c r="BS15" s="34">
        <v>22</v>
      </c>
      <c r="BT15" s="34" t="s">
        <v>3208</v>
      </c>
      <c r="BU15" s="122">
        <v>40972</v>
      </c>
      <c r="BV15" s="34">
        <v>0</v>
      </c>
      <c r="BW15" s="34">
        <v>0</v>
      </c>
      <c r="BX15" s="34">
        <v>58</v>
      </c>
      <c r="BY15" s="34">
        <v>51</v>
      </c>
      <c r="BZ15" s="34">
        <v>11</v>
      </c>
      <c r="CA15" s="34">
        <v>15</v>
      </c>
      <c r="CC15" s="34" t="s">
        <v>3307</v>
      </c>
      <c r="CD15" s="34" t="s">
        <v>2627</v>
      </c>
    </row>
    <row r="16" spans="1:82" s="34" customFormat="1">
      <c r="A16" s="34" t="s">
        <v>2469</v>
      </c>
      <c r="B16" s="112">
        <f t="shared" si="32"/>
        <v>118</v>
      </c>
      <c r="C16" s="37">
        <f t="shared" si="1"/>
        <v>916763</v>
      </c>
      <c r="D16" s="37">
        <f>SUM('Cong Dist'!E225:E233)</f>
        <v>61</v>
      </c>
      <c r="E16" s="37"/>
      <c r="F16" s="37">
        <f>SUM('Cong Dist'!G225:G233)</f>
        <v>34</v>
      </c>
      <c r="G16" s="37"/>
      <c r="H16" s="37"/>
      <c r="I16" s="36"/>
      <c r="J16" s="36"/>
      <c r="K16" s="36"/>
      <c r="L16" s="36"/>
      <c r="M16" s="66">
        <f t="shared" si="2"/>
        <v>1</v>
      </c>
      <c r="N16" s="66" t="str">
        <f t="shared" si="3"/>
        <v>-</v>
      </c>
      <c r="O16" s="66">
        <f t="shared" si="4"/>
        <v>2</v>
      </c>
      <c r="P16" s="66" t="str">
        <f t="shared" si="5"/>
        <v>-</v>
      </c>
      <c r="Q16" s="66" t="str">
        <f t="shared" si="6"/>
        <v>-</v>
      </c>
      <c r="R16" s="66" t="str">
        <f t="shared" si="7"/>
        <v>-</v>
      </c>
      <c r="S16" s="66" t="str">
        <f t="shared" si="8"/>
        <v>-</v>
      </c>
      <c r="T16" s="66" t="str">
        <f t="shared" si="9"/>
        <v>-</v>
      </c>
      <c r="U16" s="66">
        <f t="shared" si="10"/>
        <v>4</v>
      </c>
      <c r="V16" s="37">
        <f t="shared" si="11"/>
        <v>263252</v>
      </c>
      <c r="W16" s="38">
        <f t="shared" si="12"/>
        <v>0.28715382274371892</v>
      </c>
      <c r="X16" s="37">
        <f>County!P883</f>
        <v>573242</v>
      </c>
      <c r="Y16" s="38">
        <f t="shared" si="13"/>
        <v>0.62528919688076412</v>
      </c>
      <c r="Z16" s="37">
        <f>County!Q883</f>
        <v>0</v>
      </c>
      <c r="AA16" s="38">
        <f t="shared" si="14"/>
        <v>0</v>
      </c>
      <c r="AB16" s="37">
        <f>County!R883</f>
        <v>309990</v>
      </c>
      <c r="AC16" s="38">
        <f t="shared" si="15"/>
        <v>0.33813537413704525</v>
      </c>
      <c r="AD16" s="37">
        <f>County!S883</f>
        <v>0</v>
      </c>
      <c r="AE16" s="38">
        <f t="shared" si="16"/>
        <v>0</v>
      </c>
      <c r="AF16" s="37">
        <f>County!T883</f>
        <v>0</v>
      </c>
      <c r="AG16" s="38">
        <f t="shared" si="17"/>
        <v>0</v>
      </c>
      <c r="AH16" s="37">
        <f>County!U883</f>
        <v>0</v>
      </c>
      <c r="AI16" s="38">
        <f t="shared" si="18"/>
        <v>0</v>
      </c>
      <c r="AJ16" s="61">
        <f>County!V883</f>
        <v>0</v>
      </c>
      <c r="AK16" s="38">
        <f t="shared" si="19"/>
        <v>0</v>
      </c>
      <c r="AL16" s="61">
        <f>County!W883</f>
        <v>0</v>
      </c>
      <c r="AM16" s="38">
        <f t="shared" si="20"/>
        <v>0</v>
      </c>
      <c r="AN16" s="37">
        <f>County!X883</f>
        <v>29949</v>
      </c>
      <c r="AO16" s="38">
        <f t="shared" si="21"/>
        <v>3.2668203232460301E-2</v>
      </c>
      <c r="AP16" s="37">
        <f>County!Y883</f>
        <v>0</v>
      </c>
      <c r="AQ16" s="38">
        <f t="shared" si="22"/>
        <v>0</v>
      </c>
      <c r="AR16" s="37">
        <f>County!Z883</f>
        <v>0</v>
      </c>
      <c r="AS16" s="38">
        <f t="shared" si="23"/>
        <v>0</v>
      </c>
      <c r="AT16" s="37">
        <f>County!AA883</f>
        <v>0</v>
      </c>
      <c r="AU16" s="38">
        <f t="shared" si="24"/>
        <v>0</v>
      </c>
      <c r="AV16" s="37">
        <f>County!AB883</f>
        <v>0</v>
      </c>
      <c r="AW16" s="38">
        <f t="shared" si="25"/>
        <v>0</v>
      </c>
      <c r="AX16" s="37">
        <f>County!AC883</f>
        <v>3582</v>
      </c>
      <c r="AY16" s="38">
        <f t="shared" si="26"/>
        <v>3.9072257497303007E-3</v>
      </c>
      <c r="AZ16" s="37">
        <f>County!AD883</f>
        <v>0</v>
      </c>
      <c r="BA16" s="38">
        <f t="shared" si="27"/>
        <v>0</v>
      </c>
      <c r="BB16" s="37">
        <f>County!AE883</f>
        <v>0</v>
      </c>
      <c r="BC16" s="38">
        <f t="shared" si="28"/>
        <v>0</v>
      </c>
      <c r="BD16" s="37">
        <f>County!AF883</f>
        <v>0</v>
      </c>
      <c r="BE16" s="38">
        <f t="shared" si="29"/>
        <v>0</v>
      </c>
      <c r="BF16" s="37">
        <f>County!AG883</f>
        <v>0</v>
      </c>
      <c r="BG16" s="38">
        <f t="shared" si="30"/>
        <v>0</v>
      </c>
      <c r="BH16" s="37">
        <f>County!AH883</f>
        <v>0</v>
      </c>
      <c r="BI16" s="38">
        <f t="shared" si="31"/>
        <v>0</v>
      </c>
      <c r="BJ16" s="46"/>
      <c r="BK16" s="34" t="str">
        <f t="shared" si="33"/>
        <v>Maryland</v>
      </c>
      <c r="BL16" s="34" t="s">
        <v>2613</v>
      </c>
      <c r="BN16" s="35">
        <f>RANK(AD16,(X16:AC16,AD16:AK16,AN16:BI16))</f>
        <v>9</v>
      </c>
      <c r="BO16" s="35">
        <f>RANK(AF16,(X16:AC16,AD16:AK16,AN16:BI16))</f>
        <v>9</v>
      </c>
      <c r="BP16" s="35">
        <f>RANK(AJ16,(X16:AC16,AD16:AK16,AN16:BI16))</f>
        <v>9</v>
      </c>
      <c r="BQ16" s="35">
        <f>RANK(AH16,(X16:AC16,AD16:AK16,AN16:BI16))</f>
        <v>9</v>
      </c>
      <c r="BS16" s="34">
        <v>24</v>
      </c>
      <c r="BT16" s="34" t="s">
        <v>3208</v>
      </c>
      <c r="BU16" s="122">
        <v>41024</v>
      </c>
      <c r="BV16" s="34">
        <v>0</v>
      </c>
      <c r="BW16" s="34">
        <v>0</v>
      </c>
      <c r="BX16" s="34">
        <v>118</v>
      </c>
      <c r="BY16" s="34">
        <v>95</v>
      </c>
      <c r="BZ16" s="34">
        <v>11</v>
      </c>
      <c r="CA16" s="34">
        <v>15</v>
      </c>
      <c r="CC16" s="34">
        <v>0</v>
      </c>
      <c r="CD16" s="34" t="s">
        <v>3311</v>
      </c>
    </row>
    <row r="17" spans="1:83" s="34" customFormat="1">
      <c r="A17" s="34" t="s">
        <v>2548</v>
      </c>
      <c r="B17" s="112">
        <f t="shared" si="32"/>
        <v>116</v>
      </c>
      <c r="C17" s="37">
        <f t="shared" si="1"/>
        <v>1215970</v>
      </c>
      <c r="D17" s="37">
        <f>SUM('Cong Dist'!E235:E244)</f>
        <v>45</v>
      </c>
      <c r="E17" s="36"/>
      <c r="F17" s="37">
        <f>SUM('Cong Dist'!G235:G244)</f>
        <v>45</v>
      </c>
      <c r="G17" s="36"/>
      <c r="H17" s="36"/>
      <c r="I17" s="36"/>
      <c r="J17" s="36"/>
      <c r="K17" s="36"/>
      <c r="L17" s="36"/>
      <c r="M17" s="66">
        <f t="shared" si="2"/>
        <v>1</v>
      </c>
      <c r="N17" s="66" t="str">
        <f t="shared" si="3"/>
        <v>-</v>
      </c>
      <c r="O17" s="66">
        <f t="shared" si="4"/>
        <v>2</v>
      </c>
      <c r="P17" s="66">
        <f t="shared" si="5"/>
        <v>5</v>
      </c>
      <c r="Q17" s="66" t="str">
        <f t="shared" si="6"/>
        <v>-</v>
      </c>
      <c r="R17" s="66" t="str">
        <f t="shared" si="7"/>
        <v>-</v>
      </c>
      <c r="S17" s="66" t="str">
        <f t="shared" si="8"/>
        <v>-</v>
      </c>
      <c r="T17" s="66" t="str">
        <f t="shared" si="9"/>
        <v>-</v>
      </c>
      <c r="U17" s="66">
        <f t="shared" si="10"/>
        <v>6</v>
      </c>
      <c r="V17" s="37">
        <f t="shared" si="11"/>
        <v>17019</v>
      </c>
      <c r="W17" s="38">
        <f t="shared" si="12"/>
        <v>1.3996233459707064E-2</v>
      </c>
      <c r="X17" s="37">
        <f>County!P899</f>
        <v>606822</v>
      </c>
      <c r="Y17" s="38">
        <f t="shared" si="13"/>
        <v>0.49904356192998184</v>
      </c>
      <c r="Z17" s="37">
        <f>County!Q899</f>
        <v>0</v>
      </c>
      <c r="AA17" s="38">
        <f t="shared" si="14"/>
        <v>0</v>
      </c>
      <c r="AB17" s="37">
        <f>County!R899</f>
        <v>589803</v>
      </c>
      <c r="AC17" s="38">
        <f t="shared" si="15"/>
        <v>0.48504732847027476</v>
      </c>
      <c r="AD17" s="37">
        <f>County!S899</f>
        <v>4783</v>
      </c>
      <c r="AE17" s="38">
        <f t="shared" si="16"/>
        <v>3.9334852011151588E-3</v>
      </c>
      <c r="AF17" s="37">
        <f>County!T899</f>
        <v>0</v>
      </c>
      <c r="AG17" s="38">
        <f t="shared" si="17"/>
        <v>0</v>
      </c>
      <c r="AH17" s="37">
        <f>County!U899</f>
        <v>0</v>
      </c>
      <c r="AI17" s="38">
        <f t="shared" si="18"/>
        <v>0</v>
      </c>
      <c r="AJ17" s="37">
        <f>County!V899</f>
        <v>0</v>
      </c>
      <c r="AK17" s="38">
        <f t="shared" si="19"/>
        <v>0</v>
      </c>
      <c r="AL17" s="61">
        <f>County!W899</f>
        <v>0</v>
      </c>
      <c r="AM17" s="38">
        <f t="shared" si="20"/>
        <v>0</v>
      </c>
      <c r="AN17" s="37">
        <f>County!X899</f>
        <v>8090</v>
      </c>
      <c r="AO17" s="38">
        <f t="shared" si="21"/>
        <v>6.6531246659045865E-3</v>
      </c>
      <c r="AP17" s="37">
        <f>County!Y899</f>
        <v>4927</v>
      </c>
      <c r="AQ17" s="38">
        <f t="shared" si="22"/>
        <v>4.0519091753908401E-3</v>
      </c>
      <c r="AR17" s="37">
        <f>County!Z899</f>
        <v>0</v>
      </c>
      <c r="AS17" s="38">
        <f t="shared" si="23"/>
        <v>0</v>
      </c>
      <c r="AT17" s="37">
        <f>County!AA899</f>
        <v>0</v>
      </c>
      <c r="AU17" s="38">
        <f t="shared" si="24"/>
        <v>0</v>
      </c>
      <c r="AV17" s="37">
        <f>County!AB899</f>
        <v>0</v>
      </c>
      <c r="AW17" s="38">
        <f t="shared" si="25"/>
        <v>0</v>
      </c>
      <c r="AX17" s="37">
        <f>County!AC899</f>
        <v>1545</v>
      </c>
      <c r="AY17" s="38">
        <f t="shared" si="26"/>
        <v>1.270590557332829E-3</v>
      </c>
      <c r="AZ17" s="37">
        <f>County!AD899</f>
        <v>0</v>
      </c>
      <c r="BA17" s="38">
        <f t="shared" si="27"/>
        <v>0</v>
      </c>
      <c r="BB17" s="37">
        <f>County!AE899</f>
        <v>0</v>
      </c>
      <c r="BC17" s="38">
        <f t="shared" si="28"/>
        <v>0</v>
      </c>
      <c r="BD17" s="37">
        <f>County!AF899</f>
        <v>0</v>
      </c>
      <c r="BE17" s="38">
        <f t="shared" si="29"/>
        <v>0</v>
      </c>
      <c r="BF17" s="37">
        <f>County!AG899</f>
        <v>0</v>
      </c>
      <c r="BG17" s="38">
        <f t="shared" si="30"/>
        <v>0</v>
      </c>
      <c r="BH17" s="37">
        <f>County!AH899</f>
        <v>0</v>
      </c>
      <c r="BI17" s="38">
        <f t="shared" si="31"/>
        <v>0</v>
      </c>
      <c r="BJ17" s="46"/>
      <c r="BK17" s="34" t="str">
        <f t="shared" si="33"/>
        <v>Massachusetts</v>
      </c>
      <c r="BL17" s="34" t="s">
        <v>2332</v>
      </c>
      <c r="BN17" s="35">
        <f>RANK(AD17,(X17:AC17,AD17:AK17,AN17:BI17))</f>
        <v>5</v>
      </c>
      <c r="BO17" s="35">
        <f>RANK(AF17,(X17:AC17,AD17:AK17,AN17:BI17))</f>
        <v>13</v>
      </c>
      <c r="BP17" s="35">
        <f>RANK(AJ17,(X17:AC17,AD17:AK17,AN17:BI17))</f>
        <v>13</v>
      </c>
      <c r="BQ17" s="35">
        <f>RANK(AH17,(X17:AC17,AD17:AK17,AN17:BI17))</f>
        <v>13</v>
      </c>
      <c r="BS17" s="34">
        <v>25</v>
      </c>
      <c r="BT17" s="34" t="s">
        <v>3208</v>
      </c>
      <c r="BU17" s="122">
        <v>40968</v>
      </c>
      <c r="BV17" s="34">
        <v>0</v>
      </c>
      <c r="BW17" s="34">
        <v>1</v>
      </c>
      <c r="BX17" s="34">
        <v>116</v>
      </c>
      <c r="BY17" s="34">
        <v>91</v>
      </c>
      <c r="BZ17" s="34">
        <v>11</v>
      </c>
      <c r="CA17" s="34">
        <v>15</v>
      </c>
      <c r="CC17" s="34">
        <v>1</v>
      </c>
      <c r="CD17" s="34" t="s">
        <v>3309</v>
      </c>
    </row>
    <row r="18" spans="1:83" s="34" customFormat="1">
      <c r="A18" s="34" t="s">
        <v>737</v>
      </c>
      <c r="B18" s="112">
        <f t="shared" si="32"/>
        <v>148</v>
      </c>
      <c r="C18" s="37">
        <f t="shared" si="1"/>
        <v>1205552</v>
      </c>
      <c r="D18" s="37">
        <f>SUM('Cong Dist'!E246:E261)</f>
        <v>70</v>
      </c>
      <c r="E18" s="36"/>
      <c r="F18" s="37">
        <f>SUM('Cong Dist'!G246:G261)</f>
        <v>68</v>
      </c>
      <c r="G18" s="36"/>
      <c r="H18" s="36"/>
      <c r="I18" s="36"/>
      <c r="J18" s="36"/>
      <c r="K18" s="36"/>
      <c r="L18" s="36"/>
      <c r="M18" s="66">
        <f t="shared" si="2"/>
        <v>2</v>
      </c>
      <c r="N18" s="66" t="str">
        <f t="shared" si="3"/>
        <v>-</v>
      </c>
      <c r="O18" s="66">
        <f t="shared" si="4"/>
        <v>1</v>
      </c>
      <c r="P18" s="66">
        <f t="shared" si="5"/>
        <v>4</v>
      </c>
      <c r="Q18" s="66" t="str">
        <f t="shared" si="6"/>
        <v>-</v>
      </c>
      <c r="R18" s="66" t="str">
        <f t="shared" si="7"/>
        <v>-</v>
      </c>
      <c r="S18" s="66" t="str">
        <f t="shared" si="8"/>
        <v>-</v>
      </c>
      <c r="T18" s="66" t="str">
        <f t="shared" si="9"/>
        <v>-</v>
      </c>
      <c r="U18" s="66">
        <f t="shared" si="10"/>
        <v>5</v>
      </c>
      <c r="V18" s="37">
        <f t="shared" si="11"/>
        <v>17168</v>
      </c>
      <c r="W18" s="38">
        <f>V18/C18</f>
        <v>1.42407793276441E-2</v>
      </c>
      <c r="X18" s="37">
        <f>County!P984</f>
        <v>581775</v>
      </c>
      <c r="Y18" s="38">
        <f>X18/$C18</f>
        <v>0.48257976429054905</v>
      </c>
      <c r="Z18" s="37">
        <f>County!Q984</f>
        <v>0</v>
      </c>
      <c r="AA18" s="38">
        <f>Z18/$C18</f>
        <v>0</v>
      </c>
      <c r="AB18" s="37">
        <f>County!R984</f>
        <v>598943</v>
      </c>
      <c r="AC18" s="38">
        <f>AB18/$C18</f>
        <v>0.49682054361819317</v>
      </c>
      <c r="AD18" s="61">
        <f>County!S984</f>
        <v>2363</v>
      </c>
      <c r="AE18" s="38">
        <f>AD18/$C18</f>
        <v>1.9600979468326544E-3</v>
      </c>
      <c r="AF18" s="37">
        <f>County!T984</f>
        <v>0</v>
      </c>
      <c r="AG18" s="38">
        <f>AF18/$C18</f>
        <v>0</v>
      </c>
      <c r="AH18" s="37">
        <f>County!U984</f>
        <v>0</v>
      </c>
      <c r="AI18" s="38">
        <f>AH18/$C18</f>
        <v>0</v>
      </c>
      <c r="AJ18" s="37">
        <f>County!V984</f>
        <v>0</v>
      </c>
      <c r="AK18" s="38">
        <f>AJ18/$C18</f>
        <v>0</v>
      </c>
      <c r="AL18" s="61">
        <f>County!W984</f>
        <v>0</v>
      </c>
      <c r="AM18" s="38">
        <f>AL18/$C18</f>
        <v>0</v>
      </c>
      <c r="AN18" s="37">
        <f>County!X984</f>
        <v>21601</v>
      </c>
      <c r="AO18" s="38">
        <f>AN18/$C18</f>
        <v>1.7917933029848569E-2</v>
      </c>
      <c r="AP18" s="37">
        <f>County!Y984</f>
        <v>0</v>
      </c>
      <c r="AQ18" s="38">
        <f>AP18/$C18</f>
        <v>0</v>
      </c>
      <c r="AR18" s="37">
        <f>County!Z984</f>
        <v>0</v>
      </c>
      <c r="AS18" s="38">
        <f>AR18/$C18</f>
        <v>0</v>
      </c>
      <c r="AT18" s="37">
        <f>County!AA984</f>
        <v>0</v>
      </c>
      <c r="AU18" s="38">
        <f>AT18/$C18</f>
        <v>0</v>
      </c>
      <c r="AV18" s="37">
        <f>County!AB984</f>
        <v>0</v>
      </c>
      <c r="AW18" s="38">
        <f>AV18/$C18</f>
        <v>0</v>
      </c>
      <c r="AX18" s="37">
        <f>County!AC984</f>
        <v>870</v>
      </c>
      <c r="AY18" s="38">
        <f t="shared" si="26"/>
        <v>7.2166111457655914E-4</v>
      </c>
      <c r="AZ18" s="37">
        <f>County!AD984</f>
        <v>0</v>
      </c>
      <c r="BA18" s="38">
        <f>AZ18/$C18</f>
        <v>0</v>
      </c>
      <c r="BB18" s="37">
        <f>County!AE984</f>
        <v>0</v>
      </c>
      <c r="BC18" s="38">
        <f>BB18/$C18</f>
        <v>0</v>
      </c>
      <c r="BD18" s="37">
        <f>County!AF984</f>
        <v>0</v>
      </c>
      <c r="BE18" s="38">
        <f>BD18/$C18</f>
        <v>0</v>
      </c>
      <c r="BF18" s="37">
        <f>County!AG984</f>
        <v>0</v>
      </c>
      <c r="BG18" s="38">
        <f>BF18/$C18</f>
        <v>0</v>
      </c>
      <c r="BH18" s="37">
        <f>County!AH984</f>
        <v>0</v>
      </c>
      <c r="BI18" s="38">
        <f>BH18/$C18</f>
        <v>0</v>
      </c>
      <c r="BJ18" s="46"/>
      <c r="BK18" s="34" t="str">
        <f>A18</f>
        <v>Michigan</v>
      </c>
      <c r="BL18" s="34" t="s">
        <v>3268</v>
      </c>
      <c r="BN18" s="35">
        <f>RANK(AD18,(X18:AC18,AD18:AK18,AN18:BI18))</f>
        <v>4</v>
      </c>
      <c r="BO18" s="35">
        <f>RANK(AF18,(X18:AC18,AD18:AK18,AN18:BI18))</f>
        <v>11</v>
      </c>
      <c r="BP18" s="35">
        <f>RANK(AJ18,(X18:AC18,AD18:AK18,AN18:BI18))</f>
        <v>11</v>
      </c>
      <c r="BQ18" s="35">
        <f>RANK(AH18,(X18:AC18,AD18:AK18,AN18:BI18))</f>
        <v>11</v>
      </c>
      <c r="BS18" s="34">
        <v>26</v>
      </c>
      <c r="BT18" s="34" t="s">
        <v>3208</v>
      </c>
      <c r="BU18" s="122">
        <v>40975</v>
      </c>
      <c r="BV18" s="34">
        <v>0</v>
      </c>
      <c r="BW18" s="34">
        <v>2</v>
      </c>
      <c r="BX18" s="34">
        <v>148</v>
      </c>
      <c r="BY18" s="34">
        <v>130</v>
      </c>
      <c r="BZ18" s="34">
        <v>11</v>
      </c>
      <c r="CA18" s="34">
        <v>15</v>
      </c>
      <c r="CC18" s="34">
        <v>2</v>
      </c>
      <c r="CD18" s="34" t="s">
        <v>3310</v>
      </c>
    </row>
    <row r="19" spans="1:83" s="34" customFormat="1">
      <c r="A19" s="34" t="s">
        <v>3110</v>
      </c>
      <c r="B19" s="112">
        <f t="shared" si="32"/>
        <v>41</v>
      </c>
      <c r="C19" s="37">
        <f t="shared" si="1"/>
        <v>227164</v>
      </c>
      <c r="D19" s="37">
        <f>SUM('Cong Dist'!E273:E278)</f>
        <v>31</v>
      </c>
      <c r="E19" s="37"/>
      <c r="F19" s="37">
        <f>SUM('Cong Dist'!G273:G278)</f>
        <v>5</v>
      </c>
      <c r="G19" s="36"/>
      <c r="H19" s="36"/>
      <c r="I19" s="36"/>
      <c r="J19" s="36"/>
      <c r="K19" s="36"/>
      <c r="L19" s="36"/>
      <c r="M19" s="66">
        <f t="shared" si="2"/>
        <v>1</v>
      </c>
      <c r="N19" s="66" t="str">
        <f t="shared" si="3"/>
        <v>-</v>
      </c>
      <c r="O19" s="66">
        <f t="shared" si="4"/>
        <v>2</v>
      </c>
      <c r="P19" s="66">
        <f t="shared" si="5"/>
        <v>4</v>
      </c>
      <c r="Q19" s="66" t="str">
        <f t="shared" si="6"/>
        <v>-</v>
      </c>
      <c r="R19" s="66" t="str">
        <f t="shared" si="7"/>
        <v>-</v>
      </c>
      <c r="S19" s="66">
        <f t="shared" si="8"/>
        <v>3</v>
      </c>
      <c r="T19" s="66" t="str">
        <f t="shared" si="9"/>
        <v>-</v>
      </c>
      <c r="U19" s="66">
        <f t="shared" si="10"/>
        <v>5</v>
      </c>
      <c r="V19" s="37">
        <f t="shared" si="11"/>
        <v>149586</v>
      </c>
      <c r="W19" s="38">
        <f t="shared" si="12"/>
        <v>0.65849342325368454</v>
      </c>
      <c r="X19" s="37">
        <f>County!P1068</f>
        <v>187334</v>
      </c>
      <c r="Y19" s="38">
        <f t="shared" si="13"/>
        <v>0.82466411931468009</v>
      </c>
      <c r="Z19" s="37">
        <f>County!Q1068</f>
        <v>0</v>
      </c>
      <c r="AA19" s="38">
        <f t="shared" si="14"/>
        <v>0</v>
      </c>
      <c r="AB19" s="37">
        <f>County!R1068</f>
        <v>37748</v>
      </c>
      <c r="AC19" s="38">
        <f t="shared" si="15"/>
        <v>0.16617069606099558</v>
      </c>
      <c r="AD19" s="37">
        <f>County!S1068</f>
        <v>672</v>
      </c>
      <c r="AE19" s="38">
        <f t="shared" si="16"/>
        <v>2.958215210156539E-3</v>
      </c>
      <c r="AF19" s="37">
        <f>County!T1068</f>
        <v>0</v>
      </c>
      <c r="AG19" s="38">
        <f t="shared" si="17"/>
        <v>0</v>
      </c>
      <c r="AH19" s="37">
        <f>County!U1068</f>
        <v>0</v>
      </c>
      <c r="AI19" s="38">
        <f t="shared" si="18"/>
        <v>0</v>
      </c>
      <c r="AJ19" s="37">
        <f>County!V1068</f>
        <v>919</v>
      </c>
      <c r="AK19" s="38">
        <f t="shared" si="19"/>
        <v>4.0455353841277663E-3</v>
      </c>
      <c r="AL19" s="61">
        <f>County!W1068</f>
        <v>0</v>
      </c>
      <c r="AM19" s="38">
        <f t="shared" si="20"/>
        <v>0</v>
      </c>
      <c r="AN19" s="37">
        <f>County!X1068</f>
        <v>0</v>
      </c>
      <c r="AO19" s="38">
        <f t="shared" si="21"/>
        <v>0</v>
      </c>
      <c r="AP19" s="37">
        <f>County!Y1068</f>
        <v>10</v>
      </c>
      <c r="AQ19" s="38">
        <f t="shared" si="22"/>
        <v>4.4021059674948493E-5</v>
      </c>
      <c r="AR19" s="37">
        <f>County!Z1068</f>
        <v>0</v>
      </c>
      <c r="AS19" s="38">
        <f t="shared" si="23"/>
        <v>0</v>
      </c>
      <c r="AT19" s="37">
        <f>County!AA1068</f>
        <v>0</v>
      </c>
      <c r="AU19" s="38">
        <f t="shared" si="24"/>
        <v>0</v>
      </c>
      <c r="AV19" s="37">
        <f>County!AB1068</f>
        <v>0</v>
      </c>
      <c r="AW19" s="38">
        <f t="shared" si="25"/>
        <v>0</v>
      </c>
      <c r="AX19" s="37">
        <f>County!AC1068</f>
        <v>481</v>
      </c>
      <c r="AY19" s="38">
        <f t="shared" si="26"/>
        <v>2.1174129703650226E-3</v>
      </c>
      <c r="AZ19" s="37">
        <f>County!AD1068</f>
        <v>0</v>
      </c>
      <c r="BA19" s="38">
        <f t="shared" si="27"/>
        <v>0</v>
      </c>
      <c r="BB19" s="37">
        <f>County!AE1068</f>
        <v>0</v>
      </c>
      <c r="BC19" s="38">
        <f t="shared" si="28"/>
        <v>0</v>
      </c>
      <c r="BD19" s="37">
        <f>County!AF1068</f>
        <v>0</v>
      </c>
      <c r="BE19" s="38">
        <f t="shared" si="29"/>
        <v>0</v>
      </c>
      <c r="BF19" s="37">
        <f>County!AG1068</f>
        <v>0</v>
      </c>
      <c r="BG19" s="38">
        <f t="shared" si="30"/>
        <v>0</v>
      </c>
      <c r="BH19" s="37">
        <f>County!AH1068</f>
        <v>0</v>
      </c>
      <c r="BI19" s="38">
        <f t="shared" si="31"/>
        <v>0</v>
      </c>
      <c r="BJ19" s="46"/>
      <c r="BK19" s="34" t="str">
        <f t="shared" si="33"/>
        <v>Mississippi</v>
      </c>
      <c r="BL19" s="34" t="s">
        <v>1516</v>
      </c>
      <c r="BN19" s="35">
        <f>RANK(AD19,(X19:AC19,AD19:AK19,AN19:BI19))</f>
        <v>4</v>
      </c>
      <c r="BO19" s="35">
        <f>RANK(AF19,(X19:AC19,AD19:AK19,AN19:BI19))</f>
        <v>13</v>
      </c>
      <c r="BP19" s="35">
        <f>RANK(AJ19,(X19:AC19,AD19:AK19,AN19:BI19))</f>
        <v>3</v>
      </c>
      <c r="BQ19" s="35">
        <f>RANK(AH19,(X19:AC19,AD19:AK19,AN19:BI19))</f>
        <v>13</v>
      </c>
      <c r="BS19" s="34">
        <v>28</v>
      </c>
      <c r="BT19" s="34" t="s">
        <v>3208</v>
      </c>
      <c r="BU19" s="122">
        <v>40975</v>
      </c>
      <c r="BV19" s="34">
        <v>0</v>
      </c>
      <c r="BW19" s="34">
        <v>2</v>
      </c>
      <c r="BX19" s="34">
        <v>41</v>
      </c>
      <c r="BY19" s="34">
        <v>36</v>
      </c>
      <c r="BZ19" s="34">
        <v>11</v>
      </c>
      <c r="CA19" s="34">
        <v>15</v>
      </c>
      <c r="CC19" s="34">
        <v>3</v>
      </c>
      <c r="CD19" s="34" t="s">
        <v>3315</v>
      </c>
    </row>
    <row r="20" spans="1:83" s="34" customFormat="1">
      <c r="A20" s="34" t="s">
        <v>2973</v>
      </c>
      <c r="B20" s="112">
        <f>BX20</f>
        <v>84</v>
      </c>
      <c r="C20" s="37">
        <f>X20+Z20+AB20+AD20+AF20+AJ20+AH20+AN20+AT20+AX20+AP20+AL20+AR20+BD20+BF20+AV20+BB20+AZ20+BH20</f>
        <v>629425</v>
      </c>
      <c r="D20" s="37">
        <f>SUM('Cong Dist'!E280:E288)</f>
        <v>36</v>
      </c>
      <c r="E20" s="37"/>
      <c r="F20" s="37">
        <f>SUM('Cong Dist'!G280:G288)</f>
        <v>34</v>
      </c>
      <c r="G20" s="37"/>
      <c r="H20" s="37"/>
      <c r="I20" s="36"/>
      <c r="J20" s="36"/>
      <c r="K20" s="36"/>
      <c r="L20" s="36"/>
      <c r="M20" s="66">
        <f>IF(X20&gt;0,RANK(X20,X20:BJ20),"-")</f>
        <v>1</v>
      </c>
      <c r="N20" s="66" t="str">
        <f>IF(Z20&gt;0,RANK(Z20,X20:BJ20),"-")</f>
        <v>-</v>
      </c>
      <c r="O20" s="66">
        <f>IF(AB20&gt;0,RANK(AB20,X20:BJ20),"-")</f>
        <v>2</v>
      </c>
      <c r="P20" s="66">
        <f>IF(AD20&gt;0,RANK(AD20,X20:BJ20),"-")</f>
        <v>5</v>
      </c>
      <c r="Q20" s="66" t="str">
        <f>IF(AF20&gt;0,RANK(AF20,X20:BJ20),"-")</f>
        <v>-</v>
      </c>
      <c r="R20" s="66" t="str">
        <f>IF(AH20&gt;0,RANK(AH20,X20:BJ20),"-")</f>
        <v>-</v>
      </c>
      <c r="S20" s="66">
        <f>IF(AJ20&gt;0,RANK(AJ20,X20:BJ20),"-")</f>
        <v>7</v>
      </c>
      <c r="T20" s="66" t="str">
        <f>IF(AL20&gt;0,RANK(AL20,X20:BJ20),"-")</f>
        <v>-</v>
      </c>
      <c r="U20" s="66">
        <f>IF(AX20&gt;0,RANK(AX20,X20:BJ20),"-")</f>
        <v>6</v>
      </c>
      <c r="V20" s="37">
        <f>MAX(X20:AP20)-LARGE(X20:AP20,2)</f>
        <v>1574</v>
      </c>
      <c r="W20" s="38">
        <f>V20/C20</f>
        <v>2.5006950788418001E-3</v>
      </c>
      <c r="X20" s="37">
        <f>County!P1185</f>
        <v>312285</v>
      </c>
      <c r="Y20" s="38">
        <f>X20/$C20</f>
        <v>0.49614330539778367</v>
      </c>
      <c r="Z20" s="37">
        <f>County!Q1185</f>
        <v>0</v>
      </c>
      <c r="AA20" s="38">
        <f>Z20/$C20</f>
        <v>0</v>
      </c>
      <c r="AB20" s="37">
        <f>County!R1185</f>
        <v>310711</v>
      </c>
      <c r="AC20" s="38">
        <f>AB20/$C20</f>
        <v>0.49364261031894191</v>
      </c>
      <c r="AD20" s="37">
        <f>County!S1185</f>
        <v>442</v>
      </c>
      <c r="AE20" s="38">
        <f>AD20/$C20</f>
        <v>7.0222822417285622E-4</v>
      </c>
      <c r="AF20" s="37">
        <f>County!T1185</f>
        <v>0</v>
      </c>
      <c r="AG20" s="38">
        <f>AF20/$C20</f>
        <v>0</v>
      </c>
      <c r="AH20" s="37">
        <f>County!U1185</f>
        <v>0</v>
      </c>
      <c r="AI20" s="38">
        <f>AH20/$C20</f>
        <v>0</v>
      </c>
      <c r="AJ20" s="37">
        <f>County!V1185</f>
        <v>307</v>
      </c>
      <c r="AK20" s="38">
        <f>AJ20/$C20</f>
        <v>4.8774675298883903E-4</v>
      </c>
      <c r="AL20" s="61">
        <f>County!W1185</f>
        <v>0</v>
      </c>
      <c r="AM20" s="38">
        <f>AL20/$C20</f>
        <v>0</v>
      </c>
      <c r="AN20" s="37">
        <f>County!X1185</f>
        <v>3717</v>
      </c>
      <c r="AO20" s="38">
        <f>AN20/$C20</f>
        <v>5.9053898399332727E-3</v>
      </c>
      <c r="AP20" s="37">
        <f>County!Y1185</f>
        <v>0</v>
      </c>
      <c r="AQ20" s="38">
        <f>AP20/$C20</f>
        <v>0</v>
      </c>
      <c r="AR20" s="37">
        <f>County!Z1185</f>
        <v>1330</v>
      </c>
      <c r="AS20" s="38">
        <f>AR20/$C20</f>
        <v>2.1130396790721689E-3</v>
      </c>
      <c r="AT20" s="37">
        <f>County!AA1185</f>
        <v>288</v>
      </c>
      <c r="AU20" s="38">
        <f>AT20/$C20</f>
        <v>4.5756047185923661E-4</v>
      </c>
      <c r="AV20" s="37">
        <f>County!AB1185</f>
        <v>0</v>
      </c>
      <c r="AW20" s="38">
        <f>AV20/$C20</f>
        <v>0</v>
      </c>
      <c r="AX20" s="37">
        <f>County!AC1185</f>
        <v>345</v>
      </c>
      <c r="AY20" s="38">
        <f>AX20/$C20</f>
        <v>5.4811931524804383E-4</v>
      </c>
      <c r="AZ20" s="37">
        <f>County!AD1185</f>
        <v>0</v>
      </c>
      <c r="BA20" s="38">
        <f>AZ20/$C20</f>
        <v>0</v>
      </c>
      <c r="BB20" s="37">
        <f>County!AE1185</f>
        <v>0</v>
      </c>
      <c r="BC20" s="38">
        <f>BB20/$C20</f>
        <v>0</v>
      </c>
      <c r="BD20" s="37">
        <f>County!AF1185</f>
        <v>0</v>
      </c>
      <c r="BE20" s="38">
        <f>BD20/$C20</f>
        <v>0</v>
      </c>
      <c r="BF20" s="37">
        <f>County!AG1185</f>
        <v>0</v>
      </c>
      <c r="BG20" s="38">
        <f>BF20/$C20</f>
        <v>0</v>
      </c>
      <c r="BH20" s="37">
        <f>County!AH1185</f>
        <v>0</v>
      </c>
      <c r="BI20" s="38">
        <f>BH20/$C20</f>
        <v>0</v>
      </c>
      <c r="BJ20" s="46"/>
      <c r="BK20" s="34" t="str">
        <f>A20</f>
        <v>Missouri</v>
      </c>
      <c r="BL20" s="34" t="s">
        <v>2242</v>
      </c>
      <c r="BN20" s="35">
        <f>RANK(AD20,(X20:AC20,AD20:AK20,AN20:BI20))</f>
        <v>5</v>
      </c>
      <c r="BO20" s="35">
        <f>RANK(AF20,(X20:AC20,AD20:AK20,AN20:BI20))</f>
        <v>17</v>
      </c>
      <c r="BP20" s="35">
        <f>RANK(AJ20,(X20:AC20,AD20:AK20,AN20:BI20))</f>
        <v>7</v>
      </c>
      <c r="BQ20" s="35">
        <f>RANK(AH20,(X20:AC20,AD20:AK20,AN20:BI20))</f>
        <v>17</v>
      </c>
      <c r="BS20" s="34">
        <v>29</v>
      </c>
      <c r="BT20" s="34" t="s">
        <v>3208</v>
      </c>
      <c r="BU20" s="122">
        <v>40982</v>
      </c>
      <c r="BV20" s="34">
        <v>0</v>
      </c>
      <c r="BW20" s="34">
        <v>2</v>
      </c>
      <c r="BX20" s="34">
        <v>84</v>
      </c>
      <c r="BY20" s="34">
        <v>71</v>
      </c>
      <c r="BZ20" s="34">
        <v>11</v>
      </c>
      <c r="CA20" s="34">
        <v>15</v>
      </c>
      <c r="CC20" s="34">
        <v>7</v>
      </c>
      <c r="CD20" s="34" t="s">
        <v>3314</v>
      </c>
    </row>
    <row r="21" spans="1:83" s="34" customFormat="1">
      <c r="A21" s="34" t="s">
        <v>432</v>
      </c>
      <c r="B21" s="112">
        <f t="shared" si="32"/>
        <v>27</v>
      </c>
      <c r="C21" s="37">
        <f t="shared" si="1"/>
        <v>126376</v>
      </c>
      <c r="D21" s="37">
        <f>SUM('Cong Dist'!E676:E678)</f>
        <v>10</v>
      </c>
      <c r="E21" s="36"/>
      <c r="F21" s="37">
        <f>SUM('Cong Dist'!G676:G678)</f>
        <v>11</v>
      </c>
      <c r="G21" s="36"/>
      <c r="H21" s="36"/>
      <c r="I21" s="36"/>
      <c r="J21" s="36"/>
      <c r="K21" s="36"/>
      <c r="L21" s="36"/>
      <c r="M21" s="66">
        <f t="shared" si="2"/>
        <v>2</v>
      </c>
      <c r="N21" s="66" t="str">
        <f t="shared" si="3"/>
        <v>-</v>
      </c>
      <c r="O21" s="66">
        <f t="shared" si="4"/>
        <v>1</v>
      </c>
      <c r="P21" s="66" t="str">
        <f t="shared" si="5"/>
        <v>-</v>
      </c>
      <c r="Q21" s="66" t="str">
        <f t="shared" si="6"/>
        <v>-</v>
      </c>
      <c r="R21" s="66" t="str">
        <f t="shared" si="7"/>
        <v>-</v>
      </c>
      <c r="S21" s="66" t="str">
        <f t="shared" si="8"/>
        <v>-</v>
      </c>
      <c r="T21" s="66" t="str">
        <f t="shared" si="9"/>
        <v>-</v>
      </c>
      <c r="U21" s="66" t="str">
        <f t="shared" si="10"/>
        <v>-</v>
      </c>
      <c r="V21" s="37">
        <f t="shared" si="11"/>
        <v>9351</v>
      </c>
      <c r="W21" s="38">
        <f t="shared" si="12"/>
        <v>7.3993479774640755E-2</v>
      </c>
      <c r="X21" s="37">
        <f>County!P1243</f>
        <v>55805</v>
      </c>
      <c r="Y21" s="38">
        <f t="shared" si="13"/>
        <v>0.4415790972969551</v>
      </c>
      <c r="Z21" s="37">
        <f>County!Q1243</f>
        <v>0</v>
      </c>
      <c r="AA21" s="38">
        <f t="shared" si="14"/>
        <v>0</v>
      </c>
      <c r="AB21" s="37">
        <f>County!R1243</f>
        <v>65156</v>
      </c>
      <c r="AC21" s="38">
        <f t="shared" si="15"/>
        <v>0.51557257707159587</v>
      </c>
      <c r="AD21" s="37">
        <f>County!S1243</f>
        <v>0</v>
      </c>
      <c r="AE21" s="38">
        <f t="shared" si="16"/>
        <v>0</v>
      </c>
      <c r="AF21" s="37">
        <f>County!T1243</f>
        <v>0</v>
      </c>
      <c r="AG21" s="38">
        <f t="shared" si="17"/>
        <v>0</v>
      </c>
      <c r="AH21" s="37">
        <f>County!U1243</f>
        <v>0</v>
      </c>
      <c r="AI21" s="38">
        <f t="shared" si="18"/>
        <v>0</v>
      </c>
      <c r="AJ21" s="37">
        <f>County!V1243</f>
        <v>0</v>
      </c>
      <c r="AK21" s="38">
        <f t="shared" si="19"/>
        <v>0</v>
      </c>
      <c r="AL21" s="61">
        <f>County!W1243</f>
        <v>0</v>
      </c>
      <c r="AM21" s="38">
        <f t="shared" si="20"/>
        <v>0</v>
      </c>
      <c r="AN21" s="37">
        <f>County!X1243</f>
        <v>5415</v>
      </c>
      <c r="AO21" s="38">
        <f t="shared" si="21"/>
        <v>4.2848325631449011E-2</v>
      </c>
      <c r="AP21" s="37">
        <f>County!Y1243</f>
        <v>0</v>
      </c>
      <c r="AQ21" s="38">
        <f t="shared" si="22"/>
        <v>0</v>
      </c>
      <c r="AR21" s="37">
        <f>County!Z1243</f>
        <v>0</v>
      </c>
      <c r="AS21" s="38">
        <f t="shared" si="23"/>
        <v>0</v>
      </c>
      <c r="AT21" s="37">
        <f>County!AA1243</f>
        <v>0</v>
      </c>
      <c r="AU21" s="38">
        <f t="shared" si="24"/>
        <v>0</v>
      </c>
      <c r="AV21" s="37">
        <f>County!AB1243</f>
        <v>0</v>
      </c>
      <c r="AW21" s="38">
        <f t="shared" si="25"/>
        <v>0</v>
      </c>
      <c r="AX21" s="37">
        <f>County!AC1243</f>
        <v>0</v>
      </c>
      <c r="AY21" s="38">
        <f t="shared" si="26"/>
        <v>0</v>
      </c>
      <c r="AZ21" s="37">
        <f>County!AD1243</f>
        <v>0</v>
      </c>
      <c r="BA21" s="38">
        <f t="shared" si="27"/>
        <v>0</v>
      </c>
      <c r="BB21" s="37">
        <f>County!AE1243</f>
        <v>0</v>
      </c>
      <c r="BC21" s="38">
        <f t="shared" si="28"/>
        <v>0</v>
      </c>
      <c r="BD21" s="37">
        <f>County!AF1243</f>
        <v>0</v>
      </c>
      <c r="BE21" s="38">
        <f t="shared" si="29"/>
        <v>0</v>
      </c>
      <c r="BF21" s="37">
        <f>County!AG1243</f>
        <v>0</v>
      </c>
      <c r="BG21" s="38">
        <f t="shared" si="30"/>
        <v>0</v>
      </c>
      <c r="BH21" s="37">
        <f>County!AH1243</f>
        <v>0</v>
      </c>
      <c r="BI21" s="38">
        <f t="shared" si="31"/>
        <v>0</v>
      </c>
      <c r="BJ21" s="46"/>
      <c r="BK21" s="34" t="str">
        <f t="shared" si="33"/>
        <v>Montana</v>
      </c>
      <c r="BL21" s="34" t="s">
        <v>3087</v>
      </c>
      <c r="BN21" s="35">
        <f>RANK(AD21,(X21:AC21,AD21:AK21,AN21:BI21))</f>
        <v>7</v>
      </c>
      <c r="BO21" s="35">
        <f>RANK(AF21,(X21:AC21,AD21:AK21,AN21:BI21))</f>
        <v>7</v>
      </c>
      <c r="BP21" s="35">
        <f>RANK(AJ21,(X21:AC21,AD21:AK21,AN21:BI21))</f>
        <v>7</v>
      </c>
      <c r="BQ21" s="35">
        <f>RANK(AH21,(X21:AC21,AD21:AK21,AN21:BI21))</f>
        <v>7</v>
      </c>
      <c r="BS21" s="34">
        <v>30</v>
      </c>
      <c r="BT21" s="34" t="s">
        <v>3208</v>
      </c>
      <c r="BU21" s="122">
        <v>41066</v>
      </c>
      <c r="BV21" s="34">
        <v>0</v>
      </c>
      <c r="BW21" s="34">
        <v>2</v>
      </c>
      <c r="BX21" s="34">
        <v>27</v>
      </c>
      <c r="BY21" s="34">
        <v>21</v>
      </c>
      <c r="BZ21" s="34">
        <v>11</v>
      </c>
      <c r="CA21" s="34">
        <v>15</v>
      </c>
      <c r="CC21" s="34">
        <v>8</v>
      </c>
      <c r="CD21" s="34" t="s">
        <v>3380</v>
      </c>
    </row>
    <row r="22" spans="1:83" s="34" customFormat="1">
      <c r="A22" s="34" t="s">
        <v>341</v>
      </c>
      <c r="B22" s="112">
        <f t="shared" si="32"/>
        <v>30</v>
      </c>
      <c r="C22" s="37">
        <f t="shared" si="1"/>
        <v>80436</v>
      </c>
      <c r="D22" s="37"/>
      <c r="E22" s="36"/>
      <c r="F22" s="37"/>
      <c r="G22" s="36"/>
      <c r="H22" s="36"/>
      <c r="I22" s="36"/>
      <c r="J22" s="36"/>
      <c r="K22" s="36"/>
      <c r="L22" s="36"/>
      <c r="M22" s="66">
        <f t="shared" si="2"/>
        <v>1</v>
      </c>
      <c r="N22" s="66" t="str">
        <f t="shared" si="3"/>
        <v>-</v>
      </c>
      <c r="O22" s="66">
        <f t="shared" si="4"/>
        <v>2</v>
      </c>
      <c r="P22" s="66" t="str">
        <f t="shared" si="5"/>
        <v>-</v>
      </c>
      <c r="Q22" s="66" t="str">
        <f t="shared" si="6"/>
        <v>-</v>
      </c>
      <c r="R22" s="66" t="str">
        <f t="shared" si="7"/>
        <v>-</v>
      </c>
      <c r="S22" s="66" t="str">
        <f t="shared" si="8"/>
        <v>-</v>
      </c>
      <c r="T22" s="66" t="str">
        <f t="shared" si="9"/>
        <v>-</v>
      </c>
      <c r="U22" s="66" t="str">
        <f t="shared" si="10"/>
        <v>-</v>
      </c>
      <c r="V22" s="37">
        <f t="shared" si="11"/>
        <v>4948</v>
      </c>
      <c r="W22" s="38">
        <f t="shared" si="12"/>
        <v>6.1514744641702722E-2</v>
      </c>
      <c r="X22" s="37">
        <f>County!P1338</f>
        <v>42692</v>
      </c>
      <c r="Y22" s="38">
        <f t="shared" si="13"/>
        <v>0.53075737232085141</v>
      </c>
      <c r="Z22" s="37">
        <f>County!Q1338</f>
        <v>0</v>
      </c>
      <c r="AA22" s="38">
        <f t="shared" si="14"/>
        <v>0</v>
      </c>
      <c r="AB22" s="37">
        <f>County!R1338</f>
        <v>37744</v>
      </c>
      <c r="AC22" s="38">
        <f t="shared" si="15"/>
        <v>0.46924262767914865</v>
      </c>
      <c r="AD22" s="37">
        <f>County!S1338</f>
        <v>0</v>
      </c>
      <c r="AE22" s="38">
        <f t="shared" si="16"/>
        <v>0</v>
      </c>
      <c r="AF22" s="37">
        <f>County!T1338</f>
        <v>0</v>
      </c>
      <c r="AG22" s="38">
        <f t="shared" si="17"/>
        <v>0</v>
      </c>
      <c r="AH22" s="37">
        <f>County!U1338</f>
        <v>0</v>
      </c>
      <c r="AI22" s="38">
        <f t="shared" si="18"/>
        <v>0</v>
      </c>
      <c r="AJ22" s="37">
        <f>County!V1338</f>
        <v>0</v>
      </c>
      <c r="AK22" s="38">
        <f t="shared" si="19"/>
        <v>0</v>
      </c>
      <c r="AL22" s="61">
        <f>County!W1338</f>
        <v>0</v>
      </c>
      <c r="AM22" s="38">
        <f t="shared" si="20"/>
        <v>0</v>
      </c>
      <c r="AN22" s="37">
        <f>County!X1338</f>
        <v>0</v>
      </c>
      <c r="AO22" s="38">
        <f t="shared" si="21"/>
        <v>0</v>
      </c>
      <c r="AP22" s="37">
        <f>County!Y1338</f>
        <v>0</v>
      </c>
      <c r="AQ22" s="38">
        <f t="shared" si="22"/>
        <v>0</v>
      </c>
      <c r="AR22" s="37">
        <f>County!Z1338</f>
        <v>0</v>
      </c>
      <c r="AS22" s="38">
        <f t="shared" si="23"/>
        <v>0</v>
      </c>
      <c r="AT22" s="37">
        <f>County!AA1338</f>
        <v>0</v>
      </c>
      <c r="AU22" s="38">
        <f t="shared" si="24"/>
        <v>0</v>
      </c>
      <c r="AV22" s="37">
        <f>County!AB1338</f>
        <v>0</v>
      </c>
      <c r="AW22" s="38">
        <f t="shared" si="25"/>
        <v>0</v>
      </c>
      <c r="AX22" s="37">
        <f>County!AC1338</f>
        <v>0</v>
      </c>
      <c r="AY22" s="38">
        <f t="shared" si="26"/>
        <v>0</v>
      </c>
      <c r="AZ22" s="37">
        <f>County!AD1338</f>
        <v>0</v>
      </c>
      <c r="BA22" s="38">
        <f t="shared" si="27"/>
        <v>0</v>
      </c>
      <c r="BB22" s="37">
        <f>County!AE1338</f>
        <v>0</v>
      </c>
      <c r="BC22" s="38">
        <f t="shared" si="28"/>
        <v>0</v>
      </c>
      <c r="BD22" s="37">
        <f>County!AF1338</f>
        <v>0</v>
      </c>
      <c r="BE22" s="38">
        <f t="shared" si="29"/>
        <v>0</v>
      </c>
      <c r="BF22" s="37">
        <f>County!AG1338</f>
        <v>0</v>
      </c>
      <c r="BG22" s="38">
        <f t="shared" si="30"/>
        <v>0</v>
      </c>
      <c r="BH22" s="37">
        <f>County!AH1338</f>
        <v>0</v>
      </c>
      <c r="BI22" s="38">
        <f t="shared" si="31"/>
        <v>0</v>
      </c>
      <c r="BJ22" s="46"/>
      <c r="BK22" s="34" t="str">
        <f t="shared" si="33"/>
        <v>Nebraska</v>
      </c>
      <c r="BL22" s="34" t="s">
        <v>342</v>
      </c>
      <c r="BN22" s="35">
        <f>RANK(AD22,(X22:AC22,AD22:AK22,AN22:BI22))</f>
        <v>5</v>
      </c>
      <c r="BO22" s="35">
        <f>RANK(AF22,(X22:AC22,AD22:AK22,AN22:BI22))</f>
        <v>5</v>
      </c>
      <c r="BP22" s="35">
        <f>RANK(AJ22,(X22:AC22,AD22:AK22,AN22:BI22))</f>
        <v>5</v>
      </c>
      <c r="BQ22" s="35">
        <f>RANK(AH22,(X22:AC22,AD22:AK22,AN22:BI22))</f>
        <v>5</v>
      </c>
      <c r="BS22" s="34">
        <v>31</v>
      </c>
      <c r="BT22" s="34" t="s">
        <v>3208</v>
      </c>
      <c r="BU22" s="122">
        <v>41038</v>
      </c>
      <c r="BV22" s="34">
        <v>0</v>
      </c>
      <c r="BW22" s="34">
        <v>1</v>
      </c>
      <c r="BX22" s="34">
        <v>30</v>
      </c>
      <c r="BY22" s="34">
        <v>0</v>
      </c>
      <c r="BZ22" s="34">
        <v>0</v>
      </c>
      <c r="CA22" s="34">
        <v>0</v>
      </c>
      <c r="CC22" s="34">
        <v>9</v>
      </c>
      <c r="CD22" s="34" t="s">
        <v>3313</v>
      </c>
    </row>
    <row r="23" spans="1:83" s="34" customFormat="1">
      <c r="A23" s="34" t="s">
        <v>2550</v>
      </c>
      <c r="B23" s="112">
        <f t="shared" si="32"/>
        <v>32</v>
      </c>
      <c r="C23" s="37">
        <f t="shared" si="1"/>
        <v>253018</v>
      </c>
      <c r="D23" s="37">
        <f>SUM('Cong Dist'!E310:E312)</f>
        <v>9</v>
      </c>
      <c r="E23" s="36"/>
      <c r="F23" s="37">
        <f>SUM('Cong Dist'!G310:G312)</f>
        <v>15</v>
      </c>
      <c r="G23" s="36"/>
      <c r="H23" s="36"/>
      <c r="I23" s="36"/>
      <c r="J23" s="36"/>
      <c r="K23" s="36"/>
      <c r="L23" s="36"/>
      <c r="M23" s="66">
        <f t="shared" si="2"/>
        <v>2</v>
      </c>
      <c r="N23" s="66" t="str">
        <f t="shared" si="3"/>
        <v>-</v>
      </c>
      <c r="O23" s="66">
        <f t="shared" si="4"/>
        <v>1</v>
      </c>
      <c r="P23" s="66">
        <f t="shared" si="5"/>
        <v>5</v>
      </c>
      <c r="Q23" s="66" t="str">
        <f t="shared" si="6"/>
        <v>-</v>
      </c>
      <c r="R23" s="66" t="str">
        <f t="shared" si="7"/>
        <v>-</v>
      </c>
      <c r="S23" s="66" t="str">
        <f t="shared" si="8"/>
        <v>-</v>
      </c>
      <c r="T23" s="66">
        <f t="shared" si="9"/>
        <v>9</v>
      </c>
      <c r="U23" s="66">
        <f t="shared" si="10"/>
        <v>6</v>
      </c>
      <c r="V23" s="37">
        <f t="shared" si="11"/>
        <v>56857</v>
      </c>
      <c r="W23" s="38">
        <f t="shared" si="12"/>
        <v>0.22471523765107621</v>
      </c>
      <c r="X23" s="37">
        <f>County!P1350</f>
        <v>95324</v>
      </c>
      <c r="Y23" s="38">
        <f t="shared" si="13"/>
        <v>0.37674789935893888</v>
      </c>
      <c r="Z23" s="37">
        <f>County!Q1350</f>
        <v>0</v>
      </c>
      <c r="AA23" s="38">
        <f t="shared" si="14"/>
        <v>0</v>
      </c>
      <c r="AB23" s="37">
        <f>County!R1350</f>
        <v>152181</v>
      </c>
      <c r="AC23" s="38">
        <f t="shared" si="15"/>
        <v>0.60146313701001508</v>
      </c>
      <c r="AD23" s="37">
        <f>County!S1350</f>
        <v>660</v>
      </c>
      <c r="AE23" s="38">
        <f t="shared" si="16"/>
        <v>2.6085100664774838E-3</v>
      </c>
      <c r="AF23" s="37">
        <f>County!T1350</f>
        <v>0</v>
      </c>
      <c r="AG23" s="38">
        <f t="shared" si="17"/>
        <v>0</v>
      </c>
      <c r="AH23" s="37">
        <f>County!U1350</f>
        <v>0</v>
      </c>
      <c r="AI23" s="38">
        <f t="shared" si="18"/>
        <v>0</v>
      </c>
      <c r="AJ23" s="61">
        <f>County!V1350</f>
        <v>0</v>
      </c>
      <c r="AK23" s="38">
        <f t="shared" si="19"/>
        <v>0</v>
      </c>
      <c r="AL23" s="61">
        <f>County!W1350</f>
        <v>21</v>
      </c>
      <c r="AM23" s="38">
        <f t="shared" si="20"/>
        <v>8.2998047569738127E-5</v>
      </c>
      <c r="AN23" s="37">
        <f>County!X1350</f>
        <v>0</v>
      </c>
      <c r="AO23" s="38">
        <f t="shared" si="21"/>
        <v>0</v>
      </c>
      <c r="AP23" s="37">
        <f>County!Y1350</f>
        <v>3475</v>
      </c>
      <c r="AQ23" s="38">
        <f t="shared" si="22"/>
        <v>1.3734200728801903E-2</v>
      </c>
      <c r="AR23" s="37">
        <f>County!Z1350</f>
        <v>1186</v>
      </c>
      <c r="AS23" s="38">
        <f t="shared" si="23"/>
        <v>4.687413543700448E-3</v>
      </c>
      <c r="AT23" s="37">
        <f>County!AA1350</f>
        <v>44</v>
      </c>
      <c r="AU23" s="38">
        <f t="shared" si="24"/>
        <v>1.7390067109849893E-4</v>
      </c>
      <c r="AV23" s="37">
        <f>County!AB1350</f>
        <v>32</v>
      </c>
      <c r="AW23" s="38">
        <f t="shared" si="25"/>
        <v>1.2647321534436286E-4</v>
      </c>
      <c r="AX23" s="37">
        <f>County!AC1350</f>
        <v>95</v>
      </c>
      <c r="AY23" s="38">
        <f t="shared" si="26"/>
        <v>3.7546735805357723E-4</v>
      </c>
      <c r="AZ23" s="37">
        <f>County!AD1350</f>
        <v>0</v>
      </c>
      <c r="BA23" s="38">
        <f t="shared" si="27"/>
        <v>0</v>
      </c>
      <c r="BB23" s="37">
        <f>County!AE1350</f>
        <v>0</v>
      </c>
      <c r="BC23" s="38">
        <f t="shared" si="28"/>
        <v>0</v>
      </c>
      <c r="BD23" s="37">
        <f>County!AF1350</f>
        <v>0</v>
      </c>
      <c r="BE23" s="38">
        <f t="shared" si="29"/>
        <v>0</v>
      </c>
      <c r="BF23" s="37">
        <f>County!AG1350</f>
        <v>0</v>
      </c>
      <c r="BG23" s="38">
        <f t="shared" si="30"/>
        <v>0</v>
      </c>
      <c r="BH23" s="37">
        <f>County!AH1350</f>
        <v>0</v>
      </c>
      <c r="BI23" s="38">
        <f t="shared" si="31"/>
        <v>0</v>
      </c>
      <c r="BJ23" s="46"/>
      <c r="BK23" s="34" t="str">
        <f t="shared" si="33"/>
        <v>New Hampshire</v>
      </c>
      <c r="BL23" s="34" t="s">
        <v>3141</v>
      </c>
      <c r="BN23" s="35">
        <f>RANK(AD23,(X23:AC23,AD23:AK23,AN23:BI23))</f>
        <v>5</v>
      </c>
      <c r="BO23" s="35">
        <f>RANK(AF23,(X23:AC23,AD23:AK23,AN23:BI23))</f>
        <v>17</v>
      </c>
      <c r="BP23" s="35">
        <f>RANK(AJ23,(X23:AC23,AD23:AK23,AN23:BI23))</f>
        <v>17</v>
      </c>
      <c r="BQ23" s="35">
        <f>RANK(AH23,(X23:AC23,AD23:AK23,AN23:BI23))</f>
        <v>17</v>
      </c>
      <c r="BS23" s="34">
        <v>33</v>
      </c>
      <c r="BT23" s="34" t="s">
        <v>3208</v>
      </c>
      <c r="BU23" s="122">
        <v>40947</v>
      </c>
      <c r="BV23" s="34">
        <v>0</v>
      </c>
      <c r="BW23" s="34">
        <v>1</v>
      </c>
      <c r="BX23" s="34">
        <v>32</v>
      </c>
      <c r="BY23" s="34">
        <v>24</v>
      </c>
      <c r="BZ23" s="34">
        <v>11</v>
      </c>
      <c r="CA23" s="34">
        <v>15</v>
      </c>
    </row>
    <row r="24" spans="1:83" s="34" customFormat="1">
      <c r="A24" s="34" t="s">
        <v>1408</v>
      </c>
      <c r="B24" s="112">
        <f t="shared" si="32"/>
        <v>142</v>
      </c>
      <c r="C24" s="37">
        <f t="shared" si="1"/>
        <v>896221</v>
      </c>
      <c r="D24" s="37">
        <f>SUM('Cong Dist'!E653:E673)</f>
        <v>79</v>
      </c>
      <c r="E24" s="36"/>
      <c r="F24" s="37">
        <f>SUM('Cong Dist'!G653:G673)</f>
        <v>47</v>
      </c>
      <c r="G24" s="36"/>
      <c r="H24" s="36"/>
      <c r="I24" s="36"/>
      <c r="J24" s="36"/>
      <c r="K24" s="36"/>
      <c r="L24" s="36"/>
      <c r="M24" s="66">
        <f t="shared" si="2"/>
        <v>1</v>
      </c>
      <c r="N24" s="66" t="str">
        <f t="shared" si="3"/>
        <v>-</v>
      </c>
      <c r="O24" s="66">
        <f t="shared" si="4"/>
        <v>2</v>
      </c>
      <c r="P24" s="66" t="str">
        <f t="shared" si="5"/>
        <v>-</v>
      </c>
      <c r="Q24" s="66" t="str">
        <f t="shared" si="6"/>
        <v>-</v>
      </c>
      <c r="R24" s="66" t="str">
        <f t="shared" si="7"/>
        <v>-</v>
      </c>
      <c r="S24" s="66" t="str">
        <f t="shared" si="8"/>
        <v>-</v>
      </c>
      <c r="T24" s="66" t="str">
        <f t="shared" si="9"/>
        <v>-</v>
      </c>
      <c r="U24" s="66" t="str">
        <f t="shared" si="10"/>
        <v>-</v>
      </c>
      <c r="V24" s="37">
        <f t="shared" si="11"/>
        <v>238189</v>
      </c>
      <c r="W24" s="38">
        <f t="shared" si="12"/>
        <v>0.26577038476000897</v>
      </c>
      <c r="X24" s="37">
        <f>County!P1373</f>
        <v>566247</v>
      </c>
      <c r="Y24" s="38">
        <f t="shared" si="13"/>
        <v>0.63181625960561072</v>
      </c>
      <c r="Z24" s="37">
        <f>County!Q1373</f>
        <v>0</v>
      </c>
      <c r="AA24" s="38">
        <f t="shared" si="14"/>
        <v>0</v>
      </c>
      <c r="AB24" s="37">
        <f>County!R1373</f>
        <v>328058</v>
      </c>
      <c r="AC24" s="38">
        <f t="shared" si="15"/>
        <v>0.36604587484560169</v>
      </c>
      <c r="AD24" s="37">
        <f>County!S1373</f>
        <v>0</v>
      </c>
      <c r="AE24" s="38">
        <f t="shared" si="16"/>
        <v>0</v>
      </c>
      <c r="AF24" s="37">
        <f>County!T1373</f>
        <v>0</v>
      </c>
      <c r="AG24" s="38">
        <f t="shared" si="17"/>
        <v>0</v>
      </c>
      <c r="AH24" s="37">
        <f>County!U1373</f>
        <v>0</v>
      </c>
      <c r="AI24" s="38">
        <f t="shared" si="18"/>
        <v>0</v>
      </c>
      <c r="AJ24" s="37">
        <f>County!V1373</f>
        <v>0</v>
      </c>
      <c r="AK24" s="38">
        <f t="shared" si="19"/>
        <v>0</v>
      </c>
      <c r="AL24" s="61">
        <f>County!W1373</f>
        <v>0</v>
      </c>
      <c r="AM24" s="38">
        <f t="shared" si="20"/>
        <v>0</v>
      </c>
      <c r="AN24" s="37">
        <f>County!X1373</f>
        <v>0</v>
      </c>
      <c r="AO24" s="38">
        <f t="shared" si="21"/>
        <v>0</v>
      </c>
      <c r="AP24" s="37">
        <f>County!Y1373</f>
        <v>1916</v>
      </c>
      <c r="AQ24" s="38">
        <f t="shared" si="22"/>
        <v>2.1378655487876317E-3</v>
      </c>
      <c r="AR24" s="37">
        <f>County!Z1373</f>
        <v>0</v>
      </c>
      <c r="AS24" s="38">
        <f t="shared" si="23"/>
        <v>0</v>
      </c>
      <c r="AT24" s="37">
        <f>County!AA1373</f>
        <v>0</v>
      </c>
      <c r="AU24" s="38">
        <f t="shared" si="24"/>
        <v>0</v>
      </c>
      <c r="AV24" s="37">
        <f>County!AB1373</f>
        <v>0</v>
      </c>
      <c r="AW24" s="38">
        <f t="shared" si="25"/>
        <v>0</v>
      </c>
      <c r="AX24" s="37">
        <f>County!AC1373</f>
        <v>0</v>
      </c>
      <c r="AY24" s="38">
        <f t="shared" si="26"/>
        <v>0</v>
      </c>
      <c r="AZ24" s="37">
        <f>County!AD1373</f>
        <v>0</v>
      </c>
      <c r="BA24" s="38">
        <f t="shared" si="27"/>
        <v>0</v>
      </c>
      <c r="BB24" s="37">
        <f>County!AE1373</f>
        <v>0</v>
      </c>
      <c r="BC24" s="38">
        <f t="shared" si="28"/>
        <v>0</v>
      </c>
      <c r="BD24" s="37">
        <f>County!AF1373</f>
        <v>0</v>
      </c>
      <c r="BE24" s="38">
        <f t="shared" si="29"/>
        <v>0</v>
      </c>
      <c r="BF24" s="37">
        <f>County!AG1373</f>
        <v>0</v>
      </c>
      <c r="BG24" s="38">
        <f t="shared" si="30"/>
        <v>0</v>
      </c>
      <c r="BH24" s="37">
        <f>County!AH1373</f>
        <v>0</v>
      </c>
      <c r="BI24" s="38">
        <f t="shared" si="31"/>
        <v>0</v>
      </c>
      <c r="BJ24" s="46"/>
      <c r="BK24" s="34" t="str">
        <f t="shared" si="33"/>
        <v>New Jersey</v>
      </c>
      <c r="BL24" s="34" t="s">
        <v>3094</v>
      </c>
      <c r="BN24" s="35">
        <f>RANK(AD24,(X24:AC24,AD24:AK24,AN24:BI24))</f>
        <v>7</v>
      </c>
      <c r="BO24" s="35">
        <f>RANK(AF24,(X24:AC24,AD24:AK24,AN24:BI24))</f>
        <v>7</v>
      </c>
      <c r="BP24" s="35">
        <f>RANK(AJ24,(X24:AC24,AD24:AK24,AN24:BI24))</f>
        <v>7</v>
      </c>
      <c r="BQ24" s="35">
        <f>RANK(AH24,(X24:AC24,AD24:AK24,AN24:BI24))</f>
        <v>7</v>
      </c>
      <c r="BS24" s="34">
        <v>34</v>
      </c>
      <c r="BT24" s="34" t="s">
        <v>3208</v>
      </c>
      <c r="BU24" s="122">
        <v>41066</v>
      </c>
      <c r="BV24" s="34">
        <v>0</v>
      </c>
      <c r="BW24" s="34">
        <v>1</v>
      </c>
      <c r="BX24" s="34">
        <v>142</v>
      </c>
      <c r="BY24" s="34">
        <v>126</v>
      </c>
      <c r="BZ24" s="34">
        <v>11</v>
      </c>
      <c r="CA24" s="34">
        <v>15</v>
      </c>
    </row>
    <row r="25" spans="1:83" s="34" customFormat="1">
      <c r="A25" s="34" t="s">
        <v>1639</v>
      </c>
      <c r="B25" s="112">
        <f t="shared" si="32"/>
        <v>43</v>
      </c>
      <c r="C25" s="37">
        <f t="shared" si="1"/>
        <v>216075</v>
      </c>
      <c r="D25" s="37">
        <f>SUM('Cong Dist'!E328:E331)</f>
        <v>18</v>
      </c>
      <c r="E25" s="36"/>
      <c r="F25" s="37">
        <f>SUM('Cong Dist'!G328:G331)</f>
        <v>16</v>
      </c>
      <c r="G25" s="36"/>
      <c r="H25" s="36"/>
      <c r="I25" s="36"/>
      <c r="J25" s="36"/>
      <c r="K25" s="36"/>
      <c r="L25" s="36"/>
      <c r="M25" s="66">
        <f t="shared" si="2"/>
        <v>1</v>
      </c>
      <c r="N25" s="66" t="str">
        <f t="shared" si="3"/>
        <v>-</v>
      </c>
      <c r="O25" s="66">
        <f t="shared" si="4"/>
        <v>2</v>
      </c>
      <c r="P25" s="66" t="str">
        <f t="shared" si="5"/>
        <v>-</v>
      </c>
      <c r="Q25" s="66" t="str">
        <f t="shared" si="6"/>
        <v>-</v>
      </c>
      <c r="R25" s="66" t="str">
        <f t="shared" si="7"/>
        <v>-</v>
      </c>
      <c r="S25" s="66" t="str">
        <f t="shared" si="8"/>
        <v>-</v>
      </c>
      <c r="T25" s="66" t="str">
        <f t="shared" si="9"/>
        <v>-</v>
      </c>
      <c r="U25" s="66" t="str">
        <f t="shared" si="10"/>
        <v>-</v>
      </c>
      <c r="V25" s="37">
        <f t="shared" si="11"/>
        <v>6593</v>
      </c>
      <c r="W25" s="38">
        <f>V25/C25</f>
        <v>3.0512553511512205E-2</v>
      </c>
      <c r="X25" s="37">
        <f>County!P1408</f>
        <v>111334</v>
      </c>
      <c r="Y25" s="38">
        <f>X25/$C25</f>
        <v>0.51525627675575614</v>
      </c>
      <c r="Z25" s="37">
        <f>County!Q1408</f>
        <v>0</v>
      </c>
      <c r="AA25" s="38">
        <f>Z25/$C25</f>
        <v>0</v>
      </c>
      <c r="AB25" s="37">
        <f>County!R1408</f>
        <v>104741</v>
      </c>
      <c r="AC25" s="38">
        <f>AB25/$C25</f>
        <v>0.48474372324424392</v>
      </c>
      <c r="AD25" s="37">
        <f>County!S1408</f>
        <v>0</v>
      </c>
      <c r="AE25" s="38">
        <f>AD25/$C25</f>
        <v>0</v>
      </c>
      <c r="AF25" s="37">
        <f>County!T1408</f>
        <v>0</v>
      </c>
      <c r="AG25" s="38">
        <f>AF25/$C25</f>
        <v>0</v>
      </c>
      <c r="AH25" s="37">
        <f>County!U1408</f>
        <v>0</v>
      </c>
      <c r="AI25" s="38">
        <f>AH25/$C25</f>
        <v>0</v>
      </c>
      <c r="AJ25" s="37">
        <f>County!V1408</f>
        <v>0</v>
      </c>
      <c r="AK25" s="38">
        <f>AJ25/$C25</f>
        <v>0</v>
      </c>
      <c r="AL25" s="61">
        <f>County!W1408</f>
        <v>0</v>
      </c>
      <c r="AM25" s="38">
        <f>AL25/$C25</f>
        <v>0</v>
      </c>
      <c r="AN25" s="37">
        <f>County!X1408</f>
        <v>0</v>
      </c>
      <c r="AO25" s="38">
        <f>AN25/$C25</f>
        <v>0</v>
      </c>
      <c r="AP25" s="37">
        <f>County!Y1408</f>
        <v>0</v>
      </c>
      <c r="AQ25" s="38">
        <f>AP25/$C25</f>
        <v>0</v>
      </c>
      <c r="AR25" s="37">
        <f>County!Z1408</f>
        <v>0</v>
      </c>
      <c r="AS25" s="38">
        <f>AR25/$C25</f>
        <v>0</v>
      </c>
      <c r="AT25" s="37">
        <f>County!AA1408</f>
        <v>0</v>
      </c>
      <c r="AU25" s="38">
        <f>AT25/$C25</f>
        <v>0</v>
      </c>
      <c r="AV25" s="37">
        <f>County!AB1408</f>
        <v>0</v>
      </c>
      <c r="AW25" s="38">
        <f>AV25/$C25</f>
        <v>0</v>
      </c>
      <c r="AX25" s="37">
        <f>County!AC1408</f>
        <v>0</v>
      </c>
      <c r="AY25" s="38">
        <f t="shared" si="26"/>
        <v>0</v>
      </c>
      <c r="AZ25" s="37">
        <f>County!AD1408</f>
        <v>0</v>
      </c>
      <c r="BA25" s="38">
        <f>AZ25/$C25</f>
        <v>0</v>
      </c>
      <c r="BB25" s="37">
        <f>County!AE1408</f>
        <v>0</v>
      </c>
      <c r="BC25" s="38">
        <f>BB25/$C25</f>
        <v>0</v>
      </c>
      <c r="BD25" s="37">
        <f>County!AF1408</f>
        <v>0</v>
      </c>
      <c r="BE25" s="38">
        <f>BD25/$C25</f>
        <v>0</v>
      </c>
      <c r="BF25" s="37">
        <f>County!AG1408</f>
        <v>0</v>
      </c>
      <c r="BG25" s="38">
        <f>BF25/$C25</f>
        <v>0</v>
      </c>
      <c r="BH25" s="37">
        <f>County!AH1408</f>
        <v>0</v>
      </c>
      <c r="BI25" s="38">
        <f>BH25/$C25</f>
        <v>0</v>
      </c>
      <c r="BJ25" s="46"/>
      <c r="BK25" s="34" t="str">
        <f>A25</f>
        <v>New Mexico</v>
      </c>
      <c r="BL25" s="34" t="s">
        <v>877</v>
      </c>
      <c r="BN25" s="35">
        <f>RANK(AD25,(X25:AC25,AD25:AK25,AN25:BI25))</f>
        <v>5</v>
      </c>
      <c r="BO25" s="35">
        <f>RANK(AF25,(X25:AC25,AD25:AK25,AN25:BI25))</f>
        <v>5</v>
      </c>
      <c r="BP25" s="35">
        <f>RANK(AJ25,(X25:AC25,AD25:AK25,AN25:BI25))</f>
        <v>5</v>
      </c>
      <c r="BQ25" s="35">
        <f>RANK(AH25,(X25:AC25,AD25:AK25,AN25:BI25))</f>
        <v>5</v>
      </c>
      <c r="BS25" s="34">
        <v>35</v>
      </c>
      <c r="BT25" s="34" t="s">
        <v>3208</v>
      </c>
      <c r="BU25" s="122">
        <v>41066</v>
      </c>
      <c r="BV25" s="34">
        <v>0</v>
      </c>
      <c r="BW25" s="34">
        <v>0</v>
      </c>
      <c r="BX25" s="34">
        <v>43</v>
      </c>
      <c r="BY25" s="34">
        <v>34</v>
      </c>
      <c r="BZ25" s="34">
        <v>11</v>
      </c>
      <c r="CA25" s="34">
        <v>15</v>
      </c>
    </row>
    <row r="26" spans="1:83" s="34" customFormat="1">
      <c r="A26" s="34" t="s">
        <v>1944</v>
      </c>
      <c r="B26" s="112">
        <f t="shared" si="32"/>
        <v>291</v>
      </c>
      <c r="C26" s="37">
        <f t="shared" si="1"/>
        <v>1954236</v>
      </c>
      <c r="D26" s="37">
        <f>SUM('Cong Dist'!E333:E360)</f>
        <v>140</v>
      </c>
      <c r="E26" s="36"/>
      <c r="F26" s="37">
        <f>SUM('Cong Dist'!G333:G360)</f>
        <v>107</v>
      </c>
      <c r="G26" s="36"/>
      <c r="H26" s="36"/>
      <c r="I26" s="36"/>
      <c r="J26" s="36"/>
      <c r="K26" s="36"/>
      <c r="L26" s="36"/>
      <c r="M26" s="66">
        <f t="shared" si="2"/>
        <v>1</v>
      </c>
      <c r="N26" s="66" t="str">
        <f t="shared" si="3"/>
        <v>-</v>
      </c>
      <c r="O26" s="66">
        <f t="shared" si="4"/>
        <v>2</v>
      </c>
      <c r="P26" s="66" t="str">
        <f t="shared" si="5"/>
        <v>-</v>
      </c>
      <c r="Q26" s="66" t="str">
        <f t="shared" si="6"/>
        <v>-</v>
      </c>
      <c r="R26" s="66" t="str">
        <f t="shared" si="7"/>
        <v>-</v>
      </c>
      <c r="S26" s="66" t="str">
        <f t="shared" si="8"/>
        <v>-</v>
      </c>
      <c r="T26" s="66" t="str">
        <f t="shared" si="9"/>
        <v>-</v>
      </c>
      <c r="U26" s="66" t="str">
        <f t="shared" si="10"/>
        <v>-</v>
      </c>
      <c r="V26" s="37">
        <f t="shared" si="11"/>
        <v>313724</v>
      </c>
      <c r="W26" s="38">
        <f t="shared" ref="W26:W43" si="34">V26/C26</f>
        <v>0.16053537034421636</v>
      </c>
      <c r="X26" s="37">
        <f>County!P1472</f>
        <v>1133980</v>
      </c>
      <c r="Y26" s="38">
        <f t="shared" ref="Y26:Y42" si="35">X26/$C26</f>
        <v>0.58026768517210814</v>
      </c>
      <c r="Z26" s="37">
        <f>County!Q1472</f>
        <v>0</v>
      </c>
      <c r="AA26" s="38">
        <f t="shared" ref="AA26:AA42" si="36">Z26/$C26</f>
        <v>0</v>
      </c>
      <c r="AB26" s="37">
        <f>County!R1472</f>
        <v>820256</v>
      </c>
      <c r="AC26" s="38">
        <f t="shared" ref="AC26:AC42" si="37">AB26/$C26</f>
        <v>0.41973231482789181</v>
      </c>
      <c r="AD26" s="37">
        <f>County!S1472</f>
        <v>0</v>
      </c>
      <c r="AE26" s="38">
        <f t="shared" ref="AE26:AE42" si="38">AD26/$C26</f>
        <v>0</v>
      </c>
      <c r="AF26" s="37">
        <f>County!T1472</f>
        <v>0</v>
      </c>
      <c r="AG26" s="38">
        <f t="shared" ref="AG26:AG42" si="39">AF26/$C26</f>
        <v>0</v>
      </c>
      <c r="AH26" s="37">
        <f>County!U1472</f>
        <v>0</v>
      </c>
      <c r="AI26" s="38">
        <f t="shared" ref="AI26:AI42" si="40">AH26/$C26</f>
        <v>0</v>
      </c>
      <c r="AJ26" s="37">
        <f>County!V1472</f>
        <v>0</v>
      </c>
      <c r="AK26" s="38">
        <f t="shared" ref="AK26:AK42" si="41">AJ26/$C26</f>
        <v>0</v>
      </c>
      <c r="AL26" s="61">
        <f>County!W1472</f>
        <v>0</v>
      </c>
      <c r="AM26" s="38">
        <f t="shared" ref="AM26:AM42" si="42">AL26/$C26</f>
        <v>0</v>
      </c>
      <c r="AN26" s="37">
        <f>County!X1472</f>
        <v>0</v>
      </c>
      <c r="AO26" s="38">
        <f t="shared" ref="AO26:AO42" si="43">AN26/$C26</f>
        <v>0</v>
      </c>
      <c r="AP26" s="37">
        <f>County!Y1472</f>
        <v>0</v>
      </c>
      <c r="AQ26" s="38">
        <f t="shared" ref="AQ26:AQ42" si="44">AP26/$C26</f>
        <v>0</v>
      </c>
      <c r="AR26" s="37">
        <f>County!Z1472</f>
        <v>0</v>
      </c>
      <c r="AS26" s="38">
        <f t="shared" ref="AS26:AS42" si="45">AR26/$C26</f>
        <v>0</v>
      </c>
      <c r="AT26" s="37">
        <f>County!AA1472</f>
        <v>0</v>
      </c>
      <c r="AU26" s="38">
        <f t="shared" ref="AU26:AU42" si="46">AT26/$C26</f>
        <v>0</v>
      </c>
      <c r="AV26" s="37">
        <f>County!AB1472</f>
        <v>0</v>
      </c>
      <c r="AW26" s="38">
        <f t="shared" ref="AW26:AW42" si="47">AV26/$C26</f>
        <v>0</v>
      </c>
      <c r="AX26" s="37">
        <f>County!AC1472</f>
        <v>0</v>
      </c>
      <c r="AY26" s="38">
        <f t="shared" si="26"/>
        <v>0</v>
      </c>
      <c r="AZ26" s="37">
        <f>County!AD1472</f>
        <v>0</v>
      </c>
      <c r="BA26" s="38">
        <f t="shared" ref="BA26:BA42" si="48">AZ26/$C26</f>
        <v>0</v>
      </c>
      <c r="BB26" s="37">
        <f>County!AE1472</f>
        <v>0</v>
      </c>
      <c r="BC26" s="38">
        <f t="shared" ref="BC26:BC42" si="49">BB26/$C26</f>
        <v>0</v>
      </c>
      <c r="BD26" s="37">
        <f>County!AF1472</f>
        <v>0</v>
      </c>
      <c r="BE26" s="38">
        <f t="shared" ref="BE26:BE42" si="50">BD26/$C26</f>
        <v>0</v>
      </c>
      <c r="BF26" s="37">
        <f>County!AG1472</f>
        <v>0</v>
      </c>
      <c r="BG26" s="38">
        <f t="shared" ref="BG26:BG42" si="51">BF26/$C26</f>
        <v>0</v>
      </c>
      <c r="BH26" s="37">
        <f>County!AH1472</f>
        <v>0</v>
      </c>
      <c r="BI26" s="38">
        <f t="shared" ref="BI26:BI42" si="52">BH26/$C26</f>
        <v>0</v>
      </c>
      <c r="BJ26" s="46"/>
      <c r="BK26" s="34" t="str">
        <f t="shared" si="33"/>
        <v>New York</v>
      </c>
      <c r="BL26" s="34" t="s">
        <v>1945</v>
      </c>
      <c r="BN26" s="35">
        <f>RANK(AD26,(X26:AC26,AD26:AK26,AN26:BI26))</f>
        <v>5</v>
      </c>
      <c r="BO26" s="35">
        <f>RANK(AF26,(X26:AC26,AD26:AK26,AN26:BI26))</f>
        <v>5</v>
      </c>
      <c r="BP26" s="35">
        <f>RANK(AJ26,(X26:AC26,AD26:AK26,AN26:BI26))</f>
        <v>5</v>
      </c>
      <c r="BQ26" s="35">
        <f>RANK(AH26,(X26:AC26,AD26:AK26,AN26:BI26))</f>
        <v>5</v>
      </c>
      <c r="BS26" s="34">
        <v>36</v>
      </c>
      <c r="BT26" s="34" t="s">
        <v>3208</v>
      </c>
      <c r="BU26" s="122">
        <v>41017</v>
      </c>
      <c r="BV26" s="34">
        <v>0</v>
      </c>
      <c r="BW26" s="34">
        <v>0</v>
      </c>
      <c r="BX26" s="34">
        <v>291</v>
      </c>
      <c r="BY26" s="34">
        <v>247</v>
      </c>
      <c r="BZ26" s="34">
        <v>11</v>
      </c>
      <c r="CA26" s="34">
        <v>15</v>
      </c>
    </row>
    <row r="27" spans="1:83" s="34" customFormat="1">
      <c r="A27" s="34" t="s">
        <v>2133</v>
      </c>
      <c r="B27" s="112">
        <f t="shared" si="32"/>
        <v>121</v>
      </c>
      <c r="C27" s="37">
        <f t="shared" si="1"/>
        <v>1142916</v>
      </c>
      <c r="D27" s="36">
        <v>60</v>
      </c>
      <c r="E27" s="36"/>
      <c r="F27" s="36">
        <v>47</v>
      </c>
      <c r="G27" s="36"/>
      <c r="H27" s="36"/>
      <c r="I27" s="36"/>
      <c r="J27" s="36"/>
      <c r="K27" s="36"/>
      <c r="L27" s="36"/>
      <c r="M27" s="66">
        <f t="shared" si="2"/>
        <v>1</v>
      </c>
      <c r="N27" s="66" t="str">
        <f t="shared" si="3"/>
        <v>-</v>
      </c>
      <c r="O27" s="66">
        <f t="shared" si="4"/>
        <v>2</v>
      </c>
      <c r="P27" s="66">
        <f t="shared" si="5"/>
        <v>4</v>
      </c>
      <c r="Q27" s="66" t="str">
        <f t="shared" si="6"/>
        <v>-</v>
      </c>
      <c r="R27" s="66" t="str">
        <f t="shared" si="7"/>
        <v>-</v>
      </c>
      <c r="S27" s="66" t="str">
        <f t="shared" si="8"/>
        <v>-</v>
      </c>
      <c r="T27" s="66" t="str">
        <f t="shared" si="9"/>
        <v>-</v>
      </c>
      <c r="U27" s="66">
        <f t="shared" si="10"/>
        <v>5</v>
      </c>
      <c r="V27" s="37">
        <f t="shared" si="11"/>
        <v>155897</v>
      </c>
      <c r="W27" s="38">
        <f t="shared" si="34"/>
        <v>0.13640285025321197</v>
      </c>
      <c r="X27" s="37">
        <f>County!P1574</f>
        <v>622915</v>
      </c>
      <c r="Y27" s="38">
        <f t="shared" si="35"/>
        <v>0.54502255633834862</v>
      </c>
      <c r="Z27" s="37">
        <f>County!Q1574</f>
        <v>0</v>
      </c>
      <c r="AA27" s="38">
        <f t="shared" si="36"/>
        <v>0</v>
      </c>
      <c r="AB27" s="37">
        <f>County!R1574</f>
        <v>467018</v>
      </c>
      <c r="AC27" s="38">
        <f t="shared" si="37"/>
        <v>0.40861970608513659</v>
      </c>
      <c r="AD27" s="37">
        <f>County!S1574</f>
        <v>12122</v>
      </c>
      <c r="AE27" s="38">
        <f t="shared" si="38"/>
        <v>1.0606203780505304E-2</v>
      </c>
      <c r="AF27" s="37">
        <f>County!T1574</f>
        <v>0</v>
      </c>
      <c r="AG27" s="38">
        <f t="shared" si="39"/>
        <v>0</v>
      </c>
      <c r="AH27" s="37">
        <f>County!U1574</f>
        <v>0</v>
      </c>
      <c r="AI27" s="38">
        <f t="shared" si="40"/>
        <v>0</v>
      </c>
      <c r="AJ27" s="37">
        <f>County!V1574</f>
        <v>0</v>
      </c>
      <c r="AK27" s="38">
        <f t="shared" si="41"/>
        <v>0</v>
      </c>
      <c r="AL27" s="61">
        <f>County!W1574</f>
        <v>0</v>
      </c>
      <c r="AM27" s="38">
        <f t="shared" si="42"/>
        <v>0</v>
      </c>
      <c r="AN27" s="37">
        <f>County!X1574</f>
        <v>37485</v>
      </c>
      <c r="AO27" s="38">
        <f t="shared" si="43"/>
        <v>3.279768591917516E-2</v>
      </c>
      <c r="AP27" s="37">
        <f>County!Y1574</f>
        <v>0</v>
      </c>
      <c r="AQ27" s="38">
        <f t="shared" si="44"/>
        <v>0</v>
      </c>
      <c r="AR27" s="37">
        <f>County!Z1574</f>
        <v>0</v>
      </c>
      <c r="AS27" s="38">
        <f t="shared" si="45"/>
        <v>0</v>
      </c>
      <c r="AT27" s="37">
        <f>County!AA1574</f>
        <v>0</v>
      </c>
      <c r="AU27" s="38">
        <f t="shared" si="46"/>
        <v>0</v>
      </c>
      <c r="AV27" s="37">
        <f>County!AB1574</f>
        <v>0</v>
      </c>
      <c r="AW27" s="38">
        <f t="shared" si="47"/>
        <v>0</v>
      </c>
      <c r="AX27" s="37">
        <f>County!AC1574</f>
        <v>3376</v>
      </c>
      <c r="AY27" s="38">
        <f t="shared" si="26"/>
        <v>2.9538478768343429E-3</v>
      </c>
      <c r="AZ27" s="37">
        <f>County!AD1574</f>
        <v>0</v>
      </c>
      <c r="BA27" s="38">
        <f t="shared" si="48"/>
        <v>0</v>
      </c>
      <c r="BB27" s="37">
        <f>County!AE1574</f>
        <v>0</v>
      </c>
      <c r="BC27" s="38">
        <f t="shared" si="49"/>
        <v>0</v>
      </c>
      <c r="BD27" s="37">
        <f>County!AF1574</f>
        <v>0</v>
      </c>
      <c r="BE27" s="38">
        <f t="shared" si="50"/>
        <v>0</v>
      </c>
      <c r="BF27" s="37">
        <f>County!AG1574</f>
        <v>0</v>
      </c>
      <c r="BG27" s="38">
        <f t="shared" si="51"/>
        <v>0</v>
      </c>
      <c r="BH27" s="37">
        <f>County!AH1574</f>
        <v>0</v>
      </c>
      <c r="BI27" s="38">
        <f t="shared" si="52"/>
        <v>0</v>
      </c>
      <c r="BJ27" s="46"/>
      <c r="BK27" s="34" t="str">
        <f t="shared" si="33"/>
        <v>North Carolina</v>
      </c>
      <c r="BL27" s="34" t="s">
        <v>869</v>
      </c>
      <c r="BN27" s="35">
        <f>RANK(AD27,(X27:AC27,AD27:AK27,AN27:BI27))</f>
        <v>4</v>
      </c>
      <c r="BO27" s="35">
        <f>RANK(AF27,(X27:AC27,AD27:AK27,AN27:BI27))</f>
        <v>11</v>
      </c>
      <c r="BP27" s="35">
        <f>RANK(AJ27,(X27:AC27,AD27:AK27,AN27:BI27))</f>
        <v>11</v>
      </c>
      <c r="BQ27" s="35">
        <f>RANK(AH27,(X27:AC27,AD27:AK27,AN27:BI27))</f>
        <v>11</v>
      </c>
      <c r="BS27" s="34">
        <v>37</v>
      </c>
      <c r="BT27" s="34" t="s">
        <v>3208</v>
      </c>
      <c r="BU27" s="122">
        <v>40982</v>
      </c>
      <c r="BV27" s="34">
        <v>0</v>
      </c>
      <c r="BW27" s="34">
        <v>1</v>
      </c>
      <c r="BX27" s="34">
        <v>121</v>
      </c>
      <c r="BY27" s="34">
        <v>107</v>
      </c>
      <c r="BZ27" s="34">
        <v>11</v>
      </c>
      <c r="CA27" s="34">
        <v>15</v>
      </c>
    </row>
    <row r="28" spans="1:83" s="34" customFormat="1">
      <c r="A28" s="34" t="s">
        <v>732</v>
      </c>
      <c r="B28" s="112">
        <f t="shared" si="32"/>
        <v>159</v>
      </c>
      <c r="C28" s="37">
        <f t="shared" si="1"/>
        <v>1241478</v>
      </c>
      <c r="D28" s="37">
        <v>81</v>
      </c>
      <c r="E28" s="37"/>
      <c r="F28" s="37">
        <v>62</v>
      </c>
      <c r="G28" s="37"/>
      <c r="H28" s="37"/>
      <c r="I28" s="37"/>
      <c r="J28" s="36"/>
      <c r="K28" s="36"/>
      <c r="L28" s="36"/>
      <c r="M28" s="66">
        <f t="shared" si="2"/>
        <v>1</v>
      </c>
      <c r="N28" s="66" t="str">
        <f t="shared" si="3"/>
        <v>-</v>
      </c>
      <c r="O28" s="66">
        <f t="shared" si="4"/>
        <v>2</v>
      </c>
      <c r="P28" s="66" t="str">
        <f t="shared" si="5"/>
        <v>-</v>
      </c>
      <c r="Q28" s="66" t="str">
        <f t="shared" si="6"/>
        <v>-</v>
      </c>
      <c r="R28" s="66" t="str">
        <f t="shared" si="7"/>
        <v>-</v>
      </c>
      <c r="S28" s="66" t="str">
        <f t="shared" si="8"/>
        <v>-</v>
      </c>
      <c r="T28" s="66" t="str">
        <f t="shared" si="9"/>
        <v>-</v>
      </c>
      <c r="U28" s="66">
        <f t="shared" si="10"/>
        <v>3</v>
      </c>
      <c r="V28" s="37">
        <f t="shared" si="11"/>
        <v>161286</v>
      </c>
      <c r="W28" s="38">
        <f t="shared" si="34"/>
        <v>0.12991450513017549</v>
      </c>
      <c r="X28" s="37">
        <f>County!P1664</f>
        <v>696681</v>
      </c>
      <c r="Y28" s="38">
        <f t="shared" si="35"/>
        <v>0.56117063693436375</v>
      </c>
      <c r="Z28" s="37">
        <f>County!Q1664</f>
        <v>0</v>
      </c>
      <c r="AA28" s="38">
        <f t="shared" si="36"/>
        <v>0</v>
      </c>
      <c r="AB28" s="37">
        <f>County!R1664</f>
        <v>535395</v>
      </c>
      <c r="AC28" s="38">
        <f t="shared" si="37"/>
        <v>0.43125613180418826</v>
      </c>
      <c r="AD28" s="37">
        <f>County!S1664</f>
        <v>0</v>
      </c>
      <c r="AE28" s="38">
        <f t="shared" si="38"/>
        <v>0</v>
      </c>
      <c r="AF28" s="37">
        <f>County!T1664</f>
        <v>0</v>
      </c>
      <c r="AG28" s="38">
        <f t="shared" si="39"/>
        <v>0</v>
      </c>
      <c r="AH28" s="37">
        <f>County!U1664</f>
        <v>0</v>
      </c>
      <c r="AI28" s="38">
        <f t="shared" si="40"/>
        <v>0</v>
      </c>
      <c r="AJ28" s="37">
        <f>County!V1664</f>
        <v>0</v>
      </c>
      <c r="AK28" s="38">
        <f t="shared" si="41"/>
        <v>0</v>
      </c>
      <c r="AL28" s="61">
        <f>County!W1664</f>
        <v>0</v>
      </c>
      <c r="AM28" s="38">
        <f t="shared" si="42"/>
        <v>0</v>
      </c>
      <c r="AN28" s="37">
        <f>County!X1664</f>
        <v>0</v>
      </c>
      <c r="AO28" s="38">
        <f t="shared" si="43"/>
        <v>0</v>
      </c>
      <c r="AP28" s="37">
        <f>County!Y1664</f>
        <v>0</v>
      </c>
      <c r="AQ28" s="38">
        <f t="shared" si="44"/>
        <v>0</v>
      </c>
      <c r="AR28" s="37">
        <f>County!Z1664</f>
        <v>0</v>
      </c>
      <c r="AS28" s="38">
        <f t="shared" si="45"/>
        <v>0</v>
      </c>
      <c r="AT28" s="37">
        <f>County!AA1664</f>
        <v>0</v>
      </c>
      <c r="AU28" s="38">
        <f t="shared" si="46"/>
        <v>0</v>
      </c>
      <c r="AV28" s="37">
        <f>County!AB1664</f>
        <v>0</v>
      </c>
      <c r="AW28" s="38">
        <f t="shared" si="47"/>
        <v>0</v>
      </c>
      <c r="AX28" s="37">
        <f>County!AC1664</f>
        <v>9402</v>
      </c>
      <c r="AY28" s="38">
        <f t="shared" si="26"/>
        <v>7.5732312614480478E-3</v>
      </c>
      <c r="AZ28" s="37">
        <f>County!AD1664</f>
        <v>0</v>
      </c>
      <c r="BA28" s="38">
        <f t="shared" si="48"/>
        <v>0</v>
      </c>
      <c r="BB28" s="37">
        <f>County!AE1664</f>
        <v>0</v>
      </c>
      <c r="BC28" s="38">
        <f t="shared" si="49"/>
        <v>0</v>
      </c>
      <c r="BD28" s="37">
        <f>County!AF1664</f>
        <v>0</v>
      </c>
      <c r="BE28" s="38">
        <f t="shared" si="50"/>
        <v>0</v>
      </c>
      <c r="BF28" s="37">
        <f>County!AG1664</f>
        <v>0</v>
      </c>
      <c r="BG28" s="38">
        <f t="shared" si="51"/>
        <v>0</v>
      </c>
      <c r="BH28" s="37">
        <f>County!AH1664</f>
        <v>0</v>
      </c>
      <c r="BI28" s="38">
        <f t="shared" si="52"/>
        <v>0</v>
      </c>
      <c r="BJ28" s="46"/>
      <c r="BK28" s="34" t="str">
        <f t="shared" si="33"/>
        <v>Ohio</v>
      </c>
      <c r="BL28" s="34" t="s">
        <v>2511</v>
      </c>
      <c r="BN28" s="35">
        <f>RANK(AD28,(X28:AC28,AD28:AK28,AN28:BI28))</f>
        <v>7</v>
      </c>
      <c r="BO28" s="35">
        <f>RANK(AF28,(X28:AC28,AD28:AK28,AN28:BI28))</f>
        <v>7</v>
      </c>
      <c r="BP28" s="35">
        <f>RANK(AJ28,(X28:AC28,AD28:AK28,AN28:BI28))</f>
        <v>7</v>
      </c>
      <c r="BQ28" s="35">
        <f>RANK(AH28,(X28:AC28,AD28:AK28,AN28:BI28))</f>
        <v>7</v>
      </c>
      <c r="BS28" s="34">
        <v>39</v>
      </c>
      <c r="BT28" s="34" t="s">
        <v>3208</v>
      </c>
      <c r="BU28" s="122">
        <v>40982</v>
      </c>
      <c r="BV28" s="34">
        <v>0</v>
      </c>
      <c r="BW28" s="34">
        <v>1</v>
      </c>
      <c r="BX28" s="34">
        <v>159</v>
      </c>
      <c r="BY28" s="34">
        <v>143</v>
      </c>
      <c r="BZ28" s="34">
        <v>11</v>
      </c>
      <c r="CA28" s="34">
        <v>15</v>
      </c>
    </row>
    <row r="29" spans="1:83" s="34" customFormat="1">
      <c r="A29" s="34" t="s">
        <v>1613</v>
      </c>
      <c r="B29" s="112">
        <f t="shared" si="32"/>
        <v>42</v>
      </c>
      <c r="C29" s="37">
        <f t="shared" si="1"/>
        <v>335843</v>
      </c>
      <c r="D29" s="37">
        <f>SUM('Cong Dist'!E398:E403)</f>
        <v>17</v>
      </c>
      <c r="E29" s="37"/>
      <c r="F29" s="37">
        <f>SUM('Cong Dist'!G398:G403)</f>
        <v>21</v>
      </c>
      <c r="G29" s="37"/>
      <c r="H29" s="37"/>
      <c r="I29" s="36"/>
      <c r="J29" s="36"/>
      <c r="K29" s="36"/>
      <c r="L29" s="36"/>
      <c r="M29" s="66">
        <f t="shared" si="2"/>
        <v>2</v>
      </c>
      <c r="N29" s="66" t="str">
        <f t="shared" si="3"/>
        <v>-</v>
      </c>
      <c r="O29" s="66">
        <f t="shared" si="4"/>
        <v>1</v>
      </c>
      <c r="P29" s="66">
        <f t="shared" si="5"/>
        <v>3</v>
      </c>
      <c r="Q29" s="66" t="str">
        <f t="shared" si="6"/>
        <v>-</v>
      </c>
      <c r="R29" s="66" t="str">
        <f t="shared" si="7"/>
        <v>-</v>
      </c>
      <c r="S29" s="66" t="str">
        <f t="shared" si="8"/>
        <v>-</v>
      </c>
      <c r="T29" s="66">
        <f t="shared" si="9"/>
        <v>5</v>
      </c>
      <c r="U29" s="66">
        <f t="shared" si="10"/>
        <v>7</v>
      </c>
      <c r="V29" s="37">
        <f t="shared" si="11"/>
        <v>34785</v>
      </c>
      <c r="W29" s="38">
        <f t="shared" si="34"/>
        <v>0.10357518245132398</v>
      </c>
      <c r="X29" s="37">
        <f>County!P1743</f>
        <v>139443</v>
      </c>
      <c r="Y29" s="38">
        <f t="shared" si="35"/>
        <v>0.41520293708667444</v>
      </c>
      <c r="Z29" s="37">
        <f>County!Q1743</f>
        <v>0</v>
      </c>
      <c r="AA29" s="38">
        <f t="shared" si="36"/>
        <v>0</v>
      </c>
      <c r="AB29" s="37">
        <f>County!R1743</f>
        <v>174228</v>
      </c>
      <c r="AC29" s="38">
        <f t="shared" si="37"/>
        <v>0.51877811953799846</v>
      </c>
      <c r="AD29" s="37">
        <f>County!S1743</f>
        <v>7672</v>
      </c>
      <c r="AE29" s="38">
        <f t="shared" si="38"/>
        <v>2.284400746777512E-2</v>
      </c>
      <c r="AF29" s="37">
        <f>County!T1743</f>
        <v>0</v>
      </c>
      <c r="AG29" s="38">
        <f t="shared" si="39"/>
        <v>0</v>
      </c>
      <c r="AH29" s="37">
        <f>County!U1743</f>
        <v>0</v>
      </c>
      <c r="AI29" s="38">
        <f t="shared" si="40"/>
        <v>0</v>
      </c>
      <c r="AJ29" s="37">
        <f>County!V1743</f>
        <v>0</v>
      </c>
      <c r="AK29" s="38">
        <f t="shared" si="41"/>
        <v>0</v>
      </c>
      <c r="AL29" s="61">
        <f>County!W1743</f>
        <v>4171</v>
      </c>
      <c r="AM29" s="38">
        <f t="shared" si="42"/>
        <v>1.2419493632441349E-2</v>
      </c>
      <c r="AN29" s="37">
        <f>County!X1743</f>
        <v>0</v>
      </c>
      <c r="AO29" s="38">
        <f t="shared" si="43"/>
        <v>0</v>
      </c>
      <c r="AP29" s="37">
        <f>County!Y1743</f>
        <v>0</v>
      </c>
      <c r="AQ29" s="38">
        <f t="shared" si="44"/>
        <v>0</v>
      </c>
      <c r="AR29" s="37">
        <f>County!Z1743</f>
        <v>0</v>
      </c>
      <c r="AS29" s="38">
        <f t="shared" si="45"/>
        <v>0</v>
      </c>
      <c r="AT29" s="37">
        <f>County!AA1743</f>
        <v>4386</v>
      </c>
      <c r="AU29" s="38">
        <f t="shared" si="46"/>
        <v>1.3059673716587811E-2</v>
      </c>
      <c r="AV29" s="37">
        <f>County!AB1743</f>
        <v>3458</v>
      </c>
      <c r="AW29" s="38">
        <f t="shared" si="47"/>
        <v>1.029647781850448E-2</v>
      </c>
      <c r="AX29" s="37">
        <f>County!AC1743</f>
        <v>2485</v>
      </c>
      <c r="AY29" s="38">
        <f t="shared" si="26"/>
        <v>7.3992907400184018E-3</v>
      </c>
      <c r="AZ29" s="37">
        <f>County!AD1743</f>
        <v>0</v>
      </c>
      <c r="BA29" s="38">
        <f t="shared" si="48"/>
        <v>0</v>
      </c>
      <c r="BB29" s="37">
        <f>County!AE1743</f>
        <v>0</v>
      </c>
      <c r="BC29" s="38">
        <f t="shared" si="49"/>
        <v>0</v>
      </c>
      <c r="BD29" s="37">
        <f>County!AF1743</f>
        <v>0</v>
      </c>
      <c r="BE29" s="38">
        <f t="shared" si="50"/>
        <v>0</v>
      </c>
      <c r="BF29" s="37">
        <f>County!AG1743</f>
        <v>0</v>
      </c>
      <c r="BG29" s="38">
        <f t="shared" si="51"/>
        <v>0</v>
      </c>
      <c r="BH29" s="37">
        <f>County!AH1743</f>
        <v>0</v>
      </c>
      <c r="BI29" s="38">
        <f t="shared" si="52"/>
        <v>0</v>
      </c>
      <c r="BJ29" s="46"/>
      <c r="BK29" s="34" t="str">
        <f t="shared" si="33"/>
        <v>Oklahoma</v>
      </c>
      <c r="BL29" s="34" t="s">
        <v>1859</v>
      </c>
      <c r="BN29" s="35">
        <f>RANK(AD29,(X29:AC29,AD29:AK29,AN29:BI29))</f>
        <v>3</v>
      </c>
      <c r="BO29" s="35">
        <f>RANK(AF29,(X29:AC29,AD29:AK29,AN29:BI29))</f>
        <v>13</v>
      </c>
      <c r="BP29" s="35">
        <f>RANK(AJ29,(X29:AC29,AD29:AK29,AN29:BI29))</f>
        <v>13</v>
      </c>
      <c r="BQ29" s="35">
        <f>RANK(AH29,(X29:AC29,AD29:AK29,AN29:BI29))</f>
        <v>13</v>
      </c>
      <c r="BS29" s="34">
        <v>40</v>
      </c>
      <c r="BT29" s="34" t="s">
        <v>3208</v>
      </c>
      <c r="BU29" s="122">
        <v>40968</v>
      </c>
      <c r="BV29" s="34">
        <v>0</v>
      </c>
      <c r="BW29" s="34">
        <v>0</v>
      </c>
      <c r="BX29" s="34">
        <v>42</v>
      </c>
      <c r="BY29" s="34">
        <v>38</v>
      </c>
      <c r="BZ29" s="34">
        <v>11</v>
      </c>
      <c r="CA29" s="34">
        <v>15</v>
      </c>
    </row>
    <row r="30" spans="1:83" s="34" customFormat="1">
      <c r="A30" s="34" t="s">
        <v>2425</v>
      </c>
      <c r="B30" s="112">
        <f t="shared" si="32"/>
        <v>73</v>
      </c>
      <c r="C30" s="37">
        <f t="shared" si="1"/>
        <v>641595</v>
      </c>
      <c r="D30" s="36">
        <v>26</v>
      </c>
      <c r="E30" s="36"/>
      <c r="F30" s="36">
        <v>35</v>
      </c>
      <c r="G30" s="36"/>
      <c r="H30" s="36"/>
      <c r="I30" s="36"/>
      <c r="J30" s="36"/>
      <c r="K30" s="36"/>
      <c r="L30" s="36"/>
      <c r="M30" s="66">
        <f t="shared" si="2"/>
        <v>2</v>
      </c>
      <c r="N30" s="66" t="str">
        <f t="shared" si="3"/>
        <v>-</v>
      </c>
      <c r="O30" s="66">
        <f t="shared" si="4"/>
        <v>1</v>
      </c>
      <c r="P30" s="66" t="str">
        <f t="shared" si="5"/>
        <v>-</v>
      </c>
      <c r="Q30" s="66" t="str">
        <f t="shared" si="6"/>
        <v>-</v>
      </c>
      <c r="R30" s="66" t="str">
        <f t="shared" si="7"/>
        <v>-</v>
      </c>
      <c r="S30" s="66" t="str">
        <f t="shared" si="8"/>
        <v>-</v>
      </c>
      <c r="T30" s="66" t="str">
        <f t="shared" si="9"/>
        <v>-</v>
      </c>
      <c r="U30" s="66" t="str">
        <f t="shared" si="10"/>
        <v>-</v>
      </c>
      <c r="V30" s="37">
        <f t="shared" si="11"/>
        <v>90983</v>
      </c>
      <c r="W30" s="38">
        <f t="shared" si="34"/>
        <v>0.14180752655491394</v>
      </c>
      <c r="X30" s="37">
        <f>County!P1781</f>
        <v>269846</v>
      </c>
      <c r="Y30" s="38">
        <f t="shared" si="35"/>
        <v>0.42058619534129787</v>
      </c>
      <c r="Z30" s="37">
        <f>County!Q1781</f>
        <v>0</v>
      </c>
      <c r="AA30" s="38">
        <f t="shared" si="36"/>
        <v>0</v>
      </c>
      <c r="AB30" s="37">
        <f>County!R1781</f>
        <v>360829</v>
      </c>
      <c r="AC30" s="38">
        <f t="shared" si="37"/>
        <v>0.56239372189621184</v>
      </c>
      <c r="AD30" s="37">
        <f>County!S1781</f>
        <v>0</v>
      </c>
      <c r="AE30" s="38">
        <f t="shared" si="38"/>
        <v>0</v>
      </c>
      <c r="AF30" s="37">
        <f>County!T1781</f>
        <v>0</v>
      </c>
      <c r="AG30" s="38">
        <f t="shared" si="39"/>
        <v>0</v>
      </c>
      <c r="AH30" s="37">
        <f>County!U1781</f>
        <v>0</v>
      </c>
      <c r="AI30" s="38">
        <f t="shared" si="40"/>
        <v>0</v>
      </c>
      <c r="AJ30" s="37">
        <f>County!V1781</f>
        <v>0</v>
      </c>
      <c r="AK30" s="38">
        <f t="shared" si="41"/>
        <v>0</v>
      </c>
      <c r="AL30" s="61">
        <f>County!W1781</f>
        <v>0</v>
      </c>
      <c r="AM30" s="38">
        <f t="shared" si="42"/>
        <v>0</v>
      </c>
      <c r="AN30" s="37">
        <f>County!X1781</f>
        <v>0</v>
      </c>
      <c r="AO30" s="38">
        <f t="shared" si="43"/>
        <v>0</v>
      </c>
      <c r="AP30" s="37">
        <f>County!Y1781</f>
        <v>10920</v>
      </c>
      <c r="AQ30" s="38">
        <f t="shared" si="44"/>
        <v>1.7020082762490354E-2</v>
      </c>
      <c r="AR30" s="37">
        <f>County!Z1781</f>
        <v>0</v>
      </c>
      <c r="AS30" s="38">
        <f t="shared" si="45"/>
        <v>0</v>
      </c>
      <c r="AT30" s="37">
        <f>County!AA1781</f>
        <v>0</v>
      </c>
      <c r="AU30" s="38">
        <f t="shared" si="46"/>
        <v>0</v>
      </c>
      <c r="AV30" s="37">
        <f>County!AB1781</f>
        <v>0</v>
      </c>
      <c r="AW30" s="38">
        <f t="shared" si="47"/>
        <v>0</v>
      </c>
      <c r="AX30" s="37">
        <f>County!AC1781</f>
        <v>0</v>
      </c>
      <c r="AY30" s="38">
        <f t="shared" si="26"/>
        <v>0</v>
      </c>
      <c r="AZ30" s="37">
        <f>County!AD1781</f>
        <v>0</v>
      </c>
      <c r="BA30" s="38">
        <f t="shared" si="48"/>
        <v>0</v>
      </c>
      <c r="BB30" s="37">
        <f>County!AE1781</f>
        <v>0</v>
      </c>
      <c r="BC30" s="38">
        <f t="shared" si="49"/>
        <v>0</v>
      </c>
      <c r="BD30" s="37">
        <f>County!AF1781</f>
        <v>0</v>
      </c>
      <c r="BE30" s="38">
        <f t="shared" si="50"/>
        <v>0</v>
      </c>
      <c r="BF30" s="37">
        <f>County!AG1781</f>
        <v>0</v>
      </c>
      <c r="BG30" s="38">
        <f t="shared" si="51"/>
        <v>0</v>
      </c>
      <c r="BH30" s="37">
        <f>County!AH1781</f>
        <v>0</v>
      </c>
      <c r="BI30" s="38">
        <f t="shared" si="52"/>
        <v>0</v>
      </c>
      <c r="BJ30" s="46"/>
      <c r="BK30" s="34" t="str">
        <f t="shared" si="33"/>
        <v>Oregon</v>
      </c>
      <c r="BL30" s="34" t="s">
        <v>1342</v>
      </c>
      <c r="BN30" s="35">
        <f>RANK(AD30,(X30:AC30,AD30:AK30,AN30:BI30))</f>
        <v>7</v>
      </c>
      <c r="BO30" s="35">
        <f>RANK(AF30,(X30:AC30,AD30:AK30,AN30:BI30))</f>
        <v>7</v>
      </c>
      <c r="BP30" s="35">
        <f>RANK(AJ30,(X30:AC30,AD30:AK30,AN30:BI30))</f>
        <v>7</v>
      </c>
      <c r="BQ30" s="35">
        <f>RANK(AH30,(X30:AC30,AD30:AK30,AN30:BI30))</f>
        <v>7</v>
      </c>
      <c r="BS30" s="34">
        <v>41</v>
      </c>
      <c r="BT30" s="34" t="s">
        <v>3208</v>
      </c>
      <c r="BU30" s="122">
        <v>41045</v>
      </c>
      <c r="BV30" s="34">
        <v>0</v>
      </c>
      <c r="BW30" s="34">
        <v>0</v>
      </c>
      <c r="BX30" s="34">
        <v>73</v>
      </c>
      <c r="BY30" s="34">
        <v>61</v>
      </c>
      <c r="BZ30" s="34">
        <v>11</v>
      </c>
      <c r="CA30" s="34">
        <v>15</v>
      </c>
    </row>
    <row r="31" spans="1:83" s="34" customFormat="1">
      <c r="A31" s="34" t="s">
        <v>2050</v>
      </c>
      <c r="B31" s="112">
        <f t="shared" si="32"/>
        <v>210</v>
      </c>
      <c r="C31" s="37">
        <f t="shared" si="1"/>
        <v>1681427</v>
      </c>
      <c r="D31" s="36">
        <v>62</v>
      </c>
      <c r="E31" s="36"/>
      <c r="F31" s="36">
        <v>59</v>
      </c>
      <c r="G31" s="36"/>
      <c r="H31" s="36"/>
      <c r="I31" s="36"/>
      <c r="J31" s="36"/>
      <c r="K31" s="36"/>
      <c r="L31" s="36"/>
      <c r="M31" s="66">
        <f t="shared" si="2"/>
        <v>1</v>
      </c>
      <c r="N31" s="66" t="str">
        <f t="shared" si="3"/>
        <v>-</v>
      </c>
      <c r="O31" s="66">
        <f t="shared" si="4"/>
        <v>2</v>
      </c>
      <c r="P31" s="66" t="str">
        <f t="shared" si="5"/>
        <v>-</v>
      </c>
      <c r="Q31" s="66" t="str">
        <f t="shared" si="6"/>
        <v>-</v>
      </c>
      <c r="R31" s="66" t="str">
        <f t="shared" si="7"/>
        <v>-</v>
      </c>
      <c r="S31" s="66" t="str">
        <f t="shared" si="8"/>
        <v>-</v>
      </c>
      <c r="T31" s="66" t="str">
        <f t="shared" si="9"/>
        <v>-</v>
      </c>
      <c r="U31" s="66">
        <f t="shared" si="10"/>
        <v>3</v>
      </c>
      <c r="V31" s="37">
        <f t="shared" si="11"/>
        <v>203226</v>
      </c>
      <c r="W31" s="38">
        <f t="shared" si="34"/>
        <v>0.12086519367180378</v>
      </c>
      <c r="X31" s="37">
        <f>County!P1850</f>
        <v>935107</v>
      </c>
      <c r="Y31" s="38">
        <f t="shared" si="35"/>
        <v>0.55613892247477892</v>
      </c>
      <c r="Z31" s="37">
        <f>County!Q1850</f>
        <v>0</v>
      </c>
      <c r="AA31" s="38">
        <f t="shared" si="36"/>
        <v>0</v>
      </c>
      <c r="AB31" s="37">
        <f>County!R1850</f>
        <v>731881</v>
      </c>
      <c r="AC31" s="38">
        <f t="shared" si="37"/>
        <v>0.4352737288029751</v>
      </c>
      <c r="AD31" s="37">
        <f>County!S1850</f>
        <v>0</v>
      </c>
      <c r="AE31" s="38">
        <f t="shared" si="38"/>
        <v>0</v>
      </c>
      <c r="AF31" s="37">
        <f>County!T1850</f>
        <v>0</v>
      </c>
      <c r="AG31" s="38">
        <f t="shared" si="39"/>
        <v>0</v>
      </c>
      <c r="AH31" s="37">
        <f>County!U1850</f>
        <v>0</v>
      </c>
      <c r="AI31" s="38">
        <f t="shared" si="40"/>
        <v>0</v>
      </c>
      <c r="AJ31" s="37">
        <f>County!V1850</f>
        <v>0</v>
      </c>
      <c r="AK31" s="38">
        <f t="shared" si="41"/>
        <v>0</v>
      </c>
      <c r="AL31" s="61">
        <f>County!W1850</f>
        <v>0</v>
      </c>
      <c r="AM31" s="38">
        <f t="shared" si="42"/>
        <v>0</v>
      </c>
      <c r="AN31" s="37">
        <f>County!X1850</f>
        <v>0</v>
      </c>
      <c r="AO31" s="38">
        <f t="shared" si="43"/>
        <v>0</v>
      </c>
      <c r="AP31" s="37">
        <f>County!Y1850</f>
        <v>0</v>
      </c>
      <c r="AQ31" s="38">
        <f t="shared" si="44"/>
        <v>0</v>
      </c>
      <c r="AR31" s="37">
        <f>County!Z1850</f>
        <v>0</v>
      </c>
      <c r="AS31" s="38">
        <f t="shared" si="45"/>
        <v>0</v>
      </c>
      <c r="AT31" s="37">
        <f>County!AA1850</f>
        <v>0</v>
      </c>
      <c r="AU31" s="38">
        <f t="shared" si="46"/>
        <v>0</v>
      </c>
      <c r="AV31" s="37">
        <f>County!AB1850</f>
        <v>0</v>
      </c>
      <c r="AW31" s="38">
        <f t="shared" si="47"/>
        <v>0</v>
      </c>
      <c r="AX31" s="37">
        <f>County!AC1850</f>
        <v>14439</v>
      </c>
      <c r="AY31" s="38">
        <f t="shared" si="26"/>
        <v>8.5873487222460441E-3</v>
      </c>
      <c r="AZ31" s="37">
        <f>County!AD1850</f>
        <v>0</v>
      </c>
      <c r="BA31" s="38">
        <f t="shared" si="48"/>
        <v>0</v>
      </c>
      <c r="BB31" s="37">
        <f>County!AE1850</f>
        <v>0</v>
      </c>
      <c r="BC31" s="38">
        <f t="shared" si="49"/>
        <v>0</v>
      </c>
      <c r="BD31" s="37">
        <f>County!AF1850</f>
        <v>0</v>
      </c>
      <c r="BE31" s="38">
        <f t="shared" si="50"/>
        <v>0</v>
      </c>
      <c r="BF31" s="37">
        <f>County!AG1850</f>
        <v>0</v>
      </c>
      <c r="BG31" s="38">
        <f t="shared" si="51"/>
        <v>0</v>
      </c>
      <c r="BH31" s="37">
        <f>County!AH1850</f>
        <v>0</v>
      </c>
      <c r="BI31" s="38">
        <f t="shared" si="52"/>
        <v>0</v>
      </c>
      <c r="BJ31" s="46"/>
      <c r="BK31" s="34" t="str">
        <f t="shared" si="33"/>
        <v>Pennsylvania</v>
      </c>
      <c r="BL31" s="34" t="s">
        <v>2021</v>
      </c>
      <c r="BN31" s="35">
        <f>RANK(AD31,(X31:AC31,AD31:AK31,AN31:BI31))</f>
        <v>7</v>
      </c>
      <c r="BO31" s="35">
        <f>RANK(AF31,(X31:AC31,AD31:AK31,AN31:BI31))</f>
        <v>7</v>
      </c>
      <c r="BP31" s="35">
        <f>RANK(AJ31,(X31:AC31,AD31:AK31,AN31:BI31))</f>
        <v>7</v>
      </c>
      <c r="BQ31" s="35">
        <f>RANK(AH31,(X31:AC31,AD31:AK31,AN31:BI31))</f>
        <v>7</v>
      </c>
      <c r="BS31" s="34">
        <v>42</v>
      </c>
      <c r="BT31" s="34" t="s">
        <v>3208</v>
      </c>
      <c r="BU31" s="122">
        <v>41024</v>
      </c>
      <c r="BV31" s="34">
        <v>0</v>
      </c>
      <c r="BW31" s="34">
        <v>0</v>
      </c>
      <c r="BX31" s="34">
        <v>210</v>
      </c>
      <c r="BY31" s="34">
        <v>189</v>
      </c>
      <c r="BZ31" s="34">
        <v>11</v>
      </c>
      <c r="CA31" s="34">
        <v>15</v>
      </c>
    </row>
    <row r="32" spans="1:83" s="87" customFormat="1">
      <c r="A32" s="87" t="s">
        <v>2465</v>
      </c>
      <c r="B32" s="112">
        <f t="shared" si="32"/>
        <v>67</v>
      </c>
      <c r="C32" s="37">
        <f t="shared" si="1"/>
        <v>89188</v>
      </c>
      <c r="D32" s="88">
        <f>SUM('Cong Dist'!E681:E689)</f>
        <v>37</v>
      </c>
      <c r="E32" s="89"/>
      <c r="F32" s="88">
        <f>SUM('Cong Dist'!G681:G689)</f>
        <v>23</v>
      </c>
      <c r="G32" s="89"/>
      <c r="H32" s="89"/>
      <c r="I32" s="89"/>
      <c r="J32" s="89"/>
      <c r="K32" s="89"/>
      <c r="L32" s="89"/>
      <c r="M32" s="66">
        <f t="shared" ref="M32" si="53">IF(X32&gt;0,RANK(X32,X32:BJ32),"-")</f>
        <v>1</v>
      </c>
      <c r="N32" s="66" t="str">
        <f t="shared" ref="N32" si="54">IF(Z32&gt;0,RANK(Z32,X32:BJ32),"-")</f>
        <v>-</v>
      </c>
      <c r="O32" s="66">
        <f t="shared" ref="O32" si="55">IF(AB32&gt;0,RANK(AB32,X32:BJ32),"-")</f>
        <v>2</v>
      </c>
      <c r="P32" s="66" t="str">
        <f t="shared" ref="P32" si="56">IF(AD32&gt;0,RANK(AD32,X32:BJ32),"-")</f>
        <v>-</v>
      </c>
      <c r="Q32" s="66" t="str">
        <f t="shared" ref="Q32" si="57">IF(AF32&gt;0,RANK(AF32,X32:BJ32),"-")</f>
        <v>-</v>
      </c>
      <c r="R32" s="66" t="str">
        <f t="shared" ref="R32" si="58">IF(AH32&gt;0,RANK(AH32,X32:BJ32),"-")</f>
        <v>-</v>
      </c>
      <c r="S32" s="66" t="str">
        <f t="shared" ref="S32" si="59">IF(AJ32&gt;0,RANK(AJ32,X32:BJ32),"-")</f>
        <v>-</v>
      </c>
      <c r="T32" s="66" t="str">
        <f t="shared" ref="T32" si="60">IF(AL32&gt;0,RANK(AL32,X32:BJ32),"-")</f>
        <v>-</v>
      </c>
      <c r="U32" s="66">
        <f t="shared" ref="U32" si="61">IF(AX32&gt;0,RANK(AX32,X32:BJ32),"-")</f>
        <v>3</v>
      </c>
      <c r="V32" s="37">
        <f t="shared" ref="V32" si="62">MAX(X32:AP32)-LARGE(X32:AP32,2)</f>
        <v>20881</v>
      </c>
      <c r="W32" s="38">
        <f t="shared" ref="W32" si="63">V32/C32</f>
        <v>0.23412342467596536</v>
      </c>
      <c r="X32" s="37">
        <f>County!P1930</f>
        <v>54839</v>
      </c>
      <c r="Y32" s="38">
        <f t="shared" ref="Y32" si="64">X32/$C32</f>
        <v>0.6148697134143607</v>
      </c>
      <c r="Z32" s="37">
        <f>County!Q1930</f>
        <v>0</v>
      </c>
      <c r="AA32" s="38">
        <f t="shared" ref="AA32" si="65">Z32/$C32</f>
        <v>0</v>
      </c>
      <c r="AB32" s="37">
        <f>County!R1930</f>
        <v>33958</v>
      </c>
      <c r="AC32" s="38">
        <f t="shared" ref="AC32" si="66">AB32/$C32</f>
        <v>0.38074628873839528</v>
      </c>
      <c r="AD32" s="37">
        <f>County!S1930</f>
        <v>0</v>
      </c>
      <c r="AE32" s="38">
        <f t="shared" ref="AE32" si="67">AD32/$C32</f>
        <v>0</v>
      </c>
      <c r="AF32" s="37">
        <f>County!T1930</f>
        <v>0</v>
      </c>
      <c r="AG32" s="38">
        <f t="shared" ref="AG32" si="68">AF32/$C32</f>
        <v>0</v>
      </c>
      <c r="AH32" s="37">
        <f>County!U1930</f>
        <v>0</v>
      </c>
      <c r="AI32" s="38">
        <f t="shared" ref="AI32" si="69">AH32/$C32</f>
        <v>0</v>
      </c>
      <c r="AJ32" s="37">
        <f>County!V1930</f>
        <v>0</v>
      </c>
      <c r="AK32" s="38">
        <f t="shared" ref="AK32" si="70">AJ32/$C32</f>
        <v>0</v>
      </c>
      <c r="AL32" s="61">
        <f>County!W1930</f>
        <v>0</v>
      </c>
      <c r="AM32" s="38">
        <f t="shared" ref="AM32" si="71">AL32/$C32</f>
        <v>0</v>
      </c>
      <c r="AN32" s="37">
        <f>County!X1930</f>
        <v>0</v>
      </c>
      <c r="AO32" s="38">
        <f t="shared" ref="AO32" si="72">AN32/$C32</f>
        <v>0</v>
      </c>
      <c r="AP32" s="37">
        <f>County!Y1930</f>
        <v>0</v>
      </c>
      <c r="AQ32" s="38">
        <f t="shared" ref="AQ32" si="73">AP32/$C32</f>
        <v>0</v>
      </c>
      <c r="AR32" s="37">
        <f>County!Z1930</f>
        <v>0</v>
      </c>
      <c r="AS32" s="38">
        <f t="shared" ref="AS32" si="74">AR32/$C32</f>
        <v>0</v>
      </c>
      <c r="AT32" s="37">
        <f>County!AA1930</f>
        <v>0</v>
      </c>
      <c r="AU32" s="38">
        <f t="shared" ref="AU32" si="75">AT32/$C32</f>
        <v>0</v>
      </c>
      <c r="AV32" s="37">
        <f>County!AB1930</f>
        <v>0</v>
      </c>
      <c r="AW32" s="38">
        <f t="shared" ref="AW32" si="76">AV32/$C32</f>
        <v>0</v>
      </c>
      <c r="AX32" s="37">
        <f>County!AC1930</f>
        <v>391</v>
      </c>
      <c r="AY32" s="38">
        <f t="shared" ref="AY32" si="77">AX32/$C32</f>
        <v>4.3839978472440238E-3</v>
      </c>
      <c r="AZ32" s="37">
        <f>County!AD1930</f>
        <v>0</v>
      </c>
      <c r="BA32" s="38">
        <f t="shared" ref="BA32" si="78">AZ32/$C32</f>
        <v>0</v>
      </c>
      <c r="BB32" s="37">
        <f>County!AE1930</f>
        <v>0</v>
      </c>
      <c r="BC32" s="38">
        <f t="shared" ref="BC32" si="79">BB32/$C32</f>
        <v>0</v>
      </c>
      <c r="BD32" s="37">
        <f>County!AF1930</f>
        <v>0</v>
      </c>
      <c r="BE32" s="38">
        <f t="shared" ref="BE32" si="80">BD32/$C32</f>
        <v>0</v>
      </c>
      <c r="BF32" s="37">
        <f>County!AG1930</f>
        <v>0</v>
      </c>
      <c r="BG32" s="38">
        <f t="shared" ref="BG32" si="81">BF32/$C32</f>
        <v>0</v>
      </c>
      <c r="BH32" s="37">
        <f>County!AH1930</f>
        <v>0</v>
      </c>
      <c r="BI32" s="38">
        <f t="shared" ref="BI32" si="82">BH32/$C32</f>
        <v>0</v>
      </c>
      <c r="BJ32" s="138"/>
      <c r="BK32" s="87" t="str">
        <f>A32</f>
        <v>Puerto Rico</v>
      </c>
      <c r="BL32" s="87" t="s">
        <v>3215</v>
      </c>
      <c r="BN32" s="35">
        <f>RANK(AD32,(X32:AC32,AD32:AK32,AN32:BI32))</f>
        <v>7</v>
      </c>
      <c r="BO32" s="35">
        <f>RANK(AF32,(X32:AC32,AD32:AK32,AN32:BI32))</f>
        <v>7</v>
      </c>
      <c r="BP32" s="35">
        <f>RANK(AJ32,(X32:AC32,AD32:AK32,AN32:BI32))</f>
        <v>7</v>
      </c>
      <c r="BQ32" s="35">
        <f>RANK(AH32,(X32:AC32,AD32:AK32,AN32:BI32))</f>
        <v>7</v>
      </c>
      <c r="BS32" s="87">
        <v>72</v>
      </c>
      <c r="BT32" s="87" t="s">
        <v>3208</v>
      </c>
      <c r="BU32" s="122">
        <v>41064</v>
      </c>
      <c r="BV32" s="87">
        <v>1</v>
      </c>
      <c r="BW32" s="87">
        <v>0</v>
      </c>
      <c r="BX32" s="87">
        <v>67</v>
      </c>
      <c r="BY32" s="87">
        <v>60</v>
      </c>
      <c r="BZ32" s="34">
        <v>11</v>
      </c>
      <c r="CA32" s="34">
        <v>15</v>
      </c>
      <c r="CB32" s="34"/>
      <c r="CC32" s="34"/>
      <c r="CD32" s="34"/>
      <c r="CE32" s="34"/>
    </row>
    <row r="33" spans="1:83" s="34" customFormat="1">
      <c r="A33" s="34" t="s">
        <v>3158</v>
      </c>
      <c r="B33" s="112">
        <f t="shared" si="32"/>
        <v>33</v>
      </c>
      <c r="C33" s="37">
        <f t="shared" si="1"/>
        <v>122458</v>
      </c>
      <c r="D33" s="37">
        <f>SUM('Cong Dist'!E434:E436)</f>
        <v>11</v>
      </c>
      <c r="E33" s="37"/>
      <c r="F33" s="37">
        <f>SUM('Cong Dist'!G434:G436)</f>
        <v>13</v>
      </c>
      <c r="G33" s="37"/>
      <c r="H33" s="37"/>
      <c r="I33" s="36"/>
      <c r="J33" s="36"/>
      <c r="K33" s="36"/>
      <c r="L33" s="89"/>
      <c r="M33" s="66">
        <f t="shared" si="2"/>
        <v>2</v>
      </c>
      <c r="N33" s="66" t="str">
        <f t="shared" si="3"/>
        <v>-</v>
      </c>
      <c r="O33" s="66">
        <f t="shared" si="4"/>
        <v>1</v>
      </c>
      <c r="P33" s="66" t="str">
        <f t="shared" si="5"/>
        <v>-</v>
      </c>
      <c r="Q33" s="66" t="str">
        <f t="shared" si="6"/>
        <v>-</v>
      </c>
      <c r="R33" s="66" t="str">
        <f t="shared" si="7"/>
        <v>-</v>
      </c>
      <c r="S33" s="66" t="str">
        <f t="shared" si="8"/>
        <v>-</v>
      </c>
      <c r="T33" s="66" t="str">
        <f t="shared" si="9"/>
        <v>-</v>
      </c>
      <c r="U33" s="66">
        <f t="shared" si="10"/>
        <v>6</v>
      </c>
      <c r="V33" s="37">
        <f t="shared" si="11"/>
        <v>14244</v>
      </c>
      <c r="W33" s="38">
        <f t="shared" si="34"/>
        <v>0.11631743128256218</v>
      </c>
      <c r="X33" s="37">
        <f>County!P1938</f>
        <v>52749</v>
      </c>
      <c r="Y33" s="38">
        <f t="shared" si="35"/>
        <v>0.43075176795309411</v>
      </c>
      <c r="Z33" s="37">
        <f>County!Q1938</f>
        <v>0</v>
      </c>
      <c r="AA33" s="38">
        <f t="shared" si="36"/>
        <v>0</v>
      </c>
      <c r="AB33" s="37">
        <f>County!R1938</f>
        <v>66993</v>
      </c>
      <c r="AC33" s="38">
        <f t="shared" si="37"/>
        <v>0.54706919923565633</v>
      </c>
      <c r="AD33" s="37">
        <f>County!S1938</f>
        <v>0</v>
      </c>
      <c r="AE33" s="38">
        <f t="shared" si="38"/>
        <v>0</v>
      </c>
      <c r="AF33" s="37">
        <f>County!T1938</f>
        <v>0</v>
      </c>
      <c r="AG33" s="38">
        <f t="shared" si="39"/>
        <v>0</v>
      </c>
      <c r="AH33" s="37">
        <f>County!U1938</f>
        <v>0</v>
      </c>
      <c r="AI33" s="38">
        <f t="shared" si="40"/>
        <v>0</v>
      </c>
      <c r="AJ33" s="37">
        <f>County!V1938</f>
        <v>0</v>
      </c>
      <c r="AK33" s="38">
        <f t="shared" si="41"/>
        <v>0</v>
      </c>
      <c r="AL33" s="61">
        <f>County!W1938</f>
        <v>0</v>
      </c>
      <c r="AM33" s="38">
        <f t="shared" si="42"/>
        <v>0</v>
      </c>
      <c r="AN33" s="37">
        <f>County!X1938</f>
        <v>1662</v>
      </c>
      <c r="AO33" s="38">
        <f t="shared" si="43"/>
        <v>1.3572000195985562E-2</v>
      </c>
      <c r="AP33" s="37">
        <f>County!Y1938</f>
        <v>673</v>
      </c>
      <c r="AQ33" s="38">
        <f t="shared" si="44"/>
        <v>5.4957618122131666E-3</v>
      </c>
      <c r="AR33" s="37">
        <f>County!Z1938</f>
        <v>236</v>
      </c>
      <c r="AS33" s="38">
        <f t="shared" si="45"/>
        <v>1.9271913635695503E-3</v>
      </c>
      <c r="AT33" s="37">
        <f>County!AA1938</f>
        <v>0</v>
      </c>
      <c r="AU33" s="38">
        <f t="shared" si="46"/>
        <v>0</v>
      </c>
      <c r="AV33" s="37">
        <f>County!AB1938</f>
        <v>0</v>
      </c>
      <c r="AW33" s="38">
        <f t="shared" si="47"/>
        <v>0</v>
      </c>
      <c r="AX33" s="37">
        <f>County!AC1938</f>
        <v>145</v>
      </c>
      <c r="AY33" s="38">
        <f t="shared" si="26"/>
        <v>1.1840794394812916E-3</v>
      </c>
      <c r="AZ33" s="37">
        <f>County!AD1938</f>
        <v>0</v>
      </c>
      <c r="BA33" s="38">
        <f t="shared" si="48"/>
        <v>0</v>
      </c>
      <c r="BB33" s="37">
        <f>County!AE1938</f>
        <v>0</v>
      </c>
      <c r="BC33" s="38">
        <f t="shared" si="49"/>
        <v>0</v>
      </c>
      <c r="BD33" s="37">
        <f>County!AF1938</f>
        <v>0</v>
      </c>
      <c r="BE33" s="38">
        <f t="shared" si="50"/>
        <v>0</v>
      </c>
      <c r="BF33" s="37">
        <f>County!AG1938</f>
        <v>0</v>
      </c>
      <c r="BG33" s="38">
        <f t="shared" si="51"/>
        <v>0</v>
      </c>
      <c r="BH33" s="37">
        <f>County!AH1938</f>
        <v>0</v>
      </c>
      <c r="BI33" s="38">
        <f t="shared" si="52"/>
        <v>0</v>
      </c>
      <c r="BJ33" s="46"/>
      <c r="BK33" s="34" t="str">
        <f t="shared" si="33"/>
        <v>Rhode Island</v>
      </c>
      <c r="BL33" s="34" t="s">
        <v>2196</v>
      </c>
      <c r="BN33" s="35">
        <f>RANK(AD33,(X33:AC33,AD33:AK33,AN33:BI33))</f>
        <v>13</v>
      </c>
      <c r="BO33" s="35">
        <f>RANK(AF33,(X33:AC33,AD33:AK33,AN33:BI33))</f>
        <v>13</v>
      </c>
      <c r="BP33" s="35">
        <f>RANK(AJ33,(X33:AC33,AD33:AK33,AN33:BI33))</f>
        <v>13</v>
      </c>
      <c r="BQ33" s="35">
        <f>RANK(AH33,(X33:AC33,AD33:AK33,AN33:BI33))</f>
        <v>13</v>
      </c>
      <c r="BS33" s="34">
        <v>44</v>
      </c>
      <c r="BT33" s="34" t="s">
        <v>3208</v>
      </c>
      <c r="BU33" s="122">
        <v>41024</v>
      </c>
      <c r="BV33" s="34">
        <v>0</v>
      </c>
      <c r="BW33" s="34">
        <v>1</v>
      </c>
      <c r="BX33" s="34">
        <v>33</v>
      </c>
      <c r="BY33" s="34">
        <v>24</v>
      </c>
      <c r="BZ33" s="34">
        <v>11</v>
      </c>
      <c r="CA33" s="34">
        <v>15</v>
      </c>
    </row>
    <row r="34" spans="1:83" s="34" customFormat="1">
      <c r="A34" s="34" t="s">
        <v>1626</v>
      </c>
      <c r="B34" s="112">
        <f t="shared" si="32"/>
        <v>59</v>
      </c>
      <c r="C34" s="37">
        <f t="shared" si="1"/>
        <v>370904</v>
      </c>
      <c r="D34" s="37">
        <f>SUM('Cong Dist'!E438:E445)</f>
        <v>39</v>
      </c>
      <c r="E34" s="37"/>
      <c r="F34" s="37">
        <f>SUM('Cong Dist'!G438:G445)</f>
        <v>14</v>
      </c>
      <c r="G34" s="37"/>
      <c r="H34" s="37"/>
      <c r="I34" s="36"/>
      <c r="J34" s="36"/>
      <c r="K34" s="36"/>
      <c r="L34" s="36"/>
      <c r="M34" s="66">
        <f t="shared" si="2"/>
        <v>1</v>
      </c>
      <c r="N34" s="66" t="str">
        <f t="shared" si="3"/>
        <v>-</v>
      </c>
      <c r="O34" s="66">
        <f t="shared" si="4"/>
        <v>2</v>
      </c>
      <c r="P34" s="66">
        <f t="shared" si="5"/>
        <v>4</v>
      </c>
      <c r="Q34" s="66" t="str">
        <f t="shared" si="6"/>
        <v>-</v>
      </c>
      <c r="R34" s="66" t="str">
        <f t="shared" si="7"/>
        <v>-</v>
      </c>
      <c r="S34" s="66">
        <f t="shared" si="8"/>
        <v>3</v>
      </c>
      <c r="T34" s="66" t="str">
        <f t="shared" si="9"/>
        <v>-</v>
      </c>
      <c r="U34" s="66" t="str">
        <f t="shared" si="10"/>
        <v>-</v>
      </c>
      <c r="V34" s="37">
        <f t="shared" si="11"/>
        <v>175881</v>
      </c>
      <c r="W34" s="38">
        <f t="shared" si="34"/>
        <v>0.47419547915363547</v>
      </c>
      <c r="X34" s="61">
        <f>County!P1986</f>
        <v>272379</v>
      </c>
      <c r="Y34" s="62">
        <f t="shared" si="35"/>
        <v>0.73436522658154135</v>
      </c>
      <c r="Z34" s="61">
        <f>County!Q1986</f>
        <v>0</v>
      </c>
      <c r="AA34" s="62">
        <f t="shared" si="36"/>
        <v>0</v>
      </c>
      <c r="AB34" s="61">
        <f>County!R1986</f>
        <v>96498</v>
      </c>
      <c r="AC34" s="62">
        <f t="shared" si="37"/>
        <v>0.26016974742790588</v>
      </c>
      <c r="AD34" s="61">
        <f>County!S1986</f>
        <v>713</v>
      </c>
      <c r="AE34" s="38">
        <f t="shared" si="38"/>
        <v>1.9223303064944029E-3</v>
      </c>
      <c r="AF34" s="37">
        <f>County!T1986</f>
        <v>0</v>
      </c>
      <c r="AG34" s="38">
        <f t="shared" si="39"/>
        <v>0</v>
      </c>
      <c r="AH34" s="37">
        <f>County!U1986</f>
        <v>0</v>
      </c>
      <c r="AI34" s="38">
        <f t="shared" si="40"/>
        <v>0</v>
      </c>
      <c r="AJ34" s="37">
        <f>County!V1986</f>
        <v>1314</v>
      </c>
      <c r="AK34" s="38">
        <f t="shared" si="41"/>
        <v>3.5426956840584087E-3</v>
      </c>
      <c r="AL34" s="61">
        <f>County!W1986</f>
        <v>0</v>
      </c>
      <c r="AM34" s="38">
        <f t="shared" si="42"/>
        <v>0</v>
      </c>
      <c r="AN34" s="37">
        <f>County!X1986</f>
        <v>0</v>
      </c>
      <c r="AO34" s="38">
        <f t="shared" si="43"/>
        <v>0</v>
      </c>
      <c r="AP34" s="37">
        <f>County!Y1986</f>
        <v>0</v>
      </c>
      <c r="AQ34" s="38">
        <f t="shared" si="44"/>
        <v>0</v>
      </c>
      <c r="AR34" s="37">
        <f>County!Z1986</f>
        <v>0</v>
      </c>
      <c r="AS34" s="38">
        <f t="shared" si="45"/>
        <v>0</v>
      </c>
      <c r="AT34" s="37">
        <f>County!AA1986</f>
        <v>0</v>
      </c>
      <c r="AU34" s="38">
        <f t="shared" si="46"/>
        <v>0</v>
      </c>
      <c r="AV34" s="37">
        <f>County!AB1986</f>
        <v>0</v>
      </c>
      <c r="AW34" s="38">
        <f t="shared" si="47"/>
        <v>0</v>
      </c>
      <c r="AX34" s="37">
        <f>County!AC1986</f>
        <v>0</v>
      </c>
      <c r="AY34" s="38">
        <f t="shared" si="26"/>
        <v>0</v>
      </c>
      <c r="AZ34" s="37">
        <f>County!AD1986</f>
        <v>0</v>
      </c>
      <c r="BA34" s="38">
        <f t="shared" si="48"/>
        <v>0</v>
      </c>
      <c r="BB34" s="37">
        <f>County!AE1986</f>
        <v>0</v>
      </c>
      <c r="BC34" s="38">
        <f t="shared" si="49"/>
        <v>0</v>
      </c>
      <c r="BD34" s="37">
        <f>County!AF1986</f>
        <v>0</v>
      </c>
      <c r="BE34" s="38">
        <f t="shared" si="50"/>
        <v>0</v>
      </c>
      <c r="BF34" s="37">
        <f>County!AG1986</f>
        <v>0</v>
      </c>
      <c r="BG34" s="38">
        <f t="shared" si="51"/>
        <v>0</v>
      </c>
      <c r="BH34" s="37">
        <f>County!AH1986</f>
        <v>0</v>
      </c>
      <c r="BI34" s="38">
        <f t="shared" si="52"/>
        <v>0</v>
      </c>
      <c r="BJ34" s="46"/>
      <c r="BK34" s="34" t="str">
        <f t="shared" si="33"/>
        <v>South Carolina</v>
      </c>
      <c r="BL34" s="34" t="s">
        <v>1629</v>
      </c>
      <c r="BN34" s="35">
        <f>RANK(AD34,(X34:AC34,AD34:AK34,AN34:BI34))</f>
        <v>4</v>
      </c>
      <c r="BO34" s="35">
        <f>RANK(AF34,(X34:AC34,AD34:AK34,AN34:BI34))</f>
        <v>9</v>
      </c>
      <c r="BP34" s="35">
        <f>RANK(AJ34,(X34:AC34,AD34:AK34,AN34:BI34))</f>
        <v>3</v>
      </c>
      <c r="BQ34" s="35">
        <f>RANK(AH34,(X34:AC34,AD34:AK34,AN34:BI34))</f>
        <v>9</v>
      </c>
      <c r="BS34" s="34">
        <v>45</v>
      </c>
      <c r="BT34" s="34" t="s">
        <v>3208</v>
      </c>
      <c r="BU34" s="122">
        <v>40965</v>
      </c>
      <c r="BV34" s="34">
        <v>0</v>
      </c>
      <c r="BW34" s="34">
        <v>2</v>
      </c>
      <c r="BX34" s="34">
        <v>59</v>
      </c>
      <c r="BY34" s="34">
        <v>53</v>
      </c>
      <c r="BZ34" s="34">
        <v>11</v>
      </c>
      <c r="CA34" s="34">
        <v>15</v>
      </c>
    </row>
    <row r="35" spans="1:83" s="34" customFormat="1">
      <c r="A35" s="34" t="s">
        <v>1120</v>
      </c>
      <c r="B35" s="112">
        <f t="shared" si="32"/>
        <v>25</v>
      </c>
      <c r="C35" s="37">
        <f t="shared" si="1"/>
        <v>53006</v>
      </c>
      <c r="D35" s="37">
        <f>SUM('Cong Dist'!E447:E448)</f>
        <v>10</v>
      </c>
      <c r="E35" s="36"/>
      <c r="F35" s="37">
        <f>SUM('Cong Dist'!G447:G448)</f>
        <v>10</v>
      </c>
      <c r="G35" s="36"/>
      <c r="H35" s="36"/>
      <c r="I35" s="36"/>
      <c r="J35" s="36"/>
      <c r="K35" s="36"/>
      <c r="L35" s="36"/>
      <c r="M35" s="66">
        <f t="shared" si="2"/>
        <v>1</v>
      </c>
      <c r="N35" s="66" t="str">
        <f t="shared" si="3"/>
        <v>-</v>
      </c>
      <c r="O35" s="66">
        <f t="shared" si="4"/>
        <v>2</v>
      </c>
      <c r="P35" s="66" t="str">
        <f t="shared" si="5"/>
        <v>-</v>
      </c>
      <c r="Q35" s="66" t="str">
        <f t="shared" si="6"/>
        <v>-</v>
      </c>
      <c r="R35" s="66" t="str">
        <f t="shared" si="7"/>
        <v>-</v>
      </c>
      <c r="S35" s="66" t="str">
        <f t="shared" si="8"/>
        <v>-</v>
      </c>
      <c r="T35" s="66" t="str">
        <f t="shared" si="9"/>
        <v>-</v>
      </c>
      <c r="U35" s="66" t="str">
        <f t="shared" si="10"/>
        <v>-</v>
      </c>
      <c r="V35" s="37">
        <f t="shared" si="11"/>
        <v>1088</v>
      </c>
      <c r="W35" s="38">
        <f t="shared" si="34"/>
        <v>2.052597819114817E-2</v>
      </c>
      <c r="X35" s="37">
        <f>County!P2054</f>
        <v>27047</v>
      </c>
      <c r="Y35" s="38">
        <f t="shared" si="35"/>
        <v>0.5102629890955741</v>
      </c>
      <c r="Z35" s="37">
        <f>County!Q2054</f>
        <v>0</v>
      </c>
      <c r="AA35" s="38">
        <f t="shared" si="36"/>
        <v>0</v>
      </c>
      <c r="AB35" s="37">
        <f>County!R2054</f>
        <v>25959</v>
      </c>
      <c r="AC35" s="38">
        <f t="shared" si="37"/>
        <v>0.4897370109044259</v>
      </c>
      <c r="AD35" s="37">
        <f>County!S2054</f>
        <v>0</v>
      </c>
      <c r="AE35" s="38">
        <f t="shared" si="38"/>
        <v>0</v>
      </c>
      <c r="AF35" s="37">
        <f>County!T2054</f>
        <v>0</v>
      </c>
      <c r="AG35" s="38">
        <f t="shared" si="39"/>
        <v>0</v>
      </c>
      <c r="AH35" s="37">
        <f>County!U2054</f>
        <v>0</v>
      </c>
      <c r="AI35" s="38">
        <f t="shared" si="40"/>
        <v>0</v>
      </c>
      <c r="AJ35" s="37">
        <f>County!V2054</f>
        <v>0</v>
      </c>
      <c r="AK35" s="38">
        <f t="shared" si="41"/>
        <v>0</v>
      </c>
      <c r="AL35" s="61">
        <f>County!W2054</f>
        <v>0</v>
      </c>
      <c r="AM35" s="38">
        <f t="shared" si="42"/>
        <v>0</v>
      </c>
      <c r="AN35" s="37">
        <f>County!X2054</f>
        <v>0</v>
      </c>
      <c r="AO35" s="38">
        <f t="shared" si="43"/>
        <v>0</v>
      </c>
      <c r="AP35" s="37">
        <f>County!Y2054</f>
        <v>0</v>
      </c>
      <c r="AQ35" s="38">
        <f t="shared" si="44"/>
        <v>0</v>
      </c>
      <c r="AR35" s="37">
        <f>County!Z2054</f>
        <v>0</v>
      </c>
      <c r="AS35" s="38">
        <f t="shared" si="45"/>
        <v>0</v>
      </c>
      <c r="AT35" s="37">
        <f>County!AA2054</f>
        <v>0</v>
      </c>
      <c r="AU35" s="38">
        <f t="shared" si="46"/>
        <v>0</v>
      </c>
      <c r="AV35" s="37">
        <f>County!AB2054</f>
        <v>0</v>
      </c>
      <c r="AW35" s="38">
        <f t="shared" si="47"/>
        <v>0</v>
      </c>
      <c r="AX35" s="37">
        <f>County!AC2054</f>
        <v>0</v>
      </c>
      <c r="AY35" s="38">
        <f t="shared" si="26"/>
        <v>0</v>
      </c>
      <c r="AZ35" s="37">
        <f>County!AD2054</f>
        <v>0</v>
      </c>
      <c r="BA35" s="38">
        <f t="shared" si="48"/>
        <v>0</v>
      </c>
      <c r="BB35" s="37">
        <f>County!AE2054</f>
        <v>0</v>
      </c>
      <c r="BC35" s="38">
        <f t="shared" si="49"/>
        <v>0</v>
      </c>
      <c r="BD35" s="37">
        <f>County!AF2054</f>
        <v>0</v>
      </c>
      <c r="BE35" s="38">
        <f t="shared" si="50"/>
        <v>0</v>
      </c>
      <c r="BF35" s="37">
        <f>County!AG2054</f>
        <v>0</v>
      </c>
      <c r="BG35" s="38">
        <f t="shared" si="51"/>
        <v>0</v>
      </c>
      <c r="BH35" s="37">
        <f>County!AH2054</f>
        <v>0</v>
      </c>
      <c r="BI35" s="38">
        <f t="shared" si="52"/>
        <v>0</v>
      </c>
      <c r="BJ35" s="46"/>
      <c r="BK35" s="34" t="str">
        <f t="shared" si="33"/>
        <v>South Dakota</v>
      </c>
      <c r="BL35" s="34" t="s">
        <v>92</v>
      </c>
      <c r="BN35" s="35">
        <f>RANK(AD35,(X35:AC35,AD35:AK35,AN35:BI35))</f>
        <v>5</v>
      </c>
      <c r="BO35" s="35">
        <f>RANK(AF35,(X35:AC35,AD35:AK35,AN35:BI35))</f>
        <v>5</v>
      </c>
      <c r="BP35" s="35">
        <f>RANK(AJ35,(X35:AC35,AD35:AK35,AN35:BI35))</f>
        <v>5</v>
      </c>
      <c r="BQ35" s="35">
        <f>RANK(AH35,(X35:AC35,AD35:AK35,AN35:BI35))</f>
        <v>5</v>
      </c>
      <c r="BS35" s="34">
        <v>46</v>
      </c>
      <c r="BT35" s="34" t="s">
        <v>3208</v>
      </c>
      <c r="BU35" s="122">
        <v>41066</v>
      </c>
      <c r="BV35" s="34">
        <v>0</v>
      </c>
      <c r="BW35" s="34">
        <v>1</v>
      </c>
      <c r="BX35" s="34">
        <v>25</v>
      </c>
      <c r="BY35" s="34">
        <v>20</v>
      </c>
      <c r="BZ35" s="34">
        <v>11</v>
      </c>
      <c r="CA35" s="34">
        <v>15</v>
      </c>
    </row>
    <row r="36" spans="1:83" s="34" customFormat="1">
      <c r="A36" s="34" t="s">
        <v>3032</v>
      </c>
      <c r="B36" s="112">
        <f t="shared" si="32"/>
        <v>76</v>
      </c>
      <c r="C36" s="37">
        <f t="shared" si="1"/>
        <v>372222</v>
      </c>
      <c r="D36" s="37">
        <f>SUM('Cong Dist'!E450:E460)</f>
        <v>44</v>
      </c>
      <c r="E36" s="37"/>
      <c r="F36" s="37">
        <f>SUM('Cong Dist'!G450:G460)</f>
        <v>23</v>
      </c>
      <c r="G36" s="36"/>
      <c r="H36" s="37"/>
      <c r="I36" s="36"/>
      <c r="J36" s="36"/>
      <c r="K36" s="36"/>
      <c r="L36" s="36"/>
      <c r="M36" s="66">
        <f t="shared" si="2"/>
        <v>1</v>
      </c>
      <c r="N36" s="66" t="str">
        <f t="shared" si="3"/>
        <v>-</v>
      </c>
      <c r="O36" s="66">
        <f t="shared" si="4"/>
        <v>2</v>
      </c>
      <c r="P36" s="66">
        <f t="shared" si="5"/>
        <v>4</v>
      </c>
      <c r="Q36" s="66" t="str">
        <f t="shared" si="6"/>
        <v>-</v>
      </c>
      <c r="R36" s="66" t="str">
        <f t="shared" si="7"/>
        <v>-</v>
      </c>
      <c r="S36" s="66" t="str">
        <f t="shared" si="8"/>
        <v>-</v>
      </c>
      <c r="T36" s="66" t="str">
        <f t="shared" si="9"/>
        <v>-</v>
      </c>
      <c r="U36" s="66" t="str">
        <f t="shared" si="10"/>
        <v>-</v>
      </c>
      <c r="V36" s="37">
        <f t="shared" si="11"/>
        <v>125130</v>
      </c>
      <c r="W36" s="38">
        <f t="shared" si="34"/>
        <v>0.33617034995244771</v>
      </c>
      <c r="X36" s="37">
        <f>County!P2151</f>
        <v>245930</v>
      </c>
      <c r="Y36" s="38">
        <f t="shared" si="35"/>
        <v>0.66070785713901914</v>
      </c>
      <c r="Z36" s="37">
        <f>County!Q2151</f>
        <v>0</v>
      </c>
      <c r="AA36" s="38">
        <f t="shared" si="36"/>
        <v>0</v>
      </c>
      <c r="AB36" s="37">
        <f>County!R2151</f>
        <v>120800</v>
      </c>
      <c r="AC36" s="38">
        <f t="shared" si="37"/>
        <v>0.32453750718657143</v>
      </c>
      <c r="AD36" s="37">
        <f>County!S2151</f>
        <v>2025</v>
      </c>
      <c r="AE36" s="38">
        <f t="shared" si="38"/>
        <v>5.4403017554040334E-3</v>
      </c>
      <c r="AF36" s="37">
        <f>County!T2151</f>
        <v>0</v>
      </c>
      <c r="AG36" s="38">
        <f t="shared" si="39"/>
        <v>0</v>
      </c>
      <c r="AH36" s="37">
        <f>County!U2151</f>
        <v>0</v>
      </c>
      <c r="AI36" s="38">
        <f t="shared" si="40"/>
        <v>0</v>
      </c>
      <c r="AJ36" s="37">
        <f>County!V2151</f>
        <v>0</v>
      </c>
      <c r="AK36" s="38">
        <f t="shared" si="41"/>
        <v>0</v>
      </c>
      <c r="AL36" s="61">
        <f>County!W2151</f>
        <v>0</v>
      </c>
      <c r="AM36" s="38">
        <f t="shared" si="42"/>
        <v>0</v>
      </c>
      <c r="AN36" s="37">
        <f>County!X2151</f>
        <v>3467</v>
      </c>
      <c r="AO36" s="38">
        <f t="shared" si="43"/>
        <v>9.3143339190053243E-3</v>
      </c>
      <c r="AP36" s="37">
        <f>County!Y2151</f>
        <v>0</v>
      </c>
      <c r="AQ36" s="38">
        <f t="shared" si="44"/>
        <v>0</v>
      </c>
      <c r="AR36" s="37">
        <f>County!Z2151</f>
        <v>0</v>
      </c>
      <c r="AS36" s="38">
        <f t="shared" si="45"/>
        <v>0</v>
      </c>
      <c r="AT36" s="37">
        <f>County!AA2151</f>
        <v>0</v>
      </c>
      <c r="AU36" s="38">
        <f t="shared" si="46"/>
        <v>0</v>
      </c>
      <c r="AV36" s="37">
        <f>County!AB2151</f>
        <v>0</v>
      </c>
      <c r="AW36" s="38">
        <f t="shared" si="47"/>
        <v>0</v>
      </c>
      <c r="AX36" s="37">
        <f>County!AC2151</f>
        <v>0</v>
      </c>
      <c r="AY36" s="38">
        <f t="shared" si="26"/>
        <v>0</v>
      </c>
      <c r="AZ36" s="37">
        <f>County!AD2151</f>
        <v>0</v>
      </c>
      <c r="BA36" s="38">
        <f t="shared" si="48"/>
        <v>0</v>
      </c>
      <c r="BB36" s="37">
        <f>County!AE2151</f>
        <v>0</v>
      </c>
      <c r="BC36" s="38">
        <f t="shared" si="49"/>
        <v>0</v>
      </c>
      <c r="BD36" s="37">
        <f>County!AF2151</f>
        <v>0</v>
      </c>
      <c r="BE36" s="38">
        <f t="shared" si="50"/>
        <v>0</v>
      </c>
      <c r="BF36" s="37">
        <f>County!AG2151</f>
        <v>0</v>
      </c>
      <c r="BG36" s="38">
        <f t="shared" si="51"/>
        <v>0</v>
      </c>
      <c r="BH36" s="37">
        <f>County!AH2151</f>
        <v>0</v>
      </c>
      <c r="BI36" s="38">
        <f t="shared" si="52"/>
        <v>0</v>
      </c>
      <c r="BJ36" s="46"/>
      <c r="BK36" s="34" t="str">
        <f t="shared" si="33"/>
        <v>Tennessee</v>
      </c>
      <c r="BL36" s="34" t="s">
        <v>14</v>
      </c>
      <c r="BN36" s="35">
        <f>RANK(AD36,(X36:AC36,AD36:AK36,AN36:BI36))</f>
        <v>4</v>
      </c>
      <c r="BO36" s="35">
        <f>RANK(AF36,(X36:AC36,AD36:AK36,AN36:BI36))</f>
        <v>9</v>
      </c>
      <c r="BP36" s="35">
        <f>RANK(AJ36,(X36:AC36,AD36:AK36,AN36:BI36))</f>
        <v>9</v>
      </c>
      <c r="BQ36" s="35">
        <f>RANK(AH36,(X36:AC36,AD36:AK36,AN36:BI36))</f>
        <v>9</v>
      </c>
      <c r="BS36" s="34">
        <v>47</v>
      </c>
      <c r="BT36" s="34" t="s">
        <v>3208</v>
      </c>
      <c r="BU36" s="122">
        <v>40968</v>
      </c>
      <c r="BV36" s="34">
        <v>0</v>
      </c>
      <c r="BW36" s="34">
        <v>2</v>
      </c>
      <c r="BX36" s="34">
        <v>76</v>
      </c>
      <c r="BY36" s="34">
        <v>67</v>
      </c>
      <c r="BZ36" s="34">
        <v>11</v>
      </c>
      <c r="CA36" s="34">
        <v>15</v>
      </c>
    </row>
    <row r="37" spans="1:83" s="34" customFormat="1">
      <c r="A37" s="34" t="s">
        <v>431</v>
      </c>
      <c r="B37" s="112">
        <f t="shared" si="32"/>
        <v>252</v>
      </c>
      <c r="C37" s="37">
        <f t="shared" si="1"/>
        <v>1435895</v>
      </c>
      <c r="D37" s="37">
        <f>SUM('Cong Dist'!E618:E649)</f>
        <v>147</v>
      </c>
      <c r="E37" s="37"/>
      <c r="F37" s="37">
        <f>SUM('Cong Dist'!G618:G649)</f>
        <v>75</v>
      </c>
      <c r="G37" s="36"/>
      <c r="H37" s="37"/>
      <c r="I37" s="36"/>
      <c r="J37" s="36"/>
      <c r="K37" s="36"/>
      <c r="L37" s="36"/>
      <c r="M37" s="66">
        <f t="shared" si="2"/>
        <v>1</v>
      </c>
      <c r="N37" s="66" t="str">
        <f t="shared" si="3"/>
        <v>-</v>
      </c>
      <c r="O37" s="66">
        <f t="shared" si="4"/>
        <v>2</v>
      </c>
      <c r="P37" s="66">
        <f t="shared" si="5"/>
        <v>4</v>
      </c>
      <c r="Q37" s="66" t="str">
        <f t="shared" si="6"/>
        <v>-</v>
      </c>
      <c r="R37" s="66" t="str">
        <f t="shared" si="7"/>
        <v>-</v>
      </c>
      <c r="S37" s="66">
        <f t="shared" si="8"/>
        <v>5</v>
      </c>
      <c r="T37" s="66" t="str">
        <f t="shared" si="9"/>
        <v>-</v>
      </c>
      <c r="U37" s="66">
        <f t="shared" si="10"/>
        <v>3</v>
      </c>
      <c r="V37" s="37">
        <f t="shared" si="11"/>
        <v>459457</v>
      </c>
      <c r="W37" s="38">
        <f t="shared" si="34"/>
        <v>0.31997952496526555</v>
      </c>
      <c r="X37" s="37">
        <f>County!P2407</f>
        <v>936004</v>
      </c>
      <c r="Y37" s="38">
        <f t="shared" si="35"/>
        <v>0.65186103440711196</v>
      </c>
      <c r="Z37" s="37">
        <f>County!Q2407</f>
        <v>0</v>
      </c>
      <c r="AA37" s="38">
        <f t="shared" si="36"/>
        <v>0</v>
      </c>
      <c r="AB37" s="37">
        <f>County!R2407</f>
        <v>476547</v>
      </c>
      <c r="AC37" s="38">
        <f t="shared" si="37"/>
        <v>0.33188150944184636</v>
      </c>
      <c r="AD37" s="37">
        <f>County!S2407</f>
        <v>5364</v>
      </c>
      <c r="AE37" s="38">
        <f t="shared" si="38"/>
        <v>3.7356491944048834E-3</v>
      </c>
      <c r="AF37" s="37">
        <f>County!T2407</f>
        <v>0</v>
      </c>
      <c r="AG37" s="38">
        <f t="shared" si="39"/>
        <v>0</v>
      </c>
      <c r="AH37" s="37">
        <f>County!U2407</f>
        <v>0</v>
      </c>
      <c r="AI37" s="38">
        <f t="shared" si="40"/>
        <v>0</v>
      </c>
      <c r="AJ37" s="37">
        <f>County!V2407</f>
        <v>3254</v>
      </c>
      <c r="AK37" s="38">
        <f t="shared" si="41"/>
        <v>2.2661824158451698E-3</v>
      </c>
      <c r="AL37" s="61">
        <f>County!W2407</f>
        <v>0</v>
      </c>
      <c r="AM37" s="38">
        <f t="shared" si="42"/>
        <v>0</v>
      </c>
      <c r="AN37" s="37">
        <f>County!X2407</f>
        <v>0</v>
      </c>
      <c r="AO37" s="38">
        <f t="shared" si="43"/>
        <v>0</v>
      </c>
      <c r="AP37" s="37">
        <f>County!Y2407</f>
        <v>0</v>
      </c>
      <c r="AQ37" s="38">
        <f t="shared" si="44"/>
        <v>0</v>
      </c>
      <c r="AR37" s="37">
        <f>County!Z2407</f>
        <v>2017</v>
      </c>
      <c r="AS37" s="38">
        <f t="shared" si="45"/>
        <v>1.4046988115426267E-3</v>
      </c>
      <c r="AT37" s="37">
        <f>County!AA2407</f>
        <v>2569</v>
      </c>
      <c r="AU37" s="38">
        <f t="shared" si="46"/>
        <v>1.7891280351279167E-3</v>
      </c>
      <c r="AV37" s="37">
        <f>County!AB2407</f>
        <v>1711</v>
      </c>
      <c r="AW37" s="38">
        <f t="shared" si="47"/>
        <v>1.1915913071638246E-3</v>
      </c>
      <c r="AX37" s="37">
        <f>County!AC2407</f>
        <v>8429</v>
      </c>
      <c r="AY37" s="38">
        <f t="shared" si="26"/>
        <v>5.8702063869572633E-3</v>
      </c>
      <c r="AZ37" s="37">
        <f>County!AD2407</f>
        <v>0</v>
      </c>
      <c r="BA37" s="38">
        <f t="shared" si="48"/>
        <v>0</v>
      </c>
      <c r="BB37" s="37">
        <f>County!AE2407</f>
        <v>0</v>
      </c>
      <c r="BC37" s="38">
        <f t="shared" si="49"/>
        <v>0</v>
      </c>
      <c r="BD37" s="37">
        <f>County!AF2407</f>
        <v>0</v>
      </c>
      <c r="BE37" s="38">
        <f t="shared" si="50"/>
        <v>0</v>
      </c>
      <c r="BF37" s="37">
        <f>County!AG2407</f>
        <v>0</v>
      </c>
      <c r="BG37" s="38">
        <f t="shared" si="51"/>
        <v>0</v>
      </c>
      <c r="BH37" s="37">
        <f>County!AH2407</f>
        <v>0</v>
      </c>
      <c r="BI37" s="38">
        <f t="shared" si="52"/>
        <v>0</v>
      </c>
      <c r="BJ37" s="46"/>
      <c r="BK37" s="34" t="str">
        <f t="shared" si="33"/>
        <v>Texas</v>
      </c>
      <c r="BL37" s="34" t="s">
        <v>2</v>
      </c>
      <c r="BN37" s="35">
        <f>RANK(AD37,(X37:AC37,AD37:AK37,AN37:BI37))</f>
        <v>4</v>
      </c>
      <c r="BO37" s="35">
        <f>RANK(AF37,(X37:AC37,AD37:AK37,AN37:BI37))</f>
        <v>17</v>
      </c>
      <c r="BP37" s="35">
        <f>RANK(AJ37,(X37:AC37,AD37:AK37,AN37:BI37))</f>
        <v>5</v>
      </c>
      <c r="BQ37" s="35">
        <f>RANK(AH37,(X37:AC37,AD37:AK37,AN37:BI37))</f>
        <v>17</v>
      </c>
      <c r="BS37" s="34">
        <v>48</v>
      </c>
      <c r="BT37" s="34" t="s">
        <v>3208</v>
      </c>
      <c r="BU37" s="122">
        <v>40968</v>
      </c>
      <c r="BV37" s="34">
        <v>0</v>
      </c>
      <c r="BW37" s="34">
        <v>0</v>
      </c>
      <c r="BX37" s="34">
        <v>252</v>
      </c>
      <c r="BY37" s="34">
        <v>222</v>
      </c>
      <c r="BZ37" s="34">
        <v>11</v>
      </c>
      <c r="CA37" s="34">
        <v>15</v>
      </c>
    </row>
    <row r="38" spans="1:83" s="34" customFormat="1">
      <c r="A38" s="34" t="s">
        <v>289</v>
      </c>
      <c r="B38" s="112">
        <f t="shared" si="32"/>
        <v>26</v>
      </c>
      <c r="C38" s="37">
        <f t="shared" si="1"/>
        <v>134838</v>
      </c>
      <c r="D38" s="36"/>
      <c r="E38" s="36"/>
      <c r="F38" s="37">
        <f>SUM('Cong Dist'!G506:G507)</f>
        <v>16</v>
      </c>
      <c r="G38" s="36"/>
      <c r="H38" s="36"/>
      <c r="I38" s="36"/>
      <c r="J38" s="36"/>
      <c r="K38" s="36"/>
      <c r="L38" s="36"/>
      <c r="M38" s="66">
        <f t="shared" si="2"/>
        <v>2</v>
      </c>
      <c r="N38" s="66" t="str">
        <f t="shared" si="3"/>
        <v>-</v>
      </c>
      <c r="O38" s="66">
        <f t="shared" si="4"/>
        <v>1</v>
      </c>
      <c r="P38" s="66">
        <f t="shared" si="5"/>
        <v>3</v>
      </c>
      <c r="Q38" s="66" t="str">
        <f t="shared" si="6"/>
        <v>-</v>
      </c>
      <c r="R38" s="66" t="str">
        <f t="shared" si="7"/>
        <v>-</v>
      </c>
      <c r="S38" s="66" t="str">
        <f t="shared" si="8"/>
        <v>-</v>
      </c>
      <c r="T38" s="66" t="str">
        <f t="shared" si="9"/>
        <v>-</v>
      </c>
      <c r="U38" s="66">
        <f t="shared" si="10"/>
        <v>5</v>
      </c>
      <c r="V38" s="37">
        <f t="shared" si="11"/>
        <v>97562</v>
      </c>
      <c r="W38" s="38">
        <f t="shared" si="34"/>
        <v>0.72354974117088655</v>
      </c>
      <c r="X38" s="37">
        <f>County!P2423</f>
        <v>18338</v>
      </c>
      <c r="Y38" s="38">
        <f t="shared" si="35"/>
        <v>0.13600023732182323</v>
      </c>
      <c r="Z38" s="37">
        <f>County!Q2423</f>
        <v>0</v>
      </c>
      <c r="AA38" s="38">
        <f t="shared" si="36"/>
        <v>0</v>
      </c>
      <c r="AB38" s="37">
        <f>County!R2423</f>
        <v>115900</v>
      </c>
      <c r="AC38" s="38">
        <f t="shared" si="37"/>
        <v>0.85954997849270975</v>
      </c>
      <c r="AD38" s="37">
        <f>County!S2423</f>
        <v>282</v>
      </c>
      <c r="AE38" s="38">
        <f t="shared" si="38"/>
        <v>2.0913985671694923E-3</v>
      </c>
      <c r="AF38" s="37">
        <f>County!T2423</f>
        <v>0</v>
      </c>
      <c r="AG38" s="38">
        <f t="shared" si="39"/>
        <v>0</v>
      </c>
      <c r="AH38" s="37">
        <f>County!U2423</f>
        <v>0</v>
      </c>
      <c r="AI38" s="38">
        <f t="shared" si="40"/>
        <v>0</v>
      </c>
      <c r="AJ38" s="37">
        <f>County!V2423</f>
        <v>0</v>
      </c>
      <c r="AK38" s="38">
        <f t="shared" si="41"/>
        <v>0</v>
      </c>
      <c r="AL38" s="61">
        <f>County!W2423</f>
        <v>0</v>
      </c>
      <c r="AM38" s="38">
        <f t="shared" si="42"/>
        <v>0</v>
      </c>
      <c r="AN38" s="37">
        <f>County!X2423</f>
        <v>0</v>
      </c>
      <c r="AO38" s="38">
        <f t="shared" si="43"/>
        <v>0</v>
      </c>
      <c r="AP38" s="37">
        <f>County!Y2423</f>
        <v>238</v>
      </c>
      <c r="AQ38" s="38">
        <f t="shared" si="44"/>
        <v>1.7650810602352453E-3</v>
      </c>
      <c r="AR38" s="37">
        <f>County!Z2423</f>
        <v>0</v>
      </c>
      <c r="AS38" s="38">
        <f t="shared" si="45"/>
        <v>0</v>
      </c>
      <c r="AT38" s="37">
        <f>County!AA2423</f>
        <v>0</v>
      </c>
      <c r="AU38" s="38">
        <f t="shared" si="46"/>
        <v>0</v>
      </c>
      <c r="AV38" s="37">
        <f>County!AB2423</f>
        <v>0</v>
      </c>
      <c r="AW38" s="38">
        <f t="shared" si="47"/>
        <v>0</v>
      </c>
      <c r="AX38" s="37">
        <f>County!AC2423</f>
        <v>80</v>
      </c>
      <c r="AY38" s="38">
        <f t="shared" si="26"/>
        <v>5.9330455806226731E-4</v>
      </c>
      <c r="AZ38" s="37">
        <f>County!AD2423</f>
        <v>0</v>
      </c>
      <c r="BA38" s="38">
        <f t="shared" si="48"/>
        <v>0</v>
      </c>
      <c r="BB38" s="37">
        <f>County!AE2423</f>
        <v>0</v>
      </c>
      <c r="BC38" s="38">
        <f t="shared" si="49"/>
        <v>0</v>
      </c>
      <c r="BD38" s="37">
        <f>County!AF2423</f>
        <v>0</v>
      </c>
      <c r="BE38" s="38">
        <f t="shared" si="50"/>
        <v>0</v>
      </c>
      <c r="BF38" s="37">
        <f>County!AG2423</f>
        <v>0</v>
      </c>
      <c r="BG38" s="38">
        <f t="shared" si="51"/>
        <v>0</v>
      </c>
      <c r="BH38" s="37">
        <f>County!AH2423</f>
        <v>0</v>
      </c>
      <c r="BI38" s="38">
        <f t="shared" si="52"/>
        <v>0</v>
      </c>
      <c r="BJ38" s="46"/>
      <c r="BK38" s="34" t="str">
        <f t="shared" si="33"/>
        <v>Vermont</v>
      </c>
      <c r="BL38" s="34" t="s">
        <v>2962</v>
      </c>
      <c r="BN38" s="35">
        <f>RANK(AD38,(X38:AC38,AD38:AK38,AN38:BI38))</f>
        <v>3</v>
      </c>
      <c r="BO38" s="35">
        <f>RANK(AF38,(X38:AC38,AD38:AK38,AN38:BI38))</f>
        <v>11</v>
      </c>
      <c r="BP38" s="35">
        <f>RANK(AJ38,(X38:AC38,AD38:AK38,AN38:BI38))</f>
        <v>11</v>
      </c>
      <c r="BQ38" s="35">
        <f>RANK(AH38,(X38:AC38,AD38:AK38,AN38:BI38))</f>
        <v>11</v>
      </c>
      <c r="BS38" s="34">
        <v>50</v>
      </c>
      <c r="BT38" s="34" t="s">
        <v>3208</v>
      </c>
      <c r="BU38" s="122">
        <v>40968</v>
      </c>
      <c r="BV38" s="34">
        <v>0</v>
      </c>
      <c r="BW38" s="34">
        <v>2</v>
      </c>
      <c r="BX38" s="34">
        <v>26</v>
      </c>
      <c r="BY38" s="34">
        <v>16</v>
      </c>
      <c r="BZ38" s="34">
        <v>11</v>
      </c>
      <c r="CA38" s="34">
        <v>15</v>
      </c>
    </row>
    <row r="39" spans="1:83" s="34" customFormat="1">
      <c r="A39" s="34" t="s">
        <v>1728</v>
      </c>
      <c r="B39" s="112">
        <f t="shared" si="32"/>
        <v>110</v>
      </c>
      <c r="C39" s="37">
        <f t="shared" si="1"/>
        <v>785041</v>
      </c>
      <c r="D39" s="37">
        <f>SUM('Cong Dist'!E509:E520)</f>
        <v>62</v>
      </c>
      <c r="E39" s="37"/>
      <c r="F39" s="37">
        <f>SUM('Cong Dist'!G509:G520)</f>
        <v>33</v>
      </c>
      <c r="G39" s="37"/>
      <c r="H39" s="37"/>
      <c r="I39" s="36"/>
      <c r="J39" s="36"/>
      <c r="K39" s="36"/>
      <c r="L39" s="36"/>
      <c r="M39" s="66">
        <f t="shared" si="2"/>
        <v>1</v>
      </c>
      <c r="N39" s="66" t="str">
        <f t="shared" si="3"/>
        <v>-</v>
      </c>
      <c r="O39" s="66">
        <f t="shared" si="4"/>
        <v>2</v>
      </c>
      <c r="P39" s="66">
        <f t="shared" si="5"/>
        <v>3</v>
      </c>
      <c r="Q39" s="66" t="str">
        <f t="shared" si="6"/>
        <v>-</v>
      </c>
      <c r="R39" s="66" t="str">
        <f t="shared" si="7"/>
        <v>-</v>
      </c>
      <c r="S39" s="66" t="str">
        <f t="shared" si="8"/>
        <v>-</v>
      </c>
      <c r="T39" s="66" t="str">
        <f t="shared" si="9"/>
        <v>-</v>
      </c>
      <c r="U39" s="66" t="str">
        <f t="shared" si="10"/>
        <v>-</v>
      </c>
      <c r="V39" s="37">
        <f t="shared" si="11"/>
        <v>228371</v>
      </c>
      <c r="W39" s="38">
        <f t="shared" si="34"/>
        <v>0.29090327766320484</v>
      </c>
      <c r="X39" s="37">
        <f>County!P2558</f>
        <v>504741</v>
      </c>
      <c r="Y39" s="38">
        <f t="shared" si="35"/>
        <v>0.64294858485098227</v>
      </c>
      <c r="Z39" s="37">
        <f>County!Q2558</f>
        <v>0</v>
      </c>
      <c r="AA39" s="38">
        <f t="shared" si="36"/>
        <v>0</v>
      </c>
      <c r="AB39" s="37">
        <f>County!R2558</f>
        <v>276370</v>
      </c>
      <c r="AC39" s="38">
        <f t="shared" si="37"/>
        <v>0.35204530718777743</v>
      </c>
      <c r="AD39" s="37">
        <f>County!S2558</f>
        <v>3930</v>
      </c>
      <c r="AE39" s="38">
        <f t="shared" si="38"/>
        <v>5.0061079612402411E-3</v>
      </c>
      <c r="AF39" s="37">
        <f>County!T2558</f>
        <v>0</v>
      </c>
      <c r="AG39" s="38">
        <f t="shared" si="39"/>
        <v>0</v>
      </c>
      <c r="AH39" s="37">
        <f>County!U2558</f>
        <v>0</v>
      </c>
      <c r="AI39" s="38">
        <f t="shared" si="40"/>
        <v>0</v>
      </c>
      <c r="AJ39" s="61">
        <f>County!V2558</f>
        <v>0</v>
      </c>
      <c r="AK39" s="38">
        <f t="shared" si="41"/>
        <v>0</v>
      </c>
      <c r="AL39" s="61">
        <f>County!W2558</f>
        <v>0</v>
      </c>
      <c r="AM39" s="38">
        <f t="shared" si="42"/>
        <v>0</v>
      </c>
      <c r="AN39" s="37">
        <f>County!X2558</f>
        <v>0</v>
      </c>
      <c r="AO39" s="38">
        <f t="shared" si="43"/>
        <v>0</v>
      </c>
      <c r="AP39" s="37">
        <f>County!Y2558</f>
        <v>0</v>
      </c>
      <c r="AQ39" s="38">
        <f t="shared" si="44"/>
        <v>0</v>
      </c>
      <c r="AR39" s="37">
        <f>County!Z2558</f>
        <v>0</v>
      </c>
      <c r="AS39" s="38">
        <f t="shared" si="45"/>
        <v>0</v>
      </c>
      <c r="AT39" s="37">
        <f>County!AA2558</f>
        <v>0</v>
      </c>
      <c r="AU39" s="38">
        <f t="shared" si="46"/>
        <v>0</v>
      </c>
      <c r="AV39" s="37">
        <f>County!AB2558</f>
        <v>0</v>
      </c>
      <c r="AW39" s="38">
        <f t="shared" si="47"/>
        <v>0</v>
      </c>
      <c r="AX39" s="37">
        <f>County!AC2558</f>
        <v>0</v>
      </c>
      <c r="AY39" s="38">
        <f t="shared" si="26"/>
        <v>0</v>
      </c>
      <c r="AZ39" s="37">
        <f>County!AD2558</f>
        <v>0</v>
      </c>
      <c r="BA39" s="38">
        <f t="shared" si="48"/>
        <v>0</v>
      </c>
      <c r="BB39" s="37">
        <f>County!AE2558</f>
        <v>0</v>
      </c>
      <c r="BC39" s="38">
        <f t="shared" si="49"/>
        <v>0</v>
      </c>
      <c r="BD39" s="37">
        <f>County!AF2558</f>
        <v>0</v>
      </c>
      <c r="BE39" s="38">
        <f t="shared" si="50"/>
        <v>0</v>
      </c>
      <c r="BF39" s="37">
        <f>County!AG2558</f>
        <v>0</v>
      </c>
      <c r="BG39" s="38">
        <f t="shared" si="51"/>
        <v>0</v>
      </c>
      <c r="BH39" s="37">
        <f>County!AH2558</f>
        <v>0</v>
      </c>
      <c r="BI39" s="38">
        <f t="shared" si="52"/>
        <v>0</v>
      </c>
      <c r="BJ39" s="46"/>
      <c r="BK39" s="34" t="str">
        <f t="shared" si="33"/>
        <v>Virginia</v>
      </c>
      <c r="BL39" s="34" t="s">
        <v>201</v>
      </c>
      <c r="BN39" s="35">
        <f>RANK(AD39,(X39:AC39,AD39:AK39,AN39:BI39))</f>
        <v>3</v>
      </c>
      <c r="BO39" s="35">
        <f>RANK(AF39,(X39:AC39,AD39:AK39,AN39:BI39))</f>
        <v>7</v>
      </c>
      <c r="BP39" s="35">
        <f>RANK(AJ39,(X39:AC39,AD39:AK39,AN39:BI39))</f>
        <v>7</v>
      </c>
      <c r="BQ39" s="35">
        <f>RANK(AH39,(X39:AC39,AD39:AK39,AN39:BI39))</f>
        <v>7</v>
      </c>
      <c r="BS39" s="34">
        <v>51</v>
      </c>
      <c r="BT39" s="34" t="s">
        <v>3208</v>
      </c>
      <c r="BU39" s="122">
        <v>40968</v>
      </c>
      <c r="BV39" s="34">
        <v>0</v>
      </c>
      <c r="BW39" s="34">
        <v>2</v>
      </c>
      <c r="BX39" s="34">
        <v>110</v>
      </c>
      <c r="BY39" s="34">
        <v>95</v>
      </c>
      <c r="BZ39" s="34">
        <v>11</v>
      </c>
      <c r="CA39" s="34">
        <v>15</v>
      </c>
    </row>
    <row r="40" spans="1:83" s="34" customFormat="1">
      <c r="A40" s="34" t="s">
        <v>643</v>
      </c>
      <c r="B40" s="112">
        <f t="shared" ref="B40" si="83">BX40</f>
        <v>102</v>
      </c>
      <c r="C40" s="37">
        <f t="shared" ref="C40" si="84">X40+Z40+AB40+AD40+AF40+AJ40+AH40+AN40+AT40+AX40+AP40+AL40+AR40+BD40+BF40+AV40+BB40+AZ40+BH40</f>
        <v>804715</v>
      </c>
      <c r="D40" s="36"/>
      <c r="E40" s="37"/>
      <c r="F40" s="36"/>
      <c r="G40" s="36"/>
      <c r="H40" s="36"/>
      <c r="I40" s="36"/>
      <c r="J40" s="36"/>
      <c r="K40" s="36"/>
      <c r="L40" s="36"/>
      <c r="M40" s="66">
        <f t="shared" ref="M40" si="85">IF(X40&gt;0,RANK(X40,X40:BJ40),"-")</f>
        <v>1</v>
      </c>
      <c r="N40" s="66" t="str">
        <f t="shared" ref="N40" si="86">IF(Z40&gt;0,RANK(Z40,X40:BJ40),"-")</f>
        <v>-</v>
      </c>
      <c r="O40" s="66">
        <f t="shared" ref="O40" si="87">IF(AB40&gt;0,RANK(AB40,X40:BJ40),"-")</f>
        <v>2</v>
      </c>
      <c r="P40" s="66" t="str">
        <f t="shared" ref="P40" si="88">IF(AD40&gt;0,RANK(AD40,X40:BJ40),"-")</f>
        <v>-</v>
      </c>
      <c r="Q40" s="66" t="str">
        <f t="shared" ref="Q40" si="89">IF(AF40&gt;0,RANK(AF40,X40:BJ40),"-")</f>
        <v>-</v>
      </c>
      <c r="R40" s="66" t="str">
        <f t="shared" ref="R40" si="90">IF(AH40&gt;0,RANK(AH40,X40:BJ40),"-")</f>
        <v>-</v>
      </c>
      <c r="S40" s="66" t="str">
        <f t="shared" ref="S40" si="91">IF(AJ40&gt;0,RANK(AJ40,X40:BJ40),"-")</f>
        <v>-</v>
      </c>
      <c r="T40" s="66" t="str">
        <f t="shared" ref="T40" si="92">IF(AL40&gt;0,RANK(AL40,X40:BJ40),"-")</f>
        <v>-</v>
      </c>
      <c r="U40" s="66" t="str">
        <f t="shared" ref="U40" si="93">IF(AX40&gt;0,RANK(AX40,X40:BJ40),"-")</f>
        <v>-</v>
      </c>
      <c r="V40" s="37">
        <f t="shared" ref="V40" si="94">MAX(X40:AP40)-LARGE(X40:AP40,2)</f>
        <v>38168</v>
      </c>
      <c r="W40" s="38">
        <f t="shared" ref="W40" si="95">V40/C40</f>
        <v>4.7430456745555877E-2</v>
      </c>
      <c r="X40" s="37">
        <f>County!P2599</f>
        <v>420461</v>
      </c>
      <c r="Y40" s="38">
        <f t="shared" ref="Y40" si="96">X40/$C40</f>
        <v>0.52249678457590576</v>
      </c>
      <c r="Z40" s="37">
        <f>County!Q2599</f>
        <v>0</v>
      </c>
      <c r="AA40" s="38">
        <f t="shared" ref="AA40" si="97">Z40/$C40</f>
        <v>0</v>
      </c>
      <c r="AB40" s="37">
        <f>County!R2599</f>
        <v>382293</v>
      </c>
      <c r="AC40" s="38">
        <f t="shared" ref="AC40" si="98">AB40/$C40</f>
        <v>0.47506632783034985</v>
      </c>
      <c r="AD40" s="37">
        <f>County!S2599</f>
        <v>0</v>
      </c>
      <c r="AE40" s="38">
        <f t="shared" ref="AE40" si="99">AD40/$C40</f>
        <v>0</v>
      </c>
      <c r="AF40" s="37">
        <f>County!T2599</f>
        <v>0</v>
      </c>
      <c r="AG40" s="38">
        <f t="shared" ref="AG40" si="100">AF40/$C40</f>
        <v>0</v>
      </c>
      <c r="AH40" s="37">
        <f>County!U2599</f>
        <v>0</v>
      </c>
      <c r="AI40" s="38">
        <f t="shared" ref="AI40" si="101">AH40/$C40</f>
        <v>0</v>
      </c>
      <c r="AJ40" s="37">
        <f>County!V2599</f>
        <v>0</v>
      </c>
      <c r="AK40" s="38">
        <f t="shared" ref="AK40" si="102">AJ40/$C40</f>
        <v>0</v>
      </c>
      <c r="AL40" s="37">
        <f>County!W2599</f>
        <v>0</v>
      </c>
      <c r="AM40" s="38">
        <f t="shared" ref="AM40" si="103">AL40/$C40</f>
        <v>0</v>
      </c>
      <c r="AN40" s="37">
        <f>County!X2599</f>
        <v>0</v>
      </c>
      <c r="AO40" s="38">
        <f t="shared" ref="AO40" si="104">AN40/$C40</f>
        <v>0</v>
      </c>
      <c r="AP40" s="37">
        <f>County!Y2599</f>
        <v>1961</v>
      </c>
      <c r="AQ40" s="38">
        <f t="shared" ref="AQ40" si="105">AP40/$C40</f>
        <v>2.4368875937443692E-3</v>
      </c>
      <c r="AR40" s="37">
        <f>County!Z2599</f>
        <v>0</v>
      </c>
      <c r="AS40" s="38">
        <f t="shared" ref="AS40" si="106">AR40/$C40</f>
        <v>0</v>
      </c>
      <c r="AT40" s="37">
        <f>County!AA2599</f>
        <v>0</v>
      </c>
      <c r="AU40" s="38">
        <f t="shared" ref="AU40" si="107">AT40/$C40</f>
        <v>0</v>
      </c>
      <c r="AV40" s="37">
        <f>County!AB2599</f>
        <v>0</v>
      </c>
      <c r="AW40" s="38">
        <f t="shared" ref="AW40" si="108">AV40/$C40</f>
        <v>0</v>
      </c>
      <c r="AX40" s="37">
        <f>County!AC2599</f>
        <v>0</v>
      </c>
      <c r="AY40" s="38">
        <f t="shared" ref="AY40" si="109">AX40/$C40</f>
        <v>0</v>
      </c>
      <c r="AZ40" s="37">
        <f>County!AD2599</f>
        <v>0</v>
      </c>
      <c r="BA40" s="38">
        <f t="shared" ref="BA40" si="110">AZ40/$C40</f>
        <v>0</v>
      </c>
      <c r="BB40" s="37">
        <f>County!AE2599</f>
        <v>0</v>
      </c>
      <c r="BC40" s="38">
        <f t="shared" ref="BC40" si="111">BB40/$C40</f>
        <v>0</v>
      </c>
      <c r="BD40" s="37">
        <f>County!AF2599</f>
        <v>0</v>
      </c>
      <c r="BE40" s="38">
        <f t="shared" ref="BE40" si="112">BD40/$C40</f>
        <v>0</v>
      </c>
      <c r="BF40" s="37">
        <f>County!AG2599</f>
        <v>0</v>
      </c>
      <c r="BG40" s="38">
        <f t="shared" ref="BG40" si="113">BF40/$C40</f>
        <v>0</v>
      </c>
      <c r="BH40" s="37">
        <f>County!AH2599</f>
        <v>0</v>
      </c>
      <c r="BI40" s="38">
        <f t="shared" ref="BI40" si="114">BH40/$C40</f>
        <v>0</v>
      </c>
      <c r="BJ40" s="46"/>
      <c r="BK40" s="34" t="str">
        <f t="shared" ref="BK40" si="115">A40</f>
        <v>Washington</v>
      </c>
      <c r="BL40" s="34" t="s">
        <v>1562</v>
      </c>
      <c r="BN40" s="35">
        <f>RANK(AD40,(X40:AC40,AD40:AK40,AN40:BI40))</f>
        <v>7</v>
      </c>
      <c r="BO40" s="35">
        <f>RANK(AF40,(X40:AC40,AD40:AK40,AN40:BI40))</f>
        <v>7</v>
      </c>
      <c r="BP40" s="35">
        <f>RANK(AJ40,(X40:AC40,AD40:AK40,AN40:BI40))</f>
        <v>7</v>
      </c>
      <c r="BQ40" s="35">
        <f>RANK(AH40,(X40:AC40,AD40:AK40,AN40:BI40))</f>
        <v>7</v>
      </c>
      <c r="BS40" s="34">
        <v>53</v>
      </c>
      <c r="BT40" s="34" t="s">
        <v>3208</v>
      </c>
      <c r="BU40" s="122">
        <v>41052</v>
      </c>
      <c r="BV40" s="34">
        <v>0</v>
      </c>
      <c r="BW40" s="34">
        <v>2</v>
      </c>
      <c r="BX40" s="34">
        <v>102</v>
      </c>
      <c r="BY40" s="34">
        <v>0</v>
      </c>
      <c r="BZ40" s="34">
        <v>0</v>
      </c>
      <c r="CA40" s="34">
        <v>0</v>
      </c>
    </row>
    <row r="41" spans="1:83" s="34" customFormat="1">
      <c r="A41" s="34" t="s">
        <v>1608</v>
      </c>
      <c r="B41" s="112">
        <f t="shared" si="32"/>
        <v>37</v>
      </c>
      <c r="C41" s="37">
        <f t="shared" si="1"/>
        <v>242539</v>
      </c>
      <c r="D41" s="37">
        <f>SUM('Cong Dist'!E546:E549)</f>
        <v>11</v>
      </c>
      <c r="E41" s="37"/>
      <c r="F41" s="37">
        <f>SUM('Cong Dist'!G546:G549)</f>
        <v>18</v>
      </c>
      <c r="G41" s="36"/>
      <c r="H41" s="36"/>
      <c r="I41" s="36"/>
      <c r="J41" s="36"/>
      <c r="K41" s="36"/>
      <c r="L41" s="36"/>
      <c r="M41" s="66">
        <f t="shared" si="2"/>
        <v>2</v>
      </c>
      <c r="N41" s="66" t="str">
        <f t="shared" si="3"/>
        <v>-</v>
      </c>
      <c r="O41" s="66">
        <f t="shared" si="4"/>
        <v>1</v>
      </c>
      <c r="P41" s="66">
        <f t="shared" si="5"/>
        <v>5</v>
      </c>
      <c r="Q41" s="66">
        <f t="shared" si="6"/>
        <v>3</v>
      </c>
      <c r="R41" s="66" t="str">
        <f t="shared" si="7"/>
        <v>-</v>
      </c>
      <c r="S41" s="66" t="str">
        <f t="shared" si="8"/>
        <v>-</v>
      </c>
      <c r="T41" s="66" t="str">
        <f t="shared" si="9"/>
        <v>-</v>
      </c>
      <c r="U41" s="66">
        <f t="shared" si="10"/>
        <v>6</v>
      </c>
      <c r="V41" s="37">
        <f t="shared" si="11"/>
        <v>37786</v>
      </c>
      <c r="W41" s="38">
        <f t="shared" si="34"/>
        <v>0.15579350125134514</v>
      </c>
      <c r="X41" s="37">
        <f>County!P2656</f>
        <v>86914</v>
      </c>
      <c r="Y41" s="38">
        <f t="shared" si="35"/>
        <v>0.35835061577725646</v>
      </c>
      <c r="Z41" s="37">
        <f>County!Q2656</f>
        <v>0</v>
      </c>
      <c r="AA41" s="38">
        <f t="shared" si="36"/>
        <v>0</v>
      </c>
      <c r="AB41" s="37">
        <f>County!R2656</f>
        <v>124700</v>
      </c>
      <c r="AC41" s="38">
        <f t="shared" si="37"/>
        <v>0.51414411702860163</v>
      </c>
      <c r="AD41" s="37">
        <f>County!S2656</f>
        <v>3796</v>
      </c>
      <c r="AE41" s="38">
        <f t="shared" si="38"/>
        <v>1.56510911647199E-2</v>
      </c>
      <c r="AF41" s="37">
        <f>County!T2656</f>
        <v>21694</v>
      </c>
      <c r="AG41" s="38">
        <f t="shared" si="39"/>
        <v>8.9445408779618943E-2</v>
      </c>
      <c r="AH41" s="37">
        <f>County!U2656</f>
        <v>0</v>
      </c>
      <c r="AI41" s="38">
        <f t="shared" si="40"/>
        <v>0</v>
      </c>
      <c r="AJ41" s="37">
        <f>County!V2656</f>
        <v>0</v>
      </c>
      <c r="AK41" s="38">
        <f t="shared" si="41"/>
        <v>0</v>
      </c>
      <c r="AL41" s="37">
        <f>County!W2656</f>
        <v>0</v>
      </c>
      <c r="AM41" s="38">
        <f t="shared" si="42"/>
        <v>0</v>
      </c>
      <c r="AN41" s="37">
        <f>County!X2656</f>
        <v>0</v>
      </c>
      <c r="AO41" s="38">
        <f t="shared" si="43"/>
        <v>0</v>
      </c>
      <c r="AP41" s="37">
        <f>County!Y2656</f>
        <v>0</v>
      </c>
      <c r="AQ41" s="38">
        <f t="shared" si="44"/>
        <v>0</v>
      </c>
      <c r="AR41" s="37">
        <f>County!Z2656</f>
        <v>0</v>
      </c>
      <c r="AS41" s="38">
        <f t="shared" si="45"/>
        <v>0</v>
      </c>
      <c r="AT41" s="37">
        <f>County!AA2656</f>
        <v>4460</v>
      </c>
      <c r="AU41" s="38">
        <f t="shared" si="46"/>
        <v>1.8388795204070274E-2</v>
      </c>
      <c r="AV41" s="37">
        <f>County!AB2656</f>
        <v>0</v>
      </c>
      <c r="AW41" s="38">
        <f t="shared" si="47"/>
        <v>0</v>
      </c>
      <c r="AX41" s="37">
        <f>County!AC2656</f>
        <v>975</v>
      </c>
      <c r="AY41" s="38">
        <f t="shared" si="26"/>
        <v>4.0199720457328508E-3</v>
      </c>
      <c r="AZ41" s="37">
        <f>County!AD2656</f>
        <v>0</v>
      </c>
      <c r="BA41" s="38">
        <f t="shared" si="48"/>
        <v>0</v>
      </c>
      <c r="BB41" s="37">
        <f>County!AE2656</f>
        <v>0</v>
      </c>
      <c r="BC41" s="38">
        <f t="shared" si="49"/>
        <v>0</v>
      </c>
      <c r="BD41" s="37">
        <f>County!AF2656</f>
        <v>0</v>
      </c>
      <c r="BE41" s="38">
        <f t="shared" si="50"/>
        <v>0</v>
      </c>
      <c r="BF41" s="37">
        <f>County!AG2656</f>
        <v>0</v>
      </c>
      <c r="BG41" s="38">
        <f t="shared" si="51"/>
        <v>0</v>
      </c>
      <c r="BH41" s="37">
        <f>County!AH2656</f>
        <v>0</v>
      </c>
      <c r="BI41" s="38">
        <f t="shared" si="52"/>
        <v>0</v>
      </c>
      <c r="BJ41" s="46"/>
      <c r="BK41" s="34" t="str">
        <f t="shared" si="33"/>
        <v>West Virginia</v>
      </c>
      <c r="BL41" s="34" t="s">
        <v>1607</v>
      </c>
      <c r="BN41" s="35">
        <f>RANK(AD41,(X41:AC41,AD41:AK41,AN41:BI41))</f>
        <v>5</v>
      </c>
      <c r="BO41" s="35">
        <f>RANK(AF41,(X41:AC41,AD41:AK41,AN41:BI41))</f>
        <v>3</v>
      </c>
      <c r="BP41" s="35">
        <f>RANK(AJ41,(X41:AC41,AD41:AK41,AN41:BI41))</f>
        <v>13</v>
      </c>
      <c r="BQ41" s="35">
        <f>RANK(AH41,(X41:AC41,AD41:AK41,AN41:BI41))</f>
        <v>13</v>
      </c>
      <c r="BS41" s="34">
        <v>54</v>
      </c>
      <c r="BT41" s="34" t="s">
        <v>3208</v>
      </c>
      <c r="BU41" s="122">
        <v>41038</v>
      </c>
      <c r="BV41" s="34">
        <v>0</v>
      </c>
      <c r="BW41" s="34">
        <v>1</v>
      </c>
      <c r="BX41" s="34">
        <v>37</v>
      </c>
      <c r="BY41" s="34">
        <v>29</v>
      </c>
      <c r="BZ41" s="34">
        <v>11</v>
      </c>
      <c r="CA41" s="34">
        <v>15</v>
      </c>
    </row>
    <row r="42" spans="1:83" s="34" customFormat="1">
      <c r="A42" s="129" t="s">
        <v>2075</v>
      </c>
      <c r="B42" s="153">
        <f t="shared" si="32"/>
        <v>96</v>
      </c>
      <c r="C42" s="130">
        <f t="shared" si="1"/>
        <v>1007600</v>
      </c>
      <c r="D42" s="130">
        <f>SUM('Cong Dist'!E551:E559)</f>
        <v>38</v>
      </c>
      <c r="E42" s="130"/>
      <c r="F42" s="130">
        <f>SUM('Cong Dist'!G551:G559)</f>
        <v>48</v>
      </c>
      <c r="G42" s="130"/>
      <c r="H42" s="130"/>
      <c r="I42" s="131"/>
      <c r="J42" s="131"/>
      <c r="K42" s="131"/>
      <c r="L42" s="131"/>
      <c r="M42" s="132">
        <f t="shared" si="2"/>
        <v>2</v>
      </c>
      <c r="N42" s="132" t="str">
        <f t="shared" si="3"/>
        <v>-</v>
      </c>
      <c r="O42" s="132">
        <f t="shared" si="4"/>
        <v>1</v>
      </c>
      <c r="P42" s="132">
        <f t="shared" si="5"/>
        <v>3</v>
      </c>
      <c r="Q42" s="132" t="str">
        <f t="shared" si="6"/>
        <v>-</v>
      </c>
      <c r="R42" s="132" t="str">
        <f t="shared" si="7"/>
        <v>-</v>
      </c>
      <c r="S42" s="132" t="str">
        <f t="shared" si="8"/>
        <v>-</v>
      </c>
      <c r="T42" s="132" t="str">
        <f t="shared" si="9"/>
        <v>-</v>
      </c>
      <c r="U42" s="132">
        <f t="shared" si="10"/>
        <v>6</v>
      </c>
      <c r="V42" s="130">
        <f t="shared" si="11"/>
        <v>136453</v>
      </c>
      <c r="W42" s="133">
        <f t="shared" si="34"/>
        <v>0.13542377927749108</v>
      </c>
      <c r="X42" s="130">
        <f>County!P2730</f>
        <v>433739</v>
      </c>
      <c r="Y42" s="133">
        <f t="shared" si="35"/>
        <v>0.43046744739976184</v>
      </c>
      <c r="Z42" s="130">
        <f>County!Q2730</f>
        <v>0</v>
      </c>
      <c r="AA42" s="133">
        <f t="shared" si="36"/>
        <v>0</v>
      </c>
      <c r="AB42" s="130">
        <f>County!R2730</f>
        <v>570192</v>
      </c>
      <c r="AC42" s="133">
        <f t="shared" si="37"/>
        <v>0.56589122667725289</v>
      </c>
      <c r="AD42" s="134">
        <f>County!S2730</f>
        <v>1732</v>
      </c>
      <c r="AE42" s="133">
        <f t="shared" si="38"/>
        <v>1.7189360857483129E-3</v>
      </c>
      <c r="AF42" s="130">
        <f>County!T2730</f>
        <v>0</v>
      </c>
      <c r="AG42" s="133">
        <f t="shared" si="39"/>
        <v>0</v>
      </c>
      <c r="AH42" s="130">
        <f>County!U2730</f>
        <v>0</v>
      </c>
      <c r="AI42" s="133">
        <f t="shared" si="40"/>
        <v>0</v>
      </c>
      <c r="AJ42" s="134">
        <f>County!V2730</f>
        <v>0</v>
      </c>
      <c r="AK42" s="133">
        <f t="shared" si="41"/>
        <v>0</v>
      </c>
      <c r="AL42" s="130">
        <f>County!W2730</f>
        <v>0</v>
      </c>
      <c r="AM42" s="133">
        <f t="shared" si="42"/>
        <v>0</v>
      </c>
      <c r="AN42" s="130">
        <f>County!X2730</f>
        <v>1488</v>
      </c>
      <c r="AO42" s="133">
        <f t="shared" si="43"/>
        <v>1.4767764986105597E-3</v>
      </c>
      <c r="AP42" s="130">
        <f>County!Y2730</f>
        <v>431</v>
      </c>
      <c r="AQ42" s="133">
        <f t="shared" si="44"/>
        <v>4.2774910678840809E-4</v>
      </c>
      <c r="AR42" s="130">
        <f>County!Z2730</f>
        <v>0</v>
      </c>
      <c r="AS42" s="133">
        <f t="shared" si="45"/>
        <v>0</v>
      </c>
      <c r="AT42" s="130">
        <f>County!AA2730</f>
        <v>0</v>
      </c>
      <c r="AU42" s="133">
        <f t="shared" si="46"/>
        <v>0</v>
      </c>
      <c r="AV42" s="130">
        <f>County!AB2730</f>
        <v>0</v>
      </c>
      <c r="AW42" s="133">
        <f t="shared" si="47"/>
        <v>0</v>
      </c>
      <c r="AX42" s="130">
        <f>County!AC2730</f>
        <v>18</v>
      </c>
      <c r="AY42" s="133">
        <f t="shared" si="26"/>
        <v>1.7864231838030965E-5</v>
      </c>
      <c r="AZ42" s="130">
        <f>County!AD2730</f>
        <v>0</v>
      </c>
      <c r="BA42" s="133">
        <f t="shared" si="48"/>
        <v>0</v>
      </c>
      <c r="BB42" s="130">
        <f>County!AE2730</f>
        <v>0</v>
      </c>
      <c r="BC42" s="133">
        <f t="shared" si="49"/>
        <v>0</v>
      </c>
      <c r="BD42" s="130">
        <f>County!AF2730</f>
        <v>0</v>
      </c>
      <c r="BE42" s="133">
        <f t="shared" si="50"/>
        <v>0</v>
      </c>
      <c r="BF42" s="130">
        <f>County!AG2730</f>
        <v>0</v>
      </c>
      <c r="BG42" s="133">
        <f t="shared" si="51"/>
        <v>0</v>
      </c>
      <c r="BH42" s="130">
        <f>County!AH2730</f>
        <v>0</v>
      </c>
      <c r="BI42" s="133">
        <f t="shared" si="52"/>
        <v>0</v>
      </c>
      <c r="BJ42" s="135"/>
      <c r="BK42" s="129" t="str">
        <f t="shared" si="33"/>
        <v>Wisconsin</v>
      </c>
      <c r="BL42" s="129" t="s">
        <v>2993</v>
      </c>
      <c r="BM42" s="129"/>
      <c r="BN42" s="136">
        <f>RANK(AD42,(X42:AC42,AD42:AK42,AN42:BI42))</f>
        <v>3</v>
      </c>
      <c r="BO42" s="136">
        <f>RANK(AF42,(X42:AC42,AD42:AK42,AN42:BI42))</f>
        <v>13</v>
      </c>
      <c r="BP42" s="136">
        <f>RANK(AJ42,(X42:AC42,AD42:AK42,AN42:BI42))</f>
        <v>13</v>
      </c>
      <c r="BQ42" s="136">
        <f>RANK(AH42,(X42:AC42,AD42:AK42,AN42:BI42))</f>
        <v>13</v>
      </c>
      <c r="BR42" s="129"/>
      <c r="BS42" s="129">
        <v>55</v>
      </c>
      <c r="BT42" s="129" t="s">
        <v>3208</v>
      </c>
      <c r="BU42" s="137">
        <v>41003</v>
      </c>
      <c r="BV42" s="129">
        <v>0</v>
      </c>
      <c r="BW42" s="129">
        <v>2</v>
      </c>
      <c r="BX42" s="129">
        <v>96</v>
      </c>
      <c r="BY42" s="129">
        <v>86</v>
      </c>
      <c r="BZ42" s="129">
        <v>11</v>
      </c>
      <c r="CA42" s="129">
        <v>15</v>
      </c>
    </row>
    <row r="43" spans="1:83" s="87" customFormat="1">
      <c r="A43" s="87" t="s">
        <v>1041</v>
      </c>
      <c r="B43" s="88">
        <f t="shared" ref="B43:L43" si="116">SUM(B3:B42)</f>
        <v>4190</v>
      </c>
      <c r="C43" s="88">
        <f t="shared" si="116"/>
        <v>30895719</v>
      </c>
      <c r="D43" s="88">
        <f t="shared" si="116"/>
        <v>1954</v>
      </c>
      <c r="E43" s="88">
        <f t="shared" si="116"/>
        <v>0</v>
      </c>
      <c r="F43" s="88">
        <f t="shared" si="116"/>
        <v>1453</v>
      </c>
      <c r="G43" s="88">
        <f t="shared" si="116"/>
        <v>0</v>
      </c>
      <c r="H43" s="88">
        <f t="shared" si="116"/>
        <v>0</v>
      </c>
      <c r="I43" s="88">
        <f t="shared" si="116"/>
        <v>0</v>
      </c>
      <c r="J43" s="88">
        <f t="shared" si="116"/>
        <v>0</v>
      </c>
      <c r="K43" s="88">
        <f t="shared" si="116"/>
        <v>0</v>
      </c>
      <c r="L43" s="88">
        <f t="shared" si="116"/>
        <v>0</v>
      </c>
      <c r="M43" s="90">
        <f>IF(X43&gt;0,RANK(X43,X43:BJ43),"-")</f>
        <v>1</v>
      </c>
      <c r="N43" s="90" t="str">
        <f>IF(Z43&gt;0,RANK(Z43,X43:BJ43),"-")</f>
        <v>-</v>
      </c>
      <c r="O43" s="90">
        <f t="shared" si="4"/>
        <v>2</v>
      </c>
      <c r="P43" s="90">
        <f t="shared" si="5"/>
        <v>4</v>
      </c>
      <c r="Q43" s="90">
        <f t="shared" si="6"/>
        <v>9</v>
      </c>
      <c r="R43" s="90" t="str">
        <f t="shared" si="7"/>
        <v>-</v>
      </c>
      <c r="S43" s="90">
        <f t="shared" si="8"/>
        <v>7</v>
      </c>
      <c r="T43" s="90">
        <f t="shared" si="9"/>
        <v>11</v>
      </c>
      <c r="U43" s="90">
        <f t="shared" si="10"/>
        <v>5</v>
      </c>
      <c r="V43" s="37">
        <f t="shared" si="11"/>
        <v>3930804</v>
      </c>
      <c r="W43" s="92">
        <f t="shared" si="34"/>
        <v>0.12722811208892726</v>
      </c>
      <c r="X43" s="88">
        <f>SUM(X3:X42)</f>
        <v>17174180</v>
      </c>
      <c r="Y43" s="92">
        <f>X43/$C43</f>
        <v>0.55587571857447304</v>
      </c>
      <c r="Z43" s="88">
        <f>SUM(Z3:Z42)</f>
        <v>0</v>
      </c>
      <c r="AA43" s="92">
        <f>Z43/$C43</f>
        <v>0</v>
      </c>
      <c r="AB43" s="88">
        <f>SUM(AB3:AB42)</f>
        <v>13243376</v>
      </c>
      <c r="AC43" s="92">
        <f>AB43/$C43</f>
        <v>0.42864760648554578</v>
      </c>
      <c r="AD43" s="88">
        <f>SUM(AD3:AD42)</f>
        <v>110216</v>
      </c>
      <c r="AE43" s="92">
        <f>AD43/$C43</f>
        <v>3.5673550759572873E-3</v>
      </c>
      <c r="AF43" s="88">
        <f>SUM(AF3:AF42)</f>
        <v>21694</v>
      </c>
      <c r="AG43" s="92">
        <f>AF43/$C43</f>
        <v>7.0216847842252835E-4</v>
      </c>
      <c r="AH43" s="88">
        <f>SUM(AH3:AH42)</f>
        <v>0</v>
      </c>
      <c r="AI43" s="92">
        <f>AH43/$C43</f>
        <v>0</v>
      </c>
      <c r="AJ43" s="88">
        <f>SUM(AJ3:AJ42)</f>
        <v>25796</v>
      </c>
      <c r="AK43" s="92">
        <f>AJ43/$C43</f>
        <v>8.3493768181928376E-4</v>
      </c>
      <c r="AL43" s="88">
        <f>SUM(AL3:AL42)</f>
        <v>20126</v>
      </c>
      <c r="AM43" s="92">
        <f>AL43/$C43</f>
        <v>6.5141711057120893E-4</v>
      </c>
      <c r="AN43" s="88">
        <f>SUM(AN3:AN42)</f>
        <v>151284</v>
      </c>
      <c r="AO43" s="92">
        <f>AN43/$C43</f>
        <v>4.896600723226412E-3</v>
      </c>
      <c r="AP43" s="88">
        <f>SUM(AP3:AP42)</f>
        <v>25059</v>
      </c>
      <c r="AQ43" s="92">
        <f>AP43/$C43</f>
        <v>8.1108324425141227E-4</v>
      </c>
      <c r="AR43" s="88">
        <f>SUM(AR3:AR42)</f>
        <v>31152</v>
      </c>
      <c r="AS43" s="92">
        <f>AR43/$C43</f>
        <v>1.0082950327195816E-3</v>
      </c>
      <c r="AT43" s="88">
        <f>SUM(AT3:AT42)</f>
        <v>20305</v>
      </c>
      <c r="AU43" s="92">
        <f>AT43/$C43</f>
        <v>6.5721079350831741E-4</v>
      </c>
      <c r="AV43" s="88">
        <f>SUM(AV3:AV42)</f>
        <v>5201</v>
      </c>
      <c r="AW43" s="92">
        <f>AV43/$C43</f>
        <v>1.6834047461397483E-4</v>
      </c>
      <c r="AX43" s="88">
        <f>SUM(AX3:AX42)</f>
        <v>67330</v>
      </c>
      <c r="AY43" s="92">
        <f t="shared" si="26"/>
        <v>2.1792663248911604E-3</v>
      </c>
      <c r="AZ43" s="88">
        <f>SUM(AZ3:AZ42)</f>
        <v>0</v>
      </c>
      <c r="BA43" s="92">
        <f>AZ43/$C43</f>
        <v>0</v>
      </c>
      <c r="BB43" s="88">
        <f>SUM(BB3:BB42)</f>
        <v>0</v>
      </c>
      <c r="BC43" s="92">
        <f>BB43/$C43</f>
        <v>0</v>
      </c>
      <c r="BD43" s="88">
        <f>SUM(BD3:BD42)</f>
        <v>0</v>
      </c>
      <c r="BE43" s="92">
        <f>BD43/$C43</f>
        <v>0</v>
      </c>
      <c r="BF43" s="88">
        <f>SUM(BF3:BF42)</f>
        <v>0</v>
      </c>
      <c r="BG43" s="92">
        <f>BF43/$C43</f>
        <v>0</v>
      </c>
      <c r="BH43" s="88">
        <f>SUM(BH3:BH42)</f>
        <v>0</v>
      </c>
      <c r="BI43" s="92">
        <f>BH43/$C43</f>
        <v>0</v>
      </c>
      <c r="BJ43" s="88"/>
      <c r="BK43" s="87" t="str">
        <f t="shared" si="33"/>
        <v>Total (Primary)</v>
      </c>
      <c r="BN43" s="93">
        <f>RANK(AD43,(X43:AC43,AD43:AK43,AN43:BI43))</f>
        <v>4</v>
      </c>
      <c r="BO43" s="93">
        <f>RANK(AF43,(X43:AC43,AD43:AK43,AN43:BI43))</f>
        <v>9</v>
      </c>
      <c r="BP43" s="93">
        <f>RANK(AJ43,(X43:AC43,AD43:AK43,AN43:BI43))</f>
        <v>7</v>
      </c>
      <c r="BQ43" s="93">
        <f>RANK(AH43,(X43:AC43,AD43:AK43,AN43:BI43))</f>
        <v>23</v>
      </c>
      <c r="BT43" s="87" t="s">
        <v>3208</v>
      </c>
      <c r="BU43" s="123"/>
      <c r="BW43" s="87">
        <v>2</v>
      </c>
      <c r="CC43" s="34"/>
      <c r="CD43" s="34"/>
      <c r="CE43" s="34"/>
    </row>
    <row r="44" spans="1:83" s="87" customFormat="1">
      <c r="B44" s="88"/>
      <c r="C44" s="88"/>
      <c r="D44" s="89"/>
      <c r="E44" s="89"/>
      <c r="F44" s="89"/>
      <c r="G44" s="89"/>
      <c r="H44" s="89"/>
      <c r="I44" s="89"/>
      <c r="J44" s="89"/>
      <c r="K44" s="89"/>
      <c r="L44" s="89"/>
      <c r="M44" s="90"/>
      <c r="N44" s="90"/>
      <c r="O44" s="90"/>
      <c r="P44" s="90"/>
      <c r="Q44" s="90"/>
      <c r="R44" s="90"/>
      <c r="S44" s="90"/>
      <c r="T44" s="90"/>
      <c r="U44" s="90"/>
      <c r="V44" s="91"/>
      <c r="W44" s="92"/>
      <c r="X44" s="88"/>
      <c r="Y44" s="92"/>
      <c r="Z44" s="88"/>
      <c r="AA44" s="92"/>
      <c r="AB44" s="88"/>
      <c r="AC44" s="92"/>
      <c r="AD44" s="88"/>
      <c r="AE44" s="92"/>
      <c r="AF44" s="88"/>
      <c r="AG44" s="92"/>
      <c r="AH44" s="88"/>
      <c r="AI44" s="92"/>
      <c r="AJ44" s="88"/>
      <c r="AK44" s="92"/>
      <c r="AL44" s="88"/>
      <c r="AM44" s="92"/>
      <c r="AN44" s="88"/>
      <c r="AO44" s="92"/>
      <c r="AP44" s="88"/>
      <c r="AQ44" s="92"/>
      <c r="AR44" s="88"/>
      <c r="AS44" s="92"/>
      <c r="AT44" s="88"/>
      <c r="AU44" s="92"/>
      <c r="AV44" s="88"/>
      <c r="AW44" s="92"/>
      <c r="AX44" s="88"/>
      <c r="AY44" s="92"/>
      <c r="AZ44" s="88"/>
      <c r="BA44" s="92"/>
      <c r="BB44" s="88"/>
      <c r="BC44" s="92"/>
      <c r="BD44" s="88"/>
      <c r="BE44" s="92"/>
      <c r="BF44" s="88"/>
      <c r="BG44" s="92"/>
      <c r="BH44" s="88"/>
      <c r="BI44" s="92"/>
      <c r="BJ44" s="88"/>
      <c r="BN44" s="93"/>
      <c r="BO44" s="93"/>
      <c r="BP44" s="93"/>
      <c r="BQ44" s="93"/>
      <c r="BU44" s="123"/>
      <c r="CC44" s="34"/>
      <c r="CD44" s="34"/>
    </row>
    <row r="45" spans="1:83" s="87" customFormat="1">
      <c r="A45" s="96" t="s">
        <v>914</v>
      </c>
      <c r="B45" s="88"/>
      <c r="C45" s="88"/>
      <c r="D45" s="89"/>
      <c r="E45" s="89"/>
      <c r="F45" s="89"/>
      <c r="G45" s="89"/>
      <c r="H45" s="89"/>
      <c r="I45" s="89"/>
      <c r="J45" s="89"/>
      <c r="K45" s="89"/>
      <c r="L45" s="89"/>
      <c r="M45" s="90"/>
      <c r="N45" s="90"/>
      <c r="O45" s="90"/>
      <c r="P45" s="90"/>
      <c r="Q45" s="90"/>
      <c r="R45" s="90"/>
      <c r="S45" s="90"/>
      <c r="T45" s="90"/>
      <c r="U45" s="90"/>
      <c r="V45" s="91"/>
      <c r="W45" s="92"/>
      <c r="X45" s="88"/>
      <c r="Y45" s="92"/>
      <c r="Z45" s="88"/>
      <c r="AA45" s="92"/>
      <c r="AB45" s="88"/>
      <c r="AC45" s="92"/>
      <c r="AD45" s="88"/>
      <c r="AE45" s="92"/>
      <c r="AF45" s="88"/>
      <c r="AG45" s="92"/>
      <c r="AH45" s="88"/>
      <c r="AI45" s="92"/>
      <c r="AJ45" s="88"/>
      <c r="AK45" s="92"/>
      <c r="AL45" s="88"/>
      <c r="AM45" s="92"/>
      <c r="AN45" s="88"/>
      <c r="AO45" s="92"/>
      <c r="AP45" s="88"/>
      <c r="AQ45" s="92"/>
      <c r="AR45" s="88"/>
      <c r="AS45" s="92"/>
      <c r="AT45" s="88"/>
      <c r="AU45" s="92"/>
      <c r="AV45" s="88"/>
      <c r="AW45" s="92"/>
      <c r="AX45" s="88"/>
      <c r="AY45" s="92"/>
      <c r="AZ45" s="88"/>
      <c r="BA45" s="92"/>
      <c r="BB45" s="88"/>
      <c r="BC45" s="92"/>
      <c r="BD45" s="88"/>
      <c r="BE45" s="92"/>
      <c r="BF45" s="88"/>
      <c r="BG45" s="92"/>
      <c r="BH45" s="88"/>
      <c r="BI45" s="92"/>
      <c r="BJ45" s="88"/>
      <c r="BN45" s="93"/>
      <c r="BO45" s="93"/>
      <c r="BP45" s="93"/>
      <c r="BQ45" s="93"/>
      <c r="BU45" s="123"/>
      <c r="CC45" s="34"/>
      <c r="CD45" s="34"/>
    </row>
    <row r="46" spans="1:83" s="34" customFormat="1">
      <c r="A46" s="34" t="s">
        <v>387</v>
      </c>
      <c r="B46" s="112">
        <f t="shared" ref="B46:B60" si="117">BX46</f>
        <v>20</v>
      </c>
      <c r="C46" s="37">
        <f t="shared" ref="C46:C61" si="118">X46+Z46+AB46+AD46+AF46+AJ46+AH46+AN46+AT46+AX46+AP46+AL46+AR46+BD46+BF46+AV46+BB46+AZ46+BH46</f>
        <v>10610</v>
      </c>
      <c r="D46" s="37">
        <f>SUM('Cong Dist'!E13:E14)</f>
        <v>3</v>
      </c>
      <c r="E46" s="36"/>
      <c r="F46" s="37">
        <f>SUM('Cong Dist'!G13:G14)</f>
        <v>13</v>
      </c>
      <c r="G46" s="36"/>
      <c r="H46" s="36"/>
      <c r="I46" s="36"/>
      <c r="J46" s="36"/>
      <c r="K46" s="36"/>
      <c r="L46" s="36"/>
      <c r="M46" s="66">
        <f t="shared" ref="M46:M61" si="119">IF(X46&gt;0,RANK(X46,X46:BJ46),"-")</f>
        <v>2</v>
      </c>
      <c r="N46" s="66" t="str">
        <f t="shared" ref="N46:N61" si="120">IF(Z46&gt;0,RANK(Z46,X46:BJ46),"-")</f>
        <v>-</v>
      </c>
      <c r="O46" s="66">
        <f t="shared" ref="O46:O62" si="121">IF(AB46&gt;0,RANK(AB46,X46:BJ46),"-")</f>
        <v>1</v>
      </c>
      <c r="P46" s="66" t="str">
        <f t="shared" ref="P46:P62" si="122">IF(AD46&gt;0,RANK(AD46,X46:BJ46),"-")</f>
        <v>-</v>
      </c>
      <c r="Q46" s="66" t="str">
        <f t="shared" ref="Q46:Q62" si="123">IF(AF46&gt;0,RANK(AF46,X46:BJ46),"-")</f>
        <v>-</v>
      </c>
      <c r="R46" s="66" t="str">
        <f t="shared" ref="R46:R62" si="124">IF(AH46&gt;0,RANK(AH46,X46:BJ46),"-")</f>
        <v>-</v>
      </c>
      <c r="S46" s="66" t="str">
        <f t="shared" ref="S46:S62" si="125">IF(AJ46&gt;0,RANK(AJ46,X46:BJ46),"-")</f>
        <v>-</v>
      </c>
      <c r="T46" s="66" t="str">
        <f t="shared" ref="T46:T62" si="126">IF(AL46&gt;0,RANK(AL46,X46:BJ46),"-")</f>
        <v>-</v>
      </c>
      <c r="U46" s="66">
        <f t="shared" ref="U46:U62" si="127">IF(AX46&gt;0,RANK(AX46,X46:BJ46),"-")</f>
        <v>4</v>
      </c>
      <c r="V46" s="37">
        <f t="shared" ref="V46:V62" si="128">MAX(X46:AP46)-LARGE(X46:AP46,2)</f>
        <v>6301</v>
      </c>
      <c r="W46" s="38">
        <f t="shared" ref="W46:W62" si="129">V46/C46</f>
        <v>0.59387370405278039</v>
      </c>
      <c r="X46" s="37">
        <f>County!P2775</f>
        <v>2146</v>
      </c>
      <c r="Y46" s="38">
        <f t="shared" ref="Y46:Y62" si="130">X46/$C46</f>
        <v>0.20226201696512724</v>
      </c>
      <c r="Z46" s="37">
        <f>County!Q2775</f>
        <v>0</v>
      </c>
      <c r="AA46" s="38">
        <f t="shared" ref="AA46:AA62" si="131">Z46/$C46</f>
        <v>0</v>
      </c>
      <c r="AB46" s="37">
        <f>County!R2775</f>
        <v>8447</v>
      </c>
      <c r="AC46" s="38">
        <f t="shared" ref="AC46:AC55" si="132">AB46/$C46</f>
        <v>0.79613572101790764</v>
      </c>
      <c r="AD46" s="37">
        <f>County!S2775</f>
        <v>0</v>
      </c>
      <c r="AE46" s="38">
        <f t="shared" ref="AE46:AE54" si="133">AD46/$C46</f>
        <v>0</v>
      </c>
      <c r="AF46" s="37">
        <f>County!T2775</f>
        <v>0</v>
      </c>
      <c r="AG46" s="38">
        <f t="shared" ref="AG46:AG54" si="134">AF46/$C46</f>
        <v>0</v>
      </c>
      <c r="AH46" s="37">
        <f>County!U2775</f>
        <v>0</v>
      </c>
      <c r="AI46" s="38">
        <f t="shared" ref="AI46:AI55" si="135">AH46/$C46</f>
        <v>0</v>
      </c>
      <c r="AJ46" s="37">
        <f>County!V2775</f>
        <v>0</v>
      </c>
      <c r="AK46" s="38">
        <f t="shared" ref="AK46:AK55" si="136">AJ46/$C46</f>
        <v>0</v>
      </c>
      <c r="AL46" s="61">
        <f>County!W2775</f>
        <v>0</v>
      </c>
      <c r="AM46" s="38">
        <f t="shared" ref="AM46:AM62" si="137">AL46/$C46</f>
        <v>0</v>
      </c>
      <c r="AN46" s="37">
        <f>County!X2775</f>
        <v>16</v>
      </c>
      <c r="AO46" s="38">
        <f t="shared" ref="AO46:AO62" si="138">AN46/$C46</f>
        <v>1.5080113100848257E-3</v>
      </c>
      <c r="AP46" s="37">
        <f>County!Y2775</f>
        <v>0</v>
      </c>
      <c r="AQ46" s="38">
        <f t="shared" ref="AQ46:AQ55" si="139">AP46/$C46</f>
        <v>0</v>
      </c>
      <c r="AR46" s="37">
        <f>County!Z2775</f>
        <v>0</v>
      </c>
      <c r="AS46" s="38">
        <f t="shared" ref="AS46:AS55" si="140">AR46/$C46</f>
        <v>0</v>
      </c>
      <c r="AT46" s="37">
        <f>County!AA2775</f>
        <v>0</v>
      </c>
      <c r="AU46" s="38">
        <f t="shared" ref="AU46:AU62" si="141">AT46/$C46</f>
        <v>0</v>
      </c>
      <c r="AV46" s="37">
        <f>County!AB2775</f>
        <v>0</v>
      </c>
      <c r="AW46" s="38">
        <f t="shared" ref="AW46:AW55" si="142">AV46/$C46</f>
        <v>0</v>
      </c>
      <c r="AX46" s="37">
        <f>County!AC2775</f>
        <v>1</v>
      </c>
      <c r="AY46" s="38">
        <f t="shared" ref="AY46:AY55" si="143">AX46/$C46</f>
        <v>9.4250706880301608E-5</v>
      </c>
      <c r="AZ46" s="37">
        <f>County!AD2775</f>
        <v>0</v>
      </c>
      <c r="BA46" s="38">
        <f t="shared" ref="BA46:BA55" si="144">AZ46/$C46</f>
        <v>0</v>
      </c>
      <c r="BB46" s="37">
        <f>County!AE2775</f>
        <v>0</v>
      </c>
      <c r="BC46" s="38">
        <f t="shared" ref="BC46:BC55" si="145">BB46/$C46</f>
        <v>0</v>
      </c>
      <c r="BD46" s="37">
        <f>County!AF2775</f>
        <v>0</v>
      </c>
      <c r="BE46" s="38">
        <f t="shared" ref="BE46:BE54" si="146">BD46/$C46</f>
        <v>0</v>
      </c>
      <c r="BF46" s="37">
        <f>County!AG2775</f>
        <v>0</v>
      </c>
      <c r="BG46" s="38">
        <f t="shared" ref="BG46:BG62" si="147">BF46/$C46</f>
        <v>0</v>
      </c>
      <c r="BH46" s="37">
        <f>County!AH2775</f>
        <v>0</v>
      </c>
      <c r="BI46" s="38">
        <f t="shared" ref="BI46:BI55" si="148">BH46/$C46</f>
        <v>0</v>
      </c>
      <c r="BJ46" s="46"/>
      <c r="BK46" s="34" t="str">
        <f t="shared" ref="BK46:BK62" si="149">A46</f>
        <v>Alaska</v>
      </c>
      <c r="BL46" s="34" t="s">
        <v>2073</v>
      </c>
      <c r="BN46" s="35">
        <f>RANK(AD46,(X46:AC46,AD46:AK46,AN46:BI46))</f>
        <v>9</v>
      </c>
      <c r="BO46" s="35">
        <f>RANK(AF46,(X46:AC46,AD46:AK46,AN46:BI46))</f>
        <v>9</v>
      </c>
      <c r="BP46" s="35">
        <f>RANK(AJ46,(X46:AC46,AD46:AK46,AN46:BI46))</f>
        <v>9</v>
      </c>
      <c r="BQ46" s="35">
        <f>RANK(AH46,(X46:AC46,AD46:AK46,AN46:BI46))</f>
        <v>9</v>
      </c>
      <c r="BS46" s="34">
        <v>2</v>
      </c>
      <c r="BT46" s="34" t="s">
        <v>3015</v>
      </c>
      <c r="BU46" s="122">
        <v>40993</v>
      </c>
      <c r="BV46" s="34">
        <v>1</v>
      </c>
      <c r="BW46" s="34">
        <v>0</v>
      </c>
      <c r="BX46" s="34">
        <v>20</v>
      </c>
      <c r="BY46" s="34">
        <v>16</v>
      </c>
      <c r="BZ46" s="34">
        <v>11</v>
      </c>
      <c r="CA46" s="34">
        <v>15</v>
      </c>
      <c r="CC46" s="87"/>
      <c r="CD46" s="87"/>
      <c r="CE46" s="87"/>
    </row>
    <row r="47" spans="1:83" s="87" customFormat="1">
      <c r="A47" s="87" t="s">
        <v>2545</v>
      </c>
      <c r="B47" s="112">
        <f>BX47</f>
        <v>12</v>
      </c>
      <c r="C47" s="37">
        <f>X47+Z47+AB47+AD47+AF47+AJ47+AH47+AN47+AT47+AX47+AP47+AL47+AR47+BD47+BF47+AV47+BB47+AZ47+BH47</f>
        <v>237</v>
      </c>
      <c r="D47" s="36">
        <v>4</v>
      </c>
      <c r="E47" s="89"/>
      <c r="F47" s="89">
        <v>2</v>
      </c>
      <c r="G47" s="89"/>
      <c r="H47" s="89"/>
      <c r="I47" s="89"/>
      <c r="J47" s="89"/>
      <c r="K47" s="89"/>
      <c r="L47" s="89"/>
      <c r="M47" s="66">
        <f>IF(X47&gt;0,RANK(X47,X47:BJ47),"-")</f>
        <v>1</v>
      </c>
      <c r="N47" s="66" t="str">
        <f>IF(Z47&gt;0,RANK(Z47,X47:BJ47),"-")</f>
        <v>-</v>
      </c>
      <c r="O47" s="66">
        <f>IF(AB47&gt;0,RANK(AB47,X47:BJ47),"-")</f>
        <v>2</v>
      </c>
      <c r="P47" s="66" t="str">
        <f>IF(AD47&gt;0,RANK(AD47,X47:BJ47),"-")</f>
        <v>-</v>
      </c>
      <c r="Q47" s="66" t="str">
        <f>IF(AF47&gt;0,RANK(AF47,X47:BJ47),"-")</f>
        <v>-</v>
      </c>
      <c r="R47" s="66" t="str">
        <f>IF(AH47&gt;0,RANK(AH47,X47:BJ47),"-")</f>
        <v>-</v>
      </c>
      <c r="S47" s="66" t="str">
        <f>IF(AJ47&gt;0,RANK(AJ47,X47:BJ47),"-")</f>
        <v>-</v>
      </c>
      <c r="T47" s="66" t="str">
        <f>IF(AL47&gt;0,RANK(AL47,X47:BJ47),"-")</f>
        <v>-</v>
      </c>
      <c r="U47" s="66">
        <f>IF(AX47&gt;0,RANK(AX47,X47:BJ47),"-")</f>
        <v>3</v>
      </c>
      <c r="V47" s="37">
        <f>MAX(X47:AP47)-LARGE(X47:AP47,2)</f>
        <v>101</v>
      </c>
      <c r="W47" s="38">
        <f>V47/C47</f>
        <v>0.42616033755274263</v>
      </c>
      <c r="X47" s="37">
        <f>County!P2777</f>
        <v>162</v>
      </c>
      <c r="Y47" s="38">
        <f>X47/$C47</f>
        <v>0.68354430379746833</v>
      </c>
      <c r="Z47" s="37">
        <f>County!Q2777</f>
        <v>0</v>
      </c>
      <c r="AA47" s="38">
        <f>Z47/$C47</f>
        <v>0</v>
      </c>
      <c r="AB47" s="37">
        <f>County!R2777</f>
        <v>61</v>
      </c>
      <c r="AC47" s="38">
        <f>AB47/$C47</f>
        <v>0.25738396624472576</v>
      </c>
      <c r="AD47" s="37">
        <f>County!S2777</f>
        <v>0</v>
      </c>
      <c r="AE47" s="38">
        <f>AD47/$C47</f>
        <v>0</v>
      </c>
      <c r="AF47" s="37">
        <f>County!T2777</f>
        <v>0</v>
      </c>
      <c r="AG47" s="38">
        <f>AF47/$C47</f>
        <v>0</v>
      </c>
      <c r="AH47" s="37">
        <f>County!U2777</f>
        <v>0</v>
      </c>
      <c r="AI47" s="38">
        <f>AH47/$C47</f>
        <v>0</v>
      </c>
      <c r="AJ47" s="37">
        <f>County!V2777</f>
        <v>0</v>
      </c>
      <c r="AK47" s="38">
        <f>AJ47/$C47</f>
        <v>0</v>
      </c>
      <c r="AL47" s="61">
        <f>County!W2777</f>
        <v>0</v>
      </c>
      <c r="AM47" s="38">
        <f>AL47/$C47</f>
        <v>0</v>
      </c>
      <c r="AN47" s="37">
        <f>County!X2777</f>
        <v>0</v>
      </c>
      <c r="AO47" s="38">
        <f>AN47/$C47</f>
        <v>0</v>
      </c>
      <c r="AP47" s="37">
        <f>County!Y2777</f>
        <v>0</v>
      </c>
      <c r="AQ47" s="38">
        <f>AP47/$C47</f>
        <v>0</v>
      </c>
      <c r="AR47" s="37">
        <f>County!Z2777</f>
        <v>0</v>
      </c>
      <c r="AS47" s="38">
        <f>AR47/$C47</f>
        <v>0</v>
      </c>
      <c r="AT47" s="37">
        <f>County!AA2777</f>
        <v>0</v>
      </c>
      <c r="AU47" s="38">
        <f>AT47/$C47</f>
        <v>0</v>
      </c>
      <c r="AV47" s="37">
        <f>County!AB2777</f>
        <v>0</v>
      </c>
      <c r="AW47" s="38">
        <f>AV47/$C47</f>
        <v>0</v>
      </c>
      <c r="AX47" s="37">
        <f>County!AC2777</f>
        <v>14</v>
      </c>
      <c r="AY47" s="38">
        <f>AX47/$C47</f>
        <v>5.9071729957805907E-2</v>
      </c>
      <c r="AZ47" s="37">
        <f>County!AD2777</f>
        <v>0</v>
      </c>
      <c r="BA47" s="38">
        <f>AZ47/$C47</f>
        <v>0</v>
      </c>
      <c r="BB47" s="37">
        <f>County!AE2777</f>
        <v>0</v>
      </c>
      <c r="BC47" s="38">
        <f>BB47/$C47</f>
        <v>0</v>
      </c>
      <c r="BD47" s="37">
        <f>County!AF2777</f>
        <v>0</v>
      </c>
      <c r="BE47" s="38">
        <f>BD47/$C47</f>
        <v>0</v>
      </c>
      <c r="BF47" s="37">
        <f>County!AG2777</f>
        <v>0</v>
      </c>
      <c r="BG47" s="38">
        <f>BF47/$C47</f>
        <v>0</v>
      </c>
      <c r="BH47" s="37">
        <f>County!AH2777</f>
        <v>0</v>
      </c>
      <c r="BI47" s="38">
        <f>BH47/$C47</f>
        <v>0</v>
      </c>
      <c r="BJ47" s="138"/>
      <c r="BK47" s="87" t="str">
        <f>A47</f>
        <v>American Samoa</v>
      </c>
      <c r="BL47" s="87" t="s">
        <v>2546</v>
      </c>
      <c r="BN47" s="35">
        <f>RANK(AD47,(X47:AC47,AD47:AK47,AN47:BI47))</f>
        <v>7</v>
      </c>
      <c r="BO47" s="35">
        <f>RANK(AF47,(X47:AC47,AD47:AK47,AN47:BI47))</f>
        <v>7</v>
      </c>
      <c r="BP47" s="35">
        <f>RANK(AJ47,(X47:AC47,AD47:AK47,AN47:BI47))</f>
        <v>7</v>
      </c>
      <c r="BQ47" s="35">
        <f>RANK(AH47,(X47:AC47,AD47:AK47,AN47:BI47))</f>
        <v>7</v>
      </c>
      <c r="BS47" s="87">
        <v>60</v>
      </c>
      <c r="BT47" s="87" t="s">
        <v>3015</v>
      </c>
      <c r="BU47" s="122">
        <v>40968</v>
      </c>
      <c r="BV47" s="87">
        <v>1</v>
      </c>
      <c r="BW47" s="87">
        <v>2</v>
      </c>
      <c r="BX47" s="87">
        <v>12</v>
      </c>
      <c r="BY47" s="87">
        <v>6</v>
      </c>
      <c r="BZ47" s="87">
        <v>11</v>
      </c>
      <c r="CA47" s="87">
        <v>15</v>
      </c>
      <c r="CB47" s="34"/>
      <c r="CE47" s="34"/>
    </row>
    <row r="48" spans="1:83" s="34" customFormat="1">
      <c r="A48" s="34" t="s">
        <v>629</v>
      </c>
      <c r="B48" s="112">
        <f t="shared" si="117"/>
        <v>79</v>
      </c>
      <c r="C48" s="37">
        <f t="shared" si="118"/>
        <v>123457</v>
      </c>
      <c r="D48" s="37">
        <f>SUM('Cong Dist'!E89:E96)</f>
        <v>28</v>
      </c>
      <c r="E48" s="36"/>
      <c r="F48" s="37">
        <f>SUM('Cong Dist'!G89:G96)</f>
        <v>38</v>
      </c>
      <c r="G48" s="36"/>
      <c r="H48" s="36"/>
      <c r="I48" s="36"/>
      <c r="J48" s="36"/>
      <c r="K48" s="36"/>
      <c r="L48" s="36"/>
      <c r="M48" s="66">
        <f t="shared" si="119"/>
        <v>2</v>
      </c>
      <c r="N48" s="66" t="str">
        <f t="shared" si="120"/>
        <v>-</v>
      </c>
      <c r="O48" s="66">
        <f t="shared" si="121"/>
        <v>1</v>
      </c>
      <c r="P48" s="66" t="str">
        <f t="shared" si="122"/>
        <v>-</v>
      </c>
      <c r="Q48" s="66" t="str">
        <f t="shared" si="123"/>
        <v>-</v>
      </c>
      <c r="R48" s="66" t="str">
        <f t="shared" si="124"/>
        <v>-</v>
      </c>
      <c r="S48" s="66" t="str">
        <f t="shared" si="125"/>
        <v>-</v>
      </c>
      <c r="T48" s="66" t="str">
        <f t="shared" si="126"/>
        <v>-</v>
      </c>
      <c r="U48" s="66" t="str">
        <f t="shared" si="127"/>
        <v>-</v>
      </c>
      <c r="V48" s="37">
        <f t="shared" si="128"/>
        <v>23057</v>
      </c>
      <c r="W48" s="38">
        <f t="shared" si="129"/>
        <v>0.18676138250564975</v>
      </c>
      <c r="X48" s="37">
        <f>County!P2843</f>
        <v>49789</v>
      </c>
      <c r="Y48" s="38">
        <f t="shared" si="130"/>
        <v>0.40329021440663548</v>
      </c>
      <c r="Z48" s="37">
        <f>County!Q2843</f>
        <v>0</v>
      </c>
      <c r="AA48" s="38">
        <f t="shared" si="131"/>
        <v>0</v>
      </c>
      <c r="AB48" s="37">
        <f>County!R2843</f>
        <v>72846</v>
      </c>
      <c r="AC48" s="38">
        <f t="shared" si="132"/>
        <v>0.59005159691228526</v>
      </c>
      <c r="AD48" s="37">
        <f>County!S2843</f>
        <v>0</v>
      </c>
      <c r="AE48" s="38">
        <f t="shared" si="133"/>
        <v>0</v>
      </c>
      <c r="AF48" s="37">
        <f>County!T2843</f>
        <v>0</v>
      </c>
      <c r="AG48" s="38">
        <f t="shared" si="134"/>
        <v>0</v>
      </c>
      <c r="AH48" s="37">
        <f>County!U2843</f>
        <v>0</v>
      </c>
      <c r="AI48" s="38">
        <f t="shared" si="135"/>
        <v>0</v>
      </c>
      <c r="AJ48" s="37">
        <f>County!V2843</f>
        <v>0</v>
      </c>
      <c r="AK48" s="38">
        <f t="shared" si="136"/>
        <v>0</v>
      </c>
      <c r="AL48" s="61">
        <f>County!W2843</f>
        <v>0</v>
      </c>
      <c r="AM48" s="38">
        <f t="shared" si="137"/>
        <v>0</v>
      </c>
      <c r="AN48" s="37">
        <f>County!X2843</f>
        <v>822</v>
      </c>
      <c r="AO48" s="38">
        <f t="shared" si="138"/>
        <v>6.6581886810792423E-3</v>
      </c>
      <c r="AP48" s="37">
        <f>County!Y2843</f>
        <v>0</v>
      </c>
      <c r="AQ48" s="38">
        <f t="shared" si="139"/>
        <v>0</v>
      </c>
      <c r="AR48" s="37">
        <f>County!Z2843</f>
        <v>0</v>
      </c>
      <c r="AS48" s="38">
        <f t="shared" si="140"/>
        <v>0</v>
      </c>
      <c r="AT48" s="37">
        <f>County!AA2843</f>
        <v>0</v>
      </c>
      <c r="AU48" s="38">
        <f t="shared" si="141"/>
        <v>0</v>
      </c>
      <c r="AV48" s="37">
        <f>County!AB2843</f>
        <v>0</v>
      </c>
      <c r="AW48" s="38">
        <f t="shared" si="142"/>
        <v>0</v>
      </c>
      <c r="AX48" s="37">
        <f>County!AC2843</f>
        <v>0</v>
      </c>
      <c r="AY48" s="38">
        <f t="shared" si="143"/>
        <v>0</v>
      </c>
      <c r="AZ48" s="37">
        <f>County!AD2843</f>
        <v>0</v>
      </c>
      <c r="BA48" s="38">
        <f t="shared" si="144"/>
        <v>0</v>
      </c>
      <c r="BB48" s="37">
        <f>County!AE2843</f>
        <v>0</v>
      </c>
      <c r="BC48" s="38">
        <f t="shared" si="145"/>
        <v>0</v>
      </c>
      <c r="BD48" s="37">
        <f>County!AF2843</f>
        <v>0</v>
      </c>
      <c r="BE48" s="38">
        <f t="shared" si="146"/>
        <v>0</v>
      </c>
      <c r="BF48" s="37">
        <f>County!AG2843</f>
        <v>0</v>
      </c>
      <c r="BG48" s="38">
        <f t="shared" si="147"/>
        <v>0</v>
      </c>
      <c r="BH48" s="37">
        <f>County!AH2843</f>
        <v>0</v>
      </c>
      <c r="BI48" s="38">
        <f t="shared" si="148"/>
        <v>0</v>
      </c>
      <c r="BJ48" s="46"/>
      <c r="BK48" s="34" t="str">
        <f t="shared" si="149"/>
        <v>Colorado</v>
      </c>
      <c r="BL48" s="34" t="s">
        <v>637</v>
      </c>
      <c r="BN48" s="35">
        <f>RANK(AD48,(X48:AC48,AD48:AK48,AN48:BI48))</f>
        <v>7</v>
      </c>
      <c r="BO48" s="35">
        <f>RANK(AF48,(X48:AC48,AD48:AK48,AN48:BI48))</f>
        <v>7</v>
      </c>
      <c r="BP48" s="35">
        <f>RANK(AJ48,(X48:AC48,AD48:AK48,AN48:BI48))</f>
        <v>7</v>
      </c>
      <c r="BQ48" s="35">
        <f>RANK(AH48,(X48:AC48,AD48:AK48,AN48:BI48))</f>
        <v>7</v>
      </c>
      <c r="BS48" s="34">
        <v>8</v>
      </c>
      <c r="BT48" s="34" t="s">
        <v>3015</v>
      </c>
      <c r="BU48" s="122">
        <v>40968</v>
      </c>
      <c r="BV48" s="34">
        <v>1</v>
      </c>
      <c r="BW48" s="34">
        <v>0</v>
      </c>
      <c r="BX48" s="34">
        <v>79</v>
      </c>
      <c r="BY48" s="34">
        <v>0</v>
      </c>
      <c r="BZ48" s="34">
        <v>2</v>
      </c>
      <c r="CA48" s="34">
        <v>0</v>
      </c>
      <c r="CC48" s="87"/>
      <c r="CD48" s="87"/>
      <c r="CE48" s="87"/>
    </row>
    <row r="49" spans="1:83" s="34" customFormat="1">
      <c r="A49" s="34" t="s">
        <v>3017</v>
      </c>
      <c r="B49" s="112">
        <f t="shared" ref="B49" si="150">BX49</f>
        <v>11</v>
      </c>
      <c r="C49" s="37">
        <f t="shared" ref="C49" si="151">X49+Z49+AB49+AD49+AF49+AJ49+AH49+AN49+AT49+AX49+AP49+AL49+AR49+BD49+BF49+AV49+BB49+AZ49+BH49</f>
        <v>1305</v>
      </c>
      <c r="D49" s="36">
        <v>4</v>
      </c>
      <c r="E49" s="36"/>
      <c r="F49" s="36">
        <v>3</v>
      </c>
      <c r="G49" s="36"/>
      <c r="H49" s="36"/>
      <c r="I49" s="36"/>
      <c r="J49" s="36"/>
      <c r="K49" s="36"/>
      <c r="L49" s="36"/>
      <c r="M49" s="66">
        <f t="shared" ref="M49" si="152">IF(X49&gt;0,RANK(X49,X49:BJ49),"-")</f>
        <v>1</v>
      </c>
      <c r="N49" s="66" t="str">
        <f t="shared" ref="N49" si="153">IF(Z49&gt;0,RANK(Z49,X49:BJ49),"-")</f>
        <v>-</v>
      </c>
      <c r="O49" s="66">
        <f t="shared" ref="O49" si="154">IF(AB49&gt;0,RANK(AB49,X49:BJ49),"-")</f>
        <v>2</v>
      </c>
      <c r="P49" s="66" t="str">
        <f t="shared" ref="P49" si="155">IF(AD49&gt;0,RANK(AD49,X49:BJ49),"-")</f>
        <v>-</v>
      </c>
      <c r="Q49" s="66" t="str">
        <f t="shared" ref="Q49" si="156">IF(AF49&gt;0,RANK(AF49,X49:BJ49),"-")</f>
        <v>-</v>
      </c>
      <c r="R49" s="66" t="str">
        <f t="shared" ref="R49" si="157">IF(AH49&gt;0,RANK(AH49,X49:BJ49),"-")</f>
        <v>-</v>
      </c>
      <c r="S49" s="66" t="str">
        <f t="shared" ref="S49" si="158">IF(AJ49&gt;0,RANK(AJ49,X49:BJ49),"-")</f>
        <v>-</v>
      </c>
      <c r="T49" s="66" t="str">
        <f t="shared" ref="T49" si="159">IF(AL49&gt;0,RANK(AL49,X49:BJ49),"-")</f>
        <v>-</v>
      </c>
      <c r="U49" s="66" t="str">
        <f t="shared" ref="U49" si="160">IF(AX49&gt;0,RANK(AX49,X49:BJ49),"-")</f>
        <v>-</v>
      </c>
      <c r="V49" s="37">
        <f t="shared" ref="V49" si="161">MAX(X49:AP49)-LARGE(X49:AP49,2)</f>
        <v>249</v>
      </c>
      <c r="W49" s="38">
        <f t="shared" ref="W49" si="162">V49/C49</f>
        <v>0.19080459770114944</v>
      </c>
      <c r="X49" s="37">
        <f>County!P2845</f>
        <v>777</v>
      </c>
      <c r="Y49" s="38">
        <f t="shared" ref="Y49" si="163">X49/$C49</f>
        <v>0.59540229885057472</v>
      </c>
      <c r="Z49" s="37">
        <f>County!Q2845</f>
        <v>0</v>
      </c>
      <c r="AA49" s="38">
        <f t="shared" ref="AA49" si="164">Z49/$C49</f>
        <v>0</v>
      </c>
      <c r="AB49" s="37">
        <f>County!R2845</f>
        <v>528</v>
      </c>
      <c r="AC49" s="38">
        <f t="shared" ref="AC49" si="165">AB49/$C49</f>
        <v>0.40459770114942528</v>
      </c>
      <c r="AD49" s="37">
        <f>County!S2845</f>
        <v>0</v>
      </c>
      <c r="AE49" s="38">
        <f t="shared" ref="AE49" si="166">AD49/$C49</f>
        <v>0</v>
      </c>
      <c r="AF49" s="37">
        <f>County!T2845</f>
        <v>0</v>
      </c>
      <c r="AG49" s="38">
        <f t="shared" ref="AG49" si="167">AF49/$C49</f>
        <v>0</v>
      </c>
      <c r="AH49" s="37">
        <f>County!U2845</f>
        <v>0</v>
      </c>
      <c r="AI49" s="38">
        <f t="shared" ref="AI49" si="168">AH49/$C49</f>
        <v>0</v>
      </c>
      <c r="AJ49" s="37">
        <f>County!V2845</f>
        <v>0</v>
      </c>
      <c r="AK49" s="38">
        <f t="shared" ref="AK49" si="169">AJ49/$C49</f>
        <v>0</v>
      </c>
      <c r="AL49" s="61">
        <f>County!W2845</f>
        <v>0</v>
      </c>
      <c r="AM49" s="38">
        <f t="shared" ref="AM49" si="170">AL49/$C49</f>
        <v>0</v>
      </c>
      <c r="AN49" s="37">
        <f>County!X2845</f>
        <v>0</v>
      </c>
      <c r="AO49" s="38">
        <f t="shared" ref="AO49" si="171">AN49/$C49</f>
        <v>0</v>
      </c>
      <c r="AP49" s="37">
        <f>County!Y2845</f>
        <v>0</v>
      </c>
      <c r="AQ49" s="38">
        <f t="shared" ref="AQ49" si="172">AP49/$C49</f>
        <v>0</v>
      </c>
      <c r="AR49" s="37">
        <f>County!Z2845</f>
        <v>0</v>
      </c>
      <c r="AS49" s="38">
        <f t="shared" ref="AS49" si="173">AR49/$C49</f>
        <v>0</v>
      </c>
      <c r="AT49" s="37">
        <f>County!AA2845</f>
        <v>0</v>
      </c>
      <c r="AU49" s="38">
        <f t="shared" ref="AU49" si="174">AT49/$C49</f>
        <v>0</v>
      </c>
      <c r="AV49" s="37">
        <f>County!AB2845</f>
        <v>0</v>
      </c>
      <c r="AW49" s="38">
        <f t="shared" ref="AW49" si="175">AV49/$C49</f>
        <v>0</v>
      </c>
      <c r="AX49" s="37">
        <f>County!AC2845</f>
        <v>0</v>
      </c>
      <c r="AY49" s="38">
        <f t="shared" ref="AY49" si="176">AX49/$C49</f>
        <v>0</v>
      </c>
      <c r="AZ49" s="37">
        <f>County!AD2845</f>
        <v>0</v>
      </c>
      <c r="BA49" s="38">
        <f t="shared" ref="BA49" si="177">AZ49/$C49</f>
        <v>0</v>
      </c>
      <c r="BB49" s="37">
        <f>County!AE2845</f>
        <v>0</v>
      </c>
      <c r="BC49" s="38">
        <f t="shared" ref="BC49" si="178">BB49/$C49</f>
        <v>0</v>
      </c>
      <c r="BD49" s="37">
        <f>County!AF2845</f>
        <v>0</v>
      </c>
      <c r="BE49" s="38">
        <f t="shared" ref="BE49" si="179">BD49/$C49</f>
        <v>0</v>
      </c>
      <c r="BF49" s="37">
        <f>County!AG2845</f>
        <v>0</v>
      </c>
      <c r="BG49" s="38">
        <f t="shared" ref="BG49" si="180">BF49/$C49</f>
        <v>0</v>
      </c>
      <c r="BH49" s="37">
        <f>County!AH2845</f>
        <v>0</v>
      </c>
      <c r="BI49" s="38">
        <f t="shared" ref="BI49" si="181">BH49/$C49</f>
        <v>0</v>
      </c>
      <c r="BJ49" s="46"/>
      <c r="BK49" s="34" t="str">
        <f t="shared" ref="BK49" si="182">A49</f>
        <v>Guam</v>
      </c>
      <c r="BL49" s="34" t="s">
        <v>2781</v>
      </c>
      <c r="BN49" s="35">
        <f>RANK(AD49,(X49:AC49,AD49:AK49,AN49:BI49))</f>
        <v>5</v>
      </c>
      <c r="BO49" s="35">
        <f>RANK(AF49,(X49:AC49,AD49:AK49,AN49:BI49))</f>
        <v>5</v>
      </c>
      <c r="BP49" s="35">
        <f>RANK(AJ49,(X49:AC49,AD49:AK49,AN49:BI49))</f>
        <v>5</v>
      </c>
      <c r="BQ49" s="35">
        <f>RANK(AH49,(X49:AC49,AD49:AK49,AN49:BI49))</f>
        <v>5</v>
      </c>
      <c r="BS49" s="87">
        <v>66</v>
      </c>
      <c r="BT49" s="34" t="s">
        <v>3015</v>
      </c>
      <c r="BU49" s="122">
        <v>41035</v>
      </c>
      <c r="BV49" s="34">
        <v>1</v>
      </c>
      <c r="BW49" s="34">
        <v>0</v>
      </c>
      <c r="BX49" s="34">
        <v>11</v>
      </c>
      <c r="BY49" s="34">
        <v>6</v>
      </c>
      <c r="BZ49" s="34">
        <v>2</v>
      </c>
      <c r="CA49" s="34">
        <v>0</v>
      </c>
      <c r="CC49" s="87"/>
      <c r="CD49" s="87"/>
      <c r="CE49" s="87"/>
    </row>
    <row r="50" spans="1:83" s="34" customFormat="1">
      <c r="A50" s="34" t="s">
        <v>684</v>
      </c>
      <c r="B50" s="112">
        <f t="shared" si="117"/>
        <v>31</v>
      </c>
      <c r="C50" s="37">
        <f t="shared" si="118"/>
        <v>33713</v>
      </c>
      <c r="D50" s="36">
        <v>8</v>
      </c>
      <c r="E50" s="36"/>
      <c r="F50" s="36">
        <v>17</v>
      </c>
      <c r="G50" s="36"/>
      <c r="H50" s="36"/>
      <c r="I50" s="36"/>
      <c r="J50" s="36"/>
      <c r="K50" s="36"/>
      <c r="L50" s="36"/>
      <c r="M50" s="66">
        <f t="shared" si="119"/>
        <v>2</v>
      </c>
      <c r="N50" s="66" t="str">
        <f t="shared" si="120"/>
        <v>-</v>
      </c>
      <c r="O50" s="66">
        <f t="shared" si="121"/>
        <v>1</v>
      </c>
      <c r="P50" s="66">
        <f t="shared" si="122"/>
        <v>5</v>
      </c>
      <c r="Q50" s="66" t="str">
        <f t="shared" si="123"/>
        <v>-</v>
      </c>
      <c r="R50" s="66" t="str">
        <f t="shared" si="124"/>
        <v>-</v>
      </c>
      <c r="S50" s="66" t="str">
        <f t="shared" si="125"/>
        <v>-</v>
      </c>
      <c r="T50" s="66" t="str">
        <f t="shared" si="126"/>
        <v>-</v>
      </c>
      <c r="U50" s="66">
        <f t="shared" si="127"/>
        <v>4</v>
      </c>
      <c r="V50" s="37">
        <f t="shared" si="128"/>
        <v>13395</v>
      </c>
      <c r="W50" s="38">
        <f t="shared" si="129"/>
        <v>0.39732447423842437</v>
      </c>
      <c r="X50" s="37">
        <f>County!P2851</f>
        <v>10126</v>
      </c>
      <c r="Y50" s="38">
        <f t="shared" si="130"/>
        <v>0.3003589119924065</v>
      </c>
      <c r="Z50" s="37">
        <f>County!Q2851</f>
        <v>0</v>
      </c>
      <c r="AA50" s="38">
        <f t="shared" si="131"/>
        <v>0</v>
      </c>
      <c r="AB50" s="37">
        <f>County!R2851</f>
        <v>23521</v>
      </c>
      <c r="AC50" s="38">
        <f t="shared" si="132"/>
        <v>0.69768338623083082</v>
      </c>
      <c r="AD50" s="37">
        <f>County!S2851</f>
        <v>6</v>
      </c>
      <c r="AE50" s="38">
        <f t="shared" si="133"/>
        <v>1.7797288879660666E-4</v>
      </c>
      <c r="AF50" s="37">
        <f>County!T2851</f>
        <v>0</v>
      </c>
      <c r="AG50" s="38">
        <f t="shared" si="134"/>
        <v>0</v>
      </c>
      <c r="AH50" s="37">
        <f>County!U2851</f>
        <v>0</v>
      </c>
      <c r="AI50" s="38">
        <f t="shared" si="135"/>
        <v>0</v>
      </c>
      <c r="AJ50" s="37">
        <f>County!V2851</f>
        <v>0</v>
      </c>
      <c r="AK50" s="38">
        <f t="shared" si="136"/>
        <v>0</v>
      </c>
      <c r="AL50" s="61">
        <f>County!W2851</f>
        <v>0</v>
      </c>
      <c r="AM50" s="38">
        <f t="shared" si="137"/>
        <v>0</v>
      </c>
      <c r="AN50" s="37">
        <f>County!X2851</f>
        <v>48</v>
      </c>
      <c r="AO50" s="38">
        <f t="shared" si="138"/>
        <v>1.4237831103728533E-3</v>
      </c>
      <c r="AP50" s="37">
        <f>County!Y2851</f>
        <v>0</v>
      </c>
      <c r="AQ50" s="38">
        <f t="shared" si="139"/>
        <v>0</v>
      </c>
      <c r="AR50" s="37">
        <f>County!Z2851</f>
        <v>0</v>
      </c>
      <c r="AS50" s="38">
        <f t="shared" si="140"/>
        <v>0</v>
      </c>
      <c r="AT50" s="37">
        <f>County!AA2851</f>
        <v>0</v>
      </c>
      <c r="AU50" s="38">
        <f t="shared" si="141"/>
        <v>0</v>
      </c>
      <c r="AV50" s="37">
        <f>County!AB2851</f>
        <v>0</v>
      </c>
      <c r="AW50" s="38">
        <f t="shared" si="142"/>
        <v>0</v>
      </c>
      <c r="AX50" s="37">
        <f>County!AC2851</f>
        <v>12</v>
      </c>
      <c r="AY50" s="38">
        <f t="shared" si="143"/>
        <v>3.5594577759321332E-4</v>
      </c>
      <c r="AZ50" s="37">
        <f>County!AD2851</f>
        <v>0</v>
      </c>
      <c r="BA50" s="38">
        <f t="shared" si="144"/>
        <v>0</v>
      </c>
      <c r="BB50" s="37">
        <f>County!AE2851</f>
        <v>0</v>
      </c>
      <c r="BC50" s="38">
        <f t="shared" si="145"/>
        <v>0</v>
      </c>
      <c r="BD50" s="37">
        <f>County!AF2851</f>
        <v>0</v>
      </c>
      <c r="BE50" s="38">
        <f t="shared" si="146"/>
        <v>0</v>
      </c>
      <c r="BF50" s="37">
        <f>County!AG2851</f>
        <v>0</v>
      </c>
      <c r="BG50" s="38">
        <f t="shared" si="147"/>
        <v>0</v>
      </c>
      <c r="BH50" s="37">
        <f>County!AH2851</f>
        <v>0</v>
      </c>
      <c r="BI50" s="38">
        <f t="shared" si="148"/>
        <v>0</v>
      </c>
      <c r="BJ50" s="46"/>
      <c r="BK50" s="34" t="str">
        <f t="shared" si="149"/>
        <v>Hawaii</v>
      </c>
      <c r="BL50" s="34" t="s">
        <v>827</v>
      </c>
      <c r="BN50" s="35">
        <f>RANK(AD50,(X50:AC50,AD50:AK50,AN50:BI50))</f>
        <v>5</v>
      </c>
      <c r="BO50" s="35">
        <f>RANK(AF50,(X50:AC50,AD50:AK50,AN50:BI50))</f>
        <v>11</v>
      </c>
      <c r="BP50" s="35">
        <f>RANK(AJ50,(X50:AC50,AD50:AK50,AN50:BI50))</f>
        <v>11</v>
      </c>
      <c r="BQ50" s="35">
        <f>RANK(AH50,(X50:AC50,AD50:AK50,AN50:BI50))</f>
        <v>11</v>
      </c>
      <c r="BS50" s="34">
        <v>15</v>
      </c>
      <c r="BT50" s="34" t="s">
        <v>3015</v>
      </c>
      <c r="BU50" s="122">
        <v>40993</v>
      </c>
      <c r="BV50" s="34">
        <v>1</v>
      </c>
      <c r="BW50" s="34">
        <v>0</v>
      </c>
      <c r="BX50" s="34">
        <v>31</v>
      </c>
      <c r="BY50" s="34">
        <v>14</v>
      </c>
      <c r="BZ50" s="34">
        <v>2</v>
      </c>
      <c r="CA50" s="34">
        <v>0</v>
      </c>
      <c r="CE50" s="87"/>
    </row>
    <row r="51" spans="1:83" s="34" customFormat="1">
      <c r="A51" s="34" t="s">
        <v>1288</v>
      </c>
      <c r="B51" s="112">
        <f t="shared" si="117"/>
        <v>27</v>
      </c>
      <c r="C51" s="37">
        <f t="shared" si="118"/>
        <v>23884</v>
      </c>
      <c r="D51" s="37">
        <f>SUM('Cong Dist'!E157:E159)</f>
        <v>5</v>
      </c>
      <c r="E51" s="36"/>
      <c r="F51" s="37">
        <f>SUM('Cong Dist'!G157:G159)</f>
        <v>18</v>
      </c>
      <c r="G51" s="36"/>
      <c r="H51" s="36"/>
      <c r="I51" s="36"/>
      <c r="J51" s="36"/>
      <c r="K51" s="36"/>
      <c r="L51" s="36"/>
      <c r="M51" s="66">
        <f t="shared" si="119"/>
        <v>2</v>
      </c>
      <c r="N51" s="66" t="str">
        <f t="shared" si="120"/>
        <v>-</v>
      </c>
      <c r="O51" s="66">
        <f t="shared" si="121"/>
        <v>1</v>
      </c>
      <c r="P51" s="66" t="str">
        <f t="shared" si="122"/>
        <v>-</v>
      </c>
      <c r="Q51" s="66" t="str">
        <f t="shared" si="123"/>
        <v>-</v>
      </c>
      <c r="R51" s="66" t="str">
        <f t="shared" si="124"/>
        <v>-</v>
      </c>
      <c r="S51" s="66" t="str">
        <f t="shared" si="125"/>
        <v>-</v>
      </c>
      <c r="T51" s="66" t="str">
        <f t="shared" si="126"/>
        <v>-</v>
      </c>
      <c r="U51" s="66">
        <f t="shared" si="127"/>
        <v>4</v>
      </c>
      <c r="V51" s="37">
        <f t="shared" si="128"/>
        <v>13575</v>
      </c>
      <c r="W51" s="38">
        <f>V51/C51</f>
        <v>0.56837213197119407</v>
      </c>
      <c r="X51" s="37">
        <f>County!P2897</f>
        <v>5065</v>
      </c>
      <c r="Y51" s="38">
        <f>X51/$C51</f>
        <v>0.21206665550159101</v>
      </c>
      <c r="Z51" s="37">
        <f>County!Q2897</f>
        <v>0</v>
      </c>
      <c r="AA51" s="38">
        <f>Z51/$C51</f>
        <v>0</v>
      </c>
      <c r="AB51" s="61">
        <f>County!R2897</f>
        <v>18640</v>
      </c>
      <c r="AC51" s="38">
        <f>AB51/$C51</f>
        <v>0.78043878747278517</v>
      </c>
      <c r="AD51" s="37">
        <f>County!S2897</f>
        <v>0</v>
      </c>
      <c r="AE51" s="38">
        <f>AD51/$C51</f>
        <v>0</v>
      </c>
      <c r="AF51" s="37">
        <f>County!T2897</f>
        <v>0</v>
      </c>
      <c r="AG51" s="38">
        <f>AF51/$C51</f>
        <v>0</v>
      </c>
      <c r="AH51" s="37">
        <f>County!U2897</f>
        <v>0</v>
      </c>
      <c r="AI51" s="38">
        <f>AH51/$C51</f>
        <v>0</v>
      </c>
      <c r="AJ51" s="37">
        <f>County!V2897</f>
        <v>0</v>
      </c>
      <c r="AK51" s="38">
        <f>AJ51/$C51</f>
        <v>0</v>
      </c>
      <c r="AL51" s="61">
        <f>County!W2897</f>
        <v>0</v>
      </c>
      <c r="AM51" s="38">
        <f>AL51/$C51</f>
        <v>0</v>
      </c>
      <c r="AN51" s="37">
        <f>County!X2897</f>
        <v>175</v>
      </c>
      <c r="AO51" s="38">
        <f>AN51/$C51</f>
        <v>7.3270808909730364E-3</v>
      </c>
      <c r="AP51" s="37">
        <f>County!Y2897</f>
        <v>0</v>
      </c>
      <c r="AQ51" s="38">
        <f>AP51/$C51</f>
        <v>0</v>
      </c>
      <c r="AR51" s="37">
        <f>County!Z2897</f>
        <v>0</v>
      </c>
      <c r="AS51" s="38">
        <f>AR51/$C51</f>
        <v>0</v>
      </c>
      <c r="AT51" s="37">
        <f>County!AA2897</f>
        <v>0</v>
      </c>
      <c r="AU51" s="38">
        <f>AT51/$C51</f>
        <v>0</v>
      </c>
      <c r="AV51" s="37">
        <f>County!AB2897</f>
        <v>0</v>
      </c>
      <c r="AW51" s="38">
        <f>AV51/$C51</f>
        <v>0</v>
      </c>
      <c r="AX51" s="37">
        <f>County!AC2897</f>
        <v>4</v>
      </c>
      <c r="AY51" s="38">
        <f t="shared" si="143"/>
        <v>1.6747613465081226E-4</v>
      </c>
      <c r="AZ51" s="37">
        <f>County!AD2897</f>
        <v>0</v>
      </c>
      <c r="BA51" s="38">
        <f>AZ51/$C51</f>
        <v>0</v>
      </c>
      <c r="BB51" s="37">
        <f>County!AE2897</f>
        <v>0</v>
      </c>
      <c r="BC51" s="38">
        <f>BB51/$C51</f>
        <v>0</v>
      </c>
      <c r="BD51" s="37">
        <f>County!AF2897</f>
        <v>0</v>
      </c>
      <c r="BE51" s="38">
        <f>BD51/$C51</f>
        <v>0</v>
      </c>
      <c r="BF51" s="37">
        <f>County!AG2897</f>
        <v>0</v>
      </c>
      <c r="BG51" s="38">
        <f>BF51/$C51</f>
        <v>0</v>
      </c>
      <c r="BH51" s="37">
        <f>County!AH2897</f>
        <v>0</v>
      </c>
      <c r="BI51" s="38">
        <f>BH51/$C51</f>
        <v>0</v>
      </c>
      <c r="BJ51" s="46"/>
      <c r="BK51" s="34" t="str">
        <f>A51</f>
        <v>Idaho</v>
      </c>
      <c r="BL51" s="34" t="s">
        <v>1286</v>
      </c>
      <c r="BN51" s="35">
        <f>RANK(AD51,(X51:AC51,AD51:AK51,AN51:BI51))</f>
        <v>9</v>
      </c>
      <c r="BO51" s="35">
        <f>RANK(AF51,(X51:AC51,AD51:AK51,AN51:BI51))</f>
        <v>9</v>
      </c>
      <c r="BP51" s="35">
        <f>RANK(AJ51,(X51:AC51,AD51:AK51,AN51:BI51))</f>
        <v>9</v>
      </c>
      <c r="BQ51" s="35">
        <f>RANK(AH51,(X51:AC51,AD51:AK51,AN51:BI51))</f>
        <v>9</v>
      </c>
      <c r="BS51" s="34">
        <v>16</v>
      </c>
      <c r="BT51" s="34" t="s">
        <v>3015</v>
      </c>
      <c r="BU51" s="122">
        <v>40989</v>
      </c>
      <c r="BV51" s="34">
        <v>1</v>
      </c>
      <c r="BW51" s="34">
        <v>0</v>
      </c>
      <c r="BX51" s="34">
        <v>27</v>
      </c>
      <c r="BY51" s="34">
        <v>15</v>
      </c>
      <c r="BZ51" s="34">
        <v>1</v>
      </c>
      <c r="CA51" s="34">
        <v>15</v>
      </c>
    </row>
    <row r="52" spans="1:83" s="34" customFormat="1">
      <c r="A52" s="34" t="s">
        <v>550</v>
      </c>
      <c r="B52" s="112">
        <f t="shared" si="117"/>
        <v>54</v>
      </c>
      <c r="C52" s="37">
        <f t="shared" si="118"/>
        <v>140548</v>
      </c>
      <c r="D52" s="36"/>
      <c r="E52" s="36"/>
      <c r="F52" s="36"/>
      <c r="G52" s="36"/>
      <c r="H52" s="36"/>
      <c r="I52" s="36"/>
      <c r="J52" s="36"/>
      <c r="K52" s="36"/>
      <c r="L52" s="36"/>
      <c r="M52" s="66">
        <f t="shared" si="119"/>
        <v>1</v>
      </c>
      <c r="N52" s="66" t="str">
        <f t="shared" si="120"/>
        <v>-</v>
      </c>
      <c r="O52" s="66">
        <f t="shared" si="121"/>
        <v>2</v>
      </c>
      <c r="P52" s="66">
        <f t="shared" si="122"/>
        <v>3</v>
      </c>
      <c r="Q52" s="66" t="str">
        <f t="shared" si="123"/>
        <v>-</v>
      </c>
      <c r="R52" s="66" t="str">
        <f t="shared" si="124"/>
        <v>-</v>
      </c>
      <c r="S52" s="66" t="str">
        <f t="shared" si="125"/>
        <v>-</v>
      </c>
      <c r="T52" s="66" t="str">
        <f t="shared" si="126"/>
        <v>-</v>
      </c>
      <c r="U52" s="66" t="str">
        <f t="shared" si="127"/>
        <v>-</v>
      </c>
      <c r="V52" s="37">
        <f t="shared" si="128"/>
        <v>355</v>
      </c>
      <c r="W52" s="38">
        <f t="shared" si="129"/>
        <v>2.5258274753109256E-3</v>
      </c>
      <c r="X52" s="37">
        <f>County!P2998</f>
        <v>70047</v>
      </c>
      <c r="Y52" s="38">
        <f t="shared" si="130"/>
        <v>0.49838489341719555</v>
      </c>
      <c r="Z52" s="37">
        <f>County!Q2998</f>
        <v>0</v>
      </c>
      <c r="AA52" s="38">
        <f t="shared" si="131"/>
        <v>0</v>
      </c>
      <c r="AB52" s="37">
        <f>County!R2998</f>
        <v>69692</v>
      </c>
      <c r="AC52" s="38">
        <f t="shared" si="132"/>
        <v>0.49585906594188461</v>
      </c>
      <c r="AD52" s="37">
        <f>County!S2998</f>
        <v>763</v>
      </c>
      <c r="AE52" s="38">
        <f t="shared" si="133"/>
        <v>5.4287503201753138E-3</v>
      </c>
      <c r="AF52" s="37">
        <f>County!T2998</f>
        <v>0</v>
      </c>
      <c r="AG52" s="38">
        <f t="shared" si="134"/>
        <v>0</v>
      </c>
      <c r="AH52" s="61">
        <f>County!U2998</f>
        <v>0</v>
      </c>
      <c r="AI52" s="62">
        <f t="shared" si="135"/>
        <v>0</v>
      </c>
      <c r="AJ52" s="61">
        <f>County!V2998</f>
        <v>0</v>
      </c>
      <c r="AK52" s="62">
        <f t="shared" si="136"/>
        <v>0</v>
      </c>
      <c r="AL52" s="61">
        <f>County!W2998</f>
        <v>0</v>
      </c>
      <c r="AM52" s="38">
        <f t="shared" si="137"/>
        <v>0</v>
      </c>
      <c r="AN52" s="37">
        <f>County!X2998</f>
        <v>46</v>
      </c>
      <c r="AO52" s="38">
        <f t="shared" si="138"/>
        <v>3.2729032074451433E-4</v>
      </c>
      <c r="AP52" s="37">
        <f>County!Y2998</f>
        <v>0</v>
      </c>
      <c r="AQ52" s="38">
        <f t="shared" si="139"/>
        <v>0</v>
      </c>
      <c r="AR52" s="37">
        <f>County!Z2998</f>
        <v>0</v>
      </c>
      <c r="AS52" s="38">
        <f t="shared" si="140"/>
        <v>0</v>
      </c>
      <c r="AT52" s="37">
        <f>County!AA2998</f>
        <v>0</v>
      </c>
      <c r="AU52" s="38">
        <f t="shared" si="141"/>
        <v>0</v>
      </c>
      <c r="AV52" s="37">
        <f>County!AB2998</f>
        <v>0</v>
      </c>
      <c r="AW52" s="38">
        <f t="shared" si="142"/>
        <v>0</v>
      </c>
      <c r="AX52" s="37">
        <f>County!AC2998</f>
        <v>0</v>
      </c>
      <c r="AY52" s="38">
        <f t="shared" si="143"/>
        <v>0</v>
      </c>
      <c r="AZ52" s="37">
        <f>County!AD2998</f>
        <v>0</v>
      </c>
      <c r="BA52" s="38">
        <f t="shared" si="144"/>
        <v>0</v>
      </c>
      <c r="BB52" s="37">
        <f>County!AE2998</f>
        <v>0</v>
      </c>
      <c r="BC52" s="38">
        <f t="shared" si="145"/>
        <v>0</v>
      </c>
      <c r="BD52" s="37">
        <f>County!AF2998</f>
        <v>0</v>
      </c>
      <c r="BE52" s="38">
        <f t="shared" si="146"/>
        <v>0</v>
      </c>
      <c r="BF52" s="37">
        <f>County!AG2998</f>
        <v>0</v>
      </c>
      <c r="BG52" s="38">
        <f t="shared" si="147"/>
        <v>0</v>
      </c>
      <c r="BH52" s="37">
        <f>County!AH2998</f>
        <v>0</v>
      </c>
      <c r="BI52" s="38">
        <f t="shared" si="148"/>
        <v>0</v>
      </c>
      <c r="BJ52" s="46"/>
      <c r="BK52" s="34" t="str">
        <f t="shared" si="149"/>
        <v>Iowa</v>
      </c>
      <c r="BL52" s="34" t="s">
        <v>518</v>
      </c>
      <c r="BN52" s="35">
        <f>RANK(AD52,(X52:AC52,AD52:AK52,AN52:BI52))</f>
        <v>3</v>
      </c>
      <c r="BO52" s="35">
        <f>RANK(AF52,(X52:AC52,AD52:AK52,AN52:BI52))</f>
        <v>9</v>
      </c>
      <c r="BP52" s="35">
        <f>RANK(AJ52,(X52:AC52,AD52:AK52,AN52:BI52))</f>
        <v>9</v>
      </c>
      <c r="BQ52" s="35">
        <f>RANK(AH52,(X52:AC52,AD52:AK52,AN52:BI52))</f>
        <v>9</v>
      </c>
      <c r="BS52" s="34">
        <v>19</v>
      </c>
      <c r="BT52" s="34" t="s">
        <v>3015</v>
      </c>
      <c r="BU52" s="122">
        <v>40939</v>
      </c>
      <c r="BV52" s="34">
        <v>1</v>
      </c>
      <c r="BW52" s="34">
        <v>0</v>
      </c>
      <c r="BX52" s="34">
        <v>54</v>
      </c>
      <c r="BY52" s="34">
        <v>0</v>
      </c>
      <c r="BZ52" s="34">
        <v>2</v>
      </c>
      <c r="CA52" s="34">
        <v>0</v>
      </c>
      <c r="CC52" s="182"/>
      <c r="CD52" s="87"/>
    </row>
    <row r="53" spans="1:83" s="34" customFormat="1">
      <c r="A53" s="34" t="s">
        <v>2037</v>
      </c>
      <c r="B53" s="112">
        <f t="shared" si="117"/>
        <v>37</v>
      </c>
      <c r="C53" s="37">
        <f t="shared" si="118"/>
        <v>39022</v>
      </c>
      <c r="D53" s="37">
        <f>SUM('Cong Dist'!E198:E202)</f>
        <v>10</v>
      </c>
      <c r="E53" s="36"/>
      <c r="F53" s="37">
        <f>SUM('Cong Dist'!G198:G202)</f>
        <v>23</v>
      </c>
      <c r="G53" s="36"/>
      <c r="H53" s="36"/>
      <c r="I53" s="36"/>
      <c r="J53" s="36"/>
      <c r="K53" s="36"/>
      <c r="L53" s="36"/>
      <c r="M53" s="66">
        <f t="shared" si="119"/>
        <v>2</v>
      </c>
      <c r="N53" s="66" t="str">
        <f t="shared" si="120"/>
        <v>-</v>
      </c>
      <c r="O53" s="66">
        <f t="shared" si="121"/>
        <v>1</v>
      </c>
      <c r="P53" s="66" t="str">
        <f t="shared" si="122"/>
        <v>-</v>
      </c>
      <c r="Q53" s="66" t="str">
        <f t="shared" si="123"/>
        <v>-</v>
      </c>
      <c r="R53" s="66" t="str">
        <f t="shared" si="124"/>
        <v>-</v>
      </c>
      <c r="S53" s="66" t="str">
        <f t="shared" si="125"/>
        <v>-</v>
      </c>
      <c r="T53" s="66" t="str">
        <f t="shared" si="126"/>
        <v>-</v>
      </c>
      <c r="U53" s="66" t="str">
        <f t="shared" si="127"/>
        <v>-</v>
      </c>
      <c r="V53" s="37">
        <f t="shared" si="128"/>
        <v>13836</v>
      </c>
      <c r="W53" s="38">
        <f t="shared" si="129"/>
        <v>0.35456921736456359</v>
      </c>
      <c r="X53" s="37">
        <f>County!P3106</f>
        <v>12593</v>
      </c>
      <c r="Y53" s="38">
        <f t="shared" si="130"/>
        <v>0.3227153913177182</v>
      </c>
      <c r="Z53" s="37">
        <f>County!Q3106</f>
        <v>0</v>
      </c>
      <c r="AA53" s="38">
        <f t="shared" si="131"/>
        <v>0</v>
      </c>
      <c r="AB53" s="37">
        <f>County!R3106</f>
        <v>26429</v>
      </c>
      <c r="AC53" s="38">
        <f t="shared" si="132"/>
        <v>0.6772846086822818</v>
      </c>
      <c r="AD53" s="37">
        <f>County!S3106</f>
        <v>0</v>
      </c>
      <c r="AE53" s="38">
        <f t="shared" si="133"/>
        <v>0</v>
      </c>
      <c r="AF53" s="37">
        <f>County!T3106</f>
        <v>0</v>
      </c>
      <c r="AG53" s="38">
        <f t="shared" si="134"/>
        <v>0</v>
      </c>
      <c r="AH53" s="61">
        <f>County!U3106</f>
        <v>0</v>
      </c>
      <c r="AI53" s="62">
        <f t="shared" si="135"/>
        <v>0</v>
      </c>
      <c r="AJ53" s="61">
        <f>County!V3106</f>
        <v>0</v>
      </c>
      <c r="AK53" s="62">
        <f t="shared" si="136"/>
        <v>0</v>
      </c>
      <c r="AL53" s="61">
        <f>County!W3106</f>
        <v>0</v>
      </c>
      <c r="AM53" s="38">
        <f t="shared" si="137"/>
        <v>0</v>
      </c>
      <c r="AN53" s="37">
        <f>County!X3106</f>
        <v>0</v>
      </c>
      <c r="AO53" s="38">
        <f t="shared" si="138"/>
        <v>0</v>
      </c>
      <c r="AP53" s="37">
        <f>County!Y3106</f>
        <v>0</v>
      </c>
      <c r="AQ53" s="38">
        <f t="shared" si="139"/>
        <v>0</v>
      </c>
      <c r="AR53" s="37">
        <f>County!Z3106</f>
        <v>0</v>
      </c>
      <c r="AS53" s="38">
        <f t="shared" si="140"/>
        <v>0</v>
      </c>
      <c r="AT53" s="37">
        <f>County!AA3106</f>
        <v>0</v>
      </c>
      <c r="AU53" s="38">
        <f t="shared" si="141"/>
        <v>0</v>
      </c>
      <c r="AV53" s="37">
        <f>County!AB3106</f>
        <v>0</v>
      </c>
      <c r="AW53" s="38">
        <f t="shared" si="142"/>
        <v>0</v>
      </c>
      <c r="AX53" s="37">
        <f>County!AC3106</f>
        <v>0</v>
      </c>
      <c r="AY53" s="38">
        <f t="shared" si="143"/>
        <v>0</v>
      </c>
      <c r="AZ53" s="37">
        <f>County!AD3106</f>
        <v>0</v>
      </c>
      <c r="BA53" s="38">
        <f t="shared" si="144"/>
        <v>0</v>
      </c>
      <c r="BB53" s="37">
        <f>County!AE3106</f>
        <v>0</v>
      </c>
      <c r="BC53" s="38">
        <f t="shared" si="145"/>
        <v>0</v>
      </c>
      <c r="BD53" s="37">
        <f>County!AF3106</f>
        <v>0</v>
      </c>
      <c r="BE53" s="38">
        <f t="shared" si="146"/>
        <v>0</v>
      </c>
      <c r="BF53" s="37">
        <f>County!AG3106</f>
        <v>0</v>
      </c>
      <c r="BG53" s="38">
        <f t="shared" si="147"/>
        <v>0</v>
      </c>
      <c r="BH53" s="37">
        <f>County!AH3106</f>
        <v>0</v>
      </c>
      <c r="BI53" s="38">
        <f t="shared" si="148"/>
        <v>0</v>
      </c>
      <c r="BJ53" s="46"/>
      <c r="BK53" s="34" t="str">
        <f t="shared" si="149"/>
        <v>Kansas</v>
      </c>
      <c r="BL53" s="34" t="s">
        <v>1404</v>
      </c>
      <c r="BN53" s="35">
        <f>RANK(AD53,(X53:AC53,AD53:AK53,AN53:BI53))</f>
        <v>5</v>
      </c>
      <c r="BO53" s="35">
        <f>RANK(AF53,(X53:AC53,AD53:AK53,AN53:BI53))</f>
        <v>5</v>
      </c>
      <c r="BP53" s="35">
        <f>RANK(AJ53,(X53:AC53,AD53:AK53,AN53:BI53))</f>
        <v>5</v>
      </c>
      <c r="BQ53" s="35">
        <f>RANK(AH53,(X53:AC53,AD53:AK53,AN53:BI53))</f>
        <v>5</v>
      </c>
      <c r="BS53" s="34">
        <v>20</v>
      </c>
      <c r="BT53" s="34" t="s">
        <v>3015</v>
      </c>
      <c r="BU53" s="122">
        <v>40972</v>
      </c>
      <c r="BV53" s="34">
        <v>1</v>
      </c>
      <c r="BW53" s="34">
        <v>0</v>
      </c>
      <c r="BX53" s="34">
        <v>37</v>
      </c>
      <c r="BY53" s="34">
        <v>33</v>
      </c>
      <c r="BZ53" s="34">
        <v>11</v>
      </c>
      <c r="CA53" s="34">
        <v>15</v>
      </c>
      <c r="CC53" s="182" t="s">
        <v>3381</v>
      </c>
    </row>
    <row r="54" spans="1:83" s="34" customFormat="1">
      <c r="A54" s="34" t="s">
        <v>2082</v>
      </c>
      <c r="B54" s="112">
        <f t="shared" si="117"/>
        <v>30</v>
      </c>
      <c r="C54" s="37">
        <f t="shared" si="118"/>
        <v>3470</v>
      </c>
      <c r="D54" s="36">
        <v>10</v>
      </c>
      <c r="E54" s="36"/>
      <c r="F54" s="36">
        <v>16</v>
      </c>
      <c r="G54" s="36"/>
      <c r="H54" s="36"/>
      <c r="I54" s="36"/>
      <c r="J54" s="36"/>
      <c r="K54" s="36"/>
      <c r="L54" s="36"/>
      <c r="M54" s="66">
        <f t="shared" si="119"/>
        <v>2</v>
      </c>
      <c r="N54" s="66" t="str">
        <f t="shared" si="120"/>
        <v>-</v>
      </c>
      <c r="O54" s="66">
        <f t="shared" si="121"/>
        <v>1</v>
      </c>
      <c r="P54" s="66" t="str">
        <f t="shared" si="122"/>
        <v>-</v>
      </c>
      <c r="Q54" s="66" t="str">
        <f t="shared" si="123"/>
        <v>-</v>
      </c>
      <c r="R54" s="66" t="str">
        <f t="shared" si="124"/>
        <v>-</v>
      </c>
      <c r="S54" s="66" t="str">
        <f t="shared" si="125"/>
        <v>-</v>
      </c>
      <c r="T54" s="66" t="str">
        <f t="shared" si="126"/>
        <v>-</v>
      </c>
      <c r="U54" s="66" t="str">
        <f t="shared" si="127"/>
        <v>-</v>
      </c>
      <c r="V54" s="37">
        <f t="shared" si="128"/>
        <v>999</v>
      </c>
      <c r="W54" s="38">
        <f t="shared" si="129"/>
        <v>0.28789625360230547</v>
      </c>
      <c r="X54" s="37">
        <f>County!P3124</f>
        <v>1232</v>
      </c>
      <c r="Y54" s="38">
        <f t="shared" si="130"/>
        <v>0.35504322766570606</v>
      </c>
      <c r="Z54" s="37">
        <f>County!Q3124</f>
        <v>0</v>
      </c>
      <c r="AA54" s="38">
        <f t="shared" si="131"/>
        <v>0</v>
      </c>
      <c r="AB54" s="37">
        <f>County!R3124</f>
        <v>2231</v>
      </c>
      <c r="AC54" s="38">
        <f t="shared" si="132"/>
        <v>0.64293948126801148</v>
      </c>
      <c r="AD54" s="37">
        <f>County!S3124</f>
        <v>0</v>
      </c>
      <c r="AE54" s="38">
        <f t="shared" si="133"/>
        <v>0</v>
      </c>
      <c r="AF54" s="37">
        <f>County!T3124</f>
        <v>0</v>
      </c>
      <c r="AG54" s="38">
        <f t="shared" si="134"/>
        <v>0</v>
      </c>
      <c r="AH54" s="37">
        <f>County!U3124</f>
        <v>0</v>
      </c>
      <c r="AI54" s="38">
        <f t="shared" si="135"/>
        <v>0</v>
      </c>
      <c r="AJ54" s="37">
        <f>County!V3124</f>
        <v>0</v>
      </c>
      <c r="AK54" s="38">
        <f t="shared" si="136"/>
        <v>0</v>
      </c>
      <c r="AL54" s="61">
        <f>County!W3124</f>
        <v>0</v>
      </c>
      <c r="AM54" s="38">
        <f t="shared" si="137"/>
        <v>0</v>
      </c>
      <c r="AN54" s="37">
        <f>County!X3124</f>
        <v>7</v>
      </c>
      <c r="AO54" s="38">
        <f t="shared" si="138"/>
        <v>2.0172910662824206E-3</v>
      </c>
      <c r="AP54" s="37">
        <f>County!Y3124</f>
        <v>0</v>
      </c>
      <c r="AQ54" s="38">
        <f t="shared" si="139"/>
        <v>0</v>
      </c>
      <c r="AR54" s="37">
        <f>County!Z3124</f>
        <v>0</v>
      </c>
      <c r="AS54" s="38">
        <f t="shared" si="140"/>
        <v>0</v>
      </c>
      <c r="AT54" s="37">
        <f>County!AA3124</f>
        <v>0</v>
      </c>
      <c r="AU54" s="38">
        <f t="shared" si="141"/>
        <v>0</v>
      </c>
      <c r="AV54" s="37">
        <f>County!AB3124</f>
        <v>0</v>
      </c>
      <c r="AW54" s="38">
        <f t="shared" si="142"/>
        <v>0</v>
      </c>
      <c r="AX54" s="37">
        <f>County!AC3124</f>
        <v>0</v>
      </c>
      <c r="AY54" s="38">
        <f t="shared" si="143"/>
        <v>0</v>
      </c>
      <c r="AZ54" s="37">
        <f>County!AD3124</f>
        <v>0</v>
      </c>
      <c r="BA54" s="38">
        <f t="shared" si="144"/>
        <v>0</v>
      </c>
      <c r="BB54" s="37">
        <f>County!AE3124</f>
        <v>0</v>
      </c>
      <c r="BC54" s="38">
        <f t="shared" si="145"/>
        <v>0</v>
      </c>
      <c r="BD54" s="37">
        <f>County!AF3124</f>
        <v>0</v>
      </c>
      <c r="BE54" s="38">
        <f t="shared" si="146"/>
        <v>0</v>
      </c>
      <c r="BF54" s="37">
        <f>County!AG3124</f>
        <v>0</v>
      </c>
      <c r="BG54" s="38">
        <f t="shared" si="147"/>
        <v>0</v>
      </c>
      <c r="BH54" s="37">
        <f>County!AH3124</f>
        <v>0</v>
      </c>
      <c r="BI54" s="38">
        <f t="shared" si="148"/>
        <v>0</v>
      </c>
      <c r="BJ54" s="46"/>
      <c r="BK54" s="34" t="str">
        <f t="shared" si="149"/>
        <v>Maine</v>
      </c>
      <c r="BL54" s="34" t="s">
        <v>968</v>
      </c>
      <c r="BN54" s="35">
        <f>RANK(AD54,(X54:AC54,AD54:AK54,AN54:BI54))</f>
        <v>7</v>
      </c>
      <c r="BO54" s="35">
        <f>RANK(AF54,(X54:AC54,AD54:AK54,AN54:BI54))</f>
        <v>7</v>
      </c>
      <c r="BP54" s="35">
        <f>RANK(AJ54,(X54:AC54,AD54:AK54,AN54:BI54))</f>
        <v>7</v>
      </c>
      <c r="BQ54" s="35">
        <f>RANK(AH54,(X54:AC54,AD54:AK54,AN54:BI54))</f>
        <v>7</v>
      </c>
      <c r="BS54" s="34">
        <v>23</v>
      </c>
      <c r="BT54" s="34" t="s">
        <v>3015</v>
      </c>
      <c r="BU54" s="122">
        <v>40973</v>
      </c>
      <c r="BV54" s="34">
        <v>1</v>
      </c>
      <c r="BW54" s="34">
        <v>0</v>
      </c>
      <c r="BX54" s="34">
        <v>30</v>
      </c>
      <c r="BY54" s="34">
        <v>0</v>
      </c>
      <c r="BZ54" s="34">
        <v>2</v>
      </c>
      <c r="CA54" s="34">
        <v>0</v>
      </c>
      <c r="CC54" s="182"/>
    </row>
    <row r="55" spans="1:83" s="34" customFormat="1">
      <c r="A55" s="34" t="s">
        <v>2872</v>
      </c>
      <c r="B55" s="112">
        <f t="shared" si="117"/>
        <v>93</v>
      </c>
      <c r="C55" s="37">
        <f t="shared" si="118"/>
        <v>204610</v>
      </c>
      <c r="D55" s="37">
        <f>SUM('Cong Dist'!E263:E271)</f>
        <v>31</v>
      </c>
      <c r="E55" s="36"/>
      <c r="F55" s="37">
        <f>SUM('Cong Dist'!G263:G271)</f>
        <v>46</v>
      </c>
      <c r="G55" s="36"/>
      <c r="H55" s="36"/>
      <c r="I55" s="36"/>
      <c r="J55" s="36"/>
      <c r="K55" s="36"/>
      <c r="L55" s="36"/>
      <c r="M55" s="66">
        <f t="shared" si="119"/>
        <v>2</v>
      </c>
      <c r="N55" s="66" t="str">
        <f t="shared" si="120"/>
        <v>-</v>
      </c>
      <c r="O55" s="66">
        <f t="shared" si="121"/>
        <v>1</v>
      </c>
      <c r="P55" s="66" t="str">
        <f t="shared" si="122"/>
        <v>-</v>
      </c>
      <c r="Q55" s="66" t="str">
        <f t="shared" si="123"/>
        <v>-</v>
      </c>
      <c r="R55" s="66" t="str">
        <f t="shared" si="124"/>
        <v>-</v>
      </c>
      <c r="S55" s="66" t="str">
        <f t="shared" si="125"/>
        <v>-</v>
      </c>
      <c r="T55" s="66" t="str">
        <f t="shared" si="126"/>
        <v>-</v>
      </c>
      <c r="U55" s="66" t="str">
        <f t="shared" si="127"/>
        <v>-</v>
      </c>
      <c r="V55" s="37">
        <f t="shared" si="128"/>
        <v>47848</v>
      </c>
      <c r="W55" s="38">
        <f t="shared" si="129"/>
        <v>0.23384976296368701</v>
      </c>
      <c r="X55" s="37">
        <f>County!P3213</f>
        <v>78381</v>
      </c>
      <c r="Y55" s="38">
        <f t="shared" si="130"/>
        <v>0.38307511851815651</v>
      </c>
      <c r="Z55" s="37">
        <f>County!Q3213</f>
        <v>0</v>
      </c>
      <c r="AA55" s="38">
        <f t="shared" si="131"/>
        <v>0</v>
      </c>
      <c r="AB55" s="37">
        <f>County!R3213</f>
        <v>126229</v>
      </c>
      <c r="AC55" s="38">
        <f t="shared" si="132"/>
        <v>0.61692488148184355</v>
      </c>
      <c r="AD55" s="37">
        <f>County!S3213</f>
        <v>0</v>
      </c>
      <c r="AE55" s="38">
        <f t="shared" ref="AE55:AE60" si="183">AD55/$C55</f>
        <v>0</v>
      </c>
      <c r="AF55" s="37">
        <f>County!T3213</f>
        <v>0</v>
      </c>
      <c r="AG55" s="38">
        <f t="shared" ref="AG55:AG60" si="184">AF55/$C55</f>
        <v>0</v>
      </c>
      <c r="AH55" s="37">
        <f>County!U3213</f>
        <v>0</v>
      </c>
      <c r="AI55" s="38">
        <f t="shared" si="135"/>
        <v>0</v>
      </c>
      <c r="AJ55" s="37">
        <f>County!V3213</f>
        <v>0</v>
      </c>
      <c r="AK55" s="38">
        <f t="shared" si="136"/>
        <v>0</v>
      </c>
      <c r="AL55" s="61">
        <f>County!W3213</f>
        <v>0</v>
      </c>
      <c r="AM55" s="38">
        <f t="shared" si="137"/>
        <v>0</v>
      </c>
      <c r="AN55" s="37">
        <f>County!X3213</f>
        <v>0</v>
      </c>
      <c r="AO55" s="38">
        <f t="shared" si="138"/>
        <v>0</v>
      </c>
      <c r="AP55" s="37">
        <f>County!Y3213</f>
        <v>0</v>
      </c>
      <c r="AQ55" s="38">
        <f t="shared" si="139"/>
        <v>0</v>
      </c>
      <c r="AR55" s="37">
        <f>County!Z3213</f>
        <v>0</v>
      </c>
      <c r="AS55" s="38">
        <f t="shared" si="140"/>
        <v>0</v>
      </c>
      <c r="AT55" s="37">
        <f>County!AA3213</f>
        <v>0</v>
      </c>
      <c r="AU55" s="38">
        <f t="shared" si="141"/>
        <v>0</v>
      </c>
      <c r="AV55" s="37">
        <f>County!AB3213</f>
        <v>0</v>
      </c>
      <c r="AW55" s="38">
        <f t="shared" si="142"/>
        <v>0</v>
      </c>
      <c r="AX55" s="37">
        <f>County!AC3213</f>
        <v>0</v>
      </c>
      <c r="AY55" s="38">
        <f t="shared" si="143"/>
        <v>0</v>
      </c>
      <c r="AZ55" s="37">
        <f>County!AD3213</f>
        <v>0</v>
      </c>
      <c r="BA55" s="38">
        <f t="shared" si="144"/>
        <v>0</v>
      </c>
      <c r="BB55" s="37">
        <f>County!AE3213</f>
        <v>0</v>
      </c>
      <c r="BC55" s="38">
        <f t="shared" si="145"/>
        <v>0</v>
      </c>
      <c r="BD55" s="37">
        <f>County!AF3213</f>
        <v>0</v>
      </c>
      <c r="BE55" s="38">
        <f t="shared" ref="BE55:BE60" si="185">BD55/$C55</f>
        <v>0</v>
      </c>
      <c r="BF55" s="37">
        <f>County!AG3213</f>
        <v>0</v>
      </c>
      <c r="BG55" s="38">
        <f t="shared" si="147"/>
        <v>0</v>
      </c>
      <c r="BH55" s="37">
        <f>County!AH3213</f>
        <v>0</v>
      </c>
      <c r="BI55" s="38">
        <f t="shared" si="148"/>
        <v>0</v>
      </c>
      <c r="BJ55" s="46"/>
      <c r="BK55" s="34" t="str">
        <f t="shared" si="149"/>
        <v>Minnesota</v>
      </c>
      <c r="BL55" s="34" t="s">
        <v>2844</v>
      </c>
      <c r="BN55" s="35">
        <f>RANK(AD55,(X55:AC55,AD55:AK55,AN55:BI55))</f>
        <v>5</v>
      </c>
      <c r="BO55" s="35">
        <f>RANK(AF55,(X55:AC55,AD55:AK55,AN55:BI55))</f>
        <v>5</v>
      </c>
      <c r="BP55" s="35">
        <f>RANK(AJ55,(X55:AC55,AD55:AK55,AN55:BI55))</f>
        <v>5</v>
      </c>
      <c r="BQ55" s="35">
        <f>RANK(AH55,(X55:AC55,AD55:AK55,AN55:BI55))</f>
        <v>5</v>
      </c>
      <c r="BS55" s="34">
        <v>27</v>
      </c>
      <c r="BT55" s="34" t="s">
        <v>3015</v>
      </c>
      <c r="BU55" s="122">
        <v>40968</v>
      </c>
      <c r="BV55" s="34">
        <v>1</v>
      </c>
      <c r="BW55" s="34">
        <v>2</v>
      </c>
      <c r="BX55" s="34">
        <v>93</v>
      </c>
      <c r="BY55" s="34">
        <v>77</v>
      </c>
      <c r="BZ55" s="34">
        <v>11</v>
      </c>
      <c r="CA55" s="34">
        <v>15</v>
      </c>
      <c r="CC55" s="182"/>
    </row>
    <row r="56" spans="1:83" s="34" customFormat="1">
      <c r="A56" s="34" t="s">
        <v>341</v>
      </c>
      <c r="B56" s="112">
        <f t="shared" ref="B56" si="186">BX56</f>
        <v>30</v>
      </c>
      <c r="C56" s="37">
        <f t="shared" ref="C56" si="187">X56+Z56+AB56+AD56+AF56+AJ56+AH56+AN56+AT56+AX56+AP56+AL56+AR56+BD56+BF56+AV56+BB56+AZ56+BH56</f>
        <v>33460</v>
      </c>
      <c r="D56" s="37">
        <f>SUM('Cong Dist'!E298:E301)</f>
        <v>10</v>
      </c>
      <c r="E56" s="36"/>
      <c r="F56" s="37">
        <f>SUM('Cong Dist'!G298:G301)</f>
        <v>15</v>
      </c>
      <c r="G56" s="36"/>
      <c r="H56" s="36"/>
      <c r="I56" s="36"/>
      <c r="J56" s="36"/>
      <c r="K56" s="36"/>
      <c r="L56" s="36"/>
      <c r="M56" s="66">
        <f t="shared" ref="M56" si="188">IF(X56&gt;0,RANK(X56,X56:BJ56),"-")</f>
        <v>2</v>
      </c>
      <c r="N56" s="66" t="str">
        <f t="shared" ref="N56" si="189">IF(Z56&gt;0,RANK(Z56,X56:BJ56),"-")</f>
        <v>-</v>
      </c>
      <c r="O56" s="66">
        <f t="shared" ref="O56" si="190">IF(AB56&gt;0,RANK(AB56,X56:BJ56),"-")</f>
        <v>1</v>
      </c>
      <c r="P56" s="66" t="str">
        <f t="shared" ref="P56" si="191">IF(AD56&gt;0,RANK(AD56,X56:BJ56),"-")</f>
        <v>-</v>
      </c>
      <c r="Q56" s="66" t="str">
        <f t="shared" ref="Q56" si="192">IF(AF56&gt;0,RANK(AF56,X56:BJ56),"-")</f>
        <v>-</v>
      </c>
      <c r="R56" s="66" t="str">
        <f t="shared" ref="R56" si="193">IF(AH56&gt;0,RANK(AH56,X56:BJ56),"-")</f>
        <v>-</v>
      </c>
      <c r="S56" s="66" t="str">
        <f t="shared" ref="S56" si="194">IF(AJ56&gt;0,RANK(AJ56,X56:BJ56),"-")</f>
        <v>-</v>
      </c>
      <c r="T56" s="66" t="str">
        <f t="shared" ref="T56" si="195">IF(AL56&gt;0,RANK(AL56,X56:BJ56),"-")</f>
        <v>-</v>
      </c>
      <c r="U56" s="66" t="str">
        <f t="shared" ref="U56" si="196">IF(AX56&gt;0,RANK(AX56,X56:BJ56),"-")</f>
        <v>-</v>
      </c>
      <c r="V56" s="37">
        <f t="shared" ref="V56" si="197">MAX(X56:AP56)-LARGE(X56:AP56,2)</f>
        <v>4780</v>
      </c>
      <c r="W56" s="38">
        <f t="shared" ref="W56" si="198">V56/C56</f>
        <v>0.14285714285714285</v>
      </c>
      <c r="X56" s="37">
        <f>County!P3308</f>
        <v>14340</v>
      </c>
      <c r="Y56" s="38">
        <f t="shared" ref="Y56" si="199">X56/$C56</f>
        <v>0.42857142857142855</v>
      </c>
      <c r="Z56" s="37">
        <f>County!Q3308</f>
        <v>0</v>
      </c>
      <c r="AA56" s="38">
        <f t="shared" ref="AA56" si="200">Z56/$C56</f>
        <v>0</v>
      </c>
      <c r="AB56" s="37">
        <f>County!R3308</f>
        <v>19120</v>
      </c>
      <c r="AC56" s="38">
        <f t="shared" ref="AC56" si="201">AB56/$C56</f>
        <v>0.5714285714285714</v>
      </c>
      <c r="AD56" s="37">
        <f>County!S3308</f>
        <v>0</v>
      </c>
      <c r="AE56" s="38">
        <f t="shared" ref="AE56" si="202">AD56/$C56</f>
        <v>0</v>
      </c>
      <c r="AF56" s="37">
        <f>County!T3308</f>
        <v>0</v>
      </c>
      <c r="AG56" s="38">
        <f t="shared" ref="AG56" si="203">AF56/$C56</f>
        <v>0</v>
      </c>
      <c r="AH56" s="37">
        <f>County!U3308</f>
        <v>0</v>
      </c>
      <c r="AI56" s="38">
        <f t="shared" ref="AI56" si="204">AH56/$C56</f>
        <v>0</v>
      </c>
      <c r="AJ56" s="37">
        <f>County!V3308</f>
        <v>0</v>
      </c>
      <c r="AK56" s="38">
        <f t="shared" ref="AK56" si="205">AJ56/$C56</f>
        <v>0</v>
      </c>
      <c r="AL56" s="61">
        <f>County!W3308</f>
        <v>0</v>
      </c>
      <c r="AM56" s="38">
        <f t="shared" ref="AM56" si="206">AL56/$C56</f>
        <v>0</v>
      </c>
      <c r="AN56" s="37">
        <f>County!X3308</f>
        <v>0</v>
      </c>
      <c r="AO56" s="38">
        <f t="shared" ref="AO56" si="207">AN56/$C56</f>
        <v>0</v>
      </c>
      <c r="AP56" s="37">
        <f>County!Y3308</f>
        <v>0</v>
      </c>
      <c r="AQ56" s="38">
        <f t="shared" ref="AQ56" si="208">AP56/$C56</f>
        <v>0</v>
      </c>
      <c r="AR56" s="37">
        <f>County!Z3308</f>
        <v>0</v>
      </c>
      <c r="AS56" s="38">
        <f t="shared" ref="AS56" si="209">AR56/$C56</f>
        <v>0</v>
      </c>
      <c r="AT56" s="37">
        <f>County!AA3308</f>
        <v>0</v>
      </c>
      <c r="AU56" s="38">
        <f t="shared" ref="AU56" si="210">AT56/$C56</f>
        <v>0</v>
      </c>
      <c r="AV56" s="37">
        <f>County!AB3308</f>
        <v>0</v>
      </c>
      <c r="AW56" s="38">
        <f t="shared" ref="AW56" si="211">AV56/$C56</f>
        <v>0</v>
      </c>
      <c r="AX56" s="37">
        <f>County!AC3308</f>
        <v>0</v>
      </c>
      <c r="AY56" s="38">
        <f t="shared" ref="AY56" si="212">AX56/$C56</f>
        <v>0</v>
      </c>
      <c r="AZ56" s="37">
        <f>County!AD3308</f>
        <v>0</v>
      </c>
      <c r="BA56" s="38">
        <f t="shared" ref="BA56" si="213">AZ56/$C56</f>
        <v>0</v>
      </c>
      <c r="BB56" s="37">
        <f>County!AE3308</f>
        <v>0</v>
      </c>
      <c r="BC56" s="38">
        <f t="shared" ref="BC56" si="214">BB56/$C56</f>
        <v>0</v>
      </c>
      <c r="BD56" s="37">
        <f>County!AF3308</f>
        <v>0</v>
      </c>
      <c r="BE56" s="38">
        <f t="shared" ref="BE56" si="215">BD56/$C56</f>
        <v>0</v>
      </c>
      <c r="BF56" s="37">
        <f>County!AG3308</f>
        <v>0</v>
      </c>
      <c r="BG56" s="38">
        <f t="shared" ref="BG56" si="216">BF56/$C56</f>
        <v>0</v>
      </c>
      <c r="BH56" s="37">
        <f>County!AH3308</f>
        <v>0</v>
      </c>
      <c r="BI56" s="38">
        <f t="shared" ref="BI56" si="217">BH56/$C56</f>
        <v>0</v>
      </c>
      <c r="BJ56" s="46"/>
      <c r="BK56" s="34" t="str">
        <f t="shared" ref="BK56" si="218">A56</f>
        <v>Nebraska</v>
      </c>
      <c r="BL56" s="34" t="s">
        <v>342</v>
      </c>
      <c r="BN56" s="35">
        <f>RANK(AD56,(X56:AC56,AD56:AK56,AN56:BI56))</f>
        <v>5</v>
      </c>
      <c r="BO56" s="35">
        <f>RANK(AF56,(X56:AC56,AD56:AK56,AN56:BI56))</f>
        <v>5</v>
      </c>
      <c r="BP56" s="35">
        <f>RANK(AJ56,(X56:AC56,AD56:AK56,AN56:BI56))</f>
        <v>5</v>
      </c>
      <c r="BQ56" s="35">
        <f>RANK(AH56,(X56:AC56,AD56:AK56,AN56:BI56))</f>
        <v>5</v>
      </c>
      <c r="BS56" s="34">
        <v>31</v>
      </c>
      <c r="BT56" s="34" t="s">
        <v>3015</v>
      </c>
      <c r="BU56" s="122">
        <v>40972</v>
      </c>
      <c r="BV56" s="34">
        <v>1</v>
      </c>
      <c r="BW56" s="34">
        <v>1</v>
      </c>
      <c r="BX56" s="34">
        <v>30</v>
      </c>
      <c r="BY56" s="34">
        <v>0</v>
      </c>
      <c r="BZ56" s="34">
        <v>2</v>
      </c>
      <c r="CA56" s="34">
        <v>0</v>
      </c>
      <c r="CC56" s="182"/>
    </row>
    <row r="57" spans="1:83" s="34" customFormat="1">
      <c r="A57" s="34" t="s">
        <v>1423</v>
      </c>
      <c r="B57" s="112">
        <f t="shared" si="117"/>
        <v>43</v>
      </c>
      <c r="C57" s="37">
        <f t="shared" si="118"/>
        <v>12233</v>
      </c>
      <c r="D57" s="37">
        <f>SUM('Cong Dist'!E303:E308)</f>
        <v>20</v>
      </c>
      <c r="E57" s="36"/>
      <c r="F57" s="37">
        <f>SUM('Cong Dist'!G303:G308)</f>
        <v>15</v>
      </c>
      <c r="G57" s="36"/>
      <c r="H57" s="36"/>
      <c r="I57" s="36"/>
      <c r="J57" s="36"/>
      <c r="K57" s="36"/>
      <c r="L57" s="36"/>
      <c r="M57" s="66">
        <f t="shared" si="119"/>
        <v>1</v>
      </c>
      <c r="N57" s="66" t="str">
        <f t="shared" si="120"/>
        <v>-</v>
      </c>
      <c r="O57" s="66">
        <f t="shared" si="121"/>
        <v>2</v>
      </c>
      <c r="P57" s="66" t="str">
        <f t="shared" si="122"/>
        <v>-</v>
      </c>
      <c r="Q57" s="66" t="str">
        <f t="shared" si="123"/>
        <v>-</v>
      </c>
      <c r="R57" s="66" t="str">
        <f t="shared" si="124"/>
        <v>-</v>
      </c>
      <c r="S57" s="66" t="str">
        <f t="shared" si="125"/>
        <v>-</v>
      </c>
      <c r="T57" s="66" t="str">
        <f t="shared" si="126"/>
        <v>-</v>
      </c>
      <c r="U57" s="66" t="str">
        <f t="shared" si="127"/>
        <v>-</v>
      </c>
      <c r="V57" s="37">
        <f t="shared" si="128"/>
        <v>655</v>
      </c>
      <c r="W57" s="38">
        <f t="shared" si="129"/>
        <v>5.3543693288645465E-2</v>
      </c>
      <c r="X57" s="37">
        <f>County!P3327</f>
        <v>6440</v>
      </c>
      <c r="Y57" s="38">
        <f t="shared" si="130"/>
        <v>0.52644486225782716</v>
      </c>
      <c r="Z57" s="37">
        <f>County!Q3327</f>
        <v>0</v>
      </c>
      <c r="AA57" s="38">
        <f t="shared" si="131"/>
        <v>0</v>
      </c>
      <c r="AB57" s="37">
        <f>County!R3327</f>
        <v>5785</v>
      </c>
      <c r="AC57" s="38">
        <f t="shared" ref="AC57:AC62" si="219">AB57/$C57</f>
        <v>0.47290116896918172</v>
      </c>
      <c r="AD57" s="37">
        <f>County!S3327</f>
        <v>0</v>
      </c>
      <c r="AE57" s="38">
        <f t="shared" si="183"/>
        <v>0</v>
      </c>
      <c r="AF57" s="37">
        <f>County!T3327</f>
        <v>0</v>
      </c>
      <c r="AG57" s="38">
        <f t="shared" si="184"/>
        <v>0</v>
      </c>
      <c r="AH57" s="37">
        <f>County!U3327</f>
        <v>0</v>
      </c>
      <c r="AI57" s="38">
        <f t="shared" ref="AI57:AI62" si="220">AH57/$C57</f>
        <v>0</v>
      </c>
      <c r="AJ57" s="37">
        <f>County!V3327</f>
        <v>0</v>
      </c>
      <c r="AK57" s="38">
        <f t="shared" ref="AK57:AK62" si="221">AJ57/$C57</f>
        <v>0</v>
      </c>
      <c r="AL57" s="61">
        <f>County!W3327</f>
        <v>0</v>
      </c>
      <c r="AM57" s="38">
        <f t="shared" si="137"/>
        <v>0</v>
      </c>
      <c r="AN57" s="37">
        <f>County!X3327</f>
        <v>8</v>
      </c>
      <c r="AO57" s="38">
        <f t="shared" si="138"/>
        <v>6.5396877299108965E-4</v>
      </c>
      <c r="AP57" s="37">
        <f>County!Y3327</f>
        <v>0</v>
      </c>
      <c r="AQ57" s="38">
        <f t="shared" ref="AQ57:AQ62" si="222">AP57/$C57</f>
        <v>0</v>
      </c>
      <c r="AR57" s="37">
        <f>County!Z3327</f>
        <v>0</v>
      </c>
      <c r="AS57" s="38">
        <f t="shared" ref="AS57:AS62" si="223">AR57/$C57</f>
        <v>0</v>
      </c>
      <c r="AT57" s="37">
        <f>County!AA3327</f>
        <v>0</v>
      </c>
      <c r="AU57" s="38">
        <f t="shared" si="141"/>
        <v>0</v>
      </c>
      <c r="AV57" s="37">
        <f>County!AB3327</f>
        <v>0</v>
      </c>
      <c r="AW57" s="38">
        <f t="shared" ref="AW57:AW62" si="224">AV57/$C57</f>
        <v>0</v>
      </c>
      <c r="AX57" s="37">
        <f>County!AC3327</f>
        <v>0</v>
      </c>
      <c r="AY57" s="38">
        <f t="shared" ref="AY57:AY62" si="225">AX57/$C57</f>
        <v>0</v>
      </c>
      <c r="AZ57" s="37">
        <f>County!AD3327</f>
        <v>0</v>
      </c>
      <c r="BA57" s="38">
        <f t="shared" ref="BA57:BA62" si="226">AZ57/$C57</f>
        <v>0</v>
      </c>
      <c r="BB57" s="37">
        <f>County!AE3327</f>
        <v>0</v>
      </c>
      <c r="BC57" s="38">
        <f t="shared" ref="BC57:BC62" si="227">BB57/$C57</f>
        <v>0</v>
      </c>
      <c r="BD57" s="37">
        <f>County!AF3327</f>
        <v>0</v>
      </c>
      <c r="BE57" s="38">
        <f t="shared" si="185"/>
        <v>0</v>
      </c>
      <c r="BF57" s="37">
        <f>County!AG3327</f>
        <v>0</v>
      </c>
      <c r="BG57" s="38">
        <f t="shared" si="147"/>
        <v>0</v>
      </c>
      <c r="BH57" s="37">
        <f>County!AH3327</f>
        <v>0</v>
      </c>
      <c r="BI57" s="38">
        <f t="shared" ref="BI57:BI62" si="228">BH57/$C57</f>
        <v>0</v>
      </c>
      <c r="BJ57" s="46"/>
      <c r="BK57" s="34" t="str">
        <f t="shared" si="149"/>
        <v>Nevada</v>
      </c>
      <c r="BL57" s="34" t="s">
        <v>390</v>
      </c>
      <c r="BN57" s="35">
        <f>RANK(AD57,(X57:AC57,AD57:AK57,AN57:BI57))</f>
        <v>7</v>
      </c>
      <c r="BO57" s="35">
        <f>RANK(AF57,(X57:AC57,AD57:AK57,AN57:BI57))</f>
        <v>7</v>
      </c>
      <c r="BP57" s="35">
        <f>RANK(AJ57,(X57:AC57,AD57:AK57,AN57:BI57))</f>
        <v>7</v>
      </c>
      <c r="BQ57" s="35">
        <f>RANK(AH57,(X57:AC57,AD57:AK57,AN57:BI57))</f>
        <v>7</v>
      </c>
      <c r="BS57" s="34">
        <v>32</v>
      </c>
      <c r="BT57" s="34" t="s">
        <v>3015</v>
      </c>
      <c r="BU57" s="122">
        <v>40958</v>
      </c>
      <c r="BV57" s="34">
        <v>1</v>
      </c>
      <c r="BW57" s="34">
        <v>0</v>
      </c>
      <c r="BX57" s="34">
        <v>43</v>
      </c>
      <c r="BY57" s="34">
        <v>0</v>
      </c>
      <c r="BZ57" s="34">
        <v>2</v>
      </c>
      <c r="CA57" s="34">
        <v>0</v>
      </c>
      <c r="CC57" s="182"/>
    </row>
    <row r="58" spans="1:83" s="34" customFormat="1">
      <c r="A58" s="34" t="s">
        <v>1758</v>
      </c>
      <c r="B58" s="112">
        <f t="shared" si="117"/>
        <v>23</v>
      </c>
      <c r="C58" s="37">
        <f t="shared" si="118"/>
        <v>394</v>
      </c>
      <c r="D58" s="36">
        <v>5</v>
      </c>
      <c r="E58" s="36"/>
      <c r="F58" s="36">
        <v>13</v>
      </c>
      <c r="G58" s="36"/>
      <c r="H58" s="36"/>
      <c r="I58" s="36"/>
      <c r="J58" s="36"/>
      <c r="K58" s="36"/>
      <c r="L58" s="36"/>
      <c r="M58" s="66">
        <f t="shared" si="119"/>
        <v>2</v>
      </c>
      <c r="N58" s="66" t="str">
        <f t="shared" si="120"/>
        <v>-</v>
      </c>
      <c r="O58" s="66">
        <f t="shared" si="121"/>
        <v>1</v>
      </c>
      <c r="P58" s="66" t="str">
        <f t="shared" si="122"/>
        <v>-</v>
      </c>
      <c r="Q58" s="66" t="str">
        <f t="shared" si="123"/>
        <v>-</v>
      </c>
      <c r="R58" s="66" t="str">
        <f t="shared" si="124"/>
        <v>-</v>
      </c>
      <c r="S58" s="66" t="str">
        <f t="shared" si="125"/>
        <v>-</v>
      </c>
      <c r="T58" s="66" t="str">
        <f t="shared" si="126"/>
        <v>-</v>
      </c>
      <c r="U58" s="66" t="str">
        <f t="shared" si="127"/>
        <v>-</v>
      </c>
      <c r="V58" s="37">
        <f t="shared" si="128"/>
        <v>152</v>
      </c>
      <c r="W58" s="38">
        <f t="shared" si="129"/>
        <v>0.38578680203045684</v>
      </c>
      <c r="X58" s="37">
        <f>County!P3382</f>
        <v>101</v>
      </c>
      <c r="Y58" s="38">
        <f t="shared" si="130"/>
        <v>0.25634517766497461</v>
      </c>
      <c r="Z58" s="37">
        <f>County!Q3382</f>
        <v>0</v>
      </c>
      <c r="AA58" s="38">
        <f t="shared" si="131"/>
        <v>0</v>
      </c>
      <c r="AB58" s="37">
        <f>County!R3382</f>
        <v>253</v>
      </c>
      <c r="AC58" s="38">
        <f t="shared" si="219"/>
        <v>0.64213197969543145</v>
      </c>
      <c r="AD58" s="37">
        <f>County!S3382</f>
        <v>0</v>
      </c>
      <c r="AE58" s="38">
        <f t="shared" si="183"/>
        <v>0</v>
      </c>
      <c r="AF58" s="37">
        <f>County!T3382</f>
        <v>0</v>
      </c>
      <c r="AG58" s="38">
        <f t="shared" si="184"/>
        <v>0</v>
      </c>
      <c r="AH58" s="37">
        <f>County!U3382</f>
        <v>0</v>
      </c>
      <c r="AI58" s="38">
        <f t="shared" si="220"/>
        <v>0</v>
      </c>
      <c r="AJ58" s="37">
        <f>County!V3382</f>
        <v>0</v>
      </c>
      <c r="AK58" s="38">
        <f t="shared" si="221"/>
        <v>0</v>
      </c>
      <c r="AL58" s="61">
        <f>County!W3382</f>
        <v>0</v>
      </c>
      <c r="AM58" s="38">
        <f t="shared" si="137"/>
        <v>0</v>
      </c>
      <c r="AN58" s="37">
        <f>County!X3382</f>
        <v>40</v>
      </c>
      <c r="AO58" s="38">
        <f t="shared" si="138"/>
        <v>0.10152284263959391</v>
      </c>
      <c r="AP58" s="37">
        <f>County!Y3382</f>
        <v>0</v>
      </c>
      <c r="AQ58" s="38">
        <f t="shared" si="222"/>
        <v>0</v>
      </c>
      <c r="AR58" s="37">
        <f>County!Z3382</f>
        <v>0</v>
      </c>
      <c r="AS58" s="38">
        <f t="shared" si="223"/>
        <v>0</v>
      </c>
      <c r="AT58" s="37">
        <f>County!AA3382</f>
        <v>0</v>
      </c>
      <c r="AU58" s="38">
        <f t="shared" si="141"/>
        <v>0</v>
      </c>
      <c r="AV58" s="37">
        <f>County!AB3382</f>
        <v>0</v>
      </c>
      <c r="AW58" s="38">
        <f t="shared" si="224"/>
        <v>0</v>
      </c>
      <c r="AX58" s="37">
        <f>County!AC3382</f>
        <v>0</v>
      </c>
      <c r="AY58" s="38">
        <f t="shared" si="225"/>
        <v>0</v>
      </c>
      <c r="AZ58" s="37">
        <f>County!AD3382</f>
        <v>0</v>
      </c>
      <c r="BA58" s="38">
        <f t="shared" si="226"/>
        <v>0</v>
      </c>
      <c r="BB58" s="37">
        <f>County!AE3382</f>
        <v>0</v>
      </c>
      <c r="BC58" s="38">
        <f t="shared" si="227"/>
        <v>0</v>
      </c>
      <c r="BD58" s="37">
        <f>County!AF3382</f>
        <v>0</v>
      </c>
      <c r="BE58" s="38">
        <f t="shared" si="185"/>
        <v>0</v>
      </c>
      <c r="BF58" s="37">
        <f>County!AG3382</f>
        <v>0</v>
      </c>
      <c r="BG58" s="38">
        <f t="shared" si="147"/>
        <v>0</v>
      </c>
      <c r="BH58" s="37">
        <f>County!AH3382</f>
        <v>0</v>
      </c>
      <c r="BI58" s="38">
        <f t="shared" si="228"/>
        <v>0</v>
      </c>
      <c r="BJ58" s="46"/>
      <c r="BK58" s="34" t="str">
        <f t="shared" si="149"/>
        <v>North Dakota</v>
      </c>
      <c r="BL58" s="34" t="s">
        <v>2510</v>
      </c>
      <c r="BN58" s="35">
        <f>RANK(AD58,(X58:AC58,AD58:AK58,AN58:BI58))</f>
        <v>7</v>
      </c>
      <c r="BO58" s="35">
        <f>RANK(AF58,(X58:AC58,AD58:AK58,AN58:BI58))</f>
        <v>7</v>
      </c>
      <c r="BP58" s="35">
        <f>RANK(AJ58,(X58:AC58,AD58:AK58,AN58:BI58))</f>
        <v>7</v>
      </c>
      <c r="BQ58" s="35">
        <f>RANK(AH58,(X58:AC58,AD58:AK58,AN58:BI58))</f>
        <v>7</v>
      </c>
      <c r="BS58" s="34">
        <v>38</v>
      </c>
      <c r="BT58" s="34" t="s">
        <v>3015</v>
      </c>
      <c r="BU58" s="122">
        <v>41066</v>
      </c>
      <c r="BV58" s="34">
        <v>1</v>
      </c>
      <c r="BW58" s="34">
        <v>2</v>
      </c>
      <c r="BX58" s="34">
        <v>23</v>
      </c>
      <c r="BY58" s="34">
        <v>12</v>
      </c>
      <c r="BZ58" s="34">
        <v>1</v>
      </c>
      <c r="CA58" s="34">
        <v>15</v>
      </c>
      <c r="CC58" s="182" t="s">
        <v>3382</v>
      </c>
    </row>
    <row r="59" spans="1:83" s="87" customFormat="1">
      <c r="A59" s="87" t="s">
        <v>447</v>
      </c>
      <c r="B59" s="112">
        <f t="shared" ref="B59" si="229">BX59</f>
        <v>37</v>
      </c>
      <c r="C59" s="37">
        <f t="shared" ref="C59" si="230">X59+Z59+AB59+AD59+AF59+AJ59+AH59+AN59+AT59+AX59+AP59+AL59+AR59+BD59+BF59+AV59+BB59+AZ59+BH59</f>
        <v>79521</v>
      </c>
      <c r="D59" s="37">
        <f>SUM('Cong Dist'!E500:E504)</f>
        <v>6</v>
      </c>
      <c r="E59" s="36"/>
      <c r="F59" s="37">
        <f>SUM('Cong Dist'!G500:G504)</f>
        <v>27</v>
      </c>
      <c r="G59" s="36"/>
      <c r="H59" s="36"/>
      <c r="I59" s="36"/>
      <c r="J59" s="36"/>
      <c r="K59" s="36"/>
      <c r="L59" s="36"/>
      <c r="M59" s="66">
        <f t="shared" ref="M59" si="231">IF(X59&gt;0,RANK(X59,X59:BJ59),"-")</f>
        <v>2</v>
      </c>
      <c r="N59" s="66" t="str">
        <f t="shared" ref="N59" si="232">IF(Z59&gt;0,RANK(Z59,X59:BJ59),"-")</f>
        <v>-</v>
      </c>
      <c r="O59" s="66">
        <f t="shared" ref="O59" si="233">IF(AB59&gt;0,RANK(AB59,X59:BJ59),"-")</f>
        <v>1</v>
      </c>
      <c r="P59" s="66" t="str">
        <f t="shared" ref="P59" si="234">IF(AD59&gt;0,RANK(AD59,X59:BJ59),"-")</f>
        <v>-</v>
      </c>
      <c r="Q59" s="66" t="str">
        <f t="shared" ref="Q59" si="235">IF(AF59&gt;0,RANK(AF59,X59:BJ59),"-")</f>
        <v>-</v>
      </c>
      <c r="R59" s="66" t="str">
        <f t="shared" ref="R59" si="236">IF(AH59&gt;0,RANK(AH59,X59:BJ59),"-")</f>
        <v>-</v>
      </c>
      <c r="S59" s="66" t="str">
        <f t="shared" ref="S59" si="237">IF(AJ59&gt;0,RANK(AJ59,X59:BJ59),"-")</f>
        <v>-</v>
      </c>
      <c r="T59" s="66" t="str">
        <f t="shared" ref="T59" si="238">IF(AL59&gt;0,RANK(AL59,X59:BJ59),"-")</f>
        <v>-</v>
      </c>
      <c r="U59" s="66">
        <f t="shared" ref="U59" si="239">IF(AX59&gt;0,RANK(AX59,X59:BJ59),"-")</f>
        <v>4</v>
      </c>
      <c r="V59" s="37">
        <f t="shared" ref="V59" si="240">MAX(X59:AP59)-LARGE(X59:AP59,2)</f>
        <v>46829</v>
      </c>
      <c r="W59" s="38">
        <f t="shared" ref="W59" si="241">V59/C59</f>
        <v>0.58888846971240305</v>
      </c>
      <c r="X59" s="37">
        <f>County!P3413</f>
        <v>16162</v>
      </c>
      <c r="Y59" s="38">
        <f t="shared" ref="Y59" si="242">X59/$C59</f>
        <v>0.2032419109417638</v>
      </c>
      <c r="Z59" s="37">
        <f>County!Q3413</f>
        <v>0</v>
      </c>
      <c r="AA59" s="38">
        <f t="shared" ref="AA59" si="243">Z59/$C59</f>
        <v>0</v>
      </c>
      <c r="AB59" s="37">
        <f>County!R3413</f>
        <v>62991</v>
      </c>
      <c r="AC59" s="38">
        <f t="shared" ref="AC59" si="244">AB59/$C59</f>
        <v>0.79213038065416685</v>
      </c>
      <c r="AD59" s="37">
        <f>County!S3413</f>
        <v>0</v>
      </c>
      <c r="AE59" s="38">
        <f t="shared" ref="AE59" si="245">AD59/$C59</f>
        <v>0</v>
      </c>
      <c r="AF59" s="37">
        <f>County!T3413</f>
        <v>0</v>
      </c>
      <c r="AG59" s="38">
        <f t="shared" ref="AG59" si="246">AF59/$C59</f>
        <v>0</v>
      </c>
      <c r="AH59" s="37">
        <f>County!U3413</f>
        <v>0</v>
      </c>
      <c r="AI59" s="38">
        <f t="shared" ref="AI59" si="247">AH59/$C59</f>
        <v>0</v>
      </c>
      <c r="AJ59" s="37">
        <f>County!V3413</f>
        <v>0</v>
      </c>
      <c r="AK59" s="38">
        <f t="shared" ref="AK59" si="248">AJ59/$C59</f>
        <v>0</v>
      </c>
      <c r="AL59" s="61">
        <f>County!W3413</f>
        <v>0</v>
      </c>
      <c r="AM59" s="38">
        <f t="shared" ref="AM59" si="249">AL59/$C59</f>
        <v>0</v>
      </c>
      <c r="AN59" s="37">
        <f>County!X3413</f>
        <v>334</v>
      </c>
      <c r="AO59" s="38">
        <f t="shared" ref="AO59" si="250">AN59/$C59</f>
        <v>4.2001483884760004E-3</v>
      </c>
      <c r="AP59" s="37">
        <f>County!Y3413</f>
        <v>0</v>
      </c>
      <c r="AQ59" s="38">
        <f t="shared" ref="AQ59" si="251">AP59/$C59</f>
        <v>0</v>
      </c>
      <c r="AR59" s="37">
        <f>County!Z3413</f>
        <v>12</v>
      </c>
      <c r="AS59" s="38">
        <f t="shared" ref="AS59" si="252">AR59/$C59</f>
        <v>1.5090353491530538E-4</v>
      </c>
      <c r="AT59" s="37">
        <f>County!AA3413</f>
        <v>0</v>
      </c>
      <c r="AU59" s="38">
        <f t="shared" ref="AU59" si="253">AT59/$C59</f>
        <v>0</v>
      </c>
      <c r="AV59" s="37">
        <f>County!AB3413</f>
        <v>0</v>
      </c>
      <c r="AW59" s="38">
        <f t="shared" ref="AW59" si="254">AV59/$C59</f>
        <v>0</v>
      </c>
      <c r="AX59" s="37">
        <f>County!AC3413</f>
        <v>22</v>
      </c>
      <c r="AY59" s="38">
        <f t="shared" ref="AY59" si="255">AX59/$C59</f>
        <v>2.7665648067805987E-4</v>
      </c>
      <c r="AZ59" s="37">
        <f>County!AD3413</f>
        <v>0</v>
      </c>
      <c r="BA59" s="38">
        <f t="shared" ref="BA59" si="256">AZ59/$C59</f>
        <v>0</v>
      </c>
      <c r="BB59" s="37">
        <f>County!AE3413</f>
        <v>0</v>
      </c>
      <c r="BC59" s="38">
        <f t="shared" ref="BC59" si="257">BB59/$C59</f>
        <v>0</v>
      </c>
      <c r="BD59" s="37">
        <f>County!AF3413</f>
        <v>0</v>
      </c>
      <c r="BE59" s="38">
        <f t="shared" ref="BE59" si="258">BD59/$C59</f>
        <v>0</v>
      </c>
      <c r="BF59" s="37">
        <f>County!AG3413</f>
        <v>0</v>
      </c>
      <c r="BG59" s="38">
        <f t="shared" ref="BG59" si="259">BF59/$C59</f>
        <v>0</v>
      </c>
      <c r="BH59" s="37">
        <f>County!AH3413</f>
        <v>0</v>
      </c>
      <c r="BI59" s="38">
        <f t="shared" ref="BI59" si="260">BH59/$C59</f>
        <v>0</v>
      </c>
      <c r="BJ59" s="46"/>
      <c r="BK59" s="34" t="str">
        <f t="shared" ref="BK59" si="261">A59</f>
        <v>Utah</v>
      </c>
      <c r="BL59" s="34" t="s">
        <v>1908</v>
      </c>
      <c r="BM59" s="34"/>
      <c r="BN59" s="35">
        <f>RANK(AD59,(X59:AC59,AD59:AK59,AN59:BI59))</f>
        <v>11</v>
      </c>
      <c r="BO59" s="35">
        <f>RANK(AF59,(X59:AC59,AD59:AK59,AN59:BI59))</f>
        <v>11</v>
      </c>
      <c r="BP59" s="35">
        <f>RANK(AJ59,(X59:AC59,AD59:AK59,AN59:BI59))</f>
        <v>11</v>
      </c>
      <c r="BQ59" s="35">
        <f>RANK(AH59,(X59:AC59,AD59:AK59,AN59:BI59))</f>
        <v>11</v>
      </c>
      <c r="BS59" s="87">
        <v>49</v>
      </c>
      <c r="BT59" s="87" t="s">
        <v>3015</v>
      </c>
      <c r="BU59" s="122">
        <v>40989</v>
      </c>
      <c r="BV59" s="87">
        <v>1</v>
      </c>
      <c r="BW59" s="87">
        <v>2</v>
      </c>
      <c r="BX59" s="87">
        <v>37</v>
      </c>
      <c r="BY59" s="87">
        <v>33</v>
      </c>
      <c r="BZ59" s="87">
        <v>11</v>
      </c>
      <c r="CA59" s="87">
        <v>15</v>
      </c>
      <c r="CB59" s="34"/>
      <c r="CC59" s="182"/>
      <c r="CD59" s="34"/>
      <c r="CE59" s="34"/>
    </row>
    <row r="60" spans="1:83" s="87" customFormat="1">
      <c r="A60" s="87" t="s">
        <v>643</v>
      </c>
      <c r="B60" s="112">
        <f t="shared" si="117"/>
        <v>102</v>
      </c>
      <c r="C60" s="37">
        <f t="shared" si="118"/>
        <v>26314</v>
      </c>
      <c r="D60" s="89">
        <v>27</v>
      </c>
      <c r="E60" s="89"/>
      <c r="F60" s="89">
        <v>74</v>
      </c>
      <c r="G60" s="89"/>
      <c r="H60" s="89"/>
      <c r="I60" s="89"/>
      <c r="J60" s="89"/>
      <c r="K60" s="89"/>
      <c r="L60" s="89"/>
      <c r="M60" s="66">
        <f t="shared" si="119"/>
        <v>2</v>
      </c>
      <c r="N60" s="66" t="str">
        <f t="shared" si="120"/>
        <v>-</v>
      </c>
      <c r="O60" s="66">
        <f t="shared" si="121"/>
        <v>1</v>
      </c>
      <c r="P60" s="66" t="str">
        <f t="shared" si="122"/>
        <v>-</v>
      </c>
      <c r="Q60" s="66" t="str">
        <f t="shared" si="123"/>
        <v>-</v>
      </c>
      <c r="R60" s="66" t="str">
        <f t="shared" si="124"/>
        <v>-</v>
      </c>
      <c r="S60" s="66" t="str">
        <f t="shared" si="125"/>
        <v>-</v>
      </c>
      <c r="T60" s="66" t="str">
        <f t="shared" si="126"/>
        <v>-</v>
      </c>
      <c r="U60" s="66" t="str">
        <f t="shared" si="127"/>
        <v>-</v>
      </c>
      <c r="V60" s="37">
        <f t="shared" si="128"/>
        <v>11999</v>
      </c>
      <c r="W60" s="38">
        <f t="shared" si="129"/>
        <v>0.45599300752451166</v>
      </c>
      <c r="X60" s="37">
        <f>County!P3454</f>
        <v>7136</v>
      </c>
      <c r="Y60" s="38">
        <f t="shared" si="130"/>
        <v>0.2711864406779661</v>
      </c>
      <c r="Z60" s="37">
        <f>County!Q3454</f>
        <v>0</v>
      </c>
      <c r="AA60" s="38">
        <f t="shared" si="131"/>
        <v>0</v>
      </c>
      <c r="AB60" s="37">
        <f>County!R3454</f>
        <v>19135</v>
      </c>
      <c r="AC60" s="38">
        <f t="shared" si="219"/>
        <v>0.72717944820247782</v>
      </c>
      <c r="AD60" s="37">
        <f>County!S3454</f>
        <v>0</v>
      </c>
      <c r="AE60" s="38">
        <f t="shared" si="183"/>
        <v>0</v>
      </c>
      <c r="AF60" s="37">
        <f>County!T3454</f>
        <v>0</v>
      </c>
      <c r="AG60" s="38">
        <f t="shared" si="184"/>
        <v>0</v>
      </c>
      <c r="AH60" s="37">
        <f>County!U3454</f>
        <v>0</v>
      </c>
      <c r="AI60" s="38">
        <f t="shared" si="220"/>
        <v>0</v>
      </c>
      <c r="AJ60" s="37">
        <f>County!V3454</f>
        <v>0</v>
      </c>
      <c r="AK60" s="38">
        <f t="shared" si="221"/>
        <v>0</v>
      </c>
      <c r="AL60" s="61">
        <f>County!W3454</f>
        <v>0</v>
      </c>
      <c r="AM60" s="38">
        <f t="shared" si="137"/>
        <v>0</v>
      </c>
      <c r="AN60" s="37">
        <f>County!X3454</f>
        <v>43</v>
      </c>
      <c r="AO60" s="38">
        <f t="shared" si="138"/>
        <v>1.6341111195561299E-3</v>
      </c>
      <c r="AP60" s="37">
        <f>County!Y3454</f>
        <v>0</v>
      </c>
      <c r="AQ60" s="38">
        <f t="shared" si="222"/>
        <v>0</v>
      </c>
      <c r="AR60" s="37">
        <f>County!Z3454</f>
        <v>0</v>
      </c>
      <c r="AS60" s="38">
        <f t="shared" si="223"/>
        <v>0</v>
      </c>
      <c r="AT60" s="37">
        <f>County!AA3454</f>
        <v>0</v>
      </c>
      <c r="AU60" s="38">
        <f t="shared" si="141"/>
        <v>0</v>
      </c>
      <c r="AV60" s="37">
        <f>County!AB3454</f>
        <v>0</v>
      </c>
      <c r="AW60" s="38">
        <f t="shared" si="224"/>
        <v>0</v>
      </c>
      <c r="AX60" s="37">
        <f>County!AC3454</f>
        <v>0</v>
      </c>
      <c r="AY60" s="38">
        <f t="shared" si="225"/>
        <v>0</v>
      </c>
      <c r="AZ60" s="37">
        <f>County!AD3454</f>
        <v>0</v>
      </c>
      <c r="BA60" s="38">
        <f t="shared" si="226"/>
        <v>0</v>
      </c>
      <c r="BB60" s="37">
        <f>County!AE3454</f>
        <v>0</v>
      </c>
      <c r="BC60" s="38">
        <f t="shared" si="227"/>
        <v>0</v>
      </c>
      <c r="BD60" s="37">
        <f>County!AF3454</f>
        <v>0</v>
      </c>
      <c r="BE60" s="38">
        <f t="shared" si="185"/>
        <v>0</v>
      </c>
      <c r="BF60" s="37">
        <f>County!AG3454</f>
        <v>0</v>
      </c>
      <c r="BG60" s="38">
        <f t="shared" si="147"/>
        <v>0</v>
      </c>
      <c r="BH60" s="37">
        <f>County!AH3454</f>
        <v>0</v>
      </c>
      <c r="BI60" s="38">
        <f t="shared" si="228"/>
        <v>0</v>
      </c>
      <c r="BJ60" s="138"/>
      <c r="BK60" s="87" t="str">
        <f t="shared" si="149"/>
        <v>Washington</v>
      </c>
      <c r="BL60" s="87" t="s">
        <v>1562</v>
      </c>
      <c r="BN60" s="35">
        <f>RANK(AD60,(X60:AC60,AD60:AK60,AN60:BI60))</f>
        <v>7</v>
      </c>
      <c r="BO60" s="35">
        <f>RANK(AF60,(X60:AC60,AD60:AK60,AN60:BI60))</f>
        <v>7</v>
      </c>
      <c r="BP60" s="35">
        <f>RANK(AJ60,(X60:AC60,AD60:AK60,AN60:BI60))</f>
        <v>7</v>
      </c>
      <c r="BQ60" s="35">
        <f>RANK(AH60,(X60:AC60,AD60:AK60,AN60:BI60))</f>
        <v>7</v>
      </c>
      <c r="BS60" s="34">
        <v>53</v>
      </c>
      <c r="BT60" s="87" t="s">
        <v>3015</v>
      </c>
      <c r="BU60" s="123">
        <v>40993</v>
      </c>
      <c r="BV60" s="87">
        <v>1</v>
      </c>
      <c r="BW60" s="87">
        <v>1</v>
      </c>
      <c r="BX60" s="87">
        <v>102</v>
      </c>
      <c r="BY60" s="87">
        <v>56</v>
      </c>
      <c r="BZ60" s="87">
        <v>11</v>
      </c>
      <c r="CA60" s="87">
        <v>15</v>
      </c>
      <c r="CB60" s="34"/>
      <c r="CC60" s="182"/>
      <c r="CD60" s="34"/>
    </row>
    <row r="61" spans="1:83" s="87" customFormat="1">
      <c r="A61" s="129" t="s">
        <v>1346</v>
      </c>
      <c r="B61" s="153">
        <v>0</v>
      </c>
      <c r="C61" s="130">
        <f t="shared" si="118"/>
        <v>7265</v>
      </c>
      <c r="D61" s="130">
        <f>SUM('Cong Dist'!E561:E562)</f>
        <v>7</v>
      </c>
      <c r="E61" s="131"/>
      <c r="F61" s="130">
        <f>SUM('Cong Dist'!G561:G562)</f>
        <v>7</v>
      </c>
      <c r="G61" s="131"/>
      <c r="H61" s="131"/>
      <c r="I61" s="131"/>
      <c r="J61" s="131"/>
      <c r="K61" s="131"/>
      <c r="L61" s="131"/>
      <c r="M61" s="132">
        <f t="shared" si="119"/>
        <v>2</v>
      </c>
      <c r="N61" s="132" t="str">
        <f t="shared" si="120"/>
        <v>-</v>
      </c>
      <c r="O61" s="132">
        <f t="shared" si="121"/>
        <v>1</v>
      </c>
      <c r="P61" s="132" t="str">
        <f t="shared" si="122"/>
        <v>-</v>
      </c>
      <c r="Q61" s="132" t="str">
        <f t="shared" si="123"/>
        <v>-</v>
      </c>
      <c r="R61" s="132" t="str">
        <f t="shared" si="124"/>
        <v>-</v>
      </c>
      <c r="S61" s="132" t="str">
        <f t="shared" si="125"/>
        <v>-</v>
      </c>
      <c r="T61" s="132" t="str">
        <f t="shared" si="126"/>
        <v>-</v>
      </c>
      <c r="U61" s="132" t="str">
        <f t="shared" si="127"/>
        <v>-</v>
      </c>
      <c r="V61" s="130">
        <f t="shared" si="128"/>
        <v>991</v>
      </c>
      <c r="W61" s="133">
        <f t="shared" si="129"/>
        <v>0.13640743289745355</v>
      </c>
      <c r="X61" s="130">
        <f>County!P3479</f>
        <v>3131</v>
      </c>
      <c r="Y61" s="133">
        <f t="shared" si="130"/>
        <v>0.43097040605643494</v>
      </c>
      <c r="Z61" s="130">
        <f>County!Q3479</f>
        <v>0</v>
      </c>
      <c r="AA61" s="133">
        <f t="shared" si="131"/>
        <v>0</v>
      </c>
      <c r="AB61" s="134">
        <f>County!R3479</f>
        <v>4122</v>
      </c>
      <c r="AC61" s="133">
        <f t="shared" si="219"/>
        <v>0.56737783895388849</v>
      </c>
      <c r="AD61" s="130">
        <f>County!S3479</f>
        <v>0</v>
      </c>
      <c r="AE61" s="133">
        <f>AD61/$C61</f>
        <v>0</v>
      </c>
      <c r="AF61" s="130">
        <f>County!T3479</f>
        <v>0</v>
      </c>
      <c r="AG61" s="133">
        <f>AF61/$C61</f>
        <v>0</v>
      </c>
      <c r="AH61" s="130">
        <f>County!U3479</f>
        <v>0</v>
      </c>
      <c r="AI61" s="133">
        <f t="shared" si="220"/>
        <v>0</v>
      </c>
      <c r="AJ61" s="130">
        <f>County!V3479</f>
        <v>0</v>
      </c>
      <c r="AK61" s="133">
        <f t="shared" si="221"/>
        <v>0</v>
      </c>
      <c r="AL61" s="130">
        <f>County!W3479</f>
        <v>0</v>
      </c>
      <c r="AM61" s="133">
        <f t="shared" si="137"/>
        <v>0</v>
      </c>
      <c r="AN61" s="130">
        <f>County!X3479</f>
        <v>12</v>
      </c>
      <c r="AO61" s="133">
        <f t="shared" si="138"/>
        <v>1.6517549896765313E-3</v>
      </c>
      <c r="AP61" s="130">
        <f>County!Y3479</f>
        <v>0</v>
      </c>
      <c r="AQ61" s="133">
        <f t="shared" si="222"/>
        <v>0</v>
      </c>
      <c r="AR61" s="130">
        <f>County!Z3479</f>
        <v>0</v>
      </c>
      <c r="AS61" s="133">
        <f t="shared" si="223"/>
        <v>0</v>
      </c>
      <c r="AT61" s="130">
        <f>County!AA3479</f>
        <v>0</v>
      </c>
      <c r="AU61" s="133">
        <f t="shared" si="141"/>
        <v>0</v>
      </c>
      <c r="AV61" s="130">
        <f>County!AB3479</f>
        <v>0</v>
      </c>
      <c r="AW61" s="133">
        <f t="shared" si="224"/>
        <v>0</v>
      </c>
      <c r="AX61" s="130">
        <f>County!AC3479</f>
        <v>0</v>
      </c>
      <c r="AY61" s="133">
        <f t="shared" si="225"/>
        <v>0</v>
      </c>
      <c r="AZ61" s="130">
        <f>County!AD3479</f>
        <v>0</v>
      </c>
      <c r="BA61" s="133">
        <f t="shared" si="226"/>
        <v>0</v>
      </c>
      <c r="BB61" s="130">
        <f>County!AE3479</f>
        <v>0</v>
      </c>
      <c r="BC61" s="133">
        <f t="shared" si="227"/>
        <v>0</v>
      </c>
      <c r="BD61" s="130">
        <f>County!AF3479</f>
        <v>0</v>
      </c>
      <c r="BE61" s="133">
        <f>BD61/$C61</f>
        <v>0</v>
      </c>
      <c r="BF61" s="130">
        <f>County!AG3479</f>
        <v>0</v>
      </c>
      <c r="BG61" s="133">
        <f t="shared" si="147"/>
        <v>0</v>
      </c>
      <c r="BH61" s="130">
        <f>County!AH3479</f>
        <v>0</v>
      </c>
      <c r="BI61" s="133">
        <f t="shared" si="228"/>
        <v>0</v>
      </c>
      <c r="BJ61" s="135"/>
      <c r="BK61" s="129" t="str">
        <f t="shared" si="149"/>
        <v>Wyoming</v>
      </c>
      <c r="BL61" s="129" t="s">
        <v>139</v>
      </c>
      <c r="BM61" s="129"/>
      <c r="BN61" s="136">
        <f>RANK(AD61,(X61:AC61,AD61:AK61,AN61:BI61))</f>
        <v>7</v>
      </c>
      <c r="BO61" s="136">
        <f>RANK(AF61,(X61:AC61,AD61:AK61,AN61:BI61))</f>
        <v>7</v>
      </c>
      <c r="BP61" s="136">
        <f>RANK(AJ61,(X61:AC61,AD61:AK61,AN61:BI61))</f>
        <v>7</v>
      </c>
      <c r="BQ61" s="136">
        <f>RANK(AH61,(X61:AC61,AD61:AK61,AN61:BI61))</f>
        <v>7</v>
      </c>
      <c r="BR61" s="129"/>
      <c r="BS61" s="129">
        <v>56</v>
      </c>
      <c r="BT61" s="129" t="s">
        <v>3015</v>
      </c>
      <c r="BU61" s="137">
        <v>41007</v>
      </c>
      <c r="BV61" s="129">
        <v>1</v>
      </c>
      <c r="BW61" s="129">
        <v>0</v>
      </c>
      <c r="BX61" s="129">
        <v>18</v>
      </c>
      <c r="BY61" s="129">
        <v>9</v>
      </c>
      <c r="BZ61" s="129">
        <v>11</v>
      </c>
      <c r="CA61" s="129">
        <v>15</v>
      </c>
      <c r="CB61" s="34" t="str">
        <f t="shared" ref="CB61" si="262">"update mock_state_info set type='"&amp;BT61&amp;"',elec_date='"&amp;TEXT(BU61,"yyyy-mm-dd")&amp;"', ev_alloc="&amp;BY61&amp;",ev_tot="&amp;BX61&amp;",alloc="&amp;LEFT(BZ61,1)&amp;",prop="&amp;CA61&amp;",run="&amp;BV61&amp;" where year=2016 and elect=1 and fips="&amp;BS61&amp;";"</f>
        <v>update mock_state_info set type='C',elec_date='2016-04-09', ev_alloc=9,ev_tot=18,alloc=1,prop=15,run=1 where year=2016 and elect=1 and fips=56;</v>
      </c>
      <c r="CC61" s="182"/>
    </row>
    <row r="62" spans="1:83" s="87" customFormat="1">
      <c r="A62" s="87" t="s">
        <v>1042</v>
      </c>
      <c r="B62" s="88">
        <f t="shared" ref="B62:L62" si="263">SUM(B46:B61)</f>
        <v>629</v>
      </c>
      <c r="C62" s="88">
        <f t="shared" si="263"/>
        <v>740043</v>
      </c>
      <c r="D62" s="88">
        <f t="shared" si="263"/>
        <v>178</v>
      </c>
      <c r="E62" s="88">
        <f t="shared" si="263"/>
        <v>0</v>
      </c>
      <c r="F62" s="88">
        <f t="shared" si="263"/>
        <v>327</v>
      </c>
      <c r="G62" s="88">
        <f t="shared" si="263"/>
        <v>0</v>
      </c>
      <c r="H62" s="88">
        <f t="shared" si="263"/>
        <v>0</v>
      </c>
      <c r="I62" s="88">
        <f t="shared" si="263"/>
        <v>0</v>
      </c>
      <c r="J62" s="88">
        <f t="shared" si="263"/>
        <v>0</v>
      </c>
      <c r="K62" s="88">
        <f t="shared" si="263"/>
        <v>0</v>
      </c>
      <c r="L62" s="88">
        <f t="shared" si="263"/>
        <v>0</v>
      </c>
      <c r="M62" s="90">
        <f>IF(X62&gt;0,RANK(X62,X62:BJ62),"-")</f>
        <v>2</v>
      </c>
      <c r="N62" s="90" t="str">
        <f>IF(Z62&gt;0,RANK(Z62,X62:BJ62),"-")</f>
        <v>-</v>
      </c>
      <c r="O62" s="90">
        <f t="shared" si="121"/>
        <v>1</v>
      </c>
      <c r="P62" s="90">
        <f t="shared" si="122"/>
        <v>4</v>
      </c>
      <c r="Q62" s="90" t="str">
        <f t="shared" si="123"/>
        <v>-</v>
      </c>
      <c r="R62" s="90" t="str">
        <f t="shared" si="124"/>
        <v>-</v>
      </c>
      <c r="S62" s="90" t="str">
        <f t="shared" si="125"/>
        <v>-</v>
      </c>
      <c r="T62" s="90" t="str">
        <f t="shared" si="126"/>
        <v>-</v>
      </c>
      <c r="U62" s="90">
        <f t="shared" si="127"/>
        <v>5</v>
      </c>
      <c r="V62" s="37">
        <f t="shared" si="128"/>
        <v>182402</v>
      </c>
      <c r="W62" s="92">
        <f t="shared" si="129"/>
        <v>0.24647486700097157</v>
      </c>
      <c r="X62" s="88">
        <f>SUM(X46:X61)</f>
        <v>277628</v>
      </c>
      <c r="Y62" s="92">
        <f t="shared" si="130"/>
        <v>0.37515117364801776</v>
      </c>
      <c r="Z62" s="88">
        <f>SUM(Z46:Z61)</f>
        <v>0</v>
      </c>
      <c r="AA62" s="92">
        <f t="shared" si="131"/>
        <v>0</v>
      </c>
      <c r="AB62" s="88">
        <f>SUM(AB46:AB61)</f>
        <v>460030</v>
      </c>
      <c r="AC62" s="92">
        <f t="shared" si="219"/>
        <v>0.6216260406489893</v>
      </c>
      <c r="AD62" s="88">
        <f>SUM(AD46:AD61)</f>
        <v>769</v>
      </c>
      <c r="AE62" s="92">
        <f>AD62/$C62</f>
        <v>1.0391288073801116E-3</v>
      </c>
      <c r="AF62" s="88">
        <f>SUM(AF46:AF61)</f>
        <v>0</v>
      </c>
      <c r="AG62" s="92">
        <f>AF62/$C62</f>
        <v>0</v>
      </c>
      <c r="AH62" s="88">
        <f>SUM(AH46:AH61)</f>
        <v>0</v>
      </c>
      <c r="AI62" s="92">
        <f t="shared" si="220"/>
        <v>0</v>
      </c>
      <c r="AJ62" s="88">
        <f>SUM(AJ46:AJ61)</f>
        <v>0</v>
      </c>
      <c r="AK62" s="92">
        <f t="shared" si="221"/>
        <v>0</v>
      </c>
      <c r="AL62" s="88">
        <f>SUM(AL46:AL61)</f>
        <v>0</v>
      </c>
      <c r="AM62" s="92">
        <f t="shared" si="137"/>
        <v>0</v>
      </c>
      <c r="AN62" s="88">
        <f>SUM(AN46:AN61)</f>
        <v>1551</v>
      </c>
      <c r="AO62" s="92">
        <f t="shared" si="138"/>
        <v>2.09582416156899E-3</v>
      </c>
      <c r="AP62" s="88">
        <f>SUM(AP46:AP61)</f>
        <v>0</v>
      </c>
      <c r="AQ62" s="92">
        <f t="shared" si="222"/>
        <v>0</v>
      </c>
      <c r="AR62" s="88">
        <f>SUM(AR46:AR61)</f>
        <v>12</v>
      </c>
      <c r="AS62" s="92">
        <f t="shared" si="223"/>
        <v>1.6215273977322938E-5</v>
      </c>
      <c r="AT62" s="88">
        <f>SUM(AT46:AT61)</f>
        <v>0</v>
      </c>
      <c r="AU62" s="92">
        <f t="shared" si="141"/>
        <v>0</v>
      </c>
      <c r="AV62" s="88">
        <f>SUM(AV46:AV61)</f>
        <v>0</v>
      </c>
      <c r="AW62" s="92">
        <f t="shared" si="224"/>
        <v>0</v>
      </c>
      <c r="AX62" s="88">
        <f>SUM(AX46:AX61)</f>
        <v>53</v>
      </c>
      <c r="AY62" s="92">
        <f t="shared" si="225"/>
        <v>7.1617460066509644E-5</v>
      </c>
      <c r="AZ62" s="88">
        <f>SUM(AZ46:AZ61)</f>
        <v>0</v>
      </c>
      <c r="BA62" s="92">
        <f t="shared" si="226"/>
        <v>0</v>
      </c>
      <c r="BB62" s="88">
        <f>SUM(BB46:BB61)</f>
        <v>0</v>
      </c>
      <c r="BC62" s="92">
        <f t="shared" si="227"/>
        <v>0</v>
      </c>
      <c r="BD62" s="88">
        <f>SUM(BD46:BD61)</f>
        <v>0</v>
      </c>
      <c r="BE62" s="92">
        <f>BD62/$C62</f>
        <v>0</v>
      </c>
      <c r="BF62" s="88">
        <f>SUM(BF46:BF61)</f>
        <v>0</v>
      </c>
      <c r="BG62" s="92">
        <f t="shared" si="147"/>
        <v>0</v>
      </c>
      <c r="BH62" s="88">
        <f>SUM(BH46:BH61)</f>
        <v>0</v>
      </c>
      <c r="BI62" s="92">
        <f t="shared" si="228"/>
        <v>0</v>
      </c>
      <c r="BJ62" s="88"/>
      <c r="BK62" s="87" t="str">
        <f t="shared" si="149"/>
        <v>Total (Caucus)</v>
      </c>
      <c r="BN62" s="93"/>
      <c r="BO62" s="93"/>
      <c r="BP62" s="93"/>
      <c r="BQ62" s="93"/>
      <c r="BT62" s="87" t="s">
        <v>3015</v>
      </c>
      <c r="BU62" s="123"/>
      <c r="CB62" s="167"/>
      <c r="CC62" s="182" t="s">
        <v>3383</v>
      </c>
    </row>
    <row r="63" spans="1:83">
      <c r="AA63" s="1"/>
      <c r="AB63" s="1"/>
      <c r="AC63" s="1"/>
      <c r="AD63" s="1"/>
      <c r="AF63" s="1"/>
      <c r="AH63" s="1"/>
      <c r="AK63" s="1"/>
      <c r="CB63" s="167"/>
      <c r="CC63" s="182"/>
      <c r="CD63" s="87"/>
      <c r="CE63" s="87"/>
    </row>
    <row r="64" spans="1:83">
      <c r="AB64" s="2"/>
      <c r="AH64" s="1"/>
      <c r="AI64" s="1"/>
      <c r="AJ64" s="1"/>
      <c r="AY64" s="49"/>
      <c r="CC64" s="87"/>
      <c r="CD64" s="87"/>
    </row>
    <row r="65" spans="1:83">
      <c r="A65" s="48" t="s">
        <v>2476</v>
      </c>
      <c r="W65" s="23"/>
      <c r="AY65" s="9"/>
      <c r="CC65" s="87"/>
      <c r="CD65" s="87"/>
    </row>
    <row r="66" spans="1:83" s="171" customFormat="1">
      <c r="A66" s="171" t="s">
        <v>629</v>
      </c>
      <c r="B66" s="112">
        <f t="shared" ref="B66:B73" si="264">BX66</f>
        <v>79</v>
      </c>
      <c r="C66" s="37">
        <f t="shared" ref="C66:C73" si="265">X66+Z66+AB66+AD66+AF66+AJ66+AH66+AN66+AT66+AX66+AP66+AL66+AR66+BD66+BF66+AV66+BB66+AZ66+BH66</f>
        <v>0</v>
      </c>
      <c r="M66" s="66" t="str">
        <f t="shared" ref="M66:M73" si="266">IF(X66&gt;0,RANK(X66,X66:BJ66),"-")</f>
        <v>-</v>
      </c>
      <c r="N66" s="66" t="str">
        <f t="shared" ref="N66:N73" si="267">IF(Z66&gt;0,RANK(Z66,X66:BJ66),"-")</f>
        <v>-</v>
      </c>
      <c r="O66" s="66" t="str">
        <f t="shared" ref="O66:O73" si="268">IF(AB66&gt;0,RANK(AB66,X66:BJ66),"-")</f>
        <v>-</v>
      </c>
      <c r="P66" s="66" t="str">
        <f t="shared" ref="P66:P73" si="269">IF(AD66&gt;0,RANK(AD66,X66:BJ66),"-")</f>
        <v>-</v>
      </c>
      <c r="Q66" s="66" t="str">
        <f t="shared" ref="Q66:Q73" si="270">IF(AF66&gt;0,RANK(AF66,X66:BJ66),"-")</f>
        <v>-</v>
      </c>
      <c r="R66" s="66" t="str">
        <f t="shared" ref="R66:R73" si="271">IF(AH66&gt;0,RANK(AH66,X66:BJ66),"-")</f>
        <v>-</v>
      </c>
      <c r="S66" s="66" t="str">
        <f t="shared" ref="S66:S73" si="272">IF(AJ66&gt;0,RANK(AJ66,X66:BJ66),"-")</f>
        <v>-</v>
      </c>
      <c r="T66" s="66" t="str">
        <f t="shared" ref="T66:T73" si="273">IF(AL66&gt;0,RANK(AL66,X66:BJ66),"-")</f>
        <v>-</v>
      </c>
      <c r="U66" s="66" t="str">
        <f t="shared" ref="U66:U73" si="274">IF(AX66&gt;0,RANK(AX66,X66:BJ66),"-")</f>
        <v>-</v>
      </c>
      <c r="V66" s="88" t="e">
        <f t="shared" ref="V66:V73" si="275">MAX(X66:AP66)-LARGE(X66:AP66,2)</f>
        <v>#DIV/0!</v>
      </c>
      <c r="W66" s="38" t="e">
        <f t="shared" ref="W66:W73" si="276">V66/C66</f>
        <v>#DIV/0!</v>
      </c>
      <c r="X66" s="37">
        <f>County!P3491</f>
        <v>0</v>
      </c>
      <c r="Y66" s="38" t="e">
        <f t="shared" ref="Y66:Y73" si="277">X66/$C66</f>
        <v>#DIV/0!</v>
      </c>
      <c r="Z66" s="37">
        <f>County!Q3491</f>
        <v>0</v>
      </c>
      <c r="AA66" s="38" t="e">
        <f t="shared" ref="AA66:AA73" si="278">Z66/$C66</f>
        <v>#DIV/0!</v>
      </c>
      <c r="AB66" s="37">
        <f>County!R3491</f>
        <v>0</v>
      </c>
      <c r="AC66" s="38" t="e">
        <f t="shared" ref="AC66:AC73" si="279">AB66/$C66</f>
        <v>#DIV/0!</v>
      </c>
      <c r="AD66" s="37">
        <f>County!S3491</f>
        <v>0</v>
      </c>
      <c r="AE66" s="38" t="e">
        <f t="shared" ref="AE66:AE73" si="280">AD66/$C66</f>
        <v>#DIV/0!</v>
      </c>
      <c r="AF66" s="37">
        <f>County!T3491</f>
        <v>0</v>
      </c>
      <c r="AG66" s="38" t="e">
        <f t="shared" ref="AG66:AG73" si="281">AF66/$C66</f>
        <v>#DIV/0!</v>
      </c>
      <c r="AH66" s="37">
        <f>County!U3491</f>
        <v>0</v>
      </c>
      <c r="AI66" s="38" t="e">
        <f t="shared" ref="AI66:AI73" si="282">AH66/$C66</f>
        <v>#DIV/0!</v>
      </c>
      <c r="AJ66" s="37">
        <f>County!V3491</f>
        <v>0</v>
      </c>
      <c r="AK66" s="38" t="e">
        <f t="shared" ref="AK66:AK73" si="283">AJ66/$C66</f>
        <v>#DIV/0!</v>
      </c>
      <c r="AL66" s="61">
        <f>County!W3491</f>
        <v>0</v>
      </c>
      <c r="AM66" s="38" t="e">
        <f t="shared" ref="AM66:AM73" si="284">AL66/$C66</f>
        <v>#DIV/0!</v>
      </c>
      <c r="AN66" s="37">
        <f>County!X3491</f>
        <v>0</v>
      </c>
      <c r="AO66" s="38" t="e">
        <f t="shared" ref="AO66:AO73" si="285">AN66/$C66</f>
        <v>#DIV/0!</v>
      </c>
      <c r="AP66" s="37">
        <f>County!Y3491</f>
        <v>0</v>
      </c>
      <c r="AQ66" s="38" t="e">
        <f t="shared" ref="AQ66:AQ73" si="286">AP66/$C66</f>
        <v>#DIV/0!</v>
      </c>
      <c r="AR66" s="37">
        <f>County!Z3491</f>
        <v>0</v>
      </c>
      <c r="AS66" s="38" t="e">
        <f t="shared" ref="AS66:AS73" si="287">AR66/$C66</f>
        <v>#DIV/0!</v>
      </c>
      <c r="AT66" s="37">
        <f>County!AA3491</f>
        <v>0</v>
      </c>
      <c r="AU66" s="38" t="e">
        <f t="shared" ref="AU66:AU73" si="288">AT66/$C66</f>
        <v>#DIV/0!</v>
      </c>
      <c r="AV66" s="37">
        <f>County!AB3491</f>
        <v>0</v>
      </c>
      <c r="AW66" s="38" t="e">
        <f t="shared" ref="AW66:AW73" si="289">AV66/$C66</f>
        <v>#DIV/0!</v>
      </c>
      <c r="AX66" s="37">
        <f>County!AC3491</f>
        <v>0</v>
      </c>
      <c r="AY66" s="38" t="e">
        <f t="shared" ref="AY66:AY73" si="290">AX66/$C66</f>
        <v>#DIV/0!</v>
      </c>
      <c r="AZ66" s="37">
        <f>County!AD3491</f>
        <v>0</v>
      </c>
      <c r="BA66" s="38" t="e">
        <f t="shared" ref="BA66:BA73" si="291">AZ66/$C66</f>
        <v>#DIV/0!</v>
      </c>
      <c r="BB66" s="37">
        <f>County!AE3491</f>
        <v>0</v>
      </c>
      <c r="BC66" s="38" t="e">
        <f t="shared" ref="BC66:BC73" si="292">BB66/$C66</f>
        <v>#DIV/0!</v>
      </c>
      <c r="BD66" s="37">
        <f>County!AF3491</f>
        <v>0</v>
      </c>
      <c r="BE66" s="38" t="e">
        <f t="shared" ref="BE66:BE73" si="293">BD66/$C66</f>
        <v>#DIV/0!</v>
      </c>
      <c r="BF66" s="37">
        <f>County!AG3491</f>
        <v>0</v>
      </c>
      <c r="BG66" s="38" t="e">
        <f t="shared" ref="BG66:BG73" si="294">BF66/$C66</f>
        <v>#DIV/0!</v>
      </c>
      <c r="BH66" s="37">
        <f>County!AH3491</f>
        <v>0</v>
      </c>
      <c r="BI66" s="38" t="e">
        <f t="shared" ref="BI66:BI73" si="295">BH66/$C66</f>
        <v>#DIV/0!</v>
      </c>
      <c r="BK66" s="34" t="str">
        <f t="shared" ref="BK66:BK73" si="296">A66</f>
        <v>Colorado</v>
      </c>
      <c r="BL66" s="34" t="s">
        <v>637</v>
      </c>
      <c r="BM66" s="34"/>
      <c r="BN66" s="35" t="e">
        <f>RANK(AD66,(X66:AC66,AD66:AK66,AN66:BI66))</f>
        <v>#DIV/0!</v>
      </c>
      <c r="BO66" s="35" t="e">
        <f>RANK(AF66,(X66:AC66,AD66:AK66,AN66:BI66))</f>
        <v>#DIV/0!</v>
      </c>
      <c r="BP66" s="35" t="e">
        <f>RANK(AJ66,(X66:AC66,AD66:AK66,AN66:BI66))</f>
        <v>#DIV/0!</v>
      </c>
      <c r="BQ66" s="35" t="e">
        <f>RANK(AH66,(X66:AC66,AD66:AK66,AN66:BI66))</f>
        <v>#DIV/0!</v>
      </c>
      <c r="BR66" s="34"/>
      <c r="BS66" s="34">
        <v>8</v>
      </c>
      <c r="BT66" s="34" t="s">
        <v>1898</v>
      </c>
      <c r="BU66" s="122">
        <v>41013</v>
      </c>
      <c r="BV66" s="171">
        <v>1</v>
      </c>
      <c r="BW66" s="34">
        <v>0</v>
      </c>
      <c r="BX66" s="34">
        <v>79</v>
      </c>
      <c r="BY66" s="34">
        <v>43</v>
      </c>
      <c r="BZ66" s="34">
        <v>11</v>
      </c>
      <c r="CA66" s="34">
        <v>15</v>
      </c>
      <c r="CC66"/>
      <c r="CD66"/>
    </row>
    <row r="67" spans="1:83" s="171" customFormat="1">
      <c r="A67" s="171" t="s">
        <v>629</v>
      </c>
      <c r="B67" s="112">
        <f t="shared" si="264"/>
        <v>79</v>
      </c>
      <c r="C67" s="37">
        <f t="shared" si="265"/>
        <v>0</v>
      </c>
      <c r="M67" s="66" t="str">
        <f t="shared" si="266"/>
        <v>-</v>
      </c>
      <c r="N67" s="66" t="str">
        <f t="shared" si="267"/>
        <v>-</v>
      </c>
      <c r="O67" s="66" t="str">
        <f t="shared" si="268"/>
        <v>-</v>
      </c>
      <c r="P67" s="66" t="str">
        <f t="shared" si="269"/>
        <v>-</v>
      </c>
      <c r="Q67" s="66" t="str">
        <f t="shared" si="270"/>
        <v>-</v>
      </c>
      <c r="R67" s="66" t="str">
        <f t="shared" si="271"/>
        <v>-</v>
      </c>
      <c r="S67" s="66" t="str">
        <f t="shared" si="272"/>
        <v>-</v>
      </c>
      <c r="T67" s="66" t="str">
        <f t="shared" si="273"/>
        <v>-</v>
      </c>
      <c r="U67" s="66" t="str">
        <f t="shared" si="274"/>
        <v>-</v>
      </c>
      <c r="V67" s="88" t="e">
        <f t="shared" si="275"/>
        <v>#DIV/0!</v>
      </c>
      <c r="W67" s="38" t="e">
        <f t="shared" si="276"/>
        <v>#DIV/0!</v>
      </c>
      <c r="X67" s="37">
        <f>County!P3493</f>
        <v>0</v>
      </c>
      <c r="Y67" s="38" t="e">
        <f t="shared" si="277"/>
        <v>#DIV/0!</v>
      </c>
      <c r="Z67" s="37">
        <f>County!Q3493</f>
        <v>0</v>
      </c>
      <c r="AA67" s="38" t="e">
        <f t="shared" si="278"/>
        <v>#DIV/0!</v>
      </c>
      <c r="AB67" s="37">
        <f>County!R3493</f>
        <v>0</v>
      </c>
      <c r="AC67" s="38" t="e">
        <f t="shared" si="279"/>
        <v>#DIV/0!</v>
      </c>
      <c r="AD67" s="37">
        <f>County!S3493</f>
        <v>0</v>
      </c>
      <c r="AE67" s="38" t="e">
        <f t="shared" si="280"/>
        <v>#DIV/0!</v>
      </c>
      <c r="AF67" s="37">
        <f>County!T3493</f>
        <v>0</v>
      </c>
      <c r="AG67" s="38" t="e">
        <f t="shared" si="281"/>
        <v>#DIV/0!</v>
      </c>
      <c r="AH67" s="37">
        <f>County!U3493</f>
        <v>0</v>
      </c>
      <c r="AI67" s="38" t="e">
        <f t="shared" si="282"/>
        <v>#DIV/0!</v>
      </c>
      <c r="AJ67" s="37">
        <f>County!V3493</f>
        <v>0</v>
      </c>
      <c r="AK67" s="38" t="e">
        <f t="shared" si="283"/>
        <v>#DIV/0!</v>
      </c>
      <c r="AL67" s="61">
        <f>County!W3493</f>
        <v>0</v>
      </c>
      <c r="AM67" s="38" t="e">
        <f t="shared" si="284"/>
        <v>#DIV/0!</v>
      </c>
      <c r="AN67" s="37">
        <f>County!X3493</f>
        <v>0</v>
      </c>
      <c r="AO67" s="38" t="e">
        <f t="shared" si="285"/>
        <v>#DIV/0!</v>
      </c>
      <c r="AP67" s="37">
        <f>County!Y3493</f>
        <v>0</v>
      </c>
      <c r="AQ67" s="38" t="e">
        <f t="shared" si="286"/>
        <v>#DIV/0!</v>
      </c>
      <c r="AR67" s="37">
        <f>County!Z3493</f>
        <v>0</v>
      </c>
      <c r="AS67" s="38" t="e">
        <f t="shared" si="287"/>
        <v>#DIV/0!</v>
      </c>
      <c r="AT67" s="37">
        <f>County!AA3493</f>
        <v>0</v>
      </c>
      <c r="AU67" s="38" t="e">
        <f t="shared" si="288"/>
        <v>#DIV/0!</v>
      </c>
      <c r="AV67" s="37">
        <f>County!AB3493</f>
        <v>0</v>
      </c>
      <c r="AW67" s="38" t="e">
        <f t="shared" si="289"/>
        <v>#DIV/0!</v>
      </c>
      <c r="AX67" s="37">
        <f>County!AC3493</f>
        <v>0</v>
      </c>
      <c r="AY67" s="38" t="e">
        <f t="shared" si="290"/>
        <v>#DIV/0!</v>
      </c>
      <c r="AZ67" s="37">
        <f>County!AD3493</f>
        <v>0</v>
      </c>
      <c r="BA67" s="38" t="e">
        <f t="shared" si="291"/>
        <v>#DIV/0!</v>
      </c>
      <c r="BB67" s="37">
        <f>County!AE3493</f>
        <v>0</v>
      </c>
      <c r="BC67" s="38" t="e">
        <f t="shared" si="292"/>
        <v>#DIV/0!</v>
      </c>
      <c r="BD67" s="37">
        <f>County!AF3493</f>
        <v>0</v>
      </c>
      <c r="BE67" s="38" t="e">
        <f t="shared" si="293"/>
        <v>#DIV/0!</v>
      </c>
      <c r="BF67" s="37">
        <f>County!AG3493</f>
        <v>0</v>
      </c>
      <c r="BG67" s="38" t="e">
        <f t="shared" si="294"/>
        <v>#DIV/0!</v>
      </c>
      <c r="BH67" s="37">
        <f>County!AH3493</f>
        <v>0</v>
      </c>
      <c r="BI67" s="38" t="e">
        <f t="shared" si="295"/>
        <v>#DIV/0!</v>
      </c>
      <c r="BK67" s="34" t="str">
        <f t="shared" si="296"/>
        <v>Colorado</v>
      </c>
      <c r="BL67" s="34" t="s">
        <v>637</v>
      </c>
      <c r="BM67" s="34"/>
      <c r="BN67" s="35" t="e">
        <f>RANK(AD67,(X67:AC67,AD67:AK67,AN67:BI67))</f>
        <v>#DIV/0!</v>
      </c>
      <c r="BO67" s="35" t="e">
        <f>RANK(AF67,(X67:AC67,AD67:AK67,AN67:BI67))</f>
        <v>#DIV/0!</v>
      </c>
      <c r="BP67" s="35" t="e">
        <f>RANK(AJ67,(X67:AC67,AD67:AK67,AN67:BI67))</f>
        <v>#DIV/0!</v>
      </c>
      <c r="BQ67" s="35" t="e">
        <f>RANK(AH67,(X67:AC67,AD67:AK67,AN67:BI67))</f>
        <v>#DIV/0!</v>
      </c>
      <c r="BR67" s="34"/>
      <c r="BS67" s="34">
        <v>8</v>
      </c>
      <c r="BT67" s="34" t="s">
        <v>2362</v>
      </c>
      <c r="BU67" s="122">
        <v>41014</v>
      </c>
      <c r="BV67" s="171">
        <v>1</v>
      </c>
      <c r="BW67" s="34">
        <v>0</v>
      </c>
      <c r="BX67" s="34">
        <v>79</v>
      </c>
      <c r="BY67" s="34">
        <v>23</v>
      </c>
      <c r="BZ67" s="34">
        <v>10</v>
      </c>
      <c r="CA67" s="34">
        <v>15</v>
      </c>
    </row>
    <row r="68" spans="1:83" s="182" customFormat="1">
      <c r="A68" s="182" t="s">
        <v>1288</v>
      </c>
      <c r="B68" s="112">
        <f t="shared" ref="B68:B72" si="297">BX68</f>
        <v>27</v>
      </c>
      <c r="C68" s="37">
        <f t="shared" ref="C68:C72" si="298">X68+Z68+AB68+AD68+AF68+AJ68+AH68+AN68+AT68+AX68+AP68+AL68+AR68+BD68+BF68+AV68+BB68+AZ68+BH68</f>
        <v>0</v>
      </c>
      <c r="M68" s="66" t="str">
        <f t="shared" ref="M68:M72" si="299">IF(X68&gt;0,RANK(X68,X68:BJ68),"-")</f>
        <v>-</v>
      </c>
      <c r="N68" s="66" t="str">
        <f t="shared" ref="N68:N72" si="300">IF(Z68&gt;0,RANK(Z68,X68:BJ68),"-")</f>
        <v>-</v>
      </c>
      <c r="O68" s="66" t="str">
        <f t="shared" ref="O68:O72" si="301">IF(AB68&gt;0,RANK(AB68,X68:BJ68),"-")</f>
        <v>-</v>
      </c>
      <c r="P68" s="66" t="str">
        <f t="shared" ref="P68:P72" si="302">IF(AD68&gt;0,RANK(AD68,X68:BJ68),"-")</f>
        <v>-</v>
      </c>
      <c r="Q68" s="66" t="str">
        <f t="shared" ref="Q68:Q72" si="303">IF(AF68&gt;0,RANK(AF68,X68:BJ68),"-")</f>
        <v>-</v>
      </c>
      <c r="R68" s="66" t="str">
        <f t="shared" ref="R68:R72" si="304">IF(AH68&gt;0,RANK(AH68,X68:BJ68),"-")</f>
        <v>-</v>
      </c>
      <c r="S68" s="66" t="str">
        <f t="shared" ref="S68:S72" si="305">IF(AJ68&gt;0,RANK(AJ68,X68:BJ68),"-")</f>
        <v>-</v>
      </c>
      <c r="T68" s="66" t="str">
        <f t="shared" ref="T68:T72" si="306">IF(AL68&gt;0,RANK(AL68,X68:BJ68),"-")</f>
        <v>-</v>
      </c>
      <c r="U68" s="66" t="str">
        <f t="shared" ref="U68:U72" si="307">IF(AX68&gt;0,RANK(AX68,X68:BJ68),"-")</f>
        <v>-</v>
      </c>
      <c r="V68" s="88" t="e">
        <f t="shared" ref="V68:V72" si="308">MAX(X68:AP68)-LARGE(X68:AP68,2)</f>
        <v>#DIV/0!</v>
      </c>
      <c r="W68" s="38" t="e">
        <f t="shared" ref="W68:W72" si="309">V68/C68</f>
        <v>#DIV/0!</v>
      </c>
      <c r="X68" s="37">
        <f>County!P3495</f>
        <v>0</v>
      </c>
      <c r="Y68" s="38" t="e">
        <f t="shared" ref="Y68:Y72" si="310">X68/$C68</f>
        <v>#DIV/0!</v>
      </c>
      <c r="Z68" s="37">
        <f>County!Q3495</f>
        <v>0</v>
      </c>
      <c r="AA68" s="38" t="e">
        <f t="shared" ref="AA68:AA72" si="311">Z68/$C68</f>
        <v>#DIV/0!</v>
      </c>
      <c r="AB68" s="37">
        <f>County!R3495</f>
        <v>0</v>
      </c>
      <c r="AC68" s="38" t="e">
        <f t="shared" ref="AC68:AC72" si="312">AB68/$C68</f>
        <v>#DIV/0!</v>
      </c>
      <c r="AD68" s="37">
        <f>County!S3495</f>
        <v>0</v>
      </c>
      <c r="AE68" s="38" t="e">
        <f t="shared" ref="AE68:AE72" si="313">AD68/$C68</f>
        <v>#DIV/0!</v>
      </c>
      <c r="AF68" s="37">
        <f>County!T3495</f>
        <v>0</v>
      </c>
      <c r="AG68" s="38" t="e">
        <f t="shared" ref="AG68:AG72" si="314">AF68/$C68</f>
        <v>#DIV/0!</v>
      </c>
      <c r="AH68" s="37">
        <f>County!U3495</f>
        <v>0</v>
      </c>
      <c r="AI68" s="38" t="e">
        <f t="shared" ref="AI68:AI72" si="315">AH68/$C68</f>
        <v>#DIV/0!</v>
      </c>
      <c r="AJ68" s="37">
        <f>County!V3495</f>
        <v>0</v>
      </c>
      <c r="AK68" s="38" t="e">
        <f t="shared" ref="AK68:AK72" si="316">AJ68/$C68</f>
        <v>#DIV/0!</v>
      </c>
      <c r="AL68" s="61">
        <f>County!W3495</f>
        <v>0</v>
      </c>
      <c r="AM68" s="38" t="e">
        <f t="shared" ref="AM68:AM72" si="317">AL68/$C68</f>
        <v>#DIV/0!</v>
      </c>
      <c r="AN68" s="37">
        <f>County!X3495</f>
        <v>0</v>
      </c>
      <c r="AO68" s="38" t="e">
        <f t="shared" ref="AO68:AO72" si="318">AN68/$C68</f>
        <v>#DIV/0!</v>
      </c>
      <c r="AP68" s="37">
        <f>County!Y3495</f>
        <v>0</v>
      </c>
      <c r="AQ68" s="38" t="e">
        <f t="shared" ref="AQ68:AQ72" si="319">AP68/$C68</f>
        <v>#DIV/0!</v>
      </c>
      <c r="AR68" s="37">
        <f>County!Z3495</f>
        <v>0</v>
      </c>
      <c r="AS68" s="38" t="e">
        <f t="shared" ref="AS68:AS72" si="320">AR68/$C68</f>
        <v>#DIV/0!</v>
      </c>
      <c r="AT68" s="37">
        <f>County!AA3495</f>
        <v>0</v>
      </c>
      <c r="AU68" s="38" t="e">
        <f t="shared" ref="AU68:AU72" si="321">AT68/$C68</f>
        <v>#DIV/0!</v>
      </c>
      <c r="AV68" s="37">
        <f>County!AB3495</f>
        <v>0</v>
      </c>
      <c r="AW68" s="38" t="e">
        <f t="shared" ref="AW68:AW72" si="322">AV68/$C68</f>
        <v>#DIV/0!</v>
      </c>
      <c r="AX68" s="37">
        <f>County!AC3495</f>
        <v>0</v>
      </c>
      <c r="AY68" s="38" t="e">
        <f t="shared" ref="AY68:AY72" si="323">AX68/$C68</f>
        <v>#DIV/0!</v>
      </c>
      <c r="AZ68" s="37">
        <f>County!AD3495</f>
        <v>0</v>
      </c>
      <c r="BA68" s="38" t="e">
        <f t="shared" ref="BA68:BA72" si="324">AZ68/$C68</f>
        <v>#DIV/0!</v>
      </c>
      <c r="BB68" s="37">
        <f>County!AE3495</f>
        <v>0</v>
      </c>
      <c r="BC68" s="38" t="e">
        <f t="shared" ref="BC68:BC72" si="325">BB68/$C68</f>
        <v>#DIV/0!</v>
      </c>
      <c r="BD68" s="37">
        <f>County!AF3495</f>
        <v>0</v>
      </c>
      <c r="BE68" s="38" t="e">
        <f t="shared" ref="BE68:BE72" si="326">BD68/$C68</f>
        <v>#DIV/0!</v>
      </c>
      <c r="BF68" s="37">
        <f>County!AG3495</f>
        <v>0</v>
      </c>
      <c r="BG68" s="38" t="e">
        <f t="shared" ref="BG68:BG72" si="327">BF68/$C68</f>
        <v>#DIV/0!</v>
      </c>
      <c r="BH68" s="37">
        <f>County!AH3495</f>
        <v>0</v>
      </c>
      <c r="BI68" s="38" t="e">
        <f t="shared" ref="BI68:BI72" si="328">BH68/$C68</f>
        <v>#DIV/0!</v>
      </c>
      <c r="BK68" s="34" t="str">
        <f t="shared" ref="BK68:BK72" si="329">A68</f>
        <v>Idaho</v>
      </c>
      <c r="BL68" s="34" t="s">
        <v>637</v>
      </c>
      <c r="BM68" s="34"/>
      <c r="BN68" s="35" t="e">
        <f>RANK(AD68,(X68:AC68,AD68:AK68,AN68:BI68))</f>
        <v>#DIV/0!</v>
      </c>
      <c r="BO68" s="35" t="e">
        <f>RANK(AF68,(X68:AC68,AD68:AK68,AN68:BI68))</f>
        <v>#DIV/0!</v>
      </c>
      <c r="BP68" s="35" t="e">
        <f>RANK(AJ68,(X68:AC68,AD68:AK68,AN68:BI68))</f>
        <v>#DIV/0!</v>
      </c>
      <c r="BQ68" s="35" t="e">
        <f>RANK(AH68,(X68:AC68,AD68:AK68,AN68:BI68))</f>
        <v>#DIV/0!</v>
      </c>
      <c r="BR68" s="34"/>
      <c r="BS68" s="34">
        <v>16</v>
      </c>
      <c r="BT68" s="34" t="s">
        <v>2362</v>
      </c>
      <c r="BU68" s="122">
        <v>41077</v>
      </c>
      <c r="BV68" s="182">
        <v>1</v>
      </c>
      <c r="BW68" s="34">
        <v>0</v>
      </c>
      <c r="BX68" s="34">
        <v>27</v>
      </c>
      <c r="BY68" s="34">
        <v>8</v>
      </c>
      <c r="BZ68" s="34">
        <v>10</v>
      </c>
      <c r="CA68" s="34">
        <v>15</v>
      </c>
    </row>
    <row r="69" spans="1:83" s="182" customFormat="1">
      <c r="A69" s="34" t="s">
        <v>550</v>
      </c>
      <c r="B69" s="112">
        <f t="shared" si="297"/>
        <v>27</v>
      </c>
      <c r="C69" s="37">
        <f t="shared" si="298"/>
        <v>0</v>
      </c>
      <c r="D69" s="36"/>
      <c r="E69" s="36"/>
      <c r="F69" s="36"/>
      <c r="G69" s="36"/>
      <c r="H69" s="36"/>
      <c r="I69" s="36"/>
      <c r="J69" s="36"/>
      <c r="K69" s="36"/>
      <c r="L69" s="36"/>
      <c r="M69" s="66" t="str">
        <f t="shared" si="299"/>
        <v>-</v>
      </c>
      <c r="N69" s="66" t="str">
        <f t="shared" si="300"/>
        <v>-</v>
      </c>
      <c r="O69" s="66" t="str">
        <f t="shared" si="301"/>
        <v>-</v>
      </c>
      <c r="P69" s="66" t="str">
        <f t="shared" si="302"/>
        <v>-</v>
      </c>
      <c r="Q69" s="66" t="str">
        <f t="shared" si="303"/>
        <v>-</v>
      </c>
      <c r="R69" s="66" t="str">
        <f t="shared" si="304"/>
        <v>-</v>
      </c>
      <c r="S69" s="66" t="str">
        <f t="shared" si="305"/>
        <v>-</v>
      </c>
      <c r="T69" s="66" t="str">
        <f t="shared" si="306"/>
        <v>-</v>
      </c>
      <c r="U69" s="66" t="str">
        <f t="shared" si="307"/>
        <v>-</v>
      </c>
      <c r="V69" s="37" t="e">
        <f t="shared" si="308"/>
        <v>#DIV/0!</v>
      </c>
      <c r="W69" s="38" t="e">
        <f t="shared" si="309"/>
        <v>#DIV/0!</v>
      </c>
      <c r="X69" s="37">
        <f>County!P3497</f>
        <v>0</v>
      </c>
      <c r="Y69" s="38" t="e">
        <f t="shared" si="310"/>
        <v>#DIV/0!</v>
      </c>
      <c r="Z69" s="37">
        <f>County!Q3497</f>
        <v>0</v>
      </c>
      <c r="AA69" s="38" t="e">
        <f t="shared" si="311"/>
        <v>#DIV/0!</v>
      </c>
      <c r="AB69" s="37">
        <f>County!R3497</f>
        <v>0</v>
      </c>
      <c r="AC69" s="38" t="e">
        <f t="shared" si="312"/>
        <v>#DIV/0!</v>
      </c>
      <c r="AD69" s="37">
        <f>County!S3497</f>
        <v>0</v>
      </c>
      <c r="AE69" s="38" t="e">
        <f t="shared" si="313"/>
        <v>#DIV/0!</v>
      </c>
      <c r="AF69" s="37">
        <f>County!T3497</f>
        <v>0</v>
      </c>
      <c r="AG69" s="38" t="e">
        <f t="shared" si="314"/>
        <v>#DIV/0!</v>
      </c>
      <c r="AH69" s="61">
        <f>County!U3497</f>
        <v>0</v>
      </c>
      <c r="AI69" s="62" t="e">
        <f t="shared" si="315"/>
        <v>#DIV/0!</v>
      </c>
      <c r="AJ69" s="61">
        <f>County!V3497</f>
        <v>0</v>
      </c>
      <c r="AK69" s="62" t="e">
        <f t="shared" si="316"/>
        <v>#DIV/0!</v>
      </c>
      <c r="AL69" s="61">
        <f>County!W3497</f>
        <v>0</v>
      </c>
      <c r="AM69" s="38" t="e">
        <f t="shared" si="317"/>
        <v>#DIV/0!</v>
      </c>
      <c r="AN69" s="37">
        <f>County!X3497</f>
        <v>0</v>
      </c>
      <c r="AO69" s="38" t="e">
        <f t="shared" si="318"/>
        <v>#DIV/0!</v>
      </c>
      <c r="AP69" s="37">
        <f>County!Y3497</f>
        <v>0</v>
      </c>
      <c r="AQ69" s="38" t="e">
        <f t="shared" si="319"/>
        <v>#DIV/0!</v>
      </c>
      <c r="AR69" s="37">
        <f>County!Z3497</f>
        <v>0</v>
      </c>
      <c r="AS69" s="38" t="e">
        <f t="shared" si="320"/>
        <v>#DIV/0!</v>
      </c>
      <c r="AT69" s="37">
        <f>County!AA3497</f>
        <v>0</v>
      </c>
      <c r="AU69" s="38" t="e">
        <f t="shared" si="321"/>
        <v>#DIV/0!</v>
      </c>
      <c r="AV69" s="37">
        <f>County!AB3497</f>
        <v>0</v>
      </c>
      <c r="AW69" s="38" t="e">
        <f t="shared" si="322"/>
        <v>#DIV/0!</v>
      </c>
      <c r="AX69" s="37">
        <f>County!AC3497</f>
        <v>0</v>
      </c>
      <c r="AY69" s="38" t="e">
        <f t="shared" si="323"/>
        <v>#DIV/0!</v>
      </c>
      <c r="AZ69" s="37">
        <f>County!AD3497</f>
        <v>0</v>
      </c>
      <c r="BA69" s="38" t="e">
        <f t="shared" si="324"/>
        <v>#DIV/0!</v>
      </c>
      <c r="BB69" s="37">
        <f>County!AE3497</f>
        <v>0</v>
      </c>
      <c r="BC69" s="38" t="e">
        <f t="shared" si="325"/>
        <v>#DIV/0!</v>
      </c>
      <c r="BD69" s="37">
        <f>County!AF3497</f>
        <v>0</v>
      </c>
      <c r="BE69" s="38" t="e">
        <f t="shared" si="326"/>
        <v>#DIV/0!</v>
      </c>
      <c r="BF69" s="37">
        <f>County!AG3497</f>
        <v>0</v>
      </c>
      <c r="BG69" s="38" t="e">
        <f t="shared" si="327"/>
        <v>#DIV/0!</v>
      </c>
      <c r="BH69" s="37">
        <f>County!AH3497</f>
        <v>0</v>
      </c>
      <c r="BI69" s="38" t="e">
        <f t="shared" si="328"/>
        <v>#DIV/0!</v>
      </c>
      <c r="BJ69" s="46"/>
      <c r="BK69" s="34" t="str">
        <f t="shared" si="329"/>
        <v>Iowa</v>
      </c>
      <c r="BL69" s="34" t="s">
        <v>518</v>
      </c>
      <c r="BM69" s="34"/>
      <c r="BN69" s="35" t="e">
        <f>RANK(AD69,(X69:AC69,AD69:AK69,AN69:BI69))</f>
        <v>#DIV/0!</v>
      </c>
      <c r="BO69" s="35" t="e">
        <f>RANK(AF69,(X69:AC69,AD69:AK69,AN69:BI69))</f>
        <v>#DIV/0!</v>
      </c>
      <c r="BP69" s="35" t="e">
        <f>RANK(AJ69,(X69:AC69,AD69:AK69,AN69:BI69))</f>
        <v>#DIV/0!</v>
      </c>
      <c r="BQ69" s="35" t="e">
        <f>RANK(AH69,(X69:AC69,AD69:AK69,AN69:BI69))</f>
        <v>#DIV/0!</v>
      </c>
      <c r="BR69" s="34"/>
      <c r="BS69" s="34">
        <v>19</v>
      </c>
      <c r="BT69" s="34" t="s">
        <v>1898</v>
      </c>
      <c r="BU69" s="122">
        <v>40979</v>
      </c>
      <c r="BV69" s="182">
        <v>1</v>
      </c>
      <c r="BW69" s="34">
        <v>0</v>
      </c>
      <c r="BX69" s="34">
        <v>27</v>
      </c>
      <c r="BY69" s="34">
        <v>0</v>
      </c>
      <c r="BZ69" s="34">
        <v>2</v>
      </c>
      <c r="CA69" s="34">
        <v>0</v>
      </c>
    </row>
    <row r="70" spans="1:83" s="182" customFormat="1">
      <c r="A70" s="34" t="s">
        <v>550</v>
      </c>
      <c r="B70" s="112">
        <f t="shared" si="297"/>
        <v>27</v>
      </c>
      <c r="C70" s="37">
        <f t="shared" si="298"/>
        <v>0</v>
      </c>
      <c r="D70" s="36"/>
      <c r="E70" s="36"/>
      <c r="F70" s="36"/>
      <c r="G70" s="36"/>
      <c r="H70" s="36"/>
      <c r="I70" s="36"/>
      <c r="J70" s="36"/>
      <c r="K70" s="36"/>
      <c r="L70" s="36"/>
      <c r="M70" s="66" t="str">
        <f t="shared" si="299"/>
        <v>-</v>
      </c>
      <c r="N70" s="66" t="str">
        <f t="shared" si="300"/>
        <v>-</v>
      </c>
      <c r="O70" s="66" t="str">
        <f t="shared" si="301"/>
        <v>-</v>
      </c>
      <c r="P70" s="66" t="str">
        <f t="shared" si="302"/>
        <v>-</v>
      </c>
      <c r="Q70" s="66" t="str">
        <f t="shared" si="303"/>
        <v>-</v>
      </c>
      <c r="R70" s="66" t="str">
        <f t="shared" si="304"/>
        <v>-</v>
      </c>
      <c r="S70" s="66" t="str">
        <f t="shared" si="305"/>
        <v>-</v>
      </c>
      <c r="T70" s="66" t="str">
        <f t="shared" si="306"/>
        <v>-</v>
      </c>
      <c r="U70" s="66" t="str">
        <f t="shared" si="307"/>
        <v>-</v>
      </c>
      <c r="V70" s="37" t="e">
        <f t="shared" si="308"/>
        <v>#DIV/0!</v>
      </c>
      <c r="W70" s="38" t="e">
        <f t="shared" si="309"/>
        <v>#DIV/0!</v>
      </c>
      <c r="X70" s="37">
        <f>County!P3499</f>
        <v>0</v>
      </c>
      <c r="Y70" s="38" t="e">
        <f t="shared" si="310"/>
        <v>#DIV/0!</v>
      </c>
      <c r="Z70" s="37">
        <f>County!Q3499</f>
        <v>0</v>
      </c>
      <c r="AA70" s="38" t="e">
        <f t="shared" si="311"/>
        <v>#DIV/0!</v>
      </c>
      <c r="AB70" s="37">
        <f>County!R3499</f>
        <v>0</v>
      </c>
      <c r="AC70" s="38" t="e">
        <f t="shared" si="312"/>
        <v>#DIV/0!</v>
      </c>
      <c r="AD70" s="37">
        <f>County!S3499</f>
        <v>0</v>
      </c>
      <c r="AE70" s="38" t="e">
        <f t="shared" si="313"/>
        <v>#DIV/0!</v>
      </c>
      <c r="AF70" s="37">
        <f>County!T3499</f>
        <v>0</v>
      </c>
      <c r="AG70" s="38" t="e">
        <f t="shared" si="314"/>
        <v>#DIV/0!</v>
      </c>
      <c r="AH70" s="61">
        <f>County!U3499</f>
        <v>0</v>
      </c>
      <c r="AI70" s="62" t="e">
        <f t="shared" si="315"/>
        <v>#DIV/0!</v>
      </c>
      <c r="AJ70" s="61">
        <f>County!V3499</f>
        <v>0</v>
      </c>
      <c r="AK70" s="62" t="e">
        <f t="shared" si="316"/>
        <v>#DIV/0!</v>
      </c>
      <c r="AL70" s="61">
        <f>County!W3499</f>
        <v>0</v>
      </c>
      <c r="AM70" s="38" t="e">
        <f t="shared" si="317"/>
        <v>#DIV/0!</v>
      </c>
      <c r="AN70" s="37">
        <f>County!X3499</f>
        <v>0</v>
      </c>
      <c r="AO70" s="38" t="e">
        <f t="shared" si="318"/>
        <v>#DIV/0!</v>
      </c>
      <c r="AP70" s="37">
        <f>County!Y3499</f>
        <v>0</v>
      </c>
      <c r="AQ70" s="38" t="e">
        <f t="shared" si="319"/>
        <v>#DIV/0!</v>
      </c>
      <c r="AR70" s="37">
        <f>County!Z3499</f>
        <v>0</v>
      </c>
      <c r="AS70" s="38" t="e">
        <f t="shared" si="320"/>
        <v>#DIV/0!</v>
      </c>
      <c r="AT70" s="37">
        <f>County!AA3499</f>
        <v>0</v>
      </c>
      <c r="AU70" s="38" t="e">
        <f t="shared" si="321"/>
        <v>#DIV/0!</v>
      </c>
      <c r="AV70" s="37">
        <f>County!AB3499</f>
        <v>0</v>
      </c>
      <c r="AW70" s="38" t="e">
        <f t="shared" si="322"/>
        <v>#DIV/0!</v>
      </c>
      <c r="AX70" s="37">
        <f>County!AC3499</f>
        <v>0</v>
      </c>
      <c r="AY70" s="38" t="e">
        <f t="shared" si="323"/>
        <v>#DIV/0!</v>
      </c>
      <c r="AZ70" s="37">
        <f>County!AD3499</f>
        <v>0</v>
      </c>
      <c r="BA70" s="38" t="e">
        <f t="shared" si="324"/>
        <v>#DIV/0!</v>
      </c>
      <c r="BB70" s="37">
        <f>County!AE3499</f>
        <v>0</v>
      </c>
      <c r="BC70" s="38" t="e">
        <f t="shared" si="325"/>
        <v>#DIV/0!</v>
      </c>
      <c r="BD70" s="37">
        <f>County!AF3499</f>
        <v>0</v>
      </c>
      <c r="BE70" s="38" t="e">
        <f t="shared" si="326"/>
        <v>#DIV/0!</v>
      </c>
      <c r="BF70" s="37">
        <f>County!AG3499</f>
        <v>0</v>
      </c>
      <c r="BG70" s="38" t="e">
        <f t="shared" si="327"/>
        <v>#DIV/0!</v>
      </c>
      <c r="BH70" s="37">
        <f>County!AH3499</f>
        <v>0</v>
      </c>
      <c r="BI70" s="38" t="e">
        <f t="shared" si="328"/>
        <v>#DIV/0!</v>
      </c>
      <c r="BJ70" s="46"/>
      <c r="BK70" s="34" t="str">
        <f t="shared" si="329"/>
        <v>Iowa</v>
      </c>
      <c r="BL70" s="34" t="s">
        <v>518</v>
      </c>
      <c r="BM70" s="34"/>
      <c r="BN70" s="35" t="e">
        <f>RANK(AD70,(X70:AC70,AD70:AK70,AN70:BI70))</f>
        <v>#DIV/0!</v>
      </c>
      <c r="BO70" s="35" t="e">
        <f>RANK(AF70,(X70:AC70,AD70:AK70,AN70:BI70))</f>
        <v>#DIV/0!</v>
      </c>
      <c r="BP70" s="35" t="e">
        <f>RANK(AJ70,(X70:AC70,AD70:AK70,AN70:BI70))</f>
        <v>#DIV/0!</v>
      </c>
      <c r="BQ70" s="35" t="e">
        <f>RANK(AH70,(X70:AC70,AD70:AK70,AN70:BI70))</f>
        <v>#DIV/0!</v>
      </c>
      <c r="BR70" s="34"/>
      <c r="BS70" s="34">
        <v>19</v>
      </c>
      <c r="BT70" s="34" t="s">
        <v>2362</v>
      </c>
      <c r="BU70" s="122">
        <v>41077</v>
      </c>
      <c r="BV70" s="182">
        <v>1</v>
      </c>
      <c r="BW70" s="34">
        <v>0</v>
      </c>
      <c r="BX70" s="34">
        <v>27</v>
      </c>
      <c r="BY70" s="34">
        <v>15</v>
      </c>
      <c r="BZ70" s="34">
        <v>2</v>
      </c>
      <c r="CA70" s="34">
        <v>0</v>
      </c>
      <c r="CB70" s="182" t="s">
        <v>3414</v>
      </c>
      <c r="CC70" s="119">
        <v>41028</v>
      </c>
      <c r="CD70" s="182" t="s">
        <v>3415</v>
      </c>
    </row>
    <row r="71" spans="1:83" s="34" customFormat="1">
      <c r="A71" s="34" t="s">
        <v>2082</v>
      </c>
      <c r="B71" s="112">
        <f t="shared" si="297"/>
        <v>30</v>
      </c>
      <c r="C71" s="37">
        <f t="shared" si="298"/>
        <v>0</v>
      </c>
      <c r="D71" s="36"/>
      <c r="E71" s="36"/>
      <c r="F71" s="36"/>
      <c r="G71" s="36"/>
      <c r="H71" s="36"/>
      <c r="I71" s="36"/>
      <c r="J71" s="36"/>
      <c r="K71" s="36"/>
      <c r="L71" s="36"/>
      <c r="M71" s="66" t="str">
        <f t="shared" si="299"/>
        <v>-</v>
      </c>
      <c r="N71" s="66" t="str">
        <f t="shared" si="300"/>
        <v>-</v>
      </c>
      <c r="O71" s="66" t="str">
        <f t="shared" si="301"/>
        <v>-</v>
      </c>
      <c r="P71" s="66" t="str">
        <f t="shared" si="302"/>
        <v>-</v>
      </c>
      <c r="Q71" s="66" t="str">
        <f t="shared" si="303"/>
        <v>-</v>
      </c>
      <c r="R71" s="66" t="str">
        <f t="shared" si="304"/>
        <v>-</v>
      </c>
      <c r="S71" s="66" t="str">
        <f t="shared" si="305"/>
        <v>-</v>
      </c>
      <c r="T71" s="66" t="str">
        <f t="shared" si="306"/>
        <v>-</v>
      </c>
      <c r="U71" s="66" t="str">
        <f t="shared" si="307"/>
        <v>-</v>
      </c>
      <c r="V71" s="37" t="e">
        <f t="shared" si="308"/>
        <v>#DIV/0!</v>
      </c>
      <c r="W71" s="38" t="e">
        <f t="shared" si="309"/>
        <v>#DIV/0!</v>
      </c>
      <c r="X71" s="37">
        <f>County!P3501</f>
        <v>0</v>
      </c>
      <c r="Y71" s="38" t="e">
        <f t="shared" si="310"/>
        <v>#DIV/0!</v>
      </c>
      <c r="Z71" s="37">
        <f>County!Q3501</f>
        <v>0</v>
      </c>
      <c r="AA71" s="38" t="e">
        <f t="shared" si="311"/>
        <v>#DIV/0!</v>
      </c>
      <c r="AB71" s="37">
        <f>County!R3501</f>
        <v>0</v>
      </c>
      <c r="AC71" s="38" t="e">
        <f t="shared" si="312"/>
        <v>#DIV/0!</v>
      </c>
      <c r="AD71" s="37">
        <f>County!S3501</f>
        <v>0</v>
      </c>
      <c r="AE71" s="38" t="e">
        <f t="shared" si="313"/>
        <v>#DIV/0!</v>
      </c>
      <c r="AF71" s="37">
        <f>County!T3501</f>
        <v>0</v>
      </c>
      <c r="AG71" s="38" t="e">
        <f t="shared" si="314"/>
        <v>#DIV/0!</v>
      </c>
      <c r="AH71" s="37">
        <f>County!U3501</f>
        <v>0</v>
      </c>
      <c r="AI71" s="38" t="e">
        <f t="shared" si="315"/>
        <v>#DIV/0!</v>
      </c>
      <c r="AJ71" s="37">
        <f>County!V3501</f>
        <v>0</v>
      </c>
      <c r="AK71" s="38" t="e">
        <f t="shared" si="316"/>
        <v>#DIV/0!</v>
      </c>
      <c r="AL71" s="61">
        <f>County!W3501</f>
        <v>0</v>
      </c>
      <c r="AM71" s="38" t="e">
        <f t="shared" si="317"/>
        <v>#DIV/0!</v>
      </c>
      <c r="AN71" s="37">
        <f>County!X3501</f>
        <v>0</v>
      </c>
      <c r="AO71" s="38" t="e">
        <f t="shared" si="318"/>
        <v>#DIV/0!</v>
      </c>
      <c r="AP71" s="37">
        <f>County!Y3501</f>
        <v>0</v>
      </c>
      <c r="AQ71" s="38" t="e">
        <f t="shared" si="319"/>
        <v>#DIV/0!</v>
      </c>
      <c r="AR71" s="37">
        <f>County!Z3501</f>
        <v>0</v>
      </c>
      <c r="AS71" s="38" t="e">
        <f t="shared" si="320"/>
        <v>#DIV/0!</v>
      </c>
      <c r="AT71" s="37">
        <f>County!AA3501</f>
        <v>0</v>
      </c>
      <c r="AU71" s="38" t="e">
        <f t="shared" si="321"/>
        <v>#DIV/0!</v>
      </c>
      <c r="AV71" s="37">
        <f>County!AB3501</f>
        <v>0</v>
      </c>
      <c r="AW71" s="38" t="e">
        <f t="shared" si="322"/>
        <v>#DIV/0!</v>
      </c>
      <c r="AX71" s="37">
        <f>County!AC3501</f>
        <v>0</v>
      </c>
      <c r="AY71" s="38" t="e">
        <f t="shared" si="323"/>
        <v>#DIV/0!</v>
      </c>
      <c r="AZ71" s="37">
        <f>County!AD3501</f>
        <v>0</v>
      </c>
      <c r="BA71" s="38" t="e">
        <f t="shared" si="324"/>
        <v>#DIV/0!</v>
      </c>
      <c r="BB71" s="37">
        <f>County!AE3501</f>
        <v>0</v>
      </c>
      <c r="BC71" s="38" t="e">
        <f t="shared" si="325"/>
        <v>#DIV/0!</v>
      </c>
      <c r="BD71" s="37">
        <f>County!AF3501</f>
        <v>0</v>
      </c>
      <c r="BE71" s="38" t="e">
        <f t="shared" si="326"/>
        <v>#DIV/0!</v>
      </c>
      <c r="BF71" s="37">
        <f>County!AG3501</f>
        <v>0</v>
      </c>
      <c r="BG71" s="38" t="e">
        <f t="shared" si="327"/>
        <v>#DIV/0!</v>
      </c>
      <c r="BH71" s="37">
        <f>County!AH3501</f>
        <v>0</v>
      </c>
      <c r="BI71" s="38" t="e">
        <f t="shared" si="328"/>
        <v>#DIV/0!</v>
      </c>
      <c r="BJ71" s="46"/>
      <c r="BK71" s="34" t="str">
        <f t="shared" si="329"/>
        <v>Maine</v>
      </c>
      <c r="BL71" s="34" t="s">
        <v>968</v>
      </c>
      <c r="BN71" s="35" t="e">
        <f>RANK(AD71,(X71:AC71,AD71:AK71,AN71:BI71))</f>
        <v>#DIV/0!</v>
      </c>
      <c r="BO71" s="35" t="e">
        <f>RANK(AF71,(X71:AC71,AD71:AK71,AN71:BI71))</f>
        <v>#DIV/0!</v>
      </c>
      <c r="BP71" s="35" t="e">
        <f>RANK(AJ71,(X71:AC71,AD71:AK71,AN71:BI71))</f>
        <v>#DIV/0!</v>
      </c>
      <c r="BQ71" s="35" t="e">
        <f>RANK(AH71,(X71:AC71,AD71:AK71,AN71:BI71))</f>
        <v>#DIV/0!</v>
      </c>
      <c r="BS71" s="34">
        <v>23</v>
      </c>
      <c r="BT71" s="34" t="s">
        <v>2362</v>
      </c>
      <c r="BU71" s="122">
        <v>41035</v>
      </c>
      <c r="BV71" s="34">
        <v>1</v>
      </c>
      <c r="BW71" s="34">
        <v>0</v>
      </c>
      <c r="BX71" s="34">
        <v>30</v>
      </c>
      <c r="BY71" s="34">
        <v>25</v>
      </c>
      <c r="BZ71" s="34">
        <v>11</v>
      </c>
      <c r="CA71" s="34">
        <v>15</v>
      </c>
      <c r="CC71" s="182"/>
    </row>
    <row r="72" spans="1:83" s="34" customFormat="1">
      <c r="A72" s="34" t="s">
        <v>341</v>
      </c>
      <c r="B72" s="112">
        <f t="shared" si="297"/>
        <v>30</v>
      </c>
      <c r="C72" s="37">
        <f t="shared" si="298"/>
        <v>0</v>
      </c>
      <c r="D72" s="36"/>
      <c r="E72" s="36"/>
      <c r="F72" s="36"/>
      <c r="G72" s="36"/>
      <c r="H72" s="36"/>
      <c r="I72" s="36"/>
      <c r="J72" s="36"/>
      <c r="K72" s="36"/>
      <c r="L72" s="36"/>
      <c r="M72" s="66" t="str">
        <f t="shared" si="299"/>
        <v>-</v>
      </c>
      <c r="N72" s="66" t="str">
        <f t="shared" si="300"/>
        <v>-</v>
      </c>
      <c r="O72" s="66" t="str">
        <f t="shared" si="301"/>
        <v>-</v>
      </c>
      <c r="P72" s="66" t="str">
        <f t="shared" si="302"/>
        <v>-</v>
      </c>
      <c r="Q72" s="66" t="str">
        <f t="shared" si="303"/>
        <v>-</v>
      </c>
      <c r="R72" s="66" t="str">
        <f t="shared" si="304"/>
        <v>-</v>
      </c>
      <c r="S72" s="66" t="str">
        <f t="shared" si="305"/>
        <v>-</v>
      </c>
      <c r="T72" s="66" t="str">
        <f t="shared" si="306"/>
        <v>-</v>
      </c>
      <c r="U72" s="66" t="str">
        <f t="shared" si="307"/>
        <v>-</v>
      </c>
      <c r="V72" s="37" t="e">
        <f t="shared" si="308"/>
        <v>#DIV/0!</v>
      </c>
      <c r="W72" s="38" t="e">
        <f t="shared" si="309"/>
        <v>#DIV/0!</v>
      </c>
      <c r="X72" s="37">
        <f>County!P3510</f>
        <v>0</v>
      </c>
      <c r="Y72" s="38" t="e">
        <f t="shared" si="310"/>
        <v>#DIV/0!</v>
      </c>
      <c r="Z72" s="37">
        <f>County!Q3510</f>
        <v>0</v>
      </c>
      <c r="AA72" s="38" t="e">
        <f t="shared" si="311"/>
        <v>#DIV/0!</v>
      </c>
      <c r="AB72" s="37">
        <f>County!R3510</f>
        <v>0</v>
      </c>
      <c r="AC72" s="38" t="e">
        <f t="shared" si="312"/>
        <v>#DIV/0!</v>
      </c>
      <c r="AD72" s="37">
        <f>County!S3510</f>
        <v>0</v>
      </c>
      <c r="AE72" s="38" t="e">
        <f t="shared" si="313"/>
        <v>#DIV/0!</v>
      </c>
      <c r="AF72" s="37">
        <f>County!T3510</f>
        <v>0</v>
      </c>
      <c r="AG72" s="38" t="e">
        <f t="shared" si="314"/>
        <v>#DIV/0!</v>
      </c>
      <c r="AH72" s="37">
        <f>County!U3510</f>
        <v>0</v>
      </c>
      <c r="AI72" s="38" t="e">
        <f t="shared" si="315"/>
        <v>#DIV/0!</v>
      </c>
      <c r="AJ72" s="37">
        <f>County!V3510</f>
        <v>0</v>
      </c>
      <c r="AK72" s="38" t="e">
        <f t="shared" si="316"/>
        <v>#DIV/0!</v>
      </c>
      <c r="AL72" s="61">
        <f>County!W3510</f>
        <v>0</v>
      </c>
      <c r="AM72" s="38" t="e">
        <f t="shared" si="317"/>
        <v>#DIV/0!</v>
      </c>
      <c r="AN72" s="37">
        <f>County!X3510</f>
        <v>0</v>
      </c>
      <c r="AO72" s="38" t="e">
        <f t="shared" si="318"/>
        <v>#DIV/0!</v>
      </c>
      <c r="AP72" s="37">
        <f>County!Y3510</f>
        <v>0</v>
      </c>
      <c r="AQ72" s="38" t="e">
        <f t="shared" si="319"/>
        <v>#DIV/0!</v>
      </c>
      <c r="AR72" s="37">
        <f>County!Z3510</f>
        <v>0</v>
      </c>
      <c r="AS72" s="38" t="e">
        <f t="shared" si="320"/>
        <v>#DIV/0!</v>
      </c>
      <c r="AT72" s="37">
        <f>County!AA3510</f>
        <v>0</v>
      </c>
      <c r="AU72" s="38" t="e">
        <f t="shared" si="321"/>
        <v>#DIV/0!</v>
      </c>
      <c r="AV72" s="37">
        <f>County!AB3510</f>
        <v>0</v>
      </c>
      <c r="AW72" s="38" t="e">
        <f t="shared" si="322"/>
        <v>#DIV/0!</v>
      </c>
      <c r="AX72" s="37">
        <f>County!AC3510</f>
        <v>0</v>
      </c>
      <c r="AY72" s="38" t="e">
        <f t="shared" si="323"/>
        <v>#DIV/0!</v>
      </c>
      <c r="AZ72" s="37">
        <f>County!AD3510</f>
        <v>0</v>
      </c>
      <c r="BA72" s="38" t="e">
        <f t="shared" si="324"/>
        <v>#DIV/0!</v>
      </c>
      <c r="BB72" s="37">
        <f>County!AE3510</f>
        <v>0</v>
      </c>
      <c r="BC72" s="38" t="e">
        <f t="shared" si="325"/>
        <v>#DIV/0!</v>
      </c>
      <c r="BD72" s="37">
        <f>County!AF3510</f>
        <v>0</v>
      </c>
      <c r="BE72" s="38" t="e">
        <f t="shared" si="326"/>
        <v>#DIV/0!</v>
      </c>
      <c r="BF72" s="37">
        <f>County!AG3510</f>
        <v>0</v>
      </c>
      <c r="BG72" s="38" t="e">
        <f t="shared" si="327"/>
        <v>#DIV/0!</v>
      </c>
      <c r="BH72" s="37">
        <f>County!AH3510</f>
        <v>0</v>
      </c>
      <c r="BI72" s="38" t="e">
        <f t="shared" si="328"/>
        <v>#DIV/0!</v>
      </c>
      <c r="BJ72" s="46"/>
      <c r="BK72" s="34" t="str">
        <f t="shared" si="329"/>
        <v>Nebraska</v>
      </c>
      <c r="BL72" s="34" t="s">
        <v>342</v>
      </c>
      <c r="BN72" s="35" t="e">
        <f>RANK(AD72,(X72:AC72,AD72:AK72,AN72:BI72))</f>
        <v>#DIV/0!</v>
      </c>
      <c r="BO72" s="35" t="e">
        <f>RANK(AF72,(X72:AC72,AD72:AK72,AN72:BI72))</f>
        <v>#DIV/0!</v>
      </c>
      <c r="BP72" s="35" t="e">
        <f>RANK(AJ72,(X72:AC72,AD72:AK72,AN72:BI72))</f>
        <v>#DIV/0!</v>
      </c>
      <c r="BQ72" s="35" t="e">
        <f>RANK(AH72,(X72:AC72,AD72:AK72,AN72:BI72))</f>
        <v>#DIV/0!</v>
      </c>
      <c r="BS72" s="34">
        <v>31</v>
      </c>
      <c r="BT72" s="34" t="s">
        <v>1898</v>
      </c>
      <c r="BU72" s="122">
        <v>41057</v>
      </c>
      <c r="BV72" s="34">
        <v>1</v>
      </c>
      <c r="BW72" s="34">
        <v>0</v>
      </c>
      <c r="BX72" s="34">
        <v>30</v>
      </c>
      <c r="BY72" s="34">
        <v>0</v>
      </c>
      <c r="BZ72" s="34">
        <v>2</v>
      </c>
      <c r="CA72" s="34">
        <v>0</v>
      </c>
      <c r="CC72" s="182"/>
      <c r="CD72" s="182"/>
    </row>
    <row r="73" spans="1:83" s="34" customFormat="1">
      <c r="A73" s="34" t="s">
        <v>341</v>
      </c>
      <c r="B73" s="112">
        <f t="shared" si="264"/>
        <v>30</v>
      </c>
      <c r="C73" s="37">
        <f t="shared" si="265"/>
        <v>0</v>
      </c>
      <c r="D73" s="36"/>
      <c r="E73" s="36"/>
      <c r="F73" s="36"/>
      <c r="G73" s="36"/>
      <c r="H73" s="36"/>
      <c r="I73" s="36"/>
      <c r="J73" s="36"/>
      <c r="K73" s="36"/>
      <c r="L73" s="36"/>
      <c r="M73" s="66" t="str">
        <f t="shared" si="266"/>
        <v>-</v>
      </c>
      <c r="N73" s="66" t="str">
        <f t="shared" si="267"/>
        <v>-</v>
      </c>
      <c r="O73" s="66" t="str">
        <f t="shared" si="268"/>
        <v>-</v>
      </c>
      <c r="P73" s="66" t="str">
        <f t="shared" si="269"/>
        <v>-</v>
      </c>
      <c r="Q73" s="66" t="str">
        <f t="shared" si="270"/>
        <v>-</v>
      </c>
      <c r="R73" s="66" t="str">
        <f t="shared" si="271"/>
        <v>-</v>
      </c>
      <c r="S73" s="66" t="str">
        <f t="shared" si="272"/>
        <v>-</v>
      </c>
      <c r="T73" s="66" t="str">
        <f t="shared" si="273"/>
        <v>-</v>
      </c>
      <c r="U73" s="66" t="str">
        <f t="shared" si="274"/>
        <v>-</v>
      </c>
      <c r="V73" s="37" t="e">
        <f t="shared" si="275"/>
        <v>#DIV/0!</v>
      </c>
      <c r="W73" s="38" t="e">
        <f t="shared" si="276"/>
        <v>#DIV/0!</v>
      </c>
      <c r="X73" s="37">
        <f>County!P3511</f>
        <v>0</v>
      </c>
      <c r="Y73" s="38" t="e">
        <f t="shared" si="277"/>
        <v>#DIV/0!</v>
      </c>
      <c r="Z73" s="37">
        <f>County!Q3511</f>
        <v>0</v>
      </c>
      <c r="AA73" s="38" t="e">
        <f t="shared" si="278"/>
        <v>#DIV/0!</v>
      </c>
      <c r="AB73" s="37">
        <f>County!R3511</f>
        <v>0</v>
      </c>
      <c r="AC73" s="38" t="e">
        <f t="shared" si="279"/>
        <v>#DIV/0!</v>
      </c>
      <c r="AD73" s="37">
        <f>County!S3511</f>
        <v>0</v>
      </c>
      <c r="AE73" s="38" t="e">
        <f t="shared" si="280"/>
        <v>#DIV/0!</v>
      </c>
      <c r="AF73" s="37">
        <f>County!T3511</f>
        <v>0</v>
      </c>
      <c r="AG73" s="38" t="e">
        <f t="shared" si="281"/>
        <v>#DIV/0!</v>
      </c>
      <c r="AH73" s="37">
        <f>County!U3511</f>
        <v>0</v>
      </c>
      <c r="AI73" s="38" t="e">
        <f t="shared" si="282"/>
        <v>#DIV/0!</v>
      </c>
      <c r="AJ73" s="37">
        <f>County!V3511</f>
        <v>0</v>
      </c>
      <c r="AK73" s="38" t="e">
        <f t="shared" si="283"/>
        <v>#DIV/0!</v>
      </c>
      <c r="AL73" s="61">
        <f>County!W3511</f>
        <v>0</v>
      </c>
      <c r="AM73" s="38" t="e">
        <f t="shared" si="284"/>
        <v>#DIV/0!</v>
      </c>
      <c r="AN73" s="37">
        <f>County!X3511</f>
        <v>0</v>
      </c>
      <c r="AO73" s="38" t="e">
        <f t="shared" si="285"/>
        <v>#DIV/0!</v>
      </c>
      <c r="AP73" s="37">
        <f>County!Y3511</f>
        <v>0</v>
      </c>
      <c r="AQ73" s="38" t="e">
        <f t="shared" si="286"/>
        <v>#DIV/0!</v>
      </c>
      <c r="AR73" s="37">
        <f>County!Z3511</f>
        <v>0</v>
      </c>
      <c r="AS73" s="38" t="e">
        <f t="shared" si="287"/>
        <v>#DIV/0!</v>
      </c>
      <c r="AT73" s="37">
        <f>County!AA3511</f>
        <v>0</v>
      </c>
      <c r="AU73" s="38" t="e">
        <f t="shared" si="288"/>
        <v>#DIV/0!</v>
      </c>
      <c r="AV73" s="37">
        <f>County!AB3511</f>
        <v>0</v>
      </c>
      <c r="AW73" s="38" t="e">
        <f t="shared" si="289"/>
        <v>#DIV/0!</v>
      </c>
      <c r="AX73" s="37">
        <f>County!AC3511</f>
        <v>0</v>
      </c>
      <c r="AY73" s="38" t="e">
        <f t="shared" si="290"/>
        <v>#DIV/0!</v>
      </c>
      <c r="AZ73" s="37">
        <f>County!AD3511</f>
        <v>0</v>
      </c>
      <c r="BA73" s="38" t="e">
        <f t="shared" si="291"/>
        <v>#DIV/0!</v>
      </c>
      <c r="BB73" s="37">
        <f>County!AE3511</f>
        <v>0</v>
      </c>
      <c r="BC73" s="38" t="e">
        <f t="shared" si="292"/>
        <v>#DIV/0!</v>
      </c>
      <c r="BD73" s="37">
        <f>County!AF3511</f>
        <v>0</v>
      </c>
      <c r="BE73" s="38" t="e">
        <f t="shared" si="293"/>
        <v>#DIV/0!</v>
      </c>
      <c r="BF73" s="37">
        <f>County!AG3511</f>
        <v>0</v>
      </c>
      <c r="BG73" s="38" t="e">
        <f t="shared" si="294"/>
        <v>#DIV/0!</v>
      </c>
      <c r="BH73" s="37">
        <f>County!AH3511</f>
        <v>0</v>
      </c>
      <c r="BI73" s="38" t="e">
        <f t="shared" si="295"/>
        <v>#DIV/0!</v>
      </c>
      <c r="BJ73" s="46"/>
      <c r="BK73" s="34" t="str">
        <f t="shared" si="296"/>
        <v>Nebraska</v>
      </c>
      <c r="BL73" s="34" t="s">
        <v>342</v>
      </c>
      <c r="BN73" s="35" t="e">
        <f>RANK(AD73,(X73:AC73,AD73:AK73,AN73:BI73))</f>
        <v>#DIV/0!</v>
      </c>
      <c r="BO73" s="35" t="e">
        <f>RANK(AF73,(X73:AC73,AD73:AK73,AN73:BI73))</f>
        <v>#DIV/0!</v>
      </c>
      <c r="BP73" s="35" t="e">
        <f>RANK(AJ73,(X73:AC73,AD73:AK73,AN73:BI73))</f>
        <v>#DIV/0!</v>
      </c>
      <c r="BQ73" s="35" t="e">
        <f>RANK(AH73,(X73:AC73,AD73:AK73,AN73:BI73))</f>
        <v>#DIV/0!</v>
      </c>
      <c r="BS73" s="34">
        <v>31</v>
      </c>
      <c r="BT73" s="34" t="s">
        <v>2362</v>
      </c>
      <c r="BU73" s="122">
        <v>41077</v>
      </c>
      <c r="BV73" s="34">
        <v>1</v>
      </c>
      <c r="BW73" s="34">
        <v>0</v>
      </c>
      <c r="BX73" s="34">
        <v>30</v>
      </c>
      <c r="BY73" s="34">
        <v>25</v>
      </c>
      <c r="BZ73" s="34">
        <v>11</v>
      </c>
      <c r="CA73" s="34">
        <v>15</v>
      </c>
      <c r="CC73"/>
      <c r="CD73"/>
    </row>
    <row r="74" spans="1:83" s="34" customFormat="1">
      <c r="A74" s="34" t="s">
        <v>1423</v>
      </c>
      <c r="B74" s="112">
        <f t="shared" ref="B74:B75" si="330">BX74</f>
        <v>43</v>
      </c>
      <c r="C74" s="37">
        <f t="shared" ref="C74:C75" si="331">X74+Z74+AB74+AD74+AF74+AJ74+AH74+AN74+AT74+AX74+AP74+AL74+AR74+BD74+BF74+AV74+BB74+AZ74+BH74</f>
        <v>0</v>
      </c>
      <c r="D74" s="36"/>
      <c r="E74" s="36"/>
      <c r="F74" s="36"/>
      <c r="G74" s="36"/>
      <c r="H74" s="36"/>
      <c r="I74" s="36"/>
      <c r="J74" s="36"/>
      <c r="K74" s="36"/>
      <c r="L74" s="36"/>
      <c r="M74" s="66" t="str">
        <f t="shared" ref="M74:M75" si="332">IF(X74&gt;0,RANK(X74,X74:BJ74),"-")</f>
        <v>-</v>
      </c>
      <c r="N74" s="66" t="str">
        <f t="shared" ref="N74:N75" si="333">IF(Z74&gt;0,RANK(Z74,X74:BJ74),"-")</f>
        <v>-</v>
      </c>
      <c r="O74" s="66" t="str">
        <f t="shared" ref="O74:O75" si="334">IF(AB74&gt;0,RANK(AB74,X74:BJ74),"-")</f>
        <v>-</v>
      </c>
      <c r="P74" s="66" t="str">
        <f t="shared" ref="P74:P75" si="335">IF(AD74&gt;0,RANK(AD74,X74:BJ74),"-")</f>
        <v>-</v>
      </c>
      <c r="Q74" s="66" t="str">
        <f t="shared" ref="Q74:Q75" si="336">IF(AF74&gt;0,RANK(AF74,X74:BJ74),"-")</f>
        <v>-</v>
      </c>
      <c r="R74" s="66" t="str">
        <f t="shared" ref="R74:R75" si="337">IF(AH74&gt;0,RANK(AH74,X74:BJ74),"-")</f>
        <v>-</v>
      </c>
      <c r="S74" s="66" t="str">
        <f t="shared" ref="S74:S75" si="338">IF(AJ74&gt;0,RANK(AJ74,X74:BJ74),"-")</f>
        <v>-</v>
      </c>
      <c r="T74" s="66" t="str">
        <f t="shared" ref="T74:T75" si="339">IF(AL74&gt;0,RANK(AL74,X74:BJ74),"-")</f>
        <v>-</v>
      </c>
      <c r="U74" s="66" t="str">
        <f t="shared" ref="U74:U75" si="340">IF(AX74&gt;0,RANK(AX74,X74:BJ74),"-")</f>
        <v>-</v>
      </c>
      <c r="V74" s="37" t="e">
        <f t="shared" ref="V74:V75" si="341">MAX(X74:AP74)-LARGE(X74:AP74,2)</f>
        <v>#DIV/0!</v>
      </c>
      <c r="W74" s="38" t="e">
        <f t="shared" ref="W74:W75" si="342">V74/C74</f>
        <v>#DIV/0!</v>
      </c>
      <c r="X74" s="37">
        <f>County!P3530</f>
        <v>0</v>
      </c>
      <c r="Y74" s="38" t="e">
        <f t="shared" ref="Y74:Y75" si="343">X74/$C74</f>
        <v>#DIV/0!</v>
      </c>
      <c r="Z74" s="37">
        <f>County!Q3530</f>
        <v>0</v>
      </c>
      <c r="AA74" s="38" t="e">
        <f t="shared" ref="AA74:AA75" si="344">Z74/$C74</f>
        <v>#DIV/0!</v>
      </c>
      <c r="AB74" s="37">
        <f>County!R3530</f>
        <v>0</v>
      </c>
      <c r="AC74" s="38" t="e">
        <f t="shared" ref="AC74:AC75" si="345">AB74/$C74</f>
        <v>#DIV/0!</v>
      </c>
      <c r="AD74" s="37">
        <f>County!S3530</f>
        <v>0</v>
      </c>
      <c r="AE74" s="38" t="e">
        <f t="shared" ref="AE74:AE75" si="346">AD74/$C74</f>
        <v>#DIV/0!</v>
      </c>
      <c r="AF74" s="37">
        <f>County!T3530</f>
        <v>0</v>
      </c>
      <c r="AG74" s="38" t="e">
        <f t="shared" ref="AG74:AG75" si="347">AF74/$C74</f>
        <v>#DIV/0!</v>
      </c>
      <c r="AH74" s="37">
        <f>County!U3530</f>
        <v>0</v>
      </c>
      <c r="AI74" s="38" t="e">
        <f t="shared" ref="AI74:AI75" si="348">AH74/$C74</f>
        <v>#DIV/0!</v>
      </c>
      <c r="AJ74" s="37">
        <f>County!V3530</f>
        <v>0</v>
      </c>
      <c r="AK74" s="38" t="e">
        <f t="shared" ref="AK74:AK75" si="349">AJ74/$C74</f>
        <v>#DIV/0!</v>
      </c>
      <c r="AL74" s="61">
        <f>County!W3530</f>
        <v>0</v>
      </c>
      <c r="AM74" s="38" t="e">
        <f t="shared" ref="AM74:AM75" si="350">AL74/$C74</f>
        <v>#DIV/0!</v>
      </c>
      <c r="AN74" s="37">
        <f>County!X3530</f>
        <v>0</v>
      </c>
      <c r="AO74" s="38" t="e">
        <f t="shared" ref="AO74:AO75" si="351">AN74/$C74</f>
        <v>#DIV/0!</v>
      </c>
      <c r="AP74" s="37">
        <f>County!Y3530</f>
        <v>0</v>
      </c>
      <c r="AQ74" s="38" t="e">
        <f t="shared" ref="AQ74:AQ75" si="352">AP74/$C74</f>
        <v>#DIV/0!</v>
      </c>
      <c r="AR74" s="37">
        <f>County!Z3530</f>
        <v>0</v>
      </c>
      <c r="AS74" s="38" t="e">
        <f t="shared" ref="AS74:AS75" si="353">AR74/$C74</f>
        <v>#DIV/0!</v>
      </c>
      <c r="AT74" s="37">
        <f>County!AA3530</f>
        <v>0</v>
      </c>
      <c r="AU74" s="38" t="e">
        <f t="shared" ref="AU74:AU75" si="354">AT74/$C74</f>
        <v>#DIV/0!</v>
      </c>
      <c r="AV74" s="37">
        <f>County!AB3530</f>
        <v>0</v>
      </c>
      <c r="AW74" s="38" t="e">
        <f t="shared" ref="AW74:AW75" si="355">AV74/$C74</f>
        <v>#DIV/0!</v>
      </c>
      <c r="AX74" s="37">
        <f>County!AC3530</f>
        <v>0</v>
      </c>
      <c r="AY74" s="38" t="e">
        <f t="shared" ref="AY74:AY75" si="356">AX74/$C74</f>
        <v>#DIV/0!</v>
      </c>
      <c r="AZ74" s="37">
        <f>County!AD3530</f>
        <v>0</v>
      </c>
      <c r="BA74" s="38" t="e">
        <f t="shared" ref="BA74:BA75" si="357">AZ74/$C74</f>
        <v>#DIV/0!</v>
      </c>
      <c r="BB74" s="37">
        <f>County!AE3530</f>
        <v>0</v>
      </c>
      <c r="BC74" s="38" t="e">
        <f t="shared" ref="BC74:BC75" si="358">BB74/$C74</f>
        <v>#DIV/0!</v>
      </c>
      <c r="BD74" s="37">
        <f>County!AF3530</f>
        <v>0</v>
      </c>
      <c r="BE74" s="38" t="e">
        <f t="shared" ref="BE74:BE75" si="359">BD74/$C74</f>
        <v>#DIV/0!</v>
      </c>
      <c r="BF74" s="37">
        <f>County!AG3530</f>
        <v>0</v>
      </c>
      <c r="BG74" s="38" t="e">
        <f t="shared" ref="BG74:BG75" si="360">BF74/$C74</f>
        <v>#DIV/0!</v>
      </c>
      <c r="BH74" s="37">
        <f>County!AH3530</f>
        <v>0</v>
      </c>
      <c r="BI74" s="38" t="e">
        <f t="shared" ref="BI74:BI75" si="361">BH74/$C74</f>
        <v>#DIV/0!</v>
      </c>
      <c r="BJ74" s="46"/>
      <c r="BK74" s="34" t="str">
        <f t="shared" ref="BK74:BK75" si="362">A74</f>
        <v>Nevada</v>
      </c>
      <c r="BL74" s="34" t="s">
        <v>390</v>
      </c>
      <c r="BN74" s="35" t="e">
        <f>RANK(AD74,(X74:AC74,AD74:AK74,AN74:BI74))</f>
        <v>#DIV/0!</v>
      </c>
      <c r="BO74" s="35" t="e">
        <f>RANK(AF74,(X74:AC74,AD74:AK74,AN74:BI74))</f>
        <v>#DIV/0!</v>
      </c>
      <c r="BP74" s="35" t="e">
        <f>RANK(AJ74,(X74:AC74,AD74:AK74,AN74:BI74))</f>
        <v>#DIV/0!</v>
      </c>
      <c r="BQ74" s="35" t="e">
        <f>RANK(AH74,(X74:AC74,AD74:AK74,AN74:BI74))</f>
        <v>#DIV/0!</v>
      </c>
      <c r="BS74" s="34">
        <v>32</v>
      </c>
      <c r="BT74" s="34" t="s">
        <v>1898</v>
      </c>
      <c r="BU74" s="122">
        <v>41000</v>
      </c>
      <c r="BV74" s="34">
        <v>1</v>
      </c>
      <c r="BW74" s="34">
        <v>0</v>
      </c>
      <c r="BX74" s="34">
        <v>43</v>
      </c>
      <c r="BY74" s="34">
        <v>0</v>
      </c>
      <c r="BZ74" s="34">
        <v>2</v>
      </c>
      <c r="CA74" s="34">
        <v>0</v>
      </c>
      <c r="CC74" s="182"/>
      <c r="CD74" s="182"/>
    </row>
    <row r="75" spans="1:83" s="34" customFormat="1">
      <c r="A75" s="34" t="s">
        <v>1423</v>
      </c>
      <c r="B75" s="112">
        <f t="shared" si="330"/>
        <v>43</v>
      </c>
      <c r="C75" s="37">
        <f t="shared" si="331"/>
        <v>0</v>
      </c>
      <c r="D75" s="36"/>
      <c r="E75" s="36"/>
      <c r="F75" s="36"/>
      <c r="G75" s="36"/>
      <c r="H75" s="36"/>
      <c r="I75" s="36"/>
      <c r="J75" s="36"/>
      <c r="K75" s="36"/>
      <c r="L75" s="36"/>
      <c r="M75" s="66" t="str">
        <f t="shared" si="332"/>
        <v>-</v>
      </c>
      <c r="N75" s="66" t="str">
        <f t="shared" si="333"/>
        <v>-</v>
      </c>
      <c r="O75" s="66" t="str">
        <f t="shared" si="334"/>
        <v>-</v>
      </c>
      <c r="P75" s="66" t="str">
        <f t="shared" si="335"/>
        <v>-</v>
      </c>
      <c r="Q75" s="66" t="str">
        <f t="shared" si="336"/>
        <v>-</v>
      </c>
      <c r="R75" s="66" t="str">
        <f t="shared" si="337"/>
        <v>-</v>
      </c>
      <c r="S75" s="66" t="str">
        <f t="shared" si="338"/>
        <v>-</v>
      </c>
      <c r="T75" s="66" t="str">
        <f t="shared" si="339"/>
        <v>-</v>
      </c>
      <c r="U75" s="66" t="str">
        <f t="shared" si="340"/>
        <v>-</v>
      </c>
      <c r="V75" s="37" t="e">
        <f t="shared" si="341"/>
        <v>#DIV/0!</v>
      </c>
      <c r="W75" s="38" t="e">
        <f t="shared" si="342"/>
        <v>#DIV/0!</v>
      </c>
      <c r="X75" s="37">
        <f>County!P3532</f>
        <v>0</v>
      </c>
      <c r="Y75" s="38" t="e">
        <f t="shared" si="343"/>
        <v>#DIV/0!</v>
      </c>
      <c r="Z75" s="37">
        <f>County!Q3532</f>
        <v>0</v>
      </c>
      <c r="AA75" s="38" t="e">
        <f t="shared" si="344"/>
        <v>#DIV/0!</v>
      </c>
      <c r="AB75" s="37">
        <f>County!R3532</f>
        <v>0</v>
      </c>
      <c r="AC75" s="38" t="e">
        <f t="shared" si="345"/>
        <v>#DIV/0!</v>
      </c>
      <c r="AD75" s="37">
        <f>County!S3532</f>
        <v>0</v>
      </c>
      <c r="AE75" s="38" t="e">
        <f t="shared" si="346"/>
        <v>#DIV/0!</v>
      </c>
      <c r="AF75" s="37">
        <f>County!T3532</f>
        <v>0</v>
      </c>
      <c r="AG75" s="38" t="e">
        <f t="shared" si="347"/>
        <v>#DIV/0!</v>
      </c>
      <c r="AH75" s="37">
        <f>County!U3532</f>
        <v>0</v>
      </c>
      <c r="AI75" s="38" t="e">
        <f t="shared" si="348"/>
        <v>#DIV/0!</v>
      </c>
      <c r="AJ75" s="37">
        <f>County!V3532</f>
        <v>0</v>
      </c>
      <c r="AK75" s="38" t="e">
        <f t="shared" si="349"/>
        <v>#DIV/0!</v>
      </c>
      <c r="AL75" s="61">
        <f>County!W3532</f>
        <v>0</v>
      </c>
      <c r="AM75" s="38" t="e">
        <f t="shared" si="350"/>
        <v>#DIV/0!</v>
      </c>
      <c r="AN75" s="37">
        <f>County!X3532</f>
        <v>0</v>
      </c>
      <c r="AO75" s="38" t="e">
        <f t="shared" si="351"/>
        <v>#DIV/0!</v>
      </c>
      <c r="AP75" s="37">
        <f>County!Y3532</f>
        <v>0</v>
      </c>
      <c r="AQ75" s="38" t="e">
        <f t="shared" si="352"/>
        <v>#DIV/0!</v>
      </c>
      <c r="AR75" s="37">
        <f>County!Z3532</f>
        <v>0</v>
      </c>
      <c r="AS75" s="38" t="e">
        <f t="shared" si="353"/>
        <v>#DIV/0!</v>
      </c>
      <c r="AT75" s="37">
        <f>County!AA3532</f>
        <v>0</v>
      </c>
      <c r="AU75" s="38" t="e">
        <f t="shared" si="354"/>
        <v>#DIV/0!</v>
      </c>
      <c r="AV75" s="37">
        <f>County!AB3532</f>
        <v>0</v>
      </c>
      <c r="AW75" s="38" t="e">
        <f t="shared" si="355"/>
        <v>#DIV/0!</v>
      </c>
      <c r="AX75" s="37">
        <f>County!AC3532</f>
        <v>0</v>
      </c>
      <c r="AY75" s="38" t="e">
        <f t="shared" si="356"/>
        <v>#DIV/0!</v>
      </c>
      <c r="AZ75" s="37">
        <f>County!AD3532</f>
        <v>0</v>
      </c>
      <c r="BA75" s="38" t="e">
        <f t="shared" si="357"/>
        <v>#DIV/0!</v>
      </c>
      <c r="BB75" s="37">
        <f>County!AE3532</f>
        <v>0</v>
      </c>
      <c r="BC75" s="38" t="e">
        <f t="shared" si="358"/>
        <v>#DIV/0!</v>
      </c>
      <c r="BD75" s="37">
        <f>County!AF3532</f>
        <v>0</v>
      </c>
      <c r="BE75" s="38" t="e">
        <f t="shared" si="359"/>
        <v>#DIV/0!</v>
      </c>
      <c r="BF75" s="37">
        <f>County!AG3532</f>
        <v>0</v>
      </c>
      <c r="BG75" s="38" t="e">
        <f t="shared" si="360"/>
        <v>#DIV/0!</v>
      </c>
      <c r="BH75" s="37">
        <f>County!AH3532</f>
        <v>0</v>
      </c>
      <c r="BI75" s="38" t="e">
        <f t="shared" si="361"/>
        <v>#DIV/0!</v>
      </c>
      <c r="BJ75" s="46"/>
      <c r="BK75" s="34" t="str">
        <f t="shared" si="362"/>
        <v>Nevada</v>
      </c>
      <c r="BL75" s="34" t="s">
        <v>390</v>
      </c>
      <c r="BN75" s="35" t="e">
        <f>RANK(AD75,(X75:AC75,AD75:AK75,AN75:BI75))</f>
        <v>#DIV/0!</v>
      </c>
      <c r="BO75" s="35" t="e">
        <f>RANK(AF75,(X75:AC75,AD75:AK75,AN75:BI75))</f>
        <v>#DIV/0!</v>
      </c>
      <c r="BP75" s="35" t="e">
        <f>RANK(AJ75,(X75:AC75,AD75:AK75,AN75:BI75))</f>
        <v>#DIV/0!</v>
      </c>
      <c r="BQ75" s="35" t="e">
        <f>RANK(AH75,(X75:AC75,AD75:AK75,AN75:BI75))</f>
        <v>#DIV/0!</v>
      </c>
      <c r="BS75" s="34">
        <v>32</v>
      </c>
      <c r="BT75" s="34" t="s">
        <v>2362</v>
      </c>
      <c r="BU75" s="122">
        <v>41043</v>
      </c>
      <c r="BV75" s="34">
        <v>1</v>
      </c>
      <c r="BW75" s="34">
        <v>0</v>
      </c>
      <c r="BX75" s="34">
        <v>43</v>
      </c>
      <c r="BY75" s="34">
        <v>35</v>
      </c>
      <c r="BZ75" s="34">
        <v>11</v>
      </c>
      <c r="CA75" s="34">
        <v>15</v>
      </c>
      <c r="CC75" s="182"/>
      <c r="CD75" s="182"/>
    </row>
    <row r="76" spans="1:83" s="87" customFormat="1">
      <c r="A76" s="87" t="s">
        <v>3346</v>
      </c>
      <c r="B76" s="112">
        <f>BX76</f>
        <v>11</v>
      </c>
      <c r="C76" s="88">
        <f>X76+Z76+AB76+AD76+AF76+AJ76+AH76+AN76+AT76+AX76+AP76+AL76+AR76+BD76+BF76+AV76+BB76+AZ76+BH76</f>
        <v>0</v>
      </c>
      <c r="D76" s="89"/>
      <c r="E76" s="89"/>
      <c r="F76" s="89"/>
      <c r="G76" s="89"/>
      <c r="H76" s="89"/>
      <c r="I76" s="89"/>
      <c r="J76" s="89"/>
      <c r="K76" s="89"/>
      <c r="L76" s="89"/>
      <c r="M76" s="90" t="str">
        <f>IF(X76&gt;0,RANK(X76,X76:BJ76),"-")</f>
        <v>-</v>
      </c>
      <c r="N76" s="90" t="str">
        <f>IF(Z76&gt;0,RANK(Z76,X76:BJ76),"-")</f>
        <v>-</v>
      </c>
      <c r="O76" s="90" t="str">
        <f>IF(AB76&gt;0,RANK(AB76,X76:BJ76),"-")</f>
        <v>-</v>
      </c>
      <c r="P76" s="90" t="str">
        <f>IF(AD76&gt;0,RANK(AD76,X76:BJ76),"-")</f>
        <v>-</v>
      </c>
      <c r="Q76" s="90" t="str">
        <f>IF(AF76&gt;0,RANK(AF76,X76:BJ76),"-")</f>
        <v>-</v>
      </c>
      <c r="R76" s="90" t="str">
        <f>IF(AH76&gt;0,RANK(AH76,X76:BJ76),"-")</f>
        <v>-</v>
      </c>
      <c r="S76" s="90" t="str">
        <f>IF(AJ76&gt;0,RANK(AJ76,X76:BJ76),"-")</f>
        <v>-</v>
      </c>
      <c r="T76" s="90" t="str">
        <f>IF(AL76&gt;0,RANK(AL76,X76:BJ76),"-")</f>
        <v>-</v>
      </c>
      <c r="U76" s="90" t="str">
        <f>IF(AX76&gt;0,RANK(AX76,X76:BJ76),"-")</f>
        <v>-</v>
      </c>
      <c r="V76" s="88" t="e">
        <f>MAX(X76:AP76)-LARGE(X76:AP76,2)</f>
        <v>#DIV/0!</v>
      </c>
      <c r="W76" s="38" t="e">
        <f>V76/C76</f>
        <v>#DIV/0!</v>
      </c>
      <c r="X76" s="37">
        <f>County!P3536</f>
        <v>0</v>
      </c>
      <c r="Y76" s="38" t="e">
        <f>X76/$C76</f>
        <v>#DIV/0!</v>
      </c>
      <c r="Z76" s="37">
        <f>County!Q3536</f>
        <v>0</v>
      </c>
      <c r="AA76" s="38" t="e">
        <f>Z76/$C76</f>
        <v>#DIV/0!</v>
      </c>
      <c r="AB76" s="37">
        <f>County!R3536</f>
        <v>0</v>
      </c>
      <c r="AC76" s="38" t="e">
        <f>AB76/$C76</f>
        <v>#DIV/0!</v>
      </c>
      <c r="AD76" s="37">
        <f>County!S3536</f>
        <v>0</v>
      </c>
      <c r="AE76" s="38" t="e">
        <f>AD76/$C76</f>
        <v>#DIV/0!</v>
      </c>
      <c r="AF76" s="37">
        <f>County!T3536</f>
        <v>0</v>
      </c>
      <c r="AG76" s="38" t="e">
        <f>AF76/$C76</f>
        <v>#DIV/0!</v>
      </c>
      <c r="AH76" s="37">
        <f>County!U3536</f>
        <v>0</v>
      </c>
      <c r="AI76" s="38" t="e">
        <f>AH76/$C76</f>
        <v>#DIV/0!</v>
      </c>
      <c r="AJ76" s="37">
        <f>County!V3536</f>
        <v>0</v>
      </c>
      <c r="AK76" s="38" t="e">
        <f>AJ76/$C76</f>
        <v>#DIV/0!</v>
      </c>
      <c r="AL76" s="61">
        <f>County!W3536</f>
        <v>0</v>
      </c>
      <c r="AM76" s="38" t="e">
        <f>AL76/$C76</f>
        <v>#DIV/0!</v>
      </c>
      <c r="AN76" s="37">
        <f>County!X3536</f>
        <v>0</v>
      </c>
      <c r="AO76" s="38" t="e">
        <f>AN76/$C76</f>
        <v>#DIV/0!</v>
      </c>
      <c r="AP76" s="37">
        <f>County!Y3536</f>
        <v>0</v>
      </c>
      <c r="AQ76" s="38" t="e">
        <f>AP76/$C76</f>
        <v>#DIV/0!</v>
      </c>
      <c r="AR76" s="37">
        <f>County!Z3536</f>
        <v>0</v>
      </c>
      <c r="AS76" s="38" t="e">
        <f>AR76/$C76</f>
        <v>#DIV/0!</v>
      </c>
      <c r="AT76" s="37">
        <f>County!AA3536</f>
        <v>0</v>
      </c>
      <c r="AU76" s="38" t="e">
        <f>AT76/$C76</f>
        <v>#DIV/0!</v>
      </c>
      <c r="AV76" s="37">
        <f>County!AB3536</f>
        <v>0</v>
      </c>
      <c r="AW76" s="38" t="e">
        <f>AV76/$C76</f>
        <v>#DIV/0!</v>
      </c>
      <c r="AX76" s="37">
        <f>County!AC3536</f>
        <v>0</v>
      </c>
      <c r="AY76" s="38" t="e">
        <f>AX76/$C76</f>
        <v>#DIV/0!</v>
      </c>
      <c r="AZ76" s="37">
        <f>County!AD3536</f>
        <v>0</v>
      </c>
      <c r="BA76" s="38" t="e">
        <f>AZ76/$C76</f>
        <v>#DIV/0!</v>
      </c>
      <c r="BB76" s="37">
        <f>County!AE3536</f>
        <v>0</v>
      </c>
      <c r="BC76" s="38" t="e">
        <f>BB76/$C76</f>
        <v>#DIV/0!</v>
      </c>
      <c r="BD76" s="37">
        <f>County!AF3536</f>
        <v>0</v>
      </c>
      <c r="BE76" s="38" t="e">
        <f>BD76/$C76</f>
        <v>#DIV/0!</v>
      </c>
      <c r="BF76" s="37">
        <f>County!AG3536</f>
        <v>0</v>
      </c>
      <c r="BG76" s="38" t="e">
        <f>BF76/$C76</f>
        <v>#DIV/0!</v>
      </c>
      <c r="BH76" s="37">
        <f>County!AH3536</f>
        <v>0</v>
      </c>
      <c r="BI76" s="38" t="e">
        <f>BH76/$C76</f>
        <v>#DIV/0!</v>
      </c>
      <c r="BJ76" s="138"/>
      <c r="BK76" s="87" t="str">
        <f>A76</f>
        <v>N. Mariana Islands</v>
      </c>
      <c r="BL76" s="87" t="s">
        <v>3345</v>
      </c>
      <c r="BN76" s="35" t="e">
        <f>RANK(AD76,(X76:AC76,AD76:AK76,AN76:BI76))</f>
        <v>#DIV/0!</v>
      </c>
      <c r="BO76" s="35" t="e">
        <f>RANK(AF76,(X76:AC76,AD76:AK76,AN76:BI76))</f>
        <v>#DIV/0!</v>
      </c>
      <c r="BP76" s="35" t="e">
        <f>RANK(AJ76,(X76:AC76,AD76:AK76,AN76:BI76))</f>
        <v>#DIV/0!</v>
      </c>
      <c r="BQ76" s="35" t="e">
        <f>RANK(AH76,(X76:AC76,AD76:AK76,AN76:BI76))</f>
        <v>#DIV/0!</v>
      </c>
      <c r="BS76" s="87">
        <v>69</v>
      </c>
      <c r="BT76" s="87" t="s">
        <v>2362</v>
      </c>
      <c r="BU76" s="122">
        <v>40979</v>
      </c>
      <c r="BV76" s="87">
        <v>1</v>
      </c>
      <c r="BW76" s="87">
        <v>0</v>
      </c>
      <c r="BX76" s="87">
        <v>11</v>
      </c>
      <c r="BY76" s="87">
        <v>6</v>
      </c>
      <c r="BZ76" s="87">
        <v>2</v>
      </c>
      <c r="CA76" s="87">
        <v>0</v>
      </c>
      <c r="CB76" s="167"/>
      <c r="CC76" s="34"/>
      <c r="CD76" s="34"/>
      <c r="CE76" s="34"/>
    </row>
    <row r="77" spans="1:83" s="34" customFormat="1">
      <c r="A77" s="34" t="s">
        <v>1758</v>
      </c>
      <c r="B77" s="112">
        <f t="shared" ref="B77" si="363">BX77</f>
        <v>23</v>
      </c>
      <c r="C77" s="37">
        <f t="shared" ref="C77" si="364">X77+Z77+AB77+AD77+AF77+AJ77+AH77+AN77+AT77+AX77+AP77+AL77+AR77+BD77+BF77+AV77+BB77+AZ77+BH77</f>
        <v>0</v>
      </c>
      <c r="D77" s="36"/>
      <c r="E77" s="36"/>
      <c r="F77" s="36"/>
      <c r="G77" s="36"/>
      <c r="H77" s="36"/>
      <c r="I77" s="36"/>
      <c r="J77" s="36"/>
      <c r="K77" s="36"/>
      <c r="L77" s="36"/>
      <c r="M77" s="66" t="str">
        <f t="shared" ref="M77" si="365">IF(X77&gt;0,RANK(X77,X77:BJ77),"-")</f>
        <v>-</v>
      </c>
      <c r="N77" s="66" t="str">
        <f t="shared" ref="N77" si="366">IF(Z77&gt;0,RANK(Z77,X77:BJ77),"-")</f>
        <v>-</v>
      </c>
      <c r="O77" s="66" t="str">
        <f t="shared" ref="O77" si="367">IF(AB77&gt;0,RANK(AB77,X77:BJ77),"-")</f>
        <v>-</v>
      </c>
      <c r="P77" s="66" t="str">
        <f t="shared" ref="P77" si="368">IF(AD77&gt;0,RANK(AD77,X77:BJ77),"-")</f>
        <v>-</v>
      </c>
      <c r="Q77" s="66" t="str">
        <f t="shared" ref="Q77" si="369">IF(AF77&gt;0,RANK(AF77,X77:BJ77),"-")</f>
        <v>-</v>
      </c>
      <c r="R77" s="66" t="str">
        <f t="shared" ref="R77" si="370">IF(AH77&gt;0,RANK(AH77,X77:BJ77),"-")</f>
        <v>-</v>
      </c>
      <c r="S77" s="66" t="str">
        <f t="shared" ref="S77" si="371">IF(AJ77&gt;0,RANK(AJ77,X77:BJ77),"-")</f>
        <v>-</v>
      </c>
      <c r="T77" s="66" t="str">
        <f t="shared" ref="T77" si="372">IF(AL77&gt;0,RANK(AL77,X77:BJ77),"-")</f>
        <v>-</v>
      </c>
      <c r="U77" s="66" t="str">
        <f t="shared" ref="U77" si="373">IF(AX77&gt;0,RANK(AX77,X77:BJ77),"-")</f>
        <v>-</v>
      </c>
      <c r="V77" s="37" t="e">
        <f t="shared" ref="V77" si="374">MAX(X77:AP77)-LARGE(X77:AP77,2)</f>
        <v>#DIV/0!</v>
      </c>
      <c r="W77" s="38" t="e">
        <f t="shared" ref="W77" si="375">V77/C77</f>
        <v>#DIV/0!</v>
      </c>
      <c r="X77" s="37">
        <f>County!P3534</f>
        <v>0</v>
      </c>
      <c r="Y77" s="38" t="e">
        <f t="shared" ref="Y77" si="376">X77/$C77</f>
        <v>#DIV/0!</v>
      </c>
      <c r="Z77" s="37">
        <f>County!Q3534</f>
        <v>0</v>
      </c>
      <c r="AA77" s="38" t="e">
        <f t="shared" ref="AA77" si="377">Z77/$C77</f>
        <v>#DIV/0!</v>
      </c>
      <c r="AB77" s="37">
        <f>County!R3534</f>
        <v>0</v>
      </c>
      <c r="AC77" s="38" t="e">
        <f t="shared" ref="AC77" si="378">AB77/$C77</f>
        <v>#DIV/0!</v>
      </c>
      <c r="AD77" s="37">
        <f>County!S3534</f>
        <v>0</v>
      </c>
      <c r="AE77" s="38" t="e">
        <f t="shared" ref="AE77" si="379">AD77/$C77</f>
        <v>#DIV/0!</v>
      </c>
      <c r="AF77" s="37">
        <f>County!T3534</f>
        <v>0</v>
      </c>
      <c r="AG77" s="38" t="e">
        <f t="shared" ref="AG77" si="380">AF77/$C77</f>
        <v>#DIV/0!</v>
      </c>
      <c r="AH77" s="37">
        <f>County!U3534</f>
        <v>0</v>
      </c>
      <c r="AI77" s="38" t="e">
        <f t="shared" ref="AI77" si="381">AH77/$C77</f>
        <v>#DIV/0!</v>
      </c>
      <c r="AJ77" s="37">
        <f>County!V3534</f>
        <v>0</v>
      </c>
      <c r="AK77" s="38" t="e">
        <f t="shared" ref="AK77" si="382">AJ77/$C77</f>
        <v>#DIV/0!</v>
      </c>
      <c r="AL77" s="61">
        <f>County!W3534</f>
        <v>0</v>
      </c>
      <c r="AM77" s="38" t="e">
        <f t="shared" ref="AM77" si="383">AL77/$C77</f>
        <v>#DIV/0!</v>
      </c>
      <c r="AN77" s="37">
        <f>County!X3534</f>
        <v>0</v>
      </c>
      <c r="AO77" s="38" t="e">
        <f t="shared" ref="AO77" si="384">AN77/$C77</f>
        <v>#DIV/0!</v>
      </c>
      <c r="AP77" s="37">
        <f>County!Y3534</f>
        <v>0</v>
      </c>
      <c r="AQ77" s="38" t="e">
        <f t="shared" ref="AQ77" si="385">AP77/$C77</f>
        <v>#DIV/0!</v>
      </c>
      <c r="AR77" s="37">
        <f>County!Z3534</f>
        <v>0</v>
      </c>
      <c r="AS77" s="38" t="e">
        <f t="shared" ref="AS77" si="386">AR77/$C77</f>
        <v>#DIV/0!</v>
      </c>
      <c r="AT77" s="37">
        <f>County!AA3534</f>
        <v>0</v>
      </c>
      <c r="AU77" s="38" t="e">
        <f t="shared" ref="AU77" si="387">AT77/$C77</f>
        <v>#DIV/0!</v>
      </c>
      <c r="AV77" s="37">
        <f>County!AB3534</f>
        <v>0</v>
      </c>
      <c r="AW77" s="38" t="e">
        <f t="shared" ref="AW77" si="388">AV77/$C77</f>
        <v>#DIV/0!</v>
      </c>
      <c r="AX77" s="37">
        <f>County!AC3534</f>
        <v>0</v>
      </c>
      <c r="AY77" s="38" t="e">
        <f t="shared" ref="AY77" si="389">AX77/$C77</f>
        <v>#DIV/0!</v>
      </c>
      <c r="AZ77" s="37">
        <f>County!AD3534</f>
        <v>0</v>
      </c>
      <c r="BA77" s="38" t="e">
        <f t="shared" ref="BA77" si="390">AZ77/$C77</f>
        <v>#DIV/0!</v>
      </c>
      <c r="BB77" s="37">
        <f>County!AE3534</f>
        <v>0</v>
      </c>
      <c r="BC77" s="38" t="e">
        <f t="shared" ref="BC77" si="391">BB77/$C77</f>
        <v>#DIV/0!</v>
      </c>
      <c r="BD77" s="37">
        <f>County!AF3534</f>
        <v>0</v>
      </c>
      <c r="BE77" s="38" t="e">
        <f t="shared" ref="BE77" si="392">BD77/$C77</f>
        <v>#DIV/0!</v>
      </c>
      <c r="BF77" s="37">
        <f>County!AG3534</f>
        <v>0</v>
      </c>
      <c r="BG77" s="38" t="e">
        <f t="shared" ref="BG77" si="393">BF77/$C77</f>
        <v>#DIV/0!</v>
      </c>
      <c r="BH77" s="37">
        <f>County!AH3534</f>
        <v>0</v>
      </c>
      <c r="BI77" s="38" t="e">
        <f t="shared" ref="BI77" si="394">BH77/$C77</f>
        <v>#DIV/0!</v>
      </c>
      <c r="BJ77" s="46"/>
      <c r="BK77" s="34" t="str">
        <f t="shared" ref="BK77" si="395">A77</f>
        <v>North Dakota</v>
      </c>
      <c r="BL77" s="34" t="s">
        <v>2510</v>
      </c>
      <c r="BN77" s="35" t="e">
        <f>RANK(AD77,(X77:AC77,AD77:AK77,AN77:BI77))</f>
        <v>#DIV/0!</v>
      </c>
      <c r="BO77" s="35" t="e">
        <f>RANK(AF77,(X77:AC77,AD77:AK77,AN77:BI77))</f>
        <v>#DIV/0!</v>
      </c>
      <c r="BP77" s="35" t="e">
        <f>RANK(AJ77,(X77:AC77,AD77:AK77,AN77:BI77))</f>
        <v>#DIV/0!</v>
      </c>
      <c r="BQ77" s="35" t="e">
        <f>RANK(AH77,(X77:AC77,AD77:AK77,AN77:BI77))</f>
        <v>#DIV/0!</v>
      </c>
      <c r="BS77" s="34">
        <v>38</v>
      </c>
      <c r="BT77" s="34" t="s">
        <v>2362</v>
      </c>
      <c r="BU77" s="122">
        <v>41077</v>
      </c>
      <c r="BV77" s="34">
        <v>1</v>
      </c>
      <c r="BW77" s="34">
        <v>2</v>
      </c>
      <c r="BX77" s="34">
        <v>23</v>
      </c>
      <c r="BY77" s="34">
        <v>6</v>
      </c>
      <c r="BZ77" s="34">
        <v>10</v>
      </c>
      <c r="CA77" s="34">
        <v>15</v>
      </c>
      <c r="CC77" s="182"/>
    </row>
    <row r="78" spans="1:83" s="87" customFormat="1">
      <c r="A78" s="87" t="s">
        <v>2779</v>
      </c>
      <c r="B78" s="112">
        <f>BX78</f>
        <v>12</v>
      </c>
      <c r="C78" s="88">
        <f>X78+Z78+AB78+AD78+AF78+AJ78+AH78+AN78+AT78+AX78+AP78+AL78+AR78+BD78+BF78+AV78+BB78+AZ78+BH78</f>
        <v>0</v>
      </c>
      <c r="D78" s="89"/>
      <c r="E78" s="89"/>
      <c r="F78" s="89"/>
      <c r="G78" s="89"/>
      <c r="H78" s="89"/>
      <c r="I78" s="89"/>
      <c r="J78" s="89"/>
      <c r="K78" s="89"/>
      <c r="L78" s="89"/>
      <c r="M78" s="66" t="str">
        <f>IF(X78&gt;0,RANK(X78,X78:BJ78),"-")</f>
        <v>-</v>
      </c>
      <c r="N78" s="66" t="str">
        <f>IF(Z78&gt;0,RANK(Z78,X78:BJ78),"-")</f>
        <v>-</v>
      </c>
      <c r="O78" s="66" t="str">
        <f>IF(AB78&gt;0,RANK(AB78,X78:BJ78),"-")</f>
        <v>-</v>
      </c>
      <c r="P78" s="66" t="str">
        <f>IF(AD78&gt;0,RANK(AD78,X78:BJ78),"-")</f>
        <v>-</v>
      </c>
      <c r="Q78" s="66" t="str">
        <f>IF(AF78&gt;0,RANK(AF78,X78:BJ78),"-")</f>
        <v>-</v>
      </c>
      <c r="R78" s="66" t="str">
        <f>IF(AH78&gt;0,RANK(AH78,X78:BJ78),"-")</f>
        <v>-</v>
      </c>
      <c r="S78" s="66" t="str">
        <f>IF(AJ78&gt;0,RANK(AJ78,X78:BJ78),"-")</f>
        <v>-</v>
      </c>
      <c r="T78" s="66" t="str">
        <f>IF(AL78&gt;0,RANK(AL78,X78:BJ78),"-")</f>
        <v>-</v>
      </c>
      <c r="U78" s="66" t="str">
        <f>IF(AX78&gt;0,RANK(AX78,X78:BJ78),"-")</f>
        <v>-</v>
      </c>
      <c r="V78" s="37" t="e">
        <f>MAX(X78:AP78)-LARGE(X78:AP78,2)</f>
        <v>#DIV/0!</v>
      </c>
      <c r="W78" s="38" t="e">
        <f>V78/C78</f>
        <v>#DIV/0!</v>
      </c>
      <c r="X78" s="37">
        <f>County!P3538</f>
        <v>0</v>
      </c>
      <c r="Y78" s="38" t="e">
        <f>X78/$C78</f>
        <v>#DIV/0!</v>
      </c>
      <c r="Z78" s="37">
        <f>County!Q3538</f>
        <v>0</v>
      </c>
      <c r="AA78" s="38" t="e">
        <f>Z78/$C78</f>
        <v>#DIV/0!</v>
      </c>
      <c r="AB78" s="37">
        <f>County!R3538</f>
        <v>0</v>
      </c>
      <c r="AC78" s="38" t="e">
        <f>AB78/$C78</f>
        <v>#DIV/0!</v>
      </c>
      <c r="AD78" s="37">
        <f>County!S3538</f>
        <v>0</v>
      </c>
      <c r="AE78" s="38" t="e">
        <f>AD78/$C78</f>
        <v>#DIV/0!</v>
      </c>
      <c r="AF78" s="37">
        <f>County!T3538</f>
        <v>0</v>
      </c>
      <c r="AG78" s="38" t="e">
        <f>AF78/$C78</f>
        <v>#DIV/0!</v>
      </c>
      <c r="AH78" s="37">
        <f>County!U3538</f>
        <v>0</v>
      </c>
      <c r="AI78" s="38" t="e">
        <f>AH78/$C78</f>
        <v>#DIV/0!</v>
      </c>
      <c r="AJ78" s="37">
        <f>County!V3538</f>
        <v>0</v>
      </c>
      <c r="AK78" s="38" t="e">
        <f>AJ78/$C78</f>
        <v>#DIV/0!</v>
      </c>
      <c r="AL78" s="61">
        <f>County!W3538</f>
        <v>0</v>
      </c>
      <c r="AM78" s="38" t="e">
        <f>AL78/$C78</f>
        <v>#DIV/0!</v>
      </c>
      <c r="AN78" s="37">
        <f>County!X3538</f>
        <v>0</v>
      </c>
      <c r="AO78" s="38" t="e">
        <f>AN78/$C78</f>
        <v>#DIV/0!</v>
      </c>
      <c r="AP78" s="37">
        <f>County!Y3538</f>
        <v>0</v>
      </c>
      <c r="AQ78" s="38" t="e">
        <f>AP78/$C78</f>
        <v>#DIV/0!</v>
      </c>
      <c r="AR78" s="37">
        <f>County!Z3538</f>
        <v>0</v>
      </c>
      <c r="AS78" s="38" t="e">
        <f>AR78/$C78</f>
        <v>#DIV/0!</v>
      </c>
      <c r="AT78" s="37">
        <f>County!AA3538</f>
        <v>0</v>
      </c>
      <c r="AU78" s="38" t="e">
        <f>AT78/$C78</f>
        <v>#DIV/0!</v>
      </c>
      <c r="AV78" s="37">
        <f>County!AB3538</f>
        <v>0</v>
      </c>
      <c r="AW78" s="38" t="e">
        <f>AV78/$C78</f>
        <v>#DIV/0!</v>
      </c>
      <c r="AX78" s="37">
        <f>County!AC3538</f>
        <v>0</v>
      </c>
      <c r="AY78" s="38" t="e">
        <f>AX78/$C78</f>
        <v>#DIV/0!</v>
      </c>
      <c r="AZ78" s="37">
        <f>County!AD3538</f>
        <v>0</v>
      </c>
      <c r="BA78" s="38" t="e">
        <f>AZ78/$C78</f>
        <v>#DIV/0!</v>
      </c>
      <c r="BB78" s="37">
        <f>County!AE3538</f>
        <v>0</v>
      </c>
      <c r="BC78" s="38" t="e">
        <f>BB78/$C78</f>
        <v>#DIV/0!</v>
      </c>
      <c r="BD78" s="37">
        <f>County!AF3538</f>
        <v>0</v>
      </c>
      <c r="BE78" s="38" t="e">
        <f>BD78/$C78</f>
        <v>#DIV/0!</v>
      </c>
      <c r="BF78" s="37">
        <f>County!AG3538</f>
        <v>0</v>
      </c>
      <c r="BG78" s="38" t="e">
        <f>BF78/$C78</f>
        <v>#DIV/0!</v>
      </c>
      <c r="BH78" s="37">
        <f>County!AH3538</f>
        <v>0</v>
      </c>
      <c r="BI78" s="38" t="e">
        <f>BH78/$C78</f>
        <v>#DIV/0!</v>
      </c>
      <c r="BJ78" s="138"/>
      <c r="BK78" s="87" t="str">
        <f>A78</f>
        <v>Virgin Islands</v>
      </c>
      <c r="BL78" s="87" t="s">
        <v>2780</v>
      </c>
      <c r="BN78" s="35" t="e">
        <f>RANK(AD78,(X78:AC78,AD78:AK78,AN78:BI78))</f>
        <v>#DIV/0!</v>
      </c>
      <c r="BO78" s="35" t="e">
        <f>RANK(AF78,(X78:AC78,AD78:AK78,AN78:BI78))</f>
        <v>#DIV/0!</v>
      </c>
      <c r="BP78" s="35" t="e">
        <f>RANK(AJ78,(X78:AC78,AD78:AK78,AN78:BI78))</f>
        <v>#DIV/0!</v>
      </c>
      <c r="BQ78" s="35" t="e">
        <f>RANK(AH78,(X78:AC78,AD78:AK78,AN78:BI78))</f>
        <v>#DIV/0!</v>
      </c>
      <c r="BS78" s="87">
        <v>78</v>
      </c>
      <c r="BT78" s="87" t="s">
        <v>2362</v>
      </c>
      <c r="BU78" s="122">
        <v>41063</v>
      </c>
      <c r="BV78" s="87">
        <v>1</v>
      </c>
      <c r="BW78" s="87">
        <v>0</v>
      </c>
      <c r="BX78" s="87">
        <v>12</v>
      </c>
      <c r="BY78" s="87">
        <v>7</v>
      </c>
      <c r="BZ78" s="87">
        <v>10</v>
      </c>
      <c r="CA78" s="87">
        <v>15</v>
      </c>
      <c r="CB78" s="34"/>
      <c r="CC78" s="182"/>
    </row>
    <row r="79" spans="1:83" s="87" customFormat="1">
      <c r="A79" s="129" t="s">
        <v>1346</v>
      </c>
      <c r="B79" s="153">
        <v>0</v>
      </c>
      <c r="C79" s="130">
        <f t="shared" ref="C79" si="396">X79+Z79+AB79+AD79+AF79+AJ79+AH79+AN79+AT79+AX79+AP79+AL79+AR79+BD79+BF79+AV79+BB79+AZ79+BH79</f>
        <v>7265</v>
      </c>
      <c r="D79" s="131"/>
      <c r="E79" s="131"/>
      <c r="F79" s="131"/>
      <c r="G79" s="131"/>
      <c r="H79" s="131"/>
      <c r="I79" s="131"/>
      <c r="J79" s="131"/>
      <c r="K79" s="131"/>
      <c r="L79" s="131"/>
      <c r="M79" s="132">
        <f t="shared" ref="M79" si="397">IF(X79&gt;0,RANK(X79,X79:BJ79),"-")</f>
        <v>2</v>
      </c>
      <c r="N79" s="132" t="str">
        <f t="shared" ref="N79" si="398">IF(Z79&gt;0,RANK(Z79,X79:BJ79),"-")</f>
        <v>-</v>
      </c>
      <c r="O79" s="132">
        <f t="shared" ref="O79" si="399">IF(AB79&gt;0,RANK(AB79,X79:BJ79),"-")</f>
        <v>1</v>
      </c>
      <c r="P79" s="132" t="str">
        <f t="shared" ref="P79" si="400">IF(AD79&gt;0,RANK(AD79,X79:BJ79),"-")</f>
        <v>-</v>
      </c>
      <c r="Q79" s="132" t="str">
        <f t="shared" ref="Q79" si="401">IF(AF79&gt;0,RANK(AF79,X79:BJ79),"-")</f>
        <v>-</v>
      </c>
      <c r="R79" s="132" t="str">
        <f t="shared" ref="R79" si="402">IF(AH79&gt;0,RANK(AH79,X79:BJ79),"-")</f>
        <v>-</v>
      </c>
      <c r="S79" s="132" t="str">
        <f t="shared" ref="S79" si="403">IF(AJ79&gt;0,RANK(AJ79,X79:BJ79),"-")</f>
        <v>-</v>
      </c>
      <c r="T79" s="132" t="str">
        <f t="shared" ref="T79" si="404">IF(AL79&gt;0,RANK(AL79,X79:BJ79),"-")</f>
        <v>-</v>
      </c>
      <c r="U79" s="132" t="str">
        <f t="shared" ref="U79" si="405">IF(AX79&gt;0,RANK(AX79,X79:BJ79),"-")</f>
        <v>-</v>
      </c>
      <c r="V79" s="130">
        <f t="shared" ref="V79" si="406">MAX(X79:AP79)-LARGE(X79:AP79,2)</f>
        <v>991</v>
      </c>
      <c r="W79" s="133">
        <f t="shared" ref="W79" si="407">V79/C79</f>
        <v>0.13640743289745355</v>
      </c>
      <c r="X79" s="130">
        <f>County!P3479</f>
        <v>3131</v>
      </c>
      <c r="Y79" s="133">
        <f t="shared" ref="Y79" si="408">X79/$C79</f>
        <v>0.43097040605643494</v>
      </c>
      <c r="Z79" s="130">
        <f>County!Q3479</f>
        <v>0</v>
      </c>
      <c r="AA79" s="133">
        <f t="shared" ref="AA79" si="409">Z79/$C79</f>
        <v>0</v>
      </c>
      <c r="AB79" s="134">
        <f>County!R3479</f>
        <v>4122</v>
      </c>
      <c r="AC79" s="133">
        <f t="shared" ref="AC79" si="410">AB79/$C79</f>
        <v>0.56737783895388849</v>
      </c>
      <c r="AD79" s="130">
        <f>County!S3479</f>
        <v>0</v>
      </c>
      <c r="AE79" s="133">
        <f>AD79/$C79</f>
        <v>0</v>
      </c>
      <c r="AF79" s="130">
        <f>County!T3479</f>
        <v>0</v>
      </c>
      <c r="AG79" s="133">
        <f>AF79/$C79</f>
        <v>0</v>
      </c>
      <c r="AH79" s="130">
        <f>County!U3479</f>
        <v>0</v>
      </c>
      <c r="AI79" s="133">
        <f t="shared" ref="AI79" si="411">AH79/$C79</f>
        <v>0</v>
      </c>
      <c r="AJ79" s="130">
        <f>County!V3479</f>
        <v>0</v>
      </c>
      <c r="AK79" s="133">
        <f t="shared" ref="AK79" si="412">AJ79/$C79</f>
        <v>0</v>
      </c>
      <c r="AL79" s="130">
        <f>County!W3479</f>
        <v>0</v>
      </c>
      <c r="AM79" s="133">
        <f t="shared" ref="AM79" si="413">AL79/$C79</f>
        <v>0</v>
      </c>
      <c r="AN79" s="130">
        <f>County!X3479</f>
        <v>12</v>
      </c>
      <c r="AO79" s="133">
        <f t="shared" ref="AO79" si="414">AN79/$C79</f>
        <v>1.6517549896765313E-3</v>
      </c>
      <c r="AP79" s="130">
        <f>County!Y3479</f>
        <v>0</v>
      </c>
      <c r="AQ79" s="133">
        <f t="shared" ref="AQ79" si="415">AP79/$C79</f>
        <v>0</v>
      </c>
      <c r="AR79" s="130">
        <f>County!Z3479</f>
        <v>0</v>
      </c>
      <c r="AS79" s="133">
        <f t="shared" ref="AS79" si="416">AR79/$C79</f>
        <v>0</v>
      </c>
      <c r="AT79" s="130">
        <f>County!AA3479</f>
        <v>0</v>
      </c>
      <c r="AU79" s="133">
        <f t="shared" ref="AU79" si="417">AT79/$C79</f>
        <v>0</v>
      </c>
      <c r="AV79" s="130">
        <f>County!AB3479</f>
        <v>0</v>
      </c>
      <c r="AW79" s="133">
        <f t="shared" ref="AW79" si="418">AV79/$C79</f>
        <v>0</v>
      </c>
      <c r="AX79" s="130">
        <f>County!AC3479</f>
        <v>0</v>
      </c>
      <c r="AY79" s="133">
        <f t="shared" ref="AY79" si="419">AX79/$C79</f>
        <v>0</v>
      </c>
      <c r="AZ79" s="130">
        <f>County!AD3479</f>
        <v>0</v>
      </c>
      <c r="BA79" s="133">
        <f t="shared" ref="BA79" si="420">AZ79/$C79</f>
        <v>0</v>
      </c>
      <c r="BB79" s="130">
        <f>County!AE3479</f>
        <v>0</v>
      </c>
      <c r="BC79" s="133">
        <f t="shared" ref="BC79" si="421">BB79/$C79</f>
        <v>0</v>
      </c>
      <c r="BD79" s="130">
        <f>County!AF3479</f>
        <v>0</v>
      </c>
      <c r="BE79" s="133">
        <f>BD79/$C79</f>
        <v>0</v>
      </c>
      <c r="BF79" s="130">
        <f>County!AG3479</f>
        <v>0</v>
      </c>
      <c r="BG79" s="133">
        <f t="shared" ref="BG79" si="422">BF79/$C79</f>
        <v>0</v>
      </c>
      <c r="BH79" s="130">
        <f>County!AH3479</f>
        <v>0</v>
      </c>
      <c r="BI79" s="133">
        <f t="shared" ref="BI79" si="423">BH79/$C79</f>
        <v>0</v>
      </c>
      <c r="BJ79" s="135"/>
      <c r="BK79" s="129" t="str">
        <f t="shared" ref="BK79" si="424">A79</f>
        <v>Wyoming</v>
      </c>
      <c r="BL79" s="129" t="s">
        <v>139</v>
      </c>
      <c r="BM79" s="129"/>
      <c r="BN79" s="136">
        <f>RANK(AD79,(X79:AC79,AD79:AK79,AN79:BI79))</f>
        <v>7</v>
      </c>
      <c r="BO79" s="136">
        <f>RANK(AF79,(X79:AC79,AD79:AK79,AN79:BI79))</f>
        <v>7</v>
      </c>
      <c r="BP79" s="136">
        <f>RANK(AJ79,(X79:AC79,AD79:AK79,AN79:BI79))</f>
        <v>7</v>
      </c>
      <c r="BQ79" s="136">
        <f>RANK(AH79,(X79:AC79,AD79:AK79,AN79:BI79))</f>
        <v>7</v>
      </c>
      <c r="BR79" s="129"/>
      <c r="BS79" s="129">
        <v>56</v>
      </c>
      <c r="BT79" s="129" t="s">
        <v>2362</v>
      </c>
      <c r="BU79" s="137">
        <v>41056</v>
      </c>
      <c r="BV79" s="129">
        <v>1</v>
      </c>
      <c r="BW79" s="129">
        <v>0</v>
      </c>
      <c r="BX79" s="129">
        <v>18</v>
      </c>
      <c r="BY79" s="129">
        <v>5</v>
      </c>
      <c r="BZ79" s="129">
        <v>10</v>
      </c>
      <c r="CA79" s="129">
        <v>15</v>
      </c>
      <c r="CB79" s="34"/>
      <c r="CC79" s="182"/>
    </row>
    <row r="80" spans="1:83">
      <c r="A80" t="s">
        <v>1030</v>
      </c>
      <c r="B80" s="1">
        <f>SUM(B66:B73)</f>
        <v>329</v>
      </c>
      <c r="D80">
        <f t="shared" ref="D80:L80" si="425">SUM(D66:D79)</f>
        <v>0</v>
      </c>
      <c r="E80" s="164">
        <f t="shared" si="425"/>
        <v>0</v>
      </c>
      <c r="F80" s="164">
        <f t="shared" si="425"/>
        <v>0</v>
      </c>
      <c r="G80" s="164">
        <f t="shared" si="425"/>
        <v>0</v>
      </c>
      <c r="H80" s="164">
        <f t="shared" si="425"/>
        <v>0</v>
      </c>
      <c r="I80" s="164">
        <f t="shared" si="425"/>
        <v>0</v>
      </c>
      <c r="J80" s="164">
        <f t="shared" si="425"/>
        <v>0</v>
      </c>
      <c r="K80" s="164">
        <f t="shared" si="425"/>
        <v>0</v>
      </c>
      <c r="L80" s="164">
        <f t="shared" si="425"/>
        <v>0</v>
      </c>
      <c r="BU80" s="122"/>
      <c r="BV80" s="34"/>
      <c r="BW80" s="34"/>
      <c r="BX80" s="34"/>
      <c r="BY80" s="34"/>
      <c r="BZ80" s="34"/>
      <c r="CC80" s="160"/>
      <c r="CD80" s="160"/>
      <c r="CE80" s="34"/>
    </row>
    <row r="81" spans="1:82">
      <c r="CC81" s="34"/>
      <c r="CD81" s="34"/>
    </row>
    <row r="82" spans="1:82">
      <c r="CC82" s="34"/>
      <c r="CD82" s="34"/>
    </row>
    <row r="83" spans="1:82">
      <c r="D83" s="1"/>
      <c r="E83" s="1"/>
      <c r="F83" s="1"/>
      <c r="G83" s="1"/>
      <c r="H83" s="1"/>
      <c r="I83" s="1"/>
      <c r="J83" s="1"/>
      <c r="K83" s="1"/>
      <c r="L83" s="1"/>
      <c r="BU83" s="23"/>
    </row>
    <row r="84" spans="1:82">
      <c r="A84" t="s">
        <v>3391</v>
      </c>
      <c r="BU84" s="120">
        <v>40975</v>
      </c>
    </row>
  </sheetData>
  <mergeCells count="41">
    <mergeCell ref="D1:L1"/>
    <mergeCell ref="BF1:BG1"/>
    <mergeCell ref="BD1:BE1"/>
    <mergeCell ref="BD2:BE2"/>
    <mergeCell ref="BB1:BC1"/>
    <mergeCell ref="X2:Y2"/>
    <mergeCell ref="Z2:AA2"/>
    <mergeCell ref="AB2:AC2"/>
    <mergeCell ref="AD2:AE2"/>
    <mergeCell ref="AX2:AY2"/>
    <mergeCell ref="AR1:AS1"/>
    <mergeCell ref="AF2:AG2"/>
    <mergeCell ref="AJ2:AK2"/>
    <mergeCell ref="AH2:AI2"/>
    <mergeCell ref="AL2:AM2"/>
    <mergeCell ref="AN2:AO2"/>
    <mergeCell ref="BH2:BI2"/>
    <mergeCell ref="BF2:BG2"/>
    <mergeCell ref="AV2:AW2"/>
    <mergeCell ref="AT2:AU2"/>
    <mergeCell ref="AZ1:BA1"/>
    <mergeCell ref="BH1:BI1"/>
    <mergeCell ref="AZ2:BA2"/>
    <mergeCell ref="AV1:AW1"/>
    <mergeCell ref="BB2:BC2"/>
    <mergeCell ref="AX1:AY1"/>
    <mergeCell ref="AT1:AU1"/>
    <mergeCell ref="AR2:AS2"/>
    <mergeCell ref="AP1:AQ1"/>
    <mergeCell ref="M1:U1"/>
    <mergeCell ref="X1:Y1"/>
    <mergeCell ref="Z1:AA1"/>
    <mergeCell ref="AB1:AC1"/>
    <mergeCell ref="V1:W1"/>
    <mergeCell ref="AN1:AO1"/>
    <mergeCell ref="AH1:AI1"/>
    <mergeCell ref="AP2:AQ2"/>
    <mergeCell ref="AL1:AM1"/>
    <mergeCell ref="AD1:AE1"/>
    <mergeCell ref="AF1:AG1"/>
    <mergeCell ref="AJ1:AK1"/>
  </mergeCells>
  <phoneticPr fontId="15"/>
  <conditionalFormatting sqref="M80:M119 M3:M19 M21:M31 M52:M55 M76 M33:M39 M50 M57:M58 M60:M61 M78 M63:M65 M41:M48">
    <cfRule type="cellIs" dxfId="1809" priority="283" stopIfTrue="1" operator="equal">
      <formula>1</formula>
    </cfRule>
    <cfRule type="cellIs" dxfId="1808" priority="284" stopIfTrue="1" operator="equal">
      <formula>3</formula>
    </cfRule>
  </conditionalFormatting>
  <conditionalFormatting sqref="N80:N119 N3:N19 N21:N31 N52:N55 N76 N33:N39 N50 N57:N58 N60:N61 N78 N63:N65 N41:N48">
    <cfRule type="cellIs" dxfId="1807" priority="285" stopIfTrue="1" operator="equal">
      <formula>1</formula>
    </cfRule>
    <cfRule type="cellIs" dxfId="1806" priority="286" stopIfTrue="1" operator="equal">
      <formula>3</formula>
    </cfRule>
  </conditionalFormatting>
  <conditionalFormatting sqref="O80:O119 Q80:U119 O3:O19 Q3:U19 Q21:U31 O21:O31 Q52:U55 Q76:U76 O52:O55 O76 O33:O39 Q33:U39 Q50:U50 O50 O57:O58 Q57:U58 Q60:U65 Q78:U78 O60:O65 O78 Q41:U48 O41:O48">
    <cfRule type="cellIs" dxfId="1805" priority="287" stopIfTrue="1" operator="equal">
      <formula>1</formula>
    </cfRule>
    <cfRule type="cellIs" dxfId="1804" priority="288" stopIfTrue="1" operator="equal">
      <formula>3</formula>
    </cfRule>
  </conditionalFormatting>
  <conditionalFormatting sqref="W80:W120 W3:W19 W21:W31 W52:W55 W76 W33:W39 W50 W57:W58 W60:W65 W78 W41:W48">
    <cfRule type="cellIs" dxfId="1803" priority="289" stopIfTrue="1" operator="between">
      <formula>0.01</formula>
      <formula>-0.01</formula>
    </cfRule>
  </conditionalFormatting>
  <conditionalFormatting sqref="V102:V120 V94:V100 V90:V92 V78 V85:V88">
    <cfRule type="expression" dxfId="1802" priority="290" stopIfTrue="1">
      <formula>IF(#REF!=1,1,0)</formula>
    </cfRule>
    <cfRule type="expression" dxfId="1801" priority="291" stopIfTrue="1">
      <formula>IF(#REF!=1,1,0)</formula>
    </cfRule>
  </conditionalFormatting>
  <conditionalFormatting sqref="P80:P119 P3:P19 P21:P31 P52:P55 P76 P33:P39 P50 P57:P58 P60:P65 P78 P41:P48">
    <cfRule type="cellIs" dxfId="1800" priority="292" stopIfTrue="1" operator="equal">
      <formula>1</formula>
    </cfRule>
    <cfRule type="cellIs" dxfId="1799" priority="293" stopIfTrue="1" operator="equal">
      <formula>3</formula>
    </cfRule>
  </conditionalFormatting>
  <conditionalFormatting sqref="V93 V89 V80:V84 V60:V65 V3:V19 V52:V55 V21:V31 V33:V39 V50 V57:V58 V41:V48">
    <cfRule type="expression" dxfId="1798" priority="294" stopIfTrue="1">
      <formula>IF(#REF!=1,1,0)</formula>
    </cfRule>
    <cfRule type="expression" dxfId="1797" priority="295" stopIfTrue="1">
      <formula>IF(#REF!=1,1,0)</formula>
    </cfRule>
    <cfRule type="expression" dxfId="1796" priority="296" stopIfTrue="1">
      <formula>IF(#REF!=1,1,0)</formula>
    </cfRule>
  </conditionalFormatting>
  <conditionalFormatting sqref="M51">
    <cfRule type="cellIs" dxfId="1795" priority="271" stopIfTrue="1" operator="equal">
      <formula>1</formula>
    </cfRule>
    <cfRule type="cellIs" dxfId="1794" priority="272" stopIfTrue="1" operator="equal">
      <formula>3</formula>
    </cfRule>
  </conditionalFormatting>
  <conditionalFormatting sqref="N51">
    <cfRule type="cellIs" dxfId="1793" priority="273" stopIfTrue="1" operator="equal">
      <formula>1</formula>
    </cfRule>
    <cfRule type="cellIs" dxfId="1792" priority="274" stopIfTrue="1" operator="equal">
      <formula>3</formula>
    </cfRule>
  </conditionalFormatting>
  <conditionalFormatting sqref="Q51:U51 O51">
    <cfRule type="cellIs" dxfId="1791" priority="275" stopIfTrue="1" operator="equal">
      <formula>1</formula>
    </cfRule>
    <cfRule type="cellIs" dxfId="1790" priority="276" stopIfTrue="1" operator="equal">
      <formula>3</formula>
    </cfRule>
  </conditionalFormatting>
  <conditionalFormatting sqref="W51">
    <cfRule type="cellIs" dxfId="1789" priority="277" stopIfTrue="1" operator="between">
      <formula>0.01</formula>
      <formula>-0.01</formula>
    </cfRule>
  </conditionalFormatting>
  <conditionalFormatting sqref="P51">
    <cfRule type="cellIs" dxfId="1788" priority="278" stopIfTrue="1" operator="equal">
      <formula>1</formula>
    </cfRule>
    <cfRule type="cellIs" dxfId="1787" priority="279" stopIfTrue="1" operator="equal">
      <formula>3</formula>
    </cfRule>
  </conditionalFormatting>
  <conditionalFormatting sqref="V51 V76">
    <cfRule type="expression" dxfId="1786" priority="280" stopIfTrue="1">
      <formula>IF(#REF!=1,1,0)</formula>
    </cfRule>
    <cfRule type="expression" dxfId="1785" priority="281" stopIfTrue="1">
      <formula>IF(#REF!=1,1,0)</formula>
    </cfRule>
    <cfRule type="expression" dxfId="1784" priority="282" stopIfTrue="1">
      <formula>IF(#REF!=1,1,0)</formula>
    </cfRule>
  </conditionalFormatting>
  <conditionalFormatting sqref="M20">
    <cfRule type="cellIs" dxfId="1783" priority="259" stopIfTrue="1" operator="equal">
      <formula>1</formula>
    </cfRule>
    <cfRule type="cellIs" dxfId="1782" priority="260" stopIfTrue="1" operator="equal">
      <formula>3</formula>
    </cfRule>
  </conditionalFormatting>
  <conditionalFormatting sqref="N20">
    <cfRule type="cellIs" dxfId="1781" priority="261" stopIfTrue="1" operator="equal">
      <formula>1</formula>
    </cfRule>
    <cfRule type="cellIs" dxfId="1780" priority="262" stopIfTrue="1" operator="equal">
      <formula>3</formula>
    </cfRule>
  </conditionalFormatting>
  <conditionalFormatting sqref="O20 Q20:U20">
    <cfRule type="cellIs" dxfId="1779" priority="263" stopIfTrue="1" operator="equal">
      <formula>1</formula>
    </cfRule>
    <cfRule type="cellIs" dxfId="1778" priority="264" stopIfTrue="1" operator="equal">
      <formula>3</formula>
    </cfRule>
  </conditionalFormatting>
  <conditionalFormatting sqref="W20">
    <cfRule type="cellIs" dxfId="1777" priority="265" stopIfTrue="1" operator="between">
      <formula>0.01</formula>
      <formula>-0.01</formula>
    </cfRule>
  </conditionalFormatting>
  <conditionalFormatting sqref="P20">
    <cfRule type="cellIs" dxfId="1776" priority="266" stopIfTrue="1" operator="equal">
      <formula>1</formula>
    </cfRule>
    <cfRule type="cellIs" dxfId="1775" priority="267" stopIfTrue="1" operator="equal">
      <formula>3</formula>
    </cfRule>
  </conditionalFormatting>
  <conditionalFormatting sqref="V20">
    <cfRule type="expression" dxfId="1774" priority="268" stopIfTrue="1">
      <formula>IF(#REF!=1,1,0)</formula>
    </cfRule>
    <cfRule type="expression" dxfId="1773" priority="269" stopIfTrue="1">
      <formula>IF(#REF!=1,1,0)</formula>
    </cfRule>
    <cfRule type="expression" dxfId="1772" priority="270" stopIfTrue="1">
      <formula>IF(#REF!=1,1,0)</formula>
    </cfRule>
  </conditionalFormatting>
  <conditionalFormatting sqref="M73">
    <cfRule type="cellIs" dxfId="1771" priority="235" stopIfTrue="1" operator="equal">
      <formula>1</formula>
    </cfRule>
    <cfRule type="cellIs" dxfId="1770" priority="236" stopIfTrue="1" operator="equal">
      <formula>3</formula>
    </cfRule>
  </conditionalFormatting>
  <conditionalFormatting sqref="N73">
    <cfRule type="cellIs" dxfId="1769" priority="237" stopIfTrue="1" operator="equal">
      <formula>1</formula>
    </cfRule>
    <cfRule type="cellIs" dxfId="1768" priority="238" stopIfTrue="1" operator="equal">
      <formula>3</formula>
    </cfRule>
  </conditionalFormatting>
  <conditionalFormatting sqref="Q73:U73 O73">
    <cfRule type="cellIs" dxfId="1767" priority="239" stopIfTrue="1" operator="equal">
      <formula>1</formula>
    </cfRule>
    <cfRule type="cellIs" dxfId="1766" priority="240" stopIfTrue="1" operator="equal">
      <formula>3</formula>
    </cfRule>
  </conditionalFormatting>
  <conditionalFormatting sqref="W73">
    <cfRule type="cellIs" dxfId="1765" priority="241" stopIfTrue="1" operator="between">
      <formula>0.01</formula>
      <formula>-0.01</formula>
    </cfRule>
  </conditionalFormatting>
  <conditionalFormatting sqref="P73">
    <cfRule type="cellIs" dxfId="1764" priority="242" stopIfTrue="1" operator="equal">
      <formula>1</formula>
    </cfRule>
    <cfRule type="cellIs" dxfId="1763" priority="243" stopIfTrue="1" operator="equal">
      <formula>3</formula>
    </cfRule>
  </conditionalFormatting>
  <conditionalFormatting sqref="V73">
    <cfRule type="expression" dxfId="1762" priority="244" stopIfTrue="1">
      <formula>IF(#REF!=1,1,0)</formula>
    </cfRule>
    <cfRule type="expression" dxfId="1761" priority="245" stopIfTrue="1">
      <formula>IF(#REF!=1,1,0)</formula>
    </cfRule>
    <cfRule type="expression" dxfId="1760" priority="246" stopIfTrue="1">
      <formula>IF(#REF!=1,1,0)</formula>
    </cfRule>
  </conditionalFormatting>
  <conditionalFormatting sqref="M66">
    <cfRule type="cellIs" dxfId="1759" priority="203" stopIfTrue="1" operator="equal">
      <formula>1</formula>
    </cfRule>
    <cfRule type="cellIs" dxfId="1758" priority="204" stopIfTrue="1" operator="equal">
      <formula>3</formula>
    </cfRule>
  </conditionalFormatting>
  <conditionalFormatting sqref="N66">
    <cfRule type="cellIs" dxfId="1757" priority="205" stopIfTrue="1" operator="equal">
      <formula>1</formula>
    </cfRule>
    <cfRule type="cellIs" dxfId="1756" priority="206" stopIfTrue="1" operator="equal">
      <formula>3</formula>
    </cfRule>
  </conditionalFormatting>
  <conditionalFormatting sqref="O66 Q66:U66">
    <cfRule type="cellIs" dxfId="1755" priority="207" stopIfTrue="1" operator="equal">
      <formula>1</formula>
    </cfRule>
    <cfRule type="cellIs" dxfId="1754" priority="208" stopIfTrue="1" operator="equal">
      <formula>3</formula>
    </cfRule>
  </conditionalFormatting>
  <conditionalFormatting sqref="P66">
    <cfRule type="cellIs" dxfId="1753" priority="209" stopIfTrue="1" operator="equal">
      <formula>1</formula>
    </cfRule>
    <cfRule type="cellIs" dxfId="1752" priority="210" stopIfTrue="1" operator="equal">
      <formula>3</formula>
    </cfRule>
  </conditionalFormatting>
  <conditionalFormatting sqref="M67">
    <cfRule type="cellIs" dxfId="1751" priority="191" stopIfTrue="1" operator="equal">
      <formula>1</formula>
    </cfRule>
    <cfRule type="cellIs" dxfId="1750" priority="192" stopIfTrue="1" operator="equal">
      <formula>3</formula>
    </cfRule>
  </conditionalFormatting>
  <conditionalFormatting sqref="N67">
    <cfRule type="cellIs" dxfId="1749" priority="193" stopIfTrue="1" operator="equal">
      <formula>1</formula>
    </cfRule>
    <cfRule type="cellIs" dxfId="1748" priority="194" stopIfTrue="1" operator="equal">
      <formula>3</formula>
    </cfRule>
  </conditionalFormatting>
  <conditionalFormatting sqref="O67 Q67:U67">
    <cfRule type="cellIs" dxfId="1747" priority="195" stopIfTrue="1" operator="equal">
      <formula>1</formula>
    </cfRule>
    <cfRule type="cellIs" dxfId="1746" priority="196" stopIfTrue="1" operator="equal">
      <formula>3</formula>
    </cfRule>
  </conditionalFormatting>
  <conditionalFormatting sqref="P67">
    <cfRule type="cellIs" dxfId="1745" priority="197" stopIfTrue="1" operator="equal">
      <formula>1</formula>
    </cfRule>
    <cfRule type="cellIs" dxfId="1744" priority="198" stopIfTrue="1" operator="equal">
      <formula>3</formula>
    </cfRule>
  </conditionalFormatting>
  <conditionalFormatting sqref="W66:W67">
    <cfRule type="cellIs" dxfId="1743" priority="187" stopIfTrue="1" operator="between">
      <formula>0.01</formula>
      <formula>-0.01</formula>
    </cfRule>
  </conditionalFormatting>
  <conditionalFormatting sqref="V66:V67">
    <cfRule type="expression" dxfId="1742" priority="188" stopIfTrue="1">
      <formula>IF(#REF!=1,1,0)</formula>
    </cfRule>
    <cfRule type="expression" dxfId="1741" priority="189" stopIfTrue="1">
      <formula>IF(#REF!=1,1,0)</formula>
    </cfRule>
    <cfRule type="expression" dxfId="1740" priority="190" stopIfTrue="1">
      <formula>IF(#REF!=1,1,0)</formula>
    </cfRule>
  </conditionalFormatting>
  <conditionalFormatting sqref="M32">
    <cfRule type="cellIs" dxfId="1739" priority="137" stopIfTrue="1" operator="equal">
      <formula>1</formula>
    </cfRule>
    <cfRule type="cellIs" dxfId="1738" priority="138" stopIfTrue="1" operator="equal">
      <formula>3</formula>
    </cfRule>
  </conditionalFormatting>
  <conditionalFormatting sqref="N32">
    <cfRule type="cellIs" dxfId="1737" priority="139" stopIfTrue="1" operator="equal">
      <formula>1</formula>
    </cfRule>
    <cfRule type="cellIs" dxfId="1736" priority="140" stopIfTrue="1" operator="equal">
      <formula>3</formula>
    </cfRule>
  </conditionalFormatting>
  <conditionalFormatting sqref="Q32:U32 O32">
    <cfRule type="cellIs" dxfId="1735" priority="141" stopIfTrue="1" operator="equal">
      <formula>1</formula>
    </cfRule>
    <cfRule type="cellIs" dxfId="1734" priority="142" stopIfTrue="1" operator="equal">
      <formula>3</formula>
    </cfRule>
  </conditionalFormatting>
  <conditionalFormatting sqref="W32">
    <cfRule type="cellIs" dxfId="1733" priority="143" stopIfTrue="1" operator="between">
      <formula>0.01</formula>
      <formula>-0.01</formula>
    </cfRule>
  </conditionalFormatting>
  <conditionalFormatting sqref="P32">
    <cfRule type="cellIs" dxfId="1732" priority="144" stopIfTrue="1" operator="equal">
      <formula>1</formula>
    </cfRule>
    <cfRule type="cellIs" dxfId="1731" priority="145" stopIfTrue="1" operator="equal">
      <formula>3</formula>
    </cfRule>
  </conditionalFormatting>
  <conditionalFormatting sqref="V32">
    <cfRule type="expression" dxfId="1730" priority="146" stopIfTrue="1">
      <formula>IF(#REF!=1,1,0)</formula>
    </cfRule>
    <cfRule type="expression" dxfId="1729" priority="147" stopIfTrue="1">
      <formula>IF(#REF!=1,1,0)</formula>
    </cfRule>
    <cfRule type="expression" dxfId="1728" priority="148" stopIfTrue="1">
      <formula>IF(#REF!=1,1,0)</formula>
    </cfRule>
  </conditionalFormatting>
  <conditionalFormatting sqref="M49">
    <cfRule type="cellIs" dxfId="1727" priority="125" stopIfTrue="1" operator="equal">
      <formula>1</formula>
    </cfRule>
    <cfRule type="cellIs" dxfId="1726" priority="126" stopIfTrue="1" operator="equal">
      <formula>3</formula>
    </cfRule>
  </conditionalFormatting>
  <conditionalFormatting sqref="N49">
    <cfRule type="cellIs" dxfId="1725" priority="127" stopIfTrue="1" operator="equal">
      <formula>1</formula>
    </cfRule>
    <cfRule type="cellIs" dxfId="1724" priority="128" stopIfTrue="1" operator="equal">
      <formula>3</formula>
    </cfRule>
  </conditionalFormatting>
  <conditionalFormatting sqref="O49 Q49:U49">
    <cfRule type="cellIs" dxfId="1723" priority="129" stopIfTrue="1" operator="equal">
      <formula>1</formula>
    </cfRule>
    <cfRule type="cellIs" dxfId="1722" priority="130" stopIfTrue="1" operator="equal">
      <formula>3</formula>
    </cfRule>
  </conditionalFormatting>
  <conditionalFormatting sqref="W49">
    <cfRule type="cellIs" dxfId="1721" priority="131" stopIfTrue="1" operator="between">
      <formula>0.01</formula>
      <formula>-0.01</formula>
    </cfRule>
  </conditionalFormatting>
  <conditionalFormatting sqref="P49">
    <cfRule type="cellIs" dxfId="1720" priority="132" stopIfTrue="1" operator="equal">
      <formula>1</formula>
    </cfRule>
    <cfRule type="cellIs" dxfId="1719" priority="133" stopIfTrue="1" operator="equal">
      <formula>3</formula>
    </cfRule>
  </conditionalFormatting>
  <conditionalFormatting sqref="V49">
    <cfRule type="expression" dxfId="1718" priority="134" stopIfTrue="1">
      <formula>IF(#REF!=1,1,0)</formula>
    </cfRule>
    <cfRule type="expression" dxfId="1717" priority="135" stopIfTrue="1">
      <formula>IF(#REF!=1,1,0)</formula>
    </cfRule>
    <cfRule type="expression" dxfId="1716" priority="136" stopIfTrue="1">
      <formula>IF(#REF!=1,1,0)</formula>
    </cfRule>
  </conditionalFormatting>
  <conditionalFormatting sqref="M56">
    <cfRule type="cellIs" dxfId="1715" priority="113" stopIfTrue="1" operator="equal">
      <formula>1</formula>
    </cfRule>
    <cfRule type="cellIs" dxfId="1714" priority="114" stopIfTrue="1" operator="equal">
      <formula>3</formula>
    </cfRule>
  </conditionalFormatting>
  <conditionalFormatting sqref="N56">
    <cfRule type="cellIs" dxfId="1713" priority="115" stopIfTrue="1" operator="equal">
      <formula>1</formula>
    </cfRule>
    <cfRule type="cellIs" dxfId="1712" priority="116" stopIfTrue="1" operator="equal">
      <formula>3</formula>
    </cfRule>
  </conditionalFormatting>
  <conditionalFormatting sqref="Q56:U56 O56">
    <cfRule type="cellIs" dxfId="1711" priority="117" stopIfTrue="1" operator="equal">
      <formula>1</formula>
    </cfRule>
    <cfRule type="cellIs" dxfId="1710" priority="118" stopIfTrue="1" operator="equal">
      <formula>3</formula>
    </cfRule>
  </conditionalFormatting>
  <conditionalFormatting sqref="W56">
    <cfRule type="cellIs" dxfId="1709" priority="119" stopIfTrue="1" operator="between">
      <formula>0.01</formula>
      <formula>-0.01</formula>
    </cfRule>
  </conditionalFormatting>
  <conditionalFormatting sqref="P56">
    <cfRule type="cellIs" dxfId="1708" priority="120" stopIfTrue="1" operator="equal">
      <formula>1</formula>
    </cfRule>
    <cfRule type="cellIs" dxfId="1707" priority="121" stopIfTrue="1" operator="equal">
      <formula>3</formula>
    </cfRule>
  </conditionalFormatting>
  <conditionalFormatting sqref="V56">
    <cfRule type="expression" dxfId="1706" priority="122" stopIfTrue="1">
      <formula>IF(#REF!=1,1,0)</formula>
    </cfRule>
    <cfRule type="expression" dxfId="1705" priority="123" stopIfTrue="1">
      <formula>IF(#REF!=1,1,0)</formula>
    </cfRule>
    <cfRule type="expression" dxfId="1704" priority="124" stopIfTrue="1">
      <formula>IF(#REF!=1,1,0)</formula>
    </cfRule>
  </conditionalFormatting>
  <conditionalFormatting sqref="M59">
    <cfRule type="cellIs" dxfId="1703" priority="101" stopIfTrue="1" operator="equal">
      <formula>1</formula>
    </cfRule>
    <cfRule type="cellIs" dxfId="1702" priority="102" stopIfTrue="1" operator="equal">
      <formula>3</formula>
    </cfRule>
  </conditionalFormatting>
  <conditionalFormatting sqref="N59">
    <cfRule type="cellIs" dxfId="1701" priority="103" stopIfTrue="1" operator="equal">
      <formula>1</formula>
    </cfRule>
    <cfRule type="cellIs" dxfId="1700" priority="104" stopIfTrue="1" operator="equal">
      <formula>3</formula>
    </cfRule>
  </conditionalFormatting>
  <conditionalFormatting sqref="O59 Q59:U59">
    <cfRule type="cellIs" dxfId="1699" priority="105" stopIfTrue="1" operator="equal">
      <formula>1</formula>
    </cfRule>
    <cfRule type="cellIs" dxfId="1698" priority="106" stopIfTrue="1" operator="equal">
      <formula>3</formula>
    </cfRule>
  </conditionalFormatting>
  <conditionalFormatting sqref="W59">
    <cfRule type="cellIs" dxfId="1697" priority="107" stopIfTrue="1" operator="between">
      <formula>0.01</formula>
      <formula>-0.01</formula>
    </cfRule>
  </conditionalFormatting>
  <conditionalFormatting sqref="P59">
    <cfRule type="cellIs" dxfId="1696" priority="108" stopIfTrue="1" operator="equal">
      <formula>1</formula>
    </cfRule>
    <cfRule type="cellIs" dxfId="1695" priority="109" stopIfTrue="1" operator="equal">
      <formula>3</formula>
    </cfRule>
  </conditionalFormatting>
  <conditionalFormatting sqref="V59">
    <cfRule type="expression" dxfId="1694" priority="110" stopIfTrue="1">
      <formula>IF(#REF!=1,1,0)</formula>
    </cfRule>
    <cfRule type="expression" dxfId="1693" priority="111" stopIfTrue="1">
      <formula>IF(#REF!=1,1,0)</formula>
    </cfRule>
    <cfRule type="expression" dxfId="1692" priority="112" stopIfTrue="1">
      <formula>IF(#REF!=1,1,0)</formula>
    </cfRule>
  </conditionalFormatting>
  <conditionalFormatting sqref="M68">
    <cfRule type="cellIs" dxfId="1691" priority="93" stopIfTrue="1" operator="equal">
      <formula>1</formula>
    </cfRule>
    <cfRule type="cellIs" dxfId="1690" priority="94" stopIfTrue="1" operator="equal">
      <formula>3</formula>
    </cfRule>
  </conditionalFormatting>
  <conditionalFormatting sqref="N68">
    <cfRule type="cellIs" dxfId="1689" priority="95" stopIfTrue="1" operator="equal">
      <formula>1</formula>
    </cfRule>
    <cfRule type="cellIs" dxfId="1688" priority="96" stopIfTrue="1" operator="equal">
      <formula>3</formula>
    </cfRule>
  </conditionalFormatting>
  <conditionalFormatting sqref="O68 Q68:U68">
    <cfRule type="cellIs" dxfId="1687" priority="97" stopIfTrue="1" operator="equal">
      <formula>1</formula>
    </cfRule>
    <cfRule type="cellIs" dxfId="1686" priority="98" stopIfTrue="1" operator="equal">
      <formula>3</formula>
    </cfRule>
  </conditionalFormatting>
  <conditionalFormatting sqref="P68">
    <cfRule type="cellIs" dxfId="1685" priority="99" stopIfTrue="1" operator="equal">
      <formula>1</formula>
    </cfRule>
    <cfRule type="cellIs" dxfId="1684" priority="100" stopIfTrue="1" operator="equal">
      <formula>3</formula>
    </cfRule>
  </conditionalFormatting>
  <conditionalFormatting sqref="W68">
    <cfRule type="cellIs" dxfId="1683" priority="89" stopIfTrue="1" operator="between">
      <formula>0.01</formula>
      <formula>-0.01</formula>
    </cfRule>
  </conditionalFormatting>
  <conditionalFormatting sqref="V68">
    <cfRule type="expression" dxfId="1682" priority="90" stopIfTrue="1">
      <formula>IF(#REF!=1,1,0)</formula>
    </cfRule>
    <cfRule type="expression" dxfId="1681" priority="91" stopIfTrue="1">
      <formula>IF(#REF!=1,1,0)</formula>
    </cfRule>
    <cfRule type="expression" dxfId="1680" priority="92" stopIfTrue="1">
      <formula>IF(#REF!=1,1,0)</formula>
    </cfRule>
  </conditionalFormatting>
  <conditionalFormatting sqref="M69:M70">
    <cfRule type="cellIs" dxfId="1679" priority="77" stopIfTrue="1" operator="equal">
      <formula>1</formula>
    </cfRule>
    <cfRule type="cellIs" dxfId="1678" priority="78" stopIfTrue="1" operator="equal">
      <formula>3</formula>
    </cfRule>
  </conditionalFormatting>
  <conditionalFormatting sqref="N69:N70">
    <cfRule type="cellIs" dxfId="1677" priority="79" stopIfTrue="1" operator="equal">
      <formula>1</formula>
    </cfRule>
    <cfRule type="cellIs" dxfId="1676" priority="80" stopIfTrue="1" operator="equal">
      <formula>3</formula>
    </cfRule>
  </conditionalFormatting>
  <conditionalFormatting sqref="Q69:U70 O69:O70">
    <cfRule type="cellIs" dxfId="1675" priority="81" stopIfTrue="1" operator="equal">
      <formula>1</formula>
    </cfRule>
    <cfRule type="cellIs" dxfId="1674" priority="82" stopIfTrue="1" operator="equal">
      <formula>3</formula>
    </cfRule>
  </conditionalFormatting>
  <conditionalFormatting sqref="W69:W70">
    <cfRule type="cellIs" dxfId="1673" priority="83" stopIfTrue="1" operator="between">
      <formula>0.01</formula>
      <formula>-0.01</formula>
    </cfRule>
  </conditionalFormatting>
  <conditionalFormatting sqref="P69:P70">
    <cfRule type="cellIs" dxfId="1672" priority="84" stopIfTrue="1" operator="equal">
      <formula>1</formula>
    </cfRule>
    <cfRule type="cellIs" dxfId="1671" priority="85" stopIfTrue="1" operator="equal">
      <formula>3</formula>
    </cfRule>
  </conditionalFormatting>
  <conditionalFormatting sqref="V69:V70">
    <cfRule type="expression" dxfId="1670" priority="86" stopIfTrue="1">
      <formula>IF(#REF!=1,1,0)</formula>
    </cfRule>
    <cfRule type="expression" dxfId="1669" priority="87" stopIfTrue="1">
      <formula>IF(#REF!=1,1,0)</formula>
    </cfRule>
    <cfRule type="expression" dxfId="1668" priority="88" stopIfTrue="1">
      <formula>IF(#REF!=1,1,0)</formula>
    </cfRule>
  </conditionalFormatting>
  <conditionalFormatting sqref="M74:M75">
    <cfRule type="cellIs" dxfId="1667" priority="65" stopIfTrue="1" operator="equal">
      <formula>1</formula>
    </cfRule>
    <cfRule type="cellIs" dxfId="1666" priority="66" stopIfTrue="1" operator="equal">
      <formula>3</formula>
    </cfRule>
  </conditionalFormatting>
  <conditionalFormatting sqref="N74:N75">
    <cfRule type="cellIs" dxfId="1665" priority="67" stopIfTrue="1" operator="equal">
      <formula>1</formula>
    </cfRule>
    <cfRule type="cellIs" dxfId="1664" priority="68" stopIfTrue="1" operator="equal">
      <formula>3</formula>
    </cfRule>
  </conditionalFormatting>
  <conditionalFormatting sqref="Q74:U75 O74:O75">
    <cfRule type="cellIs" dxfId="1663" priority="69" stopIfTrue="1" operator="equal">
      <formula>1</formula>
    </cfRule>
    <cfRule type="cellIs" dxfId="1662" priority="70" stopIfTrue="1" operator="equal">
      <formula>3</formula>
    </cfRule>
  </conditionalFormatting>
  <conditionalFormatting sqref="W74:W75">
    <cfRule type="cellIs" dxfId="1661" priority="71" stopIfTrue="1" operator="between">
      <formula>0.01</formula>
      <formula>-0.01</formula>
    </cfRule>
  </conditionalFormatting>
  <conditionalFormatting sqref="P74:P75">
    <cfRule type="cellIs" dxfId="1660" priority="72" stopIfTrue="1" operator="equal">
      <formula>1</formula>
    </cfRule>
    <cfRule type="cellIs" dxfId="1659" priority="73" stopIfTrue="1" operator="equal">
      <formula>3</formula>
    </cfRule>
  </conditionalFormatting>
  <conditionalFormatting sqref="V74:V75">
    <cfRule type="expression" dxfId="1658" priority="74" stopIfTrue="1">
      <formula>IF(#REF!=1,1,0)</formula>
    </cfRule>
    <cfRule type="expression" dxfId="1657" priority="75" stopIfTrue="1">
      <formula>IF(#REF!=1,1,0)</formula>
    </cfRule>
    <cfRule type="expression" dxfId="1656" priority="76" stopIfTrue="1">
      <formula>IF(#REF!=1,1,0)</formula>
    </cfRule>
  </conditionalFormatting>
  <conditionalFormatting sqref="M72">
    <cfRule type="cellIs" dxfId="1655" priority="53" stopIfTrue="1" operator="equal">
      <formula>1</formula>
    </cfRule>
    <cfRule type="cellIs" dxfId="1654" priority="54" stopIfTrue="1" operator="equal">
      <formula>3</formula>
    </cfRule>
  </conditionalFormatting>
  <conditionalFormatting sqref="N72">
    <cfRule type="cellIs" dxfId="1653" priority="55" stopIfTrue="1" operator="equal">
      <formula>1</formula>
    </cfRule>
    <cfRule type="cellIs" dxfId="1652" priority="56" stopIfTrue="1" operator="equal">
      <formula>3</formula>
    </cfRule>
  </conditionalFormatting>
  <conditionalFormatting sqref="Q72:U72 O72">
    <cfRule type="cellIs" dxfId="1651" priority="57" stopIfTrue="1" operator="equal">
      <formula>1</formula>
    </cfRule>
    <cfRule type="cellIs" dxfId="1650" priority="58" stopIfTrue="1" operator="equal">
      <formula>3</formula>
    </cfRule>
  </conditionalFormatting>
  <conditionalFormatting sqref="W72">
    <cfRule type="cellIs" dxfId="1649" priority="59" stopIfTrue="1" operator="between">
      <formula>0.01</formula>
      <formula>-0.01</formula>
    </cfRule>
  </conditionalFormatting>
  <conditionalFormatting sqref="P72">
    <cfRule type="cellIs" dxfId="1648" priority="60" stopIfTrue="1" operator="equal">
      <formula>1</formula>
    </cfRule>
    <cfRule type="cellIs" dxfId="1647" priority="61" stopIfTrue="1" operator="equal">
      <formula>3</formula>
    </cfRule>
  </conditionalFormatting>
  <conditionalFormatting sqref="V72">
    <cfRule type="expression" dxfId="1646" priority="62" stopIfTrue="1">
      <formula>IF(#REF!=1,1,0)</formula>
    </cfRule>
    <cfRule type="expression" dxfId="1645" priority="63" stopIfTrue="1">
      <formula>IF(#REF!=1,1,0)</formula>
    </cfRule>
    <cfRule type="expression" dxfId="1644" priority="64" stopIfTrue="1">
      <formula>IF(#REF!=1,1,0)</formula>
    </cfRule>
  </conditionalFormatting>
  <conditionalFormatting sqref="M71">
    <cfRule type="cellIs" dxfId="1643" priority="41" stopIfTrue="1" operator="equal">
      <formula>1</formula>
    </cfRule>
    <cfRule type="cellIs" dxfId="1642" priority="42" stopIfTrue="1" operator="equal">
      <formula>3</formula>
    </cfRule>
  </conditionalFormatting>
  <conditionalFormatting sqref="N71">
    <cfRule type="cellIs" dxfId="1641" priority="43" stopIfTrue="1" operator="equal">
      <formula>1</formula>
    </cfRule>
    <cfRule type="cellIs" dxfId="1640" priority="44" stopIfTrue="1" operator="equal">
      <formula>3</formula>
    </cfRule>
  </conditionalFormatting>
  <conditionalFormatting sqref="Q71:U71 O71">
    <cfRule type="cellIs" dxfId="1639" priority="45" stopIfTrue="1" operator="equal">
      <formula>1</formula>
    </cfRule>
    <cfRule type="cellIs" dxfId="1638" priority="46" stopIfTrue="1" operator="equal">
      <formula>3</formula>
    </cfRule>
  </conditionalFormatting>
  <conditionalFormatting sqref="W71">
    <cfRule type="cellIs" dxfId="1637" priority="47" stopIfTrue="1" operator="between">
      <formula>0.01</formula>
      <formula>-0.01</formula>
    </cfRule>
  </conditionalFormatting>
  <conditionalFormatting sqref="P71">
    <cfRule type="cellIs" dxfId="1636" priority="48" stopIfTrue="1" operator="equal">
      <formula>1</formula>
    </cfRule>
    <cfRule type="cellIs" dxfId="1635" priority="49" stopIfTrue="1" operator="equal">
      <formula>3</formula>
    </cfRule>
  </conditionalFormatting>
  <conditionalFormatting sqref="V71">
    <cfRule type="expression" dxfId="1634" priority="50" stopIfTrue="1">
      <formula>IF(#REF!=1,1,0)</formula>
    </cfRule>
    <cfRule type="expression" dxfId="1633" priority="51" stopIfTrue="1">
      <formula>IF(#REF!=1,1,0)</formula>
    </cfRule>
    <cfRule type="expression" dxfId="1632" priority="52" stopIfTrue="1">
      <formula>IF(#REF!=1,1,0)</formula>
    </cfRule>
  </conditionalFormatting>
  <conditionalFormatting sqref="M77">
    <cfRule type="cellIs" dxfId="1631" priority="29" stopIfTrue="1" operator="equal">
      <formula>1</formula>
    </cfRule>
    <cfRule type="cellIs" dxfId="1630" priority="30" stopIfTrue="1" operator="equal">
      <formula>3</formula>
    </cfRule>
  </conditionalFormatting>
  <conditionalFormatting sqref="N77">
    <cfRule type="cellIs" dxfId="1629" priority="31" stopIfTrue="1" operator="equal">
      <formula>1</formula>
    </cfRule>
    <cfRule type="cellIs" dxfId="1628" priority="32" stopIfTrue="1" operator="equal">
      <formula>3</formula>
    </cfRule>
  </conditionalFormatting>
  <conditionalFormatting sqref="O77 Q77:U77">
    <cfRule type="cellIs" dxfId="1627" priority="33" stopIfTrue="1" operator="equal">
      <formula>1</formula>
    </cfRule>
    <cfRule type="cellIs" dxfId="1626" priority="34" stopIfTrue="1" operator="equal">
      <formula>3</formula>
    </cfRule>
  </conditionalFormatting>
  <conditionalFormatting sqref="W77">
    <cfRule type="cellIs" dxfId="1625" priority="35" stopIfTrue="1" operator="between">
      <formula>0.01</formula>
      <formula>-0.01</formula>
    </cfRule>
  </conditionalFormatting>
  <conditionalFormatting sqref="P77">
    <cfRule type="cellIs" dxfId="1624" priority="36" stopIfTrue="1" operator="equal">
      <formula>1</formula>
    </cfRule>
    <cfRule type="cellIs" dxfId="1623" priority="37" stopIfTrue="1" operator="equal">
      <formula>3</formula>
    </cfRule>
  </conditionalFormatting>
  <conditionalFormatting sqref="V77">
    <cfRule type="expression" dxfId="1622" priority="38" stopIfTrue="1">
      <formula>IF(#REF!=1,1,0)</formula>
    </cfRule>
    <cfRule type="expression" dxfId="1621" priority="39" stopIfTrue="1">
      <formula>IF(#REF!=1,1,0)</formula>
    </cfRule>
    <cfRule type="expression" dxfId="1620" priority="40" stopIfTrue="1">
      <formula>IF(#REF!=1,1,0)</formula>
    </cfRule>
  </conditionalFormatting>
  <conditionalFormatting sqref="M79">
    <cfRule type="cellIs" dxfId="1619" priority="17" stopIfTrue="1" operator="equal">
      <formula>1</formula>
    </cfRule>
    <cfRule type="cellIs" dxfId="1618" priority="18" stopIfTrue="1" operator="equal">
      <formula>3</formula>
    </cfRule>
  </conditionalFormatting>
  <conditionalFormatting sqref="N79">
    <cfRule type="cellIs" dxfId="1617" priority="19" stopIfTrue="1" operator="equal">
      <formula>1</formula>
    </cfRule>
    <cfRule type="cellIs" dxfId="1616" priority="20" stopIfTrue="1" operator="equal">
      <formula>3</formula>
    </cfRule>
  </conditionalFormatting>
  <conditionalFormatting sqref="Q79:U79 O79">
    <cfRule type="cellIs" dxfId="1615" priority="21" stopIfTrue="1" operator="equal">
      <formula>1</formula>
    </cfRule>
    <cfRule type="cellIs" dxfId="1614" priority="22" stopIfTrue="1" operator="equal">
      <formula>3</formula>
    </cfRule>
  </conditionalFormatting>
  <conditionalFormatting sqref="W79">
    <cfRule type="cellIs" dxfId="1613" priority="23" stopIfTrue="1" operator="between">
      <formula>0.01</formula>
      <formula>-0.01</formula>
    </cfRule>
  </conditionalFormatting>
  <conditionalFormatting sqref="P79">
    <cfRule type="cellIs" dxfId="1612" priority="24" stopIfTrue="1" operator="equal">
      <formula>1</formula>
    </cfRule>
    <cfRule type="cellIs" dxfId="1611" priority="25" stopIfTrue="1" operator="equal">
      <formula>3</formula>
    </cfRule>
  </conditionalFormatting>
  <conditionalFormatting sqref="V79">
    <cfRule type="expression" dxfId="1610" priority="26" stopIfTrue="1">
      <formula>IF(#REF!=1,1,0)</formula>
    </cfRule>
    <cfRule type="expression" dxfId="1609" priority="27" stopIfTrue="1">
      <formula>IF(#REF!=1,1,0)</formula>
    </cfRule>
    <cfRule type="expression" dxfId="1608" priority="28" stopIfTrue="1">
      <formula>IF(#REF!=1,1,0)</formula>
    </cfRule>
  </conditionalFormatting>
  <conditionalFormatting sqref="M62">
    <cfRule type="cellIs" dxfId="1607" priority="13" stopIfTrue="1" operator="equal">
      <formula>1</formula>
    </cfRule>
    <cfRule type="cellIs" dxfId="1606" priority="14" stopIfTrue="1" operator="equal">
      <formula>3</formula>
    </cfRule>
  </conditionalFormatting>
  <conditionalFormatting sqref="N62">
    <cfRule type="cellIs" dxfId="1605" priority="15" stopIfTrue="1" operator="equal">
      <formula>1</formula>
    </cfRule>
    <cfRule type="cellIs" dxfId="1604" priority="16" stopIfTrue="1" operator="equal">
      <formula>3</formula>
    </cfRule>
  </conditionalFormatting>
  <conditionalFormatting sqref="M40">
    <cfRule type="cellIs" dxfId="1603" priority="1" stopIfTrue="1" operator="equal">
      <formula>1</formula>
    </cfRule>
    <cfRule type="cellIs" dxfId="1602" priority="2" stopIfTrue="1" operator="equal">
      <formula>3</formula>
    </cfRule>
  </conditionalFormatting>
  <conditionalFormatting sqref="N40">
    <cfRule type="cellIs" dxfId="1601" priority="3" stopIfTrue="1" operator="equal">
      <formula>1</formula>
    </cfRule>
    <cfRule type="cellIs" dxfId="1600" priority="4" stopIfTrue="1" operator="equal">
      <formula>3</formula>
    </cfRule>
  </conditionalFormatting>
  <conditionalFormatting sqref="Q40:U40 O40">
    <cfRule type="cellIs" dxfId="1599" priority="5" stopIfTrue="1" operator="equal">
      <formula>1</formula>
    </cfRule>
    <cfRule type="cellIs" dxfId="1598" priority="6" stopIfTrue="1" operator="equal">
      <formula>3</formula>
    </cfRule>
  </conditionalFormatting>
  <conditionalFormatting sqref="W40">
    <cfRule type="cellIs" dxfId="1597" priority="7" stopIfTrue="1" operator="between">
      <formula>0.01</formula>
      <formula>-0.01</formula>
    </cfRule>
  </conditionalFormatting>
  <conditionalFormatting sqref="P40">
    <cfRule type="cellIs" dxfId="1596" priority="8" stopIfTrue="1" operator="equal">
      <formula>1</formula>
    </cfRule>
    <cfRule type="cellIs" dxfId="1595" priority="9" stopIfTrue="1" operator="equal">
      <formula>3</formula>
    </cfRule>
  </conditionalFormatting>
  <conditionalFormatting sqref="V40">
    <cfRule type="expression" dxfId="1594" priority="10" stopIfTrue="1">
      <formula>IF(#REF!=1,1,0)</formula>
    </cfRule>
    <cfRule type="expression" dxfId="1593" priority="11" stopIfTrue="1">
      <formula>IF(#REF!=1,1,0)</formula>
    </cfRule>
    <cfRule type="expression" dxfId="1592" priority="12" stopIfTrue="1">
      <formula>IF(#REF!=1,1,0)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pageSetUpPr fitToPage="1"/>
  </sheetPr>
  <dimension ref="A1:CS3549"/>
  <sheetViews>
    <sheetView workbookViewId="0">
      <pane xSplit="2" ySplit="1" topLeftCell="C2" activePane="bottomRight" state="frozenSplit"/>
      <selection pane="topRight" activeCell="M1" sqref="M1"/>
      <selection pane="bottomLeft" activeCell="A1256" sqref="A1256:XFD1256"/>
      <selection pane="bottomRight" activeCell="P2054" sqref="P1988:U2054"/>
    </sheetView>
  </sheetViews>
  <sheetFormatPr baseColWidth="10" defaultColWidth="12.42578125" defaultRowHeight="13" outlineLevelRow="1" x14ac:dyDescent="0"/>
  <cols>
    <col min="1" max="1" width="12.42578125" customWidth="1"/>
    <col min="2" max="2" width="2.7109375" customWidth="1"/>
    <col min="3" max="3" width="10.7109375" style="2" customWidth="1"/>
    <col min="4" max="4" width="1.7109375" style="7" customWidth="1"/>
    <col min="5" max="7" width="1.7109375" style="2" customWidth="1"/>
    <col min="8" max="8" width="9.7109375" style="1" customWidth="1"/>
    <col min="9" max="9" width="9.7109375" style="2" customWidth="1"/>
    <col min="10" max="10" width="1.7109375" style="1" customWidth="1"/>
    <col min="11" max="15" width="7.7109375" style="2" customWidth="1"/>
    <col min="16" max="18" width="9.7109375" style="1" customWidth="1"/>
    <col min="19" max="34" width="8.7109375" style="1" customWidth="1"/>
    <col min="35" max="38" width="1.7109375" style="8" customWidth="1"/>
    <col min="39" max="43" width="6.7109375" style="2" customWidth="1"/>
    <col min="44" max="44" width="12.42578125" customWidth="1"/>
    <col min="45" max="45" width="2.7109375" customWidth="1"/>
    <col min="46" max="46" width="3" customWidth="1"/>
    <col min="47" max="47" width="4" customWidth="1"/>
    <col min="48" max="48" width="3" style="97" bestFit="1" customWidth="1"/>
    <col min="49" max="49" width="4" style="99" bestFit="1" customWidth="1"/>
    <col min="50" max="50" width="6" style="106" bestFit="1" customWidth="1"/>
    <col min="51" max="51" width="5.28515625" customWidth="1"/>
    <col min="52" max="52" width="13.42578125" style="7" customWidth="1"/>
    <col min="53" max="53" width="2" bestFit="1" customWidth="1"/>
    <col min="54" max="57" width="8.7109375" customWidth="1"/>
    <col min="58" max="81" width="8.7109375" style="1" customWidth="1"/>
    <col min="82" max="92" width="8.7109375" customWidth="1"/>
  </cols>
  <sheetData>
    <row r="1" spans="1:92">
      <c r="C1" s="25" t="s">
        <v>996</v>
      </c>
      <c r="D1" s="22" t="str">
        <f>LEFT(P1)</f>
        <v>C</v>
      </c>
      <c r="E1" s="19" t="str">
        <f>LEFT(Q1)</f>
        <v>0</v>
      </c>
      <c r="F1" s="20" t="str">
        <f>LEFT(R1)</f>
        <v>S</v>
      </c>
      <c r="G1" s="94" t="str">
        <f>LEFT(S1,1)</f>
        <v>O</v>
      </c>
      <c r="H1" s="49" t="s">
        <v>3263</v>
      </c>
      <c r="I1" s="54" t="s">
        <v>109</v>
      </c>
      <c r="J1" s="25"/>
      <c r="K1" s="18" t="str">
        <f>P1</f>
        <v>Clinton</v>
      </c>
      <c r="L1" s="19">
        <f>Q1</f>
        <v>0</v>
      </c>
      <c r="M1" s="20" t="str">
        <f>R1</f>
        <v>Sanders</v>
      </c>
      <c r="N1" s="94" t="str">
        <f>S1</f>
        <v>O'Malley</v>
      </c>
      <c r="O1" s="2" t="s">
        <v>1774</v>
      </c>
      <c r="P1" s="3" t="str">
        <f>Candidates!F2</f>
        <v>Clinton</v>
      </c>
      <c r="Q1" s="4">
        <f>Candidates!F3</f>
        <v>0</v>
      </c>
      <c r="R1" s="21" t="str">
        <f>Candidates!F4</f>
        <v>Sanders</v>
      </c>
      <c r="S1" s="94" t="str">
        <f>Candidates!F5</f>
        <v>O'Malley</v>
      </c>
      <c r="T1" s="1" t="str">
        <f>Candidates!F6</f>
        <v>Farrell</v>
      </c>
      <c r="U1" s="1" t="str">
        <f>Candidates!F7</f>
        <v>Webb</v>
      </c>
      <c r="V1" s="1" t="str">
        <f>Candidates!F8</f>
        <v>Wilson</v>
      </c>
      <c r="W1" s="1" t="str">
        <f>Candidates!F9</f>
        <v>Steinberg</v>
      </c>
      <c r="X1" s="1" t="str">
        <f>Candidates!F10</f>
        <v>Uncommitted</v>
      </c>
      <c r="Y1" s="1" t="str">
        <f>Candidates!F11</f>
        <v>Write-ins</v>
      </c>
      <c r="Z1" s="1" t="str">
        <f>Candidates!F12</f>
        <v>Other</v>
      </c>
      <c r="AA1" s="1" t="str">
        <f>Candidates!F13</f>
        <v>Judd</v>
      </c>
      <c r="AB1" s="1" t="str">
        <f>Candidates!F14</f>
        <v>Locke</v>
      </c>
      <c r="AC1" s="1" t="str">
        <f>Candidates!F15</f>
        <v>De La Fuente</v>
      </c>
      <c r="AD1" s="1">
        <f>Candidates!F16</f>
        <v>0</v>
      </c>
      <c r="AE1" s="1">
        <f>Candidates!F17</f>
        <v>0</v>
      </c>
      <c r="AF1" s="1">
        <f>Candidates!F18</f>
        <v>0</v>
      </c>
      <c r="AG1" s="1">
        <f>Candidates!F19</f>
        <v>0</v>
      </c>
      <c r="AI1" s="23" t="str">
        <f>LEFT(T1,1)</f>
        <v>F</v>
      </c>
      <c r="AJ1" s="23" t="str">
        <f>LEFT(U1,1)</f>
        <v>W</v>
      </c>
      <c r="AK1" s="23" t="str">
        <f>LEFT(V1,1)</f>
        <v>W</v>
      </c>
      <c r="AL1" s="23" t="str">
        <f>LEFT(W1,1)</f>
        <v>S</v>
      </c>
      <c r="AM1" s="2" t="str">
        <f>T1</f>
        <v>Farrell</v>
      </c>
      <c r="AN1" s="2" t="str">
        <f>U1</f>
        <v>Webb</v>
      </c>
      <c r="AO1" s="2" t="str">
        <f>V1</f>
        <v>Wilson</v>
      </c>
      <c r="AP1" s="2" t="str">
        <f>W1</f>
        <v>Steinberg</v>
      </c>
      <c r="AT1" s="182" t="s">
        <v>3147</v>
      </c>
      <c r="AV1" s="103" t="s">
        <v>2676</v>
      </c>
      <c r="AW1" s="104" t="s">
        <v>2904</v>
      </c>
      <c r="AX1" s="105" t="s">
        <v>872</v>
      </c>
      <c r="AZ1" s="7" t="s">
        <v>1099</v>
      </c>
      <c r="BE1" t="str">
        <f>Candidates!F24</f>
        <v>Adams</v>
      </c>
      <c r="BF1" s="1" t="str">
        <f>Candidates!F25</f>
        <v>Burke</v>
      </c>
      <c r="BG1" s="1" t="str">
        <f>Candidates!F26</f>
        <v>Cohen</v>
      </c>
      <c r="BH1" s="1" t="str">
        <f>Candidates!F27</f>
        <v>Elbot</v>
      </c>
      <c r="BI1" s="1" t="str">
        <f>Candidates!F28</f>
        <v>French</v>
      </c>
      <c r="BJ1" s="1" t="str">
        <f>Candidates!F29</f>
        <v>Greenstein</v>
      </c>
      <c r="BK1" s="1" t="str">
        <f>Candidates!F30</f>
        <v>Hewes</v>
      </c>
      <c r="BL1" s="1" t="str">
        <f>Candidates!F31</f>
        <v>Hutton</v>
      </c>
      <c r="BM1" s="1">
        <f>Candidates!F32</f>
        <v>0</v>
      </c>
      <c r="BN1" s="1" t="str">
        <f>Candidates!F33</f>
        <v>Kelso</v>
      </c>
      <c r="BO1" s="1" t="str">
        <f>Candidates!F34</f>
        <v>Lipscomb</v>
      </c>
      <c r="BP1" s="1">
        <f>Candidates!F35</f>
        <v>0</v>
      </c>
      <c r="BQ1" s="1" t="str">
        <f>Candidates!F36</f>
        <v>Lovitt</v>
      </c>
      <c r="BR1" s="1" t="str">
        <f>Candidates!F37</f>
        <v>McGaughey</v>
      </c>
      <c r="BS1" s="1" t="str">
        <f>Candidates!F38</f>
        <v>Moroz</v>
      </c>
      <c r="BT1" s="1" t="str">
        <f>Candidates!F39</f>
        <v>O’Donnell</v>
      </c>
      <c r="BU1" s="1" t="str">
        <f>Candidates!F40</f>
        <v>Schwass</v>
      </c>
      <c r="BV1" s="1" t="str">
        <f>Candidates!F41</f>
        <v>Sloan</v>
      </c>
      <c r="BW1" s="1" t="str">
        <f>Candidates!F42</f>
        <v>Sonnino</v>
      </c>
      <c r="BX1" s="1" t="str">
        <f>Candidates!F43</f>
        <v>Stewart</v>
      </c>
      <c r="BY1" s="1" t="str">
        <f>Candidates!F44</f>
        <v>Supreme</v>
      </c>
      <c r="BZ1" s="1" t="str">
        <f>Candidates!F45</f>
        <v>Thistle</v>
      </c>
      <c r="CA1" s="1" t="str">
        <f>Candidates!F46</f>
        <v>Valentine</v>
      </c>
      <c r="CB1" s="1" t="str">
        <f>Candidates!F47</f>
        <v>Weil</v>
      </c>
      <c r="CC1" s="1" t="str">
        <f>Candidates!F48</f>
        <v>Wolfe</v>
      </c>
      <c r="CD1" t="str">
        <f>Candidates!F49</f>
        <v>Hawes</v>
      </c>
      <c r="CE1" t="str">
        <f>Candidates!F50</f>
        <v>Formhals</v>
      </c>
      <c r="CF1" t="str">
        <f>Candidates!F51</f>
        <v>O'Neill</v>
      </c>
      <c r="CG1">
        <f>Candidates!F52</f>
        <v>0</v>
      </c>
      <c r="CH1">
        <f>Candidates!F53</f>
        <v>0</v>
      </c>
      <c r="CI1">
        <f>Candidates!F54</f>
        <v>0</v>
      </c>
      <c r="CJ1">
        <f>Candidates!F55</f>
        <v>0</v>
      </c>
      <c r="CK1">
        <f>Candidates!F56</f>
        <v>0</v>
      </c>
      <c r="CL1">
        <f>Candidates!F57</f>
        <v>0</v>
      </c>
      <c r="CM1">
        <f>Candidates!F58</f>
        <v>0</v>
      </c>
      <c r="CN1">
        <f>Candidates!F59</f>
        <v>0</v>
      </c>
    </row>
    <row r="2" spans="1:92" hidden="1" outlineLevel="1">
      <c r="A2" t="s">
        <v>1201</v>
      </c>
      <c r="B2" t="s">
        <v>287</v>
      </c>
      <c r="C2" s="1">
        <f t="shared" ref="C2:C33" si="0">SUM(P2:AG2)</f>
        <v>2987</v>
      </c>
      <c r="D2" s="7">
        <f>IF(P2&gt;0,RANK(P2,(P2:R2,S2:AG2)),0)</f>
        <v>1</v>
      </c>
      <c r="E2" s="7">
        <f>IF(Q2&gt;0,RANK(Q2,(P2:R2,S2:AG2)),0)</f>
        <v>0</v>
      </c>
      <c r="F2" s="7">
        <f>IF(R2&gt;0,RANK(R2,(P2:R2,S2:AG2)),0)</f>
        <v>2</v>
      </c>
      <c r="G2" s="7">
        <f>IF(S2&gt;0,RANK(S2,(P2:R2,S2:AG2)),0)</f>
        <v>5</v>
      </c>
      <c r="H2" s="49">
        <f t="shared" ref="H2:H33" si="1">MAX(P2:Y2)-LARGE(P2:Y2,2)</f>
        <v>1846</v>
      </c>
      <c r="I2" s="178">
        <f t="shared" ref="I2:I65" si="2">H2/C2</f>
        <v>0.61801138265818545</v>
      </c>
      <c r="J2" s="2"/>
      <c r="K2" s="2">
        <f t="shared" ref="K2:K33" si="3">IF($C2=0,"-",P2/$C2)</f>
        <v>0.80046869768998996</v>
      </c>
      <c r="L2" s="2">
        <f t="shared" ref="L2:L33" si="4">IF($C2=0,"-",Q2/$C2)</f>
        <v>0</v>
      </c>
      <c r="M2" s="2">
        <f t="shared" ref="M2:M33" si="5">IF($C2=0,"-",R2/$C2)</f>
        <v>0.18245731503180448</v>
      </c>
      <c r="N2" s="2">
        <f t="shared" ref="N2:N65" si="6">IF($C2=0,"-",S2/$C2)</f>
        <v>1.004352192835621E-3</v>
      </c>
      <c r="O2" s="2">
        <f t="shared" ref="O2:O65" si="7">IF(C2=0,"-",(1-K2-L2-M2-N2))</f>
        <v>1.6069635085369932E-2</v>
      </c>
      <c r="P2" s="1">
        <v>2391</v>
      </c>
      <c r="R2" s="1">
        <v>545</v>
      </c>
      <c r="S2" s="1">
        <v>3</v>
      </c>
      <c r="X2" s="1">
        <v>42</v>
      </c>
      <c r="AC2" s="1">
        <v>6</v>
      </c>
      <c r="AI2" s="7">
        <f t="shared" ref="AI2:AI33" si="8">IF(T2&gt;0,RANK(T2,(P2:Z2)),0)</f>
        <v>0</v>
      </c>
      <c r="AJ2" s="7">
        <f t="shared" ref="AJ2:AJ33" si="9">IF(U2&gt;0,RANK(U2,(P2:Z2)),0)</f>
        <v>0</v>
      </c>
      <c r="AK2" s="7">
        <f t="shared" ref="AK2:AK33" si="10">IF(V2&gt;0,RANK(V2,(P2:Z2)),0)</f>
        <v>0</v>
      </c>
      <c r="AL2" s="7">
        <f t="shared" ref="AL2:AL33" si="11">IF(W2&gt;0,RANK(W2,(P2:Z2)),0)</f>
        <v>0</v>
      </c>
      <c r="AM2" s="2">
        <f t="shared" ref="AM2:AM33" si="12">IF($C2=0,"-",T2/$C2)</f>
        <v>0</v>
      </c>
      <c r="AN2" s="2">
        <f t="shared" ref="AN2:AN33" si="13">IF($C2=0,"-",U2/$C2)</f>
        <v>0</v>
      </c>
      <c r="AO2" s="2">
        <f t="shared" ref="AO2:AO33" si="14">IF($C2=0,"-",V2/$C2)</f>
        <v>0</v>
      </c>
      <c r="AP2" s="2">
        <f t="shared" ref="AP2:AP33" si="15">IF($C2=0,"-",W2/$C2)</f>
        <v>0</v>
      </c>
      <c r="AR2" t="str">
        <f>A2</f>
        <v>Autauga</v>
      </c>
      <c r="AS2" t="s">
        <v>287</v>
      </c>
      <c r="AT2" s="182">
        <v>2</v>
      </c>
      <c r="AV2" s="98">
        <v>1</v>
      </c>
      <c r="AW2" s="100">
        <v>1</v>
      </c>
      <c r="AX2" s="106">
        <f t="shared" ref="AX2:AX33" si="16">AV2*1000+AW2</f>
        <v>1001</v>
      </c>
      <c r="AZ2" s="7" t="s">
        <v>2975</v>
      </c>
      <c r="BA2" t="s">
        <v>3208</v>
      </c>
    </row>
    <row r="3" spans="1:92" hidden="1" outlineLevel="1">
      <c r="A3" t="s">
        <v>1203</v>
      </c>
      <c r="B3" t="s">
        <v>287</v>
      </c>
      <c r="C3" s="1">
        <f t="shared" si="0"/>
        <v>8211</v>
      </c>
      <c r="D3" s="7">
        <f>IF(P3&gt;0,RANK(P3,(P3:R3,S3:AG3)),0)</f>
        <v>1</v>
      </c>
      <c r="E3" s="7">
        <f>IF(Q3&gt;0,RANK(Q3,(P3:R3,S3:AG3)),0)</f>
        <v>0</v>
      </c>
      <c r="F3" s="7">
        <f>IF(R3&gt;0,RANK(R3,(P3:R3,S3:AG3)),0)</f>
        <v>2</v>
      </c>
      <c r="G3" s="7">
        <f>IF(S3&gt;0,RANK(S3,(P3:R3,S3:AG3)),0)</f>
        <v>4</v>
      </c>
      <c r="H3" s="49">
        <f t="shared" si="1"/>
        <v>2598</v>
      </c>
      <c r="I3" s="178">
        <f t="shared" si="2"/>
        <v>0.3164048227986847</v>
      </c>
      <c r="J3" s="2"/>
      <c r="K3" s="2">
        <f t="shared" si="3"/>
        <v>0.64632809645597367</v>
      </c>
      <c r="L3" s="2">
        <f t="shared" si="4"/>
        <v>0</v>
      </c>
      <c r="M3" s="2">
        <f t="shared" si="5"/>
        <v>0.32992327365728902</v>
      </c>
      <c r="N3" s="2">
        <f t="shared" si="6"/>
        <v>3.7754232127633664E-3</v>
      </c>
      <c r="O3" s="2">
        <f t="shared" si="7"/>
        <v>1.997320667397395E-2</v>
      </c>
      <c r="P3" s="1">
        <v>5307</v>
      </c>
      <c r="R3" s="1">
        <v>2709</v>
      </c>
      <c r="S3" s="1">
        <v>31</v>
      </c>
      <c r="X3" s="1">
        <v>149</v>
      </c>
      <c r="AC3" s="1">
        <v>15</v>
      </c>
      <c r="AI3" s="7">
        <f t="shared" si="8"/>
        <v>0</v>
      </c>
      <c r="AJ3" s="7">
        <f t="shared" si="9"/>
        <v>0</v>
      </c>
      <c r="AK3" s="7">
        <f t="shared" si="10"/>
        <v>0</v>
      </c>
      <c r="AL3" s="7">
        <f t="shared" si="11"/>
        <v>0</v>
      </c>
      <c r="AM3" s="2">
        <f t="shared" si="12"/>
        <v>0</v>
      </c>
      <c r="AN3" s="2">
        <f t="shared" si="13"/>
        <v>0</v>
      </c>
      <c r="AO3" s="2">
        <f t="shared" si="14"/>
        <v>0</v>
      </c>
      <c r="AP3" s="2">
        <f t="shared" si="15"/>
        <v>0</v>
      </c>
      <c r="AR3" t="str">
        <f t="shared" ref="AR3:AR66" si="17">A3</f>
        <v>Baldwin</v>
      </c>
      <c r="AS3" t="s">
        <v>287</v>
      </c>
      <c r="AT3" s="182">
        <v>1</v>
      </c>
      <c r="AV3" s="98">
        <v>1</v>
      </c>
      <c r="AW3" s="100">
        <v>3</v>
      </c>
      <c r="AX3" s="106">
        <f t="shared" si="16"/>
        <v>1003</v>
      </c>
      <c r="AZ3" s="7" t="s">
        <v>2975</v>
      </c>
      <c r="BA3" t="s">
        <v>3208</v>
      </c>
    </row>
    <row r="4" spans="1:92" hidden="1" outlineLevel="1">
      <c r="A4" t="s">
        <v>1194</v>
      </c>
      <c r="B4" t="s">
        <v>287</v>
      </c>
      <c r="C4" s="1">
        <f t="shared" si="0"/>
        <v>2851</v>
      </c>
      <c r="D4" s="7">
        <f>IF(P4&gt;0,RANK(P4,(P4:R4,S4:AG4)),0)</f>
        <v>1</v>
      </c>
      <c r="E4" s="7">
        <f>IF(Q4&gt;0,RANK(Q4,(P4:R4,S4:AG4)),0)</f>
        <v>0</v>
      </c>
      <c r="F4" s="7">
        <f>IF(R4&gt;0,RANK(R4,(P4:R4,S4:AG4)),0)</f>
        <v>2</v>
      </c>
      <c r="G4" s="7">
        <f>IF(S4&gt;0,RANK(S4,(P4:R4,S4:AG4)),0)</f>
        <v>4</v>
      </c>
      <c r="H4" s="49">
        <f t="shared" si="1"/>
        <v>2363</v>
      </c>
      <c r="I4" s="178">
        <f t="shared" si="2"/>
        <v>0.82883198877586817</v>
      </c>
      <c r="J4" s="2"/>
      <c r="K4" s="2">
        <f t="shared" si="3"/>
        <v>0.90669940371799373</v>
      </c>
      <c r="L4" s="2">
        <f t="shared" si="4"/>
        <v>0</v>
      </c>
      <c r="M4" s="2">
        <f t="shared" si="5"/>
        <v>7.7867414942125568E-2</v>
      </c>
      <c r="N4" s="2">
        <f t="shared" si="6"/>
        <v>2.8060329708874078E-3</v>
      </c>
      <c r="O4" s="2">
        <f t="shared" si="7"/>
        <v>1.2627148368993289E-2</v>
      </c>
      <c r="P4" s="1">
        <v>2585</v>
      </c>
      <c r="R4" s="1">
        <v>222</v>
      </c>
      <c r="S4" s="1">
        <v>8</v>
      </c>
      <c r="X4" s="1">
        <v>33</v>
      </c>
      <c r="AC4" s="1">
        <v>3</v>
      </c>
      <c r="AI4" s="7">
        <f t="shared" si="8"/>
        <v>0</v>
      </c>
      <c r="AJ4" s="7">
        <f t="shared" si="9"/>
        <v>0</v>
      </c>
      <c r="AK4" s="7">
        <f t="shared" si="10"/>
        <v>0</v>
      </c>
      <c r="AL4" s="7">
        <f t="shared" si="11"/>
        <v>0</v>
      </c>
      <c r="AM4" s="2">
        <f t="shared" si="12"/>
        <v>0</v>
      </c>
      <c r="AN4" s="2">
        <f t="shared" si="13"/>
        <v>0</v>
      </c>
      <c r="AO4" s="2">
        <f t="shared" si="14"/>
        <v>0</v>
      </c>
      <c r="AP4" s="2">
        <f t="shared" si="15"/>
        <v>0</v>
      </c>
      <c r="AR4" t="str">
        <f t="shared" si="17"/>
        <v>Barbour</v>
      </c>
      <c r="AS4" t="s">
        <v>287</v>
      </c>
      <c r="AT4" s="182">
        <v>2</v>
      </c>
      <c r="AV4" s="98">
        <v>1</v>
      </c>
      <c r="AW4" s="100">
        <v>5</v>
      </c>
      <c r="AX4" s="106">
        <f t="shared" si="16"/>
        <v>1005</v>
      </c>
      <c r="AZ4" s="7" t="s">
        <v>2975</v>
      </c>
      <c r="BA4" t="s">
        <v>3208</v>
      </c>
    </row>
    <row r="5" spans="1:92" hidden="1" outlineLevel="1">
      <c r="A5" t="s">
        <v>2559</v>
      </c>
      <c r="B5" t="s">
        <v>287</v>
      </c>
      <c r="C5" s="1">
        <f t="shared" si="0"/>
        <v>1248</v>
      </c>
      <c r="D5" s="7">
        <f>IF(P5&gt;0,RANK(P5,(P5:R5,S5:AG5)),0)</f>
        <v>1</v>
      </c>
      <c r="E5" s="7">
        <f>IF(Q5&gt;0,RANK(Q5,(P5:R5,S5:AG5)),0)</f>
        <v>0</v>
      </c>
      <c r="F5" s="7">
        <f>IF(R5&gt;0,RANK(R5,(P5:R5,S5:AG5)),0)</f>
        <v>2</v>
      </c>
      <c r="G5" s="7">
        <f>IF(S5&gt;0,RANK(S5,(P5:R5,S5:AG5)),0)</f>
        <v>4</v>
      </c>
      <c r="H5" s="49">
        <f t="shared" si="1"/>
        <v>696</v>
      </c>
      <c r="I5" s="178">
        <f t="shared" si="2"/>
        <v>0.55769230769230771</v>
      </c>
      <c r="J5" s="2"/>
      <c r="K5" s="2">
        <f t="shared" si="3"/>
        <v>0.75480769230769229</v>
      </c>
      <c r="L5" s="2">
        <f t="shared" si="4"/>
        <v>0</v>
      </c>
      <c r="M5" s="2">
        <f t="shared" si="5"/>
        <v>0.19711538461538461</v>
      </c>
      <c r="N5" s="2">
        <f t="shared" si="6"/>
        <v>8.0128205128205121E-3</v>
      </c>
      <c r="O5" s="2">
        <f t="shared" si="7"/>
        <v>4.0064102564102588E-2</v>
      </c>
      <c r="P5" s="1">
        <v>942</v>
      </c>
      <c r="R5" s="1">
        <v>246</v>
      </c>
      <c r="S5" s="1">
        <v>10</v>
      </c>
      <c r="X5" s="1">
        <v>46</v>
      </c>
      <c r="AC5" s="1">
        <v>4</v>
      </c>
      <c r="AI5" s="7">
        <f t="shared" si="8"/>
        <v>0</v>
      </c>
      <c r="AJ5" s="7">
        <f t="shared" si="9"/>
        <v>0</v>
      </c>
      <c r="AK5" s="7">
        <f t="shared" si="10"/>
        <v>0</v>
      </c>
      <c r="AL5" s="7">
        <f t="shared" si="11"/>
        <v>0</v>
      </c>
      <c r="AM5" s="2">
        <f t="shared" si="12"/>
        <v>0</v>
      </c>
      <c r="AN5" s="2">
        <f t="shared" si="13"/>
        <v>0</v>
      </c>
      <c r="AO5" s="2">
        <f t="shared" si="14"/>
        <v>0</v>
      </c>
      <c r="AP5" s="2">
        <f t="shared" si="15"/>
        <v>0</v>
      </c>
      <c r="AR5" t="str">
        <f t="shared" si="17"/>
        <v>Bibb</v>
      </c>
      <c r="AS5" t="s">
        <v>287</v>
      </c>
      <c r="AT5" s="182">
        <v>6</v>
      </c>
      <c r="AV5" s="98">
        <v>1</v>
      </c>
      <c r="AW5" s="100">
        <v>7</v>
      </c>
      <c r="AX5" s="106">
        <f t="shared" si="16"/>
        <v>1007</v>
      </c>
      <c r="AZ5" s="7" t="s">
        <v>2975</v>
      </c>
      <c r="BA5" t="s">
        <v>3208</v>
      </c>
    </row>
    <row r="6" spans="1:92" hidden="1" outlineLevel="1">
      <c r="A6" t="s">
        <v>857</v>
      </c>
      <c r="B6" t="s">
        <v>287</v>
      </c>
      <c r="C6" s="1">
        <f t="shared" si="0"/>
        <v>1023</v>
      </c>
      <c r="D6" s="7">
        <f>IF(P6&gt;0,RANK(P6,(P6:R6,S6:AG6)),0)</f>
        <v>1</v>
      </c>
      <c r="E6" s="7">
        <f>IF(Q6&gt;0,RANK(Q6,(P6:R6,S6:AG6)),0)</f>
        <v>0</v>
      </c>
      <c r="F6" s="7">
        <f>IF(R6&gt;0,RANK(R6,(P6:R6,S6:AG6)),0)</f>
        <v>2</v>
      </c>
      <c r="G6" s="7">
        <f>IF(S6&gt;0,RANK(S6,(P6:R6,S6:AG6)),0)</f>
        <v>4</v>
      </c>
      <c r="H6" s="49">
        <f t="shared" si="1"/>
        <v>169</v>
      </c>
      <c r="I6" s="178">
        <f t="shared" si="2"/>
        <v>0.16520039100684261</v>
      </c>
      <c r="J6" s="2"/>
      <c r="K6" s="2">
        <f t="shared" si="3"/>
        <v>0.5513196480938416</v>
      </c>
      <c r="L6" s="2">
        <f t="shared" si="4"/>
        <v>0</v>
      </c>
      <c r="M6" s="2">
        <f t="shared" si="5"/>
        <v>0.38611925708699901</v>
      </c>
      <c r="N6" s="2">
        <f t="shared" si="6"/>
        <v>4.8875855327468231E-3</v>
      </c>
      <c r="O6" s="2">
        <f t="shared" si="7"/>
        <v>5.7673509286412565E-2</v>
      </c>
      <c r="P6" s="1">
        <v>564</v>
      </c>
      <c r="R6" s="1">
        <v>395</v>
      </c>
      <c r="S6" s="1">
        <v>5</v>
      </c>
      <c r="X6" s="1">
        <v>56</v>
      </c>
      <c r="AC6" s="1">
        <v>3</v>
      </c>
      <c r="AI6" s="7">
        <f t="shared" si="8"/>
        <v>0</v>
      </c>
      <c r="AJ6" s="7">
        <f t="shared" si="9"/>
        <v>0</v>
      </c>
      <c r="AK6" s="7">
        <f t="shared" si="10"/>
        <v>0</v>
      </c>
      <c r="AL6" s="7">
        <f t="shared" si="11"/>
        <v>0</v>
      </c>
      <c r="AM6" s="2">
        <f t="shared" si="12"/>
        <v>0</v>
      </c>
      <c r="AN6" s="2">
        <f t="shared" si="13"/>
        <v>0</v>
      </c>
      <c r="AO6" s="2">
        <f t="shared" si="14"/>
        <v>0</v>
      </c>
      <c r="AP6" s="2">
        <f t="shared" si="15"/>
        <v>0</v>
      </c>
      <c r="AR6" t="str">
        <f t="shared" si="17"/>
        <v>Blount</v>
      </c>
      <c r="AS6" t="s">
        <v>287</v>
      </c>
      <c r="AT6" s="182"/>
      <c r="AV6" s="98">
        <v>1</v>
      </c>
      <c r="AW6" s="100">
        <v>9</v>
      </c>
      <c r="AX6" s="106">
        <f t="shared" si="16"/>
        <v>1009</v>
      </c>
      <c r="AZ6" s="7" t="s">
        <v>2975</v>
      </c>
      <c r="BA6" t="s">
        <v>3208</v>
      </c>
    </row>
    <row r="7" spans="1:92" hidden="1" outlineLevel="1">
      <c r="A7" t="s">
        <v>858</v>
      </c>
      <c r="B7" t="s">
        <v>287</v>
      </c>
      <c r="C7" s="1">
        <f t="shared" si="0"/>
        <v>2694</v>
      </c>
      <c r="D7" s="7">
        <f>IF(P7&gt;0,RANK(P7,(P7:R7,S7:AG7)),0)</f>
        <v>1</v>
      </c>
      <c r="E7" s="7">
        <f>IF(Q7&gt;0,RANK(Q7,(P7:R7,S7:AG7)),0)</f>
        <v>0</v>
      </c>
      <c r="F7" s="7">
        <f>IF(R7&gt;0,RANK(R7,(P7:R7,S7:AG7)),0)</f>
        <v>2</v>
      </c>
      <c r="G7" s="7">
        <f>IF(S7&gt;0,RANK(S7,(P7:R7,S7:AG7)),0)</f>
        <v>4</v>
      </c>
      <c r="H7" s="49">
        <f t="shared" si="1"/>
        <v>2283</v>
      </c>
      <c r="I7" s="178">
        <f t="shared" si="2"/>
        <v>0.84743875278396441</v>
      </c>
      <c r="J7" s="2"/>
      <c r="K7" s="2">
        <f t="shared" si="3"/>
        <v>0.91351150705270967</v>
      </c>
      <c r="L7" s="2">
        <f t="shared" si="4"/>
        <v>0</v>
      </c>
      <c r="M7" s="2">
        <f t="shared" si="5"/>
        <v>6.6072754268745357E-2</v>
      </c>
      <c r="N7" s="2">
        <f t="shared" si="6"/>
        <v>3.3407572383073497E-3</v>
      </c>
      <c r="O7" s="2">
        <f t="shared" si="7"/>
        <v>1.7074981440237624E-2</v>
      </c>
      <c r="P7" s="1">
        <v>2461</v>
      </c>
      <c r="R7" s="1">
        <v>178</v>
      </c>
      <c r="S7" s="1">
        <v>9</v>
      </c>
      <c r="X7" s="1">
        <v>39</v>
      </c>
      <c r="AC7" s="1">
        <v>7</v>
      </c>
      <c r="AI7" s="7">
        <f t="shared" si="8"/>
        <v>0</v>
      </c>
      <c r="AJ7" s="7">
        <f t="shared" si="9"/>
        <v>0</v>
      </c>
      <c r="AK7" s="7">
        <f t="shared" si="10"/>
        <v>0</v>
      </c>
      <c r="AL7" s="7">
        <f t="shared" si="11"/>
        <v>0</v>
      </c>
      <c r="AM7" s="2">
        <f t="shared" si="12"/>
        <v>0</v>
      </c>
      <c r="AN7" s="2">
        <f t="shared" si="13"/>
        <v>0</v>
      </c>
      <c r="AO7" s="2">
        <f t="shared" si="14"/>
        <v>0</v>
      </c>
      <c r="AP7" s="2">
        <f t="shared" si="15"/>
        <v>0</v>
      </c>
      <c r="AR7" t="str">
        <f t="shared" si="17"/>
        <v>Bullock</v>
      </c>
      <c r="AS7" t="s">
        <v>287</v>
      </c>
      <c r="AT7" s="182">
        <v>2</v>
      </c>
      <c r="AV7" s="98">
        <v>1</v>
      </c>
      <c r="AW7" s="100">
        <v>11</v>
      </c>
      <c r="AX7" s="106">
        <f t="shared" si="16"/>
        <v>1011</v>
      </c>
      <c r="AZ7" s="7" t="s">
        <v>2975</v>
      </c>
      <c r="BA7" t="s">
        <v>3208</v>
      </c>
    </row>
    <row r="8" spans="1:92" hidden="1" outlineLevel="1">
      <c r="A8" t="s">
        <v>619</v>
      </c>
      <c r="B8" t="s">
        <v>287</v>
      </c>
      <c r="C8" s="1">
        <f t="shared" si="0"/>
        <v>2385</v>
      </c>
      <c r="D8" s="7">
        <f>IF(P8&gt;0,RANK(P8,(P8:R8,S8:AG8)),0)</f>
        <v>1</v>
      </c>
      <c r="E8" s="7">
        <f>IF(Q8&gt;0,RANK(Q8,(P8:R8,S8:AG8)),0)</f>
        <v>0</v>
      </c>
      <c r="F8" s="7">
        <f>IF(R8&gt;0,RANK(R8,(P8:R8,S8:AG8)),0)</f>
        <v>2</v>
      </c>
      <c r="G8" s="7">
        <f>IF(S8&gt;0,RANK(S8,(P8:R8,S8:AG8)),0)</f>
        <v>4</v>
      </c>
      <c r="H8" s="49">
        <f t="shared" si="1"/>
        <v>2041</v>
      </c>
      <c r="I8" s="178">
        <f t="shared" si="2"/>
        <v>0.85576519916142557</v>
      </c>
      <c r="J8" s="2"/>
      <c r="K8" s="2">
        <f t="shared" si="3"/>
        <v>0.9211740041928721</v>
      </c>
      <c r="L8" s="2">
        <f t="shared" si="4"/>
        <v>0</v>
      </c>
      <c r="M8" s="2">
        <f t="shared" si="5"/>
        <v>6.540880503144654E-2</v>
      </c>
      <c r="N8" s="2">
        <f t="shared" si="6"/>
        <v>2.0964360587002098E-3</v>
      </c>
      <c r="O8" s="2">
        <f t="shared" si="7"/>
        <v>1.1320754716981152E-2</v>
      </c>
      <c r="P8" s="1">
        <v>2197</v>
      </c>
      <c r="R8" s="1">
        <v>156</v>
      </c>
      <c r="S8" s="1">
        <v>5</v>
      </c>
      <c r="X8" s="1">
        <v>24</v>
      </c>
      <c r="AC8" s="1">
        <v>3</v>
      </c>
      <c r="AI8" s="7">
        <f t="shared" si="8"/>
        <v>0</v>
      </c>
      <c r="AJ8" s="7">
        <f t="shared" si="9"/>
        <v>0</v>
      </c>
      <c r="AK8" s="7">
        <f t="shared" si="10"/>
        <v>0</v>
      </c>
      <c r="AL8" s="7">
        <f t="shared" si="11"/>
        <v>0</v>
      </c>
      <c r="AM8" s="2">
        <f t="shared" si="12"/>
        <v>0</v>
      </c>
      <c r="AN8" s="2">
        <f t="shared" si="13"/>
        <v>0</v>
      </c>
      <c r="AO8" s="2">
        <f t="shared" si="14"/>
        <v>0</v>
      </c>
      <c r="AP8" s="2">
        <f t="shared" si="15"/>
        <v>0</v>
      </c>
      <c r="AR8" t="str">
        <f t="shared" si="17"/>
        <v>Butler</v>
      </c>
      <c r="AS8" t="s">
        <v>287</v>
      </c>
      <c r="AT8" s="182">
        <v>2</v>
      </c>
      <c r="AV8" s="98">
        <v>1</v>
      </c>
      <c r="AW8" s="100">
        <v>13</v>
      </c>
      <c r="AX8" s="106">
        <f t="shared" si="16"/>
        <v>1013</v>
      </c>
      <c r="AZ8" s="7" t="s">
        <v>2975</v>
      </c>
      <c r="BA8" t="s">
        <v>3208</v>
      </c>
    </row>
    <row r="9" spans="1:92" hidden="1" outlineLevel="1">
      <c r="A9" t="s">
        <v>1942</v>
      </c>
      <c r="B9" t="s">
        <v>287</v>
      </c>
      <c r="C9" s="1">
        <f t="shared" si="0"/>
        <v>6705</v>
      </c>
      <c r="D9" s="7">
        <f>IF(P9&gt;0,RANK(P9,(P9:R9,S9:AG9)),0)</f>
        <v>1</v>
      </c>
      <c r="E9" s="7">
        <f>IF(Q9&gt;0,RANK(Q9,(P9:R9,S9:AG9)),0)</f>
        <v>0</v>
      </c>
      <c r="F9" s="7">
        <f>IF(R9&gt;0,RANK(R9,(P9:R9,S9:AG9)),0)</f>
        <v>2</v>
      </c>
      <c r="G9" s="7">
        <f>IF(S9&gt;0,RANK(S9,(P9:R9,S9:AG9)),0)</f>
        <v>4</v>
      </c>
      <c r="H9" s="49">
        <f t="shared" si="1"/>
        <v>3633</v>
      </c>
      <c r="I9" s="178">
        <f t="shared" si="2"/>
        <v>0.54183445190156598</v>
      </c>
      <c r="J9" s="2"/>
      <c r="K9" s="2">
        <f t="shared" si="3"/>
        <v>0.76226696495152868</v>
      </c>
      <c r="L9" s="2">
        <f t="shared" si="4"/>
        <v>0</v>
      </c>
      <c r="M9" s="2">
        <f t="shared" si="5"/>
        <v>0.22043251304996272</v>
      </c>
      <c r="N9" s="2">
        <f t="shared" si="6"/>
        <v>2.8337061894108872E-3</v>
      </c>
      <c r="O9" s="2">
        <f t="shared" si="7"/>
        <v>1.4466815809097706E-2</v>
      </c>
      <c r="P9" s="1">
        <v>5111</v>
      </c>
      <c r="R9" s="1">
        <v>1478</v>
      </c>
      <c r="S9" s="1">
        <v>19</v>
      </c>
      <c r="X9" s="1">
        <v>84</v>
      </c>
      <c r="AC9" s="1">
        <v>13</v>
      </c>
      <c r="AI9" s="7">
        <f t="shared" si="8"/>
        <v>0</v>
      </c>
      <c r="AJ9" s="7">
        <f t="shared" si="9"/>
        <v>0</v>
      </c>
      <c r="AK9" s="7">
        <f t="shared" si="10"/>
        <v>0</v>
      </c>
      <c r="AL9" s="7">
        <f t="shared" si="11"/>
        <v>0</v>
      </c>
      <c r="AM9" s="2">
        <f t="shared" si="12"/>
        <v>0</v>
      </c>
      <c r="AN9" s="2">
        <f t="shared" si="13"/>
        <v>0</v>
      </c>
      <c r="AO9" s="2">
        <f t="shared" si="14"/>
        <v>0</v>
      </c>
      <c r="AP9" s="2">
        <f t="shared" si="15"/>
        <v>0</v>
      </c>
      <c r="AR9" t="str">
        <f t="shared" si="17"/>
        <v>Calhoun</v>
      </c>
      <c r="AS9" t="s">
        <v>287</v>
      </c>
      <c r="AT9" s="182">
        <v>3</v>
      </c>
      <c r="AV9" s="98">
        <v>1</v>
      </c>
      <c r="AW9" s="100">
        <v>15</v>
      </c>
      <c r="AX9" s="106">
        <f t="shared" si="16"/>
        <v>1015</v>
      </c>
      <c r="AZ9" s="7" t="s">
        <v>2975</v>
      </c>
      <c r="BA9" t="s">
        <v>3208</v>
      </c>
    </row>
    <row r="10" spans="1:92" hidden="1" outlineLevel="1">
      <c r="A10" t="s">
        <v>3184</v>
      </c>
      <c r="B10" t="s">
        <v>287</v>
      </c>
      <c r="C10" s="1">
        <f t="shared" si="0"/>
        <v>3290</v>
      </c>
      <c r="D10" s="7">
        <f>IF(P10&gt;0,RANK(P10,(P10:R10,S10:AG10)),0)</f>
        <v>1</v>
      </c>
      <c r="E10" s="7">
        <f>IF(Q10&gt;0,RANK(Q10,(P10:R10,S10:AG10)),0)</f>
        <v>0</v>
      </c>
      <c r="F10" s="7">
        <f>IF(R10&gt;0,RANK(R10,(P10:R10,S10:AG10)),0)</f>
        <v>2</v>
      </c>
      <c r="G10" s="7">
        <f>IF(S10&gt;0,RANK(S10,(P10:R10,S10:AG10)),0)</f>
        <v>5</v>
      </c>
      <c r="H10" s="49">
        <f t="shared" si="1"/>
        <v>2598</v>
      </c>
      <c r="I10" s="178">
        <f t="shared" si="2"/>
        <v>0.78966565349544071</v>
      </c>
      <c r="J10" s="2"/>
      <c r="K10" s="2">
        <f t="shared" si="3"/>
        <v>0.88541033434650451</v>
      </c>
      <c r="L10" s="2">
        <f t="shared" si="4"/>
        <v>0</v>
      </c>
      <c r="M10" s="2">
        <f t="shared" si="5"/>
        <v>9.5744680851063829E-2</v>
      </c>
      <c r="N10" s="2">
        <f t="shared" si="6"/>
        <v>2.4316109422492403E-3</v>
      </c>
      <c r="O10" s="2">
        <f t="shared" si="7"/>
        <v>1.6413373860182417E-2</v>
      </c>
      <c r="P10" s="1">
        <v>2913</v>
      </c>
      <c r="R10" s="1">
        <v>315</v>
      </c>
      <c r="S10" s="1">
        <v>8</v>
      </c>
      <c r="X10" s="1">
        <v>45</v>
      </c>
      <c r="AC10" s="1">
        <v>9</v>
      </c>
      <c r="AI10" s="7">
        <f t="shared" si="8"/>
        <v>0</v>
      </c>
      <c r="AJ10" s="7">
        <f t="shared" si="9"/>
        <v>0</v>
      </c>
      <c r="AK10" s="7">
        <f t="shared" si="10"/>
        <v>0</v>
      </c>
      <c r="AL10" s="7">
        <f t="shared" si="11"/>
        <v>0</v>
      </c>
      <c r="AM10" s="2">
        <f t="shared" si="12"/>
        <v>0</v>
      </c>
      <c r="AN10" s="2">
        <f t="shared" si="13"/>
        <v>0</v>
      </c>
      <c r="AO10" s="2">
        <f t="shared" si="14"/>
        <v>0</v>
      </c>
      <c r="AP10" s="2">
        <f t="shared" si="15"/>
        <v>0</v>
      </c>
      <c r="AR10" t="str">
        <f t="shared" si="17"/>
        <v>Chambers</v>
      </c>
      <c r="AS10" t="s">
        <v>287</v>
      </c>
      <c r="AT10" s="182">
        <v>3</v>
      </c>
      <c r="AV10" s="98">
        <v>1</v>
      </c>
      <c r="AW10" s="100">
        <v>17</v>
      </c>
      <c r="AX10" s="106">
        <f t="shared" si="16"/>
        <v>1017</v>
      </c>
      <c r="AZ10" s="7" t="s">
        <v>2975</v>
      </c>
      <c r="BA10" t="s">
        <v>3208</v>
      </c>
    </row>
    <row r="11" spans="1:92" hidden="1" outlineLevel="1">
      <c r="A11" t="s">
        <v>11</v>
      </c>
      <c r="B11" t="s">
        <v>287</v>
      </c>
      <c r="C11" s="1">
        <f t="shared" si="0"/>
        <v>1078</v>
      </c>
      <c r="D11" s="7">
        <f>IF(P11&gt;0,RANK(P11,(P11:R11,S11:AG11)),0)</f>
        <v>1</v>
      </c>
      <c r="E11" s="7">
        <f>IF(Q11&gt;0,RANK(Q11,(P11:R11,S11:AG11)),0)</f>
        <v>0</v>
      </c>
      <c r="F11" s="7">
        <f>IF(R11&gt;0,RANK(R11,(P11:R11,S11:AG11)),0)</f>
        <v>2</v>
      </c>
      <c r="G11" s="7">
        <f>IF(S11&gt;0,RANK(S11,(P11:R11,S11:AG11)),0)</f>
        <v>4</v>
      </c>
      <c r="H11" s="49">
        <f t="shared" si="1"/>
        <v>443</v>
      </c>
      <c r="I11" s="178">
        <f t="shared" si="2"/>
        <v>0.41094619666048238</v>
      </c>
      <c r="J11" s="2"/>
      <c r="K11" s="2">
        <f t="shared" si="3"/>
        <v>0.66048237476808902</v>
      </c>
      <c r="L11" s="2">
        <f t="shared" si="4"/>
        <v>0</v>
      </c>
      <c r="M11" s="2">
        <f t="shared" si="5"/>
        <v>0.24953617810760667</v>
      </c>
      <c r="N11" s="2">
        <f t="shared" si="6"/>
        <v>9.2764378478664197E-3</v>
      </c>
      <c r="O11" s="2">
        <f t="shared" si="7"/>
        <v>8.0705009276437895E-2</v>
      </c>
      <c r="P11" s="1">
        <v>712</v>
      </c>
      <c r="R11" s="1">
        <v>269</v>
      </c>
      <c r="S11" s="1">
        <v>10</v>
      </c>
      <c r="X11" s="1">
        <v>80</v>
      </c>
      <c r="AC11" s="1">
        <v>7</v>
      </c>
      <c r="AI11" s="7">
        <f t="shared" si="8"/>
        <v>0</v>
      </c>
      <c r="AJ11" s="7">
        <f t="shared" si="9"/>
        <v>0</v>
      </c>
      <c r="AK11" s="7">
        <f t="shared" si="10"/>
        <v>0</v>
      </c>
      <c r="AL11" s="7">
        <f t="shared" si="11"/>
        <v>0</v>
      </c>
      <c r="AM11" s="2">
        <f t="shared" si="12"/>
        <v>0</v>
      </c>
      <c r="AN11" s="2">
        <f t="shared" si="13"/>
        <v>0</v>
      </c>
      <c r="AO11" s="2">
        <f t="shared" si="14"/>
        <v>0</v>
      </c>
      <c r="AP11" s="2">
        <f t="shared" si="15"/>
        <v>0</v>
      </c>
      <c r="AR11" t="str">
        <f t="shared" si="17"/>
        <v>Cherokee</v>
      </c>
      <c r="AS11" t="s">
        <v>287</v>
      </c>
      <c r="AT11" s="182"/>
      <c r="AV11" s="98">
        <v>1</v>
      </c>
      <c r="AW11" s="100">
        <v>19</v>
      </c>
      <c r="AX11" s="106">
        <f t="shared" si="16"/>
        <v>1019</v>
      </c>
      <c r="AZ11" s="7" t="s">
        <v>2975</v>
      </c>
      <c r="BA11" t="s">
        <v>3208</v>
      </c>
    </row>
    <row r="12" spans="1:92" hidden="1" outlineLevel="1">
      <c r="A12" t="s">
        <v>1183</v>
      </c>
      <c r="B12" t="s">
        <v>287</v>
      </c>
      <c r="C12" s="1">
        <f t="shared" si="0"/>
        <v>1178</v>
      </c>
      <c r="D12" s="7">
        <f>IF(P12&gt;0,RANK(P12,(P12:R12,S12:AG12)),0)</f>
        <v>1</v>
      </c>
      <c r="E12" s="7">
        <f>IF(Q12&gt;0,RANK(Q12,(P12:R12,S12:AG12)),0)</f>
        <v>0</v>
      </c>
      <c r="F12" s="7">
        <f>IF(R12&gt;0,RANK(R12,(P12:R12,S12:AG12)),0)</f>
        <v>2</v>
      </c>
      <c r="G12" s="7">
        <f>IF(S12&gt;0,RANK(S12,(P12:R12,S12:AG12)),0)</f>
        <v>5</v>
      </c>
      <c r="H12" s="49">
        <f t="shared" si="1"/>
        <v>572</v>
      </c>
      <c r="I12" s="178">
        <f t="shared" si="2"/>
        <v>0.48556876061120541</v>
      </c>
      <c r="J12" s="2"/>
      <c r="K12" s="2">
        <f t="shared" si="3"/>
        <v>0.73089983022071303</v>
      </c>
      <c r="L12" s="2">
        <f t="shared" si="4"/>
        <v>0</v>
      </c>
      <c r="M12" s="2">
        <f t="shared" si="5"/>
        <v>0.24533106960950765</v>
      </c>
      <c r="N12" s="2">
        <f t="shared" si="6"/>
        <v>1.697792869269949E-3</v>
      </c>
      <c r="O12" s="2">
        <f t="shared" si="7"/>
        <v>2.2071307300509369E-2</v>
      </c>
      <c r="P12" s="1">
        <v>861</v>
      </c>
      <c r="R12" s="1">
        <v>289</v>
      </c>
      <c r="S12" s="1">
        <v>2</v>
      </c>
      <c r="X12" s="1">
        <v>23</v>
      </c>
      <c r="AC12" s="1">
        <v>3</v>
      </c>
      <c r="AI12" s="7">
        <f t="shared" si="8"/>
        <v>0</v>
      </c>
      <c r="AJ12" s="7">
        <f t="shared" si="9"/>
        <v>0</v>
      </c>
      <c r="AK12" s="7">
        <f t="shared" si="10"/>
        <v>0</v>
      </c>
      <c r="AL12" s="7">
        <f t="shared" si="11"/>
        <v>0</v>
      </c>
      <c r="AM12" s="2">
        <f t="shared" si="12"/>
        <v>0</v>
      </c>
      <c r="AN12" s="2">
        <f t="shared" si="13"/>
        <v>0</v>
      </c>
      <c r="AO12" s="2">
        <f t="shared" si="14"/>
        <v>0</v>
      </c>
      <c r="AP12" s="2">
        <f t="shared" si="15"/>
        <v>0</v>
      </c>
      <c r="AR12" t="str">
        <f t="shared" si="17"/>
        <v>Chilton</v>
      </c>
      <c r="AS12" t="s">
        <v>287</v>
      </c>
      <c r="AT12" s="182">
        <v>6</v>
      </c>
      <c r="AV12" s="98">
        <v>1</v>
      </c>
      <c r="AW12" s="100">
        <v>21</v>
      </c>
      <c r="AX12" s="106">
        <f t="shared" si="16"/>
        <v>1021</v>
      </c>
      <c r="AZ12" s="7" t="s">
        <v>2975</v>
      </c>
      <c r="BA12" t="s">
        <v>3208</v>
      </c>
    </row>
    <row r="13" spans="1:92" hidden="1" outlineLevel="1">
      <c r="A13" t="s">
        <v>745</v>
      </c>
      <c r="B13" t="s">
        <v>287</v>
      </c>
      <c r="C13" s="1">
        <f t="shared" si="0"/>
        <v>2209</v>
      </c>
      <c r="D13" s="7">
        <f>IF(P13&gt;0,RANK(P13,(P13:R13,S13:AG13)),0)</f>
        <v>1</v>
      </c>
      <c r="E13" s="7">
        <f>IF(Q13&gt;0,RANK(Q13,(P13:R13,S13:AG13)),0)</f>
        <v>0</v>
      </c>
      <c r="F13" s="7">
        <f>IF(R13&gt;0,RANK(R13,(P13:R13,S13:AG13)),0)</f>
        <v>2</v>
      </c>
      <c r="G13" s="7">
        <f>IF(S13&gt;0,RANK(S13,(P13:R13,S13:AG13)),0)</f>
        <v>4</v>
      </c>
      <c r="H13" s="49">
        <f t="shared" si="1"/>
        <v>1499</v>
      </c>
      <c r="I13" s="178">
        <f t="shared" si="2"/>
        <v>0.67858759619737441</v>
      </c>
      <c r="J13" s="2"/>
      <c r="K13" s="2">
        <f t="shared" si="3"/>
        <v>0.80217292892711634</v>
      </c>
      <c r="L13" s="2">
        <f t="shared" si="4"/>
        <v>0</v>
      </c>
      <c r="M13" s="2">
        <f t="shared" si="5"/>
        <v>0.12358533272974197</v>
      </c>
      <c r="N13" s="2">
        <f t="shared" si="6"/>
        <v>8.148483476686284E-3</v>
      </c>
      <c r="O13" s="2">
        <f t="shared" si="7"/>
        <v>6.6093254866455411E-2</v>
      </c>
      <c r="P13" s="1">
        <v>1772</v>
      </c>
      <c r="R13" s="1">
        <v>273</v>
      </c>
      <c r="S13" s="1">
        <v>18</v>
      </c>
      <c r="X13" s="1">
        <v>131</v>
      </c>
      <c r="AC13" s="1">
        <v>15</v>
      </c>
      <c r="AI13" s="7">
        <f t="shared" si="8"/>
        <v>0</v>
      </c>
      <c r="AJ13" s="7">
        <f t="shared" si="9"/>
        <v>0</v>
      </c>
      <c r="AK13" s="7">
        <f t="shared" si="10"/>
        <v>0</v>
      </c>
      <c r="AL13" s="7">
        <f t="shared" si="11"/>
        <v>0</v>
      </c>
      <c r="AM13" s="2">
        <f t="shared" si="12"/>
        <v>0</v>
      </c>
      <c r="AN13" s="2">
        <f t="shared" si="13"/>
        <v>0</v>
      </c>
      <c r="AO13" s="2">
        <f t="shared" si="14"/>
        <v>0</v>
      </c>
      <c r="AP13" s="2">
        <f t="shared" si="15"/>
        <v>0</v>
      </c>
      <c r="AR13" t="str">
        <f t="shared" si="17"/>
        <v>Choctaw</v>
      </c>
      <c r="AS13" t="s">
        <v>287</v>
      </c>
      <c r="AT13" s="182">
        <v>7</v>
      </c>
      <c r="AV13" s="98">
        <v>1</v>
      </c>
      <c r="AW13" s="100">
        <v>23</v>
      </c>
      <c r="AX13" s="106">
        <f t="shared" si="16"/>
        <v>1023</v>
      </c>
      <c r="AZ13" s="7" t="s">
        <v>2975</v>
      </c>
      <c r="BA13" t="s">
        <v>3208</v>
      </c>
    </row>
    <row r="14" spans="1:92" hidden="1" outlineLevel="1">
      <c r="A14" t="s">
        <v>746</v>
      </c>
      <c r="B14" t="s">
        <v>287</v>
      </c>
      <c r="C14" s="1">
        <f t="shared" si="0"/>
        <v>3393</v>
      </c>
      <c r="D14" s="7">
        <f>IF(P14&gt;0,RANK(P14,(P14:R14,S14:AG14)),0)</f>
        <v>1</v>
      </c>
      <c r="E14" s="7">
        <f>IF(Q14&gt;0,RANK(Q14,(P14:R14,S14:AG14)),0)</f>
        <v>0</v>
      </c>
      <c r="F14" s="7">
        <f>IF(R14&gt;0,RANK(R14,(P14:R14,S14:AG14)),0)</f>
        <v>2</v>
      </c>
      <c r="G14" s="7">
        <f>IF(S14&gt;0,RANK(S14,(P14:R14,S14:AG14)),0)</f>
        <v>4</v>
      </c>
      <c r="H14" s="49">
        <f t="shared" si="1"/>
        <v>2944</v>
      </c>
      <c r="I14" s="178">
        <f t="shared" si="2"/>
        <v>0.86766872973769527</v>
      </c>
      <c r="J14" s="2"/>
      <c r="K14" s="2">
        <f t="shared" si="3"/>
        <v>0.93044503389330979</v>
      </c>
      <c r="L14" s="2">
        <f t="shared" si="4"/>
        <v>0</v>
      </c>
      <c r="M14" s="2">
        <f t="shared" si="5"/>
        <v>6.2776304155614499E-2</v>
      </c>
      <c r="N14" s="2">
        <f t="shared" si="6"/>
        <v>8.8417329796640137E-4</v>
      </c>
      <c r="O14" s="2">
        <f t="shared" si="7"/>
        <v>5.8944886531093078E-3</v>
      </c>
      <c r="P14" s="1">
        <v>3157</v>
      </c>
      <c r="R14" s="1">
        <v>213</v>
      </c>
      <c r="S14" s="1">
        <v>3</v>
      </c>
      <c r="X14" s="1">
        <v>17</v>
      </c>
      <c r="AC14" s="1">
        <v>3</v>
      </c>
      <c r="AI14" s="7">
        <f t="shared" si="8"/>
        <v>0</v>
      </c>
      <c r="AJ14" s="7">
        <f t="shared" si="9"/>
        <v>0</v>
      </c>
      <c r="AK14" s="7">
        <f t="shared" si="10"/>
        <v>0</v>
      </c>
      <c r="AL14" s="7">
        <f t="shared" si="11"/>
        <v>0</v>
      </c>
      <c r="AM14" s="2">
        <f t="shared" si="12"/>
        <v>0</v>
      </c>
      <c r="AN14" s="2">
        <f t="shared" si="13"/>
        <v>0</v>
      </c>
      <c r="AO14" s="2">
        <f t="shared" si="14"/>
        <v>0</v>
      </c>
      <c r="AP14" s="2">
        <f t="shared" si="15"/>
        <v>0</v>
      </c>
      <c r="AR14" t="str">
        <f t="shared" si="17"/>
        <v>Clarke</v>
      </c>
      <c r="AS14" t="s">
        <v>287</v>
      </c>
      <c r="AT14" s="182"/>
      <c r="AV14" s="98">
        <v>1</v>
      </c>
      <c r="AW14" s="100">
        <v>25</v>
      </c>
      <c r="AX14" s="106">
        <f t="shared" si="16"/>
        <v>1025</v>
      </c>
      <c r="AZ14" s="7" t="s">
        <v>2975</v>
      </c>
      <c r="BA14" t="s">
        <v>3208</v>
      </c>
    </row>
    <row r="15" spans="1:92" hidden="1" outlineLevel="1">
      <c r="A15" t="s">
        <v>1202</v>
      </c>
      <c r="B15" t="s">
        <v>287</v>
      </c>
      <c r="C15" s="1">
        <f t="shared" si="0"/>
        <v>994</v>
      </c>
      <c r="D15" s="7">
        <f>IF(P15&gt;0,RANK(P15,(P15:R15,S15:AG15)),0)</f>
        <v>1</v>
      </c>
      <c r="E15" s="7">
        <f>IF(Q15&gt;0,RANK(Q15,(P15:R15,S15:AG15)),0)</f>
        <v>0</v>
      </c>
      <c r="F15" s="7">
        <f>IF(R15&gt;0,RANK(R15,(P15:R15,S15:AG15)),0)</f>
        <v>2</v>
      </c>
      <c r="G15" s="7">
        <f>IF(S15&gt;0,RANK(S15,(P15:R15,S15:AG15)),0)</f>
        <v>4</v>
      </c>
      <c r="H15" s="49">
        <f t="shared" si="1"/>
        <v>679</v>
      </c>
      <c r="I15" s="178">
        <f t="shared" si="2"/>
        <v>0.68309859154929575</v>
      </c>
      <c r="J15" s="2"/>
      <c r="K15" s="2">
        <f t="shared" si="3"/>
        <v>0.81891348088531191</v>
      </c>
      <c r="L15" s="2">
        <f t="shared" si="4"/>
        <v>0</v>
      </c>
      <c r="M15" s="2">
        <f t="shared" si="5"/>
        <v>0.1358148893360161</v>
      </c>
      <c r="N15" s="2">
        <f t="shared" si="6"/>
        <v>7.0422535211267607E-3</v>
      </c>
      <c r="O15" s="2">
        <f t="shared" si="7"/>
        <v>3.8229376257545238E-2</v>
      </c>
      <c r="P15" s="1">
        <v>814</v>
      </c>
      <c r="R15" s="1">
        <v>135</v>
      </c>
      <c r="S15" s="1">
        <v>7</v>
      </c>
      <c r="X15" s="1">
        <v>35</v>
      </c>
      <c r="AC15" s="1">
        <v>3</v>
      </c>
      <c r="AI15" s="7">
        <f t="shared" si="8"/>
        <v>0</v>
      </c>
      <c r="AJ15" s="7">
        <f t="shared" si="9"/>
        <v>0</v>
      </c>
      <c r="AK15" s="7">
        <f t="shared" si="10"/>
        <v>0</v>
      </c>
      <c r="AL15" s="7">
        <f t="shared" si="11"/>
        <v>0</v>
      </c>
      <c r="AM15" s="2">
        <f t="shared" si="12"/>
        <v>0</v>
      </c>
      <c r="AN15" s="2">
        <f t="shared" si="13"/>
        <v>0</v>
      </c>
      <c r="AO15" s="2">
        <f t="shared" si="14"/>
        <v>0</v>
      </c>
      <c r="AP15" s="2">
        <f t="shared" si="15"/>
        <v>0</v>
      </c>
      <c r="AR15" t="str">
        <f t="shared" si="17"/>
        <v>Clay</v>
      </c>
      <c r="AS15" t="s">
        <v>287</v>
      </c>
      <c r="AT15" s="182">
        <v>3</v>
      </c>
      <c r="AV15" s="98">
        <v>1</v>
      </c>
      <c r="AW15" s="100">
        <v>27</v>
      </c>
      <c r="AX15" s="106">
        <f t="shared" si="16"/>
        <v>1027</v>
      </c>
      <c r="AZ15" s="7" t="s">
        <v>2975</v>
      </c>
      <c r="BA15" t="s">
        <v>3208</v>
      </c>
    </row>
    <row r="16" spans="1:92" hidden="1" outlineLevel="1">
      <c r="A16" t="s">
        <v>848</v>
      </c>
      <c r="B16" t="s">
        <v>287</v>
      </c>
      <c r="C16" s="1">
        <f t="shared" si="0"/>
        <v>302</v>
      </c>
      <c r="D16" s="7">
        <f>IF(P16&gt;0,RANK(P16,(P16:R16,S16:AG16)),0)</f>
        <v>1</v>
      </c>
      <c r="E16" s="7">
        <f>IF(Q16&gt;0,RANK(Q16,(P16:R16,S16:AG16)),0)</f>
        <v>0</v>
      </c>
      <c r="F16" s="7">
        <f>IF(R16&gt;0,RANK(R16,(P16:R16,S16:AG16)),0)</f>
        <v>2</v>
      </c>
      <c r="G16" s="7">
        <f>IF(S16&gt;0,RANK(S16,(P16:R16,S16:AG16)),0)</f>
        <v>0</v>
      </c>
      <c r="H16" s="49">
        <f t="shared" si="1"/>
        <v>149</v>
      </c>
      <c r="I16" s="178">
        <f t="shared" si="2"/>
        <v>0.49337748344370863</v>
      </c>
      <c r="J16" s="2"/>
      <c r="K16" s="2">
        <f t="shared" si="3"/>
        <v>0.73178807947019864</v>
      </c>
      <c r="L16" s="2">
        <f t="shared" si="4"/>
        <v>0</v>
      </c>
      <c r="M16" s="2">
        <f t="shared" si="5"/>
        <v>0.23841059602649006</v>
      </c>
      <c r="N16" s="2">
        <f t="shared" si="6"/>
        <v>0</v>
      </c>
      <c r="O16" s="2">
        <f t="shared" si="7"/>
        <v>2.9801324503311299E-2</v>
      </c>
      <c r="P16" s="1">
        <v>221</v>
      </c>
      <c r="R16" s="1">
        <v>72</v>
      </c>
      <c r="S16" s="1">
        <v>0</v>
      </c>
      <c r="X16" s="1">
        <v>7</v>
      </c>
      <c r="AC16" s="1">
        <v>2</v>
      </c>
      <c r="AI16" s="7">
        <f t="shared" si="8"/>
        <v>0</v>
      </c>
      <c r="AJ16" s="7">
        <f t="shared" si="9"/>
        <v>0</v>
      </c>
      <c r="AK16" s="7">
        <f t="shared" si="10"/>
        <v>0</v>
      </c>
      <c r="AL16" s="7">
        <f t="shared" si="11"/>
        <v>0</v>
      </c>
      <c r="AM16" s="2">
        <f t="shared" si="12"/>
        <v>0</v>
      </c>
      <c r="AN16" s="2">
        <f t="shared" si="13"/>
        <v>0</v>
      </c>
      <c r="AO16" s="2">
        <f t="shared" si="14"/>
        <v>0</v>
      </c>
      <c r="AP16" s="2">
        <f t="shared" si="15"/>
        <v>0</v>
      </c>
      <c r="AR16" t="str">
        <f t="shared" si="17"/>
        <v>Cleburne</v>
      </c>
      <c r="AS16" t="s">
        <v>287</v>
      </c>
      <c r="AT16" s="182">
        <v>3</v>
      </c>
      <c r="AV16" s="98">
        <v>1</v>
      </c>
      <c r="AW16" s="100">
        <v>29</v>
      </c>
      <c r="AX16" s="106">
        <f t="shared" si="16"/>
        <v>1029</v>
      </c>
      <c r="AZ16" s="7" t="s">
        <v>2975</v>
      </c>
      <c r="BA16" t="s">
        <v>3208</v>
      </c>
    </row>
    <row r="17" spans="1:53" hidden="1" outlineLevel="1">
      <c r="A17" t="s">
        <v>891</v>
      </c>
      <c r="B17" t="s">
        <v>287</v>
      </c>
      <c r="C17" s="1">
        <f t="shared" si="0"/>
        <v>1942</v>
      </c>
      <c r="D17" s="7">
        <f>IF(P17&gt;0,RANK(P17,(P17:R17,S17:AG17)),0)</f>
        <v>1</v>
      </c>
      <c r="E17" s="7">
        <f>IF(Q17&gt;0,RANK(Q17,(P17:R17,S17:AG17)),0)</f>
        <v>0</v>
      </c>
      <c r="F17" s="7">
        <f>IF(R17&gt;0,RANK(R17,(P17:R17,S17:AG17)),0)</f>
        <v>2</v>
      </c>
      <c r="G17" s="7">
        <f>IF(S17&gt;0,RANK(S17,(P17:R17,S17:AG17)),0)</f>
        <v>4</v>
      </c>
      <c r="H17" s="49">
        <f t="shared" si="1"/>
        <v>1109</v>
      </c>
      <c r="I17" s="178">
        <f t="shared" si="2"/>
        <v>0.57106076210092693</v>
      </c>
      <c r="J17" s="2"/>
      <c r="K17" s="2">
        <f t="shared" si="3"/>
        <v>0.77188465499485071</v>
      </c>
      <c r="L17" s="2">
        <f t="shared" si="4"/>
        <v>0</v>
      </c>
      <c r="M17" s="2">
        <f t="shared" si="5"/>
        <v>0.2008238928939238</v>
      </c>
      <c r="N17" s="2">
        <f t="shared" si="6"/>
        <v>3.6045314109165809E-3</v>
      </c>
      <c r="O17" s="2">
        <f t="shared" si="7"/>
        <v>2.3686920700308915E-2</v>
      </c>
      <c r="P17" s="1">
        <v>1499</v>
      </c>
      <c r="R17" s="1">
        <v>390</v>
      </c>
      <c r="S17" s="1">
        <v>7</v>
      </c>
      <c r="X17" s="1">
        <v>44</v>
      </c>
      <c r="AC17" s="1">
        <v>2</v>
      </c>
      <c r="AI17" s="7">
        <f t="shared" si="8"/>
        <v>0</v>
      </c>
      <c r="AJ17" s="7">
        <f t="shared" si="9"/>
        <v>0</v>
      </c>
      <c r="AK17" s="7">
        <f t="shared" si="10"/>
        <v>0</v>
      </c>
      <c r="AL17" s="7">
        <f t="shared" si="11"/>
        <v>0</v>
      </c>
      <c r="AM17" s="2">
        <f t="shared" si="12"/>
        <v>0</v>
      </c>
      <c r="AN17" s="2">
        <f t="shared" si="13"/>
        <v>0</v>
      </c>
      <c r="AO17" s="2">
        <f t="shared" si="14"/>
        <v>0</v>
      </c>
      <c r="AP17" s="2">
        <f t="shared" si="15"/>
        <v>0</v>
      </c>
      <c r="AR17" t="str">
        <f t="shared" si="17"/>
        <v>Coffee</v>
      </c>
      <c r="AS17" t="s">
        <v>287</v>
      </c>
      <c r="AT17" s="182">
        <v>2</v>
      </c>
      <c r="AV17" s="98">
        <v>1</v>
      </c>
      <c r="AW17" s="100">
        <v>31</v>
      </c>
      <c r="AX17" s="106">
        <f t="shared" si="16"/>
        <v>1031</v>
      </c>
      <c r="AZ17" s="7" t="s">
        <v>2975</v>
      </c>
      <c r="BA17" t="s">
        <v>3208</v>
      </c>
    </row>
    <row r="18" spans="1:53" hidden="1" outlineLevel="1">
      <c r="A18" t="s">
        <v>1869</v>
      </c>
      <c r="B18" t="s">
        <v>287</v>
      </c>
      <c r="C18" s="1">
        <f t="shared" si="0"/>
        <v>5994</v>
      </c>
      <c r="D18" s="7">
        <f>IF(P18&gt;0,RANK(P18,(P18:R18,S18:AG18)),0)</f>
        <v>1</v>
      </c>
      <c r="E18" s="7">
        <f>IF(Q18&gt;0,RANK(Q18,(P18:R18,S18:AG18)),0)</f>
        <v>0</v>
      </c>
      <c r="F18" s="7">
        <f>IF(R18&gt;0,RANK(R18,(P18:R18,S18:AG18)),0)</f>
        <v>2</v>
      </c>
      <c r="G18" s="7">
        <f>IF(S18&gt;0,RANK(S18,(P18:R18,S18:AG18)),0)</f>
        <v>4</v>
      </c>
      <c r="H18" s="49">
        <f t="shared" si="1"/>
        <v>2544</v>
      </c>
      <c r="I18" s="178">
        <f t="shared" si="2"/>
        <v>0.42442442442442441</v>
      </c>
      <c r="J18" s="2"/>
      <c r="K18" s="2">
        <f t="shared" si="3"/>
        <v>0.64948281614948278</v>
      </c>
      <c r="L18" s="2">
        <f t="shared" si="4"/>
        <v>0</v>
      </c>
      <c r="M18" s="2">
        <f t="shared" si="5"/>
        <v>0.2250583917250584</v>
      </c>
      <c r="N18" s="2">
        <f t="shared" si="6"/>
        <v>9.3426760093426754E-3</v>
      </c>
      <c r="O18" s="2">
        <f t="shared" si="7"/>
        <v>0.11611611611611615</v>
      </c>
      <c r="P18" s="1">
        <v>3893</v>
      </c>
      <c r="R18" s="1">
        <v>1349</v>
      </c>
      <c r="S18" s="1">
        <v>56</v>
      </c>
      <c r="X18" s="1">
        <v>660</v>
      </c>
      <c r="AC18" s="1">
        <v>36</v>
      </c>
      <c r="AI18" s="7">
        <f t="shared" si="8"/>
        <v>0</v>
      </c>
      <c r="AJ18" s="7">
        <f t="shared" si="9"/>
        <v>0</v>
      </c>
      <c r="AK18" s="7">
        <f t="shared" si="10"/>
        <v>0</v>
      </c>
      <c r="AL18" s="7">
        <f t="shared" si="11"/>
        <v>0</v>
      </c>
      <c r="AM18" s="2">
        <f t="shared" si="12"/>
        <v>0</v>
      </c>
      <c r="AN18" s="2">
        <f t="shared" si="13"/>
        <v>0</v>
      </c>
      <c r="AO18" s="2">
        <f t="shared" si="14"/>
        <v>0</v>
      </c>
      <c r="AP18" s="2">
        <f t="shared" si="15"/>
        <v>0</v>
      </c>
      <c r="AR18" t="str">
        <f t="shared" si="17"/>
        <v>Colbert</v>
      </c>
      <c r="AS18" t="s">
        <v>287</v>
      </c>
      <c r="AT18" s="182">
        <v>4</v>
      </c>
      <c r="AV18" s="98">
        <v>1</v>
      </c>
      <c r="AW18" s="100">
        <v>33</v>
      </c>
      <c r="AX18" s="106">
        <f t="shared" si="16"/>
        <v>1033</v>
      </c>
      <c r="AZ18" s="7" t="s">
        <v>2975</v>
      </c>
      <c r="BA18" t="s">
        <v>3208</v>
      </c>
    </row>
    <row r="19" spans="1:53" hidden="1" outlineLevel="1">
      <c r="A19" t="s">
        <v>2148</v>
      </c>
      <c r="B19" t="s">
        <v>287</v>
      </c>
      <c r="C19" s="1">
        <f t="shared" si="0"/>
        <v>2844</v>
      </c>
      <c r="D19" s="7">
        <f>IF(P19&gt;0,RANK(P19,(P19:R19,S19:AG19)),0)</f>
        <v>1</v>
      </c>
      <c r="E19" s="7">
        <f>IF(Q19&gt;0,RANK(Q19,(P19:R19,S19:AG19)),0)</f>
        <v>0</v>
      </c>
      <c r="F19" s="7">
        <f>IF(R19&gt;0,RANK(R19,(P19:R19,S19:AG19)),0)</f>
        <v>2</v>
      </c>
      <c r="G19" s="7">
        <f>IF(S19&gt;0,RANK(S19,(P19:R19,S19:AG19)),0)</f>
        <v>4</v>
      </c>
      <c r="H19" s="49">
        <f t="shared" si="1"/>
        <v>1487</v>
      </c>
      <c r="I19" s="178">
        <f t="shared" si="2"/>
        <v>0.52285513361462732</v>
      </c>
      <c r="J19" s="2"/>
      <c r="K19" s="2">
        <f t="shared" si="3"/>
        <v>0.71413502109704641</v>
      </c>
      <c r="L19" s="2">
        <f t="shared" si="4"/>
        <v>0</v>
      </c>
      <c r="M19" s="2">
        <f t="shared" si="5"/>
        <v>0.19127988748241911</v>
      </c>
      <c r="N19" s="2">
        <f t="shared" si="6"/>
        <v>7.3839662447257384E-3</v>
      </c>
      <c r="O19" s="2">
        <f t="shared" si="7"/>
        <v>8.7201125175808747E-2</v>
      </c>
      <c r="P19" s="1">
        <v>2031</v>
      </c>
      <c r="R19" s="1">
        <v>544</v>
      </c>
      <c r="S19" s="1">
        <v>21</v>
      </c>
      <c r="X19" s="1">
        <v>227</v>
      </c>
      <c r="AC19" s="1">
        <v>21</v>
      </c>
      <c r="AI19" s="7">
        <f t="shared" si="8"/>
        <v>0</v>
      </c>
      <c r="AJ19" s="7">
        <f t="shared" si="9"/>
        <v>0</v>
      </c>
      <c r="AK19" s="7">
        <f t="shared" si="10"/>
        <v>0</v>
      </c>
      <c r="AL19" s="7">
        <f t="shared" si="11"/>
        <v>0</v>
      </c>
      <c r="AM19" s="2">
        <f t="shared" si="12"/>
        <v>0</v>
      </c>
      <c r="AN19" s="2">
        <f t="shared" si="13"/>
        <v>0</v>
      </c>
      <c r="AO19" s="2">
        <f t="shared" si="14"/>
        <v>0</v>
      </c>
      <c r="AP19" s="2">
        <f t="shared" si="15"/>
        <v>0</v>
      </c>
      <c r="AR19" t="str">
        <f t="shared" si="17"/>
        <v>Conecuh</v>
      </c>
      <c r="AS19" t="s">
        <v>287</v>
      </c>
      <c r="AT19" s="182">
        <v>2</v>
      </c>
      <c r="AV19" s="98">
        <v>1</v>
      </c>
      <c r="AW19" s="100">
        <v>35</v>
      </c>
      <c r="AX19" s="106">
        <f t="shared" si="16"/>
        <v>1035</v>
      </c>
      <c r="AZ19" s="7" t="s">
        <v>2975</v>
      </c>
      <c r="BA19" t="s">
        <v>3208</v>
      </c>
    </row>
    <row r="20" spans="1:53" hidden="1" outlineLevel="1">
      <c r="A20" t="s">
        <v>2385</v>
      </c>
      <c r="B20" t="s">
        <v>287</v>
      </c>
      <c r="C20" s="1">
        <f t="shared" si="0"/>
        <v>1155</v>
      </c>
      <c r="D20" s="7">
        <f>IF(P20&gt;0,RANK(P20,(P20:R20,S20:AG20)),0)</f>
        <v>1</v>
      </c>
      <c r="E20" s="7">
        <f>IF(Q20&gt;0,RANK(Q20,(P20:R20,S20:AG20)),0)</f>
        <v>0</v>
      </c>
      <c r="F20" s="7">
        <f>IF(R20&gt;0,RANK(R20,(P20:R20,S20:AG20)),0)</f>
        <v>2</v>
      </c>
      <c r="G20" s="7">
        <f>IF(S20&gt;0,RANK(S20,(P20:R20,S20:AG20)),0)</f>
        <v>4</v>
      </c>
      <c r="H20" s="49">
        <f t="shared" si="1"/>
        <v>888</v>
      </c>
      <c r="I20" s="178">
        <f t="shared" si="2"/>
        <v>0.76883116883116887</v>
      </c>
      <c r="J20" s="2"/>
      <c r="K20" s="2">
        <f t="shared" si="3"/>
        <v>0.87705627705627709</v>
      </c>
      <c r="L20" s="2">
        <f t="shared" si="4"/>
        <v>0</v>
      </c>
      <c r="M20" s="2">
        <f t="shared" si="5"/>
        <v>0.10822510822510822</v>
      </c>
      <c r="N20" s="2">
        <f t="shared" si="6"/>
        <v>3.4632034632034632E-3</v>
      </c>
      <c r="O20" s="2">
        <f t="shared" si="7"/>
        <v>1.1255411255411223E-2</v>
      </c>
      <c r="P20" s="1">
        <v>1013</v>
      </c>
      <c r="R20" s="1">
        <v>125</v>
      </c>
      <c r="S20" s="1">
        <v>4</v>
      </c>
      <c r="X20" s="1">
        <v>11</v>
      </c>
      <c r="AC20" s="1">
        <v>2</v>
      </c>
      <c r="AI20" s="7">
        <f t="shared" si="8"/>
        <v>0</v>
      </c>
      <c r="AJ20" s="7">
        <f t="shared" si="9"/>
        <v>0</v>
      </c>
      <c r="AK20" s="7">
        <f t="shared" si="10"/>
        <v>0</v>
      </c>
      <c r="AL20" s="7">
        <f t="shared" si="11"/>
        <v>0</v>
      </c>
      <c r="AM20" s="2">
        <f t="shared" si="12"/>
        <v>0</v>
      </c>
      <c r="AN20" s="2">
        <f t="shared" si="13"/>
        <v>0</v>
      </c>
      <c r="AO20" s="2">
        <f t="shared" si="14"/>
        <v>0</v>
      </c>
      <c r="AP20" s="2">
        <f t="shared" si="15"/>
        <v>0</v>
      </c>
      <c r="AR20" t="str">
        <f t="shared" si="17"/>
        <v>Coosa</v>
      </c>
      <c r="AS20" t="s">
        <v>287</v>
      </c>
      <c r="AT20" s="182">
        <v>6</v>
      </c>
      <c r="AV20" s="98">
        <v>1</v>
      </c>
      <c r="AW20" s="100">
        <v>37</v>
      </c>
      <c r="AX20" s="106">
        <f t="shared" si="16"/>
        <v>1037</v>
      </c>
      <c r="AZ20" s="7" t="s">
        <v>2975</v>
      </c>
      <c r="BA20" t="s">
        <v>3208</v>
      </c>
    </row>
    <row r="21" spans="1:53" hidden="1" outlineLevel="1">
      <c r="A21" t="s">
        <v>2383</v>
      </c>
      <c r="B21" t="s">
        <v>287</v>
      </c>
      <c r="C21" s="1">
        <f t="shared" si="0"/>
        <v>961</v>
      </c>
      <c r="D21" s="7">
        <f>IF(P21&gt;0,RANK(P21,(P21:R21,S21:AG21)),0)</f>
        <v>1</v>
      </c>
      <c r="E21" s="7">
        <f>IF(Q21&gt;0,RANK(Q21,(P21:R21,S21:AG21)),0)</f>
        <v>0</v>
      </c>
      <c r="F21" s="7">
        <f>IF(R21&gt;0,RANK(R21,(P21:R21,S21:AG21)),0)</f>
        <v>2</v>
      </c>
      <c r="G21" s="7">
        <f>IF(S21&gt;0,RANK(S21,(P21:R21,S21:AG21)),0)</f>
        <v>5</v>
      </c>
      <c r="H21" s="49">
        <f t="shared" si="1"/>
        <v>552</v>
      </c>
      <c r="I21" s="178">
        <f t="shared" si="2"/>
        <v>0.57440166493236211</v>
      </c>
      <c r="J21" s="2"/>
      <c r="K21" s="2">
        <f t="shared" si="3"/>
        <v>0.77211238293444329</v>
      </c>
      <c r="L21" s="2">
        <f t="shared" si="4"/>
        <v>0</v>
      </c>
      <c r="M21" s="2">
        <f t="shared" si="5"/>
        <v>0.19771071800208118</v>
      </c>
      <c r="N21" s="2">
        <f t="shared" si="6"/>
        <v>4.1623309053069723E-3</v>
      </c>
      <c r="O21" s="2">
        <f t="shared" si="7"/>
        <v>2.6014568158168563E-2</v>
      </c>
      <c r="P21" s="1">
        <v>742</v>
      </c>
      <c r="R21" s="1">
        <v>190</v>
      </c>
      <c r="S21" s="1">
        <v>4</v>
      </c>
      <c r="X21" s="1">
        <v>20</v>
      </c>
      <c r="AC21" s="1">
        <v>5</v>
      </c>
      <c r="AI21" s="7">
        <f t="shared" si="8"/>
        <v>0</v>
      </c>
      <c r="AJ21" s="7">
        <f t="shared" si="9"/>
        <v>0</v>
      </c>
      <c r="AK21" s="7">
        <f t="shared" si="10"/>
        <v>0</v>
      </c>
      <c r="AL21" s="7">
        <f t="shared" si="11"/>
        <v>0</v>
      </c>
      <c r="AM21" s="2">
        <f t="shared" si="12"/>
        <v>0</v>
      </c>
      <c r="AN21" s="2">
        <f t="shared" si="13"/>
        <v>0</v>
      </c>
      <c r="AO21" s="2">
        <f t="shared" si="14"/>
        <v>0</v>
      </c>
      <c r="AP21" s="2">
        <f t="shared" si="15"/>
        <v>0</v>
      </c>
      <c r="AR21" t="str">
        <f t="shared" si="17"/>
        <v>Covington</v>
      </c>
      <c r="AS21" t="s">
        <v>287</v>
      </c>
      <c r="AT21" s="182">
        <v>2</v>
      </c>
      <c r="AV21" s="98">
        <v>1</v>
      </c>
      <c r="AW21" s="100">
        <v>39</v>
      </c>
      <c r="AX21" s="106">
        <f t="shared" si="16"/>
        <v>1039</v>
      </c>
      <c r="AZ21" s="7" t="s">
        <v>2975</v>
      </c>
      <c r="BA21" t="s">
        <v>3208</v>
      </c>
    </row>
    <row r="22" spans="1:53" hidden="1" outlineLevel="1">
      <c r="A22" t="s">
        <v>363</v>
      </c>
      <c r="B22" t="s">
        <v>287</v>
      </c>
      <c r="C22" s="1">
        <f t="shared" si="0"/>
        <v>1034</v>
      </c>
      <c r="D22" s="7">
        <f>IF(P22&gt;0,RANK(P22,(P22:R22,S22:AG22)),0)</f>
        <v>1</v>
      </c>
      <c r="E22" s="7">
        <f>IF(Q22&gt;0,RANK(Q22,(P22:R22,S22:AG22)),0)</f>
        <v>0</v>
      </c>
      <c r="F22" s="7">
        <f>IF(R22&gt;0,RANK(R22,(P22:R22,S22:AG22)),0)</f>
        <v>2</v>
      </c>
      <c r="G22" s="7">
        <f>IF(S22&gt;0,RANK(S22,(P22:R22,S22:AG22)),0)</f>
        <v>4</v>
      </c>
      <c r="H22" s="49">
        <f t="shared" si="1"/>
        <v>801</v>
      </c>
      <c r="I22" s="178">
        <f t="shared" si="2"/>
        <v>0.77466150870406192</v>
      </c>
      <c r="J22" s="2"/>
      <c r="K22" s="2">
        <f t="shared" si="3"/>
        <v>0.87814313346228234</v>
      </c>
      <c r="L22" s="2">
        <f t="shared" si="4"/>
        <v>0</v>
      </c>
      <c r="M22" s="2">
        <f t="shared" si="5"/>
        <v>0.10348162475822051</v>
      </c>
      <c r="N22" s="2">
        <f t="shared" si="6"/>
        <v>4.8355899419729211E-3</v>
      </c>
      <c r="O22" s="2">
        <f t="shared" si="7"/>
        <v>1.3539651837524227E-2</v>
      </c>
      <c r="P22" s="1">
        <v>908</v>
      </c>
      <c r="R22" s="1">
        <v>107</v>
      </c>
      <c r="S22" s="1">
        <v>5</v>
      </c>
      <c r="X22" s="1">
        <v>12</v>
      </c>
      <c r="AC22" s="1">
        <v>2</v>
      </c>
      <c r="AI22" s="7">
        <f t="shared" si="8"/>
        <v>0</v>
      </c>
      <c r="AJ22" s="7">
        <f t="shared" si="9"/>
        <v>0</v>
      </c>
      <c r="AK22" s="7">
        <f t="shared" si="10"/>
        <v>0</v>
      </c>
      <c r="AL22" s="7">
        <f t="shared" si="11"/>
        <v>0</v>
      </c>
      <c r="AM22" s="2">
        <f t="shared" si="12"/>
        <v>0</v>
      </c>
      <c r="AN22" s="2">
        <f t="shared" si="13"/>
        <v>0</v>
      </c>
      <c r="AO22" s="2">
        <f t="shared" si="14"/>
        <v>0</v>
      </c>
      <c r="AP22" s="2">
        <f t="shared" si="15"/>
        <v>0</v>
      </c>
      <c r="AR22" t="str">
        <f t="shared" si="17"/>
        <v>Crenshaw</v>
      </c>
      <c r="AS22" t="s">
        <v>287</v>
      </c>
      <c r="AT22" s="182">
        <v>2</v>
      </c>
      <c r="AV22" s="98">
        <v>1</v>
      </c>
      <c r="AW22" s="100">
        <v>41</v>
      </c>
      <c r="AX22" s="106">
        <f t="shared" si="16"/>
        <v>1041</v>
      </c>
      <c r="AZ22" s="7" t="s">
        <v>2975</v>
      </c>
      <c r="BA22" t="s">
        <v>3208</v>
      </c>
    </row>
    <row r="23" spans="1:53" hidden="1" outlineLevel="1">
      <c r="A23" t="s">
        <v>3228</v>
      </c>
      <c r="B23" t="s">
        <v>287</v>
      </c>
      <c r="C23" s="1">
        <f t="shared" si="0"/>
        <v>2098</v>
      </c>
      <c r="D23" s="7">
        <f>IF(P23&gt;0,RANK(P23,(P23:R23,S23:AG23)),0)</f>
        <v>1</v>
      </c>
      <c r="E23" s="7">
        <f>IF(Q23&gt;0,RANK(Q23,(P23:R23,S23:AG23)),0)</f>
        <v>0</v>
      </c>
      <c r="F23" s="7">
        <f>IF(R23&gt;0,RANK(R23,(P23:R23,S23:AG23)),0)</f>
        <v>2</v>
      </c>
      <c r="G23" s="7">
        <f>IF(S23&gt;0,RANK(S23,(P23:R23,S23:AG23)),0)</f>
        <v>4</v>
      </c>
      <c r="H23" s="49">
        <f t="shared" si="1"/>
        <v>550</v>
      </c>
      <c r="I23" s="178">
        <f t="shared" si="2"/>
        <v>0.26215443279313633</v>
      </c>
      <c r="J23" s="2"/>
      <c r="K23" s="2">
        <f t="shared" si="3"/>
        <v>0.60772163965681603</v>
      </c>
      <c r="L23" s="2">
        <f t="shared" si="4"/>
        <v>0</v>
      </c>
      <c r="M23" s="2">
        <f t="shared" si="5"/>
        <v>0.3455672068636797</v>
      </c>
      <c r="N23" s="2">
        <f t="shared" si="6"/>
        <v>5.7197330791229741E-3</v>
      </c>
      <c r="O23" s="2">
        <f t="shared" si="7"/>
        <v>4.0991420400381298E-2</v>
      </c>
      <c r="P23" s="1">
        <v>1275</v>
      </c>
      <c r="R23" s="1">
        <v>725</v>
      </c>
      <c r="S23" s="1">
        <v>12</v>
      </c>
      <c r="X23" s="1">
        <v>79</v>
      </c>
      <c r="AC23" s="1">
        <v>7</v>
      </c>
      <c r="AI23" s="7">
        <f t="shared" si="8"/>
        <v>0</v>
      </c>
      <c r="AJ23" s="7">
        <f t="shared" si="9"/>
        <v>0</v>
      </c>
      <c r="AK23" s="7">
        <f t="shared" si="10"/>
        <v>0</v>
      </c>
      <c r="AL23" s="7">
        <f t="shared" si="11"/>
        <v>0</v>
      </c>
      <c r="AM23" s="2">
        <f t="shared" si="12"/>
        <v>0</v>
      </c>
      <c r="AN23" s="2">
        <f t="shared" si="13"/>
        <v>0</v>
      </c>
      <c r="AO23" s="2">
        <f t="shared" si="14"/>
        <v>0</v>
      </c>
      <c r="AP23" s="2">
        <f t="shared" si="15"/>
        <v>0</v>
      </c>
      <c r="AR23" t="str">
        <f t="shared" si="17"/>
        <v>Cullman</v>
      </c>
      <c r="AS23" t="s">
        <v>287</v>
      </c>
      <c r="AT23" s="182">
        <v>4</v>
      </c>
      <c r="AV23" s="98">
        <v>1</v>
      </c>
      <c r="AW23" s="100">
        <v>43</v>
      </c>
      <c r="AX23" s="106">
        <f t="shared" si="16"/>
        <v>1043</v>
      </c>
      <c r="AZ23" s="7" t="s">
        <v>2975</v>
      </c>
      <c r="BA23" t="s">
        <v>3208</v>
      </c>
    </row>
    <row r="24" spans="1:53" hidden="1" outlineLevel="1">
      <c r="A24" t="s">
        <v>3229</v>
      </c>
      <c r="B24" t="s">
        <v>287</v>
      </c>
      <c r="C24" s="1">
        <f t="shared" si="0"/>
        <v>2006</v>
      </c>
      <c r="D24" s="7">
        <f>IF(P24&gt;0,RANK(P24,(P24:R24,S24:AG24)),0)</f>
        <v>1</v>
      </c>
      <c r="E24" s="7">
        <f>IF(Q24&gt;0,RANK(Q24,(P24:R24,S24:AG24)),0)</f>
        <v>0</v>
      </c>
      <c r="F24" s="7">
        <f>IF(R24&gt;0,RANK(R24,(P24:R24,S24:AG24)),0)</f>
        <v>2</v>
      </c>
      <c r="G24" s="7">
        <f>IF(S24&gt;0,RANK(S24,(P24:R24,S24:AG24)),0)</f>
        <v>4</v>
      </c>
      <c r="H24" s="49">
        <f t="shared" si="1"/>
        <v>1129</v>
      </c>
      <c r="I24" s="178">
        <f t="shared" si="2"/>
        <v>0.56281156530408771</v>
      </c>
      <c r="J24" s="2"/>
      <c r="K24" s="2">
        <f t="shared" si="3"/>
        <v>0.76969092721834498</v>
      </c>
      <c r="L24" s="2">
        <f t="shared" si="4"/>
        <v>0</v>
      </c>
      <c r="M24" s="2">
        <f t="shared" si="5"/>
        <v>0.20687936191425724</v>
      </c>
      <c r="N24" s="2">
        <f t="shared" si="6"/>
        <v>4.9850448654037887E-3</v>
      </c>
      <c r="O24" s="2">
        <f t="shared" si="7"/>
        <v>1.8444666001993997E-2</v>
      </c>
      <c r="P24" s="1">
        <v>1544</v>
      </c>
      <c r="R24" s="1">
        <v>415</v>
      </c>
      <c r="S24" s="1">
        <v>10</v>
      </c>
      <c r="X24" s="1">
        <v>34</v>
      </c>
      <c r="AC24" s="1">
        <v>3</v>
      </c>
      <c r="AI24" s="7">
        <f t="shared" si="8"/>
        <v>0</v>
      </c>
      <c r="AJ24" s="7">
        <f t="shared" si="9"/>
        <v>0</v>
      </c>
      <c r="AK24" s="7">
        <f t="shared" si="10"/>
        <v>0</v>
      </c>
      <c r="AL24" s="7">
        <f t="shared" si="11"/>
        <v>0</v>
      </c>
      <c r="AM24" s="2">
        <f t="shared" si="12"/>
        <v>0</v>
      </c>
      <c r="AN24" s="2">
        <f t="shared" si="13"/>
        <v>0</v>
      </c>
      <c r="AO24" s="2">
        <f t="shared" si="14"/>
        <v>0</v>
      </c>
      <c r="AP24" s="2">
        <f t="shared" si="15"/>
        <v>0</v>
      </c>
      <c r="AR24" t="str">
        <f t="shared" si="17"/>
        <v>Dale</v>
      </c>
      <c r="AS24" t="s">
        <v>287</v>
      </c>
      <c r="AT24" s="182">
        <v>2</v>
      </c>
      <c r="AV24" s="98">
        <v>1</v>
      </c>
      <c r="AW24" s="100">
        <v>45</v>
      </c>
      <c r="AX24" s="106">
        <f t="shared" si="16"/>
        <v>1045</v>
      </c>
      <c r="AZ24" s="7" t="s">
        <v>2975</v>
      </c>
      <c r="BA24" t="s">
        <v>3208</v>
      </c>
    </row>
    <row r="25" spans="1:53" hidden="1" outlineLevel="1">
      <c r="A25" t="s">
        <v>251</v>
      </c>
      <c r="B25" t="s">
        <v>287</v>
      </c>
      <c r="C25" s="1">
        <f t="shared" si="0"/>
        <v>11535</v>
      </c>
      <c r="D25" s="7">
        <f>IF(P25&gt;0,RANK(P25,(P25:R25,S25:AG25)),0)</f>
        <v>1</v>
      </c>
      <c r="E25" s="7">
        <f>IF(Q25&gt;0,RANK(Q25,(P25:R25,S25:AG25)),0)</f>
        <v>0</v>
      </c>
      <c r="F25" s="7">
        <f>IF(R25&gt;0,RANK(R25,(P25:R25,S25:AG25)),0)</f>
        <v>2</v>
      </c>
      <c r="G25" s="7">
        <f>IF(S25&gt;0,RANK(S25,(P25:R25,S25:AG25)),0)</f>
        <v>4</v>
      </c>
      <c r="H25" s="49">
        <f t="shared" si="1"/>
        <v>6807</v>
      </c>
      <c r="I25" s="178">
        <f t="shared" si="2"/>
        <v>0.59011703511053315</v>
      </c>
      <c r="J25" s="2"/>
      <c r="K25" s="2">
        <f t="shared" si="3"/>
        <v>0.74390983961855228</v>
      </c>
      <c r="L25" s="2">
        <f t="shared" si="4"/>
        <v>0</v>
      </c>
      <c r="M25" s="2">
        <f t="shared" si="5"/>
        <v>0.15379280450801908</v>
      </c>
      <c r="N25" s="2">
        <f t="shared" si="6"/>
        <v>1.4564369310793237E-2</v>
      </c>
      <c r="O25" s="2">
        <f t="shared" si="7"/>
        <v>8.7732986562635409E-2</v>
      </c>
      <c r="P25" s="1">
        <v>8581</v>
      </c>
      <c r="R25" s="1">
        <v>1774</v>
      </c>
      <c r="S25" s="1">
        <v>168</v>
      </c>
      <c r="X25" s="1">
        <v>936</v>
      </c>
      <c r="AC25" s="1">
        <v>76</v>
      </c>
      <c r="AI25" s="7">
        <f t="shared" si="8"/>
        <v>0</v>
      </c>
      <c r="AJ25" s="7">
        <f t="shared" si="9"/>
        <v>0</v>
      </c>
      <c r="AK25" s="7">
        <f t="shared" si="10"/>
        <v>0</v>
      </c>
      <c r="AL25" s="7">
        <f t="shared" si="11"/>
        <v>0</v>
      </c>
      <c r="AM25" s="2">
        <f t="shared" si="12"/>
        <v>0</v>
      </c>
      <c r="AN25" s="2">
        <f t="shared" si="13"/>
        <v>0</v>
      </c>
      <c r="AO25" s="2">
        <f t="shared" si="14"/>
        <v>0</v>
      </c>
      <c r="AP25" s="2">
        <f t="shared" si="15"/>
        <v>0</v>
      </c>
      <c r="AR25" t="str">
        <f t="shared" si="17"/>
        <v>Dallas</v>
      </c>
      <c r="AS25" t="s">
        <v>287</v>
      </c>
      <c r="AT25" s="182">
        <v>7</v>
      </c>
      <c r="AV25" s="98">
        <v>1</v>
      </c>
      <c r="AW25" s="100">
        <v>47</v>
      </c>
      <c r="AX25" s="106">
        <f t="shared" si="16"/>
        <v>1047</v>
      </c>
      <c r="AZ25" s="7" t="s">
        <v>2975</v>
      </c>
      <c r="BA25" t="s">
        <v>3208</v>
      </c>
    </row>
    <row r="26" spans="1:53" hidden="1" outlineLevel="1">
      <c r="A26" t="s">
        <v>252</v>
      </c>
      <c r="B26" t="s">
        <v>287</v>
      </c>
      <c r="C26" s="1">
        <f t="shared" si="0"/>
        <v>2064</v>
      </c>
      <c r="D26" s="7">
        <f>IF(P26&gt;0,RANK(P26,(P26:R26,S26:AG26)),0)</f>
        <v>1</v>
      </c>
      <c r="E26" s="7">
        <f>IF(Q26&gt;0,RANK(Q26,(P26:R26,S26:AG26)),0)</f>
        <v>0</v>
      </c>
      <c r="F26" s="7">
        <f>IF(R26&gt;0,RANK(R26,(P26:R26,S26:AG26)),0)</f>
        <v>2</v>
      </c>
      <c r="G26" s="7">
        <f>IF(S26&gt;0,RANK(S26,(P26:R26,S26:AG26)),0)</f>
        <v>4</v>
      </c>
      <c r="H26" s="49">
        <f t="shared" si="1"/>
        <v>629</v>
      </c>
      <c r="I26" s="178">
        <f t="shared" si="2"/>
        <v>0.30474806201550386</v>
      </c>
      <c r="J26" s="2"/>
      <c r="K26" s="2">
        <f t="shared" si="3"/>
        <v>0.62839147286821706</v>
      </c>
      <c r="L26" s="2">
        <f t="shared" si="4"/>
        <v>0</v>
      </c>
      <c r="M26" s="2">
        <f t="shared" si="5"/>
        <v>0.3236434108527132</v>
      </c>
      <c r="N26" s="2">
        <f t="shared" si="6"/>
        <v>1.0174418604651164E-2</v>
      </c>
      <c r="O26" s="2">
        <f t="shared" si="7"/>
        <v>3.7790697674418575E-2</v>
      </c>
      <c r="P26" s="1">
        <v>1297</v>
      </c>
      <c r="R26" s="1">
        <v>668</v>
      </c>
      <c r="S26" s="1">
        <v>21</v>
      </c>
      <c r="X26" s="1">
        <v>71</v>
      </c>
      <c r="AC26" s="1">
        <v>7</v>
      </c>
      <c r="AI26" s="7">
        <f t="shared" si="8"/>
        <v>0</v>
      </c>
      <c r="AJ26" s="7">
        <f t="shared" si="9"/>
        <v>0</v>
      </c>
      <c r="AK26" s="7">
        <f t="shared" si="10"/>
        <v>0</v>
      </c>
      <c r="AL26" s="7">
        <f t="shared" si="11"/>
        <v>0</v>
      </c>
      <c r="AM26" s="2">
        <f t="shared" si="12"/>
        <v>0</v>
      </c>
      <c r="AN26" s="2">
        <f t="shared" si="13"/>
        <v>0</v>
      </c>
      <c r="AO26" s="2">
        <f t="shared" si="14"/>
        <v>0</v>
      </c>
      <c r="AP26" s="2">
        <f t="shared" si="15"/>
        <v>0</v>
      </c>
      <c r="AR26" t="str">
        <f t="shared" si="17"/>
        <v>DeKalb</v>
      </c>
      <c r="AS26" t="s">
        <v>287</v>
      </c>
      <c r="AT26" s="182">
        <v>4</v>
      </c>
      <c r="AV26" s="98">
        <v>1</v>
      </c>
      <c r="AW26" s="100">
        <v>49</v>
      </c>
      <c r="AX26" s="106">
        <f t="shared" si="16"/>
        <v>1049</v>
      </c>
      <c r="AZ26" s="7" t="s">
        <v>2975</v>
      </c>
      <c r="BA26" t="s">
        <v>3208</v>
      </c>
    </row>
    <row r="27" spans="1:53" hidden="1" outlineLevel="1">
      <c r="A27" t="s">
        <v>830</v>
      </c>
      <c r="B27" t="s">
        <v>287</v>
      </c>
      <c r="C27" s="1">
        <f t="shared" si="0"/>
        <v>3978</v>
      </c>
      <c r="D27" s="7">
        <f>IF(P27&gt;0,RANK(P27,(P27:R27,S27:AG27)),0)</f>
        <v>1</v>
      </c>
      <c r="E27" s="7">
        <f>IF(Q27&gt;0,RANK(Q27,(P27:R27,S27:AG27)),0)</f>
        <v>0</v>
      </c>
      <c r="F27" s="7">
        <f>IF(R27&gt;0,RANK(R27,(P27:R27,S27:AG27)),0)</f>
        <v>2</v>
      </c>
      <c r="G27" s="7">
        <f>IF(S27&gt;0,RANK(S27,(P27:R27,S27:AG27)),0)</f>
        <v>4</v>
      </c>
      <c r="H27" s="49">
        <f t="shared" si="1"/>
        <v>2433</v>
      </c>
      <c r="I27" s="178">
        <f t="shared" si="2"/>
        <v>0.61161387631975872</v>
      </c>
      <c r="J27" s="2"/>
      <c r="K27" s="2">
        <f t="shared" si="3"/>
        <v>0.79839115133232785</v>
      </c>
      <c r="L27" s="2">
        <f t="shared" si="4"/>
        <v>0</v>
      </c>
      <c r="M27" s="2">
        <f t="shared" si="5"/>
        <v>0.18677727501256913</v>
      </c>
      <c r="N27" s="2">
        <f t="shared" si="6"/>
        <v>2.7652086475615889E-3</v>
      </c>
      <c r="O27" s="2">
        <f t="shared" si="7"/>
        <v>1.2066365007541425E-2</v>
      </c>
      <c r="P27" s="1">
        <v>3176</v>
      </c>
      <c r="R27" s="1">
        <v>743</v>
      </c>
      <c r="S27" s="1">
        <v>11</v>
      </c>
      <c r="X27" s="1">
        <v>42</v>
      </c>
      <c r="AC27" s="1">
        <v>6</v>
      </c>
      <c r="AI27" s="7">
        <f t="shared" si="8"/>
        <v>0</v>
      </c>
      <c r="AJ27" s="7">
        <f t="shared" si="9"/>
        <v>0</v>
      </c>
      <c r="AK27" s="7">
        <f t="shared" si="10"/>
        <v>0</v>
      </c>
      <c r="AL27" s="7">
        <f t="shared" si="11"/>
        <v>0</v>
      </c>
      <c r="AM27" s="2">
        <f t="shared" si="12"/>
        <v>0</v>
      </c>
      <c r="AN27" s="2">
        <f t="shared" si="13"/>
        <v>0</v>
      </c>
      <c r="AO27" s="2">
        <f t="shared" si="14"/>
        <v>0</v>
      </c>
      <c r="AP27" s="2">
        <f t="shared" si="15"/>
        <v>0</v>
      </c>
      <c r="AR27" t="str">
        <f t="shared" si="17"/>
        <v>Elmore</v>
      </c>
      <c r="AS27" t="s">
        <v>287</v>
      </c>
      <c r="AT27" s="182">
        <v>2</v>
      </c>
      <c r="AV27" s="98">
        <v>1</v>
      </c>
      <c r="AW27" s="100">
        <v>51</v>
      </c>
      <c r="AX27" s="106">
        <f t="shared" si="16"/>
        <v>1051</v>
      </c>
      <c r="AZ27" s="7" t="s">
        <v>2975</v>
      </c>
      <c r="BA27" t="s">
        <v>3208</v>
      </c>
    </row>
    <row r="28" spans="1:53" hidden="1" outlineLevel="1">
      <c r="A28" t="s">
        <v>1912</v>
      </c>
      <c r="B28" t="s">
        <v>287</v>
      </c>
      <c r="C28" s="1">
        <f t="shared" si="0"/>
        <v>2291</v>
      </c>
      <c r="D28" s="7">
        <f>IF(P28&gt;0,RANK(P28,(P28:R28,S28:AG28)),0)</f>
        <v>1</v>
      </c>
      <c r="E28" s="7">
        <f>IF(Q28&gt;0,RANK(Q28,(P28:R28,S28:AG28)),0)</f>
        <v>0</v>
      </c>
      <c r="F28" s="7">
        <f>IF(R28&gt;0,RANK(R28,(P28:R28,S28:AG28)),0)</f>
        <v>2</v>
      </c>
      <c r="G28" s="7">
        <f>IF(S28&gt;0,RANK(S28,(P28:R28,S28:AG28)),0)</f>
        <v>0</v>
      </c>
      <c r="H28" s="49">
        <f t="shared" si="1"/>
        <v>1801</v>
      </c>
      <c r="I28" s="178">
        <f t="shared" si="2"/>
        <v>0.78611959842863377</v>
      </c>
      <c r="J28" s="2"/>
      <c r="K28" s="2">
        <f t="shared" si="3"/>
        <v>0.88476647752073334</v>
      </c>
      <c r="L28" s="2">
        <f t="shared" si="4"/>
        <v>0</v>
      </c>
      <c r="M28" s="2">
        <f t="shared" si="5"/>
        <v>9.8646879092099515E-2</v>
      </c>
      <c r="N28" s="2">
        <f t="shared" si="6"/>
        <v>0</v>
      </c>
      <c r="O28" s="2">
        <f t="shared" si="7"/>
        <v>1.6586643387167144E-2</v>
      </c>
      <c r="P28" s="1">
        <v>2027</v>
      </c>
      <c r="R28" s="1">
        <v>226</v>
      </c>
      <c r="S28" s="1">
        <v>0</v>
      </c>
      <c r="X28" s="1">
        <v>34</v>
      </c>
      <c r="AC28" s="1">
        <v>4</v>
      </c>
      <c r="AI28" s="7">
        <f t="shared" si="8"/>
        <v>0</v>
      </c>
      <c r="AJ28" s="7">
        <f t="shared" si="9"/>
        <v>0</v>
      </c>
      <c r="AK28" s="7">
        <f t="shared" si="10"/>
        <v>0</v>
      </c>
      <c r="AL28" s="7">
        <f t="shared" si="11"/>
        <v>0</v>
      </c>
      <c r="AM28" s="2">
        <f t="shared" si="12"/>
        <v>0</v>
      </c>
      <c r="AN28" s="2">
        <f t="shared" si="13"/>
        <v>0</v>
      </c>
      <c r="AO28" s="2">
        <f t="shared" si="14"/>
        <v>0</v>
      </c>
      <c r="AP28" s="2">
        <f t="shared" si="15"/>
        <v>0</v>
      </c>
      <c r="AR28" t="str">
        <f t="shared" si="17"/>
        <v>Escambia</v>
      </c>
      <c r="AS28" t="s">
        <v>287</v>
      </c>
      <c r="AT28" s="182">
        <v>1</v>
      </c>
      <c r="AV28" s="98">
        <v>1</v>
      </c>
      <c r="AW28" s="100">
        <v>53</v>
      </c>
      <c r="AX28" s="106">
        <f t="shared" si="16"/>
        <v>1053</v>
      </c>
      <c r="AZ28" s="7" t="s">
        <v>2975</v>
      </c>
      <c r="BA28" t="s">
        <v>3208</v>
      </c>
    </row>
    <row r="29" spans="1:53" hidden="1" outlineLevel="1">
      <c r="A29" t="s">
        <v>254</v>
      </c>
      <c r="B29" t="s">
        <v>287</v>
      </c>
      <c r="C29" s="1">
        <f t="shared" si="0"/>
        <v>5774</v>
      </c>
      <c r="D29" s="7">
        <f>IF(P29&gt;0,RANK(P29,(P29:R29,S29:AG29)),0)</f>
        <v>1</v>
      </c>
      <c r="E29" s="7">
        <f>IF(Q29&gt;0,RANK(Q29,(P29:R29,S29:AG29)),0)</f>
        <v>0</v>
      </c>
      <c r="F29" s="7">
        <f>IF(R29&gt;0,RANK(R29,(P29:R29,S29:AG29)),0)</f>
        <v>2</v>
      </c>
      <c r="G29" s="7">
        <f>IF(S29&gt;0,RANK(S29,(P29:R29,S29:AG29)),0)</f>
        <v>4</v>
      </c>
      <c r="H29" s="49">
        <f t="shared" si="1"/>
        <v>2994</v>
      </c>
      <c r="I29" s="178">
        <f t="shared" si="2"/>
        <v>0.5185313474194666</v>
      </c>
      <c r="J29" s="2"/>
      <c r="K29" s="2">
        <f t="shared" si="3"/>
        <v>0.74506408036023553</v>
      </c>
      <c r="L29" s="2">
        <f t="shared" si="4"/>
        <v>0</v>
      </c>
      <c r="M29" s="2">
        <f t="shared" si="5"/>
        <v>0.22653273294076898</v>
      </c>
      <c r="N29" s="2">
        <f t="shared" si="6"/>
        <v>4.1565639071700728E-3</v>
      </c>
      <c r="O29" s="2">
        <f t="shared" si="7"/>
        <v>2.4246622791825424E-2</v>
      </c>
      <c r="P29" s="1">
        <v>4302</v>
      </c>
      <c r="R29" s="1">
        <v>1308</v>
      </c>
      <c r="S29" s="1">
        <v>24</v>
      </c>
      <c r="X29" s="1">
        <v>133</v>
      </c>
      <c r="AC29" s="1">
        <v>7</v>
      </c>
      <c r="AI29" s="7">
        <f t="shared" si="8"/>
        <v>0</v>
      </c>
      <c r="AJ29" s="7">
        <f t="shared" si="9"/>
        <v>0</v>
      </c>
      <c r="AK29" s="7">
        <f t="shared" si="10"/>
        <v>0</v>
      </c>
      <c r="AL29" s="7">
        <f t="shared" si="11"/>
        <v>0</v>
      </c>
      <c r="AM29" s="2">
        <f t="shared" si="12"/>
        <v>0</v>
      </c>
      <c r="AN29" s="2">
        <f t="shared" si="13"/>
        <v>0</v>
      </c>
      <c r="AO29" s="2">
        <f t="shared" si="14"/>
        <v>0</v>
      </c>
      <c r="AP29" s="2">
        <f t="shared" si="15"/>
        <v>0</v>
      </c>
      <c r="AR29" t="str">
        <f t="shared" si="17"/>
        <v>Etowah</v>
      </c>
      <c r="AS29" t="s">
        <v>287</v>
      </c>
      <c r="AT29" s="182">
        <v>4</v>
      </c>
      <c r="AV29" s="98">
        <v>1</v>
      </c>
      <c r="AW29" s="100">
        <v>55</v>
      </c>
      <c r="AX29" s="106">
        <f t="shared" si="16"/>
        <v>1055</v>
      </c>
      <c r="AZ29" s="7" t="s">
        <v>2975</v>
      </c>
      <c r="BA29" t="s">
        <v>3208</v>
      </c>
    </row>
    <row r="30" spans="1:53" hidden="1" outlineLevel="1">
      <c r="A30" t="s">
        <v>31</v>
      </c>
      <c r="B30" t="s">
        <v>287</v>
      </c>
      <c r="C30" s="1">
        <f t="shared" si="0"/>
        <v>862</v>
      </c>
      <c r="D30" s="7">
        <f>IF(P30&gt;0,RANK(P30,(P30:R30,S30:AG30)),0)</f>
        <v>1</v>
      </c>
      <c r="E30" s="7">
        <f>IF(Q30&gt;0,RANK(Q30,(P30:R30,S30:AG30)),0)</f>
        <v>0</v>
      </c>
      <c r="F30" s="7">
        <f>IF(R30&gt;0,RANK(R30,(P30:R30,S30:AG30)),0)</f>
        <v>2</v>
      </c>
      <c r="G30" s="7">
        <f>IF(S30&gt;0,RANK(S30,(P30:R30,S30:AG30)),0)</f>
        <v>4</v>
      </c>
      <c r="H30" s="49">
        <f t="shared" si="1"/>
        <v>514</v>
      </c>
      <c r="I30" s="178">
        <f t="shared" si="2"/>
        <v>0.59628770301624134</v>
      </c>
      <c r="J30" s="2"/>
      <c r="K30" s="2">
        <f t="shared" si="3"/>
        <v>0.76798143851508116</v>
      </c>
      <c r="L30" s="2">
        <f t="shared" si="4"/>
        <v>0</v>
      </c>
      <c r="M30" s="2">
        <f t="shared" si="5"/>
        <v>0.1716937354988399</v>
      </c>
      <c r="N30" s="2">
        <f t="shared" si="6"/>
        <v>8.1206496519721574E-3</v>
      </c>
      <c r="O30" s="2">
        <f t="shared" si="7"/>
        <v>5.2204176334106782E-2</v>
      </c>
      <c r="P30" s="1">
        <v>662</v>
      </c>
      <c r="R30" s="1">
        <v>148</v>
      </c>
      <c r="S30" s="1">
        <v>7</v>
      </c>
      <c r="X30" s="1">
        <v>41</v>
      </c>
      <c r="AC30" s="1">
        <v>4</v>
      </c>
      <c r="AI30" s="7">
        <f t="shared" si="8"/>
        <v>0</v>
      </c>
      <c r="AJ30" s="7">
        <f t="shared" si="9"/>
        <v>0</v>
      </c>
      <c r="AK30" s="7">
        <f t="shared" si="10"/>
        <v>0</v>
      </c>
      <c r="AL30" s="7">
        <f t="shared" si="11"/>
        <v>0</v>
      </c>
      <c r="AM30" s="2">
        <f t="shared" si="12"/>
        <v>0</v>
      </c>
      <c r="AN30" s="2">
        <f t="shared" si="13"/>
        <v>0</v>
      </c>
      <c r="AO30" s="2">
        <f t="shared" si="14"/>
        <v>0</v>
      </c>
      <c r="AP30" s="2">
        <f t="shared" si="15"/>
        <v>0</v>
      </c>
      <c r="AR30" t="str">
        <f t="shared" si="17"/>
        <v>Fayette</v>
      </c>
      <c r="AS30" t="s">
        <v>287</v>
      </c>
      <c r="AT30" s="182">
        <v>4</v>
      </c>
      <c r="AV30" s="98">
        <v>1</v>
      </c>
      <c r="AW30" s="100">
        <v>57</v>
      </c>
      <c r="AX30" s="106">
        <f t="shared" si="16"/>
        <v>1057</v>
      </c>
      <c r="AZ30" s="7" t="s">
        <v>2975</v>
      </c>
      <c r="BA30" t="s">
        <v>3208</v>
      </c>
    </row>
    <row r="31" spans="1:53" hidden="1" outlineLevel="1">
      <c r="A31" t="s">
        <v>2429</v>
      </c>
      <c r="B31" t="s">
        <v>287</v>
      </c>
      <c r="C31" s="1">
        <f t="shared" si="0"/>
        <v>2549</v>
      </c>
      <c r="D31" s="7">
        <f>IF(P31&gt;0,RANK(P31,(P31:R31,S31:AG31)),0)</f>
        <v>1</v>
      </c>
      <c r="E31" s="7">
        <f>IF(Q31&gt;0,RANK(Q31,(P31:R31,S31:AG31)),0)</f>
        <v>0</v>
      </c>
      <c r="F31" s="7">
        <f>IF(R31&gt;0,RANK(R31,(P31:R31,S31:AG31)),0)</f>
        <v>2</v>
      </c>
      <c r="G31" s="7">
        <f>IF(S31&gt;0,RANK(S31,(P31:R31,S31:AG31)),0)</f>
        <v>4</v>
      </c>
      <c r="H31" s="49">
        <f t="shared" si="1"/>
        <v>467</v>
      </c>
      <c r="I31" s="178">
        <f t="shared" si="2"/>
        <v>0.18320910160847392</v>
      </c>
      <c r="J31" s="2"/>
      <c r="K31" s="2">
        <f t="shared" si="3"/>
        <v>0.48411141624166337</v>
      </c>
      <c r="L31" s="2">
        <f t="shared" si="4"/>
        <v>0</v>
      </c>
      <c r="M31" s="2">
        <f t="shared" si="5"/>
        <v>0.3009023146331895</v>
      </c>
      <c r="N31" s="2">
        <f t="shared" si="6"/>
        <v>1.6869360533542564E-2</v>
      </c>
      <c r="O31" s="2">
        <f t="shared" si="7"/>
        <v>0.19811690859160461</v>
      </c>
      <c r="P31" s="1">
        <v>1234</v>
      </c>
      <c r="R31" s="1">
        <v>767</v>
      </c>
      <c r="S31" s="1">
        <v>43</v>
      </c>
      <c r="X31" s="1">
        <v>488</v>
      </c>
      <c r="AC31" s="1">
        <v>17</v>
      </c>
      <c r="AI31" s="7">
        <f t="shared" si="8"/>
        <v>0</v>
      </c>
      <c r="AJ31" s="7">
        <f t="shared" si="9"/>
        <v>0</v>
      </c>
      <c r="AK31" s="7">
        <f t="shared" si="10"/>
        <v>0</v>
      </c>
      <c r="AL31" s="7">
        <f t="shared" si="11"/>
        <v>0</v>
      </c>
      <c r="AM31" s="2">
        <f t="shared" si="12"/>
        <v>0</v>
      </c>
      <c r="AN31" s="2">
        <f t="shared" si="13"/>
        <v>0</v>
      </c>
      <c r="AO31" s="2">
        <f t="shared" si="14"/>
        <v>0</v>
      </c>
      <c r="AP31" s="2">
        <f t="shared" si="15"/>
        <v>0</v>
      </c>
      <c r="AR31" t="str">
        <f t="shared" si="17"/>
        <v>Franklin</v>
      </c>
      <c r="AS31" t="s">
        <v>287</v>
      </c>
      <c r="AT31" s="182">
        <v>4</v>
      </c>
      <c r="AV31" s="98">
        <v>1</v>
      </c>
      <c r="AW31" s="100">
        <v>59</v>
      </c>
      <c r="AX31" s="106">
        <f t="shared" si="16"/>
        <v>1059</v>
      </c>
      <c r="AZ31" s="7" t="s">
        <v>2975</v>
      </c>
      <c r="BA31" t="s">
        <v>3208</v>
      </c>
    </row>
    <row r="32" spans="1:53" hidden="1" outlineLevel="1">
      <c r="A32" t="s">
        <v>1520</v>
      </c>
      <c r="B32" t="s">
        <v>287</v>
      </c>
      <c r="C32" s="1">
        <f t="shared" si="0"/>
        <v>729</v>
      </c>
      <c r="D32" s="7">
        <f>IF(P32&gt;0,RANK(P32,(P32:R32,S32:AG32)),0)</f>
        <v>1</v>
      </c>
      <c r="E32" s="7">
        <f>IF(Q32&gt;0,RANK(Q32,(P32:R32,S32:AG32)),0)</f>
        <v>0</v>
      </c>
      <c r="F32" s="7">
        <f>IF(R32&gt;0,RANK(R32,(P32:R32,S32:AG32)),0)</f>
        <v>2</v>
      </c>
      <c r="G32" s="7">
        <f>IF(S32&gt;0,RANK(S32,(P32:R32,S32:AG32)),0)</f>
        <v>4</v>
      </c>
      <c r="H32" s="49">
        <f t="shared" si="1"/>
        <v>389</v>
      </c>
      <c r="I32" s="178">
        <f t="shared" si="2"/>
        <v>0.53360768175582995</v>
      </c>
      <c r="J32" s="2"/>
      <c r="K32" s="2">
        <f t="shared" si="3"/>
        <v>0.74897119341563789</v>
      </c>
      <c r="L32" s="2">
        <f t="shared" si="4"/>
        <v>0</v>
      </c>
      <c r="M32" s="2">
        <f t="shared" si="5"/>
        <v>0.21536351165980797</v>
      </c>
      <c r="N32" s="2">
        <f t="shared" si="6"/>
        <v>1.0973936899862825E-2</v>
      </c>
      <c r="O32" s="2">
        <f t="shared" si="7"/>
        <v>2.4691358024691315E-2</v>
      </c>
      <c r="P32" s="1">
        <v>546</v>
      </c>
      <c r="R32" s="1">
        <v>157</v>
      </c>
      <c r="S32" s="1">
        <v>8</v>
      </c>
      <c r="X32" s="1">
        <v>17</v>
      </c>
      <c r="AC32" s="1">
        <v>1</v>
      </c>
      <c r="AI32" s="7">
        <f t="shared" si="8"/>
        <v>0</v>
      </c>
      <c r="AJ32" s="7">
        <f t="shared" si="9"/>
        <v>0</v>
      </c>
      <c r="AK32" s="7">
        <f t="shared" si="10"/>
        <v>0</v>
      </c>
      <c r="AL32" s="7">
        <f t="shared" si="11"/>
        <v>0</v>
      </c>
      <c r="AM32" s="2">
        <f t="shared" si="12"/>
        <v>0</v>
      </c>
      <c r="AN32" s="2">
        <f t="shared" si="13"/>
        <v>0</v>
      </c>
      <c r="AO32" s="2">
        <f t="shared" si="14"/>
        <v>0</v>
      </c>
      <c r="AP32" s="2">
        <f t="shared" si="15"/>
        <v>0</v>
      </c>
      <c r="AR32" t="str">
        <f t="shared" si="17"/>
        <v>Geneva</v>
      </c>
      <c r="AS32" t="s">
        <v>287</v>
      </c>
      <c r="AT32" s="182">
        <v>2</v>
      </c>
      <c r="AV32" s="98">
        <v>1</v>
      </c>
      <c r="AW32" s="100">
        <v>61</v>
      </c>
      <c r="AX32" s="106">
        <f t="shared" si="16"/>
        <v>1061</v>
      </c>
      <c r="AZ32" s="7" t="s">
        <v>2975</v>
      </c>
      <c r="BA32" t="s">
        <v>3208</v>
      </c>
    </row>
    <row r="33" spans="1:53" hidden="1" outlineLevel="1">
      <c r="A33" t="s">
        <v>1318</v>
      </c>
      <c r="B33" t="s">
        <v>287</v>
      </c>
      <c r="C33" s="1">
        <f t="shared" si="0"/>
        <v>3014</v>
      </c>
      <c r="D33" s="7">
        <f>IF(P33&gt;0,RANK(P33,(P33:R33,S33:AG33)),0)</f>
        <v>1</v>
      </c>
      <c r="E33" s="7">
        <f>IF(Q33&gt;0,RANK(Q33,(P33:R33,S33:AG33)),0)</f>
        <v>0</v>
      </c>
      <c r="F33" s="7">
        <f>IF(R33&gt;0,RANK(R33,(P33:R33,S33:AG33)),0)</f>
        <v>2</v>
      </c>
      <c r="G33" s="7">
        <f>IF(S33&gt;0,RANK(S33,(P33:R33,S33:AG33)),0)</f>
        <v>4</v>
      </c>
      <c r="H33" s="49">
        <f t="shared" si="1"/>
        <v>2504</v>
      </c>
      <c r="I33" s="178">
        <f t="shared" si="2"/>
        <v>0.83078964830789648</v>
      </c>
      <c r="J33" s="2"/>
      <c r="K33" s="2">
        <f t="shared" si="3"/>
        <v>0.90145985401459849</v>
      </c>
      <c r="L33" s="2">
        <f t="shared" si="4"/>
        <v>0</v>
      </c>
      <c r="M33" s="2">
        <f t="shared" si="5"/>
        <v>7.0670205706702058E-2</v>
      </c>
      <c r="N33" s="2">
        <f t="shared" si="6"/>
        <v>4.6449900464499002E-3</v>
      </c>
      <c r="O33" s="2">
        <f t="shared" si="7"/>
        <v>2.3224950232249547E-2</v>
      </c>
      <c r="P33" s="1">
        <v>2717</v>
      </c>
      <c r="R33" s="1">
        <v>213</v>
      </c>
      <c r="S33" s="1">
        <v>14</v>
      </c>
      <c r="X33" s="1">
        <v>58</v>
      </c>
      <c r="AC33" s="1">
        <v>12</v>
      </c>
      <c r="AI33" s="7">
        <f t="shared" si="8"/>
        <v>0</v>
      </c>
      <c r="AJ33" s="7">
        <f t="shared" si="9"/>
        <v>0</v>
      </c>
      <c r="AK33" s="7">
        <f t="shared" si="10"/>
        <v>0</v>
      </c>
      <c r="AL33" s="7">
        <f t="shared" si="11"/>
        <v>0</v>
      </c>
      <c r="AM33" s="2">
        <f t="shared" si="12"/>
        <v>0</v>
      </c>
      <c r="AN33" s="2">
        <f t="shared" si="13"/>
        <v>0</v>
      </c>
      <c r="AO33" s="2">
        <f t="shared" si="14"/>
        <v>0</v>
      </c>
      <c r="AP33" s="2">
        <f t="shared" si="15"/>
        <v>0</v>
      </c>
      <c r="AR33" t="str">
        <f t="shared" si="17"/>
        <v>Greene</v>
      </c>
      <c r="AS33" t="s">
        <v>287</v>
      </c>
      <c r="AT33" s="182">
        <v>7</v>
      </c>
      <c r="AV33" s="98">
        <v>1</v>
      </c>
      <c r="AW33" s="100">
        <v>63</v>
      </c>
      <c r="AX33" s="106">
        <f t="shared" si="16"/>
        <v>1063</v>
      </c>
      <c r="AZ33" s="7" t="s">
        <v>2975</v>
      </c>
      <c r="BA33" t="s">
        <v>3208</v>
      </c>
    </row>
    <row r="34" spans="1:53" hidden="1" outlineLevel="1">
      <c r="A34" t="s">
        <v>2746</v>
      </c>
      <c r="B34" t="s">
        <v>287</v>
      </c>
      <c r="C34" s="1">
        <f t="shared" ref="C34:C69" si="18">SUM(P34:AG34)</f>
        <v>3051</v>
      </c>
      <c r="D34" s="7">
        <f>IF(P34&gt;0,RANK(P34,(P34:R34,S34:AG34)),0)</f>
        <v>1</v>
      </c>
      <c r="E34" s="7">
        <f>IF(Q34&gt;0,RANK(Q34,(P34:R34,S34:AG34)),0)</f>
        <v>0</v>
      </c>
      <c r="F34" s="7">
        <f>IF(R34&gt;0,RANK(R34,(P34:R34,S34:AG34)),0)</f>
        <v>2</v>
      </c>
      <c r="G34" s="7">
        <f>IF(S34&gt;0,RANK(S34,(P34:R34,S34:AG34)),0)</f>
        <v>5</v>
      </c>
      <c r="H34" s="49">
        <f t="shared" ref="H34:H69" si="19">MAX(P34:Y34)-LARGE(P34:Y34,2)</f>
        <v>2001</v>
      </c>
      <c r="I34" s="178">
        <f t="shared" si="2"/>
        <v>0.65585054080629301</v>
      </c>
      <c r="J34" s="2"/>
      <c r="K34" s="2">
        <f t="shared" ref="K34:K69" si="20">IF($C34=0,"-",P34/$C34)</f>
        <v>0.7961324156014421</v>
      </c>
      <c r="L34" s="2">
        <f t="shared" ref="L34:L69" si="21">IF($C34=0,"-",Q34/$C34)</f>
        <v>0</v>
      </c>
      <c r="M34" s="2">
        <f t="shared" ref="M34:M69" si="22">IF($C34=0,"-",R34/$C34)</f>
        <v>0.14028187479514914</v>
      </c>
      <c r="N34" s="2">
        <f t="shared" si="6"/>
        <v>2.6220911176663389E-3</v>
      </c>
      <c r="O34" s="2">
        <f t="shared" si="7"/>
        <v>6.0963618485742416E-2</v>
      </c>
      <c r="P34" s="1">
        <v>2429</v>
      </c>
      <c r="R34" s="1">
        <v>428</v>
      </c>
      <c r="S34" s="1">
        <v>8</v>
      </c>
      <c r="X34" s="1">
        <v>177</v>
      </c>
      <c r="AC34" s="1">
        <v>9</v>
      </c>
      <c r="AI34" s="7">
        <f t="shared" ref="AI34:AI69" si="23">IF(T34&gt;0,RANK(T34,(P34:Z34)),0)</f>
        <v>0</v>
      </c>
      <c r="AJ34" s="7">
        <f t="shared" ref="AJ34:AJ69" si="24">IF(U34&gt;0,RANK(U34,(P34:Z34)),0)</f>
        <v>0</v>
      </c>
      <c r="AK34" s="7">
        <f t="shared" ref="AK34:AK69" si="25">IF(V34&gt;0,RANK(V34,(P34:Z34)),0)</f>
        <v>0</v>
      </c>
      <c r="AL34" s="7">
        <f t="shared" ref="AL34:AL69" si="26">IF(W34&gt;0,RANK(W34,(P34:Z34)),0)</f>
        <v>0</v>
      </c>
      <c r="AM34" s="2">
        <f t="shared" ref="AM34:AM69" si="27">IF($C34=0,"-",T34/$C34)</f>
        <v>0</v>
      </c>
      <c r="AN34" s="2">
        <f t="shared" ref="AN34:AN69" si="28">IF($C34=0,"-",U34/$C34)</f>
        <v>0</v>
      </c>
      <c r="AO34" s="2">
        <f t="shared" ref="AO34:AO69" si="29">IF($C34=0,"-",V34/$C34)</f>
        <v>0</v>
      </c>
      <c r="AP34" s="2">
        <f t="shared" ref="AP34:AP69" si="30">IF($C34=0,"-",W34/$C34)</f>
        <v>0</v>
      </c>
      <c r="AR34" t="str">
        <f t="shared" si="17"/>
        <v>Hale</v>
      </c>
      <c r="AS34" t="s">
        <v>287</v>
      </c>
      <c r="AT34" s="182">
        <v>7</v>
      </c>
      <c r="AV34" s="98">
        <v>1</v>
      </c>
      <c r="AW34" s="100">
        <v>65</v>
      </c>
      <c r="AX34" s="106">
        <f t="shared" ref="AX34:AX65" si="31">AV34*1000+AW34</f>
        <v>1065</v>
      </c>
      <c r="AZ34" s="7" t="s">
        <v>2975</v>
      </c>
      <c r="BA34" t="s">
        <v>3208</v>
      </c>
    </row>
    <row r="35" spans="1:53" hidden="1" outlineLevel="1">
      <c r="A35" t="s">
        <v>2107</v>
      </c>
      <c r="B35" t="s">
        <v>287</v>
      </c>
      <c r="C35" s="1">
        <f t="shared" si="18"/>
        <v>1370</v>
      </c>
      <c r="D35" s="7">
        <f>IF(P35&gt;0,RANK(P35,(P35:R35,S35:AG35)),0)</f>
        <v>1</v>
      </c>
      <c r="E35" s="7">
        <f>IF(Q35&gt;0,RANK(Q35,(P35:R35,S35:AG35)),0)</f>
        <v>0</v>
      </c>
      <c r="F35" s="7">
        <f>IF(R35&gt;0,RANK(R35,(P35:R35,S35:AG35)),0)</f>
        <v>2</v>
      </c>
      <c r="G35" s="7">
        <f>IF(S35&gt;0,RANK(S35,(P35:R35,S35:AG35)),0)</f>
        <v>4</v>
      </c>
      <c r="H35" s="49">
        <f t="shared" si="19"/>
        <v>1010</v>
      </c>
      <c r="I35" s="178">
        <f t="shared" si="2"/>
        <v>0.73722627737226276</v>
      </c>
      <c r="J35" s="2"/>
      <c r="K35" s="2">
        <f t="shared" si="20"/>
        <v>0.85620437956204376</v>
      </c>
      <c r="L35" s="2">
        <f t="shared" si="21"/>
        <v>0</v>
      </c>
      <c r="M35" s="2">
        <f t="shared" si="22"/>
        <v>0.11897810218978103</v>
      </c>
      <c r="N35" s="2">
        <f t="shared" si="6"/>
        <v>3.6496350364963502E-3</v>
      </c>
      <c r="O35" s="2">
        <f t="shared" si="7"/>
        <v>2.1167883211678864E-2</v>
      </c>
      <c r="P35" s="1">
        <v>1173</v>
      </c>
      <c r="R35" s="1">
        <v>163</v>
      </c>
      <c r="S35" s="1">
        <v>5</v>
      </c>
      <c r="X35" s="1">
        <v>26</v>
      </c>
      <c r="AC35" s="1">
        <v>3</v>
      </c>
      <c r="AI35" s="7">
        <f t="shared" si="23"/>
        <v>0</v>
      </c>
      <c r="AJ35" s="7">
        <f t="shared" si="24"/>
        <v>0</v>
      </c>
      <c r="AK35" s="7">
        <f t="shared" si="25"/>
        <v>0</v>
      </c>
      <c r="AL35" s="7">
        <f t="shared" si="26"/>
        <v>0</v>
      </c>
      <c r="AM35" s="2">
        <f t="shared" si="27"/>
        <v>0</v>
      </c>
      <c r="AN35" s="2">
        <f t="shared" si="28"/>
        <v>0</v>
      </c>
      <c r="AO35" s="2">
        <f t="shared" si="29"/>
        <v>0</v>
      </c>
      <c r="AP35" s="2">
        <f t="shared" si="30"/>
        <v>0</v>
      </c>
      <c r="AR35" t="str">
        <f t="shared" si="17"/>
        <v>Henry</v>
      </c>
      <c r="AS35" t="s">
        <v>287</v>
      </c>
      <c r="AT35" s="182">
        <v>2</v>
      </c>
      <c r="AV35" s="98">
        <v>1</v>
      </c>
      <c r="AW35" s="100">
        <v>67</v>
      </c>
      <c r="AX35" s="106">
        <f t="shared" si="31"/>
        <v>1067</v>
      </c>
      <c r="AZ35" s="7" t="s">
        <v>2975</v>
      </c>
      <c r="BA35" t="s">
        <v>3208</v>
      </c>
    </row>
    <row r="36" spans="1:53" hidden="1" outlineLevel="1">
      <c r="A36" t="s">
        <v>2108</v>
      </c>
      <c r="B36" t="s">
        <v>287</v>
      </c>
      <c r="C36" s="1">
        <f t="shared" si="18"/>
        <v>3910</v>
      </c>
      <c r="D36" s="7">
        <f>IF(P36&gt;0,RANK(P36,(P36:R36,S36:AG36)),0)</f>
        <v>1</v>
      </c>
      <c r="E36" s="7">
        <f>IF(Q36&gt;0,RANK(Q36,(P36:R36,S36:AG36)),0)</f>
        <v>0</v>
      </c>
      <c r="F36" s="7">
        <f>IF(R36&gt;0,RANK(R36,(P36:R36,S36:AG36)),0)</f>
        <v>2</v>
      </c>
      <c r="G36" s="7">
        <f>IF(S36&gt;0,RANK(S36,(P36:R36,S36:AG36)),0)</f>
        <v>4</v>
      </c>
      <c r="H36" s="49">
        <f t="shared" si="19"/>
        <v>2279</v>
      </c>
      <c r="I36" s="178">
        <f t="shared" si="2"/>
        <v>0.58286445012787724</v>
      </c>
      <c r="J36" s="2"/>
      <c r="K36" s="2">
        <f t="shared" si="20"/>
        <v>0.78337595907928392</v>
      </c>
      <c r="L36" s="2">
        <f t="shared" si="21"/>
        <v>0</v>
      </c>
      <c r="M36" s="2">
        <f t="shared" si="22"/>
        <v>0.20051150895140665</v>
      </c>
      <c r="N36" s="2">
        <f t="shared" si="6"/>
        <v>1.5345268542199489E-3</v>
      </c>
      <c r="O36" s="2">
        <f t="shared" si="7"/>
        <v>1.4578005115089474E-2</v>
      </c>
      <c r="P36" s="1">
        <v>3063</v>
      </c>
      <c r="R36" s="1">
        <v>784</v>
      </c>
      <c r="S36" s="1">
        <v>6</v>
      </c>
      <c r="X36" s="1">
        <v>54</v>
      </c>
      <c r="AC36" s="1">
        <v>3</v>
      </c>
      <c r="AI36" s="7">
        <f t="shared" si="23"/>
        <v>0</v>
      </c>
      <c r="AJ36" s="7">
        <f t="shared" si="24"/>
        <v>0</v>
      </c>
      <c r="AK36" s="7">
        <f t="shared" si="25"/>
        <v>0</v>
      </c>
      <c r="AL36" s="7">
        <f t="shared" si="26"/>
        <v>0</v>
      </c>
      <c r="AM36" s="2">
        <f t="shared" si="27"/>
        <v>0</v>
      </c>
      <c r="AN36" s="2">
        <f t="shared" si="28"/>
        <v>0</v>
      </c>
      <c r="AO36" s="2">
        <f t="shared" si="29"/>
        <v>0</v>
      </c>
      <c r="AP36" s="2">
        <f t="shared" si="30"/>
        <v>0</v>
      </c>
      <c r="AR36" t="str">
        <f t="shared" si="17"/>
        <v>Houston</v>
      </c>
      <c r="AS36" t="s">
        <v>287</v>
      </c>
      <c r="AT36" s="182">
        <v>2</v>
      </c>
      <c r="AV36" s="98">
        <v>1</v>
      </c>
      <c r="AW36" s="100">
        <v>69</v>
      </c>
      <c r="AX36" s="106">
        <f t="shared" si="31"/>
        <v>1069</v>
      </c>
      <c r="AZ36" s="7" t="s">
        <v>2975</v>
      </c>
      <c r="BA36" t="s">
        <v>3208</v>
      </c>
    </row>
    <row r="37" spans="1:53" hidden="1" outlineLevel="1">
      <c r="A37" t="s">
        <v>3035</v>
      </c>
      <c r="B37" t="s">
        <v>287</v>
      </c>
      <c r="C37" s="1">
        <f t="shared" si="18"/>
        <v>1898</v>
      </c>
      <c r="D37" s="7">
        <f>IF(P37&gt;0,RANK(P37,(P37:R37,S37:AG37)),0)</f>
        <v>1</v>
      </c>
      <c r="E37" s="7">
        <f>IF(Q37&gt;0,RANK(Q37,(P37:R37,S37:AG37)),0)</f>
        <v>0</v>
      </c>
      <c r="F37" s="7">
        <f>IF(R37&gt;0,RANK(R37,(P37:R37,S37:AG37)),0)</f>
        <v>2</v>
      </c>
      <c r="G37" s="7">
        <f>IF(S37&gt;0,RANK(S37,(P37:R37,S37:AG37)),0)</f>
        <v>4</v>
      </c>
      <c r="H37" s="49">
        <f t="shared" si="19"/>
        <v>816</v>
      </c>
      <c r="I37" s="178">
        <f t="shared" si="2"/>
        <v>0.42992623814541625</v>
      </c>
      <c r="J37" s="2"/>
      <c r="K37" s="2">
        <f t="shared" si="20"/>
        <v>0.69915700737618547</v>
      </c>
      <c r="L37" s="2">
        <f t="shared" si="21"/>
        <v>0</v>
      </c>
      <c r="M37" s="2">
        <f t="shared" si="22"/>
        <v>0.26923076923076922</v>
      </c>
      <c r="N37" s="2">
        <f t="shared" si="6"/>
        <v>4.7418335089567968E-3</v>
      </c>
      <c r="O37" s="2">
        <f t="shared" si="7"/>
        <v>2.6870389884088516E-2</v>
      </c>
      <c r="P37" s="1">
        <v>1327</v>
      </c>
      <c r="R37" s="1">
        <v>511</v>
      </c>
      <c r="S37" s="1">
        <v>9</v>
      </c>
      <c r="X37" s="1">
        <v>47</v>
      </c>
      <c r="AC37" s="1">
        <v>4</v>
      </c>
      <c r="AI37" s="7">
        <f t="shared" si="23"/>
        <v>0</v>
      </c>
      <c r="AJ37" s="7">
        <f t="shared" si="24"/>
        <v>0</v>
      </c>
      <c r="AK37" s="7">
        <f t="shared" si="25"/>
        <v>0</v>
      </c>
      <c r="AL37" s="7">
        <f t="shared" si="26"/>
        <v>0</v>
      </c>
      <c r="AM37" s="2">
        <f t="shared" si="27"/>
        <v>0</v>
      </c>
      <c r="AN37" s="2">
        <f t="shared" si="28"/>
        <v>0</v>
      </c>
      <c r="AO37" s="2">
        <f t="shared" si="29"/>
        <v>0</v>
      </c>
      <c r="AP37" s="2">
        <f t="shared" si="30"/>
        <v>0</v>
      </c>
      <c r="AR37" t="str">
        <f t="shared" si="17"/>
        <v>Jackson</v>
      </c>
      <c r="AS37" t="s">
        <v>287</v>
      </c>
      <c r="AT37" s="182"/>
      <c r="AV37" s="98">
        <v>1</v>
      </c>
      <c r="AW37" s="100">
        <v>71</v>
      </c>
      <c r="AX37" s="106">
        <f t="shared" si="31"/>
        <v>1071</v>
      </c>
      <c r="AZ37" s="7" t="s">
        <v>2975</v>
      </c>
      <c r="BA37" t="s">
        <v>3208</v>
      </c>
    </row>
    <row r="38" spans="1:53" hidden="1" outlineLevel="1">
      <c r="A38" t="s">
        <v>2481</v>
      </c>
      <c r="B38" t="s">
        <v>287</v>
      </c>
      <c r="C38" s="1">
        <f t="shared" si="18"/>
        <v>82569</v>
      </c>
      <c r="D38" s="7">
        <f>IF(P38&gt;0,RANK(P38,(P38:R38,S38:AG38)),0)</f>
        <v>1</v>
      </c>
      <c r="E38" s="7">
        <f>IF(Q38&gt;0,RANK(Q38,(P38:R38,S38:AG38)),0)</f>
        <v>0</v>
      </c>
      <c r="F38" s="7">
        <f>IF(R38&gt;0,RANK(R38,(P38:R38,S38:AG38)),0)</f>
        <v>2</v>
      </c>
      <c r="G38" s="7">
        <f>IF(S38&gt;0,RANK(S38,(P38:R38,S38:AG38)),0)</f>
        <v>4</v>
      </c>
      <c r="H38" s="49">
        <f t="shared" si="19"/>
        <v>53067</v>
      </c>
      <c r="I38" s="178">
        <f t="shared" si="2"/>
        <v>0.64269883370272141</v>
      </c>
      <c r="J38" s="2"/>
      <c r="K38" s="2">
        <f t="shared" si="20"/>
        <v>0.81638387288207437</v>
      </c>
      <c r="L38" s="2">
        <f t="shared" si="21"/>
        <v>0</v>
      </c>
      <c r="M38" s="2">
        <f t="shared" si="22"/>
        <v>0.17368503917935302</v>
      </c>
      <c r="N38" s="2">
        <f t="shared" si="6"/>
        <v>1.4654410250820526E-3</v>
      </c>
      <c r="O38" s="2">
        <f t="shared" si="7"/>
        <v>8.4656469134905613E-3</v>
      </c>
      <c r="P38" s="1">
        <v>67408</v>
      </c>
      <c r="R38" s="1">
        <v>14341</v>
      </c>
      <c r="S38" s="1">
        <v>121</v>
      </c>
      <c r="X38" s="1">
        <v>638</v>
      </c>
      <c r="AC38" s="1">
        <v>61</v>
      </c>
      <c r="AI38" s="7">
        <f t="shared" si="23"/>
        <v>0</v>
      </c>
      <c r="AJ38" s="7">
        <f t="shared" si="24"/>
        <v>0</v>
      </c>
      <c r="AK38" s="7">
        <f t="shared" si="25"/>
        <v>0</v>
      </c>
      <c r="AL38" s="7">
        <f t="shared" si="26"/>
        <v>0</v>
      </c>
      <c r="AM38" s="2">
        <f t="shared" si="27"/>
        <v>0</v>
      </c>
      <c r="AN38" s="2">
        <f t="shared" si="28"/>
        <v>0</v>
      </c>
      <c r="AO38" s="2">
        <f t="shared" si="29"/>
        <v>0</v>
      </c>
      <c r="AP38" s="2">
        <f t="shared" si="30"/>
        <v>0</v>
      </c>
      <c r="AR38" t="str">
        <f t="shared" si="17"/>
        <v>Jefferson</v>
      </c>
      <c r="AS38" t="s">
        <v>287</v>
      </c>
      <c r="AT38" s="182"/>
      <c r="AV38" s="98">
        <v>1</v>
      </c>
      <c r="AW38" s="100">
        <v>73</v>
      </c>
      <c r="AX38" s="106">
        <f t="shared" si="31"/>
        <v>1073</v>
      </c>
      <c r="AZ38" s="7" t="s">
        <v>2975</v>
      </c>
      <c r="BA38" t="s">
        <v>3208</v>
      </c>
    </row>
    <row r="39" spans="1:53" hidden="1" outlineLevel="1">
      <c r="A39" t="s">
        <v>2859</v>
      </c>
      <c r="B39" t="s">
        <v>287</v>
      </c>
      <c r="C39" s="1">
        <f t="shared" si="18"/>
        <v>718</v>
      </c>
      <c r="D39" s="7">
        <f>IF(P39&gt;0,RANK(P39,(P39:R39,S39:AG39)),0)</f>
        <v>1</v>
      </c>
      <c r="E39" s="7">
        <f>IF(Q39&gt;0,RANK(Q39,(P39:R39,S39:AG39)),0)</f>
        <v>0</v>
      </c>
      <c r="F39" s="7">
        <f>IF(R39&gt;0,RANK(R39,(P39:R39,S39:AG39)),0)</f>
        <v>2</v>
      </c>
      <c r="G39" s="7">
        <f>IF(S39&gt;0,RANK(S39,(P39:R39,S39:AG39)),0)</f>
        <v>4</v>
      </c>
      <c r="H39" s="49">
        <f t="shared" si="19"/>
        <v>269</v>
      </c>
      <c r="I39" s="178">
        <f t="shared" si="2"/>
        <v>0.37465181058495822</v>
      </c>
      <c r="J39" s="2"/>
      <c r="K39" s="2">
        <f t="shared" si="20"/>
        <v>0.6155988857938719</v>
      </c>
      <c r="L39" s="2">
        <f t="shared" si="21"/>
        <v>0</v>
      </c>
      <c r="M39" s="2">
        <f t="shared" si="22"/>
        <v>0.24094707520891365</v>
      </c>
      <c r="N39" s="2">
        <f t="shared" si="6"/>
        <v>1.6713091922005572E-2</v>
      </c>
      <c r="O39" s="2">
        <f t="shared" si="7"/>
        <v>0.12674094707520889</v>
      </c>
      <c r="P39" s="1">
        <v>442</v>
      </c>
      <c r="R39" s="1">
        <v>173</v>
      </c>
      <c r="S39" s="1">
        <v>12</v>
      </c>
      <c r="X39" s="1">
        <v>87</v>
      </c>
      <c r="AC39" s="1">
        <v>4</v>
      </c>
      <c r="AI39" s="7">
        <f t="shared" si="23"/>
        <v>0</v>
      </c>
      <c r="AJ39" s="7">
        <f t="shared" si="24"/>
        <v>0</v>
      </c>
      <c r="AK39" s="7">
        <f t="shared" si="25"/>
        <v>0</v>
      </c>
      <c r="AL39" s="7">
        <f t="shared" si="26"/>
        <v>0</v>
      </c>
      <c r="AM39" s="2">
        <f t="shared" si="27"/>
        <v>0</v>
      </c>
      <c r="AN39" s="2">
        <f t="shared" si="28"/>
        <v>0</v>
      </c>
      <c r="AO39" s="2">
        <f t="shared" si="29"/>
        <v>0</v>
      </c>
      <c r="AP39" s="2">
        <f t="shared" si="30"/>
        <v>0</v>
      </c>
      <c r="AR39" t="str">
        <f t="shared" si="17"/>
        <v>Lamar</v>
      </c>
      <c r="AS39" t="s">
        <v>287</v>
      </c>
      <c r="AT39" s="182">
        <v>4</v>
      </c>
      <c r="AV39" s="98">
        <v>1</v>
      </c>
      <c r="AW39" s="100">
        <v>75</v>
      </c>
      <c r="AX39" s="106">
        <f t="shared" si="31"/>
        <v>1075</v>
      </c>
      <c r="AZ39" s="7" t="s">
        <v>2975</v>
      </c>
      <c r="BA39" t="s">
        <v>3208</v>
      </c>
    </row>
    <row r="40" spans="1:53" hidden="1" outlineLevel="1">
      <c r="A40" t="s">
        <v>3183</v>
      </c>
      <c r="B40" t="s">
        <v>287</v>
      </c>
      <c r="C40" s="1">
        <f t="shared" si="18"/>
        <v>5682</v>
      </c>
      <c r="D40" s="7">
        <f>IF(P40&gt;0,RANK(P40,(P40:R40,S40:AG40)),0)</f>
        <v>1</v>
      </c>
      <c r="E40" s="7">
        <f>IF(Q40&gt;0,RANK(Q40,(P40:R40,S40:AG40)),0)</f>
        <v>0</v>
      </c>
      <c r="F40" s="7">
        <f>IF(R40&gt;0,RANK(R40,(P40:R40,S40:AG40)),0)</f>
        <v>2</v>
      </c>
      <c r="G40" s="7">
        <f>IF(S40&gt;0,RANK(S40,(P40:R40,S40:AG40)),0)</f>
        <v>4</v>
      </c>
      <c r="H40" s="49">
        <f t="shared" si="19"/>
        <v>1922</v>
      </c>
      <c r="I40" s="178">
        <f t="shared" si="2"/>
        <v>0.33826117564237945</v>
      </c>
      <c r="J40" s="2"/>
      <c r="K40" s="2">
        <f t="shared" si="20"/>
        <v>0.64959521295318545</v>
      </c>
      <c r="L40" s="2">
        <f t="shared" si="21"/>
        <v>0</v>
      </c>
      <c r="M40" s="2">
        <f t="shared" si="22"/>
        <v>0.31133403731080606</v>
      </c>
      <c r="N40" s="2">
        <f t="shared" si="6"/>
        <v>3.871876099964801E-3</v>
      </c>
      <c r="O40" s="2">
        <f t="shared" si="7"/>
        <v>3.5198873636043689E-2</v>
      </c>
      <c r="P40" s="1">
        <v>3691</v>
      </c>
      <c r="R40" s="1">
        <v>1769</v>
      </c>
      <c r="S40" s="1">
        <v>22</v>
      </c>
      <c r="X40" s="1">
        <v>189</v>
      </c>
      <c r="AC40" s="1">
        <v>11</v>
      </c>
      <c r="AI40" s="7">
        <f t="shared" si="23"/>
        <v>0</v>
      </c>
      <c r="AJ40" s="7">
        <f t="shared" si="24"/>
        <v>0</v>
      </c>
      <c r="AK40" s="7">
        <f t="shared" si="25"/>
        <v>0</v>
      </c>
      <c r="AL40" s="7">
        <f t="shared" si="26"/>
        <v>0</v>
      </c>
      <c r="AM40" s="2">
        <f t="shared" si="27"/>
        <v>0</v>
      </c>
      <c r="AN40" s="2">
        <f t="shared" si="28"/>
        <v>0</v>
      </c>
      <c r="AO40" s="2">
        <f t="shared" si="29"/>
        <v>0</v>
      </c>
      <c r="AP40" s="2">
        <f t="shared" si="30"/>
        <v>0</v>
      </c>
      <c r="AR40" t="str">
        <f t="shared" si="17"/>
        <v>Lauderdale</v>
      </c>
      <c r="AS40" t="s">
        <v>287</v>
      </c>
      <c r="AT40" s="182">
        <v>5</v>
      </c>
      <c r="AV40" s="98">
        <v>1</v>
      </c>
      <c r="AW40" s="100">
        <v>77</v>
      </c>
      <c r="AX40" s="106">
        <f t="shared" si="31"/>
        <v>1077</v>
      </c>
      <c r="AZ40" s="7" t="s">
        <v>2975</v>
      </c>
      <c r="BA40" t="s">
        <v>3208</v>
      </c>
    </row>
    <row r="41" spans="1:53" hidden="1" outlineLevel="1">
      <c r="A41" t="s">
        <v>639</v>
      </c>
      <c r="B41" t="s">
        <v>287</v>
      </c>
      <c r="C41" s="1">
        <f t="shared" si="18"/>
        <v>2647</v>
      </c>
      <c r="D41" s="7">
        <f>IF(P41&gt;0,RANK(P41,(P41:R41,S41:AG41)),0)</f>
        <v>1</v>
      </c>
      <c r="E41" s="7">
        <f>IF(Q41&gt;0,RANK(Q41,(P41:R41,S41:AG41)),0)</f>
        <v>0</v>
      </c>
      <c r="F41" s="7">
        <f>IF(R41&gt;0,RANK(R41,(P41:R41,S41:AG41)),0)</f>
        <v>2</v>
      </c>
      <c r="G41" s="7">
        <f>IF(S41&gt;0,RANK(S41,(P41:R41,S41:AG41)),0)</f>
        <v>4</v>
      </c>
      <c r="H41" s="49">
        <f t="shared" si="19"/>
        <v>1626</v>
      </c>
      <c r="I41" s="178">
        <f t="shared" si="2"/>
        <v>0.61428031734038535</v>
      </c>
      <c r="J41" s="2"/>
      <c r="K41" s="2">
        <f t="shared" si="20"/>
        <v>0.77672837174159426</v>
      </c>
      <c r="L41" s="2">
        <f t="shared" si="21"/>
        <v>0</v>
      </c>
      <c r="M41" s="2">
        <f t="shared" si="22"/>
        <v>0.16244805440120891</v>
      </c>
      <c r="N41" s="2">
        <f t="shared" si="6"/>
        <v>7.5557234605213453E-3</v>
      </c>
      <c r="O41" s="2">
        <f t="shared" si="7"/>
        <v>5.326785039667549E-2</v>
      </c>
      <c r="P41" s="1">
        <v>2056</v>
      </c>
      <c r="R41" s="1">
        <v>430</v>
      </c>
      <c r="S41" s="1">
        <v>20</v>
      </c>
      <c r="X41" s="1">
        <v>123</v>
      </c>
      <c r="AC41" s="1">
        <v>18</v>
      </c>
      <c r="AI41" s="7">
        <f t="shared" si="23"/>
        <v>0</v>
      </c>
      <c r="AJ41" s="7">
        <f t="shared" si="24"/>
        <v>0</v>
      </c>
      <c r="AK41" s="7">
        <f t="shared" si="25"/>
        <v>0</v>
      </c>
      <c r="AL41" s="7">
        <f t="shared" si="26"/>
        <v>0</v>
      </c>
      <c r="AM41" s="2">
        <f t="shared" si="27"/>
        <v>0</v>
      </c>
      <c r="AN41" s="2">
        <f t="shared" si="28"/>
        <v>0</v>
      </c>
      <c r="AO41" s="2">
        <f t="shared" si="29"/>
        <v>0</v>
      </c>
      <c r="AP41" s="2">
        <f t="shared" si="30"/>
        <v>0</v>
      </c>
      <c r="AR41" t="str">
        <f t="shared" si="17"/>
        <v>Lawrence</v>
      </c>
      <c r="AS41" t="s">
        <v>287</v>
      </c>
      <c r="AT41" s="182">
        <v>4</v>
      </c>
      <c r="AV41" s="98">
        <v>1</v>
      </c>
      <c r="AW41" s="100">
        <v>79</v>
      </c>
      <c r="AX41" s="106">
        <f t="shared" si="31"/>
        <v>1079</v>
      </c>
      <c r="AZ41" s="7" t="s">
        <v>2975</v>
      </c>
      <c r="BA41" t="s">
        <v>3208</v>
      </c>
    </row>
    <row r="42" spans="1:53" hidden="1" outlineLevel="1">
      <c r="A42" t="s">
        <v>640</v>
      </c>
      <c r="B42" t="s">
        <v>287</v>
      </c>
      <c r="C42" s="1">
        <f t="shared" si="18"/>
        <v>9731</v>
      </c>
      <c r="D42" s="7">
        <f>IF(P42&gt;0,RANK(P42,(P42:R42,S42:AG42)),0)</f>
        <v>1</v>
      </c>
      <c r="E42" s="7">
        <f>IF(Q42&gt;0,RANK(Q42,(P42:R42,S42:AG42)),0)</f>
        <v>0</v>
      </c>
      <c r="F42" s="7">
        <f>IF(R42&gt;0,RANK(R42,(P42:R42,S42:AG42)),0)</f>
        <v>2</v>
      </c>
      <c r="G42" s="7">
        <f>IF(S42&gt;0,RANK(S42,(P42:R42,S42:AG42)),0)</f>
        <v>4</v>
      </c>
      <c r="H42" s="49">
        <f t="shared" si="19"/>
        <v>4685</v>
      </c>
      <c r="I42" s="178">
        <f t="shared" si="2"/>
        <v>0.48145103278183127</v>
      </c>
      <c r="J42" s="2"/>
      <c r="K42" s="2">
        <f t="shared" si="20"/>
        <v>0.73599835577021888</v>
      </c>
      <c r="L42" s="2">
        <f t="shared" si="21"/>
        <v>0</v>
      </c>
      <c r="M42" s="2">
        <f t="shared" si="22"/>
        <v>0.25454732298838761</v>
      </c>
      <c r="N42" s="2">
        <f t="shared" si="6"/>
        <v>1.8497585037508992E-3</v>
      </c>
      <c r="O42" s="2">
        <f t="shared" si="7"/>
        <v>7.6045627376426046E-3</v>
      </c>
      <c r="P42" s="1">
        <v>7162</v>
      </c>
      <c r="R42" s="1">
        <v>2477</v>
      </c>
      <c r="S42" s="1">
        <v>18</v>
      </c>
      <c r="X42" s="1">
        <v>67</v>
      </c>
      <c r="AC42" s="1">
        <v>7</v>
      </c>
      <c r="AI42" s="7">
        <f t="shared" si="23"/>
        <v>0</v>
      </c>
      <c r="AJ42" s="7">
        <f t="shared" si="24"/>
        <v>0</v>
      </c>
      <c r="AK42" s="7">
        <f t="shared" si="25"/>
        <v>0</v>
      </c>
      <c r="AL42" s="7">
        <f t="shared" si="26"/>
        <v>0</v>
      </c>
      <c r="AM42" s="2">
        <f t="shared" si="27"/>
        <v>0</v>
      </c>
      <c r="AN42" s="2">
        <f t="shared" si="28"/>
        <v>0</v>
      </c>
      <c r="AO42" s="2">
        <f t="shared" si="29"/>
        <v>0</v>
      </c>
      <c r="AP42" s="2">
        <f t="shared" si="30"/>
        <v>0</v>
      </c>
      <c r="AR42" t="str">
        <f t="shared" si="17"/>
        <v>Lee</v>
      </c>
      <c r="AS42" t="s">
        <v>287</v>
      </c>
      <c r="AT42" s="182">
        <v>3</v>
      </c>
      <c r="AV42" s="98">
        <v>1</v>
      </c>
      <c r="AW42" s="100">
        <v>81</v>
      </c>
      <c r="AX42" s="106">
        <f t="shared" si="31"/>
        <v>1081</v>
      </c>
      <c r="AZ42" s="7" t="s">
        <v>2975</v>
      </c>
      <c r="BA42" t="s">
        <v>3208</v>
      </c>
    </row>
    <row r="43" spans="1:53" hidden="1" outlineLevel="1">
      <c r="A43" t="s">
        <v>3222</v>
      </c>
      <c r="B43" t="s">
        <v>287</v>
      </c>
      <c r="C43" s="1">
        <f t="shared" si="18"/>
        <v>4438</v>
      </c>
      <c r="D43" s="7">
        <f>IF(P43&gt;0,RANK(P43,(P43:R43,S43:AG43)),0)</f>
        <v>1</v>
      </c>
      <c r="E43" s="7">
        <f>IF(Q43&gt;0,RANK(Q43,(P43:R43,S43:AG43)),0)</f>
        <v>0</v>
      </c>
      <c r="F43" s="7">
        <f>IF(R43&gt;0,RANK(R43,(P43:R43,S43:AG43)),0)</f>
        <v>2</v>
      </c>
      <c r="G43" s="7">
        <f>IF(S43&gt;0,RANK(S43,(P43:R43,S43:AG43)),0)</f>
        <v>4</v>
      </c>
      <c r="H43" s="49">
        <f t="shared" si="19"/>
        <v>2088</v>
      </c>
      <c r="I43" s="178">
        <f t="shared" si="2"/>
        <v>0.47048219918882378</v>
      </c>
      <c r="J43" s="2"/>
      <c r="K43" s="2">
        <f t="shared" si="20"/>
        <v>0.72645335736818384</v>
      </c>
      <c r="L43" s="2">
        <f t="shared" si="21"/>
        <v>0</v>
      </c>
      <c r="M43" s="2">
        <f t="shared" si="22"/>
        <v>0.25597115817936006</v>
      </c>
      <c r="N43" s="2">
        <f t="shared" si="6"/>
        <v>3.1545741324921135E-3</v>
      </c>
      <c r="O43" s="2">
        <f t="shared" si="7"/>
        <v>1.442091031996399E-2</v>
      </c>
      <c r="P43" s="1">
        <v>3224</v>
      </c>
      <c r="R43" s="1">
        <v>1136</v>
      </c>
      <c r="S43" s="1">
        <v>14</v>
      </c>
      <c r="X43" s="1">
        <v>57</v>
      </c>
      <c r="AC43" s="1">
        <v>7</v>
      </c>
      <c r="AI43" s="7">
        <f t="shared" si="23"/>
        <v>0</v>
      </c>
      <c r="AJ43" s="7">
        <f t="shared" si="24"/>
        <v>0</v>
      </c>
      <c r="AK43" s="7">
        <f t="shared" si="25"/>
        <v>0</v>
      </c>
      <c r="AL43" s="7">
        <f t="shared" si="26"/>
        <v>0</v>
      </c>
      <c r="AM43" s="2">
        <f t="shared" si="27"/>
        <v>0</v>
      </c>
      <c r="AN43" s="2">
        <f t="shared" si="28"/>
        <v>0</v>
      </c>
      <c r="AO43" s="2">
        <f t="shared" si="29"/>
        <v>0</v>
      </c>
      <c r="AP43" s="2">
        <f t="shared" si="30"/>
        <v>0</v>
      </c>
      <c r="AR43" t="str">
        <f t="shared" si="17"/>
        <v>Limestone</v>
      </c>
      <c r="AS43" t="s">
        <v>287</v>
      </c>
      <c r="AT43" s="182">
        <v>5</v>
      </c>
      <c r="AV43" s="98">
        <v>1</v>
      </c>
      <c r="AW43" s="100">
        <v>83</v>
      </c>
      <c r="AX43" s="106">
        <f t="shared" si="31"/>
        <v>1083</v>
      </c>
      <c r="AZ43" s="7" t="s">
        <v>2975</v>
      </c>
      <c r="BA43" t="s">
        <v>3208</v>
      </c>
    </row>
    <row r="44" spans="1:53" hidden="1" outlineLevel="1">
      <c r="A44" t="s">
        <v>3269</v>
      </c>
      <c r="B44" t="s">
        <v>287</v>
      </c>
      <c r="C44" s="1">
        <f t="shared" si="18"/>
        <v>4269</v>
      </c>
      <c r="D44" s="7">
        <f>IF(P44&gt;0,RANK(P44,(P44:R44,S44:AG44)),0)</f>
        <v>1</v>
      </c>
      <c r="E44" s="7">
        <f>IF(Q44&gt;0,RANK(Q44,(P44:R44,S44:AG44)),0)</f>
        <v>0</v>
      </c>
      <c r="F44" s="7">
        <f>IF(R44&gt;0,RANK(R44,(P44:R44,S44:AG44)),0)</f>
        <v>2</v>
      </c>
      <c r="G44" s="7">
        <f>IF(S44&gt;0,RANK(S44,(P44:R44,S44:AG44)),0)</f>
        <v>4</v>
      </c>
      <c r="H44" s="49">
        <f t="shared" si="19"/>
        <v>3453</v>
      </c>
      <c r="I44" s="178">
        <f t="shared" si="2"/>
        <v>0.80885453267744201</v>
      </c>
      <c r="J44" s="2"/>
      <c r="K44" s="2">
        <f t="shared" si="20"/>
        <v>0.88639025532911686</v>
      </c>
      <c r="L44" s="2">
        <f t="shared" si="21"/>
        <v>0</v>
      </c>
      <c r="M44" s="2">
        <f t="shared" si="22"/>
        <v>7.7535722651674868E-2</v>
      </c>
      <c r="N44" s="2">
        <f t="shared" si="6"/>
        <v>9.8383696416022483E-3</v>
      </c>
      <c r="O44" s="2">
        <f t="shared" si="7"/>
        <v>2.6235652377606021E-2</v>
      </c>
      <c r="P44" s="1">
        <v>3784</v>
      </c>
      <c r="R44" s="1">
        <v>331</v>
      </c>
      <c r="S44" s="1">
        <v>42</v>
      </c>
      <c r="X44" s="1">
        <v>95</v>
      </c>
      <c r="AC44" s="1">
        <v>17</v>
      </c>
      <c r="AI44" s="7">
        <f t="shared" si="23"/>
        <v>0</v>
      </c>
      <c r="AJ44" s="7">
        <f t="shared" si="24"/>
        <v>0</v>
      </c>
      <c r="AK44" s="7">
        <f t="shared" si="25"/>
        <v>0</v>
      </c>
      <c r="AL44" s="7">
        <f t="shared" si="26"/>
        <v>0</v>
      </c>
      <c r="AM44" s="2">
        <f t="shared" si="27"/>
        <v>0</v>
      </c>
      <c r="AN44" s="2">
        <f t="shared" si="28"/>
        <v>0</v>
      </c>
      <c r="AO44" s="2">
        <f t="shared" si="29"/>
        <v>0</v>
      </c>
      <c r="AP44" s="2">
        <f t="shared" si="30"/>
        <v>0</v>
      </c>
      <c r="AR44" t="str">
        <f t="shared" si="17"/>
        <v>Lowndes</v>
      </c>
      <c r="AS44" t="s">
        <v>287</v>
      </c>
      <c r="AT44" s="182">
        <v>7</v>
      </c>
      <c r="AV44" s="98">
        <v>1</v>
      </c>
      <c r="AW44" s="100">
        <v>85</v>
      </c>
      <c r="AX44" s="106">
        <f t="shared" si="31"/>
        <v>1085</v>
      </c>
      <c r="AZ44" s="7" t="s">
        <v>2975</v>
      </c>
      <c r="BA44" t="s">
        <v>3208</v>
      </c>
    </row>
    <row r="45" spans="1:53" hidden="1" outlineLevel="1">
      <c r="A45" t="s">
        <v>267</v>
      </c>
      <c r="B45" t="s">
        <v>287</v>
      </c>
      <c r="C45" s="1">
        <f t="shared" si="18"/>
        <v>4814</v>
      </c>
      <c r="D45" s="7">
        <f>IF(P45&gt;0,RANK(P45,(P45:R45,S45:AG45)),0)</f>
        <v>1</v>
      </c>
      <c r="E45" s="7">
        <f>IF(Q45&gt;0,RANK(Q45,(P45:R45,S45:AG45)),0)</f>
        <v>0</v>
      </c>
      <c r="F45" s="7">
        <f>IF(R45&gt;0,RANK(R45,(P45:R45,S45:AG45)),0)</f>
        <v>2</v>
      </c>
      <c r="G45" s="7">
        <f>IF(S45&gt;0,RANK(S45,(P45:R45,S45:AG45)),0)</f>
        <v>4</v>
      </c>
      <c r="H45" s="49">
        <f t="shared" si="19"/>
        <v>3811</v>
      </c>
      <c r="I45" s="178">
        <f t="shared" si="2"/>
        <v>0.79164935604486908</v>
      </c>
      <c r="J45" s="2"/>
      <c r="K45" s="2">
        <f t="shared" si="20"/>
        <v>0.89218944744495221</v>
      </c>
      <c r="L45" s="2">
        <f t="shared" si="21"/>
        <v>0</v>
      </c>
      <c r="M45" s="2">
        <f t="shared" si="22"/>
        <v>0.10054009140008309</v>
      </c>
      <c r="N45" s="2">
        <f t="shared" si="6"/>
        <v>1.6618196925633569E-3</v>
      </c>
      <c r="O45" s="2">
        <f t="shared" si="7"/>
        <v>5.6086414624013431E-3</v>
      </c>
      <c r="P45" s="1">
        <v>4295</v>
      </c>
      <c r="R45" s="1">
        <v>484</v>
      </c>
      <c r="S45" s="1">
        <v>8</v>
      </c>
      <c r="X45" s="1">
        <v>26</v>
      </c>
      <c r="AC45" s="1">
        <v>1</v>
      </c>
      <c r="AI45" s="7">
        <f t="shared" si="23"/>
        <v>0</v>
      </c>
      <c r="AJ45" s="7">
        <f t="shared" si="24"/>
        <v>0</v>
      </c>
      <c r="AK45" s="7">
        <f t="shared" si="25"/>
        <v>0</v>
      </c>
      <c r="AL45" s="7">
        <f t="shared" si="26"/>
        <v>0</v>
      </c>
      <c r="AM45" s="2">
        <f t="shared" si="27"/>
        <v>0</v>
      </c>
      <c r="AN45" s="2">
        <f t="shared" si="28"/>
        <v>0</v>
      </c>
      <c r="AO45" s="2">
        <f t="shared" si="29"/>
        <v>0</v>
      </c>
      <c r="AP45" s="2">
        <f t="shared" si="30"/>
        <v>0</v>
      </c>
      <c r="AR45" t="str">
        <f t="shared" si="17"/>
        <v>Macon</v>
      </c>
      <c r="AS45" t="s">
        <v>287</v>
      </c>
      <c r="AT45" s="182">
        <v>3</v>
      </c>
      <c r="AV45" s="98">
        <v>1</v>
      </c>
      <c r="AW45" s="100">
        <v>87</v>
      </c>
      <c r="AX45" s="106">
        <f t="shared" si="31"/>
        <v>1087</v>
      </c>
      <c r="AZ45" s="7" t="s">
        <v>2975</v>
      </c>
      <c r="BA45" t="s">
        <v>3208</v>
      </c>
    </row>
    <row r="46" spans="1:53" hidden="1" outlineLevel="1">
      <c r="A46" t="s">
        <v>1400</v>
      </c>
      <c r="B46" t="s">
        <v>287</v>
      </c>
      <c r="C46" s="1">
        <f t="shared" si="18"/>
        <v>29360</v>
      </c>
      <c r="D46" s="7">
        <f>IF(P46&gt;0,RANK(P46,(P46:R46,S46:AG46)),0)</f>
        <v>1</v>
      </c>
      <c r="E46" s="7">
        <f>IF(Q46&gt;0,RANK(Q46,(P46:R46,S46:AG46)),0)</f>
        <v>0</v>
      </c>
      <c r="F46" s="7">
        <f>IF(R46&gt;0,RANK(R46,(P46:R46,S46:AG46)),0)</f>
        <v>2</v>
      </c>
      <c r="G46" s="7">
        <f>IF(S46&gt;0,RANK(S46,(P46:R46,S46:AG46)),0)</f>
        <v>4</v>
      </c>
      <c r="H46" s="49">
        <f t="shared" si="19"/>
        <v>11261</v>
      </c>
      <c r="I46" s="178">
        <f t="shared" si="2"/>
        <v>0.38354904632152587</v>
      </c>
      <c r="J46" s="2"/>
      <c r="K46" s="2">
        <f t="shared" si="20"/>
        <v>0.68549046321525886</v>
      </c>
      <c r="L46" s="2">
        <f t="shared" si="21"/>
        <v>0</v>
      </c>
      <c r="M46" s="2">
        <f t="shared" si="22"/>
        <v>0.30194141689373299</v>
      </c>
      <c r="N46" s="2">
        <f t="shared" si="6"/>
        <v>2.4523160762942781E-3</v>
      </c>
      <c r="O46" s="2">
        <f t="shared" si="7"/>
        <v>1.0115803814713867E-2</v>
      </c>
      <c r="P46" s="1">
        <v>20126</v>
      </c>
      <c r="R46" s="1">
        <v>8865</v>
      </c>
      <c r="S46" s="1">
        <v>72</v>
      </c>
      <c r="X46" s="1">
        <v>266</v>
      </c>
      <c r="AC46" s="1">
        <v>31</v>
      </c>
      <c r="AI46" s="7">
        <f t="shared" si="23"/>
        <v>0</v>
      </c>
      <c r="AJ46" s="7">
        <f t="shared" si="24"/>
        <v>0</v>
      </c>
      <c r="AK46" s="7">
        <f t="shared" si="25"/>
        <v>0</v>
      </c>
      <c r="AL46" s="7">
        <f t="shared" si="26"/>
        <v>0</v>
      </c>
      <c r="AM46" s="2">
        <f t="shared" si="27"/>
        <v>0</v>
      </c>
      <c r="AN46" s="2">
        <f t="shared" si="28"/>
        <v>0</v>
      </c>
      <c r="AO46" s="2">
        <f t="shared" si="29"/>
        <v>0</v>
      </c>
      <c r="AP46" s="2">
        <f t="shared" si="30"/>
        <v>0</v>
      </c>
      <c r="AR46" t="str">
        <f t="shared" si="17"/>
        <v>Madison</v>
      </c>
      <c r="AS46" t="s">
        <v>287</v>
      </c>
      <c r="AT46" s="182">
        <v>5</v>
      </c>
      <c r="AV46" s="98">
        <v>1</v>
      </c>
      <c r="AW46" s="100">
        <v>89</v>
      </c>
      <c r="AX46" s="106">
        <f t="shared" si="31"/>
        <v>1089</v>
      </c>
      <c r="AZ46" s="7" t="s">
        <v>2975</v>
      </c>
      <c r="BA46" t="s">
        <v>3208</v>
      </c>
    </row>
    <row r="47" spans="1:53" hidden="1" outlineLevel="1">
      <c r="A47" t="s">
        <v>1414</v>
      </c>
      <c r="B47" t="s">
        <v>287</v>
      </c>
      <c r="C47" s="1">
        <f t="shared" si="18"/>
        <v>5456</v>
      </c>
      <c r="D47" s="7">
        <f>IF(P47&gt;0,RANK(P47,(P47:R47,S47:AG47)),0)</f>
        <v>1</v>
      </c>
      <c r="E47" s="7">
        <f>IF(Q47&gt;0,RANK(Q47,(P47:R47,S47:AG47)),0)</f>
        <v>0</v>
      </c>
      <c r="F47" s="7">
        <f>IF(R47&gt;0,RANK(R47,(P47:R47,S47:AG47)),0)</f>
        <v>2</v>
      </c>
      <c r="G47" s="7">
        <f>IF(S47&gt;0,RANK(S47,(P47:R47,S47:AG47)),0)</f>
        <v>4</v>
      </c>
      <c r="H47" s="49">
        <f t="shared" si="19"/>
        <v>2498</v>
      </c>
      <c r="I47" s="178">
        <f t="shared" si="2"/>
        <v>0.45784457478005863</v>
      </c>
      <c r="J47" s="2"/>
      <c r="K47" s="2">
        <f t="shared" si="20"/>
        <v>0.65799120234604103</v>
      </c>
      <c r="L47" s="2">
        <f t="shared" si="21"/>
        <v>0</v>
      </c>
      <c r="M47" s="2">
        <f t="shared" si="22"/>
        <v>0.20014662756598239</v>
      </c>
      <c r="N47" s="2">
        <f t="shared" si="6"/>
        <v>1.7961876832844576E-2</v>
      </c>
      <c r="O47" s="2">
        <f t="shared" si="7"/>
        <v>0.12390029325513201</v>
      </c>
      <c r="P47" s="1">
        <v>3590</v>
      </c>
      <c r="R47" s="1">
        <v>1092</v>
      </c>
      <c r="S47" s="1">
        <v>98</v>
      </c>
      <c r="X47" s="1">
        <v>622</v>
      </c>
      <c r="AC47" s="1">
        <v>54</v>
      </c>
      <c r="AI47" s="7">
        <f t="shared" si="23"/>
        <v>0</v>
      </c>
      <c r="AJ47" s="7">
        <f t="shared" si="24"/>
        <v>0</v>
      </c>
      <c r="AK47" s="7">
        <f t="shared" si="25"/>
        <v>0</v>
      </c>
      <c r="AL47" s="7">
        <f t="shared" si="26"/>
        <v>0</v>
      </c>
      <c r="AM47" s="2">
        <f t="shared" si="27"/>
        <v>0</v>
      </c>
      <c r="AN47" s="2">
        <f t="shared" si="28"/>
        <v>0</v>
      </c>
      <c r="AO47" s="2">
        <f t="shared" si="29"/>
        <v>0</v>
      </c>
      <c r="AP47" s="2">
        <f t="shared" si="30"/>
        <v>0</v>
      </c>
      <c r="AR47" t="str">
        <f t="shared" si="17"/>
        <v>Marengo</v>
      </c>
      <c r="AS47" t="s">
        <v>287</v>
      </c>
      <c r="AT47" s="182">
        <v>7</v>
      </c>
      <c r="AV47" s="98">
        <v>1</v>
      </c>
      <c r="AW47" s="100">
        <v>91</v>
      </c>
      <c r="AX47" s="106">
        <f t="shared" si="31"/>
        <v>1091</v>
      </c>
      <c r="AZ47" s="7" t="s">
        <v>2975</v>
      </c>
      <c r="BA47" t="s">
        <v>3208</v>
      </c>
    </row>
    <row r="48" spans="1:53" hidden="1" outlineLevel="1">
      <c r="A48" t="s">
        <v>1302</v>
      </c>
      <c r="B48" t="s">
        <v>287</v>
      </c>
      <c r="C48" s="1">
        <f t="shared" si="18"/>
        <v>206</v>
      </c>
      <c r="D48" s="7">
        <f>IF(P48&gt;0,RANK(P48,(P48:R48,S48:AG48)),0)</f>
        <v>1</v>
      </c>
      <c r="E48" s="7">
        <f>IF(Q48&gt;0,RANK(Q48,(P48:R48,S48:AG48)),0)</f>
        <v>0</v>
      </c>
      <c r="F48" s="7">
        <f>IF(R48&gt;0,RANK(R48,(P48:R48,S48:AG48)),0)</f>
        <v>2</v>
      </c>
      <c r="G48" s="7">
        <f>IF(S48&gt;0,RANK(S48,(P48:R48,S48:AG48)),0)</f>
        <v>4</v>
      </c>
      <c r="H48" s="49">
        <f t="shared" si="19"/>
        <v>45</v>
      </c>
      <c r="I48" s="178">
        <f t="shared" si="2"/>
        <v>0.21844660194174756</v>
      </c>
      <c r="J48" s="2"/>
      <c r="K48" s="2">
        <f t="shared" si="20"/>
        <v>0.57766990291262132</v>
      </c>
      <c r="L48" s="2">
        <f t="shared" si="21"/>
        <v>0</v>
      </c>
      <c r="M48" s="2">
        <f t="shared" si="22"/>
        <v>0.35922330097087379</v>
      </c>
      <c r="N48" s="2">
        <f t="shared" si="6"/>
        <v>4.8543689320388345E-3</v>
      </c>
      <c r="O48" s="2">
        <f t="shared" si="7"/>
        <v>5.8252427184466049E-2</v>
      </c>
      <c r="P48" s="1">
        <v>119</v>
      </c>
      <c r="R48" s="1">
        <v>74</v>
      </c>
      <c r="S48" s="1">
        <v>1</v>
      </c>
      <c r="X48" s="1">
        <v>11</v>
      </c>
      <c r="AC48" s="1">
        <v>1</v>
      </c>
      <c r="AI48" s="7">
        <f t="shared" si="23"/>
        <v>0</v>
      </c>
      <c r="AJ48" s="7">
        <f t="shared" si="24"/>
        <v>0</v>
      </c>
      <c r="AK48" s="7">
        <f t="shared" si="25"/>
        <v>0</v>
      </c>
      <c r="AL48" s="7">
        <f t="shared" si="26"/>
        <v>0</v>
      </c>
      <c r="AM48" s="2">
        <f t="shared" si="27"/>
        <v>0</v>
      </c>
      <c r="AN48" s="2">
        <f t="shared" si="28"/>
        <v>0</v>
      </c>
      <c r="AO48" s="2">
        <f t="shared" si="29"/>
        <v>0</v>
      </c>
      <c r="AP48" s="2">
        <f t="shared" si="30"/>
        <v>0</v>
      </c>
      <c r="AR48" t="str">
        <f t="shared" si="17"/>
        <v>Marion</v>
      </c>
      <c r="AS48" t="s">
        <v>287</v>
      </c>
      <c r="AT48" s="182">
        <v>4</v>
      </c>
      <c r="AV48" s="98">
        <v>1</v>
      </c>
      <c r="AW48" s="100">
        <v>93</v>
      </c>
      <c r="AX48" s="106">
        <f t="shared" si="31"/>
        <v>1093</v>
      </c>
      <c r="AZ48" s="7" t="s">
        <v>2975</v>
      </c>
      <c r="BA48" t="s">
        <v>3208</v>
      </c>
    </row>
    <row r="49" spans="1:53" hidden="1" outlineLevel="1">
      <c r="A49" t="s">
        <v>1040</v>
      </c>
      <c r="B49" t="s">
        <v>287</v>
      </c>
      <c r="C49" s="1">
        <f t="shared" si="18"/>
        <v>2409</v>
      </c>
      <c r="D49" s="7">
        <f>IF(P49&gt;0,RANK(P49,(P49:R49,S49:AG49)),0)</f>
        <v>1</v>
      </c>
      <c r="E49" s="7">
        <f>IF(Q49&gt;0,RANK(Q49,(P49:R49,S49:AG49)),0)</f>
        <v>0</v>
      </c>
      <c r="F49" s="7">
        <f>IF(R49&gt;0,RANK(R49,(P49:R49,S49:AG49)),0)</f>
        <v>2</v>
      </c>
      <c r="G49" s="7">
        <f>IF(S49&gt;0,RANK(S49,(P49:R49,S49:AG49)),0)</f>
        <v>4</v>
      </c>
      <c r="H49" s="49">
        <f t="shared" si="19"/>
        <v>671</v>
      </c>
      <c r="I49" s="178">
        <f t="shared" si="2"/>
        <v>0.27853881278538811</v>
      </c>
      <c r="J49" s="2"/>
      <c r="K49" s="2">
        <f t="shared" si="20"/>
        <v>0.62058945620589456</v>
      </c>
      <c r="L49" s="2">
        <f t="shared" si="21"/>
        <v>0</v>
      </c>
      <c r="M49" s="2">
        <f t="shared" si="22"/>
        <v>0.34205064342050645</v>
      </c>
      <c r="N49" s="2">
        <f t="shared" si="6"/>
        <v>3.3208800332088003E-3</v>
      </c>
      <c r="O49" s="2">
        <f t="shared" si="7"/>
        <v>3.4039020340390184E-2</v>
      </c>
      <c r="P49" s="1">
        <v>1495</v>
      </c>
      <c r="R49" s="1">
        <v>824</v>
      </c>
      <c r="S49" s="1">
        <v>8</v>
      </c>
      <c r="X49" s="1">
        <v>78</v>
      </c>
      <c r="AC49" s="1">
        <v>4</v>
      </c>
      <c r="AI49" s="7">
        <f t="shared" si="23"/>
        <v>0</v>
      </c>
      <c r="AJ49" s="7">
        <f t="shared" si="24"/>
        <v>0</v>
      </c>
      <c r="AK49" s="7">
        <f t="shared" si="25"/>
        <v>0</v>
      </c>
      <c r="AL49" s="7">
        <f t="shared" si="26"/>
        <v>0</v>
      </c>
      <c r="AM49" s="2">
        <f t="shared" si="27"/>
        <v>0</v>
      </c>
      <c r="AN49" s="2">
        <f t="shared" si="28"/>
        <v>0</v>
      </c>
      <c r="AO49" s="2">
        <f t="shared" si="29"/>
        <v>0</v>
      </c>
      <c r="AP49" s="2">
        <f t="shared" si="30"/>
        <v>0</v>
      </c>
      <c r="AR49" t="str">
        <f t="shared" si="17"/>
        <v>Marshall</v>
      </c>
      <c r="AS49" t="s">
        <v>287</v>
      </c>
      <c r="AT49" s="182">
        <v>4</v>
      </c>
      <c r="AV49" s="98">
        <v>1</v>
      </c>
      <c r="AW49" s="100">
        <v>95</v>
      </c>
      <c r="AX49" s="106">
        <f t="shared" si="31"/>
        <v>1095</v>
      </c>
      <c r="AZ49" s="7" t="s">
        <v>2975</v>
      </c>
      <c r="BA49" t="s">
        <v>3208</v>
      </c>
    </row>
    <row r="50" spans="1:53" hidden="1" outlineLevel="1">
      <c r="A50" t="s">
        <v>345</v>
      </c>
      <c r="B50" t="s">
        <v>287</v>
      </c>
      <c r="C50" s="1">
        <f t="shared" si="18"/>
        <v>35398</v>
      </c>
      <c r="D50" s="7">
        <f>IF(P50&gt;0,RANK(P50,(P50:R50,S50:AG50)),0)</f>
        <v>1</v>
      </c>
      <c r="E50" s="7">
        <f>IF(Q50&gt;0,RANK(Q50,(P50:R50,S50:AG50)),0)</f>
        <v>0</v>
      </c>
      <c r="F50" s="7">
        <f>IF(R50&gt;0,RANK(R50,(P50:R50,S50:AG50)),0)</f>
        <v>2</v>
      </c>
      <c r="G50" s="7">
        <f>IF(S50&gt;0,RANK(S50,(P50:R50,S50:AG50)),0)</f>
        <v>4</v>
      </c>
      <c r="H50" s="49">
        <f t="shared" si="19"/>
        <v>23465</v>
      </c>
      <c r="I50" s="178">
        <f t="shared" si="2"/>
        <v>0.66289055878863212</v>
      </c>
      <c r="J50" s="2"/>
      <c r="K50" s="2">
        <f t="shared" si="20"/>
        <v>0.82612011978077859</v>
      </c>
      <c r="L50" s="2">
        <f t="shared" si="21"/>
        <v>0</v>
      </c>
      <c r="M50" s="2">
        <f t="shared" si="22"/>
        <v>0.16322956099214644</v>
      </c>
      <c r="N50" s="2">
        <f t="shared" si="6"/>
        <v>1.5537600994406464E-3</v>
      </c>
      <c r="O50" s="2">
        <f t="shared" si="7"/>
        <v>9.0965591276343152E-3</v>
      </c>
      <c r="P50" s="1">
        <v>29243</v>
      </c>
      <c r="R50" s="1">
        <v>5778</v>
      </c>
      <c r="S50" s="1">
        <v>55</v>
      </c>
      <c r="X50" s="1">
        <v>288</v>
      </c>
      <c r="AC50" s="1">
        <v>34</v>
      </c>
      <c r="AI50" s="7">
        <f t="shared" si="23"/>
        <v>0</v>
      </c>
      <c r="AJ50" s="7">
        <f t="shared" si="24"/>
        <v>0</v>
      </c>
      <c r="AK50" s="7">
        <f t="shared" si="25"/>
        <v>0</v>
      </c>
      <c r="AL50" s="7">
        <f t="shared" si="26"/>
        <v>0</v>
      </c>
      <c r="AM50" s="2">
        <f t="shared" si="27"/>
        <v>0</v>
      </c>
      <c r="AN50" s="2">
        <f t="shared" si="28"/>
        <v>0</v>
      </c>
      <c r="AO50" s="2">
        <f t="shared" si="29"/>
        <v>0</v>
      </c>
      <c r="AP50" s="2">
        <f t="shared" si="30"/>
        <v>0</v>
      </c>
      <c r="AR50" t="str">
        <f t="shared" si="17"/>
        <v>Mobile</v>
      </c>
      <c r="AS50" t="s">
        <v>287</v>
      </c>
      <c r="AT50" s="182">
        <v>1</v>
      </c>
      <c r="AV50" s="98">
        <v>1</v>
      </c>
      <c r="AW50" s="100">
        <v>97</v>
      </c>
      <c r="AX50" s="106">
        <f t="shared" si="31"/>
        <v>1097</v>
      </c>
      <c r="AZ50" s="7" t="s">
        <v>2975</v>
      </c>
      <c r="BA50" t="s">
        <v>3208</v>
      </c>
    </row>
    <row r="51" spans="1:53" hidden="1" outlineLevel="1">
      <c r="A51" t="s">
        <v>346</v>
      </c>
      <c r="B51" t="s">
        <v>287</v>
      </c>
      <c r="C51" s="1">
        <f t="shared" si="18"/>
        <v>2682</v>
      </c>
      <c r="D51" s="7">
        <f>IF(P51&gt;0,RANK(P51,(P51:R51,S51:AG51)),0)</f>
        <v>1</v>
      </c>
      <c r="E51" s="7">
        <f>IF(Q51&gt;0,RANK(Q51,(P51:R51,S51:AG51)),0)</f>
        <v>0</v>
      </c>
      <c r="F51" s="7">
        <f>IF(R51&gt;0,RANK(R51,(P51:R51,S51:AG51)),0)</f>
        <v>2</v>
      </c>
      <c r="G51" s="7">
        <f>IF(S51&gt;0,RANK(S51,(P51:R51,S51:AG51)),0)</f>
        <v>5</v>
      </c>
      <c r="H51" s="49">
        <f t="shared" si="19"/>
        <v>2233</v>
      </c>
      <c r="I51" s="178">
        <f t="shared" si="2"/>
        <v>0.83258762117822516</v>
      </c>
      <c r="J51" s="2"/>
      <c r="K51" s="2">
        <f t="shared" si="20"/>
        <v>0.90902311707680838</v>
      </c>
      <c r="L51" s="2">
        <f t="shared" si="21"/>
        <v>0</v>
      </c>
      <c r="M51" s="2">
        <f t="shared" si="22"/>
        <v>7.6435495898583145E-2</v>
      </c>
      <c r="N51" s="2">
        <f t="shared" si="6"/>
        <v>1.4914243102162564E-3</v>
      </c>
      <c r="O51" s="2">
        <f t="shared" si="7"/>
        <v>1.3049962714392214E-2</v>
      </c>
      <c r="P51" s="1">
        <v>2438</v>
      </c>
      <c r="R51" s="1">
        <v>205</v>
      </c>
      <c r="S51" s="1">
        <v>4</v>
      </c>
      <c r="X51" s="1">
        <v>30</v>
      </c>
      <c r="AC51" s="1">
        <v>5</v>
      </c>
      <c r="AI51" s="7">
        <f t="shared" si="23"/>
        <v>0</v>
      </c>
      <c r="AJ51" s="7">
        <f t="shared" si="24"/>
        <v>0</v>
      </c>
      <c r="AK51" s="7">
        <f t="shared" si="25"/>
        <v>0</v>
      </c>
      <c r="AL51" s="7">
        <f t="shared" si="26"/>
        <v>0</v>
      </c>
      <c r="AM51" s="2">
        <f t="shared" si="27"/>
        <v>0</v>
      </c>
      <c r="AN51" s="2">
        <f t="shared" si="28"/>
        <v>0</v>
      </c>
      <c r="AO51" s="2">
        <f t="shared" si="29"/>
        <v>0</v>
      </c>
      <c r="AP51" s="2">
        <f t="shared" si="30"/>
        <v>0</v>
      </c>
      <c r="AR51" t="str">
        <f t="shared" si="17"/>
        <v>Monroe</v>
      </c>
      <c r="AS51" t="s">
        <v>287</v>
      </c>
      <c r="AT51" s="182">
        <v>1</v>
      </c>
      <c r="AV51" s="98">
        <v>1</v>
      </c>
      <c r="AW51" s="100">
        <v>99</v>
      </c>
      <c r="AX51" s="106">
        <f t="shared" si="31"/>
        <v>1099</v>
      </c>
      <c r="AZ51" s="7" t="s">
        <v>2975</v>
      </c>
      <c r="BA51" t="s">
        <v>3208</v>
      </c>
    </row>
    <row r="52" spans="1:53" hidden="1" outlineLevel="1">
      <c r="A52" t="s">
        <v>398</v>
      </c>
      <c r="B52" t="s">
        <v>287</v>
      </c>
      <c r="C52" s="1">
        <f t="shared" si="18"/>
        <v>33351</v>
      </c>
      <c r="D52" s="7">
        <f>IF(P52&gt;0,RANK(P52,(P52:R52,S52:AG52)),0)</f>
        <v>1</v>
      </c>
      <c r="E52" s="7">
        <f>IF(Q52&gt;0,RANK(Q52,(P52:R52,S52:AG52)),0)</f>
        <v>0</v>
      </c>
      <c r="F52" s="7">
        <f>IF(R52&gt;0,RANK(R52,(P52:R52,S52:AG52)),0)</f>
        <v>2</v>
      </c>
      <c r="G52" s="7">
        <f>IF(S52&gt;0,RANK(S52,(P52:R52,S52:AG52)),0)</f>
        <v>4</v>
      </c>
      <c r="H52" s="49">
        <f t="shared" si="19"/>
        <v>24472</v>
      </c>
      <c r="I52" s="178">
        <f t="shared" si="2"/>
        <v>0.73377110131630241</v>
      </c>
      <c r="J52" s="2"/>
      <c r="K52" s="2">
        <f t="shared" si="20"/>
        <v>0.86219303769002431</v>
      </c>
      <c r="L52" s="2">
        <f t="shared" si="21"/>
        <v>0</v>
      </c>
      <c r="M52" s="2">
        <f t="shared" si="22"/>
        <v>0.12842193637372193</v>
      </c>
      <c r="N52" s="2">
        <f t="shared" si="6"/>
        <v>1.7390782885070913E-3</v>
      </c>
      <c r="O52" s="2">
        <f t="shared" si="7"/>
        <v>7.645947647746669E-3</v>
      </c>
      <c r="P52" s="1">
        <v>28755</v>
      </c>
      <c r="R52" s="1">
        <v>4283</v>
      </c>
      <c r="S52" s="1">
        <v>58</v>
      </c>
      <c r="X52" s="1">
        <v>233</v>
      </c>
      <c r="AC52" s="1">
        <v>22</v>
      </c>
      <c r="AI52" s="7">
        <f t="shared" si="23"/>
        <v>0</v>
      </c>
      <c r="AJ52" s="7">
        <f t="shared" si="24"/>
        <v>0</v>
      </c>
      <c r="AK52" s="7">
        <f t="shared" si="25"/>
        <v>0</v>
      </c>
      <c r="AL52" s="7">
        <f t="shared" si="26"/>
        <v>0</v>
      </c>
      <c r="AM52" s="2">
        <f t="shared" si="27"/>
        <v>0</v>
      </c>
      <c r="AN52" s="2">
        <f t="shared" si="28"/>
        <v>0</v>
      </c>
      <c r="AO52" s="2">
        <f t="shared" si="29"/>
        <v>0</v>
      </c>
      <c r="AP52" s="2">
        <f t="shared" si="30"/>
        <v>0</v>
      </c>
      <c r="AR52" t="str">
        <f t="shared" si="17"/>
        <v>Montgomery</v>
      </c>
      <c r="AS52" t="s">
        <v>287</v>
      </c>
      <c r="AT52" s="182"/>
      <c r="AV52" s="98">
        <v>1</v>
      </c>
      <c r="AW52" s="100">
        <v>101</v>
      </c>
      <c r="AX52" s="106">
        <f t="shared" si="31"/>
        <v>1101</v>
      </c>
      <c r="AZ52" s="7" t="s">
        <v>2975</v>
      </c>
      <c r="BA52" t="s">
        <v>3208</v>
      </c>
    </row>
    <row r="53" spans="1:53" hidden="1" outlineLevel="1">
      <c r="A53" t="s">
        <v>370</v>
      </c>
      <c r="B53" t="s">
        <v>287</v>
      </c>
      <c r="C53" s="1">
        <f t="shared" si="18"/>
        <v>5341</v>
      </c>
      <c r="D53" s="7">
        <f>IF(P53&gt;0,RANK(P53,(P53:R53,S53:AG53)),0)</f>
        <v>1</v>
      </c>
      <c r="E53" s="7">
        <f>IF(Q53&gt;0,RANK(Q53,(P53:R53,S53:AG53)),0)</f>
        <v>0</v>
      </c>
      <c r="F53" s="7">
        <f>IF(R53&gt;0,RANK(R53,(P53:R53,S53:AG53)),0)</f>
        <v>2</v>
      </c>
      <c r="G53" s="7">
        <f>IF(S53&gt;0,RANK(S53,(P53:R53,S53:AG53)),0)</f>
        <v>4</v>
      </c>
      <c r="H53" s="49">
        <f t="shared" si="19"/>
        <v>2554</v>
      </c>
      <c r="I53" s="178">
        <f t="shared" si="2"/>
        <v>0.47818760531735632</v>
      </c>
      <c r="J53" s="2"/>
      <c r="K53" s="2">
        <f t="shared" si="20"/>
        <v>0.73076202958247516</v>
      </c>
      <c r="L53" s="2">
        <f t="shared" si="21"/>
        <v>0</v>
      </c>
      <c r="M53" s="2">
        <f t="shared" si="22"/>
        <v>0.25257442426511889</v>
      </c>
      <c r="N53" s="2">
        <f t="shared" si="6"/>
        <v>2.995693690320165E-3</v>
      </c>
      <c r="O53" s="2">
        <f t="shared" si="7"/>
        <v>1.3667852462085786E-2</v>
      </c>
      <c r="P53" s="1">
        <v>3903</v>
      </c>
      <c r="R53" s="1">
        <v>1349</v>
      </c>
      <c r="S53" s="1">
        <v>16</v>
      </c>
      <c r="X53" s="1">
        <v>65</v>
      </c>
      <c r="AC53" s="1">
        <v>8</v>
      </c>
      <c r="AI53" s="7">
        <f t="shared" si="23"/>
        <v>0</v>
      </c>
      <c r="AJ53" s="7">
        <f t="shared" si="24"/>
        <v>0</v>
      </c>
      <c r="AK53" s="7">
        <f t="shared" si="25"/>
        <v>0</v>
      </c>
      <c r="AL53" s="7">
        <f t="shared" si="26"/>
        <v>0</v>
      </c>
      <c r="AM53" s="2">
        <f t="shared" si="27"/>
        <v>0</v>
      </c>
      <c r="AN53" s="2">
        <f t="shared" si="28"/>
        <v>0</v>
      </c>
      <c r="AO53" s="2">
        <f t="shared" si="29"/>
        <v>0</v>
      </c>
      <c r="AP53" s="2">
        <f t="shared" si="30"/>
        <v>0</v>
      </c>
      <c r="AR53" t="str">
        <f t="shared" si="17"/>
        <v>Morgan</v>
      </c>
      <c r="AS53" t="s">
        <v>287</v>
      </c>
      <c r="AT53" s="182">
        <v>5</v>
      </c>
      <c r="AV53" s="98">
        <v>1</v>
      </c>
      <c r="AW53" s="100">
        <v>103</v>
      </c>
      <c r="AX53" s="106">
        <f t="shared" si="31"/>
        <v>1103</v>
      </c>
      <c r="AZ53" s="7" t="s">
        <v>2975</v>
      </c>
      <c r="BA53" t="s">
        <v>3208</v>
      </c>
    </row>
    <row r="54" spans="1:53" hidden="1" outlineLevel="1">
      <c r="A54" t="s">
        <v>156</v>
      </c>
      <c r="B54" t="s">
        <v>287</v>
      </c>
      <c r="C54" s="1">
        <f t="shared" si="18"/>
        <v>3166</v>
      </c>
      <c r="D54" s="7">
        <f>IF(P54&gt;0,RANK(P54,(P54:R54,S54:AG54)),0)</f>
        <v>1</v>
      </c>
      <c r="E54" s="7">
        <f>IF(Q54&gt;0,RANK(Q54,(P54:R54,S54:AG54)),0)</f>
        <v>0</v>
      </c>
      <c r="F54" s="7">
        <f>IF(R54&gt;0,RANK(R54,(P54:R54,S54:AG54)),0)</f>
        <v>2</v>
      </c>
      <c r="G54" s="7">
        <f>IF(S54&gt;0,RANK(S54,(P54:R54,S54:AG54)),0)</f>
        <v>4</v>
      </c>
      <c r="H54" s="49">
        <f t="shared" si="19"/>
        <v>2210</v>
      </c>
      <c r="I54" s="178">
        <f t="shared" si="2"/>
        <v>0.69804169298799745</v>
      </c>
      <c r="J54" s="2"/>
      <c r="K54" s="2">
        <f t="shared" si="20"/>
        <v>0.82090966519267217</v>
      </c>
      <c r="L54" s="2">
        <f t="shared" si="21"/>
        <v>0</v>
      </c>
      <c r="M54" s="2">
        <f t="shared" si="22"/>
        <v>0.12286797220467467</v>
      </c>
      <c r="N54" s="2">
        <f t="shared" si="6"/>
        <v>9.4756790903348081E-3</v>
      </c>
      <c r="O54" s="2">
        <f t="shared" si="7"/>
        <v>4.6746683512318352E-2</v>
      </c>
      <c r="P54" s="1">
        <v>2599</v>
      </c>
      <c r="R54" s="1">
        <v>389</v>
      </c>
      <c r="S54" s="1">
        <v>30</v>
      </c>
      <c r="X54" s="1">
        <v>137</v>
      </c>
      <c r="AC54" s="1">
        <v>11</v>
      </c>
      <c r="AI54" s="7">
        <f t="shared" si="23"/>
        <v>0</v>
      </c>
      <c r="AJ54" s="7">
        <f t="shared" si="24"/>
        <v>0</v>
      </c>
      <c r="AK54" s="7">
        <f t="shared" si="25"/>
        <v>0</v>
      </c>
      <c r="AL54" s="7">
        <f t="shared" si="26"/>
        <v>0</v>
      </c>
      <c r="AM54" s="2">
        <f t="shared" si="27"/>
        <v>0</v>
      </c>
      <c r="AN54" s="2">
        <f t="shared" si="28"/>
        <v>0</v>
      </c>
      <c r="AO54" s="2">
        <f t="shared" si="29"/>
        <v>0</v>
      </c>
      <c r="AP54" s="2">
        <f t="shared" si="30"/>
        <v>0</v>
      </c>
      <c r="AR54" t="str">
        <f t="shared" si="17"/>
        <v>Perry</v>
      </c>
      <c r="AS54" t="s">
        <v>287</v>
      </c>
      <c r="AT54" s="182">
        <v>7</v>
      </c>
      <c r="AV54" s="98">
        <v>1</v>
      </c>
      <c r="AW54" s="100">
        <v>105</v>
      </c>
      <c r="AX54" s="106">
        <f t="shared" si="31"/>
        <v>1105</v>
      </c>
      <c r="AZ54" s="7" t="s">
        <v>2975</v>
      </c>
      <c r="BA54" t="s">
        <v>3208</v>
      </c>
    </row>
    <row r="55" spans="1:53" hidden="1" outlineLevel="1">
      <c r="A55" t="s">
        <v>1740</v>
      </c>
      <c r="B55" t="s">
        <v>287</v>
      </c>
      <c r="C55" s="1">
        <f t="shared" si="18"/>
        <v>3055</v>
      </c>
      <c r="D55" s="7">
        <f>IF(P55&gt;0,RANK(P55,(P55:R55,S55:AG55)),0)</f>
        <v>1</v>
      </c>
      <c r="E55" s="7">
        <f>IF(Q55&gt;0,RANK(Q55,(P55:R55,S55:AG55)),0)</f>
        <v>0</v>
      </c>
      <c r="F55" s="7">
        <f>IF(R55&gt;0,RANK(R55,(P55:R55,S55:AG55)),0)</f>
        <v>2</v>
      </c>
      <c r="G55" s="7">
        <f>IF(S55&gt;0,RANK(S55,(P55:R55,S55:AG55)),0)</f>
        <v>4</v>
      </c>
      <c r="H55" s="49">
        <f t="shared" si="19"/>
        <v>1875</v>
      </c>
      <c r="I55" s="178">
        <f t="shared" si="2"/>
        <v>0.61374795417348604</v>
      </c>
      <c r="J55" s="2"/>
      <c r="K55" s="2">
        <f t="shared" si="20"/>
        <v>0.76202945990180038</v>
      </c>
      <c r="L55" s="2">
        <f t="shared" si="21"/>
        <v>0</v>
      </c>
      <c r="M55" s="2">
        <f t="shared" si="22"/>
        <v>0.14828150572831425</v>
      </c>
      <c r="N55" s="2">
        <f t="shared" si="6"/>
        <v>9.8199672667757774E-3</v>
      </c>
      <c r="O55" s="2">
        <f t="shared" si="7"/>
        <v>7.9869067103109592E-2</v>
      </c>
      <c r="P55" s="1">
        <v>2328</v>
      </c>
      <c r="R55" s="1">
        <v>453</v>
      </c>
      <c r="S55" s="1">
        <v>30</v>
      </c>
      <c r="X55" s="1">
        <v>233</v>
      </c>
      <c r="AC55" s="1">
        <v>11</v>
      </c>
      <c r="AI55" s="7">
        <f t="shared" si="23"/>
        <v>0</v>
      </c>
      <c r="AJ55" s="7">
        <f t="shared" si="24"/>
        <v>0</v>
      </c>
      <c r="AK55" s="7">
        <f t="shared" si="25"/>
        <v>0</v>
      </c>
      <c r="AL55" s="7">
        <f t="shared" si="26"/>
        <v>0</v>
      </c>
      <c r="AM55" s="2">
        <f t="shared" si="27"/>
        <v>0</v>
      </c>
      <c r="AN55" s="2">
        <f t="shared" si="28"/>
        <v>0</v>
      </c>
      <c r="AO55" s="2">
        <f t="shared" si="29"/>
        <v>0</v>
      </c>
      <c r="AP55" s="2">
        <f t="shared" si="30"/>
        <v>0</v>
      </c>
      <c r="AR55" t="str">
        <f t="shared" si="17"/>
        <v>Pickens</v>
      </c>
      <c r="AS55" t="s">
        <v>287</v>
      </c>
      <c r="AT55" s="182">
        <v>7</v>
      </c>
      <c r="AV55" s="98">
        <v>1</v>
      </c>
      <c r="AW55" s="100">
        <v>107</v>
      </c>
      <c r="AX55" s="106">
        <f t="shared" si="31"/>
        <v>1107</v>
      </c>
      <c r="AZ55" s="7" t="s">
        <v>2975</v>
      </c>
      <c r="BA55" t="s">
        <v>3208</v>
      </c>
    </row>
    <row r="56" spans="1:53" hidden="1" outlineLevel="1">
      <c r="A56" t="s">
        <v>1741</v>
      </c>
      <c r="B56" t="s">
        <v>287</v>
      </c>
      <c r="C56" s="1">
        <f t="shared" si="18"/>
        <v>2626</v>
      </c>
      <c r="D56" s="7">
        <f>IF(P56&gt;0,RANK(P56,(P56:R56,S56:AG56)),0)</f>
        <v>1</v>
      </c>
      <c r="E56" s="7">
        <f>IF(Q56&gt;0,RANK(Q56,(P56:R56,S56:AG56)),0)</f>
        <v>0</v>
      </c>
      <c r="F56" s="7">
        <f>IF(R56&gt;0,RANK(R56,(P56:R56,S56:AG56)),0)</f>
        <v>2</v>
      </c>
      <c r="G56" s="7">
        <f>IF(S56&gt;0,RANK(S56,(P56:R56,S56:AG56)),0)</f>
        <v>4</v>
      </c>
      <c r="H56" s="49">
        <f t="shared" si="19"/>
        <v>1809</v>
      </c>
      <c r="I56" s="178">
        <f t="shared" si="2"/>
        <v>0.6888804265041889</v>
      </c>
      <c r="J56" s="2"/>
      <c r="K56" s="2">
        <f t="shared" si="20"/>
        <v>0.83549124143183551</v>
      </c>
      <c r="L56" s="2">
        <f t="shared" si="21"/>
        <v>0</v>
      </c>
      <c r="M56" s="2">
        <f t="shared" si="22"/>
        <v>0.1466108149276466</v>
      </c>
      <c r="N56" s="2">
        <f t="shared" si="6"/>
        <v>3.8080731150038081E-3</v>
      </c>
      <c r="O56" s="2">
        <f t="shared" si="7"/>
        <v>1.4089870525514081E-2</v>
      </c>
      <c r="P56" s="1">
        <v>2194</v>
      </c>
      <c r="R56" s="1">
        <v>385</v>
      </c>
      <c r="S56" s="1">
        <v>10</v>
      </c>
      <c r="X56" s="1">
        <v>34</v>
      </c>
      <c r="AC56" s="1">
        <v>3</v>
      </c>
      <c r="AI56" s="7">
        <f t="shared" si="23"/>
        <v>0</v>
      </c>
      <c r="AJ56" s="7">
        <f t="shared" si="24"/>
        <v>0</v>
      </c>
      <c r="AK56" s="7">
        <f t="shared" si="25"/>
        <v>0</v>
      </c>
      <c r="AL56" s="7">
        <f t="shared" si="26"/>
        <v>0</v>
      </c>
      <c r="AM56" s="2">
        <f t="shared" si="27"/>
        <v>0</v>
      </c>
      <c r="AN56" s="2">
        <f t="shared" si="28"/>
        <v>0</v>
      </c>
      <c r="AO56" s="2">
        <f t="shared" si="29"/>
        <v>0</v>
      </c>
      <c r="AP56" s="2">
        <f t="shared" si="30"/>
        <v>0</v>
      </c>
      <c r="AR56" t="str">
        <f t="shared" si="17"/>
        <v>Pike</v>
      </c>
      <c r="AS56" t="s">
        <v>287</v>
      </c>
      <c r="AT56" s="182">
        <v>2</v>
      </c>
      <c r="AV56" s="98">
        <v>1</v>
      </c>
      <c r="AW56" s="100">
        <v>109</v>
      </c>
      <c r="AX56" s="106">
        <f t="shared" si="31"/>
        <v>1109</v>
      </c>
      <c r="AZ56" s="7" t="s">
        <v>2975</v>
      </c>
      <c r="BA56" t="s">
        <v>3208</v>
      </c>
    </row>
    <row r="57" spans="1:53" hidden="1" outlineLevel="1">
      <c r="A57" t="s">
        <v>981</v>
      </c>
      <c r="B57" t="s">
        <v>287</v>
      </c>
      <c r="C57" s="1">
        <f t="shared" si="18"/>
        <v>1750</v>
      </c>
      <c r="D57" s="7">
        <f>IF(P57&gt;0,RANK(P57,(P57:R57,S57:AG57)),0)</f>
        <v>1</v>
      </c>
      <c r="E57" s="7">
        <f>IF(Q57&gt;0,RANK(Q57,(P57:R57,S57:AG57)),0)</f>
        <v>0</v>
      </c>
      <c r="F57" s="7">
        <f>IF(R57&gt;0,RANK(R57,(P57:R57,S57:AG57)),0)</f>
        <v>2</v>
      </c>
      <c r="G57" s="7">
        <f>IF(S57&gt;0,RANK(S57,(P57:R57,S57:AG57)),0)</f>
        <v>4</v>
      </c>
      <c r="H57" s="49">
        <f t="shared" si="19"/>
        <v>908</v>
      </c>
      <c r="I57" s="178">
        <f t="shared" si="2"/>
        <v>0.51885714285714291</v>
      </c>
      <c r="J57" s="2"/>
      <c r="K57" s="2">
        <f t="shared" si="20"/>
        <v>0.70628571428571429</v>
      </c>
      <c r="L57" s="2">
        <f t="shared" si="21"/>
        <v>0</v>
      </c>
      <c r="M57" s="2">
        <f t="shared" si="22"/>
        <v>0.18742857142857142</v>
      </c>
      <c r="N57" s="2">
        <f t="shared" si="6"/>
        <v>1.0857142857142857E-2</v>
      </c>
      <c r="O57" s="2">
        <f t="shared" si="7"/>
        <v>9.5428571428571432E-2</v>
      </c>
      <c r="P57" s="1">
        <v>1236</v>
      </c>
      <c r="R57" s="1">
        <v>328</v>
      </c>
      <c r="S57" s="1">
        <v>19</v>
      </c>
      <c r="X57" s="1">
        <v>161</v>
      </c>
      <c r="AC57" s="1">
        <v>6</v>
      </c>
      <c r="AI57" s="7">
        <f t="shared" si="23"/>
        <v>0</v>
      </c>
      <c r="AJ57" s="7">
        <f t="shared" si="24"/>
        <v>0</v>
      </c>
      <c r="AK57" s="7">
        <f t="shared" si="25"/>
        <v>0</v>
      </c>
      <c r="AL57" s="7">
        <f t="shared" si="26"/>
        <v>0</v>
      </c>
      <c r="AM57" s="2">
        <f t="shared" si="27"/>
        <v>0</v>
      </c>
      <c r="AN57" s="2">
        <f t="shared" si="28"/>
        <v>0</v>
      </c>
      <c r="AO57" s="2">
        <f t="shared" si="29"/>
        <v>0</v>
      </c>
      <c r="AP57" s="2">
        <f t="shared" si="30"/>
        <v>0</v>
      </c>
      <c r="AR57" t="str">
        <f t="shared" si="17"/>
        <v>Randolph</v>
      </c>
      <c r="AS57" t="s">
        <v>287</v>
      </c>
      <c r="AT57" s="182">
        <v>3</v>
      </c>
      <c r="AV57" s="98">
        <v>1</v>
      </c>
      <c r="AW57" s="100">
        <v>111</v>
      </c>
      <c r="AX57" s="106">
        <f t="shared" si="31"/>
        <v>1111</v>
      </c>
      <c r="AZ57" s="7" t="s">
        <v>2975</v>
      </c>
      <c r="BA57" t="s">
        <v>3208</v>
      </c>
    </row>
    <row r="58" spans="1:53" hidden="1" outlineLevel="1">
      <c r="A58" t="s">
        <v>995</v>
      </c>
      <c r="B58" t="s">
        <v>287</v>
      </c>
      <c r="C58" s="1">
        <f t="shared" si="18"/>
        <v>6019</v>
      </c>
      <c r="D58" s="7">
        <f>IF(P58&gt;0,RANK(P58,(P58:R58,S58:AG58)),0)</f>
        <v>1</v>
      </c>
      <c r="E58" s="7">
        <f>IF(Q58&gt;0,RANK(Q58,(P58:R58,S58:AG58)),0)</f>
        <v>0</v>
      </c>
      <c r="F58" s="7">
        <f>IF(R58&gt;0,RANK(R58,(P58:R58,S58:AG58)),0)</f>
        <v>2</v>
      </c>
      <c r="G58" s="7">
        <f>IF(S58&gt;0,RANK(S58,(P58:R58,S58:AG58)),0)</f>
        <v>4</v>
      </c>
      <c r="H58" s="49">
        <f t="shared" si="19"/>
        <v>3393</v>
      </c>
      <c r="I58" s="178">
        <f t="shared" si="2"/>
        <v>0.56371490280777536</v>
      </c>
      <c r="J58" s="2"/>
      <c r="K58" s="2">
        <f t="shared" si="20"/>
        <v>0.72802791161322478</v>
      </c>
      <c r="L58" s="2">
        <f t="shared" si="21"/>
        <v>0</v>
      </c>
      <c r="M58" s="2">
        <f t="shared" si="22"/>
        <v>0.16431300880544941</v>
      </c>
      <c r="N58" s="2">
        <f t="shared" si="6"/>
        <v>7.3101844160159491E-3</v>
      </c>
      <c r="O58" s="2">
        <f t="shared" si="7"/>
        <v>0.10034889516530986</v>
      </c>
      <c r="P58" s="1">
        <v>4382</v>
      </c>
      <c r="R58" s="1">
        <v>989</v>
      </c>
      <c r="S58" s="1">
        <v>44</v>
      </c>
      <c r="X58" s="1">
        <v>580</v>
      </c>
      <c r="AC58" s="1">
        <v>24</v>
      </c>
      <c r="AI58" s="7">
        <f t="shared" si="23"/>
        <v>0</v>
      </c>
      <c r="AJ58" s="7">
        <f t="shared" si="24"/>
        <v>0</v>
      </c>
      <c r="AK58" s="7">
        <f t="shared" si="25"/>
        <v>0</v>
      </c>
      <c r="AL58" s="7">
        <f t="shared" si="26"/>
        <v>0</v>
      </c>
      <c r="AM58" s="2">
        <f t="shared" si="27"/>
        <v>0</v>
      </c>
      <c r="AN58" s="2">
        <f t="shared" si="28"/>
        <v>0</v>
      </c>
      <c r="AO58" s="2">
        <f t="shared" si="29"/>
        <v>0</v>
      </c>
      <c r="AP58" s="2">
        <f t="shared" si="30"/>
        <v>0</v>
      </c>
      <c r="AR58" t="str">
        <f t="shared" si="17"/>
        <v>Russell</v>
      </c>
      <c r="AS58" t="s">
        <v>287</v>
      </c>
      <c r="AT58" s="182">
        <v>3</v>
      </c>
      <c r="AV58" s="98">
        <v>1</v>
      </c>
      <c r="AW58" s="100">
        <v>113</v>
      </c>
      <c r="AX58" s="106">
        <f t="shared" si="31"/>
        <v>1113</v>
      </c>
      <c r="AZ58" s="7" t="s">
        <v>2975</v>
      </c>
      <c r="BA58" t="s">
        <v>3208</v>
      </c>
    </row>
    <row r="59" spans="1:53" hidden="1" outlineLevel="1">
      <c r="A59" t="s">
        <v>1472</v>
      </c>
      <c r="B59" t="s">
        <v>287</v>
      </c>
      <c r="C59" s="1">
        <f>SUM(P59:AG59)</f>
        <v>10633</v>
      </c>
      <c r="D59" s="7">
        <f>IF(P59&gt;0,RANK(P59,(P59:R59,S59:AG59)),0)</f>
        <v>1</v>
      </c>
      <c r="E59" s="7">
        <f>IF(Q59&gt;0,RANK(Q59,(P59:R59,S59:AG59)),0)</f>
        <v>0</v>
      </c>
      <c r="F59" s="7">
        <f>IF(R59&gt;0,RANK(R59,(P59:R59,S59:AG59)),0)</f>
        <v>2</v>
      </c>
      <c r="G59" s="7">
        <f>IF(S59&gt;0,RANK(S59,(P59:R59,S59:AG59)),0)</f>
        <v>4</v>
      </c>
      <c r="H59" s="49">
        <f>MAX(P59:Y59)-LARGE(P59:Y59,2)</f>
        <v>2915</v>
      </c>
      <c r="I59" s="178">
        <f>H59/C59</f>
        <v>0.27414652496943476</v>
      </c>
      <c r="J59" s="2"/>
      <c r="K59" s="2">
        <f>IF($C59=0,"-",P59/$C59)</f>
        <v>0.62842095363491024</v>
      </c>
      <c r="L59" s="2">
        <f>IF($C59=0,"-",Q59/$C59)</f>
        <v>0</v>
      </c>
      <c r="M59" s="2">
        <f>IF($C59=0,"-",R59/$C59)</f>
        <v>0.35427442866547543</v>
      </c>
      <c r="N59" s="2">
        <f>IF($C59=0,"-",S59/$C59)</f>
        <v>1.880936706479827E-3</v>
      </c>
      <c r="O59" s="2">
        <f>IF(C59=0,"-",(1-K59-L59-M59-N59))</f>
        <v>1.5423680993134506E-2</v>
      </c>
      <c r="P59" s="1">
        <v>6682</v>
      </c>
      <c r="R59" s="1">
        <v>3767</v>
      </c>
      <c r="S59" s="1">
        <v>20</v>
      </c>
      <c r="X59" s="1">
        <v>151</v>
      </c>
      <c r="AC59" s="1">
        <v>13</v>
      </c>
      <c r="AI59" s="7">
        <f>IF(T59&gt;0,RANK(T59,(P59:Z59)),0)</f>
        <v>0</v>
      </c>
      <c r="AJ59" s="7">
        <f>IF(U59&gt;0,RANK(U59,(P59:Z59)),0)</f>
        <v>0</v>
      </c>
      <c r="AK59" s="7">
        <f>IF(V59&gt;0,RANK(V59,(P59:Z59)),0)</f>
        <v>0</v>
      </c>
      <c r="AL59" s="7">
        <f>IF(W59&gt;0,RANK(W59,(P59:Z59)),0)</f>
        <v>0</v>
      </c>
      <c r="AM59" s="2">
        <f>IF($C59=0,"-",T59/$C59)</f>
        <v>0</v>
      </c>
      <c r="AN59" s="2">
        <f>IF($C59=0,"-",U59/$C59)</f>
        <v>0</v>
      </c>
      <c r="AO59" s="2">
        <f>IF($C59=0,"-",V59/$C59)</f>
        <v>0</v>
      </c>
      <c r="AP59" s="2">
        <f>IF($C59=0,"-",W59/$C59)</f>
        <v>0</v>
      </c>
      <c r="AR59" t="str">
        <f>A59</f>
        <v>Shelby</v>
      </c>
      <c r="AS59" t="s">
        <v>287</v>
      </c>
      <c r="AT59" s="182">
        <v>6</v>
      </c>
      <c r="AV59" s="98">
        <v>1</v>
      </c>
      <c r="AW59" s="100">
        <v>117</v>
      </c>
      <c r="AX59" s="106">
        <f>AV59*1000+AW59</f>
        <v>1117</v>
      </c>
      <c r="AZ59" s="7" t="s">
        <v>2975</v>
      </c>
      <c r="BA59" t="s">
        <v>3208</v>
      </c>
    </row>
    <row r="60" spans="1:53" hidden="1" outlineLevel="1">
      <c r="A60" t="s">
        <v>782</v>
      </c>
      <c r="B60" t="s">
        <v>287</v>
      </c>
      <c r="C60" s="1">
        <f>SUM(P60:AG60)</f>
        <v>2620</v>
      </c>
      <c r="D60" s="7">
        <f>IF(P60&gt;0,RANK(P60,(P60:R60,S60:AG60)),0)</f>
        <v>1</v>
      </c>
      <c r="E60" s="7">
        <f>IF(Q60&gt;0,RANK(Q60,(P60:R60,S60:AG60)),0)</f>
        <v>0</v>
      </c>
      <c r="F60" s="7">
        <f>IF(R60&gt;0,RANK(R60,(P60:R60,S60:AG60)),0)</f>
        <v>2</v>
      </c>
      <c r="G60" s="7">
        <f>IF(S60&gt;0,RANK(S60,(P60:R60,S60:AG60)),0)</f>
        <v>4</v>
      </c>
      <c r="H60" s="49">
        <f>MAX(P60:Y60)-LARGE(P60:Y60,2)</f>
        <v>1063</v>
      </c>
      <c r="I60" s="178">
        <f>H60/C60</f>
        <v>0.40572519083969466</v>
      </c>
      <c r="J60" s="2"/>
      <c r="K60" s="2">
        <f t="shared" ref="K60:N60" si="32">IF($C60=0,"-",P60/$C60)</f>
        <v>0.69236641221374051</v>
      </c>
      <c r="L60" s="2">
        <f t="shared" si="32"/>
        <v>0</v>
      </c>
      <c r="M60" s="2">
        <f t="shared" si="32"/>
        <v>0.2866412213740458</v>
      </c>
      <c r="N60" s="2">
        <f t="shared" si="32"/>
        <v>2.6717557251908397E-3</v>
      </c>
      <c r="O60" s="2">
        <f>IF(C60=0,"-",(1-K60-L60-M60-N60))</f>
        <v>1.8320610687022853E-2</v>
      </c>
      <c r="P60" s="1">
        <v>1814</v>
      </c>
      <c r="R60" s="1">
        <v>751</v>
      </c>
      <c r="S60" s="1">
        <v>7</v>
      </c>
      <c r="X60" s="1">
        <v>42</v>
      </c>
      <c r="AC60" s="1">
        <v>6</v>
      </c>
      <c r="AI60" s="7">
        <f>IF(T60&gt;0,RANK(T60,(P60:Z60)),0)</f>
        <v>0</v>
      </c>
      <c r="AJ60" s="7">
        <f>IF(U60&gt;0,RANK(U60,(P60:Z60)),0)</f>
        <v>0</v>
      </c>
      <c r="AK60" s="7">
        <f>IF(V60&gt;0,RANK(V60,(P60:Z60)),0)</f>
        <v>0</v>
      </c>
      <c r="AL60" s="7">
        <f>IF(W60&gt;0,RANK(W60,(P60:Z60)),0)</f>
        <v>0</v>
      </c>
      <c r="AM60" s="2">
        <f t="shared" ref="AM60:AP60" si="33">IF($C60=0,"-",T60/$C60)</f>
        <v>0</v>
      </c>
      <c r="AN60" s="2">
        <f t="shared" si="33"/>
        <v>0</v>
      </c>
      <c r="AO60" s="2">
        <f t="shared" si="33"/>
        <v>0</v>
      </c>
      <c r="AP60" s="2">
        <f t="shared" si="33"/>
        <v>0</v>
      </c>
      <c r="AR60" t="str">
        <f>A60</f>
        <v>St. Clair</v>
      </c>
      <c r="AS60" t="s">
        <v>287</v>
      </c>
      <c r="AT60" s="182">
        <v>3</v>
      </c>
      <c r="AV60" s="98">
        <v>1</v>
      </c>
      <c r="AW60" s="100">
        <v>115</v>
      </c>
      <c r="AX60" s="106">
        <f>AV60*1000+AW60</f>
        <v>1115</v>
      </c>
      <c r="AZ60" s="7" t="s">
        <v>2975</v>
      </c>
      <c r="BA60" t="s">
        <v>3208</v>
      </c>
    </row>
    <row r="61" spans="1:53" hidden="1" outlineLevel="1">
      <c r="A61" t="s">
        <v>1101</v>
      </c>
      <c r="B61" t="s">
        <v>287</v>
      </c>
      <c r="C61" s="1">
        <f t="shared" si="18"/>
        <v>3697</v>
      </c>
      <c r="D61" s="7">
        <f>IF(P61&gt;0,RANK(P61,(P61:R61,S61:AG61)),0)</f>
        <v>1</v>
      </c>
      <c r="E61" s="7">
        <f>IF(Q61&gt;0,RANK(Q61,(P61:R61,S61:AG61)),0)</f>
        <v>0</v>
      </c>
      <c r="F61" s="7">
        <f>IF(R61&gt;0,RANK(R61,(P61:R61,S61:AG61)),0)</f>
        <v>2</v>
      </c>
      <c r="G61" s="7">
        <f>IF(S61&gt;0,RANK(S61,(P61:R61,S61:AG61)),0)</f>
        <v>4</v>
      </c>
      <c r="H61" s="49">
        <f t="shared" si="19"/>
        <v>2574</v>
      </c>
      <c r="I61" s="178">
        <f t="shared" si="2"/>
        <v>0.69624019475250198</v>
      </c>
      <c r="J61" s="2"/>
      <c r="K61" s="2">
        <f t="shared" si="20"/>
        <v>0.80876386259129018</v>
      </c>
      <c r="L61" s="2">
        <f t="shared" si="21"/>
        <v>0</v>
      </c>
      <c r="M61" s="2">
        <f t="shared" si="22"/>
        <v>0.11252366783878821</v>
      </c>
      <c r="N61" s="2">
        <f t="shared" si="6"/>
        <v>1.1901541790641061E-2</v>
      </c>
      <c r="O61" s="2">
        <f t="shared" si="7"/>
        <v>6.6810927779280549E-2</v>
      </c>
      <c r="P61" s="1">
        <v>2990</v>
      </c>
      <c r="R61" s="1">
        <v>416</v>
      </c>
      <c r="S61" s="1">
        <v>44</v>
      </c>
      <c r="X61" s="1">
        <v>226</v>
      </c>
      <c r="AC61" s="1">
        <v>21</v>
      </c>
      <c r="AI61" s="7">
        <f t="shared" si="23"/>
        <v>0</v>
      </c>
      <c r="AJ61" s="7">
        <f t="shared" si="24"/>
        <v>0</v>
      </c>
      <c r="AK61" s="7">
        <f t="shared" si="25"/>
        <v>0</v>
      </c>
      <c r="AL61" s="7">
        <f t="shared" si="26"/>
        <v>0</v>
      </c>
      <c r="AM61" s="2">
        <f t="shared" si="27"/>
        <v>0</v>
      </c>
      <c r="AN61" s="2">
        <f t="shared" si="28"/>
        <v>0</v>
      </c>
      <c r="AO61" s="2">
        <f t="shared" si="29"/>
        <v>0</v>
      </c>
      <c r="AP61" s="2">
        <f t="shared" si="30"/>
        <v>0</v>
      </c>
      <c r="AR61" t="str">
        <f t="shared" si="17"/>
        <v>Sumter</v>
      </c>
      <c r="AS61" t="s">
        <v>287</v>
      </c>
      <c r="AT61" s="182">
        <v>7</v>
      </c>
      <c r="AV61" s="98">
        <v>1</v>
      </c>
      <c r="AW61" s="100">
        <v>119</v>
      </c>
      <c r="AX61" s="106">
        <f t="shared" si="31"/>
        <v>1119</v>
      </c>
      <c r="AZ61" s="7" t="s">
        <v>2975</v>
      </c>
      <c r="BA61" t="s">
        <v>3208</v>
      </c>
    </row>
    <row r="62" spans="1:53" hidden="1" outlineLevel="1">
      <c r="A62" t="s">
        <v>2758</v>
      </c>
      <c r="B62" t="s">
        <v>287</v>
      </c>
      <c r="C62" s="1">
        <f t="shared" si="18"/>
        <v>6436</v>
      </c>
      <c r="D62" s="7">
        <f>IF(P62&gt;0,RANK(P62,(P62:R62,S62:AG62)),0)</f>
        <v>1</v>
      </c>
      <c r="E62" s="7">
        <f>IF(Q62&gt;0,RANK(Q62,(P62:R62,S62:AG62)),0)</f>
        <v>0</v>
      </c>
      <c r="F62" s="7">
        <f>IF(R62&gt;0,RANK(R62,(P62:R62,S62:AG62)),0)</f>
        <v>2</v>
      </c>
      <c r="G62" s="7">
        <f>IF(S62&gt;0,RANK(S62,(P62:R62,S62:AG62)),0)</f>
        <v>4</v>
      </c>
      <c r="H62" s="49">
        <f t="shared" si="19"/>
        <v>4781</v>
      </c>
      <c r="I62" s="178">
        <f t="shared" si="2"/>
        <v>0.74285270354257305</v>
      </c>
      <c r="J62" s="2"/>
      <c r="K62" s="2">
        <f t="shared" si="20"/>
        <v>0.86451211932877559</v>
      </c>
      <c r="L62" s="2">
        <f t="shared" si="21"/>
        <v>0</v>
      </c>
      <c r="M62" s="2">
        <f t="shared" si="22"/>
        <v>0.12165941578620261</v>
      </c>
      <c r="N62" s="2">
        <f t="shared" si="6"/>
        <v>2.3306401491609697E-3</v>
      </c>
      <c r="O62" s="2">
        <f t="shared" si="7"/>
        <v>1.1497824735860834E-2</v>
      </c>
      <c r="P62" s="1">
        <v>5564</v>
      </c>
      <c r="R62" s="1">
        <v>783</v>
      </c>
      <c r="S62" s="1">
        <v>15</v>
      </c>
      <c r="X62" s="1">
        <v>68</v>
      </c>
      <c r="AC62" s="1">
        <v>6</v>
      </c>
      <c r="AI62" s="7">
        <f t="shared" si="23"/>
        <v>0</v>
      </c>
      <c r="AJ62" s="7">
        <f t="shared" si="24"/>
        <v>0</v>
      </c>
      <c r="AK62" s="7">
        <f t="shared" si="25"/>
        <v>0</v>
      </c>
      <c r="AL62" s="7">
        <f t="shared" si="26"/>
        <v>0</v>
      </c>
      <c r="AM62" s="2">
        <f t="shared" si="27"/>
        <v>0</v>
      </c>
      <c r="AN62" s="2">
        <f t="shared" si="28"/>
        <v>0</v>
      </c>
      <c r="AO62" s="2">
        <f t="shared" si="29"/>
        <v>0</v>
      </c>
      <c r="AP62" s="2">
        <f t="shared" si="30"/>
        <v>0</v>
      </c>
      <c r="AR62" t="str">
        <f t="shared" si="17"/>
        <v>Talladega</v>
      </c>
      <c r="AS62" t="s">
        <v>287</v>
      </c>
      <c r="AT62" s="182">
        <v>3</v>
      </c>
      <c r="AV62" s="98">
        <v>1</v>
      </c>
      <c r="AW62" s="100">
        <v>121</v>
      </c>
      <c r="AX62" s="106">
        <f t="shared" si="31"/>
        <v>1121</v>
      </c>
      <c r="AZ62" s="7" t="s">
        <v>2975</v>
      </c>
      <c r="BA62" t="s">
        <v>3208</v>
      </c>
    </row>
    <row r="63" spans="1:53" hidden="1" outlineLevel="1">
      <c r="A63" t="s">
        <v>2389</v>
      </c>
      <c r="B63" t="s">
        <v>287</v>
      </c>
      <c r="C63" s="1">
        <f t="shared" si="18"/>
        <v>3021</v>
      </c>
      <c r="D63" s="7">
        <f>IF(P63&gt;0,RANK(P63,(P63:R63,S63:AG63)),0)</f>
        <v>1</v>
      </c>
      <c r="E63" s="7">
        <f>IF(Q63&gt;0,RANK(Q63,(P63:R63,S63:AG63)),0)</f>
        <v>0</v>
      </c>
      <c r="F63" s="7">
        <f>IF(R63&gt;0,RANK(R63,(P63:R63,S63:AG63)),0)</f>
        <v>2</v>
      </c>
      <c r="G63" s="7">
        <f>IF(S63&gt;0,RANK(S63,(P63:R63,S63:AG63)),0)</f>
        <v>4</v>
      </c>
      <c r="H63" s="49">
        <f t="shared" si="19"/>
        <v>2350</v>
      </c>
      <c r="I63" s="178">
        <f t="shared" si="2"/>
        <v>0.77788811651770939</v>
      </c>
      <c r="J63" s="2"/>
      <c r="K63" s="2">
        <f t="shared" si="20"/>
        <v>0.87984111221449846</v>
      </c>
      <c r="L63" s="2">
        <f t="shared" si="21"/>
        <v>0</v>
      </c>
      <c r="M63" s="2">
        <f t="shared" si="22"/>
        <v>0.10195299569678914</v>
      </c>
      <c r="N63" s="2">
        <f t="shared" si="6"/>
        <v>3.3101621979476996E-3</v>
      </c>
      <c r="O63" s="2">
        <f t="shared" si="7"/>
        <v>1.48957298907647E-2</v>
      </c>
      <c r="P63" s="1">
        <v>2658</v>
      </c>
      <c r="R63" s="1">
        <v>308</v>
      </c>
      <c r="S63" s="1">
        <v>10</v>
      </c>
      <c r="X63" s="1">
        <v>35</v>
      </c>
      <c r="AC63" s="1">
        <v>10</v>
      </c>
      <c r="AI63" s="7">
        <f t="shared" si="23"/>
        <v>0</v>
      </c>
      <c r="AJ63" s="7">
        <f t="shared" si="24"/>
        <v>0</v>
      </c>
      <c r="AK63" s="7">
        <f t="shared" si="25"/>
        <v>0</v>
      </c>
      <c r="AL63" s="7">
        <f t="shared" si="26"/>
        <v>0</v>
      </c>
      <c r="AM63" s="2">
        <f t="shared" si="27"/>
        <v>0</v>
      </c>
      <c r="AN63" s="2">
        <f t="shared" si="28"/>
        <v>0</v>
      </c>
      <c r="AO63" s="2">
        <f t="shared" si="29"/>
        <v>0</v>
      </c>
      <c r="AP63" s="2">
        <f t="shared" si="30"/>
        <v>0</v>
      </c>
      <c r="AR63" t="str">
        <f t="shared" si="17"/>
        <v>Tallapoosa</v>
      </c>
      <c r="AS63" t="s">
        <v>287</v>
      </c>
      <c r="AT63" s="182">
        <v>3</v>
      </c>
      <c r="AV63" s="98">
        <v>1</v>
      </c>
      <c r="AW63" s="100">
        <v>123</v>
      </c>
      <c r="AX63" s="106">
        <f t="shared" si="31"/>
        <v>1123</v>
      </c>
      <c r="AZ63" s="7" t="s">
        <v>2975</v>
      </c>
      <c r="BA63" t="s">
        <v>3208</v>
      </c>
    </row>
    <row r="64" spans="1:53" hidden="1" outlineLevel="1">
      <c r="A64" t="s">
        <v>2971</v>
      </c>
      <c r="B64" t="s">
        <v>287</v>
      </c>
      <c r="C64" s="1">
        <f t="shared" si="18"/>
        <v>15835</v>
      </c>
      <c r="D64" s="7">
        <f>IF(P64&gt;0,RANK(P64,(P64:R64,S64:AG64)),0)</f>
        <v>1</v>
      </c>
      <c r="E64" s="7">
        <f>IF(Q64&gt;0,RANK(Q64,(P64:R64,S64:AG64)),0)</f>
        <v>0</v>
      </c>
      <c r="F64" s="7">
        <f>IF(R64&gt;0,RANK(R64,(P64:R64,S64:AG64)),0)</f>
        <v>2</v>
      </c>
      <c r="G64" s="7">
        <f>IF(S64&gt;0,RANK(S64,(P64:R64,S64:AG64)),0)</f>
        <v>4</v>
      </c>
      <c r="H64" s="49">
        <f t="shared" si="19"/>
        <v>8695</v>
      </c>
      <c r="I64" s="178">
        <f t="shared" si="2"/>
        <v>0.54910009472687082</v>
      </c>
      <c r="J64" s="2"/>
      <c r="K64" s="2">
        <f t="shared" si="20"/>
        <v>0.7667192927060309</v>
      </c>
      <c r="L64" s="2">
        <f t="shared" si="21"/>
        <v>0</v>
      </c>
      <c r="M64" s="2">
        <f t="shared" si="22"/>
        <v>0.2176191979791601</v>
      </c>
      <c r="N64" s="2">
        <f t="shared" si="6"/>
        <v>2.0839911588253868E-3</v>
      </c>
      <c r="O64" s="2">
        <f t="shared" si="7"/>
        <v>1.3577518155983615E-2</v>
      </c>
      <c r="P64" s="1">
        <v>12141</v>
      </c>
      <c r="R64" s="1">
        <v>3446</v>
      </c>
      <c r="S64" s="1">
        <v>33</v>
      </c>
      <c r="X64" s="1">
        <v>193</v>
      </c>
      <c r="AC64" s="1">
        <v>22</v>
      </c>
      <c r="AI64" s="7">
        <f t="shared" si="23"/>
        <v>0</v>
      </c>
      <c r="AJ64" s="7">
        <f t="shared" si="24"/>
        <v>0</v>
      </c>
      <c r="AK64" s="7">
        <f t="shared" si="25"/>
        <v>0</v>
      </c>
      <c r="AL64" s="7">
        <f t="shared" si="26"/>
        <v>0</v>
      </c>
      <c r="AM64" s="2">
        <f t="shared" si="27"/>
        <v>0</v>
      </c>
      <c r="AN64" s="2">
        <f t="shared" si="28"/>
        <v>0</v>
      </c>
      <c r="AO64" s="2">
        <f t="shared" si="29"/>
        <v>0</v>
      </c>
      <c r="AP64" s="2">
        <f t="shared" si="30"/>
        <v>0</v>
      </c>
      <c r="AR64" t="str">
        <f t="shared" si="17"/>
        <v>Tuscaloosa</v>
      </c>
      <c r="AS64" t="s">
        <v>287</v>
      </c>
      <c r="AT64" s="182"/>
      <c r="AV64" s="98">
        <v>1</v>
      </c>
      <c r="AW64" s="100">
        <v>125</v>
      </c>
      <c r="AX64" s="106">
        <f t="shared" si="31"/>
        <v>1125</v>
      </c>
      <c r="AZ64" s="7" t="s">
        <v>2975</v>
      </c>
      <c r="BA64" t="s">
        <v>3208</v>
      </c>
    </row>
    <row r="65" spans="1:81" hidden="1" outlineLevel="1">
      <c r="A65" t="s">
        <v>366</v>
      </c>
      <c r="B65" t="s">
        <v>287</v>
      </c>
      <c r="C65" s="1">
        <f t="shared" si="18"/>
        <v>256</v>
      </c>
      <c r="D65" s="7">
        <f>IF(P65&gt;0,RANK(P65,(P65:R65,S65:AG65)),0)</f>
        <v>1</v>
      </c>
      <c r="E65" s="7">
        <f>IF(Q65&gt;0,RANK(Q65,(P65:R65,S65:AG65)),0)</f>
        <v>0</v>
      </c>
      <c r="F65" s="7">
        <f>IF(R65&gt;0,RANK(R65,(P65:R65,S65:AG65)),0)</f>
        <v>2</v>
      </c>
      <c r="G65" s="7">
        <f>IF(S65&gt;0,RANK(S65,(P65:R65,S65:AG65)),0)</f>
        <v>4</v>
      </c>
      <c r="H65" s="49">
        <f t="shared" si="19"/>
        <v>61</v>
      </c>
      <c r="I65" s="178">
        <f t="shared" si="2"/>
        <v>0.23828125</v>
      </c>
      <c r="J65" s="2"/>
      <c r="K65" s="2">
        <f t="shared" si="20"/>
        <v>0.57421875</v>
      </c>
      <c r="L65" s="2">
        <f t="shared" si="21"/>
        <v>0</v>
      </c>
      <c r="M65" s="2">
        <f t="shared" si="22"/>
        <v>0.3359375</v>
      </c>
      <c r="N65" s="2">
        <f t="shared" si="6"/>
        <v>3.90625E-3</v>
      </c>
      <c r="O65" s="2">
        <f t="shared" si="7"/>
        <v>8.59375E-2</v>
      </c>
      <c r="P65" s="1">
        <v>147</v>
      </c>
      <c r="R65" s="1">
        <v>86</v>
      </c>
      <c r="S65" s="1">
        <v>1</v>
      </c>
      <c r="X65" s="1">
        <v>22</v>
      </c>
      <c r="AC65" s="1">
        <v>0</v>
      </c>
      <c r="AI65" s="7">
        <f t="shared" si="23"/>
        <v>0</v>
      </c>
      <c r="AJ65" s="7">
        <f t="shared" si="24"/>
        <v>0</v>
      </c>
      <c r="AK65" s="7">
        <f t="shared" si="25"/>
        <v>0</v>
      </c>
      <c r="AL65" s="7">
        <f t="shared" si="26"/>
        <v>0</v>
      </c>
      <c r="AM65" s="2">
        <f t="shared" si="27"/>
        <v>0</v>
      </c>
      <c r="AN65" s="2">
        <f t="shared" si="28"/>
        <v>0</v>
      </c>
      <c r="AO65" s="2">
        <f t="shared" si="29"/>
        <v>0</v>
      </c>
      <c r="AP65" s="2">
        <f t="shared" si="30"/>
        <v>0</v>
      </c>
      <c r="AR65" t="str">
        <f t="shared" si="17"/>
        <v>Walker</v>
      </c>
      <c r="AS65" t="s">
        <v>287</v>
      </c>
      <c r="AT65" s="182">
        <v>4</v>
      </c>
      <c r="AV65" s="98">
        <v>1</v>
      </c>
      <c r="AW65" s="100">
        <v>127</v>
      </c>
      <c r="AX65" s="106">
        <f t="shared" si="31"/>
        <v>1127</v>
      </c>
      <c r="AZ65" s="7" t="s">
        <v>2975</v>
      </c>
      <c r="BA65" t="s">
        <v>3208</v>
      </c>
    </row>
    <row r="66" spans="1:81" hidden="1" outlineLevel="1">
      <c r="A66" t="s">
        <v>643</v>
      </c>
      <c r="B66" t="s">
        <v>287</v>
      </c>
      <c r="C66" s="1">
        <f t="shared" si="18"/>
        <v>2646</v>
      </c>
      <c r="D66" s="7">
        <f>IF(P66&gt;0,RANK(P66,(P66:R66,S66:AG66)),0)</f>
        <v>1</v>
      </c>
      <c r="E66" s="7">
        <f>IF(Q66&gt;0,RANK(Q66,(P66:R66,S66:AG66)),0)</f>
        <v>0</v>
      </c>
      <c r="F66" s="7">
        <f>IF(R66&gt;0,RANK(R66,(P66:R66,S66:AG66)),0)</f>
        <v>2</v>
      </c>
      <c r="G66" s="7">
        <f>IF(S66&gt;0,RANK(S66,(P66:R66,S66:AG66)),0)</f>
        <v>4</v>
      </c>
      <c r="H66" s="49">
        <f t="shared" si="19"/>
        <v>950</v>
      </c>
      <c r="I66" s="178">
        <f>H66/C66</f>
        <v>0.35903250188964475</v>
      </c>
      <c r="J66" s="2"/>
      <c r="K66" s="2">
        <f t="shared" si="20"/>
        <v>0.57369614512471656</v>
      </c>
      <c r="L66" s="2">
        <f t="shared" si="21"/>
        <v>0</v>
      </c>
      <c r="M66" s="2">
        <f t="shared" si="22"/>
        <v>0.21466364323507181</v>
      </c>
      <c r="N66" s="2">
        <f>IF($C66=0,"-",S66/$C66)</f>
        <v>1.5117157974300832E-2</v>
      </c>
      <c r="O66" s="2">
        <f>IF(C66=0,"-",(1-K66-L66-M66-N66))</f>
        <v>0.1965230536659108</v>
      </c>
      <c r="P66" s="1">
        <v>1518</v>
      </c>
      <c r="R66" s="1">
        <v>568</v>
      </c>
      <c r="S66" s="1">
        <v>40</v>
      </c>
      <c r="X66" s="1">
        <v>495</v>
      </c>
      <c r="AC66" s="1">
        <v>25</v>
      </c>
      <c r="AI66" s="7">
        <f t="shared" si="23"/>
        <v>0</v>
      </c>
      <c r="AJ66" s="7">
        <f t="shared" si="24"/>
        <v>0</v>
      </c>
      <c r="AK66" s="7">
        <f t="shared" si="25"/>
        <v>0</v>
      </c>
      <c r="AL66" s="7">
        <f t="shared" si="26"/>
        <v>0</v>
      </c>
      <c r="AM66" s="2">
        <f t="shared" si="27"/>
        <v>0</v>
      </c>
      <c r="AN66" s="2">
        <f t="shared" si="28"/>
        <v>0</v>
      </c>
      <c r="AO66" s="2">
        <f t="shared" si="29"/>
        <v>0</v>
      </c>
      <c r="AP66" s="2">
        <f t="shared" si="30"/>
        <v>0</v>
      </c>
      <c r="AR66" t="str">
        <f t="shared" si="17"/>
        <v>Washington</v>
      </c>
      <c r="AS66" t="s">
        <v>287</v>
      </c>
      <c r="AT66" s="182">
        <v>1</v>
      </c>
      <c r="AV66" s="98">
        <v>1</v>
      </c>
      <c r="AW66" s="100">
        <v>129</v>
      </c>
      <c r="AX66" s="106">
        <f>AV66*1000+AW66</f>
        <v>1129</v>
      </c>
      <c r="AZ66" s="7" t="s">
        <v>2975</v>
      </c>
      <c r="BA66" t="s">
        <v>3208</v>
      </c>
    </row>
    <row r="67" spans="1:81" hidden="1" outlineLevel="1">
      <c r="A67" t="s">
        <v>1112</v>
      </c>
      <c r="B67" t="s">
        <v>287</v>
      </c>
      <c r="C67" s="1">
        <f t="shared" si="18"/>
        <v>3958</v>
      </c>
      <c r="D67" s="7">
        <f>IF(P67&gt;0,RANK(P67,(P67:R67,S67:AG67)),0)</f>
        <v>1</v>
      </c>
      <c r="E67" s="7">
        <f>IF(Q67&gt;0,RANK(Q67,(P67:R67,S67:AG67)),0)</f>
        <v>0</v>
      </c>
      <c r="F67" s="7">
        <f>IF(R67&gt;0,RANK(R67,(P67:R67,S67:AG67)),0)</f>
        <v>2</v>
      </c>
      <c r="G67" s="7">
        <f>IF(S67&gt;0,RANK(S67,(P67:R67,S67:AG67)),0)</f>
        <v>5</v>
      </c>
      <c r="H67" s="49">
        <f t="shared" si="19"/>
        <v>2927</v>
      </c>
      <c r="I67" s="178">
        <f>H67/C67</f>
        <v>0.73951490651844365</v>
      </c>
      <c r="J67" s="2"/>
      <c r="K67" s="2">
        <f t="shared" si="20"/>
        <v>0.84310257705912073</v>
      </c>
      <c r="L67" s="2">
        <f t="shared" si="21"/>
        <v>0</v>
      </c>
      <c r="M67" s="2">
        <f t="shared" si="22"/>
        <v>0.10358767054067711</v>
      </c>
      <c r="N67" s="2">
        <f>IF($C67=0,"-",S67/$C67)</f>
        <v>5.8110156644770082E-3</v>
      </c>
      <c r="O67" s="2">
        <f>IF(C67=0,"-",(1-K67-L67-M67-N67))</f>
        <v>4.7498736735725154E-2</v>
      </c>
      <c r="P67" s="1">
        <v>3337</v>
      </c>
      <c r="R67" s="1">
        <v>410</v>
      </c>
      <c r="S67" s="1">
        <v>23</v>
      </c>
      <c r="X67" s="1">
        <v>155</v>
      </c>
      <c r="AC67" s="1">
        <v>33</v>
      </c>
      <c r="AI67" s="7">
        <f t="shared" si="23"/>
        <v>0</v>
      </c>
      <c r="AJ67" s="7">
        <f t="shared" si="24"/>
        <v>0</v>
      </c>
      <c r="AK67" s="7">
        <f t="shared" si="25"/>
        <v>0</v>
      </c>
      <c r="AL67" s="7">
        <f t="shared" si="26"/>
        <v>0</v>
      </c>
      <c r="AM67" s="2">
        <f t="shared" si="27"/>
        <v>0</v>
      </c>
      <c r="AN67" s="2">
        <f t="shared" si="28"/>
        <v>0</v>
      </c>
      <c r="AO67" s="2">
        <f t="shared" si="29"/>
        <v>0</v>
      </c>
      <c r="AP67" s="2">
        <f t="shared" si="30"/>
        <v>0</v>
      </c>
      <c r="AR67" t="str">
        <f>A67</f>
        <v>Wilcox</v>
      </c>
      <c r="AS67" t="s">
        <v>287</v>
      </c>
      <c r="AT67" s="182">
        <v>7</v>
      </c>
      <c r="AV67" s="98">
        <v>1</v>
      </c>
      <c r="AW67" s="100">
        <v>131</v>
      </c>
      <c r="AX67" s="106">
        <f>AV67*1000+AW67</f>
        <v>1131</v>
      </c>
      <c r="AZ67" s="7" t="s">
        <v>2975</v>
      </c>
      <c r="BA67" t="s">
        <v>3208</v>
      </c>
    </row>
    <row r="68" spans="1:81" hidden="1" outlineLevel="1">
      <c r="A68" t="s">
        <v>1113</v>
      </c>
      <c r="B68" t="s">
        <v>287</v>
      </c>
      <c r="C68" s="1">
        <f t="shared" si="18"/>
        <v>455</v>
      </c>
      <c r="D68" s="7">
        <f>IF(P68&gt;0,RANK(P68,(P68:R68,S68:AG68)),0)</f>
        <v>1</v>
      </c>
      <c r="E68" s="7">
        <f>IF(Q68&gt;0,RANK(Q68,(P68:R68,S68:AG68)),0)</f>
        <v>0</v>
      </c>
      <c r="F68" s="7">
        <f>IF(R68&gt;0,RANK(R68,(P68:R68,S68:AG68)),0)</f>
        <v>2</v>
      </c>
      <c r="G68" s="7">
        <f>IF(S68&gt;0,RANK(S68,(P68:R68,S68:AG68)),0)</f>
        <v>4</v>
      </c>
      <c r="H68" s="49">
        <f t="shared" si="19"/>
        <v>164</v>
      </c>
      <c r="I68" s="178">
        <f>H68/C68</f>
        <v>0.36043956043956044</v>
      </c>
      <c r="J68" s="2"/>
      <c r="K68" s="2">
        <f t="shared" si="20"/>
        <v>0.6659340659340659</v>
      </c>
      <c r="L68" s="2">
        <f t="shared" si="21"/>
        <v>0</v>
      </c>
      <c r="M68" s="2">
        <f t="shared" si="22"/>
        <v>0.30549450549450552</v>
      </c>
      <c r="N68" s="2">
        <f>IF($C68=0,"-",S68/$C68)</f>
        <v>6.5934065934065934E-3</v>
      </c>
      <c r="O68" s="2">
        <f>IF(C68=0,"-",(1-K68-L68-M68-N68))</f>
        <v>2.1978021978021987E-2</v>
      </c>
      <c r="P68" s="1">
        <v>303</v>
      </c>
      <c r="R68" s="1">
        <v>139</v>
      </c>
      <c r="S68" s="1">
        <v>3</v>
      </c>
      <c r="X68" s="1">
        <v>9</v>
      </c>
      <c r="AC68" s="1">
        <v>1</v>
      </c>
      <c r="AI68" s="7">
        <f t="shared" si="23"/>
        <v>0</v>
      </c>
      <c r="AJ68" s="7">
        <f t="shared" si="24"/>
        <v>0</v>
      </c>
      <c r="AK68" s="7">
        <f t="shared" si="25"/>
        <v>0</v>
      </c>
      <c r="AL68" s="7">
        <f t="shared" si="26"/>
        <v>0</v>
      </c>
      <c r="AM68" s="2">
        <f t="shared" si="27"/>
        <v>0</v>
      </c>
      <c r="AN68" s="2">
        <f t="shared" si="28"/>
        <v>0</v>
      </c>
      <c r="AO68" s="2">
        <f t="shared" si="29"/>
        <v>0</v>
      </c>
      <c r="AP68" s="2">
        <f t="shared" si="30"/>
        <v>0</v>
      </c>
      <c r="AR68" t="str">
        <f>A68</f>
        <v>Winston</v>
      </c>
      <c r="AS68" t="s">
        <v>287</v>
      </c>
      <c r="AT68" s="182">
        <v>4</v>
      </c>
      <c r="AV68" s="98">
        <v>1</v>
      </c>
      <c r="AW68" s="100">
        <v>133</v>
      </c>
      <c r="AX68" s="106">
        <f>AV68*1000+AW68</f>
        <v>1133</v>
      </c>
      <c r="AZ68" s="7" t="s">
        <v>2975</v>
      </c>
      <c r="BA68" t="s">
        <v>3208</v>
      </c>
    </row>
    <row r="69" spans="1:81" collapsed="1">
      <c r="A69" t="s">
        <v>1284</v>
      </c>
      <c r="B69" t="s">
        <v>1114</v>
      </c>
      <c r="C69" s="1">
        <f t="shared" si="18"/>
        <v>396851</v>
      </c>
      <c r="D69" s="7">
        <f>IF(P69&gt;0,RANK(P69,(P69:R69,S69:AG69)),0)</f>
        <v>1</v>
      </c>
      <c r="E69" s="7">
        <f>IF(Q69&gt;0,RANK(Q69,(P69:R69,S69:AG69)),0)</f>
        <v>0</v>
      </c>
      <c r="F69" s="7">
        <f>IF(R69&gt;0,RANK(R69,(P69:R69,S69:AG69)),0)</f>
        <v>2</v>
      </c>
      <c r="G69" s="7">
        <f>IF(S69&gt;0,RANK(S69,(P69:R69,S69:AG69)),0)</f>
        <v>4</v>
      </c>
      <c r="H69" s="49">
        <f t="shared" si="19"/>
        <v>233012</v>
      </c>
      <c r="I69" s="178">
        <f>H69/C69</f>
        <v>0.58715235692993084</v>
      </c>
      <c r="J69" s="2"/>
      <c r="K69" s="2">
        <f t="shared" si="20"/>
        <v>0.77880867126453002</v>
      </c>
      <c r="L69" s="2">
        <f t="shared" si="21"/>
        <v>0</v>
      </c>
      <c r="M69" s="2">
        <f t="shared" si="22"/>
        <v>0.19165631433459912</v>
      </c>
      <c r="N69" s="2">
        <f>IF($C69=0,"-",S69/$C69)</f>
        <v>3.7268395443126011E-3</v>
      </c>
      <c r="O69" s="2">
        <f>IF(C69=0,"-",(1-K69-L69-M69-N69))</f>
        <v>2.5808174856558262E-2</v>
      </c>
      <c r="P69" s="1">
        <f>SUM(P2:P68)</f>
        <v>309071</v>
      </c>
      <c r="R69" s="1">
        <f>SUM(R2:R68)</f>
        <v>76059</v>
      </c>
      <c r="S69" s="1">
        <f>SUM(S2:S68)</f>
        <v>1479</v>
      </c>
      <c r="X69" s="1">
        <f>SUM(X2:X68)</f>
        <v>9438</v>
      </c>
      <c r="Y69" s="1">
        <f>SUM(Y2:Y68)</f>
        <v>0</v>
      </c>
      <c r="Z69" s="83"/>
      <c r="AC69" s="1">
        <f>SUM(AC2:AC68)</f>
        <v>804</v>
      </c>
      <c r="AI69" s="7">
        <f t="shared" si="23"/>
        <v>0</v>
      </c>
      <c r="AJ69" s="7">
        <f t="shared" si="24"/>
        <v>0</v>
      </c>
      <c r="AK69" s="7">
        <f t="shared" si="25"/>
        <v>0</v>
      </c>
      <c r="AL69" s="7">
        <f t="shared" si="26"/>
        <v>0</v>
      </c>
      <c r="AM69" s="2">
        <f t="shared" si="27"/>
        <v>0</v>
      </c>
      <c r="AN69" s="2">
        <f t="shared" si="28"/>
        <v>0</v>
      </c>
      <c r="AO69" s="2">
        <f t="shared" si="29"/>
        <v>0</v>
      </c>
      <c r="AP69" s="2">
        <f t="shared" si="30"/>
        <v>0</v>
      </c>
      <c r="AR69" t="str">
        <f>A69</f>
        <v>Alabama</v>
      </c>
      <c r="AS69" t="s">
        <v>1114</v>
      </c>
      <c r="AT69" s="182"/>
      <c r="AV69" s="98">
        <v>1</v>
      </c>
      <c r="AW69" s="100"/>
      <c r="AX69" s="98">
        <v>1</v>
      </c>
      <c r="AZ69" s="7" t="s">
        <v>1634</v>
      </c>
      <c r="BA69" t="s">
        <v>3208</v>
      </c>
    </row>
    <row r="70" spans="1:81">
      <c r="H70" s="49"/>
      <c r="I70" s="178"/>
      <c r="J70" s="2"/>
      <c r="AE70"/>
      <c r="AF70"/>
      <c r="AI70" s="7"/>
      <c r="AJ70" s="7"/>
      <c r="AK70" s="7"/>
      <c r="AL70" s="7"/>
      <c r="AT70" s="182"/>
      <c r="AV70" s="98"/>
      <c r="AW70" s="100"/>
      <c r="AX70" s="107"/>
    </row>
    <row r="71" spans="1:81" hidden="1" outlineLevel="1">
      <c r="A71" t="s">
        <v>547</v>
      </c>
      <c r="B71" t="s">
        <v>546</v>
      </c>
      <c r="C71" s="1">
        <f t="shared" ref="C71:C85" si="34">SUM(P71:AG71)</f>
        <v>8060</v>
      </c>
      <c r="D71" s="7">
        <f>IF(P71&gt;0,RANK(P71,(P71:R71,S71:AG71)),0)</f>
        <v>1</v>
      </c>
      <c r="E71" s="7">
        <f>IF(Q71&gt;0,RANK(Q71,(P71:R71,S71:AG71)),0)</f>
        <v>0</v>
      </c>
      <c r="F71" s="7">
        <f>IF(R71&gt;0,RANK(R71,(P71:R71,S71:AG71)),0)</f>
        <v>2</v>
      </c>
      <c r="G71" s="7">
        <f>IF(S71&gt;0,RANK(S71,(P71:R71,S71:AG71)),0)</f>
        <v>4</v>
      </c>
      <c r="H71" s="49">
        <f t="shared" ref="H71:H86" si="35">MAX(P71:Y71)-LARGE(P71:Y71,2)</f>
        <v>2849</v>
      </c>
      <c r="I71" s="178">
        <f t="shared" ref="I71:I134" si="36">H71/C71</f>
        <v>0.35347394540942928</v>
      </c>
      <c r="J71" s="2"/>
      <c r="K71" s="2">
        <f t="shared" ref="K71:K86" si="37">IF($C71=0,"-",P71/$C71)</f>
        <v>0.65310173697270468</v>
      </c>
      <c r="L71" s="2">
        <f t="shared" ref="L71:L86" si="38">IF($C71=0,"-",Q71/$C71)</f>
        <v>0</v>
      </c>
      <c r="M71" s="2">
        <f t="shared" ref="M71:M86" si="39">IF($C71=0,"-",R71/$C71)</f>
        <v>0.29962779156327546</v>
      </c>
      <c r="N71" s="2">
        <f t="shared" ref="N71:N86" si="40">IF($C71=0,"-",S71/$C71)</f>
        <v>1.3895781637717122E-2</v>
      </c>
      <c r="O71" s="2">
        <f>IF(C71=0,"-",(1-K71-L71-M71-N71))</f>
        <v>3.3374689826302734E-2</v>
      </c>
      <c r="P71" s="1">
        <v>5264</v>
      </c>
      <c r="R71" s="1">
        <v>2415</v>
      </c>
      <c r="S71" s="1">
        <v>112</v>
      </c>
      <c r="W71" s="1">
        <v>116</v>
      </c>
      <c r="Z71" s="1">
        <f>SUM(BB71:CN71)</f>
        <v>75</v>
      </c>
      <c r="AC71" s="1">
        <v>78</v>
      </c>
      <c r="AE71"/>
      <c r="AF71"/>
      <c r="AI71" s="7">
        <f t="shared" ref="AI71:AI86" si="41">IF(T71&gt;0,RANK(T71,(P71:Z71)),0)</f>
        <v>0</v>
      </c>
      <c r="AJ71" s="7">
        <f t="shared" ref="AJ71:AJ86" si="42">IF(U71&gt;0,RANK(U71,(P71:Z71)),0)</f>
        <v>0</v>
      </c>
      <c r="AK71" s="7">
        <f t="shared" ref="AK71:AK86" si="43">IF(V71&gt;0,RANK(V71,(P71:Z71)),0)</f>
        <v>0</v>
      </c>
      <c r="AL71" s="7">
        <f t="shared" ref="AL71:AL86" si="44">IF(W71&gt;0,RANK(W71,(P71:Z71)),0)</f>
        <v>3</v>
      </c>
      <c r="AM71" s="2">
        <f t="shared" ref="AM71:AM86" si="45">IF($C71=0,"-",T71/$C71)</f>
        <v>0</v>
      </c>
      <c r="AN71" s="2">
        <f t="shared" ref="AN71:AN86" si="46">IF($C71=0,"-",U71/$C71)</f>
        <v>0</v>
      </c>
      <c r="AO71" s="2">
        <f t="shared" ref="AO71:AO86" si="47">IF($C71=0,"-",V71/$C71)</f>
        <v>0</v>
      </c>
      <c r="AP71" s="2">
        <f t="shared" ref="AP71:AP86" si="48">IF($C71=0,"-",W71/$C71)</f>
        <v>1.4392059553349877E-2</v>
      </c>
      <c r="AR71" t="str">
        <f t="shared" ref="AR71:AR134" si="49">A71</f>
        <v>Apache</v>
      </c>
      <c r="AS71" t="s">
        <v>546</v>
      </c>
      <c r="AT71" s="182">
        <v>1</v>
      </c>
      <c r="AV71" s="98">
        <v>4</v>
      </c>
      <c r="AW71" s="100">
        <v>1</v>
      </c>
      <c r="AX71" s="106">
        <f t="shared" ref="AX71:AX85" si="50">AV71*1000+AW71</f>
        <v>4001</v>
      </c>
      <c r="AZ71" s="7" t="s">
        <v>2975</v>
      </c>
      <c r="BA71" t="s">
        <v>3208</v>
      </c>
      <c r="BK71" s="1">
        <v>75</v>
      </c>
    </row>
    <row r="72" spans="1:81" hidden="1" outlineLevel="1">
      <c r="A72" t="s">
        <v>787</v>
      </c>
      <c r="B72" t="s">
        <v>546</v>
      </c>
      <c r="C72" s="1">
        <f t="shared" si="34"/>
        <v>9358</v>
      </c>
      <c r="D72" s="7">
        <f>IF(P72&gt;0,RANK(P72,(P72:R72,S72:AG72)),0)</f>
        <v>1</v>
      </c>
      <c r="E72" s="7">
        <f>IF(Q72&gt;0,RANK(Q72,(P72:R72,S72:AG72)),0)</f>
        <v>0</v>
      </c>
      <c r="F72" s="7">
        <f>IF(R72&gt;0,RANK(R72,(P72:R72,S72:AG72)),0)</f>
        <v>2</v>
      </c>
      <c r="G72" s="7">
        <f>IF(S72&gt;0,RANK(S72,(P72:R72,S72:AG72)),0)</f>
        <v>3</v>
      </c>
      <c r="H72" s="49">
        <f t="shared" si="35"/>
        <v>1465</v>
      </c>
      <c r="I72" s="178">
        <f t="shared" si="36"/>
        <v>0.15655054498824536</v>
      </c>
      <c r="J72" s="2"/>
      <c r="K72" s="2">
        <f t="shared" si="37"/>
        <v>0.5595212652276127</v>
      </c>
      <c r="L72" s="2">
        <f t="shared" si="38"/>
        <v>0</v>
      </c>
      <c r="M72" s="2">
        <f t="shared" si="39"/>
        <v>0.40297072023936736</v>
      </c>
      <c r="N72" s="2">
        <f t="shared" si="40"/>
        <v>1.5494763838427014E-2</v>
      </c>
      <c r="O72" s="2">
        <f t="shared" ref="O72:O86" si="51">IF(C72=0,"-",(1-K72-L72-M72-N72))</f>
        <v>2.2013250694592926E-2</v>
      </c>
      <c r="P72" s="1">
        <v>5236</v>
      </c>
      <c r="R72" s="1">
        <v>3771</v>
      </c>
      <c r="S72" s="1">
        <v>145</v>
      </c>
      <c r="W72" s="1">
        <v>64</v>
      </c>
      <c r="Z72" s="1">
        <f t="shared" ref="Z72:Z85" si="52">SUM(BB72:CN72)</f>
        <v>56</v>
      </c>
      <c r="AC72" s="1">
        <v>86</v>
      </c>
      <c r="AE72"/>
      <c r="AF72"/>
      <c r="AI72" s="7">
        <f t="shared" si="41"/>
        <v>0</v>
      </c>
      <c r="AJ72" s="7">
        <f t="shared" si="42"/>
        <v>0</v>
      </c>
      <c r="AK72" s="7">
        <f t="shared" si="43"/>
        <v>0</v>
      </c>
      <c r="AL72" s="7">
        <f t="shared" si="44"/>
        <v>4</v>
      </c>
      <c r="AM72" s="2">
        <f t="shared" si="45"/>
        <v>0</v>
      </c>
      <c r="AN72" s="2">
        <f t="shared" si="46"/>
        <v>0</v>
      </c>
      <c r="AO72" s="2">
        <f t="shared" si="47"/>
        <v>0</v>
      </c>
      <c r="AP72" s="2">
        <f t="shared" si="48"/>
        <v>6.8390681769608889E-3</v>
      </c>
      <c r="AR72" t="str">
        <f t="shared" si="49"/>
        <v>Cochise</v>
      </c>
      <c r="AS72" t="s">
        <v>546</v>
      </c>
      <c r="AT72" s="182">
        <v>2</v>
      </c>
      <c r="AV72" s="98">
        <v>4</v>
      </c>
      <c r="AW72" s="100">
        <v>3</v>
      </c>
      <c r="AX72" s="106">
        <f t="shared" si="50"/>
        <v>4003</v>
      </c>
      <c r="AZ72" s="7" t="s">
        <v>2975</v>
      </c>
      <c r="BA72" t="s">
        <v>3208</v>
      </c>
      <c r="BK72" s="1">
        <v>56</v>
      </c>
    </row>
    <row r="73" spans="1:81" s="9" customFormat="1" hidden="1" outlineLevel="1">
      <c r="A73" s="9" t="s">
        <v>3050</v>
      </c>
      <c r="B73" s="9" t="s">
        <v>546</v>
      </c>
      <c r="C73" s="1">
        <f t="shared" si="34"/>
        <v>15644</v>
      </c>
      <c r="D73" s="7">
        <f>IF(P73&gt;0,RANK(P73,(P73:R73,S73:AG73)),0)</f>
        <v>2</v>
      </c>
      <c r="E73" s="7">
        <f>IF(Q73&gt;0,RANK(Q73,(P73:R73,S73:AG73)),0)</f>
        <v>0</v>
      </c>
      <c r="F73" s="7">
        <f>IF(R73&gt;0,RANK(R73,(P73:R73,S73:AG73)),0)</f>
        <v>1</v>
      </c>
      <c r="G73" s="7">
        <f>IF(S73&gt;0,RANK(S73,(P73:R73,S73:AG73)),0)</f>
        <v>5</v>
      </c>
      <c r="H73" s="49">
        <f t="shared" si="35"/>
        <v>2093</v>
      </c>
      <c r="I73" s="178">
        <f t="shared" si="36"/>
        <v>0.13378931219636922</v>
      </c>
      <c r="J73" s="2"/>
      <c r="K73" s="2">
        <f t="shared" si="37"/>
        <v>0.4216312963436461</v>
      </c>
      <c r="L73" s="2">
        <f t="shared" si="38"/>
        <v>0</v>
      </c>
      <c r="M73" s="2">
        <f t="shared" si="39"/>
        <v>0.55542060854001529</v>
      </c>
      <c r="N73" s="2">
        <f t="shared" si="40"/>
        <v>5.6251598056762976E-3</v>
      </c>
      <c r="O73" s="2">
        <f t="shared" si="51"/>
        <v>1.7322935310662254E-2</v>
      </c>
      <c r="P73" s="1">
        <v>6596</v>
      </c>
      <c r="Q73" s="1"/>
      <c r="R73" s="1">
        <v>8689</v>
      </c>
      <c r="S73" s="1">
        <v>88</v>
      </c>
      <c r="T73" s="1"/>
      <c r="U73" s="1"/>
      <c r="V73" s="1"/>
      <c r="W73" s="1">
        <v>95</v>
      </c>
      <c r="X73" s="1"/>
      <c r="Y73" s="1"/>
      <c r="Z73" s="1">
        <f t="shared" si="52"/>
        <v>95</v>
      </c>
      <c r="AA73" s="1"/>
      <c r="AB73" s="1"/>
      <c r="AC73" s="1">
        <v>81</v>
      </c>
      <c r="AD73" s="49"/>
      <c r="AG73" s="49"/>
      <c r="AH73" s="49"/>
      <c r="AI73" s="7">
        <f t="shared" si="41"/>
        <v>0</v>
      </c>
      <c r="AJ73" s="7">
        <f t="shared" si="42"/>
        <v>0</v>
      </c>
      <c r="AK73" s="7">
        <f t="shared" si="43"/>
        <v>0</v>
      </c>
      <c r="AL73" s="7">
        <f t="shared" si="44"/>
        <v>3</v>
      </c>
      <c r="AM73" s="2">
        <f t="shared" si="45"/>
        <v>0</v>
      </c>
      <c r="AN73" s="2">
        <f t="shared" si="46"/>
        <v>0</v>
      </c>
      <c r="AO73" s="2">
        <f t="shared" si="47"/>
        <v>0</v>
      </c>
      <c r="AP73" s="2">
        <f t="shared" si="48"/>
        <v>6.0726156993096397E-3</v>
      </c>
      <c r="AQ73" s="54"/>
      <c r="AR73" t="str">
        <f t="shared" si="49"/>
        <v>Coconino</v>
      </c>
      <c r="AS73" s="9" t="s">
        <v>546</v>
      </c>
      <c r="AT73" s="182">
        <v>1</v>
      </c>
      <c r="AV73" s="98">
        <v>4</v>
      </c>
      <c r="AW73" s="100">
        <v>5</v>
      </c>
      <c r="AX73" s="106">
        <f t="shared" si="50"/>
        <v>4005</v>
      </c>
      <c r="AZ73" s="7" t="s">
        <v>2975</v>
      </c>
      <c r="BA73" t="s">
        <v>3208</v>
      </c>
      <c r="BF73" s="49"/>
      <c r="BG73" s="49"/>
      <c r="BH73" s="49"/>
      <c r="BI73" s="49"/>
      <c r="BJ73" s="49"/>
      <c r="BK73" s="1">
        <v>95</v>
      </c>
      <c r="BL73" s="49"/>
      <c r="BM73" s="49"/>
      <c r="BN73" s="49"/>
      <c r="BO73" s="49"/>
      <c r="BP73" s="49"/>
      <c r="BQ73" s="49"/>
      <c r="BR73" s="49"/>
      <c r="BS73" s="49"/>
      <c r="BT73" s="49"/>
      <c r="BU73" s="49"/>
      <c r="BV73" s="49"/>
      <c r="BW73" s="49"/>
      <c r="BX73" s="49"/>
      <c r="BY73" s="49"/>
      <c r="BZ73" s="49"/>
      <c r="CA73" s="49"/>
      <c r="CB73" s="49"/>
      <c r="CC73" s="49"/>
    </row>
    <row r="74" spans="1:81" hidden="1" outlineLevel="1">
      <c r="A74" t="s">
        <v>620</v>
      </c>
      <c r="B74" t="s">
        <v>546</v>
      </c>
      <c r="C74" s="1">
        <f t="shared" si="34"/>
        <v>4296</v>
      </c>
      <c r="D74" s="7">
        <f>IF(P74&gt;0,RANK(P74,(P74:R74,S74:AG74)),0)</f>
        <v>1</v>
      </c>
      <c r="E74" s="7">
        <f>IF(Q74&gt;0,RANK(Q74,(P74:R74,S74:AG74)),0)</f>
        <v>0</v>
      </c>
      <c r="F74" s="7">
        <f>IF(R74&gt;0,RANK(R74,(P74:R74,S74:AG74)),0)</f>
        <v>2</v>
      </c>
      <c r="G74" s="7">
        <f>IF(S74&gt;0,RANK(S74,(P74:R74,S74:AG74)),0)</f>
        <v>3</v>
      </c>
      <c r="H74" s="49">
        <f t="shared" si="35"/>
        <v>944</v>
      </c>
      <c r="I74" s="178">
        <f t="shared" si="36"/>
        <v>0.21973929236499068</v>
      </c>
      <c r="J74" s="2"/>
      <c r="K74" s="2">
        <f t="shared" si="37"/>
        <v>0.58333333333333337</v>
      </c>
      <c r="L74" s="2">
        <f t="shared" si="38"/>
        <v>0</v>
      </c>
      <c r="M74" s="2">
        <f t="shared" si="39"/>
        <v>0.36359404096834264</v>
      </c>
      <c r="N74" s="2">
        <f t="shared" si="40"/>
        <v>1.7225325884543761E-2</v>
      </c>
      <c r="O74" s="2">
        <f t="shared" si="51"/>
        <v>3.5847299813780237E-2</v>
      </c>
      <c r="P74" s="1">
        <v>2506</v>
      </c>
      <c r="R74" s="1">
        <v>1562</v>
      </c>
      <c r="S74" s="1">
        <v>74</v>
      </c>
      <c r="W74" s="1">
        <v>51</v>
      </c>
      <c r="Z74" s="1">
        <f t="shared" si="52"/>
        <v>33</v>
      </c>
      <c r="AC74" s="1">
        <v>70</v>
      </c>
      <c r="AE74" s="9"/>
      <c r="AF74" s="9"/>
      <c r="AI74" s="7">
        <f t="shared" si="41"/>
        <v>0</v>
      </c>
      <c r="AJ74" s="7">
        <f t="shared" si="42"/>
        <v>0</v>
      </c>
      <c r="AK74" s="7">
        <f t="shared" si="43"/>
        <v>0</v>
      </c>
      <c r="AL74" s="7">
        <f t="shared" si="44"/>
        <v>4</v>
      </c>
      <c r="AM74" s="2">
        <f t="shared" si="45"/>
        <v>0</v>
      </c>
      <c r="AN74" s="2">
        <f t="shared" si="46"/>
        <v>0</v>
      </c>
      <c r="AO74" s="2">
        <f t="shared" si="47"/>
        <v>0</v>
      </c>
      <c r="AP74" s="2">
        <f t="shared" si="48"/>
        <v>1.1871508379888268E-2</v>
      </c>
      <c r="AR74" t="str">
        <f t="shared" si="49"/>
        <v>Gila</v>
      </c>
      <c r="AS74" t="s">
        <v>546</v>
      </c>
      <c r="AT74" s="182"/>
      <c r="AV74" s="98">
        <v>4</v>
      </c>
      <c r="AW74" s="100">
        <v>7</v>
      </c>
      <c r="AX74" s="106">
        <f t="shared" si="50"/>
        <v>4007</v>
      </c>
      <c r="AZ74" s="7" t="s">
        <v>2975</v>
      </c>
      <c r="BA74" t="s">
        <v>3208</v>
      </c>
      <c r="BB74" s="9"/>
      <c r="BC74" s="9"/>
      <c r="BD74" s="9"/>
      <c r="BK74" s="1">
        <v>33</v>
      </c>
    </row>
    <row r="75" spans="1:81" hidden="1" outlineLevel="1">
      <c r="A75" t="s">
        <v>846</v>
      </c>
      <c r="B75" t="s">
        <v>546</v>
      </c>
      <c r="C75" s="1">
        <f t="shared" si="34"/>
        <v>1962</v>
      </c>
      <c r="D75" s="7">
        <f>IF(P75&gt;0,RANK(P75,(P75:R75,S75:AG75)),0)</f>
        <v>1</v>
      </c>
      <c r="E75" s="7">
        <f>IF(Q75&gt;0,RANK(Q75,(P75:R75,S75:AG75)),0)</f>
        <v>0</v>
      </c>
      <c r="F75" s="7">
        <f>IF(R75&gt;0,RANK(R75,(P75:R75,S75:AG75)),0)</f>
        <v>2</v>
      </c>
      <c r="G75" s="7">
        <f>IF(S75&gt;0,RANK(S75,(P75:R75,S75:AG75)),0)</f>
        <v>5</v>
      </c>
      <c r="H75" s="49">
        <f t="shared" si="35"/>
        <v>64</v>
      </c>
      <c r="I75" s="178">
        <f t="shared" si="36"/>
        <v>3.2619775739041797E-2</v>
      </c>
      <c r="J75" s="2"/>
      <c r="K75" s="2">
        <f t="shared" si="37"/>
        <v>0.48369011213047908</v>
      </c>
      <c r="L75" s="2">
        <f t="shared" si="38"/>
        <v>0</v>
      </c>
      <c r="M75" s="2">
        <f t="shared" si="39"/>
        <v>0.45107033639143729</v>
      </c>
      <c r="N75" s="2">
        <f t="shared" si="40"/>
        <v>1.580020387359837E-2</v>
      </c>
      <c r="O75" s="2">
        <f t="shared" si="51"/>
        <v>4.9439347604485262E-2</v>
      </c>
      <c r="P75" s="1">
        <v>949</v>
      </c>
      <c r="R75" s="1">
        <v>885</v>
      </c>
      <c r="S75" s="1">
        <v>31</v>
      </c>
      <c r="W75" s="1">
        <v>36</v>
      </c>
      <c r="Z75" s="1">
        <f t="shared" si="52"/>
        <v>28</v>
      </c>
      <c r="AC75" s="1">
        <v>33</v>
      </c>
      <c r="AE75" s="9"/>
      <c r="AF75" s="9"/>
      <c r="AI75" s="7">
        <f t="shared" si="41"/>
        <v>0</v>
      </c>
      <c r="AJ75" s="7">
        <f t="shared" si="42"/>
        <v>0</v>
      </c>
      <c r="AK75" s="7">
        <f t="shared" si="43"/>
        <v>0</v>
      </c>
      <c r="AL75" s="7">
        <f t="shared" si="44"/>
        <v>3</v>
      </c>
      <c r="AM75" s="2">
        <f t="shared" si="45"/>
        <v>0</v>
      </c>
      <c r="AN75" s="2">
        <f t="shared" si="46"/>
        <v>0</v>
      </c>
      <c r="AO75" s="2">
        <f t="shared" si="47"/>
        <v>0</v>
      </c>
      <c r="AP75" s="2">
        <f t="shared" si="48"/>
        <v>1.834862385321101E-2</v>
      </c>
      <c r="AR75" t="str">
        <f t="shared" si="49"/>
        <v>Graham</v>
      </c>
      <c r="AS75" t="s">
        <v>546</v>
      </c>
      <c r="AT75" s="182">
        <v>1</v>
      </c>
      <c r="AV75" s="98">
        <v>4</v>
      </c>
      <c r="AW75" s="100">
        <v>9</v>
      </c>
      <c r="AX75" s="106">
        <f t="shared" si="50"/>
        <v>4009</v>
      </c>
      <c r="AZ75" s="7" t="s">
        <v>2975</v>
      </c>
      <c r="BA75" t="s">
        <v>3208</v>
      </c>
      <c r="BB75" s="9"/>
      <c r="BC75" s="9"/>
      <c r="BD75" s="9"/>
      <c r="BK75" s="1">
        <v>28</v>
      </c>
    </row>
    <row r="76" spans="1:81" hidden="1" outlineLevel="1">
      <c r="A76" t="s">
        <v>1072</v>
      </c>
      <c r="B76" t="s">
        <v>546</v>
      </c>
      <c r="C76" s="1">
        <f t="shared" si="34"/>
        <v>911</v>
      </c>
      <c r="D76" s="7">
        <f>IF(P76&gt;0,RANK(P76,(P76:R76,S76:AG76)),0)</f>
        <v>1</v>
      </c>
      <c r="E76" s="7">
        <f>IF(Q76&gt;0,RANK(Q76,(P76:R76,S76:AG76)),0)</f>
        <v>0</v>
      </c>
      <c r="F76" s="7">
        <f>IF(R76&gt;0,RANK(R76,(P76:R76,S76:AG76)),0)</f>
        <v>2</v>
      </c>
      <c r="G76" s="7">
        <f>IF(S76&gt;0,RANK(S76,(P76:R76,S76:AG76)),0)</f>
        <v>4</v>
      </c>
      <c r="H76" s="49">
        <f t="shared" si="35"/>
        <v>172</v>
      </c>
      <c r="I76" s="178">
        <f t="shared" si="36"/>
        <v>0.18880351262349068</v>
      </c>
      <c r="J76" s="2"/>
      <c r="K76" s="2">
        <f t="shared" si="37"/>
        <v>0.54555433589462132</v>
      </c>
      <c r="L76" s="2">
        <f t="shared" si="38"/>
        <v>0</v>
      </c>
      <c r="M76" s="2">
        <f t="shared" si="39"/>
        <v>0.35675082327113061</v>
      </c>
      <c r="N76" s="2">
        <f t="shared" si="40"/>
        <v>3.0735455543358946E-2</v>
      </c>
      <c r="O76" s="2">
        <f t="shared" si="51"/>
        <v>6.6959385290889115E-2</v>
      </c>
      <c r="P76" s="1">
        <v>497</v>
      </c>
      <c r="R76" s="1">
        <v>325</v>
      </c>
      <c r="S76" s="1">
        <v>28</v>
      </c>
      <c r="W76" s="1">
        <v>10</v>
      </c>
      <c r="Z76" s="1">
        <f t="shared" si="52"/>
        <v>9</v>
      </c>
      <c r="AC76" s="1">
        <v>42</v>
      </c>
      <c r="AE76" s="9"/>
      <c r="AF76" s="9"/>
      <c r="AI76" s="7">
        <f t="shared" si="41"/>
        <v>0</v>
      </c>
      <c r="AJ76" s="7">
        <f t="shared" si="42"/>
        <v>0</v>
      </c>
      <c r="AK76" s="7">
        <f t="shared" si="43"/>
        <v>0</v>
      </c>
      <c r="AL76" s="7">
        <f t="shared" si="44"/>
        <v>4</v>
      </c>
      <c r="AM76" s="2">
        <f t="shared" si="45"/>
        <v>0</v>
      </c>
      <c r="AN76" s="2">
        <f t="shared" si="46"/>
        <v>0</v>
      </c>
      <c r="AO76" s="2">
        <f t="shared" si="47"/>
        <v>0</v>
      </c>
      <c r="AP76" s="2">
        <f t="shared" si="48"/>
        <v>1.0976948408342482E-2</v>
      </c>
      <c r="AR76" t="str">
        <f t="shared" si="49"/>
        <v>Greenlee</v>
      </c>
      <c r="AS76" t="s">
        <v>546</v>
      </c>
      <c r="AT76" s="182">
        <v>1</v>
      </c>
      <c r="AV76" s="98">
        <v>4</v>
      </c>
      <c r="AW76" s="100">
        <v>11</v>
      </c>
      <c r="AX76" s="106">
        <f t="shared" si="50"/>
        <v>4011</v>
      </c>
      <c r="AZ76" s="7" t="s">
        <v>2975</v>
      </c>
      <c r="BA76" t="s">
        <v>3208</v>
      </c>
      <c r="BB76" s="9"/>
      <c r="BC76" s="9"/>
      <c r="BD76" s="9"/>
      <c r="BK76" s="1">
        <v>9</v>
      </c>
    </row>
    <row r="77" spans="1:81" hidden="1" outlineLevel="1">
      <c r="A77" t="s">
        <v>1670</v>
      </c>
      <c r="B77" t="s">
        <v>546</v>
      </c>
      <c r="C77" s="1">
        <f t="shared" si="34"/>
        <v>730</v>
      </c>
      <c r="D77" s="7">
        <f>IF(P77&gt;0,RANK(P77,(P77:R77,S77:AG77)),0)</f>
        <v>1</v>
      </c>
      <c r="E77" s="7">
        <f>IF(Q77&gt;0,RANK(Q77,(P77:R77,S77:AG77)),0)</f>
        <v>0</v>
      </c>
      <c r="F77" s="7">
        <f>IF(R77&gt;0,RANK(R77,(P77:R77,S77:AG77)),0)</f>
        <v>2</v>
      </c>
      <c r="G77" s="7">
        <f>IF(S77&gt;0,RANK(S77,(P77:R77,S77:AG77)),0)</f>
        <v>5</v>
      </c>
      <c r="H77" s="49">
        <f t="shared" si="35"/>
        <v>51</v>
      </c>
      <c r="I77" s="178">
        <f t="shared" si="36"/>
        <v>6.9863013698630141E-2</v>
      </c>
      <c r="J77" s="2"/>
      <c r="K77" s="2">
        <f t="shared" si="37"/>
        <v>0.51369863013698636</v>
      </c>
      <c r="L77" s="2">
        <f t="shared" si="38"/>
        <v>0</v>
      </c>
      <c r="M77" s="2">
        <f t="shared" si="39"/>
        <v>0.44383561643835617</v>
      </c>
      <c r="N77" s="2">
        <f t="shared" si="40"/>
        <v>8.21917808219178E-3</v>
      </c>
      <c r="O77" s="2">
        <f t="shared" si="51"/>
        <v>3.4246575342465689E-2</v>
      </c>
      <c r="P77" s="1">
        <v>375</v>
      </c>
      <c r="R77" s="1">
        <v>324</v>
      </c>
      <c r="S77" s="1">
        <v>6</v>
      </c>
      <c r="W77" s="1">
        <v>6</v>
      </c>
      <c r="Z77" s="1">
        <f t="shared" si="52"/>
        <v>9</v>
      </c>
      <c r="AC77" s="1">
        <v>10</v>
      </c>
      <c r="AE77" s="9"/>
      <c r="AF77" s="9"/>
      <c r="AI77" s="7">
        <f t="shared" si="41"/>
        <v>0</v>
      </c>
      <c r="AJ77" s="7">
        <f t="shared" si="42"/>
        <v>0</v>
      </c>
      <c r="AK77" s="7">
        <f t="shared" si="43"/>
        <v>0</v>
      </c>
      <c r="AL77" s="7">
        <f t="shared" si="44"/>
        <v>4</v>
      </c>
      <c r="AM77" s="2">
        <f t="shared" si="45"/>
        <v>0</v>
      </c>
      <c r="AN77" s="2">
        <f t="shared" si="46"/>
        <v>0</v>
      </c>
      <c r="AO77" s="2">
        <f t="shared" si="47"/>
        <v>0</v>
      </c>
      <c r="AP77" s="2">
        <f t="shared" si="48"/>
        <v>8.21917808219178E-3</v>
      </c>
      <c r="AR77" t="str">
        <f t="shared" si="49"/>
        <v>La Paz</v>
      </c>
      <c r="AS77" t="s">
        <v>546</v>
      </c>
      <c r="AT77" s="182">
        <v>4</v>
      </c>
      <c r="AV77" s="98">
        <v>4</v>
      </c>
      <c r="AW77" s="100">
        <v>12</v>
      </c>
      <c r="AX77" s="106">
        <f t="shared" si="50"/>
        <v>4012</v>
      </c>
      <c r="AZ77" s="7" t="s">
        <v>2975</v>
      </c>
      <c r="BA77" t="s">
        <v>3208</v>
      </c>
      <c r="BB77" s="9"/>
      <c r="BC77" s="9"/>
      <c r="BD77" s="9"/>
      <c r="BK77" s="1">
        <v>9</v>
      </c>
    </row>
    <row r="78" spans="1:81" hidden="1" outlineLevel="1">
      <c r="A78" t="s">
        <v>1669</v>
      </c>
      <c r="B78" t="s">
        <v>546</v>
      </c>
      <c r="C78" s="1">
        <f t="shared" si="34"/>
        <v>249419</v>
      </c>
      <c r="D78" s="7">
        <f>IF(P78&gt;0,RANK(P78,(P78:R78,S78:AG78)),0)</f>
        <v>1</v>
      </c>
      <c r="E78" s="7">
        <f>IF(Q78&gt;0,RANK(Q78,(P78:R78,S78:AG78)),0)</f>
        <v>0</v>
      </c>
      <c r="F78" s="7">
        <f>IF(R78&gt;0,RANK(R78,(P78:R78,S78:AG78)),0)</f>
        <v>2</v>
      </c>
      <c r="G78" s="7">
        <f>IF(S78&gt;0,RANK(S78,(P78:R78,S78:AG78)),0)</f>
        <v>3</v>
      </c>
      <c r="H78" s="49">
        <f t="shared" si="35"/>
        <v>38479</v>
      </c>
      <c r="I78" s="178">
        <f t="shared" si="36"/>
        <v>0.15427453401705563</v>
      </c>
      <c r="J78" s="2"/>
      <c r="K78" s="2">
        <f t="shared" si="37"/>
        <v>0.56708189833172296</v>
      </c>
      <c r="L78" s="2">
        <f t="shared" si="38"/>
        <v>0</v>
      </c>
      <c r="M78" s="2">
        <f t="shared" si="39"/>
        <v>0.4128073643146673</v>
      </c>
      <c r="N78" s="2">
        <f t="shared" si="40"/>
        <v>7.4934146957529296E-3</v>
      </c>
      <c r="O78" s="2">
        <f t="shared" si="51"/>
        <v>1.2617322657856813E-2</v>
      </c>
      <c r="P78" s="1">
        <v>141441</v>
      </c>
      <c r="R78" s="1">
        <v>102962</v>
      </c>
      <c r="S78" s="1">
        <v>1869</v>
      </c>
      <c r="W78" s="1">
        <v>1033</v>
      </c>
      <c r="Z78" s="1">
        <f t="shared" si="52"/>
        <v>858</v>
      </c>
      <c r="AC78" s="1">
        <v>1256</v>
      </c>
      <c r="AE78" s="9"/>
      <c r="AF78" s="9"/>
      <c r="AI78" s="7">
        <f t="shared" si="41"/>
        <v>0</v>
      </c>
      <c r="AJ78" s="7">
        <f t="shared" si="42"/>
        <v>0</v>
      </c>
      <c r="AK78" s="7">
        <f t="shared" si="43"/>
        <v>0</v>
      </c>
      <c r="AL78" s="7">
        <f t="shared" si="44"/>
        <v>4</v>
      </c>
      <c r="AM78" s="2">
        <f t="shared" si="45"/>
        <v>0</v>
      </c>
      <c r="AN78" s="2">
        <f t="shared" si="46"/>
        <v>0</v>
      </c>
      <c r="AO78" s="2">
        <f t="shared" si="47"/>
        <v>0</v>
      </c>
      <c r="AP78" s="2">
        <f t="shared" si="48"/>
        <v>4.1416251368179653E-3</v>
      </c>
      <c r="AR78" t="str">
        <f t="shared" si="49"/>
        <v>Maricopa</v>
      </c>
      <c r="AS78" t="s">
        <v>546</v>
      </c>
      <c r="AT78" s="182"/>
      <c r="AV78" s="98">
        <v>4</v>
      </c>
      <c r="AW78" s="100">
        <v>13</v>
      </c>
      <c r="AX78" s="106">
        <f t="shared" si="50"/>
        <v>4013</v>
      </c>
      <c r="AZ78" s="7" t="s">
        <v>2975</v>
      </c>
      <c r="BA78" t="s">
        <v>3208</v>
      </c>
      <c r="BB78" s="9"/>
      <c r="BC78" s="9"/>
      <c r="BD78" s="9"/>
      <c r="BK78" s="1">
        <v>858</v>
      </c>
    </row>
    <row r="79" spans="1:81" hidden="1" outlineLevel="1">
      <c r="A79" t="s">
        <v>1119</v>
      </c>
      <c r="B79" t="s">
        <v>546</v>
      </c>
      <c r="C79" s="1">
        <f t="shared" si="34"/>
        <v>8291</v>
      </c>
      <c r="D79" s="7">
        <f>IF(P79&gt;0,RANK(P79,(P79:R79,S79:AG79)),0)</f>
        <v>1</v>
      </c>
      <c r="E79" s="7">
        <f>IF(Q79&gt;0,RANK(Q79,(P79:R79,S79:AG79)),0)</f>
        <v>0</v>
      </c>
      <c r="F79" s="7">
        <f>IF(R79&gt;0,RANK(R79,(P79:R79,S79:AG79)),0)</f>
        <v>2</v>
      </c>
      <c r="G79" s="7">
        <f>IF(S79&gt;0,RANK(S79,(P79:R79,S79:AG79)),0)</f>
        <v>3</v>
      </c>
      <c r="H79" s="49">
        <f t="shared" si="35"/>
        <v>1363</v>
      </c>
      <c r="I79" s="178">
        <f t="shared" si="36"/>
        <v>0.16439512724641178</v>
      </c>
      <c r="J79" s="2"/>
      <c r="K79" s="2">
        <f t="shared" si="37"/>
        <v>0.55735134483174531</v>
      </c>
      <c r="L79" s="2">
        <f t="shared" si="38"/>
        <v>0</v>
      </c>
      <c r="M79" s="2">
        <f t="shared" si="39"/>
        <v>0.3929562175853335</v>
      </c>
      <c r="N79" s="2">
        <f t="shared" si="40"/>
        <v>1.9177421300205041E-2</v>
      </c>
      <c r="O79" s="2">
        <f t="shared" si="51"/>
        <v>3.0515016282716148E-2</v>
      </c>
      <c r="P79" s="1">
        <v>4621</v>
      </c>
      <c r="R79" s="1">
        <v>3258</v>
      </c>
      <c r="S79" s="1">
        <v>159</v>
      </c>
      <c r="W79" s="1">
        <v>109</v>
      </c>
      <c r="Z79" s="1">
        <f t="shared" si="52"/>
        <v>66</v>
      </c>
      <c r="AC79" s="1">
        <v>78</v>
      </c>
      <c r="AE79" s="9"/>
      <c r="AF79" s="9"/>
      <c r="AI79" s="7">
        <f t="shared" si="41"/>
        <v>0</v>
      </c>
      <c r="AJ79" s="7">
        <f t="shared" si="42"/>
        <v>0</v>
      </c>
      <c r="AK79" s="7">
        <f t="shared" si="43"/>
        <v>0</v>
      </c>
      <c r="AL79" s="7">
        <f t="shared" si="44"/>
        <v>4</v>
      </c>
      <c r="AM79" s="2">
        <f t="shared" si="45"/>
        <v>0</v>
      </c>
      <c r="AN79" s="2">
        <f t="shared" si="46"/>
        <v>0</v>
      </c>
      <c r="AO79" s="2">
        <f t="shared" si="47"/>
        <v>0</v>
      </c>
      <c r="AP79" s="2">
        <f t="shared" si="48"/>
        <v>1.3146785671209745E-2</v>
      </c>
      <c r="AR79" t="str">
        <f t="shared" si="49"/>
        <v>Mohave</v>
      </c>
      <c r="AS79" t="s">
        <v>546</v>
      </c>
      <c r="AT79" s="182"/>
      <c r="AV79" s="98">
        <v>4</v>
      </c>
      <c r="AW79" s="100">
        <v>15</v>
      </c>
      <c r="AX79" s="106">
        <f t="shared" si="50"/>
        <v>4015</v>
      </c>
      <c r="AZ79" s="7" t="s">
        <v>2975</v>
      </c>
      <c r="BA79" t="s">
        <v>3208</v>
      </c>
      <c r="BB79" s="9"/>
      <c r="BC79" s="9"/>
      <c r="BD79" s="9"/>
      <c r="BK79" s="1">
        <v>66</v>
      </c>
    </row>
    <row r="80" spans="1:81" hidden="1" outlineLevel="1">
      <c r="A80" t="s">
        <v>1702</v>
      </c>
      <c r="B80" t="s">
        <v>546</v>
      </c>
      <c r="C80" s="1">
        <f t="shared" si="34"/>
        <v>8216</v>
      </c>
      <c r="D80" s="7">
        <f>IF(P80&gt;0,RANK(P80,(P80:R80,S80:AG80)),0)</f>
        <v>1</v>
      </c>
      <c r="E80" s="7">
        <f>IF(Q80&gt;0,RANK(Q80,(P80:R80,S80:AG80)),0)</f>
        <v>0</v>
      </c>
      <c r="F80" s="7">
        <f>IF(R80&gt;0,RANK(R80,(P80:R80,S80:AG80)),0)</f>
        <v>2</v>
      </c>
      <c r="G80" s="7">
        <f>IF(S80&gt;0,RANK(S80,(P80:R80,S80:AG80)),0)</f>
        <v>3</v>
      </c>
      <c r="H80" s="49">
        <f t="shared" si="35"/>
        <v>1911</v>
      </c>
      <c r="I80" s="178">
        <f t="shared" si="36"/>
        <v>0.23259493670886075</v>
      </c>
      <c r="J80" s="2"/>
      <c r="K80" s="2">
        <f t="shared" si="37"/>
        <v>0.59213729308666019</v>
      </c>
      <c r="L80" s="2">
        <f t="shared" si="38"/>
        <v>0</v>
      </c>
      <c r="M80" s="2">
        <f t="shared" si="39"/>
        <v>0.35954235637779941</v>
      </c>
      <c r="N80" s="2">
        <f t="shared" si="40"/>
        <v>1.5457643622200585E-2</v>
      </c>
      <c r="O80" s="2">
        <f t="shared" si="51"/>
        <v>3.2862706913339819E-2</v>
      </c>
      <c r="P80" s="1">
        <v>4865</v>
      </c>
      <c r="R80" s="1">
        <v>2954</v>
      </c>
      <c r="S80" s="1">
        <v>127</v>
      </c>
      <c r="W80" s="1">
        <v>103</v>
      </c>
      <c r="Z80" s="1">
        <f t="shared" si="52"/>
        <v>67</v>
      </c>
      <c r="AC80" s="1">
        <v>100</v>
      </c>
      <c r="AE80" s="9"/>
      <c r="AF80" s="9"/>
      <c r="AI80" s="7">
        <f t="shared" si="41"/>
        <v>0</v>
      </c>
      <c r="AJ80" s="7">
        <f t="shared" si="42"/>
        <v>0</v>
      </c>
      <c r="AK80" s="7">
        <f t="shared" si="43"/>
        <v>0</v>
      </c>
      <c r="AL80" s="7">
        <f t="shared" si="44"/>
        <v>4</v>
      </c>
      <c r="AM80" s="2">
        <f t="shared" si="45"/>
        <v>0</v>
      </c>
      <c r="AN80" s="2">
        <f t="shared" si="46"/>
        <v>0</v>
      </c>
      <c r="AO80" s="2">
        <f t="shared" si="47"/>
        <v>0</v>
      </c>
      <c r="AP80" s="2">
        <f t="shared" si="48"/>
        <v>1.2536514118792599E-2</v>
      </c>
      <c r="AR80" t="str">
        <f t="shared" si="49"/>
        <v>Navajo</v>
      </c>
      <c r="AS80" t="s">
        <v>546</v>
      </c>
      <c r="AT80" s="182">
        <v>1</v>
      </c>
      <c r="AV80" s="98">
        <v>4</v>
      </c>
      <c r="AW80" s="100">
        <v>17</v>
      </c>
      <c r="AX80" s="106">
        <f t="shared" si="50"/>
        <v>4017</v>
      </c>
      <c r="AZ80" s="7" t="s">
        <v>2975</v>
      </c>
      <c r="BA80" t="s">
        <v>3208</v>
      </c>
      <c r="BB80" s="9"/>
      <c r="BC80" s="9"/>
      <c r="BD80" s="9"/>
      <c r="BK80" s="1">
        <v>67</v>
      </c>
    </row>
    <row r="81" spans="1:92" hidden="1" outlineLevel="1">
      <c r="A81" t="s">
        <v>2408</v>
      </c>
      <c r="B81" t="s">
        <v>546</v>
      </c>
      <c r="C81" s="1">
        <f t="shared" si="34"/>
        <v>108805</v>
      </c>
      <c r="D81" s="7">
        <f>IF(P81&gt;0,RANK(P81,(P81:R81,S81:AG81)),0)</f>
        <v>1</v>
      </c>
      <c r="E81" s="7">
        <f>IF(Q81&gt;0,RANK(Q81,(P81:R81,S81:AG81)),0)</f>
        <v>0</v>
      </c>
      <c r="F81" s="7">
        <f>IF(R81&gt;0,RANK(R81,(P81:R81,S81:AG81)),0)</f>
        <v>2</v>
      </c>
      <c r="G81" s="7">
        <f>IF(S81&gt;0,RANK(S81,(P81:R81,S81:AG81)),0)</f>
        <v>3</v>
      </c>
      <c r="H81" s="49">
        <f t="shared" si="35"/>
        <v>14377</v>
      </c>
      <c r="I81" s="178">
        <f t="shared" si="36"/>
        <v>0.13213547171545426</v>
      </c>
      <c r="J81" s="2"/>
      <c r="K81" s="2">
        <f t="shared" si="37"/>
        <v>0.55741923624833423</v>
      </c>
      <c r="L81" s="2">
        <f t="shared" si="38"/>
        <v>0</v>
      </c>
      <c r="M81" s="2">
        <f t="shared" si="39"/>
        <v>0.42528376453287992</v>
      </c>
      <c r="N81" s="2">
        <f t="shared" si="40"/>
        <v>6.5897706906851705E-3</v>
      </c>
      <c r="O81" s="2">
        <f t="shared" si="51"/>
        <v>1.0707228528100687E-2</v>
      </c>
      <c r="P81" s="1">
        <v>60650</v>
      </c>
      <c r="R81" s="1">
        <v>46273</v>
      </c>
      <c r="S81" s="1">
        <v>717</v>
      </c>
      <c r="W81" s="1">
        <v>363</v>
      </c>
      <c r="Z81" s="1">
        <f t="shared" si="52"/>
        <v>290</v>
      </c>
      <c r="AC81" s="1">
        <v>512</v>
      </c>
      <c r="AE81" s="9"/>
      <c r="AF81" s="9"/>
      <c r="AI81" s="7">
        <f t="shared" si="41"/>
        <v>0</v>
      </c>
      <c r="AJ81" s="7">
        <f t="shared" si="42"/>
        <v>0</v>
      </c>
      <c r="AK81" s="7">
        <f t="shared" si="43"/>
        <v>0</v>
      </c>
      <c r="AL81" s="7">
        <f t="shared" si="44"/>
        <v>4</v>
      </c>
      <c r="AM81" s="2">
        <f t="shared" si="45"/>
        <v>0</v>
      </c>
      <c r="AN81" s="2">
        <f t="shared" si="46"/>
        <v>0</v>
      </c>
      <c r="AO81" s="2">
        <f t="shared" si="47"/>
        <v>0</v>
      </c>
      <c r="AP81" s="2">
        <f t="shared" si="48"/>
        <v>3.3362437387987683E-3</v>
      </c>
      <c r="AR81" t="str">
        <f t="shared" si="49"/>
        <v>Pima</v>
      </c>
      <c r="AS81" t="s">
        <v>546</v>
      </c>
      <c r="AT81" s="182"/>
      <c r="AV81" s="98">
        <v>4</v>
      </c>
      <c r="AW81" s="100">
        <v>19</v>
      </c>
      <c r="AX81" s="106">
        <f t="shared" si="50"/>
        <v>4019</v>
      </c>
      <c r="AZ81" s="7" t="s">
        <v>2975</v>
      </c>
      <c r="BA81" t="s">
        <v>3208</v>
      </c>
      <c r="BB81" s="9"/>
      <c r="BC81" s="9"/>
      <c r="BD81" s="9"/>
      <c r="BK81" s="1">
        <v>290</v>
      </c>
    </row>
    <row r="82" spans="1:92" hidden="1" outlineLevel="1">
      <c r="A82" t="s">
        <v>691</v>
      </c>
      <c r="B82" t="s">
        <v>546</v>
      </c>
      <c r="C82" s="1">
        <f t="shared" si="34"/>
        <v>20590</v>
      </c>
      <c r="D82" s="7">
        <f>IF(P82&gt;0,RANK(P82,(P82:R82,S82:AG82)),0)</f>
        <v>1</v>
      </c>
      <c r="E82" s="7">
        <f>IF(Q82&gt;0,RANK(Q82,(P82:R82,S82:AG82)),0)</f>
        <v>0</v>
      </c>
      <c r="F82" s="7">
        <f>IF(R82&gt;0,RANK(R82,(P82:R82,S82:AG82)),0)</f>
        <v>2</v>
      </c>
      <c r="G82" s="7">
        <f>IF(S82&gt;0,RANK(S82,(P82:R82,S82:AG82)),0)</f>
        <v>3</v>
      </c>
      <c r="H82" s="49">
        <f t="shared" si="35"/>
        <v>5048</v>
      </c>
      <c r="I82" s="178">
        <f t="shared" si="36"/>
        <v>0.24516755706653715</v>
      </c>
      <c r="J82" s="2"/>
      <c r="K82" s="2">
        <f t="shared" si="37"/>
        <v>0.60641087906750846</v>
      </c>
      <c r="L82" s="2">
        <f t="shared" si="38"/>
        <v>0</v>
      </c>
      <c r="M82" s="2">
        <f t="shared" si="39"/>
        <v>0.36124332200097137</v>
      </c>
      <c r="N82" s="2">
        <f t="shared" si="40"/>
        <v>1.0199125789218067E-2</v>
      </c>
      <c r="O82" s="2">
        <f t="shared" si="51"/>
        <v>2.2146673142302106E-2</v>
      </c>
      <c r="P82" s="1">
        <v>12486</v>
      </c>
      <c r="R82" s="1">
        <v>7438</v>
      </c>
      <c r="S82" s="1">
        <v>210</v>
      </c>
      <c r="W82" s="1">
        <v>133</v>
      </c>
      <c r="Z82" s="1">
        <f t="shared" si="52"/>
        <v>117</v>
      </c>
      <c r="AC82" s="1">
        <v>206</v>
      </c>
      <c r="AE82" s="9"/>
      <c r="AF82" s="9"/>
      <c r="AI82" s="7">
        <f t="shared" si="41"/>
        <v>0</v>
      </c>
      <c r="AJ82" s="7">
        <f t="shared" si="42"/>
        <v>0</v>
      </c>
      <c r="AK82" s="7">
        <f t="shared" si="43"/>
        <v>0</v>
      </c>
      <c r="AL82" s="7">
        <f t="shared" si="44"/>
        <v>4</v>
      </c>
      <c r="AM82" s="2">
        <f t="shared" si="45"/>
        <v>0</v>
      </c>
      <c r="AN82" s="2">
        <f t="shared" si="46"/>
        <v>0</v>
      </c>
      <c r="AO82" s="2">
        <f t="shared" si="47"/>
        <v>0</v>
      </c>
      <c r="AP82" s="2">
        <f t="shared" si="48"/>
        <v>6.4594463331714425E-3</v>
      </c>
      <c r="AR82" t="str">
        <f t="shared" si="49"/>
        <v>Pinal</v>
      </c>
      <c r="AS82" t="s">
        <v>546</v>
      </c>
      <c r="AT82" s="182"/>
      <c r="AV82" s="98">
        <v>4</v>
      </c>
      <c r="AW82" s="100">
        <v>21</v>
      </c>
      <c r="AX82" s="106">
        <f t="shared" si="50"/>
        <v>4021</v>
      </c>
      <c r="AZ82" s="7" t="s">
        <v>2975</v>
      </c>
      <c r="BA82" t="s">
        <v>3208</v>
      </c>
      <c r="BB82" s="9"/>
      <c r="BC82" s="9"/>
      <c r="BD82" s="9"/>
      <c r="BK82" s="1">
        <v>117</v>
      </c>
    </row>
    <row r="83" spans="1:92" hidden="1" outlineLevel="1">
      <c r="A83" t="s">
        <v>49</v>
      </c>
      <c r="B83" t="s">
        <v>546</v>
      </c>
      <c r="C83" s="1">
        <f t="shared" si="34"/>
        <v>4206</v>
      </c>
      <c r="D83" s="7">
        <f>IF(P83&gt;0,RANK(P83,(P83:R83,S83:AG83)),0)</f>
        <v>1</v>
      </c>
      <c r="E83" s="7">
        <f>IF(Q83&gt;0,RANK(Q83,(P83:R83,S83:AG83)),0)</f>
        <v>0</v>
      </c>
      <c r="F83" s="7">
        <f>IF(R83&gt;0,RANK(R83,(P83:R83,S83:AG83)),0)</f>
        <v>2</v>
      </c>
      <c r="G83" s="7">
        <f>IF(S83&gt;0,RANK(S83,(P83:R83,S83:AG83)),0)</f>
        <v>4</v>
      </c>
      <c r="H83" s="49">
        <f t="shared" si="35"/>
        <v>1343</v>
      </c>
      <c r="I83" s="178">
        <f t="shared" si="36"/>
        <v>0.31930575368521158</v>
      </c>
      <c r="J83" s="2"/>
      <c r="K83" s="2">
        <f t="shared" si="37"/>
        <v>0.64812173086067526</v>
      </c>
      <c r="L83" s="2">
        <f t="shared" si="38"/>
        <v>0</v>
      </c>
      <c r="M83" s="2">
        <f t="shared" si="39"/>
        <v>0.32881597717546363</v>
      </c>
      <c r="N83" s="2">
        <f t="shared" si="40"/>
        <v>5.9438896814075128E-3</v>
      </c>
      <c r="O83" s="2">
        <f t="shared" si="51"/>
        <v>1.71184022824536E-2</v>
      </c>
      <c r="P83" s="1">
        <v>2726</v>
      </c>
      <c r="R83" s="1">
        <v>1383</v>
      </c>
      <c r="S83" s="1">
        <v>25</v>
      </c>
      <c r="W83" s="1">
        <v>19</v>
      </c>
      <c r="Z83" s="1">
        <f t="shared" si="52"/>
        <v>10</v>
      </c>
      <c r="AC83" s="1">
        <v>43</v>
      </c>
      <c r="AE83" s="9"/>
      <c r="AF83" s="9"/>
      <c r="AI83" s="7">
        <f t="shared" si="41"/>
        <v>0</v>
      </c>
      <c r="AJ83" s="7">
        <f t="shared" si="42"/>
        <v>0</v>
      </c>
      <c r="AK83" s="7">
        <f t="shared" si="43"/>
        <v>0</v>
      </c>
      <c r="AL83" s="7">
        <f t="shared" si="44"/>
        <v>4</v>
      </c>
      <c r="AM83" s="2">
        <f t="shared" si="45"/>
        <v>0</v>
      </c>
      <c r="AN83" s="2">
        <f t="shared" si="46"/>
        <v>0</v>
      </c>
      <c r="AO83" s="2">
        <f t="shared" si="47"/>
        <v>0</v>
      </c>
      <c r="AP83" s="2">
        <f t="shared" si="48"/>
        <v>4.5173561578697096E-3</v>
      </c>
      <c r="AR83" t="str">
        <f t="shared" si="49"/>
        <v>Santa Cruz</v>
      </c>
      <c r="AS83" t="s">
        <v>546</v>
      </c>
      <c r="AT83" s="182">
        <v>3</v>
      </c>
      <c r="AV83" s="98">
        <v>4</v>
      </c>
      <c r="AW83" s="100">
        <v>23</v>
      </c>
      <c r="AX83" s="106">
        <f t="shared" si="50"/>
        <v>4023</v>
      </c>
      <c r="AZ83" s="7" t="s">
        <v>2975</v>
      </c>
      <c r="BA83" t="s">
        <v>3208</v>
      </c>
      <c r="BB83" s="9"/>
      <c r="BC83" s="9"/>
      <c r="BD83" s="9"/>
      <c r="BK83" s="1">
        <v>10</v>
      </c>
    </row>
    <row r="84" spans="1:92" hidden="1" outlineLevel="1">
      <c r="A84" t="s">
        <v>2221</v>
      </c>
      <c r="B84" t="s">
        <v>546</v>
      </c>
      <c r="C84" s="1">
        <f t="shared" si="34"/>
        <v>17097</v>
      </c>
      <c r="D84" s="7">
        <f>IF(P84&gt;0,RANK(P84,(P84:R84,S84:AG84)),0)</f>
        <v>1</v>
      </c>
      <c r="E84" s="7">
        <f>IF(Q84&gt;0,RANK(Q84,(P84:R84,S84:AG84)),0)</f>
        <v>0</v>
      </c>
      <c r="F84" s="7">
        <f>IF(R84&gt;0,RANK(R84,(P84:R84,S84:AG84)),0)</f>
        <v>2</v>
      </c>
      <c r="G84" s="7">
        <f>IF(S84&gt;0,RANK(S84,(P84:R84,S84:AG84)),0)</f>
        <v>3</v>
      </c>
      <c r="H84" s="49">
        <f t="shared" si="35"/>
        <v>1010</v>
      </c>
      <c r="I84" s="178">
        <f t="shared" si="36"/>
        <v>5.9074691466339126E-2</v>
      </c>
      <c r="J84" s="2"/>
      <c r="K84" s="2">
        <f t="shared" si="37"/>
        <v>0.51786863192372934</v>
      </c>
      <c r="L84" s="2">
        <f t="shared" si="38"/>
        <v>0</v>
      </c>
      <c r="M84" s="2">
        <f t="shared" si="39"/>
        <v>0.45879394045739019</v>
      </c>
      <c r="N84" s="2">
        <f t="shared" si="40"/>
        <v>1.006024448733696E-2</v>
      </c>
      <c r="O84" s="2">
        <f t="shared" si="51"/>
        <v>1.3277183131543508E-2</v>
      </c>
      <c r="P84" s="1">
        <v>8854</v>
      </c>
      <c r="R84" s="1">
        <v>7844</v>
      </c>
      <c r="S84" s="1">
        <v>172</v>
      </c>
      <c r="W84" s="1">
        <v>88</v>
      </c>
      <c r="Z84" s="1">
        <f t="shared" si="52"/>
        <v>63</v>
      </c>
      <c r="AC84" s="1">
        <v>76</v>
      </c>
      <c r="AE84" s="9"/>
      <c r="AF84" s="9"/>
      <c r="AI84" s="7">
        <f t="shared" si="41"/>
        <v>0</v>
      </c>
      <c r="AJ84" s="7">
        <f t="shared" si="42"/>
        <v>0</v>
      </c>
      <c r="AK84" s="7">
        <f t="shared" si="43"/>
        <v>0</v>
      </c>
      <c r="AL84" s="7">
        <f t="shared" si="44"/>
        <v>4</v>
      </c>
      <c r="AM84" s="2">
        <f t="shared" si="45"/>
        <v>0</v>
      </c>
      <c r="AN84" s="2">
        <f t="shared" si="46"/>
        <v>0</v>
      </c>
      <c r="AO84" s="2">
        <f t="shared" si="47"/>
        <v>0</v>
      </c>
      <c r="AP84" s="2">
        <f t="shared" si="48"/>
        <v>5.1471018307305376E-3</v>
      </c>
      <c r="AR84" t="str">
        <f t="shared" si="49"/>
        <v>Yavapai</v>
      </c>
      <c r="AS84" t="s">
        <v>546</v>
      </c>
      <c r="AT84" s="182"/>
      <c r="AV84" s="98">
        <v>4</v>
      </c>
      <c r="AW84" s="100">
        <v>25</v>
      </c>
      <c r="AX84" s="106">
        <f t="shared" si="50"/>
        <v>4025</v>
      </c>
      <c r="AZ84" s="7" t="s">
        <v>2975</v>
      </c>
      <c r="BA84" t="s">
        <v>3208</v>
      </c>
      <c r="BB84" s="9"/>
      <c r="BC84" s="9"/>
      <c r="BD84" s="9"/>
      <c r="BK84" s="1">
        <v>63</v>
      </c>
    </row>
    <row r="85" spans="1:92" hidden="1" outlineLevel="1">
      <c r="A85" t="s">
        <v>2804</v>
      </c>
      <c r="B85" t="s">
        <v>546</v>
      </c>
      <c r="C85" s="1">
        <f t="shared" si="34"/>
        <v>8650</v>
      </c>
      <c r="D85" s="7">
        <f>IF(P85&gt;0,RANK(P85,(P85:R85,S85:AG85)),0)</f>
        <v>1</v>
      </c>
      <c r="E85" s="7">
        <f>IF(Q85&gt;0,RANK(Q85,(P85:R85,S85:AG85)),0)</f>
        <v>0</v>
      </c>
      <c r="F85" s="7">
        <f>IF(R85&gt;0,RANK(R85,(P85:R85,S85:AG85)),0)</f>
        <v>2</v>
      </c>
      <c r="G85" s="7">
        <f>IF(S85&gt;0,RANK(S85,(P85:R85,S85:AG85)),0)</f>
        <v>4</v>
      </c>
      <c r="H85" s="49">
        <f t="shared" si="35"/>
        <v>2514</v>
      </c>
      <c r="I85" s="178">
        <f t="shared" si="36"/>
        <v>0.29063583815028904</v>
      </c>
      <c r="J85" s="2"/>
      <c r="K85" s="2">
        <f t="shared" si="37"/>
        <v>0.6234682080924856</v>
      </c>
      <c r="L85" s="2">
        <f t="shared" si="38"/>
        <v>0</v>
      </c>
      <c r="M85" s="2">
        <f t="shared" si="39"/>
        <v>0.3328323699421965</v>
      </c>
      <c r="N85" s="2">
        <f t="shared" si="40"/>
        <v>1.3179190751445087E-2</v>
      </c>
      <c r="O85" s="2">
        <f t="shared" si="51"/>
        <v>3.052023121387281E-2</v>
      </c>
      <c r="P85" s="1">
        <v>5393</v>
      </c>
      <c r="R85" s="1">
        <v>2879</v>
      </c>
      <c r="S85" s="1">
        <v>114</v>
      </c>
      <c r="W85" s="1">
        <v>69</v>
      </c>
      <c r="Z85" s="1">
        <f t="shared" si="52"/>
        <v>69</v>
      </c>
      <c r="AC85" s="1">
        <v>126</v>
      </c>
      <c r="AE85" s="9"/>
      <c r="AF85" s="9"/>
      <c r="AI85" s="7">
        <f t="shared" si="41"/>
        <v>0</v>
      </c>
      <c r="AJ85" s="7">
        <f t="shared" si="42"/>
        <v>0</v>
      </c>
      <c r="AK85" s="7">
        <f t="shared" si="43"/>
        <v>0</v>
      </c>
      <c r="AL85" s="7">
        <f t="shared" si="44"/>
        <v>4</v>
      </c>
      <c r="AM85" s="2">
        <f t="shared" si="45"/>
        <v>0</v>
      </c>
      <c r="AN85" s="2">
        <f t="shared" si="46"/>
        <v>0</v>
      </c>
      <c r="AO85" s="2">
        <f t="shared" si="47"/>
        <v>0</v>
      </c>
      <c r="AP85" s="2">
        <f t="shared" si="48"/>
        <v>7.9768786127167625E-3</v>
      </c>
      <c r="AR85" t="str">
        <f t="shared" si="49"/>
        <v>Yuma</v>
      </c>
      <c r="AS85" t="s">
        <v>546</v>
      </c>
      <c r="AT85" s="182"/>
      <c r="AV85" s="98">
        <v>4</v>
      </c>
      <c r="AW85" s="100">
        <v>27</v>
      </c>
      <c r="AX85" s="106">
        <f t="shared" si="50"/>
        <v>4027</v>
      </c>
      <c r="AZ85" s="7" t="s">
        <v>2975</v>
      </c>
      <c r="BA85" t="s">
        <v>3208</v>
      </c>
      <c r="BB85" s="9"/>
      <c r="BC85" s="9"/>
      <c r="BD85" s="9"/>
      <c r="BK85" s="1">
        <v>69</v>
      </c>
    </row>
    <row r="86" spans="1:92" collapsed="1">
      <c r="A86" t="s">
        <v>3</v>
      </c>
      <c r="B86" t="s">
        <v>1114</v>
      </c>
      <c r="C86" s="1">
        <f>SUM(P86:AG86)</f>
        <v>466235</v>
      </c>
      <c r="D86" s="7">
        <f>IF(P86&gt;0,RANK(P86,(P86:R86,S86:AG86)),0)</f>
        <v>1</v>
      </c>
      <c r="E86" s="7">
        <f>IF(Q86&gt;0,RANK(Q86,(P86:R86,S86:AG86)),0)</f>
        <v>0</v>
      </c>
      <c r="F86" s="7">
        <f>IF(R86&gt;0,RANK(R86,(P86:R86,S86:AG86)),0)</f>
        <v>2</v>
      </c>
      <c r="G86" s="7">
        <f>IF(S86&gt;0,RANK(S86,(P86:R86,S86:AG86)),0)</f>
        <v>3</v>
      </c>
      <c r="H86" s="49">
        <f t="shared" si="35"/>
        <v>69497</v>
      </c>
      <c r="I86" s="178">
        <f t="shared" si="36"/>
        <v>0.14906002337876822</v>
      </c>
      <c r="J86" s="2"/>
      <c r="K86" s="2">
        <f t="shared" si="37"/>
        <v>0.56293285574871044</v>
      </c>
      <c r="L86" s="2">
        <f t="shared" si="38"/>
        <v>0</v>
      </c>
      <c r="M86" s="2">
        <f t="shared" si="39"/>
        <v>0.41387283236994221</v>
      </c>
      <c r="N86" s="2">
        <f t="shared" si="40"/>
        <v>8.3155490257059202E-3</v>
      </c>
      <c r="O86" s="2">
        <f t="shared" si="51"/>
        <v>1.4878762855641431E-2</v>
      </c>
      <c r="P86" s="1">
        <f>SUM(P71:P85)</f>
        <v>262459</v>
      </c>
      <c r="R86" s="1">
        <f>SUM(R71:R85)</f>
        <v>192962</v>
      </c>
      <c r="S86" s="1">
        <f>SUM(S71:S85)</f>
        <v>3877</v>
      </c>
      <c r="W86" s="1">
        <f>SUM(W71:W85)</f>
        <v>2295</v>
      </c>
      <c r="Z86" s="1">
        <f>SUM(Z71:Z85)</f>
        <v>1845</v>
      </c>
      <c r="AC86" s="1">
        <f>SUM(AC71:AC85)</f>
        <v>2797</v>
      </c>
      <c r="AE86"/>
      <c r="AF86">
        <f>SUM(AF71:AF85)</f>
        <v>0</v>
      </c>
      <c r="AI86" s="7">
        <f t="shared" si="41"/>
        <v>0</v>
      </c>
      <c r="AJ86" s="7">
        <f t="shared" si="42"/>
        <v>0</v>
      </c>
      <c r="AK86" s="7">
        <f t="shared" si="43"/>
        <v>0</v>
      </c>
      <c r="AL86" s="7">
        <f t="shared" si="44"/>
        <v>4</v>
      </c>
      <c r="AM86" s="2">
        <f t="shared" si="45"/>
        <v>0</v>
      </c>
      <c r="AN86" s="2">
        <f t="shared" si="46"/>
        <v>0</v>
      </c>
      <c r="AO86" s="2">
        <f t="shared" si="47"/>
        <v>0</v>
      </c>
      <c r="AP86" s="2">
        <f t="shared" si="48"/>
        <v>4.922410372451661E-3</v>
      </c>
      <c r="AR86" t="str">
        <f t="shared" si="49"/>
        <v>Arizona</v>
      </c>
      <c r="AS86" t="s">
        <v>1114</v>
      </c>
      <c r="AT86" s="182"/>
      <c r="AV86" s="98">
        <v>4</v>
      </c>
      <c r="AW86" s="100"/>
      <c r="AX86" s="98">
        <v>4</v>
      </c>
      <c r="AZ86" s="7" t="s">
        <v>1634</v>
      </c>
      <c r="BA86" t="s">
        <v>3208</v>
      </c>
      <c r="BK86" s="1">
        <f>SUM(BK71:BK85)</f>
        <v>1845</v>
      </c>
      <c r="BM86" s="1">
        <f>SUM(BM71:BM85)</f>
        <v>0</v>
      </c>
      <c r="BY86" s="1">
        <f>SUM(BY71:BY85)</f>
        <v>0</v>
      </c>
      <c r="BZ86" s="1">
        <f>SUM(BZ71:BZ85)</f>
        <v>0</v>
      </c>
      <c r="CA86" s="1">
        <f t="shared" ref="CA86:CN86" si="53">SUM(CA71:CA85)</f>
        <v>0</v>
      </c>
      <c r="CB86" s="1">
        <f t="shared" si="53"/>
        <v>0</v>
      </c>
      <c r="CC86" s="1">
        <f t="shared" si="53"/>
        <v>0</v>
      </c>
      <c r="CD86" s="163">
        <f t="shared" si="53"/>
        <v>0</v>
      </c>
      <c r="CE86" s="163">
        <f t="shared" si="53"/>
        <v>0</v>
      </c>
      <c r="CF86" s="163">
        <f t="shared" si="53"/>
        <v>0</v>
      </c>
      <c r="CG86" s="163">
        <f t="shared" si="53"/>
        <v>0</v>
      </c>
      <c r="CH86" s="163">
        <f t="shared" si="53"/>
        <v>0</v>
      </c>
      <c r="CI86" s="163">
        <f t="shared" si="53"/>
        <v>0</v>
      </c>
      <c r="CJ86" s="163">
        <f t="shared" si="53"/>
        <v>0</v>
      </c>
      <c r="CK86" s="163">
        <f t="shared" si="53"/>
        <v>0</v>
      </c>
      <c r="CL86" s="163">
        <f t="shared" si="53"/>
        <v>0</v>
      </c>
      <c r="CM86" s="163">
        <f t="shared" si="53"/>
        <v>0</v>
      </c>
      <c r="CN86" s="163">
        <f t="shared" si="53"/>
        <v>0</v>
      </c>
    </row>
    <row r="87" spans="1:92">
      <c r="H87" s="49"/>
      <c r="I87" s="178"/>
      <c r="J87" s="2"/>
      <c r="AI87" s="7"/>
      <c r="AJ87" s="7"/>
      <c r="AK87" s="7"/>
      <c r="AL87" s="7"/>
      <c r="AT87" s="182"/>
      <c r="AV87" s="98"/>
      <c r="AW87" s="100"/>
    </row>
    <row r="88" spans="1:92" hidden="1" outlineLevel="1">
      <c r="A88" s="5" t="s">
        <v>1802</v>
      </c>
      <c r="B88" s="5" t="s">
        <v>204</v>
      </c>
      <c r="C88" s="1">
        <f t="shared" ref="C88:C119" si="54">SUM(P88:AG88)</f>
        <v>869</v>
      </c>
      <c r="D88" s="7">
        <f>IF(P88&gt;0,RANK(P88,(P88:R88,S88:AG88)),0)</f>
        <v>1</v>
      </c>
      <c r="E88" s="7">
        <f>IF(Q88&gt;0,RANK(Q88,(P88:R88,S88:AG88)),0)</f>
        <v>0</v>
      </c>
      <c r="F88" s="7">
        <f>IF(R88&gt;0,RANK(R88,(P88:R88,S88:AG88)),0)</f>
        <v>2</v>
      </c>
      <c r="G88" s="7">
        <f>IF(S88&gt;0,RANK(S88,(P88:R88,S88:AG88)),0)</f>
        <v>3</v>
      </c>
      <c r="H88" s="49">
        <f t="shared" ref="H88:H119" si="55">MAX(P88:Y88)-LARGE(P88:Y88,2)</f>
        <v>592</v>
      </c>
      <c r="I88" s="178">
        <f t="shared" si="36"/>
        <v>0.68124280782508628</v>
      </c>
      <c r="J88" s="2"/>
      <c r="K88" s="2">
        <f t="shared" ref="K88:K119" si="56">IF($C88=0,"-",P88/$C88)</f>
        <v>0.83314154200230151</v>
      </c>
      <c r="L88" s="2">
        <f t="shared" ref="L88:L119" si="57">IF($C88=0,"-",Q88/$C88)</f>
        <v>0</v>
      </c>
      <c r="M88" s="2">
        <f t="shared" ref="M88:M119" si="58">IF($C88=0,"-",R88/$C88)</f>
        <v>0.15189873417721519</v>
      </c>
      <c r="N88" s="2">
        <f t="shared" ref="N88:N150" si="59">IF($C88=0,"-",S88/$C88)</f>
        <v>5.7537399309551211E-3</v>
      </c>
      <c r="O88" s="2">
        <f t="shared" ref="O88:O150" si="60">IF(C88=0,"-",(1-K88-L88-M88-N88))</f>
        <v>9.2059838895281795E-3</v>
      </c>
      <c r="P88" s="1">
        <v>724</v>
      </c>
      <c r="R88" s="1">
        <v>132</v>
      </c>
      <c r="S88" s="1">
        <v>5</v>
      </c>
      <c r="Z88" s="1">
        <f>SUM(BE88:CN88)</f>
        <v>4</v>
      </c>
      <c r="AC88" s="1">
        <v>4</v>
      </c>
      <c r="AI88" s="7">
        <f t="shared" ref="AI88:AI119" si="61">IF(T88&gt;0,RANK(T88,(P88:Z88)),0)</f>
        <v>0</v>
      </c>
      <c r="AJ88" s="7">
        <f t="shared" ref="AJ88:AJ119" si="62">IF(U88&gt;0,RANK(U88,(P88:Z88)),0)</f>
        <v>0</v>
      </c>
      <c r="AK88" s="7">
        <f t="shared" ref="AK88:AK119" si="63">IF(V88&gt;0,RANK(V88,(P88:Z88)),0)</f>
        <v>0</v>
      </c>
      <c r="AL88" s="7">
        <f t="shared" ref="AL88:AL119" si="64">IF(W88&gt;0,RANK(W88,(P88:Z88)),0)</f>
        <v>0</v>
      </c>
      <c r="AM88" s="2">
        <f t="shared" ref="AM88:AM119" si="65">IF($C88=0,"-",T88/$C88)</f>
        <v>0</v>
      </c>
      <c r="AN88" s="2">
        <f t="shared" ref="AN88:AN119" si="66">IF($C88=0,"-",U88/$C88)</f>
        <v>0</v>
      </c>
      <c r="AO88" s="2">
        <f t="shared" ref="AO88:AO119" si="67">IF($C88=0,"-",V88/$C88)</f>
        <v>0</v>
      </c>
      <c r="AP88" s="2">
        <f t="shared" ref="AP88:AP119" si="68">IF($C88=0,"-",W88/$C88)</f>
        <v>0</v>
      </c>
      <c r="AR88" t="str">
        <f t="shared" si="49"/>
        <v>Arkansas</v>
      </c>
      <c r="AS88" s="5" t="s">
        <v>204</v>
      </c>
      <c r="AT88" s="182">
        <v>1</v>
      </c>
      <c r="AV88" s="98">
        <v>5</v>
      </c>
      <c r="AW88" s="100">
        <v>1</v>
      </c>
      <c r="AX88" s="106">
        <f t="shared" ref="AX88:AX119" si="69">AV88*1000+AW88</f>
        <v>5001</v>
      </c>
      <c r="AZ88" s="7" t="s">
        <v>2975</v>
      </c>
      <c r="BA88" t="s">
        <v>3208</v>
      </c>
      <c r="CA88" s="1">
        <v>2</v>
      </c>
      <c r="CC88" s="1">
        <v>2</v>
      </c>
    </row>
    <row r="89" spans="1:92" hidden="1" outlineLevel="1">
      <c r="A89" s="5" t="s">
        <v>1857</v>
      </c>
      <c r="B89" s="5" t="s">
        <v>204</v>
      </c>
      <c r="C89" s="1">
        <f t="shared" si="54"/>
        <v>2900</v>
      </c>
      <c r="D89" s="7">
        <f>IF(P89&gt;0,RANK(P89,(P89:R89,S89:AG89)),0)</f>
        <v>1</v>
      </c>
      <c r="E89" s="7">
        <f>IF(Q89&gt;0,RANK(Q89,(P89:R89,S89:AG89)),0)</f>
        <v>0</v>
      </c>
      <c r="F89" s="7">
        <f>IF(R89&gt;0,RANK(R89,(P89:R89,S89:AG89)),0)</f>
        <v>2</v>
      </c>
      <c r="G89" s="7">
        <f>IF(S89&gt;0,RANK(S89,(P89:R89,S89:AG89)),0)</f>
        <v>4</v>
      </c>
      <c r="H89" s="49">
        <f t="shared" si="55"/>
        <v>395</v>
      </c>
      <c r="I89" s="178">
        <f t="shared" si="36"/>
        <v>0.13620689655172413</v>
      </c>
      <c r="J89" s="2"/>
      <c r="K89" s="2">
        <f t="shared" si="56"/>
        <v>0.47413793103448276</v>
      </c>
      <c r="L89" s="2">
        <f t="shared" si="57"/>
        <v>0</v>
      </c>
      <c r="M89" s="2">
        <f t="shared" si="58"/>
        <v>0.33793103448275863</v>
      </c>
      <c r="N89" s="2">
        <f t="shared" si="59"/>
        <v>3.206896551724138E-2</v>
      </c>
      <c r="O89" s="2">
        <f t="shared" si="60"/>
        <v>0.15586206896551724</v>
      </c>
      <c r="P89" s="1">
        <v>1375</v>
      </c>
      <c r="R89" s="1">
        <v>980</v>
      </c>
      <c r="S89" s="1">
        <v>93</v>
      </c>
      <c r="Z89" s="1">
        <f t="shared" ref="Z89:Z152" si="70">SUM(BE89:CN89)</f>
        <v>369</v>
      </c>
      <c r="AC89" s="1">
        <v>83</v>
      </c>
      <c r="AI89" s="7">
        <f t="shared" si="61"/>
        <v>0</v>
      </c>
      <c r="AJ89" s="7">
        <f t="shared" si="62"/>
        <v>0</v>
      </c>
      <c r="AK89" s="7">
        <f t="shared" si="63"/>
        <v>0</v>
      </c>
      <c r="AL89" s="7">
        <f t="shared" si="64"/>
        <v>0</v>
      </c>
      <c r="AM89" s="2">
        <f t="shared" si="65"/>
        <v>0</v>
      </c>
      <c r="AN89" s="2">
        <f t="shared" si="66"/>
        <v>0</v>
      </c>
      <c r="AO89" s="2">
        <f t="shared" si="67"/>
        <v>0</v>
      </c>
      <c r="AP89" s="2">
        <f t="shared" si="68"/>
        <v>0</v>
      </c>
      <c r="AR89" t="str">
        <f t="shared" si="49"/>
        <v>Ashley</v>
      </c>
      <c r="AS89" s="5" t="s">
        <v>204</v>
      </c>
      <c r="AT89" s="182">
        <v>4</v>
      </c>
      <c r="AV89" s="98">
        <v>5</v>
      </c>
      <c r="AW89" s="100">
        <v>3</v>
      </c>
      <c r="AX89" s="106">
        <f t="shared" si="69"/>
        <v>5003</v>
      </c>
      <c r="AZ89" s="7" t="s">
        <v>2975</v>
      </c>
      <c r="BA89" t="s">
        <v>3208</v>
      </c>
      <c r="BC89" s="191"/>
      <c r="CA89" s="1">
        <v>104</v>
      </c>
      <c r="CC89" s="1">
        <v>265</v>
      </c>
    </row>
    <row r="90" spans="1:92" hidden="1" outlineLevel="1">
      <c r="A90" s="5" t="s">
        <v>1097</v>
      </c>
      <c r="B90" s="5" t="s">
        <v>204</v>
      </c>
      <c r="C90" s="1">
        <f t="shared" si="54"/>
        <v>2232</v>
      </c>
      <c r="D90" s="7">
        <f>IF(P90&gt;0,RANK(P90,(P90:R90,S90:AG90)),0)</f>
        <v>1</v>
      </c>
      <c r="E90" s="7">
        <f>IF(Q90&gt;0,RANK(Q90,(P90:R90,S90:AG90)),0)</f>
        <v>0</v>
      </c>
      <c r="F90" s="7">
        <f>IF(R90&gt;0,RANK(R90,(P90:R90,S90:AG90)),0)</f>
        <v>2</v>
      </c>
      <c r="G90" s="7">
        <f>IF(S90&gt;0,RANK(S90,(P90:R90,S90:AG90)),0)</f>
        <v>4</v>
      </c>
      <c r="H90" s="49">
        <f t="shared" si="55"/>
        <v>584</v>
      </c>
      <c r="I90" s="178">
        <f t="shared" si="36"/>
        <v>0.26164874551971329</v>
      </c>
      <c r="J90" s="2"/>
      <c r="K90" s="2">
        <f t="shared" si="56"/>
        <v>0.62365591397849462</v>
      </c>
      <c r="L90" s="2">
        <f t="shared" si="57"/>
        <v>0</v>
      </c>
      <c r="M90" s="2">
        <f t="shared" si="58"/>
        <v>0.36200716845878134</v>
      </c>
      <c r="N90" s="2">
        <f t="shared" si="59"/>
        <v>5.3763440860215058E-3</v>
      </c>
      <c r="O90" s="2">
        <f t="shared" si="60"/>
        <v>8.9605734767025328E-3</v>
      </c>
      <c r="P90" s="1">
        <v>1392</v>
      </c>
      <c r="R90" s="1">
        <v>808</v>
      </c>
      <c r="S90" s="1">
        <v>12</v>
      </c>
      <c r="Z90" s="1">
        <f t="shared" si="70"/>
        <v>15</v>
      </c>
      <c r="AC90" s="1">
        <v>5</v>
      </c>
      <c r="AI90" s="7">
        <f t="shared" si="61"/>
        <v>0</v>
      </c>
      <c r="AJ90" s="7">
        <f t="shared" si="62"/>
        <v>0</v>
      </c>
      <c r="AK90" s="7">
        <f t="shared" si="63"/>
        <v>0</v>
      </c>
      <c r="AL90" s="7">
        <f t="shared" si="64"/>
        <v>0</v>
      </c>
      <c r="AM90" s="2">
        <f t="shared" si="65"/>
        <v>0</v>
      </c>
      <c r="AN90" s="2">
        <f t="shared" si="66"/>
        <v>0</v>
      </c>
      <c r="AO90" s="2">
        <f t="shared" si="67"/>
        <v>0</v>
      </c>
      <c r="AP90" s="2">
        <f t="shared" si="68"/>
        <v>0</v>
      </c>
      <c r="AR90" t="str">
        <f t="shared" si="49"/>
        <v>Baxter</v>
      </c>
      <c r="AS90" s="5" t="s">
        <v>204</v>
      </c>
      <c r="AT90" s="182">
        <v>1</v>
      </c>
      <c r="AV90" s="98">
        <v>5</v>
      </c>
      <c r="AW90" s="100">
        <v>5</v>
      </c>
      <c r="AX90" s="106">
        <f t="shared" si="69"/>
        <v>5005</v>
      </c>
      <c r="AZ90" s="7" t="s">
        <v>2975</v>
      </c>
      <c r="BA90" t="s">
        <v>3208</v>
      </c>
      <c r="BC90" s="191"/>
      <c r="CA90" s="1">
        <v>7</v>
      </c>
      <c r="CC90" s="1">
        <v>8</v>
      </c>
    </row>
    <row r="91" spans="1:92" hidden="1" outlineLevel="1">
      <c r="A91" s="5" t="s">
        <v>1166</v>
      </c>
      <c r="B91" s="5" t="s">
        <v>204</v>
      </c>
      <c r="C91" s="1">
        <f t="shared" si="54"/>
        <v>10480</v>
      </c>
      <c r="D91" s="7">
        <f>IF(P91&gt;0,RANK(P91,(P91:R91,S91:AG91)),0)</f>
        <v>1</v>
      </c>
      <c r="E91" s="7">
        <f>IF(Q91&gt;0,RANK(Q91,(P91:R91,S91:AG91)),0)</f>
        <v>0</v>
      </c>
      <c r="F91" s="7">
        <f>IF(R91&gt;0,RANK(R91,(P91:R91,S91:AG91)),0)</f>
        <v>2</v>
      </c>
      <c r="G91" s="7">
        <f>IF(S91&gt;0,RANK(S91,(P91:R91,S91:AG91)),0)</f>
        <v>4</v>
      </c>
      <c r="H91" s="49">
        <f t="shared" si="55"/>
        <v>947</v>
      </c>
      <c r="I91" s="178">
        <f t="shared" si="36"/>
        <v>9.0362595419847327E-2</v>
      </c>
      <c r="J91" s="2"/>
      <c r="K91" s="2">
        <f t="shared" si="56"/>
        <v>0.54017175572519083</v>
      </c>
      <c r="L91" s="2">
        <f t="shared" si="57"/>
        <v>0</v>
      </c>
      <c r="M91" s="2">
        <f t="shared" si="58"/>
        <v>0.44980916030534351</v>
      </c>
      <c r="N91" s="2">
        <f t="shared" si="59"/>
        <v>2.767175572519084E-3</v>
      </c>
      <c r="O91" s="2">
        <f t="shared" si="60"/>
        <v>7.2519083969465742E-3</v>
      </c>
      <c r="P91" s="1">
        <v>5661</v>
      </c>
      <c r="R91" s="1">
        <v>4714</v>
      </c>
      <c r="S91" s="1">
        <v>29</v>
      </c>
      <c r="Z91" s="1">
        <f t="shared" si="70"/>
        <v>53</v>
      </c>
      <c r="AC91" s="1">
        <v>23</v>
      </c>
      <c r="AI91" s="7">
        <f t="shared" si="61"/>
        <v>0</v>
      </c>
      <c r="AJ91" s="7">
        <f t="shared" si="62"/>
        <v>0</v>
      </c>
      <c r="AK91" s="7">
        <f t="shared" si="63"/>
        <v>0</v>
      </c>
      <c r="AL91" s="7">
        <f t="shared" si="64"/>
        <v>0</v>
      </c>
      <c r="AM91" s="2">
        <f t="shared" si="65"/>
        <v>0</v>
      </c>
      <c r="AN91" s="2">
        <f t="shared" si="66"/>
        <v>0</v>
      </c>
      <c r="AO91" s="2">
        <f t="shared" si="67"/>
        <v>0</v>
      </c>
      <c r="AP91" s="2">
        <f t="shared" si="68"/>
        <v>0</v>
      </c>
      <c r="AR91" t="str">
        <f t="shared" si="49"/>
        <v>Benton</v>
      </c>
      <c r="AS91" s="5" t="s">
        <v>204</v>
      </c>
      <c r="AT91" s="182">
        <v>3</v>
      </c>
      <c r="AV91" s="98">
        <v>5</v>
      </c>
      <c r="AW91" s="100">
        <v>7</v>
      </c>
      <c r="AX91" s="106">
        <f t="shared" si="69"/>
        <v>5007</v>
      </c>
      <c r="AZ91" s="7" t="s">
        <v>2975</v>
      </c>
      <c r="BA91" t="s">
        <v>3208</v>
      </c>
      <c r="BC91" s="191"/>
      <c r="CA91" s="1">
        <v>22</v>
      </c>
      <c r="CC91" s="1">
        <v>31</v>
      </c>
    </row>
    <row r="92" spans="1:92" hidden="1" outlineLevel="1">
      <c r="A92" s="6" t="s">
        <v>1816</v>
      </c>
      <c r="B92" s="5" t="s">
        <v>204</v>
      </c>
      <c r="C92" s="1">
        <f t="shared" si="54"/>
        <v>1218</v>
      </c>
      <c r="D92" s="7">
        <f>IF(P92&gt;0,RANK(P92,(P92:R92,S92:AG92)),0)</f>
        <v>1</v>
      </c>
      <c r="E92" s="7">
        <f>IF(Q92&gt;0,RANK(Q92,(P92:R92,S92:AG92)),0)</f>
        <v>0</v>
      </c>
      <c r="F92" s="7">
        <f>IF(R92&gt;0,RANK(R92,(P92:R92,S92:AG92)),0)</f>
        <v>2</v>
      </c>
      <c r="G92" s="7">
        <f>IF(S92&gt;0,RANK(S92,(P92:R92,S92:AG92)),0)</f>
        <v>4</v>
      </c>
      <c r="H92" s="49">
        <f t="shared" si="55"/>
        <v>252</v>
      </c>
      <c r="I92" s="178">
        <f t="shared" si="36"/>
        <v>0.20689655172413793</v>
      </c>
      <c r="J92" s="2"/>
      <c r="K92" s="2">
        <f t="shared" si="56"/>
        <v>0.59195402298850575</v>
      </c>
      <c r="L92" s="2">
        <f t="shared" si="57"/>
        <v>0</v>
      </c>
      <c r="M92" s="2">
        <f t="shared" si="58"/>
        <v>0.38505747126436779</v>
      </c>
      <c r="N92" s="2">
        <f t="shared" si="59"/>
        <v>6.5681444991789817E-3</v>
      </c>
      <c r="O92" s="2">
        <f t="shared" si="60"/>
        <v>1.6420361247947483E-2</v>
      </c>
      <c r="P92" s="1">
        <v>721</v>
      </c>
      <c r="R92" s="1">
        <v>469</v>
      </c>
      <c r="S92" s="1">
        <v>8</v>
      </c>
      <c r="Z92" s="1">
        <f t="shared" si="70"/>
        <v>17</v>
      </c>
      <c r="AC92" s="1">
        <v>3</v>
      </c>
      <c r="AI92" s="7">
        <f t="shared" si="61"/>
        <v>0</v>
      </c>
      <c r="AJ92" s="7">
        <f t="shared" si="62"/>
        <v>0</v>
      </c>
      <c r="AK92" s="7">
        <f t="shared" si="63"/>
        <v>0</v>
      </c>
      <c r="AL92" s="7">
        <f t="shared" si="64"/>
        <v>0</v>
      </c>
      <c r="AM92" s="2">
        <f t="shared" si="65"/>
        <v>0</v>
      </c>
      <c r="AN92" s="2">
        <f t="shared" si="66"/>
        <v>0</v>
      </c>
      <c r="AO92" s="2">
        <f t="shared" si="67"/>
        <v>0</v>
      </c>
      <c r="AP92" s="2">
        <f t="shared" si="68"/>
        <v>0</v>
      </c>
      <c r="AR92" t="str">
        <f t="shared" si="49"/>
        <v>Boone</v>
      </c>
      <c r="AS92" s="5" t="s">
        <v>204</v>
      </c>
      <c r="AT92" s="182">
        <v>3</v>
      </c>
      <c r="AV92" s="98">
        <v>5</v>
      </c>
      <c r="AW92" s="100">
        <v>9</v>
      </c>
      <c r="AX92" s="106">
        <f t="shared" si="69"/>
        <v>5009</v>
      </c>
      <c r="AZ92" s="7" t="s">
        <v>2975</v>
      </c>
      <c r="BA92" t="s">
        <v>3208</v>
      </c>
      <c r="BC92" s="191"/>
      <c r="CA92" s="1">
        <v>8</v>
      </c>
      <c r="CC92" s="1">
        <v>9</v>
      </c>
    </row>
    <row r="93" spans="1:92" hidden="1" outlineLevel="1">
      <c r="A93" s="6" t="s">
        <v>1027</v>
      </c>
      <c r="B93" s="5" t="s">
        <v>204</v>
      </c>
      <c r="C93" s="1">
        <f t="shared" si="54"/>
        <v>715</v>
      </c>
      <c r="D93" s="7">
        <f>IF(P93&gt;0,RANK(P93,(P93:R93,S93:AG93)),0)</f>
        <v>1</v>
      </c>
      <c r="E93" s="7">
        <f>IF(Q93&gt;0,RANK(Q93,(P93:R93,S93:AG93)),0)</f>
        <v>0</v>
      </c>
      <c r="F93" s="7">
        <f>IF(R93&gt;0,RANK(R93,(P93:R93,S93:AG93)),0)</f>
        <v>2</v>
      </c>
      <c r="G93" s="7">
        <f>IF(S93&gt;0,RANK(S93,(P93:R93,S93:AG93)),0)</f>
        <v>4</v>
      </c>
      <c r="H93" s="49">
        <f t="shared" si="55"/>
        <v>489</v>
      </c>
      <c r="I93" s="178">
        <f t="shared" si="36"/>
        <v>0.68391608391608394</v>
      </c>
      <c r="J93" s="2"/>
      <c r="K93" s="2">
        <f t="shared" si="56"/>
        <v>0.83216783216783219</v>
      </c>
      <c r="L93" s="2">
        <f t="shared" si="57"/>
        <v>0</v>
      </c>
      <c r="M93" s="2">
        <f t="shared" si="58"/>
        <v>0.14825174825174825</v>
      </c>
      <c r="N93" s="2">
        <f t="shared" si="59"/>
        <v>4.1958041958041958E-3</v>
      </c>
      <c r="O93" s="2">
        <f t="shared" si="60"/>
        <v>1.5384615384615365E-2</v>
      </c>
      <c r="P93" s="1">
        <v>595</v>
      </c>
      <c r="R93" s="1">
        <v>106</v>
      </c>
      <c r="S93" s="1">
        <v>3</v>
      </c>
      <c r="Z93" s="1">
        <f t="shared" si="70"/>
        <v>10</v>
      </c>
      <c r="AC93" s="1">
        <v>1</v>
      </c>
      <c r="AI93" s="7">
        <f t="shared" si="61"/>
        <v>0</v>
      </c>
      <c r="AJ93" s="7">
        <f t="shared" si="62"/>
        <v>0</v>
      </c>
      <c r="AK93" s="7">
        <f t="shared" si="63"/>
        <v>0</v>
      </c>
      <c r="AL93" s="7">
        <f t="shared" si="64"/>
        <v>0</v>
      </c>
      <c r="AM93" s="2">
        <f t="shared" si="65"/>
        <v>0</v>
      </c>
      <c r="AN93" s="2">
        <f t="shared" si="66"/>
        <v>0</v>
      </c>
      <c r="AO93" s="2">
        <f t="shared" si="67"/>
        <v>0</v>
      </c>
      <c r="AP93" s="2">
        <f t="shared" si="68"/>
        <v>0</v>
      </c>
      <c r="AR93" t="str">
        <f t="shared" si="49"/>
        <v>Bradley</v>
      </c>
      <c r="AS93" s="5" t="s">
        <v>204</v>
      </c>
      <c r="AT93" s="182">
        <v>4</v>
      </c>
      <c r="AV93" s="98">
        <v>5</v>
      </c>
      <c r="AW93" s="100">
        <v>11</v>
      </c>
      <c r="AX93" s="106">
        <f t="shared" si="69"/>
        <v>5011</v>
      </c>
      <c r="AZ93" s="7" t="s">
        <v>2975</v>
      </c>
      <c r="BA93" t="s">
        <v>3208</v>
      </c>
      <c r="BC93" s="191"/>
      <c r="CA93" s="1">
        <v>5</v>
      </c>
      <c r="CC93" s="1">
        <v>5</v>
      </c>
    </row>
    <row r="94" spans="1:92" hidden="1" outlineLevel="1">
      <c r="A94" s="6" t="s">
        <v>1942</v>
      </c>
      <c r="B94" s="5" t="s">
        <v>204</v>
      </c>
      <c r="C94" s="1">
        <f t="shared" si="54"/>
        <v>951</v>
      </c>
      <c r="D94" s="7">
        <f>IF(P94&gt;0,RANK(P94,(P94:R94,S94:AG94)),0)</f>
        <v>1</v>
      </c>
      <c r="E94" s="7">
        <f>IF(Q94&gt;0,RANK(Q94,(P94:R94,S94:AG94)),0)</f>
        <v>0</v>
      </c>
      <c r="F94" s="7">
        <f>IF(R94&gt;0,RANK(R94,(P94:R94,S94:AG94)),0)</f>
        <v>2</v>
      </c>
      <c r="G94" s="7">
        <f>IF(S94&gt;0,RANK(S94,(P94:R94,S94:AG94)),0)</f>
        <v>4</v>
      </c>
      <c r="H94" s="49">
        <f t="shared" si="55"/>
        <v>114</v>
      </c>
      <c r="I94" s="178">
        <f t="shared" si="36"/>
        <v>0.11987381703470032</v>
      </c>
      <c r="J94" s="2"/>
      <c r="K94" s="2">
        <f t="shared" si="56"/>
        <v>0.45531019978969506</v>
      </c>
      <c r="L94" s="2">
        <f t="shared" si="57"/>
        <v>0</v>
      </c>
      <c r="M94" s="2">
        <f t="shared" si="58"/>
        <v>0.33543638275499477</v>
      </c>
      <c r="N94" s="2">
        <f t="shared" si="59"/>
        <v>7.6761303890641425E-2</v>
      </c>
      <c r="O94" s="2">
        <f t="shared" si="60"/>
        <v>0.1324921135646687</v>
      </c>
      <c r="P94" s="1">
        <v>433</v>
      </c>
      <c r="R94" s="1">
        <v>319</v>
      </c>
      <c r="S94" s="1">
        <v>73</v>
      </c>
      <c r="Z94" s="1">
        <f t="shared" si="70"/>
        <v>104</v>
      </c>
      <c r="AC94" s="1">
        <v>22</v>
      </c>
      <c r="AI94" s="7">
        <f t="shared" si="61"/>
        <v>0</v>
      </c>
      <c r="AJ94" s="7">
        <f t="shared" si="62"/>
        <v>0</v>
      </c>
      <c r="AK94" s="7">
        <f t="shared" si="63"/>
        <v>0</v>
      </c>
      <c r="AL94" s="7">
        <f t="shared" si="64"/>
        <v>0</v>
      </c>
      <c r="AM94" s="2">
        <f t="shared" si="65"/>
        <v>0</v>
      </c>
      <c r="AN94" s="2">
        <f t="shared" si="66"/>
        <v>0</v>
      </c>
      <c r="AO94" s="2">
        <f t="shared" si="67"/>
        <v>0</v>
      </c>
      <c r="AP94" s="2">
        <f t="shared" si="68"/>
        <v>0</v>
      </c>
      <c r="AR94" t="str">
        <f t="shared" si="49"/>
        <v>Calhoun</v>
      </c>
      <c r="AS94" s="5" t="s">
        <v>204</v>
      </c>
      <c r="AT94" s="182">
        <v>4</v>
      </c>
      <c r="AV94" s="98">
        <v>5</v>
      </c>
      <c r="AW94" s="100">
        <v>13</v>
      </c>
      <c r="AX94" s="106">
        <f t="shared" si="69"/>
        <v>5013</v>
      </c>
      <c r="AZ94" s="7" t="s">
        <v>2975</v>
      </c>
      <c r="BA94" t="s">
        <v>3208</v>
      </c>
      <c r="BC94" s="191"/>
      <c r="CA94" s="1">
        <v>43</v>
      </c>
      <c r="CC94" s="1">
        <v>61</v>
      </c>
    </row>
    <row r="95" spans="1:92" hidden="1" outlineLevel="1">
      <c r="A95" s="6" t="s">
        <v>1806</v>
      </c>
      <c r="B95" s="5" t="s">
        <v>204</v>
      </c>
      <c r="C95" s="1">
        <f t="shared" si="54"/>
        <v>2219</v>
      </c>
      <c r="D95" s="7">
        <f>IF(P95&gt;0,RANK(P95,(P95:R95,S95:AG95)),0)</f>
        <v>2</v>
      </c>
      <c r="E95" s="7">
        <f>IF(Q95&gt;0,RANK(Q95,(P95:R95,S95:AG95)),0)</f>
        <v>0</v>
      </c>
      <c r="F95" s="7">
        <f>IF(R95&gt;0,RANK(R95,(P95:R95,S95:AG95)),0)</f>
        <v>1</v>
      </c>
      <c r="G95" s="7">
        <f>IF(S95&gt;0,RANK(S95,(P95:R95,S95:AG95)),0)</f>
        <v>4</v>
      </c>
      <c r="H95" s="49">
        <f t="shared" si="55"/>
        <v>40</v>
      </c>
      <c r="I95" s="178">
        <f t="shared" si="36"/>
        <v>1.8026137899954935E-2</v>
      </c>
      <c r="J95" s="2"/>
      <c r="K95" s="2">
        <f t="shared" si="56"/>
        <v>0.48174853537629564</v>
      </c>
      <c r="L95" s="2">
        <f t="shared" si="57"/>
        <v>0</v>
      </c>
      <c r="M95" s="2">
        <f t="shared" si="58"/>
        <v>0.49977467327625058</v>
      </c>
      <c r="N95" s="2">
        <f t="shared" si="59"/>
        <v>7.210455159981974E-3</v>
      </c>
      <c r="O95" s="2">
        <f t="shared" si="60"/>
        <v>1.1266336187471863E-2</v>
      </c>
      <c r="P95" s="1">
        <v>1069</v>
      </c>
      <c r="R95" s="1">
        <v>1109</v>
      </c>
      <c r="S95" s="1">
        <v>16</v>
      </c>
      <c r="Z95" s="1">
        <f t="shared" si="70"/>
        <v>22</v>
      </c>
      <c r="AC95" s="1">
        <v>3</v>
      </c>
      <c r="AI95" s="7">
        <f t="shared" si="61"/>
        <v>0</v>
      </c>
      <c r="AJ95" s="7">
        <f t="shared" si="62"/>
        <v>0</v>
      </c>
      <c r="AK95" s="7">
        <f t="shared" si="63"/>
        <v>0</v>
      </c>
      <c r="AL95" s="7">
        <f t="shared" si="64"/>
        <v>0</v>
      </c>
      <c r="AM95" s="2">
        <f t="shared" si="65"/>
        <v>0</v>
      </c>
      <c r="AN95" s="2">
        <f t="shared" si="66"/>
        <v>0</v>
      </c>
      <c r="AO95" s="2">
        <f t="shared" si="67"/>
        <v>0</v>
      </c>
      <c r="AP95" s="2">
        <f t="shared" si="68"/>
        <v>0</v>
      </c>
      <c r="AR95" t="str">
        <f t="shared" si="49"/>
        <v>Carroll</v>
      </c>
      <c r="AS95" s="5" t="s">
        <v>204</v>
      </c>
      <c r="AT95" s="182">
        <v>3</v>
      </c>
      <c r="AV95" s="98">
        <v>5</v>
      </c>
      <c r="AW95" s="100">
        <v>15</v>
      </c>
      <c r="AX95" s="106">
        <f t="shared" si="69"/>
        <v>5015</v>
      </c>
      <c r="AZ95" s="7" t="s">
        <v>2975</v>
      </c>
      <c r="BA95" t="s">
        <v>3208</v>
      </c>
      <c r="BC95" s="191"/>
      <c r="CA95" s="1">
        <v>14</v>
      </c>
      <c r="CC95" s="1">
        <v>8</v>
      </c>
    </row>
    <row r="96" spans="1:92" hidden="1" outlineLevel="1">
      <c r="A96" s="6" t="s">
        <v>1739</v>
      </c>
      <c r="B96" s="5" t="s">
        <v>204</v>
      </c>
      <c r="C96" s="1">
        <f t="shared" si="54"/>
        <v>1691</v>
      </c>
      <c r="D96" s="7">
        <f>IF(P96&gt;0,RANK(P96,(P96:R96,S96:AG96)),0)</f>
        <v>1</v>
      </c>
      <c r="E96" s="7">
        <f>IF(Q96&gt;0,RANK(Q96,(P96:R96,S96:AG96)),0)</f>
        <v>0</v>
      </c>
      <c r="F96" s="7">
        <f>IF(R96&gt;0,RANK(R96,(P96:R96,S96:AG96)),0)</f>
        <v>2</v>
      </c>
      <c r="G96" s="7">
        <f>IF(S96&gt;0,RANK(S96,(P96:R96,S96:AG96)),0)</f>
        <v>3</v>
      </c>
      <c r="H96" s="49">
        <f t="shared" si="55"/>
        <v>1124</v>
      </c>
      <c r="I96" s="178">
        <f t="shared" si="36"/>
        <v>0.66469544648137202</v>
      </c>
      <c r="J96" s="2"/>
      <c r="K96" s="2">
        <f t="shared" si="56"/>
        <v>0.81076286221170901</v>
      </c>
      <c r="L96" s="2">
        <f t="shared" si="57"/>
        <v>0</v>
      </c>
      <c r="M96" s="2">
        <f t="shared" si="58"/>
        <v>0.14606741573033707</v>
      </c>
      <c r="N96" s="2">
        <f t="shared" si="59"/>
        <v>1.7740981667652277E-2</v>
      </c>
      <c r="O96" s="2">
        <f t="shared" si="60"/>
        <v>2.5428740390301637E-2</v>
      </c>
      <c r="P96" s="1">
        <v>1371</v>
      </c>
      <c r="R96" s="1">
        <v>247</v>
      </c>
      <c r="S96" s="1">
        <v>30</v>
      </c>
      <c r="Z96" s="1">
        <f t="shared" si="70"/>
        <v>30</v>
      </c>
      <c r="AC96" s="1">
        <v>13</v>
      </c>
      <c r="AI96" s="7">
        <f t="shared" si="61"/>
        <v>0</v>
      </c>
      <c r="AJ96" s="7">
        <f t="shared" si="62"/>
        <v>0</v>
      </c>
      <c r="AK96" s="7">
        <f t="shared" si="63"/>
        <v>0</v>
      </c>
      <c r="AL96" s="7">
        <f t="shared" si="64"/>
        <v>0</v>
      </c>
      <c r="AM96" s="2">
        <f t="shared" si="65"/>
        <v>0</v>
      </c>
      <c r="AN96" s="2">
        <f t="shared" si="66"/>
        <v>0</v>
      </c>
      <c r="AO96" s="2">
        <f t="shared" si="67"/>
        <v>0</v>
      </c>
      <c r="AP96" s="2">
        <f t="shared" si="68"/>
        <v>0</v>
      </c>
      <c r="AR96" t="str">
        <f t="shared" si="49"/>
        <v>Chicot</v>
      </c>
      <c r="AS96" s="5" t="s">
        <v>204</v>
      </c>
      <c r="AT96" s="182">
        <v>1</v>
      </c>
      <c r="AV96" s="98">
        <v>5</v>
      </c>
      <c r="AW96" s="100">
        <v>17</v>
      </c>
      <c r="AX96" s="106">
        <f t="shared" si="69"/>
        <v>5017</v>
      </c>
      <c r="AZ96" s="7" t="s">
        <v>2975</v>
      </c>
      <c r="BA96" t="s">
        <v>3208</v>
      </c>
      <c r="BC96" s="191"/>
      <c r="CA96" s="1">
        <v>15</v>
      </c>
      <c r="CC96" s="1">
        <v>15</v>
      </c>
    </row>
    <row r="97" spans="1:81" hidden="1" outlineLevel="1">
      <c r="A97" s="6" t="s">
        <v>99</v>
      </c>
      <c r="B97" s="5" t="s">
        <v>204</v>
      </c>
      <c r="C97" s="1">
        <f t="shared" si="54"/>
        <v>2195</v>
      </c>
      <c r="D97" s="7">
        <f>IF(P97&gt;0,RANK(P97,(P97:R97,S97:AG97)),0)</f>
        <v>1</v>
      </c>
      <c r="E97" s="7">
        <f>IF(Q97&gt;0,RANK(Q97,(P97:R97,S97:AG97)),0)</f>
        <v>0</v>
      </c>
      <c r="F97" s="7">
        <f>IF(R97&gt;0,RANK(R97,(P97:R97,S97:AG97)),0)</f>
        <v>2</v>
      </c>
      <c r="G97" s="7">
        <f>IF(S97&gt;0,RANK(S97,(P97:R97,S97:AG97)),0)</f>
        <v>4</v>
      </c>
      <c r="H97" s="49">
        <f t="shared" si="55"/>
        <v>1156</v>
      </c>
      <c r="I97" s="178">
        <f t="shared" si="36"/>
        <v>0.5266514806378132</v>
      </c>
      <c r="J97" s="2"/>
      <c r="K97" s="2">
        <f t="shared" si="56"/>
        <v>0.75170842824601369</v>
      </c>
      <c r="L97" s="2">
        <f t="shared" si="57"/>
        <v>0</v>
      </c>
      <c r="M97" s="2">
        <f t="shared" si="58"/>
        <v>0.22505694760820047</v>
      </c>
      <c r="N97" s="2">
        <f t="shared" si="59"/>
        <v>7.7448747152619587E-3</v>
      </c>
      <c r="O97" s="2">
        <f t="shared" si="60"/>
        <v>1.5489749430523878E-2</v>
      </c>
      <c r="P97" s="1">
        <v>1650</v>
      </c>
      <c r="R97" s="1">
        <v>494</v>
      </c>
      <c r="S97" s="1">
        <v>17</v>
      </c>
      <c r="Z97" s="1">
        <f t="shared" si="70"/>
        <v>29</v>
      </c>
      <c r="AC97" s="1">
        <v>5</v>
      </c>
      <c r="AI97" s="7">
        <f t="shared" si="61"/>
        <v>0</v>
      </c>
      <c r="AJ97" s="7">
        <f t="shared" si="62"/>
        <v>0</v>
      </c>
      <c r="AK97" s="7">
        <f t="shared" si="63"/>
        <v>0</v>
      </c>
      <c r="AL97" s="7">
        <f t="shared" si="64"/>
        <v>0</v>
      </c>
      <c r="AM97" s="2">
        <f t="shared" si="65"/>
        <v>0</v>
      </c>
      <c r="AN97" s="2">
        <f t="shared" si="66"/>
        <v>0</v>
      </c>
      <c r="AO97" s="2">
        <f t="shared" si="67"/>
        <v>0</v>
      </c>
      <c r="AP97" s="2">
        <f t="shared" si="68"/>
        <v>0</v>
      </c>
      <c r="AR97" t="str">
        <f t="shared" si="49"/>
        <v>Clark</v>
      </c>
      <c r="AS97" s="5" t="s">
        <v>204</v>
      </c>
      <c r="AT97" s="182">
        <v>4</v>
      </c>
      <c r="AV97" s="98">
        <v>5</v>
      </c>
      <c r="AW97" s="100">
        <v>19</v>
      </c>
      <c r="AX97" s="106">
        <f t="shared" si="69"/>
        <v>5019</v>
      </c>
      <c r="AZ97" s="7" t="s">
        <v>2975</v>
      </c>
      <c r="BA97" t="s">
        <v>3208</v>
      </c>
      <c r="BC97" s="191"/>
      <c r="CA97" s="1">
        <v>6</v>
      </c>
      <c r="CC97" s="1">
        <v>23</v>
      </c>
    </row>
    <row r="98" spans="1:81" hidden="1" outlineLevel="1">
      <c r="A98" s="6" t="s">
        <v>1202</v>
      </c>
      <c r="B98" s="5" t="s">
        <v>204</v>
      </c>
      <c r="C98" s="1">
        <f t="shared" si="54"/>
        <v>1851</v>
      </c>
      <c r="D98" s="7">
        <f>IF(P98&gt;0,RANK(P98,(P98:R98,S98:AG98)),0)</f>
        <v>1</v>
      </c>
      <c r="E98" s="7">
        <f>IF(Q98&gt;0,RANK(Q98,(P98:R98,S98:AG98)),0)</f>
        <v>0</v>
      </c>
      <c r="F98" s="7">
        <f>IF(R98&gt;0,RANK(R98,(P98:R98,S98:AG98)),0)</f>
        <v>2</v>
      </c>
      <c r="G98" s="7">
        <f>IF(S98&gt;0,RANK(S98,(P98:R98,S98:AG98)),0)</f>
        <v>4</v>
      </c>
      <c r="H98" s="49">
        <f t="shared" si="55"/>
        <v>306</v>
      </c>
      <c r="I98" s="178">
        <f t="shared" si="36"/>
        <v>0.16531604538087522</v>
      </c>
      <c r="J98" s="2"/>
      <c r="K98" s="2">
        <f t="shared" si="56"/>
        <v>0.52025931928687197</v>
      </c>
      <c r="L98" s="2">
        <f t="shared" si="57"/>
        <v>0</v>
      </c>
      <c r="M98" s="2">
        <f t="shared" si="58"/>
        <v>0.35494327390599678</v>
      </c>
      <c r="N98" s="2">
        <f t="shared" si="59"/>
        <v>4.5921123716909776E-2</v>
      </c>
      <c r="O98" s="2">
        <f t="shared" si="60"/>
        <v>7.8876283090221475E-2</v>
      </c>
      <c r="P98" s="1">
        <v>963</v>
      </c>
      <c r="R98" s="1">
        <v>657</v>
      </c>
      <c r="S98" s="1">
        <v>85</v>
      </c>
      <c r="Z98" s="1">
        <f t="shared" si="70"/>
        <v>114</v>
      </c>
      <c r="AC98" s="1">
        <v>32</v>
      </c>
      <c r="AI98" s="7">
        <f t="shared" si="61"/>
        <v>0</v>
      </c>
      <c r="AJ98" s="7">
        <f t="shared" si="62"/>
        <v>0</v>
      </c>
      <c r="AK98" s="7">
        <f t="shared" si="63"/>
        <v>0</v>
      </c>
      <c r="AL98" s="7">
        <f t="shared" si="64"/>
        <v>0</v>
      </c>
      <c r="AM98" s="2">
        <f t="shared" si="65"/>
        <v>0</v>
      </c>
      <c r="AN98" s="2">
        <f t="shared" si="66"/>
        <v>0</v>
      </c>
      <c r="AO98" s="2">
        <f t="shared" si="67"/>
        <v>0</v>
      </c>
      <c r="AP98" s="2">
        <f t="shared" si="68"/>
        <v>0</v>
      </c>
      <c r="AR98" t="str">
        <f t="shared" si="49"/>
        <v>Clay</v>
      </c>
      <c r="AS98" s="5" t="s">
        <v>204</v>
      </c>
      <c r="AT98" s="182">
        <v>1</v>
      </c>
      <c r="AV98" s="98">
        <v>5</v>
      </c>
      <c r="AW98" s="100">
        <v>21</v>
      </c>
      <c r="AX98" s="106">
        <f t="shared" si="69"/>
        <v>5021</v>
      </c>
      <c r="AZ98" s="7" t="s">
        <v>2975</v>
      </c>
      <c r="BA98" t="s">
        <v>3208</v>
      </c>
      <c r="BC98" s="191"/>
      <c r="CA98" s="1">
        <v>44</v>
      </c>
      <c r="CC98" s="1">
        <v>70</v>
      </c>
    </row>
    <row r="99" spans="1:81" hidden="1" outlineLevel="1">
      <c r="A99" s="6" t="s">
        <v>848</v>
      </c>
      <c r="B99" s="5" t="s">
        <v>204</v>
      </c>
      <c r="C99" s="1">
        <f t="shared" si="54"/>
        <v>1104</v>
      </c>
      <c r="D99" s="7">
        <f>IF(P99&gt;0,RANK(P99,(P99:R99,S99:AG99)),0)</f>
        <v>1</v>
      </c>
      <c r="E99" s="7">
        <f>IF(Q99&gt;0,RANK(Q99,(P99:R99,S99:AG99)),0)</f>
        <v>0</v>
      </c>
      <c r="F99" s="7">
        <f>IF(R99&gt;0,RANK(R99,(P99:R99,S99:AG99)),0)</f>
        <v>2</v>
      </c>
      <c r="G99" s="7">
        <f>IF(S99&gt;0,RANK(S99,(P99:R99,S99:AG99)),0)</f>
        <v>4</v>
      </c>
      <c r="H99" s="49">
        <f t="shared" si="55"/>
        <v>442</v>
      </c>
      <c r="I99" s="178">
        <f t="shared" si="36"/>
        <v>0.40036231884057971</v>
      </c>
      <c r="J99" s="2"/>
      <c r="K99" s="2">
        <f t="shared" si="56"/>
        <v>0.68659420289855078</v>
      </c>
      <c r="L99" s="2">
        <f t="shared" si="57"/>
        <v>0</v>
      </c>
      <c r="M99" s="2">
        <f t="shared" si="58"/>
        <v>0.28623188405797101</v>
      </c>
      <c r="N99" s="2">
        <f t="shared" si="59"/>
        <v>6.3405797101449279E-3</v>
      </c>
      <c r="O99" s="2">
        <f t="shared" si="60"/>
        <v>2.0833333333333287E-2</v>
      </c>
      <c r="P99" s="1">
        <v>758</v>
      </c>
      <c r="R99" s="1">
        <v>316</v>
      </c>
      <c r="S99" s="1">
        <v>7</v>
      </c>
      <c r="Z99" s="1">
        <f t="shared" si="70"/>
        <v>18</v>
      </c>
      <c r="AC99" s="1">
        <v>5</v>
      </c>
      <c r="AI99" s="7">
        <f t="shared" si="61"/>
        <v>0</v>
      </c>
      <c r="AJ99" s="7">
        <f t="shared" si="62"/>
        <v>0</v>
      </c>
      <c r="AK99" s="7">
        <f t="shared" si="63"/>
        <v>0</v>
      </c>
      <c r="AL99" s="7">
        <f t="shared" si="64"/>
        <v>0</v>
      </c>
      <c r="AM99" s="2">
        <f t="shared" si="65"/>
        <v>0</v>
      </c>
      <c r="AN99" s="2">
        <f t="shared" si="66"/>
        <v>0</v>
      </c>
      <c r="AO99" s="2">
        <f t="shared" si="67"/>
        <v>0</v>
      </c>
      <c r="AP99" s="2">
        <f t="shared" si="68"/>
        <v>0</v>
      </c>
      <c r="AR99" t="str">
        <f t="shared" si="49"/>
        <v>Cleburne</v>
      </c>
      <c r="AS99" s="5" t="s">
        <v>204</v>
      </c>
      <c r="AT99" s="182">
        <v>1</v>
      </c>
      <c r="AV99" s="98">
        <v>5</v>
      </c>
      <c r="AW99" s="100">
        <v>23</v>
      </c>
      <c r="AX99" s="106">
        <f t="shared" si="69"/>
        <v>5023</v>
      </c>
      <c r="AZ99" s="7" t="s">
        <v>2975</v>
      </c>
      <c r="BA99" t="s">
        <v>3208</v>
      </c>
      <c r="BC99" s="191"/>
      <c r="CA99" s="1">
        <v>5</v>
      </c>
      <c r="CC99" s="1">
        <v>13</v>
      </c>
    </row>
    <row r="100" spans="1:81" hidden="1" outlineLevel="1">
      <c r="A100" s="6" t="s">
        <v>2127</v>
      </c>
      <c r="B100" s="5" t="s">
        <v>204</v>
      </c>
      <c r="C100" s="1">
        <f t="shared" si="54"/>
        <v>555</v>
      </c>
      <c r="D100" s="7">
        <f>IF(P100&gt;0,RANK(P100,(P100:R100,S100:AG100)),0)</f>
        <v>1</v>
      </c>
      <c r="E100" s="7">
        <f>IF(Q100&gt;0,RANK(Q100,(P100:R100,S100:AG100)),0)</f>
        <v>0</v>
      </c>
      <c r="F100" s="7">
        <f>IF(R100&gt;0,RANK(R100,(P100:R100,S100:AG100)),0)</f>
        <v>2</v>
      </c>
      <c r="G100" s="7">
        <f>IF(S100&gt;0,RANK(S100,(P100:R100,S100:AG100)),0)</f>
        <v>5</v>
      </c>
      <c r="H100" s="49">
        <f t="shared" si="55"/>
        <v>245</v>
      </c>
      <c r="I100" s="178">
        <f t="shared" si="36"/>
        <v>0.44144144144144143</v>
      </c>
      <c r="J100" s="2"/>
      <c r="K100" s="2">
        <f t="shared" si="56"/>
        <v>0.68828828828828825</v>
      </c>
      <c r="L100" s="2">
        <f t="shared" si="57"/>
        <v>0</v>
      </c>
      <c r="M100" s="2">
        <f t="shared" si="58"/>
        <v>0.24684684684684685</v>
      </c>
      <c r="N100" s="2">
        <f t="shared" si="59"/>
        <v>1.4414414414414415E-2</v>
      </c>
      <c r="O100" s="2">
        <f t="shared" si="60"/>
        <v>5.0450450450450483E-2</v>
      </c>
      <c r="P100" s="1">
        <v>382</v>
      </c>
      <c r="R100" s="1">
        <v>137</v>
      </c>
      <c r="S100" s="1">
        <v>8</v>
      </c>
      <c r="Z100" s="1">
        <f t="shared" si="70"/>
        <v>19</v>
      </c>
      <c r="AC100" s="1">
        <v>9</v>
      </c>
      <c r="AI100" s="7">
        <f t="shared" si="61"/>
        <v>0</v>
      </c>
      <c r="AJ100" s="7">
        <f t="shared" si="62"/>
        <v>0</v>
      </c>
      <c r="AK100" s="7">
        <f t="shared" si="63"/>
        <v>0</v>
      </c>
      <c r="AL100" s="7">
        <f t="shared" si="64"/>
        <v>0</v>
      </c>
      <c r="AM100" s="2">
        <f t="shared" si="65"/>
        <v>0</v>
      </c>
      <c r="AN100" s="2">
        <f t="shared" si="66"/>
        <v>0</v>
      </c>
      <c r="AO100" s="2">
        <f t="shared" si="67"/>
        <v>0</v>
      </c>
      <c r="AP100" s="2">
        <f t="shared" si="68"/>
        <v>0</v>
      </c>
      <c r="AR100" t="str">
        <f t="shared" si="49"/>
        <v>Cleveland</v>
      </c>
      <c r="AS100" s="5" t="s">
        <v>204</v>
      </c>
      <c r="AT100" s="182">
        <v>4</v>
      </c>
      <c r="AV100" s="98">
        <v>5</v>
      </c>
      <c r="AW100" s="100">
        <v>25</v>
      </c>
      <c r="AX100" s="106">
        <f t="shared" si="69"/>
        <v>5025</v>
      </c>
      <c r="AZ100" s="7" t="s">
        <v>2975</v>
      </c>
      <c r="BA100" t="s">
        <v>3208</v>
      </c>
      <c r="BC100" s="191"/>
      <c r="CA100" s="1">
        <v>9</v>
      </c>
      <c r="CC100" s="1">
        <v>10</v>
      </c>
    </row>
    <row r="101" spans="1:81" hidden="1" outlineLevel="1">
      <c r="A101" s="6" t="s">
        <v>3167</v>
      </c>
      <c r="B101" s="5" t="s">
        <v>204</v>
      </c>
      <c r="C101" s="1">
        <f t="shared" si="54"/>
        <v>1365</v>
      </c>
      <c r="D101" s="7">
        <f>IF(P101&gt;0,RANK(P101,(P101:R101,S101:AG101)),0)</f>
        <v>1</v>
      </c>
      <c r="E101" s="7">
        <f>IF(Q101&gt;0,RANK(Q101,(P101:R101,S101:AG101)),0)</f>
        <v>0</v>
      </c>
      <c r="F101" s="7">
        <f>IF(R101&gt;0,RANK(R101,(P101:R101,S101:AG101)),0)</f>
        <v>2</v>
      </c>
      <c r="G101" s="7">
        <f>IF(S101&gt;0,RANK(S101,(P101:R101,S101:AG101)),0)</f>
        <v>4</v>
      </c>
      <c r="H101" s="49">
        <f t="shared" si="55"/>
        <v>702</v>
      </c>
      <c r="I101" s="178">
        <f t="shared" si="36"/>
        <v>0.51428571428571423</v>
      </c>
      <c r="J101" s="2"/>
      <c r="K101" s="2">
        <f t="shared" si="56"/>
        <v>0.7384615384615385</v>
      </c>
      <c r="L101" s="2">
        <f t="shared" si="57"/>
        <v>0</v>
      </c>
      <c r="M101" s="2">
        <f t="shared" si="58"/>
        <v>0.22417582417582418</v>
      </c>
      <c r="N101" s="2">
        <f t="shared" si="59"/>
        <v>9.5238095238095247E-3</v>
      </c>
      <c r="O101" s="2">
        <f t="shared" si="60"/>
        <v>2.7838827838827788E-2</v>
      </c>
      <c r="P101" s="1">
        <v>1008</v>
      </c>
      <c r="R101" s="1">
        <v>306</v>
      </c>
      <c r="S101" s="1">
        <v>13</v>
      </c>
      <c r="Z101" s="1">
        <f t="shared" si="70"/>
        <v>33</v>
      </c>
      <c r="AC101" s="1">
        <v>5</v>
      </c>
      <c r="AI101" s="7">
        <f t="shared" si="61"/>
        <v>0</v>
      </c>
      <c r="AJ101" s="7">
        <f t="shared" si="62"/>
        <v>0</v>
      </c>
      <c r="AK101" s="7">
        <f t="shared" si="63"/>
        <v>0</v>
      </c>
      <c r="AL101" s="7">
        <f t="shared" si="64"/>
        <v>0</v>
      </c>
      <c r="AM101" s="2">
        <f t="shared" si="65"/>
        <v>0</v>
      </c>
      <c r="AN101" s="2">
        <f t="shared" si="66"/>
        <v>0</v>
      </c>
      <c r="AO101" s="2">
        <f t="shared" si="67"/>
        <v>0</v>
      </c>
      <c r="AP101" s="2">
        <f t="shared" si="68"/>
        <v>0</v>
      </c>
      <c r="AR101" t="str">
        <f t="shared" si="49"/>
        <v>Columbia</v>
      </c>
      <c r="AS101" s="5" t="s">
        <v>204</v>
      </c>
      <c r="AT101" s="182">
        <v>4</v>
      </c>
      <c r="AV101" s="98">
        <v>5</v>
      </c>
      <c r="AW101" s="100">
        <v>27</v>
      </c>
      <c r="AX101" s="106">
        <f t="shared" si="69"/>
        <v>5027</v>
      </c>
      <c r="AZ101" s="7" t="s">
        <v>2975</v>
      </c>
      <c r="BA101" t="s">
        <v>3208</v>
      </c>
      <c r="BC101" s="191"/>
      <c r="CA101" s="1">
        <v>12</v>
      </c>
      <c r="CC101" s="1">
        <v>21</v>
      </c>
    </row>
    <row r="102" spans="1:81" hidden="1" outlineLevel="1">
      <c r="A102" s="6" t="s">
        <v>876</v>
      </c>
      <c r="B102" s="5" t="s">
        <v>204</v>
      </c>
      <c r="C102" s="1">
        <f t="shared" si="54"/>
        <v>2827</v>
      </c>
      <c r="D102" s="7">
        <f>IF(P102&gt;0,RANK(P102,(P102:R102,S102:AG102)),0)</f>
        <v>1</v>
      </c>
      <c r="E102" s="7">
        <f>IF(Q102&gt;0,RANK(Q102,(P102:R102,S102:AG102)),0)</f>
        <v>0</v>
      </c>
      <c r="F102" s="7">
        <f>IF(R102&gt;0,RANK(R102,(P102:R102,S102:AG102)),0)</f>
        <v>2</v>
      </c>
      <c r="G102" s="7">
        <f>IF(S102&gt;0,RANK(S102,(P102:R102,S102:AG102)),0)</f>
        <v>4</v>
      </c>
      <c r="H102" s="49">
        <f t="shared" si="55"/>
        <v>917</v>
      </c>
      <c r="I102" s="178">
        <f t="shared" si="36"/>
        <v>0.32437212592854614</v>
      </c>
      <c r="J102" s="2"/>
      <c r="K102" s="2">
        <f t="shared" si="56"/>
        <v>0.62150689777148926</v>
      </c>
      <c r="L102" s="2">
        <f t="shared" si="57"/>
        <v>0</v>
      </c>
      <c r="M102" s="2">
        <f t="shared" si="58"/>
        <v>0.29713477184294307</v>
      </c>
      <c r="N102" s="2">
        <f t="shared" si="59"/>
        <v>2.7944817828086312E-2</v>
      </c>
      <c r="O102" s="2">
        <f t="shared" si="60"/>
        <v>5.3413512557481356E-2</v>
      </c>
      <c r="P102" s="1">
        <v>1757</v>
      </c>
      <c r="R102" s="1">
        <v>840</v>
      </c>
      <c r="S102" s="1">
        <v>79</v>
      </c>
      <c r="Z102" s="1">
        <f t="shared" si="70"/>
        <v>83</v>
      </c>
      <c r="AC102" s="1">
        <v>68</v>
      </c>
      <c r="AI102" s="7">
        <f t="shared" si="61"/>
        <v>0</v>
      </c>
      <c r="AJ102" s="7">
        <f t="shared" si="62"/>
        <v>0</v>
      </c>
      <c r="AK102" s="7">
        <f t="shared" si="63"/>
        <v>0</v>
      </c>
      <c r="AL102" s="7">
        <f t="shared" si="64"/>
        <v>0</v>
      </c>
      <c r="AM102" s="2">
        <f t="shared" si="65"/>
        <v>0</v>
      </c>
      <c r="AN102" s="2">
        <f t="shared" si="66"/>
        <v>0</v>
      </c>
      <c r="AO102" s="2">
        <f t="shared" si="67"/>
        <v>0</v>
      </c>
      <c r="AP102" s="2">
        <f t="shared" si="68"/>
        <v>0</v>
      </c>
      <c r="AR102" t="str">
        <f t="shared" si="49"/>
        <v>Conway</v>
      </c>
      <c r="AS102" s="5" t="s">
        <v>204</v>
      </c>
      <c r="AT102" s="182">
        <v>2</v>
      </c>
      <c r="AV102" s="98">
        <v>5</v>
      </c>
      <c r="AW102" s="100">
        <v>29</v>
      </c>
      <c r="AX102" s="106">
        <f t="shared" si="69"/>
        <v>5029</v>
      </c>
      <c r="AZ102" s="7" t="s">
        <v>2975</v>
      </c>
      <c r="BA102" t="s">
        <v>3208</v>
      </c>
      <c r="BC102" s="191"/>
      <c r="CA102" s="1">
        <v>37</v>
      </c>
      <c r="CC102" s="1">
        <v>46</v>
      </c>
    </row>
    <row r="103" spans="1:81" hidden="1" outlineLevel="1">
      <c r="A103" s="6" t="s">
        <v>1244</v>
      </c>
      <c r="B103" s="5" t="s">
        <v>204</v>
      </c>
      <c r="C103" s="1">
        <f t="shared" si="54"/>
        <v>5611</v>
      </c>
      <c r="D103" s="7">
        <f>IF(P103&gt;0,RANK(P103,(P103:R103,S103:AG103)),0)</f>
        <v>1</v>
      </c>
      <c r="E103" s="7">
        <f>IF(Q103&gt;0,RANK(Q103,(P103:R103,S103:AG103)),0)</f>
        <v>0</v>
      </c>
      <c r="F103" s="7">
        <f>IF(R103&gt;0,RANK(R103,(P103:R103,S103:AG103)),0)</f>
        <v>2</v>
      </c>
      <c r="G103" s="7">
        <f>IF(S103&gt;0,RANK(S103,(P103:R103,S103:AG103)),0)</f>
        <v>4</v>
      </c>
      <c r="H103" s="49">
        <f t="shared" si="55"/>
        <v>1711</v>
      </c>
      <c r="I103" s="178">
        <f t="shared" si="36"/>
        <v>0.30493673142042416</v>
      </c>
      <c r="J103" s="2"/>
      <c r="K103" s="2">
        <f t="shared" si="56"/>
        <v>0.64070575654963469</v>
      </c>
      <c r="L103" s="2">
        <f t="shared" si="57"/>
        <v>0</v>
      </c>
      <c r="M103" s="2">
        <f t="shared" si="58"/>
        <v>0.33576902512921047</v>
      </c>
      <c r="N103" s="2">
        <f t="shared" si="59"/>
        <v>7.4852967385492779E-3</v>
      </c>
      <c r="O103" s="2">
        <f t="shared" si="60"/>
        <v>1.603992158260556E-2</v>
      </c>
      <c r="P103" s="1">
        <v>3595</v>
      </c>
      <c r="R103" s="1">
        <v>1884</v>
      </c>
      <c r="S103" s="1">
        <v>42</v>
      </c>
      <c r="Z103" s="1">
        <f t="shared" si="70"/>
        <v>78</v>
      </c>
      <c r="AC103" s="1">
        <v>12</v>
      </c>
      <c r="AI103" s="7">
        <f t="shared" si="61"/>
        <v>0</v>
      </c>
      <c r="AJ103" s="7">
        <f t="shared" si="62"/>
        <v>0</v>
      </c>
      <c r="AK103" s="7">
        <f t="shared" si="63"/>
        <v>0</v>
      </c>
      <c r="AL103" s="7">
        <f t="shared" si="64"/>
        <v>0</v>
      </c>
      <c r="AM103" s="2">
        <f t="shared" si="65"/>
        <v>0</v>
      </c>
      <c r="AN103" s="2">
        <f t="shared" si="66"/>
        <v>0</v>
      </c>
      <c r="AO103" s="2">
        <f t="shared" si="67"/>
        <v>0</v>
      </c>
      <c r="AP103" s="2">
        <f t="shared" si="68"/>
        <v>0</v>
      </c>
      <c r="AR103" t="str">
        <f t="shared" si="49"/>
        <v>Craighead</v>
      </c>
      <c r="AS103" s="5" t="s">
        <v>204</v>
      </c>
      <c r="AT103" s="182">
        <v>1</v>
      </c>
      <c r="AV103" s="98">
        <v>5</v>
      </c>
      <c r="AW103" s="100">
        <v>31</v>
      </c>
      <c r="AX103" s="106">
        <f t="shared" si="69"/>
        <v>5031</v>
      </c>
      <c r="AZ103" s="7" t="s">
        <v>2975</v>
      </c>
      <c r="BA103" t="s">
        <v>3208</v>
      </c>
      <c r="BC103" s="191"/>
      <c r="CA103" s="1">
        <v>38</v>
      </c>
      <c r="CC103" s="1">
        <v>40</v>
      </c>
    </row>
    <row r="104" spans="1:81" hidden="1" outlineLevel="1">
      <c r="A104" s="6" t="s">
        <v>2707</v>
      </c>
      <c r="B104" s="5" t="s">
        <v>204</v>
      </c>
      <c r="C104" s="1">
        <f t="shared" si="54"/>
        <v>2538</v>
      </c>
      <c r="D104" s="7">
        <f>IF(P104&gt;0,RANK(P104,(P104:R104,S104:AG104)),0)</f>
        <v>1</v>
      </c>
      <c r="E104" s="7">
        <f>IF(Q104&gt;0,RANK(Q104,(P104:R104,S104:AG104)),0)</f>
        <v>0</v>
      </c>
      <c r="F104" s="7">
        <f>IF(R104&gt;0,RANK(R104,(P104:R104,S104:AG104)),0)</f>
        <v>2</v>
      </c>
      <c r="G104" s="7">
        <f>IF(S104&gt;0,RANK(S104,(P104:R104,S104:AG104)),0)</f>
        <v>3</v>
      </c>
      <c r="H104" s="49">
        <f t="shared" si="55"/>
        <v>712</v>
      </c>
      <c r="I104" s="178">
        <f t="shared" si="36"/>
        <v>0.28053585500394013</v>
      </c>
      <c r="J104" s="2"/>
      <c r="K104" s="2">
        <f t="shared" si="56"/>
        <v>0.62529550827423164</v>
      </c>
      <c r="L104" s="2">
        <f t="shared" si="57"/>
        <v>0</v>
      </c>
      <c r="M104" s="2">
        <f t="shared" si="58"/>
        <v>0.34475965327029157</v>
      </c>
      <c r="N104" s="2">
        <f t="shared" si="59"/>
        <v>1.4184397163120567E-2</v>
      </c>
      <c r="O104" s="2">
        <f t="shared" si="60"/>
        <v>1.576044129235623E-2</v>
      </c>
      <c r="P104" s="1">
        <v>1587</v>
      </c>
      <c r="R104" s="1">
        <v>875</v>
      </c>
      <c r="S104" s="1">
        <v>36</v>
      </c>
      <c r="Z104" s="1">
        <f t="shared" si="70"/>
        <v>24</v>
      </c>
      <c r="AC104" s="1">
        <v>16</v>
      </c>
      <c r="AI104" s="7">
        <f t="shared" si="61"/>
        <v>0</v>
      </c>
      <c r="AJ104" s="7">
        <f t="shared" si="62"/>
        <v>0</v>
      </c>
      <c r="AK104" s="7">
        <f t="shared" si="63"/>
        <v>0</v>
      </c>
      <c r="AL104" s="7">
        <f t="shared" si="64"/>
        <v>0</v>
      </c>
      <c r="AM104" s="2">
        <f t="shared" si="65"/>
        <v>0</v>
      </c>
      <c r="AN104" s="2">
        <f t="shared" si="66"/>
        <v>0</v>
      </c>
      <c r="AO104" s="2">
        <f t="shared" si="67"/>
        <v>0</v>
      </c>
      <c r="AP104" s="2">
        <f t="shared" si="68"/>
        <v>0</v>
      </c>
      <c r="AR104" t="str">
        <f t="shared" si="49"/>
        <v>Crawford</v>
      </c>
      <c r="AS104" s="5" t="s">
        <v>204</v>
      </c>
      <c r="AT104" s="182"/>
      <c r="AV104" s="98">
        <v>5</v>
      </c>
      <c r="AW104" s="100">
        <v>33</v>
      </c>
      <c r="AX104" s="106">
        <f t="shared" si="69"/>
        <v>5033</v>
      </c>
      <c r="AZ104" s="7" t="s">
        <v>2975</v>
      </c>
      <c r="BA104" t="s">
        <v>3208</v>
      </c>
      <c r="BC104" s="191"/>
      <c r="CA104" s="1">
        <v>12</v>
      </c>
      <c r="CC104" s="1">
        <v>12</v>
      </c>
    </row>
    <row r="105" spans="1:81" hidden="1" outlineLevel="1">
      <c r="A105" s="6" t="s">
        <v>689</v>
      </c>
      <c r="B105" s="5" t="s">
        <v>204</v>
      </c>
      <c r="C105" s="1">
        <f t="shared" si="54"/>
        <v>4401</v>
      </c>
      <c r="D105" s="7">
        <f>IF(P105&gt;0,RANK(P105,(P105:R105,S105:AG105)),0)</f>
        <v>1</v>
      </c>
      <c r="E105" s="7">
        <f>IF(Q105&gt;0,RANK(Q105,(P105:R105,S105:AG105)),0)</f>
        <v>0</v>
      </c>
      <c r="F105" s="7">
        <f>IF(R105&gt;0,RANK(R105,(P105:R105,S105:AG105)),0)</f>
        <v>2</v>
      </c>
      <c r="G105" s="7">
        <f>IF(S105&gt;0,RANK(S105,(P105:R105,S105:AG105)),0)</f>
        <v>4</v>
      </c>
      <c r="H105" s="49">
        <f t="shared" si="55"/>
        <v>2658</v>
      </c>
      <c r="I105" s="178">
        <f t="shared" si="36"/>
        <v>0.60395364689843223</v>
      </c>
      <c r="J105" s="2"/>
      <c r="K105" s="2">
        <f t="shared" si="56"/>
        <v>0.76664394455805496</v>
      </c>
      <c r="L105" s="2">
        <f t="shared" si="57"/>
        <v>0</v>
      </c>
      <c r="M105" s="2">
        <f t="shared" si="58"/>
        <v>0.16269029765962281</v>
      </c>
      <c r="N105" s="2">
        <f t="shared" si="59"/>
        <v>1.2497159736423541E-2</v>
      </c>
      <c r="O105" s="2">
        <f t="shared" si="60"/>
        <v>5.816859804589869E-2</v>
      </c>
      <c r="P105" s="1">
        <v>3374</v>
      </c>
      <c r="R105" s="1">
        <v>716</v>
      </c>
      <c r="S105" s="1">
        <v>55</v>
      </c>
      <c r="Z105" s="1">
        <f t="shared" si="70"/>
        <v>213</v>
      </c>
      <c r="AC105" s="1">
        <v>43</v>
      </c>
      <c r="AI105" s="7">
        <f t="shared" si="61"/>
        <v>0</v>
      </c>
      <c r="AJ105" s="7">
        <f t="shared" si="62"/>
        <v>0</v>
      </c>
      <c r="AK105" s="7">
        <f t="shared" si="63"/>
        <v>0</v>
      </c>
      <c r="AL105" s="7">
        <f t="shared" si="64"/>
        <v>0</v>
      </c>
      <c r="AM105" s="2">
        <f t="shared" si="65"/>
        <v>0</v>
      </c>
      <c r="AN105" s="2">
        <f t="shared" si="66"/>
        <v>0</v>
      </c>
      <c r="AO105" s="2">
        <f t="shared" si="67"/>
        <v>0</v>
      </c>
      <c r="AP105" s="2">
        <f t="shared" si="68"/>
        <v>0</v>
      </c>
      <c r="AR105" t="str">
        <f t="shared" si="49"/>
        <v>Crittenden</v>
      </c>
      <c r="AS105" s="5" t="s">
        <v>204</v>
      </c>
      <c r="AT105" s="182">
        <v>1</v>
      </c>
      <c r="AV105" s="98">
        <v>5</v>
      </c>
      <c r="AW105" s="100">
        <v>35</v>
      </c>
      <c r="AX105" s="106">
        <f t="shared" si="69"/>
        <v>5035</v>
      </c>
      <c r="AZ105" s="7" t="s">
        <v>2975</v>
      </c>
      <c r="BA105" t="s">
        <v>3208</v>
      </c>
      <c r="BC105" s="191"/>
      <c r="CA105" s="1">
        <v>34</v>
      </c>
      <c r="CC105" s="1">
        <v>179</v>
      </c>
    </row>
    <row r="106" spans="1:81" hidden="1" outlineLevel="1">
      <c r="A106" s="6" t="s">
        <v>627</v>
      </c>
      <c r="B106" s="5" t="s">
        <v>204</v>
      </c>
      <c r="C106" s="1">
        <f t="shared" si="54"/>
        <v>1051</v>
      </c>
      <c r="D106" s="7">
        <f>IF(P106&gt;0,RANK(P106,(P106:R106,S106:AG106)),0)</f>
        <v>1</v>
      </c>
      <c r="E106" s="7">
        <f>IF(Q106&gt;0,RANK(Q106,(P106:R106,S106:AG106)),0)</f>
        <v>0</v>
      </c>
      <c r="F106" s="7">
        <f>IF(R106&gt;0,RANK(R106,(P106:R106,S106:AG106)),0)</f>
        <v>2</v>
      </c>
      <c r="G106" s="7">
        <f>IF(S106&gt;0,RANK(S106,(P106:R106,S106:AG106)),0)</f>
        <v>4</v>
      </c>
      <c r="H106" s="49">
        <f t="shared" si="55"/>
        <v>552</v>
      </c>
      <c r="I106" s="178">
        <f t="shared" si="36"/>
        <v>0.5252140818268316</v>
      </c>
      <c r="J106" s="2"/>
      <c r="K106" s="2">
        <f t="shared" si="56"/>
        <v>0.74215033301617506</v>
      </c>
      <c r="L106" s="2">
        <f t="shared" si="57"/>
        <v>0</v>
      </c>
      <c r="M106" s="2">
        <f t="shared" si="58"/>
        <v>0.21693625118934348</v>
      </c>
      <c r="N106" s="2">
        <f t="shared" si="59"/>
        <v>1.4272121788772598E-2</v>
      </c>
      <c r="O106" s="2">
        <f t="shared" si="60"/>
        <v>2.6641294005708863E-2</v>
      </c>
      <c r="P106" s="1">
        <v>780</v>
      </c>
      <c r="R106" s="1">
        <v>228</v>
      </c>
      <c r="S106" s="1">
        <v>15</v>
      </c>
      <c r="Z106" s="1">
        <f t="shared" si="70"/>
        <v>18</v>
      </c>
      <c r="AC106" s="1">
        <v>10</v>
      </c>
      <c r="AI106" s="7">
        <f t="shared" si="61"/>
        <v>0</v>
      </c>
      <c r="AJ106" s="7">
        <f t="shared" si="62"/>
        <v>0</v>
      </c>
      <c r="AK106" s="7">
        <f t="shared" si="63"/>
        <v>0</v>
      </c>
      <c r="AL106" s="7">
        <f t="shared" si="64"/>
        <v>0</v>
      </c>
      <c r="AM106" s="2">
        <f t="shared" si="65"/>
        <v>0</v>
      </c>
      <c r="AN106" s="2">
        <f t="shared" si="66"/>
        <v>0</v>
      </c>
      <c r="AO106" s="2">
        <f t="shared" si="67"/>
        <v>0</v>
      </c>
      <c r="AP106" s="2">
        <f t="shared" si="68"/>
        <v>0</v>
      </c>
      <c r="AR106" t="str">
        <f t="shared" si="49"/>
        <v>Cross</v>
      </c>
      <c r="AS106" s="5" t="s">
        <v>204</v>
      </c>
      <c r="AT106" s="182">
        <v>1</v>
      </c>
      <c r="AV106" s="98">
        <v>5</v>
      </c>
      <c r="AW106" s="100">
        <v>37</v>
      </c>
      <c r="AX106" s="106">
        <f t="shared" si="69"/>
        <v>5037</v>
      </c>
      <c r="AZ106" s="7" t="s">
        <v>2975</v>
      </c>
      <c r="BA106" t="s">
        <v>3208</v>
      </c>
      <c r="BC106" s="191"/>
      <c r="CA106" s="1">
        <v>9</v>
      </c>
      <c r="CC106" s="1">
        <v>9</v>
      </c>
    </row>
    <row r="107" spans="1:81" hidden="1" outlineLevel="1">
      <c r="A107" s="6" t="s">
        <v>251</v>
      </c>
      <c r="B107" s="5" t="s">
        <v>204</v>
      </c>
      <c r="C107" s="1">
        <f t="shared" si="54"/>
        <v>1221</v>
      </c>
      <c r="D107" s="7">
        <f>IF(P107&gt;0,RANK(P107,(P107:R107,S107:AG107)),0)</f>
        <v>1</v>
      </c>
      <c r="E107" s="7">
        <f>IF(Q107&gt;0,RANK(Q107,(P107:R107,S107:AG107)),0)</f>
        <v>0</v>
      </c>
      <c r="F107" s="7">
        <f>IF(R107&gt;0,RANK(R107,(P107:R107,S107:AG107)),0)</f>
        <v>2</v>
      </c>
      <c r="G107" s="7">
        <f>IF(S107&gt;0,RANK(S107,(P107:R107,S107:AG107)),0)</f>
        <v>4</v>
      </c>
      <c r="H107" s="49">
        <f t="shared" si="55"/>
        <v>332</v>
      </c>
      <c r="I107" s="178">
        <f t="shared" si="36"/>
        <v>0.27190827190827188</v>
      </c>
      <c r="J107" s="2"/>
      <c r="K107" s="2">
        <f t="shared" si="56"/>
        <v>0.56756756756756754</v>
      </c>
      <c r="L107" s="2">
        <f t="shared" si="57"/>
        <v>0</v>
      </c>
      <c r="M107" s="2">
        <f t="shared" si="58"/>
        <v>0.29565929565929566</v>
      </c>
      <c r="N107" s="2">
        <f t="shared" si="59"/>
        <v>4.6683046683046681E-2</v>
      </c>
      <c r="O107" s="2">
        <f t="shared" si="60"/>
        <v>9.0090090090090114E-2</v>
      </c>
      <c r="P107" s="1">
        <v>693</v>
      </c>
      <c r="R107" s="1">
        <v>361</v>
      </c>
      <c r="S107" s="1">
        <v>57</v>
      </c>
      <c r="Z107" s="1">
        <f t="shared" si="70"/>
        <v>71</v>
      </c>
      <c r="AC107" s="1">
        <v>39</v>
      </c>
      <c r="AI107" s="7">
        <f t="shared" si="61"/>
        <v>0</v>
      </c>
      <c r="AJ107" s="7">
        <f t="shared" si="62"/>
        <v>0</v>
      </c>
      <c r="AK107" s="7">
        <f t="shared" si="63"/>
        <v>0</v>
      </c>
      <c r="AL107" s="7">
        <f t="shared" si="64"/>
        <v>0</v>
      </c>
      <c r="AM107" s="2">
        <f t="shared" si="65"/>
        <v>0</v>
      </c>
      <c r="AN107" s="2">
        <f t="shared" si="66"/>
        <v>0</v>
      </c>
      <c r="AO107" s="2">
        <f t="shared" si="67"/>
        <v>0</v>
      </c>
      <c r="AP107" s="2">
        <f t="shared" si="68"/>
        <v>0</v>
      </c>
      <c r="AR107" t="str">
        <f t="shared" si="49"/>
        <v>Dallas</v>
      </c>
      <c r="AS107" s="5" t="s">
        <v>204</v>
      </c>
      <c r="AT107" s="182">
        <v>4</v>
      </c>
      <c r="AV107" s="98">
        <v>5</v>
      </c>
      <c r="AW107" s="100">
        <v>39</v>
      </c>
      <c r="AX107" s="106">
        <f t="shared" si="69"/>
        <v>5039</v>
      </c>
      <c r="AZ107" s="7" t="s">
        <v>2975</v>
      </c>
      <c r="BA107" t="s">
        <v>3208</v>
      </c>
      <c r="BC107" s="191"/>
      <c r="CA107" s="1">
        <v>28</v>
      </c>
      <c r="CC107" s="1">
        <v>43</v>
      </c>
    </row>
    <row r="108" spans="1:81" hidden="1" outlineLevel="1">
      <c r="A108" s="6" t="s">
        <v>1840</v>
      </c>
      <c r="B108" s="5" t="s">
        <v>204</v>
      </c>
      <c r="C108" s="1">
        <f t="shared" si="54"/>
        <v>1973</v>
      </c>
      <c r="D108" s="7">
        <f>IF(P108&gt;0,RANK(P108,(P108:R108,S108:AG108)),0)</f>
        <v>1</v>
      </c>
      <c r="E108" s="7">
        <f>IF(Q108&gt;0,RANK(Q108,(P108:R108,S108:AG108)),0)</f>
        <v>0</v>
      </c>
      <c r="F108" s="7">
        <f>IF(R108&gt;0,RANK(R108,(P108:R108,S108:AG108)),0)</f>
        <v>2</v>
      </c>
      <c r="G108" s="7">
        <f>IF(S108&gt;0,RANK(S108,(P108:R108,S108:AG108)),0)</f>
        <v>5</v>
      </c>
      <c r="H108" s="49">
        <f t="shared" si="55"/>
        <v>923</v>
      </c>
      <c r="I108" s="178">
        <f t="shared" si="36"/>
        <v>0.46781550937658389</v>
      </c>
      <c r="J108" s="2"/>
      <c r="K108" s="2">
        <f t="shared" si="56"/>
        <v>0.69234668018246326</v>
      </c>
      <c r="L108" s="2">
        <f t="shared" si="57"/>
        <v>0</v>
      </c>
      <c r="M108" s="2">
        <f t="shared" si="58"/>
        <v>0.22453117080587937</v>
      </c>
      <c r="N108" s="2">
        <f t="shared" si="59"/>
        <v>2.2301064368981247E-2</v>
      </c>
      <c r="O108" s="2">
        <f t="shared" si="60"/>
        <v>6.0821084642676132E-2</v>
      </c>
      <c r="P108" s="1">
        <v>1366</v>
      </c>
      <c r="R108" s="1">
        <v>443</v>
      </c>
      <c r="S108" s="1">
        <v>44</v>
      </c>
      <c r="Z108" s="1">
        <f t="shared" si="70"/>
        <v>71</v>
      </c>
      <c r="AC108" s="1">
        <v>49</v>
      </c>
      <c r="AI108" s="7">
        <f t="shared" si="61"/>
        <v>0</v>
      </c>
      <c r="AJ108" s="7">
        <f t="shared" si="62"/>
        <v>0</v>
      </c>
      <c r="AK108" s="7">
        <f t="shared" si="63"/>
        <v>0</v>
      </c>
      <c r="AL108" s="7">
        <f t="shared" si="64"/>
        <v>0</v>
      </c>
      <c r="AM108" s="2">
        <f t="shared" si="65"/>
        <v>0</v>
      </c>
      <c r="AN108" s="2">
        <f t="shared" si="66"/>
        <v>0</v>
      </c>
      <c r="AO108" s="2">
        <f t="shared" si="67"/>
        <v>0</v>
      </c>
      <c r="AP108" s="2">
        <f t="shared" si="68"/>
        <v>0</v>
      </c>
      <c r="AR108" t="str">
        <f t="shared" si="49"/>
        <v>Desha</v>
      </c>
      <c r="AS108" s="5" t="s">
        <v>204</v>
      </c>
      <c r="AT108" s="182">
        <v>1</v>
      </c>
      <c r="AV108" s="98">
        <v>5</v>
      </c>
      <c r="AW108" s="100">
        <v>41</v>
      </c>
      <c r="AX108" s="106">
        <f t="shared" si="69"/>
        <v>5041</v>
      </c>
      <c r="AZ108" s="7" t="s">
        <v>2975</v>
      </c>
      <c r="BA108" t="s">
        <v>3208</v>
      </c>
      <c r="BC108" s="191"/>
      <c r="CA108" s="1">
        <v>30</v>
      </c>
      <c r="CC108" s="1">
        <v>41</v>
      </c>
    </row>
    <row r="109" spans="1:81" hidden="1" outlineLevel="1">
      <c r="A109" s="6" t="s">
        <v>2562</v>
      </c>
      <c r="B109" s="5" t="s">
        <v>204</v>
      </c>
      <c r="C109" s="1">
        <f t="shared" si="54"/>
        <v>1846</v>
      </c>
      <c r="D109" s="7">
        <f>IF(P109&gt;0,RANK(P109,(P109:R109,S109:AG109)),0)</f>
        <v>1</v>
      </c>
      <c r="E109" s="7">
        <f>IF(Q109&gt;0,RANK(Q109,(P109:R109,S109:AG109)),0)</f>
        <v>0</v>
      </c>
      <c r="F109" s="7">
        <f>IF(R109&gt;0,RANK(R109,(P109:R109,S109:AG109)),0)</f>
        <v>2</v>
      </c>
      <c r="G109" s="7">
        <f>IF(S109&gt;0,RANK(S109,(P109:R109,S109:AG109)),0)</f>
        <v>4</v>
      </c>
      <c r="H109" s="49">
        <f t="shared" si="55"/>
        <v>776</v>
      </c>
      <c r="I109" s="178">
        <f t="shared" si="36"/>
        <v>0.42036836403033584</v>
      </c>
      <c r="J109" s="2"/>
      <c r="K109" s="2">
        <f t="shared" si="56"/>
        <v>0.6776814734561214</v>
      </c>
      <c r="L109" s="2">
        <f t="shared" si="57"/>
        <v>0</v>
      </c>
      <c r="M109" s="2">
        <f t="shared" si="58"/>
        <v>0.2573131094257855</v>
      </c>
      <c r="N109" s="2">
        <f t="shared" si="59"/>
        <v>2.0585048754062838E-2</v>
      </c>
      <c r="O109" s="2">
        <f t="shared" si="60"/>
        <v>4.4420368364030266E-2</v>
      </c>
      <c r="P109" s="1">
        <v>1251</v>
      </c>
      <c r="R109" s="1">
        <v>475</v>
      </c>
      <c r="S109" s="1">
        <v>38</v>
      </c>
      <c r="Z109" s="1">
        <f t="shared" si="70"/>
        <v>52</v>
      </c>
      <c r="AC109" s="1">
        <v>30</v>
      </c>
      <c r="AI109" s="7">
        <f t="shared" si="61"/>
        <v>0</v>
      </c>
      <c r="AJ109" s="7">
        <f t="shared" si="62"/>
        <v>0</v>
      </c>
      <c r="AK109" s="7">
        <f t="shared" si="63"/>
        <v>0</v>
      </c>
      <c r="AL109" s="7">
        <f t="shared" si="64"/>
        <v>0</v>
      </c>
      <c r="AM109" s="2">
        <f t="shared" si="65"/>
        <v>0</v>
      </c>
      <c r="AN109" s="2">
        <f t="shared" si="66"/>
        <v>0</v>
      </c>
      <c r="AO109" s="2">
        <f t="shared" si="67"/>
        <v>0</v>
      </c>
      <c r="AP109" s="2">
        <f t="shared" si="68"/>
        <v>0</v>
      </c>
      <c r="AR109" t="str">
        <f t="shared" si="49"/>
        <v>Drew</v>
      </c>
      <c r="AS109" s="5" t="s">
        <v>204</v>
      </c>
      <c r="AT109" s="182">
        <v>4</v>
      </c>
      <c r="AV109" s="98">
        <v>5</v>
      </c>
      <c r="AW109" s="100">
        <v>43</v>
      </c>
      <c r="AX109" s="106">
        <f t="shared" si="69"/>
        <v>5043</v>
      </c>
      <c r="AZ109" s="7" t="s">
        <v>2975</v>
      </c>
      <c r="BA109" t="s">
        <v>3208</v>
      </c>
      <c r="BC109" s="191"/>
      <c r="CA109" s="1">
        <v>24</v>
      </c>
      <c r="CC109" s="1">
        <v>28</v>
      </c>
    </row>
    <row r="110" spans="1:81" hidden="1" outlineLevel="1">
      <c r="A110" s="6" t="s">
        <v>1876</v>
      </c>
      <c r="B110" s="5" t="s">
        <v>204</v>
      </c>
      <c r="C110" s="1">
        <f t="shared" si="54"/>
        <v>6992</v>
      </c>
      <c r="D110" s="7">
        <f>IF(P110&gt;0,RANK(P110,(P110:R110,S110:AG110)),0)</f>
        <v>1</v>
      </c>
      <c r="E110" s="7">
        <f>IF(Q110&gt;0,RANK(Q110,(P110:R110,S110:AG110)),0)</f>
        <v>0</v>
      </c>
      <c r="F110" s="7">
        <f>IF(R110&gt;0,RANK(R110,(P110:R110,S110:AG110)),0)</f>
        <v>2</v>
      </c>
      <c r="G110" s="7">
        <f>IF(S110&gt;0,RANK(S110,(P110:R110,S110:AG110)),0)</f>
        <v>4</v>
      </c>
      <c r="H110" s="49">
        <f t="shared" si="55"/>
        <v>1296</v>
      </c>
      <c r="I110" s="178">
        <f t="shared" si="36"/>
        <v>0.18535469107551489</v>
      </c>
      <c r="J110" s="2"/>
      <c r="K110" s="2">
        <f t="shared" si="56"/>
        <v>0.58466819221967958</v>
      </c>
      <c r="L110" s="2">
        <f t="shared" si="57"/>
        <v>0</v>
      </c>
      <c r="M110" s="2">
        <f t="shared" si="58"/>
        <v>0.39931350114416475</v>
      </c>
      <c r="N110" s="2">
        <f t="shared" si="59"/>
        <v>4.8627002288329519E-3</v>
      </c>
      <c r="O110" s="2">
        <f t="shared" si="60"/>
        <v>1.1155606407322714E-2</v>
      </c>
      <c r="P110" s="1">
        <v>4088</v>
      </c>
      <c r="R110" s="1">
        <v>2792</v>
      </c>
      <c r="S110" s="1">
        <v>34</v>
      </c>
      <c r="Z110" s="1">
        <f t="shared" si="70"/>
        <v>58</v>
      </c>
      <c r="AC110" s="1">
        <v>20</v>
      </c>
      <c r="AI110" s="7">
        <f t="shared" si="61"/>
        <v>0</v>
      </c>
      <c r="AJ110" s="7">
        <f t="shared" si="62"/>
        <v>0</v>
      </c>
      <c r="AK110" s="7">
        <f t="shared" si="63"/>
        <v>0</v>
      </c>
      <c r="AL110" s="7">
        <f t="shared" si="64"/>
        <v>0</v>
      </c>
      <c r="AM110" s="2">
        <f t="shared" si="65"/>
        <v>0</v>
      </c>
      <c r="AN110" s="2">
        <f t="shared" si="66"/>
        <v>0</v>
      </c>
      <c r="AO110" s="2">
        <f t="shared" si="67"/>
        <v>0</v>
      </c>
      <c r="AP110" s="2">
        <f t="shared" si="68"/>
        <v>0</v>
      </c>
      <c r="AR110" t="str">
        <f t="shared" si="49"/>
        <v>Faulkner</v>
      </c>
      <c r="AS110" s="5" t="s">
        <v>204</v>
      </c>
      <c r="AT110" s="182">
        <v>2</v>
      </c>
      <c r="AV110" s="98">
        <v>5</v>
      </c>
      <c r="AW110" s="100">
        <v>45</v>
      </c>
      <c r="AX110" s="106">
        <f t="shared" si="69"/>
        <v>5045</v>
      </c>
      <c r="AZ110" s="7" t="s">
        <v>2975</v>
      </c>
      <c r="BA110" t="s">
        <v>3208</v>
      </c>
      <c r="BC110" s="191"/>
      <c r="CA110" s="1">
        <v>28</v>
      </c>
      <c r="CC110" s="1">
        <v>30</v>
      </c>
    </row>
    <row r="111" spans="1:81" hidden="1" outlineLevel="1">
      <c r="A111" s="6" t="s">
        <v>2429</v>
      </c>
      <c r="B111" s="5" t="s">
        <v>204</v>
      </c>
      <c r="C111" s="1">
        <f t="shared" si="54"/>
        <v>992</v>
      </c>
      <c r="D111" s="7">
        <f>IF(P111&gt;0,RANK(P111,(P111:R111,S111:AG111)),0)</f>
        <v>1</v>
      </c>
      <c r="E111" s="7">
        <f>IF(Q111&gt;0,RANK(Q111,(P111:R111,S111:AG111)),0)</f>
        <v>0</v>
      </c>
      <c r="F111" s="7">
        <f>IF(R111&gt;0,RANK(R111,(P111:R111,S111:AG111)),0)</f>
        <v>2</v>
      </c>
      <c r="G111" s="7">
        <f>IF(S111&gt;0,RANK(S111,(P111:R111,S111:AG111)),0)</f>
        <v>3</v>
      </c>
      <c r="H111" s="49">
        <f t="shared" si="55"/>
        <v>373</v>
      </c>
      <c r="I111" s="178">
        <f t="shared" si="36"/>
        <v>0.37600806451612906</v>
      </c>
      <c r="J111" s="2"/>
      <c r="K111" s="2">
        <f t="shared" si="56"/>
        <v>0.6723790322580645</v>
      </c>
      <c r="L111" s="2">
        <f t="shared" si="57"/>
        <v>0</v>
      </c>
      <c r="M111" s="2">
        <f t="shared" si="58"/>
        <v>0.2963709677419355</v>
      </c>
      <c r="N111" s="2">
        <f t="shared" si="59"/>
        <v>1.5120967741935484E-2</v>
      </c>
      <c r="O111" s="2">
        <f t="shared" si="60"/>
        <v>1.6129032258064516E-2</v>
      </c>
      <c r="P111" s="1">
        <v>667</v>
      </c>
      <c r="R111" s="1">
        <v>294</v>
      </c>
      <c r="S111" s="1">
        <v>15</v>
      </c>
      <c r="Z111" s="1">
        <f t="shared" si="70"/>
        <v>14</v>
      </c>
      <c r="AC111" s="1">
        <v>2</v>
      </c>
      <c r="AI111" s="7">
        <f t="shared" si="61"/>
        <v>0</v>
      </c>
      <c r="AJ111" s="7">
        <f t="shared" si="62"/>
        <v>0</v>
      </c>
      <c r="AK111" s="7">
        <f t="shared" si="63"/>
        <v>0</v>
      </c>
      <c r="AL111" s="7">
        <f t="shared" si="64"/>
        <v>0</v>
      </c>
      <c r="AM111" s="2">
        <f t="shared" si="65"/>
        <v>0</v>
      </c>
      <c r="AN111" s="2">
        <f t="shared" si="66"/>
        <v>0</v>
      </c>
      <c r="AO111" s="2">
        <f t="shared" si="67"/>
        <v>0</v>
      </c>
      <c r="AP111" s="2">
        <f t="shared" si="68"/>
        <v>0</v>
      </c>
      <c r="AR111" t="str">
        <f t="shared" si="49"/>
        <v>Franklin</v>
      </c>
      <c r="AS111" s="5" t="s">
        <v>204</v>
      </c>
      <c r="AT111" s="182">
        <v>4</v>
      </c>
      <c r="AV111" s="98">
        <v>5</v>
      </c>
      <c r="AW111" s="100">
        <v>47</v>
      </c>
      <c r="AX111" s="106">
        <f t="shared" si="69"/>
        <v>5047</v>
      </c>
      <c r="AZ111" s="7" t="s">
        <v>2975</v>
      </c>
      <c r="BA111" t="s">
        <v>3208</v>
      </c>
      <c r="BC111" s="191"/>
      <c r="CA111" s="1">
        <v>6</v>
      </c>
      <c r="CC111" s="1">
        <v>8</v>
      </c>
    </row>
    <row r="112" spans="1:81" hidden="1" outlineLevel="1">
      <c r="A112" s="6" t="s">
        <v>3241</v>
      </c>
      <c r="B112" s="5" t="s">
        <v>204</v>
      </c>
      <c r="C112" s="1">
        <f t="shared" si="54"/>
        <v>1265</v>
      </c>
      <c r="D112" s="7">
        <f>IF(P112&gt;0,RANK(P112,(P112:R112,S112:AG112)),0)</f>
        <v>1</v>
      </c>
      <c r="E112" s="7">
        <f>IF(Q112&gt;0,RANK(Q112,(P112:R112,S112:AG112)),0)</f>
        <v>0</v>
      </c>
      <c r="F112" s="7">
        <f>IF(R112&gt;0,RANK(R112,(P112:R112,S112:AG112)),0)</f>
        <v>2</v>
      </c>
      <c r="G112" s="7">
        <f>IF(S112&gt;0,RANK(S112,(P112:R112,S112:AG112)),0)</f>
        <v>4</v>
      </c>
      <c r="H112" s="49">
        <f t="shared" si="55"/>
        <v>228</v>
      </c>
      <c r="I112" s="178">
        <f t="shared" si="36"/>
        <v>0.18023715415019761</v>
      </c>
      <c r="J112" s="2"/>
      <c r="K112" s="2">
        <f t="shared" si="56"/>
        <v>0.55415019762845852</v>
      </c>
      <c r="L112" s="2">
        <f t="shared" si="57"/>
        <v>0</v>
      </c>
      <c r="M112" s="2">
        <f t="shared" si="58"/>
        <v>0.37391304347826088</v>
      </c>
      <c r="N112" s="2">
        <f t="shared" si="59"/>
        <v>1.8181818181818181E-2</v>
      </c>
      <c r="O112" s="2">
        <f t="shared" si="60"/>
        <v>5.3754940711462425E-2</v>
      </c>
      <c r="P112" s="1">
        <v>701</v>
      </c>
      <c r="R112" s="1">
        <v>473</v>
      </c>
      <c r="S112" s="1">
        <v>23</v>
      </c>
      <c r="Z112" s="1">
        <f t="shared" si="70"/>
        <v>47</v>
      </c>
      <c r="AC112" s="1">
        <v>21</v>
      </c>
      <c r="AI112" s="7">
        <f t="shared" si="61"/>
        <v>0</v>
      </c>
      <c r="AJ112" s="7">
        <f t="shared" si="62"/>
        <v>0</v>
      </c>
      <c r="AK112" s="7">
        <f t="shared" si="63"/>
        <v>0</v>
      </c>
      <c r="AL112" s="7">
        <f t="shared" si="64"/>
        <v>0</v>
      </c>
      <c r="AM112" s="2">
        <f t="shared" si="65"/>
        <v>0</v>
      </c>
      <c r="AN112" s="2">
        <f t="shared" si="66"/>
        <v>0</v>
      </c>
      <c r="AO112" s="2">
        <f t="shared" si="67"/>
        <v>0</v>
      </c>
      <c r="AP112" s="2">
        <f t="shared" si="68"/>
        <v>0</v>
      </c>
      <c r="AR112" t="str">
        <f t="shared" si="49"/>
        <v>Fulton</v>
      </c>
      <c r="AS112" s="5" t="s">
        <v>204</v>
      </c>
      <c r="AT112" s="182">
        <v>1</v>
      </c>
      <c r="AV112" s="98">
        <v>5</v>
      </c>
      <c r="AW112" s="100">
        <v>49</v>
      </c>
      <c r="AX112" s="106">
        <f t="shared" si="69"/>
        <v>5049</v>
      </c>
      <c r="AZ112" s="7" t="s">
        <v>2975</v>
      </c>
      <c r="BA112" t="s">
        <v>3208</v>
      </c>
      <c r="BC112" s="191"/>
      <c r="CA112" s="1">
        <v>20</v>
      </c>
      <c r="CC112" s="1">
        <v>27</v>
      </c>
    </row>
    <row r="113" spans="1:81" hidden="1" outlineLevel="1">
      <c r="A113" s="6" t="s">
        <v>536</v>
      </c>
      <c r="B113" s="5" t="s">
        <v>204</v>
      </c>
      <c r="C113" s="1">
        <f t="shared" si="54"/>
        <v>5912</v>
      </c>
      <c r="D113" s="7">
        <f>IF(P113&gt;0,RANK(P113,(P113:R113,S113:AG113)),0)</f>
        <v>1</v>
      </c>
      <c r="E113" s="7">
        <f>IF(Q113&gt;0,RANK(Q113,(P113:R113,S113:AG113)),0)</f>
        <v>0</v>
      </c>
      <c r="F113" s="7">
        <f>IF(R113&gt;0,RANK(R113,(P113:R113,S113:AG113)),0)</f>
        <v>2</v>
      </c>
      <c r="G113" s="7">
        <f>IF(S113&gt;0,RANK(S113,(P113:R113,S113:AG113)),0)</f>
        <v>4</v>
      </c>
      <c r="H113" s="49">
        <f t="shared" si="55"/>
        <v>2277</v>
      </c>
      <c r="I113" s="178">
        <f t="shared" si="36"/>
        <v>0.38514884979702302</v>
      </c>
      <c r="J113" s="2"/>
      <c r="K113" s="2">
        <f t="shared" si="56"/>
        <v>0.68673883626522325</v>
      </c>
      <c r="L113" s="2">
        <f t="shared" si="57"/>
        <v>0</v>
      </c>
      <c r="M113" s="2">
        <f t="shared" si="58"/>
        <v>0.30158998646820029</v>
      </c>
      <c r="N113" s="2">
        <f t="shared" si="59"/>
        <v>4.9052774018944522E-3</v>
      </c>
      <c r="O113" s="2">
        <f t="shared" si="60"/>
        <v>6.765899864682008E-3</v>
      </c>
      <c r="P113" s="1">
        <v>4060</v>
      </c>
      <c r="R113" s="1">
        <v>1783</v>
      </c>
      <c r="S113" s="1">
        <v>29</v>
      </c>
      <c r="Z113" s="1">
        <f t="shared" si="70"/>
        <v>31</v>
      </c>
      <c r="AC113" s="1">
        <v>9</v>
      </c>
      <c r="AI113" s="7">
        <f t="shared" si="61"/>
        <v>0</v>
      </c>
      <c r="AJ113" s="7">
        <f t="shared" si="62"/>
        <v>0</v>
      </c>
      <c r="AK113" s="7">
        <f t="shared" si="63"/>
        <v>0</v>
      </c>
      <c r="AL113" s="7">
        <f t="shared" si="64"/>
        <v>0</v>
      </c>
      <c r="AM113" s="2">
        <f t="shared" si="65"/>
        <v>0</v>
      </c>
      <c r="AN113" s="2">
        <f t="shared" si="66"/>
        <v>0</v>
      </c>
      <c r="AO113" s="2">
        <f t="shared" si="67"/>
        <v>0</v>
      </c>
      <c r="AP113" s="2">
        <f t="shared" si="68"/>
        <v>0</v>
      </c>
      <c r="AR113" t="str">
        <f t="shared" si="49"/>
        <v>Garland</v>
      </c>
      <c r="AS113" s="5" t="s">
        <v>204</v>
      </c>
      <c r="AT113" s="182">
        <v>4</v>
      </c>
      <c r="AV113" s="98">
        <v>5</v>
      </c>
      <c r="AW113" s="100">
        <v>51</v>
      </c>
      <c r="AX113" s="106">
        <f t="shared" si="69"/>
        <v>5051</v>
      </c>
      <c r="AZ113" s="7" t="s">
        <v>2975</v>
      </c>
      <c r="BA113" t="s">
        <v>3208</v>
      </c>
      <c r="BC113" s="191"/>
      <c r="CA113" s="1">
        <v>13</v>
      </c>
      <c r="CC113" s="1">
        <v>18</v>
      </c>
    </row>
    <row r="114" spans="1:81" hidden="1" outlineLevel="1">
      <c r="A114" s="6" t="s">
        <v>2072</v>
      </c>
      <c r="B114" s="5" t="s">
        <v>204</v>
      </c>
      <c r="C114" s="1">
        <f t="shared" si="54"/>
        <v>1041</v>
      </c>
      <c r="D114" s="7">
        <f>IF(P114&gt;0,RANK(P114,(P114:R114,S114:AG114)),0)</f>
        <v>1</v>
      </c>
      <c r="E114" s="7">
        <f>IF(Q114&gt;0,RANK(Q114,(P114:R114,S114:AG114)),0)</f>
        <v>0</v>
      </c>
      <c r="F114" s="7">
        <f>IF(R114&gt;0,RANK(R114,(P114:R114,S114:AG114)),0)</f>
        <v>2</v>
      </c>
      <c r="G114" s="7">
        <f>IF(S114&gt;0,RANK(S114,(P114:R114,S114:AG114)),0)</f>
        <v>4</v>
      </c>
      <c r="H114" s="49">
        <f t="shared" si="55"/>
        <v>390</v>
      </c>
      <c r="I114" s="178">
        <f t="shared" si="36"/>
        <v>0.37463976945244959</v>
      </c>
      <c r="J114" s="2"/>
      <c r="K114" s="2">
        <f t="shared" si="56"/>
        <v>0.66282420749279536</v>
      </c>
      <c r="L114" s="2">
        <f t="shared" si="57"/>
        <v>0</v>
      </c>
      <c r="M114" s="2">
        <f t="shared" si="58"/>
        <v>0.28818443804034583</v>
      </c>
      <c r="N114" s="2">
        <f t="shared" si="59"/>
        <v>1.3448607108549471E-2</v>
      </c>
      <c r="O114" s="2">
        <f t="shared" si="60"/>
        <v>3.5542747358309347E-2</v>
      </c>
      <c r="P114" s="1">
        <v>690</v>
      </c>
      <c r="R114" s="1">
        <v>300</v>
      </c>
      <c r="S114" s="1">
        <v>14</v>
      </c>
      <c r="Z114" s="1">
        <f t="shared" si="70"/>
        <v>32</v>
      </c>
      <c r="AC114" s="1">
        <v>5</v>
      </c>
      <c r="AI114" s="7">
        <f t="shared" si="61"/>
        <v>0</v>
      </c>
      <c r="AJ114" s="7">
        <f t="shared" si="62"/>
        <v>0</v>
      </c>
      <c r="AK114" s="7">
        <f t="shared" si="63"/>
        <v>0</v>
      </c>
      <c r="AL114" s="7">
        <f t="shared" si="64"/>
        <v>0</v>
      </c>
      <c r="AM114" s="2">
        <f t="shared" si="65"/>
        <v>0</v>
      </c>
      <c r="AN114" s="2">
        <f t="shared" si="66"/>
        <v>0</v>
      </c>
      <c r="AO114" s="2">
        <f t="shared" si="67"/>
        <v>0</v>
      </c>
      <c r="AP114" s="2">
        <f t="shared" si="68"/>
        <v>0</v>
      </c>
      <c r="AR114" t="str">
        <f t="shared" si="49"/>
        <v>Grant</v>
      </c>
      <c r="AS114" s="5" t="s">
        <v>204</v>
      </c>
      <c r="AT114" s="182">
        <v>4</v>
      </c>
      <c r="AV114" s="98">
        <v>5</v>
      </c>
      <c r="AW114" s="100">
        <v>53</v>
      </c>
      <c r="AX114" s="106">
        <f t="shared" si="69"/>
        <v>5053</v>
      </c>
      <c r="AZ114" s="7" t="s">
        <v>2975</v>
      </c>
      <c r="BA114" t="s">
        <v>3208</v>
      </c>
      <c r="BC114" s="191"/>
      <c r="CA114" s="1">
        <v>21</v>
      </c>
      <c r="CC114" s="1">
        <v>11</v>
      </c>
    </row>
    <row r="115" spans="1:81" hidden="1" outlineLevel="1">
      <c r="A115" s="6" t="s">
        <v>1318</v>
      </c>
      <c r="B115" s="5" t="s">
        <v>204</v>
      </c>
      <c r="C115" s="1">
        <f t="shared" si="54"/>
        <v>1890</v>
      </c>
      <c r="D115" s="7">
        <f>IF(P115&gt;0,RANK(P115,(P115:R115,S115:AG115)),0)</f>
        <v>1</v>
      </c>
      <c r="E115" s="7">
        <f>IF(Q115&gt;0,RANK(Q115,(P115:R115,S115:AG115)),0)</f>
        <v>0</v>
      </c>
      <c r="F115" s="7">
        <f>IF(R115&gt;0,RANK(R115,(P115:R115,S115:AG115)),0)</f>
        <v>2</v>
      </c>
      <c r="G115" s="7">
        <f>IF(S115&gt;0,RANK(S115,(P115:R115,S115:AG115)),0)</f>
        <v>4</v>
      </c>
      <c r="H115" s="49">
        <f t="shared" si="55"/>
        <v>651</v>
      </c>
      <c r="I115" s="178">
        <f t="shared" si="36"/>
        <v>0.34444444444444444</v>
      </c>
      <c r="J115" s="2"/>
      <c r="K115" s="2">
        <f t="shared" si="56"/>
        <v>0.65449735449735447</v>
      </c>
      <c r="L115" s="2">
        <f t="shared" si="57"/>
        <v>0</v>
      </c>
      <c r="M115" s="2">
        <f t="shared" si="58"/>
        <v>0.31005291005291008</v>
      </c>
      <c r="N115" s="2">
        <f t="shared" si="59"/>
        <v>1.164021164021164E-2</v>
      </c>
      <c r="O115" s="2">
        <f t="shared" si="60"/>
        <v>2.3809523809523815E-2</v>
      </c>
      <c r="P115" s="1">
        <v>1237</v>
      </c>
      <c r="R115" s="1">
        <v>586</v>
      </c>
      <c r="S115" s="1">
        <v>22</v>
      </c>
      <c r="Z115" s="1">
        <f t="shared" si="70"/>
        <v>38</v>
      </c>
      <c r="AC115" s="1">
        <v>7</v>
      </c>
      <c r="AI115" s="7">
        <f t="shared" si="61"/>
        <v>0</v>
      </c>
      <c r="AJ115" s="7">
        <f t="shared" si="62"/>
        <v>0</v>
      </c>
      <c r="AK115" s="7">
        <f t="shared" si="63"/>
        <v>0</v>
      </c>
      <c r="AL115" s="7">
        <f t="shared" si="64"/>
        <v>0</v>
      </c>
      <c r="AM115" s="2">
        <f t="shared" si="65"/>
        <v>0</v>
      </c>
      <c r="AN115" s="2">
        <f t="shared" si="66"/>
        <v>0</v>
      </c>
      <c r="AO115" s="2">
        <f t="shared" si="67"/>
        <v>0</v>
      </c>
      <c r="AP115" s="2">
        <f t="shared" si="68"/>
        <v>0</v>
      </c>
      <c r="AR115" t="str">
        <f t="shared" si="49"/>
        <v>Greene</v>
      </c>
      <c r="AS115" s="5" t="s">
        <v>204</v>
      </c>
      <c r="AT115" s="182">
        <v>1</v>
      </c>
      <c r="AV115" s="98">
        <v>5</v>
      </c>
      <c r="AW115" s="100">
        <v>55</v>
      </c>
      <c r="AX115" s="106">
        <f t="shared" si="69"/>
        <v>5055</v>
      </c>
      <c r="AZ115" s="7" t="s">
        <v>2975</v>
      </c>
      <c r="BA115" t="s">
        <v>3208</v>
      </c>
      <c r="BC115" s="191"/>
      <c r="CA115" s="1">
        <v>25</v>
      </c>
      <c r="CC115" s="1">
        <v>13</v>
      </c>
    </row>
    <row r="116" spans="1:81" hidden="1" outlineLevel="1">
      <c r="A116" s="6" t="s">
        <v>758</v>
      </c>
      <c r="B116" s="5" t="s">
        <v>204</v>
      </c>
      <c r="C116" s="1">
        <f t="shared" si="54"/>
        <v>989</v>
      </c>
      <c r="D116" s="7">
        <f>IF(P116&gt;0,RANK(P116,(P116:R116,S116:AG116)),0)</f>
        <v>1</v>
      </c>
      <c r="E116" s="7">
        <f>IF(Q116&gt;0,RANK(Q116,(P116:R116,S116:AG116)),0)</f>
        <v>0</v>
      </c>
      <c r="F116" s="7">
        <f>IF(R116&gt;0,RANK(R116,(P116:R116,S116:AG116)),0)</f>
        <v>2</v>
      </c>
      <c r="G116" s="7">
        <f>IF(S116&gt;0,RANK(S116,(P116:R116,S116:AG116)),0)</f>
        <v>3</v>
      </c>
      <c r="H116" s="49">
        <f t="shared" si="55"/>
        <v>622</v>
      </c>
      <c r="I116" s="178">
        <f t="shared" si="36"/>
        <v>0.62891809908998986</v>
      </c>
      <c r="J116" s="2"/>
      <c r="K116" s="2">
        <f t="shared" si="56"/>
        <v>0.79474216380182006</v>
      </c>
      <c r="L116" s="2">
        <f t="shared" si="57"/>
        <v>0</v>
      </c>
      <c r="M116" s="2">
        <f t="shared" si="58"/>
        <v>0.16582406471183014</v>
      </c>
      <c r="N116" s="2">
        <f t="shared" si="59"/>
        <v>1.8200202224469161E-2</v>
      </c>
      <c r="O116" s="2">
        <f t="shared" si="60"/>
        <v>2.1233569261880639E-2</v>
      </c>
      <c r="P116" s="1">
        <v>786</v>
      </c>
      <c r="R116" s="1">
        <v>164</v>
      </c>
      <c r="S116" s="1">
        <v>18</v>
      </c>
      <c r="Z116" s="1">
        <f t="shared" si="70"/>
        <v>18</v>
      </c>
      <c r="AC116" s="1">
        <v>3</v>
      </c>
      <c r="AI116" s="7">
        <f t="shared" si="61"/>
        <v>0</v>
      </c>
      <c r="AJ116" s="7">
        <f t="shared" si="62"/>
        <v>0</v>
      </c>
      <c r="AK116" s="7">
        <f t="shared" si="63"/>
        <v>0</v>
      </c>
      <c r="AL116" s="7">
        <f t="shared" si="64"/>
        <v>0</v>
      </c>
      <c r="AM116" s="2">
        <f t="shared" si="65"/>
        <v>0</v>
      </c>
      <c r="AN116" s="2">
        <f t="shared" si="66"/>
        <v>0</v>
      </c>
      <c r="AO116" s="2">
        <f t="shared" si="67"/>
        <v>0</v>
      </c>
      <c r="AP116" s="2">
        <f t="shared" si="68"/>
        <v>0</v>
      </c>
      <c r="AR116" t="str">
        <f t="shared" si="49"/>
        <v>Hempstead</v>
      </c>
      <c r="AS116" s="5" t="s">
        <v>204</v>
      </c>
      <c r="AT116" s="182">
        <v>4</v>
      </c>
      <c r="AV116" s="98">
        <v>5</v>
      </c>
      <c r="AW116" s="100">
        <v>57</v>
      </c>
      <c r="AX116" s="106">
        <f t="shared" si="69"/>
        <v>5057</v>
      </c>
      <c r="AZ116" s="7" t="s">
        <v>2975</v>
      </c>
      <c r="BA116" t="s">
        <v>3208</v>
      </c>
      <c r="BC116" s="191"/>
      <c r="CA116" s="1">
        <v>9</v>
      </c>
      <c r="CC116" s="1">
        <v>9</v>
      </c>
    </row>
    <row r="117" spans="1:81" hidden="1" outlineLevel="1">
      <c r="A117" s="6" t="s">
        <v>777</v>
      </c>
      <c r="B117" s="5" t="s">
        <v>204</v>
      </c>
      <c r="C117" s="1">
        <f t="shared" si="54"/>
        <v>2459</v>
      </c>
      <c r="D117" s="7">
        <f>IF(P117&gt;0,RANK(P117,(P117:R117,S117:AG117)),0)</f>
        <v>1</v>
      </c>
      <c r="E117" s="7">
        <f>IF(Q117&gt;0,RANK(Q117,(P117:R117,S117:AG117)),0)</f>
        <v>0</v>
      </c>
      <c r="F117" s="7">
        <f>IF(R117&gt;0,RANK(R117,(P117:R117,S117:AG117)),0)</f>
        <v>2</v>
      </c>
      <c r="G117" s="7">
        <f>IF(S117&gt;0,RANK(S117,(P117:R117,S117:AG117)),0)</f>
        <v>4</v>
      </c>
      <c r="H117" s="49">
        <f t="shared" si="55"/>
        <v>831</v>
      </c>
      <c r="I117" s="178">
        <f t="shared" si="36"/>
        <v>0.33794225294835301</v>
      </c>
      <c r="J117" s="2"/>
      <c r="K117" s="2">
        <f t="shared" si="56"/>
        <v>0.63603090687271246</v>
      </c>
      <c r="L117" s="2">
        <f t="shared" si="57"/>
        <v>0</v>
      </c>
      <c r="M117" s="2">
        <f t="shared" si="58"/>
        <v>0.29808865392435951</v>
      </c>
      <c r="N117" s="2">
        <f t="shared" si="59"/>
        <v>2.1146807645384302E-2</v>
      </c>
      <c r="O117" s="2">
        <f t="shared" si="60"/>
        <v>4.4733631557543715E-2</v>
      </c>
      <c r="P117" s="1">
        <v>1564</v>
      </c>
      <c r="R117" s="1">
        <v>733</v>
      </c>
      <c r="S117" s="1">
        <v>52</v>
      </c>
      <c r="Z117" s="1">
        <f t="shared" si="70"/>
        <v>82</v>
      </c>
      <c r="AC117" s="1">
        <v>28</v>
      </c>
      <c r="AI117" s="7">
        <f t="shared" si="61"/>
        <v>0</v>
      </c>
      <c r="AJ117" s="7">
        <f t="shared" si="62"/>
        <v>0</v>
      </c>
      <c r="AK117" s="7">
        <f t="shared" si="63"/>
        <v>0</v>
      </c>
      <c r="AL117" s="7">
        <f t="shared" si="64"/>
        <v>0</v>
      </c>
      <c r="AM117" s="2">
        <f t="shared" si="65"/>
        <v>0</v>
      </c>
      <c r="AN117" s="2">
        <f t="shared" si="66"/>
        <v>0</v>
      </c>
      <c r="AO117" s="2">
        <f t="shared" si="67"/>
        <v>0</v>
      </c>
      <c r="AP117" s="2">
        <f t="shared" si="68"/>
        <v>0</v>
      </c>
      <c r="AR117" t="str">
        <f t="shared" si="49"/>
        <v>Hot Spring</v>
      </c>
      <c r="AS117" s="5" t="s">
        <v>204</v>
      </c>
      <c r="AT117" s="182">
        <v>4</v>
      </c>
      <c r="AV117" s="98">
        <v>5</v>
      </c>
      <c r="AW117" s="100">
        <v>59</v>
      </c>
      <c r="AX117" s="106">
        <f t="shared" si="69"/>
        <v>5059</v>
      </c>
      <c r="AZ117" s="7" t="s">
        <v>2975</v>
      </c>
      <c r="BA117" t="s">
        <v>3208</v>
      </c>
      <c r="BC117" s="191"/>
      <c r="CA117" s="1">
        <v>29</v>
      </c>
      <c r="CC117" s="1">
        <v>53</v>
      </c>
    </row>
    <row r="118" spans="1:81" hidden="1" outlineLevel="1">
      <c r="A118" s="6" t="s">
        <v>1143</v>
      </c>
      <c r="B118" s="5" t="s">
        <v>204</v>
      </c>
      <c r="C118" s="1">
        <f t="shared" si="54"/>
        <v>699</v>
      </c>
      <c r="D118" s="7">
        <f>IF(P118&gt;0,RANK(P118,(P118:R118,S118:AG118)),0)</f>
        <v>1</v>
      </c>
      <c r="E118" s="7">
        <f>IF(Q118&gt;0,RANK(Q118,(P118:R118,S118:AG118)),0)</f>
        <v>0</v>
      </c>
      <c r="F118" s="7">
        <f>IF(R118&gt;0,RANK(R118,(P118:R118,S118:AG118)),0)</f>
        <v>2</v>
      </c>
      <c r="G118" s="7">
        <f>IF(S118&gt;0,RANK(S118,(P118:R118,S118:AG118)),0)</f>
        <v>4</v>
      </c>
      <c r="H118" s="49">
        <f t="shared" si="55"/>
        <v>406</v>
      </c>
      <c r="I118" s="178">
        <f t="shared" si="36"/>
        <v>0.58082975679542204</v>
      </c>
      <c r="J118" s="2"/>
      <c r="K118" s="2">
        <f t="shared" si="56"/>
        <v>0.76537911301859796</v>
      </c>
      <c r="L118" s="2">
        <f t="shared" si="57"/>
        <v>0</v>
      </c>
      <c r="M118" s="2">
        <f t="shared" si="58"/>
        <v>0.18454935622317598</v>
      </c>
      <c r="N118" s="2">
        <f t="shared" si="59"/>
        <v>1.7167381974248927E-2</v>
      </c>
      <c r="O118" s="2">
        <f t="shared" si="60"/>
        <v>3.2904148783977141E-2</v>
      </c>
      <c r="P118" s="1">
        <v>535</v>
      </c>
      <c r="R118" s="1">
        <v>129</v>
      </c>
      <c r="S118" s="1">
        <v>12</v>
      </c>
      <c r="Z118" s="1">
        <f t="shared" si="70"/>
        <v>20</v>
      </c>
      <c r="AC118" s="1">
        <v>3</v>
      </c>
      <c r="AI118" s="7">
        <f t="shared" si="61"/>
        <v>0</v>
      </c>
      <c r="AJ118" s="7">
        <f t="shared" si="62"/>
        <v>0</v>
      </c>
      <c r="AK118" s="7">
        <f t="shared" si="63"/>
        <v>0</v>
      </c>
      <c r="AL118" s="7">
        <f t="shared" si="64"/>
        <v>0</v>
      </c>
      <c r="AM118" s="2">
        <f t="shared" si="65"/>
        <v>0</v>
      </c>
      <c r="AN118" s="2">
        <f t="shared" si="66"/>
        <v>0</v>
      </c>
      <c r="AO118" s="2">
        <f t="shared" si="67"/>
        <v>0</v>
      </c>
      <c r="AP118" s="2">
        <f t="shared" si="68"/>
        <v>0</v>
      </c>
      <c r="AR118" t="str">
        <f t="shared" si="49"/>
        <v>Howard</v>
      </c>
      <c r="AS118" s="5" t="s">
        <v>204</v>
      </c>
      <c r="AT118" s="182">
        <v>4</v>
      </c>
      <c r="AV118" s="98">
        <v>5</v>
      </c>
      <c r="AW118" s="100">
        <v>61</v>
      </c>
      <c r="AX118" s="106">
        <f t="shared" si="69"/>
        <v>5061</v>
      </c>
      <c r="AZ118" s="7" t="s">
        <v>2975</v>
      </c>
      <c r="BA118" t="s">
        <v>3208</v>
      </c>
      <c r="BC118" s="191"/>
      <c r="CA118" s="1">
        <v>9</v>
      </c>
      <c r="CC118" s="1">
        <v>11</v>
      </c>
    </row>
    <row r="119" spans="1:81" hidden="1" outlineLevel="1">
      <c r="A119" s="6" t="s">
        <v>3091</v>
      </c>
      <c r="B119" s="5" t="s">
        <v>204</v>
      </c>
      <c r="C119" s="1">
        <f t="shared" si="54"/>
        <v>1646</v>
      </c>
      <c r="D119" s="7">
        <f>IF(P119&gt;0,RANK(P119,(P119:R119,S119:AG119)),0)</f>
        <v>1</v>
      </c>
      <c r="E119" s="7">
        <f>IF(Q119&gt;0,RANK(Q119,(P119:R119,S119:AG119)),0)</f>
        <v>0</v>
      </c>
      <c r="F119" s="7">
        <f>IF(R119&gt;0,RANK(R119,(P119:R119,S119:AG119)),0)</f>
        <v>2</v>
      </c>
      <c r="G119" s="7">
        <f>IF(S119&gt;0,RANK(S119,(P119:R119,S119:AG119)),0)</f>
        <v>4</v>
      </c>
      <c r="H119" s="49">
        <f t="shared" si="55"/>
        <v>535</v>
      </c>
      <c r="I119" s="178">
        <f t="shared" si="36"/>
        <v>0.32503037667071688</v>
      </c>
      <c r="J119" s="2"/>
      <c r="K119" s="2">
        <f t="shared" si="56"/>
        <v>0.64337788578371813</v>
      </c>
      <c r="L119" s="2">
        <f t="shared" si="57"/>
        <v>0</v>
      </c>
      <c r="M119" s="2">
        <f t="shared" si="58"/>
        <v>0.31834750911300119</v>
      </c>
      <c r="N119" s="2">
        <f t="shared" si="59"/>
        <v>1.5188335358444714E-2</v>
      </c>
      <c r="O119" s="2">
        <f t="shared" si="60"/>
        <v>2.3086269744835963E-2</v>
      </c>
      <c r="P119" s="1">
        <v>1059</v>
      </c>
      <c r="R119" s="1">
        <v>524</v>
      </c>
      <c r="S119" s="1">
        <v>25</v>
      </c>
      <c r="Z119" s="1">
        <f t="shared" si="70"/>
        <v>30</v>
      </c>
      <c r="AC119" s="1">
        <v>8</v>
      </c>
      <c r="AI119" s="7">
        <f t="shared" si="61"/>
        <v>0</v>
      </c>
      <c r="AJ119" s="7">
        <f t="shared" si="62"/>
        <v>0</v>
      </c>
      <c r="AK119" s="7">
        <f t="shared" si="63"/>
        <v>0</v>
      </c>
      <c r="AL119" s="7">
        <f t="shared" si="64"/>
        <v>0</v>
      </c>
      <c r="AM119" s="2">
        <f t="shared" si="65"/>
        <v>0</v>
      </c>
      <c r="AN119" s="2">
        <f t="shared" si="66"/>
        <v>0</v>
      </c>
      <c r="AO119" s="2">
        <f t="shared" si="67"/>
        <v>0</v>
      </c>
      <c r="AP119" s="2">
        <f t="shared" si="68"/>
        <v>0</v>
      </c>
      <c r="AR119" t="str">
        <f t="shared" si="49"/>
        <v>Independence</v>
      </c>
      <c r="AS119" s="5" t="s">
        <v>204</v>
      </c>
      <c r="AT119" s="182">
        <v>1</v>
      </c>
      <c r="AV119" s="98">
        <v>5</v>
      </c>
      <c r="AW119" s="100">
        <v>63</v>
      </c>
      <c r="AX119" s="106">
        <f t="shared" si="69"/>
        <v>5063</v>
      </c>
      <c r="AZ119" s="7" t="s">
        <v>2975</v>
      </c>
      <c r="BA119" t="s">
        <v>3208</v>
      </c>
      <c r="BC119" s="191"/>
      <c r="CA119" s="1">
        <v>16</v>
      </c>
      <c r="CC119" s="1">
        <v>14</v>
      </c>
    </row>
    <row r="120" spans="1:81" hidden="1" outlineLevel="1">
      <c r="A120" s="6" t="s">
        <v>2371</v>
      </c>
      <c r="B120" s="5" t="s">
        <v>204</v>
      </c>
      <c r="C120" s="1">
        <f t="shared" ref="C120:C151" si="71">SUM(P120:AG120)</f>
        <v>796</v>
      </c>
      <c r="D120" s="7">
        <f>IF(P120&gt;0,RANK(P120,(P120:R120,S120:AG120)),0)</f>
        <v>1</v>
      </c>
      <c r="E120" s="7">
        <f>IF(Q120&gt;0,RANK(Q120,(P120:R120,S120:AG120)),0)</f>
        <v>0</v>
      </c>
      <c r="F120" s="7">
        <f>IF(R120&gt;0,RANK(R120,(P120:R120,S120:AG120)),0)</f>
        <v>2</v>
      </c>
      <c r="G120" s="7">
        <f>IF(S120&gt;0,RANK(S120,(P120:R120,S120:AG120)),0)</f>
        <v>4</v>
      </c>
      <c r="H120" s="49">
        <f t="shared" ref="H120:H151" si="72">MAX(P120:Y120)-LARGE(P120:Y120,2)</f>
        <v>276</v>
      </c>
      <c r="I120" s="178">
        <f t="shared" si="36"/>
        <v>0.34673366834170855</v>
      </c>
      <c r="J120" s="2"/>
      <c r="K120" s="2">
        <f t="shared" ref="K120:K151" si="73">IF($C120=0,"-",P120/$C120)</f>
        <v>0.64824120603015079</v>
      </c>
      <c r="L120" s="2">
        <f t="shared" ref="L120:L151" si="74">IF($C120=0,"-",Q120/$C120)</f>
        <v>0</v>
      </c>
      <c r="M120" s="2">
        <f t="shared" ref="M120:M151" si="75">IF($C120=0,"-",R120/$C120)</f>
        <v>0.30150753768844218</v>
      </c>
      <c r="N120" s="2">
        <f t="shared" si="59"/>
        <v>1.7587939698492462E-2</v>
      </c>
      <c r="O120" s="2">
        <f t="shared" si="60"/>
        <v>3.2663316582914569E-2</v>
      </c>
      <c r="P120" s="1">
        <v>516</v>
      </c>
      <c r="R120" s="1">
        <v>240</v>
      </c>
      <c r="S120" s="1">
        <v>14</v>
      </c>
      <c r="Z120" s="1">
        <f t="shared" si="70"/>
        <v>25</v>
      </c>
      <c r="AC120" s="1">
        <v>1</v>
      </c>
      <c r="AI120" s="7">
        <f t="shared" ref="AI120:AI151" si="76">IF(T120&gt;0,RANK(T120,(P120:Z120)),0)</f>
        <v>0</v>
      </c>
      <c r="AJ120" s="7">
        <f t="shared" ref="AJ120:AJ151" si="77">IF(U120&gt;0,RANK(U120,(P120:Z120)),0)</f>
        <v>0</v>
      </c>
      <c r="AK120" s="7">
        <f t="shared" ref="AK120:AK151" si="78">IF(V120&gt;0,RANK(V120,(P120:Z120)),0)</f>
        <v>0</v>
      </c>
      <c r="AL120" s="7">
        <f t="shared" ref="AL120:AL151" si="79">IF(W120&gt;0,RANK(W120,(P120:Z120)),0)</f>
        <v>0</v>
      </c>
      <c r="AM120" s="2">
        <f t="shared" ref="AM120:AM151" si="80">IF($C120=0,"-",T120/$C120)</f>
        <v>0</v>
      </c>
      <c r="AN120" s="2">
        <f t="shared" ref="AN120:AN151" si="81">IF($C120=0,"-",U120/$C120)</f>
        <v>0</v>
      </c>
      <c r="AO120" s="2">
        <f t="shared" ref="AO120:AO151" si="82">IF($C120=0,"-",V120/$C120)</f>
        <v>0</v>
      </c>
      <c r="AP120" s="2">
        <f t="shared" ref="AP120:AP151" si="83">IF($C120=0,"-",W120/$C120)</f>
        <v>0</v>
      </c>
      <c r="AR120" t="str">
        <f t="shared" si="49"/>
        <v>Izard</v>
      </c>
      <c r="AS120" s="5" t="s">
        <v>204</v>
      </c>
      <c r="AT120" s="182">
        <v>1</v>
      </c>
      <c r="AV120" s="98">
        <v>5</v>
      </c>
      <c r="AW120" s="100">
        <v>65</v>
      </c>
      <c r="AX120" s="106">
        <f t="shared" ref="AX120:AX151" si="84">AV120*1000+AW120</f>
        <v>5065</v>
      </c>
      <c r="AZ120" s="7" t="s">
        <v>2975</v>
      </c>
      <c r="BA120" t="s">
        <v>3208</v>
      </c>
      <c r="BC120" s="191"/>
      <c r="CA120" s="1">
        <v>7</v>
      </c>
      <c r="CC120" s="1">
        <v>18</v>
      </c>
    </row>
    <row r="121" spans="1:81" hidden="1" outlineLevel="1">
      <c r="A121" s="6" t="s">
        <v>3035</v>
      </c>
      <c r="B121" s="5" t="s">
        <v>204</v>
      </c>
      <c r="C121" s="1">
        <f t="shared" si="71"/>
        <v>962</v>
      </c>
      <c r="D121" s="7">
        <f>IF(P121&gt;0,RANK(P121,(P121:R121,S121:AG121)),0)</f>
        <v>1</v>
      </c>
      <c r="E121" s="7">
        <f>IF(Q121&gt;0,RANK(Q121,(P121:R121,S121:AG121)),0)</f>
        <v>0</v>
      </c>
      <c r="F121" s="7">
        <f>IF(R121&gt;0,RANK(R121,(P121:R121,S121:AG121)),0)</f>
        <v>2</v>
      </c>
      <c r="G121" s="7">
        <f>IF(S121&gt;0,RANK(S121,(P121:R121,S121:AG121)),0)</f>
        <v>5</v>
      </c>
      <c r="H121" s="49">
        <f t="shared" si="72"/>
        <v>477</v>
      </c>
      <c r="I121" s="178">
        <f t="shared" si="36"/>
        <v>0.49584199584199584</v>
      </c>
      <c r="J121" s="2"/>
      <c r="K121" s="2">
        <f t="shared" si="73"/>
        <v>0.72972972972972971</v>
      </c>
      <c r="L121" s="2">
        <f t="shared" si="74"/>
        <v>0</v>
      </c>
      <c r="M121" s="2">
        <f t="shared" si="75"/>
        <v>0.2338877338877339</v>
      </c>
      <c r="N121" s="2">
        <f t="shared" si="59"/>
        <v>7.2765072765072769E-3</v>
      </c>
      <c r="O121" s="2">
        <f t="shared" si="60"/>
        <v>2.9106029106029108E-2</v>
      </c>
      <c r="P121" s="1">
        <v>702</v>
      </c>
      <c r="R121" s="1">
        <v>225</v>
      </c>
      <c r="S121" s="1">
        <v>7</v>
      </c>
      <c r="Z121" s="1">
        <f t="shared" si="70"/>
        <v>17</v>
      </c>
      <c r="AC121" s="1">
        <v>11</v>
      </c>
      <c r="AI121" s="7">
        <f t="shared" si="76"/>
        <v>0</v>
      </c>
      <c r="AJ121" s="7">
        <f t="shared" si="77"/>
        <v>0</v>
      </c>
      <c r="AK121" s="7">
        <f t="shared" si="78"/>
        <v>0</v>
      </c>
      <c r="AL121" s="7">
        <f t="shared" si="79"/>
        <v>0</v>
      </c>
      <c r="AM121" s="2">
        <f t="shared" si="80"/>
        <v>0</v>
      </c>
      <c r="AN121" s="2">
        <f t="shared" si="81"/>
        <v>0</v>
      </c>
      <c r="AO121" s="2">
        <f t="shared" si="82"/>
        <v>0</v>
      </c>
      <c r="AP121" s="2">
        <f t="shared" si="83"/>
        <v>0</v>
      </c>
      <c r="AR121" t="str">
        <f t="shared" si="49"/>
        <v>Jackson</v>
      </c>
      <c r="AS121" s="5" t="s">
        <v>204</v>
      </c>
      <c r="AT121" s="182">
        <v>1</v>
      </c>
      <c r="AV121" s="98">
        <v>5</v>
      </c>
      <c r="AW121" s="100">
        <v>67</v>
      </c>
      <c r="AX121" s="106">
        <f t="shared" si="84"/>
        <v>5067</v>
      </c>
      <c r="AZ121" s="7" t="s">
        <v>2975</v>
      </c>
      <c r="BA121" t="s">
        <v>3208</v>
      </c>
      <c r="BC121" s="191"/>
      <c r="CA121" s="1">
        <v>4</v>
      </c>
      <c r="CC121" s="1">
        <v>13</v>
      </c>
    </row>
    <row r="122" spans="1:81" hidden="1" outlineLevel="1">
      <c r="A122" s="6" t="s">
        <v>2481</v>
      </c>
      <c r="B122" s="5" t="s">
        <v>204</v>
      </c>
      <c r="C122" s="1">
        <f t="shared" si="71"/>
        <v>12634</v>
      </c>
      <c r="D122" s="7">
        <f>IF(P122&gt;0,RANK(P122,(P122:R122,S122:AG122)),0)</f>
        <v>1</v>
      </c>
      <c r="E122" s="7">
        <f>IF(Q122&gt;0,RANK(Q122,(P122:R122,S122:AG122)),0)</f>
        <v>0</v>
      </c>
      <c r="F122" s="7">
        <f>IF(R122&gt;0,RANK(R122,(P122:R122,S122:AG122)),0)</f>
        <v>2</v>
      </c>
      <c r="G122" s="7">
        <f>IF(S122&gt;0,RANK(S122,(P122:R122,S122:AG122)),0)</f>
        <v>3</v>
      </c>
      <c r="H122" s="49">
        <f t="shared" si="72"/>
        <v>7831</v>
      </c>
      <c r="I122" s="178">
        <f t="shared" si="36"/>
        <v>0.61983536488839641</v>
      </c>
      <c r="J122" s="2"/>
      <c r="K122" s="2">
        <f t="shared" si="73"/>
        <v>0.78739908184264684</v>
      </c>
      <c r="L122" s="2">
        <f t="shared" si="74"/>
        <v>0</v>
      </c>
      <c r="M122" s="2">
        <f t="shared" si="75"/>
        <v>0.16756371695425043</v>
      </c>
      <c r="N122" s="2">
        <f t="shared" si="59"/>
        <v>1.9946176982744975E-2</v>
      </c>
      <c r="O122" s="2">
        <f t="shared" si="60"/>
        <v>2.5091024220357753E-2</v>
      </c>
      <c r="P122" s="1">
        <v>9948</v>
      </c>
      <c r="R122" s="1">
        <v>2117</v>
      </c>
      <c r="S122" s="1">
        <v>252</v>
      </c>
      <c r="Z122" s="1">
        <f t="shared" si="70"/>
        <v>220</v>
      </c>
      <c r="AC122" s="1">
        <v>97</v>
      </c>
      <c r="AI122" s="7">
        <f t="shared" si="76"/>
        <v>0</v>
      </c>
      <c r="AJ122" s="7">
        <f t="shared" si="77"/>
        <v>0</v>
      </c>
      <c r="AK122" s="7">
        <f t="shared" si="78"/>
        <v>0</v>
      </c>
      <c r="AL122" s="7">
        <f t="shared" si="79"/>
        <v>0</v>
      </c>
      <c r="AM122" s="2">
        <f t="shared" si="80"/>
        <v>0</v>
      </c>
      <c r="AN122" s="2">
        <f t="shared" si="81"/>
        <v>0</v>
      </c>
      <c r="AO122" s="2">
        <f t="shared" si="82"/>
        <v>0</v>
      </c>
      <c r="AP122" s="2">
        <f t="shared" si="83"/>
        <v>0</v>
      </c>
      <c r="AR122" t="str">
        <f t="shared" si="49"/>
        <v>Jefferson</v>
      </c>
      <c r="AS122" s="5" t="s">
        <v>204</v>
      </c>
      <c r="AT122" s="182"/>
      <c r="AV122" s="98">
        <v>5</v>
      </c>
      <c r="AW122" s="100">
        <v>69</v>
      </c>
      <c r="AX122" s="106">
        <f t="shared" si="84"/>
        <v>5069</v>
      </c>
      <c r="AZ122" s="7" t="s">
        <v>2975</v>
      </c>
      <c r="BA122" t="s">
        <v>3208</v>
      </c>
      <c r="BC122" s="191"/>
      <c r="CA122" s="1">
        <v>84</v>
      </c>
      <c r="CC122" s="1">
        <v>136</v>
      </c>
    </row>
    <row r="123" spans="1:81" hidden="1" outlineLevel="1">
      <c r="A123" s="6" t="s">
        <v>1964</v>
      </c>
      <c r="B123" s="5" t="s">
        <v>204</v>
      </c>
      <c r="C123" s="1">
        <f t="shared" si="71"/>
        <v>1699</v>
      </c>
      <c r="D123" s="7">
        <f>IF(P123&gt;0,RANK(P123,(P123:R123,S123:AG123)),0)</f>
        <v>1</v>
      </c>
      <c r="E123" s="7">
        <f>IF(Q123&gt;0,RANK(Q123,(P123:R123,S123:AG123)),0)</f>
        <v>0</v>
      </c>
      <c r="F123" s="7">
        <f>IF(R123&gt;0,RANK(R123,(P123:R123,S123:AG123)),0)</f>
        <v>2</v>
      </c>
      <c r="G123" s="7">
        <f>IF(S123&gt;0,RANK(S123,(P123:R123,S123:AG123)),0)</f>
        <v>4</v>
      </c>
      <c r="H123" s="49">
        <f t="shared" si="72"/>
        <v>477</v>
      </c>
      <c r="I123" s="178">
        <f t="shared" si="36"/>
        <v>0.28075338434373159</v>
      </c>
      <c r="J123" s="2"/>
      <c r="K123" s="2">
        <f t="shared" si="73"/>
        <v>0.6221306650971159</v>
      </c>
      <c r="L123" s="2">
        <f t="shared" si="74"/>
        <v>0</v>
      </c>
      <c r="M123" s="2">
        <f t="shared" si="75"/>
        <v>0.34137728075338436</v>
      </c>
      <c r="N123" s="2">
        <f t="shared" si="59"/>
        <v>1.3537374926427309E-2</v>
      </c>
      <c r="O123" s="2">
        <f t="shared" si="60"/>
        <v>2.2954679223072434E-2</v>
      </c>
      <c r="P123" s="1">
        <v>1057</v>
      </c>
      <c r="R123" s="1">
        <v>580</v>
      </c>
      <c r="S123" s="1">
        <v>23</v>
      </c>
      <c r="Z123" s="1">
        <f t="shared" si="70"/>
        <v>34</v>
      </c>
      <c r="AC123" s="1">
        <v>5</v>
      </c>
      <c r="AI123" s="7">
        <f t="shared" si="76"/>
        <v>0</v>
      </c>
      <c r="AJ123" s="7">
        <f t="shared" si="77"/>
        <v>0</v>
      </c>
      <c r="AK123" s="7">
        <f t="shared" si="78"/>
        <v>0</v>
      </c>
      <c r="AL123" s="7">
        <f t="shared" si="79"/>
        <v>0</v>
      </c>
      <c r="AM123" s="2">
        <f t="shared" si="80"/>
        <v>0</v>
      </c>
      <c r="AN123" s="2">
        <f t="shared" si="81"/>
        <v>0</v>
      </c>
      <c r="AO123" s="2">
        <f t="shared" si="82"/>
        <v>0</v>
      </c>
      <c r="AP123" s="2">
        <f t="shared" si="83"/>
        <v>0</v>
      </c>
      <c r="AR123" t="str">
        <f t="shared" si="49"/>
        <v>Johnson</v>
      </c>
      <c r="AS123" s="5" t="s">
        <v>204</v>
      </c>
      <c r="AT123" s="182">
        <v>4</v>
      </c>
      <c r="AV123" s="98">
        <v>5</v>
      </c>
      <c r="AW123" s="100">
        <v>71</v>
      </c>
      <c r="AX123" s="106">
        <f t="shared" si="84"/>
        <v>5071</v>
      </c>
      <c r="AZ123" s="7" t="s">
        <v>2975</v>
      </c>
      <c r="BA123" t="s">
        <v>3208</v>
      </c>
      <c r="BC123" s="191"/>
      <c r="CA123" s="1">
        <v>20</v>
      </c>
      <c r="CC123" s="1">
        <v>14</v>
      </c>
    </row>
    <row r="124" spans="1:81" hidden="1" outlineLevel="1">
      <c r="A124" s="6" t="s">
        <v>1301</v>
      </c>
      <c r="B124" s="5" t="s">
        <v>204</v>
      </c>
      <c r="C124" s="1">
        <f t="shared" si="71"/>
        <v>645</v>
      </c>
      <c r="D124" s="7">
        <f>IF(P124&gt;0,RANK(P124,(P124:R124,S124:AG124)),0)</f>
        <v>1</v>
      </c>
      <c r="E124" s="7">
        <f>IF(Q124&gt;0,RANK(Q124,(P124:R124,S124:AG124)),0)</f>
        <v>0</v>
      </c>
      <c r="F124" s="7">
        <f>IF(R124&gt;0,RANK(R124,(P124:R124,S124:AG124)),0)</f>
        <v>2</v>
      </c>
      <c r="G124" s="7">
        <f>IF(S124&gt;0,RANK(S124,(P124:R124,S124:AG124)),0)</f>
        <v>3</v>
      </c>
      <c r="H124" s="49">
        <f t="shared" si="72"/>
        <v>283</v>
      </c>
      <c r="I124" s="178">
        <f t="shared" si="36"/>
        <v>0.4387596899224806</v>
      </c>
      <c r="J124" s="2"/>
      <c r="K124" s="2">
        <f t="shared" si="73"/>
        <v>0.68682170542635657</v>
      </c>
      <c r="L124" s="2">
        <f t="shared" si="74"/>
        <v>0</v>
      </c>
      <c r="M124" s="2">
        <f t="shared" si="75"/>
        <v>0.24806201550387597</v>
      </c>
      <c r="N124" s="2">
        <f t="shared" si="59"/>
        <v>3.565891472868217E-2</v>
      </c>
      <c r="O124" s="2">
        <f t="shared" si="60"/>
        <v>2.9457364341085299E-2</v>
      </c>
      <c r="P124" s="1">
        <v>443</v>
      </c>
      <c r="R124" s="1">
        <v>160</v>
      </c>
      <c r="S124" s="1">
        <v>23</v>
      </c>
      <c r="Z124" s="1">
        <f t="shared" si="70"/>
        <v>15</v>
      </c>
      <c r="AC124" s="1">
        <v>4</v>
      </c>
      <c r="AI124" s="7">
        <f t="shared" si="76"/>
        <v>0</v>
      </c>
      <c r="AJ124" s="7">
        <f t="shared" si="77"/>
        <v>0</v>
      </c>
      <c r="AK124" s="7">
        <f t="shared" si="78"/>
        <v>0</v>
      </c>
      <c r="AL124" s="7">
        <f t="shared" si="79"/>
        <v>0</v>
      </c>
      <c r="AM124" s="2">
        <f t="shared" si="80"/>
        <v>0</v>
      </c>
      <c r="AN124" s="2">
        <f t="shared" si="81"/>
        <v>0</v>
      </c>
      <c r="AO124" s="2">
        <f t="shared" si="82"/>
        <v>0</v>
      </c>
      <c r="AP124" s="2">
        <f t="shared" si="83"/>
        <v>0</v>
      </c>
      <c r="AR124" t="str">
        <f t="shared" si="49"/>
        <v>Lafayette</v>
      </c>
      <c r="AS124" s="5" t="s">
        <v>204</v>
      </c>
      <c r="AT124" s="182">
        <v>4</v>
      </c>
      <c r="AV124" s="98">
        <v>5</v>
      </c>
      <c r="AW124" s="100">
        <v>73</v>
      </c>
      <c r="AX124" s="106">
        <f t="shared" si="84"/>
        <v>5073</v>
      </c>
      <c r="AZ124" s="7" t="s">
        <v>2975</v>
      </c>
      <c r="BA124" t="s">
        <v>3208</v>
      </c>
      <c r="BC124" s="191"/>
      <c r="CA124" s="1">
        <v>9</v>
      </c>
      <c r="CC124" s="1">
        <v>6</v>
      </c>
    </row>
    <row r="125" spans="1:81" hidden="1" outlineLevel="1">
      <c r="A125" s="6" t="s">
        <v>639</v>
      </c>
      <c r="B125" s="5" t="s">
        <v>204</v>
      </c>
      <c r="C125" s="1">
        <f t="shared" si="71"/>
        <v>1883</v>
      </c>
      <c r="D125" s="7">
        <f>IF(P125&gt;0,RANK(P125,(P125:R125,S125:AG125)),0)</f>
        <v>1</v>
      </c>
      <c r="E125" s="7">
        <f>IF(Q125&gt;0,RANK(Q125,(P125:R125,S125:AG125)),0)</f>
        <v>0</v>
      </c>
      <c r="F125" s="7">
        <f>IF(R125&gt;0,RANK(R125,(P125:R125,S125:AG125)),0)</f>
        <v>2</v>
      </c>
      <c r="G125" s="7">
        <f>IF(S125&gt;0,RANK(S125,(P125:R125,S125:AG125)),0)</f>
        <v>4</v>
      </c>
      <c r="H125" s="49">
        <f t="shared" si="72"/>
        <v>207</v>
      </c>
      <c r="I125" s="178">
        <f t="shared" si="36"/>
        <v>0.10993096123207648</v>
      </c>
      <c r="J125" s="2"/>
      <c r="K125" s="2">
        <f t="shared" si="73"/>
        <v>0.49548592671269254</v>
      </c>
      <c r="L125" s="2">
        <f t="shared" si="74"/>
        <v>0</v>
      </c>
      <c r="M125" s="2">
        <f t="shared" si="75"/>
        <v>0.38555496548061602</v>
      </c>
      <c r="N125" s="2">
        <f t="shared" si="59"/>
        <v>3.2926181625066386E-2</v>
      </c>
      <c r="O125" s="2">
        <f t="shared" si="60"/>
        <v>8.6032926181625058E-2</v>
      </c>
      <c r="P125" s="1">
        <v>933</v>
      </c>
      <c r="R125" s="1">
        <v>726</v>
      </c>
      <c r="S125" s="1">
        <v>62</v>
      </c>
      <c r="Z125" s="1">
        <f t="shared" si="70"/>
        <v>120</v>
      </c>
      <c r="AC125" s="1">
        <v>42</v>
      </c>
      <c r="AI125" s="7">
        <f t="shared" si="76"/>
        <v>0</v>
      </c>
      <c r="AJ125" s="7">
        <f t="shared" si="77"/>
        <v>0</v>
      </c>
      <c r="AK125" s="7">
        <f t="shared" si="78"/>
        <v>0</v>
      </c>
      <c r="AL125" s="7">
        <f t="shared" si="79"/>
        <v>0</v>
      </c>
      <c r="AM125" s="2">
        <f t="shared" si="80"/>
        <v>0</v>
      </c>
      <c r="AN125" s="2">
        <f t="shared" si="81"/>
        <v>0</v>
      </c>
      <c r="AO125" s="2">
        <f t="shared" si="82"/>
        <v>0</v>
      </c>
      <c r="AP125" s="2">
        <f t="shared" si="83"/>
        <v>0</v>
      </c>
      <c r="AR125" t="str">
        <f t="shared" si="49"/>
        <v>Lawrence</v>
      </c>
      <c r="AS125" s="5" t="s">
        <v>204</v>
      </c>
      <c r="AT125" s="182">
        <v>1</v>
      </c>
      <c r="AV125" s="98">
        <v>5</v>
      </c>
      <c r="AW125" s="100">
        <v>75</v>
      </c>
      <c r="AX125" s="106">
        <f t="shared" si="84"/>
        <v>5075</v>
      </c>
      <c r="AZ125" s="7" t="s">
        <v>2975</v>
      </c>
      <c r="BA125" t="s">
        <v>3208</v>
      </c>
      <c r="BC125" s="191"/>
      <c r="CA125" s="1">
        <v>42</v>
      </c>
      <c r="CC125" s="1">
        <v>78</v>
      </c>
    </row>
    <row r="126" spans="1:81" hidden="1" outlineLevel="1">
      <c r="A126" s="6" t="s">
        <v>640</v>
      </c>
      <c r="B126" s="5" t="s">
        <v>204</v>
      </c>
      <c r="C126" s="1">
        <f t="shared" si="71"/>
        <v>1067</v>
      </c>
      <c r="D126" s="7">
        <f>IF(P126&gt;0,RANK(P126,(P126:R126,S126:AG126)),0)</f>
        <v>1</v>
      </c>
      <c r="E126" s="7">
        <f>IF(Q126&gt;0,RANK(Q126,(P126:R126,S126:AG126)),0)</f>
        <v>0</v>
      </c>
      <c r="F126" s="7">
        <f>IF(R126&gt;0,RANK(R126,(P126:R126,S126:AG126)),0)</f>
        <v>2</v>
      </c>
      <c r="G126" s="7">
        <f>IF(S126&gt;0,RANK(S126,(P126:R126,S126:AG126)),0)</f>
        <v>4</v>
      </c>
      <c r="H126" s="49">
        <f t="shared" si="72"/>
        <v>872</v>
      </c>
      <c r="I126" s="178">
        <f t="shared" si="36"/>
        <v>0.817244611059044</v>
      </c>
      <c r="J126" s="2"/>
      <c r="K126" s="2">
        <f t="shared" si="73"/>
        <v>0.89597000937207127</v>
      </c>
      <c r="L126" s="2">
        <f t="shared" si="74"/>
        <v>0</v>
      </c>
      <c r="M126" s="2">
        <f t="shared" si="75"/>
        <v>7.8725398313027176E-2</v>
      </c>
      <c r="N126" s="2">
        <f t="shared" si="59"/>
        <v>7.4976569821930648E-3</v>
      </c>
      <c r="O126" s="2">
        <f t="shared" si="60"/>
        <v>1.7806935332708485E-2</v>
      </c>
      <c r="P126" s="1">
        <v>956</v>
      </c>
      <c r="R126" s="1">
        <v>84</v>
      </c>
      <c r="S126" s="1">
        <v>8</v>
      </c>
      <c r="Z126" s="1">
        <f t="shared" si="70"/>
        <v>16</v>
      </c>
      <c r="AC126" s="1">
        <v>3</v>
      </c>
      <c r="AI126" s="7">
        <f t="shared" si="76"/>
        <v>0</v>
      </c>
      <c r="AJ126" s="7">
        <f t="shared" si="77"/>
        <v>0</v>
      </c>
      <c r="AK126" s="7">
        <f t="shared" si="78"/>
        <v>0</v>
      </c>
      <c r="AL126" s="7">
        <f t="shared" si="79"/>
        <v>0</v>
      </c>
      <c r="AM126" s="2">
        <f t="shared" si="80"/>
        <v>0</v>
      </c>
      <c r="AN126" s="2">
        <f t="shared" si="81"/>
        <v>0</v>
      </c>
      <c r="AO126" s="2">
        <f t="shared" si="82"/>
        <v>0</v>
      </c>
      <c r="AP126" s="2">
        <f t="shared" si="83"/>
        <v>0</v>
      </c>
      <c r="AR126" t="str">
        <f t="shared" si="49"/>
        <v>Lee</v>
      </c>
      <c r="AS126" s="5" t="s">
        <v>204</v>
      </c>
      <c r="AT126" s="182">
        <v>1</v>
      </c>
      <c r="AV126" s="98">
        <v>5</v>
      </c>
      <c r="AW126" s="100">
        <v>77</v>
      </c>
      <c r="AX126" s="106">
        <f t="shared" si="84"/>
        <v>5077</v>
      </c>
      <c r="AZ126" s="7" t="s">
        <v>2975</v>
      </c>
      <c r="BA126" t="s">
        <v>3208</v>
      </c>
      <c r="BC126" s="191"/>
      <c r="CA126" s="1">
        <v>6</v>
      </c>
      <c r="CC126" s="1">
        <v>10</v>
      </c>
    </row>
    <row r="127" spans="1:81" hidden="1" outlineLevel="1">
      <c r="A127" s="6" t="s">
        <v>227</v>
      </c>
      <c r="B127" s="5" t="s">
        <v>204</v>
      </c>
      <c r="C127" s="1">
        <f t="shared" si="71"/>
        <v>791</v>
      </c>
      <c r="D127" s="7">
        <f>IF(P127&gt;0,RANK(P127,(P127:R127,S127:AG127)),0)</f>
        <v>1</v>
      </c>
      <c r="E127" s="7">
        <f>IF(Q127&gt;0,RANK(Q127,(P127:R127,S127:AG127)),0)</f>
        <v>0</v>
      </c>
      <c r="F127" s="7">
        <f>IF(R127&gt;0,RANK(R127,(P127:R127,S127:AG127)),0)</f>
        <v>2</v>
      </c>
      <c r="G127" s="7">
        <f>IF(S127&gt;0,RANK(S127,(P127:R127,S127:AG127)),0)</f>
        <v>4</v>
      </c>
      <c r="H127" s="49">
        <f t="shared" si="72"/>
        <v>447</v>
      </c>
      <c r="I127" s="178">
        <f t="shared" si="36"/>
        <v>0.5651074589127687</v>
      </c>
      <c r="J127" s="2"/>
      <c r="K127" s="2">
        <f t="shared" si="73"/>
        <v>0.75726927939317323</v>
      </c>
      <c r="L127" s="2">
        <f t="shared" si="74"/>
        <v>0</v>
      </c>
      <c r="M127" s="2">
        <f t="shared" si="75"/>
        <v>0.19216182048040456</v>
      </c>
      <c r="N127" s="2">
        <f t="shared" si="59"/>
        <v>1.1378002528445006E-2</v>
      </c>
      <c r="O127" s="2">
        <f t="shared" si="60"/>
        <v>3.9190897597977198E-2</v>
      </c>
      <c r="P127" s="1">
        <v>599</v>
      </c>
      <c r="R127" s="1">
        <v>152</v>
      </c>
      <c r="S127" s="1">
        <v>9</v>
      </c>
      <c r="Z127" s="1">
        <f t="shared" si="70"/>
        <v>24</v>
      </c>
      <c r="AC127" s="1">
        <v>7</v>
      </c>
      <c r="AI127" s="7">
        <f t="shared" si="76"/>
        <v>0</v>
      </c>
      <c r="AJ127" s="7">
        <f t="shared" si="77"/>
        <v>0</v>
      </c>
      <c r="AK127" s="7">
        <f t="shared" si="78"/>
        <v>0</v>
      </c>
      <c r="AL127" s="7">
        <f t="shared" si="79"/>
        <v>0</v>
      </c>
      <c r="AM127" s="2">
        <f t="shared" si="80"/>
        <v>0</v>
      </c>
      <c r="AN127" s="2">
        <f t="shared" si="81"/>
        <v>0</v>
      </c>
      <c r="AO127" s="2">
        <f t="shared" si="82"/>
        <v>0</v>
      </c>
      <c r="AP127" s="2">
        <f t="shared" si="83"/>
        <v>0</v>
      </c>
      <c r="AR127" t="str">
        <f t="shared" si="49"/>
        <v>Lincoln</v>
      </c>
      <c r="AS127" s="5" t="s">
        <v>204</v>
      </c>
      <c r="AT127" s="182">
        <v>1</v>
      </c>
      <c r="AV127" s="98">
        <v>5</v>
      </c>
      <c r="AW127" s="100">
        <v>79</v>
      </c>
      <c r="AX127" s="106">
        <f t="shared" si="84"/>
        <v>5079</v>
      </c>
      <c r="AZ127" s="7" t="s">
        <v>2975</v>
      </c>
      <c r="BA127" t="s">
        <v>3208</v>
      </c>
      <c r="BC127" s="191"/>
      <c r="CA127" s="1">
        <v>10</v>
      </c>
      <c r="CC127" s="1">
        <v>14</v>
      </c>
    </row>
    <row r="128" spans="1:81" hidden="1" outlineLevel="1">
      <c r="A128" s="6" t="s">
        <v>3253</v>
      </c>
      <c r="B128" s="5" t="s">
        <v>204</v>
      </c>
      <c r="C128" s="1">
        <f t="shared" si="71"/>
        <v>1357</v>
      </c>
      <c r="D128" s="7">
        <f>IF(P128&gt;0,RANK(P128,(P128:R128,S128:AG128)),0)</f>
        <v>1</v>
      </c>
      <c r="E128" s="7">
        <f>IF(Q128&gt;0,RANK(Q128,(P128:R128,S128:AG128)),0)</f>
        <v>0</v>
      </c>
      <c r="F128" s="7">
        <f>IF(R128&gt;0,RANK(R128,(P128:R128,S128:AG128)),0)</f>
        <v>2</v>
      </c>
      <c r="G128" s="7">
        <f>IF(S128&gt;0,RANK(S128,(P128:R128,S128:AG128)),0)</f>
        <v>5</v>
      </c>
      <c r="H128" s="49">
        <f t="shared" si="72"/>
        <v>280</v>
      </c>
      <c r="I128" s="178">
        <f t="shared" si="36"/>
        <v>0.20633750921149593</v>
      </c>
      <c r="J128" s="2"/>
      <c r="K128" s="2">
        <f t="shared" si="73"/>
        <v>0.53131908621960211</v>
      </c>
      <c r="L128" s="2">
        <f t="shared" si="74"/>
        <v>0</v>
      </c>
      <c r="M128" s="2">
        <f t="shared" si="75"/>
        <v>0.32498157700810609</v>
      </c>
      <c r="N128" s="2">
        <f t="shared" si="59"/>
        <v>2.5792188651436992E-2</v>
      </c>
      <c r="O128" s="2">
        <f t="shared" si="60"/>
        <v>0.1179071481208548</v>
      </c>
      <c r="P128" s="1">
        <v>721</v>
      </c>
      <c r="R128" s="1">
        <v>441</v>
      </c>
      <c r="S128" s="1">
        <v>35</v>
      </c>
      <c r="Z128" s="1">
        <f t="shared" si="70"/>
        <v>118</v>
      </c>
      <c r="AC128" s="1">
        <v>42</v>
      </c>
      <c r="AI128" s="7">
        <f t="shared" si="76"/>
        <v>0</v>
      </c>
      <c r="AJ128" s="7">
        <f t="shared" si="77"/>
        <v>0</v>
      </c>
      <c r="AK128" s="7">
        <f t="shared" si="78"/>
        <v>0</v>
      </c>
      <c r="AL128" s="7">
        <f t="shared" si="79"/>
        <v>0</v>
      </c>
      <c r="AM128" s="2">
        <f t="shared" si="80"/>
        <v>0</v>
      </c>
      <c r="AN128" s="2">
        <f t="shared" si="81"/>
        <v>0</v>
      </c>
      <c r="AO128" s="2">
        <f t="shared" si="82"/>
        <v>0</v>
      </c>
      <c r="AP128" s="2">
        <f t="shared" si="83"/>
        <v>0</v>
      </c>
      <c r="AR128" t="str">
        <f t="shared" si="49"/>
        <v>Little River</v>
      </c>
      <c r="AS128" s="5" t="s">
        <v>204</v>
      </c>
      <c r="AT128" s="182">
        <v>4</v>
      </c>
      <c r="AV128" s="98">
        <v>5</v>
      </c>
      <c r="AW128" s="100">
        <v>81</v>
      </c>
      <c r="AX128" s="106">
        <f t="shared" si="84"/>
        <v>5081</v>
      </c>
      <c r="AZ128" s="7" t="s">
        <v>2975</v>
      </c>
      <c r="BA128" t="s">
        <v>3208</v>
      </c>
      <c r="BC128" s="191"/>
      <c r="CA128" s="1">
        <v>20</v>
      </c>
      <c r="CC128" s="1">
        <v>98</v>
      </c>
    </row>
    <row r="129" spans="1:81" hidden="1" outlineLevel="1">
      <c r="A129" s="6" t="s">
        <v>2171</v>
      </c>
      <c r="B129" s="5" t="s">
        <v>204</v>
      </c>
      <c r="C129" s="1">
        <f t="shared" si="71"/>
        <v>1279</v>
      </c>
      <c r="D129" s="7">
        <f>IF(P129&gt;0,RANK(P129,(P129:R129,S129:AG129)),0)</f>
        <v>1</v>
      </c>
      <c r="E129" s="7">
        <f>IF(Q129&gt;0,RANK(Q129,(P129:R129,S129:AG129)),0)</f>
        <v>0</v>
      </c>
      <c r="F129" s="7">
        <f>IF(R129&gt;0,RANK(R129,(P129:R129,S129:AG129)),0)</f>
        <v>2</v>
      </c>
      <c r="G129" s="7">
        <f>IF(S129&gt;0,RANK(S129,(P129:R129,S129:AG129)),0)</f>
        <v>3</v>
      </c>
      <c r="H129" s="49">
        <f t="shared" si="72"/>
        <v>520</v>
      </c>
      <c r="I129" s="178">
        <f t="shared" si="36"/>
        <v>0.4065676309616888</v>
      </c>
      <c r="J129" s="2"/>
      <c r="K129" s="2">
        <f t="shared" si="73"/>
        <v>0.68881939014855353</v>
      </c>
      <c r="L129" s="2">
        <f t="shared" si="74"/>
        <v>0</v>
      </c>
      <c r="M129" s="2">
        <f t="shared" si="75"/>
        <v>0.28225175918686474</v>
      </c>
      <c r="N129" s="2">
        <f t="shared" si="59"/>
        <v>1.4073494917904612E-2</v>
      </c>
      <c r="O129" s="2">
        <f t="shared" si="60"/>
        <v>1.4855355746677117E-2</v>
      </c>
      <c r="P129" s="1">
        <v>881</v>
      </c>
      <c r="R129" s="1">
        <v>361</v>
      </c>
      <c r="S129" s="1">
        <v>18</v>
      </c>
      <c r="Z129" s="1">
        <f t="shared" si="70"/>
        <v>18</v>
      </c>
      <c r="AC129" s="1">
        <v>1</v>
      </c>
      <c r="AI129" s="7">
        <f t="shared" si="76"/>
        <v>0</v>
      </c>
      <c r="AJ129" s="7">
        <f t="shared" si="77"/>
        <v>0</v>
      </c>
      <c r="AK129" s="7">
        <f t="shared" si="78"/>
        <v>0</v>
      </c>
      <c r="AL129" s="7">
        <f t="shared" si="79"/>
        <v>0</v>
      </c>
      <c r="AM129" s="2">
        <f t="shared" si="80"/>
        <v>0</v>
      </c>
      <c r="AN129" s="2">
        <f t="shared" si="81"/>
        <v>0</v>
      </c>
      <c r="AO129" s="2">
        <f t="shared" si="82"/>
        <v>0</v>
      </c>
      <c r="AP129" s="2">
        <f t="shared" si="83"/>
        <v>0</v>
      </c>
      <c r="AR129" t="str">
        <f t="shared" si="49"/>
        <v>Logan</v>
      </c>
      <c r="AS129" s="5" t="s">
        <v>204</v>
      </c>
      <c r="AT129" s="182">
        <v>4</v>
      </c>
      <c r="AV129" s="98">
        <v>5</v>
      </c>
      <c r="AW129" s="100">
        <v>83</v>
      </c>
      <c r="AX129" s="106">
        <f t="shared" si="84"/>
        <v>5083</v>
      </c>
      <c r="AZ129" s="7" t="s">
        <v>2975</v>
      </c>
      <c r="BA129" t="s">
        <v>3208</v>
      </c>
      <c r="BC129" s="191"/>
      <c r="CA129" s="1">
        <v>8</v>
      </c>
      <c r="CC129" s="1">
        <v>10</v>
      </c>
    </row>
    <row r="130" spans="1:81" hidden="1" outlineLevel="1">
      <c r="A130" s="6" t="s">
        <v>2329</v>
      </c>
      <c r="B130" s="5" t="s">
        <v>204</v>
      </c>
      <c r="C130" s="1">
        <f t="shared" si="71"/>
        <v>2584</v>
      </c>
      <c r="D130" s="7">
        <f>IF(P130&gt;0,RANK(P130,(P130:R130,S130:AG130)),0)</f>
        <v>1</v>
      </c>
      <c r="E130" s="7">
        <f>IF(Q130&gt;0,RANK(Q130,(P130:R130,S130:AG130)),0)</f>
        <v>0</v>
      </c>
      <c r="F130" s="7">
        <f>IF(R130&gt;0,RANK(R130,(P130:R130,S130:AG130)),0)</f>
        <v>2</v>
      </c>
      <c r="G130" s="7">
        <f>IF(S130&gt;0,RANK(S130,(P130:R130,S130:AG130)),0)</f>
        <v>4</v>
      </c>
      <c r="H130" s="49">
        <f t="shared" si="72"/>
        <v>870</v>
      </c>
      <c r="I130" s="178">
        <f t="shared" si="36"/>
        <v>0.33668730650154799</v>
      </c>
      <c r="J130" s="2"/>
      <c r="K130" s="2">
        <f t="shared" si="73"/>
        <v>0.65634674922600622</v>
      </c>
      <c r="L130" s="2">
        <f t="shared" si="74"/>
        <v>0</v>
      </c>
      <c r="M130" s="2">
        <f t="shared" si="75"/>
        <v>0.31965944272445823</v>
      </c>
      <c r="N130" s="2">
        <f t="shared" si="59"/>
        <v>7.7399380804953561E-3</v>
      </c>
      <c r="O130" s="2">
        <f t="shared" si="60"/>
        <v>1.6253869969040192E-2</v>
      </c>
      <c r="P130" s="1">
        <v>1696</v>
      </c>
      <c r="R130" s="1">
        <v>826</v>
      </c>
      <c r="S130" s="1">
        <v>20</v>
      </c>
      <c r="Z130" s="1">
        <f t="shared" si="70"/>
        <v>34</v>
      </c>
      <c r="AC130" s="1">
        <v>8</v>
      </c>
      <c r="AI130" s="7">
        <f t="shared" si="76"/>
        <v>0</v>
      </c>
      <c r="AJ130" s="7">
        <f t="shared" si="77"/>
        <v>0</v>
      </c>
      <c r="AK130" s="7">
        <f t="shared" si="78"/>
        <v>0</v>
      </c>
      <c r="AL130" s="7">
        <f t="shared" si="79"/>
        <v>0</v>
      </c>
      <c r="AM130" s="2">
        <f t="shared" si="80"/>
        <v>0</v>
      </c>
      <c r="AN130" s="2">
        <f t="shared" si="81"/>
        <v>0</v>
      </c>
      <c r="AO130" s="2">
        <f t="shared" si="82"/>
        <v>0</v>
      </c>
      <c r="AP130" s="2">
        <f t="shared" si="83"/>
        <v>0</v>
      </c>
      <c r="AR130" t="str">
        <f t="shared" si="49"/>
        <v>Lonoke</v>
      </c>
      <c r="AS130" s="5" t="s">
        <v>204</v>
      </c>
      <c r="AT130" s="182">
        <v>1</v>
      </c>
      <c r="AV130" s="98">
        <v>5</v>
      </c>
      <c r="AW130" s="100">
        <v>85</v>
      </c>
      <c r="AX130" s="106">
        <f t="shared" si="84"/>
        <v>5085</v>
      </c>
      <c r="AZ130" s="7" t="s">
        <v>2975</v>
      </c>
      <c r="BA130" t="s">
        <v>3208</v>
      </c>
      <c r="BC130" s="191"/>
      <c r="CA130" s="1">
        <v>20</v>
      </c>
      <c r="CC130" s="1">
        <v>14</v>
      </c>
    </row>
    <row r="131" spans="1:81" hidden="1" outlineLevel="1">
      <c r="A131" s="6" t="s">
        <v>1400</v>
      </c>
      <c r="B131" s="5" t="s">
        <v>204</v>
      </c>
      <c r="C131" s="1">
        <f t="shared" si="71"/>
        <v>2605</v>
      </c>
      <c r="D131" s="7">
        <f>IF(P131&gt;0,RANK(P131,(P131:R131,S131:AG131)),0)</f>
        <v>1</v>
      </c>
      <c r="E131" s="7">
        <f>IF(Q131&gt;0,RANK(Q131,(P131:R131,S131:AG131)),0)</f>
        <v>0</v>
      </c>
      <c r="F131" s="7">
        <f>IF(R131&gt;0,RANK(R131,(P131:R131,S131:AG131)),0)</f>
        <v>2</v>
      </c>
      <c r="G131" s="7">
        <f>IF(S131&gt;0,RANK(S131,(P131:R131,S131:AG131)),0)</f>
        <v>4</v>
      </c>
      <c r="H131" s="49">
        <f t="shared" si="72"/>
        <v>7</v>
      </c>
      <c r="I131" s="178">
        <f t="shared" si="36"/>
        <v>2.6871401151631479E-3</v>
      </c>
      <c r="J131" s="2"/>
      <c r="K131" s="2">
        <f t="shared" si="73"/>
        <v>0.41689059500959691</v>
      </c>
      <c r="L131" s="2">
        <f t="shared" si="74"/>
        <v>0</v>
      </c>
      <c r="M131" s="2">
        <f t="shared" si="75"/>
        <v>0.41420345489443378</v>
      </c>
      <c r="N131" s="2">
        <f t="shared" si="59"/>
        <v>5.6813819577735125E-2</v>
      </c>
      <c r="O131" s="2">
        <f t="shared" si="60"/>
        <v>0.11209213051823419</v>
      </c>
      <c r="P131" s="1">
        <v>1086</v>
      </c>
      <c r="R131" s="1">
        <v>1079</v>
      </c>
      <c r="S131" s="1">
        <v>148</v>
      </c>
      <c r="Z131" s="1">
        <f t="shared" si="70"/>
        <v>163</v>
      </c>
      <c r="AC131" s="1">
        <v>129</v>
      </c>
      <c r="AI131" s="7">
        <f t="shared" si="76"/>
        <v>0</v>
      </c>
      <c r="AJ131" s="7">
        <f t="shared" si="77"/>
        <v>0</v>
      </c>
      <c r="AK131" s="7">
        <f t="shared" si="78"/>
        <v>0</v>
      </c>
      <c r="AL131" s="7">
        <f t="shared" si="79"/>
        <v>0</v>
      </c>
      <c r="AM131" s="2">
        <f t="shared" si="80"/>
        <v>0</v>
      </c>
      <c r="AN131" s="2">
        <f t="shared" si="81"/>
        <v>0</v>
      </c>
      <c r="AO131" s="2">
        <f t="shared" si="82"/>
        <v>0</v>
      </c>
      <c r="AP131" s="2">
        <f t="shared" si="83"/>
        <v>0</v>
      </c>
      <c r="AR131" t="str">
        <f t="shared" si="49"/>
        <v>Madison</v>
      </c>
      <c r="AS131" s="5" t="s">
        <v>204</v>
      </c>
      <c r="AT131" s="182">
        <v>4</v>
      </c>
      <c r="AV131" s="98">
        <v>5</v>
      </c>
      <c r="AW131" s="100">
        <v>87</v>
      </c>
      <c r="AX131" s="106">
        <f t="shared" si="84"/>
        <v>5087</v>
      </c>
      <c r="AZ131" s="7" t="s">
        <v>2975</v>
      </c>
      <c r="BA131" t="s">
        <v>3208</v>
      </c>
      <c r="BC131" s="191"/>
      <c r="CA131" s="1">
        <v>71</v>
      </c>
      <c r="CC131" s="1">
        <v>92</v>
      </c>
    </row>
    <row r="132" spans="1:81" hidden="1" outlineLevel="1">
      <c r="A132" s="6" t="s">
        <v>1302</v>
      </c>
      <c r="B132" s="5" t="s">
        <v>204</v>
      </c>
      <c r="C132" s="1">
        <f t="shared" si="71"/>
        <v>767</v>
      </c>
      <c r="D132" s="7">
        <f>IF(P132&gt;0,RANK(P132,(P132:R132,S132:AG132)),0)</f>
        <v>1</v>
      </c>
      <c r="E132" s="7">
        <f>IF(Q132&gt;0,RANK(Q132,(P132:R132,S132:AG132)),0)</f>
        <v>0</v>
      </c>
      <c r="F132" s="7">
        <f>IF(R132&gt;0,RANK(R132,(P132:R132,S132:AG132)),0)</f>
        <v>2</v>
      </c>
      <c r="G132" s="7">
        <f>IF(S132&gt;0,RANK(S132,(P132:R132,S132:AG132)),0)</f>
        <v>4</v>
      </c>
      <c r="H132" s="49">
        <f t="shared" si="72"/>
        <v>111</v>
      </c>
      <c r="I132" s="178">
        <f t="shared" si="36"/>
        <v>0.14471968709256844</v>
      </c>
      <c r="J132" s="2"/>
      <c r="K132" s="2">
        <f t="shared" si="73"/>
        <v>0.55801825293350715</v>
      </c>
      <c r="L132" s="2">
        <f t="shared" si="74"/>
        <v>0</v>
      </c>
      <c r="M132" s="2">
        <f t="shared" si="75"/>
        <v>0.41329856584093871</v>
      </c>
      <c r="N132" s="2">
        <f t="shared" si="59"/>
        <v>9.126466753585397E-3</v>
      </c>
      <c r="O132" s="2">
        <f t="shared" si="60"/>
        <v>1.9556714471968738E-2</v>
      </c>
      <c r="P132" s="1">
        <v>428</v>
      </c>
      <c r="R132" s="1">
        <v>317</v>
      </c>
      <c r="S132" s="1">
        <v>7</v>
      </c>
      <c r="Z132" s="1">
        <f t="shared" si="70"/>
        <v>13</v>
      </c>
      <c r="AC132" s="1">
        <v>2</v>
      </c>
      <c r="AI132" s="7">
        <f t="shared" si="76"/>
        <v>0</v>
      </c>
      <c r="AJ132" s="7">
        <f t="shared" si="77"/>
        <v>0</v>
      </c>
      <c r="AK132" s="7">
        <f t="shared" si="78"/>
        <v>0</v>
      </c>
      <c r="AL132" s="7">
        <f t="shared" si="79"/>
        <v>0</v>
      </c>
      <c r="AM132" s="2">
        <f t="shared" si="80"/>
        <v>0</v>
      </c>
      <c r="AN132" s="2">
        <f t="shared" si="81"/>
        <v>0</v>
      </c>
      <c r="AO132" s="2">
        <f t="shared" si="82"/>
        <v>0</v>
      </c>
      <c r="AP132" s="2">
        <f t="shared" si="83"/>
        <v>0</v>
      </c>
      <c r="AR132" t="str">
        <f t="shared" si="49"/>
        <v>Marion</v>
      </c>
      <c r="AS132" s="5" t="s">
        <v>204</v>
      </c>
      <c r="AT132" s="182">
        <v>3</v>
      </c>
      <c r="AV132" s="98">
        <v>5</v>
      </c>
      <c r="AW132" s="100">
        <v>89</v>
      </c>
      <c r="AX132" s="106">
        <f t="shared" si="84"/>
        <v>5089</v>
      </c>
      <c r="AZ132" s="7" t="s">
        <v>2975</v>
      </c>
      <c r="BA132" t="s">
        <v>3208</v>
      </c>
      <c r="BC132" s="191"/>
      <c r="CA132" s="1">
        <v>3</v>
      </c>
      <c r="CC132" s="1">
        <v>10</v>
      </c>
    </row>
    <row r="133" spans="1:81" hidden="1" outlineLevel="1">
      <c r="A133" s="6" t="s">
        <v>712</v>
      </c>
      <c r="B133" s="5" t="s">
        <v>204</v>
      </c>
      <c r="C133" s="1">
        <f t="shared" si="71"/>
        <v>1710</v>
      </c>
      <c r="D133" s="7">
        <f>IF(P133&gt;0,RANK(P133,(P133:R133,S133:AG133)),0)</f>
        <v>1</v>
      </c>
      <c r="E133" s="7">
        <f>IF(Q133&gt;0,RANK(Q133,(P133:R133,S133:AG133)),0)</f>
        <v>0</v>
      </c>
      <c r="F133" s="7">
        <f>IF(R133&gt;0,RANK(R133,(P133:R133,S133:AG133)),0)</f>
        <v>2</v>
      </c>
      <c r="G133" s="7">
        <f>IF(S133&gt;0,RANK(S133,(P133:R133,S133:AG133)),0)</f>
        <v>4</v>
      </c>
      <c r="H133" s="49">
        <f t="shared" si="72"/>
        <v>943</v>
      </c>
      <c r="I133" s="178">
        <f t="shared" si="36"/>
        <v>0.55146198830409354</v>
      </c>
      <c r="J133" s="2"/>
      <c r="K133" s="2">
        <f t="shared" si="73"/>
        <v>0.76023391812865493</v>
      </c>
      <c r="L133" s="2">
        <f t="shared" si="74"/>
        <v>0</v>
      </c>
      <c r="M133" s="2">
        <f t="shared" si="75"/>
        <v>0.20877192982456141</v>
      </c>
      <c r="N133" s="2">
        <f t="shared" si="59"/>
        <v>1.1111111111111112E-2</v>
      </c>
      <c r="O133" s="2">
        <f t="shared" si="60"/>
        <v>1.9883040935672544E-2</v>
      </c>
      <c r="P133" s="1">
        <v>1300</v>
      </c>
      <c r="R133" s="1">
        <v>357</v>
      </c>
      <c r="S133" s="1">
        <v>19</v>
      </c>
      <c r="Z133" s="1">
        <f t="shared" si="70"/>
        <v>31</v>
      </c>
      <c r="AC133" s="1">
        <v>3</v>
      </c>
      <c r="AI133" s="7">
        <f t="shared" si="76"/>
        <v>0</v>
      </c>
      <c r="AJ133" s="7">
        <f t="shared" si="77"/>
        <v>0</v>
      </c>
      <c r="AK133" s="7">
        <f t="shared" si="78"/>
        <v>0</v>
      </c>
      <c r="AL133" s="7">
        <f t="shared" si="79"/>
        <v>0</v>
      </c>
      <c r="AM133" s="2">
        <f t="shared" si="80"/>
        <v>0</v>
      </c>
      <c r="AN133" s="2">
        <f t="shared" si="81"/>
        <v>0</v>
      </c>
      <c r="AO133" s="2">
        <f t="shared" si="82"/>
        <v>0</v>
      </c>
      <c r="AP133" s="2">
        <f t="shared" si="83"/>
        <v>0</v>
      </c>
      <c r="AR133" t="str">
        <f t="shared" si="49"/>
        <v>Miller</v>
      </c>
      <c r="AS133" s="5" t="s">
        <v>204</v>
      </c>
      <c r="AT133" s="182">
        <v>4</v>
      </c>
      <c r="AV133" s="98">
        <v>5</v>
      </c>
      <c r="AW133" s="100">
        <v>91</v>
      </c>
      <c r="AX133" s="106">
        <f t="shared" si="84"/>
        <v>5091</v>
      </c>
      <c r="AZ133" s="7" t="s">
        <v>2975</v>
      </c>
      <c r="BA133" t="s">
        <v>3208</v>
      </c>
      <c r="BC133" s="191"/>
      <c r="CA133" s="1">
        <v>8</v>
      </c>
      <c r="CC133" s="1">
        <v>23</v>
      </c>
    </row>
    <row r="134" spans="1:81" hidden="1" outlineLevel="1">
      <c r="A134" s="6" t="s">
        <v>3110</v>
      </c>
      <c r="B134" s="5" t="s">
        <v>204</v>
      </c>
      <c r="C134" s="1">
        <f t="shared" si="71"/>
        <v>2465</v>
      </c>
      <c r="D134" s="7">
        <f>IF(P134&gt;0,RANK(P134,(P134:R134,S134:AG134)),0)</f>
        <v>1</v>
      </c>
      <c r="E134" s="7">
        <f>IF(Q134&gt;0,RANK(Q134,(P134:R134,S134:AG134)),0)</f>
        <v>0</v>
      </c>
      <c r="F134" s="7">
        <f>IF(R134&gt;0,RANK(R134,(P134:R134,S134:AG134)),0)</f>
        <v>2</v>
      </c>
      <c r="G134" s="7">
        <f>IF(S134&gt;0,RANK(S134,(P134:R134,S134:AG134)),0)</f>
        <v>4</v>
      </c>
      <c r="H134" s="49">
        <f t="shared" si="72"/>
        <v>1678</v>
      </c>
      <c r="I134" s="178">
        <f t="shared" si="36"/>
        <v>0.68073022312373221</v>
      </c>
      <c r="J134" s="2"/>
      <c r="K134" s="2">
        <f t="shared" si="73"/>
        <v>0.81947261663286008</v>
      </c>
      <c r="L134" s="2">
        <f t="shared" si="74"/>
        <v>0</v>
      </c>
      <c r="M134" s="2">
        <f t="shared" si="75"/>
        <v>0.13874239350912779</v>
      </c>
      <c r="N134" s="2">
        <f t="shared" si="59"/>
        <v>1.2576064908722109E-2</v>
      </c>
      <c r="O134" s="2">
        <f t="shared" si="60"/>
        <v>2.9208924949290019E-2</v>
      </c>
      <c r="P134" s="1">
        <v>2020</v>
      </c>
      <c r="R134" s="1">
        <v>342</v>
      </c>
      <c r="S134" s="1">
        <v>31</v>
      </c>
      <c r="Z134" s="1">
        <f t="shared" si="70"/>
        <v>55</v>
      </c>
      <c r="AC134" s="1">
        <v>17</v>
      </c>
      <c r="AI134" s="7">
        <f t="shared" si="76"/>
        <v>0</v>
      </c>
      <c r="AJ134" s="7">
        <f t="shared" si="77"/>
        <v>0</v>
      </c>
      <c r="AK134" s="7">
        <f t="shared" si="78"/>
        <v>0</v>
      </c>
      <c r="AL134" s="7">
        <f t="shared" si="79"/>
        <v>0</v>
      </c>
      <c r="AM134" s="2">
        <f t="shared" si="80"/>
        <v>0</v>
      </c>
      <c r="AN134" s="2">
        <f t="shared" si="81"/>
        <v>0</v>
      </c>
      <c r="AO134" s="2">
        <f t="shared" si="82"/>
        <v>0</v>
      </c>
      <c r="AP134" s="2">
        <f t="shared" si="83"/>
        <v>0</v>
      </c>
      <c r="AR134" t="str">
        <f t="shared" si="49"/>
        <v>Mississippi</v>
      </c>
      <c r="AS134" s="5" t="s">
        <v>204</v>
      </c>
      <c r="AT134" s="182">
        <v>1</v>
      </c>
      <c r="AV134" s="98">
        <v>5</v>
      </c>
      <c r="AW134" s="100">
        <v>93</v>
      </c>
      <c r="AX134" s="106">
        <f t="shared" si="84"/>
        <v>5093</v>
      </c>
      <c r="AZ134" s="7" t="s">
        <v>2975</v>
      </c>
      <c r="BA134" t="s">
        <v>3208</v>
      </c>
      <c r="BC134" s="191"/>
      <c r="CA134" s="1">
        <v>18</v>
      </c>
      <c r="CC134" s="1">
        <v>37</v>
      </c>
    </row>
    <row r="135" spans="1:81" hidden="1" outlineLevel="1">
      <c r="A135" s="6" t="s">
        <v>346</v>
      </c>
      <c r="B135" s="5" t="s">
        <v>204</v>
      </c>
      <c r="C135" s="1">
        <f t="shared" si="71"/>
        <v>1388</v>
      </c>
      <c r="D135" s="7">
        <f>IF(P135&gt;0,RANK(P135,(P135:R135,S135:AG135)),0)</f>
        <v>1</v>
      </c>
      <c r="E135" s="7">
        <f>IF(Q135&gt;0,RANK(Q135,(P135:R135,S135:AG135)),0)</f>
        <v>0</v>
      </c>
      <c r="F135" s="7">
        <f>IF(R135&gt;0,RANK(R135,(P135:R135,S135:AG135)),0)</f>
        <v>2</v>
      </c>
      <c r="G135" s="7">
        <f>IF(S135&gt;0,RANK(S135,(P135:R135,S135:AG135)),0)</f>
        <v>4</v>
      </c>
      <c r="H135" s="49">
        <f t="shared" si="72"/>
        <v>432</v>
      </c>
      <c r="I135" s="178">
        <f t="shared" ref="I135:I163" si="85">H135/C135</f>
        <v>0.31123919308357351</v>
      </c>
      <c r="J135" s="2"/>
      <c r="K135" s="2">
        <f t="shared" si="73"/>
        <v>0.60734870317002887</v>
      </c>
      <c r="L135" s="2">
        <f t="shared" si="74"/>
        <v>0</v>
      </c>
      <c r="M135" s="2">
        <f t="shared" si="75"/>
        <v>0.29610951008645531</v>
      </c>
      <c r="N135" s="2">
        <f t="shared" si="59"/>
        <v>3.3141210374639768E-2</v>
      </c>
      <c r="O135" s="2">
        <f t="shared" si="60"/>
        <v>6.3400576368876055E-2</v>
      </c>
      <c r="P135" s="1">
        <v>843</v>
      </c>
      <c r="R135" s="1">
        <v>411</v>
      </c>
      <c r="S135" s="1">
        <v>46</v>
      </c>
      <c r="Z135" s="1">
        <f t="shared" si="70"/>
        <v>71</v>
      </c>
      <c r="AC135" s="1">
        <v>17</v>
      </c>
      <c r="AI135" s="7">
        <f t="shared" si="76"/>
        <v>0</v>
      </c>
      <c r="AJ135" s="7">
        <f t="shared" si="77"/>
        <v>0</v>
      </c>
      <c r="AK135" s="7">
        <f t="shared" si="78"/>
        <v>0</v>
      </c>
      <c r="AL135" s="7">
        <f t="shared" si="79"/>
        <v>0</v>
      </c>
      <c r="AM135" s="2">
        <f t="shared" si="80"/>
        <v>0</v>
      </c>
      <c r="AN135" s="2">
        <f t="shared" si="81"/>
        <v>0</v>
      </c>
      <c r="AO135" s="2">
        <f t="shared" si="82"/>
        <v>0</v>
      </c>
      <c r="AP135" s="2">
        <f t="shared" si="83"/>
        <v>0</v>
      </c>
      <c r="AR135" t="str">
        <f t="shared" ref="AR135:AR198" si="86">A135</f>
        <v>Monroe</v>
      </c>
      <c r="AS135" s="5" t="s">
        <v>204</v>
      </c>
      <c r="AT135" s="182">
        <v>1</v>
      </c>
      <c r="AV135" s="98">
        <v>5</v>
      </c>
      <c r="AW135" s="100">
        <v>95</v>
      </c>
      <c r="AX135" s="106">
        <f t="shared" si="84"/>
        <v>5095</v>
      </c>
      <c r="AZ135" s="7" t="s">
        <v>2975</v>
      </c>
      <c r="BA135" t="s">
        <v>3208</v>
      </c>
      <c r="BC135" s="191"/>
      <c r="CA135" s="1">
        <v>34</v>
      </c>
      <c r="CC135" s="1">
        <v>37</v>
      </c>
    </row>
    <row r="136" spans="1:81" hidden="1" outlineLevel="1">
      <c r="A136" s="6" t="s">
        <v>398</v>
      </c>
      <c r="B136" s="5" t="s">
        <v>204</v>
      </c>
      <c r="C136" s="1">
        <f t="shared" si="71"/>
        <v>479</v>
      </c>
      <c r="D136" s="7">
        <f>IF(P136&gt;0,RANK(P136,(P136:R136,S136:AG136)),0)</f>
        <v>1</v>
      </c>
      <c r="E136" s="7">
        <f>IF(Q136&gt;0,RANK(Q136,(P136:R136,S136:AG136)),0)</f>
        <v>0</v>
      </c>
      <c r="F136" s="7">
        <f>IF(R136&gt;0,RANK(R136,(P136:R136,S136:AG136)),0)</f>
        <v>2</v>
      </c>
      <c r="G136" s="7">
        <f>IF(S136&gt;0,RANK(S136,(P136:R136,S136:AG136)),0)</f>
        <v>4</v>
      </c>
      <c r="H136" s="49">
        <f t="shared" si="72"/>
        <v>174</v>
      </c>
      <c r="I136" s="178">
        <f t="shared" si="85"/>
        <v>0.36325678496868474</v>
      </c>
      <c r="J136" s="2"/>
      <c r="K136" s="2">
        <f t="shared" si="73"/>
        <v>0.65970772442588721</v>
      </c>
      <c r="L136" s="2">
        <f t="shared" si="74"/>
        <v>0</v>
      </c>
      <c r="M136" s="2">
        <f t="shared" si="75"/>
        <v>0.29645093945720252</v>
      </c>
      <c r="N136" s="2">
        <f t="shared" si="59"/>
        <v>8.350730688935281E-3</v>
      </c>
      <c r="O136" s="2">
        <f t="shared" si="60"/>
        <v>3.5490605427974983E-2</v>
      </c>
      <c r="P136" s="1">
        <v>316</v>
      </c>
      <c r="R136" s="1">
        <v>142</v>
      </c>
      <c r="S136" s="1">
        <v>4</v>
      </c>
      <c r="Z136" s="1">
        <f t="shared" si="70"/>
        <v>15</v>
      </c>
      <c r="AC136" s="1">
        <v>2</v>
      </c>
      <c r="AI136" s="7">
        <f t="shared" si="76"/>
        <v>0</v>
      </c>
      <c r="AJ136" s="7">
        <f t="shared" si="77"/>
        <v>0</v>
      </c>
      <c r="AK136" s="7">
        <f t="shared" si="78"/>
        <v>0</v>
      </c>
      <c r="AL136" s="7">
        <f t="shared" si="79"/>
        <v>0</v>
      </c>
      <c r="AM136" s="2">
        <f t="shared" si="80"/>
        <v>0</v>
      </c>
      <c r="AN136" s="2">
        <f t="shared" si="81"/>
        <v>0</v>
      </c>
      <c r="AO136" s="2">
        <f t="shared" si="82"/>
        <v>0</v>
      </c>
      <c r="AP136" s="2">
        <f t="shared" si="83"/>
        <v>0</v>
      </c>
      <c r="AR136" t="str">
        <f t="shared" si="86"/>
        <v>Montgomery</v>
      </c>
      <c r="AS136" s="5" t="s">
        <v>204</v>
      </c>
      <c r="AT136" s="182">
        <v>4</v>
      </c>
      <c r="AV136" s="98">
        <v>5</v>
      </c>
      <c r="AW136" s="100">
        <v>97</v>
      </c>
      <c r="AX136" s="106">
        <f t="shared" si="84"/>
        <v>5097</v>
      </c>
      <c r="AZ136" s="7" t="s">
        <v>2975</v>
      </c>
      <c r="BA136" t="s">
        <v>3208</v>
      </c>
      <c r="BC136" s="191"/>
      <c r="CA136" s="1">
        <v>5</v>
      </c>
      <c r="CC136" s="1">
        <v>10</v>
      </c>
    </row>
    <row r="137" spans="1:81" hidden="1" outlineLevel="1">
      <c r="A137" s="6" t="s">
        <v>1423</v>
      </c>
      <c r="B137" s="5" t="s">
        <v>204</v>
      </c>
      <c r="C137" s="1">
        <f t="shared" si="71"/>
        <v>1093</v>
      </c>
      <c r="D137" s="7">
        <f>IF(P137&gt;0,RANK(P137,(P137:R137,S137:AG137)),0)</f>
        <v>1</v>
      </c>
      <c r="E137" s="7">
        <f>IF(Q137&gt;0,RANK(Q137,(P137:R137,S137:AG137)),0)</f>
        <v>0</v>
      </c>
      <c r="F137" s="7">
        <f>IF(R137&gt;0,RANK(R137,(P137:R137,S137:AG137)),0)</f>
        <v>2</v>
      </c>
      <c r="G137" s="7">
        <f>IF(S137&gt;0,RANK(S137,(P137:R137,S137:AG137)),0)</f>
        <v>4</v>
      </c>
      <c r="H137" s="49">
        <f t="shared" si="72"/>
        <v>341</v>
      </c>
      <c r="I137" s="178">
        <f t="shared" si="85"/>
        <v>0.3119853613906679</v>
      </c>
      <c r="J137" s="2"/>
      <c r="K137" s="2">
        <f t="shared" si="73"/>
        <v>0.59194876486733761</v>
      </c>
      <c r="L137" s="2">
        <f t="shared" si="74"/>
        <v>0</v>
      </c>
      <c r="M137" s="2">
        <f t="shared" si="75"/>
        <v>0.2799634034766697</v>
      </c>
      <c r="N137" s="2">
        <f t="shared" si="59"/>
        <v>4.2086001829826164E-2</v>
      </c>
      <c r="O137" s="2">
        <f t="shared" si="60"/>
        <v>8.6001829826166526E-2</v>
      </c>
      <c r="P137" s="1">
        <v>647</v>
      </c>
      <c r="R137" s="1">
        <v>306</v>
      </c>
      <c r="S137" s="1">
        <v>46</v>
      </c>
      <c r="Z137" s="1">
        <f t="shared" si="70"/>
        <v>74</v>
      </c>
      <c r="AC137" s="1">
        <v>20</v>
      </c>
      <c r="AI137" s="7">
        <f t="shared" si="76"/>
        <v>0</v>
      </c>
      <c r="AJ137" s="7">
        <f t="shared" si="77"/>
        <v>0</v>
      </c>
      <c r="AK137" s="7">
        <f t="shared" si="78"/>
        <v>0</v>
      </c>
      <c r="AL137" s="7">
        <f t="shared" si="79"/>
        <v>0</v>
      </c>
      <c r="AM137" s="2">
        <f t="shared" si="80"/>
        <v>0</v>
      </c>
      <c r="AN137" s="2">
        <f t="shared" si="81"/>
        <v>0</v>
      </c>
      <c r="AO137" s="2">
        <f t="shared" si="82"/>
        <v>0</v>
      </c>
      <c r="AP137" s="2">
        <f t="shared" si="83"/>
        <v>0</v>
      </c>
      <c r="AR137" t="str">
        <f t="shared" si="86"/>
        <v>Nevada</v>
      </c>
      <c r="AS137" s="5" t="s">
        <v>204</v>
      </c>
      <c r="AT137" s="182">
        <v>4</v>
      </c>
      <c r="AV137" s="98">
        <v>5</v>
      </c>
      <c r="AW137" s="100">
        <v>99</v>
      </c>
      <c r="AX137" s="106">
        <f t="shared" si="84"/>
        <v>5099</v>
      </c>
      <c r="AZ137" s="7" t="s">
        <v>2975</v>
      </c>
      <c r="BA137" t="s">
        <v>3208</v>
      </c>
      <c r="BC137" s="191"/>
      <c r="CA137" s="1">
        <v>47</v>
      </c>
      <c r="CC137" s="1">
        <v>27</v>
      </c>
    </row>
    <row r="138" spans="1:81" hidden="1" outlineLevel="1">
      <c r="A138" s="6" t="s">
        <v>2512</v>
      </c>
      <c r="B138" s="5" t="s">
        <v>204</v>
      </c>
      <c r="C138" s="1">
        <f t="shared" si="71"/>
        <v>409</v>
      </c>
      <c r="D138" s="7">
        <f>IF(P138&gt;0,RANK(P138,(P138:R138,S138:AG138)),0)</f>
        <v>2</v>
      </c>
      <c r="E138" s="7">
        <f>IF(Q138&gt;0,RANK(Q138,(P138:R138,S138:AG138)),0)</f>
        <v>0</v>
      </c>
      <c r="F138" s="7">
        <f>IF(R138&gt;0,RANK(R138,(P138:R138,S138:AG138)),0)</f>
        <v>1</v>
      </c>
      <c r="G138" s="7">
        <f>IF(S138&gt;0,RANK(S138,(P138:R138,S138:AG138)),0)</f>
        <v>3</v>
      </c>
      <c r="H138" s="49">
        <f t="shared" si="72"/>
        <v>19</v>
      </c>
      <c r="I138" s="178">
        <f t="shared" si="85"/>
        <v>4.6454767726161368E-2</v>
      </c>
      <c r="J138" s="2"/>
      <c r="K138" s="2">
        <f t="shared" si="73"/>
        <v>0.46943765281173594</v>
      </c>
      <c r="L138" s="2">
        <f t="shared" si="74"/>
        <v>0</v>
      </c>
      <c r="M138" s="2">
        <f t="shared" si="75"/>
        <v>0.5158924205378973</v>
      </c>
      <c r="N138" s="2">
        <f t="shared" si="59"/>
        <v>9.7799511002444987E-3</v>
      </c>
      <c r="O138" s="2">
        <f t="shared" si="60"/>
        <v>4.889975550122317E-3</v>
      </c>
      <c r="P138" s="1">
        <v>192</v>
      </c>
      <c r="R138" s="1">
        <v>211</v>
      </c>
      <c r="S138" s="1">
        <v>4</v>
      </c>
      <c r="Z138" s="1">
        <f t="shared" si="70"/>
        <v>1</v>
      </c>
      <c r="AC138" s="1">
        <v>1</v>
      </c>
      <c r="AI138" s="7">
        <f t="shared" si="76"/>
        <v>0</v>
      </c>
      <c r="AJ138" s="7">
        <f t="shared" si="77"/>
        <v>0</v>
      </c>
      <c r="AK138" s="7">
        <f t="shared" si="78"/>
        <v>0</v>
      </c>
      <c r="AL138" s="7">
        <f t="shared" si="79"/>
        <v>0</v>
      </c>
      <c r="AM138" s="2">
        <f t="shared" si="80"/>
        <v>0</v>
      </c>
      <c r="AN138" s="2">
        <f t="shared" si="81"/>
        <v>0</v>
      </c>
      <c r="AO138" s="2">
        <f t="shared" si="82"/>
        <v>0</v>
      </c>
      <c r="AP138" s="2">
        <f t="shared" si="83"/>
        <v>0</v>
      </c>
      <c r="AR138" t="str">
        <f t="shared" si="86"/>
        <v>Newton</v>
      </c>
      <c r="AS138" s="5" t="s">
        <v>204</v>
      </c>
      <c r="AT138" s="182"/>
      <c r="AV138" s="98">
        <v>5</v>
      </c>
      <c r="AW138" s="100">
        <v>101</v>
      </c>
      <c r="AX138" s="106">
        <f t="shared" si="84"/>
        <v>5101</v>
      </c>
      <c r="AZ138" s="7" t="s">
        <v>2975</v>
      </c>
      <c r="BA138" t="s">
        <v>3208</v>
      </c>
      <c r="BC138" s="191"/>
      <c r="CA138" s="1">
        <v>0</v>
      </c>
      <c r="CC138" s="1">
        <v>1</v>
      </c>
    </row>
    <row r="139" spans="1:81" hidden="1" outlineLevel="1">
      <c r="A139" s="6" t="s">
        <v>807</v>
      </c>
      <c r="B139" s="5" t="s">
        <v>204</v>
      </c>
      <c r="C139" s="1">
        <f t="shared" si="71"/>
        <v>2790</v>
      </c>
      <c r="D139" s="7">
        <f>IF(P139&gt;0,RANK(P139,(P139:R139,S139:AG139)),0)</f>
        <v>1</v>
      </c>
      <c r="E139" s="7">
        <f>IF(Q139&gt;0,RANK(Q139,(P139:R139,S139:AG139)),0)</f>
        <v>0</v>
      </c>
      <c r="F139" s="7">
        <f>IF(R139&gt;0,RANK(R139,(P139:R139,S139:AG139)),0)</f>
        <v>2</v>
      </c>
      <c r="G139" s="7">
        <f>IF(S139&gt;0,RANK(S139,(P139:R139,S139:AG139)),0)</f>
        <v>3</v>
      </c>
      <c r="H139" s="49">
        <f t="shared" si="72"/>
        <v>1570</v>
      </c>
      <c r="I139" s="178">
        <f t="shared" si="85"/>
        <v>0.56272401433691754</v>
      </c>
      <c r="J139" s="2"/>
      <c r="K139" s="2">
        <f t="shared" si="73"/>
        <v>0.75089605734767029</v>
      </c>
      <c r="L139" s="2">
        <f t="shared" si="74"/>
        <v>0</v>
      </c>
      <c r="M139" s="2">
        <f t="shared" si="75"/>
        <v>0.18817204301075269</v>
      </c>
      <c r="N139" s="2">
        <f t="shared" si="59"/>
        <v>2.5448028673835124E-2</v>
      </c>
      <c r="O139" s="2">
        <f t="shared" si="60"/>
        <v>3.5483870967741901E-2</v>
      </c>
      <c r="P139" s="1">
        <v>2095</v>
      </c>
      <c r="R139" s="1">
        <v>525</v>
      </c>
      <c r="S139" s="1">
        <v>71</v>
      </c>
      <c r="Z139" s="1">
        <f t="shared" si="70"/>
        <v>56</v>
      </c>
      <c r="AC139" s="1">
        <v>43</v>
      </c>
      <c r="AI139" s="7">
        <f t="shared" si="76"/>
        <v>0</v>
      </c>
      <c r="AJ139" s="7">
        <f t="shared" si="77"/>
        <v>0</v>
      </c>
      <c r="AK139" s="7">
        <f t="shared" si="78"/>
        <v>0</v>
      </c>
      <c r="AL139" s="7">
        <f t="shared" si="79"/>
        <v>0</v>
      </c>
      <c r="AM139" s="2">
        <f t="shared" si="80"/>
        <v>0</v>
      </c>
      <c r="AN139" s="2">
        <f t="shared" si="81"/>
        <v>0</v>
      </c>
      <c r="AO139" s="2">
        <f t="shared" si="82"/>
        <v>0</v>
      </c>
      <c r="AP139" s="2">
        <f t="shared" si="83"/>
        <v>0</v>
      </c>
      <c r="AR139" t="str">
        <f t="shared" si="86"/>
        <v>Ouachita</v>
      </c>
      <c r="AS139" s="5" t="s">
        <v>204</v>
      </c>
      <c r="AT139" s="182">
        <v>4</v>
      </c>
      <c r="AV139" s="98">
        <v>5</v>
      </c>
      <c r="AW139" s="100">
        <v>103</v>
      </c>
      <c r="AX139" s="106">
        <f t="shared" si="84"/>
        <v>5103</v>
      </c>
      <c r="AZ139" s="7" t="s">
        <v>2975</v>
      </c>
      <c r="BA139" t="s">
        <v>3208</v>
      </c>
      <c r="BC139" s="191"/>
      <c r="CA139" s="1">
        <v>15</v>
      </c>
      <c r="CC139" s="1">
        <v>41</v>
      </c>
    </row>
    <row r="140" spans="1:81" hidden="1" outlineLevel="1">
      <c r="A140" s="6" t="s">
        <v>156</v>
      </c>
      <c r="B140" s="5" t="s">
        <v>204</v>
      </c>
      <c r="C140" s="1">
        <f t="shared" si="71"/>
        <v>1226</v>
      </c>
      <c r="D140" s="7">
        <f>IF(P140&gt;0,RANK(P140,(P140:R140,S140:AG140)),0)</f>
        <v>1</v>
      </c>
      <c r="E140" s="7">
        <f>IF(Q140&gt;0,RANK(Q140,(P140:R140,S140:AG140)),0)</f>
        <v>0</v>
      </c>
      <c r="F140" s="7">
        <f>IF(R140&gt;0,RANK(R140,(P140:R140,S140:AG140)),0)</f>
        <v>2</v>
      </c>
      <c r="G140" s="7">
        <f>IF(S140&gt;0,RANK(S140,(P140:R140,S140:AG140)),0)</f>
        <v>4</v>
      </c>
      <c r="H140" s="49">
        <f t="shared" si="72"/>
        <v>220</v>
      </c>
      <c r="I140" s="178">
        <f t="shared" si="85"/>
        <v>0.17944535073409462</v>
      </c>
      <c r="J140" s="2"/>
      <c r="K140" s="2">
        <f t="shared" si="73"/>
        <v>0.52854812398042417</v>
      </c>
      <c r="L140" s="2">
        <f t="shared" si="74"/>
        <v>0</v>
      </c>
      <c r="M140" s="2">
        <f t="shared" si="75"/>
        <v>0.34910277324632955</v>
      </c>
      <c r="N140" s="2">
        <f t="shared" si="59"/>
        <v>3.507340946166395E-2</v>
      </c>
      <c r="O140" s="2">
        <f t="shared" si="60"/>
        <v>8.7275693311582331E-2</v>
      </c>
      <c r="P140" s="1">
        <v>648</v>
      </c>
      <c r="R140" s="1">
        <v>428</v>
      </c>
      <c r="S140" s="1">
        <v>43</v>
      </c>
      <c r="Z140" s="1">
        <f t="shared" si="70"/>
        <v>73</v>
      </c>
      <c r="AC140" s="1">
        <v>34</v>
      </c>
      <c r="AI140" s="7">
        <f t="shared" si="76"/>
        <v>0</v>
      </c>
      <c r="AJ140" s="7">
        <f t="shared" si="77"/>
        <v>0</v>
      </c>
      <c r="AK140" s="7">
        <f t="shared" si="78"/>
        <v>0</v>
      </c>
      <c r="AL140" s="7">
        <f t="shared" si="79"/>
        <v>0</v>
      </c>
      <c r="AM140" s="2">
        <f t="shared" si="80"/>
        <v>0</v>
      </c>
      <c r="AN140" s="2">
        <f t="shared" si="81"/>
        <v>0</v>
      </c>
      <c r="AO140" s="2">
        <f t="shared" si="82"/>
        <v>0</v>
      </c>
      <c r="AP140" s="2">
        <f t="shared" si="83"/>
        <v>0</v>
      </c>
      <c r="AR140" t="str">
        <f t="shared" si="86"/>
        <v>Perry</v>
      </c>
      <c r="AS140" s="5" t="s">
        <v>204</v>
      </c>
      <c r="AT140" s="182">
        <v>2</v>
      </c>
      <c r="AV140" s="98">
        <v>5</v>
      </c>
      <c r="AW140" s="100">
        <v>105</v>
      </c>
      <c r="AX140" s="106">
        <f t="shared" si="84"/>
        <v>5105</v>
      </c>
      <c r="AZ140" s="7" t="s">
        <v>2975</v>
      </c>
      <c r="BA140" t="s">
        <v>3208</v>
      </c>
      <c r="BC140" s="191"/>
      <c r="CA140" s="1">
        <v>39</v>
      </c>
      <c r="CC140" s="1">
        <v>34</v>
      </c>
    </row>
    <row r="141" spans="1:81" hidden="1" outlineLevel="1">
      <c r="A141" s="6" t="s">
        <v>2873</v>
      </c>
      <c r="B141" s="5" t="s">
        <v>204</v>
      </c>
      <c r="C141" s="1">
        <f t="shared" si="71"/>
        <v>3582</v>
      </c>
      <c r="D141" s="7">
        <f>IF(P141&gt;0,RANK(P141,(P141:R141,S141:AG141)),0)</f>
        <v>1</v>
      </c>
      <c r="E141" s="7">
        <f>IF(Q141&gt;0,RANK(Q141,(P141:R141,S141:AG141)),0)</f>
        <v>0</v>
      </c>
      <c r="F141" s="7">
        <f>IF(R141&gt;0,RANK(R141,(P141:R141,S141:AG141)),0)</f>
        <v>2</v>
      </c>
      <c r="G141" s="7">
        <f>IF(S141&gt;0,RANK(S141,(P141:R141,S141:AG141)),0)</f>
        <v>3</v>
      </c>
      <c r="H141" s="49">
        <f t="shared" si="72"/>
        <v>2041</v>
      </c>
      <c r="I141" s="178">
        <f t="shared" si="85"/>
        <v>0.56979341150195417</v>
      </c>
      <c r="J141" s="2"/>
      <c r="K141" s="2">
        <f t="shared" si="73"/>
        <v>0.75348967057509775</v>
      </c>
      <c r="L141" s="2">
        <f t="shared" si="74"/>
        <v>0</v>
      </c>
      <c r="M141" s="2">
        <f t="shared" si="75"/>
        <v>0.18369625907314349</v>
      </c>
      <c r="N141" s="2">
        <f t="shared" si="59"/>
        <v>2.1496370742601897E-2</v>
      </c>
      <c r="O141" s="2">
        <f t="shared" si="60"/>
        <v>4.1317699609156863E-2</v>
      </c>
      <c r="P141" s="1">
        <v>2699</v>
      </c>
      <c r="R141" s="1">
        <v>658</v>
      </c>
      <c r="S141" s="1">
        <v>77</v>
      </c>
      <c r="Z141" s="1">
        <f t="shared" si="70"/>
        <v>74</v>
      </c>
      <c r="AC141" s="1">
        <v>74</v>
      </c>
      <c r="AI141" s="7">
        <f t="shared" si="76"/>
        <v>0</v>
      </c>
      <c r="AJ141" s="7">
        <f t="shared" si="77"/>
        <v>0</v>
      </c>
      <c r="AK141" s="7">
        <f t="shared" si="78"/>
        <v>0</v>
      </c>
      <c r="AL141" s="7">
        <f t="shared" si="79"/>
        <v>0</v>
      </c>
      <c r="AM141" s="2">
        <f t="shared" si="80"/>
        <v>0</v>
      </c>
      <c r="AN141" s="2">
        <f t="shared" si="81"/>
        <v>0</v>
      </c>
      <c r="AO141" s="2">
        <f t="shared" si="82"/>
        <v>0</v>
      </c>
      <c r="AP141" s="2">
        <f t="shared" si="83"/>
        <v>0</v>
      </c>
      <c r="AR141" t="str">
        <f t="shared" si="86"/>
        <v>Phillips</v>
      </c>
      <c r="AS141" s="5" t="s">
        <v>204</v>
      </c>
      <c r="AT141" s="182">
        <v>1</v>
      </c>
      <c r="AV141" s="98">
        <v>5</v>
      </c>
      <c r="AW141" s="100">
        <v>107</v>
      </c>
      <c r="AX141" s="106">
        <f t="shared" si="84"/>
        <v>5107</v>
      </c>
      <c r="AZ141" s="7" t="s">
        <v>2975</v>
      </c>
      <c r="BA141" t="s">
        <v>3208</v>
      </c>
      <c r="BC141" s="191"/>
      <c r="CA141" s="1">
        <v>35</v>
      </c>
      <c r="CC141" s="1">
        <v>39</v>
      </c>
    </row>
    <row r="142" spans="1:81" hidden="1" outlineLevel="1">
      <c r="A142" s="6" t="s">
        <v>1741</v>
      </c>
      <c r="B142" s="5" t="s">
        <v>204</v>
      </c>
      <c r="C142" s="1">
        <f t="shared" si="71"/>
        <v>572</v>
      </c>
      <c r="D142" s="7">
        <f>IF(P142&gt;0,RANK(P142,(P142:R142,S142:AG142)),0)</f>
        <v>1</v>
      </c>
      <c r="E142" s="7">
        <f>IF(Q142&gt;0,RANK(Q142,(P142:R142,S142:AG142)),0)</f>
        <v>0</v>
      </c>
      <c r="F142" s="7">
        <f>IF(R142&gt;0,RANK(R142,(P142:R142,S142:AG142)),0)</f>
        <v>2</v>
      </c>
      <c r="G142" s="7">
        <f>IF(S142&gt;0,RANK(S142,(P142:R142,S142:AG142)),0)</f>
        <v>4</v>
      </c>
      <c r="H142" s="49">
        <f t="shared" si="72"/>
        <v>196</v>
      </c>
      <c r="I142" s="178">
        <f t="shared" si="85"/>
        <v>0.34265734265734266</v>
      </c>
      <c r="J142" s="2"/>
      <c r="K142" s="2">
        <f t="shared" si="73"/>
        <v>0.64160839160839156</v>
      </c>
      <c r="L142" s="2">
        <f t="shared" si="74"/>
        <v>0</v>
      </c>
      <c r="M142" s="2">
        <f t="shared" si="75"/>
        <v>0.29895104895104896</v>
      </c>
      <c r="N142" s="2">
        <f t="shared" si="59"/>
        <v>2.097902097902098E-2</v>
      </c>
      <c r="O142" s="2">
        <f t="shared" si="60"/>
        <v>3.8461538461538505E-2</v>
      </c>
      <c r="P142" s="1">
        <v>367</v>
      </c>
      <c r="R142" s="1">
        <v>171</v>
      </c>
      <c r="S142" s="1">
        <v>12</v>
      </c>
      <c r="Z142" s="1">
        <f t="shared" si="70"/>
        <v>19</v>
      </c>
      <c r="AC142" s="1">
        <v>3</v>
      </c>
      <c r="AI142" s="7">
        <f t="shared" si="76"/>
        <v>0</v>
      </c>
      <c r="AJ142" s="7">
        <f t="shared" si="77"/>
        <v>0</v>
      </c>
      <c r="AK142" s="7">
        <f t="shared" si="78"/>
        <v>0</v>
      </c>
      <c r="AL142" s="7">
        <f t="shared" si="79"/>
        <v>0</v>
      </c>
      <c r="AM142" s="2">
        <f t="shared" si="80"/>
        <v>0</v>
      </c>
      <c r="AN142" s="2">
        <f t="shared" si="81"/>
        <v>0</v>
      </c>
      <c r="AO142" s="2">
        <f t="shared" si="82"/>
        <v>0</v>
      </c>
      <c r="AP142" s="2">
        <f t="shared" si="83"/>
        <v>0</v>
      </c>
      <c r="AR142" t="str">
        <f t="shared" si="86"/>
        <v>Pike</v>
      </c>
      <c r="AS142" s="5" t="s">
        <v>204</v>
      </c>
      <c r="AT142" s="182">
        <v>4</v>
      </c>
      <c r="AV142" s="98">
        <v>5</v>
      </c>
      <c r="AW142" s="100">
        <v>109</v>
      </c>
      <c r="AX142" s="106">
        <f t="shared" si="84"/>
        <v>5109</v>
      </c>
      <c r="AZ142" s="7" t="s">
        <v>2975</v>
      </c>
      <c r="BA142" t="s">
        <v>3208</v>
      </c>
      <c r="BC142" s="191"/>
      <c r="CA142" s="1">
        <v>10</v>
      </c>
      <c r="CC142" s="1">
        <v>9</v>
      </c>
    </row>
    <row r="143" spans="1:81" hidden="1" outlineLevel="1">
      <c r="A143" s="6" t="s">
        <v>331</v>
      </c>
      <c r="B143" s="5" t="s">
        <v>204</v>
      </c>
      <c r="C143" s="1">
        <f t="shared" si="71"/>
        <v>992</v>
      </c>
      <c r="D143" s="7">
        <f>IF(P143&gt;0,RANK(P143,(P143:R143,S143:AG143)),0)</f>
        <v>1</v>
      </c>
      <c r="E143" s="7">
        <f>IF(Q143&gt;0,RANK(Q143,(P143:R143,S143:AG143)),0)</f>
        <v>0</v>
      </c>
      <c r="F143" s="7">
        <f>IF(R143&gt;0,RANK(R143,(P143:R143,S143:AG143)),0)</f>
        <v>2</v>
      </c>
      <c r="G143" s="7">
        <f>IF(S143&gt;0,RANK(S143,(P143:R143,S143:AG143)),0)</f>
        <v>5</v>
      </c>
      <c r="H143" s="49">
        <f t="shared" si="72"/>
        <v>489</v>
      </c>
      <c r="I143" s="178">
        <f t="shared" si="85"/>
        <v>0.49294354838709675</v>
      </c>
      <c r="J143" s="2"/>
      <c r="K143" s="2">
        <f t="shared" si="73"/>
        <v>0.72379032258064513</v>
      </c>
      <c r="L143" s="2">
        <f t="shared" si="74"/>
        <v>0</v>
      </c>
      <c r="M143" s="2">
        <f t="shared" si="75"/>
        <v>0.23084677419354838</v>
      </c>
      <c r="N143" s="2">
        <f t="shared" si="59"/>
        <v>3.0241935483870967E-3</v>
      </c>
      <c r="O143" s="2">
        <f t="shared" si="60"/>
        <v>4.2338709677419401E-2</v>
      </c>
      <c r="P143" s="1">
        <v>718</v>
      </c>
      <c r="R143" s="1">
        <v>229</v>
      </c>
      <c r="S143" s="1">
        <v>3</v>
      </c>
      <c r="Z143" s="1">
        <f t="shared" si="70"/>
        <v>32</v>
      </c>
      <c r="AC143" s="1">
        <v>10</v>
      </c>
      <c r="AI143" s="7">
        <f t="shared" si="76"/>
        <v>0</v>
      </c>
      <c r="AJ143" s="7">
        <f t="shared" si="77"/>
        <v>0</v>
      </c>
      <c r="AK143" s="7">
        <f t="shared" si="78"/>
        <v>0</v>
      </c>
      <c r="AL143" s="7">
        <f t="shared" si="79"/>
        <v>0</v>
      </c>
      <c r="AM143" s="2">
        <f t="shared" si="80"/>
        <v>0</v>
      </c>
      <c r="AN143" s="2">
        <f t="shared" si="81"/>
        <v>0</v>
      </c>
      <c r="AO143" s="2">
        <f t="shared" si="82"/>
        <v>0</v>
      </c>
      <c r="AP143" s="2">
        <f t="shared" si="83"/>
        <v>0</v>
      </c>
      <c r="AR143" t="str">
        <f t="shared" si="86"/>
        <v>Poinsett</v>
      </c>
      <c r="AS143" s="5" t="s">
        <v>204</v>
      </c>
      <c r="AT143" s="182">
        <v>1</v>
      </c>
      <c r="AV143" s="98">
        <v>5</v>
      </c>
      <c r="AW143" s="100">
        <v>111</v>
      </c>
      <c r="AX143" s="106">
        <f t="shared" si="84"/>
        <v>5111</v>
      </c>
      <c r="AZ143" s="7" t="s">
        <v>2975</v>
      </c>
      <c r="BA143" t="s">
        <v>3208</v>
      </c>
      <c r="BC143" s="191"/>
      <c r="CA143" s="1">
        <v>13</v>
      </c>
      <c r="CC143" s="1">
        <v>19</v>
      </c>
    </row>
    <row r="144" spans="1:81" hidden="1" outlineLevel="1">
      <c r="A144" s="6" t="s">
        <v>2950</v>
      </c>
      <c r="B144" s="5" t="s">
        <v>204</v>
      </c>
      <c r="C144" s="1">
        <f t="shared" si="71"/>
        <v>642</v>
      </c>
      <c r="D144" s="7">
        <f>IF(P144&gt;0,RANK(P144,(P144:R144,S144:AG144)),0)</f>
        <v>1</v>
      </c>
      <c r="E144" s="7">
        <f>IF(Q144&gt;0,RANK(Q144,(P144:R144,S144:AG144)),0)</f>
        <v>0</v>
      </c>
      <c r="F144" s="7">
        <f>IF(R144&gt;0,RANK(R144,(P144:R144,S144:AG144)),0)</f>
        <v>2</v>
      </c>
      <c r="G144" s="7">
        <f>IF(S144&gt;0,RANK(S144,(P144:R144,S144:AG144)),0)</f>
        <v>4</v>
      </c>
      <c r="H144" s="49">
        <f t="shared" si="72"/>
        <v>77</v>
      </c>
      <c r="I144" s="178">
        <f t="shared" si="85"/>
        <v>0.11993769470404984</v>
      </c>
      <c r="J144" s="2"/>
      <c r="K144" s="2">
        <f t="shared" si="73"/>
        <v>0.54361370716510904</v>
      </c>
      <c r="L144" s="2">
        <f t="shared" si="74"/>
        <v>0</v>
      </c>
      <c r="M144" s="2">
        <f t="shared" si="75"/>
        <v>0.42367601246105918</v>
      </c>
      <c r="N144" s="2">
        <f t="shared" si="59"/>
        <v>6.2305295950155761E-3</v>
      </c>
      <c r="O144" s="2">
        <f t="shared" si="60"/>
        <v>2.6479750778816202E-2</v>
      </c>
      <c r="P144" s="1">
        <v>349</v>
      </c>
      <c r="R144" s="1">
        <v>272</v>
      </c>
      <c r="S144" s="1">
        <v>4</v>
      </c>
      <c r="Z144" s="1">
        <f t="shared" si="70"/>
        <v>14</v>
      </c>
      <c r="AC144" s="1">
        <v>3</v>
      </c>
      <c r="AI144" s="7">
        <f t="shared" si="76"/>
        <v>0</v>
      </c>
      <c r="AJ144" s="7">
        <f t="shared" si="77"/>
        <v>0</v>
      </c>
      <c r="AK144" s="7">
        <f t="shared" si="78"/>
        <v>0</v>
      </c>
      <c r="AL144" s="7">
        <f t="shared" si="79"/>
        <v>0</v>
      </c>
      <c r="AM144" s="2">
        <f t="shared" si="80"/>
        <v>0</v>
      </c>
      <c r="AN144" s="2">
        <f t="shared" si="81"/>
        <v>0</v>
      </c>
      <c r="AO144" s="2">
        <f t="shared" si="82"/>
        <v>0</v>
      </c>
      <c r="AP144" s="2">
        <f t="shared" si="83"/>
        <v>0</v>
      </c>
      <c r="AR144" t="str">
        <f t="shared" si="86"/>
        <v>Polk</v>
      </c>
      <c r="AS144" s="5" t="s">
        <v>204</v>
      </c>
      <c r="AT144" s="182">
        <v>4</v>
      </c>
      <c r="AV144" s="98">
        <v>5</v>
      </c>
      <c r="AW144" s="100">
        <v>113</v>
      </c>
      <c r="AX144" s="106">
        <f t="shared" si="84"/>
        <v>5113</v>
      </c>
      <c r="AZ144" s="7" t="s">
        <v>2975</v>
      </c>
      <c r="BA144" t="s">
        <v>3208</v>
      </c>
      <c r="BC144" s="191"/>
      <c r="CA144" s="1">
        <v>8</v>
      </c>
      <c r="CC144" s="1">
        <v>6</v>
      </c>
    </row>
    <row r="145" spans="1:81" hidden="1" outlineLevel="1">
      <c r="A145" s="6" t="s">
        <v>2378</v>
      </c>
      <c r="B145" s="5" t="s">
        <v>204</v>
      </c>
      <c r="C145" s="1">
        <f t="shared" si="71"/>
        <v>2938</v>
      </c>
      <c r="D145" s="7">
        <f>IF(P145&gt;0,RANK(P145,(P145:R145,S145:AG145)),0)</f>
        <v>1</v>
      </c>
      <c r="E145" s="7">
        <f>IF(Q145&gt;0,RANK(Q145,(P145:R145,S145:AG145)),0)</f>
        <v>0</v>
      </c>
      <c r="F145" s="7">
        <f>IF(R145&gt;0,RANK(R145,(P145:R145,S145:AG145)),0)</f>
        <v>2</v>
      </c>
      <c r="G145" s="7">
        <f>IF(S145&gt;0,RANK(S145,(P145:R145,S145:AG145)),0)</f>
        <v>4</v>
      </c>
      <c r="H145" s="49">
        <f t="shared" si="72"/>
        <v>512</v>
      </c>
      <c r="I145" s="178">
        <f t="shared" si="85"/>
        <v>0.17426820966643974</v>
      </c>
      <c r="J145" s="2"/>
      <c r="K145" s="2">
        <f t="shared" si="73"/>
        <v>0.57488087134104837</v>
      </c>
      <c r="L145" s="2">
        <f t="shared" si="74"/>
        <v>0</v>
      </c>
      <c r="M145" s="2">
        <f t="shared" si="75"/>
        <v>0.40061266167460857</v>
      </c>
      <c r="N145" s="2">
        <f t="shared" si="59"/>
        <v>8.8495575221238937E-3</v>
      </c>
      <c r="O145" s="2">
        <f t="shared" si="60"/>
        <v>1.5656909462219162E-2</v>
      </c>
      <c r="P145" s="1">
        <v>1689</v>
      </c>
      <c r="R145" s="1">
        <v>1177</v>
      </c>
      <c r="S145" s="1">
        <v>26</v>
      </c>
      <c r="Z145" s="1">
        <f t="shared" si="70"/>
        <v>37</v>
      </c>
      <c r="AC145" s="1">
        <v>9</v>
      </c>
      <c r="AI145" s="7">
        <f t="shared" si="76"/>
        <v>0</v>
      </c>
      <c r="AJ145" s="7">
        <f t="shared" si="77"/>
        <v>0</v>
      </c>
      <c r="AK145" s="7">
        <f t="shared" si="78"/>
        <v>0</v>
      </c>
      <c r="AL145" s="7">
        <f t="shared" si="79"/>
        <v>0</v>
      </c>
      <c r="AM145" s="2">
        <f t="shared" si="80"/>
        <v>0</v>
      </c>
      <c r="AN145" s="2">
        <f t="shared" si="81"/>
        <v>0</v>
      </c>
      <c r="AO145" s="2">
        <f t="shared" si="82"/>
        <v>0</v>
      </c>
      <c r="AP145" s="2">
        <f t="shared" si="83"/>
        <v>0</v>
      </c>
      <c r="AR145" t="str">
        <f t="shared" si="86"/>
        <v>Pope</v>
      </c>
      <c r="AS145" s="5" t="s">
        <v>204</v>
      </c>
      <c r="AT145" s="182">
        <v>3</v>
      </c>
      <c r="AV145" s="98">
        <v>5</v>
      </c>
      <c r="AW145" s="100">
        <v>115</v>
      </c>
      <c r="AX145" s="106">
        <f t="shared" si="84"/>
        <v>5115</v>
      </c>
      <c r="AZ145" s="7" t="s">
        <v>2975</v>
      </c>
      <c r="BA145" t="s">
        <v>3208</v>
      </c>
      <c r="BC145" s="191"/>
      <c r="CA145" s="1">
        <v>8</v>
      </c>
      <c r="CC145" s="1">
        <v>29</v>
      </c>
    </row>
    <row r="146" spans="1:81" hidden="1" outlineLevel="1">
      <c r="A146" s="6" t="s">
        <v>704</v>
      </c>
      <c r="B146" s="5" t="s">
        <v>204</v>
      </c>
      <c r="C146" s="1">
        <f t="shared" si="71"/>
        <v>1086</v>
      </c>
      <c r="D146" s="7">
        <f>IF(P146&gt;0,RANK(P146,(P146:R146,S146:AG146)),0)</f>
        <v>1</v>
      </c>
      <c r="E146" s="7">
        <f>IF(Q146&gt;0,RANK(Q146,(P146:R146,S146:AG146)),0)</f>
        <v>0</v>
      </c>
      <c r="F146" s="7">
        <f>IF(R146&gt;0,RANK(R146,(P146:R146,S146:AG146)),0)</f>
        <v>2</v>
      </c>
      <c r="G146" s="7">
        <f>IF(S146&gt;0,RANK(S146,(P146:R146,S146:AG146)),0)</f>
        <v>4</v>
      </c>
      <c r="H146" s="49">
        <f t="shared" si="72"/>
        <v>180</v>
      </c>
      <c r="I146" s="178">
        <f t="shared" si="85"/>
        <v>0.16574585635359115</v>
      </c>
      <c r="J146" s="2"/>
      <c r="K146" s="2">
        <f t="shared" si="73"/>
        <v>0.52025782688766109</v>
      </c>
      <c r="L146" s="2">
        <f t="shared" si="74"/>
        <v>0</v>
      </c>
      <c r="M146" s="2">
        <f t="shared" si="75"/>
        <v>0.35451197053406996</v>
      </c>
      <c r="N146" s="2">
        <f t="shared" si="59"/>
        <v>4.6961325966850827E-2</v>
      </c>
      <c r="O146" s="2">
        <f t="shared" si="60"/>
        <v>7.8268876611418126E-2</v>
      </c>
      <c r="P146" s="1">
        <v>565</v>
      </c>
      <c r="R146" s="1">
        <v>385</v>
      </c>
      <c r="S146" s="1">
        <v>51</v>
      </c>
      <c r="Z146" s="1">
        <f t="shared" si="70"/>
        <v>65</v>
      </c>
      <c r="AC146" s="1">
        <v>20</v>
      </c>
      <c r="AI146" s="7">
        <f t="shared" si="76"/>
        <v>0</v>
      </c>
      <c r="AJ146" s="7">
        <f t="shared" si="77"/>
        <v>0</v>
      </c>
      <c r="AK146" s="7">
        <f t="shared" si="78"/>
        <v>0</v>
      </c>
      <c r="AL146" s="7">
        <f t="shared" si="79"/>
        <v>0</v>
      </c>
      <c r="AM146" s="2">
        <f t="shared" si="80"/>
        <v>0</v>
      </c>
      <c r="AN146" s="2">
        <f t="shared" si="81"/>
        <v>0</v>
      </c>
      <c r="AO146" s="2">
        <f t="shared" si="82"/>
        <v>0</v>
      </c>
      <c r="AP146" s="2">
        <f t="shared" si="83"/>
        <v>0</v>
      </c>
      <c r="AR146" t="str">
        <f t="shared" si="86"/>
        <v>Prairie</v>
      </c>
      <c r="AS146" s="5" t="s">
        <v>204</v>
      </c>
      <c r="AT146" s="182">
        <v>1</v>
      </c>
      <c r="AV146" s="98">
        <v>5</v>
      </c>
      <c r="AW146" s="100">
        <v>117</v>
      </c>
      <c r="AX146" s="106">
        <f t="shared" si="84"/>
        <v>5117</v>
      </c>
      <c r="AZ146" s="7" t="s">
        <v>2975</v>
      </c>
      <c r="BA146" t="s">
        <v>3208</v>
      </c>
      <c r="BC146" s="191"/>
      <c r="CA146" s="1">
        <v>32</v>
      </c>
      <c r="CC146" s="1">
        <v>33</v>
      </c>
    </row>
    <row r="147" spans="1:81" hidden="1" outlineLevel="1">
      <c r="A147" s="6" t="s">
        <v>102</v>
      </c>
      <c r="B147" s="5" t="s">
        <v>204</v>
      </c>
      <c r="C147" s="1">
        <f t="shared" si="71"/>
        <v>45694</v>
      </c>
      <c r="D147" s="7">
        <f>IF(P147&gt;0,RANK(P147,(P147:R147,S147:AG147)),0)</f>
        <v>1</v>
      </c>
      <c r="E147" s="7">
        <f>IF(Q147&gt;0,RANK(Q147,(P147:R147,S147:AG147)),0)</f>
        <v>0</v>
      </c>
      <c r="F147" s="7">
        <f>IF(R147&gt;0,RANK(R147,(P147:R147,S147:AG147)),0)</f>
        <v>2</v>
      </c>
      <c r="G147" s="7">
        <f>IF(S147&gt;0,RANK(S147,(P147:R147,S147:AG147)),0)</f>
        <v>3</v>
      </c>
      <c r="H147" s="49">
        <f t="shared" si="72"/>
        <v>24421</v>
      </c>
      <c r="I147" s="178">
        <f t="shared" si="85"/>
        <v>0.53444653565019473</v>
      </c>
      <c r="J147" s="2"/>
      <c r="K147" s="2">
        <f t="shared" si="73"/>
        <v>0.76390773405698775</v>
      </c>
      <c r="L147" s="2">
        <f t="shared" si="74"/>
        <v>0</v>
      </c>
      <c r="M147" s="2">
        <f t="shared" si="75"/>
        <v>0.22946119840679302</v>
      </c>
      <c r="N147" s="2">
        <f t="shared" si="59"/>
        <v>2.8668971856261214E-3</v>
      </c>
      <c r="O147" s="2">
        <f t="shared" si="60"/>
        <v>3.7641703505931047E-3</v>
      </c>
      <c r="P147" s="1">
        <v>34906</v>
      </c>
      <c r="R147" s="1">
        <v>10485</v>
      </c>
      <c r="S147" s="1">
        <v>131</v>
      </c>
      <c r="Z147" s="1">
        <f t="shared" si="70"/>
        <v>124</v>
      </c>
      <c r="AC147" s="1">
        <v>48</v>
      </c>
      <c r="AI147" s="7">
        <f t="shared" si="76"/>
        <v>0</v>
      </c>
      <c r="AJ147" s="7">
        <f t="shared" si="77"/>
        <v>0</v>
      </c>
      <c r="AK147" s="7">
        <f t="shared" si="78"/>
        <v>0</v>
      </c>
      <c r="AL147" s="7">
        <f t="shared" si="79"/>
        <v>0</v>
      </c>
      <c r="AM147" s="2">
        <f t="shared" si="80"/>
        <v>0</v>
      </c>
      <c r="AN147" s="2">
        <f t="shared" si="81"/>
        <v>0</v>
      </c>
      <c r="AO147" s="2">
        <f t="shared" si="82"/>
        <v>0</v>
      </c>
      <c r="AP147" s="2">
        <f t="shared" si="83"/>
        <v>0</v>
      </c>
      <c r="AR147" t="str">
        <f t="shared" si="86"/>
        <v>Pulaski</v>
      </c>
      <c r="AS147" s="5" t="s">
        <v>204</v>
      </c>
      <c r="AT147" s="182">
        <v>2</v>
      </c>
      <c r="AV147" s="98">
        <v>5</v>
      </c>
      <c r="AW147" s="100">
        <v>119</v>
      </c>
      <c r="AX147" s="106">
        <f t="shared" si="84"/>
        <v>5119</v>
      </c>
      <c r="AZ147" s="7" t="s">
        <v>2975</v>
      </c>
      <c r="BA147" t="s">
        <v>3208</v>
      </c>
      <c r="BC147" s="191"/>
      <c r="CA147" s="1">
        <v>37</v>
      </c>
      <c r="CC147" s="1">
        <v>87</v>
      </c>
    </row>
    <row r="148" spans="1:81" hidden="1" outlineLevel="1">
      <c r="A148" s="6" t="s">
        <v>981</v>
      </c>
      <c r="B148" s="5" t="s">
        <v>204</v>
      </c>
      <c r="C148" s="1">
        <f t="shared" si="71"/>
        <v>1070</v>
      </c>
      <c r="D148" s="7">
        <f>IF(P148&gt;0,RANK(P148,(P148:R148,S148:AG148)),0)</f>
        <v>1</v>
      </c>
      <c r="E148" s="7">
        <f>IF(Q148&gt;0,RANK(Q148,(P148:R148,S148:AG148)),0)</f>
        <v>0</v>
      </c>
      <c r="F148" s="7">
        <f>IF(R148&gt;0,RANK(R148,(P148:R148,S148:AG148)),0)</f>
        <v>2</v>
      </c>
      <c r="G148" s="7">
        <f>IF(S148&gt;0,RANK(S148,(P148:R148,S148:AG148)),0)</f>
        <v>4</v>
      </c>
      <c r="H148" s="49">
        <f t="shared" si="72"/>
        <v>307</v>
      </c>
      <c r="I148" s="178">
        <f t="shared" si="85"/>
        <v>0.28691588785046729</v>
      </c>
      <c r="J148" s="2"/>
      <c r="K148" s="2">
        <f t="shared" si="73"/>
        <v>0.61962616822429906</v>
      </c>
      <c r="L148" s="2">
        <f t="shared" si="74"/>
        <v>0</v>
      </c>
      <c r="M148" s="2">
        <f t="shared" si="75"/>
        <v>0.33271028037383177</v>
      </c>
      <c r="N148" s="2">
        <f t="shared" si="59"/>
        <v>1.5887850467289719E-2</v>
      </c>
      <c r="O148" s="2">
        <f t="shared" si="60"/>
        <v>3.1775700934579459E-2</v>
      </c>
      <c r="P148" s="1">
        <v>663</v>
      </c>
      <c r="R148" s="1">
        <v>356</v>
      </c>
      <c r="S148" s="1">
        <v>17</v>
      </c>
      <c r="Z148" s="1">
        <f t="shared" si="70"/>
        <v>29</v>
      </c>
      <c r="AC148" s="1">
        <v>5</v>
      </c>
      <c r="AI148" s="7">
        <f t="shared" si="76"/>
        <v>0</v>
      </c>
      <c r="AJ148" s="7">
        <f t="shared" si="77"/>
        <v>0</v>
      </c>
      <c r="AK148" s="7">
        <f t="shared" si="78"/>
        <v>0</v>
      </c>
      <c r="AL148" s="7">
        <f t="shared" si="79"/>
        <v>0</v>
      </c>
      <c r="AM148" s="2">
        <f t="shared" si="80"/>
        <v>0</v>
      </c>
      <c r="AN148" s="2">
        <f t="shared" si="81"/>
        <v>0</v>
      </c>
      <c r="AO148" s="2">
        <f t="shared" si="82"/>
        <v>0</v>
      </c>
      <c r="AP148" s="2">
        <f t="shared" si="83"/>
        <v>0</v>
      </c>
      <c r="AR148" t="str">
        <f t="shared" si="86"/>
        <v>Randolph</v>
      </c>
      <c r="AS148" s="5" t="s">
        <v>204</v>
      </c>
      <c r="AT148" s="182">
        <v>1</v>
      </c>
      <c r="AV148" s="98">
        <v>5</v>
      </c>
      <c r="AW148" s="100">
        <v>121</v>
      </c>
      <c r="AX148" s="106">
        <f t="shared" si="84"/>
        <v>5121</v>
      </c>
      <c r="AZ148" s="7" t="s">
        <v>2975</v>
      </c>
      <c r="BA148" t="s">
        <v>3208</v>
      </c>
      <c r="BC148" s="191"/>
      <c r="CA148" s="1">
        <v>12</v>
      </c>
      <c r="CC148" s="1">
        <v>17</v>
      </c>
    </row>
    <row r="149" spans="1:81" hidden="1" outlineLevel="1">
      <c r="A149" s="6" t="s">
        <v>2783</v>
      </c>
      <c r="B149" s="5" t="s">
        <v>204</v>
      </c>
      <c r="C149" s="1">
        <f t="shared" si="71"/>
        <v>2367</v>
      </c>
      <c r="D149" s="7">
        <f>IF(P149&gt;0,RANK(P149,(P149:R149,S149:AG149)),0)</f>
        <v>1</v>
      </c>
      <c r="E149" s="7">
        <f>IF(Q149&gt;0,RANK(Q149,(P149:R149,S149:AG149)),0)</f>
        <v>0</v>
      </c>
      <c r="F149" s="7">
        <f>IF(R149&gt;0,RANK(R149,(P149:R149,S149:AG149)),0)</f>
        <v>2</v>
      </c>
      <c r="G149" s="7">
        <f>IF(S149&gt;0,RANK(S149,(P149:R149,S149:AG149)),0)</f>
        <v>4</v>
      </c>
      <c r="H149" s="49">
        <f t="shared" si="72"/>
        <v>1558</v>
      </c>
      <c r="I149" s="178">
        <f t="shared" si="85"/>
        <v>0.65821715251373047</v>
      </c>
      <c r="J149" s="2"/>
      <c r="K149" s="2">
        <f t="shared" si="73"/>
        <v>0.80777355302070131</v>
      </c>
      <c r="L149" s="2">
        <f t="shared" si="74"/>
        <v>0</v>
      </c>
      <c r="M149" s="2">
        <f t="shared" si="75"/>
        <v>0.14955640050697086</v>
      </c>
      <c r="N149" s="2">
        <f t="shared" si="59"/>
        <v>1.5209125475285171E-2</v>
      </c>
      <c r="O149" s="2">
        <f t="shared" si="60"/>
        <v>2.7460920997042663E-2</v>
      </c>
      <c r="P149" s="1">
        <v>1912</v>
      </c>
      <c r="R149" s="1">
        <v>354</v>
      </c>
      <c r="S149" s="1">
        <v>36</v>
      </c>
      <c r="Z149" s="1">
        <f t="shared" si="70"/>
        <v>50</v>
      </c>
      <c r="AC149" s="1">
        <v>15</v>
      </c>
      <c r="AI149" s="7">
        <f t="shared" si="76"/>
        <v>0</v>
      </c>
      <c r="AJ149" s="7">
        <f t="shared" si="77"/>
        <v>0</v>
      </c>
      <c r="AK149" s="7">
        <f t="shared" si="78"/>
        <v>0</v>
      </c>
      <c r="AL149" s="7">
        <f t="shared" si="79"/>
        <v>0</v>
      </c>
      <c r="AM149" s="2">
        <f t="shared" si="80"/>
        <v>0</v>
      </c>
      <c r="AN149" s="2">
        <f t="shared" si="81"/>
        <v>0</v>
      </c>
      <c r="AO149" s="2">
        <f t="shared" si="82"/>
        <v>0</v>
      </c>
      <c r="AP149" s="2">
        <f t="shared" si="83"/>
        <v>0</v>
      </c>
      <c r="AR149" t="str">
        <f t="shared" si="86"/>
        <v>St. Francis</v>
      </c>
      <c r="AS149" s="5" t="s">
        <v>204</v>
      </c>
      <c r="AT149" s="182">
        <v>1</v>
      </c>
      <c r="AV149" s="98">
        <v>5</v>
      </c>
      <c r="AW149" s="100">
        <v>123</v>
      </c>
      <c r="AX149" s="106">
        <f t="shared" si="84"/>
        <v>5123</v>
      </c>
      <c r="AZ149" s="7" t="s">
        <v>2975</v>
      </c>
      <c r="BA149" t="s">
        <v>3208</v>
      </c>
      <c r="BC149" s="191"/>
      <c r="CA149" s="1">
        <v>23</v>
      </c>
      <c r="CC149" s="1">
        <v>27</v>
      </c>
    </row>
    <row r="150" spans="1:81" hidden="1" outlineLevel="1">
      <c r="A150" s="6" t="s">
        <v>698</v>
      </c>
      <c r="B150" s="5" t="s">
        <v>204</v>
      </c>
      <c r="C150" s="1">
        <f t="shared" si="71"/>
        <v>6473</v>
      </c>
      <c r="D150" s="7">
        <f>IF(P150&gt;0,RANK(P150,(P150:R150,S150:AG150)),0)</f>
        <v>1</v>
      </c>
      <c r="E150" s="7">
        <f>IF(Q150&gt;0,RANK(Q150,(P150:R150,S150:AG150)),0)</f>
        <v>0</v>
      </c>
      <c r="F150" s="7">
        <f>IF(R150&gt;0,RANK(R150,(P150:R150,S150:AG150)),0)</f>
        <v>2</v>
      </c>
      <c r="G150" s="7">
        <f>IF(S150&gt;0,RANK(S150,(P150:R150,S150:AG150)),0)</f>
        <v>4</v>
      </c>
      <c r="H150" s="49">
        <f t="shared" si="72"/>
        <v>2349</v>
      </c>
      <c r="I150" s="178">
        <f t="shared" si="85"/>
        <v>0.36289201297698132</v>
      </c>
      <c r="J150" s="2"/>
      <c r="K150" s="2">
        <f t="shared" si="73"/>
        <v>0.67372161285339105</v>
      </c>
      <c r="L150" s="2">
        <f t="shared" si="74"/>
        <v>0</v>
      </c>
      <c r="M150" s="2">
        <f t="shared" si="75"/>
        <v>0.31082959987640968</v>
      </c>
      <c r="N150" s="2">
        <f t="shared" si="59"/>
        <v>5.7160512899737366E-3</v>
      </c>
      <c r="O150" s="2">
        <f t="shared" si="60"/>
        <v>9.7327359802255355E-3</v>
      </c>
      <c r="P150" s="1">
        <v>4361</v>
      </c>
      <c r="R150" s="1">
        <v>2012</v>
      </c>
      <c r="S150" s="1">
        <v>37</v>
      </c>
      <c r="Z150" s="1">
        <f t="shared" si="70"/>
        <v>52</v>
      </c>
      <c r="AC150" s="1">
        <v>11</v>
      </c>
      <c r="AI150" s="7">
        <f t="shared" si="76"/>
        <v>0</v>
      </c>
      <c r="AJ150" s="7">
        <f t="shared" si="77"/>
        <v>0</v>
      </c>
      <c r="AK150" s="7">
        <f t="shared" si="78"/>
        <v>0</v>
      </c>
      <c r="AL150" s="7">
        <f t="shared" si="79"/>
        <v>0</v>
      </c>
      <c r="AM150" s="2">
        <f t="shared" si="80"/>
        <v>0</v>
      </c>
      <c r="AN150" s="2">
        <f t="shared" si="81"/>
        <v>0</v>
      </c>
      <c r="AO150" s="2">
        <f t="shared" si="82"/>
        <v>0</v>
      </c>
      <c r="AP150" s="2">
        <f t="shared" si="83"/>
        <v>0</v>
      </c>
      <c r="AR150" t="str">
        <f t="shared" si="86"/>
        <v>Saline</v>
      </c>
      <c r="AS150" s="5" t="s">
        <v>204</v>
      </c>
      <c r="AT150" s="182">
        <v>2</v>
      </c>
      <c r="AV150" s="98">
        <v>5</v>
      </c>
      <c r="AW150" s="100">
        <v>125</v>
      </c>
      <c r="AX150" s="106">
        <f t="shared" si="84"/>
        <v>5125</v>
      </c>
      <c r="AZ150" s="7" t="s">
        <v>2975</v>
      </c>
      <c r="BA150" t="s">
        <v>3208</v>
      </c>
      <c r="BC150" s="191"/>
      <c r="CA150" s="1">
        <v>14</v>
      </c>
      <c r="CC150" s="1">
        <v>38</v>
      </c>
    </row>
    <row r="151" spans="1:81" hidden="1" outlineLevel="1">
      <c r="A151" s="6" t="s">
        <v>1017</v>
      </c>
      <c r="B151" s="5" t="s">
        <v>204</v>
      </c>
      <c r="C151" s="1">
        <f t="shared" si="71"/>
        <v>482</v>
      </c>
      <c r="D151" s="7">
        <f>IF(P151&gt;0,RANK(P151,(P151:R151,S151:AG151)),0)</f>
        <v>1</v>
      </c>
      <c r="E151" s="7">
        <f>IF(Q151&gt;0,RANK(Q151,(P151:R151,S151:AG151)),0)</f>
        <v>0</v>
      </c>
      <c r="F151" s="7">
        <f>IF(R151&gt;0,RANK(R151,(P151:R151,S151:AG151)),0)</f>
        <v>2</v>
      </c>
      <c r="G151" s="7">
        <f>IF(S151&gt;0,RANK(S151,(P151:R151,S151:AG151)),0)</f>
        <v>3</v>
      </c>
      <c r="H151" s="49">
        <f t="shared" si="72"/>
        <v>154</v>
      </c>
      <c r="I151" s="178">
        <f t="shared" si="85"/>
        <v>0.31950207468879666</v>
      </c>
      <c r="J151" s="2"/>
      <c r="K151" s="2">
        <f t="shared" si="73"/>
        <v>0.63485477178423233</v>
      </c>
      <c r="L151" s="2">
        <f t="shared" si="74"/>
        <v>0</v>
      </c>
      <c r="M151" s="2">
        <f t="shared" si="75"/>
        <v>0.31535269709543567</v>
      </c>
      <c r="N151" s="2">
        <f t="shared" ref="N151:N163" si="87">IF($C151=0,"-",S151/$C151)</f>
        <v>2.0746887966804978E-2</v>
      </c>
      <c r="O151" s="2">
        <f t="shared" ref="O151:O163" si="88">IF(C151=0,"-",(1-K151-L151-M151-N151))</f>
        <v>2.9045643153527017E-2</v>
      </c>
      <c r="P151" s="1">
        <v>306</v>
      </c>
      <c r="R151" s="1">
        <v>152</v>
      </c>
      <c r="S151" s="1">
        <v>10</v>
      </c>
      <c r="Z151" s="1">
        <f t="shared" si="70"/>
        <v>9</v>
      </c>
      <c r="AC151" s="1">
        <v>5</v>
      </c>
      <c r="AI151" s="7">
        <f t="shared" si="76"/>
        <v>0</v>
      </c>
      <c r="AJ151" s="7">
        <f t="shared" si="77"/>
        <v>0</v>
      </c>
      <c r="AK151" s="7">
        <f t="shared" si="78"/>
        <v>0</v>
      </c>
      <c r="AL151" s="7">
        <f t="shared" si="79"/>
        <v>0</v>
      </c>
      <c r="AM151" s="2">
        <f t="shared" si="80"/>
        <v>0</v>
      </c>
      <c r="AN151" s="2">
        <f t="shared" si="81"/>
        <v>0</v>
      </c>
      <c r="AO151" s="2">
        <f t="shared" si="82"/>
        <v>0</v>
      </c>
      <c r="AP151" s="2">
        <f t="shared" si="83"/>
        <v>0</v>
      </c>
      <c r="AR151" t="str">
        <f t="shared" si="86"/>
        <v>Scott</v>
      </c>
      <c r="AS151" s="5" t="s">
        <v>204</v>
      </c>
      <c r="AT151" s="182">
        <v>4</v>
      </c>
      <c r="AV151" s="98">
        <v>5</v>
      </c>
      <c r="AW151" s="100">
        <v>127</v>
      </c>
      <c r="AX151" s="106">
        <f t="shared" si="84"/>
        <v>5127</v>
      </c>
      <c r="AZ151" s="7" t="s">
        <v>2975</v>
      </c>
      <c r="BA151" t="s">
        <v>3208</v>
      </c>
      <c r="BC151" s="191"/>
      <c r="CA151" s="1">
        <v>4</v>
      </c>
      <c r="CC151" s="1">
        <v>5</v>
      </c>
    </row>
    <row r="152" spans="1:81" hidden="1" outlineLevel="1">
      <c r="A152" s="6" t="s">
        <v>2945</v>
      </c>
      <c r="B152" s="5" t="s">
        <v>204</v>
      </c>
      <c r="C152" s="1">
        <f t="shared" ref="C152:C163" si="89">SUM(P152:AG152)</f>
        <v>392</v>
      </c>
      <c r="D152" s="7">
        <f>IF(P152&gt;0,RANK(P152,(P152:R152,S152:AG152)),0)</f>
        <v>1</v>
      </c>
      <c r="E152" s="7">
        <f>IF(Q152&gt;0,RANK(Q152,(P152:R152,S152:AG152)),0)</f>
        <v>0</v>
      </c>
      <c r="F152" s="7">
        <f>IF(R152&gt;0,RANK(R152,(P152:R152,S152:AG152)),0)</f>
        <v>2</v>
      </c>
      <c r="G152" s="7">
        <f>IF(S152&gt;0,RANK(S152,(P152:R152,S152:AG152)),0)</f>
        <v>3</v>
      </c>
      <c r="H152" s="49">
        <f t="shared" ref="H152:H163" si="90">MAX(P152:Y152)-LARGE(P152:Y152,2)</f>
        <v>57</v>
      </c>
      <c r="I152" s="178">
        <f t="shared" si="85"/>
        <v>0.14540816326530612</v>
      </c>
      <c r="J152" s="2"/>
      <c r="K152" s="2">
        <f t="shared" ref="K152:K163" si="91">IF($C152=0,"-",P152/$C152)</f>
        <v>0.56377551020408168</v>
      </c>
      <c r="L152" s="2">
        <f t="shared" ref="L152:L163" si="92">IF($C152=0,"-",Q152/$C152)</f>
        <v>0</v>
      </c>
      <c r="M152" s="2">
        <f t="shared" ref="M152:M163" si="93">IF($C152=0,"-",R152/$C152)</f>
        <v>0.41836734693877553</v>
      </c>
      <c r="N152" s="2">
        <f t="shared" si="87"/>
        <v>7.6530612244897957E-3</v>
      </c>
      <c r="O152" s="2">
        <f t="shared" si="88"/>
        <v>1.0204081632652998E-2</v>
      </c>
      <c r="P152" s="1">
        <v>221</v>
      </c>
      <c r="R152" s="1">
        <v>164</v>
      </c>
      <c r="S152" s="1">
        <v>3</v>
      </c>
      <c r="Z152" s="1">
        <f t="shared" si="70"/>
        <v>3</v>
      </c>
      <c r="AC152" s="1">
        <v>1</v>
      </c>
      <c r="AI152" s="7">
        <f t="shared" ref="AI152:AI163" si="94">IF(T152&gt;0,RANK(T152,(P152:Z152)),0)</f>
        <v>0</v>
      </c>
      <c r="AJ152" s="7">
        <f t="shared" ref="AJ152:AJ163" si="95">IF(U152&gt;0,RANK(U152,(P152:Z152)),0)</f>
        <v>0</v>
      </c>
      <c r="AK152" s="7">
        <f t="shared" ref="AK152:AK163" si="96">IF(V152&gt;0,RANK(V152,(P152:Z152)),0)</f>
        <v>0</v>
      </c>
      <c r="AL152" s="7">
        <f t="shared" ref="AL152:AL163" si="97">IF(W152&gt;0,RANK(W152,(P152:Z152)),0)</f>
        <v>0</v>
      </c>
      <c r="AM152" s="2">
        <f t="shared" ref="AM152:AM163" si="98">IF($C152=0,"-",T152/$C152)</f>
        <v>0</v>
      </c>
      <c r="AN152" s="2">
        <f t="shared" ref="AN152:AN163" si="99">IF($C152=0,"-",U152/$C152)</f>
        <v>0</v>
      </c>
      <c r="AO152" s="2">
        <f t="shared" ref="AO152:AO163" si="100">IF($C152=0,"-",V152/$C152)</f>
        <v>0</v>
      </c>
      <c r="AP152" s="2">
        <f t="shared" ref="AP152:AP163" si="101">IF($C152=0,"-",W152/$C152)</f>
        <v>0</v>
      </c>
      <c r="AR152" t="str">
        <f t="shared" si="86"/>
        <v>Searcy</v>
      </c>
      <c r="AS152" s="5" t="s">
        <v>204</v>
      </c>
      <c r="AT152" s="182"/>
      <c r="AV152" s="98">
        <v>5</v>
      </c>
      <c r="AW152" s="100">
        <v>129</v>
      </c>
      <c r="AX152" s="106">
        <f t="shared" ref="AX152:AX162" si="102">AV152*1000+AW152</f>
        <v>5129</v>
      </c>
      <c r="AZ152" s="7" t="s">
        <v>2975</v>
      </c>
      <c r="BA152" t="s">
        <v>3208</v>
      </c>
      <c r="BC152" s="191"/>
      <c r="CA152" s="1">
        <v>2</v>
      </c>
      <c r="CC152" s="1">
        <v>1</v>
      </c>
    </row>
    <row r="153" spans="1:81" hidden="1" outlineLevel="1">
      <c r="A153" s="6" t="s">
        <v>1830</v>
      </c>
      <c r="B153" s="5" t="s">
        <v>204</v>
      </c>
      <c r="C153" s="1">
        <f t="shared" si="89"/>
        <v>6268</v>
      </c>
      <c r="D153" s="7">
        <f>IF(P153&gt;0,RANK(P153,(P153:R153,S153:AG153)),0)</f>
        <v>1</v>
      </c>
      <c r="E153" s="7">
        <f>IF(Q153&gt;0,RANK(Q153,(P153:R153,S153:AG153)),0)</f>
        <v>0</v>
      </c>
      <c r="F153" s="7">
        <f>IF(R153&gt;0,RANK(R153,(P153:R153,S153:AG153)),0)</f>
        <v>2</v>
      </c>
      <c r="G153" s="7">
        <f>IF(S153&gt;0,RANK(S153,(P153:R153,S153:AG153)),0)</f>
        <v>3</v>
      </c>
      <c r="H153" s="49">
        <f t="shared" si="90"/>
        <v>1489</v>
      </c>
      <c r="I153" s="178">
        <f t="shared" si="85"/>
        <v>0.23755583918315251</v>
      </c>
      <c r="J153" s="2"/>
      <c r="K153" s="2">
        <f t="shared" si="91"/>
        <v>0.60864709636247605</v>
      </c>
      <c r="L153" s="2">
        <f t="shared" si="92"/>
        <v>0</v>
      </c>
      <c r="M153" s="2">
        <f t="shared" si="93"/>
        <v>0.37109125717932356</v>
      </c>
      <c r="N153" s="2">
        <f t="shared" si="87"/>
        <v>1.021059349074665E-2</v>
      </c>
      <c r="O153" s="2">
        <f t="shared" si="88"/>
        <v>1.0051052967453738E-2</v>
      </c>
      <c r="P153" s="1">
        <v>3815</v>
      </c>
      <c r="R153" s="1">
        <v>2326</v>
      </c>
      <c r="S153" s="1">
        <v>64</v>
      </c>
      <c r="Z153" s="1">
        <f t="shared" ref="Z153:Z162" si="103">SUM(BE153:CN153)</f>
        <v>47</v>
      </c>
      <c r="AC153" s="1">
        <v>16</v>
      </c>
      <c r="AI153" s="7">
        <f t="shared" si="94"/>
        <v>0</v>
      </c>
      <c r="AJ153" s="7">
        <f t="shared" si="95"/>
        <v>0</v>
      </c>
      <c r="AK153" s="7">
        <f t="shared" si="96"/>
        <v>0</v>
      </c>
      <c r="AL153" s="7">
        <f t="shared" si="97"/>
        <v>0</v>
      </c>
      <c r="AM153" s="2">
        <f t="shared" si="98"/>
        <v>0</v>
      </c>
      <c r="AN153" s="2">
        <f t="shared" si="99"/>
        <v>0</v>
      </c>
      <c r="AO153" s="2">
        <f t="shared" si="100"/>
        <v>0</v>
      </c>
      <c r="AP153" s="2">
        <f t="shared" si="101"/>
        <v>0</v>
      </c>
      <c r="AR153" t="str">
        <f t="shared" si="86"/>
        <v>Sebastian</v>
      </c>
      <c r="AS153" s="5" t="s">
        <v>204</v>
      </c>
      <c r="AT153" s="182"/>
      <c r="AV153" s="98">
        <v>5</v>
      </c>
      <c r="AW153" s="100">
        <v>131</v>
      </c>
      <c r="AX153" s="106">
        <f t="shared" si="102"/>
        <v>5131</v>
      </c>
      <c r="AZ153" s="7" t="s">
        <v>2975</v>
      </c>
      <c r="BA153" t="s">
        <v>3208</v>
      </c>
      <c r="BC153" s="191"/>
      <c r="CA153" s="1">
        <v>22</v>
      </c>
      <c r="CC153" s="1">
        <v>25</v>
      </c>
    </row>
    <row r="154" spans="1:81" hidden="1" outlineLevel="1">
      <c r="A154" s="6" t="s">
        <v>1674</v>
      </c>
      <c r="B154" s="5" t="s">
        <v>204</v>
      </c>
      <c r="C154" s="1">
        <f t="shared" si="89"/>
        <v>549</v>
      </c>
      <c r="D154" s="7">
        <f>IF(P154&gt;0,RANK(P154,(P154:R154,S154:AG154)),0)</f>
        <v>1</v>
      </c>
      <c r="E154" s="7">
        <f>IF(Q154&gt;0,RANK(Q154,(P154:R154,S154:AG154)),0)</f>
        <v>0</v>
      </c>
      <c r="F154" s="7">
        <f>IF(R154&gt;0,RANK(R154,(P154:R154,S154:AG154)),0)</f>
        <v>2</v>
      </c>
      <c r="G154" s="7">
        <f>IF(S154&gt;0,RANK(S154,(P154:R154,S154:AG154)),0)</f>
        <v>4</v>
      </c>
      <c r="H154" s="49">
        <f t="shared" si="90"/>
        <v>175</v>
      </c>
      <c r="I154" s="178">
        <f t="shared" si="85"/>
        <v>0.31876138433515483</v>
      </c>
      <c r="J154" s="2"/>
      <c r="K154" s="2">
        <f t="shared" si="91"/>
        <v>0.62295081967213117</v>
      </c>
      <c r="L154" s="2">
        <f t="shared" si="92"/>
        <v>0</v>
      </c>
      <c r="M154" s="2">
        <f t="shared" si="93"/>
        <v>0.30418943533697634</v>
      </c>
      <c r="N154" s="2">
        <f t="shared" si="87"/>
        <v>2.7322404371584699E-2</v>
      </c>
      <c r="O154" s="2">
        <f t="shared" si="88"/>
        <v>4.5537340619307781E-2</v>
      </c>
      <c r="P154" s="1">
        <v>342</v>
      </c>
      <c r="R154" s="1">
        <v>167</v>
      </c>
      <c r="S154" s="1">
        <v>15</v>
      </c>
      <c r="Z154" s="1">
        <f t="shared" si="103"/>
        <v>19</v>
      </c>
      <c r="AC154" s="1">
        <v>6</v>
      </c>
      <c r="AI154" s="7">
        <f t="shared" si="94"/>
        <v>0</v>
      </c>
      <c r="AJ154" s="7">
        <f t="shared" si="95"/>
        <v>0</v>
      </c>
      <c r="AK154" s="7">
        <f t="shared" si="96"/>
        <v>0</v>
      </c>
      <c r="AL154" s="7">
        <f t="shared" si="97"/>
        <v>0</v>
      </c>
      <c r="AM154" s="2">
        <f t="shared" si="98"/>
        <v>0</v>
      </c>
      <c r="AN154" s="2">
        <f t="shared" si="99"/>
        <v>0</v>
      </c>
      <c r="AO154" s="2">
        <f t="shared" si="100"/>
        <v>0</v>
      </c>
      <c r="AP154" s="2">
        <f t="shared" si="101"/>
        <v>0</v>
      </c>
      <c r="AR154" t="str">
        <f t="shared" si="86"/>
        <v>Sevier</v>
      </c>
      <c r="AS154" s="5" t="s">
        <v>204</v>
      </c>
      <c r="AT154" s="182">
        <v>4</v>
      </c>
      <c r="AV154" s="98">
        <v>5</v>
      </c>
      <c r="AW154" s="100">
        <v>133</v>
      </c>
      <c r="AX154" s="106">
        <f t="shared" si="102"/>
        <v>5133</v>
      </c>
      <c r="AZ154" s="7" t="s">
        <v>2975</v>
      </c>
      <c r="BA154" t="s">
        <v>3208</v>
      </c>
      <c r="BC154" s="191"/>
      <c r="CA154" s="1">
        <v>6</v>
      </c>
      <c r="CC154" s="1">
        <v>13</v>
      </c>
    </row>
    <row r="155" spans="1:81" hidden="1" outlineLevel="1">
      <c r="A155" s="6" t="s">
        <v>1831</v>
      </c>
      <c r="B155" s="5" t="s">
        <v>204</v>
      </c>
      <c r="C155" s="1">
        <f t="shared" si="89"/>
        <v>947</v>
      </c>
      <c r="D155" s="7">
        <f>IF(P155&gt;0,RANK(P155,(P155:R155,S155:AG155)),0)</f>
        <v>1</v>
      </c>
      <c r="E155" s="7">
        <f>IF(Q155&gt;0,RANK(Q155,(P155:R155,S155:AG155)),0)</f>
        <v>0</v>
      </c>
      <c r="F155" s="7">
        <f>IF(R155&gt;0,RANK(R155,(P155:R155,S155:AG155)),0)</f>
        <v>2</v>
      </c>
      <c r="G155" s="7">
        <f>IF(S155&gt;0,RANK(S155,(P155:R155,S155:AG155)),0)</f>
        <v>4</v>
      </c>
      <c r="H155" s="49">
        <f t="shared" si="90"/>
        <v>314</v>
      </c>
      <c r="I155" s="178">
        <f t="shared" si="85"/>
        <v>0.33157338965153116</v>
      </c>
      <c r="J155" s="2"/>
      <c r="K155" s="2">
        <f t="shared" si="91"/>
        <v>0.64202745512143611</v>
      </c>
      <c r="L155" s="2">
        <f t="shared" si="92"/>
        <v>0</v>
      </c>
      <c r="M155" s="2">
        <f t="shared" si="93"/>
        <v>0.31045406546990495</v>
      </c>
      <c r="N155" s="2">
        <f t="shared" si="87"/>
        <v>1.5839493136219639E-2</v>
      </c>
      <c r="O155" s="2">
        <f t="shared" si="88"/>
        <v>3.16789862724393E-2</v>
      </c>
      <c r="P155" s="1">
        <v>608</v>
      </c>
      <c r="R155" s="1">
        <v>294</v>
      </c>
      <c r="S155" s="1">
        <v>15</v>
      </c>
      <c r="Z155" s="1">
        <f t="shared" si="103"/>
        <v>21</v>
      </c>
      <c r="AC155" s="1">
        <v>9</v>
      </c>
      <c r="AI155" s="7">
        <f t="shared" si="94"/>
        <v>0</v>
      </c>
      <c r="AJ155" s="7">
        <f t="shared" si="95"/>
        <v>0</v>
      </c>
      <c r="AK155" s="7">
        <f t="shared" si="96"/>
        <v>0</v>
      </c>
      <c r="AL155" s="7">
        <f t="shared" si="97"/>
        <v>0</v>
      </c>
      <c r="AM155" s="2">
        <f t="shared" si="98"/>
        <v>0</v>
      </c>
      <c r="AN155" s="2">
        <f t="shared" si="99"/>
        <v>0</v>
      </c>
      <c r="AO155" s="2">
        <f t="shared" si="100"/>
        <v>0</v>
      </c>
      <c r="AP155" s="2">
        <f t="shared" si="101"/>
        <v>0</v>
      </c>
      <c r="AR155" t="str">
        <f t="shared" si="86"/>
        <v>Sharp</v>
      </c>
      <c r="AS155" s="5" t="s">
        <v>204</v>
      </c>
      <c r="AT155" s="182">
        <v>1</v>
      </c>
      <c r="AV155" s="98">
        <v>5</v>
      </c>
      <c r="AW155" s="100">
        <v>135</v>
      </c>
      <c r="AX155" s="106">
        <f t="shared" si="102"/>
        <v>5135</v>
      </c>
      <c r="AZ155" s="7" t="s">
        <v>2975</v>
      </c>
      <c r="BA155" t="s">
        <v>3208</v>
      </c>
      <c r="BC155" s="191"/>
      <c r="CA155" s="1">
        <v>11</v>
      </c>
      <c r="CC155" s="1">
        <v>10</v>
      </c>
    </row>
    <row r="156" spans="1:81" hidden="1" outlineLevel="1">
      <c r="A156" s="6" t="s">
        <v>3231</v>
      </c>
      <c r="B156" s="5" t="s">
        <v>204</v>
      </c>
      <c r="C156" s="1">
        <f t="shared" si="89"/>
        <v>1005</v>
      </c>
      <c r="D156" s="7">
        <f>IF(P156&gt;0,RANK(P156,(P156:R156,S156:AG156)),0)</f>
        <v>1</v>
      </c>
      <c r="E156" s="7">
        <f>IF(Q156&gt;0,RANK(Q156,(P156:R156,S156:AG156)),0)</f>
        <v>0</v>
      </c>
      <c r="F156" s="7">
        <f>IF(R156&gt;0,RANK(R156,(P156:R156,S156:AG156)),0)</f>
        <v>2</v>
      </c>
      <c r="G156" s="7">
        <f>IF(S156&gt;0,RANK(S156,(P156:R156,S156:AG156)),0)</f>
        <v>4</v>
      </c>
      <c r="H156" s="49">
        <f t="shared" si="90"/>
        <v>126</v>
      </c>
      <c r="I156" s="178">
        <f t="shared" si="85"/>
        <v>0.1253731343283582</v>
      </c>
      <c r="J156" s="2"/>
      <c r="K156" s="2">
        <f t="shared" si="91"/>
        <v>0.54427860696517416</v>
      </c>
      <c r="L156" s="2">
        <f t="shared" si="92"/>
        <v>0</v>
      </c>
      <c r="M156" s="2">
        <f t="shared" si="93"/>
        <v>0.41890547263681593</v>
      </c>
      <c r="N156" s="2">
        <f t="shared" si="87"/>
        <v>9.9502487562189053E-3</v>
      </c>
      <c r="O156" s="2">
        <f t="shared" si="88"/>
        <v>2.6865671641791E-2</v>
      </c>
      <c r="P156" s="1">
        <v>547</v>
      </c>
      <c r="R156" s="1">
        <v>421</v>
      </c>
      <c r="S156" s="1">
        <v>10</v>
      </c>
      <c r="Z156" s="1">
        <f t="shared" si="103"/>
        <v>21</v>
      </c>
      <c r="AC156" s="1">
        <v>6</v>
      </c>
      <c r="AI156" s="7">
        <f t="shared" si="94"/>
        <v>0</v>
      </c>
      <c r="AJ156" s="7">
        <f t="shared" si="95"/>
        <v>0</v>
      </c>
      <c r="AK156" s="7">
        <f t="shared" si="96"/>
        <v>0</v>
      </c>
      <c r="AL156" s="7">
        <f t="shared" si="97"/>
        <v>0</v>
      </c>
      <c r="AM156" s="2">
        <f t="shared" si="98"/>
        <v>0</v>
      </c>
      <c r="AN156" s="2">
        <f t="shared" si="99"/>
        <v>0</v>
      </c>
      <c r="AO156" s="2">
        <f t="shared" si="100"/>
        <v>0</v>
      </c>
      <c r="AP156" s="2">
        <f t="shared" si="101"/>
        <v>0</v>
      </c>
      <c r="AR156" t="str">
        <f t="shared" si="86"/>
        <v>Stone</v>
      </c>
      <c r="AS156" s="5" t="s">
        <v>204</v>
      </c>
      <c r="AT156" s="182">
        <v>1</v>
      </c>
      <c r="AV156" s="98">
        <v>5</v>
      </c>
      <c r="AW156" s="100">
        <v>137</v>
      </c>
      <c r="AX156" s="106">
        <f t="shared" si="102"/>
        <v>5137</v>
      </c>
      <c r="AZ156" s="7" t="s">
        <v>2975</v>
      </c>
      <c r="BA156" t="s">
        <v>3208</v>
      </c>
      <c r="BC156" s="191"/>
      <c r="CA156" s="1">
        <v>9</v>
      </c>
      <c r="CC156" s="1">
        <v>12</v>
      </c>
    </row>
    <row r="157" spans="1:81" hidden="1" outlineLevel="1">
      <c r="A157" s="6" t="s">
        <v>3257</v>
      </c>
      <c r="B157" s="5" t="s">
        <v>204</v>
      </c>
      <c r="C157" s="1">
        <f t="shared" si="89"/>
        <v>5066</v>
      </c>
      <c r="D157" s="7">
        <f>IF(P157&gt;0,RANK(P157,(P157:R157,S157:AG157)),0)</f>
        <v>1</v>
      </c>
      <c r="E157" s="7">
        <f>IF(Q157&gt;0,RANK(Q157,(P157:R157,S157:AG157)),0)</f>
        <v>0</v>
      </c>
      <c r="F157" s="7">
        <f>IF(R157&gt;0,RANK(R157,(P157:R157,S157:AG157)),0)</f>
        <v>2</v>
      </c>
      <c r="G157" s="7">
        <f>IF(S157&gt;0,RANK(S157,(P157:R157,S157:AG157)),0)</f>
        <v>5</v>
      </c>
      <c r="H157" s="49">
        <f t="shared" si="90"/>
        <v>877</v>
      </c>
      <c r="I157" s="178">
        <f t="shared" si="85"/>
        <v>0.17311488353730753</v>
      </c>
      <c r="J157" s="2"/>
      <c r="K157" s="2">
        <f t="shared" si="91"/>
        <v>0.50296091590998815</v>
      </c>
      <c r="L157" s="2">
        <f t="shared" si="92"/>
        <v>0</v>
      </c>
      <c r="M157" s="2">
        <f t="shared" si="93"/>
        <v>0.32984603237268062</v>
      </c>
      <c r="N157" s="2">
        <f t="shared" si="87"/>
        <v>4.1847611527832611E-2</v>
      </c>
      <c r="O157" s="2">
        <f t="shared" si="88"/>
        <v>0.12534544018949861</v>
      </c>
      <c r="P157" s="1">
        <v>2548</v>
      </c>
      <c r="R157" s="1">
        <v>1671</v>
      </c>
      <c r="S157" s="1">
        <v>212</v>
      </c>
      <c r="Z157" s="1">
        <f t="shared" si="103"/>
        <v>358</v>
      </c>
      <c r="AC157" s="1">
        <v>277</v>
      </c>
      <c r="AI157" s="7">
        <f t="shared" si="94"/>
        <v>0</v>
      </c>
      <c r="AJ157" s="7">
        <f t="shared" si="95"/>
        <v>0</v>
      </c>
      <c r="AK157" s="7">
        <f t="shared" si="96"/>
        <v>0</v>
      </c>
      <c r="AL157" s="7">
        <f t="shared" si="97"/>
        <v>0</v>
      </c>
      <c r="AM157" s="2">
        <f t="shared" si="98"/>
        <v>0</v>
      </c>
      <c r="AN157" s="2">
        <f t="shared" si="99"/>
        <v>0</v>
      </c>
      <c r="AO157" s="2">
        <f t="shared" si="100"/>
        <v>0</v>
      </c>
      <c r="AP157" s="2">
        <f t="shared" si="101"/>
        <v>0</v>
      </c>
      <c r="AR157" t="str">
        <f t="shared" si="86"/>
        <v>Union</v>
      </c>
      <c r="AS157" s="5" t="s">
        <v>204</v>
      </c>
      <c r="AT157" s="182">
        <v>4</v>
      </c>
      <c r="AV157" s="98">
        <v>5</v>
      </c>
      <c r="AW157" s="100">
        <v>139</v>
      </c>
      <c r="AX157" s="106">
        <f t="shared" si="102"/>
        <v>5139</v>
      </c>
      <c r="AZ157" s="7" t="s">
        <v>2975</v>
      </c>
      <c r="BA157" t="s">
        <v>3208</v>
      </c>
      <c r="BC157" s="191"/>
      <c r="CA157" s="1">
        <v>201</v>
      </c>
      <c r="CC157" s="1">
        <v>157</v>
      </c>
    </row>
    <row r="158" spans="1:81" hidden="1" outlineLevel="1">
      <c r="A158" s="6" t="s">
        <v>613</v>
      </c>
      <c r="B158" s="5" t="s">
        <v>204</v>
      </c>
      <c r="C158" s="1">
        <f t="shared" si="89"/>
        <v>1270</v>
      </c>
      <c r="D158" s="7">
        <f>IF(P158&gt;0,RANK(P158,(P158:R158,S158:AG158)),0)</f>
        <v>1</v>
      </c>
      <c r="E158" s="7">
        <f>IF(Q158&gt;0,RANK(Q158,(P158:R158,S158:AG158)),0)</f>
        <v>0</v>
      </c>
      <c r="F158" s="7">
        <f>IF(R158&gt;0,RANK(R158,(P158:R158,S158:AG158)),0)</f>
        <v>2</v>
      </c>
      <c r="G158" s="7">
        <f>IF(S158&gt;0,RANK(S158,(P158:R158,S158:AG158)),0)</f>
        <v>4</v>
      </c>
      <c r="H158" s="49">
        <f t="shared" si="90"/>
        <v>333</v>
      </c>
      <c r="I158" s="178">
        <f t="shared" si="85"/>
        <v>0.26220472440944881</v>
      </c>
      <c r="J158" s="2"/>
      <c r="K158" s="2">
        <f t="shared" si="91"/>
        <v>0.60629921259842523</v>
      </c>
      <c r="L158" s="2">
        <f t="shared" si="92"/>
        <v>0</v>
      </c>
      <c r="M158" s="2">
        <f t="shared" si="93"/>
        <v>0.34409448818897637</v>
      </c>
      <c r="N158" s="2">
        <f t="shared" si="87"/>
        <v>1.968503937007874E-2</v>
      </c>
      <c r="O158" s="2">
        <f t="shared" si="88"/>
        <v>2.9921259842519664E-2</v>
      </c>
      <c r="P158" s="1">
        <v>770</v>
      </c>
      <c r="R158" s="1">
        <v>437</v>
      </c>
      <c r="S158" s="1">
        <v>25</v>
      </c>
      <c r="Z158" s="1">
        <f t="shared" si="103"/>
        <v>30</v>
      </c>
      <c r="AC158" s="1">
        <v>8</v>
      </c>
      <c r="AI158" s="7">
        <f t="shared" si="94"/>
        <v>0</v>
      </c>
      <c r="AJ158" s="7">
        <f t="shared" si="95"/>
        <v>0</v>
      </c>
      <c r="AK158" s="7">
        <f t="shared" si="96"/>
        <v>0</v>
      </c>
      <c r="AL158" s="7">
        <f t="shared" si="97"/>
        <v>0</v>
      </c>
      <c r="AM158" s="2">
        <f t="shared" si="98"/>
        <v>0</v>
      </c>
      <c r="AN158" s="2">
        <f t="shared" si="99"/>
        <v>0</v>
      </c>
      <c r="AO158" s="2">
        <f t="shared" si="100"/>
        <v>0</v>
      </c>
      <c r="AP158" s="2">
        <f t="shared" si="101"/>
        <v>0</v>
      </c>
      <c r="AR158" t="str">
        <f t="shared" si="86"/>
        <v>Van Buren</v>
      </c>
      <c r="AS158" s="5" t="s">
        <v>204</v>
      </c>
      <c r="AT158" s="182">
        <v>2</v>
      </c>
      <c r="AV158" s="98">
        <v>5</v>
      </c>
      <c r="AW158" s="100">
        <v>141</v>
      </c>
      <c r="AX158" s="106">
        <f t="shared" si="102"/>
        <v>5141</v>
      </c>
      <c r="AZ158" s="7" t="s">
        <v>2975</v>
      </c>
      <c r="BA158" t="s">
        <v>3208</v>
      </c>
      <c r="BC158" s="191"/>
      <c r="CA158" s="1">
        <v>15</v>
      </c>
      <c r="CC158" s="1">
        <v>15</v>
      </c>
    </row>
    <row r="159" spans="1:81" hidden="1" outlineLevel="1">
      <c r="A159" s="6" t="s">
        <v>643</v>
      </c>
      <c r="B159" s="5" t="s">
        <v>204</v>
      </c>
      <c r="C159" s="1">
        <f t="shared" si="89"/>
        <v>17776</v>
      </c>
      <c r="D159" s="7">
        <f>IF(P159&gt;0,RANK(P159,(P159:R159,S159:AG159)),0)</f>
        <v>1</v>
      </c>
      <c r="E159" s="7">
        <f>IF(Q159&gt;0,RANK(Q159,(P159:R159,S159:AG159)),0)</f>
        <v>0</v>
      </c>
      <c r="F159" s="7">
        <f>IF(R159&gt;0,RANK(R159,(P159:R159,S159:AG159)),0)</f>
        <v>2</v>
      </c>
      <c r="G159" s="7">
        <f>IF(S159&gt;0,RANK(S159,(P159:R159,S159:AG159)),0)</f>
        <v>4</v>
      </c>
      <c r="H159" s="49">
        <f t="shared" si="90"/>
        <v>595</v>
      </c>
      <c r="I159" s="178">
        <f t="shared" si="85"/>
        <v>3.3472097209720969E-2</v>
      </c>
      <c r="J159" s="2"/>
      <c r="K159" s="2">
        <f t="shared" si="91"/>
        <v>0.51299504950495045</v>
      </c>
      <c r="L159" s="2">
        <f t="shared" si="92"/>
        <v>0</v>
      </c>
      <c r="M159" s="2">
        <f t="shared" si="93"/>
        <v>0.47952295229522951</v>
      </c>
      <c r="N159" s="2">
        <f t="shared" si="87"/>
        <v>2.8690369036903692E-3</v>
      </c>
      <c r="O159" s="2">
        <f t="shared" si="88"/>
        <v>4.6129612961296699E-3</v>
      </c>
      <c r="P159" s="1">
        <v>9119</v>
      </c>
      <c r="R159" s="1">
        <v>8524</v>
      </c>
      <c r="S159" s="1">
        <v>51</v>
      </c>
      <c r="Z159" s="1">
        <f t="shared" si="103"/>
        <v>61</v>
      </c>
      <c r="AC159" s="1">
        <v>21</v>
      </c>
      <c r="AI159" s="7">
        <f t="shared" si="94"/>
        <v>0</v>
      </c>
      <c r="AJ159" s="7">
        <f t="shared" si="95"/>
        <v>0</v>
      </c>
      <c r="AK159" s="7">
        <f t="shared" si="96"/>
        <v>0</v>
      </c>
      <c r="AL159" s="7">
        <f t="shared" si="97"/>
        <v>0</v>
      </c>
      <c r="AM159" s="2">
        <f t="shared" si="98"/>
        <v>0</v>
      </c>
      <c r="AN159" s="2">
        <f t="shared" si="99"/>
        <v>0</v>
      </c>
      <c r="AO159" s="2">
        <f t="shared" si="100"/>
        <v>0</v>
      </c>
      <c r="AP159" s="2">
        <f t="shared" si="101"/>
        <v>0</v>
      </c>
      <c r="AR159" t="str">
        <f t="shared" si="86"/>
        <v>Washington</v>
      </c>
      <c r="AS159" s="5" t="s">
        <v>204</v>
      </c>
      <c r="AT159" s="182">
        <v>3</v>
      </c>
      <c r="AV159" s="98">
        <v>5</v>
      </c>
      <c r="AW159" s="100">
        <v>143</v>
      </c>
      <c r="AX159" s="106">
        <f t="shared" si="102"/>
        <v>5143</v>
      </c>
      <c r="AZ159" s="7" t="s">
        <v>2975</v>
      </c>
      <c r="BA159" t="s">
        <v>3208</v>
      </c>
      <c r="BC159" s="191"/>
      <c r="CA159" s="1">
        <v>32</v>
      </c>
      <c r="CC159" s="1">
        <v>29</v>
      </c>
    </row>
    <row r="160" spans="1:81" hidden="1" outlineLevel="1">
      <c r="A160" s="6" t="s">
        <v>2879</v>
      </c>
      <c r="B160" s="5" t="s">
        <v>204</v>
      </c>
      <c r="C160" s="1">
        <f t="shared" si="89"/>
        <v>2933</v>
      </c>
      <c r="D160" s="7">
        <f>IF(P160&gt;0,RANK(P160,(P160:R160,S160:AG160)),0)</f>
        <v>1</v>
      </c>
      <c r="E160" s="7">
        <f>IF(Q160&gt;0,RANK(Q160,(P160:R160,S160:AG160)),0)</f>
        <v>0</v>
      </c>
      <c r="F160" s="7">
        <f>IF(R160&gt;0,RANK(R160,(P160:R160,S160:AG160)),0)</f>
        <v>2</v>
      </c>
      <c r="G160" s="7">
        <f>IF(S160&gt;0,RANK(S160,(P160:R160,S160:AG160)),0)</f>
        <v>4</v>
      </c>
      <c r="H160" s="49">
        <f t="shared" si="90"/>
        <v>1205</v>
      </c>
      <c r="I160" s="178">
        <f t="shared" si="85"/>
        <v>0.41084214115240369</v>
      </c>
      <c r="J160" s="2"/>
      <c r="K160" s="2">
        <f t="shared" si="91"/>
        <v>0.69007841800204572</v>
      </c>
      <c r="L160" s="2">
        <f t="shared" si="92"/>
        <v>0</v>
      </c>
      <c r="M160" s="2">
        <f t="shared" si="93"/>
        <v>0.27923627684964203</v>
      </c>
      <c r="N160" s="2">
        <f t="shared" si="87"/>
        <v>7.5008523695874532E-3</v>
      </c>
      <c r="O160" s="2">
        <f t="shared" si="88"/>
        <v>2.3184452778724794E-2</v>
      </c>
      <c r="P160" s="1">
        <v>2024</v>
      </c>
      <c r="R160" s="1">
        <v>819</v>
      </c>
      <c r="S160" s="1">
        <v>22</v>
      </c>
      <c r="Z160" s="1">
        <f t="shared" si="103"/>
        <v>50</v>
      </c>
      <c r="AC160" s="1">
        <v>18</v>
      </c>
      <c r="AI160" s="7">
        <f t="shared" si="94"/>
        <v>0</v>
      </c>
      <c r="AJ160" s="7">
        <f t="shared" si="95"/>
        <v>0</v>
      </c>
      <c r="AK160" s="7">
        <f t="shared" si="96"/>
        <v>0</v>
      </c>
      <c r="AL160" s="7">
        <f t="shared" si="97"/>
        <v>0</v>
      </c>
      <c r="AM160" s="2">
        <f t="shared" si="98"/>
        <v>0</v>
      </c>
      <c r="AN160" s="2">
        <f t="shared" si="99"/>
        <v>0</v>
      </c>
      <c r="AO160" s="2">
        <f t="shared" si="100"/>
        <v>0</v>
      </c>
      <c r="AP160" s="2">
        <f t="shared" si="101"/>
        <v>0</v>
      </c>
      <c r="AR160" t="str">
        <f t="shared" si="86"/>
        <v>White</v>
      </c>
      <c r="AS160" s="5" t="s">
        <v>204</v>
      </c>
      <c r="AT160" s="182">
        <v>2</v>
      </c>
      <c r="AV160" s="98">
        <v>5</v>
      </c>
      <c r="AW160" s="100">
        <v>145</v>
      </c>
      <c r="AX160" s="106">
        <f t="shared" si="102"/>
        <v>5145</v>
      </c>
      <c r="AZ160" s="7" t="s">
        <v>2975</v>
      </c>
      <c r="BA160" t="s">
        <v>3208</v>
      </c>
      <c r="BC160" s="191"/>
      <c r="CA160" s="1">
        <v>18</v>
      </c>
      <c r="CC160" s="1">
        <v>32</v>
      </c>
    </row>
    <row r="161" spans="1:97" hidden="1" outlineLevel="1">
      <c r="A161" s="6" t="s">
        <v>2701</v>
      </c>
      <c r="B161" s="5" t="s">
        <v>204</v>
      </c>
      <c r="C161" s="1">
        <f t="shared" si="89"/>
        <v>1347</v>
      </c>
      <c r="D161" s="7">
        <f>IF(P161&gt;0,RANK(P161,(P161:R161,S161:AG161)),0)</f>
        <v>1</v>
      </c>
      <c r="E161" s="7">
        <f>IF(Q161&gt;0,RANK(Q161,(P161:R161,S161:AG161)),0)</f>
        <v>0</v>
      </c>
      <c r="F161" s="7">
        <f>IF(R161&gt;0,RANK(R161,(P161:R161,S161:AG161)),0)</f>
        <v>2</v>
      </c>
      <c r="G161" s="7">
        <f>IF(S161&gt;0,RANK(S161,(P161:R161,S161:AG161)),0)</f>
        <v>4</v>
      </c>
      <c r="H161" s="49">
        <f t="shared" si="90"/>
        <v>580</v>
      </c>
      <c r="I161" s="178">
        <f t="shared" si="85"/>
        <v>0.43058648849294728</v>
      </c>
      <c r="J161" s="2"/>
      <c r="K161" s="2">
        <f t="shared" si="91"/>
        <v>0.65775798069784708</v>
      </c>
      <c r="L161" s="2">
        <f t="shared" si="92"/>
        <v>0</v>
      </c>
      <c r="M161" s="2">
        <f t="shared" si="93"/>
        <v>0.22717149220489977</v>
      </c>
      <c r="N161" s="2">
        <f t="shared" si="87"/>
        <v>2.5241276911655532E-2</v>
      </c>
      <c r="O161" s="2">
        <f t="shared" si="88"/>
        <v>8.982925018559762E-2</v>
      </c>
      <c r="P161" s="1">
        <v>886</v>
      </c>
      <c r="R161" s="1">
        <v>306</v>
      </c>
      <c r="S161" s="1">
        <v>34</v>
      </c>
      <c r="Z161" s="1">
        <f t="shared" si="103"/>
        <v>93</v>
      </c>
      <c r="AC161" s="1">
        <v>28</v>
      </c>
      <c r="AI161" s="7">
        <f t="shared" si="94"/>
        <v>0</v>
      </c>
      <c r="AJ161" s="7">
        <f t="shared" si="95"/>
        <v>0</v>
      </c>
      <c r="AK161" s="7">
        <f t="shared" si="96"/>
        <v>0</v>
      </c>
      <c r="AL161" s="7">
        <f t="shared" si="97"/>
        <v>0</v>
      </c>
      <c r="AM161" s="2">
        <f t="shared" si="98"/>
        <v>0</v>
      </c>
      <c r="AN161" s="2">
        <f t="shared" si="99"/>
        <v>0</v>
      </c>
      <c r="AO161" s="2">
        <f t="shared" si="100"/>
        <v>0</v>
      </c>
      <c r="AP161" s="2">
        <f t="shared" si="101"/>
        <v>0</v>
      </c>
      <c r="AR161" t="str">
        <f t="shared" si="86"/>
        <v>Woodruff</v>
      </c>
      <c r="AS161" s="5" t="s">
        <v>204</v>
      </c>
      <c r="AT161" s="182">
        <v>1</v>
      </c>
      <c r="AV161" s="98">
        <v>5</v>
      </c>
      <c r="AW161" s="100">
        <v>147</v>
      </c>
      <c r="AX161" s="106">
        <f t="shared" si="102"/>
        <v>5147</v>
      </c>
      <c r="AZ161" s="7" t="s">
        <v>2975</v>
      </c>
      <c r="BA161" t="s">
        <v>3208</v>
      </c>
      <c r="BC161" s="191"/>
      <c r="CA161" s="1">
        <v>20</v>
      </c>
      <c r="CC161" s="1">
        <v>73</v>
      </c>
    </row>
    <row r="162" spans="1:97" hidden="1" outlineLevel="1">
      <c r="A162" s="6" t="s">
        <v>623</v>
      </c>
      <c r="B162" s="5" t="s">
        <v>204</v>
      </c>
      <c r="C162" s="1">
        <f t="shared" si="89"/>
        <v>1242</v>
      </c>
      <c r="D162" s="7">
        <f>IF(P162&gt;0,RANK(P162,(P162:R162,S162:AG162)),0)</f>
        <v>1</v>
      </c>
      <c r="E162" s="7">
        <f>IF(Q162&gt;0,RANK(Q162,(P162:R162,S162:AG162)),0)</f>
        <v>0</v>
      </c>
      <c r="F162" s="7">
        <f>IF(R162&gt;0,RANK(R162,(P162:R162,S162:AG162)),0)</f>
        <v>2</v>
      </c>
      <c r="G162" s="7">
        <f>IF(S162&gt;0,RANK(S162,(P162:R162,S162:AG162)),0)</f>
        <v>4</v>
      </c>
      <c r="H162" s="49">
        <f t="shared" si="90"/>
        <v>291</v>
      </c>
      <c r="I162" s="178">
        <f t="shared" si="85"/>
        <v>0.23429951690821257</v>
      </c>
      <c r="J162" s="2"/>
      <c r="K162" s="2">
        <f t="shared" si="91"/>
        <v>0.58212560386473433</v>
      </c>
      <c r="L162" s="2">
        <f t="shared" si="92"/>
        <v>0</v>
      </c>
      <c r="M162" s="2">
        <f t="shared" si="93"/>
        <v>0.34782608695652173</v>
      </c>
      <c r="N162" s="2">
        <f t="shared" si="87"/>
        <v>2.4959742351046699E-2</v>
      </c>
      <c r="O162" s="2">
        <f t="shared" si="88"/>
        <v>4.5088566827697241E-2</v>
      </c>
      <c r="P162" s="1">
        <v>723</v>
      </c>
      <c r="R162" s="1">
        <v>432</v>
      </c>
      <c r="S162" s="1">
        <v>31</v>
      </c>
      <c r="Z162" s="1">
        <f t="shared" si="103"/>
        <v>40</v>
      </c>
      <c r="AC162" s="1">
        <v>16</v>
      </c>
      <c r="AI162" s="7">
        <f t="shared" si="94"/>
        <v>0</v>
      </c>
      <c r="AJ162" s="7">
        <f t="shared" si="95"/>
        <v>0</v>
      </c>
      <c r="AK162" s="7">
        <f t="shared" si="96"/>
        <v>0</v>
      </c>
      <c r="AL162" s="7">
        <f t="shared" si="97"/>
        <v>0</v>
      </c>
      <c r="AM162" s="2">
        <f t="shared" si="98"/>
        <v>0</v>
      </c>
      <c r="AN162" s="2">
        <f t="shared" si="99"/>
        <v>0</v>
      </c>
      <c r="AO162" s="2">
        <f t="shared" si="100"/>
        <v>0</v>
      </c>
      <c r="AP162" s="2">
        <f t="shared" si="101"/>
        <v>0</v>
      </c>
      <c r="AR162" t="str">
        <f t="shared" si="86"/>
        <v>Yell</v>
      </c>
      <c r="AS162" s="5" t="s">
        <v>204</v>
      </c>
      <c r="AT162" s="182">
        <v>4</v>
      </c>
      <c r="AV162" s="98">
        <v>5</v>
      </c>
      <c r="AW162" s="100">
        <v>149</v>
      </c>
      <c r="AX162" s="106">
        <f t="shared" si="102"/>
        <v>5149</v>
      </c>
      <c r="AZ162" s="7" t="s">
        <v>2975</v>
      </c>
      <c r="BA162" t="s">
        <v>3208</v>
      </c>
      <c r="BC162" s="191"/>
      <c r="CA162" s="1">
        <v>16</v>
      </c>
      <c r="CC162" s="1">
        <v>24</v>
      </c>
    </row>
    <row r="163" spans="1:97" collapsed="1">
      <c r="A163" s="6" t="s">
        <v>1802</v>
      </c>
      <c r="B163" s="5" t="s">
        <v>1114</v>
      </c>
      <c r="C163" s="1">
        <f t="shared" si="89"/>
        <v>221020</v>
      </c>
      <c r="D163" s="7">
        <f>IF(P163&gt;0,RANK(P163,(P163:R163,S163:AG163)),0)</f>
        <v>1</v>
      </c>
      <c r="E163" s="7">
        <f>IF(Q163&gt;0,RANK(Q163,(P163:R163,S163:AG163)),0)</f>
        <v>0</v>
      </c>
      <c r="F163" s="7">
        <f>IF(R163&gt;0,RANK(R163,(P163:R163,S163:AG163)),0)</f>
        <v>2</v>
      </c>
      <c r="G163" s="7">
        <f>IF(S163&gt;0,RANK(S163,(P163:R163,S163:AG163)),0)</f>
        <v>4</v>
      </c>
      <c r="H163" s="49">
        <f t="shared" si="90"/>
        <v>79821</v>
      </c>
      <c r="I163" s="178">
        <f t="shared" si="85"/>
        <v>0.36114831236992129</v>
      </c>
      <c r="J163" s="2"/>
      <c r="K163" s="2">
        <f t="shared" si="91"/>
        <v>0.66083159895032129</v>
      </c>
      <c r="L163" s="2">
        <f t="shared" si="92"/>
        <v>0</v>
      </c>
      <c r="M163" s="2">
        <f t="shared" si="93"/>
        <v>0.29968328658039994</v>
      </c>
      <c r="N163" s="2">
        <f t="shared" si="87"/>
        <v>1.2600669622658583E-2</v>
      </c>
      <c r="O163" s="2">
        <f t="shared" si="88"/>
        <v>2.6884444846620188E-2</v>
      </c>
      <c r="P163" s="1">
        <f>SUM(P88:P162)</f>
        <v>146057</v>
      </c>
      <c r="R163" s="1">
        <f>SUM(R88:R162)</f>
        <v>66236</v>
      </c>
      <c r="S163" s="1">
        <f>SUM(S88:S162)</f>
        <v>2785</v>
      </c>
      <c r="Z163" s="1">
        <f>SUM(Z88:Z162)</f>
        <v>4258</v>
      </c>
      <c r="AC163" s="1">
        <f>SUM(AC88:AC162)</f>
        <v>1684</v>
      </c>
      <c r="AI163" s="7">
        <f t="shared" si="94"/>
        <v>0</v>
      </c>
      <c r="AJ163" s="7">
        <f t="shared" si="95"/>
        <v>0</v>
      </c>
      <c r="AK163" s="7">
        <f t="shared" si="96"/>
        <v>0</v>
      </c>
      <c r="AL163" s="7">
        <f t="shared" si="97"/>
        <v>0</v>
      </c>
      <c r="AM163" s="2">
        <f t="shared" si="98"/>
        <v>0</v>
      </c>
      <c r="AN163" s="2">
        <f t="shared" si="99"/>
        <v>0</v>
      </c>
      <c r="AO163" s="2">
        <f t="shared" si="100"/>
        <v>0</v>
      </c>
      <c r="AP163" s="2">
        <f t="shared" si="101"/>
        <v>0</v>
      </c>
      <c r="AR163" t="str">
        <f t="shared" si="86"/>
        <v>Arkansas</v>
      </c>
      <c r="AS163" s="5" t="s">
        <v>1114</v>
      </c>
      <c r="AT163" s="182"/>
      <c r="AV163" s="98">
        <v>5</v>
      </c>
      <c r="AW163" s="100"/>
      <c r="AX163" s="98">
        <v>5</v>
      </c>
      <c r="AZ163" s="7" t="s">
        <v>1634</v>
      </c>
      <c r="BA163" t="s">
        <v>3208</v>
      </c>
      <c r="CA163" s="1">
        <f>SUM(CA88:CA162)</f>
        <v>1702</v>
      </c>
      <c r="CC163" s="1">
        <f>SUM(CC88:CC162)</f>
        <v>2556</v>
      </c>
    </row>
    <row r="164" spans="1:97">
      <c r="A164" s="6"/>
      <c r="B164" s="6"/>
      <c r="C164" s="1"/>
      <c r="E164" s="7"/>
      <c r="F164" s="7"/>
      <c r="G164" s="7"/>
      <c r="H164" s="49"/>
      <c r="I164" s="178"/>
      <c r="J164" s="2"/>
      <c r="AI164" s="7"/>
      <c r="AJ164" s="7"/>
      <c r="AK164" s="7"/>
      <c r="AL164" s="7"/>
      <c r="AS164" s="6"/>
      <c r="AT164" s="182"/>
      <c r="AV164" s="98"/>
      <c r="AW164" s="100"/>
      <c r="CP164" t="s">
        <v>3648</v>
      </c>
      <c r="CQ164" t="s">
        <v>3649</v>
      </c>
      <c r="CR164" t="s">
        <v>3650</v>
      </c>
      <c r="CS164" t="s">
        <v>3651</v>
      </c>
    </row>
    <row r="165" spans="1:97" hidden="1" outlineLevel="1">
      <c r="A165" s="6" t="s">
        <v>1564</v>
      </c>
      <c r="B165" s="6" t="s">
        <v>206</v>
      </c>
      <c r="C165" s="1">
        <f t="shared" ref="C165:C222" si="104">SUM(P165:AG165)</f>
        <v>320421</v>
      </c>
      <c r="D165" s="7">
        <f>IF(P165&gt;0,RANK(P165,(P165:R165,S165:AG165)),0)</f>
        <v>1</v>
      </c>
      <c r="E165" s="7">
        <f>IF(Q165&gt;0,RANK(Q165,(P165:R165,S165:AG165)),0)</f>
        <v>0</v>
      </c>
      <c r="F165" s="7">
        <f>IF(R165&gt;0,RANK(R165,(P165:R165,S165:AG165)),0)</f>
        <v>2</v>
      </c>
      <c r="G165" s="7">
        <f>IF(S165&gt;0,RANK(S165,(P165:R165,S165:AG165)),0)</f>
        <v>0</v>
      </c>
      <c r="H165" s="49">
        <f t="shared" ref="H165:H222" si="105">MAX(P165:Y165)-LARGE(P165:Y165,2)</f>
        <v>10934</v>
      </c>
      <c r="I165" s="178">
        <f t="shared" ref="I165:I222" si="106">H165/C165</f>
        <v>3.4123855802210216E-2</v>
      </c>
      <c r="J165" s="2"/>
      <c r="K165" s="2">
        <f t="shared" ref="K165:K196" si="107">IF($C165=0,"-",P165/$C165)</f>
        <v>0.51460110292396566</v>
      </c>
      <c r="L165" s="2">
        <f t="shared" ref="L165:L196" si="108">IF($C165=0,"-",Q165/$C165)</f>
        <v>0</v>
      </c>
      <c r="M165" s="2">
        <f t="shared" ref="M165:M196" si="109">IF($C165=0,"-",R165/$C165)</f>
        <v>0.48047724712175544</v>
      </c>
      <c r="N165" s="2">
        <f t="shared" ref="N165:N223" si="110">IF($C165=0,"-",S165/$C165)</f>
        <v>0</v>
      </c>
      <c r="O165" s="2">
        <f t="shared" ref="O165:O223" si="111">IF(C165=0,"-",(1-K165-L165-M165-N165))</f>
        <v>4.9216499542789061E-3</v>
      </c>
      <c r="P165" s="1">
        <v>164889</v>
      </c>
      <c r="R165" s="1">
        <v>153955</v>
      </c>
      <c r="V165" s="1">
        <v>462</v>
      </c>
      <c r="W165" s="1">
        <v>333</v>
      </c>
      <c r="Y165" s="1">
        <f>SUM(CP165:CS165)</f>
        <v>0</v>
      </c>
      <c r="Z165" s="1">
        <f>SUM(BE165:CE165)</f>
        <v>322</v>
      </c>
      <c r="AA165" s="1">
        <v>211</v>
      </c>
      <c r="AB165" s="45"/>
      <c r="AC165" s="1">
        <v>249</v>
      </c>
      <c r="AI165" s="7">
        <f t="shared" ref="AI165:AI196" si="112">IF(T165&gt;0,RANK(T165,(P165:Z165)),0)</f>
        <v>0</v>
      </c>
      <c r="AJ165" s="7">
        <f t="shared" ref="AJ165:AJ196" si="113">IF(U165&gt;0,RANK(U165,(P165:Z165)),0)</f>
        <v>0</v>
      </c>
      <c r="AK165" s="7">
        <f t="shared" ref="AK165:AK196" si="114">IF(V165&gt;0,RANK(V165,(P165:Z165)),0)</f>
        <v>3</v>
      </c>
      <c r="AL165" s="7">
        <f t="shared" ref="AL165:AL196" si="115">IF(W165&gt;0,RANK(W165,(P165:Z165)),0)</f>
        <v>4</v>
      </c>
      <c r="AM165" s="2">
        <f t="shared" ref="AM165:AM196" si="116">IF($C165=0,"-",T165/$C165)</f>
        <v>0</v>
      </c>
      <c r="AN165" s="2">
        <f t="shared" ref="AN165:AN196" si="117">IF($C165=0,"-",U165/$C165)</f>
        <v>0</v>
      </c>
      <c r="AO165" s="2">
        <f t="shared" ref="AO165:AO196" si="118">IF($C165=0,"-",V165/$C165)</f>
        <v>1.4418530620652205E-3</v>
      </c>
      <c r="AP165" s="2">
        <f t="shared" ref="AP165:AP196" si="119">IF($C165=0,"-",W165/$C165)</f>
        <v>1.0392577265535032E-3</v>
      </c>
      <c r="AR165" t="str">
        <f t="shared" si="86"/>
        <v>Alameda</v>
      </c>
      <c r="AS165" s="6" t="s">
        <v>206</v>
      </c>
      <c r="AT165" s="182"/>
      <c r="AV165" s="98">
        <v>6</v>
      </c>
      <c r="AW165" s="100">
        <v>1</v>
      </c>
      <c r="AX165" s="106">
        <f t="shared" ref="AX165:AX196" si="120">AV165*1000+AW165</f>
        <v>6001</v>
      </c>
      <c r="AZ165" s="7" t="s">
        <v>2975</v>
      </c>
      <c r="BA165" t="s">
        <v>3208</v>
      </c>
      <c r="BB165" s="1"/>
      <c r="BC165" s="1"/>
      <c r="BD165" s="1"/>
      <c r="BK165" s="1">
        <v>322</v>
      </c>
      <c r="CP165">
        <v>0</v>
      </c>
      <c r="CQ165">
        <v>0</v>
      </c>
      <c r="CR165">
        <v>0</v>
      </c>
      <c r="CS165">
        <v>0</v>
      </c>
    </row>
    <row r="166" spans="1:97" hidden="1" outlineLevel="1">
      <c r="A166" s="6" t="s">
        <v>618</v>
      </c>
      <c r="B166" s="6" t="s">
        <v>206</v>
      </c>
      <c r="C166" s="1">
        <f t="shared" si="104"/>
        <v>252</v>
      </c>
      <c r="D166" s="7">
        <f>IF(P166&gt;0,RANK(P166,(P166:R166,S166:AG166)),0)</f>
        <v>2</v>
      </c>
      <c r="E166" s="7">
        <f>IF(Q166&gt;0,RANK(Q166,(P166:R166,S166:AG166)),0)</f>
        <v>0</v>
      </c>
      <c r="F166" s="7">
        <f>IF(R166&gt;0,RANK(R166,(P166:R166,S166:AG166)),0)</f>
        <v>1</v>
      </c>
      <c r="G166" s="7">
        <f>IF(S166&gt;0,RANK(S166,(P166:R166,S166:AG166)),0)</f>
        <v>0</v>
      </c>
      <c r="H166" s="49">
        <f t="shared" si="105"/>
        <v>24</v>
      </c>
      <c r="I166" s="178">
        <f t="shared" si="106"/>
        <v>9.5238095238095233E-2</v>
      </c>
      <c r="J166" s="2"/>
      <c r="K166" s="2">
        <f t="shared" si="107"/>
        <v>0.44841269841269843</v>
      </c>
      <c r="L166" s="2">
        <f t="shared" si="108"/>
        <v>0</v>
      </c>
      <c r="M166" s="2">
        <f t="shared" si="109"/>
        <v>0.54365079365079361</v>
      </c>
      <c r="N166" s="2">
        <f t="shared" si="110"/>
        <v>0</v>
      </c>
      <c r="O166" s="2">
        <f t="shared" si="111"/>
        <v>7.9365079365080193E-3</v>
      </c>
      <c r="P166" s="1">
        <v>113</v>
      </c>
      <c r="R166" s="1">
        <v>137</v>
      </c>
      <c r="V166" s="1">
        <v>1</v>
      </c>
      <c r="W166" s="1">
        <v>0</v>
      </c>
      <c r="Y166" s="1">
        <f t="shared" ref="Y166:Y222" si="121">SUM(CP166:CS166)</f>
        <v>0</v>
      </c>
      <c r="Z166" s="1">
        <f t="shared" ref="Z166:Z222" si="122">SUM(BE166:CE166)</f>
        <v>1</v>
      </c>
      <c r="AA166" s="1">
        <v>0</v>
      </c>
      <c r="AB166" s="45"/>
      <c r="AC166" s="1">
        <v>0</v>
      </c>
      <c r="AI166" s="7">
        <f t="shared" si="112"/>
        <v>0</v>
      </c>
      <c r="AJ166" s="7">
        <f t="shared" si="113"/>
        <v>0</v>
      </c>
      <c r="AK166" s="7">
        <f t="shared" si="114"/>
        <v>3</v>
      </c>
      <c r="AL166" s="7">
        <f t="shared" si="115"/>
        <v>0</v>
      </c>
      <c r="AM166" s="2">
        <f t="shared" si="116"/>
        <v>0</v>
      </c>
      <c r="AN166" s="2">
        <f t="shared" si="117"/>
        <v>0</v>
      </c>
      <c r="AO166" s="2">
        <f t="shared" si="118"/>
        <v>3.968253968253968E-3</v>
      </c>
      <c r="AP166" s="2">
        <f t="shared" si="119"/>
        <v>0</v>
      </c>
      <c r="AR166" t="str">
        <f t="shared" si="86"/>
        <v>Alpine</v>
      </c>
      <c r="AS166" s="6" t="s">
        <v>206</v>
      </c>
      <c r="AT166" s="182">
        <v>4</v>
      </c>
      <c r="AV166" s="98">
        <v>6</v>
      </c>
      <c r="AW166" s="100">
        <v>3</v>
      </c>
      <c r="AX166" s="106">
        <f t="shared" si="120"/>
        <v>6003</v>
      </c>
      <c r="AZ166" s="7" t="s">
        <v>2975</v>
      </c>
      <c r="BA166" t="s">
        <v>3208</v>
      </c>
      <c r="BB166" s="1"/>
      <c r="BC166" s="1"/>
      <c r="BD166" s="1"/>
      <c r="BK166" s="1">
        <v>1</v>
      </c>
      <c r="CP166">
        <v>0</v>
      </c>
      <c r="CQ166">
        <v>0</v>
      </c>
      <c r="CR166">
        <v>0</v>
      </c>
      <c r="CS166">
        <v>0</v>
      </c>
    </row>
    <row r="167" spans="1:97" hidden="1" outlineLevel="1">
      <c r="A167" s="6" t="s">
        <v>1566</v>
      </c>
      <c r="B167" s="6" t="s">
        <v>206</v>
      </c>
      <c r="C167" s="1">
        <f t="shared" si="104"/>
        <v>4990</v>
      </c>
      <c r="D167" s="7">
        <f>IF(P167&gt;0,RANK(P167,(P167:R167,S167:AG167)),0)</f>
        <v>1</v>
      </c>
      <c r="E167" s="7">
        <f>IF(Q167&gt;0,RANK(Q167,(P167:R167,S167:AG167)),0)</f>
        <v>0</v>
      </c>
      <c r="F167" s="7">
        <f>IF(R167&gt;0,RANK(R167,(P167:R167,S167:AG167)),0)</f>
        <v>2</v>
      </c>
      <c r="G167" s="7">
        <f>IF(S167&gt;0,RANK(S167,(P167:R167,S167:AG167)),0)</f>
        <v>0</v>
      </c>
      <c r="H167" s="49">
        <f t="shared" si="105"/>
        <v>130</v>
      </c>
      <c r="I167" s="178">
        <f t="shared" si="106"/>
        <v>2.6052104208416832E-2</v>
      </c>
      <c r="J167" s="2"/>
      <c r="K167" s="2">
        <f t="shared" si="107"/>
        <v>0.50420841683366735</v>
      </c>
      <c r="L167" s="2">
        <f t="shared" si="108"/>
        <v>0</v>
      </c>
      <c r="M167" s="2">
        <f t="shared" si="109"/>
        <v>0.47815631262525049</v>
      </c>
      <c r="N167" s="2">
        <f t="shared" si="110"/>
        <v>0</v>
      </c>
      <c r="O167" s="2">
        <f t="shared" si="111"/>
        <v>1.763527054108216E-2</v>
      </c>
      <c r="P167" s="1">
        <v>2516</v>
      </c>
      <c r="R167" s="1">
        <v>2386</v>
      </c>
      <c r="V167" s="1">
        <v>32</v>
      </c>
      <c r="W167" s="1">
        <v>24</v>
      </c>
      <c r="Y167" s="1">
        <f t="shared" si="121"/>
        <v>0</v>
      </c>
      <c r="Z167" s="1">
        <f t="shared" si="122"/>
        <v>7</v>
      </c>
      <c r="AA167" s="1">
        <v>17</v>
      </c>
      <c r="AB167" s="45"/>
      <c r="AC167" s="1">
        <v>8</v>
      </c>
      <c r="AI167" s="7">
        <f t="shared" si="112"/>
        <v>0</v>
      </c>
      <c r="AJ167" s="7">
        <f t="shared" si="113"/>
        <v>0</v>
      </c>
      <c r="AK167" s="7">
        <f t="shared" si="114"/>
        <v>3</v>
      </c>
      <c r="AL167" s="7">
        <f t="shared" si="115"/>
        <v>4</v>
      </c>
      <c r="AM167" s="2">
        <f t="shared" si="116"/>
        <v>0</v>
      </c>
      <c r="AN167" s="2">
        <f t="shared" si="117"/>
        <v>0</v>
      </c>
      <c r="AO167" s="2">
        <f t="shared" si="118"/>
        <v>6.4128256513026052E-3</v>
      </c>
      <c r="AP167" s="2">
        <f t="shared" si="119"/>
        <v>4.8096192384769537E-3</v>
      </c>
      <c r="AR167" t="str">
        <f t="shared" si="86"/>
        <v>Amador</v>
      </c>
      <c r="AS167" s="6" t="s">
        <v>206</v>
      </c>
      <c r="AT167" s="182">
        <v>4</v>
      </c>
      <c r="AV167" s="98">
        <v>6</v>
      </c>
      <c r="AW167" s="100">
        <v>5</v>
      </c>
      <c r="AX167" s="106">
        <f t="shared" si="120"/>
        <v>6005</v>
      </c>
      <c r="AZ167" s="7" t="s">
        <v>2975</v>
      </c>
      <c r="BA167" t="s">
        <v>3208</v>
      </c>
      <c r="BB167" s="1"/>
      <c r="BC167" s="1"/>
      <c r="BD167" s="1"/>
      <c r="BK167" s="1">
        <v>7</v>
      </c>
      <c r="CP167">
        <v>0</v>
      </c>
      <c r="CQ167">
        <v>0</v>
      </c>
      <c r="CR167">
        <v>0</v>
      </c>
      <c r="CS167">
        <v>0</v>
      </c>
    </row>
    <row r="168" spans="1:97" hidden="1" outlineLevel="1">
      <c r="A168" s="6" t="s">
        <v>1230</v>
      </c>
      <c r="B168" s="6" t="s">
        <v>206</v>
      </c>
      <c r="C168" s="1">
        <f t="shared" si="104"/>
        <v>31820</v>
      </c>
      <c r="D168" s="7">
        <f>IF(P168&gt;0,RANK(P168,(P168:R168,S168:AG168)),0)</f>
        <v>2</v>
      </c>
      <c r="E168" s="7">
        <f>IF(Q168&gt;0,RANK(Q168,(P168:R168,S168:AG168)),0)</f>
        <v>0</v>
      </c>
      <c r="F168" s="7">
        <f>IF(R168&gt;0,RANK(R168,(P168:R168,S168:AG168)),0)</f>
        <v>1</v>
      </c>
      <c r="G168" s="7">
        <f>IF(S168&gt;0,RANK(S168,(P168:R168,S168:AG168)),0)</f>
        <v>0</v>
      </c>
      <c r="H168" s="49">
        <f t="shared" si="105"/>
        <v>7973</v>
      </c>
      <c r="I168" s="178">
        <f t="shared" si="106"/>
        <v>0.2505656819610308</v>
      </c>
      <c r="J168" s="2"/>
      <c r="K168" s="2">
        <f t="shared" si="107"/>
        <v>0.36976744186046512</v>
      </c>
      <c r="L168" s="2">
        <f t="shared" si="108"/>
        <v>0</v>
      </c>
      <c r="M168" s="2">
        <f t="shared" si="109"/>
        <v>0.62033312382149597</v>
      </c>
      <c r="N168" s="2">
        <f t="shared" si="110"/>
        <v>0</v>
      </c>
      <c r="O168" s="2">
        <f t="shared" si="111"/>
        <v>9.8994343180389688E-3</v>
      </c>
      <c r="P168" s="1">
        <v>11766</v>
      </c>
      <c r="R168" s="1">
        <v>19739</v>
      </c>
      <c r="V168" s="1">
        <v>105</v>
      </c>
      <c r="W168" s="1">
        <v>86</v>
      </c>
      <c r="Y168" s="1">
        <f t="shared" si="121"/>
        <v>0</v>
      </c>
      <c r="Z168" s="1">
        <f t="shared" si="122"/>
        <v>34</v>
      </c>
      <c r="AA168" s="1">
        <v>56</v>
      </c>
      <c r="AB168" s="45"/>
      <c r="AC168" s="1">
        <v>34</v>
      </c>
      <c r="AI168" s="7">
        <f t="shared" si="112"/>
        <v>0</v>
      </c>
      <c r="AJ168" s="7">
        <f t="shared" si="113"/>
        <v>0</v>
      </c>
      <c r="AK168" s="7">
        <f t="shared" si="114"/>
        <v>3</v>
      </c>
      <c r="AL168" s="7">
        <f t="shared" si="115"/>
        <v>4</v>
      </c>
      <c r="AM168" s="2">
        <f t="shared" si="116"/>
        <v>0</v>
      </c>
      <c r="AN168" s="2">
        <f t="shared" si="117"/>
        <v>0</v>
      </c>
      <c r="AO168" s="2">
        <f t="shared" si="118"/>
        <v>3.2998114393463229E-3</v>
      </c>
      <c r="AP168" s="2">
        <f t="shared" si="119"/>
        <v>2.7027027027027029E-3</v>
      </c>
      <c r="AR168" t="str">
        <f t="shared" si="86"/>
        <v>Butte</v>
      </c>
      <c r="AS168" s="6" t="s">
        <v>206</v>
      </c>
      <c r="AT168" s="182">
        <v>1</v>
      </c>
      <c r="AV168" s="98">
        <v>6</v>
      </c>
      <c r="AW168" s="100">
        <v>7</v>
      </c>
      <c r="AX168" s="106">
        <f t="shared" si="120"/>
        <v>6007</v>
      </c>
      <c r="AZ168" s="7" t="s">
        <v>2975</v>
      </c>
      <c r="BA168" t="s">
        <v>3208</v>
      </c>
      <c r="BB168" s="1"/>
      <c r="BC168" s="1"/>
      <c r="BD168" s="1"/>
      <c r="BK168" s="1">
        <v>34</v>
      </c>
      <c r="CP168">
        <v>0</v>
      </c>
      <c r="CQ168">
        <v>0</v>
      </c>
      <c r="CR168">
        <v>0</v>
      </c>
      <c r="CS168">
        <v>0</v>
      </c>
    </row>
    <row r="169" spans="1:97" hidden="1" outlineLevel="1">
      <c r="A169" s="6" t="s">
        <v>1057</v>
      </c>
      <c r="B169" s="6" t="s">
        <v>206</v>
      </c>
      <c r="C169" s="1">
        <f t="shared" si="104"/>
        <v>6008</v>
      </c>
      <c r="D169" s="7">
        <f>IF(P169&gt;0,RANK(P169,(P169:R169,S169:AG169)),0)</f>
        <v>1</v>
      </c>
      <c r="E169" s="7">
        <f>IF(Q169&gt;0,RANK(Q169,(P169:R169,S169:AG169)),0)</f>
        <v>0</v>
      </c>
      <c r="F169" s="7">
        <f>IF(R169&gt;0,RANK(R169,(P169:R169,S169:AG169)),0)</f>
        <v>2</v>
      </c>
      <c r="G169" s="7">
        <f>IF(S169&gt;0,RANK(S169,(P169:R169,S169:AG169)),0)</f>
        <v>0</v>
      </c>
      <c r="H169" s="49">
        <f t="shared" si="105"/>
        <v>57</v>
      </c>
      <c r="I169" s="178">
        <f t="shared" si="106"/>
        <v>9.4873501997336882E-3</v>
      </c>
      <c r="J169" s="2"/>
      <c r="K169" s="2">
        <f t="shared" si="107"/>
        <v>0.49450732356857524</v>
      </c>
      <c r="L169" s="2">
        <f t="shared" si="108"/>
        <v>0</v>
      </c>
      <c r="M169" s="2">
        <f t="shared" si="109"/>
        <v>0.48501997336884156</v>
      </c>
      <c r="N169" s="2">
        <f t="shared" si="110"/>
        <v>0</v>
      </c>
      <c r="O169" s="2">
        <f t="shared" si="111"/>
        <v>2.0472703062583142E-2</v>
      </c>
      <c r="P169" s="1">
        <v>2971</v>
      </c>
      <c r="R169" s="1">
        <v>2914</v>
      </c>
      <c r="V169" s="1">
        <v>61</v>
      </c>
      <c r="W169" s="1">
        <v>25</v>
      </c>
      <c r="Y169" s="1">
        <f t="shared" si="121"/>
        <v>0</v>
      </c>
      <c r="Z169" s="1">
        <f t="shared" si="122"/>
        <v>11</v>
      </c>
      <c r="AA169" s="1">
        <v>18</v>
      </c>
      <c r="AB169" s="45"/>
      <c r="AC169" s="1">
        <v>8</v>
      </c>
      <c r="AI169" s="7">
        <f t="shared" si="112"/>
        <v>0</v>
      </c>
      <c r="AJ169" s="7">
        <f t="shared" si="113"/>
        <v>0</v>
      </c>
      <c r="AK169" s="7">
        <f t="shared" si="114"/>
        <v>3</v>
      </c>
      <c r="AL169" s="7">
        <f t="shared" si="115"/>
        <v>4</v>
      </c>
      <c r="AM169" s="2">
        <f t="shared" si="116"/>
        <v>0</v>
      </c>
      <c r="AN169" s="2">
        <f t="shared" si="117"/>
        <v>0</v>
      </c>
      <c r="AO169" s="2">
        <f t="shared" si="118"/>
        <v>1.0153129161118509E-2</v>
      </c>
      <c r="AP169" s="2">
        <f t="shared" si="119"/>
        <v>4.1611185086551268E-3</v>
      </c>
      <c r="AR169" t="str">
        <f t="shared" si="86"/>
        <v>Calaveras</v>
      </c>
      <c r="AS169" s="6" t="s">
        <v>206</v>
      </c>
      <c r="AT169" s="182">
        <v>4</v>
      </c>
      <c r="AV169" s="98">
        <v>6</v>
      </c>
      <c r="AW169" s="100">
        <v>9</v>
      </c>
      <c r="AX169" s="106">
        <f t="shared" si="120"/>
        <v>6009</v>
      </c>
      <c r="AZ169" s="7" t="s">
        <v>2975</v>
      </c>
      <c r="BA169" t="s">
        <v>3208</v>
      </c>
      <c r="BB169" s="1"/>
      <c r="BC169" s="1"/>
      <c r="BD169" s="1"/>
      <c r="BK169" s="1">
        <v>11</v>
      </c>
      <c r="CP169">
        <v>0</v>
      </c>
      <c r="CQ169">
        <v>0</v>
      </c>
      <c r="CR169">
        <v>0</v>
      </c>
      <c r="CS169">
        <v>0</v>
      </c>
    </row>
    <row r="170" spans="1:97" hidden="1" outlineLevel="1">
      <c r="A170" s="6" t="s">
        <v>1058</v>
      </c>
      <c r="B170" s="6" t="s">
        <v>206</v>
      </c>
      <c r="C170" s="1">
        <f t="shared" si="104"/>
        <v>1692</v>
      </c>
      <c r="D170" s="7">
        <f>IF(P170&gt;0,RANK(P170,(P170:R170,S170:AG170)),0)</f>
        <v>1</v>
      </c>
      <c r="E170" s="7">
        <f>IF(Q170&gt;0,RANK(Q170,(P170:R170,S170:AG170)),0)</f>
        <v>0</v>
      </c>
      <c r="F170" s="7">
        <f>IF(R170&gt;0,RANK(R170,(P170:R170,S170:AG170)),0)</f>
        <v>2</v>
      </c>
      <c r="G170" s="7">
        <f>IF(S170&gt;0,RANK(S170,(P170:R170,S170:AG170)),0)</f>
        <v>0</v>
      </c>
      <c r="H170" s="49">
        <f t="shared" si="105"/>
        <v>26</v>
      </c>
      <c r="I170" s="178">
        <f t="shared" si="106"/>
        <v>1.5366430260047281E-2</v>
      </c>
      <c r="J170" s="2"/>
      <c r="K170" s="2">
        <f t="shared" si="107"/>
        <v>0.49349881796690309</v>
      </c>
      <c r="L170" s="2">
        <f t="shared" si="108"/>
        <v>0</v>
      </c>
      <c r="M170" s="2">
        <f t="shared" si="109"/>
        <v>0.47813238770685579</v>
      </c>
      <c r="N170" s="2">
        <f t="shared" si="110"/>
        <v>0</v>
      </c>
      <c r="O170" s="2">
        <f t="shared" si="111"/>
        <v>2.836879432624112E-2</v>
      </c>
      <c r="P170" s="1">
        <v>835</v>
      </c>
      <c r="R170" s="1">
        <v>809</v>
      </c>
      <c r="V170" s="1">
        <v>7</v>
      </c>
      <c r="W170" s="1">
        <v>18</v>
      </c>
      <c r="Y170" s="1">
        <f t="shared" si="121"/>
        <v>0</v>
      </c>
      <c r="Z170" s="1">
        <f t="shared" si="122"/>
        <v>6</v>
      </c>
      <c r="AA170" s="1">
        <v>7</v>
      </c>
      <c r="AB170" s="45"/>
      <c r="AC170" s="1">
        <v>10</v>
      </c>
      <c r="AI170" s="7">
        <f t="shared" si="112"/>
        <v>0</v>
      </c>
      <c r="AJ170" s="7">
        <f t="shared" si="113"/>
        <v>0</v>
      </c>
      <c r="AK170" s="7">
        <f t="shared" si="114"/>
        <v>4</v>
      </c>
      <c r="AL170" s="7">
        <f t="shared" si="115"/>
        <v>3</v>
      </c>
      <c r="AM170" s="2">
        <f t="shared" si="116"/>
        <v>0</v>
      </c>
      <c r="AN170" s="2">
        <f t="shared" si="117"/>
        <v>0</v>
      </c>
      <c r="AO170" s="2">
        <f t="shared" si="118"/>
        <v>4.1371158392434987E-3</v>
      </c>
      <c r="AP170" s="2">
        <f t="shared" si="119"/>
        <v>1.0638297872340425E-2</v>
      </c>
      <c r="AR170" t="str">
        <f t="shared" si="86"/>
        <v>Colusa</v>
      </c>
      <c r="AS170" s="6" t="s">
        <v>206</v>
      </c>
      <c r="AT170" s="182">
        <v>3</v>
      </c>
      <c r="AV170" s="98">
        <v>6</v>
      </c>
      <c r="AW170" s="100">
        <v>11</v>
      </c>
      <c r="AX170" s="106">
        <f t="shared" si="120"/>
        <v>6011</v>
      </c>
      <c r="AZ170" s="7" t="s">
        <v>2975</v>
      </c>
      <c r="BA170" t="s">
        <v>3208</v>
      </c>
      <c r="BB170" s="1"/>
      <c r="BC170" s="1"/>
      <c r="BD170" s="1"/>
      <c r="BK170" s="1">
        <v>6</v>
      </c>
      <c r="CP170">
        <v>0</v>
      </c>
      <c r="CQ170">
        <v>0</v>
      </c>
      <c r="CR170">
        <v>0</v>
      </c>
      <c r="CS170">
        <v>0</v>
      </c>
    </row>
    <row r="171" spans="1:97" hidden="1" outlineLevel="1">
      <c r="A171" s="6" t="s">
        <v>2035</v>
      </c>
      <c r="B171" s="6" t="s">
        <v>206</v>
      </c>
      <c r="C171" s="1">
        <f t="shared" si="104"/>
        <v>182277</v>
      </c>
      <c r="D171" s="7">
        <f>IF(P171&gt;0,RANK(P171,(P171:R171,S171:AG171)),0)</f>
        <v>1</v>
      </c>
      <c r="E171" s="7">
        <f>IF(Q171&gt;0,RANK(Q171,(P171:R171,S171:AG171)),0)</f>
        <v>0</v>
      </c>
      <c r="F171" s="7">
        <f>IF(R171&gt;0,RANK(R171,(P171:R171,S171:AG171)),0)</f>
        <v>2</v>
      </c>
      <c r="G171" s="7">
        <f>IF(S171&gt;0,RANK(S171,(P171:R171,S171:AG171)),0)</f>
        <v>0</v>
      </c>
      <c r="H171" s="49">
        <f t="shared" si="105"/>
        <v>25471</v>
      </c>
      <c r="I171" s="178">
        <f t="shared" si="106"/>
        <v>0.13973787148131689</v>
      </c>
      <c r="J171" s="2"/>
      <c r="K171" s="2">
        <f t="shared" si="107"/>
        <v>0.56690092551446425</v>
      </c>
      <c r="L171" s="2">
        <f t="shared" si="108"/>
        <v>0</v>
      </c>
      <c r="M171" s="2">
        <f t="shared" si="109"/>
        <v>0.42716305403314736</v>
      </c>
      <c r="N171" s="2">
        <f t="shared" si="110"/>
        <v>0</v>
      </c>
      <c r="O171" s="2">
        <f t="shared" si="111"/>
        <v>5.9360204523883908E-3</v>
      </c>
      <c r="P171" s="1">
        <v>103333</v>
      </c>
      <c r="R171" s="1">
        <v>77862</v>
      </c>
      <c r="V171" s="1">
        <v>287</v>
      </c>
      <c r="W171" s="1">
        <v>274</v>
      </c>
      <c r="Y171" s="1">
        <f t="shared" si="121"/>
        <v>0</v>
      </c>
      <c r="Z171" s="1">
        <f t="shared" si="122"/>
        <v>186</v>
      </c>
      <c r="AA171" s="1">
        <v>189</v>
      </c>
      <c r="AB171" s="45"/>
      <c r="AC171" s="1">
        <v>146</v>
      </c>
      <c r="AI171" s="7">
        <f t="shared" si="112"/>
        <v>0</v>
      </c>
      <c r="AJ171" s="7">
        <f t="shared" si="113"/>
        <v>0</v>
      </c>
      <c r="AK171" s="7">
        <f t="shared" si="114"/>
        <v>3</v>
      </c>
      <c r="AL171" s="7">
        <f t="shared" si="115"/>
        <v>4</v>
      </c>
      <c r="AM171" s="2">
        <f t="shared" si="116"/>
        <v>0</v>
      </c>
      <c r="AN171" s="2">
        <f t="shared" si="117"/>
        <v>0</v>
      </c>
      <c r="AO171" s="2">
        <f t="shared" si="118"/>
        <v>1.5745266819181794E-3</v>
      </c>
      <c r="AP171" s="2">
        <f t="shared" si="119"/>
        <v>1.5032066579985406E-3</v>
      </c>
      <c r="AR171" t="str">
        <f t="shared" si="86"/>
        <v>Contra Costa</v>
      </c>
      <c r="AS171" s="6" t="s">
        <v>206</v>
      </c>
      <c r="AT171" s="182"/>
      <c r="AV171" s="98">
        <v>6</v>
      </c>
      <c r="AW171" s="100">
        <v>13</v>
      </c>
      <c r="AX171" s="106">
        <f t="shared" si="120"/>
        <v>6013</v>
      </c>
      <c r="AZ171" s="7" t="s">
        <v>2975</v>
      </c>
      <c r="BA171" t="s">
        <v>3208</v>
      </c>
      <c r="BB171" s="1"/>
      <c r="BC171" s="1"/>
      <c r="BD171" s="1"/>
      <c r="BK171" s="1">
        <v>186</v>
      </c>
      <c r="CP171">
        <v>0</v>
      </c>
      <c r="CQ171">
        <v>0</v>
      </c>
      <c r="CR171">
        <v>0</v>
      </c>
      <c r="CS171">
        <v>0</v>
      </c>
    </row>
    <row r="172" spans="1:97" hidden="1" outlineLevel="1">
      <c r="A172" s="6" t="s">
        <v>1405</v>
      </c>
      <c r="B172" s="6" t="s">
        <v>206</v>
      </c>
      <c r="C172" s="1">
        <f t="shared" si="104"/>
        <v>2772</v>
      </c>
      <c r="D172" s="7">
        <f>IF(P172&gt;0,RANK(P172,(P172:R172,S172:AG172)),0)</f>
        <v>2</v>
      </c>
      <c r="E172" s="7">
        <f>IF(Q172&gt;0,RANK(Q172,(P172:R172,S172:AG172)),0)</f>
        <v>0</v>
      </c>
      <c r="F172" s="7">
        <f>IF(R172&gt;0,RANK(R172,(P172:R172,S172:AG172)),0)</f>
        <v>1</v>
      </c>
      <c r="G172" s="7">
        <f>IF(S172&gt;0,RANK(S172,(P172:R172,S172:AG172)),0)</f>
        <v>0</v>
      </c>
      <c r="H172" s="49">
        <f t="shared" si="105"/>
        <v>479</v>
      </c>
      <c r="I172" s="178">
        <f t="shared" si="106"/>
        <v>0.17279942279942279</v>
      </c>
      <c r="J172" s="2"/>
      <c r="K172" s="2">
        <f t="shared" si="107"/>
        <v>0.40367965367965369</v>
      </c>
      <c r="L172" s="2">
        <f t="shared" si="108"/>
        <v>0</v>
      </c>
      <c r="M172" s="2">
        <f t="shared" si="109"/>
        <v>0.57647907647907648</v>
      </c>
      <c r="N172" s="2">
        <f t="shared" si="110"/>
        <v>0</v>
      </c>
      <c r="O172" s="2">
        <f t="shared" si="111"/>
        <v>1.9841269841269882E-2</v>
      </c>
      <c r="P172" s="1">
        <v>1119</v>
      </c>
      <c r="R172" s="1">
        <v>1598</v>
      </c>
      <c r="V172" s="1">
        <v>11</v>
      </c>
      <c r="W172" s="1">
        <v>24</v>
      </c>
      <c r="Y172" s="1">
        <f t="shared" si="121"/>
        <v>0</v>
      </c>
      <c r="Z172" s="1">
        <f t="shared" si="122"/>
        <v>4</v>
      </c>
      <c r="AA172" s="1">
        <v>11</v>
      </c>
      <c r="AB172" s="45"/>
      <c r="AC172" s="1">
        <v>5</v>
      </c>
      <c r="AI172" s="7">
        <f t="shared" si="112"/>
        <v>0</v>
      </c>
      <c r="AJ172" s="7">
        <f t="shared" si="113"/>
        <v>0</v>
      </c>
      <c r="AK172" s="7">
        <f t="shared" si="114"/>
        <v>4</v>
      </c>
      <c r="AL172" s="7">
        <f t="shared" si="115"/>
        <v>3</v>
      </c>
      <c r="AM172" s="2">
        <f t="shared" si="116"/>
        <v>0</v>
      </c>
      <c r="AN172" s="2">
        <f t="shared" si="117"/>
        <v>0</v>
      </c>
      <c r="AO172" s="2">
        <f t="shared" si="118"/>
        <v>3.968253968253968E-3</v>
      </c>
      <c r="AP172" s="2">
        <f t="shared" si="119"/>
        <v>8.658008658008658E-3</v>
      </c>
      <c r="AR172" t="str">
        <f t="shared" si="86"/>
        <v>Del Norte</v>
      </c>
      <c r="AS172" s="6" t="s">
        <v>206</v>
      </c>
      <c r="AT172" s="182">
        <v>2</v>
      </c>
      <c r="AV172" s="98">
        <v>6</v>
      </c>
      <c r="AW172" s="100">
        <v>15</v>
      </c>
      <c r="AX172" s="106">
        <f t="shared" si="120"/>
        <v>6015</v>
      </c>
      <c r="AZ172" s="7" t="s">
        <v>2975</v>
      </c>
      <c r="BA172" t="s">
        <v>3208</v>
      </c>
      <c r="BB172" s="1"/>
      <c r="BC172" s="1"/>
      <c r="BD172" s="1"/>
      <c r="BK172" s="1">
        <v>4</v>
      </c>
      <c r="CP172">
        <v>0</v>
      </c>
      <c r="CQ172">
        <v>0</v>
      </c>
      <c r="CR172">
        <v>0</v>
      </c>
      <c r="CS172">
        <v>0</v>
      </c>
    </row>
    <row r="173" spans="1:97" hidden="1" outlineLevel="1">
      <c r="A173" s="6" t="s">
        <v>1668</v>
      </c>
      <c r="B173" s="6" t="s">
        <v>206</v>
      </c>
      <c r="C173" s="1">
        <f t="shared" si="104"/>
        <v>25425</v>
      </c>
      <c r="D173" s="7">
        <f>IF(P173&gt;0,RANK(P173,(P173:R173,S173:AG173)),0)</f>
        <v>2</v>
      </c>
      <c r="E173" s="7">
        <f>IF(Q173&gt;0,RANK(Q173,(P173:R173,S173:AG173)),0)</f>
        <v>0</v>
      </c>
      <c r="F173" s="7">
        <f>IF(R173&gt;0,RANK(R173,(P173:R173,S173:AG173)),0)</f>
        <v>1</v>
      </c>
      <c r="G173" s="7">
        <f>IF(S173&gt;0,RANK(S173,(P173:R173,S173:AG173)),0)</f>
        <v>0</v>
      </c>
      <c r="H173" s="49">
        <f t="shared" si="105"/>
        <v>128</v>
      </c>
      <c r="I173" s="178">
        <f t="shared" si="106"/>
        <v>5.0344149459193707E-3</v>
      </c>
      <c r="J173" s="2"/>
      <c r="K173" s="2">
        <f t="shared" si="107"/>
        <v>0.4913274336283186</v>
      </c>
      <c r="L173" s="2">
        <f t="shared" si="108"/>
        <v>0</v>
      </c>
      <c r="M173" s="2">
        <f t="shared" si="109"/>
        <v>0.49636184857423793</v>
      </c>
      <c r="N173" s="2">
        <f t="shared" si="110"/>
        <v>0</v>
      </c>
      <c r="O173" s="2">
        <f t="shared" si="111"/>
        <v>1.2310717797443416E-2</v>
      </c>
      <c r="P173" s="1">
        <v>12492</v>
      </c>
      <c r="R173" s="1">
        <v>12620</v>
      </c>
      <c r="V173" s="1">
        <v>134</v>
      </c>
      <c r="W173" s="1">
        <v>75</v>
      </c>
      <c r="Y173" s="1">
        <f t="shared" si="121"/>
        <v>0</v>
      </c>
      <c r="Z173" s="1">
        <f t="shared" si="122"/>
        <v>27</v>
      </c>
      <c r="AA173" s="1">
        <v>46</v>
      </c>
      <c r="AB173" s="45"/>
      <c r="AC173" s="1">
        <v>31</v>
      </c>
      <c r="AI173" s="7">
        <f t="shared" si="112"/>
        <v>0</v>
      </c>
      <c r="AJ173" s="7">
        <f t="shared" si="113"/>
        <v>0</v>
      </c>
      <c r="AK173" s="7">
        <f t="shared" si="114"/>
        <v>3</v>
      </c>
      <c r="AL173" s="7">
        <f t="shared" si="115"/>
        <v>4</v>
      </c>
      <c r="AM173" s="2">
        <f t="shared" si="116"/>
        <v>0</v>
      </c>
      <c r="AN173" s="2">
        <f t="shared" si="117"/>
        <v>0</v>
      </c>
      <c r="AO173" s="2">
        <f t="shared" si="118"/>
        <v>5.270403146509341E-3</v>
      </c>
      <c r="AP173" s="2">
        <f t="shared" si="119"/>
        <v>2.9498525073746312E-3</v>
      </c>
      <c r="AR173" t="str">
        <f t="shared" si="86"/>
        <v>El Dorado</v>
      </c>
      <c r="AS173" s="6" t="s">
        <v>206</v>
      </c>
      <c r="AT173" s="182">
        <v>4</v>
      </c>
      <c r="AV173" s="98">
        <v>6</v>
      </c>
      <c r="AW173" s="100">
        <v>17</v>
      </c>
      <c r="AX173" s="106">
        <f t="shared" si="120"/>
        <v>6017</v>
      </c>
      <c r="AZ173" s="7" t="s">
        <v>2975</v>
      </c>
      <c r="BA173" t="s">
        <v>3208</v>
      </c>
      <c r="BB173" s="1"/>
      <c r="BC173" s="1"/>
      <c r="BD173" s="1"/>
      <c r="BK173" s="1">
        <v>27</v>
      </c>
      <c r="CP173">
        <v>0</v>
      </c>
      <c r="CQ173">
        <v>0</v>
      </c>
      <c r="CR173">
        <v>0</v>
      </c>
      <c r="CS173">
        <v>0</v>
      </c>
    </row>
    <row r="174" spans="1:97" hidden="1" outlineLevel="1">
      <c r="A174" s="6" t="s">
        <v>2829</v>
      </c>
      <c r="B174" s="6" t="s">
        <v>206</v>
      </c>
      <c r="C174" s="1">
        <f t="shared" si="104"/>
        <v>81097</v>
      </c>
      <c r="D174" s="7">
        <f>IF(P174&gt;0,RANK(P174,(P174:R174,S174:AG174)),0)</f>
        <v>1</v>
      </c>
      <c r="E174" s="7">
        <f>IF(Q174&gt;0,RANK(Q174,(P174:R174,S174:AG174)),0)</f>
        <v>0</v>
      </c>
      <c r="F174" s="7">
        <f>IF(R174&gt;0,RANK(R174,(P174:R174,S174:AG174)),0)</f>
        <v>2</v>
      </c>
      <c r="G174" s="7">
        <f>IF(S174&gt;0,RANK(S174,(P174:R174,S174:AG174)),0)</f>
        <v>0</v>
      </c>
      <c r="H174" s="49">
        <f t="shared" si="105"/>
        <v>10773</v>
      </c>
      <c r="I174" s="178">
        <f t="shared" si="106"/>
        <v>0.13284091889958938</v>
      </c>
      <c r="J174" s="2"/>
      <c r="K174" s="2">
        <f t="shared" si="107"/>
        <v>0.56026733418005603</v>
      </c>
      <c r="L174" s="2">
        <f t="shared" si="108"/>
        <v>0</v>
      </c>
      <c r="M174" s="2">
        <f t="shared" si="109"/>
        <v>0.4274264152804666</v>
      </c>
      <c r="N174" s="2">
        <f t="shared" si="110"/>
        <v>0</v>
      </c>
      <c r="O174" s="2">
        <f t="shared" si="111"/>
        <v>1.230625053947737E-2</v>
      </c>
      <c r="P174" s="1">
        <v>45436</v>
      </c>
      <c r="R174" s="1">
        <v>34663</v>
      </c>
      <c r="V174" s="1">
        <v>218</v>
      </c>
      <c r="W174" s="1">
        <v>282</v>
      </c>
      <c r="Y174" s="1">
        <f t="shared" si="121"/>
        <v>0</v>
      </c>
      <c r="Z174" s="1">
        <f t="shared" si="122"/>
        <v>161</v>
      </c>
      <c r="AA174" s="1">
        <v>191</v>
      </c>
      <c r="AB174" s="45"/>
      <c r="AC174" s="1">
        <v>146</v>
      </c>
      <c r="AI174" s="7">
        <f t="shared" si="112"/>
        <v>0</v>
      </c>
      <c r="AJ174" s="7">
        <f t="shared" si="113"/>
        <v>0</v>
      </c>
      <c r="AK174" s="7">
        <f t="shared" si="114"/>
        <v>4</v>
      </c>
      <c r="AL174" s="7">
        <f t="shared" si="115"/>
        <v>3</v>
      </c>
      <c r="AM174" s="2">
        <f t="shared" si="116"/>
        <v>0</v>
      </c>
      <c r="AN174" s="2">
        <f t="shared" si="117"/>
        <v>0</v>
      </c>
      <c r="AO174" s="2">
        <f t="shared" si="118"/>
        <v>2.6881388953968704E-3</v>
      </c>
      <c r="AP174" s="2">
        <f t="shared" si="119"/>
        <v>3.4773172867060432E-3</v>
      </c>
      <c r="AR174" t="str">
        <f t="shared" si="86"/>
        <v>Fresno</v>
      </c>
      <c r="AS174" s="6" t="s">
        <v>206</v>
      </c>
      <c r="AT174" s="182"/>
      <c r="AV174" s="98">
        <v>6</v>
      </c>
      <c r="AW174" s="100">
        <v>19</v>
      </c>
      <c r="AX174" s="106">
        <f t="shared" si="120"/>
        <v>6019</v>
      </c>
      <c r="AZ174" s="7" t="s">
        <v>2975</v>
      </c>
      <c r="BA174" t="s">
        <v>3208</v>
      </c>
      <c r="BB174" s="1"/>
      <c r="BC174" s="1"/>
      <c r="BD174" s="1"/>
      <c r="BK174" s="1">
        <v>161</v>
      </c>
      <c r="CP174">
        <v>0</v>
      </c>
      <c r="CQ174">
        <v>0</v>
      </c>
      <c r="CR174">
        <v>0</v>
      </c>
      <c r="CS174">
        <v>0</v>
      </c>
    </row>
    <row r="175" spans="1:97" hidden="1" outlineLevel="1">
      <c r="A175" s="6" t="s">
        <v>3077</v>
      </c>
      <c r="B175" s="6" t="s">
        <v>206</v>
      </c>
      <c r="C175" s="1">
        <f t="shared" si="104"/>
        <v>1948</v>
      </c>
      <c r="D175" s="7">
        <f>IF(P175&gt;0,RANK(P175,(P175:R175,S175:AG175)),0)</f>
        <v>2</v>
      </c>
      <c r="E175" s="7">
        <f>IF(Q175&gt;0,RANK(Q175,(P175:R175,S175:AG175)),0)</f>
        <v>0</v>
      </c>
      <c r="F175" s="7">
        <f>IF(R175&gt;0,RANK(R175,(P175:R175,S175:AG175)),0)</f>
        <v>1</v>
      </c>
      <c r="G175" s="7">
        <f>IF(S175&gt;0,RANK(S175,(P175:R175,S175:AG175)),0)</f>
        <v>0</v>
      </c>
      <c r="H175" s="49">
        <f t="shared" si="105"/>
        <v>92</v>
      </c>
      <c r="I175" s="178">
        <f t="shared" si="106"/>
        <v>4.7227926078028747E-2</v>
      </c>
      <c r="J175" s="2"/>
      <c r="K175" s="2">
        <f t="shared" si="107"/>
        <v>0.46765913757700206</v>
      </c>
      <c r="L175" s="2">
        <f t="shared" si="108"/>
        <v>0</v>
      </c>
      <c r="M175" s="2">
        <f t="shared" si="109"/>
        <v>0.51488706365503079</v>
      </c>
      <c r="N175" s="2">
        <f t="shared" si="110"/>
        <v>0</v>
      </c>
      <c r="O175" s="2">
        <f t="shared" si="111"/>
        <v>1.7453798767967155E-2</v>
      </c>
      <c r="P175" s="1">
        <v>911</v>
      </c>
      <c r="R175" s="1">
        <v>1003</v>
      </c>
      <c r="V175" s="1">
        <v>13</v>
      </c>
      <c r="W175" s="1">
        <v>11</v>
      </c>
      <c r="Y175" s="1">
        <f t="shared" si="121"/>
        <v>0</v>
      </c>
      <c r="Z175" s="1">
        <f t="shared" si="122"/>
        <v>4</v>
      </c>
      <c r="AA175" s="1">
        <v>5</v>
      </c>
      <c r="AB175" s="45"/>
      <c r="AC175" s="1">
        <v>1</v>
      </c>
      <c r="AI175" s="7">
        <f t="shared" si="112"/>
        <v>0</v>
      </c>
      <c r="AJ175" s="7">
        <f t="shared" si="113"/>
        <v>0</v>
      </c>
      <c r="AK175" s="7">
        <f t="shared" si="114"/>
        <v>3</v>
      </c>
      <c r="AL175" s="7">
        <f t="shared" si="115"/>
        <v>4</v>
      </c>
      <c r="AM175" s="2">
        <f t="shared" si="116"/>
        <v>0</v>
      </c>
      <c r="AN175" s="2">
        <f t="shared" si="117"/>
        <v>0</v>
      </c>
      <c r="AO175" s="2">
        <f t="shared" si="118"/>
        <v>6.673511293634497E-3</v>
      </c>
      <c r="AP175" s="2">
        <f t="shared" si="119"/>
        <v>5.6468172484599594E-3</v>
      </c>
      <c r="AR175" t="str">
        <f t="shared" si="86"/>
        <v>Glenn</v>
      </c>
      <c r="AS175" s="6" t="s">
        <v>206</v>
      </c>
      <c r="AT175" s="182"/>
      <c r="AV175" s="98">
        <v>6</v>
      </c>
      <c r="AW175" s="100">
        <v>21</v>
      </c>
      <c r="AX175" s="106">
        <f t="shared" si="120"/>
        <v>6021</v>
      </c>
      <c r="AZ175" s="7" t="s">
        <v>2975</v>
      </c>
      <c r="BA175" t="s">
        <v>3208</v>
      </c>
      <c r="BB175" s="1"/>
      <c r="BC175" s="1"/>
      <c r="BD175" s="1"/>
      <c r="BK175" s="1">
        <v>4</v>
      </c>
      <c r="CP175">
        <v>0</v>
      </c>
      <c r="CQ175">
        <v>0</v>
      </c>
      <c r="CR175">
        <v>0</v>
      </c>
      <c r="CS175">
        <v>0</v>
      </c>
    </row>
    <row r="176" spans="1:97" hidden="1" outlineLevel="1">
      <c r="A176" s="6" t="s">
        <v>1716</v>
      </c>
      <c r="B176" s="6" t="s">
        <v>206</v>
      </c>
      <c r="C176" s="1">
        <f t="shared" si="104"/>
        <v>28303</v>
      </c>
      <c r="D176" s="7">
        <f>IF(P176&gt;0,RANK(P176,(P176:R176,S176:AG176)),0)</f>
        <v>2</v>
      </c>
      <c r="E176" s="7">
        <f>IF(Q176&gt;0,RANK(Q176,(P176:R176,S176:AG176)),0)</f>
        <v>0</v>
      </c>
      <c r="F176" s="7">
        <f>IF(R176&gt;0,RANK(R176,(P176:R176,S176:AG176)),0)</f>
        <v>1</v>
      </c>
      <c r="G176" s="7">
        <f>IF(S176&gt;0,RANK(S176,(P176:R176,S176:AG176)),0)</f>
        <v>0</v>
      </c>
      <c r="H176" s="49">
        <f t="shared" si="105"/>
        <v>11793</v>
      </c>
      <c r="I176" s="178">
        <f t="shared" si="106"/>
        <v>0.41666961099530087</v>
      </c>
      <c r="J176" s="2"/>
      <c r="K176" s="2">
        <f t="shared" si="107"/>
        <v>0.28742536126912344</v>
      </c>
      <c r="L176" s="2">
        <f t="shared" si="108"/>
        <v>0</v>
      </c>
      <c r="M176" s="2">
        <f t="shared" si="109"/>
        <v>0.7040949722644243</v>
      </c>
      <c r="N176" s="2">
        <f t="shared" si="110"/>
        <v>0</v>
      </c>
      <c r="O176" s="2">
        <f t="shared" si="111"/>
        <v>8.4796664664522625E-3</v>
      </c>
      <c r="P176" s="1">
        <v>8135</v>
      </c>
      <c r="R176" s="1">
        <v>19928</v>
      </c>
      <c r="V176" s="1">
        <v>71</v>
      </c>
      <c r="W176" s="1">
        <v>75</v>
      </c>
      <c r="Y176" s="1">
        <f t="shared" si="121"/>
        <v>0</v>
      </c>
      <c r="Z176" s="1">
        <f t="shared" si="122"/>
        <v>30</v>
      </c>
      <c r="AA176" s="1">
        <v>51</v>
      </c>
      <c r="AB176" s="45"/>
      <c r="AC176" s="1">
        <v>13</v>
      </c>
      <c r="AI176" s="7">
        <f t="shared" si="112"/>
        <v>0</v>
      </c>
      <c r="AJ176" s="7">
        <f t="shared" si="113"/>
        <v>0</v>
      </c>
      <c r="AK176" s="7">
        <f t="shared" si="114"/>
        <v>4</v>
      </c>
      <c r="AL176" s="7">
        <f t="shared" si="115"/>
        <v>3</v>
      </c>
      <c r="AM176" s="2">
        <f t="shared" si="116"/>
        <v>0</v>
      </c>
      <c r="AN176" s="2">
        <f t="shared" si="117"/>
        <v>0</v>
      </c>
      <c r="AO176" s="2">
        <f t="shared" si="118"/>
        <v>2.508567996325478E-3</v>
      </c>
      <c r="AP176" s="2">
        <f t="shared" si="119"/>
        <v>2.6498957707663498E-3</v>
      </c>
      <c r="AR176" t="str">
        <f t="shared" si="86"/>
        <v>Humboldt</v>
      </c>
      <c r="AS176" s="6" t="s">
        <v>206</v>
      </c>
      <c r="AT176" s="182">
        <v>2</v>
      </c>
      <c r="AV176" s="98">
        <v>6</v>
      </c>
      <c r="AW176" s="100">
        <v>23</v>
      </c>
      <c r="AX176" s="106">
        <f t="shared" si="120"/>
        <v>6023</v>
      </c>
      <c r="AZ176" s="7" t="s">
        <v>2975</v>
      </c>
      <c r="BA176" t="s">
        <v>3208</v>
      </c>
      <c r="BB176" s="1"/>
      <c r="BC176" s="1"/>
      <c r="BD176" s="1"/>
      <c r="BK176" s="1">
        <v>30</v>
      </c>
      <c r="CP176">
        <v>0</v>
      </c>
      <c r="CQ176">
        <v>0</v>
      </c>
      <c r="CR176">
        <v>0</v>
      </c>
      <c r="CS176">
        <v>0</v>
      </c>
    </row>
    <row r="177" spans="1:97" hidden="1" outlineLevel="1">
      <c r="A177" s="6" t="s">
        <v>2195</v>
      </c>
      <c r="B177" s="6" t="s">
        <v>206</v>
      </c>
      <c r="C177" s="1">
        <f t="shared" si="104"/>
        <v>15144</v>
      </c>
      <c r="D177" s="7">
        <f>IF(P177&gt;0,RANK(P177,(P177:R177,S177:AG177)),0)</f>
        <v>1</v>
      </c>
      <c r="E177" s="7">
        <f>IF(Q177&gt;0,RANK(Q177,(P177:R177,S177:AG177)),0)</f>
        <v>0</v>
      </c>
      <c r="F177" s="7">
        <f>IF(R177&gt;0,RANK(R177,(P177:R177,S177:AG177)),0)</f>
        <v>2</v>
      </c>
      <c r="G177" s="7">
        <f>IF(S177&gt;0,RANK(S177,(P177:R177,S177:AG177)),0)</f>
        <v>0</v>
      </c>
      <c r="H177" s="49">
        <f t="shared" si="105"/>
        <v>4732</v>
      </c>
      <c r="I177" s="178">
        <f t="shared" si="106"/>
        <v>0.31246698362387743</v>
      </c>
      <c r="J177" s="2"/>
      <c r="K177" s="2">
        <f t="shared" si="107"/>
        <v>0.64996038034865289</v>
      </c>
      <c r="L177" s="2">
        <f t="shared" si="108"/>
        <v>0</v>
      </c>
      <c r="M177" s="2">
        <f t="shared" si="109"/>
        <v>0.33749339672477546</v>
      </c>
      <c r="N177" s="2">
        <f t="shared" si="110"/>
        <v>0</v>
      </c>
      <c r="O177" s="2">
        <f t="shared" si="111"/>
        <v>1.2546222926571649E-2</v>
      </c>
      <c r="P177" s="1">
        <v>9843</v>
      </c>
      <c r="R177" s="1">
        <v>5111</v>
      </c>
      <c r="V177" s="1">
        <v>34</v>
      </c>
      <c r="W177" s="1">
        <v>29</v>
      </c>
      <c r="Y177" s="1">
        <f t="shared" si="121"/>
        <v>1</v>
      </c>
      <c r="Z177" s="1">
        <f t="shared" si="122"/>
        <v>31</v>
      </c>
      <c r="AA177" s="1">
        <v>15</v>
      </c>
      <c r="AB177" s="45"/>
      <c r="AC177" s="1">
        <v>80</v>
      </c>
      <c r="AI177" s="7">
        <f t="shared" si="112"/>
        <v>0</v>
      </c>
      <c r="AJ177" s="7">
        <f t="shared" si="113"/>
        <v>0</v>
      </c>
      <c r="AK177" s="7">
        <f t="shared" si="114"/>
        <v>3</v>
      </c>
      <c r="AL177" s="7">
        <f t="shared" si="115"/>
        <v>5</v>
      </c>
      <c r="AM177" s="2">
        <f t="shared" si="116"/>
        <v>0</v>
      </c>
      <c r="AN177" s="2">
        <f t="shared" si="117"/>
        <v>0</v>
      </c>
      <c r="AO177" s="2">
        <f t="shared" si="118"/>
        <v>2.2451135763338617E-3</v>
      </c>
      <c r="AP177" s="2">
        <f t="shared" si="119"/>
        <v>1.9149498151082938E-3</v>
      </c>
      <c r="AR177" t="str">
        <f t="shared" si="86"/>
        <v>Imperial</v>
      </c>
      <c r="AS177" s="6" t="s">
        <v>206</v>
      </c>
      <c r="AT177" s="182">
        <v>51</v>
      </c>
      <c r="AV177" s="98">
        <v>6</v>
      </c>
      <c r="AW177" s="100">
        <v>25</v>
      </c>
      <c r="AX177" s="106">
        <f t="shared" si="120"/>
        <v>6025</v>
      </c>
      <c r="AZ177" s="7" t="s">
        <v>2975</v>
      </c>
      <c r="BA177" t="s">
        <v>3208</v>
      </c>
      <c r="BB177" s="1"/>
      <c r="BC177" s="1"/>
      <c r="BD177" s="1"/>
      <c r="BK177" s="1">
        <v>31</v>
      </c>
      <c r="CP177" s="177">
        <v>1</v>
      </c>
      <c r="CQ177">
        <v>0</v>
      </c>
      <c r="CR177">
        <v>0</v>
      </c>
      <c r="CS177">
        <v>0</v>
      </c>
    </row>
    <row r="178" spans="1:97" hidden="1" outlineLevel="1">
      <c r="A178" s="6" t="s">
        <v>987</v>
      </c>
      <c r="B178" s="6" t="s">
        <v>206</v>
      </c>
      <c r="C178" s="1">
        <f t="shared" si="104"/>
        <v>2358</v>
      </c>
      <c r="D178" s="7">
        <f>IF(P178&gt;0,RANK(P178,(P178:R178,S178:AG178)),0)</f>
        <v>2</v>
      </c>
      <c r="E178" s="7">
        <f>IF(Q178&gt;0,RANK(Q178,(P178:R178,S178:AG178)),0)</f>
        <v>0</v>
      </c>
      <c r="F178" s="7">
        <f>IF(R178&gt;0,RANK(R178,(P178:R178,S178:AG178)),0)</f>
        <v>1</v>
      </c>
      <c r="G178" s="7">
        <f>IF(S178&gt;0,RANK(S178,(P178:R178,S178:AG178)),0)</f>
        <v>0</v>
      </c>
      <c r="H178" s="49">
        <f t="shared" si="105"/>
        <v>312</v>
      </c>
      <c r="I178" s="178">
        <f t="shared" si="106"/>
        <v>0.13231552162849872</v>
      </c>
      <c r="J178" s="2"/>
      <c r="K178" s="2">
        <f t="shared" si="107"/>
        <v>0.42451229855810008</v>
      </c>
      <c r="L178" s="2">
        <f t="shared" si="108"/>
        <v>0</v>
      </c>
      <c r="M178" s="2">
        <f t="shared" si="109"/>
        <v>0.55682782018659882</v>
      </c>
      <c r="N178" s="2">
        <f t="shared" si="110"/>
        <v>0</v>
      </c>
      <c r="O178" s="2">
        <f t="shared" si="111"/>
        <v>1.8659881255301158E-2</v>
      </c>
      <c r="P178" s="1">
        <v>1001</v>
      </c>
      <c r="R178" s="1">
        <v>1313</v>
      </c>
      <c r="V178" s="1">
        <v>20</v>
      </c>
      <c r="W178" s="1">
        <v>6</v>
      </c>
      <c r="Y178" s="1">
        <f t="shared" si="121"/>
        <v>0</v>
      </c>
      <c r="Z178" s="1">
        <f t="shared" si="122"/>
        <v>5</v>
      </c>
      <c r="AA178" s="1">
        <v>8</v>
      </c>
      <c r="AB178" s="45"/>
      <c r="AC178" s="1">
        <v>5</v>
      </c>
      <c r="AI178" s="7">
        <f t="shared" si="112"/>
        <v>0</v>
      </c>
      <c r="AJ178" s="7">
        <f t="shared" si="113"/>
        <v>0</v>
      </c>
      <c r="AK178" s="7">
        <f t="shared" si="114"/>
        <v>3</v>
      </c>
      <c r="AL178" s="7">
        <f t="shared" si="115"/>
        <v>4</v>
      </c>
      <c r="AM178" s="2">
        <f t="shared" si="116"/>
        <v>0</v>
      </c>
      <c r="AN178" s="2">
        <f t="shared" si="117"/>
        <v>0</v>
      </c>
      <c r="AO178" s="2">
        <f t="shared" si="118"/>
        <v>8.4817642069550461E-3</v>
      </c>
      <c r="AP178" s="2">
        <f t="shared" si="119"/>
        <v>2.5445292620865142E-3</v>
      </c>
      <c r="AR178" t="str">
        <f t="shared" si="86"/>
        <v>Inyo</v>
      </c>
      <c r="AS178" s="6" t="s">
        <v>206</v>
      </c>
      <c r="AT178" s="182">
        <v>8</v>
      </c>
      <c r="AV178" s="98">
        <v>6</v>
      </c>
      <c r="AW178" s="100">
        <v>27</v>
      </c>
      <c r="AX178" s="106">
        <f t="shared" si="120"/>
        <v>6027</v>
      </c>
      <c r="AZ178" s="7" t="s">
        <v>2975</v>
      </c>
      <c r="BA178" t="s">
        <v>3208</v>
      </c>
      <c r="BB178" s="1"/>
      <c r="BC178" s="1"/>
      <c r="BD178" s="1"/>
      <c r="BK178" s="1">
        <v>5</v>
      </c>
      <c r="CP178" s="177">
        <v>0</v>
      </c>
      <c r="CQ178">
        <v>0</v>
      </c>
      <c r="CR178">
        <v>0</v>
      </c>
      <c r="CS178">
        <v>0</v>
      </c>
    </row>
    <row r="179" spans="1:97" hidden="1" outlineLevel="1">
      <c r="A179" s="6" t="s">
        <v>2456</v>
      </c>
      <c r="B179" s="6" t="s">
        <v>206</v>
      </c>
      <c r="C179" s="1">
        <f t="shared" si="104"/>
        <v>53234</v>
      </c>
      <c r="D179" s="7">
        <f>IF(P179&gt;0,RANK(P179,(P179:R179,S179:AG179)),0)</f>
        <v>1</v>
      </c>
      <c r="E179" s="7">
        <f>IF(Q179&gt;0,RANK(Q179,(P179:R179,S179:AG179)),0)</f>
        <v>0</v>
      </c>
      <c r="F179" s="7">
        <f>IF(R179&gt;0,RANK(R179,(P179:R179,S179:AG179)),0)</f>
        <v>2</v>
      </c>
      <c r="G179" s="7">
        <f>IF(S179&gt;0,RANK(S179,(P179:R179,S179:AG179)),0)</f>
        <v>0</v>
      </c>
      <c r="H179" s="49">
        <f t="shared" si="105"/>
        <v>5432</v>
      </c>
      <c r="I179" s="178">
        <f t="shared" si="106"/>
        <v>0.10204004959236578</v>
      </c>
      <c r="J179" s="2"/>
      <c r="K179" s="2">
        <f t="shared" si="107"/>
        <v>0.54112033662696768</v>
      </c>
      <c r="L179" s="2">
        <f t="shared" si="108"/>
        <v>0</v>
      </c>
      <c r="M179" s="2">
        <f t="shared" si="109"/>
        <v>0.43908028703460195</v>
      </c>
      <c r="N179" s="2">
        <f t="shared" si="110"/>
        <v>0</v>
      </c>
      <c r="O179" s="2">
        <f t="shared" si="111"/>
        <v>1.9799376338430374E-2</v>
      </c>
      <c r="P179" s="1">
        <v>28806</v>
      </c>
      <c r="R179" s="1">
        <v>23374</v>
      </c>
      <c r="V179" s="1">
        <v>301</v>
      </c>
      <c r="W179" s="1">
        <v>208</v>
      </c>
      <c r="Y179" s="1">
        <f t="shared" si="121"/>
        <v>0</v>
      </c>
      <c r="Z179" s="1">
        <f t="shared" si="122"/>
        <v>154</v>
      </c>
      <c r="AA179" s="1">
        <v>185</v>
      </c>
      <c r="AB179" s="45"/>
      <c r="AC179" s="1">
        <v>206</v>
      </c>
      <c r="AI179" s="7">
        <f t="shared" si="112"/>
        <v>0</v>
      </c>
      <c r="AJ179" s="7">
        <f t="shared" si="113"/>
        <v>0</v>
      </c>
      <c r="AK179" s="7">
        <f t="shared" si="114"/>
        <v>3</v>
      </c>
      <c r="AL179" s="7">
        <f t="shared" si="115"/>
        <v>4</v>
      </c>
      <c r="AM179" s="2">
        <f t="shared" si="116"/>
        <v>0</v>
      </c>
      <c r="AN179" s="2">
        <f t="shared" si="117"/>
        <v>0</v>
      </c>
      <c r="AO179" s="2">
        <f t="shared" si="118"/>
        <v>5.6542810985460417E-3</v>
      </c>
      <c r="AP179" s="2">
        <f t="shared" si="119"/>
        <v>3.9072773039786606E-3</v>
      </c>
      <c r="AR179" t="str">
        <f t="shared" si="86"/>
        <v>Kern</v>
      </c>
      <c r="AS179" s="6" t="s">
        <v>206</v>
      </c>
      <c r="AT179" s="182"/>
      <c r="AV179" s="98">
        <v>6</v>
      </c>
      <c r="AW179" s="100">
        <v>29</v>
      </c>
      <c r="AX179" s="106">
        <f t="shared" si="120"/>
        <v>6029</v>
      </c>
      <c r="AZ179" s="7" t="s">
        <v>2975</v>
      </c>
      <c r="BA179" t="s">
        <v>3208</v>
      </c>
      <c r="BB179" s="1"/>
      <c r="BC179" s="1"/>
      <c r="BD179" s="1"/>
      <c r="BK179" s="1">
        <v>154</v>
      </c>
      <c r="CP179" s="177">
        <v>0</v>
      </c>
      <c r="CQ179">
        <v>0</v>
      </c>
      <c r="CR179">
        <v>0</v>
      </c>
      <c r="CS179">
        <v>0</v>
      </c>
    </row>
    <row r="180" spans="1:97" hidden="1" outlineLevel="1">
      <c r="A180" s="6" t="s">
        <v>2632</v>
      </c>
      <c r="B180" s="6" t="s">
        <v>206</v>
      </c>
      <c r="C180" s="1">
        <f t="shared" si="104"/>
        <v>7184</v>
      </c>
      <c r="D180" s="7">
        <f>IF(P180&gt;0,RANK(P180,(P180:R180,S180:AG180)),0)</f>
        <v>1</v>
      </c>
      <c r="E180" s="7">
        <f>IF(Q180&gt;0,RANK(Q180,(P180:R180,S180:AG180)),0)</f>
        <v>0</v>
      </c>
      <c r="F180" s="7">
        <f>IF(R180&gt;0,RANK(R180,(P180:R180,S180:AG180)),0)</f>
        <v>2</v>
      </c>
      <c r="G180" s="7">
        <f>IF(S180&gt;0,RANK(S180,(P180:R180,S180:AG180)),0)</f>
        <v>0</v>
      </c>
      <c r="H180" s="49">
        <f t="shared" si="105"/>
        <v>1281</v>
      </c>
      <c r="I180" s="178">
        <f t="shared" si="106"/>
        <v>0.17831291759465479</v>
      </c>
      <c r="J180" s="2"/>
      <c r="K180" s="2">
        <f t="shared" si="107"/>
        <v>0.57767260579064583</v>
      </c>
      <c r="L180" s="2">
        <f t="shared" si="108"/>
        <v>0</v>
      </c>
      <c r="M180" s="2">
        <f t="shared" si="109"/>
        <v>0.3993596881959911</v>
      </c>
      <c r="N180" s="2">
        <f t="shared" si="110"/>
        <v>0</v>
      </c>
      <c r="O180" s="2">
        <f t="shared" si="111"/>
        <v>2.2967706013363065E-2</v>
      </c>
      <c r="P180" s="1">
        <v>4150</v>
      </c>
      <c r="R180" s="1">
        <v>2869</v>
      </c>
      <c r="V180" s="1">
        <v>59</v>
      </c>
      <c r="W180" s="1">
        <v>35</v>
      </c>
      <c r="Y180" s="1">
        <f t="shared" si="121"/>
        <v>0</v>
      </c>
      <c r="Z180" s="1">
        <f t="shared" si="122"/>
        <v>22</v>
      </c>
      <c r="AA180" s="1">
        <v>17</v>
      </c>
      <c r="AB180" s="45"/>
      <c r="AC180" s="1">
        <v>32</v>
      </c>
      <c r="AI180" s="7">
        <f t="shared" si="112"/>
        <v>0</v>
      </c>
      <c r="AJ180" s="7">
        <f t="shared" si="113"/>
        <v>0</v>
      </c>
      <c r="AK180" s="7">
        <f t="shared" si="114"/>
        <v>3</v>
      </c>
      <c r="AL180" s="7">
        <f t="shared" si="115"/>
        <v>4</v>
      </c>
      <c r="AM180" s="2">
        <f t="shared" si="116"/>
        <v>0</v>
      </c>
      <c r="AN180" s="2">
        <f t="shared" si="117"/>
        <v>0</v>
      </c>
      <c r="AO180" s="2">
        <f t="shared" si="118"/>
        <v>8.2126948775055678E-3</v>
      </c>
      <c r="AP180" s="2">
        <f t="shared" si="119"/>
        <v>4.8719376391982185E-3</v>
      </c>
      <c r="AR180" t="str">
        <f t="shared" si="86"/>
        <v>Kings</v>
      </c>
      <c r="AS180" s="6" t="s">
        <v>206</v>
      </c>
      <c r="AT180" s="182">
        <v>21</v>
      </c>
      <c r="AV180" s="98">
        <v>6</v>
      </c>
      <c r="AW180" s="100">
        <v>31</v>
      </c>
      <c r="AX180" s="106">
        <f t="shared" si="120"/>
        <v>6031</v>
      </c>
      <c r="AZ180" s="7" t="s">
        <v>2975</v>
      </c>
      <c r="BA180" t="s">
        <v>3208</v>
      </c>
      <c r="BB180" s="1"/>
      <c r="BC180" s="1"/>
      <c r="BD180" s="1"/>
      <c r="BK180" s="1">
        <v>22</v>
      </c>
      <c r="CP180" s="177">
        <v>0</v>
      </c>
      <c r="CQ180">
        <v>0</v>
      </c>
      <c r="CR180">
        <v>0</v>
      </c>
      <c r="CS180">
        <v>0</v>
      </c>
    </row>
    <row r="181" spans="1:97" hidden="1" outlineLevel="1">
      <c r="A181" s="6" t="s">
        <v>2418</v>
      </c>
      <c r="B181" s="6" t="s">
        <v>206</v>
      </c>
      <c r="C181" s="1">
        <f t="shared" si="104"/>
        <v>9331</v>
      </c>
      <c r="D181" s="7">
        <f>IF(P181&gt;0,RANK(P181,(P181:R181,S181:AG181)),0)</f>
        <v>2</v>
      </c>
      <c r="E181" s="7">
        <f>IF(Q181&gt;0,RANK(Q181,(P181:R181,S181:AG181)),0)</f>
        <v>0</v>
      </c>
      <c r="F181" s="7">
        <f>IF(R181&gt;0,RANK(R181,(P181:R181,S181:AG181)),0)</f>
        <v>1</v>
      </c>
      <c r="G181" s="7">
        <f>IF(S181&gt;0,RANK(S181,(P181:R181,S181:AG181)),0)</f>
        <v>0</v>
      </c>
      <c r="H181" s="49">
        <f t="shared" si="105"/>
        <v>1207</v>
      </c>
      <c r="I181" s="178">
        <f t="shared" si="106"/>
        <v>0.12935376701318188</v>
      </c>
      <c r="J181" s="2"/>
      <c r="K181" s="2">
        <f t="shared" si="107"/>
        <v>0.42739256242632084</v>
      </c>
      <c r="L181" s="2">
        <f t="shared" si="108"/>
        <v>0</v>
      </c>
      <c r="M181" s="2">
        <f t="shared" si="109"/>
        <v>0.55674632943950275</v>
      </c>
      <c r="N181" s="2">
        <f t="shared" si="110"/>
        <v>0</v>
      </c>
      <c r="O181" s="2">
        <f t="shared" si="111"/>
        <v>1.5861108134176405E-2</v>
      </c>
      <c r="P181" s="1">
        <v>3988</v>
      </c>
      <c r="R181" s="1">
        <v>5195</v>
      </c>
      <c r="V181" s="1">
        <v>70</v>
      </c>
      <c r="W181" s="1">
        <v>26</v>
      </c>
      <c r="Y181" s="1">
        <f t="shared" si="121"/>
        <v>0</v>
      </c>
      <c r="Z181" s="1">
        <f t="shared" si="122"/>
        <v>14</v>
      </c>
      <c r="AA181" s="1">
        <v>29</v>
      </c>
      <c r="AB181" s="45"/>
      <c r="AC181" s="1">
        <v>9</v>
      </c>
      <c r="AI181" s="7">
        <f t="shared" si="112"/>
        <v>0</v>
      </c>
      <c r="AJ181" s="7">
        <f t="shared" si="113"/>
        <v>0</v>
      </c>
      <c r="AK181" s="7">
        <f t="shared" si="114"/>
        <v>3</v>
      </c>
      <c r="AL181" s="7">
        <f t="shared" si="115"/>
        <v>4</v>
      </c>
      <c r="AM181" s="2">
        <f t="shared" si="116"/>
        <v>0</v>
      </c>
      <c r="AN181" s="2">
        <f t="shared" si="117"/>
        <v>0</v>
      </c>
      <c r="AO181" s="2">
        <f t="shared" si="118"/>
        <v>7.5018754688672166E-3</v>
      </c>
      <c r="AP181" s="2">
        <f t="shared" si="119"/>
        <v>2.7864108884363948E-3</v>
      </c>
      <c r="AR181" t="str">
        <f t="shared" si="86"/>
        <v>Lake</v>
      </c>
      <c r="AS181" s="6" t="s">
        <v>206</v>
      </c>
      <c r="AT181" s="182"/>
      <c r="AV181" s="98">
        <v>6</v>
      </c>
      <c r="AW181" s="100">
        <v>33</v>
      </c>
      <c r="AX181" s="106">
        <f t="shared" si="120"/>
        <v>6033</v>
      </c>
      <c r="AZ181" s="7" t="s">
        <v>2975</v>
      </c>
      <c r="BA181" t="s">
        <v>3208</v>
      </c>
      <c r="BB181" s="1"/>
      <c r="BC181" s="1"/>
      <c r="BD181" s="1"/>
      <c r="BK181" s="1">
        <v>14</v>
      </c>
      <c r="CP181" s="177">
        <v>0</v>
      </c>
      <c r="CQ181">
        <v>0</v>
      </c>
      <c r="CR181">
        <v>0</v>
      </c>
      <c r="CS181">
        <v>0</v>
      </c>
    </row>
    <row r="182" spans="1:97" hidden="1" outlineLevel="1">
      <c r="A182" s="6" t="s">
        <v>2814</v>
      </c>
      <c r="B182" s="6" t="s">
        <v>206</v>
      </c>
      <c r="C182" s="1">
        <f t="shared" si="104"/>
        <v>1905</v>
      </c>
      <c r="D182" s="7">
        <f>IF(P182&gt;0,RANK(P182,(P182:R182,S182:AG182)),0)</f>
        <v>2</v>
      </c>
      <c r="E182" s="7">
        <f>IF(Q182&gt;0,RANK(Q182,(P182:R182,S182:AG182)),0)</f>
        <v>0</v>
      </c>
      <c r="F182" s="7">
        <f>IF(R182&gt;0,RANK(R182,(P182:R182,S182:AG182)),0)</f>
        <v>1</v>
      </c>
      <c r="G182" s="7">
        <f>IF(S182&gt;0,RANK(S182,(P182:R182,S182:AG182)),0)</f>
        <v>0</v>
      </c>
      <c r="H182" s="49">
        <f t="shared" si="105"/>
        <v>211</v>
      </c>
      <c r="I182" s="178">
        <f t="shared" si="106"/>
        <v>0.11076115485564304</v>
      </c>
      <c r="J182" s="2"/>
      <c r="K182" s="2">
        <f t="shared" si="107"/>
        <v>0.42624671916010498</v>
      </c>
      <c r="L182" s="2">
        <f t="shared" si="108"/>
        <v>0</v>
      </c>
      <c r="M182" s="2">
        <f t="shared" si="109"/>
        <v>0.53700787401574801</v>
      </c>
      <c r="N182" s="2">
        <f t="shared" si="110"/>
        <v>0</v>
      </c>
      <c r="O182" s="2">
        <f t="shared" si="111"/>
        <v>3.6745406824147064E-2</v>
      </c>
      <c r="P182" s="1">
        <v>812</v>
      </c>
      <c r="R182" s="1">
        <v>1023</v>
      </c>
      <c r="V182" s="1">
        <v>23</v>
      </c>
      <c r="W182" s="1">
        <v>14</v>
      </c>
      <c r="Y182" s="1">
        <f t="shared" si="121"/>
        <v>0</v>
      </c>
      <c r="Z182" s="1">
        <f t="shared" si="122"/>
        <v>11</v>
      </c>
      <c r="AA182" s="1">
        <v>16</v>
      </c>
      <c r="AB182" s="45"/>
      <c r="AC182" s="1">
        <v>6</v>
      </c>
      <c r="AI182" s="7">
        <f t="shared" si="112"/>
        <v>0</v>
      </c>
      <c r="AJ182" s="7">
        <f t="shared" si="113"/>
        <v>0</v>
      </c>
      <c r="AK182" s="7">
        <f t="shared" si="114"/>
        <v>3</v>
      </c>
      <c r="AL182" s="7">
        <f t="shared" si="115"/>
        <v>4</v>
      </c>
      <c r="AM182" s="2">
        <f t="shared" si="116"/>
        <v>0</v>
      </c>
      <c r="AN182" s="2">
        <f t="shared" si="117"/>
        <v>0</v>
      </c>
      <c r="AO182" s="2">
        <f t="shared" si="118"/>
        <v>1.2073490813648294E-2</v>
      </c>
      <c r="AP182" s="2">
        <f t="shared" si="119"/>
        <v>7.3490813648293962E-3</v>
      </c>
      <c r="AR182" t="str">
        <f t="shared" si="86"/>
        <v>Lassen</v>
      </c>
      <c r="AS182" s="6" t="s">
        <v>206</v>
      </c>
      <c r="AT182" s="182">
        <v>1</v>
      </c>
      <c r="AV182" s="98">
        <v>6</v>
      </c>
      <c r="AW182" s="100">
        <v>35</v>
      </c>
      <c r="AX182" s="106">
        <f t="shared" si="120"/>
        <v>6035</v>
      </c>
      <c r="AZ182" s="7" t="s">
        <v>2975</v>
      </c>
      <c r="BA182" t="s">
        <v>3208</v>
      </c>
      <c r="BB182" s="1"/>
      <c r="BC182" s="1"/>
      <c r="BD182" s="1"/>
      <c r="BK182" s="1">
        <v>11</v>
      </c>
      <c r="CP182" s="177">
        <v>0</v>
      </c>
      <c r="CQ182">
        <v>0</v>
      </c>
      <c r="CR182">
        <v>0</v>
      </c>
      <c r="CS182">
        <v>0</v>
      </c>
    </row>
    <row r="183" spans="1:97" hidden="1" outlineLevel="1">
      <c r="A183" s="6" t="s">
        <v>2203</v>
      </c>
      <c r="B183" s="6" t="s">
        <v>206</v>
      </c>
      <c r="C183" s="1">
        <f t="shared" si="104"/>
        <v>1434667</v>
      </c>
      <c r="D183" s="7">
        <f>IF(P183&gt;0,RANK(P183,(P183:R183,S183:AG183)),0)</f>
        <v>1</v>
      </c>
      <c r="E183" s="7">
        <f>IF(Q183&gt;0,RANK(Q183,(P183:R183,S183:AG183)),0)</f>
        <v>0</v>
      </c>
      <c r="F183" s="7">
        <f>IF(R183&gt;0,RANK(R183,(P183:R183,S183:AG183)),0)</f>
        <v>2</v>
      </c>
      <c r="G183" s="7">
        <f>IF(S183&gt;0,RANK(S183,(P183:R183,S183:AG183)),0)</f>
        <v>0</v>
      </c>
      <c r="H183" s="49">
        <f t="shared" si="105"/>
        <v>140127</v>
      </c>
      <c r="I183" s="178">
        <f t="shared" si="106"/>
        <v>9.7672142734167577E-2</v>
      </c>
      <c r="J183" s="2"/>
      <c r="K183" s="2">
        <f t="shared" si="107"/>
        <v>0.54368923241421185</v>
      </c>
      <c r="L183" s="2">
        <f t="shared" si="108"/>
        <v>0</v>
      </c>
      <c r="M183" s="2">
        <f t="shared" si="109"/>
        <v>0.44601708968004422</v>
      </c>
      <c r="N183" s="2">
        <f t="shared" si="110"/>
        <v>0</v>
      </c>
      <c r="O183" s="2">
        <f t="shared" si="111"/>
        <v>1.0293677905743925E-2</v>
      </c>
      <c r="P183" s="1">
        <v>780013</v>
      </c>
      <c r="R183" s="1">
        <v>639886</v>
      </c>
      <c r="V183" s="1">
        <v>3236</v>
      </c>
      <c r="W183" s="1">
        <v>3134</v>
      </c>
      <c r="Y183" s="1">
        <f t="shared" si="121"/>
        <v>11</v>
      </c>
      <c r="Z183" s="1">
        <f t="shared" si="122"/>
        <v>2839</v>
      </c>
      <c r="AA183" s="1">
        <v>2349</v>
      </c>
      <c r="AB183" s="45"/>
      <c r="AC183" s="1">
        <v>3199</v>
      </c>
      <c r="AI183" s="7">
        <f t="shared" si="112"/>
        <v>0</v>
      </c>
      <c r="AJ183" s="7">
        <f t="shared" si="113"/>
        <v>0</v>
      </c>
      <c r="AK183" s="7">
        <f t="shared" si="114"/>
        <v>3</v>
      </c>
      <c r="AL183" s="7">
        <f t="shared" si="115"/>
        <v>4</v>
      </c>
      <c r="AM183" s="2">
        <f t="shared" si="116"/>
        <v>0</v>
      </c>
      <c r="AN183" s="2">
        <f t="shared" si="117"/>
        <v>0</v>
      </c>
      <c r="AO183" s="2">
        <f t="shared" si="118"/>
        <v>2.2555756841134561E-3</v>
      </c>
      <c r="AP183" s="2">
        <f t="shared" si="119"/>
        <v>2.1844790463570987E-3</v>
      </c>
      <c r="AR183" t="str">
        <f t="shared" si="86"/>
        <v>Los Angeles</v>
      </c>
      <c r="AS183" s="6" t="s">
        <v>206</v>
      </c>
      <c r="AT183" s="182"/>
      <c r="AV183" s="98">
        <v>6</v>
      </c>
      <c r="AW183" s="100">
        <v>37</v>
      </c>
      <c r="AX183" s="106">
        <f t="shared" si="120"/>
        <v>6037</v>
      </c>
      <c r="AZ183" s="7" t="s">
        <v>2975</v>
      </c>
      <c r="BA183" t="s">
        <v>3208</v>
      </c>
      <c r="BB183" s="1"/>
      <c r="BC183" s="1"/>
      <c r="BD183" s="1"/>
      <c r="BK183" s="1">
        <v>2839</v>
      </c>
      <c r="CP183" s="177">
        <v>2</v>
      </c>
      <c r="CQ183">
        <v>4</v>
      </c>
      <c r="CR183">
        <v>5</v>
      </c>
      <c r="CS183">
        <v>0</v>
      </c>
    </row>
    <row r="184" spans="1:97" hidden="1" outlineLevel="1">
      <c r="A184" s="6" t="s">
        <v>1238</v>
      </c>
      <c r="B184" s="6" t="s">
        <v>206</v>
      </c>
      <c r="C184" s="1">
        <f t="shared" si="104"/>
        <v>10939</v>
      </c>
      <c r="D184" s="7">
        <f>IF(P184&gt;0,RANK(P184,(P184:R184,S184:AG184)),0)</f>
        <v>1</v>
      </c>
      <c r="E184" s="7">
        <f>IF(Q184&gt;0,RANK(Q184,(P184:R184,S184:AG184)),0)</f>
        <v>0</v>
      </c>
      <c r="F184" s="7">
        <f>IF(R184&gt;0,RANK(R184,(P184:R184,S184:AG184)),0)</f>
        <v>2</v>
      </c>
      <c r="G184" s="7">
        <f>IF(S184&gt;0,RANK(S184,(P184:R184,S184:AG184)),0)</f>
        <v>0</v>
      </c>
      <c r="H184" s="49">
        <f t="shared" si="105"/>
        <v>956</v>
      </c>
      <c r="I184" s="178">
        <f t="shared" si="106"/>
        <v>8.7393728860042055E-2</v>
      </c>
      <c r="J184" s="2"/>
      <c r="K184" s="2">
        <f t="shared" si="107"/>
        <v>0.53094432763506716</v>
      </c>
      <c r="L184" s="2">
        <f t="shared" si="108"/>
        <v>0</v>
      </c>
      <c r="M184" s="2">
        <f t="shared" si="109"/>
        <v>0.44355059877502512</v>
      </c>
      <c r="N184" s="2">
        <f t="shared" si="110"/>
        <v>0</v>
      </c>
      <c r="O184" s="2">
        <f t="shared" si="111"/>
        <v>2.5505073589907723E-2</v>
      </c>
      <c r="P184" s="1">
        <v>5808</v>
      </c>
      <c r="R184" s="1">
        <v>4852</v>
      </c>
      <c r="V184" s="1">
        <v>99</v>
      </c>
      <c r="W184" s="1">
        <v>44</v>
      </c>
      <c r="Y184" s="1">
        <f t="shared" si="121"/>
        <v>0</v>
      </c>
      <c r="Z184" s="1">
        <f t="shared" si="122"/>
        <v>26</v>
      </c>
      <c r="AA184" s="1">
        <v>52</v>
      </c>
      <c r="AB184" s="45"/>
      <c r="AC184" s="1">
        <v>58</v>
      </c>
      <c r="AI184" s="7">
        <f t="shared" si="112"/>
        <v>0</v>
      </c>
      <c r="AJ184" s="7">
        <f t="shared" si="113"/>
        <v>0</v>
      </c>
      <c r="AK184" s="7">
        <f t="shared" si="114"/>
        <v>3</v>
      </c>
      <c r="AL184" s="7">
        <f t="shared" si="115"/>
        <v>4</v>
      </c>
      <c r="AM184" s="2">
        <f t="shared" si="116"/>
        <v>0</v>
      </c>
      <c r="AN184" s="2">
        <f t="shared" si="117"/>
        <v>0</v>
      </c>
      <c r="AO184" s="2">
        <f t="shared" si="118"/>
        <v>9.0501874028704639E-3</v>
      </c>
      <c r="AP184" s="2">
        <f t="shared" si="119"/>
        <v>4.0223055123868728E-3</v>
      </c>
      <c r="AR184" t="str">
        <f t="shared" si="86"/>
        <v>Madera</v>
      </c>
      <c r="AS184" s="6" t="s">
        <v>206</v>
      </c>
      <c r="AT184" s="182"/>
      <c r="AV184" s="98">
        <v>6</v>
      </c>
      <c r="AW184" s="100">
        <v>39</v>
      </c>
      <c r="AX184" s="106">
        <f t="shared" si="120"/>
        <v>6039</v>
      </c>
      <c r="AZ184" s="7" t="s">
        <v>2975</v>
      </c>
      <c r="BA184" t="s">
        <v>3208</v>
      </c>
      <c r="BB184" s="1"/>
      <c r="BC184" s="1"/>
      <c r="BD184" s="1"/>
      <c r="BK184" s="1">
        <v>26</v>
      </c>
      <c r="CP184" s="177">
        <v>0</v>
      </c>
      <c r="CQ184">
        <v>0</v>
      </c>
      <c r="CR184">
        <v>0</v>
      </c>
      <c r="CS184">
        <v>0</v>
      </c>
    </row>
    <row r="185" spans="1:97" hidden="1" outlineLevel="1">
      <c r="A185" s="6" t="s">
        <v>422</v>
      </c>
      <c r="B185" s="6" t="s">
        <v>206</v>
      </c>
      <c r="C185" s="1">
        <f t="shared" si="104"/>
        <v>76757</v>
      </c>
      <c r="D185" s="7">
        <f>IF(P185&gt;0,RANK(P185,(P185:R185,S185:AG185)),0)</f>
        <v>1</v>
      </c>
      <c r="E185" s="7">
        <f>IF(Q185&gt;0,RANK(Q185,(P185:R185,S185:AG185)),0)</f>
        <v>0</v>
      </c>
      <c r="F185" s="7">
        <f>IF(R185&gt;0,RANK(R185,(P185:R185,S185:AG185)),0)</f>
        <v>2</v>
      </c>
      <c r="G185" s="7">
        <f>IF(S185&gt;0,RANK(S185,(P185:R185,S185:AG185)),0)</f>
        <v>0</v>
      </c>
      <c r="H185" s="49">
        <f t="shared" si="105"/>
        <v>10069</v>
      </c>
      <c r="I185" s="178">
        <f t="shared" si="106"/>
        <v>0.13118021809085817</v>
      </c>
      <c r="J185" s="2"/>
      <c r="K185" s="2">
        <f t="shared" si="107"/>
        <v>0.56389645244081976</v>
      </c>
      <c r="L185" s="2">
        <f t="shared" si="108"/>
        <v>0</v>
      </c>
      <c r="M185" s="2">
        <f t="shared" si="109"/>
        <v>0.43271623434996159</v>
      </c>
      <c r="N185" s="2">
        <f t="shared" si="110"/>
        <v>0</v>
      </c>
      <c r="O185" s="2">
        <f t="shared" si="111"/>
        <v>3.3873132092186453E-3</v>
      </c>
      <c r="P185" s="1">
        <v>43283</v>
      </c>
      <c r="R185" s="1">
        <v>33214</v>
      </c>
      <c r="V185" s="1">
        <v>67</v>
      </c>
      <c r="W185" s="1">
        <v>79</v>
      </c>
      <c r="Y185" s="1">
        <f t="shared" si="121"/>
        <v>0</v>
      </c>
      <c r="Z185" s="1">
        <f t="shared" si="122"/>
        <v>38</v>
      </c>
      <c r="AA185" s="1">
        <v>47</v>
      </c>
      <c r="AB185" s="45"/>
      <c r="AC185" s="1">
        <v>29</v>
      </c>
      <c r="AI185" s="7">
        <f t="shared" si="112"/>
        <v>0</v>
      </c>
      <c r="AJ185" s="7">
        <f t="shared" si="113"/>
        <v>0</v>
      </c>
      <c r="AK185" s="7">
        <f t="shared" si="114"/>
        <v>4</v>
      </c>
      <c r="AL185" s="7">
        <f t="shared" si="115"/>
        <v>3</v>
      </c>
      <c r="AM185" s="2">
        <f t="shared" si="116"/>
        <v>0</v>
      </c>
      <c r="AN185" s="2">
        <f t="shared" si="117"/>
        <v>0</v>
      </c>
      <c r="AO185" s="2">
        <f t="shared" si="118"/>
        <v>8.7288455776020433E-4</v>
      </c>
      <c r="AP185" s="2">
        <f t="shared" si="119"/>
        <v>1.0292220904933752E-3</v>
      </c>
      <c r="AR185" t="str">
        <f t="shared" si="86"/>
        <v>Marin</v>
      </c>
      <c r="AS185" s="6" t="s">
        <v>206</v>
      </c>
      <c r="AT185" s="182">
        <v>2</v>
      </c>
      <c r="AV185" s="98">
        <v>6</v>
      </c>
      <c r="AW185" s="100">
        <v>41</v>
      </c>
      <c r="AX185" s="106">
        <f t="shared" si="120"/>
        <v>6041</v>
      </c>
      <c r="AZ185" s="7" t="s">
        <v>2975</v>
      </c>
      <c r="BA185" t="s">
        <v>3208</v>
      </c>
      <c r="BB185" s="1"/>
      <c r="BC185" s="1"/>
      <c r="BD185" s="1"/>
      <c r="BK185" s="1">
        <v>38</v>
      </c>
      <c r="CP185" s="177">
        <v>0</v>
      </c>
      <c r="CQ185">
        <v>0</v>
      </c>
      <c r="CR185">
        <v>0</v>
      </c>
      <c r="CS185">
        <v>0</v>
      </c>
    </row>
    <row r="186" spans="1:97" hidden="1" outlineLevel="1">
      <c r="A186" s="6" t="s">
        <v>792</v>
      </c>
      <c r="B186" s="6" t="s">
        <v>206</v>
      </c>
      <c r="C186" s="1">
        <f t="shared" si="104"/>
        <v>2501</v>
      </c>
      <c r="D186" s="7">
        <f>IF(P186&gt;0,RANK(P186,(P186:R186,S186:AG186)),0)</f>
        <v>2</v>
      </c>
      <c r="E186" s="7">
        <f>IF(Q186&gt;0,RANK(Q186,(P186:R186,S186:AG186)),0)</f>
        <v>0</v>
      </c>
      <c r="F186" s="7">
        <f>IF(R186&gt;0,RANK(R186,(P186:R186,S186:AG186)),0)</f>
        <v>1</v>
      </c>
      <c r="G186" s="7">
        <f>IF(S186&gt;0,RANK(S186,(P186:R186,S186:AG186)),0)</f>
        <v>0</v>
      </c>
      <c r="H186" s="49">
        <f t="shared" si="105"/>
        <v>253</v>
      </c>
      <c r="I186" s="178">
        <f t="shared" si="106"/>
        <v>0.10115953618552578</v>
      </c>
      <c r="J186" s="2"/>
      <c r="K186" s="2">
        <f t="shared" si="107"/>
        <v>0.44062375049980007</v>
      </c>
      <c r="L186" s="2">
        <f t="shared" si="108"/>
        <v>0</v>
      </c>
      <c r="M186" s="2">
        <f t="shared" si="109"/>
        <v>0.54178328668532583</v>
      </c>
      <c r="N186" s="2">
        <f t="shared" si="110"/>
        <v>0</v>
      </c>
      <c r="O186" s="2">
        <f t="shared" si="111"/>
        <v>1.7592962814874102E-2</v>
      </c>
      <c r="P186" s="1">
        <v>1102</v>
      </c>
      <c r="R186" s="1">
        <v>1355</v>
      </c>
      <c r="V186" s="1">
        <v>20</v>
      </c>
      <c r="W186" s="1">
        <v>9</v>
      </c>
      <c r="Y186" s="1">
        <f t="shared" si="121"/>
        <v>0</v>
      </c>
      <c r="Z186" s="1">
        <f t="shared" si="122"/>
        <v>4</v>
      </c>
      <c r="AA186" s="1">
        <v>8</v>
      </c>
      <c r="AB186" s="45"/>
      <c r="AC186" s="1">
        <v>3</v>
      </c>
      <c r="AI186" s="7">
        <f t="shared" si="112"/>
        <v>0</v>
      </c>
      <c r="AJ186" s="7">
        <f t="shared" si="113"/>
        <v>0</v>
      </c>
      <c r="AK186" s="7">
        <f t="shared" si="114"/>
        <v>3</v>
      </c>
      <c r="AL186" s="7">
        <f t="shared" si="115"/>
        <v>4</v>
      </c>
      <c r="AM186" s="2">
        <f t="shared" si="116"/>
        <v>0</v>
      </c>
      <c r="AN186" s="2">
        <f t="shared" si="117"/>
        <v>0</v>
      </c>
      <c r="AO186" s="2">
        <f t="shared" si="118"/>
        <v>7.9968012794882047E-3</v>
      </c>
      <c r="AP186" s="2">
        <f t="shared" si="119"/>
        <v>3.5985605757696921E-3</v>
      </c>
      <c r="AR186" t="str">
        <f t="shared" si="86"/>
        <v>Mariposa</v>
      </c>
      <c r="AS186" s="6" t="s">
        <v>206</v>
      </c>
      <c r="AT186" s="182">
        <v>4</v>
      </c>
      <c r="AV186" s="98">
        <v>6</v>
      </c>
      <c r="AW186" s="100">
        <v>43</v>
      </c>
      <c r="AX186" s="106">
        <f t="shared" si="120"/>
        <v>6043</v>
      </c>
      <c r="AZ186" s="7" t="s">
        <v>2975</v>
      </c>
      <c r="BA186" t="s">
        <v>3208</v>
      </c>
      <c r="BB186" s="1"/>
      <c r="BC186" s="1"/>
      <c r="BD186" s="1"/>
      <c r="BK186" s="1">
        <v>4</v>
      </c>
      <c r="CP186" s="177">
        <v>0</v>
      </c>
      <c r="CQ186">
        <v>0</v>
      </c>
      <c r="CR186">
        <v>0</v>
      </c>
      <c r="CS186">
        <v>0</v>
      </c>
    </row>
    <row r="187" spans="1:97" hidden="1" outlineLevel="1">
      <c r="A187" s="6" t="s">
        <v>2290</v>
      </c>
      <c r="B187" s="6" t="s">
        <v>206</v>
      </c>
      <c r="C187" s="1">
        <f t="shared" si="104"/>
        <v>18426</v>
      </c>
      <c r="D187" s="7">
        <f>IF(P187&gt;0,RANK(P187,(P187:R187,S187:AG187)),0)</f>
        <v>2</v>
      </c>
      <c r="E187" s="7">
        <f>IF(Q187&gt;0,RANK(Q187,(P187:R187,S187:AG187)),0)</f>
        <v>0</v>
      </c>
      <c r="F187" s="7">
        <f>IF(R187&gt;0,RANK(R187,(P187:R187,S187:AG187)),0)</f>
        <v>1</v>
      </c>
      <c r="G187" s="7">
        <f>IF(S187&gt;0,RANK(S187,(P187:R187,S187:AG187)),0)</f>
        <v>0</v>
      </c>
      <c r="H187" s="49">
        <f t="shared" si="105"/>
        <v>6211</v>
      </c>
      <c r="I187" s="178">
        <f t="shared" si="106"/>
        <v>0.33707804189731899</v>
      </c>
      <c r="J187" s="2"/>
      <c r="K187" s="2">
        <f t="shared" si="107"/>
        <v>0.32823184630413549</v>
      </c>
      <c r="L187" s="2">
        <f t="shared" si="108"/>
        <v>0</v>
      </c>
      <c r="M187" s="2">
        <f t="shared" si="109"/>
        <v>0.66530988820145442</v>
      </c>
      <c r="N187" s="2">
        <f t="shared" si="110"/>
        <v>0</v>
      </c>
      <c r="O187" s="2">
        <f t="shared" si="111"/>
        <v>6.458265494410087E-3</v>
      </c>
      <c r="P187" s="1">
        <v>6048</v>
      </c>
      <c r="R187" s="1">
        <v>12259</v>
      </c>
      <c r="V187" s="1">
        <v>45</v>
      </c>
      <c r="W187" s="1">
        <v>34</v>
      </c>
      <c r="Y187" s="1">
        <f t="shared" si="121"/>
        <v>0</v>
      </c>
      <c r="Z187" s="1">
        <f t="shared" si="122"/>
        <v>9</v>
      </c>
      <c r="AA187" s="1">
        <v>23</v>
      </c>
      <c r="AB187" s="45"/>
      <c r="AC187" s="1">
        <v>8</v>
      </c>
      <c r="AI187" s="7">
        <f t="shared" si="112"/>
        <v>0</v>
      </c>
      <c r="AJ187" s="7">
        <f t="shared" si="113"/>
        <v>0</v>
      </c>
      <c r="AK187" s="7">
        <f t="shared" si="114"/>
        <v>3</v>
      </c>
      <c r="AL187" s="7">
        <f t="shared" si="115"/>
        <v>4</v>
      </c>
      <c r="AM187" s="2">
        <f t="shared" si="116"/>
        <v>0</v>
      </c>
      <c r="AN187" s="2">
        <f t="shared" si="117"/>
        <v>0</v>
      </c>
      <c r="AO187" s="2">
        <f t="shared" si="118"/>
        <v>2.4422012373819602E-3</v>
      </c>
      <c r="AP187" s="2">
        <f t="shared" si="119"/>
        <v>1.8452187126885922E-3</v>
      </c>
      <c r="AR187" t="str">
        <f t="shared" si="86"/>
        <v>Mendocino</v>
      </c>
      <c r="AS187" s="6" t="s">
        <v>206</v>
      </c>
      <c r="AT187" s="182">
        <v>2</v>
      </c>
      <c r="AV187" s="98">
        <v>6</v>
      </c>
      <c r="AW187" s="100">
        <v>45</v>
      </c>
      <c r="AX187" s="106">
        <f t="shared" si="120"/>
        <v>6045</v>
      </c>
      <c r="AZ187" s="7" t="s">
        <v>2975</v>
      </c>
      <c r="BA187" t="s">
        <v>3208</v>
      </c>
      <c r="BB187" s="1"/>
      <c r="BC187" s="1"/>
      <c r="BD187" s="1"/>
      <c r="BK187" s="1">
        <v>9</v>
      </c>
      <c r="CP187">
        <v>0</v>
      </c>
      <c r="CQ187" s="177">
        <v>0</v>
      </c>
      <c r="CR187">
        <v>0</v>
      </c>
      <c r="CS187">
        <v>0</v>
      </c>
    </row>
    <row r="188" spans="1:97" hidden="1" outlineLevel="1">
      <c r="A188" s="6" t="s">
        <v>1292</v>
      </c>
      <c r="B188" s="6" t="s">
        <v>206</v>
      </c>
      <c r="C188" s="1">
        <f t="shared" si="104"/>
        <v>20451</v>
      </c>
      <c r="D188" s="7">
        <f>IF(P188&gt;0,RANK(P188,(P188:R188,S188:AG188)),0)</f>
        <v>1</v>
      </c>
      <c r="E188" s="7">
        <f>IF(Q188&gt;0,RANK(Q188,(P188:R188,S188:AG188)),0)</f>
        <v>0</v>
      </c>
      <c r="F188" s="7">
        <f>IF(R188&gt;0,RANK(R188,(P188:R188,S188:AG188)),0)</f>
        <v>2</v>
      </c>
      <c r="G188" s="7">
        <f>IF(S188&gt;0,RANK(S188,(P188:R188,S188:AG188)),0)</f>
        <v>0</v>
      </c>
      <c r="H188" s="49">
        <f t="shared" si="105"/>
        <v>1566</v>
      </c>
      <c r="I188" s="178">
        <f t="shared" si="106"/>
        <v>7.6573272700601436E-2</v>
      </c>
      <c r="J188" s="2"/>
      <c r="K188" s="2">
        <f t="shared" si="107"/>
        <v>0.52999853307906708</v>
      </c>
      <c r="L188" s="2">
        <f t="shared" si="108"/>
        <v>0</v>
      </c>
      <c r="M188" s="2">
        <f t="shared" si="109"/>
        <v>0.45342526037846559</v>
      </c>
      <c r="N188" s="2">
        <f t="shared" si="110"/>
        <v>0</v>
      </c>
      <c r="O188" s="2">
        <f t="shared" si="111"/>
        <v>1.6576206542467331E-2</v>
      </c>
      <c r="P188" s="1">
        <v>10839</v>
      </c>
      <c r="R188" s="1">
        <v>9273</v>
      </c>
      <c r="V188" s="1">
        <v>85</v>
      </c>
      <c r="W188" s="1">
        <v>86</v>
      </c>
      <c r="Y188" s="1">
        <f t="shared" si="121"/>
        <v>0</v>
      </c>
      <c r="Z188" s="1">
        <f t="shared" si="122"/>
        <v>67</v>
      </c>
      <c r="AA188" s="1">
        <v>42</v>
      </c>
      <c r="AB188" s="45"/>
      <c r="AC188" s="1">
        <v>59</v>
      </c>
      <c r="AI188" s="7">
        <f t="shared" si="112"/>
        <v>0</v>
      </c>
      <c r="AJ188" s="7">
        <f t="shared" si="113"/>
        <v>0</v>
      </c>
      <c r="AK188" s="7">
        <f t="shared" si="114"/>
        <v>4</v>
      </c>
      <c r="AL188" s="7">
        <f t="shared" si="115"/>
        <v>3</v>
      </c>
      <c r="AM188" s="2">
        <f t="shared" si="116"/>
        <v>0</v>
      </c>
      <c r="AN188" s="2">
        <f t="shared" si="117"/>
        <v>0</v>
      </c>
      <c r="AO188" s="2">
        <f t="shared" si="118"/>
        <v>4.1562759767248547E-3</v>
      </c>
      <c r="AP188" s="2">
        <f t="shared" si="119"/>
        <v>4.2051733411569113E-3</v>
      </c>
      <c r="AR188" t="str">
        <f t="shared" si="86"/>
        <v>Merced</v>
      </c>
      <c r="AS188" s="6" t="s">
        <v>206</v>
      </c>
      <c r="AT188" s="182">
        <v>16</v>
      </c>
      <c r="AV188" s="98">
        <v>6</v>
      </c>
      <c r="AW188" s="100">
        <v>47</v>
      </c>
      <c r="AX188" s="106">
        <f t="shared" si="120"/>
        <v>6047</v>
      </c>
      <c r="AZ188" s="7" t="s">
        <v>2975</v>
      </c>
      <c r="BA188" t="s">
        <v>3208</v>
      </c>
      <c r="BB188" s="1"/>
      <c r="BC188" s="1"/>
      <c r="BD188" s="1"/>
      <c r="BK188" s="1">
        <v>67</v>
      </c>
      <c r="CP188">
        <v>0</v>
      </c>
      <c r="CQ188" s="177">
        <v>0</v>
      </c>
      <c r="CR188">
        <v>0</v>
      </c>
      <c r="CS188">
        <v>0</v>
      </c>
    </row>
    <row r="189" spans="1:97" hidden="1" outlineLevel="1">
      <c r="A189" s="6" t="s">
        <v>198</v>
      </c>
      <c r="B189" s="6" t="s">
        <v>206</v>
      </c>
      <c r="C189" s="1">
        <f t="shared" si="104"/>
        <v>665</v>
      </c>
      <c r="D189" s="7">
        <f>IF(P189&gt;0,RANK(P189,(P189:R189,S189:AG189)),0)</f>
        <v>2</v>
      </c>
      <c r="E189" s="7">
        <f>IF(Q189&gt;0,RANK(Q189,(P189:R189,S189:AG189)),0)</f>
        <v>0</v>
      </c>
      <c r="F189" s="7">
        <f>IF(R189&gt;0,RANK(R189,(P189:R189,S189:AG189)),0)</f>
        <v>1</v>
      </c>
      <c r="G189" s="7">
        <f>IF(S189&gt;0,RANK(S189,(P189:R189,S189:AG189)),0)</f>
        <v>0</v>
      </c>
      <c r="H189" s="49">
        <f t="shared" si="105"/>
        <v>68</v>
      </c>
      <c r="I189" s="178">
        <f t="shared" si="106"/>
        <v>0.10225563909774436</v>
      </c>
      <c r="J189" s="2"/>
      <c r="K189" s="2">
        <f t="shared" si="107"/>
        <v>0.42255639097744363</v>
      </c>
      <c r="L189" s="2">
        <f t="shared" si="108"/>
        <v>0</v>
      </c>
      <c r="M189" s="2">
        <f t="shared" si="109"/>
        <v>0.52481203007518795</v>
      </c>
      <c r="N189" s="2">
        <f t="shared" si="110"/>
        <v>0</v>
      </c>
      <c r="O189" s="2">
        <f t="shared" si="111"/>
        <v>5.2631578947368363E-2</v>
      </c>
      <c r="P189" s="1">
        <v>281</v>
      </c>
      <c r="R189" s="1">
        <v>349</v>
      </c>
      <c r="V189" s="1">
        <v>8</v>
      </c>
      <c r="W189" s="1">
        <v>11</v>
      </c>
      <c r="Y189" s="1">
        <f t="shared" si="121"/>
        <v>0</v>
      </c>
      <c r="Z189" s="1">
        <f t="shared" si="122"/>
        <v>7</v>
      </c>
      <c r="AA189" s="1">
        <v>5</v>
      </c>
      <c r="AB189" s="45"/>
      <c r="AC189" s="1">
        <v>4</v>
      </c>
      <c r="AI189" s="7">
        <f t="shared" si="112"/>
        <v>0</v>
      </c>
      <c r="AJ189" s="7">
        <f t="shared" si="113"/>
        <v>0</v>
      </c>
      <c r="AK189" s="7">
        <f t="shared" si="114"/>
        <v>4</v>
      </c>
      <c r="AL189" s="7">
        <f t="shared" si="115"/>
        <v>3</v>
      </c>
      <c r="AM189" s="2">
        <f t="shared" si="116"/>
        <v>0</v>
      </c>
      <c r="AN189" s="2">
        <f t="shared" si="117"/>
        <v>0</v>
      </c>
      <c r="AO189" s="2">
        <f t="shared" si="118"/>
        <v>1.2030075187969926E-2</v>
      </c>
      <c r="AP189" s="2">
        <f t="shared" si="119"/>
        <v>1.6541353383458645E-2</v>
      </c>
      <c r="AR189" t="str">
        <f t="shared" si="86"/>
        <v>Modoc</v>
      </c>
      <c r="AS189" s="6" t="s">
        <v>206</v>
      </c>
      <c r="AT189" s="182">
        <v>1</v>
      </c>
      <c r="AV189" s="98">
        <v>6</v>
      </c>
      <c r="AW189" s="100">
        <v>49</v>
      </c>
      <c r="AX189" s="106">
        <f t="shared" si="120"/>
        <v>6049</v>
      </c>
      <c r="AZ189" s="7" t="s">
        <v>2975</v>
      </c>
      <c r="BA189" t="s">
        <v>3208</v>
      </c>
      <c r="BB189" s="1"/>
      <c r="BC189" s="1"/>
      <c r="BD189" s="1"/>
      <c r="BK189" s="1">
        <v>7</v>
      </c>
      <c r="CP189">
        <v>0</v>
      </c>
      <c r="CQ189" s="177">
        <v>0</v>
      </c>
      <c r="CR189">
        <v>0</v>
      </c>
      <c r="CS189">
        <v>0</v>
      </c>
    </row>
    <row r="190" spans="1:97" hidden="1" outlineLevel="1">
      <c r="A190" s="6" t="s">
        <v>80</v>
      </c>
      <c r="B190" s="6" t="s">
        <v>206</v>
      </c>
      <c r="C190" s="1">
        <f t="shared" si="104"/>
        <v>1847</v>
      </c>
      <c r="D190" s="7">
        <f>IF(P190&gt;0,RANK(P190,(P190:R190,S190:AG190)),0)</f>
        <v>2</v>
      </c>
      <c r="E190" s="7">
        <f>IF(Q190&gt;0,RANK(Q190,(P190:R190,S190:AG190)),0)</f>
        <v>0</v>
      </c>
      <c r="F190" s="7">
        <f>IF(R190&gt;0,RANK(R190,(P190:R190,S190:AG190)),0)</f>
        <v>1</v>
      </c>
      <c r="G190" s="7">
        <f>IF(S190&gt;0,RANK(S190,(P190:R190,S190:AG190)),0)</f>
        <v>0</v>
      </c>
      <c r="H190" s="49">
        <f t="shared" si="105"/>
        <v>239</v>
      </c>
      <c r="I190" s="178">
        <f t="shared" si="106"/>
        <v>0.12939902544667028</v>
      </c>
      <c r="J190" s="2"/>
      <c r="K190" s="2">
        <f t="shared" si="107"/>
        <v>0.43259339469409852</v>
      </c>
      <c r="L190" s="2">
        <f t="shared" si="108"/>
        <v>0</v>
      </c>
      <c r="M190" s="2">
        <f t="shared" si="109"/>
        <v>0.56199242014076878</v>
      </c>
      <c r="N190" s="2">
        <f t="shared" si="110"/>
        <v>0</v>
      </c>
      <c r="O190" s="2">
        <f t="shared" si="111"/>
        <v>5.4141851651327011E-3</v>
      </c>
      <c r="P190" s="1">
        <v>799</v>
      </c>
      <c r="R190" s="1">
        <v>1038</v>
      </c>
      <c r="V190" s="1">
        <v>6</v>
      </c>
      <c r="W190" s="1">
        <v>1</v>
      </c>
      <c r="Y190" s="1">
        <f t="shared" si="121"/>
        <v>0</v>
      </c>
      <c r="Z190" s="1">
        <f t="shared" si="122"/>
        <v>1</v>
      </c>
      <c r="AA190" s="1">
        <v>0</v>
      </c>
      <c r="AB190" s="45"/>
      <c r="AC190" s="1">
        <v>2</v>
      </c>
      <c r="AI190" s="7">
        <f t="shared" si="112"/>
        <v>0</v>
      </c>
      <c r="AJ190" s="7">
        <f t="shared" si="113"/>
        <v>0</v>
      </c>
      <c r="AK190" s="7">
        <f t="shared" si="114"/>
        <v>3</v>
      </c>
      <c r="AL190" s="7">
        <f t="shared" si="115"/>
        <v>4</v>
      </c>
      <c r="AM190" s="2">
        <f t="shared" si="116"/>
        <v>0</v>
      </c>
      <c r="AN190" s="2">
        <f t="shared" si="117"/>
        <v>0</v>
      </c>
      <c r="AO190" s="2">
        <f t="shared" si="118"/>
        <v>3.2485110990795887E-3</v>
      </c>
      <c r="AP190" s="2">
        <f t="shared" si="119"/>
        <v>5.4141851651326478E-4</v>
      </c>
      <c r="AR190" t="str">
        <f t="shared" si="86"/>
        <v>Mono</v>
      </c>
      <c r="AS190" s="6" t="s">
        <v>206</v>
      </c>
      <c r="AT190" s="182">
        <v>8</v>
      </c>
      <c r="AV190" s="98">
        <v>6</v>
      </c>
      <c r="AW190" s="100">
        <v>51</v>
      </c>
      <c r="AX190" s="106">
        <f t="shared" si="120"/>
        <v>6051</v>
      </c>
      <c r="AZ190" s="7" t="s">
        <v>2975</v>
      </c>
      <c r="BA190" t="s">
        <v>3208</v>
      </c>
      <c r="BB190" s="1"/>
      <c r="BC190" s="1"/>
      <c r="BD190" s="1"/>
      <c r="BK190" s="1">
        <v>1</v>
      </c>
      <c r="CP190">
        <v>0</v>
      </c>
      <c r="CQ190" s="177">
        <v>0</v>
      </c>
      <c r="CR190">
        <v>0</v>
      </c>
      <c r="CS190">
        <v>0</v>
      </c>
    </row>
    <row r="191" spans="1:97" hidden="1" outlineLevel="1">
      <c r="A191" s="6" t="s">
        <v>922</v>
      </c>
      <c r="B191" s="6" t="s">
        <v>206</v>
      </c>
      <c r="C191" s="1">
        <f t="shared" si="104"/>
        <v>56316</v>
      </c>
      <c r="D191" s="7">
        <f>IF(P191&gt;0,RANK(P191,(P191:R191,S191:AG191)),0)</f>
        <v>1</v>
      </c>
      <c r="E191" s="7">
        <f>IF(Q191&gt;0,RANK(Q191,(P191:R191,S191:AG191)),0)</f>
        <v>0</v>
      </c>
      <c r="F191" s="7">
        <f>IF(R191&gt;0,RANK(R191,(P191:R191,S191:AG191)),0)</f>
        <v>2</v>
      </c>
      <c r="G191" s="7">
        <f>IF(S191&gt;0,RANK(S191,(P191:R191,S191:AG191)),0)</f>
        <v>0</v>
      </c>
      <c r="H191" s="49">
        <f t="shared" si="105"/>
        <v>3657</v>
      </c>
      <c r="I191" s="178">
        <f t="shared" si="106"/>
        <v>6.493714042190496E-2</v>
      </c>
      <c r="J191" s="2"/>
      <c r="K191" s="2">
        <f t="shared" si="107"/>
        <v>0.52791391434050716</v>
      </c>
      <c r="L191" s="2">
        <f t="shared" si="108"/>
        <v>0</v>
      </c>
      <c r="M191" s="2">
        <f t="shared" si="109"/>
        <v>0.46297677391860215</v>
      </c>
      <c r="N191" s="2">
        <f t="shared" si="110"/>
        <v>0</v>
      </c>
      <c r="O191" s="2">
        <f t="shared" si="111"/>
        <v>9.109311740890691E-3</v>
      </c>
      <c r="P191" s="1">
        <v>29730</v>
      </c>
      <c r="R191" s="1">
        <v>26073</v>
      </c>
      <c r="V191" s="1">
        <v>96</v>
      </c>
      <c r="W191" s="1">
        <v>113</v>
      </c>
      <c r="Y191" s="1">
        <f t="shared" si="121"/>
        <v>0</v>
      </c>
      <c r="Z191" s="1">
        <f t="shared" si="122"/>
        <v>132</v>
      </c>
      <c r="AA191" s="1">
        <v>74</v>
      </c>
      <c r="AB191" s="45"/>
      <c r="AC191" s="1">
        <v>98</v>
      </c>
      <c r="AI191" s="7">
        <f t="shared" si="112"/>
        <v>0</v>
      </c>
      <c r="AJ191" s="7">
        <f t="shared" si="113"/>
        <v>0</v>
      </c>
      <c r="AK191" s="7">
        <f t="shared" si="114"/>
        <v>5</v>
      </c>
      <c r="AL191" s="7">
        <f t="shared" si="115"/>
        <v>4</v>
      </c>
      <c r="AM191" s="2">
        <f t="shared" si="116"/>
        <v>0</v>
      </c>
      <c r="AN191" s="2">
        <f t="shared" si="117"/>
        <v>0</v>
      </c>
      <c r="AO191" s="2">
        <f t="shared" si="118"/>
        <v>1.7046665246111229E-3</v>
      </c>
      <c r="AP191" s="2">
        <f t="shared" si="119"/>
        <v>2.0065345550110093E-3</v>
      </c>
      <c r="AR191" t="str">
        <f t="shared" si="86"/>
        <v>Monterey</v>
      </c>
      <c r="AS191" s="6" t="s">
        <v>206</v>
      </c>
      <c r="AT191" s="182">
        <v>20</v>
      </c>
      <c r="AV191" s="98">
        <v>6</v>
      </c>
      <c r="AW191" s="100">
        <v>53</v>
      </c>
      <c r="AX191" s="106">
        <f t="shared" si="120"/>
        <v>6053</v>
      </c>
      <c r="AZ191" s="7" t="s">
        <v>2975</v>
      </c>
      <c r="BA191" t="s">
        <v>3208</v>
      </c>
      <c r="BB191" s="1"/>
      <c r="BC191" s="1"/>
      <c r="BD191" s="1"/>
      <c r="BK191" s="1">
        <v>132</v>
      </c>
      <c r="CP191">
        <v>0</v>
      </c>
      <c r="CQ191" s="177">
        <v>0</v>
      </c>
      <c r="CR191">
        <v>0</v>
      </c>
      <c r="CS191">
        <v>0</v>
      </c>
    </row>
    <row r="192" spans="1:97" hidden="1" outlineLevel="1">
      <c r="A192" s="6" t="s">
        <v>1422</v>
      </c>
      <c r="B192" s="6" t="s">
        <v>206</v>
      </c>
      <c r="C192" s="1">
        <f t="shared" si="104"/>
        <v>25455</v>
      </c>
      <c r="D192" s="7">
        <f>IF(P192&gt;0,RANK(P192,(P192:R192,S192:AG192)),0)</f>
        <v>1</v>
      </c>
      <c r="E192" s="7">
        <f>IF(Q192&gt;0,RANK(Q192,(P192:R192,S192:AG192)),0)</f>
        <v>0</v>
      </c>
      <c r="F192" s="7">
        <f>IF(R192&gt;0,RANK(R192,(P192:R192,S192:AG192)),0)</f>
        <v>2</v>
      </c>
      <c r="G192" s="7">
        <f>IF(S192&gt;0,RANK(S192,(P192:R192,S192:AG192)),0)</f>
        <v>0</v>
      </c>
      <c r="H192" s="49">
        <f t="shared" si="105"/>
        <v>1901</v>
      </c>
      <c r="I192" s="178">
        <f t="shared" si="106"/>
        <v>7.4680809271263013E-2</v>
      </c>
      <c r="J192" s="2"/>
      <c r="K192" s="2">
        <f t="shared" si="107"/>
        <v>0.53360832842270678</v>
      </c>
      <c r="L192" s="2">
        <f t="shared" si="108"/>
        <v>0</v>
      </c>
      <c r="M192" s="2">
        <f t="shared" si="109"/>
        <v>0.4589275191514437</v>
      </c>
      <c r="N192" s="2">
        <f t="shared" si="110"/>
        <v>0</v>
      </c>
      <c r="O192" s="2">
        <f t="shared" si="111"/>
        <v>7.464152425849524E-3</v>
      </c>
      <c r="P192" s="1">
        <v>13583</v>
      </c>
      <c r="R192" s="1">
        <v>11682</v>
      </c>
      <c r="V192" s="1">
        <v>68</v>
      </c>
      <c r="W192" s="1">
        <v>41</v>
      </c>
      <c r="Y192" s="1">
        <f t="shared" si="121"/>
        <v>0</v>
      </c>
      <c r="Z192" s="1">
        <f t="shared" si="122"/>
        <v>21</v>
      </c>
      <c r="AA192" s="1">
        <v>40</v>
      </c>
      <c r="AB192" s="45"/>
      <c r="AC192" s="1">
        <v>20</v>
      </c>
      <c r="AI192" s="7">
        <f t="shared" si="112"/>
        <v>0</v>
      </c>
      <c r="AJ192" s="7">
        <f t="shared" si="113"/>
        <v>0</v>
      </c>
      <c r="AK192" s="7">
        <f t="shared" si="114"/>
        <v>3</v>
      </c>
      <c r="AL192" s="7">
        <f t="shared" si="115"/>
        <v>4</v>
      </c>
      <c r="AM192" s="2">
        <f t="shared" si="116"/>
        <v>0</v>
      </c>
      <c r="AN192" s="2">
        <f t="shared" si="117"/>
        <v>0</v>
      </c>
      <c r="AO192" s="2">
        <f t="shared" si="118"/>
        <v>2.6713808681987821E-3</v>
      </c>
      <c r="AP192" s="2">
        <f t="shared" si="119"/>
        <v>1.6106855234727952E-3</v>
      </c>
      <c r="AR192" t="str">
        <f t="shared" si="86"/>
        <v>Napa</v>
      </c>
      <c r="AS192" s="6" t="s">
        <v>206</v>
      </c>
      <c r="AT192" s="182">
        <v>5</v>
      </c>
      <c r="AV192" s="98">
        <v>6</v>
      </c>
      <c r="AW192" s="100">
        <v>55</v>
      </c>
      <c r="AX192" s="106">
        <f t="shared" si="120"/>
        <v>6055</v>
      </c>
      <c r="AZ192" s="7" t="s">
        <v>2975</v>
      </c>
      <c r="BA192" t="s">
        <v>3208</v>
      </c>
      <c r="BB192" s="1"/>
      <c r="BC192" s="1"/>
      <c r="BD192" s="1"/>
      <c r="BK192" s="1">
        <v>21</v>
      </c>
      <c r="CP192">
        <v>0</v>
      </c>
      <c r="CQ192" s="177">
        <v>0</v>
      </c>
      <c r="CR192">
        <v>0</v>
      </c>
      <c r="CS192">
        <v>0</v>
      </c>
    </row>
    <row r="193" spans="1:97" hidden="1" outlineLevel="1">
      <c r="A193" s="6" t="s">
        <v>1423</v>
      </c>
      <c r="B193" s="6" t="s">
        <v>206</v>
      </c>
      <c r="C193" s="1">
        <f t="shared" si="104"/>
        <v>22150</v>
      </c>
      <c r="D193" s="7">
        <f>IF(P193&gt;0,RANK(P193,(P193:R193,S193:AG193)),0)</f>
        <v>2</v>
      </c>
      <c r="E193" s="7">
        <f>IF(Q193&gt;0,RANK(Q193,(P193:R193,S193:AG193)),0)</f>
        <v>0</v>
      </c>
      <c r="F193" s="7">
        <f>IF(R193&gt;0,RANK(R193,(P193:R193,S193:AG193)),0)</f>
        <v>1</v>
      </c>
      <c r="G193" s="7">
        <f>IF(S193&gt;0,RANK(S193,(P193:R193,S193:AG193)),0)</f>
        <v>0</v>
      </c>
      <c r="H193" s="49">
        <f t="shared" si="105"/>
        <v>5652</v>
      </c>
      <c r="I193" s="178">
        <f t="shared" si="106"/>
        <v>0.25516930022573364</v>
      </c>
      <c r="J193" s="2"/>
      <c r="K193" s="2">
        <f t="shared" si="107"/>
        <v>0.3690744920993228</v>
      </c>
      <c r="L193" s="2">
        <f t="shared" si="108"/>
        <v>0</v>
      </c>
      <c r="M193" s="2">
        <f t="shared" si="109"/>
        <v>0.62424379232505645</v>
      </c>
      <c r="N193" s="2">
        <f t="shared" si="110"/>
        <v>0</v>
      </c>
      <c r="O193" s="2">
        <f t="shared" si="111"/>
        <v>6.6817155756208058E-3</v>
      </c>
      <c r="P193" s="1">
        <v>8175</v>
      </c>
      <c r="R193" s="1">
        <v>13827</v>
      </c>
      <c r="V193" s="1">
        <v>34</v>
      </c>
      <c r="W193" s="1">
        <v>36</v>
      </c>
      <c r="Y193" s="1">
        <f t="shared" si="121"/>
        <v>0</v>
      </c>
      <c r="Z193" s="1">
        <f t="shared" si="122"/>
        <v>34</v>
      </c>
      <c r="AA193" s="1">
        <v>31</v>
      </c>
      <c r="AB193" s="45"/>
      <c r="AC193" s="1">
        <v>13</v>
      </c>
      <c r="AI193" s="7">
        <f t="shared" si="112"/>
        <v>0</v>
      </c>
      <c r="AJ193" s="7">
        <f t="shared" si="113"/>
        <v>0</v>
      </c>
      <c r="AK193" s="7">
        <f t="shared" si="114"/>
        <v>4</v>
      </c>
      <c r="AL193" s="7">
        <f t="shared" si="115"/>
        <v>3</v>
      </c>
      <c r="AM193" s="2">
        <f t="shared" si="116"/>
        <v>0</v>
      </c>
      <c r="AN193" s="2">
        <f t="shared" si="117"/>
        <v>0</v>
      </c>
      <c r="AO193" s="2">
        <f t="shared" si="118"/>
        <v>1.5349887133182844E-3</v>
      </c>
      <c r="AP193" s="2">
        <f t="shared" si="119"/>
        <v>1.6252821670428893E-3</v>
      </c>
      <c r="AR193" t="str">
        <f t="shared" si="86"/>
        <v>Nevada</v>
      </c>
      <c r="AS193" s="6" t="s">
        <v>206</v>
      </c>
      <c r="AT193" s="182"/>
      <c r="AV193" s="98">
        <v>6</v>
      </c>
      <c r="AW193" s="100">
        <v>57</v>
      </c>
      <c r="AX193" s="106">
        <f t="shared" si="120"/>
        <v>6057</v>
      </c>
      <c r="AZ193" s="7" t="s">
        <v>2975</v>
      </c>
      <c r="BA193" t="s">
        <v>3208</v>
      </c>
      <c r="BB193" s="1"/>
      <c r="BC193" s="1"/>
      <c r="BD193" s="1"/>
      <c r="BK193" s="1">
        <v>34</v>
      </c>
      <c r="CP193">
        <v>0</v>
      </c>
      <c r="CQ193" s="177">
        <v>0</v>
      </c>
      <c r="CR193">
        <v>0</v>
      </c>
      <c r="CS193">
        <v>0</v>
      </c>
    </row>
    <row r="194" spans="1:97" hidden="1" outlineLevel="1">
      <c r="A194" s="6" t="s">
        <v>1424</v>
      </c>
      <c r="B194" s="6" t="s">
        <v>206</v>
      </c>
      <c r="C194" s="1">
        <f t="shared" si="104"/>
        <v>330595</v>
      </c>
      <c r="D194" s="7">
        <f>IF(P194&gt;0,RANK(P194,(P194:R194,S194:AG194)),0)</f>
        <v>1</v>
      </c>
      <c r="E194" s="7">
        <f>IF(Q194&gt;0,RANK(Q194,(P194:R194,S194:AG194)),0)</f>
        <v>0</v>
      </c>
      <c r="F194" s="7">
        <f>IF(R194&gt;0,RANK(R194,(P194:R194,S194:AG194)),0)</f>
        <v>2</v>
      </c>
      <c r="G194" s="7">
        <f>IF(S194&gt;0,RANK(S194,(P194:R194,S194:AG194)),0)</f>
        <v>0</v>
      </c>
      <c r="H194" s="49">
        <f t="shared" si="105"/>
        <v>15358</v>
      </c>
      <c r="I194" s="178">
        <f t="shared" si="106"/>
        <v>4.645563302530286E-2</v>
      </c>
      <c r="J194" s="2"/>
      <c r="K194" s="2">
        <f t="shared" si="107"/>
        <v>0.51904293773348054</v>
      </c>
      <c r="L194" s="2">
        <f t="shared" si="108"/>
        <v>0</v>
      </c>
      <c r="M194" s="2">
        <f t="shared" si="109"/>
        <v>0.47258730470817767</v>
      </c>
      <c r="N194" s="2">
        <f t="shared" si="110"/>
        <v>0</v>
      </c>
      <c r="O194" s="2">
        <f t="shared" si="111"/>
        <v>8.3697575583417949E-3</v>
      </c>
      <c r="P194" s="1">
        <v>171593</v>
      </c>
      <c r="R194" s="1">
        <v>156235</v>
      </c>
      <c r="V194" s="1">
        <v>690</v>
      </c>
      <c r="W194" s="1">
        <v>711</v>
      </c>
      <c r="Y194" s="1">
        <f t="shared" si="121"/>
        <v>0</v>
      </c>
      <c r="Z194" s="1">
        <f t="shared" si="122"/>
        <v>450</v>
      </c>
      <c r="AA194" s="1">
        <v>470</v>
      </c>
      <c r="AB194" s="45"/>
      <c r="AC194" s="1">
        <v>446</v>
      </c>
      <c r="AI194" s="7">
        <f t="shared" si="112"/>
        <v>0</v>
      </c>
      <c r="AJ194" s="7">
        <f t="shared" si="113"/>
        <v>0</v>
      </c>
      <c r="AK194" s="7">
        <f t="shared" si="114"/>
        <v>4</v>
      </c>
      <c r="AL194" s="7">
        <f t="shared" si="115"/>
        <v>3</v>
      </c>
      <c r="AM194" s="2">
        <f t="shared" si="116"/>
        <v>0</v>
      </c>
      <c r="AN194" s="2">
        <f t="shared" si="117"/>
        <v>0</v>
      </c>
      <c r="AO194" s="2">
        <f t="shared" si="118"/>
        <v>2.0871459035980582E-3</v>
      </c>
      <c r="AP194" s="2">
        <f t="shared" si="119"/>
        <v>2.1506677354466946E-3</v>
      </c>
      <c r="AR194" t="str">
        <f t="shared" si="86"/>
        <v>Orange</v>
      </c>
      <c r="AS194" s="6" t="s">
        <v>206</v>
      </c>
      <c r="AT194" s="182"/>
      <c r="AV194" s="98">
        <v>6</v>
      </c>
      <c r="AW194" s="100">
        <v>59</v>
      </c>
      <c r="AX194" s="106">
        <f t="shared" si="120"/>
        <v>6059</v>
      </c>
      <c r="AZ194" s="7" t="s">
        <v>2975</v>
      </c>
      <c r="BA194" t="s">
        <v>3208</v>
      </c>
      <c r="BB194" s="1"/>
      <c r="BC194" s="1"/>
      <c r="BD194" s="1"/>
      <c r="BK194" s="1">
        <v>450</v>
      </c>
      <c r="CP194">
        <v>0</v>
      </c>
      <c r="CQ194" s="177">
        <v>0</v>
      </c>
      <c r="CR194">
        <v>0</v>
      </c>
      <c r="CS194">
        <v>0</v>
      </c>
    </row>
    <row r="195" spans="1:97" hidden="1" outlineLevel="1">
      <c r="A195" s="6" t="s">
        <v>1425</v>
      </c>
      <c r="B195" s="6" t="s">
        <v>206</v>
      </c>
      <c r="C195" s="1">
        <f t="shared" si="104"/>
        <v>46655</v>
      </c>
      <c r="D195" s="7">
        <f>IF(P195&gt;0,RANK(P195,(P195:R195,S195:AG195)),0)</f>
        <v>1</v>
      </c>
      <c r="E195" s="7">
        <f>IF(Q195&gt;0,RANK(Q195,(P195:R195,S195:AG195)),0)</f>
        <v>0</v>
      </c>
      <c r="F195" s="7">
        <f>IF(R195&gt;0,RANK(R195,(P195:R195,S195:AG195)),0)</f>
        <v>2</v>
      </c>
      <c r="G195" s="7">
        <f>IF(S195&gt;0,RANK(S195,(P195:R195,S195:AG195)),0)</f>
        <v>0</v>
      </c>
      <c r="H195" s="49">
        <f t="shared" si="105"/>
        <v>4333</v>
      </c>
      <c r="I195" s="178">
        <f t="shared" si="106"/>
        <v>9.2873218304576149E-2</v>
      </c>
      <c r="J195" s="2"/>
      <c r="K195" s="2">
        <f t="shared" si="107"/>
        <v>0.54118529632408097</v>
      </c>
      <c r="L195" s="2">
        <f t="shared" si="108"/>
        <v>0</v>
      </c>
      <c r="M195" s="2">
        <f t="shared" si="109"/>
        <v>0.4483120780195049</v>
      </c>
      <c r="N195" s="2">
        <f t="shared" si="110"/>
        <v>0</v>
      </c>
      <c r="O195" s="2">
        <f t="shared" si="111"/>
        <v>1.0502625656414133E-2</v>
      </c>
      <c r="P195" s="1">
        <v>25249</v>
      </c>
      <c r="R195" s="1">
        <v>20916</v>
      </c>
      <c r="V195" s="1">
        <v>152</v>
      </c>
      <c r="W195" s="1">
        <v>123</v>
      </c>
      <c r="Y195" s="1">
        <f t="shared" si="121"/>
        <v>1</v>
      </c>
      <c r="Z195" s="1">
        <f t="shared" si="122"/>
        <v>81</v>
      </c>
      <c r="AA195" s="1">
        <v>73</v>
      </c>
      <c r="AB195" s="45"/>
      <c r="AC195" s="1">
        <v>60</v>
      </c>
      <c r="AI195" s="7">
        <f t="shared" si="112"/>
        <v>0</v>
      </c>
      <c r="AJ195" s="7">
        <f t="shared" si="113"/>
        <v>0</v>
      </c>
      <c r="AK195" s="7">
        <f t="shared" si="114"/>
        <v>3</v>
      </c>
      <c r="AL195" s="7">
        <f t="shared" si="115"/>
        <v>4</v>
      </c>
      <c r="AM195" s="2">
        <f t="shared" si="116"/>
        <v>0</v>
      </c>
      <c r="AN195" s="2">
        <f t="shared" si="117"/>
        <v>0</v>
      </c>
      <c r="AO195" s="2">
        <f t="shared" si="118"/>
        <v>3.2579573464794772E-3</v>
      </c>
      <c r="AP195" s="2">
        <f t="shared" si="119"/>
        <v>2.6363733790590507E-3</v>
      </c>
      <c r="AR195" t="str">
        <f t="shared" si="86"/>
        <v>Placer</v>
      </c>
      <c r="AS195" s="6" t="s">
        <v>206</v>
      </c>
      <c r="AT195" s="182"/>
      <c r="AV195" s="98">
        <v>6</v>
      </c>
      <c r="AW195" s="100">
        <v>61</v>
      </c>
      <c r="AX195" s="106">
        <f t="shared" si="120"/>
        <v>6061</v>
      </c>
      <c r="AZ195" s="7" t="s">
        <v>2975</v>
      </c>
      <c r="BA195" t="s">
        <v>3208</v>
      </c>
      <c r="BB195" s="1"/>
      <c r="BC195" s="1"/>
      <c r="BD195" s="1"/>
      <c r="BK195" s="1">
        <v>81</v>
      </c>
      <c r="CP195">
        <v>0</v>
      </c>
      <c r="CQ195" s="177">
        <v>1</v>
      </c>
      <c r="CR195">
        <v>0</v>
      </c>
      <c r="CS195">
        <v>0</v>
      </c>
    </row>
    <row r="196" spans="1:97" hidden="1" outlineLevel="1">
      <c r="A196" s="6" t="s">
        <v>1134</v>
      </c>
      <c r="B196" s="6" t="s">
        <v>206</v>
      </c>
      <c r="C196" s="1">
        <f t="shared" si="104"/>
        <v>2748</v>
      </c>
      <c r="D196" s="7">
        <f>IF(P196&gt;0,RANK(P196,(P196:R196,S196:AG196)),0)</f>
        <v>2</v>
      </c>
      <c r="E196" s="7">
        <f>IF(Q196&gt;0,RANK(Q196,(P196:R196,S196:AG196)),0)</f>
        <v>0</v>
      </c>
      <c r="F196" s="7">
        <f>IF(R196&gt;0,RANK(R196,(P196:R196,S196:AG196)),0)</f>
        <v>1</v>
      </c>
      <c r="G196" s="7">
        <f>IF(S196&gt;0,RANK(S196,(P196:R196,S196:AG196)),0)</f>
        <v>0</v>
      </c>
      <c r="H196" s="49">
        <f t="shared" si="105"/>
        <v>264</v>
      </c>
      <c r="I196" s="178">
        <f t="shared" si="106"/>
        <v>9.606986899563319E-2</v>
      </c>
      <c r="J196" s="2"/>
      <c r="K196" s="2">
        <f t="shared" si="107"/>
        <v>0.44068413391557498</v>
      </c>
      <c r="L196" s="2">
        <f t="shared" si="108"/>
        <v>0</v>
      </c>
      <c r="M196" s="2">
        <f t="shared" si="109"/>
        <v>0.53675400291120812</v>
      </c>
      <c r="N196" s="2">
        <f t="shared" si="110"/>
        <v>0</v>
      </c>
      <c r="O196" s="2">
        <f t="shared" si="111"/>
        <v>2.2561863173216956E-2</v>
      </c>
      <c r="P196" s="1">
        <v>1211</v>
      </c>
      <c r="R196" s="1">
        <v>1475</v>
      </c>
      <c r="V196" s="1">
        <v>18</v>
      </c>
      <c r="W196" s="1">
        <v>16</v>
      </c>
      <c r="Y196" s="1">
        <f t="shared" si="121"/>
        <v>0</v>
      </c>
      <c r="Z196" s="1">
        <f t="shared" si="122"/>
        <v>7</v>
      </c>
      <c r="AA196" s="1">
        <v>12</v>
      </c>
      <c r="AB196" s="45"/>
      <c r="AC196" s="1">
        <v>9</v>
      </c>
      <c r="AI196" s="7">
        <f t="shared" si="112"/>
        <v>0</v>
      </c>
      <c r="AJ196" s="7">
        <f t="shared" si="113"/>
        <v>0</v>
      </c>
      <c r="AK196" s="7">
        <f t="shared" si="114"/>
        <v>3</v>
      </c>
      <c r="AL196" s="7">
        <f t="shared" si="115"/>
        <v>4</v>
      </c>
      <c r="AM196" s="2">
        <f t="shared" si="116"/>
        <v>0</v>
      </c>
      <c r="AN196" s="2">
        <f t="shared" si="117"/>
        <v>0</v>
      </c>
      <c r="AO196" s="2">
        <f t="shared" si="118"/>
        <v>6.5502183406113534E-3</v>
      </c>
      <c r="AP196" s="2">
        <f t="shared" si="119"/>
        <v>5.822416302765648E-3</v>
      </c>
      <c r="AR196" t="str">
        <f t="shared" si="86"/>
        <v>Plumas</v>
      </c>
      <c r="AS196" s="6" t="s">
        <v>206</v>
      </c>
      <c r="AT196" s="182">
        <v>1</v>
      </c>
      <c r="AV196" s="98">
        <v>6</v>
      </c>
      <c r="AW196" s="100">
        <v>63</v>
      </c>
      <c r="AX196" s="106">
        <f t="shared" si="120"/>
        <v>6063</v>
      </c>
      <c r="AZ196" s="7" t="s">
        <v>2975</v>
      </c>
      <c r="BA196" t="s">
        <v>3208</v>
      </c>
      <c r="BB196" s="1"/>
      <c r="BC196" s="1"/>
      <c r="BD196" s="1"/>
      <c r="BK196" s="1">
        <v>7</v>
      </c>
      <c r="CP196">
        <v>0</v>
      </c>
      <c r="CQ196" s="177">
        <v>0</v>
      </c>
      <c r="CR196">
        <v>0</v>
      </c>
      <c r="CS196">
        <v>0</v>
      </c>
    </row>
    <row r="197" spans="1:97" hidden="1" outlineLevel="1">
      <c r="A197" s="6" t="s">
        <v>859</v>
      </c>
      <c r="B197" s="6" t="s">
        <v>206</v>
      </c>
      <c r="C197" s="1">
        <f t="shared" si="104"/>
        <v>200641</v>
      </c>
      <c r="D197" s="7">
        <f>IF(P197&gt;0,RANK(P197,(P197:R197,S197:AG197)),0)</f>
        <v>1</v>
      </c>
      <c r="E197" s="7">
        <f>IF(Q197&gt;0,RANK(Q197,(P197:R197,S197:AG197)),0)</f>
        <v>0</v>
      </c>
      <c r="F197" s="7">
        <f>IF(R197&gt;0,RANK(R197,(P197:R197,S197:AG197)),0)</f>
        <v>2</v>
      </c>
      <c r="G197" s="7">
        <f>IF(S197&gt;0,RANK(S197,(P197:R197,S197:AG197)),0)</f>
        <v>0</v>
      </c>
      <c r="H197" s="49">
        <f t="shared" si="105"/>
        <v>26608</v>
      </c>
      <c r="I197" s="178">
        <f t="shared" si="106"/>
        <v>0.13261496902427719</v>
      </c>
      <c r="J197" s="2"/>
      <c r="K197" s="2">
        <f t="shared" ref="K197:K223" si="123">IF($C197=0,"-",P197/$C197)</f>
        <v>0.56083253173578684</v>
      </c>
      <c r="L197" s="2">
        <f t="shared" ref="L197:L223" si="124">IF($C197=0,"-",Q197/$C197)</f>
        <v>0</v>
      </c>
      <c r="M197" s="2">
        <f t="shared" ref="M197:M223" si="125">IF($C197=0,"-",R197/$C197)</f>
        <v>0.42821756271150963</v>
      </c>
      <c r="N197" s="2">
        <f t="shared" si="110"/>
        <v>0</v>
      </c>
      <c r="O197" s="2">
        <f t="shared" si="111"/>
        <v>1.0949905552703532E-2</v>
      </c>
      <c r="P197" s="1">
        <v>112526</v>
      </c>
      <c r="R197" s="1">
        <v>85918</v>
      </c>
      <c r="V197" s="1">
        <v>640</v>
      </c>
      <c r="W197" s="1">
        <v>471</v>
      </c>
      <c r="Y197" s="1">
        <f t="shared" si="121"/>
        <v>0</v>
      </c>
      <c r="Z197" s="1">
        <f t="shared" si="122"/>
        <v>330</v>
      </c>
      <c r="AA197" s="1">
        <v>307</v>
      </c>
      <c r="AB197" s="45"/>
      <c r="AC197" s="1">
        <v>449</v>
      </c>
      <c r="AI197" s="7">
        <f t="shared" ref="AI197:AI223" si="126">IF(T197&gt;0,RANK(T197,(P197:Z197)),0)</f>
        <v>0</v>
      </c>
      <c r="AJ197" s="7">
        <f t="shared" ref="AJ197:AJ223" si="127">IF(U197&gt;0,RANK(U197,(P197:Z197)),0)</f>
        <v>0</v>
      </c>
      <c r="AK197" s="7">
        <f t="shared" ref="AK197:AK223" si="128">IF(V197&gt;0,RANK(V197,(P197:Z197)),0)</f>
        <v>3</v>
      </c>
      <c r="AL197" s="7">
        <f t="shared" ref="AL197:AL223" si="129">IF(W197&gt;0,RANK(W197,(P197:Z197)),0)</f>
        <v>4</v>
      </c>
      <c r="AM197" s="2">
        <f t="shared" ref="AM197:AM223" si="130">IF($C197=0,"-",T197/$C197)</f>
        <v>0</v>
      </c>
      <c r="AN197" s="2">
        <f t="shared" ref="AN197:AN223" si="131">IF($C197=0,"-",U197/$C197)</f>
        <v>0</v>
      </c>
      <c r="AO197" s="2">
        <f t="shared" ref="AO197:AO223" si="132">IF($C197=0,"-",V197/$C197)</f>
        <v>3.1897767654666793E-3</v>
      </c>
      <c r="AP197" s="2">
        <f t="shared" ref="AP197:AP223" si="133">IF($C197=0,"-",W197/$C197)</f>
        <v>2.3474763383356345E-3</v>
      </c>
      <c r="AR197" t="str">
        <f t="shared" si="86"/>
        <v>Riverside</v>
      </c>
      <c r="AS197" s="6" t="s">
        <v>206</v>
      </c>
      <c r="AT197" s="182"/>
      <c r="AV197" s="98">
        <v>6</v>
      </c>
      <c r="AW197" s="100">
        <v>65</v>
      </c>
      <c r="AX197" s="106">
        <f t="shared" ref="AX197:AX222" si="134">AV197*1000+AW197</f>
        <v>6065</v>
      </c>
      <c r="AZ197" s="7" t="s">
        <v>2975</v>
      </c>
      <c r="BA197" t="s">
        <v>3208</v>
      </c>
      <c r="BB197" s="1"/>
      <c r="BC197" s="1"/>
      <c r="BD197" s="1"/>
      <c r="BK197" s="1">
        <v>330</v>
      </c>
      <c r="CP197">
        <v>0</v>
      </c>
      <c r="CQ197" s="177">
        <v>0</v>
      </c>
      <c r="CR197">
        <v>0</v>
      </c>
      <c r="CS197">
        <v>0</v>
      </c>
    </row>
    <row r="198" spans="1:97" hidden="1" outlineLevel="1">
      <c r="A198" s="6" t="s">
        <v>1232</v>
      </c>
      <c r="B198" s="6" t="s">
        <v>206</v>
      </c>
      <c r="C198" s="1">
        <f t="shared" si="104"/>
        <v>201259</v>
      </c>
      <c r="D198" s="7">
        <f>IF(P198&gt;0,RANK(P198,(P198:R198,S198:AG198)),0)</f>
        <v>1</v>
      </c>
      <c r="E198" s="7">
        <f>IF(Q198&gt;0,RANK(Q198,(P198:R198,S198:AG198)),0)</f>
        <v>0</v>
      </c>
      <c r="F198" s="7">
        <f>IF(R198&gt;0,RANK(R198,(P198:R198,S198:AG198)),0)</f>
        <v>2</v>
      </c>
      <c r="G198" s="7">
        <f>IF(S198&gt;0,RANK(S198,(P198:R198,S198:AG198)),0)</f>
        <v>0</v>
      </c>
      <c r="H198" s="49">
        <f t="shared" si="105"/>
        <v>20470</v>
      </c>
      <c r="I198" s="178">
        <f t="shared" si="106"/>
        <v>0.10170973720429893</v>
      </c>
      <c r="J198" s="2"/>
      <c r="K198" s="2">
        <f t="shared" si="123"/>
        <v>0.54605259888998758</v>
      </c>
      <c r="L198" s="2">
        <f t="shared" si="124"/>
        <v>0</v>
      </c>
      <c r="M198" s="2">
        <f t="shared" si="125"/>
        <v>0.44434286168568859</v>
      </c>
      <c r="N198" s="2">
        <f t="shared" si="110"/>
        <v>0</v>
      </c>
      <c r="O198" s="2">
        <f t="shared" si="111"/>
        <v>9.6045394243238214E-3</v>
      </c>
      <c r="P198" s="1">
        <v>109898</v>
      </c>
      <c r="R198" s="1">
        <v>89428</v>
      </c>
      <c r="V198" s="1">
        <v>425</v>
      </c>
      <c r="W198" s="1">
        <v>715</v>
      </c>
      <c r="Y198" s="1">
        <f t="shared" si="121"/>
        <v>2</v>
      </c>
      <c r="Z198" s="1">
        <f t="shared" si="122"/>
        <v>270</v>
      </c>
      <c r="AA198" s="1">
        <v>324</v>
      </c>
      <c r="AB198" s="45"/>
      <c r="AC198" s="1">
        <v>197</v>
      </c>
      <c r="AI198" s="7">
        <f t="shared" si="126"/>
        <v>0</v>
      </c>
      <c r="AJ198" s="7">
        <f t="shared" si="127"/>
        <v>0</v>
      </c>
      <c r="AK198" s="7">
        <f t="shared" si="128"/>
        <v>4</v>
      </c>
      <c r="AL198" s="7">
        <f t="shared" si="129"/>
        <v>3</v>
      </c>
      <c r="AM198" s="2">
        <f t="shared" si="130"/>
        <v>0</v>
      </c>
      <c r="AN198" s="2">
        <f t="shared" si="131"/>
        <v>0</v>
      </c>
      <c r="AO198" s="2">
        <f t="shared" si="132"/>
        <v>2.1117068056583804E-3</v>
      </c>
      <c r="AP198" s="2">
        <f t="shared" si="133"/>
        <v>3.5526361554017458E-3</v>
      </c>
      <c r="AR198" t="str">
        <f t="shared" si="86"/>
        <v>Sacramento</v>
      </c>
      <c r="AS198" s="6" t="s">
        <v>206</v>
      </c>
      <c r="AT198" s="182"/>
      <c r="AV198" s="98">
        <v>6</v>
      </c>
      <c r="AW198" s="100">
        <v>67</v>
      </c>
      <c r="AX198" s="106">
        <f t="shared" si="134"/>
        <v>6067</v>
      </c>
      <c r="AZ198" s="7" t="s">
        <v>2975</v>
      </c>
      <c r="BA198" t="s">
        <v>3208</v>
      </c>
      <c r="BB198" s="1"/>
      <c r="BC198" s="1"/>
      <c r="BD198" s="1"/>
      <c r="BK198" s="1">
        <v>270</v>
      </c>
      <c r="CP198">
        <v>0</v>
      </c>
      <c r="CQ198" s="177">
        <v>2</v>
      </c>
      <c r="CR198">
        <v>0</v>
      </c>
      <c r="CS198">
        <v>0</v>
      </c>
    </row>
    <row r="199" spans="1:97" hidden="1" outlineLevel="1">
      <c r="A199" s="6" t="s">
        <v>1233</v>
      </c>
      <c r="B199" s="6" t="s">
        <v>206</v>
      </c>
      <c r="C199" s="1">
        <f t="shared" si="104"/>
        <v>7575</v>
      </c>
      <c r="D199" s="7">
        <f>IF(P199&gt;0,RANK(P199,(P199:R199,S199:AG199)),0)</f>
        <v>1</v>
      </c>
      <c r="E199" s="7">
        <f>IF(Q199&gt;0,RANK(Q199,(P199:R199,S199:AG199)),0)</f>
        <v>0</v>
      </c>
      <c r="F199" s="7">
        <f>IF(R199&gt;0,RANK(R199,(P199:R199,S199:AG199)),0)</f>
        <v>2</v>
      </c>
      <c r="G199" s="7">
        <f>IF(S199&gt;0,RANK(S199,(P199:R199,S199:AG199)),0)</f>
        <v>0</v>
      </c>
      <c r="H199" s="49">
        <f t="shared" si="105"/>
        <v>732</v>
      </c>
      <c r="I199" s="178">
        <f t="shared" si="106"/>
        <v>9.6633663366336636E-2</v>
      </c>
      <c r="J199" s="2"/>
      <c r="K199" s="2">
        <f t="shared" si="123"/>
        <v>0.54283828382838284</v>
      </c>
      <c r="L199" s="2">
        <f t="shared" si="124"/>
        <v>0</v>
      </c>
      <c r="M199" s="2">
        <f t="shared" si="125"/>
        <v>0.44620462046204623</v>
      </c>
      <c r="N199" s="2">
        <f t="shared" si="110"/>
        <v>0</v>
      </c>
      <c r="O199" s="2">
        <f t="shared" si="111"/>
        <v>1.095709570957093E-2</v>
      </c>
      <c r="P199" s="1">
        <v>4112</v>
      </c>
      <c r="R199" s="1">
        <v>3380</v>
      </c>
      <c r="V199" s="1">
        <v>25</v>
      </c>
      <c r="W199" s="1">
        <v>22</v>
      </c>
      <c r="Y199" s="1">
        <f t="shared" si="121"/>
        <v>0</v>
      </c>
      <c r="Z199" s="1">
        <f t="shared" si="122"/>
        <v>6</v>
      </c>
      <c r="AA199" s="1">
        <v>14</v>
      </c>
      <c r="AB199" s="45"/>
      <c r="AC199" s="1">
        <v>16</v>
      </c>
      <c r="AI199" s="7">
        <f t="shared" si="126"/>
        <v>0</v>
      </c>
      <c r="AJ199" s="7">
        <f t="shared" si="127"/>
        <v>0</v>
      </c>
      <c r="AK199" s="7">
        <f t="shared" si="128"/>
        <v>3</v>
      </c>
      <c r="AL199" s="7">
        <f t="shared" si="129"/>
        <v>4</v>
      </c>
      <c r="AM199" s="2">
        <f t="shared" si="130"/>
        <v>0</v>
      </c>
      <c r="AN199" s="2">
        <f t="shared" si="131"/>
        <v>0</v>
      </c>
      <c r="AO199" s="2">
        <f t="shared" si="132"/>
        <v>3.3003300330033004E-3</v>
      </c>
      <c r="AP199" s="2">
        <f t="shared" si="133"/>
        <v>2.9042904290429044E-3</v>
      </c>
      <c r="AR199" t="str">
        <f t="shared" ref="AR199:AR223" si="135">A199</f>
        <v>San Benito</v>
      </c>
      <c r="AS199" s="6" t="s">
        <v>206</v>
      </c>
      <c r="AT199" s="182">
        <v>20</v>
      </c>
      <c r="AV199" s="98">
        <v>6</v>
      </c>
      <c r="AW199" s="100">
        <v>69</v>
      </c>
      <c r="AX199" s="106">
        <f t="shared" si="134"/>
        <v>6069</v>
      </c>
      <c r="AZ199" s="7" t="s">
        <v>2975</v>
      </c>
      <c r="BA199" t="s">
        <v>3208</v>
      </c>
      <c r="BB199" s="1"/>
      <c r="BC199" s="1"/>
      <c r="BD199" s="1"/>
      <c r="BK199" s="1">
        <v>6</v>
      </c>
      <c r="CP199" s="177">
        <v>0</v>
      </c>
      <c r="CQ199" s="177">
        <v>0</v>
      </c>
      <c r="CR199">
        <v>0</v>
      </c>
      <c r="CS199">
        <v>0</v>
      </c>
    </row>
    <row r="200" spans="1:97" hidden="1" outlineLevel="1">
      <c r="A200" s="6" t="s">
        <v>1641</v>
      </c>
      <c r="B200" s="6" t="s">
        <v>206</v>
      </c>
      <c r="C200" s="1">
        <f t="shared" si="104"/>
        <v>175976</v>
      </c>
      <c r="D200" s="7">
        <f>IF(P200&gt;0,RANK(P200,(P200:R200,S200:AG200)),0)</f>
        <v>1</v>
      </c>
      <c r="E200" s="7">
        <f>IF(Q200&gt;0,RANK(Q200,(P200:R200,S200:AG200)),0)</f>
        <v>0</v>
      </c>
      <c r="F200" s="7">
        <f>IF(R200&gt;0,RANK(R200,(P200:R200,S200:AG200)),0)</f>
        <v>2</v>
      </c>
      <c r="G200" s="7">
        <f>IF(S200&gt;0,RANK(S200,(P200:R200,S200:AG200)),0)</f>
        <v>0</v>
      </c>
      <c r="H200" s="49">
        <f t="shared" si="105"/>
        <v>18370</v>
      </c>
      <c r="I200" s="178">
        <f t="shared" si="106"/>
        <v>0.10438923489566759</v>
      </c>
      <c r="J200" s="2"/>
      <c r="K200" s="2">
        <f t="shared" si="123"/>
        <v>0.54596081283811426</v>
      </c>
      <c r="L200" s="2">
        <f t="shared" si="124"/>
        <v>0</v>
      </c>
      <c r="M200" s="2">
        <f t="shared" si="125"/>
        <v>0.44157157794244672</v>
      </c>
      <c r="N200" s="2">
        <f t="shared" si="110"/>
        <v>0</v>
      </c>
      <c r="O200" s="2">
        <f t="shared" si="111"/>
        <v>1.2467609219439013E-2</v>
      </c>
      <c r="P200" s="1">
        <v>96076</v>
      </c>
      <c r="R200" s="1">
        <v>77706</v>
      </c>
      <c r="V200" s="1">
        <v>683</v>
      </c>
      <c r="W200" s="1">
        <v>544</v>
      </c>
      <c r="Y200" s="1">
        <f t="shared" si="121"/>
        <v>1</v>
      </c>
      <c r="Z200" s="1">
        <f t="shared" si="122"/>
        <v>265</v>
      </c>
      <c r="AA200" s="1">
        <v>222</v>
      </c>
      <c r="AB200" s="45"/>
      <c r="AC200" s="1">
        <v>479</v>
      </c>
      <c r="AI200" s="7">
        <f t="shared" si="126"/>
        <v>0</v>
      </c>
      <c r="AJ200" s="7">
        <f t="shared" si="127"/>
        <v>0</v>
      </c>
      <c r="AK200" s="7">
        <f t="shared" si="128"/>
        <v>3</v>
      </c>
      <c r="AL200" s="7">
        <f t="shared" si="129"/>
        <v>4</v>
      </c>
      <c r="AM200" s="2">
        <f t="shared" si="130"/>
        <v>0</v>
      </c>
      <c r="AN200" s="2">
        <f t="shared" si="131"/>
        <v>0</v>
      </c>
      <c r="AO200" s="2">
        <f t="shared" si="132"/>
        <v>3.881211074237396E-3</v>
      </c>
      <c r="AP200" s="2">
        <f t="shared" si="133"/>
        <v>3.0913306359958174E-3</v>
      </c>
      <c r="AR200" t="str">
        <f t="shared" si="135"/>
        <v>San Bernardino</v>
      </c>
      <c r="AS200" s="6" t="s">
        <v>206</v>
      </c>
      <c r="AT200" s="182"/>
      <c r="AV200" s="98">
        <v>6</v>
      </c>
      <c r="AW200" s="100">
        <v>71</v>
      </c>
      <c r="AX200" s="106">
        <f t="shared" si="134"/>
        <v>6071</v>
      </c>
      <c r="AZ200" s="7" t="s">
        <v>2975</v>
      </c>
      <c r="BA200" t="s">
        <v>3208</v>
      </c>
      <c r="BB200" s="1"/>
      <c r="BC200" s="1"/>
      <c r="BD200" s="1"/>
      <c r="BK200" s="1">
        <v>265</v>
      </c>
      <c r="CP200" s="177">
        <v>0</v>
      </c>
      <c r="CQ200" s="177">
        <v>1</v>
      </c>
      <c r="CR200">
        <v>0</v>
      </c>
      <c r="CS200">
        <v>0</v>
      </c>
    </row>
    <row r="201" spans="1:97" hidden="1" outlineLevel="1">
      <c r="A201" s="6" t="s">
        <v>1969</v>
      </c>
      <c r="B201" s="6" t="s">
        <v>206</v>
      </c>
      <c r="C201" s="1">
        <f t="shared" si="104"/>
        <v>418280</v>
      </c>
      <c r="D201" s="7">
        <f>IF(P201&gt;0,RANK(P201,(P201:R201,S201:AG201)),0)</f>
        <v>1</v>
      </c>
      <c r="E201" s="7">
        <f>IF(Q201&gt;0,RANK(Q201,(P201:R201,S201:AG201)),0)</f>
        <v>0</v>
      </c>
      <c r="F201" s="7">
        <f>IF(R201&gt;0,RANK(R201,(P201:R201,S201:AG201)),0)</f>
        <v>2</v>
      </c>
      <c r="G201" s="7">
        <f>IF(S201&gt;0,RANK(S201,(P201:R201,S201:AG201)),0)</f>
        <v>0</v>
      </c>
      <c r="H201" s="49">
        <f t="shared" si="105"/>
        <v>15939</v>
      </c>
      <c r="I201" s="178">
        <f t="shared" si="106"/>
        <v>3.8106053361384722E-2</v>
      </c>
      <c r="J201" s="2"/>
      <c r="K201" s="2">
        <f t="shared" si="123"/>
        <v>0.51557569092473943</v>
      </c>
      <c r="L201" s="2">
        <f t="shared" si="124"/>
        <v>0</v>
      </c>
      <c r="M201" s="2">
        <f t="shared" si="125"/>
        <v>0.4774696375633547</v>
      </c>
      <c r="N201" s="2">
        <f t="shared" si="110"/>
        <v>0</v>
      </c>
      <c r="O201" s="2">
        <f t="shared" si="111"/>
        <v>6.9546715119058744E-3</v>
      </c>
      <c r="P201" s="1">
        <v>215655</v>
      </c>
      <c r="R201" s="1">
        <v>199716</v>
      </c>
      <c r="V201" s="1">
        <v>727</v>
      </c>
      <c r="W201" s="1">
        <v>561</v>
      </c>
      <c r="Y201" s="1">
        <f t="shared" si="121"/>
        <v>2</v>
      </c>
      <c r="Z201" s="1">
        <f t="shared" si="122"/>
        <v>437</v>
      </c>
      <c r="AA201" s="1">
        <v>372</v>
      </c>
      <c r="AB201" s="45"/>
      <c r="AC201" s="1">
        <v>810</v>
      </c>
      <c r="AI201" s="7">
        <f t="shared" si="126"/>
        <v>0</v>
      </c>
      <c r="AJ201" s="7">
        <f t="shared" si="127"/>
        <v>0</v>
      </c>
      <c r="AK201" s="7">
        <f t="shared" si="128"/>
        <v>3</v>
      </c>
      <c r="AL201" s="7">
        <f t="shared" si="129"/>
        <v>4</v>
      </c>
      <c r="AM201" s="2">
        <f t="shared" si="130"/>
        <v>0</v>
      </c>
      <c r="AN201" s="2">
        <f t="shared" si="131"/>
        <v>0</v>
      </c>
      <c r="AO201" s="2">
        <f t="shared" si="132"/>
        <v>1.7380701922157407E-3</v>
      </c>
      <c r="AP201" s="2">
        <f t="shared" si="133"/>
        <v>1.341206847088075E-3</v>
      </c>
      <c r="AR201" t="str">
        <f t="shared" si="135"/>
        <v>San Diego</v>
      </c>
      <c r="AS201" s="6" t="s">
        <v>206</v>
      </c>
      <c r="AT201" s="182"/>
      <c r="AV201" s="98">
        <v>6</v>
      </c>
      <c r="AW201" s="100">
        <v>73</v>
      </c>
      <c r="AX201" s="106">
        <f t="shared" si="134"/>
        <v>6073</v>
      </c>
      <c r="AZ201" s="7" t="s">
        <v>2975</v>
      </c>
      <c r="BA201" t="s">
        <v>3208</v>
      </c>
      <c r="BB201" s="1"/>
      <c r="BC201" s="1"/>
      <c r="BD201" s="1"/>
      <c r="BK201" s="1">
        <v>437</v>
      </c>
      <c r="CP201" s="177">
        <v>0</v>
      </c>
      <c r="CQ201" s="177">
        <v>1</v>
      </c>
      <c r="CR201">
        <v>1</v>
      </c>
      <c r="CS201">
        <v>0</v>
      </c>
    </row>
    <row r="202" spans="1:97" hidden="1" outlineLevel="1">
      <c r="A202" s="6" t="s">
        <v>2212</v>
      </c>
      <c r="B202" s="6" t="s">
        <v>206</v>
      </c>
      <c r="C202" s="1">
        <f t="shared" si="104"/>
        <v>216914</v>
      </c>
      <c r="D202" s="7">
        <f>IF(P202&gt;0,RANK(P202,(P202:R202,S202:AG202)),0)</f>
        <v>1</v>
      </c>
      <c r="E202" s="7">
        <f>IF(Q202&gt;0,RANK(Q202,(P202:R202,S202:AG202)),0)</f>
        <v>0</v>
      </c>
      <c r="F202" s="7">
        <f>IF(R202&gt;0,RANK(R202,(P202:R202,S202:AG202)),0)</f>
        <v>2</v>
      </c>
      <c r="G202" s="7">
        <f>IF(S202&gt;0,RANK(S202,(P202:R202,S202:AG202)),0)</f>
        <v>0</v>
      </c>
      <c r="H202" s="49">
        <f t="shared" si="105"/>
        <v>16765</v>
      </c>
      <c r="I202" s="178">
        <f t="shared" si="106"/>
        <v>7.728869505887126E-2</v>
      </c>
      <c r="J202" s="2"/>
      <c r="K202" s="2">
        <f t="shared" si="123"/>
        <v>0.53642918391620642</v>
      </c>
      <c r="L202" s="2">
        <f t="shared" si="124"/>
        <v>0</v>
      </c>
      <c r="M202" s="2">
        <f t="shared" si="125"/>
        <v>0.45914048885733516</v>
      </c>
      <c r="N202" s="2">
        <f t="shared" si="110"/>
        <v>0</v>
      </c>
      <c r="O202" s="2">
        <f t="shared" si="111"/>
        <v>4.4303272264584193E-3</v>
      </c>
      <c r="P202" s="1">
        <v>116359</v>
      </c>
      <c r="R202" s="1">
        <v>99594</v>
      </c>
      <c r="V202" s="1">
        <v>278</v>
      </c>
      <c r="W202" s="1">
        <v>219</v>
      </c>
      <c r="Y202" s="1">
        <f t="shared" si="121"/>
        <v>3</v>
      </c>
      <c r="Z202" s="1">
        <f t="shared" si="122"/>
        <v>200</v>
      </c>
      <c r="AA202" s="1">
        <v>67</v>
      </c>
      <c r="AB202" s="45"/>
      <c r="AC202" s="1">
        <v>194</v>
      </c>
      <c r="AI202" s="7">
        <f t="shared" si="126"/>
        <v>0</v>
      </c>
      <c r="AJ202" s="7">
        <f t="shared" si="127"/>
        <v>0</v>
      </c>
      <c r="AK202" s="7">
        <f t="shared" si="128"/>
        <v>3</v>
      </c>
      <c r="AL202" s="7">
        <f t="shared" si="129"/>
        <v>4</v>
      </c>
      <c r="AM202" s="2">
        <f t="shared" si="130"/>
        <v>0</v>
      </c>
      <c r="AN202" s="2">
        <f t="shared" si="131"/>
        <v>0</v>
      </c>
      <c r="AO202" s="2">
        <f t="shared" si="132"/>
        <v>1.2816139115040984E-3</v>
      </c>
      <c r="AP202" s="2">
        <f t="shared" si="133"/>
        <v>1.0096167144582645E-3</v>
      </c>
      <c r="AR202" t="str">
        <f t="shared" si="135"/>
        <v>San Francisco</v>
      </c>
      <c r="AS202" s="6" t="s">
        <v>206</v>
      </c>
      <c r="AT202" s="182"/>
      <c r="AV202" s="98">
        <v>6</v>
      </c>
      <c r="AW202" s="100">
        <v>75</v>
      </c>
      <c r="AX202" s="106">
        <f t="shared" si="134"/>
        <v>6075</v>
      </c>
      <c r="AZ202" s="7" t="s">
        <v>2975</v>
      </c>
      <c r="BA202" t="s">
        <v>3208</v>
      </c>
      <c r="BB202" s="1"/>
      <c r="BC202" s="1"/>
      <c r="BD202" s="1"/>
      <c r="BK202" s="1">
        <v>200</v>
      </c>
      <c r="CP202" s="177">
        <v>0</v>
      </c>
      <c r="CQ202">
        <v>3</v>
      </c>
      <c r="CR202">
        <v>0</v>
      </c>
      <c r="CS202">
        <v>0</v>
      </c>
    </row>
    <row r="203" spans="1:97" hidden="1" outlineLevel="1">
      <c r="A203" s="6" t="s">
        <v>2213</v>
      </c>
      <c r="B203" s="6" t="s">
        <v>206</v>
      </c>
      <c r="C203" s="1">
        <f t="shared" si="104"/>
        <v>67614</v>
      </c>
      <c r="D203" s="7">
        <f>IF(P203&gt;0,RANK(P203,(P203:R203,S203:AG203)),0)</f>
        <v>1</v>
      </c>
      <c r="E203" s="7">
        <f>IF(Q203&gt;0,RANK(Q203,(P203:R203,S203:AG203)),0)</f>
        <v>0</v>
      </c>
      <c r="F203" s="7">
        <f>IF(R203&gt;0,RANK(R203,(P203:R203,S203:AG203)),0)</f>
        <v>2</v>
      </c>
      <c r="G203" s="7">
        <f>IF(S203&gt;0,RANK(S203,(P203:R203,S203:AG203)),0)</f>
        <v>0</v>
      </c>
      <c r="H203" s="49">
        <f t="shared" si="105"/>
        <v>9689</v>
      </c>
      <c r="I203" s="178">
        <f t="shared" si="106"/>
        <v>0.14329872511610023</v>
      </c>
      <c r="J203" s="2"/>
      <c r="K203" s="2">
        <f t="shared" si="123"/>
        <v>0.56514922944952228</v>
      </c>
      <c r="L203" s="2">
        <f t="shared" si="124"/>
        <v>0</v>
      </c>
      <c r="M203" s="2">
        <f t="shared" si="125"/>
        <v>0.42185050433342208</v>
      </c>
      <c r="N203" s="2">
        <f t="shared" si="110"/>
        <v>0</v>
      </c>
      <c r="O203" s="2">
        <f t="shared" si="111"/>
        <v>1.3000266217055634E-2</v>
      </c>
      <c r="P203" s="1">
        <v>38212</v>
      </c>
      <c r="R203" s="1">
        <v>28523</v>
      </c>
      <c r="V203" s="1">
        <v>260</v>
      </c>
      <c r="W203" s="1">
        <v>223</v>
      </c>
      <c r="Y203" s="1">
        <f t="shared" si="121"/>
        <v>0</v>
      </c>
      <c r="Z203" s="1">
        <f t="shared" si="122"/>
        <v>113</v>
      </c>
      <c r="AA203" s="1">
        <v>142</v>
      </c>
      <c r="AB203" s="45"/>
      <c r="AC203" s="1">
        <v>141</v>
      </c>
      <c r="AI203" s="7">
        <f t="shared" si="126"/>
        <v>0</v>
      </c>
      <c r="AJ203" s="7">
        <f t="shared" si="127"/>
        <v>0</v>
      </c>
      <c r="AK203" s="7">
        <f t="shared" si="128"/>
        <v>3</v>
      </c>
      <c r="AL203" s="7">
        <f t="shared" si="129"/>
        <v>4</v>
      </c>
      <c r="AM203" s="2">
        <f t="shared" si="130"/>
        <v>0</v>
      </c>
      <c r="AN203" s="2">
        <f t="shared" si="131"/>
        <v>0</v>
      </c>
      <c r="AO203" s="2">
        <f t="shared" si="132"/>
        <v>3.8453574703463779E-3</v>
      </c>
      <c r="AP203" s="2">
        <f t="shared" si="133"/>
        <v>3.2981335226432394E-3</v>
      </c>
      <c r="AR203" t="str">
        <f t="shared" si="135"/>
        <v>San Joaquin</v>
      </c>
      <c r="AS203" s="6" t="s">
        <v>206</v>
      </c>
      <c r="AT203" s="182"/>
      <c r="AV203" s="98">
        <v>6</v>
      </c>
      <c r="AW203" s="100">
        <v>77</v>
      </c>
      <c r="AX203" s="106">
        <f t="shared" si="134"/>
        <v>6077</v>
      </c>
      <c r="AZ203" s="7" t="s">
        <v>2975</v>
      </c>
      <c r="BA203" t="s">
        <v>3208</v>
      </c>
      <c r="BB203" s="1"/>
      <c r="BC203" s="1"/>
      <c r="BD203" s="1"/>
      <c r="BK203" s="1">
        <v>113</v>
      </c>
      <c r="CP203" s="177">
        <v>0</v>
      </c>
      <c r="CQ203">
        <v>0</v>
      </c>
      <c r="CR203">
        <v>0</v>
      </c>
      <c r="CS203">
        <v>0</v>
      </c>
    </row>
    <row r="204" spans="1:97" hidden="1" outlineLevel="1">
      <c r="A204" s="6" t="s">
        <v>1283</v>
      </c>
      <c r="B204" s="6" t="s">
        <v>206</v>
      </c>
      <c r="C204" s="1">
        <f t="shared" si="104"/>
        <v>46362</v>
      </c>
      <c r="D204" s="7">
        <f>IF(P204&gt;0,RANK(P204,(P204:R204,S204:AG204)),0)</f>
        <v>2</v>
      </c>
      <c r="E204" s="7">
        <f>IF(Q204&gt;0,RANK(Q204,(P204:R204,S204:AG204)),0)</f>
        <v>0</v>
      </c>
      <c r="F204" s="7">
        <f>IF(R204&gt;0,RANK(R204,(P204:R204,S204:AG204)),0)</f>
        <v>1</v>
      </c>
      <c r="G204" s="7">
        <f>IF(S204&gt;0,RANK(S204,(P204:R204,S204:AG204)),0)</f>
        <v>0</v>
      </c>
      <c r="H204" s="49">
        <f t="shared" si="105"/>
        <v>2742</v>
      </c>
      <c r="I204" s="178">
        <f t="shared" si="106"/>
        <v>5.9143263879901646E-2</v>
      </c>
      <c r="J204" s="2"/>
      <c r="K204" s="2">
        <f t="shared" si="123"/>
        <v>0.4666968638108796</v>
      </c>
      <c r="L204" s="2">
        <f t="shared" si="124"/>
        <v>0</v>
      </c>
      <c r="M204" s="2">
        <f t="shared" si="125"/>
        <v>0.52584012769078126</v>
      </c>
      <c r="N204" s="2">
        <f t="shared" si="110"/>
        <v>0</v>
      </c>
      <c r="O204" s="2">
        <f t="shared" si="111"/>
        <v>7.4630084983391409E-3</v>
      </c>
      <c r="P204" s="1">
        <v>21637</v>
      </c>
      <c r="R204" s="1">
        <v>24379</v>
      </c>
      <c r="V204" s="1">
        <v>118</v>
      </c>
      <c r="W204" s="1">
        <v>68</v>
      </c>
      <c r="Y204" s="1">
        <f t="shared" si="121"/>
        <v>0</v>
      </c>
      <c r="Z204" s="1">
        <f t="shared" si="122"/>
        <v>42</v>
      </c>
      <c r="AA204" s="1">
        <v>72</v>
      </c>
      <c r="AB204" s="45"/>
      <c r="AC204" s="1">
        <v>46</v>
      </c>
      <c r="AI204" s="7">
        <f t="shared" si="126"/>
        <v>0</v>
      </c>
      <c r="AJ204" s="7">
        <f t="shared" si="127"/>
        <v>0</v>
      </c>
      <c r="AK204" s="7">
        <f t="shared" si="128"/>
        <v>3</v>
      </c>
      <c r="AL204" s="7">
        <f t="shared" si="129"/>
        <v>4</v>
      </c>
      <c r="AM204" s="2">
        <f t="shared" si="130"/>
        <v>0</v>
      </c>
      <c r="AN204" s="2">
        <f t="shared" si="131"/>
        <v>0</v>
      </c>
      <c r="AO204" s="2">
        <f t="shared" si="132"/>
        <v>2.5451878693757818E-3</v>
      </c>
      <c r="AP204" s="2">
        <f t="shared" si="133"/>
        <v>1.466718433199603E-3</v>
      </c>
      <c r="AR204" t="str">
        <f t="shared" si="135"/>
        <v>San Luis Obispo</v>
      </c>
      <c r="AS204" s="6" t="s">
        <v>206</v>
      </c>
      <c r="AT204" s="182">
        <v>24</v>
      </c>
      <c r="AV204" s="98">
        <v>6</v>
      </c>
      <c r="AW204" s="100">
        <v>79</v>
      </c>
      <c r="AX204" s="106">
        <f t="shared" si="134"/>
        <v>6079</v>
      </c>
      <c r="AZ204" s="7" t="s">
        <v>2975</v>
      </c>
      <c r="BA204" t="s">
        <v>3208</v>
      </c>
      <c r="BB204" s="1"/>
      <c r="BC204" s="1"/>
      <c r="BD204" s="1"/>
      <c r="BK204" s="1">
        <v>42</v>
      </c>
      <c r="CP204" s="177">
        <v>0</v>
      </c>
      <c r="CQ204">
        <v>0</v>
      </c>
      <c r="CR204">
        <v>0</v>
      </c>
      <c r="CS204">
        <v>0</v>
      </c>
    </row>
    <row r="205" spans="1:97" hidden="1" outlineLevel="1">
      <c r="A205" s="6" t="s">
        <v>1686</v>
      </c>
      <c r="B205" s="6" t="s">
        <v>206</v>
      </c>
      <c r="C205" s="1">
        <f t="shared" si="104"/>
        <v>135828</v>
      </c>
      <c r="D205" s="7">
        <f>IF(P205&gt;0,RANK(P205,(P205:R205,S205:AG205)),0)</f>
        <v>1</v>
      </c>
      <c r="E205" s="7">
        <f>IF(Q205&gt;0,RANK(Q205,(P205:R205,S205:AG205)),0)</f>
        <v>0</v>
      </c>
      <c r="F205" s="7">
        <f>IF(R205&gt;0,RANK(R205,(P205:R205,S205:AG205)),0)</f>
        <v>2</v>
      </c>
      <c r="G205" s="7">
        <f>IF(S205&gt;0,RANK(S205,(P205:R205,S205:AG205)),0)</f>
        <v>0</v>
      </c>
      <c r="H205" s="49">
        <f t="shared" si="105"/>
        <v>24389</v>
      </c>
      <c r="I205" s="178">
        <f t="shared" si="106"/>
        <v>0.17955797037429691</v>
      </c>
      <c r="J205" s="2"/>
      <c r="K205" s="2">
        <f t="shared" si="123"/>
        <v>0.58718379126542397</v>
      </c>
      <c r="L205" s="2">
        <f t="shared" si="124"/>
        <v>0</v>
      </c>
      <c r="M205" s="2">
        <f t="shared" si="125"/>
        <v>0.40762582089112703</v>
      </c>
      <c r="N205" s="2">
        <f t="shared" si="110"/>
        <v>0</v>
      </c>
      <c r="O205" s="2">
        <f t="shared" si="111"/>
        <v>5.1903878434489958E-3</v>
      </c>
      <c r="P205" s="1">
        <v>79756</v>
      </c>
      <c r="R205" s="1">
        <v>55367</v>
      </c>
      <c r="V205" s="1">
        <v>161</v>
      </c>
      <c r="W205" s="1">
        <v>165</v>
      </c>
      <c r="Y205" s="1">
        <f t="shared" si="121"/>
        <v>0</v>
      </c>
      <c r="Z205" s="1">
        <f t="shared" si="122"/>
        <v>141</v>
      </c>
      <c r="AA205" s="1">
        <v>128</v>
      </c>
      <c r="AB205" s="45"/>
      <c r="AC205" s="1">
        <v>110</v>
      </c>
      <c r="AI205" s="7">
        <f t="shared" si="126"/>
        <v>0</v>
      </c>
      <c r="AJ205" s="7">
        <f t="shared" si="127"/>
        <v>0</v>
      </c>
      <c r="AK205" s="7">
        <f t="shared" si="128"/>
        <v>4</v>
      </c>
      <c r="AL205" s="7">
        <f t="shared" si="129"/>
        <v>3</v>
      </c>
      <c r="AM205" s="2">
        <f t="shared" si="130"/>
        <v>0</v>
      </c>
      <c r="AN205" s="2">
        <f t="shared" si="131"/>
        <v>0</v>
      </c>
      <c r="AO205" s="2">
        <f t="shared" si="132"/>
        <v>1.1853226138940425E-3</v>
      </c>
      <c r="AP205" s="2">
        <f t="shared" si="133"/>
        <v>1.2147716229348883E-3</v>
      </c>
      <c r="AR205" t="str">
        <f t="shared" si="135"/>
        <v>San Mateo</v>
      </c>
      <c r="AS205" s="6" t="s">
        <v>206</v>
      </c>
      <c r="AT205" s="182"/>
      <c r="AV205" s="98">
        <v>6</v>
      </c>
      <c r="AW205" s="100">
        <v>81</v>
      </c>
      <c r="AX205" s="106">
        <f t="shared" si="134"/>
        <v>6081</v>
      </c>
      <c r="AZ205" s="7" t="s">
        <v>2975</v>
      </c>
      <c r="BA205" t="s">
        <v>3208</v>
      </c>
      <c r="BB205" s="1"/>
      <c r="BC205" s="1"/>
      <c r="BD205" s="1"/>
      <c r="BK205" s="1">
        <v>141</v>
      </c>
      <c r="CP205" s="177">
        <v>0</v>
      </c>
      <c r="CQ205">
        <v>0</v>
      </c>
      <c r="CR205">
        <v>0</v>
      </c>
      <c r="CS205">
        <v>0</v>
      </c>
    </row>
    <row r="206" spans="1:97" hidden="1" outlineLevel="1">
      <c r="A206" s="6" t="s">
        <v>441</v>
      </c>
      <c r="B206" s="6" t="s">
        <v>206</v>
      </c>
      <c r="C206" s="1">
        <f t="shared" si="104"/>
        <v>68118</v>
      </c>
      <c r="D206" s="7">
        <f>IF(P206&gt;0,RANK(P206,(P206:R206,S206:AG206)),0)</f>
        <v>2</v>
      </c>
      <c r="E206" s="7">
        <f>IF(Q206&gt;0,RANK(Q206,(P206:R206,S206:AG206)),0)</f>
        <v>0</v>
      </c>
      <c r="F206" s="7">
        <f>IF(R206&gt;0,RANK(R206,(P206:R206,S206:AG206)),0)</f>
        <v>1</v>
      </c>
      <c r="G206" s="7">
        <f>IF(S206&gt;0,RANK(S206,(P206:R206,S206:AG206)),0)</f>
        <v>0</v>
      </c>
      <c r="H206" s="49">
        <f t="shared" si="105"/>
        <v>3790</v>
      </c>
      <c r="I206" s="178">
        <f t="shared" si="106"/>
        <v>5.5638744531548198E-2</v>
      </c>
      <c r="J206" s="2"/>
      <c r="K206" s="2">
        <f t="shared" si="123"/>
        <v>0.46870137115006311</v>
      </c>
      <c r="L206" s="2">
        <f t="shared" si="124"/>
        <v>0</v>
      </c>
      <c r="M206" s="2">
        <f t="shared" si="125"/>
        <v>0.52434011568161132</v>
      </c>
      <c r="N206" s="2">
        <f t="shared" si="110"/>
        <v>0</v>
      </c>
      <c r="O206" s="2">
        <f t="shared" si="111"/>
        <v>6.9585131683255197E-3</v>
      </c>
      <c r="P206" s="1">
        <v>31927</v>
      </c>
      <c r="R206" s="1">
        <v>35717</v>
      </c>
      <c r="V206" s="1">
        <v>118</v>
      </c>
      <c r="W206" s="1">
        <v>92</v>
      </c>
      <c r="Y206" s="1">
        <f t="shared" si="121"/>
        <v>1</v>
      </c>
      <c r="Z206" s="1">
        <f t="shared" si="122"/>
        <v>80</v>
      </c>
      <c r="AA206" s="1">
        <v>97</v>
      </c>
      <c r="AB206" s="45"/>
      <c r="AC206" s="1">
        <v>86</v>
      </c>
      <c r="AI206" s="7">
        <f t="shared" si="126"/>
        <v>0</v>
      </c>
      <c r="AJ206" s="7">
        <f t="shared" si="127"/>
        <v>0</v>
      </c>
      <c r="AK206" s="7">
        <f t="shared" si="128"/>
        <v>3</v>
      </c>
      <c r="AL206" s="7">
        <f t="shared" si="129"/>
        <v>4</v>
      </c>
      <c r="AM206" s="2">
        <f t="shared" si="130"/>
        <v>0</v>
      </c>
      <c r="AN206" s="2">
        <f t="shared" si="131"/>
        <v>0</v>
      </c>
      <c r="AO206" s="2">
        <f t="shared" si="132"/>
        <v>1.7322880883173318E-3</v>
      </c>
      <c r="AP206" s="2">
        <f t="shared" si="133"/>
        <v>1.3505974925863942E-3</v>
      </c>
      <c r="AR206" t="str">
        <f t="shared" si="135"/>
        <v>Santa Barbara</v>
      </c>
      <c r="AS206" s="6" t="s">
        <v>206</v>
      </c>
      <c r="AT206" s="182">
        <v>24</v>
      </c>
      <c r="AV206" s="98">
        <v>6</v>
      </c>
      <c r="AW206" s="100">
        <v>83</v>
      </c>
      <c r="AX206" s="106">
        <f t="shared" si="134"/>
        <v>6083</v>
      </c>
      <c r="AZ206" s="7" t="s">
        <v>2975</v>
      </c>
      <c r="BA206" t="s">
        <v>3208</v>
      </c>
      <c r="BB206" s="1"/>
      <c r="BC206" s="1"/>
      <c r="BD206" s="1"/>
      <c r="BK206" s="1">
        <v>80</v>
      </c>
      <c r="CP206" s="177">
        <v>0</v>
      </c>
      <c r="CQ206">
        <v>0</v>
      </c>
      <c r="CR206">
        <v>0</v>
      </c>
      <c r="CS206">
        <v>1</v>
      </c>
    </row>
    <row r="207" spans="1:97" hidden="1" outlineLevel="1">
      <c r="A207" s="6" t="s">
        <v>191</v>
      </c>
      <c r="B207" s="6" t="s">
        <v>206</v>
      </c>
      <c r="C207" s="1">
        <f t="shared" si="104"/>
        <v>277513</v>
      </c>
      <c r="D207" s="7">
        <f>IF(P207&gt;0,RANK(P207,(P207:R207,S207:AG207)),0)</f>
        <v>1</v>
      </c>
      <c r="E207" s="7">
        <f>IF(Q207&gt;0,RANK(Q207,(P207:R207,S207:AG207)),0)</f>
        <v>0</v>
      </c>
      <c r="F207" s="7">
        <f>IF(R207&gt;0,RANK(R207,(P207:R207,S207:AG207)),0)</f>
        <v>2</v>
      </c>
      <c r="G207" s="7">
        <f>IF(S207&gt;0,RANK(S207,(P207:R207,S207:AG207)),0)</f>
        <v>0</v>
      </c>
      <c r="H207" s="49">
        <f t="shared" si="105"/>
        <v>43287</v>
      </c>
      <c r="I207" s="178">
        <f t="shared" si="106"/>
        <v>0.15598188192985554</v>
      </c>
      <c r="J207" s="2"/>
      <c r="K207" s="2">
        <f t="shared" si="123"/>
        <v>0.57467578095440575</v>
      </c>
      <c r="L207" s="2">
        <f t="shared" si="124"/>
        <v>0</v>
      </c>
      <c r="M207" s="2">
        <f t="shared" si="125"/>
        <v>0.41869389902455018</v>
      </c>
      <c r="N207" s="2">
        <f t="shared" si="110"/>
        <v>0</v>
      </c>
      <c r="O207" s="2">
        <f t="shared" si="111"/>
        <v>6.6303200210440782E-3</v>
      </c>
      <c r="P207" s="1">
        <v>159480</v>
      </c>
      <c r="R207" s="1">
        <v>116193</v>
      </c>
      <c r="V207" s="1">
        <v>495</v>
      </c>
      <c r="W207" s="1">
        <v>470</v>
      </c>
      <c r="Y207" s="1">
        <f t="shared" si="121"/>
        <v>0</v>
      </c>
      <c r="Z207" s="1">
        <f t="shared" si="122"/>
        <v>350</v>
      </c>
      <c r="AA207" s="1">
        <v>259</v>
      </c>
      <c r="AB207" s="45"/>
      <c r="AC207" s="1">
        <v>266</v>
      </c>
      <c r="AI207" s="7">
        <f t="shared" si="126"/>
        <v>0</v>
      </c>
      <c r="AJ207" s="7">
        <f t="shared" si="127"/>
        <v>0</v>
      </c>
      <c r="AK207" s="7">
        <f t="shared" si="128"/>
        <v>3</v>
      </c>
      <c r="AL207" s="7">
        <f t="shared" si="129"/>
        <v>4</v>
      </c>
      <c r="AM207" s="2">
        <f t="shared" si="130"/>
        <v>0</v>
      </c>
      <c r="AN207" s="2">
        <f t="shared" si="131"/>
        <v>0</v>
      </c>
      <c r="AO207" s="2">
        <f t="shared" si="132"/>
        <v>1.7837002230526137E-3</v>
      </c>
      <c r="AP207" s="2">
        <f t="shared" si="133"/>
        <v>1.6936143532014717E-3</v>
      </c>
      <c r="AR207" t="str">
        <f t="shared" si="135"/>
        <v>Santa Clara</v>
      </c>
      <c r="AS207" s="6" t="s">
        <v>206</v>
      </c>
      <c r="AT207" s="182"/>
      <c r="AV207" s="98">
        <v>6</v>
      </c>
      <c r="AW207" s="100">
        <v>85</v>
      </c>
      <c r="AX207" s="106">
        <f t="shared" si="134"/>
        <v>6085</v>
      </c>
      <c r="AZ207" s="7" t="s">
        <v>2975</v>
      </c>
      <c r="BA207" t="s">
        <v>3208</v>
      </c>
      <c r="BB207" s="1"/>
      <c r="BC207" s="1"/>
      <c r="BD207" s="1"/>
      <c r="BK207" s="1">
        <v>350</v>
      </c>
      <c r="CP207" s="177">
        <v>0</v>
      </c>
      <c r="CQ207">
        <v>0</v>
      </c>
      <c r="CR207">
        <v>0</v>
      </c>
      <c r="CS207">
        <v>0</v>
      </c>
    </row>
    <row r="208" spans="1:97" hidden="1" outlineLevel="1">
      <c r="A208" s="6" t="s">
        <v>49</v>
      </c>
      <c r="B208" s="6" t="s">
        <v>206</v>
      </c>
      <c r="C208" s="1">
        <f t="shared" si="104"/>
        <v>72837</v>
      </c>
      <c r="D208" s="7">
        <f>IF(P208&gt;0,RANK(P208,(P208:R208,S208:AG208)),0)</f>
        <v>2</v>
      </c>
      <c r="E208" s="7">
        <f>IF(Q208&gt;0,RANK(Q208,(P208:R208,S208:AG208)),0)</f>
        <v>0</v>
      </c>
      <c r="F208" s="7">
        <f>IF(R208&gt;0,RANK(R208,(P208:R208,S208:AG208)),0)</f>
        <v>1</v>
      </c>
      <c r="G208" s="7">
        <f>IF(S208&gt;0,RANK(S208,(P208:R208,S208:AG208)),0)</f>
        <v>0</v>
      </c>
      <c r="H208" s="49">
        <f t="shared" si="105"/>
        <v>13420</v>
      </c>
      <c r="I208" s="178">
        <f t="shared" si="106"/>
        <v>0.18424701731262957</v>
      </c>
      <c r="J208" s="2"/>
      <c r="K208" s="2">
        <f t="shared" si="123"/>
        <v>0.40528852094402568</v>
      </c>
      <c r="L208" s="2">
        <f t="shared" si="124"/>
        <v>0</v>
      </c>
      <c r="M208" s="2">
        <f t="shared" si="125"/>
        <v>0.58953553825665528</v>
      </c>
      <c r="N208" s="2">
        <f t="shared" si="110"/>
        <v>0</v>
      </c>
      <c r="O208" s="2">
        <f t="shared" si="111"/>
        <v>5.1759407993190454E-3</v>
      </c>
      <c r="P208" s="1">
        <v>29520</v>
      </c>
      <c r="R208" s="1">
        <v>42940</v>
      </c>
      <c r="V208" s="1">
        <v>112</v>
      </c>
      <c r="W208" s="1">
        <v>88</v>
      </c>
      <c r="Y208" s="1">
        <f t="shared" si="121"/>
        <v>0</v>
      </c>
      <c r="Z208" s="1">
        <f t="shared" si="122"/>
        <v>56</v>
      </c>
      <c r="AA208" s="1">
        <v>70</v>
      </c>
      <c r="AB208" s="45"/>
      <c r="AC208" s="1">
        <v>51</v>
      </c>
      <c r="AI208" s="7">
        <f t="shared" si="126"/>
        <v>0</v>
      </c>
      <c r="AJ208" s="7">
        <f t="shared" si="127"/>
        <v>0</v>
      </c>
      <c r="AK208" s="7">
        <f t="shared" si="128"/>
        <v>3</v>
      </c>
      <c r="AL208" s="7">
        <f t="shared" si="129"/>
        <v>4</v>
      </c>
      <c r="AM208" s="2">
        <f t="shared" si="130"/>
        <v>0</v>
      </c>
      <c r="AN208" s="2">
        <f t="shared" si="131"/>
        <v>0</v>
      </c>
      <c r="AO208" s="2">
        <f t="shared" si="132"/>
        <v>1.5376800252618862E-3</v>
      </c>
      <c r="AP208" s="2">
        <f t="shared" si="133"/>
        <v>1.2081771627057676E-3</v>
      </c>
      <c r="AR208" t="str">
        <f t="shared" si="135"/>
        <v>Santa Cruz</v>
      </c>
      <c r="AS208" s="6" t="s">
        <v>206</v>
      </c>
      <c r="AT208" s="182"/>
      <c r="AV208" s="98">
        <v>6</v>
      </c>
      <c r="AW208" s="100">
        <v>87</v>
      </c>
      <c r="AX208" s="106">
        <f t="shared" si="134"/>
        <v>6087</v>
      </c>
      <c r="AZ208" s="7" t="s">
        <v>2975</v>
      </c>
      <c r="BA208" t="s">
        <v>3208</v>
      </c>
      <c r="BB208" s="1"/>
      <c r="BC208" s="1"/>
      <c r="BD208" s="1"/>
      <c r="BK208" s="1">
        <v>56</v>
      </c>
      <c r="CP208" s="177">
        <v>0</v>
      </c>
      <c r="CQ208">
        <v>0</v>
      </c>
      <c r="CR208">
        <v>0</v>
      </c>
      <c r="CS208">
        <v>0</v>
      </c>
    </row>
    <row r="209" spans="1:97" hidden="1" outlineLevel="1">
      <c r="A209" s="6" t="s">
        <v>2137</v>
      </c>
      <c r="B209" s="6" t="s">
        <v>206</v>
      </c>
      <c r="C209" s="1">
        <f t="shared" si="104"/>
        <v>17212</v>
      </c>
      <c r="D209" s="7">
        <f>IF(P209&gt;0,RANK(P209,(P209:R209,S209:AG209)),0)</f>
        <v>2</v>
      </c>
      <c r="E209" s="7">
        <f>IF(Q209&gt;0,RANK(Q209,(P209:R209,S209:AG209)),0)</f>
        <v>0</v>
      </c>
      <c r="F209" s="7">
        <f>IF(R209&gt;0,RANK(R209,(P209:R209,S209:AG209)),0)</f>
        <v>1</v>
      </c>
      <c r="G209" s="7">
        <f>IF(S209&gt;0,RANK(S209,(P209:R209,S209:AG209)),0)</f>
        <v>0</v>
      </c>
      <c r="H209" s="49">
        <f t="shared" si="105"/>
        <v>1217</v>
      </c>
      <c r="I209" s="178">
        <f t="shared" si="106"/>
        <v>7.0706483848477802E-2</v>
      </c>
      <c r="J209" s="2"/>
      <c r="K209" s="2">
        <f t="shared" si="123"/>
        <v>0.45369509644434114</v>
      </c>
      <c r="L209" s="2">
        <f t="shared" si="124"/>
        <v>0</v>
      </c>
      <c r="M209" s="2">
        <f t="shared" si="125"/>
        <v>0.52440158029281891</v>
      </c>
      <c r="N209" s="2">
        <f t="shared" si="110"/>
        <v>0</v>
      </c>
      <c r="O209" s="2">
        <f t="shared" si="111"/>
        <v>2.1903323262839947E-2</v>
      </c>
      <c r="P209" s="1">
        <v>7809</v>
      </c>
      <c r="R209" s="1">
        <v>9026</v>
      </c>
      <c r="V209" s="1">
        <v>126</v>
      </c>
      <c r="W209" s="1">
        <v>69</v>
      </c>
      <c r="Y209" s="1">
        <f t="shared" si="121"/>
        <v>0</v>
      </c>
      <c r="Z209" s="1">
        <f t="shared" si="122"/>
        <v>64</v>
      </c>
      <c r="AA209" s="1">
        <v>87</v>
      </c>
      <c r="AB209" s="45"/>
      <c r="AC209" s="1">
        <v>31</v>
      </c>
      <c r="AI209" s="7">
        <f t="shared" si="126"/>
        <v>0</v>
      </c>
      <c r="AJ209" s="7">
        <f t="shared" si="127"/>
        <v>0</v>
      </c>
      <c r="AK209" s="7">
        <f t="shared" si="128"/>
        <v>3</v>
      </c>
      <c r="AL209" s="7">
        <f t="shared" si="129"/>
        <v>4</v>
      </c>
      <c r="AM209" s="2">
        <f t="shared" si="130"/>
        <v>0</v>
      </c>
      <c r="AN209" s="2">
        <f t="shared" si="131"/>
        <v>0</v>
      </c>
      <c r="AO209" s="2">
        <f t="shared" si="132"/>
        <v>7.3204740878456895E-3</v>
      </c>
      <c r="AP209" s="2">
        <f t="shared" si="133"/>
        <v>4.0088310481059724E-3</v>
      </c>
      <c r="AR209" t="str">
        <f t="shared" si="135"/>
        <v>Shasta</v>
      </c>
      <c r="AS209" s="6" t="s">
        <v>206</v>
      </c>
      <c r="AT209" s="182">
        <v>1</v>
      </c>
      <c r="AV209" s="98">
        <v>6</v>
      </c>
      <c r="AW209" s="100">
        <v>89</v>
      </c>
      <c r="AX209" s="106">
        <f t="shared" si="134"/>
        <v>6089</v>
      </c>
      <c r="AZ209" s="7" t="s">
        <v>2975</v>
      </c>
      <c r="BA209" t="s">
        <v>3208</v>
      </c>
      <c r="BB209" s="1"/>
      <c r="BC209" s="1"/>
      <c r="BD209" s="1"/>
      <c r="BK209" s="1">
        <v>64</v>
      </c>
      <c r="CP209" s="177">
        <v>0</v>
      </c>
      <c r="CQ209" s="177">
        <v>0</v>
      </c>
      <c r="CR209">
        <v>0</v>
      </c>
      <c r="CS209">
        <v>0</v>
      </c>
    </row>
    <row r="210" spans="1:97" hidden="1" outlineLevel="1">
      <c r="A210" s="6" t="s">
        <v>451</v>
      </c>
      <c r="B210" s="6" t="s">
        <v>206</v>
      </c>
      <c r="C210" s="1">
        <f t="shared" si="104"/>
        <v>527</v>
      </c>
      <c r="D210" s="7">
        <f>IF(P210&gt;0,RANK(P210,(P210:R210,S210:AG210)),0)</f>
        <v>2</v>
      </c>
      <c r="E210" s="7">
        <f>IF(Q210&gt;0,RANK(Q210,(P210:R210,S210:AG210)),0)</f>
        <v>0</v>
      </c>
      <c r="F210" s="7">
        <f>IF(R210&gt;0,RANK(R210,(P210:R210,S210:AG210)),0)</f>
        <v>1</v>
      </c>
      <c r="G210" s="7">
        <f>IF(S210&gt;0,RANK(S210,(P210:R210,S210:AG210)),0)</f>
        <v>0</v>
      </c>
      <c r="H210" s="49">
        <f t="shared" si="105"/>
        <v>73</v>
      </c>
      <c r="I210" s="178">
        <f t="shared" si="106"/>
        <v>0.13851992409867173</v>
      </c>
      <c r="J210" s="2"/>
      <c r="K210" s="2">
        <f t="shared" si="123"/>
        <v>0.42504743833017078</v>
      </c>
      <c r="L210" s="2">
        <f t="shared" si="124"/>
        <v>0</v>
      </c>
      <c r="M210" s="2">
        <f t="shared" si="125"/>
        <v>0.56356736242884253</v>
      </c>
      <c r="N210" s="2">
        <f t="shared" si="110"/>
        <v>0</v>
      </c>
      <c r="O210" s="2">
        <f t="shared" si="111"/>
        <v>1.1385199240986688E-2</v>
      </c>
      <c r="P210" s="1">
        <v>224</v>
      </c>
      <c r="R210" s="1">
        <v>297</v>
      </c>
      <c r="V210" s="1">
        <v>2</v>
      </c>
      <c r="W210" s="1">
        <v>1</v>
      </c>
      <c r="Y210" s="1">
        <f t="shared" si="121"/>
        <v>0</v>
      </c>
      <c r="Z210" s="1">
        <f t="shared" si="122"/>
        <v>2</v>
      </c>
      <c r="AA210" s="1">
        <v>1</v>
      </c>
      <c r="AB210" s="45"/>
      <c r="AC210" s="1">
        <v>0</v>
      </c>
      <c r="AI210" s="7">
        <f t="shared" si="126"/>
        <v>0</v>
      </c>
      <c r="AJ210" s="7">
        <f t="shared" si="127"/>
        <v>0</v>
      </c>
      <c r="AK210" s="7">
        <f t="shared" si="128"/>
        <v>3</v>
      </c>
      <c r="AL210" s="7">
        <f t="shared" si="129"/>
        <v>5</v>
      </c>
      <c r="AM210" s="2">
        <f t="shared" si="130"/>
        <v>0</v>
      </c>
      <c r="AN210" s="2">
        <f t="shared" si="131"/>
        <v>0</v>
      </c>
      <c r="AO210" s="2">
        <f t="shared" si="132"/>
        <v>3.7950664136622392E-3</v>
      </c>
      <c r="AP210" s="2">
        <f t="shared" si="133"/>
        <v>1.8975332068311196E-3</v>
      </c>
      <c r="AR210" t="str">
        <f t="shared" si="135"/>
        <v>Sierra</v>
      </c>
      <c r="AS210" s="6" t="s">
        <v>206</v>
      </c>
      <c r="AT210" s="182">
        <v>1</v>
      </c>
      <c r="AV210" s="98">
        <v>6</v>
      </c>
      <c r="AW210" s="100">
        <v>91</v>
      </c>
      <c r="AX210" s="106">
        <f t="shared" si="134"/>
        <v>6091</v>
      </c>
      <c r="AZ210" s="7" t="s">
        <v>2975</v>
      </c>
      <c r="BA210" t="s">
        <v>3208</v>
      </c>
      <c r="BB210" s="1"/>
      <c r="BC210" s="1"/>
      <c r="BD210" s="1"/>
      <c r="BK210" s="1">
        <v>2</v>
      </c>
      <c r="CP210" s="177">
        <v>0</v>
      </c>
      <c r="CQ210" s="177">
        <v>0</v>
      </c>
      <c r="CR210">
        <v>0</v>
      </c>
      <c r="CS210">
        <v>0</v>
      </c>
    </row>
    <row r="211" spans="1:97" hidden="1" outlineLevel="1">
      <c r="A211" s="6" t="s">
        <v>452</v>
      </c>
      <c r="B211" s="6" t="s">
        <v>206</v>
      </c>
      <c r="C211" s="1">
        <f t="shared" si="104"/>
        <v>6486</v>
      </c>
      <c r="D211" s="7">
        <f>IF(P211&gt;0,RANK(P211,(P211:R211,S211:AG211)),0)</f>
        <v>2</v>
      </c>
      <c r="E211" s="7">
        <f>IF(Q211&gt;0,RANK(Q211,(P211:R211,S211:AG211)),0)</f>
        <v>0</v>
      </c>
      <c r="F211" s="7">
        <f>IF(R211&gt;0,RANK(R211,(P211:R211,S211:AG211)),0)</f>
        <v>1</v>
      </c>
      <c r="G211" s="7">
        <f>IF(S211&gt;0,RANK(S211,(P211:R211,S211:AG211)),0)</f>
        <v>0</v>
      </c>
      <c r="H211" s="49">
        <f t="shared" si="105"/>
        <v>1428</v>
      </c>
      <c r="I211" s="178">
        <f t="shared" si="106"/>
        <v>0.22016651248843663</v>
      </c>
      <c r="J211" s="2"/>
      <c r="K211" s="2">
        <f t="shared" si="123"/>
        <v>0.38020351526364476</v>
      </c>
      <c r="L211" s="2">
        <f t="shared" si="124"/>
        <v>0</v>
      </c>
      <c r="M211" s="2">
        <f t="shared" si="125"/>
        <v>0.60037002775208137</v>
      </c>
      <c r="N211" s="2">
        <f t="shared" si="110"/>
        <v>0</v>
      </c>
      <c r="O211" s="2">
        <f t="shared" si="111"/>
        <v>1.9426456984273921E-2</v>
      </c>
      <c r="P211" s="1">
        <v>2466</v>
      </c>
      <c r="R211" s="1">
        <v>3894</v>
      </c>
      <c r="V211" s="1">
        <v>49</v>
      </c>
      <c r="W211" s="1">
        <v>26</v>
      </c>
      <c r="Y211" s="1">
        <f t="shared" si="121"/>
        <v>0</v>
      </c>
      <c r="Z211" s="1">
        <f t="shared" si="122"/>
        <v>13</v>
      </c>
      <c r="AA211" s="1">
        <v>29</v>
      </c>
      <c r="AB211" s="45"/>
      <c r="AC211" s="1">
        <v>9</v>
      </c>
      <c r="AI211" s="7">
        <f t="shared" si="126"/>
        <v>0</v>
      </c>
      <c r="AJ211" s="7">
        <f t="shared" si="127"/>
        <v>0</v>
      </c>
      <c r="AK211" s="7">
        <f t="shared" si="128"/>
        <v>3</v>
      </c>
      <c r="AL211" s="7">
        <f t="shared" si="129"/>
        <v>4</v>
      </c>
      <c r="AM211" s="2">
        <f t="shared" si="130"/>
        <v>0</v>
      </c>
      <c r="AN211" s="2">
        <f t="shared" si="131"/>
        <v>0</v>
      </c>
      <c r="AO211" s="2">
        <f t="shared" si="132"/>
        <v>7.5547332716620411E-3</v>
      </c>
      <c r="AP211" s="2">
        <f t="shared" si="133"/>
        <v>4.0086339808818993E-3</v>
      </c>
      <c r="AR211" t="str">
        <f t="shared" si="135"/>
        <v>Siskiyou</v>
      </c>
      <c r="AS211" s="6" t="s">
        <v>206</v>
      </c>
      <c r="AT211" s="182">
        <v>1</v>
      </c>
      <c r="AV211" s="98">
        <v>6</v>
      </c>
      <c r="AW211" s="100">
        <v>93</v>
      </c>
      <c r="AX211" s="106">
        <f t="shared" si="134"/>
        <v>6093</v>
      </c>
      <c r="AZ211" s="7" t="s">
        <v>2975</v>
      </c>
      <c r="BA211" t="s">
        <v>3208</v>
      </c>
      <c r="BB211" s="1"/>
      <c r="BC211" s="1"/>
      <c r="BD211" s="1"/>
      <c r="BK211" s="1">
        <v>13</v>
      </c>
      <c r="CP211" s="177">
        <v>0</v>
      </c>
      <c r="CQ211" s="177">
        <v>0</v>
      </c>
      <c r="CR211">
        <v>0</v>
      </c>
      <c r="CS211">
        <v>0</v>
      </c>
    </row>
    <row r="212" spans="1:97" hidden="1" outlineLevel="1">
      <c r="A212" s="6" t="s">
        <v>1300</v>
      </c>
      <c r="B212" s="6" t="s">
        <v>206</v>
      </c>
      <c r="C212" s="1">
        <f t="shared" si="104"/>
        <v>61880</v>
      </c>
      <c r="D212" s="7">
        <f>IF(P212&gt;0,RANK(P212,(P212:R212,S212:AG212)),0)</f>
        <v>1</v>
      </c>
      <c r="E212" s="7">
        <f>IF(Q212&gt;0,RANK(Q212,(P212:R212,S212:AG212)),0)</f>
        <v>0</v>
      </c>
      <c r="F212" s="7">
        <f>IF(R212&gt;0,RANK(R212,(P212:R212,S212:AG212)),0)</f>
        <v>2</v>
      </c>
      <c r="G212" s="7">
        <f>IF(S212&gt;0,RANK(S212,(P212:R212,S212:AG212)),0)</f>
        <v>0</v>
      </c>
      <c r="H212" s="49">
        <f t="shared" si="105"/>
        <v>7109</v>
      </c>
      <c r="I212" s="178">
        <f t="shared" si="106"/>
        <v>0.1148836457659987</v>
      </c>
      <c r="J212" s="2"/>
      <c r="K212" s="2">
        <f t="shared" si="123"/>
        <v>0.55318358112475763</v>
      </c>
      <c r="L212" s="2">
        <f t="shared" si="124"/>
        <v>0</v>
      </c>
      <c r="M212" s="2">
        <f t="shared" si="125"/>
        <v>0.43829993535875889</v>
      </c>
      <c r="N212" s="2">
        <f t="shared" si="110"/>
        <v>0</v>
      </c>
      <c r="O212" s="2">
        <f t="shared" si="111"/>
        <v>8.5164835164834862E-3</v>
      </c>
      <c r="P212" s="1">
        <v>34231</v>
      </c>
      <c r="R212" s="1">
        <v>27122</v>
      </c>
      <c r="V212" s="1">
        <v>152</v>
      </c>
      <c r="W212" s="1">
        <v>140</v>
      </c>
      <c r="Y212" s="1">
        <f t="shared" si="121"/>
        <v>0</v>
      </c>
      <c r="Z212" s="1">
        <f t="shared" si="122"/>
        <v>100</v>
      </c>
      <c r="AA212" s="1">
        <v>85</v>
      </c>
      <c r="AB212" s="45"/>
      <c r="AC212" s="1">
        <v>50</v>
      </c>
      <c r="AI212" s="7">
        <f t="shared" si="126"/>
        <v>0</v>
      </c>
      <c r="AJ212" s="7">
        <f t="shared" si="127"/>
        <v>0</v>
      </c>
      <c r="AK212" s="7">
        <f t="shared" si="128"/>
        <v>3</v>
      </c>
      <c r="AL212" s="7">
        <f t="shared" si="129"/>
        <v>4</v>
      </c>
      <c r="AM212" s="2">
        <f t="shared" si="130"/>
        <v>0</v>
      </c>
      <c r="AN212" s="2">
        <f t="shared" si="131"/>
        <v>0</v>
      </c>
      <c r="AO212" s="2">
        <f t="shared" si="132"/>
        <v>2.4563671622495151E-3</v>
      </c>
      <c r="AP212" s="2">
        <f t="shared" si="133"/>
        <v>2.2624434389140274E-3</v>
      </c>
      <c r="AR212" t="str">
        <f t="shared" si="135"/>
        <v>Solano</v>
      </c>
      <c r="AS212" s="6" t="s">
        <v>206</v>
      </c>
      <c r="AT212" s="182"/>
      <c r="AV212" s="98">
        <v>6</v>
      </c>
      <c r="AW212" s="100">
        <v>95</v>
      </c>
      <c r="AX212" s="106">
        <f t="shared" si="134"/>
        <v>6095</v>
      </c>
      <c r="AZ212" s="7" t="s">
        <v>2975</v>
      </c>
      <c r="BA212" t="s">
        <v>3208</v>
      </c>
      <c r="BB212" s="1"/>
      <c r="BC212" s="1"/>
      <c r="BD212" s="1"/>
      <c r="BK212" s="1">
        <v>100</v>
      </c>
      <c r="CP212" s="177">
        <v>0</v>
      </c>
      <c r="CQ212" s="177">
        <v>0</v>
      </c>
      <c r="CR212">
        <v>0</v>
      </c>
      <c r="CS212">
        <v>0</v>
      </c>
    </row>
    <row r="213" spans="1:97" hidden="1" outlineLevel="1">
      <c r="A213" s="6" t="s">
        <v>1253</v>
      </c>
      <c r="B213" s="6" t="s">
        <v>206</v>
      </c>
      <c r="C213" s="1">
        <f t="shared" si="104"/>
        <v>117565</v>
      </c>
      <c r="D213" s="7">
        <f>IF(P213&gt;0,RANK(P213,(P213:R213,S213:AG213)),0)</f>
        <v>2</v>
      </c>
      <c r="E213" s="7">
        <f>IF(Q213&gt;0,RANK(Q213,(P213:R213,S213:AG213)),0)</f>
        <v>0</v>
      </c>
      <c r="F213" s="7">
        <f>IF(R213&gt;0,RANK(R213,(P213:R213,S213:AG213)),0)</f>
        <v>1</v>
      </c>
      <c r="G213" s="7">
        <f>IF(S213&gt;0,RANK(S213,(P213:R213,S213:AG213)),0)</f>
        <v>0</v>
      </c>
      <c r="H213" s="49">
        <f t="shared" si="105"/>
        <v>5572</v>
      </c>
      <c r="I213" s="178">
        <f t="shared" si="106"/>
        <v>4.7395058052991962E-2</v>
      </c>
      <c r="J213" s="2"/>
      <c r="K213" s="2">
        <f t="shared" si="123"/>
        <v>0.47288733891889595</v>
      </c>
      <c r="L213" s="2">
        <f t="shared" si="124"/>
        <v>0</v>
      </c>
      <c r="M213" s="2">
        <f t="shared" si="125"/>
        <v>0.52028239697188794</v>
      </c>
      <c r="N213" s="2">
        <f t="shared" si="110"/>
        <v>0</v>
      </c>
      <c r="O213" s="2">
        <f t="shared" si="111"/>
        <v>6.8302641092161664E-3</v>
      </c>
      <c r="P213" s="1">
        <v>55595</v>
      </c>
      <c r="R213" s="1">
        <v>61167</v>
      </c>
      <c r="V213" s="1">
        <v>234</v>
      </c>
      <c r="W213" s="1">
        <v>237</v>
      </c>
      <c r="Y213" s="1">
        <f t="shared" si="121"/>
        <v>0</v>
      </c>
      <c r="Z213" s="1">
        <f t="shared" si="122"/>
        <v>77</v>
      </c>
      <c r="AA213" s="1">
        <v>164</v>
      </c>
      <c r="AB213" s="45"/>
      <c r="AC213" s="1">
        <v>91</v>
      </c>
      <c r="AI213" s="7">
        <f t="shared" si="126"/>
        <v>0</v>
      </c>
      <c r="AJ213" s="7">
        <f t="shared" si="127"/>
        <v>0</v>
      </c>
      <c r="AK213" s="7">
        <f t="shared" si="128"/>
        <v>4</v>
      </c>
      <c r="AL213" s="7">
        <f t="shared" si="129"/>
        <v>3</v>
      </c>
      <c r="AM213" s="2">
        <f t="shared" si="130"/>
        <v>0</v>
      </c>
      <c r="AN213" s="2">
        <f t="shared" si="131"/>
        <v>0</v>
      </c>
      <c r="AO213" s="2">
        <f t="shared" si="132"/>
        <v>1.9903882958363459E-3</v>
      </c>
      <c r="AP213" s="2">
        <f t="shared" si="133"/>
        <v>2.0159060945009145E-3</v>
      </c>
      <c r="AR213" t="str">
        <f t="shared" si="135"/>
        <v>Sonoma</v>
      </c>
      <c r="AS213" s="6" t="s">
        <v>206</v>
      </c>
      <c r="AT213" s="182"/>
      <c r="AV213" s="98">
        <v>6</v>
      </c>
      <c r="AW213" s="100">
        <v>97</v>
      </c>
      <c r="AX213" s="106">
        <f t="shared" si="134"/>
        <v>6097</v>
      </c>
      <c r="AZ213" s="7" t="s">
        <v>2975</v>
      </c>
      <c r="BA213" t="s">
        <v>3208</v>
      </c>
      <c r="BB213" s="1"/>
      <c r="BC213" s="1"/>
      <c r="BD213" s="1"/>
      <c r="BK213" s="1">
        <v>77</v>
      </c>
      <c r="CP213" s="177">
        <v>0</v>
      </c>
      <c r="CQ213" s="177">
        <v>0</v>
      </c>
      <c r="CR213">
        <v>0</v>
      </c>
      <c r="CS213">
        <v>0</v>
      </c>
    </row>
    <row r="214" spans="1:97" hidden="1" outlineLevel="1">
      <c r="A214" s="6" t="s">
        <v>2071</v>
      </c>
      <c r="B214" s="6" t="s">
        <v>206</v>
      </c>
      <c r="C214" s="1">
        <f t="shared" si="104"/>
        <v>47541</v>
      </c>
      <c r="D214" s="7">
        <f>IF(P214&gt;0,RANK(P214,(P214:R214,S214:AG214)),0)</f>
        <v>1</v>
      </c>
      <c r="E214" s="7">
        <f>IF(Q214&gt;0,RANK(Q214,(P214:R214,S214:AG214)),0)</f>
        <v>0</v>
      </c>
      <c r="F214" s="7">
        <f>IF(R214&gt;0,RANK(R214,(P214:R214,S214:AG214)),0)</f>
        <v>2</v>
      </c>
      <c r="G214" s="7">
        <f>IF(S214&gt;0,RANK(S214,(P214:R214,S214:AG214)),0)</f>
        <v>0</v>
      </c>
      <c r="H214" s="49">
        <f t="shared" si="105"/>
        <v>1975</v>
      </c>
      <c r="I214" s="178">
        <f t="shared" si="106"/>
        <v>4.1543089123072717E-2</v>
      </c>
      <c r="J214" s="2"/>
      <c r="K214" s="2">
        <f t="shared" si="123"/>
        <v>0.5123787888349004</v>
      </c>
      <c r="L214" s="2">
        <f t="shared" si="124"/>
        <v>0</v>
      </c>
      <c r="M214" s="2">
        <f t="shared" si="125"/>
        <v>0.4708356997118277</v>
      </c>
      <c r="N214" s="2">
        <f t="shared" si="110"/>
        <v>0</v>
      </c>
      <c r="O214" s="2">
        <f t="shared" si="111"/>
        <v>1.6785511453271895E-2</v>
      </c>
      <c r="P214" s="1">
        <v>24359</v>
      </c>
      <c r="R214" s="1">
        <v>22384</v>
      </c>
      <c r="V214" s="1">
        <v>262</v>
      </c>
      <c r="W214" s="1">
        <v>172</v>
      </c>
      <c r="Y214" s="1">
        <f t="shared" si="121"/>
        <v>1</v>
      </c>
      <c r="Z214" s="1">
        <f t="shared" si="122"/>
        <v>136</v>
      </c>
      <c r="AA214" s="1">
        <v>120</v>
      </c>
      <c r="AB214" s="45"/>
      <c r="AC214" s="1">
        <v>107</v>
      </c>
      <c r="AI214" s="7">
        <f t="shared" si="126"/>
        <v>0</v>
      </c>
      <c r="AJ214" s="7">
        <f t="shared" si="127"/>
        <v>0</v>
      </c>
      <c r="AK214" s="7">
        <f t="shared" si="128"/>
        <v>3</v>
      </c>
      <c r="AL214" s="7">
        <f t="shared" si="129"/>
        <v>4</v>
      </c>
      <c r="AM214" s="2">
        <f t="shared" si="130"/>
        <v>0</v>
      </c>
      <c r="AN214" s="2">
        <f t="shared" si="131"/>
        <v>0</v>
      </c>
      <c r="AO214" s="2">
        <f t="shared" si="132"/>
        <v>5.5110325824025575E-3</v>
      </c>
      <c r="AP214" s="2">
        <f t="shared" si="133"/>
        <v>3.6179297869207631E-3</v>
      </c>
      <c r="AR214" t="str">
        <f t="shared" si="135"/>
        <v>Stanislaus</v>
      </c>
      <c r="AS214" s="6" t="s">
        <v>206</v>
      </c>
      <c r="AT214" s="182">
        <v>10</v>
      </c>
      <c r="AV214" s="98">
        <v>6</v>
      </c>
      <c r="AW214" s="100">
        <v>99</v>
      </c>
      <c r="AX214" s="106">
        <f t="shared" si="134"/>
        <v>6099</v>
      </c>
      <c r="AZ214" s="7" t="s">
        <v>2975</v>
      </c>
      <c r="BA214" t="s">
        <v>3208</v>
      </c>
      <c r="BB214" s="1"/>
      <c r="BC214" s="1"/>
      <c r="BD214" s="1"/>
      <c r="BK214" s="1">
        <v>136</v>
      </c>
      <c r="CP214" s="177">
        <v>0</v>
      </c>
      <c r="CQ214" s="177">
        <v>1</v>
      </c>
      <c r="CR214">
        <v>0</v>
      </c>
      <c r="CS214">
        <v>0</v>
      </c>
    </row>
    <row r="215" spans="1:97" hidden="1" outlineLevel="1">
      <c r="A215" s="6" t="s">
        <v>1172</v>
      </c>
      <c r="B215" s="6" t="s">
        <v>206</v>
      </c>
      <c r="C215" s="1">
        <f t="shared" si="104"/>
        <v>7632</v>
      </c>
      <c r="D215" s="7">
        <f>IF(P215&gt;0,RANK(P215,(P215:R215,S215:AG215)),0)</f>
        <v>1</v>
      </c>
      <c r="E215" s="7">
        <f>IF(Q215&gt;0,RANK(Q215,(P215:R215,S215:AG215)),0)</f>
        <v>0</v>
      </c>
      <c r="F215" s="7">
        <f>IF(R215&gt;0,RANK(R215,(P215:R215,S215:AG215)),0)</f>
        <v>2</v>
      </c>
      <c r="G215" s="7">
        <f>IF(S215&gt;0,RANK(S215,(P215:R215,S215:AG215)),0)</f>
        <v>0</v>
      </c>
      <c r="H215" s="49">
        <f t="shared" si="105"/>
        <v>560</v>
      </c>
      <c r="I215" s="178">
        <f t="shared" si="106"/>
        <v>7.337526205450734E-2</v>
      </c>
      <c r="J215" s="2"/>
      <c r="K215" s="2">
        <f t="shared" si="123"/>
        <v>0.527122641509434</v>
      </c>
      <c r="L215" s="2">
        <f t="shared" si="124"/>
        <v>0</v>
      </c>
      <c r="M215" s="2">
        <f t="shared" si="125"/>
        <v>0.4537473794549266</v>
      </c>
      <c r="N215" s="2">
        <f t="shared" si="110"/>
        <v>0</v>
      </c>
      <c r="O215" s="2">
        <f t="shared" si="111"/>
        <v>1.9129979035639399E-2</v>
      </c>
      <c r="P215" s="1">
        <v>4023</v>
      </c>
      <c r="R215" s="1">
        <v>3463</v>
      </c>
      <c r="V215" s="1">
        <v>32</v>
      </c>
      <c r="W215" s="1">
        <v>46</v>
      </c>
      <c r="Y215" s="1">
        <f t="shared" si="121"/>
        <v>0</v>
      </c>
      <c r="Z215" s="1">
        <f t="shared" si="122"/>
        <v>25</v>
      </c>
      <c r="AA215" s="1">
        <v>28</v>
      </c>
      <c r="AB215" s="45"/>
      <c r="AC215" s="1">
        <v>15</v>
      </c>
      <c r="AI215" s="7">
        <f t="shared" si="126"/>
        <v>0</v>
      </c>
      <c r="AJ215" s="7">
        <f t="shared" si="127"/>
        <v>0</v>
      </c>
      <c r="AK215" s="7">
        <f t="shared" si="128"/>
        <v>4</v>
      </c>
      <c r="AL215" s="7">
        <f t="shared" si="129"/>
        <v>3</v>
      </c>
      <c r="AM215" s="2">
        <f t="shared" si="130"/>
        <v>0</v>
      </c>
      <c r="AN215" s="2">
        <f t="shared" si="131"/>
        <v>0</v>
      </c>
      <c r="AO215" s="2">
        <f t="shared" si="132"/>
        <v>4.1928721174004195E-3</v>
      </c>
      <c r="AP215" s="2">
        <f t="shared" si="133"/>
        <v>6.0272536687631028E-3</v>
      </c>
      <c r="AR215" t="str">
        <f t="shared" si="135"/>
        <v>Sutter</v>
      </c>
      <c r="AS215" s="6" t="s">
        <v>206</v>
      </c>
      <c r="AT215" s="182">
        <v>3</v>
      </c>
      <c r="AV215" s="98">
        <v>6</v>
      </c>
      <c r="AW215" s="100">
        <v>101</v>
      </c>
      <c r="AX215" s="106">
        <f t="shared" si="134"/>
        <v>6101</v>
      </c>
      <c r="AZ215" s="7" t="s">
        <v>2975</v>
      </c>
      <c r="BA215" t="s">
        <v>3208</v>
      </c>
      <c r="BB215" s="1"/>
      <c r="BC215" s="1"/>
      <c r="BD215" s="1"/>
      <c r="BK215" s="1">
        <v>25</v>
      </c>
      <c r="CP215" s="177">
        <v>0</v>
      </c>
      <c r="CQ215" s="177">
        <v>0</v>
      </c>
      <c r="CR215">
        <v>0</v>
      </c>
      <c r="CS215">
        <v>0</v>
      </c>
    </row>
    <row r="216" spans="1:97" hidden="1" outlineLevel="1">
      <c r="A216" s="6" t="s">
        <v>260</v>
      </c>
      <c r="B216" s="6" t="s">
        <v>206</v>
      </c>
      <c r="C216" s="1">
        <f t="shared" si="104"/>
        <v>5163</v>
      </c>
      <c r="D216" s="7">
        <f>IF(P216&gt;0,RANK(P216,(P216:R216,S216:AG216)),0)</f>
        <v>2</v>
      </c>
      <c r="E216" s="7">
        <f>IF(Q216&gt;0,RANK(Q216,(P216:R216,S216:AG216)),0)</f>
        <v>0</v>
      </c>
      <c r="F216" s="7">
        <f>IF(R216&gt;0,RANK(R216,(P216:R216,S216:AG216)),0)</f>
        <v>1</v>
      </c>
      <c r="G216" s="7">
        <f>IF(S216&gt;0,RANK(S216,(P216:R216,S216:AG216)),0)</f>
        <v>0</v>
      </c>
      <c r="H216" s="49">
        <f t="shared" si="105"/>
        <v>283</v>
      </c>
      <c r="I216" s="178">
        <f t="shared" si="106"/>
        <v>5.4813093162889792E-2</v>
      </c>
      <c r="J216" s="2"/>
      <c r="K216" s="2">
        <f t="shared" si="123"/>
        <v>0.45942281619213637</v>
      </c>
      <c r="L216" s="2">
        <f t="shared" si="124"/>
        <v>0</v>
      </c>
      <c r="M216" s="2">
        <f t="shared" si="125"/>
        <v>0.51423590935502617</v>
      </c>
      <c r="N216" s="2">
        <f t="shared" si="110"/>
        <v>0</v>
      </c>
      <c r="O216" s="2">
        <f t="shared" si="111"/>
        <v>2.6341274452837515E-2</v>
      </c>
      <c r="P216" s="1">
        <v>2372</v>
      </c>
      <c r="R216" s="1">
        <v>2655</v>
      </c>
      <c r="V216" s="1">
        <v>42</v>
      </c>
      <c r="W216" s="1">
        <v>46</v>
      </c>
      <c r="Y216" s="1">
        <f t="shared" si="121"/>
        <v>0</v>
      </c>
      <c r="Z216" s="1">
        <f t="shared" si="122"/>
        <v>18</v>
      </c>
      <c r="AA216" s="1">
        <v>22</v>
      </c>
      <c r="AB216" s="45"/>
      <c r="AC216" s="1">
        <v>8</v>
      </c>
      <c r="AI216" s="7">
        <f t="shared" si="126"/>
        <v>0</v>
      </c>
      <c r="AJ216" s="7">
        <f t="shared" si="127"/>
        <v>0</v>
      </c>
      <c r="AK216" s="7">
        <f t="shared" si="128"/>
        <v>4</v>
      </c>
      <c r="AL216" s="7">
        <f t="shared" si="129"/>
        <v>3</v>
      </c>
      <c r="AM216" s="2">
        <f t="shared" si="130"/>
        <v>0</v>
      </c>
      <c r="AN216" s="2">
        <f t="shared" si="131"/>
        <v>0</v>
      </c>
      <c r="AO216" s="2">
        <f t="shared" si="132"/>
        <v>8.1348053457292267E-3</v>
      </c>
      <c r="AP216" s="2">
        <f t="shared" si="133"/>
        <v>8.9095487119891532E-3</v>
      </c>
      <c r="AR216" t="str">
        <f t="shared" si="135"/>
        <v>Tehama</v>
      </c>
      <c r="AS216" s="6" t="s">
        <v>206</v>
      </c>
      <c r="AT216" s="182">
        <v>1</v>
      </c>
      <c r="AV216" s="98">
        <v>6</v>
      </c>
      <c r="AW216" s="100">
        <v>103</v>
      </c>
      <c r="AX216" s="106">
        <f t="shared" si="134"/>
        <v>6103</v>
      </c>
      <c r="AZ216" s="7" t="s">
        <v>2975</v>
      </c>
      <c r="BA216" t="s">
        <v>3208</v>
      </c>
      <c r="BB216" s="1"/>
      <c r="BC216" s="1"/>
      <c r="BD216" s="1"/>
      <c r="BK216" s="1">
        <v>18</v>
      </c>
      <c r="CP216" s="177">
        <v>0</v>
      </c>
      <c r="CQ216" s="177">
        <v>0</v>
      </c>
      <c r="CR216">
        <v>0</v>
      </c>
      <c r="CS216">
        <v>0</v>
      </c>
    </row>
    <row r="217" spans="1:97" hidden="1" outlineLevel="1">
      <c r="A217" s="6" t="s">
        <v>2709</v>
      </c>
      <c r="B217" s="6" t="s">
        <v>206</v>
      </c>
      <c r="C217" s="1">
        <f t="shared" si="104"/>
        <v>1914</v>
      </c>
      <c r="D217" s="7">
        <f>IF(P217&gt;0,RANK(P217,(P217:R217,S217:AG217)),0)</f>
        <v>2</v>
      </c>
      <c r="E217" s="7">
        <f>IF(Q217&gt;0,RANK(Q217,(P217:R217,S217:AG217)),0)</f>
        <v>0</v>
      </c>
      <c r="F217" s="7">
        <f>IF(R217&gt;0,RANK(R217,(P217:R217,S217:AG217)),0)</f>
        <v>1</v>
      </c>
      <c r="G217" s="7">
        <f>IF(S217&gt;0,RANK(S217,(P217:R217,S217:AG217)),0)</f>
        <v>0</v>
      </c>
      <c r="H217" s="49">
        <f t="shared" si="105"/>
        <v>539</v>
      </c>
      <c r="I217" s="178">
        <f t="shared" si="106"/>
        <v>0.28160919540229884</v>
      </c>
      <c r="J217" s="2"/>
      <c r="K217" s="2">
        <f t="shared" si="123"/>
        <v>0.35109717868338558</v>
      </c>
      <c r="L217" s="2">
        <f t="shared" si="124"/>
        <v>0</v>
      </c>
      <c r="M217" s="2">
        <f t="shared" si="125"/>
        <v>0.63270637408568442</v>
      </c>
      <c r="N217" s="2">
        <f t="shared" si="110"/>
        <v>0</v>
      </c>
      <c r="O217" s="2">
        <f t="shared" si="111"/>
        <v>1.6196447230929945E-2</v>
      </c>
      <c r="P217" s="1">
        <v>672</v>
      </c>
      <c r="R217" s="1">
        <v>1211</v>
      </c>
      <c r="V217" s="1">
        <v>12</v>
      </c>
      <c r="W217" s="1">
        <v>8</v>
      </c>
      <c r="Y217" s="1">
        <f t="shared" si="121"/>
        <v>0</v>
      </c>
      <c r="Z217" s="1">
        <f t="shared" si="122"/>
        <v>2</v>
      </c>
      <c r="AA217" s="1">
        <v>7</v>
      </c>
      <c r="AB217" s="45"/>
      <c r="AC217" s="1">
        <v>2</v>
      </c>
      <c r="AI217" s="7">
        <f t="shared" si="126"/>
        <v>0</v>
      </c>
      <c r="AJ217" s="7">
        <f t="shared" si="127"/>
        <v>0</v>
      </c>
      <c r="AK217" s="7">
        <f t="shared" si="128"/>
        <v>3</v>
      </c>
      <c r="AL217" s="7">
        <f t="shared" si="129"/>
        <v>4</v>
      </c>
      <c r="AM217" s="2">
        <f t="shared" si="130"/>
        <v>0</v>
      </c>
      <c r="AN217" s="2">
        <f t="shared" si="131"/>
        <v>0</v>
      </c>
      <c r="AO217" s="2">
        <f t="shared" si="132"/>
        <v>6.269592476489028E-3</v>
      </c>
      <c r="AP217" s="2">
        <f t="shared" si="133"/>
        <v>4.1797283176593526E-3</v>
      </c>
      <c r="AR217" t="str">
        <f t="shared" si="135"/>
        <v>Trinity</v>
      </c>
      <c r="AS217" s="6" t="s">
        <v>206</v>
      </c>
      <c r="AT217" s="182">
        <v>2</v>
      </c>
      <c r="AV217" s="98">
        <v>6</v>
      </c>
      <c r="AW217" s="100">
        <v>105</v>
      </c>
      <c r="AX217" s="106">
        <f t="shared" si="134"/>
        <v>6105</v>
      </c>
      <c r="AZ217" s="7" t="s">
        <v>2975</v>
      </c>
      <c r="BA217" t="s">
        <v>3208</v>
      </c>
      <c r="BB217" s="1"/>
      <c r="BC217" s="1"/>
      <c r="BD217" s="1"/>
      <c r="BK217" s="1">
        <v>2</v>
      </c>
      <c r="CP217" s="177">
        <v>0</v>
      </c>
      <c r="CQ217" s="177">
        <v>0</v>
      </c>
      <c r="CR217">
        <v>0</v>
      </c>
      <c r="CS217">
        <v>0</v>
      </c>
    </row>
    <row r="218" spans="1:97" hidden="1" outlineLevel="1">
      <c r="A218" s="6" t="s">
        <v>614</v>
      </c>
      <c r="B218" s="6" t="s">
        <v>206</v>
      </c>
      <c r="C218" s="1">
        <f t="shared" si="104"/>
        <v>24774</v>
      </c>
      <c r="D218" s="7">
        <f>IF(P218&gt;0,RANK(P218,(P218:R218,S218:AG218)),0)</f>
        <v>1</v>
      </c>
      <c r="E218" s="7">
        <f>IF(Q218&gt;0,RANK(Q218,(P218:R218,S218:AG218)),0)</f>
        <v>0</v>
      </c>
      <c r="F218" s="7">
        <f>IF(R218&gt;0,RANK(R218,(P218:R218,S218:AG218)),0)</f>
        <v>2</v>
      </c>
      <c r="G218" s="7">
        <f>IF(S218&gt;0,RANK(S218,(P218:R218,S218:AG218)),0)</f>
        <v>0</v>
      </c>
      <c r="H218" s="49">
        <f t="shared" si="105"/>
        <v>2638</v>
      </c>
      <c r="I218" s="178">
        <f t="shared" si="106"/>
        <v>0.10648260272866715</v>
      </c>
      <c r="J218" s="2"/>
      <c r="K218" s="2">
        <f t="shared" si="123"/>
        <v>0.54379591507225322</v>
      </c>
      <c r="L218" s="2">
        <f t="shared" si="124"/>
        <v>0</v>
      </c>
      <c r="M218" s="2">
        <f t="shared" si="125"/>
        <v>0.437313312343586</v>
      </c>
      <c r="N218" s="2">
        <f t="shared" si="110"/>
        <v>0</v>
      </c>
      <c r="O218" s="2">
        <f t="shared" si="111"/>
        <v>1.8890772584160775E-2</v>
      </c>
      <c r="P218" s="1">
        <v>13472</v>
      </c>
      <c r="R218" s="1">
        <v>10834</v>
      </c>
      <c r="V218" s="1">
        <v>172</v>
      </c>
      <c r="W218" s="1">
        <v>94</v>
      </c>
      <c r="Y218" s="1">
        <f t="shared" si="121"/>
        <v>0</v>
      </c>
      <c r="Z218" s="1">
        <f t="shared" si="122"/>
        <v>56</v>
      </c>
      <c r="AA218" s="1">
        <v>61</v>
      </c>
      <c r="AB218" s="45"/>
      <c r="AC218" s="1">
        <v>85</v>
      </c>
      <c r="AI218" s="7">
        <f t="shared" si="126"/>
        <v>0</v>
      </c>
      <c r="AJ218" s="7">
        <f t="shared" si="127"/>
        <v>0</v>
      </c>
      <c r="AK218" s="7">
        <f t="shared" si="128"/>
        <v>3</v>
      </c>
      <c r="AL218" s="7">
        <f t="shared" si="129"/>
        <v>4</v>
      </c>
      <c r="AM218" s="2">
        <f t="shared" si="130"/>
        <v>0</v>
      </c>
      <c r="AN218" s="2">
        <f t="shared" si="131"/>
        <v>0</v>
      </c>
      <c r="AO218" s="2">
        <f t="shared" si="132"/>
        <v>6.9427625736659402E-3</v>
      </c>
      <c r="AP218" s="2">
        <f t="shared" si="133"/>
        <v>3.7943004763058043E-3</v>
      </c>
      <c r="AR218" t="str">
        <f t="shared" si="135"/>
        <v>Tulare</v>
      </c>
      <c r="AS218" s="6" t="s">
        <v>206</v>
      </c>
      <c r="AT218" s="182"/>
      <c r="AV218" s="98">
        <v>6</v>
      </c>
      <c r="AW218" s="100">
        <v>107</v>
      </c>
      <c r="AX218" s="106">
        <f t="shared" si="134"/>
        <v>6107</v>
      </c>
      <c r="AZ218" s="7" t="s">
        <v>2975</v>
      </c>
      <c r="BA218" t="s">
        <v>3208</v>
      </c>
      <c r="BB218" s="1"/>
      <c r="BC218" s="1"/>
      <c r="BD218" s="1"/>
      <c r="BK218" s="1">
        <v>56</v>
      </c>
      <c r="CP218" s="177">
        <v>0</v>
      </c>
      <c r="CQ218" s="177">
        <v>0</v>
      </c>
      <c r="CR218">
        <v>0</v>
      </c>
      <c r="CS218">
        <v>0</v>
      </c>
    </row>
    <row r="219" spans="1:97" hidden="1" outlineLevel="1">
      <c r="A219" s="6" t="s">
        <v>994</v>
      </c>
      <c r="B219" s="6" t="s">
        <v>206</v>
      </c>
      <c r="C219" s="1">
        <f t="shared" si="104"/>
        <v>7116</v>
      </c>
      <c r="D219" s="7">
        <f>IF(P219&gt;0,RANK(P219,(P219:R219,S219:AG219)),0)</f>
        <v>2</v>
      </c>
      <c r="E219" s="7">
        <f>IF(Q219&gt;0,RANK(Q219,(P219:R219,S219:AG219)),0)</f>
        <v>0</v>
      </c>
      <c r="F219" s="7">
        <f>IF(R219&gt;0,RANK(R219,(P219:R219,S219:AG219)),0)</f>
        <v>1</v>
      </c>
      <c r="G219" s="7">
        <f>IF(S219&gt;0,RANK(S219,(P219:R219,S219:AG219)),0)</f>
        <v>0</v>
      </c>
      <c r="H219" s="49">
        <f t="shared" si="105"/>
        <v>159</v>
      </c>
      <c r="I219" s="178">
        <f t="shared" si="106"/>
        <v>2.2344013490725127E-2</v>
      </c>
      <c r="J219" s="2"/>
      <c r="K219" s="2">
        <f t="shared" si="123"/>
        <v>0.48243395165823494</v>
      </c>
      <c r="L219" s="2">
        <f t="shared" si="124"/>
        <v>0</v>
      </c>
      <c r="M219" s="2">
        <f t="shared" si="125"/>
        <v>0.50477796514896012</v>
      </c>
      <c r="N219" s="2">
        <f t="shared" si="110"/>
        <v>0</v>
      </c>
      <c r="O219" s="2">
        <f t="shared" si="111"/>
        <v>1.2788083192804889E-2</v>
      </c>
      <c r="P219" s="1">
        <v>3433</v>
      </c>
      <c r="R219" s="1">
        <v>3592</v>
      </c>
      <c r="V219" s="1">
        <v>36</v>
      </c>
      <c r="W219" s="1">
        <v>21</v>
      </c>
      <c r="Y219" s="1">
        <f t="shared" si="121"/>
        <v>0</v>
      </c>
      <c r="Z219" s="1">
        <f t="shared" si="122"/>
        <v>10</v>
      </c>
      <c r="AA219" s="1">
        <v>15</v>
      </c>
      <c r="AB219" s="45"/>
      <c r="AC219" s="1">
        <v>9</v>
      </c>
      <c r="AI219" s="7">
        <f t="shared" si="126"/>
        <v>0</v>
      </c>
      <c r="AJ219" s="7">
        <f t="shared" si="127"/>
        <v>0</v>
      </c>
      <c r="AK219" s="7">
        <f t="shared" si="128"/>
        <v>3</v>
      </c>
      <c r="AL219" s="7">
        <f t="shared" si="129"/>
        <v>4</v>
      </c>
      <c r="AM219" s="2">
        <f t="shared" si="130"/>
        <v>0</v>
      </c>
      <c r="AN219" s="2">
        <f t="shared" si="131"/>
        <v>0</v>
      </c>
      <c r="AO219" s="2">
        <f t="shared" si="132"/>
        <v>5.0590219224283303E-3</v>
      </c>
      <c r="AP219" s="2">
        <f t="shared" si="133"/>
        <v>2.951096121416526E-3</v>
      </c>
      <c r="AR219" t="str">
        <f t="shared" si="135"/>
        <v>Tuolumne</v>
      </c>
      <c r="AS219" s="6" t="s">
        <v>206</v>
      </c>
      <c r="AT219" s="182">
        <v>4</v>
      </c>
      <c r="AV219" s="98">
        <v>6</v>
      </c>
      <c r="AW219" s="100">
        <v>109</v>
      </c>
      <c r="AX219" s="106">
        <f t="shared" si="134"/>
        <v>6109</v>
      </c>
      <c r="AZ219" s="7" t="s">
        <v>2975</v>
      </c>
      <c r="BA219" t="s">
        <v>3208</v>
      </c>
      <c r="BB219" s="1"/>
      <c r="BC219" s="1"/>
      <c r="BD219" s="1"/>
      <c r="BK219" s="1">
        <v>10</v>
      </c>
      <c r="CP219" s="177">
        <v>0</v>
      </c>
      <c r="CQ219" s="177">
        <v>0</v>
      </c>
      <c r="CR219">
        <v>0</v>
      </c>
      <c r="CS219">
        <v>0</v>
      </c>
    </row>
    <row r="220" spans="1:97" hidden="1" outlineLevel="1">
      <c r="A220" s="6" t="s">
        <v>1541</v>
      </c>
      <c r="B220" s="6" t="s">
        <v>206</v>
      </c>
      <c r="C220" s="1">
        <f t="shared" si="104"/>
        <v>118381</v>
      </c>
      <c r="D220" s="7">
        <f>IF(P220&gt;0,RANK(P220,(P220:R220,S220:AG220)),0)</f>
        <v>1</v>
      </c>
      <c r="E220" s="7">
        <f>IF(Q220&gt;0,RANK(Q220,(P220:R220,S220:AG220)),0)</f>
        <v>0</v>
      </c>
      <c r="F220" s="7">
        <f>IF(R220&gt;0,RANK(R220,(P220:R220,S220:AG220)),0)</f>
        <v>2</v>
      </c>
      <c r="G220" s="7">
        <f>IF(S220&gt;0,RANK(S220,(P220:R220,S220:AG220)),0)</f>
        <v>0</v>
      </c>
      <c r="H220" s="49">
        <f t="shared" si="105"/>
        <v>3864</v>
      </c>
      <c r="I220" s="178">
        <f t="shared" si="106"/>
        <v>3.2640373032834659E-2</v>
      </c>
      <c r="J220" s="2"/>
      <c r="K220" s="2">
        <f t="shared" si="123"/>
        <v>0.51203318100032946</v>
      </c>
      <c r="L220" s="2">
        <f t="shared" si="124"/>
        <v>0</v>
      </c>
      <c r="M220" s="2">
        <f t="shared" si="125"/>
        <v>0.47939280796749478</v>
      </c>
      <c r="N220" s="2">
        <f t="shared" si="110"/>
        <v>0</v>
      </c>
      <c r="O220" s="2">
        <f t="shared" si="111"/>
        <v>8.5740110321757546E-3</v>
      </c>
      <c r="P220" s="1">
        <v>60615</v>
      </c>
      <c r="R220" s="1">
        <v>56751</v>
      </c>
      <c r="V220" s="1">
        <v>225</v>
      </c>
      <c r="W220" s="1">
        <v>321</v>
      </c>
      <c r="Y220" s="1">
        <f t="shared" si="121"/>
        <v>0</v>
      </c>
      <c r="Z220" s="1">
        <f t="shared" si="122"/>
        <v>151</v>
      </c>
      <c r="AA220" s="1">
        <v>156</v>
      </c>
      <c r="AB220" s="45"/>
      <c r="AC220" s="1">
        <v>162</v>
      </c>
      <c r="AI220" s="7">
        <f t="shared" si="126"/>
        <v>0</v>
      </c>
      <c r="AJ220" s="7">
        <f t="shared" si="127"/>
        <v>0</v>
      </c>
      <c r="AK220" s="7">
        <f t="shared" si="128"/>
        <v>4</v>
      </c>
      <c r="AL220" s="7">
        <f t="shared" si="129"/>
        <v>3</v>
      </c>
      <c r="AM220" s="2">
        <f t="shared" si="130"/>
        <v>0</v>
      </c>
      <c r="AN220" s="2">
        <f t="shared" si="131"/>
        <v>0</v>
      </c>
      <c r="AO220" s="2">
        <f t="shared" si="132"/>
        <v>1.9006428396448755E-3</v>
      </c>
      <c r="AP220" s="2">
        <f t="shared" si="133"/>
        <v>2.7115837845600225E-3</v>
      </c>
      <c r="AR220" t="str">
        <f t="shared" si="135"/>
        <v>Ventura</v>
      </c>
      <c r="AS220" s="6" t="s">
        <v>206</v>
      </c>
      <c r="AT220" s="182"/>
      <c r="AV220" s="98">
        <v>6</v>
      </c>
      <c r="AW220" s="100">
        <v>111</v>
      </c>
      <c r="AX220" s="106">
        <f t="shared" si="134"/>
        <v>6111</v>
      </c>
      <c r="AZ220" s="7" t="s">
        <v>2975</v>
      </c>
      <c r="BA220" t="s">
        <v>3208</v>
      </c>
      <c r="BB220" s="1"/>
      <c r="BC220" s="1"/>
      <c r="BD220" s="1"/>
      <c r="BK220" s="1">
        <v>151</v>
      </c>
      <c r="CP220" s="177">
        <v>0</v>
      </c>
      <c r="CQ220" s="177">
        <v>0</v>
      </c>
      <c r="CR220">
        <v>0</v>
      </c>
      <c r="CS220">
        <v>0</v>
      </c>
    </row>
    <row r="221" spans="1:97" hidden="1" outlineLevel="1">
      <c r="A221" s="6" t="s">
        <v>2415</v>
      </c>
      <c r="B221" s="6" t="s">
        <v>206</v>
      </c>
      <c r="C221" s="1">
        <f t="shared" si="104"/>
        <v>36606</v>
      </c>
      <c r="D221" s="7">
        <f>IF(P221&gt;0,RANK(P221,(P221:R221,S221:AG221)),0)</f>
        <v>2</v>
      </c>
      <c r="E221" s="7">
        <f>IF(Q221&gt;0,RANK(Q221,(P221:R221,S221:AG221)),0)</f>
        <v>0</v>
      </c>
      <c r="F221" s="7">
        <f>IF(R221&gt;0,RANK(R221,(P221:R221,S221:AG221)),0)</f>
        <v>1</v>
      </c>
      <c r="G221" s="7">
        <f>IF(S221&gt;0,RANK(S221,(P221:R221,S221:AG221)),0)</f>
        <v>0</v>
      </c>
      <c r="H221" s="49">
        <f t="shared" si="105"/>
        <v>1106</v>
      </c>
      <c r="I221" s="178">
        <f t="shared" si="106"/>
        <v>3.0213626181500301E-2</v>
      </c>
      <c r="J221" s="2"/>
      <c r="K221" s="2">
        <f t="shared" si="123"/>
        <v>0.48229798393705947</v>
      </c>
      <c r="L221" s="2">
        <f t="shared" si="124"/>
        <v>0</v>
      </c>
      <c r="M221" s="2">
        <f t="shared" si="125"/>
        <v>0.51251161011855983</v>
      </c>
      <c r="N221" s="2">
        <f t="shared" si="110"/>
        <v>0</v>
      </c>
      <c r="O221" s="2">
        <f t="shared" si="111"/>
        <v>5.1904059443806938E-3</v>
      </c>
      <c r="P221" s="1">
        <v>17655</v>
      </c>
      <c r="R221" s="1">
        <v>18761</v>
      </c>
      <c r="V221" s="1">
        <v>51</v>
      </c>
      <c r="W221" s="1">
        <v>39</v>
      </c>
      <c r="Y221" s="1">
        <f t="shared" si="121"/>
        <v>0</v>
      </c>
      <c r="Z221" s="1">
        <f t="shared" si="122"/>
        <v>39</v>
      </c>
      <c r="AA221" s="1">
        <v>28</v>
      </c>
      <c r="AB221" s="45"/>
      <c r="AC221" s="1">
        <v>33</v>
      </c>
      <c r="AI221" s="7">
        <f t="shared" si="126"/>
        <v>0</v>
      </c>
      <c r="AJ221" s="7">
        <f t="shared" si="127"/>
        <v>0</v>
      </c>
      <c r="AK221" s="7">
        <f t="shared" si="128"/>
        <v>3</v>
      </c>
      <c r="AL221" s="7">
        <f t="shared" si="129"/>
        <v>4</v>
      </c>
      <c r="AM221" s="2">
        <f t="shared" si="130"/>
        <v>0</v>
      </c>
      <c r="AN221" s="2">
        <f t="shared" si="131"/>
        <v>0</v>
      </c>
      <c r="AO221" s="2">
        <f t="shared" si="132"/>
        <v>1.3932142271758728E-3</v>
      </c>
      <c r="AP221" s="2">
        <f t="shared" si="133"/>
        <v>1.0653991148991968E-3</v>
      </c>
      <c r="AR221" t="str">
        <f t="shared" si="135"/>
        <v>Yolo</v>
      </c>
      <c r="AS221" s="6" t="s">
        <v>206</v>
      </c>
      <c r="AT221" s="182"/>
      <c r="AV221" s="98">
        <v>6</v>
      </c>
      <c r="AW221" s="100">
        <v>113</v>
      </c>
      <c r="AX221" s="106">
        <f t="shared" si="134"/>
        <v>6113</v>
      </c>
      <c r="AZ221" s="7" t="s">
        <v>2975</v>
      </c>
      <c r="BA221" t="s">
        <v>3208</v>
      </c>
      <c r="BB221" s="1"/>
      <c r="BC221" s="1"/>
      <c r="BD221" s="1"/>
      <c r="BK221" s="1">
        <v>39</v>
      </c>
      <c r="CP221" s="177">
        <v>0</v>
      </c>
      <c r="CQ221" s="177">
        <v>0</v>
      </c>
      <c r="CR221">
        <v>0</v>
      </c>
      <c r="CS221">
        <v>0</v>
      </c>
    </row>
    <row r="222" spans="1:97" hidden="1" outlineLevel="1">
      <c r="A222" s="6" t="s">
        <v>645</v>
      </c>
      <c r="B222" s="6" t="s">
        <v>206</v>
      </c>
      <c r="C222" s="1">
        <f t="shared" si="104"/>
        <v>5291</v>
      </c>
      <c r="D222" s="7">
        <f>IF(P222&gt;0,RANK(P222,(P222:R222,S222:AG222)),0)</f>
        <v>2</v>
      </c>
      <c r="E222" s="7">
        <f>IF(Q222&gt;0,RANK(Q222,(P222:R222,S222:AG222)),0)</f>
        <v>0</v>
      </c>
      <c r="F222" s="7">
        <f>IF(R222&gt;0,RANK(R222,(P222:R222,S222:AG222)),0)</f>
        <v>1</v>
      </c>
      <c r="G222" s="7">
        <f>IF(S222&gt;0,RANK(S222,(P222:R222,S222:AG222)),0)</f>
        <v>0</v>
      </c>
      <c r="H222" s="49">
        <f t="shared" si="105"/>
        <v>383</v>
      </c>
      <c r="I222" s="178">
        <f t="shared" si="106"/>
        <v>7.2387072387072385E-2</v>
      </c>
      <c r="J222" s="2"/>
      <c r="K222" s="2">
        <f t="shared" si="123"/>
        <v>0.45133245133245131</v>
      </c>
      <c r="L222" s="2">
        <f t="shared" si="124"/>
        <v>0</v>
      </c>
      <c r="M222" s="2">
        <f t="shared" si="125"/>
        <v>0.52371952371952368</v>
      </c>
      <c r="N222" s="2">
        <f t="shared" si="110"/>
        <v>0</v>
      </c>
      <c r="O222" s="2">
        <f t="shared" si="111"/>
        <v>2.494802494802506E-2</v>
      </c>
      <c r="P222" s="1">
        <v>2388</v>
      </c>
      <c r="R222" s="1">
        <v>2771</v>
      </c>
      <c r="V222" s="1">
        <v>44</v>
      </c>
      <c r="W222" s="1">
        <v>39</v>
      </c>
      <c r="Y222" s="1">
        <f t="shared" si="121"/>
        <v>0</v>
      </c>
      <c r="Z222" s="1">
        <f t="shared" si="122"/>
        <v>14</v>
      </c>
      <c r="AA222" s="1">
        <v>26</v>
      </c>
      <c r="AB222" s="45"/>
      <c r="AC222" s="1">
        <v>9</v>
      </c>
      <c r="AI222" s="7">
        <f t="shared" si="126"/>
        <v>0</v>
      </c>
      <c r="AJ222" s="7">
        <f t="shared" si="127"/>
        <v>0</v>
      </c>
      <c r="AK222" s="7">
        <f t="shared" si="128"/>
        <v>3</v>
      </c>
      <c r="AL222" s="7">
        <f t="shared" si="129"/>
        <v>4</v>
      </c>
      <c r="AM222" s="2">
        <f t="shared" si="130"/>
        <v>0</v>
      </c>
      <c r="AN222" s="2">
        <f t="shared" si="131"/>
        <v>0</v>
      </c>
      <c r="AO222" s="2">
        <f t="shared" si="132"/>
        <v>8.3160083160083165E-3</v>
      </c>
      <c r="AP222" s="2">
        <f t="shared" si="133"/>
        <v>7.3710073710073713E-3</v>
      </c>
      <c r="AR222" t="str">
        <f t="shared" si="135"/>
        <v>Yuba</v>
      </c>
      <c r="AS222" s="6" t="s">
        <v>206</v>
      </c>
      <c r="AT222" s="182">
        <v>3</v>
      </c>
      <c r="AV222" s="98">
        <v>6</v>
      </c>
      <c r="AW222" s="100">
        <v>115</v>
      </c>
      <c r="AX222" s="106">
        <f t="shared" si="134"/>
        <v>6115</v>
      </c>
      <c r="AZ222" s="7" t="s">
        <v>2975</v>
      </c>
      <c r="BA222" t="s">
        <v>3208</v>
      </c>
      <c r="BB222" s="1"/>
      <c r="BC222" s="1"/>
      <c r="BD222" s="1"/>
      <c r="BK222" s="1">
        <v>14</v>
      </c>
      <c r="CP222" s="177">
        <v>0</v>
      </c>
      <c r="CQ222" s="177">
        <v>0</v>
      </c>
      <c r="CR222">
        <v>0</v>
      </c>
      <c r="CS222">
        <v>0</v>
      </c>
    </row>
    <row r="223" spans="1:97" collapsed="1">
      <c r="A223" s="6" t="s">
        <v>205</v>
      </c>
      <c r="B223" s="6" t="s">
        <v>1114</v>
      </c>
      <c r="C223" s="1">
        <f>SUM(P223:AG223)</f>
        <v>5173338</v>
      </c>
      <c r="D223" s="7">
        <f>IF(P223&gt;0,RANK(P223,(P223:R223,S223:AG223)),0)</f>
        <v>1</v>
      </c>
      <c r="E223" s="7">
        <f>IF(Q223&gt;0,RANK(Q223,(P223:R223,S223:AG223)),0)</f>
        <v>0</v>
      </c>
      <c r="F223" s="7">
        <f>IF(R223&gt;0,RANK(R223,(P223:R223,S223:AG223)),0)</f>
        <v>2</v>
      </c>
      <c r="G223" s="7">
        <f>IF(S223&gt;0,RANK(S223,(P223:R223,S223:AG223)),0)</f>
        <v>0</v>
      </c>
      <c r="H223" s="49">
        <f>MAX(P223:Y223)-LARGE(P223:Y223,2)</f>
        <v>363580</v>
      </c>
      <c r="I223" s="178">
        <f>H223/C223</f>
        <v>7.0279575778733186E-2</v>
      </c>
      <c r="J223" s="2"/>
      <c r="K223" s="2">
        <f t="shared" si="123"/>
        <v>0.53066356770038992</v>
      </c>
      <c r="L223" s="2">
        <f t="shared" si="124"/>
        <v>0</v>
      </c>
      <c r="M223" s="2">
        <f t="shared" si="125"/>
        <v>0.4603839919216568</v>
      </c>
      <c r="N223" s="2">
        <f t="shared" si="110"/>
        <v>0</v>
      </c>
      <c r="O223" s="2">
        <f t="shared" si="111"/>
        <v>8.9524403779532857E-3</v>
      </c>
      <c r="P223" s="1">
        <f>SUM(P165:P222)</f>
        <v>2745302</v>
      </c>
      <c r="R223" s="1">
        <f>SUM(R165:R222)</f>
        <v>2381722</v>
      </c>
      <c r="V223" s="1">
        <f>SUM(V165:V222)</f>
        <v>12014</v>
      </c>
      <c r="W223" s="1">
        <f>SUM(W165:W222)</f>
        <v>10880</v>
      </c>
      <c r="Y223" s="1">
        <f>SUM(Y165:Y222)</f>
        <v>23</v>
      </c>
      <c r="Z223" s="1">
        <f>SUM(Z165:Z222)</f>
        <v>7743</v>
      </c>
      <c r="AA223" s="1">
        <f>SUM(AA165:AA222)</f>
        <v>7201</v>
      </c>
      <c r="AC223" s="1">
        <f>SUM(AC165:AC222)</f>
        <v>8453</v>
      </c>
      <c r="AI223" s="7">
        <f t="shared" si="126"/>
        <v>0</v>
      </c>
      <c r="AJ223" s="7">
        <f t="shared" si="127"/>
        <v>0</v>
      </c>
      <c r="AK223" s="7">
        <f t="shared" si="128"/>
        <v>3</v>
      </c>
      <c r="AL223" s="7">
        <f t="shared" si="129"/>
        <v>4</v>
      </c>
      <c r="AM223" s="2">
        <f t="shared" si="130"/>
        <v>0</v>
      </c>
      <c r="AN223" s="2">
        <f t="shared" si="131"/>
        <v>0</v>
      </c>
      <c r="AO223" s="2">
        <f t="shared" si="132"/>
        <v>2.3222917195822117E-3</v>
      </c>
      <c r="AP223" s="2">
        <f t="shared" si="133"/>
        <v>2.1030908863870872E-3</v>
      </c>
      <c r="AR223" t="str">
        <f t="shared" si="135"/>
        <v>California</v>
      </c>
      <c r="AS223" s="6" t="s">
        <v>1114</v>
      </c>
      <c r="AT223" s="182"/>
      <c r="AV223" s="98">
        <v>6</v>
      </c>
      <c r="AW223" s="100"/>
      <c r="AX223" s="98">
        <v>6</v>
      </c>
      <c r="AZ223" s="7" t="s">
        <v>1634</v>
      </c>
      <c r="BA223" t="s">
        <v>3208</v>
      </c>
      <c r="BB223" s="1"/>
      <c r="BC223" s="1"/>
      <c r="BD223" s="1"/>
      <c r="BK223" s="1">
        <f>SUM(BK165:BK222)</f>
        <v>7743</v>
      </c>
      <c r="CP223">
        <f>SUM(CP165:CP222)</f>
        <v>3</v>
      </c>
      <c r="CQ223" s="177">
        <f>SUM(CQ165:CQ222)</f>
        <v>13</v>
      </c>
      <c r="CR223" s="177">
        <f>SUM(CR165:CR222)</f>
        <v>6</v>
      </c>
      <c r="CS223" s="222">
        <f>SUM(CS165:CS222)</f>
        <v>1</v>
      </c>
    </row>
    <row r="224" spans="1:97">
      <c r="C224" s="1"/>
      <c r="E224" s="7"/>
      <c r="F224" s="7"/>
      <c r="G224" s="7"/>
      <c r="H224" s="49"/>
      <c r="I224" s="178"/>
      <c r="J224" s="2"/>
      <c r="AI224" s="7"/>
      <c r="AJ224" s="7"/>
      <c r="AK224" s="7"/>
      <c r="AL224" s="7"/>
      <c r="AT224" s="182"/>
      <c r="AV224" s="98"/>
      <c r="AW224" s="100"/>
    </row>
    <row r="225" spans="1:53" hidden="1" outlineLevel="1">
      <c r="A225" t="s">
        <v>19</v>
      </c>
      <c r="B225" t="s">
        <v>138</v>
      </c>
      <c r="C225" s="1">
        <f t="shared" ref="C225:C233" si="136">SUM(P225:AG225)</f>
        <v>77336</v>
      </c>
      <c r="D225" s="7">
        <f>IF(P225&gt;0,RANK(P225,(P225:R225,S225:AG225)),0)</f>
        <v>1</v>
      </c>
      <c r="E225" s="7">
        <f>IF(Q225&gt;0,RANK(Q225,(P225:R225,S225:AG225)),0)</f>
        <v>0</v>
      </c>
      <c r="F225" s="7">
        <f>IF(R225&gt;0,RANK(R225,(P225:R225,S225:AG225)),0)</f>
        <v>2</v>
      </c>
      <c r="G225" s="7">
        <f>IF(S225&gt;0,RANK(S225,(P225:R225,S225:AG225)),0)</f>
        <v>0</v>
      </c>
      <c r="H225" s="49">
        <f t="shared" ref="H225:H233" si="137">MAX(P225:Y225)-LARGE(P225:Y225,2)</f>
        <v>17055</v>
      </c>
      <c r="I225" s="178">
        <f t="shared" ref="I225:I260" si="138">H225/C225</f>
        <v>0.22053118857970413</v>
      </c>
      <c r="J225" s="2"/>
      <c r="K225" s="2">
        <f t="shared" ref="K225:K233" si="139">IF($C225=0,"-",P225/$C225)</f>
        <v>0.60322488879693803</v>
      </c>
      <c r="L225" s="2">
        <f t="shared" ref="L225:L233" si="140">IF($C225=0,"-",Q225/$C225)</f>
        <v>0</v>
      </c>
      <c r="M225" s="2">
        <f t="shared" ref="M225:M233" si="141">IF($C225=0,"-",R225/$C225)</f>
        <v>0.38269370021723387</v>
      </c>
      <c r="N225" s="2">
        <f t="shared" ref="N225:N233" si="142">IF($C225=0,"-",S225/$C225)</f>
        <v>0</v>
      </c>
      <c r="O225" s="2">
        <f t="shared" ref="O225:O233" si="143">IF(C225=0,"-",(1-K225-L225-M225-N225))</f>
        <v>1.4081410985828102E-2</v>
      </c>
      <c r="P225" s="1">
        <f>SUMIF(Town!$AR$3:$AR$171,$AX225,Town!P$3:P$171)</f>
        <v>46651</v>
      </c>
      <c r="R225" s="1">
        <f>SUMIF(Town!$AR$3:$AR$171,$AX225,Town!R$3:R$171)</f>
        <v>29596</v>
      </c>
      <c r="X225" s="1">
        <f>SUMIF(Town!$AR$3:$AR$171,$AX225,Town!X$3:X$171)</f>
        <v>894</v>
      </c>
      <c r="AC225" s="1">
        <f>SUMIF(Town!$AR$3:$AR$171,$AX225,Town!AC$3:AC$171)</f>
        <v>195</v>
      </c>
      <c r="AI225" s="7">
        <f t="shared" ref="AI225:AI233" si="144">IF(T225&gt;0,RANK(T225,(P225:Z225)),0)</f>
        <v>0</v>
      </c>
      <c r="AJ225" s="7">
        <f t="shared" ref="AJ225:AJ233" si="145">IF(U225&gt;0,RANK(U225,(P225:Z225)),0)</f>
        <v>0</v>
      </c>
      <c r="AK225" s="7">
        <f t="shared" ref="AK225:AK233" si="146">IF(V225&gt;0,RANK(V225,(P225:Z225)),0)</f>
        <v>0</v>
      </c>
      <c r="AL225" s="7">
        <f t="shared" ref="AL225:AL233" si="147">IF(W225&gt;0,RANK(W225,(P225:Z225)),0)</f>
        <v>0</v>
      </c>
      <c r="AM225" s="2">
        <f t="shared" ref="AM225:AM233" si="148">IF($C225=0,"-",T225/$C225)</f>
        <v>0</v>
      </c>
      <c r="AN225" s="2">
        <f t="shared" ref="AN225:AN233" si="149">IF($C225=0,"-",U225/$C225)</f>
        <v>0</v>
      </c>
      <c r="AO225" s="2">
        <f t="shared" ref="AO225:AO233" si="150">IF($C225=0,"-",V225/$C225)</f>
        <v>0</v>
      </c>
      <c r="AP225" s="2">
        <f t="shared" ref="AP225:AP233" si="151">IF($C225=0,"-",W225/$C225)</f>
        <v>0</v>
      </c>
      <c r="AR225" t="str">
        <f t="shared" ref="AR225:AR260" si="152">A225</f>
        <v>Fairfield</v>
      </c>
      <c r="AS225" t="s">
        <v>138</v>
      </c>
      <c r="AT225" s="182"/>
      <c r="AV225" s="98">
        <v>9</v>
      </c>
      <c r="AW225" s="100">
        <v>1</v>
      </c>
      <c r="AX225" s="106">
        <f t="shared" ref="AX225:AX232" si="153">AV225*1000+AW225</f>
        <v>9001</v>
      </c>
      <c r="AZ225" s="7" t="s">
        <v>2975</v>
      </c>
      <c r="BA225" t="s">
        <v>3208</v>
      </c>
    </row>
    <row r="226" spans="1:53" hidden="1" outlineLevel="1">
      <c r="A226" t="s">
        <v>1580</v>
      </c>
      <c r="B226" t="s">
        <v>138</v>
      </c>
      <c r="C226" s="1">
        <f t="shared" si="136"/>
        <v>90289</v>
      </c>
      <c r="D226" s="7">
        <f>IF(P226&gt;0,RANK(P226,(P226:R226,S226:AG226)),0)</f>
        <v>1</v>
      </c>
      <c r="E226" s="7">
        <f>IF(Q226&gt;0,RANK(Q226,(P226:R226,S226:AG226)),0)</f>
        <v>0</v>
      </c>
      <c r="F226" s="7">
        <f>IF(R226&gt;0,RANK(R226,(P226:R226,S226:AG226)),0)</f>
        <v>2</v>
      </c>
      <c r="G226" s="7">
        <f>IF(S226&gt;0,RANK(S226,(P226:R226,S226:AG226)),0)</f>
        <v>0</v>
      </c>
      <c r="H226" s="49">
        <f t="shared" si="137"/>
        <v>7662</v>
      </c>
      <c r="I226" s="178">
        <f t="shared" si="138"/>
        <v>8.4860835760723896E-2</v>
      </c>
      <c r="J226" s="2"/>
      <c r="K226" s="2">
        <f t="shared" si="139"/>
        <v>0.53277807927876042</v>
      </c>
      <c r="L226" s="2">
        <f t="shared" si="140"/>
        <v>0</v>
      </c>
      <c r="M226" s="2">
        <f t="shared" si="141"/>
        <v>0.44791724351803652</v>
      </c>
      <c r="N226" s="2">
        <f t="shared" si="142"/>
        <v>0</v>
      </c>
      <c r="O226" s="2">
        <f t="shared" si="143"/>
        <v>1.9304677203203058E-2</v>
      </c>
      <c r="P226" s="1">
        <f>SUMIF(Town!$AR$3:$AR$171,$AX226,Town!P$3:P$171)</f>
        <v>48104</v>
      </c>
      <c r="R226" s="1">
        <f>SUMIF(Town!$AR$3:$AR$171,$AX226,Town!R$3:R$171)</f>
        <v>40442</v>
      </c>
      <c r="X226" s="1">
        <f>SUMIF(Town!$AR$3:$AR$171,$AX226,Town!X$3:X$171)</f>
        <v>1451</v>
      </c>
      <c r="AC226" s="1">
        <f>SUMIF(Town!$AR$3:$AR$171,$AX226,Town!AC$3:AC$171)</f>
        <v>292</v>
      </c>
      <c r="AI226" s="7">
        <f t="shared" si="144"/>
        <v>0</v>
      </c>
      <c r="AJ226" s="7">
        <f t="shared" si="145"/>
        <v>0</v>
      </c>
      <c r="AK226" s="7">
        <f t="shared" si="146"/>
        <v>0</v>
      </c>
      <c r="AL226" s="7">
        <f t="shared" si="147"/>
        <v>0</v>
      </c>
      <c r="AM226" s="2">
        <f t="shared" si="148"/>
        <v>0</v>
      </c>
      <c r="AN226" s="2">
        <f t="shared" si="149"/>
        <v>0</v>
      </c>
      <c r="AO226" s="2">
        <f t="shared" si="150"/>
        <v>0</v>
      </c>
      <c r="AP226" s="2">
        <f t="shared" si="151"/>
        <v>0</v>
      </c>
      <c r="AR226" t="str">
        <f t="shared" si="152"/>
        <v>Hartford</v>
      </c>
      <c r="AS226" t="s">
        <v>138</v>
      </c>
      <c r="AT226" s="182"/>
      <c r="AV226" s="98">
        <v>9</v>
      </c>
      <c r="AW226" s="100">
        <v>3</v>
      </c>
      <c r="AX226" s="106">
        <f t="shared" si="153"/>
        <v>9003</v>
      </c>
      <c r="AZ226" s="7" t="s">
        <v>2975</v>
      </c>
      <c r="BA226" t="s">
        <v>3208</v>
      </c>
    </row>
    <row r="227" spans="1:53" hidden="1" outlineLevel="1">
      <c r="A227" t="s">
        <v>1521</v>
      </c>
      <c r="B227" t="s">
        <v>138</v>
      </c>
      <c r="C227" s="1">
        <f t="shared" si="136"/>
        <v>15986</v>
      </c>
      <c r="D227" s="7">
        <f>IF(P227&gt;0,RANK(P227,(P227:R227,S227:AG227)),0)</f>
        <v>2</v>
      </c>
      <c r="E227" s="7">
        <f>IF(Q227&gt;0,RANK(Q227,(P227:R227,S227:AG227)),0)</f>
        <v>0</v>
      </c>
      <c r="F227" s="7">
        <f>IF(R227&gt;0,RANK(R227,(P227:R227,S227:AG227)),0)</f>
        <v>1</v>
      </c>
      <c r="G227" s="7">
        <f>IF(S227&gt;0,RANK(S227,(P227:R227,S227:AG227)),0)</f>
        <v>0</v>
      </c>
      <c r="H227" s="49">
        <f t="shared" si="137"/>
        <v>2379</v>
      </c>
      <c r="I227" s="178">
        <f t="shared" si="138"/>
        <v>0.14881771550106343</v>
      </c>
      <c r="J227" s="2"/>
      <c r="K227" s="2">
        <f t="shared" si="139"/>
        <v>0.41555110721881644</v>
      </c>
      <c r="L227" s="2">
        <f t="shared" si="140"/>
        <v>0</v>
      </c>
      <c r="M227" s="2">
        <f t="shared" si="141"/>
        <v>0.56436882271987987</v>
      </c>
      <c r="N227" s="2">
        <f t="shared" si="142"/>
        <v>0</v>
      </c>
      <c r="O227" s="2">
        <f t="shared" si="143"/>
        <v>2.0080070061303634E-2</v>
      </c>
      <c r="P227" s="1">
        <f>SUMIF(Town!$AR$3:$AR$171,$AX227,Town!P$3:P$171)</f>
        <v>6643</v>
      </c>
      <c r="R227" s="1">
        <f>SUMIF(Town!$AR$3:$AR$171,$AX227,Town!R$3:R$171)</f>
        <v>9022</v>
      </c>
      <c r="X227" s="1">
        <f>SUMIF(Town!$AR$3:$AR$171,$AX227,Town!X$3:X$171)</f>
        <v>287</v>
      </c>
      <c r="AC227" s="1">
        <f>SUMIF(Town!$AR$3:$AR$171,$AX227,Town!AC$3:AC$171)</f>
        <v>34</v>
      </c>
      <c r="AI227" s="7">
        <f t="shared" si="144"/>
        <v>0</v>
      </c>
      <c r="AJ227" s="7">
        <f t="shared" si="145"/>
        <v>0</v>
      </c>
      <c r="AK227" s="7">
        <f t="shared" si="146"/>
        <v>0</v>
      </c>
      <c r="AL227" s="7">
        <f t="shared" si="147"/>
        <v>0</v>
      </c>
      <c r="AM227" s="2">
        <f t="shared" si="148"/>
        <v>0</v>
      </c>
      <c r="AN227" s="2">
        <f t="shared" si="149"/>
        <v>0</v>
      </c>
      <c r="AO227" s="2">
        <f t="shared" si="150"/>
        <v>0</v>
      </c>
      <c r="AP227" s="2">
        <f t="shared" si="151"/>
        <v>0</v>
      </c>
      <c r="AR227" t="str">
        <f t="shared" si="152"/>
        <v>Litchfield</v>
      </c>
      <c r="AS227" t="s">
        <v>138</v>
      </c>
      <c r="AT227" s="182"/>
      <c r="AV227" s="98">
        <v>9</v>
      </c>
      <c r="AW227" s="100">
        <v>5</v>
      </c>
      <c r="AX227" s="106">
        <f t="shared" si="153"/>
        <v>9005</v>
      </c>
      <c r="AZ227" s="7" t="s">
        <v>2975</v>
      </c>
      <c r="BA227" t="s">
        <v>3208</v>
      </c>
    </row>
    <row r="228" spans="1:53" hidden="1" outlineLevel="1">
      <c r="A228" t="s">
        <v>2249</v>
      </c>
      <c r="B228" t="s">
        <v>138</v>
      </c>
      <c r="C228" s="1">
        <f t="shared" si="136"/>
        <v>18648</v>
      </c>
      <c r="D228" s="7">
        <f>IF(P228&gt;0,RANK(P228,(P228:R228,S228:AG228)),0)</f>
        <v>2</v>
      </c>
      <c r="E228" s="7">
        <f>IF(Q228&gt;0,RANK(Q228,(P228:R228,S228:AG228)),0)</f>
        <v>0</v>
      </c>
      <c r="F228" s="7">
        <f>IF(R228&gt;0,RANK(R228,(P228:R228,S228:AG228)),0)</f>
        <v>1</v>
      </c>
      <c r="G228" s="7">
        <f>IF(S228&gt;0,RANK(S228,(P228:R228,S228:AG228)),0)</f>
        <v>0</v>
      </c>
      <c r="H228" s="49">
        <f t="shared" si="137"/>
        <v>1331</v>
      </c>
      <c r="I228" s="178">
        <f t="shared" si="138"/>
        <v>7.1374946374946374E-2</v>
      </c>
      <c r="J228" s="2"/>
      <c r="K228" s="2">
        <f t="shared" si="139"/>
        <v>0.45570570570570573</v>
      </c>
      <c r="L228" s="2">
        <f t="shared" si="140"/>
        <v>0</v>
      </c>
      <c r="M228" s="2">
        <f t="shared" si="141"/>
        <v>0.52708065208065213</v>
      </c>
      <c r="N228" s="2">
        <f t="shared" si="142"/>
        <v>0</v>
      </c>
      <c r="O228" s="2">
        <f t="shared" si="143"/>
        <v>1.7213642213642188E-2</v>
      </c>
      <c r="P228" s="1">
        <f>SUMIF(Town!$AR$3:$AR$171,$AX228,Town!P$3:P$171)</f>
        <v>8498</v>
      </c>
      <c r="R228" s="1">
        <f>SUMIF(Town!$AR$3:$AR$171,$AX228,Town!R$3:R$171)</f>
        <v>9829</v>
      </c>
      <c r="X228" s="1">
        <f>SUMIF(Town!$AR$3:$AR$171,$AX228,Town!X$3:X$171)</f>
        <v>272</v>
      </c>
      <c r="AC228" s="1">
        <f>SUMIF(Town!$AR$3:$AR$171,$AX228,Town!AC$3:AC$171)</f>
        <v>49</v>
      </c>
      <c r="AI228" s="7">
        <f t="shared" si="144"/>
        <v>0</v>
      </c>
      <c r="AJ228" s="7">
        <f t="shared" si="145"/>
        <v>0</v>
      </c>
      <c r="AK228" s="7">
        <f t="shared" si="146"/>
        <v>0</v>
      </c>
      <c r="AL228" s="7">
        <f t="shared" si="147"/>
        <v>0</v>
      </c>
      <c r="AM228" s="2">
        <f t="shared" si="148"/>
        <v>0</v>
      </c>
      <c r="AN228" s="2">
        <f t="shared" si="149"/>
        <v>0</v>
      </c>
      <c r="AO228" s="2">
        <f t="shared" si="150"/>
        <v>0</v>
      </c>
      <c r="AP228" s="2">
        <f t="shared" si="151"/>
        <v>0</v>
      </c>
      <c r="AR228" t="str">
        <f t="shared" si="152"/>
        <v>Middlesex</v>
      </c>
      <c r="AS228" t="s">
        <v>138</v>
      </c>
      <c r="AT228" s="182"/>
      <c r="AV228" s="98">
        <v>9</v>
      </c>
      <c r="AW228" s="100">
        <v>7</v>
      </c>
      <c r="AX228" s="106">
        <f t="shared" si="153"/>
        <v>9007</v>
      </c>
      <c r="AZ228" s="7" t="s">
        <v>2975</v>
      </c>
      <c r="BA228" t="s">
        <v>3208</v>
      </c>
    </row>
    <row r="229" spans="1:53" hidden="1" outlineLevel="1">
      <c r="A229" t="s">
        <v>3213</v>
      </c>
      <c r="B229" t="s">
        <v>138</v>
      </c>
      <c r="C229" s="1">
        <f t="shared" si="136"/>
        <v>78318</v>
      </c>
      <c r="D229" s="7">
        <f>IF(P229&gt;0,RANK(P229,(P229:R229,S229:AG229)),0)</f>
        <v>1</v>
      </c>
      <c r="E229" s="7">
        <f>IF(Q229&gt;0,RANK(Q229,(P229:R229,S229:AG229)),0)</f>
        <v>0</v>
      </c>
      <c r="F229" s="7">
        <f>IF(R229&gt;0,RANK(R229,(P229:R229,S229:AG229)),0)</f>
        <v>2</v>
      </c>
      <c r="G229" s="7">
        <f>IF(S229&gt;0,RANK(S229,(P229:R229,S229:AG229)),0)</f>
        <v>0</v>
      </c>
      <c r="H229" s="49">
        <f t="shared" si="137"/>
        <v>4368</v>
      </c>
      <c r="I229" s="178">
        <f t="shared" si="138"/>
        <v>5.5772619321228838E-2</v>
      </c>
      <c r="J229" s="2"/>
      <c r="K229" s="2">
        <f t="shared" si="139"/>
        <v>0.51874409458872806</v>
      </c>
      <c r="L229" s="2">
        <f t="shared" si="140"/>
        <v>0</v>
      </c>
      <c r="M229" s="2">
        <f t="shared" si="141"/>
        <v>0.46297147526749916</v>
      </c>
      <c r="N229" s="2">
        <f t="shared" si="142"/>
        <v>0</v>
      </c>
      <c r="O229" s="2">
        <f t="shared" si="143"/>
        <v>1.828443014377279E-2</v>
      </c>
      <c r="P229" s="1">
        <f>SUMIF(Town!$AR$3:$AR$171,$AX229,Town!P$3:P$171)</f>
        <v>40627</v>
      </c>
      <c r="R229" s="1">
        <f>SUMIF(Town!$AR$3:$AR$171,$AX229,Town!R$3:R$171)</f>
        <v>36259</v>
      </c>
      <c r="X229" s="1">
        <f>SUMIF(Town!$AR$3:$AR$171,$AX229,Town!X$3:X$171)</f>
        <v>1178</v>
      </c>
      <c r="AC229" s="1">
        <f>SUMIF(Town!$AR$3:$AR$171,$AX229,Town!AC$3:AC$171)</f>
        <v>254</v>
      </c>
      <c r="AI229" s="7">
        <f t="shared" si="144"/>
        <v>0</v>
      </c>
      <c r="AJ229" s="7">
        <f t="shared" si="145"/>
        <v>0</v>
      </c>
      <c r="AK229" s="7">
        <f t="shared" si="146"/>
        <v>0</v>
      </c>
      <c r="AL229" s="7">
        <f t="shared" si="147"/>
        <v>0</v>
      </c>
      <c r="AM229" s="2">
        <f t="shared" si="148"/>
        <v>0</v>
      </c>
      <c r="AN229" s="2">
        <f t="shared" si="149"/>
        <v>0</v>
      </c>
      <c r="AO229" s="2">
        <f t="shared" si="150"/>
        <v>0</v>
      </c>
      <c r="AP229" s="2">
        <f t="shared" si="151"/>
        <v>0</v>
      </c>
      <c r="AR229" t="str">
        <f t="shared" si="152"/>
        <v>New Haven</v>
      </c>
      <c r="AS229" t="s">
        <v>138</v>
      </c>
      <c r="AT229" s="182"/>
      <c r="AV229" s="98">
        <v>9</v>
      </c>
      <c r="AW229" s="100">
        <v>9</v>
      </c>
      <c r="AX229" s="106">
        <f t="shared" si="153"/>
        <v>9009</v>
      </c>
      <c r="AZ229" s="7" t="s">
        <v>2975</v>
      </c>
      <c r="BA229" t="s">
        <v>3208</v>
      </c>
    </row>
    <row r="230" spans="1:53" hidden="1" outlineLevel="1">
      <c r="A230" t="s">
        <v>2826</v>
      </c>
      <c r="B230" t="s">
        <v>138</v>
      </c>
      <c r="C230" s="1">
        <f t="shared" si="136"/>
        <v>24107</v>
      </c>
      <c r="D230" s="7">
        <f>IF(P230&gt;0,RANK(P230,(P230:R230,S230:AG230)),0)</f>
        <v>2</v>
      </c>
      <c r="E230" s="7">
        <f>IF(Q230&gt;0,RANK(Q230,(P230:R230,S230:AG230)),0)</f>
        <v>0</v>
      </c>
      <c r="F230" s="7">
        <f>IF(R230&gt;0,RANK(R230,(P230:R230,S230:AG230)),0)</f>
        <v>1</v>
      </c>
      <c r="G230" s="7">
        <f>IF(S230&gt;0,RANK(S230,(P230:R230,S230:AG230)),0)</f>
        <v>0</v>
      </c>
      <c r="H230" s="49">
        <f t="shared" si="137"/>
        <v>2624</v>
      </c>
      <c r="I230" s="178">
        <f t="shared" si="138"/>
        <v>0.10884805243290331</v>
      </c>
      <c r="J230" s="2"/>
      <c r="K230" s="2">
        <f t="shared" si="139"/>
        <v>0.43630480773219399</v>
      </c>
      <c r="L230" s="2">
        <f t="shared" si="140"/>
        <v>0</v>
      </c>
      <c r="M230" s="2">
        <f t="shared" si="141"/>
        <v>0.54515286016509723</v>
      </c>
      <c r="N230" s="2">
        <f t="shared" si="142"/>
        <v>0</v>
      </c>
      <c r="O230" s="2">
        <f t="shared" si="143"/>
        <v>1.8542332102708725E-2</v>
      </c>
      <c r="P230" s="1">
        <f>SUMIF(Town!$AR$3:$AR$171,$AX230,Town!P$3:P$171)</f>
        <v>10518</v>
      </c>
      <c r="R230" s="1">
        <f>SUMIF(Town!$AR$3:$AR$171,$AX230,Town!R$3:R$171)</f>
        <v>13142</v>
      </c>
      <c r="X230" s="1">
        <f>SUMIF(Town!$AR$3:$AR$171,$AX230,Town!X$3:X$171)</f>
        <v>376</v>
      </c>
      <c r="AC230" s="1">
        <f>SUMIF(Town!$AR$3:$AR$171,$AX230,Town!AC$3:AC$171)</f>
        <v>71</v>
      </c>
      <c r="AI230" s="7">
        <f t="shared" si="144"/>
        <v>0</v>
      </c>
      <c r="AJ230" s="7">
        <f t="shared" si="145"/>
        <v>0</v>
      </c>
      <c r="AK230" s="7">
        <f t="shared" si="146"/>
        <v>0</v>
      </c>
      <c r="AL230" s="7">
        <f t="shared" si="147"/>
        <v>0</v>
      </c>
      <c r="AM230" s="2">
        <f t="shared" si="148"/>
        <v>0</v>
      </c>
      <c r="AN230" s="2">
        <f t="shared" si="149"/>
        <v>0</v>
      </c>
      <c r="AO230" s="2">
        <f t="shared" si="150"/>
        <v>0</v>
      </c>
      <c r="AP230" s="2">
        <f t="shared" si="151"/>
        <v>0</v>
      </c>
      <c r="AR230" t="str">
        <f t="shared" si="152"/>
        <v>New London</v>
      </c>
      <c r="AS230" t="s">
        <v>138</v>
      </c>
      <c r="AT230" s="182">
        <v>2</v>
      </c>
      <c r="AV230" s="98">
        <v>9</v>
      </c>
      <c r="AW230" s="100">
        <v>11</v>
      </c>
      <c r="AX230" s="106">
        <f t="shared" si="153"/>
        <v>9011</v>
      </c>
      <c r="AZ230" s="7" t="s">
        <v>2975</v>
      </c>
      <c r="BA230" t="s">
        <v>3208</v>
      </c>
    </row>
    <row r="231" spans="1:53" hidden="1" outlineLevel="1">
      <c r="A231" t="s">
        <v>2827</v>
      </c>
      <c r="B231" t="s">
        <v>138</v>
      </c>
      <c r="C231" s="1">
        <f t="shared" si="136"/>
        <v>14586</v>
      </c>
      <c r="D231" s="7">
        <f>IF(P231&gt;0,RANK(P231,(P231:R231,S231:AG231)),0)</f>
        <v>2</v>
      </c>
      <c r="E231" s="7">
        <f>IF(Q231&gt;0,RANK(Q231,(P231:R231,S231:AG231)),0)</f>
        <v>0</v>
      </c>
      <c r="F231" s="7">
        <f>IF(R231&gt;0,RANK(R231,(P231:R231,S231:AG231)),0)</f>
        <v>1</v>
      </c>
      <c r="G231" s="7">
        <f>IF(S231&gt;0,RANK(S231,(P231:R231,S231:AG231)),0)</f>
        <v>0</v>
      </c>
      <c r="H231" s="49">
        <f t="shared" si="137"/>
        <v>3128</v>
      </c>
      <c r="I231" s="178">
        <f t="shared" si="138"/>
        <v>0.21445221445221446</v>
      </c>
      <c r="J231" s="2"/>
      <c r="K231" s="2">
        <f t="shared" si="139"/>
        <v>0.38454682572329629</v>
      </c>
      <c r="L231" s="2">
        <f t="shared" si="140"/>
        <v>0</v>
      </c>
      <c r="M231" s="2">
        <f t="shared" si="141"/>
        <v>0.59899904017551076</v>
      </c>
      <c r="N231" s="2">
        <f t="shared" si="142"/>
        <v>0</v>
      </c>
      <c r="O231" s="2">
        <f t="shared" si="143"/>
        <v>1.6454134101193008E-2</v>
      </c>
      <c r="P231" s="1">
        <f>SUMIF(Town!$AR$3:$AR$171,$AX231,Town!P$3:P$171)</f>
        <v>5609</v>
      </c>
      <c r="R231" s="1">
        <f>SUMIF(Town!$AR$3:$AR$171,$AX231,Town!R$3:R$171)</f>
        <v>8737</v>
      </c>
      <c r="X231" s="1">
        <f>SUMIF(Town!$AR$3:$AR$171,$AX231,Town!X$3:X$171)</f>
        <v>206</v>
      </c>
      <c r="AC231" s="1">
        <f>SUMIF(Town!$AR$3:$AR$171,$AX231,Town!AC$3:AC$171)</f>
        <v>34</v>
      </c>
      <c r="AI231" s="7">
        <f t="shared" si="144"/>
        <v>0</v>
      </c>
      <c r="AJ231" s="7">
        <f t="shared" si="145"/>
        <v>0</v>
      </c>
      <c r="AK231" s="7">
        <f t="shared" si="146"/>
        <v>0</v>
      </c>
      <c r="AL231" s="7">
        <f t="shared" si="147"/>
        <v>0</v>
      </c>
      <c r="AM231" s="2">
        <f t="shared" si="148"/>
        <v>0</v>
      </c>
      <c r="AN231" s="2">
        <f t="shared" si="149"/>
        <v>0</v>
      </c>
      <c r="AO231" s="2">
        <f t="shared" si="150"/>
        <v>0</v>
      </c>
      <c r="AP231" s="2">
        <f t="shared" si="151"/>
        <v>0</v>
      </c>
      <c r="AR231" t="str">
        <f t="shared" si="152"/>
        <v>Tolland</v>
      </c>
      <c r="AS231" t="s">
        <v>138</v>
      </c>
      <c r="AT231" s="182">
        <v>2</v>
      </c>
      <c r="AV231" s="98">
        <v>9</v>
      </c>
      <c r="AW231" s="100">
        <v>13</v>
      </c>
      <c r="AX231" s="106">
        <f t="shared" si="153"/>
        <v>9013</v>
      </c>
      <c r="AZ231" s="7" t="s">
        <v>2975</v>
      </c>
      <c r="BA231" t="s">
        <v>3208</v>
      </c>
    </row>
    <row r="232" spans="1:53" hidden="1" outlineLevel="1">
      <c r="A232" t="s">
        <v>2472</v>
      </c>
      <c r="B232" t="s">
        <v>138</v>
      </c>
      <c r="C232" s="1">
        <f t="shared" si="136"/>
        <v>8985</v>
      </c>
      <c r="D232" s="7">
        <f>IF(P232&gt;0,RANK(P232,(P232:R232,S232:AG232)),0)</f>
        <v>2</v>
      </c>
      <c r="E232" s="7">
        <f>IF(Q232&gt;0,RANK(Q232,(P232:R232,S232:AG232)),0)</f>
        <v>0</v>
      </c>
      <c r="F232" s="7">
        <f>IF(R232&gt;0,RANK(R232,(P232:R232,S232:AG232)),0)</f>
        <v>1</v>
      </c>
      <c r="G232" s="7">
        <f>IF(S232&gt;0,RANK(S232,(P232:R232,S232:AG232)),0)</f>
        <v>0</v>
      </c>
      <c r="H232" s="49">
        <f t="shared" si="137"/>
        <v>1957</v>
      </c>
      <c r="I232" s="178">
        <f t="shared" si="138"/>
        <v>0.21780745687256539</v>
      </c>
      <c r="J232" s="2"/>
      <c r="K232" s="2">
        <f t="shared" si="139"/>
        <v>0.37785197551474681</v>
      </c>
      <c r="L232" s="2">
        <f t="shared" si="140"/>
        <v>0</v>
      </c>
      <c r="M232" s="2">
        <f t="shared" si="141"/>
        <v>0.59565943238731223</v>
      </c>
      <c r="N232" s="2">
        <f t="shared" si="142"/>
        <v>0</v>
      </c>
      <c r="O232" s="2">
        <f t="shared" si="143"/>
        <v>2.6488592097940966E-2</v>
      </c>
      <c r="P232" s="1">
        <f>SUMIF(Town!$AR$3:$AR$171,$AX232,Town!P$3:P$171)</f>
        <v>3395</v>
      </c>
      <c r="R232" s="1">
        <f>SUMIF(Town!$AR$3:$AR$171,$AX232,Town!R$3:R$171)</f>
        <v>5352</v>
      </c>
      <c r="X232" s="1">
        <f>SUMIF(Town!$AR$3:$AR$171,$AX232,Town!X$3:X$171)</f>
        <v>207</v>
      </c>
      <c r="AC232" s="1">
        <f>SUMIF(Town!$AR$3:$AR$171,$AX232,Town!AC$3:AC$171)</f>
        <v>31</v>
      </c>
      <c r="AI232" s="7">
        <f t="shared" si="144"/>
        <v>0</v>
      </c>
      <c r="AJ232" s="7">
        <f t="shared" si="145"/>
        <v>0</v>
      </c>
      <c r="AK232" s="7">
        <f t="shared" si="146"/>
        <v>0</v>
      </c>
      <c r="AL232" s="7">
        <f t="shared" si="147"/>
        <v>0</v>
      </c>
      <c r="AM232" s="2">
        <f t="shared" si="148"/>
        <v>0</v>
      </c>
      <c r="AN232" s="2">
        <f t="shared" si="149"/>
        <v>0</v>
      </c>
      <c r="AO232" s="2">
        <f t="shared" si="150"/>
        <v>0</v>
      </c>
      <c r="AP232" s="2">
        <f t="shared" si="151"/>
        <v>0</v>
      </c>
      <c r="AR232" t="str">
        <f t="shared" si="152"/>
        <v>Windham</v>
      </c>
      <c r="AS232" t="s">
        <v>138</v>
      </c>
      <c r="AT232" s="182">
        <v>2</v>
      </c>
      <c r="AV232" s="98">
        <v>9</v>
      </c>
      <c r="AW232" s="100">
        <v>15</v>
      </c>
      <c r="AX232" s="106">
        <f t="shared" si="153"/>
        <v>9015</v>
      </c>
      <c r="AZ232" s="7" t="s">
        <v>2975</v>
      </c>
      <c r="BA232" t="s">
        <v>3208</v>
      </c>
    </row>
    <row r="233" spans="1:53" collapsed="1">
      <c r="A233" t="s">
        <v>337</v>
      </c>
      <c r="B233" t="s">
        <v>1114</v>
      </c>
      <c r="C233" s="1">
        <f t="shared" si="136"/>
        <v>328255</v>
      </c>
      <c r="D233" s="7">
        <f>IF(P233&gt;0,RANK(P233,(P233:R233,S233:AG233)),0)</f>
        <v>1</v>
      </c>
      <c r="E233" s="7">
        <f>IF(Q233&gt;0,RANK(Q233,(P233:R233,S233:AG233)),0)</f>
        <v>0</v>
      </c>
      <c r="F233" s="7">
        <f>IF(R233&gt;0,RANK(R233,(P233:R233,S233:AG233)),0)</f>
        <v>2</v>
      </c>
      <c r="G233" s="7">
        <f>IF(S233&gt;0,RANK(S233,(P233:R233,S233:AG233)),0)</f>
        <v>0</v>
      </c>
      <c r="H233" s="49">
        <f t="shared" si="137"/>
        <v>17666</v>
      </c>
      <c r="I233" s="178">
        <f t="shared" si="138"/>
        <v>5.3817915949490487E-2</v>
      </c>
      <c r="J233" s="2"/>
      <c r="K233" s="2">
        <f t="shared" si="139"/>
        <v>0.51802714353170554</v>
      </c>
      <c r="L233" s="2">
        <f t="shared" si="140"/>
        <v>0</v>
      </c>
      <c r="M233" s="2">
        <f t="shared" si="141"/>
        <v>0.46420922758221506</v>
      </c>
      <c r="N233" s="2">
        <f t="shared" si="142"/>
        <v>0</v>
      </c>
      <c r="O233" s="2">
        <f t="shared" si="143"/>
        <v>1.7763628886079408E-2</v>
      </c>
      <c r="P233" s="1">
        <f>SUM(P225:P232)</f>
        <v>170045</v>
      </c>
      <c r="R233" s="1">
        <f>SUM(R225:R232)</f>
        <v>152379</v>
      </c>
      <c r="X233" s="1">
        <f>SUM(X225:X232)</f>
        <v>4871</v>
      </c>
      <c r="AC233" s="1">
        <f>SUM(AC225:AC232)</f>
        <v>960</v>
      </c>
      <c r="AI233" s="7">
        <f t="shared" si="144"/>
        <v>0</v>
      </c>
      <c r="AJ233" s="7">
        <f t="shared" si="145"/>
        <v>0</v>
      </c>
      <c r="AK233" s="7">
        <f t="shared" si="146"/>
        <v>0</v>
      </c>
      <c r="AL233" s="7">
        <f t="shared" si="147"/>
        <v>0</v>
      </c>
      <c r="AM233" s="2">
        <f t="shared" si="148"/>
        <v>0</v>
      </c>
      <c r="AN233" s="2">
        <f t="shared" si="149"/>
        <v>0</v>
      </c>
      <c r="AO233" s="2">
        <f t="shared" si="150"/>
        <v>0</v>
      </c>
      <c r="AP233" s="2">
        <f t="shared" si="151"/>
        <v>0</v>
      </c>
      <c r="AR233" t="str">
        <f t="shared" si="152"/>
        <v>Connecticut</v>
      </c>
      <c r="AS233" t="s">
        <v>1114</v>
      </c>
      <c r="AT233" s="182"/>
      <c r="AV233" s="98">
        <v>9</v>
      </c>
      <c r="AW233" s="100"/>
      <c r="AX233" s="98">
        <v>9</v>
      </c>
      <c r="AZ233" s="7" t="s">
        <v>1634</v>
      </c>
      <c r="BA233" t="s">
        <v>3208</v>
      </c>
    </row>
    <row r="234" spans="1:53">
      <c r="C234" s="1"/>
      <c r="E234" s="7"/>
      <c r="F234" s="7"/>
      <c r="G234" s="7"/>
      <c r="H234" s="49"/>
      <c r="I234" s="178"/>
      <c r="J234" s="2"/>
      <c r="AI234" s="7"/>
      <c r="AJ234" s="7"/>
      <c r="AK234" s="7"/>
      <c r="AL234" s="7"/>
      <c r="AT234" s="182"/>
      <c r="AV234" s="98"/>
      <c r="AW234" s="100"/>
    </row>
    <row r="235" spans="1:53" hidden="1" outlineLevel="1">
      <c r="A235" t="s">
        <v>1845</v>
      </c>
      <c r="B235" t="s">
        <v>1719</v>
      </c>
      <c r="C235" s="1">
        <f>SUM(P235:AG235)</f>
        <v>12483</v>
      </c>
      <c r="D235" s="7">
        <f>IF(P235&gt;0,RANK(P235,(P235:R235,S235:AG235)),0)</f>
        <v>1</v>
      </c>
      <c r="E235" s="7">
        <f>IF(Q235&gt;0,RANK(Q235,(P235:R235,S235:AG235)),0)</f>
        <v>0</v>
      </c>
      <c r="F235" s="7">
        <f>IF(R235&gt;0,RANK(R235,(P235:R235,S235:AG235)),0)</f>
        <v>2</v>
      </c>
      <c r="G235" s="7">
        <f>IF(S235&gt;0,RANK(S235,(P235:R235,S235:AG235)),0)</f>
        <v>0</v>
      </c>
      <c r="H235" s="49">
        <f>MAX(P235:Y235)-LARGE(P235:Y235,2)</f>
        <v>2358</v>
      </c>
      <c r="I235" s="178">
        <f t="shared" si="138"/>
        <v>0.18889689978370583</v>
      </c>
      <c r="J235" s="2"/>
      <c r="K235" s="2">
        <f t="shared" ref="K235:M238" si="154">IF($C235=0,"-",P235/$C235)</f>
        <v>0.58783946166786827</v>
      </c>
      <c r="L235" s="2">
        <f t="shared" si="154"/>
        <v>0</v>
      </c>
      <c r="M235" s="2">
        <f t="shared" si="154"/>
        <v>0.39894256188416244</v>
      </c>
      <c r="N235" s="2">
        <f>IF($C235=0,"-",S235/$C235)</f>
        <v>0</v>
      </c>
      <c r="O235" s="2">
        <f>IF(C235=0,"-",(1-K235-L235-M235-N235))</f>
        <v>1.3217976447969293E-2</v>
      </c>
      <c r="P235" s="1">
        <v>7338</v>
      </c>
      <c r="R235" s="1">
        <v>4980</v>
      </c>
      <c r="AC235" s="1">
        <v>165</v>
      </c>
      <c r="AI235" s="7">
        <f>IF(T235&gt;0,RANK(T235,(P235:Z235)),0)</f>
        <v>0</v>
      </c>
      <c r="AJ235" s="7">
        <f>IF(U235&gt;0,RANK(U235,(P235:Z235)),0)</f>
        <v>0</v>
      </c>
      <c r="AK235" s="7">
        <f>IF(V235&gt;0,RANK(V235,(P235:Z235)),0)</f>
        <v>0</v>
      </c>
      <c r="AL235" s="7">
        <f>IF(W235&gt;0,RANK(W235,(P235:Z235)),0)</f>
        <v>0</v>
      </c>
      <c r="AM235" s="2">
        <f t="shared" ref="AM235:AP238" si="155">IF($C235=0,"-",T235/$C235)</f>
        <v>0</v>
      </c>
      <c r="AN235" s="2">
        <f t="shared" si="155"/>
        <v>0</v>
      </c>
      <c r="AO235" s="2">
        <f t="shared" si="155"/>
        <v>0</v>
      </c>
      <c r="AP235" s="2">
        <f t="shared" si="155"/>
        <v>0</v>
      </c>
      <c r="AR235" t="str">
        <f t="shared" si="152"/>
        <v>Kent</v>
      </c>
      <c r="AS235" t="s">
        <v>1719</v>
      </c>
      <c r="AT235" s="182">
        <v>1</v>
      </c>
      <c r="AV235" s="98">
        <v>10</v>
      </c>
      <c r="AW235" s="100">
        <v>1</v>
      </c>
      <c r="AX235" s="106">
        <f>AV235*1000+AW235</f>
        <v>10001</v>
      </c>
      <c r="AZ235" s="7" t="s">
        <v>2975</v>
      </c>
      <c r="BA235" t="s">
        <v>3208</v>
      </c>
    </row>
    <row r="236" spans="1:53" hidden="1" outlineLevel="1">
      <c r="A236" t="s">
        <v>3044</v>
      </c>
      <c r="B236" t="s">
        <v>1719</v>
      </c>
      <c r="C236" s="1">
        <f>SUM(P236:AG236)</f>
        <v>64825</v>
      </c>
      <c r="D236" s="7">
        <f>IF(P236&gt;0,RANK(P236,(P236:R236,S236:AG236)),0)</f>
        <v>1</v>
      </c>
      <c r="E236" s="7">
        <f>IF(Q236&gt;0,RANK(Q236,(P236:R236,S236:AG236)),0)</f>
        <v>0</v>
      </c>
      <c r="F236" s="7">
        <f>IF(R236&gt;0,RANK(R236,(P236:R236,S236:AG236)),0)</f>
        <v>2</v>
      </c>
      <c r="G236" s="7">
        <f>IF(S236&gt;0,RANK(S236,(P236:R236,S236:AG236)),0)</f>
        <v>0</v>
      </c>
      <c r="H236" s="49">
        <f>MAX(P236:Y236)-LARGE(P236:Y236,2)</f>
        <v>12843</v>
      </c>
      <c r="I236" s="178">
        <f t="shared" si="138"/>
        <v>0.19811801002699575</v>
      </c>
      <c r="J236" s="2"/>
      <c r="K236" s="2">
        <f t="shared" si="154"/>
        <v>0.59520246818357114</v>
      </c>
      <c r="L236" s="2">
        <f t="shared" si="154"/>
        <v>0</v>
      </c>
      <c r="M236" s="2">
        <f t="shared" si="154"/>
        <v>0.39708445815657539</v>
      </c>
      <c r="N236" s="2">
        <f>IF($C236=0,"-",S236/$C236)</f>
        <v>0</v>
      </c>
      <c r="O236" s="2">
        <f>IF(C236=0,"-",(1-K236-L236-M236-N236))</f>
        <v>7.7130736598534644E-3</v>
      </c>
      <c r="P236" s="1">
        <v>38584</v>
      </c>
      <c r="R236" s="1">
        <v>25741</v>
      </c>
      <c r="AC236" s="1">
        <v>500</v>
      </c>
      <c r="AI236" s="7">
        <f>IF(T236&gt;0,RANK(T236,(P236:Z236)),0)</f>
        <v>0</v>
      </c>
      <c r="AJ236" s="7">
        <f>IF(U236&gt;0,RANK(U236,(P236:Z236)),0)</f>
        <v>0</v>
      </c>
      <c r="AK236" s="7">
        <f>IF(V236&gt;0,RANK(V236,(P236:Z236)),0)</f>
        <v>0</v>
      </c>
      <c r="AL236" s="7">
        <f>IF(W236&gt;0,RANK(W236,(P236:Z236)),0)</f>
        <v>0</v>
      </c>
      <c r="AM236" s="2">
        <f t="shared" si="155"/>
        <v>0</v>
      </c>
      <c r="AN236" s="2">
        <f t="shared" si="155"/>
        <v>0</v>
      </c>
      <c r="AO236" s="2">
        <f t="shared" si="155"/>
        <v>0</v>
      </c>
      <c r="AP236" s="2">
        <f t="shared" si="155"/>
        <v>0</v>
      </c>
      <c r="AR236" t="str">
        <f t="shared" si="152"/>
        <v>New Castle</v>
      </c>
      <c r="AS236" t="s">
        <v>1719</v>
      </c>
      <c r="AT236" s="182">
        <v>1</v>
      </c>
      <c r="AV236" s="98">
        <v>10</v>
      </c>
      <c r="AW236" s="100">
        <v>3</v>
      </c>
      <c r="AX236" s="106">
        <f>AV236*1000+AW236</f>
        <v>10003</v>
      </c>
      <c r="AZ236" s="7" t="s">
        <v>2975</v>
      </c>
      <c r="BA236" t="s">
        <v>3208</v>
      </c>
    </row>
    <row r="237" spans="1:53" hidden="1" outlineLevel="1">
      <c r="A237" t="s">
        <v>1145</v>
      </c>
      <c r="B237" t="s">
        <v>1719</v>
      </c>
      <c r="C237" s="1">
        <f>SUM(P237:AG237)</f>
        <v>16332</v>
      </c>
      <c r="D237" s="7">
        <f>IF(P237&gt;0,RANK(P237,(P237:R237,S237:AG237)),0)</f>
        <v>1</v>
      </c>
      <c r="E237" s="7">
        <f>IF(Q237&gt;0,RANK(Q237,(P237:R237,S237:AG237)),0)</f>
        <v>0</v>
      </c>
      <c r="F237" s="7">
        <f>IF(R237&gt;0,RANK(R237,(P237:R237,S237:AG237)),0)</f>
        <v>2</v>
      </c>
      <c r="G237" s="7">
        <f>IF(S237&gt;0,RANK(S237,(P237:R237,S237:AG237)),0)</f>
        <v>0</v>
      </c>
      <c r="H237" s="49">
        <f>MAX(P237:Y237)-LARGE(P237:Y237,2)</f>
        <v>4091</v>
      </c>
      <c r="I237" s="178">
        <f t="shared" si="138"/>
        <v>0.25048983590497181</v>
      </c>
      <c r="J237" s="2"/>
      <c r="K237" s="2">
        <f t="shared" si="154"/>
        <v>0.6142542248346804</v>
      </c>
      <c r="L237" s="2">
        <f t="shared" si="154"/>
        <v>0</v>
      </c>
      <c r="M237" s="2">
        <f t="shared" si="154"/>
        <v>0.36376438892970853</v>
      </c>
      <c r="N237" s="2">
        <f>IF($C237=0,"-",S237/$C237)</f>
        <v>0</v>
      </c>
      <c r="O237" s="2">
        <f>IF(C237=0,"-",(1-K237-L237-M237-N237))</f>
        <v>2.1981386235611078E-2</v>
      </c>
      <c r="P237" s="1">
        <v>10032</v>
      </c>
      <c r="R237" s="1">
        <v>5941</v>
      </c>
      <c r="AC237" s="1">
        <v>359</v>
      </c>
      <c r="AI237" s="7">
        <f>IF(T237&gt;0,RANK(T237,(P237:Z237)),0)</f>
        <v>0</v>
      </c>
      <c r="AJ237" s="7">
        <f>IF(U237&gt;0,RANK(U237,(P237:Z237)),0)</f>
        <v>0</v>
      </c>
      <c r="AK237" s="7">
        <f>IF(V237&gt;0,RANK(V237,(P237:Z237)),0)</f>
        <v>0</v>
      </c>
      <c r="AL237" s="7">
        <f>IF(W237&gt;0,RANK(W237,(P237:Z237)),0)</f>
        <v>0</v>
      </c>
      <c r="AM237" s="2">
        <f t="shared" si="155"/>
        <v>0</v>
      </c>
      <c r="AN237" s="2">
        <f t="shared" si="155"/>
        <v>0</v>
      </c>
      <c r="AO237" s="2">
        <f t="shared" si="155"/>
        <v>0</v>
      </c>
      <c r="AP237" s="2">
        <f t="shared" si="155"/>
        <v>0</v>
      </c>
      <c r="AR237" t="str">
        <f t="shared" si="152"/>
        <v>Sussex</v>
      </c>
      <c r="AS237" t="s">
        <v>1719</v>
      </c>
      <c r="AT237" s="182">
        <v>1</v>
      </c>
      <c r="AV237" s="98">
        <v>10</v>
      </c>
      <c r="AW237" s="100">
        <v>5</v>
      </c>
      <c r="AX237" s="106">
        <f>AV237*1000+AW237</f>
        <v>10005</v>
      </c>
      <c r="AZ237" s="7" t="s">
        <v>2975</v>
      </c>
      <c r="BA237" t="s">
        <v>3208</v>
      </c>
    </row>
    <row r="238" spans="1:53" collapsed="1">
      <c r="A238" t="s">
        <v>1718</v>
      </c>
      <c r="B238" t="s">
        <v>1114</v>
      </c>
      <c r="C238" s="1">
        <f>SUM(P238:AG238)</f>
        <v>93640</v>
      </c>
      <c r="D238" s="7">
        <f>IF(P238&gt;0,RANK(P238,(P238:R238,S238:AG238)),0)</f>
        <v>1</v>
      </c>
      <c r="E238" s="7">
        <f>IF(Q238&gt;0,RANK(Q238,(P238:R238,S238:AG238)),0)</f>
        <v>0</v>
      </c>
      <c r="F238" s="7">
        <f>IF(R238&gt;0,RANK(R238,(P238:R238,S238:AG238)),0)</f>
        <v>2</v>
      </c>
      <c r="G238" s="7">
        <f>IF(S238&gt;0,RANK(S238,(P238:R238,S238:AG238)),0)</f>
        <v>0</v>
      </c>
      <c r="H238" s="49">
        <f>MAX(P238:Y238)-LARGE(P238:Y238,2)</f>
        <v>19292</v>
      </c>
      <c r="I238" s="178">
        <f t="shared" si="138"/>
        <v>0.2060230670653567</v>
      </c>
      <c r="J238" s="2"/>
      <c r="K238" s="2">
        <f t="shared" si="154"/>
        <v>0.59754378470739</v>
      </c>
      <c r="L238" s="2">
        <f t="shared" si="154"/>
        <v>0</v>
      </c>
      <c r="M238" s="2">
        <f t="shared" si="154"/>
        <v>0.39152071764203333</v>
      </c>
      <c r="N238" s="2">
        <f>IF($C238=0,"-",S238/$C238)</f>
        <v>0</v>
      </c>
      <c r="O238" s="2">
        <f>IF(C238=0,"-",(1-K238-L238-M238-N238))</f>
        <v>1.0935497650576664E-2</v>
      </c>
      <c r="P238" s="1">
        <f>SUM(P235:P237)</f>
        <v>55954</v>
      </c>
      <c r="R238" s="1">
        <f>SUM(R235:R237)</f>
        <v>36662</v>
      </c>
      <c r="AC238" s="1">
        <f>SUM(AC235:AC237)</f>
        <v>1024</v>
      </c>
      <c r="AI238" s="7">
        <f>IF(T238&gt;0,RANK(T238,(P238:Z238)),0)</f>
        <v>0</v>
      </c>
      <c r="AJ238" s="7">
        <f>IF(U238&gt;0,RANK(U238,(P238:Z238)),0)</f>
        <v>0</v>
      </c>
      <c r="AK238" s="7">
        <f>IF(V238&gt;0,RANK(V238,(P238:Z238)),0)</f>
        <v>0</v>
      </c>
      <c r="AL238" s="7">
        <f>IF(W238&gt;0,RANK(W238,(P238:Z238)),0)</f>
        <v>0</v>
      </c>
      <c r="AM238" s="2">
        <f t="shared" si="155"/>
        <v>0</v>
      </c>
      <c r="AN238" s="2">
        <f t="shared" si="155"/>
        <v>0</v>
      </c>
      <c r="AO238" s="2">
        <f t="shared" si="155"/>
        <v>0</v>
      </c>
      <c r="AP238" s="2">
        <f t="shared" si="155"/>
        <v>0</v>
      </c>
      <c r="AR238" t="str">
        <f t="shared" si="152"/>
        <v>Delaware</v>
      </c>
      <c r="AS238" t="s">
        <v>1114</v>
      </c>
      <c r="AT238" s="182"/>
      <c r="AV238" s="98">
        <v>10</v>
      </c>
      <c r="AW238" s="100"/>
      <c r="AX238" s="98">
        <v>10</v>
      </c>
      <c r="AZ238" s="7" t="s">
        <v>1634</v>
      </c>
      <c r="BA238" t="s">
        <v>3208</v>
      </c>
    </row>
    <row r="239" spans="1:53">
      <c r="C239" s="1"/>
      <c r="E239" s="7"/>
      <c r="F239" s="7"/>
      <c r="G239" s="7"/>
      <c r="H239" s="49"/>
      <c r="I239" s="178"/>
      <c r="J239" s="2"/>
      <c r="AI239" s="7"/>
      <c r="AJ239" s="7"/>
      <c r="AK239" s="7"/>
      <c r="AL239" s="7"/>
      <c r="AT239" s="182"/>
      <c r="AV239" s="98"/>
      <c r="AW239" s="100"/>
    </row>
    <row r="240" spans="1:53" hidden="1" outlineLevel="1">
      <c r="A240" s="9" t="s">
        <v>2800</v>
      </c>
      <c r="B240" t="s">
        <v>2289</v>
      </c>
      <c r="C240" s="1">
        <f>SUM(P240:AG240)</f>
        <v>97763</v>
      </c>
      <c r="D240" s="7">
        <f>IF(P240&gt;0,RANK(P240,(P240:R240,S240:AG240)),0)</f>
        <v>1</v>
      </c>
      <c r="E240" s="7">
        <f>IF(Q240&gt;0,RANK(Q240,(P240:R240,S240:AG240)),0)</f>
        <v>0</v>
      </c>
      <c r="F240" s="7">
        <f>IF(R240&gt;0,RANK(R240,(P240:R240,S240:AG240)),0)</f>
        <v>2</v>
      </c>
      <c r="G240" s="7">
        <f>IF(S240&gt;0,RANK(S240,(P240:R240,S240:AG240)),0)</f>
        <v>0</v>
      </c>
      <c r="H240" s="49">
        <f>MAX(P240:Y240)-LARGE(P240:Y240,2)</f>
        <v>56343</v>
      </c>
      <c r="I240" s="178">
        <f t="shared" si="138"/>
        <v>0.57632233053404658</v>
      </c>
      <c r="J240" s="2"/>
      <c r="K240" s="2">
        <f t="shared" ref="K240:N241" si="156">IF($C240=0,"-",P240/$C240)</f>
        <v>0.78459130754989104</v>
      </c>
      <c r="L240" s="2">
        <f t="shared" si="156"/>
        <v>0</v>
      </c>
      <c r="M240" s="2">
        <f t="shared" si="156"/>
        <v>0.20826897701584443</v>
      </c>
      <c r="N240" s="2">
        <f t="shared" si="156"/>
        <v>0</v>
      </c>
      <c r="O240" s="2">
        <f>IF(C240=0,"-",(1-K240-L240-M240))</f>
        <v>7.1397154342645319E-3</v>
      </c>
      <c r="P240" s="1">
        <v>76704</v>
      </c>
      <c r="R240" s="1">
        <v>20361</v>
      </c>
      <c r="Y240" s="1">
        <v>485</v>
      </c>
      <c r="AC240" s="1">
        <v>213</v>
      </c>
      <c r="AI240" s="7">
        <f>IF(T240&gt;0,RANK(T240,(P240:Z240)),0)</f>
        <v>0</v>
      </c>
      <c r="AJ240" s="7">
        <f>IF(U240&gt;0,RANK(U240,(P240:Z240)),0)</f>
        <v>0</v>
      </c>
      <c r="AK240" s="7">
        <f>IF(V240&gt;0,RANK(V240,(P240:Z240)),0)</f>
        <v>0</v>
      </c>
      <c r="AL240" s="7">
        <f>IF(W240&gt;0,RANK(W240,(P240:Z240)),0)</f>
        <v>0</v>
      </c>
      <c r="AM240" s="2">
        <f t="shared" ref="AM240:AP241" si="157">IF($C240=0,"-",T240/$C240)</f>
        <v>0</v>
      </c>
      <c r="AN240" s="2">
        <f t="shared" si="157"/>
        <v>0</v>
      </c>
      <c r="AO240" s="2">
        <f t="shared" si="157"/>
        <v>0</v>
      </c>
      <c r="AP240" s="2">
        <f t="shared" si="157"/>
        <v>0</v>
      </c>
      <c r="AR240" t="str">
        <f t="shared" si="152"/>
        <v>District of Columbia</v>
      </c>
      <c r="AS240" t="s">
        <v>2289</v>
      </c>
      <c r="AT240" s="182"/>
      <c r="AV240" s="98">
        <v>11</v>
      </c>
      <c r="AW240" s="100">
        <v>1</v>
      </c>
      <c r="AX240" s="106">
        <f>AV240*1000+AW240</f>
        <v>11001</v>
      </c>
      <c r="AZ240" s="7" t="s">
        <v>2975</v>
      </c>
      <c r="BA240" t="s">
        <v>3208</v>
      </c>
    </row>
    <row r="241" spans="1:53" collapsed="1">
      <c r="A241" s="9" t="s">
        <v>2800</v>
      </c>
      <c r="B241" t="s">
        <v>1114</v>
      </c>
      <c r="C241" s="1">
        <f>SUM(P241:AG241)</f>
        <v>97763</v>
      </c>
      <c r="D241" s="7">
        <f>IF(P241&gt;0,RANK(P241,(P241:R241,S241:AG241)),0)</f>
        <v>1</v>
      </c>
      <c r="E241" s="7">
        <f>IF(Q241&gt;0,RANK(Q241,(P241:R241,S241:AG241)),0)</f>
        <v>0</v>
      </c>
      <c r="F241" s="7">
        <f>IF(R241&gt;0,RANK(R241,(P241:R241,S241:AG241)),0)</f>
        <v>2</v>
      </c>
      <c r="G241" s="7">
        <f>IF(S241&gt;0,RANK(S241,(P241:R241,S241:AG241)),0)</f>
        <v>0</v>
      </c>
      <c r="H241" s="49">
        <f>MAX(P241:Y241)-LARGE(P241:Y241,2)</f>
        <v>56343</v>
      </c>
      <c r="I241" s="178">
        <f t="shared" si="138"/>
        <v>0.57632233053404658</v>
      </c>
      <c r="J241" s="2"/>
      <c r="K241" s="2">
        <f t="shared" si="156"/>
        <v>0.78459130754989104</v>
      </c>
      <c r="L241" s="2">
        <f t="shared" si="156"/>
        <v>0</v>
      </c>
      <c r="M241" s="2">
        <f t="shared" si="156"/>
        <v>0.20826897701584443</v>
      </c>
      <c r="N241" s="2">
        <f t="shared" si="156"/>
        <v>0</v>
      </c>
      <c r="O241" s="2">
        <f>IF(C241=0,"-",(1-K241-L241-M241-N241))</f>
        <v>7.1397154342645319E-3</v>
      </c>
      <c r="P241" s="1">
        <f>P240</f>
        <v>76704</v>
      </c>
      <c r="R241" s="1">
        <f>R240</f>
        <v>20361</v>
      </c>
      <c r="Y241" s="1">
        <f>Y240</f>
        <v>485</v>
      </c>
      <c r="AC241" s="1">
        <f>AC240</f>
        <v>213</v>
      </c>
      <c r="AI241" s="7">
        <f>IF(T241&gt;0,RANK(T241,(P241:Z241)),0)</f>
        <v>0</v>
      </c>
      <c r="AJ241" s="7">
        <f>IF(U241&gt;0,RANK(U241,(P241:Z241)),0)</f>
        <v>0</v>
      </c>
      <c r="AK241" s="7">
        <f>IF(V241&gt;0,RANK(V241,(P241:Z241)),0)</f>
        <v>0</v>
      </c>
      <c r="AL241" s="7">
        <f>IF(W241&gt;0,RANK(W241,(P241:Z241)),0)</f>
        <v>0</v>
      </c>
      <c r="AM241" s="2">
        <f t="shared" si="157"/>
        <v>0</v>
      </c>
      <c r="AN241" s="2">
        <f t="shared" si="157"/>
        <v>0</v>
      </c>
      <c r="AO241" s="2">
        <f t="shared" si="157"/>
        <v>0</v>
      </c>
      <c r="AP241" s="2">
        <f t="shared" si="157"/>
        <v>0</v>
      </c>
      <c r="AR241" t="str">
        <f t="shared" si="152"/>
        <v>District of Columbia</v>
      </c>
      <c r="AS241" t="s">
        <v>1114</v>
      </c>
      <c r="AT241" s="182"/>
      <c r="AV241" s="98">
        <v>11</v>
      </c>
      <c r="AW241" s="100"/>
      <c r="AX241" s="98">
        <v>11</v>
      </c>
      <c r="AZ241" s="7" t="s">
        <v>1634</v>
      </c>
      <c r="BA241" t="s">
        <v>3208</v>
      </c>
    </row>
    <row r="242" spans="1:53">
      <c r="C242" s="1"/>
      <c r="E242" s="7"/>
      <c r="F242" s="7"/>
      <c r="G242" s="7"/>
      <c r="H242" s="49"/>
      <c r="I242" s="178"/>
      <c r="J242" s="2"/>
      <c r="AI242" s="7"/>
      <c r="AJ242" s="7"/>
      <c r="AK242" s="7"/>
      <c r="AL242" s="7"/>
      <c r="AT242" s="192"/>
      <c r="AV242" s="98"/>
      <c r="AW242" s="100"/>
    </row>
    <row r="243" spans="1:53" hidden="1" outlineLevel="1">
      <c r="A243" t="s">
        <v>1779</v>
      </c>
      <c r="B243" t="s">
        <v>632</v>
      </c>
      <c r="C243" s="1">
        <f t="shared" ref="C243:C273" si="158">SUM(P243:AG243)</f>
        <v>36229</v>
      </c>
      <c r="D243" s="7">
        <f>IF(P243&gt;0,RANK(P243,(P243:R243,S243:AG243)),0)</f>
        <v>1</v>
      </c>
      <c r="E243" s="7">
        <f>IF(Q243&gt;0,RANK(Q243,(P243:R243,S243:AG243)),0)</f>
        <v>0</v>
      </c>
      <c r="F243" s="7">
        <f>IF(R243&gt;0,RANK(R243,(P243:R243,S243:AG243)),0)</f>
        <v>2</v>
      </c>
      <c r="G243" s="7">
        <f>IF(S243&gt;0,RANK(S243,(P243:R243,S243:AG243)),0)</f>
        <v>3</v>
      </c>
      <c r="H243" s="49">
        <f t="shared" ref="H243:H274" si="159">MAX(P243:Y243)-LARGE(P243:Y243,2)</f>
        <v>45</v>
      </c>
      <c r="I243" s="178">
        <f t="shared" si="138"/>
        <v>1.2420988710701371E-3</v>
      </c>
      <c r="J243" s="2"/>
      <c r="K243" s="2">
        <f t="shared" ref="K243:K274" si="160">IF($C243=0,"-",P243/$C243)</f>
        <v>0.49084987164978333</v>
      </c>
      <c r="L243" s="2">
        <f t="shared" ref="L243:L274" si="161">IF($C243=0,"-",Q243/$C243)</f>
        <v>0</v>
      </c>
      <c r="M243" s="2">
        <f t="shared" ref="M243:M274" si="162">IF($C243=0,"-",R243/$C243)</f>
        <v>0.4896077727787132</v>
      </c>
      <c r="N243" s="2">
        <f t="shared" ref="N243:N306" si="163">IF($C243=0,"-",S243/$C243)</f>
        <v>1.9542355571503491E-2</v>
      </c>
      <c r="O243" s="2">
        <f t="shared" ref="O243:O306" si="164">IF(C243=0,"-",(1-K243-L243-M243-N243))</f>
        <v>-2.4286128663675299E-17</v>
      </c>
      <c r="P243" s="1">
        <v>17783</v>
      </c>
      <c r="R243" s="1">
        <v>17738</v>
      </c>
      <c r="S243" s="1">
        <v>708</v>
      </c>
      <c r="AI243" s="7">
        <f t="shared" ref="AI243:AI274" si="165">IF(T243&gt;0,RANK(T243,(P243:Z243)),0)</f>
        <v>0</v>
      </c>
      <c r="AJ243" s="7">
        <f t="shared" ref="AJ243:AJ274" si="166">IF(U243&gt;0,RANK(U243,(P243:Z243)),0)</f>
        <v>0</v>
      </c>
      <c r="AK243" s="7">
        <f t="shared" ref="AK243:AK274" si="167">IF(V243&gt;0,RANK(V243,(P243:Z243)),0)</f>
        <v>0</v>
      </c>
      <c r="AL243" s="7">
        <f t="shared" ref="AL243:AL274" si="168">IF(W243&gt;0,RANK(W243,(P243:Z243)),0)</f>
        <v>0</v>
      </c>
      <c r="AM243" s="2">
        <f t="shared" ref="AM243:AM273" si="169">IF($C243=0,"-",T243/$C243)</f>
        <v>0</v>
      </c>
      <c r="AN243" s="2">
        <f t="shared" ref="AN243:AN274" si="170">IF($C243=0,"-",U243/$C243)</f>
        <v>0</v>
      </c>
      <c r="AO243" s="2">
        <f t="shared" ref="AO243:AO274" si="171">IF($C243=0,"-",V243/$C243)</f>
        <v>0</v>
      </c>
      <c r="AP243" s="2">
        <f t="shared" ref="AP243:AP274" si="172">IF($C243=0,"-",W243/$C243)</f>
        <v>0</v>
      </c>
      <c r="AR243" t="str">
        <f t="shared" si="152"/>
        <v>Alachua</v>
      </c>
      <c r="AS243" t="s">
        <v>632</v>
      </c>
      <c r="AT243" s="192"/>
      <c r="AV243" s="98">
        <v>12</v>
      </c>
      <c r="AW243" s="100">
        <v>1</v>
      </c>
      <c r="AX243" s="106">
        <f t="shared" ref="AX243:AX274" si="173">AV243*1000+AW243</f>
        <v>12001</v>
      </c>
      <c r="AZ243" s="7" t="s">
        <v>2975</v>
      </c>
      <c r="BA243" t="s">
        <v>3208</v>
      </c>
    </row>
    <row r="244" spans="1:53" hidden="1" outlineLevel="1">
      <c r="A244" t="s">
        <v>2233</v>
      </c>
      <c r="B244" t="s">
        <v>632</v>
      </c>
      <c r="C244" s="1">
        <f t="shared" si="158"/>
        <v>1699</v>
      </c>
      <c r="D244" s="7">
        <f>IF(P244&gt;0,RANK(P244,(P244:R244,S244:AG244)),0)</f>
        <v>2</v>
      </c>
      <c r="E244" s="7">
        <f>IF(Q244&gt;0,RANK(Q244,(P244:R244,S244:AG244)),0)</f>
        <v>0</v>
      </c>
      <c r="F244" s="7">
        <f>IF(R244&gt;0,RANK(R244,(P244:R244,S244:AG244)),0)</f>
        <v>1</v>
      </c>
      <c r="G244" s="7">
        <f>IF(S244&gt;0,RANK(S244,(P244:R244,S244:AG244)),0)</f>
        <v>3</v>
      </c>
      <c r="H244" s="49">
        <f t="shared" si="159"/>
        <v>151</v>
      </c>
      <c r="I244" s="178">
        <f t="shared" si="138"/>
        <v>8.8875809299587993E-2</v>
      </c>
      <c r="J244" s="2"/>
      <c r="K244" s="2">
        <f t="shared" si="160"/>
        <v>0.38493231312536785</v>
      </c>
      <c r="L244" s="2">
        <f t="shared" si="161"/>
        <v>0</v>
      </c>
      <c r="M244" s="2">
        <f t="shared" si="162"/>
        <v>0.47380812242495585</v>
      </c>
      <c r="N244" s="2">
        <f t="shared" si="163"/>
        <v>0.14125956444967627</v>
      </c>
      <c r="O244" s="2">
        <f t="shared" si="164"/>
        <v>-2.7755575615628914E-17</v>
      </c>
      <c r="P244" s="1">
        <v>654</v>
      </c>
      <c r="R244" s="1">
        <v>805</v>
      </c>
      <c r="S244" s="1">
        <v>240</v>
      </c>
      <c r="AI244" s="7">
        <f t="shared" si="165"/>
        <v>0</v>
      </c>
      <c r="AJ244" s="7">
        <f t="shared" si="166"/>
        <v>0</v>
      </c>
      <c r="AK244" s="7">
        <f t="shared" si="167"/>
        <v>0</v>
      </c>
      <c r="AL244" s="7">
        <f t="shared" si="168"/>
        <v>0</v>
      </c>
      <c r="AM244" s="2">
        <f t="shared" si="169"/>
        <v>0</v>
      </c>
      <c r="AN244" s="2">
        <f t="shared" si="170"/>
        <v>0</v>
      </c>
      <c r="AO244" s="2">
        <f t="shared" si="171"/>
        <v>0</v>
      </c>
      <c r="AP244" s="2">
        <f t="shared" si="172"/>
        <v>0</v>
      </c>
      <c r="AR244" t="str">
        <f t="shared" si="152"/>
        <v>Baker</v>
      </c>
      <c r="AS244" t="s">
        <v>632</v>
      </c>
      <c r="AT244" s="192">
        <v>4</v>
      </c>
      <c r="AV244" s="98">
        <v>12</v>
      </c>
      <c r="AW244" s="100">
        <v>3</v>
      </c>
      <c r="AX244" s="106">
        <f t="shared" si="173"/>
        <v>12003</v>
      </c>
      <c r="AZ244" s="7" t="s">
        <v>2975</v>
      </c>
      <c r="BA244" t="s">
        <v>3208</v>
      </c>
    </row>
    <row r="245" spans="1:53" hidden="1" outlineLevel="1">
      <c r="A245" t="s">
        <v>2448</v>
      </c>
      <c r="B245" t="s">
        <v>632</v>
      </c>
      <c r="C245" s="1">
        <f t="shared" si="158"/>
        <v>9924</v>
      </c>
      <c r="D245" s="7">
        <f>IF(P245&gt;0,RANK(P245,(P245:R245,S245:AG245)),0)</f>
        <v>1</v>
      </c>
      <c r="E245" s="7">
        <f>IF(Q245&gt;0,RANK(Q245,(P245:R245,S245:AG245)),0)</f>
        <v>0</v>
      </c>
      <c r="F245" s="7">
        <f>IF(R245&gt;0,RANK(R245,(P245:R245,S245:AG245)),0)</f>
        <v>2</v>
      </c>
      <c r="G245" s="7">
        <f>IF(S245&gt;0,RANK(S245,(P245:R245,S245:AG245)),0)</f>
        <v>3</v>
      </c>
      <c r="H245" s="49">
        <f t="shared" si="159"/>
        <v>1083</v>
      </c>
      <c r="I245" s="178">
        <f t="shared" si="138"/>
        <v>0.10912938331318017</v>
      </c>
      <c r="J245" s="2"/>
      <c r="K245" s="2">
        <f t="shared" si="160"/>
        <v>0.52579604997984686</v>
      </c>
      <c r="L245" s="2">
        <f t="shared" si="161"/>
        <v>0</v>
      </c>
      <c r="M245" s="2">
        <f t="shared" si="162"/>
        <v>0.41666666666666669</v>
      </c>
      <c r="N245" s="2">
        <f t="shared" si="163"/>
        <v>5.7537283353486499E-2</v>
      </c>
      <c r="O245" s="2">
        <f t="shared" si="164"/>
        <v>-4.163336342344337E-17</v>
      </c>
      <c r="P245" s="1">
        <v>5218</v>
      </c>
      <c r="R245" s="1">
        <v>4135</v>
      </c>
      <c r="S245" s="1">
        <v>571</v>
      </c>
      <c r="AI245" s="7">
        <f t="shared" si="165"/>
        <v>0</v>
      </c>
      <c r="AJ245" s="7">
        <f t="shared" si="166"/>
        <v>0</v>
      </c>
      <c r="AK245" s="7">
        <f t="shared" si="167"/>
        <v>0</v>
      </c>
      <c r="AL245" s="7">
        <f t="shared" si="168"/>
        <v>0</v>
      </c>
      <c r="AM245" s="2">
        <f t="shared" si="169"/>
        <v>0</v>
      </c>
      <c r="AN245" s="2">
        <f t="shared" si="170"/>
        <v>0</v>
      </c>
      <c r="AO245" s="2">
        <f t="shared" si="171"/>
        <v>0</v>
      </c>
      <c r="AP245" s="2">
        <f t="shared" si="172"/>
        <v>0</v>
      </c>
      <c r="AR245" t="str">
        <f t="shared" si="152"/>
        <v>Bay</v>
      </c>
      <c r="AS245" t="s">
        <v>632</v>
      </c>
      <c r="AT245" s="192">
        <v>2</v>
      </c>
      <c r="AV245" s="98">
        <v>12</v>
      </c>
      <c r="AW245" s="100">
        <v>5</v>
      </c>
      <c r="AX245" s="106">
        <f t="shared" si="173"/>
        <v>12005</v>
      </c>
      <c r="AZ245" s="7" t="s">
        <v>2975</v>
      </c>
      <c r="BA245" t="s">
        <v>3208</v>
      </c>
    </row>
    <row r="246" spans="1:53" hidden="1" outlineLevel="1">
      <c r="A246" t="s">
        <v>2229</v>
      </c>
      <c r="B246" t="s">
        <v>632</v>
      </c>
      <c r="C246" s="1">
        <f t="shared" si="158"/>
        <v>2171</v>
      </c>
      <c r="D246" s="7">
        <f>IF(P246&gt;0,RANK(P246,(P246:R246,S246:AG246)),0)</f>
        <v>1</v>
      </c>
      <c r="E246" s="7">
        <f>IF(Q246&gt;0,RANK(Q246,(P246:R246,S246:AG246)),0)</f>
        <v>0</v>
      </c>
      <c r="F246" s="7">
        <f>IF(R246&gt;0,RANK(R246,(P246:R246,S246:AG246)),0)</f>
        <v>2</v>
      </c>
      <c r="G246" s="7">
        <f>IF(S246&gt;0,RANK(S246,(P246:R246,S246:AG246)),0)</f>
        <v>3</v>
      </c>
      <c r="H246" s="49">
        <f t="shared" si="159"/>
        <v>149</v>
      </c>
      <c r="I246" s="178">
        <f t="shared" si="138"/>
        <v>6.8631966835559652E-2</v>
      </c>
      <c r="J246" s="2"/>
      <c r="K246" s="2">
        <f t="shared" si="160"/>
        <v>0.48687240902809764</v>
      </c>
      <c r="L246" s="2">
        <f t="shared" si="161"/>
        <v>0</v>
      </c>
      <c r="M246" s="2">
        <f t="shared" si="162"/>
        <v>0.41824044219253798</v>
      </c>
      <c r="N246" s="2">
        <f t="shared" si="163"/>
        <v>9.4887148779364341E-2</v>
      </c>
      <c r="O246" s="2">
        <f t="shared" si="164"/>
        <v>9.7144514654701197E-17</v>
      </c>
      <c r="P246" s="1">
        <v>1057</v>
      </c>
      <c r="R246" s="1">
        <v>908</v>
      </c>
      <c r="S246" s="1">
        <v>206</v>
      </c>
      <c r="AI246" s="7">
        <f t="shared" si="165"/>
        <v>0</v>
      </c>
      <c r="AJ246" s="7">
        <f t="shared" si="166"/>
        <v>0</v>
      </c>
      <c r="AK246" s="7">
        <f t="shared" si="167"/>
        <v>0</v>
      </c>
      <c r="AL246" s="7">
        <f t="shared" si="168"/>
        <v>0</v>
      </c>
      <c r="AM246" s="2">
        <f t="shared" si="169"/>
        <v>0</v>
      </c>
      <c r="AN246" s="2">
        <f t="shared" si="170"/>
        <v>0</v>
      </c>
      <c r="AO246" s="2">
        <f t="shared" si="171"/>
        <v>0</v>
      </c>
      <c r="AP246" s="2">
        <f t="shared" si="172"/>
        <v>0</v>
      </c>
      <c r="AR246" t="str">
        <f t="shared" si="152"/>
        <v>Bradford</v>
      </c>
      <c r="AS246" t="s">
        <v>632</v>
      </c>
      <c r="AT246" s="192">
        <v>3</v>
      </c>
      <c r="AV246" s="98">
        <v>12</v>
      </c>
      <c r="AW246" s="100">
        <v>7</v>
      </c>
      <c r="AX246" s="106">
        <f t="shared" si="173"/>
        <v>12007</v>
      </c>
      <c r="AZ246" s="7" t="s">
        <v>2975</v>
      </c>
      <c r="BA246" t="s">
        <v>3208</v>
      </c>
    </row>
    <row r="247" spans="1:53" hidden="1" outlineLevel="1">
      <c r="A247" t="s">
        <v>3267</v>
      </c>
      <c r="B247" t="s">
        <v>632</v>
      </c>
      <c r="C247" s="1">
        <f t="shared" si="158"/>
        <v>53378</v>
      </c>
      <c r="D247" s="7">
        <f>IF(P247&gt;0,RANK(P247,(P247:R247,S247:AG247)),0)</f>
        <v>1</v>
      </c>
      <c r="E247" s="7">
        <f>IF(Q247&gt;0,RANK(Q247,(P247:R247,S247:AG247)),0)</f>
        <v>0</v>
      </c>
      <c r="F247" s="7">
        <f>IF(R247&gt;0,RANK(R247,(P247:R247,S247:AG247)),0)</f>
        <v>2</v>
      </c>
      <c r="G247" s="7">
        <f>IF(S247&gt;0,RANK(S247,(P247:R247,S247:AG247)),0)</f>
        <v>3</v>
      </c>
      <c r="H247" s="49">
        <f t="shared" si="159"/>
        <v>11771</v>
      </c>
      <c r="I247" s="178">
        <f t="shared" si="138"/>
        <v>0.22052156319082769</v>
      </c>
      <c r="J247" s="2"/>
      <c r="K247" s="2">
        <f t="shared" si="160"/>
        <v>0.59721233466971413</v>
      </c>
      <c r="L247" s="2">
        <f t="shared" si="161"/>
        <v>0</v>
      </c>
      <c r="M247" s="2">
        <f t="shared" si="162"/>
        <v>0.37669077147888641</v>
      </c>
      <c r="N247" s="2">
        <f t="shared" si="163"/>
        <v>2.6096893851399454E-2</v>
      </c>
      <c r="O247" s="2">
        <f t="shared" si="164"/>
        <v>6.9388939039072284E-18</v>
      </c>
      <c r="P247" s="1">
        <v>31878</v>
      </c>
      <c r="R247" s="1">
        <v>20107</v>
      </c>
      <c r="S247" s="1">
        <v>1393</v>
      </c>
      <c r="AI247" s="7">
        <f t="shared" si="165"/>
        <v>0</v>
      </c>
      <c r="AJ247" s="7">
        <f t="shared" si="166"/>
        <v>0</v>
      </c>
      <c r="AK247" s="7">
        <f t="shared" si="167"/>
        <v>0</v>
      </c>
      <c r="AL247" s="7">
        <f t="shared" si="168"/>
        <v>0</v>
      </c>
      <c r="AM247" s="2">
        <f t="shared" si="169"/>
        <v>0</v>
      </c>
      <c r="AN247" s="2">
        <f t="shared" si="170"/>
        <v>0</v>
      </c>
      <c r="AO247" s="2">
        <f t="shared" si="171"/>
        <v>0</v>
      </c>
      <c r="AP247" s="2">
        <f t="shared" si="172"/>
        <v>0</v>
      </c>
      <c r="AR247" t="str">
        <f t="shared" si="152"/>
        <v>Brevard</v>
      </c>
      <c r="AS247" t="s">
        <v>632</v>
      </c>
      <c r="AT247" s="192">
        <v>8</v>
      </c>
      <c r="AV247" s="98">
        <v>12</v>
      </c>
      <c r="AW247" s="100">
        <v>9</v>
      </c>
      <c r="AX247" s="106">
        <f t="shared" si="173"/>
        <v>12009</v>
      </c>
      <c r="AZ247" s="7" t="s">
        <v>2975</v>
      </c>
      <c r="BA247" t="s">
        <v>3208</v>
      </c>
    </row>
    <row r="248" spans="1:53" hidden="1" outlineLevel="1">
      <c r="A248" t="s">
        <v>861</v>
      </c>
      <c r="B248" t="s">
        <v>632</v>
      </c>
      <c r="C248" s="1">
        <f t="shared" si="158"/>
        <v>185330</v>
      </c>
      <c r="D248" s="7">
        <f>IF(P248&gt;0,RANK(P248,(P248:R248,S248:AG248)),0)</f>
        <v>1</v>
      </c>
      <c r="E248" s="7">
        <f>IF(Q248&gt;0,RANK(Q248,(P248:R248,S248:AG248)),0)</f>
        <v>0</v>
      </c>
      <c r="F248" s="7">
        <f>IF(R248&gt;0,RANK(R248,(P248:R248,S248:AG248)),0)</f>
        <v>2</v>
      </c>
      <c r="G248" s="7">
        <f>IF(S248&gt;0,RANK(S248,(P248:R248,S248:AG248)),0)</f>
        <v>3</v>
      </c>
      <c r="H248" s="49">
        <f t="shared" si="159"/>
        <v>85286</v>
      </c>
      <c r="I248" s="178">
        <f t="shared" si="138"/>
        <v>0.46018453569308798</v>
      </c>
      <c r="J248" s="2"/>
      <c r="K248" s="2">
        <f t="shared" si="160"/>
        <v>0.72496088059137753</v>
      </c>
      <c r="L248" s="2">
        <f t="shared" si="161"/>
        <v>0</v>
      </c>
      <c r="M248" s="2">
        <f t="shared" si="162"/>
        <v>0.26477634489828955</v>
      </c>
      <c r="N248" s="2">
        <f t="shared" si="163"/>
        <v>1.0262774510332919E-2</v>
      </c>
      <c r="O248" s="2">
        <f t="shared" si="164"/>
        <v>-1.7347234759768071E-18</v>
      </c>
      <c r="P248" s="1">
        <v>134357</v>
      </c>
      <c r="R248" s="1">
        <v>49071</v>
      </c>
      <c r="S248" s="1">
        <v>1902</v>
      </c>
      <c r="AI248" s="7">
        <f t="shared" si="165"/>
        <v>0</v>
      </c>
      <c r="AJ248" s="7">
        <f t="shared" si="166"/>
        <v>0</v>
      </c>
      <c r="AK248" s="7">
        <f t="shared" si="167"/>
        <v>0</v>
      </c>
      <c r="AL248" s="7">
        <f t="shared" si="168"/>
        <v>0</v>
      </c>
      <c r="AM248" s="2">
        <f t="shared" si="169"/>
        <v>0</v>
      </c>
      <c r="AN248" s="2">
        <f t="shared" si="170"/>
        <v>0</v>
      </c>
      <c r="AO248" s="2">
        <f t="shared" si="171"/>
        <v>0</v>
      </c>
      <c r="AP248" s="2">
        <f t="shared" si="172"/>
        <v>0</v>
      </c>
      <c r="AR248" t="str">
        <f t="shared" si="152"/>
        <v>Broward</v>
      </c>
      <c r="AS248" t="s">
        <v>632</v>
      </c>
      <c r="AT248" s="192"/>
      <c r="AV248" s="98">
        <v>12</v>
      </c>
      <c r="AW248" s="100">
        <v>11</v>
      </c>
      <c r="AX248" s="106">
        <f t="shared" si="173"/>
        <v>12011</v>
      </c>
      <c r="AZ248" s="7" t="s">
        <v>2975</v>
      </c>
      <c r="BA248" t="s">
        <v>3208</v>
      </c>
    </row>
    <row r="249" spans="1:53" hidden="1" outlineLevel="1">
      <c r="A249" t="s">
        <v>1942</v>
      </c>
      <c r="B249" t="s">
        <v>632</v>
      </c>
      <c r="C249" s="1">
        <f t="shared" si="158"/>
        <v>1207</v>
      </c>
      <c r="D249" s="7">
        <f>IF(P249&gt;0,RANK(P249,(P249:R249,S249:AG249)),0)</f>
        <v>2</v>
      </c>
      <c r="E249" s="7">
        <f>IF(Q249&gt;0,RANK(Q249,(P249:R249,S249:AG249)),0)</f>
        <v>0</v>
      </c>
      <c r="F249" s="7">
        <f>IF(R249&gt;0,RANK(R249,(P249:R249,S249:AG249)),0)</f>
        <v>1</v>
      </c>
      <c r="G249" s="7">
        <f>IF(S249&gt;0,RANK(S249,(P249:R249,S249:AG249)),0)</f>
        <v>3</v>
      </c>
      <c r="H249" s="49">
        <f t="shared" si="159"/>
        <v>108</v>
      </c>
      <c r="I249" s="178">
        <f t="shared" si="138"/>
        <v>8.9478044739022364E-2</v>
      </c>
      <c r="J249" s="2"/>
      <c r="K249" s="2">
        <f t="shared" si="160"/>
        <v>0.36205468102734051</v>
      </c>
      <c r="L249" s="2">
        <f t="shared" si="161"/>
        <v>0</v>
      </c>
      <c r="M249" s="2">
        <f t="shared" si="162"/>
        <v>0.45153272576636289</v>
      </c>
      <c r="N249" s="2">
        <f t="shared" si="163"/>
        <v>0.18641259320629661</v>
      </c>
      <c r="O249" s="2">
        <f t="shared" si="164"/>
        <v>0</v>
      </c>
      <c r="P249" s="1">
        <v>437</v>
      </c>
      <c r="R249" s="1">
        <v>545</v>
      </c>
      <c r="S249" s="1">
        <v>225</v>
      </c>
      <c r="AI249" s="7">
        <f t="shared" si="165"/>
        <v>0</v>
      </c>
      <c r="AJ249" s="7">
        <f t="shared" si="166"/>
        <v>0</v>
      </c>
      <c r="AK249" s="7">
        <f t="shared" si="167"/>
        <v>0</v>
      </c>
      <c r="AL249" s="7">
        <f t="shared" si="168"/>
        <v>0</v>
      </c>
      <c r="AM249" s="2">
        <f t="shared" si="169"/>
        <v>0</v>
      </c>
      <c r="AN249" s="2">
        <f t="shared" si="170"/>
        <v>0</v>
      </c>
      <c r="AO249" s="2">
        <f t="shared" si="171"/>
        <v>0</v>
      </c>
      <c r="AP249" s="2">
        <f t="shared" si="172"/>
        <v>0</v>
      </c>
      <c r="AR249" t="str">
        <f t="shared" si="152"/>
        <v>Calhoun</v>
      </c>
      <c r="AS249" t="s">
        <v>632</v>
      </c>
      <c r="AT249" s="192">
        <v>2</v>
      </c>
      <c r="AV249" s="98">
        <v>12</v>
      </c>
      <c r="AW249" s="100">
        <v>13</v>
      </c>
      <c r="AX249" s="106">
        <f t="shared" si="173"/>
        <v>12013</v>
      </c>
      <c r="AZ249" s="7" t="s">
        <v>2975</v>
      </c>
      <c r="BA249" t="s">
        <v>3208</v>
      </c>
    </row>
    <row r="250" spans="1:53" hidden="1" outlineLevel="1">
      <c r="A250" t="s">
        <v>1896</v>
      </c>
      <c r="B250" t="s">
        <v>632</v>
      </c>
      <c r="C250" s="1">
        <f t="shared" si="158"/>
        <v>13086</v>
      </c>
      <c r="D250" s="7">
        <f>IF(P250&gt;0,RANK(P250,(P250:R250,S250:AG250)),0)</f>
        <v>1</v>
      </c>
      <c r="E250" s="7">
        <f>IF(Q250&gt;0,RANK(Q250,(P250:R250,S250:AG250)),0)</f>
        <v>0</v>
      </c>
      <c r="F250" s="7">
        <f>IF(R250&gt;0,RANK(R250,(P250:R250,S250:AG250)),0)</f>
        <v>2</v>
      </c>
      <c r="G250" s="7">
        <f>IF(S250&gt;0,RANK(S250,(P250:R250,S250:AG250)),0)</f>
        <v>3</v>
      </c>
      <c r="H250" s="49">
        <f t="shared" si="159"/>
        <v>3489</v>
      </c>
      <c r="I250" s="178">
        <f t="shared" si="138"/>
        <v>0.2666208161393856</v>
      </c>
      <c r="J250" s="2"/>
      <c r="K250" s="2">
        <f t="shared" si="160"/>
        <v>0.62104539202200826</v>
      </c>
      <c r="L250" s="2">
        <f t="shared" si="161"/>
        <v>0</v>
      </c>
      <c r="M250" s="2">
        <f t="shared" si="162"/>
        <v>0.35442457588262266</v>
      </c>
      <c r="N250" s="2">
        <f t="shared" si="163"/>
        <v>2.4530032095369098E-2</v>
      </c>
      <c r="O250" s="2">
        <f t="shared" si="164"/>
        <v>-1.7347234759768071E-17</v>
      </c>
      <c r="P250" s="1">
        <v>8127</v>
      </c>
      <c r="R250" s="1">
        <v>4638</v>
      </c>
      <c r="S250" s="1">
        <v>321</v>
      </c>
      <c r="AI250" s="7">
        <f t="shared" si="165"/>
        <v>0</v>
      </c>
      <c r="AJ250" s="7">
        <f t="shared" si="166"/>
        <v>0</v>
      </c>
      <c r="AK250" s="7">
        <f t="shared" si="167"/>
        <v>0</v>
      </c>
      <c r="AL250" s="7">
        <f t="shared" si="168"/>
        <v>0</v>
      </c>
      <c r="AM250" s="2">
        <f t="shared" si="169"/>
        <v>0</v>
      </c>
      <c r="AN250" s="2">
        <f t="shared" si="170"/>
        <v>0</v>
      </c>
      <c r="AO250" s="2">
        <f t="shared" si="171"/>
        <v>0</v>
      </c>
      <c r="AP250" s="2">
        <f t="shared" si="172"/>
        <v>0</v>
      </c>
      <c r="AR250" t="str">
        <f t="shared" si="152"/>
        <v>Charlotte</v>
      </c>
      <c r="AS250" t="s">
        <v>632</v>
      </c>
      <c r="AT250" s="192">
        <v>17</v>
      </c>
      <c r="AV250" s="98">
        <v>12</v>
      </c>
      <c r="AW250" s="100">
        <v>15</v>
      </c>
      <c r="AX250" s="106">
        <f t="shared" si="173"/>
        <v>12015</v>
      </c>
      <c r="AZ250" s="7" t="s">
        <v>2975</v>
      </c>
      <c r="BA250" t="s">
        <v>3208</v>
      </c>
    </row>
    <row r="251" spans="1:53" hidden="1" outlineLevel="1">
      <c r="A251" t="s">
        <v>2011</v>
      </c>
      <c r="B251" t="s">
        <v>632</v>
      </c>
      <c r="C251" s="1">
        <f t="shared" si="158"/>
        <v>12206</v>
      </c>
      <c r="D251" s="7">
        <f>IF(P251&gt;0,RANK(P251,(P251:R251,S251:AG251)),0)</f>
        <v>1</v>
      </c>
      <c r="E251" s="7">
        <f>IF(Q251&gt;0,RANK(Q251,(P251:R251,S251:AG251)),0)</f>
        <v>0</v>
      </c>
      <c r="F251" s="7">
        <f>IF(R251&gt;0,RANK(R251,(P251:R251,S251:AG251)),0)</f>
        <v>2</v>
      </c>
      <c r="G251" s="7">
        <f>IF(S251&gt;0,RANK(S251,(P251:R251,S251:AG251)),0)</f>
        <v>3</v>
      </c>
      <c r="H251" s="49">
        <f t="shared" si="159"/>
        <v>2079</v>
      </c>
      <c r="I251" s="178">
        <f t="shared" si="138"/>
        <v>0.17032606914632148</v>
      </c>
      <c r="J251" s="2"/>
      <c r="K251" s="2">
        <f t="shared" si="160"/>
        <v>0.56242831394396198</v>
      </c>
      <c r="L251" s="2">
        <f t="shared" si="161"/>
        <v>0</v>
      </c>
      <c r="M251" s="2">
        <f t="shared" si="162"/>
        <v>0.3921022447976405</v>
      </c>
      <c r="N251" s="2">
        <f t="shared" si="163"/>
        <v>4.5469441258397511E-2</v>
      </c>
      <c r="O251" s="2">
        <f t="shared" si="164"/>
        <v>1.3877787807814457E-17</v>
      </c>
      <c r="P251" s="1">
        <v>6865</v>
      </c>
      <c r="R251" s="1">
        <v>4786</v>
      </c>
      <c r="S251" s="1">
        <v>555</v>
      </c>
      <c r="AI251" s="7">
        <f t="shared" si="165"/>
        <v>0</v>
      </c>
      <c r="AJ251" s="7">
        <f t="shared" si="166"/>
        <v>0</v>
      </c>
      <c r="AK251" s="7">
        <f t="shared" si="167"/>
        <v>0</v>
      </c>
      <c r="AL251" s="7">
        <f t="shared" si="168"/>
        <v>0</v>
      </c>
      <c r="AM251" s="2">
        <f t="shared" si="169"/>
        <v>0</v>
      </c>
      <c r="AN251" s="2">
        <f t="shared" si="170"/>
        <v>0</v>
      </c>
      <c r="AO251" s="2">
        <f t="shared" si="171"/>
        <v>0</v>
      </c>
      <c r="AP251" s="2">
        <f t="shared" si="172"/>
        <v>0</v>
      </c>
      <c r="AR251" t="str">
        <f t="shared" si="152"/>
        <v>Citrus</v>
      </c>
      <c r="AS251" t="s">
        <v>632</v>
      </c>
      <c r="AT251" s="192">
        <v>11</v>
      </c>
      <c r="AV251" s="98">
        <v>12</v>
      </c>
      <c r="AW251" s="100">
        <v>17</v>
      </c>
      <c r="AX251" s="106">
        <f t="shared" si="173"/>
        <v>12017</v>
      </c>
      <c r="AZ251" s="7" t="s">
        <v>2975</v>
      </c>
      <c r="BA251" t="s">
        <v>3208</v>
      </c>
    </row>
    <row r="252" spans="1:53" hidden="1" outlineLevel="1">
      <c r="A252" t="s">
        <v>1202</v>
      </c>
      <c r="B252" t="s">
        <v>632</v>
      </c>
      <c r="C252" s="1">
        <f t="shared" si="158"/>
        <v>9370</v>
      </c>
      <c r="D252" s="7">
        <f>IF(P252&gt;0,RANK(P252,(P252:R252,S252:AG252)),0)</f>
        <v>1</v>
      </c>
      <c r="E252" s="7">
        <f>IF(Q252&gt;0,RANK(Q252,(P252:R252,S252:AG252)),0)</f>
        <v>0</v>
      </c>
      <c r="F252" s="7">
        <f>IF(R252&gt;0,RANK(R252,(P252:R252,S252:AG252)),0)</f>
        <v>2</v>
      </c>
      <c r="G252" s="7">
        <f>IF(S252&gt;0,RANK(S252,(P252:R252,S252:AG252)),0)</f>
        <v>3</v>
      </c>
      <c r="H252" s="49">
        <f t="shared" si="159"/>
        <v>1647</v>
      </c>
      <c r="I252" s="178">
        <f t="shared" si="138"/>
        <v>0.17577374599786552</v>
      </c>
      <c r="J252" s="2"/>
      <c r="K252" s="2">
        <f t="shared" si="160"/>
        <v>0.57065101387406614</v>
      </c>
      <c r="L252" s="2">
        <f t="shared" si="161"/>
        <v>0</v>
      </c>
      <c r="M252" s="2">
        <f t="shared" si="162"/>
        <v>0.39487726787620064</v>
      </c>
      <c r="N252" s="2">
        <f t="shared" si="163"/>
        <v>3.4471718249733191E-2</v>
      </c>
      <c r="O252" s="2">
        <f t="shared" si="164"/>
        <v>2.7755575615628914E-17</v>
      </c>
      <c r="P252" s="1">
        <v>5347</v>
      </c>
      <c r="R252" s="1">
        <v>3700</v>
      </c>
      <c r="S252" s="1">
        <v>323</v>
      </c>
      <c r="AI252" s="7">
        <f t="shared" si="165"/>
        <v>0</v>
      </c>
      <c r="AJ252" s="7">
        <f t="shared" si="166"/>
        <v>0</v>
      </c>
      <c r="AK252" s="7">
        <f t="shared" si="167"/>
        <v>0</v>
      </c>
      <c r="AL252" s="7">
        <f t="shared" si="168"/>
        <v>0</v>
      </c>
      <c r="AM252" s="2">
        <f t="shared" si="169"/>
        <v>0</v>
      </c>
      <c r="AN252" s="2">
        <f t="shared" si="170"/>
        <v>0</v>
      </c>
      <c r="AO252" s="2">
        <f t="shared" si="171"/>
        <v>0</v>
      </c>
      <c r="AP252" s="2">
        <f t="shared" si="172"/>
        <v>0</v>
      </c>
      <c r="AR252" t="str">
        <f t="shared" si="152"/>
        <v>Clay</v>
      </c>
      <c r="AS252" t="s">
        <v>632</v>
      </c>
      <c r="AT252" s="192"/>
      <c r="AV252" s="98">
        <v>12</v>
      </c>
      <c r="AW252" s="100">
        <v>19</v>
      </c>
      <c r="AX252" s="106">
        <f t="shared" si="173"/>
        <v>12019</v>
      </c>
      <c r="AZ252" s="7" t="s">
        <v>2975</v>
      </c>
      <c r="BA252" t="s">
        <v>3208</v>
      </c>
    </row>
    <row r="253" spans="1:53" hidden="1" outlineLevel="1">
      <c r="A253" t="s">
        <v>3166</v>
      </c>
      <c r="B253" t="s">
        <v>632</v>
      </c>
      <c r="C253" s="1">
        <f t="shared" si="158"/>
        <v>19258</v>
      </c>
      <c r="D253" s="7">
        <f>IF(P253&gt;0,RANK(P253,(P253:R253,S253:AG253)),0)</f>
        <v>1</v>
      </c>
      <c r="E253" s="7">
        <f>IF(Q253&gt;0,RANK(Q253,(P253:R253,S253:AG253)),0)</f>
        <v>0</v>
      </c>
      <c r="F253" s="7">
        <f>IF(R253&gt;0,RANK(R253,(P253:R253,S253:AG253)),0)</f>
        <v>2</v>
      </c>
      <c r="G253" s="7">
        <f>IF(S253&gt;0,RANK(S253,(P253:R253,S253:AG253)),0)</f>
        <v>3</v>
      </c>
      <c r="H253" s="49">
        <f t="shared" si="159"/>
        <v>6590</v>
      </c>
      <c r="I253" s="178">
        <f t="shared" si="138"/>
        <v>0.34219545124104267</v>
      </c>
      <c r="J253" s="2"/>
      <c r="K253" s="2">
        <f t="shared" si="160"/>
        <v>0.66097206355800187</v>
      </c>
      <c r="L253" s="2">
        <f t="shared" si="161"/>
        <v>0</v>
      </c>
      <c r="M253" s="2">
        <f t="shared" si="162"/>
        <v>0.3187766123169592</v>
      </c>
      <c r="N253" s="2">
        <f t="shared" si="163"/>
        <v>2.0251324125038946E-2</v>
      </c>
      <c r="O253" s="2">
        <f t="shared" si="164"/>
        <v>-6.9388939039072284E-18</v>
      </c>
      <c r="P253" s="1">
        <v>12729</v>
      </c>
      <c r="R253" s="1">
        <v>6139</v>
      </c>
      <c r="S253" s="1">
        <v>390</v>
      </c>
      <c r="AI253" s="7">
        <f t="shared" si="165"/>
        <v>0</v>
      </c>
      <c r="AJ253" s="7">
        <f t="shared" si="166"/>
        <v>0</v>
      </c>
      <c r="AK253" s="7">
        <f t="shared" si="167"/>
        <v>0</v>
      </c>
      <c r="AL253" s="7">
        <f t="shared" si="168"/>
        <v>0</v>
      </c>
      <c r="AM253" s="2">
        <f t="shared" si="169"/>
        <v>0</v>
      </c>
      <c r="AN253" s="2">
        <f t="shared" si="170"/>
        <v>0</v>
      </c>
      <c r="AO253" s="2">
        <f t="shared" si="171"/>
        <v>0</v>
      </c>
      <c r="AP253" s="2">
        <f t="shared" si="172"/>
        <v>0</v>
      </c>
      <c r="AR253" t="str">
        <f t="shared" si="152"/>
        <v>Collier</v>
      </c>
      <c r="AS253" t="s">
        <v>632</v>
      </c>
      <c r="AT253" s="192"/>
      <c r="AV253" s="98">
        <v>12</v>
      </c>
      <c r="AW253" s="100">
        <v>21</v>
      </c>
      <c r="AX253" s="106">
        <f t="shared" si="173"/>
        <v>12021</v>
      </c>
      <c r="AZ253" s="7" t="s">
        <v>2975</v>
      </c>
      <c r="BA253" t="s">
        <v>3208</v>
      </c>
    </row>
    <row r="254" spans="1:53" hidden="1" outlineLevel="1">
      <c r="A254" t="s">
        <v>3167</v>
      </c>
      <c r="B254" t="s">
        <v>632</v>
      </c>
      <c r="C254" s="1">
        <f t="shared" si="158"/>
        <v>4352</v>
      </c>
      <c r="D254" s="7">
        <f>IF(P254&gt;0,RANK(P254,(P254:R254,S254:AG254)),0)</f>
        <v>1</v>
      </c>
      <c r="E254" s="7">
        <f>IF(Q254&gt;0,RANK(Q254,(P254:R254,S254:AG254)),0)</f>
        <v>0</v>
      </c>
      <c r="F254" s="7">
        <f>IF(R254&gt;0,RANK(R254,(P254:R254,S254:AG254)),0)</f>
        <v>2</v>
      </c>
      <c r="G254" s="7">
        <f>IF(S254&gt;0,RANK(S254,(P254:R254,S254:AG254)),0)</f>
        <v>3</v>
      </c>
      <c r="H254" s="49">
        <f t="shared" si="159"/>
        <v>628</v>
      </c>
      <c r="I254" s="178">
        <f t="shared" si="138"/>
        <v>0.14430147058823528</v>
      </c>
      <c r="J254" s="2"/>
      <c r="K254" s="2">
        <f t="shared" si="160"/>
        <v>0.52941176470588236</v>
      </c>
      <c r="L254" s="2">
        <f t="shared" si="161"/>
        <v>0</v>
      </c>
      <c r="M254" s="2">
        <f t="shared" si="162"/>
        <v>0.38511029411764708</v>
      </c>
      <c r="N254" s="2">
        <f t="shared" si="163"/>
        <v>8.547794117647059E-2</v>
      </c>
      <c r="O254" s="2">
        <f t="shared" si="164"/>
        <v>-2.7755575615628914E-17</v>
      </c>
      <c r="P254" s="1">
        <v>2304</v>
      </c>
      <c r="R254" s="1">
        <v>1676</v>
      </c>
      <c r="S254" s="1">
        <v>372</v>
      </c>
      <c r="AI254" s="7">
        <f t="shared" si="165"/>
        <v>0</v>
      </c>
      <c r="AJ254" s="7">
        <f t="shared" si="166"/>
        <v>0</v>
      </c>
      <c r="AK254" s="7">
        <f t="shared" si="167"/>
        <v>0</v>
      </c>
      <c r="AL254" s="7">
        <f t="shared" si="168"/>
        <v>0</v>
      </c>
      <c r="AM254" s="2">
        <f t="shared" si="169"/>
        <v>0</v>
      </c>
      <c r="AN254" s="2">
        <f t="shared" si="170"/>
        <v>0</v>
      </c>
      <c r="AO254" s="2">
        <f t="shared" si="171"/>
        <v>0</v>
      </c>
      <c r="AP254" s="2">
        <f t="shared" si="172"/>
        <v>0</v>
      </c>
      <c r="AR254" t="str">
        <f t="shared" si="152"/>
        <v>Columbia</v>
      </c>
      <c r="AS254" t="s">
        <v>632</v>
      </c>
      <c r="AT254" s="192">
        <v>3</v>
      </c>
      <c r="AV254" s="98">
        <v>12</v>
      </c>
      <c r="AW254" s="100">
        <v>23</v>
      </c>
      <c r="AX254" s="106">
        <f t="shared" si="173"/>
        <v>12023</v>
      </c>
      <c r="AZ254" s="7" t="s">
        <v>2975</v>
      </c>
      <c r="BA254" t="s">
        <v>3208</v>
      </c>
    </row>
    <row r="255" spans="1:53" hidden="1" outlineLevel="1">
      <c r="A255" t="s">
        <v>2081</v>
      </c>
      <c r="B255" t="s">
        <v>632</v>
      </c>
      <c r="C255" s="1">
        <f t="shared" si="158"/>
        <v>1881</v>
      </c>
      <c r="D255" s="7">
        <f>IF(P255&gt;0,RANK(P255,(P255:R255,S255:AG255)),0)</f>
        <v>1</v>
      </c>
      <c r="E255" s="7">
        <f>IF(Q255&gt;0,RANK(Q255,(P255:R255,S255:AG255)),0)</f>
        <v>0</v>
      </c>
      <c r="F255" s="7">
        <f>IF(R255&gt;0,RANK(R255,(P255:R255,S255:AG255)),0)</f>
        <v>2</v>
      </c>
      <c r="G255" s="7">
        <f>IF(S255&gt;0,RANK(S255,(P255:R255,S255:AG255)),0)</f>
        <v>3</v>
      </c>
      <c r="H255" s="49">
        <f t="shared" si="159"/>
        <v>260</v>
      </c>
      <c r="I255" s="178">
        <f t="shared" si="138"/>
        <v>0.13822434875066453</v>
      </c>
      <c r="J255" s="2"/>
      <c r="K255" s="2">
        <f t="shared" si="160"/>
        <v>0.5252525252525253</v>
      </c>
      <c r="L255" s="2">
        <f t="shared" si="161"/>
        <v>0</v>
      </c>
      <c r="M255" s="2">
        <f t="shared" si="162"/>
        <v>0.38702817650186072</v>
      </c>
      <c r="N255" s="2">
        <f t="shared" si="163"/>
        <v>8.771929824561403E-2</v>
      </c>
      <c r="O255" s="2">
        <f t="shared" si="164"/>
        <v>-5.5511151231257827E-17</v>
      </c>
      <c r="P255" s="1">
        <v>988</v>
      </c>
      <c r="R255" s="1">
        <v>728</v>
      </c>
      <c r="S255" s="1">
        <v>165</v>
      </c>
      <c r="AI255" s="7">
        <f t="shared" si="165"/>
        <v>0</v>
      </c>
      <c r="AJ255" s="7">
        <f t="shared" si="166"/>
        <v>0</v>
      </c>
      <c r="AK255" s="7">
        <f t="shared" si="167"/>
        <v>0</v>
      </c>
      <c r="AL255" s="7">
        <f t="shared" si="168"/>
        <v>0</v>
      </c>
      <c r="AM255" s="2">
        <f t="shared" si="169"/>
        <v>0</v>
      </c>
      <c r="AN255" s="2">
        <f t="shared" si="170"/>
        <v>0</v>
      </c>
      <c r="AO255" s="2">
        <f t="shared" si="171"/>
        <v>0</v>
      </c>
      <c r="AP255" s="2">
        <f t="shared" si="172"/>
        <v>0</v>
      </c>
      <c r="AR255" t="str">
        <f t="shared" si="152"/>
        <v>Desoto</v>
      </c>
      <c r="AS255" t="s">
        <v>632</v>
      </c>
      <c r="AT255" s="192">
        <v>17</v>
      </c>
      <c r="AV255" s="98">
        <v>12</v>
      </c>
      <c r="AW255" s="100">
        <v>27</v>
      </c>
      <c r="AX255" s="106">
        <f t="shared" si="173"/>
        <v>12027</v>
      </c>
      <c r="AZ255" s="7" t="s">
        <v>2975</v>
      </c>
      <c r="BA255" t="s">
        <v>3208</v>
      </c>
    </row>
    <row r="256" spans="1:53" hidden="1" outlineLevel="1">
      <c r="A256" t="s">
        <v>978</v>
      </c>
      <c r="B256" t="s">
        <v>632</v>
      </c>
      <c r="C256" s="1">
        <f t="shared" si="158"/>
        <v>1018</v>
      </c>
      <c r="D256" s="7">
        <f>IF(P256&gt;0,RANK(P256,(P256:R256,S256:AG256)),0)</f>
        <v>2</v>
      </c>
      <c r="E256" s="7">
        <f>IF(Q256&gt;0,RANK(Q256,(P256:R256,S256:AG256)),0)</f>
        <v>0</v>
      </c>
      <c r="F256" s="7">
        <f>IF(R256&gt;0,RANK(R256,(P256:R256,S256:AG256)),0)</f>
        <v>1</v>
      </c>
      <c r="G256" s="7">
        <f>IF(S256&gt;0,RANK(S256,(P256:R256,S256:AG256)),0)</f>
        <v>3</v>
      </c>
      <c r="H256" s="49">
        <f t="shared" si="159"/>
        <v>50</v>
      </c>
      <c r="I256" s="178">
        <f t="shared" si="138"/>
        <v>4.9115913555992138E-2</v>
      </c>
      <c r="J256" s="2"/>
      <c r="K256" s="2">
        <f t="shared" si="160"/>
        <v>0.4017681728880157</v>
      </c>
      <c r="L256" s="2">
        <f t="shared" si="161"/>
        <v>0</v>
      </c>
      <c r="M256" s="2">
        <f t="shared" si="162"/>
        <v>0.45088408644400785</v>
      </c>
      <c r="N256" s="2">
        <f t="shared" si="163"/>
        <v>0.14734774066797643</v>
      </c>
      <c r="O256" s="2">
        <f t="shared" si="164"/>
        <v>2.7755575615628914E-17</v>
      </c>
      <c r="P256" s="1">
        <v>409</v>
      </c>
      <c r="R256" s="1">
        <v>459</v>
      </c>
      <c r="S256" s="1">
        <v>150</v>
      </c>
      <c r="AI256" s="7">
        <f t="shared" si="165"/>
        <v>0</v>
      </c>
      <c r="AJ256" s="7">
        <f t="shared" si="166"/>
        <v>0</v>
      </c>
      <c r="AK256" s="7">
        <f t="shared" si="167"/>
        <v>0</v>
      </c>
      <c r="AL256" s="7">
        <f t="shared" si="168"/>
        <v>0</v>
      </c>
      <c r="AM256" s="2">
        <f t="shared" si="169"/>
        <v>0</v>
      </c>
      <c r="AN256" s="2">
        <f t="shared" si="170"/>
        <v>0</v>
      </c>
      <c r="AO256" s="2">
        <f t="shared" si="171"/>
        <v>0</v>
      </c>
      <c r="AP256" s="2">
        <f t="shared" si="172"/>
        <v>0</v>
      </c>
      <c r="AR256" t="str">
        <f t="shared" si="152"/>
        <v>Dixie</v>
      </c>
      <c r="AS256" t="s">
        <v>632</v>
      </c>
      <c r="AT256" s="192">
        <v>3</v>
      </c>
      <c r="AV256" s="98">
        <v>12</v>
      </c>
      <c r="AW256" s="100">
        <v>29</v>
      </c>
      <c r="AX256" s="106">
        <f t="shared" si="173"/>
        <v>12029</v>
      </c>
      <c r="AZ256" s="7" t="s">
        <v>2975</v>
      </c>
      <c r="BA256" t="s">
        <v>3208</v>
      </c>
    </row>
    <row r="257" spans="1:53" hidden="1" outlineLevel="1">
      <c r="A257" t="s">
        <v>3170</v>
      </c>
      <c r="B257" t="s">
        <v>632</v>
      </c>
      <c r="C257" s="1">
        <f t="shared" si="158"/>
        <v>88747</v>
      </c>
      <c r="D257" s="7">
        <f>IF(P257&gt;0,RANK(P257,(P257:R257,S257:AG257)),0)</f>
        <v>1</v>
      </c>
      <c r="E257" s="7">
        <f>IF(Q257&gt;0,RANK(Q257,(P257:R257,S257:AG257)),0)</f>
        <v>0</v>
      </c>
      <c r="F257" s="7">
        <f>IF(R257&gt;0,RANK(R257,(P257:R257,S257:AG257)),0)</f>
        <v>2</v>
      </c>
      <c r="G257" s="7">
        <f>IF(S257&gt;0,RANK(S257,(P257:R257,S257:AG257)),0)</f>
        <v>3</v>
      </c>
      <c r="H257" s="49">
        <f t="shared" si="159"/>
        <v>32277</v>
      </c>
      <c r="I257" s="178">
        <f t="shared" si="138"/>
        <v>0.363696801018626</v>
      </c>
      <c r="J257" s="2"/>
      <c r="K257" s="2">
        <f t="shared" si="160"/>
        <v>0.67068182586453629</v>
      </c>
      <c r="L257" s="2">
        <f t="shared" si="161"/>
        <v>0</v>
      </c>
      <c r="M257" s="2">
        <f t="shared" si="162"/>
        <v>0.30698502484591028</v>
      </c>
      <c r="N257" s="2">
        <f t="shared" si="163"/>
        <v>2.2333149289553451E-2</v>
      </c>
      <c r="O257" s="2">
        <f t="shared" si="164"/>
        <v>-1.7347234759768071E-17</v>
      </c>
      <c r="P257" s="1">
        <v>59521</v>
      </c>
      <c r="R257" s="1">
        <v>27244</v>
      </c>
      <c r="S257" s="1">
        <v>1982</v>
      </c>
      <c r="AI257" s="7">
        <f t="shared" si="165"/>
        <v>0</v>
      </c>
      <c r="AJ257" s="7">
        <f t="shared" si="166"/>
        <v>0</v>
      </c>
      <c r="AK257" s="7">
        <f t="shared" si="167"/>
        <v>0</v>
      </c>
      <c r="AL257" s="7">
        <f t="shared" si="168"/>
        <v>0</v>
      </c>
      <c r="AM257" s="2">
        <f t="shared" si="169"/>
        <v>0</v>
      </c>
      <c r="AN257" s="2">
        <f t="shared" si="170"/>
        <v>0</v>
      </c>
      <c r="AO257" s="2">
        <f t="shared" si="171"/>
        <v>0</v>
      </c>
      <c r="AP257" s="2">
        <f t="shared" si="172"/>
        <v>0</v>
      </c>
      <c r="AR257" t="str">
        <f t="shared" si="152"/>
        <v>Duval</v>
      </c>
      <c r="AS257" t="s">
        <v>632</v>
      </c>
      <c r="AT257" s="192"/>
      <c r="AV257" s="98">
        <v>12</v>
      </c>
      <c r="AW257" s="100">
        <v>31</v>
      </c>
      <c r="AX257" s="106">
        <f t="shared" si="173"/>
        <v>12031</v>
      </c>
      <c r="AZ257" s="7" t="s">
        <v>2975</v>
      </c>
      <c r="BA257" t="s">
        <v>3208</v>
      </c>
    </row>
    <row r="258" spans="1:53" hidden="1" outlineLevel="1">
      <c r="A258" t="s">
        <v>1912</v>
      </c>
      <c r="B258" t="s">
        <v>632</v>
      </c>
      <c r="C258" s="1">
        <f t="shared" si="158"/>
        <v>26959</v>
      </c>
      <c r="D258" s="7">
        <f>IF(P258&gt;0,RANK(P258,(P258:R258,S258:AG258)),0)</f>
        <v>1</v>
      </c>
      <c r="E258" s="7">
        <f>IF(Q258&gt;0,RANK(Q258,(P258:R258,S258:AG258)),0)</f>
        <v>0</v>
      </c>
      <c r="F258" s="7">
        <f>IF(R258&gt;0,RANK(R258,(P258:R258,S258:AG258)),0)</f>
        <v>2</v>
      </c>
      <c r="G258" s="7">
        <f>IF(S258&gt;0,RANK(S258,(P258:R258,S258:AG258)),0)</f>
        <v>3</v>
      </c>
      <c r="H258" s="49">
        <f t="shared" si="159"/>
        <v>7442</v>
      </c>
      <c r="I258" s="178">
        <f t="shared" si="138"/>
        <v>0.27604881486702026</v>
      </c>
      <c r="J258" s="2"/>
      <c r="K258" s="2">
        <f t="shared" si="160"/>
        <v>0.62220408768871249</v>
      </c>
      <c r="L258" s="2">
        <f t="shared" si="161"/>
        <v>0</v>
      </c>
      <c r="M258" s="2">
        <f t="shared" si="162"/>
        <v>0.34615527282169217</v>
      </c>
      <c r="N258" s="2">
        <f t="shared" si="163"/>
        <v>3.1640639489595314E-2</v>
      </c>
      <c r="O258" s="2">
        <f t="shared" si="164"/>
        <v>2.0816681711721685E-17</v>
      </c>
      <c r="P258" s="1">
        <v>16774</v>
      </c>
      <c r="R258" s="1">
        <v>9332</v>
      </c>
      <c r="S258" s="1">
        <v>853</v>
      </c>
      <c r="AI258" s="7">
        <f t="shared" si="165"/>
        <v>0</v>
      </c>
      <c r="AJ258" s="7">
        <f t="shared" si="166"/>
        <v>0</v>
      </c>
      <c r="AK258" s="7">
        <f t="shared" si="167"/>
        <v>0</v>
      </c>
      <c r="AL258" s="7">
        <f t="shared" si="168"/>
        <v>0</v>
      </c>
      <c r="AM258" s="2">
        <f t="shared" si="169"/>
        <v>0</v>
      </c>
      <c r="AN258" s="2">
        <f t="shared" si="170"/>
        <v>0</v>
      </c>
      <c r="AO258" s="2">
        <f t="shared" si="171"/>
        <v>0</v>
      </c>
      <c r="AP258" s="2">
        <f t="shared" si="172"/>
        <v>0</v>
      </c>
      <c r="AR258" t="str">
        <f t="shared" si="152"/>
        <v>Escambia</v>
      </c>
      <c r="AS258" t="s">
        <v>632</v>
      </c>
      <c r="AT258" s="192">
        <v>1</v>
      </c>
      <c r="AV258" s="98">
        <v>12</v>
      </c>
      <c r="AW258" s="100">
        <v>33</v>
      </c>
      <c r="AX258" s="106">
        <f t="shared" si="173"/>
        <v>12033</v>
      </c>
      <c r="AZ258" s="7" t="s">
        <v>2975</v>
      </c>
      <c r="BA258" t="s">
        <v>3208</v>
      </c>
    </row>
    <row r="259" spans="1:53" hidden="1" outlineLevel="1">
      <c r="A259" t="s">
        <v>3162</v>
      </c>
      <c r="B259" t="s">
        <v>632</v>
      </c>
      <c r="C259" s="1">
        <f t="shared" si="158"/>
        <v>9357</v>
      </c>
      <c r="D259" s="7">
        <f>IF(P259&gt;0,RANK(P259,(P259:R259,S259:AG259)),0)</f>
        <v>1</v>
      </c>
      <c r="E259" s="7">
        <f>IF(Q259&gt;0,RANK(Q259,(P259:R259,S259:AG259)),0)</f>
        <v>0</v>
      </c>
      <c r="F259" s="7">
        <f>IF(R259&gt;0,RANK(R259,(P259:R259,S259:AG259)),0)</f>
        <v>2</v>
      </c>
      <c r="G259" s="7">
        <f>IF(S259&gt;0,RANK(S259,(P259:R259,S259:AG259)),0)</f>
        <v>3</v>
      </c>
      <c r="H259" s="49">
        <f t="shared" si="159"/>
        <v>3182</v>
      </c>
      <c r="I259" s="178">
        <f t="shared" si="138"/>
        <v>0.34006626055359623</v>
      </c>
      <c r="J259" s="2"/>
      <c r="K259" s="2">
        <f t="shared" si="160"/>
        <v>0.65854440525809554</v>
      </c>
      <c r="L259" s="2">
        <f t="shared" si="161"/>
        <v>0</v>
      </c>
      <c r="M259" s="2">
        <f t="shared" si="162"/>
        <v>0.31847814470449931</v>
      </c>
      <c r="N259" s="2">
        <f t="shared" si="163"/>
        <v>2.2977450037405152E-2</v>
      </c>
      <c r="O259" s="2">
        <f t="shared" si="164"/>
        <v>-6.9388939039072284E-18</v>
      </c>
      <c r="P259" s="1">
        <v>6162</v>
      </c>
      <c r="R259" s="1">
        <v>2980</v>
      </c>
      <c r="S259" s="1">
        <v>215</v>
      </c>
      <c r="AI259" s="7">
        <f t="shared" si="165"/>
        <v>0</v>
      </c>
      <c r="AJ259" s="7">
        <f t="shared" si="166"/>
        <v>0</v>
      </c>
      <c r="AK259" s="7">
        <f t="shared" si="167"/>
        <v>0</v>
      </c>
      <c r="AL259" s="7">
        <f t="shared" si="168"/>
        <v>0</v>
      </c>
      <c r="AM259" s="2">
        <f t="shared" si="169"/>
        <v>0</v>
      </c>
      <c r="AN259" s="2">
        <f t="shared" si="170"/>
        <v>0</v>
      </c>
      <c r="AO259" s="2">
        <f t="shared" si="171"/>
        <v>0</v>
      </c>
      <c r="AP259" s="2">
        <f t="shared" si="172"/>
        <v>0</v>
      </c>
      <c r="AR259" t="str">
        <f t="shared" si="152"/>
        <v>Flagler</v>
      </c>
      <c r="AS259" t="s">
        <v>632</v>
      </c>
      <c r="AT259" s="192">
        <v>6</v>
      </c>
      <c r="AV259" s="98">
        <v>12</v>
      </c>
      <c r="AW259" s="100">
        <v>35</v>
      </c>
      <c r="AX259" s="106">
        <f t="shared" si="173"/>
        <v>12035</v>
      </c>
      <c r="AZ259" s="7" t="s">
        <v>2975</v>
      </c>
      <c r="BA259" t="s">
        <v>3208</v>
      </c>
    </row>
    <row r="260" spans="1:53" hidden="1" outlineLevel="1">
      <c r="A260" t="s">
        <v>2429</v>
      </c>
      <c r="B260" t="s">
        <v>632</v>
      </c>
      <c r="C260" s="1">
        <f t="shared" si="158"/>
        <v>1417</v>
      </c>
      <c r="D260" s="7">
        <f>IF(P260&gt;0,RANK(P260,(P260:R260,S260:AG260)),0)</f>
        <v>1</v>
      </c>
      <c r="E260" s="7">
        <f>IF(Q260&gt;0,RANK(Q260,(P260:R260,S260:AG260)),0)</f>
        <v>0</v>
      </c>
      <c r="F260" s="7">
        <f>IF(R260&gt;0,RANK(R260,(P260:R260,S260:AG260)),0)</f>
        <v>2</v>
      </c>
      <c r="G260" s="7">
        <f>IF(S260&gt;0,RANK(S260,(P260:R260,S260:AG260)),0)</f>
        <v>3</v>
      </c>
      <c r="H260" s="49">
        <f t="shared" si="159"/>
        <v>19</v>
      </c>
      <c r="I260" s="178">
        <f t="shared" si="138"/>
        <v>1.3408609738884969E-2</v>
      </c>
      <c r="J260" s="2"/>
      <c r="K260" s="2">
        <f t="shared" si="160"/>
        <v>0.47000705716302049</v>
      </c>
      <c r="L260" s="2">
        <f t="shared" si="161"/>
        <v>0</v>
      </c>
      <c r="M260" s="2">
        <f t="shared" si="162"/>
        <v>0.45659844742413552</v>
      </c>
      <c r="N260" s="2">
        <f t="shared" si="163"/>
        <v>7.3394495412844041E-2</v>
      </c>
      <c r="O260" s="2">
        <f t="shared" si="164"/>
        <v>-5.5511151231257827E-17</v>
      </c>
      <c r="P260" s="1">
        <v>666</v>
      </c>
      <c r="R260" s="1">
        <v>647</v>
      </c>
      <c r="S260" s="1">
        <v>104</v>
      </c>
      <c r="AI260" s="7">
        <f t="shared" si="165"/>
        <v>0</v>
      </c>
      <c r="AJ260" s="7">
        <f t="shared" si="166"/>
        <v>0</v>
      </c>
      <c r="AK260" s="7">
        <f t="shared" si="167"/>
        <v>0</v>
      </c>
      <c r="AL260" s="7">
        <f t="shared" si="168"/>
        <v>0</v>
      </c>
      <c r="AM260" s="2">
        <f t="shared" si="169"/>
        <v>0</v>
      </c>
      <c r="AN260" s="2">
        <f t="shared" si="170"/>
        <v>0</v>
      </c>
      <c r="AO260" s="2">
        <f t="shared" si="171"/>
        <v>0</v>
      </c>
      <c r="AP260" s="2">
        <f t="shared" si="172"/>
        <v>0</v>
      </c>
      <c r="AR260" t="str">
        <f t="shared" si="152"/>
        <v>Franklin</v>
      </c>
      <c r="AS260" t="s">
        <v>632</v>
      </c>
      <c r="AT260" s="192">
        <v>2</v>
      </c>
      <c r="AV260" s="98">
        <v>12</v>
      </c>
      <c r="AW260" s="100">
        <v>37</v>
      </c>
      <c r="AX260" s="106">
        <f t="shared" si="173"/>
        <v>12037</v>
      </c>
      <c r="AZ260" s="7" t="s">
        <v>2975</v>
      </c>
      <c r="BA260" t="s">
        <v>3208</v>
      </c>
    </row>
    <row r="261" spans="1:53" hidden="1" outlineLevel="1">
      <c r="A261" t="s">
        <v>274</v>
      </c>
      <c r="B261" t="s">
        <v>632</v>
      </c>
      <c r="C261" s="1">
        <f t="shared" si="158"/>
        <v>9748</v>
      </c>
      <c r="D261" s="7">
        <f>IF(P261&gt;0,RANK(P261,(P261:R261,S261:AG261)),0)</f>
        <v>1</v>
      </c>
      <c r="E261" s="7">
        <f>IF(Q261&gt;0,RANK(Q261,(P261:R261,S261:AG261)),0)</f>
        <v>0</v>
      </c>
      <c r="F261" s="7">
        <f>IF(R261&gt;0,RANK(R261,(P261:R261,S261:AG261)),0)</f>
        <v>2</v>
      </c>
      <c r="G261" s="7">
        <f>IF(S261&gt;0,RANK(S261,(P261:R261,S261:AG261)),0)</f>
        <v>3</v>
      </c>
      <c r="H261" s="49">
        <f t="shared" si="159"/>
        <v>5504</v>
      </c>
      <c r="I261" s="178">
        <f t="shared" ref="I261:I325" si="174">H261/C261</f>
        <v>0.56462864177267136</v>
      </c>
      <c r="J261" s="2"/>
      <c r="K261" s="2">
        <f t="shared" si="160"/>
        <v>0.7641567501025851</v>
      </c>
      <c r="L261" s="2">
        <f t="shared" si="161"/>
        <v>0</v>
      </c>
      <c r="M261" s="2">
        <f t="shared" si="162"/>
        <v>0.19952810832991383</v>
      </c>
      <c r="N261" s="2">
        <f t="shared" si="163"/>
        <v>3.6315141567501028E-2</v>
      </c>
      <c r="O261" s="2">
        <f t="shared" si="164"/>
        <v>4.163336342344337E-17</v>
      </c>
      <c r="P261" s="1">
        <v>7449</v>
      </c>
      <c r="R261" s="1">
        <v>1945</v>
      </c>
      <c r="S261" s="1">
        <v>354</v>
      </c>
      <c r="AI261" s="7">
        <f t="shared" si="165"/>
        <v>0</v>
      </c>
      <c r="AJ261" s="7">
        <f t="shared" si="166"/>
        <v>0</v>
      </c>
      <c r="AK261" s="7">
        <f t="shared" si="167"/>
        <v>0</v>
      </c>
      <c r="AL261" s="7">
        <f t="shared" si="168"/>
        <v>0</v>
      </c>
      <c r="AM261" s="2">
        <f t="shared" si="169"/>
        <v>0</v>
      </c>
      <c r="AN261" s="2">
        <f t="shared" si="170"/>
        <v>0</v>
      </c>
      <c r="AO261" s="2">
        <f t="shared" si="171"/>
        <v>0</v>
      </c>
      <c r="AP261" s="2">
        <f t="shared" si="172"/>
        <v>0</v>
      </c>
      <c r="AR261" t="str">
        <f t="shared" ref="AR261:AR324" si="175">A261</f>
        <v>Gadsden</v>
      </c>
      <c r="AS261" t="s">
        <v>632</v>
      </c>
      <c r="AT261" s="192">
        <v>2</v>
      </c>
      <c r="AV261" s="98">
        <v>12</v>
      </c>
      <c r="AW261" s="100">
        <v>39</v>
      </c>
      <c r="AX261" s="106">
        <f t="shared" si="173"/>
        <v>12039</v>
      </c>
      <c r="AZ261" s="7" t="s">
        <v>2975</v>
      </c>
      <c r="BA261" t="s">
        <v>3208</v>
      </c>
    </row>
    <row r="262" spans="1:53" hidden="1" outlineLevel="1">
      <c r="A262" t="s">
        <v>733</v>
      </c>
      <c r="B262" t="s">
        <v>632</v>
      </c>
      <c r="C262" s="1">
        <f t="shared" si="158"/>
        <v>1140</v>
      </c>
      <c r="D262" s="7">
        <f>IF(P262&gt;0,RANK(P262,(P262:R262,S262:AG262)),0)</f>
        <v>2</v>
      </c>
      <c r="E262" s="7">
        <f>IF(Q262&gt;0,RANK(Q262,(P262:R262,S262:AG262)),0)</f>
        <v>0</v>
      </c>
      <c r="F262" s="7">
        <f>IF(R262&gt;0,RANK(R262,(P262:R262,S262:AG262)),0)</f>
        <v>1</v>
      </c>
      <c r="G262" s="7">
        <f>IF(S262&gt;0,RANK(S262,(P262:R262,S262:AG262)),0)</f>
        <v>3</v>
      </c>
      <c r="H262" s="49">
        <f t="shared" si="159"/>
        <v>150</v>
      </c>
      <c r="I262" s="178">
        <f t="shared" si="174"/>
        <v>0.13157894736842105</v>
      </c>
      <c r="J262" s="2"/>
      <c r="K262" s="2">
        <f t="shared" si="160"/>
        <v>0.37543859649122807</v>
      </c>
      <c r="L262" s="2">
        <f t="shared" si="161"/>
        <v>0</v>
      </c>
      <c r="M262" s="2">
        <f t="shared" si="162"/>
        <v>0.50701754385964914</v>
      </c>
      <c r="N262" s="2">
        <f t="shared" si="163"/>
        <v>0.11754385964912281</v>
      </c>
      <c r="O262" s="2">
        <f t="shared" si="164"/>
        <v>-8.3266726846886741E-17</v>
      </c>
      <c r="P262" s="1">
        <v>428</v>
      </c>
      <c r="R262" s="1">
        <v>578</v>
      </c>
      <c r="S262" s="1">
        <v>134</v>
      </c>
      <c r="AI262" s="7">
        <f t="shared" si="165"/>
        <v>0</v>
      </c>
      <c r="AJ262" s="7">
        <f t="shared" si="166"/>
        <v>0</v>
      </c>
      <c r="AK262" s="7">
        <f t="shared" si="167"/>
        <v>0</v>
      </c>
      <c r="AL262" s="7">
        <f t="shared" si="168"/>
        <v>0</v>
      </c>
      <c r="AM262" s="2">
        <f t="shared" si="169"/>
        <v>0</v>
      </c>
      <c r="AN262" s="2">
        <f t="shared" si="170"/>
        <v>0</v>
      </c>
      <c r="AO262" s="2">
        <f t="shared" si="171"/>
        <v>0</v>
      </c>
      <c r="AP262" s="2">
        <f t="shared" si="172"/>
        <v>0</v>
      </c>
      <c r="AR262" t="str">
        <f t="shared" si="175"/>
        <v>Gilchrist</v>
      </c>
      <c r="AS262" t="s">
        <v>632</v>
      </c>
      <c r="AT262" s="192">
        <v>3</v>
      </c>
      <c r="AV262" s="98">
        <v>12</v>
      </c>
      <c r="AW262" s="100">
        <v>41</v>
      </c>
      <c r="AX262" s="106">
        <f t="shared" si="173"/>
        <v>12041</v>
      </c>
      <c r="AZ262" s="7" t="s">
        <v>2975</v>
      </c>
      <c r="BA262" t="s">
        <v>3208</v>
      </c>
    </row>
    <row r="263" spans="1:53" hidden="1" outlineLevel="1">
      <c r="A263" t="s">
        <v>1714</v>
      </c>
      <c r="B263" t="s">
        <v>632</v>
      </c>
      <c r="C263" s="1">
        <f t="shared" si="158"/>
        <v>776</v>
      </c>
      <c r="D263" s="7">
        <f>IF(P263&gt;0,RANK(P263,(P263:R263,S263:AG263)),0)</f>
        <v>1</v>
      </c>
      <c r="E263" s="7">
        <f>IF(Q263&gt;0,RANK(Q263,(P263:R263,S263:AG263)),0)</f>
        <v>0</v>
      </c>
      <c r="F263" s="7">
        <f>IF(R263&gt;0,RANK(R263,(P263:R263,S263:AG263)),0)</f>
        <v>2</v>
      </c>
      <c r="G263" s="7">
        <f>IF(S263&gt;0,RANK(S263,(P263:R263,S263:AG263)),0)</f>
        <v>3</v>
      </c>
      <c r="H263" s="49">
        <f t="shared" si="159"/>
        <v>74</v>
      </c>
      <c r="I263" s="178">
        <f t="shared" si="174"/>
        <v>9.5360824742268036E-2</v>
      </c>
      <c r="J263" s="2"/>
      <c r="K263" s="2">
        <f t="shared" si="160"/>
        <v>0.49871134020618557</v>
      </c>
      <c r="L263" s="2">
        <f t="shared" si="161"/>
        <v>0</v>
      </c>
      <c r="M263" s="2">
        <f t="shared" si="162"/>
        <v>0.40335051546391754</v>
      </c>
      <c r="N263" s="2">
        <f t="shared" si="163"/>
        <v>9.7938144329896906E-2</v>
      </c>
      <c r="O263" s="2">
        <f t="shared" si="164"/>
        <v>-1.3877787807814457E-17</v>
      </c>
      <c r="P263" s="1">
        <v>387</v>
      </c>
      <c r="R263" s="1">
        <v>313</v>
      </c>
      <c r="S263" s="1">
        <v>76</v>
      </c>
      <c r="AI263" s="7">
        <f t="shared" si="165"/>
        <v>0</v>
      </c>
      <c r="AJ263" s="7">
        <f t="shared" si="166"/>
        <v>0</v>
      </c>
      <c r="AK263" s="7">
        <f t="shared" si="167"/>
        <v>0</v>
      </c>
      <c r="AL263" s="7">
        <f t="shared" si="168"/>
        <v>0</v>
      </c>
      <c r="AM263" s="2">
        <f t="shared" si="169"/>
        <v>0</v>
      </c>
      <c r="AN263" s="2">
        <f t="shared" si="170"/>
        <v>0</v>
      </c>
      <c r="AO263" s="2">
        <f t="shared" si="171"/>
        <v>0</v>
      </c>
      <c r="AP263" s="2">
        <f t="shared" si="172"/>
        <v>0</v>
      </c>
      <c r="AR263" t="str">
        <f t="shared" si="175"/>
        <v>Glades</v>
      </c>
      <c r="AS263" t="s">
        <v>632</v>
      </c>
      <c r="AT263" s="192">
        <v>17</v>
      </c>
      <c r="AV263" s="98">
        <v>12</v>
      </c>
      <c r="AW263" s="100">
        <v>43</v>
      </c>
      <c r="AX263" s="106">
        <f t="shared" si="173"/>
        <v>12043</v>
      </c>
      <c r="AZ263" s="7" t="s">
        <v>2975</v>
      </c>
      <c r="BA263" t="s">
        <v>3208</v>
      </c>
    </row>
    <row r="264" spans="1:53" hidden="1" outlineLevel="1">
      <c r="A264" t="s">
        <v>1591</v>
      </c>
      <c r="B264" t="s">
        <v>632</v>
      </c>
      <c r="C264" s="1">
        <f t="shared" si="158"/>
        <v>1199</v>
      </c>
      <c r="D264" s="7">
        <f>IF(P264&gt;0,RANK(P264,(P264:R264,S264:AG264)),0)</f>
        <v>1</v>
      </c>
      <c r="E264" s="7">
        <f>IF(Q264&gt;0,RANK(Q264,(P264:R264,S264:AG264)),0)</f>
        <v>0</v>
      </c>
      <c r="F264" s="7">
        <f>IF(R264&gt;0,RANK(R264,(P264:R264,S264:AG264)),0)</f>
        <v>2</v>
      </c>
      <c r="G264" s="7">
        <f>IF(S264&gt;0,RANK(S264,(P264:R264,S264:AG264)),0)</f>
        <v>3</v>
      </c>
      <c r="H264" s="49">
        <f t="shared" si="159"/>
        <v>48</v>
      </c>
      <c r="I264" s="178">
        <f t="shared" si="174"/>
        <v>4.0033361134278564E-2</v>
      </c>
      <c r="J264" s="2"/>
      <c r="K264" s="2">
        <f t="shared" si="160"/>
        <v>0.47372810675562971</v>
      </c>
      <c r="L264" s="2">
        <f t="shared" si="161"/>
        <v>0</v>
      </c>
      <c r="M264" s="2">
        <f t="shared" si="162"/>
        <v>0.43369474562135113</v>
      </c>
      <c r="N264" s="2">
        <f t="shared" si="163"/>
        <v>9.2577147623019176E-2</v>
      </c>
      <c r="O264" s="2">
        <f t="shared" si="164"/>
        <v>-1.3877787807814457E-17</v>
      </c>
      <c r="P264" s="1">
        <v>568</v>
      </c>
      <c r="R264" s="1">
        <v>520</v>
      </c>
      <c r="S264" s="1">
        <v>111</v>
      </c>
      <c r="AI264" s="7">
        <f t="shared" si="165"/>
        <v>0</v>
      </c>
      <c r="AJ264" s="7">
        <f t="shared" si="166"/>
        <v>0</v>
      </c>
      <c r="AK264" s="7">
        <f t="shared" si="167"/>
        <v>0</v>
      </c>
      <c r="AL264" s="7">
        <f t="shared" si="168"/>
        <v>0</v>
      </c>
      <c r="AM264" s="2">
        <f t="shared" si="169"/>
        <v>0</v>
      </c>
      <c r="AN264" s="2">
        <f t="shared" si="170"/>
        <v>0</v>
      </c>
      <c r="AO264" s="2">
        <f t="shared" si="171"/>
        <v>0</v>
      </c>
      <c r="AP264" s="2">
        <f t="shared" si="172"/>
        <v>0</v>
      </c>
      <c r="AR264" t="str">
        <f t="shared" si="175"/>
        <v>Gulf</v>
      </c>
      <c r="AS264" t="s">
        <v>632</v>
      </c>
      <c r="AT264" s="192">
        <v>2</v>
      </c>
      <c r="AV264" s="98">
        <v>12</v>
      </c>
      <c r="AW264" s="100">
        <v>45</v>
      </c>
      <c r="AX264" s="106">
        <f t="shared" si="173"/>
        <v>12045</v>
      </c>
      <c r="AZ264" s="7" t="s">
        <v>2975</v>
      </c>
      <c r="BA264" t="s">
        <v>3208</v>
      </c>
    </row>
    <row r="265" spans="1:53" hidden="1" outlineLevel="1">
      <c r="A265" t="s">
        <v>1088</v>
      </c>
      <c r="B265" t="s">
        <v>632</v>
      </c>
      <c r="C265" s="1">
        <f t="shared" si="158"/>
        <v>1385</v>
      </c>
      <c r="D265" s="7">
        <f>IF(P265&gt;0,RANK(P265,(P265:R265,S265:AG265)),0)</f>
        <v>1</v>
      </c>
      <c r="E265" s="7">
        <f>IF(Q265&gt;0,RANK(Q265,(P265:R265,S265:AG265)),0)</f>
        <v>0</v>
      </c>
      <c r="F265" s="7">
        <f>IF(R265&gt;0,RANK(R265,(P265:R265,S265:AG265)),0)</f>
        <v>2</v>
      </c>
      <c r="G265" s="7">
        <f>IF(S265&gt;0,RANK(S265,(P265:R265,S265:AG265)),0)</f>
        <v>3</v>
      </c>
      <c r="H265" s="49">
        <f t="shared" si="159"/>
        <v>279</v>
      </c>
      <c r="I265" s="178">
        <f t="shared" si="174"/>
        <v>0.20144404332129964</v>
      </c>
      <c r="J265" s="2"/>
      <c r="K265" s="2">
        <f t="shared" si="160"/>
        <v>0.54729241877256318</v>
      </c>
      <c r="L265" s="2">
        <f t="shared" si="161"/>
        <v>0</v>
      </c>
      <c r="M265" s="2">
        <f t="shared" si="162"/>
        <v>0.34584837545126351</v>
      </c>
      <c r="N265" s="2">
        <f t="shared" si="163"/>
        <v>0.10685920577617329</v>
      </c>
      <c r="O265" s="2">
        <f t="shared" si="164"/>
        <v>1.3877787807814457E-17</v>
      </c>
      <c r="P265" s="1">
        <v>758</v>
      </c>
      <c r="R265" s="1">
        <v>479</v>
      </c>
      <c r="S265" s="1">
        <v>148</v>
      </c>
      <c r="AI265" s="7">
        <f t="shared" si="165"/>
        <v>0</v>
      </c>
      <c r="AJ265" s="7">
        <f t="shared" si="166"/>
        <v>0</v>
      </c>
      <c r="AK265" s="7">
        <f t="shared" si="167"/>
        <v>0</v>
      </c>
      <c r="AL265" s="7">
        <f t="shared" si="168"/>
        <v>0</v>
      </c>
      <c r="AM265" s="2">
        <f t="shared" si="169"/>
        <v>0</v>
      </c>
      <c r="AN265" s="2">
        <f t="shared" si="170"/>
        <v>0</v>
      </c>
      <c r="AO265" s="2">
        <f t="shared" si="171"/>
        <v>0</v>
      </c>
      <c r="AP265" s="2">
        <f t="shared" si="172"/>
        <v>0</v>
      </c>
      <c r="AR265" t="str">
        <f t="shared" si="175"/>
        <v>Hamilton</v>
      </c>
      <c r="AS265" t="s">
        <v>632</v>
      </c>
      <c r="AT265" s="192">
        <v>3</v>
      </c>
      <c r="AV265" s="98">
        <v>12</v>
      </c>
      <c r="AW265" s="100">
        <v>47</v>
      </c>
      <c r="AX265" s="106">
        <f t="shared" si="173"/>
        <v>12047</v>
      </c>
      <c r="AZ265" s="7" t="s">
        <v>2975</v>
      </c>
      <c r="BA265" t="s">
        <v>3208</v>
      </c>
    </row>
    <row r="266" spans="1:53" hidden="1" outlineLevel="1">
      <c r="A266" t="s">
        <v>2514</v>
      </c>
      <c r="B266" t="s">
        <v>632</v>
      </c>
      <c r="C266" s="1">
        <f t="shared" si="158"/>
        <v>1005</v>
      </c>
      <c r="D266" s="7">
        <f>IF(P266&gt;0,RANK(P266,(P266:R266,S266:AG266)),0)</f>
        <v>1</v>
      </c>
      <c r="E266" s="7">
        <f>IF(Q266&gt;0,RANK(Q266,(P266:R266,S266:AG266)),0)</f>
        <v>0</v>
      </c>
      <c r="F266" s="7">
        <f>IF(R266&gt;0,RANK(R266,(P266:R266,S266:AG266)),0)</f>
        <v>2</v>
      </c>
      <c r="G266" s="7">
        <f>IF(S266&gt;0,RANK(S266,(P266:R266,S266:AG266)),0)</f>
        <v>3</v>
      </c>
      <c r="H266" s="49">
        <f t="shared" si="159"/>
        <v>137</v>
      </c>
      <c r="I266" s="178">
        <f t="shared" si="174"/>
        <v>0.13631840796019901</v>
      </c>
      <c r="J266" s="2"/>
      <c r="K266" s="2">
        <f t="shared" si="160"/>
        <v>0.52736318407960203</v>
      </c>
      <c r="L266" s="2">
        <f t="shared" si="161"/>
        <v>0</v>
      </c>
      <c r="M266" s="2">
        <f t="shared" si="162"/>
        <v>0.39104477611940297</v>
      </c>
      <c r="N266" s="2">
        <f t="shared" si="163"/>
        <v>8.1592039800995025E-2</v>
      </c>
      <c r="O266" s="2">
        <f t="shared" si="164"/>
        <v>-2.7755575615628914E-17</v>
      </c>
      <c r="P266" s="1">
        <v>530</v>
      </c>
      <c r="R266" s="1">
        <v>393</v>
      </c>
      <c r="S266" s="1">
        <v>82</v>
      </c>
      <c r="AI266" s="7">
        <f t="shared" si="165"/>
        <v>0</v>
      </c>
      <c r="AJ266" s="7">
        <f t="shared" si="166"/>
        <v>0</v>
      </c>
      <c r="AK266" s="7">
        <f t="shared" si="167"/>
        <v>0</v>
      </c>
      <c r="AL266" s="7">
        <f t="shared" si="168"/>
        <v>0</v>
      </c>
      <c r="AM266" s="2">
        <f t="shared" si="169"/>
        <v>0</v>
      </c>
      <c r="AN266" s="2">
        <f t="shared" si="170"/>
        <v>0</v>
      </c>
      <c r="AO266" s="2">
        <f t="shared" si="171"/>
        <v>0</v>
      </c>
      <c r="AP266" s="2">
        <f t="shared" si="172"/>
        <v>0</v>
      </c>
      <c r="AR266" t="str">
        <f t="shared" si="175"/>
        <v>Hardee</v>
      </c>
      <c r="AS266" t="s">
        <v>632</v>
      </c>
      <c r="AT266" s="192">
        <v>17</v>
      </c>
      <c r="AV266" s="98">
        <v>12</v>
      </c>
      <c r="AW266" s="100">
        <v>49</v>
      </c>
      <c r="AX266" s="106">
        <f t="shared" si="173"/>
        <v>12049</v>
      </c>
      <c r="AZ266" s="7" t="s">
        <v>2975</v>
      </c>
      <c r="BA266" t="s">
        <v>3208</v>
      </c>
    </row>
    <row r="267" spans="1:53" hidden="1" outlineLevel="1">
      <c r="A267" t="s">
        <v>2150</v>
      </c>
      <c r="B267" t="s">
        <v>632</v>
      </c>
      <c r="C267" s="1">
        <f t="shared" si="158"/>
        <v>1908</v>
      </c>
      <c r="D267" s="7">
        <f>IF(P267&gt;0,RANK(P267,(P267:R267,S267:AG267)),0)</f>
        <v>1</v>
      </c>
      <c r="E267" s="7">
        <f>IF(Q267&gt;0,RANK(Q267,(P267:R267,S267:AG267)),0)</f>
        <v>0</v>
      </c>
      <c r="F267" s="7">
        <f>IF(R267&gt;0,RANK(R267,(P267:R267,S267:AG267)),0)</f>
        <v>2</v>
      </c>
      <c r="G267" s="7">
        <f>IF(S267&gt;0,RANK(S267,(P267:R267,S267:AG267)),0)</f>
        <v>3</v>
      </c>
      <c r="H267" s="49">
        <f t="shared" si="159"/>
        <v>510</v>
      </c>
      <c r="I267" s="178">
        <f t="shared" si="174"/>
        <v>0.26729559748427673</v>
      </c>
      <c r="J267" s="2"/>
      <c r="K267" s="2">
        <f t="shared" si="160"/>
        <v>0.60639412997903563</v>
      </c>
      <c r="L267" s="2">
        <f t="shared" si="161"/>
        <v>0</v>
      </c>
      <c r="M267" s="2">
        <f t="shared" si="162"/>
        <v>0.33909853249475891</v>
      </c>
      <c r="N267" s="2">
        <f t="shared" si="163"/>
        <v>5.450733752620545E-2</v>
      </c>
      <c r="O267" s="2">
        <f t="shared" si="164"/>
        <v>6.9388939039072284E-18</v>
      </c>
      <c r="P267" s="1">
        <v>1157</v>
      </c>
      <c r="R267" s="1">
        <v>647</v>
      </c>
      <c r="S267" s="1">
        <v>104</v>
      </c>
      <c r="AI267" s="7">
        <f t="shared" si="165"/>
        <v>0</v>
      </c>
      <c r="AJ267" s="7">
        <f t="shared" si="166"/>
        <v>0</v>
      </c>
      <c r="AK267" s="7">
        <f t="shared" si="167"/>
        <v>0</v>
      </c>
      <c r="AL267" s="7">
        <f t="shared" si="168"/>
        <v>0</v>
      </c>
      <c r="AM267" s="2">
        <f t="shared" si="169"/>
        <v>0</v>
      </c>
      <c r="AN267" s="2">
        <f t="shared" si="170"/>
        <v>0</v>
      </c>
      <c r="AO267" s="2">
        <f t="shared" si="171"/>
        <v>0</v>
      </c>
      <c r="AP267" s="2">
        <f t="shared" si="172"/>
        <v>0</v>
      </c>
      <c r="AR267" t="str">
        <f t="shared" si="175"/>
        <v>Hendry</v>
      </c>
      <c r="AS267" t="s">
        <v>632</v>
      </c>
      <c r="AT267" s="192"/>
      <c r="AV267" s="98">
        <v>12</v>
      </c>
      <c r="AW267" s="100">
        <v>51</v>
      </c>
      <c r="AX267" s="106">
        <f t="shared" si="173"/>
        <v>12051</v>
      </c>
      <c r="AZ267" s="7" t="s">
        <v>2975</v>
      </c>
      <c r="BA267" t="s">
        <v>3208</v>
      </c>
    </row>
    <row r="268" spans="1:53" hidden="1" outlineLevel="1">
      <c r="A268" t="s">
        <v>1125</v>
      </c>
      <c r="B268" t="s">
        <v>632</v>
      </c>
      <c r="C268" s="1">
        <f t="shared" si="158"/>
        <v>15006</v>
      </c>
      <c r="D268" s="7">
        <f>IF(P268&gt;0,RANK(P268,(P268:R268,S268:AG268)),0)</f>
        <v>1</v>
      </c>
      <c r="E268" s="7">
        <f>IF(Q268&gt;0,RANK(Q268,(P268:R268,S268:AG268)),0)</f>
        <v>0</v>
      </c>
      <c r="F268" s="7">
        <f>IF(R268&gt;0,RANK(R268,(P268:R268,S268:AG268)),0)</f>
        <v>2</v>
      </c>
      <c r="G268" s="7">
        <f>IF(S268&gt;0,RANK(S268,(P268:R268,S268:AG268)),0)</f>
        <v>3</v>
      </c>
      <c r="H268" s="49">
        <f t="shared" si="159"/>
        <v>3396</v>
      </c>
      <c r="I268" s="178">
        <f t="shared" si="174"/>
        <v>0.22630947620951619</v>
      </c>
      <c r="J268" s="2"/>
      <c r="K268" s="2">
        <f t="shared" si="160"/>
        <v>0.59616153538584571</v>
      </c>
      <c r="L268" s="2">
        <f t="shared" si="161"/>
        <v>0</v>
      </c>
      <c r="M268" s="2">
        <f t="shared" si="162"/>
        <v>0.36985205917632946</v>
      </c>
      <c r="N268" s="2">
        <f t="shared" si="163"/>
        <v>3.3986405437824871E-2</v>
      </c>
      <c r="O268" s="2">
        <f t="shared" si="164"/>
        <v>-4.163336342344337E-17</v>
      </c>
      <c r="P268" s="1">
        <v>8946</v>
      </c>
      <c r="R268" s="1">
        <v>5550</v>
      </c>
      <c r="S268" s="1">
        <v>510</v>
      </c>
      <c r="AI268" s="7">
        <f t="shared" si="165"/>
        <v>0</v>
      </c>
      <c r="AJ268" s="7">
        <f t="shared" si="166"/>
        <v>0</v>
      </c>
      <c r="AK268" s="7">
        <f t="shared" si="167"/>
        <v>0</v>
      </c>
      <c r="AL268" s="7">
        <f t="shared" si="168"/>
        <v>0</v>
      </c>
      <c r="AM268" s="2">
        <f t="shared" si="169"/>
        <v>0</v>
      </c>
      <c r="AN268" s="2">
        <f t="shared" si="170"/>
        <v>0</v>
      </c>
      <c r="AO268" s="2">
        <f t="shared" si="171"/>
        <v>0</v>
      </c>
      <c r="AP268" s="2">
        <f t="shared" si="172"/>
        <v>0</v>
      </c>
      <c r="AR268" t="str">
        <f t="shared" si="175"/>
        <v>Hernando</v>
      </c>
      <c r="AS268" t="s">
        <v>632</v>
      </c>
      <c r="AT268" s="192">
        <v>11</v>
      </c>
      <c r="AV268" s="98">
        <v>12</v>
      </c>
      <c r="AW268" s="100">
        <v>53</v>
      </c>
      <c r="AX268" s="106">
        <f t="shared" si="173"/>
        <v>12053</v>
      </c>
      <c r="AZ268" s="7" t="s">
        <v>2975</v>
      </c>
      <c r="BA268" t="s">
        <v>3208</v>
      </c>
    </row>
    <row r="269" spans="1:53" hidden="1" outlineLevel="1">
      <c r="A269" t="s">
        <v>1295</v>
      </c>
      <c r="B269" t="s">
        <v>632</v>
      </c>
      <c r="C269" s="1">
        <f t="shared" si="158"/>
        <v>6049</v>
      </c>
      <c r="D269" s="7">
        <f>IF(P269&gt;0,RANK(P269,(P269:R269,S269:AG269)),0)</f>
        <v>1</v>
      </c>
      <c r="E269" s="7">
        <f>IF(Q269&gt;0,RANK(Q269,(P269:R269,S269:AG269)),0)</f>
        <v>0</v>
      </c>
      <c r="F269" s="7">
        <f>IF(R269&gt;0,RANK(R269,(P269:R269,S269:AG269)),0)</f>
        <v>2</v>
      </c>
      <c r="G269" s="7">
        <f>IF(S269&gt;0,RANK(S269,(P269:R269,S269:AG269)),0)</f>
        <v>3</v>
      </c>
      <c r="H269" s="49">
        <f t="shared" si="159"/>
        <v>1659</v>
      </c>
      <c r="I269" s="178">
        <f t="shared" si="174"/>
        <v>0.27426020829889236</v>
      </c>
      <c r="J269" s="2"/>
      <c r="K269" s="2">
        <f t="shared" si="160"/>
        <v>0.61431641593651842</v>
      </c>
      <c r="L269" s="2">
        <f t="shared" si="161"/>
        <v>0</v>
      </c>
      <c r="M269" s="2">
        <f t="shared" si="162"/>
        <v>0.34005620763762606</v>
      </c>
      <c r="N269" s="2">
        <f t="shared" si="163"/>
        <v>4.5627376425855515E-2</v>
      </c>
      <c r="O269" s="2">
        <f t="shared" si="164"/>
        <v>0</v>
      </c>
      <c r="P269" s="1">
        <v>3716</v>
      </c>
      <c r="R269" s="1">
        <v>2057</v>
      </c>
      <c r="S269" s="1">
        <v>276</v>
      </c>
      <c r="AI269" s="7">
        <f t="shared" si="165"/>
        <v>0</v>
      </c>
      <c r="AJ269" s="7">
        <f t="shared" si="166"/>
        <v>0</v>
      </c>
      <c r="AK269" s="7">
        <f t="shared" si="167"/>
        <v>0</v>
      </c>
      <c r="AL269" s="7">
        <f t="shared" si="168"/>
        <v>0</v>
      </c>
      <c r="AM269" s="2">
        <f t="shared" si="169"/>
        <v>0</v>
      </c>
      <c r="AN269" s="2">
        <f t="shared" si="170"/>
        <v>0</v>
      </c>
      <c r="AO269" s="2">
        <f t="shared" si="171"/>
        <v>0</v>
      </c>
      <c r="AP269" s="2">
        <f t="shared" si="172"/>
        <v>0</v>
      </c>
      <c r="AR269" t="str">
        <f t="shared" si="175"/>
        <v>Highlands</v>
      </c>
      <c r="AS269" t="s">
        <v>632</v>
      </c>
      <c r="AT269" s="192">
        <v>17</v>
      </c>
      <c r="AV269" s="98">
        <v>12</v>
      </c>
      <c r="AW269" s="100">
        <v>55</v>
      </c>
      <c r="AX269" s="106">
        <f t="shared" si="173"/>
        <v>12055</v>
      </c>
      <c r="AZ269" s="7" t="s">
        <v>2975</v>
      </c>
      <c r="BA269" t="s">
        <v>3208</v>
      </c>
    </row>
    <row r="270" spans="1:53" hidden="1" outlineLevel="1">
      <c r="A270" t="s">
        <v>120</v>
      </c>
      <c r="B270" t="s">
        <v>632</v>
      </c>
      <c r="C270" s="1">
        <f t="shared" si="158"/>
        <v>110071</v>
      </c>
      <c r="D270" s="7">
        <f>IF(P270&gt;0,RANK(P270,(P270:R270,S270:AG270)),0)</f>
        <v>1</v>
      </c>
      <c r="E270" s="7">
        <f>IF(Q270&gt;0,RANK(Q270,(P270:R270,S270:AG270)),0)</f>
        <v>0</v>
      </c>
      <c r="F270" s="7">
        <f>IF(R270&gt;0,RANK(R270,(P270:R270,S270:AG270)),0)</f>
        <v>2</v>
      </c>
      <c r="G270" s="7">
        <f>IF(S270&gt;0,RANK(S270,(P270:R270,S270:AG270)),0)</f>
        <v>3</v>
      </c>
      <c r="H270" s="49">
        <f t="shared" si="159"/>
        <v>30464</v>
      </c>
      <c r="I270" s="178">
        <f t="shared" si="174"/>
        <v>0.27676681414723225</v>
      </c>
      <c r="J270" s="2"/>
      <c r="K270" s="2">
        <f t="shared" si="160"/>
        <v>0.62746772537725648</v>
      </c>
      <c r="L270" s="2">
        <f t="shared" si="161"/>
        <v>0</v>
      </c>
      <c r="M270" s="2">
        <f t="shared" si="162"/>
        <v>0.35070091123002428</v>
      </c>
      <c r="N270" s="2">
        <f t="shared" si="163"/>
        <v>2.1831363392719245E-2</v>
      </c>
      <c r="O270" s="2">
        <f t="shared" si="164"/>
        <v>-6.9388939039072284E-18</v>
      </c>
      <c r="P270" s="1">
        <v>69066</v>
      </c>
      <c r="R270" s="1">
        <v>38602</v>
      </c>
      <c r="S270" s="1">
        <v>2403</v>
      </c>
      <c r="AI270" s="7">
        <f t="shared" si="165"/>
        <v>0</v>
      </c>
      <c r="AJ270" s="7">
        <f t="shared" si="166"/>
        <v>0</v>
      </c>
      <c r="AK270" s="7">
        <f t="shared" si="167"/>
        <v>0</v>
      </c>
      <c r="AL270" s="7">
        <f t="shared" si="168"/>
        <v>0</v>
      </c>
      <c r="AM270" s="2">
        <f t="shared" si="169"/>
        <v>0</v>
      </c>
      <c r="AN270" s="2">
        <f t="shared" si="170"/>
        <v>0</v>
      </c>
      <c r="AO270" s="2">
        <f t="shared" si="171"/>
        <v>0</v>
      </c>
      <c r="AP270" s="2">
        <f t="shared" si="172"/>
        <v>0</v>
      </c>
      <c r="AR270" t="str">
        <f t="shared" si="175"/>
        <v>Hillsborough</v>
      </c>
      <c r="AS270" t="s">
        <v>632</v>
      </c>
      <c r="AT270" s="192"/>
      <c r="AV270" s="98">
        <v>12</v>
      </c>
      <c r="AW270" s="100">
        <v>57</v>
      </c>
      <c r="AX270" s="106">
        <f t="shared" si="173"/>
        <v>12057</v>
      </c>
      <c r="AZ270" s="7" t="s">
        <v>2975</v>
      </c>
      <c r="BA270" t="s">
        <v>3208</v>
      </c>
    </row>
    <row r="271" spans="1:53" hidden="1" outlineLevel="1">
      <c r="A271" t="s">
        <v>258</v>
      </c>
      <c r="B271" t="s">
        <v>632</v>
      </c>
      <c r="C271" s="1">
        <f t="shared" si="158"/>
        <v>1197</v>
      </c>
      <c r="D271" s="7">
        <f>IF(P271&gt;0,RANK(P271,(P271:R271,S271:AG271)),0)</f>
        <v>2</v>
      </c>
      <c r="E271" s="7">
        <f>IF(Q271&gt;0,RANK(Q271,(P271:R271,S271:AG271)),0)</f>
        <v>0</v>
      </c>
      <c r="F271" s="7">
        <f>IF(R271&gt;0,RANK(R271,(P271:R271,S271:AG271)),0)</f>
        <v>1</v>
      </c>
      <c r="G271" s="7">
        <f>IF(S271&gt;0,RANK(S271,(P271:R271,S271:AG271)),0)</f>
        <v>3</v>
      </c>
      <c r="H271" s="49">
        <f t="shared" si="159"/>
        <v>280</v>
      </c>
      <c r="I271" s="178">
        <f t="shared" si="174"/>
        <v>0.23391812865497075</v>
      </c>
      <c r="J271" s="2"/>
      <c r="K271" s="2">
        <f t="shared" si="160"/>
        <v>0.2832080200501253</v>
      </c>
      <c r="L271" s="2">
        <f t="shared" si="161"/>
        <v>0</v>
      </c>
      <c r="M271" s="2">
        <f t="shared" si="162"/>
        <v>0.5171261487050961</v>
      </c>
      <c r="N271" s="2">
        <f t="shared" si="163"/>
        <v>0.1996658312447786</v>
      </c>
      <c r="O271" s="2">
        <f t="shared" si="164"/>
        <v>5.5511151231257827E-17</v>
      </c>
      <c r="P271" s="1">
        <v>339</v>
      </c>
      <c r="R271" s="1">
        <v>619</v>
      </c>
      <c r="S271" s="1">
        <v>239</v>
      </c>
      <c r="AI271" s="7">
        <f t="shared" si="165"/>
        <v>0</v>
      </c>
      <c r="AJ271" s="7">
        <f t="shared" si="166"/>
        <v>0</v>
      </c>
      <c r="AK271" s="7">
        <f t="shared" si="167"/>
        <v>0</v>
      </c>
      <c r="AL271" s="7">
        <f t="shared" si="168"/>
        <v>0</v>
      </c>
      <c r="AM271" s="2">
        <f t="shared" si="169"/>
        <v>0</v>
      </c>
      <c r="AN271" s="2">
        <f t="shared" si="170"/>
        <v>0</v>
      </c>
      <c r="AO271" s="2">
        <f t="shared" si="171"/>
        <v>0</v>
      </c>
      <c r="AP271" s="2">
        <f t="shared" si="172"/>
        <v>0</v>
      </c>
      <c r="AR271" t="str">
        <f t="shared" si="175"/>
        <v>Holmes</v>
      </c>
      <c r="AS271" t="s">
        <v>632</v>
      </c>
      <c r="AT271" s="192"/>
      <c r="AV271" s="98">
        <v>12</v>
      </c>
      <c r="AW271" s="100">
        <v>59</v>
      </c>
      <c r="AX271" s="106">
        <f t="shared" si="173"/>
        <v>12059</v>
      </c>
      <c r="AZ271" s="7" t="s">
        <v>2975</v>
      </c>
      <c r="BA271" t="s">
        <v>3208</v>
      </c>
    </row>
    <row r="272" spans="1:53" hidden="1" outlineLevel="1">
      <c r="A272" t="s">
        <v>2149</v>
      </c>
      <c r="B272" t="s">
        <v>632</v>
      </c>
      <c r="C272" s="1">
        <f t="shared" si="158"/>
        <v>11057</v>
      </c>
      <c r="D272" s="7">
        <f>IF(P272&gt;0,RANK(P272,(P272:R272,S272:AG272)),0)</f>
        <v>1</v>
      </c>
      <c r="E272" s="7">
        <f>IF(Q272&gt;0,RANK(Q272,(P272:R272,S272:AG272)),0)</f>
        <v>0</v>
      </c>
      <c r="F272" s="7">
        <f>IF(R272&gt;0,RANK(R272,(P272:R272,S272:AG272)),0)</f>
        <v>2</v>
      </c>
      <c r="G272" s="7">
        <f>IF(S272&gt;0,RANK(S272,(P272:R272,S272:AG272)),0)</f>
        <v>3</v>
      </c>
      <c r="H272" s="49">
        <f t="shared" si="159"/>
        <v>2973</v>
      </c>
      <c r="I272" s="178">
        <f t="shared" si="174"/>
        <v>0.268879442886859</v>
      </c>
      <c r="J272" s="2"/>
      <c r="K272" s="2">
        <f t="shared" si="160"/>
        <v>0.62412951071719269</v>
      </c>
      <c r="L272" s="2">
        <f t="shared" si="161"/>
        <v>0</v>
      </c>
      <c r="M272" s="2">
        <f t="shared" si="162"/>
        <v>0.35525006783033375</v>
      </c>
      <c r="N272" s="2">
        <f t="shared" si="163"/>
        <v>2.0620421452473545E-2</v>
      </c>
      <c r="O272" s="2">
        <f t="shared" si="164"/>
        <v>1.3877787807814457E-17</v>
      </c>
      <c r="P272" s="1">
        <v>6901</v>
      </c>
      <c r="R272" s="1">
        <v>3928</v>
      </c>
      <c r="S272" s="1">
        <v>228</v>
      </c>
      <c r="AI272" s="7">
        <f t="shared" si="165"/>
        <v>0</v>
      </c>
      <c r="AJ272" s="7">
        <f t="shared" si="166"/>
        <v>0</v>
      </c>
      <c r="AK272" s="7">
        <f t="shared" si="167"/>
        <v>0</v>
      </c>
      <c r="AL272" s="7">
        <f t="shared" si="168"/>
        <v>0</v>
      </c>
      <c r="AM272" s="2">
        <f t="shared" si="169"/>
        <v>0</v>
      </c>
      <c r="AN272" s="2">
        <f t="shared" si="170"/>
        <v>0</v>
      </c>
      <c r="AO272" s="2">
        <f t="shared" si="171"/>
        <v>0</v>
      </c>
      <c r="AP272" s="2">
        <f t="shared" si="172"/>
        <v>0</v>
      </c>
      <c r="AR272" t="str">
        <f t="shared" si="175"/>
        <v>Indian River</v>
      </c>
      <c r="AS272" t="s">
        <v>632</v>
      </c>
      <c r="AT272" s="192">
        <v>8</v>
      </c>
      <c r="AV272" s="98">
        <v>12</v>
      </c>
      <c r="AW272" s="100">
        <v>61</v>
      </c>
      <c r="AX272" s="106">
        <f t="shared" si="173"/>
        <v>12061</v>
      </c>
      <c r="AZ272" s="7" t="s">
        <v>2975</v>
      </c>
      <c r="BA272" t="s">
        <v>3208</v>
      </c>
    </row>
    <row r="273" spans="1:53" hidden="1" outlineLevel="1">
      <c r="A273" t="s">
        <v>3035</v>
      </c>
      <c r="B273" t="s">
        <v>632</v>
      </c>
      <c r="C273" s="1">
        <f t="shared" si="158"/>
        <v>5198</v>
      </c>
      <c r="D273" s="7">
        <f>IF(P273&gt;0,RANK(P273,(P273:R273,S273:AG273)),0)</f>
        <v>1</v>
      </c>
      <c r="E273" s="7">
        <f>IF(Q273&gt;0,RANK(Q273,(P273:R273,S273:AG273)),0)</f>
        <v>0</v>
      </c>
      <c r="F273" s="7">
        <f>IF(R273&gt;0,RANK(R273,(P273:R273,S273:AG273)),0)</f>
        <v>2</v>
      </c>
      <c r="G273" s="7">
        <f>IF(S273&gt;0,RANK(S273,(P273:R273,S273:AG273)),0)</f>
        <v>3</v>
      </c>
      <c r="H273" s="49">
        <f t="shared" si="159"/>
        <v>963</v>
      </c>
      <c r="I273" s="178">
        <f t="shared" si="174"/>
        <v>0.18526356290881107</v>
      </c>
      <c r="J273" s="2"/>
      <c r="K273" s="2">
        <f t="shared" si="160"/>
        <v>0.539630627164294</v>
      </c>
      <c r="L273" s="2">
        <f t="shared" si="161"/>
        <v>0</v>
      </c>
      <c r="M273" s="2">
        <f t="shared" si="162"/>
        <v>0.35436706425548287</v>
      </c>
      <c r="N273" s="2">
        <f t="shared" si="163"/>
        <v>0.10600230858022316</v>
      </c>
      <c r="O273" s="2">
        <f t="shared" si="164"/>
        <v>-2.7755575615628914E-17</v>
      </c>
      <c r="P273" s="1">
        <v>2805</v>
      </c>
      <c r="R273" s="1">
        <v>1842</v>
      </c>
      <c r="S273" s="1">
        <v>551</v>
      </c>
      <c r="AI273" s="7">
        <f t="shared" si="165"/>
        <v>0</v>
      </c>
      <c r="AJ273" s="7">
        <f t="shared" si="166"/>
        <v>0</v>
      </c>
      <c r="AK273" s="7">
        <f t="shared" si="167"/>
        <v>0</v>
      </c>
      <c r="AL273" s="7">
        <f t="shared" si="168"/>
        <v>0</v>
      </c>
      <c r="AM273" s="2">
        <f t="shared" si="169"/>
        <v>0</v>
      </c>
      <c r="AN273" s="2">
        <f t="shared" si="170"/>
        <v>0</v>
      </c>
      <c r="AO273" s="2">
        <f t="shared" si="171"/>
        <v>0</v>
      </c>
      <c r="AP273" s="2">
        <f t="shared" si="172"/>
        <v>0</v>
      </c>
      <c r="AR273" t="str">
        <f t="shared" si="175"/>
        <v>Jackson</v>
      </c>
      <c r="AS273" t="s">
        <v>632</v>
      </c>
      <c r="AT273" s="192">
        <v>2</v>
      </c>
      <c r="AV273" s="98">
        <v>12</v>
      </c>
      <c r="AW273" s="100">
        <v>63</v>
      </c>
      <c r="AX273" s="106">
        <f t="shared" si="173"/>
        <v>12063</v>
      </c>
      <c r="AZ273" s="7" t="s">
        <v>2975</v>
      </c>
      <c r="BA273" t="s">
        <v>3208</v>
      </c>
    </row>
    <row r="274" spans="1:53" hidden="1" outlineLevel="1">
      <c r="A274" t="s">
        <v>2481</v>
      </c>
      <c r="B274" t="s">
        <v>632</v>
      </c>
      <c r="C274" s="1">
        <f t="shared" ref="C274:C310" si="176">SUM(P274:AG274)</f>
        <v>2585</v>
      </c>
      <c r="D274" s="7">
        <f>IF(P274&gt;0,RANK(P274,(P274:R274,S274:AG274)),0)</f>
        <v>1</v>
      </c>
      <c r="E274" s="7">
        <f>IF(Q274&gt;0,RANK(Q274,(P274:R274,S274:AG274)),0)</f>
        <v>0</v>
      </c>
      <c r="F274" s="7">
        <f>IF(R274&gt;0,RANK(R274,(P274:R274,S274:AG274)),0)</f>
        <v>2</v>
      </c>
      <c r="G274" s="7">
        <f>IF(S274&gt;0,RANK(S274,(P274:R274,S274:AG274)),0)</f>
        <v>3</v>
      </c>
      <c r="H274" s="49">
        <f t="shared" si="159"/>
        <v>909</v>
      </c>
      <c r="I274" s="178">
        <f t="shared" si="174"/>
        <v>0.35164410058027079</v>
      </c>
      <c r="J274" s="2"/>
      <c r="K274" s="2">
        <f t="shared" si="160"/>
        <v>0.64642166344294005</v>
      </c>
      <c r="L274" s="2">
        <f t="shared" si="161"/>
        <v>0</v>
      </c>
      <c r="M274" s="2">
        <f t="shared" si="162"/>
        <v>0.29477756286266926</v>
      </c>
      <c r="N274" s="2">
        <f t="shared" si="163"/>
        <v>5.8800773694390712E-2</v>
      </c>
      <c r="O274" s="2">
        <f t="shared" si="164"/>
        <v>-2.7755575615628914E-17</v>
      </c>
      <c r="P274" s="1">
        <v>1671</v>
      </c>
      <c r="R274" s="1">
        <v>762</v>
      </c>
      <c r="S274" s="1">
        <v>152</v>
      </c>
      <c r="AI274" s="7">
        <f t="shared" si="165"/>
        <v>0</v>
      </c>
      <c r="AJ274" s="7">
        <f t="shared" si="166"/>
        <v>0</v>
      </c>
      <c r="AK274" s="7">
        <f t="shared" si="167"/>
        <v>0</v>
      </c>
      <c r="AL274" s="7">
        <f t="shared" si="168"/>
        <v>0</v>
      </c>
      <c r="AM274" s="2">
        <f t="shared" ref="AM274:AM310" si="177">IF($C274=0,"-",T274/$C274)</f>
        <v>0</v>
      </c>
      <c r="AN274" s="2">
        <f t="shared" si="170"/>
        <v>0</v>
      </c>
      <c r="AO274" s="2">
        <f t="shared" si="171"/>
        <v>0</v>
      </c>
      <c r="AP274" s="2">
        <f t="shared" si="172"/>
        <v>0</v>
      </c>
      <c r="AR274" t="str">
        <f t="shared" si="175"/>
        <v>Jefferson</v>
      </c>
      <c r="AS274" t="s">
        <v>632</v>
      </c>
      <c r="AT274" s="192">
        <v>2</v>
      </c>
      <c r="AV274" s="98">
        <v>12</v>
      </c>
      <c r="AW274" s="100">
        <v>65</v>
      </c>
      <c r="AX274" s="106">
        <f t="shared" si="173"/>
        <v>12065</v>
      </c>
      <c r="AZ274" s="7" t="s">
        <v>2975</v>
      </c>
      <c r="BA274" t="s">
        <v>3208</v>
      </c>
    </row>
    <row r="275" spans="1:53" hidden="1" outlineLevel="1">
      <c r="A275" t="s">
        <v>1301</v>
      </c>
      <c r="B275" t="s">
        <v>632</v>
      </c>
      <c r="C275" s="1">
        <f t="shared" si="176"/>
        <v>703</v>
      </c>
      <c r="D275" s="7">
        <f>IF(P275&gt;0,RANK(P275,(P275:R275,S275:AG275)),0)</f>
        <v>2</v>
      </c>
      <c r="E275" s="7">
        <f>IF(Q275&gt;0,RANK(Q275,(P275:R275,S275:AG275)),0)</f>
        <v>0</v>
      </c>
      <c r="F275" s="7">
        <f>IF(R275&gt;0,RANK(R275,(P275:R275,S275:AG275)),0)</f>
        <v>1</v>
      </c>
      <c r="G275" s="7">
        <f>IF(S275&gt;0,RANK(S275,(P275:R275,S275:AG275)),0)</f>
        <v>3</v>
      </c>
      <c r="H275" s="49">
        <f t="shared" ref="H275:H310" si="178">MAX(P275:Y275)-LARGE(P275:Y275,2)</f>
        <v>159</v>
      </c>
      <c r="I275" s="178">
        <f t="shared" si="174"/>
        <v>0.22617354196301565</v>
      </c>
      <c r="J275" s="2"/>
      <c r="K275" s="2">
        <f t="shared" ref="K275:K310" si="179">IF($C275=0,"-",P275/$C275)</f>
        <v>0.29018492176386912</v>
      </c>
      <c r="L275" s="2">
        <f t="shared" ref="L275:L310" si="180">IF($C275=0,"-",Q275/$C275)</f>
        <v>0</v>
      </c>
      <c r="M275" s="2">
        <f t="shared" ref="M275:M310" si="181">IF($C275=0,"-",R275/$C275)</f>
        <v>0.51635846372688476</v>
      </c>
      <c r="N275" s="2">
        <f t="shared" si="163"/>
        <v>0.19345661450924609</v>
      </c>
      <c r="O275" s="2">
        <f t="shared" si="164"/>
        <v>2.7755575615628914E-17</v>
      </c>
      <c r="P275" s="1">
        <v>204</v>
      </c>
      <c r="R275" s="1">
        <v>363</v>
      </c>
      <c r="S275" s="1">
        <v>136</v>
      </c>
      <c r="AI275" s="7">
        <f t="shared" ref="AI275:AI310" si="182">IF(T275&gt;0,RANK(T275,(P275:Z275)),0)</f>
        <v>0</v>
      </c>
      <c r="AJ275" s="7">
        <f t="shared" ref="AJ275:AJ310" si="183">IF(U275&gt;0,RANK(U275,(P275:Z275)),0)</f>
        <v>0</v>
      </c>
      <c r="AK275" s="7">
        <f t="shared" ref="AK275:AK310" si="184">IF(V275&gt;0,RANK(V275,(P275:Z275)),0)</f>
        <v>0</v>
      </c>
      <c r="AL275" s="7">
        <f t="shared" ref="AL275:AL310" si="185">IF(W275&gt;0,RANK(W275,(P275:Z275)),0)</f>
        <v>0</v>
      </c>
      <c r="AM275" s="2">
        <f t="shared" si="177"/>
        <v>0</v>
      </c>
      <c r="AN275" s="2">
        <f t="shared" ref="AN275:AN310" si="186">IF($C275=0,"-",U275/$C275)</f>
        <v>0</v>
      </c>
      <c r="AO275" s="2">
        <f t="shared" ref="AO275:AO310" si="187">IF($C275=0,"-",V275/$C275)</f>
        <v>0</v>
      </c>
      <c r="AP275" s="2">
        <f t="shared" ref="AP275:AP310" si="188">IF($C275=0,"-",W275/$C275)</f>
        <v>0</v>
      </c>
      <c r="AR275" t="str">
        <f t="shared" si="175"/>
        <v>Lafayette</v>
      </c>
      <c r="AS275" t="s">
        <v>632</v>
      </c>
      <c r="AT275" s="192">
        <v>3</v>
      </c>
      <c r="AV275" s="98">
        <v>12</v>
      </c>
      <c r="AW275" s="100">
        <v>67</v>
      </c>
      <c r="AX275" s="106">
        <f t="shared" ref="AX275:AX306" si="189">AV275*1000+AW275</f>
        <v>12067</v>
      </c>
      <c r="AZ275" s="7" t="s">
        <v>2975</v>
      </c>
      <c r="BA275" t="s">
        <v>3208</v>
      </c>
    </row>
    <row r="276" spans="1:53" hidden="1" outlineLevel="1">
      <c r="A276" t="s">
        <v>2418</v>
      </c>
      <c r="B276" t="s">
        <v>632</v>
      </c>
      <c r="C276" s="1">
        <f t="shared" si="176"/>
        <v>25114</v>
      </c>
      <c r="D276" s="7">
        <f>IF(P276&gt;0,RANK(P276,(P276:R276,S276:AG276)),0)</f>
        <v>1</v>
      </c>
      <c r="E276" s="7">
        <f>IF(Q276&gt;0,RANK(Q276,(P276:R276,S276:AG276)),0)</f>
        <v>0</v>
      </c>
      <c r="F276" s="7">
        <f>IF(R276&gt;0,RANK(R276,(P276:R276,S276:AG276)),0)</f>
        <v>2</v>
      </c>
      <c r="G276" s="7">
        <f>IF(S276&gt;0,RANK(S276,(P276:R276,S276:AG276)),0)</f>
        <v>3</v>
      </c>
      <c r="H276" s="49">
        <f t="shared" si="178"/>
        <v>7446</v>
      </c>
      <c r="I276" s="178">
        <f t="shared" si="174"/>
        <v>0.29648801465318148</v>
      </c>
      <c r="J276" s="2"/>
      <c r="K276" s="2">
        <f t="shared" si="179"/>
        <v>0.63438719439356539</v>
      </c>
      <c r="L276" s="2">
        <f t="shared" si="180"/>
        <v>0</v>
      </c>
      <c r="M276" s="2">
        <f t="shared" si="181"/>
        <v>0.33789917974038386</v>
      </c>
      <c r="N276" s="2">
        <f t="shared" si="163"/>
        <v>2.771362586605081E-2</v>
      </c>
      <c r="O276" s="2">
        <f t="shared" si="164"/>
        <v>-5.8980598183211441E-17</v>
      </c>
      <c r="P276" s="1">
        <v>15932</v>
      </c>
      <c r="R276" s="1">
        <v>8486</v>
      </c>
      <c r="S276" s="1">
        <v>696</v>
      </c>
      <c r="AI276" s="7">
        <f t="shared" si="182"/>
        <v>0</v>
      </c>
      <c r="AJ276" s="7">
        <f t="shared" si="183"/>
        <v>0</v>
      </c>
      <c r="AK276" s="7">
        <f t="shared" si="184"/>
        <v>0</v>
      </c>
      <c r="AL276" s="7">
        <f t="shared" si="185"/>
        <v>0</v>
      </c>
      <c r="AM276" s="2">
        <f t="shared" si="177"/>
        <v>0</v>
      </c>
      <c r="AN276" s="2">
        <f t="shared" si="186"/>
        <v>0</v>
      </c>
      <c r="AO276" s="2">
        <f t="shared" si="187"/>
        <v>0</v>
      </c>
      <c r="AP276" s="2">
        <f t="shared" si="188"/>
        <v>0</v>
      </c>
      <c r="AR276" t="str">
        <f t="shared" si="175"/>
        <v>Lake</v>
      </c>
      <c r="AS276" t="s">
        <v>632</v>
      </c>
      <c r="AT276" s="192"/>
      <c r="AV276" s="98">
        <v>12</v>
      </c>
      <c r="AW276" s="100">
        <v>69</v>
      </c>
      <c r="AX276" s="106">
        <f t="shared" si="189"/>
        <v>12069</v>
      </c>
      <c r="AZ276" s="7" t="s">
        <v>2975</v>
      </c>
      <c r="BA276" t="s">
        <v>3208</v>
      </c>
    </row>
    <row r="277" spans="1:53" hidden="1" outlineLevel="1">
      <c r="A277" t="s">
        <v>640</v>
      </c>
      <c r="B277" t="s">
        <v>632</v>
      </c>
      <c r="C277" s="1">
        <f t="shared" si="176"/>
        <v>44701</v>
      </c>
      <c r="D277" s="7">
        <f>IF(P277&gt;0,RANK(P277,(P277:R277,S277:AG277)),0)</f>
        <v>1</v>
      </c>
      <c r="E277" s="7">
        <f>IF(Q277&gt;0,RANK(Q277,(P277:R277,S277:AG277)),0)</f>
        <v>0</v>
      </c>
      <c r="F277" s="7">
        <f>IF(R277&gt;0,RANK(R277,(P277:R277,S277:AG277)),0)</f>
        <v>2</v>
      </c>
      <c r="G277" s="7">
        <f>IF(S277&gt;0,RANK(S277,(P277:R277,S277:AG277)),0)</f>
        <v>3</v>
      </c>
      <c r="H277" s="49">
        <f t="shared" si="178"/>
        <v>12318</v>
      </c>
      <c r="I277" s="178">
        <f t="shared" si="174"/>
        <v>0.27556430504910406</v>
      </c>
      <c r="J277" s="2"/>
      <c r="K277" s="2">
        <f t="shared" si="179"/>
        <v>0.62627234290060629</v>
      </c>
      <c r="L277" s="2">
        <f t="shared" si="180"/>
        <v>0</v>
      </c>
      <c r="M277" s="2">
        <f t="shared" si="181"/>
        <v>0.35070803785150223</v>
      </c>
      <c r="N277" s="2">
        <f t="shared" si="163"/>
        <v>2.3019619247891546E-2</v>
      </c>
      <c r="O277" s="2">
        <f t="shared" si="164"/>
        <v>-6.9388939039072284E-17</v>
      </c>
      <c r="P277" s="1">
        <v>27995</v>
      </c>
      <c r="R277" s="1">
        <v>15677</v>
      </c>
      <c r="S277" s="1">
        <v>1029</v>
      </c>
      <c r="AI277" s="7">
        <f t="shared" si="182"/>
        <v>0</v>
      </c>
      <c r="AJ277" s="7">
        <f t="shared" si="183"/>
        <v>0</v>
      </c>
      <c r="AK277" s="7">
        <f t="shared" si="184"/>
        <v>0</v>
      </c>
      <c r="AL277" s="7">
        <f t="shared" si="185"/>
        <v>0</v>
      </c>
      <c r="AM277" s="2">
        <f t="shared" si="177"/>
        <v>0</v>
      </c>
      <c r="AN277" s="2">
        <f t="shared" si="186"/>
        <v>0</v>
      </c>
      <c r="AO277" s="2">
        <f t="shared" si="187"/>
        <v>0</v>
      </c>
      <c r="AP277" s="2">
        <f t="shared" si="188"/>
        <v>0</v>
      </c>
      <c r="AR277" t="str">
        <f t="shared" si="175"/>
        <v>Lee</v>
      </c>
      <c r="AS277" t="s">
        <v>632</v>
      </c>
      <c r="AT277" s="192"/>
      <c r="AV277" s="98">
        <v>12</v>
      </c>
      <c r="AW277" s="100">
        <v>71</v>
      </c>
      <c r="AX277" s="106">
        <f t="shared" si="189"/>
        <v>12071</v>
      </c>
      <c r="AZ277" s="7" t="s">
        <v>2975</v>
      </c>
      <c r="BA277" t="s">
        <v>3208</v>
      </c>
    </row>
    <row r="278" spans="1:53" hidden="1" outlineLevel="1">
      <c r="A278" t="s">
        <v>1589</v>
      </c>
      <c r="B278" t="s">
        <v>632</v>
      </c>
      <c r="C278" s="1">
        <f t="shared" si="176"/>
        <v>48498</v>
      </c>
      <c r="D278" s="7">
        <f>IF(P278&gt;0,RANK(P278,(P278:R278,S278:AG278)),0)</f>
        <v>1</v>
      </c>
      <c r="E278" s="7">
        <f>IF(Q278&gt;0,RANK(Q278,(P278:R278,S278:AG278)),0)</f>
        <v>0</v>
      </c>
      <c r="F278" s="7">
        <f>IF(R278&gt;0,RANK(R278,(P278:R278,S278:AG278)),0)</f>
        <v>2</v>
      </c>
      <c r="G278" s="7">
        <f>IF(S278&gt;0,RANK(S278,(P278:R278,S278:AG278)),0)</f>
        <v>3</v>
      </c>
      <c r="H278" s="49">
        <f t="shared" si="178"/>
        <v>7464</v>
      </c>
      <c r="I278" s="178">
        <f t="shared" si="174"/>
        <v>0.15390325374242236</v>
      </c>
      <c r="J278" s="2"/>
      <c r="K278" s="2">
        <f t="shared" si="179"/>
        <v>0.5650954678543445</v>
      </c>
      <c r="L278" s="2">
        <f t="shared" si="180"/>
        <v>0</v>
      </c>
      <c r="M278" s="2">
        <f t="shared" si="181"/>
        <v>0.41119221411192214</v>
      </c>
      <c r="N278" s="2">
        <f t="shared" si="163"/>
        <v>2.3712318033733349E-2</v>
      </c>
      <c r="O278" s="2">
        <f t="shared" si="164"/>
        <v>1.0408340855860843E-17</v>
      </c>
      <c r="P278" s="1">
        <v>27406</v>
      </c>
      <c r="R278" s="1">
        <v>19942</v>
      </c>
      <c r="S278" s="1">
        <v>1150</v>
      </c>
      <c r="AI278" s="7">
        <f t="shared" si="182"/>
        <v>0</v>
      </c>
      <c r="AJ278" s="7">
        <f t="shared" si="183"/>
        <v>0</v>
      </c>
      <c r="AK278" s="7">
        <f t="shared" si="184"/>
        <v>0</v>
      </c>
      <c r="AL278" s="7">
        <f t="shared" si="185"/>
        <v>0</v>
      </c>
      <c r="AM278" s="2">
        <f t="shared" si="177"/>
        <v>0</v>
      </c>
      <c r="AN278" s="2">
        <f t="shared" si="186"/>
        <v>0</v>
      </c>
      <c r="AO278" s="2">
        <f t="shared" si="187"/>
        <v>0</v>
      </c>
      <c r="AP278" s="2">
        <f t="shared" si="188"/>
        <v>0</v>
      </c>
      <c r="AR278" t="str">
        <f t="shared" si="175"/>
        <v>Leon</v>
      </c>
      <c r="AS278" t="s">
        <v>632</v>
      </c>
      <c r="AT278" s="192">
        <v>2</v>
      </c>
      <c r="AV278" s="98">
        <v>12</v>
      </c>
      <c r="AW278" s="100">
        <v>73</v>
      </c>
      <c r="AX278" s="106">
        <f t="shared" si="189"/>
        <v>12073</v>
      </c>
      <c r="AZ278" s="7" t="s">
        <v>2975</v>
      </c>
      <c r="BA278" t="s">
        <v>3208</v>
      </c>
    </row>
    <row r="279" spans="1:53" hidden="1" outlineLevel="1">
      <c r="A279" t="s">
        <v>1832</v>
      </c>
      <c r="B279" t="s">
        <v>632</v>
      </c>
      <c r="C279" s="1">
        <f t="shared" si="176"/>
        <v>3141</v>
      </c>
      <c r="D279" s="7">
        <f>IF(P279&gt;0,RANK(P279,(P279:R279,S279:AG279)),0)</f>
        <v>1</v>
      </c>
      <c r="E279" s="7">
        <f>IF(Q279&gt;0,RANK(Q279,(P279:R279,S279:AG279)),0)</f>
        <v>0</v>
      </c>
      <c r="F279" s="7">
        <f>IF(R279&gt;0,RANK(R279,(P279:R279,S279:AG279)),0)</f>
        <v>2</v>
      </c>
      <c r="G279" s="7">
        <f>IF(S279&gt;0,RANK(S279,(P279:R279,S279:AG279)),0)</f>
        <v>3</v>
      </c>
      <c r="H279" s="49">
        <f t="shared" si="178"/>
        <v>214</v>
      </c>
      <c r="I279" s="178">
        <f t="shared" si="174"/>
        <v>6.8131168417701365E-2</v>
      </c>
      <c r="J279" s="2"/>
      <c r="K279" s="2">
        <f t="shared" si="179"/>
        <v>0.49984081502706146</v>
      </c>
      <c r="L279" s="2">
        <f t="shared" si="180"/>
        <v>0</v>
      </c>
      <c r="M279" s="2">
        <f t="shared" si="181"/>
        <v>0.43170964660936006</v>
      </c>
      <c r="N279" s="2">
        <f t="shared" si="163"/>
        <v>6.8449538363578477E-2</v>
      </c>
      <c r="O279" s="2">
        <f t="shared" si="164"/>
        <v>0</v>
      </c>
      <c r="P279" s="1">
        <v>1570</v>
      </c>
      <c r="R279" s="1">
        <v>1356</v>
      </c>
      <c r="S279" s="1">
        <v>215</v>
      </c>
      <c r="AI279" s="7">
        <f t="shared" si="182"/>
        <v>0</v>
      </c>
      <c r="AJ279" s="7">
        <f t="shared" si="183"/>
        <v>0</v>
      </c>
      <c r="AK279" s="7">
        <f t="shared" si="184"/>
        <v>0</v>
      </c>
      <c r="AL279" s="7">
        <f t="shared" si="185"/>
        <v>0</v>
      </c>
      <c r="AM279" s="2">
        <f t="shared" si="177"/>
        <v>0</v>
      </c>
      <c r="AN279" s="2">
        <f t="shared" si="186"/>
        <v>0</v>
      </c>
      <c r="AO279" s="2">
        <f t="shared" si="187"/>
        <v>0</v>
      </c>
      <c r="AP279" s="2">
        <f t="shared" si="188"/>
        <v>0</v>
      </c>
      <c r="AR279" t="str">
        <f t="shared" si="175"/>
        <v>Levy</v>
      </c>
      <c r="AS279" t="s">
        <v>632</v>
      </c>
      <c r="AT279" s="192">
        <v>3</v>
      </c>
      <c r="AV279" s="98">
        <v>12</v>
      </c>
      <c r="AW279" s="100">
        <v>75</v>
      </c>
      <c r="AX279" s="106">
        <f t="shared" si="189"/>
        <v>12075</v>
      </c>
      <c r="AZ279" s="7" t="s">
        <v>2975</v>
      </c>
      <c r="BA279" t="s">
        <v>3208</v>
      </c>
    </row>
    <row r="280" spans="1:53" hidden="1" outlineLevel="1">
      <c r="A280" t="s">
        <v>213</v>
      </c>
      <c r="B280" t="s">
        <v>632</v>
      </c>
      <c r="C280" s="1">
        <f t="shared" si="176"/>
        <v>832</v>
      </c>
      <c r="D280" s="7">
        <f>IF(P280&gt;0,RANK(P280,(P280:R280,S280:AG280)),0)</f>
        <v>2</v>
      </c>
      <c r="E280" s="7">
        <f>IF(Q280&gt;0,RANK(Q280,(P280:R280,S280:AG280)),0)</f>
        <v>0</v>
      </c>
      <c r="F280" s="7">
        <f>IF(R280&gt;0,RANK(R280,(P280:R280,S280:AG280)),0)</f>
        <v>1</v>
      </c>
      <c r="G280" s="7">
        <f>IF(S280&gt;0,RANK(S280,(P280:R280,S280:AG280)),0)</f>
        <v>3</v>
      </c>
      <c r="H280" s="49">
        <f t="shared" si="178"/>
        <v>76</v>
      </c>
      <c r="I280" s="178">
        <f t="shared" si="174"/>
        <v>9.1346153846153841E-2</v>
      </c>
      <c r="J280" s="2"/>
      <c r="K280" s="2">
        <f t="shared" si="179"/>
        <v>0.37980769230769229</v>
      </c>
      <c r="L280" s="2">
        <f t="shared" si="180"/>
        <v>0</v>
      </c>
      <c r="M280" s="2">
        <f t="shared" si="181"/>
        <v>0.47115384615384615</v>
      </c>
      <c r="N280" s="2">
        <f t="shared" si="163"/>
        <v>0.14903846153846154</v>
      </c>
      <c r="O280" s="2">
        <f t="shared" si="164"/>
        <v>2.7755575615628914E-17</v>
      </c>
      <c r="P280" s="1">
        <v>316</v>
      </c>
      <c r="R280" s="1">
        <v>392</v>
      </c>
      <c r="S280" s="1">
        <v>124</v>
      </c>
      <c r="AI280" s="7">
        <f t="shared" si="182"/>
        <v>0</v>
      </c>
      <c r="AJ280" s="7">
        <f t="shared" si="183"/>
        <v>0</v>
      </c>
      <c r="AK280" s="7">
        <f t="shared" si="184"/>
        <v>0</v>
      </c>
      <c r="AL280" s="7">
        <f t="shared" si="185"/>
        <v>0</v>
      </c>
      <c r="AM280" s="2">
        <f t="shared" si="177"/>
        <v>0</v>
      </c>
      <c r="AN280" s="2">
        <f t="shared" si="186"/>
        <v>0</v>
      </c>
      <c r="AO280" s="2">
        <f t="shared" si="187"/>
        <v>0</v>
      </c>
      <c r="AP280" s="2">
        <f t="shared" si="188"/>
        <v>0</v>
      </c>
      <c r="AR280" t="str">
        <f t="shared" si="175"/>
        <v>Liberty</v>
      </c>
      <c r="AS280" t="s">
        <v>632</v>
      </c>
      <c r="AT280" s="192">
        <v>2</v>
      </c>
      <c r="AV280" s="98">
        <v>12</v>
      </c>
      <c r="AW280" s="100">
        <v>77</v>
      </c>
      <c r="AX280" s="106">
        <f t="shared" si="189"/>
        <v>12077</v>
      </c>
      <c r="AZ280" s="7" t="s">
        <v>2975</v>
      </c>
      <c r="BA280" t="s">
        <v>3208</v>
      </c>
    </row>
    <row r="281" spans="1:53" hidden="1" outlineLevel="1">
      <c r="A281" t="s">
        <v>1400</v>
      </c>
      <c r="B281" t="s">
        <v>632</v>
      </c>
      <c r="C281" s="1">
        <f t="shared" si="176"/>
        <v>2479</v>
      </c>
      <c r="D281" s="7">
        <f>IF(P281&gt;0,RANK(P281,(P281:R281,S281:AG281)),0)</f>
        <v>1</v>
      </c>
      <c r="E281" s="7">
        <f>IF(Q281&gt;0,RANK(Q281,(P281:R281,S281:AG281)),0)</f>
        <v>0</v>
      </c>
      <c r="F281" s="7">
        <f>IF(R281&gt;0,RANK(R281,(P281:R281,S281:AG281)),0)</f>
        <v>2</v>
      </c>
      <c r="G281" s="7">
        <f>IF(S281&gt;0,RANK(S281,(P281:R281,S281:AG281)),0)</f>
        <v>3</v>
      </c>
      <c r="H281" s="49">
        <f t="shared" si="178"/>
        <v>805</v>
      </c>
      <c r="I281" s="178">
        <f t="shared" si="174"/>
        <v>0.3247277127874143</v>
      </c>
      <c r="J281" s="2"/>
      <c r="K281" s="2">
        <f t="shared" si="179"/>
        <v>0.62444534086325132</v>
      </c>
      <c r="L281" s="2">
        <f t="shared" si="180"/>
        <v>0</v>
      </c>
      <c r="M281" s="2">
        <f t="shared" si="181"/>
        <v>0.29971762807583702</v>
      </c>
      <c r="N281" s="2">
        <f t="shared" si="163"/>
        <v>7.5837031060911664E-2</v>
      </c>
      <c r="O281" s="2">
        <f t="shared" si="164"/>
        <v>0</v>
      </c>
      <c r="P281" s="1">
        <v>1548</v>
      </c>
      <c r="R281" s="1">
        <v>743</v>
      </c>
      <c r="S281" s="1">
        <v>188</v>
      </c>
      <c r="AI281" s="7">
        <f t="shared" si="182"/>
        <v>0</v>
      </c>
      <c r="AJ281" s="7">
        <f t="shared" si="183"/>
        <v>0</v>
      </c>
      <c r="AK281" s="7">
        <f t="shared" si="184"/>
        <v>0</v>
      </c>
      <c r="AL281" s="7">
        <f t="shared" si="185"/>
        <v>0</v>
      </c>
      <c r="AM281" s="2">
        <f t="shared" si="177"/>
        <v>0</v>
      </c>
      <c r="AN281" s="2">
        <f t="shared" si="186"/>
        <v>0</v>
      </c>
      <c r="AO281" s="2">
        <f t="shared" si="187"/>
        <v>0</v>
      </c>
      <c r="AP281" s="2">
        <f t="shared" si="188"/>
        <v>0</v>
      </c>
      <c r="AR281" t="str">
        <f t="shared" si="175"/>
        <v>Madison</v>
      </c>
      <c r="AS281" t="s">
        <v>632</v>
      </c>
      <c r="AT281" s="192">
        <v>3</v>
      </c>
      <c r="AV281" s="98">
        <v>12</v>
      </c>
      <c r="AW281" s="100">
        <v>79</v>
      </c>
      <c r="AX281" s="106">
        <f t="shared" si="189"/>
        <v>12079</v>
      </c>
      <c r="AZ281" s="7" t="s">
        <v>2975</v>
      </c>
      <c r="BA281" t="s">
        <v>3208</v>
      </c>
    </row>
    <row r="282" spans="1:53" hidden="1" outlineLevel="1">
      <c r="A282" t="s">
        <v>52</v>
      </c>
      <c r="B282" t="s">
        <v>632</v>
      </c>
      <c r="C282" s="1">
        <f t="shared" si="176"/>
        <v>29009</v>
      </c>
      <c r="D282" s="7">
        <f>IF(P282&gt;0,RANK(P282,(P282:R282,S282:AG282)),0)</f>
        <v>1</v>
      </c>
      <c r="E282" s="7">
        <f>IF(Q282&gt;0,RANK(Q282,(P282:R282,S282:AG282)),0)</f>
        <v>0</v>
      </c>
      <c r="F282" s="7">
        <f>IF(R282&gt;0,RANK(R282,(P282:R282,S282:AG282)),0)</f>
        <v>2</v>
      </c>
      <c r="G282" s="7">
        <f>IF(S282&gt;0,RANK(S282,(P282:R282,S282:AG282)),0)</f>
        <v>3</v>
      </c>
      <c r="H282" s="49">
        <f t="shared" si="178"/>
        <v>7949</v>
      </c>
      <c r="I282" s="178">
        <f t="shared" si="174"/>
        <v>0.27401840808025096</v>
      </c>
      <c r="J282" s="2"/>
      <c r="K282" s="2">
        <f t="shared" si="179"/>
        <v>0.6250129270226481</v>
      </c>
      <c r="L282" s="2">
        <f t="shared" si="180"/>
        <v>0</v>
      </c>
      <c r="M282" s="2">
        <f t="shared" si="181"/>
        <v>0.35099451894239719</v>
      </c>
      <c r="N282" s="2">
        <f t="shared" si="163"/>
        <v>2.399255403495467E-2</v>
      </c>
      <c r="O282" s="2">
        <f t="shared" si="164"/>
        <v>3.4694469519536142E-17</v>
      </c>
      <c r="P282" s="1">
        <v>18131</v>
      </c>
      <c r="R282" s="1">
        <v>10182</v>
      </c>
      <c r="S282" s="1">
        <v>696</v>
      </c>
      <c r="AI282" s="7">
        <f t="shared" si="182"/>
        <v>0</v>
      </c>
      <c r="AJ282" s="7">
        <f t="shared" si="183"/>
        <v>0</v>
      </c>
      <c r="AK282" s="7">
        <f t="shared" si="184"/>
        <v>0</v>
      </c>
      <c r="AL282" s="7">
        <f t="shared" si="185"/>
        <v>0</v>
      </c>
      <c r="AM282" s="2">
        <f t="shared" si="177"/>
        <v>0</v>
      </c>
      <c r="AN282" s="2">
        <f t="shared" si="186"/>
        <v>0</v>
      </c>
      <c r="AO282" s="2">
        <f t="shared" si="187"/>
        <v>0</v>
      </c>
      <c r="AP282" s="2">
        <f t="shared" si="188"/>
        <v>0</v>
      </c>
      <c r="AR282" t="str">
        <f t="shared" si="175"/>
        <v>Manatee</v>
      </c>
      <c r="AS282" t="s">
        <v>632</v>
      </c>
      <c r="AT282" s="192"/>
      <c r="AV282" s="98">
        <v>12</v>
      </c>
      <c r="AW282" s="100">
        <v>81</v>
      </c>
      <c r="AX282" s="106">
        <f t="shared" si="189"/>
        <v>12081</v>
      </c>
      <c r="AZ282" s="7" t="s">
        <v>2975</v>
      </c>
      <c r="BA282" t="s">
        <v>3208</v>
      </c>
    </row>
    <row r="283" spans="1:53" hidden="1" outlineLevel="1">
      <c r="A283" t="s">
        <v>1302</v>
      </c>
      <c r="B283" t="s">
        <v>632</v>
      </c>
      <c r="C283" s="1">
        <f t="shared" si="176"/>
        <v>29057</v>
      </c>
      <c r="D283" s="7">
        <f>IF(P283&gt;0,RANK(P283,(P283:R283,S283:AG283)),0)</f>
        <v>1</v>
      </c>
      <c r="E283" s="7">
        <f>IF(Q283&gt;0,RANK(Q283,(P283:R283,S283:AG283)),0)</f>
        <v>0</v>
      </c>
      <c r="F283" s="7">
        <f>IF(R283&gt;0,RANK(R283,(P283:R283,S283:AG283)),0)</f>
        <v>2</v>
      </c>
      <c r="G283" s="7">
        <f>IF(S283&gt;0,RANK(S283,(P283:R283,S283:AG283)),0)</f>
        <v>3</v>
      </c>
      <c r="H283" s="49">
        <f t="shared" si="178"/>
        <v>8327</v>
      </c>
      <c r="I283" s="178">
        <f t="shared" si="174"/>
        <v>0.2865746635922497</v>
      </c>
      <c r="J283" s="2"/>
      <c r="K283" s="2">
        <f t="shared" si="179"/>
        <v>0.62721547303575731</v>
      </c>
      <c r="L283" s="2">
        <f t="shared" si="180"/>
        <v>0</v>
      </c>
      <c r="M283" s="2">
        <f t="shared" si="181"/>
        <v>0.34064080944350761</v>
      </c>
      <c r="N283" s="2">
        <f t="shared" si="163"/>
        <v>3.214371752073511E-2</v>
      </c>
      <c r="O283" s="2">
        <f t="shared" si="164"/>
        <v>-2.7755575615628914E-17</v>
      </c>
      <c r="P283" s="1">
        <v>18225</v>
      </c>
      <c r="R283" s="1">
        <v>9898</v>
      </c>
      <c r="S283" s="1">
        <v>934</v>
      </c>
      <c r="AI283" s="7">
        <f t="shared" si="182"/>
        <v>0</v>
      </c>
      <c r="AJ283" s="7">
        <f t="shared" si="183"/>
        <v>0</v>
      </c>
      <c r="AK283" s="7">
        <f t="shared" si="184"/>
        <v>0</v>
      </c>
      <c r="AL283" s="7">
        <f t="shared" si="185"/>
        <v>0</v>
      </c>
      <c r="AM283" s="2">
        <f t="shared" si="177"/>
        <v>0</v>
      </c>
      <c r="AN283" s="2">
        <f t="shared" si="186"/>
        <v>0</v>
      </c>
      <c r="AO283" s="2">
        <f t="shared" si="187"/>
        <v>0</v>
      </c>
      <c r="AP283" s="2">
        <f t="shared" si="188"/>
        <v>0</v>
      </c>
      <c r="AR283" t="str">
        <f t="shared" si="175"/>
        <v>Marion</v>
      </c>
      <c r="AS283" t="s">
        <v>632</v>
      </c>
      <c r="AT283" s="192"/>
      <c r="AV283" s="98">
        <v>12</v>
      </c>
      <c r="AW283" s="100">
        <v>83</v>
      </c>
      <c r="AX283" s="106">
        <f t="shared" si="189"/>
        <v>12083</v>
      </c>
      <c r="AZ283" s="7" t="s">
        <v>2975</v>
      </c>
      <c r="BA283" t="s">
        <v>3208</v>
      </c>
    </row>
    <row r="284" spans="1:53" hidden="1" outlineLevel="1">
      <c r="A284" t="s">
        <v>941</v>
      </c>
      <c r="B284" t="s">
        <v>632</v>
      </c>
      <c r="C284" s="1">
        <f t="shared" si="176"/>
        <v>10916</v>
      </c>
      <c r="D284" s="7">
        <f>IF(P284&gt;0,RANK(P284,(P284:R284,S284:AG284)),0)</f>
        <v>1</v>
      </c>
      <c r="E284" s="7">
        <f>IF(Q284&gt;0,RANK(Q284,(P284:R284,S284:AG284)),0)</f>
        <v>0</v>
      </c>
      <c r="F284" s="7">
        <f>IF(R284&gt;0,RANK(R284,(P284:R284,S284:AG284)),0)</f>
        <v>2</v>
      </c>
      <c r="G284" s="7">
        <f>IF(S284&gt;0,RANK(S284,(P284:R284,S284:AG284)),0)</f>
        <v>3</v>
      </c>
      <c r="H284" s="49">
        <f t="shared" si="178"/>
        <v>2420</v>
      </c>
      <c r="I284" s="178">
        <f t="shared" si="174"/>
        <v>0.22169292781238548</v>
      </c>
      <c r="J284" s="2"/>
      <c r="K284" s="2">
        <f t="shared" si="179"/>
        <v>0.59811286185415902</v>
      </c>
      <c r="L284" s="2">
        <f t="shared" si="180"/>
        <v>0</v>
      </c>
      <c r="M284" s="2">
        <f t="shared" si="181"/>
        <v>0.37641993404177354</v>
      </c>
      <c r="N284" s="2">
        <f t="shared" si="163"/>
        <v>2.5467204104067425E-2</v>
      </c>
      <c r="O284" s="2">
        <f t="shared" si="164"/>
        <v>1.7347234759768071E-17</v>
      </c>
      <c r="P284" s="1">
        <v>6529</v>
      </c>
      <c r="R284" s="1">
        <v>4109</v>
      </c>
      <c r="S284" s="1">
        <v>278</v>
      </c>
      <c r="AI284" s="7">
        <f t="shared" si="182"/>
        <v>0</v>
      </c>
      <c r="AJ284" s="7">
        <f t="shared" si="183"/>
        <v>0</v>
      </c>
      <c r="AK284" s="7">
        <f t="shared" si="184"/>
        <v>0</v>
      </c>
      <c r="AL284" s="7">
        <f t="shared" si="185"/>
        <v>0</v>
      </c>
      <c r="AM284" s="2">
        <f t="shared" si="177"/>
        <v>0</v>
      </c>
      <c r="AN284" s="2">
        <f t="shared" si="186"/>
        <v>0</v>
      </c>
      <c r="AO284" s="2">
        <f t="shared" si="187"/>
        <v>0</v>
      </c>
      <c r="AP284" s="2">
        <f t="shared" si="188"/>
        <v>0</v>
      </c>
      <c r="AR284" t="str">
        <f t="shared" si="175"/>
        <v>Martin</v>
      </c>
      <c r="AS284" t="s">
        <v>632</v>
      </c>
      <c r="AT284" s="192">
        <v>18</v>
      </c>
      <c r="AV284" s="98">
        <v>12</v>
      </c>
      <c r="AW284" s="100">
        <v>85</v>
      </c>
      <c r="AX284" s="106">
        <f t="shared" si="189"/>
        <v>12085</v>
      </c>
      <c r="AZ284" s="7" t="s">
        <v>2975</v>
      </c>
      <c r="BA284" t="s">
        <v>3208</v>
      </c>
    </row>
    <row r="285" spans="1:53" hidden="1" outlineLevel="1">
      <c r="A285" t="s">
        <v>707</v>
      </c>
      <c r="B285" t="s">
        <v>632</v>
      </c>
      <c r="C285" s="1">
        <f>SUM(P285:AG285)</f>
        <v>173399</v>
      </c>
      <c r="D285" s="7">
        <f>IF(P285&gt;0,RANK(P285,(P285:R285,S285:AG285)),0)</f>
        <v>1</v>
      </c>
      <c r="E285" s="7">
        <f>IF(Q285&gt;0,RANK(Q285,(P285:R285,S285:AG285)),0)</f>
        <v>0</v>
      </c>
      <c r="F285" s="7">
        <f>IF(R285&gt;0,RANK(R285,(P285:R285,S285:AG285)),0)</f>
        <v>2</v>
      </c>
      <c r="G285" s="7">
        <f>IF(S285&gt;0,RANK(S285,(P285:R285,S285:AG285)),0)</f>
        <v>3</v>
      </c>
      <c r="H285" s="49">
        <f t="shared" si="178"/>
        <v>87497</v>
      </c>
      <c r="I285" s="178">
        <f>H285/C285</f>
        <v>0.50459921914197892</v>
      </c>
      <c r="J285" s="2"/>
      <c r="K285" s="2">
        <f t="shared" si="179"/>
        <v>0.74723614323035314</v>
      </c>
      <c r="L285" s="2">
        <f t="shared" si="180"/>
        <v>0</v>
      </c>
      <c r="M285" s="2">
        <f t="shared" si="181"/>
        <v>0.2426369240883742</v>
      </c>
      <c r="N285" s="2">
        <f t="shared" si="163"/>
        <v>1.0126932681272672E-2</v>
      </c>
      <c r="O285" s="2">
        <f t="shared" si="164"/>
        <v>-1.7347234759768071E-17</v>
      </c>
      <c r="P285" s="1">
        <v>129570</v>
      </c>
      <c r="R285" s="1">
        <v>42073</v>
      </c>
      <c r="S285" s="1">
        <v>1756</v>
      </c>
      <c r="AI285" s="7">
        <f t="shared" si="182"/>
        <v>0</v>
      </c>
      <c r="AJ285" s="7">
        <f t="shared" si="183"/>
        <v>0</v>
      </c>
      <c r="AK285" s="7">
        <f t="shared" si="184"/>
        <v>0</v>
      </c>
      <c r="AL285" s="7">
        <f t="shared" si="185"/>
        <v>0</v>
      </c>
      <c r="AM285" s="2">
        <f>IF($C285=0,"-",T285/$C285)</f>
        <v>0</v>
      </c>
      <c r="AN285" s="2">
        <f t="shared" si="186"/>
        <v>0</v>
      </c>
      <c r="AO285" s="2">
        <f t="shared" si="187"/>
        <v>0</v>
      </c>
      <c r="AP285" s="2">
        <f t="shared" si="188"/>
        <v>0</v>
      </c>
      <c r="AR285" t="str">
        <f t="shared" si="175"/>
        <v>Miami-Dade</v>
      </c>
      <c r="AS285" t="s">
        <v>632</v>
      </c>
      <c r="AT285" s="192"/>
      <c r="AV285" s="98">
        <v>12</v>
      </c>
      <c r="AW285" s="100">
        <v>86</v>
      </c>
      <c r="AX285" s="106">
        <f t="shared" si="189"/>
        <v>12086</v>
      </c>
      <c r="AZ285" s="7" t="s">
        <v>2975</v>
      </c>
      <c r="BA285" t="s">
        <v>3208</v>
      </c>
    </row>
    <row r="286" spans="1:53" hidden="1" outlineLevel="1">
      <c r="A286" t="s">
        <v>346</v>
      </c>
      <c r="B286" t="s">
        <v>632</v>
      </c>
      <c r="C286" s="1">
        <f t="shared" si="176"/>
        <v>8809</v>
      </c>
      <c r="D286" s="7">
        <f>IF(P286&gt;0,RANK(P286,(P286:R286,S286:AG286)),0)</f>
        <v>1</v>
      </c>
      <c r="E286" s="7">
        <f>IF(Q286&gt;0,RANK(Q286,(P286:R286,S286:AG286)),0)</f>
        <v>0</v>
      </c>
      <c r="F286" s="7">
        <f>IF(R286&gt;0,RANK(R286,(P286:R286,S286:AG286)),0)</f>
        <v>2</v>
      </c>
      <c r="G286" s="7">
        <f>IF(S286&gt;0,RANK(S286,(P286:R286,S286:AG286)),0)</f>
        <v>3</v>
      </c>
      <c r="H286" s="49">
        <f t="shared" si="178"/>
        <v>1099</v>
      </c>
      <c r="I286" s="178">
        <f t="shared" si="174"/>
        <v>0.1247587694403451</v>
      </c>
      <c r="J286" s="2"/>
      <c r="K286" s="2">
        <f t="shared" si="179"/>
        <v>0.55261664207060956</v>
      </c>
      <c r="L286" s="2">
        <f t="shared" si="180"/>
        <v>0</v>
      </c>
      <c r="M286" s="2">
        <f t="shared" si="181"/>
        <v>0.42785787263026448</v>
      </c>
      <c r="N286" s="2">
        <f t="shared" si="163"/>
        <v>1.9525485299125893E-2</v>
      </c>
      <c r="O286" s="2">
        <f t="shared" si="164"/>
        <v>6.2450045135165055E-17</v>
      </c>
      <c r="P286" s="1">
        <v>4868</v>
      </c>
      <c r="R286" s="1">
        <v>3769</v>
      </c>
      <c r="S286" s="1">
        <v>172</v>
      </c>
      <c r="AI286" s="7">
        <f t="shared" si="182"/>
        <v>0</v>
      </c>
      <c r="AJ286" s="7">
        <f t="shared" si="183"/>
        <v>0</v>
      </c>
      <c r="AK286" s="7">
        <f t="shared" si="184"/>
        <v>0</v>
      </c>
      <c r="AL286" s="7">
        <f t="shared" si="185"/>
        <v>0</v>
      </c>
      <c r="AM286" s="2">
        <f t="shared" si="177"/>
        <v>0</v>
      </c>
      <c r="AN286" s="2">
        <f t="shared" si="186"/>
        <v>0</v>
      </c>
      <c r="AO286" s="2">
        <f t="shared" si="187"/>
        <v>0</v>
      </c>
      <c r="AP286" s="2">
        <f t="shared" si="188"/>
        <v>0</v>
      </c>
      <c r="AR286" t="str">
        <f t="shared" si="175"/>
        <v>Monroe</v>
      </c>
      <c r="AS286" t="s">
        <v>632</v>
      </c>
      <c r="AT286" s="192">
        <v>26</v>
      </c>
      <c r="AV286" s="98">
        <v>12</v>
      </c>
      <c r="AW286" s="100">
        <v>87</v>
      </c>
      <c r="AX286" s="106">
        <f t="shared" si="189"/>
        <v>12087</v>
      </c>
      <c r="AZ286" s="7" t="s">
        <v>2975</v>
      </c>
      <c r="BA286" t="s">
        <v>3208</v>
      </c>
    </row>
    <row r="287" spans="1:53" hidden="1" outlineLevel="1">
      <c r="A287" t="s">
        <v>512</v>
      </c>
      <c r="B287" t="s">
        <v>632</v>
      </c>
      <c r="C287" s="1">
        <f t="shared" si="176"/>
        <v>5182</v>
      </c>
      <c r="D287" s="7">
        <f>IF(P287&gt;0,RANK(P287,(P287:R287,S287:AG287)),0)</f>
        <v>1</v>
      </c>
      <c r="E287" s="7">
        <f>IF(Q287&gt;0,RANK(Q287,(P287:R287,S287:AG287)),0)</f>
        <v>0</v>
      </c>
      <c r="F287" s="7">
        <f>IF(R287&gt;0,RANK(R287,(P287:R287,S287:AG287)),0)</f>
        <v>2</v>
      </c>
      <c r="G287" s="7">
        <f>IF(S287&gt;0,RANK(S287,(P287:R287,S287:AG287)),0)</f>
        <v>3</v>
      </c>
      <c r="H287" s="49">
        <f t="shared" si="178"/>
        <v>851</v>
      </c>
      <c r="I287" s="178">
        <f t="shared" si="174"/>
        <v>0.16422230798919335</v>
      </c>
      <c r="J287" s="2"/>
      <c r="K287" s="2">
        <f t="shared" si="179"/>
        <v>0.56233114627556924</v>
      </c>
      <c r="L287" s="2">
        <f t="shared" si="180"/>
        <v>0</v>
      </c>
      <c r="M287" s="2">
        <f t="shared" si="181"/>
        <v>0.39810883828637594</v>
      </c>
      <c r="N287" s="2">
        <f t="shared" si="163"/>
        <v>3.9560015438054805E-2</v>
      </c>
      <c r="O287" s="2">
        <f t="shared" si="164"/>
        <v>1.3877787807814457E-17</v>
      </c>
      <c r="P287" s="1">
        <v>2914</v>
      </c>
      <c r="R287" s="1">
        <v>2063</v>
      </c>
      <c r="S287" s="1">
        <v>205</v>
      </c>
      <c r="AI287" s="7">
        <f t="shared" si="182"/>
        <v>0</v>
      </c>
      <c r="AJ287" s="7">
        <f t="shared" si="183"/>
        <v>0</v>
      </c>
      <c r="AK287" s="7">
        <f t="shared" si="184"/>
        <v>0</v>
      </c>
      <c r="AL287" s="7">
        <f t="shared" si="185"/>
        <v>0</v>
      </c>
      <c r="AM287" s="2">
        <f t="shared" si="177"/>
        <v>0</v>
      </c>
      <c r="AN287" s="2">
        <f t="shared" si="186"/>
        <v>0</v>
      </c>
      <c r="AO287" s="2">
        <f t="shared" si="187"/>
        <v>0</v>
      </c>
      <c r="AP287" s="2">
        <f t="shared" si="188"/>
        <v>0</v>
      </c>
      <c r="AR287" t="str">
        <f t="shared" si="175"/>
        <v>Nassau</v>
      </c>
      <c r="AS287" t="s">
        <v>632</v>
      </c>
      <c r="AT287" s="192">
        <v>4</v>
      </c>
      <c r="AV287" s="98">
        <v>12</v>
      </c>
      <c r="AW287" s="100">
        <v>89</v>
      </c>
      <c r="AX287" s="106">
        <f t="shared" si="189"/>
        <v>12089</v>
      </c>
      <c r="AZ287" s="7" t="s">
        <v>2975</v>
      </c>
      <c r="BA287" t="s">
        <v>3208</v>
      </c>
    </row>
    <row r="288" spans="1:53" hidden="1" outlineLevel="1">
      <c r="A288" t="s">
        <v>1573</v>
      </c>
      <c r="B288" t="s">
        <v>632</v>
      </c>
      <c r="C288" s="1">
        <f t="shared" si="176"/>
        <v>8788</v>
      </c>
      <c r="D288" s="7">
        <f>IF(P288&gt;0,RANK(P288,(P288:R288,S288:AG288)),0)</f>
        <v>1</v>
      </c>
      <c r="E288" s="7">
        <f>IF(Q288&gt;0,RANK(Q288,(P288:R288,S288:AG288)),0)</f>
        <v>0</v>
      </c>
      <c r="F288" s="7">
        <f>IF(R288&gt;0,RANK(R288,(P288:R288,S288:AG288)),0)</f>
        <v>2</v>
      </c>
      <c r="G288" s="7">
        <f>IF(S288&gt;0,RANK(S288,(P288:R288,S288:AG288)),0)</f>
        <v>3</v>
      </c>
      <c r="H288" s="49">
        <f t="shared" si="178"/>
        <v>776</v>
      </c>
      <c r="I288" s="178">
        <f t="shared" si="174"/>
        <v>8.8302230314064631E-2</v>
      </c>
      <c r="J288" s="2"/>
      <c r="K288" s="2">
        <f t="shared" si="179"/>
        <v>0.51979972690031861</v>
      </c>
      <c r="L288" s="2">
        <f t="shared" si="180"/>
        <v>0</v>
      </c>
      <c r="M288" s="2">
        <f t="shared" si="181"/>
        <v>0.43149749658625397</v>
      </c>
      <c r="N288" s="2">
        <f t="shared" si="163"/>
        <v>4.8702776513427401E-2</v>
      </c>
      <c r="O288" s="2">
        <f t="shared" si="164"/>
        <v>1.3877787807814457E-17</v>
      </c>
      <c r="P288" s="1">
        <v>4568</v>
      </c>
      <c r="R288" s="1">
        <v>3792</v>
      </c>
      <c r="S288" s="1">
        <v>428</v>
      </c>
      <c r="AI288" s="7">
        <f t="shared" si="182"/>
        <v>0</v>
      </c>
      <c r="AJ288" s="7">
        <f t="shared" si="183"/>
        <v>0</v>
      </c>
      <c r="AK288" s="7">
        <f t="shared" si="184"/>
        <v>0</v>
      </c>
      <c r="AL288" s="7">
        <f t="shared" si="185"/>
        <v>0</v>
      </c>
      <c r="AM288" s="2">
        <f t="shared" si="177"/>
        <v>0</v>
      </c>
      <c r="AN288" s="2">
        <f t="shared" si="186"/>
        <v>0</v>
      </c>
      <c r="AO288" s="2">
        <f t="shared" si="187"/>
        <v>0</v>
      </c>
      <c r="AP288" s="2">
        <f t="shared" si="188"/>
        <v>0</v>
      </c>
      <c r="AR288" t="str">
        <f t="shared" si="175"/>
        <v>Okaloosa</v>
      </c>
      <c r="AS288" t="s">
        <v>632</v>
      </c>
      <c r="AT288" s="192">
        <v>1</v>
      </c>
      <c r="AV288" s="98">
        <v>12</v>
      </c>
      <c r="AW288" s="100">
        <v>91</v>
      </c>
      <c r="AX288" s="106">
        <f t="shared" si="189"/>
        <v>12091</v>
      </c>
      <c r="AZ288" s="7" t="s">
        <v>2975</v>
      </c>
      <c r="BA288" t="s">
        <v>3208</v>
      </c>
    </row>
    <row r="289" spans="1:53" hidden="1" outlineLevel="1">
      <c r="A289" t="s">
        <v>854</v>
      </c>
      <c r="B289" t="s">
        <v>632</v>
      </c>
      <c r="C289" s="1">
        <f t="shared" si="176"/>
        <v>2088</v>
      </c>
      <c r="D289" s="7">
        <f>IF(P289&gt;0,RANK(P289,(P289:R289,S289:AG289)),0)</f>
        <v>1</v>
      </c>
      <c r="E289" s="7">
        <f>IF(Q289&gt;0,RANK(Q289,(P289:R289,S289:AG289)),0)</f>
        <v>0</v>
      </c>
      <c r="F289" s="7">
        <f>IF(R289&gt;0,RANK(R289,(P289:R289,S289:AG289)),0)</f>
        <v>2</v>
      </c>
      <c r="G289" s="7">
        <f>IF(S289&gt;0,RANK(S289,(P289:R289,S289:AG289)),0)</f>
        <v>3</v>
      </c>
      <c r="H289" s="49">
        <f t="shared" si="178"/>
        <v>365</v>
      </c>
      <c r="I289" s="178">
        <f t="shared" si="174"/>
        <v>0.17480842911877395</v>
      </c>
      <c r="J289" s="2"/>
      <c r="K289" s="2">
        <f t="shared" si="179"/>
        <v>0.55172413793103448</v>
      </c>
      <c r="L289" s="2">
        <f t="shared" si="180"/>
        <v>0</v>
      </c>
      <c r="M289" s="2">
        <f t="shared" si="181"/>
        <v>0.37691570881226055</v>
      </c>
      <c r="N289" s="2">
        <f t="shared" si="163"/>
        <v>7.1360153256704986E-2</v>
      </c>
      <c r="O289" s="2">
        <f t="shared" si="164"/>
        <v>-1.3877787807814457E-17</v>
      </c>
      <c r="P289" s="1">
        <v>1152</v>
      </c>
      <c r="R289" s="1">
        <v>787</v>
      </c>
      <c r="S289" s="1">
        <v>149</v>
      </c>
      <c r="AI289" s="7">
        <f t="shared" si="182"/>
        <v>0</v>
      </c>
      <c r="AJ289" s="7">
        <f t="shared" si="183"/>
        <v>0</v>
      </c>
      <c r="AK289" s="7">
        <f t="shared" si="184"/>
        <v>0</v>
      </c>
      <c r="AL289" s="7">
        <f t="shared" si="185"/>
        <v>0</v>
      </c>
      <c r="AM289" s="2">
        <f t="shared" si="177"/>
        <v>0</v>
      </c>
      <c r="AN289" s="2">
        <f t="shared" si="186"/>
        <v>0</v>
      </c>
      <c r="AO289" s="2">
        <f t="shared" si="187"/>
        <v>0</v>
      </c>
      <c r="AP289" s="2">
        <f t="shared" si="188"/>
        <v>0</v>
      </c>
      <c r="AR289" t="str">
        <f t="shared" si="175"/>
        <v>Okeechobee</v>
      </c>
      <c r="AS289" t="s">
        <v>632</v>
      </c>
      <c r="AT289" s="192">
        <v>17</v>
      </c>
      <c r="AV289" s="98">
        <v>12</v>
      </c>
      <c r="AW289" s="100">
        <v>93</v>
      </c>
      <c r="AX289" s="106">
        <f t="shared" si="189"/>
        <v>12093</v>
      </c>
      <c r="AZ289" s="7" t="s">
        <v>2975</v>
      </c>
      <c r="BA289" t="s">
        <v>3208</v>
      </c>
    </row>
    <row r="290" spans="1:53" hidden="1" outlineLevel="1">
      <c r="A290" t="s">
        <v>1424</v>
      </c>
      <c r="B290" t="s">
        <v>632</v>
      </c>
      <c r="C290" s="1">
        <f t="shared" si="176"/>
        <v>104544</v>
      </c>
      <c r="D290" s="7">
        <f>IF(P290&gt;0,RANK(P290,(P290:R290,S290:AG290)),0)</f>
        <v>1</v>
      </c>
      <c r="E290" s="7">
        <f>IF(Q290&gt;0,RANK(Q290,(P290:R290,S290:AG290)),0)</f>
        <v>0</v>
      </c>
      <c r="F290" s="7">
        <f>IF(R290&gt;0,RANK(R290,(P290:R290,S290:AG290)),0)</f>
        <v>2</v>
      </c>
      <c r="G290" s="7">
        <f>IF(S290&gt;0,RANK(S290,(P290:R290,S290:AG290)),0)</f>
        <v>3</v>
      </c>
      <c r="H290" s="49">
        <f t="shared" si="178"/>
        <v>30030</v>
      </c>
      <c r="I290" s="178">
        <f t="shared" si="174"/>
        <v>0.28724747474747475</v>
      </c>
      <c r="J290" s="2"/>
      <c r="K290" s="2">
        <f t="shared" si="179"/>
        <v>0.638133226201408</v>
      </c>
      <c r="L290" s="2">
        <f t="shared" si="180"/>
        <v>0</v>
      </c>
      <c r="M290" s="2">
        <f t="shared" si="181"/>
        <v>0.35088575145393325</v>
      </c>
      <c r="N290" s="2">
        <f t="shared" si="163"/>
        <v>1.0981022344658708E-2</v>
      </c>
      <c r="O290" s="2">
        <f t="shared" si="164"/>
        <v>4.5102810375396984E-17</v>
      </c>
      <c r="P290" s="1">
        <v>66713</v>
      </c>
      <c r="R290" s="1">
        <v>36683</v>
      </c>
      <c r="S290" s="1">
        <v>1148</v>
      </c>
      <c r="AI290" s="7">
        <f t="shared" si="182"/>
        <v>0</v>
      </c>
      <c r="AJ290" s="7">
        <f t="shared" si="183"/>
        <v>0</v>
      </c>
      <c r="AK290" s="7">
        <f t="shared" si="184"/>
        <v>0</v>
      </c>
      <c r="AL290" s="7">
        <f t="shared" si="185"/>
        <v>0</v>
      </c>
      <c r="AM290" s="2">
        <f t="shared" si="177"/>
        <v>0</v>
      </c>
      <c r="AN290" s="2">
        <f t="shared" si="186"/>
        <v>0</v>
      </c>
      <c r="AO290" s="2">
        <f t="shared" si="187"/>
        <v>0</v>
      </c>
      <c r="AP290" s="2">
        <f t="shared" si="188"/>
        <v>0</v>
      </c>
      <c r="AR290" t="str">
        <f t="shared" si="175"/>
        <v>Orange</v>
      </c>
      <c r="AS290" t="s">
        <v>632</v>
      </c>
      <c r="AT290" s="192"/>
      <c r="AV290" s="98">
        <v>12</v>
      </c>
      <c r="AW290" s="100">
        <v>95</v>
      </c>
      <c r="AX290" s="106">
        <f t="shared" si="189"/>
        <v>12095</v>
      </c>
      <c r="AZ290" s="7" t="s">
        <v>2975</v>
      </c>
      <c r="BA290" t="s">
        <v>3208</v>
      </c>
    </row>
    <row r="291" spans="1:53" hidden="1" outlineLevel="1">
      <c r="A291" t="s">
        <v>2282</v>
      </c>
      <c r="B291" t="s">
        <v>632</v>
      </c>
      <c r="C291" s="1">
        <f t="shared" si="176"/>
        <v>24249</v>
      </c>
      <c r="D291" s="7">
        <f>IF(P291&gt;0,RANK(P291,(P291:R291,S291:AG291)),0)</f>
        <v>1</v>
      </c>
      <c r="E291" s="7">
        <f>IF(Q291&gt;0,RANK(Q291,(P291:R291,S291:AG291)),0)</f>
        <v>0</v>
      </c>
      <c r="F291" s="7">
        <f>IF(R291&gt;0,RANK(R291,(P291:R291,S291:AG291)),0)</f>
        <v>2</v>
      </c>
      <c r="G291" s="7">
        <f>IF(S291&gt;0,RANK(S291,(P291:R291,S291:AG291)),0)</f>
        <v>3</v>
      </c>
      <c r="H291" s="49">
        <f t="shared" si="178"/>
        <v>9248</v>
      </c>
      <c r="I291" s="178">
        <f t="shared" si="174"/>
        <v>0.3813765516103757</v>
      </c>
      <c r="J291" s="2"/>
      <c r="K291" s="2">
        <f t="shared" si="179"/>
        <v>0.68180131139428435</v>
      </c>
      <c r="L291" s="2">
        <f t="shared" si="180"/>
        <v>0</v>
      </c>
      <c r="M291" s="2">
        <f t="shared" si="181"/>
        <v>0.30042475978390859</v>
      </c>
      <c r="N291" s="2">
        <f t="shared" si="163"/>
        <v>1.7773928821807086E-2</v>
      </c>
      <c r="O291" s="2">
        <f t="shared" si="164"/>
        <v>-2.4286128663675299E-17</v>
      </c>
      <c r="P291" s="1">
        <v>16533</v>
      </c>
      <c r="R291" s="1">
        <v>7285</v>
      </c>
      <c r="S291" s="1">
        <v>431</v>
      </c>
      <c r="AI291" s="7">
        <f t="shared" si="182"/>
        <v>0</v>
      </c>
      <c r="AJ291" s="7">
        <f t="shared" si="183"/>
        <v>0</v>
      </c>
      <c r="AK291" s="7">
        <f t="shared" si="184"/>
        <v>0</v>
      </c>
      <c r="AL291" s="7">
        <f t="shared" si="185"/>
        <v>0</v>
      </c>
      <c r="AM291" s="2">
        <f t="shared" si="177"/>
        <v>0</v>
      </c>
      <c r="AN291" s="2">
        <f t="shared" si="186"/>
        <v>0</v>
      </c>
      <c r="AO291" s="2">
        <f t="shared" si="187"/>
        <v>0</v>
      </c>
      <c r="AP291" s="2">
        <f t="shared" si="188"/>
        <v>0</v>
      </c>
      <c r="AR291" t="str">
        <f t="shared" si="175"/>
        <v>Osceola</v>
      </c>
      <c r="AS291" t="s">
        <v>632</v>
      </c>
      <c r="AT291" s="192">
        <v>9</v>
      </c>
      <c r="AV291" s="98">
        <v>12</v>
      </c>
      <c r="AW291" s="100">
        <v>97</v>
      </c>
      <c r="AX291" s="106">
        <f t="shared" si="189"/>
        <v>12097</v>
      </c>
      <c r="AZ291" s="7" t="s">
        <v>2975</v>
      </c>
      <c r="BA291" t="s">
        <v>3208</v>
      </c>
    </row>
    <row r="292" spans="1:53" hidden="1" outlineLevel="1">
      <c r="A292" t="s">
        <v>1434</v>
      </c>
      <c r="B292" t="s">
        <v>632</v>
      </c>
      <c r="C292" s="1">
        <f t="shared" si="176"/>
        <v>145299</v>
      </c>
      <c r="D292" s="7">
        <f>IF(P292&gt;0,RANK(P292,(P292:R292,S292:AG292)),0)</f>
        <v>1</v>
      </c>
      <c r="E292" s="7">
        <f>IF(Q292&gt;0,RANK(Q292,(P292:R292,S292:AG292)),0)</f>
        <v>0</v>
      </c>
      <c r="F292" s="7">
        <f>IF(R292&gt;0,RANK(R292,(P292:R292,S292:AG292)),0)</f>
        <v>2</v>
      </c>
      <c r="G292" s="7">
        <f>IF(S292&gt;0,RANK(S292,(P292:R292,S292:AG292)),0)</f>
        <v>3</v>
      </c>
      <c r="H292" s="49">
        <f t="shared" si="178"/>
        <v>64262</v>
      </c>
      <c r="I292" s="178">
        <f t="shared" si="174"/>
        <v>0.44227420698008935</v>
      </c>
      <c r="J292" s="2"/>
      <c r="K292" s="2">
        <f t="shared" si="179"/>
        <v>0.71440271440271441</v>
      </c>
      <c r="L292" s="2">
        <f t="shared" si="180"/>
        <v>0</v>
      </c>
      <c r="M292" s="2">
        <f t="shared" si="181"/>
        <v>0.27212850742262507</v>
      </c>
      <c r="N292" s="2">
        <f t="shared" si="163"/>
        <v>1.3468778174660528E-2</v>
      </c>
      <c r="O292" s="2">
        <f t="shared" si="164"/>
        <v>-5.2041704279304213E-18</v>
      </c>
      <c r="P292" s="1">
        <v>103802</v>
      </c>
      <c r="R292" s="1">
        <v>39540</v>
      </c>
      <c r="S292" s="1">
        <v>1957</v>
      </c>
      <c r="AI292" s="7">
        <f t="shared" si="182"/>
        <v>0</v>
      </c>
      <c r="AJ292" s="7">
        <f t="shared" si="183"/>
        <v>0</v>
      </c>
      <c r="AK292" s="7">
        <f t="shared" si="184"/>
        <v>0</v>
      </c>
      <c r="AL292" s="7">
        <f t="shared" si="185"/>
        <v>0</v>
      </c>
      <c r="AM292" s="2">
        <f t="shared" si="177"/>
        <v>0</v>
      </c>
      <c r="AN292" s="2">
        <f t="shared" si="186"/>
        <v>0</v>
      </c>
      <c r="AO292" s="2">
        <f t="shared" si="187"/>
        <v>0</v>
      </c>
      <c r="AP292" s="2">
        <f t="shared" si="188"/>
        <v>0</v>
      </c>
      <c r="AR292" t="str">
        <f t="shared" si="175"/>
        <v>Palm Beach</v>
      </c>
      <c r="AS292" t="s">
        <v>632</v>
      </c>
      <c r="AT292" s="192"/>
      <c r="AV292" s="98">
        <v>12</v>
      </c>
      <c r="AW292" s="100">
        <v>99</v>
      </c>
      <c r="AX292" s="106">
        <f t="shared" si="189"/>
        <v>12099</v>
      </c>
      <c r="AZ292" s="7" t="s">
        <v>2975</v>
      </c>
      <c r="BA292" t="s">
        <v>3208</v>
      </c>
    </row>
    <row r="293" spans="1:53" hidden="1" outlineLevel="1">
      <c r="A293" t="s">
        <v>1435</v>
      </c>
      <c r="B293" t="s">
        <v>632</v>
      </c>
      <c r="C293" s="1">
        <f t="shared" si="176"/>
        <v>37334</v>
      </c>
      <c r="D293" s="7">
        <f>IF(P293&gt;0,RANK(P293,(P293:R293,S293:AG293)),0)</f>
        <v>1</v>
      </c>
      <c r="E293" s="7">
        <f>IF(Q293&gt;0,RANK(Q293,(P293:R293,S293:AG293)),0)</f>
        <v>0</v>
      </c>
      <c r="F293" s="7">
        <f>IF(R293&gt;0,RANK(R293,(P293:R293,S293:AG293)),0)</f>
        <v>2</v>
      </c>
      <c r="G293" s="7">
        <f>IF(S293&gt;0,RANK(S293,(P293:R293,S293:AG293)),0)</f>
        <v>3</v>
      </c>
      <c r="H293" s="49">
        <f t="shared" si="178"/>
        <v>7270</v>
      </c>
      <c r="I293" s="178">
        <f t="shared" si="174"/>
        <v>0.19472866555954357</v>
      </c>
      <c r="J293" s="2"/>
      <c r="K293" s="2">
        <f t="shared" si="179"/>
        <v>0.58327529865538119</v>
      </c>
      <c r="L293" s="2">
        <f t="shared" si="180"/>
        <v>0</v>
      </c>
      <c r="M293" s="2">
        <f t="shared" si="181"/>
        <v>0.38854663309583759</v>
      </c>
      <c r="N293" s="2">
        <f t="shared" si="163"/>
        <v>2.817806824878127E-2</v>
      </c>
      <c r="O293" s="2">
        <f t="shared" si="164"/>
        <v>-5.2041704279304213E-17</v>
      </c>
      <c r="P293" s="1">
        <v>21776</v>
      </c>
      <c r="R293" s="1">
        <v>14506</v>
      </c>
      <c r="S293" s="1">
        <v>1052</v>
      </c>
      <c r="AI293" s="7">
        <f t="shared" si="182"/>
        <v>0</v>
      </c>
      <c r="AJ293" s="7">
        <f t="shared" si="183"/>
        <v>0</v>
      </c>
      <c r="AK293" s="7">
        <f t="shared" si="184"/>
        <v>0</v>
      </c>
      <c r="AL293" s="7">
        <f t="shared" si="185"/>
        <v>0</v>
      </c>
      <c r="AM293" s="2">
        <f t="shared" si="177"/>
        <v>0</v>
      </c>
      <c r="AN293" s="2">
        <f t="shared" si="186"/>
        <v>0</v>
      </c>
      <c r="AO293" s="2">
        <f t="shared" si="187"/>
        <v>0</v>
      </c>
      <c r="AP293" s="2">
        <f t="shared" si="188"/>
        <v>0</v>
      </c>
      <c r="AR293" t="str">
        <f t="shared" si="175"/>
        <v>Pasco</v>
      </c>
      <c r="AS293" t="s">
        <v>632</v>
      </c>
      <c r="AT293" s="192">
        <v>12</v>
      </c>
      <c r="AV293" s="98">
        <v>12</v>
      </c>
      <c r="AW293" s="100">
        <v>101</v>
      </c>
      <c r="AX293" s="106">
        <f t="shared" si="189"/>
        <v>12101</v>
      </c>
      <c r="AZ293" s="7" t="s">
        <v>2975</v>
      </c>
      <c r="BA293" t="s">
        <v>3208</v>
      </c>
    </row>
    <row r="294" spans="1:53" hidden="1" outlineLevel="1">
      <c r="A294" t="s">
        <v>2283</v>
      </c>
      <c r="B294" t="s">
        <v>632</v>
      </c>
      <c r="C294" s="1">
        <f t="shared" si="176"/>
        <v>105658</v>
      </c>
      <c r="D294" s="7">
        <f>IF(P294&gt;0,RANK(P294,(P294:R294,S294:AG294)),0)</f>
        <v>1</v>
      </c>
      <c r="E294" s="7">
        <f>IF(Q294&gt;0,RANK(Q294,(P294:R294,S294:AG294)),0)</f>
        <v>0</v>
      </c>
      <c r="F294" s="7">
        <f>IF(R294&gt;0,RANK(R294,(P294:R294,S294:AG294)),0)</f>
        <v>2</v>
      </c>
      <c r="G294" s="7">
        <f>IF(S294&gt;0,RANK(S294,(P294:R294,S294:AG294)),0)</f>
        <v>3</v>
      </c>
      <c r="H294" s="49">
        <f t="shared" si="178"/>
        <v>23946</v>
      </c>
      <c r="I294" s="178">
        <f t="shared" si="174"/>
        <v>0.22663688504419921</v>
      </c>
      <c r="J294" s="2"/>
      <c r="K294" s="2">
        <f t="shared" si="179"/>
        <v>0.60309678396335342</v>
      </c>
      <c r="L294" s="2">
        <f t="shared" si="180"/>
        <v>0</v>
      </c>
      <c r="M294" s="2">
        <f t="shared" si="181"/>
        <v>0.37645989891915427</v>
      </c>
      <c r="N294" s="2">
        <f t="shared" si="163"/>
        <v>2.0443317117492286E-2</v>
      </c>
      <c r="O294" s="2">
        <f t="shared" si="164"/>
        <v>2.4286128663675299E-17</v>
      </c>
      <c r="P294" s="1">
        <v>63722</v>
      </c>
      <c r="R294" s="1">
        <v>39776</v>
      </c>
      <c r="S294" s="1">
        <v>2160</v>
      </c>
      <c r="AI294" s="7">
        <f t="shared" si="182"/>
        <v>0</v>
      </c>
      <c r="AJ294" s="7">
        <f t="shared" si="183"/>
        <v>0</v>
      </c>
      <c r="AK294" s="7">
        <f t="shared" si="184"/>
        <v>0</v>
      </c>
      <c r="AL294" s="7">
        <f t="shared" si="185"/>
        <v>0</v>
      </c>
      <c r="AM294" s="2">
        <f t="shared" si="177"/>
        <v>0</v>
      </c>
      <c r="AN294" s="2">
        <f t="shared" si="186"/>
        <v>0</v>
      </c>
      <c r="AO294" s="2">
        <f t="shared" si="187"/>
        <v>0</v>
      </c>
      <c r="AP294" s="2">
        <f t="shared" si="188"/>
        <v>0</v>
      </c>
      <c r="AR294" t="str">
        <f t="shared" si="175"/>
        <v>Pinellas</v>
      </c>
      <c r="AS294" t="s">
        <v>632</v>
      </c>
      <c r="AT294" s="192"/>
      <c r="AV294" s="98">
        <v>12</v>
      </c>
      <c r="AW294" s="100">
        <v>103</v>
      </c>
      <c r="AX294" s="106">
        <f t="shared" si="189"/>
        <v>12103</v>
      </c>
      <c r="AZ294" s="7" t="s">
        <v>2975</v>
      </c>
      <c r="BA294" t="s">
        <v>3208</v>
      </c>
    </row>
    <row r="295" spans="1:53" hidden="1" outlineLevel="1">
      <c r="A295" t="s">
        <v>2950</v>
      </c>
      <c r="B295" t="s">
        <v>632</v>
      </c>
      <c r="C295" s="1">
        <f t="shared" si="176"/>
        <v>46560</v>
      </c>
      <c r="D295" s="7">
        <f>IF(P295&gt;0,RANK(P295,(P295:R295,S295:AG295)),0)</f>
        <v>1</v>
      </c>
      <c r="E295" s="7">
        <f>IF(Q295&gt;0,RANK(Q295,(P295:R295,S295:AG295)),0)</f>
        <v>0</v>
      </c>
      <c r="F295" s="7">
        <f>IF(R295&gt;0,RANK(R295,(P295:R295,S295:AG295)),0)</f>
        <v>2</v>
      </c>
      <c r="G295" s="7">
        <f>IF(S295&gt;0,RANK(S295,(P295:R295,S295:AG295)),0)</f>
        <v>3</v>
      </c>
      <c r="H295" s="49">
        <f t="shared" si="178"/>
        <v>13851</v>
      </c>
      <c r="I295" s="178">
        <f t="shared" si="174"/>
        <v>0.29748711340206185</v>
      </c>
      <c r="J295" s="2"/>
      <c r="K295" s="2">
        <f t="shared" si="179"/>
        <v>0.63032646048109964</v>
      </c>
      <c r="L295" s="2">
        <f t="shared" si="180"/>
        <v>0</v>
      </c>
      <c r="M295" s="2">
        <f t="shared" si="181"/>
        <v>0.33283934707903778</v>
      </c>
      <c r="N295" s="2">
        <f t="shared" si="163"/>
        <v>3.6834192439862544E-2</v>
      </c>
      <c r="O295" s="2">
        <f t="shared" si="164"/>
        <v>3.4694469519536142E-17</v>
      </c>
      <c r="P295" s="1">
        <v>29348</v>
      </c>
      <c r="R295" s="1">
        <v>15497</v>
      </c>
      <c r="S295" s="1">
        <v>1715</v>
      </c>
      <c r="AI295" s="7">
        <f t="shared" si="182"/>
        <v>0</v>
      </c>
      <c r="AJ295" s="7">
        <f t="shared" si="183"/>
        <v>0</v>
      </c>
      <c r="AK295" s="7">
        <f t="shared" si="184"/>
        <v>0</v>
      </c>
      <c r="AL295" s="7">
        <f t="shared" si="185"/>
        <v>0</v>
      </c>
      <c r="AM295" s="2">
        <f t="shared" si="177"/>
        <v>0</v>
      </c>
      <c r="AN295" s="2">
        <f t="shared" si="186"/>
        <v>0</v>
      </c>
      <c r="AO295" s="2">
        <f t="shared" si="187"/>
        <v>0</v>
      </c>
      <c r="AP295" s="2">
        <f t="shared" si="188"/>
        <v>0</v>
      </c>
      <c r="AR295" t="str">
        <f t="shared" si="175"/>
        <v>Polk</v>
      </c>
      <c r="AS295" t="s">
        <v>632</v>
      </c>
      <c r="AT295" s="192"/>
      <c r="AV295" s="98">
        <v>12</v>
      </c>
      <c r="AW295" s="100">
        <v>105</v>
      </c>
      <c r="AX295" s="106">
        <f t="shared" si="189"/>
        <v>12105</v>
      </c>
      <c r="AZ295" s="7" t="s">
        <v>2975</v>
      </c>
      <c r="BA295" t="s">
        <v>3208</v>
      </c>
    </row>
    <row r="296" spans="1:53" hidden="1" outlineLevel="1">
      <c r="A296" t="s">
        <v>610</v>
      </c>
      <c r="B296" t="s">
        <v>632</v>
      </c>
      <c r="C296" s="1">
        <f t="shared" si="176"/>
        <v>6441</v>
      </c>
      <c r="D296" s="7">
        <f>IF(P296&gt;0,RANK(P296,(P296:R296,S296:AG296)),0)</f>
        <v>1</v>
      </c>
      <c r="E296" s="7">
        <f>IF(Q296&gt;0,RANK(Q296,(P296:R296,S296:AG296)),0)</f>
        <v>0</v>
      </c>
      <c r="F296" s="7">
        <f>IF(R296&gt;0,RANK(R296,(P296:R296,S296:AG296)),0)</f>
        <v>2</v>
      </c>
      <c r="G296" s="7">
        <f>IF(S296&gt;0,RANK(S296,(P296:R296,S296:AG296)),0)</f>
        <v>3</v>
      </c>
      <c r="H296" s="49">
        <f t="shared" si="178"/>
        <v>436</v>
      </c>
      <c r="I296" s="178">
        <f t="shared" si="174"/>
        <v>6.7691352274491537E-2</v>
      </c>
      <c r="J296" s="2"/>
      <c r="K296" s="2">
        <f t="shared" si="179"/>
        <v>0.49417792268281324</v>
      </c>
      <c r="L296" s="2">
        <f t="shared" si="180"/>
        <v>0</v>
      </c>
      <c r="M296" s="2">
        <f t="shared" si="181"/>
        <v>0.42648657040832166</v>
      </c>
      <c r="N296" s="2">
        <f t="shared" si="163"/>
        <v>7.933550690886508E-2</v>
      </c>
      <c r="O296" s="2">
        <f t="shared" si="164"/>
        <v>1.3877787807814457E-17</v>
      </c>
      <c r="P296" s="1">
        <v>3183</v>
      </c>
      <c r="R296" s="1">
        <v>2747</v>
      </c>
      <c r="S296" s="1">
        <v>511</v>
      </c>
      <c r="AI296" s="7">
        <f t="shared" si="182"/>
        <v>0</v>
      </c>
      <c r="AJ296" s="7">
        <f t="shared" si="183"/>
        <v>0</v>
      </c>
      <c r="AK296" s="7">
        <f t="shared" si="184"/>
        <v>0</v>
      </c>
      <c r="AL296" s="7">
        <f t="shared" si="185"/>
        <v>0</v>
      </c>
      <c r="AM296" s="2">
        <f t="shared" si="177"/>
        <v>0</v>
      </c>
      <c r="AN296" s="2">
        <f t="shared" si="186"/>
        <v>0</v>
      </c>
      <c r="AO296" s="2">
        <f t="shared" si="187"/>
        <v>0</v>
      </c>
      <c r="AP296" s="2">
        <f t="shared" si="188"/>
        <v>0</v>
      </c>
      <c r="AR296" t="str">
        <f t="shared" si="175"/>
        <v>Putnam</v>
      </c>
      <c r="AS296" t="s">
        <v>632</v>
      </c>
      <c r="AT296" s="192"/>
      <c r="AV296" s="98">
        <v>12</v>
      </c>
      <c r="AW296" s="100">
        <v>107</v>
      </c>
      <c r="AX296" s="106">
        <f t="shared" si="189"/>
        <v>12107</v>
      </c>
      <c r="AZ296" s="7" t="s">
        <v>2975</v>
      </c>
      <c r="BA296" t="s">
        <v>3208</v>
      </c>
    </row>
    <row r="297" spans="1:53" hidden="1" outlineLevel="1">
      <c r="A297" t="s">
        <v>822</v>
      </c>
      <c r="B297" t="s">
        <v>632</v>
      </c>
      <c r="C297" s="1">
        <f t="shared" si="176"/>
        <v>17109</v>
      </c>
      <c r="D297" s="7">
        <f>IF(P297&gt;0,RANK(P297,(P297:R297,S297:AG297)),0)</f>
        <v>1</v>
      </c>
      <c r="E297" s="7">
        <f>IF(Q297&gt;0,RANK(Q297,(P297:R297,S297:AG297)),0)</f>
        <v>0</v>
      </c>
      <c r="F297" s="7">
        <f>IF(R297&gt;0,RANK(R297,(P297:R297,S297:AG297)),0)</f>
        <v>2</v>
      </c>
      <c r="G297" s="7">
        <f>IF(S297&gt;0,RANK(S297,(P297:R297,S297:AG297)),0)</f>
        <v>3</v>
      </c>
      <c r="H297" s="49">
        <f t="shared" si="178"/>
        <v>2784</v>
      </c>
      <c r="I297" s="178">
        <f t="shared" si="174"/>
        <v>0.16272137471506226</v>
      </c>
      <c r="J297" s="2"/>
      <c r="K297" s="2">
        <f t="shared" si="179"/>
        <v>0.56952481150271783</v>
      </c>
      <c r="L297" s="2">
        <f t="shared" si="180"/>
        <v>0</v>
      </c>
      <c r="M297" s="2">
        <f t="shared" si="181"/>
        <v>0.40680343678765563</v>
      </c>
      <c r="N297" s="2">
        <f t="shared" si="163"/>
        <v>2.3671751709626512E-2</v>
      </c>
      <c r="O297" s="2">
        <f t="shared" si="164"/>
        <v>3.1225022567582528E-17</v>
      </c>
      <c r="P297" s="1">
        <v>9744</v>
      </c>
      <c r="R297" s="1">
        <v>6960</v>
      </c>
      <c r="S297" s="1">
        <v>405</v>
      </c>
      <c r="AI297" s="7">
        <f t="shared" si="182"/>
        <v>0</v>
      </c>
      <c r="AJ297" s="7">
        <f t="shared" si="183"/>
        <v>0</v>
      </c>
      <c r="AK297" s="7">
        <f t="shared" si="184"/>
        <v>0</v>
      </c>
      <c r="AL297" s="7">
        <f t="shared" si="185"/>
        <v>0</v>
      </c>
      <c r="AM297" s="2">
        <f t="shared" si="177"/>
        <v>0</v>
      </c>
      <c r="AN297" s="2">
        <f t="shared" si="186"/>
        <v>0</v>
      </c>
      <c r="AO297" s="2">
        <f t="shared" si="187"/>
        <v>0</v>
      </c>
      <c r="AP297" s="2">
        <f t="shared" si="188"/>
        <v>0</v>
      </c>
      <c r="AR297" t="str">
        <f t="shared" si="175"/>
        <v>St. Johns</v>
      </c>
      <c r="AS297" t="s">
        <v>632</v>
      </c>
      <c r="AT297" s="192">
        <v>6</v>
      </c>
      <c r="AV297" s="98">
        <v>12</v>
      </c>
      <c r="AW297" s="100">
        <v>109</v>
      </c>
      <c r="AX297" s="106">
        <f t="shared" si="189"/>
        <v>12109</v>
      </c>
      <c r="AZ297" s="7" t="s">
        <v>2975</v>
      </c>
      <c r="BA297" t="s">
        <v>3208</v>
      </c>
    </row>
    <row r="298" spans="1:53" hidden="1" outlineLevel="1">
      <c r="A298" t="s">
        <v>2156</v>
      </c>
      <c r="B298" t="s">
        <v>632</v>
      </c>
      <c r="C298" s="1">
        <f t="shared" si="176"/>
        <v>26257</v>
      </c>
      <c r="D298" s="7">
        <f>IF(P298&gt;0,RANK(P298,(P298:R298,S298:AG298)),0)</f>
        <v>1</v>
      </c>
      <c r="E298" s="7">
        <f>IF(Q298&gt;0,RANK(Q298,(P298:R298,S298:AG298)),0)</f>
        <v>0</v>
      </c>
      <c r="F298" s="7">
        <f>IF(R298&gt;0,RANK(R298,(P298:R298,S298:AG298)),0)</f>
        <v>2</v>
      </c>
      <c r="G298" s="7">
        <f>IF(S298&gt;0,RANK(S298,(P298:R298,S298:AG298)),0)</f>
        <v>3</v>
      </c>
      <c r="H298" s="49">
        <f t="shared" si="178"/>
        <v>9462</v>
      </c>
      <c r="I298" s="178">
        <f t="shared" si="174"/>
        <v>0.3603610465780554</v>
      </c>
      <c r="J298" s="2"/>
      <c r="K298" s="2">
        <f t="shared" si="179"/>
        <v>0.66885021137220546</v>
      </c>
      <c r="L298" s="2">
        <f t="shared" si="180"/>
        <v>0</v>
      </c>
      <c r="M298" s="2">
        <f t="shared" si="181"/>
        <v>0.30848916479415012</v>
      </c>
      <c r="N298" s="2">
        <f t="shared" si="163"/>
        <v>2.2660623833644363E-2</v>
      </c>
      <c r="O298" s="2">
        <f t="shared" si="164"/>
        <v>5.8980598183211441E-17</v>
      </c>
      <c r="P298" s="1">
        <v>17562</v>
      </c>
      <c r="R298" s="1">
        <v>8100</v>
      </c>
      <c r="S298" s="1">
        <v>595</v>
      </c>
      <c r="AI298" s="7">
        <f t="shared" si="182"/>
        <v>0</v>
      </c>
      <c r="AJ298" s="7">
        <f t="shared" si="183"/>
        <v>0</v>
      </c>
      <c r="AK298" s="7">
        <f t="shared" si="184"/>
        <v>0</v>
      </c>
      <c r="AL298" s="7">
        <f t="shared" si="185"/>
        <v>0</v>
      </c>
      <c r="AM298" s="2">
        <f t="shared" si="177"/>
        <v>0</v>
      </c>
      <c r="AN298" s="2">
        <f t="shared" si="186"/>
        <v>0</v>
      </c>
      <c r="AO298" s="2">
        <f t="shared" si="187"/>
        <v>0</v>
      </c>
      <c r="AP298" s="2">
        <f t="shared" si="188"/>
        <v>0</v>
      </c>
      <c r="AR298" t="str">
        <f t="shared" si="175"/>
        <v>St. Lucie</v>
      </c>
      <c r="AS298" t="s">
        <v>632</v>
      </c>
      <c r="AT298" s="192">
        <v>18</v>
      </c>
      <c r="AV298" s="98">
        <v>12</v>
      </c>
      <c r="AW298" s="100">
        <v>111</v>
      </c>
      <c r="AX298" s="106">
        <f t="shared" si="189"/>
        <v>12111</v>
      </c>
      <c r="AZ298" s="7" t="s">
        <v>2975</v>
      </c>
      <c r="BA298" t="s">
        <v>3208</v>
      </c>
    </row>
    <row r="299" spans="1:53" hidden="1" outlineLevel="1">
      <c r="A299" t="s">
        <v>303</v>
      </c>
      <c r="B299" t="s">
        <v>632</v>
      </c>
      <c r="C299" s="1">
        <f t="shared" si="176"/>
        <v>8015</v>
      </c>
      <c r="D299" s="7">
        <f>IF(P299&gt;0,RANK(P299,(P299:R299,S299:AG299)),0)</f>
        <v>1</v>
      </c>
      <c r="E299" s="7">
        <f>IF(Q299&gt;0,RANK(Q299,(P299:R299,S299:AG299)),0)</f>
        <v>0</v>
      </c>
      <c r="F299" s="7">
        <f>IF(R299&gt;0,RANK(R299,(P299:R299,S299:AG299)),0)</f>
        <v>2</v>
      </c>
      <c r="G299" s="7">
        <f>IF(S299&gt;0,RANK(S299,(P299:R299,S299:AG299)),0)</f>
        <v>3</v>
      </c>
      <c r="H299" s="49">
        <f t="shared" si="178"/>
        <v>327</v>
      </c>
      <c r="I299" s="178">
        <f t="shared" si="174"/>
        <v>4.0798502807236431E-2</v>
      </c>
      <c r="J299" s="2"/>
      <c r="K299" s="2">
        <f t="shared" si="179"/>
        <v>0.49170305676855897</v>
      </c>
      <c r="L299" s="2">
        <f t="shared" si="180"/>
        <v>0</v>
      </c>
      <c r="M299" s="2">
        <f t="shared" si="181"/>
        <v>0.45090455396132251</v>
      </c>
      <c r="N299" s="2">
        <f t="shared" si="163"/>
        <v>5.7392389270118527E-2</v>
      </c>
      <c r="O299" s="2">
        <f t="shared" si="164"/>
        <v>0</v>
      </c>
      <c r="P299" s="1">
        <v>3941</v>
      </c>
      <c r="R299" s="1">
        <v>3614</v>
      </c>
      <c r="S299" s="1">
        <v>460</v>
      </c>
      <c r="AI299" s="7">
        <f t="shared" si="182"/>
        <v>0</v>
      </c>
      <c r="AJ299" s="7">
        <f t="shared" si="183"/>
        <v>0</v>
      </c>
      <c r="AK299" s="7">
        <f t="shared" si="184"/>
        <v>0</v>
      </c>
      <c r="AL299" s="7">
        <f t="shared" si="185"/>
        <v>0</v>
      </c>
      <c r="AM299" s="2">
        <f t="shared" si="177"/>
        <v>0</v>
      </c>
      <c r="AN299" s="2">
        <f t="shared" si="186"/>
        <v>0</v>
      </c>
      <c r="AO299" s="2">
        <f t="shared" si="187"/>
        <v>0</v>
      </c>
      <c r="AP299" s="2">
        <f t="shared" si="188"/>
        <v>0</v>
      </c>
      <c r="AR299" t="str">
        <f t="shared" si="175"/>
        <v>Santa Rosa</v>
      </c>
      <c r="AS299" t="s">
        <v>632</v>
      </c>
      <c r="AT299" s="192">
        <v>1</v>
      </c>
      <c r="AV299" s="98">
        <v>12</v>
      </c>
      <c r="AW299" s="100">
        <v>113</v>
      </c>
      <c r="AX299" s="106">
        <f t="shared" si="189"/>
        <v>12113</v>
      </c>
      <c r="AZ299" s="7" t="s">
        <v>2975</v>
      </c>
      <c r="BA299" t="s">
        <v>3208</v>
      </c>
    </row>
    <row r="300" spans="1:53" hidden="1" outlineLevel="1">
      <c r="A300" t="s">
        <v>1778</v>
      </c>
      <c r="B300" t="s">
        <v>632</v>
      </c>
      <c r="C300" s="1">
        <f t="shared" si="176"/>
        <v>42380</v>
      </c>
      <c r="D300" s="7">
        <f>IF(P300&gt;0,RANK(P300,(P300:R300,S300:AG300)),0)</f>
        <v>1</v>
      </c>
      <c r="E300" s="7">
        <f>IF(Q300&gt;0,RANK(Q300,(P300:R300,S300:AG300)),0)</f>
        <v>0</v>
      </c>
      <c r="F300" s="7">
        <f>IF(R300&gt;0,RANK(R300,(P300:R300,S300:AG300)),0)</f>
        <v>2</v>
      </c>
      <c r="G300" s="7">
        <f>IF(S300&gt;0,RANK(S300,(P300:R300,S300:AG300)),0)</f>
        <v>3</v>
      </c>
      <c r="H300" s="49">
        <f t="shared" si="178"/>
        <v>10103</v>
      </c>
      <c r="I300" s="178">
        <f t="shared" si="174"/>
        <v>0.23839075035394053</v>
      </c>
      <c r="J300" s="2"/>
      <c r="K300" s="2">
        <f t="shared" si="179"/>
        <v>0.61116092496460594</v>
      </c>
      <c r="L300" s="2">
        <f t="shared" si="180"/>
        <v>0</v>
      </c>
      <c r="M300" s="2">
        <f t="shared" si="181"/>
        <v>0.37277017461066542</v>
      </c>
      <c r="N300" s="2">
        <f t="shared" si="163"/>
        <v>1.6068900424728645E-2</v>
      </c>
      <c r="O300" s="2">
        <f t="shared" si="164"/>
        <v>-6.9388939039072284E-18</v>
      </c>
      <c r="P300" s="1">
        <v>25901</v>
      </c>
      <c r="R300" s="1">
        <v>15798</v>
      </c>
      <c r="S300" s="1">
        <v>681</v>
      </c>
      <c r="AI300" s="7">
        <f t="shared" si="182"/>
        <v>0</v>
      </c>
      <c r="AJ300" s="7">
        <f t="shared" si="183"/>
        <v>0</v>
      </c>
      <c r="AK300" s="7">
        <f t="shared" si="184"/>
        <v>0</v>
      </c>
      <c r="AL300" s="7">
        <f t="shared" si="185"/>
        <v>0</v>
      </c>
      <c r="AM300" s="2">
        <f t="shared" si="177"/>
        <v>0</v>
      </c>
      <c r="AN300" s="2">
        <f t="shared" si="186"/>
        <v>0</v>
      </c>
      <c r="AO300" s="2">
        <f t="shared" si="187"/>
        <v>0</v>
      </c>
      <c r="AP300" s="2">
        <f t="shared" si="188"/>
        <v>0</v>
      </c>
      <c r="AR300" t="str">
        <f t="shared" si="175"/>
        <v>Sarasota</v>
      </c>
      <c r="AS300" t="s">
        <v>632</v>
      </c>
      <c r="AT300" s="192">
        <v>16</v>
      </c>
      <c r="AV300" s="98">
        <v>12</v>
      </c>
      <c r="AW300" s="100">
        <v>115</v>
      </c>
      <c r="AX300" s="106">
        <f t="shared" si="189"/>
        <v>12115</v>
      </c>
      <c r="AZ300" s="7" t="s">
        <v>2975</v>
      </c>
      <c r="BA300" t="s">
        <v>3208</v>
      </c>
    </row>
    <row r="301" spans="1:53" hidden="1" outlineLevel="1">
      <c r="A301" t="s">
        <v>1304</v>
      </c>
      <c r="B301" t="s">
        <v>632</v>
      </c>
      <c r="C301" s="1">
        <f t="shared" si="176"/>
        <v>37898</v>
      </c>
      <c r="D301" s="7">
        <f>IF(P301&gt;0,RANK(P301,(P301:R301,S301:AG301)),0)</f>
        <v>1</v>
      </c>
      <c r="E301" s="7">
        <f>IF(Q301&gt;0,RANK(Q301,(P301:R301,S301:AG301)),0)</f>
        <v>0</v>
      </c>
      <c r="F301" s="7">
        <f>IF(R301&gt;0,RANK(R301,(P301:R301,S301:AG301)),0)</f>
        <v>2</v>
      </c>
      <c r="G301" s="7">
        <f>IF(S301&gt;0,RANK(S301,(P301:R301,S301:AG301)),0)</f>
        <v>3</v>
      </c>
      <c r="H301" s="49">
        <f t="shared" si="178"/>
        <v>6978</v>
      </c>
      <c r="I301" s="178">
        <f t="shared" si="174"/>
        <v>0.18412581138846376</v>
      </c>
      <c r="J301" s="2"/>
      <c r="K301" s="2">
        <f t="shared" si="179"/>
        <v>0.58298590954667795</v>
      </c>
      <c r="L301" s="2">
        <f t="shared" si="180"/>
        <v>0</v>
      </c>
      <c r="M301" s="2">
        <f t="shared" si="181"/>
        <v>0.39886009815821416</v>
      </c>
      <c r="N301" s="2">
        <f t="shared" si="163"/>
        <v>1.8153992295107921E-2</v>
      </c>
      <c r="O301" s="2">
        <f t="shared" si="164"/>
        <v>-3.1225022567582528E-17</v>
      </c>
      <c r="P301" s="1">
        <v>22094</v>
      </c>
      <c r="R301" s="1">
        <v>15116</v>
      </c>
      <c r="S301" s="1">
        <v>688</v>
      </c>
      <c r="AI301" s="7">
        <f t="shared" si="182"/>
        <v>0</v>
      </c>
      <c r="AJ301" s="7">
        <f t="shared" si="183"/>
        <v>0</v>
      </c>
      <c r="AK301" s="7">
        <f t="shared" si="184"/>
        <v>0</v>
      </c>
      <c r="AL301" s="7">
        <f t="shared" si="185"/>
        <v>0</v>
      </c>
      <c r="AM301" s="2">
        <f t="shared" si="177"/>
        <v>0</v>
      </c>
      <c r="AN301" s="2">
        <f t="shared" si="186"/>
        <v>0</v>
      </c>
      <c r="AO301" s="2">
        <f t="shared" si="187"/>
        <v>0</v>
      </c>
      <c r="AP301" s="2">
        <f t="shared" si="188"/>
        <v>0</v>
      </c>
      <c r="AR301" t="str">
        <f t="shared" si="175"/>
        <v>Seminole</v>
      </c>
      <c r="AS301" t="s">
        <v>632</v>
      </c>
      <c r="AT301" s="192">
        <v>7</v>
      </c>
      <c r="AV301" s="98">
        <v>12</v>
      </c>
      <c r="AW301" s="100">
        <v>117</v>
      </c>
      <c r="AX301" s="106">
        <f t="shared" si="189"/>
        <v>12117</v>
      </c>
      <c r="AZ301" s="7" t="s">
        <v>2975</v>
      </c>
      <c r="BA301" t="s">
        <v>3208</v>
      </c>
    </row>
    <row r="302" spans="1:53" hidden="1" outlineLevel="1">
      <c r="A302" t="s">
        <v>1101</v>
      </c>
      <c r="B302" t="s">
        <v>632</v>
      </c>
      <c r="C302" s="1">
        <f t="shared" si="176"/>
        <v>10318</v>
      </c>
      <c r="D302" s="7">
        <f>IF(P302&gt;0,RANK(P302,(P302:R302,S302:AG302)),0)</f>
        <v>1</v>
      </c>
      <c r="E302" s="7">
        <f>IF(Q302&gt;0,RANK(Q302,(P302:R302,S302:AG302)),0)</f>
        <v>0</v>
      </c>
      <c r="F302" s="7">
        <f>IF(R302&gt;0,RANK(R302,(P302:R302,S302:AG302)),0)</f>
        <v>2</v>
      </c>
      <c r="G302" s="7">
        <f>IF(S302&gt;0,RANK(S302,(P302:R302,S302:AG302)),0)</f>
        <v>3</v>
      </c>
      <c r="H302" s="49">
        <f t="shared" si="178"/>
        <v>4002</v>
      </c>
      <c r="I302" s="178">
        <f t="shared" si="174"/>
        <v>0.38786586547780577</v>
      </c>
      <c r="J302" s="2"/>
      <c r="K302" s="2">
        <f t="shared" si="179"/>
        <v>0.68075208373715834</v>
      </c>
      <c r="L302" s="2">
        <f t="shared" si="180"/>
        <v>0</v>
      </c>
      <c r="M302" s="2">
        <f t="shared" si="181"/>
        <v>0.29288621825935257</v>
      </c>
      <c r="N302" s="2">
        <f t="shared" si="163"/>
        <v>2.6361698003489049E-2</v>
      </c>
      <c r="O302" s="2">
        <f t="shared" si="164"/>
        <v>3.8163916471489756E-17</v>
      </c>
      <c r="P302" s="1">
        <v>7024</v>
      </c>
      <c r="R302" s="1">
        <v>3022</v>
      </c>
      <c r="S302" s="1">
        <v>272</v>
      </c>
      <c r="AI302" s="7">
        <f t="shared" si="182"/>
        <v>0</v>
      </c>
      <c r="AJ302" s="7">
        <f t="shared" si="183"/>
        <v>0</v>
      </c>
      <c r="AK302" s="7">
        <f t="shared" si="184"/>
        <v>0</v>
      </c>
      <c r="AL302" s="7">
        <f t="shared" si="185"/>
        <v>0</v>
      </c>
      <c r="AM302" s="2">
        <f t="shared" si="177"/>
        <v>0</v>
      </c>
      <c r="AN302" s="2">
        <f t="shared" si="186"/>
        <v>0</v>
      </c>
      <c r="AO302" s="2">
        <f t="shared" si="187"/>
        <v>0</v>
      </c>
      <c r="AP302" s="2">
        <f t="shared" si="188"/>
        <v>0</v>
      </c>
      <c r="AR302" t="str">
        <f t="shared" si="175"/>
        <v>Sumter</v>
      </c>
      <c r="AS302" t="s">
        <v>632</v>
      </c>
      <c r="AT302" s="192">
        <v>11</v>
      </c>
      <c r="AV302" s="98">
        <v>12</v>
      </c>
      <c r="AW302" s="100">
        <v>119</v>
      </c>
      <c r="AX302" s="106">
        <f t="shared" si="189"/>
        <v>12119</v>
      </c>
      <c r="AZ302" s="7" t="s">
        <v>2975</v>
      </c>
      <c r="BA302" t="s">
        <v>3208</v>
      </c>
    </row>
    <row r="303" spans="1:53" hidden="1" outlineLevel="1">
      <c r="A303" t="s">
        <v>3216</v>
      </c>
      <c r="B303" t="s">
        <v>632</v>
      </c>
      <c r="C303" s="1">
        <f t="shared" si="176"/>
        <v>3501</v>
      </c>
      <c r="D303" s="7">
        <f>IF(P303&gt;0,RANK(P303,(P303:R303,S303:AG303)),0)</f>
        <v>2</v>
      </c>
      <c r="E303" s="7">
        <f>IF(Q303&gt;0,RANK(Q303,(P303:R303,S303:AG303)),0)</f>
        <v>0</v>
      </c>
      <c r="F303" s="7">
        <f>IF(R303&gt;0,RANK(R303,(P303:R303,S303:AG303)),0)</f>
        <v>1</v>
      </c>
      <c r="G303" s="7">
        <f>IF(S303&gt;0,RANK(S303,(P303:R303,S303:AG303)),0)</f>
        <v>3</v>
      </c>
      <c r="H303" s="49">
        <f t="shared" si="178"/>
        <v>76</v>
      </c>
      <c r="I303" s="178">
        <f t="shared" si="174"/>
        <v>2.1708083404741504E-2</v>
      </c>
      <c r="J303" s="2"/>
      <c r="K303" s="2">
        <f t="shared" si="179"/>
        <v>0.42130819765781208</v>
      </c>
      <c r="L303" s="2">
        <f t="shared" si="180"/>
        <v>0</v>
      </c>
      <c r="M303" s="2">
        <f t="shared" si="181"/>
        <v>0.44301628106255353</v>
      </c>
      <c r="N303" s="2">
        <f t="shared" si="163"/>
        <v>0.13567552127963439</v>
      </c>
      <c r="O303" s="2">
        <f t="shared" si="164"/>
        <v>-5.5511151231257827E-17</v>
      </c>
      <c r="P303" s="1">
        <v>1475</v>
      </c>
      <c r="R303" s="1">
        <v>1551</v>
      </c>
      <c r="S303" s="1">
        <v>475</v>
      </c>
      <c r="AI303" s="7">
        <f t="shared" si="182"/>
        <v>0</v>
      </c>
      <c r="AJ303" s="7">
        <f t="shared" si="183"/>
        <v>0</v>
      </c>
      <c r="AK303" s="7">
        <f t="shared" si="184"/>
        <v>0</v>
      </c>
      <c r="AL303" s="7">
        <f t="shared" si="185"/>
        <v>0</v>
      </c>
      <c r="AM303" s="2">
        <f t="shared" si="177"/>
        <v>0</v>
      </c>
      <c r="AN303" s="2">
        <f t="shared" si="186"/>
        <v>0</v>
      </c>
      <c r="AO303" s="2">
        <f t="shared" si="187"/>
        <v>0</v>
      </c>
      <c r="AP303" s="2">
        <f t="shared" si="188"/>
        <v>0</v>
      </c>
      <c r="AR303" t="str">
        <f t="shared" si="175"/>
        <v>Suwannee</v>
      </c>
      <c r="AS303" t="s">
        <v>632</v>
      </c>
      <c r="AT303" s="192">
        <v>3</v>
      </c>
      <c r="AV303" s="98">
        <v>12</v>
      </c>
      <c r="AW303" s="100">
        <v>121</v>
      </c>
      <c r="AX303" s="106">
        <f t="shared" si="189"/>
        <v>12121</v>
      </c>
      <c r="AZ303" s="7" t="s">
        <v>2975</v>
      </c>
      <c r="BA303" t="s">
        <v>3208</v>
      </c>
    </row>
    <row r="304" spans="1:53" hidden="1" outlineLevel="1">
      <c r="A304" t="s">
        <v>3217</v>
      </c>
      <c r="B304" t="s">
        <v>632</v>
      </c>
      <c r="C304" s="1">
        <f t="shared" si="176"/>
        <v>2146</v>
      </c>
      <c r="D304" s="7">
        <f>IF(P304&gt;0,RANK(P304,(P304:R304,S304:AG304)),0)</f>
        <v>1</v>
      </c>
      <c r="E304" s="7">
        <f>IF(Q304&gt;0,RANK(Q304,(P304:R304,S304:AG304)),0)</f>
        <v>0</v>
      </c>
      <c r="F304" s="7">
        <f>IF(R304&gt;0,RANK(R304,(P304:R304,S304:AG304)),0)</f>
        <v>2</v>
      </c>
      <c r="G304" s="7">
        <f>IF(S304&gt;0,RANK(S304,(P304:R304,S304:AG304)),0)</f>
        <v>3</v>
      </c>
      <c r="H304" s="49">
        <f t="shared" si="178"/>
        <v>79</v>
      </c>
      <c r="I304" s="178">
        <f t="shared" si="174"/>
        <v>3.681267474370923E-2</v>
      </c>
      <c r="J304" s="2"/>
      <c r="K304" s="2">
        <f t="shared" si="179"/>
        <v>0.45992544268406338</v>
      </c>
      <c r="L304" s="2">
        <f t="shared" si="180"/>
        <v>0</v>
      </c>
      <c r="M304" s="2">
        <f t="shared" si="181"/>
        <v>0.42311276794035413</v>
      </c>
      <c r="N304" s="2">
        <f t="shared" si="163"/>
        <v>0.11696178937558248</v>
      </c>
      <c r="O304" s="2">
        <f t="shared" si="164"/>
        <v>6.9388939039072284E-17</v>
      </c>
      <c r="P304" s="1">
        <v>987</v>
      </c>
      <c r="R304" s="1">
        <v>908</v>
      </c>
      <c r="S304" s="1">
        <v>251</v>
      </c>
      <c r="AI304" s="7">
        <f t="shared" si="182"/>
        <v>0</v>
      </c>
      <c r="AJ304" s="7">
        <f t="shared" si="183"/>
        <v>0</v>
      </c>
      <c r="AK304" s="7">
        <f t="shared" si="184"/>
        <v>0</v>
      </c>
      <c r="AL304" s="7">
        <f t="shared" si="185"/>
        <v>0</v>
      </c>
      <c r="AM304" s="2">
        <f t="shared" si="177"/>
        <v>0</v>
      </c>
      <c r="AN304" s="2">
        <f t="shared" si="186"/>
        <v>0</v>
      </c>
      <c r="AO304" s="2">
        <f t="shared" si="187"/>
        <v>0</v>
      </c>
      <c r="AP304" s="2">
        <f t="shared" si="188"/>
        <v>0</v>
      </c>
      <c r="AR304" t="str">
        <f t="shared" si="175"/>
        <v>Taylor</v>
      </c>
      <c r="AS304" t="s">
        <v>632</v>
      </c>
      <c r="AT304" s="192">
        <v>2</v>
      </c>
      <c r="AV304" s="98">
        <v>12</v>
      </c>
      <c r="AW304" s="100">
        <v>123</v>
      </c>
      <c r="AX304" s="106">
        <f t="shared" si="189"/>
        <v>12123</v>
      </c>
      <c r="AZ304" s="7" t="s">
        <v>2975</v>
      </c>
      <c r="BA304" t="s">
        <v>3208</v>
      </c>
    </row>
    <row r="305" spans="1:53" hidden="1" outlineLevel="1">
      <c r="A305" t="s">
        <v>3257</v>
      </c>
      <c r="B305" t="s">
        <v>632</v>
      </c>
      <c r="C305" s="1">
        <f t="shared" si="176"/>
        <v>915</v>
      </c>
      <c r="D305" s="7">
        <f>IF(P305&gt;0,RANK(P305,(P305:R305,S305:AG305)),0)</f>
        <v>2</v>
      </c>
      <c r="E305" s="7">
        <f>IF(Q305&gt;0,RANK(Q305,(P305:R305,S305:AG305)),0)</f>
        <v>0</v>
      </c>
      <c r="F305" s="7">
        <f>IF(R305&gt;0,RANK(R305,(P305:R305,S305:AG305)),0)</f>
        <v>1</v>
      </c>
      <c r="G305" s="7">
        <f>IF(S305&gt;0,RANK(S305,(P305:R305,S305:AG305)),0)</f>
        <v>3</v>
      </c>
      <c r="H305" s="49">
        <f t="shared" si="178"/>
        <v>136</v>
      </c>
      <c r="I305" s="178">
        <f t="shared" si="174"/>
        <v>0.14863387978142076</v>
      </c>
      <c r="J305" s="2"/>
      <c r="K305" s="2">
        <f t="shared" si="179"/>
        <v>0.36721311475409835</v>
      </c>
      <c r="L305" s="2">
        <f t="shared" si="180"/>
        <v>0</v>
      </c>
      <c r="M305" s="2">
        <f t="shared" si="181"/>
        <v>0.51584699453551908</v>
      </c>
      <c r="N305" s="2">
        <f t="shared" si="163"/>
        <v>0.11693989071038251</v>
      </c>
      <c r="O305" s="2">
        <f t="shared" si="164"/>
        <v>6.9388939039072284E-17</v>
      </c>
      <c r="P305" s="1">
        <v>336</v>
      </c>
      <c r="R305" s="1">
        <v>472</v>
      </c>
      <c r="S305" s="1">
        <v>107</v>
      </c>
      <c r="AI305" s="7">
        <f t="shared" si="182"/>
        <v>0</v>
      </c>
      <c r="AJ305" s="7">
        <f t="shared" si="183"/>
        <v>0</v>
      </c>
      <c r="AK305" s="7">
        <f t="shared" si="184"/>
        <v>0</v>
      </c>
      <c r="AL305" s="7">
        <f t="shared" si="185"/>
        <v>0</v>
      </c>
      <c r="AM305" s="2">
        <f t="shared" si="177"/>
        <v>0</v>
      </c>
      <c r="AN305" s="2">
        <f t="shared" si="186"/>
        <v>0</v>
      </c>
      <c r="AO305" s="2">
        <f t="shared" si="187"/>
        <v>0</v>
      </c>
      <c r="AP305" s="2">
        <f t="shared" si="188"/>
        <v>0</v>
      </c>
      <c r="AR305" t="str">
        <f t="shared" si="175"/>
        <v>Union</v>
      </c>
      <c r="AS305" t="s">
        <v>632</v>
      </c>
      <c r="AT305" s="192">
        <v>3</v>
      </c>
      <c r="AV305" s="98">
        <v>12</v>
      </c>
      <c r="AW305" s="100">
        <v>125</v>
      </c>
      <c r="AX305" s="106">
        <f t="shared" si="189"/>
        <v>12125</v>
      </c>
      <c r="AZ305" s="7" t="s">
        <v>2975</v>
      </c>
      <c r="BA305" t="s">
        <v>3208</v>
      </c>
    </row>
    <row r="306" spans="1:53" hidden="1" outlineLevel="1">
      <c r="A306" t="s">
        <v>1471</v>
      </c>
      <c r="B306" t="s">
        <v>632</v>
      </c>
      <c r="C306" s="1">
        <f t="shared" si="176"/>
        <v>43674</v>
      </c>
      <c r="D306" s="7">
        <f>IF(P306&gt;0,RANK(P306,(P306:R306,S306:AG306)),0)</f>
        <v>1</v>
      </c>
      <c r="E306" s="7">
        <f>IF(Q306&gt;0,RANK(Q306,(P306:R306,S306:AG306)),0)</f>
        <v>0</v>
      </c>
      <c r="F306" s="7">
        <f>IF(R306&gt;0,RANK(R306,(P306:R306,S306:AG306)),0)</f>
        <v>2</v>
      </c>
      <c r="G306" s="7">
        <f>IF(S306&gt;0,RANK(S306,(P306:R306,S306:AG306)),0)</f>
        <v>3</v>
      </c>
      <c r="H306" s="49">
        <f t="shared" si="178"/>
        <v>10132</v>
      </c>
      <c r="I306" s="178">
        <f t="shared" si="174"/>
        <v>0.23199157393414846</v>
      </c>
      <c r="J306" s="2"/>
      <c r="K306" s="2">
        <f t="shared" si="179"/>
        <v>0.60255529605715075</v>
      </c>
      <c r="L306" s="2">
        <f t="shared" si="180"/>
        <v>0</v>
      </c>
      <c r="M306" s="2">
        <f t="shared" si="181"/>
        <v>0.37056372212300226</v>
      </c>
      <c r="N306" s="2">
        <f t="shared" si="163"/>
        <v>2.688098181984705E-2</v>
      </c>
      <c r="O306" s="2">
        <f t="shared" si="164"/>
        <v>-5.5511151231257827E-17</v>
      </c>
      <c r="P306" s="1">
        <v>26316</v>
      </c>
      <c r="R306" s="1">
        <v>16184</v>
      </c>
      <c r="S306" s="1">
        <v>1174</v>
      </c>
      <c r="AI306" s="7">
        <f t="shared" si="182"/>
        <v>0</v>
      </c>
      <c r="AJ306" s="7">
        <f t="shared" si="183"/>
        <v>0</v>
      </c>
      <c r="AK306" s="7">
        <f t="shared" si="184"/>
        <v>0</v>
      </c>
      <c r="AL306" s="7">
        <f t="shared" si="185"/>
        <v>0</v>
      </c>
      <c r="AM306" s="2">
        <f t="shared" si="177"/>
        <v>0</v>
      </c>
      <c r="AN306" s="2">
        <f t="shared" si="186"/>
        <v>0</v>
      </c>
      <c r="AO306" s="2">
        <f t="shared" si="187"/>
        <v>0</v>
      </c>
      <c r="AP306" s="2">
        <f t="shared" si="188"/>
        <v>0</v>
      </c>
      <c r="AR306" t="str">
        <f t="shared" si="175"/>
        <v>Volusia</v>
      </c>
      <c r="AS306" t="s">
        <v>632</v>
      </c>
      <c r="AT306" s="192"/>
      <c r="AV306" s="98">
        <v>12</v>
      </c>
      <c r="AW306" s="100">
        <v>127</v>
      </c>
      <c r="AX306" s="106">
        <f t="shared" si="189"/>
        <v>12127</v>
      </c>
      <c r="AZ306" s="7" t="s">
        <v>2975</v>
      </c>
      <c r="BA306" t="s">
        <v>3208</v>
      </c>
    </row>
    <row r="307" spans="1:53" hidden="1" outlineLevel="1">
      <c r="A307" t="s">
        <v>1783</v>
      </c>
      <c r="B307" t="s">
        <v>632</v>
      </c>
      <c r="C307" s="1">
        <f t="shared" si="176"/>
        <v>3395</v>
      </c>
      <c r="D307" s="7">
        <f>IF(P307&gt;0,RANK(P307,(P307:R307,S307:AG307)),0)</f>
        <v>1</v>
      </c>
      <c r="E307" s="7">
        <f>IF(Q307&gt;0,RANK(Q307,(P307:R307,S307:AG307)),0)</f>
        <v>0</v>
      </c>
      <c r="F307" s="7">
        <f>IF(R307&gt;0,RANK(R307,(P307:R307,S307:AG307)),0)</f>
        <v>2</v>
      </c>
      <c r="G307" s="7">
        <f>IF(S307&gt;0,RANK(S307,(P307:R307,S307:AG307)),0)</f>
        <v>3</v>
      </c>
      <c r="H307" s="49">
        <f t="shared" si="178"/>
        <v>232</v>
      </c>
      <c r="I307" s="178">
        <f t="shared" si="174"/>
        <v>6.8335787923416783E-2</v>
      </c>
      <c r="J307" s="2"/>
      <c r="K307" s="2">
        <f t="shared" si="179"/>
        <v>0.48865979381443297</v>
      </c>
      <c r="L307" s="2">
        <f t="shared" si="180"/>
        <v>0</v>
      </c>
      <c r="M307" s="2">
        <f t="shared" si="181"/>
        <v>0.42032400589101621</v>
      </c>
      <c r="N307" s="2">
        <f>IF($C307=0,"-",S307/$C307)</f>
        <v>9.1016200294550806E-2</v>
      </c>
      <c r="O307" s="2">
        <f>IF(C307=0,"-",(1-K307-L307-M307-N307))</f>
        <v>-4.163336342344337E-17</v>
      </c>
      <c r="P307" s="1">
        <v>1659</v>
      </c>
      <c r="R307" s="1">
        <v>1427</v>
      </c>
      <c r="S307" s="1">
        <v>309</v>
      </c>
      <c r="AI307" s="7">
        <f t="shared" si="182"/>
        <v>0</v>
      </c>
      <c r="AJ307" s="7">
        <f t="shared" si="183"/>
        <v>0</v>
      </c>
      <c r="AK307" s="7">
        <f t="shared" si="184"/>
        <v>0</v>
      </c>
      <c r="AL307" s="7">
        <f t="shared" si="185"/>
        <v>0</v>
      </c>
      <c r="AM307" s="2">
        <f t="shared" si="177"/>
        <v>0</v>
      </c>
      <c r="AN307" s="2">
        <f t="shared" si="186"/>
        <v>0</v>
      </c>
      <c r="AO307" s="2">
        <f t="shared" si="187"/>
        <v>0</v>
      </c>
      <c r="AP307" s="2">
        <f t="shared" si="188"/>
        <v>0</v>
      </c>
      <c r="AR307" t="str">
        <f t="shared" si="175"/>
        <v>Wakulla</v>
      </c>
      <c r="AS307" t="s">
        <v>632</v>
      </c>
      <c r="AT307" s="192">
        <v>2</v>
      </c>
      <c r="AV307" s="98">
        <v>12</v>
      </c>
      <c r="AW307" s="100">
        <v>129</v>
      </c>
      <c r="AX307" s="106">
        <f>AV307*1000+AW307</f>
        <v>12129</v>
      </c>
      <c r="AZ307" s="7" t="s">
        <v>2975</v>
      </c>
      <c r="BA307" t="s">
        <v>3208</v>
      </c>
    </row>
    <row r="308" spans="1:53" hidden="1" outlineLevel="1">
      <c r="A308" t="s">
        <v>2023</v>
      </c>
      <c r="B308" t="s">
        <v>632</v>
      </c>
      <c r="C308" s="1">
        <f t="shared" si="176"/>
        <v>3040</v>
      </c>
      <c r="D308" s="7">
        <f>IF(P308&gt;0,RANK(P308,(P308:R308,S308:AG308)),0)</f>
        <v>1</v>
      </c>
      <c r="E308" s="7">
        <f>IF(Q308&gt;0,RANK(Q308,(P308:R308,S308:AG308)),0)</f>
        <v>0</v>
      </c>
      <c r="F308" s="7">
        <f>IF(R308&gt;0,RANK(R308,(P308:R308,S308:AG308)),0)</f>
        <v>2</v>
      </c>
      <c r="G308" s="7">
        <f>IF(S308&gt;0,RANK(S308,(P308:R308,S308:AG308)),0)</f>
        <v>3</v>
      </c>
      <c r="H308" s="49">
        <f t="shared" si="178"/>
        <v>148</v>
      </c>
      <c r="I308" s="178">
        <f t="shared" si="174"/>
        <v>4.8684210526315788E-2</v>
      </c>
      <c r="J308" s="2"/>
      <c r="K308" s="2">
        <f t="shared" si="179"/>
        <v>0.49835526315789475</v>
      </c>
      <c r="L308" s="2">
        <f t="shared" si="180"/>
        <v>0</v>
      </c>
      <c r="M308" s="2">
        <f t="shared" si="181"/>
        <v>0.44967105263157897</v>
      </c>
      <c r="N308" s="2">
        <f>IF($C308=0,"-",S308/$C308)</f>
        <v>5.1973684210526318E-2</v>
      </c>
      <c r="O308" s="2">
        <f>IF(C308=0,"-",(1-K308-L308-M308-N308))</f>
        <v>2.0816681711721685E-17</v>
      </c>
      <c r="P308" s="1">
        <v>1515</v>
      </c>
      <c r="R308" s="1">
        <v>1367</v>
      </c>
      <c r="S308" s="1">
        <v>158</v>
      </c>
      <c r="AI308" s="7">
        <f t="shared" si="182"/>
        <v>0</v>
      </c>
      <c r="AJ308" s="7">
        <f t="shared" si="183"/>
        <v>0</v>
      </c>
      <c r="AK308" s="7">
        <f t="shared" si="184"/>
        <v>0</v>
      </c>
      <c r="AL308" s="7">
        <f t="shared" si="185"/>
        <v>0</v>
      </c>
      <c r="AM308" s="2">
        <f t="shared" si="177"/>
        <v>0</v>
      </c>
      <c r="AN308" s="2">
        <f t="shared" si="186"/>
        <v>0</v>
      </c>
      <c r="AO308" s="2">
        <f t="shared" si="187"/>
        <v>0</v>
      </c>
      <c r="AP308" s="2">
        <f t="shared" si="188"/>
        <v>0</v>
      </c>
      <c r="AR308" t="str">
        <f t="shared" si="175"/>
        <v>Walton</v>
      </c>
      <c r="AS308" t="s">
        <v>632</v>
      </c>
      <c r="AT308" s="192">
        <v>1</v>
      </c>
      <c r="AV308" s="98">
        <v>12</v>
      </c>
      <c r="AW308" s="100">
        <v>131</v>
      </c>
      <c r="AX308" s="106">
        <f>AV308*1000+AW308</f>
        <v>12131</v>
      </c>
      <c r="AZ308" s="7" t="s">
        <v>2975</v>
      </c>
      <c r="BA308" t="s">
        <v>3208</v>
      </c>
    </row>
    <row r="309" spans="1:53" hidden="1" outlineLevel="1">
      <c r="A309" t="s">
        <v>643</v>
      </c>
      <c r="B309" t="s">
        <v>632</v>
      </c>
      <c r="C309" s="1">
        <f t="shared" si="176"/>
        <v>1821</v>
      </c>
      <c r="D309" s="7">
        <f>IF(P309&gt;0,RANK(P309,(P309:R309,S309:AG309)),0)</f>
        <v>1</v>
      </c>
      <c r="E309" s="7">
        <f>IF(Q309&gt;0,RANK(Q309,(P309:R309,S309:AG309)),0)</f>
        <v>0</v>
      </c>
      <c r="F309" s="7">
        <f>IF(R309&gt;0,RANK(R309,(P309:R309,S309:AG309)),0)</f>
        <v>2</v>
      </c>
      <c r="G309" s="7">
        <f>IF(S309&gt;0,RANK(S309,(P309:R309,S309:AG309)),0)</f>
        <v>3</v>
      </c>
      <c r="H309" s="49">
        <f t="shared" si="178"/>
        <v>77</v>
      </c>
      <c r="I309" s="178">
        <f t="shared" si="174"/>
        <v>4.2284459088412961E-2</v>
      </c>
      <c r="J309" s="2"/>
      <c r="K309" s="2">
        <f t="shared" si="179"/>
        <v>0.47116968698517298</v>
      </c>
      <c r="L309" s="2">
        <f t="shared" si="180"/>
        <v>0</v>
      </c>
      <c r="M309" s="2">
        <f t="shared" si="181"/>
        <v>0.42888522789676004</v>
      </c>
      <c r="N309" s="2">
        <f>IF($C309=0,"-",S309/$C309)</f>
        <v>9.994508511806699E-2</v>
      </c>
      <c r="O309" s="2">
        <f>IF(C309=0,"-",(1-K309-L309-M309-N309))</f>
        <v>5.5511151231257827E-17</v>
      </c>
      <c r="P309" s="1">
        <v>858</v>
      </c>
      <c r="R309" s="1">
        <v>781</v>
      </c>
      <c r="S309" s="1">
        <v>182</v>
      </c>
      <c r="AI309" s="7">
        <f t="shared" si="182"/>
        <v>0</v>
      </c>
      <c r="AJ309" s="7">
        <f t="shared" si="183"/>
        <v>0</v>
      </c>
      <c r="AK309" s="7">
        <f t="shared" si="184"/>
        <v>0</v>
      </c>
      <c r="AL309" s="7">
        <f t="shared" si="185"/>
        <v>0</v>
      </c>
      <c r="AM309" s="2">
        <f t="shared" si="177"/>
        <v>0</v>
      </c>
      <c r="AN309" s="2">
        <f t="shared" si="186"/>
        <v>0</v>
      </c>
      <c r="AO309" s="2">
        <f t="shared" si="187"/>
        <v>0</v>
      </c>
      <c r="AP309" s="2">
        <f t="shared" si="188"/>
        <v>0</v>
      </c>
      <c r="AR309" t="str">
        <f t="shared" si="175"/>
        <v>Washington</v>
      </c>
      <c r="AS309" t="s">
        <v>632</v>
      </c>
      <c r="AT309" s="192">
        <v>2</v>
      </c>
      <c r="AV309" s="98">
        <v>12</v>
      </c>
      <c r="AW309" s="100">
        <v>133</v>
      </c>
      <c r="AX309" s="106">
        <f>AV309*1000+AW309</f>
        <v>12133</v>
      </c>
      <c r="AZ309" s="7" t="s">
        <v>2975</v>
      </c>
      <c r="BA309" t="s">
        <v>3208</v>
      </c>
    </row>
    <row r="310" spans="1:53" collapsed="1">
      <c r="A310" t="s">
        <v>2797</v>
      </c>
      <c r="B310" t="s">
        <v>1114</v>
      </c>
      <c r="C310" s="1">
        <f t="shared" si="176"/>
        <v>1709183</v>
      </c>
      <c r="D310" s="7">
        <f>IF(P310&gt;0,RANK(P310,(P310:R310,S310:AG310)),0)</f>
        <v>1</v>
      </c>
      <c r="E310" s="7">
        <f>IF(Q310&gt;0,RANK(Q310,(P310:R310,S310:AG310)),0)</f>
        <v>0</v>
      </c>
      <c r="F310" s="7">
        <f>IF(R310&gt;0,RANK(R310,(P310:R310,S310:AG310)),0)</f>
        <v>2</v>
      </c>
      <c r="G310" s="7">
        <f>IF(S310&gt;0,RANK(S310,(P310:R310,S310:AG310)),0)</f>
        <v>3</v>
      </c>
      <c r="H310" s="49">
        <f t="shared" si="178"/>
        <v>532575</v>
      </c>
      <c r="I310" s="178">
        <f t="shared" si="174"/>
        <v>0.31159624218120585</v>
      </c>
      <c r="J310" s="2"/>
      <c r="K310" s="2">
        <f t="shared" si="179"/>
        <v>0.64440963899126069</v>
      </c>
      <c r="L310" s="2">
        <f t="shared" si="180"/>
        <v>0</v>
      </c>
      <c r="M310" s="2">
        <f t="shared" si="181"/>
        <v>0.33281339681005484</v>
      </c>
      <c r="N310" s="2">
        <f>IF($C310=0,"-",S310/$C310)</f>
        <v>2.2776964198684399E-2</v>
      </c>
      <c r="O310" s="2">
        <f>IF(C310=0,"-",(1-K310-L310-M310-N310))</f>
        <v>6.9388939039072284E-17</v>
      </c>
      <c r="P310" s="1">
        <f t="shared" ref="P310:S310" si="190">SUM(P243:P309)</f>
        <v>1101414</v>
      </c>
      <c r="R310" s="1">
        <f t="shared" si="190"/>
        <v>568839</v>
      </c>
      <c r="S310" s="1">
        <f t="shared" si="190"/>
        <v>38930</v>
      </c>
      <c r="AI310" s="7">
        <f t="shared" si="182"/>
        <v>0</v>
      </c>
      <c r="AJ310" s="7">
        <f t="shared" si="183"/>
        <v>0</v>
      </c>
      <c r="AK310" s="7">
        <f t="shared" si="184"/>
        <v>0</v>
      </c>
      <c r="AL310" s="7">
        <f t="shared" si="185"/>
        <v>0</v>
      </c>
      <c r="AM310" s="2">
        <f t="shared" si="177"/>
        <v>0</v>
      </c>
      <c r="AN310" s="2">
        <f t="shared" si="186"/>
        <v>0</v>
      </c>
      <c r="AO310" s="2">
        <f t="shared" si="187"/>
        <v>0</v>
      </c>
      <c r="AP310" s="2">
        <f t="shared" si="188"/>
        <v>0</v>
      </c>
      <c r="AR310" t="str">
        <f t="shared" si="175"/>
        <v>Florida</v>
      </c>
      <c r="AS310" t="s">
        <v>1114</v>
      </c>
      <c r="AT310" s="192"/>
      <c r="AV310" s="98">
        <v>12</v>
      </c>
      <c r="AW310" s="100"/>
      <c r="AX310" s="98">
        <v>12</v>
      </c>
      <c r="AZ310" s="7" t="s">
        <v>1634</v>
      </c>
      <c r="BA310" t="s">
        <v>3208</v>
      </c>
    </row>
    <row r="311" spans="1:53">
      <c r="C311" s="1"/>
      <c r="E311" s="7"/>
      <c r="F311" s="7"/>
      <c r="G311" s="7"/>
      <c r="H311" s="49"/>
      <c r="I311" s="178"/>
      <c r="J311" s="2"/>
      <c r="W311" s="184"/>
      <c r="AI311" s="7"/>
      <c r="AJ311" s="7"/>
      <c r="AK311" s="7"/>
      <c r="AL311" s="7"/>
      <c r="AT311" s="182"/>
      <c r="AV311" s="98"/>
      <c r="AW311" s="100"/>
    </row>
    <row r="312" spans="1:53" hidden="1" outlineLevel="1">
      <c r="A312" t="s">
        <v>1547</v>
      </c>
      <c r="B312" t="s">
        <v>1546</v>
      </c>
      <c r="C312" s="1">
        <f t="shared" ref="C312:C343" si="191">SUM(P312:AG312)</f>
        <v>650</v>
      </c>
      <c r="D312" s="7">
        <f>IF(P312&gt;0,RANK(P312,(P312:R312,S312:AG312)),0)</f>
        <v>1</v>
      </c>
      <c r="E312" s="7">
        <f>IF(Q312&gt;0,RANK(Q312,(P312:R312,S312:AG312)),0)</f>
        <v>0</v>
      </c>
      <c r="F312" s="7">
        <f>IF(R312&gt;0,RANK(R312,(P312:R312,S312:AG312)),0)</f>
        <v>2</v>
      </c>
      <c r="G312" s="7">
        <f>IF(S312&gt;0,RANK(S312,(P312:R312,S312:AG312)),0)</f>
        <v>3</v>
      </c>
      <c r="H312" s="49">
        <f t="shared" ref="H312:H343" si="192">MAX(P312:Y312)-LARGE(P312:Y312,2)</f>
        <v>348</v>
      </c>
      <c r="I312" s="178">
        <f t="shared" si="174"/>
        <v>0.53538461538461535</v>
      </c>
      <c r="J312" s="2"/>
      <c r="K312" s="2">
        <f t="shared" ref="K312:K343" si="193">IF($C312=0,"-",P312/$C312)</f>
        <v>0.75538461538461543</v>
      </c>
      <c r="L312" s="2">
        <f t="shared" ref="L312:L343" si="194">IF($C312=0,"-",Q312/$C312)</f>
        <v>0</v>
      </c>
      <c r="M312" s="2">
        <f t="shared" ref="M312:M343" si="195">IF($C312=0,"-",R312/$C312)</f>
        <v>0.22</v>
      </c>
      <c r="N312" s="2">
        <f t="shared" ref="N312:N374" si="196">IF($C312=0,"-",S312/$C312)</f>
        <v>1.6923076923076923E-2</v>
      </c>
      <c r="O312" s="2">
        <f t="shared" ref="O312:O374" si="197">IF(C312=0,"-",(1-K312-L312-M312-N312))</f>
        <v>7.6923076923076442E-3</v>
      </c>
      <c r="P312" s="1">
        <v>491</v>
      </c>
      <c r="R312" s="1">
        <v>143</v>
      </c>
      <c r="S312" s="1">
        <v>11</v>
      </c>
      <c r="W312" s="184">
        <v>5</v>
      </c>
      <c r="AI312" s="7">
        <f t="shared" ref="AI312:AI343" si="198">IF(T312&gt;0,RANK(T312,(P312:Z312)),0)</f>
        <v>0</v>
      </c>
      <c r="AJ312" s="7">
        <f t="shared" ref="AJ312:AJ343" si="199">IF(U312&gt;0,RANK(U312,(P312:Z312)),0)</f>
        <v>0</v>
      </c>
      <c r="AK312" s="7">
        <f t="shared" ref="AK312:AK343" si="200">IF(V312&gt;0,RANK(V312,(P312:Z312)),0)</f>
        <v>0</v>
      </c>
      <c r="AL312" s="7">
        <f t="shared" ref="AL312:AL343" si="201">IF(W312&gt;0,RANK(W312,(P312:Z312)),0)</f>
        <v>4</v>
      </c>
      <c r="AM312" s="2">
        <f t="shared" ref="AM312:AM343" si="202">IF($C312=0,"-",T312/$C312)</f>
        <v>0</v>
      </c>
      <c r="AN312" s="2">
        <f t="shared" ref="AN312:AN343" si="203">IF($C312=0,"-",U312/$C312)</f>
        <v>0</v>
      </c>
      <c r="AO312" s="2">
        <f t="shared" ref="AO312:AO343" si="204">IF($C312=0,"-",V312/$C312)</f>
        <v>0</v>
      </c>
      <c r="AP312" s="2">
        <f t="shared" ref="AP312:AP343" si="205">IF($C312=0,"-",W312/$C312)</f>
        <v>7.6923076923076927E-3</v>
      </c>
      <c r="AR312" t="str">
        <f t="shared" si="175"/>
        <v>Appling</v>
      </c>
      <c r="AS312" t="s">
        <v>1546</v>
      </c>
      <c r="AT312" s="182">
        <v>12</v>
      </c>
      <c r="AV312" s="98">
        <v>13</v>
      </c>
      <c r="AW312" s="100">
        <v>1</v>
      </c>
      <c r="AX312" s="106">
        <f t="shared" ref="AX312:AX343" si="206">AV312*1000+AW312</f>
        <v>13001</v>
      </c>
      <c r="AZ312" s="7" t="s">
        <v>2975</v>
      </c>
      <c r="BA312" t="s">
        <v>3208</v>
      </c>
    </row>
    <row r="313" spans="1:53" hidden="1" outlineLevel="1">
      <c r="A313" t="s">
        <v>1911</v>
      </c>
      <c r="B313" t="s">
        <v>1546</v>
      </c>
      <c r="C313" s="1">
        <f t="shared" si="191"/>
        <v>252</v>
      </c>
      <c r="D313" s="7">
        <f>IF(P313&gt;0,RANK(P313,(P313:R313,S313:AG313)),0)</f>
        <v>1</v>
      </c>
      <c r="E313" s="7">
        <f>IF(Q313&gt;0,RANK(Q313,(P313:R313,S313:AG313)),0)</f>
        <v>0</v>
      </c>
      <c r="F313" s="7">
        <f>IF(R313&gt;0,RANK(R313,(P313:R313,S313:AG313)),0)</f>
        <v>2</v>
      </c>
      <c r="G313" s="7">
        <f>IF(S313&gt;0,RANK(S313,(P313:R313,S313:AG313)),0)</f>
        <v>0</v>
      </c>
      <c r="H313" s="49">
        <f t="shared" si="192"/>
        <v>152</v>
      </c>
      <c r="I313" s="178">
        <f t="shared" si="174"/>
        <v>0.60317460317460314</v>
      </c>
      <c r="J313" s="2"/>
      <c r="K313" s="2">
        <f t="shared" si="193"/>
        <v>0.79761904761904767</v>
      </c>
      <c r="L313" s="2">
        <f t="shared" si="194"/>
        <v>0</v>
      </c>
      <c r="M313" s="2">
        <f t="shared" si="195"/>
        <v>0.19444444444444445</v>
      </c>
      <c r="N313" s="2">
        <f t="shared" si="196"/>
        <v>0</v>
      </c>
      <c r="O313" s="2">
        <f t="shared" si="197"/>
        <v>7.9365079365078806E-3</v>
      </c>
      <c r="P313" s="1">
        <v>201</v>
      </c>
      <c r="R313" s="1">
        <v>49</v>
      </c>
      <c r="S313" s="1">
        <v>0</v>
      </c>
      <c r="W313" s="184">
        <v>2</v>
      </c>
      <c r="AI313" s="7">
        <f t="shared" si="198"/>
        <v>0</v>
      </c>
      <c r="AJ313" s="7">
        <f t="shared" si="199"/>
        <v>0</v>
      </c>
      <c r="AK313" s="7">
        <f t="shared" si="200"/>
        <v>0</v>
      </c>
      <c r="AL313" s="7">
        <f t="shared" si="201"/>
        <v>3</v>
      </c>
      <c r="AM313" s="2">
        <f t="shared" si="202"/>
        <v>0</v>
      </c>
      <c r="AN313" s="2">
        <f t="shared" si="203"/>
        <v>0</v>
      </c>
      <c r="AO313" s="2">
        <f t="shared" si="204"/>
        <v>0</v>
      </c>
      <c r="AP313" s="2">
        <f t="shared" si="205"/>
        <v>7.9365079365079361E-3</v>
      </c>
      <c r="AR313" t="str">
        <f t="shared" si="175"/>
        <v>Atkinson</v>
      </c>
      <c r="AS313" t="s">
        <v>1546</v>
      </c>
      <c r="AT313" s="182">
        <v>8</v>
      </c>
      <c r="AV313" s="98">
        <v>13</v>
      </c>
      <c r="AW313" s="100">
        <v>3</v>
      </c>
      <c r="AX313" s="106">
        <f t="shared" si="206"/>
        <v>13003</v>
      </c>
      <c r="AZ313" s="7" t="s">
        <v>2975</v>
      </c>
      <c r="BA313" t="s">
        <v>3208</v>
      </c>
    </row>
    <row r="314" spans="1:53" hidden="1" outlineLevel="1">
      <c r="A314" t="s">
        <v>2175</v>
      </c>
      <c r="B314" t="s">
        <v>1546</v>
      </c>
      <c r="C314" s="1">
        <f t="shared" si="191"/>
        <v>177</v>
      </c>
      <c r="D314" s="7">
        <f>IF(P314&gt;0,RANK(P314,(P314:R314,S314:AG314)),0)</f>
        <v>1</v>
      </c>
      <c r="E314" s="7">
        <f>IF(Q314&gt;0,RANK(Q314,(P314:R314,S314:AG314)),0)</f>
        <v>0</v>
      </c>
      <c r="F314" s="7">
        <f>IF(R314&gt;0,RANK(R314,(P314:R314,S314:AG314)),0)</f>
        <v>2</v>
      </c>
      <c r="G314" s="7">
        <f>IF(S314&gt;0,RANK(S314,(P314:R314,S314:AG314)),0)</f>
        <v>3</v>
      </c>
      <c r="H314" s="49">
        <f t="shared" si="192"/>
        <v>55</v>
      </c>
      <c r="I314" s="178">
        <f t="shared" si="174"/>
        <v>0.31073446327683618</v>
      </c>
      <c r="J314" s="2"/>
      <c r="K314" s="2">
        <f t="shared" si="193"/>
        <v>0.6384180790960452</v>
      </c>
      <c r="L314" s="2">
        <f t="shared" si="194"/>
        <v>0</v>
      </c>
      <c r="M314" s="2">
        <f t="shared" si="195"/>
        <v>0.32768361581920902</v>
      </c>
      <c r="N314" s="2">
        <f t="shared" si="196"/>
        <v>1.6949152542372881E-2</v>
      </c>
      <c r="O314" s="2">
        <f t="shared" si="197"/>
        <v>1.6949152542372902E-2</v>
      </c>
      <c r="P314" s="1">
        <v>113</v>
      </c>
      <c r="R314" s="1">
        <v>58</v>
      </c>
      <c r="S314" s="1">
        <v>3</v>
      </c>
      <c r="W314" s="184">
        <v>3</v>
      </c>
      <c r="AI314" s="7">
        <f t="shared" si="198"/>
        <v>0</v>
      </c>
      <c r="AJ314" s="7">
        <f t="shared" si="199"/>
        <v>0</v>
      </c>
      <c r="AK314" s="7">
        <f t="shared" si="200"/>
        <v>0</v>
      </c>
      <c r="AL314" s="7">
        <f t="shared" si="201"/>
        <v>3</v>
      </c>
      <c r="AM314" s="2">
        <f t="shared" si="202"/>
        <v>0</v>
      </c>
      <c r="AN314" s="2">
        <f t="shared" si="203"/>
        <v>0</v>
      </c>
      <c r="AO314" s="2">
        <f t="shared" si="204"/>
        <v>0</v>
      </c>
      <c r="AP314" s="2">
        <f t="shared" si="205"/>
        <v>1.6949152542372881E-2</v>
      </c>
      <c r="AR314" t="str">
        <f t="shared" si="175"/>
        <v>Bacon</v>
      </c>
      <c r="AS314" t="s">
        <v>1546</v>
      </c>
      <c r="AT314" s="182">
        <v>1</v>
      </c>
      <c r="AV314" s="98">
        <v>13</v>
      </c>
      <c r="AW314" s="100">
        <v>5</v>
      </c>
      <c r="AX314" s="106">
        <f t="shared" si="206"/>
        <v>13005</v>
      </c>
      <c r="AZ314" s="7" t="s">
        <v>2975</v>
      </c>
      <c r="BA314" t="s">
        <v>3208</v>
      </c>
    </row>
    <row r="315" spans="1:53" hidden="1" outlineLevel="1">
      <c r="A315" t="s">
        <v>2233</v>
      </c>
      <c r="B315" t="s">
        <v>1546</v>
      </c>
      <c r="C315" s="1">
        <f t="shared" si="191"/>
        <v>357</v>
      </c>
      <c r="D315" s="7">
        <f>IF(P315&gt;0,RANK(P315,(P315:R315,S315:AG315)),0)</f>
        <v>1</v>
      </c>
      <c r="E315" s="7">
        <f>IF(Q315&gt;0,RANK(Q315,(P315:R315,S315:AG315)),0)</f>
        <v>0</v>
      </c>
      <c r="F315" s="7">
        <f>IF(R315&gt;0,RANK(R315,(P315:R315,S315:AG315)),0)</f>
        <v>2</v>
      </c>
      <c r="G315" s="7">
        <f>IF(S315&gt;0,RANK(S315,(P315:R315,S315:AG315)),0)</f>
        <v>3</v>
      </c>
      <c r="H315" s="49">
        <f t="shared" si="192"/>
        <v>256</v>
      </c>
      <c r="I315" s="178">
        <f t="shared" si="174"/>
        <v>0.71708683473389356</v>
      </c>
      <c r="J315" s="2"/>
      <c r="K315" s="2">
        <f t="shared" si="193"/>
        <v>0.85154061624649857</v>
      </c>
      <c r="L315" s="2">
        <f t="shared" si="194"/>
        <v>0</v>
      </c>
      <c r="M315" s="2">
        <f t="shared" si="195"/>
        <v>0.13445378151260504</v>
      </c>
      <c r="N315" s="2">
        <f t="shared" si="196"/>
        <v>8.4033613445378148E-3</v>
      </c>
      <c r="O315" s="2">
        <f t="shared" si="197"/>
        <v>5.6022408963585773E-3</v>
      </c>
      <c r="P315" s="1">
        <v>304</v>
      </c>
      <c r="R315" s="1">
        <v>48</v>
      </c>
      <c r="S315" s="1">
        <v>3</v>
      </c>
      <c r="W315" s="184">
        <v>2</v>
      </c>
      <c r="AI315" s="7">
        <f t="shared" si="198"/>
        <v>0</v>
      </c>
      <c r="AJ315" s="7">
        <f t="shared" si="199"/>
        <v>0</v>
      </c>
      <c r="AK315" s="7">
        <f t="shared" si="200"/>
        <v>0</v>
      </c>
      <c r="AL315" s="7">
        <f t="shared" si="201"/>
        <v>4</v>
      </c>
      <c r="AM315" s="2">
        <f t="shared" si="202"/>
        <v>0</v>
      </c>
      <c r="AN315" s="2">
        <f t="shared" si="203"/>
        <v>0</v>
      </c>
      <c r="AO315" s="2">
        <f t="shared" si="204"/>
        <v>0</v>
      </c>
      <c r="AP315" s="2">
        <f t="shared" si="205"/>
        <v>5.6022408963585435E-3</v>
      </c>
      <c r="AR315" t="str">
        <f t="shared" si="175"/>
        <v>Baker</v>
      </c>
      <c r="AS315" t="s">
        <v>1546</v>
      </c>
      <c r="AT315" s="182">
        <v>2</v>
      </c>
      <c r="AV315" s="98">
        <v>13</v>
      </c>
      <c r="AW315" s="100">
        <v>7</v>
      </c>
      <c r="AX315" s="106">
        <f t="shared" si="206"/>
        <v>13007</v>
      </c>
      <c r="AZ315" s="7" t="s">
        <v>2975</v>
      </c>
      <c r="BA315" t="s">
        <v>3208</v>
      </c>
    </row>
    <row r="316" spans="1:53" hidden="1" outlineLevel="1">
      <c r="A316" t="s">
        <v>1203</v>
      </c>
      <c r="B316" t="s">
        <v>1546</v>
      </c>
      <c r="C316" s="1">
        <f t="shared" si="191"/>
        <v>3825</v>
      </c>
      <c r="D316" s="7">
        <f>IF(P316&gt;0,RANK(P316,(P316:R316,S316:AG316)),0)</f>
        <v>1</v>
      </c>
      <c r="E316" s="7">
        <f>IF(Q316&gt;0,RANK(Q316,(P316:R316,S316:AG316)),0)</f>
        <v>0</v>
      </c>
      <c r="F316" s="7">
        <f>IF(R316&gt;0,RANK(R316,(P316:R316,S316:AG316)),0)</f>
        <v>2</v>
      </c>
      <c r="G316" s="7">
        <f>IF(S316&gt;0,RANK(S316,(P316:R316,S316:AG316)),0)</f>
        <v>3</v>
      </c>
      <c r="H316" s="49">
        <f t="shared" si="192"/>
        <v>2272</v>
      </c>
      <c r="I316" s="178">
        <f t="shared" si="174"/>
        <v>0.59398692810457521</v>
      </c>
      <c r="J316" s="2"/>
      <c r="K316" s="2">
        <f t="shared" si="193"/>
        <v>0.79372549019607841</v>
      </c>
      <c r="L316" s="2">
        <f t="shared" si="194"/>
        <v>0</v>
      </c>
      <c r="M316" s="2">
        <f t="shared" si="195"/>
        <v>0.19973856209150326</v>
      </c>
      <c r="N316" s="2">
        <f t="shared" si="196"/>
        <v>3.9215686274509803E-3</v>
      </c>
      <c r="O316" s="2">
        <f t="shared" si="197"/>
        <v>2.6143790849673526E-3</v>
      </c>
      <c r="P316" s="1">
        <v>3036</v>
      </c>
      <c r="R316" s="1">
        <v>764</v>
      </c>
      <c r="S316" s="1">
        <v>15</v>
      </c>
      <c r="W316" s="184">
        <v>10</v>
      </c>
      <c r="AI316" s="7">
        <f t="shared" si="198"/>
        <v>0</v>
      </c>
      <c r="AJ316" s="7">
        <f t="shared" si="199"/>
        <v>0</v>
      </c>
      <c r="AK316" s="7">
        <f t="shared" si="200"/>
        <v>0</v>
      </c>
      <c r="AL316" s="7">
        <f t="shared" si="201"/>
        <v>4</v>
      </c>
      <c r="AM316" s="2">
        <f t="shared" si="202"/>
        <v>0</v>
      </c>
      <c r="AN316" s="2">
        <f t="shared" si="203"/>
        <v>0</v>
      </c>
      <c r="AO316" s="2">
        <f t="shared" si="204"/>
        <v>0</v>
      </c>
      <c r="AP316" s="2">
        <f t="shared" si="205"/>
        <v>2.6143790849673201E-3</v>
      </c>
      <c r="AR316" t="str">
        <f t="shared" si="175"/>
        <v>Baldwin</v>
      </c>
      <c r="AS316" t="s">
        <v>1546</v>
      </c>
      <c r="AT316" s="182">
        <v>10</v>
      </c>
      <c r="AV316" s="98">
        <v>13</v>
      </c>
      <c r="AW316" s="100">
        <v>9</v>
      </c>
      <c r="AX316" s="106">
        <f t="shared" si="206"/>
        <v>13009</v>
      </c>
      <c r="AZ316" s="7" t="s">
        <v>2975</v>
      </c>
      <c r="BA316" t="s">
        <v>3208</v>
      </c>
    </row>
    <row r="317" spans="1:53" hidden="1" outlineLevel="1">
      <c r="A317" t="s">
        <v>2063</v>
      </c>
      <c r="B317" t="s">
        <v>1546</v>
      </c>
      <c r="C317" s="1">
        <f t="shared" si="191"/>
        <v>351</v>
      </c>
      <c r="D317" s="7">
        <f>IF(P317&gt;0,RANK(P317,(P317:R317,S317:AG317)),0)</f>
        <v>1</v>
      </c>
      <c r="E317" s="7">
        <f>IF(Q317&gt;0,RANK(Q317,(P317:R317,S317:AG317)),0)</f>
        <v>0</v>
      </c>
      <c r="F317" s="7">
        <f>IF(R317&gt;0,RANK(R317,(P317:R317,S317:AG317)),0)</f>
        <v>2</v>
      </c>
      <c r="G317" s="7">
        <f>IF(S317&gt;0,RANK(S317,(P317:R317,S317:AG317)),0)</f>
        <v>3</v>
      </c>
      <c r="H317" s="49">
        <f t="shared" si="192"/>
        <v>3</v>
      </c>
      <c r="I317" s="178">
        <f t="shared" si="174"/>
        <v>8.5470085470085479E-3</v>
      </c>
      <c r="J317" s="2"/>
      <c r="K317" s="2">
        <f t="shared" si="193"/>
        <v>0.49002849002849003</v>
      </c>
      <c r="L317" s="2">
        <f t="shared" si="194"/>
        <v>0</v>
      </c>
      <c r="M317" s="2">
        <f t="shared" si="195"/>
        <v>0.48148148148148145</v>
      </c>
      <c r="N317" s="2">
        <f t="shared" si="196"/>
        <v>1.9943019943019943E-2</v>
      </c>
      <c r="O317" s="2">
        <f t="shared" si="197"/>
        <v>8.5470085470085756E-3</v>
      </c>
      <c r="P317" s="1">
        <v>172</v>
      </c>
      <c r="R317" s="1">
        <v>169</v>
      </c>
      <c r="S317" s="1">
        <v>7</v>
      </c>
      <c r="W317" s="184">
        <v>3</v>
      </c>
      <c r="AI317" s="7">
        <f t="shared" si="198"/>
        <v>0</v>
      </c>
      <c r="AJ317" s="7">
        <f t="shared" si="199"/>
        <v>0</v>
      </c>
      <c r="AK317" s="7">
        <f t="shared" si="200"/>
        <v>0</v>
      </c>
      <c r="AL317" s="7">
        <f t="shared" si="201"/>
        <v>4</v>
      </c>
      <c r="AM317" s="2">
        <f t="shared" si="202"/>
        <v>0</v>
      </c>
      <c r="AN317" s="2">
        <f t="shared" si="203"/>
        <v>0</v>
      </c>
      <c r="AO317" s="2">
        <f t="shared" si="204"/>
        <v>0</v>
      </c>
      <c r="AP317" s="2">
        <f t="shared" si="205"/>
        <v>8.5470085470085479E-3</v>
      </c>
      <c r="AR317" t="str">
        <f t="shared" si="175"/>
        <v>Banks</v>
      </c>
      <c r="AS317" t="s">
        <v>1546</v>
      </c>
      <c r="AT317" s="182">
        <v>9</v>
      </c>
      <c r="AV317" s="98">
        <v>13</v>
      </c>
      <c r="AW317" s="100">
        <v>11</v>
      </c>
      <c r="AX317" s="106">
        <f t="shared" si="206"/>
        <v>13011</v>
      </c>
      <c r="AZ317" s="7" t="s">
        <v>2975</v>
      </c>
      <c r="BA317" t="s">
        <v>3208</v>
      </c>
    </row>
    <row r="318" spans="1:53" hidden="1" outlineLevel="1">
      <c r="A318" t="s">
        <v>1923</v>
      </c>
      <c r="B318" t="s">
        <v>1546</v>
      </c>
      <c r="C318" s="1">
        <f t="shared" si="191"/>
        <v>2362</v>
      </c>
      <c r="D318" s="7">
        <f>IF(P318&gt;0,RANK(P318,(P318:R318,S318:AG318)),0)</f>
        <v>1</v>
      </c>
      <c r="E318" s="7">
        <f>IF(Q318&gt;0,RANK(Q318,(P318:R318,S318:AG318)),0)</f>
        <v>0</v>
      </c>
      <c r="F318" s="7">
        <f>IF(R318&gt;0,RANK(R318,(P318:R318,S318:AG318)),0)</f>
        <v>2</v>
      </c>
      <c r="G318" s="7">
        <f>IF(S318&gt;0,RANK(S318,(P318:R318,S318:AG318)),0)</f>
        <v>4</v>
      </c>
      <c r="H318" s="49">
        <f t="shared" si="192"/>
        <v>579</v>
      </c>
      <c r="I318" s="178">
        <f t="shared" si="174"/>
        <v>0.24513124470787467</v>
      </c>
      <c r="J318" s="2"/>
      <c r="K318" s="2">
        <f t="shared" si="193"/>
        <v>0.61727349703640977</v>
      </c>
      <c r="L318" s="2">
        <f t="shared" si="194"/>
        <v>0</v>
      </c>
      <c r="M318" s="2">
        <f t="shared" si="195"/>
        <v>0.37214225232853515</v>
      </c>
      <c r="N318" s="2">
        <f t="shared" si="196"/>
        <v>3.8103302286198138E-3</v>
      </c>
      <c r="O318" s="2">
        <f t="shared" si="197"/>
        <v>6.7739204064352675E-3</v>
      </c>
      <c r="P318" s="1">
        <v>1458</v>
      </c>
      <c r="R318" s="1">
        <v>879</v>
      </c>
      <c r="S318" s="1">
        <v>9</v>
      </c>
      <c r="W318" s="184">
        <v>16</v>
      </c>
      <c r="AI318" s="7">
        <f t="shared" si="198"/>
        <v>0</v>
      </c>
      <c r="AJ318" s="7">
        <f t="shared" si="199"/>
        <v>0</v>
      </c>
      <c r="AK318" s="7">
        <f t="shared" si="200"/>
        <v>0</v>
      </c>
      <c r="AL318" s="7">
        <f t="shared" si="201"/>
        <v>3</v>
      </c>
      <c r="AM318" s="2">
        <f t="shared" si="202"/>
        <v>0</v>
      </c>
      <c r="AN318" s="2">
        <f t="shared" si="203"/>
        <v>0</v>
      </c>
      <c r="AO318" s="2">
        <f t="shared" si="204"/>
        <v>0</v>
      </c>
      <c r="AP318" s="2">
        <f t="shared" si="205"/>
        <v>6.7739204064352241E-3</v>
      </c>
      <c r="AR318" t="str">
        <f t="shared" si="175"/>
        <v>Barrow</v>
      </c>
      <c r="AS318" t="s">
        <v>1546</v>
      </c>
      <c r="AT318" s="182">
        <v>10</v>
      </c>
      <c r="AV318" s="98">
        <v>13</v>
      </c>
      <c r="AW318" s="100">
        <v>13</v>
      </c>
      <c r="AX318" s="106">
        <f t="shared" si="206"/>
        <v>13013</v>
      </c>
      <c r="AZ318" s="7" t="s">
        <v>2975</v>
      </c>
      <c r="BA318" t="s">
        <v>3208</v>
      </c>
    </row>
    <row r="319" spans="1:53" hidden="1" outlineLevel="1">
      <c r="A319" t="s">
        <v>554</v>
      </c>
      <c r="B319" t="s">
        <v>1546</v>
      </c>
      <c r="C319" s="1">
        <f t="shared" si="191"/>
        <v>3763</v>
      </c>
      <c r="D319" s="7">
        <f>IF(P319&gt;0,RANK(P319,(P319:R319,S319:AG319)),0)</f>
        <v>1</v>
      </c>
      <c r="E319" s="7">
        <f>IF(Q319&gt;0,RANK(Q319,(P319:R319,S319:AG319)),0)</f>
        <v>0</v>
      </c>
      <c r="F319" s="7">
        <f>IF(R319&gt;0,RANK(R319,(P319:R319,S319:AG319)),0)</f>
        <v>2</v>
      </c>
      <c r="G319" s="7">
        <f>IF(S319&gt;0,RANK(S319,(P319:R319,S319:AG319)),0)</f>
        <v>3</v>
      </c>
      <c r="H319" s="49">
        <f t="shared" si="192"/>
        <v>724</v>
      </c>
      <c r="I319" s="178">
        <f t="shared" si="174"/>
        <v>0.19239968110550093</v>
      </c>
      <c r="J319" s="2"/>
      <c r="K319" s="2">
        <f t="shared" si="193"/>
        <v>0.58968907786340685</v>
      </c>
      <c r="L319" s="2">
        <f t="shared" si="194"/>
        <v>0</v>
      </c>
      <c r="M319" s="2">
        <f t="shared" si="195"/>
        <v>0.39728939675790592</v>
      </c>
      <c r="N319" s="2">
        <f t="shared" si="196"/>
        <v>6.6436353972893969E-3</v>
      </c>
      <c r="O319" s="2">
        <f t="shared" si="197"/>
        <v>6.3778899813978296E-3</v>
      </c>
      <c r="P319" s="1">
        <v>2219</v>
      </c>
      <c r="R319" s="1">
        <v>1495</v>
      </c>
      <c r="S319" s="1">
        <v>25</v>
      </c>
      <c r="W319" s="184">
        <v>24</v>
      </c>
      <c r="AI319" s="7">
        <f t="shared" si="198"/>
        <v>0</v>
      </c>
      <c r="AJ319" s="7">
        <f t="shared" si="199"/>
        <v>0</v>
      </c>
      <c r="AK319" s="7">
        <f t="shared" si="200"/>
        <v>0</v>
      </c>
      <c r="AL319" s="7">
        <f t="shared" si="201"/>
        <v>4</v>
      </c>
      <c r="AM319" s="2">
        <f t="shared" si="202"/>
        <v>0</v>
      </c>
      <c r="AN319" s="2">
        <f t="shared" si="203"/>
        <v>0</v>
      </c>
      <c r="AO319" s="2">
        <f t="shared" si="204"/>
        <v>0</v>
      </c>
      <c r="AP319" s="2">
        <f t="shared" si="205"/>
        <v>6.3778899813978209E-3</v>
      </c>
      <c r="AR319" t="str">
        <f t="shared" si="175"/>
        <v>Bartow</v>
      </c>
      <c r="AS319" t="s">
        <v>1546</v>
      </c>
      <c r="AT319" s="182">
        <v>11</v>
      </c>
      <c r="AV319" s="98">
        <v>13</v>
      </c>
      <c r="AW319" s="100">
        <v>15</v>
      </c>
      <c r="AX319" s="106">
        <f t="shared" si="206"/>
        <v>13015</v>
      </c>
      <c r="AZ319" s="7" t="s">
        <v>2975</v>
      </c>
      <c r="BA319" t="s">
        <v>3208</v>
      </c>
    </row>
    <row r="320" spans="1:53" hidden="1" outlineLevel="1">
      <c r="A320" t="s">
        <v>66</v>
      </c>
      <c r="B320" t="s">
        <v>1546</v>
      </c>
      <c r="C320" s="1">
        <f t="shared" si="191"/>
        <v>973</v>
      </c>
      <c r="D320" s="7">
        <f>IF(P320&gt;0,RANK(P320,(P320:R320,S320:AG320)),0)</f>
        <v>1</v>
      </c>
      <c r="E320" s="7">
        <f>IF(Q320&gt;0,RANK(Q320,(P320:R320,S320:AG320)),0)</f>
        <v>0</v>
      </c>
      <c r="F320" s="7">
        <f>IF(R320&gt;0,RANK(R320,(P320:R320,S320:AG320)),0)</f>
        <v>2</v>
      </c>
      <c r="G320" s="7">
        <f>IF(S320&gt;0,RANK(S320,(P320:R320,S320:AG320)),0)</f>
        <v>3</v>
      </c>
      <c r="H320" s="49">
        <f t="shared" si="192"/>
        <v>600</v>
      </c>
      <c r="I320" s="178">
        <f t="shared" si="174"/>
        <v>0.6166495375128469</v>
      </c>
      <c r="J320" s="2"/>
      <c r="K320" s="2">
        <f t="shared" si="193"/>
        <v>0.80164439876670091</v>
      </c>
      <c r="L320" s="2">
        <f t="shared" si="194"/>
        <v>0</v>
      </c>
      <c r="M320" s="2">
        <f t="shared" si="195"/>
        <v>0.18499486125385406</v>
      </c>
      <c r="N320" s="2">
        <f t="shared" si="196"/>
        <v>8.2219938335046251E-3</v>
      </c>
      <c r="O320" s="2">
        <f t="shared" si="197"/>
        <v>5.1387461459404104E-3</v>
      </c>
      <c r="P320" s="1">
        <v>780</v>
      </c>
      <c r="R320" s="1">
        <v>180</v>
      </c>
      <c r="S320" s="1">
        <v>8</v>
      </c>
      <c r="W320" s="184">
        <v>5</v>
      </c>
      <c r="AI320" s="7">
        <f t="shared" si="198"/>
        <v>0</v>
      </c>
      <c r="AJ320" s="7">
        <f t="shared" si="199"/>
        <v>0</v>
      </c>
      <c r="AK320" s="7">
        <f t="shared" si="200"/>
        <v>0</v>
      </c>
      <c r="AL320" s="7">
        <f t="shared" si="201"/>
        <v>4</v>
      </c>
      <c r="AM320" s="2">
        <f t="shared" si="202"/>
        <v>0</v>
      </c>
      <c r="AN320" s="2">
        <f t="shared" si="203"/>
        <v>0</v>
      </c>
      <c r="AO320" s="2">
        <f t="shared" si="204"/>
        <v>0</v>
      </c>
      <c r="AP320" s="2">
        <f t="shared" si="205"/>
        <v>5.1387461459403904E-3</v>
      </c>
      <c r="AR320" t="str">
        <f t="shared" si="175"/>
        <v>Ben Hill</v>
      </c>
      <c r="AS320" t="s">
        <v>1546</v>
      </c>
      <c r="AT320" s="182">
        <v>8</v>
      </c>
      <c r="AV320" s="98">
        <v>13</v>
      </c>
      <c r="AW320" s="100">
        <v>17</v>
      </c>
      <c r="AX320" s="106">
        <f t="shared" si="206"/>
        <v>13017</v>
      </c>
      <c r="AZ320" s="7" t="s">
        <v>2975</v>
      </c>
      <c r="BA320" t="s">
        <v>3208</v>
      </c>
    </row>
    <row r="321" spans="1:53" hidden="1" outlineLevel="1">
      <c r="A321" t="s">
        <v>257</v>
      </c>
      <c r="B321" t="s">
        <v>1546</v>
      </c>
      <c r="C321" s="1">
        <f t="shared" si="191"/>
        <v>488</v>
      </c>
      <c r="D321" s="7">
        <f>IF(P321&gt;0,RANK(P321,(P321:R321,S321:AG321)),0)</f>
        <v>1</v>
      </c>
      <c r="E321" s="7">
        <f>IF(Q321&gt;0,RANK(Q321,(P321:R321,S321:AG321)),0)</f>
        <v>0</v>
      </c>
      <c r="F321" s="7">
        <f>IF(R321&gt;0,RANK(R321,(P321:R321,S321:AG321)),0)</f>
        <v>2</v>
      </c>
      <c r="G321" s="7">
        <f>IF(S321&gt;0,RANK(S321,(P321:R321,S321:AG321)),0)</f>
        <v>4</v>
      </c>
      <c r="H321" s="49">
        <f t="shared" si="192"/>
        <v>180</v>
      </c>
      <c r="I321" s="178">
        <f t="shared" si="174"/>
        <v>0.36885245901639346</v>
      </c>
      <c r="J321" s="2"/>
      <c r="K321" s="2">
        <f t="shared" si="193"/>
        <v>0.66803278688524592</v>
      </c>
      <c r="L321" s="2">
        <f t="shared" si="194"/>
        <v>0</v>
      </c>
      <c r="M321" s="2">
        <f t="shared" si="195"/>
        <v>0.29918032786885246</v>
      </c>
      <c r="N321" s="2">
        <f t="shared" si="196"/>
        <v>1.4344262295081968E-2</v>
      </c>
      <c r="O321" s="2">
        <f t="shared" si="197"/>
        <v>1.8442622950819651E-2</v>
      </c>
      <c r="P321" s="1">
        <v>326</v>
      </c>
      <c r="R321" s="1">
        <v>146</v>
      </c>
      <c r="S321" s="1">
        <v>7</v>
      </c>
      <c r="W321" s="184">
        <v>9</v>
      </c>
      <c r="AI321" s="7">
        <f t="shared" si="198"/>
        <v>0</v>
      </c>
      <c r="AJ321" s="7">
        <f t="shared" si="199"/>
        <v>0</v>
      </c>
      <c r="AK321" s="7">
        <f t="shared" si="200"/>
        <v>0</v>
      </c>
      <c r="AL321" s="7">
        <f t="shared" si="201"/>
        <v>3</v>
      </c>
      <c r="AM321" s="2">
        <f t="shared" si="202"/>
        <v>0</v>
      </c>
      <c r="AN321" s="2">
        <f t="shared" si="203"/>
        <v>0</v>
      </c>
      <c r="AO321" s="2">
        <f t="shared" si="204"/>
        <v>0</v>
      </c>
      <c r="AP321" s="2">
        <f t="shared" si="205"/>
        <v>1.8442622950819672E-2</v>
      </c>
      <c r="AR321" t="str">
        <f t="shared" si="175"/>
        <v>Berrien</v>
      </c>
      <c r="AS321" t="s">
        <v>1546</v>
      </c>
      <c r="AT321" s="182">
        <v>8</v>
      </c>
      <c r="AV321" s="98">
        <v>13</v>
      </c>
      <c r="AW321" s="100">
        <v>19</v>
      </c>
      <c r="AX321" s="106">
        <f t="shared" si="206"/>
        <v>13019</v>
      </c>
      <c r="AZ321" s="7" t="s">
        <v>2975</v>
      </c>
      <c r="BA321" t="s">
        <v>3208</v>
      </c>
    </row>
    <row r="322" spans="1:53" hidden="1" outlineLevel="1">
      <c r="A322" t="s">
        <v>2559</v>
      </c>
      <c r="B322" t="s">
        <v>1546</v>
      </c>
      <c r="C322" s="1">
        <f t="shared" si="191"/>
        <v>15731</v>
      </c>
      <c r="D322" s="7">
        <f>IF(P322&gt;0,RANK(P322,(P322:R322,S322:AG322)),0)</f>
        <v>1</v>
      </c>
      <c r="E322" s="7">
        <f>IF(Q322&gt;0,RANK(Q322,(P322:R322,S322:AG322)),0)</f>
        <v>0</v>
      </c>
      <c r="F322" s="7">
        <f>IF(R322&gt;0,RANK(R322,(P322:R322,S322:AG322)),0)</f>
        <v>2</v>
      </c>
      <c r="G322" s="7">
        <f>IF(S322&gt;0,RANK(S322,(P322:R322,S322:AG322)),0)</f>
        <v>3</v>
      </c>
      <c r="H322" s="49">
        <f t="shared" si="192"/>
        <v>10369</v>
      </c>
      <c r="I322" s="178">
        <f t="shared" si="174"/>
        <v>0.65914436463034776</v>
      </c>
      <c r="J322" s="2"/>
      <c r="K322" s="2">
        <f t="shared" si="193"/>
        <v>0.82760155107749034</v>
      </c>
      <c r="L322" s="2">
        <f t="shared" si="194"/>
        <v>0</v>
      </c>
      <c r="M322" s="2">
        <f t="shared" si="195"/>
        <v>0.16845718644714258</v>
      </c>
      <c r="N322" s="2">
        <f t="shared" si="196"/>
        <v>2.1613374864916405E-3</v>
      </c>
      <c r="O322" s="2">
        <f t="shared" si="197"/>
        <v>1.7799249888754394E-3</v>
      </c>
      <c r="P322" s="1">
        <v>13019</v>
      </c>
      <c r="R322" s="1">
        <v>2650</v>
      </c>
      <c r="S322" s="1">
        <v>34</v>
      </c>
      <c r="W322" s="184">
        <v>28</v>
      </c>
      <c r="AI322" s="7">
        <f t="shared" si="198"/>
        <v>0</v>
      </c>
      <c r="AJ322" s="7">
        <f t="shared" si="199"/>
        <v>0</v>
      </c>
      <c r="AK322" s="7">
        <f t="shared" si="200"/>
        <v>0</v>
      </c>
      <c r="AL322" s="7">
        <f t="shared" si="201"/>
        <v>4</v>
      </c>
      <c r="AM322" s="2">
        <f t="shared" si="202"/>
        <v>0</v>
      </c>
      <c r="AN322" s="2">
        <f t="shared" si="203"/>
        <v>0</v>
      </c>
      <c r="AO322" s="2">
        <f t="shared" si="204"/>
        <v>0</v>
      </c>
      <c r="AP322" s="2">
        <f t="shared" si="205"/>
        <v>1.7799249888754689E-3</v>
      </c>
      <c r="AR322" t="str">
        <f t="shared" si="175"/>
        <v>Bibb</v>
      </c>
      <c r="AS322" t="s">
        <v>1546</v>
      </c>
      <c r="AT322" s="182"/>
      <c r="AV322" s="98">
        <v>13</v>
      </c>
      <c r="AW322" s="100">
        <v>21</v>
      </c>
      <c r="AX322" s="106">
        <f t="shared" si="206"/>
        <v>13021</v>
      </c>
      <c r="AZ322" s="7" t="s">
        <v>2975</v>
      </c>
      <c r="BA322" t="s">
        <v>3208</v>
      </c>
    </row>
    <row r="323" spans="1:53" hidden="1" outlineLevel="1">
      <c r="A323" t="s">
        <v>985</v>
      </c>
      <c r="B323" t="s">
        <v>1546</v>
      </c>
      <c r="C323" s="1">
        <f t="shared" si="191"/>
        <v>476</v>
      </c>
      <c r="D323" s="7">
        <f>IF(P323&gt;0,RANK(P323,(P323:R323,S323:AG323)),0)</f>
        <v>1</v>
      </c>
      <c r="E323" s="7">
        <f>IF(Q323&gt;0,RANK(Q323,(P323:R323,S323:AG323)),0)</f>
        <v>0</v>
      </c>
      <c r="F323" s="7">
        <f>IF(R323&gt;0,RANK(R323,(P323:R323,S323:AG323)),0)</f>
        <v>2</v>
      </c>
      <c r="G323" s="7">
        <f>IF(S323&gt;0,RANK(S323,(P323:R323,S323:AG323)),0)</f>
        <v>3</v>
      </c>
      <c r="H323" s="49">
        <f t="shared" si="192"/>
        <v>272</v>
      </c>
      <c r="I323" s="178">
        <f t="shared" si="174"/>
        <v>0.5714285714285714</v>
      </c>
      <c r="J323" s="2"/>
      <c r="K323" s="2">
        <f t="shared" si="193"/>
        <v>0.77731092436974791</v>
      </c>
      <c r="L323" s="2">
        <f t="shared" si="194"/>
        <v>0</v>
      </c>
      <c r="M323" s="2">
        <f t="shared" si="195"/>
        <v>0.20588235294117646</v>
      </c>
      <c r="N323" s="2">
        <f t="shared" si="196"/>
        <v>1.2605042016806723E-2</v>
      </c>
      <c r="O323" s="2">
        <f t="shared" si="197"/>
        <v>4.201680672268903E-3</v>
      </c>
      <c r="P323" s="1">
        <v>370</v>
      </c>
      <c r="R323" s="1">
        <v>98</v>
      </c>
      <c r="S323" s="1">
        <v>6</v>
      </c>
      <c r="W323" s="184">
        <v>2</v>
      </c>
      <c r="AI323" s="7">
        <f t="shared" si="198"/>
        <v>0</v>
      </c>
      <c r="AJ323" s="7">
        <f t="shared" si="199"/>
        <v>0</v>
      </c>
      <c r="AK323" s="7">
        <f t="shared" si="200"/>
        <v>0</v>
      </c>
      <c r="AL323" s="7">
        <f t="shared" si="201"/>
        <v>4</v>
      </c>
      <c r="AM323" s="2">
        <f t="shared" si="202"/>
        <v>0</v>
      </c>
      <c r="AN323" s="2">
        <f t="shared" si="203"/>
        <v>0</v>
      </c>
      <c r="AO323" s="2">
        <f t="shared" si="204"/>
        <v>0</v>
      </c>
      <c r="AP323" s="2">
        <f t="shared" si="205"/>
        <v>4.2016806722689074E-3</v>
      </c>
      <c r="AR323" t="str">
        <f t="shared" si="175"/>
        <v>Bleckley</v>
      </c>
      <c r="AS323" t="s">
        <v>1546</v>
      </c>
      <c r="AT323" s="182">
        <v>8</v>
      </c>
      <c r="AV323" s="98">
        <v>13</v>
      </c>
      <c r="AW323" s="100">
        <v>23</v>
      </c>
      <c r="AX323" s="106">
        <f t="shared" si="206"/>
        <v>13023</v>
      </c>
      <c r="AZ323" s="7" t="s">
        <v>2975</v>
      </c>
      <c r="BA323" t="s">
        <v>3208</v>
      </c>
    </row>
    <row r="324" spans="1:53" hidden="1" outlineLevel="1">
      <c r="A324" t="s">
        <v>1757</v>
      </c>
      <c r="B324" t="s">
        <v>1546</v>
      </c>
      <c r="C324" s="1">
        <f t="shared" si="191"/>
        <v>281</v>
      </c>
      <c r="D324" s="7">
        <f>IF(P324&gt;0,RANK(P324,(P324:R324,S324:AG324)),0)</f>
        <v>1</v>
      </c>
      <c r="E324" s="7">
        <f>IF(Q324&gt;0,RANK(Q324,(P324:R324,S324:AG324)),0)</f>
        <v>0</v>
      </c>
      <c r="F324" s="7">
        <f>IF(R324&gt;0,RANK(R324,(P324:R324,S324:AG324)),0)</f>
        <v>2</v>
      </c>
      <c r="G324" s="7">
        <f>IF(S324&gt;0,RANK(S324,(P324:R324,S324:AG324)),0)</f>
        <v>3</v>
      </c>
      <c r="H324" s="49">
        <f t="shared" si="192"/>
        <v>12</v>
      </c>
      <c r="I324" s="178">
        <f t="shared" si="174"/>
        <v>4.2704626334519574E-2</v>
      </c>
      <c r="J324" s="2"/>
      <c r="K324" s="2">
        <f t="shared" si="193"/>
        <v>0.48754448398576511</v>
      </c>
      <c r="L324" s="2">
        <f t="shared" si="194"/>
        <v>0</v>
      </c>
      <c r="M324" s="2">
        <f t="shared" si="195"/>
        <v>0.44483985765124556</v>
      </c>
      <c r="N324" s="2">
        <f t="shared" si="196"/>
        <v>4.9822064056939501E-2</v>
      </c>
      <c r="O324" s="2">
        <f t="shared" si="197"/>
        <v>1.7793594306049827E-2</v>
      </c>
      <c r="P324" s="1">
        <v>137</v>
      </c>
      <c r="R324" s="1">
        <v>125</v>
      </c>
      <c r="S324" s="1">
        <v>14</v>
      </c>
      <c r="W324" s="184">
        <v>5</v>
      </c>
      <c r="AI324" s="7">
        <f t="shared" si="198"/>
        <v>0</v>
      </c>
      <c r="AJ324" s="7">
        <f t="shared" si="199"/>
        <v>0</v>
      </c>
      <c r="AK324" s="7">
        <f t="shared" si="200"/>
        <v>0</v>
      </c>
      <c r="AL324" s="7">
        <f t="shared" si="201"/>
        <v>4</v>
      </c>
      <c r="AM324" s="2">
        <f t="shared" si="202"/>
        <v>0</v>
      </c>
      <c r="AN324" s="2">
        <f t="shared" si="203"/>
        <v>0</v>
      </c>
      <c r="AO324" s="2">
        <f t="shared" si="204"/>
        <v>0</v>
      </c>
      <c r="AP324" s="2">
        <f t="shared" si="205"/>
        <v>1.7793594306049824E-2</v>
      </c>
      <c r="AR324" t="str">
        <f t="shared" si="175"/>
        <v>Brantley</v>
      </c>
      <c r="AS324" t="s">
        <v>1546</v>
      </c>
      <c r="AT324" s="182">
        <v>1</v>
      </c>
      <c r="AV324" s="98">
        <v>13</v>
      </c>
      <c r="AW324" s="100">
        <v>25</v>
      </c>
      <c r="AX324" s="106">
        <f t="shared" si="206"/>
        <v>13025</v>
      </c>
      <c r="AZ324" s="7" t="s">
        <v>2975</v>
      </c>
      <c r="BA324" t="s">
        <v>3208</v>
      </c>
    </row>
    <row r="325" spans="1:53" hidden="1" outlineLevel="1">
      <c r="A325" t="s">
        <v>3186</v>
      </c>
      <c r="B325" t="s">
        <v>1546</v>
      </c>
      <c r="C325" s="1">
        <f t="shared" si="191"/>
        <v>932</v>
      </c>
      <c r="D325" s="7">
        <f>IF(P325&gt;0,RANK(P325,(P325:R325,S325:AG325)),0)</f>
        <v>1</v>
      </c>
      <c r="E325" s="7">
        <f>IF(Q325&gt;0,RANK(Q325,(P325:R325,S325:AG325)),0)</f>
        <v>0</v>
      </c>
      <c r="F325" s="7">
        <f>IF(R325&gt;0,RANK(R325,(P325:R325,S325:AG325)),0)</f>
        <v>2</v>
      </c>
      <c r="G325" s="7">
        <f>IF(S325&gt;0,RANK(S325,(P325:R325,S325:AG325)),0)</f>
        <v>3</v>
      </c>
      <c r="H325" s="49">
        <f t="shared" si="192"/>
        <v>528</v>
      </c>
      <c r="I325" s="178">
        <f t="shared" si="174"/>
        <v>0.5665236051502146</v>
      </c>
      <c r="J325" s="2"/>
      <c r="K325" s="2">
        <f t="shared" si="193"/>
        <v>0.77896995708154504</v>
      </c>
      <c r="L325" s="2">
        <f t="shared" si="194"/>
        <v>0</v>
      </c>
      <c r="M325" s="2">
        <f t="shared" si="195"/>
        <v>0.21244635193133046</v>
      </c>
      <c r="N325" s="2">
        <f t="shared" si="196"/>
        <v>6.4377682403433476E-3</v>
      </c>
      <c r="O325" s="2">
        <f t="shared" si="197"/>
        <v>2.1459227467811506E-3</v>
      </c>
      <c r="P325" s="1">
        <v>726</v>
      </c>
      <c r="R325" s="1">
        <v>198</v>
      </c>
      <c r="S325" s="1">
        <v>6</v>
      </c>
      <c r="W325" s="184">
        <v>2</v>
      </c>
      <c r="AI325" s="7">
        <f t="shared" si="198"/>
        <v>0</v>
      </c>
      <c r="AJ325" s="7">
        <f t="shared" si="199"/>
        <v>0</v>
      </c>
      <c r="AK325" s="7">
        <f t="shared" si="200"/>
        <v>0</v>
      </c>
      <c r="AL325" s="7">
        <f t="shared" si="201"/>
        <v>4</v>
      </c>
      <c r="AM325" s="2">
        <f t="shared" si="202"/>
        <v>0</v>
      </c>
      <c r="AN325" s="2">
        <f t="shared" si="203"/>
        <v>0</v>
      </c>
      <c r="AO325" s="2">
        <f t="shared" si="204"/>
        <v>0</v>
      </c>
      <c r="AP325" s="2">
        <f t="shared" si="205"/>
        <v>2.1459227467811159E-3</v>
      </c>
      <c r="AR325" t="str">
        <f t="shared" ref="AR325:AR388" si="207">A325</f>
        <v>Brooks</v>
      </c>
      <c r="AS325" t="s">
        <v>1546</v>
      </c>
      <c r="AT325" s="182">
        <v>8</v>
      </c>
      <c r="AV325" s="98">
        <v>13</v>
      </c>
      <c r="AW325" s="100">
        <v>27</v>
      </c>
      <c r="AX325" s="106">
        <f t="shared" si="206"/>
        <v>13027</v>
      </c>
      <c r="AZ325" s="7" t="s">
        <v>2975</v>
      </c>
      <c r="BA325" t="s">
        <v>3208</v>
      </c>
    </row>
    <row r="326" spans="1:53" hidden="1" outlineLevel="1">
      <c r="A326" t="s">
        <v>2757</v>
      </c>
      <c r="B326" t="s">
        <v>1546</v>
      </c>
      <c r="C326" s="1">
        <f t="shared" si="191"/>
        <v>1413</v>
      </c>
      <c r="D326" s="7">
        <f>IF(P326&gt;0,RANK(P326,(P326:R326,S326:AG326)),0)</f>
        <v>1</v>
      </c>
      <c r="E326" s="7">
        <f>IF(Q326&gt;0,RANK(Q326,(P326:R326,S326:AG326)),0)</f>
        <v>0</v>
      </c>
      <c r="F326" s="7">
        <f>IF(R326&gt;0,RANK(R326,(P326:R326,S326:AG326)),0)</f>
        <v>2</v>
      </c>
      <c r="G326" s="7">
        <f>IF(S326&gt;0,RANK(S326,(P326:R326,S326:AG326)),0)</f>
        <v>3</v>
      </c>
      <c r="H326" s="49">
        <f t="shared" si="192"/>
        <v>393</v>
      </c>
      <c r="I326" s="178">
        <f t="shared" ref="I326:I389" si="208">H326/C326</f>
        <v>0.2781316348195329</v>
      </c>
      <c r="J326" s="2"/>
      <c r="K326" s="2">
        <f t="shared" si="193"/>
        <v>0.6334041047416844</v>
      </c>
      <c r="L326" s="2">
        <f t="shared" si="194"/>
        <v>0</v>
      </c>
      <c r="M326" s="2">
        <f t="shared" si="195"/>
        <v>0.35527246992215145</v>
      </c>
      <c r="N326" s="2">
        <f t="shared" si="196"/>
        <v>5.661712668082095E-3</v>
      </c>
      <c r="O326" s="2">
        <f t="shared" si="197"/>
        <v>5.6617126680820551E-3</v>
      </c>
      <c r="P326" s="1">
        <v>895</v>
      </c>
      <c r="R326" s="1">
        <v>502</v>
      </c>
      <c r="S326" s="1">
        <v>8</v>
      </c>
      <c r="W326" s="184">
        <v>8</v>
      </c>
      <c r="AI326" s="7">
        <f t="shared" si="198"/>
        <v>0</v>
      </c>
      <c r="AJ326" s="7">
        <f t="shared" si="199"/>
        <v>0</v>
      </c>
      <c r="AK326" s="7">
        <f t="shared" si="200"/>
        <v>0</v>
      </c>
      <c r="AL326" s="7">
        <f t="shared" si="201"/>
        <v>3</v>
      </c>
      <c r="AM326" s="2">
        <f t="shared" si="202"/>
        <v>0</v>
      </c>
      <c r="AN326" s="2">
        <f t="shared" si="203"/>
        <v>0</v>
      </c>
      <c r="AO326" s="2">
        <f t="shared" si="204"/>
        <v>0</v>
      </c>
      <c r="AP326" s="2">
        <f t="shared" si="205"/>
        <v>5.661712668082095E-3</v>
      </c>
      <c r="AR326" t="str">
        <f t="shared" si="207"/>
        <v>Bryan</v>
      </c>
      <c r="AS326" t="s">
        <v>1546</v>
      </c>
      <c r="AT326" s="182">
        <v>1</v>
      </c>
      <c r="AV326" s="98">
        <v>13</v>
      </c>
      <c r="AW326" s="100">
        <v>29</v>
      </c>
      <c r="AX326" s="106">
        <f t="shared" si="206"/>
        <v>13029</v>
      </c>
      <c r="AZ326" s="7" t="s">
        <v>2975</v>
      </c>
      <c r="BA326" t="s">
        <v>3208</v>
      </c>
    </row>
    <row r="327" spans="1:53" hidden="1" outlineLevel="1">
      <c r="A327" t="s">
        <v>1503</v>
      </c>
      <c r="B327" t="s">
        <v>1546</v>
      </c>
      <c r="C327" s="1">
        <f t="shared" si="191"/>
        <v>3159</v>
      </c>
      <c r="D327" s="7">
        <f>IF(P327&gt;0,RANK(P327,(P327:R327,S327:AG327)),0)</f>
        <v>1</v>
      </c>
      <c r="E327" s="7">
        <f>IF(Q327&gt;0,RANK(Q327,(P327:R327,S327:AG327)),0)</f>
        <v>0</v>
      </c>
      <c r="F327" s="7">
        <f>IF(R327&gt;0,RANK(R327,(P327:R327,S327:AG327)),0)</f>
        <v>2</v>
      </c>
      <c r="G327" s="7">
        <f>IF(S327&gt;0,RANK(S327,(P327:R327,S327:AG327)),0)</f>
        <v>4</v>
      </c>
      <c r="H327" s="49">
        <f t="shared" si="192"/>
        <v>689</v>
      </c>
      <c r="I327" s="178">
        <f t="shared" si="208"/>
        <v>0.21810699588477367</v>
      </c>
      <c r="J327" s="2"/>
      <c r="K327" s="2">
        <f t="shared" si="193"/>
        <v>0.60652105096549536</v>
      </c>
      <c r="L327" s="2">
        <f t="shared" si="194"/>
        <v>0</v>
      </c>
      <c r="M327" s="2">
        <f t="shared" si="195"/>
        <v>0.38841405508072174</v>
      </c>
      <c r="N327" s="2">
        <f t="shared" si="196"/>
        <v>2.2158911047799935E-3</v>
      </c>
      <c r="O327" s="2">
        <f t="shared" si="197"/>
        <v>2.8490028490029073E-3</v>
      </c>
      <c r="P327" s="1">
        <v>1916</v>
      </c>
      <c r="R327" s="1">
        <v>1227</v>
      </c>
      <c r="S327" s="1">
        <v>7</v>
      </c>
      <c r="W327" s="184">
        <v>9</v>
      </c>
      <c r="AI327" s="7">
        <f t="shared" si="198"/>
        <v>0</v>
      </c>
      <c r="AJ327" s="7">
        <f t="shared" si="199"/>
        <v>0</v>
      </c>
      <c r="AK327" s="7">
        <f t="shared" si="200"/>
        <v>0</v>
      </c>
      <c r="AL327" s="7">
        <f t="shared" si="201"/>
        <v>3</v>
      </c>
      <c r="AM327" s="2">
        <f t="shared" si="202"/>
        <v>0</v>
      </c>
      <c r="AN327" s="2">
        <f t="shared" si="203"/>
        <v>0</v>
      </c>
      <c r="AO327" s="2">
        <f t="shared" si="204"/>
        <v>0</v>
      </c>
      <c r="AP327" s="2">
        <f t="shared" si="205"/>
        <v>2.8490028490028491E-3</v>
      </c>
      <c r="AR327" t="str">
        <f t="shared" si="207"/>
        <v>Bulloch</v>
      </c>
      <c r="AS327" t="s">
        <v>1546</v>
      </c>
      <c r="AT327" s="182">
        <v>12</v>
      </c>
      <c r="AV327" s="98">
        <v>13</v>
      </c>
      <c r="AW327" s="100">
        <v>31</v>
      </c>
      <c r="AX327" s="106">
        <f t="shared" si="206"/>
        <v>13031</v>
      </c>
      <c r="AZ327" s="7" t="s">
        <v>2975</v>
      </c>
      <c r="BA327" t="s">
        <v>3208</v>
      </c>
    </row>
    <row r="328" spans="1:53" hidden="1" outlineLevel="1">
      <c r="A328" t="s">
        <v>1736</v>
      </c>
      <c r="B328" t="s">
        <v>1546</v>
      </c>
      <c r="C328" s="1">
        <f t="shared" si="191"/>
        <v>1855</v>
      </c>
      <c r="D328" s="7">
        <f>IF(P328&gt;0,RANK(P328,(P328:R328,S328:AG328)),0)</f>
        <v>1</v>
      </c>
      <c r="E328" s="7">
        <f>IF(Q328&gt;0,RANK(Q328,(P328:R328,S328:AG328)),0)</f>
        <v>0</v>
      </c>
      <c r="F328" s="7">
        <f>IF(R328&gt;0,RANK(R328,(P328:R328,S328:AG328)),0)</f>
        <v>2</v>
      </c>
      <c r="G328" s="7">
        <f>IF(S328&gt;0,RANK(S328,(P328:R328,S328:AG328)),0)</f>
        <v>3</v>
      </c>
      <c r="H328" s="49">
        <f t="shared" si="192"/>
        <v>1475</v>
      </c>
      <c r="I328" s="178">
        <f t="shared" si="208"/>
        <v>0.79514824797843664</v>
      </c>
      <c r="J328" s="2"/>
      <c r="K328" s="2">
        <f t="shared" si="193"/>
        <v>0.89487870619946097</v>
      </c>
      <c r="L328" s="2">
        <f t="shared" si="194"/>
        <v>0</v>
      </c>
      <c r="M328" s="2">
        <f t="shared" si="195"/>
        <v>9.9730458221024262E-2</v>
      </c>
      <c r="N328" s="2">
        <f t="shared" si="196"/>
        <v>3.234501347708895E-3</v>
      </c>
      <c r="O328" s="2">
        <f t="shared" si="197"/>
        <v>2.1563342318058711E-3</v>
      </c>
      <c r="P328" s="1">
        <v>1660</v>
      </c>
      <c r="R328" s="1">
        <v>185</v>
      </c>
      <c r="S328" s="1">
        <v>6</v>
      </c>
      <c r="W328" s="184">
        <v>4</v>
      </c>
      <c r="AI328" s="7">
        <f t="shared" si="198"/>
        <v>0</v>
      </c>
      <c r="AJ328" s="7">
        <f t="shared" si="199"/>
        <v>0</v>
      </c>
      <c r="AK328" s="7">
        <f t="shared" si="200"/>
        <v>0</v>
      </c>
      <c r="AL328" s="7">
        <f t="shared" si="201"/>
        <v>4</v>
      </c>
      <c r="AM328" s="2">
        <f t="shared" si="202"/>
        <v>0</v>
      </c>
      <c r="AN328" s="2">
        <f t="shared" si="203"/>
        <v>0</v>
      </c>
      <c r="AO328" s="2">
        <f t="shared" si="204"/>
        <v>0</v>
      </c>
      <c r="AP328" s="2">
        <f t="shared" si="205"/>
        <v>2.1563342318059301E-3</v>
      </c>
      <c r="AR328" t="str">
        <f t="shared" si="207"/>
        <v>Burke</v>
      </c>
      <c r="AS328" t="s">
        <v>1546</v>
      </c>
      <c r="AT328" s="182">
        <v>12</v>
      </c>
      <c r="AV328" s="98">
        <v>13</v>
      </c>
      <c r="AW328" s="100">
        <v>33</v>
      </c>
      <c r="AX328" s="106">
        <f t="shared" si="206"/>
        <v>13033</v>
      </c>
      <c r="AZ328" s="7" t="s">
        <v>2975</v>
      </c>
      <c r="BA328" t="s">
        <v>3208</v>
      </c>
    </row>
    <row r="329" spans="1:53" hidden="1" outlineLevel="1">
      <c r="A329" t="s">
        <v>2915</v>
      </c>
      <c r="B329" t="s">
        <v>1546</v>
      </c>
      <c r="C329" s="1">
        <f t="shared" si="191"/>
        <v>1128</v>
      </c>
      <c r="D329" s="7">
        <f>IF(P329&gt;0,RANK(P329,(P329:R329,S329:AG329)),0)</f>
        <v>1</v>
      </c>
      <c r="E329" s="7">
        <f>IF(Q329&gt;0,RANK(Q329,(P329:R329,S329:AG329)),0)</f>
        <v>0</v>
      </c>
      <c r="F329" s="7">
        <f>IF(R329&gt;0,RANK(R329,(P329:R329,S329:AG329)),0)</f>
        <v>2</v>
      </c>
      <c r="G329" s="7">
        <f>IF(S329&gt;0,RANK(S329,(P329:R329,S329:AG329)),0)</f>
        <v>4</v>
      </c>
      <c r="H329" s="49">
        <f t="shared" si="192"/>
        <v>731</v>
      </c>
      <c r="I329" s="178">
        <f t="shared" si="208"/>
        <v>0.64804964539007093</v>
      </c>
      <c r="J329" s="2"/>
      <c r="K329" s="2">
        <f t="shared" si="193"/>
        <v>0.81737588652482274</v>
      </c>
      <c r="L329" s="2">
        <f t="shared" si="194"/>
        <v>0</v>
      </c>
      <c r="M329" s="2">
        <f t="shared" si="195"/>
        <v>0.16932624113475178</v>
      </c>
      <c r="N329" s="2">
        <f t="shared" si="196"/>
        <v>5.3191489361702126E-3</v>
      </c>
      <c r="O329" s="2">
        <f t="shared" si="197"/>
        <v>7.9787234042552682E-3</v>
      </c>
      <c r="P329" s="1">
        <v>922</v>
      </c>
      <c r="R329" s="1">
        <v>191</v>
      </c>
      <c r="S329" s="1">
        <v>6</v>
      </c>
      <c r="W329" s="184">
        <v>9</v>
      </c>
      <c r="AI329" s="7">
        <f t="shared" si="198"/>
        <v>0</v>
      </c>
      <c r="AJ329" s="7">
        <f t="shared" si="199"/>
        <v>0</v>
      </c>
      <c r="AK329" s="7">
        <f t="shared" si="200"/>
        <v>0</v>
      </c>
      <c r="AL329" s="7">
        <f t="shared" si="201"/>
        <v>3</v>
      </c>
      <c r="AM329" s="2">
        <f t="shared" si="202"/>
        <v>0</v>
      </c>
      <c r="AN329" s="2">
        <f t="shared" si="203"/>
        <v>0</v>
      </c>
      <c r="AO329" s="2">
        <f t="shared" si="204"/>
        <v>0</v>
      </c>
      <c r="AP329" s="2">
        <f t="shared" si="205"/>
        <v>7.9787234042553185E-3</v>
      </c>
      <c r="AR329" t="str">
        <f t="shared" si="207"/>
        <v>Butts</v>
      </c>
      <c r="AS329" t="s">
        <v>1546</v>
      </c>
      <c r="AT329" s="182">
        <v>10</v>
      </c>
      <c r="AV329" s="98">
        <v>13</v>
      </c>
      <c r="AW329" s="100">
        <v>35</v>
      </c>
      <c r="AX329" s="106">
        <f t="shared" si="206"/>
        <v>13035</v>
      </c>
      <c r="AZ329" s="7" t="s">
        <v>2975</v>
      </c>
      <c r="BA329" t="s">
        <v>3208</v>
      </c>
    </row>
    <row r="330" spans="1:53" hidden="1" outlineLevel="1">
      <c r="A330" t="s">
        <v>1942</v>
      </c>
      <c r="B330" t="s">
        <v>1546</v>
      </c>
      <c r="C330" s="1">
        <f t="shared" si="191"/>
        <v>561</v>
      </c>
      <c r="D330" s="7">
        <f>IF(P330&gt;0,RANK(P330,(P330:R330,S330:AG330)),0)</f>
        <v>1</v>
      </c>
      <c r="E330" s="7">
        <f>IF(Q330&gt;0,RANK(Q330,(P330:R330,S330:AG330)),0)</f>
        <v>0</v>
      </c>
      <c r="F330" s="7">
        <f>IF(R330&gt;0,RANK(R330,(P330:R330,S330:AG330)),0)</f>
        <v>2</v>
      </c>
      <c r="G330" s="7">
        <f>IF(S330&gt;0,RANK(S330,(P330:R330,S330:AG330)),0)</f>
        <v>0</v>
      </c>
      <c r="H330" s="49">
        <f t="shared" si="192"/>
        <v>438</v>
      </c>
      <c r="I330" s="178">
        <f t="shared" si="208"/>
        <v>0.78074866310160429</v>
      </c>
      <c r="J330" s="2"/>
      <c r="K330" s="2">
        <f t="shared" si="193"/>
        <v>0.88948306595365423</v>
      </c>
      <c r="L330" s="2">
        <f t="shared" si="194"/>
        <v>0</v>
      </c>
      <c r="M330" s="2">
        <f t="shared" si="195"/>
        <v>0.10873440285204991</v>
      </c>
      <c r="N330" s="2">
        <f t="shared" si="196"/>
        <v>0</v>
      </c>
      <c r="O330" s="2">
        <f t="shared" si="197"/>
        <v>1.782531194295861E-3</v>
      </c>
      <c r="P330" s="1">
        <v>499</v>
      </c>
      <c r="R330" s="1">
        <v>61</v>
      </c>
      <c r="S330" s="1">
        <v>0</v>
      </c>
      <c r="W330" s="184">
        <v>1</v>
      </c>
      <c r="AI330" s="7">
        <f t="shared" si="198"/>
        <v>0</v>
      </c>
      <c r="AJ330" s="7">
        <f t="shared" si="199"/>
        <v>0</v>
      </c>
      <c r="AK330" s="7">
        <f t="shared" si="200"/>
        <v>0</v>
      </c>
      <c r="AL330" s="7">
        <f t="shared" si="201"/>
        <v>3</v>
      </c>
      <c r="AM330" s="2">
        <f t="shared" si="202"/>
        <v>0</v>
      </c>
      <c r="AN330" s="2">
        <f t="shared" si="203"/>
        <v>0</v>
      </c>
      <c r="AO330" s="2">
        <f t="shared" si="204"/>
        <v>0</v>
      </c>
      <c r="AP330" s="2">
        <f t="shared" si="205"/>
        <v>1.7825311942959001E-3</v>
      </c>
      <c r="AR330" t="str">
        <f t="shared" si="207"/>
        <v>Calhoun</v>
      </c>
      <c r="AS330" t="s">
        <v>1546</v>
      </c>
      <c r="AT330" s="182">
        <v>2</v>
      </c>
      <c r="AV330" s="98">
        <v>13</v>
      </c>
      <c r="AW330" s="100">
        <v>37</v>
      </c>
      <c r="AX330" s="106">
        <f t="shared" si="206"/>
        <v>13037</v>
      </c>
      <c r="AZ330" s="7" t="s">
        <v>2975</v>
      </c>
      <c r="BA330" t="s">
        <v>3208</v>
      </c>
    </row>
    <row r="331" spans="1:53" hidden="1" outlineLevel="1">
      <c r="A331" t="s">
        <v>1565</v>
      </c>
      <c r="B331" t="s">
        <v>1546</v>
      </c>
      <c r="C331" s="1">
        <f t="shared" si="191"/>
        <v>2111</v>
      </c>
      <c r="D331" s="7">
        <f>IF(P331&gt;0,RANK(P331,(P331:R331,S331:AG331)),0)</f>
        <v>1</v>
      </c>
      <c r="E331" s="7">
        <f>IF(Q331&gt;0,RANK(Q331,(P331:R331,S331:AG331)),0)</f>
        <v>0</v>
      </c>
      <c r="F331" s="7">
        <f>IF(R331&gt;0,RANK(R331,(P331:R331,S331:AG331)),0)</f>
        <v>2</v>
      </c>
      <c r="G331" s="7">
        <f>IF(S331&gt;0,RANK(S331,(P331:R331,S331:AG331)),0)</f>
        <v>4</v>
      </c>
      <c r="H331" s="49">
        <f t="shared" si="192"/>
        <v>715</v>
      </c>
      <c r="I331" s="178">
        <f t="shared" si="208"/>
        <v>0.33870203694931311</v>
      </c>
      <c r="J331" s="2"/>
      <c r="K331" s="2">
        <f t="shared" si="193"/>
        <v>0.66556134533396494</v>
      </c>
      <c r="L331" s="2">
        <f t="shared" si="194"/>
        <v>0</v>
      </c>
      <c r="M331" s="2">
        <f t="shared" si="195"/>
        <v>0.32685930838465183</v>
      </c>
      <c r="N331" s="2">
        <f t="shared" si="196"/>
        <v>2.8422548555187117E-3</v>
      </c>
      <c r="O331" s="2">
        <f t="shared" si="197"/>
        <v>4.7370914258645248E-3</v>
      </c>
      <c r="P331" s="1">
        <v>1405</v>
      </c>
      <c r="R331" s="1">
        <v>690</v>
      </c>
      <c r="S331" s="1">
        <v>6</v>
      </c>
      <c r="W331" s="184">
        <v>10</v>
      </c>
      <c r="AI331" s="7">
        <f t="shared" si="198"/>
        <v>0</v>
      </c>
      <c r="AJ331" s="7">
        <f t="shared" si="199"/>
        <v>0</v>
      </c>
      <c r="AK331" s="7">
        <f t="shared" si="200"/>
        <v>0</v>
      </c>
      <c r="AL331" s="7">
        <f t="shared" si="201"/>
        <v>3</v>
      </c>
      <c r="AM331" s="2">
        <f t="shared" si="202"/>
        <v>0</v>
      </c>
      <c r="AN331" s="2">
        <f t="shared" si="203"/>
        <v>0</v>
      </c>
      <c r="AO331" s="2">
        <f t="shared" si="204"/>
        <v>0</v>
      </c>
      <c r="AP331" s="2">
        <f t="shared" si="205"/>
        <v>4.7370914258645196E-3</v>
      </c>
      <c r="AR331" t="str">
        <f t="shared" si="207"/>
        <v>Camden</v>
      </c>
      <c r="AS331" t="s">
        <v>1546</v>
      </c>
      <c r="AT331" s="182">
        <v>1</v>
      </c>
      <c r="AV331" s="98">
        <v>13</v>
      </c>
      <c r="AW331" s="100">
        <v>39</v>
      </c>
      <c r="AX331" s="106">
        <f t="shared" si="206"/>
        <v>13039</v>
      </c>
      <c r="AZ331" s="7" t="s">
        <v>2975</v>
      </c>
      <c r="BA331" t="s">
        <v>3208</v>
      </c>
    </row>
    <row r="332" spans="1:53" hidden="1" outlineLevel="1">
      <c r="A332" t="s">
        <v>1805</v>
      </c>
      <c r="B332" t="s">
        <v>1546</v>
      </c>
      <c r="C332" s="1">
        <f t="shared" si="191"/>
        <v>556</v>
      </c>
      <c r="D332" s="7">
        <f>IF(P332&gt;0,RANK(P332,(P332:R332,S332:AG332)),0)</f>
        <v>1</v>
      </c>
      <c r="E332" s="7">
        <f>IF(Q332&gt;0,RANK(Q332,(P332:R332,S332:AG332)),0)</f>
        <v>0</v>
      </c>
      <c r="F332" s="7">
        <f>IF(R332&gt;0,RANK(R332,(P332:R332,S332:AG332)),0)</f>
        <v>2</v>
      </c>
      <c r="G332" s="7">
        <f>IF(S332&gt;0,RANK(S332,(P332:R332,S332:AG332)),0)</f>
        <v>3</v>
      </c>
      <c r="H332" s="49">
        <f t="shared" si="192"/>
        <v>324</v>
      </c>
      <c r="I332" s="178">
        <f t="shared" si="208"/>
        <v>0.58273381294964033</v>
      </c>
      <c r="J332" s="2"/>
      <c r="K332" s="2">
        <f t="shared" si="193"/>
        <v>0.78237410071942448</v>
      </c>
      <c r="L332" s="2">
        <f t="shared" si="194"/>
        <v>0</v>
      </c>
      <c r="M332" s="2">
        <f t="shared" si="195"/>
        <v>0.19964028776978418</v>
      </c>
      <c r="N332" s="2">
        <f t="shared" si="196"/>
        <v>8.9928057553956831E-3</v>
      </c>
      <c r="O332" s="2">
        <f t="shared" si="197"/>
        <v>8.9928057553956553E-3</v>
      </c>
      <c r="P332" s="1">
        <v>435</v>
      </c>
      <c r="R332" s="1">
        <v>111</v>
      </c>
      <c r="S332" s="1">
        <v>5</v>
      </c>
      <c r="W332" s="184">
        <v>5</v>
      </c>
      <c r="AI332" s="7">
        <f t="shared" si="198"/>
        <v>0</v>
      </c>
      <c r="AJ332" s="7">
        <f t="shared" si="199"/>
        <v>0</v>
      </c>
      <c r="AK332" s="7">
        <f t="shared" si="200"/>
        <v>0</v>
      </c>
      <c r="AL332" s="7">
        <f t="shared" si="201"/>
        <v>3</v>
      </c>
      <c r="AM332" s="2">
        <f t="shared" si="202"/>
        <v>0</v>
      </c>
      <c r="AN332" s="2">
        <f t="shared" si="203"/>
        <v>0</v>
      </c>
      <c r="AO332" s="2">
        <f t="shared" si="204"/>
        <v>0</v>
      </c>
      <c r="AP332" s="2">
        <f t="shared" si="205"/>
        <v>8.9928057553956831E-3</v>
      </c>
      <c r="AR332" t="str">
        <f t="shared" si="207"/>
        <v>Candler</v>
      </c>
      <c r="AS332" t="s">
        <v>1546</v>
      </c>
      <c r="AT332" s="182">
        <v>12</v>
      </c>
      <c r="AV332" s="98">
        <v>13</v>
      </c>
      <c r="AW332" s="100">
        <v>43</v>
      </c>
      <c r="AX332" s="106">
        <f t="shared" si="206"/>
        <v>13043</v>
      </c>
      <c r="AZ332" s="7" t="s">
        <v>2975</v>
      </c>
      <c r="BA332" t="s">
        <v>3208</v>
      </c>
    </row>
    <row r="333" spans="1:53" hidden="1" outlineLevel="1">
      <c r="A333" t="s">
        <v>1806</v>
      </c>
      <c r="B333" t="s">
        <v>1546</v>
      </c>
      <c r="C333" s="1">
        <f t="shared" si="191"/>
        <v>5160</v>
      </c>
      <c r="D333" s="7">
        <f>IF(P333&gt;0,RANK(P333,(P333:R333,S333:AG333)),0)</f>
        <v>1</v>
      </c>
      <c r="E333" s="7">
        <f>IF(Q333&gt;0,RANK(Q333,(P333:R333,S333:AG333)),0)</f>
        <v>0</v>
      </c>
      <c r="F333" s="7">
        <f>IF(R333&gt;0,RANK(R333,(P333:R333,S333:AG333)),0)</f>
        <v>2</v>
      </c>
      <c r="G333" s="7">
        <f>IF(S333&gt;0,RANK(S333,(P333:R333,S333:AG333)),0)</f>
        <v>4</v>
      </c>
      <c r="H333" s="49">
        <f t="shared" si="192"/>
        <v>1245</v>
      </c>
      <c r="I333" s="178">
        <f t="shared" si="208"/>
        <v>0.24127906976744187</v>
      </c>
      <c r="J333" s="2"/>
      <c r="K333" s="2">
        <f t="shared" si="193"/>
        <v>0.61744186046511629</v>
      </c>
      <c r="L333" s="2">
        <f t="shared" si="194"/>
        <v>0</v>
      </c>
      <c r="M333" s="2">
        <f t="shared" si="195"/>
        <v>0.37616279069767444</v>
      </c>
      <c r="N333" s="2">
        <f t="shared" si="196"/>
        <v>2.9069767441860465E-3</v>
      </c>
      <c r="O333" s="2">
        <f t="shared" si="197"/>
        <v>3.4883720930232228E-3</v>
      </c>
      <c r="P333" s="1">
        <v>3186</v>
      </c>
      <c r="R333" s="1">
        <v>1941</v>
      </c>
      <c r="S333" s="1">
        <v>15</v>
      </c>
      <c r="W333" s="184">
        <v>18</v>
      </c>
      <c r="AI333" s="7">
        <f t="shared" si="198"/>
        <v>0</v>
      </c>
      <c r="AJ333" s="7">
        <f t="shared" si="199"/>
        <v>0</v>
      </c>
      <c r="AK333" s="7">
        <f t="shared" si="200"/>
        <v>0</v>
      </c>
      <c r="AL333" s="7">
        <f t="shared" si="201"/>
        <v>3</v>
      </c>
      <c r="AM333" s="2">
        <f t="shared" si="202"/>
        <v>0</v>
      </c>
      <c r="AN333" s="2">
        <f t="shared" si="203"/>
        <v>0</v>
      </c>
      <c r="AO333" s="2">
        <f t="shared" si="204"/>
        <v>0</v>
      </c>
      <c r="AP333" s="2">
        <f t="shared" si="205"/>
        <v>3.4883720930232558E-3</v>
      </c>
      <c r="AR333" t="str">
        <f t="shared" si="207"/>
        <v>Carroll</v>
      </c>
      <c r="AS333" t="s">
        <v>1546</v>
      </c>
      <c r="AT333" s="182">
        <v>3</v>
      </c>
      <c r="AV333" s="98">
        <v>13</v>
      </c>
      <c r="AW333" s="100">
        <v>45</v>
      </c>
      <c r="AX333" s="106">
        <f t="shared" si="206"/>
        <v>13045</v>
      </c>
      <c r="AZ333" s="7" t="s">
        <v>2975</v>
      </c>
      <c r="BA333" t="s">
        <v>3208</v>
      </c>
    </row>
    <row r="334" spans="1:53" hidden="1" outlineLevel="1">
      <c r="A334" t="s">
        <v>2253</v>
      </c>
      <c r="B334" t="s">
        <v>1546</v>
      </c>
      <c r="C334" s="1">
        <f t="shared" si="191"/>
        <v>2139</v>
      </c>
      <c r="D334" s="7">
        <f>IF(P334&gt;0,RANK(P334,(P334:R334,S334:AG334)),0)</f>
        <v>1</v>
      </c>
      <c r="E334" s="7">
        <f>IF(Q334&gt;0,RANK(Q334,(P334:R334,S334:AG334)),0)</f>
        <v>0</v>
      </c>
      <c r="F334" s="7">
        <f>IF(R334&gt;0,RANK(R334,(P334:R334,S334:AG334)),0)</f>
        <v>2</v>
      </c>
      <c r="G334" s="7">
        <f>IF(S334&gt;0,RANK(S334,(P334:R334,S334:AG334)),0)</f>
        <v>4</v>
      </c>
      <c r="H334" s="49">
        <f t="shared" si="192"/>
        <v>61</v>
      </c>
      <c r="I334" s="178">
        <f t="shared" si="208"/>
        <v>2.8517999064983639E-2</v>
      </c>
      <c r="J334" s="2"/>
      <c r="K334" s="2">
        <f t="shared" si="193"/>
        <v>0.50864890135577367</v>
      </c>
      <c r="L334" s="2">
        <f t="shared" si="194"/>
        <v>0</v>
      </c>
      <c r="M334" s="2">
        <f t="shared" si="195"/>
        <v>0.48013090229079008</v>
      </c>
      <c r="N334" s="2">
        <f t="shared" si="196"/>
        <v>5.1425899953249183E-3</v>
      </c>
      <c r="O334" s="2">
        <f t="shared" si="197"/>
        <v>6.077606358111322E-3</v>
      </c>
      <c r="P334" s="1">
        <v>1088</v>
      </c>
      <c r="R334" s="1">
        <v>1027</v>
      </c>
      <c r="S334" s="1">
        <v>11</v>
      </c>
      <c r="W334" s="184">
        <v>13</v>
      </c>
      <c r="AI334" s="7">
        <f t="shared" si="198"/>
        <v>0</v>
      </c>
      <c r="AJ334" s="7">
        <f t="shared" si="199"/>
        <v>0</v>
      </c>
      <c r="AK334" s="7">
        <f t="shared" si="200"/>
        <v>0</v>
      </c>
      <c r="AL334" s="7">
        <f t="shared" si="201"/>
        <v>3</v>
      </c>
      <c r="AM334" s="2">
        <f t="shared" si="202"/>
        <v>0</v>
      </c>
      <c r="AN334" s="2">
        <f t="shared" si="203"/>
        <v>0</v>
      </c>
      <c r="AO334" s="2">
        <f t="shared" si="204"/>
        <v>0</v>
      </c>
      <c r="AP334" s="2">
        <f t="shared" si="205"/>
        <v>6.0776063581112674E-3</v>
      </c>
      <c r="AR334" t="str">
        <f t="shared" si="207"/>
        <v>Catoosa</v>
      </c>
      <c r="AS334" t="s">
        <v>1546</v>
      </c>
      <c r="AT334" s="182">
        <v>14</v>
      </c>
      <c r="AV334" s="98">
        <v>13</v>
      </c>
      <c r="AW334" s="100">
        <v>47</v>
      </c>
      <c r="AX334" s="106">
        <f t="shared" si="206"/>
        <v>13047</v>
      </c>
      <c r="AZ334" s="7" t="s">
        <v>2975</v>
      </c>
      <c r="BA334" t="s">
        <v>3208</v>
      </c>
    </row>
    <row r="335" spans="1:53" hidden="1" outlineLevel="1">
      <c r="A335" t="s">
        <v>1792</v>
      </c>
      <c r="B335" t="s">
        <v>1546</v>
      </c>
      <c r="C335" s="1">
        <f t="shared" si="191"/>
        <v>373</v>
      </c>
      <c r="D335" s="7">
        <f>IF(P335&gt;0,RANK(P335,(P335:R335,S335:AG335)),0)</f>
        <v>1</v>
      </c>
      <c r="E335" s="7">
        <f>IF(Q335&gt;0,RANK(Q335,(P335:R335,S335:AG335)),0)</f>
        <v>0</v>
      </c>
      <c r="F335" s="7">
        <f>IF(R335&gt;0,RANK(R335,(P335:R335,S335:AG335)),0)</f>
        <v>2</v>
      </c>
      <c r="G335" s="7">
        <f>IF(S335&gt;0,RANK(S335,(P335:R335,S335:AG335)),0)</f>
        <v>3</v>
      </c>
      <c r="H335" s="49">
        <f t="shared" si="192"/>
        <v>191</v>
      </c>
      <c r="I335" s="178">
        <f t="shared" si="208"/>
        <v>0.51206434316353888</v>
      </c>
      <c r="J335" s="2"/>
      <c r="K335" s="2">
        <f t="shared" si="193"/>
        <v>0.7372654155495979</v>
      </c>
      <c r="L335" s="2">
        <f t="shared" si="194"/>
        <v>0</v>
      </c>
      <c r="M335" s="2">
        <f t="shared" si="195"/>
        <v>0.22520107238605899</v>
      </c>
      <c r="N335" s="2">
        <f t="shared" si="196"/>
        <v>2.1447721179624665E-2</v>
      </c>
      <c r="O335" s="2">
        <f t="shared" si="197"/>
        <v>1.608579088471844E-2</v>
      </c>
      <c r="P335" s="1">
        <v>275</v>
      </c>
      <c r="R335" s="1">
        <v>84</v>
      </c>
      <c r="S335" s="1">
        <v>8</v>
      </c>
      <c r="W335" s="184">
        <v>6</v>
      </c>
      <c r="AI335" s="7">
        <f t="shared" si="198"/>
        <v>0</v>
      </c>
      <c r="AJ335" s="7">
        <f t="shared" si="199"/>
        <v>0</v>
      </c>
      <c r="AK335" s="7">
        <f t="shared" si="200"/>
        <v>0</v>
      </c>
      <c r="AL335" s="7">
        <f t="shared" si="201"/>
        <v>4</v>
      </c>
      <c r="AM335" s="2">
        <f t="shared" si="202"/>
        <v>0</v>
      </c>
      <c r="AN335" s="2">
        <f t="shared" si="203"/>
        <v>0</v>
      </c>
      <c r="AO335" s="2">
        <f t="shared" si="204"/>
        <v>0</v>
      </c>
      <c r="AP335" s="2">
        <f t="shared" si="205"/>
        <v>1.6085790884718499E-2</v>
      </c>
      <c r="AR335" t="str">
        <f t="shared" si="207"/>
        <v>Charlton</v>
      </c>
      <c r="AS335" t="s">
        <v>1546</v>
      </c>
      <c r="AT335" s="182">
        <v>1</v>
      </c>
      <c r="AV335" s="98">
        <v>13</v>
      </c>
      <c r="AW335" s="100">
        <v>49</v>
      </c>
      <c r="AX335" s="106">
        <f t="shared" si="206"/>
        <v>13049</v>
      </c>
      <c r="AZ335" s="7" t="s">
        <v>2975</v>
      </c>
      <c r="BA335" t="s">
        <v>3208</v>
      </c>
    </row>
    <row r="336" spans="1:53" hidden="1" outlineLevel="1">
      <c r="A336" t="s">
        <v>1289</v>
      </c>
      <c r="B336" t="s">
        <v>1546</v>
      </c>
      <c r="C336" s="1">
        <f t="shared" si="191"/>
        <v>27546</v>
      </c>
      <c r="D336" s="7">
        <f>IF(P336&gt;0,RANK(P336,(P336:R336,S336:AG336)),0)</f>
        <v>1</v>
      </c>
      <c r="E336" s="7">
        <f>IF(Q336&gt;0,RANK(Q336,(P336:R336,S336:AG336)),0)</f>
        <v>0</v>
      </c>
      <c r="F336" s="7">
        <f>IF(R336&gt;0,RANK(R336,(P336:R336,S336:AG336)),0)</f>
        <v>2</v>
      </c>
      <c r="G336" s="7">
        <f>IF(S336&gt;0,RANK(S336,(P336:R336,S336:AG336)),0)</f>
        <v>3</v>
      </c>
      <c r="H336" s="49">
        <f t="shared" si="192"/>
        <v>12409</v>
      </c>
      <c r="I336" s="178">
        <f t="shared" si="208"/>
        <v>0.45048282872286355</v>
      </c>
      <c r="J336" s="2"/>
      <c r="K336" s="2">
        <f t="shared" si="193"/>
        <v>0.72300878530458146</v>
      </c>
      <c r="L336" s="2">
        <f t="shared" si="194"/>
        <v>0</v>
      </c>
      <c r="M336" s="2">
        <f t="shared" si="195"/>
        <v>0.27252595658171785</v>
      </c>
      <c r="N336" s="2">
        <f t="shared" si="196"/>
        <v>2.6138096275321282E-3</v>
      </c>
      <c r="O336" s="2">
        <f t="shared" si="197"/>
        <v>1.8514484861685593E-3</v>
      </c>
      <c r="P336" s="1">
        <v>19916</v>
      </c>
      <c r="R336" s="1">
        <v>7507</v>
      </c>
      <c r="S336" s="1">
        <v>72</v>
      </c>
      <c r="W336" s="184">
        <v>51</v>
      </c>
      <c r="AI336" s="7">
        <f t="shared" si="198"/>
        <v>0</v>
      </c>
      <c r="AJ336" s="7">
        <f t="shared" si="199"/>
        <v>0</v>
      </c>
      <c r="AK336" s="7">
        <f t="shared" si="200"/>
        <v>0</v>
      </c>
      <c r="AL336" s="7">
        <f t="shared" si="201"/>
        <v>4</v>
      </c>
      <c r="AM336" s="2">
        <f t="shared" si="202"/>
        <v>0</v>
      </c>
      <c r="AN336" s="2">
        <f t="shared" si="203"/>
        <v>0</v>
      </c>
      <c r="AO336" s="2">
        <f t="shared" si="204"/>
        <v>0</v>
      </c>
      <c r="AP336" s="2">
        <f t="shared" si="205"/>
        <v>1.8514484861685907E-3</v>
      </c>
      <c r="AR336" t="str">
        <f t="shared" si="207"/>
        <v>Chatham</v>
      </c>
      <c r="AS336" t="s">
        <v>1546</v>
      </c>
      <c r="AT336" s="182">
        <v>1</v>
      </c>
      <c r="AV336" s="98">
        <v>13</v>
      </c>
      <c r="AW336" s="100">
        <v>51</v>
      </c>
      <c r="AX336" s="106">
        <f t="shared" si="206"/>
        <v>13051</v>
      </c>
      <c r="AZ336" s="7" t="s">
        <v>2975</v>
      </c>
      <c r="BA336" t="s">
        <v>3208</v>
      </c>
    </row>
    <row r="337" spans="1:53" hidden="1" outlineLevel="1">
      <c r="A337" t="s">
        <v>3279</v>
      </c>
      <c r="B337" t="s">
        <v>1546</v>
      </c>
      <c r="C337" s="1">
        <f t="shared" si="191"/>
        <v>224</v>
      </c>
      <c r="D337" s="7">
        <f>IF(P337&gt;0,RANK(P337,(P337:R337,S337:AG337)),0)</f>
        <v>1</v>
      </c>
      <c r="E337" s="7">
        <f>IF(Q337&gt;0,RANK(Q337,(P337:R337,S337:AG337)),0)</f>
        <v>0</v>
      </c>
      <c r="F337" s="7">
        <f>IF(R337&gt;0,RANK(R337,(P337:R337,S337:AG337)),0)</f>
        <v>2</v>
      </c>
      <c r="G337" s="7">
        <f>IF(S337&gt;0,RANK(S337,(P337:R337,S337:AG337)),0)</f>
        <v>3</v>
      </c>
      <c r="H337" s="49">
        <f t="shared" si="192"/>
        <v>142</v>
      </c>
      <c r="I337" s="178">
        <f t="shared" si="208"/>
        <v>0.6339285714285714</v>
      </c>
      <c r="J337" s="2"/>
      <c r="K337" s="2">
        <f t="shared" si="193"/>
        <v>0.8125</v>
      </c>
      <c r="L337" s="2">
        <f t="shared" si="194"/>
        <v>0</v>
      </c>
      <c r="M337" s="2">
        <f t="shared" si="195"/>
        <v>0.17857142857142858</v>
      </c>
      <c r="N337" s="2">
        <f t="shared" si="196"/>
        <v>4.464285714285714E-3</v>
      </c>
      <c r="O337" s="2">
        <f t="shared" si="197"/>
        <v>4.4642857142857106E-3</v>
      </c>
      <c r="P337" s="1">
        <v>182</v>
      </c>
      <c r="R337" s="1">
        <v>40</v>
      </c>
      <c r="S337" s="1">
        <v>1</v>
      </c>
      <c r="W337" s="184">
        <v>1</v>
      </c>
      <c r="AI337" s="7">
        <f t="shared" si="198"/>
        <v>0</v>
      </c>
      <c r="AJ337" s="7">
        <f t="shared" si="199"/>
        <v>0</v>
      </c>
      <c r="AK337" s="7">
        <f t="shared" si="200"/>
        <v>0</v>
      </c>
      <c r="AL337" s="7">
        <f t="shared" si="201"/>
        <v>3</v>
      </c>
      <c r="AM337" s="2">
        <f t="shared" si="202"/>
        <v>0</v>
      </c>
      <c r="AN337" s="2">
        <f t="shared" si="203"/>
        <v>0</v>
      </c>
      <c r="AO337" s="2">
        <f t="shared" si="204"/>
        <v>0</v>
      </c>
      <c r="AP337" s="2">
        <f t="shared" si="205"/>
        <v>4.464285714285714E-3</v>
      </c>
      <c r="AR337" t="str">
        <f t="shared" si="207"/>
        <v>Chattahoochee</v>
      </c>
      <c r="AS337" t="s">
        <v>1546</v>
      </c>
      <c r="AT337" s="182">
        <v>2</v>
      </c>
      <c r="AV337" s="98">
        <v>13</v>
      </c>
      <c r="AW337" s="100">
        <v>53</v>
      </c>
      <c r="AX337" s="106">
        <f t="shared" si="206"/>
        <v>13053</v>
      </c>
      <c r="AZ337" s="7" t="s">
        <v>2975</v>
      </c>
      <c r="BA337" t="s">
        <v>3208</v>
      </c>
    </row>
    <row r="338" spans="1:53" hidden="1" outlineLevel="1">
      <c r="A338" t="s">
        <v>1193</v>
      </c>
      <c r="B338" t="s">
        <v>1546</v>
      </c>
      <c r="C338" s="1">
        <f t="shared" si="191"/>
        <v>891</v>
      </c>
      <c r="D338" s="7">
        <f>IF(P338&gt;0,RANK(P338,(P338:R338,S338:AG338)),0)</f>
        <v>1</v>
      </c>
      <c r="E338" s="7">
        <f>IF(Q338&gt;0,RANK(Q338,(P338:R338,S338:AG338)),0)</f>
        <v>0</v>
      </c>
      <c r="F338" s="7">
        <f>IF(R338&gt;0,RANK(R338,(P338:R338,S338:AG338)),0)</f>
        <v>2</v>
      </c>
      <c r="G338" s="7">
        <f>IF(S338&gt;0,RANK(S338,(P338:R338,S338:AG338)),0)</f>
        <v>4</v>
      </c>
      <c r="H338" s="49">
        <f t="shared" si="192"/>
        <v>266</v>
      </c>
      <c r="I338" s="178">
        <f t="shared" si="208"/>
        <v>0.29854096520763185</v>
      </c>
      <c r="J338" s="2"/>
      <c r="K338" s="2">
        <f t="shared" si="193"/>
        <v>0.63748597081930414</v>
      </c>
      <c r="L338" s="2">
        <f t="shared" si="194"/>
        <v>0</v>
      </c>
      <c r="M338" s="2">
        <f t="shared" si="195"/>
        <v>0.33894500561167229</v>
      </c>
      <c r="N338" s="2">
        <f t="shared" si="196"/>
        <v>7.8563411896745237E-3</v>
      </c>
      <c r="O338" s="2">
        <f t="shared" si="197"/>
        <v>1.5712682379349051E-2</v>
      </c>
      <c r="P338" s="1">
        <v>568</v>
      </c>
      <c r="R338" s="1">
        <v>302</v>
      </c>
      <c r="S338" s="1">
        <v>7</v>
      </c>
      <c r="W338" s="184">
        <v>14</v>
      </c>
      <c r="AI338" s="7">
        <f t="shared" si="198"/>
        <v>0</v>
      </c>
      <c r="AJ338" s="7">
        <f t="shared" si="199"/>
        <v>0</v>
      </c>
      <c r="AK338" s="7">
        <f t="shared" si="200"/>
        <v>0</v>
      </c>
      <c r="AL338" s="7">
        <f t="shared" si="201"/>
        <v>3</v>
      </c>
      <c r="AM338" s="2">
        <f t="shared" si="202"/>
        <v>0</v>
      </c>
      <c r="AN338" s="2">
        <f t="shared" si="203"/>
        <v>0</v>
      </c>
      <c r="AO338" s="2">
        <f t="shared" si="204"/>
        <v>0</v>
      </c>
      <c r="AP338" s="2">
        <f t="shared" si="205"/>
        <v>1.5712682379349047E-2</v>
      </c>
      <c r="AR338" t="str">
        <f t="shared" si="207"/>
        <v>Chattooga</v>
      </c>
      <c r="AS338" t="s">
        <v>1546</v>
      </c>
      <c r="AT338" s="182">
        <v>14</v>
      </c>
      <c r="AV338" s="98">
        <v>13</v>
      </c>
      <c r="AW338" s="100">
        <v>55</v>
      </c>
      <c r="AX338" s="106">
        <f t="shared" si="206"/>
        <v>13055</v>
      </c>
      <c r="AZ338" s="7" t="s">
        <v>2975</v>
      </c>
      <c r="BA338" t="s">
        <v>3208</v>
      </c>
    </row>
    <row r="339" spans="1:53" hidden="1" outlineLevel="1">
      <c r="A339" t="s">
        <v>11</v>
      </c>
      <c r="B339" t="s">
        <v>1546</v>
      </c>
      <c r="C339" s="1">
        <f t="shared" si="191"/>
        <v>9340</v>
      </c>
      <c r="D339" s="7">
        <f>IF(P339&gt;0,RANK(P339,(P339:R339,S339:AG339)),0)</f>
        <v>1</v>
      </c>
      <c r="E339" s="7">
        <f>IF(Q339&gt;0,RANK(Q339,(P339:R339,S339:AG339)),0)</f>
        <v>0</v>
      </c>
      <c r="F339" s="7">
        <f>IF(R339&gt;0,RANK(R339,(P339:R339,S339:AG339)),0)</f>
        <v>2</v>
      </c>
      <c r="G339" s="7">
        <f>IF(S339&gt;0,RANK(S339,(P339:R339,S339:AG339)),0)</f>
        <v>3</v>
      </c>
      <c r="H339" s="49">
        <f t="shared" si="192"/>
        <v>402</v>
      </c>
      <c r="I339" s="178">
        <f t="shared" si="208"/>
        <v>4.3040685224839399E-2</v>
      </c>
      <c r="J339" s="2"/>
      <c r="K339" s="2">
        <f t="shared" si="193"/>
        <v>0.51862955032119917</v>
      </c>
      <c r="L339" s="2">
        <f t="shared" si="194"/>
        <v>0</v>
      </c>
      <c r="M339" s="2">
        <f t="shared" si="195"/>
        <v>0.47558886509635973</v>
      </c>
      <c r="N339" s="2">
        <f t="shared" si="196"/>
        <v>3.1049250535331906E-3</v>
      </c>
      <c r="O339" s="2">
        <f t="shared" si="197"/>
        <v>2.676659528907911E-3</v>
      </c>
      <c r="P339" s="1">
        <v>4844</v>
      </c>
      <c r="R339" s="1">
        <v>4442</v>
      </c>
      <c r="S339" s="1">
        <v>29</v>
      </c>
      <c r="W339" s="184">
        <v>25</v>
      </c>
      <c r="AI339" s="7">
        <f t="shared" si="198"/>
        <v>0</v>
      </c>
      <c r="AJ339" s="7">
        <f t="shared" si="199"/>
        <v>0</v>
      </c>
      <c r="AK339" s="7">
        <f t="shared" si="200"/>
        <v>0</v>
      </c>
      <c r="AL339" s="7">
        <f t="shared" si="201"/>
        <v>4</v>
      </c>
      <c r="AM339" s="2">
        <f t="shared" si="202"/>
        <v>0</v>
      </c>
      <c r="AN339" s="2">
        <f t="shared" si="203"/>
        <v>0</v>
      </c>
      <c r="AO339" s="2">
        <f t="shared" si="204"/>
        <v>0</v>
      </c>
      <c r="AP339" s="2">
        <f t="shared" si="205"/>
        <v>2.6766595289079227E-3</v>
      </c>
      <c r="AR339" t="str">
        <f t="shared" si="207"/>
        <v>Cherokee</v>
      </c>
      <c r="AS339" t="s">
        <v>1546</v>
      </c>
      <c r="AT339" s="182">
        <v>11</v>
      </c>
      <c r="AV339" s="98">
        <v>13</v>
      </c>
      <c r="AW339" s="100">
        <v>57</v>
      </c>
      <c r="AX339" s="106">
        <f t="shared" si="206"/>
        <v>13057</v>
      </c>
      <c r="AZ339" s="7" t="s">
        <v>2975</v>
      </c>
      <c r="BA339" t="s">
        <v>3208</v>
      </c>
    </row>
    <row r="340" spans="1:53" hidden="1" outlineLevel="1">
      <c r="A340" t="s">
        <v>746</v>
      </c>
      <c r="B340" t="s">
        <v>1546</v>
      </c>
      <c r="C340" s="1">
        <f t="shared" si="191"/>
        <v>14027</v>
      </c>
      <c r="D340" s="7">
        <f>IF(P340&gt;0,RANK(P340,(P340:R340,S340:AG340)),0)</f>
        <v>1</v>
      </c>
      <c r="E340" s="7">
        <f>IF(Q340&gt;0,RANK(Q340,(P340:R340,S340:AG340)),0)</f>
        <v>0</v>
      </c>
      <c r="F340" s="7">
        <f>IF(R340&gt;0,RANK(R340,(P340:R340,S340:AG340)),0)</f>
        <v>2</v>
      </c>
      <c r="G340" s="7">
        <f>IF(S340&gt;0,RANK(S340,(P340:R340,S340:AG340)),0)</f>
        <v>3</v>
      </c>
      <c r="H340" s="49">
        <f t="shared" si="192"/>
        <v>229</v>
      </c>
      <c r="I340" s="178">
        <f t="shared" si="208"/>
        <v>1.6325657660226707E-2</v>
      </c>
      <c r="J340" s="2"/>
      <c r="K340" s="2">
        <f t="shared" si="193"/>
        <v>0.50666571611891353</v>
      </c>
      <c r="L340" s="2">
        <f t="shared" si="194"/>
        <v>0</v>
      </c>
      <c r="M340" s="2">
        <f t="shared" si="195"/>
        <v>0.49034005845868683</v>
      </c>
      <c r="N340" s="2">
        <f t="shared" si="196"/>
        <v>1.4971127111998289E-3</v>
      </c>
      <c r="O340" s="2">
        <f t="shared" si="197"/>
        <v>1.4971127111998034E-3</v>
      </c>
      <c r="P340" s="1">
        <v>7107</v>
      </c>
      <c r="R340" s="1">
        <v>6878</v>
      </c>
      <c r="S340" s="1">
        <v>21</v>
      </c>
      <c r="W340" s="184">
        <v>21</v>
      </c>
      <c r="AI340" s="7">
        <f t="shared" si="198"/>
        <v>0</v>
      </c>
      <c r="AJ340" s="7">
        <f t="shared" si="199"/>
        <v>0</v>
      </c>
      <c r="AK340" s="7">
        <f t="shared" si="200"/>
        <v>0</v>
      </c>
      <c r="AL340" s="7">
        <f t="shared" si="201"/>
        <v>3</v>
      </c>
      <c r="AM340" s="2">
        <f t="shared" si="202"/>
        <v>0</v>
      </c>
      <c r="AN340" s="2">
        <f t="shared" si="203"/>
        <v>0</v>
      </c>
      <c r="AO340" s="2">
        <f t="shared" si="204"/>
        <v>0</v>
      </c>
      <c r="AP340" s="2">
        <f t="shared" si="205"/>
        <v>1.4971127111998289E-3</v>
      </c>
      <c r="AR340" t="str">
        <f t="shared" si="207"/>
        <v>Clarke</v>
      </c>
      <c r="AS340" t="s">
        <v>1546</v>
      </c>
      <c r="AT340" s="182"/>
      <c r="AV340" s="98">
        <v>13</v>
      </c>
      <c r="AW340" s="100">
        <v>59</v>
      </c>
      <c r="AX340" s="106">
        <f t="shared" si="206"/>
        <v>13059</v>
      </c>
      <c r="AZ340" s="7" t="s">
        <v>2975</v>
      </c>
      <c r="BA340" t="s">
        <v>3208</v>
      </c>
    </row>
    <row r="341" spans="1:53" hidden="1" outlineLevel="1">
      <c r="A341" t="s">
        <v>1202</v>
      </c>
      <c r="B341" t="s">
        <v>1546</v>
      </c>
      <c r="C341" s="1">
        <f t="shared" si="191"/>
        <v>347</v>
      </c>
      <c r="D341" s="7">
        <f>IF(P341&gt;0,RANK(P341,(P341:R341,S341:AG341)),0)</f>
        <v>1</v>
      </c>
      <c r="E341" s="7">
        <f>IF(Q341&gt;0,RANK(Q341,(P341:R341,S341:AG341)),0)</f>
        <v>0</v>
      </c>
      <c r="F341" s="7">
        <f>IF(R341&gt;0,RANK(R341,(P341:R341,S341:AG341)),0)</f>
        <v>2</v>
      </c>
      <c r="G341" s="7">
        <f>IF(S341&gt;0,RANK(S341,(P341:R341,S341:AG341)),0)</f>
        <v>3</v>
      </c>
      <c r="H341" s="49">
        <f t="shared" si="192"/>
        <v>254</v>
      </c>
      <c r="I341" s="178">
        <f t="shared" si="208"/>
        <v>0.73198847262247835</v>
      </c>
      <c r="J341" s="2"/>
      <c r="K341" s="2">
        <f t="shared" si="193"/>
        <v>0.85878962536023051</v>
      </c>
      <c r="L341" s="2">
        <f t="shared" si="194"/>
        <v>0</v>
      </c>
      <c r="M341" s="2">
        <f t="shared" si="195"/>
        <v>0.12680115273775217</v>
      </c>
      <c r="N341" s="2">
        <f t="shared" si="196"/>
        <v>8.6455331412103754E-3</v>
      </c>
      <c r="O341" s="2">
        <f t="shared" si="197"/>
        <v>5.7636887608069464E-3</v>
      </c>
      <c r="P341" s="1">
        <v>298</v>
      </c>
      <c r="R341" s="1">
        <v>44</v>
      </c>
      <c r="S341" s="1">
        <v>3</v>
      </c>
      <c r="W341" s="184">
        <v>2</v>
      </c>
      <c r="AI341" s="7">
        <f t="shared" si="198"/>
        <v>0</v>
      </c>
      <c r="AJ341" s="7">
        <f t="shared" si="199"/>
        <v>0</v>
      </c>
      <c r="AK341" s="7">
        <f t="shared" si="200"/>
        <v>0</v>
      </c>
      <c r="AL341" s="7">
        <f t="shared" si="201"/>
        <v>4</v>
      </c>
      <c r="AM341" s="2">
        <f t="shared" si="202"/>
        <v>0</v>
      </c>
      <c r="AN341" s="2">
        <f t="shared" si="203"/>
        <v>0</v>
      </c>
      <c r="AO341" s="2">
        <f t="shared" si="204"/>
        <v>0</v>
      </c>
      <c r="AP341" s="2">
        <f t="shared" si="205"/>
        <v>5.763688760806916E-3</v>
      </c>
      <c r="AR341" t="str">
        <f t="shared" si="207"/>
        <v>Clay</v>
      </c>
      <c r="AS341" t="s">
        <v>1546</v>
      </c>
      <c r="AT341" s="182">
        <v>2</v>
      </c>
      <c r="AV341" s="98">
        <v>13</v>
      </c>
      <c r="AW341" s="100">
        <v>61</v>
      </c>
      <c r="AX341" s="106">
        <f t="shared" si="206"/>
        <v>13061</v>
      </c>
      <c r="AZ341" s="7" t="s">
        <v>2975</v>
      </c>
      <c r="BA341" t="s">
        <v>3208</v>
      </c>
    </row>
    <row r="342" spans="1:53" hidden="1" outlineLevel="1">
      <c r="A342" t="s">
        <v>244</v>
      </c>
      <c r="B342" t="s">
        <v>1546</v>
      </c>
      <c r="C342" s="1">
        <f t="shared" si="191"/>
        <v>30806</v>
      </c>
      <c r="D342" s="7">
        <f>IF(P342&gt;0,RANK(P342,(P342:R342,S342:AG342)),0)</f>
        <v>1</v>
      </c>
      <c r="E342" s="7">
        <f>IF(Q342&gt;0,RANK(Q342,(P342:R342,S342:AG342)),0)</f>
        <v>0</v>
      </c>
      <c r="F342" s="7">
        <f>IF(R342&gt;0,RANK(R342,(P342:R342,S342:AG342)),0)</f>
        <v>2</v>
      </c>
      <c r="G342" s="7">
        <f>IF(S342&gt;0,RANK(S342,(P342:R342,S342:AG342)),0)</f>
        <v>3</v>
      </c>
      <c r="H342" s="49">
        <f t="shared" si="192"/>
        <v>19594</v>
      </c>
      <c r="I342" s="178">
        <f t="shared" si="208"/>
        <v>0.63604492631305587</v>
      </c>
      <c r="J342" s="2"/>
      <c r="K342" s="2">
        <f t="shared" si="193"/>
        <v>0.81643186392261247</v>
      </c>
      <c r="L342" s="2">
        <f t="shared" si="194"/>
        <v>0</v>
      </c>
      <c r="M342" s="2">
        <f t="shared" si="195"/>
        <v>0.18038693760955657</v>
      </c>
      <c r="N342" s="2">
        <f t="shared" si="196"/>
        <v>1.9476725313250665E-3</v>
      </c>
      <c r="O342" s="2">
        <f t="shared" si="197"/>
        <v>1.2335259365058981E-3</v>
      </c>
      <c r="P342" s="1">
        <v>25151</v>
      </c>
      <c r="R342" s="1">
        <v>5557</v>
      </c>
      <c r="S342" s="1">
        <v>60</v>
      </c>
      <c r="W342" s="184">
        <v>38</v>
      </c>
      <c r="AI342" s="7">
        <f t="shared" si="198"/>
        <v>0</v>
      </c>
      <c r="AJ342" s="7">
        <f t="shared" si="199"/>
        <v>0</v>
      </c>
      <c r="AK342" s="7">
        <f t="shared" si="200"/>
        <v>0</v>
      </c>
      <c r="AL342" s="7">
        <f t="shared" si="201"/>
        <v>4</v>
      </c>
      <c r="AM342" s="2">
        <f t="shared" si="202"/>
        <v>0</v>
      </c>
      <c r="AN342" s="2">
        <f t="shared" si="203"/>
        <v>0</v>
      </c>
      <c r="AO342" s="2">
        <f t="shared" si="204"/>
        <v>0</v>
      </c>
      <c r="AP342" s="2">
        <f t="shared" si="205"/>
        <v>1.2335259365058755E-3</v>
      </c>
      <c r="AR342" t="str">
        <f t="shared" si="207"/>
        <v>Clayton</v>
      </c>
      <c r="AS342" t="s">
        <v>1546</v>
      </c>
      <c r="AT342" s="182"/>
      <c r="AV342" s="98">
        <v>13</v>
      </c>
      <c r="AW342" s="100">
        <v>63</v>
      </c>
      <c r="AX342" s="106">
        <f t="shared" si="206"/>
        <v>13063</v>
      </c>
      <c r="AZ342" s="7" t="s">
        <v>2975</v>
      </c>
      <c r="BA342" t="s">
        <v>3208</v>
      </c>
    </row>
    <row r="343" spans="1:53" hidden="1" outlineLevel="1">
      <c r="A343" t="s">
        <v>1234</v>
      </c>
      <c r="B343" t="s">
        <v>1546</v>
      </c>
      <c r="C343" s="1">
        <f t="shared" si="191"/>
        <v>210</v>
      </c>
      <c r="D343" s="7">
        <f>IF(P343&gt;0,RANK(P343,(P343:R343,S343:AG343)),0)</f>
        <v>1</v>
      </c>
      <c r="E343" s="7">
        <f>IF(Q343&gt;0,RANK(Q343,(P343:R343,S343:AG343)),0)</f>
        <v>0</v>
      </c>
      <c r="F343" s="7">
        <f>IF(R343&gt;0,RANK(R343,(P343:R343,S343:AG343)),0)</f>
        <v>2</v>
      </c>
      <c r="G343" s="7">
        <f>IF(S343&gt;0,RANK(S343,(P343:R343,S343:AG343)),0)</f>
        <v>4</v>
      </c>
      <c r="H343" s="49">
        <f t="shared" si="192"/>
        <v>129</v>
      </c>
      <c r="I343" s="178">
        <f t="shared" si="208"/>
        <v>0.61428571428571432</v>
      </c>
      <c r="J343" s="2"/>
      <c r="K343" s="2">
        <f t="shared" si="193"/>
        <v>0.79523809523809519</v>
      </c>
      <c r="L343" s="2">
        <f t="shared" si="194"/>
        <v>0</v>
      </c>
      <c r="M343" s="2">
        <f t="shared" si="195"/>
        <v>0.18095238095238095</v>
      </c>
      <c r="N343" s="2">
        <f t="shared" si="196"/>
        <v>4.7619047619047623E-3</v>
      </c>
      <c r="O343" s="2">
        <f t="shared" si="197"/>
        <v>1.9047619047619101E-2</v>
      </c>
      <c r="P343" s="1">
        <v>167</v>
      </c>
      <c r="R343" s="1">
        <v>38</v>
      </c>
      <c r="S343" s="1">
        <v>1</v>
      </c>
      <c r="W343" s="184">
        <v>4</v>
      </c>
      <c r="AI343" s="7">
        <f t="shared" si="198"/>
        <v>0</v>
      </c>
      <c r="AJ343" s="7">
        <f t="shared" si="199"/>
        <v>0</v>
      </c>
      <c r="AK343" s="7">
        <f t="shared" si="200"/>
        <v>0</v>
      </c>
      <c r="AL343" s="7">
        <f t="shared" si="201"/>
        <v>3</v>
      </c>
      <c r="AM343" s="2">
        <f t="shared" si="202"/>
        <v>0</v>
      </c>
      <c r="AN343" s="2">
        <f t="shared" si="203"/>
        <v>0</v>
      </c>
      <c r="AO343" s="2">
        <f t="shared" si="204"/>
        <v>0</v>
      </c>
      <c r="AP343" s="2">
        <f t="shared" si="205"/>
        <v>1.9047619047619049E-2</v>
      </c>
      <c r="AR343" t="str">
        <f t="shared" si="207"/>
        <v>Clinch</v>
      </c>
      <c r="AS343" t="s">
        <v>1546</v>
      </c>
      <c r="AT343" s="182">
        <v>1</v>
      </c>
      <c r="AV343" s="98">
        <v>13</v>
      </c>
      <c r="AW343" s="100">
        <v>65</v>
      </c>
      <c r="AX343" s="106">
        <f t="shared" si="206"/>
        <v>13065</v>
      </c>
      <c r="AZ343" s="7" t="s">
        <v>2975</v>
      </c>
      <c r="BA343" t="s">
        <v>3208</v>
      </c>
    </row>
    <row r="344" spans="1:53" hidden="1" outlineLevel="1">
      <c r="A344" t="s">
        <v>1235</v>
      </c>
      <c r="B344" t="s">
        <v>1546</v>
      </c>
      <c r="C344" s="1">
        <f t="shared" ref="C344:C375" si="209">SUM(P344:AG344)</f>
        <v>62252</v>
      </c>
      <c r="D344" s="7">
        <f>IF(P344&gt;0,RANK(P344,(P344:R344,S344:AG344)),0)</f>
        <v>1</v>
      </c>
      <c r="E344" s="7">
        <f>IF(Q344&gt;0,RANK(Q344,(P344:R344,S344:AG344)),0)</f>
        <v>0</v>
      </c>
      <c r="F344" s="7">
        <f>IF(R344&gt;0,RANK(R344,(P344:R344,S344:AG344)),0)</f>
        <v>2</v>
      </c>
      <c r="G344" s="7">
        <f>IF(S344&gt;0,RANK(S344,(P344:R344,S344:AG344)),0)</f>
        <v>3</v>
      </c>
      <c r="H344" s="49">
        <f t="shared" ref="H344:H375" si="210">MAX(P344:Y344)-LARGE(P344:Y344,2)</f>
        <v>16989</v>
      </c>
      <c r="I344" s="178">
        <f t="shared" si="208"/>
        <v>0.27290689455760458</v>
      </c>
      <c r="J344" s="2"/>
      <c r="K344" s="2">
        <f t="shared" ref="K344:K375" si="211">IF($C344=0,"-",P344/$C344)</f>
        <v>0.63466234016577783</v>
      </c>
      <c r="L344" s="2">
        <f t="shared" ref="L344:L375" si="212">IF($C344=0,"-",Q344/$C344)</f>
        <v>0</v>
      </c>
      <c r="M344" s="2">
        <f t="shared" ref="M344:M375" si="213">IF($C344=0,"-",R344/$C344)</f>
        <v>0.36175544560817324</v>
      </c>
      <c r="N344" s="2">
        <f t="shared" si="196"/>
        <v>2.2007325065861337E-3</v>
      </c>
      <c r="O344" s="2">
        <f t="shared" si="197"/>
        <v>1.3814817194627961E-3</v>
      </c>
      <c r="P344" s="1">
        <v>39509</v>
      </c>
      <c r="R344" s="1">
        <v>22520</v>
      </c>
      <c r="S344" s="1">
        <v>137</v>
      </c>
      <c r="W344" s="184">
        <v>86</v>
      </c>
      <c r="AI344" s="7">
        <f t="shared" ref="AI344:AI375" si="214">IF(T344&gt;0,RANK(T344,(P344:Z344)),0)</f>
        <v>0</v>
      </c>
      <c r="AJ344" s="7">
        <f t="shared" ref="AJ344:AJ375" si="215">IF(U344&gt;0,RANK(U344,(P344:Z344)),0)</f>
        <v>0</v>
      </c>
      <c r="AK344" s="7">
        <f t="shared" ref="AK344:AK375" si="216">IF(V344&gt;0,RANK(V344,(P344:Z344)),0)</f>
        <v>0</v>
      </c>
      <c r="AL344" s="7">
        <f t="shared" ref="AL344:AL375" si="217">IF(W344&gt;0,RANK(W344,(P344:Z344)),0)</f>
        <v>4</v>
      </c>
      <c r="AM344" s="2">
        <f t="shared" ref="AM344:AM375" si="218">IF($C344=0,"-",T344/$C344)</f>
        <v>0</v>
      </c>
      <c r="AN344" s="2">
        <f t="shared" ref="AN344:AN375" si="219">IF($C344=0,"-",U344/$C344)</f>
        <v>0</v>
      </c>
      <c r="AO344" s="2">
        <f t="shared" ref="AO344:AO375" si="220">IF($C344=0,"-",V344/$C344)</f>
        <v>0</v>
      </c>
      <c r="AP344" s="2">
        <f t="shared" ref="AP344:AP375" si="221">IF($C344=0,"-",W344/$C344)</f>
        <v>1.3814817194628284E-3</v>
      </c>
      <c r="AR344" t="str">
        <f t="shared" si="207"/>
        <v>Cobb</v>
      </c>
      <c r="AS344" t="s">
        <v>1546</v>
      </c>
      <c r="AT344" s="182"/>
      <c r="AV344" s="98">
        <v>13</v>
      </c>
      <c r="AW344" s="100">
        <v>67</v>
      </c>
      <c r="AX344" s="106">
        <f t="shared" ref="AX344:AX375" si="222">AV344*1000+AW344</f>
        <v>13067</v>
      </c>
      <c r="AZ344" s="7" t="s">
        <v>2975</v>
      </c>
      <c r="BA344" t="s">
        <v>3208</v>
      </c>
    </row>
    <row r="345" spans="1:53" hidden="1" outlineLevel="1">
      <c r="A345" t="s">
        <v>891</v>
      </c>
      <c r="B345" t="s">
        <v>1546</v>
      </c>
      <c r="C345" s="1">
        <f t="shared" si="209"/>
        <v>1421</v>
      </c>
      <c r="D345" s="7">
        <f>IF(P345&gt;0,RANK(P345,(P345:R345,S345:AG345)),0)</f>
        <v>1</v>
      </c>
      <c r="E345" s="7">
        <f>IF(Q345&gt;0,RANK(Q345,(P345:R345,S345:AG345)),0)</f>
        <v>0</v>
      </c>
      <c r="F345" s="7">
        <f>IF(R345&gt;0,RANK(R345,(P345:R345,S345:AG345)),0)</f>
        <v>2</v>
      </c>
      <c r="G345" s="7">
        <f>IF(S345&gt;0,RANK(S345,(P345:R345,S345:AG345)),0)</f>
        <v>3</v>
      </c>
      <c r="H345" s="49">
        <f t="shared" si="210"/>
        <v>785</v>
      </c>
      <c r="I345" s="178">
        <f t="shared" si="208"/>
        <v>0.5524278676988037</v>
      </c>
      <c r="J345" s="2"/>
      <c r="K345" s="2">
        <f t="shared" si="211"/>
        <v>0.76988036593947928</v>
      </c>
      <c r="L345" s="2">
        <f t="shared" si="212"/>
        <v>0</v>
      </c>
      <c r="M345" s="2">
        <f t="shared" si="213"/>
        <v>0.21745249824067558</v>
      </c>
      <c r="N345" s="2">
        <f t="shared" si="196"/>
        <v>7.0372976776917661E-3</v>
      </c>
      <c r="O345" s="2">
        <f t="shared" si="197"/>
        <v>5.6298381421533662E-3</v>
      </c>
      <c r="P345" s="1">
        <v>1094</v>
      </c>
      <c r="R345" s="1">
        <v>309</v>
      </c>
      <c r="S345" s="1">
        <v>10</v>
      </c>
      <c r="W345" s="184">
        <v>8</v>
      </c>
      <c r="AI345" s="7">
        <f t="shared" si="214"/>
        <v>0</v>
      </c>
      <c r="AJ345" s="7">
        <f t="shared" si="215"/>
        <v>0</v>
      </c>
      <c r="AK345" s="7">
        <f t="shared" si="216"/>
        <v>0</v>
      </c>
      <c r="AL345" s="7">
        <f t="shared" si="217"/>
        <v>4</v>
      </c>
      <c r="AM345" s="2">
        <f t="shared" si="218"/>
        <v>0</v>
      </c>
      <c r="AN345" s="2">
        <f t="shared" si="219"/>
        <v>0</v>
      </c>
      <c r="AO345" s="2">
        <f t="shared" si="220"/>
        <v>0</v>
      </c>
      <c r="AP345" s="2">
        <f t="shared" si="221"/>
        <v>5.629838142153413E-3</v>
      </c>
      <c r="AR345" t="str">
        <f t="shared" si="207"/>
        <v>Coffee</v>
      </c>
      <c r="AS345" t="s">
        <v>1546</v>
      </c>
      <c r="AT345" s="182">
        <v>12</v>
      </c>
      <c r="AV345" s="98">
        <v>13</v>
      </c>
      <c r="AW345" s="100">
        <v>69</v>
      </c>
      <c r="AX345" s="106">
        <f t="shared" si="222"/>
        <v>13069</v>
      </c>
      <c r="AZ345" s="7" t="s">
        <v>2975</v>
      </c>
      <c r="BA345" t="s">
        <v>3208</v>
      </c>
    </row>
    <row r="346" spans="1:53" hidden="1" outlineLevel="1">
      <c r="A346" t="s">
        <v>1236</v>
      </c>
      <c r="B346" t="s">
        <v>1546</v>
      </c>
      <c r="C346" s="1">
        <f t="shared" si="209"/>
        <v>1360</v>
      </c>
      <c r="D346" s="7">
        <f>IF(P346&gt;0,RANK(P346,(P346:R346,S346:AG346)),0)</f>
        <v>1</v>
      </c>
      <c r="E346" s="7">
        <f>IF(Q346&gt;0,RANK(Q346,(P346:R346,S346:AG346)),0)</f>
        <v>0</v>
      </c>
      <c r="F346" s="7">
        <f>IF(R346&gt;0,RANK(R346,(P346:R346,S346:AG346)),0)</f>
        <v>2</v>
      </c>
      <c r="G346" s="7">
        <f>IF(S346&gt;0,RANK(S346,(P346:R346,S346:AG346)),0)</f>
        <v>3</v>
      </c>
      <c r="H346" s="49">
        <f t="shared" si="210"/>
        <v>733</v>
      </c>
      <c r="I346" s="178">
        <f t="shared" si="208"/>
        <v>0.53897058823529409</v>
      </c>
      <c r="J346" s="2"/>
      <c r="K346" s="2">
        <f t="shared" si="211"/>
        <v>0.76102941176470584</v>
      </c>
      <c r="L346" s="2">
        <f t="shared" si="212"/>
        <v>0</v>
      </c>
      <c r="M346" s="2">
        <f t="shared" si="213"/>
        <v>0.22205882352941175</v>
      </c>
      <c r="N346" s="2">
        <f t="shared" si="196"/>
        <v>8.8235294117647058E-3</v>
      </c>
      <c r="O346" s="2">
        <f t="shared" si="197"/>
        <v>8.0882352941176981E-3</v>
      </c>
      <c r="P346" s="1">
        <v>1035</v>
      </c>
      <c r="R346" s="1">
        <v>302</v>
      </c>
      <c r="S346" s="1">
        <v>12</v>
      </c>
      <c r="W346" s="184">
        <v>11</v>
      </c>
      <c r="AI346" s="7">
        <f t="shared" si="214"/>
        <v>0</v>
      </c>
      <c r="AJ346" s="7">
        <f t="shared" si="215"/>
        <v>0</v>
      </c>
      <c r="AK346" s="7">
        <f t="shared" si="216"/>
        <v>0</v>
      </c>
      <c r="AL346" s="7">
        <f t="shared" si="217"/>
        <v>4</v>
      </c>
      <c r="AM346" s="2">
        <f t="shared" si="218"/>
        <v>0</v>
      </c>
      <c r="AN346" s="2">
        <f t="shared" si="219"/>
        <v>0</v>
      </c>
      <c r="AO346" s="2">
        <f t="shared" si="220"/>
        <v>0</v>
      </c>
      <c r="AP346" s="2">
        <f t="shared" si="221"/>
        <v>8.0882352941176478E-3</v>
      </c>
      <c r="AR346" t="str">
        <f t="shared" si="207"/>
        <v>Colquitt</v>
      </c>
      <c r="AS346" t="s">
        <v>1546</v>
      </c>
      <c r="AT346" s="182">
        <v>8</v>
      </c>
      <c r="AV346" s="98">
        <v>13</v>
      </c>
      <c r="AW346" s="100">
        <v>71</v>
      </c>
      <c r="AX346" s="106">
        <f t="shared" si="222"/>
        <v>13071</v>
      </c>
      <c r="AZ346" s="7" t="s">
        <v>2975</v>
      </c>
      <c r="BA346" t="s">
        <v>3208</v>
      </c>
    </row>
    <row r="347" spans="1:53" hidden="1" outlineLevel="1">
      <c r="A347" t="s">
        <v>3167</v>
      </c>
      <c r="B347" t="s">
        <v>1546</v>
      </c>
      <c r="C347" s="1">
        <f t="shared" si="209"/>
        <v>7191</v>
      </c>
      <c r="D347" s="7">
        <f>IF(P347&gt;0,RANK(P347,(P347:R347,S347:AG347)),0)</f>
        <v>1</v>
      </c>
      <c r="E347" s="7">
        <f>IF(Q347&gt;0,RANK(Q347,(P347:R347,S347:AG347)),0)</f>
        <v>0</v>
      </c>
      <c r="F347" s="7">
        <f>IF(R347&gt;0,RANK(R347,(P347:R347,S347:AG347)),0)</f>
        <v>2</v>
      </c>
      <c r="G347" s="7">
        <f>IF(S347&gt;0,RANK(S347,(P347:R347,S347:AG347)),0)</f>
        <v>4</v>
      </c>
      <c r="H347" s="49">
        <f t="shared" si="210"/>
        <v>2468</v>
      </c>
      <c r="I347" s="178">
        <f t="shared" si="208"/>
        <v>0.34320678626060352</v>
      </c>
      <c r="J347" s="2"/>
      <c r="K347" s="2">
        <f t="shared" si="211"/>
        <v>0.66833541927409257</v>
      </c>
      <c r="L347" s="2">
        <f t="shared" si="212"/>
        <v>0</v>
      </c>
      <c r="M347" s="2">
        <f t="shared" si="213"/>
        <v>0.3251286330134891</v>
      </c>
      <c r="N347" s="2">
        <f t="shared" si="196"/>
        <v>3.1984424975664023E-3</v>
      </c>
      <c r="O347" s="2">
        <f t="shared" si="197"/>
        <v>3.3375052148519307E-3</v>
      </c>
      <c r="P347" s="1">
        <v>4806</v>
      </c>
      <c r="R347" s="1">
        <v>2338</v>
      </c>
      <c r="S347" s="1">
        <v>23</v>
      </c>
      <c r="W347" s="184">
        <v>24</v>
      </c>
      <c r="AI347" s="7">
        <f t="shared" si="214"/>
        <v>0</v>
      </c>
      <c r="AJ347" s="7">
        <f t="shared" si="215"/>
        <v>0</v>
      </c>
      <c r="AK347" s="7">
        <f t="shared" si="216"/>
        <v>0</v>
      </c>
      <c r="AL347" s="7">
        <f t="shared" si="217"/>
        <v>3</v>
      </c>
      <c r="AM347" s="2">
        <f t="shared" si="218"/>
        <v>0</v>
      </c>
      <c r="AN347" s="2">
        <f t="shared" si="219"/>
        <v>0</v>
      </c>
      <c r="AO347" s="2">
        <f t="shared" si="220"/>
        <v>0</v>
      </c>
      <c r="AP347" s="2">
        <f t="shared" si="221"/>
        <v>3.3375052148518982E-3</v>
      </c>
      <c r="AR347" t="str">
        <f t="shared" si="207"/>
        <v>Columbia</v>
      </c>
      <c r="AS347" t="s">
        <v>1546</v>
      </c>
      <c r="AT347" s="182"/>
      <c r="AV347" s="98">
        <v>13</v>
      </c>
      <c r="AW347" s="100">
        <v>73</v>
      </c>
      <c r="AX347" s="106">
        <f t="shared" si="222"/>
        <v>13073</v>
      </c>
      <c r="AZ347" s="7" t="s">
        <v>2975</v>
      </c>
      <c r="BA347" t="s">
        <v>3208</v>
      </c>
    </row>
    <row r="348" spans="1:53" hidden="1" outlineLevel="1">
      <c r="A348" t="s">
        <v>2862</v>
      </c>
      <c r="B348" t="s">
        <v>1546</v>
      </c>
      <c r="C348" s="1">
        <f t="shared" si="209"/>
        <v>761</v>
      </c>
      <c r="D348" s="7">
        <f>IF(P348&gt;0,RANK(P348,(P348:R348,S348:AG348)),0)</f>
        <v>1</v>
      </c>
      <c r="E348" s="7">
        <f>IF(Q348&gt;0,RANK(Q348,(P348:R348,S348:AG348)),0)</f>
        <v>0</v>
      </c>
      <c r="F348" s="7">
        <f>IF(R348&gt;0,RANK(R348,(P348:R348,S348:AG348)),0)</f>
        <v>2</v>
      </c>
      <c r="G348" s="7">
        <f>IF(S348&gt;0,RANK(S348,(P348:R348,S348:AG348)),0)</f>
        <v>3</v>
      </c>
      <c r="H348" s="49">
        <f t="shared" si="210"/>
        <v>409</v>
      </c>
      <c r="I348" s="178">
        <f t="shared" si="208"/>
        <v>0.53745072273324568</v>
      </c>
      <c r="J348" s="2"/>
      <c r="K348" s="2">
        <f t="shared" si="211"/>
        <v>0.76215505913272008</v>
      </c>
      <c r="L348" s="2">
        <f t="shared" si="212"/>
        <v>0</v>
      </c>
      <c r="M348" s="2">
        <f t="shared" si="213"/>
        <v>0.22470433639947437</v>
      </c>
      <c r="N348" s="2">
        <f t="shared" si="196"/>
        <v>1.0512483574244415E-2</v>
      </c>
      <c r="O348" s="2">
        <f t="shared" si="197"/>
        <v>2.628120893561129E-3</v>
      </c>
      <c r="P348" s="1">
        <v>580</v>
      </c>
      <c r="R348" s="1">
        <v>171</v>
      </c>
      <c r="S348" s="1">
        <v>8</v>
      </c>
      <c r="W348" s="184">
        <v>2</v>
      </c>
      <c r="AI348" s="7">
        <f t="shared" si="214"/>
        <v>0</v>
      </c>
      <c r="AJ348" s="7">
        <f t="shared" si="215"/>
        <v>0</v>
      </c>
      <c r="AK348" s="7">
        <f t="shared" si="216"/>
        <v>0</v>
      </c>
      <c r="AL348" s="7">
        <f t="shared" si="217"/>
        <v>4</v>
      </c>
      <c r="AM348" s="2">
        <f t="shared" si="218"/>
        <v>0</v>
      </c>
      <c r="AN348" s="2">
        <f t="shared" si="219"/>
        <v>0</v>
      </c>
      <c r="AO348" s="2">
        <f t="shared" si="220"/>
        <v>0</v>
      </c>
      <c r="AP348" s="2">
        <f t="shared" si="221"/>
        <v>2.6281208935611039E-3</v>
      </c>
      <c r="AR348" t="str">
        <f t="shared" si="207"/>
        <v>Cook</v>
      </c>
      <c r="AS348" t="s">
        <v>1546</v>
      </c>
      <c r="AT348" s="182">
        <v>8</v>
      </c>
      <c r="AV348" s="98">
        <v>13</v>
      </c>
      <c r="AW348" s="100">
        <v>75</v>
      </c>
      <c r="AX348" s="106">
        <f t="shared" si="222"/>
        <v>13075</v>
      </c>
      <c r="AZ348" s="7" t="s">
        <v>2975</v>
      </c>
      <c r="BA348" t="s">
        <v>3208</v>
      </c>
    </row>
    <row r="349" spans="1:53" hidden="1" outlineLevel="1">
      <c r="A349" t="s">
        <v>1024</v>
      </c>
      <c r="B349" t="s">
        <v>1546</v>
      </c>
      <c r="C349" s="1">
        <f t="shared" si="209"/>
        <v>6649</v>
      </c>
      <c r="D349" s="7">
        <f>IF(P349&gt;0,RANK(P349,(P349:R349,S349:AG349)),0)</f>
        <v>1</v>
      </c>
      <c r="E349" s="7">
        <f>IF(Q349&gt;0,RANK(Q349,(P349:R349,S349:AG349)),0)</f>
        <v>0</v>
      </c>
      <c r="F349" s="7">
        <f>IF(R349&gt;0,RANK(R349,(P349:R349,S349:AG349)),0)</f>
        <v>2</v>
      </c>
      <c r="G349" s="7">
        <f>IF(S349&gt;0,RANK(S349,(P349:R349,S349:AG349)),0)</f>
        <v>3</v>
      </c>
      <c r="H349" s="49">
        <f t="shared" si="210"/>
        <v>2124</v>
      </c>
      <c r="I349" s="178">
        <f t="shared" si="208"/>
        <v>0.31944653331328021</v>
      </c>
      <c r="J349" s="2"/>
      <c r="K349" s="2">
        <f t="shared" si="211"/>
        <v>0.65558730636185891</v>
      </c>
      <c r="L349" s="2">
        <f t="shared" si="212"/>
        <v>0</v>
      </c>
      <c r="M349" s="2">
        <f t="shared" si="213"/>
        <v>0.33614077304857876</v>
      </c>
      <c r="N349" s="2">
        <f t="shared" si="196"/>
        <v>4.5119566852158217E-3</v>
      </c>
      <c r="O349" s="2">
        <f t="shared" si="197"/>
        <v>3.7599639043465099E-3</v>
      </c>
      <c r="P349" s="1">
        <v>4359</v>
      </c>
      <c r="R349" s="1">
        <v>2235</v>
      </c>
      <c r="S349" s="1">
        <v>30</v>
      </c>
      <c r="W349" s="184">
        <v>25</v>
      </c>
      <c r="AI349" s="7">
        <f t="shared" si="214"/>
        <v>0</v>
      </c>
      <c r="AJ349" s="7">
        <f t="shared" si="215"/>
        <v>0</v>
      </c>
      <c r="AK349" s="7">
        <f t="shared" si="216"/>
        <v>0</v>
      </c>
      <c r="AL349" s="7">
        <f t="shared" si="217"/>
        <v>4</v>
      </c>
      <c r="AM349" s="2">
        <f t="shared" si="218"/>
        <v>0</v>
      </c>
      <c r="AN349" s="2">
        <f t="shared" si="219"/>
        <v>0</v>
      </c>
      <c r="AO349" s="2">
        <f t="shared" si="220"/>
        <v>0</v>
      </c>
      <c r="AP349" s="2">
        <f t="shared" si="221"/>
        <v>3.7599639043465181E-3</v>
      </c>
      <c r="AR349" t="str">
        <f t="shared" si="207"/>
        <v>Coweta</v>
      </c>
      <c r="AS349" t="s">
        <v>1546</v>
      </c>
      <c r="AT349" s="182">
        <v>3</v>
      </c>
      <c r="AV349" s="98">
        <v>13</v>
      </c>
      <c r="AW349" s="100">
        <v>77</v>
      </c>
      <c r="AX349" s="106">
        <f t="shared" si="222"/>
        <v>13077</v>
      </c>
      <c r="AZ349" s="7" t="s">
        <v>2975</v>
      </c>
      <c r="BA349" t="s">
        <v>3208</v>
      </c>
    </row>
    <row r="350" spans="1:53" hidden="1" outlineLevel="1">
      <c r="A350" t="s">
        <v>2707</v>
      </c>
      <c r="B350" t="s">
        <v>1546</v>
      </c>
      <c r="C350" s="1">
        <f t="shared" si="209"/>
        <v>623</v>
      </c>
      <c r="D350" s="7">
        <f>IF(P350&gt;0,RANK(P350,(P350:R350,S350:AG350)),0)</f>
        <v>1</v>
      </c>
      <c r="E350" s="7">
        <f>IF(Q350&gt;0,RANK(Q350,(P350:R350,S350:AG350)),0)</f>
        <v>0</v>
      </c>
      <c r="F350" s="7">
        <f>IF(R350&gt;0,RANK(R350,(P350:R350,S350:AG350)),0)</f>
        <v>2</v>
      </c>
      <c r="G350" s="7">
        <f>IF(S350&gt;0,RANK(S350,(P350:R350,S350:AG350)),0)</f>
        <v>3</v>
      </c>
      <c r="H350" s="49">
        <f t="shared" si="210"/>
        <v>373</v>
      </c>
      <c r="I350" s="178">
        <f t="shared" si="208"/>
        <v>0.5987158908507223</v>
      </c>
      <c r="J350" s="2"/>
      <c r="K350" s="2">
        <f t="shared" si="211"/>
        <v>0.7913322632423756</v>
      </c>
      <c r="L350" s="2">
        <f t="shared" si="212"/>
        <v>0</v>
      </c>
      <c r="M350" s="2">
        <f t="shared" si="213"/>
        <v>0.1926163723916533</v>
      </c>
      <c r="N350" s="2">
        <f t="shared" si="196"/>
        <v>9.630818619582664E-3</v>
      </c>
      <c r="O350" s="2">
        <f t="shared" si="197"/>
        <v>6.4205457463884352E-3</v>
      </c>
      <c r="P350" s="1">
        <v>493</v>
      </c>
      <c r="R350" s="1">
        <v>120</v>
      </c>
      <c r="S350" s="1">
        <v>6</v>
      </c>
      <c r="W350" s="184">
        <v>4</v>
      </c>
      <c r="AI350" s="7">
        <f t="shared" si="214"/>
        <v>0</v>
      </c>
      <c r="AJ350" s="7">
        <f t="shared" si="215"/>
        <v>0</v>
      </c>
      <c r="AK350" s="7">
        <f t="shared" si="216"/>
        <v>0</v>
      </c>
      <c r="AL350" s="7">
        <f t="shared" si="217"/>
        <v>4</v>
      </c>
      <c r="AM350" s="2">
        <f t="shared" si="218"/>
        <v>0</v>
      </c>
      <c r="AN350" s="2">
        <f t="shared" si="219"/>
        <v>0</v>
      </c>
      <c r="AO350" s="2">
        <f t="shared" si="220"/>
        <v>0</v>
      </c>
      <c r="AP350" s="2">
        <f t="shared" si="221"/>
        <v>6.420545746388443E-3</v>
      </c>
      <c r="AR350" t="str">
        <f t="shared" si="207"/>
        <v>Crawford</v>
      </c>
      <c r="AS350" t="s">
        <v>1546</v>
      </c>
      <c r="AT350" s="182">
        <v>2</v>
      </c>
      <c r="AV350" s="98">
        <v>13</v>
      </c>
      <c r="AW350" s="100">
        <v>79</v>
      </c>
      <c r="AX350" s="106">
        <f t="shared" si="222"/>
        <v>13079</v>
      </c>
      <c r="AZ350" s="7" t="s">
        <v>2975</v>
      </c>
      <c r="BA350" t="s">
        <v>3208</v>
      </c>
    </row>
    <row r="351" spans="1:53" hidden="1" outlineLevel="1">
      <c r="A351" t="s">
        <v>2816</v>
      </c>
      <c r="B351" t="s">
        <v>1546</v>
      </c>
      <c r="C351" s="1">
        <f t="shared" si="209"/>
        <v>912</v>
      </c>
      <c r="D351" s="7">
        <f>IF(P351&gt;0,RANK(P351,(P351:R351,S351:AG351)),0)</f>
        <v>1</v>
      </c>
      <c r="E351" s="7">
        <f>IF(Q351&gt;0,RANK(Q351,(P351:R351,S351:AG351)),0)</f>
        <v>0</v>
      </c>
      <c r="F351" s="7">
        <f>IF(R351&gt;0,RANK(R351,(P351:R351,S351:AG351)),0)</f>
        <v>2</v>
      </c>
      <c r="G351" s="7">
        <f>IF(S351&gt;0,RANK(S351,(P351:R351,S351:AG351)),0)</f>
        <v>4</v>
      </c>
      <c r="H351" s="49">
        <f t="shared" si="210"/>
        <v>559</v>
      </c>
      <c r="I351" s="178">
        <f t="shared" si="208"/>
        <v>0.61293859649122806</v>
      </c>
      <c r="J351" s="2"/>
      <c r="K351" s="2">
        <f t="shared" si="211"/>
        <v>0.80153508771929827</v>
      </c>
      <c r="L351" s="2">
        <f t="shared" si="212"/>
        <v>0</v>
      </c>
      <c r="M351" s="2">
        <f t="shared" si="213"/>
        <v>0.18859649122807018</v>
      </c>
      <c r="N351" s="2">
        <f t="shared" si="196"/>
        <v>3.2894736842105261E-3</v>
      </c>
      <c r="O351" s="2">
        <f t="shared" si="197"/>
        <v>6.578947368421028E-3</v>
      </c>
      <c r="P351" s="1">
        <v>731</v>
      </c>
      <c r="R351" s="1">
        <v>172</v>
      </c>
      <c r="S351" s="1">
        <v>3</v>
      </c>
      <c r="W351" s="184">
        <v>6</v>
      </c>
      <c r="AI351" s="7">
        <f t="shared" si="214"/>
        <v>0</v>
      </c>
      <c r="AJ351" s="7">
        <f t="shared" si="215"/>
        <v>0</v>
      </c>
      <c r="AK351" s="7">
        <f t="shared" si="216"/>
        <v>0</v>
      </c>
      <c r="AL351" s="7">
        <f t="shared" si="217"/>
        <v>3</v>
      </c>
      <c r="AM351" s="2">
        <f t="shared" si="218"/>
        <v>0</v>
      </c>
      <c r="AN351" s="2">
        <f t="shared" si="219"/>
        <v>0</v>
      </c>
      <c r="AO351" s="2">
        <f t="shared" si="220"/>
        <v>0</v>
      </c>
      <c r="AP351" s="2">
        <f t="shared" si="221"/>
        <v>6.5789473684210523E-3</v>
      </c>
      <c r="AR351" t="str">
        <f t="shared" si="207"/>
        <v>Crisp</v>
      </c>
      <c r="AS351" t="s">
        <v>1546</v>
      </c>
      <c r="AT351" s="182">
        <v>2</v>
      </c>
      <c r="AV351" s="98">
        <v>13</v>
      </c>
      <c r="AW351" s="100">
        <v>81</v>
      </c>
      <c r="AX351" s="106">
        <f t="shared" si="222"/>
        <v>13081</v>
      </c>
      <c r="AZ351" s="7" t="s">
        <v>2975</v>
      </c>
      <c r="BA351" t="s">
        <v>3208</v>
      </c>
    </row>
    <row r="352" spans="1:53" hidden="1" outlineLevel="1">
      <c r="A352" t="s">
        <v>3079</v>
      </c>
      <c r="B352" t="s">
        <v>1546</v>
      </c>
      <c r="C352" s="1">
        <f t="shared" si="209"/>
        <v>481</v>
      </c>
      <c r="D352" s="7">
        <f>IF(P352&gt;0,RANK(P352,(P352:R352,S352:AG352)),0)</f>
        <v>1</v>
      </c>
      <c r="E352" s="7">
        <f>IF(Q352&gt;0,RANK(Q352,(P352:R352,S352:AG352)),0)</f>
        <v>0</v>
      </c>
      <c r="F352" s="7">
        <f>IF(R352&gt;0,RANK(R352,(P352:R352,S352:AG352)),0)</f>
        <v>2</v>
      </c>
      <c r="G352" s="7">
        <f>IF(S352&gt;0,RANK(S352,(P352:R352,S352:AG352)),0)</f>
        <v>4</v>
      </c>
      <c r="H352" s="49">
        <f t="shared" si="210"/>
        <v>11</v>
      </c>
      <c r="I352" s="178">
        <f t="shared" si="208"/>
        <v>2.286902286902287E-2</v>
      </c>
      <c r="J352" s="2"/>
      <c r="K352" s="2">
        <f t="shared" si="211"/>
        <v>0.50311850311850315</v>
      </c>
      <c r="L352" s="2">
        <f t="shared" si="212"/>
        <v>0</v>
      </c>
      <c r="M352" s="2">
        <f t="shared" si="213"/>
        <v>0.48024948024948028</v>
      </c>
      <c r="N352" s="2">
        <f t="shared" si="196"/>
        <v>2.0790020790020791E-3</v>
      </c>
      <c r="O352" s="2">
        <f t="shared" si="197"/>
        <v>1.4553014553014498E-2</v>
      </c>
      <c r="P352" s="1">
        <v>242</v>
      </c>
      <c r="R352" s="1">
        <v>231</v>
      </c>
      <c r="S352" s="1">
        <v>1</v>
      </c>
      <c r="W352" s="184">
        <v>7</v>
      </c>
      <c r="AI352" s="7">
        <f t="shared" si="214"/>
        <v>0</v>
      </c>
      <c r="AJ352" s="7">
        <f t="shared" si="215"/>
        <v>0</v>
      </c>
      <c r="AK352" s="7">
        <f t="shared" si="216"/>
        <v>0</v>
      </c>
      <c r="AL352" s="7">
        <f t="shared" si="217"/>
        <v>3</v>
      </c>
      <c r="AM352" s="2">
        <f t="shared" si="218"/>
        <v>0</v>
      </c>
      <c r="AN352" s="2">
        <f t="shared" si="219"/>
        <v>0</v>
      </c>
      <c r="AO352" s="2">
        <f t="shared" si="220"/>
        <v>0</v>
      </c>
      <c r="AP352" s="2">
        <f t="shared" si="221"/>
        <v>1.4553014553014554E-2</v>
      </c>
      <c r="AR352" t="str">
        <f t="shared" si="207"/>
        <v>Dade</v>
      </c>
      <c r="AS352" t="s">
        <v>1546</v>
      </c>
      <c r="AT352" s="182">
        <v>14</v>
      </c>
      <c r="AV352" s="98">
        <v>13</v>
      </c>
      <c r="AW352" s="100">
        <v>83</v>
      </c>
      <c r="AX352" s="106">
        <f t="shared" si="222"/>
        <v>13083</v>
      </c>
      <c r="AZ352" s="7" t="s">
        <v>2975</v>
      </c>
      <c r="BA352" t="s">
        <v>3208</v>
      </c>
    </row>
    <row r="353" spans="1:53" hidden="1" outlineLevel="1">
      <c r="A353" t="s">
        <v>2532</v>
      </c>
      <c r="B353" t="s">
        <v>1546</v>
      </c>
      <c r="C353" s="1">
        <f t="shared" si="209"/>
        <v>590</v>
      </c>
      <c r="D353" s="7">
        <f>IF(P353&gt;0,RANK(P353,(P353:R353,S353:AG353)),0)</f>
        <v>1</v>
      </c>
      <c r="E353" s="7">
        <f>IF(Q353&gt;0,RANK(Q353,(P353:R353,S353:AG353)),0)</f>
        <v>0</v>
      </c>
      <c r="F353" s="7">
        <f>IF(R353&gt;0,RANK(R353,(P353:R353,S353:AG353)),0)</f>
        <v>2</v>
      </c>
      <c r="G353" s="7">
        <f>IF(S353&gt;0,RANK(S353,(P353:R353,S353:AG353)),0)</f>
        <v>3</v>
      </c>
      <c r="H353" s="49">
        <f t="shared" si="210"/>
        <v>43</v>
      </c>
      <c r="I353" s="178">
        <f t="shared" si="208"/>
        <v>7.2881355932203393E-2</v>
      </c>
      <c r="J353" s="2"/>
      <c r="K353" s="2">
        <f t="shared" si="211"/>
        <v>0.52881355932203389</v>
      </c>
      <c r="L353" s="2">
        <f t="shared" si="212"/>
        <v>0</v>
      </c>
      <c r="M353" s="2">
        <f t="shared" si="213"/>
        <v>0.45593220338983048</v>
      </c>
      <c r="N353" s="2">
        <f t="shared" si="196"/>
        <v>8.4745762711864406E-3</v>
      </c>
      <c r="O353" s="2">
        <f t="shared" si="197"/>
        <v>6.7796610169491896E-3</v>
      </c>
      <c r="P353" s="1">
        <v>312</v>
      </c>
      <c r="R353" s="1">
        <v>269</v>
      </c>
      <c r="S353" s="1">
        <v>5</v>
      </c>
      <c r="W353" s="184">
        <v>4</v>
      </c>
      <c r="AI353" s="7">
        <f t="shared" si="214"/>
        <v>0</v>
      </c>
      <c r="AJ353" s="7">
        <f t="shared" si="215"/>
        <v>0</v>
      </c>
      <c r="AK353" s="7">
        <f t="shared" si="216"/>
        <v>0</v>
      </c>
      <c r="AL353" s="7">
        <f t="shared" si="217"/>
        <v>4</v>
      </c>
      <c r="AM353" s="2">
        <f t="shared" si="218"/>
        <v>0</v>
      </c>
      <c r="AN353" s="2">
        <f t="shared" si="219"/>
        <v>0</v>
      </c>
      <c r="AO353" s="2">
        <f t="shared" si="220"/>
        <v>0</v>
      </c>
      <c r="AP353" s="2">
        <f t="shared" si="221"/>
        <v>6.7796610169491523E-3</v>
      </c>
      <c r="AR353" t="str">
        <f t="shared" si="207"/>
        <v>Dawson</v>
      </c>
      <c r="AS353" t="s">
        <v>1546</v>
      </c>
      <c r="AT353" s="182">
        <v>9</v>
      </c>
      <c r="AV353" s="98">
        <v>13</v>
      </c>
      <c r="AW353" s="100">
        <v>85</v>
      </c>
      <c r="AX353" s="106">
        <f t="shared" si="222"/>
        <v>13085</v>
      </c>
      <c r="AZ353" s="7" t="s">
        <v>2975</v>
      </c>
      <c r="BA353" t="s">
        <v>3208</v>
      </c>
    </row>
    <row r="354" spans="1:53" hidden="1" outlineLevel="1">
      <c r="A354" t="s">
        <v>576</v>
      </c>
      <c r="B354" t="s">
        <v>1546</v>
      </c>
      <c r="C354" s="1">
        <f t="shared" si="209"/>
        <v>1679</v>
      </c>
      <c r="D354" s="7">
        <f>IF(P354&gt;0,RANK(P354,(P354:R354,S354:AG354)),0)</f>
        <v>1</v>
      </c>
      <c r="E354" s="7">
        <f>IF(Q354&gt;0,RANK(Q354,(P354:R354,S354:AG354)),0)</f>
        <v>0</v>
      </c>
      <c r="F354" s="7">
        <f>IF(R354&gt;0,RANK(R354,(P354:R354,S354:AG354)),0)</f>
        <v>2</v>
      </c>
      <c r="G354" s="7">
        <f>IF(S354&gt;0,RANK(S354,(P354:R354,S354:AG354)),0)</f>
        <v>4</v>
      </c>
      <c r="H354" s="49">
        <f t="shared" si="210"/>
        <v>988</v>
      </c>
      <c r="I354" s="178">
        <f t="shared" si="208"/>
        <v>0.5884455032757594</v>
      </c>
      <c r="J354" s="2"/>
      <c r="K354" s="2">
        <f t="shared" si="211"/>
        <v>0.78916021441334128</v>
      </c>
      <c r="L354" s="2">
        <f t="shared" si="212"/>
        <v>0</v>
      </c>
      <c r="M354" s="2">
        <f t="shared" si="213"/>
        <v>0.20071471113758188</v>
      </c>
      <c r="N354" s="2">
        <f t="shared" si="196"/>
        <v>4.764740917212627E-3</v>
      </c>
      <c r="O354" s="2">
        <f t="shared" si="197"/>
        <v>5.360333531864216E-3</v>
      </c>
      <c r="P354" s="1">
        <v>1325</v>
      </c>
      <c r="R354" s="1">
        <v>337</v>
      </c>
      <c r="S354" s="1">
        <v>8</v>
      </c>
      <c r="W354" s="184">
        <v>9</v>
      </c>
      <c r="AI354" s="7">
        <f t="shared" si="214"/>
        <v>0</v>
      </c>
      <c r="AJ354" s="7">
        <f t="shared" si="215"/>
        <v>0</v>
      </c>
      <c r="AK354" s="7">
        <f t="shared" si="216"/>
        <v>0</v>
      </c>
      <c r="AL354" s="7">
        <f t="shared" si="217"/>
        <v>3</v>
      </c>
      <c r="AM354" s="2">
        <f t="shared" si="218"/>
        <v>0</v>
      </c>
      <c r="AN354" s="2">
        <f t="shared" si="219"/>
        <v>0</v>
      </c>
      <c r="AO354" s="2">
        <f t="shared" si="220"/>
        <v>0</v>
      </c>
      <c r="AP354" s="2">
        <f t="shared" si="221"/>
        <v>5.3603335318642047E-3</v>
      </c>
      <c r="AR354" t="str">
        <f t="shared" si="207"/>
        <v>Decatur</v>
      </c>
      <c r="AS354" t="s">
        <v>1546</v>
      </c>
      <c r="AT354" s="182">
        <v>2</v>
      </c>
      <c r="AV354" s="98">
        <v>13</v>
      </c>
      <c r="AW354" s="100">
        <v>87</v>
      </c>
      <c r="AX354" s="106">
        <f t="shared" si="222"/>
        <v>13087</v>
      </c>
      <c r="AZ354" s="7" t="s">
        <v>2975</v>
      </c>
      <c r="BA354" t="s">
        <v>3208</v>
      </c>
    </row>
    <row r="355" spans="1:53" hidden="1" outlineLevel="1">
      <c r="A355" t="s">
        <v>252</v>
      </c>
      <c r="B355" t="s">
        <v>1546</v>
      </c>
      <c r="C355" s="1">
        <f t="shared" si="209"/>
        <v>115573</v>
      </c>
      <c r="D355" s="7">
        <f>IF(P355&gt;0,RANK(P355,(P355:R355,S355:AG355)),0)</f>
        <v>1</v>
      </c>
      <c r="E355" s="7">
        <f>IF(Q355&gt;0,RANK(Q355,(P355:R355,S355:AG355)),0)</f>
        <v>0</v>
      </c>
      <c r="F355" s="7">
        <f>IF(R355&gt;0,RANK(R355,(P355:R355,S355:AG355)),0)</f>
        <v>2</v>
      </c>
      <c r="G355" s="7">
        <f>IF(S355&gt;0,RANK(S355,(P355:R355,S355:AG355)),0)</f>
        <v>3</v>
      </c>
      <c r="H355" s="49">
        <f t="shared" si="210"/>
        <v>49894</v>
      </c>
      <c r="I355" s="178">
        <f t="shared" si="208"/>
        <v>0.43170982842013272</v>
      </c>
      <c r="J355" s="2"/>
      <c r="K355" s="2">
        <f t="shared" si="211"/>
        <v>0.71470845266628014</v>
      </c>
      <c r="L355" s="2">
        <f t="shared" si="212"/>
        <v>0</v>
      </c>
      <c r="M355" s="2">
        <f t="shared" si="213"/>
        <v>0.28299862424614747</v>
      </c>
      <c r="N355" s="2">
        <f t="shared" si="196"/>
        <v>1.4709317920275496E-3</v>
      </c>
      <c r="O355" s="2">
        <f t="shared" si="197"/>
        <v>8.2199129554484641E-4</v>
      </c>
      <c r="P355" s="1">
        <v>82601</v>
      </c>
      <c r="R355" s="1">
        <v>32707</v>
      </c>
      <c r="S355" s="1">
        <v>170</v>
      </c>
      <c r="W355" s="184">
        <v>95</v>
      </c>
      <c r="AI355" s="7">
        <f t="shared" si="214"/>
        <v>0</v>
      </c>
      <c r="AJ355" s="7">
        <f t="shared" si="215"/>
        <v>0</v>
      </c>
      <c r="AK355" s="7">
        <f t="shared" si="216"/>
        <v>0</v>
      </c>
      <c r="AL355" s="7">
        <f t="shared" si="217"/>
        <v>4</v>
      </c>
      <c r="AM355" s="2">
        <f t="shared" si="218"/>
        <v>0</v>
      </c>
      <c r="AN355" s="2">
        <f t="shared" si="219"/>
        <v>0</v>
      </c>
      <c r="AO355" s="2">
        <f t="shared" si="220"/>
        <v>0</v>
      </c>
      <c r="AP355" s="2">
        <f t="shared" si="221"/>
        <v>8.2199129554480716E-4</v>
      </c>
      <c r="AR355" t="str">
        <f t="shared" si="207"/>
        <v>DeKalb</v>
      </c>
      <c r="AS355" t="s">
        <v>1546</v>
      </c>
      <c r="AT355" s="182"/>
      <c r="AV355" s="98">
        <v>13</v>
      </c>
      <c r="AW355" s="100">
        <v>89</v>
      </c>
      <c r="AX355" s="106">
        <f t="shared" si="222"/>
        <v>13089</v>
      </c>
      <c r="AZ355" s="7" t="s">
        <v>2975</v>
      </c>
      <c r="BA355" t="s">
        <v>3208</v>
      </c>
    </row>
    <row r="356" spans="1:53" hidden="1" outlineLevel="1">
      <c r="A356" t="s">
        <v>2736</v>
      </c>
      <c r="B356" t="s">
        <v>1546</v>
      </c>
      <c r="C356" s="1">
        <f t="shared" si="209"/>
        <v>728</v>
      </c>
      <c r="D356" s="7">
        <f>IF(P356&gt;0,RANK(P356,(P356:R356,S356:AG356)),0)</f>
        <v>1</v>
      </c>
      <c r="E356" s="7">
        <f>IF(Q356&gt;0,RANK(Q356,(P356:R356,S356:AG356)),0)</f>
        <v>0</v>
      </c>
      <c r="F356" s="7">
        <f>IF(R356&gt;0,RANK(R356,(P356:R356,S356:AG356)),0)</f>
        <v>2</v>
      </c>
      <c r="G356" s="7">
        <f>IF(S356&gt;0,RANK(S356,(P356:R356,S356:AG356)),0)</f>
        <v>4</v>
      </c>
      <c r="H356" s="49">
        <f t="shared" si="210"/>
        <v>438</v>
      </c>
      <c r="I356" s="178">
        <f t="shared" si="208"/>
        <v>0.60164835164835162</v>
      </c>
      <c r="J356" s="2"/>
      <c r="K356" s="2">
        <f t="shared" si="211"/>
        <v>0.79532967032967028</v>
      </c>
      <c r="L356" s="2">
        <f t="shared" si="212"/>
        <v>0</v>
      </c>
      <c r="M356" s="2">
        <f t="shared" si="213"/>
        <v>0.19368131868131869</v>
      </c>
      <c r="N356" s="2">
        <f t="shared" si="196"/>
        <v>2.7472527472527475E-3</v>
      </c>
      <c r="O356" s="2">
        <f t="shared" si="197"/>
        <v>8.2417582417582853E-3</v>
      </c>
      <c r="P356" s="1">
        <v>579</v>
      </c>
      <c r="R356" s="1">
        <v>141</v>
      </c>
      <c r="S356" s="1">
        <v>2</v>
      </c>
      <c r="W356" s="184">
        <v>6</v>
      </c>
      <c r="AI356" s="7">
        <f t="shared" si="214"/>
        <v>0</v>
      </c>
      <c r="AJ356" s="7">
        <f t="shared" si="215"/>
        <v>0</v>
      </c>
      <c r="AK356" s="7">
        <f t="shared" si="216"/>
        <v>0</v>
      </c>
      <c r="AL356" s="7">
        <f t="shared" si="217"/>
        <v>3</v>
      </c>
      <c r="AM356" s="2">
        <f t="shared" si="218"/>
        <v>0</v>
      </c>
      <c r="AN356" s="2">
        <f t="shared" si="219"/>
        <v>0</v>
      </c>
      <c r="AO356" s="2">
        <f t="shared" si="220"/>
        <v>0</v>
      </c>
      <c r="AP356" s="2">
        <f t="shared" si="221"/>
        <v>8.241758241758242E-3</v>
      </c>
      <c r="AR356" t="str">
        <f t="shared" si="207"/>
        <v>Dodge</v>
      </c>
      <c r="AS356" t="s">
        <v>1546</v>
      </c>
      <c r="AT356" s="182">
        <v>8</v>
      </c>
      <c r="AV356" s="98">
        <v>13</v>
      </c>
      <c r="AW356" s="100">
        <v>91</v>
      </c>
      <c r="AX356" s="106">
        <f t="shared" si="222"/>
        <v>13091</v>
      </c>
      <c r="AZ356" s="7" t="s">
        <v>2975</v>
      </c>
      <c r="BA356" t="s">
        <v>3208</v>
      </c>
    </row>
    <row r="357" spans="1:53" hidden="1" outlineLevel="1">
      <c r="A357" t="s">
        <v>106</v>
      </c>
      <c r="B357" t="s">
        <v>1546</v>
      </c>
      <c r="C357" s="1">
        <f t="shared" si="209"/>
        <v>837</v>
      </c>
      <c r="D357" s="7">
        <f>IF(P357&gt;0,RANK(P357,(P357:R357,S357:AG357)),0)</f>
        <v>1</v>
      </c>
      <c r="E357" s="7">
        <f>IF(Q357&gt;0,RANK(Q357,(P357:R357,S357:AG357)),0)</f>
        <v>0</v>
      </c>
      <c r="F357" s="7">
        <f>IF(R357&gt;0,RANK(R357,(P357:R357,S357:AG357)),0)</f>
        <v>2</v>
      </c>
      <c r="G357" s="7">
        <f>IF(S357&gt;0,RANK(S357,(P357:R357,S357:AG357)),0)</f>
        <v>3</v>
      </c>
      <c r="H357" s="49">
        <f t="shared" si="210"/>
        <v>649</v>
      </c>
      <c r="I357" s="178">
        <f t="shared" si="208"/>
        <v>0.7753882915173238</v>
      </c>
      <c r="J357" s="2"/>
      <c r="K357" s="2">
        <f t="shared" si="211"/>
        <v>0.88410991636798086</v>
      </c>
      <c r="L357" s="2">
        <f t="shared" si="212"/>
        <v>0</v>
      </c>
      <c r="M357" s="2">
        <f t="shared" si="213"/>
        <v>0.1087216248506571</v>
      </c>
      <c r="N357" s="2">
        <f t="shared" si="196"/>
        <v>4.7789725209080045E-3</v>
      </c>
      <c r="O357" s="2">
        <f t="shared" si="197"/>
        <v>2.3894862604540287E-3</v>
      </c>
      <c r="P357" s="1">
        <v>740</v>
      </c>
      <c r="R357" s="1">
        <v>91</v>
      </c>
      <c r="S357" s="1">
        <v>4</v>
      </c>
      <c r="W357" s="184">
        <v>2</v>
      </c>
      <c r="AI357" s="7">
        <f t="shared" si="214"/>
        <v>0</v>
      </c>
      <c r="AJ357" s="7">
        <f t="shared" si="215"/>
        <v>0</v>
      </c>
      <c r="AK357" s="7">
        <f t="shared" si="216"/>
        <v>0</v>
      </c>
      <c r="AL357" s="7">
        <f t="shared" si="217"/>
        <v>4</v>
      </c>
      <c r="AM357" s="2">
        <f t="shared" si="218"/>
        <v>0</v>
      </c>
      <c r="AN357" s="2">
        <f t="shared" si="219"/>
        <v>0</v>
      </c>
      <c r="AO357" s="2">
        <f t="shared" si="220"/>
        <v>0</v>
      </c>
      <c r="AP357" s="2">
        <f t="shared" si="221"/>
        <v>2.3894862604540022E-3</v>
      </c>
      <c r="AR357" t="str">
        <f t="shared" si="207"/>
        <v>Dooly</v>
      </c>
      <c r="AS357" t="s">
        <v>1546</v>
      </c>
      <c r="AT357" s="182">
        <v>2</v>
      </c>
      <c r="AV357" s="98">
        <v>13</v>
      </c>
      <c r="AW357" s="100">
        <v>93</v>
      </c>
      <c r="AX357" s="106">
        <f t="shared" si="222"/>
        <v>13093</v>
      </c>
      <c r="AZ357" s="7" t="s">
        <v>2975</v>
      </c>
      <c r="BA357" t="s">
        <v>3208</v>
      </c>
    </row>
    <row r="358" spans="1:53" hidden="1" outlineLevel="1">
      <c r="A358" t="s">
        <v>678</v>
      </c>
      <c r="B358" t="s">
        <v>1546</v>
      </c>
      <c r="C358" s="1">
        <f t="shared" si="209"/>
        <v>10406</v>
      </c>
      <c r="D358" s="7">
        <f>IF(P358&gt;0,RANK(P358,(P358:R358,S358:AG358)),0)</f>
        <v>1</v>
      </c>
      <c r="E358" s="7">
        <f>IF(Q358&gt;0,RANK(Q358,(P358:R358,S358:AG358)),0)</f>
        <v>0</v>
      </c>
      <c r="F358" s="7">
        <f>IF(R358&gt;0,RANK(R358,(P358:R358,S358:AG358)),0)</f>
        <v>2</v>
      </c>
      <c r="G358" s="7">
        <f>IF(S358&gt;0,RANK(S358,(P358:R358,S358:AG358)),0)</f>
        <v>3</v>
      </c>
      <c r="H358" s="49">
        <f t="shared" si="210"/>
        <v>7481</v>
      </c>
      <c r="I358" s="178">
        <f t="shared" si="208"/>
        <v>0.71891216605804342</v>
      </c>
      <c r="J358" s="2"/>
      <c r="K358" s="2">
        <f t="shared" si="211"/>
        <v>0.85719777051700941</v>
      </c>
      <c r="L358" s="2">
        <f t="shared" si="212"/>
        <v>0</v>
      </c>
      <c r="M358" s="2">
        <f t="shared" si="213"/>
        <v>0.13828560445896598</v>
      </c>
      <c r="N358" s="2">
        <f t="shared" si="196"/>
        <v>2.4024601191620218E-3</v>
      </c>
      <c r="O358" s="2">
        <f t="shared" si="197"/>
        <v>2.1141649048625902E-3</v>
      </c>
      <c r="P358" s="1">
        <v>8920</v>
      </c>
      <c r="R358" s="1">
        <v>1439</v>
      </c>
      <c r="S358" s="1">
        <v>25</v>
      </c>
      <c r="W358" s="184">
        <v>22</v>
      </c>
      <c r="AI358" s="7">
        <f t="shared" si="214"/>
        <v>0</v>
      </c>
      <c r="AJ358" s="7">
        <f t="shared" si="215"/>
        <v>0</v>
      </c>
      <c r="AK358" s="7">
        <f t="shared" si="216"/>
        <v>0</v>
      </c>
      <c r="AL358" s="7">
        <f t="shared" si="217"/>
        <v>4</v>
      </c>
      <c r="AM358" s="2">
        <f t="shared" si="218"/>
        <v>0</v>
      </c>
      <c r="AN358" s="2">
        <f t="shared" si="219"/>
        <v>0</v>
      </c>
      <c r="AO358" s="2">
        <f t="shared" si="220"/>
        <v>0</v>
      </c>
      <c r="AP358" s="2">
        <f t="shared" si="221"/>
        <v>2.1141649048625794E-3</v>
      </c>
      <c r="AR358" t="str">
        <f t="shared" si="207"/>
        <v>Dougherty</v>
      </c>
      <c r="AS358" t="s">
        <v>1546</v>
      </c>
      <c r="AT358" s="182">
        <v>2</v>
      </c>
      <c r="AV358" s="98">
        <v>13</v>
      </c>
      <c r="AW358" s="100">
        <v>95</v>
      </c>
      <c r="AX358" s="106">
        <f t="shared" si="222"/>
        <v>13095</v>
      </c>
      <c r="AZ358" s="7" t="s">
        <v>2975</v>
      </c>
      <c r="BA358" t="s">
        <v>3208</v>
      </c>
    </row>
    <row r="359" spans="1:53" hidden="1" outlineLevel="1">
      <c r="A359" t="s">
        <v>321</v>
      </c>
      <c r="B359" t="s">
        <v>1546</v>
      </c>
      <c r="C359" s="1">
        <f t="shared" si="209"/>
        <v>12591</v>
      </c>
      <c r="D359" s="7">
        <f>IF(P359&gt;0,RANK(P359,(P359:R359,S359:AG359)),0)</f>
        <v>1</v>
      </c>
      <c r="E359" s="7">
        <f>IF(Q359&gt;0,RANK(Q359,(P359:R359,S359:AG359)),0)</f>
        <v>0</v>
      </c>
      <c r="F359" s="7">
        <f>IF(R359&gt;0,RANK(R359,(P359:R359,S359:AG359)),0)</f>
        <v>2</v>
      </c>
      <c r="G359" s="7">
        <f>IF(S359&gt;0,RANK(S359,(P359:R359,S359:AG359)),0)</f>
        <v>4</v>
      </c>
      <c r="H359" s="49">
        <f t="shared" si="210"/>
        <v>6242</v>
      </c>
      <c r="I359" s="178">
        <f t="shared" si="208"/>
        <v>0.49575093320625846</v>
      </c>
      <c r="J359" s="2"/>
      <c r="K359" s="2">
        <f t="shared" si="211"/>
        <v>0.74600905408625207</v>
      </c>
      <c r="L359" s="2">
        <f t="shared" si="212"/>
        <v>0</v>
      </c>
      <c r="M359" s="2">
        <f t="shared" si="213"/>
        <v>0.25025812087999366</v>
      </c>
      <c r="N359" s="2">
        <f t="shared" si="196"/>
        <v>1.6678579938050988E-3</v>
      </c>
      <c r="O359" s="2">
        <f t="shared" si="197"/>
        <v>2.0649670399491733E-3</v>
      </c>
      <c r="P359" s="1">
        <v>9393</v>
      </c>
      <c r="R359" s="1">
        <v>3151</v>
      </c>
      <c r="S359" s="1">
        <v>21</v>
      </c>
      <c r="W359" s="184">
        <v>26</v>
      </c>
      <c r="AI359" s="7">
        <f t="shared" si="214"/>
        <v>0</v>
      </c>
      <c r="AJ359" s="7">
        <f t="shared" si="215"/>
        <v>0</v>
      </c>
      <c r="AK359" s="7">
        <f t="shared" si="216"/>
        <v>0</v>
      </c>
      <c r="AL359" s="7">
        <f t="shared" si="217"/>
        <v>3</v>
      </c>
      <c r="AM359" s="2">
        <f t="shared" si="218"/>
        <v>0</v>
      </c>
      <c r="AN359" s="2">
        <f t="shared" si="219"/>
        <v>0</v>
      </c>
      <c r="AO359" s="2">
        <f t="shared" si="220"/>
        <v>0</v>
      </c>
      <c r="AP359" s="2">
        <f t="shared" si="221"/>
        <v>2.0649670399491699E-3</v>
      </c>
      <c r="AR359" t="str">
        <f t="shared" si="207"/>
        <v>Douglas</v>
      </c>
      <c r="AS359" t="s">
        <v>1546</v>
      </c>
      <c r="AT359" s="182">
        <v>13</v>
      </c>
      <c r="AV359" s="98">
        <v>13</v>
      </c>
      <c r="AW359" s="100">
        <v>97</v>
      </c>
      <c r="AX359" s="106">
        <f t="shared" si="222"/>
        <v>13097</v>
      </c>
      <c r="AZ359" s="7" t="s">
        <v>2975</v>
      </c>
      <c r="BA359" t="s">
        <v>3208</v>
      </c>
    </row>
    <row r="360" spans="1:53" hidden="1" outlineLevel="1">
      <c r="A360" t="s">
        <v>1237</v>
      </c>
      <c r="B360" t="s">
        <v>1546</v>
      </c>
      <c r="C360" s="1">
        <f t="shared" si="209"/>
        <v>754</v>
      </c>
      <c r="D360" s="7">
        <f>IF(P360&gt;0,RANK(P360,(P360:R360,S360:AG360)),0)</f>
        <v>1</v>
      </c>
      <c r="E360" s="7">
        <f>IF(Q360&gt;0,RANK(Q360,(P360:R360,S360:AG360)),0)</f>
        <v>0</v>
      </c>
      <c r="F360" s="7">
        <f>IF(R360&gt;0,RANK(R360,(P360:R360,S360:AG360)),0)</f>
        <v>2</v>
      </c>
      <c r="G360" s="7">
        <f>IF(S360&gt;0,RANK(S360,(P360:R360,S360:AG360)),0)</f>
        <v>4</v>
      </c>
      <c r="H360" s="49">
        <f t="shared" si="210"/>
        <v>597</v>
      </c>
      <c r="I360" s="178">
        <f t="shared" si="208"/>
        <v>0.79177718832891242</v>
      </c>
      <c r="J360" s="2"/>
      <c r="K360" s="2">
        <f t="shared" si="211"/>
        <v>0.89257294429708223</v>
      </c>
      <c r="L360" s="2">
        <f t="shared" si="212"/>
        <v>0</v>
      </c>
      <c r="M360" s="2">
        <f t="shared" si="213"/>
        <v>0.10079575596816977</v>
      </c>
      <c r="N360" s="2">
        <f t="shared" si="196"/>
        <v>1.3262599469496021E-3</v>
      </c>
      <c r="O360" s="2">
        <f t="shared" si="197"/>
        <v>5.3050397877984039E-3</v>
      </c>
      <c r="P360" s="1">
        <v>673</v>
      </c>
      <c r="R360" s="1">
        <v>76</v>
      </c>
      <c r="S360" s="1">
        <v>1</v>
      </c>
      <c r="W360" s="184">
        <v>4</v>
      </c>
      <c r="AI360" s="7">
        <f t="shared" si="214"/>
        <v>0</v>
      </c>
      <c r="AJ360" s="7">
        <f t="shared" si="215"/>
        <v>0</v>
      </c>
      <c r="AK360" s="7">
        <f t="shared" si="216"/>
        <v>0</v>
      </c>
      <c r="AL360" s="7">
        <f t="shared" si="217"/>
        <v>3</v>
      </c>
      <c r="AM360" s="2">
        <f t="shared" si="218"/>
        <v>0</v>
      </c>
      <c r="AN360" s="2">
        <f t="shared" si="219"/>
        <v>0</v>
      </c>
      <c r="AO360" s="2">
        <f t="shared" si="220"/>
        <v>0</v>
      </c>
      <c r="AP360" s="2">
        <f t="shared" si="221"/>
        <v>5.3050397877984082E-3</v>
      </c>
      <c r="AR360" t="str">
        <f t="shared" si="207"/>
        <v>Early</v>
      </c>
      <c r="AS360" t="s">
        <v>1546</v>
      </c>
      <c r="AT360" s="182">
        <v>2</v>
      </c>
      <c r="AV360" s="98">
        <v>13</v>
      </c>
      <c r="AW360" s="100">
        <v>99</v>
      </c>
      <c r="AX360" s="106">
        <f t="shared" si="222"/>
        <v>13099</v>
      </c>
      <c r="AZ360" s="7" t="s">
        <v>2975</v>
      </c>
      <c r="BA360" t="s">
        <v>3208</v>
      </c>
    </row>
    <row r="361" spans="1:53" hidden="1" outlineLevel="1">
      <c r="A361" t="s">
        <v>2527</v>
      </c>
      <c r="B361" t="s">
        <v>1546</v>
      </c>
      <c r="C361" s="1">
        <f t="shared" si="209"/>
        <v>70</v>
      </c>
      <c r="D361" s="7">
        <f>IF(P361&gt;0,RANK(P361,(P361:R361,S361:AG361)),0)</f>
        <v>2</v>
      </c>
      <c r="E361" s="7">
        <f>IF(Q361&gt;0,RANK(Q361,(P361:R361,S361:AG361)),0)</f>
        <v>0</v>
      </c>
      <c r="F361" s="7">
        <f>IF(R361&gt;0,RANK(R361,(P361:R361,S361:AG361)),0)</f>
        <v>1</v>
      </c>
      <c r="G361" s="7">
        <f>IF(S361&gt;0,RANK(S361,(P361:R361,S361:AG361)),0)</f>
        <v>3</v>
      </c>
      <c r="H361" s="49">
        <f t="shared" si="210"/>
        <v>4</v>
      </c>
      <c r="I361" s="178">
        <f t="shared" si="208"/>
        <v>5.7142857142857141E-2</v>
      </c>
      <c r="J361" s="2"/>
      <c r="K361" s="2">
        <f t="shared" si="211"/>
        <v>0.45714285714285713</v>
      </c>
      <c r="L361" s="2">
        <f t="shared" si="212"/>
        <v>0</v>
      </c>
      <c r="M361" s="2">
        <f t="shared" si="213"/>
        <v>0.51428571428571423</v>
      </c>
      <c r="N361" s="2">
        <f t="shared" si="196"/>
        <v>1.4285714285714285E-2</v>
      </c>
      <c r="O361" s="2">
        <f t="shared" si="197"/>
        <v>1.4285714285714407E-2</v>
      </c>
      <c r="P361" s="1">
        <v>32</v>
      </c>
      <c r="R361" s="1">
        <v>36</v>
      </c>
      <c r="S361" s="1">
        <v>1</v>
      </c>
      <c r="W361" s="184">
        <v>1</v>
      </c>
      <c r="AI361" s="7">
        <f t="shared" si="214"/>
        <v>0</v>
      </c>
      <c r="AJ361" s="7">
        <f t="shared" si="215"/>
        <v>0</v>
      </c>
      <c r="AK361" s="7">
        <f t="shared" si="216"/>
        <v>0</v>
      </c>
      <c r="AL361" s="7">
        <f t="shared" si="217"/>
        <v>3</v>
      </c>
      <c r="AM361" s="2">
        <f t="shared" si="218"/>
        <v>0</v>
      </c>
      <c r="AN361" s="2">
        <f t="shared" si="219"/>
        <v>0</v>
      </c>
      <c r="AO361" s="2">
        <f t="shared" si="220"/>
        <v>0</v>
      </c>
      <c r="AP361" s="2">
        <f t="shared" si="221"/>
        <v>1.4285714285714285E-2</v>
      </c>
      <c r="AR361" t="str">
        <f t="shared" si="207"/>
        <v>Echols</v>
      </c>
      <c r="AS361" t="s">
        <v>1546</v>
      </c>
      <c r="AT361" s="182">
        <v>1</v>
      </c>
      <c r="AV361" s="98">
        <v>13</v>
      </c>
      <c r="AW361" s="100">
        <v>101</v>
      </c>
      <c r="AX361" s="106">
        <f t="shared" si="222"/>
        <v>13101</v>
      </c>
      <c r="AZ361" s="7" t="s">
        <v>2975</v>
      </c>
      <c r="BA361" t="s">
        <v>3208</v>
      </c>
    </row>
    <row r="362" spans="1:53" hidden="1" outlineLevel="1">
      <c r="A362" t="s">
        <v>2591</v>
      </c>
      <c r="B362" t="s">
        <v>1546</v>
      </c>
      <c r="C362" s="1">
        <f t="shared" si="209"/>
        <v>1829</v>
      </c>
      <c r="D362" s="7">
        <f>IF(P362&gt;0,RANK(P362,(P362:R362,S362:AG362)),0)</f>
        <v>1</v>
      </c>
      <c r="E362" s="7">
        <f>IF(Q362&gt;0,RANK(Q362,(P362:R362,S362:AG362)),0)</f>
        <v>0</v>
      </c>
      <c r="F362" s="7">
        <f>IF(R362&gt;0,RANK(R362,(P362:R362,S362:AG362)),0)</f>
        <v>2</v>
      </c>
      <c r="G362" s="7">
        <f>IF(S362&gt;0,RANK(S362,(P362:R362,S362:AG362)),0)</f>
        <v>4</v>
      </c>
      <c r="H362" s="49">
        <f t="shared" si="210"/>
        <v>558</v>
      </c>
      <c r="I362" s="178">
        <f t="shared" si="208"/>
        <v>0.30508474576271188</v>
      </c>
      <c r="J362" s="2"/>
      <c r="K362" s="2">
        <f t="shared" si="211"/>
        <v>0.64461454346637503</v>
      </c>
      <c r="L362" s="2">
        <f t="shared" si="212"/>
        <v>0</v>
      </c>
      <c r="M362" s="2">
        <f t="shared" si="213"/>
        <v>0.33952979770366321</v>
      </c>
      <c r="N362" s="2">
        <f t="shared" si="196"/>
        <v>6.5609622744669215E-3</v>
      </c>
      <c r="O362" s="2">
        <f t="shared" si="197"/>
        <v>9.2946965554948392E-3</v>
      </c>
      <c r="P362" s="1">
        <v>1179</v>
      </c>
      <c r="R362" s="1">
        <v>621</v>
      </c>
      <c r="S362" s="1">
        <v>12</v>
      </c>
      <c r="W362" s="184">
        <v>17</v>
      </c>
      <c r="AI362" s="7">
        <f t="shared" si="214"/>
        <v>0</v>
      </c>
      <c r="AJ362" s="7">
        <f t="shared" si="215"/>
        <v>0</v>
      </c>
      <c r="AK362" s="7">
        <f t="shared" si="216"/>
        <v>0</v>
      </c>
      <c r="AL362" s="7">
        <f t="shared" si="217"/>
        <v>3</v>
      </c>
      <c r="AM362" s="2">
        <f t="shared" si="218"/>
        <v>0</v>
      </c>
      <c r="AN362" s="2">
        <f t="shared" si="219"/>
        <v>0</v>
      </c>
      <c r="AO362" s="2">
        <f t="shared" si="220"/>
        <v>0</v>
      </c>
      <c r="AP362" s="2">
        <f t="shared" si="221"/>
        <v>9.2946965554948063E-3</v>
      </c>
      <c r="AR362" t="str">
        <f t="shared" si="207"/>
        <v>Effingham</v>
      </c>
      <c r="AS362" t="s">
        <v>1546</v>
      </c>
      <c r="AT362" s="182"/>
      <c r="AV362" s="98">
        <v>13</v>
      </c>
      <c r="AW362" s="100">
        <v>103</v>
      </c>
      <c r="AX362" s="106">
        <f t="shared" si="222"/>
        <v>13103</v>
      </c>
      <c r="AZ362" s="7" t="s">
        <v>2975</v>
      </c>
      <c r="BA362" t="s">
        <v>3208</v>
      </c>
    </row>
    <row r="363" spans="1:53" hidden="1" outlineLevel="1">
      <c r="A363" t="s">
        <v>1554</v>
      </c>
      <c r="B363" t="s">
        <v>1546</v>
      </c>
      <c r="C363" s="1">
        <f t="shared" si="209"/>
        <v>1087</v>
      </c>
      <c r="D363" s="7">
        <f>IF(P363&gt;0,RANK(P363,(P363:R363,S363:AG363)),0)</f>
        <v>1</v>
      </c>
      <c r="E363" s="7">
        <f>IF(Q363&gt;0,RANK(Q363,(P363:R363,S363:AG363)),0)</f>
        <v>0</v>
      </c>
      <c r="F363" s="7">
        <f>IF(R363&gt;0,RANK(R363,(P363:R363,S363:AG363)),0)</f>
        <v>2</v>
      </c>
      <c r="G363" s="7">
        <f>IF(S363&gt;0,RANK(S363,(P363:R363,S363:AG363)),0)</f>
        <v>3</v>
      </c>
      <c r="H363" s="49">
        <f t="shared" si="210"/>
        <v>560</v>
      </c>
      <c r="I363" s="178">
        <f t="shared" si="208"/>
        <v>0.51517939282428704</v>
      </c>
      <c r="J363" s="2"/>
      <c r="K363" s="2">
        <f t="shared" si="211"/>
        <v>0.75252989880404786</v>
      </c>
      <c r="L363" s="2">
        <f t="shared" si="212"/>
        <v>0</v>
      </c>
      <c r="M363" s="2">
        <f t="shared" si="213"/>
        <v>0.23735050597976082</v>
      </c>
      <c r="N363" s="2">
        <f t="shared" si="196"/>
        <v>5.5197792088316471E-3</v>
      </c>
      <c r="O363" s="2">
        <f t="shared" si="197"/>
        <v>4.5998160073596767E-3</v>
      </c>
      <c r="P363" s="1">
        <v>818</v>
      </c>
      <c r="R363" s="1">
        <v>258</v>
      </c>
      <c r="S363" s="1">
        <v>6</v>
      </c>
      <c r="W363" s="184">
        <v>5</v>
      </c>
      <c r="AI363" s="7">
        <f t="shared" si="214"/>
        <v>0</v>
      </c>
      <c r="AJ363" s="7">
        <f t="shared" si="215"/>
        <v>0</v>
      </c>
      <c r="AK363" s="7">
        <f t="shared" si="216"/>
        <v>0</v>
      </c>
      <c r="AL363" s="7">
        <f t="shared" si="217"/>
        <v>4</v>
      </c>
      <c r="AM363" s="2">
        <f t="shared" si="218"/>
        <v>0</v>
      </c>
      <c r="AN363" s="2">
        <f t="shared" si="219"/>
        <v>0</v>
      </c>
      <c r="AO363" s="2">
        <f t="shared" si="220"/>
        <v>0</v>
      </c>
      <c r="AP363" s="2">
        <f t="shared" si="221"/>
        <v>4.5998160073597054E-3</v>
      </c>
      <c r="AR363" t="str">
        <f t="shared" si="207"/>
        <v>Elbert</v>
      </c>
      <c r="AS363" t="s">
        <v>1546</v>
      </c>
      <c r="AT363" s="182">
        <v>9</v>
      </c>
      <c r="AV363" s="98">
        <v>13</v>
      </c>
      <c r="AW363" s="100">
        <v>105</v>
      </c>
      <c r="AX363" s="106">
        <f t="shared" si="222"/>
        <v>13105</v>
      </c>
      <c r="AZ363" s="7" t="s">
        <v>2975</v>
      </c>
      <c r="BA363" t="s">
        <v>3208</v>
      </c>
    </row>
    <row r="364" spans="1:53" hidden="1" outlineLevel="1">
      <c r="A364" t="s">
        <v>3074</v>
      </c>
      <c r="B364" t="s">
        <v>1546</v>
      </c>
      <c r="C364" s="1">
        <f t="shared" si="209"/>
        <v>912</v>
      </c>
      <c r="D364" s="7">
        <f>IF(P364&gt;0,RANK(P364,(P364:R364,S364:AG364)),0)</f>
        <v>1</v>
      </c>
      <c r="E364" s="7">
        <f>IF(Q364&gt;0,RANK(Q364,(P364:R364,S364:AG364)),0)</f>
        <v>0</v>
      </c>
      <c r="F364" s="7">
        <f>IF(R364&gt;0,RANK(R364,(P364:R364,S364:AG364)),0)</f>
        <v>2</v>
      </c>
      <c r="G364" s="7">
        <f>IF(S364&gt;0,RANK(S364,(P364:R364,S364:AG364)),0)</f>
        <v>3</v>
      </c>
      <c r="H364" s="49">
        <f t="shared" si="210"/>
        <v>613</v>
      </c>
      <c r="I364" s="178">
        <f t="shared" si="208"/>
        <v>0.67214912280701755</v>
      </c>
      <c r="J364" s="2"/>
      <c r="K364" s="2">
        <f t="shared" si="211"/>
        <v>0.83114035087719296</v>
      </c>
      <c r="L364" s="2">
        <f t="shared" si="212"/>
        <v>0</v>
      </c>
      <c r="M364" s="2">
        <f t="shared" si="213"/>
        <v>0.15899122807017543</v>
      </c>
      <c r="N364" s="2">
        <f t="shared" si="196"/>
        <v>5.4824561403508769E-3</v>
      </c>
      <c r="O364" s="2">
        <f t="shared" si="197"/>
        <v>4.3859649122807327E-3</v>
      </c>
      <c r="P364" s="1">
        <v>758</v>
      </c>
      <c r="R364" s="1">
        <v>145</v>
      </c>
      <c r="S364" s="1">
        <v>5</v>
      </c>
      <c r="W364" s="184">
        <v>4</v>
      </c>
      <c r="AI364" s="7">
        <f t="shared" si="214"/>
        <v>0</v>
      </c>
      <c r="AJ364" s="7">
        <f t="shared" si="215"/>
        <v>0</v>
      </c>
      <c r="AK364" s="7">
        <f t="shared" si="216"/>
        <v>0</v>
      </c>
      <c r="AL364" s="7">
        <f t="shared" si="217"/>
        <v>4</v>
      </c>
      <c r="AM364" s="2">
        <f t="shared" si="218"/>
        <v>0</v>
      </c>
      <c r="AN364" s="2">
        <f t="shared" si="219"/>
        <v>0</v>
      </c>
      <c r="AO364" s="2">
        <f t="shared" si="220"/>
        <v>0</v>
      </c>
      <c r="AP364" s="2">
        <f t="shared" si="221"/>
        <v>4.3859649122807015E-3</v>
      </c>
      <c r="AR364" t="str">
        <f t="shared" si="207"/>
        <v>Emanuel</v>
      </c>
      <c r="AS364" t="s">
        <v>1546</v>
      </c>
      <c r="AT364" s="182">
        <v>12</v>
      </c>
      <c r="AV364" s="98">
        <v>13</v>
      </c>
      <c r="AW364" s="100">
        <v>107</v>
      </c>
      <c r="AX364" s="106">
        <f t="shared" si="222"/>
        <v>13107</v>
      </c>
      <c r="AZ364" s="7" t="s">
        <v>2975</v>
      </c>
      <c r="BA364" t="s">
        <v>3208</v>
      </c>
    </row>
    <row r="365" spans="1:53" hidden="1" outlineLevel="1">
      <c r="A365" t="s">
        <v>2403</v>
      </c>
      <c r="B365" t="s">
        <v>1546</v>
      </c>
      <c r="C365" s="1">
        <f t="shared" si="209"/>
        <v>442</v>
      </c>
      <c r="D365" s="7">
        <f>IF(P365&gt;0,RANK(P365,(P365:R365,S365:AG365)),0)</f>
        <v>1</v>
      </c>
      <c r="E365" s="7">
        <f>IF(Q365&gt;0,RANK(Q365,(P365:R365,S365:AG365)),0)</f>
        <v>0</v>
      </c>
      <c r="F365" s="7">
        <f>IF(R365&gt;0,RANK(R365,(P365:R365,S365:AG365)),0)</f>
        <v>2</v>
      </c>
      <c r="G365" s="7">
        <f>IF(S365&gt;0,RANK(S365,(P365:R365,S365:AG365)),0)</f>
        <v>3</v>
      </c>
      <c r="H365" s="49">
        <f t="shared" si="210"/>
        <v>262</v>
      </c>
      <c r="I365" s="178">
        <f t="shared" si="208"/>
        <v>0.59276018099547512</v>
      </c>
      <c r="J365" s="2"/>
      <c r="K365" s="2">
        <f t="shared" si="211"/>
        <v>0.78506787330316741</v>
      </c>
      <c r="L365" s="2">
        <f t="shared" si="212"/>
        <v>0</v>
      </c>
      <c r="M365" s="2">
        <f t="shared" si="213"/>
        <v>0.19230769230769232</v>
      </c>
      <c r="N365" s="2">
        <f t="shared" si="196"/>
        <v>1.1312217194570135E-2</v>
      </c>
      <c r="O365" s="2">
        <f t="shared" si="197"/>
        <v>1.1312217194570139E-2</v>
      </c>
      <c r="P365" s="1">
        <v>347</v>
      </c>
      <c r="R365" s="1">
        <v>85</v>
      </c>
      <c r="S365" s="1">
        <v>5</v>
      </c>
      <c r="W365" s="184">
        <v>5</v>
      </c>
      <c r="AI365" s="7">
        <f t="shared" si="214"/>
        <v>0</v>
      </c>
      <c r="AJ365" s="7">
        <f t="shared" si="215"/>
        <v>0</v>
      </c>
      <c r="AK365" s="7">
        <f t="shared" si="216"/>
        <v>0</v>
      </c>
      <c r="AL365" s="7">
        <f t="shared" si="217"/>
        <v>3</v>
      </c>
      <c r="AM365" s="2">
        <f t="shared" si="218"/>
        <v>0</v>
      </c>
      <c r="AN365" s="2">
        <f t="shared" si="219"/>
        <v>0</v>
      </c>
      <c r="AO365" s="2">
        <f t="shared" si="220"/>
        <v>0</v>
      </c>
      <c r="AP365" s="2">
        <f t="shared" si="221"/>
        <v>1.1312217194570135E-2</v>
      </c>
      <c r="AR365" t="str">
        <f t="shared" si="207"/>
        <v>Evans</v>
      </c>
      <c r="AS365" t="s">
        <v>1546</v>
      </c>
      <c r="AT365" s="182">
        <v>12</v>
      </c>
      <c r="AV365" s="98">
        <v>13</v>
      </c>
      <c r="AW365" s="100">
        <v>109</v>
      </c>
      <c r="AX365" s="106">
        <f t="shared" si="222"/>
        <v>13109</v>
      </c>
      <c r="AZ365" s="7" t="s">
        <v>2975</v>
      </c>
      <c r="BA365" t="s">
        <v>3208</v>
      </c>
    </row>
    <row r="366" spans="1:53" hidden="1" outlineLevel="1">
      <c r="A366" t="s">
        <v>1061</v>
      </c>
      <c r="B366" t="s">
        <v>1546</v>
      </c>
      <c r="C366" s="1">
        <f t="shared" si="209"/>
        <v>912</v>
      </c>
      <c r="D366" s="7">
        <f>IF(P366&gt;0,RANK(P366,(P366:R366,S366:AG366)),0)</f>
        <v>1</v>
      </c>
      <c r="E366" s="7">
        <f>IF(Q366&gt;0,RANK(Q366,(P366:R366,S366:AG366)),0)</f>
        <v>0</v>
      </c>
      <c r="F366" s="7">
        <f>IF(R366&gt;0,RANK(R366,(P366:R366,S366:AG366)),0)</f>
        <v>2</v>
      </c>
      <c r="G366" s="7">
        <f>IF(S366&gt;0,RANK(S366,(P366:R366,S366:AG366)),0)</f>
        <v>4</v>
      </c>
      <c r="H366" s="49">
        <f t="shared" si="210"/>
        <v>191</v>
      </c>
      <c r="I366" s="178">
        <f t="shared" si="208"/>
        <v>0.20942982456140352</v>
      </c>
      <c r="J366" s="2"/>
      <c r="K366" s="2">
        <f t="shared" si="211"/>
        <v>0.59978070175438591</v>
      </c>
      <c r="L366" s="2">
        <f t="shared" si="212"/>
        <v>0</v>
      </c>
      <c r="M366" s="2">
        <f t="shared" si="213"/>
        <v>0.39035087719298245</v>
      </c>
      <c r="N366" s="2">
        <f t="shared" si="196"/>
        <v>4.3859649122807015E-3</v>
      </c>
      <c r="O366" s="2">
        <f t="shared" si="197"/>
        <v>5.4824561403509359E-3</v>
      </c>
      <c r="P366" s="1">
        <v>547</v>
      </c>
      <c r="R366" s="1">
        <v>356</v>
      </c>
      <c r="S366" s="1">
        <v>4</v>
      </c>
      <c r="W366" s="184">
        <v>5</v>
      </c>
      <c r="AI366" s="7">
        <f t="shared" si="214"/>
        <v>0</v>
      </c>
      <c r="AJ366" s="7">
        <f t="shared" si="215"/>
        <v>0</v>
      </c>
      <c r="AK366" s="7">
        <f t="shared" si="216"/>
        <v>0</v>
      </c>
      <c r="AL366" s="7">
        <f t="shared" si="217"/>
        <v>3</v>
      </c>
      <c r="AM366" s="2">
        <f t="shared" si="218"/>
        <v>0</v>
      </c>
      <c r="AN366" s="2">
        <f t="shared" si="219"/>
        <v>0</v>
      </c>
      <c r="AO366" s="2">
        <f t="shared" si="220"/>
        <v>0</v>
      </c>
      <c r="AP366" s="2">
        <f t="shared" si="221"/>
        <v>5.4824561403508769E-3</v>
      </c>
      <c r="AR366" t="str">
        <f t="shared" si="207"/>
        <v>Fannin</v>
      </c>
      <c r="AS366" t="s">
        <v>1546</v>
      </c>
      <c r="AT366" s="182">
        <v>9</v>
      </c>
      <c r="AV366" s="98">
        <v>13</v>
      </c>
      <c r="AW366" s="100">
        <v>111</v>
      </c>
      <c r="AX366" s="106">
        <f t="shared" si="222"/>
        <v>13111</v>
      </c>
      <c r="AZ366" s="7" t="s">
        <v>2975</v>
      </c>
      <c r="BA366" t="s">
        <v>3208</v>
      </c>
    </row>
    <row r="367" spans="1:53" hidden="1" outlineLevel="1">
      <c r="A367" t="s">
        <v>31</v>
      </c>
      <c r="B367" t="s">
        <v>1546</v>
      </c>
      <c r="C367" s="1">
        <f t="shared" si="209"/>
        <v>10229</v>
      </c>
      <c r="D367" s="7">
        <f>IF(P367&gt;0,RANK(P367,(P367:R367,S367:AG367)),0)</f>
        <v>1</v>
      </c>
      <c r="E367" s="7">
        <f>IF(Q367&gt;0,RANK(Q367,(P367:R367,S367:AG367)),0)</f>
        <v>0</v>
      </c>
      <c r="F367" s="7">
        <f>IF(R367&gt;0,RANK(R367,(P367:R367,S367:AG367)),0)</f>
        <v>2</v>
      </c>
      <c r="G367" s="7">
        <f>IF(S367&gt;0,RANK(S367,(P367:R367,S367:AG367)),0)</f>
        <v>3</v>
      </c>
      <c r="H367" s="49">
        <f t="shared" si="210"/>
        <v>4342</v>
      </c>
      <c r="I367" s="178">
        <f t="shared" si="208"/>
        <v>0.42447942125329946</v>
      </c>
      <c r="J367" s="2"/>
      <c r="K367" s="2">
        <f t="shared" si="211"/>
        <v>0.71043112718740831</v>
      </c>
      <c r="L367" s="2">
        <f t="shared" si="212"/>
        <v>0</v>
      </c>
      <c r="M367" s="2">
        <f t="shared" si="213"/>
        <v>0.2859517059341089</v>
      </c>
      <c r="N367" s="2">
        <f t="shared" si="196"/>
        <v>2.1507478736924432E-3</v>
      </c>
      <c r="O367" s="2">
        <f t="shared" si="197"/>
        <v>1.4664190047903483E-3</v>
      </c>
      <c r="P367" s="1">
        <v>7267</v>
      </c>
      <c r="R367" s="1">
        <v>2925</v>
      </c>
      <c r="S367" s="1">
        <v>22</v>
      </c>
      <c r="W367" s="184">
        <v>15</v>
      </c>
      <c r="AI367" s="7">
        <f t="shared" si="214"/>
        <v>0</v>
      </c>
      <c r="AJ367" s="7">
        <f t="shared" si="215"/>
        <v>0</v>
      </c>
      <c r="AK367" s="7">
        <f t="shared" si="216"/>
        <v>0</v>
      </c>
      <c r="AL367" s="7">
        <f t="shared" si="217"/>
        <v>4</v>
      </c>
      <c r="AM367" s="2">
        <f t="shared" si="218"/>
        <v>0</v>
      </c>
      <c r="AN367" s="2">
        <f t="shared" si="219"/>
        <v>0</v>
      </c>
      <c r="AO367" s="2">
        <f t="shared" si="220"/>
        <v>0</v>
      </c>
      <c r="AP367" s="2">
        <f t="shared" si="221"/>
        <v>1.4664190047903021E-3</v>
      </c>
      <c r="AR367" t="str">
        <f t="shared" si="207"/>
        <v>Fayette</v>
      </c>
      <c r="AS367" t="s">
        <v>1546</v>
      </c>
      <c r="AT367" s="182"/>
      <c r="AV367" s="98">
        <v>13</v>
      </c>
      <c r="AW367" s="100">
        <v>113</v>
      </c>
      <c r="AX367" s="106">
        <f t="shared" si="222"/>
        <v>13113</v>
      </c>
      <c r="AZ367" s="7" t="s">
        <v>2975</v>
      </c>
      <c r="BA367" t="s">
        <v>3208</v>
      </c>
    </row>
    <row r="368" spans="1:53" hidden="1" outlineLevel="1">
      <c r="A368" t="s">
        <v>3056</v>
      </c>
      <c r="B368" t="s">
        <v>1546</v>
      </c>
      <c r="C368" s="1">
        <f t="shared" si="209"/>
        <v>3988</v>
      </c>
      <c r="D368" s="7">
        <f>IF(P368&gt;0,RANK(P368,(P368:R368,S368:AG368)),0)</f>
        <v>1</v>
      </c>
      <c r="E368" s="7">
        <f>IF(Q368&gt;0,RANK(Q368,(P368:R368,S368:AG368)),0)</f>
        <v>0</v>
      </c>
      <c r="F368" s="7">
        <f>IF(R368&gt;0,RANK(R368,(P368:R368,S368:AG368)),0)</f>
        <v>2</v>
      </c>
      <c r="G368" s="7">
        <f>IF(S368&gt;0,RANK(S368,(P368:R368,S368:AG368)),0)</f>
        <v>3</v>
      </c>
      <c r="H368" s="49">
        <f t="shared" si="210"/>
        <v>1200</v>
      </c>
      <c r="I368" s="178">
        <f t="shared" si="208"/>
        <v>0.30090270812437314</v>
      </c>
      <c r="J368" s="2"/>
      <c r="K368" s="2">
        <f t="shared" si="211"/>
        <v>0.64393179538615852</v>
      </c>
      <c r="L368" s="2">
        <f t="shared" si="212"/>
        <v>0</v>
      </c>
      <c r="M368" s="2">
        <f t="shared" si="213"/>
        <v>0.34302908726178538</v>
      </c>
      <c r="N368" s="2">
        <f t="shared" si="196"/>
        <v>6.7703109327983948E-3</v>
      </c>
      <c r="O368" s="2">
        <f t="shared" si="197"/>
        <v>6.2688064192577006E-3</v>
      </c>
      <c r="P368" s="1">
        <v>2568</v>
      </c>
      <c r="R368" s="1">
        <v>1368</v>
      </c>
      <c r="S368" s="1">
        <v>27</v>
      </c>
      <c r="W368" s="184">
        <v>25</v>
      </c>
      <c r="AI368" s="7">
        <f t="shared" si="214"/>
        <v>0</v>
      </c>
      <c r="AJ368" s="7">
        <f t="shared" si="215"/>
        <v>0</v>
      </c>
      <c r="AK368" s="7">
        <f t="shared" si="216"/>
        <v>0</v>
      </c>
      <c r="AL368" s="7">
        <f t="shared" si="217"/>
        <v>4</v>
      </c>
      <c r="AM368" s="2">
        <f t="shared" si="218"/>
        <v>0</v>
      </c>
      <c r="AN368" s="2">
        <f t="shared" si="219"/>
        <v>0</v>
      </c>
      <c r="AO368" s="2">
        <f t="shared" si="220"/>
        <v>0</v>
      </c>
      <c r="AP368" s="2">
        <f t="shared" si="221"/>
        <v>6.2688064192577735E-3</v>
      </c>
      <c r="AR368" t="str">
        <f t="shared" si="207"/>
        <v>Floyd</v>
      </c>
      <c r="AS368" t="s">
        <v>1546</v>
      </c>
      <c r="AT368" s="182">
        <v>14</v>
      </c>
      <c r="AV368" s="98">
        <v>13</v>
      </c>
      <c r="AW368" s="100">
        <v>115</v>
      </c>
      <c r="AX368" s="106">
        <f t="shared" si="222"/>
        <v>13115</v>
      </c>
      <c r="AZ368" s="7" t="s">
        <v>2975</v>
      </c>
      <c r="BA368" t="s">
        <v>3208</v>
      </c>
    </row>
    <row r="369" spans="1:53" hidden="1" outlineLevel="1">
      <c r="A369" t="s">
        <v>3057</v>
      </c>
      <c r="B369" t="s">
        <v>1546</v>
      </c>
      <c r="C369" s="1">
        <f t="shared" si="209"/>
        <v>6896</v>
      </c>
      <c r="D369" s="7">
        <f>IF(P369&gt;0,RANK(P369,(P369:R369,S369:AG369)),0)</f>
        <v>1</v>
      </c>
      <c r="E369" s="7">
        <f>IF(Q369&gt;0,RANK(Q369,(P369:R369,S369:AG369)),0)</f>
        <v>0</v>
      </c>
      <c r="F369" s="7">
        <f>IF(R369&gt;0,RANK(R369,(P369:R369,S369:AG369)),0)</f>
        <v>2</v>
      </c>
      <c r="G369" s="7">
        <f>IF(S369&gt;0,RANK(S369,(P369:R369,S369:AG369)),0)</f>
        <v>3</v>
      </c>
      <c r="H369" s="49">
        <f t="shared" si="210"/>
        <v>554</v>
      </c>
      <c r="I369" s="178">
        <f t="shared" si="208"/>
        <v>8.0336426914153131E-2</v>
      </c>
      <c r="J369" s="2"/>
      <c r="K369" s="2">
        <f t="shared" si="211"/>
        <v>0.53755800464037118</v>
      </c>
      <c r="L369" s="2">
        <f t="shared" si="212"/>
        <v>0</v>
      </c>
      <c r="M369" s="2">
        <f t="shared" si="213"/>
        <v>0.45722157772621808</v>
      </c>
      <c r="N369" s="2">
        <f t="shared" si="196"/>
        <v>3.4802784222737818E-3</v>
      </c>
      <c r="O369" s="2">
        <f t="shared" si="197"/>
        <v>1.7401392111369637E-3</v>
      </c>
      <c r="P369" s="1">
        <v>3707</v>
      </c>
      <c r="R369" s="1">
        <v>3153</v>
      </c>
      <c r="S369" s="1">
        <v>24</v>
      </c>
      <c r="W369" s="184">
        <v>12</v>
      </c>
      <c r="AI369" s="7">
        <f t="shared" si="214"/>
        <v>0</v>
      </c>
      <c r="AJ369" s="7">
        <f t="shared" si="215"/>
        <v>0</v>
      </c>
      <c r="AK369" s="7">
        <f t="shared" si="216"/>
        <v>0</v>
      </c>
      <c r="AL369" s="7">
        <f t="shared" si="217"/>
        <v>4</v>
      </c>
      <c r="AM369" s="2">
        <f t="shared" si="218"/>
        <v>0</v>
      </c>
      <c r="AN369" s="2">
        <f t="shared" si="219"/>
        <v>0</v>
      </c>
      <c r="AO369" s="2">
        <f t="shared" si="220"/>
        <v>0</v>
      </c>
      <c r="AP369" s="2">
        <f t="shared" si="221"/>
        <v>1.7401392111368909E-3</v>
      </c>
      <c r="AR369" t="str">
        <f t="shared" si="207"/>
        <v>Forsyth</v>
      </c>
      <c r="AS369" t="s">
        <v>1546</v>
      </c>
      <c r="AT369" s="182"/>
      <c r="AV369" s="98">
        <v>13</v>
      </c>
      <c r="AW369" s="100">
        <v>117</v>
      </c>
      <c r="AX369" s="106">
        <f t="shared" si="222"/>
        <v>13117</v>
      </c>
      <c r="AZ369" s="7" t="s">
        <v>2975</v>
      </c>
      <c r="BA369" t="s">
        <v>3208</v>
      </c>
    </row>
    <row r="370" spans="1:53" hidden="1" outlineLevel="1">
      <c r="A370" t="s">
        <v>2429</v>
      </c>
      <c r="B370" t="s">
        <v>1546</v>
      </c>
      <c r="C370" s="1">
        <f t="shared" si="209"/>
        <v>563</v>
      </c>
      <c r="D370" s="7">
        <f>IF(P370&gt;0,RANK(P370,(P370:R370,S370:AG370)),0)</f>
        <v>1</v>
      </c>
      <c r="E370" s="7">
        <f>IF(Q370&gt;0,RANK(Q370,(P370:R370,S370:AG370)),0)</f>
        <v>0</v>
      </c>
      <c r="F370" s="7">
        <f>IF(R370&gt;0,RANK(R370,(P370:R370,S370:AG370)),0)</f>
        <v>2</v>
      </c>
      <c r="G370" s="7">
        <f>IF(S370&gt;0,RANK(S370,(P370:R370,S370:AG370)),0)</f>
        <v>3</v>
      </c>
      <c r="H370" s="49">
        <f t="shared" si="210"/>
        <v>147</v>
      </c>
      <c r="I370" s="178">
        <f t="shared" si="208"/>
        <v>0.261101243339254</v>
      </c>
      <c r="J370" s="2"/>
      <c r="K370" s="2">
        <f t="shared" si="211"/>
        <v>0.62522202486678513</v>
      </c>
      <c r="L370" s="2">
        <f t="shared" si="212"/>
        <v>0</v>
      </c>
      <c r="M370" s="2">
        <f t="shared" si="213"/>
        <v>0.36412078152753108</v>
      </c>
      <c r="N370" s="2">
        <f t="shared" si="196"/>
        <v>7.104795737122558E-3</v>
      </c>
      <c r="O370" s="2">
        <f t="shared" si="197"/>
        <v>3.5523978685612322E-3</v>
      </c>
      <c r="P370" s="1">
        <v>352</v>
      </c>
      <c r="R370" s="1">
        <v>205</v>
      </c>
      <c r="S370" s="1">
        <v>4</v>
      </c>
      <c r="W370" s="184">
        <v>2</v>
      </c>
      <c r="AI370" s="7">
        <f t="shared" si="214"/>
        <v>0</v>
      </c>
      <c r="AJ370" s="7">
        <f t="shared" si="215"/>
        <v>0</v>
      </c>
      <c r="AK370" s="7">
        <f t="shared" si="216"/>
        <v>0</v>
      </c>
      <c r="AL370" s="7">
        <f t="shared" si="217"/>
        <v>4</v>
      </c>
      <c r="AM370" s="2">
        <f t="shared" si="218"/>
        <v>0</v>
      </c>
      <c r="AN370" s="2">
        <f t="shared" si="219"/>
        <v>0</v>
      </c>
      <c r="AO370" s="2">
        <f t="shared" si="220"/>
        <v>0</v>
      </c>
      <c r="AP370" s="2">
        <f t="shared" si="221"/>
        <v>3.552397868561279E-3</v>
      </c>
      <c r="AR370" t="str">
        <f t="shared" si="207"/>
        <v>Franklin</v>
      </c>
      <c r="AS370" t="s">
        <v>1546</v>
      </c>
      <c r="AT370" s="182">
        <v>9</v>
      </c>
      <c r="AV370" s="98">
        <v>13</v>
      </c>
      <c r="AW370" s="100">
        <v>119</v>
      </c>
      <c r="AX370" s="106">
        <f t="shared" si="222"/>
        <v>13119</v>
      </c>
      <c r="AZ370" s="7" t="s">
        <v>2975</v>
      </c>
      <c r="BA370" t="s">
        <v>3208</v>
      </c>
    </row>
    <row r="371" spans="1:53" hidden="1" outlineLevel="1">
      <c r="A371" t="s">
        <v>3241</v>
      </c>
      <c r="B371" t="s">
        <v>1546</v>
      </c>
      <c r="C371" s="1">
        <f t="shared" si="209"/>
        <v>117551</v>
      </c>
      <c r="D371" s="7">
        <f>IF(P371&gt;0,RANK(P371,(P371:R371,S371:AG371)),0)</f>
        <v>1</v>
      </c>
      <c r="E371" s="7">
        <f>IF(Q371&gt;0,RANK(Q371,(P371:R371,S371:AG371)),0)</f>
        <v>0</v>
      </c>
      <c r="F371" s="7">
        <f>IF(R371&gt;0,RANK(R371,(P371:R371,S371:AG371)),0)</f>
        <v>2</v>
      </c>
      <c r="G371" s="7">
        <f>IF(S371&gt;0,RANK(S371,(P371:R371,S371:AG371)),0)</f>
        <v>3</v>
      </c>
      <c r="H371" s="49">
        <f t="shared" si="210"/>
        <v>49657</v>
      </c>
      <c r="I371" s="178">
        <f t="shared" si="208"/>
        <v>0.42242941361621766</v>
      </c>
      <c r="J371" s="2"/>
      <c r="K371" s="2">
        <f t="shared" si="211"/>
        <v>0.70996418575767117</v>
      </c>
      <c r="L371" s="2">
        <f t="shared" si="212"/>
        <v>0</v>
      </c>
      <c r="M371" s="2">
        <f t="shared" si="213"/>
        <v>0.28753477214145351</v>
      </c>
      <c r="N371" s="2">
        <f t="shared" si="196"/>
        <v>1.7013891842689555E-3</v>
      </c>
      <c r="O371" s="2">
        <f t="shared" si="197"/>
        <v>7.9965291660636143E-4</v>
      </c>
      <c r="P371" s="1">
        <v>83457</v>
      </c>
      <c r="R371" s="1">
        <v>33800</v>
      </c>
      <c r="S371" s="1">
        <v>200</v>
      </c>
      <c r="W371" s="184">
        <v>94</v>
      </c>
      <c r="AI371" s="7">
        <f t="shared" si="214"/>
        <v>0</v>
      </c>
      <c r="AJ371" s="7">
        <f t="shared" si="215"/>
        <v>0</v>
      </c>
      <c r="AK371" s="7">
        <f t="shared" si="216"/>
        <v>0</v>
      </c>
      <c r="AL371" s="7">
        <f t="shared" si="217"/>
        <v>4</v>
      </c>
      <c r="AM371" s="2">
        <f t="shared" si="218"/>
        <v>0</v>
      </c>
      <c r="AN371" s="2">
        <f t="shared" si="219"/>
        <v>0</v>
      </c>
      <c r="AO371" s="2">
        <f t="shared" si="220"/>
        <v>0</v>
      </c>
      <c r="AP371" s="2">
        <f t="shared" si="221"/>
        <v>7.9965291660640913E-4</v>
      </c>
      <c r="AR371" t="str">
        <f t="shared" si="207"/>
        <v>Fulton</v>
      </c>
      <c r="AS371" t="s">
        <v>1546</v>
      </c>
      <c r="AT371" s="182"/>
      <c r="AV371" s="98">
        <v>13</v>
      </c>
      <c r="AW371" s="100">
        <v>121</v>
      </c>
      <c r="AX371" s="106">
        <f t="shared" si="222"/>
        <v>13121</v>
      </c>
      <c r="AZ371" s="7" t="s">
        <v>2975</v>
      </c>
      <c r="BA371" t="s">
        <v>3208</v>
      </c>
    </row>
    <row r="372" spans="1:53" hidden="1" outlineLevel="1">
      <c r="A372" t="s">
        <v>2563</v>
      </c>
      <c r="B372" t="s">
        <v>1546</v>
      </c>
      <c r="C372" s="1">
        <f t="shared" si="209"/>
        <v>925</v>
      </c>
      <c r="D372" s="7">
        <f>IF(P372&gt;0,RANK(P372,(P372:R372,S372:AG372)),0)</f>
        <v>1</v>
      </c>
      <c r="E372" s="7">
        <f>IF(Q372&gt;0,RANK(Q372,(P372:R372,S372:AG372)),0)</f>
        <v>0</v>
      </c>
      <c r="F372" s="7">
        <f>IF(R372&gt;0,RANK(R372,(P372:R372,S372:AG372)),0)</f>
        <v>2</v>
      </c>
      <c r="G372" s="7">
        <f>IF(S372&gt;0,RANK(S372,(P372:R372,S372:AG372)),0)</f>
        <v>4</v>
      </c>
      <c r="H372" s="49">
        <f t="shared" si="210"/>
        <v>67</v>
      </c>
      <c r="I372" s="178">
        <f t="shared" si="208"/>
        <v>7.2432432432432428E-2</v>
      </c>
      <c r="J372" s="2"/>
      <c r="K372" s="2">
        <f t="shared" si="211"/>
        <v>0.52972972972972976</v>
      </c>
      <c r="L372" s="2">
        <f t="shared" si="212"/>
        <v>0</v>
      </c>
      <c r="M372" s="2">
        <f t="shared" si="213"/>
        <v>0.45729729729729729</v>
      </c>
      <c r="N372" s="2">
        <f t="shared" si="196"/>
        <v>3.2432432432432431E-3</v>
      </c>
      <c r="O372" s="2">
        <f t="shared" si="197"/>
        <v>9.7297297297297084E-3</v>
      </c>
      <c r="P372" s="1">
        <v>490</v>
      </c>
      <c r="R372" s="1">
        <v>423</v>
      </c>
      <c r="S372" s="1">
        <v>3</v>
      </c>
      <c r="W372" s="184">
        <v>9</v>
      </c>
      <c r="AI372" s="7">
        <f t="shared" si="214"/>
        <v>0</v>
      </c>
      <c r="AJ372" s="7">
        <f t="shared" si="215"/>
        <v>0</v>
      </c>
      <c r="AK372" s="7">
        <f t="shared" si="216"/>
        <v>0</v>
      </c>
      <c r="AL372" s="7">
        <f t="shared" si="217"/>
        <v>3</v>
      </c>
      <c r="AM372" s="2">
        <f t="shared" si="218"/>
        <v>0</v>
      </c>
      <c r="AN372" s="2">
        <f t="shared" si="219"/>
        <v>0</v>
      </c>
      <c r="AO372" s="2">
        <f t="shared" si="220"/>
        <v>0</v>
      </c>
      <c r="AP372" s="2">
        <f t="shared" si="221"/>
        <v>9.7297297297297292E-3</v>
      </c>
      <c r="AR372" t="str">
        <f t="shared" si="207"/>
        <v>Gilmer</v>
      </c>
      <c r="AS372" t="s">
        <v>1546</v>
      </c>
      <c r="AT372" s="182">
        <v>9</v>
      </c>
      <c r="AV372" s="98">
        <v>13</v>
      </c>
      <c r="AW372" s="100">
        <v>123</v>
      </c>
      <c r="AX372" s="106">
        <f t="shared" si="222"/>
        <v>13123</v>
      </c>
      <c r="AZ372" s="7" t="s">
        <v>2975</v>
      </c>
      <c r="BA372" t="s">
        <v>3208</v>
      </c>
    </row>
    <row r="373" spans="1:53" hidden="1" outlineLevel="1">
      <c r="A373" t="s">
        <v>765</v>
      </c>
      <c r="B373" t="s">
        <v>1546</v>
      </c>
      <c r="C373" s="1">
        <f t="shared" si="209"/>
        <v>61</v>
      </c>
      <c r="D373" s="7">
        <f>IF(P373&gt;0,RANK(P373,(P373:R373,S373:AG373)),0)</f>
        <v>1</v>
      </c>
      <c r="E373" s="7">
        <f>IF(Q373&gt;0,RANK(Q373,(P373:R373,S373:AG373)),0)</f>
        <v>0</v>
      </c>
      <c r="F373" s="7">
        <f>IF(R373&gt;0,RANK(R373,(P373:R373,S373:AG373)),0)</f>
        <v>2</v>
      </c>
      <c r="G373" s="7">
        <f>IF(S373&gt;0,RANK(S373,(P373:R373,S373:AG373)),0)</f>
        <v>3</v>
      </c>
      <c r="H373" s="49">
        <f t="shared" si="210"/>
        <v>19</v>
      </c>
      <c r="I373" s="178">
        <f t="shared" si="208"/>
        <v>0.31147540983606559</v>
      </c>
      <c r="J373" s="2"/>
      <c r="K373" s="2">
        <f t="shared" si="211"/>
        <v>0.62295081967213117</v>
      </c>
      <c r="L373" s="2">
        <f t="shared" si="212"/>
        <v>0</v>
      </c>
      <c r="M373" s="2">
        <f t="shared" si="213"/>
        <v>0.31147540983606559</v>
      </c>
      <c r="N373" s="2">
        <f t="shared" si="196"/>
        <v>3.2786885245901641E-2</v>
      </c>
      <c r="O373" s="2">
        <f t="shared" si="197"/>
        <v>3.2786885245901599E-2</v>
      </c>
      <c r="P373" s="1">
        <v>38</v>
      </c>
      <c r="R373" s="1">
        <v>19</v>
      </c>
      <c r="S373" s="1">
        <v>2</v>
      </c>
      <c r="W373" s="184">
        <v>2</v>
      </c>
      <c r="AI373" s="7">
        <f t="shared" si="214"/>
        <v>0</v>
      </c>
      <c r="AJ373" s="7">
        <f t="shared" si="215"/>
        <v>0</v>
      </c>
      <c r="AK373" s="7">
        <f t="shared" si="216"/>
        <v>0</v>
      </c>
      <c r="AL373" s="7">
        <f t="shared" si="217"/>
        <v>3</v>
      </c>
      <c r="AM373" s="2">
        <f t="shared" si="218"/>
        <v>0</v>
      </c>
      <c r="AN373" s="2">
        <f t="shared" si="219"/>
        <v>0</v>
      </c>
      <c r="AO373" s="2">
        <f t="shared" si="220"/>
        <v>0</v>
      </c>
      <c r="AP373" s="2">
        <f t="shared" si="221"/>
        <v>3.2786885245901641E-2</v>
      </c>
      <c r="AR373" t="str">
        <f t="shared" si="207"/>
        <v>Glascock</v>
      </c>
      <c r="AS373" t="s">
        <v>1546</v>
      </c>
      <c r="AT373" s="182">
        <v>10</v>
      </c>
      <c r="AV373" s="98">
        <v>13</v>
      </c>
      <c r="AW373" s="100">
        <v>125</v>
      </c>
      <c r="AX373" s="106">
        <f t="shared" si="222"/>
        <v>13125</v>
      </c>
      <c r="AZ373" s="7" t="s">
        <v>2975</v>
      </c>
      <c r="BA373" t="s">
        <v>3208</v>
      </c>
    </row>
    <row r="374" spans="1:53" hidden="1" outlineLevel="1">
      <c r="A374" t="s">
        <v>1184</v>
      </c>
      <c r="B374" t="s">
        <v>1546</v>
      </c>
      <c r="C374" s="1">
        <f t="shared" si="209"/>
        <v>4196</v>
      </c>
      <c r="D374" s="7">
        <f>IF(P374&gt;0,RANK(P374,(P374:R374,S374:AG374)),0)</f>
        <v>1</v>
      </c>
      <c r="E374" s="7">
        <f>IF(Q374&gt;0,RANK(Q374,(P374:R374,S374:AG374)),0)</f>
        <v>0</v>
      </c>
      <c r="F374" s="7">
        <f>IF(R374&gt;0,RANK(R374,(P374:R374,S374:AG374)),0)</f>
        <v>2</v>
      </c>
      <c r="G374" s="7">
        <f>IF(S374&gt;0,RANK(S374,(P374:R374,S374:AG374)),0)</f>
        <v>3</v>
      </c>
      <c r="H374" s="49">
        <f t="shared" si="210"/>
        <v>1599</v>
      </c>
      <c r="I374" s="178">
        <f t="shared" si="208"/>
        <v>0.38107721639656816</v>
      </c>
      <c r="J374" s="2"/>
      <c r="K374" s="2">
        <f t="shared" si="211"/>
        <v>0.68660629170638698</v>
      </c>
      <c r="L374" s="2">
        <f t="shared" si="212"/>
        <v>0</v>
      </c>
      <c r="M374" s="2">
        <f t="shared" si="213"/>
        <v>0.30552907530981888</v>
      </c>
      <c r="N374" s="2">
        <f t="shared" si="196"/>
        <v>5.0047664442326029E-3</v>
      </c>
      <c r="O374" s="2">
        <f t="shared" si="197"/>
        <v>2.8598665395615369E-3</v>
      </c>
      <c r="P374" s="1">
        <v>2881</v>
      </c>
      <c r="R374" s="1">
        <v>1282</v>
      </c>
      <c r="S374" s="1">
        <v>21</v>
      </c>
      <c r="W374" s="184">
        <v>12</v>
      </c>
      <c r="AI374" s="7">
        <f t="shared" si="214"/>
        <v>0</v>
      </c>
      <c r="AJ374" s="7">
        <f t="shared" si="215"/>
        <v>0</v>
      </c>
      <c r="AK374" s="7">
        <f t="shared" si="216"/>
        <v>0</v>
      </c>
      <c r="AL374" s="7">
        <f t="shared" si="217"/>
        <v>4</v>
      </c>
      <c r="AM374" s="2">
        <f t="shared" si="218"/>
        <v>0</v>
      </c>
      <c r="AN374" s="2">
        <f t="shared" si="219"/>
        <v>0</v>
      </c>
      <c r="AO374" s="2">
        <f t="shared" si="220"/>
        <v>0</v>
      </c>
      <c r="AP374" s="2">
        <f t="shared" si="221"/>
        <v>2.859866539561487E-3</v>
      </c>
      <c r="AR374" t="str">
        <f t="shared" si="207"/>
        <v>Glynn</v>
      </c>
      <c r="AS374" t="s">
        <v>1546</v>
      </c>
      <c r="AT374" s="182">
        <v>1</v>
      </c>
      <c r="AV374" s="98">
        <v>13</v>
      </c>
      <c r="AW374" s="100">
        <v>127</v>
      </c>
      <c r="AX374" s="106">
        <f t="shared" si="222"/>
        <v>13127</v>
      </c>
      <c r="AZ374" s="7" t="s">
        <v>2975</v>
      </c>
      <c r="BA374" t="s">
        <v>3208</v>
      </c>
    </row>
    <row r="375" spans="1:53" hidden="1" outlineLevel="1">
      <c r="A375" t="s">
        <v>197</v>
      </c>
      <c r="B375" t="s">
        <v>1546</v>
      </c>
      <c r="C375" s="1">
        <f t="shared" si="209"/>
        <v>1352</v>
      </c>
      <c r="D375" s="7">
        <f>IF(P375&gt;0,RANK(P375,(P375:R375,S375:AG375)),0)</f>
        <v>1</v>
      </c>
      <c r="E375" s="7">
        <f>IF(Q375&gt;0,RANK(Q375,(P375:R375,S375:AG375)),0)</f>
        <v>0</v>
      </c>
      <c r="F375" s="7">
        <f>IF(R375&gt;0,RANK(R375,(P375:R375,S375:AG375)),0)</f>
        <v>2</v>
      </c>
      <c r="G375" s="7">
        <f>IF(S375&gt;0,RANK(S375,(P375:R375,S375:AG375)),0)</f>
        <v>3</v>
      </c>
      <c r="H375" s="49">
        <f t="shared" si="210"/>
        <v>224</v>
      </c>
      <c r="I375" s="178">
        <f t="shared" si="208"/>
        <v>0.16568047337278108</v>
      </c>
      <c r="J375" s="2"/>
      <c r="K375" s="2">
        <f t="shared" si="211"/>
        <v>0.57544378698224852</v>
      </c>
      <c r="L375" s="2">
        <f t="shared" si="212"/>
        <v>0</v>
      </c>
      <c r="M375" s="2">
        <f t="shared" si="213"/>
        <v>0.40976331360946744</v>
      </c>
      <c r="N375" s="2">
        <f t="shared" ref="N375:N438" si="223">IF($C375=0,"-",S375/$C375)</f>
        <v>7.3964497041420114E-3</v>
      </c>
      <c r="O375" s="2">
        <f t="shared" ref="O375:O438" si="224">IF(C375=0,"-",(1-K375-L375-M375-N375))</f>
        <v>7.3964497041420323E-3</v>
      </c>
      <c r="P375" s="1">
        <v>778</v>
      </c>
      <c r="R375" s="1">
        <v>554</v>
      </c>
      <c r="S375" s="1">
        <v>10</v>
      </c>
      <c r="W375" s="184">
        <v>10</v>
      </c>
      <c r="AI375" s="7">
        <f t="shared" si="214"/>
        <v>0</v>
      </c>
      <c r="AJ375" s="7">
        <f t="shared" si="215"/>
        <v>0</v>
      </c>
      <c r="AK375" s="7">
        <f t="shared" si="216"/>
        <v>0</v>
      </c>
      <c r="AL375" s="7">
        <f t="shared" si="217"/>
        <v>3</v>
      </c>
      <c r="AM375" s="2">
        <f t="shared" si="218"/>
        <v>0</v>
      </c>
      <c r="AN375" s="2">
        <f t="shared" si="219"/>
        <v>0</v>
      </c>
      <c r="AO375" s="2">
        <f t="shared" si="220"/>
        <v>0</v>
      </c>
      <c r="AP375" s="2">
        <f t="shared" si="221"/>
        <v>7.3964497041420114E-3</v>
      </c>
      <c r="AR375" t="str">
        <f t="shared" si="207"/>
        <v>Gordon</v>
      </c>
      <c r="AS375" t="s">
        <v>1546</v>
      </c>
      <c r="AT375" s="182">
        <v>14</v>
      </c>
      <c r="AV375" s="98">
        <v>13</v>
      </c>
      <c r="AW375" s="100">
        <v>129</v>
      </c>
      <c r="AX375" s="106">
        <f t="shared" si="222"/>
        <v>13129</v>
      </c>
      <c r="AZ375" s="7" t="s">
        <v>2975</v>
      </c>
      <c r="BA375" t="s">
        <v>3208</v>
      </c>
    </row>
    <row r="376" spans="1:53" hidden="1" outlineLevel="1">
      <c r="A376" t="s">
        <v>504</v>
      </c>
      <c r="B376" t="s">
        <v>1546</v>
      </c>
      <c r="C376" s="1">
        <f t="shared" ref="C376:C407" si="225">SUM(P376:AG376)</f>
        <v>1169</v>
      </c>
      <c r="D376" s="7">
        <f>IF(P376&gt;0,RANK(P376,(P376:R376,S376:AG376)),0)</f>
        <v>1</v>
      </c>
      <c r="E376" s="7">
        <f>IF(Q376&gt;0,RANK(Q376,(P376:R376,S376:AG376)),0)</f>
        <v>0</v>
      </c>
      <c r="F376" s="7">
        <f>IF(R376&gt;0,RANK(R376,(P376:R376,S376:AG376)),0)</f>
        <v>2</v>
      </c>
      <c r="G376" s="7">
        <f>IF(S376&gt;0,RANK(S376,(P376:R376,S376:AG376)),0)</f>
        <v>3</v>
      </c>
      <c r="H376" s="49">
        <f t="shared" ref="H376:H407" si="226">MAX(P376:Y376)-LARGE(P376:Y376,2)</f>
        <v>625</v>
      </c>
      <c r="I376" s="178">
        <f t="shared" si="208"/>
        <v>0.53464499572284008</v>
      </c>
      <c r="J376" s="2"/>
      <c r="K376" s="2">
        <f t="shared" ref="K376:K407" si="227">IF($C376=0,"-",P376/$C376)</f>
        <v>0.75876817792985463</v>
      </c>
      <c r="L376" s="2">
        <f t="shared" ref="L376:L407" si="228">IF($C376=0,"-",Q376/$C376)</f>
        <v>0</v>
      </c>
      <c r="M376" s="2">
        <f t="shared" ref="M376:M407" si="229">IF($C376=0,"-",R376/$C376)</f>
        <v>0.22412318220701455</v>
      </c>
      <c r="N376" s="2">
        <f t="shared" si="223"/>
        <v>1.0265183917878529E-2</v>
      </c>
      <c r="O376" s="2">
        <f t="shared" si="224"/>
        <v>6.8434559452522966E-3</v>
      </c>
      <c r="P376" s="1">
        <v>887</v>
      </c>
      <c r="R376" s="1">
        <v>262</v>
      </c>
      <c r="S376" s="1">
        <v>12</v>
      </c>
      <c r="W376" s="184">
        <v>8</v>
      </c>
      <c r="AI376" s="7">
        <f t="shared" ref="AI376:AI407" si="230">IF(T376&gt;0,RANK(T376,(P376:Z376)),0)</f>
        <v>0</v>
      </c>
      <c r="AJ376" s="7">
        <f t="shared" ref="AJ376:AJ407" si="231">IF(U376&gt;0,RANK(U376,(P376:Z376)),0)</f>
        <v>0</v>
      </c>
      <c r="AK376" s="7">
        <f t="shared" ref="AK376:AK407" si="232">IF(V376&gt;0,RANK(V376,(P376:Z376)),0)</f>
        <v>0</v>
      </c>
      <c r="AL376" s="7">
        <f t="shared" ref="AL376:AL407" si="233">IF(W376&gt;0,RANK(W376,(P376:Z376)),0)</f>
        <v>4</v>
      </c>
      <c r="AM376" s="2">
        <f t="shared" ref="AM376:AM407" si="234">IF($C376=0,"-",T376/$C376)</f>
        <v>0</v>
      </c>
      <c r="AN376" s="2">
        <f t="shared" ref="AN376:AN407" si="235">IF($C376=0,"-",U376/$C376)</f>
        <v>0</v>
      </c>
      <c r="AO376" s="2">
        <f t="shared" ref="AO376:AO407" si="236">IF($C376=0,"-",V376/$C376)</f>
        <v>0</v>
      </c>
      <c r="AP376" s="2">
        <f t="shared" ref="AP376:AP407" si="237">IF($C376=0,"-",W376/$C376)</f>
        <v>6.8434559452523521E-3</v>
      </c>
      <c r="AR376" t="str">
        <f t="shared" si="207"/>
        <v>Grady</v>
      </c>
      <c r="AS376" t="s">
        <v>1546</v>
      </c>
      <c r="AT376" s="182">
        <v>2</v>
      </c>
      <c r="AV376" s="98">
        <v>13</v>
      </c>
      <c r="AW376" s="100">
        <v>131</v>
      </c>
      <c r="AX376" s="106">
        <f t="shared" ref="AX376:AX407" si="238">AV376*1000+AW376</f>
        <v>13131</v>
      </c>
      <c r="AZ376" s="7" t="s">
        <v>2975</v>
      </c>
      <c r="BA376" t="s">
        <v>3208</v>
      </c>
    </row>
    <row r="377" spans="1:53" hidden="1" outlineLevel="1">
      <c r="A377" t="s">
        <v>1318</v>
      </c>
      <c r="B377" t="s">
        <v>1546</v>
      </c>
      <c r="C377" s="1">
        <f t="shared" si="225"/>
        <v>1255</v>
      </c>
      <c r="D377" s="7">
        <f>IF(P377&gt;0,RANK(P377,(P377:R377,S377:AG377)),0)</f>
        <v>1</v>
      </c>
      <c r="E377" s="7">
        <f>IF(Q377&gt;0,RANK(Q377,(P377:R377,S377:AG377)),0)</f>
        <v>0</v>
      </c>
      <c r="F377" s="7">
        <f>IF(R377&gt;0,RANK(R377,(P377:R377,S377:AG377)),0)</f>
        <v>2</v>
      </c>
      <c r="G377" s="7">
        <f>IF(S377&gt;0,RANK(S377,(P377:R377,S377:AG377)),0)</f>
        <v>3</v>
      </c>
      <c r="H377" s="49">
        <f t="shared" si="226"/>
        <v>908</v>
      </c>
      <c r="I377" s="178">
        <f t="shared" si="208"/>
        <v>0.72350597609561751</v>
      </c>
      <c r="J377" s="2"/>
      <c r="K377" s="2">
        <f t="shared" si="227"/>
        <v>0.85816733067729078</v>
      </c>
      <c r="L377" s="2">
        <f t="shared" si="228"/>
        <v>0</v>
      </c>
      <c r="M377" s="2">
        <f t="shared" si="229"/>
        <v>0.1346613545816733</v>
      </c>
      <c r="N377" s="2">
        <f t="shared" si="223"/>
        <v>3.9840637450199202E-3</v>
      </c>
      <c r="O377" s="2">
        <f t="shared" si="224"/>
        <v>3.187250996015991E-3</v>
      </c>
      <c r="P377" s="1">
        <v>1077</v>
      </c>
      <c r="R377" s="1">
        <v>169</v>
      </c>
      <c r="S377" s="1">
        <v>5</v>
      </c>
      <c r="W377" s="184">
        <v>4</v>
      </c>
      <c r="AI377" s="7">
        <f t="shared" si="230"/>
        <v>0</v>
      </c>
      <c r="AJ377" s="7">
        <f t="shared" si="231"/>
        <v>0</v>
      </c>
      <c r="AK377" s="7">
        <f t="shared" si="232"/>
        <v>0</v>
      </c>
      <c r="AL377" s="7">
        <f t="shared" si="233"/>
        <v>4</v>
      </c>
      <c r="AM377" s="2">
        <f t="shared" si="234"/>
        <v>0</v>
      </c>
      <c r="AN377" s="2">
        <f t="shared" si="235"/>
        <v>0</v>
      </c>
      <c r="AO377" s="2">
        <f t="shared" si="236"/>
        <v>0</v>
      </c>
      <c r="AP377" s="2">
        <f t="shared" si="237"/>
        <v>3.1872509960159364E-3</v>
      </c>
      <c r="AR377" t="str">
        <f t="shared" si="207"/>
        <v>Greene</v>
      </c>
      <c r="AS377" t="s">
        <v>1546</v>
      </c>
      <c r="AT377" s="182">
        <v>10</v>
      </c>
      <c r="AV377" s="98">
        <v>13</v>
      </c>
      <c r="AW377" s="100">
        <v>133</v>
      </c>
      <c r="AX377" s="106">
        <f t="shared" si="238"/>
        <v>13133</v>
      </c>
      <c r="AZ377" s="7" t="s">
        <v>2975</v>
      </c>
      <c r="BA377" t="s">
        <v>3208</v>
      </c>
    </row>
    <row r="378" spans="1:53" hidden="1" outlineLevel="1">
      <c r="A378" t="s">
        <v>1476</v>
      </c>
      <c r="B378" t="s">
        <v>1546</v>
      </c>
      <c r="C378" s="1">
        <f t="shared" si="225"/>
        <v>57186</v>
      </c>
      <c r="D378" s="7">
        <f>IF(P378&gt;0,RANK(P378,(P378:R378,S378:AG378)),0)</f>
        <v>1</v>
      </c>
      <c r="E378" s="7">
        <f>IF(Q378&gt;0,RANK(Q378,(P378:R378,S378:AG378)),0)</f>
        <v>0</v>
      </c>
      <c r="F378" s="7">
        <f>IF(R378&gt;0,RANK(R378,(P378:R378,S378:AG378)),0)</f>
        <v>2</v>
      </c>
      <c r="G378" s="7">
        <f>IF(S378&gt;0,RANK(S378,(P378:R378,S378:AG378)),0)</f>
        <v>3</v>
      </c>
      <c r="H378" s="49">
        <f t="shared" si="226"/>
        <v>18787</v>
      </c>
      <c r="I378" s="178">
        <f t="shared" si="208"/>
        <v>0.32852446402965763</v>
      </c>
      <c r="J378" s="2"/>
      <c r="K378" s="2">
        <f t="shared" si="227"/>
        <v>0.66241737488196417</v>
      </c>
      <c r="L378" s="2">
        <f t="shared" si="228"/>
        <v>0</v>
      </c>
      <c r="M378" s="2">
        <f t="shared" si="229"/>
        <v>0.33389291085230649</v>
      </c>
      <c r="N378" s="2">
        <f t="shared" si="223"/>
        <v>2.2383100758927008E-3</v>
      </c>
      <c r="O378" s="2">
        <f t="shared" si="224"/>
        <v>1.4514041898366372E-3</v>
      </c>
      <c r="P378" s="1">
        <v>37881</v>
      </c>
      <c r="R378" s="1">
        <v>19094</v>
      </c>
      <c r="S378" s="1">
        <v>128</v>
      </c>
      <c r="W378" s="184">
        <v>83</v>
      </c>
      <c r="AI378" s="7">
        <f t="shared" si="230"/>
        <v>0</v>
      </c>
      <c r="AJ378" s="7">
        <f t="shared" si="231"/>
        <v>0</v>
      </c>
      <c r="AK378" s="7">
        <f t="shared" si="232"/>
        <v>0</v>
      </c>
      <c r="AL378" s="7">
        <f t="shared" si="233"/>
        <v>4</v>
      </c>
      <c r="AM378" s="2">
        <f t="shared" si="234"/>
        <v>0</v>
      </c>
      <c r="AN378" s="2">
        <f t="shared" si="235"/>
        <v>0</v>
      </c>
      <c r="AO378" s="2">
        <f t="shared" si="236"/>
        <v>0</v>
      </c>
      <c r="AP378" s="2">
        <f t="shared" si="237"/>
        <v>1.4514041898366734E-3</v>
      </c>
      <c r="AR378" t="str">
        <f t="shared" si="207"/>
        <v>Gwinnett</v>
      </c>
      <c r="AS378" t="s">
        <v>1546</v>
      </c>
      <c r="AT378" s="182"/>
      <c r="AV378" s="98">
        <v>13</v>
      </c>
      <c r="AW378" s="100">
        <v>135</v>
      </c>
      <c r="AX378" s="106">
        <f t="shared" si="238"/>
        <v>13135</v>
      </c>
      <c r="AZ378" s="7" t="s">
        <v>2975</v>
      </c>
      <c r="BA378" t="s">
        <v>3208</v>
      </c>
    </row>
    <row r="379" spans="1:53" hidden="1" outlineLevel="1">
      <c r="A379" t="s">
        <v>3018</v>
      </c>
      <c r="B379" t="s">
        <v>1546</v>
      </c>
      <c r="C379" s="1">
        <f t="shared" si="225"/>
        <v>1174</v>
      </c>
      <c r="D379" s="7">
        <f>IF(P379&gt;0,RANK(P379,(P379:R379,S379:AG379)),0)</f>
        <v>1</v>
      </c>
      <c r="E379" s="7">
        <f>IF(Q379&gt;0,RANK(Q379,(P379:R379,S379:AG379)),0)</f>
        <v>0</v>
      </c>
      <c r="F379" s="7">
        <f>IF(R379&gt;0,RANK(R379,(P379:R379,S379:AG379)),0)</f>
        <v>2</v>
      </c>
      <c r="G379" s="7">
        <f>IF(S379&gt;0,RANK(S379,(P379:R379,S379:AG379)),0)</f>
        <v>3</v>
      </c>
      <c r="H379" s="49">
        <f t="shared" si="226"/>
        <v>59</v>
      </c>
      <c r="I379" s="178">
        <f t="shared" si="208"/>
        <v>5.0255536626916522E-2</v>
      </c>
      <c r="J379" s="2"/>
      <c r="K379" s="2">
        <f t="shared" si="227"/>
        <v>0.52129471890971035</v>
      </c>
      <c r="L379" s="2">
        <f t="shared" si="228"/>
        <v>0</v>
      </c>
      <c r="M379" s="2">
        <f t="shared" si="229"/>
        <v>0.47103918228279384</v>
      </c>
      <c r="N379" s="2">
        <f t="shared" si="223"/>
        <v>4.2589437819420782E-3</v>
      </c>
      <c r="O379" s="2">
        <f t="shared" si="224"/>
        <v>3.4071550255537243E-3</v>
      </c>
      <c r="P379" s="1">
        <v>612</v>
      </c>
      <c r="R379" s="1">
        <v>553</v>
      </c>
      <c r="S379" s="1">
        <v>5</v>
      </c>
      <c r="W379" s="184">
        <v>4</v>
      </c>
      <c r="AI379" s="7">
        <f t="shared" si="230"/>
        <v>0</v>
      </c>
      <c r="AJ379" s="7">
        <f t="shared" si="231"/>
        <v>0</v>
      </c>
      <c r="AK379" s="7">
        <f t="shared" si="232"/>
        <v>0</v>
      </c>
      <c r="AL379" s="7">
        <f t="shared" si="233"/>
        <v>4</v>
      </c>
      <c r="AM379" s="2">
        <f t="shared" si="234"/>
        <v>0</v>
      </c>
      <c r="AN379" s="2">
        <f t="shared" si="235"/>
        <v>0</v>
      </c>
      <c r="AO379" s="2">
        <f t="shared" si="236"/>
        <v>0</v>
      </c>
      <c r="AP379" s="2">
        <f t="shared" si="237"/>
        <v>3.4071550255536627E-3</v>
      </c>
      <c r="AR379" t="str">
        <f t="shared" si="207"/>
        <v>Habersham</v>
      </c>
      <c r="AS379" t="s">
        <v>1546</v>
      </c>
      <c r="AT379" s="182">
        <v>9</v>
      </c>
      <c r="AV379" s="98">
        <v>13</v>
      </c>
      <c r="AW379" s="100">
        <v>137</v>
      </c>
      <c r="AX379" s="106">
        <f t="shared" si="238"/>
        <v>13137</v>
      </c>
      <c r="AZ379" s="7" t="s">
        <v>2975</v>
      </c>
      <c r="BA379" t="s">
        <v>3208</v>
      </c>
    </row>
    <row r="380" spans="1:53" hidden="1" outlineLevel="1">
      <c r="A380" t="s">
        <v>855</v>
      </c>
      <c r="B380" t="s">
        <v>1546</v>
      </c>
      <c r="C380" s="1">
        <f t="shared" si="225"/>
        <v>5801</v>
      </c>
      <c r="D380" s="7">
        <f>IF(P380&gt;0,RANK(P380,(P380:R380,S380:AG380)),0)</f>
        <v>1</v>
      </c>
      <c r="E380" s="7">
        <f>IF(Q380&gt;0,RANK(Q380,(P380:R380,S380:AG380)),0)</f>
        <v>0</v>
      </c>
      <c r="F380" s="7">
        <f>IF(R380&gt;0,RANK(R380,(P380:R380,S380:AG380)),0)</f>
        <v>2</v>
      </c>
      <c r="G380" s="7">
        <f>IF(S380&gt;0,RANK(S380,(P380:R380,S380:AG380)),0)</f>
        <v>4</v>
      </c>
      <c r="H380" s="49">
        <f t="shared" si="226"/>
        <v>1239</v>
      </c>
      <c r="I380" s="178">
        <f t="shared" si="208"/>
        <v>0.21358386485088779</v>
      </c>
      <c r="J380" s="2"/>
      <c r="K380" s="2">
        <f t="shared" si="227"/>
        <v>0.60248233063264955</v>
      </c>
      <c r="L380" s="2">
        <f t="shared" si="228"/>
        <v>0</v>
      </c>
      <c r="M380" s="2">
        <f t="shared" si="229"/>
        <v>0.38889846578176179</v>
      </c>
      <c r="N380" s="2">
        <f t="shared" si="223"/>
        <v>4.1372177210825716E-3</v>
      </c>
      <c r="O380" s="2">
        <f t="shared" si="224"/>
        <v>4.4819858645060813E-3</v>
      </c>
      <c r="P380" s="1">
        <v>3495</v>
      </c>
      <c r="R380" s="1">
        <v>2256</v>
      </c>
      <c r="S380" s="1">
        <v>24</v>
      </c>
      <c r="W380" s="184">
        <v>26</v>
      </c>
      <c r="AI380" s="7">
        <f t="shared" si="230"/>
        <v>0</v>
      </c>
      <c r="AJ380" s="7">
        <f t="shared" si="231"/>
        <v>0</v>
      </c>
      <c r="AK380" s="7">
        <f t="shared" si="232"/>
        <v>0</v>
      </c>
      <c r="AL380" s="7">
        <f t="shared" si="233"/>
        <v>3</v>
      </c>
      <c r="AM380" s="2">
        <f t="shared" si="234"/>
        <v>0</v>
      </c>
      <c r="AN380" s="2">
        <f t="shared" si="235"/>
        <v>0</v>
      </c>
      <c r="AO380" s="2">
        <f t="shared" si="236"/>
        <v>0</v>
      </c>
      <c r="AP380" s="2">
        <f t="shared" si="237"/>
        <v>4.4819858645061194E-3</v>
      </c>
      <c r="AR380" t="str">
        <f t="shared" si="207"/>
        <v>Hall</v>
      </c>
      <c r="AS380" t="s">
        <v>1546</v>
      </c>
      <c r="AT380" s="182">
        <v>9</v>
      </c>
      <c r="AV380" s="98">
        <v>13</v>
      </c>
      <c r="AW380" s="100">
        <v>139</v>
      </c>
      <c r="AX380" s="106">
        <f t="shared" si="238"/>
        <v>13139</v>
      </c>
      <c r="AZ380" s="7" t="s">
        <v>2975</v>
      </c>
      <c r="BA380" t="s">
        <v>3208</v>
      </c>
    </row>
    <row r="381" spans="1:53" hidden="1" outlineLevel="1">
      <c r="A381" t="s">
        <v>695</v>
      </c>
      <c r="B381" t="s">
        <v>1546</v>
      </c>
      <c r="C381" s="1">
        <f t="shared" si="225"/>
        <v>1284</v>
      </c>
      <c r="D381" s="7">
        <f>IF(P381&gt;0,RANK(P381,(P381:R381,S381:AG381)),0)</f>
        <v>1</v>
      </c>
      <c r="E381" s="7">
        <f>IF(Q381&gt;0,RANK(Q381,(P381:R381,S381:AG381)),0)</f>
        <v>0</v>
      </c>
      <c r="F381" s="7">
        <f>IF(R381&gt;0,RANK(R381,(P381:R381,S381:AG381)),0)</f>
        <v>2</v>
      </c>
      <c r="G381" s="7">
        <f>IF(S381&gt;0,RANK(S381,(P381:R381,S381:AG381)),0)</f>
        <v>3</v>
      </c>
      <c r="H381" s="49">
        <f t="shared" si="226"/>
        <v>974</v>
      </c>
      <c r="I381" s="178">
        <f t="shared" si="208"/>
        <v>0.75856697819314645</v>
      </c>
      <c r="J381" s="2"/>
      <c r="K381" s="2">
        <f t="shared" si="227"/>
        <v>0.87305295950155759</v>
      </c>
      <c r="L381" s="2">
        <f t="shared" si="228"/>
        <v>0</v>
      </c>
      <c r="M381" s="2">
        <f t="shared" si="229"/>
        <v>0.11448598130841121</v>
      </c>
      <c r="N381" s="2">
        <f t="shared" si="223"/>
        <v>7.0093457943925233E-3</v>
      </c>
      <c r="O381" s="2">
        <f t="shared" si="224"/>
        <v>5.4517133956386724E-3</v>
      </c>
      <c r="P381" s="1">
        <v>1121</v>
      </c>
      <c r="R381" s="1">
        <v>147</v>
      </c>
      <c r="S381" s="1">
        <v>9</v>
      </c>
      <c r="W381" s="184">
        <v>7</v>
      </c>
      <c r="AI381" s="7">
        <f t="shared" si="230"/>
        <v>0</v>
      </c>
      <c r="AJ381" s="7">
        <f t="shared" si="231"/>
        <v>0</v>
      </c>
      <c r="AK381" s="7">
        <f t="shared" si="232"/>
        <v>0</v>
      </c>
      <c r="AL381" s="7">
        <f t="shared" si="233"/>
        <v>4</v>
      </c>
      <c r="AM381" s="2">
        <f t="shared" si="234"/>
        <v>0</v>
      </c>
      <c r="AN381" s="2">
        <f t="shared" si="235"/>
        <v>0</v>
      </c>
      <c r="AO381" s="2">
        <f t="shared" si="236"/>
        <v>0</v>
      </c>
      <c r="AP381" s="2">
        <f t="shared" si="237"/>
        <v>5.451713395638629E-3</v>
      </c>
      <c r="AR381" t="str">
        <f t="shared" si="207"/>
        <v>Hancock</v>
      </c>
      <c r="AS381" t="s">
        <v>1546</v>
      </c>
      <c r="AT381" s="182">
        <v>10</v>
      </c>
      <c r="AV381" s="98">
        <v>13</v>
      </c>
      <c r="AW381" s="100">
        <v>141</v>
      </c>
      <c r="AX381" s="106">
        <f t="shared" si="238"/>
        <v>13141</v>
      </c>
      <c r="AZ381" s="7" t="s">
        <v>2975</v>
      </c>
      <c r="BA381" t="s">
        <v>3208</v>
      </c>
    </row>
    <row r="382" spans="1:53" hidden="1" outlineLevel="1">
      <c r="A382" t="s">
        <v>2494</v>
      </c>
      <c r="B382" t="s">
        <v>1546</v>
      </c>
      <c r="C382" s="1">
        <f t="shared" si="225"/>
        <v>751</v>
      </c>
      <c r="D382" s="7">
        <f>IF(P382&gt;0,RANK(P382,(P382:R382,S382:AG382)),0)</f>
        <v>1</v>
      </c>
      <c r="E382" s="7">
        <f>IF(Q382&gt;0,RANK(Q382,(P382:R382,S382:AG382)),0)</f>
        <v>0</v>
      </c>
      <c r="F382" s="7">
        <f>IF(R382&gt;0,RANK(R382,(P382:R382,S382:AG382)),0)</f>
        <v>2</v>
      </c>
      <c r="G382" s="7">
        <f>IF(S382&gt;0,RANK(S382,(P382:R382,S382:AG382)),0)</f>
        <v>4</v>
      </c>
      <c r="H382" s="49">
        <f t="shared" si="226"/>
        <v>102</v>
      </c>
      <c r="I382" s="178">
        <f t="shared" si="208"/>
        <v>0.13581890812250333</v>
      </c>
      <c r="J382" s="2"/>
      <c r="K382" s="2">
        <f t="shared" si="227"/>
        <v>0.55126498002663116</v>
      </c>
      <c r="L382" s="2">
        <f t="shared" si="228"/>
        <v>0</v>
      </c>
      <c r="M382" s="2">
        <f t="shared" si="229"/>
        <v>0.41544607190412786</v>
      </c>
      <c r="N382" s="2">
        <f t="shared" si="223"/>
        <v>1.0652463382157125E-2</v>
      </c>
      <c r="O382" s="2">
        <f t="shared" si="224"/>
        <v>2.263648468708386E-2</v>
      </c>
      <c r="P382" s="1">
        <v>414</v>
      </c>
      <c r="R382" s="1">
        <v>312</v>
      </c>
      <c r="S382" s="1">
        <v>8</v>
      </c>
      <c r="W382" s="184">
        <v>17</v>
      </c>
      <c r="AI382" s="7">
        <f t="shared" si="230"/>
        <v>0</v>
      </c>
      <c r="AJ382" s="7">
        <f t="shared" si="231"/>
        <v>0</v>
      </c>
      <c r="AK382" s="7">
        <f t="shared" si="232"/>
        <v>0</v>
      </c>
      <c r="AL382" s="7">
        <f t="shared" si="233"/>
        <v>3</v>
      </c>
      <c r="AM382" s="2">
        <f t="shared" si="234"/>
        <v>0</v>
      </c>
      <c r="AN382" s="2">
        <f t="shared" si="235"/>
        <v>0</v>
      </c>
      <c r="AO382" s="2">
        <f t="shared" si="236"/>
        <v>0</v>
      </c>
      <c r="AP382" s="2">
        <f t="shared" si="237"/>
        <v>2.2636484687083888E-2</v>
      </c>
      <c r="AR382" t="str">
        <f t="shared" si="207"/>
        <v>Haralson</v>
      </c>
      <c r="AS382" t="s">
        <v>1546</v>
      </c>
      <c r="AT382" s="182">
        <v>14</v>
      </c>
      <c r="AV382" s="98">
        <v>13</v>
      </c>
      <c r="AW382" s="100">
        <v>143</v>
      </c>
      <c r="AX382" s="106">
        <f t="shared" si="238"/>
        <v>13143</v>
      </c>
      <c r="AZ382" s="7" t="s">
        <v>2975</v>
      </c>
      <c r="BA382" t="s">
        <v>3208</v>
      </c>
    </row>
    <row r="383" spans="1:53" hidden="1" outlineLevel="1">
      <c r="A383" t="s">
        <v>91</v>
      </c>
      <c r="B383" t="s">
        <v>1546</v>
      </c>
      <c r="C383" s="1">
        <f t="shared" si="225"/>
        <v>1829</v>
      </c>
      <c r="D383" s="7">
        <f>IF(P383&gt;0,RANK(P383,(P383:R383,S383:AG383)),0)</f>
        <v>1</v>
      </c>
      <c r="E383" s="7">
        <f>IF(Q383&gt;0,RANK(Q383,(P383:R383,S383:AG383)),0)</f>
        <v>0</v>
      </c>
      <c r="F383" s="7">
        <f>IF(R383&gt;0,RANK(R383,(P383:R383,S383:AG383)),0)</f>
        <v>2</v>
      </c>
      <c r="G383" s="7">
        <f>IF(S383&gt;0,RANK(S383,(P383:R383,S383:AG383)),0)</f>
        <v>3</v>
      </c>
      <c r="H383" s="49">
        <f t="shared" si="226"/>
        <v>924</v>
      </c>
      <c r="I383" s="178">
        <f t="shared" si="208"/>
        <v>0.50519409513395297</v>
      </c>
      <c r="J383" s="2"/>
      <c r="K383" s="2">
        <f t="shared" si="227"/>
        <v>0.75013668671405143</v>
      </c>
      <c r="L383" s="2">
        <f t="shared" si="228"/>
        <v>0</v>
      </c>
      <c r="M383" s="2">
        <f t="shared" si="229"/>
        <v>0.2449425915800984</v>
      </c>
      <c r="N383" s="2">
        <f t="shared" si="223"/>
        <v>3.8272279934390375E-3</v>
      </c>
      <c r="O383" s="2">
        <f t="shared" si="224"/>
        <v>1.0934937124111354E-3</v>
      </c>
      <c r="P383" s="1">
        <v>1372</v>
      </c>
      <c r="R383" s="1">
        <v>448</v>
      </c>
      <c r="S383" s="1">
        <v>7</v>
      </c>
      <c r="W383" s="184">
        <v>2</v>
      </c>
      <c r="AI383" s="7">
        <f t="shared" si="230"/>
        <v>0</v>
      </c>
      <c r="AJ383" s="7">
        <f t="shared" si="231"/>
        <v>0</v>
      </c>
      <c r="AK383" s="7">
        <f t="shared" si="232"/>
        <v>0</v>
      </c>
      <c r="AL383" s="7">
        <f t="shared" si="233"/>
        <v>4</v>
      </c>
      <c r="AM383" s="2">
        <f t="shared" si="234"/>
        <v>0</v>
      </c>
      <c r="AN383" s="2">
        <f t="shared" si="235"/>
        <v>0</v>
      </c>
      <c r="AO383" s="2">
        <f t="shared" si="236"/>
        <v>0</v>
      </c>
      <c r="AP383" s="2">
        <f t="shared" si="237"/>
        <v>1.0934937124111536E-3</v>
      </c>
      <c r="AR383" t="str">
        <f t="shared" si="207"/>
        <v>Harris</v>
      </c>
      <c r="AS383" t="s">
        <v>1546</v>
      </c>
      <c r="AT383" s="182">
        <v>3</v>
      </c>
      <c r="AV383" s="98">
        <v>13</v>
      </c>
      <c r="AW383" s="100">
        <v>145</v>
      </c>
      <c r="AX383" s="106">
        <f t="shared" si="238"/>
        <v>13145</v>
      </c>
      <c r="AZ383" s="7" t="s">
        <v>2975</v>
      </c>
      <c r="BA383" t="s">
        <v>3208</v>
      </c>
    </row>
    <row r="384" spans="1:53" hidden="1" outlineLevel="1">
      <c r="A384" t="s">
        <v>3058</v>
      </c>
      <c r="B384" t="s">
        <v>1546</v>
      </c>
      <c r="C384" s="1">
        <f t="shared" si="225"/>
        <v>1024</v>
      </c>
      <c r="D384" s="7">
        <f>IF(P384&gt;0,RANK(P384,(P384:R384,S384:AG384)),0)</f>
        <v>1</v>
      </c>
      <c r="E384" s="7">
        <f>IF(Q384&gt;0,RANK(Q384,(P384:R384,S384:AG384)),0)</f>
        <v>0</v>
      </c>
      <c r="F384" s="7">
        <f>IF(R384&gt;0,RANK(R384,(P384:R384,S384:AG384)),0)</f>
        <v>2</v>
      </c>
      <c r="G384" s="7">
        <f>IF(S384&gt;0,RANK(S384,(P384:R384,S384:AG384)),0)</f>
        <v>4</v>
      </c>
      <c r="H384" s="49">
        <f t="shared" si="226"/>
        <v>464</v>
      </c>
      <c r="I384" s="178">
        <f t="shared" si="208"/>
        <v>0.453125</v>
      </c>
      <c r="J384" s="2"/>
      <c r="K384" s="2">
        <f t="shared" si="227"/>
        <v>0.72265625</v>
      </c>
      <c r="L384" s="2">
        <f t="shared" si="228"/>
        <v>0</v>
      </c>
      <c r="M384" s="2">
        <f t="shared" si="229"/>
        <v>0.26953125</v>
      </c>
      <c r="N384" s="2">
        <f t="shared" si="223"/>
        <v>2.9296875E-3</v>
      </c>
      <c r="O384" s="2">
        <f t="shared" si="224"/>
        <v>4.8828125E-3</v>
      </c>
      <c r="P384" s="1">
        <v>740</v>
      </c>
      <c r="R384" s="1">
        <v>276</v>
      </c>
      <c r="S384" s="1">
        <v>3</v>
      </c>
      <c r="W384" s="184">
        <v>5</v>
      </c>
      <c r="AI384" s="7">
        <f t="shared" si="230"/>
        <v>0</v>
      </c>
      <c r="AJ384" s="7">
        <f t="shared" si="231"/>
        <v>0</v>
      </c>
      <c r="AK384" s="7">
        <f t="shared" si="232"/>
        <v>0</v>
      </c>
      <c r="AL384" s="7">
        <f t="shared" si="233"/>
        <v>3</v>
      </c>
      <c r="AM384" s="2">
        <f t="shared" si="234"/>
        <v>0</v>
      </c>
      <c r="AN384" s="2">
        <f t="shared" si="235"/>
        <v>0</v>
      </c>
      <c r="AO384" s="2">
        <f t="shared" si="236"/>
        <v>0</v>
      </c>
      <c r="AP384" s="2">
        <f t="shared" si="237"/>
        <v>4.8828125E-3</v>
      </c>
      <c r="AR384" t="str">
        <f t="shared" si="207"/>
        <v>Hart</v>
      </c>
      <c r="AS384" t="s">
        <v>1546</v>
      </c>
      <c r="AT384" s="182">
        <v>9</v>
      </c>
      <c r="AV384" s="98">
        <v>13</v>
      </c>
      <c r="AW384" s="100">
        <v>147</v>
      </c>
      <c r="AX384" s="106">
        <f t="shared" si="238"/>
        <v>13147</v>
      </c>
      <c r="AZ384" s="7" t="s">
        <v>2975</v>
      </c>
      <c r="BA384" t="s">
        <v>3208</v>
      </c>
    </row>
    <row r="385" spans="1:53" hidden="1" outlineLevel="1">
      <c r="A385" t="s">
        <v>2582</v>
      </c>
      <c r="B385" t="s">
        <v>1546</v>
      </c>
      <c r="C385" s="1">
        <f t="shared" si="225"/>
        <v>395</v>
      </c>
      <c r="D385" s="7">
        <f>IF(P385&gt;0,RANK(P385,(P385:R385,S385:AG385)),0)</f>
        <v>1</v>
      </c>
      <c r="E385" s="7">
        <f>IF(Q385&gt;0,RANK(Q385,(P385:R385,S385:AG385)),0)</f>
        <v>0</v>
      </c>
      <c r="F385" s="7">
        <f>IF(R385&gt;0,RANK(R385,(P385:R385,S385:AG385)),0)</f>
        <v>2</v>
      </c>
      <c r="G385" s="7">
        <f>IF(S385&gt;0,RANK(S385,(P385:R385,S385:AG385)),0)</f>
        <v>3</v>
      </c>
      <c r="H385" s="49">
        <f t="shared" si="226"/>
        <v>166</v>
      </c>
      <c r="I385" s="178">
        <f t="shared" si="208"/>
        <v>0.42025316455696204</v>
      </c>
      <c r="J385" s="2"/>
      <c r="K385" s="2">
        <f t="shared" si="227"/>
        <v>0.70126582278481009</v>
      </c>
      <c r="L385" s="2">
        <f t="shared" si="228"/>
        <v>0</v>
      </c>
      <c r="M385" s="2">
        <f t="shared" si="229"/>
        <v>0.2810126582278481</v>
      </c>
      <c r="N385" s="2">
        <f t="shared" si="223"/>
        <v>1.7721518987341773E-2</v>
      </c>
      <c r="O385" s="2">
        <f t="shared" si="224"/>
        <v>3.8163916471489756E-17</v>
      </c>
      <c r="P385" s="1">
        <v>277</v>
      </c>
      <c r="R385" s="1">
        <v>111</v>
      </c>
      <c r="S385" s="1">
        <v>7</v>
      </c>
      <c r="W385" s="184">
        <v>0</v>
      </c>
      <c r="AI385" s="7">
        <f t="shared" si="230"/>
        <v>0</v>
      </c>
      <c r="AJ385" s="7">
        <f t="shared" si="231"/>
        <v>0</v>
      </c>
      <c r="AK385" s="7">
        <f t="shared" si="232"/>
        <v>0</v>
      </c>
      <c r="AL385" s="7">
        <f t="shared" si="233"/>
        <v>0</v>
      </c>
      <c r="AM385" s="2">
        <f t="shared" si="234"/>
        <v>0</v>
      </c>
      <c r="AN385" s="2">
        <f t="shared" si="235"/>
        <v>0</v>
      </c>
      <c r="AO385" s="2">
        <f t="shared" si="236"/>
        <v>0</v>
      </c>
      <c r="AP385" s="2">
        <f t="shared" si="237"/>
        <v>0</v>
      </c>
      <c r="AR385" t="str">
        <f t="shared" si="207"/>
        <v>Heard</v>
      </c>
      <c r="AS385" t="s">
        <v>1546</v>
      </c>
      <c r="AT385" s="182">
        <v>3</v>
      </c>
      <c r="AV385" s="98">
        <v>13</v>
      </c>
      <c r="AW385" s="100">
        <v>149</v>
      </c>
      <c r="AX385" s="106">
        <f t="shared" si="238"/>
        <v>13149</v>
      </c>
      <c r="AZ385" s="7" t="s">
        <v>2975</v>
      </c>
      <c r="BA385" t="s">
        <v>3208</v>
      </c>
    </row>
    <row r="386" spans="1:53" hidden="1" outlineLevel="1">
      <c r="A386" t="s">
        <v>2107</v>
      </c>
      <c r="B386" t="s">
        <v>1546</v>
      </c>
      <c r="C386" s="1">
        <f t="shared" si="225"/>
        <v>20336</v>
      </c>
      <c r="D386" s="7">
        <f>IF(P386&gt;0,RANK(P386,(P386:R386,S386:AG386)),0)</f>
        <v>1</v>
      </c>
      <c r="E386" s="7">
        <f>IF(Q386&gt;0,RANK(Q386,(P386:R386,S386:AG386)),0)</f>
        <v>0</v>
      </c>
      <c r="F386" s="7">
        <f>IF(R386&gt;0,RANK(R386,(P386:R386,S386:AG386)),0)</f>
        <v>2</v>
      </c>
      <c r="G386" s="7">
        <f>IF(S386&gt;0,RANK(S386,(P386:R386,S386:AG386)),0)</f>
        <v>3</v>
      </c>
      <c r="H386" s="49">
        <f t="shared" si="226"/>
        <v>11327</v>
      </c>
      <c r="I386" s="178">
        <f t="shared" si="208"/>
        <v>0.55699252557041701</v>
      </c>
      <c r="J386" s="2"/>
      <c r="K386" s="2">
        <f t="shared" si="227"/>
        <v>0.77670141620771049</v>
      </c>
      <c r="L386" s="2">
        <f t="shared" si="228"/>
        <v>0</v>
      </c>
      <c r="M386" s="2">
        <f t="shared" si="229"/>
        <v>0.21970889063729346</v>
      </c>
      <c r="N386" s="2">
        <f t="shared" si="223"/>
        <v>1.868607395751377E-3</v>
      </c>
      <c r="O386" s="2">
        <f t="shared" si="224"/>
        <v>1.7210857592446717E-3</v>
      </c>
      <c r="P386" s="1">
        <v>15795</v>
      </c>
      <c r="R386" s="1">
        <v>4468</v>
      </c>
      <c r="S386" s="1">
        <v>38</v>
      </c>
      <c r="W386" s="184">
        <v>35</v>
      </c>
      <c r="AI386" s="7">
        <f t="shared" si="230"/>
        <v>0</v>
      </c>
      <c r="AJ386" s="7">
        <f t="shared" si="231"/>
        <v>0</v>
      </c>
      <c r="AK386" s="7">
        <f t="shared" si="232"/>
        <v>0</v>
      </c>
      <c r="AL386" s="7">
        <f t="shared" si="233"/>
        <v>4</v>
      </c>
      <c r="AM386" s="2">
        <f t="shared" si="234"/>
        <v>0</v>
      </c>
      <c r="AN386" s="2">
        <f t="shared" si="235"/>
        <v>0</v>
      </c>
      <c r="AO386" s="2">
        <f t="shared" si="236"/>
        <v>0</v>
      </c>
      <c r="AP386" s="2">
        <f t="shared" si="237"/>
        <v>1.7210857592446893E-3</v>
      </c>
      <c r="AR386" t="str">
        <f t="shared" si="207"/>
        <v>Henry</v>
      </c>
      <c r="AS386" t="s">
        <v>1546</v>
      </c>
      <c r="AT386" s="182"/>
      <c r="AV386" s="98">
        <v>13</v>
      </c>
      <c r="AW386" s="100">
        <v>151</v>
      </c>
      <c r="AX386" s="106">
        <f t="shared" si="238"/>
        <v>13151</v>
      </c>
      <c r="AZ386" s="7" t="s">
        <v>2975</v>
      </c>
      <c r="BA386" t="s">
        <v>3208</v>
      </c>
    </row>
    <row r="387" spans="1:53" hidden="1" outlineLevel="1">
      <c r="A387" t="s">
        <v>2108</v>
      </c>
      <c r="B387" t="s">
        <v>1546</v>
      </c>
      <c r="C387" s="1">
        <f t="shared" si="225"/>
        <v>8307</v>
      </c>
      <c r="D387" s="7">
        <f>IF(P387&gt;0,RANK(P387,(P387:R387,S387:AG387)),0)</f>
        <v>1</v>
      </c>
      <c r="E387" s="7">
        <f>IF(Q387&gt;0,RANK(Q387,(P387:R387,S387:AG387)),0)</f>
        <v>0</v>
      </c>
      <c r="F387" s="7">
        <f>IF(R387&gt;0,RANK(R387,(P387:R387,S387:AG387)),0)</f>
        <v>2</v>
      </c>
      <c r="G387" s="7">
        <f>IF(S387&gt;0,RANK(S387,(P387:R387,S387:AG387)),0)</f>
        <v>3</v>
      </c>
      <c r="H387" s="49">
        <f t="shared" si="226"/>
        <v>4355</v>
      </c>
      <c r="I387" s="178">
        <f t="shared" si="208"/>
        <v>0.52425665101721441</v>
      </c>
      <c r="J387" s="2"/>
      <c r="K387" s="2">
        <f t="shared" si="227"/>
        <v>0.75972071746719638</v>
      </c>
      <c r="L387" s="2">
        <f t="shared" si="228"/>
        <v>0</v>
      </c>
      <c r="M387" s="2">
        <f t="shared" si="229"/>
        <v>0.23546406644998194</v>
      </c>
      <c r="N387" s="2">
        <f t="shared" si="223"/>
        <v>2.4076080414108581E-3</v>
      </c>
      <c r="O387" s="2">
        <f t="shared" si="224"/>
        <v>2.4076080414108191E-3</v>
      </c>
      <c r="P387" s="1">
        <v>6311</v>
      </c>
      <c r="R387" s="1">
        <v>1956</v>
      </c>
      <c r="S387" s="1">
        <v>20</v>
      </c>
      <c r="W387" s="184">
        <v>20</v>
      </c>
      <c r="AI387" s="7">
        <f t="shared" si="230"/>
        <v>0</v>
      </c>
      <c r="AJ387" s="7">
        <f t="shared" si="231"/>
        <v>0</v>
      </c>
      <c r="AK387" s="7">
        <f t="shared" si="232"/>
        <v>0</v>
      </c>
      <c r="AL387" s="7">
        <f t="shared" si="233"/>
        <v>3</v>
      </c>
      <c r="AM387" s="2">
        <f t="shared" si="234"/>
        <v>0</v>
      </c>
      <c r="AN387" s="2">
        <f t="shared" si="235"/>
        <v>0</v>
      </c>
      <c r="AO387" s="2">
        <f t="shared" si="236"/>
        <v>0</v>
      </c>
      <c r="AP387" s="2">
        <f t="shared" si="237"/>
        <v>2.4076080414108581E-3</v>
      </c>
      <c r="AR387" t="str">
        <f t="shared" si="207"/>
        <v>Houston</v>
      </c>
      <c r="AS387" t="s">
        <v>1546</v>
      </c>
      <c r="AT387" s="182">
        <v>8</v>
      </c>
      <c r="AV387" s="98">
        <v>13</v>
      </c>
      <c r="AW387" s="100">
        <v>153</v>
      </c>
      <c r="AX387" s="106">
        <f t="shared" si="238"/>
        <v>13153</v>
      </c>
      <c r="AZ387" s="7" t="s">
        <v>2975</v>
      </c>
      <c r="BA387" t="s">
        <v>3208</v>
      </c>
    </row>
    <row r="388" spans="1:53" hidden="1" outlineLevel="1">
      <c r="A388" t="s">
        <v>1532</v>
      </c>
      <c r="B388" t="s">
        <v>1546</v>
      </c>
      <c r="C388" s="1">
        <f t="shared" si="225"/>
        <v>410</v>
      </c>
      <c r="D388" s="7">
        <f>IF(P388&gt;0,RANK(P388,(P388:R388,S388:AG388)),0)</f>
        <v>1</v>
      </c>
      <c r="E388" s="7">
        <f>IF(Q388&gt;0,RANK(Q388,(P388:R388,S388:AG388)),0)</f>
        <v>0</v>
      </c>
      <c r="F388" s="7">
        <f>IF(R388&gt;0,RANK(R388,(P388:R388,S388:AG388)),0)</f>
        <v>2</v>
      </c>
      <c r="G388" s="7">
        <f>IF(S388&gt;0,RANK(S388,(P388:R388,S388:AG388)),0)</f>
        <v>4</v>
      </c>
      <c r="H388" s="49">
        <f t="shared" si="226"/>
        <v>250</v>
      </c>
      <c r="I388" s="178">
        <f t="shared" si="208"/>
        <v>0.6097560975609756</v>
      </c>
      <c r="J388" s="2"/>
      <c r="K388" s="2">
        <f t="shared" si="227"/>
        <v>0.79512195121951224</v>
      </c>
      <c r="L388" s="2">
        <f t="shared" si="228"/>
        <v>0</v>
      </c>
      <c r="M388" s="2">
        <f t="shared" si="229"/>
        <v>0.18536585365853658</v>
      </c>
      <c r="N388" s="2">
        <f t="shared" si="223"/>
        <v>7.3170731707317077E-3</v>
      </c>
      <c r="O388" s="2">
        <f t="shared" si="224"/>
        <v>1.2195121951219474E-2</v>
      </c>
      <c r="P388" s="1">
        <v>326</v>
      </c>
      <c r="R388" s="1">
        <v>76</v>
      </c>
      <c r="S388" s="1">
        <v>3</v>
      </c>
      <c r="W388" s="184">
        <v>5</v>
      </c>
      <c r="AI388" s="7">
        <f t="shared" si="230"/>
        <v>0</v>
      </c>
      <c r="AJ388" s="7">
        <f t="shared" si="231"/>
        <v>0</v>
      </c>
      <c r="AK388" s="7">
        <f t="shared" si="232"/>
        <v>0</v>
      </c>
      <c r="AL388" s="7">
        <f t="shared" si="233"/>
        <v>3</v>
      </c>
      <c r="AM388" s="2">
        <f t="shared" si="234"/>
        <v>0</v>
      </c>
      <c r="AN388" s="2">
        <f t="shared" si="235"/>
        <v>0</v>
      </c>
      <c r="AO388" s="2">
        <f t="shared" si="236"/>
        <v>0</v>
      </c>
      <c r="AP388" s="2">
        <f t="shared" si="237"/>
        <v>1.2195121951219513E-2</v>
      </c>
      <c r="AR388" t="str">
        <f t="shared" si="207"/>
        <v>Irwin</v>
      </c>
      <c r="AS388" t="s">
        <v>1546</v>
      </c>
      <c r="AT388" s="182">
        <v>8</v>
      </c>
      <c r="AV388" s="98">
        <v>13</v>
      </c>
      <c r="AW388" s="100">
        <v>155</v>
      </c>
      <c r="AX388" s="106">
        <f t="shared" si="238"/>
        <v>13155</v>
      </c>
      <c r="AZ388" s="7" t="s">
        <v>2975</v>
      </c>
      <c r="BA388" t="s">
        <v>3208</v>
      </c>
    </row>
    <row r="389" spans="1:53" hidden="1" outlineLevel="1">
      <c r="A389" t="s">
        <v>3035</v>
      </c>
      <c r="B389" t="s">
        <v>1546</v>
      </c>
      <c r="C389" s="1">
        <f t="shared" si="225"/>
        <v>1948</v>
      </c>
      <c r="D389" s="7">
        <f>IF(P389&gt;0,RANK(P389,(P389:R389,S389:AG389)),0)</f>
        <v>1</v>
      </c>
      <c r="E389" s="7">
        <f>IF(Q389&gt;0,RANK(Q389,(P389:R389,S389:AG389)),0)</f>
        <v>0</v>
      </c>
      <c r="F389" s="7">
        <f>IF(R389&gt;0,RANK(R389,(P389:R389,S389:AG389)),0)</f>
        <v>2</v>
      </c>
      <c r="G389" s="7">
        <f>IF(S389&gt;0,RANK(S389,(P389:R389,S389:AG389)),0)</f>
        <v>3</v>
      </c>
      <c r="H389" s="49">
        <f t="shared" si="226"/>
        <v>460</v>
      </c>
      <c r="I389" s="178">
        <f t="shared" si="208"/>
        <v>0.23613963039014374</v>
      </c>
      <c r="J389" s="2"/>
      <c r="K389" s="2">
        <f t="shared" si="227"/>
        <v>0.61242299794661192</v>
      </c>
      <c r="L389" s="2">
        <f t="shared" si="228"/>
        <v>0</v>
      </c>
      <c r="M389" s="2">
        <f t="shared" si="229"/>
        <v>0.37628336755646818</v>
      </c>
      <c r="N389" s="2">
        <f t="shared" si="223"/>
        <v>6.673511293634497E-3</v>
      </c>
      <c r="O389" s="2">
        <f t="shared" si="224"/>
        <v>4.620123203285394E-3</v>
      </c>
      <c r="P389" s="1">
        <v>1193</v>
      </c>
      <c r="R389" s="1">
        <v>733</v>
      </c>
      <c r="S389" s="1">
        <v>13</v>
      </c>
      <c r="W389" s="184">
        <v>9</v>
      </c>
      <c r="AI389" s="7">
        <f t="shared" si="230"/>
        <v>0</v>
      </c>
      <c r="AJ389" s="7">
        <f t="shared" si="231"/>
        <v>0</v>
      </c>
      <c r="AK389" s="7">
        <f t="shared" si="232"/>
        <v>0</v>
      </c>
      <c r="AL389" s="7">
        <f t="shared" si="233"/>
        <v>4</v>
      </c>
      <c r="AM389" s="2">
        <f t="shared" si="234"/>
        <v>0</v>
      </c>
      <c r="AN389" s="2">
        <f t="shared" si="235"/>
        <v>0</v>
      </c>
      <c r="AO389" s="2">
        <f t="shared" si="236"/>
        <v>0</v>
      </c>
      <c r="AP389" s="2">
        <f t="shared" si="237"/>
        <v>4.6201232032854209E-3</v>
      </c>
      <c r="AR389" t="str">
        <f t="shared" ref="AR389:AR452" si="239">A389</f>
        <v>Jackson</v>
      </c>
      <c r="AS389" t="s">
        <v>1546</v>
      </c>
      <c r="AT389" s="182">
        <v>9</v>
      </c>
      <c r="AV389" s="98">
        <v>13</v>
      </c>
      <c r="AW389" s="100">
        <v>157</v>
      </c>
      <c r="AX389" s="106">
        <f t="shared" si="238"/>
        <v>13157</v>
      </c>
      <c r="AZ389" s="7" t="s">
        <v>2975</v>
      </c>
      <c r="BA389" t="s">
        <v>3208</v>
      </c>
    </row>
    <row r="390" spans="1:53" hidden="1" outlineLevel="1">
      <c r="A390" t="s">
        <v>1351</v>
      </c>
      <c r="B390" t="s">
        <v>1546</v>
      </c>
      <c r="C390" s="1">
        <f t="shared" si="225"/>
        <v>778</v>
      </c>
      <c r="D390" s="7">
        <f>IF(P390&gt;0,RANK(P390,(P390:R390,S390:AG390)),0)</f>
        <v>1</v>
      </c>
      <c r="E390" s="7">
        <f>IF(Q390&gt;0,RANK(Q390,(P390:R390,S390:AG390)),0)</f>
        <v>0</v>
      </c>
      <c r="F390" s="7">
        <f>IF(R390&gt;0,RANK(R390,(P390:R390,S390:AG390)),0)</f>
        <v>2</v>
      </c>
      <c r="G390" s="7">
        <f>IF(S390&gt;0,RANK(S390,(P390:R390,S390:AG390)),0)</f>
        <v>4</v>
      </c>
      <c r="H390" s="49">
        <f t="shared" si="226"/>
        <v>501</v>
      </c>
      <c r="I390" s="178">
        <f t="shared" ref="I390:I453" si="240">H390/C390</f>
        <v>0.64395886889460152</v>
      </c>
      <c r="J390" s="2"/>
      <c r="K390" s="2">
        <f t="shared" si="227"/>
        <v>0.81491002570694082</v>
      </c>
      <c r="L390" s="2">
        <f t="shared" si="228"/>
        <v>0</v>
      </c>
      <c r="M390" s="2">
        <f t="shared" si="229"/>
        <v>0.17095115681233933</v>
      </c>
      <c r="N390" s="2">
        <f t="shared" si="223"/>
        <v>6.4267352185089976E-3</v>
      </c>
      <c r="O390" s="2">
        <f t="shared" si="224"/>
        <v>7.7120822622108532E-3</v>
      </c>
      <c r="P390" s="1">
        <v>634</v>
      </c>
      <c r="R390" s="1">
        <v>133</v>
      </c>
      <c r="S390" s="1">
        <v>5</v>
      </c>
      <c r="W390" s="184">
        <v>6</v>
      </c>
      <c r="AI390" s="7">
        <f t="shared" si="230"/>
        <v>0</v>
      </c>
      <c r="AJ390" s="7">
        <f t="shared" si="231"/>
        <v>0</v>
      </c>
      <c r="AK390" s="7">
        <f t="shared" si="232"/>
        <v>0</v>
      </c>
      <c r="AL390" s="7">
        <f t="shared" si="233"/>
        <v>3</v>
      </c>
      <c r="AM390" s="2">
        <f t="shared" si="234"/>
        <v>0</v>
      </c>
      <c r="AN390" s="2">
        <f t="shared" si="235"/>
        <v>0</v>
      </c>
      <c r="AO390" s="2">
        <f t="shared" si="236"/>
        <v>0</v>
      </c>
      <c r="AP390" s="2">
        <f t="shared" si="237"/>
        <v>7.7120822622107968E-3</v>
      </c>
      <c r="AR390" t="str">
        <f t="shared" si="239"/>
        <v>Jasper</v>
      </c>
      <c r="AS390" t="s">
        <v>1546</v>
      </c>
      <c r="AT390" s="182">
        <v>10</v>
      </c>
      <c r="AV390" s="98">
        <v>13</v>
      </c>
      <c r="AW390" s="100">
        <v>159</v>
      </c>
      <c r="AX390" s="106">
        <f t="shared" si="238"/>
        <v>13159</v>
      </c>
      <c r="AZ390" s="7" t="s">
        <v>2975</v>
      </c>
      <c r="BA390" t="s">
        <v>3208</v>
      </c>
    </row>
    <row r="391" spans="1:53" hidden="1" outlineLevel="1">
      <c r="A391" t="s">
        <v>2197</v>
      </c>
      <c r="B391" t="s">
        <v>1546</v>
      </c>
      <c r="C391" s="1">
        <f t="shared" si="225"/>
        <v>523</v>
      </c>
      <c r="D391" s="7">
        <f>IF(P391&gt;0,RANK(P391,(P391:R391,S391:AG391)),0)</f>
        <v>1</v>
      </c>
      <c r="E391" s="7">
        <f>IF(Q391&gt;0,RANK(Q391,(P391:R391,S391:AG391)),0)</f>
        <v>0</v>
      </c>
      <c r="F391" s="7">
        <f>IF(R391&gt;0,RANK(R391,(P391:R391,S391:AG391)),0)</f>
        <v>2</v>
      </c>
      <c r="G391" s="7">
        <f>IF(S391&gt;0,RANK(S391,(P391:R391,S391:AG391)),0)</f>
        <v>3</v>
      </c>
      <c r="H391" s="49">
        <f t="shared" si="226"/>
        <v>293</v>
      </c>
      <c r="I391" s="178">
        <f t="shared" si="240"/>
        <v>0.56022944550669218</v>
      </c>
      <c r="J391" s="2"/>
      <c r="K391" s="2">
        <f t="shared" si="227"/>
        <v>0.76481835564053535</v>
      </c>
      <c r="L391" s="2">
        <f t="shared" si="228"/>
        <v>0</v>
      </c>
      <c r="M391" s="2">
        <f t="shared" si="229"/>
        <v>0.2045889101338432</v>
      </c>
      <c r="N391" s="2">
        <f t="shared" si="223"/>
        <v>1.7208413001912046E-2</v>
      </c>
      <c r="O391" s="2">
        <f t="shared" si="224"/>
        <v>1.3384321223709403E-2</v>
      </c>
      <c r="P391" s="1">
        <v>400</v>
      </c>
      <c r="R391" s="1">
        <v>107</v>
      </c>
      <c r="S391" s="1">
        <v>9</v>
      </c>
      <c r="W391" s="184">
        <v>7</v>
      </c>
      <c r="AI391" s="7">
        <f t="shared" si="230"/>
        <v>0</v>
      </c>
      <c r="AJ391" s="7">
        <f t="shared" si="231"/>
        <v>0</v>
      </c>
      <c r="AK391" s="7">
        <f t="shared" si="232"/>
        <v>0</v>
      </c>
      <c r="AL391" s="7">
        <f t="shared" si="233"/>
        <v>4</v>
      </c>
      <c r="AM391" s="2">
        <f t="shared" si="234"/>
        <v>0</v>
      </c>
      <c r="AN391" s="2">
        <f t="shared" si="235"/>
        <v>0</v>
      </c>
      <c r="AO391" s="2">
        <f t="shared" si="236"/>
        <v>0</v>
      </c>
      <c r="AP391" s="2">
        <f t="shared" si="237"/>
        <v>1.338432122370937E-2</v>
      </c>
      <c r="AR391" t="str">
        <f t="shared" si="239"/>
        <v>Jeff Davis</v>
      </c>
      <c r="AS391" t="s">
        <v>1546</v>
      </c>
      <c r="AT391" s="182">
        <v>12</v>
      </c>
      <c r="AV391" s="98">
        <v>13</v>
      </c>
      <c r="AW391" s="100">
        <v>161</v>
      </c>
      <c r="AX391" s="106">
        <f t="shared" si="238"/>
        <v>13161</v>
      </c>
      <c r="AZ391" s="7" t="s">
        <v>2975</v>
      </c>
      <c r="BA391" t="s">
        <v>3208</v>
      </c>
    </row>
    <row r="392" spans="1:53" hidden="1" outlineLevel="1">
      <c r="A392" t="s">
        <v>2481</v>
      </c>
      <c r="B392" t="s">
        <v>1546</v>
      </c>
      <c r="C392" s="1">
        <f t="shared" si="225"/>
        <v>1834</v>
      </c>
      <c r="D392" s="7">
        <f>IF(P392&gt;0,RANK(P392,(P392:R392,S392:AG392)),0)</f>
        <v>1</v>
      </c>
      <c r="E392" s="7">
        <f>IF(Q392&gt;0,RANK(Q392,(P392:R392,S392:AG392)),0)</f>
        <v>0</v>
      </c>
      <c r="F392" s="7">
        <f>IF(R392&gt;0,RANK(R392,(P392:R392,S392:AG392)),0)</f>
        <v>2</v>
      </c>
      <c r="G392" s="7">
        <f>IF(S392&gt;0,RANK(S392,(P392:R392,S392:AG392)),0)</f>
        <v>3</v>
      </c>
      <c r="H392" s="49">
        <f t="shared" si="226"/>
        <v>1407</v>
      </c>
      <c r="I392" s="178">
        <f t="shared" si="240"/>
        <v>0.76717557251908397</v>
      </c>
      <c r="J392" s="2"/>
      <c r="K392" s="2">
        <f t="shared" si="227"/>
        <v>0.88058887677208286</v>
      </c>
      <c r="L392" s="2">
        <f t="shared" si="228"/>
        <v>0</v>
      </c>
      <c r="M392" s="2">
        <f t="shared" si="229"/>
        <v>0.11341330425299891</v>
      </c>
      <c r="N392" s="2">
        <f t="shared" si="223"/>
        <v>4.3620501635768813E-3</v>
      </c>
      <c r="O392" s="2">
        <f t="shared" si="224"/>
        <v>1.6357688113413501E-3</v>
      </c>
      <c r="P392" s="1">
        <v>1615</v>
      </c>
      <c r="R392" s="1">
        <v>208</v>
      </c>
      <c r="S392" s="1">
        <v>8</v>
      </c>
      <c r="W392" s="184">
        <v>3</v>
      </c>
      <c r="AI392" s="7">
        <f t="shared" si="230"/>
        <v>0</v>
      </c>
      <c r="AJ392" s="7">
        <f t="shared" si="231"/>
        <v>0</v>
      </c>
      <c r="AK392" s="7">
        <f t="shared" si="232"/>
        <v>0</v>
      </c>
      <c r="AL392" s="7">
        <f t="shared" si="233"/>
        <v>4</v>
      </c>
      <c r="AM392" s="2">
        <f t="shared" si="234"/>
        <v>0</v>
      </c>
      <c r="AN392" s="2">
        <f t="shared" si="235"/>
        <v>0</v>
      </c>
      <c r="AO392" s="2">
        <f t="shared" si="236"/>
        <v>0</v>
      </c>
      <c r="AP392" s="2">
        <f t="shared" si="237"/>
        <v>1.6357688113413304E-3</v>
      </c>
      <c r="AR392" t="str">
        <f t="shared" si="239"/>
        <v>Jefferson</v>
      </c>
      <c r="AS392" t="s">
        <v>1546</v>
      </c>
      <c r="AT392" s="182">
        <v>10</v>
      </c>
      <c r="AV392" s="98">
        <v>13</v>
      </c>
      <c r="AW392" s="100">
        <v>163</v>
      </c>
      <c r="AX392" s="106">
        <f t="shared" si="238"/>
        <v>13163</v>
      </c>
      <c r="AZ392" s="7" t="s">
        <v>2975</v>
      </c>
      <c r="BA392" t="s">
        <v>3208</v>
      </c>
    </row>
    <row r="393" spans="1:53" hidden="1" outlineLevel="1">
      <c r="A393" t="s">
        <v>2871</v>
      </c>
      <c r="B393" t="s">
        <v>1546</v>
      </c>
      <c r="C393" s="1">
        <f t="shared" si="225"/>
        <v>423</v>
      </c>
      <c r="D393" s="7">
        <f>IF(P393&gt;0,RANK(P393,(P393:R393,S393:AG393)),0)</f>
        <v>1</v>
      </c>
      <c r="E393" s="7">
        <f>IF(Q393&gt;0,RANK(Q393,(P393:R393,S393:AG393)),0)</f>
        <v>0</v>
      </c>
      <c r="F393" s="7">
        <f>IF(R393&gt;0,RANK(R393,(P393:R393,S393:AG393)),0)</f>
        <v>2</v>
      </c>
      <c r="G393" s="7">
        <f>IF(S393&gt;0,RANK(S393,(P393:R393,S393:AG393)),0)</f>
        <v>0</v>
      </c>
      <c r="H393" s="49">
        <f t="shared" si="226"/>
        <v>292</v>
      </c>
      <c r="I393" s="178">
        <f t="shared" si="240"/>
        <v>0.69030732860520094</v>
      </c>
      <c r="J393" s="2"/>
      <c r="K393" s="2">
        <f t="shared" si="227"/>
        <v>0.84160756501182032</v>
      </c>
      <c r="L393" s="2">
        <f t="shared" si="228"/>
        <v>0</v>
      </c>
      <c r="M393" s="2">
        <f t="shared" si="229"/>
        <v>0.15130023640661938</v>
      </c>
      <c r="N393" s="2">
        <f t="shared" si="223"/>
        <v>0</v>
      </c>
      <c r="O393" s="2">
        <f t="shared" si="224"/>
        <v>7.0921985815602939E-3</v>
      </c>
      <c r="P393" s="1">
        <v>356</v>
      </c>
      <c r="R393" s="1">
        <v>64</v>
      </c>
      <c r="S393" s="1">
        <v>0</v>
      </c>
      <c r="W393" s="184">
        <v>3</v>
      </c>
      <c r="AI393" s="7">
        <f t="shared" si="230"/>
        <v>0</v>
      </c>
      <c r="AJ393" s="7">
        <f t="shared" si="231"/>
        <v>0</v>
      </c>
      <c r="AK393" s="7">
        <f t="shared" si="232"/>
        <v>0</v>
      </c>
      <c r="AL393" s="7">
        <f t="shared" si="233"/>
        <v>3</v>
      </c>
      <c r="AM393" s="2">
        <f t="shared" si="234"/>
        <v>0</v>
      </c>
      <c r="AN393" s="2">
        <f t="shared" si="235"/>
        <v>0</v>
      </c>
      <c r="AO393" s="2">
        <f t="shared" si="236"/>
        <v>0</v>
      </c>
      <c r="AP393" s="2">
        <f t="shared" si="237"/>
        <v>7.0921985815602835E-3</v>
      </c>
      <c r="AR393" t="str">
        <f t="shared" si="239"/>
        <v>Jenkins</v>
      </c>
      <c r="AS393" t="s">
        <v>1546</v>
      </c>
      <c r="AT393" s="182">
        <v>12</v>
      </c>
      <c r="AV393" s="98">
        <v>13</v>
      </c>
      <c r="AW393" s="100">
        <v>165</v>
      </c>
      <c r="AX393" s="106">
        <f t="shared" si="238"/>
        <v>13165</v>
      </c>
      <c r="AZ393" s="7" t="s">
        <v>2975</v>
      </c>
      <c r="BA393" t="s">
        <v>3208</v>
      </c>
    </row>
    <row r="394" spans="1:53" hidden="1" outlineLevel="1">
      <c r="A394" t="s">
        <v>1964</v>
      </c>
      <c r="B394" t="s">
        <v>1546</v>
      </c>
      <c r="C394" s="1">
        <f t="shared" si="225"/>
        <v>457</v>
      </c>
      <c r="D394" s="7">
        <f>IF(P394&gt;0,RANK(P394,(P394:R394,S394:AG394)),0)</f>
        <v>1</v>
      </c>
      <c r="E394" s="7">
        <f>IF(Q394&gt;0,RANK(Q394,(P394:R394,S394:AG394)),0)</f>
        <v>0</v>
      </c>
      <c r="F394" s="7">
        <f>IF(R394&gt;0,RANK(R394,(P394:R394,S394:AG394)),0)</f>
        <v>2</v>
      </c>
      <c r="G394" s="7">
        <f>IF(S394&gt;0,RANK(S394,(P394:R394,S394:AG394)),0)</f>
        <v>4</v>
      </c>
      <c r="H394" s="49">
        <f t="shared" si="226"/>
        <v>325</v>
      </c>
      <c r="I394" s="178">
        <f t="shared" si="240"/>
        <v>0.71115973741794314</v>
      </c>
      <c r="J394" s="2"/>
      <c r="K394" s="2">
        <f t="shared" si="227"/>
        <v>0.85120350109409193</v>
      </c>
      <c r="L394" s="2">
        <f t="shared" si="228"/>
        <v>0</v>
      </c>
      <c r="M394" s="2">
        <f t="shared" si="229"/>
        <v>0.14004376367614879</v>
      </c>
      <c r="N394" s="2">
        <f t="shared" si="223"/>
        <v>2.1881838074398249E-3</v>
      </c>
      <c r="O394" s="2">
        <f t="shared" si="224"/>
        <v>6.5645514223194538E-3</v>
      </c>
      <c r="P394" s="1">
        <v>389</v>
      </c>
      <c r="R394" s="1">
        <v>64</v>
      </c>
      <c r="S394" s="1">
        <v>1</v>
      </c>
      <c r="W394" s="184">
        <v>3</v>
      </c>
      <c r="AI394" s="7">
        <f t="shared" si="230"/>
        <v>0</v>
      </c>
      <c r="AJ394" s="7">
        <f t="shared" si="231"/>
        <v>0</v>
      </c>
      <c r="AK394" s="7">
        <f t="shared" si="232"/>
        <v>0</v>
      </c>
      <c r="AL394" s="7">
        <f t="shared" si="233"/>
        <v>3</v>
      </c>
      <c r="AM394" s="2">
        <f t="shared" si="234"/>
        <v>0</v>
      </c>
      <c r="AN394" s="2">
        <f t="shared" si="235"/>
        <v>0</v>
      </c>
      <c r="AO394" s="2">
        <f t="shared" si="236"/>
        <v>0</v>
      </c>
      <c r="AP394" s="2">
        <f t="shared" si="237"/>
        <v>6.5645514223194746E-3</v>
      </c>
      <c r="AR394" t="str">
        <f t="shared" si="239"/>
        <v>Johnson</v>
      </c>
      <c r="AS394" t="s">
        <v>1546</v>
      </c>
      <c r="AT394" s="182">
        <v>10</v>
      </c>
      <c r="AV394" s="98">
        <v>13</v>
      </c>
      <c r="AW394" s="100">
        <v>167</v>
      </c>
      <c r="AX394" s="106">
        <f t="shared" si="238"/>
        <v>13167</v>
      </c>
      <c r="AZ394" s="7" t="s">
        <v>2975</v>
      </c>
      <c r="BA394" t="s">
        <v>3208</v>
      </c>
    </row>
    <row r="395" spans="1:53" hidden="1" outlineLevel="1">
      <c r="A395" t="s">
        <v>358</v>
      </c>
      <c r="B395" t="s">
        <v>1546</v>
      </c>
      <c r="C395" s="1">
        <f t="shared" si="225"/>
        <v>1978</v>
      </c>
      <c r="D395" s="7">
        <f>IF(P395&gt;0,RANK(P395,(P395:R395,S395:AG395)),0)</f>
        <v>1</v>
      </c>
      <c r="E395" s="7">
        <f>IF(Q395&gt;0,RANK(Q395,(P395:R395,S395:AG395)),0)</f>
        <v>0</v>
      </c>
      <c r="F395" s="7">
        <f>IF(R395&gt;0,RANK(R395,(P395:R395,S395:AG395)),0)</f>
        <v>2</v>
      </c>
      <c r="G395" s="7">
        <f>IF(S395&gt;0,RANK(S395,(P395:R395,S395:AG395)),0)</f>
        <v>3</v>
      </c>
      <c r="H395" s="49">
        <f t="shared" si="226"/>
        <v>1216</v>
      </c>
      <c r="I395" s="178">
        <f t="shared" si="240"/>
        <v>0.61476238624873614</v>
      </c>
      <c r="J395" s="2"/>
      <c r="K395" s="2">
        <f t="shared" si="227"/>
        <v>0.80232558139534882</v>
      </c>
      <c r="L395" s="2">
        <f t="shared" si="228"/>
        <v>0</v>
      </c>
      <c r="M395" s="2">
        <f t="shared" si="229"/>
        <v>0.18756319514661274</v>
      </c>
      <c r="N395" s="2">
        <f t="shared" si="223"/>
        <v>5.0556117290192111E-3</v>
      </c>
      <c r="O395" s="2">
        <f t="shared" si="224"/>
        <v>5.0556117290192319E-3</v>
      </c>
      <c r="P395" s="1">
        <v>1587</v>
      </c>
      <c r="R395" s="1">
        <v>371</v>
      </c>
      <c r="S395" s="1">
        <v>10</v>
      </c>
      <c r="W395" s="184">
        <v>10</v>
      </c>
      <c r="AI395" s="7">
        <f t="shared" si="230"/>
        <v>0</v>
      </c>
      <c r="AJ395" s="7">
        <f t="shared" si="231"/>
        <v>0</v>
      </c>
      <c r="AK395" s="7">
        <f t="shared" si="232"/>
        <v>0</v>
      </c>
      <c r="AL395" s="7">
        <f t="shared" si="233"/>
        <v>3</v>
      </c>
      <c r="AM395" s="2">
        <f t="shared" si="234"/>
        <v>0</v>
      </c>
      <c r="AN395" s="2">
        <f t="shared" si="235"/>
        <v>0</v>
      </c>
      <c r="AO395" s="2">
        <f t="shared" si="236"/>
        <v>0</v>
      </c>
      <c r="AP395" s="2">
        <f t="shared" si="237"/>
        <v>5.0556117290192111E-3</v>
      </c>
      <c r="AR395" t="str">
        <f t="shared" si="239"/>
        <v>Jones</v>
      </c>
      <c r="AS395" t="s">
        <v>1546</v>
      </c>
      <c r="AT395" s="182">
        <v>8</v>
      </c>
      <c r="AV395" s="98">
        <v>13</v>
      </c>
      <c r="AW395" s="100">
        <v>169</v>
      </c>
      <c r="AX395" s="106">
        <f t="shared" si="238"/>
        <v>13169</v>
      </c>
      <c r="AZ395" s="7" t="s">
        <v>2975</v>
      </c>
      <c r="BA395" t="s">
        <v>3208</v>
      </c>
    </row>
    <row r="396" spans="1:53" hidden="1" outlineLevel="1">
      <c r="A396" t="s">
        <v>2859</v>
      </c>
      <c r="B396" t="s">
        <v>1546</v>
      </c>
      <c r="C396" s="1">
        <f t="shared" si="225"/>
        <v>1090</v>
      </c>
      <c r="D396" s="7">
        <f>IF(P396&gt;0,RANK(P396,(P396:R396,S396:AG396)),0)</f>
        <v>1</v>
      </c>
      <c r="E396" s="7">
        <f>IF(Q396&gt;0,RANK(Q396,(P396:R396,S396:AG396)),0)</f>
        <v>0</v>
      </c>
      <c r="F396" s="7">
        <f>IF(R396&gt;0,RANK(R396,(P396:R396,S396:AG396)),0)</f>
        <v>2</v>
      </c>
      <c r="G396" s="7">
        <f>IF(S396&gt;0,RANK(S396,(P396:R396,S396:AG396)),0)</f>
        <v>3</v>
      </c>
      <c r="H396" s="49">
        <f t="shared" si="226"/>
        <v>663</v>
      </c>
      <c r="I396" s="178">
        <f t="shared" si="240"/>
        <v>0.6082568807339449</v>
      </c>
      <c r="J396" s="2"/>
      <c r="K396" s="2">
        <f t="shared" si="227"/>
        <v>0.79908256880733941</v>
      </c>
      <c r="L396" s="2">
        <f t="shared" si="228"/>
        <v>0</v>
      </c>
      <c r="M396" s="2">
        <f t="shared" si="229"/>
        <v>0.19082568807339451</v>
      </c>
      <c r="N396" s="2">
        <f t="shared" si="223"/>
        <v>7.3394495412844041E-3</v>
      </c>
      <c r="O396" s="2">
        <f t="shared" si="224"/>
        <v>2.7522935779816793E-3</v>
      </c>
      <c r="P396" s="1">
        <v>871</v>
      </c>
      <c r="R396" s="1">
        <v>208</v>
      </c>
      <c r="S396" s="1">
        <v>8</v>
      </c>
      <c r="W396" s="184">
        <v>3</v>
      </c>
      <c r="AI396" s="7">
        <f t="shared" si="230"/>
        <v>0</v>
      </c>
      <c r="AJ396" s="7">
        <f t="shared" si="231"/>
        <v>0</v>
      </c>
      <c r="AK396" s="7">
        <f t="shared" si="232"/>
        <v>0</v>
      </c>
      <c r="AL396" s="7">
        <f t="shared" si="233"/>
        <v>4</v>
      </c>
      <c r="AM396" s="2">
        <f t="shared" si="234"/>
        <v>0</v>
      </c>
      <c r="AN396" s="2">
        <f t="shared" si="235"/>
        <v>0</v>
      </c>
      <c r="AO396" s="2">
        <f t="shared" si="236"/>
        <v>0</v>
      </c>
      <c r="AP396" s="2">
        <f t="shared" si="237"/>
        <v>2.7522935779816515E-3</v>
      </c>
      <c r="AR396" t="str">
        <f t="shared" si="239"/>
        <v>Lamar</v>
      </c>
      <c r="AS396" t="s">
        <v>1546</v>
      </c>
      <c r="AT396" s="182">
        <v>3</v>
      </c>
      <c r="AV396" s="98">
        <v>13</v>
      </c>
      <c r="AW396" s="100">
        <v>171</v>
      </c>
      <c r="AX396" s="106">
        <f t="shared" si="238"/>
        <v>13171</v>
      </c>
      <c r="AZ396" s="7" t="s">
        <v>2975</v>
      </c>
      <c r="BA396" t="s">
        <v>3208</v>
      </c>
    </row>
    <row r="397" spans="1:53" hidden="1" outlineLevel="1">
      <c r="A397" t="s">
        <v>196</v>
      </c>
      <c r="B397" t="s">
        <v>1546</v>
      </c>
      <c r="C397" s="1">
        <f t="shared" si="225"/>
        <v>307</v>
      </c>
      <c r="D397" s="7">
        <f>IF(P397&gt;0,RANK(P397,(P397:R397,S397:AG397)),0)</f>
        <v>1</v>
      </c>
      <c r="E397" s="7">
        <f>IF(Q397&gt;0,RANK(Q397,(P397:R397,S397:AG397)),0)</f>
        <v>0</v>
      </c>
      <c r="F397" s="7">
        <f>IF(R397&gt;0,RANK(R397,(P397:R397,S397:AG397)),0)</f>
        <v>2</v>
      </c>
      <c r="G397" s="7">
        <f>IF(S397&gt;0,RANK(S397,(P397:R397,S397:AG397)),0)</f>
        <v>3</v>
      </c>
      <c r="H397" s="49">
        <f t="shared" si="226"/>
        <v>164</v>
      </c>
      <c r="I397" s="178">
        <f t="shared" si="240"/>
        <v>0.53420195439739415</v>
      </c>
      <c r="J397" s="2"/>
      <c r="K397" s="2">
        <f t="shared" si="227"/>
        <v>0.76221498371335505</v>
      </c>
      <c r="L397" s="2">
        <f t="shared" si="228"/>
        <v>0</v>
      </c>
      <c r="M397" s="2">
        <f t="shared" si="229"/>
        <v>0.2280130293159609</v>
      </c>
      <c r="N397" s="2">
        <f t="shared" si="223"/>
        <v>9.7719869706840382E-3</v>
      </c>
      <c r="O397" s="2">
        <f t="shared" si="224"/>
        <v>5.2041704279304213E-18</v>
      </c>
      <c r="P397" s="1">
        <v>234</v>
      </c>
      <c r="R397" s="1">
        <v>70</v>
      </c>
      <c r="S397" s="1">
        <v>3</v>
      </c>
      <c r="W397" s="184">
        <v>0</v>
      </c>
      <c r="AI397" s="7">
        <f t="shared" si="230"/>
        <v>0</v>
      </c>
      <c r="AJ397" s="7">
        <f t="shared" si="231"/>
        <v>0</v>
      </c>
      <c r="AK397" s="7">
        <f t="shared" si="232"/>
        <v>0</v>
      </c>
      <c r="AL397" s="7">
        <f t="shared" si="233"/>
        <v>0</v>
      </c>
      <c r="AM397" s="2">
        <f t="shared" si="234"/>
        <v>0</v>
      </c>
      <c r="AN397" s="2">
        <f t="shared" si="235"/>
        <v>0</v>
      </c>
      <c r="AO397" s="2">
        <f t="shared" si="236"/>
        <v>0</v>
      </c>
      <c r="AP397" s="2">
        <f t="shared" si="237"/>
        <v>0</v>
      </c>
      <c r="AR397" t="str">
        <f t="shared" si="239"/>
        <v>Lanier</v>
      </c>
      <c r="AS397" t="s">
        <v>1546</v>
      </c>
      <c r="AT397" s="182">
        <v>8</v>
      </c>
      <c r="AV397" s="98">
        <v>13</v>
      </c>
      <c r="AW397" s="100">
        <v>173</v>
      </c>
      <c r="AX397" s="106">
        <f t="shared" si="238"/>
        <v>13173</v>
      </c>
      <c r="AZ397" s="7" t="s">
        <v>2975</v>
      </c>
      <c r="BA397" t="s">
        <v>3208</v>
      </c>
    </row>
    <row r="398" spans="1:53" hidden="1" outlineLevel="1">
      <c r="A398" t="s">
        <v>454</v>
      </c>
      <c r="B398" t="s">
        <v>1546</v>
      </c>
      <c r="C398" s="1">
        <f t="shared" si="225"/>
        <v>2792</v>
      </c>
      <c r="D398" s="7">
        <f>IF(P398&gt;0,RANK(P398,(P398:R398,S398:AG398)),0)</f>
        <v>1</v>
      </c>
      <c r="E398" s="7">
        <f>IF(Q398&gt;0,RANK(Q398,(P398:R398,S398:AG398)),0)</f>
        <v>0</v>
      </c>
      <c r="F398" s="7">
        <f>IF(R398&gt;0,RANK(R398,(P398:R398,S398:AG398)),0)</f>
        <v>2</v>
      </c>
      <c r="G398" s="7">
        <f>IF(S398&gt;0,RANK(S398,(P398:R398,S398:AG398)),0)</f>
        <v>4</v>
      </c>
      <c r="H398" s="49">
        <f t="shared" si="226"/>
        <v>1843</v>
      </c>
      <c r="I398" s="178">
        <f t="shared" si="240"/>
        <v>0.66010028653295127</v>
      </c>
      <c r="J398" s="2"/>
      <c r="K398" s="2">
        <f t="shared" si="227"/>
        <v>0.82234957020057309</v>
      </c>
      <c r="L398" s="2">
        <f t="shared" si="228"/>
        <v>0</v>
      </c>
      <c r="M398" s="2">
        <f t="shared" si="229"/>
        <v>0.16224928366762179</v>
      </c>
      <c r="N398" s="2">
        <f t="shared" si="223"/>
        <v>7.5214899713467046E-3</v>
      </c>
      <c r="O398" s="2">
        <f t="shared" si="224"/>
        <v>7.8796561604584231E-3</v>
      </c>
      <c r="P398" s="1">
        <v>2296</v>
      </c>
      <c r="R398" s="1">
        <v>453</v>
      </c>
      <c r="S398" s="1">
        <v>21</v>
      </c>
      <c r="W398" s="184">
        <v>22</v>
      </c>
      <c r="AI398" s="7">
        <f t="shared" si="230"/>
        <v>0</v>
      </c>
      <c r="AJ398" s="7">
        <f t="shared" si="231"/>
        <v>0</v>
      </c>
      <c r="AK398" s="7">
        <f t="shared" si="232"/>
        <v>0</v>
      </c>
      <c r="AL398" s="7">
        <f t="shared" si="233"/>
        <v>3</v>
      </c>
      <c r="AM398" s="2">
        <f t="shared" si="234"/>
        <v>0</v>
      </c>
      <c r="AN398" s="2">
        <f t="shared" si="235"/>
        <v>0</v>
      </c>
      <c r="AO398" s="2">
        <f t="shared" si="236"/>
        <v>0</v>
      </c>
      <c r="AP398" s="2">
        <f t="shared" si="237"/>
        <v>7.8796561604584526E-3</v>
      </c>
      <c r="AR398" t="str">
        <f t="shared" si="239"/>
        <v>Laurens</v>
      </c>
      <c r="AS398" t="s">
        <v>1546</v>
      </c>
      <c r="AT398" s="182">
        <v>12</v>
      </c>
      <c r="AV398" s="98">
        <v>13</v>
      </c>
      <c r="AW398" s="100">
        <v>175</v>
      </c>
      <c r="AX398" s="106">
        <f t="shared" si="238"/>
        <v>13175</v>
      </c>
      <c r="AZ398" s="7" t="s">
        <v>2975</v>
      </c>
      <c r="BA398" t="s">
        <v>3208</v>
      </c>
    </row>
    <row r="399" spans="1:53" hidden="1" outlineLevel="1">
      <c r="A399" t="s">
        <v>640</v>
      </c>
      <c r="B399" t="s">
        <v>1546</v>
      </c>
      <c r="C399" s="1">
        <f t="shared" si="225"/>
        <v>1362</v>
      </c>
      <c r="D399" s="7">
        <f>IF(P399&gt;0,RANK(P399,(P399:R399,S399:AG399)),0)</f>
        <v>1</v>
      </c>
      <c r="E399" s="7">
        <f>IF(Q399&gt;0,RANK(Q399,(P399:R399,S399:AG399)),0)</f>
        <v>0</v>
      </c>
      <c r="F399" s="7">
        <f>IF(R399&gt;0,RANK(R399,(P399:R399,S399:AG399)),0)</f>
        <v>2</v>
      </c>
      <c r="G399" s="7">
        <f>IF(S399&gt;0,RANK(S399,(P399:R399,S399:AG399)),0)</f>
        <v>3</v>
      </c>
      <c r="H399" s="49">
        <f t="shared" si="226"/>
        <v>674</v>
      </c>
      <c r="I399" s="178">
        <f t="shared" si="240"/>
        <v>0.49486049926578562</v>
      </c>
      <c r="J399" s="2"/>
      <c r="K399" s="2">
        <f t="shared" si="227"/>
        <v>0.74155653450807635</v>
      </c>
      <c r="L399" s="2">
        <f t="shared" si="228"/>
        <v>0</v>
      </c>
      <c r="M399" s="2">
        <f t="shared" si="229"/>
        <v>0.24669603524229075</v>
      </c>
      <c r="N399" s="2">
        <f t="shared" si="223"/>
        <v>8.8105726872246704E-3</v>
      </c>
      <c r="O399" s="2">
        <f t="shared" si="224"/>
        <v>2.9368575624082304E-3</v>
      </c>
      <c r="P399" s="1">
        <v>1010</v>
      </c>
      <c r="R399" s="1">
        <v>336</v>
      </c>
      <c r="S399" s="1">
        <v>12</v>
      </c>
      <c r="W399" s="184">
        <v>4</v>
      </c>
      <c r="AI399" s="7">
        <f t="shared" si="230"/>
        <v>0</v>
      </c>
      <c r="AJ399" s="7">
        <f t="shared" si="231"/>
        <v>0</v>
      </c>
      <c r="AK399" s="7">
        <f t="shared" si="232"/>
        <v>0</v>
      </c>
      <c r="AL399" s="7">
        <f t="shared" si="233"/>
        <v>4</v>
      </c>
      <c r="AM399" s="2">
        <f t="shared" si="234"/>
        <v>0</v>
      </c>
      <c r="AN399" s="2">
        <f t="shared" si="235"/>
        <v>0</v>
      </c>
      <c r="AO399" s="2">
        <f t="shared" si="236"/>
        <v>0</v>
      </c>
      <c r="AP399" s="2">
        <f t="shared" si="237"/>
        <v>2.936857562408223E-3</v>
      </c>
      <c r="AR399" t="str">
        <f t="shared" si="239"/>
        <v>Lee</v>
      </c>
      <c r="AS399" t="s">
        <v>1546</v>
      </c>
      <c r="AT399" s="182">
        <v>2</v>
      </c>
      <c r="AV399" s="98">
        <v>13</v>
      </c>
      <c r="AW399" s="100">
        <v>177</v>
      </c>
      <c r="AX399" s="106">
        <f t="shared" si="238"/>
        <v>13177</v>
      </c>
      <c r="AZ399" s="7" t="s">
        <v>2975</v>
      </c>
      <c r="BA399" t="s">
        <v>3208</v>
      </c>
    </row>
    <row r="400" spans="1:53" hidden="1" outlineLevel="1">
      <c r="A400" t="s">
        <v>213</v>
      </c>
      <c r="B400" t="s">
        <v>1546</v>
      </c>
      <c r="C400" s="1">
        <f t="shared" si="225"/>
        <v>3495</v>
      </c>
      <c r="D400" s="7">
        <f>IF(P400&gt;0,RANK(P400,(P400:R400,S400:AG400)),0)</f>
        <v>1</v>
      </c>
      <c r="E400" s="7">
        <f>IF(Q400&gt;0,RANK(Q400,(P400:R400,S400:AG400)),0)</f>
        <v>0</v>
      </c>
      <c r="F400" s="7">
        <f>IF(R400&gt;0,RANK(R400,(P400:R400,S400:AG400)),0)</f>
        <v>2</v>
      </c>
      <c r="G400" s="7">
        <f>IF(S400&gt;0,RANK(S400,(P400:R400,S400:AG400)),0)</f>
        <v>4</v>
      </c>
      <c r="H400" s="49">
        <f t="shared" si="226"/>
        <v>2108</v>
      </c>
      <c r="I400" s="178">
        <f t="shared" si="240"/>
        <v>0.60314735336194558</v>
      </c>
      <c r="J400" s="2"/>
      <c r="K400" s="2">
        <f t="shared" si="227"/>
        <v>0.79742489270386263</v>
      </c>
      <c r="L400" s="2">
        <f t="shared" si="228"/>
        <v>0</v>
      </c>
      <c r="M400" s="2">
        <f t="shared" si="229"/>
        <v>0.19427753934191702</v>
      </c>
      <c r="N400" s="2">
        <f t="shared" si="223"/>
        <v>4.0057224606580826E-3</v>
      </c>
      <c r="O400" s="2">
        <f t="shared" si="224"/>
        <v>4.2918454935622647E-3</v>
      </c>
      <c r="P400" s="1">
        <v>2787</v>
      </c>
      <c r="R400" s="1">
        <v>679</v>
      </c>
      <c r="S400" s="1">
        <v>14</v>
      </c>
      <c r="W400" s="184">
        <v>15</v>
      </c>
      <c r="AI400" s="7">
        <f t="shared" si="230"/>
        <v>0</v>
      </c>
      <c r="AJ400" s="7">
        <f t="shared" si="231"/>
        <v>0</v>
      </c>
      <c r="AK400" s="7">
        <f t="shared" si="232"/>
        <v>0</v>
      </c>
      <c r="AL400" s="7">
        <f t="shared" si="233"/>
        <v>3</v>
      </c>
      <c r="AM400" s="2">
        <f t="shared" si="234"/>
        <v>0</v>
      </c>
      <c r="AN400" s="2">
        <f t="shared" si="235"/>
        <v>0</v>
      </c>
      <c r="AO400" s="2">
        <f t="shared" si="236"/>
        <v>0</v>
      </c>
      <c r="AP400" s="2">
        <f t="shared" si="237"/>
        <v>4.2918454935622317E-3</v>
      </c>
      <c r="AR400" t="str">
        <f t="shared" si="239"/>
        <v>Liberty</v>
      </c>
      <c r="AS400" t="s">
        <v>1546</v>
      </c>
      <c r="AT400" s="182">
        <v>1</v>
      </c>
      <c r="AV400" s="98">
        <v>13</v>
      </c>
      <c r="AW400" s="100">
        <v>179</v>
      </c>
      <c r="AX400" s="106">
        <f t="shared" si="238"/>
        <v>13179</v>
      </c>
      <c r="AZ400" s="7" t="s">
        <v>2975</v>
      </c>
      <c r="BA400" t="s">
        <v>3208</v>
      </c>
    </row>
    <row r="401" spans="1:53" hidden="1" outlineLevel="1">
      <c r="A401" t="s">
        <v>227</v>
      </c>
      <c r="B401" t="s">
        <v>1546</v>
      </c>
      <c r="C401" s="1">
        <f t="shared" si="225"/>
        <v>637</v>
      </c>
      <c r="D401" s="7">
        <f>IF(P401&gt;0,RANK(P401,(P401:R401,S401:AG401)),0)</f>
        <v>1</v>
      </c>
      <c r="E401" s="7">
        <f>IF(Q401&gt;0,RANK(Q401,(P401:R401,S401:AG401)),0)</f>
        <v>0</v>
      </c>
      <c r="F401" s="7">
        <f>IF(R401&gt;0,RANK(R401,(P401:R401,S401:AG401)),0)</f>
        <v>2</v>
      </c>
      <c r="G401" s="7">
        <f>IF(S401&gt;0,RANK(S401,(P401:R401,S401:AG401)),0)</f>
        <v>4</v>
      </c>
      <c r="H401" s="49">
        <f t="shared" si="226"/>
        <v>445</v>
      </c>
      <c r="I401" s="178">
        <f t="shared" si="240"/>
        <v>0.69858712715855575</v>
      </c>
      <c r="J401" s="2"/>
      <c r="K401" s="2">
        <f t="shared" si="227"/>
        <v>0.84458398744113028</v>
      </c>
      <c r="L401" s="2">
        <f t="shared" si="228"/>
        <v>0</v>
      </c>
      <c r="M401" s="2">
        <f t="shared" si="229"/>
        <v>0.14599686028257458</v>
      </c>
      <c r="N401" s="2">
        <f t="shared" si="223"/>
        <v>1.5698587127158557E-3</v>
      </c>
      <c r="O401" s="2">
        <f t="shared" si="224"/>
        <v>7.8492935635792842E-3</v>
      </c>
      <c r="P401" s="1">
        <v>538</v>
      </c>
      <c r="R401" s="1">
        <v>93</v>
      </c>
      <c r="S401" s="1">
        <v>1</v>
      </c>
      <c r="W401" s="184">
        <v>5</v>
      </c>
      <c r="AI401" s="7">
        <f t="shared" si="230"/>
        <v>0</v>
      </c>
      <c r="AJ401" s="7">
        <f t="shared" si="231"/>
        <v>0</v>
      </c>
      <c r="AK401" s="7">
        <f t="shared" si="232"/>
        <v>0</v>
      </c>
      <c r="AL401" s="7">
        <f t="shared" si="233"/>
        <v>3</v>
      </c>
      <c r="AM401" s="2">
        <f t="shared" si="234"/>
        <v>0</v>
      </c>
      <c r="AN401" s="2">
        <f t="shared" si="235"/>
        <v>0</v>
      </c>
      <c r="AO401" s="2">
        <f t="shared" si="236"/>
        <v>0</v>
      </c>
      <c r="AP401" s="2">
        <f t="shared" si="237"/>
        <v>7.8492935635792772E-3</v>
      </c>
      <c r="AR401" t="str">
        <f t="shared" si="239"/>
        <v>Lincoln</v>
      </c>
      <c r="AS401" t="s">
        <v>1546</v>
      </c>
      <c r="AT401" s="182">
        <v>10</v>
      </c>
      <c r="AV401" s="98">
        <v>13</v>
      </c>
      <c r="AW401" s="100">
        <v>181</v>
      </c>
      <c r="AX401" s="106">
        <f t="shared" si="238"/>
        <v>13181</v>
      </c>
      <c r="AZ401" s="7" t="s">
        <v>2975</v>
      </c>
      <c r="BA401" t="s">
        <v>3208</v>
      </c>
    </row>
    <row r="402" spans="1:53" hidden="1" outlineLevel="1">
      <c r="A402" t="s">
        <v>635</v>
      </c>
      <c r="B402" t="s">
        <v>1546</v>
      </c>
      <c r="C402" s="1">
        <f t="shared" si="225"/>
        <v>386</v>
      </c>
      <c r="D402" s="7">
        <f>IF(P402&gt;0,RANK(P402,(P402:R402,S402:AG402)),0)</f>
        <v>1</v>
      </c>
      <c r="E402" s="7">
        <f>IF(Q402&gt;0,RANK(Q402,(P402:R402,S402:AG402)),0)</f>
        <v>0</v>
      </c>
      <c r="F402" s="7">
        <f>IF(R402&gt;0,RANK(R402,(P402:R402,S402:AG402)),0)</f>
        <v>2</v>
      </c>
      <c r="G402" s="7">
        <f>IF(S402&gt;0,RANK(S402,(P402:R402,S402:AG402)),0)</f>
        <v>4</v>
      </c>
      <c r="H402" s="49">
        <f t="shared" si="226"/>
        <v>151</v>
      </c>
      <c r="I402" s="178">
        <f t="shared" si="240"/>
        <v>0.39119170984455959</v>
      </c>
      <c r="J402" s="2"/>
      <c r="K402" s="2">
        <f t="shared" si="227"/>
        <v>0.68393782383419688</v>
      </c>
      <c r="L402" s="2">
        <f t="shared" si="228"/>
        <v>0</v>
      </c>
      <c r="M402" s="2">
        <f t="shared" si="229"/>
        <v>0.29274611398963729</v>
      </c>
      <c r="N402" s="2">
        <f t="shared" si="223"/>
        <v>1.0362694300518135E-2</v>
      </c>
      <c r="O402" s="2">
        <f t="shared" si="224"/>
        <v>1.2953367875647695E-2</v>
      </c>
      <c r="P402" s="1">
        <v>264</v>
      </c>
      <c r="R402" s="1">
        <v>113</v>
      </c>
      <c r="S402" s="1">
        <v>4</v>
      </c>
      <c r="W402" s="184">
        <v>5</v>
      </c>
      <c r="AI402" s="7">
        <f t="shared" si="230"/>
        <v>0</v>
      </c>
      <c r="AJ402" s="7">
        <f t="shared" si="231"/>
        <v>0</v>
      </c>
      <c r="AK402" s="7">
        <f t="shared" si="232"/>
        <v>0</v>
      </c>
      <c r="AL402" s="7">
        <f t="shared" si="233"/>
        <v>3</v>
      </c>
      <c r="AM402" s="2">
        <f t="shared" si="234"/>
        <v>0</v>
      </c>
      <c r="AN402" s="2">
        <f t="shared" si="235"/>
        <v>0</v>
      </c>
      <c r="AO402" s="2">
        <f t="shared" si="236"/>
        <v>0</v>
      </c>
      <c r="AP402" s="2">
        <f t="shared" si="237"/>
        <v>1.2953367875647668E-2</v>
      </c>
      <c r="AR402" t="str">
        <f t="shared" si="239"/>
        <v>Long</v>
      </c>
      <c r="AS402" t="s">
        <v>1546</v>
      </c>
      <c r="AT402" s="182">
        <v>1</v>
      </c>
      <c r="AV402" s="98">
        <v>13</v>
      </c>
      <c r="AW402" s="100">
        <v>183</v>
      </c>
      <c r="AX402" s="106">
        <f t="shared" si="238"/>
        <v>13183</v>
      </c>
      <c r="AZ402" s="7" t="s">
        <v>2975</v>
      </c>
      <c r="BA402" t="s">
        <v>3208</v>
      </c>
    </row>
    <row r="403" spans="1:53" hidden="1" outlineLevel="1">
      <c r="A403" t="s">
        <v>3269</v>
      </c>
      <c r="B403" t="s">
        <v>1546</v>
      </c>
      <c r="C403" s="1">
        <f t="shared" si="225"/>
        <v>5958</v>
      </c>
      <c r="D403" s="7">
        <f>IF(P403&gt;0,RANK(P403,(P403:R403,S403:AG403)),0)</f>
        <v>1</v>
      </c>
      <c r="E403" s="7">
        <f>IF(Q403&gt;0,RANK(Q403,(P403:R403,S403:AG403)),0)</f>
        <v>0</v>
      </c>
      <c r="F403" s="7">
        <f>IF(R403&gt;0,RANK(R403,(P403:R403,S403:AG403)),0)</f>
        <v>2</v>
      </c>
      <c r="G403" s="7">
        <f>IF(S403&gt;0,RANK(S403,(P403:R403,S403:AG403)),0)</f>
        <v>4</v>
      </c>
      <c r="H403" s="49">
        <f t="shared" si="226"/>
        <v>2116</v>
      </c>
      <c r="I403" s="178">
        <f t="shared" si="240"/>
        <v>0.35515273581738838</v>
      </c>
      <c r="J403" s="2"/>
      <c r="K403" s="2">
        <f t="shared" si="227"/>
        <v>0.6740516951997314</v>
      </c>
      <c r="L403" s="2">
        <f t="shared" si="228"/>
        <v>0</v>
      </c>
      <c r="M403" s="2">
        <f t="shared" si="229"/>
        <v>0.31889895938234308</v>
      </c>
      <c r="N403" s="2">
        <f t="shared" si="223"/>
        <v>2.8533064786841222E-3</v>
      </c>
      <c r="O403" s="2">
        <f t="shared" si="224"/>
        <v>4.1960389392413904E-3</v>
      </c>
      <c r="P403" s="1">
        <v>4016</v>
      </c>
      <c r="R403" s="1">
        <v>1900</v>
      </c>
      <c r="S403" s="1">
        <v>17</v>
      </c>
      <c r="W403" s="184">
        <v>25</v>
      </c>
      <c r="AI403" s="7">
        <f t="shared" si="230"/>
        <v>0</v>
      </c>
      <c r="AJ403" s="7">
        <f t="shared" si="231"/>
        <v>0</v>
      </c>
      <c r="AK403" s="7">
        <f t="shared" si="232"/>
        <v>0</v>
      </c>
      <c r="AL403" s="7">
        <f t="shared" si="233"/>
        <v>3</v>
      </c>
      <c r="AM403" s="2">
        <f t="shared" si="234"/>
        <v>0</v>
      </c>
      <c r="AN403" s="2">
        <f t="shared" si="235"/>
        <v>0</v>
      </c>
      <c r="AO403" s="2">
        <f t="shared" si="236"/>
        <v>0</v>
      </c>
      <c r="AP403" s="2">
        <f t="shared" si="237"/>
        <v>4.1960389392413566E-3</v>
      </c>
      <c r="AR403" t="str">
        <f t="shared" si="239"/>
        <v>Lowndes</v>
      </c>
      <c r="AS403" t="s">
        <v>1546</v>
      </c>
      <c r="AT403" s="182"/>
      <c r="AV403" s="98">
        <v>13</v>
      </c>
      <c r="AW403" s="100">
        <v>185</v>
      </c>
      <c r="AX403" s="106">
        <f t="shared" si="238"/>
        <v>13185</v>
      </c>
      <c r="AZ403" s="7" t="s">
        <v>2975</v>
      </c>
      <c r="BA403" t="s">
        <v>3208</v>
      </c>
    </row>
    <row r="404" spans="1:53" hidden="1" outlineLevel="1">
      <c r="A404" t="s">
        <v>1406</v>
      </c>
      <c r="B404" t="s">
        <v>1546</v>
      </c>
      <c r="C404" s="1">
        <f t="shared" si="225"/>
        <v>1111</v>
      </c>
      <c r="D404" s="7">
        <f>IF(P404&gt;0,RANK(P404,(P404:R404,S404:AG404)),0)</f>
        <v>1</v>
      </c>
      <c r="E404" s="7">
        <f>IF(Q404&gt;0,RANK(Q404,(P404:R404,S404:AG404)),0)</f>
        <v>0</v>
      </c>
      <c r="F404" s="7">
        <f>IF(R404&gt;0,RANK(R404,(P404:R404,S404:AG404)),0)</f>
        <v>2</v>
      </c>
      <c r="G404" s="7">
        <f>IF(S404&gt;0,RANK(S404,(P404:R404,S404:AG404)),0)</f>
        <v>4</v>
      </c>
      <c r="H404" s="49">
        <f t="shared" si="226"/>
        <v>23</v>
      </c>
      <c r="I404" s="178">
        <f t="shared" si="240"/>
        <v>2.0702070207020702E-2</v>
      </c>
      <c r="J404" s="2"/>
      <c r="K404" s="2">
        <f t="shared" si="227"/>
        <v>0.50405040504050402</v>
      </c>
      <c r="L404" s="2">
        <f t="shared" si="228"/>
        <v>0</v>
      </c>
      <c r="M404" s="2">
        <f t="shared" si="229"/>
        <v>0.48334833483348333</v>
      </c>
      <c r="N404" s="2">
        <f t="shared" si="223"/>
        <v>4.5004500450045006E-3</v>
      </c>
      <c r="O404" s="2">
        <f t="shared" si="224"/>
        <v>8.1008100810081481E-3</v>
      </c>
      <c r="P404" s="1">
        <v>560</v>
      </c>
      <c r="R404" s="1">
        <v>537</v>
      </c>
      <c r="S404" s="1">
        <v>5</v>
      </c>
      <c r="W404" s="184">
        <v>9</v>
      </c>
      <c r="AI404" s="7">
        <f t="shared" si="230"/>
        <v>0</v>
      </c>
      <c r="AJ404" s="7">
        <f t="shared" si="231"/>
        <v>0</v>
      </c>
      <c r="AK404" s="7">
        <f t="shared" si="232"/>
        <v>0</v>
      </c>
      <c r="AL404" s="7">
        <f t="shared" si="233"/>
        <v>3</v>
      </c>
      <c r="AM404" s="2">
        <f t="shared" si="234"/>
        <v>0</v>
      </c>
      <c r="AN404" s="2">
        <f t="shared" si="235"/>
        <v>0</v>
      </c>
      <c r="AO404" s="2">
        <f t="shared" si="236"/>
        <v>0</v>
      </c>
      <c r="AP404" s="2">
        <f t="shared" si="237"/>
        <v>8.1008100810081012E-3</v>
      </c>
      <c r="AR404" t="str">
        <f t="shared" si="239"/>
        <v>Lumpkin</v>
      </c>
      <c r="AS404" t="s">
        <v>1546</v>
      </c>
      <c r="AT404" s="182">
        <v>9</v>
      </c>
      <c r="AV404" s="98">
        <v>13</v>
      </c>
      <c r="AW404" s="100">
        <v>187</v>
      </c>
      <c r="AX404" s="106">
        <f t="shared" si="238"/>
        <v>13187</v>
      </c>
      <c r="AZ404" s="7" t="s">
        <v>2975</v>
      </c>
      <c r="BA404" t="s">
        <v>3208</v>
      </c>
    </row>
    <row r="405" spans="1:53" hidden="1" outlineLevel="1">
      <c r="A405" t="s">
        <v>1407</v>
      </c>
      <c r="B405" t="s">
        <v>1546</v>
      </c>
      <c r="C405" s="1">
        <f t="shared" si="225"/>
        <v>1505</v>
      </c>
      <c r="D405" s="7">
        <f>IF(P405&gt;0,RANK(P405,(P405:R405,S405:AG405)),0)</f>
        <v>1</v>
      </c>
      <c r="E405" s="7">
        <f>IF(Q405&gt;0,RANK(Q405,(P405:R405,S405:AG405)),0)</f>
        <v>0</v>
      </c>
      <c r="F405" s="7">
        <f>IF(R405&gt;0,RANK(R405,(P405:R405,S405:AG405)),0)</f>
        <v>2</v>
      </c>
      <c r="G405" s="7">
        <f>IF(S405&gt;0,RANK(S405,(P405:R405,S405:AG405)),0)</f>
        <v>4</v>
      </c>
      <c r="H405" s="49">
        <f t="shared" si="226"/>
        <v>1051</v>
      </c>
      <c r="I405" s="178">
        <f t="shared" si="240"/>
        <v>0.69833887043189369</v>
      </c>
      <c r="J405" s="2"/>
      <c r="K405" s="2">
        <f t="shared" si="227"/>
        <v>0.84651162790697676</v>
      </c>
      <c r="L405" s="2">
        <f t="shared" si="228"/>
        <v>0</v>
      </c>
      <c r="M405" s="2">
        <f t="shared" si="229"/>
        <v>0.14817275747508304</v>
      </c>
      <c r="N405" s="2">
        <f t="shared" si="223"/>
        <v>1.3289036544850499E-3</v>
      </c>
      <c r="O405" s="2">
        <f t="shared" si="224"/>
        <v>3.9867109634551456E-3</v>
      </c>
      <c r="P405" s="1">
        <v>1274</v>
      </c>
      <c r="R405" s="1">
        <v>223</v>
      </c>
      <c r="S405" s="1">
        <v>2</v>
      </c>
      <c r="W405" s="184">
        <v>6</v>
      </c>
      <c r="AI405" s="7">
        <f t="shared" si="230"/>
        <v>0</v>
      </c>
      <c r="AJ405" s="7">
        <f t="shared" si="231"/>
        <v>0</v>
      </c>
      <c r="AK405" s="7">
        <f t="shared" si="232"/>
        <v>0</v>
      </c>
      <c r="AL405" s="7">
        <f t="shared" si="233"/>
        <v>3</v>
      </c>
      <c r="AM405" s="2">
        <f t="shared" si="234"/>
        <v>0</v>
      </c>
      <c r="AN405" s="2">
        <f t="shared" si="235"/>
        <v>0</v>
      </c>
      <c r="AO405" s="2">
        <f t="shared" si="236"/>
        <v>0</v>
      </c>
      <c r="AP405" s="2">
        <f t="shared" si="237"/>
        <v>3.9867109634551491E-3</v>
      </c>
      <c r="AR405" t="str">
        <f t="shared" si="239"/>
        <v>McDuffie</v>
      </c>
      <c r="AS405" t="s">
        <v>1546</v>
      </c>
      <c r="AT405" s="182">
        <v>10</v>
      </c>
      <c r="AV405" s="98">
        <v>13</v>
      </c>
      <c r="AW405" s="100">
        <v>189</v>
      </c>
      <c r="AX405" s="106">
        <f t="shared" si="238"/>
        <v>13189</v>
      </c>
      <c r="AZ405" s="7" t="s">
        <v>2975</v>
      </c>
      <c r="BA405" t="s">
        <v>3208</v>
      </c>
    </row>
    <row r="406" spans="1:53" hidden="1" outlineLevel="1">
      <c r="A406" t="s">
        <v>2902</v>
      </c>
      <c r="B406" t="s">
        <v>1546</v>
      </c>
      <c r="C406" s="1">
        <f t="shared" si="225"/>
        <v>1025</v>
      </c>
      <c r="D406" s="7">
        <f>IF(P406&gt;0,RANK(P406,(P406:R406,S406:AG406)),0)</f>
        <v>1</v>
      </c>
      <c r="E406" s="7">
        <f>IF(Q406&gt;0,RANK(Q406,(P406:R406,S406:AG406)),0)</f>
        <v>0</v>
      </c>
      <c r="F406" s="7">
        <f>IF(R406&gt;0,RANK(R406,(P406:R406,S406:AG406)),0)</f>
        <v>2</v>
      </c>
      <c r="G406" s="7">
        <f>IF(S406&gt;0,RANK(S406,(P406:R406,S406:AG406)),0)</f>
        <v>4</v>
      </c>
      <c r="H406" s="49">
        <f t="shared" si="226"/>
        <v>717</v>
      </c>
      <c r="I406" s="178">
        <f t="shared" si="240"/>
        <v>0.69951219512195117</v>
      </c>
      <c r="J406" s="2"/>
      <c r="K406" s="2">
        <f t="shared" si="227"/>
        <v>0.84487804878048778</v>
      </c>
      <c r="L406" s="2">
        <f t="shared" si="228"/>
        <v>0</v>
      </c>
      <c r="M406" s="2">
        <f t="shared" si="229"/>
        <v>0.14536585365853658</v>
      </c>
      <c r="N406" s="2">
        <f t="shared" si="223"/>
        <v>3.9024390243902439E-3</v>
      </c>
      <c r="O406" s="2">
        <f t="shared" si="224"/>
        <v>5.8536585365854023E-3</v>
      </c>
      <c r="P406" s="1">
        <v>866</v>
      </c>
      <c r="R406" s="1">
        <v>149</v>
      </c>
      <c r="S406" s="1">
        <v>4</v>
      </c>
      <c r="W406" s="184">
        <v>6</v>
      </c>
      <c r="AI406" s="7">
        <f t="shared" si="230"/>
        <v>0</v>
      </c>
      <c r="AJ406" s="7">
        <f t="shared" si="231"/>
        <v>0</v>
      </c>
      <c r="AK406" s="7">
        <f t="shared" si="232"/>
        <v>0</v>
      </c>
      <c r="AL406" s="7">
        <f t="shared" si="233"/>
        <v>3</v>
      </c>
      <c r="AM406" s="2">
        <f t="shared" si="234"/>
        <v>0</v>
      </c>
      <c r="AN406" s="2">
        <f t="shared" si="235"/>
        <v>0</v>
      </c>
      <c r="AO406" s="2">
        <f t="shared" si="236"/>
        <v>0</v>
      </c>
      <c r="AP406" s="2">
        <f t="shared" si="237"/>
        <v>5.8536585365853658E-3</v>
      </c>
      <c r="AR406" t="str">
        <f t="shared" si="239"/>
        <v>McIntosh</v>
      </c>
      <c r="AS406" t="s">
        <v>1546</v>
      </c>
      <c r="AT406" s="182">
        <v>1</v>
      </c>
      <c r="AV406" s="98">
        <v>13</v>
      </c>
      <c r="AW406" s="100">
        <v>191</v>
      </c>
      <c r="AX406" s="106">
        <f t="shared" si="238"/>
        <v>13191</v>
      </c>
      <c r="AZ406" s="7" t="s">
        <v>2975</v>
      </c>
      <c r="BA406" t="s">
        <v>3208</v>
      </c>
    </row>
    <row r="407" spans="1:53" hidden="1" outlineLevel="1">
      <c r="A407" t="s">
        <v>267</v>
      </c>
      <c r="B407" t="s">
        <v>1546</v>
      </c>
      <c r="C407" s="1">
        <f t="shared" si="225"/>
        <v>1087</v>
      </c>
      <c r="D407" s="7">
        <f>IF(P407&gt;0,RANK(P407,(P407:R407,S407:AG407)),0)</f>
        <v>1</v>
      </c>
      <c r="E407" s="7">
        <f>IF(Q407&gt;0,RANK(Q407,(P407:R407,S407:AG407)),0)</f>
        <v>0</v>
      </c>
      <c r="F407" s="7">
        <f>IF(R407&gt;0,RANK(R407,(P407:R407,S407:AG407)),0)</f>
        <v>2</v>
      </c>
      <c r="G407" s="7">
        <f>IF(S407&gt;0,RANK(S407,(P407:R407,S407:AG407)),0)</f>
        <v>3</v>
      </c>
      <c r="H407" s="49">
        <f t="shared" si="226"/>
        <v>872</v>
      </c>
      <c r="I407" s="178">
        <f t="shared" si="240"/>
        <v>0.80220791168353267</v>
      </c>
      <c r="J407" s="2"/>
      <c r="K407" s="2">
        <f t="shared" si="227"/>
        <v>0.89880404783808643</v>
      </c>
      <c r="L407" s="2">
        <f t="shared" si="228"/>
        <v>0</v>
      </c>
      <c r="M407" s="2">
        <f t="shared" si="229"/>
        <v>9.6596136154553813E-2</v>
      </c>
      <c r="N407" s="2">
        <f t="shared" si="223"/>
        <v>2.7598896044158236E-3</v>
      </c>
      <c r="O407" s="2">
        <f t="shared" si="224"/>
        <v>1.8399264029439347E-3</v>
      </c>
      <c r="P407" s="1">
        <v>977</v>
      </c>
      <c r="R407" s="1">
        <v>105</v>
      </c>
      <c r="S407" s="1">
        <v>3</v>
      </c>
      <c r="W407" s="184">
        <v>2</v>
      </c>
      <c r="AI407" s="7">
        <f t="shared" si="230"/>
        <v>0</v>
      </c>
      <c r="AJ407" s="7">
        <f t="shared" si="231"/>
        <v>0</v>
      </c>
      <c r="AK407" s="7">
        <f t="shared" si="232"/>
        <v>0</v>
      </c>
      <c r="AL407" s="7">
        <f t="shared" si="233"/>
        <v>4</v>
      </c>
      <c r="AM407" s="2">
        <f t="shared" si="234"/>
        <v>0</v>
      </c>
      <c r="AN407" s="2">
        <f t="shared" si="235"/>
        <v>0</v>
      </c>
      <c r="AO407" s="2">
        <f t="shared" si="236"/>
        <v>0</v>
      </c>
      <c r="AP407" s="2">
        <f t="shared" si="237"/>
        <v>1.8399264029438822E-3</v>
      </c>
      <c r="AR407" t="str">
        <f t="shared" si="239"/>
        <v>Macon</v>
      </c>
      <c r="AS407" t="s">
        <v>1546</v>
      </c>
      <c r="AT407" s="182">
        <v>2</v>
      </c>
      <c r="AV407" s="98">
        <v>13</v>
      </c>
      <c r="AW407" s="100">
        <v>193</v>
      </c>
      <c r="AX407" s="106">
        <f t="shared" si="238"/>
        <v>13193</v>
      </c>
      <c r="AZ407" s="7" t="s">
        <v>2975</v>
      </c>
      <c r="BA407" t="s">
        <v>3208</v>
      </c>
    </row>
    <row r="408" spans="1:53" hidden="1" outlineLevel="1">
      <c r="A408" t="s">
        <v>1400</v>
      </c>
      <c r="B408" t="s">
        <v>1546</v>
      </c>
      <c r="C408" s="1">
        <f t="shared" ref="C408:C439" si="241">SUM(P408:AG408)</f>
        <v>1178</v>
      </c>
      <c r="D408" s="7">
        <f>IF(P408&gt;0,RANK(P408,(P408:R408,S408:AG408)),0)</f>
        <v>1</v>
      </c>
      <c r="E408" s="7">
        <f>IF(Q408&gt;0,RANK(Q408,(P408:R408,S408:AG408)),0)</f>
        <v>0</v>
      </c>
      <c r="F408" s="7">
        <f>IF(R408&gt;0,RANK(R408,(P408:R408,S408:AG408)),0)</f>
        <v>2</v>
      </c>
      <c r="G408" s="7">
        <f>IF(S408&gt;0,RANK(S408,(P408:R408,S408:AG408)),0)</f>
        <v>4</v>
      </c>
      <c r="H408" s="49">
        <f t="shared" ref="H408:H439" si="242">MAX(P408:Y408)-LARGE(P408:Y408,2)</f>
        <v>151</v>
      </c>
      <c r="I408" s="178">
        <f t="shared" si="240"/>
        <v>0.12818336162988114</v>
      </c>
      <c r="J408" s="2"/>
      <c r="K408" s="2">
        <f t="shared" ref="K408:K439" si="243">IF($C408=0,"-",P408/$C408)</f>
        <v>0.55687606112054333</v>
      </c>
      <c r="L408" s="2">
        <f t="shared" ref="L408:L439" si="244">IF($C408=0,"-",Q408/$C408)</f>
        <v>0</v>
      </c>
      <c r="M408" s="2">
        <f t="shared" ref="M408:M439" si="245">IF($C408=0,"-",R408/$C408)</f>
        <v>0.42869269949066213</v>
      </c>
      <c r="N408" s="2">
        <f t="shared" si="223"/>
        <v>4.2444821731748728E-3</v>
      </c>
      <c r="O408" s="2">
        <f t="shared" si="224"/>
        <v>1.0186757215619664E-2</v>
      </c>
      <c r="P408" s="1">
        <v>656</v>
      </c>
      <c r="R408" s="1">
        <v>505</v>
      </c>
      <c r="S408" s="1">
        <v>5</v>
      </c>
      <c r="W408" s="184">
        <v>12</v>
      </c>
      <c r="AI408" s="7">
        <f t="shared" ref="AI408:AI439" si="246">IF(T408&gt;0,RANK(T408,(P408:Z408)),0)</f>
        <v>0</v>
      </c>
      <c r="AJ408" s="7">
        <f t="shared" ref="AJ408:AJ439" si="247">IF(U408&gt;0,RANK(U408,(P408:Z408)),0)</f>
        <v>0</v>
      </c>
      <c r="AK408" s="7">
        <f t="shared" ref="AK408:AK439" si="248">IF(V408&gt;0,RANK(V408,(P408:Z408)),0)</f>
        <v>0</v>
      </c>
      <c r="AL408" s="7">
        <f t="shared" ref="AL408:AL439" si="249">IF(W408&gt;0,RANK(W408,(P408:Z408)),0)</f>
        <v>3</v>
      </c>
      <c r="AM408" s="2">
        <f t="shared" ref="AM408:AM439" si="250">IF($C408=0,"-",T408/$C408)</f>
        <v>0</v>
      </c>
      <c r="AN408" s="2">
        <f t="shared" ref="AN408:AN439" si="251">IF($C408=0,"-",U408/$C408)</f>
        <v>0</v>
      </c>
      <c r="AO408" s="2">
        <f t="shared" ref="AO408:AO439" si="252">IF($C408=0,"-",V408/$C408)</f>
        <v>0</v>
      </c>
      <c r="AP408" s="2">
        <f t="shared" ref="AP408:AP439" si="253">IF($C408=0,"-",W408/$C408)</f>
        <v>1.0186757215619695E-2</v>
      </c>
      <c r="AR408" t="str">
        <f t="shared" si="239"/>
        <v>Madison</v>
      </c>
      <c r="AS408" t="s">
        <v>1546</v>
      </c>
      <c r="AT408" s="182">
        <v>9</v>
      </c>
      <c r="AV408" s="98">
        <v>13</v>
      </c>
      <c r="AW408" s="100">
        <v>195</v>
      </c>
      <c r="AX408" s="106">
        <f t="shared" ref="AX408:AX439" si="254">AV408*1000+AW408</f>
        <v>13195</v>
      </c>
      <c r="AZ408" s="7" t="s">
        <v>2975</v>
      </c>
      <c r="BA408" t="s">
        <v>3208</v>
      </c>
    </row>
    <row r="409" spans="1:53" hidden="1" outlineLevel="1">
      <c r="A409" t="s">
        <v>1302</v>
      </c>
      <c r="B409" t="s">
        <v>1546</v>
      </c>
      <c r="C409" s="1">
        <f t="shared" si="241"/>
        <v>563</v>
      </c>
      <c r="D409" s="7">
        <f>IF(P409&gt;0,RANK(P409,(P409:R409,S409:AG409)),0)</f>
        <v>1</v>
      </c>
      <c r="E409" s="7">
        <f>IF(Q409&gt;0,RANK(Q409,(P409:R409,S409:AG409)),0)</f>
        <v>0</v>
      </c>
      <c r="F409" s="7">
        <f>IF(R409&gt;0,RANK(R409,(P409:R409,S409:AG409)),0)</f>
        <v>2</v>
      </c>
      <c r="G409" s="7">
        <f>IF(S409&gt;0,RANK(S409,(P409:R409,S409:AG409)),0)</f>
        <v>3</v>
      </c>
      <c r="H409" s="49">
        <f t="shared" si="242"/>
        <v>311</v>
      </c>
      <c r="I409" s="178">
        <f t="shared" si="240"/>
        <v>0.55239786856127882</v>
      </c>
      <c r="J409" s="2"/>
      <c r="K409" s="2">
        <f t="shared" si="243"/>
        <v>0.76554174067495562</v>
      </c>
      <c r="L409" s="2">
        <f t="shared" si="244"/>
        <v>0</v>
      </c>
      <c r="M409" s="2">
        <f t="shared" si="245"/>
        <v>0.21314387211367672</v>
      </c>
      <c r="N409" s="2">
        <f t="shared" si="223"/>
        <v>1.2433392539964476E-2</v>
      </c>
      <c r="O409" s="2">
        <f t="shared" si="224"/>
        <v>8.8809946714031879E-3</v>
      </c>
      <c r="P409" s="1">
        <v>431</v>
      </c>
      <c r="R409" s="1">
        <v>120</v>
      </c>
      <c r="S409" s="1">
        <v>7</v>
      </c>
      <c r="W409" s="184">
        <v>5</v>
      </c>
      <c r="AI409" s="7">
        <f t="shared" si="246"/>
        <v>0</v>
      </c>
      <c r="AJ409" s="7">
        <f t="shared" si="247"/>
        <v>0</v>
      </c>
      <c r="AK409" s="7">
        <f t="shared" si="248"/>
        <v>0</v>
      </c>
      <c r="AL409" s="7">
        <f t="shared" si="249"/>
        <v>4</v>
      </c>
      <c r="AM409" s="2">
        <f t="shared" si="250"/>
        <v>0</v>
      </c>
      <c r="AN409" s="2">
        <f t="shared" si="251"/>
        <v>0</v>
      </c>
      <c r="AO409" s="2">
        <f t="shared" si="252"/>
        <v>0</v>
      </c>
      <c r="AP409" s="2">
        <f t="shared" si="253"/>
        <v>8.8809946714031966E-3</v>
      </c>
      <c r="AR409" t="str">
        <f t="shared" si="239"/>
        <v>Marion</v>
      </c>
      <c r="AS409" t="s">
        <v>1546</v>
      </c>
      <c r="AT409" s="182">
        <v>2</v>
      </c>
      <c r="AV409" s="98">
        <v>13</v>
      </c>
      <c r="AW409" s="100">
        <v>197</v>
      </c>
      <c r="AX409" s="106">
        <f t="shared" si="254"/>
        <v>13197</v>
      </c>
      <c r="AZ409" s="7" t="s">
        <v>2975</v>
      </c>
      <c r="BA409" t="s">
        <v>3208</v>
      </c>
    </row>
    <row r="410" spans="1:53" hidden="1" outlineLevel="1">
      <c r="A410" t="s">
        <v>1524</v>
      </c>
      <c r="B410" t="s">
        <v>1546</v>
      </c>
      <c r="C410" s="1">
        <f t="shared" si="241"/>
        <v>1713</v>
      </c>
      <c r="D410" s="7">
        <f>IF(P410&gt;0,RANK(P410,(P410:R410,S410:AG410)),0)</f>
        <v>1</v>
      </c>
      <c r="E410" s="7">
        <f>IF(Q410&gt;0,RANK(Q410,(P410:R410,S410:AG410)),0)</f>
        <v>0</v>
      </c>
      <c r="F410" s="7">
        <f>IF(R410&gt;0,RANK(R410,(P410:R410,S410:AG410)),0)</f>
        <v>2</v>
      </c>
      <c r="G410" s="7">
        <f>IF(S410&gt;0,RANK(S410,(P410:R410,S410:AG410)),0)</f>
        <v>4</v>
      </c>
      <c r="H410" s="49">
        <f t="shared" si="242"/>
        <v>1226</v>
      </c>
      <c r="I410" s="178">
        <f t="shared" si="240"/>
        <v>0.7157034442498541</v>
      </c>
      <c r="J410" s="2"/>
      <c r="K410" s="2">
        <f t="shared" si="243"/>
        <v>0.85405720957384701</v>
      </c>
      <c r="L410" s="2">
        <f t="shared" si="244"/>
        <v>0</v>
      </c>
      <c r="M410" s="2">
        <f t="shared" si="245"/>
        <v>0.13835376532399299</v>
      </c>
      <c r="N410" s="2">
        <f t="shared" si="223"/>
        <v>2.918855808523059E-3</v>
      </c>
      <c r="O410" s="2">
        <f t="shared" si="224"/>
        <v>4.6701692936369429E-3</v>
      </c>
      <c r="P410" s="1">
        <v>1463</v>
      </c>
      <c r="R410" s="1">
        <v>237</v>
      </c>
      <c r="S410" s="1">
        <v>5</v>
      </c>
      <c r="W410" s="184">
        <v>8</v>
      </c>
      <c r="AI410" s="7">
        <f t="shared" si="246"/>
        <v>0</v>
      </c>
      <c r="AJ410" s="7">
        <f t="shared" si="247"/>
        <v>0</v>
      </c>
      <c r="AK410" s="7">
        <f t="shared" si="248"/>
        <v>0</v>
      </c>
      <c r="AL410" s="7">
        <f t="shared" si="249"/>
        <v>3</v>
      </c>
      <c r="AM410" s="2">
        <f t="shared" si="250"/>
        <v>0</v>
      </c>
      <c r="AN410" s="2">
        <f t="shared" si="251"/>
        <v>0</v>
      </c>
      <c r="AO410" s="2">
        <f t="shared" si="252"/>
        <v>0</v>
      </c>
      <c r="AP410" s="2">
        <f t="shared" si="253"/>
        <v>4.6701692936368944E-3</v>
      </c>
      <c r="AR410" t="str">
        <f t="shared" si="239"/>
        <v>Meriwether</v>
      </c>
      <c r="AS410" t="s">
        <v>1546</v>
      </c>
      <c r="AT410" s="182">
        <v>3</v>
      </c>
      <c r="AV410" s="98">
        <v>13</v>
      </c>
      <c r="AW410" s="100">
        <v>199</v>
      </c>
      <c r="AX410" s="106">
        <f t="shared" si="254"/>
        <v>13199</v>
      </c>
      <c r="AZ410" s="7" t="s">
        <v>2975</v>
      </c>
      <c r="BA410" t="s">
        <v>3208</v>
      </c>
    </row>
    <row r="411" spans="1:53" hidden="1" outlineLevel="1">
      <c r="A411" t="s">
        <v>712</v>
      </c>
      <c r="B411" t="s">
        <v>1546</v>
      </c>
      <c r="C411" s="1">
        <f t="shared" si="241"/>
        <v>205</v>
      </c>
      <c r="D411" s="7">
        <f>IF(P411&gt;0,RANK(P411,(P411:R411,S411:AG411)),0)</f>
        <v>1</v>
      </c>
      <c r="E411" s="7">
        <f>IF(Q411&gt;0,RANK(Q411,(P411:R411,S411:AG411)),0)</f>
        <v>0</v>
      </c>
      <c r="F411" s="7">
        <f>IF(R411&gt;0,RANK(R411,(P411:R411,S411:AG411)),0)</f>
        <v>2</v>
      </c>
      <c r="G411" s="7">
        <f>IF(S411&gt;0,RANK(S411,(P411:R411,S411:AG411)),0)</f>
        <v>3</v>
      </c>
      <c r="H411" s="49">
        <f t="shared" si="242"/>
        <v>122</v>
      </c>
      <c r="I411" s="178">
        <f t="shared" si="240"/>
        <v>0.59512195121951217</v>
      </c>
      <c r="J411" s="2"/>
      <c r="K411" s="2">
        <f t="shared" si="243"/>
        <v>0.775609756097561</v>
      </c>
      <c r="L411" s="2">
        <f t="shared" si="244"/>
        <v>0</v>
      </c>
      <c r="M411" s="2">
        <f t="shared" si="245"/>
        <v>0.18048780487804877</v>
      </c>
      <c r="N411" s="2">
        <f t="shared" si="223"/>
        <v>2.9268292682926831E-2</v>
      </c>
      <c r="O411" s="2">
        <f t="shared" si="224"/>
        <v>1.4634146341463396E-2</v>
      </c>
      <c r="P411" s="1">
        <v>159</v>
      </c>
      <c r="R411" s="1">
        <v>37</v>
      </c>
      <c r="S411" s="1">
        <v>6</v>
      </c>
      <c r="W411" s="184">
        <v>3</v>
      </c>
      <c r="AI411" s="7">
        <f t="shared" si="246"/>
        <v>0</v>
      </c>
      <c r="AJ411" s="7">
        <f t="shared" si="247"/>
        <v>0</v>
      </c>
      <c r="AK411" s="7">
        <f t="shared" si="248"/>
        <v>0</v>
      </c>
      <c r="AL411" s="7">
        <f t="shared" si="249"/>
        <v>4</v>
      </c>
      <c r="AM411" s="2">
        <f t="shared" si="250"/>
        <v>0</v>
      </c>
      <c r="AN411" s="2">
        <f t="shared" si="251"/>
        <v>0</v>
      </c>
      <c r="AO411" s="2">
        <f t="shared" si="252"/>
        <v>0</v>
      </c>
      <c r="AP411" s="2">
        <f t="shared" si="253"/>
        <v>1.4634146341463415E-2</v>
      </c>
      <c r="AR411" t="str">
        <f t="shared" si="239"/>
        <v>Miller</v>
      </c>
      <c r="AS411" t="s">
        <v>1546</v>
      </c>
      <c r="AT411" s="182">
        <v>2</v>
      </c>
      <c r="AV411" s="98">
        <v>13</v>
      </c>
      <c r="AW411" s="100">
        <v>201</v>
      </c>
      <c r="AX411" s="106">
        <f t="shared" si="254"/>
        <v>13201</v>
      </c>
      <c r="AZ411" s="7" t="s">
        <v>2975</v>
      </c>
      <c r="BA411" t="s">
        <v>3208</v>
      </c>
    </row>
    <row r="412" spans="1:53" hidden="1" outlineLevel="1">
      <c r="A412" t="s">
        <v>386</v>
      </c>
      <c r="B412" t="s">
        <v>1546</v>
      </c>
      <c r="C412" s="1">
        <f t="shared" si="241"/>
        <v>1564</v>
      </c>
      <c r="D412" s="7">
        <f>IF(P412&gt;0,RANK(P412,(P412:R412,S412:AG412)),0)</f>
        <v>1</v>
      </c>
      <c r="E412" s="7">
        <f>IF(Q412&gt;0,RANK(Q412,(P412:R412,S412:AG412)),0)</f>
        <v>0</v>
      </c>
      <c r="F412" s="7">
        <f>IF(R412&gt;0,RANK(R412,(P412:R412,S412:AG412)),0)</f>
        <v>2</v>
      </c>
      <c r="G412" s="7">
        <f>IF(S412&gt;0,RANK(S412,(P412:R412,S412:AG412)),0)</f>
        <v>4</v>
      </c>
      <c r="H412" s="49">
        <f t="shared" si="242"/>
        <v>1139</v>
      </c>
      <c r="I412" s="178">
        <f t="shared" si="240"/>
        <v>0.72826086956521741</v>
      </c>
      <c r="J412" s="2"/>
      <c r="K412" s="2">
        <f t="shared" si="243"/>
        <v>0.85805626598465479</v>
      </c>
      <c r="L412" s="2">
        <f t="shared" si="244"/>
        <v>0</v>
      </c>
      <c r="M412" s="2">
        <f t="shared" si="245"/>
        <v>0.12979539641943735</v>
      </c>
      <c r="N412" s="2">
        <f t="shared" si="223"/>
        <v>5.1150895140664966E-3</v>
      </c>
      <c r="O412" s="2">
        <f t="shared" si="224"/>
        <v>7.0332480818413633E-3</v>
      </c>
      <c r="P412" s="1">
        <v>1342</v>
      </c>
      <c r="R412" s="1">
        <v>203</v>
      </c>
      <c r="S412" s="1">
        <v>8</v>
      </c>
      <c r="W412" s="184">
        <v>11</v>
      </c>
      <c r="AI412" s="7">
        <f t="shared" si="246"/>
        <v>0</v>
      </c>
      <c r="AJ412" s="7">
        <f t="shared" si="247"/>
        <v>0</v>
      </c>
      <c r="AK412" s="7">
        <f t="shared" si="248"/>
        <v>0</v>
      </c>
      <c r="AL412" s="7">
        <f t="shared" si="249"/>
        <v>3</v>
      </c>
      <c r="AM412" s="2">
        <f t="shared" si="250"/>
        <v>0</v>
      </c>
      <c r="AN412" s="2">
        <f t="shared" si="251"/>
        <v>0</v>
      </c>
      <c r="AO412" s="2">
        <f t="shared" si="252"/>
        <v>0</v>
      </c>
      <c r="AP412" s="2">
        <f t="shared" si="253"/>
        <v>7.0332480818414318E-3</v>
      </c>
      <c r="AR412" t="str">
        <f t="shared" si="239"/>
        <v>Mitchell</v>
      </c>
      <c r="AS412" t="s">
        <v>1546</v>
      </c>
      <c r="AT412" s="182">
        <v>2</v>
      </c>
      <c r="AV412" s="98">
        <v>13</v>
      </c>
      <c r="AW412" s="100">
        <v>205</v>
      </c>
      <c r="AX412" s="106">
        <f t="shared" si="254"/>
        <v>13205</v>
      </c>
      <c r="AZ412" s="7" t="s">
        <v>2975</v>
      </c>
      <c r="BA412" t="s">
        <v>3208</v>
      </c>
    </row>
    <row r="413" spans="1:53" hidden="1" outlineLevel="1">
      <c r="A413" t="s">
        <v>346</v>
      </c>
      <c r="B413" t="s">
        <v>1546</v>
      </c>
      <c r="C413" s="1">
        <f t="shared" si="241"/>
        <v>1563</v>
      </c>
      <c r="D413" s="7">
        <f>IF(P413&gt;0,RANK(P413,(P413:R413,S413:AG413)),0)</f>
        <v>1</v>
      </c>
      <c r="E413" s="7">
        <f>IF(Q413&gt;0,RANK(Q413,(P413:R413,S413:AG413)),0)</f>
        <v>0</v>
      </c>
      <c r="F413" s="7">
        <f>IF(R413&gt;0,RANK(R413,(P413:R413,S413:AG413)),0)</f>
        <v>2</v>
      </c>
      <c r="G413" s="7">
        <f>IF(S413&gt;0,RANK(S413,(P413:R413,S413:AG413)),0)</f>
        <v>3</v>
      </c>
      <c r="H413" s="49">
        <f t="shared" si="242"/>
        <v>950</v>
      </c>
      <c r="I413" s="178">
        <f t="shared" si="240"/>
        <v>0.60780550223928342</v>
      </c>
      <c r="J413" s="2"/>
      <c r="K413" s="2">
        <f t="shared" si="243"/>
        <v>0.80038387715930903</v>
      </c>
      <c r="L413" s="2">
        <f t="shared" si="244"/>
        <v>0</v>
      </c>
      <c r="M413" s="2">
        <f t="shared" si="245"/>
        <v>0.19257837492002558</v>
      </c>
      <c r="N413" s="2">
        <f t="shared" si="223"/>
        <v>4.4785668586052466E-3</v>
      </c>
      <c r="O413" s="2">
        <f t="shared" si="224"/>
        <v>2.5591810620601415E-3</v>
      </c>
      <c r="P413" s="1">
        <v>1251</v>
      </c>
      <c r="R413" s="1">
        <v>301</v>
      </c>
      <c r="S413" s="1">
        <v>7</v>
      </c>
      <c r="W413" s="184">
        <v>4</v>
      </c>
      <c r="AI413" s="7">
        <f t="shared" si="246"/>
        <v>0</v>
      </c>
      <c r="AJ413" s="7">
        <f t="shared" si="247"/>
        <v>0</v>
      </c>
      <c r="AK413" s="7">
        <f t="shared" si="248"/>
        <v>0</v>
      </c>
      <c r="AL413" s="7">
        <f t="shared" si="249"/>
        <v>4</v>
      </c>
      <c r="AM413" s="2">
        <f t="shared" si="250"/>
        <v>0</v>
      </c>
      <c r="AN413" s="2">
        <f t="shared" si="251"/>
        <v>0</v>
      </c>
      <c r="AO413" s="2">
        <f t="shared" si="252"/>
        <v>0</v>
      </c>
      <c r="AP413" s="2">
        <f t="shared" si="253"/>
        <v>2.5591810620601407E-3</v>
      </c>
      <c r="AR413" t="str">
        <f t="shared" si="239"/>
        <v>Monroe</v>
      </c>
      <c r="AS413" t="s">
        <v>1546</v>
      </c>
      <c r="AT413" s="182">
        <v>8</v>
      </c>
      <c r="AV413" s="98">
        <v>13</v>
      </c>
      <c r="AW413" s="100">
        <v>207</v>
      </c>
      <c r="AX413" s="106">
        <f t="shared" si="254"/>
        <v>13207</v>
      </c>
      <c r="AZ413" s="7" t="s">
        <v>2975</v>
      </c>
      <c r="BA413" t="s">
        <v>3208</v>
      </c>
    </row>
    <row r="414" spans="1:53" hidden="1" outlineLevel="1">
      <c r="A414" t="s">
        <v>398</v>
      </c>
      <c r="B414" t="s">
        <v>1546</v>
      </c>
      <c r="C414" s="1">
        <f t="shared" si="241"/>
        <v>367</v>
      </c>
      <c r="D414" s="7">
        <f>IF(P414&gt;0,RANK(P414,(P414:R414,S414:AG414)),0)</f>
        <v>1</v>
      </c>
      <c r="E414" s="7">
        <f>IF(Q414&gt;0,RANK(Q414,(P414:R414,S414:AG414)),0)</f>
        <v>0</v>
      </c>
      <c r="F414" s="7">
        <f>IF(R414&gt;0,RANK(R414,(P414:R414,S414:AG414)),0)</f>
        <v>2</v>
      </c>
      <c r="G414" s="7">
        <f>IF(S414&gt;0,RANK(S414,(P414:R414,S414:AG414)),0)</f>
        <v>4</v>
      </c>
      <c r="H414" s="49">
        <f t="shared" si="242"/>
        <v>215</v>
      </c>
      <c r="I414" s="178">
        <f t="shared" si="240"/>
        <v>0.58583106267029972</v>
      </c>
      <c r="J414" s="2"/>
      <c r="K414" s="2">
        <f t="shared" si="243"/>
        <v>0.78201634877384196</v>
      </c>
      <c r="L414" s="2">
        <f t="shared" si="244"/>
        <v>0</v>
      </c>
      <c r="M414" s="2">
        <f t="shared" si="245"/>
        <v>0.19618528610354224</v>
      </c>
      <c r="N414" s="2">
        <f t="shared" si="223"/>
        <v>5.4495912806539508E-3</v>
      </c>
      <c r="O414" s="2">
        <f t="shared" si="224"/>
        <v>1.6348773841961841E-2</v>
      </c>
      <c r="P414" s="1">
        <v>287</v>
      </c>
      <c r="R414" s="1">
        <v>72</v>
      </c>
      <c r="S414" s="1">
        <v>2</v>
      </c>
      <c r="W414" s="184">
        <v>6</v>
      </c>
      <c r="AI414" s="7">
        <f t="shared" si="246"/>
        <v>0</v>
      </c>
      <c r="AJ414" s="7">
        <f t="shared" si="247"/>
        <v>0</v>
      </c>
      <c r="AK414" s="7">
        <f t="shared" si="248"/>
        <v>0</v>
      </c>
      <c r="AL414" s="7">
        <f t="shared" si="249"/>
        <v>3</v>
      </c>
      <c r="AM414" s="2">
        <f t="shared" si="250"/>
        <v>0</v>
      </c>
      <c r="AN414" s="2">
        <f t="shared" si="251"/>
        <v>0</v>
      </c>
      <c r="AO414" s="2">
        <f t="shared" si="252"/>
        <v>0</v>
      </c>
      <c r="AP414" s="2">
        <f t="shared" si="253"/>
        <v>1.6348773841961851E-2</v>
      </c>
      <c r="AR414" t="str">
        <f t="shared" si="239"/>
        <v>Montgomery</v>
      </c>
      <c r="AS414" t="s">
        <v>1546</v>
      </c>
      <c r="AT414" s="182">
        <v>12</v>
      </c>
      <c r="AV414" s="98">
        <v>13</v>
      </c>
      <c r="AW414" s="100">
        <v>209</v>
      </c>
      <c r="AX414" s="106">
        <f t="shared" si="254"/>
        <v>13209</v>
      </c>
      <c r="AZ414" s="7" t="s">
        <v>2975</v>
      </c>
      <c r="BA414" t="s">
        <v>3208</v>
      </c>
    </row>
    <row r="415" spans="1:53" hidden="1" outlineLevel="1">
      <c r="A415" t="s">
        <v>370</v>
      </c>
      <c r="B415" t="s">
        <v>1546</v>
      </c>
      <c r="C415" s="1">
        <f t="shared" si="241"/>
        <v>1174</v>
      </c>
      <c r="D415" s="7">
        <f>IF(P415&gt;0,RANK(P415,(P415:R415,S415:AG415)),0)</f>
        <v>1</v>
      </c>
      <c r="E415" s="7">
        <f>IF(Q415&gt;0,RANK(Q415,(P415:R415,S415:AG415)),0)</f>
        <v>0</v>
      </c>
      <c r="F415" s="7">
        <f>IF(R415&gt;0,RANK(R415,(P415:R415,S415:AG415)),0)</f>
        <v>2</v>
      </c>
      <c r="G415" s="7">
        <f>IF(S415&gt;0,RANK(S415,(P415:R415,S415:AG415)),0)</f>
        <v>3</v>
      </c>
      <c r="H415" s="49">
        <f t="shared" si="242"/>
        <v>651</v>
      </c>
      <c r="I415" s="178">
        <f t="shared" si="240"/>
        <v>0.55451448040885865</v>
      </c>
      <c r="J415" s="2"/>
      <c r="K415" s="2">
        <f t="shared" si="243"/>
        <v>0.77512776831345831</v>
      </c>
      <c r="L415" s="2">
        <f t="shared" si="244"/>
        <v>0</v>
      </c>
      <c r="M415" s="2">
        <f t="shared" si="245"/>
        <v>0.22061328790459966</v>
      </c>
      <c r="N415" s="2">
        <f t="shared" si="223"/>
        <v>2.5553662691652468E-3</v>
      </c>
      <c r="O415" s="2">
        <f t="shared" si="224"/>
        <v>1.7035775127767793E-3</v>
      </c>
      <c r="P415" s="1">
        <v>910</v>
      </c>
      <c r="R415" s="1">
        <v>259</v>
      </c>
      <c r="S415" s="1">
        <v>3</v>
      </c>
      <c r="W415" s="184">
        <v>2</v>
      </c>
      <c r="AI415" s="7">
        <f t="shared" si="246"/>
        <v>0</v>
      </c>
      <c r="AJ415" s="7">
        <f t="shared" si="247"/>
        <v>0</v>
      </c>
      <c r="AK415" s="7">
        <f t="shared" si="248"/>
        <v>0</v>
      </c>
      <c r="AL415" s="7">
        <f t="shared" si="249"/>
        <v>4</v>
      </c>
      <c r="AM415" s="2">
        <f t="shared" si="250"/>
        <v>0</v>
      </c>
      <c r="AN415" s="2">
        <f t="shared" si="251"/>
        <v>0</v>
      </c>
      <c r="AO415" s="2">
        <f t="shared" si="252"/>
        <v>0</v>
      </c>
      <c r="AP415" s="2">
        <f t="shared" si="253"/>
        <v>1.7035775127768314E-3</v>
      </c>
      <c r="AR415" t="str">
        <f t="shared" si="239"/>
        <v>Morgan</v>
      </c>
      <c r="AS415" t="s">
        <v>1546</v>
      </c>
      <c r="AT415" s="182">
        <v>10</v>
      </c>
      <c r="AV415" s="98">
        <v>13</v>
      </c>
      <c r="AW415" s="100">
        <v>211</v>
      </c>
      <c r="AX415" s="106">
        <f t="shared" si="254"/>
        <v>13211</v>
      </c>
      <c r="AZ415" s="7" t="s">
        <v>2975</v>
      </c>
      <c r="BA415" t="s">
        <v>3208</v>
      </c>
    </row>
    <row r="416" spans="1:53" hidden="1" outlineLevel="1">
      <c r="A416" t="s">
        <v>2372</v>
      </c>
      <c r="B416" t="s">
        <v>1546</v>
      </c>
      <c r="C416" s="1">
        <f t="shared" si="241"/>
        <v>868</v>
      </c>
      <c r="D416" s="7">
        <f>IF(P416&gt;0,RANK(P416,(P416:R416,S416:AG416)),0)</f>
        <v>1</v>
      </c>
      <c r="E416" s="7">
        <f>IF(Q416&gt;0,RANK(Q416,(P416:R416,S416:AG416)),0)</f>
        <v>0</v>
      </c>
      <c r="F416" s="7">
        <f>IF(R416&gt;0,RANK(R416,(P416:R416,S416:AG416)),0)</f>
        <v>2</v>
      </c>
      <c r="G416" s="7">
        <f>IF(S416&gt;0,RANK(S416,(P416:R416,S416:AG416)),0)</f>
        <v>4</v>
      </c>
      <c r="H416" s="49">
        <f t="shared" si="242"/>
        <v>37</v>
      </c>
      <c r="I416" s="178">
        <f t="shared" si="240"/>
        <v>4.2626728110599081E-2</v>
      </c>
      <c r="J416" s="2"/>
      <c r="K416" s="2">
        <f t="shared" si="243"/>
        <v>0.51152073732718895</v>
      </c>
      <c r="L416" s="2">
        <f t="shared" si="244"/>
        <v>0</v>
      </c>
      <c r="M416" s="2">
        <f t="shared" si="245"/>
        <v>0.46889400921658986</v>
      </c>
      <c r="N416" s="2">
        <f t="shared" si="223"/>
        <v>6.9124423963133645E-3</v>
      </c>
      <c r="O416" s="2">
        <f t="shared" si="224"/>
        <v>1.2672811059907831E-2</v>
      </c>
      <c r="P416" s="1">
        <v>444</v>
      </c>
      <c r="R416" s="1">
        <v>407</v>
      </c>
      <c r="S416" s="1">
        <v>6</v>
      </c>
      <c r="W416" s="184">
        <v>11</v>
      </c>
      <c r="AI416" s="7">
        <f t="shared" si="246"/>
        <v>0</v>
      </c>
      <c r="AJ416" s="7">
        <f t="shared" si="247"/>
        <v>0</v>
      </c>
      <c r="AK416" s="7">
        <f t="shared" si="248"/>
        <v>0</v>
      </c>
      <c r="AL416" s="7">
        <f t="shared" si="249"/>
        <v>3</v>
      </c>
      <c r="AM416" s="2">
        <f t="shared" si="250"/>
        <v>0</v>
      </c>
      <c r="AN416" s="2">
        <f t="shared" si="251"/>
        <v>0</v>
      </c>
      <c r="AO416" s="2">
        <f t="shared" si="252"/>
        <v>0</v>
      </c>
      <c r="AP416" s="2">
        <f t="shared" si="253"/>
        <v>1.2672811059907835E-2</v>
      </c>
      <c r="AR416" t="str">
        <f t="shared" si="239"/>
        <v>Murray</v>
      </c>
      <c r="AS416" t="s">
        <v>1546</v>
      </c>
      <c r="AT416" s="182">
        <v>14</v>
      </c>
      <c r="AV416" s="98">
        <v>13</v>
      </c>
      <c r="AW416" s="100">
        <v>213</v>
      </c>
      <c r="AX416" s="106">
        <f t="shared" si="254"/>
        <v>13213</v>
      </c>
      <c r="AZ416" s="7" t="s">
        <v>2975</v>
      </c>
      <c r="BA416" t="s">
        <v>3208</v>
      </c>
    </row>
    <row r="417" spans="1:53" hidden="1" outlineLevel="1">
      <c r="A417" t="s">
        <v>484</v>
      </c>
      <c r="B417" t="s">
        <v>1546</v>
      </c>
      <c r="C417" s="1">
        <f t="shared" si="241"/>
        <v>16264</v>
      </c>
      <c r="D417" s="7">
        <f>IF(P417&gt;0,RANK(P417,(P417:R417,S417:AG417)),0)</f>
        <v>1</v>
      </c>
      <c r="E417" s="7">
        <f>IF(Q417&gt;0,RANK(Q417,(P417:R417,S417:AG417)),0)</f>
        <v>0</v>
      </c>
      <c r="F417" s="7">
        <f>IF(R417&gt;0,RANK(R417,(P417:R417,S417:AG417)),0)</f>
        <v>2</v>
      </c>
      <c r="G417" s="7">
        <f>IF(S417&gt;0,RANK(S417,(P417:R417,S417:AG417)),0)</f>
        <v>3</v>
      </c>
      <c r="H417" s="49">
        <f t="shared" si="242"/>
        <v>9520</v>
      </c>
      <c r="I417" s="178">
        <f t="shared" si="240"/>
        <v>0.5853418593212002</v>
      </c>
      <c r="J417" s="2"/>
      <c r="K417" s="2">
        <f t="shared" si="243"/>
        <v>0.79082636497786518</v>
      </c>
      <c r="L417" s="2">
        <f t="shared" si="244"/>
        <v>0</v>
      </c>
      <c r="M417" s="2">
        <f t="shared" si="245"/>
        <v>0.20548450565666504</v>
      </c>
      <c r="N417" s="2">
        <f t="shared" si="223"/>
        <v>1.9675356615838661E-3</v>
      </c>
      <c r="O417" s="2">
        <f t="shared" si="224"/>
        <v>1.7215937038859127E-3</v>
      </c>
      <c r="P417" s="1">
        <v>12862</v>
      </c>
      <c r="R417" s="1">
        <v>3342</v>
      </c>
      <c r="S417" s="1">
        <v>32</v>
      </c>
      <c r="W417" s="184">
        <v>28</v>
      </c>
      <c r="AI417" s="7">
        <f t="shared" si="246"/>
        <v>0</v>
      </c>
      <c r="AJ417" s="7">
        <f t="shared" si="247"/>
        <v>0</v>
      </c>
      <c r="AK417" s="7">
        <f t="shared" si="248"/>
        <v>0</v>
      </c>
      <c r="AL417" s="7">
        <f t="shared" si="249"/>
        <v>4</v>
      </c>
      <c r="AM417" s="2">
        <f t="shared" si="250"/>
        <v>0</v>
      </c>
      <c r="AN417" s="2">
        <f t="shared" si="251"/>
        <v>0</v>
      </c>
      <c r="AO417" s="2">
        <f t="shared" si="252"/>
        <v>0</v>
      </c>
      <c r="AP417" s="2">
        <f t="shared" si="253"/>
        <v>1.721593703885883E-3</v>
      </c>
      <c r="AR417" t="str">
        <f t="shared" si="239"/>
        <v>Muscogee</v>
      </c>
      <c r="AS417" t="s">
        <v>1546</v>
      </c>
      <c r="AT417" s="182"/>
      <c r="AV417" s="98">
        <v>13</v>
      </c>
      <c r="AW417" s="100">
        <v>215</v>
      </c>
      <c r="AX417" s="106">
        <f t="shared" si="254"/>
        <v>13215</v>
      </c>
      <c r="AZ417" s="7" t="s">
        <v>2975</v>
      </c>
      <c r="BA417" t="s">
        <v>3208</v>
      </c>
    </row>
    <row r="418" spans="1:53" hidden="1" outlineLevel="1">
      <c r="A418" t="s">
        <v>2512</v>
      </c>
      <c r="B418" t="s">
        <v>1546</v>
      </c>
      <c r="C418" s="1">
        <f t="shared" si="241"/>
        <v>9321</v>
      </c>
      <c r="D418" s="7">
        <f>IF(P418&gt;0,RANK(P418,(P418:R418,S418:AG418)),0)</f>
        <v>1</v>
      </c>
      <c r="E418" s="7">
        <f>IF(Q418&gt;0,RANK(Q418,(P418:R418,S418:AG418)),0)</f>
        <v>0</v>
      </c>
      <c r="F418" s="7">
        <f>IF(R418&gt;0,RANK(R418,(P418:R418,S418:AG418)),0)</f>
        <v>2</v>
      </c>
      <c r="G418" s="7">
        <f>IF(S418&gt;0,RANK(S418,(P418:R418,S418:AG418)),0)</f>
        <v>3</v>
      </c>
      <c r="H418" s="49">
        <f t="shared" si="242"/>
        <v>5271</v>
      </c>
      <c r="I418" s="178">
        <f t="shared" si="240"/>
        <v>0.56549726424203417</v>
      </c>
      <c r="J418" s="2"/>
      <c r="K418" s="2">
        <f t="shared" si="243"/>
        <v>0.78028108572041621</v>
      </c>
      <c r="L418" s="2">
        <f t="shared" si="244"/>
        <v>0</v>
      </c>
      <c r="M418" s="2">
        <f t="shared" si="245"/>
        <v>0.21478382147838215</v>
      </c>
      <c r="N418" s="2">
        <f t="shared" si="223"/>
        <v>2.5748310267138721E-3</v>
      </c>
      <c r="O418" s="2">
        <f t="shared" si="224"/>
        <v>2.3602617744877628E-3</v>
      </c>
      <c r="P418" s="1">
        <v>7273</v>
      </c>
      <c r="R418" s="1">
        <v>2002</v>
      </c>
      <c r="S418" s="1">
        <v>24</v>
      </c>
      <c r="W418" s="184">
        <v>22</v>
      </c>
      <c r="AI418" s="7">
        <f t="shared" si="246"/>
        <v>0</v>
      </c>
      <c r="AJ418" s="7">
        <f t="shared" si="247"/>
        <v>0</v>
      </c>
      <c r="AK418" s="7">
        <f t="shared" si="248"/>
        <v>0</v>
      </c>
      <c r="AL418" s="7">
        <f t="shared" si="249"/>
        <v>4</v>
      </c>
      <c r="AM418" s="2">
        <f t="shared" si="250"/>
        <v>0</v>
      </c>
      <c r="AN418" s="2">
        <f t="shared" si="251"/>
        <v>0</v>
      </c>
      <c r="AO418" s="2">
        <f t="shared" si="252"/>
        <v>0</v>
      </c>
      <c r="AP418" s="2">
        <f t="shared" si="253"/>
        <v>2.3602617744877159E-3</v>
      </c>
      <c r="AR418" t="str">
        <f t="shared" si="239"/>
        <v>Newton</v>
      </c>
      <c r="AS418" t="s">
        <v>1546</v>
      </c>
      <c r="AT418" s="182"/>
      <c r="AV418" s="98">
        <v>13</v>
      </c>
      <c r="AW418" s="100">
        <v>217</v>
      </c>
      <c r="AX418" s="106">
        <f t="shared" si="254"/>
        <v>13217</v>
      </c>
      <c r="AZ418" s="7" t="s">
        <v>2975</v>
      </c>
      <c r="BA418" t="s">
        <v>3208</v>
      </c>
    </row>
    <row r="419" spans="1:53" hidden="1" outlineLevel="1">
      <c r="A419" t="s">
        <v>2513</v>
      </c>
      <c r="B419" t="s">
        <v>1546</v>
      </c>
      <c r="C419" s="1">
        <f t="shared" si="241"/>
        <v>2337</v>
      </c>
      <c r="D419" s="7">
        <f>IF(P419&gt;0,RANK(P419,(P419:R419,S419:AG419)),0)</f>
        <v>1</v>
      </c>
      <c r="E419" s="7">
        <f>IF(Q419&gt;0,RANK(Q419,(P419:R419,S419:AG419)),0)</f>
        <v>0</v>
      </c>
      <c r="F419" s="7">
        <f>IF(R419&gt;0,RANK(R419,(P419:R419,S419:AG419)),0)</f>
        <v>2</v>
      </c>
      <c r="G419" s="7">
        <f>IF(S419&gt;0,RANK(S419,(P419:R419,S419:AG419)),0)</f>
        <v>3</v>
      </c>
      <c r="H419" s="49">
        <f t="shared" si="242"/>
        <v>123</v>
      </c>
      <c r="I419" s="178">
        <f t="shared" si="240"/>
        <v>5.2631578947368418E-2</v>
      </c>
      <c r="J419" s="2"/>
      <c r="K419" s="2">
        <f t="shared" si="243"/>
        <v>0.52417629439452285</v>
      </c>
      <c r="L419" s="2">
        <f t="shared" si="244"/>
        <v>0</v>
      </c>
      <c r="M419" s="2">
        <f t="shared" si="245"/>
        <v>0.47154471544715448</v>
      </c>
      <c r="N419" s="2">
        <f t="shared" si="223"/>
        <v>2.1394950791613181E-3</v>
      </c>
      <c r="O419" s="2">
        <f t="shared" si="224"/>
        <v>2.1394950791613528E-3</v>
      </c>
      <c r="P419" s="1">
        <v>1225</v>
      </c>
      <c r="R419" s="1">
        <v>1102</v>
      </c>
      <c r="S419" s="1">
        <v>5</v>
      </c>
      <c r="W419" s="184">
        <v>5</v>
      </c>
      <c r="AI419" s="7">
        <f t="shared" si="246"/>
        <v>0</v>
      </c>
      <c r="AJ419" s="7">
        <f t="shared" si="247"/>
        <v>0</v>
      </c>
      <c r="AK419" s="7">
        <f t="shared" si="248"/>
        <v>0</v>
      </c>
      <c r="AL419" s="7">
        <f t="shared" si="249"/>
        <v>3</v>
      </c>
      <c r="AM419" s="2">
        <f t="shared" si="250"/>
        <v>0</v>
      </c>
      <c r="AN419" s="2">
        <f t="shared" si="251"/>
        <v>0</v>
      </c>
      <c r="AO419" s="2">
        <f t="shared" si="252"/>
        <v>0</v>
      </c>
      <c r="AP419" s="2">
        <f t="shared" si="253"/>
        <v>2.1394950791613181E-3</v>
      </c>
      <c r="AR419" t="str">
        <f t="shared" si="239"/>
        <v>Oconee</v>
      </c>
      <c r="AS419" t="s">
        <v>1546</v>
      </c>
      <c r="AT419" s="182">
        <v>10</v>
      </c>
      <c r="AV419" s="98">
        <v>13</v>
      </c>
      <c r="AW419" s="100">
        <v>219</v>
      </c>
      <c r="AX419" s="106">
        <f t="shared" si="254"/>
        <v>13219</v>
      </c>
      <c r="AZ419" s="7" t="s">
        <v>2975</v>
      </c>
      <c r="BA419" t="s">
        <v>3208</v>
      </c>
    </row>
    <row r="420" spans="1:53" hidden="1" outlineLevel="1">
      <c r="A420" t="s">
        <v>1455</v>
      </c>
      <c r="B420" t="s">
        <v>1546</v>
      </c>
      <c r="C420" s="1">
        <f t="shared" si="241"/>
        <v>928</v>
      </c>
      <c r="D420" s="7">
        <f>IF(P420&gt;0,RANK(P420,(P420:R420,S420:AG420)),0)</f>
        <v>1</v>
      </c>
      <c r="E420" s="7">
        <f>IF(Q420&gt;0,RANK(Q420,(P420:R420,S420:AG420)),0)</f>
        <v>0</v>
      </c>
      <c r="F420" s="7">
        <f>IF(R420&gt;0,RANK(R420,(P420:R420,S420:AG420)),0)</f>
        <v>2</v>
      </c>
      <c r="G420" s="7">
        <f>IF(S420&gt;0,RANK(S420,(P420:R420,S420:AG420)),0)</f>
        <v>4</v>
      </c>
      <c r="H420" s="49">
        <f t="shared" si="242"/>
        <v>204</v>
      </c>
      <c r="I420" s="178">
        <f t="shared" si="240"/>
        <v>0.21982758620689655</v>
      </c>
      <c r="J420" s="2"/>
      <c r="K420" s="2">
        <f t="shared" si="243"/>
        <v>0.6056034482758621</v>
      </c>
      <c r="L420" s="2">
        <f t="shared" si="244"/>
        <v>0</v>
      </c>
      <c r="M420" s="2">
        <f t="shared" si="245"/>
        <v>0.38577586206896552</v>
      </c>
      <c r="N420" s="2">
        <f t="shared" si="223"/>
        <v>3.2327586206896551E-3</v>
      </c>
      <c r="O420" s="2">
        <f t="shared" si="224"/>
        <v>5.3879310344827208E-3</v>
      </c>
      <c r="P420" s="1">
        <v>562</v>
      </c>
      <c r="R420" s="1">
        <v>358</v>
      </c>
      <c r="S420" s="1">
        <v>3</v>
      </c>
      <c r="W420" s="184">
        <v>5</v>
      </c>
      <c r="AI420" s="7">
        <f t="shared" si="246"/>
        <v>0</v>
      </c>
      <c r="AJ420" s="7">
        <f t="shared" si="247"/>
        <v>0</v>
      </c>
      <c r="AK420" s="7">
        <f t="shared" si="248"/>
        <v>0</v>
      </c>
      <c r="AL420" s="7">
        <f t="shared" si="249"/>
        <v>3</v>
      </c>
      <c r="AM420" s="2">
        <f t="shared" si="250"/>
        <v>0</v>
      </c>
      <c r="AN420" s="2">
        <f t="shared" si="251"/>
        <v>0</v>
      </c>
      <c r="AO420" s="2">
        <f t="shared" si="252"/>
        <v>0</v>
      </c>
      <c r="AP420" s="2">
        <f t="shared" si="253"/>
        <v>5.387931034482759E-3</v>
      </c>
      <c r="AR420" t="str">
        <f t="shared" si="239"/>
        <v>Oglethorpe</v>
      </c>
      <c r="AS420" t="s">
        <v>1546</v>
      </c>
      <c r="AT420" s="182">
        <v>10</v>
      </c>
      <c r="AV420" s="98">
        <v>13</v>
      </c>
      <c r="AW420" s="100">
        <v>221</v>
      </c>
      <c r="AX420" s="106">
        <f t="shared" si="254"/>
        <v>13221</v>
      </c>
      <c r="AZ420" s="7" t="s">
        <v>2975</v>
      </c>
      <c r="BA420" t="s">
        <v>3208</v>
      </c>
    </row>
    <row r="421" spans="1:53" hidden="1" outlineLevel="1">
      <c r="A421" t="s">
        <v>1721</v>
      </c>
      <c r="B421" t="s">
        <v>1546</v>
      </c>
      <c r="C421" s="1">
        <f t="shared" si="241"/>
        <v>6287</v>
      </c>
      <c r="D421" s="7">
        <f>IF(P421&gt;0,RANK(P421,(P421:R421,S421:AG421)),0)</f>
        <v>1</v>
      </c>
      <c r="E421" s="7">
        <f>IF(Q421&gt;0,RANK(Q421,(P421:R421,S421:AG421)),0)</f>
        <v>0</v>
      </c>
      <c r="F421" s="7">
        <f>IF(R421&gt;0,RANK(R421,(P421:R421,S421:AG421)),0)</f>
        <v>2</v>
      </c>
      <c r="G421" s="7">
        <f>IF(S421&gt;0,RANK(S421,(P421:R421,S421:AG421)),0)</f>
        <v>4</v>
      </c>
      <c r="H421" s="49">
        <f t="shared" si="242"/>
        <v>2000</v>
      </c>
      <c r="I421" s="178">
        <f t="shared" si="240"/>
        <v>0.31811674884682678</v>
      </c>
      <c r="J421" s="2"/>
      <c r="K421" s="2">
        <f t="shared" si="243"/>
        <v>0.65579767774773345</v>
      </c>
      <c r="L421" s="2">
        <f t="shared" si="244"/>
        <v>0</v>
      </c>
      <c r="M421" s="2">
        <f t="shared" si="245"/>
        <v>0.33768092890090662</v>
      </c>
      <c r="N421" s="2">
        <f t="shared" si="223"/>
        <v>3.0221091140448545E-3</v>
      </c>
      <c r="O421" s="2">
        <f t="shared" si="224"/>
        <v>3.499284237315073E-3</v>
      </c>
      <c r="P421" s="1">
        <v>4123</v>
      </c>
      <c r="R421" s="1">
        <v>2123</v>
      </c>
      <c r="S421" s="1">
        <v>19</v>
      </c>
      <c r="W421" s="184">
        <v>22</v>
      </c>
      <c r="AI421" s="7">
        <f t="shared" si="246"/>
        <v>0</v>
      </c>
      <c r="AJ421" s="7">
        <f t="shared" si="247"/>
        <v>0</v>
      </c>
      <c r="AK421" s="7">
        <f t="shared" si="248"/>
        <v>0</v>
      </c>
      <c r="AL421" s="7">
        <f t="shared" si="249"/>
        <v>3</v>
      </c>
      <c r="AM421" s="2">
        <f t="shared" si="250"/>
        <v>0</v>
      </c>
      <c r="AN421" s="2">
        <f t="shared" si="251"/>
        <v>0</v>
      </c>
      <c r="AO421" s="2">
        <f t="shared" si="252"/>
        <v>0</v>
      </c>
      <c r="AP421" s="2">
        <f t="shared" si="253"/>
        <v>3.4992842373150947E-3</v>
      </c>
      <c r="AR421" t="str">
        <f t="shared" si="239"/>
        <v>Paulding</v>
      </c>
      <c r="AS421" t="s">
        <v>1546</v>
      </c>
      <c r="AT421" s="182">
        <v>14</v>
      </c>
      <c r="AV421" s="98">
        <v>13</v>
      </c>
      <c r="AW421" s="100">
        <v>223</v>
      </c>
      <c r="AX421" s="106">
        <f t="shared" si="254"/>
        <v>13223</v>
      </c>
      <c r="AZ421" s="7" t="s">
        <v>2975</v>
      </c>
      <c r="BA421" t="s">
        <v>3208</v>
      </c>
    </row>
    <row r="422" spans="1:53" hidden="1" outlineLevel="1">
      <c r="A422" t="s">
        <v>1474</v>
      </c>
      <c r="B422" t="s">
        <v>1546</v>
      </c>
      <c r="C422" s="1">
        <f t="shared" si="241"/>
        <v>2003</v>
      </c>
      <c r="D422" s="7">
        <f>IF(P422&gt;0,RANK(P422,(P422:R422,S422:AG422)),0)</f>
        <v>1</v>
      </c>
      <c r="E422" s="7">
        <f>IF(Q422&gt;0,RANK(Q422,(P422:R422,S422:AG422)),0)</f>
        <v>0</v>
      </c>
      <c r="F422" s="7">
        <f>IF(R422&gt;0,RANK(R422,(P422:R422,S422:AG422)),0)</f>
        <v>2</v>
      </c>
      <c r="G422" s="7">
        <f>IF(S422&gt;0,RANK(S422,(P422:R422,S422:AG422)),0)</f>
        <v>4</v>
      </c>
      <c r="H422" s="49">
        <f t="shared" si="242"/>
        <v>1360</v>
      </c>
      <c r="I422" s="178">
        <f t="shared" si="240"/>
        <v>0.67898152770843734</v>
      </c>
      <c r="J422" s="2"/>
      <c r="K422" s="2">
        <f t="shared" si="243"/>
        <v>0.83674488267598601</v>
      </c>
      <c r="L422" s="2">
        <f t="shared" si="244"/>
        <v>0</v>
      </c>
      <c r="M422" s="2">
        <f t="shared" si="245"/>
        <v>0.15776335496754867</v>
      </c>
      <c r="N422" s="2">
        <f t="shared" si="223"/>
        <v>2.4962556165751375E-3</v>
      </c>
      <c r="O422" s="2">
        <f t="shared" si="224"/>
        <v>2.9955067398901754E-3</v>
      </c>
      <c r="P422" s="1">
        <v>1676</v>
      </c>
      <c r="R422" s="1">
        <v>316</v>
      </c>
      <c r="S422" s="1">
        <v>5</v>
      </c>
      <c r="W422" s="184">
        <v>6</v>
      </c>
      <c r="AI422" s="7">
        <f t="shared" si="246"/>
        <v>0</v>
      </c>
      <c r="AJ422" s="7">
        <f t="shared" si="247"/>
        <v>0</v>
      </c>
      <c r="AK422" s="7">
        <f t="shared" si="248"/>
        <v>0</v>
      </c>
      <c r="AL422" s="7">
        <f t="shared" si="249"/>
        <v>3</v>
      </c>
      <c r="AM422" s="2">
        <f t="shared" si="250"/>
        <v>0</v>
      </c>
      <c r="AN422" s="2">
        <f t="shared" si="251"/>
        <v>0</v>
      </c>
      <c r="AO422" s="2">
        <f t="shared" si="252"/>
        <v>0</v>
      </c>
      <c r="AP422" s="2">
        <f t="shared" si="253"/>
        <v>2.9955067398901645E-3</v>
      </c>
      <c r="AR422" t="str">
        <f t="shared" si="239"/>
        <v>Peach</v>
      </c>
      <c r="AS422" t="s">
        <v>1546</v>
      </c>
      <c r="AT422" s="182">
        <v>2</v>
      </c>
      <c r="AV422" s="98">
        <v>13</v>
      </c>
      <c r="AW422" s="100">
        <v>225</v>
      </c>
      <c r="AX422" s="106">
        <f t="shared" si="254"/>
        <v>13225</v>
      </c>
      <c r="AZ422" s="7" t="s">
        <v>2975</v>
      </c>
      <c r="BA422" t="s">
        <v>3208</v>
      </c>
    </row>
    <row r="423" spans="1:53" hidden="1" outlineLevel="1">
      <c r="A423" t="s">
        <v>1740</v>
      </c>
      <c r="B423" t="s">
        <v>1546</v>
      </c>
      <c r="C423" s="1">
        <f t="shared" si="241"/>
        <v>811</v>
      </c>
      <c r="D423" s="7">
        <f>IF(P423&gt;0,RANK(P423,(P423:R423,S423:AG423)),0)</f>
        <v>1</v>
      </c>
      <c r="E423" s="7">
        <f>IF(Q423&gt;0,RANK(Q423,(P423:R423,S423:AG423)),0)</f>
        <v>0</v>
      </c>
      <c r="F423" s="7">
        <f>IF(R423&gt;0,RANK(R423,(P423:R423,S423:AG423)),0)</f>
        <v>2</v>
      </c>
      <c r="G423" s="7">
        <f>IF(S423&gt;0,RANK(S423,(P423:R423,S423:AG423)),0)</f>
        <v>3</v>
      </c>
      <c r="H423" s="49">
        <f t="shared" si="242"/>
        <v>61</v>
      </c>
      <c r="I423" s="178">
        <f t="shared" si="240"/>
        <v>7.52157829839704E-2</v>
      </c>
      <c r="J423" s="2"/>
      <c r="K423" s="2">
        <f t="shared" si="243"/>
        <v>0.53144266337854495</v>
      </c>
      <c r="L423" s="2">
        <f t="shared" si="244"/>
        <v>0</v>
      </c>
      <c r="M423" s="2">
        <f t="shared" si="245"/>
        <v>0.4562268803945746</v>
      </c>
      <c r="N423" s="2">
        <f t="shared" si="223"/>
        <v>6.1652281134401974E-3</v>
      </c>
      <c r="O423" s="2">
        <f t="shared" si="224"/>
        <v>6.1652281134402511E-3</v>
      </c>
      <c r="P423" s="1">
        <v>431</v>
      </c>
      <c r="R423" s="1">
        <v>370</v>
      </c>
      <c r="S423" s="1">
        <v>5</v>
      </c>
      <c r="W423" s="184">
        <v>5</v>
      </c>
      <c r="AI423" s="7">
        <f t="shared" si="246"/>
        <v>0</v>
      </c>
      <c r="AJ423" s="7">
        <f t="shared" si="247"/>
        <v>0</v>
      </c>
      <c r="AK423" s="7">
        <f t="shared" si="248"/>
        <v>0</v>
      </c>
      <c r="AL423" s="7">
        <f t="shared" si="249"/>
        <v>3</v>
      </c>
      <c r="AM423" s="2">
        <f t="shared" si="250"/>
        <v>0</v>
      </c>
      <c r="AN423" s="2">
        <f t="shared" si="251"/>
        <v>0</v>
      </c>
      <c r="AO423" s="2">
        <f t="shared" si="252"/>
        <v>0</v>
      </c>
      <c r="AP423" s="2">
        <f t="shared" si="253"/>
        <v>6.1652281134401974E-3</v>
      </c>
      <c r="AR423" t="str">
        <f t="shared" si="239"/>
        <v>Pickens</v>
      </c>
      <c r="AS423" t="s">
        <v>1546</v>
      </c>
      <c r="AT423" s="182"/>
      <c r="AV423" s="98">
        <v>13</v>
      </c>
      <c r="AW423" s="100">
        <v>227</v>
      </c>
      <c r="AX423" s="106">
        <f t="shared" si="254"/>
        <v>13227</v>
      </c>
      <c r="AZ423" s="7" t="s">
        <v>2975</v>
      </c>
      <c r="BA423" t="s">
        <v>3208</v>
      </c>
    </row>
    <row r="424" spans="1:53" hidden="1" outlineLevel="1">
      <c r="A424" t="s">
        <v>2168</v>
      </c>
      <c r="B424" t="s">
        <v>1546</v>
      </c>
      <c r="C424" s="1">
        <f t="shared" si="241"/>
        <v>327</v>
      </c>
      <c r="D424" s="7">
        <f>IF(P424&gt;0,RANK(P424,(P424:R424,S424:AG424)),0)</f>
        <v>1</v>
      </c>
      <c r="E424" s="7">
        <f>IF(Q424&gt;0,RANK(Q424,(P424:R424,S424:AG424)),0)</f>
        <v>0</v>
      </c>
      <c r="F424" s="7">
        <f>IF(R424&gt;0,RANK(R424,(P424:R424,S424:AG424)),0)</f>
        <v>2</v>
      </c>
      <c r="G424" s="7">
        <f>IF(S424&gt;0,RANK(S424,(P424:R424,S424:AG424)),0)</f>
        <v>4</v>
      </c>
      <c r="H424" s="49">
        <f t="shared" si="242"/>
        <v>115</v>
      </c>
      <c r="I424" s="178">
        <f t="shared" si="240"/>
        <v>0.35168195718654433</v>
      </c>
      <c r="J424" s="2"/>
      <c r="K424" s="2">
        <f t="shared" si="243"/>
        <v>0.66972477064220182</v>
      </c>
      <c r="L424" s="2">
        <f t="shared" si="244"/>
        <v>0</v>
      </c>
      <c r="M424" s="2">
        <f t="shared" si="245"/>
        <v>0.31804281345565749</v>
      </c>
      <c r="N424" s="2">
        <f t="shared" si="223"/>
        <v>3.0581039755351682E-3</v>
      </c>
      <c r="O424" s="2">
        <f t="shared" si="224"/>
        <v>9.1743119266055242E-3</v>
      </c>
      <c r="P424" s="1">
        <v>219</v>
      </c>
      <c r="R424" s="1">
        <v>104</v>
      </c>
      <c r="S424" s="1">
        <v>1</v>
      </c>
      <c r="W424" s="184">
        <v>3</v>
      </c>
      <c r="AI424" s="7">
        <f t="shared" si="246"/>
        <v>0</v>
      </c>
      <c r="AJ424" s="7">
        <f t="shared" si="247"/>
        <v>0</v>
      </c>
      <c r="AK424" s="7">
        <f t="shared" si="248"/>
        <v>0</v>
      </c>
      <c r="AL424" s="7">
        <f t="shared" si="249"/>
        <v>3</v>
      </c>
      <c r="AM424" s="2">
        <f t="shared" si="250"/>
        <v>0</v>
      </c>
      <c r="AN424" s="2">
        <f t="shared" si="251"/>
        <v>0</v>
      </c>
      <c r="AO424" s="2">
        <f t="shared" si="252"/>
        <v>0</v>
      </c>
      <c r="AP424" s="2">
        <f t="shared" si="253"/>
        <v>9.1743119266055051E-3</v>
      </c>
      <c r="AR424" t="str">
        <f t="shared" si="239"/>
        <v>Pierce</v>
      </c>
      <c r="AS424" t="s">
        <v>1546</v>
      </c>
      <c r="AT424" s="182">
        <v>1</v>
      </c>
      <c r="AV424" s="98">
        <v>13</v>
      </c>
      <c r="AW424" s="100">
        <v>229</v>
      </c>
      <c r="AX424" s="106">
        <f t="shared" si="254"/>
        <v>13229</v>
      </c>
      <c r="AZ424" s="7" t="s">
        <v>2975</v>
      </c>
      <c r="BA424" t="s">
        <v>3208</v>
      </c>
    </row>
    <row r="425" spans="1:53" hidden="1" outlineLevel="1">
      <c r="A425" t="s">
        <v>1741</v>
      </c>
      <c r="B425" t="s">
        <v>1546</v>
      </c>
      <c r="C425" s="1">
        <f t="shared" si="241"/>
        <v>612</v>
      </c>
      <c r="D425" s="7">
        <f>IF(P425&gt;0,RANK(P425,(P425:R425,S425:AG425)),0)</f>
        <v>1</v>
      </c>
      <c r="E425" s="7">
        <f>IF(Q425&gt;0,RANK(Q425,(P425:R425,S425:AG425)),0)</f>
        <v>0</v>
      </c>
      <c r="F425" s="7">
        <f>IF(R425&gt;0,RANK(R425,(P425:R425,S425:AG425)),0)</f>
        <v>2</v>
      </c>
      <c r="G425" s="7">
        <f>IF(S425&gt;0,RANK(S425,(P425:R425,S425:AG425)),0)</f>
        <v>3</v>
      </c>
      <c r="H425" s="49">
        <f t="shared" si="242"/>
        <v>230</v>
      </c>
      <c r="I425" s="178">
        <f t="shared" si="240"/>
        <v>0.37581699346405228</v>
      </c>
      <c r="J425" s="2"/>
      <c r="K425" s="2">
        <f t="shared" si="243"/>
        <v>0.68300653594771243</v>
      </c>
      <c r="L425" s="2">
        <f t="shared" si="244"/>
        <v>0</v>
      </c>
      <c r="M425" s="2">
        <f t="shared" si="245"/>
        <v>0.30718954248366015</v>
      </c>
      <c r="N425" s="2">
        <f t="shared" si="223"/>
        <v>8.1699346405228763E-3</v>
      </c>
      <c r="O425" s="2">
        <f t="shared" si="224"/>
        <v>1.6339869281045399E-3</v>
      </c>
      <c r="P425" s="1">
        <v>418</v>
      </c>
      <c r="R425" s="1">
        <v>188</v>
      </c>
      <c r="S425" s="1">
        <v>5</v>
      </c>
      <c r="W425" s="184">
        <v>1</v>
      </c>
      <c r="AI425" s="7">
        <f t="shared" si="246"/>
        <v>0</v>
      </c>
      <c r="AJ425" s="7">
        <f t="shared" si="247"/>
        <v>0</v>
      </c>
      <c r="AK425" s="7">
        <f t="shared" si="248"/>
        <v>0</v>
      </c>
      <c r="AL425" s="7">
        <f t="shared" si="249"/>
        <v>4</v>
      </c>
      <c r="AM425" s="2">
        <f t="shared" si="250"/>
        <v>0</v>
      </c>
      <c r="AN425" s="2">
        <f t="shared" si="251"/>
        <v>0</v>
      </c>
      <c r="AO425" s="2">
        <f t="shared" si="252"/>
        <v>0</v>
      </c>
      <c r="AP425" s="2">
        <f t="shared" si="253"/>
        <v>1.6339869281045752E-3</v>
      </c>
      <c r="AR425" t="str">
        <f t="shared" si="239"/>
        <v>Pike</v>
      </c>
      <c r="AS425" t="s">
        <v>1546</v>
      </c>
      <c r="AT425" s="182">
        <v>3</v>
      </c>
      <c r="AV425" s="98">
        <v>13</v>
      </c>
      <c r="AW425" s="100">
        <v>231</v>
      </c>
      <c r="AX425" s="106">
        <f t="shared" si="254"/>
        <v>13231</v>
      </c>
      <c r="AZ425" s="7" t="s">
        <v>2975</v>
      </c>
      <c r="BA425" t="s">
        <v>3208</v>
      </c>
    </row>
    <row r="426" spans="1:53" hidden="1" outlineLevel="1">
      <c r="A426" t="s">
        <v>2950</v>
      </c>
      <c r="B426" t="s">
        <v>1546</v>
      </c>
      <c r="C426" s="1">
        <f t="shared" si="241"/>
        <v>1377</v>
      </c>
      <c r="D426" s="7">
        <f>IF(P426&gt;0,RANK(P426,(P426:R426,S426:AG426)),0)</f>
        <v>1</v>
      </c>
      <c r="E426" s="7">
        <f>IF(Q426&gt;0,RANK(Q426,(P426:R426,S426:AG426)),0)</f>
        <v>0</v>
      </c>
      <c r="F426" s="7">
        <f>IF(R426&gt;0,RANK(R426,(P426:R426,S426:AG426)),0)</f>
        <v>2</v>
      </c>
      <c r="G426" s="7">
        <f>IF(S426&gt;0,RANK(S426,(P426:R426,S426:AG426)),0)</f>
        <v>4</v>
      </c>
      <c r="H426" s="49">
        <f t="shared" si="242"/>
        <v>541</v>
      </c>
      <c r="I426" s="178">
        <f t="shared" si="240"/>
        <v>0.39288307915758897</v>
      </c>
      <c r="J426" s="2"/>
      <c r="K426" s="2">
        <f t="shared" si="243"/>
        <v>0.68554829339143064</v>
      </c>
      <c r="L426" s="2">
        <f t="shared" si="244"/>
        <v>0</v>
      </c>
      <c r="M426" s="2">
        <f t="shared" si="245"/>
        <v>0.29266521423384168</v>
      </c>
      <c r="N426" s="2">
        <f t="shared" si="223"/>
        <v>9.44081336238199E-3</v>
      </c>
      <c r="O426" s="2">
        <f t="shared" si="224"/>
        <v>1.2345679012345694E-2</v>
      </c>
      <c r="P426" s="1">
        <v>944</v>
      </c>
      <c r="R426" s="1">
        <v>403</v>
      </c>
      <c r="S426" s="1">
        <v>13</v>
      </c>
      <c r="W426" s="184">
        <v>17</v>
      </c>
      <c r="AI426" s="7">
        <f t="shared" si="246"/>
        <v>0</v>
      </c>
      <c r="AJ426" s="7">
        <f t="shared" si="247"/>
        <v>0</v>
      </c>
      <c r="AK426" s="7">
        <f t="shared" si="248"/>
        <v>0</v>
      </c>
      <c r="AL426" s="7">
        <f t="shared" si="249"/>
        <v>3</v>
      </c>
      <c r="AM426" s="2">
        <f t="shared" si="250"/>
        <v>0</v>
      </c>
      <c r="AN426" s="2">
        <f t="shared" si="251"/>
        <v>0</v>
      </c>
      <c r="AO426" s="2">
        <f t="shared" si="252"/>
        <v>0</v>
      </c>
      <c r="AP426" s="2">
        <f t="shared" si="253"/>
        <v>1.2345679012345678E-2</v>
      </c>
      <c r="AR426" t="str">
        <f t="shared" si="239"/>
        <v>Polk</v>
      </c>
      <c r="AS426" t="s">
        <v>1546</v>
      </c>
      <c r="AT426" s="182">
        <v>14</v>
      </c>
      <c r="AV426" s="98">
        <v>13</v>
      </c>
      <c r="AW426" s="100">
        <v>233</v>
      </c>
      <c r="AX426" s="106">
        <f t="shared" si="254"/>
        <v>13233</v>
      </c>
      <c r="AZ426" s="7" t="s">
        <v>2975</v>
      </c>
      <c r="BA426" t="s">
        <v>3208</v>
      </c>
    </row>
    <row r="427" spans="1:53" hidden="1" outlineLevel="1">
      <c r="A427" t="s">
        <v>102</v>
      </c>
      <c r="B427" t="s">
        <v>1546</v>
      </c>
      <c r="C427" s="1">
        <f t="shared" si="241"/>
        <v>437</v>
      </c>
      <c r="D427" s="7">
        <f>IF(P427&gt;0,RANK(P427,(P427:R427,S427:AG427)),0)</f>
        <v>1</v>
      </c>
      <c r="E427" s="7">
        <f>IF(Q427&gt;0,RANK(Q427,(P427:R427,S427:AG427)),0)</f>
        <v>0</v>
      </c>
      <c r="F427" s="7">
        <f>IF(R427&gt;0,RANK(R427,(P427:R427,S427:AG427)),0)</f>
        <v>2</v>
      </c>
      <c r="G427" s="7">
        <f>IF(S427&gt;0,RANK(S427,(P427:R427,S427:AG427)),0)</f>
        <v>3</v>
      </c>
      <c r="H427" s="49">
        <f t="shared" si="242"/>
        <v>316</v>
      </c>
      <c r="I427" s="178">
        <f t="shared" si="240"/>
        <v>0.72311212814645309</v>
      </c>
      <c r="J427" s="2"/>
      <c r="K427" s="2">
        <f t="shared" si="243"/>
        <v>0.86041189931350115</v>
      </c>
      <c r="L427" s="2">
        <f t="shared" si="244"/>
        <v>0</v>
      </c>
      <c r="M427" s="2">
        <f t="shared" si="245"/>
        <v>0.13729977116704806</v>
      </c>
      <c r="N427" s="2">
        <f t="shared" si="223"/>
        <v>2.2883295194508009E-3</v>
      </c>
      <c r="O427" s="2">
        <f t="shared" si="224"/>
        <v>-7.3725747729014302E-18</v>
      </c>
      <c r="P427" s="1">
        <v>376</v>
      </c>
      <c r="R427" s="1">
        <v>60</v>
      </c>
      <c r="S427" s="1">
        <v>1</v>
      </c>
      <c r="W427" s="184">
        <v>0</v>
      </c>
      <c r="AI427" s="7">
        <f t="shared" si="246"/>
        <v>0</v>
      </c>
      <c r="AJ427" s="7">
        <f t="shared" si="247"/>
        <v>0</v>
      </c>
      <c r="AK427" s="7">
        <f t="shared" si="248"/>
        <v>0</v>
      </c>
      <c r="AL427" s="7">
        <f t="shared" si="249"/>
        <v>0</v>
      </c>
      <c r="AM427" s="2">
        <f t="shared" si="250"/>
        <v>0</v>
      </c>
      <c r="AN427" s="2">
        <f t="shared" si="251"/>
        <v>0</v>
      </c>
      <c r="AO427" s="2">
        <f t="shared" si="252"/>
        <v>0</v>
      </c>
      <c r="AP427" s="2">
        <f t="shared" si="253"/>
        <v>0</v>
      </c>
      <c r="AR427" t="str">
        <f t="shared" si="239"/>
        <v>Pulaski</v>
      </c>
      <c r="AS427" t="s">
        <v>1546</v>
      </c>
      <c r="AT427" s="182">
        <v>8</v>
      </c>
      <c r="AV427" s="98">
        <v>13</v>
      </c>
      <c r="AW427" s="100">
        <v>235</v>
      </c>
      <c r="AX427" s="106">
        <f t="shared" si="254"/>
        <v>13235</v>
      </c>
      <c r="AZ427" s="7" t="s">
        <v>2975</v>
      </c>
      <c r="BA427" t="s">
        <v>3208</v>
      </c>
    </row>
    <row r="428" spans="1:53" hidden="1" outlineLevel="1">
      <c r="A428" t="s">
        <v>610</v>
      </c>
      <c r="B428" t="s">
        <v>1546</v>
      </c>
      <c r="C428" s="1">
        <f t="shared" si="241"/>
        <v>1086</v>
      </c>
      <c r="D428" s="7">
        <f>IF(P428&gt;0,RANK(P428,(P428:R428,S428:AG428)),0)</f>
        <v>1</v>
      </c>
      <c r="E428" s="7">
        <f>IF(Q428&gt;0,RANK(Q428,(P428:R428,S428:AG428)),0)</f>
        <v>0</v>
      </c>
      <c r="F428" s="7">
        <f>IF(R428&gt;0,RANK(R428,(P428:R428,S428:AG428)),0)</f>
        <v>2</v>
      </c>
      <c r="G428" s="7">
        <f>IF(S428&gt;0,RANK(S428,(P428:R428,S428:AG428)),0)</f>
        <v>3</v>
      </c>
      <c r="H428" s="49">
        <f t="shared" si="242"/>
        <v>665</v>
      </c>
      <c r="I428" s="178">
        <f t="shared" si="240"/>
        <v>0.61233885819521183</v>
      </c>
      <c r="J428" s="2"/>
      <c r="K428" s="2">
        <f t="shared" si="243"/>
        <v>0.80202578268876612</v>
      </c>
      <c r="L428" s="2">
        <f t="shared" si="244"/>
        <v>0</v>
      </c>
      <c r="M428" s="2">
        <f t="shared" si="245"/>
        <v>0.18968692449355432</v>
      </c>
      <c r="N428" s="2">
        <f t="shared" si="223"/>
        <v>4.6040515653775326E-3</v>
      </c>
      <c r="O428" s="2">
        <f t="shared" si="224"/>
        <v>3.683241252302032E-3</v>
      </c>
      <c r="P428" s="1">
        <v>871</v>
      </c>
      <c r="R428" s="1">
        <v>206</v>
      </c>
      <c r="S428" s="1">
        <v>5</v>
      </c>
      <c r="W428" s="184">
        <v>4</v>
      </c>
      <c r="AI428" s="7">
        <f t="shared" si="246"/>
        <v>0</v>
      </c>
      <c r="AJ428" s="7">
        <f t="shared" si="247"/>
        <v>0</v>
      </c>
      <c r="AK428" s="7">
        <f t="shared" si="248"/>
        <v>0</v>
      </c>
      <c r="AL428" s="7">
        <f t="shared" si="249"/>
        <v>4</v>
      </c>
      <c r="AM428" s="2">
        <f t="shared" si="250"/>
        <v>0</v>
      </c>
      <c r="AN428" s="2">
        <f t="shared" si="251"/>
        <v>0</v>
      </c>
      <c r="AO428" s="2">
        <f t="shared" si="252"/>
        <v>0</v>
      </c>
      <c r="AP428" s="2">
        <f t="shared" si="253"/>
        <v>3.6832412523020259E-3</v>
      </c>
      <c r="AR428" t="str">
        <f t="shared" si="239"/>
        <v>Putnam</v>
      </c>
      <c r="AS428" t="s">
        <v>1546</v>
      </c>
      <c r="AT428" s="182">
        <v>10</v>
      </c>
      <c r="AV428" s="98">
        <v>13</v>
      </c>
      <c r="AW428" s="100">
        <v>237</v>
      </c>
      <c r="AX428" s="106">
        <f t="shared" si="254"/>
        <v>13237</v>
      </c>
      <c r="AZ428" s="7" t="s">
        <v>2975</v>
      </c>
      <c r="BA428" t="s">
        <v>3208</v>
      </c>
    </row>
    <row r="429" spans="1:53" hidden="1" outlineLevel="1">
      <c r="A429" t="s">
        <v>1215</v>
      </c>
      <c r="B429" t="s">
        <v>1546</v>
      </c>
      <c r="C429" s="1">
        <f t="shared" si="241"/>
        <v>212</v>
      </c>
      <c r="D429" s="7">
        <f>IF(P429&gt;0,RANK(P429,(P429:R429,S429:AG429)),0)</f>
        <v>1</v>
      </c>
      <c r="E429" s="7">
        <f>IF(Q429&gt;0,RANK(Q429,(P429:R429,S429:AG429)),0)</f>
        <v>0</v>
      </c>
      <c r="F429" s="7">
        <f>IF(R429&gt;0,RANK(R429,(P429:R429,S429:AG429)),0)</f>
        <v>2</v>
      </c>
      <c r="G429" s="7">
        <f>IF(S429&gt;0,RANK(S429,(P429:R429,S429:AG429)),0)</f>
        <v>4</v>
      </c>
      <c r="H429" s="49">
        <f t="shared" si="242"/>
        <v>178</v>
      </c>
      <c r="I429" s="178">
        <f t="shared" si="240"/>
        <v>0.839622641509434</v>
      </c>
      <c r="J429" s="2"/>
      <c r="K429" s="2">
        <f t="shared" si="243"/>
        <v>0.910377358490566</v>
      </c>
      <c r="L429" s="2">
        <f t="shared" si="244"/>
        <v>0</v>
      </c>
      <c r="M429" s="2">
        <f t="shared" si="245"/>
        <v>7.0754716981132074E-2</v>
      </c>
      <c r="N429" s="2">
        <f t="shared" si="223"/>
        <v>4.7169811320754715E-3</v>
      </c>
      <c r="O429" s="2">
        <f t="shared" si="224"/>
        <v>1.4150943396226454E-2</v>
      </c>
      <c r="P429" s="1">
        <v>193</v>
      </c>
      <c r="R429" s="1">
        <v>15</v>
      </c>
      <c r="S429" s="1">
        <v>1</v>
      </c>
      <c r="W429" s="184">
        <v>3</v>
      </c>
      <c r="AI429" s="7">
        <f t="shared" si="246"/>
        <v>0</v>
      </c>
      <c r="AJ429" s="7">
        <f t="shared" si="247"/>
        <v>0</v>
      </c>
      <c r="AK429" s="7">
        <f t="shared" si="248"/>
        <v>0</v>
      </c>
      <c r="AL429" s="7">
        <f t="shared" si="249"/>
        <v>3</v>
      </c>
      <c r="AM429" s="2">
        <f t="shared" si="250"/>
        <v>0</v>
      </c>
      <c r="AN429" s="2">
        <f t="shared" si="251"/>
        <v>0</v>
      </c>
      <c r="AO429" s="2">
        <f t="shared" si="252"/>
        <v>0</v>
      </c>
      <c r="AP429" s="2">
        <f t="shared" si="253"/>
        <v>1.4150943396226415E-2</v>
      </c>
      <c r="AR429" t="str">
        <f t="shared" si="239"/>
        <v>Quitman</v>
      </c>
      <c r="AS429" t="s">
        <v>1546</v>
      </c>
      <c r="AT429" s="182">
        <v>2</v>
      </c>
      <c r="AV429" s="98">
        <v>13</v>
      </c>
      <c r="AW429" s="100">
        <v>239</v>
      </c>
      <c r="AX429" s="106">
        <f t="shared" si="254"/>
        <v>13239</v>
      </c>
      <c r="AZ429" s="7" t="s">
        <v>2975</v>
      </c>
      <c r="BA429" t="s">
        <v>3208</v>
      </c>
    </row>
    <row r="430" spans="1:53" hidden="1" outlineLevel="1">
      <c r="A430" t="s">
        <v>1899</v>
      </c>
      <c r="B430" t="s">
        <v>1546</v>
      </c>
      <c r="C430" s="1">
        <f t="shared" si="241"/>
        <v>735</v>
      </c>
      <c r="D430" s="7">
        <f>IF(P430&gt;0,RANK(P430,(P430:R430,S430:AG430)),0)</f>
        <v>1</v>
      </c>
      <c r="E430" s="7">
        <f>IF(Q430&gt;0,RANK(Q430,(P430:R430,S430:AG430)),0)</f>
        <v>0</v>
      </c>
      <c r="F430" s="7">
        <f>IF(R430&gt;0,RANK(R430,(P430:R430,S430:AG430)),0)</f>
        <v>2</v>
      </c>
      <c r="G430" s="7">
        <f>IF(S430&gt;0,RANK(S430,(P430:R430,S430:AG430)),0)</f>
        <v>3</v>
      </c>
      <c r="H430" s="49">
        <f t="shared" si="242"/>
        <v>72</v>
      </c>
      <c r="I430" s="178">
        <f t="shared" si="240"/>
        <v>9.7959183673469383E-2</v>
      </c>
      <c r="J430" s="2"/>
      <c r="K430" s="2">
        <f t="shared" si="243"/>
        <v>0.54149659863945576</v>
      </c>
      <c r="L430" s="2">
        <f t="shared" si="244"/>
        <v>0</v>
      </c>
      <c r="M430" s="2">
        <f t="shared" si="245"/>
        <v>0.44353741496598642</v>
      </c>
      <c r="N430" s="2">
        <f t="shared" si="223"/>
        <v>9.5238095238095247E-3</v>
      </c>
      <c r="O430" s="2">
        <f t="shared" si="224"/>
        <v>5.4421768707482929E-3</v>
      </c>
      <c r="P430" s="1">
        <v>398</v>
      </c>
      <c r="R430" s="1">
        <v>326</v>
      </c>
      <c r="S430" s="1">
        <v>7</v>
      </c>
      <c r="W430" s="184">
        <v>4</v>
      </c>
      <c r="AI430" s="7">
        <f t="shared" si="246"/>
        <v>0</v>
      </c>
      <c r="AJ430" s="7">
        <f t="shared" si="247"/>
        <v>0</v>
      </c>
      <c r="AK430" s="7">
        <f t="shared" si="248"/>
        <v>0</v>
      </c>
      <c r="AL430" s="7">
        <f t="shared" si="249"/>
        <v>4</v>
      </c>
      <c r="AM430" s="2">
        <f t="shared" si="250"/>
        <v>0</v>
      </c>
      <c r="AN430" s="2">
        <f t="shared" si="251"/>
        <v>0</v>
      </c>
      <c r="AO430" s="2">
        <f t="shared" si="252"/>
        <v>0</v>
      </c>
      <c r="AP430" s="2">
        <f t="shared" si="253"/>
        <v>5.4421768707482989E-3</v>
      </c>
      <c r="AR430" t="str">
        <f t="shared" si="239"/>
        <v>Rabun</v>
      </c>
      <c r="AS430" t="s">
        <v>1546</v>
      </c>
      <c r="AT430" s="182">
        <v>9</v>
      </c>
      <c r="AV430" s="98">
        <v>13</v>
      </c>
      <c r="AW430" s="100">
        <v>241</v>
      </c>
      <c r="AX430" s="106">
        <f t="shared" si="254"/>
        <v>13241</v>
      </c>
      <c r="AZ430" s="7" t="s">
        <v>2975</v>
      </c>
      <c r="BA430" t="s">
        <v>3208</v>
      </c>
    </row>
    <row r="431" spans="1:53" hidden="1" outlineLevel="1">
      <c r="A431" t="s">
        <v>981</v>
      </c>
      <c r="B431" t="s">
        <v>1546</v>
      </c>
      <c r="C431" s="1">
        <f t="shared" si="241"/>
        <v>774</v>
      </c>
      <c r="D431" s="7">
        <f>IF(P431&gt;0,RANK(P431,(P431:R431,S431:AG431)),0)</f>
        <v>1</v>
      </c>
      <c r="E431" s="7">
        <f>IF(Q431&gt;0,RANK(Q431,(P431:R431,S431:AG431)),0)</f>
        <v>0</v>
      </c>
      <c r="F431" s="7">
        <f>IF(R431&gt;0,RANK(R431,(P431:R431,S431:AG431)),0)</f>
        <v>2</v>
      </c>
      <c r="G431" s="7">
        <f>IF(S431&gt;0,RANK(S431,(P431:R431,S431:AG431)),0)</f>
        <v>3</v>
      </c>
      <c r="H431" s="49">
        <f t="shared" si="242"/>
        <v>622</v>
      </c>
      <c r="I431" s="178">
        <f t="shared" si="240"/>
        <v>0.80361757105943155</v>
      </c>
      <c r="J431" s="2"/>
      <c r="K431" s="2">
        <f t="shared" si="243"/>
        <v>0.89534883720930236</v>
      </c>
      <c r="L431" s="2">
        <f t="shared" si="244"/>
        <v>0</v>
      </c>
      <c r="M431" s="2">
        <f t="shared" si="245"/>
        <v>9.1731266149870802E-2</v>
      </c>
      <c r="N431" s="2">
        <f t="shared" si="223"/>
        <v>6.4599483204134363E-3</v>
      </c>
      <c r="O431" s="2">
        <f t="shared" si="224"/>
        <v>6.4599483204133999E-3</v>
      </c>
      <c r="P431" s="1">
        <v>693</v>
      </c>
      <c r="R431" s="1">
        <v>71</v>
      </c>
      <c r="S431" s="1">
        <v>5</v>
      </c>
      <c r="W431" s="184">
        <v>5</v>
      </c>
      <c r="AI431" s="7">
        <f t="shared" si="246"/>
        <v>0</v>
      </c>
      <c r="AJ431" s="7">
        <f t="shared" si="247"/>
        <v>0</v>
      </c>
      <c r="AK431" s="7">
        <f t="shared" si="248"/>
        <v>0</v>
      </c>
      <c r="AL431" s="7">
        <f t="shared" si="249"/>
        <v>3</v>
      </c>
      <c r="AM431" s="2">
        <f t="shared" si="250"/>
        <v>0</v>
      </c>
      <c r="AN431" s="2">
        <f t="shared" si="251"/>
        <v>0</v>
      </c>
      <c r="AO431" s="2">
        <f t="shared" si="252"/>
        <v>0</v>
      </c>
      <c r="AP431" s="2">
        <f t="shared" si="253"/>
        <v>6.4599483204134363E-3</v>
      </c>
      <c r="AR431" t="str">
        <f t="shared" si="239"/>
        <v>Randolph</v>
      </c>
      <c r="AS431" t="s">
        <v>1546</v>
      </c>
      <c r="AT431" s="182">
        <v>2</v>
      </c>
      <c r="AV431" s="98">
        <v>13</v>
      </c>
      <c r="AW431" s="100">
        <v>243</v>
      </c>
      <c r="AX431" s="106">
        <f t="shared" si="254"/>
        <v>13243</v>
      </c>
      <c r="AZ431" s="7" t="s">
        <v>2975</v>
      </c>
      <c r="BA431" t="s">
        <v>3208</v>
      </c>
    </row>
    <row r="432" spans="1:53" hidden="1" outlineLevel="1">
      <c r="A432" t="s">
        <v>2368</v>
      </c>
      <c r="B432" t="s">
        <v>1546</v>
      </c>
      <c r="C432" s="1">
        <f t="shared" si="241"/>
        <v>19975</v>
      </c>
      <c r="D432" s="7">
        <f>IF(P432&gt;0,RANK(P432,(P432:R432,S432:AG432)),0)</f>
        <v>1</v>
      </c>
      <c r="E432" s="7">
        <f>IF(Q432&gt;0,RANK(Q432,(P432:R432,S432:AG432)),0)</f>
        <v>0</v>
      </c>
      <c r="F432" s="7">
        <f>IF(R432&gt;0,RANK(R432,(P432:R432,S432:AG432)),0)</f>
        <v>2</v>
      </c>
      <c r="G432" s="7">
        <f>IF(S432&gt;0,RANK(S432,(P432:R432,S432:AG432)),0)</f>
        <v>3</v>
      </c>
      <c r="H432" s="49">
        <f t="shared" si="242"/>
        <v>12729</v>
      </c>
      <c r="I432" s="178">
        <f t="shared" si="240"/>
        <v>0.63724655819774723</v>
      </c>
      <c r="J432" s="2"/>
      <c r="K432" s="2">
        <f t="shared" si="243"/>
        <v>0.81677096370463076</v>
      </c>
      <c r="L432" s="2">
        <f t="shared" si="244"/>
        <v>0</v>
      </c>
      <c r="M432" s="2">
        <f t="shared" si="245"/>
        <v>0.17952440550688362</v>
      </c>
      <c r="N432" s="2">
        <f t="shared" si="223"/>
        <v>2.3028785982478098E-3</v>
      </c>
      <c r="O432" s="2">
        <f t="shared" si="224"/>
        <v>1.4017521902378147E-3</v>
      </c>
      <c r="P432" s="1">
        <v>16315</v>
      </c>
      <c r="R432" s="1">
        <v>3586</v>
      </c>
      <c r="S432" s="1">
        <v>46</v>
      </c>
      <c r="W432" s="184">
        <v>28</v>
      </c>
      <c r="AI432" s="7">
        <f t="shared" si="246"/>
        <v>0</v>
      </c>
      <c r="AJ432" s="7">
        <f t="shared" si="247"/>
        <v>0</v>
      </c>
      <c r="AK432" s="7">
        <f t="shared" si="248"/>
        <v>0</v>
      </c>
      <c r="AL432" s="7">
        <f t="shared" si="249"/>
        <v>4</v>
      </c>
      <c r="AM432" s="2">
        <f t="shared" si="250"/>
        <v>0</v>
      </c>
      <c r="AN432" s="2">
        <f t="shared" si="251"/>
        <v>0</v>
      </c>
      <c r="AO432" s="2">
        <f t="shared" si="252"/>
        <v>0</v>
      </c>
      <c r="AP432" s="2">
        <f t="shared" si="253"/>
        <v>1.4017521902377973E-3</v>
      </c>
      <c r="AR432" t="str">
        <f t="shared" si="239"/>
        <v>Richmond</v>
      </c>
      <c r="AS432" t="s">
        <v>1546</v>
      </c>
      <c r="AT432" s="182">
        <v>12</v>
      </c>
      <c r="AV432" s="98">
        <v>13</v>
      </c>
      <c r="AW432" s="100">
        <v>245</v>
      </c>
      <c r="AX432" s="106">
        <f t="shared" si="254"/>
        <v>13245</v>
      </c>
      <c r="AZ432" s="7" t="s">
        <v>2975</v>
      </c>
      <c r="BA432" t="s">
        <v>3208</v>
      </c>
    </row>
    <row r="433" spans="1:53" hidden="1" outlineLevel="1">
      <c r="A433" t="s">
        <v>3203</v>
      </c>
      <c r="B433" t="s">
        <v>1546</v>
      </c>
      <c r="C433" s="1">
        <f t="shared" si="241"/>
        <v>10230</v>
      </c>
      <c r="D433" s="7">
        <f>IF(P433&gt;0,RANK(P433,(P433:R433,S433:AG433)),0)</f>
        <v>1</v>
      </c>
      <c r="E433" s="7">
        <f>IF(Q433&gt;0,RANK(Q433,(P433:R433,S433:AG433)),0)</f>
        <v>0</v>
      </c>
      <c r="F433" s="7">
        <f>IF(R433&gt;0,RANK(R433,(P433:R433,S433:AG433)),0)</f>
        <v>2</v>
      </c>
      <c r="G433" s="7">
        <f>IF(S433&gt;0,RANK(S433,(P433:R433,S433:AG433)),0)</f>
        <v>3</v>
      </c>
      <c r="H433" s="49">
        <f t="shared" si="242"/>
        <v>5739</v>
      </c>
      <c r="I433" s="178">
        <f t="shared" si="240"/>
        <v>0.56099706744868039</v>
      </c>
      <c r="J433" s="2"/>
      <c r="K433" s="2">
        <f t="shared" si="243"/>
        <v>0.77937438905180845</v>
      </c>
      <c r="L433" s="2">
        <f t="shared" si="244"/>
        <v>0</v>
      </c>
      <c r="M433" s="2">
        <f t="shared" si="245"/>
        <v>0.21837732160312806</v>
      </c>
      <c r="N433" s="2">
        <f t="shared" si="223"/>
        <v>1.1730205278592375E-3</v>
      </c>
      <c r="O433" s="2">
        <f t="shared" si="224"/>
        <v>1.0752688172042547E-3</v>
      </c>
      <c r="P433" s="1">
        <v>7973</v>
      </c>
      <c r="R433" s="1">
        <v>2234</v>
      </c>
      <c r="S433" s="1">
        <v>12</v>
      </c>
      <c r="W433" s="184">
        <v>11</v>
      </c>
      <c r="AI433" s="7">
        <f t="shared" si="246"/>
        <v>0</v>
      </c>
      <c r="AJ433" s="7">
        <f t="shared" si="247"/>
        <v>0</v>
      </c>
      <c r="AK433" s="7">
        <f t="shared" si="248"/>
        <v>0</v>
      </c>
      <c r="AL433" s="7">
        <f t="shared" si="249"/>
        <v>4</v>
      </c>
      <c r="AM433" s="2">
        <f t="shared" si="250"/>
        <v>0</v>
      </c>
      <c r="AN433" s="2">
        <f t="shared" si="251"/>
        <v>0</v>
      </c>
      <c r="AO433" s="2">
        <f t="shared" si="252"/>
        <v>0</v>
      </c>
      <c r="AP433" s="2">
        <f t="shared" si="253"/>
        <v>1.0752688172043011E-3</v>
      </c>
      <c r="AR433" t="str">
        <f t="shared" si="239"/>
        <v>Rockdale</v>
      </c>
      <c r="AS433" t="s">
        <v>1546</v>
      </c>
      <c r="AT433" s="182">
        <v>4</v>
      </c>
      <c r="AV433" s="98">
        <v>13</v>
      </c>
      <c r="AW433" s="100">
        <v>247</v>
      </c>
      <c r="AX433" s="106">
        <f t="shared" si="254"/>
        <v>13247</v>
      </c>
      <c r="AZ433" s="7" t="s">
        <v>2975</v>
      </c>
      <c r="BA433" t="s">
        <v>3208</v>
      </c>
    </row>
    <row r="434" spans="1:53" hidden="1" outlineLevel="1">
      <c r="A434" t="s">
        <v>2143</v>
      </c>
      <c r="B434" t="s">
        <v>1546</v>
      </c>
      <c r="C434" s="1">
        <f t="shared" si="241"/>
        <v>176</v>
      </c>
      <c r="D434" s="7">
        <f>IF(P434&gt;0,RANK(P434,(P434:R434,S434:AG434)),0)</f>
        <v>1</v>
      </c>
      <c r="E434" s="7">
        <f>IF(Q434&gt;0,RANK(Q434,(P434:R434,S434:AG434)),0)</f>
        <v>0</v>
      </c>
      <c r="F434" s="7">
        <f>IF(R434&gt;0,RANK(R434,(P434:R434,S434:AG434)),0)</f>
        <v>2</v>
      </c>
      <c r="G434" s="7">
        <f>IF(S434&gt;0,RANK(S434,(P434:R434,S434:AG434)),0)</f>
        <v>3</v>
      </c>
      <c r="H434" s="49">
        <f t="shared" si="242"/>
        <v>122</v>
      </c>
      <c r="I434" s="178">
        <f t="shared" si="240"/>
        <v>0.69318181818181823</v>
      </c>
      <c r="J434" s="2"/>
      <c r="K434" s="2">
        <f t="shared" si="243"/>
        <v>0.83522727272727271</v>
      </c>
      <c r="L434" s="2">
        <f t="shared" si="244"/>
        <v>0</v>
      </c>
      <c r="M434" s="2">
        <f t="shared" si="245"/>
        <v>0.14204545454545456</v>
      </c>
      <c r="N434" s="2">
        <f t="shared" si="223"/>
        <v>1.7045454545454544E-2</v>
      </c>
      <c r="O434" s="2">
        <f t="shared" si="224"/>
        <v>5.6818181818181906E-3</v>
      </c>
      <c r="P434" s="1">
        <v>147</v>
      </c>
      <c r="R434" s="1">
        <v>25</v>
      </c>
      <c r="S434" s="1">
        <v>3</v>
      </c>
      <c r="W434" s="184">
        <v>1</v>
      </c>
      <c r="AI434" s="7">
        <f t="shared" si="246"/>
        <v>0</v>
      </c>
      <c r="AJ434" s="7">
        <f t="shared" si="247"/>
        <v>0</v>
      </c>
      <c r="AK434" s="7">
        <f t="shared" si="248"/>
        <v>0</v>
      </c>
      <c r="AL434" s="7">
        <f t="shared" si="249"/>
        <v>4</v>
      </c>
      <c r="AM434" s="2">
        <f t="shared" si="250"/>
        <v>0</v>
      </c>
      <c r="AN434" s="2">
        <f t="shared" si="251"/>
        <v>0</v>
      </c>
      <c r="AO434" s="2">
        <f t="shared" si="252"/>
        <v>0</v>
      </c>
      <c r="AP434" s="2">
        <f t="shared" si="253"/>
        <v>5.681818181818182E-3</v>
      </c>
      <c r="AR434" t="str">
        <f t="shared" si="239"/>
        <v>Schley</v>
      </c>
      <c r="AS434" t="s">
        <v>1546</v>
      </c>
      <c r="AT434" s="182">
        <v>2</v>
      </c>
      <c r="AV434" s="98">
        <v>13</v>
      </c>
      <c r="AW434" s="100">
        <v>249</v>
      </c>
      <c r="AX434" s="106">
        <f t="shared" si="254"/>
        <v>13249</v>
      </c>
      <c r="AZ434" s="7" t="s">
        <v>2975</v>
      </c>
      <c r="BA434" t="s">
        <v>3208</v>
      </c>
    </row>
    <row r="435" spans="1:53" hidden="1" outlineLevel="1">
      <c r="A435" t="s">
        <v>2040</v>
      </c>
      <c r="B435" t="s">
        <v>1546</v>
      </c>
      <c r="C435" s="1">
        <f t="shared" si="241"/>
        <v>955</v>
      </c>
      <c r="D435" s="7">
        <f>IF(P435&gt;0,RANK(P435,(P435:R435,S435:AG435)),0)</f>
        <v>1</v>
      </c>
      <c r="E435" s="7">
        <f>IF(Q435&gt;0,RANK(Q435,(P435:R435,S435:AG435)),0)</f>
        <v>0</v>
      </c>
      <c r="F435" s="7">
        <f>IF(R435&gt;0,RANK(R435,(P435:R435,S435:AG435)),0)</f>
        <v>2</v>
      </c>
      <c r="G435" s="7">
        <f>IF(S435&gt;0,RANK(S435,(P435:R435,S435:AG435)),0)</f>
        <v>3</v>
      </c>
      <c r="H435" s="49">
        <f t="shared" si="242"/>
        <v>605</v>
      </c>
      <c r="I435" s="178">
        <f t="shared" si="240"/>
        <v>0.63350785340314131</v>
      </c>
      <c r="J435" s="2"/>
      <c r="K435" s="2">
        <f t="shared" si="243"/>
        <v>0.80942408376963348</v>
      </c>
      <c r="L435" s="2">
        <f t="shared" si="244"/>
        <v>0</v>
      </c>
      <c r="M435" s="2">
        <f t="shared" si="245"/>
        <v>0.17591623036649215</v>
      </c>
      <c r="N435" s="2">
        <f t="shared" si="223"/>
        <v>1.0471204188481676E-2</v>
      </c>
      <c r="O435" s="2">
        <f t="shared" si="224"/>
        <v>4.1884816753926905E-3</v>
      </c>
      <c r="P435" s="1">
        <v>773</v>
      </c>
      <c r="R435" s="1">
        <v>168</v>
      </c>
      <c r="S435" s="1">
        <v>10</v>
      </c>
      <c r="W435" s="184">
        <v>4</v>
      </c>
      <c r="AI435" s="7">
        <f t="shared" si="246"/>
        <v>0</v>
      </c>
      <c r="AJ435" s="7">
        <f t="shared" si="247"/>
        <v>0</v>
      </c>
      <c r="AK435" s="7">
        <f t="shared" si="248"/>
        <v>0</v>
      </c>
      <c r="AL435" s="7">
        <f t="shared" si="249"/>
        <v>4</v>
      </c>
      <c r="AM435" s="2">
        <f t="shared" si="250"/>
        <v>0</v>
      </c>
      <c r="AN435" s="2">
        <f t="shared" si="251"/>
        <v>0</v>
      </c>
      <c r="AO435" s="2">
        <f t="shared" si="252"/>
        <v>0</v>
      </c>
      <c r="AP435" s="2">
        <f t="shared" si="253"/>
        <v>4.1884816753926706E-3</v>
      </c>
      <c r="AR435" t="str">
        <f t="shared" si="239"/>
        <v>Screven</v>
      </c>
      <c r="AS435" t="s">
        <v>1546</v>
      </c>
      <c r="AT435" s="182">
        <v>12</v>
      </c>
      <c r="AV435" s="98">
        <v>13</v>
      </c>
      <c r="AW435" s="100">
        <v>251</v>
      </c>
      <c r="AX435" s="106">
        <f t="shared" si="254"/>
        <v>13251</v>
      </c>
      <c r="AZ435" s="7" t="s">
        <v>2975</v>
      </c>
      <c r="BA435" t="s">
        <v>3208</v>
      </c>
    </row>
    <row r="436" spans="1:53" hidden="1" outlineLevel="1">
      <c r="A436" t="s">
        <v>1304</v>
      </c>
      <c r="B436" t="s">
        <v>1546</v>
      </c>
      <c r="C436" s="1">
        <f t="shared" si="241"/>
        <v>562</v>
      </c>
      <c r="D436" s="7">
        <f>IF(P436&gt;0,RANK(P436,(P436:R436,S436:AG436)),0)</f>
        <v>1</v>
      </c>
      <c r="E436" s="7">
        <f>IF(Q436&gt;0,RANK(Q436,(P436:R436,S436:AG436)),0)</f>
        <v>0</v>
      </c>
      <c r="F436" s="7">
        <f>IF(R436&gt;0,RANK(R436,(P436:R436,S436:AG436)),0)</f>
        <v>2</v>
      </c>
      <c r="G436" s="7">
        <f>IF(S436&gt;0,RANK(S436,(P436:R436,S436:AG436)),0)</f>
        <v>3</v>
      </c>
      <c r="H436" s="49">
        <f t="shared" si="242"/>
        <v>394</v>
      </c>
      <c r="I436" s="178">
        <f t="shared" si="240"/>
        <v>0.70106761565836295</v>
      </c>
      <c r="J436" s="2"/>
      <c r="K436" s="2">
        <f t="shared" si="243"/>
        <v>0.84519572953736655</v>
      </c>
      <c r="L436" s="2">
        <f t="shared" si="244"/>
        <v>0</v>
      </c>
      <c r="M436" s="2">
        <f t="shared" si="245"/>
        <v>0.14412811387900357</v>
      </c>
      <c r="N436" s="2">
        <f t="shared" si="223"/>
        <v>8.8967971530249119E-3</v>
      </c>
      <c r="O436" s="2">
        <f t="shared" si="224"/>
        <v>1.7793594306049747E-3</v>
      </c>
      <c r="P436" s="1">
        <v>475</v>
      </c>
      <c r="R436" s="1">
        <v>81</v>
      </c>
      <c r="S436" s="1">
        <v>5</v>
      </c>
      <c r="W436" s="184">
        <v>1</v>
      </c>
      <c r="AI436" s="7">
        <f t="shared" si="246"/>
        <v>0</v>
      </c>
      <c r="AJ436" s="7">
        <f t="shared" si="247"/>
        <v>0</v>
      </c>
      <c r="AK436" s="7">
        <f t="shared" si="248"/>
        <v>0</v>
      </c>
      <c r="AL436" s="7">
        <f t="shared" si="249"/>
        <v>4</v>
      </c>
      <c r="AM436" s="2">
        <f t="shared" si="250"/>
        <v>0</v>
      </c>
      <c r="AN436" s="2">
        <f t="shared" si="251"/>
        <v>0</v>
      </c>
      <c r="AO436" s="2">
        <f t="shared" si="252"/>
        <v>0</v>
      </c>
      <c r="AP436" s="2">
        <f t="shared" si="253"/>
        <v>1.7793594306049821E-3</v>
      </c>
      <c r="AR436" t="str">
        <f t="shared" si="239"/>
        <v>Seminole</v>
      </c>
      <c r="AS436" t="s">
        <v>1546</v>
      </c>
      <c r="AT436" s="182">
        <v>2</v>
      </c>
      <c r="AV436" s="98">
        <v>13</v>
      </c>
      <c r="AW436" s="100">
        <v>253</v>
      </c>
      <c r="AX436" s="106">
        <f t="shared" si="254"/>
        <v>13253</v>
      </c>
      <c r="AZ436" s="7" t="s">
        <v>2975</v>
      </c>
      <c r="BA436" t="s">
        <v>3208</v>
      </c>
    </row>
    <row r="437" spans="1:53" hidden="1" outlineLevel="1">
      <c r="A437" t="s">
        <v>711</v>
      </c>
      <c r="B437" t="s">
        <v>1546</v>
      </c>
      <c r="C437" s="1">
        <f t="shared" si="241"/>
        <v>3983</v>
      </c>
      <c r="D437" s="7">
        <f>IF(P437&gt;0,RANK(P437,(P437:R437,S437:AG437)),0)</f>
        <v>1</v>
      </c>
      <c r="E437" s="7">
        <f>IF(Q437&gt;0,RANK(Q437,(P437:R437,S437:AG437)),0)</f>
        <v>0</v>
      </c>
      <c r="F437" s="7">
        <f>IF(R437&gt;0,RANK(R437,(P437:R437,S437:AG437)),0)</f>
        <v>2</v>
      </c>
      <c r="G437" s="7">
        <f>IF(S437&gt;0,RANK(S437,(P437:R437,S437:AG437)),0)</f>
        <v>3</v>
      </c>
      <c r="H437" s="49">
        <f t="shared" si="242"/>
        <v>2312</v>
      </c>
      <c r="I437" s="178">
        <f t="shared" si="240"/>
        <v>0.58046698468491087</v>
      </c>
      <c r="J437" s="2"/>
      <c r="K437" s="2">
        <f t="shared" si="243"/>
        <v>0.78634195330153156</v>
      </c>
      <c r="L437" s="2">
        <f t="shared" si="244"/>
        <v>0</v>
      </c>
      <c r="M437" s="2">
        <f t="shared" si="245"/>
        <v>0.20587496861662063</v>
      </c>
      <c r="N437" s="2">
        <f t="shared" si="223"/>
        <v>4.5192066281697215E-3</v>
      </c>
      <c r="O437" s="2">
        <f t="shared" si="224"/>
        <v>3.2638714536780836E-3</v>
      </c>
      <c r="P437" s="1">
        <v>3132</v>
      </c>
      <c r="R437" s="1">
        <v>820</v>
      </c>
      <c r="S437" s="1">
        <v>18</v>
      </c>
      <c r="W437" s="184">
        <v>13</v>
      </c>
      <c r="AI437" s="7">
        <f t="shared" si="246"/>
        <v>0</v>
      </c>
      <c r="AJ437" s="7">
        <f t="shared" si="247"/>
        <v>0</v>
      </c>
      <c r="AK437" s="7">
        <f t="shared" si="248"/>
        <v>0</v>
      </c>
      <c r="AL437" s="7">
        <f t="shared" si="249"/>
        <v>4</v>
      </c>
      <c r="AM437" s="2">
        <f t="shared" si="250"/>
        <v>0</v>
      </c>
      <c r="AN437" s="2">
        <f t="shared" si="251"/>
        <v>0</v>
      </c>
      <c r="AO437" s="2">
        <f t="shared" si="252"/>
        <v>0</v>
      </c>
      <c r="AP437" s="2">
        <f t="shared" si="253"/>
        <v>3.2638714536781322E-3</v>
      </c>
      <c r="AR437" t="str">
        <f t="shared" si="239"/>
        <v>Spalding</v>
      </c>
      <c r="AS437" t="s">
        <v>1546</v>
      </c>
      <c r="AT437" s="182">
        <v>3</v>
      </c>
      <c r="AV437" s="98">
        <v>13</v>
      </c>
      <c r="AW437" s="100">
        <v>255</v>
      </c>
      <c r="AX437" s="106">
        <f t="shared" si="254"/>
        <v>13255</v>
      </c>
      <c r="AZ437" s="7" t="s">
        <v>2975</v>
      </c>
      <c r="BA437" t="s">
        <v>3208</v>
      </c>
    </row>
    <row r="438" spans="1:53" hidden="1" outlineLevel="1">
      <c r="A438" t="s">
        <v>2273</v>
      </c>
      <c r="B438" t="s">
        <v>1546</v>
      </c>
      <c r="C438" s="1">
        <f t="shared" si="241"/>
        <v>758</v>
      </c>
      <c r="D438" s="7">
        <f>IF(P438&gt;0,RANK(P438,(P438:R438,S438:AG438)),0)</f>
        <v>1</v>
      </c>
      <c r="E438" s="7">
        <f>IF(Q438&gt;0,RANK(Q438,(P438:R438,S438:AG438)),0)</f>
        <v>0</v>
      </c>
      <c r="F438" s="7">
        <f>IF(R438&gt;0,RANK(R438,(P438:R438,S438:AG438)),0)</f>
        <v>2</v>
      </c>
      <c r="G438" s="7">
        <f>IF(S438&gt;0,RANK(S438,(P438:R438,S438:AG438)),0)</f>
        <v>3</v>
      </c>
      <c r="H438" s="49">
        <f t="shared" si="242"/>
        <v>176</v>
      </c>
      <c r="I438" s="178">
        <f t="shared" si="240"/>
        <v>0.23218997361477572</v>
      </c>
      <c r="J438" s="2"/>
      <c r="K438" s="2">
        <f t="shared" si="243"/>
        <v>0.60686015831134565</v>
      </c>
      <c r="L438" s="2">
        <f t="shared" si="244"/>
        <v>0</v>
      </c>
      <c r="M438" s="2">
        <f t="shared" si="245"/>
        <v>0.37467018469656993</v>
      </c>
      <c r="N438" s="2">
        <f t="shared" si="223"/>
        <v>1.3192612137203167E-2</v>
      </c>
      <c r="O438" s="2">
        <f t="shared" si="224"/>
        <v>5.277044854881249E-3</v>
      </c>
      <c r="P438" s="1">
        <v>460</v>
      </c>
      <c r="R438" s="1">
        <v>284</v>
      </c>
      <c r="S438" s="1">
        <v>10</v>
      </c>
      <c r="W438" s="184">
        <v>4</v>
      </c>
      <c r="AI438" s="7">
        <f t="shared" si="246"/>
        <v>0</v>
      </c>
      <c r="AJ438" s="7">
        <f t="shared" si="247"/>
        <v>0</v>
      </c>
      <c r="AK438" s="7">
        <f t="shared" si="248"/>
        <v>0</v>
      </c>
      <c r="AL438" s="7">
        <f t="shared" si="249"/>
        <v>4</v>
      </c>
      <c r="AM438" s="2">
        <f t="shared" si="250"/>
        <v>0</v>
      </c>
      <c r="AN438" s="2">
        <f t="shared" si="251"/>
        <v>0</v>
      </c>
      <c r="AO438" s="2">
        <f t="shared" si="252"/>
        <v>0</v>
      </c>
      <c r="AP438" s="2">
        <f t="shared" si="253"/>
        <v>5.2770448548812663E-3</v>
      </c>
      <c r="AR438" t="str">
        <f t="shared" si="239"/>
        <v>Stephens</v>
      </c>
      <c r="AS438" t="s">
        <v>1546</v>
      </c>
      <c r="AT438" s="182">
        <v>9</v>
      </c>
      <c r="AV438" s="98">
        <v>13</v>
      </c>
      <c r="AW438" s="100">
        <v>257</v>
      </c>
      <c r="AX438" s="106">
        <f t="shared" si="254"/>
        <v>13257</v>
      </c>
      <c r="AZ438" s="7" t="s">
        <v>2975</v>
      </c>
      <c r="BA438" t="s">
        <v>3208</v>
      </c>
    </row>
    <row r="439" spans="1:53" hidden="1" outlineLevel="1">
      <c r="A439" t="s">
        <v>262</v>
      </c>
      <c r="B439" t="s">
        <v>1546</v>
      </c>
      <c r="C439" s="1">
        <f t="shared" si="241"/>
        <v>511</v>
      </c>
      <c r="D439" s="7">
        <f>IF(P439&gt;0,RANK(P439,(P439:R439,S439:AG439)),0)</f>
        <v>1</v>
      </c>
      <c r="E439" s="7">
        <f>IF(Q439&gt;0,RANK(Q439,(P439:R439,S439:AG439)),0)</f>
        <v>0</v>
      </c>
      <c r="F439" s="7">
        <f>IF(R439&gt;0,RANK(R439,(P439:R439,S439:AG439)),0)</f>
        <v>2</v>
      </c>
      <c r="G439" s="7">
        <f>IF(S439&gt;0,RANK(S439,(P439:R439,S439:AG439)),0)</f>
        <v>4</v>
      </c>
      <c r="H439" s="49">
        <f t="shared" si="242"/>
        <v>414</v>
      </c>
      <c r="I439" s="178">
        <f t="shared" si="240"/>
        <v>0.81017612524461835</v>
      </c>
      <c r="J439" s="2"/>
      <c r="K439" s="2">
        <f t="shared" si="243"/>
        <v>0.90019569471624261</v>
      </c>
      <c r="L439" s="2">
        <f t="shared" si="244"/>
        <v>0</v>
      </c>
      <c r="M439" s="2">
        <f t="shared" si="245"/>
        <v>9.0019569471624261E-2</v>
      </c>
      <c r="N439" s="2">
        <f t="shared" ref="N439:N471" si="255">IF($C439=0,"-",S439/$C439)</f>
        <v>1.9569471624266144E-3</v>
      </c>
      <c r="O439" s="2">
        <f t="shared" ref="O439:O471" si="256">IF(C439=0,"-",(1-K439-L439-M439-N439))</f>
        <v>7.827788649706513E-3</v>
      </c>
      <c r="P439" s="1">
        <v>460</v>
      </c>
      <c r="R439" s="1">
        <v>46</v>
      </c>
      <c r="S439" s="1">
        <v>1</v>
      </c>
      <c r="W439" s="184">
        <v>4</v>
      </c>
      <c r="AI439" s="7">
        <f t="shared" si="246"/>
        <v>0</v>
      </c>
      <c r="AJ439" s="7">
        <f t="shared" si="247"/>
        <v>0</v>
      </c>
      <c r="AK439" s="7">
        <f t="shared" si="248"/>
        <v>0</v>
      </c>
      <c r="AL439" s="7">
        <f t="shared" si="249"/>
        <v>3</v>
      </c>
      <c r="AM439" s="2">
        <f t="shared" si="250"/>
        <v>0</v>
      </c>
      <c r="AN439" s="2">
        <f t="shared" si="251"/>
        <v>0</v>
      </c>
      <c r="AO439" s="2">
        <f t="shared" si="252"/>
        <v>0</v>
      </c>
      <c r="AP439" s="2">
        <f t="shared" si="253"/>
        <v>7.8277886497064575E-3</v>
      </c>
      <c r="AR439" t="str">
        <f t="shared" si="239"/>
        <v>Stewart</v>
      </c>
      <c r="AS439" t="s">
        <v>1546</v>
      </c>
      <c r="AT439" s="182">
        <v>2</v>
      </c>
      <c r="AV439" s="98">
        <v>13</v>
      </c>
      <c r="AW439" s="100">
        <v>259</v>
      </c>
      <c r="AX439" s="106">
        <f t="shared" si="254"/>
        <v>13259</v>
      </c>
      <c r="AZ439" s="7" t="s">
        <v>2975</v>
      </c>
      <c r="BA439" t="s">
        <v>3208</v>
      </c>
    </row>
    <row r="440" spans="1:53" hidden="1" outlineLevel="1">
      <c r="A440" t="s">
        <v>1101</v>
      </c>
      <c r="B440" t="s">
        <v>1546</v>
      </c>
      <c r="C440" s="1">
        <f t="shared" ref="C440:C471" si="257">SUM(P440:AG440)</f>
        <v>2379</v>
      </c>
      <c r="D440" s="7">
        <f>IF(P440&gt;0,RANK(P440,(P440:R440,S440:AG440)),0)</f>
        <v>1</v>
      </c>
      <c r="E440" s="7">
        <f>IF(Q440&gt;0,RANK(Q440,(P440:R440,S440:AG440)),0)</f>
        <v>0</v>
      </c>
      <c r="F440" s="7">
        <f>IF(R440&gt;0,RANK(R440,(P440:R440,S440:AG440)),0)</f>
        <v>2</v>
      </c>
      <c r="G440" s="7">
        <f>IF(S440&gt;0,RANK(S440,(P440:R440,S440:AG440)),0)</f>
        <v>3</v>
      </c>
      <c r="H440" s="49">
        <f t="shared" ref="H440:H471" si="258">MAX(P440:Y440)-LARGE(P440:Y440,2)</f>
        <v>1556</v>
      </c>
      <c r="I440" s="178">
        <f t="shared" si="240"/>
        <v>0.65405632618747378</v>
      </c>
      <c r="J440" s="2"/>
      <c r="K440" s="2">
        <f t="shared" ref="K440:K471" si="259">IF($C440=0,"-",P440/$C440)</f>
        <v>0.82387557797393862</v>
      </c>
      <c r="L440" s="2">
        <f t="shared" ref="L440:L471" si="260">IF($C440=0,"-",Q440/$C440)</f>
        <v>0</v>
      </c>
      <c r="M440" s="2">
        <f t="shared" ref="M440:M471" si="261">IF($C440=0,"-",R440/$C440)</f>
        <v>0.1698192517864649</v>
      </c>
      <c r="N440" s="2">
        <f t="shared" si="255"/>
        <v>3.7831021437578815E-3</v>
      </c>
      <c r="O440" s="2">
        <f t="shared" si="256"/>
        <v>2.5220680958385989E-3</v>
      </c>
      <c r="P440" s="1">
        <v>1960</v>
      </c>
      <c r="R440" s="1">
        <v>404</v>
      </c>
      <c r="S440" s="1">
        <v>9</v>
      </c>
      <c r="W440" s="184">
        <v>6</v>
      </c>
      <c r="AI440" s="7">
        <f t="shared" ref="AI440:AI471" si="262">IF(T440&gt;0,RANK(T440,(P440:Z440)),0)</f>
        <v>0</v>
      </c>
      <c r="AJ440" s="7">
        <f t="shared" ref="AJ440:AJ471" si="263">IF(U440&gt;0,RANK(U440,(P440:Z440)),0)</f>
        <v>0</v>
      </c>
      <c r="AK440" s="7">
        <f t="shared" ref="AK440:AK471" si="264">IF(V440&gt;0,RANK(V440,(P440:Z440)),0)</f>
        <v>0</v>
      </c>
      <c r="AL440" s="7">
        <f t="shared" ref="AL440:AL471" si="265">IF(W440&gt;0,RANK(W440,(P440:Z440)),0)</f>
        <v>4</v>
      </c>
      <c r="AM440" s="2">
        <f t="shared" ref="AM440:AM471" si="266">IF($C440=0,"-",T440/$C440)</f>
        <v>0</v>
      </c>
      <c r="AN440" s="2">
        <f t="shared" ref="AN440:AN471" si="267">IF($C440=0,"-",U440/$C440)</f>
        <v>0</v>
      </c>
      <c r="AO440" s="2">
        <f t="shared" ref="AO440:AO471" si="268">IF($C440=0,"-",V440/$C440)</f>
        <v>0</v>
      </c>
      <c r="AP440" s="2">
        <f t="shared" ref="AP440:AP471" si="269">IF($C440=0,"-",W440/$C440)</f>
        <v>2.5220680958385876E-3</v>
      </c>
      <c r="AR440" t="str">
        <f t="shared" si="239"/>
        <v>Sumter</v>
      </c>
      <c r="AS440" t="s">
        <v>1546</v>
      </c>
      <c r="AT440" s="182">
        <v>2</v>
      </c>
      <c r="AV440" s="98">
        <v>13</v>
      </c>
      <c r="AW440" s="100">
        <v>261</v>
      </c>
      <c r="AX440" s="106">
        <f t="shared" ref="AX440:AX470" si="270">AV440*1000+AW440</f>
        <v>13261</v>
      </c>
      <c r="AZ440" s="7" t="s">
        <v>2975</v>
      </c>
      <c r="BA440" t="s">
        <v>3208</v>
      </c>
    </row>
    <row r="441" spans="1:53" hidden="1" outlineLevel="1">
      <c r="A441" t="s">
        <v>2959</v>
      </c>
      <c r="B441" t="s">
        <v>1546</v>
      </c>
      <c r="C441" s="1">
        <f t="shared" si="257"/>
        <v>983</v>
      </c>
      <c r="D441" s="7">
        <f>IF(P441&gt;0,RANK(P441,(P441:R441,S441:AG441)),0)</f>
        <v>1</v>
      </c>
      <c r="E441" s="7">
        <f>IF(Q441&gt;0,RANK(Q441,(P441:R441,S441:AG441)),0)</f>
        <v>0</v>
      </c>
      <c r="F441" s="7">
        <f>IF(R441&gt;0,RANK(R441,(P441:R441,S441:AG441)),0)</f>
        <v>2</v>
      </c>
      <c r="G441" s="7">
        <f>IF(S441&gt;0,RANK(S441,(P441:R441,S441:AG441)),0)</f>
        <v>4</v>
      </c>
      <c r="H441" s="49">
        <f t="shared" si="258"/>
        <v>732</v>
      </c>
      <c r="I441" s="178">
        <f t="shared" si="240"/>
        <v>0.74465920651068163</v>
      </c>
      <c r="J441" s="2"/>
      <c r="K441" s="2">
        <f t="shared" si="259"/>
        <v>0.86673448626653105</v>
      </c>
      <c r="L441" s="2">
        <f t="shared" si="260"/>
        <v>0</v>
      </c>
      <c r="M441" s="2">
        <f t="shared" si="261"/>
        <v>0.12207527975584945</v>
      </c>
      <c r="N441" s="2">
        <f t="shared" si="255"/>
        <v>2.0345879959308239E-3</v>
      </c>
      <c r="O441" s="2">
        <f t="shared" si="256"/>
        <v>9.1556459816886822E-3</v>
      </c>
      <c r="P441" s="1">
        <v>852</v>
      </c>
      <c r="R441" s="1">
        <v>120</v>
      </c>
      <c r="S441" s="1">
        <v>2</v>
      </c>
      <c r="W441" s="184">
        <v>9</v>
      </c>
      <c r="AI441" s="7">
        <f t="shared" si="262"/>
        <v>0</v>
      </c>
      <c r="AJ441" s="7">
        <f t="shared" si="263"/>
        <v>0</v>
      </c>
      <c r="AK441" s="7">
        <f t="shared" si="264"/>
        <v>0</v>
      </c>
      <c r="AL441" s="7">
        <f t="shared" si="265"/>
        <v>3</v>
      </c>
      <c r="AM441" s="2">
        <f t="shared" si="266"/>
        <v>0</v>
      </c>
      <c r="AN441" s="2">
        <f t="shared" si="267"/>
        <v>0</v>
      </c>
      <c r="AO441" s="2">
        <f t="shared" si="268"/>
        <v>0</v>
      </c>
      <c r="AP441" s="2">
        <f t="shared" si="269"/>
        <v>9.1556459816887082E-3</v>
      </c>
      <c r="AR441" t="str">
        <f t="shared" si="239"/>
        <v>Talbot</v>
      </c>
      <c r="AS441" t="s">
        <v>1546</v>
      </c>
      <c r="AT441" s="182">
        <v>2</v>
      </c>
      <c r="AV441" s="98">
        <v>13</v>
      </c>
      <c r="AW441" s="100">
        <v>263</v>
      </c>
      <c r="AX441" s="106">
        <f t="shared" si="270"/>
        <v>13263</v>
      </c>
      <c r="AZ441" s="7" t="s">
        <v>2975</v>
      </c>
      <c r="BA441" t="s">
        <v>3208</v>
      </c>
    </row>
    <row r="442" spans="1:53" hidden="1" outlineLevel="1">
      <c r="A442" t="s">
        <v>38</v>
      </c>
      <c r="B442" t="s">
        <v>1546</v>
      </c>
      <c r="C442" s="1">
        <f t="shared" si="257"/>
        <v>273</v>
      </c>
      <c r="D442" s="7">
        <f>IF(P442&gt;0,RANK(P442,(P442:R442,S442:AG442)),0)</f>
        <v>1</v>
      </c>
      <c r="E442" s="7">
        <f>IF(Q442&gt;0,RANK(Q442,(P442:R442,S442:AG442)),0)</f>
        <v>0</v>
      </c>
      <c r="F442" s="7">
        <f>IF(R442&gt;0,RANK(R442,(P442:R442,S442:AG442)),0)</f>
        <v>2</v>
      </c>
      <c r="G442" s="7">
        <f>IF(S442&gt;0,RANK(S442,(P442:R442,S442:AG442)),0)</f>
        <v>3</v>
      </c>
      <c r="H442" s="49">
        <f t="shared" si="258"/>
        <v>201</v>
      </c>
      <c r="I442" s="178">
        <f t="shared" si="240"/>
        <v>0.73626373626373631</v>
      </c>
      <c r="J442" s="2"/>
      <c r="K442" s="2">
        <f t="shared" si="259"/>
        <v>0.86446886446886451</v>
      </c>
      <c r="L442" s="2">
        <f t="shared" si="260"/>
        <v>0</v>
      </c>
      <c r="M442" s="2">
        <f t="shared" si="261"/>
        <v>0.12820512820512819</v>
      </c>
      <c r="N442" s="2">
        <f t="shared" si="255"/>
        <v>3.663003663003663E-3</v>
      </c>
      <c r="O442" s="2">
        <f t="shared" si="256"/>
        <v>3.663003663003637E-3</v>
      </c>
      <c r="P442" s="1">
        <v>236</v>
      </c>
      <c r="R442" s="1">
        <v>35</v>
      </c>
      <c r="S442" s="1">
        <v>1</v>
      </c>
      <c r="W442" s="184">
        <v>1</v>
      </c>
      <c r="AI442" s="7">
        <f t="shared" si="262"/>
        <v>0</v>
      </c>
      <c r="AJ442" s="7">
        <f t="shared" si="263"/>
        <v>0</v>
      </c>
      <c r="AK442" s="7">
        <f t="shared" si="264"/>
        <v>0</v>
      </c>
      <c r="AL442" s="7">
        <f t="shared" si="265"/>
        <v>3</v>
      </c>
      <c r="AM442" s="2">
        <f t="shared" si="266"/>
        <v>0</v>
      </c>
      <c r="AN442" s="2">
        <f t="shared" si="267"/>
        <v>0</v>
      </c>
      <c r="AO442" s="2">
        <f t="shared" si="268"/>
        <v>0</v>
      </c>
      <c r="AP442" s="2">
        <f t="shared" si="269"/>
        <v>3.663003663003663E-3</v>
      </c>
      <c r="AR442" t="str">
        <f t="shared" si="239"/>
        <v>Taliaferro</v>
      </c>
      <c r="AS442" t="s">
        <v>1546</v>
      </c>
      <c r="AT442" s="182">
        <v>10</v>
      </c>
      <c r="AV442" s="98">
        <v>13</v>
      </c>
      <c r="AW442" s="100">
        <v>265</v>
      </c>
      <c r="AX442" s="106">
        <f t="shared" si="270"/>
        <v>13265</v>
      </c>
      <c r="AZ442" s="7" t="s">
        <v>2975</v>
      </c>
      <c r="BA442" t="s">
        <v>3208</v>
      </c>
    </row>
    <row r="443" spans="1:53" hidden="1" outlineLevel="1">
      <c r="A443" t="s">
        <v>791</v>
      </c>
      <c r="B443" t="s">
        <v>1546</v>
      </c>
      <c r="C443" s="1">
        <f t="shared" si="257"/>
        <v>682</v>
      </c>
      <c r="D443" s="7">
        <f>IF(P443&gt;0,RANK(P443,(P443:R443,S443:AG443)),0)</f>
        <v>1</v>
      </c>
      <c r="E443" s="7">
        <f>IF(Q443&gt;0,RANK(Q443,(P443:R443,S443:AG443)),0)</f>
        <v>0</v>
      </c>
      <c r="F443" s="7">
        <f>IF(R443&gt;0,RANK(R443,(P443:R443,S443:AG443)),0)</f>
        <v>2</v>
      </c>
      <c r="G443" s="7">
        <f>IF(S443&gt;0,RANK(S443,(P443:R443,S443:AG443)),0)</f>
        <v>3</v>
      </c>
      <c r="H443" s="49">
        <f t="shared" si="258"/>
        <v>364</v>
      </c>
      <c r="I443" s="178">
        <f t="shared" si="240"/>
        <v>0.53372434017595305</v>
      </c>
      <c r="J443" s="2"/>
      <c r="K443" s="2">
        <f t="shared" si="259"/>
        <v>0.7595307917888563</v>
      </c>
      <c r="L443" s="2">
        <f t="shared" si="260"/>
        <v>0</v>
      </c>
      <c r="M443" s="2">
        <f t="shared" si="261"/>
        <v>0.22580645161290322</v>
      </c>
      <c r="N443" s="2">
        <f t="shared" si="255"/>
        <v>8.7976539589442824E-3</v>
      </c>
      <c r="O443" s="2">
        <f t="shared" si="256"/>
        <v>5.8651026392962016E-3</v>
      </c>
      <c r="P443" s="1">
        <v>518</v>
      </c>
      <c r="R443" s="1">
        <v>154</v>
      </c>
      <c r="S443" s="1">
        <v>6</v>
      </c>
      <c r="W443" s="184">
        <v>4</v>
      </c>
      <c r="AI443" s="7">
        <f t="shared" si="262"/>
        <v>0</v>
      </c>
      <c r="AJ443" s="7">
        <f t="shared" si="263"/>
        <v>0</v>
      </c>
      <c r="AK443" s="7">
        <f t="shared" si="264"/>
        <v>0</v>
      </c>
      <c r="AL443" s="7">
        <f t="shared" si="265"/>
        <v>4</v>
      </c>
      <c r="AM443" s="2">
        <f t="shared" si="266"/>
        <v>0</v>
      </c>
      <c r="AN443" s="2">
        <f t="shared" si="267"/>
        <v>0</v>
      </c>
      <c r="AO443" s="2">
        <f t="shared" si="268"/>
        <v>0</v>
      </c>
      <c r="AP443" s="2">
        <f t="shared" si="269"/>
        <v>5.8651026392961877E-3</v>
      </c>
      <c r="AR443" t="str">
        <f t="shared" si="239"/>
        <v>Tattnall</v>
      </c>
      <c r="AS443" t="s">
        <v>1546</v>
      </c>
      <c r="AT443" s="182">
        <v>12</v>
      </c>
      <c r="AV443" s="98">
        <v>13</v>
      </c>
      <c r="AW443" s="100">
        <v>267</v>
      </c>
      <c r="AX443" s="106">
        <f t="shared" si="270"/>
        <v>13267</v>
      </c>
      <c r="AZ443" s="7" t="s">
        <v>2975</v>
      </c>
      <c r="BA443" t="s">
        <v>3208</v>
      </c>
    </row>
    <row r="444" spans="1:53" hidden="1" outlineLevel="1">
      <c r="A444" t="s">
        <v>3217</v>
      </c>
      <c r="B444" t="s">
        <v>1546</v>
      </c>
      <c r="C444" s="1">
        <f t="shared" si="257"/>
        <v>545</v>
      </c>
      <c r="D444" s="7">
        <f>IF(P444&gt;0,RANK(P444,(P444:R444,S444:AG444)),0)</f>
        <v>1</v>
      </c>
      <c r="E444" s="7">
        <f>IF(Q444&gt;0,RANK(Q444,(P444:R444,S444:AG444)),0)</f>
        <v>0</v>
      </c>
      <c r="F444" s="7">
        <f>IF(R444&gt;0,RANK(R444,(P444:R444,S444:AG444)),0)</f>
        <v>2</v>
      </c>
      <c r="G444" s="7">
        <f>IF(S444&gt;0,RANK(S444,(P444:R444,S444:AG444)),0)</f>
        <v>3</v>
      </c>
      <c r="H444" s="49">
        <f t="shared" si="258"/>
        <v>414</v>
      </c>
      <c r="I444" s="178">
        <f t="shared" si="240"/>
        <v>0.75963302752293582</v>
      </c>
      <c r="J444" s="2"/>
      <c r="K444" s="2">
        <f t="shared" si="259"/>
        <v>0.87522935779816513</v>
      </c>
      <c r="L444" s="2">
        <f t="shared" si="260"/>
        <v>0</v>
      </c>
      <c r="M444" s="2">
        <f t="shared" si="261"/>
        <v>0.11559633027522936</v>
      </c>
      <c r="N444" s="2">
        <f t="shared" si="255"/>
        <v>7.3394495412844041E-3</v>
      </c>
      <c r="O444" s="2">
        <f t="shared" si="256"/>
        <v>1.834862385321101E-3</v>
      </c>
      <c r="P444" s="1">
        <v>477</v>
      </c>
      <c r="R444" s="1">
        <v>63</v>
      </c>
      <c r="S444" s="1">
        <v>4</v>
      </c>
      <c r="W444" s="184">
        <v>1</v>
      </c>
      <c r="AI444" s="7">
        <f t="shared" si="262"/>
        <v>0</v>
      </c>
      <c r="AJ444" s="7">
        <f t="shared" si="263"/>
        <v>0</v>
      </c>
      <c r="AK444" s="7">
        <f t="shared" si="264"/>
        <v>0</v>
      </c>
      <c r="AL444" s="7">
        <f t="shared" si="265"/>
        <v>4</v>
      </c>
      <c r="AM444" s="2">
        <f t="shared" si="266"/>
        <v>0</v>
      </c>
      <c r="AN444" s="2">
        <f t="shared" si="267"/>
        <v>0</v>
      </c>
      <c r="AO444" s="2">
        <f t="shared" si="268"/>
        <v>0</v>
      </c>
      <c r="AP444" s="2">
        <f t="shared" si="269"/>
        <v>1.834862385321101E-3</v>
      </c>
      <c r="AR444" t="str">
        <f t="shared" si="239"/>
        <v>Taylor</v>
      </c>
      <c r="AS444" t="s">
        <v>1546</v>
      </c>
      <c r="AT444" s="182">
        <v>2</v>
      </c>
      <c r="AV444" s="98">
        <v>13</v>
      </c>
      <c r="AW444" s="100">
        <v>269</v>
      </c>
      <c r="AX444" s="106">
        <f t="shared" si="270"/>
        <v>13269</v>
      </c>
      <c r="AZ444" s="7" t="s">
        <v>2975</v>
      </c>
      <c r="BA444" t="s">
        <v>3208</v>
      </c>
    </row>
    <row r="445" spans="1:53" hidden="1" outlineLevel="1">
      <c r="A445" t="s">
        <v>1287</v>
      </c>
      <c r="B445" t="s">
        <v>1546</v>
      </c>
      <c r="C445" s="1">
        <f t="shared" si="257"/>
        <v>525</v>
      </c>
      <c r="D445" s="7">
        <f>IF(P445&gt;0,RANK(P445,(P445:R445,S445:AG445)),0)</f>
        <v>1</v>
      </c>
      <c r="E445" s="7">
        <f>IF(Q445&gt;0,RANK(Q445,(P445:R445,S445:AG445)),0)</f>
        <v>0</v>
      </c>
      <c r="F445" s="7">
        <f>IF(R445&gt;0,RANK(R445,(P445:R445,S445:AG445)),0)</f>
        <v>2</v>
      </c>
      <c r="G445" s="7">
        <f>IF(S445&gt;0,RANK(S445,(P445:R445,S445:AG445)),0)</f>
        <v>4</v>
      </c>
      <c r="H445" s="49">
        <f t="shared" si="258"/>
        <v>335</v>
      </c>
      <c r="I445" s="178">
        <f t="shared" si="240"/>
        <v>0.63809523809523805</v>
      </c>
      <c r="J445" s="2"/>
      <c r="K445" s="2">
        <f t="shared" si="259"/>
        <v>0.81142857142857139</v>
      </c>
      <c r="L445" s="2">
        <f t="shared" si="260"/>
        <v>0</v>
      </c>
      <c r="M445" s="2">
        <f t="shared" si="261"/>
        <v>0.17333333333333334</v>
      </c>
      <c r="N445" s="2">
        <f t="shared" si="255"/>
        <v>5.7142857142857143E-3</v>
      </c>
      <c r="O445" s="2">
        <f t="shared" si="256"/>
        <v>9.5238095238095594E-3</v>
      </c>
      <c r="P445" s="1">
        <v>426</v>
      </c>
      <c r="R445" s="1">
        <v>91</v>
      </c>
      <c r="S445" s="1">
        <v>3</v>
      </c>
      <c r="W445" s="184">
        <v>5</v>
      </c>
      <c r="AI445" s="7">
        <f t="shared" si="262"/>
        <v>0</v>
      </c>
      <c r="AJ445" s="7">
        <f t="shared" si="263"/>
        <v>0</v>
      </c>
      <c r="AK445" s="7">
        <f t="shared" si="264"/>
        <v>0</v>
      </c>
      <c r="AL445" s="7">
        <f t="shared" si="265"/>
        <v>3</v>
      </c>
      <c r="AM445" s="2">
        <f t="shared" si="266"/>
        <v>0</v>
      </c>
      <c r="AN445" s="2">
        <f t="shared" si="267"/>
        <v>0</v>
      </c>
      <c r="AO445" s="2">
        <f t="shared" si="268"/>
        <v>0</v>
      </c>
      <c r="AP445" s="2">
        <f t="shared" si="269"/>
        <v>9.5238095238095247E-3</v>
      </c>
      <c r="AR445" t="str">
        <f t="shared" si="239"/>
        <v>Telfair</v>
      </c>
      <c r="AS445" t="s">
        <v>1546</v>
      </c>
      <c r="AT445" s="182">
        <v>8</v>
      </c>
      <c r="AV445" s="98">
        <v>13</v>
      </c>
      <c r="AW445" s="100">
        <v>271</v>
      </c>
      <c r="AX445" s="106">
        <f t="shared" si="270"/>
        <v>13271</v>
      </c>
      <c r="AZ445" s="7" t="s">
        <v>2975</v>
      </c>
      <c r="BA445" t="s">
        <v>3208</v>
      </c>
    </row>
    <row r="446" spans="1:53" hidden="1" outlineLevel="1">
      <c r="A446" t="s">
        <v>912</v>
      </c>
      <c r="B446" t="s">
        <v>1546</v>
      </c>
      <c r="C446" s="1">
        <f t="shared" si="257"/>
        <v>914</v>
      </c>
      <c r="D446" s="7">
        <f>IF(P446&gt;0,RANK(P446,(P446:R446,S446:AG446)),0)</f>
        <v>1</v>
      </c>
      <c r="E446" s="7">
        <f>IF(Q446&gt;0,RANK(Q446,(P446:R446,S446:AG446)),0)</f>
        <v>0</v>
      </c>
      <c r="F446" s="7">
        <f>IF(R446&gt;0,RANK(R446,(P446:R446,S446:AG446)),0)</f>
        <v>2</v>
      </c>
      <c r="G446" s="7">
        <f>IF(S446&gt;0,RANK(S446,(P446:R446,S446:AG446)),0)</f>
        <v>3</v>
      </c>
      <c r="H446" s="49">
        <f t="shared" si="258"/>
        <v>698</v>
      </c>
      <c r="I446" s="178">
        <f t="shared" si="240"/>
        <v>0.76367614879649892</v>
      </c>
      <c r="J446" s="2"/>
      <c r="K446" s="2">
        <f t="shared" si="259"/>
        <v>0.87964989059080967</v>
      </c>
      <c r="L446" s="2">
        <f t="shared" si="260"/>
        <v>0</v>
      </c>
      <c r="M446" s="2">
        <f t="shared" si="261"/>
        <v>0.11597374179431072</v>
      </c>
      <c r="N446" s="2">
        <f t="shared" si="255"/>
        <v>2.1881838074398249E-3</v>
      </c>
      <c r="O446" s="2">
        <f t="shared" si="256"/>
        <v>2.1881838074397867E-3</v>
      </c>
      <c r="P446" s="1">
        <v>804</v>
      </c>
      <c r="R446" s="1">
        <v>106</v>
      </c>
      <c r="S446" s="1">
        <v>2</v>
      </c>
      <c r="W446" s="184">
        <v>2</v>
      </c>
      <c r="AI446" s="7">
        <f t="shared" si="262"/>
        <v>0</v>
      </c>
      <c r="AJ446" s="7">
        <f t="shared" si="263"/>
        <v>0</v>
      </c>
      <c r="AK446" s="7">
        <f t="shared" si="264"/>
        <v>0</v>
      </c>
      <c r="AL446" s="7">
        <f t="shared" si="265"/>
        <v>3</v>
      </c>
      <c r="AM446" s="2">
        <f t="shared" si="266"/>
        <v>0</v>
      </c>
      <c r="AN446" s="2">
        <f t="shared" si="267"/>
        <v>0</v>
      </c>
      <c r="AO446" s="2">
        <f t="shared" si="268"/>
        <v>0</v>
      </c>
      <c r="AP446" s="2">
        <f t="shared" si="269"/>
        <v>2.1881838074398249E-3</v>
      </c>
      <c r="AR446" t="str">
        <f t="shared" si="239"/>
        <v>Terrell</v>
      </c>
      <c r="AS446" t="s">
        <v>1546</v>
      </c>
      <c r="AT446" s="182">
        <v>2</v>
      </c>
      <c r="AV446" s="98">
        <v>13</v>
      </c>
      <c r="AW446" s="100">
        <v>273</v>
      </c>
      <c r="AX446" s="106">
        <f t="shared" si="270"/>
        <v>13273</v>
      </c>
      <c r="AZ446" s="7" t="s">
        <v>2975</v>
      </c>
      <c r="BA446" t="s">
        <v>3208</v>
      </c>
    </row>
    <row r="447" spans="1:53" hidden="1" outlineLevel="1">
      <c r="A447" t="s">
        <v>1276</v>
      </c>
      <c r="B447" t="s">
        <v>1546</v>
      </c>
      <c r="C447" s="1">
        <f t="shared" si="257"/>
        <v>2625</v>
      </c>
      <c r="D447" s="7">
        <f>IF(P447&gt;0,RANK(P447,(P447:R447,S447:AG447)),0)</f>
        <v>1</v>
      </c>
      <c r="E447" s="7">
        <f>IF(Q447&gt;0,RANK(Q447,(P447:R447,S447:AG447)),0)</f>
        <v>0</v>
      </c>
      <c r="F447" s="7">
        <f>IF(R447&gt;0,RANK(R447,(P447:R447,S447:AG447)),0)</f>
        <v>2</v>
      </c>
      <c r="G447" s="7">
        <f>IF(S447&gt;0,RANK(S447,(P447:R447,S447:AG447)),0)</f>
        <v>3</v>
      </c>
      <c r="H447" s="49">
        <f t="shared" si="258"/>
        <v>1503</v>
      </c>
      <c r="I447" s="178">
        <f t="shared" si="240"/>
        <v>0.57257142857142862</v>
      </c>
      <c r="J447" s="2"/>
      <c r="K447" s="2">
        <f t="shared" si="259"/>
        <v>0.78247619047619044</v>
      </c>
      <c r="L447" s="2">
        <f t="shared" si="260"/>
        <v>0</v>
      </c>
      <c r="M447" s="2">
        <f t="shared" si="261"/>
        <v>0.2099047619047619</v>
      </c>
      <c r="N447" s="2">
        <f t="shared" si="255"/>
        <v>4.1904761904761906E-3</v>
      </c>
      <c r="O447" s="2">
        <f t="shared" si="256"/>
        <v>3.4285714285714735E-3</v>
      </c>
      <c r="P447" s="1">
        <v>2054</v>
      </c>
      <c r="R447" s="1">
        <v>551</v>
      </c>
      <c r="S447" s="1">
        <v>11</v>
      </c>
      <c r="W447" s="184">
        <v>9</v>
      </c>
      <c r="AI447" s="7">
        <f t="shared" si="262"/>
        <v>0</v>
      </c>
      <c r="AJ447" s="7">
        <f t="shared" si="263"/>
        <v>0</v>
      </c>
      <c r="AK447" s="7">
        <f t="shared" si="264"/>
        <v>0</v>
      </c>
      <c r="AL447" s="7">
        <f t="shared" si="265"/>
        <v>4</v>
      </c>
      <c r="AM447" s="2">
        <f t="shared" si="266"/>
        <v>0</v>
      </c>
      <c r="AN447" s="2">
        <f t="shared" si="267"/>
        <v>0</v>
      </c>
      <c r="AO447" s="2">
        <f t="shared" si="268"/>
        <v>0</v>
      </c>
      <c r="AP447" s="2">
        <f t="shared" si="269"/>
        <v>3.4285714285714284E-3</v>
      </c>
      <c r="AR447" t="str">
        <f t="shared" si="239"/>
        <v>Thomas</v>
      </c>
      <c r="AS447" t="s">
        <v>1546</v>
      </c>
      <c r="AT447" s="182">
        <v>8</v>
      </c>
      <c r="AV447" s="98">
        <v>13</v>
      </c>
      <c r="AW447" s="100">
        <v>275</v>
      </c>
      <c r="AX447" s="106">
        <f t="shared" si="270"/>
        <v>13275</v>
      </c>
      <c r="AZ447" s="7" t="s">
        <v>2975</v>
      </c>
      <c r="BA447" t="s">
        <v>3208</v>
      </c>
    </row>
    <row r="448" spans="1:53" hidden="1" outlineLevel="1">
      <c r="A448" t="s">
        <v>955</v>
      </c>
      <c r="B448" t="s">
        <v>1546</v>
      </c>
      <c r="C448" s="1">
        <f t="shared" si="257"/>
        <v>1525</v>
      </c>
      <c r="D448" s="7">
        <f>IF(P448&gt;0,RANK(P448,(P448:R448,S448:AG448)),0)</f>
        <v>1</v>
      </c>
      <c r="E448" s="7">
        <f>IF(Q448&gt;0,RANK(Q448,(P448:R448,S448:AG448)),0)</f>
        <v>0</v>
      </c>
      <c r="F448" s="7">
        <f>IF(R448&gt;0,RANK(R448,(P448:R448,S448:AG448)),0)</f>
        <v>2</v>
      </c>
      <c r="G448" s="7">
        <f>IF(S448&gt;0,RANK(S448,(P448:R448,S448:AG448)),0)</f>
        <v>3</v>
      </c>
      <c r="H448" s="49">
        <f t="shared" si="258"/>
        <v>813</v>
      </c>
      <c r="I448" s="178">
        <f t="shared" si="240"/>
        <v>0.53311475409836062</v>
      </c>
      <c r="J448" s="2"/>
      <c r="K448" s="2">
        <f t="shared" si="259"/>
        <v>0.75934426229508201</v>
      </c>
      <c r="L448" s="2">
        <f t="shared" si="260"/>
        <v>0</v>
      </c>
      <c r="M448" s="2">
        <f t="shared" si="261"/>
        <v>0.2262295081967213</v>
      </c>
      <c r="N448" s="2">
        <f t="shared" si="255"/>
        <v>7.2131147540983606E-3</v>
      </c>
      <c r="O448" s="2">
        <f t="shared" si="256"/>
        <v>7.2131147540983312E-3</v>
      </c>
      <c r="P448" s="1">
        <v>1158</v>
      </c>
      <c r="R448" s="1">
        <v>345</v>
      </c>
      <c r="S448" s="1">
        <v>11</v>
      </c>
      <c r="W448" s="184">
        <v>11</v>
      </c>
      <c r="AI448" s="7">
        <f t="shared" si="262"/>
        <v>0</v>
      </c>
      <c r="AJ448" s="7">
        <f t="shared" si="263"/>
        <v>0</v>
      </c>
      <c r="AK448" s="7">
        <f t="shared" si="264"/>
        <v>0</v>
      </c>
      <c r="AL448" s="7">
        <f t="shared" si="265"/>
        <v>3</v>
      </c>
      <c r="AM448" s="2">
        <f t="shared" si="266"/>
        <v>0</v>
      </c>
      <c r="AN448" s="2">
        <f t="shared" si="267"/>
        <v>0</v>
      </c>
      <c r="AO448" s="2">
        <f t="shared" si="268"/>
        <v>0</v>
      </c>
      <c r="AP448" s="2">
        <f t="shared" si="269"/>
        <v>7.2131147540983606E-3</v>
      </c>
      <c r="AR448" t="str">
        <f t="shared" si="239"/>
        <v>Tift</v>
      </c>
      <c r="AS448" t="s">
        <v>1546</v>
      </c>
      <c r="AT448" s="182">
        <v>8</v>
      </c>
      <c r="AV448" s="98">
        <v>13</v>
      </c>
      <c r="AW448" s="100">
        <v>277</v>
      </c>
      <c r="AX448" s="106">
        <f t="shared" si="270"/>
        <v>13277</v>
      </c>
      <c r="AZ448" s="7" t="s">
        <v>2975</v>
      </c>
      <c r="BA448" t="s">
        <v>3208</v>
      </c>
    </row>
    <row r="449" spans="1:53" hidden="1" outlineLevel="1">
      <c r="A449" t="s">
        <v>2420</v>
      </c>
      <c r="B449" t="s">
        <v>1546</v>
      </c>
      <c r="C449" s="1">
        <f t="shared" si="257"/>
        <v>740</v>
      </c>
      <c r="D449" s="7">
        <f>IF(P449&gt;0,RANK(P449,(P449:R449,S449:AG449)),0)</f>
        <v>1</v>
      </c>
      <c r="E449" s="7">
        <f>IF(Q449&gt;0,RANK(Q449,(P449:R449,S449:AG449)),0)</f>
        <v>0</v>
      </c>
      <c r="F449" s="7">
        <f>IF(R449&gt;0,RANK(R449,(P449:R449,S449:AG449)),0)</f>
        <v>2</v>
      </c>
      <c r="G449" s="7">
        <f>IF(S449&gt;0,RANK(S449,(P449:R449,S449:AG449)),0)</f>
        <v>3</v>
      </c>
      <c r="H449" s="49">
        <f t="shared" si="258"/>
        <v>398</v>
      </c>
      <c r="I449" s="178">
        <f t="shared" si="240"/>
        <v>0.53783783783783778</v>
      </c>
      <c r="J449" s="2"/>
      <c r="K449" s="2">
        <f t="shared" si="259"/>
        <v>0.76216216216216215</v>
      </c>
      <c r="L449" s="2">
        <f t="shared" si="260"/>
        <v>0</v>
      </c>
      <c r="M449" s="2">
        <f t="shared" si="261"/>
        <v>0.22432432432432434</v>
      </c>
      <c r="N449" s="2">
        <f t="shared" si="255"/>
        <v>6.7567567567567571E-3</v>
      </c>
      <c r="O449" s="2">
        <f t="shared" si="256"/>
        <v>6.7567567567567571E-3</v>
      </c>
      <c r="P449" s="1">
        <v>564</v>
      </c>
      <c r="R449" s="1">
        <v>166</v>
      </c>
      <c r="S449" s="1">
        <v>5</v>
      </c>
      <c r="W449" s="184">
        <v>5</v>
      </c>
      <c r="AI449" s="7">
        <f t="shared" si="262"/>
        <v>0</v>
      </c>
      <c r="AJ449" s="7">
        <f t="shared" si="263"/>
        <v>0</v>
      </c>
      <c r="AK449" s="7">
        <f t="shared" si="264"/>
        <v>0</v>
      </c>
      <c r="AL449" s="7">
        <f t="shared" si="265"/>
        <v>3</v>
      </c>
      <c r="AM449" s="2">
        <f t="shared" si="266"/>
        <v>0</v>
      </c>
      <c r="AN449" s="2">
        <f t="shared" si="267"/>
        <v>0</v>
      </c>
      <c r="AO449" s="2">
        <f t="shared" si="268"/>
        <v>0</v>
      </c>
      <c r="AP449" s="2">
        <f t="shared" si="269"/>
        <v>6.7567567567567571E-3</v>
      </c>
      <c r="AR449" t="str">
        <f t="shared" si="239"/>
        <v>Toombs</v>
      </c>
      <c r="AS449" t="s">
        <v>1546</v>
      </c>
      <c r="AT449" s="182">
        <v>12</v>
      </c>
      <c r="AV449" s="98">
        <v>13</v>
      </c>
      <c r="AW449" s="100">
        <v>279</v>
      </c>
      <c r="AX449" s="106">
        <f t="shared" si="270"/>
        <v>13279</v>
      </c>
      <c r="AZ449" s="7" t="s">
        <v>2975</v>
      </c>
      <c r="BA449" t="s">
        <v>3208</v>
      </c>
    </row>
    <row r="450" spans="1:53" hidden="1" outlineLevel="1">
      <c r="A450" t="s">
        <v>462</v>
      </c>
      <c r="B450" t="s">
        <v>1546</v>
      </c>
      <c r="C450" s="1">
        <f t="shared" si="257"/>
        <v>599</v>
      </c>
      <c r="D450" s="7">
        <f>IF(P450&gt;0,RANK(P450,(P450:R450,S450:AG450)),0)</f>
        <v>1</v>
      </c>
      <c r="E450" s="7">
        <f>IF(Q450&gt;0,RANK(Q450,(P450:R450,S450:AG450)),0)</f>
        <v>0</v>
      </c>
      <c r="F450" s="7">
        <f>IF(R450&gt;0,RANK(R450,(P450:R450,S450:AG450)),0)</f>
        <v>2</v>
      </c>
      <c r="G450" s="7">
        <f>IF(S450&gt;0,RANK(S450,(P450:R450,S450:AG450)),0)</f>
        <v>3</v>
      </c>
      <c r="H450" s="49">
        <f t="shared" si="258"/>
        <v>47</v>
      </c>
      <c r="I450" s="178">
        <f t="shared" si="240"/>
        <v>7.8464106844741241E-2</v>
      </c>
      <c r="J450" s="2"/>
      <c r="K450" s="2">
        <f t="shared" si="259"/>
        <v>0.52921535893155258</v>
      </c>
      <c r="L450" s="2">
        <f t="shared" si="260"/>
        <v>0</v>
      </c>
      <c r="M450" s="2">
        <f t="shared" si="261"/>
        <v>0.45075125208681133</v>
      </c>
      <c r="N450" s="2">
        <f t="shared" si="255"/>
        <v>1.1686143572621035E-2</v>
      </c>
      <c r="O450" s="2">
        <f t="shared" si="256"/>
        <v>8.3472454090150559E-3</v>
      </c>
      <c r="P450" s="1">
        <v>317</v>
      </c>
      <c r="R450" s="1">
        <v>270</v>
      </c>
      <c r="S450" s="1">
        <v>7</v>
      </c>
      <c r="W450" s="184">
        <v>5</v>
      </c>
      <c r="AI450" s="7">
        <f t="shared" si="262"/>
        <v>0</v>
      </c>
      <c r="AJ450" s="7">
        <f t="shared" si="263"/>
        <v>0</v>
      </c>
      <c r="AK450" s="7">
        <f t="shared" si="264"/>
        <v>0</v>
      </c>
      <c r="AL450" s="7">
        <f t="shared" si="265"/>
        <v>4</v>
      </c>
      <c r="AM450" s="2">
        <f t="shared" si="266"/>
        <v>0</v>
      </c>
      <c r="AN450" s="2">
        <f t="shared" si="267"/>
        <v>0</v>
      </c>
      <c r="AO450" s="2">
        <f t="shared" si="268"/>
        <v>0</v>
      </c>
      <c r="AP450" s="2">
        <f t="shared" si="269"/>
        <v>8.3472454090150246E-3</v>
      </c>
      <c r="AR450" t="str">
        <f t="shared" si="239"/>
        <v>Towns</v>
      </c>
      <c r="AS450" t="s">
        <v>1546</v>
      </c>
      <c r="AT450" s="182">
        <v>9</v>
      </c>
      <c r="AV450" s="98">
        <v>13</v>
      </c>
      <c r="AW450" s="100">
        <v>281</v>
      </c>
      <c r="AX450" s="106">
        <f t="shared" si="270"/>
        <v>13281</v>
      </c>
      <c r="AZ450" s="7" t="s">
        <v>2975</v>
      </c>
      <c r="BA450" t="s">
        <v>3208</v>
      </c>
    </row>
    <row r="451" spans="1:53" hidden="1" outlineLevel="1">
      <c r="A451" t="s">
        <v>123</v>
      </c>
      <c r="B451" t="s">
        <v>1546</v>
      </c>
      <c r="C451" s="1">
        <f t="shared" si="257"/>
        <v>367</v>
      </c>
      <c r="D451" s="7">
        <f>IF(P451&gt;0,RANK(P451,(P451:R451,S451:AG451)),0)</f>
        <v>1</v>
      </c>
      <c r="E451" s="7">
        <f>IF(Q451&gt;0,RANK(Q451,(P451:R451,S451:AG451)),0)</f>
        <v>0</v>
      </c>
      <c r="F451" s="7">
        <f>IF(R451&gt;0,RANK(R451,(P451:R451,S451:AG451)),0)</f>
        <v>2</v>
      </c>
      <c r="G451" s="7">
        <f>IF(S451&gt;0,RANK(S451,(P451:R451,S451:AG451)),0)</f>
        <v>4</v>
      </c>
      <c r="H451" s="49">
        <f t="shared" si="258"/>
        <v>244</v>
      </c>
      <c r="I451" s="178">
        <f t="shared" si="240"/>
        <v>0.66485013623978206</v>
      </c>
      <c r="J451" s="2"/>
      <c r="K451" s="2">
        <f t="shared" si="259"/>
        <v>0.82288828337874664</v>
      </c>
      <c r="L451" s="2">
        <f t="shared" si="260"/>
        <v>0</v>
      </c>
      <c r="M451" s="2">
        <f t="shared" si="261"/>
        <v>0.15803814713896458</v>
      </c>
      <c r="N451" s="2">
        <f t="shared" si="255"/>
        <v>8.1743869209809257E-3</v>
      </c>
      <c r="O451" s="2">
        <f t="shared" si="256"/>
        <v>1.0899182561307851E-2</v>
      </c>
      <c r="P451" s="1">
        <v>302</v>
      </c>
      <c r="R451" s="1">
        <v>58</v>
      </c>
      <c r="S451" s="1">
        <v>3</v>
      </c>
      <c r="W451" s="184">
        <v>4</v>
      </c>
      <c r="AI451" s="7">
        <f t="shared" si="262"/>
        <v>0</v>
      </c>
      <c r="AJ451" s="7">
        <f t="shared" si="263"/>
        <v>0</v>
      </c>
      <c r="AK451" s="7">
        <f t="shared" si="264"/>
        <v>0</v>
      </c>
      <c r="AL451" s="7">
        <f t="shared" si="265"/>
        <v>3</v>
      </c>
      <c r="AM451" s="2">
        <f t="shared" si="266"/>
        <v>0</v>
      </c>
      <c r="AN451" s="2">
        <f t="shared" si="267"/>
        <v>0</v>
      </c>
      <c r="AO451" s="2">
        <f t="shared" si="268"/>
        <v>0</v>
      </c>
      <c r="AP451" s="2">
        <f t="shared" si="269"/>
        <v>1.0899182561307902E-2</v>
      </c>
      <c r="AR451" t="str">
        <f t="shared" si="239"/>
        <v>Treutlen</v>
      </c>
      <c r="AS451" t="s">
        <v>1546</v>
      </c>
      <c r="AT451" s="182">
        <v>12</v>
      </c>
      <c r="AV451" s="98">
        <v>13</v>
      </c>
      <c r="AW451" s="100">
        <v>283</v>
      </c>
      <c r="AX451" s="106">
        <f t="shared" si="270"/>
        <v>13283</v>
      </c>
      <c r="AZ451" s="7" t="s">
        <v>2975</v>
      </c>
      <c r="BA451" t="s">
        <v>3208</v>
      </c>
    </row>
    <row r="452" spans="1:53" hidden="1" outlineLevel="1">
      <c r="A452" t="s">
        <v>2426</v>
      </c>
      <c r="B452" t="s">
        <v>1546</v>
      </c>
      <c r="C452" s="1">
        <f t="shared" si="257"/>
        <v>4289</v>
      </c>
      <c r="D452" s="7">
        <f>IF(P452&gt;0,RANK(P452,(P452:R452,S452:AG452)),0)</f>
        <v>1</v>
      </c>
      <c r="E452" s="7">
        <f>IF(Q452&gt;0,RANK(Q452,(P452:R452,S452:AG452)),0)</f>
        <v>0</v>
      </c>
      <c r="F452" s="7">
        <f>IF(R452&gt;0,RANK(R452,(P452:R452,S452:AG452)),0)</f>
        <v>2</v>
      </c>
      <c r="G452" s="7">
        <f>IF(S452&gt;0,RANK(S452,(P452:R452,S452:AG452)),0)</f>
        <v>4</v>
      </c>
      <c r="H452" s="49">
        <f t="shared" si="258"/>
        <v>2523</v>
      </c>
      <c r="I452" s="178">
        <f t="shared" si="240"/>
        <v>0.58824900909302869</v>
      </c>
      <c r="J452" s="2"/>
      <c r="K452" s="2">
        <f t="shared" si="259"/>
        <v>0.78852879459081371</v>
      </c>
      <c r="L452" s="2">
        <f t="shared" si="260"/>
        <v>0</v>
      </c>
      <c r="M452" s="2">
        <f t="shared" si="261"/>
        <v>0.20027978549778502</v>
      </c>
      <c r="N452" s="2">
        <f t="shared" si="255"/>
        <v>5.362555374213103E-3</v>
      </c>
      <c r="O452" s="2">
        <f t="shared" si="256"/>
        <v>5.8288645371881651E-3</v>
      </c>
      <c r="P452" s="1">
        <v>3382</v>
      </c>
      <c r="R452" s="1">
        <v>859</v>
      </c>
      <c r="S452" s="1">
        <v>23</v>
      </c>
      <c r="W452" s="184">
        <v>25</v>
      </c>
      <c r="AI452" s="7">
        <f t="shared" si="262"/>
        <v>0</v>
      </c>
      <c r="AJ452" s="7">
        <f t="shared" si="263"/>
        <v>0</v>
      </c>
      <c r="AK452" s="7">
        <f t="shared" si="264"/>
        <v>0</v>
      </c>
      <c r="AL452" s="7">
        <f t="shared" si="265"/>
        <v>3</v>
      </c>
      <c r="AM452" s="2">
        <f t="shared" si="266"/>
        <v>0</v>
      </c>
      <c r="AN452" s="2">
        <f t="shared" si="267"/>
        <v>0</v>
      </c>
      <c r="AO452" s="2">
        <f t="shared" si="268"/>
        <v>0</v>
      </c>
      <c r="AP452" s="2">
        <f t="shared" si="269"/>
        <v>5.8288645371881555E-3</v>
      </c>
      <c r="AR452" t="str">
        <f t="shared" si="239"/>
        <v>Troup</v>
      </c>
      <c r="AS452" t="s">
        <v>1546</v>
      </c>
      <c r="AT452" s="182">
        <v>3</v>
      </c>
      <c r="AV452" s="98">
        <v>13</v>
      </c>
      <c r="AW452" s="100">
        <v>285</v>
      </c>
      <c r="AX452" s="106">
        <f t="shared" si="270"/>
        <v>13285</v>
      </c>
      <c r="AZ452" s="7" t="s">
        <v>2975</v>
      </c>
      <c r="BA452" t="s">
        <v>3208</v>
      </c>
    </row>
    <row r="453" spans="1:53" hidden="1" outlineLevel="1">
      <c r="A453" t="s">
        <v>2427</v>
      </c>
      <c r="B453" t="s">
        <v>1546</v>
      </c>
      <c r="C453" s="1">
        <f t="shared" si="257"/>
        <v>418</v>
      </c>
      <c r="D453" s="7">
        <f>IF(P453&gt;0,RANK(P453,(P453:R453,S453:AG453)),0)</f>
        <v>1</v>
      </c>
      <c r="E453" s="7">
        <f>IF(Q453&gt;0,RANK(Q453,(P453:R453,S453:AG453)),0)</f>
        <v>0</v>
      </c>
      <c r="F453" s="7">
        <f>IF(R453&gt;0,RANK(R453,(P453:R453,S453:AG453)),0)</f>
        <v>2</v>
      </c>
      <c r="G453" s="7">
        <f>IF(S453&gt;0,RANK(S453,(P453:R453,S453:AG453)),0)</f>
        <v>3</v>
      </c>
      <c r="H453" s="49">
        <f t="shared" si="258"/>
        <v>249</v>
      </c>
      <c r="I453" s="178">
        <f t="shared" si="240"/>
        <v>0.59569377990430628</v>
      </c>
      <c r="J453" s="2"/>
      <c r="K453" s="2">
        <f t="shared" si="259"/>
        <v>0.78947368421052633</v>
      </c>
      <c r="L453" s="2">
        <f t="shared" si="260"/>
        <v>0</v>
      </c>
      <c r="M453" s="2">
        <f t="shared" si="261"/>
        <v>0.19377990430622011</v>
      </c>
      <c r="N453" s="2">
        <f t="shared" si="255"/>
        <v>9.5693779904306216E-3</v>
      </c>
      <c r="O453" s="2">
        <f t="shared" si="256"/>
        <v>7.1770334928229432E-3</v>
      </c>
      <c r="P453" s="1">
        <v>330</v>
      </c>
      <c r="R453" s="1">
        <v>81</v>
      </c>
      <c r="S453" s="1">
        <v>4</v>
      </c>
      <c r="W453" s="184">
        <v>3</v>
      </c>
      <c r="AI453" s="7">
        <f t="shared" si="262"/>
        <v>0</v>
      </c>
      <c r="AJ453" s="7">
        <f t="shared" si="263"/>
        <v>0</v>
      </c>
      <c r="AK453" s="7">
        <f t="shared" si="264"/>
        <v>0</v>
      </c>
      <c r="AL453" s="7">
        <f t="shared" si="265"/>
        <v>4</v>
      </c>
      <c r="AM453" s="2">
        <f t="shared" si="266"/>
        <v>0</v>
      </c>
      <c r="AN453" s="2">
        <f t="shared" si="267"/>
        <v>0</v>
      </c>
      <c r="AO453" s="2">
        <f t="shared" si="268"/>
        <v>0</v>
      </c>
      <c r="AP453" s="2">
        <f t="shared" si="269"/>
        <v>7.1770334928229667E-3</v>
      </c>
      <c r="AR453" t="str">
        <f t="shared" ref="AR453:AR471" si="271">A453</f>
        <v>Turner</v>
      </c>
      <c r="AS453" t="s">
        <v>1546</v>
      </c>
      <c r="AT453" s="182">
        <v>8</v>
      </c>
      <c r="AV453" s="98">
        <v>13</v>
      </c>
      <c r="AW453" s="100">
        <v>287</v>
      </c>
      <c r="AX453" s="106">
        <f t="shared" si="270"/>
        <v>13287</v>
      </c>
      <c r="AZ453" s="7" t="s">
        <v>2975</v>
      </c>
      <c r="BA453" t="s">
        <v>3208</v>
      </c>
    </row>
    <row r="454" spans="1:53" hidden="1" outlineLevel="1">
      <c r="A454" t="s">
        <v>2825</v>
      </c>
      <c r="B454" t="s">
        <v>1546</v>
      </c>
      <c r="C454" s="1">
        <f t="shared" si="257"/>
        <v>948</v>
      </c>
      <c r="D454" s="7">
        <f>IF(P454&gt;0,RANK(P454,(P454:R454,S454:AG454)),0)</f>
        <v>1</v>
      </c>
      <c r="E454" s="7">
        <f>IF(Q454&gt;0,RANK(Q454,(P454:R454,S454:AG454)),0)</f>
        <v>0</v>
      </c>
      <c r="F454" s="7">
        <f>IF(R454&gt;0,RANK(R454,(P454:R454,S454:AG454)),0)</f>
        <v>2</v>
      </c>
      <c r="G454" s="7">
        <f>IF(S454&gt;0,RANK(S454,(P454:R454,S454:AG454)),0)</f>
        <v>3</v>
      </c>
      <c r="H454" s="49">
        <f t="shared" si="258"/>
        <v>701</v>
      </c>
      <c r="I454" s="178">
        <f t="shared" ref="I454:I471" si="272">H454/C454</f>
        <v>0.73945147679324896</v>
      </c>
      <c r="J454" s="2"/>
      <c r="K454" s="2">
        <f t="shared" si="259"/>
        <v>0.86392405063291144</v>
      </c>
      <c r="L454" s="2">
        <f t="shared" si="260"/>
        <v>0</v>
      </c>
      <c r="M454" s="2">
        <f t="shared" si="261"/>
        <v>0.12447257383966245</v>
      </c>
      <c r="N454" s="2">
        <f t="shared" si="255"/>
        <v>6.3291139240506328E-3</v>
      </c>
      <c r="O454" s="2">
        <f t="shared" si="256"/>
        <v>5.2742616033754691E-3</v>
      </c>
      <c r="P454" s="1">
        <v>819</v>
      </c>
      <c r="R454" s="1">
        <v>118</v>
      </c>
      <c r="S454" s="1">
        <v>6</v>
      </c>
      <c r="W454" s="184">
        <v>5</v>
      </c>
      <c r="AI454" s="7">
        <f t="shared" si="262"/>
        <v>0</v>
      </c>
      <c r="AJ454" s="7">
        <f t="shared" si="263"/>
        <v>0</v>
      </c>
      <c r="AK454" s="7">
        <f t="shared" si="264"/>
        <v>0</v>
      </c>
      <c r="AL454" s="7">
        <f t="shared" si="265"/>
        <v>4</v>
      </c>
      <c r="AM454" s="2">
        <f t="shared" si="266"/>
        <v>0</v>
      </c>
      <c r="AN454" s="2">
        <f t="shared" si="267"/>
        <v>0</v>
      </c>
      <c r="AO454" s="2">
        <f t="shared" si="268"/>
        <v>0</v>
      </c>
      <c r="AP454" s="2">
        <f t="shared" si="269"/>
        <v>5.2742616033755272E-3</v>
      </c>
      <c r="AR454" t="str">
        <f t="shared" si="271"/>
        <v>Twiggs</v>
      </c>
      <c r="AS454" t="s">
        <v>1546</v>
      </c>
      <c r="AT454" s="182">
        <v>8</v>
      </c>
      <c r="AV454" s="98">
        <v>13</v>
      </c>
      <c r="AW454" s="100">
        <v>289</v>
      </c>
      <c r="AX454" s="106">
        <f t="shared" si="270"/>
        <v>13289</v>
      </c>
      <c r="AZ454" s="7" t="s">
        <v>2975</v>
      </c>
      <c r="BA454" t="s">
        <v>3208</v>
      </c>
    </row>
    <row r="455" spans="1:53" hidden="1" outlineLevel="1">
      <c r="A455" t="s">
        <v>3257</v>
      </c>
      <c r="B455" t="s">
        <v>1546</v>
      </c>
      <c r="C455" s="1">
        <f t="shared" si="257"/>
        <v>1019</v>
      </c>
      <c r="D455" s="7">
        <f>IF(P455&gt;0,RANK(P455,(P455:R455,S455:AG455)),0)</f>
        <v>1</v>
      </c>
      <c r="E455" s="7">
        <f>IF(Q455&gt;0,RANK(Q455,(P455:R455,S455:AG455)),0)</f>
        <v>0</v>
      </c>
      <c r="F455" s="7">
        <f>IF(R455&gt;0,RANK(R455,(P455:R455,S455:AG455)),0)</f>
        <v>2</v>
      </c>
      <c r="G455" s="7">
        <f>IF(S455&gt;0,RANK(S455,(P455:R455,S455:AG455)),0)</f>
        <v>3</v>
      </c>
      <c r="H455" s="49">
        <f t="shared" si="258"/>
        <v>156</v>
      </c>
      <c r="I455" s="178">
        <f t="shared" si="272"/>
        <v>0.15309126594700687</v>
      </c>
      <c r="J455" s="2"/>
      <c r="K455" s="2">
        <f t="shared" si="259"/>
        <v>0.56329735034347395</v>
      </c>
      <c r="L455" s="2">
        <f t="shared" si="260"/>
        <v>0</v>
      </c>
      <c r="M455" s="2">
        <f t="shared" si="261"/>
        <v>0.41020608439646711</v>
      </c>
      <c r="N455" s="2">
        <f t="shared" si="255"/>
        <v>1.6683022571148183E-2</v>
      </c>
      <c r="O455" s="2">
        <f t="shared" si="256"/>
        <v>9.8135426889107633E-3</v>
      </c>
      <c r="P455" s="1">
        <v>574</v>
      </c>
      <c r="R455" s="1">
        <v>418</v>
      </c>
      <c r="S455" s="1">
        <v>17</v>
      </c>
      <c r="W455" s="184">
        <v>10</v>
      </c>
      <c r="AI455" s="7">
        <f t="shared" si="262"/>
        <v>0</v>
      </c>
      <c r="AJ455" s="7">
        <f t="shared" si="263"/>
        <v>0</v>
      </c>
      <c r="AK455" s="7">
        <f t="shared" si="264"/>
        <v>0</v>
      </c>
      <c r="AL455" s="7">
        <f t="shared" si="265"/>
        <v>4</v>
      </c>
      <c r="AM455" s="2">
        <f t="shared" si="266"/>
        <v>0</v>
      </c>
      <c r="AN455" s="2">
        <f t="shared" si="267"/>
        <v>0</v>
      </c>
      <c r="AO455" s="2">
        <f t="shared" si="268"/>
        <v>0</v>
      </c>
      <c r="AP455" s="2">
        <f t="shared" si="269"/>
        <v>9.8135426889106973E-3</v>
      </c>
      <c r="AR455" t="str">
        <f t="shared" si="271"/>
        <v>Union</v>
      </c>
      <c r="AS455" t="s">
        <v>1546</v>
      </c>
      <c r="AT455" s="182">
        <v>9</v>
      </c>
      <c r="AV455" s="98">
        <v>13</v>
      </c>
      <c r="AW455" s="100">
        <v>291</v>
      </c>
      <c r="AX455" s="106">
        <f t="shared" si="270"/>
        <v>13291</v>
      </c>
      <c r="AZ455" s="7" t="s">
        <v>2975</v>
      </c>
      <c r="BA455" t="s">
        <v>3208</v>
      </c>
    </row>
    <row r="456" spans="1:53" hidden="1" outlineLevel="1">
      <c r="A456" t="s">
        <v>1453</v>
      </c>
      <c r="B456" t="s">
        <v>1546</v>
      </c>
      <c r="C456" s="1">
        <f t="shared" si="257"/>
        <v>1529</v>
      </c>
      <c r="D456" s="7">
        <f>IF(P456&gt;0,RANK(P456,(P456:R456,S456:AG456)),0)</f>
        <v>1</v>
      </c>
      <c r="E456" s="7">
        <f>IF(Q456&gt;0,RANK(Q456,(P456:R456,S456:AG456)),0)</f>
        <v>0</v>
      </c>
      <c r="F456" s="7">
        <f>IF(R456&gt;0,RANK(R456,(P456:R456,S456:AG456)),0)</f>
        <v>2</v>
      </c>
      <c r="G456" s="7">
        <f>IF(S456&gt;0,RANK(S456,(P456:R456,S456:AG456)),0)</f>
        <v>4</v>
      </c>
      <c r="H456" s="49">
        <f t="shared" si="258"/>
        <v>956</v>
      </c>
      <c r="I456" s="178">
        <f t="shared" si="272"/>
        <v>0.62524525833878353</v>
      </c>
      <c r="J456" s="2"/>
      <c r="K456" s="2">
        <f t="shared" si="259"/>
        <v>0.80837148463047748</v>
      </c>
      <c r="L456" s="2">
        <f t="shared" si="260"/>
        <v>0</v>
      </c>
      <c r="M456" s="2">
        <f t="shared" si="261"/>
        <v>0.18312622629169392</v>
      </c>
      <c r="N456" s="2">
        <f t="shared" si="255"/>
        <v>3.9241334205362983E-3</v>
      </c>
      <c r="O456" s="2">
        <f t="shared" si="256"/>
        <v>4.5781556572923026E-3</v>
      </c>
      <c r="P456" s="1">
        <v>1236</v>
      </c>
      <c r="R456" s="1">
        <v>280</v>
      </c>
      <c r="S456" s="1">
        <v>6</v>
      </c>
      <c r="W456" s="184">
        <v>7</v>
      </c>
      <c r="AI456" s="7">
        <f t="shared" si="262"/>
        <v>0</v>
      </c>
      <c r="AJ456" s="7">
        <f t="shared" si="263"/>
        <v>0</v>
      </c>
      <c r="AK456" s="7">
        <f t="shared" si="264"/>
        <v>0</v>
      </c>
      <c r="AL456" s="7">
        <f t="shared" si="265"/>
        <v>3</v>
      </c>
      <c r="AM456" s="2">
        <f t="shared" si="266"/>
        <v>0</v>
      </c>
      <c r="AN456" s="2">
        <f t="shared" si="267"/>
        <v>0</v>
      </c>
      <c r="AO456" s="2">
        <f t="shared" si="268"/>
        <v>0</v>
      </c>
      <c r="AP456" s="2">
        <f t="shared" si="269"/>
        <v>4.5781556572923477E-3</v>
      </c>
      <c r="AR456" t="str">
        <f t="shared" si="271"/>
        <v>Upson</v>
      </c>
      <c r="AS456" t="s">
        <v>1546</v>
      </c>
      <c r="AT456" s="182">
        <v>3</v>
      </c>
      <c r="AV456" s="98">
        <v>13</v>
      </c>
      <c r="AW456" s="100">
        <v>293</v>
      </c>
      <c r="AX456" s="106">
        <f t="shared" si="270"/>
        <v>13293</v>
      </c>
      <c r="AZ456" s="7" t="s">
        <v>2975</v>
      </c>
      <c r="BA456" t="s">
        <v>3208</v>
      </c>
    </row>
    <row r="457" spans="1:53" hidden="1" outlineLevel="1">
      <c r="A457" t="s">
        <v>366</v>
      </c>
      <c r="B457" t="s">
        <v>1546</v>
      </c>
      <c r="C457" s="1">
        <f t="shared" si="257"/>
        <v>1906</v>
      </c>
      <c r="D457" s="7">
        <f>IF(P457&gt;0,RANK(P457,(P457:R457,S457:AG457)),0)</f>
        <v>1</v>
      </c>
      <c r="E457" s="7">
        <f>IF(Q457&gt;0,RANK(Q457,(P457:R457,S457:AG457)),0)</f>
        <v>0</v>
      </c>
      <c r="F457" s="7">
        <f>IF(R457&gt;0,RANK(R457,(P457:R457,S457:AG457)),0)</f>
        <v>2</v>
      </c>
      <c r="G457" s="7">
        <f>IF(S457&gt;0,RANK(S457,(P457:R457,S457:AG457)),0)</f>
        <v>4</v>
      </c>
      <c r="H457" s="49">
        <f t="shared" si="258"/>
        <v>140</v>
      </c>
      <c r="I457" s="178">
        <f t="shared" si="272"/>
        <v>7.3452256033578175E-2</v>
      </c>
      <c r="J457" s="2"/>
      <c r="K457" s="2">
        <f t="shared" si="259"/>
        <v>0.52938090241343128</v>
      </c>
      <c r="L457" s="2">
        <f t="shared" si="260"/>
        <v>0</v>
      </c>
      <c r="M457" s="2">
        <f t="shared" si="261"/>
        <v>0.45592864637985309</v>
      </c>
      <c r="N457" s="2">
        <f t="shared" si="255"/>
        <v>5.7712486883525708E-3</v>
      </c>
      <c r="O457" s="2">
        <f t="shared" si="256"/>
        <v>8.9192025183630671E-3</v>
      </c>
      <c r="P457" s="1">
        <v>1009</v>
      </c>
      <c r="R457" s="1">
        <v>869</v>
      </c>
      <c r="S457" s="1">
        <v>11</v>
      </c>
      <c r="W457" s="184">
        <v>17</v>
      </c>
      <c r="AI457" s="7">
        <f t="shared" si="262"/>
        <v>0</v>
      </c>
      <c r="AJ457" s="7">
        <f t="shared" si="263"/>
        <v>0</v>
      </c>
      <c r="AK457" s="7">
        <f t="shared" si="264"/>
        <v>0</v>
      </c>
      <c r="AL457" s="7">
        <f t="shared" si="265"/>
        <v>3</v>
      </c>
      <c r="AM457" s="2">
        <f t="shared" si="266"/>
        <v>0</v>
      </c>
      <c r="AN457" s="2">
        <f t="shared" si="267"/>
        <v>0</v>
      </c>
      <c r="AO457" s="2">
        <f t="shared" si="268"/>
        <v>0</v>
      </c>
      <c r="AP457" s="2">
        <f t="shared" si="269"/>
        <v>8.9192025183630636E-3</v>
      </c>
      <c r="AR457" t="str">
        <f t="shared" si="271"/>
        <v>Walker</v>
      </c>
      <c r="AS457" t="s">
        <v>1546</v>
      </c>
      <c r="AT457" s="182">
        <v>14</v>
      </c>
      <c r="AV457" s="98">
        <v>13</v>
      </c>
      <c r="AW457" s="100">
        <v>295</v>
      </c>
      <c r="AX457" s="106">
        <f t="shared" si="270"/>
        <v>13295</v>
      </c>
      <c r="AZ457" s="7" t="s">
        <v>2975</v>
      </c>
      <c r="BA457" t="s">
        <v>3208</v>
      </c>
    </row>
    <row r="458" spans="1:53" hidden="1" outlineLevel="1">
      <c r="A458" t="s">
        <v>2023</v>
      </c>
      <c r="B458" t="s">
        <v>1546</v>
      </c>
      <c r="C458" s="1">
        <f t="shared" si="257"/>
        <v>3309</v>
      </c>
      <c r="D458" s="7">
        <f>IF(P458&gt;0,RANK(P458,(P458:R458,S458:AG458)),0)</f>
        <v>1</v>
      </c>
      <c r="E458" s="7">
        <f>IF(Q458&gt;0,RANK(Q458,(P458:R458,S458:AG458)),0)</f>
        <v>0</v>
      </c>
      <c r="F458" s="7">
        <f>IF(R458&gt;0,RANK(R458,(P458:R458,S458:AG458)),0)</f>
        <v>2</v>
      </c>
      <c r="G458" s="7">
        <f>IF(S458&gt;0,RANK(S458,(P458:R458,S458:AG458)),0)</f>
        <v>4</v>
      </c>
      <c r="H458" s="49">
        <f t="shared" si="258"/>
        <v>1344</v>
      </c>
      <c r="I458" s="178">
        <f t="shared" si="272"/>
        <v>0.40616500453309157</v>
      </c>
      <c r="J458" s="2"/>
      <c r="K458" s="2">
        <f t="shared" si="259"/>
        <v>0.69960713206406766</v>
      </c>
      <c r="L458" s="2">
        <f t="shared" si="260"/>
        <v>0</v>
      </c>
      <c r="M458" s="2">
        <f t="shared" si="261"/>
        <v>0.29344212753097615</v>
      </c>
      <c r="N458" s="2">
        <f t="shared" si="255"/>
        <v>2.7198549410698096E-3</v>
      </c>
      <c r="O458" s="2">
        <f t="shared" si="256"/>
        <v>4.2308854638863809E-3</v>
      </c>
      <c r="P458" s="1">
        <v>2315</v>
      </c>
      <c r="R458" s="1">
        <v>971</v>
      </c>
      <c r="S458" s="1">
        <v>9</v>
      </c>
      <c r="W458" s="184">
        <v>14</v>
      </c>
      <c r="AI458" s="7">
        <f t="shared" si="262"/>
        <v>0</v>
      </c>
      <c r="AJ458" s="7">
        <f t="shared" si="263"/>
        <v>0</v>
      </c>
      <c r="AK458" s="7">
        <f t="shared" si="264"/>
        <v>0</v>
      </c>
      <c r="AL458" s="7">
        <f t="shared" si="265"/>
        <v>3</v>
      </c>
      <c r="AM458" s="2">
        <f t="shared" si="266"/>
        <v>0</v>
      </c>
      <c r="AN458" s="2">
        <f t="shared" si="267"/>
        <v>0</v>
      </c>
      <c r="AO458" s="2">
        <f t="shared" si="268"/>
        <v>0</v>
      </c>
      <c r="AP458" s="2">
        <f t="shared" si="269"/>
        <v>4.2308854638863705E-3</v>
      </c>
      <c r="AR458" t="str">
        <f t="shared" si="271"/>
        <v>Walton</v>
      </c>
      <c r="AS458" t="s">
        <v>1546</v>
      </c>
      <c r="AT458" s="182">
        <v>10</v>
      </c>
      <c r="AV458" s="98">
        <v>13</v>
      </c>
      <c r="AW458" s="100">
        <v>297</v>
      </c>
      <c r="AX458" s="106">
        <f t="shared" si="270"/>
        <v>13297</v>
      </c>
      <c r="AZ458" s="7" t="s">
        <v>2975</v>
      </c>
      <c r="BA458" t="s">
        <v>3208</v>
      </c>
    </row>
    <row r="459" spans="1:53" hidden="1" outlineLevel="1">
      <c r="A459" t="s">
        <v>1815</v>
      </c>
      <c r="B459" t="s">
        <v>1546</v>
      </c>
      <c r="C459" s="1">
        <f t="shared" si="257"/>
        <v>1226</v>
      </c>
      <c r="D459" s="7">
        <f>IF(P459&gt;0,RANK(P459,(P459:R459,S459:AG459)),0)</f>
        <v>1</v>
      </c>
      <c r="E459" s="7">
        <f>IF(Q459&gt;0,RANK(Q459,(P459:R459,S459:AG459)),0)</f>
        <v>0</v>
      </c>
      <c r="F459" s="7">
        <f>IF(R459&gt;0,RANK(R459,(P459:R459,S459:AG459)),0)</f>
        <v>2</v>
      </c>
      <c r="G459" s="7">
        <f>IF(S459&gt;0,RANK(S459,(P459:R459,S459:AG459)),0)</f>
        <v>4</v>
      </c>
      <c r="H459" s="49">
        <f t="shared" si="258"/>
        <v>636</v>
      </c>
      <c r="I459" s="178">
        <f t="shared" si="272"/>
        <v>0.51876019575856447</v>
      </c>
      <c r="J459" s="2"/>
      <c r="K459" s="2">
        <f t="shared" si="259"/>
        <v>0.75040783034257752</v>
      </c>
      <c r="L459" s="2">
        <f t="shared" si="260"/>
        <v>0</v>
      </c>
      <c r="M459" s="2">
        <f t="shared" si="261"/>
        <v>0.23164763458401305</v>
      </c>
      <c r="N459" s="2">
        <f t="shared" si="255"/>
        <v>7.34094616639478E-3</v>
      </c>
      <c r="O459" s="2">
        <f t="shared" si="256"/>
        <v>1.0603588907014648E-2</v>
      </c>
      <c r="P459" s="1">
        <v>920</v>
      </c>
      <c r="R459" s="1">
        <v>284</v>
      </c>
      <c r="S459" s="1">
        <v>9</v>
      </c>
      <c r="W459" s="184">
        <v>13</v>
      </c>
      <c r="AI459" s="7">
        <f t="shared" si="262"/>
        <v>0</v>
      </c>
      <c r="AJ459" s="7">
        <f t="shared" si="263"/>
        <v>0</v>
      </c>
      <c r="AK459" s="7">
        <f t="shared" si="264"/>
        <v>0</v>
      </c>
      <c r="AL459" s="7">
        <f t="shared" si="265"/>
        <v>3</v>
      </c>
      <c r="AM459" s="2">
        <f t="shared" si="266"/>
        <v>0</v>
      </c>
      <c r="AN459" s="2">
        <f t="shared" si="267"/>
        <v>0</v>
      </c>
      <c r="AO459" s="2">
        <f t="shared" si="268"/>
        <v>0</v>
      </c>
      <c r="AP459" s="2">
        <f t="shared" si="269"/>
        <v>1.0603588907014683E-2</v>
      </c>
      <c r="AR459" t="str">
        <f t="shared" si="271"/>
        <v>Ware</v>
      </c>
      <c r="AS459" t="s">
        <v>1546</v>
      </c>
      <c r="AT459" s="182">
        <v>1</v>
      </c>
      <c r="AV459" s="98">
        <v>13</v>
      </c>
      <c r="AW459" s="100">
        <v>299</v>
      </c>
      <c r="AX459" s="106">
        <f t="shared" si="270"/>
        <v>13299</v>
      </c>
      <c r="AZ459" s="7" t="s">
        <v>2975</v>
      </c>
      <c r="BA459" t="s">
        <v>3208</v>
      </c>
    </row>
    <row r="460" spans="1:53" hidden="1" outlineLevel="1">
      <c r="A460" t="s">
        <v>1150</v>
      </c>
      <c r="B460" t="s">
        <v>1546</v>
      </c>
      <c r="C460" s="1">
        <f t="shared" si="257"/>
        <v>523</v>
      </c>
      <c r="D460" s="7">
        <f>IF(P460&gt;0,RANK(P460,(P460:R460,S460:AG460)),0)</f>
        <v>1</v>
      </c>
      <c r="E460" s="7">
        <f>IF(Q460&gt;0,RANK(Q460,(P460:R460,S460:AG460)),0)</f>
        <v>0</v>
      </c>
      <c r="F460" s="7">
        <f>IF(R460&gt;0,RANK(R460,(P460:R460,S460:AG460)),0)</f>
        <v>2</v>
      </c>
      <c r="G460" s="7">
        <f>IF(S460&gt;0,RANK(S460,(P460:R460,S460:AG460)),0)</f>
        <v>3</v>
      </c>
      <c r="H460" s="49">
        <f t="shared" si="258"/>
        <v>419</v>
      </c>
      <c r="I460" s="178">
        <f t="shared" si="272"/>
        <v>0.80114722753346079</v>
      </c>
      <c r="J460" s="2"/>
      <c r="K460" s="2">
        <f t="shared" si="259"/>
        <v>0.89483747609942643</v>
      </c>
      <c r="L460" s="2">
        <f t="shared" si="260"/>
        <v>0</v>
      </c>
      <c r="M460" s="2">
        <f t="shared" si="261"/>
        <v>9.3690248565965584E-2</v>
      </c>
      <c r="N460" s="2">
        <f t="shared" si="255"/>
        <v>5.7361376673040155E-3</v>
      </c>
      <c r="O460" s="2">
        <f t="shared" si="256"/>
        <v>5.7361376673039687E-3</v>
      </c>
      <c r="P460" s="1">
        <v>468</v>
      </c>
      <c r="R460" s="1">
        <v>49</v>
      </c>
      <c r="S460" s="1">
        <v>3</v>
      </c>
      <c r="W460" s="184">
        <v>3</v>
      </c>
      <c r="AI460" s="7">
        <f t="shared" si="262"/>
        <v>0</v>
      </c>
      <c r="AJ460" s="7">
        <f t="shared" si="263"/>
        <v>0</v>
      </c>
      <c r="AK460" s="7">
        <f t="shared" si="264"/>
        <v>0</v>
      </c>
      <c r="AL460" s="7">
        <f t="shared" si="265"/>
        <v>3</v>
      </c>
      <c r="AM460" s="2">
        <f t="shared" si="266"/>
        <v>0</v>
      </c>
      <c r="AN460" s="2">
        <f t="shared" si="267"/>
        <v>0</v>
      </c>
      <c r="AO460" s="2">
        <f t="shared" si="268"/>
        <v>0</v>
      </c>
      <c r="AP460" s="2">
        <f t="shared" si="269"/>
        <v>5.7361376673040155E-3</v>
      </c>
      <c r="AR460" t="str">
        <f t="shared" si="271"/>
        <v>Warren</v>
      </c>
      <c r="AS460" t="s">
        <v>1546</v>
      </c>
      <c r="AT460" s="182">
        <v>10</v>
      </c>
      <c r="AV460" s="98">
        <v>13</v>
      </c>
      <c r="AW460" s="100">
        <v>301</v>
      </c>
      <c r="AX460" s="106">
        <f t="shared" si="270"/>
        <v>13301</v>
      </c>
      <c r="AZ460" s="7" t="s">
        <v>2975</v>
      </c>
      <c r="BA460" t="s">
        <v>3208</v>
      </c>
    </row>
    <row r="461" spans="1:53" hidden="1" outlineLevel="1">
      <c r="A461" t="s">
        <v>643</v>
      </c>
      <c r="B461" t="s">
        <v>1546</v>
      </c>
      <c r="C461" s="1">
        <f t="shared" si="257"/>
        <v>2025</v>
      </c>
      <c r="D461" s="7">
        <f>IF(P461&gt;0,RANK(P461,(P461:R461,S461:AG461)),0)</f>
        <v>1</v>
      </c>
      <c r="E461" s="7">
        <f>IF(Q461&gt;0,RANK(Q461,(P461:R461,S461:AG461)),0)</f>
        <v>0</v>
      </c>
      <c r="F461" s="7">
        <f>IF(R461&gt;0,RANK(R461,(P461:R461,S461:AG461)),0)</f>
        <v>2</v>
      </c>
      <c r="G461" s="7">
        <f>IF(S461&gt;0,RANK(S461,(P461:R461,S461:AG461)),0)</f>
        <v>4</v>
      </c>
      <c r="H461" s="49">
        <f t="shared" si="258"/>
        <v>1491</v>
      </c>
      <c r="I461" s="178">
        <f t="shared" si="272"/>
        <v>0.73629629629629634</v>
      </c>
      <c r="J461" s="2"/>
      <c r="K461" s="2">
        <f t="shared" si="259"/>
        <v>0.86370370370370375</v>
      </c>
      <c r="L461" s="2">
        <f t="shared" si="260"/>
        <v>0</v>
      </c>
      <c r="M461" s="2">
        <f t="shared" si="261"/>
        <v>0.12740740740740741</v>
      </c>
      <c r="N461" s="2">
        <f t="shared" si="255"/>
        <v>2.9629629629629628E-3</v>
      </c>
      <c r="O461" s="2">
        <f t="shared" si="256"/>
        <v>5.9259259259258727E-3</v>
      </c>
      <c r="P461" s="1">
        <v>1749</v>
      </c>
      <c r="R461" s="1">
        <v>258</v>
      </c>
      <c r="S461" s="1">
        <v>6</v>
      </c>
      <c r="W461" s="184">
        <v>12</v>
      </c>
      <c r="AI461" s="7">
        <f t="shared" si="262"/>
        <v>0</v>
      </c>
      <c r="AJ461" s="7">
        <f t="shared" si="263"/>
        <v>0</v>
      </c>
      <c r="AK461" s="7">
        <f t="shared" si="264"/>
        <v>0</v>
      </c>
      <c r="AL461" s="7">
        <f t="shared" si="265"/>
        <v>3</v>
      </c>
      <c r="AM461" s="2">
        <f t="shared" si="266"/>
        <v>0</v>
      </c>
      <c r="AN461" s="2">
        <f t="shared" si="267"/>
        <v>0</v>
      </c>
      <c r="AO461" s="2">
        <f t="shared" si="268"/>
        <v>0</v>
      </c>
      <c r="AP461" s="2">
        <f t="shared" si="269"/>
        <v>5.9259259259259256E-3</v>
      </c>
      <c r="AR461" t="str">
        <f t="shared" si="271"/>
        <v>Washington</v>
      </c>
      <c r="AS461" t="s">
        <v>1546</v>
      </c>
      <c r="AT461" s="182">
        <v>10</v>
      </c>
      <c r="AV461" s="98">
        <v>13</v>
      </c>
      <c r="AW461" s="100">
        <v>303</v>
      </c>
      <c r="AX461" s="106">
        <f t="shared" si="270"/>
        <v>13303</v>
      </c>
      <c r="AZ461" s="7" t="s">
        <v>2975</v>
      </c>
      <c r="BA461" t="s">
        <v>3208</v>
      </c>
    </row>
    <row r="462" spans="1:53" hidden="1" outlineLevel="1">
      <c r="A462" t="s">
        <v>2161</v>
      </c>
      <c r="B462" t="s">
        <v>1546</v>
      </c>
      <c r="C462" s="1">
        <f t="shared" si="257"/>
        <v>958</v>
      </c>
      <c r="D462" s="7">
        <f>IF(P462&gt;0,RANK(P462,(P462:R462,S462:AG462)),0)</f>
        <v>1</v>
      </c>
      <c r="E462" s="7">
        <f>IF(Q462&gt;0,RANK(Q462,(P462:R462,S462:AG462)),0)</f>
        <v>0</v>
      </c>
      <c r="F462" s="7">
        <f>IF(R462&gt;0,RANK(R462,(P462:R462,S462:AG462)),0)</f>
        <v>2</v>
      </c>
      <c r="G462" s="7">
        <f>IF(S462&gt;0,RANK(S462,(P462:R462,S462:AG462)),0)</f>
        <v>4</v>
      </c>
      <c r="H462" s="49">
        <f t="shared" si="258"/>
        <v>466</v>
      </c>
      <c r="I462" s="178">
        <f t="shared" si="272"/>
        <v>0.48643006263048016</v>
      </c>
      <c r="J462" s="2"/>
      <c r="K462" s="2">
        <f t="shared" si="259"/>
        <v>0.73277661795407101</v>
      </c>
      <c r="L462" s="2">
        <f t="shared" si="260"/>
        <v>0</v>
      </c>
      <c r="M462" s="2">
        <f t="shared" si="261"/>
        <v>0.24634655532359082</v>
      </c>
      <c r="N462" s="2">
        <f t="shared" si="255"/>
        <v>7.3068893528183713E-3</v>
      </c>
      <c r="O462" s="2">
        <f t="shared" si="256"/>
        <v>1.3569937369519804E-2</v>
      </c>
      <c r="P462" s="1">
        <v>702</v>
      </c>
      <c r="R462" s="1">
        <v>236</v>
      </c>
      <c r="S462" s="1">
        <v>7</v>
      </c>
      <c r="W462" s="184">
        <v>13</v>
      </c>
      <c r="AI462" s="7">
        <f t="shared" si="262"/>
        <v>0</v>
      </c>
      <c r="AJ462" s="7">
        <f t="shared" si="263"/>
        <v>0</v>
      </c>
      <c r="AK462" s="7">
        <f t="shared" si="264"/>
        <v>0</v>
      </c>
      <c r="AL462" s="7">
        <f t="shared" si="265"/>
        <v>3</v>
      </c>
      <c r="AM462" s="2">
        <f t="shared" si="266"/>
        <v>0</v>
      </c>
      <c r="AN462" s="2">
        <f t="shared" si="267"/>
        <v>0</v>
      </c>
      <c r="AO462" s="2">
        <f t="shared" si="268"/>
        <v>0</v>
      </c>
      <c r="AP462" s="2">
        <f t="shared" si="269"/>
        <v>1.3569937369519834E-2</v>
      </c>
      <c r="AR462" t="str">
        <f t="shared" si="271"/>
        <v>Wayne</v>
      </c>
      <c r="AS462" t="s">
        <v>1546</v>
      </c>
      <c r="AT462" s="182">
        <v>1</v>
      </c>
      <c r="AV462" s="98">
        <v>13</v>
      </c>
      <c r="AW462" s="100">
        <v>305</v>
      </c>
      <c r="AX462" s="106">
        <f t="shared" si="270"/>
        <v>13305</v>
      </c>
      <c r="AZ462" s="7" t="s">
        <v>2975</v>
      </c>
      <c r="BA462" t="s">
        <v>3208</v>
      </c>
    </row>
    <row r="463" spans="1:53" hidden="1" outlineLevel="1">
      <c r="A463" t="s">
        <v>1048</v>
      </c>
      <c r="B463" t="s">
        <v>1546</v>
      </c>
      <c r="C463" s="1">
        <f t="shared" si="257"/>
        <v>190</v>
      </c>
      <c r="D463" s="7">
        <f>IF(P463&gt;0,RANK(P463,(P463:R463,S463:AG463)),0)</f>
        <v>1</v>
      </c>
      <c r="E463" s="7">
        <f>IF(Q463&gt;0,RANK(Q463,(P463:R463,S463:AG463)),0)</f>
        <v>0</v>
      </c>
      <c r="F463" s="7">
        <f>IF(R463&gt;0,RANK(R463,(P463:R463,S463:AG463)),0)</f>
        <v>2</v>
      </c>
      <c r="G463" s="7">
        <f>IF(S463&gt;0,RANK(S463,(P463:R463,S463:AG463)),0)</f>
        <v>0</v>
      </c>
      <c r="H463" s="49">
        <f t="shared" si="258"/>
        <v>152</v>
      </c>
      <c r="I463" s="178">
        <f t="shared" si="272"/>
        <v>0.8</v>
      </c>
      <c r="J463" s="2"/>
      <c r="K463" s="2">
        <f t="shared" si="259"/>
        <v>0.89473684210526316</v>
      </c>
      <c r="L463" s="2">
        <f t="shared" si="260"/>
        <v>0</v>
      </c>
      <c r="M463" s="2">
        <f t="shared" si="261"/>
        <v>9.4736842105263161E-2</v>
      </c>
      <c r="N463" s="2">
        <f t="shared" si="255"/>
        <v>0</v>
      </c>
      <c r="O463" s="2">
        <f t="shared" si="256"/>
        <v>1.0526315789473675E-2</v>
      </c>
      <c r="P463" s="1">
        <v>170</v>
      </c>
      <c r="R463" s="1">
        <v>18</v>
      </c>
      <c r="S463" s="1">
        <v>0</v>
      </c>
      <c r="W463" s="184">
        <v>2</v>
      </c>
      <c r="AI463" s="7">
        <f t="shared" si="262"/>
        <v>0</v>
      </c>
      <c r="AJ463" s="7">
        <f t="shared" si="263"/>
        <v>0</v>
      </c>
      <c r="AK463" s="7">
        <f t="shared" si="264"/>
        <v>0</v>
      </c>
      <c r="AL463" s="7">
        <f t="shared" si="265"/>
        <v>3</v>
      </c>
      <c r="AM463" s="2">
        <f t="shared" si="266"/>
        <v>0</v>
      </c>
      <c r="AN463" s="2">
        <f t="shared" si="267"/>
        <v>0</v>
      </c>
      <c r="AO463" s="2">
        <f t="shared" si="268"/>
        <v>0</v>
      </c>
      <c r="AP463" s="2">
        <f t="shared" si="269"/>
        <v>1.0526315789473684E-2</v>
      </c>
      <c r="AR463" t="str">
        <f t="shared" si="271"/>
        <v>Webster</v>
      </c>
      <c r="AS463" t="s">
        <v>1546</v>
      </c>
      <c r="AT463" s="182">
        <v>2</v>
      </c>
      <c r="AV463" s="98">
        <v>13</v>
      </c>
      <c r="AW463" s="100">
        <v>307</v>
      </c>
      <c r="AX463" s="106">
        <f t="shared" si="270"/>
        <v>13307</v>
      </c>
      <c r="AZ463" s="7" t="s">
        <v>2975</v>
      </c>
      <c r="BA463" t="s">
        <v>3208</v>
      </c>
    </row>
    <row r="464" spans="1:53" hidden="1" outlineLevel="1">
      <c r="A464" t="s">
        <v>3280</v>
      </c>
      <c r="B464" t="s">
        <v>1546</v>
      </c>
      <c r="C464" s="1">
        <f t="shared" si="257"/>
        <v>206</v>
      </c>
      <c r="D464" s="7">
        <f>IF(P464&gt;0,RANK(P464,(P464:R464,S464:AG464)),0)</f>
        <v>1</v>
      </c>
      <c r="E464" s="7">
        <f>IF(Q464&gt;0,RANK(Q464,(P464:R464,S464:AG464)),0)</f>
        <v>0</v>
      </c>
      <c r="F464" s="7">
        <f>IF(R464&gt;0,RANK(R464,(P464:R464,S464:AG464)),0)</f>
        <v>2</v>
      </c>
      <c r="G464" s="7">
        <f>IF(S464&gt;0,RANK(S464,(P464:R464,S464:AG464)),0)</f>
        <v>0</v>
      </c>
      <c r="H464" s="49">
        <f t="shared" si="258"/>
        <v>151</v>
      </c>
      <c r="I464" s="178">
        <f t="shared" si="272"/>
        <v>0.73300970873786409</v>
      </c>
      <c r="J464" s="2"/>
      <c r="K464" s="2">
        <f t="shared" si="259"/>
        <v>0.85922330097087374</v>
      </c>
      <c r="L464" s="2">
        <f t="shared" si="260"/>
        <v>0</v>
      </c>
      <c r="M464" s="2">
        <f t="shared" si="261"/>
        <v>0.12621359223300971</v>
      </c>
      <c r="N464" s="2">
        <f t="shared" si="255"/>
        <v>0</v>
      </c>
      <c r="O464" s="2">
        <f t="shared" si="256"/>
        <v>1.4563106796116554E-2</v>
      </c>
      <c r="P464" s="1">
        <v>177</v>
      </c>
      <c r="R464" s="1">
        <v>26</v>
      </c>
      <c r="S464" s="1">
        <v>0</v>
      </c>
      <c r="W464" s="184">
        <v>3</v>
      </c>
      <c r="AI464" s="7">
        <f t="shared" si="262"/>
        <v>0</v>
      </c>
      <c r="AJ464" s="7">
        <f t="shared" si="263"/>
        <v>0</v>
      </c>
      <c r="AK464" s="7">
        <f t="shared" si="264"/>
        <v>0</v>
      </c>
      <c r="AL464" s="7">
        <f t="shared" si="265"/>
        <v>3</v>
      </c>
      <c r="AM464" s="2">
        <f t="shared" si="266"/>
        <v>0</v>
      </c>
      <c r="AN464" s="2">
        <f t="shared" si="267"/>
        <v>0</v>
      </c>
      <c r="AO464" s="2">
        <f t="shared" si="268"/>
        <v>0</v>
      </c>
      <c r="AP464" s="2">
        <f t="shared" si="269"/>
        <v>1.4563106796116505E-2</v>
      </c>
      <c r="AR464" t="str">
        <f t="shared" si="271"/>
        <v>Wheeler</v>
      </c>
      <c r="AS464" t="s">
        <v>1546</v>
      </c>
      <c r="AT464" s="182">
        <v>12</v>
      </c>
      <c r="AV464" s="98">
        <v>13</v>
      </c>
      <c r="AW464" s="100">
        <v>309</v>
      </c>
      <c r="AX464" s="106">
        <f t="shared" si="270"/>
        <v>13309</v>
      </c>
      <c r="AZ464" s="7" t="s">
        <v>2975</v>
      </c>
      <c r="BA464" t="s">
        <v>3208</v>
      </c>
    </row>
    <row r="465" spans="1:84" hidden="1" outlineLevel="1">
      <c r="A465" t="s">
        <v>2879</v>
      </c>
      <c r="B465" t="s">
        <v>1546</v>
      </c>
      <c r="C465" s="1">
        <f t="shared" si="257"/>
        <v>951</v>
      </c>
      <c r="D465" s="7">
        <f>IF(P465&gt;0,RANK(P465,(P465:R465,S465:AG465)),0)</f>
        <v>1</v>
      </c>
      <c r="E465" s="7">
        <f>IF(Q465&gt;0,RANK(Q465,(P465:R465,S465:AG465)),0)</f>
        <v>0</v>
      </c>
      <c r="F465" s="7">
        <f>IF(R465&gt;0,RANK(R465,(P465:R465,S465:AG465)),0)</f>
        <v>2</v>
      </c>
      <c r="G465" s="7">
        <f>IF(S465&gt;0,RANK(S465,(P465:R465,S465:AG465)),0)</f>
        <v>3</v>
      </c>
      <c r="H465" s="49">
        <f t="shared" si="258"/>
        <v>59</v>
      </c>
      <c r="I465" s="178">
        <f t="shared" si="272"/>
        <v>6.203995793901157E-2</v>
      </c>
      <c r="J465" s="2"/>
      <c r="K465" s="2">
        <f t="shared" si="259"/>
        <v>0.52471083070452151</v>
      </c>
      <c r="L465" s="2">
        <f t="shared" si="260"/>
        <v>0</v>
      </c>
      <c r="M465" s="2">
        <f t="shared" si="261"/>
        <v>0.46267087276551</v>
      </c>
      <c r="N465" s="2">
        <f t="shared" si="255"/>
        <v>7.3606729758149319E-3</v>
      </c>
      <c r="O465" s="2">
        <f t="shared" si="256"/>
        <v>5.257623554153555E-3</v>
      </c>
      <c r="P465" s="1">
        <v>499</v>
      </c>
      <c r="R465" s="1">
        <v>440</v>
      </c>
      <c r="S465" s="1">
        <v>7</v>
      </c>
      <c r="W465" s="184">
        <v>5</v>
      </c>
      <c r="AI465" s="7">
        <f t="shared" si="262"/>
        <v>0</v>
      </c>
      <c r="AJ465" s="7">
        <f t="shared" si="263"/>
        <v>0</v>
      </c>
      <c r="AK465" s="7">
        <f t="shared" si="264"/>
        <v>0</v>
      </c>
      <c r="AL465" s="7">
        <f t="shared" si="265"/>
        <v>4</v>
      </c>
      <c r="AM465" s="2">
        <f t="shared" si="266"/>
        <v>0</v>
      </c>
      <c r="AN465" s="2">
        <f t="shared" si="267"/>
        <v>0</v>
      </c>
      <c r="AO465" s="2">
        <f t="shared" si="268"/>
        <v>0</v>
      </c>
      <c r="AP465" s="2">
        <f t="shared" si="269"/>
        <v>5.2576235541535229E-3</v>
      </c>
      <c r="AR465" t="str">
        <f t="shared" si="271"/>
        <v>White</v>
      </c>
      <c r="AS465" t="s">
        <v>1546</v>
      </c>
      <c r="AT465" s="182">
        <v>9</v>
      </c>
      <c r="AV465" s="98">
        <v>13</v>
      </c>
      <c r="AW465" s="100">
        <v>311</v>
      </c>
      <c r="AX465" s="106">
        <f t="shared" si="270"/>
        <v>13311</v>
      </c>
      <c r="AZ465" s="7" t="s">
        <v>2975</v>
      </c>
      <c r="BA465" t="s">
        <v>3208</v>
      </c>
    </row>
    <row r="466" spans="1:84" hidden="1" outlineLevel="1">
      <c r="A466" t="s">
        <v>3159</v>
      </c>
      <c r="B466" t="s">
        <v>1546</v>
      </c>
      <c r="C466" s="1">
        <f t="shared" si="257"/>
        <v>2888</v>
      </c>
      <c r="D466" s="7">
        <f>IF(P466&gt;0,RANK(P466,(P466:R466,S466:AG466)),0)</f>
        <v>1</v>
      </c>
      <c r="E466" s="7">
        <f>IF(Q466&gt;0,RANK(Q466,(P466:R466,S466:AG466)),0)</f>
        <v>0</v>
      </c>
      <c r="F466" s="7">
        <f>IF(R466&gt;0,RANK(R466,(P466:R466,S466:AG466)),0)</f>
        <v>2</v>
      </c>
      <c r="G466" s="7">
        <f>IF(S466&gt;0,RANK(S466,(P466:R466,S466:AG466)),0)</f>
        <v>3</v>
      </c>
      <c r="H466" s="49">
        <f t="shared" si="258"/>
        <v>228</v>
      </c>
      <c r="I466" s="178">
        <f t="shared" si="272"/>
        <v>7.8947368421052627E-2</v>
      </c>
      <c r="J466" s="2"/>
      <c r="K466" s="2">
        <f t="shared" si="259"/>
        <v>0.53289473684210531</v>
      </c>
      <c r="L466" s="2">
        <f t="shared" si="260"/>
        <v>0</v>
      </c>
      <c r="M466" s="2">
        <f t="shared" si="261"/>
        <v>0.45394736842105265</v>
      </c>
      <c r="N466" s="2">
        <f t="shared" si="255"/>
        <v>6.5789473684210523E-3</v>
      </c>
      <c r="O466" s="2">
        <f t="shared" si="256"/>
        <v>6.5789473684209829E-3</v>
      </c>
      <c r="P466" s="1">
        <v>1539</v>
      </c>
      <c r="R466" s="1">
        <v>1311</v>
      </c>
      <c r="S466" s="1">
        <v>19</v>
      </c>
      <c r="W466" s="184">
        <v>19</v>
      </c>
      <c r="AI466" s="7">
        <f t="shared" si="262"/>
        <v>0</v>
      </c>
      <c r="AJ466" s="7">
        <f t="shared" si="263"/>
        <v>0</v>
      </c>
      <c r="AK466" s="7">
        <f t="shared" si="264"/>
        <v>0</v>
      </c>
      <c r="AL466" s="7">
        <f t="shared" si="265"/>
        <v>3</v>
      </c>
      <c r="AM466" s="2">
        <f t="shared" si="266"/>
        <v>0</v>
      </c>
      <c r="AN466" s="2">
        <f t="shared" si="267"/>
        <v>0</v>
      </c>
      <c r="AO466" s="2">
        <f t="shared" si="268"/>
        <v>0</v>
      </c>
      <c r="AP466" s="2">
        <f t="shared" si="269"/>
        <v>6.5789473684210523E-3</v>
      </c>
      <c r="AR466" t="str">
        <f t="shared" si="271"/>
        <v>Whitfield</v>
      </c>
      <c r="AS466" t="s">
        <v>1546</v>
      </c>
      <c r="AT466" s="182">
        <v>14</v>
      </c>
      <c r="AV466" s="98">
        <v>13</v>
      </c>
      <c r="AW466" s="100">
        <v>313</v>
      </c>
      <c r="AX466" s="106">
        <f t="shared" si="270"/>
        <v>13313</v>
      </c>
      <c r="AZ466" s="7" t="s">
        <v>2975</v>
      </c>
      <c r="BA466" t="s">
        <v>3208</v>
      </c>
    </row>
    <row r="467" spans="1:84" hidden="1" outlineLevel="1">
      <c r="A467" t="s">
        <v>1112</v>
      </c>
      <c r="B467" t="s">
        <v>1546</v>
      </c>
      <c r="C467" s="1">
        <f t="shared" si="257"/>
        <v>349</v>
      </c>
      <c r="D467" s="7">
        <f>IF(P467&gt;0,RANK(P467,(P467:R467,S467:AG467)),0)</f>
        <v>1</v>
      </c>
      <c r="E467" s="7">
        <f>IF(Q467&gt;0,RANK(Q467,(P467:R467,S467:AG467)),0)</f>
        <v>0</v>
      </c>
      <c r="F467" s="7">
        <f>IF(R467&gt;0,RANK(R467,(P467:R467,S467:AG467)),0)</f>
        <v>2</v>
      </c>
      <c r="G467" s="7">
        <f>IF(S467&gt;0,RANK(S467,(P467:R467,S467:AG467)),0)</f>
        <v>4</v>
      </c>
      <c r="H467" s="49">
        <f t="shared" si="258"/>
        <v>262</v>
      </c>
      <c r="I467" s="178">
        <f t="shared" si="272"/>
        <v>0.75071633237822355</v>
      </c>
      <c r="J467" s="2"/>
      <c r="K467" s="2">
        <f t="shared" si="259"/>
        <v>0.86819484240687683</v>
      </c>
      <c r="L467" s="2">
        <f t="shared" si="260"/>
        <v>0</v>
      </c>
      <c r="M467" s="2">
        <f t="shared" si="261"/>
        <v>0.1174785100286533</v>
      </c>
      <c r="N467" s="2">
        <f t="shared" si="255"/>
        <v>5.7306590257879654E-3</v>
      </c>
      <c r="O467" s="2">
        <f t="shared" si="256"/>
        <v>8.595988538681907E-3</v>
      </c>
      <c r="P467" s="1">
        <v>303</v>
      </c>
      <c r="R467" s="1">
        <v>41</v>
      </c>
      <c r="S467" s="1">
        <v>2</v>
      </c>
      <c r="W467" s="184">
        <v>3</v>
      </c>
      <c r="AI467" s="7">
        <f t="shared" si="262"/>
        <v>0</v>
      </c>
      <c r="AJ467" s="7">
        <f t="shared" si="263"/>
        <v>0</v>
      </c>
      <c r="AK467" s="7">
        <f t="shared" si="264"/>
        <v>0</v>
      </c>
      <c r="AL467" s="7">
        <f t="shared" si="265"/>
        <v>3</v>
      </c>
      <c r="AM467" s="2">
        <f t="shared" si="266"/>
        <v>0</v>
      </c>
      <c r="AN467" s="2">
        <f t="shared" si="267"/>
        <v>0</v>
      </c>
      <c r="AO467" s="2">
        <f t="shared" si="268"/>
        <v>0</v>
      </c>
      <c r="AP467" s="2">
        <f t="shared" si="269"/>
        <v>8.5959885386819486E-3</v>
      </c>
      <c r="AR467" t="str">
        <f t="shared" si="271"/>
        <v>Wilcox</v>
      </c>
      <c r="AS467" t="s">
        <v>1546</v>
      </c>
      <c r="AT467" s="182">
        <v>8</v>
      </c>
      <c r="AV467" s="98">
        <v>13</v>
      </c>
      <c r="AW467" s="100">
        <v>315</v>
      </c>
      <c r="AX467" s="106">
        <f t="shared" si="270"/>
        <v>13315</v>
      </c>
      <c r="AZ467" s="7" t="s">
        <v>2975</v>
      </c>
      <c r="BA467" t="s">
        <v>3208</v>
      </c>
    </row>
    <row r="468" spans="1:84" hidden="1" outlineLevel="1">
      <c r="A468" t="s">
        <v>956</v>
      </c>
      <c r="B468" t="s">
        <v>1546</v>
      </c>
      <c r="C468" s="1">
        <f t="shared" si="257"/>
        <v>855</v>
      </c>
      <c r="D468" s="7">
        <f>IF(P468&gt;0,RANK(P468,(P468:R468,S468:AG468)),0)</f>
        <v>1</v>
      </c>
      <c r="E468" s="7">
        <f>IF(Q468&gt;0,RANK(Q468,(P468:R468,S468:AG468)),0)</f>
        <v>0</v>
      </c>
      <c r="F468" s="7">
        <f>IF(R468&gt;0,RANK(R468,(P468:R468,S468:AG468)),0)</f>
        <v>2</v>
      </c>
      <c r="G468" s="7">
        <f>IF(S468&gt;0,RANK(S468,(P468:R468,S468:AG468)),0)</f>
        <v>4</v>
      </c>
      <c r="H468" s="49">
        <f t="shared" si="258"/>
        <v>561</v>
      </c>
      <c r="I468" s="178">
        <f t="shared" si="272"/>
        <v>0.65614035087719302</v>
      </c>
      <c r="J468" s="2"/>
      <c r="K468" s="2">
        <f t="shared" si="259"/>
        <v>0.82105263157894737</v>
      </c>
      <c r="L468" s="2">
        <f t="shared" si="260"/>
        <v>0</v>
      </c>
      <c r="M468" s="2">
        <f t="shared" si="261"/>
        <v>0.1649122807017544</v>
      </c>
      <c r="N468" s="2">
        <f t="shared" si="255"/>
        <v>4.6783625730994153E-3</v>
      </c>
      <c r="O468" s="2">
        <f t="shared" si="256"/>
        <v>9.3567251461988184E-3</v>
      </c>
      <c r="P468" s="1">
        <v>702</v>
      </c>
      <c r="R468" s="1">
        <v>141</v>
      </c>
      <c r="S468" s="1">
        <v>4</v>
      </c>
      <c r="W468" s="184">
        <v>8</v>
      </c>
      <c r="AI468" s="7">
        <f t="shared" si="262"/>
        <v>0</v>
      </c>
      <c r="AJ468" s="7">
        <f t="shared" si="263"/>
        <v>0</v>
      </c>
      <c r="AK468" s="7">
        <f t="shared" si="264"/>
        <v>0</v>
      </c>
      <c r="AL468" s="7">
        <f t="shared" si="265"/>
        <v>3</v>
      </c>
      <c r="AM468" s="2">
        <f t="shared" si="266"/>
        <v>0</v>
      </c>
      <c r="AN468" s="2">
        <f t="shared" si="267"/>
        <v>0</v>
      </c>
      <c r="AO468" s="2">
        <f t="shared" si="268"/>
        <v>0</v>
      </c>
      <c r="AP468" s="2">
        <f t="shared" si="269"/>
        <v>9.3567251461988306E-3</v>
      </c>
      <c r="AR468" t="str">
        <f t="shared" si="271"/>
        <v>Wilkes</v>
      </c>
      <c r="AS468" t="s">
        <v>1546</v>
      </c>
      <c r="AT468" s="182">
        <v>10</v>
      </c>
      <c r="AV468" s="98">
        <v>13</v>
      </c>
      <c r="AW468" s="100">
        <v>317</v>
      </c>
      <c r="AX468" s="106">
        <f t="shared" si="270"/>
        <v>13317</v>
      </c>
      <c r="AZ468" s="7" t="s">
        <v>2975</v>
      </c>
      <c r="BA468" t="s">
        <v>3208</v>
      </c>
    </row>
    <row r="469" spans="1:84" hidden="1" outlineLevel="1">
      <c r="A469" t="s">
        <v>45</v>
      </c>
      <c r="B469" t="s">
        <v>1546</v>
      </c>
      <c r="C469" s="1">
        <f t="shared" si="257"/>
        <v>999</v>
      </c>
      <c r="D469" s="7">
        <f>IF(P469&gt;0,RANK(P469,(P469:R469,S469:AG469)),0)</f>
        <v>1</v>
      </c>
      <c r="E469" s="7">
        <f>IF(Q469&gt;0,RANK(Q469,(P469:R469,S469:AG469)),0)</f>
        <v>0</v>
      </c>
      <c r="F469" s="7">
        <f>IF(R469&gt;0,RANK(R469,(P469:R469,S469:AG469)),0)</f>
        <v>2</v>
      </c>
      <c r="G469" s="7">
        <f>IF(S469&gt;0,RANK(S469,(P469:R469,S469:AG469)),0)</f>
        <v>3</v>
      </c>
      <c r="H469" s="49">
        <f t="shared" si="258"/>
        <v>677</v>
      </c>
      <c r="I469" s="178">
        <f t="shared" si="272"/>
        <v>0.67767767767767773</v>
      </c>
      <c r="J469" s="2"/>
      <c r="K469" s="2">
        <f t="shared" si="259"/>
        <v>0.83283283283283283</v>
      </c>
      <c r="L469" s="2">
        <f t="shared" si="260"/>
        <v>0</v>
      </c>
      <c r="M469" s="2">
        <f t="shared" si="261"/>
        <v>0.15515515515515516</v>
      </c>
      <c r="N469" s="2">
        <f t="shared" si="255"/>
        <v>6.006006006006006E-3</v>
      </c>
      <c r="O469" s="2">
        <f t="shared" si="256"/>
        <v>6.0060060060060129E-3</v>
      </c>
      <c r="P469" s="1">
        <v>832</v>
      </c>
      <c r="R469" s="1">
        <v>155</v>
      </c>
      <c r="S469" s="1">
        <v>6</v>
      </c>
      <c r="W469" s="184">
        <v>6</v>
      </c>
      <c r="AI469" s="7">
        <f t="shared" si="262"/>
        <v>0</v>
      </c>
      <c r="AJ469" s="7">
        <f t="shared" si="263"/>
        <v>0</v>
      </c>
      <c r="AK469" s="7">
        <f t="shared" si="264"/>
        <v>0</v>
      </c>
      <c r="AL469" s="7">
        <f t="shared" si="265"/>
        <v>3</v>
      </c>
      <c r="AM469" s="2">
        <f t="shared" si="266"/>
        <v>0</v>
      </c>
      <c r="AN469" s="2">
        <f t="shared" si="267"/>
        <v>0</v>
      </c>
      <c r="AO469" s="2">
        <f t="shared" si="268"/>
        <v>0</v>
      </c>
      <c r="AP469" s="2">
        <f t="shared" si="269"/>
        <v>6.006006006006006E-3</v>
      </c>
      <c r="AR469" t="str">
        <f t="shared" si="271"/>
        <v>Wilkinson</v>
      </c>
      <c r="AS469" t="s">
        <v>1546</v>
      </c>
      <c r="AT469" s="182">
        <v>8</v>
      </c>
      <c r="AV469" s="98">
        <v>13</v>
      </c>
      <c r="AW469" s="100">
        <v>319</v>
      </c>
      <c r="AX469" s="106">
        <f t="shared" si="270"/>
        <v>13319</v>
      </c>
      <c r="AZ469" s="7" t="s">
        <v>2975</v>
      </c>
      <c r="BA469" t="s">
        <v>3208</v>
      </c>
    </row>
    <row r="470" spans="1:84" hidden="1" outlineLevel="1">
      <c r="A470" t="s">
        <v>177</v>
      </c>
      <c r="B470" t="s">
        <v>1546</v>
      </c>
      <c r="C470" s="1">
        <f t="shared" si="257"/>
        <v>863</v>
      </c>
      <c r="D470" s="7">
        <f>IF(P470&gt;0,RANK(P470,(P470:R470,S470:AG470)),0)</f>
        <v>1</v>
      </c>
      <c r="E470" s="7">
        <f>IF(Q470&gt;0,RANK(Q470,(P470:R470,S470:AG470)),0)</f>
        <v>0</v>
      </c>
      <c r="F470" s="7">
        <f>IF(R470&gt;0,RANK(R470,(P470:R470,S470:AG470)),0)</f>
        <v>2</v>
      </c>
      <c r="G470" s="7">
        <f>IF(S470&gt;0,RANK(S470,(P470:R470,S470:AG470)),0)</f>
        <v>3</v>
      </c>
      <c r="H470" s="49">
        <f t="shared" si="258"/>
        <v>520</v>
      </c>
      <c r="I470" s="178">
        <f t="shared" si="272"/>
        <v>0.60254924681344146</v>
      </c>
      <c r="J470" s="2"/>
      <c r="K470" s="2">
        <f t="shared" si="259"/>
        <v>0.79490150637311707</v>
      </c>
      <c r="L470" s="2">
        <f t="shared" si="260"/>
        <v>0</v>
      </c>
      <c r="M470" s="2">
        <f t="shared" si="261"/>
        <v>0.19235225955967555</v>
      </c>
      <c r="N470" s="2">
        <f t="shared" si="255"/>
        <v>6.9524913093858632E-3</v>
      </c>
      <c r="O470" s="2">
        <f t="shared" si="256"/>
        <v>5.7937427578215106E-3</v>
      </c>
      <c r="P470" s="1">
        <v>686</v>
      </c>
      <c r="R470" s="1">
        <v>166</v>
      </c>
      <c r="S470" s="1">
        <v>6</v>
      </c>
      <c r="W470" s="184">
        <v>5</v>
      </c>
      <c r="AI470" s="7">
        <f t="shared" si="262"/>
        <v>0</v>
      </c>
      <c r="AJ470" s="7">
        <f t="shared" si="263"/>
        <v>0</v>
      </c>
      <c r="AK470" s="7">
        <f t="shared" si="264"/>
        <v>0</v>
      </c>
      <c r="AL470" s="7">
        <f t="shared" si="265"/>
        <v>4</v>
      </c>
      <c r="AM470" s="2">
        <f t="shared" si="266"/>
        <v>0</v>
      </c>
      <c r="AN470" s="2">
        <f t="shared" si="267"/>
        <v>0</v>
      </c>
      <c r="AO470" s="2">
        <f t="shared" si="268"/>
        <v>0</v>
      </c>
      <c r="AP470" s="2">
        <f t="shared" si="269"/>
        <v>5.7937427578215531E-3</v>
      </c>
      <c r="AR470" t="str">
        <f t="shared" si="271"/>
        <v>Worth</v>
      </c>
      <c r="AS470" t="s">
        <v>1546</v>
      </c>
      <c r="AT470" s="182">
        <v>8</v>
      </c>
      <c r="AV470" s="98">
        <v>13</v>
      </c>
      <c r="AW470" s="100">
        <v>321</v>
      </c>
      <c r="AX470" s="106">
        <f t="shared" si="270"/>
        <v>13321</v>
      </c>
      <c r="AZ470" s="7" t="s">
        <v>2975</v>
      </c>
      <c r="BA470" t="s">
        <v>3208</v>
      </c>
    </row>
    <row r="471" spans="1:84" collapsed="1">
      <c r="A471" t="s">
        <v>3259</v>
      </c>
      <c r="B471" t="s">
        <v>1114</v>
      </c>
      <c r="C471" s="1">
        <f t="shared" si="257"/>
        <v>765366</v>
      </c>
      <c r="D471" s="7">
        <f>IF(P471&gt;0,RANK(P471,(P471:R471,S471:AG471)),0)</f>
        <v>1</v>
      </c>
      <c r="E471" s="7">
        <f>IF(Q471&gt;0,RANK(Q471,(P471:R471,S471:AG471)),0)</f>
        <v>0</v>
      </c>
      <c r="F471" s="7">
        <f>IF(R471&gt;0,RANK(R471,(P471:R471,S471:AG471)),0)</f>
        <v>2</v>
      </c>
      <c r="G471" s="7">
        <f>IF(S471&gt;0,RANK(S471,(P471:R471,S471:AG471)),0)</f>
        <v>3</v>
      </c>
      <c r="H471" s="49">
        <f t="shared" si="258"/>
        <v>329877</v>
      </c>
      <c r="I471" s="178">
        <f t="shared" si="272"/>
        <v>0.4310055581251323</v>
      </c>
      <c r="J471" s="2"/>
      <c r="K471" s="2">
        <f t="shared" si="259"/>
        <v>0.71295824481359249</v>
      </c>
      <c r="L471" s="2">
        <f t="shared" si="260"/>
        <v>0</v>
      </c>
      <c r="M471" s="2">
        <f t="shared" si="261"/>
        <v>0.28195268668846019</v>
      </c>
      <c r="N471" s="2">
        <f t="shared" si="255"/>
        <v>2.7816756950269543E-3</v>
      </c>
      <c r="O471" s="2">
        <f t="shared" si="256"/>
        <v>2.3073928029203701E-3</v>
      </c>
      <c r="P471" s="1">
        <f t="shared" ref="P471:S471" si="273">SUM(P312:P470)</f>
        <v>545674</v>
      </c>
      <c r="R471" s="1">
        <f t="shared" si="273"/>
        <v>215797</v>
      </c>
      <c r="S471" s="1">
        <f t="shared" si="273"/>
        <v>2129</v>
      </c>
      <c r="W471" s="1">
        <f>SUM(W312:W470)</f>
        <v>1766</v>
      </c>
      <c r="AI471" s="7">
        <f t="shared" si="262"/>
        <v>0</v>
      </c>
      <c r="AJ471" s="7">
        <f t="shared" si="263"/>
        <v>0</v>
      </c>
      <c r="AK471" s="7">
        <f t="shared" si="264"/>
        <v>0</v>
      </c>
      <c r="AL471" s="7">
        <f t="shared" si="265"/>
        <v>4</v>
      </c>
      <c r="AM471" s="2">
        <f t="shared" si="266"/>
        <v>0</v>
      </c>
      <c r="AN471" s="2">
        <f t="shared" si="267"/>
        <v>0</v>
      </c>
      <c r="AO471" s="2">
        <f t="shared" si="268"/>
        <v>0</v>
      </c>
      <c r="AP471" s="2">
        <f t="shared" si="269"/>
        <v>2.307392802920433E-3</v>
      </c>
      <c r="AR471" t="str">
        <f t="shared" si="271"/>
        <v>Georgia</v>
      </c>
      <c r="AS471" t="s">
        <v>1114</v>
      </c>
      <c r="AT471" s="182"/>
      <c r="AV471" s="98">
        <v>13</v>
      </c>
      <c r="AW471" s="100"/>
      <c r="AX471" s="98">
        <v>13</v>
      </c>
      <c r="AZ471" s="7" t="s">
        <v>1634</v>
      </c>
      <c r="BA471" t="s">
        <v>3208</v>
      </c>
    </row>
    <row r="472" spans="1:84">
      <c r="C472" s="1"/>
      <c r="E472" s="7"/>
      <c r="F472" s="7"/>
      <c r="G472" s="7"/>
      <c r="H472" s="49"/>
      <c r="I472" s="178"/>
      <c r="J472" s="2"/>
      <c r="AI472" s="7"/>
      <c r="AJ472" s="7"/>
      <c r="AK472" s="7"/>
      <c r="AL472" s="7"/>
      <c r="AT472" s="182"/>
      <c r="AV472" s="98"/>
      <c r="AW472" s="100"/>
    </row>
    <row r="473" spans="1:84" hidden="1" outlineLevel="1">
      <c r="A473" t="s">
        <v>638</v>
      </c>
      <c r="B473" t="s">
        <v>195</v>
      </c>
      <c r="C473" s="1">
        <f t="shared" ref="C473:C536" si="274">SUM(P473:AG473)</f>
        <v>3513</v>
      </c>
      <c r="D473" s="7">
        <f>IF(P473&gt;0,RANK(P473,(P473:R473,S473:AG473)),0)</f>
        <v>1</v>
      </c>
      <c r="E473" s="7">
        <f>IF(Q473&gt;0,RANK(Q473,(P473:R473,S473:AG473)),0)</f>
        <v>0</v>
      </c>
      <c r="F473" s="7">
        <f>IF(R473&gt;0,RANK(R473,(P473:R473,S473:AG473)),0)</f>
        <v>2</v>
      </c>
      <c r="G473" s="7">
        <f>IF(S473&gt;0,RANK(S473,(P473:R473,S473:AG473)),0)</f>
        <v>3</v>
      </c>
      <c r="H473" s="49">
        <f t="shared" ref="H473:H536" si="275">MAX(P473:Y473)-LARGE(P473:Y473,2)</f>
        <v>130</v>
      </c>
      <c r="I473" s="178">
        <f t="shared" ref="I473:I536" si="276">H473/C473</f>
        <v>3.7005408482778251E-2</v>
      </c>
      <c r="J473" s="2"/>
      <c r="K473" s="2">
        <f t="shared" ref="K473:K536" si="277">IF($C473=0,"-",P473/$C473)</f>
        <v>0.50782806717904927</v>
      </c>
      <c r="L473" s="2">
        <f t="shared" ref="L473:L504" si="278">IF($C473=0,"-",Q473/$C473)</f>
        <v>0</v>
      </c>
      <c r="M473" s="2">
        <f t="shared" ref="M473:M504" si="279">IF($C473=0,"-",R473/$C473)</f>
        <v>0.47082265869627099</v>
      </c>
      <c r="N473" s="2">
        <f t="shared" ref="N473:N513" si="280">IF($C473=0,"-",S473/$C473)</f>
        <v>7.4010816965556503E-3</v>
      </c>
      <c r="O473" s="2">
        <f t="shared" ref="O473:O513" si="281">IF(C473=0,"-",(1-K473-L473-M473-N473))</f>
        <v>1.394819242812409E-2</v>
      </c>
      <c r="P473" s="1">
        <v>1784</v>
      </c>
      <c r="R473" s="1">
        <v>1654</v>
      </c>
      <c r="S473" s="1">
        <v>26</v>
      </c>
      <c r="V473" s="1">
        <v>23</v>
      </c>
      <c r="Z473" s="1">
        <f>SUM(BE473:CN473)</f>
        <v>18</v>
      </c>
      <c r="AC473" s="1">
        <v>8</v>
      </c>
      <c r="AI473" s="7">
        <f t="shared" ref="AI473:AI504" si="282">IF(T473&gt;0,RANK(T473,(P473:Z473)),0)</f>
        <v>0</v>
      </c>
      <c r="AJ473" s="7">
        <f t="shared" ref="AJ473:AJ504" si="283">IF(U473&gt;0,RANK(U473,(P473:Z473)),0)</f>
        <v>0</v>
      </c>
      <c r="AK473" s="7">
        <f t="shared" ref="AK473:AK504" si="284">IF(V473&gt;0,RANK(V473,(P473:Z473)),0)</f>
        <v>4</v>
      </c>
      <c r="AL473" s="7">
        <f t="shared" ref="AL473:AL504" si="285">IF(W473&gt;0,RANK(W473,(P473:Z473)),0)</f>
        <v>0</v>
      </c>
      <c r="AM473" s="2">
        <f t="shared" ref="AM473:AM504" si="286">IF($C473=0,"-",T473/$C473)</f>
        <v>0</v>
      </c>
      <c r="AN473" s="2">
        <f t="shared" ref="AN473:AN504" si="287">IF($C473=0,"-",U473/$C473)</f>
        <v>0</v>
      </c>
      <c r="AO473" s="2">
        <f t="shared" ref="AO473:AO504" si="288">IF($C473=0,"-",V473/$C473)</f>
        <v>6.5471107315684604E-3</v>
      </c>
      <c r="AP473" s="2">
        <f t="shared" ref="AP473:AP504" si="289">IF($C473=0,"-",W473/$C473)</f>
        <v>0</v>
      </c>
      <c r="AR473" t="str">
        <f t="shared" ref="AR473:AR527" si="290">A473</f>
        <v>Adams</v>
      </c>
      <c r="AS473" t="s">
        <v>195</v>
      </c>
      <c r="AT473" s="182">
        <v>18</v>
      </c>
      <c r="AV473" s="98">
        <v>17</v>
      </c>
      <c r="AW473" s="100">
        <v>1</v>
      </c>
      <c r="AX473" s="106">
        <f t="shared" ref="AX473:AX504" si="291">AV473*1000+AW473</f>
        <v>17001</v>
      </c>
      <c r="AZ473" s="7" t="s">
        <v>2975</v>
      </c>
      <c r="BA473" t="s">
        <v>3208</v>
      </c>
      <c r="BG473" s="1">
        <v>18</v>
      </c>
      <c r="CE473">
        <v>0</v>
      </c>
      <c r="CF473">
        <v>0</v>
      </c>
    </row>
    <row r="474" spans="1:84" hidden="1" outlineLevel="1">
      <c r="A474" t="s">
        <v>122</v>
      </c>
      <c r="B474" t="s">
        <v>195</v>
      </c>
      <c r="C474" s="1">
        <f t="shared" si="274"/>
        <v>1284</v>
      </c>
      <c r="D474" s="7">
        <f>IF(P474&gt;0,RANK(P474,(P474:R474,S474:AG474)),0)</f>
        <v>1</v>
      </c>
      <c r="E474" s="7">
        <f>IF(Q474&gt;0,RANK(Q474,(P474:R474,S474:AG474)),0)</f>
        <v>0</v>
      </c>
      <c r="F474" s="7">
        <f>IF(R474&gt;0,RANK(R474,(P474:R474,S474:AG474)),0)</f>
        <v>2</v>
      </c>
      <c r="G474" s="7">
        <f>IF(S474&gt;0,RANK(S474,(P474:R474,S474:AG474)),0)</f>
        <v>3</v>
      </c>
      <c r="H474" s="49">
        <f t="shared" si="275"/>
        <v>336</v>
      </c>
      <c r="I474" s="178">
        <f t="shared" si="276"/>
        <v>0.26168224299065418</v>
      </c>
      <c r="J474" s="2"/>
      <c r="K474" s="2">
        <f t="shared" si="277"/>
        <v>0.59968847352024923</v>
      </c>
      <c r="L474" s="2">
        <f t="shared" si="278"/>
        <v>0</v>
      </c>
      <c r="M474" s="2">
        <f t="shared" si="279"/>
        <v>0.338006230529595</v>
      </c>
      <c r="N474" s="2">
        <f t="shared" si="280"/>
        <v>2.4143302180685357E-2</v>
      </c>
      <c r="O474" s="2">
        <f t="shared" si="281"/>
        <v>3.8161993769470409E-2</v>
      </c>
      <c r="P474" s="1">
        <v>770</v>
      </c>
      <c r="R474" s="1">
        <v>434</v>
      </c>
      <c r="S474" s="1">
        <v>31</v>
      </c>
      <c r="V474" s="1">
        <v>18</v>
      </c>
      <c r="Z474" s="1">
        <f t="shared" ref="Z474:Z537" si="292">SUM(BE474:CN474)</f>
        <v>18</v>
      </c>
      <c r="AC474" s="1">
        <v>13</v>
      </c>
      <c r="AI474" s="7">
        <f t="shared" si="282"/>
        <v>0</v>
      </c>
      <c r="AJ474" s="7">
        <f t="shared" si="283"/>
        <v>0</v>
      </c>
      <c r="AK474" s="7">
        <f t="shared" si="284"/>
        <v>4</v>
      </c>
      <c r="AL474" s="7">
        <f t="shared" si="285"/>
        <v>0</v>
      </c>
      <c r="AM474" s="2">
        <f t="shared" si="286"/>
        <v>0</v>
      </c>
      <c r="AN474" s="2">
        <f t="shared" si="287"/>
        <v>0</v>
      </c>
      <c r="AO474" s="2">
        <f t="shared" si="288"/>
        <v>1.4018691588785047E-2</v>
      </c>
      <c r="AP474" s="2">
        <f t="shared" si="289"/>
        <v>0</v>
      </c>
      <c r="AR474" t="str">
        <f t="shared" si="290"/>
        <v>Alexander</v>
      </c>
      <c r="AS474" t="s">
        <v>195</v>
      </c>
      <c r="AT474" s="182">
        <v>12</v>
      </c>
      <c r="AV474" s="98">
        <v>17</v>
      </c>
      <c r="AW474" s="100">
        <v>3</v>
      </c>
      <c r="AX474" s="106">
        <f t="shared" si="291"/>
        <v>17003</v>
      </c>
      <c r="AZ474" s="7" t="s">
        <v>2975</v>
      </c>
      <c r="BA474" t="s">
        <v>3208</v>
      </c>
      <c r="BG474" s="1">
        <v>18</v>
      </c>
      <c r="CE474">
        <v>0</v>
      </c>
      <c r="CF474">
        <v>0</v>
      </c>
    </row>
    <row r="475" spans="1:84" hidden="1" outlineLevel="1">
      <c r="A475" t="s">
        <v>1208</v>
      </c>
      <c r="B475" t="s">
        <v>195</v>
      </c>
      <c r="C475" s="1">
        <f t="shared" si="274"/>
        <v>1600</v>
      </c>
      <c r="D475" s="7">
        <f>IF(P475&gt;0,RANK(P475,(P475:R475,S475:AG475)),0)</f>
        <v>2</v>
      </c>
      <c r="E475" s="7">
        <f>IF(Q475&gt;0,RANK(Q475,(P475:R475,S475:AG475)),0)</f>
        <v>0</v>
      </c>
      <c r="F475" s="7">
        <f>IF(R475&gt;0,RANK(R475,(P475:R475,S475:AG475)),0)</f>
        <v>1</v>
      </c>
      <c r="G475" s="7">
        <f>IF(S475&gt;0,RANK(S475,(P475:R475,S475:AG475)),0)</f>
        <v>3</v>
      </c>
      <c r="H475" s="49">
        <f t="shared" si="275"/>
        <v>136</v>
      </c>
      <c r="I475" s="178">
        <f t="shared" si="276"/>
        <v>8.5000000000000006E-2</v>
      </c>
      <c r="J475" s="2"/>
      <c r="K475" s="2">
        <f t="shared" si="277"/>
        <v>0.44937500000000002</v>
      </c>
      <c r="L475" s="2">
        <f t="shared" si="278"/>
        <v>0</v>
      </c>
      <c r="M475" s="2">
        <f t="shared" si="279"/>
        <v>0.53437500000000004</v>
      </c>
      <c r="N475" s="2">
        <f t="shared" si="280"/>
        <v>6.2500000000000003E-3</v>
      </c>
      <c r="O475" s="2">
        <f t="shared" si="281"/>
        <v>9.9999999999998753E-3</v>
      </c>
      <c r="P475" s="1">
        <v>719</v>
      </c>
      <c r="R475" s="1">
        <v>855</v>
      </c>
      <c r="S475" s="1">
        <v>10</v>
      </c>
      <c r="V475" s="1">
        <v>4</v>
      </c>
      <c r="Z475" s="1">
        <f t="shared" si="292"/>
        <v>9</v>
      </c>
      <c r="AC475" s="1">
        <v>3</v>
      </c>
      <c r="AI475" s="7">
        <f t="shared" si="282"/>
        <v>0</v>
      </c>
      <c r="AJ475" s="7">
        <f t="shared" si="283"/>
        <v>0</v>
      </c>
      <c r="AK475" s="7">
        <f t="shared" si="284"/>
        <v>5</v>
      </c>
      <c r="AL475" s="7">
        <f t="shared" si="285"/>
        <v>0</v>
      </c>
      <c r="AM475" s="2">
        <f t="shared" si="286"/>
        <v>0</v>
      </c>
      <c r="AN475" s="2">
        <f t="shared" si="287"/>
        <v>0</v>
      </c>
      <c r="AO475" s="2">
        <f t="shared" si="288"/>
        <v>2.5000000000000001E-3</v>
      </c>
      <c r="AP475" s="2">
        <f t="shared" si="289"/>
        <v>0</v>
      </c>
      <c r="AR475" t="str">
        <f t="shared" si="290"/>
        <v>Bond</v>
      </c>
      <c r="AS475" t="s">
        <v>195</v>
      </c>
      <c r="AT475" s="182"/>
      <c r="AV475" s="98">
        <v>17</v>
      </c>
      <c r="AW475" s="100">
        <v>5</v>
      </c>
      <c r="AX475" s="106">
        <f t="shared" si="291"/>
        <v>17005</v>
      </c>
      <c r="AZ475" s="7" t="s">
        <v>2975</v>
      </c>
      <c r="BA475" t="s">
        <v>3208</v>
      </c>
      <c r="BG475" s="1">
        <v>9</v>
      </c>
      <c r="CE475">
        <v>0</v>
      </c>
      <c r="CF475">
        <v>0</v>
      </c>
    </row>
    <row r="476" spans="1:84" hidden="1" outlineLevel="1">
      <c r="A476" t="s">
        <v>1816</v>
      </c>
      <c r="B476" t="s">
        <v>195</v>
      </c>
      <c r="C476" s="1">
        <f t="shared" si="274"/>
        <v>4763</v>
      </c>
      <c r="D476" s="7">
        <f>IF(P476&gt;0,RANK(P476,(P476:R476,S476:AG476)),0)</f>
        <v>2</v>
      </c>
      <c r="E476" s="7">
        <f>IF(Q476&gt;0,RANK(Q476,(P476:R476,S476:AG476)),0)</f>
        <v>0</v>
      </c>
      <c r="F476" s="7">
        <f>IF(R476&gt;0,RANK(R476,(P476:R476,S476:AG476)),0)</f>
        <v>1</v>
      </c>
      <c r="G476" s="7">
        <f>IF(S476&gt;0,RANK(S476,(P476:R476,S476:AG476)),0)</f>
        <v>3</v>
      </c>
      <c r="H476" s="49">
        <f t="shared" si="275"/>
        <v>819</v>
      </c>
      <c r="I476" s="178">
        <f t="shared" si="276"/>
        <v>0.17195045139617887</v>
      </c>
      <c r="J476" s="2"/>
      <c r="K476" s="2">
        <f t="shared" si="277"/>
        <v>0.4110854503464203</v>
      </c>
      <c r="L476" s="2">
        <f t="shared" si="278"/>
        <v>0</v>
      </c>
      <c r="M476" s="2">
        <f t="shared" si="279"/>
        <v>0.58303590174259923</v>
      </c>
      <c r="N476" s="2">
        <f t="shared" si="280"/>
        <v>2.0995171110644553E-3</v>
      </c>
      <c r="O476" s="2">
        <f t="shared" si="281"/>
        <v>3.779130799916017E-3</v>
      </c>
      <c r="P476" s="1">
        <v>1958</v>
      </c>
      <c r="R476" s="1">
        <v>2777</v>
      </c>
      <c r="S476" s="1">
        <v>10</v>
      </c>
      <c r="V476" s="1">
        <v>4</v>
      </c>
      <c r="Z476" s="1">
        <f t="shared" si="292"/>
        <v>8</v>
      </c>
      <c r="AC476" s="1">
        <v>6</v>
      </c>
      <c r="AI476" s="7">
        <f t="shared" si="282"/>
        <v>0</v>
      </c>
      <c r="AJ476" s="7">
        <f t="shared" si="283"/>
        <v>0</v>
      </c>
      <c r="AK476" s="7">
        <f t="shared" si="284"/>
        <v>5</v>
      </c>
      <c r="AL476" s="7">
        <f t="shared" si="285"/>
        <v>0</v>
      </c>
      <c r="AM476" s="2">
        <f t="shared" si="286"/>
        <v>0</v>
      </c>
      <c r="AN476" s="2">
        <f t="shared" si="287"/>
        <v>0</v>
      </c>
      <c r="AO476" s="2">
        <f t="shared" si="288"/>
        <v>8.3980684442578203E-4</v>
      </c>
      <c r="AP476" s="2">
        <f t="shared" si="289"/>
        <v>0</v>
      </c>
      <c r="AR476" t="str">
        <f t="shared" si="290"/>
        <v>Boone</v>
      </c>
      <c r="AS476" t="s">
        <v>195</v>
      </c>
      <c r="AT476" s="182">
        <v>16</v>
      </c>
      <c r="AV476" s="98">
        <v>17</v>
      </c>
      <c r="AW476" s="100">
        <v>7</v>
      </c>
      <c r="AX476" s="106">
        <f t="shared" si="291"/>
        <v>17007</v>
      </c>
      <c r="AZ476" s="7" t="s">
        <v>2975</v>
      </c>
      <c r="BA476" t="s">
        <v>3208</v>
      </c>
      <c r="BG476" s="1">
        <v>8</v>
      </c>
      <c r="CE476">
        <v>0</v>
      </c>
      <c r="CF476">
        <v>0</v>
      </c>
    </row>
    <row r="477" spans="1:84" hidden="1" outlineLevel="1">
      <c r="A477" t="s">
        <v>2647</v>
      </c>
      <c r="B477" t="s">
        <v>195</v>
      </c>
      <c r="C477" s="1">
        <f t="shared" si="274"/>
        <v>325</v>
      </c>
      <c r="D477" s="7">
        <f>IF(P477&gt;0,RANK(P477,(P477:R477,S477:AG477)),0)</f>
        <v>1</v>
      </c>
      <c r="E477" s="7">
        <f>IF(Q477&gt;0,RANK(Q477,(P477:R477,S477:AG477)),0)</f>
        <v>0</v>
      </c>
      <c r="F477" s="7">
        <f>IF(R477&gt;0,RANK(R477,(P477:R477,S477:AG477)),0)</f>
        <v>2</v>
      </c>
      <c r="G477" s="7">
        <f>IF(S477&gt;0,RANK(S477,(P477:R477,S477:AG477)),0)</f>
        <v>4</v>
      </c>
      <c r="H477" s="49">
        <f t="shared" si="275"/>
        <v>4</v>
      </c>
      <c r="I477" s="178">
        <f t="shared" si="276"/>
        <v>1.2307692307692308E-2</v>
      </c>
      <c r="J477" s="2"/>
      <c r="K477" s="2">
        <f t="shared" si="277"/>
        <v>0.49230769230769234</v>
      </c>
      <c r="L477" s="2">
        <f t="shared" si="278"/>
        <v>0</v>
      </c>
      <c r="M477" s="2">
        <f t="shared" si="279"/>
        <v>0.48</v>
      </c>
      <c r="N477" s="2">
        <f t="shared" si="280"/>
        <v>6.1538461538461538E-3</v>
      </c>
      <c r="O477" s="2">
        <f t="shared" si="281"/>
        <v>2.1538461538461527E-2</v>
      </c>
      <c r="P477" s="1">
        <v>160</v>
      </c>
      <c r="R477" s="1">
        <v>156</v>
      </c>
      <c r="S477" s="1">
        <v>2</v>
      </c>
      <c r="V477" s="1">
        <v>5</v>
      </c>
      <c r="Z477" s="1">
        <f t="shared" si="292"/>
        <v>1</v>
      </c>
      <c r="AC477" s="1">
        <v>1</v>
      </c>
      <c r="AI477" s="7">
        <f t="shared" si="282"/>
        <v>0</v>
      </c>
      <c r="AJ477" s="7">
        <f t="shared" si="283"/>
        <v>0</v>
      </c>
      <c r="AK477" s="7">
        <f t="shared" si="284"/>
        <v>3</v>
      </c>
      <c r="AL477" s="7">
        <f t="shared" si="285"/>
        <v>0</v>
      </c>
      <c r="AM477" s="2">
        <f t="shared" si="286"/>
        <v>0</v>
      </c>
      <c r="AN477" s="2">
        <f t="shared" si="287"/>
        <v>0</v>
      </c>
      <c r="AO477" s="2">
        <f t="shared" si="288"/>
        <v>1.5384615384615385E-2</v>
      </c>
      <c r="AP477" s="2">
        <f t="shared" si="289"/>
        <v>0</v>
      </c>
      <c r="AR477" t="str">
        <f t="shared" si="290"/>
        <v>Brown</v>
      </c>
      <c r="AS477" t="s">
        <v>195</v>
      </c>
      <c r="AT477" s="182">
        <v>18</v>
      </c>
      <c r="AV477" s="98">
        <v>17</v>
      </c>
      <c r="AW477" s="100">
        <v>9</v>
      </c>
      <c r="AX477" s="106">
        <f t="shared" si="291"/>
        <v>17009</v>
      </c>
      <c r="AZ477" s="7" t="s">
        <v>2975</v>
      </c>
      <c r="BA477" t="s">
        <v>3208</v>
      </c>
      <c r="BG477" s="1">
        <v>1</v>
      </c>
      <c r="CE477">
        <v>0</v>
      </c>
      <c r="CF477">
        <v>0</v>
      </c>
    </row>
    <row r="478" spans="1:84" hidden="1" outlineLevel="1">
      <c r="A478" t="s">
        <v>1209</v>
      </c>
      <c r="B478" t="s">
        <v>195</v>
      </c>
      <c r="C478" s="1">
        <f t="shared" si="274"/>
        <v>3427</v>
      </c>
      <c r="D478" s="7">
        <f>IF(P478&gt;0,RANK(P478,(P478:R478,S478:AG478)),0)</f>
        <v>2</v>
      </c>
      <c r="E478" s="7">
        <f>IF(Q478&gt;0,RANK(Q478,(P478:R478,S478:AG478)),0)</f>
        <v>0</v>
      </c>
      <c r="F478" s="7">
        <f>IF(R478&gt;0,RANK(R478,(P478:R478,S478:AG478)),0)</f>
        <v>1</v>
      </c>
      <c r="G478" s="7">
        <f>IF(S478&gt;0,RANK(S478,(P478:R478,S478:AG478)),0)</f>
        <v>3</v>
      </c>
      <c r="H478" s="49">
        <f t="shared" si="275"/>
        <v>337</v>
      </c>
      <c r="I478" s="178">
        <f t="shared" si="276"/>
        <v>9.8336737671432736E-2</v>
      </c>
      <c r="J478" s="2"/>
      <c r="K478" s="2">
        <f t="shared" si="277"/>
        <v>0.44441202217683107</v>
      </c>
      <c r="L478" s="2">
        <f t="shared" si="278"/>
        <v>0</v>
      </c>
      <c r="M478" s="2">
        <f t="shared" si="279"/>
        <v>0.54274875984826376</v>
      </c>
      <c r="N478" s="2">
        <f t="shared" si="280"/>
        <v>5.8360081704114386E-3</v>
      </c>
      <c r="O478" s="2">
        <f t="shared" si="281"/>
        <v>7.0032098044937319E-3</v>
      </c>
      <c r="P478" s="1">
        <v>1523</v>
      </c>
      <c r="R478" s="1">
        <v>1860</v>
      </c>
      <c r="S478" s="1">
        <v>20</v>
      </c>
      <c r="V478" s="1">
        <v>9</v>
      </c>
      <c r="Z478" s="1">
        <f t="shared" si="292"/>
        <v>10</v>
      </c>
      <c r="AC478" s="1">
        <v>5</v>
      </c>
      <c r="AI478" s="7">
        <f t="shared" si="282"/>
        <v>0</v>
      </c>
      <c r="AJ478" s="7">
        <f t="shared" si="283"/>
        <v>0</v>
      </c>
      <c r="AK478" s="7">
        <f t="shared" si="284"/>
        <v>5</v>
      </c>
      <c r="AL478" s="7">
        <f t="shared" si="285"/>
        <v>0</v>
      </c>
      <c r="AM478" s="2">
        <f t="shared" si="286"/>
        <v>0</v>
      </c>
      <c r="AN478" s="2">
        <f t="shared" si="287"/>
        <v>0</v>
      </c>
      <c r="AO478" s="2">
        <f t="shared" si="288"/>
        <v>2.6262036766851473E-3</v>
      </c>
      <c r="AP478" s="2">
        <f t="shared" si="289"/>
        <v>0</v>
      </c>
      <c r="AR478" t="str">
        <f t="shared" si="290"/>
        <v>Bureau</v>
      </c>
      <c r="AS478" t="s">
        <v>195</v>
      </c>
      <c r="AT478" s="182">
        <v>16</v>
      </c>
      <c r="AV478" s="98">
        <v>17</v>
      </c>
      <c r="AW478" s="100">
        <v>11</v>
      </c>
      <c r="AX478" s="106">
        <f t="shared" si="291"/>
        <v>17011</v>
      </c>
      <c r="AZ478" s="7" t="s">
        <v>2975</v>
      </c>
      <c r="BA478" t="s">
        <v>3208</v>
      </c>
      <c r="BG478" s="1">
        <v>10</v>
      </c>
      <c r="CE478">
        <v>0</v>
      </c>
      <c r="CF478">
        <v>0</v>
      </c>
    </row>
    <row r="479" spans="1:84" hidden="1" outlineLevel="1">
      <c r="A479" t="s">
        <v>1942</v>
      </c>
      <c r="B479" t="s">
        <v>195</v>
      </c>
      <c r="C479" s="1">
        <f t="shared" si="274"/>
        <v>995</v>
      </c>
      <c r="D479" s="7">
        <f>IF(P479&gt;0,RANK(P479,(P479:R479,S479:AG479)),0)</f>
        <v>2</v>
      </c>
      <c r="E479" s="7">
        <f>IF(Q479&gt;0,RANK(Q479,(P479:R479,S479:AG479)),0)</f>
        <v>0</v>
      </c>
      <c r="F479" s="7">
        <f>IF(R479&gt;0,RANK(R479,(P479:R479,S479:AG479)),0)</f>
        <v>1</v>
      </c>
      <c r="G479" s="7">
        <f>IF(S479&gt;0,RANK(S479,(P479:R479,S479:AG479)),0)</f>
        <v>4</v>
      </c>
      <c r="H479" s="49">
        <f t="shared" si="275"/>
        <v>57</v>
      </c>
      <c r="I479" s="178">
        <f t="shared" si="276"/>
        <v>5.7286432160804021E-2</v>
      </c>
      <c r="J479" s="2"/>
      <c r="K479" s="2">
        <f t="shared" si="277"/>
        <v>0.44924623115577889</v>
      </c>
      <c r="L479" s="2">
        <f t="shared" si="278"/>
        <v>0</v>
      </c>
      <c r="M479" s="2">
        <f t="shared" si="279"/>
        <v>0.50653266331658287</v>
      </c>
      <c r="N479" s="2">
        <f t="shared" si="280"/>
        <v>1.2060301507537688E-2</v>
      </c>
      <c r="O479" s="2">
        <f t="shared" si="281"/>
        <v>3.2160804020100561E-2</v>
      </c>
      <c r="P479" s="1">
        <v>447</v>
      </c>
      <c r="R479" s="1">
        <v>504</v>
      </c>
      <c r="S479" s="1">
        <v>12</v>
      </c>
      <c r="V479" s="1">
        <v>13</v>
      </c>
      <c r="Z479" s="1">
        <f t="shared" si="292"/>
        <v>7</v>
      </c>
      <c r="AC479" s="1">
        <v>12</v>
      </c>
      <c r="AI479" s="7">
        <f t="shared" si="282"/>
        <v>0</v>
      </c>
      <c r="AJ479" s="7">
        <f t="shared" si="283"/>
        <v>0</v>
      </c>
      <c r="AK479" s="7">
        <f t="shared" si="284"/>
        <v>3</v>
      </c>
      <c r="AL479" s="7">
        <f t="shared" si="285"/>
        <v>0</v>
      </c>
      <c r="AM479" s="2">
        <f t="shared" si="286"/>
        <v>0</v>
      </c>
      <c r="AN479" s="2">
        <f t="shared" si="287"/>
        <v>0</v>
      </c>
      <c r="AO479" s="2">
        <f t="shared" si="288"/>
        <v>1.3065326633165829E-2</v>
      </c>
      <c r="AP479" s="2">
        <f t="shared" si="289"/>
        <v>0</v>
      </c>
      <c r="AR479" t="str">
        <f t="shared" si="290"/>
        <v>Calhoun</v>
      </c>
      <c r="AS479" t="s">
        <v>195</v>
      </c>
      <c r="AT479" s="182">
        <v>13</v>
      </c>
      <c r="AV479" s="98">
        <v>17</v>
      </c>
      <c r="AW479" s="100">
        <v>13</v>
      </c>
      <c r="AX479" s="106">
        <f t="shared" si="291"/>
        <v>17013</v>
      </c>
      <c r="AZ479" s="7" t="s">
        <v>2975</v>
      </c>
      <c r="BA479" t="s">
        <v>3208</v>
      </c>
      <c r="BG479" s="1">
        <v>7</v>
      </c>
      <c r="CE479">
        <v>0</v>
      </c>
      <c r="CF479">
        <v>0</v>
      </c>
    </row>
    <row r="480" spans="1:84" hidden="1" outlineLevel="1">
      <c r="A480" t="s">
        <v>1806</v>
      </c>
      <c r="B480" t="s">
        <v>195</v>
      </c>
      <c r="C480" s="1">
        <f t="shared" si="274"/>
        <v>1282</v>
      </c>
      <c r="D480" s="7">
        <f>IF(P480&gt;0,RANK(P480,(P480:R480,S480:AG480)),0)</f>
        <v>2</v>
      </c>
      <c r="E480" s="7">
        <f>IF(Q480&gt;0,RANK(Q480,(P480:R480,S480:AG480)),0)</f>
        <v>0</v>
      </c>
      <c r="F480" s="7">
        <f>IF(R480&gt;0,RANK(R480,(P480:R480,S480:AG480)),0)</f>
        <v>1</v>
      </c>
      <c r="G480" s="7">
        <f>IF(S480&gt;0,RANK(S480,(P480:R480,S480:AG480)),0)</f>
        <v>3</v>
      </c>
      <c r="H480" s="49">
        <f t="shared" si="275"/>
        <v>17</v>
      </c>
      <c r="I480" s="178">
        <f t="shared" si="276"/>
        <v>1.3260530421216849E-2</v>
      </c>
      <c r="J480" s="2"/>
      <c r="K480" s="2">
        <f t="shared" si="277"/>
        <v>0.4875195007800312</v>
      </c>
      <c r="L480" s="2">
        <f t="shared" si="278"/>
        <v>0</v>
      </c>
      <c r="M480" s="2">
        <f t="shared" si="279"/>
        <v>0.50078003120124803</v>
      </c>
      <c r="N480" s="2">
        <f t="shared" si="280"/>
        <v>4.6801872074882997E-3</v>
      </c>
      <c r="O480" s="2">
        <f t="shared" si="281"/>
        <v>7.0202808112324114E-3</v>
      </c>
      <c r="P480" s="1">
        <v>625</v>
      </c>
      <c r="R480" s="1">
        <v>642</v>
      </c>
      <c r="S480" s="1">
        <v>6</v>
      </c>
      <c r="V480" s="1">
        <v>2</v>
      </c>
      <c r="Z480" s="1">
        <f t="shared" si="292"/>
        <v>5</v>
      </c>
      <c r="AC480" s="1">
        <v>2</v>
      </c>
      <c r="AI480" s="7">
        <f t="shared" si="282"/>
        <v>0</v>
      </c>
      <c r="AJ480" s="7">
        <f t="shared" si="283"/>
        <v>0</v>
      </c>
      <c r="AK480" s="7">
        <f t="shared" si="284"/>
        <v>5</v>
      </c>
      <c r="AL480" s="7">
        <f t="shared" si="285"/>
        <v>0</v>
      </c>
      <c r="AM480" s="2">
        <f t="shared" si="286"/>
        <v>0</v>
      </c>
      <c r="AN480" s="2">
        <f t="shared" si="287"/>
        <v>0</v>
      </c>
      <c r="AO480" s="2">
        <f t="shared" si="288"/>
        <v>1.5600624024960999E-3</v>
      </c>
      <c r="AP480" s="2">
        <f t="shared" si="289"/>
        <v>0</v>
      </c>
      <c r="AR480" t="str">
        <f t="shared" si="290"/>
        <v>Carroll</v>
      </c>
      <c r="AS480" t="s">
        <v>195</v>
      </c>
      <c r="AT480" s="182">
        <v>17</v>
      </c>
      <c r="AV480" s="98">
        <v>17</v>
      </c>
      <c r="AW480" s="100">
        <v>15</v>
      </c>
      <c r="AX480" s="106">
        <f t="shared" si="291"/>
        <v>17015</v>
      </c>
      <c r="AZ480" s="7" t="s">
        <v>2975</v>
      </c>
      <c r="BA480" t="s">
        <v>3208</v>
      </c>
      <c r="BG480" s="1">
        <v>5</v>
      </c>
      <c r="CE480">
        <v>0</v>
      </c>
      <c r="CF480">
        <v>0</v>
      </c>
    </row>
    <row r="481" spans="1:84" hidden="1" outlineLevel="1">
      <c r="A481" t="s">
        <v>1426</v>
      </c>
      <c r="B481" t="s">
        <v>195</v>
      </c>
      <c r="C481" s="1">
        <f t="shared" si="274"/>
        <v>1074</v>
      </c>
      <c r="D481" s="7">
        <f>IF(P481&gt;0,RANK(P481,(P481:R481,S481:AG481)),0)</f>
        <v>2</v>
      </c>
      <c r="E481" s="7">
        <f>IF(Q481&gt;0,RANK(Q481,(P481:R481,S481:AG481)),0)</f>
        <v>0</v>
      </c>
      <c r="F481" s="7">
        <f>IF(R481&gt;0,RANK(R481,(P481:R481,S481:AG481)),0)</f>
        <v>1</v>
      </c>
      <c r="G481" s="7">
        <f>IF(S481&gt;0,RANK(S481,(P481:R481,S481:AG481)),0)</f>
        <v>3</v>
      </c>
      <c r="H481" s="49">
        <f t="shared" si="275"/>
        <v>35</v>
      </c>
      <c r="I481" s="178">
        <f t="shared" si="276"/>
        <v>3.2588454376163874E-2</v>
      </c>
      <c r="J481" s="2"/>
      <c r="K481" s="2">
        <f t="shared" si="277"/>
        <v>0.46927374301675978</v>
      </c>
      <c r="L481" s="2">
        <f t="shared" si="278"/>
        <v>0</v>
      </c>
      <c r="M481" s="2">
        <f t="shared" si="279"/>
        <v>0.5018621973929237</v>
      </c>
      <c r="N481" s="2">
        <f t="shared" si="280"/>
        <v>1.0242085661080074E-2</v>
      </c>
      <c r="O481" s="2">
        <f t="shared" si="281"/>
        <v>1.8621973929236497E-2</v>
      </c>
      <c r="P481" s="1">
        <v>504</v>
      </c>
      <c r="R481" s="1">
        <v>539</v>
      </c>
      <c r="S481" s="1">
        <v>11</v>
      </c>
      <c r="V481" s="1">
        <v>7</v>
      </c>
      <c r="Z481" s="1">
        <f t="shared" si="292"/>
        <v>7</v>
      </c>
      <c r="AC481" s="1">
        <v>6</v>
      </c>
      <c r="AI481" s="7">
        <f t="shared" si="282"/>
        <v>0</v>
      </c>
      <c r="AJ481" s="7">
        <f t="shared" si="283"/>
        <v>0</v>
      </c>
      <c r="AK481" s="7">
        <f t="shared" si="284"/>
        <v>4</v>
      </c>
      <c r="AL481" s="7">
        <f t="shared" si="285"/>
        <v>0</v>
      </c>
      <c r="AM481" s="2">
        <f t="shared" si="286"/>
        <v>0</v>
      </c>
      <c r="AN481" s="2">
        <f t="shared" si="287"/>
        <v>0</v>
      </c>
      <c r="AO481" s="2">
        <f t="shared" si="288"/>
        <v>6.5176908752327747E-3</v>
      </c>
      <c r="AP481" s="2">
        <f t="shared" si="289"/>
        <v>0</v>
      </c>
      <c r="AR481" t="str">
        <f t="shared" si="290"/>
        <v>Cass</v>
      </c>
      <c r="AS481" t="s">
        <v>195</v>
      </c>
      <c r="AT481" s="182">
        <v>18</v>
      </c>
      <c r="AV481" s="98">
        <v>17</v>
      </c>
      <c r="AW481" s="100">
        <v>17</v>
      </c>
      <c r="AX481" s="106">
        <f t="shared" si="291"/>
        <v>17017</v>
      </c>
      <c r="AZ481" s="7" t="s">
        <v>2975</v>
      </c>
      <c r="BA481" t="s">
        <v>3208</v>
      </c>
      <c r="BG481" s="1">
        <v>7</v>
      </c>
      <c r="CE481">
        <v>0</v>
      </c>
      <c r="CF481">
        <v>0</v>
      </c>
    </row>
    <row r="482" spans="1:84" hidden="1" outlineLevel="1">
      <c r="A482" t="s">
        <v>3266</v>
      </c>
      <c r="B482" t="s">
        <v>195</v>
      </c>
      <c r="C482" s="1">
        <f t="shared" si="274"/>
        <v>32252</v>
      </c>
      <c r="D482" s="7">
        <f>IF(P482&gt;0,RANK(P482,(P482:R482,S482:AG482)),0)</f>
        <v>2</v>
      </c>
      <c r="E482" s="7">
        <f>IF(Q482&gt;0,RANK(Q482,(P482:R482,S482:AG482)),0)</f>
        <v>0</v>
      </c>
      <c r="F482" s="7">
        <f>IF(R482&gt;0,RANK(R482,(P482:R482,S482:AG482)),0)</f>
        <v>1</v>
      </c>
      <c r="G482" s="7">
        <f>IF(S482&gt;0,RANK(S482,(P482:R482,S482:AG482)),0)</f>
        <v>3</v>
      </c>
      <c r="H482" s="49">
        <f t="shared" si="275"/>
        <v>10719</v>
      </c>
      <c r="I482" s="178">
        <f t="shared" si="276"/>
        <v>0.3323514820786308</v>
      </c>
      <c r="J482" s="2"/>
      <c r="K482" s="2">
        <f t="shared" si="277"/>
        <v>0.3324134937368225</v>
      </c>
      <c r="L482" s="2">
        <f t="shared" si="278"/>
        <v>0</v>
      </c>
      <c r="M482" s="2">
        <f t="shared" si="279"/>
        <v>0.66476497581545335</v>
      </c>
      <c r="N482" s="2">
        <f t="shared" si="280"/>
        <v>1.209227334738931E-3</v>
      </c>
      <c r="O482" s="2">
        <f t="shared" si="281"/>
        <v>1.612303112985221E-3</v>
      </c>
      <c r="P482" s="1">
        <v>10721</v>
      </c>
      <c r="R482" s="1">
        <v>21440</v>
      </c>
      <c r="S482" s="1">
        <v>39</v>
      </c>
      <c r="V482" s="1">
        <v>24</v>
      </c>
      <c r="Z482" s="1">
        <f t="shared" si="292"/>
        <v>15</v>
      </c>
      <c r="AC482" s="1">
        <v>13</v>
      </c>
      <c r="AI482" s="7">
        <f t="shared" si="282"/>
        <v>0</v>
      </c>
      <c r="AJ482" s="7">
        <f t="shared" si="283"/>
        <v>0</v>
      </c>
      <c r="AK482" s="7">
        <f t="shared" si="284"/>
        <v>4</v>
      </c>
      <c r="AL482" s="7">
        <f t="shared" si="285"/>
        <v>0</v>
      </c>
      <c r="AM482" s="2">
        <f t="shared" si="286"/>
        <v>0</v>
      </c>
      <c r="AN482" s="2">
        <f t="shared" si="287"/>
        <v>0</v>
      </c>
      <c r="AO482" s="2">
        <f t="shared" si="288"/>
        <v>7.4413989830088062E-4</v>
      </c>
      <c r="AP482" s="2">
        <f t="shared" si="289"/>
        <v>0</v>
      </c>
      <c r="AR482" t="str">
        <f t="shared" si="290"/>
        <v>Champaign</v>
      </c>
      <c r="AS482" t="s">
        <v>195</v>
      </c>
      <c r="AT482" s="182"/>
      <c r="AV482" s="98">
        <v>17</v>
      </c>
      <c r="AW482" s="100">
        <v>19</v>
      </c>
      <c r="AX482" s="106">
        <f t="shared" si="291"/>
        <v>17019</v>
      </c>
      <c r="AZ482" s="7" t="s">
        <v>2975</v>
      </c>
      <c r="BA482" t="s">
        <v>3208</v>
      </c>
      <c r="BG482" s="1">
        <v>15</v>
      </c>
      <c r="CE482">
        <v>0</v>
      </c>
      <c r="CF482">
        <v>0</v>
      </c>
    </row>
    <row r="483" spans="1:84" hidden="1" outlineLevel="1">
      <c r="A483" t="s">
        <v>1988</v>
      </c>
      <c r="B483" t="s">
        <v>195</v>
      </c>
      <c r="C483" s="1">
        <f t="shared" si="274"/>
        <v>2990</v>
      </c>
      <c r="D483" s="7">
        <f>IF(P483&gt;0,RANK(P483,(P483:R483,S483:AG483)),0)</f>
        <v>2</v>
      </c>
      <c r="E483" s="7">
        <f>IF(Q483&gt;0,RANK(Q483,(P483:R483,S483:AG483)),0)</f>
        <v>0</v>
      </c>
      <c r="F483" s="7">
        <f>IF(R483&gt;0,RANK(R483,(P483:R483,S483:AG483)),0)</f>
        <v>1</v>
      </c>
      <c r="G483" s="7">
        <f>IF(S483&gt;0,RANK(S483,(P483:R483,S483:AG483)),0)</f>
        <v>3</v>
      </c>
      <c r="H483" s="49">
        <f t="shared" si="275"/>
        <v>128</v>
      </c>
      <c r="I483" s="178">
        <f t="shared" si="276"/>
        <v>4.2809364548494981E-2</v>
      </c>
      <c r="J483" s="2"/>
      <c r="K483" s="2">
        <f t="shared" si="277"/>
        <v>0.46856187290969897</v>
      </c>
      <c r="L483" s="2">
        <f t="shared" si="278"/>
        <v>0</v>
      </c>
      <c r="M483" s="2">
        <f t="shared" si="279"/>
        <v>0.51137123745819402</v>
      </c>
      <c r="N483" s="2">
        <f t="shared" si="280"/>
        <v>7.6923076923076927E-3</v>
      </c>
      <c r="O483" s="2">
        <f t="shared" si="281"/>
        <v>1.2374581939799317E-2</v>
      </c>
      <c r="P483" s="1">
        <v>1401</v>
      </c>
      <c r="R483" s="1">
        <v>1529</v>
      </c>
      <c r="S483" s="1">
        <v>23</v>
      </c>
      <c r="V483" s="1">
        <v>16</v>
      </c>
      <c r="Z483" s="1">
        <f t="shared" si="292"/>
        <v>14</v>
      </c>
      <c r="AC483" s="1">
        <v>7</v>
      </c>
      <c r="AI483" s="7">
        <f t="shared" si="282"/>
        <v>0</v>
      </c>
      <c r="AJ483" s="7">
        <f t="shared" si="283"/>
        <v>0</v>
      </c>
      <c r="AK483" s="7">
        <f t="shared" si="284"/>
        <v>4</v>
      </c>
      <c r="AL483" s="7">
        <f t="shared" si="285"/>
        <v>0</v>
      </c>
      <c r="AM483" s="2">
        <f t="shared" si="286"/>
        <v>0</v>
      </c>
      <c r="AN483" s="2">
        <f t="shared" si="287"/>
        <v>0</v>
      </c>
      <c r="AO483" s="2">
        <f t="shared" si="288"/>
        <v>5.3511705685618726E-3</v>
      </c>
      <c r="AP483" s="2">
        <f t="shared" si="289"/>
        <v>0</v>
      </c>
      <c r="AR483" t="str">
        <f t="shared" si="290"/>
        <v>Christian</v>
      </c>
      <c r="AS483" t="s">
        <v>195</v>
      </c>
      <c r="AT483" s="182">
        <v>13</v>
      </c>
      <c r="AV483" s="98">
        <v>17</v>
      </c>
      <c r="AW483" s="100">
        <v>21</v>
      </c>
      <c r="AX483" s="106">
        <f t="shared" si="291"/>
        <v>17021</v>
      </c>
      <c r="AZ483" s="7" t="s">
        <v>2975</v>
      </c>
      <c r="BA483" t="s">
        <v>3208</v>
      </c>
      <c r="BG483" s="1">
        <v>14</v>
      </c>
      <c r="CE483">
        <v>0</v>
      </c>
      <c r="CF483">
        <v>0</v>
      </c>
    </row>
    <row r="484" spans="1:84" hidden="1" outlineLevel="1">
      <c r="A484" t="s">
        <v>99</v>
      </c>
      <c r="B484" t="s">
        <v>195</v>
      </c>
      <c r="C484" s="1">
        <f t="shared" si="274"/>
        <v>1256</v>
      </c>
      <c r="D484" s="7">
        <f>IF(P484&gt;0,RANK(P484,(P484:R484,S484:AG484)),0)</f>
        <v>2</v>
      </c>
      <c r="E484" s="7">
        <f>IF(Q484&gt;0,RANK(Q484,(P484:R484,S484:AG484)),0)</f>
        <v>0</v>
      </c>
      <c r="F484" s="7">
        <f>IF(R484&gt;0,RANK(R484,(P484:R484,S484:AG484)),0)</f>
        <v>1</v>
      </c>
      <c r="G484" s="7">
        <f>IF(S484&gt;0,RANK(S484,(P484:R484,S484:AG484)),0)</f>
        <v>3</v>
      </c>
      <c r="H484" s="49">
        <f t="shared" si="275"/>
        <v>102</v>
      </c>
      <c r="I484" s="178">
        <f t="shared" si="276"/>
        <v>8.1210191082802544E-2</v>
      </c>
      <c r="J484" s="2"/>
      <c r="K484" s="2">
        <f t="shared" si="277"/>
        <v>0.44745222929936307</v>
      </c>
      <c r="L484" s="2">
        <f t="shared" si="278"/>
        <v>0</v>
      </c>
      <c r="M484" s="2">
        <f t="shared" si="279"/>
        <v>0.5286624203821656</v>
      </c>
      <c r="N484" s="2">
        <f t="shared" si="280"/>
        <v>8.7579617834394902E-3</v>
      </c>
      <c r="O484" s="2">
        <f t="shared" si="281"/>
        <v>1.5127388535031898E-2</v>
      </c>
      <c r="P484" s="1">
        <v>562</v>
      </c>
      <c r="R484" s="1">
        <v>664</v>
      </c>
      <c r="S484" s="1">
        <v>11</v>
      </c>
      <c r="V484" s="1">
        <v>6</v>
      </c>
      <c r="Z484" s="1">
        <f t="shared" si="292"/>
        <v>6</v>
      </c>
      <c r="AC484" s="1">
        <v>7</v>
      </c>
      <c r="AI484" s="7">
        <f t="shared" si="282"/>
        <v>0</v>
      </c>
      <c r="AJ484" s="7">
        <f t="shared" si="283"/>
        <v>0</v>
      </c>
      <c r="AK484" s="7">
        <f t="shared" si="284"/>
        <v>4</v>
      </c>
      <c r="AL484" s="7">
        <f t="shared" si="285"/>
        <v>0</v>
      </c>
      <c r="AM484" s="2">
        <f t="shared" si="286"/>
        <v>0</v>
      </c>
      <c r="AN484" s="2">
        <f t="shared" si="287"/>
        <v>0</v>
      </c>
      <c r="AO484" s="2">
        <f t="shared" si="288"/>
        <v>4.7770700636942673E-3</v>
      </c>
      <c r="AP484" s="2">
        <f t="shared" si="289"/>
        <v>0</v>
      </c>
      <c r="AR484" t="str">
        <f t="shared" si="290"/>
        <v>Clark</v>
      </c>
      <c r="AS484" t="s">
        <v>195</v>
      </c>
      <c r="AT484" s="182">
        <v>15</v>
      </c>
      <c r="AV484" s="98">
        <v>17</v>
      </c>
      <c r="AW484" s="100">
        <v>23</v>
      </c>
      <c r="AX484" s="106">
        <f t="shared" si="291"/>
        <v>17023</v>
      </c>
      <c r="AZ484" s="7" t="s">
        <v>2975</v>
      </c>
      <c r="BA484" t="s">
        <v>3208</v>
      </c>
      <c r="BG484" s="1">
        <v>6</v>
      </c>
      <c r="CE484">
        <v>0</v>
      </c>
      <c r="CF484">
        <v>0</v>
      </c>
    </row>
    <row r="485" spans="1:84" hidden="1" outlineLevel="1">
      <c r="A485" t="s">
        <v>1202</v>
      </c>
      <c r="B485" t="s">
        <v>195</v>
      </c>
      <c r="C485" s="1">
        <f t="shared" si="274"/>
        <v>842</v>
      </c>
      <c r="D485" s="7">
        <f>IF(P485&gt;0,RANK(P485,(P485:R485,S485:AG485)),0)</f>
        <v>2</v>
      </c>
      <c r="E485" s="7">
        <f>IF(Q485&gt;0,RANK(Q485,(P485:R485,S485:AG485)),0)</f>
        <v>0</v>
      </c>
      <c r="F485" s="7">
        <f>IF(R485&gt;0,RANK(R485,(P485:R485,S485:AG485)),0)</f>
        <v>1</v>
      </c>
      <c r="G485" s="7">
        <f>IF(S485&gt;0,RANK(S485,(P485:R485,S485:AG485)),0)</f>
        <v>3</v>
      </c>
      <c r="H485" s="49">
        <f t="shared" si="275"/>
        <v>61</v>
      </c>
      <c r="I485" s="178">
        <f t="shared" si="276"/>
        <v>7.244655581947744E-2</v>
      </c>
      <c r="J485" s="2"/>
      <c r="K485" s="2">
        <f t="shared" si="277"/>
        <v>0.44893111638954869</v>
      </c>
      <c r="L485" s="2">
        <f t="shared" si="278"/>
        <v>0</v>
      </c>
      <c r="M485" s="2">
        <f t="shared" si="279"/>
        <v>0.52137767220902609</v>
      </c>
      <c r="N485" s="2">
        <f t="shared" si="280"/>
        <v>9.5011876484560574E-3</v>
      </c>
      <c r="O485" s="2">
        <f t="shared" si="281"/>
        <v>2.019002375296922E-2</v>
      </c>
      <c r="P485" s="1">
        <v>378</v>
      </c>
      <c r="R485" s="1">
        <v>439</v>
      </c>
      <c r="S485" s="1">
        <v>8</v>
      </c>
      <c r="V485" s="1">
        <v>8</v>
      </c>
      <c r="Z485" s="1">
        <f t="shared" si="292"/>
        <v>6</v>
      </c>
      <c r="AC485" s="1">
        <v>3</v>
      </c>
      <c r="AI485" s="7">
        <f t="shared" si="282"/>
        <v>0</v>
      </c>
      <c r="AJ485" s="7">
        <f t="shared" si="283"/>
        <v>0</v>
      </c>
      <c r="AK485" s="7">
        <f t="shared" si="284"/>
        <v>3</v>
      </c>
      <c r="AL485" s="7">
        <f t="shared" si="285"/>
        <v>0</v>
      </c>
      <c r="AM485" s="2">
        <f t="shared" si="286"/>
        <v>0</v>
      </c>
      <c r="AN485" s="2">
        <f t="shared" si="287"/>
        <v>0</v>
      </c>
      <c r="AO485" s="2">
        <f t="shared" si="288"/>
        <v>9.5011876484560574E-3</v>
      </c>
      <c r="AP485" s="2">
        <f t="shared" si="289"/>
        <v>0</v>
      </c>
      <c r="AR485" t="str">
        <f t="shared" si="290"/>
        <v>Clay</v>
      </c>
      <c r="AS485" t="s">
        <v>195</v>
      </c>
      <c r="AT485" s="182">
        <v>15</v>
      </c>
      <c r="AV485" s="98">
        <v>17</v>
      </c>
      <c r="AW485" s="100">
        <v>25</v>
      </c>
      <c r="AX485" s="106">
        <f t="shared" si="291"/>
        <v>17025</v>
      </c>
      <c r="AZ485" s="7" t="s">
        <v>2975</v>
      </c>
      <c r="BA485" t="s">
        <v>3208</v>
      </c>
      <c r="BG485" s="1">
        <v>6</v>
      </c>
      <c r="CE485">
        <v>0</v>
      </c>
      <c r="CF485">
        <v>0</v>
      </c>
    </row>
    <row r="486" spans="1:84" hidden="1" outlineLevel="1">
      <c r="A486" t="s">
        <v>2280</v>
      </c>
      <c r="B486" t="s">
        <v>195</v>
      </c>
      <c r="C486" s="1">
        <f t="shared" si="274"/>
        <v>2207</v>
      </c>
      <c r="D486" s="7">
        <f>IF(P486&gt;0,RANK(P486,(P486:R486,S486:AG486)),0)</f>
        <v>2</v>
      </c>
      <c r="E486" s="7">
        <f>IF(Q486&gt;0,RANK(Q486,(P486:R486,S486:AG486)),0)</f>
        <v>0</v>
      </c>
      <c r="F486" s="7">
        <f>IF(R486&gt;0,RANK(R486,(P486:R486,S486:AG486)),0)</f>
        <v>1</v>
      </c>
      <c r="G486" s="7">
        <f>IF(S486&gt;0,RANK(S486,(P486:R486,S486:AG486)),0)</f>
        <v>3</v>
      </c>
      <c r="H486" s="49">
        <f t="shared" si="275"/>
        <v>362</v>
      </c>
      <c r="I486" s="178">
        <f t="shared" si="276"/>
        <v>0.16402356139555957</v>
      </c>
      <c r="J486" s="2"/>
      <c r="K486" s="2">
        <f t="shared" si="277"/>
        <v>0.41141821477118262</v>
      </c>
      <c r="L486" s="2">
        <f t="shared" si="278"/>
        <v>0</v>
      </c>
      <c r="M486" s="2">
        <f t="shared" si="279"/>
        <v>0.57544177616674219</v>
      </c>
      <c r="N486" s="2">
        <f t="shared" si="280"/>
        <v>4.5310376076121428E-3</v>
      </c>
      <c r="O486" s="2">
        <f t="shared" si="281"/>
        <v>8.6089714544629881E-3</v>
      </c>
      <c r="P486" s="1">
        <v>908</v>
      </c>
      <c r="R486" s="1">
        <v>1270</v>
      </c>
      <c r="S486" s="1">
        <v>10</v>
      </c>
      <c r="V486" s="1">
        <v>7</v>
      </c>
      <c r="Z486" s="1">
        <f t="shared" si="292"/>
        <v>8</v>
      </c>
      <c r="AC486" s="1">
        <v>4</v>
      </c>
      <c r="AI486" s="7">
        <f t="shared" si="282"/>
        <v>0</v>
      </c>
      <c r="AJ486" s="7">
        <f t="shared" si="283"/>
        <v>0</v>
      </c>
      <c r="AK486" s="7">
        <f t="shared" si="284"/>
        <v>5</v>
      </c>
      <c r="AL486" s="7">
        <f t="shared" si="285"/>
        <v>0</v>
      </c>
      <c r="AM486" s="2">
        <f t="shared" si="286"/>
        <v>0</v>
      </c>
      <c r="AN486" s="2">
        <f t="shared" si="287"/>
        <v>0</v>
      </c>
      <c r="AO486" s="2">
        <f t="shared" si="288"/>
        <v>3.1717263253285004E-3</v>
      </c>
      <c r="AP486" s="2">
        <f t="shared" si="289"/>
        <v>0</v>
      </c>
      <c r="AR486" t="str">
        <f t="shared" si="290"/>
        <v>Clinton</v>
      </c>
      <c r="AS486" t="s">
        <v>195</v>
      </c>
      <c r="AT486" s="182">
        <v>15</v>
      </c>
      <c r="AV486" s="98">
        <v>17</v>
      </c>
      <c r="AW486" s="100">
        <v>27</v>
      </c>
      <c r="AX486" s="106">
        <f t="shared" si="291"/>
        <v>17027</v>
      </c>
      <c r="AZ486" s="7" t="s">
        <v>2975</v>
      </c>
      <c r="BA486" t="s">
        <v>3208</v>
      </c>
      <c r="BG486" s="1">
        <v>8</v>
      </c>
      <c r="CE486">
        <v>0</v>
      </c>
      <c r="CF486">
        <v>0</v>
      </c>
    </row>
    <row r="487" spans="1:84" hidden="1" outlineLevel="1">
      <c r="A487" t="s">
        <v>2354</v>
      </c>
      <c r="B487" t="s">
        <v>195</v>
      </c>
      <c r="C487" s="1">
        <f t="shared" si="274"/>
        <v>4289</v>
      </c>
      <c r="D487" s="7">
        <f>IF(P487&gt;0,RANK(P487,(P487:R487,S487:AG487)),0)</f>
        <v>2</v>
      </c>
      <c r="E487" s="7">
        <f>IF(Q487&gt;0,RANK(Q487,(P487:R487,S487:AG487)),0)</f>
        <v>0</v>
      </c>
      <c r="F487" s="7">
        <f>IF(R487&gt;0,RANK(R487,(P487:R487,S487:AG487)),0)</f>
        <v>1</v>
      </c>
      <c r="G487" s="7">
        <f>IF(S487&gt;0,RANK(S487,(P487:R487,S487:AG487)),0)</f>
        <v>3</v>
      </c>
      <c r="H487" s="49">
        <f t="shared" si="275"/>
        <v>813</v>
      </c>
      <c r="I487" s="178">
        <f t="shared" si="276"/>
        <v>0.18955467474935883</v>
      </c>
      <c r="J487" s="2"/>
      <c r="K487" s="2">
        <f t="shared" si="277"/>
        <v>0.39962695266961995</v>
      </c>
      <c r="L487" s="2">
        <f t="shared" si="278"/>
        <v>0</v>
      </c>
      <c r="M487" s="2">
        <f t="shared" si="279"/>
        <v>0.58918162741897884</v>
      </c>
      <c r="N487" s="2">
        <f t="shared" si="280"/>
        <v>4.196782466775472E-3</v>
      </c>
      <c r="O487" s="2">
        <f t="shared" si="281"/>
        <v>6.994637444625796E-3</v>
      </c>
      <c r="P487" s="1">
        <v>1714</v>
      </c>
      <c r="R487" s="1">
        <v>2527</v>
      </c>
      <c r="S487" s="1">
        <v>18</v>
      </c>
      <c r="V487" s="1">
        <v>15</v>
      </c>
      <c r="Z487" s="1">
        <f t="shared" si="292"/>
        <v>11</v>
      </c>
      <c r="AC487" s="1">
        <v>4</v>
      </c>
      <c r="AI487" s="7">
        <f t="shared" si="282"/>
        <v>0</v>
      </c>
      <c r="AJ487" s="7">
        <f t="shared" si="283"/>
        <v>0</v>
      </c>
      <c r="AK487" s="7">
        <f t="shared" si="284"/>
        <v>4</v>
      </c>
      <c r="AL487" s="7">
        <f t="shared" si="285"/>
        <v>0</v>
      </c>
      <c r="AM487" s="2">
        <f t="shared" si="286"/>
        <v>0</v>
      </c>
      <c r="AN487" s="2">
        <f t="shared" si="287"/>
        <v>0</v>
      </c>
      <c r="AO487" s="2">
        <f t="shared" si="288"/>
        <v>3.4973187223128937E-3</v>
      </c>
      <c r="AP487" s="2">
        <f t="shared" si="289"/>
        <v>0</v>
      </c>
      <c r="AR487" t="str">
        <f t="shared" si="290"/>
        <v>Coles</v>
      </c>
      <c r="AS487" t="s">
        <v>195</v>
      </c>
      <c r="AT487" s="182">
        <v>15</v>
      </c>
      <c r="AV487" s="98">
        <v>17</v>
      </c>
      <c r="AW487" s="100">
        <v>29</v>
      </c>
      <c r="AX487" s="106">
        <f t="shared" si="291"/>
        <v>17029</v>
      </c>
      <c r="AZ487" s="7" t="s">
        <v>2975</v>
      </c>
      <c r="BA487" t="s">
        <v>3208</v>
      </c>
      <c r="BG487" s="1">
        <v>11</v>
      </c>
      <c r="CE487">
        <v>0</v>
      </c>
      <c r="CF487">
        <v>0</v>
      </c>
    </row>
    <row r="488" spans="1:84" hidden="1" outlineLevel="1">
      <c r="A488" t="s">
        <v>2862</v>
      </c>
      <c r="B488" t="s">
        <v>195</v>
      </c>
      <c r="C488" s="1">
        <f t="shared" si="274"/>
        <v>1180130</v>
      </c>
      <c r="D488" s="7">
        <f>IF(P488&gt;0,RANK(P488,(P488:R488,S488:AG488)),0)</f>
        <v>1</v>
      </c>
      <c r="E488" s="7">
        <f>IF(Q488&gt;0,RANK(Q488,(P488:R488,S488:AG488)),0)</f>
        <v>0</v>
      </c>
      <c r="F488" s="7">
        <f>IF(R488&gt;0,RANK(R488,(P488:R488,S488:AG488)),0)</f>
        <v>2</v>
      </c>
      <c r="G488" s="7">
        <f>IF(S488&gt;0,RANK(S488,(P488:R488,S488:AG488)),0)</f>
        <v>4</v>
      </c>
      <c r="H488" s="49">
        <f t="shared" si="275"/>
        <v>96495</v>
      </c>
      <c r="I488" s="178">
        <f t="shared" si="276"/>
        <v>8.1766415564386977E-2</v>
      </c>
      <c r="J488" s="2"/>
      <c r="K488" s="2">
        <f t="shared" si="277"/>
        <v>0.53663579436163811</v>
      </c>
      <c r="L488" s="2">
        <f t="shared" si="278"/>
        <v>0</v>
      </c>
      <c r="M488" s="2">
        <f t="shared" si="279"/>
        <v>0.45486937879725114</v>
      </c>
      <c r="N488" s="2">
        <f t="shared" si="280"/>
        <v>2.9369645716997282E-3</v>
      </c>
      <c r="O488" s="2">
        <f t="shared" si="281"/>
        <v>5.5578622694110198E-3</v>
      </c>
      <c r="P488" s="1">
        <v>633300</v>
      </c>
      <c r="R488" s="1">
        <v>536805</v>
      </c>
      <c r="S488" s="1">
        <v>3466</v>
      </c>
      <c r="V488" s="1">
        <v>4687</v>
      </c>
      <c r="Z488" s="1">
        <f t="shared" si="292"/>
        <v>980</v>
      </c>
      <c r="AC488" s="1">
        <v>892</v>
      </c>
      <c r="AI488" s="7">
        <f t="shared" si="282"/>
        <v>0</v>
      </c>
      <c r="AJ488" s="7">
        <f t="shared" si="283"/>
        <v>0</v>
      </c>
      <c r="AK488" s="7">
        <f t="shared" si="284"/>
        <v>3</v>
      </c>
      <c r="AL488" s="7">
        <f t="shared" si="285"/>
        <v>0</v>
      </c>
      <c r="AM488" s="2">
        <f t="shared" si="286"/>
        <v>0</v>
      </c>
      <c r="AN488" s="2">
        <f t="shared" si="287"/>
        <v>0</v>
      </c>
      <c r="AO488" s="2">
        <f t="shared" si="288"/>
        <v>3.9715963495547098E-3</v>
      </c>
      <c r="AP488" s="2">
        <f t="shared" si="289"/>
        <v>0</v>
      </c>
      <c r="AR488" t="str">
        <f t="shared" si="290"/>
        <v>Cook</v>
      </c>
      <c r="AS488" t="s">
        <v>195</v>
      </c>
      <c r="AT488" s="182"/>
      <c r="AV488" s="98">
        <v>17</v>
      </c>
      <c r="AW488" s="100">
        <v>31</v>
      </c>
      <c r="AX488" s="106">
        <f t="shared" si="291"/>
        <v>17031</v>
      </c>
      <c r="AZ488" s="7" t="s">
        <v>2975</v>
      </c>
      <c r="BA488" t="s">
        <v>3208</v>
      </c>
      <c r="BG488" s="1">
        <v>970</v>
      </c>
      <c r="CE488">
        <v>10</v>
      </c>
      <c r="CF488">
        <v>0</v>
      </c>
    </row>
    <row r="489" spans="1:84" hidden="1" outlineLevel="1">
      <c r="A489" t="s">
        <v>2707</v>
      </c>
      <c r="B489" t="s">
        <v>195</v>
      </c>
      <c r="C489" s="1">
        <f t="shared" si="274"/>
        <v>1219</v>
      </c>
      <c r="D489" s="7">
        <f>IF(P489&gt;0,RANK(P489,(P489:R489,S489:AG489)),0)</f>
        <v>1</v>
      </c>
      <c r="E489" s="7">
        <f>IF(Q489&gt;0,RANK(Q489,(P489:R489,S489:AG489)),0)</f>
        <v>0</v>
      </c>
      <c r="F489" s="7">
        <f>IF(R489&gt;0,RANK(R489,(P489:R489,S489:AG489)),0)</f>
        <v>2</v>
      </c>
      <c r="G489" s="7">
        <f>IF(S489&gt;0,RANK(S489,(P489:R489,S489:AG489)),0)</f>
        <v>3</v>
      </c>
      <c r="H489" s="49">
        <f t="shared" si="275"/>
        <v>24</v>
      </c>
      <c r="I489" s="178">
        <f t="shared" si="276"/>
        <v>1.9688269073010665E-2</v>
      </c>
      <c r="J489" s="2"/>
      <c r="K489" s="2">
        <f t="shared" si="277"/>
        <v>0.4995898277276456</v>
      </c>
      <c r="L489" s="2">
        <f t="shared" si="278"/>
        <v>0</v>
      </c>
      <c r="M489" s="2">
        <f t="shared" si="279"/>
        <v>0.47990155865463496</v>
      </c>
      <c r="N489" s="2">
        <f t="shared" si="280"/>
        <v>9.0237899917965554E-3</v>
      </c>
      <c r="O489" s="2">
        <f t="shared" si="281"/>
        <v>1.1484823625922885E-2</v>
      </c>
      <c r="P489" s="1">
        <v>609</v>
      </c>
      <c r="R489" s="1">
        <v>585</v>
      </c>
      <c r="S489" s="1">
        <v>11</v>
      </c>
      <c r="V489" s="1">
        <v>7</v>
      </c>
      <c r="Z489" s="1">
        <f t="shared" si="292"/>
        <v>4</v>
      </c>
      <c r="AC489" s="1">
        <v>3</v>
      </c>
      <c r="AI489" s="7">
        <f t="shared" si="282"/>
        <v>0</v>
      </c>
      <c r="AJ489" s="7">
        <f t="shared" si="283"/>
        <v>0</v>
      </c>
      <c r="AK489" s="7">
        <f t="shared" si="284"/>
        <v>4</v>
      </c>
      <c r="AL489" s="7">
        <f t="shared" si="285"/>
        <v>0</v>
      </c>
      <c r="AM489" s="2">
        <f t="shared" si="286"/>
        <v>0</v>
      </c>
      <c r="AN489" s="2">
        <f t="shared" si="287"/>
        <v>0</v>
      </c>
      <c r="AO489" s="2">
        <f t="shared" si="288"/>
        <v>5.742411812961444E-3</v>
      </c>
      <c r="AP489" s="2">
        <f t="shared" si="289"/>
        <v>0</v>
      </c>
      <c r="AR489" t="str">
        <f t="shared" si="290"/>
        <v>Crawford</v>
      </c>
      <c r="AS489" t="s">
        <v>195</v>
      </c>
      <c r="AT489" s="182">
        <v>15</v>
      </c>
      <c r="AV489" s="98">
        <v>17</v>
      </c>
      <c r="AW489" s="100">
        <v>33</v>
      </c>
      <c r="AX489" s="106">
        <f t="shared" si="291"/>
        <v>17033</v>
      </c>
      <c r="AZ489" s="7" t="s">
        <v>2975</v>
      </c>
      <c r="BA489" t="s">
        <v>3208</v>
      </c>
      <c r="BG489" s="1">
        <v>4</v>
      </c>
      <c r="CE489">
        <v>0</v>
      </c>
      <c r="CF489">
        <v>0</v>
      </c>
    </row>
    <row r="490" spans="1:84" hidden="1" outlineLevel="1">
      <c r="A490" t="s">
        <v>2204</v>
      </c>
      <c r="B490" t="s">
        <v>195</v>
      </c>
      <c r="C490" s="1">
        <f t="shared" si="274"/>
        <v>920</v>
      </c>
      <c r="D490" s="7">
        <f>IF(P490&gt;0,RANK(P490,(P490:R490,S490:AG490)),0)</f>
        <v>2</v>
      </c>
      <c r="E490" s="7">
        <f>IF(Q490&gt;0,RANK(Q490,(P490:R490,S490:AG490)),0)</f>
        <v>0</v>
      </c>
      <c r="F490" s="7">
        <f>IF(R490&gt;0,RANK(R490,(P490:R490,S490:AG490)),0)</f>
        <v>1</v>
      </c>
      <c r="G490" s="7">
        <f>IF(S490&gt;0,RANK(S490,(P490:R490,S490:AG490)),0)</f>
        <v>4</v>
      </c>
      <c r="H490" s="49">
        <f t="shared" si="275"/>
        <v>154</v>
      </c>
      <c r="I490" s="178">
        <f t="shared" si="276"/>
        <v>0.16739130434782609</v>
      </c>
      <c r="J490" s="2"/>
      <c r="K490" s="2">
        <f t="shared" si="277"/>
        <v>0.39565217391304347</v>
      </c>
      <c r="L490" s="2">
        <f t="shared" si="278"/>
        <v>0</v>
      </c>
      <c r="M490" s="2">
        <f t="shared" si="279"/>
        <v>0.56304347826086953</v>
      </c>
      <c r="N490" s="2">
        <f t="shared" si="280"/>
        <v>1.1956521739130435E-2</v>
      </c>
      <c r="O490" s="2">
        <f t="shared" si="281"/>
        <v>2.9347826086956616E-2</v>
      </c>
      <c r="P490" s="1">
        <v>364</v>
      </c>
      <c r="R490" s="1">
        <v>518</v>
      </c>
      <c r="S490" s="1">
        <v>11</v>
      </c>
      <c r="V490" s="1">
        <v>9</v>
      </c>
      <c r="Z490" s="1">
        <f t="shared" si="292"/>
        <v>13</v>
      </c>
      <c r="AC490" s="1">
        <v>5</v>
      </c>
      <c r="AI490" s="7">
        <f t="shared" si="282"/>
        <v>0</v>
      </c>
      <c r="AJ490" s="7">
        <f t="shared" si="283"/>
        <v>0</v>
      </c>
      <c r="AK490" s="7">
        <f t="shared" si="284"/>
        <v>5</v>
      </c>
      <c r="AL490" s="7">
        <f t="shared" si="285"/>
        <v>0</v>
      </c>
      <c r="AM490" s="2">
        <f t="shared" si="286"/>
        <v>0</v>
      </c>
      <c r="AN490" s="2">
        <f t="shared" si="287"/>
        <v>0</v>
      </c>
      <c r="AO490" s="2">
        <f t="shared" si="288"/>
        <v>9.7826086956521747E-3</v>
      </c>
      <c r="AP490" s="2">
        <f t="shared" si="289"/>
        <v>0</v>
      </c>
      <c r="AR490" t="str">
        <f t="shared" si="290"/>
        <v>Cumberland</v>
      </c>
      <c r="AS490" t="s">
        <v>195</v>
      </c>
      <c r="AT490" s="182">
        <v>15</v>
      </c>
      <c r="AV490" s="98">
        <v>17</v>
      </c>
      <c r="AW490" s="100">
        <v>35</v>
      </c>
      <c r="AX490" s="106">
        <f t="shared" si="291"/>
        <v>17035</v>
      </c>
      <c r="AZ490" s="7" t="s">
        <v>2975</v>
      </c>
      <c r="BA490" t="s">
        <v>3208</v>
      </c>
      <c r="BG490" s="1">
        <v>13</v>
      </c>
      <c r="CE490">
        <v>0</v>
      </c>
      <c r="CF490">
        <v>0</v>
      </c>
    </row>
    <row r="491" spans="1:84" hidden="1" outlineLevel="1">
      <c r="A491" t="s">
        <v>252</v>
      </c>
      <c r="B491" t="s">
        <v>195</v>
      </c>
      <c r="C491" s="1">
        <f t="shared" si="274"/>
        <v>12527</v>
      </c>
      <c r="D491" s="7">
        <f>IF(P491&gt;0,RANK(P491,(P491:R491,S491:AG491)),0)</f>
        <v>2</v>
      </c>
      <c r="E491" s="7">
        <f>IF(Q491&gt;0,RANK(Q491,(P491:R491,S491:AG491)),0)</f>
        <v>0</v>
      </c>
      <c r="F491" s="7">
        <f>IF(R491&gt;0,RANK(R491,(P491:R491,S491:AG491)),0)</f>
        <v>1</v>
      </c>
      <c r="G491" s="7">
        <f>IF(S491&gt;0,RANK(S491,(P491:R491,S491:AG491)),0)</f>
        <v>3</v>
      </c>
      <c r="H491" s="49">
        <f t="shared" si="275"/>
        <v>4184</v>
      </c>
      <c r="I491" s="178">
        <f t="shared" si="276"/>
        <v>0.33399856310369602</v>
      </c>
      <c r="J491" s="2"/>
      <c r="K491" s="2">
        <f t="shared" si="277"/>
        <v>0.33096511535084217</v>
      </c>
      <c r="L491" s="2">
        <f t="shared" si="278"/>
        <v>0</v>
      </c>
      <c r="M491" s="2">
        <f t="shared" si="279"/>
        <v>0.66496367845453819</v>
      </c>
      <c r="N491" s="2">
        <f t="shared" si="280"/>
        <v>1.5167238764269178E-3</v>
      </c>
      <c r="O491" s="2">
        <f t="shared" si="281"/>
        <v>2.5544823181927298E-3</v>
      </c>
      <c r="P491" s="1">
        <v>4146</v>
      </c>
      <c r="R491" s="1">
        <v>8330</v>
      </c>
      <c r="S491" s="1">
        <v>19</v>
      </c>
      <c r="V491" s="1">
        <v>11</v>
      </c>
      <c r="Z491" s="1">
        <f t="shared" si="292"/>
        <v>14</v>
      </c>
      <c r="AC491" s="1">
        <v>7</v>
      </c>
      <c r="AI491" s="7">
        <f t="shared" si="282"/>
        <v>0</v>
      </c>
      <c r="AJ491" s="7">
        <f t="shared" si="283"/>
        <v>0</v>
      </c>
      <c r="AK491" s="7">
        <f t="shared" si="284"/>
        <v>5</v>
      </c>
      <c r="AL491" s="7">
        <f t="shared" si="285"/>
        <v>0</v>
      </c>
      <c r="AM491" s="2">
        <f t="shared" si="286"/>
        <v>0</v>
      </c>
      <c r="AN491" s="2">
        <f t="shared" si="287"/>
        <v>0</v>
      </c>
      <c r="AO491" s="2">
        <f t="shared" si="288"/>
        <v>8.7810329687874195E-4</v>
      </c>
      <c r="AP491" s="2">
        <f t="shared" si="289"/>
        <v>0</v>
      </c>
      <c r="AR491" t="str">
        <f t="shared" si="290"/>
        <v>DeKalb</v>
      </c>
      <c r="AS491" t="s">
        <v>195</v>
      </c>
      <c r="AT491" s="182"/>
      <c r="AV491" s="98">
        <v>17</v>
      </c>
      <c r="AW491" s="100">
        <v>37</v>
      </c>
      <c r="AX491" s="106">
        <f t="shared" si="291"/>
        <v>17037</v>
      </c>
      <c r="AZ491" s="7" t="s">
        <v>2975</v>
      </c>
      <c r="BA491" t="s">
        <v>3208</v>
      </c>
      <c r="BG491" s="1">
        <v>14</v>
      </c>
      <c r="CE491">
        <v>0</v>
      </c>
      <c r="CF491">
        <v>0</v>
      </c>
    </row>
    <row r="492" spans="1:84" hidden="1" outlineLevel="1">
      <c r="A492" t="s">
        <v>1315</v>
      </c>
      <c r="B492" t="s">
        <v>195</v>
      </c>
      <c r="C492" s="1">
        <f t="shared" si="274"/>
        <v>1238</v>
      </c>
      <c r="D492" s="7">
        <f>IF(P492&gt;0,RANK(P492,(P492:R492,S492:AG492)),0)</f>
        <v>2</v>
      </c>
      <c r="E492" s="7">
        <f>IF(Q492&gt;0,RANK(Q492,(P492:R492,S492:AG492)),0)</f>
        <v>0</v>
      </c>
      <c r="F492" s="7">
        <f>IF(R492&gt;0,RANK(R492,(P492:R492,S492:AG492)),0)</f>
        <v>1</v>
      </c>
      <c r="G492" s="7">
        <f>IF(S492&gt;0,RANK(S492,(P492:R492,S492:AG492)),0)</f>
        <v>3</v>
      </c>
      <c r="H492" s="49">
        <f t="shared" si="275"/>
        <v>99</v>
      </c>
      <c r="I492" s="178">
        <f t="shared" si="276"/>
        <v>7.9967689822294019E-2</v>
      </c>
      <c r="J492" s="2"/>
      <c r="K492" s="2">
        <f t="shared" si="277"/>
        <v>0.45315024232633278</v>
      </c>
      <c r="L492" s="2">
        <f t="shared" si="278"/>
        <v>0</v>
      </c>
      <c r="M492" s="2">
        <f t="shared" si="279"/>
        <v>0.53311793214862679</v>
      </c>
      <c r="N492" s="2">
        <f t="shared" si="280"/>
        <v>5.6542810985460417E-3</v>
      </c>
      <c r="O492" s="2">
        <f t="shared" si="281"/>
        <v>8.0775444264944447E-3</v>
      </c>
      <c r="P492" s="1">
        <v>561</v>
      </c>
      <c r="R492" s="1">
        <v>660</v>
      </c>
      <c r="S492" s="1">
        <v>7</v>
      </c>
      <c r="V492" s="1">
        <v>4</v>
      </c>
      <c r="Z492" s="1">
        <f t="shared" si="292"/>
        <v>3</v>
      </c>
      <c r="AC492" s="1">
        <v>3</v>
      </c>
      <c r="AI492" s="7">
        <f t="shared" si="282"/>
        <v>0</v>
      </c>
      <c r="AJ492" s="7">
        <f t="shared" si="283"/>
        <v>0</v>
      </c>
      <c r="AK492" s="7">
        <f t="shared" si="284"/>
        <v>4</v>
      </c>
      <c r="AL492" s="7">
        <f t="shared" si="285"/>
        <v>0</v>
      </c>
      <c r="AM492" s="2">
        <f t="shared" si="286"/>
        <v>0</v>
      </c>
      <c r="AN492" s="2">
        <f t="shared" si="287"/>
        <v>0</v>
      </c>
      <c r="AO492" s="2">
        <f t="shared" si="288"/>
        <v>3.2310177705977385E-3</v>
      </c>
      <c r="AP492" s="2">
        <f t="shared" si="289"/>
        <v>0</v>
      </c>
      <c r="AR492" t="str">
        <f t="shared" si="290"/>
        <v>De Witt</v>
      </c>
      <c r="AS492" t="s">
        <v>195</v>
      </c>
      <c r="AT492" s="182">
        <v>13</v>
      </c>
      <c r="AV492" s="98">
        <v>17</v>
      </c>
      <c r="AW492" s="100">
        <v>39</v>
      </c>
      <c r="AX492" s="106">
        <f t="shared" si="291"/>
        <v>17039</v>
      </c>
      <c r="AZ492" s="7" t="s">
        <v>2975</v>
      </c>
      <c r="BA492" t="s">
        <v>3208</v>
      </c>
      <c r="BG492" s="1">
        <v>3</v>
      </c>
      <c r="CE492">
        <v>0</v>
      </c>
      <c r="CF492">
        <v>0</v>
      </c>
    </row>
    <row r="493" spans="1:84" hidden="1" outlineLevel="1">
      <c r="A493" t="s">
        <v>321</v>
      </c>
      <c r="B493" t="s">
        <v>195</v>
      </c>
      <c r="C493" s="1">
        <f t="shared" si="274"/>
        <v>1145</v>
      </c>
      <c r="D493" s="7">
        <f>IF(P493&gt;0,RANK(P493,(P493:R493,S493:AG493)),0)</f>
        <v>2</v>
      </c>
      <c r="E493" s="7">
        <f>IF(Q493&gt;0,RANK(Q493,(P493:R493,S493:AG493)),0)</f>
        <v>0</v>
      </c>
      <c r="F493" s="7">
        <f>IF(R493&gt;0,RANK(R493,(P493:R493,S493:AG493)),0)</f>
        <v>1</v>
      </c>
      <c r="G493" s="7">
        <f>IF(S493&gt;0,RANK(S493,(P493:R493,S493:AG493)),0)</f>
        <v>4</v>
      </c>
      <c r="H493" s="49">
        <f t="shared" si="275"/>
        <v>159</v>
      </c>
      <c r="I493" s="178">
        <f t="shared" si="276"/>
        <v>0.13886462882096071</v>
      </c>
      <c r="J493" s="2"/>
      <c r="K493" s="2">
        <f t="shared" si="277"/>
        <v>0.422707423580786</v>
      </c>
      <c r="L493" s="2">
        <f t="shared" si="278"/>
        <v>0</v>
      </c>
      <c r="M493" s="2">
        <f t="shared" si="279"/>
        <v>0.56157205240174668</v>
      </c>
      <c r="N493" s="2">
        <f t="shared" si="280"/>
        <v>5.2401746724890829E-3</v>
      </c>
      <c r="O493" s="2">
        <f t="shared" si="281"/>
        <v>1.0480349344978292E-2</v>
      </c>
      <c r="P493" s="1">
        <v>484</v>
      </c>
      <c r="R493" s="1">
        <v>643</v>
      </c>
      <c r="S493" s="1">
        <v>6</v>
      </c>
      <c r="V493" s="1">
        <v>3</v>
      </c>
      <c r="Z493" s="1">
        <f t="shared" si="292"/>
        <v>7</v>
      </c>
      <c r="AC493" s="1">
        <v>2</v>
      </c>
      <c r="AI493" s="7">
        <f t="shared" si="282"/>
        <v>0</v>
      </c>
      <c r="AJ493" s="7">
        <f t="shared" si="283"/>
        <v>0</v>
      </c>
      <c r="AK493" s="7">
        <f t="shared" si="284"/>
        <v>5</v>
      </c>
      <c r="AL493" s="7">
        <f t="shared" si="285"/>
        <v>0</v>
      </c>
      <c r="AM493" s="2">
        <f t="shared" si="286"/>
        <v>0</v>
      </c>
      <c r="AN493" s="2">
        <f t="shared" si="287"/>
        <v>0</v>
      </c>
      <c r="AO493" s="2">
        <f t="shared" si="288"/>
        <v>2.6200873362445414E-3</v>
      </c>
      <c r="AP493" s="2">
        <f t="shared" si="289"/>
        <v>0</v>
      </c>
      <c r="AR493" t="str">
        <f t="shared" si="290"/>
        <v>Douglas</v>
      </c>
      <c r="AS493" t="s">
        <v>195</v>
      </c>
      <c r="AT493" s="182">
        <v>15</v>
      </c>
      <c r="AV493" s="98">
        <v>17</v>
      </c>
      <c r="AW493" s="100">
        <v>41</v>
      </c>
      <c r="AX493" s="106">
        <f t="shared" si="291"/>
        <v>17041</v>
      </c>
      <c r="AZ493" s="7" t="s">
        <v>2975</v>
      </c>
      <c r="BA493" t="s">
        <v>3208</v>
      </c>
      <c r="BG493" s="1">
        <v>7</v>
      </c>
      <c r="CE493">
        <v>0</v>
      </c>
      <c r="CF493">
        <v>0</v>
      </c>
    </row>
    <row r="494" spans="1:84" hidden="1" outlineLevel="1">
      <c r="A494" t="s">
        <v>3290</v>
      </c>
      <c r="B494" t="s">
        <v>195</v>
      </c>
      <c r="C494" s="1">
        <f t="shared" si="274"/>
        <v>126376</v>
      </c>
      <c r="D494" s="7">
        <f>IF(P494&gt;0,RANK(P494,(P494:R494,S494:AG494)),0)</f>
        <v>2</v>
      </c>
      <c r="E494" s="7">
        <f>IF(Q494&gt;0,RANK(Q494,(P494:R494,S494:AG494)),0)</f>
        <v>0</v>
      </c>
      <c r="F494" s="7">
        <f>IF(R494&gt;0,RANK(R494,(P494:R494,S494:AG494)),0)</f>
        <v>1</v>
      </c>
      <c r="G494" s="7">
        <f>IF(S494&gt;0,RANK(S494,(P494:R494,S494:AG494)),0)</f>
        <v>3</v>
      </c>
      <c r="H494" s="49">
        <f t="shared" si="275"/>
        <v>6365</v>
      </c>
      <c r="I494" s="178">
        <f t="shared" si="276"/>
        <v>5.0365575742229537E-2</v>
      </c>
      <c r="J494" s="2"/>
      <c r="K494" s="2">
        <f t="shared" si="277"/>
        <v>0.47317528644679369</v>
      </c>
      <c r="L494" s="2">
        <f t="shared" si="278"/>
        <v>0</v>
      </c>
      <c r="M494" s="2">
        <f t="shared" si="279"/>
        <v>0.52354086218902318</v>
      </c>
      <c r="N494" s="2">
        <f t="shared" si="280"/>
        <v>1.3451921250870419E-3</v>
      </c>
      <c r="O494" s="2">
        <f t="shared" si="281"/>
        <v>1.938659239096035E-3</v>
      </c>
      <c r="P494" s="1">
        <v>59798</v>
      </c>
      <c r="R494" s="1">
        <v>66163</v>
      </c>
      <c r="S494" s="1">
        <v>170</v>
      </c>
      <c r="V494" s="1">
        <v>101</v>
      </c>
      <c r="Z494" s="1">
        <f t="shared" si="292"/>
        <v>81</v>
      </c>
      <c r="AC494" s="1">
        <v>63</v>
      </c>
      <c r="AI494" s="7">
        <f t="shared" si="282"/>
        <v>0</v>
      </c>
      <c r="AJ494" s="7">
        <f t="shared" si="283"/>
        <v>0</v>
      </c>
      <c r="AK494" s="7">
        <f t="shared" si="284"/>
        <v>4</v>
      </c>
      <c r="AL494" s="7">
        <f t="shared" si="285"/>
        <v>0</v>
      </c>
      <c r="AM494" s="2">
        <f t="shared" si="286"/>
        <v>0</v>
      </c>
      <c r="AN494" s="2">
        <f t="shared" si="287"/>
        <v>0</v>
      </c>
      <c r="AO494" s="2">
        <f t="shared" si="288"/>
        <v>7.9920238019877193E-4</v>
      </c>
      <c r="AP494" s="2">
        <f t="shared" si="289"/>
        <v>0</v>
      </c>
      <c r="AR494" t="str">
        <f t="shared" si="290"/>
        <v>DuPage</v>
      </c>
      <c r="AS494" t="s">
        <v>195</v>
      </c>
      <c r="AT494" s="182"/>
      <c r="AV494" s="98">
        <v>17</v>
      </c>
      <c r="AW494" s="100">
        <v>43</v>
      </c>
      <c r="AX494" s="106">
        <f t="shared" si="291"/>
        <v>17043</v>
      </c>
      <c r="AZ494" s="7" t="s">
        <v>2975</v>
      </c>
      <c r="BA494" t="s">
        <v>3208</v>
      </c>
      <c r="BG494" s="1">
        <v>80</v>
      </c>
      <c r="CE494">
        <v>1</v>
      </c>
      <c r="CF494">
        <v>0</v>
      </c>
    </row>
    <row r="495" spans="1:84" hidden="1" outlineLevel="1">
      <c r="A495" t="s">
        <v>1985</v>
      </c>
      <c r="B495" t="s">
        <v>195</v>
      </c>
      <c r="C495" s="1">
        <f t="shared" si="274"/>
        <v>941</v>
      </c>
      <c r="D495" s="7">
        <f>IF(P495&gt;0,RANK(P495,(P495:R495,S495:AG495)),0)</f>
        <v>2</v>
      </c>
      <c r="E495" s="7">
        <f>IF(Q495&gt;0,RANK(Q495,(P495:R495,S495:AG495)),0)</f>
        <v>0</v>
      </c>
      <c r="F495" s="7">
        <f>IF(R495&gt;0,RANK(R495,(P495:R495,S495:AG495)),0)</f>
        <v>1</v>
      </c>
      <c r="G495" s="7">
        <f>IF(S495&gt;0,RANK(S495,(P495:R495,S495:AG495)),0)</f>
        <v>4</v>
      </c>
      <c r="H495" s="49">
        <f t="shared" si="275"/>
        <v>22</v>
      </c>
      <c r="I495" s="178">
        <f t="shared" si="276"/>
        <v>2.3379383634431455E-2</v>
      </c>
      <c r="J495" s="2"/>
      <c r="K495" s="2">
        <f t="shared" si="277"/>
        <v>0.47396386822529224</v>
      </c>
      <c r="L495" s="2">
        <f t="shared" si="278"/>
        <v>0</v>
      </c>
      <c r="M495" s="2">
        <f t="shared" si="279"/>
        <v>0.49734325185972372</v>
      </c>
      <c r="N495" s="2">
        <f t="shared" si="280"/>
        <v>7.4388947927736451E-3</v>
      </c>
      <c r="O495" s="2">
        <f t="shared" si="281"/>
        <v>2.1253985122210391E-2</v>
      </c>
      <c r="P495" s="1">
        <v>446</v>
      </c>
      <c r="R495" s="1">
        <v>468</v>
      </c>
      <c r="S495" s="1">
        <v>7</v>
      </c>
      <c r="V495" s="1">
        <v>9</v>
      </c>
      <c r="Z495" s="1">
        <f t="shared" si="292"/>
        <v>5</v>
      </c>
      <c r="AC495" s="1">
        <v>6</v>
      </c>
      <c r="AI495" s="7">
        <f t="shared" si="282"/>
        <v>0</v>
      </c>
      <c r="AJ495" s="7">
        <f t="shared" si="283"/>
        <v>0</v>
      </c>
      <c r="AK495" s="7">
        <f t="shared" si="284"/>
        <v>3</v>
      </c>
      <c r="AL495" s="7">
        <f t="shared" si="285"/>
        <v>0</v>
      </c>
      <c r="AM495" s="2">
        <f t="shared" si="286"/>
        <v>0</v>
      </c>
      <c r="AN495" s="2">
        <f t="shared" si="287"/>
        <v>0</v>
      </c>
      <c r="AO495" s="2">
        <f t="shared" si="288"/>
        <v>9.5642933049946872E-3</v>
      </c>
      <c r="AP495" s="2">
        <f t="shared" si="289"/>
        <v>0</v>
      </c>
      <c r="AR495" t="str">
        <f t="shared" si="290"/>
        <v>Edgar</v>
      </c>
      <c r="AS495" t="s">
        <v>195</v>
      </c>
      <c r="AT495" s="182">
        <v>15</v>
      </c>
      <c r="AV495" s="98">
        <v>17</v>
      </c>
      <c r="AW495" s="100">
        <v>45</v>
      </c>
      <c r="AX495" s="106">
        <f t="shared" si="291"/>
        <v>17045</v>
      </c>
      <c r="AZ495" s="7" t="s">
        <v>2975</v>
      </c>
      <c r="BA495" t="s">
        <v>3208</v>
      </c>
      <c r="BG495" s="1">
        <v>5</v>
      </c>
      <c r="CE495">
        <v>0</v>
      </c>
      <c r="CF495">
        <v>0</v>
      </c>
    </row>
    <row r="496" spans="1:84" hidden="1" outlineLevel="1">
      <c r="A496" t="s">
        <v>1759</v>
      </c>
      <c r="B496" t="s">
        <v>195</v>
      </c>
      <c r="C496" s="1">
        <f t="shared" si="274"/>
        <v>297</v>
      </c>
      <c r="D496" s="7">
        <f>IF(P496&gt;0,RANK(P496,(P496:R496,S496:AG496)),0)</f>
        <v>2</v>
      </c>
      <c r="E496" s="7">
        <f>IF(Q496&gt;0,RANK(Q496,(P496:R496,S496:AG496)),0)</f>
        <v>0</v>
      </c>
      <c r="F496" s="7">
        <f>IF(R496&gt;0,RANK(R496,(P496:R496,S496:AG496)),0)</f>
        <v>1</v>
      </c>
      <c r="G496" s="7">
        <f>IF(S496&gt;0,RANK(S496,(P496:R496,S496:AG496)),0)</f>
        <v>3</v>
      </c>
      <c r="H496" s="49">
        <f t="shared" si="275"/>
        <v>5</v>
      </c>
      <c r="I496" s="178">
        <f t="shared" si="276"/>
        <v>1.6835016835016835E-2</v>
      </c>
      <c r="J496" s="2"/>
      <c r="K496" s="2">
        <f t="shared" si="277"/>
        <v>0.48148148148148145</v>
      </c>
      <c r="L496" s="2">
        <f t="shared" si="278"/>
        <v>0</v>
      </c>
      <c r="M496" s="2">
        <f t="shared" si="279"/>
        <v>0.49831649831649832</v>
      </c>
      <c r="N496" s="2">
        <f t="shared" si="280"/>
        <v>6.7340067340067337E-3</v>
      </c>
      <c r="O496" s="2">
        <f t="shared" si="281"/>
        <v>1.3468013468013542E-2</v>
      </c>
      <c r="P496" s="1">
        <v>143</v>
      </c>
      <c r="R496" s="1">
        <v>148</v>
      </c>
      <c r="S496" s="1">
        <v>2</v>
      </c>
      <c r="V496" s="1">
        <v>2</v>
      </c>
      <c r="Z496" s="1">
        <f t="shared" si="292"/>
        <v>0</v>
      </c>
      <c r="AC496" s="1">
        <v>2</v>
      </c>
      <c r="AI496" s="7">
        <f t="shared" si="282"/>
        <v>0</v>
      </c>
      <c r="AJ496" s="7">
        <f t="shared" si="283"/>
        <v>0</v>
      </c>
      <c r="AK496" s="7">
        <f t="shared" si="284"/>
        <v>3</v>
      </c>
      <c r="AL496" s="7">
        <f t="shared" si="285"/>
        <v>0</v>
      </c>
      <c r="AM496" s="2">
        <f t="shared" si="286"/>
        <v>0</v>
      </c>
      <c r="AN496" s="2">
        <f t="shared" si="287"/>
        <v>0</v>
      </c>
      <c r="AO496" s="2">
        <f t="shared" si="288"/>
        <v>6.7340067340067337E-3</v>
      </c>
      <c r="AP496" s="2">
        <f t="shared" si="289"/>
        <v>0</v>
      </c>
      <c r="AR496" t="str">
        <f t="shared" si="290"/>
        <v>Edwards</v>
      </c>
      <c r="AS496" t="s">
        <v>195</v>
      </c>
      <c r="AT496" s="182">
        <v>15</v>
      </c>
      <c r="AV496" s="98">
        <v>17</v>
      </c>
      <c r="AW496" s="100">
        <v>47</v>
      </c>
      <c r="AX496" s="106">
        <f t="shared" si="291"/>
        <v>17047</v>
      </c>
      <c r="AZ496" s="7" t="s">
        <v>2975</v>
      </c>
      <c r="BA496" t="s">
        <v>3208</v>
      </c>
      <c r="BG496" s="1">
        <v>0</v>
      </c>
      <c r="CE496">
        <v>0</v>
      </c>
      <c r="CF496">
        <v>0</v>
      </c>
    </row>
    <row r="497" spans="1:84" hidden="1" outlineLevel="1">
      <c r="A497" t="s">
        <v>2591</v>
      </c>
      <c r="B497" t="s">
        <v>195</v>
      </c>
      <c r="C497" s="1">
        <f t="shared" si="274"/>
        <v>2151</v>
      </c>
      <c r="D497" s="7">
        <f>IF(P497&gt;0,RANK(P497,(P497:R497,S497:AG497)),0)</f>
        <v>2</v>
      </c>
      <c r="E497" s="7">
        <f>IF(Q497&gt;0,RANK(Q497,(P497:R497,S497:AG497)),0)</f>
        <v>0</v>
      </c>
      <c r="F497" s="7">
        <f>IF(R497&gt;0,RANK(R497,(P497:R497,S497:AG497)),0)</f>
        <v>1</v>
      </c>
      <c r="G497" s="7">
        <f>IF(S497&gt;0,RANK(S497,(P497:R497,S497:AG497)),0)</f>
        <v>3</v>
      </c>
      <c r="H497" s="49">
        <f t="shared" si="275"/>
        <v>380</v>
      </c>
      <c r="I497" s="178">
        <f t="shared" si="276"/>
        <v>0.17666201766620176</v>
      </c>
      <c r="J497" s="2"/>
      <c r="K497" s="2">
        <f t="shared" si="277"/>
        <v>0.40353324035332405</v>
      </c>
      <c r="L497" s="2">
        <f t="shared" si="278"/>
        <v>0</v>
      </c>
      <c r="M497" s="2">
        <f t="shared" si="279"/>
        <v>0.58019525801952576</v>
      </c>
      <c r="N497" s="2">
        <f t="shared" si="280"/>
        <v>6.04370060437006E-3</v>
      </c>
      <c r="O497" s="2">
        <f t="shared" si="281"/>
        <v>1.0227801022780127E-2</v>
      </c>
      <c r="P497" s="1">
        <v>868</v>
      </c>
      <c r="R497" s="1">
        <v>1248</v>
      </c>
      <c r="S497" s="1">
        <v>13</v>
      </c>
      <c r="V497" s="1">
        <v>13</v>
      </c>
      <c r="Z497" s="1">
        <f t="shared" si="292"/>
        <v>5</v>
      </c>
      <c r="AC497" s="1">
        <v>4</v>
      </c>
      <c r="AI497" s="7">
        <f t="shared" si="282"/>
        <v>0</v>
      </c>
      <c r="AJ497" s="7">
        <f t="shared" si="283"/>
        <v>0</v>
      </c>
      <c r="AK497" s="7">
        <f t="shared" si="284"/>
        <v>3</v>
      </c>
      <c r="AL497" s="7">
        <f t="shared" si="285"/>
        <v>0</v>
      </c>
      <c r="AM497" s="2">
        <f t="shared" si="286"/>
        <v>0</v>
      </c>
      <c r="AN497" s="2">
        <f t="shared" si="287"/>
        <v>0</v>
      </c>
      <c r="AO497" s="2">
        <f t="shared" si="288"/>
        <v>6.04370060437006E-3</v>
      </c>
      <c r="AP497" s="2">
        <f t="shared" si="289"/>
        <v>0</v>
      </c>
      <c r="AR497" t="str">
        <f t="shared" si="290"/>
        <v>Effingham</v>
      </c>
      <c r="AS497" t="s">
        <v>195</v>
      </c>
      <c r="AT497" s="182">
        <v>15</v>
      </c>
      <c r="AV497" s="98">
        <v>17</v>
      </c>
      <c r="AW497" s="100">
        <v>49</v>
      </c>
      <c r="AX497" s="106">
        <f t="shared" si="291"/>
        <v>17049</v>
      </c>
      <c r="AZ497" s="7" t="s">
        <v>2975</v>
      </c>
      <c r="BA497" t="s">
        <v>3208</v>
      </c>
      <c r="BG497" s="1">
        <v>5</v>
      </c>
      <c r="CE497">
        <v>0</v>
      </c>
      <c r="CF497">
        <v>0</v>
      </c>
    </row>
    <row r="498" spans="1:84" hidden="1" outlineLevel="1">
      <c r="A498" t="s">
        <v>31</v>
      </c>
      <c r="B498" t="s">
        <v>195</v>
      </c>
      <c r="C498" s="1">
        <f t="shared" si="274"/>
        <v>1286</v>
      </c>
      <c r="D498" s="7">
        <f>IF(P498&gt;0,RANK(P498,(P498:R498,S498:AG498)),0)</f>
        <v>2</v>
      </c>
      <c r="E498" s="7">
        <f>IF(Q498&gt;0,RANK(Q498,(P498:R498,S498:AG498)),0)</f>
        <v>0</v>
      </c>
      <c r="F498" s="7">
        <f>IF(R498&gt;0,RANK(R498,(P498:R498,S498:AG498)),0)</f>
        <v>1</v>
      </c>
      <c r="G498" s="7">
        <f>IF(S498&gt;0,RANK(S498,(P498:R498,S498:AG498)),0)</f>
        <v>3</v>
      </c>
      <c r="H498" s="49">
        <f t="shared" si="275"/>
        <v>27</v>
      </c>
      <c r="I498" s="178">
        <f t="shared" si="276"/>
        <v>2.0995334370139968E-2</v>
      </c>
      <c r="J498" s="2"/>
      <c r="K498" s="2">
        <f t="shared" si="277"/>
        <v>0.47900466562986005</v>
      </c>
      <c r="L498" s="2">
        <f t="shared" si="278"/>
        <v>0</v>
      </c>
      <c r="M498" s="2">
        <f t="shared" si="279"/>
        <v>0.5</v>
      </c>
      <c r="N498" s="2">
        <f t="shared" si="280"/>
        <v>1.010886469673406E-2</v>
      </c>
      <c r="O498" s="2">
        <f t="shared" si="281"/>
        <v>1.0886469673405836E-2</v>
      </c>
      <c r="P498" s="1">
        <v>616</v>
      </c>
      <c r="R498" s="1">
        <v>643</v>
      </c>
      <c r="S498" s="1">
        <v>13</v>
      </c>
      <c r="V498" s="1">
        <v>7</v>
      </c>
      <c r="Z498" s="1">
        <f t="shared" si="292"/>
        <v>6</v>
      </c>
      <c r="AC498" s="1">
        <v>1</v>
      </c>
      <c r="AI498" s="7">
        <f t="shared" si="282"/>
        <v>0</v>
      </c>
      <c r="AJ498" s="7">
        <f t="shared" si="283"/>
        <v>0</v>
      </c>
      <c r="AK498" s="7">
        <f t="shared" si="284"/>
        <v>4</v>
      </c>
      <c r="AL498" s="7">
        <f t="shared" si="285"/>
        <v>0</v>
      </c>
      <c r="AM498" s="2">
        <f t="shared" si="286"/>
        <v>0</v>
      </c>
      <c r="AN498" s="2">
        <f t="shared" si="287"/>
        <v>0</v>
      </c>
      <c r="AO498" s="2">
        <f t="shared" si="288"/>
        <v>5.4432348367029551E-3</v>
      </c>
      <c r="AP498" s="2">
        <f t="shared" si="289"/>
        <v>0</v>
      </c>
      <c r="AR498" t="str">
        <f t="shared" si="290"/>
        <v>Fayette</v>
      </c>
      <c r="AS498" t="s">
        <v>195</v>
      </c>
      <c r="AT498" s="182">
        <v>15</v>
      </c>
      <c r="AV498" s="98">
        <v>17</v>
      </c>
      <c r="AW498" s="100">
        <v>51</v>
      </c>
      <c r="AX498" s="106">
        <f t="shared" si="291"/>
        <v>17051</v>
      </c>
      <c r="AZ498" s="7" t="s">
        <v>2975</v>
      </c>
      <c r="BA498" t="s">
        <v>3208</v>
      </c>
      <c r="BG498" s="1">
        <v>6</v>
      </c>
      <c r="CE498">
        <v>0</v>
      </c>
      <c r="CF498">
        <v>0</v>
      </c>
    </row>
    <row r="499" spans="1:84" hidden="1" outlineLevel="1">
      <c r="A499" t="s">
        <v>1225</v>
      </c>
      <c r="B499" t="s">
        <v>195</v>
      </c>
      <c r="C499" s="1">
        <f t="shared" si="274"/>
        <v>737</v>
      </c>
      <c r="D499" s="7">
        <f>IF(P499&gt;0,RANK(P499,(P499:R499,S499:AG499)),0)</f>
        <v>2</v>
      </c>
      <c r="E499" s="7">
        <f>IF(Q499&gt;0,RANK(Q499,(P499:R499,S499:AG499)),0)</f>
        <v>0</v>
      </c>
      <c r="F499" s="7">
        <f>IF(R499&gt;0,RANK(R499,(P499:R499,S499:AG499)),0)</f>
        <v>1</v>
      </c>
      <c r="G499" s="7">
        <f>IF(S499&gt;0,RANK(S499,(P499:R499,S499:AG499)),0)</f>
        <v>4</v>
      </c>
      <c r="H499" s="49">
        <f t="shared" si="275"/>
        <v>150</v>
      </c>
      <c r="I499" s="178">
        <f t="shared" si="276"/>
        <v>0.20352781546811397</v>
      </c>
      <c r="J499" s="2"/>
      <c r="K499" s="2">
        <f t="shared" si="277"/>
        <v>0.39077340569877883</v>
      </c>
      <c r="L499" s="2">
        <f t="shared" si="278"/>
        <v>0</v>
      </c>
      <c r="M499" s="2">
        <f t="shared" si="279"/>
        <v>0.59430122116689277</v>
      </c>
      <c r="N499" s="2">
        <f t="shared" si="280"/>
        <v>4.0705563093622792E-3</v>
      </c>
      <c r="O499" s="2">
        <f t="shared" si="281"/>
        <v>1.0854816824966123E-2</v>
      </c>
      <c r="P499" s="1">
        <v>288</v>
      </c>
      <c r="R499" s="1">
        <v>438</v>
      </c>
      <c r="S499" s="1">
        <v>3</v>
      </c>
      <c r="V499" s="1">
        <v>5</v>
      </c>
      <c r="Z499" s="1">
        <f t="shared" si="292"/>
        <v>3</v>
      </c>
      <c r="AC499" s="1">
        <v>0</v>
      </c>
      <c r="AI499" s="7">
        <f t="shared" si="282"/>
        <v>0</v>
      </c>
      <c r="AJ499" s="7">
        <f t="shared" si="283"/>
        <v>0</v>
      </c>
      <c r="AK499" s="7">
        <f t="shared" si="284"/>
        <v>3</v>
      </c>
      <c r="AL499" s="7">
        <f t="shared" si="285"/>
        <v>0</v>
      </c>
      <c r="AM499" s="2">
        <f t="shared" si="286"/>
        <v>0</v>
      </c>
      <c r="AN499" s="2">
        <f t="shared" si="287"/>
        <v>0</v>
      </c>
      <c r="AO499" s="2">
        <f t="shared" si="288"/>
        <v>6.7842605156037995E-3</v>
      </c>
      <c r="AP499" s="2">
        <f t="shared" si="289"/>
        <v>0</v>
      </c>
      <c r="AR499" t="str">
        <f t="shared" si="290"/>
        <v>Ford</v>
      </c>
      <c r="AS499" t="s">
        <v>195</v>
      </c>
      <c r="AT499" s="182"/>
      <c r="AV499" s="98">
        <v>17</v>
      </c>
      <c r="AW499" s="100">
        <v>53</v>
      </c>
      <c r="AX499" s="106">
        <f t="shared" si="291"/>
        <v>17053</v>
      </c>
      <c r="AZ499" s="7" t="s">
        <v>2975</v>
      </c>
      <c r="BA499" t="s">
        <v>3208</v>
      </c>
      <c r="BG499" s="1">
        <v>3</v>
      </c>
      <c r="CE499">
        <v>0</v>
      </c>
      <c r="CF499">
        <v>0</v>
      </c>
    </row>
    <row r="500" spans="1:84" hidden="1" outlineLevel="1">
      <c r="A500" t="s">
        <v>2429</v>
      </c>
      <c r="B500" t="s">
        <v>195</v>
      </c>
      <c r="C500" s="1">
        <f t="shared" si="274"/>
        <v>5172</v>
      </c>
      <c r="D500" s="7">
        <f>IF(P500&gt;0,RANK(P500,(P500:R500,S500:AG500)),0)</f>
        <v>2</v>
      </c>
      <c r="E500" s="7">
        <f>IF(Q500&gt;0,RANK(Q500,(P500:R500,S500:AG500)),0)</f>
        <v>0</v>
      </c>
      <c r="F500" s="7">
        <f>IF(R500&gt;0,RANK(R500,(P500:R500,S500:AG500)),0)</f>
        <v>1</v>
      </c>
      <c r="G500" s="7">
        <f>IF(S500&gt;0,RANK(S500,(P500:R500,S500:AG500)),0)</f>
        <v>3</v>
      </c>
      <c r="H500" s="49">
        <f t="shared" si="275"/>
        <v>603</v>
      </c>
      <c r="I500" s="178">
        <f t="shared" si="276"/>
        <v>0.11658932714617169</v>
      </c>
      <c r="J500" s="2"/>
      <c r="K500" s="2">
        <f t="shared" si="277"/>
        <v>0.42130703789636503</v>
      </c>
      <c r="L500" s="2">
        <f t="shared" si="278"/>
        <v>0</v>
      </c>
      <c r="M500" s="2">
        <f t="shared" si="279"/>
        <v>0.53789636504253668</v>
      </c>
      <c r="N500" s="2">
        <f t="shared" si="280"/>
        <v>1.7014694508894045E-2</v>
      </c>
      <c r="O500" s="2">
        <f t="shared" si="281"/>
        <v>2.3781902552204238E-2</v>
      </c>
      <c r="P500" s="1">
        <v>2179</v>
      </c>
      <c r="R500" s="1">
        <v>2782</v>
      </c>
      <c r="S500" s="1">
        <v>88</v>
      </c>
      <c r="V500" s="1">
        <v>51</v>
      </c>
      <c r="Z500" s="1">
        <f t="shared" si="292"/>
        <v>41</v>
      </c>
      <c r="AC500" s="1">
        <v>31</v>
      </c>
      <c r="AI500" s="7">
        <f t="shared" si="282"/>
        <v>0</v>
      </c>
      <c r="AJ500" s="7">
        <f t="shared" si="283"/>
        <v>0</v>
      </c>
      <c r="AK500" s="7">
        <f t="shared" si="284"/>
        <v>4</v>
      </c>
      <c r="AL500" s="7">
        <f t="shared" si="285"/>
        <v>0</v>
      </c>
      <c r="AM500" s="2">
        <f t="shared" si="286"/>
        <v>0</v>
      </c>
      <c r="AN500" s="2">
        <f t="shared" si="287"/>
        <v>0</v>
      </c>
      <c r="AO500" s="2">
        <f t="shared" si="288"/>
        <v>9.8607888631090483E-3</v>
      </c>
      <c r="AP500" s="2">
        <f t="shared" si="289"/>
        <v>0</v>
      </c>
      <c r="AR500" t="str">
        <f t="shared" si="290"/>
        <v>Franklin</v>
      </c>
      <c r="AS500" t="s">
        <v>195</v>
      </c>
      <c r="AT500" s="182">
        <v>12</v>
      </c>
      <c r="AV500" s="98">
        <v>17</v>
      </c>
      <c r="AW500" s="100">
        <v>55</v>
      </c>
      <c r="AX500" s="106">
        <f t="shared" si="291"/>
        <v>17055</v>
      </c>
      <c r="AZ500" s="7" t="s">
        <v>2975</v>
      </c>
      <c r="BA500" t="s">
        <v>3208</v>
      </c>
      <c r="BG500" s="1">
        <v>41</v>
      </c>
      <c r="CE500">
        <v>0</v>
      </c>
      <c r="CF500">
        <v>0</v>
      </c>
    </row>
    <row r="501" spans="1:84" hidden="1" outlineLevel="1">
      <c r="A501" t="s">
        <v>3241</v>
      </c>
      <c r="B501" t="s">
        <v>195</v>
      </c>
      <c r="C501" s="1">
        <f t="shared" si="274"/>
        <v>4769</v>
      </c>
      <c r="D501" s="7">
        <f>IF(P501&gt;0,RANK(P501,(P501:R501,S501:AG501)),0)</f>
        <v>2</v>
      </c>
      <c r="E501" s="7">
        <f>IF(Q501&gt;0,RANK(Q501,(P501:R501,S501:AG501)),0)</f>
        <v>0</v>
      </c>
      <c r="F501" s="7">
        <f>IF(R501&gt;0,RANK(R501,(P501:R501,S501:AG501)),0)</f>
        <v>1</v>
      </c>
      <c r="G501" s="7">
        <f>IF(S501&gt;0,RANK(S501,(P501:R501,S501:AG501)),0)</f>
        <v>5</v>
      </c>
      <c r="H501" s="49">
        <f t="shared" si="275"/>
        <v>387</v>
      </c>
      <c r="I501" s="178">
        <f t="shared" si="276"/>
        <v>8.1149087859089961E-2</v>
      </c>
      <c r="J501" s="2"/>
      <c r="K501" s="2">
        <f t="shared" si="277"/>
        <v>0.45145732858041521</v>
      </c>
      <c r="L501" s="2">
        <f t="shared" si="278"/>
        <v>0</v>
      </c>
      <c r="M501" s="2">
        <f t="shared" si="279"/>
        <v>0.53260641643950513</v>
      </c>
      <c r="N501" s="2">
        <f t="shared" si="280"/>
        <v>4.6131264416020131E-3</v>
      </c>
      <c r="O501" s="2">
        <f t="shared" si="281"/>
        <v>1.1323128538477653E-2</v>
      </c>
      <c r="P501" s="1">
        <v>2153</v>
      </c>
      <c r="R501" s="1">
        <v>2540</v>
      </c>
      <c r="S501" s="1">
        <v>22</v>
      </c>
      <c r="V501" s="1">
        <v>23</v>
      </c>
      <c r="Z501" s="1">
        <f t="shared" si="292"/>
        <v>24</v>
      </c>
      <c r="AC501" s="1">
        <v>7</v>
      </c>
      <c r="AI501" s="7">
        <f t="shared" si="282"/>
        <v>0</v>
      </c>
      <c r="AJ501" s="7">
        <f t="shared" si="283"/>
        <v>0</v>
      </c>
      <c r="AK501" s="7">
        <f t="shared" si="284"/>
        <v>4</v>
      </c>
      <c r="AL501" s="7">
        <f t="shared" si="285"/>
        <v>0</v>
      </c>
      <c r="AM501" s="2">
        <f t="shared" si="286"/>
        <v>0</v>
      </c>
      <c r="AN501" s="2">
        <f t="shared" si="287"/>
        <v>0</v>
      </c>
      <c r="AO501" s="2">
        <f t="shared" si="288"/>
        <v>4.8228140071293769E-3</v>
      </c>
      <c r="AP501" s="2">
        <f t="shared" si="289"/>
        <v>0</v>
      </c>
      <c r="AR501" t="str">
        <f t="shared" si="290"/>
        <v>Fulton</v>
      </c>
      <c r="AS501" t="s">
        <v>195</v>
      </c>
      <c r="AT501" s="182">
        <v>17</v>
      </c>
      <c r="AV501" s="98">
        <v>17</v>
      </c>
      <c r="AW501" s="100">
        <v>57</v>
      </c>
      <c r="AX501" s="106">
        <f t="shared" si="291"/>
        <v>17057</v>
      </c>
      <c r="AZ501" s="7" t="s">
        <v>2975</v>
      </c>
      <c r="BA501" t="s">
        <v>3208</v>
      </c>
      <c r="BG501" s="1">
        <v>23</v>
      </c>
      <c r="CE501">
        <v>1</v>
      </c>
      <c r="CF501">
        <v>0</v>
      </c>
    </row>
    <row r="502" spans="1:84" hidden="1" outlineLevel="1">
      <c r="A502" t="s">
        <v>1791</v>
      </c>
      <c r="B502" t="s">
        <v>195</v>
      </c>
      <c r="C502" s="1">
        <f t="shared" si="274"/>
        <v>1316</v>
      </c>
      <c r="D502" s="7">
        <f>IF(P502&gt;0,RANK(P502,(P502:R502,S502:AG502)),0)</f>
        <v>2</v>
      </c>
      <c r="E502" s="7">
        <f>IF(Q502&gt;0,RANK(Q502,(P502:R502,S502:AG502)),0)</f>
        <v>0</v>
      </c>
      <c r="F502" s="7">
        <f>IF(R502&gt;0,RANK(R502,(P502:R502,S502:AG502)),0)</f>
        <v>1</v>
      </c>
      <c r="G502" s="7">
        <f>IF(S502&gt;0,RANK(S502,(P502:R502,S502:AG502)),0)</f>
        <v>4</v>
      </c>
      <c r="H502" s="49">
        <f t="shared" si="275"/>
        <v>132</v>
      </c>
      <c r="I502" s="178">
        <f t="shared" si="276"/>
        <v>0.10030395136778116</v>
      </c>
      <c r="J502" s="2"/>
      <c r="K502" s="2">
        <f t="shared" si="277"/>
        <v>0.40349544072948329</v>
      </c>
      <c r="L502" s="2">
        <f t="shared" si="278"/>
        <v>0</v>
      </c>
      <c r="M502" s="2">
        <f t="shared" si="279"/>
        <v>0.50379939209726443</v>
      </c>
      <c r="N502" s="2">
        <f t="shared" si="280"/>
        <v>3.4194528875379937E-2</v>
      </c>
      <c r="O502" s="2">
        <f t="shared" si="281"/>
        <v>5.8510638297872342E-2</v>
      </c>
      <c r="P502" s="1">
        <v>531</v>
      </c>
      <c r="R502" s="1">
        <v>663</v>
      </c>
      <c r="S502" s="1">
        <v>45</v>
      </c>
      <c r="V502" s="1">
        <v>47</v>
      </c>
      <c r="Z502" s="1">
        <f t="shared" si="292"/>
        <v>19</v>
      </c>
      <c r="AC502" s="1">
        <v>11</v>
      </c>
      <c r="AI502" s="7">
        <f t="shared" si="282"/>
        <v>0</v>
      </c>
      <c r="AJ502" s="7">
        <f t="shared" si="283"/>
        <v>0</v>
      </c>
      <c r="AK502" s="7">
        <f t="shared" si="284"/>
        <v>3</v>
      </c>
      <c r="AL502" s="7">
        <f t="shared" si="285"/>
        <v>0</v>
      </c>
      <c r="AM502" s="2">
        <f t="shared" si="286"/>
        <v>0</v>
      </c>
      <c r="AN502" s="2">
        <f t="shared" si="287"/>
        <v>0</v>
      </c>
      <c r="AO502" s="2">
        <f t="shared" si="288"/>
        <v>3.5714285714285712E-2</v>
      </c>
      <c r="AP502" s="2">
        <f t="shared" si="289"/>
        <v>0</v>
      </c>
      <c r="AR502" t="str">
        <f t="shared" si="290"/>
        <v>Gallatin</v>
      </c>
      <c r="AS502" t="s">
        <v>195</v>
      </c>
      <c r="AT502" s="182">
        <v>15</v>
      </c>
      <c r="AV502" s="98">
        <v>17</v>
      </c>
      <c r="AW502" s="100">
        <v>59</v>
      </c>
      <c r="AX502" s="106">
        <f t="shared" si="291"/>
        <v>17059</v>
      </c>
      <c r="AZ502" s="7" t="s">
        <v>2975</v>
      </c>
      <c r="BA502" t="s">
        <v>3208</v>
      </c>
      <c r="BG502" s="1">
        <v>19</v>
      </c>
      <c r="CE502">
        <v>0</v>
      </c>
      <c r="CF502">
        <v>0</v>
      </c>
    </row>
    <row r="503" spans="1:84" hidden="1" outlineLevel="1">
      <c r="A503" t="s">
        <v>1318</v>
      </c>
      <c r="B503" t="s">
        <v>195</v>
      </c>
      <c r="C503" s="1">
        <f t="shared" si="274"/>
        <v>1081</v>
      </c>
      <c r="D503" s="7">
        <f>IF(P503&gt;0,RANK(P503,(P503:R503,S503:AG503)),0)</f>
        <v>2</v>
      </c>
      <c r="E503" s="7">
        <f>IF(Q503&gt;0,RANK(Q503,(P503:R503,S503:AG503)),0)</f>
        <v>0</v>
      </c>
      <c r="F503" s="7">
        <f>IF(R503&gt;0,RANK(R503,(P503:R503,S503:AG503)),0)</f>
        <v>1</v>
      </c>
      <c r="G503" s="7">
        <f>IF(S503&gt;0,RANK(S503,(P503:R503,S503:AG503)),0)</f>
        <v>5</v>
      </c>
      <c r="H503" s="49">
        <f t="shared" si="275"/>
        <v>28</v>
      </c>
      <c r="I503" s="178">
        <f t="shared" si="276"/>
        <v>2.5901942645698426E-2</v>
      </c>
      <c r="J503" s="2"/>
      <c r="K503" s="2">
        <f t="shared" si="277"/>
        <v>0.46901017576318221</v>
      </c>
      <c r="L503" s="2">
        <f t="shared" si="278"/>
        <v>0</v>
      </c>
      <c r="M503" s="2">
        <f t="shared" si="279"/>
        <v>0.49491211840888066</v>
      </c>
      <c r="N503" s="2">
        <f t="shared" si="280"/>
        <v>1.0175763182238668E-2</v>
      </c>
      <c r="O503" s="2">
        <f t="shared" si="281"/>
        <v>2.5901942645698513E-2</v>
      </c>
      <c r="P503" s="1">
        <v>507</v>
      </c>
      <c r="R503" s="1">
        <v>535</v>
      </c>
      <c r="S503" s="1">
        <v>11</v>
      </c>
      <c r="V503" s="1">
        <v>14</v>
      </c>
      <c r="Z503" s="1">
        <f t="shared" si="292"/>
        <v>12</v>
      </c>
      <c r="AC503" s="1">
        <v>2</v>
      </c>
      <c r="AI503" s="7">
        <f t="shared" si="282"/>
        <v>0</v>
      </c>
      <c r="AJ503" s="7">
        <f t="shared" si="283"/>
        <v>0</v>
      </c>
      <c r="AK503" s="7">
        <f t="shared" si="284"/>
        <v>3</v>
      </c>
      <c r="AL503" s="7">
        <f t="shared" si="285"/>
        <v>0</v>
      </c>
      <c r="AM503" s="2">
        <f t="shared" si="286"/>
        <v>0</v>
      </c>
      <c r="AN503" s="2">
        <f t="shared" si="287"/>
        <v>0</v>
      </c>
      <c r="AO503" s="2">
        <f t="shared" si="288"/>
        <v>1.2950971322849213E-2</v>
      </c>
      <c r="AP503" s="2">
        <f t="shared" si="289"/>
        <v>0</v>
      </c>
      <c r="AR503" t="str">
        <f t="shared" si="290"/>
        <v>Greene</v>
      </c>
      <c r="AS503" t="s">
        <v>195</v>
      </c>
      <c r="AT503" s="182">
        <v>13</v>
      </c>
      <c r="AV503" s="98">
        <v>17</v>
      </c>
      <c r="AW503" s="100">
        <v>61</v>
      </c>
      <c r="AX503" s="106">
        <f t="shared" si="291"/>
        <v>17061</v>
      </c>
      <c r="AZ503" s="7" t="s">
        <v>2975</v>
      </c>
      <c r="BA503" t="s">
        <v>3208</v>
      </c>
      <c r="BG503" s="1">
        <v>12</v>
      </c>
      <c r="CE503">
        <v>0</v>
      </c>
      <c r="CF503">
        <v>0</v>
      </c>
    </row>
    <row r="504" spans="1:84" hidden="1" outlineLevel="1">
      <c r="A504" t="s">
        <v>2247</v>
      </c>
      <c r="B504" t="s">
        <v>195</v>
      </c>
      <c r="C504" s="1">
        <f t="shared" si="274"/>
        <v>5205</v>
      </c>
      <c r="D504" s="7">
        <f>IF(P504&gt;0,RANK(P504,(P504:R504,S504:AG504)),0)</f>
        <v>2</v>
      </c>
      <c r="E504" s="7">
        <f>IF(Q504&gt;0,RANK(Q504,(P504:R504,S504:AG504)),0)</f>
        <v>0</v>
      </c>
      <c r="F504" s="7">
        <f>IF(R504&gt;0,RANK(R504,(P504:R504,S504:AG504)),0)</f>
        <v>1</v>
      </c>
      <c r="G504" s="7">
        <f>IF(S504&gt;0,RANK(S504,(P504:R504,S504:AG504)),0)</f>
        <v>3</v>
      </c>
      <c r="H504" s="49">
        <f t="shared" si="275"/>
        <v>1053</v>
      </c>
      <c r="I504" s="178">
        <f t="shared" si="276"/>
        <v>0.20230547550432276</v>
      </c>
      <c r="J504" s="2"/>
      <c r="K504" s="2">
        <f t="shared" si="277"/>
        <v>0.39442843419788665</v>
      </c>
      <c r="L504" s="2">
        <f t="shared" si="278"/>
        <v>0</v>
      </c>
      <c r="M504" s="2">
        <f t="shared" si="279"/>
        <v>0.59673390970220941</v>
      </c>
      <c r="N504" s="2">
        <f t="shared" si="280"/>
        <v>3.0739673390970221E-3</v>
      </c>
      <c r="O504" s="2">
        <f t="shared" si="281"/>
        <v>5.7636887608069239E-3</v>
      </c>
      <c r="P504" s="1">
        <v>2053</v>
      </c>
      <c r="R504" s="1">
        <v>3106</v>
      </c>
      <c r="S504" s="1">
        <v>16</v>
      </c>
      <c r="V504" s="1">
        <v>16</v>
      </c>
      <c r="Z504" s="1">
        <f t="shared" si="292"/>
        <v>9</v>
      </c>
      <c r="AC504" s="1">
        <v>5</v>
      </c>
      <c r="AI504" s="7">
        <f t="shared" si="282"/>
        <v>0</v>
      </c>
      <c r="AJ504" s="7">
        <f t="shared" si="283"/>
        <v>0</v>
      </c>
      <c r="AK504" s="7">
        <f t="shared" si="284"/>
        <v>3</v>
      </c>
      <c r="AL504" s="7">
        <f t="shared" si="285"/>
        <v>0</v>
      </c>
      <c r="AM504" s="2">
        <f t="shared" si="286"/>
        <v>0</v>
      </c>
      <c r="AN504" s="2">
        <f t="shared" si="287"/>
        <v>0</v>
      </c>
      <c r="AO504" s="2">
        <f t="shared" si="288"/>
        <v>3.0739673390970221E-3</v>
      </c>
      <c r="AP504" s="2">
        <f t="shared" si="289"/>
        <v>0</v>
      </c>
      <c r="AR504" t="str">
        <f t="shared" si="290"/>
        <v>Grundy</v>
      </c>
      <c r="AS504" t="s">
        <v>195</v>
      </c>
      <c r="AT504" s="182">
        <v>16</v>
      </c>
      <c r="AV504" s="98">
        <v>17</v>
      </c>
      <c r="AW504" s="100">
        <v>63</v>
      </c>
      <c r="AX504" s="106">
        <f t="shared" si="291"/>
        <v>17063</v>
      </c>
      <c r="AZ504" s="7" t="s">
        <v>2975</v>
      </c>
      <c r="BA504" t="s">
        <v>3208</v>
      </c>
      <c r="BG504" s="1">
        <v>9</v>
      </c>
      <c r="CE504">
        <v>0</v>
      </c>
      <c r="CF504">
        <v>0</v>
      </c>
    </row>
    <row r="505" spans="1:84" hidden="1" outlineLevel="1">
      <c r="A505" t="s">
        <v>1088</v>
      </c>
      <c r="B505" t="s">
        <v>195</v>
      </c>
      <c r="C505" s="1">
        <f t="shared" si="274"/>
        <v>976</v>
      </c>
      <c r="D505" s="7">
        <f>IF(P505&gt;0,RANK(P505,(P505:R505,S505:AG505)),0)</f>
        <v>2</v>
      </c>
      <c r="E505" s="7">
        <f>IF(Q505&gt;0,RANK(Q505,(P505:R505,S505:AG505)),0)</f>
        <v>0</v>
      </c>
      <c r="F505" s="7">
        <f>IF(R505&gt;0,RANK(R505,(P505:R505,S505:AG505)),0)</f>
        <v>1</v>
      </c>
      <c r="G505" s="7">
        <f>IF(S505&gt;0,RANK(S505,(P505:R505,S505:AG505)),0)</f>
        <v>3</v>
      </c>
      <c r="H505" s="49">
        <f t="shared" si="275"/>
        <v>67</v>
      </c>
      <c r="I505" s="178">
        <f t="shared" si="276"/>
        <v>6.8647540983606564E-2</v>
      </c>
      <c r="J505" s="2"/>
      <c r="K505" s="2">
        <f t="shared" si="277"/>
        <v>0.42827868852459017</v>
      </c>
      <c r="L505" s="2">
        <f t="shared" ref="L505:L536" si="293">IF($C505=0,"-",Q505/$C505)</f>
        <v>0</v>
      </c>
      <c r="M505" s="2">
        <f t="shared" ref="M505:M536" si="294">IF($C505=0,"-",R505/$C505)</f>
        <v>0.4969262295081967</v>
      </c>
      <c r="N505" s="2">
        <f t="shared" si="280"/>
        <v>2.5614754098360656E-2</v>
      </c>
      <c r="O505" s="2">
        <f t="shared" si="281"/>
        <v>4.9180327868852472E-2</v>
      </c>
      <c r="P505" s="1">
        <v>418</v>
      </c>
      <c r="R505" s="1">
        <v>485</v>
      </c>
      <c r="S505" s="1">
        <v>25</v>
      </c>
      <c r="V505" s="1">
        <v>25</v>
      </c>
      <c r="Z505" s="1">
        <f t="shared" si="292"/>
        <v>13</v>
      </c>
      <c r="AC505" s="1">
        <v>10</v>
      </c>
      <c r="AI505" s="7">
        <f t="shared" ref="AI505:AI536" si="295">IF(T505&gt;0,RANK(T505,(P505:Z505)),0)</f>
        <v>0</v>
      </c>
      <c r="AJ505" s="7">
        <f t="shared" ref="AJ505:AJ536" si="296">IF(U505&gt;0,RANK(U505,(P505:Z505)),0)</f>
        <v>0</v>
      </c>
      <c r="AK505" s="7">
        <f t="shared" ref="AK505:AK536" si="297">IF(V505&gt;0,RANK(V505,(P505:Z505)),0)</f>
        <v>3</v>
      </c>
      <c r="AL505" s="7">
        <f t="shared" ref="AL505:AL536" si="298">IF(W505&gt;0,RANK(W505,(P505:Z505)),0)</f>
        <v>0</v>
      </c>
      <c r="AM505" s="2">
        <f t="shared" ref="AM505:AM536" si="299">IF($C505=0,"-",T505/$C505)</f>
        <v>0</v>
      </c>
      <c r="AN505" s="2">
        <f t="shared" ref="AN505:AN536" si="300">IF($C505=0,"-",U505/$C505)</f>
        <v>0</v>
      </c>
      <c r="AO505" s="2">
        <f t="shared" ref="AO505:AO536" si="301">IF($C505=0,"-",V505/$C505)</f>
        <v>2.5614754098360656E-2</v>
      </c>
      <c r="AP505" s="2">
        <f t="shared" ref="AP505:AP536" si="302">IF($C505=0,"-",W505/$C505)</f>
        <v>0</v>
      </c>
      <c r="AR505" t="str">
        <f t="shared" si="290"/>
        <v>Hamilton</v>
      </c>
      <c r="AS505" t="s">
        <v>195</v>
      </c>
      <c r="AT505" s="182">
        <v>15</v>
      </c>
      <c r="AV505" s="98">
        <v>17</v>
      </c>
      <c r="AW505" s="100">
        <v>65</v>
      </c>
      <c r="AX505" s="106">
        <f t="shared" ref="AX505:AX536" si="303">AV505*1000+AW505</f>
        <v>17065</v>
      </c>
      <c r="AZ505" s="7" t="s">
        <v>2975</v>
      </c>
      <c r="BA505" t="s">
        <v>3208</v>
      </c>
      <c r="BG505" s="1">
        <v>13</v>
      </c>
      <c r="CE505">
        <v>0</v>
      </c>
      <c r="CF505">
        <v>0</v>
      </c>
    </row>
    <row r="506" spans="1:84" hidden="1" outlineLevel="1">
      <c r="A506" t="s">
        <v>695</v>
      </c>
      <c r="B506" t="s">
        <v>195</v>
      </c>
      <c r="C506" s="1">
        <f t="shared" si="274"/>
        <v>1119</v>
      </c>
      <c r="D506" s="7">
        <f>IF(P506&gt;0,RANK(P506,(P506:R506,S506:AG506)),0)</f>
        <v>1</v>
      </c>
      <c r="E506" s="7">
        <f>IF(Q506&gt;0,RANK(Q506,(P506:R506,S506:AG506)),0)</f>
        <v>0</v>
      </c>
      <c r="F506" s="7">
        <f>IF(R506&gt;0,RANK(R506,(P506:R506,S506:AG506)),0)</f>
        <v>2</v>
      </c>
      <c r="G506" s="7">
        <f>IF(S506&gt;0,RANK(S506,(P506:R506,S506:AG506)),0)</f>
        <v>3</v>
      </c>
      <c r="H506" s="49">
        <f t="shared" si="275"/>
        <v>163</v>
      </c>
      <c r="I506" s="178">
        <f t="shared" si="276"/>
        <v>0.14566577301161751</v>
      </c>
      <c r="J506" s="2"/>
      <c r="K506" s="2">
        <f t="shared" si="277"/>
        <v>0.56389633601429845</v>
      </c>
      <c r="L506" s="2">
        <f t="shared" si="293"/>
        <v>0</v>
      </c>
      <c r="M506" s="2">
        <f t="shared" si="294"/>
        <v>0.41823056300268097</v>
      </c>
      <c r="N506" s="2">
        <f t="shared" si="280"/>
        <v>7.1492403932082215E-3</v>
      </c>
      <c r="O506" s="2">
        <f t="shared" si="281"/>
        <v>1.0723860589812364E-2</v>
      </c>
      <c r="P506" s="1">
        <v>631</v>
      </c>
      <c r="R506" s="1">
        <v>468</v>
      </c>
      <c r="S506" s="1">
        <v>8</v>
      </c>
      <c r="V506" s="1">
        <v>6</v>
      </c>
      <c r="Z506" s="1">
        <f t="shared" si="292"/>
        <v>3</v>
      </c>
      <c r="AC506" s="1">
        <v>3</v>
      </c>
      <c r="AI506" s="7">
        <f t="shared" si="295"/>
        <v>0</v>
      </c>
      <c r="AJ506" s="7">
        <f t="shared" si="296"/>
        <v>0</v>
      </c>
      <c r="AK506" s="7">
        <f t="shared" si="297"/>
        <v>4</v>
      </c>
      <c r="AL506" s="7">
        <f t="shared" si="298"/>
        <v>0</v>
      </c>
      <c r="AM506" s="2">
        <f t="shared" si="299"/>
        <v>0</v>
      </c>
      <c r="AN506" s="2">
        <f t="shared" si="300"/>
        <v>0</v>
      </c>
      <c r="AO506" s="2">
        <f t="shared" si="301"/>
        <v>5.3619302949061663E-3</v>
      </c>
      <c r="AP506" s="2">
        <f t="shared" si="302"/>
        <v>0</v>
      </c>
      <c r="AR506" t="str">
        <f t="shared" si="290"/>
        <v>Hancock</v>
      </c>
      <c r="AS506" t="s">
        <v>195</v>
      </c>
      <c r="AT506" s="182">
        <v>18</v>
      </c>
      <c r="AV506" s="98">
        <v>17</v>
      </c>
      <c r="AW506" s="100">
        <v>67</v>
      </c>
      <c r="AX506" s="106">
        <f t="shared" si="303"/>
        <v>17067</v>
      </c>
      <c r="AZ506" s="7" t="s">
        <v>2975</v>
      </c>
      <c r="BA506" t="s">
        <v>3208</v>
      </c>
      <c r="BG506" s="1">
        <v>3</v>
      </c>
      <c r="CE506">
        <v>0</v>
      </c>
      <c r="CF506">
        <v>0</v>
      </c>
    </row>
    <row r="507" spans="1:84" hidden="1" outlineLevel="1">
      <c r="A507" t="s">
        <v>105</v>
      </c>
      <c r="B507" t="s">
        <v>195</v>
      </c>
      <c r="C507" s="1">
        <f t="shared" si="274"/>
        <v>401</v>
      </c>
      <c r="D507" s="7">
        <f>IF(P507&gt;0,RANK(P507,(P507:R507,S507:AG507)),0)</f>
        <v>2</v>
      </c>
      <c r="E507" s="7">
        <f>IF(Q507&gt;0,RANK(Q507,(P507:R507,S507:AG507)),0)</f>
        <v>0</v>
      </c>
      <c r="F507" s="7">
        <f>IF(R507&gt;0,RANK(R507,(P507:R507,S507:AG507)),0)</f>
        <v>1</v>
      </c>
      <c r="G507" s="7">
        <f>IF(S507&gt;0,RANK(S507,(P507:R507,S507:AG507)),0)</f>
        <v>3</v>
      </c>
      <c r="H507" s="49">
        <f t="shared" si="275"/>
        <v>60</v>
      </c>
      <c r="I507" s="178">
        <f t="shared" si="276"/>
        <v>0.14962593516209477</v>
      </c>
      <c r="J507" s="2"/>
      <c r="K507" s="2">
        <f t="shared" si="277"/>
        <v>0.40399002493765584</v>
      </c>
      <c r="L507" s="2">
        <f t="shared" si="293"/>
        <v>0</v>
      </c>
      <c r="M507" s="2">
        <f t="shared" si="294"/>
        <v>0.55361596009975067</v>
      </c>
      <c r="N507" s="2">
        <f t="shared" si="280"/>
        <v>1.2468827930174564E-2</v>
      </c>
      <c r="O507" s="2">
        <f t="shared" si="281"/>
        <v>2.9925187032418976E-2</v>
      </c>
      <c r="P507" s="1">
        <v>162</v>
      </c>
      <c r="R507" s="1">
        <v>222</v>
      </c>
      <c r="S507" s="1">
        <v>5</v>
      </c>
      <c r="V507" s="1">
        <v>4</v>
      </c>
      <c r="Z507" s="1">
        <f t="shared" si="292"/>
        <v>5</v>
      </c>
      <c r="AC507" s="1">
        <v>3</v>
      </c>
      <c r="AI507" s="7">
        <f t="shared" si="295"/>
        <v>0</v>
      </c>
      <c r="AJ507" s="7">
        <f t="shared" si="296"/>
        <v>0</v>
      </c>
      <c r="AK507" s="7">
        <f t="shared" si="297"/>
        <v>5</v>
      </c>
      <c r="AL507" s="7">
        <f t="shared" si="298"/>
        <v>0</v>
      </c>
      <c r="AM507" s="2">
        <f t="shared" si="299"/>
        <v>0</v>
      </c>
      <c r="AN507" s="2">
        <f t="shared" si="300"/>
        <v>0</v>
      </c>
      <c r="AO507" s="2">
        <f t="shared" si="301"/>
        <v>9.9750623441396506E-3</v>
      </c>
      <c r="AP507" s="2">
        <f t="shared" si="302"/>
        <v>0</v>
      </c>
      <c r="AR507" t="str">
        <f t="shared" si="290"/>
        <v>Hardin</v>
      </c>
      <c r="AS507" t="s">
        <v>195</v>
      </c>
      <c r="AT507" s="182">
        <v>15</v>
      </c>
      <c r="AV507" s="98">
        <v>17</v>
      </c>
      <c r="AW507" s="100">
        <v>69</v>
      </c>
      <c r="AX507" s="106">
        <f t="shared" si="303"/>
        <v>17069</v>
      </c>
      <c r="AZ507" s="7" t="s">
        <v>2975</v>
      </c>
      <c r="BA507" t="s">
        <v>3208</v>
      </c>
      <c r="BG507" s="1">
        <v>5</v>
      </c>
      <c r="CE507">
        <v>0</v>
      </c>
      <c r="CF507">
        <v>0</v>
      </c>
    </row>
    <row r="508" spans="1:84" hidden="1" outlineLevel="1">
      <c r="A508" t="s">
        <v>1431</v>
      </c>
      <c r="B508" t="s">
        <v>195</v>
      </c>
      <c r="C508" s="1">
        <f t="shared" si="274"/>
        <v>651</v>
      </c>
      <c r="D508" s="7">
        <f>IF(P508&gt;0,RANK(P508,(P508:R508,S508:AG508)),0)</f>
        <v>1</v>
      </c>
      <c r="E508" s="7">
        <f>IF(Q508&gt;0,RANK(Q508,(P508:R508,S508:AG508)),0)</f>
        <v>0</v>
      </c>
      <c r="F508" s="7">
        <f>IF(R508&gt;0,RANK(R508,(P508:R508,S508:AG508)),0)</f>
        <v>2</v>
      </c>
      <c r="G508" s="7">
        <f>IF(S508&gt;0,RANK(S508,(P508:R508,S508:AG508)),0)</f>
        <v>3</v>
      </c>
      <c r="H508" s="49">
        <f t="shared" si="275"/>
        <v>43</v>
      </c>
      <c r="I508" s="178">
        <f t="shared" si="276"/>
        <v>6.6052227342549924E-2</v>
      </c>
      <c r="J508" s="2"/>
      <c r="K508" s="2">
        <f t="shared" si="277"/>
        <v>0.52073732718894006</v>
      </c>
      <c r="L508" s="2">
        <f t="shared" si="293"/>
        <v>0</v>
      </c>
      <c r="M508" s="2">
        <f t="shared" si="294"/>
        <v>0.45468509984639016</v>
      </c>
      <c r="N508" s="2">
        <f t="shared" si="280"/>
        <v>1.2288786482334869E-2</v>
      </c>
      <c r="O508" s="2">
        <f t="shared" si="281"/>
        <v>1.2288786482334911E-2</v>
      </c>
      <c r="P508" s="1">
        <v>339</v>
      </c>
      <c r="R508" s="1">
        <v>296</v>
      </c>
      <c r="S508" s="1">
        <v>8</v>
      </c>
      <c r="V508" s="1">
        <v>4</v>
      </c>
      <c r="Z508" s="1">
        <f t="shared" si="292"/>
        <v>4</v>
      </c>
      <c r="AC508" s="1">
        <v>0</v>
      </c>
      <c r="AI508" s="7">
        <f t="shared" si="295"/>
        <v>0</v>
      </c>
      <c r="AJ508" s="7">
        <f t="shared" si="296"/>
        <v>0</v>
      </c>
      <c r="AK508" s="7">
        <f t="shared" si="297"/>
        <v>4</v>
      </c>
      <c r="AL508" s="7">
        <f t="shared" si="298"/>
        <v>0</v>
      </c>
      <c r="AM508" s="2">
        <f t="shared" si="299"/>
        <v>0</v>
      </c>
      <c r="AN508" s="2">
        <f t="shared" si="300"/>
        <v>0</v>
      </c>
      <c r="AO508" s="2">
        <f t="shared" si="301"/>
        <v>6.1443932411674347E-3</v>
      </c>
      <c r="AP508" s="2">
        <f t="shared" si="302"/>
        <v>0</v>
      </c>
      <c r="AR508" t="str">
        <f t="shared" si="290"/>
        <v>Henderson</v>
      </c>
      <c r="AS508" t="s">
        <v>195</v>
      </c>
      <c r="AT508" s="182">
        <v>17</v>
      </c>
      <c r="AV508" s="98">
        <v>17</v>
      </c>
      <c r="AW508" s="100">
        <v>71</v>
      </c>
      <c r="AX508" s="106">
        <f t="shared" si="303"/>
        <v>17071</v>
      </c>
      <c r="AZ508" s="7" t="s">
        <v>2975</v>
      </c>
      <c r="BA508" t="s">
        <v>3208</v>
      </c>
      <c r="BG508" s="1">
        <v>4</v>
      </c>
      <c r="CE508">
        <v>0</v>
      </c>
      <c r="CF508">
        <v>0</v>
      </c>
    </row>
    <row r="509" spans="1:84" hidden="1" outlineLevel="1">
      <c r="A509" t="s">
        <v>2107</v>
      </c>
      <c r="B509" t="s">
        <v>195</v>
      </c>
      <c r="C509" s="1">
        <f t="shared" si="274"/>
        <v>4263</v>
      </c>
      <c r="D509" s="7">
        <f>IF(P509&gt;0,RANK(P509,(P509:R509,S509:AG509)),0)</f>
        <v>1</v>
      </c>
      <c r="E509" s="7">
        <f>IF(Q509&gt;0,RANK(Q509,(P509:R509,S509:AG509)),0)</f>
        <v>0</v>
      </c>
      <c r="F509" s="7">
        <f>IF(R509&gt;0,RANK(R509,(P509:R509,S509:AG509)),0)</f>
        <v>2</v>
      </c>
      <c r="G509" s="7">
        <f>IF(S509&gt;0,RANK(S509,(P509:R509,S509:AG509)),0)</f>
        <v>3</v>
      </c>
      <c r="H509" s="49">
        <f t="shared" si="275"/>
        <v>94</v>
      </c>
      <c r="I509" s="178">
        <f t="shared" si="276"/>
        <v>2.2050199390100868E-2</v>
      </c>
      <c r="J509" s="2"/>
      <c r="K509" s="2">
        <f t="shared" si="277"/>
        <v>0.50645085620455077</v>
      </c>
      <c r="L509" s="2">
        <f t="shared" si="293"/>
        <v>0</v>
      </c>
      <c r="M509" s="2">
        <f t="shared" si="294"/>
        <v>0.48440065681444994</v>
      </c>
      <c r="N509" s="2">
        <f t="shared" si="280"/>
        <v>4.22237860661506E-3</v>
      </c>
      <c r="O509" s="2">
        <f t="shared" si="281"/>
        <v>4.926108374384233E-3</v>
      </c>
      <c r="P509" s="1">
        <v>2159</v>
      </c>
      <c r="R509" s="1">
        <v>2065</v>
      </c>
      <c r="S509" s="1">
        <v>18</v>
      </c>
      <c r="V509" s="1">
        <v>8</v>
      </c>
      <c r="Z509" s="1">
        <f t="shared" si="292"/>
        <v>7</v>
      </c>
      <c r="AC509" s="1">
        <v>6</v>
      </c>
      <c r="AI509" s="7">
        <f t="shared" si="295"/>
        <v>0</v>
      </c>
      <c r="AJ509" s="7">
        <f t="shared" si="296"/>
        <v>0</v>
      </c>
      <c r="AK509" s="7">
        <f t="shared" si="297"/>
        <v>4</v>
      </c>
      <c r="AL509" s="7">
        <f t="shared" si="298"/>
        <v>0</v>
      </c>
      <c r="AM509" s="2">
        <f t="shared" si="299"/>
        <v>0</v>
      </c>
      <c r="AN509" s="2">
        <f t="shared" si="300"/>
        <v>0</v>
      </c>
      <c r="AO509" s="2">
        <f t="shared" si="301"/>
        <v>1.8766127140511376E-3</v>
      </c>
      <c r="AP509" s="2">
        <f t="shared" si="302"/>
        <v>0</v>
      </c>
      <c r="AR509" t="str">
        <f t="shared" si="290"/>
        <v>Henry</v>
      </c>
      <c r="AS509" t="s">
        <v>195</v>
      </c>
      <c r="AT509" s="182">
        <v>17</v>
      </c>
      <c r="AV509" s="98">
        <v>17</v>
      </c>
      <c r="AW509" s="100">
        <v>73</v>
      </c>
      <c r="AX509" s="106">
        <f t="shared" si="303"/>
        <v>17073</v>
      </c>
      <c r="AZ509" s="7" t="s">
        <v>2975</v>
      </c>
      <c r="BA509" t="s">
        <v>3208</v>
      </c>
      <c r="BG509" s="1">
        <v>7</v>
      </c>
      <c r="CE509">
        <v>0</v>
      </c>
      <c r="CF509">
        <v>0</v>
      </c>
    </row>
    <row r="510" spans="1:84" hidden="1" outlineLevel="1">
      <c r="A510" t="s">
        <v>1439</v>
      </c>
      <c r="B510" t="s">
        <v>195</v>
      </c>
      <c r="C510" s="1">
        <f t="shared" si="274"/>
        <v>1452</v>
      </c>
      <c r="D510" s="7">
        <f>IF(P510&gt;0,RANK(P510,(P510:R510,S510:AG510)),0)</f>
        <v>2</v>
      </c>
      <c r="E510" s="7">
        <f>IF(Q510&gt;0,RANK(Q510,(P510:R510,S510:AG510)),0)</f>
        <v>0</v>
      </c>
      <c r="F510" s="7">
        <f>IF(R510&gt;0,RANK(R510,(P510:R510,S510:AG510)),0)</f>
        <v>1</v>
      </c>
      <c r="G510" s="7">
        <f>IF(S510&gt;0,RANK(S510,(P510:R510,S510:AG510)),0)</f>
        <v>3</v>
      </c>
      <c r="H510" s="49">
        <f t="shared" si="275"/>
        <v>337</v>
      </c>
      <c r="I510" s="178">
        <f t="shared" si="276"/>
        <v>0.23209366391184574</v>
      </c>
      <c r="J510" s="2"/>
      <c r="K510" s="2">
        <f t="shared" si="277"/>
        <v>0.37465564738292012</v>
      </c>
      <c r="L510" s="2">
        <f t="shared" si="293"/>
        <v>0</v>
      </c>
      <c r="M510" s="2">
        <f t="shared" si="294"/>
        <v>0.60674931129476584</v>
      </c>
      <c r="N510" s="2">
        <f t="shared" si="280"/>
        <v>6.1983471074380167E-3</v>
      </c>
      <c r="O510" s="2">
        <f t="shared" si="281"/>
        <v>1.2396694214876026E-2</v>
      </c>
      <c r="P510" s="1">
        <v>544</v>
      </c>
      <c r="R510" s="1">
        <v>881</v>
      </c>
      <c r="S510" s="1">
        <v>9</v>
      </c>
      <c r="V510" s="1">
        <v>9</v>
      </c>
      <c r="Z510" s="1">
        <f t="shared" si="292"/>
        <v>8</v>
      </c>
      <c r="AC510" s="1">
        <v>1</v>
      </c>
      <c r="AI510" s="7">
        <f t="shared" si="295"/>
        <v>0</v>
      </c>
      <c r="AJ510" s="7">
        <f t="shared" si="296"/>
        <v>0</v>
      </c>
      <c r="AK510" s="7">
        <f t="shared" si="297"/>
        <v>3</v>
      </c>
      <c r="AL510" s="7">
        <f t="shared" si="298"/>
        <v>0</v>
      </c>
      <c r="AM510" s="2">
        <f t="shared" si="299"/>
        <v>0</v>
      </c>
      <c r="AN510" s="2">
        <f t="shared" si="300"/>
        <v>0</v>
      </c>
      <c r="AO510" s="2">
        <f t="shared" si="301"/>
        <v>6.1983471074380167E-3</v>
      </c>
      <c r="AP510" s="2">
        <f t="shared" si="302"/>
        <v>0</v>
      </c>
      <c r="AR510" t="str">
        <f t="shared" si="290"/>
        <v>Iroquois</v>
      </c>
      <c r="AS510" t="s">
        <v>195</v>
      </c>
      <c r="AT510" s="182">
        <v>16</v>
      </c>
      <c r="AV510" s="98">
        <v>17</v>
      </c>
      <c r="AW510" s="100">
        <v>75</v>
      </c>
      <c r="AX510" s="106">
        <f t="shared" si="303"/>
        <v>17075</v>
      </c>
      <c r="AZ510" s="7" t="s">
        <v>2975</v>
      </c>
      <c r="BA510" t="s">
        <v>3208</v>
      </c>
      <c r="BG510" s="1">
        <v>8</v>
      </c>
      <c r="CE510">
        <v>0</v>
      </c>
      <c r="CF510">
        <v>0</v>
      </c>
    </row>
    <row r="511" spans="1:84" hidden="1" outlineLevel="1">
      <c r="A511" t="s">
        <v>3035</v>
      </c>
      <c r="B511" t="s">
        <v>195</v>
      </c>
      <c r="C511" s="1">
        <f t="shared" si="274"/>
        <v>7598</v>
      </c>
      <c r="D511" s="7">
        <f>IF(P511&gt;0,RANK(P511,(P511:R511,S511:AG511)),0)</f>
        <v>2</v>
      </c>
      <c r="E511" s="7">
        <f>IF(Q511&gt;0,RANK(Q511,(P511:R511,S511:AG511)),0)</f>
        <v>0</v>
      </c>
      <c r="F511" s="7">
        <f>IF(R511&gt;0,RANK(R511,(P511:R511,S511:AG511)),0)</f>
        <v>1</v>
      </c>
      <c r="G511" s="7">
        <f>IF(S511&gt;0,RANK(S511,(P511:R511,S511:AG511)),0)</f>
        <v>3</v>
      </c>
      <c r="H511" s="49">
        <f t="shared" si="275"/>
        <v>1871</v>
      </c>
      <c r="I511" s="178">
        <f t="shared" si="276"/>
        <v>0.24624901289813109</v>
      </c>
      <c r="J511" s="2"/>
      <c r="K511" s="2">
        <f t="shared" si="277"/>
        <v>0.37404580152671757</v>
      </c>
      <c r="L511" s="2">
        <f t="shared" si="293"/>
        <v>0</v>
      </c>
      <c r="M511" s="2">
        <f t="shared" si="294"/>
        <v>0.62029481442484868</v>
      </c>
      <c r="N511" s="2">
        <f t="shared" si="280"/>
        <v>3.2903395630429059E-3</v>
      </c>
      <c r="O511" s="2">
        <f t="shared" si="281"/>
        <v>2.3690444853907851E-3</v>
      </c>
      <c r="P511" s="1">
        <v>2842</v>
      </c>
      <c r="R511" s="1">
        <v>4713</v>
      </c>
      <c r="S511" s="1">
        <v>25</v>
      </c>
      <c r="V511" s="1">
        <v>5</v>
      </c>
      <c r="Z511" s="1">
        <f t="shared" si="292"/>
        <v>9</v>
      </c>
      <c r="AC511" s="1">
        <v>4</v>
      </c>
      <c r="AI511" s="7">
        <f t="shared" si="295"/>
        <v>0</v>
      </c>
      <c r="AJ511" s="7">
        <f t="shared" si="296"/>
        <v>0</v>
      </c>
      <c r="AK511" s="7">
        <f t="shared" si="297"/>
        <v>5</v>
      </c>
      <c r="AL511" s="7">
        <f t="shared" si="298"/>
        <v>0</v>
      </c>
      <c r="AM511" s="2">
        <f t="shared" si="299"/>
        <v>0</v>
      </c>
      <c r="AN511" s="2">
        <f t="shared" si="300"/>
        <v>0</v>
      </c>
      <c r="AO511" s="2">
        <f t="shared" si="301"/>
        <v>6.5806791260858118E-4</v>
      </c>
      <c r="AP511" s="2">
        <f t="shared" si="302"/>
        <v>0</v>
      </c>
      <c r="AR511" t="str">
        <f t="shared" si="290"/>
        <v>Jackson</v>
      </c>
      <c r="AS511" t="s">
        <v>195</v>
      </c>
      <c r="AT511" s="182">
        <v>12</v>
      </c>
      <c r="AV511" s="98">
        <v>17</v>
      </c>
      <c r="AW511" s="100">
        <v>77</v>
      </c>
      <c r="AX511" s="106">
        <f t="shared" si="303"/>
        <v>17077</v>
      </c>
      <c r="AZ511" s="7" t="s">
        <v>2975</v>
      </c>
      <c r="BA511" t="s">
        <v>3208</v>
      </c>
      <c r="BG511" s="1">
        <v>9</v>
      </c>
      <c r="CE511">
        <v>0</v>
      </c>
      <c r="CF511">
        <v>0</v>
      </c>
    </row>
    <row r="512" spans="1:84" hidden="1" outlineLevel="1">
      <c r="A512" t="s">
        <v>1351</v>
      </c>
      <c r="B512" t="s">
        <v>195</v>
      </c>
      <c r="C512" s="1">
        <f t="shared" si="274"/>
        <v>809</v>
      </c>
      <c r="D512" s="7">
        <f>IF(P512&gt;0,RANK(P512,(P512:R512,S512:AG512)),0)</f>
        <v>2</v>
      </c>
      <c r="E512" s="7">
        <f>IF(Q512&gt;0,RANK(Q512,(P512:R512,S512:AG512)),0)</f>
        <v>0</v>
      </c>
      <c r="F512" s="7">
        <f>IF(R512&gt;0,RANK(R512,(P512:R512,S512:AG512)),0)</f>
        <v>1</v>
      </c>
      <c r="G512" s="7">
        <f>IF(S512&gt;0,RANK(S512,(P512:R512,S512:AG512)),0)</f>
        <v>5</v>
      </c>
      <c r="H512" s="49">
        <f t="shared" si="275"/>
        <v>106</v>
      </c>
      <c r="I512" s="178">
        <f t="shared" si="276"/>
        <v>0.13102595797280595</v>
      </c>
      <c r="J512" s="2"/>
      <c r="K512" s="2">
        <f t="shared" si="277"/>
        <v>0.40543881334981458</v>
      </c>
      <c r="L512" s="2">
        <f t="shared" si="293"/>
        <v>0</v>
      </c>
      <c r="M512" s="2">
        <f t="shared" si="294"/>
        <v>0.53646477132262049</v>
      </c>
      <c r="N512" s="2">
        <f t="shared" si="280"/>
        <v>1.4833127317676144E-2</v>
      </c>
      <c r="O512" s="2">
        <f t="shared" si="281"/>
        <v>4.3263288009888788E-2</v>
      </c>
      <c r="P512" s="1">
        <v>328</v>
      </c>
      <c r="R512" s="1">
        <v>434</v>
      </c>
      <c r="S512" s="1">
        <v>12</v>
      </c>
      <c r="V512" s="1">
        <v>15</v>
      </c>
      <c r="Z512" s="1">
        <f t="shared" si="292"/>
        <v>14</v>
      </c>
      <c r="AC512" s="1">
        <v>6</v>
      </c>
      <c r="AI512" s="7">
        <f t="shared" si="295"/>
        <v>0</v>
      </c>
      <c r="AJ512" s="7">
        <f t="shared" si="296"/>
        <v>0</v>
      </c>
      <c r="AK512" s="7">
        <f t="shared" si="297"/>
        <v>3</v>
      </c>
      <c r="AL512" s="7">
        <f t="shared" si="298"/>
        <v>0</v>
      </c>
      <c r="AM512" s="2">
        <f t="shared" si="299"/>
        <v>0</v>
      </c>
      <c r="AN512" s="2">
        <f t="shared" si="300"/>
        <v>0</v>
      </c>
      <c r="AO512" s="2">
        <f t="shared" si="301"/>
        <v>1.8541409147095178E-2</v>
      </c>
      <c r="AP512" s="2">
        <f t="shared" si="302"/>
        <v>0</v>
      </c>
      <c r="AR512" t="str">
        <f t="shared" si="290"/>
        <v>Jasper</v>
      </c>
      <c r="AS512" t="s">
        <v>195</v>
      </c>
      <c r="AT512" s="182">
        <v>15</v>
      </c>
      <c r="AV512" s="98">
        <v>17</v>
      </c>
      <c r="AW512" s="100">
        <v>79</v>
      </c>
      <c r="AX512" s="106">
        <f t="shared" si="303"/>
        <v>17079</v>
      </c>
      <c r="AZ512" s="7" t="s">
        <v>2975</v>
      </c>
      <c r="BA512" t="s">
        <v>3208</v>
      </c>
      <c r="BG512" s="1">
        <v>14</v>
      </c>
      <c r="CE512">
        <v>0</v>
      </c>
      <c r="CF512">
        <v>0</v>
      </c>
    </row>
    <row r="513" spans="1:84" hidden="1" outlineLevel="1">
      <c r="A513" t="s">
        <v>2481</v>
      </c>
      <c r="B513" t="s">
        <v>195</v>
      </c>
      <c r="C513" s="1">
        <f t="shared" si="274"/>
        <v>3559</v>
      </c>
      <c r="D513" s="7">
        <f>IF(P513&gt;0,RANK(P513,(P513:R513,S513:AG513)),0)</f>
        <v>2</v>
      </c>
      <c r="E513" s="7">
        <f>IF(Q513&gt;0,RANK(Q513,(P513:R513,S513:AG513)),0)</f>
        <v>0</v>
      </c>
      <c r="F513" s="7">
        <f>IF(R513&gt;0,RANK(R513,(P513:R513,S513:AG513)),0)</f>
        <v>1</v>
      </c>
      <c r="G513" s="7">
        <f>IF(S513&gt;0,RANK(S513,(P513:R513,S513:AG513)),0)</f>
        <v>4</v>
      </c>
      <c r="H513" s="49">
        <f t="shared" si="275"/>
        <v>99</v>
      </c>
      <c r="I513" s="178">
        <f t="shared" si="276"/>
        <v>2.7816802472604665E-2</v>
      </c>
      <c r="J513" s="2"/>
      <c r="K513" s="2">
        <f t="shared" si="277"/>
        <v>0.4714807530205114</v>
      </c>
      <c r="L513" s="2">
        <f t="shared" si="293"/>
        <v>0</v>
      </c>
      <c r="M513" s="2">
        <f t="shared" si="294"/>
        <v>0.49929755549311605</v>
      </c>
      <c r="N513" s="2">
        <f t="shared" si="280"/>
        <v>1.0958134307389716E-2</v>
      </c>
      <c r="O513" s="2">
        <f t="shared" si="281"/>
        <v>1.8263557178982832E-2</v>
      </c>
      <c r="P513" s="1">
        <v>1678</v>
      </c>
      <c r="R513" s="1">
        <v>1777</v>
      </c>
      <c r="S513" s="1">
        <v>39</v>
      </c>
      <c r="V513" s="1">
        <v>42</v>
      </c>
      <c r="Z513" s="1">
        <f t="shared" si="292"/>
        <v>10</v>
      </c>
      <c r="AC513" s="1">
        <v>13</v>
      </c>
      <c r="AI513" s="7">
        <f t="shared" si="295"/>
        <v>0</v>
      </c>
      <c r="AJ513" s="7">
        <f t="shared" si="296"/>
        <v>0</v>
      </c>
      <c r="AK513" s="7">
        <f t="shared" si="297"/>
        <v>3</v>
      </c>
      <c r="AL513" s="7">
        <f t="shared" si="298"/>
        <v>0</v>
      </c>
      <c r="AM513" s="2">
        <f t="shared" si="299"/>
        <v>0</v>
      </c>
      <c r="AN513" s="2">
        <f t="shared" si="300"/>
        <v>0</v>
      </c>
      <c r="AO513" s="2">
        <f t="shared" si="301"/>
        <v>1.1801067715650464E-2</v>
      </c>
      <c r="AP513" s="2">
        <f t="shared" si="302"/>
        <v>0</v>
      </c>
      <c r="AR513" t="str">
        <f t="shared" si="290"/>
        <v>Jefferson</v>
      </c>
      <c r="AS513" t="s">
        <v>195</v>
      </c>
      <c r="AT513" s="182">
        <v>12</v>
      </c>
      <c r="AV513" s="98">
        <v>17</v>
      </c>
      <c r="AW513" s="100">
        <v>81</v>
      </c>
      <c r="AX513" s="106">
        <f t="shared" si="303"/>
        <v>17081</v>
      </c>
      <c r="AZ513" s="7" t="s">
        <v>2975</v>
      </c>
      <c r="BA513" t="s">
        <v>3208</v>
      </c>
      <c r="BG513" s="1">
        <v>9</v>
      </c>
      <c r="CE513">
        <v>1</v>
      </c>
      <c r="CF513">
        <v>0</v>
      </c>
    </row>
    <row r="514" spans="1:84" hidden="1" outlineLevel="1">
      <c r="A514" t="s">
        <v>2749</v>
      </c>
      <c r="B514" t="s">
        <v>195</v>
      </c>
      <c r="C514" s="1">
        <f t="shared" si="274"/>
        <v>1966</v>
      </c>
      <c r="D514" s="7">
        <f>IF(P514&gt;0,RANK(P514,(P514:R514,S514:AG514)),0)</f>
        <v>2</v>
      </c>
      <c r="E514" s="7">
        <f>IF(Q514&gt;0,RANK(Q514,(P514:R514,S514:AG514)),0)</f>
        <v>0</v>
      </c>
      <c r="F514" s="7">
        <f>IF(R514&gt;0,RANK(R514,(P514:R514,S514:AG514)),0)</f>
        <v>1</v>
      </c>
      <c r="G514" s="7">
        <f>IF(S514&gt;0,RANK(S514,(P514:R514,S514:AG514)),0)</f>
        <v>3</v>
      </c>
      <c r="H514" s="49">
        <f t="shared" si="275"/>
        <v>214</v>
      </c>
      <c r="I514" s="178">
        <f t="shared" si="276"/>
        <v>0.10885045778229908</v>
      </c>
      <c r="J514" s="2"/>
      <c r="K514" s="2">
        <f t="shared" si="277"/>
        <v>0.43591047812817907</v>
      </c>
      <c r="L514" s="2">
        <f t="shared" si="293"/>
        <v>0</v>
      </c>
      <c r="M514" s="2">
        <f t="shared" si="294"/>
        <v>0.54476093591047814</v>
      </c>
      <c r="N514" s="2">
        <f t="shared" ref="N514:N577" si="304">IF($C514=0,"-",S514/$C514)</f>
        <v>8.6469989827060029E-3</v>
      </c>
      <c r="O514" s="2">
        <f t="shared" ref="O514:O577" si="305">IF(C514=0,"-",(1-K514-L514-M514-N514))</f>
        <v>1.068158697863679E-2</v>
      </c>
      <c r="P514" s="1">
        <v>857</v>
      </c>
      <c r="R514" s="1">
        <v>1071</v>
      </c>
      <c r="S514" s="1">
        <v>17</v>
      </c>
      <c r="V514" s="1">
        <v>9</v>
      </c>
      <c r="Z514" s="1">
        <f t="shared" si="292"/>
        <v>9</v>
      </c>
      <c r="AC514" s="1">
        <v>3</v>
      </c>
      <c r="AI514" s="7">
        <f t="shared" si="295"/>
        <v>0</v>
      </c>
      <c r="AJ514" s="7">
        <f t="shared" si="296"/>
        <v>0</v>
      </c>
      <c r="AK514" s="7">
        <f t="shared" si="297"/>
        <v>4</v>
      </c>
      <c r="AL514" s="7">
        <f t="shared" si="298"/>
        <v>0</v>
      </c>
      <c r="AM514" s="2">
        <f t="shared" si="299"/>
        <v>0</v>
      </c>
      <c r="AN514" s="2">
        <f t="shared" si="300"/>
        <v>0</v>
      </c>
      <c r="AO514" s="2">
        <f t="shared" si="301"/>
        <v>4.5778229908443541E-3</v>
      </c>
      <c r="AP514" s="2">
        <f t="shared" si="302"/>
        <v>0</v>
      </c>
      <c r="AR514" t="str">
        <f t="shared" si="290"/>
        <v>Jersey</v>
      </c>
      <c r="AS514" t="s">
        <v>195</v>
      </c>
      <c r="AT514" s="182">
        <v>13</v>
      </c>
      <c r="AV514" s="98">
        <v>17</v>
      </c>
      <c r="AW514" s="100">
        <v>83</v>
      </c>
      <c r="AX514" s="106">
        <f t="shared" si="303"/>
        <v>17083</v>
      </c>
      <c r="AZ514" s="7" t="s">
        <v>2975</v>
      </c>
      <c r="BA514" t="s">
        <v>3208</v>
      </c>
      <c r="BG514" s="1">
        <v>9</v>
      </c>
      <c r="CE514">
        <v>0</v>
      </c>
      <c r="CF514">
        <v>0</v>
      </c>
    </row>
    <row r="515" spans="1:84" hidden="1" outlineLevel="1">
      <c r="A515" t="s">
        <v>692</v>
      </c>
      <c r="B515" t="s">
        <v>195</v>
      </c>
      <c r="C515" s="1">
        <f t="shared" si="274"/>
        <v>2566</v>
      </c>
      <c r="D515" s="7">
        <f>IF(P515&gt;0,RANK(P515,(P515:R515,S515:AG515)),0)</f>
        <v>1</v>
      </c>
      <c r="E515" s="7">
        <f>IF(Q515&gt;0,RANK(Q515,(P515:R515,S515:AG515)),0)</f>
        <v>0</v>
      </c>
      <c r="F515" s="7">
        <f>IF(R515&gt;0,RANK(R515,(P515:R515,S515:AG515)),0)</f>
        <v>2</v>
      </c>
      <c r="G515" s="7">
        <f>IF(S515&gt;0,RANK(S515,(P515:R515,S515:AG515)),0)</f>
        <v>3</v>
      </c>
      <c r="H515" s="49">
        <f t="shared" si="275"/>
        <v>94</v>
      </c>
      <c r="I515" s="178">
        <f t="shared" si="276"/>
        <v>3.6632891660171474E-2</v>
      </c>
      <c r="J515" s="2"/>
      <c r="K515" s="2">
        <f t="shared" si="277"/>
        <v>0.514419329696025</v>
      </c>
      <c r="L515" s="2">
        <f t="shared" si="293"/>
        <v>0</v>
      </c>
      <c r="M515" s="2">
        <f t="shared" si="294"/>
        <v>0.47778643803585347</v>
      </c>
      <c r="N515" s="2">
        <f t="shared" si="304"/>
        <v>3.1176929072486361E-3</v>
      </c>
      <c r="O515" s="2">
        <f t="shared" si="305"/>
        <v>4.6765393608729014E-3</v>
      </c>
      <c r="P515" s="1">
        <v>1320</v>
      </c>
      <c r="R515" s="1">
        <v>1226</v>
      </c>
      <c r="S515" s="1">
        <v>8</v>
      </c>
      <c r="V515" s="1">
        <v>5</v>
      </c>
      <c r="Z515" s="1">
        <f t="shared" si="292"/>
        <v>4</v>
      </c>
      <c r="AC515" s="1">
        <v>3</v>
      </c>
      <c r="AI515" s="7">
        <f t="shared" si="295"/>
        <v>0</v>
      </c>
      <c r="AJ515" s="7">
        <f t="shared" si="296"/>
        <v>0</v>
      </c>
      <c r="AK515" s="7">
        <f t="shared" si="297"/>
        <v>4</v>
      </c>
      <c r="AL515" s="7">
        <f t="shared" si="298"/>
        <v>0</v>
      </c>
      <c r="AM515" s="2">
        <f t="shared" si="299"/>
        <v>0</v>
      </c>
      <c r="AN515" s="2">
        <f t="shared" si="300"/>
        <v>0</v>
      </c>
      <c r="AO515" s="2">
        <f t="shared" si="301"/>
        <v>1.9485580670303975E-3</v>
      </c>
      <c r="AP515" s="2">
        <f t="shared" si="302"/>
        <v>0</v>
      </c>
      <c r="AR515" t="str">
        <f t="shared" si="290"/>
        <v>Jo Daviess</v>
      </c>
      <c r="AS515" t="s">
        <v>195</v>
      </c>
      <c r="AT515" s="182">
        <v>17</v>
      </c>
      <c r="AV515" s="98">
        <v>17</v>
      </c>
      <c r="AW515" s="100">
        <v>85</v>
      </c>
      <c r="AX515" s="106">
        <f t="shared" si="303"/>
        <v>17085</v>
      </c>
      <c r="AZ515" s="7" t="s">
        <v>2975</v>
      </c>
      <c r="BA515" t="s">
        <v>3208</v>
      </c>
      <c r="BG515" s="1">
        <v>4</v>
      </c>
      <c r="CE515">
        <v>0</v>
      </c>
      <c r="CF515">
        <v>0</v>
      </c>
    </row>
    <row r="516" spans="1:84" hidden="1" outlineLevel="1">
      <c r="A516" t="s">
        <v>1964</v>
      </c>
      <c r="B516" t="s">
        <v>195</v>
      </c>
      <c r="C516" s="1">
        <f t="shared" si="274"/>
        <v>800</v>
      </c>
      <c r="D516" s="7">
        <f>IF(P516&gt;0,RANK(P516,(P516:R516,S516:AG516)),0)</f>
        <v>2</v>
      </c>
      <c r="E516" s="7">
        <f>IF(Q516&gt;0,RANK(Q516,(P516:R516,S516:AG516)),0)</f>
        <v>0</v>
      </c>
      <c r="F516" s="7">
        <f>IF(R516&gt;0,RANK(R516,(P516:R516,S516:AG516)),0)</f>
        <v>1</v>
      </c>
      <c r="G516" s="7">
        <f>IF(S516&gt;0,RANK(S516,(P516:R516,S516:AG516)),0)</f>
        <v>3</v>
      </c>
      <c r="H516" s="49">
        <f t="shared" si="275"/>
        <v>59</v>
      </c>
      <c r="I516" s="178">
        <f t="shared" si="276"/>
        <v>7.3749999999999996E-2</v>
      </c>
      <c r="J516" s="2"/>
      <c r="K516" s="2">
        <f t="shared" si="277"/>
        <v>0.45124999999999998</v>
      </c>
      <c r="L516" s="2">
        <f t="shared" si="293"/>
        <v>0</v>
      </c>
      <c r="M516" s="2">
        <f t="shared" si="294"/>
        <v>0.52500000000000002</v>
      </c>
      <c r="N516" s="2">
        <f t="shared" si="304"/>
        <v>1.2500000000000001E-2</v>
      </c>
      <c r="O516" s="2">
        <f t="shared" si="305"/>
        <v>1.1250000000000048E-2</v>
      </c>
      <c r="P516" s="1">
        <v>361</v>
      </c>
      <c r="R516" s="1">
        <v>420</v>
      </c>
      <c r="S516" s="1">
        <v>10</v>
      </c>
      <c r="V516" s="1">
        <v>5</v>
      </c>
      <c r="Z516" s="1">
        <f t="shared" si="292"/>
        <v>1</v>
      </c>
      <c r="AC516" s="1">
        <v>3</v>
      </c>
      <c r="AI516" s="7">
        <f t="shared" si="295"/>
        <v>0</v>
      </c>
      <c r="AJ516" s="7">
        <f t="shared" si="296"/>
        <v>0</v>
      </c>
      <c r="AK516" s="7">
        <f t="shared" si="297"/>
        <v>4</v>
      </c>
      <c r="AL516" s="7">
        <f t="shared" si="298"/>
        <v>0</v>
      </c>
      <c r="AM516" s="2">
        <f t="shared" si="299"/>
        <v>0</v>
      </c>
      <c r="AN516" s="2">
        <f t="shared" si="300"/>
        <v>0</v>
      </c>
      <c r="AO516" s="2">
        <f t="shared" si="301"/>
        <v>6.2500000000000003E-3</v>
      </c>
      <c r="AP516" s="2">
        <f t="shared" si="302"/>
        <v>0</v>
      </c>
      <c r="AR516" t="str">
        <f t="shared" si="290"/>
        <v>Johnson</v>
      </c>
      <c r="AS516" t="s">
        <v>195</v>
      </c>
      <c r="AT516" s="182">
        <v>15</v>
      </c>
      <c r="AV516" s="98">
        <v>17</v>
      </c>
      <c r="AW516" s="100">
        <v>87</v>
      </c>
      <c r="AX516" s="106">
        <f t="shared" si="303"/>
        <v>17087</v>
      </c>
      <c r="AZ516" s="7" t="s">
        <v>2975</v>
      </c>
      <c r="BA516" t="s">
        <v>3208</v>
      </c>
      <c r="BG516" s="1">
        <v>1</v>
      </c>
      <c r="CE516">
        <v>0</v>
      </c>
      <c r="CF516">
        <v>0</v>
      </c>
    </row>
    <row r="517" spans="1:84" hidden="1" outlineLevel="1">
      <c r="A517" t="s">
        <v>749</v>
      </c>
      <c r="B517" t="s">
        <v>195</v>
      </c>
      <c r="C517" s="1">
        <f t="shared" si="274"/>
        <v>54148</v>
      </c>
      <c r="D517" s="7">
        <f>IF(P517&gt;0,RANK(P517,(P517:R517,S517:AG517)),0)</f>
        <v>2</v>
      </c>
      <c r="E517" s="7">
        <f>IF(Q517&gt;0,RANK(Q517,(P517:R517,S517:AG517)),0)</f>
        <v>0</v>
      </c>
      <c r="F517" s="7">
        <f>IF(R517&gt;0,RANK(R517,(P517:R517,S517:AG517)),0)</f>
        <v>1</v>
      </c>
      <c r="G517" s="7">
        <f>IF(S517&gt;0,RANK(S517,(P517:R517,S517:AG517)),0)</f>
        <v>3</v>
      </c>
      <c r="H517" s="49">
        <f t="shared" si="275"/>
        <v>6929</v>
      </c>
      <c r="I517" s="178">
        <f t="shared" si="276"/>
        <v>0.12796409839698603</v>
      </c>
      <c r="J517" s="2"/>
      <c r="K517" s="2">
        <f t="shared" si="277"/>
        <v>0.4340880549604787</v>
      </c>
      <c r="L517" s="2">
        <f t="shared" si="293"/>
        <v>0</v>
      </c>
      <c r="M517" s="2">
        <f t="shared" si="294"/>
        <v>0.56205215335746472</v>
      </c>
      <c r="N517" s="2">
        <f t="shared" si="304"/>
        <v>1.5143680283666986E-3</v>
      </c>
      <c r="O517" s="2">
        <f t="shared" si="305"/>
        <v>2.3454236536899361E-3</v>
      </c>
      <c r="P517" s="1">
        <v>23505</v>
      </c>
      <c r="R517" s="1">
        <v>30434</v>
      </c>
      <c r="S517" s="1">
        <v>82</v>
      </c>
      <c r="V517" s="1">
        <v>58</v>
      </c>
      <c r="Z517" s="1">
        <f t="shared" si="292"/>
        <v>39</v>
      </c>
      <c r="AC517" s="1">
        <v>30</v>
      </c>
      <c r="AI517" s="7">
        <f t="shared" si="295"/>
        <v>0</v>
      </c>
      <c r="AJ517" s="7">
        <f t="shared" si="296"/>
        <v>0</v>
      </c>
      <c r="AK517" s="7">
        <f t="shared" si="297"/>
        <v>4</v>
      </c>
      <c r="AL517" s="7">
        <f t="shared" si="298"/>
        <v>0</v>
      </c>
      <c r="AM517" s="2">
        <f t="shared" si="299"/>
        <v>0</v>
      </c>
      <c r="AN517" s="2">
        <f t="shared" si="300"/>
        <v>0</v>
      </c>
      <c r="AO517" s="2">
        <f t="shared" si="301"/>
        <v>1.0711383615276649E-3</v>
      </c>
      <c r="AP517" s="2">
        <f t="shared" si="302"/>
        <v>0</v>
      </c>
      <c r="AR517" t="str">
        <f t="shared" si="290"/>
        <v>Kane</v>
      </c>
      <c r="AS517" t="s">
        <v>195</v>
      </c>
      <c r="AT517" s="182"/>
      <c r="AV517" s="98">
        <v>17</v>
      </c>
      <c r="AW517" s="100">
        <v>89</v>
      </c>
      <c r="AX517" s="106">
        <f t="shared" si="303"/>
        <v>17089</v>
      </c>
      <c r="AZ517" s="7" t="s">
        <v>2975</v>
      </c>
      <c r="BA517" t="s">
        <v>3208</v>
      </c>
      <c r="BG517" s="1">
        <v>39</v>
      </c>
      <c r="CE517">
        <v>0</v>
      </c>
      <c r="CF517">
        <v>0</v>
      </c>
    </row>
    <row r="518" spans="1:84" hidden="1" outlineLevel="1">
      <c r="A518" t="s">
        <v>1767</v>
      </c>
      <c r="B518" t="s">
        <v>195</v>
      </c>
      <c r="C518" s="1">
        <f t="shared" si="274"/>
        <v>10734</v>
      </c>
      <c r="D518" s="7">
        <f>IF(P518&gt;0,RANK(P518,(P518:R518,S518:AG518)),0)</f>
        <v>2</v>
      </c>
      <c r="E518" s="7">
        <f>IF(Q518&gt;0,RANK(Q518,(P518:R518,S518:AG518)),0)</f>
        <v>0</v>
      </c>
      <c r="F518" s="7">
        <f>IF(R518&gt;0,RANK(R518,(P518:R518,S518:AG518)),0)</f>
        <v>1</v>
      </c>
      <c r="G518" s="7">
        <f>IF(S518&gt;0,RANK(S518,(P518:R518,S518:AG518)),0)</f>
        <v>3</v>
      </c>
      <c r="H518" s="49">
        <f t="shared" si="275"/>
        <v>859</v>
      </c>
      <c r="I518" s="178">
        <f t="shared" si="276"/>
        <v>8.0026085336314515E-2</v>
      </c>
      <c r="J518" s="2"/>
      <c r="K518" s="2">
        <f t="shared" si="277"/>
        <v>0.45667970933482394</v>
      </c>
      <c r="L518" s="2">
        <f t="shared" si="293"/>
        <v>0</v>
      </c>
      <c r="M518" s="2">
        <f t="shared" si="294"/>
        <v>0.53670579467113844</v>
      </c>
      <c r="N518" s="2">
        <f t="shared" si="304"/>
        <v>2.2358859698155395E-3</v>
      </c>
      <c r="O518" s="2">
        <f t="shared" si="305"/>
        <v>4.3786100242220885E-3</v>
      </c>
      <c r="P518" s="1">
        <v>4902</v>
      </c>
      <c r="R518" s="1">
        <v>5761</v>
      </c>
      <c r="S518" s="1">
        <v>24</v>
      </c>
      <c r="V518" s="1">
        <v>21</v>
      </c>
      <c r="Z518" s="1">
        <f t="shared" si="292"/>
        <v>16</v>
      </c>
      <c r="AC518" s="1">
        <v>10</v>
      </c>
      <c r="AI518" s="7">
        <f t="shared" si="295"/>
        <v>0</v>
      </c>
      <c r="AJ518" s="7">
        <f t="shared" si="296"/>
        <v>0</v>
      </c>
      <c r="AK518" s="7">
        <f t="shared" si="297"/>
        <v>4</v>
      </c>
      <c r="AL518" s="7">
        <f t="shared" si="298"/>
        <v>0</v>
      </c>
      <c r="AM518" s="2">
        <f t="shared" si="299"/>
        <v>0</v>
      </c>
      <c r="AN518" s="2">
        <f t="shared" si="300"/>
        <v>0</v>
      </c>
      <c r="AO518" s="2">
        <f t="shared" si="301"/>
        <v>1.9564002235885969E-3</v>
      </c>
      <c r="AP518" s="2">
        <f t="shared" si="302"/>
        <v>0</v>
      </c>
      <c r="AR518" t="str">
        <f t="shared" si="290"/>
        <v>Kankakee</v>
      </c>
      <c r="AS518" t="s">
        <v>195</v>
      </c>
      <c r="AT518" s="182">
        <v>2</v>
      </c>
      <c r="AV518" s="98">
        <v>17</v>
      </c>
      <c r="AW518" s="100">
        <v>91</v>
      </c>
      <c r="AX518" s="106">
        <f t="shared" si="303"/>
        <v>17091</v>
      </c>
      <c r="AZ518" s="7" t="s">
        <v>2975</v>
      </c>
      <c r="BA518" t="s">
        <v>3208</v>
      </c>
      <c r="BG518" s="1">
        <v>16</v>
      </c>
      <c r="CE518">
        <v>0</v>
      </c>
      <c r="CF518">
        <v>0</v>
      </c>
    </row>
    <row r="519" spans="1:84" hidden="1" outlineLevel="1">
      <c r="A519" t="s">
        <v>844</v>
      </c>
      <c r="B519" t="s">
        <v>195</v>
      </c>
      <c r="C519" s="1">
        <f t="shared" si="274"/>
        <v>13509</v>
      </c>
      <c r="D519" s="7">
        <f>IF(P519&gt;0,RANK(P519,(P519:R519,S519:AG519)),0)</f>
        <v>2</v>
      </c>
      <c r="E519" s="7">
        <f>IF(Q519&gt;0,RANK(Q519,(P519:R519,S519:AG519)),0)</f>
        <v>0</v>
      </c>
      <c r="F519" s="7">
        <f>IF(R519&gt;0,RANK(R519,(P519:R519,S519:AG519)),0)</f>
        <v>1</v>
      </c>
      <c r="G519" s="7">
        <f>IF(S519&gt;0,RANK(S519,(P519:R519,S519:AG519)),0)</f>
        <v>3</v>
      </c>
      <c r="H519" s="49">
        <f t="shared" si="275"/>
        <v>2230</v>
      </c>
      <c r="I519" s="178">
        <f t="shared" si="276"/>
        <v>0.16507513509512178</v>
      </c>
      <c r="J519" s="2"/>
      <c r="K519" s="2">
        <f t="shared" si="277"/>
        <v>0.4153527278110889</v>
      </c>
      <c r="L519" s="2">
        <f t="shared" si="293"/>
        <v>0</v>
      </c>
      <c r="M519" s="2">
        <f t="shared" si="294"/>
        <v>0.58042786290621062</v>
      </c>
      <c r="N519" s="2">
        <f t="shared" si="304"/>
        <v>1.6285439336738471E-3</v>
      </c>
      <c r="O519" s="2">
        <f t="shared" si="305"/>
        <v>2.5908653490266343E-3</v>
      </c>
      <c r="P519" s="1">
        <v>5611</v>
      </c>
      <c r="R519" s="1">
        <v>7841</v>
      </c>
      <c r="S519" s="1">
        <v>22</v>
      </c>
      <c r="V519" s="1">
        <v>19</v>
      </c>
      <c r="Z519" s="1">
        <f t="shared" si="292"/>
        <v>12</v>
      </c>
      <c r="AC519" s="1">
        <v>4</v>
      </c>
      <c r="AI519" s="7">
        <f t="shared" si="295"/>
        <v>0</v>
      </c>
      <c r="AJ519" s="7">
        <f t="shared" si="296"/>
        <v>0</v>
      </c>
      <c r="AK519" s="7">
        <f t="shared" si="297"/>
        <v>4</v>
      </c>
      <c r="AL519" s="7">
        <f t="shared" si="298"/>
        <v>0</v>
      </c>
      <c r="AM519" s="2">
        <f t="shared" si="299"/>
        <v>0</v>
      </c>
      <c r="AN519" s="2">
        <f t="shared" si="300"/>
        <v>0</v>
      </c>
      <c r="AO519" s="2">
        <f t="shared" si="301"/>
        <v>1.4064697609001407E-3</v>
      </c>
      <c r="AP519" s="2">
        <f t="shared" si="302"/>
        <v>0</v>
      </c>
      <c r="AR519" t="str">
        <f t="shared" si="290"/>
        <v>Kendall</v>
      </c>
      <c r="AS519" t="s">
        <v>195</v>
      </c>
      <c r="AT519" s="182"/>
      <c r="AV519" s="98">
        <v>17</v>
      </c>
      <c r="AW519" s="100">
        <v>93</v>
      </c>
      <c r="AX519" s="106">
        <f t="shared" si="303"/>
        <v>17093</v>
      </c>
      <c r="AZ519" s="7" t="s">
        <v>2975</v>
      </c>
      <c r="BA519" t="s">
        <v>3208</v>
      </c>
      <c r="BG519" s="1">
        <v>12</v>
      </c>
      <c r="CE519">
        <v>0</v>
      </c>
      <c r="CF519">
        <v>0</v>
      </c>
    </row>
    <row r="520" spans="1:84" hidden="1" outlineLevel="1">
      <c r="A520" t="s">
        <v>794</v>
      </c>
      <c r="B520" t="s">
        <v>195</v>
      </c>
      <c r="C520" s="1">
        <f t="shared" si="274"/>
        <v>6256</v>
      </c>
      <c r="D520" s="7">
        <f>IF(P520&gt;0,RANK(P520,(P520:R520,S520:AG520)),0)</f>
        <v>2</v>
      </c>
      <c r="E520" s="7">
        <f>IF(Q520&gt;0,RANK(Q520,(P520:R520,S520:AG520)),0)</f>
        <v>0</v>
      </c>
      <c r="F520" s="7">
        <f>IF(R520&gt;0,RANK(R520,(P520:R520,S520:AG520)),0)</f>
        <v>1</v>
      </c>
      <c r="G520" s="7">
        <f>IF(S520&gt;0,RANK(S520,(P520:R520,S520:AG520)),0)</f>
        <v>4</v>
      </c>
      <c r="H520" s="49">
        <f t="shared" si="275"/>
        <v>265</v>
      </c>
      <c r="I520" s="178">
        <f t="shared" si="276"/>
        <v>4.2359335038363172E-2</v>
      </c>
      <c r="J520" s="2"/>
      <c r="K520" s="2">
        <f t="shared" si="277"/>
        <v>0.47266624040920718</v>
      </c>
      <c r="L520" s="2">
        <f t="shared" si="293"/>
        <v>0</v>
      </c>
      <c r="M520" s="2">
        <f t="shared" si="294"/>
        <v>0.51502557544757033</v>
      </c>
      <c r="N520" s="2">
        <f t="shared" si="304"/>
        <v>3.6764705882352941E-3</v>
      </c>
      <c r="O520" s="2">
        <f t="shared" si="305"/>
        <v>8.6317135549871388E-3</v>
      </c>
      <c r="P520" s="1">
        <v>2957</v>
      </c>
      <c r="R520" s="1">
        <v>3222</v>
      </c>
      <c r="S520" s="1">
        <v>23</v>
      </c>
      <c r="V520" s="1">
        <v>26</v>
      </c>
      <c r="Z520" s="1">
        <f t="shared" si="292"/>
        <v>17</v>
      </c>
      <c r="AC520" s="1">
        <v>11</v>
      </c>
      <c r="AI520" s="7">
        <f t="shared" si="295"/>
        <v>0</v>
      </c>
      <c r="AJ520" s="7">
        <f t="shared" si="296"/>
        <v>0</v>
      </c>
      <c r="AK520" s="7">
        <f t="shared" si="297"/>
        <v>3</v>
      </c>
      <c r="AL520" s="7">
        <f t="shared" si="298"/>
        <v>0</v>
      </c>
      <c r="AM520" s="2">
        <f t="shared" si="299"/>
        <v>0</v>
      </c>
      <c r="AN520" s="2">
        <f t="shared" si="300"/>
        <v>0</v>
      </c>
      <c r="AO520" s="2">
        <f t="shared" si="301"/>
        <v>4.1560102301790285E-3</v>
      </c>
      <c r="AP520" s="2">
        <f t="shared" si="302"/>
        <v>0</v>
      </c>
      <c r="AR520" t="str">
        <f t="shared" si="290"/>
        <v>Knox</v>
      </c>
      <c r="AS520" t="s">
        <v>195</v>
      </c>
      <c r="AT520" s="182">
        <v>17</v>
      </c>
      <c r="AV520" s="98">
        <v>17</v>
      </c>
      <c r="AW520" s="100">
        <v>95</v>
      </c>
      <c r="AX520" s="106">
        <f t="shared" si="303"/>
        <v>17095</v>
      </c>
      <c r="AZ520" s="7" t="s">
        <v>2975</v>
      </c>
      <c r="BA520" t="s">
        <v>3208</v>
      </c>
      <c r="BG520" s="1">
        <v>17</v>
      </c>
      <c r="CE520">
        <v>0</v>
      </c>
      <c r="CF520">
        <v>0</v>
      </c>
    </row>
    <row r="521" spans="1:84" hidden="1" outlineLevel="1">
      <c r="A521" t="s">
        <v>2418</v>
      </c>
      <c r="B521" t="s">
        <v>195</v>
      </c>
      <c r="C521" s="1">
        <f t="shared" si="274"/>
        <v>95435</v>
      </c>
      <c r="D521" s="7">
        <f>IF(P521&gt;0,RANK(P521,(P521:R521,S521:AG521)),0)</f>
        <v>1</v>
      </c>
      <c r="E521" s="7">
        <f>IF(Q521&gt;0,RANK(Q521,(P521:R521,S521:AG521)),0)</f>
        <v>0</v>
      </c>
      <c r="F521" s="7">
        <f>IF(R521&gt;0,RANK(R521,(P521:R521,S521:AG521)),0)</f>
        <v>2</v>
      </c>
      <c r="G521" s="7">
        <f>IF(S521&gt;0,RANK(S521,(P521:R521,S521:AG521)),0)</f>
        <v>3</v>
      </c>
      <c r="H521" s="49">
        <f t="shared" si="275"/>
        <v>5448</v>
      </c>
      <c r="I521" s="178">
        <f t="shared" si="276"/>
        <v>5.7085974747210146E-2</v>
      </c>
      <c r="J521" s="2"/>
      <c r="K521" s="2">
        <f t="shared" si="277"/>
        <v>0.5267564310787447</v>
      </c>
      <c r="L521" s="2">
        <f t="shared" si="293"/>
        <v>0</v>
      </c>
      <c r="M521" s="2">
        <f t="shared" si="294"/>
        <v>0.46967045633153454</v>
      </c>
      <c r="N521" s="2">
        <f t="shared" si="304"/>
        <v>1.3412270131503117E-3</v>
      </c>
      <c r="O521" s="2">
        <f t="shared" si="305"/>
        <v>2.2318855765704497E-3</v>
      </c>
      <c r="P521" s="1">
        <v>50271</v>
      </c>
      <c r="R521" s="1">
        <v>44823</v>
      </c>
      <c r="S521" s="1">
        <v>128</v>
      </c>
      <c r="V521" s="1">
        <v>99</v>
      </c>
      <c r="Z521" s="1">
        <f t="shared" si="292"/>
        <v>67</v>
      </c>
      <c r="AC521" s="1">
        <v>47</v>
      </c>
      <c r="AI521" s="7">
        <f t="shared" si="295"/>
        <v>0</v>
      </c>
      <c r="AJ521" s="7">
        <f t="shared" si="296"/>
        <v>0</v>
      </c>
      <c r="AK521" s="7">
        <f t="shared" si="297"/>
        <v>4</v>
      </c>
      <c r="AL521" s="7">
        <f t="shared" si="298"/>
        <v>0</v>
      </c>
      <c r="AM521" s="2">
        <f t="shared" si="299"/>
        <v>0</v>
      </c>
      <c r="AN521" s="2">
        <f t="shared" si="300"/>
        <v>0</v>
      </c>
      <c r="AO521" s="2">
        <f t="shared" si="301"/>
        <v>1.0373552679834443E-3</v>
      </c>
      <c r="AP521" s="2">
        <f t="shared" si="302"/>
        <v>0</v>
      </c>
      <c r="AR521" t="str">
        <f t="shared" si="290"/>
        <v>Lake</v>
      </c>
      <c r="AS521" t="s">
        <v>195</v>
      </c>
      <c r="AT521" s="182"/>
      <c r="AV521" s="98">
        <v>17</v>
      </c>
      <c r="AW521" s="100">
        <v>97</v>
      </c>
      <c r="AX521" s="106">
        <f t="shared" si="303"/>
        <v>17097</v>
      </c>
      <c r="AZ521" s="7" t="s">
        <v>2975</v>
      </c>
      <c r="BA521" t="s">
        <v>3208</v>
      </c>
      <c r="BG521" s="1">
        <v>67</v>
      </c>
      <c r="CE521">
        <v>0</v>
      </c>
      <c r="CF521">
        <v>0</v>
      </c>
    </row>
    <row r="522" spans="1:84" hidden="1" outlineLevel="1">
      <c r="A522" t="s">
        <v>149</v>
      </c>
      <c r="B522" t="s">
        <v>195</v>
      </c>
      <c r="C522" s="1">
        <f t="shared" si="274"/>
        <v>12144</v>
      </c>
      <c r="D522" s="7">
        <f>IF(P522&gt;0,RANK(P522,(P522:R522,S522:AG522)),0)</f>
        <v>2</v>
      </c>
      <c r="E522" s="7">
        <f>IF(Q522&gt;0,RANK(Q522,(P522:R522,S522:AG522)),0)</f>
        <v>0</v>
      </c>
      <c r="F522" s="7">
        <f>IF(R522&gt;0,RANK(R522,(P522:R522,S522:AG522)),0)</f>
        <v>1</v>
      </c>
      <c r="G522" s="7">
        <f>IF(S522&gt;0,RANK(S522,(P522:R522,S522:AG522)),0)</f>
        <v>3</v>
      </c>
      <c r="H522" s="49">
        <f t="shared" si="275"/>
        <v>1467</v>
      </c>
      <c r="I522" s="178">
        <f t="shared" si="276"/>
        <v>0.12080039525691699</v>
      </c>
      <c r="J522" s="2"/>
      <c r="K522" s="2">
        <f t="shared" si="277"/>
        <v>0.43470026350461133</v>
      </c>
      <c r="L522" s="2">
        <f t="shared" si="293"/>
        <v>0</v>
      </c>
      <c r="M522" s="2">
        <f t="shared" si="294"/>
        <v>0.55550065876152832</v>
      </c>
      <c r="N522" s="2">
        <f t="shared" si="304"/>
        <v>3.458498023715415E-3</v>
      </c>
      <c r="O522" s="2">
        <f t="shared" si="305"/>
        <v>6.3405797101449357E-3</v>
      </c>
      <c r="P522" s="1">
        <v>5279</v>
      </c>
      <c r="R522" s="1">
        <v>6746</v>
      </c>
      <c r="S522" s="1">
        <v>42</v>
      </c>
      <c r="V522" s="1">
        <v>39</v>
      </c>
      <c r="Z522" s="1">
        <f t="shared" si="292"/>
        <v>24</v>
      </c>
      <c r="AC522" s="1">
        <v>14</v>
      </c>
      <c r="AI522" s="7">
        <f t="shared" si="295"/>
        <v>0</v>
      </c>
      <c r="AJ522" s="7">
        <f t="shared" si="296"/>
        <v>0</v>
      </c>
      <c r="AK522" s="7">
        <f t="shared" si="297"/>
        <v>4</v>
      </c>
      <c r="AL522" s="7">
        <f t="shared" si="298"/>
        <v>0</v>
      </c>
      <c r="AM522" s="2">
        <f t="shared" si="299"/>
        <v>0</v>
      </c>
      <c r="AN522" s="2">
        <f t="shared" si="300"/>
        <v>0</v>
      </c>
      <c r="AO522" s="2">
        <f t="shared" si="301"/>
        <v>3.2114624505928855E-3</v>
      </c>
      <c r="AP522" s="2">
        <f t="shared" si="302"/>
        <v>0</v>
      </c>
      <c r="AR522" t="str">
        <f t="shared" si="290"/>
        <v>LaSalle</v>
      </c>
      <c r="AS522" t="s">
        <v>195</v>
      </c>
      <c r="AT522" s="182">
        <v>16</v>
      </c>
      <c r="AV522" s="98">
        <v>17</v>
      </c>
      <c r="AW522" s="100">
        <v>99</v>
      </c>
      <c r="AX522" s="106">
        <f t="shared" si="303"/>
        <v>17099</v>
      </c>
      <c r="AZ522" s="7" t="s">
        <v>2975</v>
      </c>
      <c r="BA522" t="s">
        <v>3208</v>
      </c>
      <c r="BG522" s="1">
        <v>24</v>
      </c>
      <c r="CE522">
        <v>0</v>
      </c>
      <c r="CF522">
        <v>0</v>
      </c>
    </row>
    <row r="523" spans="1:84" hidden="1" outlineLevel="1">
      <c r="A523" t="s">
        <v>639</v>
      </c>
      <c r="B523" t="s">
        <v>195</v>
      </c>
      <c r="C523" s="1">
        <f t="shared" si="274"/>
        <v>890</v>
      </c>
      <c r="D523" s="7">
        <f>IF(P523&gt;0,RANK(P523,(P523:R523,S523:AG523)),0)</f>
        <v>2</v>
      </c>
      <c r="E523" s="7">
        <f>IF(Q523&gt;0,RANK(Q523,(P523:R523,S523:AG523)),0)</f>
        <v>0</v>
      </c>
      <c r="F523" s="7">
        <f>IF(R523&gt;0,RANK(R523,(P523:R523,S523:AG523)),0)</f>
        <v>1</v>
      </c>
      <c r="G523" s="7">
        <f>IF(S523&gt;0,RANK(S523,(P523:R523,S523:AG523)),0)</f>
        <v>3</v>
      </c>
      <c r="H523" s="49">
        <f t="shared" si="275"/>
        <v>14</v>
      </c>
      <c r="I523" s="178">
        <f t="shared" si="276"/>
        <v>1.5730337078651686E-2</v>
      </c>
      <c r="J523" s="2"/>
      <c r="K523" s="2">
        <f t="shared" si="277"/>
        <v>0.46853932584269664</v>
      </c>
      <c r="L523" s="2">
        <f t="shared" si="293"/>
        <v>0</v>
      </c>
      <c r="M523" s="2">
        <f t="shared" si="294"/>
        <v>0.48426966292134832</v>
      </c>
      <c r="N523" s="2">
        <f t="shared" si="304"/>
        <v>2.4719101123595506E-2</v>
      </c>
      <c r="O523" s="2">
        <f t="shared" si="305"/>
        <v>2.2471910112359533E-2</v>
      </c>
      <c r="P523" s="1">
        <v>417</v>
      </c>
      <c r="R523" s="1">
        <v>431</v>
      </c>
      <c r="S523" s="1">
        <v>22</v>
      </c>
      <c r="V523" s="1">
        <v>11</v>
      </c>
      <c r="Z523" s="1">
        <f t="shared" si="292"/>
        <v>4</v>
      </c>
      <c r="AC523" s="1">
        <v>5</v>
      </c>
      <c r="AI523" s="7">
        <f t="shared" si="295"/>
        <v>0</v>
      </c>
      <c r="AJ523" s="7">
        <f t="shared" si="296"/>
        <v>0</v>
      </c>
      <c r="AK523" s="7">
        <f t="shared" si="297"/>
        <v>4</v>
      </c>
      <c r="AL523" s="7">
        <f t="shared" si="298"/>
        <v>0</v>
      </c>
      <c r="AM523" s="2">
        <f t="shared" si="299"/>
        <v>0</v>
      </c>
      <c r="AN523" s="2">
        <f t="shared" si="300"/>
        <v>0</v>
      </c>
      <c r="AO523" s="2">
        <f t="shared" si="301"/>
        <v>1.2359550561797753E-2</v>
      </c>
      <c r="AP523" s="2">
        <f t="shared" si="302"/>
        <v>0</v>
      </c>
      <c r="AR523" t="str">
        <f t="shared" si="290"/>
        <v>Lawrence</v>
      </c>
      <c r="AS523" t="s">
        <v>195</v>
      </c>
      <c r="AT523" s="182">
        <v>15</v>
      </c>
      <c r="AV523" s="98">
        <v>17</v>
      </c>
      <c r="AW523" s="100">
        <v>101</v>
      </c>
      <c r="AX523" s="106">
        <f t="shared" si="303"/>
        <v>17101</v>
      </c>
      <c r="AZ523" s="7" t="s">
        <v>2975</v>
      </c>
      <c r="BA523" t="s">
        <v>3208</v>
      </c>
      <c r="BG523" s="1">
        <v>4</v>
      </c>
      <c r="CE523">
        <v>0</v>
      </c>
      <c r="CF523">
        <v>0</v>
      </c>
    </row>
    <row r="524" spans="1:84" hidden="1" outlineLevel="1">
      <c r="A524" t="s">
        <v>640</v>
      </c>
      <c r="B524" t="s">
        <v>195</v>
      </c>
      <c r="C524" s="1">
        <f t="shared" si="274"/>
        <v>3282</v>
      </c>
      <c r="D524" s="7">
        <f>IF(P524&gt;0,RANK(P524,(P524:R524,S524:AG524)),0)</f>
        <v>2</v>
      </c>
      <c r="E524" s="7">
        <f>IF(Q524&gt;0,RANK(Q524,(P524:R524,S524:AG524)),0)</f>
        <v>0</v>
      </c>
      <c r="F524" s="7">
        <f>IF(R524&gt;0,RANK(R524,(P524:R524,S524:AG524)),0)</f>
        <v>1</v>
      </c>
      <c r="G524" s="7">
        <f>IF(S524&gt;0,RANK(S524,(P524:R524,S524:AG524)),0)</f>
        <v>3</v>
      </c>
      <c r="H524" s="49">
        <f t="shared" si="275"/>
        <v>666</v>
      </c>
      <c r="I524" s="178">
        <f t="shared" si="276"/>
        <v>0.20292504570383912</v>
      </c>
      <c r="J524" s="2"/>
      <c r="K524" s="2">
        <f t="shared" si="277"/>
        <v>0.39457647775746496</v>
      </c>
      <c r="L524" s="2">
        <f t="shared" si="293"/>
        <v>0</v>
      </c>
      <c r="M524" s="2">
        <f t="shared" si="294"/>
        <v>0.59750152346130403</v>
      </c>
      <c r="N524" s="2">
        <f t="shared" si="304"/>
        <v>4.570383912248629E-3</v>
      </c>
      <c r="O524" s="2">
        <f t="shared" si="305"/>
        <v>3.351614868982381E-3</v>
      </c>
      <c r="P524" s="1">
        <v>1295</v>
      </c>
      <c r="R524" s="1">
        <v>1961</v>
      </c>
      <c r="S524" s="1">
        <v>15</v>
      </c>
      <c r="V524" s="1">
        <v>7</v>
      </c>
      <c r="Z524" s="1">
        <f t="shared" si="292"/>
        <v>3</v>
      </c>
      <c r="AC524" s="1">
        <v>1</v>
      </c>
      <c r="AI524" s="7">
        <f t="shared" si="295"/>
        <v>0</v>
      </c>
      <c r="AJ524" s="7">
        <f t="shared" si="296"/>
        <v>0</v>
      </c>
      <c r="AK524" s="7">
        <f t="shared" si="297"/>
        <v>4</v>
      </c>
      <c r="AL524" s="7">
        <f t="shared" si="298"/>
        <v>0</v>
      </c>
      <c r="AM524" s="2">
        <f t="shared" si="299"/>
        <v>0</v>
      </c>
      <c r="AN524" s="2">
        <f t="shared" si="300"/>
        <v>0</v>
      </c>
      <c r="AO524" s="2">
        <f t="shared" si="301"/>
        <v>2.1328458257160268E-3</v>
      </c>
      <c r="AP524" s="2">
        <f t="shared" si="302"/>
        <v>0</v>
      </c>
      <c r="AR524" t="str">
        <f t="shared" si="290"/>
        <v>Lee</v>
      </c>
      <c r="AS524" t="s">
        <v>195</v>
      </c>
      <c r="AT524" s="182">
        <v>16</v>
      </c>
      <c r="AV524" s="98">
        <v>17</v>
      </c>
      <c r="AW524" s="100">
        <v>103</v>
      </c>
      <c r="AX524" s="106">
        <f t="shared" si="303"/>
        <v>17103</v>
      </c>
      <c r="AZ524" s="7" t="s">
        <v>2975</v>
      </c>
      <c r="BA524" t="s">
        <v>3208</v>
      </c>
      <c r="BG524" s="1">
        <v>3</v>
      </c>
      <c r="CE524">
        <v>0</v>
      </c>
      <c r="CF524">
        <v>0</v>
      </c>
    </row>
    <row r="525" spans="1:84" hidden="1" outlineLevel="1">
      <c r="A525" t="s">
        <v>1746</v>
      </c>
      <c r="B525" t="s">
        <v>195</v>
      </c>
      <c r="C525" s="1">
        <f t="shared" si="274"/>
        <v>1914</v>
      </c>
      <c r="D525" s="7">
        <f>IF(P525&gt;0,RANK(P525,(P525:R525,S525:AG525)),0)</f>
        <v>2</v>
      </c>
      <c r="E525" s="7">
        <f>IF(Q525&gt;0,RANK(Q525,(P525:R525,S525:AG525)),0)</f>
        <v>0</v>
      </c>
      <c r="F525" s="7">
        <f>IF(R525&gt;0,RANK(R525,(P525:R525,S525:AG525)),0)</f>
        <v>1</v>
      </c>
      <c r="G525" s="7">
        <f>IF(S525&gt;0,RANK(S525,(P525:R525,S525:AG525)),0)</f>
        <v>3</v>
      </c>
      <c r="H525" s="49">
        <f t="shared" si="275"/>
        <v>222</v>
      </c>
      <c r="I525" s="178">
        <f t="shared" si="276"/>
        <v>0.11598746081504702</v>
      </c>
      <c r="J525" s="2"/>
      <c r="K525" s="2">
        <f t="shared" si="277"/>
        <v>0.4346917450365726</v>
      </c>
      <c r="L525" s="2">
        <f t="shared" si="293"/>
        <v>0</v>
      </c>
      <c r="M525" s="2">
        <f t="shared" si="294"/>
        <v>0.55067920585161967</v>
      </c>
      <c r="N525" s="2">
        <f t="shared" si="304"/>
        <v>6.269592476489028E-3</v>
      </c>
      <c r="O525" s="2">
        <f t="shared" si="305"/>
        <v>8.3594566353187068E-3</v>
      </c>
      <c r="P525" s="1">
        <v>832</v>
      </c>
      <c r="R525" s="1">
        <v>1054</v>
      </c>
      <c r="S525" s="1">
        <v>12</v>
      </c>
      <c r="V525" s="1">
        <v>6</v>
      </c>
      <c r="Z525" s="1">
        <f t="shared" si="292"/>
        <v>7</v>
      </c>
      <c r="AC525" s="1">
        <v>3</v>
      </c>
      <c r="AI525" s="7">
        <f t="shared" si="295"/>
        <v>0</v>
      </c>
      <c r="AJ525" s="7">
        <f t="shared" si="296"/>
        <v>0</v>
      </c>
      <c r="AK525" s="7">
        <f t="shared" si="297"/>
        <v>5</v>
      </c>
      <c r="AL525" s="7">
        <f t="shared" si="298"/>
        <v>0</v>
      </c>
      <c r="AM525" s="2">
        <f t="shared" si="299"/>
        <v>0</v>
      </c>
      <c r="AN525" s="2">
        <f t="shared" si="300"/>
        <v>0</v>
      </c>
      <c r="AO525" s="2">
        <f t="shared" si="301"/>
        <v>3.134796238244514E-3</v>
      </c>
      <c r="AP525" s="2">
        <f t="shared" si="302"/>
        <v>0</v>
      </c>
      <c r="AR525" t="str">
        <f t="shared" si="290"/>
        <v>Livingston</v>
      </c>
      <c r="AS525" t="s">
        <v>195</v>
      </c>
      <c r="AT525" s="182">
        <v>16</v>
      </c>
      <c r="AV525" s="98">
        <v>17</v>
      </c>
      <c r="AW525" s="100">
        <v>105</v>
      </c>
      <c r="AX525" s="106">
        <f t="shared" si="303"/>
        <v>17105</v>
      </c>
      <c r="AZ525" s="7" t="s">
        <v>2975</v>
      </c>
      <c r="BA525" t="s">
        <v>3208</v>
      </c>
      <c r="BG525" s="1">
        <v>7</v>
      </c>
      <c r="CE525">
        <v>0</v>
      </c>
      <c r="CF525">
        <v>0</v>
      </c>
    </row>
    <row r="526" spans="1:84" hidden="1" outlineLevel="1">
      <c r="A526" t="s">
        <v>2171</v>
      </c>
      <c r="B526" t="s">
        <v>195</v>
      </c>
      <c r="C526" s="1">
        <f t="shared" si="274"/>
        <v>1727</v>
      </c>
      <c r="D526" s="7">
        <f>IF(P526&gt;0,RANK(P526,(P526:R526,S526:AG526)),0)</f>
        <v>2</v>
      </c>
      <c r="E526" s="7">
        <f>IF(Q526&gt;0,RANK(Q526,(P526:R526,S526:AG526)),0)</f>
        <v>0</v>
      </c>
      <c r="F526" s="7">
        <f>IF(R526&gt;0,RANK(R526,(P526:R526,S526:AG526)),0)</f>
        <v>1</v>
      </c>
      <c r="G526" s="7">
        <f>IF(S526&gt;0,RANK(S526,(P526:R526,S526:AG526)),0)</f>
        <v>5</v>
      </c>
      <c r="H526" s="49">
        <f t="shared" si="275"/>
        <v>235</v>
      </c>
      <c r="I526" s="178">
        <f t="shared" si="276"/>
        <v>0.13607411696583671</v>
      </c>
      <c r="J526" s="2"/>
      <c r="K526" s="2">
        <f t="shared" si="277"/>
        <v>0.42790966994788648</v>
      </c>
      <c r="L526" s="2">
        <f t="shared" si="293"/>
        <v>0</v>
      </c>
      <c r="M526" s="2">
        <f t="shared" si="294"/>
        <v>0.5639837869137232</v>
      </c>
      <c r="N526" s="2">
        <f t="shared" si="304"/>
        <v>1.7371163867979154E-3</v>
      </c>
      <c r="O526" s="2">
        <f t="shared" si="305"/>
        <v>6.3694267515924056E-3</v>
      </c>
      <c r="P526" s="1">
        <v>739</v>
      </c>
      <c r="R526" s="1">
        <v>974</v>
      </c>
      <c r="S526" s="1">
        <v>3</v>
      </c>
      <c r="V526" s="1">
        <v>5</v>
      </c>
      <c r="Z526" s="1">
        <f t="shared" si="292"/>
        <v>5</v>
      </c>
      <c r="AC526" s="1">
        <v>1</v>
      </c>
      <c r="AI526" s="7">
        <f t="shared" si="295"/>
        <v>0</v>
      </c>
      <c r="AJ526" s="7">
        <f t="shared" si="296"/>
        <v>0</v>
      </c>
      <c r="AK526" s="7">
        <f t="shared" si="297"/>
        <v>3</v>
      </c>
      <c r="AL526" s="7">
        <f t="shared" si="298"/>
        <v>0</v>
      </c>
      <c r="AM526" s="2">
        <f t="shared" si="299"/>
        <v>0</v>
      </c>
      <c r="AN526" s="2">
        <f t="shared" si="300"/>
        <v>0</v>
      </c>
      <c r="AO526" s="2">
        <f t="shared" si="301"/>
        <v>2.8951939779965257E-3</v>
      </c>
      <c r="AP526" s="2">
        <f t="shared" si="302"/>
        <v>0</v>
      </c>
      <c r="AR526" t="str">
        <f t="shared" si="290"/>
        <v>Logan</v>
      </c>
      <c r="AS526" t="s">
        <v>195</v>
      </c>
      <c r="AT526" s="182">
        <v>18</v>
      </c>
      <c r="AV526" s="98">
        <v>17</v>
      </c>
      <c r="AW526" s="100">
        <v>107</v>
      </c>
      <c r="AX526" s="106">
        <f t="shared" si="303"/>
        <v>17107</v>
      </c>
      <c r="AZ526" s="7" t="s">
        <v>2975</v>
      </c>
      <c r="BA526" t="s">
        <v>3208</v>
      </c>
      <c r="BG526" s="1">
        <v>5</v>
      </c>
      <c r="CE526">
        <v>0</v>
      </c>
      <c r="CF526">
        <v>0</v>
      </c>
    </row>
    <row r="527" spans="1:84" hidden="1" outlineLevel="1">
      <c r="A527" t="s">
        <v>1713</v>
      </c>
      <c r="B527" t="s">
        <v>195</v>
      </c>
      <c r="C527" s="1">
        <f t="shared" si="274"/>
        <v>2544</v>
      </c>
      <c r="D527" s="7">
        <f>IF(P527&gt;0,RANK(P527,(P527:R527,S527:AG527)),0)</f>
        <v>2</v>
      </c>
      <c r="E527" s="7">
        <f>IF(Q527&gt;0,RANK(Q527,(P527:R527,S527:AG527)),0)</f>
        <v>0</v>
      </c>
      <c r="F527" s="7">
        <f>IF(R527&gt;0,RANK(R527,(P527:R527,S527:AG527)),0)</f>
        <v>1</v>
      </c>
      <c r="G527" s="7">
        <f>IF(S527&gt;0,RANK(S527,(P527:R527,S527:AG527)),0)</f>
        <v>4</v>
      </c>
      <c r="H527" s="49">
        <f t="shared" si="275"/>
        <v>417</v>
      </c>
      <c r="I527" s="178">
        <f t="shared" si="276"/>
        <v>0.16391509433962265</v>
      </c>
      <c r="J527" s="2"/>
      <c r="K527" s="2">
        <f t="shared" si="277"/>
        <v>0.41430817610062892</v>
      </c>
      <c r="L527" s="2">
        <f t="shared" si="293"/>
        <v>0</v>
      </c>
      <c r="M527" s="2">
        <f t="shared" si="294"/>
        <v>0.57822327044025157</v>
      </c>
      <c r="N527" s="2">
        <f t="shared" si="304"/>
        <v>2.3584905660377358E-3</v>
      </c>
      <c r="O527" s="2">
        <f t="shared" si="305"/>
        <v>5.1100628930818293E-3</v>
      </c>
      <c r="P527" s="1">
        <v>1054</v>
      </c>
      <c r="R527" s="1">
        <v>1471</v>
      </c>
      <c r="S527" s="1">
        <v>6</v>
      </c>
      <c r="V527" s="1">
        <v>5</v>
      </c>
      <c r="Z527" s="1">
        <f t="shared" si="292"/>
        <v>7</v>
      </c>
      <c r="AC527" s="1">
        <v>1</v>
      </c>
      <c r="AI527" s="7">
        <f t="shared" si="295"/>
        <v>0</v>
      </c>
      <c r="AJ527" s="7">
        <f t="shared" si="296"/>
        <v>0</v>
      </c>
      <c r="AK527" s="7">
        <f t="shared" si="297"/>
        <v>5</v>
      </c>
      <c r="AL527" s="7">
        <f t="shared" si="298"/>
        <v>0</v>
      </c>
      <c r="AM527" s="2">
        <f t="shared" si="299"/>
        <v>0</v>
      </c>
      <c r="AN527" s="2">
        <f t="shared" si="300"/>
        <v>0</v>
      </c>
      <c r="AO527" s="2">
        <f t="shared" si="301"/>
        <v>1.9654088050314465E-3</v>
      </c>
      <c r="AP527" s="2">
        <f t="shared" si="302"/>
        <v>0</v>
      </c>
      <c r="AR527" t="str">
        <f t="shared" si="290"/>
        <v>McDonough</v>
      </c>
      <c r="AS527" t="s">
        <v>195</v>
      </c>
      <c r="AT527" s="182">
        <v>18</v>
      </c>
      <c r="AV527" s="98">
        <v>17</v>
      </c>
      <c r="AW527" s="100">
        <v>109</v>
      </c>
      <c r="AX527" s="106">
        <f t="shared" si="303"/>
        <v>17109</v>
      </c>
      <c r="AZ527" s="7" t="s">
        <v>2975</v>
      </c>
      <c r="BA527" t="s">
        <v>3208</v>
      </c>
      <c r="BG527" s="1">
        <v>7</v>
      </c>
      <c r="CE527">
        <v>0</v>
      </c>
      <c r="CF527">
        <v>0</v>
      </c>
    </row>
    <row r="528" spans="1:84" hidden="1" outlineLevel="1">
      <c r="A528" t="s">
        <v>2458</v>
      </c>
      <c r="B528" t="s">
        <v>195</v>
      </c>
      <c r="C528" s="1">
        <f t="shared" si="274"/>
        <v>34061</v>
      </c>
      <c r="D528" s="7">
        <f>IF(P528&gt;0,RANK(P528,(P528:R528,S528:AG528)),0)</f>
        <v>2</v>
      </c>
      <c r="E528" s="7">
        <f>IF(Q528&gt;0,RANK(Q528,(P528:R528,S528:AG528)),0)</f>
        <v>0</v>
      </c>
      <c r="F528" s="7">
        <f>IF(R528&gt;0,RANK(R528,(P528:R528,S528:AG528)),0)</f>
        <v>1</v>
      </c>
      <c r="G528" s="7">
        <f>IF(S528&gt;0,RANK(S528,(P528:R528,S528:AG528)),0)</f>
        <v>3</v>
      </c>
      <c r="H528" s="49">
        <f t="shared" si="275"/>
        <v>7481</v>
      </c>
      <c r="I528" s="178">
        <f t="shared" si="276"/>
        <v>0.21963536008925164</v>
      </c>
      <c r="J528" s="2"/>
      <c r="K528" s="2">
        <f t="shared" si="277"/>
        <v>0.38815654267343885</v>
      </c>
      <c r="L528" s="2">
        <f t="shared" si="293"/>
        <v>0</v>
      </c>
      <c r="M528" s="2">
        <f t="shared" si="294"/>
        <v>0.60779190276269046</v>
      </c>
      <c r="N528" s="2">
        <f t="shared" si="304"/>
        <v>1.4385954610845249E-3</v>
      </c>
      <c r="O528" s="2">
        <f t="shared" si="305"/>
        <v>2.6129591027862159E-3</v>
      </c>
      <c r="P528" s="1">
        <v>13221</v>
      </c>
      <c r="R528" s="1">
        <v>20702</v>
      </c>
      <c r="S528" s="1">
        <v>49</v>
      </c>
      <c r="V528" s="1">
        <v>21</v>
      </c>
      <c r="Z528" s="1">
        <f t="shared" si="292"/>
        <v>48</v>
      </c>
      <c r="AC528" s="1">
        <v>20</v>
      </c>
      <c r="AI528" s="7">
        <f t="shared" si="295"/>
        <v>0</v>
      </c>
      <c r="AJ528" s="7">
        <f t="shared" si="296"/>
        <v>0</v>
      </c>
      <c r="AK528" s="7">
        <f t="shared" si="297"/>
        <v>5</v>
      </c>
      <c r="AL528" s="7">
        <f t="shared" si="298"/>
        <v>0</v>
      </c>
      <c r="AM528" s="2">
        <f t="shared" si="299"/>
        <v>0</v>
      </c>
      <c r="AN528" s="2">
        <f t="shared" si="300"/>
        <v>0</v>
      </c>
      <c r="AO528" s="2">
        <f t="shared" si="301"/>
        <v>6.1654091189336773E-4</v>
      </c>
      <c r="AP528" s="2">
        <f t="shared" si="302"/>
        <v>0</v>
      </c>
      <c r="AR528" t="str">
        <f t="shared" ref="AR528:AR591" si="306">A528</f>
        <v>McHenry</v>
      </c>
      <c r="AS528" t="s">
        <v>195</v>
      </c>
      <c r="AT528" s="182"/>
      <c r="AV528" s="98">
        <v>17</v>
      </c>
      <c r="AW528" s="100">
        <v>111</v>
      </c>
      <c r="AX528" s="106">
        <f t="shared" si="303"/>
        <v>17111</v>
      </c>
      <c r="AZ528" s="7" t="s">
        <v>2975</v>
      </c>
      <c r="BA528" t="s">
        <v>3208</v>
      </c>
      <c r="BG528" s="1">
        <v>48</v>
      </c>
      <c r="CE528">
        <v>0</v>
      </c>
      <c r="CF528">
        <v>0</v>
      </c>
    </row>
    <row r="529" spans="1:84" hidden="1" outlineLevel="1">
      <c r="A529" t="s">
        <v>1135</v>
      </c>
      <c r="B529" t="s">
        <v>195</v>
      </c>
      <c r="C529" s="1">
        <f t="shared" si="274"/>
        <v>20821</v>
      </c>
      <c r="D529" s="7">
        <f>IF(P529&gt;0,RANK(P529,(P529:R529,S529:AG529)),0)</f>
        <v>2</v>
      </c>
      <c r="E529" s="7">
        <f>IF(Q529&gt;0,RANK(Q529,(P529:R529,S529:AG529)),0)</f>
        <v>0</v>
      </c>
      <c r="F529" s="7">
        <f>IF(R529&gt;0,RANK(R529,(P529:R529,S529:AG529)),0)</f>
        <v>1</v>
      </c>
      <c r="G529" s="7">
        <f>IF(S529&gt;0,RANK(S529,(P529:R529,S529:AG529)),0)</f>
        <v>3</v>
      </c>
      <c r="H529" s="49">
        <f t="shared" si="275"/>
        <v>5282</v>
      </c>
      <c r="I529" s="178">
        <f t="shared" si="276"/>
        <v>0.25368618221987416</v>
      </c>
      <c r="J529" s="2"/>
      <c r="K529" s="2">
        <f t="shared" si="277"/>
        <v>0.37106767206186064</v>
      </c>
      <c r="L529" s="2">
        <f t="shared" si="293"/>
        <v>0</v>
      </c>
      <c r="M529" s="2">
        <f t="shared" si="294"/>
        <v>0.6247538542817348</v>
      </c>
      <c r="N529" s="2">
        <f t="shared" si="304"/>
        <v>2.257336343115124E-3</v>
      </c>
      <c r="O529" s="2">
        <f t="shared" si="305"/>
        <v>1.9211373132894337E-3</v>
      </c>
      <c r="P529" s="1">
        <v>7726</v>
      </c>
      <c r="R529" s="1">
        <v>13008</v>
      </c>
      <c r="S529" s="1">
        <v>47</v>
      </c>
      <c r="V529" s="1">
        <v>16</v>
      </c>
      <c r="Z529" s="1">
        <f t="shared" si="292"/>
        <v>14</v>
      </c>
      <c r="AC529" s="1">
        <v>10</v>
      </c>
      <c r="AI529" s="7">
        <f t="shared" si="295"/>
        <v>0</v>
      </c>
      <c r="AJ529" s="7">
        <f t="shared" si="296"/>
        <v>0</v>
      </c>
      <c r="AK529" s="7">
        <f t="shared" si="297"/>
        <v>4</v>
      </c>
      <c r="AL529" s="7">
        <f t="shared" si="298"/>
        <v>0</v>
      </c>
      <c r="AM529" s="2">
        <f t="shared" si="299"/>
        <v>0</v>
      </c>
      <c r="AN529" s="2">
        <f t="shared" si="300"/>
        <v>0</v>
      </c>
      <c r="AO529" s="2">
        <f t="shared" si="301"/>
        <v>7.684549253157869E-4</v>
      </c>
      <c r="AP529" s="2">
        <f t="shared" si="302"/>
        <v>0</v>
      </c>
      <c r="AR529" t="str">
        <f t="shared" si="306"/>
        <v>McLean</v>
      </c>
      <c r="AS529" t="s">
        <v>195</v>
      </c>
      <c r="AT529" s="182"/>
      <c r="AV529" s="98">
        <v>17</v>
      </c>
      <c r="AW529" s="100">
        <v>113</v>
      </c>
      <c r="AX529" s="106">
        <f t="shared" si="303"/>
        <v>17113</v>
      </c>
      <c r="AZ529" s="7" t="s">
        <v>2975</v>
      </c>
      <c r="BA529" t="s">
        <v>3208</v>
      </c>
      <c r="BG529" s="1">
        <v>14</v>
      </c>
      <c r="CE529">
        <v>0</v>
      </c>
      <c r="CF529">
        <v>0</v>
      </c>
    </row>
    <row r="530" spans="1:84" hidden="1" outlineLevel="1">
      <c r="A530" t="s">
        <v>267</v>
      </c>
      <c r="B530" t="s">
        <v>195</v>
      </c>
      <c r="C530" s="1">
        <f t="shared" si="274"/>
        <v>11063</v>
      </c>
      <c r="D530" s="7">
        <f>IF(P530&gt;0,RANK(P530,(P530:R530,S530:AG530)),0)</f>
        <v>1</v>
      </c>
      <c r="E530" s="7">
        <f>IF(Q530&gt;0,RANK(Q530,(P530:R530,S530:AG530)),0)</f>
        <v>0</v>
      </c>
      <c r="F530" s="7">
        <f>IF(R530&gt;0,RANK(R530,(P530:R530,S530:AG530)),0)</f>
        <v>2</v>
      </c>
      <c r="G530" s="7">
        <f>IF(S530&gt;0,RANK(S530,(P530:R530,S530:AG530)),0)</f>
        <v>4</v>
      </c>
      <c r="H530" s="49">
        <f t="shared" si="275"/>
        <v>963</v>
      </c>
      <c r="I530" s="178">
        <f t="shared" si="276"/>
        <v>8.7046913133869655E-2</v>
      </c>
      <c r="J530" s="2"/>
      <c r="K530" s="2">
        <f t="shared" si="277"/>
        <v>0.53855192985627764</v>
      </c>
      <c r="L530" s="2">
        <f t="shared" si="293"/>
        <v>0</v>
      </c>
      <c r="M530" s="2">
        <f t="shared" si="294"/>
        <v>0.451505016722408</v>
      </c>
      <c r="N530" s="2">
        <f t="shared" si="304"/>
        <v>2.8021332369158455E-3</v>
      </c>
      <c r="O530" s="2">
        <f t="shared" si="305"/>
        <v>7.1409201843985063E-3</v>
      </c>
      <c r="P530" s="1">
        <v>5958</v>
      </c>
      <c r="R530" s="1">
        <v>4995</v>
      </c>
      <c r="S530" s="1">
        <v>31</v>
      </c>
      <c r="V530" s="1">
        <v>28</v>
      </c>
      <c r="Z530" s="1">
        <f t="shared" si="292"/>
        <v>35</v>
      </c>
      <c r="AC530" s="1">
        <v>16</v>
      </c>
      <c r="AI530" s="7">
        <f t="shared" si="295"/>
        <v>0</v>
      </c>
      <c r="AJ530" s="7">
        <f t="shared" si="296"/>
        <v>0</v>
      </c>
      <c r="AK530" s="7">
        <f t="shared" si="297"/>
        <v>5</v>
      </c>
      <c r="AL530" s="7">
        <f t="shared" si="298"/>
        <v>0</v>
      </c>
      <c r="AM530" s="2">
        <f t="shared" si="299"/>
        <v>0</v>
      </c>
      <c r="AN530" s="2">
        <f t="shared" si="300"/>
        <v>0</v>
      </c>
      <c r="AO530" s="2">
        <f t="shared" si="301"/>
        <v>2.5309590526981832E-3</v>
      </c>
      <c r="AP530" s="2">
        <f t="shared" si="302"/>
        <v>0</v>
      </c>
      <c r="AR530" t="str">
        <f t="shared" si="306"/>
        <v>Macon</v>
      </c>
      <c r="AS530" t="s">
        <v>195</v>
      </c>
      <c r="AT530" s="182">
        <v>13</v>
      </c>
      <c r="AV530" s="98">
        <v>17</v>
      </c>
      <c r="AW530" s="100">
        <v>115</v>
      </c>
      <c r="AX530" s="106">
        <f t="shared" si="303"/>
        <v>17115</v>
      </c>
      <c r="AZ530" s="7" t="s">
        <v>2975</v>
      </c>
      <c r="BA530" t="s">
        <v>3208</v>
      </c>
      <c r="BG530" s="1">
        <v>33</v>
      </c>
      <c r="CE530">
        <v>2</v>
      </c>
      <c r="CF530">
        <v>0</v>
      </c>
    </row>
    <row r="531" spans="1:84" hidden="1" outlineLevel="1">
      <c r="A531" t="s">
        <v>1768</v>
      </c>
      <c r="B531" t="s">
        <v>195</v>
      </c>
      <c r="C531" s="1">
        <f t="shared" si="274"/>
        <v>6457</v>
      </c>
      <c r="D531" s="7">
        <f>IF(P531&gt;0,RANK(P531,(P531:R531,S531:AG531)),0)</f>
        <v>2</v>
      </c>
      <c r="E531" s="7">
        <f>IF(Q531&gt;0,RANK(Q531,(P531:R531,S531:AG531)),0)</f>
        <v>0</v>
      </c>
      <c r="F531" s="7">
        <f>IF(R531&gt;0,RANK(R531,(P531:R531,S531:AG531)),0)</f>
        <v>1</v>
      </c>
      <c r="G531" s="7">
        <f>IF(S531&gt;0,RANK(S531,(P531:R531,S531:AG531)),0)</f>
        <v>3</v>
      </c>
      <c r="H531" s="49">
        <f t="shared" si="275"/>
        <v>754</v>
      </c>
      <c r="I531" s="178">
        <f t="shared" si="276"/>
        <v>0.11677249496670281</v>
      </c>
      <c r="J531" s="2"/>
      <c r="K531" s="2">
        <f t="shared" si="277"/>
        <v>0.43100511073253833</v>
      </c>
      <c r="L531" s="2">
        <f t="shared" si="293"/>
        <v>0</v>
      </c>
      <c r="M531" s="2">
        <f t="shared" si="294"/>
        <v>0.54777760569924117</v>
      </c>
      <c r="N531" s="2">
        <f t="shared" si="304"/>
        <v>7.2789221000464609E-3</v>
      </c>
      <c r="O531" s="2">
        <f t="shared" si="305"/>
        <v>1.3938361468174041E-2</v>
      </c>
      <c r="P531" s="1">
        <v>2783</v>
      </c>
      <c r="R531" s="1">
        <v>3537</v>
      </c>
      <c r="S531" s="1">
        <v>47</v>
      </c>
      <c r="V531" s="1">
        <v>29</v>
      </c>
      <c r="Z531" s="1">
        <f t="shared" si="292"/>
        <v>36</v>
      </c>
      <c r="AC531" s="1">
        <v>25</v>
      </c>
      <c r="AI531" s="7">
        <f t="shared" si="295"/>
        <v>0</v>
      </c>
      <c r="AJ531" s="7">
        <f t="shared" si="296"/>
        <v>0</v>
      </c>
      <c r="AK531" s="7">
        <f t="shared" si="297"/>
        <v>5</v>
      </c>
      <c r="AL531" s="7">
        <f t="shared" si="298"/>
        <v>0</v>
      </c>
      <c r="AM531" s="2">
        <f t="shared" si="299"/>
        <v>0</v>
      </c>
      <c r="AN531" s="2">
        <f t="shared" si="300"/>
        <v>0</v>
      </c>
      <c r="AO531" s="2">
        <f t="shared" si="301"/>
        <v>4.4912498064116459E-3</v>
      </c>
      <c r="AP531" s="2">
        <f t="shared" si="302"/>
        <v>0</v>
      </c>
      <c r="AR531" t="str">
        <f t="shared" si="306"/>
        <v>Macoupin</v>
      </c>
      <c r="AS531" t="s">
        <v>195</v>
      </c>
      <c r="AT531" s="182">
        <v>13</v>
      </c>
      <c r="AV531" s="98">
        <v>17</v>
      </c>
      <c r="AW531" s="100">
        <v>117</v>
      </c>
      <c r="AX531" s="106">
        <f t="shared" si="303"/>
        <v>17117</v>
      </c>
      <c r="AZ531" s="7" t="s">
        <v>2975</v>
      </c>
      <c r="BA531" t="s">
        <v>3208</v>
      </c>
      <c r="BG531" s="1">
        <v>36</v>
      </c>
      <c r="CE531">
        <v>0</v>
      </c>
      <c r="CF531">
        <v>0</v>
      </c>
    </row>
    <row r="532" spans="1:84" hidden="1" outlineLevel="1">
      <c r="A532" t="s">
        <v>1400</v>
      </c>
      <c r="B532" t="s">
        <v>195</v>
      </c>
      <c r="C532" s="1">
        <f t="shared" si="274"/>
        <v>35360</v>
      </c>
      <c r="D532" s="7">
        <f>IF(P532&gt;0,RANK(P532,(P532:R532,S532:AG532)),0)</f>
        <v>2</v>
      </c>
      <c r="E532" s="7">
        <f>IF(Q532&gt;0,RANK(Q532,(P532:R532,S532:AG532)),0)</f>
        <v>0</v>
      </c>
      <c r="F532" s="7">
        <f>IF(R532&gt;0,RANK(R532,(P532:R532,S532:AG532)),0)</f>
        <v>1</v>
      </c>
      <c r="G532" s="7">
        <f>IF(S532&gt;0,RANK(S532,(P532:R532,S532:AG532)),0)</f>
        <v>3</v>
      </c>
      <c r="H532" s="49">
        <f t="shared" si="275"/>
        <v>3891</v>
      </c>
      <c r="I532" s="178">
        <f t="shared" si="276"/>
        <v>0.11003959276018099</v>
      </c>
      <c r="J532" s="2"/>
      <c r="K532" s="2">
        <f t="shared" si="277"/>
        <v>0.44038461538461537</v>
      </c>
      <c r="L532" s="2">
        <f t="shared" si="293"/>
        <v>0</v>
      </c>
      <c r="M532" s="2">
        <f t="shared" si="294"/>
        <v>0.55042420814479642</v>
      </c>
      <c r="N532" s="2">
        <f t="shared" si="304"/>
        <v>3.6199095022624436E-3</v>
      </c>
      <c r="O532" s="2">
        <f t="shared" si="305"/>
        <v>5.5712669683257591E-3</v>
      </c>
      <c r="P532" s="1">
        <v>15572</v>
      </c>
      <c r="R532" s="1">
        <v>19463</v>
      </c>
      <c r="S532" s="1">
        <v>128</v>
      </c>
      <c r="V532" s="1">
        <v>91</v>
      </c>
      <c r="Z532" s="1">
        <f t="shared" si="292"/>
        <v>59</v>
      </c>
      <c r="AC532" s="1">
        <v>47</v>
      </c>
      <c r="AI532" s="7">
        <f t="shared" si="295"/>
        <v>0</v>
      </c>
      <c r="AJ532" s="7">
        <f t="shared" si="296"/>
        <v>0</v>
      </c>
      <c r="AK532" s="7">
        <f t="shared" si="297"/>
        <v>4</v>
      </c>
      <c r="AL532" s="7">
        <f t="shared" si="298"/>
        <v>0</v>
      </c>
      <c r="AM532" s="2">
        <f t="shared" si="299"/>
        <v>0</v>
      </c>
      <c r="AN532" s="2">
        <f t="shared" si="300"/>
        <v>0</v>
      </c>
      <c r="AO532" s="2">
        <f t="shared" si="301"/>
        <v>2.5735294117647058E-3</v>
      </c>
      <c r="AP532" s="2">
        <f t="shared" si="302"/>
        <v>0</v>
      </c>
      <c r="AR532" t="str">
        <f t="shared" si="306"/>
        <v>Madison</v>
      </c>
      <c r="AS532" t="s">
        <v>195</v>
      </c>
      <c r="AT532" s="182"/>
      <c r="AV532" s="98">
        <v>17</v>
      </c>
      <c r="AW532" s="100">
        <v>119</v>
      </c>
      <c r="AX532" s="106">
        <f t="shared" si="303"/>
        <v>17119</v>
      </c>
      <c r="AZ532" s="7" t="s">
        <v>2975</v>
      </c>
      <c r="BA532" t="s">
        <v>3208</v>
      </c>
      <c r="BG532" s="1">
        <v>59</v>
      </c>
      <c r="CE532">
        <v>0</v>
      </c>
      <c r="CF532">
        <v>0</v>
      </c>
    </row>
    <row r="533" spans="1:84" hidden="1" outlineLevel="1">
      <c r="A533" t="s">
        <v>1302</v>
      </c>
      <c r="B533" t="s">
        <v>195</v>
      </c>
      <c r="C533" s="1">
        <f t="shared" si="274"/>
        <v>3421</v>
      </c>
      <c r="D533" s="7">
        <f>IF(P533&gt;0,RANK(P533,(P533:R533,S533:AG533)),0)</f>
        <v>2</v>
      </c>
      <c r="E533" s="7">
        <f>IF(Q533&gt;0,RANK(Q533,(P533:R533,S533:AG533)),0)</f>
        <v>0</v>
      </c>
      <c r="F533" s="7">
        <f>IF(R533&gt;0,RANK(R533,(P533:R533,S533:AG533)),0)</f>
        <v>1</v>
      </c>
      <c r="G533" s="7">
        <f>IF(S533&gt;0,RANK(S533,(P533:R533,S533:AG533)),0)</f>
        <v>3</v>
      </c>
      <c r="H533" s="49">
        <f t="shared" si="275"/>
        <v>78</v>
      </c>
      <c r="I533" s="178">
        <f t="shared" si="276"/>
        <v>2.28003507746273E-2</v>
      </c>
      <c r="J533" s="2"/>
      <c r="K533" s="2">
        <f t="shared" si="277"/>
        <v>0.47646886875182692</v>
      </c>
      <c r="L533" s="2">
        <f t="shared" si="293"/>
        <v>0</v>
      </c>
      <c r="M533" s="2">
        <f t="shared" si="294"/>
        <v>0.49926921952645426</v>
      </c>
      <c r="N533" s="2">
        <f t="shared" si="304"/>
        <v>8.4770534931306631E-3</v>
      </c>
      <c r="O533" s="2">
        <f t="shared" si="305"/>
        <v>1.5784858228588158E-2</v>
      </c>
      <c r="P533" s="1">
        <v>1630</v>
      </c>
      <c r="R533" s="1">
        <v>1708</v>
      </c>
      <c r="S533" s="1">
        <v>29</v>
      </c>
      <c r="V533" s="1">
        <v>23</v>
      </c>
      <c r="Z533" s="1">
        <f t="shared" si="292"/>
        <v>24</v>
      </c>
      <c r="AC533" s="1">
        <v>7</v>
      </c>
      <c r="AI533" s="7">
        <f t="shared" si="295"/>
        <v>0</v>
      </c>
      <c r="AJ533" s="7">
        <f t="shared" si="296"/>
        <v>0</v>
      </c>
      <c r="AK533" s="7">
        <f t="shared" si="297"/>
        <v>5</v>
      </c>
      <c r="AL533" s="7">
        <f t="shared" si="298"/>
        <v>0</v>
      </c>
      <c r="AM533" s="2">
        <f t="shared" si="299"/>
        <v>0</v>
      </c>
      <c r="AN533" s="2">
        <f t="shared" si="300"/>
        <v>0</v>
      </c>
      <c r="AO533" s="2">
        <f t="shared" si="301"/>
        <v>6.7231803566208713E-3</v>
      </c>
      <c r="AP533" s="2">
        <f t="shared" si="302"/>
        <v>0</v>
      </c>
      <c r="AR533" t="str">
        <f t="shared" si="306"/>
        <v>Marion</v>
      </c>
      <c r="AS533" t="s">
        <v>195</v>
      </c>
      <c r="AT533" s="182">
        <v>15</v>
      </c>
      <c r="AV533" s="98">
        <v>17</v>
      </c>
      <c r="AW533" s="100">
        <v>121</v>
      </c>
      <c r="AX533" s="106">
        <f t="shared" si="303"/>
        <v>17121</v>
      </c>
      <c r="AZ533" s="7" t="s">
        <v>2975</v>
      </c>
      <c r="BA533" t="s">
        <v>3208</v>
      </c>
      <c r="BG533" s="1">
        <v>24</v>
      </c>
      <c r="CE533">
        <v>0</v>
      </c>
      <c r="CF533">
        <v>0</v>
      </c>
    </row>
    <row r="534" spans="1:84" hidden="1" outlineLevel="1">
      <c r="A534" t="s">
        <v>1040</v>
      </c>
      <c r="B534" t="s">
        <v>195</v>
      </c>
      <c r="C534" s="1">
        <f t="shared" si="274"/>
        <v>1161</v>
      </c>
      <c r="D534" s="7">
        <f>IF(P534&gt;0,RANK(P534,(P534:R534,S534:AG534)),0)</f>
        <v>2</v>
      </c>
      <c r="E534" s="7">
        <f>IF(Q534&gt;0,RANK(Q534,(P534:R534,S534:AG534)),0)</f>
        <v>0</v>
      </c>
      <c r="F534" s="7">
        <f>IF(R534&gt;0,RANK(R534,(P534:R534,S534:AG534)),0)</f>
        <v>1</v>
      </c>
      <c r="G534" s="7">
        <f>IF(S534&gt;0,RANK(S534,(P534:R534,S534:AG534)),0)</f>
        <v>0</v>
      </c>
      <c r="H534" s="49">
        <f t="shared" si="275"/>
        <v>17</v>
      </c>
      <c r="I534" s="178">
        <f t="shared" si="276"/>
        <v>1.4642549526270457E-2</v>
      </c>
      <c r="J534" s="2"/>
      <c r="K534" s="2">
        <f t="shared" si="277"/>
        <v>0.49009474590869939</v>
      </c>
      <c r="L534" s="2">
        <f t="shared" si="293"/>
        <v>0</v>
      </c>
      <c r="M534" s="2">
        <f t="shared" si="294"/>
        <v>0.50473729543496981</v>
      </c>
      <c r="N534" s="2">
        <f t="shared" si="304"/>
        <v>0</v>
      </c>
      <c r="O534" s="2">
        <f t="shared" si="305"/>
        <v>5.1679586563307955E-3</v>
      </c>
      <c r="P534" s="1">
        <v>569</v>
      </c>
      <c r="R534" s="1">
        <v>586</v>
      </c>
      <c r="S534" s="1">
        <v>0</v>
      </c>
      <c r="V534" s="1">
        <v>4</v>
      </c>
      <c r="Z534" s="1">
        <f t="shared" si="292"/>
        <v>2</v>
      </c>
      <c r="AC534" s="1">
        <v>0</v>
      </c>
      <c r="AI534" s="7">
        <f t="shared" si="295"/>
        <v>0</v>
      </c>
      <c r="AJ534" s="7">
        <f t="shared" si="296"/>
        <v>0</v>
      </c>
      <c r="AK534" s="7">
        <f t="shared" si="297"/>
        <v>3</v>
      </c>
      <c r="AL534" s="7">
        <f t="shared" si="298"/>
        <v>0</v>
      </c>
      <c r="AM534" s="2">
        <f t="shared" si="299"/>
        <v>0</v>
      </c>
      <c r="AN534" s="2">
        <f t="shared" si="300"/>
        <v>0</v>
      </c>
      <c r="AO534" s="2">
        <f t="shared" si="301"/>
        <v>3.4453057708871662E-3</v>
      </c>
      <c r="AP534" s="2">
        <f t="shared" si="302"/>
        <v>0</v>
      </c>
      <c r="AR534" t="str">
        <f t="shared" si="306"/>
        <v>Marshall</v>
      </c>
      <c r="AS534" t="s">
        <v>195</v>
      </c>
      <c r="AT534" s="182">
        <v>18</v>
      </c>
      <c r="AV534" s="98">
        <v>17</v>
      </c>
      <c r="AW534" s="100">
        <v>123</v>
      </c>
      <c r="AX534" s="106">
        <f t="shared" si="303"/>
        <v>17123</v>
      </c>
      <c r="AZ534" s="7" t="s">
        <v>2975</v>
      </c>
      <c r="BA534" t="s">
        <v>3208</v>
      </c>
      <c r="BG534" s="1">
        <v>2</v>
      </c>
      <c r="CE534">
        <v>0</v>
      </c>
      <c r="CF534">
        <v>0</v>
      </c>
    </row>
    <row r="535" spans="1:84" hidden="1" outlineLevel="1">
      <c r="A535" t="s">
        <v>1529</v>
      </c>
      <c r="B535" t="s">
        <v>195</v>
      </c>
      <c r="C535" s="1">
        <f t="shared" si="274"/>
        <v>1385</v>
      </c>
      <c r="D535" s="7">
        <f>IF(P535&gt;0,RANK(P535,(P535:R535,S535:AG535)),0)</f>
        <v>1</v>
      </c>
      <c r="E535" s="7">
        <f>IF(Q535&gt;0,RANK(Q535,(P535:R535,S535:AG535)),0)</f>
        <v>0</v>
      </c>
      <c r="F535" s="7">
        <f>IF(R535&gt;0,RANK(R535,(P535:R535,S535:AG535)),0)</f>
        <v>2</v>
      </c>
      <c r="G535" s="7">
        <f>IF(S535&gt;0,RANK(S535,(P535:R535,S535:AG535)),0)</f>
        <v>3</v>
      </c>
      <c r="H535" s="49">
        <f t="shared" si="275"/>
        <v>3</v>
      </c>
      <c r="I535" s="178">
        <f t="shared" si="276"/>
        <v>2.1660649819494585E-3</v>
      </c>
      <c r="J535" s="2"/>
      <c r="K535" s="2">
        <f t="shared" si="277"/>
        <v>0.49097472924187724</v>
      </c>
      <c r="L535" s="2">
        <f t="shared" si="293"/>
        <v>0</v>
      </c>
      <c r="M535" s="2">
        <f t="shared" si="294"/>
        <v>0.48880866425992781</v>
      </c>
      <c r="N535" s="2">
        <f t="shared" si="304"/>
        <v>7.9422382671480145E-3</v>
      </c>
      <c r="O535" s="2">
        <f t="shared" si="305"/>
        <v>1.2274368231046941E-2</v>
      </c>
      <c r="P535" s="1">
        <v>680</v>
      </c>
      <c r="R535" s="1">
        <v>677</v>
      </c>
      <c r="S535" s="1">
        <v>11</v>
      </c>
      <c r="V535" s="1">
        <v>8</v>
      </c>
      <c r="Z535" s="1">
        <f t="shared" si="292"/>
        <v>8</v>
      </c>
      <c r="AC535" s="1">
        <v>1</v>
      </c>
      <c r="AI535" s="7">
        <f t="shared" si="295"/>
        <v>0</v>
      </c>
      <c r="AJ535" s="7">
        <f t="shared" si="296"/>
        <v>0</v>
      </c>
      <c r="AK535" s="7">
        <f t="shared" si="297"/>
        <v>4</v>
      </c>
      <c r="AL535" s="7">
        <f t="shared" si="298"/>
        <v>0</v>
      </c>
      <c r="AM535" s="2">
        <f t="shared" si="299"/>
        <v>0</v>
      </c>
      <c r="AN535" s="2">
        <f t="shared" si="300"/>
        <v>0</v>
      </c>
      <c r="AO535" s="2">
        <f t="shared" si="301"/>
        <v>5.7761732851985556E-3</v>
      </c>
      <c r="AP535" s="2">
        <f t="shared" si="302"/>
        <v>0</v>
      </c>
      <c r="AR535" t="str">
        <f t="shared" si="306"/>
        <v>Mason</v>
      </c>
      <c r="AS535" t="s">
        <v>195</v>
      </c>
      <c r="AT535" s="182">
        <v>18</v>
      </c>
      <c r="AV535" s="98">
        <v>17</v>
      </c>
      <c r="AW535" s="100">
        <v>125</v>
      </c>
      <c r="AX535" s="106">
        <f t="shared" si="303"/>
        <v>17125</v>
      </c>
      <c r="AZ535" s="7" t="s">
        <v>2975</v>
      </c>
      <c r="BA535" t="s">
        <v>3208</v>
      </c>
      <c r="BG535" s="1">
        <v>8</v>
      </c>
      <c r="CE535">
        <v>0</v>
      </c>
      <c r="CF535">
        <v>0</v>
      </c>
    </row>
    <row r="536" spans="1:84" hidden="1" outlineLevel="1">
      <c r="A536" t="s">
        <v>2594</v>
      </c>
      <c r="B536" t="s">
        <v>195</v>
      </c>
      <c r="C536" s="1">
        <f t="shared" si="274"/>
        <v>1051</v>
      </c>
      <c r="D536" s="7">
        <f>IF(P536&gt;0,RANK(P536,(P536:R536,S536:AG536)),0)</f>
        <v>1</v>
      </c>
      <c r="E536" s="7">
        <f>IF(Q536&gt;0,RANK(Q536,(P536:R536,S536:AG536)),0)</f>
        <v>0</v>
      </c>
      <c r="F536" s="7">
        <f>IF(R536&gt;0,RANK(R536,(P536:R536,S536:AG536)),0)</f>
        <v>2</v>
      </c>
      <c r="G536" s="7">
        <f>IF(S536&gt;0,RANK(S536,(P536:R536,S536:AG536)),0)</f>
        <v>4</v>
      </c>
      <c r="H536" s="49">
        <f t="shared" si="275"/>
        <v>48</v>
      </c>
      <c r="I536" s="178">
        <f t="shared" si="276"/>
        <v>4.5670789724072312E-2</v>
      </c>
      <c r="J536" s="2"/>
      <c r="K536" s="2">
        <f t="shared" si="277"/>
        <v>0.51379638439581354</v>
      </c>
      <c r="L536" s="2">
        <f t="shared" si="293"/>
        <v>0</v>
      </c>
      <c r="M536" s="2">
        <f t="shared" si="294"/>
        <v>0.4681255946717412</v>
      </c>
      <c r="N536" s="2">
        <f t="shared" si="304"/>
        <v>4.7573739295908657E-3</v>
      </c>
      <c r="O536" s="2">
        <f t="shared" si="305"/>
        <v>1.3320647002854395E-2</v>
      </c>
      <c r="P536" s="1">
        <v>540</v>
      </c>
      <c r="R536" s="1">
        <v>492</v>
      </c>
      <c r="S536" s="1">
        <v>5</v>
      </c>
      <c r="V536" s="1">
        <v>4</v>
      </c>
      <c r="Z536" s="1">
        <f t="shared" si="292"/>
        <v>7</v>
      </c>
      <c r="AC536" s="1">
        <v>3</v>
      </c>
      <c r="AI536" s="7">
        <f t="shared" si="295"/>
        <v>0</v>
      </c>
      <c r="AJ536" s="7">
        <f t="shared" si="296"/>
        <v>0</v>
      </c>
      <c r="AK536" s="7">
        <f t="shared" si="297"/>
        <v>5</v>
      </c>
      <c r="AL536" s="7">
        <f t="shared" si="298"/>
        <v>0</v>
      </c>
      <c r="AM536" s="2">
        <f t="shared" si="299"/>
        <v>0</v>
      </c>
      <c r="AN536" s="2">
        <f t="shared" si="300"/>
        <v>0</v>
      </c>
      <c r="AO536" s="2">
        <f t="shared" si="301"/>
        <v>3.8058991436726928E-3</v>
      </c>
      <c r="AP536" s="2">
        <f t="shared" si="302"/>
        <v>0</v>
      </c>
      <c r="AR536" t="str">
        <f t="shared" si="306"/>
        <v>Massac</v>
      </c>
      <c r="AS536" t="s">
        <v>195</v>
      </c>
      <c r="AT536" s="182">
        <v>15</v>
      </c>
      <c r="AV536" s="98">
        <v>17</v>
      </c>
      <c r="AW536" s="100">
        <v>127</v>
      </c>
      <c r="AX536" s="106">
        <f t="shared" si="303"/>
        <v>17127</v>
      </c>
      <c r="AZ536" s="7" t="s">
        <v>2975</v>
      </c>
      <c r="BA536" t="s">
        <v>3208</v>
      </c>
      <c r="BG536" s="1">
        <v>7</v>
      </c>
      <c r="CE536">
        <v>0</v>
      </c>
      <c r="CF536">
        <v>0</v>
      </c>
    </row>
    <row r="537" spans="1:84" hidden="1" outlineLevel="1">
      <c r="A537" t="s">
        <v>2936</v>
      </c>
      <c r="B537" t="s">
        <v>195</v>
      </c>
      <c r="C537" s="1">
        <f t="shared" ref="C537:C574" si="307">SUM(P537:AG537)</f>
        <v>897</v>
      </c>
      <c r="D537" s="7">
        <f>IF(P537&gt;0,RANK(P537,(P537:R537,S537:AG537)),0)</f>
        <v>2</v>
      </c>
      <c r="E537" s="7">
        <f>IF(Q537&gt;0,RANK(Q537,(P537:R537,S537:AG537)),0)</f>
        <v>0</v>
      </c>
      <c r="F537" s="7">
        <f>IF(R537&gt;0,RANK(R537,(P537:R537,S537:AG537)),0)</f>
        <v>1</v>
      </c>
      <c r="G537" s="7">
        <f>IF(S537&gt;0,RANK(S537,(P537:R537,S537:AG537)),0)</f>
        <v>3</v>
      </c>
      <c r="H537" s="49">
        <f t="shared" ref="H537:H574" si="308">MAX(P537:Y537)-LARGE(P537:Y537,2)</f>
        <v>93</v>
      </c>
      <c r="I537" s="178">
        <f t="shared" ref="I537:I574" si="309">H537/C537</f>
        <v>0.10367892976588629</v>
      </c>
      <c r="J537" s="2"/>
      <c r="K537" s="2">
        <f t="shared" ref="K537:K574" si="310">IF($C537=0,"-",P537/$C537)</f>
        <v>0.44370122630992198</v>
      </c>
      <c r="L537" s="2">
        <f t="shared" ref="L537:L568" si="311">IF($C537=0,"-",Q537/$C537)</f>
        <v>0</v>
      </c>
      <c r="M537" s="2">
        <f t="shared" ref="M537:M568" si="312">IF($C537=0,"-",R537/$C537)</f>
        <v>0.54738015607580826</v>
      </c>
      <c r="N537" s="2">
        <f t="shared" si="304"/>
        <v>4.459308807134894E-3</v>
      </c>
      <c r="O537" s="2">
        <f t="shared" si="305"/>
        <v>4.4593088071348142E-3</v>
      </c>
      <c r="P537" s="1">
        <v>398</v>
      </c>
      <c r="R537" s="1">
        <v>491</v>
      </c>
      <c r="S537" s="1">
        <v>4</v>
      </c>
      <c r="V537" s="1">
        <v>1</v>
      </c>
      <c r="Z537" s="1">
        <f t="shared" si="292"/>
        <v>3</v>
      </c>
      <c r="AC537" s="1">
        <v>0</v>
      </c>
      <c r="AI537" s="7">
        <f t="shared" ref="AI537:AI568" si="313">IF(T537&gt;0,RANK(T537,(P537:Z537)),0)</f>
        <v>0</v>
      </c>
      <c r="AJ537" s="7">
        <f t="shared" ref="AJ537:AJ568" si="314">IF(U537&gt;0,RANK(U537,(P537:Z537)),0)</f>
        <v>0</v>
      </c>
      <c r="AK537" s="7">
        <f t="shared" ref="AK537:AK568" si="315">IF(V537&gt;0,RANK(V537,(P537:Z537)),0)</f>
        <v>5</v>
      </c>
      <c r="AL537" s="7">
        <f t="shared" ref="AL537:AL568" si="316">IF(W537&gt;0,RANK(W537,(P537:Z537)),0)</f>
        <v>0</v>
      </c>
      <c r="AM537" s="2">
        <f t="shared" ref="AM537:AM568" si="317">IF($C537=0,"-",T537/$C537)</f>
        <v>0</v>
      </c>
      <c r="AN537" s="2">
        <f t="shared" ref="AN537:AN568" si="318">IF($C537=0,"-",U537/$C537)</f>
        <v>0</v>
      </c>
      <c r="AO537" s="2">
        <f t="shared" ref="AO537:AO568" si="319">IF($C537=0,"-",V537/$C537)</f>
        <v>1.1148272017837235E-3</v>
      </c>
      <c r="AP537" s="2">
        <f t="shared" ref="AP537:AP568" si="320">IF($C537=0,"-",W537/$C537)</f>
        <v>0</v>
      </c>
      <c r="AR537" t="str">
        <f t="shared" si="306"/>
        <v>Menard</v>
      </c>
      <c r="AS537" t="s">
        <v>195</v>
      </c>
      <c r="AT537" s="182">
        <v>18</v>
      </c>
      <c r="AV537" s="98">
        <v>17</v>
      </c>
      <c r="AW537" s="100">
        <v>129</v>
      </c>
      <c r="AX537" s="106">
        <f t="shared" ref="AX537:AX568" si="321">AV537*1000+AW537</f>
        <v>17129</v>
      </c>
      <c r="AZ537" s="7" t="s">
        <v>2975</v>
      </c>
      <c r="BA537" t="s">
        <v>3208</v>
      </c>
      <c r="BG537" s="1">
        <v>3</v>
      </c>
      <c r="CE537">
        <v>0</v>
      </c>
      <c r="CF537">
        <v>0</v>
      </c>
    </row>
    <row r="538" spans="1:84" hidden="1" outlineLevel="1">
      <c r="A538" t="s">
        <v>665</v>
      </c>
      <c r="B538" t="s">
        <v>195</v>
      </c>
      <c r="C538" s="1">
        <f t="shared" si="307"/>
        <v>1845</v>
      </c>
      <c r="D538" s="7">
        <f>IF(P538&gt;0,RANK(P538,(P538:R538,S538:AG538)),0)</f>
        <v>1</v>
      </c>
      <c r="E538" s="7">
        <f>IF(Q538&gt;0,RANK(Q538,(P538:R538,S538:AG538)),0)</f>
        <v>0</v>
      </c>
      <c r="F538" s="7">
        <f>IF(R538&gt;0,RANK(R538,(P538:R538,S538:AG538)),0)</f>
        <v>2</v>
      </c>
      <c r="G538" s="7">
        <f>IF(S538&gt;0,RANK(S538,(P538:R538,S538:AG538)),0)</f>
        <v>3</v>
      </c>
      <c r="H538" s="49">
        <f t="shared" si="308"/>
        <v>86</v>
      </c>
      <c r="I538" s="178">
        <f t="shared" si="309"/>
        <v>4.6612466124661245E-2</v>
      </c>
      <c r="J538" s="2"/>
      <c r="K538" s="2">
        <f t="shared" si="310"/>
        <v>0.51273712737127375</v>
      </c>
      <c r="L538" s="2">
        <f t="shared" si="311"/>
        <v>0</v>
      </c>
      <c r="M538" s="2">
        <f t="shared" si="312"/>
        <v>0.46612466124661245</v>
      </c>
      <c r="N538" s="2">
        <f t="shared" si="304"/>
        <v>1.1382113821138212E-2</v>
      </c>
      <c r="O538" s="2">
        <f t="shared" si="305"/>
        <v>9.7560975609755907E-3</v>
      </c>
      <c r="P538" s="1">
        <v>946</v>
      </c>
      <c r="R538" s="1">
        <v>860</v>
      </c>
      <c r="S538" s="1">
        <v>21</v>
      </c>
      <c r="V538" s="1">
        <v>11</v>
      </c>
      <c r="Z538" s="1">
        <f t="shared" ref="Z538:Z574" si="322">SUM(BE538:CN538)</f>
        <v>5</v>
      </c>
      <c r="AC538" s="1">
        <v>2</v>
      </c>
      <c r="AI538" s="7">
        <f t="shared" si="313"/>
        <v>0</v>
      </c>
      <c r="AJ538" s="7">
        <f t="shared" si="314"/>
        <v>0</v>
      </c>
      <c r="AK538" s="7">
        <f t="shared" si="315"/>
        <v>4</v>
      </c>
      <c r="AL538" s="7">
        <f t="shared" si="316"/>
        <v>0</v>
      </c>
      <c r="AM538" s="2">
        <f t="shared" si="317"/>
        <v>0</v>
      </c>
      <c r="AN538" s="2">
        <f t="shared" si="318"/>
        <v>0</v>
      </c>
      <c r="AO538" s="2">
        <f t="shared" si="319"/>
        <v>5.962059620596206E-3</v>
      </c>
      <c r="AP538" s="2">
        <f t="shared" si="320"/>
        <v>0</v>
      </c>
      <c r="AR538" t="str">
        <f t="shared" si="306"/>
        <v>Mercer</v>
      </c>
      <c r="AS538" t="s">
        <v>195</v>
      </c>
      <c r="AT538" s="182">
        <v>17</v>
      </c>
      <c r="AV538" s="98">
        <v>17</v>
      </c>
      <c r="AW538" s="100">
        <v>131</v>
      </c>
      <c r="AX538" s="106">
        <f t="shared" si="321"/>
        <v>17131</v>
      </c>
      <c r="AZ538" s="7" t="s">
        <v>2975</v>
      </c>
      <c r="BA538" t="s">
        <v>3208</v>
      </c>
      <c r="BG538" s="1">
        <v>5</v>
      </c>
      <c r="CE538">
        <v>0</v>
      </c>
      <c r="CF538">
        <v>0</v>
      </c>
    </row>
    <row r="539" spans="1:84" hidden="1" outlineLevel="1">
      <c r="A539" t="s">
        <v>346</v>
      </c>
      <c r="B539" t="s">
        <v>195</v>
      </c>
      <c r="C539" s="1">
        <f t="shared" si="307"/>
        <v>3253</v>
      </c>
      <c r="D539" s="7">
        <f>IF(P539&gt;0,RANK(P539,(P539:R539,S539:AG539)),0)</f>
        <v>2</v>
      </c>
      <c r="E539" s="7">
        <f>IF(Q539&gt;0,RANK(Q539,(P539:R539,S539:AG539)),0)</f>
        <v>0</v>
      </c>
      <c r="F539" s="7">
        <f>IF(R539&gt;0,RANK(R539,(P539:R539,S539:AG539)),0)</f>
        <v>1</v>
      </c>
      <c r="G539" s="7">
        <f>IF(S539&gt;0,RANK(S539,(P539:R539,S539:AG539)),0)</f>
        <v>3</v>
      </c>
      <c r="H539" s="49">
        <f t="shared" si="308"/>
        <v>340</v>
      </c>
      <c r="I539" s="178">
        <f t="shared" si="309"/>
        <v>0.10451890562557639</v>
      </c>
      <c r="J539" s="2"/>
      <c r="K539" s="2">
        <f t="shared" si="310"/>
        <v>0.4420534890869966</v>
      </c>
      <c r="L539" s="2">
        <f t="shared" si="311"/>
        <v>0</v>
      </c>
      <c r="M539" s="2">
        <f t="shared" si="312"/>
        <v>0.54657239471257302</v>
      </c>
      <c r="N539" s="2">
        <f t="shared" si="304"/>
        <v>4.6111281893636644E-3</v>
      </c>
      <c r="O539" s="2">
        <f t="shared" si="305"/>
        <v>6.7629880110667197E-3</v>
      </c>
      <c r="P539" s="1">
        <v>1438</v>
      </c>
      <c r="R539" s="1">
        <v>1778</v>
      </c>
      <c r="S539" s="1">
        <v>15</v>
      </c>
      <c r="V539" s="1">
        <v>12</v>
      </c>
      <c r="Z539" s="1">
        <f t="shared" si="322"/>
        <v>8</v>
      </c>
      <c r="AC539" s="1">
        <v>2</v>
      </c>
      <c r="AI539" s="7">
        <f t="shared" si="313"/>
        <v>0</v>
      </c>
      <c r="AJ539" s="7">
        <f t="shared" si="314"/>
        <v>0</v>
      </c>
      <c r="AK539" s="7">
        <f t="shared" si="315"/>
        <v>4</v>
      </c>
      <c r="AL539" s="7">
        <f t="shared" si="316"/>
        <v>0</v>
      </c>
      <c r="AM539" s="2">
        <f t="shared" si="317"/>
        <v>0</v>
      </c>
      <c r="AN539" s="2">
        <f t="shared" si="318"/>
        <v>0</v>
      </c>
      <c r="AO539" s="2">
        <f t="shared" si="319"/>
        <v>3.6889025514909315E-3</v>
      </c>
      <c r="AP539" s="2">
        <f t="shared" si="320"/>
        <v>0</v>
      </c>
      <c r="AR539" t="str">
        <f t="shared" si="306"/>
        <v>Monroe</v>
      </c>
      <c r="AS539" t="s">
        <v>195</v>
      </c>
      <c r="AT539" s="182">
        <v>12</v>
      </c>
      <c r="AV539" s="98">
        <v>17</v>
      </c>
      <c r="AW539" s="100">
        <v>133</v>
      </c>
      <c r="AX539" s="106">
        <f t="shared" si="321"/>
        <v>17133</v>
      </c>
      <c r="AZ539" s="7" t="s">
        <v>2975</v>
      </c>
      <c r="BA539" t="s">
        <v>3208</v>
      </c>
      <c r="BG539" s="1">
        <v>8</v>
      </c>
      <c r="CE539">
        <v>0</v>
      </c>
      <c r="CF539">
        <v>0</v>
      </c>
    </row>
    <row r="540" spans="1:84" hidden="1" outlineLevel="1">
      <c r="A540" t="s">
        <v>398</v>
      </c>
      <c r="B540" t="s">
        <v>195</v>
      </c>
      <c r="C540" s="1">
        <f t="shared" si="307"/>
        <v>2589</v>
      </c>
      <c r="D540" s="7">
        <f>IF(P540&gt;0,RANK(P540,(P540:R540,S540:AG540)),0)</f>
        <v>2</v>
      </c>
      <c r="E540" s="7">
        <f>IF(Q540&gt;0,RANK(Q540,(P540:R540,S540:AG540)),0)</f>
        <v>0</v>
      </c>
      <c r="F540" s="7">
        <f>IF(R540&gt;0,RANK(R540,(P540:R540,S540:AG540)),0)</f>
        <v>1</v>
      </c>
      <c r="G540" s="7">
        <f>IF(S540&gt;0,RANK(S540,(P540:R540,S540:AG540)),0)</f>
        <v>3</v>
      </c>
      <c r="H540" s="49">
        <f t="shared" si="308"/>
        <v>27</v>
      </c>
      <c r="I540" s="178">
        <f t="shared" si="309"/>
        <v>1.0428736964078795E-2</v>
      </c>
      <c r="J540" s="2"/>
      <c r="K540" s="2">
        <f t="shared" si="310"/>
        <v>0.4828118964851294</v>
      </c>
      <c r="L540" s="2">
        <f t="shared" si="311"/>
        <v>0</v>
      </c>
      <c r="M540" s="2">
        <f t="shared" si="312"/>
        <v>0.49324063344920821</v>
      </c>
      <c r="N540" s="2">
        <f t="shared" si="304"/>
        <v>8.4974893781382781E-3</v>
      </c>
      <c r="O540" s="2">
        <f t="shared" si="305"/>
        <v>1.5449980687524168E-2</v>
      </c>
      <c r="P540" s="1">
        <v>1250</v>
      </c>
      <c r="R540" s="1">
        <v>1277</v>
      </c>
      <c r="S540" s="1">
        <v>22</v>
      </c>
      <c r="V540" s="1">
        <v>20</v>
      </c>
      <c r="Z540" s="1">
        <f t="shared" si="322"/>
        <v>13</v>
      </c>
      <c r="AC540" s="1">
        <v>7</v>
      </c>
      <c r="AI540" s="7">
        <f t="shared" si="313"/>
        <v>0</v>
      </c>
      <c r="AJ540" s="7">
        <f t="shared" si="314"/>
        <v>0</v>
      </c>
      <c r="AK540" s="7">
        <f t="shared" si="315"/>
        <v>4</v>
      </c>
      <c r="AL540" s="7">
        <f t="shared" si="316"/>
        <v>0</v>
      </c>
      <c r="AM540" s="2">
        <f t="shared" si="317"/>
        <v>0</v>
      </c>
      <c r="AN540" s="2">
        <f t="shared" si="318"/>
        <v>0</v>
      </c>
      <c r="AO540" s="2">
        <f t="shared" si="319"/>
        <v>7.7249903437620702E-3</v>
      </c>
      <c r="AP540" s="2">
        <f t="shared" si="320"/>
        <v>0</v>
      </c>
      <c r="AR540" t="str">
        <f t="shared" si="306"/>
        <v>Montgomery</v>
      </c>
      <c r="AS540" t="s">
        <v>195</v>
      </c>
      <c r="AT540" s="182">
        <v>13</v>
      </c>
      <c r="AV540" s="98">
        <v>17</v>
      </c>
      <c r="AW540" s="100">
        <v>135</v>
      </c>
      <c r="AX540" s="106">
        <f t="shared" si="321"/>
        <v>17135</v>
      </c>
      <c r="AZ540" s="7" t="s">
        <v>2975</v>
      </c>
      <c r="BA540" t="s">
        <v>3208</v>
      </c>
      <c r="BG540" s="1">
        <v>13</v>
      </c>
      <c r="CE540">
        <v>0</v>
      </c>
      <c r="CF540">
        <v>0</v>
      </c>
    </row>
    <row r="541" spans="1:84" hidden="1" outlineLevel="1">
      <c r="A541" t="s">
        <v>370</v>
      </c>
      <c r="B541" t="s">
        <v>195</v>
      </c>
      <c r="C541" s="1">
        <f t="shared" si="307"/>
        <v>2253</v>
      </c>
      <c r="D541" s="7">
        <f>IF(P541&gt;0,RANK(P541,(P541:R541,S541:AG541)),0)</f>
        <v>2</v>
      </c>
      <c r="E541" s="7">
        <f>IF(Q541&gt;0,RANK(Q541,(P541:R541,S541:AG541)),0)</f>
        <v>0</v>
      </c>
      <c r="F541" s="7">
        <f>IF(R541&gt;0,RANK(R541,(P541:R541,S541:AG541)),0)</f>
        <v>1</v>
      </c>
      <c r="G541" s="7">
        <f>IF(S541&gt;0,RANK(S541,(P541:R541,S541:AG541)),0)</f>
        <v>4</v>
      </c>
      <c r="H541" s="49">
        <f t="shared" si="308"/>
        <v>352</v>
      </c>
      <c r="I541" s="178">
        <f t="shared" si="309"/>
        <v>0.15623612960497116</v>
      </c>
      <c r="J541" s="2"/>
      <c r="K541" s="2">
        <f t="shared" si="310"/>
        <v>0.41544607190412786</v>
      </c>
      <c r="L541" s="2">
        <f t="shared" si="311"/>
        <v>0</v>
      </c>
      <c r="M541" s="2">
        <f t="shared" si="312"/>
        <v>0.57168220150909899</v>
      </c>
      <c r="N541" s="2">
        <f t="shared" si="304"/>
        <v>3.5508211273857079E-3</v>
      </c>
      <c r="O541" s="2">
        <f t="shared" si="305"/>
        <v>9.3209054593874491E-3</v>
      </c>
      <c r="P541" s="1">
        <v>936</v>
      </c>
      <c r="R541" s="1">
        <v>1288</v>
      </c>
      <c r="S541" s="1">
        <v>8</v>
      </c>
      <c r="V541" s="1">
        <v>5</v>
      </c>
      <c r="Z541" s="1">
        <f t="shared" si="322"/>
        <v>10</v>
      </c>
      <c r="AC541" s="1">
        <v>6</v>
      </c>
      <c r="AI541" s="7">
        <f t="shared" si="313"/>
        <v>0</v>
      </c>
      <c r="AJ541" s="7">
        <f t="shared" si="314"/>
        <v>0</v>
      </c>
      <c r="AK541" s="7">
        <f t="shared" si="315"/>
        <v>5</v>
      </c>
      <c r="AL541" s="7">
        <f t="shared" si="316"/>
        <v>0</v>
      </c>
      <c r="AM541" s="2">
        <f t="shared" si="317"/>
        <v>0</v>
      </c>
      <c r="AN541" s="2">
        <f t="shared" si="318"/>
        <v>0</v>
      </c>
      <c r="AO541" s="2">
        <f t="shared" si="319"/>
        <v>2.2192632046160675E-3</v>
      </c>
      <c r="AP541" s="2">
        <f t="shared" si="320"/>
        <v>0</v>
      </c>
      <c r="AR541" t="str">
        <f t="shared" si="306"/>
        <v>Morgan</v>
      </c>
      <c r="AS541" t="s">
        <v>195</v>
      </c>
      <c r="AT541" s="182">
        <v>18</v>
      </c>
      <c r="AV541" s="98">
        <v>17</v>
      </c>
      <c r="AW541" s="100">
        <v>137</v>
      </c>
      <c r="AX541" s="106">
        <f t="shared" si="321"/>
        <v>17137</v>
      </c>
      <c r="AZ541" s="7" t="s">
        <v>2975</v>
      </c>
      <c r="BA541" t="s">
        <v>3208</v>
      </c>
      <c r="BG541" s="1">
        <v>10</v>
      </c>
      <c r="CE541">
        <v>0</v>
      </c>
      <c r="CF541">
        <v>0</v>
      </c>
    </row>
    <row r="542" spans="1:84" hidden="1" outlineLevel="1">
      <c r="A542" t="s">
        <v>1106</v>
      </c>
      <c r="B542" t="s">
        <v>195</v>
      </c>
      <c r="C542" s="1">
        <f t="shared" si="307"/>
        <v>1055</v>
      </c>
      <c r="D542" s="7">
        <f>IF(P542&gt;0,RANK(P542,(P542:R542,S542:AG542)),0)</f>
        <v>2</v>
      </c>
      <c r="E542" s="7">
        <f>IF(Q542&gt;0,RANK(Q542,(P542:R542,S542:AG542)),0)</f>
        <v>0</v>
      </c>
      <c r="F542" s="7">
        <f>IF(R542&gt;0,RANK(R542,(P542:R542,S542:AG542)),0)</f>
        <v>1</v>
      </c>
      <c r="G542" s="7">
        <f>IF(S542&gt;0,RANK(S542,(P542:R542,S542:AG542)),0)</f>
        <v>3</v>
      </c>
      <c r="H542" s="49">
        <f t="shared" si="308"/>
        <v>99</v>
      </c>
      <c r="I542" s="178">
        <f t="shared" si="309"/>
        <v>9.3838862559241704E-2</v>
      </c>
      <c r="J542" s="2"/>
      <c r="K542" s="2">
        <f t="shared" si="310"/>
        <v>0.44265402843601898</v>
      </c>
      <c r="L542" s="2">
        <f t="shared" si="311"/>
        <v>0</v>
      </c>
      <c r="M542" s="2">
        <f t="shared" si="312"/>
        <v>0.53649289099526065</v>
      </c>
      <c r="N542" s="2">
        <f t="shared" si="304"/>
        <v>1.1374407582938388E-2</v>
      </c>
      <c r="O542" s="2">
        <f t="shared" si="305"/>
        <v>9.4786729857819843E-3</v>
      </c>
      <c r="P542" s="1">
        <v>467</v>
      </c>
      <c r="R542" s="1">
        <v>566</v>
      </c>
      <c r="S542" s="1">
        <v>12</v>
      </c>
      <c r="V542" s="1">
        <v>3</v>
      </c>
      <c r="Z542" s="1">
        <f t="shared" si="322"/>
        <v>4</v>
      </c>
      <c r="AC542" s="1">
        <v>3</v>
      </c>
      <c r="AI542" s="7">
        <f t="shared" si="313"/>
        <v>0</v>
      </c>
      <c r="AJ542" s="7">
        <f t="shared" si="314"/>
        <v>0</v>
      </c>
      <c r="AK542" s="7">
        <f t="shared" si="315"/>
        <v>5</v>
      </c>
      <c r="AL542" s="7">
        <f t="shared" si="316"/>
        <v>0</v>
      </c>
      <c r="AM542" s="2">
        <f t="shared" si="317"/>
        <v>0</v>
      </c>
      <c r="AN542" s="2">
        <f t="shared" si="318"/>
        <v>0</v>
      </c>
      <c r="AO542" s="2">
        <f t="shared" si="319"/>
        <v>2.843601895734597E-3</v>
      </c>
      <c r="AP542" s="2">
        <f t="shared" si="320"/>
        <v>0</v>
      </c>
      <c r="AR542" t="str">
        <f t="shared" si="306"/>
        <v>Moultrie</v>
      </c>
      <c r="AS542" t="s">
        <v>195</v>
      </c>
      <c r="AT542" s="182">
        <v>15</v>
      </c>
      <c r="AV542" s="98">
        <v>17</v>
      </c>
      <c r="AW542" s="100">
        <v>139</v>
      </c>
      <c r="AX542" s="106">
        <f t="shared" si="321"/>
        <v>17139</v>
      </c>
      <c r="AZ542" s="7" t="s">
        <v>2975</v>
      </c>
      <c r="BA542" t="s">
        <v>3208</v>
      </c>
      <c r="BG542" s="1">
        <v>4</v>
      </c>
      <c r="CE542">
        <v>0</v>
      </c>
      <c r="CF542">
        <v>0</v>
      </c>
    </row>
    <row r="543" spans="1:84" hidden="1" outlineLevel="1">
      <c r="A543" t="s">
        <v>908</v>
      </c>
      <c r="B543" t="s">
        <v>195</v>
      </c>
      <c r="C543" s="1">
        <f t="shared" si="307"/>
        <v>4463</v>
      </c>
      <c r="D543" s="7">
        <f>IF(P543&gt;0,RANK(P543,(P543:R543,S543:AG543)),0)</f>
        <v>2</v>
      </c>
      <c r="E543" s="7">
        <f>IF(Q543&gt;0,RANK(Q543,(P543:R543,S543:AG543)),0)</f>
        <v>0</v>
      </c>
      <c r="F543" s="7">
        <f>IF(R543&gt;0,RANK(R543,(P543:R543,S543:AG543)),0)</f>
        <v>1</v>
      </c>
      <c r="G543" s="7">
        <f>IF(S543&gt;0,RANK(S543,(P543:R543,S543:AG543)),0)</f>
        <v>3</v>
      </c>
      <c r="H543" s="49">
        <f t="shared" si="308"/>
        <v>849</v>
      </c>
      <c r="I543" s="178">
        <f t="shared" si="309"/>
        <v>0.19023078646650235</v>
      </c>
      <c r="J543" s="2"/>
      <c r="K543" s="2">
        <f t="shared" si="310"/>
        <v>0.40174770333856152</v>
      </c>
      <c r="L543" s="2">
        <f t="shared" si="311"/>
        <v>0</v>
      </c>
      <c r="M543" s="2">
        <f t="shared" si="312"/>
        <v>0.59197848980506385</v>
      </c>
      <c r="N543" s="2">
        <f t="shared" si="304"/>
        <v>2.9128388976025093E-3</v>
      </c>
      <c r="O543" s="2">
        <f t="shared" si="305"/>
        <v>3.360967958772177E-3</v>
      </c>
      <c r="P543" s="1">
        <v>1793</v>
      </c>
      <c r="R543" s="1">
        <v>2642</v>
      </c>
      <c r="S543" s="1">
        <v>13</v>
      </c>
      <c r="V543" s="1">
        <v>8</v>
      </c>
      <c r="Z543" s="1">
        <f t="shared" si="322"/>
        <v>5</v>
      </c>
      <c r="AC543" s="1">
        <v>2</v>
      </c>
      <c r="AI543" s="7">
        <f t="shared" si="313"/>
        <v>0</v>
      </c>
      <c r="AJ543" s="7">
        <f t="shared" si="314"/>
        <v>0</v>
      </c>
      <c r="AK543" s="7">
        <f t="shared" si="315"/>
        <v>4</v>
      </c>
      <c r="AL543" s="7">
        <f t="shared" si="316"/>
        <v>0</v>
      </c>
      <c r="AM543" s="2">
        <f t="shared" si="317"/>
        <v>0</v>
      </c>
      <c r="AN543" s="2">
        <f t="shared" si="318"/>
        <v>0</v>
      </c>
      <c r="AO543" s="2">
        <f t="shared" si="319"/>
        <v>1.7925162446784674E-3</v>
      </c>
      <c r="AP543" s="2">
        <f t="shared" si="320"/>
        <v>0</v>
      </c>
      <c r="AR543" t="str">
        <f t="shared" si="306"/>
        <v>Ogle</v>
      </c>
      <c r="AS543" t="s">
        <v>195</v>
      </c>
      <c r="AT543" s="182">
        <v>16</v>
      </c>
      <c r="AV543" s="98">
        <v>17</v>
      </c>
      <c r="AW543" s="100">
        <v>141</v>
      </c>
      <c r="AX543" s="106">
        <f t="shared" si="321"/>
        <v>17141</v>
      </c>
      <c r="AZ543" s="7" t="s">
        <v>2975</v>
      </c>
      <c r="BA543" t="s">
        <v>3208</v>
      </c>
      <c r="BG543" s="1">
        <v>5</v>
      </c>
      <c r="CE543">
        <v>0</v>
      </c>
      <c r="CF543">
        <v>0</v>
      </c>
    </row>
    <row r="544" spans="1:84" hidden="1" outlineLevel="1">
      <c r="A544" t="s">
        <v>229</v>
      </c>
      <c r="B544" t="s">
        <v>195</v>
      </c>
      <c r="C544" s="1">
        <f t="shared" si="307"/>
        <v>22003</v>
      </c>
      <c r="D544" s="7">
        <f>IF(P544&gt;0,RANK(P544,(P544:R544,S544:AG544)),0)</f>
        <v>1</v>
      </c>
      <c r="E544" s="7">
        <f>IF(Q544&gt;0,RANK(Q544,(P544:R544,S544:AG544)),0)</f>
        <v>0</v>
      </c>
      <c r="F544" s="7">
        <f>IF(R544&gt;0,RANK(R544,(P544:R544,S544:AG544)),0)</f>
        <v>2</v>
      </c>
      <c r="G544" s="7">
        <f>IF(S544&gt;0,RANK(S544,(P544:R544,S544:AG544)),0)</f>
        <v>3</v>
      </c>
      <c r="H544" s="49">
        <f t="shared" si="308"/>
        <v>1064</v>
      </c>
      <c r="I544" s="178">
        <f t="shared" si="309"/>
        <v>4.8357042221515247E-2</v>
      </c>
      <c r="J544" s="2"/>
      <c r="K544" s="2">
        <f t="shared" si="310"/>
        <v>0.52142889605962828</v>
      </c>
      <c r="L544" s="2">
        <f t="shared" si="311"/>
        <v>0</v>
      </c>
      <c r="M544" s="2">
        <f t="shared" si="312"/>
        <v>0.47307185383811301</v>
      </c>
      <c r="N544" s="2">
        <f t="shared" si="304"/>
        <v>1.8179339181020771E-3</v>
      </c>
      <c r="O544" s="2">
        <f t="shared" si="305"/>
        <v>3.6813161841566357E-3</v>
      </c>
      <c r="P544" s="1">
        <v>11473</v>
      </c>
      <c r="R544" s="1">
        <v>10409</v>
      </c>
      <c r="S544" s="1">
        <v>40</v>
      </c>
      <c r="V544" s="1">
        <v>35</v>
      </c>
      <c r="Z544" s="1">
        <f t="shared" si="322"/>
        <v>23</v>
      </c>
      <c r="AC544" s="1">
        <v>23</v>
      </c>
      <c r="AI544" s="7">
        <f t="shared" si="313"/>
        <v>0</v>
      </c>
      <c r="AJ544" s="7">
        <f t="shared" si="314"/>
        <v>0</v>
      </c>
      <c r="AK544" s="7">
        <f t="shared" si="315"/>
        <v>4</v>
      </c>
      <c r="AL544" s="7">
        <f t="shared" si="316"/>
        <v>0</v>
      </c>
      <c r="AM544" s="2">
        <f t="shared" si="317"/>
        <v>0</v>
      </c>
      <c r="AN544" s="2">
        <f t="shared" si="318"/>
        <v>0</v>
      </c>
      <c r="AO544" s="2">
        <f t="shared" si="319"/>
        <v>1.5906921783393174E-3</v>
      </c>
      <c r="AP544" s="2">
        <f t="shared" si="320"/>
        <v>0</v>
      </c>
      <c r="AR544" t="str">
        <f t="shared" si="306"/>
        <v>Peoria</v>
      </c>
      <c r="AS544" t="s">
        <v>195</v>
      </c>
      <c r="AT544" s="182"/>
      <c r="AV544" s="98">
        <v>17</v>
      </c>
      <c r="AW544" s="100">
        <v>143</v>
      </c>
      <c r="AX544" s="106">
        <f t="shared" si="321"/>
        <v>17143</v>
      </c>
      <c r="AZ544" s="7" t="s">
        <v>2975</v>
      </c>
      <c r="BA544" t="s">
        <v>3208</v>
      </c>
      <c r="BG544" s="1">
        <v>23</v>
      </c>
      <c r="CE544">
        <v>0</v>
      </c>
      <c r="CF544">
        <v>0</v>
      </c>
    </row>
    <row r="545" spans="1:84" hidden="1" outlineLevel="1">
      <c r="A545" t="s">
        <v>156</v>
      </c>
      <c r="B545" t="s">
        <v>195</v>
      </c>
      <c r="C545" s="1">
        <f t="shared" si="307"/>
        <v>1826</v>
      </c>
      <c r="D545" s="7">
        <f>IF(P545&gt;0,RANK(P545,(P545:R545,S545:AG545)),0)</f>
        <v>2</v>
      </c>
      <c r="E545" s="7">
        <f>IF(Q545&gt;0,RANK(Q545,(P545:R545,S545:AG545)),0)</f>
        <v>0</v>
      </c>
      <c r="F545" s="7">
        <f>IF(R545&gt;0,RANK(R545,(P545:R545,S545:AG545)),0)</f>
        <v>1</v>
      </c>
      <c r="G545" s="7">
        <f>IF(S545&gt;0,RANK(S545,(P545:R545,S545:AG545)),0)</f>
        <v>3</v>
      </c>
      <c r="H545" s="49">
        <f t="shared" si="308"/>
        <v>76</v>
      </c>
      <c r="I545" s="178">
        <f t="shared" si="309"/>
        <v>4.1621029572836803E-2</v>
      </c>
      <c r="J545" s="2"/>
      <c r="K545" s="2">
        <f t="shared" si="310"/>
        <v>0.46823658269441404</v>
      </c>
      <c r="L545" s="2">
        <f t="shared" si="311"/>
        <v>0</v>
      </c>
      <c r="M545" s="2">
        <f t="shared" si="312"/>
        <v>0.50985761226725079</v>
      </c>
      <c r="N545" s="2">
        <f t="shared" si="304"/>
        <v>8.2146768893756848E-3</v>
      </c>
      <c r="O545" s="2">
        <f t="shared" si="305"/>
        <v>1.3691128148959484E-2</v>
      </c>
      <c r="P545" s="1">
        <v>855</v>
      </c>
      <c r="R545" s="1">
        <v>931</v>
      </c>
      <c r="S545" s="1">
        <v>15</v>
      </c>
      <c r="V545" s="1">
        <v>13</v>
      </c>
      <c r="Z545" s="1">
        <f t="shared" si="322"/>
        <v>6</v>
      </c>
      <c r="AC545" s="1">
        <v>6</v>
      </c>
      <c r="AI545" s="7">
        <f t="shared" si="313"/>
        <v>0</v>
      </c>
      <c r="AJ545" s="7">
        <f t="shared" si="314"/>
        <v>0</v>
      </c>
      <c r="AK545" s="7">
        <f t="shared" si="315"/>
        <v>4</v>
      </c>
      <c r="AL545" s="7">
        <f t="shared" si="316"/>
        <v>0</v>
      </c>
      <c r="AM545" s="2">
        <f t="shared" si="317"/>
        <v>0</v>
      </c>
      <c r="AN545" s="2">
        <f t="shared" si="318"/>
        <v>0</v>
      </c>
      <c r="AO545" s="2">
        <f t="shared" si="319"/>
        <v>7.1193866374589269E-3</v>
      </c>
      <c r="AP545" s="2">
        <f t="shared" si="320"/>
        <v>0</v>
      </c>
      <c r="AR545" t="str">
        <f t="shared" si="306"/>
        <v>Perry</v>
      </c>
      <c r="AS545" t="s">
        <v>195</v>
      </c>
      <c r="AT545" s="182">
        <v>12</v>
      </c>
      <c r="AV545" s="98">
        <v>17</v>
      </c>
      <c r="AW545" s="100">
        <v>145</v>
      </c>
      <c r="AX545" s="106">
        <f t="shared" si="321"/>
        <v>17145</v>
      </c>
      <c r="AZ545" s="7" t="s">
        <v>2975</v>
      </c>
      <c r="BA545" t="s">
        <v>3208</v>
      </c>
      <c r="BG545" s="1">
        <v>6</v>
      </c>
      <c r="CE545">
        <v>0</v>
      </c>
      <c r="CF545">
        <v>0</v>
      </c>
    </row>
    <row r="546" spans="1:84" hidden="1" outlineLevel="1">
      <c r="A546" t="s">
        <v>579</v>
      </c>
      <c r="B546" t="s">
        <v>195</v>
      </c>
      <c r="C546" s="1">
        <f t="shared" si="307"/>
        <v>1832</v>
      </c>
      <c r="D546" s="7">
        <f>IF(P546&gt;0,RANK(P546,(P546:R546,S546:AG546)),0)</f>
        <v>2</v>
      </c>
      <c r="E546" s="7">
        <f>IF(Q546&gt;0,RANK(Q546,(P546:R546,S546:AG546)),0)</f>
        <v>0</v>
      </c>
      <c r="F546" s="7">
        <f>IF(R546&gt;0,RANK(R546,(P546:R546,S546:AG546)),0)</f>
        <v>1</v>
      </c>
      <c r="G546" s="7">
        <f>IF(S546&gt;0,RANK(S546,(P546:R546,S546:AG546)),0)</f>
        <v>3</v>
      </c>
      <c r="H546" s="49">
        <f t="shared" si="308"/>
        <v>229</v>
      </c>
      <c r="I546" s="178">
        <f t="shared" si="309"/>
        <v>0.125</v>
      </c>
      <c r="J546" s="2"/>
      <c r="K546" s="2">
        <f t="shared" si="310"/>
        <v>0.43013100436681223</v>
      </c>
      <c r="L546" s="2">
        <f t="shared" si="311"/>
        <v>0</v>
      </c>
      <c r="M546" s="2">
        <f t="shared" si="312"/>
        <v>0.55513100436681218</v>
      </c>
      <c r="N546" s="2">
        <f t="shared" si="304"/>
        <v>3.8209606986899561E-3</v>
      </c>
      <c r="O546" s="2">
        <f t="shared" si="305"/>
        <v>1.0917030567685582E-2</v>
      </c>
      <c r="P546" s="1">
        <v>788</v>
      </c>
      <c r="R546" s="1">
        <v>1017</v>
      </c>
      <c r="S546" s="1">
        <v>7</v>
      </c>
      <c r="V546" s="1">
        <v>6</v>
      </c>
      <c r="Z546" s="1">
        <f t="shared" si="322"/>
        <v>7</v>
      </c>
      <c r="AC546" s="1">
        <v>7</v>
      </c>
      <c r="AI546" s="7">
        <f t="shared" si="313"/>
        <v>0</v>
      </c>
      <c r="AJ546" s="7">
        <f t="shared" si="314"/>
        <v>0</v>
      </c>
      <c r="AK546" s="7">
        <f t="shared" si="315"/>
        <v>5</v>
      </c>
      <c r="AL546" s="7">
        <f t="shared" si="316"/>
        <v>0</v>
      </c>
      <c r="AM546" s="2">
        <f t="shared" si="317"/>
        <v>0</v>
      </c>
      <c r="AN546" s="2">
        <f t="shared" si="318"/>
        <v>0</v>
      </c>
      <c r="AO546" s="2">
        <f t="shared" si="319"/>
        <v>3.2751091703056767E-3</v>
      </c>
      <c r="AP546" s="2">
        <f t="shared" si="320"/>
        <v>0</v>
      </c>
      <c r="AR546" t="str">
        <f t="shared" si="306"/>
        <v>Piatt</v>
      </c>
      <c r="AS546" t="s">
        <v>195</v>
      </c>
      <c r="AT546" s="182">
        <v>13</v>
      </c>
      <c r="AV546" s="98">
        <v>17</v>
      </c>
      <c r="AW546" s="100">
        <v>147</v>
      </c>
      <c r="AX546" s="106">
        <f t="shared" si="321"/>
        <v>17147</v>
      </c>
      <c r="AZ546" s="7" t="s">
        <v>2975</v>
      </c>
      <c r="BA546" t="s">
        <v>3208</v>
      </c>
      <c r="BG546" s="1">
        <v>7</v>
      </c>
      <c r="CE546">
        <v>0</v>
      </c>
      <c r="CF546">
        <v>0</v>
      </c>
    </row>
    <row r="547" spans="1:84" hidden="1" outlineLevel="1">
      <c r="A547" t="s">
        <v>1741</v>
      </c>
      <c r="B547" t="s">
        <v>195</v>
      </c>
      <c r="C547" s="1">
        <f t="shared" si="307"/>
        <v>976</v>
      </c>
      <c r="D547" s="7">
        <f>IF(P547&gt;0,RANK(P547,(P547:R547,S547:AG547)),0)</f>
        <v>1</v>
      </c>
      <c r="E547" s="7">
        <f>IF(Q547&gt;0,RANK(Q547,(P547:R547,S547:AG547)),0)</f>
        <v>0</v>
      </c>
      <c r="F547" s="7">
        <f>IF(R547&gt;0,RANK(R547,(P547:R547,S547:AG547)),0)</f>
        <v>2</v>
      </c>
      <c r="G547" s="7">
        <f>IF(S547&gt;0,RANK(S547,(P547:R547,S547:AG547)),0)</f>
        <v>4</v>
      </c>
      <c r="H547" s="49">
        <f t="shared" si="308"/>
        <v>46</v>
      </c>
      <c r="I547" s="178">
        <f t="shared" si="309"/>
        <v>4.7131147540983603E-2</v>
      </c>
      <c r="J547" s="2"/>
      <c r="K547" s="2">
        <f t="shared" si="310"/>
        <v>0.50922131147540983</v>
      </c>
      <c r="L547" s="2">
        <f t="shared" si="311"/>
        <v>0</v>
      </c>
      <c r="M547" s="2">
        <f t="shared" si="312"/>
        <v>0.46209016393442626</v>
      </c>
      <c r="N547" s="2">
        <f t="shared" si="304"/>
        <v>8.1967213114754103E-3</v>
      </c>
      <c r="O547" s="2">
        <f t="shared" si="305"/>
        <v>2.0491803278688499E-2</v>
      </c>
      <c r="P547" s="1">
        <v>497</v>
      </c>
      <c r="R547" s="1">
        <v>451</v>
      </c>
      <c r="S547" s="1">
        <v>8</v>
      </c>
      <c r="V547" s="1">
        <v>12</v>
      </c>
      <c r="Z547" s="1">
        <f t="shared" si="322"/>
        <v>5</v>
      </c>
      <c r="AC547" s="1">
        <v>3</v>
      </c>
      <c r="AI547" s="7">
        <f t="shared" si="313"/>
        <v>0</v>
      </c>
      <c r="AJ547" s="7">
        <f t="shared" si="314"/>
        <v>0</v>
      </c>
      <c r="AK547" s="7">
        <f t="shared" si="315"/>
        <v>3</v>
      </c>
      <c r="AL547" s="7">
        <f t="shared" si="316"/>
        <v>0</v>
      </c>
      <c r="AM547" s="2">
        <f t="shared" si="317"/>
        <v>0</v>
      </c>
      <c r="AN547" s="2">
        <f t="shared" si="318"/>
        <v>0</v>
      </c>
      <c r="AO547" s="2">
        <f t="shared" si="319"/>
        <v>1.2295081967213115E-2</v>
      </c>
      <c r="AP547" s="2">
        <f t="shared" si="320"/>
        <v>0</v>
      </c>
      <c r="AR547" t="str">
        <f t="shared" si="306"/>
        <v>Pike</v>
      </c>
      <c r="AS547" t="s">
        <v>195</v>
      </c>
      <c r="AT547" s="182">
        <v>18</v>
      </c>
      <c r="AV547" s="98">
        <v>17</v>
      </c>
      <c r="AW547" s="100">
        <v>149</v>
      </c>
      <c r="AX547" s="106">
        <f t="shared" si="321"/>
        <v>17149</v>
      </c>
      <c r="AZ547" s="7" t="s">
        <v>2975</v>
      </c>
      <c r="BA547" t="s">
        <v>3208</v>
      </c>
      <c r="BG547" s="1">
        <v>5</v>
      </c>
      <c r="CE547">
        <v>0</v>
      </c>
      <c r="CF547">
        <v>0</v>
      </c>
    </row>
    <row r="548" spans="1:84" hidden="1" outlineLevel="1">
      <c r="A548" t="s">
        <v>2378</v>
      </c>
      <c r="B548" t="s">
        <v>195</v>
      </c>
      <c r="C548" s="1">
        <f t="shared" si="307"/>
        <v>293</v>
      </c>
      <c r="D548" s="7">
        <f>IF(P548&gt;0,RANK(P548,(P548:R548,S548:AG548)),0)</f>
        <v>2</v>
      </c>
      <c r="E548" s="7">
        <f>IF(Q548&gt;0,RANK(Q548,(P548:R548,S548:AG548)),0)</f>
        <v>0</v>
      </c>
      <c r="F548" s="7">
        <f>IF(R548&gt;0,RANK(R548,(P548:R548,S548:AG548)),0)</f>
        <v>1</v>
      </c>
      <c r="G548" s="7">
        <f>IF(S548&gt;0,RANK(S548,(P548:R548,S548:AG548)),0)</f>
        <v>3</v>
      </c>
      <c r="H548" s="49">
        <f t="shared" si="308"/>
        <v>67</v>
      </c>
      <c r="I548" s="178">
        <f t="shared" si="309"/>
        <v>0.22866894197952217</v>
      </c>
      <c r="J548" s="2"/>
      <c r="K548" s="2">
        <f t="shared" si="310"/>
        <v>0.37201365187713309</v>
      </c>
      <c r="L548" s="2">
        <f t="shared" si="311"/>
        <v>0</v>
      </c>
      <c r="M548" s="2">
        <f t="shared" si="312"/>
        <v>0.60068259385665534</v>
      </c>
      <c r="N548" s="2">
        <f t="shared" si="304"/>
        <v>1.3651877133105802E-2</v>
      </c>
      <c r="O548" s="2">
        <f t="shared" si="305"/>
        <v>1.3651877133105764E-2</v>
      </c>
      <c r="P548" s="1">
        <v>109</v>
      </c>
      <c r="R548" s="1">
        <v>176</v>
      </c>
      <c r="S548" s="1">
        <v>4</v>
      </c>
      <c r="V548" s="1">
        <v>3</v>
      </c>
      <c r="Z548" s="1">
        <f t="shared" si="322"/>
        <v>1</v>
      </c>
      <c r="AC548" s="1">
        <v>0</v>
      </c>
      <c r="AI548" s="7">
        <f t="shared" si="313"/>
        <v>0</v>
      </c>
      <c r="AJ548" s="7">
        <f t="shared" si="314"/>
        <v>0</v>
      </c>
      <c r="AK548" s="7">
        <f t="shared" si="315"/>
        <v>4</v>
      </c>
      <c r="AL548" s="7">
        <f t="shared" si="316"/>
        <v>0</v>
      </c>
      <c r="AM548" s="2">
        <f t="shared" si="317"/>
        <v>0</v>
      </c>
      <c r="AN548" s="2">
        <f t="shared" si="318"/>
        <v>0</v>
      </c>
      <c r="AO548" s="2">
        <f t="shared" si="319"/>
        <v>1.0238907849829351E-2</v>
      </c>
      <c r="AP548" s="2">
        <f t="shared" si="320"/>
        <v>0</v>
      </c>
      <c r="AR548" t="str">
        <f t="shared" si="306"/>
        <v>Pope</v>
      </c>
      <c r="AS548" t="s">
        <v>195</v>
      </c>
      <c r="AT548" s="182">
        <v>15</v>
      </c>
      <c r="AV548" s="98">
        <v>17</v>
      </c>
      <c r="AW548" s="100">
        <v>151</v>
      </c>
      <c r="AX548" s="106">
        <f t="shared" si="321"/>
        <v>17151</v>
      </c>
      <c r="AZ548" s="7" t="s">
        <v>2975</v>
      </c>
      <c r="BA548" t="s">
        <v>3208</v>
      </c>
      <c r="BG548" s="1">
        <v>1</v>
      </c>
      <c r="CE548">
        <v>0</v>
      </c>
      <c r="CF548">
        <v>0</v>
      </c>
    </row>
    <row r="549" spans="1:84" hidden="1" outlineLevel="1">
      <c r="A549" t="s">
        <v>102</v>
      </c>
      <c r="B549" t="s">
        <v>195</v>
      </c>
      <c r="C549" s="1">
        <f t="shared" si="307"/>
        <v>624</v>
      </c>
      <c r="D549" s="7">
        <f>IF(P549&gt;0,RANK(P549,(P549:R549,S549:AG549)),0)</f>
        <v>1</v>
      </c>
      <c r="E549" s="7">
        <f>IF(Q549&gt;0,RANK(Q549,(P549:R549,S549:AG549)),0)</f>
        <v>0</v>
      </c>
      <c r="F549" s="7">
        <f>IF(R549&gt;0,RANK(R549,(P549:R549,S549:AG549)),0)</f>
        <v>2</v>
      </c>
      <c r="G549" s="7">
        <f>IF(S549&gt;0,RANK(S549,(P549:R549,S549:AG549)),0)</f>
        <v>5</v>
      </c>
      <c r="H549" s="49">
        <f t="shared" si="308"/>
        <v>168</v>
      </c>
      <c r="I549" s="178">
        <f t="shared" si="309"/>
        <v>0.26923076923076922</v>
      </c>
      <c r="J549" s="2"/>
      <c r="K549" s="2">
        <f t="shared" si="310"/>
        <v>0.61698717948717952</v>
      </c>
      <c r="L549" s="2">
        <f t="shared" si="311"/>
        <v>0</v>
      </c>
      <c r="M549" s="2">
        <f t="shared" si="312"/>
        <v>0.34775641025641024</v>
      </c>
      <c r="N549" s="2">
        <f t="shared" si="304"/>
        <v>8.0128205128205121E-3</v>
      </c>
      <c r="O549" s="2">
        <f t="shared" si="305"/>
        <v>2.724358974358973E-2</v>
      </c>
      <c r="P549" s="1">
        <v>385</v>
      </c>
      <c r="R549" s="1">
        <v>217</v>
      </c>
      <c r="S549" s="1">
        <v>5</v>
      </c>
      <c r="V549" s="1">
        <v>7</v>
      </c>
      <c r="Z549" s="1">
        <f t="shared" si="322"/>
        <v>8</v>
      </c>
      <c r="AC549" s="1">
        <v>2</v>
      </c>
      <c r="AI549" s="7">
        <f t="shared" si="313"/>
        <v>0</v>
      </c>
      <c r="AJ549" s="7">
        <f t="shared" si="314"/>
        <v>0</v>
      </c>
      <c r="AK549" s="7">
        <f t="shared" si="315"/>
        <v>4</v>
      </c>
      <c r="AL549" s="7">
        <f t="shared" si="316"/>
        <v>0</v>
      </c>
      <c r="AM549" s="2">
        <f t="shared" si="317"/>
        <v>0</v>
      </c>
      <c r="AN549" s="2">
        <f t="shared" si="318"/>
        <v>0</v>
      </c>
      <c r="AO549" s="2">
        <f t="shared" si="319"/>
        <v>1.1217948717948718E-2</v>
      </c>
      <c r="AP549" s="2">
        <f t="shared" si="320"/>
        <v>0</v>
      </c>
      <c r="AR549" t="str">
        <f t="shared" si="306"/>
        <v>Pulaski</v>
      </c>
      <c r="AS549" t="s">
        <v>195</v>
      </c>
      <c r="AT549" s="182">
        <v>12</v>
      </c>
      <c r="AV549" s="98">
        <v>17</v>
      </c>
      <c r="AW549" s="100">
        <v>153</v>
      </c>
      <c r="AX549" s="106">
        <f t="shared" si="321"/>
        <v>17153</v>
      </c>
      <c r="AZ549" s="7" t="s">
        <v>2975</v>
      </c>
      <c r="BA549" t="s">
        <v>3208</v>
      </c>
      <c r="BG549" s="1">
        <v>8</v>
      </c>
      <c r="CE549">
        <v>0</v>
      </c>
      <c r="CF549">
        <v>0</v>
      </c>
    </row>
    <row r="550" spans="1:84" hidden="1" outlineLevel="1">
      <c r="A550" t="s">
        <v>610</v>
      </c>
      <c r="B550" t="s">
        <v>195</v>
      </c>
      <c r="C550" s="1">
        <f t="shared" si="307"/>
        <v>974</v>
      </c>
      <c r="D550" s="7">
        <f>IF(P550&gt;0,RANK(P550,(P550:R550,S550:AG550)),0)</f>
        <v>2</v>
      </c>
      <c r="E550" s="7">
        <f>IF(Q550&gt;0,RANK(Q550,(P550:R550,S550:AG550)),0)</f>
        <v>0</v>
      </c>
      <c r="F550" s="7">
        <f>IF(R550&gt;0,RANK(R550,(P550:R550,S550:AG550)),0)</f>
        <v>1</v>
      </c>
      <c r="G550" s="7">
        <f>IF(S550&gt;0,RANK(S550,(P550:R550,S550:AG550)),0)</f>
        <v>4</v>
      </c>
      <c r="H550" s="49">
        <f t="shared" si="308"/>
        <v>49</v>
      </c>
      <c r="I550" s="178">
        <f t="shared" si="309"/>
        <v>5.0308008213552365E-2</v>
      </c>
      <c r="J550" s="2"/>
      <c r="K550" s="2">
        <f t="shared" si="310"/>
        <v>0.4671457905544148</v>
      </c>
      <c r="L550" s="2">
        <f t="shared" si="311"/>
        <v>0</v>
      </c>
      <c r="M550" s="2">
        <f t="shared" si="312"/>
        <v>0.51745379876796715</v>
      </c>
      <c r="N550" s="2">
        <f t="shared" si="304"/>
        <v>4.1067761806981521E-3</v>
      </c>
      <c r="O550" s="2">
        <f t="shared" si="305"/>
        <v>1.1293634496919952E-2</v>
      </c>
      <c r="P550" s="1">
        <v>455</v>
      </c>
      <c r="R550" s="1">
        <v>504</v>
      </c>
      <c r="S550" s="1">
        <v>4</v>
      </c>
      <c r="V550" s="1">
        <v>5</v>
      </c>
      <c r="Z550" s="1">
        <f t="shared" si="322"/>
        <v>2</v>
      </c>
      <c r="AC550" s="1">
        <v>4</v>
      </c>
      <c r="AI550" s="7">
        <f t="shared" si="313"/>
        <v>0</v>
      </c>
      <c r="AJ550" s="7">
        <f t="shared" si="314"/>
        <v>0</v>
      </c>
      <c r="AK550" s="7">
        <f t="shared" si="315"/>
        <v>3</v>
      </c>
      <c r="AL550" s="7">
        <f t="shared" si="316"/>
        <v>0</v>
      </c>
      <c r="AM550" s="2">
        <f t="shared" si="317"/>
        <v>0</v>
      </c>
      <c r="AN550" s="2">
        <f t="shared" si="318"/>
        <v>0</v>
      </c>
      <c r="AO550" s="2">
        <f t="shared" si="319"/>
        <v>5.1334702258726897E-3</v>
      </c>
      <c r="AP550" s="2">
        <f t="shared" si="320"/>
        <v>0</v>
      </c>
      <c r="AR550" t="str">
        <f t="shared" si="306"/>
        <v>Putnam</v>
      </c>
      <c r="AS550" t="s">
        <v>195</v>
      </c>
      <c r="AT550" s="182">
        <v>16</v>
      </c>
      <c r="AV550" s="98">
        <v>17</v>
      </c>
      <c r="AW550" s="100">
        <v>155</v>
      </c>
      <c r="AX550" s="106">
        <f t="shared" si="321"/>
        <v>17155</v>
      </c>
      <c r="AZ550" s="7" t="s">
        <v>2975</v>
      </c>
      <c r="BA550" t="s">
        <v>3208</v>
      </c>
      <c r="BG550" s="1">
        <v>2</v>
      </c>
      <c r="CE550">
        <v>0</v>
      </c>
      <c r="CF550">
        <v>0</v>
      </c>
    </row>
    <row r="551" spans="1:84" hidden="1" outlineLevel="1">
      <c r="A551" t="s">
        <v>981</v>
      </c>
      <c r="B551" t="s">
        <v>195</v>
      </c>
      <c r="C551" s="1">
        <f t="shared" si="307"/>
        <v>2947</v>
      </c>
      <c r="D551" s="7">
        <f>IF(P551&gt;0,RANK(P551,(P551:R551,S551:AG551)),0)</f>
        <v>2</v>
      </c>
      <c r="E551" s="7">
        <f>IF(Q551&gt;0,RANK(Q551,(P551:R551,S551:AG551)),0)</f>
        <v>0</v>
      </c>
      <c r="F551" s="7">
        <f>IF(R551&gt;0,RANK(R551,(P551:R551,S551:AG551)),0)</f>
        <v>1</v>
      </c>
      <c r="G551" s="7">
        <f>IF(S551&gt;0,RANK(S551,(P551:R551,S551:AG551)),0)</f>
        <v>3</v>
      </c>
      <c r="H551" s="49">
        <f t="shared" si="308"/>
        <v>241</v>
      </c>
      <c r="I551" s="178">
        <f t="shared" si="309"/>
        <v>8.1778079402782491E-2</v>
      </c>
      <c r="J551" s="2"/>
      <c r="K551" s="2">
        <f t="shared" si="310"/>
        <v>0.44587716321683069</v>
      </c>
      <c r="L551" s="2">
        <f t="shared" si="311"/>
        <v>0</v>
      </c>
      <c r="M551" s="2">
        <f t="shared" si="312"/>
        <v>0.52765524261961316</v>
      </c>
      <c r="N551" s="2">
        <f t="shared" si="304"/>
        <v>1.0858500169664066E-2</v>
      </c>
      <c r="O551" s="2">
        <f t="shared" si="305"/>
        <v>1.5609093993892086E-2</v>
      </c>
      <c r="P551" s="1">
        <v>1314</v>
      </c>
      <c r="R551" s="1">
        <v>1555</v>
      </c>
      <c r="S551" s="1">
        <v>32</v>
      </c>
      <c r="V551" s="1">
        <v>24</v>
      </c>
      <c r="Z551" s="1">
        <f t="shared" si="322"/>
        <v>11</v>
      </c>
      <c r="AC551" s="1">
        <v>11</v>
      </c>
      <c r="AI551" s="7">
        <f t="shared" si="313"/>
        <v>0</v>
      </c>
      <c r="AJ551" s="7">
        <f t="shared" si="314"/>
        <v>0</v>
      </c>
      <c r="AK551" s="7">
        <f t="shared" si="315"/>
        <v>4</v>
      </c>
      <c r="AL551" s="7">
        <f t="shared" si="316"/>
        <v>0</v>
      </c>
      <c r="AM551" s="2">
        <f t="shared" si="317"/>
        <v>0</v>
      </c>
      <c r="AN551" s="2">
        <f t="shared" si="318"/>
        <v>0</v>
      </c>
      <c r="AO551" s="2">
        <f t="shared" si="319"/>
        <v>8.143875127248049E-3</v>
      </c>
      <c r="AP551" s="2">
        <f t="shared" si="320"/>
        <v>0</v>
      </c>
      <c r="AR551" t="str">
        <f t="shared" si="306"/>
        <v>Randolph</v>
      </c>
      <c r="AS551" t="s">
        <v>195</v>
      </c>
      <c r="AT551" s="182">
        <v>12</v>
      </c>
      <c r="AV551" s="98">
        <v>17</v>
      </c>
      <c r="AW551" s="100">
        <v>157</v>
      </c>
      <c r="AX551" s="106">
        <f t="shared" si="321"/>
        <v>17157</v>
      </c>
      <c r="AZ551" s="7" t="s">
        <v>2975</v>
      </c>
      <c r="BA551" t="s">
        <v>3208</v>
      </c>
      <c r="BG551" s="1">
        <v>11</v>
      </c>
      <c r="CE551">
        <v>0</v>
      </c>
      <c r="CF551">
        <v>0</v>
      </c>
    </row>
    <row r="552" spans="1:84" hidden="1" outlineLevel="1">
      <c r="A552" t="s">
        <v>1711</v>
      </c>
      <c r="B552" t="s">
        <v>195</v>
      </c>
      <c r="C552" s="1">
        <f t="shared" si="307"/>
        <v>1024</v>
      </c>
      <c r="D552" s="7">
        <f>IF(P552&gt;0,RANK(P552,(P552:R552,S552:AG552)),0)</f>
        <v>2</v>
      </c>
      <c r="E552" s="7">
        <f>IF(Q552&gt;0,RANK(Q552,(P552:R552,S552:AG552)),0)</f>
        <v>0</v>
      </c>
      <c r="F552" s="7">
        <f>IF(R552&gt;0,RANK(R552,(P552:R552,S552:AG552)),0)</f>
        <v>1</v>
      </c>
      <c r="G552" s="7">
        <f>IF(S552&gt;0,RANK(S552,(P552:R552,S552:AG552)),0)</f>
        <v>3</v>
      </c>
      <c r="H552" s="49">
        <f t="shared" si="308"/>
        <v>103</v>
      </c>
      <c r="I552" s="178">
        <f t="shared" si="309"/>
        <v>0.1005859375</v>
      </c>
      <c r="J552" s="2"/>
      <c r="K552" s="2">
        <f t="shared" si="310"/>
        <v>0.4375</v>
      </c>
      <c r="L552" s="2">
        <f t="shared" si="311"/>
        <v>0</v>
      </c>
      <c r="M552" s="2">
        <f t="shared" si="312"/>
        <v>0.5380859375</v>
      </c>
      <c r="N552" s="2">
        <f t="shared" si="304"/>
        <v>1.26953125E-2</v>
      </c>
      <c r="O552" s="2">
        <f t="shared" si="305"/>
        <v>1.171875E-2</v>
      </c>
      <c r="P552" s="1">
        <v>448</v>
      </c>
      <c r="R552" s="1">
        <v>551</v>
      </c>
      <c r="S552" s="1">
        <v>13</v>
      </c>
      <c r="V552" s="1">
        <v>7</v>
      </c>
      <c r="Z552" s="1">
        <f t="shared" si="322"/>
        <v>5</v>
      </c>
      <c r="AC552" s="1">
        <v>0</v>
      </c>
      <c r="AI552" s="7">
        <f t="shared" si="313"/>
        <v>0</v>
      </c>
      <c r="AJ552" s="7">
        <f t="shared" si="314"/>
        <v>0</v>
      </c>
      <c r="AK552" s="7">
        <f t="shared" si="315"/>
        <v>4</v>
      </c>
      <c r="AL552" s="7">
        <f t="shared" si="316"/>
        <v>0</v>
      </c>
      <c r="AM552" s="2">
        <f t="shared" si="317"/>
        <v>0</v>
      </c>
      <c r="AN552" s="2">
        <f t="shared" si="318"/>
        <v>0</v>
      </c>
      <c r="AO552" s="2">
        <f t="shared" si="319"/>
        <v>6.8359375E-3</v>
      </c>
      <c r="AP552" s="2">
        <f t="shared" si="320"/>
        <v>0</v>
      </c>
      <c r="AR552" t="str">
        <f t="shared" si="306"/>
        <v>Richland</v>
      </c>
      <c r="AS552" t="s">
        <v>195</v>
      </c>
      <c r="AT552" s="182">
        <v>15</v>
      </c>
      <c r="AV552" s="98">
        <v>17</v>
      </c>
      <c r="AW552" s="100">
        <v>159</v>
      </c>
      <c r="AX552" s="106">
        <f t="shared" si="321"/>
        <v>17159</v>
      </c>
      <c r="AZ552" s="7" t="s">
        <v>2975</v>
      </c>
      <c r="BA552" t="s">
        <v>3208</v>
      </c>
      <c r="BG552" s="1">
        <v>3</v>
      </c>
      <c r="CE552">
        <v>0</v>
      </c>
      <c r="CF552">
        <v>2</v>
      </c>
    </row>
    <row r="553" spans="1:84" hidden="1" outlineLevel="1">
      <c r="A553" t="s">
        <v>1979</v>
      </c>
      <c r="B553" t="s">
        <v>195</v>
      </c>
      <c r="C553" s="1">
        <f t="shared" si="307"/>
        <v>19838</v>
      </c>
      <c r="D553" s="7">
        <f>IF(P553&gt;0,RANK(P553,(P553:R553,S553:AG553)),0)</f>
        <v>1</v>
      </c>
      <c r="E553" s="7">
        <f>IF(Q553&gt;0,RANK(Q553,(P553:R553,S553:AG553)),0)</f>
        <v>0</v>
      </c>
      <c r="F553" s="7">
        <f>IF(R553&gt;0,RANK(R553,(P553:R553,S553:AG553)),0)</f>
        <v>2</v>
      </c>
      <c r="G553" s="7">
        <f>IF(S553&gt;0,RANK(S553,(P553:R553,S553:AG553)),0)</f>
        <v>3</v>
      </c>
      <c r="H553" s="49">
        <f t="shared" si="308"/>
        <v>895</v>
      </c>
      <c r="I553" s="178">
        <f t="shared" si="309"/>
        <v>4.5115435023691905E-2</v>
      </c>
      <c r="J553" s="2"/>
      <c r="K553" s="2">
        <f t="shared" si="310"/>
        <v>0.51618106663978225</v>
      </c>
      <c r="L553" s="2">
        <f t="shared" si="311"/>
        <v>0</v>
      </c>
      <c r="M553" s="2">
        <f t="shared" si="312"/>
        <v>0.47106563161609033</v>
      </c>
      <c r="N553" s="2">
        <f t="shared" si="304"/>
        <v>8.0653291662465976E-3</v>
      </c>
      <c r="O553" s="2">
        <f t="shared" si="305"/>
        <v>4.6879725778808234E-3</v>
      </c>
      <c r="P553" s="1">
        <v>10240</v>
      </c>
      <c r="R553" s="1">
        <v>9345</v>
      </c>
      <c r="S553" s="1">
        <v>160</v>
      </c>
      <c r="V553" s="1">
        <v>39</v>
      </c>
      <c r="Z553" s="1">
        <f t="shared" si="322"/>
        <v>31</v>
      </c>
      <c r="AC553" s="1">
        <v>23</v>
      </c>
      <c r="AI553" s="7">
        <f t="shared" si="313"/>
        <v>0</v>
      </c>
      <c r="AJ553" s="7">
        <f t="shared" si="314"/>
        <v>0</v>
      </c>
      <c r="AK553" s="7">
        <f t="shared" si="315"/>
        <v>4</v>
      </c>
      <c r="AL553" s="7">
        <f t="shared" si="316"/>
        <v>0</v>
      </c>
      <c r="AM553" s="2">
        <f t="shared" si="317"/>
        <v>0</v>
      </c>
      <c r="AN553" s="2">
        <f t="shared" si="318"/>
        <v>0</v>
      </c>
      <c r="AO553" s="2">
        <f t="shared" si="319"/>
        <v>1.9659239842726079E-3</v>
      </c>
      <c r="AP553" s="2">
        <f t="shared" si="320"/>
        <v>0</v>
      </c>
      <c r="AR553" t="str">
        <f t="shared" si="306"/>
        <v>Rock Island</v>
      </c>
      <c r="AS553" t="s">
        <v>195</v>
      </c>
      <c r="AT553" s="182">
        <v>17</v>
      </c>
      <c r="AV553" s="98">
        <v>17</v>
      </c>
      <c r="AW553" s="100">
        <v>161</v>
      </c>
      <c r="AX553" s="106">
        <f t="shared" si="321"/>
        <v>17161</v>
      </c>
      <c r="AZ553" s="7" t="s">
        <v>2975</v>
      </c>
      <c r="BA553" t="s">
        <v>3208</v>
      </c>
      <c r="BG553" s="1">
        <v>31</v>
      </c>
      <c r="CE553">
        <v>0</v>
      </c>
      <c r="CF553">
        <v>0</v>
      </c>
    </row>
    <row r="554" spans="1:84" hidden="1" outlineLevel="1">
      <c r="A554" t="s">
        <v>782</v>
      </c>
      <c r="B554" t="s">
        <v>195</v>
      </c>
      <c r="C554" s="1">
        <f t="shared" si="307"/>
        <v>40396</v>
      </c>
      <c r="D554" s="7">
        <f>IF(P554&gt;0,RANK(P554,(P554:R554,S554:AG554)),0)</f>
        <v>1</v>
      </c>
      <c r="E554" s="7">
        <f>IF(Q554&gt;0,RANK(Q554,(P554:R554,S554:AG554)),0)</f>
        <v>0</v>
      </c>
      <c r="F554" s="7">
        <f>IF(R554&gt;0,RANK(R554,(P554:R554,S554:AG554)),0)</f>
        <v>2</v>
      </c>
      <c r="G554" s="7">
        <f>IF(S554&gt;0,RANK(S554,(P554:R554,S554:AG554)),0)</f>
        <v>3</v>
      </c>
      <c r="H554" s="49">
        <f t="shared" si="308"/>
        <v>8380</v>
      </c>
      <c r="I554" s="178">
        <f t="shared" si="309"/>
        <v>0.20744628181008021</v>
      </c>
      <c r="J554" s="2"/>
      <c r="K554" s="2">
        <f t="shared" si="310"/>
        <v>0.5995148034458857</v>
      </c>
      <c r="L554" s="2">
        <f t="shared" si="311"/>
        <v>0</v>
      </c>
      <c r="M554" s="2">
        <f t="shared" si="312"/>
        <v>0.39206852163580552</v>
      </c>
      <c r="N554" s="2">
        <f t="shared" si="304"/>
        <v>3.3914248935538174E-3</v>
      </c>
      <c r="O554" s="2">
        <f t="shared" si="305"/>
        <v>5.0252500247549578E-3</v>
      </c>
      <c r="P554" s="1">
        <v>24218</v>
      </c>
      <c r="R554" s="1">
        <v>15838</v>
      </c>
      <c r="S554" s="1">
        <v>137</v>
      </c>
      <c r="V554" s="1">
        <v>90</v>
      </c>
      <c r="Z554" s="1">
        <f t="shared" si="322"/>
        <v>63</v>
      </c>
      <c r="AC554" s="1">
        <v>50</v>
      </c>
      <c r="AI554" s="7">
        <f t="shared" si="313"/>
        <v>0</v>
      </c>
      <c r="AJ554" s="7">
        <f t="shared" si="314"/>
        <v>0</v>
      </c>
      <c r="AK554" s="7">
        <f t="shared" si="315"/>
        <v>4</v>
      </c>
      <c r="AL554" s="7">
        <f t="shared" si="316"/>
        <v>0</v>
      </c>
      <c r="AM554" s="2">
        <f t="shared" si="317"/>
        <v>0</v>
      </c>
      <c r="AN554" s="2">
        <f t="shared" si="318"/>
        <v>0</v>
      </c>
      <c r="AO554" s="2">
        <f t="shared" si="319"/>
        <v>2.227943360728785E-3</v>
      </c>
      <c r="AP554" s="2">
        <f t="shared" si="320"/>
        <v>0</v>
      </c>
      <c r="AR554" t="str">
        <f t="shared" si="306"/>
        <v>St. Clair</v>
      </c>
      <c r="AS554" t="s">
        <v>195</v>
      </c>
      <c r="AT554" s="182">
        <v>12</v>
      </c>
      <c r="AV554" s="98">
        <v>17</v>
      </c>
      <c r="AW554" s="100">
        <v>163</v>
      </c>
      <c r="AX554" s="106">
        <f t="shared" si="321"/>
        <v>17163</v>
      </c>
      <c r="AZ554" s="7" t="s">
        <v>2975</v>
      </c>
      <c r="BA554" t="s">
        <v>3208</v>
      </c>
      <c r="BG554" s="1">
        <v>63</v>
      </c>
      <c r="CE554">
        <v>0</v>
      </c>
      <c r="CF554">
        <v>0</v>
      </c>
    </row>
    <row r="555" spans="1:84" hidden="1" outlineLevel="1">
      <c r="A555" t="s">
        <v>698</v>
      </c>
      <c r="B555" t="s">
        <v>195</v>
      </c>
      <c r="C555" s="1">
        <f t="shared" si="307"/>
        <v>2294</v>
      </c>
      <c r="D555" s="7">
        <f>IF(P555&gt;0,RANK(P555,(P555:R555,S555:AG555)),0)</f>
        <v>2</v>
      </c>
      <c r="E555" s="7">
        <f>IF(Q555&gt;0,RANK(Q555,(P555:R555,S555:AG555)),0)</f>
        <v>0</v>
      </c>
      <c r="F555" s="7">
        <f>IF(R555&gt;0,RANK(R555,(P555:R555,S555:AG555)),0)</f>
        <v>1</v>
      </c>
      <c r="G555" s="7">
        <f>IF(S555&gt;0,RANK(S555,(P555:R555,S555:AG555)),0)</f>
        <v>3</v>
      </c>
      <c r="H555" s="49">
        <f t="shared" si="308"/>
        <v>104</v>
      </c>
      <c r="I555" s="178">
        <f t="shared" si="309"/>
        <v>4.5335658238884045E-2</v>
      </c>
      <c r="J555" s="2"/>
      <c r="K555" s="2">
        <f t="shared" si="310"/>
        <v>0.45945945945945948</v>
      </c>
      <c r="L555" s="2">
        <f t="shared" si="311"/>
        <v>0</v>
      </c>
      <c r="M555" s="2">
        <f t="shared" si="312"/>
        <v>0.50479511769834351</v>
      </c>
      <c r="N555" s="2">
        <f t="shared" si="304"/>
        <v>1.4385353095030515E-2</v>
      </c>
      <c r="O555" s="2">
        <f t="shared" si="305"/>
        <v>2.1360069747166546E-2</v>
      </c>
      <c r="P555" s="1">
        <v>1054</v>
      </c>
      <c r="R555" s="1">
        <v>1158</v>
      </c>
      <c r="S555" s="1">
        <v>33</v>
      </c>
      <c r="V555" s="1">
        <v>26</v>
      </c>
      <c r="Z555" s="1">
        <f t="shared" si="322"/>
        <v>8</v>
      </c>
      <c r="AC555" s="1">
        <v>15</v>
      </c>
      <c r="AI555" s="7">
        <f t="shared" si="313"/>
        <v>0</v>
      </c>
      <c r="AJ555" s="7">
        <f t="shared" si="314"/>
        <v>0</v>
      </c>
      <c r="AK555" s="7">
        <f t="shared" si="315"/>
        <v>4</v>
      </c>
      <c r="AL555" s="7">
        <f t="shared" si="316"/>
        <v>0</v>
      </c>
      <c r="AM555" s="2">
        <f t="shared" si="317"/>
        <v>0</v>
      </c>
      <c r="AN555" s="2">
        <f t="shared" si="318"/>
        <v>0</v>
      </c>
      <c r="AO555" s="2">
        <f t="shared" si="319"/>
        <v>1.1333914559721011E-2</v>
      </c>
      <c r="AP555" s="2">
        <f t="shared" si="320"/>
        <v>0</v>
      </c>
      <c r="AR555" t="str">
        <f t="shared" si="306"/>
        <v>Saline</v>
      </c>
      <c r="AS555" t="s">
        <v>195</v>
      </c>
      <c r="AT555" s="182">
        <v>15</v>
      </c>
      <c r="AV555" s="98">
        <v>17</v>
      </c>
      <c r="AW555" s="100">
        <v>165</v>
      </c>
      <c r="AX555" s="106">
        <f t="shared" si="321"/>
        <v>17165</v>
      </c>
      <c r="AZ555" s="7" t="s">
        <v>2975</v>
      </c>
      <c r="BA555" t="s">
        <v>3208</v>
      </c>
      <c r="BG555" s="1">
        <v>8</v>
      </c>
      <c r="CE555">
        <v>0</v>
      </c>
      <c r="CF555">
        <v>0</v>
      </c>
    </row>
    <row r="556" spans="1:84" hidden="1" outlineLevel="1">
      <c r="A556" t="s">
        <v>1766</v>
      </c>
      <c r="B556" t="s">
        <v>195</v>
      </c>
      <c r="C556" s="1">
        <f t="shared" si="307"/>
        <v>19813</v>
      </c>
      <c r="D556" s="7">
        <f>IF(P556&gt;0,RANK(P556,(P556:R556,S556:AG556)),0)</f>
        <v>2</v>
      </c>
      <c r="E556" s="7">
        <f>IF(Q556&gt;0,RANK(Q556,(P556:R556,S556:AG556)),0)</f>
        <v>0</v>
      </c>
      <c r="F556" s="7">
        <f>IF(R556&gt;0,RANK(R556,(P556:R556,S556:AG556)),0)</f>
        <v>1</v>
      </c>
      <c r="G556" s="7">
        <f>IF(S556&gt;0,RANK(S556,(P556:R556,S556:AG556)),0)</f>
        <v>3</v>
      </c>
      <c r="H556" s="49">
        <f t="shared" si="308"/>
        <v>1121</v>
      </c>
      <c r="I556" s="178">
        <f t="shared" si="309"/>
        <v>5.657901377883208E-2</v>
      </c>
      <c r="J556" s="2"/>
      <c r="K556" s="2">
        <f t="shared" si="310"/>
        <v>0.46913642557916518</v>
      </c>
      <c r="L556" s="2">
        <f t="shared" si="311"/>
        <v>0</v>
      </c>
      <c r="M556" s="2">
        <f t="shared" si="312"/>
        <v>0.52571543935799725</v>
      </c>
      <c r="N556" s="2">
        <f t="shared" si="304"/>
        <v>2.0693484076111644E-3</v>
      </c>
      <c r="O556" s="2">
        <f t="shared" si="305"/>
        <v>3.0787866552263467E-3</v>
      </c>
      <c r="P556" s="1">
        <v>9295</v>
      </c>
      <c r="R556" s="1">
        <v>10416</v>
      </c>
      <c r="S556" s="1">
        <v>41</v>
      </c>
      <c r="V556" s="1">
        <v>30</v>
      </c>
      <c r="Z556" s="1">
        <f t="shared" si="322"/>
        <v>20</v>
      </c>
      <c r="AC556" s="1">
        <v>11</v>
      </c>
      <c r="AI556" s="7">
        <f t="shared" si="313"/>
        <v>0</v>
      </c>
      <c r="AJ556" s="7">
        <f t="shared" si="314"/>
        <v>0</v>
      </c>
      <c r="AK556" s="7">
        <f t="shared" si="315"/>
        <v>4</v>
      </c>
      <c r="AL556" s="7">
        <f t="shared" si="316"/>
        <v>0</v>
      </c>
      <c r="AM556" s="2">
        <f t="shared" si="317"/>
        <v>0</v>
      </c>
      <c r="AN556" s="2">
        <f t="shared" si="318"/>
        <v>0</v>
      </c>
      <c r="AO556" s="2">
        <f t="shared" si="319"/>
        <v>1.5141573714228032E-3</v>
      </c>
      <c r="AP556" s="2">
        <f t="shared" si="320"/>
        <v>0</v>
      </c>
      <c r="AR556" t="str">
        <f t="shared" si="306"/>
        <v>Sangamon</v>
      </c>
      <c r="AS556" t="s">
        <v>195</v>
      </c>
      <c r="AT556" s="182"/>
      <c r="AV556" s="98">
        <v>17</v>
      </c>
      <c r="AW556" s="100">
        <v>167</v>
      </c>
      <c r="AX556" s="106">
        <f t="shared" si="321"/>
        <v>17167</v>
      </c>
      <c r="AZ556" s="7" t="s">
        <v>2975</v>
      </c>
      <c r="BA556" t="s">
        <v>3208</v>
      </c>
      <c r="BG556" s="1">
        <v>20</v>
      </c>
      <c r="CE556">
        <v>0</v>
      </c>
      <c r="CF556">
        <v>0</v>
      </c>
    </row>
    <row r="557" spans="1:84" hidden="1" outlineLevel="1">
      <c r="A557" t="s">
        <v>3037</v>
      </c>
      <c r="B557" t="s">
        <v>195</v>
      </c>
      <c r="C557" s="1">
        <f t="shared" si="307"/>
        <v>677</v>
      </c>
      <c r="D557" s="7">
        <f>IF(P557&gt;0,RANK(P557,(P557:R557,S557:AG557)),0)</f>
        <v>1</v>
      </c>
      <c r="E557" s="7">
        <f>IF(Q557&gt;0,RANK(Q557,(P557:R557,S557:AG557)),0)</f>
        <v>0</v>
      </c>
      <c r="F557" s="7">
        <f>IF(R557&gt;0,RANK(R557,(P557:R557,S557:AG557)),0)</f>
        <v>2</v>
      </c>
      <c r="G557" s="7">
        <f>IF(S557&gt;0,RANK(S557,(P557:R557,S557:AG557)),0)</f>
        <v>4</v>
      </c>
      <c r="H557" s="49">
        <f t="shared" si="308"/>
        <v>74</v>
      </c>
      <c r="I557" s="178">
        <f t="shared" si="309"/>
        <v>0.10930576070901034</v>
      </c>
      <c r="J557" s="2"/>
      <c r="K557" s="2">
        <f t="shared" si="310"/>
        <v>0.54357459379615958</v>
      </c>
      <c r="L557" s="2">
        <f t="shared" si="311"/>
        <v>0</v>
      </c>
      <c r="M557" s="2">
        <f t="shared" si="312"/>
        <v>0.4342688330871492</v>
      </c>
      <c r="N557" s="2">
        <f t="shared" si="304"/>
        <v>7.385524372230428E-3</v>
      </c>
      <c r="O557" s="2">
        <f t="shared" si="305"/>
        <v>1.4771048744460797E-2</v>
      </c>
      <c r="P557" s="1">
        <v>368</v>
      </c>
      <c r="R557" s="1">
        <v>294</v>
      </c>
      <c r="S557" s="1">
        <v>5</v>
      </c>
      <c r="V557" s="1">
        <v>6</v>
      </c>
      <c r="Z557" s="1">
        <f t="shared" si="322"/>
        <v>3</v>
      </c>
      <c r="AC557" s="1">
        <v>1</v>
      </c>
      <c r="AI557" s="7">
        <f t="shared" si="313"/>
        <v>0</v>
      </c>
      <c r="AJ557" s="7">
        <f t="shared" si="314"/>
        <v>0</v>
      </c>
      <c r="AK557" s="7">
        <f t="shared" si="315"/>
        <v>3</v>
      </c>
      <c r="AL557" s="7">
        <f t="shared" si="316"/>
        <v>0</v>
      </c>
      <c r="AM557" s="2">
        <f t="shared" si="317"/>
        <v>0</v>
      </c>
      <c r="AN557" s="2">
        <f t="shared" si="318"/>
        <v>0</v>
      </c>
      <c r="AO557" s="2">
        <f t="shared" si="319"/>
        <v>8.8626292466765146E-3</v>
      </c>
      <c r="AP557" s="2">
        <f t="shared" si="320"/>
        <v>0</v>
      </c>
      <c r="AR557" t="str">
        <f t="shared" si="306"/>
        <v>Schuyler</v>
      </c>
      <c r="AS557" t="s">
        <v>195</v>
      </c>
      <c r="AT557" s="182">
        <v>18</v>
      </c>
      <c r="AV557" s="98">
        <v>17</v>
      </c>
      <c r="AW557" s="100">
        <v>169</v>
      </c>
      <c r="AX557" s="106">
        <f t="shared" si="321"/>
        <v>17169</v>
      </c>
      <c r="AZ557" s="7" t="s">
        <v>2975</v>
      </c>
      <c r="BA557" t="s">
        <v>3208</v>
      </c>
      <c r="BG557" s="1">
        <v>3</v>
      </c>
      <c r="CE557">
        <v>0</v>
      </c>
      <c r="CF557">
        <v>0</v>
      </c>
    </row>
    <row r="558" spans="1:84" hidden="1" outlineLevel="1">
      <c r="A558" t="s">
        <v>1017</v>
      </c>
      <c r="B558" t="s">
        <v>195</v>
      </c>
      <c r="C558" s="1">
        <f t="shared" si="307"/>
        <v>322</v>
      </c>
      <c r="D558" s="7">
        <f>IF(P558&gt;0,RANK(P558,(P558:R558,S558:AG558)),0)</f>
        <v>2</v>
      </c>
      <c r="E558" s="7">
        <f>IF(Q558&gt;0,RANK(Q558,(P558:R558,S558:AG558)),0)</f>
        <v>0</v>
      </c>
      <c r="F558" s="7">
        <f>IF(R558&gt;0,RANK(R558,(P558:R558,S558:AG558)),0)</f>
        <v>1</v>
      </c>
      <c r="G558" s="7">
        <f>IF(S558&gt;0,RANK(S558,(P558:R558,S558:AG558)),0)</f>
        <v>5</v>
      </c>
      <c r="H558" s="49">
        <f t="shared" si="308"/>
        <v>11</v>
      </c>
      <c r="I558" s="178">
        <f t="shared" si="309"/>
        <v>3.4161490683229816E-2</v>
      </c>
      <c r="J558" s="2"/>
      <c r="K558" s="2">
        <f t="shared" si="310"/>
        <v>0.46583850931677018</v>
      </c>
      <c r="L558" s="2">
        <f t="shared" si="311"/>
        <v>0</v>
      </c>
      <c r="M558" s="2">
        <f t="shared" si="312"/>
        <v>0.5</v>
      </c>
      <c r="N558" s="2">
        <f t="shared" si="304"/>
        <v>6.2111801242236021E-3</v>
      </c>
      <c r="O558" s="2">
        <f t="shared" si="305"/>
        <v>2.7950310559006222E-2</v>
      </c>
      <c r="P558" s="1">
        <v>150</v>
      </c>
      <c r="R558" s="1">
        <v>161</v>
      </c>
      <c r="S558" s="1">
        <v>2</v>
      </c>
      <c r="V558" s="1">
        <v>4</v>
      </c>
      <c r="Z558" s="1">
        <f t="shared" si="322"/>
        <v>3</v>
      </c>
      <c r="AC558" s="1">
        <v>2</v>
      </c>
      <c r="AI558" s="7">
        <f t="shared" si="313"/>
        <v>0</v>
      </c>
      <c r="AJ558" s="7">
        <f t="shared" si="314"/>
        <v>0</v>
      </c>
      <c r="AK558" s="7">
        <f t="shared" si="315"/>
        <v>3</v>
      </c>
      <c r="AL558" s="7">
        <f t="shared" si="316"/>
        <v>0</v>
      </c>
      <c r="AM558" s="2">
        <f t="shared" si="317"/>
        <v>0</v>
      </c>
      <c r="AN558" s="2">
        <f t="shared" si="318"/>
        <v>0</v>
      </c>
      <c r="AO558" s="2">
        <f t="shared" si="319"/>
        <v>1.2422360248447204E-2</v>
      </c>
      <c r="AP558" s="2">
        <f t="shared" si="320"/>
        <v>0</v>
      </c>
      <c r="AR558" t="str">
        <f t="shared" si="306"/>
        <v>Scott</v>
      </c>
      <c r="AS558" t="s">
        <v>195</v>
      </c>
      <c r="AT558" s="182">
        <v>18</v>
      </c>
      <c r="AV558" s="98">
        <v>17</v>
      </c>
      <c r="AW558" s="100">
        <v>171</v>
      </c>
      <c r="AX558" s="106">
        <f t="shared" si="321"/>
        <v>17171</v>
      </c>
      <c r="AZ558" s="7" t="s">
        <v>2975</v>
      </c>
      <c r="BA558" t="s">
        <v>3208</v>
      </c>
      <c r="BG558" s="1">
        <v>3</v>
      </c>
      <c r="CE558">
        <v>0</v>
      </c>
      <c r="CF558">
        <v>0</v>
      </c>
    </row>
    <row r="559" spans="1:84" hidden="1" outlineLevel="1">
      <c r="A559" t="s">
        <v>1472</v>
      </c>
      <c r="B559" t="s">
        <v>195</v>
      </c>
      <c r="C559" s="1">
        <f t="shared" si="307"/>
        <v>1776</v>
      </c>
      <c r="D559" s="7">
        <f>IF(P559&gt;0,RANK(P559,(P559:R559,S559:AG559)),0)</f>
        <v>2</v>
      </c>
      <c r="E559" s="7">
        <f>IF(Q559&gt;0,RANK(Q559,(P559:R559,S559:AG559)),0)</f>
        <v>0</v>
      </c>
      <c r="F559" s="7">
        <f>IF(R559&gt;0,RANK(R559,(P559:R559,S559:AG559)),0)</f>
        <v>1</v>
      </c>
      <c r="G559" s="7">
        <f>IF(S559&gt;0,RANK(S559,(P559:R559,S559:AG559)),0)</f>
        <v>3</v>
      </c>
      <c r="H559" s="49">
        <f t="shared" si="308"/>
        <v>158</v>
      </c>
      <c r="I559" s="178">
        <f t="shared" si="309"/>
        <v>8.8963963963963957E-2</v>
      </c>
      <c r="J559" s="2"/>
      <c r="K559" s="2">
        <f t="shared" si="310"/>
        <v>0.4408783783783784</v>
      </c>
      <c r="L559" s="2">
        <f t="shared" si="311"/>
        <v>0</v>
      </c>
      <c r="M559" s="2">
        <f t="shared" si="312"/>
        <v>0.52984234234234229</v>
      </c>
      <c r="N559" s="2">
        <f t="shared" si="304"/>
        <v>9.5720720720720714E-3</v>
      </c>
      <c r="O559" s="2">
        <f t="shared" si="305"/>
        <v>1.9707207207207242E-2</v>
      </c>
      <c r="P559" s="1">
        <v>783</v>
      </c>
      <c r="R559" s="1">
        <v>941</v>
      </c>
      <c r="S559" s="1">
        <v>17</v>
      </c>
      <c r="V559" s="1">
        <v>14</v>
      </c>
      <c r="Z559" s="1">
        <f t="shared" si="322"/>
        <v>17</v>
      </c>
      <c r="AC559" s="1">
        <v>4</v>
      </c>
      <c r="AI559" s="7">
        <f t="shared" si="313"/>
        <v>0</v>
      </c>
      <c r="AJ559" s="7">
        <f t="shared" si="314"/>
        <v>0</v>
      </c>
      <c r="AK559" s="7">
        <f t="shared" si="315"/>
        <v>5</v>
      </c>
      <c r="AL559" s="7">
        <f t="shared" si="316"/>
        <v>0</v>
      </c>
      <c r="AM559" s="2">
        <f t="shared" si="317"/>
        <v>0</v>
      </c>
      <c r="AN559" s="2">
        <f t="shared" si="318"/>
        <v>0</v>
      </c>
      <c r="AO559" s="2">
        <f t="shared" si="319"/>
        <v>7.8828828828828822E-3</v>
      </c>
      <c r="AP559" s="2">
        <f t="shared" si="320"/>
        <v>0</v>
      </c>
      <c r="AR559" t="str">
        <f t="shared" si="306"/>
        <v>Shelby</v>
      </c>
      <c r="AS559" t="s">
        <v>195</v>
      </c>
      <c r="AT559" s="182">
        <v>15</v>
      </c>
      <c r="AV559" s="98">
        <v>17</v>
      </c>
      <c r="AW559" s="100">
        <v>173</v>
      </c>
      <c r="AX559" s="106">
        <f t="shared" si="321"/>
        <v>17173</v>
      </c>
      <c r="AZ559" s="7" t="s">
        <v>2975</v>
      </c>
      <c r="BA559" t="s">
        <v>3208</v>
      </c>
      <c r="BG559" s="1">
        <v>17</v>
      </c>
      <c r="CE559">
        <v>0</v>
      </c>
      <c r="CF559">
        <v>0</v>
      </c>
    </row>
    <row r="560" spans="1:84" hidden="1" outlineLevel="1">
      <c r="A560" t="s">
        <v>583</v>
      </c>
      <c r="B560" t="s">
        <v>195</v>
      </c>
      <c r="C560" s="1">
        <f t="shared" si="307"/>
        <v>418</v>
      </c>
      <c r="D560" s="7">
        <f>IF(P560&gt;0,RANK(P560,(P560:R560,S560:AG560)),0)</f>
        <v>2</v>
      </c>
      <c r="E560" s="7">
        <f>IF(Q560&gt;0,RANK(Q560,(P560:R560,S560:AG560)),0)</f>
        <v>0</v>
      </c>
      <c r="F560" s="7">
        <f>IF(R560&gt;0,RANK(R560,(P560:R560,S560:AG560)),0)</f>
        <v>1</v>
      </c>
      <c r="G560" s="7">
        <f>IF(S560&gt;0,RANK(S560,(P560:R560,S560:AG560)),0)</f>
        <v>4</v>
      </c>
      <c r="H560" s="49">
        <f t="shared" si="308"/>
        <v>18</v>
      </c>
      <c r="I560" s="178">
        <f t="shared" si="309"/>
        <v>4.3062200956937802E-2</v>
      </c>
      <c r="J560" s="2"/>
      <c r="K560" s="2">
        <f t="shared" si="310"/>
        <v>0.47129186602870815</v>
      </c>
      <c r="L560" s="2">
        <f t="shared" si="311"/>
        <v>0</v>
      </c>
      <c r="M560" s="2">
        <f t="shared" si="312"/>
        <v>0.5143540669856459</v>
      </c>
      <c r="N560" s="2">
        <f t="shared" si="304"/>
        <v>2.3923444976076554E-3</v>
      </c>
      <c r="O560" s="2">
        <f t="shared" si="305"/>
        <v>1.1961722488038241E-2</v>
      </c>
      <c r="P560" s="1">
        <v>197</v>
      </c>
      <c r="R560" s="1">
        <v>215</v>
      </c>
      <c r="S560" s="1">
        <v>1</v>
      </c>
      <c r="V560" s="1">
        <v>4</v>
      </c>
      <c r="Z560" s="1">
        <f t="shared" si="322"/>
        <v>1</v>
      </c>
      <c r="AC560" s="1">
        <v>0</v>
      </c>
      <c r="AI560" s="7">
        <f t="shared" si="313"/>
        <v>0</v>
      </c>
      <c r="AJ560" s="7">
        <f t="shared" si="314"/>
        <v>0</v>
      </c>
      <c r="AK560" s="7">
        <f t="shared" si="315"/>
        <v>3</v>
      </c>
      <c r="AL560" s="7">
        <f t="shared" si="316"/>
        <v>0</v>
      </c>
      <c r="AM560" s="2">
        <f t="shared" si="317"/>
        <v>0</v>
      </c>
      <c r="AN560" s="2">
        <f t="shared" si="318"/>
        <v>0</v>
      </c>
      <c r="AO560" s="2">
        <f t="shared" si="319"/>
        <v>9.5693779904306216E-3</v>
      </c>
      <c r="AP560" s="2">
        <f t="shared" si="320"/>
        <v>0</v>
      </c>
      <c r="AR560" t="str">
        <f t="shared" si="306"/>
        <v>Stark</v>
      </c>
      <c r="AS560" t="s">
        <v>195</v>
      </c>
      <c r="AT560" s="182"/>
      <c r="AV560" s="98">
        <v>17</v>
      </c>
      <c r="AW560" s="100">
        <v>175</v>
      </c>
      <c r="AX560" s="106">
        <f t="shared" si="321"/>
        <v>17175</v>
      </c>
      <c r="AZ560" s="7" t="s">
        <v>2975</v>
      </c>
      <c r="BA560" t="s">
        <v>3208</v>
      </c>
      <c r="BG560" s="1">
        <v>1</v>
      </c>
      <c r="CE560">
        <v>0</v>
      </c>
      <c r="CF560">
        <v>0</v>
      </c>
    </row>
    <row r="561" spans="1:84" hidden="1" outlineLevel="1">
      <c r="A561" t="s">
        <v>1223</v>
      </c>
      <c r="B561" t="s">
        <v>195</v>
      </c>
      <c r="C561" s="1">
        <f t="shared" si="307"/>
        <v>4059</v>
      </c>
      <c r="D561" s="7">
        <f>IF(P561&gt;0,RANK(P561,(P561:R561,S561:AG561)),0)</f>
        <v>2</v>
      </c>
      <c r="E561" s="7">
        <f>IF(Q561&gt;0,RANK(Q561,(P561:R561,S561:AG561)),0)</f>
        <v>0</v>
      </c>
      <c r="F561" s="7">
        <f>IF(R561&gt;0,RANK(R561,(P561:R561,S561:AG561)),0)</f>
        <v>1</v>
      </c>
      <c r="G561" s="7">
        <f>IF(S561&gt;0,RANK(S561,(P561:R561,S561:AG561)),0)</f>
        <v>3</v>
      </c>
      <c r="H561" s="49">
        <f t="shared" si="308"/>
        <v>40</v>
      </c>
      <c r="I561" s="178">
        <f t="shared" si="309"/>
        <v>9.8546440009854644E-3</v>
      </c>
      <c r="J561" s="2"/>
      <c r="K561" s="2">
        <f t="shared" si="310"/>
        <v>0.49002217294900224</v>
      </c>
      <c r="L561" s="2">
        <f t="shared" si="311"/>
        <v>0</v>
      </c>
      <c r="M561" s="2">
        <f t="shared" si="312"/>
        <v>0.4998768169499877</v>
      </c>
      <c r="N561" s="2">
        <f t="shared" si="304"/>
        <v>3.4491254003449125E-3</v>
      </c>
      <c r="O561" s="2">
        <f t="shared" si="305"/>
        <v>6.651884700665198E-3</v>
      </c>
      <c r="P561" s="1">
        <v>1989</v>
      </c>
      <c r="R561" s="1">
        <v>2029</v>
      </c>
      <c r="S561" s="1">
        <v>14</v>
      </c>
      <c r="V561" s="1">
        <v>14</v>
      </c>
      <c r="Z561" s="1">
        <f t="shared" si="322"/>
        <v>8</v>
      </c>
      <c r="AC561" s="1">
        <v>5</v>
      </c>
      <c r="AI561" s="7">
        <f t="shared" si="313"/>
        <v>0</v>
      </c>
      <c r="AJ561" s="7">
        <f t="shared" si="314"/>
        <v>0</v>
      </c>
      <c r="AK561" s="7">
        <f t="shared" si="315"/>
        <v>3</v>
      </c>
      <c r="AL561" s="7">
        <f t="shared" si="316"/>
        <v>0</v>
      </c>
      <c r="AM561" s="2">
        <f t="shared" si="317"/>
        <v>0</v>
      </c>
      <c r="AN561" s="2">
        <f t="shared" si="318"/>
        <v>0</v>
      </c>
      <c r="AO561" s="2">
        <f t="shared" si="319"/>
        <v>3.4491254003449125E-3</v>
      </c>
      <c r="AP561" s="2">
        <f t="shared" si="320"/>
        <v>0</v>
      </c>
      <c r="AR561" t="str">
        <f t="shared" si="306"/>
        <v>Stephenson</v>
      </c>
      <c r="AS561" t="s">
        <v>195</v>
      </c>
      <c r="AT561" s="182">
        <v>17</v>
      </c>
      <c r="AV561" s="98">
        <v>17</v>
      </c>
      <c r="AW561" s="100">
        <v>177</v>
      </c>
      <c r="AX561" s="106">
        <f t="shared" si="321"/>
        <v>17177</v>
      </c>
      <c r="AZ561" s="7" t="s">
        <v>2975</v>
      </c>
      <c r="BA561" t="s">
        <v>3208</v>
      </c>
      <c r="BG561" s="1">
        <v>8</v>
      </c>
      <c r="CE561">
        <v>0</v>
      </c>
      <c r="CF561">
        <v>0</v>
      </c>
    </row>
    <row r="562" spans="1:84" hidden="1" outlineLevel="1">
      <c r="A562" t="s">
        <v>3192</v>
      </c>
      <c r="B562" t="s">
        <v>195</v>
      </c>
      <c r="C562" s="1">
        <f t="shared" si="307"/>
        <v>13207</v>
      </c>
      <c r="D562" s="7">
        <f>IF(P562&gt;0,RANK(P562,(P562:R562,S562:AG562)),0)</f>
        <v>2</v>
      </c>
      <c r="E562" s="7">
        <f>IF(Q562&gt;0,RANK(Q562,(P562:R562,S562:AG562)),0)</f>
        <v>0</v>
      </c>
      <c r="F562" s="7">
        <f>IF(R562&gt;0,RANK(R562,(P562:R562,S562:AG562)),0)</f>
        <v>1</v>
      </c>
      <c r="G562" s="7">
        <f>IF(S562&gt;0,RANK(S562,(P562:R562,S562:AG562)),0)</f>
        <v>3</v>
      </c>
      <c r="H562" s="49">
        <f t="shared" si="308"/>
        <v>1287</v>
      </c>
      <c r="I562" s="178">
        <f t="shared" si="309"/>
        <v>9.7448322859089873E-2</v>
      </c>
      <c r="J562" s="2"/>
      <c r="K562" s="2">
        <f t="shared" si="310"/>
        <v>0.44711138032861364</v>
      </c>
      <c r="L562" s="2">
        <f t="shared" si="311"/>
        <v>0</v>
      </c>
      <c r="M562" s="2">
        <f t="shared" si="312"/>
        <v>0.54455970318770353</v>
      </c>
      <c r="N562" s="2">
        <f t="shared" si="304"/>
        <v>3.2558491708942227E-3</v>
      </c>
      <c r="O562" s="2">
        <f t="shared" si="305"/>
        <v>5.0730673127886133E-3</v>
      </c>
      <c r="P562" s="1">
        <v>5905</v>
      </c>
      <c r="R562" s="1">
        <v>7192</v>
      </c>
      <c r="S562" s="1">
        <v>43</v>
      </c>
      <c r="V562" s="1">
        <v>28</v>
      </c>
      <c r="Z562" s="1">
        <f t="shared" si="322"/>
        <v>24</v>
      </c>
      <c r="AC562" s="1">
        <v>15</v>
      </c>
      <c r="AI562" s="7">
        <f t="shared" si="313"/>
        <v>0</v>
      </c>
      <c r="AJ562" s="7">
        <f t="shared" si="314"/>
        <v>0</v>
      </c>
      <c r="AK562" s="7">
        <f t="shared" si="315"/>
        <v>4</v>
      </c>
      <c r="AL562" s="7">
        <f t="shared" si="316"/>
        <v>0</v>
      </c>
      <c r="AM562" s="2">
        <f t="shared" si="317"/>
        <v>0</v>
      </c>
      <c r="AN562" s="2">
        <f t="shared" si="318"/>
        <v>0</v>
      </c>
      <c r="AO562" s="2">
        <f t="shared" si="319"/>
        <v>2.1200878322101915E-3</v>
      </c>
      <c r="AP562" s="2">
        <f t="shared" si="320"/>
        <v>0</v>
      </c>
      <c r="AR562" t="str">
        <f t="shared" si="306"/>
        <v>Tazewell</v>
      </c>
      <c r="AS562" t="s">
        <v>195</v>
      </c>
      <c r="AT562" s="182"/>
      <c r="AV562" s="98">
        <v>17</v>
      </c>
      <c r="AW562" s="100">
        <v>179</v>
      </c>
      <c r="AX562" s="106">
        <f t="shared" si="321"/>
        <v>17179</v>
      </c>
      <c r="AZ562" s="7" t="s">
        <v>2975</v>
      </c>
      <c r="BA562" t="s">
        <v>3208</v>
      </c>
      <c r="BG562" s="1">
        <v>24</v>
      </c>
      <c r="CE562">
        <v>0</v>
      </c>
      <c r="CF562">
        <v>0</v>
      </c>
    </row>
    <row r="563" spans="1:84" hidden="1" outlineLevel="1">
      <c r="A563" t="s">
        <v>3257</v>
      </c>
      <c r="B563" t="s">
        <v>195</v>
      </c>
      <c r="C563" s="1">
        <f t="shared" si="307"/>
        <v>2126</v>
      </c>
      <c r="D563" s="7">
        <f>IF(P563&gt;0,RANK(P563,(P563:R563,S563:AG563)),0)</f>
        <v>2</v>
      </c>
      <c r="E563" s="7">
        <f>IF(Q563&gt;0,RANK(Q563,(P563:R563,S563:AG563)),0)</f>
        <v>0</v>
      </c>
      <c r="F563" s="7">
        <f>IF(R563&gt;0,RANK(R563,(P563:R563,S563:AG563)),0)</f>
        <v>1</v>
      </c>
      <c r="G563" s="7">
        <f>IF(S563&gt;0,RANK(S563,(P563:R563,S563:AG563)),0)</f>
        <v>3</v>
      </c>
      <c r="H563" s="49">
        <f t="shared" si="308"/>
        <v>232</v>
      </c>
      <c r="I563" s="178">
        <f t="shared" si="309"/>
        <v>0.10912511759172154</v>
      </c>
      <c r="J563" s="2"/>
      <c r="K563" s="2">
        <f t="shared" si="310"/>
        <v>0.43320790216368765</v>
      </c>
      <c r="L563" s="2">
        <f t="shared" si="311"/>
        <v>0</v>
      </c>
      <c r="M563" s="2">
        <f t="shared" si="312"/>
        <v>0.54233301975540926</v>
      </c>
      <c r="N563" s="2">
        <f t="shared" si="304"/>
        <v>1.1288805268109126E-2</v>
      </c>
      <c r="O563" s="2">
        <f t="shared" si="305"/>
        <v>1.3170272812793959E-2</v>
      </c>
      <c r="P563" s="1">
        <v>921</v>
      </c>
      <c r="R563" s="1">
        <v>1153</v>
      </c>
      <c r="S563" s="1">
        <v>24</v>
      </c>
      <c r="V563" s="1">
        <v>11</v>
      </c>
      <c r="Z563" s="1">
        <f t="shared" si="322"/>
        <v>10</v>
      </c>
      <c r="AC563" s="1">
        <v>7</v>
      </c>
      <c r="AI563" s="7">
        <f t="shared" si="313"/>
        <v>0</v>
      </c>
      <c r="AJ563" s="7">
        <f t="shared" si="314"/>
        <v>0</v>
      </c>
      <c r="AK563" s="7">
        <f t="shared" si="315"/>
        <v>4</v>
      </c>
      <c r="AL563" s="7">
        <f t="shared" si="316"/>
        <v>0</v>
      </c>
      <c r="AM563" s="2">
        <f t="shared" si="317"/>
        <v>0</v>
      </c>
      <c r="AN563" s="2">
        <f t="shared" si="318"/>
        <v>0</v>
      </c>
      <c r="AO563" s="2">
        <f t="shared" si="319"/>
        <v>5.1740357478833494E-3</v>
      </c>
      <c r="AP563" s="2">
        <f t="shared" si="320"/>
        <v>0</v>
      </c>
      <c r="AR563" t="str">
        <f t="shared" si="306"/>
        <v>Union</v>
      </c>
      <c r="AS563" t="s">
        <v>195</v>
      </c>
      <c r="AT563" s="182">
        <v>12</v>
      </c>
      <c r="AV563" s="98">
        <v>17</v>
      </c>
      <c r="AW563" s="100">
        <v>181</v>
      </c>
      <c r="AX563" s="106">
        <f t="shared" si="321"/>
        <v>17181</v>
      </c>
      <c r="AZ563" s="7" t="s">
        <v>2975</v>
      </c>
      <c r="BA563" t="s">
        <v>3208</v>
      </c>
      <c r="BG563" s="1">
        <v>10</v>
      </c>
      <c r="CE563">
        <v>0</v>
      </c>
      <c r="CF563">
        <v>0</v>
      </c>
    </row>
    <row r="564" spans="1:84" hidden="1" outlineLevel="1">
      <c r="A564" t="s">
        <v>721</v>
      </c>
      <c r="B564" t="s">
        <v>195</v>
      </c>
      <c r="C564" s="1">
        <f t="shared" si="307"/>
        <v>5948</v>
      </c>
      <c r="D564" s="7">
        <f>IF(P564&gt;0,RANK(P564,(P564:R564,S564:AG564)),0)</f>
        <v>1</v>
      </c>
      <c r="E564" s="7">
        <f>IF(Q564&gt;0,RANK(Q564,(P564:R564,S564:AG564)),0)</f>
        <v>0</v>
      </c>
      <c r="F564" s="7">
        <f>IF(R564&gt;0,RANK(R564,(P564:R564,S564:AG564)),0)</f>
        <v>2</v>
      </c>
      <c r="G564" s="7">
        <f>IF(S564&gt;0,RANK(S564,(P564:R564,S564:AG564)),0)</f>
        <v>3</v>
      </c>
      <c r="H564" s="49">
        <f t="shared" si="308"/>
        <v>245</v>
      </c>
      <c r="I564" s="178">
        <f t="shared" si="309"/>
        <v>4.1190316072629456E-2</v>
      </c>
      <c r="J564" s="2"/>
      <c r="K564" s="2">
        <f t="shared" si="310"/>
        <v>0.51244115669132484</v>
      </c>
      <c r="L564" s="2">
        <f t="shared" si="311"/>
        <v>0</v>
      </c>
      <c r="M564" s="2">
        <f t="shared" si="312"/>
        <v>0.47125084061869538</v>
      </c>
      <c r="N564" s="2">
        <f t="shared" si="304"/>
        <v>8.0699394754539348E-3</v>
      </c>
      <c r="O564" s="2">
        <f t="shared" si="305"/>
        <v>8.2380632145258488E-3</v>
      </c>
      <c r="P564" s="1">
        <v>3048</v>
      </c>
      <c r="R564" s="1">
        <v>2803</v>
      </c>
      <c r="S564" s="1">
        <v>48</v>
      </c>
      <c r="V564" s="1">
        <v>20</v>
      </c>
      <c r="Z564" s="1">
        <f t="shared" si="322"/>
        <v>17</v>
      </c>
      <c r="AC564" s="1">
        <v>12</v>
      </c>
      <c r="AI564" s="7">
        <f t="shared" si="313"/>
        <v>0</v>
      </c>
      <c r="AJ564" s="7">
        <f t="shared" si="314"/>
        <v>0</v>
      </c>
      <c r="AK564" s="7">
        <f t="shared" si="315"/>
        <v>4</v>
      </c>
      <c r="AL564" s="7">
        <f t="shared" si="316"/>
        <v>0</v>
      </c>
      <c r="AM564" s="2">
        <f t="shared" si="317"/>
        <v>0</v>
      </c>
      <c r="AN564" s="2">
        <f t="shared" si="318"/>
        <v>0</v>
      </c>
      <c r="AO564" s="2">
        <f t="shared" si="319"/>
        <v>3.3624747814391394E-3</v>
      </c>
      <c r="AP564" s="2">
        <f t="shared" si="320"/>
        <v>0</v>
      </c>
      <c r="AR564" t="str">
        <f t="shared" si="306"/>
        <v>Vermilion</v>
      </c>
      <c r="AS564" t="s">
        <v>195</v>
      </c>
      <c r="AT564" s="182">
        <v>15</v>
      </c>
      <c r="AV564" s="98">
        <v>17</v>
      </c>
      <c r="AW564" s="100">
        <v>183</v>
      </c>
      <c r="AX564" s="106">
        <f t="shared" si="321"/>
        <v>17183</v>
      </c>
      <c r="AZ564" s="7" t="s">
        <v>2975</v>
      </c>
      <c r="BA564" t="s">
        <v>3208</v>
      </c>
      <c r="BG564" s="1">
        <v>17</v>
      </c>
      <c r="CE564">
        <v>0</v>
      </c>
      <c r="CF564">
        <v>0</v>
      </c>
    </row>
    <row r="565" spans="1:84" hidden="1" outlineLevel="1">
      <c r="A565" t="s">
        <v>2739</v>
      </c>
      <c r="B565" t="s">
        <v>195</v>
      </c>
      <c r="C565" s="1">
        <f t="shared" si="307"/>
        <v>716</v>
      </c>
      <c r="D565" s="7">
        <f>IF(P565&gt;0,RANK(P565,(P565:R565,S565:AG565)),0)</f>
        <v>1</v>
      </c>
      <c r="E565" s="7">
        <f>IF(Q565&gt;0,RANK(Q565,(P565:R565,S565:AG565)),0)</f>
        <v>0</v>
      </c>
      <c r="F565" s="7">
        <f>IF(R565&gt;0,RANK(R565,(P565:R565,S565:AG565)),0)</f>
        <v>2</v>
      </c>
      <c r="G565" s="7">
        <f>IF(S565&gt;0,RANK(S565,(P565:R565,S565:AG565)),0)</f>
        <v>3</v>
      </c>
      <c r="H565" s="49">
        <f t="shared" si="308"/>
        <v>11</v>
      </c>
      <c r="I565" s="178">
        <f t="shared" si="309"/>
        <v>1.5363128491620111E-2</v>
      </c>
      <c r="J565" s="2"/>
      <c r="K565" s="2">
        <f t="shared" si="310"/>
        <v>0.4972067039106145</v>
      </c>
      <c r="L565" s="2">
        <f t="shared" si="311"/>
        <v>0</v>
      </c>
      <c r="M565" s="2">
        <f t="shared" si="312"/>
        <v>0.48184357541899442</v>
      </c>
      <c r="N565" s="2">
        <f t="shared" si="304"/>
        <v>1.3966480446927373E-2</v>
      </c>
      <c r="O565" s="2">
        <f t="shared" si="305"/>
        <v>6.9832402234637075E-3</v>
      </c>
      <c r="P565" s="1">
        <v>356</v>
      </c>
      <c r="R565" s="1">
        <v>345</v>
      </c>
      <c r="S565" s="1">
        <v>10</v>
      </c>
      <c r="V565" s="1">
        <v>4</v>
      </c>
      <c r="Z565" s="1">
        <f t="shared" si="322"/>
        <v>1</v>
      </c>
      <c r="AC565" s="1">
        <v>0</v>
      </c>
      <c r="AI565" s="7">
        <f t="shared" si="313"/>
        <v>0</v>
      </c>
      <c r="AJ565" s="7">
        <f t="shared" si="314"/>
        <v>0</v>
      </c>
      <c r="AK565" s="7">
        <f t="shared" si="315"/>
        <v>4</v>
      </c>
      <c r="AL565" s="7">
        <f t="shared" si="316"/>
        <v>0</v>
      </c>
      <c r="AM565" s="2">
        <f t="shared" si="317"/>
        <v>0</v>
      </c>
      <c r="AN565" s="2">
        <f t="shared" si="318"/>
        <v>0</v>
      </c>
      <c r="AO565" s="2">
        <f t="shared" si="319"/>
        <v>5.5865921787709499E-3</v>
      </c>
      <c r="AP565" s="2">
        <f t="shared" si="320"/>
        <v>0</v>
      </c>
      <c r="AR565" t="str">
        <f t="shared" si="306"/>
        <v>Wabash</v>
      </c>
      <c r="AS565" t="s">
        <v>195</v>
      </c>
      <c r="AT565" s="182">
        <v>15</v>
      </c>
      <c r="AV565" s="98">
        <v>17</v>
      </c>
      <c r="AW565" s="100">
        <v>185</v>
      </c>
      <c r="AX565" s="106">
        <f t="shared" si="321"/>
        <v>17185</v>
      </c>
      <c r="AZ565" s="7" t="s">
        <v>2975</v>
      </c>
      <c r="BA565" t="s">
        <v>3208</v>
      </c>
      <c r="BG565" s="1">
        <v>1</v>
      </c>
      <c r="CE565">
        <v>0</v>
      </c>
      <c r="CF565">
        <v>0</v>
      </c>
    </row>
    <row r="566" spans="1:84" hidden="1" outlineLevel="1">
      <c r="A566" t="s">
        <v>1150</v>
      </c>
      <c r="B566" t="s">
        <v>195</v>
      </c>
      <c r="C566" s="1">
        <f t="shared" si="307"/>
        <v>1481</v>
      </c>
      <c r="D566" s="7">
        <f>IF(P566&gt;0,RANK(P566,(P566:R566,S566:AG566)),0)</f>
        <v>2</v>
      </c>
      <c r="E566" s="7">
        <f>IF(Q566&gt;0,RANK(Q566,(P566:R566,S566:AG566)),0)</f>
        <v>0</v>
      </c>
      <c r="F566" s="7">
        <f>IF(R566&gt;0,RANK(R566,(P566:R566,S566:AG566)),0)</f>
        <v>1</v>
      </c>
      <c r="G566" s="7">
        <f>IF(S566&gt;0,RANK(S566,(P566:R566,S566:AG566)),0)</f>
        <v>3</v>
      </c>
      <c r="H566" s="49">
        <f t="shared" si="308"/>
        <v>15</v>
      </c>
      <c r="I566" s="178">
        <f t="shared" si="309"/>
        <v>1.012829169480081E-2</v>
      </c>
      <c r="J566" s="2"/>
      <c r="K566" s="2">
        <f t="shared" si="310"/>
        <v>0.49020931802835921</v>
      </c>
      <c r="L566" s="2">
        <f t="shared" si="311"/>
        <v>0</v>
      </c>
      <c r="M566" s="2">
        <f t="shared" si="312"/>
        <v>0.50033760972315999</v>
      </c>
      <c r="N566" s="2">
        <f t="shared" si="304"/>
        <v>3.37609723160027E-3</v>
      </c>
      <c r="O566" s="2">
        <f t="shared" si="305"/>
        <v>6.0769750168805283E-3</v>
      </c>
      <c r="P566" s="1">
        <v>726</v>
      </c>
      <c r="R566" s="1">
        <v>741</v>
      </c>
      <c r="S566" s="1">
        <v>5</v>
      </c>
      <c r="V566" s="1">
        <v>4</v>
      </c>
      <c r="Z566" s="1">
        <f t="shared" si="322"/>
        <v>3</v>
      </c>
      <c r="AC566" s="1">
        <v>2</v>
      </c>
      <c r="AI566" s="7">
        <f t="shared" si="313"/>
        <v>0</v>
      </c>
      <c r="AJ566" s="7">
        <f t="shared" si="314"/>
        <v>0</v>
      </c>
      <c r="AK566" s="7">
        <f t="shared" si="315"/>
        <v>4</v>
      </c>
      <c r="AL566" s="7">
        <f t="shared" si="316"/>
        <v>0</v>
      </c>
      <c r="AM566" s="2">
        <f t="shared" si="317"/>
        <v>0</v>
      </c>
      <c r="AN566" s="2">
        <f t="shared" si="318"/>
        <v>0</v>
      </c>
      <c r="AO566" s="2">
        <f t="shared" si="319"/>
        <v>2.7008777852802163E-3</v>
      </c>
      <c r="AP566" s="2">
        <f t="shared" si="320"/>
        <v>0</v>
      </c>
      <c r="AR566" t="str">
        <f t="shared" si="306"/>
        <v>Warren</v>
      </c>
      <c r="AS566" t="s">
        <v>195</v>
      </c>
      <c r="AT566" s="182">
        <v>17</v>
      </c>
      <c r="AV566" s="98">
        <v>17</v>
      </c>
      <c r="AW566" s="100">
        <v>187</v>
      </c>
      <c r="AX566" s="106">
        <f t="shared" si="321"/>
        <v>17187</v>
      </c>
      <c r="AZ566" s="7" t="s">
        <v>2975</v>
      </c>
      <c r="BA566" t="s">
        <v>3208</v>
      </c>
      <c r="BG566" s="1">
        <v>3</v>
      </c>
      <c r="CE566">
        <v>0</v>
      </c>
      <c r="CF566">
        <v>0</v>
      </c>
    </row>
    <row r="567" spans="1:84" hidden="1" outlineLevel="1">
      <c r="A567" t="s">
        <v>643</v>
      </c>
      <c r="B567" t="s">
        <v>195</v>
      </c>
      <c r="C567" s="1">
        <f t="shared" si="307"/>
        <v>1031</v>
      </c>
      <c r="D567" s="7">
        <f>IF(P567&gt;0,RANK(P567,(P567:R567,S567:AG567)),0)</f>
        <v>2</v>
      </c>
      <c r="E567" s="7">
        <f>IF(Q567&gt;0,RANK(Q567,(P567:R567,S567:AG567)),0)</f>
        <v>0</v>
      </c>
      <c r="F567" s="7">
        <f>IF(R567&gt;0,RANK(R567,(P567:R567,S567:AG567)),0)</f>
        <v>1</v>
      </c>
      <c r="G567" s="7">
        <f>IF(S567&gt;0,RANK(S567,(P567:R567,S567:AG567)),0)</f>
        <v>4</v>
      </c>
      <c r="H567" s="49">
        <f t="shared" si="308"/>
        <v>186</v>
      </c>
      <c r="I567" s="178">
        <f t="shared" si="309"/>
        <v>0.18040737148399613</v>
      </c>
      <c r="J567" s="2"/>
      <c r="K567" s="2">
        <f t="shared" si="310"/>
        <v>0.39670223084384093</v>
      </c>
      <c r="L567" s="2">
        <f t="shared" si="311"/>
        <v>0</v>
      </c>
      <c r="M567" s="2">
        <f t="shared" si="312"/>
        <v>0.57710960232783703</v>
      </c>
      <c r="N567" s="2">
        <f t="shared" si="304"/>
        <v>7.7594568380213386E-3</v>
      </c>
      <c r="O567" s="2">
        <f t="shared" si="305"/>
        <v>1.8428709990300697E-2</v>
      </c>
      <c r="P567" s="1">
        <v>409</v>
      </c>
      <c r="R567" s="1">
        <v>595</v>
      </c>
      <c r="S567" s="1">
        <v>8</v>
      </c>
      <c r="V567" s="1">
        <v>10</v>
      </c>
      <c r="Z567" s="1">
        <f t="shared" si="322"/>
        <v>6</v>
      </c>
      <c r="AC567" s="1">
        <v>3</v>
      </c>
      <c r="AI567" s="7">
        <f t="shared" si="313"/>
        <v>0</v>
      </c>
      <c r="AJ567" s="7">
        <f t="shared" si="314"/>
        <v>0</v>
      </c>
      <c r="AK567" s="7">
        <f t="shared" si="315"/>
        <v>3</v>
      </c>
      <c r="AL567" s="7">
        <f t="shared" si="316"/>
        <v>0</v>
      </c>
      <c r="AM567" s="2">
        <f t="shared" si="317"/>
        <v>0</v>
      </c>
      <c r="AN567" s="2">
        <f t="shared" si="318"/>
        <v>0</v>
      </c>
      <c r="AO567" s="2">
        <f t="shared" si="319"/>
        <v>9.6993210475266739E-3</v>
      </c>
      <c r="AP567" s="2">
        <f t="shared" si="320"/>
        <v>0</v>
      </c>
      <c r="AR567" t="str">
        <f t="shared" si="306"/>
        <v>Washington</v>
      </c>
      <c r="AS567" t="s">
        <v>195</v>
      </c>
      <c r="AT567" s="182">
        <v>15</v>
      </c>
      <c r="AV567" s="98">
        <v>17</v>
      </c>
      <c r="AW567" s="100">
        <v>189</v>
      </c>
      <c r="AX567" s="106">
        <f t="shared" si="321"/>
        <v>17189</v>
      </c>
      <c r="AZ567" s="7" t="s">
        <v>2975</v>
      </c>
      <c r="BA567" t="s">
        <v>3208</v>
      </c>
      <c r="BG567" s="1">
        <v>6</v>
      </c>
      <c r="CE567">
        <v>0</v>
      </c>
      <c r="CF567">
        <v>0</v>
      </c>
    </row>
    <row r="568" spans="1:84" hidden="1" outlineLevel="1">
      <c r="A568" t="s">
        <v>2161</v>
      </c>
      <c r="B568" t="s">
        <v>195</v>
      </c>
      <c r="C568" s="1">
        <f t="shared" si="307"/>
        <v>773</v>
      </c>
      <c r="D568" s="7">
        <f>IF(P568&gt;0,RANK(P568,(P568:R568,S568:AG568)),0)</f>
        <v>2</v>
      </c>
      <c r="E568" s="7">
        <f>IF(Q568&gt;0,RANK(Q568,(P568:R568,S568:AG568)),0)</f>
        <v>0</v>
      </c>
      <c r="F568" s="7">
        <f>IF(R568&gt;0,RANK(R568,(P568:R568,S568:AG568)),0)</f>
        <v>1</v>
      </c>
      <c r="G568" s="7">
        <f>IF(S568&gt;0,RANK(S568,(P568:R568,S568:AG568)),0)</f>
        <v>3</v>
      </c>
      <c r="H568" s="49">
        <f t="shared" si="308"/>
        <v>100</v>
      </c>
      <c r="I568" s="178">
        <f t="shared" si="309"/>
        <v>0.12936610608020699</v>
      </c>
      <c r="J568" s="2"/>
      <c r="K568" s="2">
        <f t="shared" si="310"/>
        <v>0.41267787839586029</v>
      </c>
      <c r="L568" s="2">
        <f t="shared" si="311"/>
        <v>0</v>
      </c>
      <c r="M568" s="2">
        <f t="shared" si="312"/>
        <v>0.54204398447606728</v>
      </c>
      <c r="N568" s="2">
        <f t="shared" si="304"/>
        <v>1.5523932729624839E-2</v>
      </c>
      <c r="O568" s="2">
        <f t="shared" si="305"/>
        <v>2.9754204398447656E-2</v>
      </c>
      <c r="P568" s="1">
        <v>319</v>
      </c>
      <c r="R568" s="1">
        <v>419</v>
      </c>
      <c r="S568" s="1">
        <v>12</v>
      </c>
      <c r="V568" s="1">
        <v>9</v>
      </c>
      <c r="Z568" s="1">
        <f t="shared" si="322"/>
        <v>9</v>
      </c>
      <c r="AC568" s="1">
        <v>5</v>
      </c>
      <c r="AI568" s="7">
        <f t="shared" si="313"/>
        <v>0</v>
      </c>
      <c r="AJ568" s="7">
        <f t="shared" si="314"/>
        <v>0</v>
      </c>
      <c r="AK568" s="7">
        <f t="shared" si="315"/>
        <v>4</v>
      </c>
      <c r="AL568" s="7">
        <f t="shared" si="316"/>
        <v>0</v>
      </c>
      <c r="AM568" s="2">
        <f t="shared" si="317"/>
        <v>0</v>
      </c>
      <c r="AN568" s="2">
        <f t="shared" si="318"/>
        <v>0</v>
      </c>
      <c r="AO568" s="2">
        <f t="shared" si="319"/>
        <v>1.1642949547218629E-2</v>
      </c>
      <c r="AP568" s="2">
        <f t="shared" si="320"/>
        <v>0</v>
      </c>
      <c r="AR568" t="str">
        <f t="shared" si="306"/>
        <v>Wayne</v>
      </c>
      <c r="AS568" t="s">
        <v>195</v>
      </c>
      <c r="AT568" s="182">
        <v>15</v>
      </c>
      <c r="AV568" s="98">
        <v>17</v>
      </c>
      <c r="AW568" s="100">
        <v>191</v>
      </c>
      <c r="AX568" s="106">
        <f t="shared" si="321"/>
        <v>17191</v>
      </c>
      <c r="AZ568" s="7" t="s">
        <v>2975</v>
      </c>
      <c r="BA568" t="s">
        <v>3208</v>
      </c>
      <c r="BG568" s="1">
        <v>9</v>
      </c>
      <c r="CE568">
        <v>0</v>
      </c>
      <c r="CF568">
        <v>0</v>
      </c>
    </row>
    <row r="569" spans="1:84" hidden="1" outlineLevel="1">
      <c r="A569" t="s">
        <v>2879</v>
      </c>
      <c r="B569" t="s">
        <v>195</v>
      </c>
      <c r="C569" s="1">
        <f t="shared" si="307"/>
        <v>1154</v>
      </c>
      <c r="D569" s="7">
        <f>IF(P569&gt;0,RANK(P569,(P569:R569,S569:AG569)),0)</f>
        <v>1</v>
      </c>
      <c r="E569" s="7">
        <f>IF(Q569&gt;0,RANK(Q569,(P569:R569,S569:AG569)),0)</f>
        <v>0</v>
      </c>
      <c r="F569" s="7">
        <f>IF(R569&gt;0,RANK(R569,(P569:R569,S569:AG569)),0)</f>
        <v>2</v>
      </c>
      <c r="G569" s="7">
        <f>IF(S569&gt;0,RANK(S569,(P569:R569,S569:AG569)),0)</f>
        <v>3</v>
      </c>
      <c r="H569" s="49">
        <f t="shared" si="308"/>
        <v>34</v>
      </c>
      <c r="I569" s="178">
        <f t="shared" si="309"/>
        <v>2.9462738301559793E-2</v>
      </c>
      <c r="J569" s="2"/>
      <c r="K569" s="2">
        <f t="shared" si="310"/>
        <v>0.4896013864818024</v>
      </c>
      <c r="L569" s="2">
        <f t="shared" ref="L569:L575" si="323">IF($C569=0,"-",Q569/$C569)</f>
        <v>0</v>
      </c>
      <c r="M569" s="2">
        <f t="shared" ref="M569:M575" si="324">IF($C569=0,"-",R569/$C569)</f>
        <v>0.46013864818024264</v>
      </c>
      <c r="N569" s="2">
        <f t="shared" si="304"/>
        <v>2.2530329289428077E-2</v>
      </c>
      <c r="O569" s="2">
        <f t="shared" si="305"/>
        <v>2.7729636048526882E-2</v>
      </c>
      <c r="P569" s="1">
        <v>565</v>
      </c>
      <c r="R569" s="1">
        <v>531</v>
      </c>
      <c r="S569" s="1">
        <v>26</v>
      </c>
      <c r="V569" s="1">
        <v>17</v>
      </c>
      <c r="Z569" s="1">
        <f t="shared" si="322"/>
        <v>8</v>
      </c>
      <c r="AC569" s="1">
        <v>7</v>
      </c>
      <c r="AI569" s="7">
        <f t="shared" ref="AI569:AI575" si="325">IF(T569&gt;0,RANK(T569,(P569:Z569)),0)</f>
        <v>0</v>
      </c>
      <c r="AJ569" s="7">
        <f t="shared" ref="AJ569:AJ575" si="326">IF(U569&gt;0,RANK(U569,(P569:Z569)),0)</f>
        <v>0</v>
      </c>
      <c r="AK569" s="7">
        <f t="shared" ref="AK569:AK575" si="327">IF(V569&gt;0,RANK(V569,(P569:Z569)),0)</f>
        <v>4</v>
      </c>
      <c r="AL569" s="7">
        <f t="shared" ref="AL569:AL575" si="328">IF(W569&gt;0,RANK(W569,(P569:Z569)),0)</f>
        <v>0</v>
      </c>
      <c r="AM569" s="2">
        <f t="shared" ref="AM569:AM575" si="329">IF($C569=0,"-",T569/$C569)</f>
        <v>0</v>
      </c>
      <c r="AN569" s="2">
        <f t="shared" ref="AN569:AN575" si="330">IF($C569=0,"-",U569/$C569)</f>
        <v>0</v>
      </c>
      <c r="AO569" s="2">
        <f t="shared" ref="AO569:AO575" si="331">IF($C569=0,"-",V569/$C569)</f>
        <v>1.4731369150779897E-2</v>
      </c>
      <c r="AP569" s="2">
        <f t="shared" ref="AP569:AP575" si="332">IF($C569=0,"-",W569/$C569)</f>
        <v>0</v>
      </c>
      <c r="AR569" t="str">
        <f t="shared" si="306"/>
        <v>White</v>
      </c>
      <c r="AS569" t="s">
        <v>195</v>
      </c>
      <c r="AT569" s="182">
        <v>15</v>
      </c>
      <c r="AV569" s="98">
        <v>17</v>
      </c>
      <c r="AW569" s="100">
        <v>193</v>
      </c>
      <c r="AX569" s="106">
        <f t="shared" ref="AX569:AX574" si="333">AV569*1000+AW569</f>
        <v>17193</v>
      </c>
      <c r="AZ569" s="7" t="s">
        <v>2975</v>
      </c>
      <c r="BA569" t="s">
        <v>3208</v>
      </c>
      <c r="BG569" s="1">
        <v>7</v>
      </c>
      <c r="CE569">
        <v>1</v>
      </c>
      <c r="CF569">
        <v>0</v>
      </c>
    </row>
    <row r="570" spans="1:84" hidden="1" outlineLevel="1">
      <c r="A570" t="s">
        <v>1275</v>
      </c>
      <c r="B570" t="s">
        <v>195</v>
      </c>
      <c r="C570" s="1">
        <f t="shared" si="307"/>
        <v>6048</v>
      </c>
      <c r="D570" s="7">
        <f>IF(P570&gt;0,RANK(P570,(P570:R570,S570:AG570)),0)</f>
        <v>2</v>
      </c>
      <c r="E570" s="7">
        <f>IF(Q570&gt;0,RANK(Q570,(P570:R570,S570:AG570)),0)</f>
        <v>0</v>
      </c>
      <c r="F570" s="7">
        <f>IF(R570&gt;0,RANK(R570,(P570:R570,S570:AG570)),0)</f>
        <v>1</v>
      </c>
      <c r="G570" s="7">
        <f>IF(S570&gt;0,RANK(S570,(P570:R570,S570:AG570)),0)</f>
        <v>3</v>
      </c>
      <c r="H570" s="49">
        <f t="shared" si="308"/>
        <v>209</v>
      </c>
      <c r="I570" s="178">
        <f t="shared" si="309"/>
        <v>3.4556878306878307E-2</v>
      </c>
      <c r="J570" s="2"/>
      <c r="K570" s="2">
        <f t="shared" si="310"/>
        <v>0.47949735449735448</v>
      </c>
      <c r="L570" s="2">
        <f t="shared" si="323"/>
        <v>0</v>
      </c>
      <c r="M570" s="2">
        <f t="shared" si="324"/>
        <v>0.51405423280423279</v>
      </c>
      <c r="N570" s="2">
        <f t="shared" si="304"/>
        <v>2.976190476190476E-3</v>
      </c>
      <c r="O570" s="2">
        <f t="shared" si="305"/>
        <v>3.4722222222223105E-3</v>
      </c>
      <c r="P570" s="1">
        <v>2900</v>
      </c>
      <c r="R570" s="1">
        <v>3109</v>
      </c>
      <c r="S570" s="1">
        <v>18</v>
      </c>
      <c r="V570" s="1">
        <v>5</v>
      </c>
      <c r="Z570" s="1">
        <f t="shared" si="322"/>
        <v>5</v>
      </c>
      <c r="AC570" s="1">
        <v>11</v>
      </c>
      <c r="AI570" s="7">
        <f t="shared" si="325"/>
        <v>0</v>
      </c>
      <c r="AJ570" s="7">
        <f t="shared" si="326"/>
        <v>0</v>
      </c>
      <c r="AK570" s="7">
        <f t="shared" si="327"/>
        <v>4</v>
      </c>
      <c r="AL570" s="7">
        <f t="shared" si="328"/>
        <v>0</v>
      </c>
      <c r="AM570" s="2">
        <f t="shared" si="329"/>
        <v>0</v>
      </c>
      <c r="AN570" s="2">
        <f t="shared" si="330"/>
        <v>0</v>
      </c>
      <c r="AO570" s="2">
        <f t="shared" si="331"/>
        <v>8.2671957671957667E-4</v>
      </c>
      <c r="AP570" s="2">
        <f t="shared" si="332"/>
        <v>0</v>
      </c>
      <c r="AR570" t="str">
        <f t="shared" si="306"/>
        <v>Whiteside</v>
      </c>
      <c r="AS570" t="s">
        <v>195</v>
      </c>
      <c r="AT570" s="182">
        <v>17</v>
      </c>
      <c r="AV570" s="98">
        <v>17</v>
      </c>
      <c r="AW570" s="100">
        <v>195</v>
      </c>
      <c r="AX570" s="106">
        <f t="shared" si="333"/>
        <v>17195</v>
      </c>
      <c r="AZ570" s="7" t="s">
        <v>2975</v>
      </c>
      <c r="BA570" t="s">
        <v>3208</v>
      </c>
      <c r="BG570" s="1">
        <v>5</v>
      </c>
      <c r="CE570">
        <v>0</v>
      </c>
      <c r="CF570">
        <v>0</v>
      </c>
    </row>
    <row r="571" spans="1:84" hidden="1" outlineLevel="1">
      <c r="A571" t="s">
        <v>2147</v>
      </c>
      <c r="B571" t="s">
        <v>195</v>
      </c>
      <c r="C571" s="1">
        <f t="shared" si="307"/>
        <v>90946</v>
      </c>
      <c r="D571" s="7">
        <f>IF(P571&gt;0,RANK(P571,(P571:R571,S571:AG571)),0)</f>
        <v>2</v>
      </c>
      <c r="E571" s="7">
        <f>IF(Q571&gt;0,RANK(Q571,(P571:R571,S571:AG571)),0)</f>
        <v>0</v>
      </c>
      <c r="F571" s="7">
        <f>IF(R571&gt;0,RANK(R571,(P571:R571,S571:AG571)),0)</f>
        <v>1</v>
      </c>
      <c r="G571" s="7">
        <f>IF(S571&gt;0,RANK(S571,(P571:R571,S571:AG571)),0)</f>
        <v>3</v>
      </c>
      <c r="H571" s="49">
        <f t="shared" si="308"/>
        <v>4875</v>
      </c>
      <c r="I571" s="178">
        <f t="shared" si="309"/>
        <v>5.3603237085743188E-2</v>
      </c>
      <c r="J571" s="2"/>
      <c r="K571" s="2">
        <f t="shared" si="310"/>
        <v>0.47059793723748156</v>
      </c>
      <c r="L571" s="2">
        <f t="shared" si="323"/>
        <v>0</v>
      </c>
      <c r="M571" s="2">
        <f t="shared" si="324"/>
        <v>0.52420117432322477</v>
      </c>
      <c r="N571" s="2">
        <f t="shared" si="304"/>
        <v>1.9242187671805247E-3</v>
      </c>
      <c r="O571" s="2">
        <f t="shared" si="305"/>
        <v>3.2766696721131467E-3</v>
      </c>
      <c r="P571" s="1">
        <v>42799</v>
      </c>
      <c r="R571" s="1">
        <v>47674</v>
      </c>
      <c r="S571" s="1">
        <v>175</v>
      </c>
      <c r="V571" s="1">
        <v>128</v>
      </c>
      <c r="Z571" s="1">
        <f t="shared" si="322"/>
        <v>119</v>
      </c>
      <c r="AC571" s="1">
        <v>51</v>
      </c>
      <c r="AI571" s="7">
        <f t="shared" si="325"/>
        <v>0</v>
      </c>
      <c r="AJ571" s="7">
        <f t="shared" si="326"/>
        <v>0</v>
      </c>
      <c r="AK571" s="7">
        <f t="shared" si="327"/>
        <v>4</v>
      </c>
      <c r="AL571" s="7">
        <f t="shared" si="328"/>
        <v>0</v>
      </c>
      <c r="AM571" s="2">
        <f t="shared" si="329"/>
        <v>0</v>
      </c>
      <c r="AN571" s="2">
        <f t="shared" si="330"/>
        <v>0</v>
      </c>
      <c r="AO571" s="2">
        <f t="shared" si="331"/>
        <v>1.4074285839948981E-3</v>
      </c>
      <c r="AP571" s="2">
        <f t="shared" si="332"/>
        <v>0</v>
      </c>
      <c r="AR571" t="str">
        <f t="shared" si="306"/>
        <v>Will</v>
      </c>
      <c r="AS571" t="s">
        <v>195</v>
      </c>
      <c r="AT571" s="182"/>
      <c r="AV571" s="98">
        <v>17</v>
      </c>
      <c r="AW571" s="100">
        <v>197</v>
      </c>
      <c r="AX571" s="106">
        <f t="shared" si="333"/>
        <v>17197</v>
      </c>
      <c r="AZ571" s="7" t="s">
        <v>2975</v>
      </c>
      <c r="BA571" t="s">
        <v>3208</v>
      </c>
      <c r="BG571" s="1">
        <v>110</v>
      </c>
      <c r="CE571">
        <v>9</v>
      </c>
      <c r="CF571">
        <v>0</v>
      </c>
    </row>
    <row r="572" spans="1:84" hidden="1" outlineLevel="1">
      <c r="A572" t="s">
        <v>43</v>
      </c>
      <c r="B572" t="s">
        <v>195</v>
      </c>
      <c r="C572" s="1">
        <f t="shared" si="307"/>
        <v>7069</v>
      </c>
      <c r="D572" s="7">
        <f>IF(P572&gt;0,RANK(P572,(P572:R572,S572:AG572)),0)</f>
        <v>2</v>
      </c>
      <c r="E572" s="7">
        <f>IF(Q572&gt;0,RANK(Q572,(P572:R572,S572:AG572)),0)</f>
        <v>0</v>
      </c>
      <c r="F572" s="7">
        <f>IF(R572&gt;0,RANK(R572,(P572:R572,S572:AG572)),0)</f>
        <v>1</v>
      </c>
      <c r="G572" s="7">
        <f>IF(S572&gt;0,RANK(S572,(P572:R572,S572:AG572)),0)</f>
        <v>3</v>
      </c>
      <c r="H572" s="49">
        <f t="shared" si="308"/>
        <v>924</v>
      </c>
      <c r="I572" s="178">
        <f t="shared" si="309"/>
        <v>0.13071155750459754</v>
      </c>
      <c r="J572" s="2"/>
      <c r="K572" s="2">
        <f t="shared" si="310"/>
        <v>0.42226623284764464</v>
      </c>
      <c r="L572" s="2">
        <f t="shared" si="323"/>
        <v>0</v>
      </c>
      <c r="M572" s="2">
        <f t="shared" si="324"/>
        <v>0.55297779035224215</v>
      </c>
      <c r="N572" s="2">
        <f t="shared" si="304"/>
        <v>9.7609279954731926E-3</v>
      </c>
      <c r="O572" s="2">
        <f t="shared" si="305"/>
        <v>1.4995048804640018E-2</v>
      </c>
      <c r="P572" s="1">
        <v>2985</v>
      </c>
      <c r="R572" s="1">
        <v>3909</v>
      </c>
      <c r="S572" s="1">
        <v>69</v>
      </c>
      <c r="V572" s="1">
        <v>53</v>
      </c>
      <c r="Z572" s="1">
        <f t="shared" si="322"/>
        <v>30</v>
      </c>
      <c r="AC572" s="1">
        <v>23</v>
      </c>
      <c r="AI572" s="7">
        <f t="shared" si="325"/>
        <v>0</v>
      </c>
      <c r="AJ572" s="7">
        <f t="shared" si="326"/>
        <v>0</v>
      </c>
      <c r="AK572" s="7">
        <f t="shared" si="327"/>
        <v>4</v>
      </c>
      <c r="AL572" s="7">
        <f t="shared" si="328"/>
        <v>0</v>
      </c>
      <c r="AM572" s="2">
        <f t="shared" si="329"/>
        <v>0</v>
      </c>
      <c r="AN572" s="2">
        <f t="shared" si="330"/>
        <v>0</v>
      </c>
      <c r="AO572" s="2">
        <f t="shared" si="331"/>
        <v>7.4975244023199883E-3</v>
      </c>
      <c r="AP572" s="2">
        <f t="shared" si="332"/>
        <v>0</v>
      </c>
      <c r="AR572" t="str">
        <f t="shared" si="306"/>
        <v>Williamson</v>
      </c>
      <c r="AS572" t="s">
        <v>195</v>
      </c>
      <c r="AT572" s="182">
        <v>12</v>
      </c>
      <c r="AV572" s="98">
        <v>17</v>
      </c>
      <c r="AW572" s="100">
        <v>199</v>
      </c>
      <c r="AX572" s="106">
        <f t="shared" si="333"/>
        <v>17199</v>
      </c>
      <c r="AZ572" s="7" t="s">
        <v>2975</v>
      </c>
      <c r="BA572" t="s">
        <v>3208</v>
      </c>
      <c r="BG572" s="1">
        <v>30</v>
      </c>
      <c r="CE572">
        <v>0</v>
      </c>
      <c r="CF572">
        <v>0</v>
      </c>
    </row>
    <row r="573" spans="1:84" hidden="1" outlineLevel="1">
      <c r="A573" t="s">
        <v>1084</v>
      </c>
      <c r="B573" t="s">
        <v>195</v>
      </c>
      <c r="C573" s="1">
        <f t="shared" si="307"/>
        <v>32049</v>
      </c>
      <c r="D573" s="7">
        <f>IF(P573&gt;0,RANK(P573,(P573:R573,S573:AG573)),0)</f>
        <v>2</v>
      </c>
      <c r="E573" s="7">
        <f>IF(Q573&gt;0,RANK(Q573,(P573:R573,S573:AG573)),0)</f>
        <v>0</v>
      </c>
      <c r="F573" s="7">
        <f>IF(R573&gt;0,RANK(R573,(P573:R573,S573:AG573)),0)</f>
        <v>1</v>
      </c>
      <c r="G573" s="7">
        <f>IF(S573&gt;0,RANK(S573,(P573:R573,S573:AG573)),0)</f>
        <v>3</v>
      </c>
      <c r="H573" s="49">
        <f t="shared" si="308"/>
        <v>1687</v>
      </c>
      <c r="I573" s="178">
        <f t="shared" si="309"/>
        <v>5.2638147836125936E-2</v>
      </c>
      <c r="J573" s="2"/>
      <c r="K573" s="2">
        <f t="shared" si="310"/>
        <v>0.47105993946769009</v>
      </c>
      <c r="L573" s="2">
        <f t="shared" si="323"/>
        <v>0</v>
      </c>
      <c r="M573" s="2">
        <f t="shared" si="324"/>
        <v>0.52369808730381606</v>
      </c>
      <c r="N573" s="2">
        <f t="shared" si="304"/>
        <v>1.9657399606852009E-3</v>
      </c>
      <c r="O573" s="2">
        <f t="shared" si="305"/>
        <v>3.276233267808645E-3</v>
      </c>
      <c r="P573" s="1">
        <v>15097</v>
      </c>
      <c r="R573" s="1">
        <v>16784</v>
      </c>
      <c r="S573" s="1">
        <v>63</v>
      </c>
      <c r="V573" s="1">
        <v>42</v>
      </c>
      <c r="Z573" s="1">
        <f t="shared" si="322"/>
        <v>39</v>
      </c>
      <c r="AC573" s="1">
        <v>24</v>
      </c>
      <c r="AI573" s="7">
        <f t="shared" si="325"/>
        <v>0</v>
      </c>
      <c r="AJ573" s="7">
        <f t="shared" si="326"/>
        <v>0</v>
      </c>
      <c r="AK573" s="7">
        <f t="shared" si="327"/>
        <v>4</v>
      </c>
      <c r="AL573" s="7">
        <f t="shared" si="328"/>
        <v>0</v>
      </c>
      <c r="AM573" s="2">
        <f t="shared" si="329"/>
        <v>0</v>
      </c>
      <c r="AN573" s="2">
        <f t="shared" si="330"/>
        <v>0</v>
      </c>
      <c r="AO573" s="2">
        <f t="shared" si="331"/>
        <v>1.3104933071234671E-3</v>
      </c>
      <c r="AP573" s="2">
        <f t="shared" si="332"/>
        <v>0</v>
      </c>
      <c r="AR573" t="str">
        <f t="shared" si="306"/>
        <v>Winnebago</v>
      </c>
      <c r="AS573" t="s">
        <v>195</v>
      </c>
      <c r="AT573" s="182"/>
      <c r="AV573" s="98">
        <v>17</v>
      </c>
      <c r="AW573" s="100">
        <v>201</v>
      </c>
      <c r="AX573" s="106">
        <f t="shared" si="333"/>
        <v>17201</v>
      </c>
      <c r="AZ573" s="7" t="s">
        <v>2975</v>
      </c>
      <c r="BA573" t="s">
        <v>3208</v>
      </c>
      <c r="BG573" s="1">
        <v>39</v>
      </c>
      <c r="CE573">
        <v>0</v>
      </c>
      <c r="CF573">
        <v>0</v>
      </c>
    </row>
    <row r="574" spans="1:84" hidden="1" outlineLevel="1">
      <c r="A574" t="s">
        <v>570</v>
      </c>
      <c r="B574" t="s">
        <v>195</v>
      </c>
      <c r="C574" s="1">
        <f t="shared" si="307"/>
        <v>2920</v>
      </c>
      <c r="D574" s="7">
        <f>IF(P574&gt;0,RANK(P574,(P574:R574,S574:AG574)),0)</f>
        <v>2</v>
      </c>
      <c r="E574" s="7">
        <f>IF(Q574&gt;0,RANK(Q574,(P574:R574,S574:AG574)),0)</f>
        <v>0</v>
      </c>
      <c r="F574" s="7">
        <f>IF(R574&gt;0,RANK(R574,(P574:R574,S574:AG574)),0)</f>
        <v>1</v>
      </c>
      <c r="G574" s="7">
        <f>IF(S574&gt;0,RANK(S574,(P574:R574,S574:AG574)),0)</f>
        <v>4</v>
      </c>
      <c r="H574" s="49">
        <f t="shared" si="308"/>
        <v>341</v>
      </c>
      <c r="I574" s="178">
        <f t="shared" si="309"/>
        <v>0.11678082191780823</v>
      </c>
      <c r="J574" s="2"/>
      <c r="K574" s="2">
        <f t="shared" si="310"/>
        <v>0.43801369863013701</v>
      </c>
      <c r="L574" s="2">
        <f t="shared" si="323"/>
        <v>0</v>
      </c>
      <c r="M574" s="2">
        <f t="shared" si="324"/>
        <v>0.5547945205479452</v>
      </c>
      <c r="N574" s="2">
        <f t="shared" si="304"/>
        <v>2.054794520547945E-3</v>
      </c>
      <c r="O574" s="2">
        <f t="shared" si="305"/>
        <v>5.1369863013697916E-3</v>
      </c>
      <c r="P574" s="1">
        <v>1279</v>
      </c>
      <c r="R574" s="1">
        <v>1620</v>
      </c>
      <c r="S574" s="1">
        <v>6</v>
      </c>
      <c r="V574" s="1">
        <v>8</v>
      </c>
      <c r="Z574" s="1">
        <f t="shared" si="322"/>
        <v>3</v>
      </c>
      <c r="AC574" s="1">
        <v>4</v>
      </c>
      <c r="AI574" s="7">
        <f t="shared" si="325"/>
        <v>0</v>
      </c>
      <c r="AJ574" s="7">
        <f t="shared" si="326"/>
        <v>0</v>
      </c>
      <c r="AK574" s="7">
        <f t="shared" si="327"/>
        <v>3</v>
      </c>
      <c r="AL574" s="7">
        <f t="shared" si="328"/>
        <v>0</v>
      </c>
      <c r="AM574" s="2">
        <f t="shared" si="329"/>
        <v>0</v>
      </c>
      <c r="AN574" s="2">
        <f t="shared" si="330"/>
        <v>0</v>
      </c>
      <c r="AO574" s="2">
        <f t="shared" si="331"/>
        <v>2.7397260273972603E-3</v>
      </c>
      <c r="AP574" s="2">
        <f t="shared" si="332"/>
        <v>0</v>
      </c>
      <c r="AR574" t="str">
        <f t="shared" si="306"/>
        <v>Woodford</v>
      </c>
      <c r="AS574" t="s">
        <v>195</v>
      </c>
      <c r="AT574" s="182">
        <v>18</v>
      </c>
      <c r="AV574" s="98">
        <v>17</v>
      </c>
      <c r="AW574" s="100">
        <v>203</v>
      </c>
      <c r="AX574" s="106">
        <f t="shared" si="333"/>
        <v>17203</v>
      </c>
      <c r="AZ574" s="7" t="s">
        <v>2975</v>
      </c>
      <c r="BA574" t="s">
        <v>3208</v>
      </c>
      <c r="BG574" s="1">
        <v>3</v>
      </c>
      <c r="CE574">
        <v>0</v>
      </c>
      <c r="CF574">
        <v>0</v>
      </c>
    </row>
    <row r="575" spans="1:84" collapsed="1">
      <c r="A575" t="s">
        <v>193</v>
      </c>
      <c r="B575" t="s">
        <v>1114</v>
      </c>
      <c r="C575" s="1">
        <f>SUM(P575:AG575)</f>
        <v>2056047</v>
      </c>
      <c r="D575" s="7">
        <f>IF(P575&gt;0,RANK(P575,(P575:R575,S575:AG575)),0)</f>
        <v>1</v>
      </c>
      <c r="E575" s="7">
        <f>IF(Q575&gt;0,RANK(Q575,(P575:R575,S575:AG575)),0)</f>
        <v>0</v>
      </c>
      <c r="F575" s="7">
        <f>IF(R575&gt;0,RANK(R575,(P575:R575,S575:AG575)),0)</f>
        <v>2</v>
      </c>
      <c r="G575" s="7">
        <f>IF(S575&gt;0,RANK(S575,(P575:R575,S575:AG575)),0)</f>
        <v>4</v>
      </c>
      <c r="H575" s="49">
        <f>MAX(P575:Y575)-LARGE(P575:Y575,2)</f>
        <v>40061</v>
      </c>
      <c r="I575" s="178">
        <f t="shared" ref="I575:I618" si="334">H575/C575</f>
        <v>1.9484476765365771E-2</v>
      </c>
      <c r="J575" s="2"/>
      <c r="K575" s="2">
        <f>IF($C575=0,"-",P575/$C575)</f>
        <v>0.50560857801402403</v>
      </c>
      <c r="L575" s="2">
        <f t="shared" si="323"/>
        <v>0</v>
      </c>
      <c r="M575" s="2">
        <f t="shared" si="324"/>
        <v>0.48612410124865824</v>
      </c>
      <c r="N575" s="2">
        <f t="shared" si="304"/>
        <v>3.0140361577337483E-3</v>
      </c>
      <c r="O575" s="2">
        <f t="shared" si="305"/>
        <v>5.2532845795839811E-3</v>
      </c>
      <c r="P575" s="1">
        <f>SUM(P473:P574)</f>
        <v>1039555</v>
      </c>
      <c r="R575" s="1">
        <f>SUM(R473:R574)</f>
        <v>999494</v>
      </c>
      <c r="S575" s="1">
        <f>SUM(S473:S574)</f>
        <v>6197</v>
      </c>
      <c r="V575" s="1">
        <f>SUM(V473:V574)</f>
        <v>6565</v>
      </c>
      <c r="Z575" s="1">
        <f>SUM(Z473:Z574)</f>
        <v>2434</v>
      </c>
      <c r="AC575" s="1">
        <f>SUM(AC473:AC574)</f>
        <v>1802</v>
      </c>
      <c r="AI575" s="7">
        <f t="shared" si="325"/>
        <v>0</v>
      </c>
      <c r="AJ575" s="7">
        <f t="shared" si="326"/>
        <v>0</v>
      </c>
      <c r="AK575" s="7">
        <f t="shared" si="327"/>
        <v>3</v>
      </c>
      <c r="AL575" s="7">
        <f t="shared" si="328"/>
        <v>0</v>
      </c>
      <c r="AM575" s="2">
        <f t="shared" si="329"/>
        <v>0</v>
      </c>
      <c r="AN575" s="2">
        <f t="shared" si="330"/>
        <v>0</v>
      </c>
      <c r="AO575" s="2">
        <f t="shared" si="331"/>
        <v>3.1930203930163074E-3</v>
      </c>
      <c r="AP575" s="2">
        <f t="shared" si="332"/>
        <v>0</v>
      </c>
      <c r="AR575" t="str">
        <f t="shared" si="306"/>
        <v>Illinois</v>
      </c>
      <c r="AS575" t="s">
        <v>1114</v>
      </c>
      <c r="AT575" s="182"/>
      <c r="AV575" s="98">
        <v>17</v>
      </c>
      <c r="AW575" s="100"/>
      <c r="AX575" s="98">
        <v>17</v>
      </c>
      <c r="AZ575" s="7" t="s">
        <v>1634</v>
      </c>
      <c r="BA575" t="s">
        <v>3208</v>
      </c>
      <c r="BG575" s="1">
        <f>SUM(BG473:BG574)</f>
        <v>2407</v>
      </c>
      <c r="CE575" s="1">
        <f t="shared" ref="CE575:CF575" si="335">SUM(CE473:CE574)</f>
        <v>25</v>
      </c>
      <c r="CF575" s="1">
        <f t="shared" si="335"/>
        <v>2</v>
      </c>
    </row>
    <row r="576" spans="1:84">
      <c r="C576" s="1"/>
      <c r="E576" s="7"/>
      <c r="F576" s="7"/>
      <c r="G576" s="7"/>
      <c r="H576" s="49"/>
      <c r="I576" s="178"/>
      <c r="J576" s="2"/>
      <c r="AI576" s="7"/>
      <c r="AJ576" s="7"/>
      <c r="AK576" s="7"/>
      <c r="AL576" s="7"/>
      <c r="AT576" s="182"/>
      <c r="AV576" s="98"/>
      <c r="AW576" s="100"/>
    </row>
    <row r="577" spans="1:53" hidden="1" outlineLevel="1">
      <c r="A577" t="s">
        <v>638</v>
      </c>
      <c r="B577" t="s">
        <v>298</v>
      </c>
      <c r="C577" s="1">
        <f t="shared" ref="C577:C608" si="336">SUM(P577:AG577)</f>
        <v>2021</v>
      </c>
      <c r="D577" s="7">
        <f>IF(P577&gt;0,RANK(P577,(P577:R577,S577:AG577)),0)</f>
        <v>2</v>
      </c>
      <c r="E577" s="7">
        <f>IF(Q577&gt;0,RANK(Q577,(P577:R577,S577:AG577)),0)</f>
        <v>0</v>
      </c>
      <c r="F577" s="7">
        <f>IF(R577&gt;0,RANK(R577,(P577:R577,S577:AG577)),0)</f>
        <v>1</v>
      </c>
      <c r="G577" s="7">
        <f>IF(S577&gt;0,RANK(S577,(P577:R577,S577:AG577)),0)</f>
        <v>0</v>
      </c>
      <c r="H577" s="49">
        <f t="shared" ref="H577:H608" si="337">MAX(P577:Y577)-LARGE(P577:Y577,2)</f>
        <v>39</v>
      </c>
      <c r="I577" s="178">
        <f t="shared" si="334"/>
        <v>1.9297377535873329E-2</v>
      </c>
      <c r="J577" s="2"/>
      <c r="K577" s="2">
        <f t="shared" ref="K577:K608" si="338">IF($C577=0,"-",P577/$C577)</f>
        <v>0.49035131123206332</v>
      </c>
      <c r="L577" s="2">
        <f t="shared" ref="L577:L608" si="339">IF($C577=0,"-",Q577/$C577)</f>
        <v>0</v>
      </c>
      <c r="M577" s="2">
        <f t="shared" ref="M577:M608" si="340">IF($C577=0,"-",R577/$C577)</f>
        <v>0.50964868876793668</v>
      </c>
      <c r="N577" s="2">
        <f t="shared" si="304"/>
        <v>0</v>
      </c>
      <c r="O577" s="2">
        <f t="shared" si="305"/>
        <v>0</v>
      </c>
      <c r="P577" s="1">
        <v>991</v>
      </c>
      <c r="R577" s="1">
        <v>1030</v>
      </c>
      <c r="AI577" s="7">
        <f t="shared" ref="AI577:AI608" si="341">IF(T577&gt;0,RANK(T577,(P577:Z577)),0)</f>
        <v>0</v>
      </c>
      <c r="AJ577" s="7">
        <f t="shared" ref="AJ577:AJ608" si="342">IF(U577&gt;0,RANK(U577,(P577:Z577)),0)</f>
        <v>0</v>
      </c>
      <c r="AK577" s="7">
        <f t="shared" ref="AK577:AK608" si="343">IF(V577&gt;0,RANK(V577,(P577:Z577)),0)</f>
        <v>0</v>
      </c>
      <c r="AL577" s="7">
        <f t="shared" ref="AL577:AL608" si="344">IF(W577&gt;0,RANK(W577,(P577:Z577)),0)</f>
        <v>0</v>
      </c>
      <c r="AM577" s="2">
        <f t="shared" ref="AM577:AM608" si="345">IF($C577=0,"-",T577/$C577)</f>
        <v>0</v>
      </c>
      <c r="AN577" s="2">
        <f t="shared" ref="AN577:AN608" si="346">IF($C577=0,"-",U577/$C577)</f>
        <v>0</v>
      </c>
      <c r="AO577" s="2">
        <f t="shared" ref="AO577:AO608" si="347">IF($C577=0,"-",V577/$C577)</f>
        <v>0</v>
      </c>
      <c r="AP577" s="2">
        <f t="shared" ref="AP577:AP608" si="348">IF($C577=0,"-",W577/$C577)</f>
        <v>0</v>
      </c>
      <c r="AR577" t="str">
        <f t="shared" si="306"/>
        <v>Adams</v>
      </c>
      <c r="AS577" t="s">
        <v>298</v>
      </c>
      <c r="AT577" s="182">
        <v>3</v>
      </c>
      <c r="AV577" s="98">
        <v>18</v>
      </c>
      <c r="AW577" s="100">
        <v>1</v>
      </c>
      <c r="AX577" s="106">
        <f t="shared" ref="AX577:AX608" si="349">AV577*1000+AW577</f>
        <v>18001</v>
      </c>
      <c r="AZ577" s="7" t="s">
        <v>2975</v>
      </c>
      <c r="BA577" t="s">
        <v>3208</v>
      </c>
    </row>
    <row r="578" spans="1:53" hidden="1" outlineLevel="1">
      <c r="A578" t="s">
        <v>671</v>
      </c>
      <c r="B578" t="s">
        <v>298</v>
      </c>
      <c r="C578" s="1">
        <f t="shared" si="336"/>
        <v>31501</v>
      </c>
      <c r="D578" s="7">
        <f>IF(P578&gt;0,RANK(P578,(P578:R578,S578:AG578)),0)</f>
        <v>2</v>
      </c>
      <c r="E578" s="7">
        <f>IF(Q578&gt;0,RANK(Q578,(P578:R578,S578:AG578)),0)</f>
        <v>0</v>
      </c>
      <c r="F578" s="7">
        <f>IF(R578&gt;0,RANK(R578,(P578:R578,S578:AG578)),0)</f>
        <v>1</v>
      </c>
      <c r="G578" s="7">
        <f>IF(S578&gt;0,RANK(S578,(P578:R578,S578:AG578)),0)</f>
        <v>0</v>
      </c>
      <c r="H578" s="49">
        <f t="shared" si="337"/>
        <v>1411</v>
      </c>
      <c r="I578" s="178">
        <f t="shared" si="334"/>
        <v>4.4792228818132759E-2</v>
      </c>
      <c r="J578" s="2"/>
      <c r="K578" s="2">
        <f t="shared" si="338"/>
        <v>0.47760388559093364</v>
      </c>
      <c r="L578" s="2">
        <f t="shared" si="339"/>
        <v>0</v>
      </c>
      <c r="M578" s="2">
        <f t="shared" si="340"/>
        <v>0.52239611440906641</v>
      </c>
      <c r="N578" s="2">
        <f t="shared" ref="N578:N641" si="350">IF($C578=0,"-",S578/$C578)</f>
        <v>0</v>
      </c>
      <c r="O578" s="2">
        <f t="shared" ref="O578:O641" si="351">IF(C578=0,"-",(1-K578-L578-M578-N578))</f>
        <v>-1.1102230246251565E-16</v>
      </c>
      <c r="P578" s="1">
        <v>15045</v>
      </c>
      <c r="R578" s="1">
        <v>16456</v>
      </c>
      <c r="AI578" s="7">
        <f t="shared" si="341"/>
        <v>0</v>
      </c>
      <c r="AJ578" s="7">
        <f t="shared" si="342"/>
        <v>0</v>
      </c>
      <c r="AK578" s="7">
        <f t="shared" si="343"/>
        <v>0</v>
      </c>
      <c r="AL578" s="7">
        <f t="shared" si="344"/>
        <v>0</v>
      </c>
      <c r="AM578" s="2">
        <f t="shared" si="345"/>
        <v>0</v>
      </c>
      <c r="AN578" s="2">
        <f t="shared" si="346"/>
        <v>0</v>
      </c>
      <c r="AO578" s="2">
        <f t="shared" si="347"/>
        <v>0</v>
      </c>
      <c r="AP578" s="2">
        <f t="shared" si="348"/>
        <v>0</v>
      </c>
      <c r="AR578" t="str">
        <f t="shared" si="306"/>
        <v>Allen</v>
      </c>
      <c r="AS578" t="s">
        <v>298</v>
      </c>
      <c r="AT578" s="182">
        <v>3</v>
      </c>
      <c r="AV578" s="98">
        <v>18</v>
      </c>
      <c r="AW578" s="100">
        <v>3</v>
      </c>
      <c r="AX578" s="106">
        <f t="shared" si="349"/>
        <v>18003</v>
      </c>
      <c r="AZ578" s="7" t="s">
        <v>2975</v>
      </c>
      <c r="BA578" t="s">
        <v>3208</v>
      </c>
    </row>
    <row r="579" spans="1:53" hidden="1" outlineLevel="1">
      <c r="A579" t="s">
        <v>1269</v>
      </c>
      <c r="B579" t="s">
        <v>298</v>
      </c>
      <c r="C579" s="1">
        <f t="shared" si="336"/>
        <v>5961</v>
      </c>
      <c r="D579" s="7">
        <f>IF(P579&gt;0,RANK(P579,(P579:R579,S579:AG579)),0)</f>
        <v>2</v>
      </c>
      <c r="E579" s="7">
        <f>IF(Q579&gt;0,RANK(Q579,(P579:R579,S579:AG579)),0)</f>
        <v>0</v>
      </c>
      <c r="F579" s="7">
        <f>IF(R579&gt;0,RANK(R579,(P579:R579,S579:AG579)),0)</f>
        <v>1</v>
      </c>
      <c r="G579" s="7">
        <f>IF(S579&gt;0,RANK(S579,(P579:R579,S579:AG579)),0)</f>
        <v>0</v>
      </c>
      <c r="H579" s="49">
        <f t="shared" si="337"/>
        <v>405</v>
      </c>
      <c r="I579" s="178">
        <f t="shared" si="334"/>
        <v>6.7941620533467542E-2</v>
      </c>
      <c r="J579" s="2"/>
      <c r="K579" s="2">
        <f t="shared" si="338"/>
        <v>0.46602918973326624</v>
      </c>
      <c r="L579" s="2">
        <f t="shared" si="339"/>
        <v>0</v>
      </c>
      <c r="M579" s="2">
        <f t="shared" si="340"/>
        <v>0.53397081026673376</v>
      </c>
      <c r="N579" s="2">
        <f t="shared" si="350"/>
        <v>0</v>
      </c>
      <c r="O579" s="2">
        <f t="shared" si="351"/>
        <v>0</v>
      </c>
      <c r="P579" s="1">
        <v>2778</v>
      </c>
      <c r="R579" s="1">
        <v>3183</v>
      </c>
      <c r="AI579" s="7">
        <f t="shared" si="341"/>
        <v>0</v>
      </c>
      <c r="AJ579" s="7">
        <f t="shared" si="342"/>
        <v>0</v>
      </c>
      <c r="AK579" s="7">
        <f t="shared" si="343"/>
        <v>0</v>
      </c>
      <c r="AL579" s="7">
        <f t="shared" si="344"/>
        <v>0</v>
      </c>
      <c r="AM579" s="2">
        <f t="shared" si="345"/>
        <v>0</v>
      </c>
      <c r="AN579" s="2">
        <f t="shared" si="346"/>
        <v>0</v>
      </c>
      <c r="AO579" s="2">
        <f t="shared" si="347"/>
        <v>0</v>
      </c>
      <c r="AP579" s="2">
        <f t="shared" si="348"/>
        <v>0</v>
      </c>
      <c r="AR579" t="str">
        <f t="shared" si="306"/>
        <v>Bartholomew</v>
      </c>
      <c r="AS579" t="s">
        <v>298</v>
      </c>
      <c r="AT579" s="182">
        <v>6</v>
      </c>
      <c r="AV579" s="98">
        <v>18</v>
      </c>
      <c r="AW579" s="100">
        <v>5</v>
      </c>
      <c r="AX579" s="106">
        <f t="shared" si="349"/>
        <v>18005</v>
      </c>
      <c r="AZ579" s="7" t="s">
        <v>2975</v>
      </c>
      <c r="BA579" t="s">
        <v>3208</v>
      </c>
    </row>
    <row r="580" spans="1:53" hidden="1" outlineLevel="1">
      <c r="A580" t="s">
        <v>1166</v>
      </c>
      <c r="B580" t="s">
        <v>298</v>
      </c>
      <c r="C580" s="1">
        <f t="shared" si="336"/>
        <v>425</v>
      </c>
      <c r="D580" s="7">
        <f>IF(P580&gt;0,RANK(P580,(P580:R580,S580:AG580)),0)</f>
        <v>2</v>
      </c>
      <c r="E580" s="7">
        <f>IF(Q580&gt;0,RANK(Q580,(P580:R580,S580:AG580)),0)</f>
        <v>0</v>
      </c>
      <c r="F580" s="7">
        <f>IF(R580&gt;0,RANK(R580,(P580:R580,S580:AG580)),0)</f>
        <v>1</v>
      </c>
      <c r="G580" s="7">
        <f>IF(S580&gt;0,RANK(S580,(P580:R580,S580:AG580)),0)</f>
        <v>0</v>
      </c>
      <c r="H580" s="49">
        <f t="shared" si="337"/>
        <v>45</v>
      </c>
      <c r="I580" s="178">
        <f t="shared" si="334"/>
        <v>0.10588235294117647</v>
      </c>
      <c r="J580" s="2"/>
      <c r="K580" s="2">
        <f t="shared" si="338"/>
        <v>0.44705882352941179</v>
      </c>
      <c r="L580" s="2">
        <f t="shared" si="339"/>
        <v>0</v>
      </c>
      <c r="M580" s="2">
        <f t="shared" si="340"/>
        <v>0.55294117647058827</v>
      </c>
      <c r="N580" s="2">
        <f t="shared" si="350"/>
        <v>0</v>
      </c>
      <c r="O580" s="2">
        <f t="shared" si="351"/>
        <v>0</v>
      </c>
      <c r="P580" s="1">
        <v>190</v>
      </c>
      <c r="R580" s="1">
        <v>235</v>
      </c>
      <c r="AI580" s="7">
        <f t="shared" si="341"/>
        <v>0</v>
      </c>
      <c r="AJ580" s="7">
        <f t="shared" si="342"/>
        <v>0</v>
      </c>
      <c r="AK580" s="7">
        <f t="shared" si="343"/>
        <v>0</v>
      </c>
      <c r="AL580" s="7">
        <f t="shared" si="344"/>
        <v>0</v>
      </c>
      <c r="AM580" s="2">
        <f t="shared" si="345"/>
        <v>0</v>
      </c>
      <c r="AN580" s="2">
        <f t="shared" si="346"/>
        <v>0</v>
      </c>
      <c r="AO580" s="2">
        <f t="shared" si="347"/>
        <v>0</v>
      </c>
      <c r="AP580" s="2">
        <f t="shared" si="348"/>
        <v>0</v>
      </c>
      <c r="AR580" t="str">
        <f t="shared" si="306"/>
        <v>Benton</v>
      </c>
      <c r="AS580" t="s">
        <v>298</v>
      </c>
      <c r="AT580" s="182">
        <v>4</v>
      </c>
      <c r="AV580" s="98">
        <v>18</v>
      </c>
      <c r="AW580" s="100">
        <v>7</v>
      </c>
      <c r="AX580" s="106">
        <f t="shared" si="349"/>
        <v>18007</v>
      </c>
      <c r="AZ580" s="7" t="s">
        <v>2975</v>
      </c>
      <c r="BA580" t="s">
        <v>3208</v>
      </c>
    </row>
    <row r="581" spans="1:53" hidden="1" outlineLevel="1">
      <c r="A581" t="s">
        <v>932</v>
      </c>
      <c r="B581" t="s">
        <v>298</v>
      </c>
      <c r="C581" s="1">
        <f t="shared" si="336"/>
        <v>1007</v>
      </c>
      <c r="D581" s="7">
        <f>IF(P581&gt;0,RANK(P581,(P581:R581,S581:AG581)),0)</f>
        <v>2</v>
      </c>
      <c r="E581" s="7">
        <f>IF(Q581&gt;0,RANK(Q581,(P581:R581,S581:AG581)),0)</f>
        <v>0</v>
      </c>
      <c r="F581" s="7">
        <f>IF(R581&gt;0,RANK(R581,(P581:R581,S581:AG581)),0)</f>
        <v>1</v>
      </c>
      <c r="G581" s="7">
        <f>IF(S581&gt;0,RANK(S581,(P581:R581,S581:AG581)),0)</f>
        <v>0</v>
      </c>
      <c r="H581" s="49">
        <f t="shared" si="337"/>
        <v>21</v>
      </c>
      <c r="I581" s="178">
        <f t="shared" si="334"/>
        <v>2.0854021847070508E-2</v>
      </c>
      <c r="J581" s="2"/>
      <c r="K581" s="2">
        <f t="shared" si="338"/>
        <v>0.48957298907646474</v>
      </c>
      <c r="L581" s="2">
        <f t="shared" si="339"/>
        <v>0</v>
      </c>
      <c r="M581" s="2">
        <f t="shared" si="340"/>
        <v>0.51042701092353526</v>
      </c>
      <c r="N581" s="2">
        <f t="shared" si="350"/>
        <v>0</v>
      </c>
      <c r="O581" s="2">
        <f t="shared" si="351"/>
        <v>0</v>
      </c>
      <c r="P581" s="1">
        <v>493</v>
      </c>
      <c r="R581" s="1">
        <v>514</v>
      </c>
      <c r="AI581" s="7">
        <f t="shared" si="341"/>
        <v>0</v>
      </c>
      <c r="AJ581" s="7">
        <f t="shared" si="342"/>
        <v>0</v>
      </c>
      <c r="AK581" s="7">
        <f t="shared" si="343"/>
        <v>0</v>
      </c>
      <c r="AL581" s="7">
        <f t="shared" si="344"/>
        <v>0</v>
      </c>
      <c r="AM581" s="2">
        <f t="shared" si="345"/>
        <v>0</v>
      </c>
      <c r="AN581" s="2">
        <f t="shared" si="346"/>
        <v>0</v>
      </c>
      <c r="AO581" s="2">
        <f t="shared" si="347"/>
        <v>0</v>
      </c>
      <c r="AP581" s="2">
        <f t="shared" si="348"/>
        <v>0</v>
      </c>
      <c r="AR581" t="str">
        <f t="shared" si="306"/>
        <v>Blackford</v>
      </c>
      <c r="AS581" t="s">
        <v>298</v>
      </c>
      <c r="AT581" s="182"/>
      <c r="AV581" s="98">
        <v>18</v>
      </c>
      <c r="AW581" s="100">
        <v>9</v>
      </c>
      <c r="AX581" s="106">
        <f t="shared" si="349"/>
        <v>18009</v>
      </c>
      <c r="AZ581" s="7" t="s">
        <v>2975</v>
      </c>
      <c r="BA581" t="s">
        <v>3208</v>
      </c>
    </row>
    <row r="582" spans="1:53" hidden="1" outlineLevel="1">
      <c r="A582" t="s">
        <v>1816</v>
      </c>
      <c r="B582" t="s">
        <v>298</v>
      </c>
      <c r="C582" s="1">
        <f t="shared" si="336"/>
        <v>4630</v>
      </c>
      <c r="D582" s="7">
        <f>IF(P582&gt;0,RANK(P582,(P582:R582,S582:AG582)),0)</f>
        <v>2</v>
      </c>
      <c r="E582" s="7">
        <f>IF(Q582&gt;0,RANK(Q582,(P582:R582,S582:AG582)),0)</f>
        <v>0</v>
      </c>
      <c r="F582" s="7">
        <f>IF(R582&gt;0,RANK(R582,(P582:R582,S582:AG582)),0)</f>
        <v>1</v>
      </c>
      <c r="G582" s="7">
        <f>IF(S582&gt;0,RANK(S582,(P582:R582,S582:AG582)),0)</f>
        <v>0</v>
      </c>
      <c r="H582" s="49">
        <f t="shared" si="337"/>
        <v>480</v>
      </c>
      <c r="I582" s="178">
        <f t="shared" si="334"/>
        <v>0.10367170626349892</v>
      </c>
      <c r="J582" s="2"/>
      <c r="K582" s="2">
        <f t="shared" si="338"/>
        <v>0.44816414686825051</v>
      </c>
      <c r="L582" s="2">
        <f t="shared" si="339"/>
        <v>0</v>
      </c>
      <c r="M582" s="2">
        <f t="shared" si="340"/>
        <v>0.55183585313174943</v>
      </c>
      <c r="N582" s="2">
        <f t="shared" si="350"/>
        <v>0</v>
      </c>
      <c r="O582" s="2">
        <f t="shared" si="351"/>
        <v>1.1102230246251565E-16</v>
      </c>
      <c r="P582" s="1">
        <v>2075</v>
      </c>
      <c r="R582" s="1">
        <v>2555</v>
      </c>
      <c r="AI582" s="7">
        <f t="shared" si="341"/>
        <v>0</v>
      </c>
      <c r="AJ582" s="7">
        <f t="shared" si="342"/>
        <v>0</v>
      </c>
      <c r="AK582" s="7">
        <f t="shared" si="343"/>
        <v>0</v>
      </c>
      <c r="AL582" s="7">
        <f t="shared" si="344"/>
        <v>0</v>
      </c>
      <c r="AM582" s="2">
        <f t="shared" si="345"/>
        <v>0</v>
      </c>
      <c r="AN582" s="2">
        <f t="shared" si="346"/>
        <v>0</v>
      </c>
      <c r="AO582" s="2">
        <f t="shared" si="347"/>
        <v>0</v>
      </c>
      <c r="AP582" s="2">
        <f t="shared" si="348"/>
        <v>0</v>
      </c>
      <c r="AR582" t="str">
        <f t="shared" si="306"/>
        <v>Boone</v>
      </c>
      <c r="AS582" t="s">
        <v>298</v>
      </c>
      <c r="AT582" s="182"/>
      <c r="AV582" s="98">
        <v>18</v>
      </c>
      <c r="AW582" s="100">
        <v>11</v>
      </c>
      <c r="AX582" s="106">
        <f t="shared" si="349"/>
        <v>18011</v>
      </c>
      <c r="AZ582" s="7" t="s">
        <v>2975</v>
      </c>
      <c r="BA582" t="s">
        <v>3208</v>
      </c>
    </row>
    <row r="583" spans="1:53" hidden="1" outlineLevel="1">
      <c r="A583" t="s">
        <v>2647</v>
      </c>
      <c r="B583" t="s">
        <v>298</v>
      </c>
      <c r="C583" s="1">
        <f t="shared" si="336"/>
        <v>2076</v>
      </c>
      <c r="D583" s="7">
        <f>IF(P583&gt;0,RANK(P583,(P583:R583,S583:AG583)),0)</f>
        <v>2</v>
      </c>
      <c r="E583" s="7">
        <f>IF(Q583&gt;0,RANK(Q583,(P583:R583,S583:AG583)),0)</f>
        <v>0</v>
      </c>
      <c r="F583" s="7">
        <f>IF(R583&gt;0,RANK(R583,(P583:R583,S583:AG583)),0)</f>
        <v>1</v>
      </c>
      <c r="G583" s="7">
        <f>IF(S583&gt;0,RANK(S583,(P583:R583,S583:AG583)),0)</f>
        <v>0</v>
      </c>
      <c r="H583" s="49">
        <f t="shared" si="337"/>
        <v>464</v>
      </c>
      <c r="I583" s="178">
        <f t="shared" si="334"/>
        <v>0.22350674373795762</v>
      </c>
      <c r="J583" s="2"/>
      <c r="K583" s="2">
        <f t="shared" si="338"/>
        <v>0.38824662813102118</v>
      </c>
      <c r="L583" s="2">
        <f t="shared" si="339"/>
        <v>0</v>
      </c>
      <c r="M583" s="2">
        <f t="shared" si="340"/>
        <v>0.61175337186897882</v>
      </c>
      <c r="N583" s="2">
        <f t="shared" si="350"/>
        <v>0</v>
      </c>
      <c r="O583" s="2">
        <f t="shared" si="351"/>
        <v>0</v>
      </c>
      <c r="P583" s="1">
        <v>806</v>
      </c>
      <c r="R583" s="1">
        <v>1270</v>
      </c>
      <c r="AI583" s="7">
        <f t="shared" si="341"/>
        <v>0</v>
      </c>
      <c r="AJ583" s="7">
        <f t="shared" si="342"/>
        <v>0</v>
      </c>
      <c r="AK583" s="7">
        <f t="shared" si="343"/>
        <v>0</v>
      </c>
      <c r="AL583" s="7">
        <f t="shared" si="344"/>
        <v>0</v>
      </c>
      <c r="AM583" s="2">
        <f t="shared" si="345"/>
        <v>0</v>
      </c>
      <c r="AN583" s="2">
        <f t="shared" si="346"/>
        <v>0</v>
      </c>
      <c r="AO583" s="2">
        <f t="shared" si="347"/>
        <v>0</v>
      </c>
      <c r="AP583" s="2">
        <f t="shared" si="348"/>
        <v>0</v>
      </c>
      <c r="AR583" t="str">
        <f t="shared" si="306"/>
        <v>Brown</v>
      </c>
      <c r="AS583" t="s">
        <v>298</v>
      </c>
      <c r="AT583" s="182">
        <v>9</v>
      </c>
      <c r="AV583" s="98">
        <v>18</v>
      </c>
      <c r="AW583" s="100">
        <v>13</v>
      </c>
      <c r="AX583" s="106">
        <f t="shared" si="349"/>
        <v>18013</v>
      </c>
      <c r="AZ583" s="7" t="s">
        <v>2975</v>
      </c>
      <c r="BA583" t="s">
        <v>3208</v>
      </c>
    </row>
    <row r="584" spans="1:53" hidden="1" outlineLevel="1">
      <c r="A584" t="s">
        <v>1806</v>
      </c>
      <c r="B584" t="s">
        <v>298</v>
      </c>
      <c r="C584" s="1">
        <f t="shared" si="336"/>
        <v>1156</v>
      </c>
      <c r="D584" s="7">
        <f>IF(P584&gt;0,RANK(P584,(P584:R584,S584:AG584)),0)</f>
        <v>2</v>
      </c>
      <c r="E584" s="7">
        <f>IF(Q584&gt;0,RANK(Q584,(P584:R584,S584:AG584)),0)</f>
        <v>0</v>
      </c>
      <c r="F584" s="7">
        <f>IF(R584&gt;0,RANK(R584,(P584:R584,S584:AG584)),0)</f>
        <v>1</v>
      </c>
      <c r="G584" s="7">
        <f>IF(S584&gt;0,RANK(S584,(P584:R584,S584:AG584)),0)</f>
        <v>0</v>
      </c>
      <c r="H584" s="49">
        <f t="shared" si="337"/>
        <v>140</v>
      </c>
      <c r="I584" s="178">
        <f t="shared" si="334"/>
        <v>0.12110726643598616</v>
      </c>
      <c r="J584" s="2"/>
      <c r="K584" s="2">
        <f t="shared" si="338"/>
        <v>0.43944636678200694</v>
      </c>
      <c r="L584" s="2">
        <f t="shared" si="339"/>
        <v>0</v>
      </c>
      <c r="M584" s="2">
        <f t="shared" si="340"/>
        <v>0.56055363321799312</v>
      </c>
      <c r="N584" s="2">
        <f t="shared" si="350"/>
        <v>0</v>
      </c>
      <c r="O584" s="2">
        <f t="shared" si="351"/>
        <v>-1.1102230246251565E-16</v>
      </c>
      <c r="P584" s="1">
        <v>508</v>
      </c>
      <c r="R584" s="1">
        <v>648</v>
      </c>
      <c r="AI584" s="7">
        <f t="shared" si="341"/>
        <v>0</v>
      </c>
      <c r="AJ584" s="7">
        <f t="shared" si="342"/>
        <v>0</v>
      </c>
      <c r="AK584" s="7">
        <f t="shared" si="343"/>
        <v>0</v>
      </c>
      <c r="AL584" s="7">
        <f t="shared" si="344"/>
        <v>0</v>
      </c>
      <c r="AM584" s="2">
        <f t="shared" si="345"/>
        <v>0</v>
      </c>
      <c r="AN584" s="2">
        <f t="shared" si="346"/>
        <v>0</v>
      </c>
      <c r="AO584" s="2">
        <f t="shared" si="347"/>
        <v>0</v>
      </c>
      <c r="AP584" s="2">
        <f t="shared" si="348"/>
        <v>0</v>
      </c>
      <c r="AR584" t="str">
        <f t="shared" si="306"/>
        <v>Carroll</v>
      </c>
      <c r="AS584" t="s">
        <v>298</v>
      </c>
      <c r="AT584" s="182">
        <v>4</v>
      </c>
      <c r="AV584" s="98">
        <v>18</v>
      </c>
      <c r="AW584" s="100">
        <v>15</v>
      </c>
      <c r="AX584" s="106">
        <f t="shared" si="349"/>
        <v>18015</v>
      </c>
      <c r="AZ584" s="7" t="s">
        <v>2975</v>
      </c>
      <c r="BA584" t="s">
        <v>3208</v>
      </c>
    </row>
    <row r="585" spans="1:53" hidden="1" outlineLevel="1">
      <c r="A585" t="s">
        <v>1426</v>
      </c>
      <c r="B585" t="s">
        <v>298</v>
      </c>
      <c r="C585" s="1">
        <f t="shared" si="336"/>
        <v>2793</v>
      </c>
      <c r="D585" s="7">
        <f>IF(P585&gt;0,RANK(P585,(P585:R585,S585:AG585)),0)</f>
        <v>2</v>
      </c>
      <c r="E585" s="7">
        <f>IF(Q585&gt;0,RANK(Q585,(P585:R585,S585:AG585)),0)</f>
        <v>0</v>
      </c>
      <c r="F585" s="7">
        <f>IF(R585&gt;0,RANK(R585,(P585:R585,S585:AG585)),0)</f>
        <v>1</v>
      </c>
      <c r="G585" s="7">
        <f>IF(S585&gt;0,RANK(S585,(P585:R585,S585:AG585)),0)</f>
        <v>0</v>
      </c>
      <c r="H585" s="49">
        <f t="shared" si="337"/>
        <v>519</v>
      </c>
      <c r="I585" s="178">
        <f t="shared" si="334"/>
        <v>0.1858216970998926</v>
      </c>
      <c r="J585" s="2"/>
      <c r="K585" s="2">
        <f t="shared" si="338"/>
        <v>0.4070891514500537</v>
      </c>
      <c r="L585" s="2">
        <f t="shared" si="339"/>
        <v>0</v>
      </c>
      <c r="M585" s="2">
        <f t="shared" si="340"/>
        <v>0.59291084854994625</v>
      </c>
      <c r="N585" s="2">
        <f t="shared" si="350"/>
        <v>0</v>
      </c>
      <c r="O585" s="2">
        <f t="shared" si="351"/>
        <v>1.1102230246251565E-16</v>
      </c>
      <c r="P585" s="1">
        <v>1137</v>
      </c>
      <c r="R585" s="1">
        <v>1656</v>
      </c>
      <c r="AI585" s="7">
        <f t="shared" si="341"/>
        <v>0</v>
      </c>
      <c r="AJ585" s="7">
        <f t="shared" si="342"/>
        <v>0</v>
      </c>
      <c r="AK585" s="7">
        <f t="shared" si="343"/>
        <v>0</v>
      </c>
      <c r="AL585" s="7">
        <f t="shared" si="344"/>
        <v>0</v>
      </c>
      <c r="AM585" s="2">
        <f t="shared" si="345"/>
        <v>0</v>
      </c>
      <c r="AN585" s="2">
        <f t="shared" si="346"/>
        <v>0</v>
      </c>
      <c r="AO585" s="2">
        <f t="shared" si="347"/>
        <v>0</v>
      </c>
      <c r="AP585" s="2">
        <f t="shared" si="348"/>
        <v>0</v>
      </c>
      <c r="AR585" t="str">
        <f t="shared" si="306"/>
        <v>Cass</v>
      </c>
      <c r="AS585" t="s">
        <v>298</v>
      </c>
      <c r="AT585" s="182">
        <v>4</v>
      </c>
      <c r="AV585" s="98">
        <v>18</v>
      </c>
      <c r="AW585" s="100">
        <v>17</v>
      </c>
      <c r="AX585" s="106">
        <f t="shared" si="349"/>
        <v>18017</v>
      </c>
      <c r="AZ585" s="7" t="s">
        <v>2975</v>
      </c>
      <c r="BA585" t="s">
        <v>3208</v>
      </c>
    </row>
    <row r="586" spans="1:53" hidden="1" outlineLevel="1">
      <c r="A586" t="s">
        <v>99</v>
      </c>
      <c r="B586" t="s">
        <v>298</v>
      </c>
      <c r="C586" s="1">
        <f t="shared" si="336"/>
        <v>11503</v>
      </c>
      <c r="D586" s="7">
        <f>IF(P586&gt;0,RANK(P586,(P586:R586,S586:AG586)),0)</f>
        <v>1</v>
      </c>
      <c r="E586" s="7">
        <f>IF(Q586&gt;0,RANK(Q586,(P586:R586,S586:AG586)),0)</f>
        <v>0</v>
      </c>
      <c r="F586" s="7">
        <f>IF(R586&gt;0,RANK(R586,(P586:R586,S586:AG586)),0)</f>
        <v>2</v>
      </c>
      <c r="G586" s="7">
        <f>IF(S586&gt;0,RANK(S586,(P586:R586,S586:AG586)),0)</f>
        <v>0</v>
      </c>
      <c r="H586" s="49">
        <f t="shared" si="337"/>
        <v>887</v>
      </c>
      <c r="I586" s="178">
        <f t="shared" si="334"/>
        <v>7.7110319047205084E-2</v>
      </c>
      <c r="J586" s="2"/>
      <c r="K586" s="2">
        <f t="shared" si="338"/>
        <v>0.53855515952360256</v>
      </c>
      <c r="L586" s="2">
        <f t="shared" si="339"/>
        <v>0</v>
      </c>
      <c r="M586" s="2">
        <f t="shared" si="340"/>
        <v>0.46144484047639744</v>
      </c>
      <c r="N586" s="2">
        <f t="shared" si="350"/>
        <v>0</v>
      </c>
      <c r="O586" s="2">
        <f t="shared" si="351"/>
        <v>0</v>
      </c>
      <c r="P586" s="1">
        <v>6195</v>
      </c>
      <c r="R586" s="1">
        <v>5308</v>
      </c>
      <c r="AI586" s="7">
        <f t="shared" si="341"/>
        <v>0</v>
      </c>
      <c r="AJ586" s="7">
        <f t="shared" si="342"/>
        <v>0</v>
      </c>
      <c r="AK586" s="7">
        <f t="shared" si="343"/>
        <v>0</v>
      </c>
      <c r="AL586" s="7">
        <f t="shared" si="344"/>
        <v>0</v>
      </c>
      <c r="AM586" s="2">
        <f t="shared" si="345"/>
        <v>0</v>
      </c>
      <c r="AN586" s="2">
        <f t="shared" si="346"/>
        <v>0</v>
      </c>
      <c r="AO586" s="2">
        <f t="shared" si="347"/>
        <v>0</v>
      </c>
      <c r="AP586" s="2">
        <f t="shared" si="348"/>
        <v>0</v>
      </c>
      <c r="AR586" t="str">
        <f t="shared" si="306"/>
        <v>Clark</v>
      </c>
      <c r="AS586" t="s">
        <v>298</v>
      </c>
      <c r="AT586" s="182">
        <v>9</v>
      </c>
      <c r="AV586" s="98">
        <v>18</v>
      </c>
      <c r="AW586" s="100">
        <v>19</v>
      </c>
      <c r="AX586" s="106">
        <f t="shared" si="349"/>
        <v>18019</v>
      </c>
      <c r="AZ586" s="7" t="s">
        <v>2975</v>
      </c>
      <c r="BA586" t="s">
        <v>3208</v>
      </c>
    </row>
    <row r="587" spans="1:53" hidden="1" outlineLevel="1">
      <c r="A587" t="s">
        <v>1202</v>
      </c>
      <c r="B587" t="s">
        <v>298</v>
      </c>
      <c r="C587" s="1">
        <f t="shared" si="336"/>
        <v>1980</v>
      </c>
      <c r="D587" s="7">
        <f>IF(P587&gt;0,RANK(P587,(P587:R587,S587:AG587)),0)</f>
        <v>2</v>
      </c>
      <c r="E587" s="7">
        <f>IF(Q587&gt;0,RANK(Q587,(P587:R587,S587:AG587)),0)</f>
        <v>0</v>
      </c>
      <c r="F587" s="7">
        <f>IF(R587&gt;0,RANK(R587,(P587:R587,S587:AG587)),0)</f>
        <v>1</v>
      </c>
      <c r="G587" s="7">
        <f>IF(S587&gt;0,RANK(S587,(P587:R587,S587:AG587)),0)</f>
        <v>0</v>
      </c>
      <c r="H587" s="49">
        <f t="shared" si="337"/>
        <v>118</v>
      </c>
      <c r="I587" s="178">
        <f t="shared" si="334"/>
        <v>5.9595959595959598E-2</v>
      </c>
      <c r="J587" s="2"/>
      <c r="K587" s="2">
        <f t="shared" si="338"/>
        <v>0.47020202020202018</v>
      </c>
      <c r="L587" s="2">
        <f t="shared" si="339"/>
        <v>0</v>
      </c>
      <c r="M587" s="2">
        <f t="shared" si="340"/>
        <v>0.52979797979797982</v>
      </c>
      <c r="N587" s="2">
        <f t="shared" si="350"/>
        <v>0</v>
      </c>
      <c r="O587" s="2">
        <f t="shared" si="351"/>
        <v>0</v>
      </c>
      <c r="P587" s="1">
        <v>931</v>
      </c>
      <c r="R587" s="1">
        <v>1049</v>
      </c>
      <c r="AI587" s="7">
        <f t="shared" si="341"/>
        <v>0</v>
      </c>
      <c r="AJ587" s="7">
        <f t="shared" si="342"/>
        <v>0</v>
      </c>
      <c r="AK587" s="7">
        <f t="shared" si="343"/>
        <v>0</v>
      </c>
      <c r="AL587" s="7">
        <f t="shared" si="344"/>
        <v>0</v>
      </c>
      <c r="AM587" s="2">
        <f t="shared" si="345"/>
        <v>0</v>
      </c>
      <c r="AN587" s="2">
        <f t="shared" si="346"/>
        <v>0</v>
      </c>
      <c r="AO587" s="2">
        <f t="shared" si="347"/>
        <v>0</v>
      </c>
      <c r="AP587" s="2">
        <f t="shared" si="348"/>
        <v>0</v>
      </c>
      <c r="AR587" t="str">
        <f t="shared" si="306"/>
        <v>Clay</v>
      </c>
      <c r="AS587" t="s">
        <v>298</v>
      </c>
      <c r="AT587" s="182">
        <v>8</v>
      </c>
      <c r="AV587" s="98">
        <v>18</v>
      </c>
      <c r="AW587" s="100">
        <v>21</v>
      </c>
      <c r="AX587" s="106">
        <f t="shared" si="349"/>
        <v>18021</v>
      </c>
      <c r="AZ587" s="7" t="s">
        <v>2975</v>
      </c>
      <c r="BA587" t="s">
        <v>3208</v>
      </c>
    </row>
    <row r="588" spans="1:53" hidden="1" outlineLevel="1">
      <c r="A588" t="s">
        <v>2280</v>
      </c>
      <c r="B588" t="s">
        <v>298</v>
      </c>
      <c r="C588" s="1">
        <f t="shared" si="336"/>
        <v>1770</v>
      </c>
      <c r="D588" s="7">
        <f>IF(P588&gt;0,RANK(P588,(P588:R588,S588:AG588)),0)</f>
        <v>2</v>
      </c>
      <c r="E588" s="7">
        <f>IF(Q588&gt;0,RANK(Q588,(P588:R588,S588:AG588)),0)</f>
        <v>0</v>
      </c>
      <c r="F588" s="7">
        <f>IF(R588&gt;0,RANK(R588,(P588:R588,S588:AG588)),0)</f>
        <v>1</v>
      </c>
      <c r="G588" s="7">
        <f>IF(S588&gt;0,RANK(S588,(P588:R588,S588:AG588)),0)</f>
        <v>0</v>
      </c>
      <c r="H588" s="49">
        <f t="shared" si="337"/>
        <v>322</v>
      </c>
      <c r="I588" s="178">
        <f t="shared" si="334"/>
        <v>0.18192090395480226</v>
      </c>
      <c r="J588" s="2"/>
      <c r="K588" s="2">
        <f t="shared" si="338"/>
        <v>0.4090395480225989</v>
      </c>
      <c r="L588" s="2">
        <f t="shared" si="339"/>
        <v>0</v>
      </c>
      <c r="M588" s="2">
        <f t="shared" si="340"/>
        <v>0.5909604519774011</v>
      </c>
      <c r="N588" s="2">
        <f t="shared" si="350"/>
        <v>0</v>
      </c>
      <c r="O588" s="2">
        <f t="shared" si="351"/>
        <v>0</v>
      </c>
      <c r="P588" s="1">
        <v>724</v>
      </c>
      <c r="R588" s="1">
        <v>1046</v>
      </c>
      <c r="AI588" s="7">
        <f t="shared" si="341"/>
        <v>0</v>
      </c>
      <c r="AJ588" s="7">
        <f t="shared" si="342"/>
        <v>0</v>
      </c>
      <c r="AK588" s="7">
        <f t="shared" si="343"/>
        <v>0</v>
      </c>
      <c r="AL588" s="7">
        <f t="shared" si="344"/>
        <v>0</v>
      </c>
      <c r="AM588" s="2">
        <f t="shared" si="345"/>
        <v>0</v>
      </c>
      <c r="AN588" s="2">
        <f t="shared" si="346"/>
        <v>0</v>
      </c>
      <c r="AO588" s="2">
        <f t="shared" si="347"/>
        <v>0</v>
      </c>
      <c r="AP588" s="2">
        <f t="shared" si="348"/>
        <v>0</v>
      </c>
      <c r="AR588" t="str">
        <f t="shared" si="306"/>
        <v>Clinton</v>
      </c>
      <c r="AS588" t="s">
        <v>298</v>
      </c>
      <c r="AT588" s="182">
        <v>4</v>
      </c>
      <c r="AV588" s="98">
        <v>18</v>
      </c>
      <c r="AW588" s="100">
        <v>23</v>
      </c>
      <c r="AX588" s="106">
        <f t="shared" si="349"/>
        <v>18023</v>
      </c>
      <c r="AZ588" s="7" t="s">
        <v>2975</v>
      </c>
      <c r="BA588" t="s">
        <v>3208</v>
      </c>
    </row>
    <row r="589" spans="1:53" hidden="1" outlineLevel="1">
      <c r="A589" t="s">
        <v>2707</v>
      </c>
      <c r="B589" t="s">
        <v>298</v>
      </c>
      <c r="C589" s="1">
        <f t="shared" si="336"/>
        <v>1300</v>
      </c>
      <c r="D589" s="7">
        <f>IF(P589&gt;0,RANK(P589,(P589:R589,S589:AG589)),0)</f>
        <v>1</v>
      </c>
      <c r="E589" s="7">
        <f>IF(Q589&gt;0,RANK(Q589,(P589:R589,S589:AG589)),0)</f>
        <v>0</v>
      </c>
      <c r="F589" s="7">
        <f>IF(R589&gt;0,RANK(R589,(P589:R589,S589:AG589)),0)</f>
        <v>2</v>
      </c>
      <c r="G589" s="7">
        <f>IF(S589&gt;0,RANK(S589,(P589:R589,S589:AG589)),0)</f>
        <v>0</v>
      </c>
      <c r="H589" s="49">
        <f t="shared" si="337"/>
        <v>68</v>
      </c>
      <c r="I589" s="178">
        <f t="shared" si="334"/>
        <v>5.2307692307692305E-2</v>
      </c>
      <c r="J589" s="2"/>
      <c r="K589" s="2">
        <f t="shared" si="338"/>
        <v>0.52615384615384619</v>
      </c>
      <c r="L589" s="2">
        <f t="shared" si="339"/>
        <v>0</v>
      </c>
      <c r="M589" s="2">
        <f t="shared" si="340"/>
        <v>0.47384615384615386</v>
      </c>
      <c r="N589" s="2">
        <f t="shared" si="350"/>
        <v>0</v>
      </c>
      <c r="O589" s="2">
        <f t="shared" si="351"/>
        <v>-5.5511151231257827E-17</v>
      </c>
      <c r="P589" s="1">
        <v>684</v>
      </c>
      <c r="R589" s="1">
        <v>616</v>
      </c>
      <c r="AI589" s="7">
        <f t="shared" si="341"/>
        <v>0</v>
      </c>
      <c r="AJ589" s="7">
        <f t="shared" si="342"/>
        <v>0</v>
      </c>
      <c r="AK589" s="7">
        <f t="shared" si="343"/>
        <v>0</v>
      </c>
      <c r="AL589" s="7">
        <f t="shared" si="344"/>
        <v>0</v>
      </c>
      <c r="AM589" s="2">
        <f t="shared" si="345"/>
        <v>0</v>
      </c>
      <c r="AN589" s="2">
        <f t="shared" si="346"/>
        <v>0</v>
      </c>
      <c r="AO589" s="2">
        <f t="shared" si="347"/>
        <v>0</v>
      </c>
      <c r="AP589" s="2">
        <f t="shared" si="348"/>
        <v>0</v>
      </c>
      <c r="AR589" t="str">
        <f t="shared" si="306"/>
        <v>Crawford</v>
      </c>
      <c r="AS589" t="s">
        <v>298</v>
      </c>
      <c r="AT589" s="182"/>
      <c r="AV589" s="98">
        <v>18</v>
      </c>
      <c r="AW589" s="100">
        <v>25</v>
      </c>
      <c r="AX589" s="106">
        <f t="shared" si="349"/>
        <v>18025</v>
      </c>
      <c r="AZ589" s="7" t="s">
        <v>2975</v>
      </c>
      <c r="BA589" t="s">
        <v>3208</v>
      </c>
    </row>
    <row r="590" spans="1:53" hidden="1" outlineLevel="1">
      <c r="A590" t="s">
        <v>1974</v>
      </c>
      <c r="B590" t="s">
        <v>298</v>
      </c>
      <c r="C590" s="1">
        <f t="shared" si="336"/>
        <v>1240</v>
      </c>
      <c r="D590" s="7">
        <f>IF(P590&gt;0,RANK(P590,(P590:R590,S590:AG590)),0)</f>
        <v>2</v>
      </c>
      <c r="E590" s="7">
        <f>IF(Q590&gt;0,RANK(Q590,(P590:R590,S590:AG590)),0)</f>
        <v>0</v>
      </c>
      <c r="F590" s="7">
        <f>IF(R590&gt;0,RANK(R590,(P590:R590,S590:AG590)),0)</f>
        <v>1</v>
      </c>
      <c r="G590" s="7">
        <f>IF(S590&gt;0,RANK(S590,(P590:R590,S590:AG590)),0)</f>
        <v>0</v>
      </c>
      <c r="H590" s="49">
        <f t="shared" si="337"/>
        <v>162</v>
      </c>
      <c r="I590" s="178">
        <f t="shared" si="334"/>
        <v>0.13064516129032258</v>
      </c>
      <c r="J590" s="2"/>
      <c r="K590" s="2">
        <f t="shared" si="338"/>
        <v>0.43467741935483872</v>
      </c>
      <c r="L590" s="2">
        <f t="shared" si="339"/>
        <v>0</v>
      </c>
      <c r="M590" s="2">
        <f t="shared" si="340"/>
        <v>0.56532258064516128</v>
      </c>
      <c r="N590" s="2">
        <f t="shared" si="350"/>
        <v>0</v>
      </c>
      <c r="O590" s="2">
        <f t="shared" si="351"/>
        <v>0</v>
      </c>
      <c r="P590" s="1">
        <v>539</v>
      </c>
      <c r="R590" s="1">
        <v>701</v>
      </c>
      <c r="AI590" s="7">
        <f t="shared" si="341"/>
        <v>0</v>
      </c>
      <c r="AJ590" s="7">
        <f t="shared" si="342"/>
        <v>0</v>
      </c>
      <c r="AK590" s="7">
        <f t="shared" si="343"/>
        <v>0</v>
      </c>
      <c r="AL590" s="7">
        <f t="shared" si="344"/>
        <v>0</v>
      </c>
      <c r="AM590" s="2">
        <f t="shared" si="345"/>
        <v>0</v>
      </c>
      <c r="AN590" s="2">
        <f t="shared" si="346"/>
        <v>0</v>
      </c>
      <c r="AO590" s="2">
        <f t="shared" si="347"/>
        <v>0</v>
      </c>
      <c r="AP590" s="2">
        <f t="shared" si="348"/>
        <v>0</v>
      </c>
      <c r="AR590" t="str">
        <f t="shared" si="306"/>
        <v>Daviess</v>
      </c>
      <c r="AS590" t="s">
        <v>298</v>
      </c>
      <c r="AT590" s="182">
        <v>8</v>
      </c>
      <c r="AV590" s="98">
        <v>18</v>
      </c>
      <c r="AW590" s="100">
        <v>27</v>
      </c>
      <c r="AX590" s="106">
        <f t="shared" si="349"/>
        <v>18027</v>
      </c>
      <c r="AZ590" s="7" t="s">
        <v>2975</v>
      </c>
      <c r="BA590" t="s">
        <v>3208</v>
      </c>
    </row>
    <row r="591" spans="1:53" hidden="1" outlineLevel="1">
      <c r="A591" t="s">
        <v>1975</v>
      </c>
      <c r="B591" t="s">
        <v>298</v>
      </c>
      <c r="C591" s="1">
        <f t="shared" si="336"/>
        <v>2637</v>
      </c>
      <c r="D591" s="7">
        <f>IF(P591&gt;0,RANK(P591,(P591:R591,S591:AG591)),0)</f>
        <v>1</v>
      </c>
      <c r="E591" s="7">
        <f>IF(Q591&gt;0,RANK(Q591,(P591:R591,S591:AG591)),0)</f>
        <v>0</v>
      </c>
      <c r="F591" s="7">
        <f>IF(R591&gt;0,RANK(R591,(P591:R591,S591:AG591)),0)</f>
        <v>2</v>
      </c>
      <c r="G591" s="7">
        <f>IF(S591&gt;0,RANK(S591,(P591:R591,S591:AG591)),0)</f>
        <v>0</v>
      </c>
      <c r="H591" s="49">
        <f t="shared" si="337"/>
        <v>145</v>
      </c>
      <c r="I591" s="178">
        <f t="shared" si="334"/>
        <v>5.4986727341676145E-2</v>
      </c>
      <c r="J591" s="2"/>
      <c r="K591" s="2">
        <f t="shared" si="338"/>
        <v>0.5274933636708381</v>
      </c>
      <c r="L591" s="2">
        <f t="shared" si="339"/>
        <v>0</v>
      </c>
      <c r="M591" s="2">
        <f t="shared" si="340"/>
        <v>0.4725066363291619</v>
      </c>
      <c r="N591" s="2">
        <f t="shared" si="350"/>
        <v>0</v>
      </c>
      <c r="O591" s="2">
        <f t="shared" si="351"/>
        <v>0</v>
      </c>
      <c r="P591" s="1">
        <v>1391</v>
      </c>
      <c r="R591" s="1">
        <v>1246</v>
      </c>
      <c r="AI591" s="7">
        <f t="shared" si="341"/>
        <v>0</v>
      </c>
      <c r="AJ591" s="7">
        <f t="shared" si="342"/>
        <v>0</v>
      </c>
      <c r="AK591" s="7">
        <f t="shared" si="343"/>
        <v>0</v>
      </c>
      <c r="AL591" s="7">
        <f t="shared" si="344"/>
        <v>0</v>
      </c>
      <c r="AM591" s="2">
        <f t="shared" si="345"/>
        <v>0</v>
      </c>
      <c r="AN591" s="2">
        <f t="shared" si="346"/>
        <v>0</v>
      </c>
      <c r="AO591" s="2">
        <f t="shared" si="347"/>
        <v>0</v>
      </c>
      <c r="AP591" s="2">
        <f t="shared" si="348"/>
        <v>0</v>
      </c>
      <c r="AR591" t="str">
        <f t="shared" si="306"/>
        <v>Dearborn</v>
      </c>
      <c r="AS591" t="s">
        <v>298</v>
      </c>
      <c r="AT591" s="182">
        <v>6</v>
      </c>
      <c r="AV591" s="98">
        <v>18</v>
      </c>
      <c r="AW591" s="100">
        <v>29</v>
      </c>
      <c r="AX591" s="106">
        <f t="shared" si="349"/>
        <v>18029</v>
      </c>
      <c r="AZ591" s="7" t="s">
        <v>2975</v>
      </c>
      <c r="BA591" t="s">
        <v>3208</v>
      </c>
    </row>
    <row r="592" spans="1:53" hidden="1" outlineLevel="1">
      <c r="A592" t="s">
        <v>576</v>
      </c>
      <c r="B592" t="s">
        <v>298</v>
      </c>
      <c r="C592" s="1">
        <f t="shared" si="336"/>
        <v>1364</v>
      </c>
      <c r="D592" s="7">
        <f>IF(P592&gt;0,RANK(P592,(P592:R592,S592:AG592)),0)</f>
        <v>2</v>
      </c>
      <c r="E592" s="7">
        <f>IF(Q592&gt;0,RANK(Q592,(P592:R592,S592:AG592)),0)</f>
        <v>0</v>
      </c>
      <c r="F592" s="7">
        <f>IF(R592&gt;0,RANK(R592,(P592:R592,S592:AG592)),0)</f>
        <v>1</v>
      </c>
      <c r="G592" s="7">
        <f>IF(S592&gt;0,RANK(S592,(P592:R592,S592:AG592)),0)</f>
        <v>0</v>
      </c>
      <c r="H592" s="49">
        <f t="shared" si="337"/>
        <v>102</v>
      </c>
      <c r="I592" s="178">
        <f t="shared" si="334"/>
        <v>7.4780058651026396E-2</v>
      </c>
      <c r="J592" s="2"/>
      <c r="K592" s="2">
        <f t="shared" si="338"/>
        <v>0.46260997067448678</v>
      </c>
      <c r="L592" s="2">
        <f t="shared" si="339"/>
        <v>0</v>
      </c>
      <c r="M592" s="2">
        <f t="shared" si="340"/>
        <v>0.53739002932551316</v>
      </c>
      <c r="N592" s="2">
        <f t="shared" si="350"/>
        <v>0</v>
      </c>
      <c r="O592" s="2">
        <f t="shared" si="351"/>
        <v>0</v>
      </c>
      <c r="P592" s="1">
        <v>631</v>
      </c>
      <c r="R592" s="1">
        <v>733</v>
      </c>
      <c r="AI592" s="7">
        <f t="shared" si="341"/>
        <v>0</v>
      </c>
      <c r="AJ592" s="7">
        <f t="shared" si="342"/>
        <v>0</v>
      </c>
      <c r="AK592" s="7">
        <f t="shared" si="343"/>
        <v>0</v>
      </c>
      <c r="AL592" s="7">
        <f t="shared" si="344"/>
        <v>0</v>
      </c>
      <c r="AM592" s="2">
        <f t="shared" si="345"/>
        <v>0</v>
      </c>
      <c r="AN592" s="2">
        <f t="shared" si="346"/>
        <v>0</v>
      </c>
      <c r="AO592" s="2">
        <f t="shared" si="347"/>
        <v>0</v>
      </c>
      <c r="AP592" s="2">
        <f t="shared" si="348"/>
        <v>0</v>
      </c>
      <c r="AR592" t="str">
        <f t="shared" ref="AR592:AR655" si="352">A592</f>
        <v>Decatur</v>
      </c>
      <c r="AS592" t="s">
        <v>298</v>
      </c>
      <c r="AT592" s="182">
        <v>6</v>
      </c>
      <c r="AV592" s="98">
        <v>18</v>
      </c>
      <c r="AW592" s="100">
        <v>31</v>
      </c>
      <c r="AX592" s="106">
        <f t="shared" si="349"/>
        <v>18031</v>
      </c>
      <c r="AZ592" s="7" t="s">
        <v>2975</v>
      </c>
      <c r="BA592" t="s">
        <v>3208</v>
      </c>
    </row>
    <row r="593" spans="1:53" hidden="1" outlineLevel="1">
      <c r="A593" t="s">
        <v>252</v>
      </c>
      <c r="B593" t="s">
        <v>298</v>
      </c>
      <c r="C593" s="1">
        <f t="shared" si="336"/>
        <v>2410</v>
      </c>
      <c r="D593" s="7">
        <f>IF(P593&gt;0,RANK(P593,(P593:R593,S593:AG593)),0)</f>
        <v>2</v>
      </c>
      <c r="E593" s="7">
        <f>IF(Q593&gt;0,RANK(Q593,(P593:R593,S593:AG593)),0)</f>
        <v>0</v>
      </c>
      <c r="F593" s="7">
        <f>IF(R593&gt;0,RANK(R593,(P593:R593,S593:AG593)),0)</f>
        <v>1</v>
      </c>
      <c r="G593" s="7">
        <f>IF(S593&gt;0,RANK(S593,(P593:R593,S593:AG593)),0)</f>
        <v>0</v>
      </c>
      <c r="H593" s="49">
        <f t="shared" si="337"/>
        <v>130</v>
      </c>
      <c r="I593" s="178">
        <f t="shared" si="334"/>
        <v>5.3941908713692949E-2</v>
      </c>
      <c r="J593" s="2"/>
      <c r="K593" s="2">
        <f t="shared" si="338"/>
        <v>0.47302904564315351</v>
      </c>
      <c r="L593" s="2">
        <f t="shared" si="339"/>
        <v>0</v>
      </c>
      <c r="M593" s="2">
        <f t="shared" si="340"/>
        <v>0.52697095435684649</v>
      </c>
      <c r="N593" s="2">
        <f t="shared" si="350"/>
        <v>0</v>
      </c>
      <c r="O593" s="2">
        <f t="shared" si="351"/>
        <v>0</v>
      </c>
      <c r="P593" s="1">
        <v>1140</v>
      </c>
      <c r="R593" s="1">
        <v>1270</v>
      </c>
      <c r="AI593" s="7">
        <f t="shared" si="341"/>
        <v>0</v>
      </c>
      <c r="AJ593" s="7">
        <f t="shared" si="342"/>
        <v>0</v>
      </c>
      <c r="AK593" s="7">
        <f t="shared" si="343"/>
        <v>0</v>
      </c>
      <c r="AL593" s="7">
        <f t="shared" si="344"/>
        <v>0</v>
      </c>
      <c r="AM593" s="2">
        <f t="shared" si="345"/>
        <v>0</v>
      </c>
      <c r="AN593" s="2">
        <f t="shared" si="346"/>
        <v>0</v>
      </c>
      <c r="AO593" s="2">
        <f t="shared" si="347"/>
        <v>0</v>
      </c>
      <c r="AP593" s="2">
        <f t="shared" si="348"/>
        <v>0</v>
      </c>
      <c r="AR593" t="str">
        <f t="shared" si="352"/>
        <v>DeKalb</v>
      </c>
      <c r="AS593" t="s">
        <v>298</v>
      </c>
      <c r="AT593" s="182">
        <v>3</v>
      </c>
      <c r="AV593" s="98">
        <v>18</v>
      </c>
      <c r="AW593" s="100">
        <v>33</v>
      </c>
      <c r="AX593" s="106">
        <f t="shared" si="349"/>
        <v>18033</v>
      </c>
      <c r="AZ593" s="7" t="s">
        <v>2975</v>
      </c>
      <c r="BA593" t="s">
        <v>3208</v>
      </c>
    </row>
    <row r="594" spans="1:53" hidden="1" outlineLevel="1">
      <c r="A594" t="s">
        <v>1718</v>
      </c>
      <c r="B594" t="s">
        <v>298</v>
      </c>
      <c r="C594" s="1">
        <f t="shared" si="336"/>
        <v>13867</v>
      </c>
      <c r="D594" s="7">
        <f>IF(P594&gt;0,RANK(P594,(P594:R594,S594:AG594)),0)</f>
        <v>2</v>
      </c>
      <c r="E594" s="7">
        <f>IF(Q594&gt;0,RANK(Q594,(P594:R594,S594:AG594)),0)</f>
        <v>0</v>
      </c>
      <c r="F594" s="7">
        <f>IF(R594&gt;0,RANK(R594,(P594:R594,S594:AG594)),0)</f>
        <v>1</v>
      </c>
      <c r="G594" s="7">
        <f>IF(S594&gt;0,RANK(S594,(P594:R594,S594:AG594)),0)</f>
        <v>0</v>
      </c>
      <c r="H594" s="49">
        <f t="shared" si="337"/>
        <v>1593</v>
      </c>
      <c r="I594" s="178">
        <f t="shared" si="334"/>
        <v>0.11487704622485037</v>
      </c>
      <c r="J594" s="2"/>
      <c r="K594" s="2">
        <f t="shared" si="338"/>
        <v>0.4425614768875748</v>
      </c>
      <c r="L594" s="2">
        <f t="shared" si="339"/>
        <v>0</v>
      </c>
      <c r="M594" s="2">
        <f t="shared" si="340"/>
        <v>0.55743852311242514</v>
      </c>
      <c r="N594" s="2">
        <f t="shared" si="350"/>
        <v>0</v>
      </c>
      <c r="O594" s="2">
        <f t="shared" si="351"/>
        <v>1.1102230246251565E-16</v>
      </c>
      <c r="P594" s="1">
        <v>6137</v>
      </c>
      <c r="R594" s="1">
        <v>7730</v>
      </c>
      <c r="AI594" s="7">
        <f t="shared" si="341"/>
        <v>0</v>
      </c>
      <c r="AJ594" s="7">
        <f t="shared" si="342"/>
        <v>0</v>
      </c>
      <c r="AK594" s="7">
        <f t="shared" si="343"/>
        <v>0</v>
      </c>
      <c r="AL594" s="7">
        <f t="shared" si="344"/>
        <v>0</v>
      </c>
      <c r="AM594" s="2">
        <f t="shared" si="345"/>
        <v>0</v>
      </c>
      <c r="AN594" s="2">
        <f t="shared" si="346"/>
        <v>0</v>
      </c>
      <c r="AO594" s="2">
        <f t="shared" si="347"/>
        <v>0</v>
      </c>
      <c r="AP594" s="2">
        <f t="shared" si="348"/>
        <v>0</v>
      </c>
      <c r="AR594" t="str">
        <f t="shared" si="352"/>
        <v>Delaware</v>
      </c>
      <c r="AS594" t="s">
        <v>298</v>
      </c>
      <c r="AT594" s="182">
        <v>6</v>
      </c>
      <c r="AV594" s="98">
        <v>18</v>
      </c>
      <c r="AW594" s="100">
        <v>35</v>
      </c>
      <c r="AX594" s="106">
        <f t="shared" si="349"/>
        <v>18035</v>
      </c>
      <c r="AZ594" s="7" t="s">
        <v>2975</v>
      </c>
      <c r="BA594" t="s">
        <v>3208</v>
      </c>
    </row>
    <row r="595" spans="1:53" hidden="1" outlineLevel="1">
      <c r="A595" t="s">
        <v>1509</v>
      </c>
      <c r="B595" t="s">
        <v>298</v>
      </c>
      <c r="C595" s="1">
        <f t="shared" si="336"/>
        <v>4598</v>
      </c>
      <c r="D595" s="7">
        <f>IF(P595&gt;0,RANK(P595,(P595:R595,S595:AG595)),0)</f>
        <v>1</v>
      </c>
      <c r="E595" s="7">
        <f>IF(Q595&gt;0,RANK(Q595,(P595:R595,S595:AG595)),0)</f>
        <v>0</v>
      </c>
      <c r="F595" s="7">
        <f>IF(R595&gt;0,RANK(R595,(P595:R595,S595:AG595)),0)</f>
        <v>2</v>
      </c>
      <c r="G595" s="7">
        <f>IF(S595&gt;0,RANK(S595,(P595:R595,S595:AG595)),0)</f>
        <v>0</v>
      </c>
      <c r="H595" s="49">
        <f t="shared" si="337"/>
        <v>12</v>
      </c>
      <c r="I595" s="178">
        <f t="shared" si="334"/>
        <v>2.6098303610265334E-3</v>
      </c>
      <c r="J595" s="2"/>
      <c r="K595" s="2">
        <f t="shared" si="338"/>
        <v>0.50130491518051323</v>
      </c>
      <c r="L595" s="2">
        <f t="shared" si="339"/>
        <v>0</v>
      </c>
      <c r="M595" s="2">
        <f t="shared" si="340"/>
        <v>0.49869508481948671</v>
      </c>
      <c r="N595" s="2">
        <f t="shared" si="350"/>
        <v>0</v>
      </c>
      <c r="O595" s="2">
        <f t="shared" si="351"/>
        <v>5.5511151231257827E-17</v>
      </c>
      <c r="P595" s="1">
        <v>2305</v>
      </c>
      <c r="R595" s="1">
        <v>2293</v>
      </c>
      <c r="AI595" s="7">
        <f t="shared" si="341"/>
        <v>0</v>
      </c>
      <c r="AJ595" s="7">
        <f t="shared" si="342"/>
        <v>0</v>
      </c>
      <c r="AK595" s="7">
        <f t="shared" si="343"/>
        <v>0</v>
      </c>
      <c r="AL595" s="7">
        <f t="shared" si="344"/>
        <v>0</v>
      </c>
      <c r="AM595" s="2">
        <f t="shared" si="345"/>
        <v>0</v>
      </c>
      <c r="AN595" s="2">
        <f t="shared" si="346"/>
        <v>0</v>
      </c>
      <c r="AO595" s="2">
        <f t="shared" si="347"/>
        <v>0</v>
      </c>
      <c r="AP595" s="2">
        <f t="shared" si="348"/>
        <v>0</v>
      </c>
      <c r="AR595" t="str">
        <f t="shared" si="352"/>
        <v>Dubois</v>
      </c>
      <c r="AS595" t="s">
        <v>298</v>
      </c>
      <c r="AT595" s="182">
        <v>8</v>
      </c>
      <c r="AV595" s="98">
        <v>18</v>
      </c>
      <c r="AW595" s="100">
        <v>37</v>
      </c>
      <c r="AX595" s="106">
        <f t="shared" si="349"/>
        <v>18037</v>
      </c>
      <c r="AZ595" s="7" t="s">
        <v>2975</v>
      </c>
      <c r="BA595" t="s">
        <v>3208</v>
      </c>
    </row>
    <row r="596" spans="1:53" hidden="1" outlineLevel="1">
      <c r="A596" t="s">
        <v>2704</v>
      </c>
      <c r="B596" t="s">
        <v>298</v>
      </c>
      <c r="C596" s="1">
        <f t="shared" si="336"/>
        <v>11231</v>
      </c>
      <c r="D596" s="7">
        <f>IF(P596&gt;0,RANK(P596,(P596:R596,S596:AG596)),0)</f>
        <v>2</v>
      </c>
      <c r="E596" s="7">
        <f>IF(Q596&gt;0,RANK(Q596,(P596:R596,S596:AG596)),0)</f>
        <v>0</v>
      </c>
      <c r="F596" s="7">
        <f>IF(R596&gt;0,RANK(R596,(P596:R596,S596:AG596)),0)</f>
        <v>1</v>
      </c>
      <c r="G596" s="7">
        <f>IF(S596&gt;0,RANK(S596,(P596:R596,S596:AG596)),0)</f>
        <v>0</v>
      </c>
      <c r="H596" s="49">
        <f t="shared" si="337"/>
        <v>1649</v>
      </c>
      <c r="I596" s="178">
        <f t="shared" si="334"/>
        <v>0.14682575015581872</v>
      </c>
      <c r="J596" s="2"/>
      <c r="K596" s="2">
        <f t="shared" si="338"/>
        <v>0.42658712492209067</v>
      </c>
      <c r="L596" s="2">
        <f t="shared" si="339"/>
        <v>0</v>
      </c>
      <c r="M596" s="2">
        <f t="shared" si="340"/>
        <v>0.57341287507790939</v>
      </c>
      <c r="N596" s="2">
        <f t="shared" si="350"/>
        <v>0</v>
      </c>
      <c r="O596" s="2">
        <f t="shared" si="351"/>
        <v>-1.1102230246251565E-16</v>
      </c>
      <c r="P596" s="1">
        <v>4791</v>
      </c>
      <c r="R596" s="1">
        <v>6440</v>
      </c>
      <c r="AI596" s="7">
        <f t="shared" si="341"/>
        <v>0</v>
      </c>
      <c r="AJ596" s="7">
        <f t="shared" si="342"/>
        <v>0</v>
      </c>
      <c r="AK596" s="7">
        <f t="shared" si="343"/>
        <v>0</v>
      </c>
      <c r="AL596" s="7">
        <f t="shared" si="344"/>
        <v>0</v>
      </c>
      <c r="AM596" s="2">
        <f t="shared" si="345"/>
        <v>0</v>
      </c>
      <c r="AN596" s="2">
        <f t="shared" si="346"/>
        <v>0</v>
      </c>
      <c r="AO596" s="2">
        <f t="shared" si="347"/>
        <v>0</v>
      </c>
      <c r="AP596" s="2">
        <f t="shared" si="348"/>
        <v>0</v>
      </c>
      <c r="AR596" t="str">
        <f t="shared" si="352"/>
        <v>Elkhart</v>
      </c>
      <c r="AS596" t="s">
        <v>298</v>
      </c>
      <c r="AT596" s="182">
        <v>2</v>
      </c>
      <c r="AV596" s="98">
        <v>18</v>
      </c>
      <c r="AW596" s="100">
        <v>39</v>
      </c>
      <c r="AX596" s="106">
        <f t="shared" si="349"/>
        <v>18039</v>
      </c>
      <c r="AZ596" s="7" t="s">
        <v>2975</v>
      </c>
      <c r="BA596" t="s">
        <v>3208</v>
      </c>
    </row>
    <row r="597" spans="1:53" hidden="1" outlineLevel="1">
      <c r="A597" t="s">
        <v>31</v>
      </c>
      <c r="B597" t="s">
        <v>298</v>
      </c>
      <c r="C597" s="1">
        <f t="shared" si="336"/>
        <v>2081</v>
      </c>
      <c r="D597" s="7">
        <f>IF(P597&gt;0,RANK(P597,(P597:R597,S597:AG597)),0)</f>
        <v>2</v>
      </c>
      <c r="E597" s="7">
        <f>IF(Q597&gt;0,RANK(Q597,(P597:R597,S597:AG597)),0)</f>
        <v>0</v>
      </c>
      <c r="F597" s="7">
        <f>IF(R597&gt;0,RANK(R597,(P597:R597,S597:AG597)),0)</f>
        <v>1</v>
      </c>
      <c r="G597" s="7">
        <f>IF(S597&gt;0,RANK(S597,(P597:R597,S597:AG597)),0)</f>
        <v>0</v>
      </c>
      <c r="H597" s="49">
        <f t="shared" si="337"/>
        <v>113</v>
      </c>
      <c r="I597" s="178">
        <f t="shared" si="334"/>
        <v>5.430081691494474E-2</v>
      </c>
      <c r="J597" s="2"/>
      <c r="K597" s="2">
        <f t="shared" si="338"/>
        <v>0.47284959154252765</v>
      </c>
      <c r="L597" s="2">
        <f t="shared" si="339"/>
        <v>0</v>
      </c>
      <c r="M597" s="2">
        <f t="shared" si="340"/>
        <v>0.52715040845747241</v>
      </c>
      <c r="N597" s="2">
        <f t="shared" si="350"/>
        <v>0</v>
      </c>
      <c r="O597" s="2">
        <f t="shared" si="351"/>
        <v>-1.1102230246251565E-16</v>
      </c>
      <c r="P597" s="1">
        <v>984</v>
      </c>
      <c r="R597" s="1">
        <v>1097</v>
      </c>
      <c r="AI597" s="7">
        <f t="shared" si="341"/>
        <v>0</v>
      </c>
      <c r="AJ597" s="7">
        <f t="shared" si="342"/>
        <v>0</v>
      </c>
      <c r="AK597" s="7">
        <f t="shared" si="343"/>
        <v>0</v>
      </c>
      <c r="AL597" s="7">
        <f t="shared" si="344"/>
        <v>0</v>
      </c>
      <c r="AM597" s="2">
        <f t="shared" si="345"/>
        <v>0</v>
      </c>
      <c r="AN597" s="2">
        <f t="shared" si="346"/>
        <v>0</v>
      </c>
      <c r="AO597" s="2">
        <f t="shared" si="347"/>
        <v>0</v>
      </c>
      <c r="AP597" s="2">
        <f t="shared" si="348"/>
        <v>0</v>
      </c>
      <c r="AR597" t="str">
        <f t="shared" si="352"/>
        <v>Fayette</v>
      </c>
      <c r="AS597" t="s">
        <v>298</v>
      </c>
      <c r="AT597" s="182">
        <v>6</v>
      </c>
      <c r="AV597" s="98">
        <v>18</v>
      </c>
      <c r="AW597" s="100">
        <v>41</v>
      </c>
      <c r="AX597" s="106">
        <f t="shared" si="349"/>
        <v>18041</v>
      </c>
      <c r="AZ597" s="7" t="s">
        <v>2975</v>
      </c>
      <c r="BA597" t="s">
        <v>3208</v>
      </c>
    </row>
    <row r="598" spans="1:53" hidden="1" outlineLevel="1">
      <c r="A598" t="s">
        <v>3056</v>
      </c>
      <c r="B598" t="s">
        <v>298</v>
      </c>
      <c r="C598" s="1">
        <f t="shared" si="336"/>
        <v>8695</v>
      </c>
      <c r="D598" s="7">
        <f>IF(P598&gt;0,RANK(P598,(P598:R598,S598:AG598)),0)</f>
        <v>1</v>
      </c>
      <c r="E598" s="7">
        <f>IF(Q598&gt;0,RANK(Q598,(P598:R598,S598:AG598)),0)</f>
        <v>0</v>
      </c>
      <c r="F598" s="7">
        <f>IF(R598&gt;0,RANK(R598,(P598:R598,S598:AG598)),0)</f>
        <v>2</v>
      </c>
      <c r="G598" s="7">
        <f>IF(S598&gt;0,RANK(S598,(P598:R598,S598:AG598)),0)</f>
        <v>0</v>
      </c>
      <c r="H598" s="49">
        <f t="shared" si="337"/>
        <v>473</v>
      </c>
      <c r="I598" s="178">
        <f t="shared" si="334"/>
        <v>5.4399079930994826E-2</v>
      </c>
      <c r="J598" s="2"/>
      <c r="K598" s="2">
        <f t="shared" si="338"/>
        <v>0.5271995399654974</v>
      </c>
      <c r="L598" s="2">
        <f t="shared" si="339"/>
        <v>0</v>
      </c>
      <c r="M598" s="2">
        <f t="shared" si="340"/>
        <v>0.4728004600345026</v>
      </c>
      <c r="N598" s="2">
        <f t="shared" si="350"/>
        <v>0</v>
      </c>
      <c r="O598" s="2">
        <f t="shared" si="351"/>
        <v>0</v>
      </c>
      <c r="P598" s="1">
        <v>4584</v>
      </c>
      <c r="R598" s="1">
        <v>4111</v>
      </c>
      <c r="AI598" s="7">
        <f t="shared" si="341"/>
        <v>0</v>
      </c>
      <c r="AJ598" s="7">
        <f t="shared" si="342"/>
        <v>0</v>
      </c>
      <c r="AK598" s="7">
        <f t="shared" si="343"/>
        <v>0</v>
      </c>
      <c r="AL598" s="7">
        <f t="shared" si="344"/>
        <v>0</v>
      </c>
      <c r="AM598" s="2">
        <f t="shared" si="345"/>
        <v>0</v>
      </c>
      <c r="AN598" s="2">
        <f t="shared" si="346"/>
        <v>0</v>
      </c>
      <c r="AO598" s="2">
        <f t="shared" si="347"/>
        <v>0</v>
      </c>
      <c r="AP598" s="2">
        <f t="shared" si="348"/>
        <v>0</v>
      </c>
      <c r="AR598" t="str">
        <f t="shared" si="352"/>
        <v>Floyd</v>
      </c>
      <c r="AS598" t="s">
        <v>298</v>
      </c>
      <c r="AT598" s="182">
        <v>9</v>
      </c>
      <c r="AV598" s="98">
        <v>18</v>
      </c>
      <c r="AW598" s="100">
        <v>43</v>
      </c>
      <c r="AX598" s="106">
        <f t="shared" si="349"/>
        <v>18043</v>
      </c>
      <c r="AZ598" s="7" t="s">
        <v>2975</v>
      </c>
      <c r="BA598" t="s">
        <v>3208</v>
      </c>
    </row>
    <row r="599" spans="1:53" hidden="1" outlineLevel="1">
      <c r="A599" t="s">
        <v>2755</v>
      </c>
      <c r="B599" t="s">
        <v>298</v>
      </c>
      <c r="C599" s="1">
        <f t="shared" si="336"/>
        <v>875</v>
      </c>
      <c r="D599" s="7">
        <f>IF(P599&gt;0,RANK(P599,(P599:R599,S599:AG599)),0)</f>
        <v>2</v>
      </c>
      <c r="E599" s="7">
        <f>IF(Q599&gt;0,RANK(Q599,(P599:R599,S599:AG599)),0)</f>
        <v>0</v>
      </c>
      <c r="F599" s="7">
        <f>IF(R599&gt;0,RANK(R599,(P599:R599,S599:AG599)),0)</f>
        <v>1</v>
      </c>
      <c r="G599" s="7">
        <f>IF(S599&gt;0,RANK(S599,(P599:R599,S599:AG599)),0)</f>
        <v>0</v>
      </c>
      <c r="H599" s="49">
        <f t="shared" si="337"/>
        <v>49</v>
      </c>
      <c r="I599" s="178">
        <f t="shared" si="334"/>
        <v>5.6000000000000001E-2</v>
      </c>
      <c r="J599" s="2"/>
      <c r="K599" s="2">
        <f t="shared" si="338"/>
        <v>0.47199999999999998</v>
      </c>
      <c r="L599" s="2">
        <f t="shared" si="339"/>
        <v>0</v>
      </c>
      <c r="M599" s="2">
        <f t="shared" si="340"/>
        <v>0.52800000000000002</v>
      </c>
      <c r="N599" s="2">
        <f t="shared" si="350"/>
        <v>0</v>
      </c>
      <c r="O599" s="2">
        <f t="shared" si="351"/>
        <v>0</v>
      </c>
      <c r="P599" s="1">
        <v>413</v>
      </c>
      <c r="R599" s="1">
        <v>462</v>
      </c>
      <c r="AI599" s="7">
        <f t="shared" si="341"/>
        <v>0</v>
      </c>
      <c r="AJ599" s="7">
        <f t="shared" si="342"/>
        <v>0</v>
      </c>
      <c r="AK599" s="7">
        <f t="shared" si="343"/>
        <v>0</v>
      </c>
      <c r="AL599" s="7">
        <f t="shared" si="344"/>
        <v>0</v>
      </c>
      <c r="AM599" s="2">
        <f t="shared" si="345"/>
        <v>0</v>
      </c>
      <c r="AN599" s="2">
        <f t="shared" si="346"/>
        <v>0</v>
      </c>
      <c r="AO599" s="2">
        <f t="shared" si="347"/>
        <v>0</v>
      </c>
      <c r="AP599" s="2">
        <f t="shared" si="348"/>
        <v>0</v>
      </c>
      <c r="AR599" t="str">
        <f t="shared" si="352"/>
        <v>Fountain</v>
      </c>
      <c r="AS599" t="s">
        <v>298</v>
      </c>
      <c r="AT599" s="182">
        <v>4</v>
      </c>
      <c r="AV599" s="98">
        <v>18</v>
      </c>
      <c r="AW599" s="100">
        <v>45</v>
      </c>
      <c r="AX599" s="106">
        <f t="shared" si="349"/>
        <v>18045</v>
      </c>
      <c r="AZ599" s="7" t="s">
        <v>2975</v>
      </c>
      <c r="BA599" t="s">
        <v>3208</v>
      </c>
    </row>
    <row r="600" spans="1:53" hidden="1" outlineLevel="1">
      <c r="A600" t="s">
        <v>2429</v>
      </c>
      <c r="B600" t="s">
        <v>298</v>
      </c>
      <c r="C600" s="1">
        <f t="shared" si="336"/>
        <v>1219</v>
      </c>
      <c r="D600" s="7">
        <f>IF(P600&gt;0,RANK(P600,(P600:R600,S600:AG600)),0)</f>
        <v>1</v>
      </c>
      <c r="E600" s="7">
        <f>IF(Q600&gt;0,RANK(Q600,(P600:R600,S600:AG600)),0)</f>
        <v>0</v>
      </c>
      <c r="F600" s="7">
        <f>IF(R600&gt;0,RANK(R600,(P600:R600,S600:AG600)),0)</f>
        <v>2</v>
      </c>
      <c r="G600" s="7">
        <f>IF(S600&gt;0,RANK(S600,(P600:R600,S600:AG600)),0)</f>
        <v>0</v>
      </c>
      <c r="H600" s="49">
        <f t="shared" si="337"/>
        <v>115</v>
      </c>
      <c r="I600" s="178">
        <f t="shared" si="334"/>
        <v>9.4339622641509441E-2</v>
      </c>
      <c r="J600" s="2"/>
      <c r="K600" s="2">
        <f t="shared" si="338"/>
        <v>0.54716981132075471</v>
      </c>
      <c r="L600" s="2">
        <f t="shared" si="339"/>
        <v>0</v>
      </c>
      <c r="M600" s="2">
        <f t="shared" si="340"/>
        <v>0.45283018867924529</v>
      </c>
      <c r="N600" s="2">
        <f t="shared" si="350"/>
        <v>0</v>
      </c>
      <c r="O600" s="2">
        <f t="shared" si="351"/>
        <v>0</v>
      </c>
      <c r="P600" s="1">
        <v>667</v>
      </c>
      <c r="R600" s="1">
        <v>552</v>
      </c>
      <c r="AI600" s="7">
        <f t="shared" si="341"/>
        <v>0</v>
      </c>
      <c r="AJ600" s="7">
        <f t="shared" si="342"/>
        <v>0</v>
      </c>
      <c r="AK600" s="7">
        <f t="shared" si="343"/>
        <v>0</v>
      </c>
      <c r="AL600" s="7">
        <f t="shared" si="344"/>
        <v>0</v>
      </c>
      <c r="AM600" s="2">
        <f t="shared" si="345"/>
        <v>0</v>
      </c>
      <c r="AN600" s="2">
        <f t="shared" si="346"/>
        <v>0</v>
      </c>
      <c r="AO600" s="2">
        <f t="shared" si="347"/>
        <v>0</v>
      </c>
      <c r="AP600" s="2">
        <f t="shared" si="348"/>
        <v>0</v>
      </c>
      <c r="AR600" t="str">
        <f t="shared" si="352"/>
        <v>Franklin</v>
      </c>
      <c r="AS600" t="s">
        <v>298</v>
      </c>
      <c r="AT600" s="182">
        <v>6</v>
      </c>
      <c r="AV600" s="98">
        <v>18</v>
      </c>
      <c r="AW600" s="100">
        <v>47</v>
      </c>
      <c r="AX600" s="106">
        <f t="shared" si="349"/>
        <v>18047</v>
      </c>
      <c r="AZ600" s="7" t="s">
        <v>2975</v>
      </c>
      <c r="BA600" t="s">
        <v>3208</v>
      </c>
    </row>
    <row r="601" spans="1:53" hidden="1" outlineLevel="1">
      <c r="A601" t="s">
        <v>3241</v>
      </c>
      <c r="B601" t="s">
        <v>298</v>
      </c>
      <c r="C601" s="1">
        <f t="shared" si="336"/>
        <v>1277</v>
      </c>
      <c r="D601" s="7">
        <f>IF(P601&gt;0,RANK(P601,(P601:R601,S601:AG601)),0)</f>
        <v>2</v>
      </c>
      <c r="E601" s="7">
        <f>IF(Q601&gt;0,RANK(Q601,(P601:R601,S601:AG601)),0)</f>
        <v>0</v>
      </c>
      <c r="F601" s="7">
        <f>IF(R601&gt;0,RANK(R601,(P601:R601,S601:AG601)),0)</f>
        <v>1</v>
      </c>
      <c r="G601" s="7">
        <f>IF(S601&gt;0,RANK(S601,(P601:R601,S601:AG601)),0)</f>
        <v>0</v>
      </c>
      <c r="H601" s="49">
        <f t="shared" si="337"/>
        <v>89</v>
      </c>
      <c r="I601" s="178">
        <f t="shared" si="334"/>
        <v>6.9694596711041501E-2</v>
      </c>
      <c r="J601" s="2"/>
      <c r="K601" s="2">
        <f t="shared" si="338"/>
        <v>0.46515270164447925</v>
      </c>
      <c r="L601" s="2">
        <f t="shared" si="339"/>
        <v>0</v>
      </c>
      <c r="M601" s="2">
        <f t="shared" si="340"/>
        <v>0.53484729835552081</v>
      </c>
      <c r="N601" s="2">
        <f t="shared" si="350"/>
        <v>0</v>
      </c>
      <c r="O601" s="2">
        <f t="shared" si="351"/>
        <v>0</v>
      </c>
      <c r="P601" s="1">
        <v>594</v>
      </c>
      <c r="R601" s="1">
        <v>683</v>
      </c>
      <c r="AI601" s="7">
        <f t="shared" si="341"/>
        <v>0</v>
      </c>
      <c r="AJ601" s="7">
        <f t="shared" si="342"/>
        <v>0</v>
      </c>
      <c r="AK601" s="7">
        <f t="shared" si="343"/>
        <v>0</v>
      </c>
      <c r="AL601" s="7">
        <f t="shared" si="344"/>
        <v>0</v>
      </c>
      <c r="AM601" s="2">
        <f t="shared" si="345"/>
        <v>0</v>
      </c>
      <c r="AN601" s="2">
        <f t="shared" si="346"/>
        <v>0</v>
      </c>
      <c r="AO601" s="2">
        <f t="shared" si="347"/>
        <v>0</v>
      </c>
      <c r="AP601" s="2">
        <f t="shared" si="348"/>
        <v>0</v>
      </c>
      <c r="AR601" t="str">
        <f t="shared" si="352"/>
        <v>Fulton</v>
      </c>
      <c r="AS601" t="s">
        <v>298</v>
      </c>
      <c r="AT601" s="182">
        <v>2</v>
      </c>
      <c r="AV601" s="98">
        <v>18</v>
      </c>
      <c r="AW601" s="100">
        <v>49</v>
      </c>
      <c r="AX601" s="106">
        <f t="shared" si="349"/>
        <v>18049</v>
      </c>
      <c r="AZ601" s="7" t="s">
        <v>2975</v>
      </c>
      <c r="BA601" t="s">
        <v>3208</v>
      </c>
    </row>
    <row r="602" spans="1:53" hidden="1" outlineLevel="1">
      <c r="A602" t="s">
        <v>2471</v>
      </c>
      <c r="B602" t="s">
        <v>298</v>
      </c>
      <c r="C602" s="1">
        <f t="shared" si="336"/>
        <v>2937</v>
      </c>
      <c r="D602" s="7">
        <f>IF(P602&gt;0,RANK(P602,(P602:R602,S602:AG602)),0)</f>
        <v>1</v>
      </c>
      <c r="E602" s="7">
        <f>IF(Q602&gt;0,RANK(Q602,(P602:R602,S602:AG602)),0)</f>
        <v>0</v>
      </c>
      <c r="F602" s="7">
        <f>IF(R602&gt;0,RANK(R602,(P602:R602,S602:AG602)),0)</f>
        <v>2</v>
      </c>
      <c r="G602" s="7">
        <f>IF(S602&gt;0,RANK(S602,(P602:R602,S602:AG602)),0)</f>
        <v>0</v>
      </c>
      <c r="H602" s="49">
        <f t="shared" si="337"/>
        <v>31</v>
      </c>
      <c r="I602" s="178">
        <f t="shared" si="334"/>
        <v>1.0554988083077971E-2</v>
      </c>
      <c r="J602" s="2"/>
      <c r="K602" s="2">
        <f t="shared" si="338"/>
        <v>0.50527749404153899</v>
      </c>
      <c r="L602" s="2">
        <f t="shared" si="339"/>
        <v>0</v>
      </c>
      <c r="M602" s="2">
        <f t="shared" si="340"/>
        <v>0.49472250595846101</v>
      </c>
      <c r="N602" s="2">
        <f t="shared" si="350"/>
        <v>0</v>
      </c>
      <c r="O602" s="2">
        <f t="shared" si="351"/>
        <v>0</v>
      </c>
      <c r="P602" s="1">
        <v>1484</v>
      </c>
      <c r="R602" s="1">
        <v>1453</v>
      </c>
      <c r="AI602" s="7">
        <f t="shared" si="341"/>
        <v>0</v>
      </c>
      <c r="AJ602" s="7">
        <f t="shared" si="342"/>
        <v>0</v>
      </c>
      <c r="AK602" s="7">
        <f t="shared" si="343"/>
        <v>0</v>
      </c>
      <c r="AL602" s="7">
        <f t="shared" si="344"/>
        <v>0</v>
      </c>
      <c r="AM602" s="2">
        <f t="shared" si="345"/>
        <v>0</v>
      </c>
      <c r="AN602" s="2">
        <f t="shared" si="346"/>
        <v>0</v>
      </c>
      <c r="AO602" s="2">
        <f t="shared" si="347"/>
        <v>0</v>
      </c>
      <c r="AP602" s="2">
        <f t="shared" si="348"/>
        <v>0</v>
      </c>
      <c r="AR602" t="str">
        <f t="shared" si="352"/>
        <v>Gibson</v>
      </c>
      <c r="AS602" t="s">
        <v>298</v>
      </c>
      <c r="AT602" s="182">
        <v>8</v>
      </c>
      <c r="AV602" s="98">
        <v>18</v>
      </c>
      <c r="AW602" s="100">
        <v>51</v>
      </c>
      <c r="AX602" s="106">
        <f t="shared" si="349"/>
        <v>18051</v>
      </c>
      <c r="AZ602" s="7" t="s">
        <v>2975</v>
      </c>
      <c r="BA602" t="s">
        <v>3208</v>
      </c>
    </row>
    <row r="603" spans="1:53" hidden="1" outlineLevel="1">
      <c r="A603" t="s">
        <v>2072</v>
      </c>
      <c r="B603" t="s">
        <v>298</v>
      </c>
      <c r="C603" s="1">
        <f t="shared" si="336"/>
        <v>4662</v>
      </c>
      <c r="D603" s="7">
        <f>IF(P603&gt;0,RANK(P603,(P603:R603,S603:AG603)),0)</f>
        <v>2</v>
      </c>
      <c r="E603" s="7">
        <f>IF(Q603&gt;0,RANK(Q603,(P603:R603,S603:AG603)),0)</f>
        <v>0</v>
      </c>
      <c r="F603" s="7">
        <f>IF(R603&gt;0,RANK(R603,(P603:R603,S603:AG603)),0)</f>
        <v>1</v>
      </c>
      <c r="G603" s="7">
        <f>IF(S603&gt;0,RANK(S603,(P603:R603,S603:AG603)),0)</f>
        <v>0</v>
      </c>
      <c r="H603" s="49">
        <f t="shared" si="337"/>
        <v>26</v>
      </c>
      <c r="I603" s="178">
        <f t="shared" si="334"/>
        <v>5.5770055770055773E-3</v>
      </c>
      <c r="J603" s="2"/>
      <c r="K603" s="2">
        <f t="shared" si="338"/>
        <v>0.49721149721149721</v>
      </c>
      <c r="L603" s="2">
        <f t="shared" si="339"/>
        <v>0</v>
      </c>
      <c r="M603" s="2">
        <f t="shared" si="340"/>
        <v>0.50278850278850273</v>
      </c>
      <c r="N603" s="2">
        <f t="shared" si="350"/>
        <v>0</v>
      </c>
      <c r="O603" s="2">
        <f t="shared" si="351"/>
        <v>1.1102230246251565E-16</v>
      </c>
      <c r="P603" s="1">
        <v>2318</v>
      </c>
      <c r="R603" s="1">
        <v>2344</v>
      </c>
      <c r="AI603" s="7">
        <f t="shared" si="341"/>
        <v>0</v>
      </c>
      <c r="AJ603" s="7">
        <f t="shared" si="342"/>
        <v>0</v>
      </c>
      <c r="AK603" s="7">
        <f t="shared" si="343"/>
        <v>0</v>
      </c>
      <c r="AL603" s="7">
        <f t="shared" si="344"/>
        <v>0</v>
      </c>
      <c r="AM603" s="2">
        <f t="shared" si="345"/>
        <v>0</v>
      </c>
      <c r="AN603" s="2">
        <f t="shared" si="346"/>
        <v>0</v>
      </c>
      <c r="AO603" s="2">
        <f t="shared" si="347"/>
        <v>0</v>
      </c>
      <c r="AP603" s="2">
        <f t="shared" si="348"/>
        <v>0</v>
      </c>
      <c r="AR603" t="str">
        <f t="shared" si="352"/>
        <v>Grant</v>
      </c>
      <c r="AS603" t="s">
        <v>298</v>
      </c>
      <c r="AT603" s="182">
        <v>5</v>
      </c>
      <c r="AV603" s="98">
        <v>18</v>
      </c>
      <c r="AW603" s="100">
        <v>53</v>
      </c>
      <c r="AX603" s="106">
        <f t="shared" si="349"/>
        <v>18053</v>
      </c>
      <c r="AZ603" s="7" t="s">
        <v>2975</v>
      </c>
      <c r="BA603" t="s">
        <v>3208</v>
      </c>
    </row>
    <row r="604" spans="1:53" hidden="1" outlineLevel="1">
      <c r="A604" t="s">
        <v>1318</v>
      </c>
      <c r="B604" t="s">
        <v>298</v>
      </c>
      <c r="C604" s="1">
        <f t="shared" si="336"/>
        <v>2552</v>
      </c>
      <c r="D604" s="7">
        <f>IF(P604&gt;0,RANK(P604,(P604:R604,S604:AG604)),0)</f>
        <v>2</v>
      </c>
      <c r="E604" s="7">
        <f>IF(Q604&gt;0,RANK(Q604,(P604:R604,S604:AG604)),0)</f>
        <v>0</v>
      </c>
      <c r="F604" s="7">
        <f>IF(R604&gt;0,RANK(R604,(P604:R604,S604:AG604)),0)</f>
        <v>1</v>
      </c>
      <c r="G604" s="7">
        <f>IF(S604&gt;0,RANK(S604,(P604:R604,S604:AG604)),0)</f>
        <v>0</v>
      </c>
      <c r="H604" s="49">
        <f t="shared" si="337"/>
        <v>380</v>
      </c>
      <c r="I604" s="178">
        <f t="shared" si="334"/>
        <v>0.14890282131661442</v>
      </c>
      <c r="J604" s="2"/>
      <c r="K604" s="2">
        <f t="shared" si="338"/>
        <v>0.42554858934169276</v>
      </c>
      <c r="L604" s="2">
        <f t="shared" si="339"/>
        <v>0</v>
      </c>
      <c r="M604" s="2">
        <f t="shared" si="340"/>
        <v>0.57445141065830718</v>
      </c>
      <c r="N604" s="2">
        <f t="shared" si="350"/>
        <v>0</v>
      </c>
      <c r="O604" s="2">
        <f t="shared" si="351"/>
        <v>0</v>
      </c>
      <c r="P604" s="1">
        <v>1086</v>
      </c>
      <c r="R604" s="1">
        <v>1466</v>
      </c>
      <c r="AI604" s="7">
        <f t="shared" si="341"/>
        <v>0</v>
      </c>
      <c r="AJ604" s="7">
        <f t="shared" si="342"/>
        <v>0</v>
      </c>
      <c r="AK604" s="7">
        <f t="shared" si="343"/>
        <v>0</v>
      </c>
      <c r="AL604" s="7">
        <f t="shared" si="344"/>
        <v>0</v>
      </c>
      <c r="AM604" s="2">
        <f t="shared" si="345"/>
        <v>0</v>
      </c>
      <c r="AN604" s="2">
        <f t="shared" si="346"/>
        <v>0</v>
      </c>
      <c r="AO604" s="2">
        <f t="shared" si="347"/>
        <v>0</v>
      </c>
      <c r="AP604" s="2">
        <f t="shared" si="348"/>
        <v>0</v>
      </c>
      <c r="AR604" t="str">
        <f t="shared" si="352"/>
        <v>Greene</v>
      </c>
      <c r="AS604" t="s">
        <v>298</v>
      </c>
      <c r="AT604" s="182">
        <v>8</v>
      </c>
      <c r="AV604" s="98">
        <v>18</v>
      </c>
      <c r="AW604" s="100">
        <v>55</v>
      </c>
      <c r="AX604" s="106">
        <f t="shared" si="349"/>
        <v>18055</v>
      </c>
      <c r="AZ604" s="7" t="s">
        <v>2975</v>
      </c>
      <c r="BA604" t="s">
        <v>3208</v>
      </c>
    </row>
    <row r="605" spans="1:53" hidden="1" outlineLevel="1">
      <c r="A605" t="s">
        <v>1088</v>
      </c>
      <c r="B605" t="s">
        <v>298</v>
      </c>
      <c r="C605" s="1">
        <f t="shared" si="336"/>
        <v>26862</v>
      </c>
      <c r="D605" s="7">
        <f>IF(P605&gt;0,RANK(P605,(P605:R605,S605:AG605)),0)</f>
        <v>2</v>
      </c>
      <c r="E605" s="7">
        <f>IF(Q605&gt;0,RANK(Q605,(P605:R605,S605:AG605)),0)</f>
        <v>0</v>
      </c>
      <c r="F605" s="7">
        <f>IF(R605&gt;0,RANK(R605,(P605:R605,S605:AG605)),0)</f>
        <v>1</v>
      </c>
      <c r="G605" s="7">
        <f>IF(S605&gt;0,RANK(S605,(P605:R605,S605:AG605)),0)</f>
        <v>0</v>
      </c>
      <c r="H605" s="49">
        <f t="shared" si="337"/>
        <v>2262</v>
      </c>
      <c r="I605" s="178">
        <f t="shared" si="334"/>
        <v>8.4208175117266026E-2</v>
      </c>
      <c r="J605" s="2"/>
      <c r="K605" s="2">
        <f t="shared" si="338"/>
        <v>0.45789591244136701</v>
      </c>
      <c r="L605" s="2">
        <f t="shared" si="339"/>
        <v>0</v>
      </c>
      <c r="M605" s="2">
        <f t="shared" si="340"/>
        <v>0.54210408755863304</v>
      </c>
      <c r="N605" s="2">
        <f t="shared" si="350"/>
        <v>0</v>
      </c>
      <c r="O605" s="2">
        <f t="shared" si="351"/>
        <v>-1.1102230246251565E-16</v>
      </c>
      <c r="P605" s="1">
        <v>12300</v>
      </c>
      <c r="R605" s="1">
        <v>14562</v>
      </c>
      <c r="AI605" s="7">
        <f t="shared" si="341"/>
        <v>0</v>
      </c>
      <c r="AJ605" s="7">
        <f t="shared" si="342"/>
        <v>0</v>
      </c>
      <c r="AK605" s="7">
        <f t="shared" si="343"/>
        <v>0</v>
      </c>
      <c r="AL605" s="7">
        <f t="shared" si="344"/>
        <v>0</v>
      </c>
      <c r="AM605" s="2">
        <f t="shared" si="345"/>
        <v>0</v>
      </c>
      <c r="AN605" s="2">
        <f t="shared" si="346"/>
        <v>0</v>
      </c>
      <c r="AO605" s="2">
        <f t="shared" si="347"/>
        <v>0</v>
      </c>
      <c r="AP605" s="2">
        <f t="shared" si="348"/>
        <v>0</v>
      </c>
      <c r="AR605" t="str">
        <f t="shared" si="352"/>
        <v>Hamilton</v>
      </c>
      <c r="AS605" t="s">
        <v>298</v>
      </c>
      <c r="AT605" s="182">
        <v>5</v>
      </c>
      <c r="AV605" s="98">
        <v>18</v>
      </c>
      <c r="AW605" s="100">
        <v>57</v>
      </c>
      <c r="AX605" s="106">
        <f t="shared" si="349"/>
        <v>18057</v>
      </c>
      <c r="AZ605" s="7" t="s">
        <v>2975</v>
      </c>
      <c r="BA605" t="s">
        <v>3208</v>
      </c>
    </row>
    <row r="606" spans="1:53" hidden="1" outlineLevel="1">
      <c r="A606" t="s">
        <v>695</v>
      </c>
      <c r="B606" t="s">
        <v>298</v>
      </c>
      <c r="C606" s="1">
        <f t="shared" si="336"/>
        <v>4419</v>
      </c>
      <c r="D606" s="7">
        <f>IF(P606&gt;0,RANK(P606,(P606:R606,S606:AG606)),0)</f>
        <v>2</v>
      </c>
      <c r="E606" s="7">
        <f>IF(Q606&gt;0,RANK(Q606,(P606:R606,S606:AG606)),0)</f>
        <v>0</v>
      </c>
      <c r="F606" s="7">
        <f>IF(R606&gt;0,RANK(R606,(P606:R606,S606:AG606)),0)</f>
        <v>1</v>
      </c>
      <c r="G606" s="7">
        <f>IF(S606&gt;0,RANK(S606,(P606:R606,S606:AG606)),0)</f>
        <v>0</v>
      </c>
      <c r="H606" s="49">
        <f t="shared" si="337"/>
        <v>823</v>
      </c>
      <c r="I606" s="178">
        <f t="shared" si="334"/>
        <v>0.18624123104774837</v>
      </c>
      <c r="J606" s="2"/>
      <c r="K606" s="2">
        <f t="shared" si="338"/>
        <v>0.40687938447612582</v>
      </c>
      <c r="L606" s="2">
        <f t="shared" si="339"/>
        <v>0</v>
      </c>
      <c r="M606" s="2">
        <f t="shared" si="340"/>
        <v>0.59312061552387418</v>
      </c>
      <c r="N606" s="2">
        <f t="shared" si="350"/>
        <v>0</v>
      </c>
      <c r="O606" s="2">
        <f t="shared" si="351"/>
        <v>0</v>
      </c>
      <c r="P606" s="1">
        <v>1798</v>
      </c>
      <c r="R606" s="1">
        <v>2621</v>
      </c>
      <c r="AI606" s="7">
        <f t="shared" si="341"/>
        <v>0</v>
      </c>
      <c r="AJ606" s="7">
        <f t="shared" si="342"/>
        <v>0</v>
      </c>
      <c r="AK606" s="7">
        <f t="shared" si="343"/>
        <v>0</v>
      </c>
      <c r="AL606" s="7">
        <f t="shared" si="344"/>
        <v>0</v>
      </c>
      <c r="AM606" s="2">
        <f t="shared" si="345"/>
        <v>0</v>
      </c>
      <c r="AN606" s="2">
        <f t="shared" si="346"/>
        <v>0</v>
      </c>
      <c r="AO606" s="2">
        <f t="shared" si="347"/>
        <v>0</v>
      </c>
      <c r="AP606" s="2">
        <f t="shared" si="348"/>
        <v>0</v>
      </c>
      <c r="AR606" t="str">
        <f t="shared" si="352"/>
        <v>Hancock</v>
      </c>
      <c r="AS606" t="s">
        <v>298</v>
      </c>
      <c r="AT606" s="182">
        <v>6</v>
      </c>
      <c r="AV606" s="98">
        <v>18</v>
      </c>
      <c r="AW606" s="100">
        <v>59</v>
      </c>
      <c r="AX606" s="106">
        <f t="shared" si="349"/>
        <v>18059</v>
      </c>
      <c r="AZ606" s="7" t="s">
        <v>2975</v>
      </c>
      <c r="BA606" t="s">
        <v>3208</v>
      </c>
    </row>
    <row r="607" spans="1:53" hidden="1" outlineLevel="1">
      <c r="A607" t="s">
        <v>1837</v>
      </c>
      <c r="B607" t="s">
        <v>298</v>
      </c>
      <c r="C607" s="1">
        <f t="shared" si="336"/>
        <v>3587</v>
      </c>
      <c r="D607" s="7">
        <f>IF(P607&gt;0,RANK(P607,(P607:R607,S607:AG607)),0)</f>
        <v>1</v>
      </c>
      <c r="E607" s="7">
        <f>IF(Q607&gt;0,RANK(Q607,(P607:R607,S607:AG607)),0)</f>
        <v>0</v>
      </c>
      <c r="F607" s="7">
        <f>IF(R607&gt;0,RANK(R607,(P607:R607,S607:AG607)),0)</f>
        <v>2</v>
      </c>
      <c r="G607" s="7">
        <f>IF(S607&gt;0,RANK(S607,(P607:R607,S607:AG607)),0)</f>
        <v>0</v>
      </c>
      <c r="H607" s="49">
        <f t="shared" si="337"/>
        <v>255</v>
      </c>
      <c r="I607" s="178">
        <f t="shared" si="334"/>
        <v>7.1090047393364927E-2</v>
      </c>
      <c r="J607" s="2"/>
      <c r="K607" s="2">
        <f t="shared" si="338"/>
        <v>0.53554502369668244</v>
      </c>
      <c r="L607" s="2">
        <f t="shared" si="339"/>
        <v>0</v>
      </c>
      <c r="M607" s="2">
        <f t="shared" si="340"/>
        <v>0.46445497630331756</v>
      </c>
      <c r="N607" s="2">
        <f t="shared" si="350"/>
        <v>0</v>
      </c>
      <c r="O607" s="2">
        <f t="shared" si="351"/>
        <v>0</v>
      </c>
      <c r="P607" s="1">
        <v>1921</v>
      </c>
      <c r="R607" s="1">
        <v>1666</v>
      </c>
      <c r="AI607" s="7">
        <f t="shared" si="341"/>
        <v>0</v>
      </c>
      <c r="AJ607" s="7">
        <f t="shared" si="342"/>
        <v>0</v>
      </c>
      <c r="AK607" s="7">
        <f t="shared" si="343"/>
        <v>0</v>
      </c>
      <c r="AL607" s="7">
        <f t="shared" si="344"/>
        <v>0</v>
      </c>
      <c r="AM607" s="2">
        <f t="shared" si="345"/>
        <v>0</v>
      </c>
      <c r="AN607" s="2">
        <f t="shared" si="346"/>
        <v>0</v>
      </c>
      <c r="AO607" s="2">
        <f t="shared" si="347"/>
        <v>0</v>
      </c>
      <c r="AP607" s="2">
        <f t="shared" si="348"/>
        <v>0</v>
      </c>
      <c r="AR607" t="str">
        <f t="shared" si="352"/>
        <v>Harrison</v>
      </c>
      <c r="AS607" t="s">
        <v>298</v>
      </c>
      <c r="AT607" s="182">
        <v>9</v>
      </c>
      <c r="AV607" s="98">
        <v>18</v>
      </c>
      <c r="AW607" s="100">
        <v>61</v>
      </c>
      <c r="AX607" s="106">
        <f t="shared" si="349"/>
        <v>18061</v>
      </c>
      <c r="AZ607" s="7" t="s">
        <v>2975</v>
      </c>
      <c r="BA607" t="s">
        <v>3208</v>
      </c>
    </row>
    <row r="608" spans="1:53" hidden="1" outlineLevel="1">
      <c r="A608" t="s">
        <v>935</v>
      </c>
      <c r="B608" t="s">
        <v>298</v>
      </c>
      <c r="C608" s="1">
        <f t="shared" si="336"/>
        <v>11776</v>
      </c>
      <c r="D608" s="7">
        <f>IF(P608&gt;0,RANK(P608,(P608:R608,S608:AG608)),0)</f>
        <v>2</v>
      </c>
      <c r="E608" s="7">
        <f>IF(Q608&gt;0,RANK(Q608,(P608:R608,S608:AG608)),0)</f>
        <v>0</v>
      </c>
      <c r="F608" s="7">
        <f>IF(R608&gt;0,RANK(R608,(P608:R608,S608:AG608)),0)</f>
        <v>1</v>
      </c>
      <c r="G608" s="7">
        <f>IF(S608&gt;0,RANK(S608,(P608:R608,S608:AG608)),0)</f>
        <v>0</v>
      </c>
      <c r="H608" s="49">
        <f t="shared" si="337"/>
        <v>2028</v>
      </c>
      <c r="I608" s="178">
        <f t="shared" si="334"/>
        <v>0.17221467391304349</v>
      </c>
      <c r="J608" s="2"/>
      <c r="K608" s="2">
        <f t="shared" si="338"/>
        <v>0.41389266304347827</v>
      </c>
      <c r="L608" s="2">
        <f t="shared" si="339"/>
        <v>0</v>
      </c>
      <c r="M608" s="2">
        <f t="shared" si="340"/>
        <v>0.58610733695652173</v>
      </c>
      <c r="N608" s="2">
        <f t="shared" si="350"/>
        <v>0</v>
      </c>
      <c r="O608" s="2">
        <f t="shared" si="351"/>
        <v>0</v>
      </c>
      <c r="P608" s="1">
        <v>4874</v>
      </c>
      <c r="R608" s="1">
        <v>6902</v>
      </c>
      <c r="AI608" s="7">
        <f t="shared" si="341"/>
        <v>0</v>
      </c>
      <c r="AJ608" s="7">
        <f t="shared" si="342"/>
        <v>0</v>
      </c>
      <c r="AK608" s="7">
        <f t="shared" si="343"/>
        <v>0</v>
      </c>
      <c r="AL608" s="7">
        <f t="shared" si="344"/>
        <v>0</v>
      </c>
      <c r="AM608" s="2">
        <f t="shared" si="345"/>
        <v>0</v>
      </c>
      <c r="AN608" s="2">
        <f t="shared" si="346"/>
        <v>0</v>
      </c>
      <c r="AO608" s="2">
        <f t="shared" si="347"/>
        <v>0</v>
      </c>
      <c r="AP608" s="2">
        <f t="shared" si="348"/>
        <v>0</v>
      </c>
      <c r="AR608" t="str">
        <f t="shared" si="352"/>
        <v>Hendricks</v>
      </c>
      <c r="AS608" t="s">
        <v>298</v>
      </c>
      <c r="AT608" s="182">
        <v>4</v>
      </c>
      <c r="AV608" s="98">
        <v>18</v>
      </c>
      <c r="AW608" s="100">
        <v>63</v>
      </c>
      <c r="AX608" s="106">
        <f t="shared" si="349"/>
        <v>18063</v>
      </c>
      <c r="AZ608" s="7" t="s">
        <v>2975</v>
      </c>
      <c r="BA608" t="s">
        <v>3208</v>
      </c>
    </row>
    <row r="609" spans="1:53" hidden="1" outlineLevel="1">
      <c r="A609" t="s">
        <v>2107</v>
      </c>
      <c r="B609" t="s">
        <v>298</v>
      </c>
      <c r="C609" s="1">
        <f t="shared" ref="C609:C640" si="353">SUM(P609:AG609)</f>
        <v>3928</v>
      </c>
      <c r="D609" s="7">
        <f>IF(P609&gt;0,RANK(P609,(P609:R609,S609:AG609)),0)</f>
        <v>2</v>
      </c>
      <c r="E609" s="7">
        <f>IF(Q609&gt;0,RANK(Q609,(P609:R609,S609:AG609)),0)</f>
        <v>0</v>
      </c>
      <c r="F609" s="7">
        <f>IF(R609&gt;0,RANK(R609,(P609:R609,S609:AG609)),0)</f>
        <v>1</v>
      </c>
      <c r="G609" s="7">
        <f>IF(S609&gt;0,RANK(S609,(P609:R609,S609:AG609)),0)</f>
        <v>0</v>
      </c>
      <c r="H609" s="49">
        <f t="shared" ref="H609:H640" si="354">MAX(P609:Y609)-LARGE(P609:Y609,2)</f>
        <v>350</v>
      </c>
      <c r="I609" s="178">
        <f t="shared" si="334"/>
        <v>8.910386965376782E-2</v>
      </c>
      <c r="J609" s="2"/>
      <c r="K609" s="2">
        <f t="shared" ref="K609:K640" si="355">IF($C609=0,"-",P609/$C609)</f>
        <v>0.45544806517311609</v>
      </c>
      <c r="L609" s="2">
        <f t="shared" ref="L609:L640" si="356">IF($C609=0,"-",Q609/$C609)</f>
        <v>0</v>
      </c>
      <c r="M609" s="2">
        <f t="shared" ref="M609:M640" si="357">IF($C609=0,"-",R609/$C609)</f>
        <v>0.54455193482688391</v>
      </c>
      <c r="N609" s="2">
        <f t="shared" si="350"/>
        <v>0</v>
      </c>
      <c r="O609" s="2">
        <f t="shared" si="351"/>
        <v>0</v>
      </c>
      <c r="P609" s="1">
        <v>1789</v>
      </c>
      <c r="R609" s="1">
        <v>2139</v>
      </c>
      <c r="AI609" s="7">
        <f t="shared" ref="AI609:AI640" si="358">IF(T609&gt;0,RANK(T609,(P609:Z609)),0)</f>
        <v>0</v>
      </c>
      <c r="AJ609" s="7">
        <f t="shared" ref="AJ609:AJ640" si="359">IF(U609&gt;0,RANK(U609,(P609:Z609)),0)</f>
        <v>0</v>
      </c>
      <c r="AK609" s="7">
        <f t="shared" ref="AK609:AK640" si="360">IF(V609&gt;0,RANK(V609,(P609:Z609)),0)</f>
        <v>0</v>
      </c>
      <c r="AL609" s="7">
        <f t="shared" ref="AL609:AL640" si="361">IF(W609&gt;0,RANK(W609,(P609:Z609)),0)</f>
        <v>0</v>
      </c>
      <c r="AM609" s="2">
        <f t="shared" ref="AM609:AM640" si="362">IF($C609=0,"-",T609/$C609)</f>
        <v>0</v>
      </c>
      <c r="AN609" s="2">
        <f t="shared" ref="AN609:AN640" si="363">IF($C609=0,"-",U609/$C609)</f>
        <v>0</v>
      </c>
      <c r="AO609" s="2">
        <f t="shared" ref="AO609:AO640" si="364">IF($C609=0,"-",V609/$C609)</f>
        <v>0</v>
      </c>
      <c r="AP609" s="2">
        <f t="shared" ref="AP609:AP640" si="365">IF($C609=0,"-",W609/$C609)</f>
        <v>0</v>
      </c>
      <c r="AR609" t="str">
        <f t="shared" si="352"/>
        <v>Henry</v>
      </c>
      <c r="AS609" t="s">
        <v>298</v>
      </c>
      <c r="AT609" s="182">
        <v>6</v>
      </c>
      <c r="AV609" s="98">
        <v>18</v>
      </c>
      <c r="AW609" s="100">
        <v>65</v>
      </c>
      <c r="AX609" s="106">
        <f t="shared" ref="AX609:AX640" si="366">AV609*1000+AW609</f>
        <v>18065</v>
      </c>
      <c r="AZ609" s="7" t="s">
        <v>2975</v>
      </c>
      <c r="BA609" t="s">
        <v>3208</v>
      </c>
    </row>
    <row r="610" spans="1:53" hidden="1" outlineLevel="1">
      <c r="A610" t="s">
        <v>1143</v>
      </c>
      <c r="B610" t="s">
        <v>298</v>
      </c>
      <c r="C610" s="1">
        <f t="shared" si="353"/>
        <v>7262</v>
      </c>
      <c r="D610" s="7">
        <f>IF(P610&gt;0,RANK(P610,(P610:R610,S610:AG610)),0)</f>
        <v>2</v>
      </c>
      <c r="E610" s="7">
        <f>IF(Q610&gt;0,RANK(Q610,(P610:R610,S610:AG610)),0)</f>
        <v>0</v>
      </c>
      <c r="F610" s="7">
        <f>IF(R610&gt;0,RANK(R610,(P610:R610,S610:AG610)),0)</f>
        <v>1</v>
      </c>
      <c r="G610" s="7">
        <f>IF(S610&gt;0,RANK(S610,(P610:R610,S610:AG610)),0)</f>
        <v>0</v>
      </c>
      <c r="H610" s="49">
        <f t="shared" si="354"/>
        <v>208</v>
      </c>
      <c r="I610" s="178">
        <f t="shared" si="334"/>
        <v>2.8642247314789315E-2</v>
      </c>
      <c r="J610" s="2"/>
      <c r="K610" s="2">
        <f t="shared" si="355"/>
        <v>0.48567887634260537</v>
      </c>
      <c r="L610" s="2">
        <f t="shared" si="356"/>
        <v>0</v>
      </c>
      <c r="M610" s="2">
        <f t="shared" si="357"/>
        <v>0.51432112365739469</v>
      </c>
      <c r="N610" s="2">
        <f t="shared" si="350"/>
        <v>0</v>
      </c>
      <c r="O610" s="2">
        <f t="shared" si="351"/>
        <v>-1.1102230246251565E-16</v>
      </c>
      <c r="P610" s="1">
        <v>3527</v>
      </c>
      <c r="R610" s="1">
        <v>3735</v>
      </c>
      <c r="AI610" s="7">
        <f t="shared" si="358"/>
        <v>0</v>
      </c>
      <c r="AJ610" s="7">
        <f t="shared" si="359"/>
        <v>0</v>
      </c>
      <c r="AK610" s="7">
        <f t="shared" si="360"/>
        <v>0</v>
      </c>
      <c r="AL610" s="7">
        <f t="shared" si="361"/>
        <v>0</v>
      </c>
      <c r="AM610" s="2">
        <f t="shared" si="362"/>
        <v>0</v>
      </c>
      <c r="AN610" s="2">
        <f t="shared" si="363"/>
        <v>0</v>
      </c>
      <c r="AO610" s="2">
        <f t="shared" si="364"/>
        <v>0</v>
      </c>
      <c r="AP610" s="2">
        <f t="shared" si="365"/>
        <v>0</v>
      </c>
      <c r="AR610" t="str">
        <f t="shared" si="352"/>
        <v>Howard</v>
      </c>
      <c r="AS610" t="s">
        <v>298</v>
      </c>
      <c r="AT610" s="182"/>
      <c r="AV610" s="98">
        <v>18</v>
      </c>
      <c r="AW610" s="100">
        <v>67</v>
      </c>
      <c r="AX610" s="106">
        <f t="shared" si="366"/>
        <v>18067</v>
      </c>
      <c r="AZ610" s="7" t="s">
        <v>2975</v>
      </c>
      <c r="BA610" t="s">
        <v>3208</v>
      </c>
    </row>
    <row r="611" spans="1:53" s="1" customFormat="1" hidden="1" outlineLevel="1">
      <c r="A611" t="s">
        <v>2351</v>
      </c>
      <c r="B611" t="s">
        <v>298</v>
      </c>
      <c r="C611" s="1">
        <f t="shared" si="353"/>
        <v>2063</v>
      </c>
      <c r="D611" s="7">
        <f>IF(P611&gt;0,RANK(P611,(P611:R611,S611:AG611)),0)</f>
        <v>2</v>
      </c>
      <c r="E611" s="7">
        <f>IF(Q611&gt;0,RANK(Q611,(P611:R611,S611:AG611)),0)</f>
        <v>0</v>
      </c>
      <c r="F611" s="7">
        <f>IF(R611&gt;0,RANK(R611,(P611:R611,S611:AG611)),0)</f>
        <v>1</v>
      </c>
      <c r="G611" s="7">
        <f>IF(S611&gt;0,RANK(S611,(P611:R611,S611:AG611)),0)</f>
        <v>0</v>
      </c>
      <c r="H611" s="49">
        <f t="shared" si="354"/>
        <v>391</v>
      </c>
      <c r="I611" s="178">
        <f t="shared" si="334"/>
        <v>0.18952981095492002</v>
      </c>
      <c r="J611" s="2"/>
      <c r="K611" s="2">
        <f t="shared" si="355"/>
        <v>0.40523509452253997</v>
      </c>
      <c r="L611" s="2">
        <f t="shared" si="356"/>
        <v>0</v>
      </c>
      <c r="M611" s="2">
        <f t="shared" si="357"/>
        <v>0.59476490547745997</v>
      </c>
      <c r="N611" s="2">
        <f t="shared" si="350"/>
        <v>0</v>
      </c>
      <c r="O611" s="2">
        <f t="shared" si="351"/>
        <v>0</v>
      </c>
      <c r="P611" s="1">
        <v>836</v>
      </c>
      <c r="R611" s="1">
        <v>1227</v>
      </c>
      <c r="AI611" s="7">
        <f t="shared" si="358"/>
        <v>0</v>
      </c>
      <c r="AJ611" s="7">
        <f t="shared" si="359"/>
        <v>0</v>
      </c>
      <c r="AK611" s="7">
        <f t="shared" si="360"/>
        <v>0</v>
      </c>
      <c r="AL611" s="7">
        <f t="shared" si="361"/>
        <v>0</v>
      </c>
      <c r="AM611" s="2">
        <f t="shared" si="362"/>
        <v>0</v>
      </c>
      <c r="AN611" s="2">
        <f t="shared" si="363"/>
        <v>0</v>
      </c>
      <c r="AO611" s="2">
        <f t="shared" si="364"/>
        <v>0</v>
      </c>
      <c r="AP611" s="2">
        <f t="shared" si="365"/>
        <v>0</v>
      </c>
      <c r="AQ611" s="2"/>
      <c r="AR611" t="str">
        <f t="shared" si="352"/>
        <v>Huntington</v>
      </c>
      <c r="AS611" t="s">
        <v>298</v>
      </c>
      <c r="AT611" s="182">
        <v>3</v>
      </c>
      <c r="AV611" s="98">
        <v>18</v>
      </c>
      <c r="AW611" s="100">
        <v>69</v>
      </c>
      <c r="AX611" s="106">
        <f t="shared" si="366"/>
        <v>18069</v>
      </c>
      <c r="AZ611" s="7" t="s">
        <v>2975</v>
      </c>
      <c r="BA611" t="s">
        <v>3208</v>
      </c>
    </row>
    <row r="612" spans="1:53" s="1" customFormat="1" hidden="1" outlineLevel="1">
      <c r="A612" t="s">
        <v>3035</v>
      </c>
      <c r="B612" t="s">
        <v>298</v>
      </c>
      <c r="C612" s="1">
        <f t="shared" si="353"/>
        <v>2847</v>
      </c>
      <c r="D612" s="7">
        <f>IF(P612&gt;0,RANK(P612,(P612:R612,S612:AG612)),0)</f>
        <v>1</v>
      </c>
      <c r="E612" s="7">
        <f>IF(Q612&gt;0,RANK(Q612,(P612:R612,S612:AG612)),0)</f>
        <v>0</v>
      </c>
      <c r="F612" s="7">
        <f>IF(R612&gt;0,RANK(R612,(P612:R612,S612:AG612)),0)</f>
        <v>2</v>
      </c>
      <c r="G612" s="7">
        <f>IF(S612&gt;0,RANK(S612,(P612:R612,S612:AG612)),0)</f>
        <v>0</v>
      </c>
      <c r="H612" s="49">
        <f t="shared" si="354"/>
        <v>87</v>
      </c>
      <c r="I612" s="178">
        <f t="shared" si="334"/>
        <v>3.0558482613277135E-2</v>
      </c>
      <c r="J612" s="2"/>
      <c r="K612" s="2">
        <f t="shared" si="355"/>
        <v>0.5152792413066386</v>
      </c>
      <c r="L612" s="2">
        <f t="shared" si="356"/>
        <v>0</v>
      </c>
      <c r="M612" s="2">
        <f t="shared" si="357"/>
        <v>0.48472075869336145</v>
      </c>
      <c r="N612" s="2">
        <f t="shared" si="350"/>
        <v>0</v>
      </c>
      <c r="O612" s="2">
        <f t="shared" si="351"/>
        <v>-5.5511151231257827E-17</v>
      </c>
      <c r="P612" s="1">
        <v>1467</v>
      </c>
      <c r="R612" s="1">
        <v>1380</v>
      </c>
      <c r="AI612" s="7">
        <f t="shared" si="358"/>
        <v>0</v>
      </c>
      <c r="AJ612" s="7">
        <f t="shared" si="359"/>
        <v>0</v>
      </c>
      <c r="AK612" s="7">
        <f t="shared" si="360"/>
        <v>0</v>
      </c>
      <c r="AL612" s="7">
        <f t="shared" si="361"/>
        <v>0</v>
      </c>
      <c r="AM612" s="2">
        <f t="shared" si="362"/>
        <v>0</v>
      </c>
      <c r="AN612" s="2">
        <f t="shared" si="363"/>
        <v>0</v>
      </c>
      <c r="AO612" s="2">
        <f t="shared" si="364"/>
        <v>0</v>
      </c>
      <c r="AP612" s="2">
        <f t="shared" si="365"/>
        <v>0</v>
      </c>
      <c r="AQ612" s="2"/>
      <c r="AR612" t="str">
        <f t="shared" si="352"/>
        <v>Jackson</v>
      </c>
      <c r="AS612" t="s">
        <v>298</v>
      </c>
      <c r="AT612" s="182">
        <v>9</v>
      </c>
      <c r="AV612" s="98">
        <v>18</v>
      </c>
      <c r="AW612" s="100">
        <v>71</v>
      </c>
      <c r="AX612" s="106">
        <f t="shared" si="366"/>
        <v>18071</v>
      </c>
      <c r="AZ612" s="7" t="s">
        <v>2975</v>
      </c>
      <c r="BA612" t="s">
        <v>3208</v>
      </c>
    </row>
    <row r="613" spans="1:53" s="1" customFormat="1" hidden="1" outlineLevel="1">
      <c r="A613" t="s">
        <v>1351</v>
      </c>
      <c r="B613" t="s">
        <v>298</v>
      </c>
      <c r="C613" s="1">
        <f t="shared" si="353"/>
        <v>2233</v>
      </c>
      <c r="D613" s="7">
        <f>IF(P613&gt;0,RANK(P613,(P613:R613,S613:AG613)),0)</f>
        <v>2</v>
      </c>
      <c r="E613" s="7">
        <f>IF(Q613&gt;0,RANK(Q613,(P613:R613,S613:AG613)),0)</f>
        <v>0</v>
      </c>
      <c r="F613" s="7">
        <f>IF(R613&gt;0,RANK(R613,(P613:R613,S613:AG613)),0)</f>
        <v>1</v>
      </c>
      <c r="G613" s="7">
        <f>IF(S613&gt;0,RANK(S613,(P613:R613,S613:AG613)),0)</f>
        <v>0</v>
      </c>
      <c r="H613" s="49">
        <f t="shared" si="354"/>
        <v>413</v>
      </c>
      <c r="I613" s="178">
        <f t="shared" si="334"/>
        <v>0.18495297805642633</v>
      </c>
      <c r="J613" s="2"/>
      <c r="K613" s="2">
        <f t="shared" si="355"/>
        <v>0.40752351097178685</v>
      </c>
      <c r="L613" s="2">
        <f t="shared" si="356"/>
        <v>0</v>
      </c>
      <c r="M613" s="2">
        <f t="shared" si="357"/>
        <v>0.59247648902821315</v>
      </c>
      <c r="N613" s="2">
        <f t="shared" si="350"/>
        <v>0</v>
      </c>
      <c r="O613" s="2">
        <f t="shared" si="351"/>
        <v>0</v>
      </c>
      <c r="P613" s="1">
        <v>910</v>
      </c>
      <c r="R613" s="1">
        <v>1323</v>
      </c>
      <c r="AI613" s="7">
        <f t="shared" si="358"/>
        <v>0</v>
      </c>
      <c r="AJ613" s="7">
        <f t="shared" si="359"/>
        <v>0</v>
      </c>
      <c r="AK613" s="7">
        <f t="shared" si="360"/>
        <v>0</v>
      </c>
      <c r="AL613" s="7">
        <f t="shared" si="361"/>
        <v>0</v>
      </c>
      <c r="AM613" s="2">
        <f t="shared" si="362"/>
        <v>0</v>
      </c>
      <c r="AN613" s="2">
        <f t="shared" si="363"/>
        <v>0</v>
      </c>
      <c r="AO613" s="2">
        <f t="shared" si="364"/>
        <v>0</v>
      </c>
      <c r="AP613" s="2">
        <f t="shared" si="365"/>
        <v>0</v>
      </c>
      <c r="AQ613" s="2"/>
      <c r="AR613" t="str">
        <f t="shared" si="352"/>
        <v>Jasper</v>
      </c>
      <c r="AS613" t="s">
        <v>298</v>
      </c>
      <c r="AT613" s="182">
        <v>4</v>
      </c>
      <c r="AV613" s="98">
        <v>18</v>
      </c>
      <c r="AW613" s="100">
        <v>73</v>
      </c>
      <c r="AX613" s="106">
        <f t="shared" si="366"/>
        <v>18073</v>
      </c>
      <c r="AZ613" s="7" t="s">
        <v>2975</v>
      </c>
      <c r="BA613" t="s">
        <v>3208</v>
      </c>
    </row>
    <row r="614" spans="1:53" s="1" customFormat="1" hidden="1" outlineLevel="1">
      <c r="A614" t="s">
        <v>118</v>
      </c>
      <c r="B614" t="s">
        <v>298</v>
      </c>
      <c r="C614" s="1">
        <f t="shared" si="353"/>
        <v>1396</v>
      </c>
      <c r="D614" s="7">
        <f>IF(P614&gt;0,RANK(P614,(P614:R614,S614:AG614)),0)</f>
        <v>2</v>
      </c>
      <c r="E614" s="7">
        <f>IF(Q614&gt;0,RANK(Q614,(P614:R614,S614:AG614)),0)</f>
        <v>0</v>
      </c>
      <c r="F614" s="7">
        <f>IF(R614&gt;0,RANK(R614,(P614:R614,S614:AG614)),0)</f>
        <v>1</v>
      </c>
      <c r="G614" s="7">
        <f>IF(S614&gt;0,RANK(S614,(P614:R614,S614:AG614)),0)</f>
        <v>0</v>
      </c>
      <c r="H614" s="49">
        <f t="shared" si="354"/>
        <v>12</v>
      </c>
      <c r="I614" s="178">
        <f t="shared" si="334"/>
        <v>8.5959885386819486E-3</v>
      </c>
      <c r="J614" s="2"/>
      <c r="K614" s="2">
        <f t="shared" si="355"/>
        <v>0.49570200573065903</v>
      </c>
      <c r="L614" s="2">
        <f t="shared" si="356"/>
        <v>0</v>
      </c>
      <c r="M614" s="2">
        <f t="shared" si="357"/>
        <v>0.50429799426934097</v>
      </c>
      <c r="N614" s="2">
        <f t="shared" si="350"/>
        <v>0</v>
      </c>
      <c r="O614" s="2">
        <f t="shared" si="351"/>
        <v>0</v>
      </c>
      <c r="P614" s="1">
        <v>692</v>
      </c>
      <c r="R614" s="1">
        <v>704</v>
      </c>
      <c r="AI614" s="7">
        <f t="shared" si="358"/>
        <v>0</v>
      </c>
      <c r="AJ614" s="7">
        <f t="shared" si="359"/>
        <v>0</v>
      </c>
      <c r="AK614" s="7">
        <f t="shared" si="360"/>
        <v>0</v>
      </c>
      <c r="AL614" s="7">
        <f t="shared" si="361"/>
        <v>0</v>
      </c>
      <c r="AM614" s="2">
        <f t="shared" si="362"/>
        <v>0</v>
      </c>
      <c r="AN614" s="2">
        <f t="shared" si="363"/>
        <v>0</v>
      </c>
      <c r="AO614" s="2">
        <f t="shared" si="364"/>
        <v>0</v>
      </c>
      <c r="AP614" s="2">
        <f t="shared" si="365"/>
        <v>0</v>
      </c>
      <c r="AQ614" s="2"/>
      <c r="AR614" t="str">
        <f t="shared" si="352"/>
        <v>Jay</v>
      </c>
      <c r="AS614" t="s">
        <v>298</v>
      </c>
      <c r="AT614" s="182">
        <v>3</v>
      </c>
      <c r="AV614" s="98">
        <v>18</v>
      </c>
      <c r="AW614" s="100">
        <v>75</v>
      </c>
      <c r="AX614" s="106">
        <f t="shared" si="366"/>
        <v>18075</v>
      </c>
      <c r="AZ614" s="7" t="s">
        <v>2975</v>
      </c>
      <c r="BA614" t="s">
        <v>3208</v>
      </c>
    </row>
    <row r="615" spans="1:53" hidden="1" outlineLevel="1">
      <c r="A615" t="s">
        <v>2481</v>
      </c>
      <c r="B615" t="s">
        <v>298</v>
      </c>
      <c r="C615" s="1">
        <f t="shared" si="353"/>
        <v>3113</v>
      </c>
      <c r="D615" s="7">
        <f>IF(P615&gt;0,RANK(P615,(P615:R615,S615:AG615)),0)</f>
        <v>1</v>
      </c>
      <c r="E615" s="7">
        <f>IF(Q615&gt;0,RANK(Q615,(P615:R615,S615:AG615)),0)</f>
        <v>0</v>
      </c>
      <c r="F615" s="7">
        <f>IF(R615&gt;0,RANK(R615,(P615:R615,S615:AG615)),0)</f>
        <v>2</v>
      </c>
      <c r="G615" s="7">
        <f>IF(S615&gt;0,RANK(S615,(P615:R615,S615:AG615)),0)</f>
        <v>0</v>
      </c>
      <c r="H615" s="49">
        <f t="shared" si="354"/>
        <v>183</v>
      </c>
      <c r="I615" s="178">
        <f t="shared" si="334"/>
        <v>5.878573723096691E-2</v>
      </c>
      <c r="J615" s="2"/>
      <c r="K615" s="2">
        <f t="shared" si="355"/>
        <v>0.5293928686154834</v>
      </c>
      <c r="L615" s="2">
        <f t="shared" si="356"/>
        <v>0</v>
      </c>
      <c r="M615" s="2">
        <f t="shared" si="357"/>
        <v>0.47060713138451654</v>
      </c>
      <c r="N615" s="2">
        <f t="shared" si="350"/>
        <v>0</v>
      </c>
      <c r="O615" s="2">
        <f t="shared" si="351"/>
        <v>5.5511151231257827E-17</v>
      </c>
      <c r="P615" s="1">
        <v>1648</v>
      </c>
      <c r="R615" s="1">
        <v>1465</v>
      </c>
      <c r="AI615" s="7">
        <f t="shared" si="358"/>
        <v>0</v>
      </c>
      <c r="AJ615" s="7">
        <f t="shared" si="359"/>
        <v>0</v>
      </c>
      <c r="AK615" s="7">
        <f t="shared" si="360"/>
        <v>0</v>
      </c>
      <c r="AL615" s="7">
        <f t="shared" si="361"/>
        <v>0</v>
      </c>
      <c r="AM615" s="2">
        <f t="shared" si="362"/>
        <v>0</v>
      </c>
      <c r="AN615" s="2">
        <f t="shared" si="363"/>
        <v>0</v>
      </c>
      <c r="AO615" s="2">
        <f t="shared" si="364"/>
        <v>0</v>
      </c>
      <c r="AP615" s="2">
        <f t="shared" si="365"/>
        <v>0</v>
      </c>
      <c r="AR615" t="str">
        <f t="shared" si="352"/>
        <v>Jefferson</v>
      </c>
      <c r="AS615" t="s">
        <v>298</v>
      </c>
      <c r="AT615" s="182">
        <v>6</v>
      </c>
      <c r="AV615" s="98">
        <v>18</v>
      </c>
      <c r="AW615" s="100">
        <v>77</v>
      </c>
      <c r="AX615" s="106">
        <f t="shared" si="366"/>
        <v>18077</v>
      </c>
      <c r="AZ615" s="7" t="s">
        <v>2975</v>
      </c>
      <c r="BA615" t="s">
        <v>3208</v>
      </c>
    </row>
    <row r="616" spans="1:53" hidden="1" outlineLevel="1">
      <c r="A616" t="s">
        <v>793</v>
      </c>
      <c r="B616" t="s">
        <v>298</v>
      </c>
      <c r="C616" s="1">
        <f t="shared" si="353"/>
        <v>1758</v>
      </c>
      <c r="D616" s="7">
        <f>IF(P616&gt;0,RANK(P616,(P616:R616,S616:AG616)),0)</f>
        <v>2</v>
      </c>
      <c r="E616" s="7">
        <f>IF(Q616&gt;0,RANK(Q616,(P616:R616,S616:AG616)),0)</f>
        <v>0</v>
      </c>
      <c r="F616" s="7">
        <f>IF(R616&gt;0,RANK(R616,(P616:R616,S616:AG616)),0)</f>
        <v>1</v>
      </c>
      <c r="G616" s="7">
        <f>IF(S616&gt;0,RANK(S616,(P616:R616,S616:AG616)),0)</f>
        <v>0</v>
      </c>
      <c r="H616" s="49">
        <f t="shared" si="354"/>
        <v>84</v>
      </c>
      <c r="I616" s="178">
        <f t="shared" si="334"/>
        <v>4.778156996587031E-2</v>
      </c>
      <c r="J616" s="2"/>
      <c r="K616" s="2">
        <f t="shared" si="355"/>
        <v>0.47610921501706482</v>
      </c>
      <c r="L616" s="2">
        <f t="shared" si="356"/>
        <v>0</v>
      </c>
      <c r="M616" s="2">
        <f t="shared" si="357"/>
        <v>0.52389078498293518</v>
      </c>
      <c r="N616" s="2">
        <f t="shared" si="350"/>
        <v>0</v>
      </c>
      <c r="O616" s="2">
        <f t="shared" si="351"/>
        <v>0</v>
      </c>
      <c r="P616" s="1">
        <v>837</v>
      </c>
      <c r="R616" s="1">
        <v>921</v>
      </c>
      <c r="AI616" s="7">
        <f t="shared" si="358"/>
        <v>0</v>
      </c>
      <c r="AJ616" s="7">
        <f t="shared" si="359"/>
        <v>0</v>
      </c>
      <c r="AK616" s="7">
        <f t="shared" si="360"/>
        <v>0</v>
      </c>
      <c r="AL616" s="7">
        <f t="shared" si="361"/>
        <v>0</v>
      </c>
      <c r="AM616" s="2">
        <f t="shared" si="362"/>
        <v>0</v>
      </c>
      <c r="AN616" s="2">
        <f t="shared" si="363"/>
        <v>0</v>
      </c>
      <c r="AO616" s="2">
        <f t="shared" si="364"/>
        <v>0</v>
      </c>
      <c r="AP616" s="2">
        <f t="shared" si="365"/>
        <v>0</v>
      </c>
      <c r="AR616" t="str">
        <f t="shared" si="352"/>
        <v>Jennings</v>
      </c>
      <c r="AS616" t="s">
        <v>298</v>
      </c>
      <c r="AT616" s="182">
        <v>6</v>
      </c>
      <c r="AV616" s="98">
        <v>18</v>
      </c>
      <c r="AW616" s="100">
        <v>79</v>
      </c>
      <c r="AX616" s="106">
        <f t="shared" si="366"/>
        <v>18079</v>
      </c>
      <c r="AZ616" s="7" t="s">
        <v>2975</v>
      </c>
      <c r="BA616" t="s">
        <v>3208</v>
      </c>
    </row>
    <row r="617" spans="1:53" hidden="1" outlineLevel="1">
      <c r="A617" t="s">
        <v>1964</v>
      </c>
      <c r="B617" t="s">
        <v>298</v>
      </c>
      <c r="C617" s="1">
        <f t="shared" si="353"/>
        <v>9166</v>
      </c>
      <c r="D617" s="7">
        <f>IF(P617&gt;0,RANK(P617,(P617:R617,S617:AG617)),0)</f>
        <v>2</v>
      </c>
      <c r="E617" s="7">
        <f>IF(Q617&gt;0,RANK(Q617,(P617:R617,S617:AG617)),0)</f>
        <v>0</v>
      </c>
      <c r="F617" s="7">
        <f>IF(R617&gt;0,RANK(R617,(P617:R617,S617:AG617)),0)</f>
        <v>1</v>
      </c>
      <c r="G617" s="7">
        <f>IF(S617&gt;0,RANK(S617,(P617:R617,S617:AG617)),0)</f>
        <v>0</v>
      </c>
      <c r="H617" s="49">
        <f t="shared" si="354"/>
        <v>1794</v>
      </c>
      <c r="I617" s="178">
        <f t="shared" si="334"/>
        <v>0.19572332533275147</v>
      </c>
      <c r="J617" s="2"/>
      <c r="K617" s="2">
        <f t="shared" si="355"/>
        <v>0.40213833733362425</v>
      </c>
      <c r="L617" s="2">
        <f t="shared" si="356"/>
        <v>0</v>
      </c>
      <c r="M617" s="2">
        <f t="shared" si="357"/>
        <v>0.59786166266637575</v>
      </c>
      <c r="N617" s="2">
        <f t="shared" si="350"/>
        <v>0</v>
      </c>
      <c r="O617" s="2">
        <f t="shared" si="351"/>
        <v>0</v>
      </c>
      <c r="P617" s="1">
        <v>3686</v>
      </c>
      <c r="R617" s="1">
        <v>5480</v>
      </c>
      <c r="AI617" s="7">
        <f t="shared" si="358"/>
        <v>0</v>
      </c>
      <c r="AJ617" s="7">
        <f t="shared" si="359"/>
        <v>0</v>
      </c>
      <c r="AK617" s="7">
        <f t="shared" si="360"/>
        <v>0</v>
      </c>
      <c r="AL617" s="7">
        <f t="shared" si="361"/>
        <v>0</v>
      </c>
      <c r="AM617" s="2">
        <f t="shared" si="362"/>
        <v>0</v>
      </c>
      <c r="AN617" s="2">
        <f t="shared" si="363"/>
        <v>0</v>
      </c>
      <c r="AO617" s="2">
        <f t="shared" si="364"/>
        <v>0</v>
      </c>
      <c r="AP617" s="2">
        <f t="shared" si="365"/>
        <v>0</v>
      </c>
      <c r="AR617" t="str">
        <f t="shared" si="352"/>
        <v>Johnson</v>
      </c>
      <c r="AS617" t="s">
        <v>298</v>
      </c>
      <c r="AT617" s="182">
        <v>9</v>
      </c>
      <c r="AV617" s="98">
        <v>18</v>
      </c>
      <c r="AW617" s="100">
        <v>81</v>
      </c>
      <c r="AX617" s="106">
        <f t="shared" si="366"/>
        <v>18081</v>
      </c>
      <c r="AZ617" s="7" t="s">
        <v>2975</v>
      </c>
      <c r="BA617" t="s">
        <v>3208</v>
      </c>
    </row>
    <row r="618" spans="1:53" hidden="1" outlineLevel="1">
      <c r="A618" t="s">
        <v>794</v>
      </c>
      <c r="B618" t="s">
        <v>298</v>
      </c>
      <c r="C618" s="1">
        <f t="shared" si="353"/>
        <v>3516</v>
      </c>
      <c r="D618" s="7">
        <f>IF(P618&gt;0,RANK(P618,(P618:R618,S618:AG618)),0)</f>
        <v>2</v>
      </c>
      <c r="E618" s="7">
        <f>IF(Q618&gt;0,RANK(Q618,(P618:R618,S618:AG618)),0)</f>
        <v>0</v>
      </c>
      <c r="F618" s="7">
        <f>IF(R618&gt;0,RANK(R618,(P618:R618,S618:AG618)),0)</f>
        <v>1</v>
      </c>
      <c r="G618" s="7">
        <f>IF(S618&gt;0,RANK(S618,(P618:R618,S618:AG618)),0)</f>
        <v>0</v>
      </c>
      <c r="H618" s="49">
        <f t="shared" si="354"/>
        <v>32</v>
      </c>
      <c r="I618" s="178">
        <f t="shared" si="334"/>
        <v>9.1012514220705342E-3</v>
      </c>
      <c r="J618" s="2"/>
      <c r="K618" s="2">
        <f t="shared" si="355"/>
        <v>0.49544937428896474</v>
      </c>
      <c r="L618" s="2">
        <f t="shared" si="356"/>
        <v>0</v>
      </c>
      <c r="M618" s="2">
        <f t="shared" si="357"/>
        <v>0.50455062571103526</v>
      </c>
      <c r="N618" s="2">
        <f t="shared" si="350"/>
        <v>0</v>
      </c>
      <c r="O618" s="2">
        <f t="shared" si="351"/>
        <v>0</v>
      </c>
      <c r="P618" s="1">
        <v>1742</v>
      </c>
      <c r="R618" s="1">
        <v>1774</v>
      </c>
      <c r="AI618" s="7">
        <f t="shared" si="358"/>
        <v>0</v>
      </c>
      <c r="AJ618" s="7">
        <f t="shared" si="359"/>
        <v>0</v>
      </c>
      <c r="AK618" s="7">
        <f t="shared" si="360"/>
        <v>0</v>
      </c>
      <c r="AL618" s="7">
        <f t="shared" si="361"/>
        <v>0</v>
      </c>
      <c r="AM618" s="2">
        <f t="shared" si="362"/>
        <v>0</v>
      </c>
      <c r="AN618" s="2">
        <f t="shared" si="363"/>
        <v>0</v>
      </c>
      <c r="AO618" s="2">
        <f t="shared" si="364"/>
        <v>0</v>
      </c>
      <c r="AP618" s="2">
        <f t="shared" si="365"/>
        <v>0</v>
      </c>
      <c r="AR618" t="str">
        <f t="shared" si="352"/>
        <v>Knox</v>
      </c>
      <c r="AS618" t="s">
        <v>298</v>
      </c>
      <c r="AT618" s="182">
        <v>8</v>
      </c>
      <c r="AV618" s="98">
        <v>18</v>
      </c>
      <c r="AW618" s="100">
        <v>83</v>
      </c>
      <c r="AX618" s="106">
        <f t="shared" si="366"/>
        <v>18083</v>
      </c>
      <c r="AZ618" s="7" t="s">
        <v>2975</v>
      </c>
      <c r="BA618" t="s">
        <v>3208</v>
      </c>
    </row>
    <row r="619" spans="1:53" hidden="1" outlineLevel="1">
      <c r="A619" t="s">
        <v>1059</v>
      </c>
      <c r="B619" t="s">
        <v>298</v>
      </c>
      <c r="C619" s="1">
        <f t="shared" si="353"/>
        <v>3493</v>
      </c>
      <c r="D619" s="7">
        <f>IF(P619&gt;0,RANK(P619,(P619:R619,S619:AG619)),0)</f>
        <v>2</v>
      </c>
      <c r="E619" s="7">
        <f>IF(Q619&gt;0,RANK(Q619,(P619:R619,S619:AG619)),0)</f>
        <v>0</v>
      </c>
      <c r="F619" s="7">
        <f>IF(R619&gt;0,RANK(R619,(P619:R619,S619:AG619)),0)</f>
        <v>1</v>
      </c>
      <c r="G619" s="7">
        <f>IF(S619&gt;0,RANK(S619,(P619:R619,S619:AG619)),0)</f>
        <v>0</v>
      </c>
      <c r="H619" s="49">
        <f t="shared" si="354"/>
        <v>747</v>
      </c>
      <c r="I619" s="178">
        <f t="shared" ref="I619:I669" si="367">H619/C619</f>
        <v>0.21385628399656456</v>
      </c>
      <c r="J619" s="2"/>
      <c r="K619" s="2">
        <f t="shared" si="355"/>
        <v>0.39307185800171773</v>
      </c>
      <c r="L619" s="2">
        <f t="shared" si="356"/>
        <v>0</v>
      </c>
      <c r="M619" s="2">
        <f t="shared" si="357"/>
        <v>0.60692814199828227</v>
      </c>
      <c r="N619" s="2">
        <f t="shared" si="350"/>
        <v>0</v>
      </c>
      <c r="O619" s="2">
        <f t="shared" si="351"/>
        <v>0</v>
      </c>
      <c r="P619" s="1">
        <v>1373</v>
      </c>
      <c r="R619" s="1">
        <v>2120</v>
      </c>
      <c r="AI619" s="7">
        <f t="shared" si="358"/>
        <v>0</v>
      </c>
      <c r="AJ619" s="7">
        <f t="shared" si="359"/>
        <v>0</v>
      </c>
      <c r="AK619" s="7">
        <f t="shared" si="360"/>
        <v>0</v>
      </c>
      <c r="AL619" s="7">
        <f t="shared" si="361"/>
        <v>0</v>
      </c>
      <c r="AM619" s="2">
        <f t="shared" si="362"/>
        <v>0</v>
      </c>
      <c r="AN619" s="2">
        <f t="shared" si="363"/>
        <v>0</v>
      </c>
      <c r="AO619" s="2">
        <f t="shared" si="364"/>
        <v>0</v>
      </c>
      <c r="AP619" s="2">
        <f t="shared" si="365"/>
        <v>0</v>
      </c>
      <c r="AR619" t="str">
        <f t="shared" si="352"/>
        <v>Kosciusko</v>
      </c>
      <c r="AS619" t="s">
        <v>298</v>
      </c>
      <c r="AT619" s="182"/>
      <c r="AV619" s="98">
        <v>18</v>
      </c>
      <c r="AW619" s="100">
        <v>85</v>
      </c>
      <c r="AX619" s="106">
        <f t="shared" si="366"/>
        <v>18085</v>
      </c>
      <c r="AZ619" s="7" t="s">
        <v>2975</v>
      </c>
      <c r="BA619" t="s">
        <v>3208</v>
      </c>
    </row>
    <row r="620" spans="1:53" hidden="1" outlineLevel="1">
      <c r="A620" t="s">
        <v>685</v>
      </c>
      <c r="B620" t="s">
        <v>298</v>
      </c>
      <c r="C620" s="1">
        <f t="shared" si="353"/>
        <v>1099</v>
      </c>
      <c r="D620" s="7">
        <f>IF(P620&gt;0,RANK(P620,(P620:R620,S620:AG620)),0)</f>
        <v>2</v>
      </c>
      <c r="E620" s="7">
        <f>IF(Q620&gt;0,RANK(Q620,(P620:R620,S620:AG620)),0)</f>
        <v>0</v>
      </c>
      <c r="F620" s="7">
        <f>IF(R620&gt;0,RANK(R620,(P620:R620,S620:AG620)),0)</f>
        <v>1</v>
      </c>
      <c r="G620" s="7">
        <f>IF(S620&gt;0,RANK(S620,(P620:R620,S620:AG620)),0)</f>
        <v>0</v>
      </c>
      <c r="H620" s="49">
        <f t="shared" si="354"/>
        <v>57</v>
      </c>
      <c r="I620" s="178">
        <f t="shared" si="367"/>
        <v>5.1865332120109194E-2</v>
      </c>
      <c r="J620" s="2"/>
      <c r="K620" s="2">
        <f t="shared" si="355"/>
        <v>0.47406733393994538</v>
      </c>
      <c r="L620" s="2">
        <f t="shared" si="356"/>
        <v>0</v>
      </c>
      <c r="M620" s="2">
        <f t="shared" si="357"/>
        <v>0.52593266606005462</v>
      </c>
      <c r="N620" s="2">
        <f t="shared" si="350"/>
        <v>0</v>
      </c>
      <c r="O620" s="2">
        <f t="shared" si="351"/>
        <v>0</v>
      </c>
      <c r="P620" s="1">
        <v>521</v>
      </c>
      <c r="R620" s="1">
        <v>578</v>
      </c>
      <c r="AI620" s="7">
        <f t="shared" si="358"/>
        <v>0</v>
      </c>
      <c r="AJ620" s="7">
        <f t="shared" si="359"/>
        <v>0</v>
      </c>
      <c r="AK620" s="7">
        <f t="shared" si="360"/>
        <v>0</v>
      </c>
      <c r="AL620" s="7">
        <f t="shared" si="361"/>
        <v>0</v>
      </c>
      <c r="AM620" s="2">
        <f t="shared" si="362"/>
        <v>0</v>
      </c>
      <c r="AN620" s="2">
        <f t="shared" si="363"/>
        <v>0</v>
      </c>
      <c r="AO620" s="2">
        <f t="shared" si="364"/>
        <v>0</v>
      </c>
      <c r="AP620" s="2">
        <f t="shared" si="365"/>
        <v>0</v>
      </c>
      <c r="AR620" t="str">
        <f t="shared" si="352"/>
        <v>LaGrange</v>
      </c>
      <c r="AS620" t="s">
        <v>298</v>
      </c>
      <c r="AT620" s="182">
        <v>3</v>
      </c>
      <c r="AV620" s="98">
        <v>18</v>
      </c>
      <c r="AW620" s="100">
        <v>87</v>
      </c>
      <c r="AX620" s="106">
        <f t="shared" si="366"/>
        <v>18087</v>
      </c>
      <c r="AZ620" s="7" t="s">
        <v>2975</v>
      </c>
      <c r="BA620" t="s">
        <v>3208</v>
      </c>
    </row>
    <row r="621" spans="1:53" hidden="1" outlineLevel="1">
      <c r="A621" t="s">
        <v>2418</v>
      </c>
      <c r="B621" t="s">
        <v>298</v>
      </c>
      <c r="C621" s="1">
        <f t="shared" si="353"/>
        <v>76034</v>
      </c>
      <c r="D621" s="7">
        <f>IF(P621&gt;0,RANK(P621,(P621:R621,S621:AG621)),0)</f>
        <v>1</v>
      </c>
      <c r="E621" s="7">
        <f>IF(Q621&gt;0,RANK(Q621,(P621:R621,S621:AG621)),0)</f>
        <v>0</v>
      </c>
      <c r="F621" s="7">
        <f>IF(R621&gt;0,RANK(R621,(P621:R621,S621:AG621)),0)</f>
        <v>2</v>
      </c>
      <c r="G621" s="7">
        <f>IF(S621&gt;0,RANK(S621,(P621:R621,S621:AG621)),0)</f>
        <v>0</v>
      </c>
      <c r="H621" s="49">
        <f t="shared" si="354"/>
        <v>10190</v>
      </c>
      <c r="I621" s="178">
        <f t="shared" si="367"/>
        <v>0.13401899150380092</v>
      </c>
      <c r="J621" s="2"/>
      <c r="K621" s="2">
        <f t="shared" si="355"/>
        <v>0.56700949575190052</v>
      </c>
      <c r="L621" s="2">
        <f t="shared" si="356"/>
        <v>0</v>
      </c>
      <c r="M621" s="2">
        <f t="shared" si="357"/>
        <v>0.43299050424809954</v>
      </c>
      <c r="N621" s="2">
        <f t="shared" si="350"/>
        <v>0</v>
      </c>
      <c r="O621" s="2">
        <f t="shared" si="351"/>
        <v>-5.5511151231257827E-17</v>
      </c>
      <c r="P621" s="1">
        <v>43112</v>
      </c>
      <c r="R621" s="1">
        <v>32922</v>
      </c>
      <c r="AI621" s="7">
        <f t="shared" si="358"/>
        <v>0</v>
      </c>
      <c r="AJ621" s="7">
        <f t="shared" si="359"/>
        <v>0</v>
      </c>
      <c r="AK621" s="7">
        <f t="shared" si="360"/>
        <v>0</v>
      </c>
      <c r="AL621" s="7">
        <f t="shared" si="361"/>
        <v>0</v>
      </c>
      <c r="AM621" s="2">
        <f t="shared" si="362"/>
        <v>0</v>
      </c>
      <c r="AN621" s="2">
        <f t="shared" si="363"/>
        <v>0</v>
      </c>
      <c r="AO621" s="2">
        <f t="shared" si="364"/>
        <v>0</v>
      </c>
      <c r="AP621" s="2">
        <f t="shared" si="365"/>
        <v>0</v>
      </c>
      <c r="AR621" t="str">
        <f t="shared" si="352"/>
        <v>Lake</v>
      </c>
      <c r="AS621" t="s">
        <v>298</v>
      </c>
      <c r="AT621" s="182">
        <v>1</v>
      </c>
      <c r="AV621" s="98">
        <v>18</v>
      </c>
      <c r="AW621" s="100">
        <v>89</v>
      </c>
      <c r="AX621" s="106">
        <f t="shared" si="366"/>
        <v>18089</v>
      </c>
      <c r="AZ621" s="7" t="s">
        <v>2975</v>
      </c>
      <c r="BA621" t="s">
        <v>3208</v>
      </c>
    </row>
    <row r="622" spans="1:53" hidden="1" outlineLevel="1">
      <c r="A622" t="s">
        <v>505</v>
      </c>
      <c r="B622" t="s">
        <v>298</v>
      </c>
      <c r="C622" s="1">
        <f t="shared" si="353"/>
        <v>13455</v>
      </c>
      <c r="D622" s="7">
        <f>IF(P622&gt;0,RANK(P622,(P622:R622,S622:AG622)),0)</f>
        <v>2</v>
      </c>
      <c r="E622" s="7">
        <f>IF(Q622&gt;0,RANK(Q622,(P622:R622,S622:AG622)),0)</f>
        <v>0</v>
      </c>
      <c r="F622" s="7">
        <f>IF(R622&gt;0,RANK(R622,(P622:R622,S622:AG622)),0)</f>
        <v>1</v>
      </c>
      <c r="G622" s="7">
        <f>IF(S622&gt;0,RANK(S622,(P622:R622,S622:AG622)),0)</f>
        <v>0</v>
      </c>
      <c r="H622" s="49">
        <f t="shared" si="354"/>
        <v>1097</v>
      </c>
      <c r="I622" s="178">
        <f t="shared" si="367"/>
        <v>8.1531029357116314E-2</v>
      </c>
      <c r="J622" s="2"/>
      <c r="K622" s="2">
        <f t="shared" si="355"/>
        <v>0.45923448532144184</v>
      </c>
      <c r="L622" s="2">
        <f t="shared" si="356"/>
        <v>0</v>
      </c>
      <c r="M622" s="2">
        <f t="shared" si="357"/>
        <v>0.54076551467855816</v>
      </c>
      <c r="N622" s="2">
        <f t="shared" si="350"/>
        <v>0</v>
      </c>
      <c r="O622" s="2">
        <f t="shared" si="351"/>
        <v>0</v>
      </c>
      <c r="P622" s="1">
        <v>6179</v>
      </c>
      <c r="R622" s="1">
        <v>7276</v>
      </c>
      <c r="AI622" s="7">
        <f t="shared" si="358"/>
        <v>0</v>
      </c>
      <c r="AJ622" s="7">
        <f t="shared" si="359"/>
        <v>0</v>
      </c>
      <c r="AK622" s="7">
        <f t="shared" si="360"/>
        <v>0</v>
      </c>
      <c r="AL622" s="7">
        <f t="shared" si="361"/>
        <v>0</v>
      </c>
      <c r="AM622" s="2">
        <f t="shared" si="362"/>
        <v>0</v>
      </c>
      <c r="AN622" s="2">
        <f t="shared" si="363"/>
        <v>0</v>
      </c>
      <c r="AO622" s="2">
        <f t="shared" si="364"/>
        <v>0</v>
      </c>
      <c r="AP622" s="2">
        <f t="shared" si="365"/>
        <v>0</v>
      </c>
      <c r="AR622" t="str">
        <f t="shared" si="352"/>
        <v>LaPorte</v>
      </c>
      <c r="AS622" t="s">
        <v>298</v>
      </c>
      <c r="AT622" s="182"/>
      <c r="AV622" s="98">
        <v>18</v>
      </c>
      <c r="AW622" s="100">
        <v>91</v>
      </c>
      <c r="AX622" s="106">
        <f t="shared" si="366"/>
        <v>18091</v>
      </c>
      <c r="AZ622" s="7" t="s">
        <v>2975</v>
      </c>
      <c r="BA622" t="s">
        <v>3208</v>
      </c>
    </row>
    <row r="623" spans="1:53" hidden="1" outlineLevel="1">
      <c r="A623" t="s">
        <v>639</v>
      </c>
      <c r="B623" t="s">
        <v>298</v>
      </c>
      <c r="C623" s="1">
        <f t="shared" si="353"/>
        <v>2710</v>
      </c>
      <c r="D623" s="7">
        <f>IF(P623&gt;0,RANK(P623,(P623:R623,S623:AG623)),0)</f>
        <v>2</v>
      </c>
      <c r="E623" s="7">
        <f>IF(Q623&gt;0,RANK(Q623,(P623:R623,S623:AG623)),0)</f>
        <v>0</v>
      </c>
      <c r="F623" s="7">
        <f>IF(R623&gt;0,RANK(R623,(P623:R623,S623:AG623)),0)</f>
        <v>1</v>
      </c>
      <c r="G623" s="7">
        <f>IF(S623&gt;0,RANK(S623,(P623:R623,S623:AG623)),0)</f>
        <v>0</v>
      </c>
      <c r="H623" s="49">
        <f t="shared" si="354"/>
        <v>586</v>
      </c>
      <c r="I623" s="178">
        <f t="shared" si="367"/>
        <v>0.21623616236162363</v>
      </c>
      <c r="J623" s="2"/>
      <c r="K623" s="2">
        <f t="shared" si="355"/>
        <v>0.39188191881918821</v>
      </c>
      <c r="L623" s="2">
        <f t="shared" si="356"/>
        <v>0</v>
      </c>
      <c r="M623" s="2">
        <f t="shared" si="357"/>
        <v>0.60811808118081179</v>
      </c>
      <c r="N623" s="2">
        <f t="shared" si="350"/>
        <v>0</v>
      </c>
      <c r="O623" s="2">
        <f t="shared" si="351"/>
        <v>0</v>
      </c>
      <c r="P623" s="1">
        <v>1062</v>
      </c>
      <c r="R623" s="1">
        <v>1648</v>
      </c>
      <c r="AI623" s="7">
        <f t="shared" si="358"/>
        <v>0</v>
      </c>
      <c r="AJ623" s="7">
        <f t="shared" si="359"/>
        <v>0</v>
      </c>
      <c r="AK623" s="7">
        <f t="shared" si="360"/>
        <v>0</v>
      </c>
      <c r="AL623" s="7">
        <f t="shared" si="361"/>
        <v>0</v>
      </c>
      <c r="AM623" s="2">
        <f t="shared" si="362"/>
        <v>0</v>
      </c>
      <c r="AN623" s="2">
        <f t="shared" si="363"/>
        <v>0</v>
      </c>
      <c r="AO623" s="2">
        <f t="shared" si="364"/>
        <v>0</v>
      </c>
      <c r="AP623" s="2">
        <f t="shared" si="365"/>
        <v>0</v>
      </c>
      <c r="AR623" t="str">
        <f t="shared" si="352"/>
        <v>Lawrence</v>
      </c>
      <c r="AS623" t="s">
        <v>298</v>
      </c>
      <c r="AT623" s="182">
        <v>9</v>
      </c>
      <c r="AV623" s="98">
        <v>18</v>
      </c>
      <c r="AW623" s="100">
        <v>93</v>
      </c>
      <c r="AX623" s="106">
        <f t="shared" si="366"/>
        <v>18093</v>
      </c>
      <c r="AZ623" s="7" t="s">
        <v>2975</v>
      </c>
      <c r="BA623" t="s">
        <v>3208</v>
      </c>
    </row>
    <row r="624" spans="1:53" hidden="1" outlineLevel="1">
      <c r="A624" t="s">
        <v>1400</v>
      </c>
      <c r="B624" t="s">
        <v>298</v>
      </c>
      <c r="C624" s="1">
        <f t="shared" si="353"/>
        <v>13808</v>
      </c>
      <c r="D624" s="7">
        <f>IF(P624&gt;0,RANK(P624,(P624:R624,S624:AG624)),0)</f>
        <v>2</v>
      </c>
      <c r="E624" s="7">
        <f>IF(Q624&gt;0,RANK(Q624,(P624:R624,S624:AG624)),0)</f>
        <v>0</v>
      </c>
      <c r="F624" s="7">
        <f>IF(R624&gt;0,RANK(R624,(P624:R624,S624:AG624)),0)</f>
        <v>1</v>
      </c>
      <c r="G624" s="7">
        <f>IF(S624&gt;0,RANK(S624,(P624:R624,S624:AG624)),0)</f>
        <v>0</v>
      </c>
      <c r="H624" s="49">
        <f t="shared" si="354"/>
        <v>538</v>
      </c>
      <c r="I624" s="178">
        <f t="shared" si="367"/>
        <v>3.8962920046349943E-2</v>
      </c>
      <c r="J624" s="2"/>
      <c r="K624" s="2">
        <f t="shared" si="355"/>
        <v>0.48051853997682503</v>
      </c>
      <c r="L624" s="2">
        <f t="shared" si="356"/>
        <v>0</v>
      </c>
      <c r="M624" s="2">
        <f t="shared" si="357"/>
        <v>0.51948146002317497</v>
      </c>
      <c r="N624" s="2">
        <f t="shared" si="350"/>
        <v>0</v>
      </c>
      <c r="O624" s="2">
        <f t="shared" si="351"/>
        <v>0</v>
      </c>
      <c r="P624" s="1">
        <v>6635</v>
      </c>
      <c r="R624" s="1">
        <v>7173</v>
      </c>
      <c r="AI624" s="7">
        <f t="shared" si="358"/>
        <v>0</v>
      </c>
      <c r="AJ624" s="7">
        <f t="shared" si="359"/>
        <v>0</v>
      </c>
      <c r="AK624" s="7">
        <f t="shared" si="360"/>
        <v>0</v>
      </c>
      <c r="AL624" s="7">
        <f t="shared" si="361"/>
        <v>0</v>
      </c>
      <c r="AM624" s="2">
        <f t="shared" si="362"/>
        <v>0</v>
      </c>
      <c r="AN624" s="2">
        <f t="shared" si="363"/>
        <v>0</v>
      </c>
      <c r="AO624" s="2">
        <f t="shared" si="364"/>
        <v>0</v>
      </c>
      <c r="AP624" s="2">
        <f t="shared" si="365"/>
        <v>0</v>
      </c>
      <c r="AR624" t="str">
        <f t="shared" si="352"/>
        <v>Madison</v>
      </c>
      <c r="AS624" t="s">
        <v>298</v>
      </c>
      <c r="AT624" s="182">
        <v>5</v>
      </c>
      <c r="AV624" s="98">
        <v>18</v>
      </c>
      <c r="AW624" s="100">
        <v>95</v>
      </c>
      <c r="AX624" s="106">
        <f t="shared" si="366"/>
        <v>18095</v>
      </c>
      <c r="AZ624" s="7" t="s">
        <v>2975</v>
      </c>
      <c r="BA624" t="s">
        <v>3208</v>
      </c>
    </row>
    <row r="625" spans="1:53" hidden="1" outlineLevel="1">
      <c r="A625" t="s">
        <v>1302</v>
      </c>
      <c r="B625" t="s">
        <v>298</v>
      </c>
      <c r="C625" s="1">
        <f t="shared" si="353"/>
        <v>118467</v>
      </c>
      <c r="D625" s="7">
        <f>IF(P625&gt;0,RANK(P625,(P625:R625,S625:AG625)),0)</f>
        <v>1</v>
      </c>
      <c r="E625" s="7">
        <f>IF(Q625&gt;0,RANK(Q625,(P625:R625,S625:AG625)),0)</f>
        <v>0</v>
      </c>
      <c r="F625" s="7">
        <f>IF(R625&gt;0,RANK(R625,(P625:R625,S625:AG625)),0)</f>
        <v>2</v>
      </c>
      <c r="G625" s="7">
        <f>IF(S625&gt;0,RANK(S625,(P625:R625,S625:AG625)),0)</f>
        <v>0</v>
      </c>
      <c r="H625" s="49">
        <f t="shared" si="354"/>
        <v>843</v>
      </c>
      <c r="I625" s="178">
        <f t="shared" si="367"/>
        <v>7.1159056952569072E-3</v>
      </c>
      <c r="J625" s="2"/>
      <c r="K625" s="2">
        <f t="shared" si="355"/>
        <v>0.5035579528476285</v>
      </c>
      <c r="L625" s="2">
        <f t="shared" si="356"/>
        <v>0</v>
      </c>
      <c r="M625" s="2">
        <f t="shared" si="357"/>
        <v>0.49644204715237156</v>
      </c>
      <c r="N625" s="2">
        <f t="shared" si="350"/>
        <v>0</v>
      </c>
      <c r="O625" s="2">
        <f t="shared" si="351"/>
        <v>-5.5511151231257827E-17</v>
      </c>
      <c r="P625" s="1">
        <v>59655</v>
      </c>
      <c r="R625" s="1">
        <v>58812</v>
      </c>
      <c r="AI625" s="7">
        <f t="shared" si="358"/>
        <v>0</v>
      </c>
      <c r="AJ625" s="7">
        <f t="shared" si="359"/>
        <v>0</v>
      </c>
      <c r="AK625" s="7">
        <f t="shared" si="360"/>
        <v>0</v>
      </c>
      <c r="AL625" s="7">
        <f t="shared" si="361"/>
        <v>0</v>
      </c>
      <c r="AM625" s="2">
        <f t="shared" si="362"/>
        <v>0</v>
      </c>
      <c r="AN625" s="2">
        <f t="shared" si="363"/>
        <v>0</v>
      </c>
      <c r="AO625" s="2">
        <f t="shared" si="364"/>
        <v>0</v>
      </c>
      <c r="AP625" s="2">
        <f t="shared" si="365"/>
        <v>0</v>
      </c>
      <c r="AR625" t="str">
        <f t="shared" si="352"/>
        <v>Marion</v>
      </c>
      <c r="AS625" t="s">
        <v>298</v>
      </c>
      <c r="AT625" s="182"/>
      <c r="AV625" s="98">
        <v>18</v>
      </c>
      <c r="AW625" s="100">
        <v>97</v>
      </c>
      <c r="AX625" s="106">
        <f t="shared" si="366"/>
        <v>18097</v>
      </c>
      <c r="AZ625" s="7" t="s">
        <v>2975</v>
      </c>
      <c r="BA625" t="s">
        <v>3208</v>
      </c>
    </row>
    <row r="626" spans="1:53" hidden="1" outlineLevel="1">
      <c r="A626" t="s">
        <v>1040</v>
      </c>
      <c r="B626" t="s">
        <v>298</v>
      </c>
      <c r="C626" s="1">
        <f t="shared" si="353"/>
        <v>2907</v>
      </c>
      <c r="D626" s="7">
        <f>IF(P626&gt;0,RANK(P626,(P626:R626,S626:AG626)),0)</f>
        <v>2</v>
      </c>
      <c r="E626" s="7">
        <f>IF(Q626&gt;0,RANK(Q626,(P626:R626,S626:AG626)),0)</f>
        <v>0</v>
      </c>
      <c r="F626" s="7">
        <f>IF(R626&gt;0,RANK(R626,(P626:R626,S626:AG626)),0)</f>
        <v>1</v>
      </c>
      <c r="G626" s="7">
        <f>IF(S626&gt;0,RANK(S626,(P626:R626,S626:AG626)),0)</f>
        <v>0</v>
      </c>
      <c r="H626" s="49">
        <f t="shared" si="354"/>
        <v>503</v>
      </c>
      <c r="I626" s="178">
        <f t="shared" si="367"/>
        <v>0.17303061575507395</v>
      </c>
      <c r="J626" s="2"/>
      <c r="K626" s="2">
        <f t="shared" si="355"/>
        <v>0.41348469212246303</v>
      </c>
      <c r="L626" s="2">
        <f t="shared" si="356"/>
        <v>0</v>
      </c>
      <c r="M626" s="2">
        <f t="shared" si="357"/>
        <v>0.58651530787753703</v>
      </c>
      <c r="N626" s="2">
        <f t="shared" si="350"/>
        <v>0</v>
      </c>
      <c r="O626" s="2">
        <f t="shared" si="351"/>
        <v>-1.1102230246251565E-16</v>
      </c>
      <c r="P626" s="1">
        <v>1202</v>
      </c>
      <c r="R626" s="1">
        <v>1705</v>
      </c>
      <c r="AI626" s="7">
        <f t="shared" si="358"/>
        <v>0</v>
      </c>
      <c r="AJ626" s="7">
        <f t="shared" si="359"/>
        <v>0</v>
      </c>
      <c r="AK626" s="7">
        <f t="shared" si="360"/>
        <v>0</v>
      </c>
      <c r="AL626" s="7">
        <f t="shared" si="361"/>
        <v>0</v>
      </c>
      <c r="AM626" s="2">
        <f t="shared" si="362"/>
        <v>0</v>
      </c>
      <c r="AN626" s="2">
        <f t="shared" si="363"/>
        <v>0</v>
      </c>
      <c r="AO626" s="2">
        <f t="shared" si="364"/>
        <v>0</v>
      </c>
      <c r="AP626" s="2">
        <f t="shared" si="365"/>
        <v>0</v>
      </c>
      <c r="AR626" t="str">
        <f t="shared" si="352"/>
        <v>Marshall</v>
      </c>
      <c r="AS626" t="s">
        <v>298</v>
      </c>
      <c r="AT626" s="182">
        <v>2</v>
      </c>
      <c r="AV626" s="98">
        <v>18</v>
      </c>
      <c r="AW626" s="100">
        <v>99</v>
      </c>
      <c r="AX626" s="106">
        <f t="shared" si="366"/>
        <v>18099</v>
      </c>
      <c r="AZ626" s="7" t="s">
        <v>2975</v>
      </c>
      <c r="BA626" t="s">
        <v>3208</v>
      </c>
    </row>
    <row r="627" spans="1:53" hidden="1" outlineLevel="1">
      <c r="A627" t="s">
        <v>941</v>
      </c>
      <c r="B627" t="s">
        <v>298</v>
      </c>
      <c r="C627" s="1">
        <f t="shared" si="353"/>
        <v>893</v>
      </c>
      <c r="D627" s="7">
        <f>IF(P627&gt;0,RANK(P627,(P627:R627,S627:AG627)),0)</f>
        <v>2</v>
      </c>
      <c r="E627" s="7">
        <f>IF(Q627&gt;0,RANK(Q627,(P627:R627,S627:AG627)),0)</f>
        <v>0</v>
      </c>
      <c r="F627" s="7">
        <f>IF(R627&gt;0,RANK(R627,(P627:R627,S627:AG627)),0)</f>
        <v>1</v>
      </c>
      <c r="G627" s="7">
        <f>IF(S627&gt;0,RANK(S627,(P627:R627,S627:AG627)),0)</f>
        <v>0</v>
      </c>
      <c r="H627" s="49">
        <f t="shared" si="354"/>
        <v>79</v>
      </c>
      <c r="I627" s="178">
        <f t="shared" si="367"/>
        <v>8.8465845464725648E-2</v>
      </c>
      <c r="J627" s="2"/>
      <c r="K627" s="2">
        <f t="shared" si="355"/>
        <v>0.45576707726763716</v>
      </c>
      <c r="L627" s="2">
        <f t="shared" si="356"/>
        <v>0</v>
      </c>
      <c r="M627" s="2">
        <f t="shared" si="357"/>
        <v>0.54423292273236279</v>
      </c>
      <c r="N627" s="2">
        <f t="shared" si="350"/>
        <v>0</v>
      </c>
      <c r="O627" s="2">
        <f t="shared" si="351"/>
        <v>0</v>
      </c>
      <c r="P627" s="1">
        <v>407</v>
      </c>
      <c r="R627" s="1">
        <v>486</v>
      </c>
      <c r="AI627" s="7">
        <f t="shared" si="358"/>
        <v>0</v>
      </c>
      <c r="AJ627" s="7">
        <f t="shared" si="359"/>
        <v>0</v>
      </c>
      <c r="AK627" s="7">
        <f t="shared" si="360"/>
        <v>0</v>
      </c>
      <c r="AL627" s="7">
        <f t="shared" si="361"/>
        <v>0</v>
      </c>
      <c r="AM627" s="2">
        <f t="shared" si="362"/>
        <v>0</v>
      </c>
      <c r="AN627" s="2">
        <f t="shared" si="363"/>
        <v>0</v>
      </c>
      <c r="AO627" s="2">
        <f t="shared" si="364"/>
        <v>0</v>
      </c>
      <c r="AP627" s="2">
        <f t="shared" si="365"/>
        <v>0</v>
      </c>
      <c r="AR627" t="str">
        <f t="shared" si="352"/>
        <v>Martin</v>
      </c>
      <c r="AS627" t="s">
        <v>298</v>
      </c>
      <c r="AT627" s="182">
        <v>8</v>
      </c>
      <c r="AV627" s="98">
        <v>18</v>
      </c>
      <c r="AW627" s="100">
        <v>101</v>
      </c>
      <c r="AX627" s="106">
        <f t="shared" si="366"/>
        <v>18101</v>
      </c>
      <c r="AZ627" s="7" t="s">
        <v>2975</v>
      </c>
      <c r="BA627" t="s">
        <v>3208</v>
      </c>
    </row>
    <row r="628" spans="1:53" hidden="1" outlineLevel="1">
      <c r="A628" t="s">
        <v>255</v>
      </c>
      <c r="B628" t="s">
        <v>298</v>
      </c>
      <c r="C628" s="1">
        <f t="shared" si="353"/>
        <v>1707</v>
      </c>
      <c r="D628" s="7">
        <f>IF(P628&gt;0,RANK(P628,(P628:R628,S628:AG628)),0)</f>
        <v>2</v>
      </c>
      <c r="E628" s="7">
        <f>IF(Q628&gt;0,RANK(Q628,(P628:R628,S628:AG628)),0)</f>
        <v>0</v>
      </c>
      <c r="F628" s="7">
        <f>IF(R628&gt;0,RANK(R628,(P628:R628,S628:AG628)),0)</f>
        <v>1</v>
      </c>
      <c r="G628" s="7">
        <f>IF(S628&gt;0,RANK(S628,(P628:R628,S628:AG628)),0)</f>
        <v>0</v>
      </c>
      <c r="H628" s="49">
        <f t="shared" si="354"/>
        <v>267</v>
      </c>
      <c r="I628" s="178">
        <f t="shared" si="367"/>
        <v>0.15641476274165203</v>
      </c>
      <c r="J628" s="2"/>
      <c r="K628" s="2">
        <f t="shared" si="355"/>
        <v>0.421792618629174</v>
      </c>
      <c r="L628" s="2">
        <f t="shared" si="356"/>
        <v>0</v>
      </c>
      <c r="M628" s="2">
        <f t="shared" si="357"/>
        <v>0.57820738137082606</v>
      </c>
      <c r="N628" s="2">
        <f t="shared" si="350"/>
        <v>0</v>
      </c>
      <c r="O628" s="2">
        <f t="shared" si="351"/>
        <v>-1.1102230246251565E-16</v>
      </c>
      <c r="P628" s="1">
        <v>720</v>
      </c>
      <c r="R628" s="1">
        <v>987</v>
      </c>
      <c r="AI628" s="7">
        <f t="shared" si="358"/>
        <v>0</v>
      </c>
      <c r="AJ628" s="7">
        <f t="shared" si="359"/>
        <v>0</v>
      </c>
      <c r="AK628" s="7">
        <f t="shared" si="360"/>
        <v>0</v>
      </c>
      <c r="AL628" s="7">
        <f t="shared" si="361"/>
        <v>0</v>
      </c>
      <c r="AM628" s="2">
        <f t="shared" si="362"/>
        <v>0</v>
      </c>
      <c r="AN628" s="2">
        <f t="shared" si="363"/>
        <v>0</v>
      </c>
      <c r="AO628" s="2">
        <f t="shared" si="364"/>
        <v>0</v>
      </c>
      <c r="AP628" s="2">
        <f t="shared" si="365"/>
        <v>0</v>
      </c>
      <c r="AR628" t="str">
        <f t="shared" si="352"/>
        <v>Miami</v>
      </c>
      <c r="AS628" t="s">
        <v>298</v>
      </c>
      <c r="AT628" s="182">
        <v>2</v>
      </c>
      <c r="AV628" s="98">
        <v>18</v>
      </c>
      <c r="AW628" s="100">
        <v>103</v>
      </c>
      <c r="AX628" s="106">
        <f t="shared" si="366"/>
        <v>18103</v>
      </c>
      <c r="AZ628" s="7" t="s">
        <v>2975</v>
      </c>
      <c r="BA628" t="s">
        <v>3208</v>
      </c>
    </row>
    <row r="629" spans="1:53" hidden="1" outlineLevel="1">
      <c r="A629" t="s">
        <v>346</v>
      </c>
      <c r="B629" t="s">
        <v>298</v>
      </c>
      <c r="C629" s="1">
        <f t="shared" si="353"/>
        <v>23229</v>
      </c>
      <c r="D629" s="7">
        <f>IF(P629&gt;0,RANK(P629,(P629:R629,S629:AG629)),0)</f>
        <v>2</v>
      </c>
      <c r="E629" s="7">
        <f>IF(Q629&gt;0,RANK(Q629,(P629:R629,S629:AG629)),0)</f>
        <v>0</v>
      </c>
      <c r="F629" s="7">
        <f>IF(R629&gt;0,RANK(R629,(P629:R629,S629:AG629)),0)</f>
        <v>1</v>
      </c>
      <c r="G629" s="7">
        <f>IF(S629&gt;0,RANK(S629,(P629:R629,S629:AG629)),0)</f>
        <v>0</v>
      </c>
      <c r="H629" s="49">
        <f t="shared" si="354"/>
        <v>7103</v>
      </c>
      <c r="I629" s="178">
        <f t="shared" si="367"/>
        <v>0.30578156614576607</v>
      </c>
      <c r="J629" s="2"/>
      <c r="K629" s="2">
        <f t="shared" si="355"/>
        <v>0.34710921692711699</v>
      </c>
      <c r="L629" s="2">
        <f t="shared" si="356"/>
        <v>0</v>
      </c>
      <c r="M629" s="2">
        <f t="shared" si="357"/>
        <v>0.65289078307288306</v>
      </c>
      <c r="N629" s="2">
        <f t="shared" si="350"/>
        <v>0</v>
      </c>
      <c r="O629" s="2">
        <f t="shared" si="351"/>
        <v>-1.1102230246251565E-16</v>
      </c>
      <c r="P629" s="1">
        <v>8063</v>
      </c>
      <c r="R629" s="1">
        <v>15166</v>
      </c>
      <c r="AI629" s="7">
        <f t="shared" si="358"/>
        <v>0</v>
      </c>
      <c r="AJ629" s="7">
        <f t="shared" si="359"/>
        <v>0</v>
      </c>
      <c r="AK629" s="7">
        <f t="shared" si="360"/>
        <v>0</v>
      </c>
      <c r="AL629" s="7">
        <f t="shared" si="361"/>
        <v>0</v>
      </c>
      <c r="AM629" s="2">
        <f t="shared" si="362"/>
        <v>0</v>
      </c>
      <c r="AN629" s="2">
        <f t="shared" si="363"/>
        <v>0</v>
      </c>
      <c r="AO629" s="2">
        <f t="shared" si="364"/>
        <v>0</v>
      </c>
      <c r="AP629" s="2">
        <f t="shared" si="365"/>
        <v>0</v>
      </c>
      <c r="AR629" t="str">
        <f t="shared" si="352"/>
        <v>Monroe</v>
      </c>
      <c r="AS629" t="s">
        <v>298</v>
      </c>
      <c r="AT629" s="182">
        <v>9</v>
      </c>
      <c r="AV629" s="98">
        <v>18</v>
      </c>
      <c r="AW629" s="100">
        <v>105</v>
      </c>
      <c r="AX629" s="106">
        <f t="shared" si="366"/>
        <v>18105</v>
      </c>
      <c r="AZ629" s="7" t="s">
        <v>2975</v>
      </c>
      <c r="BA629" t="s">
        <v>3208</v>
      </c>
    </row>
    <row r="630" spans="1:53" hidden="1" outlineLevel="1">
      <c r="A630" t="s">
        <v>398</v>
      </c>
      <c r="B630" t="s">
        <v>298</v>
      </c>
      <c r="C630" s="1">
        <f t="shared" si="353"/>
        <v>1681</v>
      </c>
      <c r="D630" s="7">
        <f>IF(P630&gt;0,RANK(P630,(P630:R630,S630:AG630)),0)</f>
        <v>2</v>
      </c>
      <c r="E630" s="7">
        <f>IF(Q630&gt;0,RANK(Q630,(P630:R630,S630:AG630)),0)</f>
        <v>0</v>
      </c>
      <c r="F630" s="7">
        <f>IF(R630&gt;0,RANK(R630,(P630:R630,S630:AG630)),0)</f>
        <v>1</v>
      </c>
      <c r="G630" s="7">
        <f>IF(S630&gt;0,RANK(S630,(P630:R630,S630:AG630)),0)</f>
        <v>0</v>
      </c>
      <c r="H630" s="49">
        <f t="shared" si="354"/>
        <v>251</v>
      </c>
      <c r="I630" s="178">
        <f t="shared" si="367"/>
        <v>0.14931588340273647</v>
      </c>
      <c r="J630" s="2"/>
      <c r="K630" s="2">
        <f t="shared" si="355"/>
        <v>0.42534205829863175</v>
      </c>
      <c r="L630" s="2">
        <f t="shared" si="356"/>
        <v>0</v>
      </c>
      <c r="M630" s="2">
        <f t="shared" si="357"/>
        <v>0.57465794170136819</v>
      </c>
      <c r="N630" s="2">
        <f t="shared" si="350"/>
        <v>0</v>
      </c>
      <c r="O630" s="2">
        <f t="shared" si="351"/>
        <v>0</v>
      </c>
      <c r="P630" s="1">
        <v>715</v>
      </c>
      <c r="R630" s="1">
        <v>966</v>
      </c>
      <c r="AI630" s="7">
        <f t="shared" si="358"/>
        <v>0</v>
      </c>
      <c r="AJ630" s="7">
        <f t="shared" si="359"/>
        <v>0</v>
      </c>
      <c r="AK630" s="7">
        <f t="shared" si="360"/>
        <v>0</v>
      </c>
      <c r="AL630" s="7">
        <f t="shared" si="361"/>
        <v>0</v>
      </c>
      <c r="AM630" s="2">
        <f t="shared" si="362"/>
        <v>0</v>
      </c>
      <c r="AN630" s="2">
        <f t="shared" si="363"/>
        <v>0</v>
      </c>
      <c r="AO630" s="2">
        <f t="shared" si="364"/>
        <v>0</v>
      </c>
      <c r="AP630" s="2">
        <f t="shared" si="365"/>
        <v>0</v>
      </c>
      <c r="AR630" t="str">
        <f t="shared" si="352"/>
        <v>Montgomery</v>
      </c>
      <c r="AS630" t="s">
        <v>298</v>
      </c>
      <c r="AT630" s="182">
        <v>4</v>
      </c>
      <c r="AV630" s="98">
        <v>18</v>
      </c>
      <c r="AW630" s="100">
        <v>107</v>
      </c>
      <c r="AX630" s="106">
        <f t="shared" si="366"/>
        <v>18107</v>
      </c>
      <c r="AZ630" s="7" t="s">
        <v>2975</v>
      </c>
      <c r="BA630" t="s">
        <v>3208</v>
      </c>
    </row>
    <row r="631" spans="1:53" hidden="1" outlineLevel="1">
      <c r="A631" t="s">
        <v>370</v>
      </c>
      <c r="B631" t="s">
        <v>298</v>
      </c>
      <c r="C631" s="1">
        <f t="shared" si="353"/>
        <v>3758</v>
      </c>
      <c r="D631" s="7">
        <f>IF(P631&gt;0,RANK(P631,(P631:R631,S631:AG631)),0)</f>
        <v>2</v>
      </c>
      <c r="E631" s="7">
        <f>IF(Q631&gt;0,RANK(Q631,(P631:R631,S631:AG631)),0)</f>
        <v>0</v>
      </c>
      <c r="F631" s="7">
        <f>IF(R631&gt;0,RANK(R631,(P631:R631,S631:AG631)),0)</f>
        <v>1</v>
      </c>
      <c r="G631" s="7">
        <f>IF(S631&gt;0,RANK(S631,(P631:R631,S631:AG631)),0)</f>
        <v>0</v>
      </c>
      <c r="H631" s="49">
        <f t="shared" si="354"/>
        <v>558</v>
      </c>
      <c r="I631" s="178">
        <f t="shared" si="367"/>
        <v>0.14848323576370409</v>
      </c>
      <c r="J631" s="2"/>
      <c r="K631" s="2">
        <f t="shared" si="355"/>
        <v>0.42575838211814793</v>
      </c>
      <c r="L631" s="2">
        <f t="shared" si="356"/>
        <v>0</v>
      </c>
      <c r="M631" s="2">
        <f t="shared" si="357"/>
        <v>0.57424161788185202</v>
      </c>
      <c r="N631" s="2">
        <f t="shared" si="350"/>
        <v>0</v>
      </c>
      <c r="O631" s="2">
        <f t="shared" si="351"/>
        <v>1.1102230246251565E-16</v>
      </c>
      <c r="P631" s="1">
        <v>1600</v>
      </c>
      <c r="R631" s="1">
        <v>2158</v>
      </c>
      <c r="AI631" s="7">
        <f t="shared" si="358"/>
        <v>0</v>
      </c>
      <c r="AJ631" s="7">
        <f t="shared" si="359"/>
        <v>0</v>
      </c>
      <c r="AK631" s="7">
        <f t="shared" si="360"/>
        <v>0</v>
      </c>
      <c r="AL631" s="7">
        <f t="shared" si="361"/>
        <v>0</v>
      </c>
      <c r="AM631" s="2">
        <f t="shared" si="362"/>
        <v>0</v>
      </c>
      <c r="AN631" s="2">
        <f t="shared" si="363"/>
        <v>0</v>
      </c>
      <c r="AO631" s="2">
        <f t="shared" si="364"/>
        <v>0</v>
      </c>
      <c r="AP631" s="2">
        <f t="shared" si="365"/>
        <v>0</v>
      </c>
      <c r="AR631" t="str">
        <f t="shared" si="352"/>
        <v>Morgan</v>
      </c>
      <c r="AS631" t="s">
        <v>298</v>
      </c>
      <c r="AT631" s="182"/>
      <c r="AV631" s="98">
        <v>18</v>
      </c>
      <c r="AW631" s="100">
        <v>109</v>
      </c>
      <c r="AX631" s="106">
        <f t="shared" si="366"/>
        <v>18109</v>
      </c>
      <c r="AZ631" s="7" t="s">
        <v>2975</v>
      </c>
      <c r="BA631" t="s">
        <v>3208</v>
      </c>
    </row>
    <row r="632" spans="1:53" hidden="1" outlineLevel="1">
      <c r="A632" t="s">
        <v>2512</v>
      </c>
      <c r="B632" t="s">
        <v>298</v>
      </c>
      <c r="C632" s="1">
        <f t="shared" si="353"/>
        <v>955</v>
      </c>
      <c r="D632" s="7">
        <f>IF(P632&gt;0,RANK(P632,(P632:R632,S632:AG632)),0)</f>
        <v>2</v>
      </c>
      <c r="E632" s="7">
        <f>IF(Q632&gt;0,RANK(Q632,(P632:R632,S632:AG632)),0)</f>
        <v>0</v>
      </c>
      <c r="F632" s="7">
        <f>IF(R632&gt;0,RANK(R632,(P632:R632,S632:AG632)),0)</f>
        <v>1</v>
      </c>
      <c r="G632" s="7">
        <f>IF(S632&gt;0,RANK(S632,(P632:R632,S632:AG632)),0)</f>
        <v>0</v>
      </c>
      <c r="H632" s="49">
        <f t="shared" si="354"/>
        <v>87</v>
      </c>
      <c r="I632" s="178">
        <f t="shared" si="367"/>
        <v>9.1099476439790578E-2</v>
      </c>
      <c r="J632" s="2"/>
      <c r="K632" s="2">
        <f t="shared" si="355"/>
        <v>0.45445026178010473</v>
      </c>
      <c r="L632" s="2">
        <f t="shared" si="356"/>
        <v>0</v>
      </c>
      <c r="M632" s="2">
        <f t="shared" si="357"/>
        <v>0.54554973821989527</v>
      </c>
      <c r="N632" s="2">
        <f t="shared" si="350"/>
        <v>0</v>
      </c>
      <c r="O632" s="2">
        <f t="shared" si="351"/>
        <v>0</v>
      </c>
      <c r="P632" s="1">
        <v>434</v>
      </c>
      <c r="R632" s="1">
        <v>521</v>
      </c>
      <c r="AI632" s="7">
        <f t="shared" si="358"/>
        <v>0</v>
      </c>
      <c r="AJ632" s="7">
        <f t="shared" si="359"/>
        <v>0</v>
      </c>
      <c r="AK632" s="7">
        <f t="shared" si="360"/>
        <v>0</v>
      </c>
      <c r="AL632" s="7">
        <f t="shared" si="361"/>
        <v>0</v>
      </c>
      <c r="AM632" s="2">
        <f t="shared" si="362"/>
        <v>0</v>
      </c>
      <c r="AN632" s="2">
        <f t="shared" si="363"/>
        <v>0</v>
      </c>
      <c r="AO632" s="2">
        <f t="shared" si="364"/>
        <v>0</v>
      </c>
      <c r="AP632" s="2">
        <f t="shared" si="365"/>
        <v>0</v>
      </c>
      <c r="AR632" t="str">
        <f t="shared" si="352"/>
        <v>Newton</v>
      </c>
      <c r="AS632" t="s">
        <v>298</v>
      </c>
      <c r="AT632" s="182">
        <v>4</v>
      </c>
      <c r="AV632" s="98">
        <v>18</v>
      </c>
      <c r="AW632" s="100">
        <v>111</v>
      </c>
      <c r="AX632" s="106">
        <f t="shared" si="366"/>
        <v>18111</v>
      </c>
      <c r="AZ632" s="7" t="s">
        <v>2975</v>
      </c>
      <c r="BA632" t="s">
        <v>3208</v>
      </c>
    </row>
    <row r="633" spans="1:53" hidden="1" outlineLevel="1">
      <c r="A633" t="s">
        <v>192</v>
      </c>
      <c r="B633" t="s">
        <v>298</v>
      </c>
      <c r="C633" s="1">
        <f t="shared" si="353"/>
        <v>2408</v>
      </c>
      <c r="D633" s="7">
        <f>IF(P633&gt;0,RANK(P633,(P633:R633,S633:AG633)),0)</f>
        <v>2</v>
      </c>
      <c r="E633" s="7">
        <f>IF(Q633&gt;0,RANK(Q633,(P633:R633,S633:AG633)),0)</f>
        <v>0</v>
      </c>
      <c r="F633" s="7">
        <f>IF(R633&gt;0,RANK(R633,(P633:R633,S633:AG633)),0)</f>
        <v>1</v>
      </c>
      <c r="G633" s="7">
        <f>IF(S633&gt;0,RANK(S633,(P633:R633,S633:AG633)),0)</f>
        <v>0</v>
      </c>
      <c r="H633" s="49">
        <f t="shared" si="354"/>
        <v>140</v>
      </c>
      <c r="I633" s="178">
        <f t="shared" si="367"/>
        <v>5.8139534883720929E-2</v>
      </c>
      <c r="J633" s="2"/>
      <c r="K633" s="2">
        <f t="shared" si="355"/>
        <v>0.47093023255813954</v>
      </c>
      <c r="L633" s="2">
        <f t="shared" si="356"/>
        <v>0</v>
      </c>
      <c r="M633" s="2">
        <f t="shared" si="357"/>
        <v>0.52906976744186052</v>
      </c>
      <c r="N633" s="2">
        <f t="shared" si="350"/>
        <v>0</v>
      </c>
      <c r="O633" s="2">
        <f t="shared" si="351"/>
        <v>0</v>
      </c>
      <c r="P633" s="1">
        <v>1134</v>
      </c>
      <c r="R633" s="1">
        <v>1274</v>
      </c>
      <c r="AI633" s="7">
        <f t="shared" si="358"/>
        <v>0</v>
      </c>
      <c r="AJ633" s="7">
        <f t="shared" si="359"/>
        <v>0</v>
      </c>
      <c r="AK633" s="7">
        <f t="shared" si="360"/>
        <v>0</v>
      </c>
      <c r="AL633" s="7">
        <f t="shared" si="361"/>
        <v>0</v>
      </c>
      <c r="AM633" s="2">
        <f t="shared" si="362"/>
        <v>0</v>
      </c>
      <c r="AN633" s="2">
        <f t="shared" si="363"/>
        <v>0</v>
      </c>
      <c r="AO633" s="2">
        <f t="shared" si="364"/>
        <v>0</v>
      </c>
      <c r="AP633" s="2">
        <f t="shared" si="365"/>
        <v>0</v>
      </c>
      <c r="AR633" t="str">
        <f t="shared" si="352"/>
        <v>Noble</v>
      </c>
      <c r="AS633" t="s">
        <v>298</v>
      </c>
      <c r="AT633" s="182">
        <v>3</v>
      </c>
      <c r="AV633" s="98">
        <v>18</v>
      </c>
      <c r="AW633" s="100">
        <v>113</v>
      </c>
      <c r="AX633" s="106">
        <f t="shared" si="366"/>
        <v>18113</v>
      </c>
      <c r="AZ633" s="7" t="s">
        <v>2975</v>
      </c>
      <c r="BA633" t="s">
        <v>3208</v>
      </c>
    </row>
    <row r="634" spans="1:53" hidden="1" outlineLevel="1">
      <c r="A634" t="s">
        <v>732</v>
      </c>
      <c r="B634" t="s">
        <v>298</v>
      </c>
      <c r="C634" s="1">
        <f t="shared" si="353"/>
        <v>426</v>
      </c>
      <c r="D634" s="7">
        <f>IF(P634&gt;0,RANK(P634,(P634:R634,S634:AG634)),0)</f>
        <v>1</v>
      </c>
      <c r="E634" s="7">
        <f>IF(Q634&gt;0,RANK(Q634,(P634:R634,S634:AG634)),0)</f>
        <v>0</v>
      </c>
      <c r="F634" s="7">
        <f>IF(R634&gt;0,RANK(R634,(P634:R634,S634:AG634)),0)</f>
        <v>2</v>
      </c>
      <c r="G634" s="7">
        <f>IF(S634&gt;0,RANK(S634,(P634:R634,S634:AG634)),0)</f>
        <v>0</v>
      </c>
      <c r="H634" s="49">
        <f t="shared" si="354"/>
        <v>70</v>
      </c>
      <c r="I634" s="178">
        <f t="shared" si="367"/>
        <v>0.16431924882629109</v>
      </c>
      <c r="J634" s="2"/>
      <c r="K634" s="2">
        <f t="shared" si="355"/>
        <v>0.5821596244131455</v>
      </c>
      <c r="L634" s="2">
        <f t="shared" si="356"/>
        <v>0</v>
      </c>
      <c r="M634" s="2">
        <f t="shared" si="357"/>
        <v>0.41784037558685444</v>
      </c>
      <c r="N634" s="2">
        <f t="shared" si="350"/>
        <v>0</v>
      </c>
      <c r="O634" s="2">
        <f t="shared" si="351"/>
        <v>5.5511151231257827E-17</v>
      </c>
      <c r="P634" s="1">
        <v>248</v>
      </c>
      <c r="R634" s="1">
        <v>178</v>
      </c>
      <c r="AI634" s="7">
        <f t="shared" si="358"/>
        <v>0</v>
      </c>
      <c r="AJ634" s="7">
        <f t="shared" si="359"/>
        <v>0</v>
      </c>
      <c r="AK634" s="7">
        <f t="shared" si="360"/>
        <v>0</v>
      </c>
      <c r="AL634" s="7">
        <f t="shared" si="361"/>
        <v>0</v>
      </c>
      <c r="AM634" s="2">
        <f t="shared" si="362"/>
        <v>0</v>
      </c>
      <c r="AN634" s="2">
        <f t="shared" si="363"/>
        <v>0</v>
      </c>
      <c r="AO634" s="2">
        <f t="shared" si="364"/>
        <v>0</v>
      </c>
      <c r="AP634" s="2">
        <f t="shared" si="365"/>
        <v>0</v>
      </c>
      <c r="AR634" t="str">
        <f t="shared" si="352"/>
        <v>Ohio</v>
      </c>
      <c r="AS634" t="s">
        <v>298</v>
      </c>
      <c r="AT634" s="182">
        <v>6</v>
      </c>
      <c r="AV634" s="98">
        <v>18</v>
      </c>
      <c r="AW634" s="100">
        <v>115</v>
      </c>
      <c r="AX634" s="106">
        <f t="shared" si="366"/>
        <v>18115</v>
      </c>
      <c r="AZ634" s="7" t="s">
        <v>2975</v>
      </c>
      <c r="BA634" t="s">
        <v>3208</v>
      </c>
    </row>
    <row r="635" spans="1:53" hidden="1" outlineLevel="1">
      <c r="A635" t="s">
        <v>1424</v>
      </c>
      <c r="B635" t="s">
        <v>298</v>
      </c>
      <c r="C635" s="1">
        <f t="shared" si="353"/>
        <v>1264</v>
      </c>
      <c r="D635" s="7">
        <f>IF(P635&gt;0,RANK(P635,(P635:R635,S635:AG635)),0)</f>
        <v>2</v>
      </c>
      <c r="E635" s="7">
        <f>IF(Q635&gt;0,RANK(Q635,(P635:R635,S635:AG635)),0)</f>
        <v>0</v>
      </c>
      <c r="F635" s="7">
        <f>IF(R635&gt;0,RANK(R635,(P635:R635,S635:AG635)),0)</f>
        <v>1</v>
      </c>
      <c r="G635" s="7">
        <f>IF(S635&gt;0,RANK(S635,(P635:R635,S635:AG635)),0)</f>
        <v>0</v>
      </c>
      <c r="H635" s="49">
        <f t="shared" si="354"/>
        <v>58</v>
      </c>
      <c r="I635" s="178">
        <f t="shared" si="367"/>
        <v>4.588607594936709E-2</v>
      </c>
      <c r="J635" s="2"/>
      <c r="K635" s="2">
        <f t="shared" si="355"/>
        <v>0.47705696202531644</v>
      </c>
      <c r="L635" s="2">
        <f t="shared" si="356"/>
        <v>0</v>
      </c>
      <c r="M635" s="2">
        <f t="shared" si="357"/>
        <v>0.52294303797468356</v>
      </c>
      <c r="N635" s="2">
        <f t="shared" si="350"/>
        <v>0</v>
      </c>
      <c r="O635" s="2">
        <f t="shared" si="351"/>
        <v>0</v>
      </c>
      <c r="P635" s="1">
        <v>603</v>
      </c>
      <c r="R635" s="1">
        <v>661</v>
      </c>
      <c r="AI635" s="7">
        <f t="shared" si="358"/>
        <v>0</v>
      </c>
      <c r="AJ635" s="7">
        <f t="shared" si="359"/>
        <v>0</v>
      </c>
      <c r="AK635" s="7">
        <f t="shared" si="360"/>
        <v>0</v>
      </c>
      <c r="AL635" s="7">
        <f t="shared" si="361"/>
        <v>0</v>
      </c>
      <c r="AM635" s="2">
        <f t="shared" si="362"/>
        <v>0</v>
      </c>
      <c r="AN635" s="2">
        <f t="shared" si="363"/>
        <v>0</v>
      </c>
      <c r="AO635" s="2">
        <f t="shared" si="364"/>
        <v>0</v>
      </c>
      <c r="AP635" s="2">
        <f t="shared" si="365"/>
        <v>0</v>
      </c>
      <c r="AR635" t="str">
        <f t="shared" si="352"/>
        <v>Orange</v>
      </c>
      <c r="AS635" t="s">
        <v>298</v>
      </c>
      <c r="AT635" s="182">
        <v>9</v>
      </c>
      <c r="AV635" s="98">
        <v>18</v>
      </c>
      <c r="AW635" s="100">
        <v>117</v>
      </c>
      <c r="AX635" s="106">
        <f t="shared" si="366"/>
        <v>18117</v>
      </c>
      <c r="AZ635" s="7" t="s">
        <v>2975</v>
      </c>
      <c r="BA635" t="s">
        <v>3208</v>
      </c>
    </row>
    <row r="636" spans="1:53" hidden="1" outlineLevel="1">
      <c r="A636" t="s">
        <v>2689</v>
      </c>
      <c r="B636" t="s">
        <v>298</v>
      </c>
      <c r="C636" s="1">
        <f t="shared" si="353"/>
        <v>1687</v>
      </c>
      <c r="D636" s="7">
        <f>IF(P636&gt;0,RANK(P636,(P636:R636,S636:AG636)),0)</f>
        <v>2</v>
      </c>
      <c r="E636" s="7">
        <f>IF(Q636&gt;0,RANK(Q636,(P636:R636,S636:AG636)),0)</f>
        <v>0</v>
      </c>
      <c r="F636" s="7">
        <f>IF(R636&gt;0,RANK(R636,(P636:R636,S636:AG636)),0)</f>
        <v>1</v>
      </c>
      <c r="G636" s="7">
        <f>IF(S636&gt;0,RANK(S636,(P636:R636,S636:AG636)),0)</f>
        <v>0</v>
      </c>
      <c r="H636" s="49">
        <f t="shared" si="354"/>
        <v>425</v>
      </c>
      <c r="I636" s="178">
        <f t="shared" si="367"/>
        <v>0.25192649673977474</v>
      </c>
      <c r="J636" s="2"/>
      <c r="K636" s="2">
        <f t="shared" si="355"/>
        <v>0.37403675163011263</v>
      </c>
      <c r="L636" s="2">
        <f t="shared" si="356"/>
        <v>0</v>
      </c>
      <c r="M636" s="2">
        <f t="shared" si="357"/>
        <v>0.62596324836988737</v>
      </c>
      <c r="N636" s="2">
        <f t="shared" si="350"/>
        <v>0</v>
      </c>
      <c r="O636" s="2">
        <f t="shared" si="351"/>
        <v>0</v>
      </c>
      <c r="P636" s="1">
        <v>631</v>
      </c>
      <c r="R636" s="1">
        <v>1056</v>
      </c>
      <c r="AI636" s="7">
        <f t="shared" si="358"/>
        <v>0</v>
      </c>
      <c r="AJ636" s="7">
        <f t="shared" si="359"/>
        <v>0</v>
      </c>
      <c r="AK636" s="7">
        <f t="shared" si="360"/>
        <v>0</v>
      </c>
      <c r="AL636" s="7">
        <f t="shared" si="361"/>
        <v>0</v>
      </c>
      <c r="AM636" s="2">
        <f t="shared" si="362"/>
        <v>0</v>
      </c>
      <c r="AN636" s="2">
        <f t="shared" si="363"/>
        <v>0</v>
      </c>
      <c r="AO636" s="2">
        <f t="shared" si="364"/>
        <v>0</v>
      </c>
      <c r="AP636" s="2">
        <f t="shared" si="365"/>
        <v>0</v>
      </c>
      <c r="AR636" t="str">
        <f t="shared" si="352"/>
        <v>Owen</v>
      </c>
      <c r="AS636" t="s">
        <v>298</v>
      </c>
      <c r="AT636" s="182">
        <v>8</v>
      </c>
      <c r="AV636" s="98">
        <v>18</v>
      </c>
      <c r="AW636" s="100">
        <v>119</v>
      </c>
      <c r="AX636" s="106">
        <f t="shared" si="366"/>
        <v>18119</v>
      </c>
      <c r="AZ636" s="7" t="s">
        <v>2975</v>
      </c>
      <c r="BA636" t="s">
        <v>3208</v>
      </c>
    </row>
    <row r="637" spans="1:53" hidden="1" outlineLevel="1">
      <c r="A637" t="s">
        <v>2726</v>
      </c>
      <c r="B637" t="s">
        <v>298</v>
      </c>
      <c r="C637" s="1">
        <f t="shared" si="353"/>
        <v>1096</v>
      </c>
      <c r="D637" s="7">
        <f>IF(P637&gt;0,RANK(P637,(P637:R637,S637:AG637)),0)</f>
        <v>2</v>
      </c>
      <c r="E637" s="7">
        <f>IF(Q637&gt;0,RANK(Q637,(P637:R637,S637:AG637)),0)</f>
        <v>0</v>
      </c>
      <c r="F637" s="7">
        <f>IF(R637&gt;0,RANK(R637,(P637:R637,S637:AG637)),0)</f>
        <v>1</v>
      </c>
      <c r="G637" s="7">
        <f>IF(S637&gt;0,RANK(S637,(P637:R637,S637:AG637)),0)</f>
        <v>0</v>
      </c>
      <c r="H637" s="49">
        <f t="shared" si="354"/>
        <v>102</v>
      </c>
      <c r="I637" s="178">
        <f t="shared" si="367"/>
        <v>9.3065693430656932E-2</v>
      </c>
      <c r="J637" s="2"/>
      <c r="K637" s="2">
        <f t="shared" si="355"/>
        <v>0.45346715328467152</v>
      </c>
      <c r="L637" s="2">
        <f t="shared" si="356"/>
        <v>0</v>
      </c>
      <c r="M637" s="2">
        <f t="shared" si="357"/>
        <v>0.54653284671532842</v>
      </c>
      <c r="N637" s="2">
        <f t="shared" si="350"/>
        <v>0</v>
      </c>
      <c r="O637" s="2">
        <f t="shared" si="351"/>
        <v>1.1102230246251565E-16</v>
      </c>
      <c r="P637" s="1">
        <v>497</v>
      </c>
      <c r="R637" s="1">
        <v>599</v>
      </c>
      <c r="AI637" s="7">
        <f t="shared" si="358"/>
        <v>0</v>
      </c>
      <c r="AJ637" s="7">
        <f t="shared" si="359"/>
        <v>0</v>
      </c>
      <c r="AK637" s="7">
        <f t="shared" si="360"/>
        <v>0</v>
      </c>
      <c r="AL637" s="7">
        <f t="shared" si="361"/>
        <v>0</v>
      </c>
      <c r="AM637" s="2">
        <f t="shared" si="362"/>
        <v>0</v>
      </c>
      <c r="AN637" s="2">
        <f t="shared" si="363"/>
        <v>0</v>
      </c>
      <c r="AO637" s="2">
        <f t="shared" si="364"/>
        <v>0</v>
      </c>
      <c r="AP637" s="2">
        <f t="shared" si="365"/>
        <v>0</v>
      </c>
      <c r="AR637" t="str">
        <f t="shared" si="352"/>
        <v>Parke</v>
      </c>
      <c r="AS637" t="s">
        <v>298</v>
      </c>
      <c r="AT637" s="182">
        <v>8</v>
      </c>
      <c r="AV637" s="98">
        <v>18</v>
      </c>
      <c r="AW637" s="100">
        <v>121</v>
      </c>
      <c r="AX637" s="106">
        <f t="shared" si="366"/>
        <v>18121</v>
      </c>
      <c r="AZ637" s="7" t="s">
        <v>2975</v>
      </c>
      <c r="BA637" t="s">
        <v>3208</v>
      </c>
    </row>
    <row r="638" spans="1:53" hidden="1" outlineLevel="1">
      <c r="A638" t="s">
        <v>156</v>
      </c>
      <c r="B638" t="s">
        <v>298</v>
      </c>
      <c r="C638" s="1">
        <f t="shared" si="353"/>
        <v>2472</v>
      </c>
      <c r="D638" s="7">
        <f>IF(P638&gt;0,RANK(P638,(P638:R638,S638:AG638)),0)</f>
        <v>1</v>
      </c>
      <c r="E638" s="7">
        <f>IF(Q638&gt;0,RANK(Q638,(P638:R638,S638:AG638)),0)</f>
        <v>0</v>
      </c>
      <c r="F638" s="7">
        <f>IF(R638&gt;0,RANK(R638,(P638:R638,S638:AG638)),0)</f>
        <v>2</v>
      </c>
      <c r="G638" s="7">
        <f>IF(S638&gt;0,RANK(S638,(P638:R638,S638:AG638)),0)</f>
        <v>0</v>
      </c>
      <c r="H638" s="49">
        <f t="shared" si="354"/>
        <v>244</v>
      </c>
      <c r="I638" s="178">
        <f t="shared" si="367"/>
        <v>9.8705501618122971E-2</v>
      </c>
      <c r="J638" s="2"/>
      <c r="K638" s="2">
        <f t="shared" si="355"/>
        <v>0.54935275080906154</v>
      </c>
      <c r="L638" s="2">
        <f t="shared" si="356"/>
        <v>0</v>
      </c>
      <c r="M638" s="2">
        <f t="shared" si="357"/>
        <v>0.45064724919093851</v>
      </c>
      <c r="N638" s="2">
        <f t="shared" si="350"/>
        <v>0</v>
      </c>
      <c r="O638" s="2">
        <f t="shared" si="351"/>
        <v>-5.5511151231257827E-17</v>
      </c>
      <c r="P638" s="1">
        <v>1358</v>
      </c>
      <c r="R638" s="1">
        <v>1114</v>
      </c>
      <c r="AI638" s="7">
        <f t="shared" si="358"/>
        <v>0</v>
      </c>
      <c r="AJ638" s="7">
        <f t="shared" si="359"/>
        <v>0</v>
      </c>
      <c r="AK638" s="7">
        <f t="shared" si="360"/>
        <v>0</v>
      </c>
      <c r="AL638" s="7">
        <f t="shared" si="361"/>
        <v>0</v>
      </c>
      <c r="AM638" s="2">
        <f t="shared" si="362"/>
        <v>0</v>
      </c>
      <c r="AN638" s="2">
        <f t="shared" si="363"/>
        <v>0</v>
      </c>
      <c r="AO638" s="2">
        <f t="shared" si="364"/>
        <v>0</v>
      </c>
      <c r="AP638" s="2">
        <f t="shared" si="365"/>
        <v>0</v>
      </c>
      <c r="AR638" t="str">
        <f t="shared" si="352"/>
        <v>Perry</v>
      </c>
      <c r="AS638" t="s">
        <v>298</v>
      </c>
      <c r="AT638" s="182">
        <v>8</v>
      </c>
      <c r="AV638" s="98">
        <v>18</v>
      </c>
      <c r="AW638" s="100">
        <v>123</v>
      </c>
      <c r="AX638" s="106">
        <f t="shared" si="366"/>
        <v>18123</v>
      </c>
      <c r="AZ638" s="7" t="s">
        <v>2975</v>
      </c>
      <c r="BA638" t="s">
        <v>3208</v>
      </c>
    </row>
    <row r="639" spans="1:53" hidden="1" outlineLevel="1">
      <c r="A639" t="s">
        <v>1741</v>
      </c>
      <c r="B639" t="s">
        <v>298</v>
      </c>
      <c r="C639" s="1">
        <f t="shared" si="353"/>
        <v>1151</v>
      </c>
      <c r="D639" s="7">
        <f>IF(P639&gt;0,RANK(P639,(P639:R639,S639:AG639)),0)</f>
        <v>2</v>
      </c>
      <c r="E639" s="7">
        <f>IF(Q639&gt;0,RANK(Q639,(P639:R639,S639:AG639)),0)</f>
        <v>0</v>
      </c>
      <c r="F639" s="7">
        <f>IF(R639&gt;0,RANK(R639,(P639:R639,S639:AG639)),0)</f>
        <v>1</v>
      </c>
      <c r="G639" s="7">
        <f>IF(S639&gt;0,RANK(S639,(P639:R639,S639:AG639)),0)</f>
        <v>0</v>
      </c>
      <c r="H639" s="49">
        <f t="shared" si="354"/>
        <v>99</v>
      </c>
      <c r="I639" s="178">
        <f t="shared" si="367"/>
        <v>8.6012163336229366E-2</v>
      </c>
      <c r="J639" s="2"/>
      <c r="K639" s="2">
        <f t="shared" si="355"/>
        <v>0.4569939183318853</v>
      </c>
      <c r="L639" s="2">
        <f t="shared" si="356"/>
        <v>0</v>
      </c>
      <c r="M639" s="2">
        <f t="shared" si="357"/>
        <v>0.5430060816681147</v>
      </c>
      <c r="N639" s="2">
        <f t="shared" si="350"/>
        <v>0</v>
      </c>
      <c r="O639" s="2">
        <f t="shared" si="351"/>
        <v>0</v>
      </c>
      <c r="P639" s="1">
        <v>526</v>
      </c>
      <c r="R639" s="1">
        <v>625</v>
      </c>
      <c r="AI639" s="7">
        <f t="shared" si="358"/>
        <v>0</v>
      </c>
      <c r="AJ639" s="7">
        <f t="shared" si="359"/>
        <v>0</v>
      </c>
      <c r="AK639" s="7">
        <f t="shared" si="360"/>
        <v>0</v>
      </c>
      <c r="AL639" s="7">
        <f t="shared" si="361"/>
        <v>0</v>
      </c>
      <c r="AM639" s="2">
        <f t="shared" si="362"/>
        <v>0</v>
      </c>
      <c r="AN639" s="2">
        <f t="shared" si="363"/>
        <v>0</v>
      </c>
      <c r="AO639" s="2">
        <f t="shared" si="364"/>
        <v>0</v>
      </c>
      <c r="AP639" s="2">
        <f t="shared" si="365"/>
        <v>0</v>
      </c>
      <c r="AR639" t="str">
        <f t="shared" si="352"/>
        <v>Pike</v>
      </c>
      <c r="AS639" t="s">
        <v>298</v>
      </c>
      <c r="AT639" s="182">
        <v>8</v>
      </c>
      <c r="AV639" s="98">
        <v>18</v>
      </c>
      <c r="AW639" s="100">
        <v>125</v>
      </c>
      <c r="AX639" s="106">
        <f t="shared" si="366"/>
        <v>18125</v>
      </c>
      <c r="AZ639" s="7" t="s">
        <v>2975</v>
      </c>
      <c r="BA639" t="s">
        <v>3208</v>
      </c>
    </row>
    <row r="640" spans="1:53" hidden="1" outlineLevel="1">
      <c r="A640" t="s">
        <v>2142</v>
      </c>
      <c r="B640" t="s">
        <v>298</v>
      </c>
      <c r="C640" s="1">
        <f t="shared" si="353"/>
        <v>22848</v>
      </c>
      <c r="D640" s="7">
        <f>IF(P640&gt;0,RANK(P640,(P640:R640,S640:AG640)),0)</f>
        <v>2</v>
      </c>
      <c r="E640" s="7">
        <f>IF(Q640&gt;0,RANK(Q640,(P640:R640,S640:AG640)),0)</f>
        <v>0</v>
      </c>
      <c r="F640" s="7">
        <f>IF(R640&gt;0,RANK(R640,(P640:R640,S640:AG640)),0)</f>
        <v>1</v>
      </c>
      <c r="G640" s="7">
        <f>IF(S640&gt;0,RANK(S640,(P640:R640,S640:AG640)),0)</f>
        <v>0</v>
      </c>
      <c r="H640" s="49">
        <f t="shared" si="354"/>
        <v>3888</v>
      </c>
      <c r="I640" s="178">
        <f t="shared" si="367"/>
        <v>0.17016806722689076</v>
      </c>
      <c r="J640" s="2"/>
      <c r="K640" s="2">
        <f t="shared" si="355"/>
        <v>0.41491596638655465</v>
      </c>
      <c r="L640" s="2">
        <f t="shared" si="356"/>
        <v>0</v>
      </c>
      <c r="M640" s="2">
        <f t="shared" si="357"/>
        <v>0.58508403361344541</v>
      </c>
      <c r="N640" s="2">
        <f t="shared" si="350"/>
        <v>0</v>
      </c>
      <c r="O640" s="2">
        <f t="shared" si="351"/>
        <v>-1.1102230246251565E-16</v>
      </c>
      <c r="P640" s="1">
        <v>9480</v>
      </c>
      <c r="R640" s="1">
        <v>13368</v>
      </c>
      <c r="AI640" s="7">
        <f t="shared" si="358"/>
        <v>0</v>
      </c>
      <c r="AJ640" s="7">
        <f t="shared" si="359"/>
        <v>0</v>
      </c>
      <c r="AK640" s="7">
        <f t="shared" si="360"/>
        <v>0</v>
      </c>
      <c r="AL640" s="7">
        <f t="shared" si="361"/>
        <v>0</v>
      </c>
      <c r="AM640" s="2">
        <f t="shared" si="362"/>
        <v>0</v>
      </c>
      <c r="AN640" s="2">
        <f t="shared" si="363"/>
        <v>0</v>
      </c>
      <c r="AO640" s="2">
        <f t="shared" si="364"/>
        <v>0</v>
      </c>
      <c r="AP640" s="2">
        <f t="shared" si="365"/>
        <v>0</v>
      </c>
      <c r="AR640" t="str">
        <f t="shared" si="352"/>
        <v>Porter</v>
      </c>
      <c r="AS640" t="s">
        <v>298</v>
      </c>
      <c r="AT640" s="182">
        <v>1</v>
      </c>
      <c r="AV640" s="98">
        <v>18</v>
      </c>
      <c r="AW640" s="100">
        <v>127</v>
      </c>
      <c r="AX640" s="106">
        <f t="shared" si="366"/>
        <v>18127</v>
      </c>
      <c r="AZ640" s="7" t="s">
        <v>2975</v>
      </c>
      <c r="BA640" t="s">
        <v>3208</v>
      </c>
    </row>
    <row r="641" spans="1:53" hidden="1" outlineLevel="1">
      <c r="A641" t="s">
        <v>2918</v>
      </c>
      <c r="B641" t="s">
        <v>298</v>
      </c>
      <c r="C641" s="1">
        <f t="shared" ref="C641:C669" si="368">SUM(P641:AG641)</f>
        <v>2495</v>
      </c>
      <c r="D641" s="7">
        <f>IF(P641&gt;0,RANK(P641,(P641:R641,S641:AG641)),0)</f>
        <v>2</v>
      </c>
      <c r="E641" s="7">
        <f>IF(Q641&gt;0,RANK(Q641,(P641:R641,S641:AG641)),0)</f>
        <v>0</v>
      </c>
      <c r="F641" s="7">
        <f>IF(R641&gt;0,RANK(R641,(P641:R641,S641:AG641)),0)</f>
        <v>1</v>
      </c>
      <c r="G641" s="7">
        <f>IF(S641&gt;0,RANK(S641,(P641:R641,S641:AG641)),0)</f>
        <v>0</v>
      </c>
      <c r="H641" s="49">
        <f t="shared" ref="H641:H669" si="369">MAX(P641:Y641)-LARGE(P641:Y641,2)</f>
        <v>261</v>
      </c>
      <c r="I641" s="178">
        <f t="shared" si="367"/>
        <v>0.10460921843687375</v>
      </c>
      <c r="J641" s="2"/>
      <c r="K641" s="2">
        <f t="shared" ref="K641:K669" si="370">IF($C641=0,"-",P641/$C641)</f>
        <v>0.44769539078156312</v>
      </c>
      <c r="L641" s="2">
        <f t="shared" ref="L641:L669" si="371">IF($C641=0,"-",Q641/$C641)</f>
        <v>0</v>
      </c>
      <c r="M641" s="2">
        <f t="shared" ref="M641:M669" si="372">IF($C641=0,"-",R641/$C641)</f>
        <v>0.55230460921843683</v>
      </c>
      <c r="N641" s="2">
        <f t="shared" si="350"/>
        <v>0</v>
      </c>
      <c r="O641" s="2">
        <f t="shared" si="351"/>
        <v>1.1102230246251565E-16</v>
      </c>
      <c r="P641" s="1">
        <v>1117</v>
      </c>
      <c r="R641" s="1">
        <v>1378</v>
      </c>
      <c r="AI641" s="7">
        <f t="shared" ref="AI641:AI669" si="373">IF(T641&gt;0,RANK(T641,(P641:Z641)),0)</f>
        <v>0</v>
      </c>
      <c r="AJ641" s="7">
        <f t="shared" ref="AJ641:AJ669" si="374">IF(U641&gt;0,RANK(U641,(P641:Z641)),0)</f>
        <v>0</v>
      </c>
      <c r="AK641" s="7">
        <f t="shared" ref="AK641:AK669" si="375">IF(V641&gt;0,RANK(V641,(P641:Z641)),0)</f>
        <v>0</v>
      </c>
      <c r="AL641" s="7">
        <f t="shared" ref="AL641:AL669" si="376">IF(W641&gt;0,RANK(W641,(P641:Z641)),0)</f>
        <v>0</v>
      </c>
      <c r="AM641" s="2">
        <f t="shared" ref="AM641:AM669" si="377">IF($C641=0,"-",T641/$C641)</f>
        <v>0</v>
      </c>
      <c r="AN641" s="2">
        <f t="shared" ref="AN641:AN669" si="378">IF($C641=0,"-",U641/$C641)</f>
        <v>0</v>
      </c>
      <c r="AO641" s="2">
        <f t="shared" ref="AO641:AO669" si="379">IF($C641=0,"-",V641/$C641)</f>
        <v>0</v>
      </c>
      <c r="AP641" s="2">
        <f t="shared" ref="AP641:AP669" si="380">IF($C641=0,"-",W641/$C641)</f>
        <v>0</v>
      </c>
      <c r="AR641" t="str">
        <f t="shared" si="352"/>
        <v>Posey</v>
      </c>
      <c r="AS641" t="s">
        <v>298</v>
      </c>
      <c r="AT641" s="182">
        <v>8</v>
      </c>
      <c r="AV641" s="98">
        <v>18</v>
      </c>
      <c r="AW641" s="100">
        <v>129</v>
      </c>
      <c r="AX641" s="106">
        <f t="shared" ref="AX641:AX668" si="381">AV641*1000+AW641</f>
        <v>18129</v>
      </c>
      <c r="AZ641" s="7" t="s">
        <v>2975</v>
      </c>
      <c r="BA641" t="s">
        <v>3208</v>
      </c>
    </row>
    <row r="642" spans="1:53" hidden="1" outlineLevel="1">
      <c r="A642" t="s">
        <v>102</v>
      </c>
      <c r="B642" t="s">
        <v>298</v>
      </c>
      <c r="C642" s="1">
        <f t="shared" si="368"/>
        <v>824</v>
      </c>
      <c r="D642" s="7">
        <f>IF(P642&gt;0,RANK(P642,(P642:R642,S642:AG642)),0)</f>
        <v>2</v>
      </c>
      <c r="E642" s="7">
        <f>IF(Q642&gt;0,RANK(Q642,(P642:R642,S642:AG642)),0)</f>
        <v>0</v>
      </c>
      <c r="F642" s="7">
        <f>IF(R642&gt;0,RANK(R642,(P642:R642,S642:AG642)),0)</f>
        <v>1</v>
      </c>
      <c r="G642" s="7">
        <f>IF(S642&gt;0,RANK(S642,(P642:R642,S642:AG642)),0)</f>
        <v>0</v>
      </c>
      <c r="H642" s="49">
        <f t="shared" si="369"/>
        <v>122</v>
      </c>
      <c r="I642" s="178">
        <f t="shared" si="367"/>
        <v>0.14805825242718446</v>
      </c>
      <c r="J642" s="2"/>
      <c r="K642" s="2">
        <f t="shared" si="370"/>
        <v>0.42597087378640774</v>
      </c>
      <c r="L642" s="2">
        <f t="shared" si="371"/>
        <v>0</v>
      </c>
      <c r="M642" s="2">
        <f t="shared" si="372"/>
        <v>0.57402912621359226</v>
      </c>
      <c r="N642" s="2">
        <f t="shared" ref="N642:N669" si="382">IF($C642=0,"-",S642/$C642)</f>
        <v>0</v>
      </c>
      <c r="O642" s="2">
        <f t="shared" ref="O642:O669" si="383">IF(C642=0,"-",(1-K642-L642-M642-N642))</f>
        <v>0</v>
      </c>
      <c r="P642" s="1">
        <v>351</v>
      </c>
      <c r="R642" s="1">
        <v>473</v>
      </c>
      <c r="AI642" s="7">
        <f t="shared" si="373"/>
        <v>0</v>
      </c>
      <c r="AJ642" s="7">
        <f t="shared" si="374"/>
        <v>0</v>
      </c>
      <c r="AK642" s="7">
        <f t="shared" si="375"/>
        <v>0</v>
      </c>
      <c r="AL642" s="7">
        <f t="shared" si="376"/>
        <v>0</v>
      </c>
      <c r="AM642" s="2">
        <f t="shared" si="377"/>
        <v>0</v>
      </c>
      <c r="AN642" s="2">
        <f t="shared" si="378"/>
        <v>0</v>
      </c>
      <c r="AO642" s="2">
        <f t="shared" si="379"/>
        <v>0</v>
      </c>
      <c r="AP642" s="2">
        <f t="shared" si="380"/>
        <v>0</v>
      </c>
      <c r="AR642" t="str">
        <f t="shared" si="352"/>
        <v>Pulaski</v>
      </c>
      <c r="AS642" t="s">
        <v>298</v>
      </c>
      <c r="AT642" s="182">
        <v>2</v>
      </c>
      <c r="AV642" s="98">
        <v>18</v>
      </c>
      <c r="AW642" s="100">
        <v>131</v>
      </c>
      <c r="AX642" s="106">
        <f t="shared" si="381"/>
        <v>18131</v>
      </c>
      <c r="AZ642" s="7" t="s">
        <v>2975</v>
      </c>
      <c r="BA642" t="s">
        <v>3208</v>
      </c>
    </row>
    <row r="643" spans="1:53" hidden="1" outlineLevel="1">
      <c r="A643" t="s">
        <v>610</v>
      </c>
      <c r="B643" t="s">
        <v>298</v>
      </c>
      <c r="C643" s="1">
        <f t="shared" si="368"/>
        <v>2163</v>
      </c>
      <c r="D643" s="7">
        <f>IF(P643&gt;0,RANK(P643,(P643:R643,S643:AG643)),0)</f>
        <v>2</v>
      </c>
      <c r="E643" s="7">
        <f>IF(Q643&gt;0,RANK(Q643,(P643:R643,S643:AG643)),0)</f>
        <v>0</v>
      </c>
      <c r="F643" s="7">
        <f>IF(R643&gt;0,RANK(R643,(P643:R643,S643:AG643)),0)</f>
        <v>1</v>
      </c>
      <c r="G643" s="7">
        <f>IF(S643&gt;0,RANK(S643,(P643:R643,S643:AG643)),0)</f>
        <v>0</v>
      </c>
      <c r="H643" s="49">
        <f t="shared" si="369"/>
        <v>215</v>
      </c>
      <c r="I643" s="178">
        <f t="shared" si="367"/>
        <v>9.9398982894128532E-2</v>
      </c>
      <c r="J643" s="2"/>
      <c r="K643" s="2">
        <f t="shared" si="370"/>
        <v>0.45030050855293574</v>
      </c>
      <c r="L643" s="2">
        <f t="shared" si="371"/>
        <v>0</v>
      </c>
      <c r="M643" s="2">
        <f t="shared" si="372"/>
        <v>0.54969949144706431</v>
      </c>
      <c r="N643" s="2">
        <f t="shared" si="382"/>
        <v>0</v>
      </c>
      <c r="O643" s="2">
        <f t="shared" si="383"/>
        <v>0</v>
      </c>
      <c r="P643" s="1">
        <v>974</v>
      </c>
      <c r="R643" s="1">
        <v>1189</v>
      </c>
      <c r="AI643" s="7">
        <f t="shared" si="373"/>
        <v>0</v>
      </c>
      <c r="AJ643" s="7">
        <f t="shared" si="374"/>
        <v>0</v>
      </c>
      <c r="AK643" s="7">
        <f t="shared" si="375"/>
        <v>0</v>
      </c>
      <c r="AL643" s="7">
        <f t="shared" si="376"/>
        <v>0</v>
      </c>
      <c r="AM643" s="2">
        <f t="shared" si="377"/>
        <v>0</v>
      </c>
      <c r="AN643" s="2">
        <f t="shared" si="378"/>
        <v>0</v>
      </c>
      <c r="AO643" s="2">
        <f t="shared" si="379"/>
        <v>0</v>
      </c>
      <c r="AP643" s="2">
        <f t="shared" si="380"/>
        <v>0</v>
      </c>
      <c r="AR643" t="str">
        <f t="shared" si="352"/>
        <v>Putnam</v>
      </c>
      <c r="AS643" t="s">
        <v>298</v>
      </c>
      <c r="AT643" s="182">
        <v>4</v>
      </c>
      <c r="AV643" s="98">
        <v>18</v>
      </c>
      <c r="AW643" s="100">
        <v>133</v>
      </c>
      <c r="AX643" s="106">
        <f t="shared" si="381"/>
        <v>18133</v>
      </c>
      <c r="AZ643" s="7" t="s">
        <v>2975</v>
      </c>
      <c r="BA643" t="s">
        <v>3208</v>
      </c>
    </row>
    <row r="644" spans="1:53" hidden="1" outlineLevel="1">
      <c r="A644" t="s">
        <v>981</v>
      </c>
      <c r="B644" t="s">
        <v>298</v>
      </c>
      <c r="C644" s="1">
        <f t="shared" si="368"/>
        <v>1592</v>
      </c>
      <c r="D644" s="7">
        <f>IF(P644&gt;0,RANK(P644,(P644:R644,S644:AG644)),0)</f>
        <v>2</v>
      </c>
      <c r="E644" s="7">
        <f>IF(Q644&gt;0,RANK(Q644,(P644:R644,S644:AG644)),0)</f>
        <v>0</v>
      </c>
      <c r="F644" s="7">
        <f>IF(R644&gt;0,RANK(R644,(P644:R644,S644:AG644)),0)</f>
        <v>1</v>
      </c>
      <c r="G644" s="7">
        <f>IF(S644&gt;0,RANK(S644,(P644:R644,S644:AG644)),0)</f>
        <v>0</v>
      </c>
      <c r="H644" s="49">
        <f t="shared" si="369"/>
        <v>182</v>
      </c>
      <c r="I644" s="178">
        <f t="shared" si="367"/>
        <v>0.114321608040201</v>
      </c>
      <c r="J644" s="2"/>
      <c r="K644" s="2">
        <f t="shared" si="370"/>
        <v>0.44283919597989951</v>
      </c>
      <c r="L644" s="2">
        <f t="shared" si="371"/>
        <v>0</v>
      </c>
      <c r="M644" s="2">
        <f t="shared" si="372"/>
        <v>0.55716080402010049</v>
      </c>
      <c r="N644" s="2">
        <f t="shared" si="382"/>
        <v>0</v>
      </c>
      <c r="O644" s="2">
        <f t="shared" si="383"/>
        <v>0</v>
      </c>
      <c r="P644" s="1">
        <v>705</v>
      </c>
      <c r="R644" s="1">
        <v>887</v>
      </c>
      <c r="AI644" s="7">
        <f t="shared" si="373"/>
        <v>0</v>
      </c>
      <c r="AJ644" s="7">
        <f t="shared" si="374"/>
        <v>0</v>
      </c>
      <c r="AK644" s="7">
        <f t="shared" si="375"/>
        <v>0</v>
      </c>
      <c r="AL644" s="7">
        <f t="shared" si="376"/>
        <v>0</v>
      </c>
      <c r="AM644" s="2">
        <f t="shared" si="377"/>
        <v>0</v>
      </c>
      <c r="AN644" s="2">
        <f t="shared" si="378"/>
        <v>0</v>
      </c>
      <c r="AO644" s="2">
        <f t="shared" si="379"/>
        <v>0</v>
      </c>
      <c r="AP644" s="2">
        <f t="shared" si="380"/>
        <v>0</v>
      </c>
      <c r="AR644" t="str">
        <f t="shared" si="352"/>
        <v>Randolph</v>
      </c>
      <c r="AS644" t="s">
        <v>298</v>
      </c>
      <c r="AT644" s="182">
        <v>6</v>
      </c>
      <c r="AV644" s="98">
        <v>18</v>
      </c>
      <c r="AW644" s="100">
        <v>135</v>
      </c>
      <c r="AX644" s="106">
        <f t="shared" si="381"/>
        <v>18135</v>
      </c>
      <c r="AZ644" s="7" t="s">
        <v>2975</v>
      </c>
      <c r="BA644" t="s">
        <v>3208</v>
      </c>
    </row>
    <row r="645" spans="1:53" hidden="1" outlineLevel="1">
      <c r="A645" t="s">
        <v>2836</v>
      </c>
      <c r="B645" t="s">
        <v>298</v>
      </c>
      <c r="C645" s="1">
        <f t="shared" si="368"/>
        <v>1503</v>
      </c>
      <c r="D645" s="7">
        <f>IF(P645&gt;0,RANK(P645,(P645:R645,S645:AG645)),0)</f>
        <v>1</v>
      </c>
      <c r="E645" s="7">
        <f>IF(Q645&gt;0,RANK(Q645,(P645:R645,S645:AG645)),0)</f>
        <v>0</v>
      </c>
      <c r="F645" s="7">
        <f>IF(R645&gt;0,RANK(R645,(P645:R645,S645:AG645)),0)</f>
        <v>2</v>
      </c>
      <c r="G645" s="7">
        <f>IF(S645&gt;0,RANK(S645,(P645:R645,S645:AG645)),0)</f>
        <v>0</v>
      </c>
      <c r="H645" s="49">
        <f t="shared" si="369"/>
        <v>33</v>
      </c>
      <c r="I645" s="178">
        <f t="shared" si="367"/>
        <v>2.1956087824351298E-2</v>
      </c>
      <c r="J645" s="2"/>
      <c r="K645" s="2">
        <f t="shared" si="370"/>
        <v>0.51097804391217561</v>
      </c>
      <c r="L645" s="2">
        <f t="shared" si="371"/>
        <v>0</v>
      </c>
      <c r="M645" s="2">
        <f t="shared" si="372"/>
        <v>0.48902195608782434</v>
      </c>
      <c r="N645" s="2">
        <f t="shared" si="382"/>
        <v>0</v>
      </c>
      <c r="O645" s="2">
        <f t="shared" si="383"/>
        <v>5.5511151231257827E-17</v>
      </c>
      <c r="P645" s="1">
        <v>768</v>
      </c>
      <c r="R645" s="1">
        <v>735</v>
      </c>
      <c r="AI645" s="7">
        <f t="shared" si="373"/>
        <v>0</v>
      </c>
      <c r="AJ645" s="7">
        <f t="shared" si="374"/>
        <v>0</v>
      </c>
      <c r="AK645" s="7">
        <f t="shared" si="375"/>
        <v>0</v>
      </c>
      <c r="AL645" s="7">
        <f t="shared" si="376"/>
        <v>0</v>
      </c>
      <c r="AM645" s="2">
        <f t="shared" si="377"/>
        <v>0</v>
      </c>
      <c r="AN645" s="2">
        <f t="shared" si="378"/>
        <v>0</v>
      </c>
      <c r="AO645" s="2">
        <f t="shared" si="379"/>
        <v>0</v>
      </c>
      <c r="AP645" s="2">
        <f t="shared" si="380"/>
        <v>0</v>
      </c>
      <c r="AR645" t="str">
        <f t="shared" si="352"/>
        <v>Ripley</v>
      </c>
      <c r="AS645" t="s">
        <v>298</v>
      </c>
      <c r="AT645" s="182">
        <v>6</v>
      </c>
      <c r="AV645" s="98">
        <v>18</v>
      </c>
      <c r="AW645" s="100">
        <v>137</v>
      </c>
      <c r="AX645" s="106">
        <f t="shared" si="381"/>
        <v>18137</v>
      </c>
      <c r="AZ645" s="7" t="s">
        <v>2975</v>
      </c>
      <c r="BA645" t="s">
        <v>3208</v>
      </c>
    </row>
    <row r="646" spans="1:53" hidden="1" outlineLevel="1">
      <c r="A646" t="s">
        <v>2719</v>
      </c>
      <c r="B646" t="s">
        <v>298</v>
      </c>
      <c r="C646" s="1">
        <f t="shared" si="368"/>
        <v>978</v>
      </c>
      <c r="D646" s="7">
        <f>IF(P646&gt;0,RANK(P646,(P646:R646,S646:AG646)),0)</f>
        <v>2</v>
      </c>
      <c r="E646" s="7">
        <f>IF(Q646&gt;0,RANK(Q646,(P646:R646,S646:AG646)),0)</f>
        <v>0</v>
      </c>
      <c r="F646" s="7">
        <f>IF(R646&gt;0,RANK(R646,(P646:R646,S646:AG646)),0)</f>
        <v>1</v>
      </c>
      <c r="G646" s="7">
        <f>IF(S646&gt;0,RANK(S646,(P646:R646,S646:AG646)),0)</f>
        <v>0</v>
      </c>
      <c r="H646" s="49">
        <f t="shared" si="369"/>
        <v>144</v>
      </c>
      <c r="I646" s="178">
        <f t="shared" si="367"/>
        <v>0.14723926380368099</v>
      </c>
      <c r="J646" s="2"/>
      <c r="K646" s="2">
        <f t="shared" si="370"/>
        <v>0.42638036809815949</v>
      </c>
      <c r="L646" s="2">
        <f t="shared" si="371"/>
        <v>0</v>
      </c>
      <c r="M646" s="2">
        <f t="shared" si="372"/>
        <v>0.57361963190184051</v>
      </c>
      <c r="N646" s="2">
        <f t="shared" si="382"/>
        <v>0</v>
      </c>
      <c r="O646" s="2">
        <f t="shared" si="383"/>
        <v>0</v>
      </c>
      <c r="P646" s="1">
        <v>417</v>
      </c>
      <c r="R646" s="1">
        <v>561</v>
      </c>
      <c r="AI646" s="7">
        <f t="shared" si="373"/>
        <v>0</v>
      </c>
      <c r="AJ646" s="7">
        <f t="shared" si="374"/>
        <v>0</v>
      </c>
      <c r="AK646" s="7">
        <f t="shared" si="375"/>
        <v>0</v>
      </c>
      <c r="AL646" s="7">
        <f t="shared" si="376"/>
        <v>0</v>
      </c>
      <c r="AM646" s="2">
        <f t="shared" si="377"/>
        <v>0</v>
      </c>
      <c r="AN646" s="2">
        <f t="shared" si="378"/>
        <v>0</v>
      </c>
      <c r="AO646" s="2">
        <f t="shared" si="379"/>
        <v>0</v>
      </c>
      <c r="AP646" s="2">
        <f t="shared" si="380"/>
        <v>0</v>
      </c>
      <c r="AR646" t="str">
        <f t="shared" si="352"/>
        <v>Rush</v>
      </c>
      <c r="AS646" t="s">
        <v>298</v>
      </c>
      <c r="AT646" s="182">
        <v>6</v>
      </c>
      <c r="AV646" s="98">
        <v>18</v>
      </c>
      <c r="AW646" s="100">
        <v>139</v>
      </c>
      <c r="AX646" s="106">
        <f t="shared" si="381"/>
        <v>18139</v>
      </c>
      <c r="AZ646" s="7" t="s">
        <v>2975</v>
      </c>
      <c r="BA646" t="s">
        <v>3208</v>
      </c>
    </row>
    <row r="647" spans="1:53" hidden="1" outlineLevel="1">
      <c r="A647" t="s">
        <v>1008</v>
      </c>
      <c r="B647" t="s">
        <v>298</v>
      </c>
      <c r="C647" s="1">
        <f t="shared" si="368"/>
        <v>32872</v>
      </c>
      <c r="D647" s="7">
        <f>IF(P647&gt;0,RANK(P647,(P647:R647,S647:AG647)),0)</f>
        <v>2</v>
      </c>
      <c r="E647" s="7">
        <f>IF(Q647&gt;0,RANK(Q647,(P647:R647,S647:AG647)),0)</f>
        <v>0</v>
      </c>
      <c r="F647" s="7">
        <f>IF(R647&gt;0,RANK(R647,(P647:R647,S647:AG647)),0)</f>
        <v>1</v>
      </c>
      <c r="G647" s="7">
        <f>IF(S647&gt;0,RANK(S647,(P647:R647,S647:AG647)),0)</f>
        <v>0</v>
      </c>
      <c r="H647" s="49">
        <f t="shared" si="369"/>
        <v>1842</v>
      </c>
      <c r="I647" s="178">
        <f t="shared" si="367"/>
        <v>5.6035531759552205E-2</v>
      </c>
      <c r="J647" s="2"/>
      <c r="K647" s="2">
        <f t="shared" si="370"/>
        <v>0.47198223412022389</v>
      </c>
      <c r="L647" s="2">
        <f t="shared" si="371"/>
        <v>0</v>
      </c>
      <c r="M647" s="2">
        <f t="shared" si="372"/>
        <v>0.52801776587977611</v>
      </c>
      <c r="N647" s="2">
        <f t="shared" si="382"/>
        <v>0</v>
      </c>
      <c r="O647" s="2">
        <f t="shared" si="383"/>
        <v>0</v>
      </c>
      <c r="P647" s="1">
        <v>15515</v>
      </c>
      <c r="R647" s="1">
        <v>17357</v>
      </c>
      <c r="AI647" s="7">
        <f t="shared" si="373"/>
        <v>0</v>
      </c>
      <c r="AJ647" s="7">
        <f t="shared" si="374"/>
        <v>0</v>
      </c>
      <c r="AK647" s="7">
        <f t="shared" si="375"/>
        <v>0</v>
      </c>
      <c r="AL647" s="7">
        <f t="shared" si="376"/>
        <v>0</v>
      </c>
      <c r="AM647" s="2">
        <f t="shared" si="377"/>
        <v>0</v>
      </c>
      <c r="AN647" s="2">
        <f t="shared" si="378"/>
        <v>0</v>
      </c>
      <c r="AO647" s="2">
        <f t="shared" si="379"/>
        <v>0</v>
      </c>
      <c r="AP647" s="2">
        <f t="shared" si="380"/>
        <v>0</v>
      </c>
      <c r="AR647" t="str">
        <f t="shared" si="352"/>
        <v>St. Joseph</v>
      </c>
      <c r="AS647" t="s">
        <v>298</v>
      </c>
      <c r="AT647" s="182">
        <v>2</v>
      </c>
      <c r="AV647" s="98">
        <v>18</v>
      </c>
      <c r="AW647" s="100">
        <v>141</v>
      </c>
      <c r="AX647" s="106">
        <f t="shared" si="381"/>
        <v>18141</v>
      </c>
      <c r="AZ647" s="7" t="s">
        <v>2975</v>
      </c>
      <c r="BA647" t="s">
        <v>3208</v>
      </c>
    </row>
    <row r="648" spans="1:53" hidden="1" outlineLevel="1">
      <c r="A648" t="s">
        <v>1017</v>
      </c>
      <c r="B648" t="s">
        <v>298</v>
      </c>
      <c r="C648" s="1">
        <f t="shared" si="368"/>
        <v>2876</v>
      </c>
      <c r="D648" s="7">
        <f>IF(P648&gt;0,RANK(P648,(P648:R648,S648:AG648)),0)</f>
        <v>1</v>
      </c>
      <c r="E648" s="7">
        <f>IF(Q648&gt;0,RANK(Q648,(P648:R648,S648:AG648)),0)</f>
        <v>0</v>
      </c>
      <c r="F648" s="7">
        <f>IF(R648&gt;0,RANK(R648,(P648:R648,S648:AG648)),0)</f>
        <v>2</v>
      </c>
      <c r="G648" s="7">
        <f>IF(S648&gt;0,RANK(S648,(P648:R648,S648:AG648)),0)</f>
        <v>0</v>
      </c>
      <c r="H648" s="49">
        <f t="shared" si="369"/>
        <v>300</v>
      </c>
      <c r="I648" s="178">
        <f t="shared" si="367"/>
        <v>0.10431154381084839</v>
      </c>
      <c r="J648" s="2"/>
      <c r="K648" s="2">
        <f t="shared" si="370"/>
        <v>0.5521557719054242</v>
      </c>
      <c r="L648" s="2">
        <f t="shared" si="371"/>
        <v>0</v>
      </c>
      <c r="M648" s="2">
        <f t="shared" si="372"/>
        <v>0.4478442280945758</v>
      </c>
      <c r="N648" s="2">
        <f t="shared" si="382"/>
        <v>0</v>
      </c>
      <c r="O648" s="2">
        <f t="shared" si="383"/>
        <v>0</v>
      </c>
      <c r="P648" s="1">
        <v>1588</v>
      </c>
      <c r="R648" s="1">
        <v>1288</v>
      </c>
      <c r="AI648" s="7">
        <f t="shared" si="373"/>
        <v>0</v>
      </c>
      <c r="AJ648" s="7">
        <f t="shared" si="374"/>
        <v>0</v>
      </c>
      <c r="AK648" s="7">
        <f t="shared" si="375"/>
        <v>0</v>
      </c>
      <c r="AL648" s="7">
        <f t="shared" si="376"/>
        <v>0</v>
      </c>
      <c r="AM648" s="2">
        <f t="shared" si="377"/>
        <v>0</v>
      </c>
      <c r="AN648" s="2">
        <f t="shared" si="378"/>
        <v>0</v>
      </c>
      <c r="AO648" s="2">
        <f t="shared" si="379"/>
        <v>0</v>
      </c>
      <c r="AP648" s="2">
        <f t="shared" si="380"/>
        <v>0</v>
      </c>
      <c r="AR648" t="str">
        <f t="shared" si="352"/>
        <v>Scott</v>
      </c>
      <c r="AS648" t="s">
        <v>298</v>
      </c>
      <c r="AT648" s="182"/>
      <c r="AV648" s="98">
        <v>18</v>
      </c>
      <c r="AW648" s="100">
        <v>143</v>
      </c>
      <c r="AX648" s="106">
        <f t="shared" si="381"/>
        <v>18143</v>
      </c>
      <c r="AZ648" s="7" t="s">
        <v>2975</v>
      </c>
      <c r="BA648" t="s">
        <v>3208</v>
      </c>
    </row>
    <row r="649" spans="1:53" hidden="1" outlineLevel="1">
      <c r="A649" t="s">
        <v>1472</v>
      </c>
      <c r="B649" t="s">
        <v>298</v>
      </c>
      <c r="C649" s="1">
        <f t="shared" si="368"/>
        <v>2712</v>
      </c>
      <c r="D649" s="7">
        <f>IF(P649&gt;0,RANK(P649,(P649:R649,S649:AG649)),0)</f>
        <v>2</v>
      </c>
      <c r="E649" s="7">
        <f>IF(Q649&gt;0,RANK(Q649,(P649:R649,S649:AG649)),0)</f>
        <v>0</v>
      </c>
      <c r="F649" s="7">
        <f>IF(R649&gt;0,RANK(R649,(P649:R649,S649:AG649)),0)</f>
        <v>1</v>
      </c>
      <c r="G649" s="7">
        <f>IF(S649&gt;0,RANK(S649,(P649:R649,S649:AG649)),0)</f>
        <v>0</v>
      </c>
      <c r="H649" s="49">
        <f t="shared" si="369"/>
        <v>282</v>
      </c>
      <c r="I649" s="178">
        <f t="shared" si="367"/>
        <v>0.10398230088495575</v>
      </c>
      <c r="J649" s="2"/>
      <c r="K649" s="2">
        <f t="shared" si="370"/>
        <v>0.44800884955752213</v>
      </c>
      <c r="L649" s="2">
        <f t="shared" si="371"/>
        <v>0</v>
      </c>
      <c r="M649" s="2">
        <f t="shared" si="372"/>
        <v>0.55199115044247793</v>
      </c>
      <c r="N649" s="2">
        <f t="shared" si="382"/>
        <v>0</v>
      </c>
      <c r="O649" s="2">
        <f t="shared" si="383"/>
        <v>0</v>
      </c>
      <c r="P649" s="1">
        <v>1215</v>
      </c>
      <c r="R649" s="1">
        <v>1497</v>
      </c>
      <c r="AI649" s="7">
        <f t="shared" si="373"/>
        <v>0</v>
      </c>
      <c r="AJ649" s="7">
        <f t="shared" si="374"/>
        <v>0</v>
      </c>
      <c r="AK649" s="7">
        <f t="shared" si="375"/>
        <v>0</v>
      </c>
      <c r="AL649" s="7">
        <f t="shared" si="376"/>
        <v>0</v>
      </c>
      <c r="AM649" s="2">
        <f t="shared" si="377"/>
        <v>0</v>
      </c>
      <c r="AN649" s="2">
        <f t="shared" si="378"/>
        <v>0</v>
      </c>
      <c r="AO649" s="2">
        <f t="shared" si="379"/>
        <v>0</v>
      </c>
      <c r="AP649" s="2">
        <f t="shared" si="380"/>
        <v>0</v>
      </c>
      <c r="AR649" t="str">
        <f t="shared" si="352"/>
        <v>Shelby</v>
      </c>
      <c r="AS649" t="s">
        <v>298</v>
      </c>
      <c r="AT649" s="182">
        <v>6</v>
      </c>
      <c r="AV649" s="98">
        <v>18</v>
      </c>
      <c r="AW649" s="100">
        <v>145</v>
      </c>
      <c r="AX649" s="106">
        <f t="shared" si="381"/>
        <v>18145</v>
      </c>
      <c r="AZ649" s="7" t="s">
        <v>2975</v>
      </c>
      <c r="BA649" t="s">
        <v>3208</v>
      </c>
    </row>
    <row r="650" spans="1:53" hidden="1" outlineLevel="1">
      <c r="A650" t="s">
        <v>2172</v>
      </c>
      <c r="B650" t="s">
        <v>298</v>
      </c>
      <c r="C650" s="1">
        <f t="shared" si="368"/>
        <v>2090</v>
      </c>
      <c r="D650" s="7">
        <f>IF(P650&gt;0,RANK(P650,(P650:R650,S650:AG650)),0)</f>
        <v>1</v>
      </c>
      <c r="E650" s="7">
        <f>IF(Q650&gt;0,RANK(Q650,(P650:R650,S650:AG650)),0)</f>
        <v>0</v>
      </c>
      <c r="F650" s="7">
        <f>IF(R650&gt;0,RANK(R650,(P650:R650,S650:AG650)),0)</f>
        <v>2</v>
      </c>
      <c r="G650" s="7">
        <f>IF(S650&gt;0,RANK(S650,(P650:R650,S650:AG650)),0)</f>
        <v>0</v>
      </c>
      <c r="H650" s="49">
        <f t="shared" si="369"/>
        <v>30</v>
      </c>
      <c r="I650" s="178">
        <f t="shared" si="367"/>
        <v>1.4354066985645933E-2</v>
      </c>
      <c r="J650" s="2"/>
      <c r="K650" s="2">
        <f t="shared" si="370"/>
        <v>0.50717703349282295</v>
      </c>
      <c r="L650" s="2">
        <f t="shared" si="371"/>
        <v>0</v>
      </c>
      <c r="M650" s="2">
        <f t="shared" si="372"/>
        <v>0.49282296650717705</v>
      </c>
      <c r="N650" s="2">
        <f t="shared" si="382"/>
        <v>0</v>
      </c>
      <c r="O650" s="2">
        <f t="shared" si="383"/>
        <v>0</v>
      </c>
      <c r="P650" s="1">
        <v>1060</v>
      </c>
      <c r="R650" s="1">
        <v>1030</v>
      </c>
      <c r="AI650" s="7">
        <f t="shared" si="373"/>
        <v>0</v>
      </c>
      <c r="AJ650" s="7">
        <f t="shared" si="374"/>
        <v>0</v>
      </c>
      <c r="AK650" s="7">
        <f t="shared" si="375"/>
        <v>0</v>
      </c>
      <c r="AL650" s="7">
        <f t="shared" si="376"/>
        <v>0</v>
      </c>
      <c r="AM650" s="2">
        <f t="shared" si="377"/>
        <v>0</v>
      </c>
      <c r="AN650" s="2">
        <f t="shared" si="378"/>
        <v>0</v>
      </c>
      <c r="AO650" s="2">
        <f t="shared" si="379"/>
        <v>0</v>
      </c>
      <c r="AP650" s="2">
        <f t="shared" si="380"/>
        <v>0</v>
      </c>
      <c r="AR650" t="str">
        <f t="shared" si="352"/>
        <v>Spencer</v>
      </c>
      <c r="AS650" t="s">
        <v>298</v>
      </c>
      <c r="AT650" s="182">
        <v>8</v>
      </c>
      <c r="AV650" s="98">
        <v>18</v>
      </c>
      <c r="AW650" s="100">
        <v>147</v>
      </c>
      <c r="AX650" s="106">
        <f t="shared" si="381"/>
        <v>18147</v>
      </c>
      <c r="AZ650" s="7" t="s">
        <v>2975</v>
      </c>
      <c r="BA650" t="s">
        <v>3208</v>
      </c>
    </row>
    <row r="651" spans="1:53" hidden="1" outlineLevel="1">
      <c r="A651" t="s">
        <v>1118</v>
      </c>
      <c r="B651" t="s">
        <v>298</v>
      </c>
      <c r="C651" s="1">
        <f t="shared" si="368"/>
        <v>2332</v>
      </c>
      <c r="D651" s="7">
        <f>IF(P651&gt;0,RANK(P651,(P651:R651,S651:AG651)),0)</f>
        <v>2</v>
      </c>
      <c r="E651" s="7">
        <f>IF(Q651&gt;0,RANK(Q651,(P651:R651,S651:AG651)),0)</f>
        <v>0</v>
      </c>
      <c r="F651" s="7">
        <f>IF(R651&gt;0,RANK(R651,(P651:R651,S651:AG651)),0)</f>
        <v>1</v>
      </c>
      <c r="G651" s="7">
        <f>IF(S651&gt;0,RANK(S651,(P651:R651,S651:AG651)),0)</f>
        <v>0</v>
      </c>
      <c r="H651" s="49">
        <f t="shared" si="369"/>
        <v>222</v>
      </c>
      <c r="I651" s="178">
        <f t="shared" si="367"/>
        <v>9.5197255574614059E-2</v>
      </c>
      <c r="J651" s="2"/>
      <c r="K651" s="2">
        <f t="shared" si="370"/>
        <v>0.45240137221269294</v>
      </c>
      <c r="L651" s="2">
        <f t="shared" si="371"/>
        <v>0</v>
      </c>
      <c r="M651" s="2">
        <f t="shared" si="372"/>
        <v>0.54759862778730706</v>
      </c>
      <c r="N651" s="2">
        <f t="shared" si="382"/>
        <v>0</v>
      </c>
      <c r="O651" s="2">
        <f t="shared" si="383"/>
        <v>0</v>
      </c>
      <c r="P651" s="1">
        <v>1055</v>
      </c>
      <c r="R651" s="1">
        <v>1277</v>
      </c>
      <c r="AI651" s="7">
        <f t="shared" si="373"/>
        <v>0</v>
      </c>
      <c r="AJ651" s="7">
        <f t="shared" si="374"/>
        <v>0</v>
      </c>
      <c r="AK651" s="7">
        <f t="shared" si="375"/>
        <v>0</v>
      </c>
      <c r="AL651" s="7">
        <f t="shared" si="376"/>
        <v>0</v>
      </c>
      <c r="AM651" s="2">
        <f t="shared" si="377"/>
        <v>0</v>
      </c>
      <c r="AN651" s="2">
        <f t="shared" si="378"/>
        <v>0</v>
      </c>
      <c r="AO651" s="2">
        <f t="shared" si="379"/>
        <v>0</v>
      </c>
      <c r="AP651" s="2">
        <f t="shared" si="380"/>
        <v>0</v>
      </c>
      <c r="AR651" t="str">
        <f t="shared" si="352"/>
        <v>Starke</v>
      </c>
      <c r="AS651" t="s">
        <v>298</v>
      </c>
      <c r="AT651" s="182">
        <v>2</v>
      </c>
      <c r="AV651" s="98">
        <v>18</v>
      </c>
      <c r="AW651" s="100">
        <v>149</v>
      </c>
      <c r="AX651" s="106">
        <f t="shared" si="381"/>
        <v>18149</v>
      </c>
      <c r="AZ651" s="7" t="s">
        <v>2975</v>
      </c>
      <c r="BA651" t="s">
        <v>3208</v>
      </c>
    </row>
    <row r="652" spans="1:53" hidden="1" outlineLevel="1">
      <c r="A652" t="s">
        <v>164</v>
      </c>
      <c r="B652" t="s">
        <v>298</v>
      </c>
      <c r="C652" s="1">
        <f t="shared" si="368"/>
        <v>2101</v>
      </c>
      <c r="D652" s="7">
        <f>IF(P652&gt;0,RANK(P652,(P652:R652,S652:AG652)),0)</f>
        <v>2</v>
      </c>
      <c r="E652" s="7">
        <f>IF(Q652&gt;0,RANK(Q652,(P652:R652,S652:AG652)),0)</f>
        <v>0</v>
      </c>
      <c r="F652" s="7">
        <f>IF(R652&gt;0,RANK(R652,(P652:R652,S652:AG652)),0)</f>
        <v>1</v>
      </c>
      <c r="G652" s="7">
        <f>IF(S652&gt;0,RANK(S652,(P652:R652,S652:AG652)),0)</f>
        <v>0</v>
      </c>
      <c r="H652" s="49">
        <f t="shared" si="369"/>
        <v>139</v>
      </c>
      <c r="I652" s="178">
        <f t="shared" si="367"/>
        <v>6.6158971918134218E-2</v>
      </c>
      <c r="J652" s="2"/>
      <c r="K652" s="2">
        <f t="shared" si="370"/>
        <v>0.46692051404093288</v>
      </c>
      <c r="L652" s="2">
        <f t="shared" si="371"/>
        <v>0</v>
      </c>
      <c r="M652" s="2">
        <f t="shared" si="372"/>
        <v>0.53307948595906707</v>
      </c>
      <c r="N652" s="2">
        <f t="shared" si="382"/>
        <v>0</v>
      </c>
      <c r="O652" s="2">
        <f t="shared" si="383"/>
        <v>0</v>
      </c>
      <c r="P652" s="1">
        <v>981</v>
      </c>
      <c r="R652" s="1">
        <v>1120</v>
      </c>
      <c r="AI652" s="7">
        <f t="shared" si="373"/>
        <v>0</v>
      </c>
      <c r="AJ652" s="7">
        <f t="shared" si="374"/>
        <v>0</v>
      </c>
      <c r="AK652" s="7">
        <f t="shared" si="375"/>
        <v>0</v>
      </c>
      <c r="AL652" s="7">
        <f t="shared" si="376"/>
        <v>0</v>
      </c>
      <c r="AM652" s="2">
        <f t="shared" si="377"/>
        <v>0</v>
      </c>
      <c r="AN652" s="2">
        <f t="shared" si="378"/>
        <v>0</v>
      </c>
      <c r="AO652" s="2">
        <f t="shared" si="379"/>
        <v>0</v>
      </c>
      <c r="AP652" s="2">
        <f t="shared" si="380"/>
        <v>0</v>
      </c>
      <c r="AR652" t="str">
        <f t="shared" si="352"/>
        <v>Steuben</v>
      </c>
      <c r="AS652" t="s">
        <v>298</v>
      </c>
      <c r="AT652" s="182">
        <v>3</v>
      </c>
      <c r="AV652" s="98">
        <v>18</v>
      </c>
      <c r="AW652" s="100">
        <v>151</v>
      </c>
      <c r="AX652" s="106">
        <f t="shared" si="381"/>
        <v>18151</v>
      </c>
      <c r="AZ652" s="7" t="s">
        <v>2975</v>
      </c>
      <c r="BA652" t="s">
        <v>3208</v>
      </c>
    </row>
    <row r="653" spans="1:53" hidden="1" outlineLevel="1">
      <c r="A653" t="s">
        <v>165</v>
      </c>
      <c r="B653" t="s">
        <v>298</v>
      </c>
      <c r="C653" s="1">
        <f t="shared" si="368"/>
        <v>2513</v>
      </c>
      <c r="D653" s="7">
        <f>IF(P653&gt;0,RANK(P653,(P653:R653,S653:AG653)),0)</f>
        <v>2</v>
      </c>
      <c r="E653" s="7">
        <f>IF(Q653&gt;0,RANK(Q653,(P653:R653,S653:AG653)),0)</f>
        <v>0</v>
      </c>
      <c r="F653" s="7">
        <f>IF(R653&gt;0,RANK(R653,(P653:R653,S653:AG653)),0)</f>
        <v>1</v>
      </c>
      <c r="G653" s="7">
        <f>IF(S653&gt;0,RANK(S653,(P653:R653,S653:AG653)),0)</f>
        <v>0</v>
      </c>
      <c r="H653" s="49">
        <f t="shared" si="369"/>
        <v>397</v>
      </c>
      <c r="I653" s="178">
        <f t="shared" si="367"/>
        <v>0.15797851173895741</v>
      </c>
      <c r="J653" s="2"/>
      <c r="K653" s="2">
        <f t="shared" si="370"/>
        <v>0.42101074413052131</v>
      </c>
      <c r="L653" s="2">
        <f t="shared" si="371"/>
        <v>0</v>
      </c>
      <c r="M653" s="2">
        <f t="shared" si="372"/>
        <v>0.57898925586947869</v>
      </c>
      <c r="N653" s="2">
        <f t="shared" si="382"/>
        <v>0</v>
      </c>
      <c r="O653" s="2">
        <f t="shared" si="383"/>
        <v>0</v>
      </c>
      <c r="P653" s="1">
        <v>1058</v>
      </c>
      <c r="R653" s="1">
        <v>1455</v>
      </c>
      <c r="AI653" s="7">
        <f t="shared" si="373"/>
        <v>0</v>
      </c>
      <c r="AJ653" s="7">
        <f t="shared" si="374"/>
        <v>0</v>
      </c>
      <c r="AK653" s="7">
        <f t="shared" si="375"/>
        <v>0</v>
      </c>
      <c r="AL653" s="7">
        <f t="shared" si="376"/>
        <v>0</v>
      </c>
      <c r="AM653" s="2">
        <f t="shared" si="377"/>
        <v>0</v>
      </c>
      <c r="AN653" s="2">
        <f t="shared" si="378"/>
        <v>0</v>
      </c>
      <c r="AO653" s="2">
        <f t="shared" si="379"/>
        <v>0</v>
      </c>
      <c r="AP653" s="2">
        <f t="shared" si="380"/>
        <v>0</v>
      </c>
      <c r="AR653" t="str">
        <f t="shared" si="352"/>
        <v>Sullivan</v>
      </c>
      <c r="AS653" t="s">
        <v>298</v>
      </c>
      <c r="AT653" s="182">
        <v>8</v>
      </c>
      <c r="AV653" s="98">
        <v>18</v>
      </c>
      <c r="AW653" s="100">
        <v>153</v>
      </c>
      <c r="AX653" s="106">
        <f t="shared" si="381"/>
        <v>18153</v>
      </c>
      <c r="AZ653" s="7" t="s">
        <v>2975</v>
      </c>
      <c r="BA653" t="s">
        <v>3208</v>
      </c>
    </row>
    <row r="654" spans="1:53" hidden="1" outlineLevel="1">
      <c r="A654" t="s">
        <v>1487</v>
      </c>
      <c r="B654" t="s">
        <v>298</v>
      </c>
      <c r="C654" s="1">
        <f t="shared" si="368"/>
        <v>840</v>
      </c>
      <c r="D654" s="7">
        <f>IF(P654&gt;0,RANK(P654,(P654:R654,S654:AG654)),0)</f>
        <v>1</v>
      </c>
      <c r="E654" s="7">
        <f>IF(Q654&gt;0,RANK(Q654,(P654:R654,S654:AG654)),0)</f>
        <v>0</v>
      </c>
      <c r="F654" s="7">
        <f>IF(R654&gt;0,RANK(R654,(P654:R654,S654:AG654)),0)</f>
        <v>2</v>
      </c>
      <c r="G654" s="7">
        <f>IF(S654&gt;0,RANK(S654,(P654:R654,S654:AG654)),0)</f>
        <v>0</v>
      </c>
      <c r="H654" s="49">
        <f t="shared" si="369"/>
        <v>20</v>
      </c>
      <c r="I654" s="178">
        <f t="shared" si="367"/>
        <v>2.3809523809523808E-2</v>
      </c>
      <c r="J654" s="2"/>
      <c r="K654" s="2">
        <f t="shared" si="370"/>
        <v>0.51190476190476186</v>
      </c>
      <c r="L654" s="2">
        <f t="shared" si="371"/>
        <v>0</v>
      </c>
      <c r="M654" s="2">
        <f t="shared" si="372"/>
        <v>0.48809523809523808</v>
      </c>
      <c r="N654" s="2">
        <f t="shared" si="382"/>
        <v>0</v>
      </c>
      <c r="O654" s="2">
        <f t="shared" si="383"/>
        <v>5.5511151231257827E-17</v>
      </c>
      <c r="P654" s="1">
        <v>430</v>
      </c>
      <c r="R654" s="1">
        <v>410</v>
      </c>
      <c r="AI654" s="7">
        <f t="shared" si="373"/>
        <v>0</v>
      </c>
      <c r="AJ654" s="7">
        <f t="shared" si="374"/>
        <v>0</v>
      </c>
      <c r="AK654" s="7">
        <f t="shared" si="375"/>
        <v>0</v>
      </c>
      <c r="AL654" s="7">
        <f t="shared" si="376"/>
        <v>0</v>
      </c>
      <c r="AM654" s="2">
        <f t="shared" si="377"/>
        <v>0</v>
      </c>
      <c r="AN654" s="2">
        <f t="shared" si="378"/>
        <v>0</v>
      </c>
      <c r="AO654" s="2">
        <f t="shared" si="379"/>
        <v>0</v>
      </c>
      <c r="AP654" s="2">
        <f t="shared" si="380"/>
        <v>0</v>
      </c>
      <c r="AR654" t="str">
        <f t="shared" si="352"/>
        <v>Switzerland</v>
      </c>
      <c r="AS654" t="s">
        <v>298</v>
      </c>
      <c r="AT654" s="182">
        <v>6</v>
      </c>
      <c r="AV654" s="98">
        <v>18</v>
      </c>
      <c r="AW654" s="100">
        <v>155</v>
      </c>
      <c r="AX654" s="106">
        <f t="shared" si="381"/>
        <v>18155</v>
      </c>
      <c r="AZ654" s="7" t="s">
        <v>2975</v>
      </c>
      <c r="BA654" t="s">
        <v>3208</v>
      </c>
    </row>
    <row r="655" spans="1:53" hidden="1" outlineLevel="1">
      <c r="A655" t="s">
        <v>688</v>
      </c>
      <c r="B655" t="s">
        <v>298</v>
      </c>
      <c r="C655" s="1">
        <f t="shared" si="368"/>
        <v>15597</v>
      </c>
      <c r="D655" s="7">
        <f>IF(P655&gt;0,RANK(P655,(P655:R655,S655:AG655)),0)</f>
        <v>2</v>
      </c>
      <c r="E655" s="7">
        <f>IF(Q655&gt;0,RANK(Q655,(P655:R655,S655:AG655)),0)</f>
        <v>0</v>
      </c>
      <c r="F655" s="7">
        <f>IF(R655&gt;0,RANK(R655,(P655:R655,S655:AG655)),0)</f>
        <v>1</v>
      </c>
      <c r="G655" s="7">
        <f>IF(S655&gt;0,RANK(S655,(P655:R655,S655:AG655)),0)</f>
        <v>0</v>
      </c>
      <c r="H655" s="49">
        <f t="shared" si="369"/>
        <v>3587</v>
      </c>
      <c r="I655" s="178">
        <f t="shared" si="367"/>
        <v>0.22998012438289414</v>
      </c>
      <c r="J655" s="2"/>
      <c r="K655" s="2">
        <f t="shared" si="370"/>
        <v>0.38500993780855292</v>
      </c>
      <c r="L655" s="2">
        <f t="shared" si="371"/>
        <v>0</v>
      </c>
      <c r="M655" s="2">
        <f t="shared" si="372"/>
        <v>0.61499006219144703</v>
      </c>
      <c r="N655" s="2">
        <f t="shared" si="382"/>
        <v>0</v>
      </c>
      <c r="O655" s="2">
        <f t="shared" si="383"/>
        <v>0</v>
      </c>
      <c r="P655" s="1">
        <v>6005</v>
      </c>
      <c r="R655" s="1">
        <v>9592</v>
      </c>
      <c r="AI655" s="7">
        <f t="shared" si="373"/>
        <v>0</v>
      </c>
      <c r="AJ655" s="7">
        <f t="shared" si="374"/>
        <v>0</v>
      </c>
      <c r="AK655" s="7">
        <f t="shared" si="375"/>
        <v>0</v>
      </c>
      <c r="AL655" s="7">
        <f t="shared" si="376"/>
        <v>0</v>
      </c>
      <c r="AM655" s="2">
        <f t="shared" si="377"/>
        <v>0</v>
      </c>
      <c r="AN655" s="2">
        <f t="shared" si="378"/>
        <v>0</v>
      </c>
      <c r="AO655" s="2">
        <f t="shared" si="379"/>
        <v>0</v>
      </c>
      <c r="AP655" s="2">
        <f t="shared" si="380"/>
        <v>0</v>
      </c>
      <c r="AR655" t="str">
        <f t="shared" si="352"/>
        <v>Tippecanoe</v>
      </c>
      <c r="AS655" t="s">
        <v>298</v>
      </c>
      <c r="AT655" s="182">
        <v>4</v>
      </c>
      <c r="AV655" s="98">
        <v>18</v>
      </c>
      <c r="AW655" s="100">
        <v>157</v>
      </c>
      <c r="AX655" s="106">
        <f t="shared" si="381"/>
        <v>18157</v>
      </c>
      <c r="AZ655" s="7" t="s">
        <v>2975</v>
      </c>
      <c r="BA655" t="s">
        <v>3208</v>
      </c>
    </row>
    <row r="656" spans="1:53" hidden="1" outlineLevel="1">
      <c r="A656" t="s">
        <v>944</v>
      </c>
      <c r="B656" t="s">
        <v>298</v>
      </c>
      <c r="C656" s="1">
        <f t="shared" si="368"/>
        <v>1043</v>
      </c>
      <c r="D656" s="7">
        <f>IF(P656&gt;0,RANK(P656,(P656:R656,S656:AG656)),0)</f>
        <v>2</v>
      </c>
      <c r="E656" s="7">
        <f>IF(Q656&gt;0,RANK(Q656,(P656:R656,S656:AG656)),0)</f>
        <v>0</v>
      </c>
      <c r="F656" s="7">
        <f>IF(R656&gt;0,RANK(R656,(P656:R656,S656:AG656)),0)</f>
        <v>1</v>
      </c>
      <c r="G656" s="7">
        <f>IF(S656&gt;0,RANK(S656,(P656:R656,S656:AG656)),0)</f>
        <v>0</v>
      </c>
      <c r="H656" s="49">
        <f t="shared" si="369"/>
        <v>169</v>
      </c>
      <c r="I656" s="178">
        <f t="shared" si="367"/>
        <v>0.16203259827420902</v>
      </c>
      <c r="J656" s="2"/>
      <c r="K656" s="2">
        <f t="shared" si="370"/>
        <v>0.41898370086289549</v>
      </c>
      <c r="L656" s="2">
        <f t="shared" si="371"/>
        <v>0</v>
      </c>
      <c r="M656" s="2">
        <f t="shared" si="372"/>
        <v>0.58101629913710451</v>
      </c>
      <c r="N656" s="2">
        <f t="shared" si="382"/>
        <v>0</v>
      </c>
      <c r="O656" s="2">
        <f t="shared" si="383"/>
        <v>0</v>
      </c>
      <c r="P656" s="1">
        <v>437</v>
      </c>
      <c r="R656" s="1">
        <v>606</v>
      </c>
      <c r="AI656" s="7">
        <f t="shared" si="373"/>
        <v>0</v>
      </c>
      <c r="AJ656" s="7">
        <f t="shared" si="374"/>
        <v>0</v>
      </c>
      <c r="AK656" s="7">
        <f t="shared" si="375"/>
        <v>0</v>
      </c>
      <c r="AL656" s="7">
        <f t="shared" si="376"/>
        <v>0</v>
      </c>
      <c r="AM656" s="2">
        <f t="shared" si="377"/>
        <v>0</v>
      </c>
      <c r="AN656" s="2">
        <f t="shared" si="378"/>
        <v>0</v>
      </c>
      <c r="AO656" s="2">
        <f t="shared" si="379"/>
        <v>0</v>
      </c>
      <c r="AP656" s="2">
        <f t="shared" si="380"/>
        <v>0</v>
      </c>
      <c r="AR656" t="str">
        <f t="shared" ref="AR656:AR669" si="384">A656</f>
        <v>Tipton</v>
      </c>
      <c r="AS656" t="s">
        <v>298</v>
      </c>
      <c r="AT656" s="182">
        <v>5</v>
      </c>
      <c r="AV656" s="98">
        <v>18</v>
      </c>
      <c r="AW656" s="100">
        <v>159</v>
      </c>
      <c r="AX656" s="106">
        <f t="shared" si="381"/>
        <v>18159</v>
      </c>
      <c r="AZ656" s="7" t="s">
        <v>2975</v>
      </c>
      <c r="BA656" t="s">
        <v>3208</v>
      </c>
    </row>
    <row r="657" spans="1:53" hidden="1" outlineLevel="1">
      <c r="A657" t="s">
        <v>3257</v>
      </c>
      <c r="B657" t="s">
        <v>298</v>
      </c>
      <c r="C657" s="1">
        <f t="shared" si="368"/>
        <v>410</v>
      </c>
      <c r="D657" s="7">
        <f>IF(P657&gt;0,RANK(P657,(P657:R657,S657:AG657)),0)</f>
        <v>1</v>
      </c>
      <c r="E657" s="7">
        <f>IF(Q657&gt;0,RANK(Q657,(P657:R657,S657:AG657)),0)</f>
        <v>0</v>
      </c>
      <c r="F657" s="7">
        <f>IF(R657&gt;0,RANK(R657,(P657:R657,S657:AG657)),0)</f>
        <v>1</v>
      </c>
      <c r="G657" s="7">
        <f>IF(S657&gt;0,RANK(S657,(P657:R657,S657:AG657)),0)</f>
        <v>0</v>
      </c>
      <c r="H657" s="49">
        <f t="shared" si="369"/>
        <v>0</v>
      </c>
      <c r="I657" s="178">
        <f t="shared" si="367"/>
        <v>0</v>
      </c>
      <c r="J657" s="2"/>
      <c r="K657" s="2">
        <f t="shared" si="370"/>
        <v>0.5</v>
      </c>
      <c r="L657" s="2">
        <f t="shared" si="371"/>
        <v>0</v>
      </c>
      <c r="M657" s="2">
        <f t="shared" si="372"/>
        <v>0.5</v>
      </c>
      <c r="N657" s="2">
        <f t="shared" si="382"/>
        <v>0</v>
      </c>
      <c r="O657" s="2">
        <f t="shared" si="383"/>
        <v>0</v>
      </c>
      <c r="P657" s="1">
        <v>205</v>
      </c>
      <c r="R657" s="1">
        <v>205</v>
      </c>
      <c r="AI657" s="7">
        <f t="shared" si="373"/>
        <v>0</v>
      </c>
      <c r="AJ657" s="7">
        <f t="shared" si="374"/>
        <v>0</v>
      </c>
      <c r="AK657" s="7">
        <f t="shared" si="375"/>
        <v>0</v>
      </c>
      <c r="AL657" s="7">
        <f t="shared" si="376"/>
        <v>0</v>
      </c>
      <c r="AM657" s="2">
        <f t="shared" si="377"/>
        <v>0</v>
      </c>
      <c r="AN657" s="2">
        <f t="shared" si="378"/>
        <v>0</v>
      </c>
      <c r="AO657" s="2">
        <f t="shared" si="379"/>
        <v>0</v>
      </c>
      <c r="AP657" s="2">
        <f t="shared" si="380"/>
        <v>0</v>
      </c>
      <c r="AR657" t="str">
        <f t="shared" si="384"/>
        <v>Union</v>
      </c>
      <c r="AS657" t="s">
        <v>298</v>
      </c>
      <c r="AT657" s="182">
        <v>6</v>
      </c>
      <c r="AV657" s="98">
        <v>18</v>
      </c>
      <c r="AW657" s="100">
        <v>161</v>
      </c>
      <c r="AX657" s="106">
        <f t="shared" si="381"/>
        <v>18161</v>
      </c>
      <c r="AZ657" s="7" t="s">
        <v>2975</v>
      </c>
      <c r="BA657" t="s">
        <v>3208</v>
      </c>
    </row>
    <row r="658" spans="1:53" hidden="1" outlineLevel="1">
      <c r="A658" t="s">
        <v>3019</v>
      </c>
      <c r="B658" t="s">
        <v>298</v>
      </c>
      <c r="C658" s="1">
        <f t="shared" si="368"/>
        <v>16824</v>
      </c>
      <c r="D658" s="7">
        <f>IF(P658&gt;0,RANK(P658,(P658:R658,S658:AG658)),0)</f>
        <v>2</v>
      </c>
      <c r="E658" s="7">
        <f>IF(Q658&gt;0,RANK(Q658,(P658:R658,S658:AG658)),0)</f>
        <v>0</v>
      </c>
      <c r="F658" s="7">
        <f>IF(R658&gt;0,RANK(R658,(P658:R658,S658:AG658)),0)</f>
        <v>1</v>
      </c>
      <c r="G658" s="7">
        <f>IF(S658&gt;0,RANK(S658,(P658:R658,S658:AG658)),0)</f>
        <v>0</v>
      </c>
      <c r="H658" s="49">
        <f t="shared" si="369"/>
        <v>1460</v>
      </c>
      <c r="I658" s="178">
        <f t="shared" si="367"/>
        <v>8.6780789348549686E-2</v>
      </c>
      <c r="J658" s="2"/>
      <c r="K658" s="2">
        <f t="shared" si="370"/>
        <v>0.45660960532572514</v>
      </c>
      <c r="L658" s="2">
        <f t="shared" si="371"/>
        <v>0</v>
      </c>
      <c r="M658" s="2">
        <f t="shared" si="372"/>
        <v>0.54339039467427486</v>
      </c>
      <c r="N658" s="2">
        <f t="shared" si="382"/>
        <v>0</v>
      </c>
      <c r="O658" s="2">
        <f t="shared" si="383"/>
        <v>0</v>
      </c>
      <c r="P658" s="1">
        <v>7682</v>
      </c>
      <c r="R658" s="1">
        <v>9142</v>
      </c>
      <c r="AI658" s="7">
        <f t="shared" si="373"/>
        <v>0</v>
      </c>
      <c r="AJ658" s="7">
        <f t="shared" si="374"/>
        <v>0</v>
      </c>
      <c r="AK658" s="7">
        <f t="shared" si="375"/>
        <v>0</v>
      </c>
      <c r="AL658" s="7">
        <f t="shared" si="376"/>
        <v>0</v>
      </c>
      <c r="AM658" s="2">
        <f t="shared" si="377"/>
        <v>0</v>
      </c>
      <c r="AN658" s="2">
        <f t="shared" si="378"/>
        <v>0</v>
      </c>
      <c r="AO658" s="2">
        <f t="shared" si="379"/>
        <v>0</v>
      </c>
      <c r="AP658" s="2">
        <f t="shared" si="380"/>
        <v>0</v>
      </c>
      <c r="AR658" t="str">
        <f t="shared" si="384"/>
        <v>Vanderburgh</v>
      </c>
      <c r="AS658" t="s">
        <v>298</v>
      </c>
      <c r="AT658" s="182">
        <v>8</v>
      </c>
      <c r="AV658" s="98">
        <v>18</v>
      </c>
      <c r="AW658" s="100">
        <v>163</v>
      </c>
      <c r="AX658" s="106">
        <f t="shared" si="381"/>
        <v>18163</v>
      </c>
      <c r="AZ658" s="7" t="s">
        <v>2975</v>
      </c>
      <c r="BA658" t="s">
        <v>3208</v>
      </c>
    </row>
    <row r="659" spans="1:53" hidden="1" outlineLevel="1">
      <c r="A659" t="s">
        <v>1583</v>
      </c>
      <c r="B659" t="s">
        <v>298</v>
      </c>
      <c r="C659" s="1">
        <f t="shared" si="368"/>
        <v>2383</v>
      </c>
      <c r="D659" s="7">
        <f>IF(P659&gt;0,RANK(P659,(P659:R659,S659:AG659)),0)</f>
        <v>2</v>
      </c>
      <c r="E659" s="7">
        <f>IF(Q659&gt;0,RANK(Q659,(P659:R659,S659:AG659)),0)</f>
        <v>0</v>
      </c>
      <c r="F659" s="7">
        <f>IF(R659&gt;0,RANK(R659,(P659:R659,S659:AG659)),0)</f>
        <v>1</v>
      </c>
      <c r="G659" s="7">
        <f>IF(S659&gt;0,RANK(S659,(P659:R659,S659:AG659)),0)</f>
        <v>0</v>
      </c>
      <c r="H659" s="49">
        <f t="shared" si="369"/>
        <v>235</v>
      </c>
      <c r="I659" s="178">
        <f t="shared" si="367"/>
        <v>9.8615190935795211E-2</v>
      </c>
      <c r="J659" s="2"/>
      <c r="K659" s="2">
        <f t="shared" si="370"/>
        <v>0.45069240453210241</v>
      </c>
      <c r="L659" s="2">
        <f t="shared" si="371"/>
        <v>0</v>
      </c>
      <c r="M659" s="2">
        <f t="shared" si="372"/>
        <v>0.54930759546789765</v>
      </c>
      <c r="N659" s="2">
        <f t="shared" si="382"/>
        <v>0</v>
      </c>
      <c r="O659" s="2">
        <f t="shared" si="383"/>
        <v>0</v>
      </c>
      <c r="P659" s="1">
        <v>1074</v>
      </c>
      <c r="R659" s="1">
        <v>1309</v>
      </c>
      <c r="AI659" s="7">
        <f t="shared" si="373"/>
        <v>0</v>
      </c>
      <c r="AJ659" s="7">
        <f t="shared" si="374"/>
        <v>0</v>
      </c>
      <c r="AK659" s="7">
        <f t="shared" si="375"/>
        <v>0</v>
      </c>
      <c r="AL659" s="7">
        <f t="shared" si="376"/>
        <v>0</v>
      </c>
      <c r="AM659" s="2">
        <f t="shared" si="377"/>
        <v>0</v>
      </c>
      <c r="AN659" s="2">
        <f t="shared" si="378"/>
        <v>0</v>
      </c>
      <c r="AO659" s="2">
        <f t="shared" si="379"/>
        <v>0</v>
      </c>
      <c r="AP659" s="2">
        <f t="shared" si="380"/>
        <v>0</v>
      </c>
      <c r="AR659" t="str">
        <f t="shared" si="384"/>
        <v>Vermillion</v>
      </c>
      <c r="AS659" t="s">
        <v>298</v>
      </c>
      <c r="AT659" s="182">
        <v>8</v>
      </c>
      <c r="AV659" s="98">
        <v>18</v>
      </c>
      <c r="AW659" s="100">
        <v>165</v>
      </c>
      <c r="AX659" s="106">
        <f t="shared" si="381"/>
        <v>18165</v>
      </c>
      <c r="AZ659" s="7" t="s">
        <v>2975</v>
      </c>
      <c r="BA659" t="s">
        <v>3208</v>
      </c>
    </row>
    <row r="660" spans="1:53" hidden="1" outlineLevel="1">
      <c r="A660" t="s">
        <v>278</v>
      </c>
      <c r="B660" t="s">
        <v>298</v>
      </c>
      <c r="C660" s="1">
        <f t="shared" si="368"/>
        <v>13479</v>
      </c>
      <c r="D660" s="7">
        <f>IF(P660&gt;0,RANK(P660,(P660:R660,S660:AG660)),0)</f>
        <v>2</v>
      </c>
      <c r="E660" s="7">
        <f>IF(Q660&gt;0,RANK(Q660,(P660:R660,S660:AG660)),0)</f>
        <v>0</v>
      </c>
      <c r="F660" s="7">
        <f>IF(R660&gt;0,RANK(R660,(P660:R660,S660:AG660)),0)</f>
        <v>1</v>
      </c>
      <c r="G660" s="7">
        <f>IF(S660&gt;0,RANK(S660,(P660:R660,S660:AG660)),0)</f>
        <v>0</v>
      </c>
      <c r="H660" s="49">
        <f t="shared" si="369"/>
        <v>1389</v>
      </c>
      <c r="I660" s="178">
        <f t="shared" si="367"/>
        <v>0.10304918762519474</v>
      </c>
      <c r="J660" s="2"/>
      <c r="K660" s="2">
        <f t="shared" si="370"/>
        <v>0.44847540618740261</v>
      </c>
      <c r="L660" s="2">
        <f t="shared" si="371"/>
        <v>0</v>
      </c>
      <c r="M660" s="2">
        <f t="shared" si="372"/>
        <v>0.55152459381259733</v>
      </c>
      <c r="N660" s="2">
        <f t="shared" si="382"/>
        <v>0</v>
      </c>
      <c r="O660" s="2">
        <f t="shared" si="383"/>
        <v>1.1102230246251565E-16</v>
      </c>
      <c r="P660" s="1">
        <v>6045</v>
      </c>
      <c r="R660" s="1">
        <v>7434</v>
      </c>
      <c r="AI660" s="7">
        <f t="shared" si="373"/>
        <v>0</v>
      </c>
      <c r="AJ660" s="7">
        <f t="shared" si="374"/>
        <v>0</v>
      </c>
      <c r="AK660" s="7">
        <f t="shared" si="375"/>
        <v>0</v>
      </c>
      <c r="AL660" s="7">
        <f t="shared" si="376"/>
        <v>0</v>
      </c>
      <c r="AM660" s="2">
        <f t="shared" si="377"/>
        <v>0</v>
      </c>
      <c r="AN660" s="2">
        <f t="shared" si="378"/>
        <v>0</v>
      </c>
      <c r="AO660" s="2">
        <f t="shared" si="379"/>
        <v>0</v>
      </c>
      <c r="AP660" s="2">
        <f t="shared" si="380"/>
        <v>0</v>
      </c>
      <c r="AR660" t="str">
        <f t="shared" si="384"/>
        <v>Vigo</v>
      </c>
      <c r="AS660" t="s">
        <v>298</v>
      </c>
      <c r="AT660" s="182">
        <v>8</v>
      </c>
      <c r="AV660" s="98">
        <v>18</v>
      </c>
      <c r="AW660" s="100">
        <v>167</v>
      </c>
      <c r="AX660" s="106">
        <f t="shared" si="381"/>
        <v>18167</v>
      </c>
      <c r="AZ660" s="7" t="s">
        <v>2975</v>
      </c>
      <c r="BA660" t="s">
        <v>3208</v>
      </c>
    </row>
    <row r="661" spans="1:53" hidden="1" outlineLevel="1">
      <c r="A661" t="s">
        <v>2739</v>
      </c>
      <c r="B661" t="s">
        <v>298</v>
      </c>
      <c r="C661" s="1">
        <f t="shared" si="368"/>
        <v>1986</v>
      </c>
      <c r="D661" s="7">
        <f>IF(P661&gt;0,RANK(P661,(P661:R661,S661:AG661)),0)</f>
        <v>2</v>
      </c>
      <c r="E661" s="7">
        <f>IF(Q661&gt;0,RANK(Q661,(P661:R661,S661:AG661)),0)</f>
        <v>0</v>
      </c>
      <c r="F661" s="7">
        <f>IF(R661&gt;0,RANK(R661,(P661:R661,S661:AG661)),0)</f>
        <v>1</v>
      </c>
      <c r="G661" s="7">
        <f>IF(S661&gt;0,RANK(S661,(P661:R661,S661:AG661)),0)</f>
        <v>0</v>
      </c>
      <c r="H661" s="49">
        <f t="shared" si="369"/>
        <v>174</v>
      </c>
      <c r="I661" s="178">
        <f t="shared" si="367"/>
        <v>8.7613293051359523E-2</v>
      </c>
      <c r="J661" s="2"/>
      <c r="K661" s="2">
        <f t="shared" si="370"/>
        <v>0.45619335347432022</v>
      </c>
      <c r="L661" s="2">
        <f t="shared" si="371"/>
        <v>0</v>
      </c>
      <c r="M661" s="2">
        <f t="shared" si="372"/>
        <v>0.54380664652567978</v>
      </c>
      <c r="N661" s="2">
        <f t="shared" si="382"/>
        <v>0</v>
      </c>
      <c r="O661" s="2">
        <f t="shared" si="383"/>
        <v>0</v>
      </c>
      <c r="P661" s="1">
        <v>906</v>
      </c>
      <c r="R661" s="1">
        <v>1080</v>
      </c>
      <c r="AI661" s="7">
        <f t="shared" si="373"/>
        <v>0</v>
      </c>
      <c r="AJ661" s="7">
        <f t="shared" si="374"/>
        <v>0</v>
      </c>
      <c r="AK661" s="7">
        <f t="shared" si="375"/>
        <v>0</v>
      </c>
      <c r="AL661" s="7">
        <f t="shared" si="376"/>
        <v>0</v>
      </c>
      <c r="AM661" s="2">
        <f t="shared" si="377"/>
        <v>0</v>
      </c>
      <c r="AN661" s="2">
        <f t="shared" si="378"/>
        <v>0</v>
      </c>
      <c r="AO661" s="2">
        <f t="shared" si="379"/>
        <v>0</v>
      </c>
      <c r="AP661" s="2">
        <f t="shared" si="380"/>
        <v>0</v>
      </c>
      <c r="AR661" t="str">
        <f t="shared" si="384"/>
        <v>Wabash</v>
      </c>
      <c r="AS661" t="s">
        <v>298</v>
      </c>
      <c r="AT661" s="182">
        <v>2</v>
      </c>
      <c r="AV661" s="98">
        <v>18</v>
      </c>
      <c r="AW661" s="100">
        <v>169</v>
      </c>
      <c r="AX661" s="106">
        <f t="shared" si="381"/>
        <v>18169</v>
      </c>
      <c r="AZ661" s="7" t="s">
        <v>2975</v>
      </c>
      <c r="BA661" t="s">
        <v>3208</v>
      </c>
    </row>
    <row r="662" spans="1:53" hidden="1" outlineLevel="1">
      <c r="A662" t="s">
        <v>1150</v>
      </c>
      <c r="B662" t="s">
        <v>298</v>
      </c>
      <c r="C662" s="1">
        <f t="shared" si="368"/>
        <v>530</v>
      </c>
      <c r="D662" s="7">
        <f>IF(P662&gt;0,RANK(P662,(P662:R662,S662:AG662)),0)</f>
        <v>2</v>
      </c>
      <c r="E662" s="7">
        <f>IF(Q662&gt;0,RANK(Q662,(P662:R662,S662:AG662)),0)</f>
        <v>0</v>
      </c>
      <c r="F662" s="7">
        <f>IF(R662&gt;0,RANK(R662,(P662:R662,S662:AG662)),0)</f>
        <v>1</v>
      </c>
      <c r="G662" s="7">
        <f>IF(S662&gt;0,RANK(S662,(P662:R662,S662:AG662)),0)</f>
        <v>0</v>
      </c>
      <c r="H662" s="49">
        <f t="shared" si="369"/>
        <v>16</v>
      </c>
      <c r="I662" s="178">
        <f t="shared" si="367"/>
        <v>3.0188679245283019E-2</v>
      </c>
      <c r="J662" s="2"/>
      <c r="K662" s="2">
        <f t="shared" si="370"/>
        <v>0.48490566037735849</v>
      </c>
      <c r="L662" s="2">
        <f t="shared" si="371"/>
        <v>0</v>
      </c>
      <c r="M662" s="2">
        <f t="shared" si="372"/>
        <v>0.51509433962264151</v>
      </c>
      <c r="N662" s="2">
        <f t="shared" si="382"/>
        <v>0</v>
      </c>
      <c r="O662" s="2">
        <f t="shared" si="383"/>
        <v>0</v>
      </c>
      <c r="P662" s="1">
        <v>257</v>
      </c>
      <c r="R662" s="1">
        <v>273</v>
      </c>
      <c r="AI662" s="7">
        <f t="shared" si="373"/>
        <v>0</v>
      </c>
      <c r="AJ662" s="7">
        <f t="shared" si="374"/>
        <v>0</v>
      </c>
      <c r="AK662" s="7">
        <f t="shared" si="375"/>
        <v>0</v>
      </c>
      <c r="AL662" s="7">
        <f t="shared" si="376"/>
        <v>0</v>
      </c>
      <c r="AM662" s="2">
        <f t="shared" si="377"/>
        <v>0</v>
      </c>
      <c r="AN662" s="2">
        <f t="shared" si="378"/>
        <v>0</v>
      </c>
      <c r="AO662" s="2">
        <f t="shared" si="379"/>
        <v>0</v>
      </c>
      <c r="AP662" s="2">
        <f t="shared" si="380"/>
        <v>0</v>
      </c>
      <c r="AR662" t="str">
        <f t="shared" si="384"/>
        <v>Warren</v>
      </c>
      <c r="AS662" t="s">
        <v>298</v>
      </c>
      <c r="AT662" s="182">
        <v>4</v>
      </c>
      <c r="AV662" s="98">
        <v>18</v>
      </c>
      <c r="AW662" s="100">
        <v>171</v>
      </c>
      <c r="AX662" s="106">
        <f t="shared" si="381"/>
        <v>18171</v>
      </c>
      <c r="AZ662" s="7" t="s">
        <v>2975</v>
      </c>
      <c r="BA662" t="s">
        <v>3208</v>
      </c>
    </row>
    <row r="663" spans="1:53" s="1" customFormat="1" hidden="1" outlineLevel="1">
      <c r="A663" t="s">
        <v>3117</v>
      </c>
      <c r="B663" t="s">
        <v>298</v>
      </c>
      <c r="C663" s="1">
        <f t="shared" si="368"/>
        <v>5816</v>
      </c>
      <c r="D663" s="7">
        <f>IF(P663&gt;0,RANK(P663,(P663:R663,S663:AG663)),0)</f>
        <v>2</v>
      </c>
      <c r="E663" s="7">
        <f>IF(Q663&gt;0,RANK(Q663,(P663:R663,S663:AG663)),0)</f>
        <v>0</v>
      </c>
      <c r="F663" s="7">
        <f>IF(R663&gt;0,RANK(R663,(P663:R663,S663:AG663)),0)</f>
        <v>1</v>
      </c>
      <c r="G663" s="7">
        <f>IF(S663&gt;0,RANK(S663,(P663:R663,S663:AG663)),0)</f>
        <v>0</v>
      </c>
      <c r="H663" s="49">
        <f t="shared" si="369"/>
        <v>462</v>
      </c>
      <c r="I663" s="178">
        <f t="shared" si="367"/>
        <v>7.9436038514442919E-2</v>
      </c>
      <c r="J663" s="2"/>
      <c r="K663" s="2">
        <f t="shared" si="370"/>
        <v>0.46028198074277854</v>
      </c>
      <c r="L663" s="2">
        <f t="shared" si="371"/>
        <v>0</v>
      </c>
      <c r="M663" s="2">
        <f t="shared" si="372"/>
        <v>0.5397180192572214</v>
      </c>
      <c r="N663" s="2">
        <f t="shared" si="382"/>
        <v>0</v>
      </c>
      <c r="O663" s="2">
        <f t="shared" si="383"/>
        <v>1.1102230246251565E-16</v>
      </c>
      <c r="P663" s="1">
        <v>2677</v>
      </c>
      <c r="R663" s="1">
        <v>3139</v>
      </c>
      <c r="AI663" s="7">
        <f t="shared" si="373"/>
        <v>0</v>
      </c>
      <c r="AJ663" s="7">
        <f t="shared" si="374"/>
        <v>0</v>
      </c>
      <c r="AK663" s="7">
        <f t="shared" si="375"/>
        <v>0</v>
      </c>
      <c r="AL663" s="7">
        <f t="shared" si="376"/>
        <v>0</v>
      </c>
      <c r="AM663" s="2">
        <f t="shared" si="377"/>
        <v>0</v>
      </c>
      <c r="AN663" s="2">
        <f t="shared" si="378"/>
        <v>0</v>
      </c>
      <c r="AO663" s="2">
        <f t="shared" si="379"/>
        <v>0</v>
      </c>
      <c r="AP663" s="2">
        <f t="shared" si="380"/>
        <v>0</v>
      </c>
      <c r="AQ663" s="2"/>
      <c r="AR663" t="str">
        <f t="shared" si="384"/>
        <v>Warrick</v>
      </c>
      <c r="AS663" t="s">
        <v>298</v>
      </c>
      <c r="AT663" s="182">
        <v>8</v>
      </c>
      <c r="AV663" s="98">
        <v>18</v>
      </c>
      <c r="AW663" s="100">
        <v>173</v>
      </c>
      <c r="AX663" s="106">
        <f t="shared" si="381"/>
        <v>18173</v>
      </c>
      <c r="AZ663" s="7" t="s">
        <v>2975</v>
      </c>
      <c r="BA663" t="s">
        <v>3208</v>
      </c>
    </row>
    <row r="664" spans="1:53" s="1" customFormat="1" hidden="1" outlineLevel="1">
      <c r="A664" t="s">
        <v>643</v>
      </c>
      <c r="B664" t="s">
        <v>298</v>
      </c>
      <c r="C664" s="1">
        <f t="shared" si="368"/>
        <v>1932</v>
      </c>
      <c r="D664" s="7">
        <f>IF(P664&gt;0,RANK(P664,(P664:R664,S664:AG664)),0)</f>
        <v>1</v>
      </c>
      <c r="E664" s="7">
        <f>IF(Q664&gt;0,RANK(Q664,(P664:R664,S664:AG664)),0)</f>
        <v>0</v>
      </c>
      <c r="F664" s="7">
        <f>IF(R664&gt;0,RANK(R664,(P664:R664,S664:AG664)),0)</f>
        <v>2</v>
      </c>
      <c r="G664" s="7">
        <f>IF(S664&gt;0,RANK(S664,(P664:R664,S664:AG664)),0)</f>
        <v>0</v>
      </c>
      <c r="H664" s="49">
        <f t="shared" si="369"/>
        <v>68</v>
      </c>
      <c r="I664" s="178">
        <f t="shared" si="367"/>
        <v>3.5196687370600416E-2</v>
      </c>
      <c r="J664" s="2"/>
      <c r="K664" s="2">
        <f t="shared" si="370"/>
        <v>0.51759834368530022</v>
      </c>
      <c r="L664" s="2">
        <f t="shared" si="371"/>
        <v>0</v>
      </c>
      <c r="M664" s="2">
        <f t="shared" si="372"/>
        <v>0.48240165631469978</v>
      </c>
      <c r="N664" s="2">
        <f t="shared" si="382"/>
        <v>0</v>
      </c>
      <c r="O664" s="2">
        <f t="shared" si="383"/>
        <v>0</v>
      </c>
      <c r="P664" s="1">
        <v>1000</v>
      </c>
      <c r="R664" s="1">
        <v>932</v>
      </c>
      <c r="AI664" s="7">
        <f t="shared" si="373"/>
        <v>0</v>
      </c>
      <c r="AJ664" s="7">
        <f t="shared" si="374"/>
        <v>0</v>
      </c>
      <c r="AK664" s="7">
        <f t="shared" si="375"/>
        <v>0</v>
      </c>
      <c r="AL664" s="7">
        <f t="shared" si="376"/>
        <v>0</v>
      </c>
      <c r="AM664" s="2">
        <f t="shared" si="377"/>
        <v>0</v>
      </c>
      <c r="AN664" s="2">
        <f t="shared" si="378"/>
        <v>0</v>
      </c>
      <c r="AO664" s="2">
        <f t="shared" si="379"/>
        <v>0</v>
      </c>
      <c r="AP664" s="2">
        <f t="shared" si="380"/>
        <v>0</v>
      </c>
      <c r="AQ664" s="2"/>
      <c r="AR664" t="str">
        <f t="shared" si="384"/>
        <v>Washington</v>
      </c>
      <c r="AS664" t="s">
        <v>298</v>
      </c>
      <c r="AT664" s="182">
        <v>9</v>
      </c>
      <c r="AV664" s="98">
        <v>18</v>
      </c>
      <c r="AW664" s="100">
        <v>175</v>
      </c>
      <c r="AX664" s="106">
        <f t="shared" si="381"/>
        <v>18175</v>
      </c>
      <c r="AZ664" s="7" t="s">
        <v>2975</v>
      </c>
      <c r="BA664" t="s">
        <v>3208</v>
      </c>
    </row>
    <row r="665" spans="1:53" s="1" customFormat="1" hidden="1" outlineLevel="1">
      <c r="A665" t="s">
        <v>2161</v>
      </c>
      <c r="B665" t="s">
        <v>298</v>
      </c>
      <c r="C665" s="1">
        <f t="shared" si="368"/>
        <v>4439</v>
      </c>
      <c r="D665" s="7">
        <f>IF(P665&gt;0,RANK(P665,(P665:R665,S665:AG665)),0)</f>
        <v>2</v>
      </c>
      <c r="E665" s="7">
        <f>IF(Q665&gt;0,RANK(Q665,(P665:R665,S665:AG665)),0)</f>
        <v>0</v>
      </c>
      <c r="F665" s="7">
        <f>IF(R665&gt;0,RANK(R665,(P665:R665,S665:AG665)),0)</f>
        <v>1</v>
      </c>
      <c r="G665" s="7">
        <f>IF(S665&gt;0,RANK(S665,(P665:R665,S665:AG665)),0)</f>
        <v>0</v>
      </c>
      <c r="H665" s="49">
        <f t="shared" si="369"/>
        <v>389</v>
      </c>
      <c r="I665" s="178">
        <f t="shared" si="367"/>
        <v>8.7632349628294665E-2</v>
      </c>
      <c r="J665" s="2"/>
      <c r="K665" s="2">
        <f t="shared" si="370"/>
        <v>0.45618382518585265</v>
      </c>
      <c r="L665" s="2">
        <f t="shared" si="371"/>
        <v>0</v>
      </c>
      <c r="M665" s="2">
        <f t="shared" si="372"/>
        <v>0.54381617481414735</v>
      </c>
      <c r="N665" s="2">
        <f t="shared" si="382"/>
        <v>0</v>
      </c>
      <c r="O665" s="2">
        <f t="shared" si="383"/>
        <v>0</v>
      </c>
      <c r="P665" s="1">
        <v>2025</v>
      </c>
      <c r="R665" s="1">
        <v>2414</v>
      </c>
      <c r="AI665" s="7">
        <f t="shared" si="373"/>
        <v>0</v>
      </c>
      <c r="AJ665" s="7">
        <f t="shared" si="374"/>
        <v>0</v>
      </c>
      <c r="AK665" s="7">
        <f t="shared" si="375"/>
        <v>0</v>
      </c>
      <c r="AL665" s="7">
        <f t="shared" si="376"/>
        <v>0</v>
      </c>
      <c r="AM665" s="2">
        <f t="shared" si="377"/>
        <v>0</v>
      </c>
      <c r="AN665" s="2">
        <f t="shared" si="378"/>
        <v>0</v>
      </c>
      <c r="AO665" s="2">
        <f t="shared" si="379"/>
        <v>0</v>
      </c>
      <c r="AP665" s="2">
        <f t="shared" si="380"/>
        <v>0</v>
      </c>
      <c r="AQ665" s="2"/>
      <c r="AR665" t="str">
        <f t="shared" si="384"/>
        <v>Wayne</v>
      </c>
      <c r="AS665" t="s">
        <v>298</v>
      </c>
      <c r="AT665" s="182">
        <v>6</v>
      </c>
      <c r="AV665" s="98">
        <v>18</v>
      </c>
      <c r="AW665" s="100">
        <v>177</v>
      </c>
      <c r="AX665" s="106">
        <f t="shared" si="381"/>
        <v>18177</v>
      </c>
      <c r="AZ665" s="7" t="s">
        <v>2975</v>
      </c>
      <c r="BA665" t="s">
        <v>3208</v>
      </c>
    </row>
    <row r="666" spans="1:53" s="1" customFormat="1" hidden="1" outlineLevel="1">
      <c r="A666" t="s">
        <v>1025</v>
      </c>
      <c r="B666" t="s">
        <v>298</v>
      </c>
      <c r="C666" s="1">
        <f t="shared" si="368"/>
        <v>1559</v>
      </c>
      <c r="D666" s="7">
        <f>IF(P666&gt;0,RANK(P666,(P666:R666,S666:AG666)),0)</f>
        <v>2</v>
      </c>
      <c r="E666" s="7">
        <f>IF(Q666&gt;0,RANK(Q666,(P666:R666,S666:AG666)),0)</f>
        <v>0</v>
      </c>
      <c r="F666" s="7">
        <f>IF(R666&gt;0,RANK(R666,(P666:R666,S666:AG666)),0)</f>
        <v>1</v>
      </c>
      <c r="G666" s="7">
        <f>IF(S666&gt;0,RANK(S666,(P666:R666,S666:AG666)),0)</f>
        <v>0</v>
      </c>
      <c r="H666" s="49">
        <f t="shared" si="369"/>
        <v>33</v>
      </c>
      <c r="I666" s="178">
        <f t="shared" si="367"/>
        <v>2.1167415009621552E-2</v>
      </c>
      <c r="J666" s="2"/>
      <c r="K666" s="2">
        <f t="shared" si="370"/>
        <v>0.4894162924951892</v>
      </c>
      <c r="L666" s="2">
        <f t="shared" si="371"/>
        <v>0</v>
      </c>
      <c r="M666" s="2">
        <f t="shared" si="372"/>
        <v>0.51058370750481075</v>
      </c>
      <c r="N666" s="2">
        <f t="shared" si="382"/>
        <v>0</v>
      </c>
      <c r="O666" s="2">
        <f t="shared" si="383"/>
        <v>0</v>
      </c>
      <c r="P666" s="1">
        <v>763</v>
      </c>
      <c r="R666" s="1">
        <v>796</v>
      </c>
      <c r="AI666" s="7">
        <f t="shared" si="373"/>
        <v>0</v>
      </c>
      <c r="AJ666" s="7">
        <f t="shared" si="374"/>
        <v>0</v>
      </c>
      <c r="AK666" s="7">
        <f t="shared" si="375"/>
        <v>0</v>
      </c>
      <c r="AL666" s="7">
        <f t="shared" si="376"/>
        <v>0</v>
      </c>
      <c r="AM666" s="2">
        <f t="shared" si="377"/>
        <v>0</v>
      </c>
      <c r="AN666" s="2">
        <f t="shared" si="378"/>
        <v>0</v>
      </c>
      <c r="AO666" s="2">
        <f t="shared" si="379"/>
        <v>0</v>
      </c>
      <c r="AP666" s="2">
        <f t="shared" si="380"/>
        <v>0</v>
      </c>
      <c r="AQ666" s="2"/>
      <c r="AR666" t="str">
        <f t="shared" si="384"/>
        <v>Wells</v>
      </c>
      <c r="AS666" t="s">
        <v>298</v>
      </c>
      <c r="AT666" s="182">
        <v>3</v>
      </c>
      <c r="AV666" s="98">
        <v>18</v>
      </c>
      <c r="AW666" s="100">
        <v>179</v>
      </c>
      <c r="AX666" s="106">
        <f t="shared" si="381"/>
        <v>18179</v>
      </c>
      <c r="AZ666" s="7" t="s">
        <v>2975</v>
      </c>
      <c r="BA666" t="s">
        <v>3208</v>
      </c>
    </row>
    <row r="667" spans="1:53" s="1" customFormat="1" hidden="1" outlineLevel="1">
      <c r="A667" t="s">
        <v>2879</v>
      </c>
      <c r="B667" t="s">
        <v>298</v>
      </c>
      <c r="C667" s="1">
        <f t="shared" si="368"/>
        <v>1622</v>
      </c>
      <c r="D667" s="7">
        <f>IF(P667&gt;0,RANK(P667,(P667:R667,S667:AG667)),0)</f>
        <v>2</v>
      </c>
      <c r="E667" s="7">
        <f>IF(Q667&gt;0,RANK(Q667,(P667:R667,S667:AG667)),0)</f>
        <v>0</v>
      </c>
      <c r="F667" s="7">
        <f>IF(R667&gt;0,RANK(R667,(P667:R667,S667:AG667)),0)</f>
        <v>1</v>
      </c>
      <c r="G667" s="7">
        <f>IF(S667&gt;0,RANK(S667,(P667:R667,S667:AG667)),0)</f>
        <v>0</v>
      </c>
      <c r="H667" s="49">
        <f t="shared" si="369"/>
        <v>204</v>
      </c>
      <c r="I667" s="178">
        <f t="shared" si="367"/>
        <v>0.12577065351418001</v>
      </c>
      <c r="J667" s="2"/>
      <c r="K667" s="2">
        <f t="shared" si="370"/>
        <v>0.43711467324290998</v>
      </c>
      <c r="L667" s="2">
        <f t="shared" si="371"/>
        <v>0</v>
      </c>
      <c r="M667" s="2">
        <f t="shared" si="372"/>
        <v>0.56288532675709002</v>
      </c>
      <c r="N667" s="2">
        <f t="shared" si="382"/>
        <v>0</v>
      </c>
      <c r="O667" s="2">
        <f t="shared" si="383"/>
        <v>0</v>
      </c>
      <c r="P667" s="1">
        <v>709</v>
      </c>
      <c r="R667" s="1">
        <v>913</v>
      </c>
      <c r="AI667" s="7">
        <f t="shared" si="373"/>
        <v>0</v>
      </c>
      <c r="AJ667" s="7">
        <f t="shared" si="374"/>
        <v>0</v>
      </c>
      <c r="AK667" s="7">
        <f t="shared" si="375"/>
        <v>0</v>
      </c>
      <c r="AL667" s="7">
        <f t="shared" si="376"/>
        <v>0</v>
      </c>
      <c r="AM667" s="2">
        <f t="shared" si="377"/>
        <v>0</v>
      </c>
      <c r="AN667" s="2">
        <f t="shared" si="378"/>
        <v>0</v>
      </c>
      <c r="AO667" s="2">
        <f t="shared" si="379"/>
        <v>0</v>
      </c>
      <c r="AP667" s="2">
        <f t="shared" si="380"/>
        <v>0</v>
      </c>
      <c r="AQ667" s="2"/>
      <c r="AR667" t="str">
        <f t="shared" si="384"/>
        <v>White</v>
      </c>
      <c r="AS667" t="s">
        <v>298</v>
      </c>
      <c r="AT667" s="182">
        <v>4</v>
      </c>
      <c r="AV667" s="98">
        <v>18</v>
      </c>
      <c r="AW667" s="100">
        <v>181</v>
      </c>
      <c r="AX667" s="106">
        <f t="shared" si="381"/>
        <v>18181</v>
      </c>
      <c r="AZ667" s="7" t="s">
        <v>2975</v>
      </c>
      <c r="BA667" t="s">
        <v>3208</v>
      </c>
    </row>
    <row r="668" spans="1:53" s="1" customFormat="1" hidden="1" outlineLevel="1">
      <c r="A668" t="s">
        <v>1091</v>
      </c>
      <c r="B668" t="s">
        <v>298</v>
      </c>
      <c r="C668" s="1">
        <f t="shared" si="368"/>
        <v>2026</v>
      </c>
      <c r="D668" s="7">
        <f>IF(P668&gt;0,RANK(P668,(P668:R668,S668:AG668)),0)</f>
        <v>2</v>
      </c>
      <c r="E668" s="7">
        <f>IF(Q668&gt;0,RANK(Q668,(P668:R668,S668:AG668)),0)</f>
        <v>0</v>
      </c>
      <c r="F668" s="7">
        <f>IF(R668&gt;0,RANK(R668,(P668:R668,S668:AG668)),0)</f>
        <v>1</v>
      </c>
      <c r="G668" s="7">
        <f>IF(S668&gt;0,RANK(S668,(P668:R668,S668:AG668)),0)</f>
        <v>0</v>
      </c>
      <c r="H668" s="49">
        <f t="shared" si="369"/>
        <v>260</v>
      </c>
      <c r="I668" s="178">
        <f t="shared" si="367"/>
        <v>0.12833168805528133</v>
      </c>
      <c r="J668" s="2"/>
      <c r="K668" s="2">
        <f t="shared" si="370"/>
        <v>0.43583415597235931</v>
      </c>
      <c r="L668" s="2">
        <f t="shared" si="371"/>
        <v>0</v>
      </c>
      <c r="M668" s="2">
        <f t="shared" si="372"/>
        <v>0.56416584402764069</v>
      </c>
      <c r="N668" s="2">
        <f t="shared" si="382"/>
        <v>0</v>
      </c>
      <c r="O668" s="2">
        <f t="shared" si="383"/>
        <v>0</v>
      </c>
      <c r="P668" s="1">
        <v>883</v>
      </c>
      <c r="R668" s="1">
        <v>1143</v>
      </c>
      <c r="AI668" s="7">
        <f t="shared" si="373"/>
        <v>0</v>
      </c>
      <c r="AJ668" s="7">
        <f t="shared" si="374"/>
        <v>0</v>
      </c>
      <c r="AK668" s="7">
        <f t="shared" si="375"/>
        <v>0</v>
      </c>
      <c r="AL668" s="7">
        <f t="shared" si="376"/>
        <v>0</v>
      </c>
      <c r="AM668" s="2">
        <f t="shared" si="377"/>
        <v>0</v>
      </c>
      <c r="AN668" s="2">
        <f t="shared" si="378"/>
        <v>0</v>
      </c>
      <c r="AO668" s="2">
        <f t="shared" si="379"/>
        <v>0</v>
      </c>
      <c r="AP668" s="2">
        <f t="shared" si="380"/>
        <v>0</v>
      </c>
      <c r="AQ668" s="2"/>
      <c r="AR668" t="str">
        <f t="shared" si="384"/>
        <v>Whitley</v>
      </c>
      <c r="AS668" t="s">
        <v>298</v>
      </c>
      <c r="AT668" s="182">
        <v>3</v>
      </c>
      <c r="AV668" s="98">
        <v>18</v>
      </c>
      <c r="AW668" s="100">
        <v>183</v>
      </c>
      <c r="AX668" s="106">
        <f t="shared" si="381"/>
        <v>18183</v>
      </c>
      <c r="AZ668" s="7" t="s">
        <v>2975</v>
      </c>
      <c r="BA668" t="s">
        <v>3208</v>
      </c>
    </row>
    <row r="669" spans="1:53" s="1" customFormat="1" collapsed="1">
      <c r="A669" t="s">
        <v>297</v>
      </c>
      <c r="B669" t="s">
        <v>1114</v>
      </c>
      <c r="C669" s="1">
        <f t="shared" si="368"/>
        <v>638779</v>
      </c>
      <c r="D669" s="7">
        <f>IF(P669&gt;0,RANK(P669,(P669:R669,S669:AG669)),0)</f>
        <v>2</v>
      </c>
      <c r="E669" s="7">
        <f>IF(Q669&gt;0,RANK(Q669,(P669:R669,S669:AG669)),0)</f>
        <v>0</v>
      </c>
      <c r="F669" s="7">
        <f>IF(R669&gt;0,RANK(R669,(P669:R669,S669:AG669)),0)</f>
        <v>1</v>
      </c>
      <c r="G669" s="7">
        <f>IF(S669&gt;0,RANK(S669,(P669:R669,S669:AG669)),0)</f>
        <v>0</v>
      </c>
      <c r="H669" s="49">
        <f t="shared" si="369"/>
        <v>31369</v>
      </c>
      <c r="I669" s="178">
        <f t="shared" si="367"/>
        <v>4.9107750880977616E-2</v>
      </c>
      <c r="J669" s="2"/>
      <c r="K669" s="2">
        <f t="shared" si="370"/>
        <v>0.47544612455951119</v>
      </c>
      <c r="L669" s="2">
        <f t="shared" si="371"/>
        <v>0</v>
      </c>
      <c r="M669" s="2">
        <f t="shared" si="372"/>
        <v>0.52455387544048881</v>
      </c>
      <c r="N669" s="2">
        <f t="shared" si="382"/>
        <v>0</v>
      </c>
      <c r="O669" s="2">
        <f t="shared" si="383"/>
        <v>0</v>
      </c>
      <c r="P669" s="1">
        <f>SUM(P577:P668)</f>
        <v>303705</v>
      </c>
      <c r="R669" s="1">
        <f>SUM(R577:R668)</f>
        <v>335074</v>
      </c>
      <c r="AI669" s="7">
        <f t="shared" si="373"/>
        <v>0</v>
      </c>
      <c r="AJ669" s="7">
        <f t="shared" si="374"/>
        <v>0</v>
      </c>
      <c r="AK669" s="7">
        <f t="shared" si="375"/>
        <v>0</v>
      </c>
      <c r="AL669" s="7">
        <f t="shared" si="376"/>
        <v>0</v>
      </c>
      <c r="AM669" s="2">
        <f t="shared" si="377"/>
        <v>0</v>
      </c>
      <c r="AN669" s="2">
        <f t="shared" si="378"/>
        <v>0</v>
      </c>
      <c r="AO669" s="2">
        <f t="shared" si="379"/>
        <v>0</v>
      </c>
      <c r="AP669" s="2">
        <f t="shared" si="380"/>
        <v>0</v>
      </c>
      <c r="AQ669" s="2"/>
      <c r="AR669" t="str">
        <f t="shared" si="384"/>
        <v>Indiana</v>
      </c>
      <c r="AS669" t="s">
        <v>1114</v>
      </c>
      <c r="AT669" s="182"/>
      <c r="AV669" s="98">
        <v>18</v>
      </c>
      <c r="AW669" s="100"/>
      <c r="AX669" s="98">
        <v>18</v>
      </c>
      <c r="AZ669" s="7" t="s">
        <v>1634</v>
      </c>
      <c r="BA669" t="s">
        <v>3208</v>
      </c>
    </row>
    <row r="670" spans="1:53">
      <c r="C670" s="1"/>
      <c r="E670" s="7"/>
      <c r="F670" s="7"/>
      <c r="G670" s="7"/>
      <c r="H670" s="49"/>
      <c r="I670" s="178"/>
      <c r="J670" s="2"/>
      <c r="AI670" s="7"/>
      <c r="AJ670" s="7"/>
      <c r="AK670" s="7"/>
      <c r="AL670" s="7"/>
      <c r="AT670" s="182"/>
      <c r="AV670" s="98"/>
      <c r="AW670" s="100"/>
    </row>
    <row r="671" spans="1:53" ht="13" hidden="1" customHeight="1" outlineLevel="1">
      <c r="A671" t="s">
        <v>843</v>
      </c>
      <c r="B671" t="s">
        <v>479</v>
      </c>
      <c r="C671" s="1">
        <f t="shared" ref="C671:C702" si="385">SUM(P671:AG671)</f>
        <v>939</v>
      </c>
      <c r="D671" s="7">
        <f>IF(P671&gt;0,RANK(P671,(P671:R671,S671:AG671)),0)</f>
        <v>1</v>
      </c>
      <c r="E671" s="7">
        <f>IF(Q671&gt;0,RANK(Q671,(P671:R671,S671:AG671)),0)</f>
        <v>0</v>
      </c>
      <c r="F671" s="7">
        <f>IF(R671&gt;0,RANK(R671,(P671:R671,S671:AG671)),0)</f>
        <v>2</v>
      </c>
      <c r="G671" s="7">
        <f>IF(S671&gt;0,RANK(S671,(P671:R671,S671:AG671)),0)</f>
        <v>4</v>
      </c>
      <c r="H671" s="49">
        <f t="shared" ref="H671:H702" si="386">MAX(P671:Y671)-LARGE(P671:Y671,2)</f>
        <v>56</v>
      </c>
      <c r="I671" s="178">
        <f t="shared" ref="I671:I691" si="387">H671/C671</f>
        <v>5.9637912673056445E-2</v>
      </c>
      <c r="J671" s="2"/>
      <c r="K671" s="2">
        <f t="shared" ref="K671:K702" si="388">IF($C671=0,"-",P671/$C671)</f>
        <v>0.49627263045793396</v>
      </c>
      <c r="L671" s="2">
        <f t="shared" ref="L671:L702" si="389">IF($C671=0,"-",Q671/$C671)</f>
        <v>0</v>
      </c>
      <c r="M671" s="2">
        <f t="shared" ref="M671:M702" si="390">IF($C671=0,"-",R671/$C671)</f>
        <v>0.4366347177848775</v>
      </c>
      <c r="N671" s="2">
        <f t="shared" ref="N671:N689" si="391">IF($C671=0,"-",S671/$C671)</f>
        <v>1.9169329073482427E-2</v>
      </c>
      <c r="O671" s="2">
        <f t="shared" ref="O671:O689" si="392">IF(C671=0,"-",(1-K671-L671-M671-N671))</f>
        <v>4.7923322683706165E-2</v>
      </c>
      <c r="P671" s="1">
        <v>466</v>
      </c>
      <c r="R671" s="1">
        <v>410</v>
      </c>
      <c r="S671" s="1">
        <v>18</v>
      </c>
      <c r="X671" s="1">
        <v>43</v>
      </c>
      <c r="AC671" s="1">
        <v>2</v>
      </c>
      <c r="AI671" s="7">
        <f t="shared" ref="AI671:AI702" si="393">IF(T671&gt;0,RANK(T671,(P671:Z671)),0)</f>
        <v>0</v>
      </c>
      <c r="AJ671" s="7">
        <f t="shared" ref="AJ671:AJ702" si="394">IF(U671&gt;0,RANK(U671,(P671:Z671)),0)</f>
        <v>0</v>
      </c>
      <c r="AK671" s="7">
        <f t="shared" ref="AK671:AK702" si="395">IF(V671&gt;0,RANK(V671,(P671:Z671)),0)</f>
        <v>0</v>
      </c>
      <c r="AL671" s="7">
        <f t="shared" ref="AL671:AL702" si="396">IF(W671&gt;0,RANK(W671,(P671:Z671)),0)</f>
        <v>0</v>
      </c>
      <c r="AM671" s="2">
        <f t="shared" ref="AM671:AM702" si="397">IF($C671=0,"-",T671/$C671)</f>
        <v>0</v>
      </c>
      <c r="AN671" s="2">
        <f t="shared" ref="AN671:AN702" si="398">IF($C671=0,"-",U671/$C671)</f>
        <v>0</v>
      </c>
      <c r="AO671" s="2">
        <f t="shared" ref="AO671:AO702" si="399">IF($C671=0,"-",V671/$C671)</f>
        <v>0</v>
      </c>
      <c r="AP671" s="2">
        <f t="shared" ref="AP671:AP702" si="400">IF($C671=0,"-",W671/$C671)</f>
        <v>0</v>
      </c>
      <c r="AR671" t="str">
        <f t="shared" ref="AR671:AR703" si="401">A671</f>
        <v>Adair</v>
      </c>
      <c r="AS671" t="s">
        <v>479</v>
      </c>
      <c r="AT671" s="182">
        <v>1</v>
      </c>
      <c r="AV671" s="98">
        <v>21</v>
      </c>
      <c r="AW671" s="100">
        <v>1</v>
      </c>
      <c r="AX671" s="106">
        <f t="shared" ref="AX671:AX702" si="402">AV671*1000+AW671</f>
        <v>21001</v>
      </c>
      <c r="AZ671" s="7" t="s">
        <v>2975</v>
      </c>
      <c r="BA671" t="s">
        <v>3208</v>
      </c>
    </row>
    <row r="672" spans="1:53" ht="13" hidden="1" customHeight="1" outlineLevel="1">
      <c r="A672" t="s">
        <v>671</v>
      </c>
      <c r="B672" t="s">
        <v>479</v>
      </c>
      <c r="C672" s="1">
        <f t="shared" si="385"/>
        <v>928</v>
      </c>
      <c r="D672" s="7">
        <f>IF(P672&gt;0,RANK(P672,(P672:R672,S672:AG672)),0)</f>
        <v>2</v>
      </c>
      <c r="E672" s="7">
        <f>IF(Q672&gt;0,RANK(Q672,(P672:R672,S672:AG672)),0)</f>
        <v>0</v>
      </c>
      <c r="F672" s="7">
        <f>IF(R672&gt;0,RANK(R672,(P672:R672,S672:AG672)),0)</f>
        <v>1</v>
      </c>
      <c r="G672" s="7">
        <f>IF(S672&gt;0,RANK(S672,(P672:R672,S672:AG672)),0)</f>
        <v>5</v>
      </c>
      <c r="H672" s="49">
        <f t="shared" si="386"/>
        <v>13</v>
      </c>
      <c r="I672" s="178">
        <f t="shared" si="387"/>
        <v>1.4008620689655173E-2</v>
      </c>
      <c r="J672" s="2"/>
      <c r="K672" s="2">
        <f t="shared" si="388"/>
        <v>0.46012931034482757</v>
      </c>
      <c r="L672" s="2">
        <f t="shared" si="389"/>
        <v>0</v>
      </c>
      <c r="M672" s="2">
        <f t="shared" si="390"/>
        <v>0.47413793103448276</v>
      </c>
      <c r="N672" s="2">
        <f t="shared" si="391"/>
        <v>5.387931034482759E-3</v>
      </c>
      <c r="O672" s="2">
        <f t="shared" si="392"/>
        <v>6.0344827586206851E-2</v>
      </c>
      <c r="P672" s="1">
        <v>427</v>
      </c>
      <c r="R672" s="1">
        <v>440</v>
      </c>
      <c r="S672" s="1">
        <v>5</v>
      </c>
      <c r="X672" s="1">
        <v>50</v>
      </c>
      <c r="AC672" s="1">
        <v>6</v>
      </c>
      <c r="AI672" s="7">
        <f t="shared" si="393"/>
        <v>0</v>
      </c>
      <c r="AJ672" s="7">
        <f t="shared" si="394"/>
        <v>0</v>
      </c>
      <c r="AK672" s="7">
        <f t="shared" si="395"/>
        <v>0</v>
      </c>
      <c r="AL672" s="7">
        <f t="shared" si="396"/>
        <v>0</v>
      </c>
      <c r="AM672" s="2">
        <f t="shared" si="397"/>
        <v>0</v>
      </c>
      <c r="AN672" s="2">
        <f t="shared" si="398"/>
        <v>0</v>
      </c>
      <c r="AO672" s="2">
        <f t="shared" si="399"/>
        <v>0</v>
      </c>
      <c r="AP672" s="2">
        <f t="shared" si="400"/>
        <v>0</v>
      </c>
      <c r="AR672" t="str">
        <f t="shared" si="401"/>
        <v>Allen</v>
      </c>
      <c r="AS672" t="s">
        <v>479</v>
      </c>
      <c r="AT672" s="182">
        <v>1</v>
      </c>
      <c r="AV672" s="98">
        <v>21</v>
      </c>
      <c r="AW672" s="100">
        <v>3</v>
      </c>
      <c r="AX672" s="106">
        <f t="shared" si="402"/>
        <v>21003</v>
      </c>
      <c r="AZ672" s="7" t="s">
        <v>2975</v>
      </c>
      <c r="BA672" t="s">
        <v>3208</v>
      </c>
    </row>
    <row r="673" spans="1:53" ht="13" hidden="1" customHeight="1" outlineLevel="1">
      <c r="A673" t="s">
        <v>1239</v>
      </c>
      <c r="B673" t="s">
        <v>479</v>
      </c>
      <c r="C673" s="1">
        <f t="shared" si="385"/>
        <v>3144</v>
      </c>
      <c r="D673" s="7">
        <f>IF(P673&gt;0,RANK(P673,(P673:R673,S673:AG673)),0)</f>
        <v>2</v>
      </c>
      <c r="E673" s="7">
        <f>IF(Q673&gt;0,RANK(Q673,(P673:R673,S673:AG673)),0)</f>
        <v>0</v>
      </c>
      <c r="F673" s="7">
        <f>IF(R673&gt;0,RANK(R673,(P673:R673,S673:AG673)),0)</f>
        <v>1</v>
      </c>
      <c r="G673" s="7">
        <f>IF(S673&gt;0,RANK(S673,(P673:R673,S673:AG673)),0)</f>
        <v>4</v>
      </c>
      <c r="H673" s="49">
        <f t="shared" si="386"/>
        <v>517</v>
      </c>
      <c r="I673" s="178">
        <f t="shared" si="387"/>
        <v>0.16444020356234096</v>
      </c>
      <c r="J673" s="2"/>
      <c r="K673" s="2">
        <f t="shared" si="388"/>
        <v>0.36005089058524176</v>
      </c>
      <c r="L673" s="2">
        <f t="shared" si="389"/>
        <v>0</v>
      </c>
      <c r="M673" s="2">
        <f t="shared" si="390"/>
        <v>0.52449109414758266</v>
      </c>
      <c r="N673" s="2">
        <f t="shared" si="391"/>
        <v>2.3536895674300253E-2</v>
      </c>
      <c r="O673" s="2">
        <f t="shared" si="392"/>
        <v>9.1921119592875328E-2</v>
      </c>
      <c r="P673" s="1">
        <v>1132</v>
      </c>
      <c r="R673" s="1">
        <v>1649</v>
      </c>
      <c r="S673" s="1">
        <v>74</v>
      </c>
      <c r="X673" s="1">
        <v>267</v>
      </c>
      <c r="AC673" s="1">
        <v>22</v>
      </c>
      <c r="AI673" s="7">
        <f t="shared" si="393"/>
        <v>0</v>
      </c>
      <c r="AJ673" s="7">
        <f t="shared" si="394"/>
        <v>0</v>
      </c>
      <c r="AK673" s="7">
        <f t="shared" si="395"/>
        <v>0</v>
      </c>
      <c r="AL673" s="7">
        <f t="shared" si="396"/>
        <v>0</v>
      </c>
      <c r="AM673" s="2">
        <f t="shared" si="397"/>
        <v>0</v>
      </c>
      <c r="AN673" s="2">
        <f t="shared" si="398"/>
        <v>0</v>
      </c>
      <c r="AO673" s="2">
        <f t="shared" si="399"/>
        <v>0</v>
      </c>
      <c r="AP673" s="2">
        <f t="shared" si="400"/>
        <v>0</v>
      </c>
      <c r="AR673" t="str">
        <f t="shared" si="401"/>
        <v>Anderson</v>
      </c>
      <c r="AS673" t="s">
        <v>479</v>
      </c>
      <c r="AT673" s="182">
        <v>6</v>
      </c>
      <c r="AV673" s="98">
        <v>21</v>
      </c>
      <c r="AW673" s="100">
        <v>5</v>
      </c>
      <c r="AX673" s="106">
        <f t="shared" si="402"/>
        <v>21005</v>
      </c>
      <c r="AZ673" s="7" t="s">
        <v>2975</v>
      </c>
      <c r="BA673" t="s">
        <v>3208</v>
      </c>
    </row>
    <row r="674" spans="1:53" ht="13" hidden="1" customHeight="1" outlineLevel="1">
      <c r="A674" t="s">
        <v>1756</v>
      </c>
      <c r="B674" t="s">
        <v>479</v>
      </c>
      <c r="C674" s="1">
        <f t="shared" si="385"/>
        <v>1267</v>
      </c>
      <c r="D674" s="7">
        <f>IF(P674&gt;0,RANK(P674,(P674:R674,S674:AG674)),0)</f>
        <v>2</v>
      </c>
      <c r="E674" s="7">
        <f>IF(Q674&gt;0,RANK(Q674,(P674:R674,S674:AG674)),0)</f>
        <v>0</v>
      </c>
      <c r="F674" s="7">
        <f>IF(R674&gt;0,RANK(R674,(P674:R674,S674:AG674)),0)</f>
        <v>1</v>
      </c>
      <c r="G674" s="7">
        <f>IF(S674&gt;0,RANK(S674,(P674:R674,S674:AG674)),0)</f>
        <v>4</v>
      </c>
      <c r="H674" s="49">
        <f t="shared" si="386"/>
        <v>254</v>
      </c>
      <c r="I674" s="178">
        <f t="shared" si="387"/>
        <v>0.20047355958958168</v>
      </c>
      <c r="J674" s="2"/>
      <c r="K674" s="2">
        <f t="shared" si="388"/>
        <v>0.31965272296764008</v>
      </c>
      <c r="L674" s="2">
        <f t="shared" si="389"/>
        <v>0</v>
      </c>
      <c r="M674" s="2">
        <f t="shared" si="390"/>
        <v>0.52012628255722182</v>
      </c>
      <c r="N674" s="2">
        <f t="shared" si="391"/>
        <v>2.6835043409629045E-2</v>
      </c>
      <c r="O674" s="2">
        <f t="shared" si="392"/>
        <v>0.1333859510655091</v>
      </c>
      <c r="P674" s="1">
        <v>405</v>
      </c>
      <c r="R674" s="1">
        <v>659</v>
      </c>
      <c r="S674" s="1">
        <v>34</v>
      </c>
      <c r="X674" s="1">
        <v>169</v>
      </c>
      <c r="AC674" s="1">
        <v>0</v>
      </c>
      <c r="AI674" s="7">
        <f t="shared" si="393"/>
        <v>0</v>
      </c>
      <c r="AJ674" s="7">
        <f t="shared" si="394"/>
        <v>0</v>
      </c>
      <c r="AK674" s="7">
        <f t="shared" si="395"/>
        <v>0</v>
      </c>
      <c r="AL674" s="7">
        <f t="shared" si="396"/>
        <v>0</v>
      </c>
      <c r="AM674" s="2">
        <f t="shared" si="397"/>
        <v>0</v>
      </c>
      <c r="AN674" s="2">
        <f t="shared" si="398"/>
        <v>0</v>
      </c>
      <c r="AO674" s="2">
        <f t="shared" si="399"/>
        <v>0</v>
      </c>
      <c r="AP674" s="2">
        <f t="shared" si="400"/>
        <v>0</v>
      </c>
      <c r="AR674" t="str">
        <f t="shared" si="401"/>
        <v>Ballard</v>
      </c>
      <c r="AS674" t="s">
        <v>479</v>
      </c>
      <c r="AT674" s="182">
        <v>1</v>
      </c>
      <c r="AV674" s="98">
        <v>21</v>
      </c>
      <c r="AW674" s="100">
        <v>7</v>
      </c>
      <c r="AX674" s="106">
        <f t="shared" si="402"/>
        <v>21007</v>
      </c>
      <c r="AZ674" s="7" t="s">
        <v>2975</v>
      </c>
      <c r="BA674" t="s">
        <v>3208</v>
      </c>
    </row>
    <row r="675" spans="1:53" ht="13" hidden="1" customHeight="1" outlineLevel="1">
      <c r="A675" t="s">
        <v>1612</v>
      </c>
      <c r="B675" t="s">
        <v>479</v>
      </c>
      <c r="C675" s="1">
        <f t="shared" si="385"/>
        <v>5320</v>
      </c>
      <c r="D675" s="7">
        <f>IF(P675&gt;0,RANK(P675,(P675:R675,S675:AG675)),0)</f>
        <v>2</v>
      </c>
      <c r="E675" s="7">
        <f>IF(Q675&gt;0,RANK(Q675,(P675:R675,S675:AG675)),0)</f>
        <v>0</v>
      </c>
      <c r="F675" s="7">
        <f>IF(R675&gt;0,RANK(R675,(P675:R675,S675:AG675)),0)</f>
        <v>1</v>
      </c>
      <c r="G675" s="7">
        <f>IF(S675&gt;0,RANK(S675,(P675:R675,S675:AG675)),0)</f>
        <v>4</v>
      </c>
      <c r="H675" s="49">
        <f t="shared" si="386"/>
        <v>674</v>
      </c>
      <c r="I675" s="178">
        <f t="shared" si="387"/>
        <v>0.12669172932330827</v>
      </c>
      <c r="J675" s="2"/>
      <c r="K675" s="2">
        <f t="shared" si="388"/>
        <v>0.37199248120300754</v>
      </c>
      <c r="L675" s="2">
        <f t="shared" si="389"/>
        <v>0</v>
      </c>
      <c r="M675" s="2">
        <f t="shared" si="390"/>
        <v>0.49868421052631579</v>
      </c>
      <c r="N675" s="2">
        <f t="shared" si="391"/>
        <v>1.8233082706766917E-2</v>
      </c>
      <c r="O675" s="2">
        <f t="shared" si="392"/>
        <v>0.11109022556390975</v>
      </c>
      <c r="P675" s="1">
        <v>1979</v>
      </c>
      <c r="R675" s="1">
        <v>2653</v>
      </c>
      <c r="S675" s="1">
        <v>97</v>
      </c>
      <c r="X675" s="1">
        <v>568</v>
      </c>
      <c r="AC675" s="1">
        <v>23</v>
      </c>
      <c r="AI675" s="7">
        <f t="shared" si="393"/>
        <v>0</v>
      </c>
      <c r="AJ675" s="7">
        <f t="shared" si="394"/>
        <v>0</v>
      </c>
      <c r="AK675" s="7">
        <f t="shared" si="395"/>
        <v>0</v>
      </c>
      <c r="AL675" s="7">
        <f t="shared" si="396"/>
        <v>0</v>
      </c>
      <c r="AM675" s="2">
        <f t="shared" si="397"/>
        <v>0</v>
      </c>
      <c r="AN675" s="2">
        <f t="shared" si="398"/>
        <v>0</v>
      </c>
      <c r="AO675" s="2">
        <f t="shared" si="399"/>
        <v>0</v>
      </c>
      <c r="AP675" s="2">
        <f t="shared" si="400"/>
        <v>0</v>
      </c>
      <c r="AR675" t="str">
        <f t="shared" si="401"/>
        <v>Barren</v>
      </c>
      <c r="AS675" t="s">
        <v>479</v>
      </c>
      <c r="AT675" s="182">
        <v>2</v>
      </c>
      <c r="AV675" s="98">
        <v>21</v>
      </c>
      <c r="AW675" s="100">
        <v>9</v>
      </c>
      <c r="AX675" s="106">
        <f t="shared" si="402"/>
        <v>21009</v>
      </c>
      <c r="AZ675" s="7" t="s">
        <v>2975</v>
      </c>
      <c r="BA675" t="s">
        <v>3208</v>
      </c>
    </row>
    <row r="676" spans="1:53" ht="13" hidden="1" customHeight="1" outlineLevel="1">
      <c r="A676" t="s">
        <v>130</v>
      </c>
      <c r="B676" t="s">
        <v>479</v>
      </c>
      <c r="C676" s="1">
        <f t="shared" si="385"/>
        <v>1377</v>
      </c>
      <c r="D676" s="7">
        <f>IF(P676&gt;0,RANK(P676,(P676:R676,S676:AG676)),0)</f>
        <v>2</v>
      </c>
      <c r="E676" s="7">
        <f>IF(Q676&gt;0,RANK(Q676,(P676:R676,S676:AG676)),0)</f>
        <v>0</v>
      </c>
      <c r="F676" s="7">
        <f>IF(R676&gt;0,RANK(R676,(P676:R676,S676:AG676)),0)</f>
        <v>1</v>
      </c>
      <c r="G676" s="7">
        <f>IF(S676&gt;0,RANK(S676,(P676:R676,S676:AG676)),0)</f>
        <v>4</v>
      </c>
      <c r="H676" s="49">
        <f t="shared" si="386"/>
        <v>13</v>
      </c>
      <c r="I676" s="178">
        <f t="shared" si="387"/>
        <v>9.44081336238199E-3</v>
      </c>
      <c r="J676" s="2"/>
      <c r="K676" s="2">
        <f t="shared" si="388"/>
        <v>0.45606390704429922</v>
      </c>
      <c r="L676" s="2">
        <f t="shared" si="389"/>
        <v>0</v>
      </c>
      <c r="M676" s="2">
        <f t="shared" si="390"/>
        <v>0.46550472040668117</v>
      </c>
      <c r="N676" s="2">
        <f t="shared" si="391"/>
        <v>1.0167029774872912E-2</v>
      </c>
      <c r="O676" s="2">
        <f t="shared" si="392"/>
        <v>6.8264342774146697E-2</v>
      </c>
      <c r="P676" s="1">
        <v>628</v>
      </c>
      <c r="R676" s="1">
        <v>641</v>
      </c>
      <c r="S676" s="1">
        <v>14</v>
      </c>
      <c r="X676" s="1">
        <v>86</v>
      </c>
      <c r="AC676" s="1">
        <v>8</v>
      </c>
      <c r="AI676" s="7">
        <f t="shared" si="393"/>
        <v>0</v>
      </c>
      <c r="AJ676" s="7">
        <f t="shared" si="394"/>
        <v>0</v>
      </c>
      <c r="AK676" s="7">
        <f t="shared" si="395"/>
        <v>0</v>
      </c>
      <c r="AL676" s="7">
        <f t="shared" si="396"/>
        <v>0</v>
      </c>
      <c r="AM676" s="2">
        <f t="shared" si="397"/>
        <v>0</v>
      </c>
      <c r="AN676" s="2">
        <f t="shared" si="398"/>
        <v>0</v>
      </c>
      <c r="AO676" s="2">
        <f t="shared" si="399"/>
        <v>0</v>
      </c>
      <c r="AP676" s="2">
        <f t="shared" si="400"/>
        <v>0</v>
      </c>
      <c r="AR676" t="str">
        <f t="shared" si="401"/>
        <v>Bath</v>
      </c>
      <c r="AS676" t="s">
        <v>479</v>
      </c>
      <c r="AT676" s="182">
        <v>6</v>
      </c>
      <c r="AV676" s="98">
        <v>21</v>
      </c>
      <c r="AW676" s="100">
        <v>11</v>
      </c>
      <c r="AX676" s="106">
        <f t="shared" si="402"/>
        <v>21011</v>
      </c>
      <c r="AZ676" s="7" t="s">
        <v>2975</v>
      </c>
      <c r="BA676" t="s">
        <v>3208</v>
      </c>
    </row>
    <row r="677" spans="1:53" ht="13" hidden="1" customHeight="1" outlineLevel="1">
      <c r="A677" t="s">
        <v>2501</v>
      </c>
      <c r="B677" t="s">
        <v>479</v>
      </c>
      <c r="C677" s="1">
        <f t="shared" si="385"/>
        <v>1268</v>
      </c>
      <c r="D677" s="7">
        <f>IF(P677&gt;0,RANK(P677,(P677:R677,S677:AG677)),0)</f>
        <v>2</v>
      </c>
      <c r="E677" s="7">
        <f>IF(Q677&gt;0,RANK(Q677,(P677:R677,S677:AG677)),0)</f>
        <v>0</v>
      </c>
      <c r="F677" s="7">
        <f>IF(R677&gt;0,RANK(R677,(P677:R677,S677:AG677)),0)</f>
        <v>1</v>
      </c>
      <c r="G677" s="7">
        <f>IF(S677&gt;0,RANK(S677,(P677:R677,S677:AG677)),0)</f>
        <v>4</v>
      </c>
      <c r="H677" s="49">
        <f t="shared" si="386"/>
        <v>11</v>
      </c>
      <c r="I677" s="178">
        <f t="shared" si="387"/>
        <v>8.6750788643533121E-3</v>
      </c>
      <c r="J677" s="2"/>
      <c r="K677" s="2">
        <f t="shared" si="388"/>
        <v>0.44716088328075709</v>
      </c>
      <c r="L677" s="2">
        <f t="shared" si="389"/>
        <v>0</v>
      </c>
      <c r="M677" s="2">
        <f t="shared" si="390"/>
        <v>0.45583596214511041</v>
      </c>
      <c r="N677" s="2">
        <f t="shared" si="391"/>
        <v>2.5236593059936908E-2</v>
      </c>
      <c r="O677" s="2">
        <f t="shared" si="392"/>
        <v>7.1766561514195595E-2</v>
      </c>
      <c r="P677" s="1">
        <v>567</v>
      </c>
      <c r="R677" s="1">
        <v>578</v>
      </c>
      <c r="S677" s="1">
        <v>32</v>
      </c>
      <c r="X677" s="1">
        <v>87</v>
      </c>
      <c r="AC677" s="1">
        <v>4</v>
      </c>
      <c r="AI677" s="7">
        <f t="shared" si="393"/>
        <v>0</v>
      </c>
      <c r="AJ677" s="7">
        <f t="shared" si="394"/>
        <v>0</v>
      </c>
      <c r="AK677" s="7">
        <f t="shared" si="395"/>
        <v>0</v>
      </c>
      <c r="AL677" s="7">
        <f t="shared" si="396"/>
        <v>0</v>
      </c>
      <c r="AM677" s="2">
        <f t="shared" si="397"/>
        <v>0</v>
      </c>
      <c r="AN677" s="2">
        <f t="shared" si="398"/>
        <v>0</v>
      </c>
      <c r="AO677" s="2">
        <f t="shared" si="399"/>
        <v>0</v>
      </c>
      <c r="AP677" s="2">
        <f t="shared" si="400"/>
        <v>0</v>
      </c>
      <c r="AR677" t="str">
        <f t="shared" si="401"/>
        <v>Bell</v>
      </c>
      <c r="AS677" t="s">
        <v>479</v>
      </c>
      <c r="AT677" s="182">
        <v>5</v>
      </c>
      <c r="AV677" s="98">
        <v>21</v>
      </c>
      <c r="AW677" s="100">
        <v>13</v>
      </c>
      <c r="AX677" s="106">
        <f t="shared" si="402"/>
        <v>21013</v>
      </c>
      <c r="AZ677" s="7" t="s">
        <v>2975</v>
      </c>
      <c r="BA677" t="s">
        <v>3208</v>
      </c>
    </row>
    <row r="678" spans="1:53" ht="13" hidden="1" customHeight="1" outlineLevel="1">
      <c r="A678" t="s">
        <v>1816</v>
      </c>
      <c r="B678" t="s">
        <v>479</v>
      </c>
      <c r="C678" s="1">
        <f t="shared" si="385"/>
        <v>5658</v>
      </c>
      <c r="D678" s="7">
        <f>IF(P678&gt;0,RANK(P678,(P678:R678,S678:AG678)),0)</f>
        <v>1</v>
      </c>
      <c r="E678" s="7">
        <f>IF(Q678&gt;0,RANK(Q678,(P678:R678,S678:AG678)),0)</f>
        <v>0</v>
      </c>
      <c r="F678" s="7">
        <f>IF(R678&gt;0,RANK(R678,(P678:R678,S678:AG678)),0)</f>
        <v>2</v>
      </c>
      <c r="G678" s="7">
        <f>IF(S678&gt;0,RANK(S678,(P678:R678,S678:AG678)),0)</f>
        <v>4</v>
      </c>
      <c r="H678" s="49">
        <f t="shared" si="386"/>
        <v>436</v>
      </c>
      <c r="I678" s="178">
        <f t="shared" si="387"/>
        <v>7.7059031459879815E-2</v>
      </c>
      <c r="J678" s="2"/>
      <c r="K678" s="2">
        <f t="shared" si="388"/>
        <v>0.51820431247790744</v>
      </c>
      <c r="L678" s="2">
        <f t="shared" si="389"/>
        <v>0</v>
      </c>
      <c r="M678" s="2">
        <f t="shared" si="390"/>
        <v>0.44114528101802758</v>
      </c>
      <c r="N678" s="2">
        <f t="shared" si="391"/>
        <v>9.5440084835630972E-3</v>
      </c>
      <c r="O678" s="2">
        <f t="shared" si="392"/>
        <v>3.1106398020501885E-2</v>
      </c>
      <c r="P678" s="1">
        <v>2932</v>
      </c>
      <c r="R678" s="1">
        <v>2496</v>
      </c>
      <c r="S678" s="1">
        <v>54</v>
      </c>
      <c r="X678" s="1">
        <v>164</v>
      </c>
      <c r="AC678" s="1">
        <v>12</v>
      </c>
      <c r="AI678" s="7">
        <f t="shared" si="393"/>
        <v>0</v>
      </c>
      <c r="AJ678" s="7">
        <f t="shared" si="394"/>
        <v>0</v>
      </c>
      <c r="AK678" s="7">
        <f t="shared" si="395"/>
        <v>0</v>
      </c>
      <c r="AL678" s="7">
        <f t="shared" si="396"/>
        <v>0</v>
      </c>
      <c r="AM678" s="2">
        <f t="shared" si="397"/>
        <v>0</v>
      </c>
      <c r="AN678" s="2">
        <f t="shared" si="398"/>
        <v>0</v>
      </c>
      <c r="AO678" s="2">
        <f t="shared" si="399"/>
        <v>0</v>
      </c>
      <c r="AP678" s="2">
        <f t="shared" si="400"/>
        <v>0</v>
      </c>
      <c r="AR678" t="str">
        <f t="shared" si="401"/>
        <v>Boone</v>
      </c>
      <c r="AS678" t="s">
        <v>479</v>
      </c>
      <c r="AT678" s="182">
        <v>4</v>
      </c>
      <c r="AV678" s="98">
        <v>21</v>
      </c>
      <c r="AW678" s="100">
        <v>15</v>
      </c>
      <c r="AX678" s="106">
        <f t="shared" si="402"/>
        <v>21015</v>
      </c>
      <c r="AZ678" s="7" t="s">
        <v>2975</v>
      </c>
      <c r="BA678" t="s">
        <v>3208</v>
      </c>
    </row>
    <row r="679" spans="1:53" ht="13" hidden="1" customHeight="1" outlineLevel="1">
      <c r="A679" t="s">
        <v>2205</v>
      </c>
      <c r="B679" t="s">
        <v>479</v>
      </c>
      <c r="C679" s="1">
        <f t="shared" si="385"/>
        <v>2385</v>
      </c>
      <c r="D679" s="7">
        <f>IF(P679&gt;0,RANK(P679,(P679:R679,S679:AG679)),0)</f>
        <v>1</v>
      </c>
      <c r="E679" s="7">
        <f>IF(Q679&gt;0,RANK(Q679,(P679:R679,S679:AG679)),0)</f>
        <v>0</v>
      </c>
      <c r="F679" s="7">
        <f>IF(R679&gt;0,RANK(R679,(P679:R679,S679:AG679)),0)</f>
        <v>2</v>
      </c>
      <c r="G679" s="7">
        <f>IF(S679&gt;0,RANK(S679,(P679:R679,S679:AG679)),0)</f>
        <v>4</v>
      </c>
      <c r="H679" s="49">
        <f t="shared" si="386"/>
        <v>22</v>
      </c>
      <c r="I679" s="178">
        <f t="shared" si="387"/>
        <v>9.2243186582809233E-3</v>
      </c>
      <c r="J679" s="2"/>
      <c r="K679" s="2">
        <f t="shared" si="388"/>
        <v>0.46498951781970649</v>
      </c>
      <c r="L679" s="2">
        <f t="shared" si="389"/>
        <v>0</v>
      </c>
      <c r="M679" s="2">
        <f t="shared" si="390"/>
        <v>0.45576519916142555</v>
      </c>
      <c r="N679" s="2">
        <f t="shared" si="391"/>
        <v>1.7190775681341718E-2</v>
      </c>
      <c r="O679" s="2">
        <f t="shared" si="392"/>
        <v>6.2054507337526189E-2</v>
      </c>
      <c r="P679" s="1">
        <v>1109</v>
      </c>
      <c r="R679" s="1">
        <v>1087</v>
      </c>
      <c r="S679" s="1">
        <v>41</v>
      </c>
      <c r="X679" s="1">
        <v>143</v>
      </c>
      <c r="AC679" s="1">
        <v>5</v>
      </c>
      <c r="AI679" s="7">
        <f t="shared" si="393"/>
        <v>0</v>
      </c>
      <c r="AJ679" s="7">
        <f t="shared" si="394"/>
        <v>0</v>
      </c>
      <c r="AK679" s="7">
        <f t="shared" si="395"/>
        <v>0</v>
      </c>
      <c r="AL679" s="7">
        <f t="shared" si="396"/>
        <v>0</v>
      </c>
      <c r="AM679" s="2">
        <f t="shared" si="397"/>
        <v>0</v>
      </c>
      <c r="AN679" s="2">
        <f t="shared" si="398"/>
        <v>0</v>
      </c>
      <c r="AO679" s="2">
        <f t="shared" si="399"/>
        <v>0</v>
      </c>
      <c r="AP679" s="2">
        <f t="shared" si="400"/>
        <v>0</v>
      </c>
      <c r="AR679" t="str">
        <f t="shared" si="401"/>
        <v>Bourbon</v>
      </c>
      <c r="AS679" t="s">
        <v>479</v>
      </c>
      <c r="AT679" s="182">
        <v>6</v>
      </c>
      <c r="AV679" s="98">
        <v>21</v>
      </c>
      <c r="AW679" s="100">
        <v>17</v>
      </c>
      <c r="AX679" s="106">
        <f t="shared" si="402"/>
        <v>21017</v>
      </c>
      <c r="AZ679" s="7" t="s">
        <v>2975</v>
      </c>
      <c r="BA679" t="s">
        <v>3208</v>
      </c>
    </row>
    <row r="680" spans="1:53" ht="13" hidden="1" customHeight="1" outlineLevel="1">
      <c r="A680" t="s">
        <v>2502</v>
      </c>
      <c r="B680" t="s">
        <v>479</v>
      </c>
      <c r="C680" s="1">
        <f t="shared" si="385"/>
        <v>4908</v>
      </c>
      <c r="D680" s="7">
        <f>IF(P680&gt;0,RANK(P680,(P680:R680,S680:AG680)),0)</f>
        <v>2</v>
      </c>
      <c r="E680" s="7">
        <f>IF(Q680&gt;0,RANK(Q680,(P680:R680,S680:AG680)),0)</f>
        <v>0</v>
      </c>
      <c r="F680" s="7">
        <f>IF(R680&gt;0,RANK(R680,(P680:R680,S680:AG680)),0)</f>
        <v>1</v>
      </c>
      <c r="G680" s="7">
        <f>IF(S680&gt;0,RANK(S680,(P680:R680,S680:AG680)),0)</f>
        <v>4</v>
      </c>
      <c r="H680" s="49">
        <f t="shared" si="386"/>
        <v>70</v>
      </c>
      <c r="I680" s="178">
        <f t="shared" si="387"/>
        <v>1.4262428687856561E-2</v>
      </c>
      <c r="J680" s="2"/>
      <c r="K680" s="2">
        <f t="shared" si="388"/>
        <v>0.44682151589242053</v>
      </c>
      <c r="L680" s="2">
        <f t="shared" si="389"/>
        <v>0</v>
      </c>
      <c r="M680" s="2">
        <f t="shared" si="390"/>
        <v>0.46108394458027707</v>
      </c>
      <c r="N680" s="2">
        <f t="shared" si="391"/>
        <v>1.5484922575387123E-2</v>
      </c>
      <c r="O680" s="2">
        <f t="shared" si="392"/>
        <v>7.660961695191533E-2</v>
      </c>
      <c r="P680" s="1">
        <v>2193</v>
      </c>
      <c r="R680" s="1">
        <v>2263</v>
      </c>
      <c r="S680" s="1">
        <v>76</v>
      </c>
      <c r="X680" s="1">
        <v>362</v>
      </c>
      <c r="AC680" s="1">
        <v>14</v>
      </c>
      <c r="AI680" s="7">
        <f t="shared" si="393"/>
        <v>0</v>
      </c>
      <c r="AJ680" s="7">
        <f t="shared" si="394"/>
        <v>0</v>
      </c>
      <c r="AK680" s="7">
        <f t="shared" si="395"/>
        <v>0</v>
      </c>
      <c r="AL680" s="7">
        <f t="shared" si="396"/>
        <v>0</v>
      </c>
      <c r="AM680" s="2">
        <f t="shared" si="397"/>
        <v>0</v>
      </c>
      <c r="AN680" s="2">
        <f t="shared" si="398"/>
        <v>0</v>
      </c>
      <c r="AO680" s="2">
        <f t="shared" si="399"/>
        <v>0</v>
      </c>
      <c r="AP680" s="2">
        <f t="shared" si="400"/>
        <v>0</v>
      </c>
      <c r="AR680" t="str">
        <f t="shared" si="401"/>
        <v>Boyd</v>
      </c>
      <c r="AS680" t="s">
        <v>479</v>
      </c>
      <c r="AT680" s="182"/>
      <c r="AV680" s="98">
        <v>21</v>
      </c>
      <c r="AW680" s="100">
        <v>19</v>
      </c>
      <c r="AX680" s="106">
        <f t="shared" si="402"/>
        <v>21019</v>
      </c>
      <c r="AZ680" s="7" t="s">
        <v>2975</v>
      </c>
      <c r="BA680" t="s">
        <v>3208</v>
      </c>
    </row>
    <row r="681" spans="1:53" ht="13" hidden="1" customHeight="1" outlineLevel="1">
      <c r="A681" t="s">
        <v>1385</v>
      </c>
      <c r="B681" t="s">
        <v>479</v>
      </c>
      <c r="C681" s="1">
        <f t="shared" si="385"/>
        <v>3303</v>
      </c>
      <c r="D681" s="7">
        <f>IF(P681&gt;0,RANK(P681,(P681:R681,S681:AG681)),0)</f>
        <v>1</v>
      </c>
      <c r="E681" s="7">
        <f>IF(Q681&gt;0,RANK(Q681,(P681:R681,S681:AG681)),0)</f>
        <v>0</v>
      </c>
      <c r="F681" s="7">
        <f>IF(R681&gt;0,RANK(R681,(P681:R681,S681:AG681)),0)</f>
        <v>2</v>
      </c>
      <c r="G681" s="7">
        <f>IF(S681&gt;0,RANK(S681,(P681:R681,S681:AG681)),0)</f>
        <v>4</v>
      </c>
      <c r="H681" s="49">
        <f t="shared" si="386"/>
        <v>197</v>
      </c>
      <c r="I681" s="178">
        <f t="shared" si="387"/>
        <v>5.9642749016046021E-2</v>
      </c>
      <c r="J681" s="2"/>
      <c r="K681" s="2">
        <f t="shared" si="388"/>
        <v>0.49894035725098396</v>
      </c>
      <c r="L681" s="2">
        <f t="shared" si="389"/>
        <v>0</v>
      </c>
      <c r="M681" s="2">
        <f t="shared" si="390"/>
        <v>0.43929760823493791</v>
      </c>
      <c r="N681" s="2">
        <f t="shared" si="391"/>
        <v>1.2110202845897668E-2</v>
      </c>
      <c r="O681" s="2">
        <f t="shared" si="392"/>
        <v>4.9651831668180463E-2</v>
      </c>
      <c r="P681" s="1">
        <v>1648</v>
      </c>
      <c r="R681" s="1">
        <v>1451</v>
      </c>
      <c r="S681" s="1">
        <v>40</v>
      </c>
      <c r="X681" s="1">
        <v>151</v>
      </c>
      <c r="AC681" s="1">
        <v>13</v>
      </c>
      <c r="AI681" s="7">
        <f t="shared" si="393"/>
        <v>0</v>
      </c>
      <c r="AJ681" s="7">
        <f t="shared" si="394"/>
        <v>0</v>
      </c>
      <c r="AK681" s="7">
        <f t="shared" si="395"/>
        <v>0</v>
      </c>
      <c r="AL681" s="7">
        <f t="shared" si="396"/>
        <v>0</v>
      </c>
      <c r="AM681" s="2">
        <f t="shared" si="397"/>
        <v>0</v>
      </c>
      <c r="AN681" s="2">
        <f t="shared" si="398"/>
        <v>0</v>
      </c>
      <c r="AO681" s="2">
        <f t="shared" si="399"/>
        <v>0</v>
      </c>
      <c r="AP681" s="2">
        <f t="shared" si="400"/>
        <v>0</v>
      </c>
      <c r="AR681" t="str">
        <f t="shared" si="401"/>
        <v>Boyle</v>
      </c>
      <c r="AS681" t="s">
        <v>479</v>
      </c>
      <c r="AT681" s="182">
        <v>2</v>
      </c>
      <c r="AV681" s="98">
        <v>21</v>
      </c>
      <c r="AW681" s="100">
        <v>21</v>
      </c>
      <c r="AX681" s="106">
        <f t="shared" si="402"/>
        <v>21021</v>
      </c>
      <c r="AZ681" s="7" t="s">
        <v>2975</v>
      </c>
      <c r="BA681" t="s">
        <v>3208</v>
      </c>
    </row>
    <row r="682" spans="1:53" ht="13" hidden="1" customHeight="1" outlineLevel="1">
      <c r="A682" t="s">
        <v>654</v>
      </c>
      <c r="B682" t="s">
        <v>479</v>
      </c>
      <c r="C682" s="1">
        <f t="shared" si="385"/>
        <v>772</v>
      </c>
      <c r="D682" s="7">
        <f>IF(P682&gt;0,RANK(P682,(P682:R682,S682:AG682)),0)</f>
        <v>2</v>
      </c>
      <c r="E682" s="7">
        <f>IF(Q682&gt;0,RANK(Q682,(P682:R682,S682:AG682)),0)</f>
        <v>0</v>
      </c>
      <c r="F682" s="7">
        <f>IF(R682&gt;0,RANK(R682,(P682:R682,S682:AG682)),0)</f>
        <v>1</v>
      </c>
      <c r="G682" s="7">
        <f>IF(S682&gt;0,RANK(S682,(P682:R682,S682:AG682)),0)</f>
        <v>4</v>
      </c>
      <c r="H682" s="49">
        <f t="shared" si="386"/>
        <v>173</v>
      </c>
      <c r="I682" s="178">
        <f t="shared" si="387"/>
        <v>0.22409326424870465</v>
      </c>
      <c r="J682" s="2"/>
      <c r="K682" s="2">
        <f t="shared" si="388"/>
        <v>0.32512953367875647</v>
      </c>
      <c r="L682" s="2">
        <f t="shared" si="389"/>
        <v>0</v>
      </c>
      <c r="M682" s="2">
        <f t="shared" si="390"/>
        <v>0.54922279792746109</v>
      </c>
      <c r="N682" s="2">
        <f t="shared" si="391"/>
        <v>4.145077720207254E-2</v>
      </c>
      <c r="O682" s="2">
        <f t="shared" si="392"/>
        <v>8.4196891191709838E-2</v>
      </c>
      <c r="P682" s="1">
        <v>251</v>
      </c>
      <c r="R682" s="1">
        <v>424</v>
      </c>
      <c r="S682" s="1">
        <v>32</v>
      </c>
      <c r="X682" s="1">
        <v>57</v>
      </c>
      <c r="AC682" s="1">
        <v>8</v>
      </c>
      <c r="AI682" s="7">
        <f t="shared" si="393"/>
        <v>0</v>
      </c>
      <c r="AJ682" s="7">
        <f t="shared" si="394"/>
        <v>0</v>
      </c>
      <c r="AK682" s="7">
        <f t="shared" si="395"/>
        <v>0</v>
      </c>
      <c r="AL682" s="7">
        <f t="shared" si="396"/>
        <v>0</v>
      </c>
      <c r="AM682" s="2">
        <f t="shared" si="397"/>
        <v>0</v>
      </c>
      <c r="AN682" s="2">
        <f t="shared" si="398"/>
        <v>0</v>
      </c>
      <c r="AO682" s="2">
        <f t="shared" si="399"/>
        <v>0</v>
      </c>
      <c r="AP682" s="2">
        <f t="shared" si="400"/>
        <v>0</v>
      </c>
      <c r="AR682" t="str">
        <f t="shared" si="401"/>
        <v>Bracken</v>
      </c>
      <c r="AS682" t="s">
        <v>479</v>
      </c>
      <c r="AT682" s="182">
        <v>4</v>
      </c>
      <c r="AV682" s="98">
        <v>21</v>
      </c>
      <c r="AW682" s="100">
        <v>23</v>
      </c>
      <c r="AX682" s="106">
        <f t="shared" si="402"/>
        <v>21023</v>
      </c>
      <c r="AZ682" s="7" t="s">
        <v>2975</v>
      </c>
      <c r="BA682" t="s">
        <v>3208</v>
      </c>
    </row>
    <row r="683" spans="1:53" ht="13" hidden="1" customHeight="1" outlineLevel="1">
      <c r="A683" t="s">
        <v>1033</v>
      </c>
      <c r="B683" t="s">
        <v>479</v>
      </c>
      <c r="C683" s="1">
        <f t="shared" si="385"/>
        <v>3314</v>
      </c>
      <c r="D683" s="7">
        <f>IF(P683&gt;0,RANK(P683,(P683:R683,S683:AG683)),0)</f>
        <v>2</v>
      </c>
      <c r="E683" s="7">
        <f>IF(Q683&gt;0,RANK(Q683,(P683:R683,S683:AG683)),0)</f>
        <v>0</v>
      </c>
      <c r="F683" s="7">
        <f>IF(R683&gt;0,RANK(R683,(P683:R683,S683:AG683)),0)</f>
        <v>1</v>
      </c>
      <c r="G683" s="7">
        <f>IF(S683&gt;0,RANK(S683,(P683:R683,S683:AG683)),0)</f>
        <v>4</v>
      </c>
      <c r="H683" s="49">
        <f t="shared" si="386"/>
        <v>593</v>
      </c>
      <c r="I683" s="178">
        <f t="shared" si="387"/>
        <v>0.17893783946891972</v>
      </c>
      <c r="J683" s="2"/>
      <c r="K683" s="2">
        <f t="shared" si="388"/>
        <v>0.3388654194327097</v>
      </c>
      <c r="L683" s="2">
        <f t="shared" si="389"/>
        <v>0</v>
      </c>
      <c r="M683" s="2">
        <f t="shared" si="390"/>
        <v>0.51780325890162948</v>
      </c>
      <c r="N683" s="2">
        <f t="shared" si="391"/>
        <v>1.6294508147254073E-2</v>
      </c>
      <c r="O683" s="2">
        <f t="shared" si="392"/>
        <v>0.12703681351840679</v>
      </c>
      <c r="P683" s="1">
        <v>1123</v>
      </c>
      <c r="R683" s="1">
        <v>1716</v>
      </c>
      <c r="S683" s="1">
        <v>54</v>
      </c>
      <c r="X683" s="1">
        <v>388</v>
      </c>
      <c r="AC683" s="1">
        <v>33</v>
      </c>
      <c r="AI683" s="7">
        <f t="shared" si="393"/>
        <v>0</v>
      </c>
      <c r="AJ683" s="7">
        <f t="shared" si="394"/>
        <v>0</v>
      </c>
      <c r="AK683" s="7">
        <f t="shared" si="395"/>
        <v>0</v>
      </c>
      <c r="AL683" s="7">
        <f t="shared" si="396"/>
        <v>0</v>
      </c>
      <c r="AM683" s="2">
        <f t="shared" si="397"/>
        <v>0</v>
      </c>
      <c r="AN683" s="2">
        <f t="shared" si="398"/>
        <v>0</v>
      </c>
      <c r="AO683" s="2">
        <f t="shared" si="399"/>
        <v>0</v>
      </c>
      <c r="AP683" s="2">
        <f t="shared" si="400"/>
        <v>0</v>
      </c>
      <c r="AR683" t="str">
        <f t="shared" si="401"/>
        <v>Breathitt</v>
      </c>
      <c r="AS683" t="s">
        <v>479</v>
      </c>
      <c r="AT683" s="182">
        <v>5</v>
      </c>
      <c r="AV683" s="98">
        <v>21</v>
      </c>
      <c r="AW683" s="100">
        <v>25</v>
      </c>
      <c r="AX683" s="106">
        <f t="shared" si="402"/>
        <v>21025</v>
      </c>
      <c r="AZ683" s="7" t="s">
        <v>2975</v>
      </c>
      <c r="BA683" t="s">
        <v>3208</v>
      </c>
    </row>
    <row r="684" spans="1:53" ht="13" hidden="1" customHeight="1" outlineLevel="1">
      <c r="A684" t="s">
        <v>2047</v>
      </c>
      <c r="B684" t="s">
        <v>479</v>
      </c>
      <c r="C684" s="1">
        <f t="shared" si="385"/>
        <v>1910</v>
      </c>
      <c r="D684" s="7">
        <f>IF(P684&gt;0,RANK(P684,(P684:R684,S684:AG684)),0)</f>
        <v>1</v>
      </c>
      <c r="E684" s="7">
        <f>IF(Q684&gt;0,RANK(Q684,(P684:R684,S684:AG684)),0)</f>
        <v>0</v>
      </c>
      <c r="F684" s="7">
        <f>IF(R684&gt;0,RANK(R684,(P684:R684,S684:AG684)),0)</f>
        <v>2</v>
      </c>
      <c r="G684" s="7">
        <f>IF(S684&gt;0,RANK(S684,(P684:R684,S684:AG684)),0)</f>
        <v>4</v>
      </c>
      <c r="H684" s="49">
        <f t="shared" si="386"/>
        <v>2</v>
      </c>
      <c r="I684" s="178">
        <f t="shared" si="387"/>
        <v>1.0471204188481676E-3</v>
      </c>
      <c r="J684" s="2"/>
      <c r="K684" s="2">
        <f t="shared" si="388"/>
        <v>0.45916230366492145</v>
      </c>
      <c r="L684" s="2">
        <f t="shared" si="389"/>
        <v>0</v>
      </c>
      <c r="M684" s="2">
        <f t="shared" si="390"/>
        <v>0.45811518324607331</v>
      </c>
      <c r="N684" s="2">
        <f t="shared" si="391"/>
        <v>1.9895287958115182E-2</v>
      </c>
      <c r="O684" s="2">
        <f t="shared" si="392"/>
        <v>6.2827225130890008E-2</v>
      </c>
      <c r="P684" s="1">
        <v>877</v>
      </c>
      <c r="R684" s="1">
        <v>875</v>
      </c>
      <c r="S684" s="1">
        <v>38</v>
      </c>
      <c r="X684" s="1">
        <v>113</v>
      </c>
      <c r="AC684" s="1">
        <v>7</v>
      </c>
      <c r="AI684" s="7">
        <f t="shared" si="393"/>
        <v>0</v>
      </c>
      <c r="AJ684" s="7">
        <f t="shared" si="394"/>
        <v>0</v>
      </c>
      <c r="AK684" s="7">
        <f t="shared" si="395"/>
        <v>0</v>
      </c>
      <c r="AL684" s="7">
        <f t="shared" si="396"/>
        <v>0</v>
      </c>
      <c r="AM684" s="2">
        <f t="shared" si="397"/>
        <v>0</v>
      </c>
      <c r="AN684" s="2">
        <f t="shared" si="398"/>
        <v>0</v>
      </c>
      <c r="AO684" s="2">
        <f t="shared" si="399"/>
        <v>0</v>
      </c>
      <c r="AP684" s="2">
        <f t="shared" si="400"/>
        <v>0</v>
      </c>
      <c r="AR684" t="str">
        <f t="shared" si="401"/>
        <v>Breckinridge</v>
      </c>
      <c r="AS684" t="s">
        <v>479</v>
      </c>
      <c r="AT684" s="182">
        <v>2</v>
      </c>
      <c r="AV684" s="98">
        <v>21</v>
      </c>
      <c r="AW684" s="100">
        <v>27</v>
      </c>
      <c r="AX684" s="106">
        <f t="shared" si="402"/>
        <v>21027</v>
      </c>
      <c r="AZ684" s="7" t="s">
        <v>2975</v>
      </c>
      <c r="BA684" t="s">
        <v>3208</v>
      </c>
    </row>
    <row r="685" spans="1:53" ht="13" hidden="1" customHeight="1" outlineLevel="1">
      <c r="A685" t="s">
        <v>2044</v>
      </c>
      <c r="B685" t="s">
        <v>479</v>
      </c>
      <c r="C685" s="1">
        <f t="shared" si="385"/>
        <v>6543</v>
      </c>
      <c r="D685" s="7">
        <f>IF(P685&gt;0,RANK(P685,(P685:R685,S685:AG685)),0)</f>
        <v>2</v>
      </c>
      <c r="E685" s="7">
        <f>IF(Q685&gt;0,RANK(Q685,(P685:R685,S685:AG685)),0)</f>
        <v>0</v>
      </c>
      <c r="F685" s="7">
        <f>IF(R685&gt;0,RANK(R685,(P685:R685,S685:AG685)),0)</f>
        <v>1</v>
      </c>
      <c r="G685" s="7">
        <f>IF(S685&gt;0,RANK(S685,(P685:R685,S685:AG685)),0)</f>
        <v>4</v>
      </c>
      <c r="H685" s="49">
        <f t="shared" si="386"/>
        <v>303</v>
      </c>
      <c r="I685" s="178">
        <f t="shared" si="387"/>
        <v>4.630903255387437E-2</v>
      </c>
      <c r="J685" s="2"/>
      <c r="K685" s="2">
        <f t="shared" si="388"/>
        <v>0.44429160935350759</v>
      </c>
      <c r="L685" s="2">
        <f t="shared" si="389"/>
        <v>0</v>
      </c>
      <c r="M685" s="2">
        <f t="shared" si="390"/>
        <v>0.49060064190738195</v>
      </c>
      <c r="N685" s="2">
        <f t="shared" si="391"/>
        <v>1.4519333639003516E-2</v>
      </c>
      <c r="O685" s="2">
        <f t="shared" si="392"/>
        <v>5.0588415100106893E-2</v>
      </c>
      <c r="P685" s="1">
        <v>2907</v>
      </c>
      <c r="R685" s="1">
        <v>3210</v>
      </c>
      <c r="S685" s="1">
        <v>95</v>
      </c>
      <c r="X685" s="1">
        <v>311</v>
      </c>
      <c r="AC685" s="1">
        <v>20</v>
      </c>
      <c r="AI685" s="7">
        <f t="shared" si="393"/>
        <v>0</v>
      </c>
      <c r="AJ685" s="7">
        <f t="shared" si="394"/>
        <v>0</v>
      </c>
      <c r="AK685" s="7">
        <f t="shared" si="395"/>
        <v>0</v>
      </c>
      <c r="AL685" s="7">
        <f t="shared" si="396"/>
        <v>0</v>
      </c>
      <c r="AM685" s="2">
        <f t="shared" si="397"/>
        <v>0</v>
      </c>
      <c r="AN685" s="2">
        <f t="shared" si="398"/>
        <v>0</v>
      </c>
      <c r="AO685" s="2">
        <f t="shared" si="399"/>
        <v>0</v>
      </c>
      <c r="AP685" s="2">
        <f t="shared" si="400"/>
        <v>0</v>
      </c>
      <c r="AR685" t="str">
        <f t="shared" si="401"/>
        <v>Bullitt</v>
      </c>
      <c r="AS685" t="s">
        <v>479</v>
      </c>
      <c r="AT685" s="182">
        <v>2</v>
      </c>
      <c r="AV685" s="98">
        <v>21</v>
      </c>
      <c r="AW685" s="100">
        <v>29</v>
      </c>
      <c r="AX685" s="106">
        <f t="shared" si="402"/>
        <v>21029</v>
      </c>
      <c r="AZ685" s="7" t="s">
        <v>2975</v>
      </c>
      <c r="BA685" t="s">
        <v>3208</v>
      </c>
    </row>
    <row r="686" spans="1:53" ht="13" hidden="1" customHeight="1" outlineLevel="1">
      <c r="A686" t="s">
        <v>619</v>
      </c>
      <c r="B686" t="s">
        <v>479</v>
      </c>
      <c r="C686" s="1">
        <f t="shared" si="385"/>
        <v>466</v>
      </c>
      <c r="D686" s="7">
        <f>IF(P686&gt;0,RANK(P686,(P686:R686,S686:AG686)),0)</f>
        <v>1</v>
      </c>
      <c r="E686" s="7">
        <f>IF(Q686&gt;0,RANK(Q686,(P686:R686,S686:AG686)),0)</f>
        <v>0</v>
      </c>
      <c r="F686" s="7">
        <f>IF(R686&gt;0,RANK(R686,(P686:R686,S686:AG686)),0)</f>
        <v>2</v>
      </c>
      <c r="G686" s="7">
        <f>IF(S686&gt;0,RANK(S686,(P686:R686,S686:AG686)),0)</f>
        <v>4</v>
      </c>
      <c r="H686" s="49">
        <f t="shared" si="386"/>
        <v>42</v>
      </c>
      <c r="I686" s="178">
        <f t="shared" si="387"/>
        <v>9.012875536480687E-2</v>
      </c>
      <c r="J686" s="2"/>
      <c r="K686" s="2">
        <f t="shared" si="388"/>
        <v>0.51072961373390557</v>
      </c>
      <c r="L686" s="2">
        <f t="shared" si="389"/>
        <v>0</v>
      </c>
      <c r="M686" s="2">
        <f t="shared" si="390"/>
        <v>0.42060085836909872</v>
      </c>
      <c r="N686" s="2">
        <f t="shared" si="391"/>
        <v>1.7167381974248927E-2</v>
      </c>
      <c r="O686" s="2">
        <f t="shared" si="392"/>
        <v>5.1502145922746781E-2</v>
      </c>
      <c r="P686" s="1">
        <v>238</v>
      </c>
      <c r="R686" s="1">
        <v>196</v>
      </c>
      <c r="S686" s="1">
        <v>8</v>
      </c>
      <c r="X686" s="1">
        <v>22</v>
      </c>
      <c r="AC686" s="1">
        <v>2</v>
      </c>
      <c r="AI686" s="7">
        <f t="shared" si="393"/>
        <v>0</v>
      </c>
      <c r="AJ686" s="7">
        <f t="shared" si="394"/>
        <v>0</v>
      </c>
      <c r="AK686" s="7">
        <f t="shared" si="395"/>
        <v>0</v>
      </c>
      <c r="AL686" s="7">
        <f t="shared" si="396"/>
        <v>0</v>
      </c>
      <c r="AM686" s="2">
        <f t="shared" si="397"/>
        <v>0</v>
      </c>
      <c r="AN686" s="2">
        <f t="shared" si="398"/>
        <v>0</v>
      </c>
      <c r="AO686" s="2">
        <f t="shared" si="399"/>
        <v>0</v>
      </c>
      <c r="AP686" s="2">
        <f t="shared" si="400"/>
        <v>0</v>
      </c>
      <c r="AR686" t="str">
        <f t="shared" si="401"/>
        <v>Butler</v>
      </c>
      <c r="AS686" t="s">
        <v>479</v>
      </c>
      <c r="AT686" s="182">
        <v>2</v>
      </c>
      <c r="AV686" s="98">
        <v>21</v>
      </c>
      <c r="AW686" s="100">
        <v>31</v>
      </c>
      <c r="AX686" s="106">
        <f t="shared" si="402"/>
        <v>21031</v>
      </c>
      <c r="AZ686" s="7" t="s">
        <v>2975</v>
      </c>
      <c r="BA686" t="s">
        <v>3208</v>
      </c>
    </row>
    <row r="687" spans="1:53" ht="13" hidden="1" customHeight="1" outlineLevel="1">
      <c r="A687" t="s">
        <v>466</v>
      </c>
      <c r="B687" t="s">
        <v>479</v>
      </c>
      <c r="C687" s="1">
        <f t="shared" si="385"/>
        <v>1662</v>
      </c>
      <c r="D687" s="7">
        <f>IF(P687&gt;0,RANK(P687,(P687:R687,S687:AG687)),0)</f>
        <v>2</v>
      </c>
      <c r="E687" s="7">
        <f>IF(Q687&gt;0,RANK(Q687,(P687:R687,S687:AG687)),0)</f>
        <v>0</v>
      </c>
      <c r="F687" s="7">
        <f>IF(R687&gt;0,RANK(R687,(P687:R687,S687:AG687)),0)</f>
        <v>1</v>
      </c>
      <c r="G687" s="7">
        <f>IF(S687&gt;0,RANK(S687,(P687:R687,S687:AG687)),0)</f>
        <v>4</v>
      </c>
      <c r="H687" s="49">
        <f t="shared" si="386"/>
        <v>296</v>
      </c>
      <c r="I687" s="178">
        <f t="shared" si="387"/>
        <v>0.17809867629362214</v>
      </c>
      <c r="J687" s="2"/>
      <c r="K687" s="2">
        <f t="shared" si="388"/>
        <v>0.34296028880866425</v>
      </c>
      <c r="L687" s="2">
        <f t="shared" si="389"/>
        <v>0</v>
      </c>
      <c r="M687" s="2">
        <f t="shared" si="390"/>
        <v>0.52105896510228644</v>
      </c>
      <c r="N687" s="2">
        <f t="shared" si="391"/>
        <v>2.1058965102286401E-2</v>
      </c>
      <c r="O687" s="2">
        <f t="shared" si="392"/>
        <v>0.11492178098676291</v>
      </c>
      <c r="P687" s="1">
        <v>570</v>
      </c>
      <c r="R687" s="1">
        <v>866</v>
      </c>
      <c r="S687" s="1">
        <v>35</v>
      </c>
      <c r="X687" s="1">
        <v>179</v>
      </c>
      <c r="AC687" s="1">
        <v>12</v>
      </c>
      <c r="AI687" s="7">
        <f t="shared" si="393"/>
        <v>0</v>
      </c>
      <c r="AJ687" s="7">
        <f t="shared" si="394"/>
        <v>0</v>
      </c>
      <c r="AK687" s="7">
        <f t="shared" si="395"/>
        <v>0</v>
      </c>
      <c r="AL687" s="7">
        <f t="shared" si="396"/>
        <v>0</v>
      </c>
      <c r="AM687" s="2">
        <f t="shared" si="397"/>
        <v>0</v>
      </c>
      <c r="AN687" s="2">
        <f t="shared" si="398"/>
        <v>0</v>
      </c>
      <c r="AO687" s="2">
        <f t="shared" si="399"/>
        <v>0</v>
      </c>
      <c r="AP687" s="2">
        <f t="shared" si="400"/>
        <v>0</v>
      </c>
      <c r="AR687" t="str">
        <f t="shared" si="401"/>
        <v>Caldwell</v>
      </c>
      <c r="AS687" t="s">
        <v>479</v>
      </c>
      <c r="AT687" s="182">
        <v>1</v>
      </c>
      <c r="AV687" s="98">
        <v>21</v>
      </c>
      <c r="AW687" s="100">
        <v>33</v>
      </c>
      <c r="AX687" s="106">
        <f t="shared" si="402"/>
        <v>21033</v>
      </c>
      <c r="AZ687" s="7" t="s">
        <v>2975</v>
      </c>
      <c r="BA687" t="s">
        <v>3208</v>
      </c>
    </row>
    <row r="688" spans="1:53" ht="13" hidden="1" customHeight="1" outlineLevel="1">
      <c r="A688" t="s">
        <v>714</v>
      </c>
      <c r="B688" t="s">
        <v>479</v>
      </c>
      <c r="C688" s="1">
        <f t="shared" si="385"/>
        <v>4073</v>
      </c>
      <c r="D688" s="7">
        <f>IF(P688&gt;0,RANK(P688,(P688:R688,S688:AG688)),0)</f>
        <v>2</v>
      </c>
      <c r="E688" s="7">
        <f>IF(Q688&gt;0,RANK(Q688,(P688:R688,S688:AG688)),0)</f>
        <v>0</v>
      </c>
      <c r="F688" s="7">
        <f>IF(R688&gt;0,RANK(R688,(P688:R688,S688:AG688)),0)</f>
        <v>1</v>
      </c>
      <c r="G688" s="7">
        <f>IF(S688&gt;0,RANK(S688,(P688:R688,S688:AG688)),0)</f>
        <v>4</v>
      </c>
      <c r="H688" s="49">
        <f t="shared" si="386"/>
        <v>779</v>
      </c>
      <c r="I688" s="178">
        <f t="shared" si="387"/>
        <v>0.19125951387183893</v>
      </c>
      <c r="J688" s="2"/>
      <c r="K688" s="2">
        <f t="shared" si="388"/>
        <v>0.35845813896390866</v>
      </c>
      <c r="L688" s="2">
        <f t="shared" si="389"/>
        <v>0</v>
      </c>
      <c r="M688" s="2">
        <f t="shared" si="390"/>
        <v>0.54971765283574758</v>
      </c>
      <c r="N688" s="2">
        <f t="shared" si="391"/>
        <v>1.5713233488828873E-2</v>
      </c>
      <c r="O688" s="2">
        <f t="shared" si="392"/>
        <v>7.6110974711514887E-2</v>
      </c>
      <c r="P688" s="1">
        <v>1460</v>
      </c>
      <c r="R688" s="1">
        <v>2239</v>
      </c>
      <c r="S688" s="1">
        <v>64</v>
      </c>
      <c r="X688" s="1">
        <v>290</v>
      </c>
      <c r="AC688" s="1">
        <v>20</v>
      </c>
      <c r="AI688" s="7">
        <f t="shared" si="393"/>
        <v>0</v>
      </c>
      <c r="AJ688" s="7">
        <f t="shared" si="394"/>
        <v>0</v>
      </c>
      <c r="AK688" s="7">
        <f t="shared" si="395"/>
        <v>0</v>
      </c>
      <c r="AL688" s="7">
        <f t="shared" si="396"/>
        <v>0</v>
      </c>
      <c r="AM688" s="2">
        <f t="shared" si="397"/>
        <v>0</v>
      </c>
      <c r="AN688" s="2">
        <f t="shared" si="398"/>
        <v>0</v>
      </c>
      <c r="AO688" s="2">
        <f t="shared" si="399"/>
        <v>0</v>
      </c>
      <c r="AP688" s="2">
        <f t="shared" si="400"/>
        <v>0</v>
      </c>
      <c r="AR688" t="str">
        <f t="shared" si="401"/>
        <v>Calloway</v>
      </c>
      <c r="AS688" t="s">
        <v>479</v>
      </c>
      <c r="AT688" s="182">
        <v>1</v>
      </c>
      <c r="AV688" s="98">
        <v>21</v>
      </c>
      <c r="AW688" s="100">
        <v>35</v>
      </c>
      <c r="AX688" s="106">
        <f t="shared" si="402"/>
        <v>21035</v>
      </c>
      <c r="AZ688" s="7" t="s">
        <v>2975</v>
      </c>
      <c r="BA688" t="s">
        <v>3208</v>
      </c>
    </row>
    <row r="689" spans="1:53" ht="13" hidden="1" customHeight="1" outlineLevel="1">
      <c r="A689" t="s">
        <v>425</v>
      </c>
      <c r="B689" t="s">
        <v>479</v>
      </c>
      <c r="C689" s="1">
        <f t="shared" si="385"/>
        <v>6589</v>
      </c>
      <c r="D689" s="7">
        <f>IF(P689&gt;0,RANK(P689,(P689:R689,S689:AG689)),0)</f>
        <v>1</v>
      </c>
      <c r="E689" s="7">
        <f>IF(Q689&gt;0,RANK(Q689,(P689:R689,S689:AG689)),0)</f>
        <v>0</v>
      </c>
      <c r="F689" s="7">
        <f>IF(R689&gt;0,RANK(R689,(P689:R689,S689:AG689)),0)</f>
        <v>2</v>
      </c>
      <c r="G689" s="7">
        <f>IF(S689&gt;0,RANK(S689,(P689:R689,S689:AG689)),0)</f>
        <v>4</v>
      </c>
      <c r="H689" s="49">
        <f t="shared" si="386"/>
        <v>36</v>
      </c>
      <c r="I689" s="178">
        <f t="shared" si="387"/>
        <v>5.4636515404461981E-3</v>
      </c>
      <c r="J689" s="2"/>
      <c r="K689" s="2">
        <f t="shared" si="388"/>
        <v>0.48095310365761118</v>
      </c>
      <c r="L689" s="2">
        <f t="shared" si="389"/>
        <v>0</v>
      </c>
      <c r="M689" s="2">
        <f t="shared" si="390"/>
        <v>0.47548945211716498</v>
      </c>
      <c r="N689" s="2">
        <f t="shared" si="391"/>
        <v>7.740173015632114E-3</v>
      </c>
      <c r="O689" s="2">
        <f t="shared" si="392"/>
        <v>3.5817271209591779E-2</v>
      </c>
      <c r="P689" s="1">
        <v>3169</v>
      </c>
      <c r="R689" s="1">
        <v>3133</v>
      </c>
      <c r="S689" s="1">
        <v>51</v>
      </c>
      <c r="X689" s="1">
        <v>223</v>
      </c>
      <c r="AC689" s="1">
        <v>13</v>
      </c>
      <c r="AI689" s="7">
        <f t="shared" si="393"/>
        <v>0</v>
      </c>
      <c r="AJ689" s="7">
        <f t="shared" si="394"/>
        <v>0</v>
      </c>
      <c r="AK689" s="7">
        <f t="shared" si="395"/>
        <v>0</v>
      </c>
      <c r="AL689" s="7">
        <f t="shared" si="396"/>
        <v>0</v>
      </c>
      <c r="AM689" s="2">
        <f t="shared" si="397"/>
        <v>0</v>
      </c>
      <c r="AN689" s="2">
        <f t="shared" si="398"/>
        <v>0</v>
      </c>
      <c r="AO689" s="2">
        <f t="shared" si="399"/>
        <v>0</v>
      </c>
      <c r="AP689" s="2">
        <f t="shared" si="400"/>
        <v>0</v>
      </c>
      <c r="AR689" t="str">
        <f t="shared" si="401"/>
        <v>Campbell</v>
      </c>
      <c r="AS689" t="s">
        <v>479</v>
      </c>
      <c r="AT689" s="182">
        <v>4</v>
      </c>
      <c r="AV689" s="98">
        <v>21</v>
      </c>
      <c r="AW689" s="100">
        <v>37</v>
      </c>
      <c r="AX689" s="106">
        <f t="shared" si="402"/>
        <v>21037</v>
      </c>
      <c r="AZ689" s="7" t="s">
        <v>2975</v>
      </c>
      <c r="BA689" t="s">
        <v>3208</v>
      </c>
    </row>
    <row r="690" spans="1:53" ht="13" hidden="1" customHeight="1" outlineLevel="1">
      <c r="A690" t="s">
        <v>2248</v>
      </c>
      <c r="B690" t="s">
        <v>479</v>
      </c>
      <c r="C690" s="1">
        <f t="shared" si="385"/>
        <v>804</v>
      </c>
      <c r="D690" s="7">
        <f>IF(P690&gt;0,RANK(P690,(P690:R690,S690:AG690)),0)</f>
        <v>2</v>
      </c>
      <c r="E690" s="7">
        <f>IF(Q690&gt;0,RANK(Q690,(P690:R690,S690:AG690)),0)</f>
        <v>0</v>
      </c>
      <c r="F690" s="7">
        <f>IF(R690&gt;0,RANK(R690,(P690:R690,S690:AG690)),0)</f>
        <v>1</v>
      </c>
      <c r="G690" s="7">
        <f>IF(S690&gt;0,RANK(S690,(P690:R690,S690:AG690)),0)</f>
        <v>4</v>
      </c>
      <c r="H690" s="49">
        <f t="shared" si="386"/>
        <v>256</v>
      </c>
      <c r="I690" s="178">
        <f t="shared" si="387"/>
        <v>0.31840796019900497</v>
      </c>
      <c r="J690" s="2"/>
      <c r="K690" s="2">
        <f t="shared" si="388"/>
        <v>0.25621890547263682</v>
      </c>
      <c r="L690" s="2">
        <f t="shared" si="389"/>
        <v>0</v>
      </c>
      <c r="M690" s="2">
        <f t="shared" si="390"/>
        <v>0.57462686567164178</v>
      </c>
      <c r="N690" s="2">
        <f t="shared" ref="N690:N753" si="403">IF($C690=0,"-",S690/$C690)</f>
        <v>2.2388059701492536E-2</v>
      </c>
      <c r="O690" s="2">
        <f t="shared" ref="O690:O753" si="404">IF(C690=0,"-",(1-K690-L690-M690-N690))</f>
        <v>0.14676616915422885</v>
      </c>
      <c r="P690" s="1">
        <v>206</v>
      </c>
      <c r="R690" s="1">
        <v>462</v>
      </c>
      <c r="S690" s="1">
        <v>18</v>
      </c>
      <c r="X690" s="1">
        <v>113</v>
      </c>
      <c r="AC690" s="1">
        <v>5</v>
      </c>
      <c r="AI690" s="7">
        <f t="shared" si="393"/>
        <v>0</v>
      </c>
      <c r="AJ690" s="7">
        <f t="shared" si="394"/>
        <v>0</v>
      </c>
      <c r="AK690" s="7">
        <f t="shared" si="395"/>
        <v>0</v>
      </c>
      <c r="AL690" s="7">
        <f t="shared" si="396"/>
        <v>0</v>
      </c>
      <c r="AM690" s="2">
        <f t="shared" si="397"/>
        <v>0</v>
      </c>
      <c r="AN690" s="2">
        <f t="shared" si="398"/>
        <v>0</v>
      </c>
      <c r="AO690" s="2">
        <f t="shared" si="399"/>
        <v>0</v>
      </c>
      <c r="AP690" s="2">
        <f t="shared" si="400"/>
        <v>0</v>
      </c>
      <c r="AR690" t="str">
        <f t="shared" si="401"/>
        <v>Carlisle</v>
      </c>
      <c r="AS690" t="s">
        <v>479</v>
      </c>
      <c r="AT690" s="182">
        <v>1</v>
      </c>
      <c r="AV690" s="98">
        <v>21</v>
      </c>
      <c r="AW690" s="100">
        <v>39</v>
      </c>
      <c r="AX690" s="106">
        <f t="shared" si="402"/>
        <v>21039</v>
      </c>
      <c r="AZ690" s="7" t="s">
        <v>2975</v>
      </c>
      <c r="BA690" t="s">
        <v>3208</v>
      </c>
    </row>
    <row r="691" spans="1:53" ht="13" hidden="1" customHeight="1" outlineLevel="1">
      <c r="A691" t="s">
        <v>1806</v>
      </c>
      <c r="B691" t="s">
        <v>479</v>
      </c>
      <c r="C691" s="1">
        <f t="shared" si="385"/>
        <v>1159</v>
      </c>
      <c r="D691" s="7">
        <f>IF(P691&gt;0,RANK(P691,(P691:R691,S691:AG691)),0)</f>
        <v>2</v>
      </c>
      <c r="E691" s="7">
        <f>IF(Q691&gt;0,RANK(Q691,(P691:R691,S691:AG691)),0)</f>
        <v>0</v>
      </c>
      <c r="F691" s="7">
        <f>IF(R691&gt;0,RANK(R691,(P691:R691,S691:AG691)),0)</f>
        <v>1</v>
      </c>
      <c r="G691" s="7">
        <f>IF(S691&gt;0,RANK(S691,(P691:R691,S691:AG691)),0)</f>
        <v>4</v>
      </c>
      <c r="H691" s="49">
        <f t="shared" si="386"/>
        <v>92</v>
      </c>
      <c r="I691" s="178">
        <f t="shared" si="387"/>
        <v>7.9378774805867122E-2</v>
      </c>
      <c r="J691" s="2"/>
      <c r="K691" s="2">
        <f t="shared" si="388"/>
        <v>0.41501294219154444</v>
      </c>
      <c r="L691" s="2">
        <f t="shared" si="389"/>
        <v>0</v>
      </c>
      <c r="M691" s="2">
        <f t="shared" si="390"/>
        <v>0.49439171699741158</v>
      </c>
      <c r="N691" s="2">
        <f t="shared" si="403"/>
        <v>6.9025021570319244E-3</v>
      </c>
      <c r="O691" s="2">
        <f t="shared" si="404"/>
        <v>8.3692838654012003E-2</v>
      </c>
      <c r="P691" s="1">
        <v>481</v>
      </c>
      <c r="R691" s="1">
        <v>573</v>
      </c>
      <c r="S691" s="1">
        <v>8</v>
      </c>
      <c r="X691" s="1">
        <v>90</v>
      </c>
      <c r="AC691" s="1">
        <v>7</v>
      </c>
      <c r="AI691" s="7">
        <f t="shared" si="393"/>
        <v>0</v>
      </c>
      <c r="AJ691" s="7">
        <f t="shared" si="394"/>
        <v>0</v>
      </c>
      <c r="AK691" s="7">
        <f t="shared" si="395"/>
        <v>0</v>
      </c>
      <c r="AL691" s="7">
        <f t="shared" si="396"/>
        <v>0</v>
      </c>
      <c r="AM691" s="2">
        <f t="shared" si="397"/>
        <v>0</v>
      </c>
      <c r="AN691" s="2">
        <f t="shared" si="398"/>
        <v>0</v>
      </c>
      <c r="AO691" s="2">
        <f t="shared" si="399"/>
        <v>0</v>
      </c>
      <c r="AP691" s="2">
        <f t="shared" si="400"/>
        <v>0</v>
      </c>
      <c r="AR691" t="str">
        <f t="shared" si="401"/>
        <v>Carroll</v>
      </c>
      <c r="AS691" t="s">
        <v>479</v>
      </c>
      <c r="AT691" s="182">
        <v>4</v>
      </c>
      <c r="AV691" s="98">
        <v>21</v>
      </c>
      <c r="AW691" s="100">
        <v>41</v>
      </c>
      <c r="AX691" s="106">
        <f t="shared" si="402"/>
        <v>21041</v>
      </c>
      <c r="AZ691" s="7" t="s">
        <v>2975</v>
      </c>
      <c r="BA691" t="s">
        <v>3208</v>
      </c>
    </row>
    <row r="692" spans="1:53" ht="13" hidden="1" customHeight="1" outlineLevel="1">
      <c r="A692" t="s">
        <v>567</v>
      </c>
      <c r="B692" t="s">
        <v>479</v>
      </c>
      <c r="C692" s="1">
        <f t="shared" si="385"/>
        <v>2044</v>
      </c>
      <c r="D692" s="7">
        <f>IF(P692&gt;0,RANK(P692,(P692:R692,S692:AG692)),0)</f>
        <v>2</v>
      </c>
      <c r="E692" s="7">
        <f>IF(Q692&gt;0,RANK(Q692,(P692:R692,S692:AG692)),0)</f>
        <v>0</v>
      </c>
      <c r="F692" s="7">
        <f>IF(R692&gt;0,RANK(R692,(P692:R692,S692:AG692)),0)</f>
        <v>1</v>
      </c>
      <c r="G692" s="7">
        <f>IF(S692&gt;0,RANK(S692,(P692:R692,S692:AG692)),0)</f>
        <v>4</v>
      </c>
      <c r="H692" s="49">
        <f t="shared" si="386"/>
        <v>251</v>
      </c>
      <c r="I692" s="178">
        <f t="shared" ref="I692:I755" si="405">H692/C692</f>
        <v>0.12279843444227005</v>
      </c>
      <c r="J692" s="2"/>
      <c r="K692" s="2">
        <f t="shared" si="388"/>
        <v>0.39138943248532287</v>
      </c>
      <c r="L692" s="2">
        <f t="shared" si="389"/>
        <v>0</v>
      </c>
      <c r="M692" s="2">
        <f t="shared" si="390"/>
        <v>0.514187866927593</v>
      </c>
      <c r="N692" s="2">
        <f t="shared" si="403"/>
        <v>1.908023483365949E-2</v>
      </c>
      <c r="O692" s="2">
        <f t="shared" si="404"/>
        <v>7.5342465753424639E-2</v>
      </c>
      <c r="P692" s="1">
        <v>800</v>
      </c>
      <c r="R692" s="1">
        <v>1051</v>
      </c>
      <c r="S692" s="1">
        <v>39</v>
      </c>
      <c r="X692" s="1">
        <v>140</v>
      </c>
      <c r="AC692" s="1">
        <v>14</v>
      </c>
      <c r="AI692" s="7">
        <f t="shared" si="393"/>
        <v>0</v>
      </c>
      <c r="AJ692" s="7">
        <f t="shared" si="394"/>
        <v>0</v>
      </c>
      <c r="AK692" s="7">
        <f t="shared" si="395"/>
        <v>0</v>
      </c>
      <c r="AL692" s="7">
        <f t="shared" si="396"/>
        <v>0</v>
      </c>
      <c r="AM692" s="2">
        <f t="shared" si="397"/>
        <v>0</v>
      </c>
      <c r="AN692" s="2">
        <f t="shared" si="398"/>
        <v>0</v>
      </c>
      <c r="AO692" s="2">
        <f t="shared" si="399"/>
        <v>0</v>
      </c>
      <c r="AP692" s="2">
        <f t="shared" si="400"/>
        <v>0</v>
      </c>
      <c r="AR692" t="str">
        <f t="shared" si="401"/>
        <v>Carter</v>
      </c>
      <c r="AS692" t="s">
        <v>479</v>
      </c>
      <c r="AT692" s="182">
        <v>5</v>
      </c>
      <c r="AV692" s="98">
        <v>21</v>
      </c>
      <c r="AW692" s="100">
        <v>43</v>
      </c>
      <c r="AX692" s="106">
        <f t="shared" si="402"/>
        <v>21043</v>
      </c>
      <c r="AZ692" s="7" t="s">
        <v>2975</v>
      </c>
      <c r="BA692" t="s">
        <v>3208</v>
      </c>
    </row>
    <row r="693" spans="1:53" ht="13" hidden="1" customHeight="1" outlineLevel="1">
      <c r="A693" t="s">
        <v>808</v>
      </c>
      <c r="B693" t="s">
        <v>479</v>
      </c>
      <c r="C693" s="1">
        <f t="shared" si="385"/>
        <v>414</v>
      </c>
      <c r="D693" s="7">
        <f>IF(P693&gt;0,RANK(P693,(P693:R693,S693:AG693)),0)</f>
        <v>1</v>
      </c>
      <c r="E693" s="7">
        <f>IF(Q693&gt;0,RANK(Q693,(P693:R693,S693:AG693)),0)</f>
        <v>0</v>
      </c>
      <c r="F693" s="7">
        <f>IF(R693&gt;0,RANK(R693,(P693:R693,S693:AG693)),0)</f>
        <v>2</v>
      </c>
      <c r="G693" s="7">
        <f>IF(S693&gt;0,RANK(S693,(P693:R693,S693:AG693)),0)</f>
        <v>4</v>
      </c>
      <c r="H693" s="49">
        <f t="shared" si="386"/>
        <v>28</v>
      </c>
      <c r="I693" s="178">
        <f t="shared" si="405"/>
        <v>6.7632850241545889E-2</v>
      </c>
      <c r="J693" s="2"/>
      <c r="K693" s="2">
        <f t="shared" si="388"/>
        <v>0.50724637681159424</v>
      </c>
      <c r="L693" s="2">
        <f t="shared" si="389"/>
        <v>0</v>
      </c>
      <c r="M693" s="2">
        <f t="shared" si="390"/>
        <v>0.43961352657004832</v>
      </c>
      <c r="N693" s="2">
        <f t="shared" si="403"/>
        <v>1.4492753623188406E-2</v>
      </c>
      <c r="O693" s="2">
        <f t="shared" si="404"/>
        <v>3.8647342995169039E-2</v>
      </c>
      <c r="P693" s="1">
        <v>210</v>
      </c>
      <c r="R693" s="1">
        <v>182</v>
      </c>
      <c r="S693" s="1">
        <v>6</v>
      </c>
      <c r="X693" s="1">
        <v>16</v>
      </c>
      <c r="AC693" s="1">
        <v>0</v>
      </c>
      <c r="AI693" s="7">
        <f t="shared" si="393"/>
        <v>0</v>
      </c>
      <c r="AJ693" s="7">
        <f t="shared" si="394"/>
        <v>0</v>
      </c>
      <c r="AK693" s="7">
        <f t="shared" si="395"/>
        <v>0</v>
      </c>
      <c r="AL693" s="7">
        <f t="shared" si="396"/>
        <v>0</v>
      </c>
      <c r="AM693" s="2">
        <f t="shared" si="397"/>
        <v>0</v>
      </c>
      <c r="AN693" s="2">
        <f t="shared" si="398"/>
        <v>0</v>
      </c>
      <c r="AO693" s="2">
        <f t="shared" si="399"/>
        <v>0</v>
      </c>
      <c r="AP693" s="2">
        <f t="shared" si="400"/>
        <v>0</v>
      </c>
      <c r="AR693" t="str">
        <f t="shared" si="401"/>
        <v>Casey</v>
      </c>
      <c r="AS693" t="s">
        <v>479</v>
      </c>
      <c r="AT693" s="182">
        <v>1</v>
      </c>
      <c r="AV693" s="98">
        <v>21</v>
      </c>
      <c r="AW693" s="100">
        <v>45</v>
      </c>
      <c r="AX693" s="106">
        <f t="shared" si="402"/>
        <v>21045</v>
      </c>
      <c r="AZ693" s="7" t="s">
        <v>2975</v>
      </c>
      <c r="BA693" t="s">
        <v>3208</v>
      </c>
    </row>
    <row r="694" spans="1:53" ht="13" hidden="1" customHeight="1" outlineLevel="1">
      <c r="A694" t="s">
        <v>1988</v>
      </c>
      <c r="B694" t="s">
        <v>479</v>
      </c>
      <c r="C694" s="1">
        <f t="shared" si="385"/>
        <v>4857</v>
      </c>
      <c r="D694" s="7">
        <f>IF(P694&gt;0,RANK(P694,(P694:R694,S694:AG694)),0)</f>
        <v>1</v>
      </c>
      <c r="E694" s="7">
        <f>IF(Q694&gt;0,RANK(Q694,(P694:R694,S694:AG694)),0)</f>
        <v>0</v>
      </c>
      <c r="F694" s="7">
        <f>IF(R694&gt;0,RANK(R694,(P694:R694,S694:AG694)),0)</f>
        <v>2</v>
      </c>
      <c r="G694" s="7">
        <f>IF(S694&gt;0,RANK(S694,(P694:R694,S694:AG694)),0)</f>
        <v>4</v>
      </c>
      <c r="H694" s="49">
        <f t="shared" si="386"/>
        <v>501</v>
      </c>
      <c r="I694" s="178">
        <f t="shared" si="405"/>
        <v>0.10315009264978382</v>
      </c>
      <c r="J694" s="2"/>
      <c r="K694" s="2">
        <f t="shared" si="388"/>
        <v>0.50175005147210217</v>
      </c>
      <c r="L694" s="2">
        <f t="shared" si="389"/>
        <v>0</v>
      </c>
      <c r="M694" s="2">
        <f t="shared" si="390"/>
        <v>0.3985999588223183</v>
      </c>
      <c r="N694" s="2">
        <f t="shared" si="403"/>
        <v>1.8118179946469012E-2</v>
      </c>
      <c r="O694" s="2">
        <f t="shared" si="404"/>
        <v>8.1531809759110521E-2</v>
      </c>
      <c r="P694" s="1">
        <v>2437</v>
      </c>
      <c r="R694" s="1">
        <v>1936</v>
      </c>
      <c r="S694" s="1">
        <v>88</v>
      </c>
      <c r="X694" s="1">
        <v>379</v>
      </c>
      <c r="AC694" s="1">
        <v>17</v>
      </c>
      <c r="AI694" s="7">
        <f t="shared" si="393"/>
        <v>0</v>
      </c>
      <c r="AJ694" s="7">
        <f t="shared" si="394"/>
        <v>0</v>
      </c>
      <c r="AK694" s="7">
        <f t="shared" si="395"/>
        <v>0</v>
      </c>
      <c r="AL694" s="7">
        <f t="shared" si="396"/>
        <v>0</v>
      </c>
      <c r="AM694" s="2">
        <f t="shared" si="397"/>
        <v>0</v>
      </c>
      <c r="AN694" s="2">
        <f t="shared" si="398"/>
        <v>0</v>
      </c>
      <c r="AO694" s="2">
        <f t="shared" si="399"/>
        <v>0</v>
      </c>
      <c r="AP694" s="2">
        <f t="shared" si="400"/>
        <v>0</v>
      </c>
      <c r="AR694" t="str">
        <f t="shared" si="401"/>
        <v>Christian</v>
      </c>
      <c r="AS694" t="s">
        <v>479</v>
      </c>
      <c r="AT694" s="182">
        <v>1</v>
      </c>
      <c r="AV694" s="98">
        <v>21</v>
      </c>
      <c r="AW694" s="100">
        <v>47</v>
      </c>
      <c r="AX694" s="106">
        <f t="shared" si="402"/>
        <v>21047</v>
      </c>
      <c r="AZ694" s="7" t="s">
        <v>2975</v>
      </c>
      <c r="BA694" t="s">
        <v>3208</v>
      </c>
    </row>
    <row r="695" spans="1:53" ht="13" hidden="1" customHeight="1" outlineLevel="1">
      <c r="A695" t="s">
        <v>99</v>
      </c>
      <c r="B695" t="s">
        <v>479</v>
      </c>
      <c r="C695" s="1">
        <f t="shared" si="385"/>
        <v>3976</v>
      </c>
      <c r="D695" s="7">
        <f>IF(P695&gt;0,RANK(P695,(P695:R695,S695:AG695)),0)</f>
        <v>2</v>
      </c>
      <c r="E695" s="7">
        <f>IF(Q695&gt;0,RANK(Q695,(P695:R695,S695:AG695)),0)</f>
        <v>0</v>
      </c>
      <c r="F695" s="7">
        <f>IF(R695&gt;0,RANK(R695,(P695:R695,S695:AG695)),0)</f>
        <v>1</v>
      </c>
      <c r="G695" s="7">
        <f>IF(S695&gt;0,RANK(S695,(P695:R695,S695:AG695)),0)</f>
        <v>4</v>
      </c>
      <c r="H695" s="49">
        <f t="shared" si="386"/>
        <v>78</v>
      </c>
      <c r="I695" s="178">
        <f t="shared" si="405"/>
        <v>1.9617706237424547E-2</v>
      </c>
      <c r="J695" s="2"/>
      <c r="K695" s="2">
        <f t="shared" si="388"/>
        <v>0.45523138832997989</v>
      </c>
      <c r="L695" s="2">
        <f t="shared" si="389"/>
        <v>0</v>
      </c>
      <c r="M695" s="2">
        <f t="shared" si="390"/>
        <v>0.47484909456740443</v>
      </c>
      <c r="N695" s="2">
        <f t="shared" si="403"/>
        <v>1.1569416498993963E-2</v>
      </c>
      <c r="O695" s="2">
        <f t="shared" si="404"/>
        <v>5.8350100603621717E-2</v>
      </c>
      <c r="P695" s="1">
        <v>1810</v>
      </c>
      <c r="R695" s="1">
        <v>1888</v>
      </c>
      <c r="S695" s="1">
        <v>46</v>
      </c>
      <c r="X695" s="1">
        <v>215</v>
      </c>
      <c r="AC695" s="1">
        <v>17</v>
      </c>
      <c r="AI695" s="7">
        <f t="shared" si="393"/>
        <v>0</v>
      </c>
      <c r="AJ695" s="7">
        <f t="shared" si="394"/>
        <v>0</v>
      </c>
      <c r="AK695" s="7">
        <f t="shared" si="395"/>
        <v>0</v>
      </c>
      <c r="AL695" s="7">
        <f t="shared" si="396"/>
        <v>0</v>
      </c>
      <c r="AM695" s="2">
        <f t="shared" si="397"/>
        <v>0</v>
      </c>
      <c r="AN695" s="2">
        <f t="shared" si="398"/>
        <v>0</v>
      </c>
      <c r="AO695" s="2">
        <f t="shared" si="399"/>
        <v>0</v>
      </c>
      <c r="AP695" s="2">
        <f t="shared" si="400"/>
        <v>0</v>
      </c>
      <c r="AR695" t="str">
        <f t="shared" si="401"/>
        <v>Clark</v>
      </c>
      <c r="AS695" t="s">
        <v>479</v>
      </c>
      <c r="AT695" s="182">
        <v>6</v>
      </c>
      <c r="AV695" s="98">
        <v>21</v>
      </c>
      <c r="AW695" s="100">
        <v>49</v>
      </c>
      <c r="AX695" s="106">
        <f t="shared" si="402"/>
        <v>21049</v>
      </c>
      <c r="AZ695" s="7" t="s">
        <v>2975</v>
      </c>
      <c r="BA695" t="s">
        <v>3208</v>
      </c>
    </row>
    <row r="696" spans="1:53" ht="13" hidden="1" customHeight="1" outlineLevel="1">
      <c r="A696" t="s">
        <v>1202</v>
      </c>
      <c r="B696" t="s">
        <v>479</v>
      </c>
      <c r="C696" s="1">
        <f t="shared" si="385"/>
        <v>380</v>
      </c>
      <c r="D696" s="7">
        <f>IF(P696&gt;0,RANK(P696,(P696:R696,S696:AG696)),0)</f>
        <v>1</v>
      </c>
      <c r="E696" s="7">
        <f>IF(Q696&gt;0,RANK(Q696,(P696:R696,S696:AG696)),0)</f>
        <v>0</v>
      </c>
      <c r="F696" s="7">
        <f>IF(R696&gt;0,RANK(R696,(P696:R696,S696:AG696)),0)</f>
        <v>2</v>
      </c>
      <c r="G696" s="7">
        <f>IF(S696&gt;0,RANK(S696,(P696:R696,S696:AG696)),0)</f>
        <v>4</v>
      </c>
      <c r="H696" s="49">
        <f t="shared" si="386"/>
        <v>26</v>
      </c>
      <c r="I696" s="178">
        <f t="shared" si="405"/>
        <v>6.8421052631578952E-2</v>
      </c>
      <c r="J696" s="2"/>
      <c r="K696" s="2">
        <f t="shared" si="388"/>
        <v>0.48421052631578948</v>
      </c>
      <c r="L696" s="2">
        <f t="shared" si="389"/>
        <v>0</v>
      </c>
      <c r="M696" s="2">
        <f t="shared" si="390"/>
        <v>0.41578947368421054</v>
      </c>
      <c r="N696" s="2">
        <f t="shared" si="403"/>
        <v>1.0526315789473684E-2</v>
      </c>
      <c r="O696" s="2">
        <f t="shared" si="404"/>
        <v>8.9473684210526344E-2</v>
      </c>
      <c r="P696" s="1">
        <v>184</v>
      </c>
      <c r="R696" s="1">
        <v>158</v>
      </c>
      <c r="S696" s="1">
        <v>4</v>
      </c>
      <c r="X696" s="1">
        <v>30</v>
      </c>
      <c r="AC696" s="1">
        <v>4</v>
      </c>
      <c r="AI696" s="7">
        <f t="shared" si="393"/>
        <v>0</v>
      </c>
      <c r="AJ696" s="7">
        <f t="shared" si="394"/>
        <v>0</v>
      </c>
      <c r="AK696" s="7">
        <f t="shared" si="395"/>
        <v>0</v>
      </c>
      <c r="AL696" s="7">
        <f t="shared" si="396"/>
        <v>0</v>
      </c>
      <c r="AM696" s="2">
        <f t="shared" si="397"/>
        <v>0</v>
      </c>
      <c r="AN696" s="2">
        <f t="shared" si="398"/>
        <v>0</v>
      </c>
      <c r="AO696" s="2">
        <f t="shared" si="399"/>
        <v>0</v>
      </c>
      <c r="AP696" s="2">
        <f t="shared" si="400"/>
        <v>0</v>
      </c>
      <c r="AR696" t="str">
        <f t="shared" si="401"/>
        <v>Clay</v>
      </c>
      <c r="AS696" t="s">
        <v>479</v>
      </c>
      <c r="AT696" s="182">
        <v>5</v>
      </c>
      <c r="AV696" s="98">
        <v>21</v>
      </c>
      <c r="AW696" s="100">
        <v>51</v>
      </c>
      <c r="AX696" s="106">
        <f t="shared" si="402"/>
        <v>21051</v>
      </c>
      <c r="AZ696" s="7" t="s">
        <v>2975</v>
      </c>
      <c r="BA696" t="s">
        <v>3208</v>
      </c>
    </row>
    <row r="697" spans="1:53" ht="13" hidden="1" customHeight="1" outlineLevel="1">
      <c r="A697" t="s">
        <v>2280</v>
      </c>
      <c r="B697" t="s">
        <v>479</v>
      </c>
      <c r="C697" s="1">
        <f t="shared" si="385"/>
        <v>261</v>
      </c>
      <c r="D697" s="7">
        <f>IF(P697&gt;0,RANK(P697,(P697:R697,S697:AG697)),0)</f>
        <v>1</v>
      </c>
      <c r="E697" s="7">
        <f>IF(Q697&gt;0,RANK(Q697,(P697:R697,S697:AG697)),0)</f>
        <v>0</v>
      </c>
      <c r="F697" s="7">
        <f>IF(R697&gt;0,RANK(R697,(P697:R697,S697:AG697)),0)</f>
        <v>2</v>
      </c>
      <c r="G697" s="7">
        <f>IF(S697&gt;0,RANK(S697,(P697:R697,S697:AG697)),0)</f>
        <v>4</v>
      </c>
      <c r="H697" s="49">
        <f t="shared" si="386"/>
        <v>58</v>
      </c>
      <c r="I697" s="178">
        <f t="shared" si="405"/>
        <v>0.22222222222222221</v>
      </c>
      <c r="J697" s="2"/>
      <c r="K697" s="2">
        <f t="shared" si="388"/>
        <v>0.57854406130268199</v>
      </c>
      <c r="L697" s="2">
        <f t="shared" si="389"/>
        <v>0</v>
      </c>
      <c r="M697" s="2">
        <f t="shared" si="390"/>
        <v>0.35632183908045978</v>
      </c>
      <c r="N697" s="2">
        <f t="shared" si="403"/>
        <v>1.532567049808429E-2</v>
      </c>
      <c r="O697" s="2">
        <f t="shared" si="404"/>
        <v>4.9808429118773943E-2</v>
      </c>
      <c r="P697" s="1">
        <v>151</v>
      </c>
      <c r="R697" s="1">
        <v>93</v>
      </c>
      <c r="S697" s="1">
        <v>4</v>
      </c>
      <c r="X697" s="1">
        <v>11</v>
      </c>
      <c r="AC697" s="1">
        <v>2</v>
      </c>
      <c r="AI697" s="7">
        <f t="shared" si="393"/>
        <v>0</v>
      </c>
      <c r="AJ697" s="7">
        <f t="shared" si="394"/>
        <v>0</v>
      </c>
      <c r="AK697" s="7">
        <f t="shared" si="395"/>
        <v>0</v>
      </c>
      <c r="AL697" s="7">
        <f t="shared" si="396"/>
        <v>0</v>
      </c>
      <c r="AM697" s="2">
        <f t="shared" si="397"/>
        <v>0</v>
      </c>
      <c r="AN697" s="2">
        <f t="shared" si="398"/>
        <v>0</v>
      </c>
      <c r="AO697" s="2">
        <f t="shared" si="399"/>
        <v>0</v>
      </c>
      <c r="AP697" s="2">
        <f t="shared" si="400"/>
        <v>0</v>
      </c>
      <c r="AR697" t="str">
        <f t="shared" si="401"/>
        <v>Clinton</v>
      </c>
      <c r="AS697" t="s">
        <v>479</v>
      </c>
      <c r="AT697" s="182">
        <v>1</v>
      </c>
      <c r="AV697" s="98">
        <v>21</v>
      </c>
      <c r="AW697" s="100">
        <v>53</v>
      </c>
      <c r="AX697" s="106">
        <f t="shared" si="402"/>
        <v>21053</v>
      </c>
      <c r="AZ697" s="7" t="s">
        <v>2975</v>
      </c>
      <c r="BA697" t="s">
        <v>3208</v>
      </c>
    </row>
    <row r="698" spans="1:53" ht="13" hidden="1" customHeight="1" outlineLevel="1">
      <c r="A698" t="s">
        <v>689</v>
      </c>
      <c r="B698" t="s">
        <v>479</v>
      </c>
      <c r="C698" s="1">
        <f t="shared" si="385"/>
        <v>674</v>
      </c>
      <c r="D698" s="7">
        <f>IF(P698&gt;0,RANK(P698,(P698:R698,S698:AG698)),0)</f>
        <v>2</v>
      </c>
      <c r="E698" s="7">
        <f>IF(Q698&gt;0,RANK(Q698,(P698:R698,S698:AG698)),0)</f>
        <v>0</v>
      </c>
      <c r="F698" s="7">
        <f>IF(R698&gt;0,RANK(R698,(P698:R698,S698:AG698)),0)</f>
        <v>1</v>
      </c>
      <c r="G698" s="7">
        <f>IF(S698&gt;0,RANK(S698,(P698:R698,S698:AG698)),0)</f>
        <v>4</v>
      </c>
      <c r="H698" s="49">
        <f t="shared" si="386"/>
        <v>104</v>
      </c>
      <c r="I698" s="178">
        <f t="shared" si="405"/>
        <v>0.1543026706231454</v>
      </c>
      <c r="J698" s="2"/>
      <c r="K698" s="2">
        <f t="shared" si="388"/>
        <v>0.35608308605341249</v>
      </c>
      <c r="L698" s="2">
        <f t="shared" si="389"/>
        <v>0</v>
      </c>
      <c r="M698" s="2">
        <f t="shared" si="390"/>
        <v>0.51038575667655783</v>
      </c>
      <c r="N698" s="2">
        <f t="shared" si="403"/>
        <v>2.0771513353115726E-2</v>
      </c>
      <c r="O698" s="2">
        <f t="shared" si="404"/>
        <v>0.1127596439169139</v>
      </c>
      <c r="P698" s="1">
        <v>240</v>
      </c>
      <c r="R698" s="1">
        <v>344</v>
      </c>
      <c r="S698" s="1">
        <v>14</v>
      </c>
      <c r="X698" s="1">
        <v>67</v>
      </c>
      <c r="AC698" s="1">
        <v>9</v>
      </c>
      <c r="AI698" s="7">
        <f t="shared" si="393"/>
        <v>0</v>
      </c>
      <c r="AJ698" s="7">
        <f t="shared" si="394"/>
        <v>0</v>
      </c>
      <c r="AK698" s="7">
        <f t="shared" si="395"/>
        <v>0</v>
      </c>
      <c r="AL698" s="7">
        <f t="shared" si="396"/>
        <v>0</v>
      </c>
      <c r="AM698" s="2">
        <f t="shared" si="397"/>
        <v>0</v>
      </c>
      <c r="AN698" s="2">
        <f t="shared" si="398"/>
        <v>0</v>
      </c>
      <c r="AO698" s="2">
        <f t="shared" si="399"/>
        <v>0</v>
      </c>
      <c r="AP698" s="2">
        <f t="shared" si="400"/>
        <v>0</v>
      </c>
      <c r="AR698" t="str">
        <f t="shared" si="401"/>
        <v>Crittenden</v>
      </c>
      <c r="AS698" t="s">
        <v>479</v>
      </c>
      <c r="AT698" s="182">
        <v>1</v>
      </c>
      <c r="AV698" s="98">
        <v>21</v>
      </c>
      <c r="AW698" s="100">
        <v>55</v>
      </c>
      <c r="AX698" s="106">
        <f t="shared" si="402"/>
        <v>21055</v>
      </c>
      <c r="AZ698" s="7" t="s">
        <v>2975</v>
      </c>
      <c r="BA698" t="s">
        <v>3208</v>
      </c>
    </row>
    <row r="699" spans="1:53" ht="13" hidden="1" customHeight="1" outlineLevel="1">
      <c r="A699" t="s">
        <v>2204</v>
      </c>
      <c r="B699" t="s">
        <v>479</v>
      </c>
      <c r="C699" s="1">
        <f t="shared" si="385"/>
        <v>174</v>
      </c>
      <c r="D699" s="7">
        <f>IF(P699&gt;0,RANK(P699,(P699:R699,S699:AG699)),0)</f>
        <v>2</v>
      </c>
      <c r="E699" s="7">
        <f>IF(Q699&gt;0,RANK(Q699,(P699:R699,S699:AG699)),0)</f>
        <v>0</v>
      </c>
      <c r="F699" s="7">
        <f>IF(R699&gt;0,RANK(R699,(P699:R699,S699:AG699)),0)</f>
        <v>1</v>
      </c>
      <c r="G699" s="7">
        <f>IF(S699&gt;0,RANK(S699,(P699:R699,S699:AG699)),0)</f>
        <v>4</v>
      </c>
      <c r="H699" s="49">
        <f t="shared" si="386"/>
        <v>9</v>
      </c>
      <c r="I699" s="178">
        <f t="shared" si="405"/>
        <v>5.1724137931034482E-2</v>
      </c>
      <c r="J699" s="2"/>
      <c r="K699" s="2">
        <f t="shared" si="388"/>
        <v>0.44827586206896552</v>
      </c>
      <c r="L699" s="2">
        <f t="shared" si="389"/>
        <v>0</v>
      </c>
      <c r="M699" s="2">
        <f t="shared" si="390"/>
        <v>0.5</v>
      </c>
      <c r="N699" s="2">
        <f t="shared" si="403"/>
        <v>5.7471264367816091E-3</v>
      </c>
      <c r="O699" s="2">
        <f t="shared" si="404"/>
        <v>4.5977011494252866E-2</v>
      </c>
      <c r="P699" s="1">
        <v>78</v>
      </c>
      <c r="R699" s="1">
        <v>87</v>
      </c>
      <c r="S699" s="1">
        <v>1</v>
      </c>
      <c r="X699" s="1">
        <v>8</v>
      </c>
      <c r="AC699" s="1">
        <v>0</v>
      </c>
      <c r="AI699" s="7">
        <f t="shared" si="393"/>
        <v>0</v>
      </c>
      <c r="AJ699" s="7">
        <f t="shared" si="394"/>
        <v>0</v>
      </c>
      <c r="AK699" s="7">
        <f t="shared" si="395"/>
        <v>0</v>
      </c>
      <c r="AL699" s="7">
        <f t="shared" si="396"/>
        <v>0</v>
      </c>
      <c r="AM699" s="2">
        <f t="shared" si="397"/>
        <v>0</v>
      </c>
      <c r="AN699" s="2">
        <f t="shared" si="398"/>
        <v>0</v>
      </c>
      <c r="AO699" s="2">
        <f t="shared" si="399"/>
        <v>0</v>
      </c>
      <c r="AP699" s="2">
        <f t="shared" si="400"/>
        <v>0</v>
      </c>
      <c r="AR699" t="str">
        <f t="shared" si="401"/>
        <v>Cumberland</v>
      </c>
      <c r="AS699" t="s">
        <v>479</v>
      </c>
      <c r="AT699" s="182">
        <v>1</v>
      </c>
      <c r="AV699" s="98">
        <v>21</v>
      </c>
      <c r="AW699" s="100">
        <v>57</v>
      </c>
      <c r="AX699" s="106">
        <f t="shared" si="402"/>
        <v>21057</v>
      </c>
      <c r="AZ699" s="7" t="s">
        <v>2975</v>
      </c>
      <c r="BA699" t="s">
        <v>3208</v>
      </c>
    </row>
    <row r="700" spans="1:53" ht="13" hidden="1" customHeight="1" outlineLevel="1">
      <c r="A700" t="s">
        <v>1974</v>
      </c>
      <c r="B700" t="s">
        <v>479</v>
      </c>
      <c r="C700" s="1">
        <f t="shared" si="385"/>
        <v>11136</v>
      </c>
      <c r="D700" s="7">
        <f>IF(P700&gt;0,RANK(P700,(P700:R700,S700:AG700)),0)</f>
        <v>2</v>
      </c>
      <c r="E700" s="7">
        <f>IF(Q700&gt;0,RANK(Q700,(P700:R700,S700:AG700)),0)</f>
        <v>0</v>
      </c>
      <c r="F700" s="7">
        <f>IF(R700&gt;0,RANK(R700,(P700:R700,S700:AG700)),0)</f>
        <v>1</v>
      </c>
      <c r="G700" s="7">
        <f>IF(S700&gt;0,RANK(S700,(P700:R700,S700:AG700)),0)</f>
        <v>4</v>
      </c>
      <c r="H700" s="49">
        <f t="shared" si="386"/>
        <v>122</v>
      </c>
      <c r="I700" s="178">
        <f t="shared" si="405"/>
        <v>1.0955459770114943E-2</v>
      </c>
      <c r="J700" s="2"/>
      <c r="K700" s="2">
        <f t="shared" si="388"/>
        <v>0.45492097701149425</v>
      </c>
      <c r="L700" s="2">
        <f t="shared" si="389"/>
        <v>0</v>
      </c>
      <c r="M700" s="2">
        <f t="shared" si="390"/>
        <v>0.46587643678160917</v>
      </c>
      <c r="N700" s="2">
        <f t="shared" si="403"/>
        <v>1.4457614942528736E-2</v>
      </c>
      <c r="O700" s="2">
        <f t="shared" si="404"/>
        <v>6.4744971264367845E-2</v>
      </c>
      <c r="P700" s="1">
        <v>5066</v>
      </c>
      <c r="R700" s="1">
        <v>5188</v>
      </c>
      <c r="S700" s="1">
        <v>161</v>
      </c>
      <c r="X700" s="1">
        <v>674</v>
      </c>
      <c r="AC700" s="1">
        <v>47</v>
      </c>
      <c r="AI700" s="7">
        <f t="shared" si="393"/>
        <v>0</v>
      </c>
      <c r="AJ700" s="7">
        <f t="shared" si="394"/>
        <v>0</v>
      </c>
      <c r="AK700" s="7">
        <f t="shared" si="395"/>
        <v>0</v>
      </c>
      <c r="AL700" s="7">
        <f t="shared" si="396"/>
        <v>0</v>
      </c>
      <c r="AM700" s="2">
        <f t="shared" si="397"/>
        <v>0</v>
      </c>
      <c r="AN700" s="2">
        <f t="shared" si="398"/>
        <v>0</v>
      </c>
      <c r="AO700" s="2">
        <f t="shared" si="399"/>
        <v>0</v>
      </c>
      <c r="AP700" s="2">
        <f t="shared" si="400"/>
        <v>0</v>
      </c>
      <c r="AR700" t="str">
        <f t="shared" si="401"/>
        <v>Daviess</v>
      </c>
      <c r="AS700" t="s">
        <v>479</v>
      </c>
      <c r="AT700" s="182">
        <v>2</v>
      </c>
      <c r="AV700" s="98">
        <v>21</v>
      </c>
      <c r="AW700" s="100">
        <v>59</v>
      </c>
      <c r="AX700" s="106">
        <f t="shared" si="402"/>
        <v>21059</v>
      </c>
      <c r="AZ700" s="7" t="s">
        <v>2975</v>
      </c>
      <c r="BA700" t="s">
        <v>3208</v>
      </c>
    </row>
    <row r="701" spans="1:53" ht="13" hidden="1" customHeight="1" outlineLevel="1">
      <c r="A701" t="s">
        <v>1970</v>
      </c>
      <c r="B701" t="s">
        <v>479</v>
      </c>
      <c r="C701" s="1">
        <f t="shared" si="385"/>
        <v>556</v>
      </c>
      <c r="D701" s="7">
        <f>IF(P701&gt;0,RANK(P701,(P701:R701,S701:AG701)),0)</f>
        <v>1</v>
      </c>
      <c r="E701" s="7">
        <f>IF(Q701&gt;0,RANK(Q701,(P701:R701,S701:AG701)),0)</f>
        <v>0</v>
      </c>
      <c r="F701" s="7">
        <f>IF(R701&gt;0,RANK(R701,(P701:R701,S701:AG701)),0)</f>
        <v>2</v>
      </c>
      <c r="G701" s="7">
        <f>IF(S701&gt;0,RANK(S701,(P701:R701,S701:AG701)),0)</f>
        <v>4</v>
      </c>
      <c r="H701" s="49">
        <f t="shared" si="386"/>
        <v>13</v>
      </c>
      <c r="I701" s="178">
        <f t="shared" si="405"/>
        <v>2.3381294964028777E-2</v>
      </c>
      <c r="J701" s="2"/>
      <c r="K701" s="2">
        <f t="shared" si="388"/>
        <v>0.49460431654676257</v>
      </c>
      <c r="L701" s="2">
        <f t="shared" si="389"/>
        <v>0</v>
      </c>
      <c r="M701" s="2">
        <f t="shared" si="390"/>
        <v>0.47122302158273383</v>
      </c>
      <c r="N701" s="2">
        <f t="shared" si="403"/>
        <v>7.1942446043165471E-3</v>
      </c>
      <c r="O701" s="2">
        <f t="shared" si="404"/>
        <v>2.6978417266187004E-2</v>
      </c>
      <c r="P701" s="1">
        <v>275</v>
      </c>
      <c r="R701" s="1">
        <v>262</v>
      </c>
      <c r="S701" s="1">
        <v>4</v>
      </c>
      <c r="X701" s="1">
        <v>15</v>
      </c>
      <c r="AC701" s="1">
        <v>0</v>
      </c>
      <c r="AI701" s="7">
        <f t="shared" si="393"/>
        <v>0</v>
      </c>
      <c r="AJ701" s="7">
        <f t="shared" si="394"/>
        <v>0</v>
      </c>
      <c r="AK701" s="7">
        <f t="shared" si="395"/>
        <v>0</v>
      </c>
      <c r="AL701" s="7">
        <f t="shared" si="396"/>
        <v>0</v>
      </c>
      <c r="AM701" s="2">
        <f t="shared" si="397"/>
        <v>0</v>
      </c>
      <c r="AN701" s="2">
        <f t="shared" si="398"/>
        <v>0</v>
      </c>
      <c r="AO701" s="2">
        <f t="shared" si="399"/>
        <v>0</v>
      </c>
      <c r="AP701" s="2">
        <f t="shared" si="400"/>
        <v>0</v>
      </c>
      <c r="AR701" t="str">
        <f t="shared" si="401"/>
        <v>Edmonson</v>
      </c>
      <c r="AS701" t="s">
        <v>479</v>
      </c>
      <c r="AT701" s="182">
        <v>2</v>
      </c>
      <c r="AV701" s="98">
        <v>21</v>
      </c>
      <c r="AW701" s="100">
        <v>61</v>
      </c>
      <c r="AX701" s="106">
        <f t="shared" si="402"/>
        <v>21061</v>
      </c>
      <c r="AZ701" s="7" t="s">
        <v>2975</v>
      </c>
      <c r="BA701" t="s">
        <v>3208</v>
      </c>
    </row>
    <row r="702" spans="1:53" ht="13" hidden="1" customHeight="1" outlineLevel="1">
      <c r="A702" t="s">
        <v>304</v>
      </c>
      <c r="B702" t="s">
        <v>479</v>
      </c>
      <c r="C702" s="1">
        <f t="shared" si="385"/>
        <v>821</v>
      </c>
      <c r="D702" s="7">
        <f>IF(P702&gt;0,RANK(P702,(P702:R702,S702:AG702)),0)</f>
        <v>2</v>
      </c>
      <c r="E702" s="7">
        <f>IF(Q702&gt;0,RANK(Q702,(P702:R702,S702:AG702)),0)</f>
        <v>0</v>
      </c>
      <c r="F702" s="7">
        <f>IF(R702&gt;0,RANK(R702,(P702:R702,S702:AG702)),0)</f>
        <v>1</v>
      </c>
      <c r="G702" s="7">
        <f>IF(S702&gt;0,RANK(S702,(P702:R702,S702:AG702)),0)</f>
        <v>4</v>
      </c>
      <c r="H702" s="49">
        <f t="shared" si="386"/>
        <v>152</v>
      </c>
      <c r="I702" s="178">
        <f t="shared" si="405"/>
        <v>0.18514007308160779</v>
      </c>
      <c r="J702" s="2"/>
      <c r="K702" s="2">
        <f t="shared" si="388"/>
        <v>0.34713763702801459</v>
      </c>
      <c r="L702" s="2">
        <f t="shared" si="389"/>
        <v>0</v>
      </c>
      <c r="M702" s="2">
        <f t="shared" si="390"/>
        <v>0.53227771010962244</v>
      </c>
      <c r="N702" s="2">
        <f t="shared" si="403"/>
        <v>2.0706455542021926E-2</v>
      </c>
      <c r="O702" s="2">
        <f t="shared" si="404"/>
        <v>9.9878197320341047E-2</v>
      </c>
      <c r="P702" s="1">
        <v>285</v>
      </c>
      <c r="R702" s="1">
        <v>437</v>
      </c>
      <c r="S702" s="1">
        <v>17</v>
      </c>
      <c r="X702" s="1">
        <v>75</v>
      </c>
      <c r="AC702" s="1">
        <v>7</v>
      </c>
      <c r="AI702" s="7">
        <f t="shared" si="393"/>
        <v>0</v>
      </c>
      <c r="AJ702" s="7">
        <f t="shared" si="394"/>
        <v>0</v>
      </c>
      <c r="AK702" s="7">
        <f t="shared" si="395"/>
        <v>0</v>
      </c>
      <c r="AL702" s="7">
        <f t="shared" si="396"/>
        <v>0</v>
      </c>
      <c r="AM702" s="2">
        <f t="shared" si="397"/>
        <v>0</v>
      </c>
      <c r="AN702" s="2">
        <f t="shared" si="398"/>
        <v>0</v>
      </c>
      <c r="AO702" s="2">
        <f t="shared" si="399"/>
        <v>0</v>
      </c>
      <c r="AP702" s="2">
        <f t="shared" si="400"/>
        <v>0</v>
      </c>
      <c r="AR702" t="str">
        <f t="shared" si="401"/>
        <v>Elliott</v>
      </c>
      <c r="AS702" t="s">
        <v>479</v>
      </c>
      <c r="AT702" s="182">
        <v>5</v>
      </c>
      <c r="AV702" s="98">
        <v>21</v>
      </c>
      <c r="AW702" s="100">
        <v>63</v>
      </c>
      <c r="AX702" s="106">
        <f t="shared" si="402"/>
        <v>21063</v>
      </c>
      <c r="AZ702" s="7" t="s">
        <v>2975</v>
      </c>
      <c r="BA702" t="s">
        <v>3208</v>
      </c>
    </row>
    <row r="703" spans="1:53" ht="13" hidden="1" customHeight="1" outlineLevel="1">
      <c r="A703" t="s">
        <v>1563</v>
      </c>
      <c r="B703" t="s">
        <v>479</v>
      </c>
      <c r="C703" s="1">
        <f t="shared" ref="C703:C734" si="406">SUM(P703:AG703)</f>
        <v>937</v>
      </c>
      <c r="D703" s="7">
        <f>IF(P703&gt;0,RANK(P703,(P703:R703,S703:AG703)),0)</f>
        <v>1</v>
      </c>
      <c r="E703" s="7">
        <f>IF(Q703&gt;0,RANK(Q703,(P703:R703,S703:AG703)),0)</f>
        <v>0</v>
      </c>
      <c r="F703" s="7">
        <f>IF(R703&gt;0,RANK(R703,(P703:R703,S703:AG703)),0)</f>
        <v>2</v>
      </c>
      <c r="G703" s="7">
        <f>IF(S703&gt;0,RANK(S703,(P703:R703,S703:AG703)),0)</f>
        <v>4</v>
      </c>
      <c r="H703" s="49">
        <f t="shared" ref="H703:H734" si="407">MAX(P703:Y703)-LARGE(P703:Y703,2)</f>
        <v>6</v>
      </c>
      <c r="I703" s="178">
        <f t="shared" si="405"/>
        <v>6.4034151547491995E-3</v>
      </c>
      <c r="J703" s="2"/>
      <c r="K703" s="2">
        <f t="shared" ref="K703:K734" si="408">IF($C703=0,"-",P703/$C703)</f>
        <v>0.47598719316969051</v>
      </c>
      <c r="L703" s="2">
        <f t="shared" ref="L703:L734" si="409">IF($C703=0,"-",Q703/$C703)</f>
        <v>0</v>
      </c>
      <c r="M703" s="2">
        <f t="shared" ref="M703:M734" si="410">IF($C703=0,"-",R703/$C703)</f>
        <v>0.46958377801494128</v>
      </c>
      <c r="N703" s="2">
        <f t="shared" si="403"/>
        <v>1.2806830309498399E-2</v>
      </c>
      <c r="O703" s="2">
        <f t="shared" si="404"/>
        <v>4.162219850586981E-2</v>
      </c>
      <c r="P703" s="1">
        <v>446</v>
      </c>
      <c r="R703" s="1">
        <v>440</v>
      </c>
      <c r="S703" s="1">
        <v>12</v>
      </c>
      <c r="X703" s="1">
        <v>36</v>
      </c>
      <c r="AC703" s="1">
        <v>3</v>
      </c>
      <c r="AI703" s="7">
        <f t="shared" ref="AI703:AI734" si="411">IF(T703&gt;0,RANK(T703,(P703:Z703)),0)</f>
        <v>0</v>
      </c>
      <c r="AJ703" s="7">
        <f t="shared" ref="AJ703:AJ734" si="412">IF(U703&gt;0,RANK(U703,(P703:Z703)),0)</f>
        <v>0</v>
      </c>
      <c r="AK703" s="7">
        <f t="shared" ref="AK703:AK734" si="413">IF(V703&gt;0,RANK(V703,(P703:Z703)),0)</f>
        <v>0</v>
      </c>
      <c r="AL703" s="7">
        <f t="shared" ref="AL703:AL734" si="414">IF(W703&gt;0,RANK(W703,(P703:Z703)),0)</f>
        <v>0</v>
      </c>
      <c r="AM703" s="2">
        <f t="shared" ref="AM703:AM734" si="415">IF($C703=0,"-",T703/$C703)</f>
        <v>0</v>
      </c>
      <c r="AN703" s="2">
        <f t="shared" ref="AN703:AN734" si="416">IF($C703=0,"-",U703/$C703)</f>
        <v>0</v>
      </c>
      <c r="AO703" s="2">
        <f t="shared" ref="AO703:AO734" si="417">IF($C703=0,"-",V703/$C703)</f>
        <v>0</v>
      </c>
      <c r="AP703" s="2">
        <f t="shared" ref="AP703:AP734" si="418">IF($C703=0,"-",W703/$C703)</f>
        <v>0</v>
      </c>
      <c r="AR703" t="str">
        <f t="shared" si="401"/>
        <v>Estill</v>
      </c>
      <c r="AS703" t="s">
        <v>479</v>
      </c>
      <c r="AT703" s="182">
        <v>6</v>
      </c>
      <c r="AV703" s="98">
        <v>21</v>
      </c>
      <c r="AW703" s="100">
        <v>65</v>
      </c>
      <c r="AX703" s="106">
        <f t="shared" ref="AX703:AX734" si="419">AV703*1000+AW703</f>
        <v>21065</v>
      </c>
      <c r="AZ703" s="7" t="s">
        <v>2975</v>
      </c>
      <c r="BA703" t="s">
        <v>3208</v>
      </c>
    </row>
    <row r="704" spans="1:53" ht="13" hidden="1" customHeight="1" outlineLevel="1">
      <c r="A704" t="s">
        <v>31</v>
      </c>
      <c r="B704" t="s">
        <v>479</v>
      </c>
      <c r="C704" s="1">
        <f t="shared" si="406"/>
        <v>37906</v>
      </c>
      <c r="D704" s="7">
        <f>IF(P704&gt;0,RANK(P704,(P704:R704,S704:AG704)),0)</f>
        <v>1</v>
      </c>
      <c r="E704" s="7">
        <f>IF(Q704&gt;0,RANK(Q704,(P704:R704,S704:AG704)),0)</f>
        <v>0</v>
      </c>
      <c r="F704" s="7">
        <f>IF(R704&gt;0,RANK(R704,(P704:R704,S704:AG704)),0)</f>
        <v>2</v>
      </c>
      <c r="G704" s="7">
        <f>IF(S704&gt;0,RANK(S704,(P704:R704,S704:AG704)),0)</f>
        <v>4</v>
      </c>
      <c r="H704" s="49">
        <f t="shared" si="407"/>
        <v>2965</v>
      </c>
      <c r="I704" s="178">
        <f t="shared" si="405"/>
        <v>7.8219806890729701E-2</v>
      </c>
      <c r="J704" s="2"/>
      <c r="K704" s="2">
        <f t="shared" si="408"/>
        <v>0.52799029177438928</v>
      </c>
      <c r="L704" s="2">
        <f t="shared" si="409"/>
        <v>0</v>
      </c>
      <c r="M704" s="2">
        <f t="shared" si="410"/>
        <v>0.44977048488365956</v>
      </c>
      <c r="N704" s="2">
        <f t="shared" si="403"/>
        <v>4.9860180446367327E-3</v>
      </c>
      <c r="O704" s="2">
        <f t="shared" si="404"/>
        <v>1.7253205297314431E-2</v>
      </c>
      <c r="P704" s="1">
        <v>20014</v>
      </c>
      <c r="R704" s="1">
        <v>17049</v>
      </c>
      <c r="S704" s="1">
        <v>189</v>
      </c>
      <c r="X704" s="1">
        <v>597</v>
      </c>
      <c r="AC704" s="1">
        <v>57</v>
      </c>
      <c r="AI704" s="7">
        <f t="shared" si="411"/>
        <v>0</v>
      </c>
      <c r="AJ704" s="7">
        <f t="shared" si="412"/>
        <v>0</v>
      </c>
      <c r="AK704" s="7">
        <f t="shared" si="413"/>
        <v>0</v>
      </c>
      <c r="AL704" s="7">
        <f t="shared" si="414"/>
        <v>0</v>
      </c>
      <c r="AM704" s="2">
        <f t="shared" si="415"/>
        <v>0</v>
      </c>
      <c r="AN704" s="2">
        <f t="shared" si="416"/>
        <v>0</v>
      </c>
      <c r="AO704" s="2">
        <f t="shared" si="417"/>
        <v>0</v>
      </c>
      <c r="AP704" s="2">
        <f t="shared" si="418"/>
        <v>0</v>
      </c>
      <c r="AR704" t="str">
        <f t="shared" ref="AR704:AR767" si="420">A704</f>
        <v>Fayette</v>
      </c>
      <c r="AS704" t="s">
        <v>479</v>
      </c>
      <c r="AT704" s="182">
        <v>6</v>
      </c>
      <c r="AV704" s="98">
        <v>21</v>
      </c>
      <c r="AW704" s="100">
        <v>67</v>
      </c>
      <c r="AX704" s="106">
        <f t="shared" si="419"/>
        <v>21067</v>
      </c>
      <c r="AZ704" s="7" t="s">
        <v>2975</v>
      </c>
      <c r="BA704" t="s">
        <v>3208</v>
      </c>
    </row>
    <row r="705" spans="1:53" ht="13" hidden="1" customHeight="1" outlineLevel="1">
      <c r="A705" t="s">
        <v>215</v>
      </c>
      <c r="B705" t="s">
        <v>479</v>
      </c>
      <c r="C705" s="1">
        <f t="shared" si="406"/>
        <v>1542</v>
      </c>
      <c r="D705" s="7">
        <f>IF(P705&gt;0,RANK(P705,(P705:R705,S705:AG705)),0)</f>
        <v>2</v>
      </c>
      <c r="E705" s="7">
        <f>IF(Q705&gt;0,RANK(Q705,(P705:R705,S705:AG705)),0)</f>
        <v>0</v>
      </c>
      <c r="F705" s="7">
        <f>IF(R705&gt;0,RANK(R705,(P705:R705,S705:AG705)),0)</f>
        <v>1</v>
      </c>
      <c r="G705" s="7">
        <f>IF(S705&gt;0,RANK(S705,(P705:R705,S705:AG705)),0)</f>
        <v>4</v>
      </c>
      <c r="H705" s="49">
        <f t="shared" si="407"/>
        <v>179</v>
      </c>
      <c r="I705" s="178">
        <f t="shared" si="405"/>
        <v>0.11608300907911803</v>
      </c>
      <c r="J705" s="2"/>
      <c r="K705" s="2">
        <f t="shared" si="408"/>
        <v>0.4066147859922179</v>
      </c>
      <c r="L705" s="2">
        <f t="shared" si="409"/>
        <v>0</v>
      </c>
      <c r="M705" s="2">
        <f t="shared" si="410"/>
        <v>0.52269779507133596</v>
      </c>
      <c r="N705" s="2">
        <f t="shared" si="403"/>
        <v>1.621271076523995E-2</v>
      </c>
      <c r="O705" s="2">
        <f t="shared" si="404"/>
        <v>5.4474708171206199E-2</v>
      </c>
      <c r="P705" s="1">
        <v>627</v>
      </c>
      <c r="R705" s="1">
        <v>806</v>
      </c>
      <c r="S705" s="1">
        <v>25</v>
      </c>
      <c r="X705" s="1">
        <v>78</v>
      </c>
      <c r="AC705" s="1">
        <v>6</v>
      </c>
      <c r="AI705" s="7">
        <f t="shared" si="411"/>
        <v>0</v>
      </c>
      <c r="AJ705" s="7">
        <f t="shared" si="412"/>
        <v>0</v>
      </c>
      <c r="AK705" s="7">
        <f t="shared" si="413"/>
        <v>0</v>
      </c>
      <c r="AL705" s="7">
        <f t="shared" si="414"/>
        <v>0</v>
      </c>
      <c r="AM705" s="2">
        <f t="shared" si="415"/>
        <v>0</v>
      </c>
      <c r="AN705" s="2">
        <f t="shared" si="416"/>
        <v>0</v>
      </c>
      <c r="AO705" s="2">
        <f t="shared" si="417"/>
        <v>0</v>
      </c>
      <c r="AP705" s="2">
        <f t="shared" si="418"/>
        <v>0</v>
      </c>
      <c r="AR705" t="str">
        <f t="shared" si="420"/>
        <v>Fleming</v>
      </c>
      <c r="AS705" t="s">
        <v>479</v>
      </c>
      <c r="AT705" s="182">
        <v>6</v>
      </c>
      <c r="AV705" s="98">
        <v>21</v>
      </c>
      <c r="AW705" s="100">
        <v>69</v>
      </c>
      <c r="AX705" s="106">
        <f t="shared" si="419"/>
        <v>21069</v>
      </c>
      <c r="AZ705" s="7" t="s">
        <v>2975</v>
      </c>
      <c r="BA705" t="s">
        <v>3208</v>
      </c>
    </row>
    <row r="706" spans="1:53" ht="13" hidden="1" customHeight="1" outlineLevel="1">
      <c r="A706" t="s">
        <v>3056</v>
      </c>
      <c r="B706" t="s">
        <v>479</v>
      </c>
      <c r="C706" s="1">
        <f t="shared" si="406"/>
        <v>7419</v>
      </c>
      <c r="D706" s="7">
        <f>IF(P706&gt;0,RANK(P706,(P706:R706,S706:AG706)),0)</f>
        <v>2</v>
      </c>
      <c r="E706" s="7">
        <f>IF(Q706&gt;0,RANK(Q706,(P706:R706,S706:AG706)),0)</f>
        <v>0</v>
      </c>
      <c r="F706" s="7">
        <f>IF(R706&gt;0,RANK(R706,(P706:R706,S706:AG706)),0)</f>
        <v>1</v>
      </c>
      <c r="G706" s="7">
        <f>IF(S706&gt;0,RANK(S706,(P706:R706,S706:AG706)),0)</f>
        <v>4</v>
      </c>
      <c r="H706" s="49">
        <f t="shared" si="407"/>
        <v>1683</v>
      </c>
      <c r="I706" s="178">
        <f t="shared" si="405"/>
        <v>0.22684997978164173</v>
      </c>
      <c r="J706" s="2"/>
      <c r="K706" s="2">
        <f t="shared" si="408"/>
        <v>0.31365413128453967</v>
      </c>
      <c r="L706" s="2">
        <f t="shared" si="409"/>
        <v>0</v>
      </c>
      <c r="M706" s="2">
        <f t="shared" si="410"/>
        <v>0.54050411106618146</v>
      </c>
      <c r="N706" s="2">
        <f t="shared" si="403"/>
        <v>2.1701037875724492E-2</v>
      </c>
      <c r="O706" s="2">
        <f t="shared" si="404"/>
        <v>0.12414071977355437</v>
      </c>
      <c r="P706" s="1">
        <v>2327</v>
      </c>
      <c r="R706" s="1">
        <v>4010</v>
      </c>
      <c r="S706" s="1">
        <v>161</v>
      </c>
      <c r="X706" s="1">
        <v>857</v>
      </c>
      <c r="AC706" s="1">
        <v>64</v>
      </c>
      <c r="AI706" s="7">
        <f t="shared" si="411"/>
        <v>0</v>
      </c>
      <c r="AJ706" s="7">
        <f t="shared" si="412"/>
        <v>0</v>
      </c>
      <c r="AK706" s="7">
        <f t="shared" si="413"/>
        <v>0</v>
      </c>
      <c r="AL706" s="7">
        <f t="shared" si="414"/>
        <v>0</v>
      </c>
      <c r="AM706" s="2">
        <f t="shared" si="415"/>
        <v>0</v>
      </c>
      <c r="AN706" s="2">
        <f t="shared" si="416"/>
        <v>0</v>
      </c>
      <c r="AO706" s="2">
        <f t="shared" si="417"/>
        <v>0</v>
      </c>
      <c r="AP706" s="2">
        <f t="shared" si="418"/>
        <v>0</v>
      </c>
      <c r="AR706" t="str">
        <f t="shared" si="420"/>
        <v>Floyd</v>
      </c>
      <c r="AS706" t="s">
        <v>479</v>
      </c>
      <c r="AT706" s="182">
        <v>5</v>
      </c>
      <c r="AV706" s="98">
        <v>21</v>
      </c>
      <c r="AW706" s="100">
        <v>71</v>
      </c>
      <c r="AX706" s="106">
        <f t="shared" si="419"/>
        <v>21071</v>
      </c>
      <c r="AZ706" s="7" t="s">
        <v>2975</v>
      </c>
      <c r="BA706" t="s">
        <v>3208</v>
      </c>
    </row>
    <row r="707" spans="1:53" ht="13" hidden="1" customHeight="1" outlineLevel="1">
      <c r="A707" t="s">
        <v>2429</v>
      </c>
      <c r="B707" t="s">
        <v>479</v>
      </c>
      <c r="C707" s="1">
        <f t="shared" si="406"/>
        <v>11579</v>
      </c>
      <c r="D707" s="7">
        <f>IF(P707&gt;0,RANK(P707,(P707:R707,S707:AG707)),0)</f>
        <v>2</v>
      </c>
      <c r="E707" s="7">
        <f>IF(Q707&gt;0,RANK(Q707,(P707:R707,S707:AG707)),0)</f>
        <v>0</v>
      </c>
      <c r="F707" s="7">
        <f>IF(R707&gt;0,RANK(R707,(P707:R707,S707:AG707)),0)</f>
        <v>1</v>
      </c>
      <c r="G707" s="7">
        <f>IF(S707&gt;0,RANK(S707,(P707:R707,S707:AG707)),0)</f>
        <v>4</v>
      </c>
      <c r="H707" s="49">
        <f t="shared" si="407"/>
        <v>180</v>
      </c>
      <c r="I707" s="178">
        <f t="shared" si="405"/>
        <v>1.5545383884618706E-2</v>
      </c>
      <c r="J707" s="2"/>
      <c r="K707" s="2">
        <f t="shared" si="408"/>
        <v>0.45064340616633558</v>
      </c>
      <c r="L707" s="2">
        <f t="shared" si="409"/>
        <v>0</v>
      </c>
      <c r="M707" s="2">
        <f t="shared" si="410"/>
        <v>0.46618879005095432</v>
      </c>
      <c r="N707" s="2">
        <f t="shared" si="403"/>
        <v>1.3731755764746523E-2</v>
      </c>
      <c r="O707" s="2">
        <f t="shared" si="404"/>
        <v>6.9436048017963575E-2</v>
      </c>
      <c r="P707" s="1">
        <v>5218</v>
      </c>
      <c r="R707" s="1">
        <v>5398</v>
      </c>
      <c r="S707" s="1">
        <v>159</v>
      </c>
      <c r="X707" s="1">
        <v>745</v>
      </c>
      <c r="AC707" s="1">
        <v>59</v>
      </c>
      <c r="AI707" s="7">
        <f t="shared" si="411"/>
        <v>0</v>
      </c>
      <c r="AJ707" s="7">
        <f t="shared" si="412"/>
        <v>0</v>
      </c>
      <c r="AK707" s="7">
        <f t="shared" si="413"/>
        <v>0</v>
      </c>
      <c r="AL707" s="7">
        <f t="shared" si="414"/>
        <v>0</v>
      </c>
      <c r="AM707" s="2">
        <f t="shared" si="415"/>
        <v>0</v>
      </c>
      <c r="AN707" s="2">
        <f t="shared" si="416"/>
        <v>0</v>
      </c>
      <c r="AO707" s="2">
        <f t="shared" si="417"/>
        <v>0</v>
      </c>
      <c r="AP707" s="2">
        <f t="shared" si="418"/>
        <v>0</v>
      </c>
      <c r="AR707" t="str">
        <f t="shared" si="420"/>
        <v>Franklin</v>
      </c>
      <c r="AS707" t="s">
        <v>479</v>
      </c>
      <c r="AT707" s="182">
        <v>6</v>
      </c>
      <c r="AV707" s="98">
        <v>21</v>
      </c>
      <c r="AW707" s="100">
        <v>73</v>
      </c>
      <c r="AX707" s="106">
        <f t="shared" si="419"/>
        <v>21073</v>
      </c>
      <c r="AZ707" s="7" t="s">
        <v>2975</v>
      </c>
      <c r="BA707" t="s">
        <v>3208</v>
      </c>
    </row>
    <row r="708" spans="1:53" ht="13" hidden="1" customHeight="1" outlineLevel="1">
      <c r="A708" t="s">
        <v>3241</v>
      </c>
      <c r="B708" t="s">
        <v>479</v>
      </c>
      <c r="C708" s="1">
        <f t="shared" si="406"/>
        <v>676</v>
      </c>
      <c r="D708" s="7">
        <f>IF(P708&gt;0,RANK(P708,(P708:R708,S708:AG708)),0)</f>
        <v>1</v>
      </c>
      <c r="E708" s="7">
        <f>IF(Q708&gt;0,RANK(Q708,(P708:R708,S708:AG708)),0)</f>
        <v>0</v>
      </c>
      <c r="F708" s="7">
        <f>IF(R708&gt;0,RANK(R708,(P708:R708,S708:AG708)),0)</f>
        <v>2</v>
      </c>
      <c r="G708" s="7">
        <f>IF(S708&gt;0,RANK(S708,(P708:R708,S708:AG708)),0)</f>
        <v>4</v>
      </c>
      <c r="H708" s="49">
        <f t="shared" si="407"/>
        <v>70</v>
      </c>
      <c r="I708" s="178">
        <f t="shared" si="405"/>
        <v>0.10355029585798817</v>
      </c>
      <c r="J708" s="2"/>
      <c r="K708" s="2">
        <f t="shared" si="408"/>
        <v>0.46597633136094674</v>
      </c>
      <c r="L708" s="2">
        <f t="shared" si="409"/>
        <v>0</v>
      </c>
      <c r="M708" s="2">
        <f t="shared" si="410"/>
        <v>0.3624260355029586</v>
      </c>
      <c r="N708" s="2">
        <f t="shared" si="403"/>
        <v>2.514792899408284E-2</v>
      </c>
      <c r="O708" s="2">
        <f t="shared" si="404"/>
        <v>0.14644970414201183</v>
      </c>
      <c r="P708" s="1">
        <v>315</v>
      </c>
      <c r="R708" s="1">
        <v>245</v>
      </c>
      <c r="S708" s="1">
        <v>17</v>
      </c>
      <c r="X708" s="1">
        <v>93</v>
      </c>
      <c r="AC708" s="1">
        <v>6</v>
      </c>
      <c r="AI708" s="7">
        <f t="shared" si="411"/>
        <v>0</v>
      </c>
      <c r="AJ708" s="7">
        <f t="shared" si="412"/>
        <v>0</v>
      </c>
      <c r="AK708" s="7">
        <f t="shared" si="413"/>
        <v>0</v>
      </c>
      <c r="AL708" s="7">
        <f t="shared" si="414"/>
        <v>0</v>
      </c>
      <c r="AM708" s="2">
        <f t="shared" si="415"/>
        <v>0</v>
      </c>
      <c r="AN708" s="2">
        <f t="shared" si="416"/>
        <v>0</v>
      </c>
      <c r="AO708" s="2">
        <f t="shared" si="417"/>
        <v>0</v>
      </c>
      <c r="AP708" s="2">
        <f t="shared" si="418"/>
        <v>0</v>
      </c>
      <c r="AR708" t="str">
        <f t="shared" si="420"/>
        <v>Fulton</v>
      </c>
      <c r="AS708" t="s">
        <v>479</v>
      </c>
      <c r="AT708" s="182">
        <v>1</v>
      </c>
      <c r="AV708" s="98">
        <v>21</v>
      </c>
      <c r="AW708" s="100">
        <v>75</v>
      </c>
      <c r="AX708" s="106">
        <f t="shared" si="419"/>
        <v>21075</v>
      </c>
      <c r="AZ708" s="7" t="s">
        <v>2975</v>
      </c>
      <c r="BA708" t="s">
        <v>3208</v>
      </c>
    </row>
    <row r="709" spans="1:53" ht="13" hidden="1" customHeight="1" outlineLevel="1">
      <c r="A709" t="s">
        <v>1791</v>
      </c>
      <c r="B709" t="s">
        <v>479</v>
      </c>
      <c r="C709" s="1">
        <f t="shared" si="406"/>
        <v>659</v>
      </c>
      <c r="D709" s="7">
        <f>IF(P709&gt;0,RANK(P709,(P709:R709,S709:AG709)),0)</f>
        <v>2</v>
      </c>
      <c r="E709" s="7">
        <f>IF(Q709&gt;0,RANK(Q709,(P709:R709,S709:AG709)),0)</f>
        <v>0</v>
      </c>
      <c r="F709" s="7">
        <f>IF(R709&gt;0,RANK(R709,(P709:R709,S709:AG709)),0)</f>
        <v>1</v>
      </c>
      <c r="G709" s="7">
        <f>IF(S709&gt;0,RANK(S709,(P709:R709,S709:AG709)),0)</f>
        <v>4</v>
      </c>
      <c r="H709" s="49">
        <f t="shared" si="407"/>
        <v>80</v>
      </c>
      <c r="I709" s="178">
        <f t="shared" si="405"/>
        <v>0.12139605462822459</v>
      </c>
      <c r="J709" s="2"/>
      <c r="K709" s="2">
        <f t="shared" si="408"/>
        <v>0.3945371775417299</v>
      </c>
      <c r="L709" s="2">
        <f t="shared" si="409"/>
        <v>0</v>
      </c>
      <c r="M709" s="2">
        <f t="shared" si="410"/>
        <v>0.51593323216995446</v>
      </c>
      <c r="N709" s="2">
        <f t="shared" si="403"/>
        <v>1.8209408194233688E-2</v>
      </c>
      <c r="O709" s="2">
        <f t="shared" si="404"/>
        <v>7.1320182094081946E-2</v>
      </c>
      <c r="P709" s="1">
        <v>260</v>
      </c>
      <c r="R709" s="1">
        <v>340</v>
      </c>
      <c r="S709" s="1">
        <v>12</v>
      </c>
      <c r="X709" s="1">
        <v>44</v>
      </c>
      <c r="AC709" s="1">
        <v>3</v>
      </c>
      <c r="AI709" s="7">
        <f t="shared" si="411"/>
        <v>0</v>
      </c>
      <c r="AJ709" s="7">
        <f t="shared" si="412"/>
        <v>0</v>
      </c>
      <c r="AK709" s="7">
        <f t="shared" si="413"/>
        <v>0</v>
      </c>
      <c r="AL709" s="7">
        <f t="shared" si="414"/>
        <v>0</v>
      </c>
      <c r="AM709" s="2">
        <f t="shared" si="415"/>
        <v>0</v>
      </c>
      <c r="AN709" s="2">
        <f t="shared" si="416"/>
        <v>0</v>
      </c>
      <c r="AO709" s="2">
        <f t="shared" si="417"/>
        <v>0</v>
      </c>
      <c r="AP709" s="2">
        <f t="shared" si="418"/>
        <v>0</v>
      </c>
      <c r="AR709" t="str">
        <f t="shared" si="420"/>
        <v>Gallatin</v>
      </c>
      <c r="AS709" t="s">
        <v>479</v>
      </c>
      <c r="AT709" s="182">
        <v>4</v>
      </c>
      <c r="AV709" s="98">
        <v>21</v>
      </c>
      <c r="AW709" s="100">
        <v>77</v>
      </c>
      <c r="AX709" s="106">
        <f t="shared" si="419"/>
        <v>21077</v>
      </c>
      <c r="AZ709" s="7" t="s">
        <v>2975</v>
      </c>
      <c r="BA709" t="s">
        <v>3208</v>
      </c>
    </row>
    <row r="710" spans="1:53" ht="13" hidden="1" customHeight="1" outlineLevel="1">
      <c r="A710" t="s">
        <v>2616</v>
      </c>
      <c r="B710" t="s">
        <v>479</v>
      </c>
      <c r="C710" s="1">
        <f t="shared" si="406"/>
        <v>860</v>
      </c>
      <c r="D710" s="7">
        <f>IF(P710&gt;0,RANK(P710,(P710:R710,S710:AG710)),0)</f>
        <v>1</v>
      </c>
      <c r="E710" s="7">
        <f>IF(Q710&gt;0,RANK(Q710,(P710:R710,S710:AG710)),0)</f>
        <v>0</v>
      </c>
      <c r="F710" s="7">
        <f>IF(R710&gt;0,RANK(R710,(P710:R710,S710:AG710)),0)</f>
        <v>2</v>
      </c>
      <c r="G710" s="7">
        <f>IF(S710&gt;0,RANK(S710,(P710:R710,S710:AG710)),0)</f>
        <v>4</v>
      </c>
      <c r="H710" s="49">
        <f t="shared" si="407"/>
        <v>47</v>
      </c>
      <c r="I710" s="178">
        <f t="shared" si="405"/>
        <v>5.4651162790697677E-2</v>
      </c>
      <c r="J710" s="2"/>
      <c r="K710" s="2">
        <f t="shared" si="408"/>
        <v>0.50465116279069766</v>
      </c>
      <c r="L710" s="2">
        <f t="shared" si="409"/>
        <v>0</v>
      </c>
      <c r="M710" s="2">
        <f t="shared" si="410"/>
        <v>0.45</v>
      </c>
      <c r="N710" s="2">
        <f t="shared" si="403"/>
        <v>8.1395348837209301E-3</v>
      </c>
      <c r="O710" s="2">
        <f t="shared" si="404"/>
        <v>3.7209302325581395E-2</v>
      </c>
      <c r="P710" s="1">
        <v>434</v>
      </c>
      <c r="R710" s="1">
        <v>387</v>
      </c>
      <c r="S710" s="1">
        <v>7</v>
      </c>
      <c r="X710" s="1">
        <v>29</v>
      </c>
      <c r="AC710" s="1">
        <v>3</v>
      </c>
      <c r="AI710" s="7">
        <f t="shared" si="411"/>
        <v>0</v>
      </c>
      <c r="AJ710" s="7">
        <f t="shared" si="412"/>
        <v>0</v>
      </c>
      <c r="AK710" s="7">
        <f t="shared" si="413"/>
        <v>0</v>
      </c>
      <c r="AL710" s="7">
        <f t="shared" si="414"/>
        <v>0</v>
      </c>
      <c r="AM710" s="2">
        <f t="shared" si="415"/>
        <v>0</v>
      </c>
      <c r="AN710" s="2">
        <f t="shared" si="416"/>
        <v>0</v>
      </c>
      <c r="AO710" s="2">
        <f t="shared" si="417"/>
        <v>0</v>
      </c>
      <c r="AP710" s="2">
        <f t="shared" si="418"/>
        <v>0</v>
      </c>
      <c r="AR710" t="str">
        <f t="shared" si="420"/>
        <v>Garrard</v>
      </c>
      <c r="AS710" t="s">
        <v>479</v>
      </c>
      <c r="AT710" s="182">
        <v>2</v>
      </c>
      <c r="AV710" s="98">
        <v>21</v>
      </c>
      <c r="AW710" s="100">
        <v>79</v>
      </c>
      <c r="AX710" s="106">
        <f t="shared" si="419"/>
        <v>21079</v>
      </c>
      <c r="AZ710" s="7" t="s">
        <v>2975</v>
      </c>
      <c r="BA710" t="s">
        <v>3208</v>
      </c>
    </row>
    <row r="711" spans="1:53" ht="13" hidden="1" customHeight="1" outlineLevel="1">
      <c r="A711" t="s">
        <v>2072</v>
      </c>
      <c r="B711" t="s">
        <v>479</v>
      </c>
      <c r="C711" s="1">
        <f t="shared" si="406"/>
        <v>1452</v>
      </c>
      <c r="D711" s="7">
        <f>IF(P711&gt;0,RANK(P711,(P711:R711,S711:AG711)),0)</f>
        <v>2</v>
      </c>
      <c r="E711" s="7">
        <f>IF(Q711&gt;0,RANK(Q711,(P711:R711,S711:AG711)),0)</f>
        <v>0</v>
      </c>
      <c r="F711" s="7">
        <f>IF(R711&gt;0,RANK(R711,(P711:R711,S711:AG711)),0)</f>
        <v>1</v>
      </c>
      <c r="G711" s="7">
        <f>IF(S711&gt;0,RANK(S711,(P711:R711,S711:AG711)),0)</f>
        <v>4</v>
      </c>
      <c r="H711" s="49">
        <f t="shared" si="407"/>
        <v>121</v>
      </c>
      <c r="I711" s="178">
        <f t="shared" si="405"/>
        <v>8.3333333333333329E-2</v>
      </c>
      <c r="J711" s="2"/>
      <c r="K711" s="2">
        <f t="shared" si="408"/>
        <v>0.40909090909090912</v>
      </c>
      <c r="L711" s="2">
        <f t="shared" si="409"/>
        <v>0</v>
      </c>
      <c r="M711" s="2">
        <f t="shared" si="410"/>
        <v>0.49242424242424243</v>
      </c>
      <c r="N711" s="2">
        <f t="shared" si="403"/>
        <v>2.8236914600550965E-2</v>
      </c>
      <c r="O711" s="2">
        <f t="shared" si="404"/>
        <v>7.0247933884297425E-2</v>
      </c>
      <c r="P711" s="1">
        <v>594</v>
      </c>
      <c r="R711" s="1">
        <v>715</v>
      </c>
      <c r="S711" s="1">
        <v>41</v>
      </c>
      <c r="X711" s="1">
        <v>95</v>
      </c>
      <c r="AC711" s="1">
        <v>7</v>
      </c>
      <c r="AI711" s="7">
        <f t="shared" si="411"/>
        <v>0</v>
      </c>
      <c r="AJ711" s="7">
        <f t="shared" si="412"/>
        <v>0</v>
      </c>
      <c r="AK711" s="7">
        <f t="shared" si="413"/>
        <v>0</v>
      </c>
      <c r="AL711" s="7">
        <f t="shared" si="414"/>
        <v>0</v>
      </c>
      <c r="AM711" s="2">
        <f t="shared" si="415"/>
        <v>0</v>
      </c>
      <c r="AN711" s="2">
        <f t="shared" si="416"/>
        <v>0</v>
      </c>
      <c r="AO711" s="2">
        <f t="shared" si="417"/>
        <v>0</v>
      </c>
      <c r="AP711" s="2">
        <f t="shared" si="418"/>
        <v>0</v>
      </c>
      <c r="AR711" t="str">
        <f t="shared" si="420"/>
        <v>Grant</v>
      </c>
      <c r="AS711" t="s">
        <v>479</v>
      </c>
      <c r="AT711" s="182">
        <v>4</v>
      </c>
      <c r="AV711" s="98">
        <v>21</v>
      </c>
      <c r="AW711" s="100">
        <v>81</v>
      </c>
      <c r="AX711" s="106">
        <f t="shared" si="419"/>
        <v>21081</v>
      </c>
      <c r="AZ711" s="7" t="s">
        <v>2975</v>
      </c>
      <c r="BA711" t="s">
        <v>3208</v>
      </c>
    </row>
    <row r="712" spans="1:53" ht="13" hidden="1" customHeight="1" outlineLevel="1">
      <c r="A712" t="s">
        <v>1258</v>
      </c>
      <c r="B712" t="s">
        <v>479</v>
      </c>
      <c r="C712" s="1">
        <f t="shared" si="406"/>
        <v>5126</v>
      </c>
      <c r="D712" s="7">
        <f>IF(P712&gt;0,RANK(P712,(P712:R712,S712:AG712)),0)</f>
        <v>2</v>
      </c>
      <c r="E712" s="7">
        <f>IF(Q712&gt;0,RANK(Q712,(P712:R712,S712:AG712)),0)</f>
        <v>0</v>
      </c>
      <c r="F712" s="7">
        <f>IF(R712&gt;0,RANK(R712,(P712:R712,S712:AG712)),0)</f>
        <v>1</v>
      </c>
      <c r="G712" s="7">
        <f>IF(S712&gt;0,RANK(S712,(P712:R712,S712:AG712)),0)</f>
        <v>4</v>
      </c>
      <c r="H712" s="49">
        <f t="shared" si="407"/>
        <v>1000</v>
      </c>
      <c r="I712" s="178">
        <f t="shared" si="405"/>
        <v>0.19508388607101054</v>
      </c>
      <c r="J712" s="2"/>
      <c r="K712" s="2">
        <f t="shared" si="408"/>
        <v>0.31818181818181818</v>
      </c>
      <c r="L712" s="2">
        <f t="shared" si="409"/>
        <v>0</v>
      </c>
      <c r="M712" s="2">
        <f t="shared" si="410"/>
        <v>0.51326570425282869</v>
      </c>
      <c r="N712" s="2">
        <f t="shared" si="403"/>
        <v>1.9703472493172065E-2</v>
      </c>
      <c r="O712" s="2">
        <f t="shared" si="404"/>
        <v>0.14884900507218113</v>
      </c>
      <c r="P712" s="1">
        <v>1631</v>
      </c>
      <c r="R712" s="1">
        <v>2631</v>
      </c>
      <c r="S712" s="1">
        <v>101</v>
      </c>
      <c r="X712" s="1">
        <v>727</v>
      </c>
      <c r="AC712" s="1">
        <v>36</v>
      </c>
      <c r="AI712" s="7">
        <f t="shared" si="411"/>
        <v>0</v>
      </c>
      <c r="AJ712" s="7">
        <f t="shared" si="412"/>
        <v>0</v>
      </c>
      <c r="AK712" s="7">
        <f t="shared" si="413"/>
        <v>0</v>
      </c>
      <c r="AL712" s="7">
        <f t="shared" si="414"/>
        <v>0</v>
      </c>
      <c r="AM712" s="2">
        <f t="shared" si="415"/>
        <v>0</v>
      </c>
      <c r="AN712" s="2">
        <f t="shared" si="416"/>
        <v>0</v>
      </c>
      <c r="AO712" s="2">
        <f t="shared" si="417"/>
        <v>0</v>
      </c>
      <c r="AP712" s="2">
        <f t="shared" si="418"/>
        <v>0</v>
      </c>
      <c r="AR712" t="str">
        <f t="shared" si="420"/>
        <v>Graves</v>
      </c>
      <c r="AS712" t="s">
        <v>479</v>
      </c>
      <c r="AT712" s="182">
        <v>1</v>
      </c>
      <c r="AV712" s="98">
        <v>21</v>
      </c>
      <c r="AW712" s="100">
        <v>83</v>
      </c>
      <c r="AX712" s="106">
        <f t="shared" si="419"/>
        <v>21083</v>
      </c>
      <c r="AZ712" s="7" t="s">
        <v>2975</v>
      </c>
      <c r="BA712" t="s">
        <v>3208</v>
      </c>
    </row>
    <row r="713" spans="1:53" ht="13" hidden="1" customHeight="1" outlineLevel="1">
      <c r="A713" t="s">
        <v>225</v>
      </c>
      <c r="B713" t="s">
        <v>479</v>
      </c>
      <c r="C713" s="1">
        <f t="shared" si="406"/>
        <v>1413</v>
      </c>
      <c r="D713" s="7">
        <f>IF(P713&gt;0,RANK(P713,(P713:R713,S713:AG713)),0)</f>
        <v>1</v>
      </c>
      <c r="E713" s="7">
        <f>IF(Q713&gt;0,RANK(Q713,(P713:R713,S713:AG713)),0)</f>
        <v>0</v>
      </c>
      <c r="F713" s="7">
        <f>IF(R713&gt;0,RANK(R713,(P713:R713,S713:AG713)),0)</f>
        <v>2</v>
      </c>
      <c r="G713" s="7">
        <f>IF(S713&gt;0,RANK(S713,(P713:R713,S713:AG713)),0)</f>
        <v>4</v>
      </c>
      <c r="H713" s="49">
        <f t="shared" si="407"/>
        <v>75</v>
      </c>
      <c r="I713" s="178">
        <f t="shared" si="405"/>
        <v>5.3078556263269641E-2</v>
      </c>
      <c r="J713" s="2"/>
      <c r="K713" s="2">
        <f t="shared" si="408"/>
        <v>0.49893842887473461</v>
      </c>
      <c r="L713" s="2">
        <f t="shared" si="409"/>
        <v>0</v>
      </c>
      <c r="M713" s="2">
        <f t="shared" si="410"/>
        <v>0.44585987261146498</v>
      </c>
      <c r="N713" s="2">
        <f t="shared" si="403"/>
        <v>1.2738853503184714E-2</v>
      </c>
      <c r="O713" s="2">
        <f t="shared" si="404"/>
        <v>4.2462845010615702E-2</v>
      </c>
      <c r="P713" s="1">
        <v>705</v>
      </c>
      <c r="R713" s="1">
        <v>630</v>
      </c>
      <c r="S713" s="1">
        <v>18</v>
      </c>
      <c r="X713" s="1">
        <v>58</v>
      </c>
      <c r="AC713" s="1">
        <v>2</v>
      </c>
      <c r="AI713" s="7">
        <f t="shared" si="411"/>
        <v>0</v>
      </c>
      <c r="AJ713" s="7">
        <f t="shared" si="412"/>
        <v>0</v>
      </c>
      <c r="AK713" s="7">
        <f t="shared" si="413"/>
        <v>0</v>
      </c>
      <c r="AL713" s="7">
        <f t="shared" si="414"/>
        <v>0</v>
      </c>
      <c r="AM713" s="2">
        <f t="shared" si="415"/>
        <v>0</v>
      </c>
      <c r="AN713" s="2">
        <f t="shared" si="416"/>
        <v>0</v>
      </c>
      <c r="AO713" s="2">
        <f t="shared" si="417"/>
        <v>0</v>
      </c>
      <c r="AP713" s="2">
        <f t="shared" si="418"/>
        <v>0</v>
      </c>
      <c r="AR713" t="str">
        <f t="shared" si="420"/>
        <v>Grayson</v>
      </c>
      <c r="AS713" t="s">
        <v>479</v>
      </c>
      <c r="AT713" s="182">
        <v>2</v>
      </c>
      <c r="AV713" s="98">
        <v>21</v>
      </c>
      <c r="AW713" s="100">
        <v>85</v>
      </c>
      <c r="AX713" s="106">
        <f t="shared" si="419"/>
        <v>21085</v>
      </c>
      <c r="AZ713" s="7" t="s">
        <v>2975</v>
      </c>
      <c r="BA713" t="s">
        <v>3208</v>
      </c>
    </row>
    <row r="714" spans="1:53" ht="13" hidden="1" customHeight="1" outlineLevel="1">
      <c r="A714" t="s">
        <v>128</v>
      </c>
      <c r="B714" t="s">
        <v>479</v>
      </c>
      <c r="C714" s="1">
        <f t="shared" si="406"/>
        <v>703</v>
      </c>
      <c r="D714" s="7">
        <f>IF(P714&gt;0,RANK(P714,(P714:R714,S714:AG714)),0)</f>
        <v>2</v>
      </c>
      <c r="E714" s="7">
        <f>IF(Q714&gt;0,RANK(Q714,(P714:R714,S714:AG714)),0)</f>
        <v>0</v>
      </c>
      <c r="F714" s="7">
        <f>IF(R714&gt;0,RANK(R714,(P714:R714,S714:AG714)),0)</f>
        <v>1</v>
      </c>
      <c r="G714" s="7">
        <f>IF(S714&gt;0,RANK(S714,(P714:R714,S714:AG714)),0)</f>
        <v>4</v>
      </c>
      <c r="H714" s="49">
        <f t="shared" si="407"/>
        <v>76</v>
      </c>
      <c r="I714" s="178">
        <f t="shared" si="405"/>
        <v>0.10810810810810811</v>
      </c>
      <c r="J714" s="2"/>
      <c r="K714" s="2">
        <f t="shared" si="408"/>
        <v>0.40398293029871979</v>
      </c>
      <c r="L714" s="2">
        <f t="shared" si="409"/>
        <v>0</v>
      </c>
      <c r="M714" s="2">
        <f t="shared" si="410"/>
        <v>0.5120910384068279</v>
      </c>
      <c r="N714" s="2">
        <f t="shared" si="403"/>
        <v>1.9914651493598862E-2</v>
      </c>
      <c r="O714" s="2">
        <f t="shared" si="404"/>
        <v>6.4011379800853446E-2</v>
      </c>
      <c r="P714" s="1">
        <v>284</v>
      </c>
      <c r="R714" s="1">
        <v>360</v>
      </c>
      <c r="S714" s="1">
        <v>14</v>
      </c>
      <c r="X714" s="1">
        <v>42</v>
      </c>
      <c r="AC714" s="1">
        <v>3</v>
      </c>
      <c r="AI714" s="7">
        <f t="shared" si="411"/>
        <v>0</v>
      </c>
      <c r="AJ714" s="7">
        <f t="shared" si="412"/>
        <v>0</v>
      </c>
      <c r="AK714" s="7">
        <f t="shared" si="413"/>
        <v>0</v>
      </c>
      <c r="AL714" s="7">
        <f t="shared" si="414"/>
        <v>0</v>
      </c>
      <c r="AM714" s="2">
        <f t="shared" si="415"/>
        <v>0</v>
      </c>
      <c r="AN714" s="2">
        <f t="shared" si="416"/>
        <v>0</v>
      </c>
      <c r="AO714" s="2">
        <f t="shared" si="417"/>
        <v>0</v>
      </c>
      <c r="AP714" s="2">
        <f t="shared" si="418"/>
        <v>0</v>
      </c>
      <c r="AR714" t="str">
        <f t="shared" si="420"/>
        <v>Green</v>
      </c>
      <c r="AS714" t="s">
        <v>479</v>
      </c>
      <c r="AT714" s="182">
        <v>2</v>
      </c>
      <c r="AV714" s="98">
        <v>21</v>
      </c>
      <c r="AW714" s="100">
        <v>87</v>
      </c>
      <c r="AX714" s="106">
        <f t="shared" si="419"/>
        <v>21087</v>
      </c>
      <c r="AZ714" s="7" t="s">
        <v>2975</v>
      </c>
      <c r="BA714" t="s">
        <v>3208</v>
      </c>
    </row>
    <row r="715" spans="1:53" ht="13" hidden="1" customHeight="1" outlineLevel="1">
      <c r="A715" t="s">
        <v>1243</v>
      </c>
      <c r="B715" t="s">
        <v>479</v>
      </c>
      <c r="C715" s="1">
        <f t="shared" si="406"/>
        <v>3467</v>
      </c>
      <c r="D715" s="7">
        <f>IF(P715&gt;0,RANK(P715,(P715:R715,S715:AG715)),0)</f>
        <v>2</v>
      </c>
      <c r="E715" s="7">
        <f>IF(Q715&gt;0,RANK(Q715,(P715:R715,S715:AG715)),0)</f>
        <v>0</v>
      </c>
      <c r="F715" s="7">
        <f>IF(R715&gt;0,RANK(R715,(P715:R715,S715:AG715)),0)</f>
        <v>1</v>
      </c>
      <c r="G715" s="7">
        <f>IF(S715&gt;0,RANK(S715,(P715:R715,S715:AG715)),0)</f>
        <v>4</v>
      </c>
      <c r="H715" s="49">
        <f t="shared" si="407"/>
        <v>138</v>
      </c>
      <c r="I715" s="178">
        <f t="shared" si="405"/>
        <v>3.9803865012979521E-2</v>
      </c>
      <c r="J715" s="2"/>
      <c r="K715" s="2">
        <f t="shared" si="408"/>
        <v>0.43755408133833285</v>
      </c>
      <c r="L715" s="2">
        <f t="shared" si="409"/>
        <v>0</v>
      </c>
      <c r="M715" s="2">
        <f t="shared" si="410"/>
        <v>0.4773579463513124</v>
      </c>
      <c r="N715" s="2">
        <f t="shared" si="403"/>
        <v>1.5575425439861552E-2</v>
      </c>
      <c r="O715" s="2">
        <f t="shared" si="404"/>
        <v>6.95125468704932E-2</v>
      </c>
      <c r="P715" s="1">
        <v>1517</v>
      </c>
      <c r="R715" s="1">
        <v>1655</v>
      </c>
      <c r="S715" s="1">
        <v>54</v>
      </c>
      <c r="X715" s="1">
        <v>229</v>
      </c>
      <c r="AC715" s="1">
        <v>12</v>
      </c>
      <c r="AI715" s="7">
        <f t="shared" si="411"/>
        <v>0</v>
      </c>
      <c r="AJ715" s="7">
        <f t="shared" si="412"/>
        <v>0</v>
      </c>
      <c r="AK715" s="7">
        <f t="shared" si="413"/>
        <v>0</v>
      </c>
      <c r="AL715" s="7">
        <f t="shared" si="414"/>
        <v>0</v>
      </c>
      <c r="AM715" s="2">
        <f t="shared" si="415"/>
        <v>0</v>
      </c>
      <c r="AN715" s="2">
        <f t="shared" si="416"/>
        <v>0</v>
      </c>
      <c r="AO715" s="2">
        <f t="shared" si="417"/>
        <v>0</v>
      </c>
      <c r="AP715" s="2">
        <f t="shared" si="418"/>
        <v>0</v>
      </c>
      <c r="AR715" t="str">
        <f t="shared" si="420"/>
        <v>Greenup</v>
      </c>
      <c r="AS715" t="s">
        <v>479</v>
      </c>
      <c r="AT715" s="182">
        <v>4</v>
      </c>
      <c r="AV715" s="98">
        <v>21</v>
      </c>
      <c r="AW715" s="100">
        <v>89</v>
      </c>
      <c r="AX715" s="106">
        <f t="shared" si="419"/>
        <v>21089</v>
      </c>
      <c r="AZ715" s="7" t="s">
        <v>2975</v>
      </c>
      <c r="BA715" t="s">
        <v>3208</v>
      </c>
    </row>
    <row r="716" spans="1:53" ht="13" hidden="1" customHeight="1" outlineLevel="1">
      <c r="A716" t="s">
        <v>695</v>
      </c>
      <c r="B716" t="s">
        <v>479</v>
      </c>
      <c r="C716" s="1">
        <f t="shared" si="406"/>
        <v>1154</v>
      </c>
      <c r="D716" s="7">
        <f>IF(P716&gt;0,RANK(P716,(P716:R716,S716:AG716)),0)</f>
        <v>2</v>
      </c>
      <c r="E716" s="7">
        <f>IF(Q716&gt;0,RANK(Q716,(P716:R716,S716:AG716)),0)</f>
        <v>0</v>
      </c>
      <c r="F716" s="7">
        <f>IF(R716&gt;0,RANK(R716,(P716:R716,S716:AG716)),0)</f>
        <v>1</v>
      </c>
      <c r="G716" s="7">
        <f>IF(S716&gt;0,RANK(S716,(P716:R716,S716:AG716)),0)</f>
        <v>4</v>
      </c>
      <c r="H716" s="49">
        <f t="shared" si="407"/>
        <v>82</v>
      </c>
      <c r="I716" s="178">
        <f t="shared" si="405"/>
        <v>7.1057192374350084E-2</v>
      </c>
      <c r="J716" s="2"/>
      <c r="K716" s="2">
        <f t="shared" si="408"/>
        <v>0.42547660311958407</v>
      </c>
      <c r="L716" s="2">
        <f t="shared" si="409"/>
        <v>0</v>
      </c>
      <c r="M716" s="2">
        <f t="shared" si="410"/>
        <v>0.49653379549393412</v>
      </c>
      <c r="N716" s="2">
        <f t="shared" si="403"/>
        <v>1.4731369150779897E-2</v>
      </c>
      <c r="O716" s="2">
        <f t="shared" si="404"/>
        <v>6.3258232235701969E-2</v>
      </c>
      <c r="P716" s="1">
        <v>491</v>
      </c>
      <c r="R716" s="1">
        <v>573</v>
      </c>
      <c r="S716" s="1">
        <v>17</v>
      </c>
      <c r="X716" s="1">
        <v>69</v>
      </c>
      <c r="AC716" s="1">
        <v>4</v>
      </c>
      <c r="AI716" s="7">
        <f t="shared" si="411"/>
        <v>0</v>
      </c>
      <c r="AJ716" s="7">
        <f t="shared" si="412"/>
        <v>0</v>
      </c>
      <c r="AK716" s="7">
        <f t="shared" si="413"/>
        <v>0</v>
      </c>
      <c r="AL716" s="7">
        <f t="shared" si="414"/>
        <v>0</v>
      </c>
      <c r="AM716" s="2">
        <f t="shared" si="415"/>
        <v>0</v>
      </c>
      <c r="AN716" s="2">
        <f t="shared" si="416"/>
        <v>0</v>
      </c>
      <c r="AO716" s="2">
        <f t="shared" si="417"/>
        <v>0</v>
      </c>
      <c r="AP716" s="2">
        <f t="shared" si="418"/>
        <v>0</v>
      </c>
      <c r="AR716" t="str">
        <f t="shared" si="420"/>
        <v>Hancock</v>
      </c>
      <c r="AS716" t="s">
        <v>479</v>
      </c>
      <c r="AT716" s="182">
        <v>2</v>
      </c>
      <c r="AV716" s="98">
        <v>21</v>
      </c>
      <c r="AW716" s="100">
        <v>91</v>
      </c>
      <c r="AX716" s="106">
        <f t="shared" si="419"/>
        <v>21091</v>
      </c>
      <c r="AZ716" s="7" t="s">
        <v>2975</v>
      </c>
      <c r="BA716" t="s">
        <v>3208</v>
      </c>
    </row>
    <row r="717" spans="1:53" ht="13" hidden="1" customHeight="1" outlineLevel="1">
      <c r="A717" t="s">
        <v>105</v>
      </c>
      <c r="B717" t="s">
        <v>479</v>
      </c>
      <c r="C717" s="1">
        <f t="shared" si="406"/>
        <v>9115</v>
      </c>
      <c r="D717" s="7">
        <f>IF(P717&gt;0,RANK(P717,(P717:R717,S717:AG717)),0)</f>
        <v>1</v>
      </c>
      <c r="E717" s="7">
        <f>IF(Q717&gt;0,RANK(Q717,(P717:R717,S717:AG717)),0)</f>
        <v>0</v>
      </c>
      <c r="F717" s="7">
        <f>IF(R717&gt;0,RANK(R717,(P717:R717,S717:AG717)),0)</f>
        <v>2</v>
      </c>
      <c r="G717" s="7">
        <f>IF(S717&gt;0,RANK(S717,(P717:R717,S717:AG717)),0)</f>
        <v>4</v>
      </c>
      <c r="H717" s="49">
        <f t="shared" si="407"/>
        <v>151</v>
      </c>
      <c r="I717" s="178">
        <f t="shared" si="405"/>
        <v>1.6566099835436093E-2</v>
      </c>
      <c r="J717" s="2"/>
      <c r="K717" s="2">
        <f t="shared" si="408"/>
        <v>0.47822270981897969</v>
      </c>
      <c r="L717" s="2">
        <f t="shared" si="409"/>
        <v>0</v>
      </c>
      <c r="M717" s="2">
        <f t="shared" si="410"/>
        <v>0.46165660998354363</v>
      </c>
      <c r="N717" s="2">
        <f t="shared" si="403"/>
        <v>1.2397147558968733E-2</v>
      </c>
      <c r="O717" s="2">
        <f t="shared" si="404"/>
        <v>4.7723532638507898E-2</v>
      </c>
      <c r="P717" s="1">
        <v>4359</v>
      </c>
      <c r="R717" s="1">
        <v>4208</v>
      </c>
      <c r="S717" s="1">
        <v>113</v>
      </c>
      <c r="X717" s="1">
        <v>406</v>
      </c>
      <c r="AC717" s="1">
        <v>29</v>
      </c>
      <c r="AI717" s="7">
        <f t="shared" si="411"/>
        <v>0</v>
      </c>
      <c r="AJ717" s="7">
        <f t="shared" si="412"/>
        <v>0</v>
      </c>
      <c r="AK717" s="7">
        <f t="shared" si="413"/>
        <v>0</v>
      </c>
      <c r="AL717" s="7">
        <f t="shared" si="414"/>
        <v>0</v>
      </c>
      <c r="AM717" s="2">
        <f t="shared" si="415"/>
        <v>0</v>
      </c>
      <c r="AN717" s="2">
        <f t="shared" si="416"/>
        <v>0</v>
      </c>
      <c r="AO717" s="2">
        <f t="shared" si="417"/>
        <v>0</v>
      </c>
      <c r="AP717" s="2">
        <f t="shared" si="418"/>
        <v>0</v>
      </c>
      <c r="AR717" t="str">
        <f t="shared" si="420"/>
        <v>Hardin</v>
      </c>
      <c r="AS717" t="s">
        <v>479</v>
      </c>
      <c r="AT717" s="182">
        <v>2</v>
      </c>
      <c r="AV717" s="98">
        <v>21</v>
      </c>
      <c r="AW717" s="100">
        <v>93</v>
      </c>
      <c r="AX717" s="106">
        <f t="shared" si="419"/>
        <v>21093</v>
      </c>
      <c r="AZ717" s="7" t="s">
        <v>2975</v>
      </c>
      <c r="BA717" t="s">
        <v>3208</v>
      </c>
    </row>
    <row r="718" spans="1:53" ht="13" hidden="1" customHeight="1" outlineLevel="1">
      <c r="A718" t="s">
        <v>1187</v>
      </c>
      <c r="B718" t="s">
        <v>479</v>
      </c>
      <c r="C718" s="1">
        <f t="shared" si="406"/>
        <v>1738</v>
      </c>
      <c r="D718" s="7">
        <f>IF(P718&gt;0,RANK(P718,(P718:R718,S718:AG718)),0)</f>
        <v>2</v>
      </c>
      <c r="E718" s="7">
        <f>IF(Q718&gt;0,RANK(Q718,(P718:R718,S718:AG718)),0)</f>
        <v>0</v>
      </c>
      <c r="F718" s="7">
        <f>IF(R718&gt;0,RANK(R718,(P718:R718,S718:AG718)),0)</f>
        <v>1</v>
      </c>
      <c r="G718" s="7">
        <f>IF(S718&gt;0,RANK(S718,(P718:R718,S718:AG718)),0)</f>
        <v>4</v>
      </c>
      <c r="H718" s="49">
        <f t="shared" si="407"/>
        <v>641</v>
      </c>
      <c r="I718" s="178">
        <f t="shared" si="405"/>
        <v>0.36881472957422323</v>
      </c>
      <c r="J718" s="2"/>
      <c r="K718" s="2">
        <f t="shared" si="408"/>
        <v>0.25949367088607594</v>
      </c>
      <c r="L718" s="2">
        <f t="shared" si="409"/>
        <v>0</v>
      </c>
      <c r="M718" s="2">
        <f t="shared" si="410"/>
        <v>0.62830840046029923</v>
      </c>
      <c r="N718" s="2">
        <f t="shared" si="403"/>
        <v>2.7042577675489069E-2</v>
      </c>
      <c r="O718" s="2">
        <f t="shared" si="404"/>
        <v>8.5155350978135702E-2</v>
      </c>
      <c r="P718" s="1">
        <v>451</v>
      </c>
      <c r="R718" s="1">
        <v>1092</v>
      </c>
      <c r="S718" s="1">
        <v>47</v>
      </c>
      <c r="X718" s="1">
        <v>131</v>
      </c>
      <c r="AC718" s="1">
        <v>17</v>
      </c>
      <c r="AI718" s="7">
        <f t="shared" si="411"/>
        <v>0</v>
      </c>
      <c r="AJ718" s="7">
        <f t="shared" si="412"/>
        <v>0</v>
      </c>
      <c r="AK718" s="7">
        <f t="shared" si="413"/>
        <v>0</v>
      </c>
      <c r="AL718" s="7">
        <f t="shared" si="414"/>
        <v>0</v>
      </c>
      <c r="AM718" s="2">
        <f t="shared" si="415"/>
        <v>0</v>
      </c>
      <c r="AN718" s="2">
        <f t="shared" si="416"/>
        <v>0</v>
      </c>
      <c r="AO718" s="2">
        <f t="shared" si="417"/>
        <v>0</v>
      </c>
      <c r="AP718" s="2">
        <f t="shared" si="418"/>
        <v>0</v>
      </c>
      <c r="AR718" t="str">
        <f t="shared" si="420"/>
        <v>Harlan</v>
      </c>
      <c r="AS718" t="s">
        <v>479</v>
      </c>
      <c r="AT718" s="182">
        <v>5</v>
      </c>
      <c r="AV718" s="98">
        <v>21</v>
      </c>
      <c r="AW718" s="100">
        <v>95</v>
      </c>
      <c r="AX718" s="106">
        <f t="shared" si="419"/>
        <v>21095</v>
      </c>
      <c r="AZ718" s="7" t="s">
        <v>2975</v>
      </c>
      <c r="BA718" t="s">
        <v>3208</v>
      </c>
    </row>
    <row r="719" spans="1:53" ht="13" hidden="1" customHeight="1" outlineLevel="1">
      <c r="A719" t="s">
        <v>1837</v>
      </c>
      <c r="B719" t="s">
        <v>479</v>
      </c>
      <c r="C719" s="1">
        <f t="shared" si="406"/>
        <v>2140</v>
      </c>
      <c r="D719" s="7">
        <f>IF(P719&gt;0,RANK(P719,(P719:R719,S719:AG719)),0)</f>
        <v>2</v>
      </c>
      <c r="E719" s="7">
        <f>IF(Q719&gt;0,RANK(Q719,(P719:R719,S719:AG719)),0)</f>
        <v>0</v>
      </c>
      <c r="F719" s="7">
        <f>IF(R719&gt;0,RANK(R719,(P719:R719,S719:AG719)),0)</f>
        <v>1</v>
      </c>
      <c r="G719" s="7">
        <f>IF(S719&gt;0,RANK(S719,(P719:R719,S719:AG719)),0)</f>
        <v>4</v>
      </c>
      <c r="H719" s="49">
        <f t="shared" si="407"/>
        <v>173</v>
      </c>
      <c r="I719" s="178">
        <f t="shared" si="405"/>
        <v>8.0841121495327101E-2</v>
      </c>
      <c r="J719" s="2"/>
      <c r="K719" s="2">
        <f t="shared" si="408"/>
        <v>0.41401869158878507</v>
      </c>
      <c r="L719" s="2">
        <f t="shared" si="409"/>
        <v>0</v>
      </c>
      <c r="M719" s="2">
        <f t="shared" si="410"/>
        <v>0.49485981308411214</v>
      </c>
      <c r="N719" s="2">
        <f t="shared" si="403"/>
        <v>2.1962616822429906E-2</v>
      </c>
      <c r="O719" s="2">
        <f t="shared" si="404"/>
        <v>6.9158878504672824E-2</v>
      </c>
      <c r="P719" s="1">
        <v>886</v>
      </c>
      <c r="R719" s="1">
        <v>1059</v>
      </c>
      <c r="S719" s="1">
        <v>47</v>
      </c>
      <c r="X719" s="1">
        <v>136</v>
      </c>
      <c r="AC719" s="1">
        <v>12</v>
      </c>
      <c r="AI719" s="7">
        <f t="shared" si="411"/>
        <v>0</v>
      </c>
      <c r="AJ719" s="7">
        <f t="shared" si="412"/>
        <v>0</v>
      </c>
      <c r="AK719" s="7">
        <f t="shared" si="413"/>
        <v>0</v>
      </c>
      <c r="AL719" s="7">
        <f t="shared" si="414"/>
        <v>0</v>
      </c>
      <c r="AM719" s="2">
        <f t="shared" si="415"/>
        <v>0</v>
      </c>
      <c r="AN719" s="2">
        <f t="shared" si="416"/>
        <v>0</v>
      </c>
      <c r="AO719" s="2">
        <f t="shared" si="417"/>
        <v>0</v>
      </c>
      <c r="AP719" s="2">
        <f t="shared" si="418"/>
        <v>0</v>
      </c>
      <c r="AR719" t="str">
        <f t="shared" si="420"/>
        <v>Harrison</v>
      </c>
      <c r="AS719" t="s">
        <v>479</v>
      </c>
      <c r="AT719" s="182"/>
      <c r="AV719" s="98">
        <v>21</v>
      </c>
      <c r="AW719" s="100">
        <v>97</v>
      </c>
      <c r="AX719" s="106">
        <f t="shared" si="419"/>
        <v>21097</v>
      </c>
      <c r="AZ719" s="7" t="s">
        <v>2975</v>
      </c>
      <c r="BA719" t="s">
        <v>3208</v>
      </c>
    </row>
    <row r="720" spans="1:53" ht="13" hidden="1" customHeight="1" outlineLevel="1">
      <c r="A720" t="s">
        <v>3058</v>
      </c>
      <c r="B720" t="s">
        <v>479</v>
      </c>
      <c r="C720" s="1">
        <f t="shared" si="406"/>
        <v>2058</v>
      </c>
      <c r="D720" s="7">
        <f>IF(P720&gt;0,RANK(P720,(P720:R720,S720:AG720)),0)</f>
        <v>2</v>
      </c>
      <c r="E720" s="7">
        <f>IF(Q720&gt;0,RANK(Q720,(P720:R720,S720:AG720)),0)</f>
        <v>0</v>
      </c>
      <c r="F720" s="7">
        <f>IF(R720&gt;0,RANK(R720,(P720:R720,S720:AG720)),0)</f>
        <v>1</v>
      </c>
      <c r="G720" s="7">
        <f>IF(S720&gt;0,RANK(S720,(P720:R720,S720:AG720)),0)</f>
        <v>4</v>
      </c>
      <c r="H720" s="49">
        <f t="shared" si="407"/>
        <v>245</v>
      </c>
      <c r="I720" s="178">
        <f t="shared" si="405"/>
        <v>0.11904761904761904</v>
      </c>
      <c r="J720" s="2"/>
      <c r="K720" s="2">
        <f t="shared" si="408"/>
        <v>0.3969873663751215</v>
      </c>
      <c r="L720" s="2">
        <f t="shared" si="409"/>
        <v>0</v>
      </c>
      <c r="M720" s="2">
        <f t="shared" si="410"/>
        <v>0.51603498542274051</v>
      </c>
      <c r="N720" s="2">
        <f t="shared" si="403"/>
        <v>2.0408163265306121E-2</v>
      </c>
      <c r="O720" s="2">
        <f t="shared" si="404"/>
        <v>6.6569484936831819E-2</v>
      </c>
      <c r="P720" s="1">
        <v>817</v>
      </c>
      <c r="R720" s="1">
        <v>1062</v>
      </c>
      <c r="S720" s="1">
        <v>42</v>
      </c>
      <c r="X720" s="1">
        <v>125</v>
      </c>
      <c r="AC720" s="1">
        <v>12</v>
      </c>
      <c r="AI720" s="7">
        <f t="shared" si="411"/>
        <v>0</v>
      </c>
      <c r="AJ720" s="7">
        <f t="shared" si="412"/>
        <v>0</v>
      </c>
      <c r="AK720" s="7">
        <f t="shared" si="413"/>
        <v>0</v>
      </c>
      <c r="AL720" s="7">
        <f t="shared" si="414"/>
        <v>0</v>
      </c>
      <c r="AM720" s="2">
        <f t="shared" si="415"/>
        <v>0</v>
      </c>
      <c r="AN720" s="2">
        <f t="shared" si="416"/>
        <v>0</v>
      </c>
      <c r="AO720" s="2">
        <f t="shared" si="417"/>
        <v>0</v>
      </c>
      <c r="AP720" s="2">
        <f t="shared" si="418"/>
        <v>0</v>
      </c>
      <c r="AR720" t="str">
        <f t="shared" si="420"/>
        <v>Hart</v>
      </c>
      <c r="AS720" t="s">
        <v>479</v>
      </c>
      <c r="AT720" s="182">
        <v>2</v>
      </c>
      <c r="AV720" s="98">
        <v>21</v>
      </c>
      <c r="AW720" s="100">
        <v>99</v>
      </c>
      <c r="AX720" s="106">
        <f t="shared" si="419"/>
        <v>21099</v>
      </c>
      <c r="AZ720" s="7" t="s">
        <v>2975</v>
      </c>
      <c r="BA720" t="s">
        <v>3208</v>
      </c>
    </row>
    <row r="721" spans="1:53" ht="13" hidden="1" customHeight="1" outlineLevel="1">
      <c r="A721" t="s">
        <v>1431</v>
      </c>
      <c r="B721" t="s">
        <v>479</v>
      </c>
      <c r="C721" s="1">
        <f t="shared" si="406"/>
        <v>6647</v>
      </c>
      <c r="D721" s="7">
        <f>IF(P721&gt;0,RANK(P721,(P721:R721,S721:AG721)),0)</f>
        <v>1</v>
      </c>
      <c r="E721" s="7">
        <f>IF(Q721&gt;0,RANK(Q721,(P721:R721,S721:AG721)),0)</f>
        <v>0</v>
      </c>
      <c r="F721" s="7">
        <f>IF(R721&gt;0,RANK(R721,(P721:R721,S721:AG721)),0)</f>
        <v>2</v>
      </c>
      <c r="G721" s="7">
        <f>IF(S721&gt;0,RANK(S721,(P721:R721,S721:AG721)),0)</f>
        <v>4</v>
      </c>
      <c r="H721" s="49">
        <f t="shared" si="407"/>
        <v>37</v>
      </c>
      <c r="I721" s="178">
        <f t="shared" si="405"/>
        <v>5.5664209417782455E-3</v>
      </c>
      <c r="J721" s="2"/>
      <c r="K721" s="2">
        <f t="shared" si="408"/>
        <v>0.43433127726794041</v>
      </c>
      <c r="L721" s="2">
        <f t="shared" si="409"/>
        <v>0</v>
      </c>
      <c r="M721" s="2">
        <f t="shared" si="410"/>
        <v>0.42876485632616218</v>
      </c>
      <c r="N721" s="2">
        <f t="shared" si="403"/>
        <v>1.3239055212877991E-2</v>
      </c>
      <c r="O721" s="2">
        <f t="shared" si="404"/>
        <v>0.12366481119301942</v>
      </c>
      <c r="P721" s="1">
        <v>2887</v>
      </c>
      <c r="R721" s="1">
        <v>2850</v>
      </c>
      <c r="S721" s="1">
        <v>88</v>
      </c>
      <c r="X721" s="1">
        <v>803</v>
      </c>
      <c r="AC721" s="1">
        <v>19</v>
      </c>
      <c r="AI721" s="7">
        <f t="shared" si="411"/>
        <v>0</v>
      </c>
      <c r="AJ721" s="7">
        <f t="shared" si="412"/>
        <v>0</v>
      </c>
      <c r="AK721" s="7">
        <f t="shared" si="413"/>
        <v>0</v>
      </c>
      <c r="AL721" s="7">
        <f t="shared" si="414"/>
        <v>0</v>
      </c>
      <c r="AM721" s="2">
        <f t="shared" si="415"/>
        <v>0</v>
      </c>
      <c r="AN721" s="2">
        <f t="shared" si="416"/>
        <v>0</v>
      </c>
      <c r="AO721" s="2">
        <f t="shared" si="417"/>
        <v>0</v>
      </c>
      <c r="AP721" s="2">
        <f t="shared" si="418"/>
        <v>0</v>
      </c>
      <c r="AR721" t="str">
        <f t="shared" si="420"/>
        <v>Henderson</v>
      </c>
      <c r="AS721" t="s">
        <v>479</v>
      </c>
      <c r="AT721" s="182">
        <v>1</v>
      </c>
      <c r="AV721" s="98">
        <v>21</v>
      </c>
      <c r="AW721" s="100">
        <v>101</v>
      </c>
      <c r="AX721" s="106">
        <f t="shared" si="419"/>
        <v>21101</v>
      </c>
      <c r="AZ721" s="7" t="s">
        <v>2975</v>
      </c>
      <c r="BA721" t="s">
        <v>3208</v>
      </c>
    </row>
    <row r="722" spans="1:53" ht="13" hidden="1" customHeight="1" outlineLevel="1">
      <c r="A722" t="s">
        <v>2107</v>
      </c>
      <c r="B722" t="s">
        <v>479</v>
      </c>
      <c r="C722" s="1">
        <f t="shared" si="406"/>
        <v>1923</v>
      </c>
      <c r="D722" s="7">
        <f>IF(P722&gt;0,RANK(P722,(P722:R722,S722:AG722)),0)</f>
        <v>2</v>
      </c>
      <c r="E722" s="7">
        <f>IF(Q722&gt;0,RANK(Q722,(P722:R722,S722:AG722)),0)</f>
        <v>0</v>
      </c>
      <c r="F722" s="7">
        <f>IF(R722&gt;0,RANK(R722,(P722:R722,S722:AG722)),0)</f>
        <v>1</v>
      </c>
      <c r="G722" s="7">
        <f>IF(S722&gt;0,RANK(S722,(P722:R722,S722:AG722)),0)</f>
        <v>4</v>
      </c>
      <c r="H722" s="49">
        <f t="shared" si="407"/>
        <v>177</v>
      </c>
      <c r="I722" s="178">
        <f t="shared" si="405"/>
        <v>9.2043681747269887E-2</v>
      </c>
      <c r="J722" s="2"/>
      <c r="K722" s="2">
        <f t="shared" si="408"/>
        <v>0.40613624544981797</v>
      </c>
      <c r="L722" s="2">
        <f t="shared" si="409"/>
        <v>0</v>
      </c>
      <c r="M722" s="2">
        <f t="shared" si="410"/>
        <v>0.49817992719708787</v>
      </c>
      <c r="N722" s="2">
        <f t="shared" si="403"/>
        <v>1.9240769630785231E-2</v>
      </c>
      <c r="O722" s="2">
        <f t="shared" si="404"/>
        <v>7.644305772230893E-2</v>
      </c>
      <c r="P722" s="1">
        <v>781</v>
      </c>
      <c r="R722" s="1">
        <v>958</v>
      </c>
      <c r="S722" s="1">
        <v>37</v>
      </c>
      <c r="X722" s="1">
        <v>136</v>
      </c>
      <c r="AC722" s="1">
        <v>11</v>
      </c>
      <c r="AI722" s="7">
        <f t="shared" si="411"/>
        <v>0</v>
      </c>
      <c r="AJ722" s="7">
        <f t="shared" si="412"/>
        <v>0</v>
      </c>
      <c r="AK722" s="7">
        <f t="shared" si="413"/>
        <v>0</v>
      </c>
      <c r="AL722" s="7">
        <f t="shared" si="414"/>
        <v>0</v>
      </c>
      <c r="AM722" s="2">
        <f t="shared" si="415"/>
        <v>0</v>
      </c>
      <c r="AN722" s="2">
        <f t="shared" si="416"/>
        <v>0</v>
      </c>
      <c r="AO722" s="2">
        <f t="shared" si="417"/>
        <v>0</v>
      </c>
      <c r="AP722" s="2">
        <f t="shared" si="418"/>
        <v>0</v>
      </c>
      <c r="AR722" t="str">
        <f t="shared" si="420"/>
        <v>Henry</v>
      </c>
      <c r="AS722" t="s">
        <v>479</v>
      </c>
      <c r="AT722" s="182">
        <v>4</v>
      </c>
      <c r="AV722" s="98">
        <v>21</v>
      </c>
      <c r="AW722" s="100">
        <v>103</v>
      </c>
      <c r="AX722" s="106">
        <f t="shared" si="419"/>
        <v>21103</v>
      </c>
      <c r="AZ722" s="7" t="s">
        <v>2975</v>
      </c>
      <c r="BA722" t="s">
        <v>3208</v>
      </c>
    </row>
    <row r="723" spans="1:53" ht="13" hidden="1" customHeight="1" outlineLevel="1">
      <c r="A723" t="s">
        <v>295</v>
      </c>
      <c r="B723" t="s">
        <v>479</v>
      </c>
      <c r="C723" s="1">
        <f t="shared" si="406"/>
        <v>644</v>
      </c>
      <c r="D723" s="7">
        <f>IF(P723&gt;0,RANK(P723,(P723:R723,S723:AG723)),0)</f>
        <v>2</v>
      </c>
      <c r="E723" s="7">
        <f>IF(Q723&gt;0,RANK(Q723,(P723:R723,S723:AG723)),0)</f>
        <v>0</v>
      </c>
      <c r="F723" s="7">
        <f>IF(R723&gt;0,RANK(R723,(P723:R723,S723:AG723)),0)</f>
        <v>1</v>
      </c>
      <c r="G723" s="7">
        <f>IF(S723&gt;0,RANK(S723,(P723:R723,S723:AG723)),0)</f>
        <v>4</v>
      </c>
      <c r="H723" s="49">
        <f t="shared" si="407"/>
        <v>91</v>
      </c>
      <c r="I723" s="178">
        <f t="shared" si="405"/>
        <v>0.14130434782608695</v>
      </c>
      <c r="J723" s="2"/>
      <c r="K723" s="2">
        <f t="shared" si="408"/>
        <v>0.3245341614906832</v>
      </c>
      <c r="L723" s="2">
        <f t="shared" si="409"/>
        <v>0</v>
      </c>
      <c r="M723" s="2">
        <f t="shared" si="410"/>
        <v>0.46583850931677018</v>
      </c>
      <c r="N723" s="2">
        <f t="shared" si="403"/>
        <v>1.7080745341614908E-2</v>
      </c>
      <c r="O723" s="2">
        <f t="shared" si="404"/>
        <v>0.19254658385093176</v>
      </c>
      <c r="P723" s="1">
        <v>209</v>
      </c>
      <c r="R723" s="1">
        <v>300</v>
      </c>
      <c r="S723" s="1">
        <v>11</v>
      </c>
      <c r="X723" s="1">
        <v>120</v>
      </c>
      <c r="AC723" s="1">
        <v>4</v>
      </c>
      <c r="AI723" s="7">
        <f t="shared" si="411"/>
        <v>0</v>
      </c>
      <c r="AJ723" s="7">
        <f t="shared" si="412"/>
        <v>0</v>
      </c>
      <c r="AK723" s="7">
        <f t="shared" si="413"/>
        <v>0</v>
      </c>
      <c r="AL723" s="7">
        <f t="shared" si="414"/>
        <v>0</v>
      </c>
      <c r="AM723" s="2">
        <f t="shared" si="415"/>
        <v>0</v>
      </c>
      <c r="AN723" s="2">
        <f t="shared" si="416"/>
        <v>0</v>
      </c>
      <c r="AO723" s="2">
        <f t="shared" si="417"/>
        <v>0</v>
      </c>
      <c r="AP723" s="2">
        <f t="shared" si="418"/>
        <v>0</v>
      </c>
      <c r="AR723" t="str">
        <f t="shared" si="420"/>
        <v>Hickman</v>
      </c>
      <c r="AS723" t="s">
        <v>479</v>
      </c>
      <c r="AT723" s="182">
        <v>1</v>
      </c>
      <c r="AV723" s="98">
        <v>21</v>
      </c>
      <c r="AW723" s="100">
        <v>105</v>
      </c>
      <c r="AX723" s="106">
        <f t="shared" si="419"/>
        <v>21105</v>
      </c>
      <c r="AZ723" s="7" t="s">
        <v>2975</v>
      </c>
      <c r="BA723" t="s">
        <v>3208</v>
      </c>
    </row>
    <row r="724" spans="1:53" ht="13" hidden="1" customHeight="1" outlineLevel="1">
      <c r="A724" t="s">
        <v>1558</v>
      </c>
      <c r="B724" t="s">
        <v>479</v>
      </c>
      <c r="C724" s="1">
        <f t="shared" si="406"/>
        <v>5167</v>
      </c>
      <c r="D724" s="7">
        <f>IF(P724&gt;0,RANK(P724,(P724:R724,S724:AG724)),0)</f>
        <v>2</v>
      </c>
      <c r="E724" s="7">
        <f>IF(Q724&gt;0,RANK(Q724,(P724:R724,S724:AG724)),0)</f>
        <v>0</v>
      </c>
      <c r="F724" s="7">
        <f>IF(R724&gt;0,RANK(R724,(P724:R724,S724:AG724)),0)</f>
        <v>1</v>
      </c>
      <c r="G724" s="7">
        <f>IF(S724&gt;0,RANK(S724,(P724:R724,S724:AG724)),0)</f>
        <v>4</v>
      </c>
      <c r="H724" s="49">
        <f t="shared" si="407"/>
        <v>1006</v>
      </c>
      <c r="I724" s="178">
        <f t="shared" si="405"/>
        <v>0.19469711631507644</v>
      </c>
      <c r="J724" s="2"/>
      <c r="K724" s="2">
        <f t="shared" si="408"/>
        <v>0.32707567253725567</v>
      </c>
      <c r="L724" s="2">
        <f t="shared" si="409"/>
        <v>0</v>
      </c>
      <c r="M724" s="2">
        <f t="shared" si="410"/>
        <v>0.52177278885233214</v>
      </c>
      <c r="N724" s="2">
        <f t="shared" si="403"/>
        <v>2.4191987613702341E-2</v>
      </c>
      <c r="O724" s="2">
        <f t="shared" si="404"/>
        <v>0.12695955099670986</v>
      </c>
      <c r="P724" s="1">
        <v>1690</v>
      </c>
      <c r="R724" s="1">
        <v>2696</v>
      </c>
      <c r="S724" s="1">
        <v>125</v>
      </c>
      <c r="X724" s="1">
        <v>630</v>
      </c>
      <c r="AC724" s="1">
        <v>26</v>
      </c>
      <c r="AI724" s="7">
        <f t="shared" si="411"/>
        <v>0</v>
      </c>
      <c r="AJ724" s="7">
        <f t="shared" si="412"/>
        <v>0</v>
      </c>
      <c r="AK724" s="7">
        <f t="shared" si="413"/>
        <v>0</v>
      </c>
      <c r="AL724" s="7">
        <f t="shared" si="414"/>
        <v>0</v>
      </c>
      <c r="AM724" s="2">
        <f t="shared" si="415"/>
        <v>0</v>
      </c>
      <c r="AN724" s="2">
        <f t="shared" si="416"/>
        <v>0</v>
      </c>
      <c r="AO724" s="2">
        <f t="shared" si="417"/>
        <v>0</v>
      </c>
      <c r="AP724" s="2">
        <f t="shared" si="418"/>
        <v>0</v>
      </c>
      <c r="AR724" t="str">
        <f t="shared" si="420"/>
        <v>Hopkins</v>
      </c>
      <c r="AS724" t="s">
        <v>479</v>
      </c>
      <c r="AT724" s="182">
        <v>1</v>
      </c>
      <c r="AV724" s="98">
        <v>21</v>
      </c>
      <c r="AW724" s="100">
        <v>107</v>
      </c>
      <c r="AX724" s="106">
        <f t="shared" si="419"/>
        <v>21107</v>
      </c>
      <c r="AZ724" s="7" t="s">
        <v>2975</v>
      </c>
      <c r="BA724" t="s">
        <v>3208</v>
      </c>
    </row>
    <row r="725" spans="1:53" ht="13" hidden="1" customHeight="1" outlineLevel="1">
      <c r="A725" t="s">
        <v>3035</v>
      </c>
      <c r="B725" t="s">
        <v>479</v>
      </c>
      <c r="C725" s="1">
        <f t="shared" si="406"/>
        <v>217</v>
      </c>
      <c r="D725" s="7">
        <f>IF(P725&gt;0,RANK(P725,(P725:R725,S725:AG725)),0)</f>
        <v>2</v>
      </c>
      <c r="E725" s="7">
        <f>IF(Q725&gt;0,RANK(Q725,(P725:R725,S725:AG725)),0)</f>
        <v>0</v>
      </c>
      <c r="F725" s="7">
        <f>IF(R725&gt;0,RANK(R725,(P725:R725,S725:AG725)),0)</f>
        <v>1</v>
      </c>
      <c r="G725" s="7">
        <f>IF(S725&gt;0,RANK(S725,(P725:R725,S725:AG725)),0)</f>
        <v>4</v>
      </c>
      <c r="H725" s="49">
        <f t="shared" si="407"/>
        <v>50</v>
      </c>
      <c r="I725" s="178">
        <f t="shared" si="405"/>
        <v>0.2304147465437788</v>
      </c>
      <c r="J725" s="2"/>
      <c r="K725" s="2">
        <f t="shared" si="408"/>
        <v>0.35944700460829493</v>
      </c>
      <c r="L725" s="2">
        <f t="shared" si="409"/>
        <v>0</v>
      </c>
      <c r="M725" s="2">
        <f t="shared" si="410"/>
        <v>0.58986175115207373</v>
      </c>
      <c r="N725" s="2">
        <f t="shared" si="403"/>
        <v>1.3824884792626729E-2</v>
      </c>
      <c r="O725" s="2">
        <f t="shared" si="404"/>
        <v>3.6866359447004608E-2</v>
      </c>
      <c r="P725" s="1">
        <v>78</v>
      </c>
      <c r="R725" s="1">
        <v>128</v>
      </c>
      <c r="S725" s="1">
        <v>3</v>
      </c>
      <c r="X725" s="1">
        <v>7</v>
      </c>
      <c r="AC725" s="1">
        <v>1</v>
      </c>
      <c r="AI725" s="7">
        <f t="shared" si="411"/>
        <v>0</v>
      </c>
      <c r="AJ725" s="7">
        <f t="shared" si="412"/>
        <v>0</v>
      </c>
      <c r="AK725" s="7">
        <f t="shared" si="413"/>
        <v>0</v>
      </c>
      <c r="AL725" s="7">
        <f t="shared" si="414"/>
        <v>0</v>
      </c>
      <c r="AM725" s="2">
        <f t="shared" si="415"/>
        <v>0</v>
      </c>
      <c r="AN725" s="2">
        <f t="shared" si="416"/>
        <v>0</v>
      </c>
      <c r="AO725" s="2">
        <f t="shared" si="417"/>
        <v>0</v>
      </c>
      <c r="AP725" s="2">
        <f t="shared" si="418"/>
        <v>0</v>
      </c>
      <c r="AR725" t="str">
        <f t="shared" si="420"/>
        <v>Jackson</v>
      </c>
      <c r="AS725" t="s">
        <v>479</v>
      </c>
      <c r="AT725" s="182">
        <v>5</v>
      </c>
      <c r="AV725" s="98">
        <v>21</v>
      </c>
      <c r="AW725" s="100">
        <v>109</v>
      </c>
      <c r="AX725" s="106">
        <f t="shared" si="419"/>
        <v>21109</v>
      </c>
      <c r="AZ725" s="7" t="s">
        <v>2975</v>
      </c>
      <c r="BA725" t="s">
        <v>3208</v>
      </c>
    </row>
    <row r="726" spans="1:53" ht="13" hidden="1" customHeight="1" outlineLevel="1">
      <c r="A726" t="s">
        <v>2481</v>
      </c>
      <c r="B726" t="s">
        <v>479</v>
      </c>
      <c r="C726" s="1">
        <f t="shared" si="406"/>
        <v>111762</v>
      </c>
      <c r="D726" s="7">
        <f>IF(P726&gt;0,RANK(P726,(P726:R726,S726:AG726)),0)</f>
        <v>1</v>
      </c>
      <c r="E726" s="7">
        <f>IF(Q726&gt;0,RANK(Q726,(P726:R726,S726:AG726)),0)</f>
        <v>0</v>
      </c>
      <c r="F726" s="7">
        <f>IF(R726&gt;0,RANK(R726,(P726:R726,S726:AG726)),0)</f>
        <v>2</v>
      </c>
      <c r="G726" s="7">
        <f>IF(S726&gt;0,RANK(S726,(P726:R726,S726:AG726)),0)</f>
        <v>4</v>
      </c>
      <c r="H726" s="49">
        <f t="shared" si="407"/>
        <v>19042</v>
      </c>
      <c r="I726" s="178">
        <f t="shared" si="405"/>
        <v>0.17037991446108694</v>
      </c>
      <c r="J726" s="2"/>
      <c r="K726" s="2">
        <f t="shared" si="408"/>
        <v>0.57345072564914734</v>
      </c>
      <c r="L726" s="2">
        <f t="shared" si="409"/>
        <v>0</v>
      </c>
      <c r="M726" s="2">
        <f t="shared" si="410"/>
        <v>0.40307081118806032</v>
      </c>
      <c r="N726" s="2">
        <f t="shared" si="403"/>
        <v>5.5653978991070307E-3</v>
      </c>
      <c r="O726" s="2">
        <f t="shared" si="404"/>
        <v>1.7913065263685309E-2</v>
      </c>
      <c r="P726" s="1">
        <v>64090</v>
      </c>
      <c r="R726" s="1">
        <v>45048</v>
      </c>
      <c r="S726" s="1">
        <v>622</v>
      </c>
      <c r="X726" s="1">
        <v>1861</v>
      </c>
      <c r="AC726" s="1">
        <v>141</v>
      </c>
      <c r="AI726" s="7">
        <f t="shared" si="411"/>
        <v>0</v>
      </c>
      <c r="AJ726" s="7">
        <f t="shared" si="412"/>
        <v>0</v>
      </c>
      <c r="AK726" s="7">
        <f t="shared" si="413"/>
        <v>0</v>
      </c>
      <c r="AL726" s="7">
        <f t="shared" si="414"/>
        <v>0</v>
      </c>
      <c r="AM726" s="2">
        <f t="shared" si="415"/>
        <v>0</v>
      </c>
      <c r="AN726" s="2">
        <f t="shared" si="416"/>
        <v>0</v>
      </c>
      <c r="AO726" s="2">
        <f t="shared" si="417"/>
        <v>0</v>
      </c>
      <c r="AP726" s="2">
        <f t="shared" si="418"/>
        <v>0</v>
      </c>
      <c r="AR726" t="str">
        <f t="shared" si="420"/>
        <v>Jefferson</v>
      </c>
      <c r="AS726" t="s">
        <v>479</v>
      </c>
      <c r="AT726" s="182"/>
      <c r="AV726" s="98">
        <v>21</v>
      </c>
      <c r="AW726" s="100">
        <v>111</v>
      </c>
      <c r="AX726" s="106">
        <f t="shared" si="419"/>
        <v>21111</v>
      </c>
      <c r="AZ726" s="7" t="s">
        <v>2975</v>
      </c>
      <c r="BA726" t="s">
        <v>3208</v>
      </c>
    </row>
    <row r="727" spans="1:53" ht="13" hidden="1" customHeight="1" outlineLevel="1">
      <c r="A727" t="s">
        <v>1559</v>
      </c>
      <c r="B727" t="s">
        <v>479</v>
      </c>
      <c r="C727" s="1">
        <f t="shared" si="406"/>
        <v>4245</v>
      </c>
      <c r="D727" s="7">
        <f>IF(P727&gt;0,RANK(P727,(P727:R727,S727:AG727)),0)</f>
        <v>2</v>
      </c>
      <c r="E727" s="7">
        <f>IF(Q727&gt;0,RANK(Q727,(P727:R727,S727:AG727)),0)</f>
        <v>0</v>
      </c>
      <c r="F727" s="7">
        <f>IF(R727&gt;0,RANK(R727,(P727:R727,S727:AG727)),0)</f>
        <v>1</v>
      </c>
      <c r="G727" s="7">
        <f>IF(S727&gt;0,RANK(S727,(P727:R727,S727:AG727)),0)</f>
        <v>4</v>
      </c>
      <c r="H727" s="49">
        <f t="shared" si="407"/>
        <v>238</v>
      </c>
      <c r="I727" s="178">
        <f t="shared" si="405"/>
        <v>5.6065959952885748E-2</v>
      </c>
      <c r="J727" s="2"/>
      <c r="K727" s="2">
        <f t="shared" si="408"/>
        <v>0.44169611307420492</v>
      </c>
      <c r="L727" s="2">
        <f t="shared" si="409"/>
        <v>0</v>
      </c>
      <c r="M727" s="2">
        <f t="shared" si="410"/>
        <v>0.49776207302709069</v>
      </c>
      <c r="N727" s="2">
        <f t="shared" si="403"/>
        <v>1.2956419316843345E-2</v>
      </c>
      <c r="O727" s="2">
        <f t="shared" si="404"/>
        <v>4.7585394581860986E-2</v>
      </c>
      <c r="P727" s="1">
        <v>1875</v>
      </c>
      <c r="R727" s="1">
        <v>2113</v>
      </c>
      <c r="S727" s="1">
        <v>55</v>
      </c>
      <c r="X727" s="1">
        <v>191</v>
      </c>
      <c r="AC727" s="1">
        <v>11</v>
      </c>
      <c r="AI727" s="7">
        <f t="shared" si="411"/>
        <v>0</v>
      </c>
      <c r="AJ727" s="7">
        <f t="shared" si="412"/>
        <v>0</v>
      </c>
      <c r="AK727" s="7">
        <f t="shared" si="413"/>
        <v>0</v>
      </c>
      <c r="AL727" s="7">
        <f t="shared" si="414"/>
        <v>0</v>
      </c>
      <c r="AM727" s="2">
        <f t="shared" si="415"/>
        <v>0</v>
      </c>
      <c r="AN727" s="2">
        <f t="shared" si="416"/>
        <v>0</v>
      </c>
      <c r="AO727" s="2">
        <f t="shared" si="417"/>
        <v>0</v>
      </c>
      <c r="AP727" s="2">
        <f t="shared" si="418"/>
        <v>0</v>
      </c>
      <c r="AR727" t="str">
        <f t="shared" si="420"/>
        <v>Jessamine</v>
      </c>
      <c r="AS727" t="s">
        <v>479</v>
      </c>
      <c r="AT727" s="182"/>
      <c r="AV727" s="98">
        <v>21</v>
      </c>
      <c r="AW727" s="100">
        <v>113</v>
      </c>
      <c r="AX727" s="106">
        <f t="shared" si="419"/>
        <v>21113</v>
      </c>
      <c r="AZ727" s="7" t="s">
        <v>2975</v>
      </c>
      <c r="BA727" t="s">
        <v>3208</v>
      </c>
    </row>
    <row r="728" spans="1:53" ht="13" hidden="1" customHeight="1" outlineLevel="1">
      <c r="A728" t="s">
        <v>1964</v>
      </c>
      <c r="B728" t="s">
        <v>479</v>
      </c>
      <c r="C728" s="1">
        <f t="shared" si="406"/>
        <v>1349</v>
      </c>
      <c r="D728" s="7">
        <f>IF(P728&gt;0,RANK(P728,(P728:R728,S728:AG728)),0)</f>
        <v>2</v>
      </c>
      <c r="E728" s="7">
        <f>IF(Q728&gt;0,RANK(Q728,(P728:R728,S728:AG728)),0)</f>
        <v>0</v>
      </c>
      <c r="F728" s="7">
        <f>IF(R728&gt;0,RANK(R728,(P728:R728,S728:AG728)),0)</f>
        <v>1</v>
      </c>
      <c r="G728" s="7">
        <f>IF(S728&gt;0,RANK(S728,(P728:R728,S728:AG728)),0)</f>
        <v>4</v>
      </c>
      <c r="H728" s="49">
        <f t="shared" si="407"/>
        <v>305</v>
      </c>
      <c r="I728" s="178">
        <f t="shared" si="405"/>
        <v>0.22609340252038548</v>
      </c>
      <c r="J728" s="2"/>
      <c r="K728" s="2">
        <f t="shared" si="408"/>
        <v>0.32913269088213493</v>
      </c>
      <c r="L728" s="2">
        <f t="shared" si="409"/>
        <v>0</v>
      </c>
      <c r="M728" s="2">
        <f t="shared" si="410"/>
        <v>0.55522609340252038</v>
      </c>
      <c r="N728" s="2">
        <f t="shared" si="403"/>
        <v>2.1497405485544848E-2</v>
      </c>
      <c r="O728" s="2">
        <f t="shared" si="404"/>
        <v>9.414381022979984E-2</v>
      </c>
      <c r="P728" s="1">
        <v>444</v>
      </c>
      <c r="R728" s="1">
        <v>749</v>
      </c>
      <c r="S728" s="1">
        <v>29</v>
      </c>
      <c r="X728" s="1">
        <v>116</v>
      </c>
      <c r="AC728" s="1">
        <v>11</v>
      </c>
      <c r="AI728" s="7">
        <f t="shared" si="411"/>
        <v>0</v>
      </c>
      <c r="AJ728" s="7">
        <f t="shared" si="412"/>
        <v>0</v>
      </c>
      <c r="AK728" s="7">
        <f t="shared" si="413"/>
        <v>0</v>
      </c>
      <c r="AL728" s="7">
        <f t="shared" si="414"/>
        <v>0</v>
      </c>
      <c r="AM728" s="2">
        <f t="shared" si="415"/>
        <v>0</v>
      </c>
      <c r="AN728" s="2">
        <f t="shared" si="416"/>
        <v>0</v>
      </c>
      <c r="AO728" s="2">
        <f t="shared" si="417"/>
        <v>0</v>
      </c>
      <c r="AP728" s="2">
        <f t="shared" si="418"/>
        <v>0</v>
      </c>
      <c r="AR728" t="str">
        <f t="shared" si="420"/>
        <v>Johnson</v>
      </c>
      <c r="AS728" t="s">
        <v>479</v>
      </c>
      <c r="AT728" s="182">
        <v>5</v>
      </c>
      <c r="AV728" s="98">
        <v>21</v>
      </c>
      <c r="AW728" s="100">
        <v>115</v>
      </c>
      <c r="AX728" s="106">
        <f t="shared" si="419"/>
        <v>21115</v>
      </c>
      <c r="AZ728" s="7" t="s">
        <v>2975</v>
      </c>
      <c r="BA728" t="s">
        <v>3208</v>
      </c>
    </row>
    <row r="729" spans="1:53" ht="13" hidden="1" customHeight="1" outlineLevel="1">
      <c r="A729" t="s">
        <v>1560</v>
      </c>
      <c r="B729" t="s">
        <v>479</v>
      </c>
      <c r="C729" s="1">
        <f t="shared" si="406"/>
        <v>10504</v>
      </c>
      <c r="D729" s="7">
        <f>IF(P729&gt;0,RANK(P729,(P729:R729,S729:AG729)),0)</f>
        <v>1</v>
      </c>
      <c r="E729" s="7">
        <f>IF(Q729&gt;0,RANK(Q729,(P729:R729,S729:AG729)),0)</f>
        <v>0</v>
      </c>
      <c r="F729" s="7">
        <f>IF(R729&gt;0,RANK(R729,(P729:R729,S729:AG729)),0)</f>
        <v>2</v>
      </c>
      <c r="G729" s="7">
        <f>IF(S729&gt;0,RANK(S729,(P729:R729,S729:AG729)),0)</f>
        <v>4</v>
      </c>
      <c r="H729" s="49">
        <f t="shared" si="407"/>
        <v>266</v>
      </c>
      <c r="I729" s="178">
        <f t="shared" si="405"/>
        <v>2.5323686214775324E-2</v>
      </c>
      <c r="J729" s="2"/>
      <c r="K729" s="2">
        <f t="shared" si="408"/>
        <v>0.48990860624523991</v>
      </c>
      <c r="L729" s="2">
        <f t="shared" si="409"/>
        <v>0</v>
      </c>
      <c r="M729" s="2">
        <f t="shared" si="410"/>
        <v>0.46458492003046459</v>
      </c>
      <c r="N729" s="2">
        <f t="shared" si="403"/>
        <v>8.1873571972581882E-3</v>
      </c>
      <c r="O729" s="2">
        <f t="shared" si="404"/>
        <v>3.7319116527037316E-2</v>
      </c>
      <c r="P729" s="1">
        <v>5146</v>
      </c>
      <c r="R729" s="1">
        <v>4880</v>
      </c>
      <c r="S729" s="1">
        <v>86</v>
      </c>
      <c r="X729" s="1">
        <v>358</v>
      </c>
      <c r="AC729" s="1">
        <v>34</v>
      </c>
      <c r="AI729" s="7">
        <f t="shared" si="411"/>
        <v>0</v>
      </c>
      <c r="AJ729" s="7">
        <f t="shared" si="412"/>
        <v>0</v>
      </c>
      <c r="AK729" s="7">
        <f t="shared" si="413"/>
        <v>0</v>
      </c>
      <c r="AL729" s="7">
        <f t="shared" si="414"/>
        <v>0</v>
      </c>
      <c r="AM729" s="2">
        <f t="shared" si="415"/>
        <v>0</v>
      </c>
      <c r="AN729" s="2">
        <f t="shared" si="416"/>
        <v>0</v>
      </c>
      <c r="AO729" s="2">
        <f t="shared" si="417"/>
        <v>0</v>
      </c>
      <c r="AP729" s="2">
        <f t="shared" si="418"/>
        <v>0</v>
      </c>
      <c r="AR729" t="str">
        <f t="shared" si="420"/>
        <v>Kenton</v>
      </c>
      <c r="AS729" t="s">
        <v>479</v>
      </c>
      <c r="AT729" s="182">
        <v>4</v>
      </c>
      <c r="AV729" s="98">
        <v>21</v>
      </c>
      <c r="AW729" s="100">
        <v>117</v>
      </c>
      <c r="AX729" s="106">
        <f t="shared" si="419"/>
        <v>21117</v>
      </c>
      <c r="AZ729" s="7" t="s">
        <v>2975</v>
      </c>
      <c r="BA729" t="s">
        <v>3208</v>
      </c>
    </row>
    <row r="730" spans="1:53" ht="13" hidden="1" customHeight="1" outlineLevel="1">
      <c r="A730" t="s">
        <v>1561</v>
      </c>
      <c r="B730" t="s">
        <v>479</v>
      </c>
      <c r="C730" s="1">
        <f t="shared" si="406"/>
        <v>1893</v>
      </c>
      <c r="D730" s="7">
        <f>IF(P730&gt;0,RANK(P730,(P730:R730,S730:AG730)),0)</f>
        <v>2</v>
      </c>
      <c r="E730" s="7">
        <f>IF(Q730&gt;0,RANK(Q730,(P730:R730,S730:AG730)),0)</f>
        <v>0</v>
      </c>
      <c r="F730" s="7">
        <f>IF(R730&gt;0,RANK(R730,(P730:R730,S730:AG730)),0)</f>
        <v>1</v>
      </c>
      <c r="G730" s="7">
        <f>IF(S730&gt;0,RANK(S730,(P730:R730,S730:AG730)),0)</f>
        <v>4</v>
      </c>
      <c r="H730" s="49">
        <f t="shared" si="407"/>
        <v>531</v>
      </c>
      <c r="I730" s="178">
        <f t="shared" si="405"/>
        <v>0.28050713153724249</v>
      </c>
      <c r="J730" s="2"/>
      <c r="K730" s="2">
        <f t="shared" si="408"/>
        <v>0.3079767564712097</v>
      </c>
      <c r="L730" s="2">
        <f t="shared" si="409"/>
        <v>0</v>
      </c>
      <c r="M730" s="2">
        <f t="shared" si="410"/>
        <v>0.58848388800845219</v>
      </c>
      <c r="N730" s="2">
        <f t="shared" si="403"/>
        <v>2.2187004754358162E-2</v>
      </c>
      <c r="O730" s="2">
        <f t="shared" si="404"/>
        <v>8.1352350765979936E-2</v>
      </c>
      <c r="P730" s="1">
        <v>583</v>
      </c>
      <c r="R730" s="1">
        <v>1114</v>
      </c>
      <c r="S730" s="1">
        <v>42</v>
      </c>
      <c r="X730" s="1">
        <v>138</v>
      </c>
      <c r="AC730" s="1">
        <v>16</v>
      </c>
      <c r="AI730" s="7">
        <f t="shared" si="411"/>
        <v>0</v>
      </c>
      <c r="AJ730" s="7">
        <f t="shared" si="412"/>
        <v>0</v>
      </c>
      <c r="AK730" s="7">
        <f t="shared" si="413"/>
        <v>0</v>
      </c>
      <c r="AL730" s="7">
        <f t="shared" si="414"/>
        <v>0</v>
      </c>
      <c r="AM730" s="2">
        <f t="shared" si="415"/>
        <v>0</v>
      </c>
      <c r="AN730" s="2">
        <f t="shared" si="416"/>
        <v>0</v>
      </c>
      <c r="AO730" s="2">
        <f t="shared" si="417"/>
        <v>0</v>
      </c>
      <c r="AP730" s="2">
        <f t="shared" si="418"/>
        <v>0</v>
      </c>
      <c r="AR730" t="str">
        <f t="shared" si="420"/>
        <v>Knott</v>
      </c>
      <c r="AS730" t="s">
        <v>479</v>
      </c>
      <c r="AT730" s="182">
        <v>5</v>
      </c>
      <c r="AV730" s="98">
        <v>21</v>
      </c>
      <c r="AW730" s="100">
        <v>119</v>
      </c>
      <c r="AX730" s="106">
        <f t="shared" si="419"/>
        <v>21119</v>
      </c>
      <c r="AZ730" s="7" t="s">
        <v>2975</v>
      </c>
      <c r="BA730" t="s">
        <v>3208</v>
      </c>
    </row>
    <row r="731" spans="1:53" ht="13" hidden="1" customHeight="1" outlineLevel="1">
      <c r="A731" t="s">
        <v>794</v>
      </c>
      <c r="B731" t="s">
        <v>479</v>
      </c>
      <c r="C731" s="1">
        <f t="shared" si="406"/>
        <v>1086</v>
      </c>
      <c r="D731" s="7">
        <f>IF(P731&gt;0,RANK(P731,(P731:R731,S731:AG731)),0)</f>
        <v>1</v>
      </c>
      <c r="E731" s="7">
        <f>IF(Q731&gt;0,RANK(Q731,(P731:R731,S731:AG731)),0)</f>
        <v>0</v>
      </c>
      <c r="F731" s="7">
        <f>IF(R731&gt;0,RANK(R731,(P731:R731,S731:AG731)),0)</f>
        <v>2</v>
      </c>
      <c r="G731" s="7">
        <f>IF(S731&gt;0,RANK(S731,(P731:R731,S731:AG731)),0)</f>
        <v>4</v>
      </c>
      <c r="H731" s="49">
        <f t="shared" si="407"/>
        <v>16</v>
      </c>
      <c r="I731" s="178">
        <f t="shared" si="405"/>
        <v>1.4732965009208104E-2</v>
      </c>
      <c r="J731" s="2"/>
      <c r="K731" s="2">
        <f t="shared" si="408"/>
        <v>0.47882136279926335</v>
      </c>
      <c r="L731" s="2">
        <f t="shared" si="409"/>
        <v>0</v>
      </c>
      <c r="M731" s="2">
        <f t="shared" si="410"/>
        <v>0.46408839779005523</v>
      </c>
      <c r="N731" s="2">
        <f t="shared" si="403"/>
        <v>1.5653775322283611E-2</v>
      </c>
      <c r="O731" s="2">
        <f t="shared" si="404"/>
        <v>4.1436464088397809E-2</v>
      </c>
      <c r="P731" s="1">
        <v>520</v>
      </c>
      <c r="R731" s="1">
        <v>504</v>
      </c>
      <c r="S731" s="1">
        <v>17</v>
      </c>
      <c r="X731" s="1">
        <v>41</v>
      </c>
      <c r="AC731" s="1">
        <v>4</v>
      </c>
      <c r="AI731" s="7">
        <f t="shared" si="411"/>
        <v>0</v>
      </c>
      <c r="AJ731" s="7">
        <f t="shared" si="412"/>
        <v>0</v>
      </c>
      <c r="AK731" s="7">
        <f t="shared" si="413"/>
        <v>0</v>
      </c>
      <c r="AL731" s="7">
        <f t="shared" si="414"/>
        <v>0</v>
      </c>
      <c r="AM731" s="2">
        <f t="shared" si="415"/>
        <v>0</v>
      </c>
      <c r="AN731" s="2">
        <f t="shared" si="416"/>
        <v>0</v>
      </c>
      <c r="AO731" s="2">
        <f t="shared" si="417"/>
        <v>0</v>
      </c>
      <c r="AP731" s="2">
        <f t="shared" si="418"/>
        <v>0</v>
      </c>
      <c r="AR731" t="str">
        <f t="shared" si="420"/>
        <v>Knox</v>
      </c>
      <c r="AS731" t="s">
        <v>479</v>
      </c>
      <c r="AT731" s="182">
        <v>5</v>
      </c>
      <c r="AV731" s="98">
        <v>21</v>
      </c>
      <c r="AW731" s="100">
        <v>121</v>
      </c>
      <c r="AX731" s="106">
        <f t="shared" si="419"/>
        <v>21121</v>
      </c>
      <c r="AZ731" s="7" t="s">
        <v>2975</v>
      </c>
      <c r="BA731" t="s">
        <v>3208</v>
      </c>
    </row>
    <row r="732" spans="1:53" ht="13" hidden="1" customHeight="1" outlineLevel="1">
      <c r="A732" t="s">
        <v>2261</v>
      </c>
      <c r="B732" t="s">
        <v>479</v>
      </c>
      <c r="C732" s="1">
        <f t="shared" si="406"/>
        <v>1764</v>
      </c>
      <c r="D732" s="7">
        <f>IF(P732&gt;0,RANK(P732,(P732:R732,S732:AG732)),0)</f>
        <v>2</v>
      </c>
      <c r="E732" s="7">
        <f>IF(Q732&gt;0,RANK(Q732,(P732:R732,S732:AG732)),0)</f>
        <v>0</v>
      </c>
      <c r="F732" s="7">
        <f>IF(R732&gt;0,RANK(R732,(P732:R732,S732:AG732)),0)</f>
        <v>1</v>
      </c>
      <c r="G732" s="7">
        <f>IF(S732&gt;0,RANK(S732,(P732:R732,S732:AG732)),0)</f>
        <v>4</v>
      </c>
      <c r="H732" s="49">
        <f t="shared" si="407"/>
        <v>298</v>
      </c>
      <c r="I732" s="178">
        <f t="shared" si="405"/>
        <v>0.16893424036281179</v>
      </c>
      <c r="J732" s="2"/>
      <c r="K732" s="2">
        <f t="shared" si="408"/>
        <v>0.34693877551020408</v>
      </c>
      <c r="L732" s="2">
        <f t="shared" si="409"/>
        <v>0</v>
      </c>
      <c r="M732" s="2">
        <f t="shared" si="410"/>
        <v>0.51587301587301593</v>
      </c>
      <c r="N732" s="2">
        <f t="shared" si="403"/>
        <v>2.2108843537414966E-2</v>
      </c>
      <c r="O732" s="2">
        <f t="shared" si="404"/>
        <v>0.11507936507936509</v>
      </c>
      <c r="P732" s="1">
        <v>612</v>
      </c>
      <c r="R732" s="1">
        <v>910</v>
      </c>
      <c r="S732" s="1">
        <v>39</v>
      </c>
      <c r="X732" s="1">
        <v>191</v>
      </c>
      <c r="AC732" s="1">
        <v>12</v>
      </c>
      <c r="AI732" s="7">
        <f t="shared" si="411"/>
        <v>0</v>
      </c>
      <c r="AJ732" s="7">
        <f t="shared" si="412"/>
        <v>0</v>
      </c>
      <c r="AK732" s="7">
        <f t="shared" si="413"/>
        <v>0</v>
      </c>
      <c r="AL732" s="7">
        <f t="shared" si="414"/>
        <v>0</v>
      </c>
      <c r="AM732" s="2">
        <f t="shared" si="415"/>
        <v>0</v>
      </c>
      <c r="AN732" s="2">
        <f t="shared" si="416"/>
        <v>0</v>
      </c>
      <c r="AO732" s="2">
        <f t="shared" si="417"/>
        <v>0</v>
      </c>
      <c r="AP732" s="2">
        <f t="shared" si="418"/>
        <v>0</v>
      </c>
      <c r="AR732" t="str">
        <f t="shared" si="420"/>
        <v>Larue</v>
      </c>
      <c r="AS732" t="s">
        <v>479</v>
      </c>
      <c r="AT732" s="182">
        <v>2</v>
      </c>
      <c r="AV732" s="98">
        <v>21</v>
      </c>
      <c r="AW732" s="100">
        <v>123</v>
      </c>
      <c r="AX732" s="106">
        <f t="shared" si="419"/>
        <v>21123</v>
      </c>
      <c r="AZ732" s="7" t="s">
        <v>2975</v>
      </c>
      <c r="BA732" t="s">
        <v>3208</v>
      </c>
    </row>
    <row r="733" spans="1:53" ht="13" hidden="1" customHeight="1" outlineLevel="1">
      <c r="A733" t="s">
        <v>323</v>
      </c>
      <c r="B733" t="s">
        <v>479</v>
      </c>
      <c r="C733" s="1">
        <f t="shared" si="406"/>
        <v>1722</v>
      </c>
      <c r="D733" s="7">
        <f>IF(P733&gt;0,RANK(P733,(P733:R733,S733:AG733)),0)</f>
        <v>1</v>
      </c>
      <c r="E733" s="7">
        <f>IF(Q733&gt;0,RANK(Q733,(P733:R733,S733:AG733)),0)</f>
        <v>0</v>
      </c>
      <c r="F733" s="7">
        <f>IF(R733&gt;0,RANK(R733,(P733:R733,S733:AG733)),0)</f>
        <v>2</v>
      </c>
      <c r="G733" s="7">
        <f>IF(S733&gt;0,RANK(S733,(P733:R733,S733:AG733)),0)</f>
        <v>4</v>
      </c>
      <c r="H733" s="49">
        <f t="shared" si="407"/>
        <v>54</v>
      </c>
      <c r="I733" s="178">
        <f t="shared" si="405"/>
        <v>3.1358885017421602E-2</v>
      </c>
      <c r="J733" s="2"/>
      <c r="K733" s="2">
        <f t="shared" si="408"/>
        <v>0.49070847851335658</v>
      </c>
      <c r="L733" s="2">
        <f t="shared" si="409"/>
        <v>0</v>
      </c>
      <c r="M733" s="2">
        <f t="shared" si="410"/>
        <v>0.45934959349593496</v>
      </c>
      <c r="N733" s="2">
        <f t="shared" si="403"/>
        <v>6.9686411149825784E-3</v>
      </c>
      <c r="O733" s="2">
        <f t="shared" si="404"/>
        <v>4.2973286875725825E-2</v>
      </c>
      <c r="P733" s="1">
        <v>845</v>
      </c>
      <c r="R733" s="1">
        <v>791</v>
      </c>
      <c r="S733" s="1">
        <v>12</v>
      </c>
      <c r="X733" s="1">
        <v>70</v>
      </c>
      <c r="AC733" s="1">
        <v>4</v>
      </c>
      <c r="AI733" s="7">
        <f t="shared" si="411"/>
        <v>0</v>
      </c>
      <c r="AJ733" s="7">
        <f t="shared" si="412"/>
        <v>0</v>
      </c>
      <c r="AK733" s="7">
        <f t="shared" si="413"/>
        <v>0</v>
      </c>
      <c r="AL733" s="7">
        <f t="shared" si="414"/>
        <v>0</v>
      </c>
      <c r="AM733" s="2">
        <f t="shared" si="415"/>
        <v>0</v>
      </c>
      <c r="AN733" s="2">
        <f t="shared" si="416"/>
        <v>0</v>
      </c>
      <c r="AO733" s="2">
        <f t="shared" si="417"/>
        <v>0</v>
      </c>
      <c r="AP733" s="2">
        <f t="shared" si="418"/>
        <v>0</v>
      </c>
      <c r="AR733" t="str">
        <f t="shared" si="420"/>
        <v>Laurel</v>
      </c>
      <c r="AS733" t="s">
        <v>479</v>
      </c>
      <c r="AT733" s="182">
        <v>5</v>
      </c>
      <c r="AV733" s="98">
        <v>21</v>
      </c>
      <c r="AW733" s="100">
        <v>125</v>
      </c>
      <c r="AX733" s="106">
        <f t="shared" si="419"/>
        <v>21125</v>
      </c>
      <c r="AZ733" s="7" t="s">
        <v>2975</v>
      </c>
      <c r="BA733" t="s">
        <v>3208</v>
      </c>
    </row>
    <row r="734" spans="1:53" ht="13" hidden="1" customHeight="1" outlineLevel="1">
      <c r="A734" t="s">
        <v>639</v>
      </c>
      <c r="B734" t="s">
        <v>479</v>
      </c>
      <c r="C734" s="1">
        <f t="shared" si="406"/>
        <v>1257</v>
      </c>
      <c r="D734" s="7">
        <f>IF(P734&gt;0,RANK(P734,(P734:R734,S734:AG734)),0)</f>
        <v>2</v>
      </c>
      <c r="E734" s="7">
        <f>IF(Q734&gt;0,RANK(Q734,(P734:R734,S734:AG734)),0)</f>
        <v>0</v>
      </c>
      <c r="F734" s="7">
        <f>IF(R734&gt;0,RANK(R734,(P734:R734,S734:AG734)),0)</f>
        <v>1</v>
      </c>
      <c r="G734" s="7">
        <f>IF(S734&gt;0,RANK(S734,(P734:R734,S734:AG734)),0)</f>
        <v>4</v>
      </c>
      <c r="H734" s="49">
        <f t="shared" si="407"/>
        <v>215</v>
      </c>
      <c r="I734" s="178">
        <f t="shared" si="405"/>
        <v>0.17104216388225935</v>
      </c>
      <c r="J734" s="2"/>
      <c r="K734" s="2">
        <f t="shared" si="408"/>
        <v>0.3532219570405728</v>
      </c>
      <c r="L734" s="2">
        <f t="shared" si="409"/>
        <v>0</v>
      </c>
      <c r="M734" s="2">
        <f t="shared" si="410"/>
        <v>0.52426412092283214</v>
      </c>
      <c r="N734" s="2">
        <f t="shared" si="403"/>
        <v>3.0230708035003977E-2</v>
      </c>
      <c r="O734" s="2">
        <f t="shared" si="404"/>
        <v>9.2283214001591077E-2</v>
      </c>
      <c r="P734" s="1">
        <v>444</v>
      </c>
      <c r="R734" s="1">
        <v>659</v>
      </c>
      <c r="S734" s="1">
        <v>38</v>
      </c>
      <c r="X734" s="1">
        <v>111</v>
      </c>
      <c r="AC734" s="1">
        <v>5</v>
      </c>
      <c r="AI734" s="7">
        <f t="shared" si="411"/>
        <v>0</v>
      </c>
      <c r="AJ734" s="7">
        <f t="shared" si="412"/>
        <v>0</v>
      </c>
      <c r="AK734" s="7">
        <f t="shared" si="413"/>
        <v>0</v>
      </c>
      <c r="AL734" s="7">
        <f t="shared" si="414"/>
        <v>0</v>
      </c>
      <c r="AM734" s="2">
        <f t="shared" si="415"/>
        <v>0</v>
      </c>
      <c r="AN734" s="2">
        <f t="shared" si="416"/>
        <v>0</v>
      </c>
      <c r="AO734" s="2">
        <f t="shared" si="417"/>
        <v>0</v>
      </c>
      <c r="AP734" s="2">
        <f t="shared" si="418"/>
        <v>0</v>
      </c>
      <c r="AR734" t="str">
        <f t="shared" si="420"/>
        <v>Lawrence</v>
      </c>
      <c r="AS734" t="s">
        <v>479</v>
      </c>
      <c r="AT734" s="182">
        <v>5</v>
      </c>
      <c r="AV734" s="98">
        <v>21</v>
      </c>
      <c r="AW734" s="100">
        <v>127</v>
      </c>
      <c r="AX734" s="106">
        <f t="shared" si="419"/>
        <v>21127</v>
      </c>
      <c r="AZ734" s="7" t="s">
        <v>2975</v>
      </c>
      <c r="BA734" t="s">
        <v>3208</v>
      </c>
    </row>
    <row r="735" spans="1:53" ht="13" hidden="1" customHeight="1" outlineLevel="1">
      <c r="A735" t="s">
        <v>640</v>
      </c>
      <c r="B735" t="s">
        <v>479</v>
      </c>
      <c r="C735" s="1">
        <f t="shared" ref="C735:C766" si="421">SUM(P735:AG735)</f>
        <v>464</v>
      </c>
      <c r="D735" s="7">
        <f>IF(P735&gt;0,RANK(P735,(P735:R735,S735:AG735)),0)</f>
        <v>2</v>
      </c>
      <c r="E735" s="7">
        <f>IF(Q735&gt;0,RANK(Q735,(P735:R735,S735:AG735)),0)</f>
        <v>0</v>
      </c>
      <c r="F735" s="7">
        <f>IF(R735&gt;0,RANK(R735,(P735:R735,S735:AG735)),0)</f>
        <v>1</v>
      </c>
      <c r="G735" s="7">
        <f>IF(S735&gt;0,RANK(S735,(P735:R735,S735:AG735)),0)</f>
        <v>4</v>
      </c>
      <c r="H735" s="49">
        <f t="shared" ref="H735:H766" si="422">MAX(P735:Y735)-LARGE(P735:Y735,2)</f>
        <v>25</v>
      </c>
      <c r="I735" s="178">
        <f t="shared" si="405"/>
        <v>5.3879310344827583E-2</v>
      </c>
      <c r="J735" s="2"/>
      <c r="K735" s="2">
        <f t="shared" ref="K735:K766" si="423">IF($C735=0,"-",P735/$C735)</f>
        <v>0.42887931034482757</v>
      </c>
      <c r="L735" s="2">
        <f t="shared" ref="L735:L766" si="424">IF($C735=0,"-",Q735/$C735)</f>
        <v>0</v>
      </c>
      <c r="M735" s="2">
        <f t="shared" ref="M735:M766" si="425">IF($C735=0,"-",R735/$C735)</f>
        <v>0.48275862068965519</v>
      </c>
      <c r="N735" s="2">
        <f t="shared" si="403"/>
        <v>1.7241379310344827E-2</v>
      </c>
      <c r="O735" s="2">
        <f t="shared" si="404"/>
        <v>7.1120689655172348E-2</v>
      </c>
      <c r="P735" s="1">
        <v>199</v>
      </c>
      <c r="R735" s="1">
        <v>224</v>
      </c>
      <c r="S735" s="1">
        <v>8</v>
      </c>
      <c r="X735" s="1">
        <v>30</v>
      </c>
      <c r="AC735" s="1">
        <v>3</v>
      </c>
      <c r="AI735" s="7">
        <f t="shared" ref="AI735:AI766" si="426">IF(T735&gt;0,RANK(T735,(P735:Z735)),0)</f>
        <v>0</v>
      </c>
      <c r="AJ735" s="7">
        <f t="shared" ref="AJ735:AJ766" si="427">IF(U735&gt;0,RANK(U735,(P735:Z735)),0)</f>
        <v>0</v>
      </c>
      <c r="AK735" s="7">
        <f t="shared" ref="AK735:AK766" si="428">IF(V735&gt;0,RANK(V735,(P735:Z735)),0)</f>
        <v>0</v>
      </c>
      <c r="AL735" s="7">
        <f t="shared" ref="AL735:AL766" si="429">IF(W735&gt;0,RANK(W735,(P735:Z735)),0)</f>
        <v>0</v>
      </c>
      <c r="AM735" s="2">
        <f t="shared" ref="AM735:AM766" si="430">IF($C735=0,"-",T735/$C735)</f>
        <v>0</v>
      </c>
      <c r="AN735" s="2">
        <f t="shared" ref="AN735:AN766" si="431">IF($C735=0,"-",U735/$C735)</f>
        <v>0</v>
      </c>
      <c r="AO735" s="2">
        <f t="shared" ref="AO735:AO766" si="432">IF($C735=0,"-",V735/$C735)</f>
        <v>0</v>
      </c>
      <c r="AP735" s="2">
        <f t="shared" ref="AP735:AP766" si="433">IF($C735=0,"-",W735/$C735)</f>
        <v>0</v>
      </c>
      <c r="AR735" t="str">
        <f t="shared" si="420"/>
        <v>Lee</v>
      </c>
      <c r="AS735" t="s">
        <v>479</v>
      </c>
      <c r="AT735" s="182">
        <v>5</v>
      </c>
      <c r="AV735" s="98">
        <v>21</v>
      </c>
      <c r="AW735" s="100">
        <v>129</v>
      </c>
      <c r="AX735" s="106">
        <f t="shared" ref="AX735:AX766" si="434">AV735*1000+AW735</f>
        <v>21129</v>
      </c>
      <c r="AZ735" s="7" t="s">
        <v>2975</v>
      </c>
      <c r="BA735" t="s">
        <v>3208</v>
      </c>
    </row>
    <row r="736" spans="1:53" ht="13" hidden="1" customHeight="1" outlineLevel="1">
      <c r="A736" t="s">
        <v>324</v>
      </c>
      <c r="B736" t="s">
        <v>479</v>
      </c>
      <c r="C736" s="1">
        <f t="shared" si="421"/>
        <v>146</v>
      </c>
      <c r="D736" s="7">
        <f>IF(P736&gt;0,RANK(P736,(P736:R736,S736:AG736)),0)</f>
        <v>2</v>
      </c>
      <c r="E736" s="7">
        <f>IF(Q736&gt;0,RANK(Q736,(P736:R736,S736:AG736)),0)</f>
        <v>0</v>
      </c>
      <c r="F736" s="7">
        <f>IF(R736&gt;0,RANK(R736,(P736:R736,S736:AG736)),0)</f>
        <v>1</v>
      </c>
      <c r="G736" s="7">
        <f>IF(S736&gt;0,RANK(S736,(P736:R736,S736:AG736)),0)</f>
        <v>4</v>
      </c>
      <c r="H736" s="49">
        <f t="shared" si="422"/>
        <v>13</v>
      </c>
      <c r="I736" s="178">
        <f t="shared" si="405"/>
        <v>8.9041095890410954E-2</v>
      </c>
      <c r="J736" s="2"/>
      <c r="K736" s="2">
        <f t="shared" si="423"/>
        <v>0.43835616438356162</v>
      </c>
      <c r="L736" s="2">
        <f t="shared" si="424"/>
        <v>0</v>
      </c>
      <c r="M736" s="2">
        <f t="shared" si="425"/>
        <v>0.5273972602739726</v>
      </c>
      <c r="N736" s="2">
        <f t="shared" si="403"/>
        <v>6.8493150684931503E-3</v>
      </c>
      <c r="O736" s="2">
        <f t="shared" si="404"/>
        <v>2.7397260273972629E-2</v>
      </c>
      <c r="P736" s="1">
        <v>64</v>
      </c>
      <c r="R736" s="1">
        <v>77</v>
      </c>
      <c r="S736" s="1">
        <v>1</v>
      </c>
      <c r="X736" s="1">
        <v>4</v>
      </c>
      <c r="AC736" s="1">
        <v>0</v>
      </c>
      <c r="AI736" s="7">
        <f t="shared" si="426"/>
        <v>0</v>
      </c>
      <c r="AJ736" s="7">
        <f t="shared" si="427"/>
        <v>0</v>
      </c>
      <c r="AK736" s="7">
        <f t="shared" si="428"/>
        <v>0</v>
      </c>
      <c r="AL736" s="7">
        <f t="shared" si="429"/>
        <v>0</v>
      </c>
      <c r="AM736" s="2">
        <f t="shared" si="430"/>
        <v>0</v>
      </c>
      <c r="AN736" s="2">
        <f t="shared" si="431"/>
        <v>0</v>
      </c>
      <c r="AO736" s="2">
        <f t="shared" si="432"/>
        <v>0</v>
      </c>
      <c r="AP736" s="2">
        <f t="shared" si="433"/>
        <v>0</v>
      </c>
      <c r="AR736" t="str">
        <f t="shared" si="420"/>
        <v>Leslie</v>
      </c>
      <c r="AS736" t="s">
        <v>479</v>
      </c>
      <c r="AT736" s="182">
        <v>5</v>
      </c>
      <c r="AV736" s="98">
        <v>21</v>
      </c>
      <c r="AW736" s="100">
        <v>131</v>
      </c>
      <c r="AX736" s="106">
        <f t="shared" si="434"/>
        <v>21131</v>
      </c>
      <c r="AZ736" s="7" t="s">
        <v>2975</v>
      </c>
      <c r="BA736" t="s">
        <v>3208</v>
      </c>
    </row>
    <row r="737" spans="1:53" ht="13" hidden="1" customHeight="1" outlineLevel="1">
      <c r="A737" t="s">
        <v>821</v>
      </c>
      <c r="B737" t="s">
        <v>479</v>
      </c>
      <c r="C737" s="1">
        <f t="shared" si="421"/>
        <v>3143</v>
      </c>
      <c r="D737" s="7">
        <f>IF(P737&gt;0,RANK(P737,(P737:R737,S737:AG737)),0)</f>
        <v>2</v>
      </c>
      <c r="E737" s="7">
        <f>IF(Q737&gt;0,RANK(Q737,(P737:R737,S737:AG737)),0)</f>
        <v>0</v>
      </c>
      <c r="F737" s="7">
        <f>IF(R737&gt;0,RANK(R737,(P737:R737,S737:AG737)),0)</f>
        <v>1</v>
      </c>
      <c r="G737" s="7">
        <f>IF(S737&gt;0,RANK(S737,(P737:R737,S737:AG737)),0)</f>
        <v>4</v>
      </c>
      <c r="H737" s="49">
        <f t="shared" si="422"/>
        <v>950</v>
      </c>
      <c r="I737" s="178">
        <f t="shared" si="405"/>
        <v>0.30225898822780783</v>
      </c>
      <c r="J737" s="2"/>
      <c r="K737" s="2">
        <f t="shared" si="423"/>
        <v>0.2666242443525294</v>
      </c>
      <c r="L737" s="2">
        <f t="shared" si="424"/>
        <v>0</v>
      </c>
      <c r="M737" s="2">
        <f t="shared" si="425"/>
        <v>0.56888323258033724</v>
      </c>
      <c r="N737" s="2">
        <f t="shared" si="403"/>
        <v>2.2589882278078271E-2</v>
      </c>
      <c r="O737" s="2">
        <f t="shared" si="404"/>
        <v>0.1419026407890551</v>
      </c>
      <c r="P737" s="1">
        <v>838</v>
      </c>
      <c r="R737" s="1">
        <v>1788</v>
      </c>
      <c r="S737" s="1">
        <v>71</v>
      </c>
      <c r="X737" s="1">
        <v>421</v>
      </c>
      <c r="AC737" s="1">
        <v>25</v>
      </c>
      <c r="AI737" s="7">
        <f t="shared" si="426"/>
        <v>0</v>
      </c>
      <c r="AJ737" s="7">
        <f t="shared" si="427"/>
        <v>0</v>
      </c>
      <c r="AK737" s="7">
        <f t="shared" si="428"/>
        <v>0</v>
      </c>
      <c r="AL737" s="7">
        <f t="shared" si="429"/>
        <v>0</v>
      </c>
      <c r="AM737" s="2">
        <f t="shared" si="430"/>
        <v>0</v>
      </c>
      <c r="AN737" s="2">
        <f t="shared" si="431"/>
        <v>0</v>
      </c>
      <c r="AO737" s="2">
        <f t="shared" si="432"/>
        <v>0</v>
      </c>
      <c r="AP737" s="2">
        <f t="shared" si="433"/>
        <v>0</v>
      </c>
      <c r="AR737" t="str">
        <f t="shared" si="420"/>
        <v>Letcher</v>
      </c>
      <c r="AS737" t="s">
        <v>479</v>
      </c>
      <c r="AT737" s="182">
        <v>5</v>
      </c>
      <c r="AV737" s="98">
        <v>21</v>
      </c>
      <c r="AW737" s="100">
        <v>133</v>
      </c>
      <c r="AX737" s="106">
        <f t="shared" si="434"/>
        <v>21133</v>
      </c>
      <c r="AZ737" s="7" t="s">
        <v>2975</v>
      </c>
      <c r="BA737" t="s">
        <v>3208</v>
      </c>
    </row>
    <row r="738" spans="1:53" ht="13" hidden="1" customHeight="1" outlineLevel="1">
      <c r="A738" t="s">
        <v>2939</v>
      </c>
      <c r="B738" t="s">
        <v>479</v>
      </c>
      <c r="C738" s="1">
        <f t="shared" si="421"/>
        <v>408</v>
      </c>
      <c r="D738" s="7">
        <f>IF(P738&gt;0,RANK(P738,(P738:R738,S738:AG738)),0)</f>
        <v>1</v>
      </c>
      <c r="E738" s="7">
        <f>IF(Q738&gt;0,RANK(Q738,(P738:R738,S738:AG738)),0)</f>
        <v>0</v>
      </c>
      <c r="F738" s="7">
        <f>IF(R738&gt;0,RANK(R738,(P738:R738,S738:AG738)),0)</f>
        <v>2</v>
      </c>
      <c r="G738" s="7">
        <f>IF(S738&gt;0,RANK(S738,(P738:R738,S738:AG738)),0)</f>
        <v>4</v>
      </c>
      <c r="H738" s="49">
        <f t="shared" si="422"/>
        <v>60</v>
      </c>
      <c r="I738" s="178">
        <f t="shared" si="405"/>
        <v>0.14705882352941177</v>
      </c>
      <c r="J738" s="2"/>
      <c r="K738" s="2">
        <f t="shared" si="423"/>
        <v>0.51715686274509809</v>
      </c>
      <c r="L738" s="2">
        <f t="shared" si="424"/>
        <v>0</v>
      </c>
      <c r="M738" s="2">
        <f t="shared" si="425"/>
        <v>0.37009803921568629</v>
      </c>
      <c r="N738" s="2">
        <f t="shared" si="403"/>
        <v>3.6764705882352942E-2</v>
      </c>
      <c r="O738" s="2">
        <f t="shared" si="404"/>
        <v>7.5980392156862669E-2</v>
      </c>
      <c r="P738" s="1">
        <v>211</v>
      </c>
      <c r="R738" s="1">
        <v>151</v>
      </c>
      <c r="S738" s="1">
        <v>15</v>
      </c>
      <c r="X738" s="1">
        <v>27</v>
      </c>
      <c r="AC738" s="1">
        <v>4</v>
      </c>
      <c r="AI738" s="7">
        <f t="shared" si="426"/>
        <v>0</v>
      </c>
      <c r="AJ738" s="7">
        <f t="shared" si="427"/>
        <v>0</v>
      </c>
      <c r="AK738" s="7">
        <f t="shared" si="428"/>
        <v>0</v>
      </c>
      <c r="AL738" s="7">
        <f t="shared" si="429"/>
        <v>0</v>
      </c>
      <c r="AM738" s="2">
        <f t="shared" si="430"/>
        <v>0</v>
      </c>
      <c r="AN738" s="2">
        <f t="shared" si="431"/>
        <v>0</v>
      </c>
      <c r="AO738" s="2">
        <f t="shared" si="432"/>
        <v>0</v>
      </c>
      <c r="AP738" s="2">
        <f t="shared" si="433"/>
        <v>0</v>
      </c>
      <c r="AR738" t="str">
        <f t="shared" si="420"/>
        <v>Lewis</v>
      </c>
      <c r="AS738" t="s">
        <v>479</v>
      </c>
      <c r="AT738" s="182">
        <v>4</v>
      </c>
      <c r="AV738" s="98">
        <v>21</v>
      </c>
      <c r="AW738" s="100">
        <v>135</v>
      </c>
      <c r="AX738" s="106">
        <f t="shared" si="434"/>
        <v>21135</v>
      </c>
      <c r="AZ738" s="7" t="s">
        <v>2975</v>
      </c>
      <c r="BA738" t="s">
        <v>3208</v>
      </c>
    </row>
    <row r="739" spans="1:53" ht="13" hidden="1" customHeight="1" outlineLevel="1">
      <c r="A739" t="s">
        <v>227</v>
      </c>
      <c r="B739" t="s">
        <v>479</v>
      </c>
      <c r="C739" s="1">
        <f t="shared" si="421"/>
        <v>1632</v>
      </c>
      <c r="D739" s="7">
        <f>IF(P739&gt;0,RANK(P739,(P739:R739,S739:AG739)),0)</f>
        <v>1</v>
      </c>
      <c r="E739" s="7">
        <f>IF(Q739&gt;0,RANK(Q739,(P739:R739,S739:AG739)),0)</f>
        <v>0</v>
      </c>
      <c r="F739" s="7">
        <f>IF(R739&gt;0,RANK(R739,(P739:R739,S739:AG739)),0)</f>
        <v>2</v>
      </c>
      <c r="G739" s="7">
        <f>IF(S739&gt;0,RANK(S739,(P739:R739,S739:AG739)),0)</f>
        <v>4</v>
      </c>
      <c r="H739" s="49">
        <f t="shared" si="422"/>
        <v>37</v>
      </c>
      <c r="I739" s="178">
        <f t="shared" si="405"/>
        <v>2.267156862745098E-2</v>
      </c>
      <c r="J739" s="2"/>
      <c r="K739" s="2">
        <f t="shared" si="423"/>
        <v>0.47732843137254904</v>
      </c>
      <c r="L739" s="2">
        <f t="shared" si="424"/>
        <v>0</v>
      </c>
      <c r="M739" s="2">
        <f t="shared" si="425"/>
        <v>0.45465686274509803</v>
      </c>
      <c r="N739" s="2">
        <f t="shared" si="403"/>
        <v>1.2867647058823529E-2</v>
      </c>
      <c r="O739" s="2">
        <f t="shared" si="404"/>
        <v>5.5147058823529452E-2</v>
      </c>
      <c r="P739" s="1">
        <v>779</v>
      </c>
      <c r="R739" s="1">
        <v>742</v>
      </c>
      <c r="S739" s="1">
        <v>21</v>
      </c>
      <c r="X739" s="1">
        <v>83</v>
      </c>
      <c r="AC739" s="1">
        <v>7</v>
      </c>
      <c r="AI739" s="7">
        <f t="shared" si="426"/>
        <v>0</v>
      </c>
      <c r="AJ739" s="7">
        <f t="shared" si="427"/>
        <v>0</v>
      </c>
      <c r="AK739" s="7">
        <f t="shared" si="428"/>
        <v>0</v>
      </c>
      <c r="AL739" s="7">
        <f t="shared" si="429"/>
        <v>0</v>
      </c>
      <c r="AM739" s="2">
        <f t="shared" si="430"/>
        <v>0</v>
      </c>
      <c r="AN739" s="2">
        <f t="shared" si="431"/>
        <v>0</v>
      </c>
      <c r="AO739" s="2">
        <f t="shared" si="432"/>
        <v>0</v>
      </c>
      <c r="AP739" s="2">
        <f t="shared" si="433"/>
        <v>0</v>
      </c>
      <c r="AR739" t="str">
        <f t="shared" si="420"/>
        <v>Lincoln</v>
      </c>
      <c r="AS739" t="s">
        <v>479</v>
      </c>
      <c r="AT739" s="182">
        <v>5</v>
      </c>
      <c r="AV739" s="98">
        <v>21</v>
      </c>
      <c r="AW739" s="100">
        <v>137</v>
      </c>
      <c r="AX739" s="106">
        <f t="shared" si="434"/>
        <v>21137</v>
      </c>
      <c r="AZ739" s="7" t="s">
        <v>2975</v>
      </c>
      <c r="BA739" t="s">
        <v>3208</v>
      </c>
    </row>
    <row r="740" spans="1:53" ht="13" hidden="1" customHeight="1" outlineLevel="1">
      <c r="A740" t="s">
        <v>1746</v>
      </c>
      <c r="B740" t="s">
        <v>479</v>
      </c>
      <c r="C740" s="1">
        <f t="shared" si="421"/>
        <v>1164</v>
      </c>
      <c r="D740" s="7">
        <f>IF(P740&gt;0,RANK(P740,(P740:R740,S740:AG740)),0)</f>
        <v>2</v>
      </c>
      <c r="E740" s="7">
        <f>IF(Q740&gt;0,RANK(Q740,(P740:R740,S740:AG740)),0)</f>
        <v>0</v>
      </c>
      <c r="F740" s="7">
        <f>IF(R740&gt;0,RANK(R740,(P740:R740,S740:AG740)),0)</f>
        <v>1</v>
      </c>
      <c r="G740" s="7">
        <f>IF(S740&gt;0,RANK(S740,(P740:R740,S740:AG740)),0)</f>
        <v>4</v>
      </c>
      <c r="H740" s="49">
        <f t="shared" si="422"/>
        <v>210</v>
      </c>
      <c r="I740" s="178">
        <f t="shared" si="405"/>
        <v>0.18041237113402062</v>
      </c>
      <c r="J740" s="2"/>
      <c r="K740" s="2">
        <f t="shared" si="423"/>
        <v>0.3436426116838488</v>
      </c>
      <c r="L740" s="2">
        <f t="shared" si="424"/>
        <v>0</v>
      </c>
      <c r="M740" s="2">
        <f t="shared" si="425"/>
        <v>0.52405498281786944</v>
      </c>
      <c r="N740" s="2">
        <f t="shared" si="403"/>
        <v>1.4604810996563574E-2</v>
      </c>
      <c r="O740" s="2">
        <f t="shared" si="404"/>
        <v>0.11769759450171818</v>
      </c>
      <c r="P740" s="1">
        <v>400</v>
      </c>
      <c r="R740" s="1">
        <v>610</v>
      </c>
      <c r="S740" s="1">
        <v>17</v>
      </c>
      <c r="X740" s="1">
        <v>128</v>
      </c>
      <c r="AC740" s="1">
        <v>9</v>
      </c>
      <c r="AI740" s="7">
        <f t="shared" si="426"/>
        <v>0</v>
      </c>
      <c r="AJ740" s="7">
        <f t="shared" si="427"/>
        <v>0</v>
      </c>
      <c r="AK740" s="7">
        <f t="shared" si="428"/>
        <v>0</v>
      </c>
      <c r="AL740" s="7">
        <f t="shared" si="429"/>
        <v>0</v>
      </c>
      <c r="AM740" s="2">
        <f t="shared" si="430"/>
        <v>0</v>
      </c>
      <c r="AN740" s="2">
        <f t="shared" si="431"/>
        <v>0</v>
      </c>
      <c r="AO740" s="2">
        <f t="shared" si="432"/>
        <v>0</v>
      </c>
      <c r="AP740" s="2">
        <f t="shared" si="433"/>
        <v>0</v>
      </c>
      <c r="AR740" t="str">
        <f t="shared" si="420"/>
        <v>Livingston</v>
      </c>
      <c r="AS740" t="s">
        <v>479</v>
      </c>
      <c r="AT740" s="182">
        <v>1</v>
      </c>
      <c r="AV740" s="98">
        <v>21</v>
      </c>
      <c r="AW740" s="100">
        <v>139</v>
      </c>
      <c r="AX740" s="106">
        <f t="shared" si="434"/>
        <v>21139</v>
      </c>
      <c r="AZ740" s="7" t="s">
        <v>2975</v>
      </c>
      <c r="BA740" t="s">
        <v>3208</v>
      </c>
    </row>
    <row r="741" spans="1:53" ht="13" hidden="1" customHeight="1" outlineLevel="1">
      <c r="A741" t="s">
        <v>2171</v>
      </c>
      <c r="B741" t="s">
        <v>479</v>
      </c>
      <c r="C741" s="1">
        <f t="shared" si="421"/>
        <v>2461</v>
      </c>
      <c r="D741" s="7">
        <f>IF(P741&gt;0,RANK(P741,(P741:R741,S741:AG741)),0)</f>
        <v>2</v>
      </c>
      <c r="E741" s="7">
        <f>IF(Q741&gt;0,RANK(Q741,(P741:R741,S741:AG741)),0)</f>
        <v>0</v>
      </c>
      <c r="F741" s="7">
        <f>IF(R741&gt;0,RANK(R741,(P741:R741,S741:AG741)),0)</f>
        <v>1</v>
      </c>
      <c r="G741" s="7">
        <f>IF(S741&gt;0,RANK(S741,(P741:R741,S741:AG741)),0)</f>
        <v>4</v>
      </c>
      <c r="H741" s="49">
        <f t="shared" si="422"/>
        <v>54</v>
      </c>
      <c r="I741" s="178">
        <f t="shared" si="405"/>
        <v>2.1942299878098336E-2</v>
      </c>
      <c r="J741" s="2"/>
      <c r="K741" s="2">
        <f t="shared" si="423"/>
        <v>0.4376269809020723</v>
      </c>
      <c r="L741" s="2">
        <f t="shared" si="424"/>
        <v>0</v>
      </c>
      <c r="M741" s="2">
        <f t="shared" si="425"/>
        <v>0.45956928078017067</v>
      </c>
      <c r="N741" s="2">
        <f t="shared" si="403"/>
        <v>2.031694433157253E-2</v>
      </c>
      <c r="O741" s="2">
        <f t="shared" si="404"/>
        <v>8.2486793986184498E-2</v>
      </c>
      <c r="P741" s="1">
        <v>1077</v>
      </c>
      <c r="R741" s="1">
        <v>1131</v>
      </c>
      <c r="S741" s="1">
        <v>50</v>
      </c>
      <c r="X741" s="1">
        <v>194</v>
      </c>
      <c r="AC741" s="1">
        <v>9</v>
      </c>
      <c r="AI741" s="7">
        <f t="shared" si="426"/>
        <v>0</v>
      </c>
      <c r="AJ741" s="7">
        <f t="shared" si="427"/>
        <v>0</v>
      </c>
      <c r="AK741" s="7">
        <f t="shared" si="428"/>
        <v>0</v>
      </c>
      <c r="AL741" s="7">
        <f t="shared" si="429"/>
        <v>0</v>
      </c>
      <c r="AM741" s="2">
        <f t="shared" si="430"/>
        <v>0</v>
      </c>
      <c r="AN741" s="2">
        <f t="shared" si="431"/>
        <v>0</v>
      </c>
      <c r="AO741" s="2">
        <f t="shared" si="432"/>
        <v>0</v>
      </c>
      <c r="AP741" s="2">
        <f t="shared" si="433"/>
        <v>0</v>
      </c>
      <c r="AR741" t="str">
        <f t="shared" si="420"/>
        <v>Logan</v>
      </c>
      <c r="AS741" t="s">
        <v>479</v>
      </c>
      <c r="AT741" s="182">
        <v>1</v>
      </c>
      <c r="AV741" s="98">
        <v>21</v>
      </c>
      <c r="AW741" s="100">
        <v>141</v>
      </c>
      <c r="AX741" s="106">
        <f t="shared" si="434"/>
        <v>21141</v>
      </c>
      <c r="AZ741" s="7" t="s">
        <v>2975</v>
      </c>
      <c r="BA741" t="s">
        <v>3208</v>
      </c>
    </row>
    <row r="742" spans="1:53" ht="13" hidden="1" customHeight="1" outlineLevel="1">
      <c r="A742" t="s">
        <v>657</v>
      </c>
      <c r="B742" t="s">
        <v>479</v>
      </c>
      <c r="C742" s="1">
        <f t="shared" si="421"/>
        <v>1228</v>
      </c>
      <c r="D742" s="7">
        <f>IF(P742&gt;0,RANK(P742,(P742:R742,S742:AG742)),0)</f>
        <v>2</v>
      </c>
      <c r="E742" s="7">
        <f>IF(Q742&gt;0,RANK(Q742,(P742:R742,S742:AG742)),0)</f>
        <v>0</v>
      </c>
      <c r="F742" s="7">
        <f>IF(R742&gt;0,RANK(R742,(P742:R742,S742:AG742)),0)</f>
        <v>1</v>
      </c>
      <c r="G742" s="7">
        <f>IF(S742&gt;0,RANK(S742,(P742:R742,S742:AG742)),0)</f>
        <v>4</v>
      </c>
      <c r="H742" s="49">
        <f t="shared" si="422"/>
        <v>64</v>
      </c>
      <c r="I742" s="178">
        <f t="shared" si="405"/>
        <v>5.2117263843648211E-2</v>
      </c>
      <c r="J742" s="2"/>
      <c r="K742" s="2">
        <f t="shared" si="423"/>
        <v>0.40472312703583063</v>
      </c>
      <c r="L742" s="2">
        <f t="shared" si="424"/>
        <v>0</v>
      </c>
      <c r="M742" s="2">
        <f t="shared" si="425"/>
        <v>0.45684039087947881</v>
      </c>
      <c r="N742" s="2">
        <f t="shared" si="403"/>
        <v>1.8729641693811076E-2</v>
      </c>
      <c r="O742" s="2">
        <f t="shared" si="404"/>
        <v>0.11970684039087942</v>
      </c>
      <c r="P742" s="1">
        <v>497</v>
      </c>
      <c r="R742" s="1">
        <v>561</v>
      </c>
      <c r="S742" s="1">
        <v>23</v>
      </c>
      <c r="X742" s="1">
        <v>139</v>
      </c>
      <c r="AC742" s="1">
        <v>8</v>
      </c>
      <c r="AI742" s="7">
        <f t="shared" si="426"/>
        <v>0</v>
      </c>
      <c r="AJ742" s="7">
        <f t="shared" si="427"/>
        <v>0</v>
      </c>
      <c r="AK742" s="7">
        <f t="shared" si="428"/>
        <v>0</v>
      </c>
      <c r="AL742" s="7">
        <f t="shared" si="429"/>
        <v>0</v>
      </c>
      <c r="AM742" s="2">
        <f t="shared" si="430"/>
        <v>0</v>
      </c>
      <c r="AN742" s="2">
        <f t="shared" si="431"/>
        <v>0</v>
      </c>
      <c r="AO742" s="2">
        <f t="shared" si="432"/>
        <v>0</v>
      </c>
      <c r="AP742" s="2">
        <f t="shared" si="433"/>
        <v>0</v>
      </c>
      <c r="AR742" t="str">
        <f t="shared" si="420"/>
        <v>Lyon</v>
      </c>
      <c r="AS742" t="s">
        <v>479</v>
      </c>
      <c r="AT742" s="182">
        <v>1</v>
      </c>
      <c r="AV742" s="98">
        <v>21</v>
      </c>
      <c r="AW742" s="100">
        <v>143</v>
      </c>
      <c r="AX742" s="106">
        <f t="shared" si="434"/>
        <v>21143</v>
      </c>
      <c r="AZ742" s="7" t="s">
        <v>2975</v>
      </c>
      <c r="BA742" t="s">
        <v>3208</v>
      </c>
    </row>
    <row r="743" spans="1:53" ht="13" hidden="1" customHeight="1" outlineLevel="1">
      <c r="A743" t="s">
        <v>1386</v>
      </c>
      <c r="B743" t="s">
        <v>479</v>
      </c>
      <c r="C743" s="1">
        <f t="shared" si="421"/>
        <v>7616</v>
      </c>
      <c r="D743" s="7">
        <f>IF(P743&gt;0,RANK(P743,(P743:R743,S743:AG743)),0)</f>
        <v>2</v>
      </c>
      <c r="E743" s="7">
        <f>IF(Q743&gt;0,RANK(Q743,(P743:R743,S743:AG743)),0)</f>
        <v>0</v>
      </c>
      <c r="F743" s="7">
        <f>IF(R743&gt;0,RANK(R743,(P743:R743,S743:AG743)),0)</f>
        <v>1</v>
      </c>
      <c r="G743" s="7">
        <f>IF(S743&gt;0,RANK(S743,(P743:R743,S743:AG743)),0)</f>
        <v>4</v>
      </c>
      <c r="H743" s="49">
        <f t="shared" si="422"/>
        <v>207</v>
      </c>
      <c r="I743" s="178">
        <f t="shared" si="405"/>
        <v>2.7179621848739496E-2</v>
      </c>
      <c r="J743" s="2"/>
      <c r="K743" s="2">
        <f t="shared" si="423"/>
        <v>0.43776260504201681</v>
      </c>
      <c r="L743" s="2">
        <f t="shared" si="424"/>
        <v>0</v>
      </c>
      <c r="M743" s="2">
        <f t="shared" si="425"/>
        <v>0.46494222689075632</v>
      </c>
      <c r="N743" s="2">
        <f t="shared" si="403"/>
        <v>1.4705882352941176E-2</v>
      </c>
      <c r="O743" s="2">
        <f t="shared" si="404"/>
        <v>8.2589285714285698E-2</v>
      </c>
      <c r="P743" s="1">
        <v>3334</v>
      </c>
      <c r="R743" s="1">
        <v>3541</v>
      </c>
      <c r="S743" s="1">
        <v>112</v>
      </c>
      <c r="X743" s="1">
        <v>600</v>
      </c>
      <c r="AC743" s="1">
        <v>29</v>
      </c>
      <c r="AI743" s="7">
        <f t="shared" si="426"/>
        <v>0</v>
      </c>
      <c r="AJ743" s="7">
        <f t="shared" si="427"/>
        <v>0</v>
      </c>
      <c r="AK743" s="7">
        <f t="shared" si="428"/>
        <v>0</v>
      </c>
      <c r="AL743" s="7">
        <f t="shared" si="429"/>
        <v>0</v>
      </c>
      <c r="AM743" s="2">
        <f t="shared" si="430"/>
        <v>0</v>
      </c>
      <c r="AN743" s="2">
        <f t="shared" si="431"/>
        <v>0</v>
      </c>
      <c r="AO743" s="2">
        <f t="shared" si="432"/>
        <v>0</v>
      </c>
      <c r="AP743" s="2">
        <f t="shared" si="433"/>
        <v>0</v>
      </c>
      <c r="AR743" t="str">
        <f t="shared" si="420"/>
        <v>McCracken</v>
      </c>
      <c r="AS743" t="s">
        <v>479</v>
      </c>
      <c r="AT743" s="182">
        <v>1</v>
      </c>
      <c r="AV743" s="98">
        <v>21</v>
      </c>
      <c r="AW743" s="100">
        <v>145</v>
      </c>
      <c r="AX743" s="106">
        <f t="shared" si="434"/>
        <v>21145</v>
      </c>
      <c r="AZ743" s="7" t="s">
        <v>2975</v>
      </c>
      <c r="BA743" t="s">
        <v>3208</v>
      </c>
    </row>
    <row r="744" spans="1:53" ht="13" hidden="1" customHeight="1" outlineLevel="1">
      <c r="A744" t="s">
        <v>1696</v>
      </c>
      <c r="B744" t="s">
        <v>479</v>
      </c>
      <c r="C744" s="1">
        <f t="shared" si="421"/>
        <v>403</v>
      </c>
      <c r="D744" s="7">
        <f>IF(P744&gt;0,RANK(P744,(P744:R744,S744:AG744)),0)</f>
        <v>2</v>
      </c>
      <c r="E744" s="7">
        <f>IF(Q744&gt;0,RANK(Q744,(P744:R744,S744:AG744)),0)</f>
        <v>0</v>
      </c>
      <c r="F744" s="7">
        <f>IF(R744&gt;0,RANK(R744,(P744:R744,S744:AG744)),0)</f>
        <v>1</v>
      </c>
      <c r="G744" s="7">
        <f>IF(S744&gt;0,RANK(S744,(P744:R744,S744:AG744)),0)</f>
        <v>4</v>
      </c>
      <c r="H744" s="49">
        <f t="shared" si="422"/>
        <v>34</v>
      </c>
      <c r="I744" s="178">
        <f t="shared" si="405"/>
        <v>8.4367245657568243E-2</v>
      </c>
      <c r="J744" s="2"/>
      <c r="K744" s="2">
        <f t="shared" si="423"/>
        <v>0.41935483870967744</v>
      </c>
      <c r="L744" s="2">
        <f t="shared" si="424"/>
        <v>0</v>
      </c>
      <c r="M744" s="2">
        <f t="shared" si="425"/>
        <v>0.50372208436724564</v>
      </c>
      <c r="N744" s="2">
        <f t="shared" si="403"/>
        <v>2.4813895781637719E-2</v>
      </c>
      <c r="O744" s="2">
        <f t="shared" si="404"/>
        <v>5.2109181141439156E-2</v>
      </c>
      <c r="P744" s="1">
        <v>169</v>
      </c>
      <c r="R744" s="1">
        <v>203</v>
      </c>
      <c r="S744" s="1">
        <v>10</v>
      </c>
      <c r="X744" s="1">
        <v>19</v>
      </c>
      <c r="AC744" s="1">
        <v>2</v>
      </c>
      <c r="AI744" s="7">
        <f t="shared" si="426"/>
        <v>0</v>
      </c>
      <c r="AJ744" s="7">
        <f t="shared" si="427"/>
        <v>0</v>
      </c>
      <c r="AK744" s="7">
        <f t="shared" si="428"/>
        <v>0</v>
      </c>
      <c r="AL744" s="7">
        <f t="shared" si="429"/>
        <v>0</v>
      </c>
      <c r="AM744" s="2">
        <f t="shared" si="430"/>
        <v>0</v>
      </c>
      <c r="AN744" s="2">
        <f t="shared" si="431"/>
        <v>0</v>
      </c>
      <c r="AO744" s="2">
        <f t="shared" si="432"/>
        <v>0</v>
      </c>
      <c r="AP744" s="2">
        <f t="shared" si="433"/>
        <v>0</v>
      </c>
      <c r="AR744" t="str">
        <f t="shared" si="420"/>
        <v>McCreary</v>
      </c>
      <c r="AS744" t="s">
        <v>479</v>
      </c>
      <c r="AT744" s="182">
        <v>5</v>
      </c>
      <c r="AV744" s="98">
        <v>21</v>
      </c>
      <c r="AW744" s="100">
        <v>147</v>
      </c>
      <c r="AX744" s="106">
        <f t="shared" si="434"/>
        <v>21147</v>
      </c>
      <c r="AZ744" s="7" t="s">
        <v>2975</v>
      </c>
      <c r="BA744" t="s">
        <v>3208</v>
      </c>
    </row>
    <row r="745" spans="1:53" ht="13" hidden="1" customHeight="1" outlineLevel="1">
      <c r="A745" t="s">
        <v>1135</v>
      </c>
      <c r="B745" t="s">
        <v>479</v>
      </c>
      <c r="C745" s="1">
        <f t="shared" si="421"/>
        <v>1253</v>
      </c>
      <c r="D745" s="7">
        <f>IF(P745&gt;0,RANK(P745,(P745:R745,S745:AG745)),0)</f>
        <v>2</v>
      </c>
      <c r="E745" s="7">
        <f>IF(Q745&gt;0,RANK(Q745,(P745:R745,S745:AG745)),0)</f>
        <v>0</v>
      </c>
      <c r="F745" s="7">
        <f>IF(R745&gt;0,RANK(R745,(P745:R745,S745:AG745)),0)</f>
        <v>1</v>
      </c>
      <c r="G745" s="7">
        <f>IF(S745&gt;0,RANK(S745,(P745:R745,S745:AG745)),0)</f>
        <v>4</v>
      </c>
      <c r="H745" s="49">
        <f t="shared" si="422"/>
        <v>151</v>
      </c>
      <c r="I745" s="178">
        <f t="shared" si="405"/>
        <v>0.12051077414205906</v>
      </c>
      <c r="J745" s="2"/>
      <c r="K745" s="2">
        <f t="shared" si="423"/>
        <v>0.38068635275339185</v>
      </c>
      <c r="L745" s="2">
        <f t="shared" si="424"/>
        <v>0</v>
      </c>
      <c r="M745" s="2">
        <f t="shared" si="425"/>
        <v>0.50119712689545093</v>
      </c>
      <c r="N745" s="2">
        <f t="shared" si="403"/>
        <v>2.7932960893854747E-2</v>
      </c>
      <c r="O745" s="2">
        <f t="shared" si="404"/>
        <v>9.0183559457302415E-2</v>
      </c>
      <c r="P745" s="1">
        <v>477</v>
      </c>
      <c r="R745" s="1">
        <v>628</v>
      </c>
      <c r="S745" s="1">
        <v>35</v>
      </c>
      <c r="X745" s="1">
        <v>102</v>
      </c>
      <c r="AC745" s="1">
        <v>11</v>
      </c>
      <c r="AI745" s="7">
        <f t="shared" si="426"/>
        <v>0</v>
      </c>
      <c r="AJ745" s="7">
        <f t="shared" si="427"/>
        <v>0</v>
      </c>
      <c r="AK745" s="7">
        <f t="shared" si="428"/>
        <v>0</v>
      </c>
      <c r="AL745" s="7">
        <f t="shared" si="429"/>
        <v>0</v>
      </c>
      <c r="AM745" s="2">
        <f t="shared" si="430"/>
        <v>0</v>
      </c>
      <c r="AN745" s="2">
        <f t="shared" si="431"/>
        <v>0</v>
      </c>
      <c r="AO745" s="2">
        <f t="shared" si="432"/>
        <v>0</v>
      </c>
      <c r="AP745" s="2">
        <f t="shared" si="433"/>
        <v>0</v>
      </c>
      <c r="AR745" t="str">
        <f t="shared" si="420"/>
        <v>McLean</v>
      </c>
      <c r="AS745" t="s">
        <v>479</v>
      </c>
      <c r="AT745" s="182">
        <v>1</v>
      </c>
      <c r="AV745" s="98">
        <v>21</v>
      </c>
      <c r="AW745" s="100">
        <v>149</v>
      </c>
      <c r="AX745" s="106">
        <f t="shared" si="434"/>
        <v>21149</v>
      </c>
      <c r="AZ745" s="7" t="s">
        <v>2975</v>
      </c>
      <c r="BA745" t="s">
        <v>3208</v>
      </c>
    </row>
    <row r="746" spans="1:53" ht="13" hidden="1" customHeight="1" outlineLevel="1">
      <c r="A746" t="s">
        <v>1400</v>
      </c>
      <c r="B746" t="s">
        <v>479</v>
      </c>
      <c r="C746" s="1">
        <f t="shared" si="421"/>
        <v>8272</v>
      </c>
      <c r="D746" s="7">
        <f>IF(P746&gt;0,RANK(P746,(P746:R746,S746:AG746)),0)</f>
        <v>2</v>
      </c>
      <c r="E746" s="7">
        <f>IF(Q746&gt;0,RANK(Q746,(P746:R746,S746:AG746)),0)</f>
        <v>0</v>
      </c>
      <c r="F746" s="7">
        <f>IF(R746&gt;0,RANK(R746,(P746:R746,S746:AG746)),0)</f>
        <v>1</v>
      </c>
      <c r="G746" s="7">
        <f>IF(S746&gt;0,RANK(S746,(P746:R746,S746:AG746)),0)</f>
        <v>4</v>
      </c>
      <c r="H746" s="49">
        <f t="shared" si="422"/>
        <v>944</v>
      </c>
      <c r="I746" s="178">
        <f t="shared" si="405"/>
        <v>0.11411992263056092</v>
      </c>
      <c r="J746" s="2"/>
      <c r="K746" s="2">
        <f t="shared" si="423"/>
        <v>0.41598162475822048</v>
      </c>
      <c r="L746" s="2">
        <f t="shared" si="424"/>
        <v>0</v>
      </c>
      <c r="M746" s="2">
        <f t="shared" si="425"/>
        <v>0.53010154738878146</v>
      </c>
      <c r="N746" s="2">
        <f t="shared" si="403"/>
        <v>1.0154738878143133E-2</v>
      </c>
      <c r="O746" s="2">
        <f t="shared" si="404"/>
        <v>4.3762088974854986E-2</v>
      </c>
      <c r="P746" s="1">
        <v>3441</v>
      </c>
      <c r="R746" s="1">
        <v>4385</v>
      </c>
      <c r="S746" s="1">
        <v>84</v>
      </c>
      <c r="X746" s="1">
        <v>338</v>
      </c>
      <c r="AC746" s="1">
        <v>24</v>
      </c>
      <c r="AI746" s="7">
        <f t="shared" si="426"/>
        <v>0</v>
      </c>
      <c r="AJ746" s="7">
        <f t="shared" si="427"/>
        <v>0</v>
      </c>
      <c r="AK746" s="7">
        <f t="shared" si="428"/>
        <v>0</v>
      </c>
      <c r="AL746" s="7">
        <f t="shared" si="429"/>
        <v>0</v>
      </c>
      <c r="AM746" s="2">
        <f t="shared" si="430"/>
        <v>0</v>
      </c>
      <c r="AN746" s="2">
        <f t="shared" si="431"/>
        <v>0</v>
      </c>
      <c r="AO746" s="2">
        <f t="shared" si="432"/>
        <v>0</v>
      </c>
      <c r="AP746" s="2">
        <f t="shared" si="433"/>
        <v>0</v>
      </c>
      <c r="AR746" t="str">
        <f t="shared" si="420"/>
        <v>Madison</v>
      </c>
      <c r="AS746" t="s">
        <v>479</v>
      </c>
      <c r="AT746" s="182">
        <v>6</v>
      </c>
      <c r="AV746" s="98">
        <v>21</v>
      </c>
      <c r="AW746" s="100">
        <v>151</v>
      </c>
      <c r="AX746" s="106">
        <f t="shared" si="434"/>
        <v>21151</v>
      </c>
      <c r="AZ746" s="7" t="s">
        <v>2975</v>
      </c>
      <c r="BA746" t="s">
        <v>3208</v>
      </c>
    </row>
    <row r="747" spans="1:53" ht="13" hidden="1" customHeight="1" outlineLevel="1">
      <c r="A747" t="s">
        <v>498</v>
      </c>
      <c r="B747" t="s">
        <v>479</v>
      </c>
      <c r="C747" s="1">
        <f t="shared" si="421"/>
        <v>1196</v>
      </c>
      <c r="D747" s="7">
        <f>IF(P747&gt;0,RANK(P747,(P747:R747,S747:AG747)),0)</f>
        <v>2</v>
      </c>
      <c r="E747" s="7">
        <f>IF(Q747&gt;0,RANK(Q747,(P747:R747,S747:AG747)),0)</f>
        <v>0</v>
      </c>
      <c r="F747" s="7">
        <f>IF(R747&gt;0,RANK(R747,(P747:R747,S747:AG747)),0)</f>
        <v>1</v>
      </c>
      <c r="G747" s="7">
        <f>IF(S747&gt;0,RANK(S747,(P747:R747,S747:AG747)),0)</f>
        <v>4</v>
      </c>
      <c r="H747" s="49">
        <f t="shared" si="422"/>
        <v>115</v>
      </c>
      <c r="I747" s="178">
        <f t="shared" si="405"/>
        <v>9.6153846153846159E-2</v>
      </c>
      <c r="J747" s="2"/>
      <c r="K747" s="2">
        <f t="shared" si="423"/>
        <v>0.42725752508361203</v>
      </c>
      <c r="L747" s="2">
        <f t="shared" si="424"/>
        <v>0</v>
      </c>
      <c r="M747" s="2">
        <f t="shared" si="425"/>
        <v>0.52341137123745818</v>
      </c>
      <c r="N747" s="2">
        <f t="shared" si="403"/>
        <v>1.4214046822742474E-2</v>
      </c>
      <c r="O747" s="2">
        <f t="shared" si="404"/>
        <v>3.5117056856187316E-2</v>
      </c>
      <c r="P747" s="1">
        <v>511</v>
      </c>
      <c r="R747" s="1">
        <v>626</v>
      </c>
      <c r="S747" s="1">
        <v>17</v>
      </c>
      <c r="X747" s="1">
        <v>38</v>
      </c>
      <c r="AC747" s="1">
        <v>4</v>
      </c>
      <c r="AI747" s="7">
        <f t="shared" si="426"/>
        <v>0</v>
      </c>
      <c r="AJ747" s="7">
        <f t="shared" si="427"/>
        <v>0</v>
      </c>
      <c r="AK747" s="7">
        <f t="shared" si="428"/>
        <v>0</v>
      </c>
      <c r="AL747" s="7">
        <f t="shared" si="429"/>
        <v>0</v>
      </c>
      <c r="AM747" s="2">
        <f t="shared" si="430"/>
        <v>0</v>
      </c>
      <c r="AN747" s="2">
        <f t="shared" si="431"/>
        <v>0</v>
      </c>
      <c r="AO747" s="2">
        <f t="shared" si="432"/>
        <v>0</v>
      </c>
      <c r="AP747" s="2">
        <f t="shared" si="433"/>
        <v>0</v>
      </c>
      <c r="AR747" t="str">
        <f t="shared" si="420"/>
        <v>Magoffin</v>
      </c>
      <c r="AS747" t="s">
        <v>479</v>
      </c>
      <c r="AT747" s="182">
        <v>5</v>
      </c>
      <c r="AV747" s="98">
        <v>21</v>
      </c>
      <c r="AW747" s="100">
        <v>153</v>
      </c>
      <c r="AX747" s="106">
        <f t="shared" si="434"/>
        <v>21153</v>
      </c>
      <c r="AZ747" s="7" t="s">
        <v>2975</v>
      </c>
      <c r="BA747" t="s">
        <v>3208</v>
      </c>
    </row>
    <row r="748" spans="1:53" ht="13" hidden="1" customHeight="1" outlineLevel="1">
      <c r="A748" t="s">
        <v>1302</v>
      </c>
      <c r="B748" t="s">
        <v>479</v>
      </c>
      <c r="C748" s="1">
        <f t="shared" si="421"/>
        <v>2310</v>
      </c>
      <c r="D748" s="7">
        <f>IF(P748&gt;0,RANK(P748,(P748:R748,S748:AG748)),0)</f>
        <v>1</v>
      </c>
      <c r="E748" s="7">
        <f>IF(Q748&gt;0,RANK(Q748,(P748:R748,S748:AG748)),0)</f>
        <v>0</v>
      </c>
      <c r="F748" s="7">
        <f>IF(R748&gt;0,RANK(R748,(P748:R748,S748:AG748)),0)</f>
        <v>2</v>
      </c>
      <c r="G748" s="7">
        <f>IF(S748&gt;0,RANK(S748,(P748:R748,S748:AG748)),0)</f>
        <v>4</v>
      </c>
      <c r="H748" s="49">
        <f t="shared" si="422"/>
        <v>179</v>
      </c>
      <c r="I748" s="178">
        <f t="shared" si="405"/>
        <v>7.7489177489177483E-2</v>
      </c>
      <c r="J748" s="2"/>
      <c r="K748" s="2">
        <f t="shared" si="423"/>
        <v>0.50303030303030305</v>
      </c>
      <c r="L748" s="2">
        <f t="shared" si="424"/>
        <v>0</v>
      </c>
      <c r="M748" s="2">
        <f t="shared" si="425"/>
        <v>0.42554112554112555</v>
      </c>
      <c r="N748" s="2">
        <f t="shared" si="403"/>
        <v>1.2987012987012988E-2</v>
      </c>
      <c r="O748" s="2">
        <f t="shared" si="404"/>
        <v>5.8441558441558406E-2</v>
      </c>
      <c r="P748" s="1">
        <v>1162</v>
      </c>
      <c r="R748" s="1">
        <v>983</v>
      </c>
      <c r="S748" s="1">
        <v>30</v>
      </c>
      <c r="X748" s="1">
        <v>126</v>
      </c>
      <c r="AC748" s="1">
        <v>9</v>
      </c>
      <c r="AI748" s="7">
        <f t="shared" si="426"/>
        <v>0</v>
      </c>
      <c r="AJ748" s="7">
        <f t="shared" si="427"/>
        <v>0</v>
      </c>
      <c r="AK748" s="7">
        <f t="shared" si="428"/>
        <v>0</v>
      </c>
      <c r="AL748" s="7">
        <f t="shared" si="429"/>
        <v>0</v>
      </c>
      <c r="AM748" s="2">
        <f t="shared" si="430"/>
        <v>0</v>
      </c>
      <c r="AN748" s="2">
        <f t="shared" si="431"/>
        <v>0</v>
      </c>
      <c r="AO748" s="2">
        <f t="shared" si="432"/>
        <v>0</v>
      </c>
      <c r="AP748" s="2">
        <f t="shared" si="433"/>
        <v>0</v>
      </c>
      <c r="AR748" t="str">
        <f t="shared" si="420"/>
        <v>Marion</v>
      </c>
      <c r="AS748" t="s">
        <v>479</v>
      </c>
      <c r="AT748" s="182">
        <v>1</v>
      </c>
      <c r="AV748" s="98">
        <v>21</v>
      </c>
      <c r="AW748" s="100">
        <v>155</v>
      </c>
      <c r="AX748" s="106">
        <f t="shared" si="434"/>
        <v>21155</v>
      </c>
      <c r="AZ748" s="7" t="s">
        <v>2975</v>
      </c>
      <c r="BA748" t="s">
        <v>3208</v>
      </c>
    </row>
    <row r="749" spans="1:53" ht="13" hidden="1" customHeight="1" outlineLevel="1">
      <c r="A749" t="s">
        <v>1040</v>
      </c>
      <c r="B749" t="s">
        <v>479</v>
      </c>
      <c r="C749" s="1">
        <f t="shared" si="421"/>
        <v>4539</v>
      </c>
      <c r="D749" s="7">
        <f>IF(P749&gt;0,RANK(P749,(P749:R749,S749:AG749)),0)</f>
        <v>2</v>
      </c>
      <c r="E749" s="7">
        <f>IF(Q749&gt;0,RANK(Q749,(P749:R749,S749:AG749)),0)</f>
        <v>0</v>
      </c>
      <c r="F749" s="7">
        <f>IF(R749&gt;0,RANK(R749,(P749:R749,S749:AG749)),0)</f>
        <v>1</v>
      </c>
      <c r="G749" s="7">
        <f>IF(S749&gt;0,RANK(S749,(P749:R749,S749:AG749)),0)</f>
        <v>4</v>
      </c>
      <c r="H749" s="49">
        <f t="shared" si="422"/>
        <v>731</v>
      </c>
      <c r="I749" s="178">
        <f t="shared" si="405"/>
        <v>0.16104868913857678</v>
      </c>
      <c r="J749" s="2"/>
      <c r="K749" s="2">
        <f t="shared" si="423"/>
        <v>0.34743335536461778</v>
      </c>
      <c r="L749" s="2">
        <f t="shared" si="424"/>
        <v>0</v>
      </c>
      <c r="M749" s="2">
        <f t="shared" si="425"/>
        <v>0.50848204450319456</v>
      </c>
      <c r="N749" s="2">
        <f t="shared" si="403"/>
        <v>2.4675038554747741E-2</v>
      </c>
      <c r="O749" s="2">
        <f t="shared" si="404"/>
        <v>0.11940956157743986</v>
      </c>
      <c r="P749" s="1">
        <v>1577</v>
      </c>
      <c r="R749" s="1">
        <v>2308</v>
      </c>
      <c r="S749" s="1">
        <v>112</v>
      </c>
      <c r="X749" s="1">
        <v>515</v>
      </c>
      <c r="AC749" s="1">
        <v>27</v>
      </c>
      <c r="AI749" s="7">
        <f t="shared" si="426"/>
        <v>0</v>
      </c>
      <c r="AJ749" s="7">
        <f t="shared" si="427"/>
        <v>0</v>
      </c>
      <c r="AK749" s="7">
        <f t="shared" si="428"/>
        <v>0</v>
      </c>
      <c r="AL749" s="7">
        <f t="shared" si="429"/>
        <v>0</v>
      </c>
      <c r="AM749" s="2">
        <f t="shared" si="430"/>
        <v>0</v>
      </c>
      <c r="AN749" s="2">
        <f t="shared" si="431"/>
        <v>0</v>
      </c>
      <c r="AO749" s="2">
        <f t="shared" si="432"/>
        <v>0</v>
      </c>
      <c r="AP749" s="2">
        <f t="shared" si="433"/>
        <v>0</v>
      </c>
      <c r="AR749" t="str">
        <f t="shared" si="420"/>
        <v>Marshall</v>
      </c>
      <c r="AS749" t="s">
        <v>479</v>
      </c>
      <c r="AT749" s="182">
        <v>1</v>
      </c>
      <c r="AV749" s="98">
        <v>21</v>
      </c>
      <c r="AW749" s="100">
        <v>157</v>
      </c>
      <c r="AX749" s="106">
        <f t="shared" si="434"/>
        <v>21157</v>
      </c>
      <c r="AZ749" s="7" t="s">
        <v>2975</v>
      </c>
      <c r="BA749" t="s">
        <v>3208</v>
      </c>
    </row>
    <row r="750" spans="1:53" ht="13" hidden="1" customHeight="1" outlineLevel="1">
      <c r="A750" t="s">
        <v>941</v>
      </c>
      <c r="B750" t="s">
        <v>479</v>
      </c>
      <c r="C750" s="1">
        <f t="shared" si="421"/>
        <v>333</v>
      </c>
      <c r="D750" s="7">
        <f>IF(P750&gt;0,RANK(P750,(P750:R750,S750:AG750)),0)</f>
        <v>2</v>
      </c>
      <c r="E750" s="7">
        <f>IF(Q750&gt;0,RANK(Q750,(P750:R750,S750:AG750)),0)</f>
        <v>0</v>
      </c>
      <c r="F750" s="7">
        <f>IF(R750&gt;0,RANK(R750,(P750:R750,S750:AG750)),0)</f>
        <v>1</v>
      </c>
      <c r="G750" s="7">
        <f>IF(S750&gt;0,RANK(S750,(P750:R750,S750:AG750)),0)</f>
        <v>4</v>
      </c>
      <c r="H750" s="49">
        <f t="shared" si="422"/>
        <v>87</v>
      </c>
      <c r="I750" s="178">
        <f t="shared" si="405"/>
        <v>0.26126126126126126</v>
      </c>
      <c r="J750" s="2"/>
      <c r="K750" s="2">
        <f t="shared" si="423"/>
        <v>0.31231231231231232</v>
      </c>
      <c r="L750" s="2">
        <f t="shared" si="424"/>
        <v>0</v>
      </c>
      <c r="M750" s="2">
        <f t="shared" si="425"/>
        <v>0.57357357357357353</v>
      </c>
      <c r="N750" s="2">
        <f t="shared" si="403"/>
        <v>3.6036036036036036E-2</v>
      </c>
      <c r="O750" s="2">
        <f t="shared" si="404"/>
        <v>7.8078078078078067E-2</v>
      </c>
      <c r="P750" s="1">
        <v>104</v>
      </c>
      <c r="R750" s="1">
        <v>191</v>
      </c>
      <c r="S750" s="1">
        <v>12</v>
      </c>
      <c r="X750" s="1">
        <v>21</v>
      </c>
      <c r="AC750" s="1">
        <v>5</v>
      </c>
      <c r="AI750" s="7">
        <f t="shared" si="426"/>
        <v>0</v>
      </c>
      <c r="AJ750" s="7">
        <f t="shared" si="427"/>
        <v>0</v>
      </c>
      <c r="AK750" s="7">
        <f t="shared" si="428"/>
        <v>0</v>
      </c>
      <c r="AL750" s="7">
        <f t="shared" si="429"/>
        <v>0</v>
      </c>
      <c r="AM750" s="2">
        <f t="shared" si="430"/>
        <v>0</v>
      </c>
      <c r="AN750" s="2">
        <f t="shared" si="431"/>
        <v>0</v>
      </c>
      <c r="AO750" s="2">
        <f t="shared" si="432"/>
        <v>0</v>
      </c>
      <c r="AP750" s="2">
        <f t="shared" si="433"/>
        <v>0</v>
      </c>
      <c r="AR750" t="str">
        <f t="shared" si="420"/>
        <v>Martin</v>
      </c>
      <c r="AS750" t="s">
        <v>479</v>
      </c>
      <c r="AT750" s="182">
        <v>5</v>
      </c>
      <c r="AV750" s="98">
        <v>21</v>
      </c>
      <c r="AW750" s="100">
        <v>159</v>
      </c>
      <c r="AX750" s="106">
        <f t="shared" si="434"/>
        <v>21159</v>
      </c>
      <c r="AZ750" s="7" t="s">
        <v>2975</v>
      </c>
      <c r="BA750" t="s">
        <v>3208</v>
      </c>
    </row>
    <row r="751" spans="1:53" ht="13" hidden="1" customHeight="1" outlineLevel="1">
      <c r="A751" t="s">
        <v>1529</v>
      </c>
      <c r="B751" t="s">
        <v>479</v>
      </c>
      <c r="C751" s="1">
        <f t="shared" si="421"/>
        <v>1648</v>
      </c>
      <c r="D751" s="7">
        <f>IF(P751&gt;0,RANK(P751,(P751:R751,S751:AG751)),0)</f>
        <v>2</v>
      </c>
      <c r="E751" s="7">
        <f>IF(Q751&gt;0,RANK(Q751,(P751:R751,S751:AG751)),0)</f>
        <v>0</v>
      </c>
      <c r="F751" s="7">
        <f>IF(R751&gt;0,RANK(R751,(P751:R751,S751:AG751)),0)</f>
        <v>1</v>
      </c>
      <c r="G751" s="7">
        <f>IF(S751&gt;0,RANK(S751,(P751:R751,S751:AG751)),0)</f>
        <v>4</v>
      </c>
      <c r="H751" s="49">
        <f t="shared" si="422"/>
        <v>48</v>
      </c>
      <c r="I751" s="178">
        <f t="shared" si="405"/>
        <v>2.9126213592233011E-2</v>
      </c>
      <c r="J751" s="2"/>
      <c r="K751" s="2">
        <f t="shared" si="423"/>
        <v>0.44114077669902912</v>
      </c>
      <c r="L751" s="2">
        <f t="shared" si="424"/>
        <v>0</v>
      </c>
      <c r="M751" s="2">
        <f t="shared" si="425"/>
        <v>0.47026699029126212</v>
      </c>
      <c r="N751" s="2">
        <f t="shared" si="403"/>
        <v>1.5776699029126214E-2</v>
      </c>
      <c r="O751" s="2">
        <f t="shared" si="404"/>
        <v>7.2815533980582492E-2</v>
      </c>
      <c r="P751" s="1">
        <v>727</v>
      </c>
      <c r="R751" s="1">
        <v>775</v>
      </c>
      <c r="S751" s="1">
        <v>26</v>
      </c>
      <c r="X751" s="1">
        <v>116</v>
      </c>
      <c r="AC751" s="1">
        <v>4</v>
      </c>
      <c r="AI751" s="7">
        <f t="shared" si="426"/>
        <v>0</v>
      </c>
      <c r="AJ751" s="7">
        <f t="shared" si="427"/>
        <v>0</v>
      </c>
      <c r="AK751" s="7">
        <f t="shared" si="428"/>
        <v>0</v>
      </c>
      <c r="AL751" s="7">
        <f t="shared" si="429"/>
        <v>0</v>
      </c>
      <c r="AM751" s="2">
        <f t="shared" si="430"/>
        <v>0</v>
      </c>
      <c r="AN751" s="2">
        <f t="shared" si="431"/>
        <v>0</v>
      </c>
      <c r="AO751" s="2">
        <f t="shared" si="432"/>
        <v>0</v>
      </c>
      <c r="AP751" s="2">
        <f t="shared" si="433"/>
        <v>0</v>
      </c>
      <c r="AR751" t="str">
        <f t="shared" si="420"/>
        <v>Mason</v>
      </c>
      <c r="AS751" t="s">
        <v>479</v>
      </c>
      <c r="AT751" s="182">
        <v>4</v>
      </c>
      <c r="AV751" s="98">
        <v>21</v>
      </c>
      <c r="AW751" s="100">
        <v>161</v>
      </c>
      <c r="AX751" s="106">
        <f t="shared" si="434"/>
        <v>21161</v>
      </c>
      <c r="AZ751" s="7" t="s">
        <v>2975</v>
      </c>
      <c r="BA751" t="s">
        <v>3208</v>
      </c>
    </row>
    <row r="752" spans="1:53" ht="13" hidden="1" customHeight="1" outlineLevel="1">
      <c r="A752" t="s">
        <v>1259</v>
      </c>
      <c r="B752" t="s">
        <v>479</v>
      </c>
      <c r="C752" s="1">
        <f t="shared" si="421"/>
        <v>3131</v>
      </c>
      <c r="D752" s="7">
        <f>IF(P752&gt;0,RANK(P752,(P752:R752,S752:AG752)),0)</f>
        <v>2</v>
      </c>
      <c r="E752" s="7">
        <f>IF(Q752&gt;0,RANK(Q752,(P752:R752,S752:AG752)),0)</f>
        <v>0</v>
      </c>
      <c r="F752" s="7">
        <f>IF(R752&gt;0,RANK(R752,(P752:R752,S752:AG752)),0)</f>
        <v>1</v>
      </c>
      <c r="G752" s="7">
        <f>IF(S752&gt;0,RANK(S752,(P752:R752,S752:AG752)),0)</f>
        <v>4</v>
      </c>
      <c r="H752" s="49">
        <f t="shared" si="422"/>
        <v>229</v>
      </c>
      <c r="I752" s="178">
        <f t="shared" si="405"/>
        <v>7.3139572021718308E-2</v>
      </c>
      <c r="J752" s="2"/>
      <c r="K752" s="2">
        <f t="shared" si="423"/>
        <v>0.41903545193229003</v>
      </c>
      <c r="L752" s="2">
        <f t="shared" si="424"/>
        <v>0</v>
      </c>
      <c r="M752" s="2">
        <f t="shared" si="425"/>
        <v>0.49217502395400831</v>
      </c>
      <c r="N752" s="2">
        <f t="shared" si="403"/>
        <v>1.8843819865857554E-2</v>
      </c>
      <c r="O752" s="2">
        <f t="shared" si="404"/>
        <v>6.9945704247844062E-2</v>
      </c>
      <c r="P752" s="1">
        <v>1312</v>
      </c>
      <c r="R752" s="1">
        <v>1541</v>
      </c>
      <c r="S752" s="1">
        <v>59</v>
      </c>
      <c r="X752" s="1">
        <v>198</v>
      </c>
      <c r="AC752" s="1">
        <v>21</v>
      </c>
      <c r="AI752" s="7">
        <f t="shared" si="426"/>
        <v>0</v>
      </c>
      <c r="AJ752" s="7">
        <f t="shared" si="427"/>
        <v>0</v>
      </c>
      <c r="AK752" s="7">
        <f t="shared" si="428"/>
        <v>0</v>
      </c>
      <c r="AL752" s="7">
        <f t="shared" si="429"/>
        <v>0</v>
      </c>
      <c r="AM752" s="2">
        <f t="shared" si="430"/>
        <v>0</v>
      </c>
      <c r="AN752" s="2">
        <f t="shared" si="431"/>
        <v>0</v>
      </c>
      <c r="AO752" s="2">
        <f t="shared" si="432"/>
        <v>0</v>
      </c>
      <c r="AP752" s="2">
        <f t="shared" si="433"/>
        <v>0</v>
      </c>
      <c r="AR752" t="str">
        <f t="shared" si="420"/>
        <v>Meade</v>
      </c>
      <c r="AS752" t="s">
        <v>479</v>
      </c>
      <c r="AT752" s="182">
        <v>2</v>
      </c>
      <c r="AV752" s="98">
        <v>21</v>
      </c>
      <c r="AW752" s="100">
        <v>163</v>
      </c>
      <c r="AX752" s="106">
        <f t="shared" si="434"/>
        <v>21163</v>
      </c>
      <c r="AZ752" s="7" t="s">
        <v>2975</v>
      </c>
      <c r="BA752" t="s">
        <v>3208</v>
      </c>
    </row>
    <row r="753" spans="1:53" ht="13" hidden="1" customHeight="1" outlineLevel="1">
      <c r="A753" t="s">
        <v>117</v>
      </c>
      <c r="B753" t="s">
        <v>479</v>
      </c>
      <c r="C753" s="1">
        <f t="shared" si="421"/>
        <v>694</v>
      </c>
      <c r="D753" s="7">
        <f>IF(P753&gt;0,RANK(P753,(P753:R753,S753:AG753)),0)</f>
        <v>2</v>
      </c>
      <c r="E753" s="7">
        <f>IF(Q753&gt;0,RANK(Q753,(P753:R753,S753:AG753)),0)</f>
        <v>0</v>
      </c>
      <c r="F753" s="7">
        <f>IF(R753&gt;0,RANK(R753,(P753:R753,S753:AG753)),0)</f>
        <v>1</v>
      </c>
      <c r="G753" s="7">
        <f>IF(S753&gt;0,RANK(S753,(P753:R753,S753:AG753)),0)</f>
        <v>4</v>
      </c>
      <c r="H753" s="49">
        <f t="shared" si="422"/>
        <v>12</v>
      </c>
      <c r="I753" s="178">
        <f t="shared" si="405"/>
        <v>1.7291066282420751E-2</v>
      </c>
      <c r="J753" s="2"/>
      <c r="K753" s="2">
        <f t="shared" si="423"/>
        <v>0.44812680115273773</v>
      </c>
      <c r="L753" s="2">
        <f t="shared" si="424"/>
        <v>0</v>
      </c>
      <c r="M753" s="2">
        <f t="shared" si="425"/>
        <v>0.46541786743515851</v>
      </c>
      <c r="N753" s="2">
        <f t="shared" si="403"/>
        <v>2.0172910662824207E-2</v>
      </c>
      <c r="O753" s="2">
        <f t="shared" si="404"/>
        <v>6.6282420749279564E-2</v>
      </c>
      <c r="P753" s="1">
        <v>311</v>
      </c>
      <c r="R753" s="1">
        <v>323</v>
      </c>
      <c r="S753" s="1">
        <v>14</v>
      </c>
      <c r="X753" s="1">
        <v>43</v>
      </c>
      <c r="AC753" s="1">
        <v>3</v>
      </c>
      <c r="AI753" s="7">
        <f t="shared" si="426"/>
        <v>0</v>
      </c>
      <c r="AJ753" s="7">
        <f t="shared" si="427"/>
        <v>0</v>
      </c>
      <c r="AK753" s="7">
        <f t="shared" si="428"/>
        <v>0</v>
      </c>
      <c r="AL753" s="7">
        <f t="shared" si="429"/>
        <v>0</v>
      </c>
      <c r="AM753" s="2">
        <f t="shared" si="430"/>
        <v>0</v>
      </c>
      <c r="AN753" s="2">
        <f t="shared" si="431"/>
        <v>0</v>
      </c>
      <c r="AO753" s="2">
        <f t="shared" si="432"/>
        <v>0</v>
      </c>
      <c r="AP753" s="2">
        <f t="shared" si="433"/>
        <v>0</v>
      </c>
      <c r="AR753" t="str">
        <f t="shared" si="420"/>
        <v>Menifee</v>
      </c>
      <c r="AS753" t="s">
        <v>479</v>
      </c>
      <c r="AT753" s="182">
        <v>6</v>
      </c>
      <c r="AV753" s="98">
        <v>21</v>
      </c>
      <c r="AW753" s="100">
        <v>165</v>
      </c>
      <c r="AX753" s="106">
        <f t="shared" si="434"/>
        <v>21165</v>
      </c>
      <c r="AZ753" s="7" t="s">
        <v>2975</v>
      </c>
      <c r="BA753" t="s">
        <v>3208</v>
      </c>
    </row>
    <row r="754" spans="1:53" ht="13" hidden="1" customHeight="1" outlineLevel="1">
      <c r="A754" t="s">
        <v>665</v>
      </c>
      <c r="B754" t="s">
        <v>479</v>
      </c>
      <c r="C754" s="1">
        <f t="shared" si="421"/>
        <v>2530</v>
      </c>
      <c r="D754" s="7">
        <f>IF(P754&gt;0,RANK(P754,(P754:R754,S754:AG754)),0)</f>
        <v>2</v>
      </c>
      <c r="E754" s="7">
        <f>IF(Q754&gt;0,RANK(Q754,(P754:R754,S754:AG754)),0)</f>
        <v>0</v>
      </c>
      <c r="F754" s="7">
        <f>IF(R754&gt;0,RANK(R754,(P754:R754,S754:AG754)),0)</f>
        <v>1</v>
      </c>
      <c r="G754" s="7">
        <f>IF(S754&gt;0,RANK(S754,(P754:R754,S754:AG754)),0)</f>
        <v>4</v>
      </c>
      <c r="H754" s="49">
        <f t="shared" si="422"/>
        <v>343</v>
      </c>
      <c r="I754" s="178">
        <f t="shared" si="405"/>
        <v>0.13557312252964426</v>
      </c>
      <c r="J754" s="2"/>
      <c r="K754" s="2">
        <f t="shared" si="423"/>
        <v>0.39051383399209488</v>
      </c>
      <c r="L754" s="2">
        <f t="shared" si="424"/>
        <v>0</v>
      </c>
      <c r="M754" s="2">
        <f t="shared" si="425"/>
        <v>0.52608695652173909</v>
      </c>
      <c r="N754" s="2">
        <f t="shared" ref="N754:N817" si="435">IF($C754=0,"-",S754/$C754)</f>
        <v>1.5019762845849802E-2</v>
      </c>
      <c r="O754" s="2">
        <f t="shared" ref="O754:O817" si="436">IF(C754=0,"-",(1-K754-L754-M754-N754))</f>
        <v>6.8379446640316283E-2</v>
      </c>
      <c r="P754" s="1">
        <v>988</v>
      </c>
      <c r="R754" s="1">
        <v>1331</v>
      </c>
      <c r="S754" s="1">
        <v>38</v>
      </c>
      <c r="X754" s="1">
        <v>161</v>
      </c>
      <c r="AC754" s="1">
        <v>12</v>
      </c>
      <c r="AI754" s="7">
        <f t="shared" si="426"/>
        <v>0</v>
      </c>
      <c r="AJ754" s="7">
        <f t="shared" si="427"/>
        <v>0</v>
      </c>
      <c r="AK754" s="7">
        <f t="shared" si="428"/>
        <v>0</v>
      </c>
      <c r="AL754" s="7">
        <f t="shared" si="429"/>
        <v>0</v>
      </c>
      <c r="AM754" s="2">
        <f t="shared" si="430"/>
        <v>0</v>
      </c>
      <c r="AN754" s="2">
        <f t="shared" si="431"/>
        <v>0</v>
      </c>
      <c r="AO754" s="2">
        <f t="shared" si="432"/>
        <v>0</v>
      </c>
      <c r="AP754" s="2">
        <f t="shared" si="433"/>
        <v>0</v>
      </c>
      <c r="AR754" t="str">
        <f t="shared" si="420"/>
        <v>Mercer</v>
      </c>
      <c r="AS754" t="s">
        <v>479</v>
      </c>
      <c r="AT754" s="182">
        <v>2</v>
      </c>
      <c r="AV754" s="98">
        <v>21</v>
      </c>
      <c r="AW754" s="100">
        <v>167</v>
      </c>
      <c r="AX754" s="106">
        <f t="shared" si="434"/>
        <v>21167</v>
      </c>
      <c r="AZ754" s="7" t="s">
        <v>2975</v>
      </c>
      <c r="BA754" t="s">
        <v>3208</v>
      </c>
    </row>
    <row r="755" spans="1:53" ht="13" hidden="1" customHeight="1" outlineLevel="1">
      <c r="A755" t="s">
        <v>960</v>
      </c>
      <c r="B755" t="s">
        <v>479</v>
      </c>
      <c r="C755" s="1">
        <f t="shared" si="421"/>
        <v>1214</v>
      </c>
      <c r="D755" s="7">
        <f>IF(P755&gt;0,RANK(P755,(P755:R755,S755:AG755)),0)</f>
        <v>2</v>
      </c>
      <c r="E755" s="7">
        <f>IF(Q755&gt;0,RANK(Q755,(P755:R755,S755:AG755)),0)</f>
        <v>0</v>
      </c>
      <c r="F755" s="7">
        <f>IF(R755&gt;0,RANK(R755,(P755:R755,S755:AG755)),0)</f>
        <v>1</v>
      </c>
      <c r="G755" s="7">
        <f>IF(S755&gt;0,RANK(S755,(P755:R755,S755:AG755)),0)</f>
        <v>4</v>
      </c>
      <c r="H755" s="49">
        <f t="shared" si="422"/>
        <v>76</v>
      </c>
      <c r="I755" s="178">
        <f t="shared" si="405"/>
        <v>6.260296540362438E-2</v>
      </c>
      <c r="J755" s="2"/>
      <c r="K755" s="2">
        <f t="shared" si="423"/>
        <v>0.41680395387149916</v>
      </c>
      <c r="L755" s="2">
        <f t="shared" si="424"/>
        <v>0</v>
      </c>
      <c r="M755" s="2">
        <f t="shared" si="425"/>
        <v>0.47940691927512358</v>
      </c>
      <c r="N755" s="2">
        <f t="shared" si="435"/>
        <v>1.6474464579901153E-2</v>
      </c>
      <c r="O755" s="2">
        <f t="shared" si="436"/>
        <v>8.7314662273476118E-2</v>
      </c>
      <c r="P755" s="1">
        <v>506</v>
      </c>
      <c r="R755" s="1">
        <v>582</v>
      </c>
      <c r="S755" s="1">
        <v>20</v>
      </c>
      <c r="X755" s="1">
        <v>98</v>
      </c>
      <c r="AC755" s="1">
        <v>8</v>
      </c>
      <c r="AI755" s="7">
        <f t="shared" si="426"/>
        <v>0</v>
      </c>
      <c r="AJ755" s="7">
        <f t="shared" si="427"/>
        <v>0</v>
      </c>
      <c r="AK755" s="7">
        <f t="shared" si="428"/>
        <v>0</v>
      </c>
      <c r="AL755" s="7">
        <f t="shared" si="429"/>
        <v>0</v>
      </c>
      <c r="AM755" s="2">
        <f t="shared" si="430"/>
        <v>0</v>
      </c>
      <c r="AN755" s="2">
        <f t="shared" si="431"/>
        <v>0</v>
      </c>
      <c r="AO755" s="2">
        <f t="shared" si="432"/>
        <v>0</v>
      </c>
      <c r="AP755" s="2">
        <f t="shared" si="433"/>
        <v>0</v>
      </c>
      <c r="AR755" t="str">
        <f t="shared" si="420"/>
        <v>Metcalfe</v>
      </c>
      <c r="AS755" t="s">
        <v>479</v>
      </c>
      <c r="AT755" s="182">
        <v>1</v>
      </c>
      <c r="AV755" s="98">
        <v>21</v>
      </c>
      <c r="AW755" s="100">
        <v>169</v>
      </c>
      <c r="AX755" s="106">
        <f t="shared" si="434"/>
        <v>21169</v>
      </c>
      <c r="AZ755" s="7" t="s">
        <v>2975</v>
      </c>
      <c r="BA755" t="s">
        <v>3208</v>
      </c>
    </row>
    <row r="756" spans="1:53" ht="13" hidden="1" customHeight="1" outlineLevel="1">
      <c r="A756" t="s">
        <v>346</v>
      </c>
      <c r="B756" t="s">
        <v>479</v>
      </c>
      <c r="C756" s="1">
        <f t="shared" si="421"/>
        <v>248</v>
      </c>
      <c r="D756" s="7">
        <f>IF(P756&gt;0,RANK(P756,(P756:R756,S756:AG756)),0)</f>
        <v>1</v>
      </c>
      <c r="E756" s="7">
        <f>IF(Q756&gt;0,RANK(Q756,(P756:R756,S756:AG756)),0)</f>
        <v>0</v>
      </c>
      <c r="F756" s="7">
        <f>IF(R756&gt;0,RANK(R756,(P756:R756,S756:AG756)),0)</f>
        <v>2</v>
      </c>
      <c r="G756" s="7">
        <f>IF(S756&gt;0,RANK(S756,(P756:R756,S756:AG756)),0)</f>
        <v>4</v>
      </c>
      <c r="H756" s="49">
        <f t="shared" si="422"/>
        <v>17</v>
      </c>
      <c r="I756" s="178">
        <f t="shared" ref="I756:I819" si="437">H756/C756</f>
        <v>6.8548387096774188E-2</v>
      </c>
      <c r="J756" s="2"/>
      <c r="K756" s="2">
        <f t="shared" si="423"/>
        <v>0.50806451612903225</v>
      </c>
      <c r="L756" s="2">
        <f t="shared" si="424"/>
        <v>0</v>
      </c>
      <c r="M756" s="2">
        <f t="shared" si="425"/>
        <v>0.43951612903225806</v>
      </c>
      <c r="N756" s="2">
        <f t="shared" si="435"/>
        <v>4.0322580645161289E-3</v>
      </c>
      <c r="O756" s="2">
        <f t="shared" si="436"/>
        <v>4.8387096774193561E-2</v>
      </c>
      <c r="P756" s="1">
        <v>126</v>
      </c>
      <c r="R756" s="1">
        <v>109</v>
      </c>
      <c r="S756" s="1">
        <v>1</v>
      </c>
      <c r="X756" s="1">
        <v>11</v>
      </c>
      <c r="AC756" s="1">
        <v>1</v>
      </c>
      <c r="AI756" s="7">
        <f t="shared" si="426"/>
        <v>0</v>
      </c>
      <c r="AJ756" s="7">
        <f t="shared" si="427"/>
        <v>0</v>
      </c>
      <c r="AK756" s="7">
        <f t="shared" si="428"/>
        <v>0</v>
      </c>
      <c r="AL756" s="7">
        <f t="shared" si="429"/>
        <v>0</v>
      </c>
      <c r="AM756" s="2">
        <f t="shared" si="430"/>
        <v>0</v>
      </c>
      <c r="AN756" s="2">
        <f t="shared" si="431"/>
        <v>0</v>
      </c>
      <c r="AO756" s="2">
        <f t="shared" si="432"/>
        <v>0</v>
      </c>
      <c r="AP756" s="2">
        <f t="shared" si="433"/>
        <v>0</v>
      </c>
      <c r="AR756" t="str">
        <f t="shared" si="420"/>
        <v>Monroe</v>
      </c>
      <c r="AS756" t="s">
        <v>479</v>
      </c>
      <c r="AT756" s="182">
        <v>1</v>
      </c>
      <c r="AV756" s="98">
        <v>21</v>
      </c>
      <c r="AW756" s="100">
        <v>171</v>
      </c>
      <c r="AX756" s="106">
        <f t="shared" si="434"/>
        <v>21171</v>
      </c>
      <c r="AZ756" s="7" t="s">
        <v>2975</v>
      </c>
      <c r="BA756" t="s">
        <v>3208</v>
      </c>
    </row>
    <row r="757" spans="1:53" ht="13" hidden="1" customHeight="1" outlineLevel="1">
      <c r="A757" t="s">
        <v>398</v>
      </c>
      <c r="B757" t="s">
        <v>479</v>
      </c>
      <c r="C757" s="1">
        <f t="shared" si="421"/>
        <v>2812</v>
      </c>
      <c r="D757" s="7">
        <f>IF(P757&gt;0,RANK(P757,(P757:R757,S757:AG757)),0)</f>
        <v>2</v>
      </c>
      <c r="E757" s="7">
        <f>IF(Q757&gt;0,RANK(Q757,(P757:R757,S757:AG757)),0)</f>
        <v>0</v>
      </c>
      <c r="F757" s="7">
        <f>IF(R757&gt;0,RANK(R757,(P757:R757,S757:AG757)),0)</f>
        <v>1</v>
      </c>
      <c r="G757" s="7">
        <f>IF(S757&gt;0,RANK(S757,(P757:R757,S757:AG757)),0)</f>
        <v>4</v>
      </c>
      <c r="H757" s="49">
        <f t="shared" si="422"/>
        <v>33</v>
      </c>
      <c r="I757" s="178">
        <f t="shared" si="437"/>
        <v>1.1735419630156473E-2</v>
      </c>
      <c r="J757" s="2"/>
      <c r="K757" s="2">
        <f t="shared" si="423"/>
        <v>0.45839260312944524</v>
      </c>
      <c r="L757" s="2">
        <f t="shared" si="424"/>
        <v>0</v>
      </c>
      <c r="M757" s="2">
        <f t="shared" si="425"/>
        <v>0.47012802275960169</v>
      </c>
      <c r="N757" s="2">
        <f t="shared" si="435"/>
        <v>1.3157894736842105E-2</v>
      </c>
      <c r="O757" s="2">
        <f t="shared" si="436"/>
        <v>5.8321479374111015E-2</v>
      </c>
      <c r="P757" s="1">
        <v>1289</v>
      </c>
      <c r="R757" s="1">
        <v>1322</v>
      </c>
      <c r="S757" s="1">
        <v>37</v>
      </c>
      <c r="X757" s="1">
        <v>156</v>
      </c>
      <c r="AC757" s="1">
        <v>8</v>
      </c>
      <c r="AI757" s="7">
        <f t="shared" si="426"/>
        <v>0</v>
      </c>
      <c r="AJ757" s="7">
        <f t="shared" si="427"/>
        <v>0</v>
      </c>
      <c r="AK757" s="7">
        <f t="shared" si="428"/>
        <v>0</v>
      </c>
      <c r="AL757" s="7">
        <f t="shared" si="429"/>
        <v>0</v>
      </c>
      <c r="AM757" s="2">
        <f t="shared" si="430"/>
        <v>0</v>
      </c>
      <c r="AN757" s="2">
        <f t="shared" si="431"/>
        <v>0</v>
      </c>
      <c r="AO757" s="2">
        <f t="shared" si="432"/>
        <v>0</v>
      </c>
      <c r="AP757" s="2">
        <f t="shared" si="433"/>
        <v>0</v>
      </c>
      <c r="AR757" t="str">
        <f t="shared" si="420"/>
        <v>Montgomery</v>
      </c>
      <c r="AS757" t="s">
        <v>479</v>
      </c>
      <c r="AT757" s="182">
        <v>6</v>
      </c>
      <c r="AV757" s="98">
        <v>21</v>
      </c>
      <c r="AW757" s="100">
        <v>173</v>
      </c>
      <c r="AX757" s="106">
        <f t="shared" si="434"/>
        <v>21173</v>
      </c>
      <c r="AZ757" s="7" t="s">
        <v>2975</v>
      </c>
      <c r="BA757" t="s">
        <v>3208</v>
      </c>
    </row>
    <row r="758" spans="1:53" ht="13" hidden="1" customHeight="1" outlineLevel="1">
      <c r="A758" t="s">
        <v>370</v>
      </c>
      <c r="B758" t="s">
        <v>479</v>
      </c>
      <c r="C758" s="1">
        <f t="shared" si="421"/>
        <v>1724</v>
      </c>
      <c r="D758" s="7">
        <f>IF(P758&gt;0,RANK(P758,(P758:R758,S758:AG758)),0)</f>
        <v>2</v>
      </c>
      <c r="E758" s="7">
        <f>IF(Q758&gt;0,RANK(Q758,(P758:R758,S758:AG758)),0)</f>
        <v>0</v>
      </c>
      <c r="F758" s="7">
        <f>IF(R758&gt;0,RANK(R758,(P758:R758,S758:AG758)),0)</f>
        <v>1</v>
      </c>
      <c r="G758" s="7">
        <f>IF(S758&gt;0,RANK(S758,(P758:R758,S758:AG758)),0)</f>
        <v>4</v>
      </c>
      <c r="H758" s="49">
        <f t="shared" si="422"/>
        <v>444</v>
      </c>
      <c r="I758" s="178">
        <f t="shared" si="437"/>
        <v>0.25754060324825984</v>
      </c>
      <c r="J758" s="2"/>
      <c r="K758" s="2">
        <f t="shared" si="423"/>
        <v>0.31554524361948955</v>
      </c>
      <c r="L758" s="2">
        <f t="shared" si="424"/>
        <v>0</v>
      </c>
      <c r="M758" s="2">
        <f t="shared" si="425"/>
        <v>0.57308584686774944</v>
      </c>
      <c r="N758" s="2">
        <f t="shared" si="435"/>
        <v>2.0301624129930394E-2</v>
      </c>
      <c r="O758" s="2">
        <f t="shared" si="436"/>
        <v>9.1067285382830626E-2</v>
      </c>
      <c r="P758" s="1">
        <v>544</v>
      </c>
      <c r="R758" s="1">
        <v>988</v>
      </c>
      <c r="S758" s="1">
        <v>35</v>
      </c>
      <c r="X758" s="1">
        <v>149</v>
      </c>
      <c r="AC758" s="1">
        <v>8</v>
      </c>
      <c r="AI758" s="7">
        <f t="shared" si="426"/>
        <v>0</v>
      </c>
      <c r="AJ758" s="7">
        <f t="shared" si="427"/>
        <v>0</v>
      </c>
      <c r="AK758" s="7">
        <f t="shared" si="428"/>
        <v>0</v>
      </c>
      <c r="AL758" s="7">
        <f t="shared" si="429"/>
        <v>0</v>
      </c>
      <c r="AM758" s="2">
        <f t="shared" si="430"/>
        <v>0</v>
      </c>
      <c r="AN758" s="2">
        <f t="shared" si="431"/>
        <v>0</v>
      </c>
      <c r="AO758" s="2">
        <f t="shared" si="432"/>
        <v>0</v>
      </c>
      <c r="AP758" s="2">
        <f t="shared" si="433"/>
        <v>0</v>
      </c>
      <c r="AR758" t="str">
        <f t="shared" si="420"/>
        <v>Morgan</v>
      </c>
      <c r="AS758" t="s">
        <v>479</v>
      </c>
      <c r="AT758" s="182">
        <v>5</v>
      </c>
      <c r="AV758" s="98">
        <v>21</v>
      </c>
      <c r="AW758" s="100">
        <v>175</v>
      </c>
      <c r="AX758" s="106">
        <f t="shared" si="434"/>
        <v>21175</v>
      </c>
      <c r="AZ758" s="7" t="s">
        <v>2975</v>
      </c>
      <c r="BA758" t="s">
        <v>3208</v>
      </c>
    </row>
    <row r="759" spans="1:53" ht="13" hidden="1" customHeight="1" outlineLevel="1">
      <c r="A759" t="s">
        <v>1723</v>
      </c>
      <c r="B759" t="s">
        <v>479</v>
      </c>
      <c r="C759" s="1">
        <f t="shared" si="421"/>
        <v>3568</v>
      </c>
      <c r="D759" s="7">
        <f>IF(P759&gt;0,RANK(P759,(P759:R759,S759:AG759)),0)</f>
        <v>2</v>
      </c>
      <c r="E759" s="7">
        <f>IF(Q759&gt;0,RANK(Q759,(P759:R759,S759:AG759)),0)</f>
        <v>0</v>
      </c>
      <c r="F759" s="7">
        <f>IF(R759&gt;0,RANK(R759,(P759:R759,S759:AG759)),0)</f>
        <v>1</v>
      </c>
      <c r="G759" s="7">
        <f>IF(S759&gt;0,RANK(S759,(P759:R759,S759:AG759)),0)</f>
        <v>4</v>
      </c>
      <c r="H759" s="49">
        <f t="shared" si="422"/>
        <v>88</v>
      </c>
      <c r="I759" s="178">
        <f t="shared" si="437"/>
        <v>2.4663677130044841E-2</v>
      </c>
      <c r="J759" s="2"/>
      <c r="K759" s="2">
        <f t="shared" si="423"/>
        <v>0.43273542600896858</v>
      </c>
      <c r="L759" s="2">
        <f t="shared" si="424"/>
        <v>0</v>
      </c>
      <c r="M759" s="2">
        <f t="shared" si="425"/>
        <v>0.45739910313901344</v>
      </c>
      <c r="N759" s="2">
        <f t="shared" si="435"/>
        <v>1.6255605381165918E-2</v>
      </c>
      <c r="O759" s="2">
        <f t="shared" si="436"/>
        <v>9.3609865470852011E-2</v>
      </c>
      <c r="P759" s="1">
        <v>1544</v>
      </c>
      <c r="R759" s="1">
        <v>1632</v>
      </c>
      <c r="S759" s="1">
        <v>58</v>
      </c>
      <c r="X759" s="1">
        <v>321</v>
      </c>
      <c r="AC759" s="1">
        <v>13</v>
      </c>
      <c r="AI759" s="7">
        <f t="shared" si="426"/>
        <v>0</v>
      </c>
      <c r="AJ759" s="7">
        <f t="shared" si="427"/>
        <v>0</v>
      </c>
      <c r="AK759" s="7">
        <f t="shared" si="428"/>
        <v>0</v>
      </c>
      <c r="AL759" s="7">
        <f t="shared" si="429"/>
        <v>0</v>
      </c>
      <c r="AM759" s="2">
        <f t="shared" si="430"/>
        <v>0</v>
      </c>
      <c r="AN759" s="2">
        <f t="shared" si="431"/>
        <v>0</v>
      </c>
      <c r="AO759" s="2">
        <f t="shared" si="432"/>
        <v>0</v>
      </c>
      <c r="AP759" s="2">
        <f t="shared" si="433"/>
        <v>0</v>
      </c>
      <c r="AR759" t="str">
        <f t="shared" si="420"/>
        <v>Muhlenberg</v>
      </c>
      <c r="AS759" t="s">
        <v>479</v>
      </c>
      <c r="AT759" s="182">
        <v>1</v>
      </c>
      <c r="AV759" s="98">
        <v>21</v>
      </c>
      <c r="AW759" s="100">
        <v>177</v>
      </c>
      <c r="AX759" s="106">
        <f t="shared" si="434"/>
        <v>21177</v>
      </c>
      <c r="AZ759" s="7" t="s">
        <v>2975</v>
      </c>
      <c r="BA759" t="s">
        <v>3208</v>
      </c>
    </row>
    <row r="760" spans="1:53" ht="13" hidden="1" customHeight="1" outlineLevel="1">
      <c r="A760" t="s">
        <v>202</v>
      </c>
      <c r="B760" t="s">
        <v>479</v>
      </c>
      <c r="C760" s="1">
        <f t="shared" si="421"/>
        <v>5028</v>
      </c>
      <c r="D760" s="7">
        <f>IF(P760&gt;0,RANK(P760,(P760:R760,S760:AG760)),0)</f>
        <v>1</v>
      </c>
      <c r="E760" s="7">
        <f>IF(Q760&gt;0,RANK(Q760,(P760:R760,S760:AG760)),0)</f>
        <v>0</v>
      </c>
      <c r="F760" s="7">
        <f>IF(R760&gt;0,RANK(R760,(P760:R760,S760:AG760)),0)</f>
        <v>2</v>
      </c>
      <c r="G760" s="7">
        <f>IF(S760&gt;0,RANK(S760,(P760:R760,S760:AG760)),0)</f>
        <v>4</v>
      </c>
      <c r="H760" s="49">
        <f t="shared" si="422"/>
        <v>50</v>
      </c>
      <c r="I760" s="178">
        <f t="shared" si="437"/>
        <v>9.9443118536197295E-3</v>
      </c>
      <c r="J760" s="2"/>
      <c r="K760" s="2">
        <f t="shared" si="423"/>
        <v>0.47633253778838502</v>
      </c>
      <c r="L760" s="2">
        <f t="shared" si="424"/>
        <v>0</v>
      </c>
      <c r="M760" s="2">
        <f t="shared" si="425"/>
        <v>0.46638822593476531</v>
      </c>
      <c r="N760" s="2">
        <f t="shared" si="435"/>
        <v>1.2728719172633254E-2</v>
      </c>
      <c r="O760" s="2">
        <f t="shared" si="436"/>
        <v>4.4550517104216411E-2</v>
      </c>
      <c r="P760" s="1">
        <v>2395</v>
      </c>
      <c r="R760" s="1">
        <v>2345</v>
      </c>
      <c r="S760" s="1">
        <v>64</v>
      </c>
      <c r="X760" s="1">
        <v>202</v>
      </c>
      <c r="AC760" s="1">
        <v>22</v>
      </c>
      <c r="AI760" s="7">
        <f t="shared" si="426"/>
        <v>0</v>
      </c>
      <c r="AJ760" s="7">
        <f t="shared" si="427"/>
        <v>0</v>
      </c>
      <c r="AK760" s="7">
        <f t="shared" si="428"/>
        <v>0</v>
      </c>
      <c r="AL760" s="7">
        <f t="shared" si="429"/>
        <v>0</v>
      </c>
      <c r="AM760" s="2">
        <f t="shared" si="430"/>
        <v>0</v>
      </c>
      <c r="AN760" s="2">
        <f t="shared" si="431"/>
        <v>0</v>
      </c>
      <c r="AO760" s="2">
        <f t="shared" si="432"/>
        <v>0</v>
      </c>
      <c r="AP760" s="2">
        <f t="shared" si="433"/>
        <v>0</v>
      </c>
      <c r="AR760" t="str">
        <f t="shared" si="420"/>
        <v>Nelson</v>
      </c>
      <c r="AS760" t="s">
        <v>479</v>
      </c>
      <c r="AT760" s="182">
        <v>2</v>
      </c>
      <c r="AV760" s="98">
        <v>21</v>
      </c>
      <c r="AW760" s="100">
        <v>179</v>
      </c>
      <c r="AX760" s="106">
        <f t="shared" si="434"/>
        <v>21179</v>
      </c>
      <c r="AZ760" s="7" t="s">
        <v>2975</v>
      </c>
      <c r="BA760" t="s">
        <v>3208</v>
      </c>
    </row>
    <row r="761" spans="1:53" ht="13" hidden="1" customHeight="1" outlineLevel="1">
      <c r="A761" t="s">
        <v>3026</v>
      </c>
      <c r="B761" t="s">
        <v>479</v>
      </c>
      <c r="C761" s="1">
        <f t="shared" si="421"/>
        <v>837</v>
      </c>
      <c r="D761" s="7">
        <f>IF(P761&gt;0,RANK(P761,(P761:R761,S761:AG761)),0)</f>
        <v>2</v>
      </c>
      <c r="E761" s="7">
        <f>IF(Q761&gt;0,RANK(Q761,(P761:R761,S761:AG761)),0)</f>
        <v>0</v>
      </c>
      <c r="F761" s="7">
        <f>IF(R761&gt;0,RANK(R761,(P761:R761,S761:AG761)),0)</f>
        <v>1</v>
      </c>
      <c r="G761" s="7">
        <f>IF(S761&gt;0,RANK(S761,(P761:R761,S761:AG761)),0)</f>
        <v>4</v>
      </c>
      <c r="H761" s="49">
        <f t="shared" si="422"/>
        <v>67</v>
      </c>
      <c r="I761" s="178">
        <f t="shared" si="437"/>
        <v>8.0047789725209081E-2</v>
      </c>
      <c r="J761" s="2"/>
      <c r="K761" s="2">
        <f t="shared" si="423"/>
        <v>0.42174432497013142</v>
      </c>
      <c r="L761" s="2">
        <f t="shared" si="424"/>
        <v>0</v>
      </c>
      <c r="M761" s="2">
        <f t="shared" si="425"/>
        <v>0.50179211469534046</v>
      </c>
      <c r="N761" s="2">
        <f t="shared" si="435"/>
        <v>2.0310633213859019E-2</v>
      </c>
      <c r="O761" s="2">
        <f t="shared" si="436"/>
        <v>5.6152927120669147E-2</v>
      </c>
      <c r="P761" s="1">
        <v>353</v>
      </c>
      <c r="R761" s="1">
        <v>420</v>
      </c>
      <c r="S761" s="1">
        <v>17</v>
      </c>
      <c r="X761" s="1">
        <v>45</v>
      </c>
      <c r="AC761" s="1">
        <v>2</v>
      </c>
      <c r="AI761" s="7">
        <f t="shared" si="426"/>
        <v>0</v>
      </c>
      <c r="AJ761" s="7">
        <f t="shared" si="427"/>
        <v>0</v>
      </c>
      <c r="AK761" s="7">
        <f t="shared" si="428"/>
        <v>0</v>
      </c>
      <c r="AL761" s="7">
        <f t="shared" si="429"/>
        <v>0</v>
      </c>
      <c r="AM761" s="2">
        <f t="shared" si="430"/>
        <v>0</v>
      </c>
      <c r="AN761" s="2">
        <f t="shared" si="431"/>
        <v>0</v>
      </c>
      <c r="AO761" s="2">
        <f t="shared" si="432"/>
        <v>0</v>
      </c>
      <c r="AP761" s="2">
        <f t="shared" si="433"/>
        <v>0</v>
      </c>
      <c r="AR761" t="str">
        <f t="shared" si="420"/>
        <v>Nicholas</v>
      </c>
      <c r="AS761" t="s">
        <v>479</v>
      </c>
      <c r="AT761" s="182">
        <v>6</v>
      </c>
      <c r="AV761" s="98">
        <v>21</v>
      </c>
      <c r="AW761" s="100">
        <v>181</v>
      </c>
      <c r="AX761" s="106">
        <f t="shared" si="434"/>
        <v>21181</v>
      </c>
      <c r="AZ761" s="7" t="s">
        <v>2975</v>
      </c>
      <c r="BA761" t="s">
        <v>3208</v>
      </c>
    </row>
    <row r="762" spans="1:53" ht="13" hidden="1" customHeight="1" outlineLevel="1">
      <c r="A762" t="s">
        <v>732</v>
      </c>
      <c r="B762" t="s">
        <v>479</v>
      </c>
      <c r="C762" s="1">
        <f t="shared" si="421"/>
        <v>1886</v>
      </c>
      <c r="D762" s="7">
        <f>IF(P762&gt;0,RANK(P762,(P762:R762,S762:AG762)),0)</f>
        <v>2</v>
      </c>
      <c r="E762" s="7">
        <f>IF(Q762&gt;0,RANK(Q762,(P762:R762,S762:AG762)),0)</f>
        <v>0</v>
      </c>
      <c r="F762" s="7">
        <f>IF(R762&gt;0,RANK(R762,(P762:R762,S762:AG762)),0)</f>
        <v>1</v>
      </c>
      <c r="G762" s="7">
        <f>IF(S762&gt;0,RANK(S762,(P762:R762,S762:AG762)),0)</f>
        <v>4</v>
      </c>
      <c r="H762" s="49">
        <f t="shared" si="422"/>
        <v>165</v>
      </c>
      <c r="I762" s="178">
        <f t="shared" si="437"/>
        <v>8.7486744432661717E-2</v>
      </c>
      <c r="J762" s="2"/>
      <c r="K762" s="2">
        <f t="shared" si="423"/>
        <v>0.41251325556733826</v>
      </c>
      <c r="L762" s="2">
        <f t="shared" si="424"/>
        <v>0</v>
      </c>
      <c r="M762" s="2">
        <f t="shared" si="425"/>
        <v>0.5</v>
      </c>
      <c r="N762" s="2">
        <f t="shared" si="435"/>
        <v>2.386002120890774E-2</v>
      </c>
      <c r="O762" s="2">
        <f t="shared" si="436"/>
        <v>6.3626723223753956E-2</v>
      </c>
      <c r="P762" s="1">
        <v>778</v>
      </c>
      <c r="R762" s="1">
        <v>943</v>
      </c>
      <c r="S762" s="1">
        <v>45</v>
      </c>
      <c r="X762" s="1">
        <v>109</v>
      </c>
      <c r="AC762" s="1">
        <v>11</v>
      </c>
      <c r="AI762" s="7">
        <f t="shared" si="426"/>
        <v>0</v>
      </c>
      <c r="AJ762" s="7">
        <f t="shared" si="427"/>
        <v>0</v>
      </c>
      <c r="AK762" s="7">
        <f t="shared" si="428"/>
        <v>0</v>
      </c>
      <c r="AL762" s="7">
        <f t="shared" si="429"/>
        <v>0</v>
      </c>
      <c r="AM762" s="2">
        <f t="shared" si="430"/>
        <v>0</v>
      </c>
      <c r="AN762" s="2">
        <f t="shared" si="431"/>
        <v>0</v>
      </c>
      <c r="AO762" s="2">
        <f t="shared" si="432"/>
        <v>0</v>
      </c>
      <c r="AP762" s="2">
        <f t="shared" si="433"/>
        <v>0</v>
      </c>
      <c r="AR762" t="str">
        <f t="shared" si="420"/>
        <v>Ohio</v>
      </c>
      <c r="AS762" t="s">
        <v>479</v>
      </c>
      <c r="AT762" s="182">
        <v>1</v>
      </c>
      <c r="AV762" s="98">
        <v>21</v>
      </c>
      <c r="AW762" s="100">
        <v>183</v>
      </c>
      <c r="AX762" s="106">
        <f t="shared" si="434"/>
        <v>21183</v>
      </c>
      <c r="AZ762" s="7" t="s">
        <v>2975</v>
      </c>
      <c r="BA762" t="s">
        <v>3208</v>
      </c>
    </row>
    <row r="763" spans="1:53" ht="13" hidden="1" customHeight="1" outlineLevel="1">
      <c r="A763" t="s">
        <v>2520</v>
      </c>
      <c r="B763" t="s">
        <v>479</v>
      </c>
      <c r="C763" s="1">
        <f t="shared" si="421"/>
        <v>5212</v>
      </c>
      <c r="D763" s="7">
        <f>IF(P763&gt;0,RANK(P763,(P763:R763,S763:AG763)),0)</f>
        <v>1</v>
      </c>
      <c r="E763" s="7">
        <f>IF(Q763&gt;0,RANK(Q763,(P763:R763,S763:AG763)),0)</f>
        <v>0</v>
      </c>
      <c r="F763" s="7">
        <f>IF(R763&gt;0,RANK(R763,(P763:R763,S763:AG763)),0)</f>
        <v>2</v>
      </c>
      <c r="G763" s="7">
        <f>IF(S763&gt;0,RANK(S763,(P763:R763,S763:AG763)),0)</f>
        <v>4</v>
      </c>
      <c r="H763" s="49">
        <f t="shared" si="422"/>
        <v>415</v>
      </c>
      <c r="I763" s="178">
        <f t="shared" si="437"/>
        <v>7.9623944742900993E-2</v>
      </c>
      <c r="J763" s="2"/>
      <c r="K763" s="2">
        <f t="shared" si="423"/>
        <v>0.52379125095932466</v>
      </c>
      <c r="L763" s="2">
        <f t="shared" si="424"/>
        <v>0</v>
      </c>
      <c r="M763" s="2">
        <f t="shared" si="425"/>
        <v>0.44416730621642364</v>
      </c>
      <c r="N763" s="2">
        <f t="shared" si="435"/>
        <v>7.0990023023791253E-3</v>
      </c>
      <c r="O763" s="2">
        <f t="shared" si="436"/>
        <v>2.4942440521872573E-2</v>
      </c>
      <c r="P763" s="1">
        <v>2730</v>
      </c>
      <c r="R763" s="1">
        <v>2315</v>
      </c>
      <c r="S763" s="1">
        <v>37</v>
      </c>
      <c r="X763" s="1">
        <v>126</v>
      </c>
      <c r="AC763" s="1">
        <v>4</v>
      </c>
      <c r="AI763" s="7">
        <f t="shared" si="426"/>
        <v>0</v>
      </c>
      <c r="AJ763" s="7">
        <f t="shared" si="427"/>
        <v>0</v>
      </c>
      <c r="AK763" s="7">
        <f t="shared" si="428"/>
        <v>0</v>
      </c>
      <c r="AL763" s="7">
        <f t="shared" si="429"/>
        <v>0</v>
      </c>
      <c r="AM763" s="2">
        <f t="shared" si="430"/>
        <v>0</v>
      </c>
      <c r="AN763" s="2">
        <f t="shared" si="431"/>
        <v>0</v>
      </c>
      <c r="AO763" s="2">
        <f t="shared" si="432"/>
        <v>0</v>
      </c>
      <c r="AP763" s="2">
        <f t="shared" si="433"/>
        <v>0</v>
      </c>
      <c r="AR763" t="str">
        <f t="shared" si="420"/>
        <v>Oldham</v>
      </c>
      <c r="AS763" t="s">
        <v>479</v>
      </c>
      <c r="AT763" s="182">
        <v>4</v>
      </c>
      <c r="AV763" s="98">
        <v>21</v>
      </c>
      <c r="AW763" s="100">
        <v>185</v>
      </c>
      <c r="AX763" s="106">
        <f t="shared" si="434"/>
        <v>21185</v>
      </c>
      <c r="AZ763" s="7" t="s">
        <v>2975</v>
      </c>
      <c r="BA763" t="s">
        <v>3208</v>
      </c>
    </row>
    <row r="764" spans="1:53" ht="13" hidden="1" customHeight="1" outlineLevel="1">
      <c r="A764" t="s">
        <v>2689</v>
      </c>
      <c r="B764" t="s">
        <v>479</v>
      </c>
      <c r="C764" s="1">
        <f t="shared" si="421"/>
        <v>1310</v>
      </c>
      <c r="D764" s="7">
        <f>IF(P764&gt;0,RANK(P764,(P764:R764,S764:AG764)),0)</f>
        <v>2</v>
      </c>
      <c r="E764" s="7">
        <f>IF(Q764&gt;0,RANK(Q764,(P764:R764,S764:AG764)),0)</f>
        <v>0</v>
      </c>
      <c r="F764" s="7">
        <f>IF(R764&gt;0,RANK(R764,(P764:R764,S764:AG764)),0)</f>
        <v>1</v>
      </c>
      <c r="G764" s="7">
        <f>IF(S764&gt;0,RANK(S764,(P764:R764,S764:AG764)),0)</f>
        <v>4</v>
      </c>
      <c r="H764" s="49">
        <f t="shared" si="422"/>
        <v>267</v>
      </c>
      <c r="I764" s="178">
        <f t="shared" si="437"/>
        <v>0.20381679389312976</v>
      </c>
      <c r="J764" s="2"/>
      <c r="K764" s="2">
        <f t="shared" si="423"/>
        <v>0.34580152671755726</v>
      </c>
      <c r="L764" s="2">
        <f t="shared" si="424"/>
        <v>0</v>
      </c>
      <c r="M764" s="2">
        <f t="shared" si="425"/>
        <v>0.54961832061068705</v>
      </c>
      <c r="N764" s="2">
        <f t="shared" si="435"/>
        <v>2.5190839694656488E-2</v>
      </c>
      <c r="O764" s="2">
        <f t="shared" si="436"/>
        <v>7.9389312977099197E-2</v>
      </c>
      <c r="P764" s="1">
        <v>453</v>
      </c>
      <c r="R764" s="1">
        <v>720</v>
      </c>
      <c r="S764" s="1">
        <v>33</v>
      </c>
      <c r="X764" s="1">
        <v>96</v>
      </c>
      <c r="AC764" s="1">
        <v>8</v>
      </c>
      <c r="AI764" s="7">
        <f t="shared" si="426"/>
        <v>0</v>
      </c>
      <c r="AJ764" s="7">
        <f t="shared" si="427"/>
        <v>0</v>
      </c>
      <c r="AK764" s="7">
        <f t="shared" si="428"/>
        <v>0</v>
      </c>
      <c r="AL764" s="7">
        <f t="shared" si="429"/>
        <v>0</v>
      </c>
      <c r="AM764" s="2">
        <f t="shared" si="430"/>
        <v>0</v>
      </c>
      <c r="AN764" s="2">
        <f t="shared" si="431"/>
        <v>0</v>
      </c>
      <c r="AO764" s="2">
        <f t="shared" si="432"/>
        <v>0</v>
      </c>
      <c r="AP764" s="2">
        <f t="shared" si="433"/>
        <v>0</v>
      </c>
      <c r="AR764" t="str">
        <f t="shared" si="420"/>
        <v>Owen</v>
      </c>
      <c r="AS764" t="s">
        <v>479</v>
      </c>
      <c r="AT764" s="182">
        <v>4</v>
      </c>
      <c r="AV764" s="98">
        <v>21</v>
      </c>
      <c r="AW764" s="100">
        <v>187</v>
      </c>
      <c r="AX764" s="106">
        <f t="shared" si="434"/>
        <v>21187</v>
      </c>
      <c r="AZ764" s="7" t="s">
        <v>2975</v>
      </c>
      <c r="BA764" t="s">
        <v>3208</v>
      </c>
    </row>
    <row r="765" spans="1:53" ht="13" hidden="1" customHeight="1" outlineLevel="1">
      <c r="A765" t="s">
        <v>929</v>
      </c>
      <c r="B765" t="s">
        <v>479</v>
      </c>
      <c r="C765" s="1">
        <f t="shared" si="421"/>
        <v>178</v>
      </c>
      <c r="D765" s="7">
        <f>IF(P765&gt;0,RANK(P765,(P765:R765,S765:AG765)),0)</f>
        <v>2</v>
      </c>
      <c r="E765" s="7">
        <f>IF(Q765&gt;0,RANK(Q765,(P765:R765,S765:AG765)),0)</f>
        <v>0</v>
      </c>
      <c r="F765" s="7">
        <f>IF(R765&gt;0,RANK(R765,(P765:R765,S765:AG765)),0)</f>
        <v>1</v>
      </c>
      <c r="G765" s="7">
        <f>IF(S765&gt;0,RANK(S765,(P765:R765,S765:AG765)),0)</f>
        <v>3</v>
      </c>
      <c r="H765" s="49">
        <f t="shared" si="422"/>
        <v>14</v>
      </c>
      <c r="I765" s="178">
        <f t="shared" si="437"/>
        <v>7.8651685393258425E-2</v>
      </c>
      <c r="J765" s="2"/>
      <c r="K765" s="2">
        <f t="shared" si="423"/>
        <v>0.43258426966292135</v>
      </c>
      <c r="L765" s="2">
        <f t="shared" si="424"/>
        <v>0</v>
      </c>
      <c r="M765" s="2">
        <f t="shared" si="425"/>
        <v>0.5112359550561798</v>
      </c>
      <c r="N765" s="2">
        <f t="shared" si="435"/>
        <v>2.8089887640449437E-2</v>
      </c>
      <c r="O765" s="2">
        <f t="shared" si="436"/>
        <v>2.8089887640449354E-2</v>
      </c>
      <c r="P765" s="1">
        <v>77</v>
      </c>
      <c r="R765" s="1">
        <v>91</v>
      </c>
      <c r="S765" s="1">
        <v>5</v>
      </c>
      <c r="X765" s="1">
        <v>4</v>
      </c>
      <c r="AC765" s="1">
        <v>1</v>
      </c>
      <c r="AI765" s="7">
        <f t="shared" si="426"/>
        <v>0</v>
      </c>
      <c r="AJ765" s="7">
        <f t="shared" si="427"/>
        <v>0</v>
      </c>
      <c r="AK765" s="7">
        <f t="shared" si="428"/>
        <v>0</v>
      </c>
      <c r="AL765" s="7">
        <f t="shared" si="429"/>
        <v>0</v>
      </c>
      <c r="AM765" s="2">
        <f t="shared" si="430"/>
        <v>0</v>
      </c>
      <c r="AN765" s="2">
        <f t="shared" si="431"/>
        <v>0</v>
      </c>
      <c r="AO765" s="2">
        <f t="shared" si="432"/>
        <v>0</v>
      </c>
      <c r="AP765" s="2">
        <f t="shared" si="433"/>
        <v>0</v>
      </c>
      <c r="AR765" t="str">
        <f t="shared" si="420"/>
        <v>Owsley</v>
      </c>
      <c r="AS765" t="s">
        <v>479</v>
      </c>
      <c r="AT765" s="182">
        <v>5</v>
      </c>
      <c r="AV765" s="98">
        <v>21</v>
      </c>
      <c r="AW765" s="100">
        <v>189</v>
      </c>
      <c r="AX765" s="106">
        <f t="shared" si="434"/>
        <v>21189</v>
      </c>
      <c r="AZ765" s="7" t="s">
        <v>2975</v>
      </c>
      <c r="BA765" t="s">
        <v>3208</v>
      </c>
    </row>
    <row r="766" spans="1:53" ht="13" hidden="1" customHeight="1" outlineLevel="1">
      <c r="A766" t="s">
        <v>578</v>
      </c>
      <c r="B766" t="s">
        <v>479</v>
      </c>
      <c r="C766" s="1">
        <f t="shared" si="421"/>
        <v>1061</v>
      </c>
      <c r="D766" s="7">
        <f>IF(P766&gt;0,RANK(P766,(P766:R766,S766:AG766)),0)</f>
        <v>2</v>
      </c>
      <c r="E766" s="7">
        <f>IF(Q766&gt;0,RANK(Q766,(P766:R766,S766:AG766)),0)</f>
        <v>0</v>
      </c>
      <c r="F766" s="7">
        <f>IF(R766&gt;0,RANK(R766,(P766:R766,S766:AG766)),0)</f>
        <v>1</v>
      </c>
      <c r="G766" s="7">
        <f>IF(S766&gt;0,RANK(S766,(P766:R766,S766:AG766)),0)</f>
        <v>4</v>
      </c>
      <c r="H766" s="49">
        <f t="shared" si="422"/>
        <v>158</v>
      </c>
      <c r="I766" s="178">
        <f t="shared" si="437"/>
        <v>0.14891611687087652</v>
      </c>
      <c r="J766" s="2"/>
      <c r="K766" s="2">
        <f t="shared" si="423"/>
        <v>0.36569274269557023</v>
      </c>
      <c r="L766" s="2">
        <f t="shared" si="424"/>
        <v>0</v>
      </c>
      <c r="M766" s="2">
        <f t="shared" si="425"/>
        <v>0.51460885956644675</v>
      </c>
      <c r="N766" s="2">
        <f t="shared" si="435"/>
        <v>2.827521206409048E-2</v>
      </c>
      <c r="O766" s="2">
        <f t="shared" si="436"/>
        <v>9.1423185673892488E-2</v>
      </c>
      <c r="P766" s="1">
        <v>388</v>
      </c>
      <c r="R766" s="1">
        <v>546</v>
      </c>
      <c r="S766" s="1">
        <v>30</v>
      </c>
      <c r="X766" s="1">
        <v>90</v>
      </c>
      <c r="AC766" s="1">
        <v>7</v>
      </c>
      <c r="AI766" s="7">
        <f t="shared" si="426"/>
        <v>0</v>
      </c>
      <c r="AJ766" s="7">
        <f t="shared" si="427"/>
        <v>0</v>
      </c>
      <c r="AK766" s="7">
        <f t="shared" si="428"/>
        <v>0</v>
      </c>
      <c r="AL766" s="7">
        <f t="shared" si="429"/>
        <v>0</v>
      </c>
      <c r="AM766" s="2">
        <f t="shared" si="430"/>
        <v>0</v>
      </c>
      <c r="AN766" s="2">
        <f t="shared" si="431"/>
        <v>0</v>
      </c>
      <c r="AO766" s="2">
        <f t="shared" si="432"/>
        <v>0</v>
      </c>
      <c r="AP766" s="2">
        <f t="shared" si="433"/>
        <v>0</v>
      </c>
      <c r="AR766" t="str">
        <f t="shared" si="420"/>
        <v>Pendleton</v>
      </c>
      <c r="AS766" t="s">
        <v>479</v>
      </c>
      <c r="AT766" s="182">
        <v>4</v>
      </c>
      <c r="AV766" s="98">
        <v>21</v>
      </c>
      <c r="AW766" s="100">
        <v>191</v>
      </c>
      <c r="AX766" s="106">
        <f t="shared" si="434"/>
        <v>21191</v>
      </c>
      <c r="AZ766" s="7" t="s">
        <v>2975</v>
      </c>
      <c r="BA766" t="s">
        <v>3208</v>
      </c>
    </row>
    <row r="767" spans="1:53" ht="13" hidden="1" customHeight="1" outlineLevel="1">
      <c r="A767" t="s">
        <v>156</v>
      </c>
      <c r="B767" t="s">
        <v>479</v>
      </c>
      <c r="C767" s="1">
        <f t="shared" ref="C767:C791" si="438">SUM(P767:AG767)</f>
        <v>2793</v>
      </c>
      <c r="D767" s="7">
        <f>IF(P767&gt;0,RANK(P767,(P767:R767,S767:AG767)),0)</f>
        <v>2</v>
      </c>
      <c r="E767" s="7">
        <f>IF(Q767&gt;0,RANK(Q767,(P767:R767,S767:AG767)),0)</f>
        <v>0</v>
      </c>
      <c r="F767" s="7">
        <f>IF(R767&gt;0,RANK(R767,(P767:R767,S767:AG767)),0)</f>
        <v>1</v>
      </c>
      <c r="G767" s="7">
        <f>IF(S767&gt;0,RANK(S767,(P767:R767,S767:AG767)),0)</f>
        <v>4</v>
      </c>
      <c r="H767" s="49">
        <f t="shared" ref="H767:H791" si="439">MAX(P767:Y767)-LARGE(P767:Y767,2)</f>
        <v>827</v>
      </c>
      <c r="I767" s="178">
        <f t="shared" si="437"/>
        <v>0.29609738632295024</v>
      </c>
      <c r="J767" s="2"/>
      <c r="K767" s="2">
        <f t="shared" ref="K767:K791" si="440">IF($C767=0,"-",P767/$C767)</f>
        <v>0.30039384174722522</v>
      </c>
      <c r="L767" s="2">
        <f t="shared" ref="L767:L791" si="441">IF($C767=0,"-",Q767/$C767)</f>
        <v>0</v>
      </c>
      <c r="M767" s="2">
        <f t="shared" ref="M767:M791" si="442">IF($C767=0,"-",R767/$C767)</f>
        <v>0.59649122807017541</v>
      </c>
      <c r="N767" s="2">
        <f t="shared" si="435"/>
        <v>2.4346580737558181E-2</v>
      </c>
      <c r="O767" s="2">
        <f t="shared" si="436"/>
        <v>7.8768349445041241E-2</v>
      </c>
      <c r="P767" s="1">
        <v>839</v>
      </c>
      <c r="R767" s="1">
        <v>1666</v>
      </c>
      <c r="S767" s="1">
        <v>68</v>
      </c>
      <c r="X767" s="1">
        <v>196</v>
      </c>
      <c r="AC767" s="1">
        <v>24</v>
      </c>
      <c r="AI767" s="7">
        <f t="shared" ref="AI767:AI791" si="443">IF(T767&gt;0,RANK(T767,(P767:Z767)),0)</f>
        <v>0</v>
      </c>
      <c r="AJ767" s="7">
        <f t="shared" ref="AJ767:AJ791" si="444">IF(U767&gt;0,RANK(U767,(P767:Z767)),0)</f>
        <v>0</v>
      </c>
      <c r="AK767" s="7">
        <f t="shared" ref="AK767:AK791" si="445">IF(V767&gt;0,RANK(V767,(P767:Z767)),0)</f>
        <v>0</v>
      </c>
      <c r="AL767" s="7">
        <f t="shared" ref="AL767:AL791" si="446">IF(W767&gt;0,RANK(W767,(P767:Z767)),0)</f>
        <v>0</v>
      </c>
      <c r="AM767" s="2">
        <f t="shared" ref="AM767:AM791" si="447">IF($C767=0,"-",T767/$C767)</f>
        <v>0</v>
      </c>
      <c r="AN767" s="2">
        <f t="shared" ref="AN767:AN791" si="448">IF($C767=0,"-",U767/$C767)</f>
        <v>0</v>
      </c>
      <c r="AO767" s="2">
        <f t="shared" ref="AO767:AO791" si="449">IF($C767=0,"-",V767/$C767)</f>
        <v>0</v>
      </c>
      <c r="AP767" s="2">
        <f t="shared" ref="AP767:AP791" si="450">IF($C767=0,"-",W767/$C767)</f>
        <v>0</v>
      </c>
      <c r="AR767" t="str">
        <f t="shared" si="420"/>
        <v>Perry</v>
      </c>
      <c r="AS767" t="s">
        <v>479</v>
      </c>
      <c r="AT767" s="182">
        <v>5</v>
      </c>
      <c r="AV767" s="98">
        <v>21</v>
      </c>
      <c r="AW767" s="100">
        <v>193</v>
      </c>
      <c r="AX767" s="106">
        <f t="shared" ref="AX767:AX790" si="451">AV767*1000+AW767</f>
        <v>21193</v>
      </c>
      <c r="AZ767" s="7" t="s">
        <v>2975</v>
      </c>
      <c r="BA767" t="s">
        <v>3208</v>
      </c>
    </row>
    <row r="768" spans="1:53" ht="13" hidden="1" customHeight="1" outlineLevel="1">
      <c r="A768" t="s">
        <v>1741</v>
      </c>
      <c r="B768" t="s">
        <v>479</v>
      </c>
      <c r="C768" s="1">
        <f t="shared" si="438"/>
        <v>8933</v>
      </c>
      <c r="D768" s="7">
        <f>IF(P768&gt;0,RANK(P768,(P768:R768,S768:AG768)),0)</f>
        <v>2</v>
      </c>
      <c r="E768" s="7">
        <f>IF(Q768&gt;0,RANK(Q768,(P768:R768,S768:AG768)),0)</f>
        <v>0</v>
      </c>
      <c r="F768" s="7">
        <f>IF(R768&gt;0,RANK(R768,(P768:R768,S768:AG768)),0)</f>
        <v>1</v>
      </c>
      <c r="G768" s="7">
        <f>IF(S768&gt;0,RANK(S768,(P768:R768,S768:AG768)),0)</f>
        <v>4</v>
      </c>
      <c r="H768" s="49">
        <f t="shared" si="439"/>
        <v>2513</v>
      </c>
      <c r="I768" s="178">
        <f t="shared" si="437"/>
        <v>0.28131646703235197</v>
      </c>
      <c r="J768" s="2"/>
      <c r="K768" s="2">
        <f t="shared" si="440"/>
        <v>0.26139035038620845</v>
      </c>
      <c r="L768" s="2">
        <f t="shared" si="441"/>
        <v>0</v>
      </c>
      <c r="M768" s="2">
        <f t="shared" si="442"/>
        <v>0.54270681741856042</v>
      </c>
      <c r="N768" s="2">
        <f t="shared" si="435"/>
        <v>3.1904175528937644E-2</v>
      </c>
      <c r="O768" s="2">
        <f t="shared" si="436"/>
        <v>0.16399865666629343</v>
      </c>
      <c r="P768" s="1">
        <v>2335</v>
      </c>
      <c r="R768" s="1">
        <v>4848</v>
      </c>
      <c r="S768" s="1">
        <v>285</v>
      </c>
      <c r="X768" s="1">
        <v>1403</v>
      </c>
      <c r="AC768" s="1">
        <v>62</v>
      </c>
      <c r="AI768" s="7">
        <f t="shared" si="443"/>
        <v>0</v>
      </c>
      <c r="AJ768" s="7">
        <f t="shared" si="444"/>
        <v>0</v>
      </c>
      <c r="AK768" s="7">
        <f t="shared" si="445"/>
        <v>0</v>
      </c>
      <c r="AL768" s="7">
        <f t="shared" si="446"/>
        <v>0</v>
      </c>
      <c r="AM768" s="2">
        <f t="shared" si="447"/>
        <v>0</v>
      </c>
      <c r="AN768" s="2">
        <f t="shared" si="448"/>
        <v>0</v>
      </c>
      <c r="AO768" s="2">
        <f t="shared" si="449"/>
        <v>0</v>
      </c>
      <c r="AP768" s="2">
        <f t="shared" si="450"/>
        <v>0</v>
      </c>
      <c r="AR768" t="str">
        <f t="shared" ref="AR768:AR831" si="452">A768</f>
        <v>Pike</v>
      </c>
      <c r="AS768" t="s">
        <v>479</v>
      </c>
      <c r="AT768" s="182">
        <v>5</v>
      </c>
      <c r="AV768" s="98">
        <v>21</v>
      </c>
      <c r="AW768" s="100">
        <v>195</v>
      </c>
      <c r="AX768" s="106">
        <f t="shared" si="451"/>
        <v>21195</v>
      </c>
      <c r="AZ768" s="7" t="s">
        <v>2975</v>
      </c>
      <c r="BA768" t="s">
        <v>3208</v>
      </c>
    </row>
    <row r="769" spans="1:53" ht="13" hidden="1" customHeight="1" outlineLevel="1">
      <c r="A769" t="s">
        <v>1250</v>
      </c>
      <c r="B769" t="s">
        <v>479</v>
      </c>
      <c r="C769" s="1">
        <f t="shared" si="438"/>
        <v>1468</v>
      </c>
      <c r="D769" s="7">
        <f>IF(P769&gt;0,RANK(P769,(P769:R769,S769:AG769)),0)</f>
        <v>2</v>
      </c>
      <c r="E769" s="7">
        <f>IF(Q769&gt;0,RANK(Q769,(P769:R769,S769:AG769)),0)</f>
        <v>0</v>
      </c>
      <c r="F769" s="7">
        <f>IF(R769&gt;0,RANK(R769,(P769:R769,S769:AG769)),0)</f>
        <v>1</v>
      </c>
      <c r="G769" s="7">
        <f>IF(S769&gt;0,RANK(S769,(P769:R769,S769:AG769)),0)</f>
        <v>4</v>
      </c>
      <c r="H769" s="49">
        <f t="shared" si="439"/>
        <v>121</v>
      </c>
      <c r="I769" s="178">
        <f t="shared" si="437"/>
        <v>8.2425068119891004E-2</v>
      </c>
      <c r="J769" s="2"/>
      <c r="K769" s="2">
        <f t="shared" si="440"/>
        <v>0.42438692098092645</v>
      </c>
      <c r="L769" s="2">
        <f t="shared" si="441"/>
        <v>0</v>
      </c>
      <c r="M769" s="2">
        <f t="shared" si="442"/>
        <v>0.50681198910081748</v>
      </c>
      <c r="N769" s="2">
        <f t="shared" si="435"/>
        <v>1.4305177111716621E-2</v>
      </c>
      <c r="O769" s="2">
        <f t="shared" si="436"/>
        <v>5.449591280653944E-2</v>
      </c>
      <c r="P769" s="1">
        <v>623</v>
      </c>
      <c r="R769" s="1">
        <v>744</v>
      </c>
      <c r="S769" s="1">
        <v>21</v>
      </c>
      <c r="X769" s="1">
        <v>72</v>
      </c>
      <c r="AC769" s="1">
        <v>8</v>
      </c>
      <c r="AI769" s="7">
        <f t="shared" si="443"/>
        <v>0</v>
      </c>
      <c r="AJ769" s="7">
        <f t="shared" si="444"/>
        <v>0</v>
      </c>
      <c r="AK769" s="7">
        <f t="shared" si="445"/>
        <v>0</v>
      </c>
      <c r="AL769" s="7">
        <f t="shared" si="446"/>
        <v>0</v>
      </c>
      <c r="AM769" s="2">
        <f t="shared" si="447"/>
        <v>0</v>
      </c>
      <c r="AN769" s="2">
        <f t="shared" si="448"/>
        <v>0</v>
      </c>
      <c r="AO769" s="2">
        <f t="shared" si="449"/>
        <v>0</v>
      </c>
      <c r="AP769" s="2">
        <f t="shared" si="450"/>
        <v>0</v>
      </c>
      <c r="AR769" t="str">
        <f t="shared" si="452"/>
        <v>Powell</v>
      </c>
      <c r="AS769" t="s">
        <v>479</v>
      </c>
      <c r="AT769" s="182">
        <v>6</v>
      </c>
      <c r="AV769" s="98">
        <v>21</v>
      </c>
      <c r="AW769" s="100">
        <v>197</v>
      </c>
      <c r="AX769" s="106">
        <f t="shared" si="451"/>
        <v>21197</v>
      </c>
      <c r="AZ769" s="7" t="s">
        <v>2975</v>
      </c>
      <c r="BA769" t="s">
        <v>3208</v>
      </c>
    </row>
    <row r="770" spans="1:53" ht="13" hidden="1" customHeight="1" outlineLevel="1">
      <c r="A770" t="s">
        <v>102</v>
      </c>
      <c r="B770" t="s">
        <v>479</v>
      </c>
      <c r="C770" s="1">
        <f t="shared" si="438"/>
        <v>2464</v>
      </c>
      <c r="D770" s="7">
        <f>IF(P770&gt;0,RANK(P770,(P770:R770,S770:AG770)),0)</f>
        <v>1</v>
      </c>
      <c r="E770" s="7">
        <f>IF(Q770&gt;0,RANK(Q770,(P770:R770,S770:AG770)),0)</f>
        <v>0</v>
      </c>
      <c r="F770" s="7">
        <f>IF(R770&gt;0,RANK(R770,(P770:R770,S770:AG770)),0)</f>
        <v>2</v>
      </c>
      <c r="G770" s="7">
        <f>IF(S770&gt;0,RANK(S770,(P770:R770,S770:AG770)),0)</f>
        <v>4</v>
      </c>
      <c r="H770" s="49">
        <f t="shared" si="439"/>
        <v>21</v>
      </c>
      <c r="I770" s="178">
        <f t="shared" si="437"/>
        <v>8.5227272727272721E-3</v>
      </c>
      <c r="J770" s="2"/>
      <c r="K770" s="2">
        <f t="shared" si="440"/>
        <v>0.47443181818181818</v>
      </c>
      <c r="L770" s="2">
        <f t="shared" si="441"/>
        <v>0</v>
      </c>
      <c r="M770" s="2">
        <f t="shared" si="442"/>
        <v>0.46590909090909088</v>
      </c>
      <c r="N770" s="2">
        <f t="shared" si="435"/>
        <v>9.74025974025974E-3</v>
      </c>
      <c r="O770" s="2">
        <f t="shared" si="436"/>
        <v>4.9918831168831251E-2</v>
      </c>
      <c r="P770" s="1">
        <v>1169</v>
      </c>
      <c r="R770" s="1">
        <v>1148</v>
      </c>
      <c r="S770" s="1">
        <v>24</v>
      </c>
      <c r="X770" s="1">
        <v>112</v>
      </c>
      <c r="AC770" s="1">
        <v>11</v>
      </c>
      <c r="AI770" s="7">
        <f t="shared" si="443"/>
        <v>0</v>
      </c>
      <c r="AJ770" s="7">
        <f t="shared" si="444"/>
        <v>0</v>
      </c>
      <c r="AK770" s="7">
        <f t="shared" si="445"/>
        <v>0</v>
      </c>
      <c r="AL770" s="7">
        <f t="shared" si="446"/>
        <v>0</v>
      </c>
      <c r="AM770" s="2">
        <f t="shared" si="447"/>
        <v>0</v>
      </c>
      <c r="AN770" s="2">
        <f t="shared" si="448"/>
        <v>0</v>
      </c>
      <c r="AO770" s="2">
        <f t="shared" si="449"/>
        <v>0</v>
      </c>
      <c r="AP770" s="2">
        <f t="shared" si="450"/>
        <v>0</v>
      </c>
      <c r="AR770" t="str">
        <f t="shared" si="452"/>
        <v>Pulaski</v>
      </c>
      <c r="AS770" t="s">
        <v>479</v>
      </c>
      <c r="AT770" s="182">
        <v>5</v>
      </c>
      <c r="AV770" s="98">
        <v>21</v>
      </c>
      <c r="AW770" s="100">
        <v>199</v>
      </c>
      <c r="AX770" s="106">
        <f t="shared" si="451"/>
        <v>21199</v>
      </c>
      <c r="AZ770" s="7" t="s">
        <v>2975</v>
      </c>
      <c r="BA770" t="s">
        <v>3208</v>
      </c>
    </row>
    <row r="771" spans="1:53" ht="13" hidden="1" customHeight="1" outlineLevel="1">
      <c r="A771" t="s">
        <v>1210</v>
      </c>
      <c r="B771" t="s">
        <v>479</v>
      </c>
      <c r="C771" s="1">
        <f t="shared" si="438"/>
        <v>297</v>
      </c>
      <c r="D771" s="7">
        <f>IF(P771&gt;0,RANK(P771,(P771:R771,S771:AG771)),0)</f>
        <v>2</v>
      </c>
      <c r="E771" s="7">
        <f>IF(Q771&gt;0,RANK(Q771,(P771:R771,S771:AG771)),0)</f>
        <v>0</v>
      </c>
      <c r="F771" s="7">
        <f>IF(R771&gt;0,RANK(R771,(P771:R771,S771:AG771)),0)</f>
        <v>1</v>
      </c>
      <c r="G771" s="7">
        <f>IF(S771&gt;0,RANK(S771,(P771:R771,S771:AG771)),0)</f>
        <v>4</v>
      </c>
      <c r="H771" s="49">
        <f t="shared" si="439"/>
        <v>82</v>
      </c>
      <c r="I771" s="178">
        <f t="shared" si="437"/>
        <v>0.27609427609427611</v>
      </c>
      <c r="J771" s="2"/>
      <c r="K771" s="2">
        <f t="shared" si="440"/>
        <v>0.31986531986531985</v>
      </c>
      <c r="L771" s="2">
        <f t="shared" si="441"/>
        <v>0</v>
      </c>
      <c r="M771" s="2">
        <f t="shared" si="442"/>
        <v>0.59595959595959591</v>
      </c>
      <c r="N771" s="2">
        <f t="shared" si="435"/>
        <v>2.6936026936026935E-2</v>
      </c>
      <c r="O771" s="2">
        <f t="shared" si="436"/>
        <v>5.7239057239057298E-2</v>
      </c>
      <c r="P771" s="1">
        <v>95</v>
      </c>
      <c r="R771" s="1">
        <v>177</v>
      </c>
      <c r="S771" s="1">
        <v>8</v>
      </c>
      <c r="X771" s="1">
        <v>15</v>
      </c>
      <c r="AC771" s="1">
        <v>2</v>
      </c>
      <c r="AI771" s="7">
        <f t="shared" si="443"/>
        <v>0</v>
      </c>
      <c r="AJ771" s="7">
        <f t="shared" si="444"/>
        <v>0</v>
      </c>
      <c r="AK771" s="7">
        <f t="shared" si="445"/>
        <v>0</v>
      </c>
      <c r="AL771" s="7">
        <f t="shared" si="446"/>
        <v>0</v>
      </c>
      <c r="AM771" s="2">
        <f t="shared" si="447"/>
        <v>0</v>
      </c>
      <c r="AN771" s="2">
        <f t="shared" si="448"/>
        <v>0</v>
      </c>
      <c r="AO771" s="2">
        <f t="shared" si="449"/>
        <v>0</v>
      </c>
      <c r="AP771" s="2">
        <f t="shared" si="450"/>
        <v>0</v>
      </c>
      <c r="AR771" t="str">
        <f t="shared" si="452"/>
        <v>Robertson</v>
      </c>
      <c r="AS771" t="s">
        <v>479</v>
      </c>
      <c r="AT771" s="182">
        <v>6</v>
      </c>
      <c r="AV771" s="98">
        <v>21</v>
      </c>
      <c r="AW771" s="100">
        <v>201</v>
      </c>
      <c r="AX771" s="106">
        <f t="shared" si="451"/>
        <v>21201</v>
      </c>
      <c r="AZ771" s="7" t="s">
        <v>2975</v>
      </c>
      <c r="BA771" t="s">
        <v>3208</v>
      </c>
    </row>
    <row r="772" spans="1:53" ht="13" hidden="1" customHeight="1" outlineLevel="1">
      <c r="A772" t="s">
        <v>1530</v>
      </c>
      <c r="B772" t="s">
        <v>479</v>
      </c>
      <c r="C772" s="1">
        <f t="shared" si="438"/>
        <v>521</v>
      </c>
      <c r="D772" s="7">
        <f>IF(P772&gt;0,RANK(P772,(P772:R772,S772:AG772)),0)</f>
        <v>2</v>
      </c>
      <c r="E772" s="7">
        <f>IF(Q772&gt;0,RANK(Q772,(P772:R772,S772:AG772)),0)</f>
        <v>0</v>
      </c>
      <c r="F772" s="7">
        <f>IF(R772&gt;0,RANK(R772,(P772:R772,S772:AG772)),0)</f>
        <v>1</v>
      </c>
      <c r="G772" s="7">
        <f>IF(S772&gt;0,RANK(S772,(P772:R772,S772:AG772)),0)</f>
        <v>5</v>
      </c>
      <c r="H772" s="49">
        <f t="shared" si="439"/>
        <v>16</v>
      </c>
      <c r="I772" s="178">
        <f t="shared" si="437"/>
        <v>3.0710172744721688E-2</v>
      </c>
      <c r="J772" s="2"/>
      <c r="K772" s="2">
        <f t="shared" si="440"/>
        <v>0.45681381957773515</v>
      </c>
      <c r="L772" s="2">
        <f t="shared" si="441"/>
        <v>0</v>
      </c>
      <c r="M772" s="2">
        <f t="shared" si="442"/>
        <v>0.4875239923224568</v>
      </c>
      <c r="N772" s="2">
        <f t="shared" si="435"/>
        <v>3.838771593090211E-3</v>
      </c>
      <c r="O772" s="2">
        <f t="shared" si="436"/>
        <v>5.1823416506717838E-2</v>
      </c>
      <c r="P772" s="1">
        <v>238</v>
      </c>
      <c r="R772" s="1">
        <v>254</v>
      </c>
      <c r="S772" s="1">
        <v>2</v>
      </c>
      <c r="X772" s="1">
        <v>22</v>
      </c>
      <c r="AC772" s="1">
        <v>5</v>
      </c>
      <c r="AI772" s="7">
        <f t="shared" si="443"/>
        <v>0</v>
      </c>
      <c r="AJ772" s="7">
        <f t="shared" si="444"/>
        <v>0</v>
      </c>
      <c r="AK772" s="7">
        <f t="shared" si="445"/>
        <v>0</v>
      </c>
      <c r="AL772" s="7">
        <f t="shared" si="446"/>
        <v>0</v>
      </c>
      <c r="AM772" s="2">
        <f t="shared" si="447"/>
        <v>0</v>
      </c>
      <c r="AN772" s="2">
        <f t="shared" si="448"/>
        <v>0</v>
      </c>
      <c r="AO772" s="2">
        <f t="shared" si="449"/>
        <v>0</v>
      </c>
      <c r="AP772" s="2">
        <f t="shared" si="450"/>
        <v>0</v>
      </c>
      <c r="AR772" t="str">
        <f t="shared" si="452"/>
        <v>Rockcastle</v>
      </c>
      <c r="AS772" t="s">
        <v>479</v>
      </c>
      <c r="AT772" s="182">
        <v>5</v>
      </c>
      <c r="AV772" s="98">
        <v>21</v>
      </c>
      <c r="AW772" s="100">
        <v>203</v>
      </c>
      <c r="AX772" s="106">
        <f t="shared" si="451"/>
        <v>21203</v>
      </c>
      <c r="AZ772" s="7" t="s">
        <v>2975</v>
      </c>
      <c r="BA772" t="s">
        <v>3208</v>
      </c>
    </row>
    <row r="773" spans="1:53" ht="13" hidden="1" customHeight="1" outlineLevel="1">
      <c r="A773" t="s">
        <v>1308</v>
      </c>
      <c r="B773" t="s">
        <v>479</v>
      </c>
      <c r="C773" s="1">
        <f t="shared" si="438"/>
        <v>2661</v>
      </c>
      <c r="D773" s="7">
        <f>IF(P773&gt;0,RANK(P773,(P773:R773,S773:AG773)),0)</f>
        <v>2</v>
      </c>
      <c r="E773" s="7">
        <f>IF(Q773&gt;0,RANK(Q773,(P773:R773,S773:AG773)),0)</f>
        <v>0</v>
      </c>
      <c r="F773" s="7">
        <f>IF(R773&gt;0,RANK(R773,(P773:R773,S773:AG773)),0)</f>
        <v>1</v>
      </c>
      <c r="G773" s="7">
        <f>IF(S773&gt;0,RANK(S773,(P773:R773,S773:AG773)),0)</f>
        <v>4</v>
      </c>
      <c r="H773" s="49">
        <f t="shared" si="439"/>
        <v>194</v>
      </c>
      <c r="I773" s="178">
        <f t="shared" si="437"/>
        <v>7.2904922961292751E-2</v>
      </c>
      <c r="J773" s="2"/>
      <c r="K773" s="2">
        <f t="shared" si="440"/>
        <v>0.43968432919954903</v>
      </c>
      <c r="L773" s="2">
        <f t="shared" si="441"/>
        <v>0</v>
      </c>
      <c r="M773" s="2">
        <f t="shared" si="442"/>
        <v>0.51258925216084184</v>
      </c>
      <c r="N773" s="2">
        <f t="shared" si="435"/>
        <v>9.3949642991356629E-3</v>
      </c>
      <c r="O773" s="2">
        <f t="shared" si="436"/>
        <v>3.833145434047347E-2</v>
      </c>
      <c r="P773" s="1">
        <v>1170</v>
      </c>
      <c r="R773" s="1">
        <v>1364</v>
      </c>
      <c r="S773" s="1">
        <v>25</v>
      </c>
      <c r="X773" s="1">
        <v>87</v>
      </c>
      <c r="AC773" s="1">
        <v>15</v>
      </c>
      <c r="AI773" s="7">
        <f t="shared" si="443"/>
        <v>0</v>
      </c>
      <c r="AJ773" s="7">
        <f t="shared" si="444"/>
        <v>0</v>
      </c>
      <c r="AK773" s="7">
        <f t="shared" si="445"/>
        <v>0</v>
      </c>
      <c r="AL773" s="7">
        <f t="shared" si="446"/>
        <v>0</v>
      </c>
      <c r="AM773" s="2">
        <f t="shared" si="447"/>
        <v>0</v>
      </c>
      <c r="AN773" s="2">
        <f t="shared" si="448"/>
        <v>0</v>
      </c>
      <c r="AO773" s="2">
        <f t="shared" si="449"/>
        <v>0</v>
      </c>
      <c r="AP773" s="2">
        <f t="shared" si="450"/>
        <v>0</v>
      </c>
      <c r="AR773" t="str">
        <f t="shared" si="452"/>
        <v>Rowan</v>
      </c>
      <c r="AS773" t="s">
        <v>479</v>
      </c>
      <c r="AT773" s="182">
        <v>5</v>
      </c>
      <c r="AV773" s="98">
        <v>21</v>
      </c>
      <c r="AW773" s="100">
        <v>205</v>
      </c>
      <c r="AX773" s="106">
        <f t="shared" si="451"/>
        <v>21205</v>
      </c>
      <c r="AZ773" s="7" t="s">
        <v>2975</v>
      </c>
      <c r="BA773" t="s">
        <v>3208</v>
      </c>
    </row>
    <row r="774" spans="1:53" ht="13" hidden="1" customHeight="1" outlineLevel="1">
      <c r="A774" t="s">
        <v>995</v>
      </c>
      <c r="B774" t="s">
        <v>479</v>
      </c>
      <c r="C774" s="1">
        <f t="shared" si="438"/>
        <v>711</v>
      </c>
      <c r="D774" s="7">
        <f>IF(P774&gt;0,RANK(P774,(P774:R774,S774:AG774)),0)</f>
        <v>1</v>
      </c>
      <c r="E774" s="7">
        <f>IF(Q774&gt;0,RANK(Q774,(P774:R774,S774:AG774)),0)</f>
        <v>0</v>
      </c>
      <c r="F774" s="7">
        <f>IF(R774&gt;0,RANK(R774,(P774:R774,S774:AG774)),0)</f>
        <v>2</v>
      </c>
      <c r="G774" s="7">
        <f>IF(S774&gt;0,RANK(S774,(P774:R774,S774:AG774)),0)</f>
        <v>4</v>
      </c>
      <c r="H774" s="49">
        <f t="shared" si="439"/>
        <v>11</v>
      </c>
      <c r="I774" s="178">
        <f t="shared" si="437"/>
        <v>1.5471167369901548E-2</v>
      </c>
      <c r="J774" s="2"/>
      <c r="K774" s="2">
        <f t="shared" si="440"/>
        <v>0.48241912798874825</v>
      </c>
      <c r="L774" s="2">
        <f t="shared" si="441"/>
        <v>0</v>
      </c>
      <c r="M774" s="2">
        <f t="shared" si="442"/>
        <v>0.46694796061884669</v>
      </c>
      <c r="N774" s="2">
        <f t="shared" si="435"/>
        <v>9.8452883263009851E-3</v>
      </c>
      <c r="O774" s="2">
        <f t="shared" si="436"/>
        <v>4.0787623066104124E-2</v>
      </c>
      <c r="P774" s="1">
        <v>343</v>
      </c>
      <c r="R774" s="1">
        <v>332</v>
      </c>
      <c r="S774" s="1">
        <v>7</v>
      </c>
      <c r="X774" s="1">
        <v>25</v>
      </c>
      <c r="AC774" s="1">
        <v>4</v>
      </c>
      <c r="AI774" s="7">
        <f t="shared" si="443"/>
        <v>0</v>
      </c>
      <c r="AJ774" s="7">
        <f t="shared" si="444"/>
        <v>0</v>
      </c>
      <c r="AK774" s="7">
        <f t="shared" si="445"/>
        <v>0</v>
      </c>
      <c r="AL774" s="7">
        <f t="shared" si="446"/>
        <v>0</v>
      </c>
      <c r="AM774" s="2">
        <f t="shared" si="447"/>
        <v>0</v>
      </c>
      <c r="AN774" s="2">
        <f t="shared" si="448"/>
        <v>0</v>
      </c>
      <c r="AO774" s="2">
        <f t="shared" si="449"/>
        <v>0</v>
      </c>
      <c r="AP774" s="2">
        <f t="shared" si="450"/>
        <v>0</v>
      </c>
      <c r="AR774" t="str">
        <f t="shared" si="452"/>
        <v>Russell</v>
      </c>
      <c r="AS774" t="s">
        <v>479</v>
      </c>
      <c r="AT774" s="182">
        <v>1</v>
      </c>
      <c r="AV774" s="98">
        <v>21</v>
      </c>
      <c r="AW774" s="100">
        <v>207</v>
      </c>
      <c r="AX774" s="106">
        <f t="shared" si="451"/>
        <v>21207</v>
      </c>
      <c r="AZ774" s="7" t="s">
        <v>2975</v>
      </c>
      <c r="BA774" t="s">
        <v>3208</v>
      </c>
    </row>
    <row r="775" spans="1:53" ht="13" hidden="1" customHeight="1" outlineLevel="1">
      <c r="A775" t="s">
        <v>1017</v>
      </c>
      <c r="B775" t="s">
        <v>479</v>
      </c>
      <c r="C775" s="1">
        <f t="shared" si="438"/>
        <v>5159</v>
      </c>
      <c r="D775" s="7">
        <f>IF(P775&gt;0,RANK(P775,(P775:R775,S775:AG775)),0)</f>
        <v>1</v>
      </c>
      <c r="E775" s="7">
        <f>IF(Q775&gt;0,RANK(Q775,(P775:R775,S775:AG775)),0)</f>
        <v>0</v>
      </c>
      <c r="F775" s="7">
        <f>IF(R775&gt;0,RANK(R775,(P775:R775,S775:AG775)),0)</f>
        <v>2</v>
      </c>
      <c r="G775" s="7">
        <f>IF(S775&gt;0,RANK(S775,(P775:R775,S775:AG775)),0)</f>
        <v>4</v>
      </c>
      <c r="H775" s="49">
        <f t="shared" si="439"/>
        <v>111</v>
      </c>
      <c r="I775" s="178">
        <f t="shared" si="437"/>
        <v>2.1515797635200621E-2</v>
      </c>
      <c r="J775" s="2"/>
      <c r="K775" s="2">
        <f t="shared" si="440"/>
        <v>0.48555921690250048</v>
      </c>
      <c r="L775" s="2">
        <f t="shared" si="441"/>
        <v>0</v>
      </c>
      <c r="M775" s="2">
        <f t="shared" si="442"/>
        <v>0.46404341926729986</v>
      </c>
      <c r="N775" s="2">
        <f t="shared" si="435"/>
        <v>8.5287846481876331E-3</v>
      </c>
      <c r="O775" s="2">
        <f t="shared" si="436"/>
        <v>4.1868579182012026E-2</v>
      </c>
      <c r="P775" s="1">
        <v>2505</v>
      </c>
      <c r="R775" s="1">
        <v>2394</v>
      </c>
      <c r="S775" s="1">
        <v>44</v>
      </c>
      <c r="X775" s="1">
        <v>207</v>
      </c>
      <c r="AC775" s="1">
        <v>9</v>
      </c>
      <c r="AI775" s="7">
        <f t="shared" si="443"/>
        <v>0</v>
      </c>
      <c r="AJ775" s="7">
        <f t="shared" si="444"/>
        <v>0</v>
      </c>
      <c r="AK775" s="7">
        <f t="shared" si="445"/>
        <v>0</v>
      </c>
      <c r="AL775" s="7">
        <f t="shared" si="446"/>
        <v>0</v>
      </c>
      <c r="AM775" s="2">
        <f t="shared" si="447"/>
        <v>0</v>
      </c>
      <c r="AN775" s="2">
        <f t="shared" si="448"/>
        <v>0</v>
      </c>
      <c r="AO775" s="2">
        <f t="shared" si="449"/>
        <v>0</v>
      </c>
      <c r="AP775" s="2">
        <f t="shared" si="450"/>
        <v>0</v>
      </c>
      <c r="AR775" t="str">
        <f t="shared" si="452"/>
        <v>Scott</v>
      </c>
      <c r="AS775" t="s">
        <v>479</v>
      </c>
      <c r="AT775" s="182">
        <v>6</v>
      </c>
      <c r="AV775" s="98">
        <v>21</v>
      </c>
      <c r="AW775" s="100">
        <v>209</v>
      </c>
      <c r="AX775" s="106">
        <f t="shared" si="451"/>
        <v>21209</v>
      </c>
      <c r="AZ775" s="7" t="s">
        <v>2975</v>
      </c>
      <c r="BA775" t="s">
        <v>3208</v>
      </c>
    </row>
    <row r="776" spans="1:53" ht="13" hidden="1" customHeight="1" outlineLevel="1">
      <c r="A776" t="s">
        <v>1472</v>
      </c>
      <c r="B776" t="s">
        <v>479</v>
      </c>
      <c r="C776" s="1">
        <f t="shared" si="438"/>
        <v>4589</v>
      </c>
      <c r="D776" s="7">
        <f>IF(P776&gt;0,RANK(P776,(P776:R776,S776:AG776)),0)</f>
        <v>1</v>
      </c>
      <c r="E776" s="7">
        <f>IF(Q776&gt;0,RANK(Q776,(P776:R776,S776:AG776)),0)</f>
        <v>0</v>
      </c>
      <c r="F776" s="7">
        <f>IF(R776&gt;0,RANK(R776,(P776:R776,S776:AG776)),0)</f>
        <v>2</v>
      </c>
      <c r="G776" s="7">
        <f>IF(S776&gt;0,RANK(S776,(P776:R776,S776:AG776)),0)</f>
        <v>4</v>
      </c>
      <c r="H776" s="49">
        <f t="shared" si="439"/>
        <v>151</v>
      </c>
      <c r="I776" s="178">
        <f t="shared" si="437"/>
        <v>3.2904772281542823E-2</v>
      </c>
      <c r="J776" s="2"/>
      <c r="K776" s="2">
        <f t="shared" si="440"/>
        <v>0.47831771627805625</v>
      </c>
      <c r="L776" s="2">
        <f t="shared" si="441"/>
        <v>0</v>
      </c>
      <c r="M776" s="2">
        <f t="shared" si="442"/>
        <v>0.44541294399651338</v>
      </c>
      <c r="N776" s="2">
        <f t="shared" si="435"/>
        <v>1.6125517541948138E-2</v>
      </c>
      <c r="O776" s="2">
        <f t="shared" si="436"/>
        <v>6.014382218348218E-2</v>
      </c>
      <c r="P776" s="1">
        <v>2195</v>
      </c>
      <c r="R776" s="1">
        <v>2044</v>
      </c>
      <c r="S776" s="1">
        <v>74</v>
      </c>
      <c r="X776" s="1">
        <v>263</v>
      </c>
      <c r="AC776" s="1">
        <v>13</v>
      </c>
      <c r="AI776" s="7">
        <f t="shared" si="443"/>
        <v>0</v>
      </c>
      <c r="AJ776" s="7">
        <f t="shared" si="444"/>
        <v>0</v>
      </c>
      <c r="AK776" s="7">
        <f t="shared" si="445"/>
        <v>0</v>
      </c>
      <c r="AL776" s="7">
        <f t="shared" si="446"/>
        <v>0</v>
      </c>
      <c r="AM776" s="2">
        <f t="shared" si="447"/>
        <v>0</v>
      </c>
      <c r="AN776" s="2">
        <f t="shared" si="448"/>
        <v>0</v>
      </c>
      <c r="AO776" s="2">
        <f t="shared" si="449"/>
        <v>0</v>
      </c>
      <c r="AP776" s="2">
        <f t="shared" si="450"/>
        <v>0</v>
      </c>
      <c r="AR776" t="str">
        <f t="shared" si="452"/>
        <v>Shelby</v>
      </c>
      <c r="AS776" t="s">
        <v>479</v>
      </c>
      <c r="AT776" s="182">
        <v>4</v>
      </c>
      <c r="AV776" s="98">
        <v>21</v>
      </c>
      <c r="AW776" s="100">
        <v>211</v>
      </c>
      <c r="AX776" s="106">
        <f t="shared" si="451"/>
        <v>21211</v>
      </c>
      <c r="AZ776" s="7" t="s">
        <v>2975</v>
      </c>
      <c r="BA776" t="s">
        <v>3208</v>
      </c>
    </row>
    <row r="777" spans="1:53" ht="13" hidden="1" customHeight="1" outlineLevel="1">
      <c r="A777" t="s">
        <v>836</v>
      </c>
      <c r="B777" t="s">
        <v>479</v>
      </c>
      <c r="C777" s="1">
        <f t="shared" si="438"/>
        <v>1542</v>
      </c>
      <c r="D777" s="7">
        <f>IF(P777&gt;0,RANK(P777,(P777:R777,S777:AG777)),0)</f>
        <v>1</v>
      </c>
      <c r="E777" s="7">
        <f>IF(Q777&gt;0,RANK(Q777,(P777:R777,S777:AG777)),0)</f>
        <v>0</v>
      </c>
      <c r="F777" s="7">
        <f>IF(R777&gt;0,RANK(R777,(P777:R777,S777:AG777)),0)</f>
        <v>2</v>
      </c>
      <c r="G777" s="7">
        <f>IF(S777&gt;0,RANK(S777,(P777:R777,S777:AG777)),0)</f>
        <v>4</v>
      </c>
      <c r="H777" s="49">
        <f t="shared" si="439"/>
        <v>13</v>
      </c>
      <c r="I777" s="178">
        <f t="shared" si="437"/>
        <v>8.4306095979247726E-3</v>
      </c>
      <c r="J777" s="2"/>
      <c r="K777" s="2">
        <f t="shared" si="440"/>
        <v>0.45914396887159531</v>
      </c>
      <c r="L777" s="2">
        <f t="shared" si="441"/>
        <v>0</v>
      </c>
      <c r="M777" s="2">
        <f t="shared" si="442"/>
        <v>0.45071335927367057</v>
      </c>
      <c r="N777" s="2">
        <f t="shared" si="435"/>
        <v>1.6861219195849545E-2</v>
      </c>
      <c r="O777" s="2">
        <f t="shared" si="436"/>
        <v>7.3281452658884638E-2</v>
      </c>
      <c r="P777" s="1">
        <v>708</v>
      </c>
      <c r="R777" s="1">
        <v>695</v>
      </c>
      <c r="S777" s="1">
        <v>26</v>
      </c>
      <c r="X777" s="1">
        <v>107</v>
      </c>
      <c r="AC777" s="1">
        <v>6</v>
      </c>
      <c r="AI777" s="7">
        <f t="shared" si="443"/>
        <v>0</v>
      </c>
      <c r="AJ777" s="7">
        <f t="shared" si="444"/>
        <v>0</v>
      </c>
      <c r="AK777" s="7">
        <f t="shared" si="445"/>
        <v>0</v>
      </c>
      <c r="AL777" s="7">
        <f t="shared" si="446"/>
        <v>0</v>
      </c>
      <c r="AM777" s="2">
        <f t="shared" si="447"/>
        <v>0</v>
      </c>
      <c r="AN777" s="2">
        <f t="shared" si="448"/>
        <v>0</v>
      </c>
      <c r="AO777" s="2">
        <f t="shared" si="449"/>
        <v>0</v>
      </c>
      <c r="AP777" s="2">
        <f t="shared" si="450"/>
        <v>0</v>
      </c>
      <c r="AR777" t="str">
        <f t="shared" si="452"/>
        <v>Simpson</v>
      </c>
      <c r="AS777" t="s">
        <v>479</v>
      </c>
      <c r="AT777" s="182">
        <v>1</v>
      </c>
      <c r="AV777" s="98">
        <v>21</v>
      </c>
      <c r="AW777" s="100">
        <v>213</v>
      </c>
      <c r="AX777" s="106">
        <f t="shared" si="451"/>
        <v>21213</v>
      </c>
      <c r="AZ777" s="7" t="s">
        <v>2975</v>
      </c>
      <c r="BA777" t="s">
        <v>3208</v>
      </c>
    </row>
    <row r="778" spans="1:53" ht="13" hidden="1" customHeight="1" outlineLevel="1">
      <c r="A778" t="s">
        <v>2172</v>
      </c>
      <c r="B778" t="s">
        <v>479</v>
      </c>
      <c r="C778" s="1">
        <f t="shared" si="438"/>
        <v>1575</v>
      </c>
      <c r="D778" s="7">
        <f>IF(P778&gt;0,RANK(P778,(P778:R778,S778:AG778)),0)</f>
        <v>2</v>
      </c>
      <c r="E778" s="7">
        <f>IF(Q778&gt;0,RANK(Q778,(P778:R778,S778:AG778)),0)</f>
        <v>0</v>
      </c>
      <c r="F778" s="7">
        <f>IF(R778&gt;0,RANK(R778,(P778:R778,S778:AG778)),0)</f>
        <v>1</v>
      </c>
      <c r="G778" s="7">
        <f>IF(S778&gt;0,RANK(S778,(P778:R778,S778:AG778)),0)</f>
        <v>4</v>
      </c>
      <c r="H778" s="49">
        <f t="shared" si="439"/>
        <v>133</v>
      </c>
      <c r="I778" s="178">
        <f t="shared" si="437"/>
        <v>8.4444444444444447E-2</v>
      </c>
      <c r="J778" s="2"/>
      <c r="K778" s="2">
        <f t="shared" si="440"/>
        <v>0.42730158730158729</v>
      </c>
      <c r="L778" s="2">
        <f t="shared" si="441"/>
        <v>0</v>
      </c>
      <c r="M778" s="2">
        <f t="shared" si="442"/>
        <v>0.51174603174603173</v>
      </c>
      <c r="N778" s="2">
        <f t="shared" si="435"/>
        <v>1.3968253968253968E-2</v>
      </c>
      <c r="O778" s="2">
        <f t="shared" si="436"/>
        <v>4.698412698412701E-2</v>
      </c>
      <c r="P778" s="1">
        <v>673</v>
      </c>
      <c r="R778" s="1">
        <v>806</v>
      </c>
      <c r="S778" s="1">
        <v>22</v>
      </c>
      <c r="X778" s="1">
        <v>67</v>
      </c>
      <c r="AC778" s="1">
        <v>7</v>
      </c>
      <c r="AI778" s="7">
        <f t="shared" si="443"/>
        <v>0</v>
      </c>
      <c r="AJ778" s="7">
        <f t="shared" si="444"/>
        <v>0</v>
      </c>
      <c r="AK778" s="7">
        <f t="shared" si="445"/>
        <v>0</v>
      </c>
      <c r="AL778" s="7">
        <f t="shared" si="446"/>
        <v>0</v>
      </c>
      <c r="AM778" s="2">
        <f t="shared" si="447"/>
        <v>0</v>
      </c>
      <c r="AN778" s="2">
        <f t="shared" si="448"/>
        <v>0</v>
      </c>
      <c r="AO778" s="2">
        <f t="shared" si="449"/>
        <v>0</v>
      </c>
      <c r="AP778" s="2">
        <f t="shared" si="450"/>
        <v>0</v>
      </c>
      <c r="AR778" t="str">
        <f t="shared" si="452"/>
        <v>Spencer</v>
      </c>
      <c r="AS778" t="s">
        <v>479</v>
      </c>
      <c r="AT778" s="182"/>
      <c r="AV778" s="98">
        <v>21</v>
      </c>
      <c r="AW778" s="100">
        <v>215</v>
      </c>
      <c r="AX778" s="106">
        <f t="shared" si="451"/>
        <v>21215</v>
      </c>
      <c r="AZ778" s="7" t="s">
        <v>2975</v>
      </c>
      <c r="BA778" t="s">
        <v>3208</v>
      </c>
    </row>
    <row r="779" spans="1:53" ht="13" hidden="1" customHeight="1" outlineLevel="1">
      <c r="A779" t="s">
        <v>3217</v>
      </c>
      <c r="B779" t="s">
        <v>479</v>
      </c>
      <c r="C779" s="1">
        <f t="shared" si="438"/>
        <v>1885</v>
      </c>
      <c r="D779" s="7">
        <f>IF(P779&gt;0,RANK(P779,(P779:R779,S779:AG779)),0)</f>
        <v>1</v>
      </c>
      <c r="E779" s="7">
        <f>IF(Q779&gt;0,RANK(Q779,(P779:R779,S779:AG779)),0)</f>
        <v>0</v>
      </c>
      <c r="F779" s="7">
        <f>IF(R779&gt;0,RANK(R779,(P779:R779,S779:AG779)),0)</f>
        <v>2</v>
      </c>
      <c r="G779" s="7">
        <f>IF(S779&gt;0,RANK(S779,(P779:R779,S779:AG779)),0)</f>
        <v>4</v>
      </c>
      <c r="H779" s="49">
        <f t="shared" si="439"/>
        <v>105</v>
      </c>
      <c r="I779" s="178">
        <f t="shared" si="437"/>
        <v>5.5702917771883291E-2</v>
      </c>
      <c r="J779" s="2"/>
      <c r="K779" s="2">
        <f t="shared" si="440"/>
        <v>0.50344827586206897</v>
      </c>
      <c r="L779" s="2">
        <f t="shared" si="441"/>
        <v>0</v>
      </c>
      <c r="M779" s="2">
        <f t="shared" si="442"/>
        <v>0.44774535809018567</v>
      </c>
      <c r="N779" s="2">
        <f t="shared" si="435"/>
        <v>9.5490716180371346E-3</v>
      </c>
      <c r="O779" s="2">
        <f t="shared" si="436"/>
        <v>3.9257294429708219E-2</v>
      </c>
      <c r="P779" s="1">
        <v>949</v>
      </c>
      <c r="R779" s="1">
        <v>844</v>
      </c>
      <c r="S779" s="1">
        <v>18</v>
      </c>
      <c r="X779" s="1">
        <v>67</v>
      </c>
      <c r="AC779" s="1">
        <v>7</v>
      </c>
      <c r="AI779" s="7">
        <f t="shared" si="443"/>
        <v>0</v>
      </c>
      <c r="AJ779" s="7">
        <f t="shared" si="444"/>
        <v>0</v>
      </c>
      <c r="AK779" s="7">
        <f t="shared" si="445"/>
        <v>0</v>
      </c>
      <c r="AL779" s="7">
        <f t="shared" si="446"/>
        <v>0</v>
      </c>
      <c r="AM779" s="2">
        <f t="shared" si="447"/>
        <v>0</v>
      </c>
      <c r="AN779" s="2">
        <f t="shared" si="448"/>
        <v>0</v>
      </c>
      <c r="AO779" s="2">
        <f t="shared" si="449"/>
        <v>0</v>
      </c>
      <c r="AP779" s="2">
        <f t="shared" si="450"/>
        <v>0</v>
      </c>
      <c r="AR779" t="str">
        <f t="shared" si="452"/>
        <v>Taylor</v>
      </c>
      <c r="AS779" t="s">
        <v>479</v>
      </c>
      <c r="AT779" s="182">
        <v>1</v>
      </c>
      <c r="AV779" s="98">
        <v>21</v>
      </c>
      <c r="AW779" s="100">
        <v>217</v>
      </c>
      <c r="AX779" s="106">
        <f t="shared" si="451"/>
        <v>21217</v>
      </c>
      <c r="AZ779" s="7" t="s">
        <v>2975</v>
      </c>
      <c r="BA779" t="s">
        <v>3208</v>
      </c>
    </row>
    <row r="780" spans="1:53" ht="13" hidden="1" customHeight="1" outlineLevel="1">
      <c r="A780" t="s">
        <v>235</v>
      </c>
      <c r="B780" t="s">
        <v>479</v>
      </c>
      <c r="C780" s="1">
        <f t="shared" si="438"/>
        <v>948</v>
      </c>
      <c r="D780" s="7">
        <f>IF(P780&gt;0,RANK(P780,(P780:R780,S780:AG780)),0)</f>
        <v>2</v>
      </c>
      <c r="E780" s="7">
        <f>IF(Q780&gt;0,RANK(Q780,(P780:R780,S780:AG780)),0)</f>
        <v>0</v>
      </c>
      <c r="F780" s="7">
        <f>IF(R780&gt;0,RANK(R780,(P780:R780,S780:AG780)),0)</f>
        <v>1</v>
      </c>
      <c r="G780" s="7">
        <f>IF(S780&gt;0,RANK(S780,(P780:R780,S780:AG780)),0)</f>
        <v>4</v>
      </c>
      <c r="H780" s="49">
        <f t="shared" si="439"/>
        <v>174</v>
      </c>
      <c r="I780" s="178">
        <f t="shared" si="437"/>
        <v>0.18354430379746836</v>
      </c>
      <c r="J780" s="2"/>
      <c r="K780" s="2">
        <f t="shared" si="440"/>
        <v>0.35126582278481011</v>
      </c>
      <c r="L780" s="2">
        <f t="shared" si="441"/>
        <v>0</v>
      </c>
      <c r="M780" s="2">
        <f t="shared" si="442"/>
        <v>0.53481012658227844</v>
      </c>
      <c r="N780" s="2">
        <f t="shared" si="435"/>
        <v>1.8987341772151899E-2</v>
      </c>
      <c r="O780" s="2">
        <f t="shared" si="436"/>
        <v>9.4936708860759542E-2</v>
      </c>
      <c r="P780" s="1">
        <v>333</v>
      </c>
      <c r="R780" s="1">
        <v>507</v>
      </c>
      <c r="S780" s="1">
        <v>18</v>
      </c>
      <c r="X780" s="1">
        <v>88</v>
      </c>
      <c r="AC780" s="1">
        <v>2</v>
      </c>
      <c r="AI780" s="7">
        <f t="shared" si="443"/>
        <v>0</v>
      </c>
      <c r="AJ780" s="7">
        <f t="shared" si="444"/>
        <v>0</v>
      </c>
      <c r="AK780" s="7">
        <f t="shared" si="445"/>
        <v>0</v>
      </c>
      <c r="AL780" s="7">
        <f t="shared" si="446"/>
        <v>0</v>
      </c>
      <c r="AM780" s="2">
        <f t="shared" si="447"/>
        <v>0</v>
      </c>
      <c r="AN780" s="2">
        <f t="shared" si="448"/>
        <v>0</v>
      </c>
      <c r="AO780" s="2">
        <f t="shared" si="449"/>
        <v>0</v>
      </c>
      <c r="AP780" s="2">
        <f t="shared" si="450"/>
        <v>0</v>
      </c>
      <c r="AR780" t="str">
        <f t="shared" si="452"/>
        <v>Todd</v>
      </c>
      <c r="AS780" t="s">
        <v>479</v>
      </c>
      <c r="AT780" s="182">
        <v>1</v>
      </c>
      <c r="AV780" s="98">
        <v>21</v>
      </c>
      <c r="AW780" s="100">
        <v>219</v>
      </c>
      <c r="AX780" s="106">
        <f t="shared" si="451"/>
        <v>21219</v>
      </c>
      <c r="AZ780" s="7" t="s">
        <v>2975</v>
      </c>
      <c r="BA780" t="s">
        <v>3208</v>
      </c>
    </row>
    <row r="781" spans="1:53" ht="13" hidden="1" customHeight="1" outlineLevel="1">
      <c r="A781" t="s">
        <v>2173</v>
      </c>
      <c r="B781" t="s">
        <v>479</v>
      </c>
      <c r="C781" s="1">
        <f t="shared" si="438"/>
        <v>1480</v>
      </c>
      <c r="D781" s="7">
        <f>IF(P781&gt;0,RANK(P781,(P781:R781,S781:AG781)),0)</f>
        <v>2</v>
      </c>
      <c r="E781" s="7">
        <f>IF(Q781&gt;0,RANK(Q781,(P781:R781,S781:AG781)),0)</f>
        <v>0</v>
      </c>
      <c r="F781" s="7">
        <f>IF(R781&gt;0,RANK(R781,(P781:R781,S781:AG781)),0)</f>
        <v>1</v>
      </c>
      <c r="G781" s="7">
        <f>IF(S781&gt;0,RANK(S781,(P781:R781,S781:AG781)),0)</f>
        <v>4</v>
      </c>
      <c r="H781" s="49">
        <f t="shared" si="439"/>
        <v>111</v>
      </c>
      <c r="I781" s="178">
        <f t="shared" si="437"/>
        <v>7.4999999999999997E-2</v>
      </c>
      <c r="J781" s="2"/>
      <c r="K781" s="2">
        <f t="shared" si="440"/>
        <v>0.4081081081081081</v>
      </c>
      <c r="L781" s="2">
        <f t="shared" si="441"/>
        <v>0</v>
      </c>
      <c r="M781" s="2">
        <f t="shared" si="442"/>
        <v>0.48310810810810811</v>
      </c>
      <c r="N781" s="2">
        <f t="shared" si="435"/>
        <v>1.9594594594594596E-2</v>
      </c>
      <c r="O781" s="2">
        <f t="shared" si="436"/>
        <v>8.9189189189189139E-2</v>
      </c>
      <c r="P781" s="1">
        <v>604</v>
      </c>
      <c r="R781" s="1">
        <v>715</v>
      </c>
      <c r="S781" s="1">
        <v>29</v>
      </c>
      <c r="X781" s="1">
        <v>119</v>
      </c>
      <c r="AC781" s="1">
        <v>13</v>
      </c>
      <c r="AI781" s="7">
        <f t="shared" si="443"/>
        <v>0</v>
      </c>
      <c r="AJ781" s="7">
        <f t="shared" si="444"/>
        <v>0</v>
      </c>
      <c r="AK781" s="7">
        <f t="shared" si="445"/>
        <v>0</v>
      </c>
      <c r="AL781" s="7">
        <f t="shared" si="446"/>
        <v>0</v>
      </c>
      <c r="AM781" s="2">
        <f t="shared" si="447"/>
        <v>0</v>
      </c>
      <c r="AN781" s="2">
        <f t="shared" si="448"/>
        <v>0</v>
      </c>
      <c r="AO781" s="2">
        <f t="shared" si="449"/>
        <v>0</v>
      </c>
      <c r="AP781" s="2">
        <f t="shared" si="450"/>
        <v>0</v>
      </c>
      <c r="AR781" t="str">
        <f t="shared" si="452"/>
        <v>Trigg</v>
      </c>
      <c r="AS781" t="s">
        <v>479</v>
      </c>
      <c r="AT781" s="182">
        <v>1</v>
      </c>
      <c r="AV781" s="98">
        <v>21</v>
      </c>
      <c r="AW781" s="100">
        <v>221</v>
      </c>
      <c r="AX781" s="106">
        <f t="shared" si="451"/>
        <v>21221</v>
      </c>
      <c r="AZ781" s="7" t="s">
        <v>2975</v>
      </c>
      <c r="BA781" t="s">
        <v>3208</v>
      </c>
    </row>
    <row r="782" spans="1:53" ht="13" hidden="1" customHeight="1" outlineLevel="1">
      <c r="A782" t="s">
        <v>2437</v>
      </c>
      <c r="B782" t="s">
        <v>479</v>
      </c>
      <c r="C782" s="1">
        <f t="shared" si="438"/>
        <v>1083</v>
      </c>
      <c r="D782" s="7">
        <f>IF(P782&gt;0,RANK(P782,(P782:R782,S782:AG782)),0)</f>
        <v>2</v>
      </c>
      <c r="E782" s="7">
        <f>IF(Q782&gt;0,RANK(Q782,(P782:R782,S782:AG782)),0)</f>
        <v>0</v>
      </c>
      <c r="F782" s="7">
        <f>IF(R782&gt;0,RANK(R782,(P782:R782,S782:AG782)),0)</f>
        <v>1</v>
      </c>
      <c r="G782" s="7">
        <f>IF(S782&gt;0,RANK(S782,(P782:R782,S782:AG782)),0)</f>
        <v>4</v>
      </c>
      <c r="H782" s="49">
        <f t="shared" si="439"/>
        <v>127</v>
      </c>
      <c r="I782" s="178">
        <f t="shared" si="437"/>
        <v>0.1172668513388735</v>
      </c>
      <c r="J782" s="2"/>
      <c r="K782" s="2">
        <f t="shared" si="440"/>
        <v>0.38319482917820868</v>
      </c>
      <c r="L782" s="2">
        <f t="shared" si="441"/>
        <v>0</v>
      </c>
      <c r="M782" s="2">
        <f t="shared" si="442"/>
        <v>0.50046168051708217</v>
      </c>
      <c r="N782" s="2">
        <f t="shared" si="435"/>
        <v>1.9390581717451522E-2</v>
      </c>
      <c r="O782" s="2">
        <f t="shared" si="436"/>
        <v>9.6952908587257622E-2</v>
      </c>
      <c r="P782" s="1">
        <v>415</v>
      </c>
      <c r="R782" s="1">
        <v>542</v>
      </c>
      <c r="S782" s="1">
        <v>21</v>
      </c>
      <c r="X782" s="1">
        <v>98</v>
      </c>
      <c r="AC782" s="1">
        <v>7</v>
      </c>
      <c r="AI782" s="7">
        <f t="shared" si="443"/>
        <v>0</v>
      </c>
      <c r="AJ782" s="7">
        <f t="shared" si="444"/>
        <v>0</v>
      </c>
      <c r="AK782" s="7">
        <f t="shared" si="445"/>
        <v>0</v>
      </c>
      <c r="AL782" s="7">
        <f t="shared" si="446"/>
        <v>0</v>
      </c>
      <c r="AM782" s="2">
        <f t="shared" si="447"/>
        <v>0</v>
      </c>
      <c r="AN782" s="2">
        <f t="shared" si="448"/>
        <v>0</v>
      </c>
      <c r="AO782" s="2">
        <f t="shared" si="449"/>
        <v>0</v>
      </c>
      <c r="AP782" s="2">
        <f t="shared" si="450"/>
        <v>0</v>
      </c>
      <c r="AR782" t="str">
        <f t="shared" si="452"/>
        <v>Trimble</v>
      </c>
      <c r="AS782" t="s">
        <v>479</v>
      </c>
      <c r="AT782" s="182">
        <v>4</v>
      </c>
      <c r="AV782" s="98">
        <v>21</v>
      </c>
      <c r="AW782" s="100">
        <v>223</v>
      </c>
      <c r="AX782" s="106">
        <f t="shared" si="451"/>
        <v>21223</v>
      </c>
      <c r="AZ782" s="7" t="s">
        <v>2975</v>
      </c>
      <c r="BA782" t="s">
        <v>3208</v>
      </c>
    </row>
    <row r="783" spans="1:53" ht="13" hidden="1" customHeight="1" outlineLevel="1">
      <c r="A783" t="s">
        <v>3257</v>
      </c>
      <c r="B783" t="s">
        <v>479</v>
      </c>
      <c r="C783" s="1">
        <f t="shared" si="438"/>
        <v>2245</v>
      </c>
      <c r="D783" s="7">
        <f>IF(P783&gt;0,RANK(P783,(P783:R783,S783:AG783)),0)</f>
        <v>2</v>
      </c>
      <c r="E783" s="7">
        <f>IF(Q783&gt;0,RANK(Q783,(P783:R783,S783:AG783)),0)</f>
        <v>0</v>
      </c>
      <c r="F783" s="7">
        <f>IF(R783&gt;0,RANK(R783,(P783:R783,S783:AG783)),0)</f>
        <v>1</v>
      </c>
      <c r="G783" s="7">
        <f>IF(S783&gt;0,RANK(S783,(P783:R783,S783:AG783)),0)</f>
        <v>4</v>
      </c>
      <c r="H783" s="49">
        <f t="shared" si="439"/>
        <v>434</v>
      </c>
      <c r="I783" s="178">
        <f t="shared" si="437"/>
        <v>0.19331848552338529</v>
      </c>
      <c r="J783" s="2"/>
      <c r="K783" s="2">
        <f t="shared" si="440"/>
        <v>0.29933184855233852</v>
      </c>
      <c r="L783" s="2">
        <f t="shared" si="441"/>
        <v>0</v>
      </c>
      <c r="M783" s="2">
        <f t="shared" si="442"/>
        <v>0.49265033407572384</v>
      </c>
      <c r="N783" s="2">
        <f t="shared" si="435"/>
        <v>2.6726057906458798E-2</v>
      </c>
      <c r="O783" s="2">
        <f t="shared" si="436"/>
        <v>0.18129175946547885</v>
      </c>
      <c r="P783" s="1">
        <v>672</v>
      </c>
      <c r="R783" s="1">
        <v>1106</v>
      </c>
      <c r="S783" s="1">
        <v>60</v>
      </c>
      <c r="X783" s="1">
        <v>388</v>
      </c>
      <c r="AC783" s="1">
        <v>19</v>
      </c>
      <c r="AI783" s="7">
        <f t="shared" si="443"/>
        <v>0</v>
      </c>
      <c r="AJ783" s="7">
        <f t="shared" si="444"/>
        <v>0</v>
      </c>
      <c r="AK783" s="7">
        <f t="shared" si="445"/>
        <v>0</v>
      </c>
      <c r="AL783" s="7">
        <f t="shared" si="446"/>
        <v>0</v>
      </c>
      <c r="AM783" s="2">
        <f t="shared" si="447"/>
        <v>0</v>
      </c>
      <c r="AN783" s="2">
        <f t="shared" si="448"/>
        <v>0</v>
      </c>
      <c r="AO783" s="2">
        <f t="shared" si="449"/>
        <v>0</v>
      </c>
      <c r="AP783" s="2">
        <f t="shared" si="450"/>
        <v>0</v>
      </c>
      <c r="AR783" t="str">
        <f t="shared" si="452"/>
        <v>Union</v>
      </c>
      <c r="AS783" t="s">
        <v>479</v>
      </c>
      <c r="AT783" s="182">
        <v>1</v>
      </c>
      <c r="AV783" s="98">
        <v>21</v>
      </c>
      <c r="AW783" s="100">
        <v>225</v>
      </c>
      <c r="AX783" s="106">
        <f t="shared" si="451"/>
        <v>21225</v>
      </c>
      <c r="AZ783" s="7" t="s">
        <v>2975</v>
      </c>
      <c r="BA783" t="s">
        <v>3208</v>
      </c>
    </row>
    <row r="784" spans="1:53" ht="13" hidden="1" customHeight="1" outlineLevel="1">
      <c r="A784" t="s">
        <v>1150</v>
      </c>
      <c r="B784" t="s">
        <v>479</v>
      </c>
      <c r="C784" s="1">
        <f t="shared" si="438"/>
        <v>10752</v>
      </c>
      <c r="D784" s="7">
        <f>IF(P784&gt;0,RANK(P784,(P784:R784,S784:AG784)),0)</f>
        <v>2</v>
      </c>
      <c r="E784" s="7">
        <f>IF(Q784&gt;0,RANK(Q784,(P784:R784,S784:AG784)),0)</f>
        <v>0</v>
      </c>
      <c r="F784" s="7">
        <f>IF(R784&gt;0,RANK(R784,(P784:R784,S784:AG784)),0)</f>
        <v>1</v>
      </c>
      <c r="G784" s="7">
        <f>IF(S784&gt;0,RANK(S784,(P784:R784,S784:AG784)),0)</f>
        <v>4</v>
      </c>
      <c r="H784" s="49">
        <f t="shared" si="439"/>
        <v>536</v>
      </c>
      <c r="I784" s="178">
        <f t="shared" si="437"/>
        <v>4.9851190476190479E-2</v>
      </c>
      <c r="J784" s="2"/>
      <c r="K784" s="2">
        <f t="shared" si="440"/>
        <v>0.44912574404761907</v>
      </c>
      <c r="L784" s="2">
        <f t="shared" si="441"/>
        <v>0</v>
      </c>
      <c r="M784" s="2">
        <f t="shared" si="442"/>
        <v>0.49897693452380953</v>
      </c>
      <c r="N784" s="2">
        <f t="shared" si="435"/>
        <v>1.0044642857142858E-2</v>
      </c>
      <c r="O784" s="2">
        <f t="shared" si="436"/>
        <v>4.1852678571428541E-2</v>
      </c>
      <c r="P784" s="1">
        <v>4829</v>
      </c>
      <c r="R784" s="1">
        <v>5365</v>
      </c>
      <c r="S784" s="1">
        <v>108</v>
      </c>
      <c r="X784" s="1">
        <v>423</v>
      </c>
      <c r="AC784" s="1">
        <v>27</v>
      </c>
      <c r="AI784" s="7">
        <f t="shared" si="443"/>
        <v>0</v>
      </c>
      <c r="AJ784" s="7">
        <f t="shared" si="444"/>
        <v>0</v>
      </c>
      <c r="AK784" s="7">
        <f t="shared" si="445"/>
        <v>0</v>
      </c>
      <c r="AL784" s="7">
        <f t="shared" si="446"/>
        <v>0</v>
      </c>
      <c r="AM784" s="2">
        <f t="shared" si="447"/>
        <v>0</v>
      </c>
      <c r="AN784" s="2">
        <f t="shared" si="448"/>
        <v>0</v>
      </c>
      <c r="AO784" s="2">
        <f t="shared" si="449"/>
        <v>0</v>
      </c>
      <c r="AP784" s="2">
        <f t="shared" si="450"/>
        <v>0</v>
      </c>
      <c r="AR784" t="str">
        <f t="shared" si="452"/>
        <v>Warren</v>
      </c>
      <c r="AS784" t="s">
        <v>479</v>
      </c>
      <c r="AT784" s="182">
        <v>2</v>
      </c>
      <c r="AV784" s="98">
        <v>21</v>
      </c>
      <c r="AW784" s="100">
        <v>227</v>
      </c>
      <c r="AX784" s="106">
        <f t="shared" si="451"/>
        <v>21227</v>
      </c>
      <c r="AZ784" s="7" t="s">
        <v>2975</v>
      </c>
      <c r="BA784" t="s">
        <v>3208</v>
      </c>
    </row>
    <row r="785" spans="1:81" ht="13" hidden="1" customHeight="1" outlineLevel="1">
      <c r="A785" t="s">
        <v>643</v>
      </c>
      <c r="B785" t="s">
        <v>479</v>
      </c>
      <c r="C785" s="1">
        <f t="shared" si="438"/>
        <v>1279</v>
      </c>
      <c r="D785" s="7">
        <f>IF(P785&gt;0,RANK(P785,(P785:R785,S785:AG785)),0)</f>
        <v>1</v>
      </c>
      <c r="E785" s="7">
        <f>IF(Q785&gt;0,RANK(Q785,(P785:R785,S785:AG785)),0)</f>
        <v>0</v>
      </c>
      <c r="F785" s="7">
        <f>IF(R785&gt;0,RANK(R785,(P785:R785,S785:AG785)),0)</f>
        <v>2</v>
      </c>
      <c r="G785" s="7">
        <f>IF(S785&gt;0,RANK(S785,(P785:R785,S785:AG785)),0)</f>
        <v>4</v>
      </c>
      <c r="H785" s="49">
        <f t="shared" si="439"/>
        <v>19</v>
      </c>
      <c r="I785" s="178">
        <f t="shared" si="437"/>
        <v>1.4855355746677092E-2</v>
      </c>
      <c r="J785" s="2"/>
      <c r="K785" s="2">
        <f t="shared" si="440"/>
        <v>0.4698983580922596</v>
      </c>
      <c r="L785" s="2">
        <f t="shared" si="441"/>
        <v>0</v>
      </c>
      <c r="M785" s="2">
        <f t="shared" si="442"/>
        <v>0.45504300234558248</v>
      </c>
      <c r="N785" s="2">
        <f t="shared" si="435"/>
        <v>1.2509773260359656E-2</v>
      </c>
      <c r="O785" s="2">
        <f t="shared" si="436"/>
        <v>6.2548866301798317E-2</v>
      </c>
      <c r="P785" s="1">
        <v>601</v>
      </c>
      <c r="R785" s="1">
        <v>582</v>
      </c>
      <c r="S785" s="1">
        <v>16</v>
      </c>
      <c r="X785" s="1">
        <v>71</v>
      </c>
      <c r="AC785" s="1">
        <v>9</v>
      </c>
      <c r="AI785" s="7">
        <f t="shared" si="443"/>
        <v>0</v>
      </c>
      <c r="AJ785" s="7">
        <f t="shared" si="444"/>
        <v>0</v>
      </c>
      <c r="AK785" s="7">
        <f t="shared" si="445"/>
        <v>0</v>
      </c>
      <c r="AL785" s="7">
        <f t="shared" si="446"/>
        <v>0</v>
      </c>
      <c r="AM785" s="2">
        <f t="shared" si="447"/>
        <v>0</v>
      </c>
      <c r="AN785" s="2">
        <f t="shared" si="448"/>
        <v>0</v>
      </c>
      <c r="AO785" s="2">
        <f t="shared" si="449"/>
        <v>0</v>
      </c>
      <c r="AP785" s="2">
        <f t="shared" si="450"/>
        <v>0</v>
      </c>
      <c r="AR785" t="str">
        <f t="shared" si="452"/>
        <v>Washington</v>
      </c>
      <c r="AS785" t="s">
        <v>479</v>
      </c>
      <c r="AT785" s="182"/>
      <c r="AV785" s="98">
        <v>21</v>
      </c>
      <c r="AW785" s="100">
        <v>229</v>
      </c>
      <c r="AX785" s="106">
        <f t="shared" si="451"/>
        <v>21229</v>
      </c>
      <c r="AZ785" s="7" t="s">
        <v>2975</v>
      </c>
      <c r="BA785" t="s">
        <v>3208</v>
      </c>
    </row>
    <row r="786" spans="1:81" ht="13" hidden="1" customHeight="1" outlineLevel="1">
      <c r="A786" t="s">
        <v>2161</v>
      </c>
      <c r="B786" t="s">
        <v>479</v>
      </c>
      <c r="C786" s="1">
        <f t="shared" si="438"/>
        <v>903</v>
      </c>
      <c r="D786" s="7">
        <f>IF(P786&gt;0,RANK(P786,(P786:R786,S786:AG786)),0)</f>
        <v>1</v>
      </c>
      <c r="E786" s="7">
        <f>IF(Q786&gt;0,RANK(Q786,(P786:R786,S786:AG786)),0)</f>
        <v>0</v>
      </c>
      <c r="F786" s="7">
        <f>IF(R786&gt;0,RANK(R786,(P786:R786,S786:AG786)),0)</f>
        <v>2</v>
      </c>
      <c r="G786" s="7">
        <f>IF(S786&gt;0,RANK(S786,(P786:R786,S786:AG786)),0)</f>
        <v>4</v>
      </c>
      <c r="H786" s="49">
        <f t="shared" si="439"/>
        <v>146</v>
      </c>
      <c r="I786" s="178">
        <f t="shared" si="437"/>
        <v>0.16168327796234774</v>
      </c>
      <c r="J786" s="2"/>
      <c r="K786" s="2">
        <f t="shared" si="440"/>
        <v>0.55592469545957923</v>
      </c>
      <c r="L786" s="2">
        <f t="shared" si="441"/>
        <v>0</v>
      </c>
      <c r="M786" s="2">
        <f t="shared" si="442"/>
        <v>0.39424141749723146</v>
      </c>
      <c r="N786" s="2">
        <f t="shared" si="435"/>
        <v>1.4396456256921373E-2</v>
      </c>
      <c r="O786" s="2">
        <f t="shared" si="436"/>
        <v>3.5437430786267932E-2</v>
      </c>
      <c r="P786" s="1">
        <v>502</v>
      </c>
      <c r="R786" s="1">
        <v>356</v>
      </c>
      <c r="S786" s="1">
        <v>13</v>
      </c>
      <c r="X786" s="1">
        <v>25</v>
      </c>
      <c r="AC786" s="1">
        <v>7</v>
      </c>
      <c r="AI786" s="7">
        <f t="shared" si="443"/>
        <v>0</v>
      </c>
      <c r="AJ786" s="7">
        <f t="shared" si="444"/>
        <v>0</v>
      </c>
      <c r="AK786" s="7">
        <f t="shared" si="445"/>
        <v>0</v>
      </c>
      <c r="AL786" s="7">
        <f t="shared" si="446"/>
        <v>0</v>
      </c>
      <c r="AM786" s="2">
        <f t="shared" si="447"/>
        <v>0</v>
      </c>
      <c r="AN786" s="2">
        <f t="shared" si="448"/>
        <v>0</v>
      </c>
      <c r="AO786" s="2">
        <f t="shared" si="449"/>
        <v>0</v>
      </c>
      <c r="AP786" s="2">
        <f t="shared" si="450"/>
        <v>0</v>
      </c>
      <c r="AR786" t="str">
        <f t="shared" si="452"/>
        <v>Wayne</v>
      </c>
      <c r="AS786" t="s">
        <v>479</v>
      </c>
      <c r="AT786" s="182">
        <v>5</v>
      </c>
      <c r="AV786" s="98">
        <v>21</v>
      </c>
      <c r="AW786" s="100">
        <v>231</v>
      </c>
      <c r="AX786" s="106">
        <f t="shared" si="451"/>
        <v>21231</v>
      </c>
      <c r="AZ786" s="7" t="s">
        <v>2975</v>
      </c>
      <c r="BA786" t="s">
        <v>3208</v>
      </c>
    </row>
    <row r="787" spans="1:81" ht="13" hidden="1" customHeight="1" outlineLevel="1">
      <c r="A787" t="s">
        <v>1048</v>
      </c>
      <c r="B787" t="s">
        <v>479</v>
      </c>
      <c r="C787" s="1">
        <f t="shared" si="438"/>
        <v>2411</v>
      </c>
      <c r="D787" s="7">
        <f>IF(P787&gt;0,RANK(P787,(P787:R787,S787:AG787)),0)</f>
        <v>2</v>
      </c>
      <c r="E787" s="7">
        <f>IF(Q787&gt;0,RANK(Q787,(P787:R787,S787:AG787)),0)</f>
        <v>0</v>
      </c>
      <c r="F787" s="7">
        <f>IF(R787&gt;0,RANK(R787,(P787:R787,S787:AG787)),0)</f>
        <v>1</v>
      </c>
      <c r="G787" s="7">
        <f>IF(S787&gt;0,RANK(S787,(P787:R787,S787:AG787)),0)</f>
        <v>4</v>
      </c>
      <c r="H787" s="49">
        <f t="shared" si="439"/>
        <v>476</v>
      </c>
      <c r="I787" s="178">
        <f t="shared" si="437"/>
        <v>0.19742845292409789</v>
      </c>
      <c r="J787" s="2"/>
      <c r="K787" s="2">
        <f t="shared" si="440"/>
        <v>0.28743260058067194</v>
      </c>
      <c r="L787" s="2">
        <f t="shared" si="441"/>
        <v>0</v>
      </c>
      <c r="M787" s="2">
        <f t="shared" si="442"/>
        <v>0.48486105350476982</v>
      </c>
      <c r="N787" s="2">
        <f t="shared" si="435"/>
        <v>2.6959767731231855E-2</v>
      </c>
      <c r="O787" s="2">
        <f t="shared" si="436"/>
        <v>0.20074657818332634</v>
      </c>
      <c r="P787" s="1">
        <v>693</v>
      </c>
      <c r="R787" s="1">
        <v>1169</v>
      </c>
      <c r="S787" s="1">
        <v>65</v>
      </c>
      <c r="X787" s="1">
        <v>468</v>
      </c>
      <c r="AC787" s="1">
        <v>16</v>
      </c>
      <c r="AI787" s="7">
        <f t="shared" si="443"/>
        <v>0</v>
      </c>
      <c r="AJ787" s="7">
        <f t="shared" si="444"/>
        <v>0</v>
      </c>
      <c r="AK787" s="7">
        <f t="shared" si="445"/>
        <v>0</v>
      </c>
      <c r="AL787" s="7">
        <f t="shared" si="446"/>
        <v>0</v>
      </c>
      <c r="AM787" s="2">
        <f t="shared" si="447"/>
        <v>0</v>
      </c>
      <c r="AN787" s="2">
        <f t="shared" si="448"/>
        <v>0</v>
      </c>
      <c r="AO787" s="2">
        <f t="shared" si="449"/>
        <v>0</v>
      </c>
      <c r="AP787" s="2">
        <f t="shared" si="450"/>
        <v>0</v>
      </c>
      <c r="AR787" t="str">
        <f t="shared" si="452"/>
        <v>Webster</v>
      </c>
      <c r="AS787" t="s">
        <v>479</v>
      </c>
      <c r="AT787" s="182">
        <v>1</v>
      </c>
      <c r="AV787" s="98">
        <v>21</v>
      </c>
      <c r="AW787" s="100">
        <v>233</v>
      </c>
      <c r="AX787" s="106">
        <f t="shared" si="451"/>
        <v>21233</v>
      </c>
      <c r="AZ787" s="7" t="s">
        <v>2975</v>
      </c>
      <c r="BA787" t="s">
        <v>3208</v>
      </c>
    </row>
    <row r="788" spans="1:81" ht="13" hidden="1" customHeight="1" outlineLevel="1">
      <c r="A788" t="s">
        <v>1091</v>
      </c>
      <c r="B788" t="s">
        <v>479</v>
      </c>
      <c r="C788" s="1">
        <f t="shared" si="438"/>
        <v>994</v>
      </c>
      <c r="D788" s="7">
        <f>IF(P788&gt;0,RANK(P788,(P788:R788,S788:AG788)),0)</f>
        <v>1</v>
      </c>
      <c r="E788" s="7">
        <f>IF(Q788&gt;0,RANK(Q788,(P788:R788,S788:AG788)),0)</f>
        <v>0</v>
      </c>
      <c r="F788" s="7">
        <f>IF(R788&gt;0,RANK(R788,(P788:R788,S788:AG788)),0)</f>
        <v>2</v>
      </c>
      <c r="G788" s="7">
        <f>IF(S788&gt;0,RANK(S788,(P788:R788,S788:AG788)),0)</f>
        <v>4</v>
      </c>
      <c r="H788" s="49">
        <f t="shared" si="439"/>
        <v>113</v>
      </c>
      <c r="I788" s="178">
        <f t="shared" si="437"/>
        <v>0.11368209255533199</v>
      </c>
      <c r="J788" s="2"/>
      <c r="K788" s="2">
        <f t="shared" si="440"/>
        <v>0.52515090543259557</v>
      </c>
      <c r="L788" s="2">
        <f t="shared" si="441"/>
        <v>0</v>
      </c>
      <c r="M788" s="2">
        <f t="shared" si="442"/>
        <v>0.41146881287726356</v>
      </c>
      <c r="N788" s="2">
        <f t="shared" si="435"/>
        <v>1.2072434607645875E-2</v>
      </c>
      <c r="O788" s="2">
        <f t="shared" si="436"/>
        <v>5.1307847082495001E-2</v>
      </c>
      <c r="P788" s="1">
        <v>522</v>
      </c>
      <c r="R788" s="1">
        <v>409</v>
      </c>
      <c r="S788" s="1">
        <v>12</v>
      </c>
      <c r="X788" s="1">
        <v>47</v>
      </c>
      <c r="AC788" s="1">
        <v>4</v>
      </c>
      <c r="AI788" s="7">
        <f t="shared" si="443"/>
        <v>0</v>
      </c>
      <c r="AJ788" s="7">
        <f t="shared" si="444"/>
        <v>0</v>
      </c>
      <c r="AK788" s="7">
        <f t="shared" si="445"/>
        <v>0</v>
      </c>
      <c r="AL788" s="7">
        <f t="shared" si="446"/>
        <v>0</v>
      </c>
      <c r="AM788" s="2">
        <f t="shared" si="447"/>
        <v>0</v>
      </c>
      <c r="AN788" s="2">
        <f t="shared" si="448"/>
        <v>0</v>
      </c>
      <c r="AO788" s="2">
        <f t="shared" si="449"/>
        <v>0</v>
      </c>
      <c r="AP788" s="2">
        <f t="shared" si="450"/>
        <v>0</v>
      </c>
      <c r="AR788" t="str">
        <f t="shared" si="452"/>
        <v>Whitley</v>
      </c>
      <c r="AS788" t="s">
        <v>479</v>
      </c>
      <c r="AT788" s="182">
        <v>5</v>
      </c>
      <c r="AV788" s="98">
        <v>21</v>
      </c>
      <c r="AW788" s="100">
        <v>235</v>
      </c>
      <c r="AX788" s="106">
        <f t="shared" si="451"/>
        <v>21235</v>
      </c>
      <c r="AZ788" s="7" t="s">
        <v>2975</v>
      </c>
      <c r="BA788" t="s">
        <v>3208</v>
      </c>
    </row>
    <row r="789" spans="1:81" ht="13" hidden="1" customHeight="1" outlineLevel="1">
      <c r="A789" t="s">
        <v>2457</v>
      </c>
      <c r="B789" t="s">
        <v>479</v>
      </c>
      <c r="C789" s="1">
        <f t="shared" si="438"/>
        <v>994</v>
      </c>
      <c r="D789" s="7">
        <f>IF(P789&gt;0,RANK(P789,(P789:R789,S789:AG789)),0)</f>
        <v>2</v>
      </c>
      <c r="E789" s="7">
        <f>IF(Q789&gt;0,RANK(Q789,(P789:R789,S789:AG789)),0)</f>
        <v>0</v>
      </c>
      <c r="F789" s="7">
        <f>IF(R789&gt;0,RANK(R789,(P789:R789,S789:AG789)),0)</f>
        <v>1</v>
      </c>
      <c r="G789" s="7">
        <f>IF(S789&gt;0,RANK(S789,(P789:R789,S789:AG789)),0)</f>
        <v>4</v>
      </c>
      <c r="H789" s="49">
        <f t="shared" si="439"/>
        <v>85</v>
      </c>
      <c r="I789" s="178">
        <f t="shared" si="437"/>
        <v>8.5513078470824955E-2</v>
      </c>
      <c r="J789" s="2"/>
      <c r="K789" s="2">
        <f t="shared" si="440"/>
        <v>0.4164989939637827</v>
      </c>
      <c r="L789" s="2">
        <f t="shared" si="441"/>
        <v>0</v>
      </c>
      <c r="M789" s="2">
        <f t="shared" si="442"/>
        <v>0.50201207243460766</v>
      </c>
      <c r="N789" s="2">
        <f t="shared" si="435"/>
        <v>1.2072434607645875E-2</v>
      </c>
      <c r="O789" s="2">
        <f t="shared" si="436"/>
        <v>6.9416498993963821E-2</v>
      </c>
      <c r="P789" s="1">
        <v>414</v>
      </c>
      <c r="R789" s="1">
        <v>499</v>
      </c>
      <c r="S789" s="1">
        <v>12</v>
      </c>
      <c r="X789" s="1">
        <v>58</v>
      </c>
      <c r="AC789" s="1">
        <v>11</v>
      </c>
      <c r="AI789" s="7">
        <f t="shared" si="443"/>
        <v>0</v>
      </c>
      <c r="AJ789" s="7">
        <f t="shared" si="444"/>
        <v>0</v>
      </c>
      <c r="AK789" s="7">
        <f t="shared" si="445"/>
        <v>0</v>
      </c>
      <c r="AL789" s="7">
        <f t="shared" si="446"/>
        <v>0</v>
      </c>
      <c r="AM789" s="2">
        <f t="shared" si="447"/>
        <v>0</v>
      </c>
      <c r="AN789" s="2">
        <f t="shared" si="448"/>
        <v>0</v>
      </c>
      <c r="AO789" s="2">
        <f t="shared" si="449"/>
        <v>0</v>
      </c>
      <c r="AP789" s="2">
        <f t="shared" si="450"/>
        <v>0</v>
      </c>
      <c r="AR789" t="str">
        <f t="shared" si="452"/>
        <v>Wolfe</v>
      </c>
      <c r="AS789" t="s">
        <v>479</v>
      </c>
      <c r="AT789" s="182">
        <v>6</v>
      </c>
      <c r="AV789" s="98">
        <v>21</v>
      </c>
      <c r="AW789" s="100">
        <v>237</v>
      </c>
      <c r="AX789" s="106">
        <f t="shared" si="451"/>
        <v>21237</v>
      </c>
      <c r="AZ789" s="7" t="s">
        <v>2975</v>
      </c>
      <c r="BA789" t="s">
        <v>3208</v>
      </c>
    </row>
    <row r="790" spans="1:81" ht="12" hidden="1" customHeight="1" outlineLevel="1">
      <c r="A790" t="s">
        <v>570</v>
      </c>
      <c r="B790" t="s">
        <v>479</v>
      </c>
      <c r="C790" s="1">
        <f t="shared" si="438"/>
        <v>4023</v>
      </c>
      <c r="D790" s="7">
        <f>IF(P790&gt;0,RANK(P790,(P790:R790,S790:AG790)),0)</f>
        <v>2</v>
      </c>
      <c r="E790" s="7">
        <f>IF(Q790&gt;0,RANK(Q790,(P790:R790,S790:AG790)),0)</f>
        <v>0</v>
      </c>
      <c r="F790" s="7">
        <f>IF(R790&gt;0,RANK(R790,(P790:R790,S790:AG790)),0)</f>
        <v>1</v>
      </c>
      <c r="G790" s="7">
        <f>IF(S790&gt;0,RANK(S790,(P790:R790,S790:AG790)),0)</f>
        <v>4</v>
      </c>
      <c r="H790" s="49">
        <f t="shared" si="439"/>
        <v>56</v>
      </c>
      <c r="I790" s="178">
        <f t="shared" si="437"/>
        <v>1.3919960228685061E-2</v>
      </c>
      <c r="J790" s="2"/>
      <c r="K790" s="2">
        <f t="shared" si="440"/>
        <v>0.46283867760377828</v>
      </c>
      <c r="L790" s="2">
        <f t="shared" si="441"/>
        <v>0</v>
      </c>
      <c r="M790" s="2">
        <f t="shared" si="442"/>
        <v>0.47675863783246336</v>
      </c>
      <c r="N790" s="2">
        <f t="shared" si="435"/>
        <v>1.1434253044991301E-2</v>
      </c>
      <c r="O790" s="2">
        <f t="shared" si="436"/>
        <v>4.8968431518767057E-2</v>
      </c>
      <c r="P790" s="1">
        <v>1862</v>
      </c>
      <c r="R790" s="1">
        <v>1918</v>
      </c>
      <c r="S790" s="1">
        <v>46</v>
      </c>
      <c r="X790" s="1">
        <v>187</v>
      </c>
      <c r="AC790" s="1">
        <v>10</v>
      </c>
      <c r="AI790" s="7">
        <f t="shared" si="443"/>
        <v>0</v>
      </c>
      <c r="AJ790" s="7">
        <f t="shared" si="444"/>
        <v>0</v>
      </c>
      <c r="AK790" s="7">
        <f t="shared" si="445"/>
        <v>0</v>
      </c>
      <c r="AL790" s="7">
        <f t="shared" si="446"/>
        <v>0</v>
      </c>
      <c r="AM790" s="2">
        <f t="shared" si="447"/>
        <v>0</v>
      </c>
      <c r="AN790" s="2">
        <f t="shared" si="448"/>
        <v>0</v>
      </c>
      <c r="AO790" s="2">
        <f t="shared" si="449"/>
        <v>0</v>
      </c>
      <c r="AP790" s="2">
        <f t="shared" si="450"/>
        <v>0</v>
      </c>
      <c r="AR790" t="str">
        <f t="shared" si="452"/>
        <v>Woodford</v>
      </c>
      <c r="AS790" t="s">
        <v>479</v>
      </c>
      <c r="AT790" s="182">
        <v>6</v>
      </c>
      <c r="AV790" s="98">
        <v>21</v>
      </c>
      <c r="AW790" s="100">
        <v>239</v>
      </c>
      <c r="AX790" s="106">
        <f t="shared" si="451"/>
        <v>21239</v>
      </c>
      <c r="AZ790" s="7" t="s">
        <v>2975</v>
      </c>
      <c r="BA790" t="s">
        <v>3208</v>
      </c>
    </row>
    <row r="791" spans="1:81" collapsed="1">
      <c r="A791" t="s">
        <v>2388</v>
      </c>
      <c r="B791" t="s">
        <v>1114</v>
      </c>
      <c r="C791" s="1">
        <f t="shared" si="438"/>
        <v>454565</v>
      </c>
      <c r="D791" s="7">
        <f>IF(P791&gt;0,RANK(P791,(P791:R791,S791:AG791)),0)</f>
        <v>1</v>
      </c>
      <c r="E791" s="7">
        <f>IF(Q791&gt;0,RANK(Q791,(P791:R791,S791:AG791)),0)</f>
        <v>0</v>
      </c>
      <c r="F791" s="7">
        <f>IF(R791&gt;0,RANK(R791,(P791:R791,S791:AG791)),0)</f>
        <v>2</v>
      </c>
      <c r="G791" s="7">
        <f>IF(S791&gt;0,RANK(S791,(P791:R791,S791:AG791)),0)</f>
        <v>4</v>
      </c>
      <c r="H791" s="49">
        <f t="shared" si="439"/>
        <v>1911</v>
      </c>
      <c r="I791" s="178">
        <f t="shared" si="437"/>
        <v>4.2040192271732314E-3</v>
      </c>
      <c r="J791" s="2"/>
      <c r="K791" s="2">
        <f t="shared" si="440"/>
        <v>0.46755469514810866</v>
      </c>
      <c r="L791" s="2">
        <f t="shared" si="441"/>
        <v>0</v>
      </c>
      <c r="M791" s="2">
        <f t="shared" si="442"/>
        <v>0.46335067592093537</v>
      </c>
      <c r="N791" s="2">
        <f t="shared" si="435"/>
        <v>1.2568059573438341E-2</v>
      </c>
      <c r="O791" s="2">
        <f t="shared" si="436"/>
        <v>5.6526569357517625E-2</v>
      </c>
      <c r="P791" s="1">
        <f>SUM(P671:P790)</f>
        <v>212534</v>
      </c>
      <c r="R791" s="1">
        <f>SUM(R671:R790)</f>
        <v>210623</v>
      </c>
      <c r="S791" s="1">
        <f>SUM(S671:S790)</f>
        <v>5713</v>
      </c>
      <c r="V791" s="3"/>
      <c r="X791" s="1">
        <f>SUM(X671:X790)</f>
        <v>24101</v>
      </c>
      <c r="AC791" s="1">
        <f>SUM(AC671:AC790)</f>
        <v>1594</v>
      </c>
      <c r="AI791" s="7">
        <f t="shared" si="443"/>
        <v>0</v>
      </c>
      <c r="AJ791" s="7">
        <f t="shared" si="444"/>
        <v>0</v>
      </c>
      <c r="AK791" s="7">
        <f t="shared" si="445"/>
        <v>0</v>
      </c>
      <c r="AL791" s="7">
        <f t="shared" si="446"/>
        <v>0</v>
      </c>
      <c r="AM791" s="2">
        <f t="shared" si="447"/>
        <v>0</v>
      </c>
      <c r="AN791" s="2">
        <f t="shared" si="448"/>
        <v>0</v>
      </c>
      <c r="AO791" s="2">
        <f t="shared" si="449"/>
        <v>0</v>
      </c>
      <c r="AP791" s="2">
        <f t="shared" si="450"/>
        <v>0</v>
      </c>
      <c r="AR791" t="str">
        <f t="shared" si="452"/>
        <v>Kentucky</v>
      </c>
      <c r="AS791" t="s">
        <v>1114</v>
      </c>
      <c r="AT791" s="182"/>
      <c r="AV791" s="98">
        <v>21</v>
      </c>
      <c r="AW791" s="100"/>
      <c r="AX791" s="98">
        <v>21</v>
      </c>
      <c r="AZ791" s="7" t="s">
        <v>1634</v>
      </c>
      <c r="BA791" t="s">
        <v>3208</v>
      </c>
    </row>
    <row r="792" spans="1:81">
      <c r="C792" s="1"/>
      <c r="E792" s="7"/>
      <c r="F792" s="7"/>
      <c r="G792" s="7"/>
      <c r="H792" s="49"/>
      <c r="I792" s="178"/>
      <c r="J792" s="2"/>
      <c r="AE792"/>
      <c r="AF792"/>
      <c r="AI792" s="7"/>
      <c r="AJ792" s="7"/>
      <c r="AK792" s="7"/>
      <c r="AL792" s="7"/>
      <c r="AT792" s="182"/>
      <c r="AV792" s="98"/>
      <c r="AW792" s="100"/>
    </row>
    <row r="793" spans="1:81" hidden="1" outlineLevel="1">
      <c r="A793" t="s">
        <v>1574</v>
      </c>
      <c r="B793" t="s">
        <v>886</v>
      </c>
      <c r="C793" s="1">
        <f t="shared" ref="C793:C824" si="453">SUM(P793:AG793)</f>
        <v>3466</v>
      </c>
      <c r="D793" s="7">
        <f>IF(P793&gt;0,RANK(P793,(P793:R793,S793:AG793)),0)</f>
        <v>1</v>
      </c>
      <c r="E793" s="7">
        <f>IF(Q793&gt;0,RANK(Q793,(P793:R793,S793:AG793)),0)</f>
        <v>0</v>
      </c>
      <c r="F793" s="7">
        <f>IF(R793&gt;0,RANK(R793,(P793:R793,S793:AG793)),0)</f>
        <v>2</v>
      </c>
      <c r="G793" s="7">
        <f>IF(S793&gt;0,RANK(S793,(P793:R793,S793:AG793)),0)</f>
        <v>4</v>
      </c>
      <c r="H793" s="49">
        <f t="shared" ref="H793:H824" si="454">MAX(P793:Y793)-LARGE(P793:Y793,2)</f>
        <v>776</v>
      </c>
      <c r="I793" s="178">
        <f t="shared" si="437"/>
        <v>0.22388920946335833</v>
      </c>
      <c r="J793" s="2"/>
      <c r="K793" s="2">
        <f t="shared" ref="K793:K824" si="455">IF($C793=0,"-",P793/$C793)</f>
        <v>0.53750721292556258</v>
      </c>
      <c r="L793" s="2">
        <f t="shared" ref="L793:L824" si="456">IF($C793=0,"-",Q793/$C793)</f>
        <v>0</v>
      </c>
      <c r="M793" s="2">
        <f t="shared" ref="M793:M824" si="457">IF($C793=0,"-",R793/$C793)</f>
        <v>0.31361800346220425</v>
      </c>
      <c r="N793" s="2">
        <f t="shared" si="435"/>
        <v>1.9619157530294286E-2</v>
      </c>
      <c r="O793" s="2">
        <f t="shared" si="436"/>
        <v>0.12925562608193888</v>
      </c>
      <c r="P793" s="1">
        <v>1863</v>
      </c>
      <c r="R793" s="1">
        <v>1087</v>
      </c>
      <c r="S793" s="1">
        <v>68</v>
      </c>
      <c r="V793" s="1">
        <v>40</v>
      </c>
      <c r="W793" s="1">
        <v>26</v>
      </c>
      <c r="Z793" s="1">
        <f>SUM(BE793:CK793)</f>
        <v>271</v>
      </c>
      <c r="AA793" s="1">
        <v>56</v>
      </c>
      <c r="AC793" s="1">
        <v>55</v>
      </c>
      <c r="AE793"/>
      <c r="AF793"/>
      <c r="AI793" s="7">
        <f t="shared" ref="AI793:AI824" si="458">IF(T793&gt;0,RANK(T793,(P793:Z793)),0)</f>
        <v>0</v>
      </c>
      <c r="AJ793" s="7">
        <f t="shared" ref="AJ793:AJ824" si="459">IF(U793&gt;0,RANK(U793,(P793:Z793)),0)</f>
        <v>0</v>
      </c>
      <c r="AK793" s="7">
        <f t="shared" ref="AK793:AK824" si="460">IF(V793&gt;0,RANK(V793,(P793:Z793)),0)</f>
        <v>5</v>
      </c>
      <c r="AL793" s="7">
        <f t="shared" ref="AL793:AL824" si="461">IF(W793&gt;0,RANK(W793,(P793:Z793)),0)</f>
        <v>6</v>
      </c>
      <c r="AM793" s="2">
        <f t="shared" ref="AM793:AM824" si="462">IF($C793=0,"-",T793/$C793)</f>
        <v>0</v>
      </c>
      <c r="AN793" s="2">
        <f t="shared" ref="AN793:AN824" si="463">IF($C793=0,"-",U793/$C793)</f>
        <v>0</v>
      </c>
      <c r="AO793" s="2">
        <f t="shared" ref="AO793:AO824" si="464">IF($C793=0,"-",V793/$C793)</f>
        <v>1.1540680900173111E-2</v>
      </c>
      <c r="AP793" s="2">
        <f t="shared" ref="AP793:AP824" si="465">IF($C793=0,"-",W793/$C793)</f>
        <v>7.5014425851125215E-3</v>
      </c>
      <c r="AR793" t="str">
        <f t="shared" si="452"/>
        <v>Acadia</v>
      </c>
      <c r="AS793" t="s">
        <v>886</v>
      </c>
      <c r="AT793" s="182">
        <v>3</v>
      </c>
      <c r="AV793" s="98">
        <v>22</v>
      </c>
      <c r="AW793" s="100">
        <v>1</v>
      </c>
      <c r="AX793" s="106">
        <f t="shared" ref="AX793:AX824" si="466">AV793*1000+AW793</f>
        <v>22001</v>
      </c>
      <c r="AZ793" s="7" t="s">
        <v>2134</v>
      </c>
      <c r="BA793" t="s">
        <v>3208</v>
      </c>
      <c r="BF793" s="1">
        <v>131</v>
      </c>
      <c r="BK793" s="1">
        <v>28</v>
      </c>
      <c r="CC793" s="1">
        <v>112</v>
      </c>
    </row>
    <row r="794" spans="1:81" hidden="1" outlineLevel="1">
      <c r="A794" t="s">
        <v>671</v>
      </c>
      <c r="B794" t="s">
        <v>886</v>
      </c>
      <c r="C794" s="1">
        <f t="shared" si="453"/>
        <v>972</v>
      </c>
      <c r="D794" s="7">
        <f>IF(P794&gt;0,RANK(P794,(P794:R794,S794:AG794)),0)</f>
        <v>1</v>
      </c>
      <c r="E794" s="7">
        <f>IF(Q794&gt;0,RANK(Q794,(P794:R794,S794:AG794)),0)</f>
        <v>0</v>
      </c>
      <c r="F794" s="7">
        <f>IF(R794&gt;0,RANK(R794,(P794:R794,S794:AG794)),0)</f>
        <v>2</v>
      </c>
      <c r="G794" s="7">
        <f>IF(S794&gt;0,RANK(S794,(P794:R794,S794:AG794)),0)</f>
        <v>4</v>
      </c>
      <c r="H794" s="49">
        <f t="shared" si="454"/>
        <v>239</v>
      </c>
      <c r="I794" s="178">
        <f t="shared" si="437"/>
        <v>0.24588477366255143</v>
      </c>
      <c r="J794" s="2"/>
      <c r="K794" s="2">
        <f t="shared" si="455"/>
        <v>0.55144032921810704</v>
      </c>
      <c r="L794" s="2">
        <f t="shared" si="456"/>
        <v>0</v>
      </c>
      <c r="M794" s="2">
        <f t="shared" si="457"/>
        <v>0.30555555555555558</v>
      </c>
      <c r="N794" s="2">
        <f t="shared" si="435"/>
        <v>1.646090534979424E-2</v>
      </c>
      <c r="O794" s="2">
        <f t="shared" si="436"/>
        <v>0.12654320987654313</v>
      </c>
      <c r="P794" s="1">
        <v>536</v>
      </c>
      <c r="R794" s="1">
        <v>297</v>
      </c>
      <c r="S794" s="1">
        <v>16</v>
      </c>
      <c r="V794" s="1">
        <v>6</v>
      </c>
      <c r="W794" s="1">
        <v>5</v>
      </c>
      <c r="Z794" s="1">
        <f t="shared" ref="Z794:Z856" si="467">SUM(BE794:CK794)</f>
        <v>95</v>
      </c>
      <c r="AA794" s="1">
        <v>12</v>
      </c>
      <c r="AC794" s="1">
        <v>5</v>
      </c>
      <c r="AE794"/>
      <c r="AF794"/>
      <c r="AI794" s="7">
        <f t="shared" si="458"/>
        <v>0</v>
      </c>
      <c r="AJ794" s="7">
        <f t="shared" si="459"/>
        <v>0</v>
      </c>
      <c r="AK794" s="7">
        <f t="shared" si="460"/>
        <v>5</v>
      </c>
      <c r="AL794" s="7">
        <f t="shared" si="461"/>
        <v>6</v>
      </c>
      <c r="AM794" s="2">
        <f t="shared" si="462"/>
        <v>0</v>
      </c>
      <c r="AN794" s="2">
        <f t="shared" si="463"/>
        <v>0</v>
      </c>
      <c r="AO794" s="2">
        <f t="shared" si="464"/>
        <v>6.1728395061728392E-3</v>
      </c>
      <c r="AP794" s="2">
        <f t="shared" si="465"/>
        <v>5.1440329218106996E-3</v>
      </c>
      <c r="AR794" t="str">
        <f t="shared" si="452"/>
        <v>Allen</v>
      </c>
      <c r="AS794" t="s">
        <v>886</v>
      </c>
      <c r="AT794" s="182">
        <v>4</v>
      </c>
      <c r="AV794" s="98">
        <v>22</v>
      </c>
      <c r="AW794" s="100">
        <v>3</v>
      </c>
      <c r="AX794" s="106">
        <f t="shared" si="466"/>
        <v>22003</v>
      </c>
      <c r="AZ794" s="7" t="s">
        <v>2134</v>
      </c>
      <c r="BA794" t="s">
        <v>3208</v>
      </c>
      <c r="BF794" s="1">
        <v>46</v>
      </c>
      <c r="BK794" s="1">
        <v>4</v>
      </c>
      <c r="CC794" s="1">
        <v>45</v>
      </c>
    </row>
    <row r="795" spans="1:81" hidden="1" outlineLevel="1">
      <c r="A795" t="s">
        <v>528</v>
      </c>
      <c r="B795" t="s">
        <v>886</v>
      </c>
      <c r="C795" s="1">
        <f t="shared" si="453"/>
        <v>5938</v>
      </c>
      <c r="D795" s="7">
        <f>IF(P795&gt;0,RANK(P795,(P795:R795,S795:AG795)),0)</f>
        <v>1</v>
      </c>
      <c r="E795" s="7">
        <f>IF(Q795&gt;0,RANK(Q795,(P795:R795,S795:AG795)),0)</f>
        <v>0</v>
      </c>
      <c r="F795" s="7">
        <f>IF(R795&gt;0,RANK(R795,(P795:R795,S795:AG795)),0)</f>
        <v>2</v>
      </c>
      <c r="G795" s="7">
        <f>IF(S795&gt;0,RANK(S795,(P795:R795,S795:AG795)),0)</f>
        <v>4</v>
      </c>
      <c r="H795" s="49">
        <f t="shared" si="454"/>
        <v>2838</v>
      </c>
      <c r="I795" s="178">
        <f t="shared" si="437"/>
        <v>0.47793869989895588</v>
      </c>
      <c r="J795" s="2"/>
      <c r="K795" s="2">
        <f t="shared" si="455"/>
        <v>0.71101380936342207</v>
      </c>
      <c r="L795" s="2">
        <f t="shared" si="456"/>
        <v>0</v>
      </c>
      <c r="M795" s="2">
        <f t="shared" si="457"/>
        <v>0.23307510946446616</v>
      </c>
      <c r="N795" s="2">
        <f t="shared" si="435"/>
        <v>6.9046817110138096E-3</v>
      </c>
      <c r="O795" s="2">
        <f t="shared" si="436"/>
        <v>4.9006399461097958E-2</v>
      </c>
      <c r="P795" s="1">
        <v>4222</v>
      </c>
      <c r="R795" s="1">
        <v>1384</v>
      </c>
      <c r="S795" s="1">
        <v>41</v>
      </c>
      <c r="V795" s="1">
        <v>24</v>
      </c>
      <c r="W795" s="1">
        <v>31</v>
      </c>
      <c r="Z795" s="1">
        <f t="shared" si="467"/>
        <v>180</v>
      </c>
      <c r="AA795" s="1">
        <v>25</v>
      </c>
      <c r="AC795" s="1">
        <v>31</v>
      </c>
      <c r="AE795"/>
      <c r="AF795"/>
      <c r="AI795" s="7">
        <f t="shared" si="458"/>
        <v>0</v>
      </c>
      <c r="AJ795" s="7">
        <f t="shared" si="459"/>
        <v>0</v>
      </c>
      <c r="AK795" s="7">
        <f t="shared" si="460"/>
        <v>6</v>
      </c>
      <c r="AL795" s="7">
        <f t="shared" si="461"/>
        <v>5</v>
      </c>
      <c r="AM795" s="2">
        <f t="shared" si="462"/>
        <v>0</v>
      </c>
      <c r="AN795" s="2">
        <f t="shared" si="463"/>
        <v>0</v>
      </c>
      <c r="AO795" s="2">
        <f t="shared" si="464"/>
        <v>4.0417649040080834E-3</v>
      </c>
      <c r="AP795" s="2">
        <f t="shared" si="465"/>
        <v>5.2206130010104415E-3</v>
      </c>
      <c r="AR795" t="str">
        <f t="shared" si="452"/>
        <v>Ascension</v>
      </c>
      <c r="AS795" t="s">
        <v>886</v>
      </c>
      <c r="AT795" s="182"/>
      <c r="AV795" s="98">
        <v>22</v>
      </c>
      <c r="AW795" s="100">
        <v>5</v>
      </c>
      <c r="AX795" s="106">
        <f t="shared" si="466"/>
        <v>22005</v>
      </c>
      <c r="AZ795" s="7" t="s">
        <v>2134</v>
      </c>
      <c r="BA795" t="s">
        <v>3208</v>
      </c>
      <c r="BF795" s="1">
        <v>95</v>
      </c>
      <c r="BK795" s="1">
        <v>11</v>
      </c>
      <c r="CC795" s="1">
        <v>74</v>
      </c>
    </row>
    <row r="796" spans="1:81" hidden="1" outlineLevel="1">
      <c r="A796" t="s">
        <v>284</v>
      </c>
      <c r="B796" t="s">
        <v>886</v>
      </c>
      <c r="C796" s="1">
        <f t="shared" si="453"/>
        <v>1596</v>
      </c>
      <c r="D796" s="7">
        <f>IF(P796&gt;0,RANK(P796,(P796:R796,S796:AG796)),0)</f>
        <v>1</v>
      </c>
      <c r="E796" s="7">
        <f>IF(Q796&gt;0,RANK(Q796,(P796:R796,S796:AG796)),0)</f>
        <v>0</v>
      </c>
      <c r="F796" s="7">
        <f>IF(R796&gt;0,RANK(R796,(P796:R796,S796:AG796)),0)</f>
        <v>2</v>
      </c>
      <c r="G796" s="7">
        <f>IF(S796&gt;0,RANK(S796,(P796:R796,S796:AG796)),0)</f>
        <v>4</v>
      </c>
      <c r="H796" s="49">
        <f t="shared" si="454"/>
        <v>827</v>
      </c>
      <c r="I796" s="178">
        <f t="shared" si="437"/>
        <v>0.51817042606516295</v>
      </c>
      <c r="J796" s="2"/>
      <c r="K796" s="2">
        <f t="shared" si="455"/>
        <v>0.71365914786967422</v>
      </c>
      <c r="L796" s="2">
        <f t="shared" si="456"/>
        <v>0</v>
      </c>
      <c r="M796" s="2">
        <f t="shared" si="457"/>
        <v>0.19548872180451127</v>
      </c>
      <c r="N796" s="2">
        <f t="shared" si="435"/>
        <v>1.5664160401002505E-2</v>
      </c>
      <c r="O796" s="2">
        <f t="shared" si="436"/>
        <v>7.5187969924812012E-2</v>
      </c>
      <c r="P796" s="1">
        <v>1139</v>
      </c>
      <c r="R796" s="1">
        <v>312</v>
      </c>
      <c r="S796" s="1">
        <v>25</v>
      </c>
      <c r="V796" s="1">
        <v>14</v>
      </c>
      <c r="W796" s="1">
        <v>8</v>
      </c>
      <c r="Z796" s="1">
        <f t="shared" si="467"/>
        <v>82</v>
      </c>
      <c r="AA796" s="1">
        <v>8</v>
      </c>
      <c r="AC796" s="1">
        <v>8</v>
      </c>
      <c r="AE796"/>
      <c r="AF796"/>
      <c r="AI796" s="7">
        <f t="shared" si="458"/>
        <v>0</v>
      </c>
      <c r="AJ796" s="7">
        <f t="shared" si="459"/>
        <v>0</v>
      </c>
      <c r="AK796" s="7">
        <f t="shared" si="460"/>
        <v>5</v>
      </c>
      <c r="AL796" s="7">
        <f t="shared" si="461"/>
        <v>6</v>
      </c>
      <c r="AM796" s="2">
        <f t="shared" si="462"/>
        <v>0</v>
      </c>
      <c r="AN796" s="2">
        <f t="shared" si="463"/>
        <v>0</v>
      </c>
      <c r="AO796" s="2">
        <f t="shared" si="464"/>
        <v>8.771929824561403E-3</v>
      </c>
      <c r="AP796" s="2">
        <f t="shared" si="465"/>
        <v>5.0125313283208017E-3</v>
      </c>
      <c r="AR796" t="str">
        <f t="shared" si="452"/>
        <v>Assumption</v>
      </c>
      <c r="AS796" t="s">
        <v>886</v>
      </c>
      <c r="AT796" s="182"/>
      <c r="AV796" s="98">
        <v>22</v>
      </c>
      <c r="AW796" s="100">
        <v>7</v>
      </c>
      <c r="AX796" s="106">
        <f t="shared" si="466"/>
        <v>22007</v>
      </c>
      <c r="AZ796" s="7" t="s">
        <v>2134</v>
      </c>
      <c r="BA796" t="s">
        <v>3208</v>
      </c>
      <c r="BF796" s="1">
        <v>41</v>
      </c>
      <c r="BK796" s="1">
        <v>6</v>
      </c>
      <c r="CC796" s="1">
        <v>35</v>
      </c>
    </row>
    <row r="797" spans="1:81" hidden="1" outlineLevel="1">
      <c r="A797" t="s">
        <v>1810</v>
      </c>
      <c r="B797" t="s">
        <v>886</v>
      </c>
      <c r="C797" s="1">
        <f t="shared" si="453"/>
        <v>1845</v>
      </c>
      <c r="D797" s="7">
        <f>IF(P797&gt;0,RANK(P797,(P797:R797,S797:AG797)),0)</f>
        <v>1</v>
      </c>
      <c r="E797" s="7">
        <f>IF(Q797&gt;0,RANK(Q797,(P797:R797,S797:AG797)),0)</f>
        <v>0</v>
      </c>
      <c r="F797" s="7">
        <f>IF(R797&gt;0,RANK(R797,(P797:R797,S797:AG797)),0)</f>
        <v>2</v>
      </c>
      <c r="G797" s="7">
        <f>IF(S797&gt;0,RANK(S797,(P797:R797,S797:AG797)),0)</f>
        <v>4</v>
      </c>
      <c r="H797" s="49">
        <f t="shared" si="454"/>
        <v>726</v>
      </c>
      <c r="I797" s="178">
        <f t="shared" si="437"/>
        <v>0.39349593495934959</v>
      </c>
      <c r="J797" s="2"/>
      <c r="K797" s="2">
        <f t="shared" si="455"/>
        <v>0.64010840108401079</v>
      </c>
      <c r="L797" s="2">
        <f t="shared" si="456"/>
        <v>0</v>
      </c>
      <c r="M797" s="2">
        <f t="shared" si="457"/>
        <v>0.24661246612466126</v>
      </c>
      <c r="N797" s="2">
        <f t="shared" si="435"/>
        <v>1.4634146341463415E-2</v>
      </c>
      <c r="O797" s="2">
        <f t="shared" si="436"/>
        <v>9.8644986449864538E-2</v>
      </c>
      <c r="P797" s="1">
        <v>1181</v>
      </c>
      <c r="R797" s="1">
        <v>455</v>
      </c>
      <c r="S797" s="1">
        <v>27</v>
      </c>
      <c r="V797" s="1">
        <v>9</v>
      </c>
      <c r="W797" s="1">
        <v>12</v>
      </c>
      <c r="Z797" s="1">
        <f t="shared" si="467"/>
        <v>137</v>
      </c>
      <c r="AA797" s="1">
        <v>8</v>
      </c>
      <c r="AC797" s="1">
        <v>16</v>
      </c>
      <c r="AE797"/>
      <c r="AF797"/>
      <c r="AI797" s="7">
        <f t="shared" si="458"/>
        <v>0</v>
      </c>
      <c r="AJ797" s="7">
        <f t="shared" si="459"/>
        <v>0</v>
      </c>
      <c r="AK797" s="7">
        <f t="shared" si="460"/>
        <v>6</v>
      </c>
      <c r="AL797" s="7">
        <f t="shared" si="461"/>
        <v>5</v>
      </c>
      <c r="AM797" s="2">
        <f t="shared" si="462"/>
        <v>0</v>
      </c>
      <c r="AN797" s="2">
        <f t="shared" si="463"/>
        <v>0</v>
      </c>
      <c r="AO797" s="2">
        <f t="shared" si="464"/>
        <v>4.8780487804878049E-3</v>
      </c>
      <c r="AP797" s="2">
        <f t="shared" si="465"/>
        <v>6.5040650406504065E-3</v>
      </c>
      <c r="AR797" t="str">
        <f t="shared" si="452"/>
        <v>Avoyelles</v>
      </c>
      <c r="AS797" t="s">
        <v>886</v>
      </c>
      <c r="AT797" s="182">
        <v>5</v>
      </c>
      <c r="AV797" s="98">
        <v>22</v>
      </c>
      <c r="AW797" s="100">
        <v>9</v>
      </c>
      <c r="AX797" s="106">
        <f t="shared" si="466"/>
        <v>22009</v>
      </c>
      <c r="AZ797" s="7" t="s">
        <v>2134</v>
      </c>
      <c r="BA797" t="s">
        <v>3208</v>
      </c>
      <c r="BF797" s="1">
        <v>71</v>
      </c>
      <c r="BK797" s="1">
        <v>12</v>
      </c>
      <c r="CC797" s="1">
        <v>54</v>
      </c>
    </row>
    <row r="798" spans="1:81" hidden="1" outlineLevel="1">
      <c r="A798" t="s">
        <v>568</v>
      </c>
      <c r="B798" t="s">
        <v>886</v>
      </c>
      <c r="C798" s="1">
        <f t="shared" si="453"/>
        <v>1269</v>
      </c>
      <c r="D798" s="7">
        <f>IF(P798&gt;0,RANK(P798,(P798:R798,S798:AG798)),0)</f>
        <v>1</v>
      </c>
      <c r="E798" s="7">
        <f>IF(Q798&gt;0,RANK(Q798,(P798:R798,S798:AG798)),0)</f>
        <v>0</v>
      </c>
      <c r="F798" s="7">
        <f>IF(R798&gt;0,RANK(R798,(P798:R798,S798:AG798)),0)</f>
        <v>2</v>
      </c>
      <c r="G798" s="7">
        <f>IF(S798&gt;0,RANK(S798,(P798:R798,S798:AG798)),0)</f>
        <v>4</v>
      </c>
      <c r="H798" s="49">
        <f t="shared" si="454"/>
        <v>288</v>
      </c>
      <c r="I798" s="178">
        <f t="shared" si="437"/>
        <v>0.22695035460992907</v>
      </c>
      <c r="J798" s="2"/>
      <c r="K798" s="2">
        <f t="shared" si="455"/>
        <v>0.53506698187549251</v>
      </c>
      <c r="L798" s="2">
        <f t="shared" si="456"/>
        <v>0</v>
      </c>
      <c r="M798" s="2">
        <f t="shared" si="457"/>
        <v>0.30811662726556344</v>
      </c>
      <c r="N798" s="2">
        <f t="shared" si="435"/>
        <v>2.4428684003152089E-2</v>
      </c>
      <c r="O798" s="2">
        <f t="shared" si="436"/>
        <v>0.13238770685579196</v>
      </c>
      <c r="P798" s="1">
        <v>679</v>
      </c>
      <c r="R798" s="1">
        <v>391</v>
      </c>
      <c r="S798" s="1">
        <v>31</v>
      </c>
      <c r="V798" s="1">
        <v>22</v>
      </c>
      <c r="W798" s="1">
        <v>8</v>
      </c>
      <c r="Z798" s="1">
        <f t="shared" si="467"/>
        <v>107</v>
      </c>
      <c r="AA798" s="1">
        <v>11</v>
      </c>
      <c r="AC798" s="1">
        <v>20</v>
      </c>
      <c r="AE798"/>
      <c r="AF798"/>
      <c r="AI798" s="7">
        <f t="shared" si="458"/>
        <v>0</v>
      </c>
      <c r="AJ798" s="7">
        <f t="shared" si="459"/>
        <v>0</v>
      </c>
      <c r="AK798" s="7">
        <f t="shared" si="460"/>
        <v>5</v>
      </c>
      <c r="AL798" s="7">
        <f t="shared" si="461"/>
        <v>6</v>
      </c>
      <c r="AM798" s="2">
        <f t="shared" si="462"/>
        <v>0</v>
      </c>
      <c r="AN798" s="2">
        <f t="shared" si="463"/>
        <v>0</v>
      </c>
      <c r="AO798" s="2">
        <f t="shared" si="464"/>
        <v>1.7336485421591805E-2</v>
      </c>
      <c r="AP798" s="2">
        <f t="shared" si="465"/>
        <v>6.3041765169424748E-3</v>
      </c>
      <c r="AR798" t="str">
        <f t="shared" si="452"/>
        <v>Beauregard</v>
      </c>
      <c r="AS798" t="s">
        <v>886</v>
      </c>
      <c r="AT798" s="182">
        <v>4</v>
      </c>
      <c r="AV798" s="98">
        <v>22</v>
      </c>
      <c r="AW798" s="100">
        <v>11</v>
      </c>
      <c r="AX798" s="106">
        <f t="shared" si="466"/>
        <v>22011</v>
      </c>
      <c r="AZ798" s="7" t="s">
        <v>2134</v>
      </c>
      <c r="BA798" t="s">
        <v>3208</v>
      </c>
      <c r="BF798" s="1">
        <v>40</v>
      </c>
      <c r="BK798" s="1">
        <v>6</v>
      </c>
      <c r="CC798" s="1">
        <v>61</v>
      </c>
    </row>
    <row r="799" spans="1:81" hidden="1" outlineLevel="1">
      <c r="A799" t="s">
        <v>1133</v>
      </c>
      <c r="B799" t="s">
        <v>886</v>
      </c>
      <c r="C799" s="1">
        <f t="shared" si="453"/>
        <v>1373</v>
      </c>
      <c r="D799" s="7">
        <f>IF(P799&gt;0,RANK(P799,(P799:R799,S799:AG799)),0)</f>
        <v>1</v>
      </c>
      <c r="E799" s="7">
        <f>IF(Q799&gt;0,RANK(Q799,(P799:R799,S799:AG799)),0)</f>
        <v>0</v>
      </c>
      <c r="F799" s="7">
        <f>IF(R799&gt;0,RANK(R799,(P799:R799,S799:AG799)),0)</f>
        <v>2</v>
      </c>
      <c r="G799" s="7">
        <f>IF(S799&gt;0,RANK(S799,(P799:R799,S799:AG799)),0)</f>
        <v>5</v>
      </c>
      <c r="H799" s="49">
        <f t="shared" si="454"/>
        <v>834</v>
      </c>
      <c r="I799" s="178">
        <f t="shared" si="437"/>
        <v>0.60742898761835395</v>
      </c>
      <c r="J799" s="2"/>
      <c r="K799" s="2">
        <f t="shared" si="455"/>
        <v>0.76911871813546973</v>
      </c>
      <c r="L799" s="2">
        <f t="shared" si="456"/>
        <v>0</v>
      </c>
      <c r="M799" s="2">
        <f t="shared" si="457"/>
        <v>0.1616897305171158</v>
      </c>
      <c r="N799" s="2">
        <f t="shared" si="435"/>
        <v>8.0116533139111441E-3</v>
      </c>
      <c r="O799" s="2">
        <f t="shared" si="436"/>
        <v>6.1179898033503335E-2</v>
      </c>
      <c r="P799" s="1">
        <v>1056</v>
      </c>
      <c r="R799" s="1">
        <v>222</v>
      </c>
      <c r="S799" s="1">
        <v>11</v>
      </c>
      <c r="V799" s="1">
        <v>6</v>
      </c>
      <c r="W799" s="1">
        <v>6</v>
      </c>
      <c r="Z799" s="1">
        <f t="shared" si="467"/>
        <v>50</v>
      </c>
      <c r="AA799" s="1">
        <v>12</v>
      </c>
      <c r="AC799" s="1">
        <v>10</v>
      </c>
      <c r="AE799"/>
      <c r="AF799"/>
      <c r="AI799" s="7">
        <f t="shared" si="458"/>
        <v>0</v>
      </c>
      <c r="AJ799" s="7">
        <f t="shared" si="459"/>
        <v>0</v>
      </c>
      <c r="AK799" s="7">
        <f t="shared" si="460"/>
        <v>5</v>
      </c>
      <c r="AL799" s="7">
        <f t="shared" si="461"/>
        <v>5</v>
      </c>
      <c r="AM799" s="2">
        <f t="shared" si="462"/>
        <v>0</v>
      </c>
      <c r="AN799" s="2">
        <f t="shared" si="463"/>
        <v>0</v>
      </c>
      <c r="AO799" s="2">
        <f t="shared" si="464"/>
        <v>4.3699927166788053E-3</v>
      </c>
      <c r="AP799" s="2">
        <f t="shared" si="465"/>
        <v>4.3699927166788053E-3</v>
      </c>
      <c r="AR799" t="str">
        <f t="shared" si="452"/>
        <v>Bienville</v>
      </c>
      <c r="AS799" t="s">
        <v>886</v>
      </c>
      <c r="AT799" s="182">
        <v>4</v>
      </c>
      <c r="AV799" s="98">
        <v>22</v>
      </c>
      <c r="AW799" s="100">
        <v>13</v>
      </c>
      <c r="AX799" s="106">
        <f t="shared" si="466"/>
        <v>22013</v>
      </c>
      <c r="AZ799" s="7" t="s">
        <v>2134</v>
      </c>
      <c r="BA799" t="s">
        <v>3208</v>
      </c>
      <c r="BF799" s="1">
        <v>26</v>
      </c>
      <c r="BK799" s="1">
        <v>12</v>
      </c>
      <c r="CC799" s="1">
        <v>12</v>
      </c>
    </row>
    <row r="800" spans="1:81" hidden="1" outlineLevel="1">
      <c r="A800" t="s">
        <v>1175</v>
      </c>
      <c r="B800" t="s">
        <v>886</v>
      </c>
      <c r="C800" s="1">
        <f t="shared" si="453"/>
        <v>4389</v>
      </c>
      <c r="D800" s="7">
        <f>IF(P800&gt;0,RANK(P800,(P800:R800,S800:AG800)),0)</f>
        <v>1</v>
      </c>
      <c r="E800" s="7">
        <f>IF(Q800&gt;0,RANK(Q800,(P800:R800,S800:AG800)),0)</f>
        <v>0</v>
      </c>
      <c r="F800" s="7">
        <f>IF(R800&gt;0,RANK(R800,(P800:R800,S800:AG800)),0)</f>
        <v>2</v>
      </c>
      <c r="G800" s="7">
        <f>IF(S800&gt;0,RANK(S800,(P800:R800,S800:AG800)),0)</f>
        <v>4</v>
      </c>
      <c r="H800" s="49">
        <f t="shared" si="454"/>
        <v>1732</v>
      </c>
      <c r="I800" s="178">
        <f t="shared" si="437"/>
        <v>0.39462292093871043</v>
      </c>
      <c r="J800" s="2"/>
      <c r="K800" s="2">
        <f t="shared" si="455"/>
        <v>0.66507177033492826</v>
      </c>
      <c r="L800" s="2">
        <f t="shared" si="456"/>
        <v>0</v>
      </c>
      <c r="M800" s="2">
        <f t="shared" si="457"/>
        <v>0.27044884939621783</v>
      </c>
      <c r="N800" s="2">
        <f t="shared" si="435"/>
        <v>1.0708589655958077E-2</v>
      </c>
      <c r="O800" s="2">
        <f t="shared" si="436"/>
        <v>5.3770790612895837E-2</v>
      </c>
      <c r="P800" s="1">
        <v>2919</v>
      </c>
      <c r="R800" s="1">
        <v>1187</v>
      </c>
      <c r="S800" s="1">
        <v>47</v>
      </c>
      <c r="V800" s="1">
        <v>20</v>
      </c>
      <c r="W800" s="1">
        <v>10</v>
      </c>
      <c r="Z800" s="1">
        <f t="shared" si="467"/>
        <v>158</v>
      </c>
      <c r="AA800" s="1">
        <v>24</v>
      </c>
      <c r="AC800" s="1">
        <v>24</v>
      </c>
      <c r="AE800"/>
      <c r="AF800"/>
      <c r="AI800" s="7">
        <f t="shared" si="458"/>
        <v>0</v>
      </c>
      <c r="AJ800" s="7">
        <f t="shared" si="459"/>
        <v>0</v>
      </c>
      <c r="AK800" s="7">
        <f t="shared" si="460"/>
        <v>5</v>
      </c>
      <c r="AL800" s="7">
        <f t="shared" si="461"/>
        <v>6</v>
      </c>
      <c r="AM800" s="2">
        <f t="shared" si="462"/>
        <v>0</v>
      </c>
      <c r="AN800" s="2">
        <f t="shared" si="463"/>
        <v>0</v>
      </c>
      <c r="AO800" s="2">
        <f t="shared" si="464"/>
        <v>4.5568466621098199E-3</v>
      </c>
      <c r="AP800" s="2">
        <f t="shared" si="465"/>
        <v>2.27842333105491E-3</v>
      </c>
      <c r="AR800" t="str">
        <f t="shared" si="452"/>
        <v>Bossier</v>
      </c>
      <c r="AS800" t="s">
        <v>886</v>
      </c>
      <c r="AT800" s="182">
        <v>4</v>
      </c>
      <c r="AV800" s="98">
        <v>22</v>
      </c>
      <c r="AW800" s="100">
        <v>15</v>
      </c>
      <c r="AX800" s="106">
        <f t="shared" si="466"/>
        <v>22015</v>
      </c>
      <c r="AZ800" s="7" t="s">
        <v>2134</v>
      </c>
      <c r="BA800" t="s">
        <v>3208</v>
      </c>
      <c r="BF800" s="1">
        <v>66</v>
      </c>
      <c r="BK800" s="1">
        <v>19</v>
      </c>
      <c r="CC800" s="1">
        <v>73</v>
      </c>
    </row>
    <row r="801" spans="1:81" hidden="1" outlineLevel="1">
      <c r="A801" t="s">
        <v>361</v>
      </c>
      <c r="B801" t="s">
        <v>886</v>
      </c>
      <c r="C801" s="1">
        <f t="shared" si="453"/>
        <v>20901</v>
      </c>
      <c r="D801" s="7">
        <f>IF(P801&gt;0,RANK(P801,(P801:R801,S801:AG801)),0)</f>
        <v>1</v>
      </c>
      <c r="E801" s="7">
        <f>IF(Q801&gt;0,RANK(Q801,(P801:R801,S801:AG801)),0)</f>
        <v>0</v>
      </c>
      <c r="F801" s="7">
        <f>IF(R801&gt;0,RANK(R801,(P801:R801,S801:AG801)),0)</f>
        <v>2</v>
      </c>
      <c r="G801" s="7">
        <f>IF(S801&gt;0,RANK(S801,(P801:R801,S801:AG801)),0)</f>
        <v>4</v>
      </c>
      <c r="H801" s="49">
        <f t="shared" si="454"/>
        <v>13157</v>
      </c>
      <c r="I801" s="178">
        <f t="shared" si="437"/>
        <v>0.6294914118941678</v>
      </c>
      <c r="J801" s="2"/>
      <c r="K801" s="2">
        <f t="shared" si="455"/>
        <v>0.79756949428257018</v>
      </c>
      <c r="L801" s="2">
        <f t="shared" si="456"/>
        <v>0</v>
      </c>
      <c r="M801" s="2">
        <f t="shared" si="457"/>
        <v>0.16807808238840247</v>
      </c>
      <c r="N801" s="2">
        <f t="shared" si="435"/>
        <v>5.3107506817855607E-3</v>
      </c>
      <c r="O801" s="2">
        <f t="shared" si="436"/>
        <v>2.9041672647241792E-2</v>
      </c>
      <c r="P801" s="1">
        <v>16670</v>
      </c>
      <c r="R801" s="1">
        <v>3513</v>
      </c>
      <c r="S801" s="1">
        <v>111</v>
      </c>
      <c r="V801" s="1">
        <v>49</v>
      </c>
      <c r="W801" s="1">
        <v>40</v>
      </c>
      <c r="Z801" s="1">
        <f t="shared" si="467"/>
        <v>406</v>
      </c>
      <c r="AA801" s="1">
        <v>45</v>
      </c>
      <c r="AC801" s="1">
        <v>67</v>
      </c>
      <c r="AE801"/>
      <c r="AF801"/>
      <c r="AI801" s="7">
        <f t="shared" si="458"/>
        <v>0</v>
      </c>
      <c r="AJ801" s="7">
        <f t="shared" si="459"/>
        <v>0</v>
      </c>
      <c r="AK801" s="7">
        <f t="shared" si="460"/>
        <v>5</v>
      </c>
      <c r="AL801" s="7">
        <f t="shared" si="461"/>
        <v>6</v>
      </c>
      <c r="AM801" s="2">
        <f t="shared" si="462"/>
        <v>0</v>
      </c>
      <c r="AN801" s="2">
        <f t="shared" si="463"/>
        <v>0</v>
      </c>
      <c r="AO801" s="2">
        <f t="shared" si="464"/>
        <v>2.3443854361035357E-3</v>
      </c>
      <c r="AP801" s="2">
        <f t="shared" si="465"/>
        <v>1.913784029472274E-3</v>
      </c>
      <c r="AR801" t="str">
        <f t="shared" si="452"/>
        <v>Caddo</v>
      </c>
      <c r="AS801" t="s">
        <v>886</v>
      </c>
      <c r="AT801" s="182">
        <v>4</v>
      </c>
      <c r="AV801" s="98">
        <v>22</v>
      </c>
      <c r="AW801" s="100">
        <v>17</v>
      </c>
      <c r="AX801" s="106">
        <f t="shared" si="466"/>
        <v>22017</v>
      </c>
      <c r="AZ801" s="7" t="s">
        <v>2134</v>
      </c>
      <c r="BA801" t="s">
        <v>3208</v>
      </c>
      <c r="BF801" s="1">
        <v>215</v>
      </c>
      <c r="BK801" s="1">
        <v>44</v>
      </c>
      <c r="CC801" s="1">
        <v>147</v>
      </c>
    </row>
    <row r="802" spans="1:81" hidden="1" outlineLevel="1">
      <c r="A802" t="s">
        <v>2674</v>
      </c>
      <c r="B802" t="s">
        <v>886</v>
      </c>
      <c r="C802" s="1">
        <f t="shared" si="453"/>
        <v>10036</v>
      </c>
      <c r="D802" s="7">
        <f>IF(P802&gt;0,RANK(P802,(P802:R802,S802:AG802)),0)</f>
        <v>1</v>
      </c>
      <c r="E802" s="7">
        <f>IF(Q802&gt;0,RANK(Q802,(P802:R802,S802:AG802)),0)</f>
        <v>0</v>
      </c>
      <c r="F802" s="7">
        <f>IF(R802&gt;0,RANK(R802,(P802:R802,S802:AG802)),0)</f>
        <v>2</v>
      </c>
      <c r="G802" s="7">
        <f>IF(S802&gt;0,RANK(S802,(P802:R802,S802:AG802)),0)</f>
        <v>4</v>
      </c>
      <c r="H802" s="49">
        <f t="shared" si="454"/>
        <v>3969</v>
      </c>
      <c r="I802" s="178">
        <f t="shared" si="437"/>
        <v>0.39547628537265844</v>
      </c>
      <c r="J802" s="2"/>
      <c r="K802" s="2">
        <f t="shared" si="455"/>
        <v>0.65703467516939018</v>
      </c>
      <c r="L802" s="2">
        <f t="shared" si="456"/>
        <v>0</v>
      </c>
      <c r="M802" s="2">
        <f t="shared" si="457"/>
        <v>0.26155838979673174</v>
      </c>
      <c r="N802" s="2">
        <f t="shared" si="435"/>
        <v>9.8644878437624556E-3</v>
      </c>
      <c r="O802" s="2">
        <f t="shared" si="436"/>
        <v>7.1542447190115627E-2</v>
      </c>
      <c r="P802" s="1">
        <v>6594</v>
      </c>
      <c r="R802" s="1">
        <v>2625</v>
      </c>
      <c r="S802" s="1">
        <v>99</v>
      </c>
      <c r="V802" s="1">
        <v>66</v>
      </c>
      <c r="W802" s="1">
        <v>33</v>
      </c>
      <c r="Z802" s="1">
        <f t="shared" si="467"/>
        <v>497</v>
      </c>
      <c r="AA802" s="1">
        <v>59</v>
      </c>
      <c r="AC802" s="1">
        <v>63</v>
      </c>
      <c r="AE802"/>
      <c r="AF802"/>
      <c r="AI802" s="7">
        <f t="shared" si="458"/>
        <v>0</v>
      </c>
      <c r="AJ802" s="7">
        <f t="shared" si="459"/>
        <v>0</v>
      </c>
      <c r="AK802" s="7">
        <f t="shared" si="460"/>
        <v>5</v>
      </c>
      <c r="AL802" s="7">
        <f t="shared" si="461"/>
        <v>6</v>
      </c>
      <c r="AM802" s="2">
        <f t="shared" si="462"/>
        <v>0</v>
      </c>
      <c r="AN802" s="2">
        <f t="shared" si="463"/>
        <v>0</v>
      </c>
      <c r="AO802" s="2">
        <f t="shared" si="464"/>
        <v>6.5763252291749699E-3</v>
      </c>
      <c r="AP802" s="2">
        <f t="shared" si="465"/>
        <v>3.2881626145874849E-3</v>
      </c>
      <c r="AR802" t="str">
        <f t="shared" si="452"/>
        <v>Calcasieu</v>
      </c>
      <c r="AS802" t="s">
        <v>886</v>
      </c>
      <c r="AT802" s="182">
        <v>3</v>
      </c>
      <c r="AV802" s="98">
        <v>22</v>
      </c>
      <c r="AW802" s="100">
        <v>19</v>
      </c>
      <c r="AX802" s="106">
        <f t="shared" si="466"/>
        <v>22019</v>
      </c>
      <c r="AZ802" s="7" t="s">
        <v>2134</v>
      </c>
      <c r="BA802" t="s">
        <v>3208</v>
      </c>
      <c r="BF802" s="1">
        <v>193</v>
      </c>
      <c r="BK802" s="1">
        <v>24</v>
      </c>
      <c r="CC802" s="1">
        <v>280</v>
      </c>
    </row>
    <row r="803" spans="1:81" hidden="1" outlineLevel="1">
      <c r="A803" t="s">
        <v>466</v>
      </c>
      <c r="B803" t="s">
        <v>886</v>
      </c>
      <c r="C803" s="1">
        <f t="shared" si="453"/>
        <v>489</v>
      </c>
      <c r="D803" s="7">
        <f>IF(P803&gt;0,RANK(P803,(P803:R803,S803:AG803)),0)</f>
        <v>1</v>
      </c>
      <c r="E803" s="7">
        <f>IF(Q803&gt;0,RANK(Q803,(P803:R803,S803:AG803)),0)</f>
        <v>0</v>
      </c>
      <c r="F803" s="7">
        <f>IF(R803&gt;0,RANK(R803,(P803:R803,S803:AG803)),0)</f>
        <v>2</v>
      </c>
      <c r="G803" s="7">
        <f>IF(S803&gt;0,RANK(S803,(P803:R803,S803:AG803)),0)</f>
        <v>5</v>
      </c>
      <c r="H803" s="49">
        <f t="shared" si="454"/>
        <v>156</v>
      </c>
      <c r="I803" s="178">
        <f t="shared" si="437"/>
        <v>0.31901840490797545</v>
      </c>
      <c r="J803" s="2"/>
      <c r="K803" s="2">
        <f t="shared" si="455"/>
        <v>0.57873210633946826</v>
      </c>
      <c r="L803" s="2">
        <f t="shared" si="456"/>
        <v>0</v>
      </c>
      <c r="M803" s="2">
        <f t="shared" si="457"/>
        <v>0.25971370143149286</v>
      </c>
      <c r="N803" s="2">
        <f t="shared" si="435"/>
        <v>1.6359918200408999E-2</v>
      </c>
      <c r="O803" s="2">
        <f t="shared" si="436"/>
        <v>0.14519427402862989</v>
      </c>
      <c r="P803" s="1">
        <v>283</v>
      </c>
      <c r="R803" s="1">
        <v>127</v>
      </c>
      <c r="S803" s="1">
        <v>8</v>
      </c>
      <c r="V803" s="1">
        <v>5</v>
      </c>
      <c r="W803" s="1">
        <v>1</v>
      </c>
      <c r="Z803" s="1">
        <f t="shared" si="467"/>
        <v>51</v>
      </c>
      <c r="AA803" s="1">
        <v>11</v>
      </c>
      <c r="AC803" s="1">
        <v>3</v>
      </c>
      <c r="AE803"/>
      <c r="AF803"/>
      <c r="AI803" s="7">
        <f t="shared" si="458"/>
        <v>0</v>
      </c>
      <c r="AJ803" s="7">
        <f t="shared" si="459"/>
        <v>0</v>
      </c>
      <c r="AK803" s="7">
        <f t="shared" si="460"/>
        <v>5</v>
      </c>
      <c r="AL803" s="7">
        <f t="shared" si="461"/>
        <v>6</v>
      </c>
      <c r="AM803" s="2">
        <f t="shared" si="462"/>
        <v>0</v>
      </c>
      <c r="AN803" s="2">
        <f t="shared" si="463"/>
        <v>0</v>
      </c>
      <c r="AO803" s="2">
        <f t="shared" si="464"/>
        <v>1.0224948875255624E-2</v>
      </c>
      <c r="AP803" s="2">
        <f t="shared" si="465"/>
        <v>2.0449897750511249E-3</v>
      </c>
      <c r="AR803" t="str">
        <f t="shared" si="452"/>
        <v>Caldwell</v>
      </c>
      <c r="AS803" t="s">
        <v>886</v>
      </c>
      <c r="AT803" s="182">
        <v>5</v>
      </c>
      <c r="AV803" s="98">
        <v>22</v>
      </c>
      <c r="AW803" s="100">
        <v>21</v>
      </c>
      <c r="AX803" s="106">
        <f t="shared" si="466"/>
        <v>22021</v>
      </c>
      <c r="AZ803" s="7" t="s">
        <v>2134</v>
      </c>
      <c r="BA803" t="s">
        <v>3208</v>
      </c>
      <c r="BF803" s="1">
        <v>15</v>
      </c>
      <c r="BK803" s="1">
        <v>10</v>
      </c>
      <c r="CC803" s="1">
        <v>26</v>
      </c>
    </row>
    <row r="804" spans="1:81" hidden="1" outlineLevel="1">
      <c r="A804" t="s">
        <v>1993</v>
      </c>
      <c r="B804" t="s">
        <v>886</v>
      </c>
      <c r="C804" s="1">
        <f t="shared" si="453"/>
        <v>329</v>
      </c>
      <c r="D804" s="7">
        <f>IF(P804&gt;0,RANK(P804,(P804:R804,S804:AG804)),0)</f>
        <v>2</v>
      </c>
      <c r="E804" s="7">
        <f>IF(Q804&gt;0,RANK(Q804,(P804:R804,S804:AG804)),0)</f>
        <v>0</v>
      </c>
      <c r="F804" s="7">
        <f>IF(R804&gt;0,RANK(R804,(P804:R804,S804:AG804)),0)</f>
        <v>1</v>
      </c>
      <c r="G804" s="7">
        <f>IF(S804&gt;0,RANK(S804,(P804:R804,S804:AG804)),0)</f>
        <v>4</v>
      </c>
      <c r="H804" s="49">
        <f t="shared" si="454"/>
        <v>9</v>
      </c>
      <c r="I804" s="178">
        <f t="shared" si="437"/>
        <v>2.7355623100303952E-2</v>
      </c>
      <c r="J804" s="2"/>
      <c r="K804" s="2">
        <f t="shared" si="455"/>
        <v>0.37386018237082069</v>
      </c>
      <c r="L804" s="2">
        <f t="shared" si="456"/>
        <v>0</v>
      </c>
      <c r="M804" s="2">
        <f t="shared" si="457"/>
        <v>0.40121580547112462</v>
      </c>
      <c r="N804" s="2">
        <f t="shared" si="435"/>
        <v>5.7750759878419454E-2</v>
      </c>
      <c r="O804" s="2">
        <f t="shared" si="436"/>
        <v>0.16717325227963517</v>
      </c>
      <c r="P804" s="1">
        <v>123</v>
      </c>
      <c r="R804" s="1">
        <v>132</v>
      </c>
      <c r="S804" s="1">
        <v>19</v>
      </c>
      <c r="V804" s="1">
        <v>4</v>
      </c>
      <c r="W804" s="1">
        <v>3</v>
      </c>
      <c r="Z804" s="1">
        <f t="shared" si="467"/>
        <v>36</v>
      </c>
      <c r="AA804" s="1">
        <v>12</v>
      </c>
      <c r="AC804" s="1">
        <v>0</v>
      </c>
      <c r="AE804"/>
      <c r="AF804"/>
      <c r="AI804" s="7">
        <f t="shared" si="458"/>
        <v>0</v>
      </c>
      <c r="AJ804" s="7">
        <f t="shared" si="459"/>
        <v>0</v>
      </c>
      <c r="AK804" s="7">
        <f t="shared" si="460"/>
        <v>5</v>
      </c>
      <c r="AL804" s="7">
        <f t="shared" si="461"/>
        <v>6</v>
      </c>
      <c r="AM804" s="2">
        <f t="shared" si="462"/>
        <v>0</v>
      </c>
      <c r="AN804" s="2">
        <f t="shared" si="463"/>
        <v>0</v>
      </c>
      <c r="AO804" s="2">
        <f t="shared" si="464"/>
        <v>1.2158054711246201E-2</v>
      </c>
      <c r="AP804" s="2">
        <f t="shared" si="465"/>
        <v>9.11854103343465E-3</v>
      </c>
      <c r="AR804" t="str">
        <f t="shared" si="452"/>
        <v>Cameron</v>
      </c>
      <c r="AS804" t="s">
        <v>886</v>
      </c>
      <c r="AT804" s="182">
        <v>3</v>
      </c>
      <c r="AV804" s="98">
        <v>22</v>
      </c>
      <c r="AW804" s="100">
        <v>23</v>
      </c>
      <c r="AX804" s="106">
        <f t="shared" si="466"/>
        <v>22023</v>
      </c>
      <c r="AZ804" s="7" t="s">
        <v>2134</v>
      </c>
      <c r="BA804" t="s">
        <v>3208</v>
      </c>
      <c r="BF804" s="1">
        <v>14</v>
      </c>
      <c r="BK804" s="1">
        <v>1</v>
      </c>
      <c r="CC804" s="1">
        <v>21</v>
      </c>
    </row>
    <row r="805" spans="1:81" hidden="1" outlineLevel="1">
      <c r="A805" t="s">
        <v>368</v>
      </c>
      <c r="B805" t="s">
        <v>886</v>
      </c>
      <c r="C805" s="1">
        <f t="shared" si="453"/>
        <v>711</v>
      </c>
      <c r="D805" s="7">
        <f>IF(P805&gt;0,RANK(P805,(P805:R805,S805:AG805)),0)</f>
        <v>1</v>
      </c>
      <c r="E805" s="7">
        <f>IF(Q805&gt;0,RANK(Q805,(P805:R805,S805:AG805)),0)</f>
        <v>0</v>
      </c>
      <c r="F805" s="7">
        <f>IF(R805&gt;0,RANK(R805,(P805:R805,S805:AG805)),0)</f>
        <v>2</v>
      </c>
      <c r="G805" s="7">
        <f>IF(S805&gt;0,RANK(S805,(P805:R805,S805:AG805)),0)</f>
        <v>4</v>
      </c>
      <c r="H805" s="49">
        <f t="shared" si="454"/>
        <v>237</v>
      </c>
      <c r="I805" s="178">
        <f t="shared" si="437"/>
        <v>0.33333333333333331</v>
      </c>
      <c r="J805" s="2"/>
      <c r="K805" s="2">
        <f t="shared" si="455"/>
        <v>0.60618846694796058</v>
      </c>
      <c r="L805" s="2">
        <f t="shared" si="456"/>
        <v>0</v>
      </c>
      <c r="M805" s="2">
        <f t="shared" si="457"/>
        <v>0.27285513361462727</v>
      </c>
      <c r="N805" s="2">
        <f t="shared" si="435"/>
        <v>1.2658227848101266E-2</v>
      </c>
      <c r="O805" s="2">
        <f t="shared" si="436"/>
        <v>0.10829817158931089</v>
      </c>
      <c r="P805" s="1">
        <v>431</v>
      </c>
      <c r="R805" s="1">
        <v>194</v>
      </c>
      <c r="S805" s="1">
        <v>9</v>
      </c>
      <c r="V805" s="1">
        <v>7</v>
      </c>
      <c r="W805" s="1">
        <v>5</v>
      </c>
      <c r="Z805" s="1">
        <f t="shared" si="467"/>
        <v>54</v>
      </c>
      <c r="AA805" s="1">
        <v>6</v>
      </c>
      <c r="AC805" s="1">
        <v>5</v>
      </c>
      <c r="AE805"/>
      <c r="AF805"/>
      <c r="AI805" s="7">
        <f t="shared" si="458"/>
        <v>0</v>
      </c>
      <c r="AJ805" s="7">
        <f t="shared" si="459"/>
        <v>0</v>
      </c>
      <c r="AK805" s="7">
        <f t="shared" si="460"/>
        <v>5</v>
      </c>
      <c r="AL805" s="7">
        <f t="shared" si="461"/>
        <v>6</v>
      </c>
      <c r="AM805" s="2">
        <f t="shared" si="462"/>
        <v>0</v>
      </c>
      <c r="AN805" s="2">
        <f t="shared" si="463"/>
        <v>0</v>
      </c>
      <c r="AO805" s="2">
        <f t="shared" si="464"/>
        <v>9.8452883263009851E-3</v>
      </c>
      <c r="AP805" s="2">
        <f t="shared" si="465"/>
        <v>7.0323488045007029E-3</v>
      </c>
      <c r="AR805" t="str">
        <f t="shared" si="452"/>
        <v>Catahoula</v>
      </c>
      <c r="AS805" t="s">
        <v>886</v>
      </c>
      <c r="AT805" s="182">
        <v>5</v>
      </c>
      <c r="AV805" s="98">
        <v>22</v>
      </c>
      <c r="AW805" s="100">
        <v>25</v>
      </c>
      <c r="AX805" s="106">
        <f t="shared" si="466"/>
        <v>22025</v>
      </c>
      <c r="AZ805" s="7" t="s">
        <v>2134</v>
      </c>
      <c r="BA805" t="s">
        <v>3208</v>
      </c>
      <c r="BF805" s="1">
        <v>29</v>
      </c>
      <c r="BK805" s="1">
        <v>1</v>
      </c>
      <c r="CC805" s="1">
        <v>24</v>
      </c>
    </row>
    <row r="806" spans="1:81" hidden="1" outlineLevel="1">
      <c r="A806" t="s">
        <v>2352</v>
      </c>
      <c r="B806" t="s">
        <v>886</v>
      </c>
      <c r="C806" s="1">
        <f t="shared" si="453"/>
        <v>1006</v>
      </c>
      <c r="D806" s="7">
        <f>IF(P806&gt;0,RANK(P806,(P806:R806,S806:AG806)),0)</f>
        <v>1</v>
      </c>
      <c r="E806" s="7">
        <f>IF(Q806&gt;0,RANK(Q806,(P806:R806,S806:AG806)),0)</f>
        <v>0</v>
      </c>
      <c r="F806" s="7">
        <f>IF(R806&gt;0,RANK(R806,(P806:R806,S806:AG806)),0)</f>
        <v>2</v>
      </c>
      <c r="G806" s="7">
        <f>IF(S806&gt;0,RANK(S806,(P806:R806,S806:AG806)),0)</f>
        <v>5</v>
      </c>
      <c r="H806" s="49">
        <f t="shared" si="454"/>
        <v>610</v>
      </c>
      <c r="I806" s="178">
        <f t="shared" si="437"/>
        <v>0.6063618290258449</v>
      </c>
      <c r="J806" s="2"/>
      <c r="K806" s="2">
        <f t="shared" si="455"/>
        <v>0.76341948310139163</v>
      </c>
      <c r="L806" s="2">
        <f t="shared" si="456"/>
        <v>0</v>
      </c>
      <c r="M806" s="2">
        <f t="shared" si="457"/>
        <v>0.15705765407554673</v>
      </c>
      <c r="N806" s="2">
        <f t="shared" si="435"/>
        <v>7.9522862823061622E-3</v>
      </c>
      <c r="O806" s="2">
        <f t="shared" si="436"/>
        <v>7.1570576540755479E-2</v>
      </c>
      <c r="P806" s="1">
        <v>768</v>
      </c>
      <c r="R806" s="1">
        <v>158</v>
      </c>
      <c r="S806" s="1">
        <v>8</v>
      </c>
      <c r="V806" s="1">
        <v>2</v>
      </c>
      <c r="W806" s="1">
        <v>3</v>
      </c>
      <c r="Z806" s="1">
        <f t="shared" si="467"/>
        <v>47</v>
      </c>
      <c r="AA806" s="1">
        <v>14</v>
      </c>
      <c r="AC806" s="1">
        <v>6</v>
      </c>
      <c r="AE806"/>
      <c r="AF806"/>
      <c r="AI806" s="7">
        <f t="shared" si="458"/>
        <v>0</v>
      </c>
      <c r="AJ806" s="7">
        <f t="shared" si="459"/>
        <v>0</v>
      </c>
      <c r="AK806" s="7">
        <f t="shared" si="460"/>
        <v>6</v>
      </c>
      <c r="AL806" s="7">
        <f t="shared" si="461"/>
        <v>5</v>
      </c>
      <c r="AM806" s="2">
        <f t="shared" si="462"/>
        <v>0</v>
      </c>
      <c r="AN806" s="2">
        <f t="shared" si="463"/>
        <v>0</v>
      </c>
      <c r="AO806" s="2">
        <f t="shared" si="464"/>
        <v>1.9880715705765406E-3</v>
      </c>
      <c r="AP806" s="2">
        <f t="shared" si="465"/>
        <v>2.982107355864811E-3</v>
      </c>
      <c r="AR806" t="str">
        <f t="shared" si="452"/>
        <v>Claiborne</v>
      </c>
      <c r="AS806" t="s">
        <v>886</v>
      </c>
      <c r="AT806" s="182">
        <v>4</v>
      </c>
      <c r="AV806" s="98">
        <v>22</v>
      </c>
      <c r="AW806" s="100">
        <v>27</v>
      </c>
      <c r="AX806" s="106">
        <f t="shared" si="466"/>
        <v>22027</v>
      </c>
      <c r="AZ806" s="7" t="s">
        <v>2134</v>
      </c>
      <c r="BA806" t="s">
        <v>3208</v>
      </c>
      <c r="BF806" s="1">
        <v>20</v>
      </c>
      <c r="BK806" s="1">
        <v>2</v>
      </c>
      <c r="CC806" s="1">
        <v>25</v>
      </c>
    </row>
    <row r="807" spans="1:81" hidden="1" outlineLevel="1">
      <c r="A807" t="s">
        <v>2262</v>
      </c>
      <c r="B807" t="s">
        <v>886</v>
      </c>
      <c r="C807" s="1">
        <f t="shared" si="453"/>
        <v>2387</v>
      </c>
      <c r="D807" s="7">
        <f>IF(P807&gt;0,RANK(P807,(P807:R807,S807:AG807)),0)</f>
        <v>1</v>
      </c>
      <c r="E807" s="7">
        <f>IF(Q807&gt;0,RANK(Q807,(P807:R807,S807:AG807)),0)</f>
        <v>0</v>
      </c>
      <c r="F807" s="7">
        <f>IF(R807&gt;0,RANK(R807,(P807:R807,S807:AG807)),0)</f>
        <v>2</v>
      </c>
      <c r="G807" s="7">
        <f>IF(S807&gt;0,RANK(S807,(P807:R807,S807:AG807)),0)</f>
        <v>4</v>
      </c>
      <c r="H807" s="49">
        <f t="shared" si="454"/>
        <v>1501</v>
      </c>
      <c r="I807" s="178">
        <f t="shared" si="437"/>
        <v>0.62882279011311271</v>
      </c>
      <c r="J807" s="2"/>
      <c r="K807" s="2">
        <f t="shared" si="455"/>
        <v>0.76665270213657311</v>
      </c>
      <c r="L807" s="2">
        <f t="shared" si="456"/>
        <v>0</v>
      </c>
      <c r="M807" s="2">
        <f t="shared" si="457"/>
        <v>0.1378299120234604</v>
      </c>
      <c r="N807" s="2">
        <f t="shared" si="435"/>
        <v>9.2165898617511521E-3</v>
      </c>
      <c r="O807" s="2">
        <f t="shared" si="436"/>
        <v>8.6300795978215342E-2</v>
      </c>
      <c r="P807" s="1">
        <v>1830</v>
      </c>
      <c r="R807" s="1">
        <v>329</v>
      </c>
      <c r="S807" s="1">
        <v>22</v>
      </c>
      <c r="V807" s="1">
        <v>20</v>
      </c>
      <c r="W807" s="1">
        <v>8</v>
      </c>
      <c r="Z807" s="1">
        <f t="shared" si="467"/>
        <v>144</v>
      </c>
      <c r="AA807" s="1">
        <v>14</v>
      </c>
      <c r="AC807" s="1">
        <v>20</v>
      </c>
      <c r="AE807"/>
      <c r="AF807"/>
      <c r="AI807" s="7">
        <f t="shared" si="458"/>
        <v>0</v>
      </c>
      <c r="AJ807" s="7">
        <f t="shared" si="459"/>
        <v>0</v>
      </c>
      <c r="AK807" s="7">
        <f t="shared" si="460"/>
        <v>5</v>
      </c>
      <c r="AL807" s="7">
        <f t="shared" si="461"/>
        <v>6</v>
      </c>
      <c r="AM807" s="2">
        <f t="shared" si="462"/>
        <v>0</v>
      </c>
      <c r="AN807" s="2">
        <f t="shared" si="463"/>
        <v>0</v>
      </c>
      <c r="AO807" s="2">
        <f t="shared" si="464"/>
        <v>8.378718056137411E-3</v>
      </c>
      <c r="AP807" s="2">
        <f t="shared" si="465"/>
        <v>3.3514872224549644E-3</v>
      </c>
      <c r="AR807" t="str">
        <f t="shared" si="452"/>
        <v>Concordia</v>
      </c>
      <c r="AS807" t="s">
        <v>886</v>
      </c>
      <c r="AT807" s="182">
        <v>5</v>
      </c>
      <c r="AV807" s="98">
        <v>22</v>
      </c>
      <c r="AW807" s="100">
        <v>29</v>
      </c>
      <c r="AX807" s="106">
        <f t="shared" si="466"/>
        <v>22029</v>
      </c>
      <c r="AZ807" s="7" t="s">
        <v>2134</v>
      </c>
      <c r="BA807" t="s">
        <v>3208</v>
      </c>
      <c r="BF807" s="1">
        <v>50</v>
      </c>
      <c r="BK807" s="1">
        <v>11</v>
      </c>
      <c r="CC807" s="1">
        <v>83</v>
      </c>
    </row>
    <row r="808" spans="1:81" hidden="1" outlineLevel="1">
      <c r="A808" t="s">
        <v>2135</v>
      </c>
      <c r="B808" t="s">
        <v>886</v>
      </c>
      <c r="C808" s="1">
        <f t="shared" si="453"/>
        <v>1955</v>
      </c>
      <c r="D808" s="7">
        <f>IF(P808&gt;0,RANK(P808,(P808:R808,S808:AG808)),0)</f>
        <v>1</v>
      </c>
      <c r="E808" s="7">
        <f>IF(Q808&gt;0,RANK(Q808,(P808:R808,S808:AG808)),0)</f>
        <v>0</v>
      </c>
      <c r="F808" s="7">
        <f>IF(R808&gt;0,RANK(R808,(P808:R808,S808:AG808)),0)</f>
        <v>2</v>
      </c>
      <c r="G808" s="7">
        <f>IF(S808&gt;0,RANK(S808,(P808:R808,S808:AG808)),0)</f>
        <v>4</v>
      </c>
      <c r="H808" s="49">
        <f t="shared" si="454"/>
        <v>1190</v>
      </c>
      <c r="I808" s="178">
        <f t="shared" si="437"/>
        <v>0.60869565217391308</v>
      </c>
      <c r="J808" s="2"/>
      <c r="K808" s="2">
        <f t="shared" si="455"/>
        <v>0.77135549872122766</v>
      </c>
      <c r="L808" s="2">
        <f t="shared" si="456"/>
        <v>0</v>
      </c>
      <c r="M808" s="2">
        <f t="shared" si="457"/>
        <v>0.16265984654731458</v>
      </c>
      <c r="N808" s="2">
        <f t="shared" si="435"/>
        <v>6.6496163682864453E-3</v>
      </c>
      <c r="O808" s="2">
        <f t="shared" si="436"/>
        <v>5.9335038363171312E-2</v>
      </c>
      <c r="P808" s="1">
        <v>1508</v>
      </c>
      <c r="R808" s="1">
        <v>318</v>
      </c>
      <c r="S808" s="1">
        <v>13</v>
      </c>
      <c r="V808" s="1">
        <v>10</v>
      </c>
      <c r="W808" s="1">
        <v>4</v>
      </c>
      <c r="Z808" s="1">
        <f t="shared" si="467"/>
        <v>82</v>
      </c>
      <c r="AA808" s="1">
        <v>13</v>
      </c>
      <c r="AC808" s="1">
        <v>7</v>
      </c>
      <c r="AE808"/>
      <c r="AF808"/>
      <c r="AI808" s="7">
        <f t="shared" si="458"/>
        <v>0</v>
      </c>
      <c r="AJ808" s="7">
        <f t="shared" si="459"/>
        <v>0</v>
      </c>
      <c r="AK808" s="7">
        <f t="shared" si="460"/>
        <v>5</v>
      </c>
      <c r="AL808" s="7">
        <f t="shared" si="461"/>
        <v>6</v>
      </c>
      <c r="AM808" s="2">
        <f t="shared" si="462"/>
        <v>0</v>
      </c>
      <c r="AN808" s="2">
        <f t="shared" si="463"/>
        <v>0</v>
      </c>
      <c r="AO808" s="2">
        <f t="shared" si="464"/>
        <v>5.1150895140664966E-3</v>
      </c>
      <c r="AP808" s="2">
        <f t="shared" si="465"/>
        <v>2.0460358056265983E-3</v>
      </c>
      <c r="AR808" t="str">
        <f t="shared" si="452"/>
        <v>De Soto</v>
      </c>
      <c r="AS808" t="s">
        <v>886</v>
      </c>
      <c r="AT808" s="182">
        <v>4</v>
      </c>
      <c r="AV808" s="98">
        <v>22</v>
      </c>
      <c r="AW808" s="100">
        <v>31</v>
      </c>
      <c r="AX808" s="106">
        <f t="shared" si="466"/>
        <v>22031</v>
      </c>
      <c r="AZ808" s="7" t="s">
        <v>2134</v>
      </c>
      <c r="BA808" t="s">
        <v>3208</v>
      </c>
      <c r="BF808" s="1">
        <v>35</v>
      </c>
      <c r="BK808" s="1">
        <v>11</v>
      </c>
      <c r="CC808" s="1">
        <v>36</v>
      </c>
    </row>
    <row r="809" spans="1:81" hidden="1" outlineLevel="1">
      <c r="A809" t="s">
        <v>2988</v>
      </c>
      <c r="B809" t="s">
        <v>886</v>
      </c>
      <c r="C809" s="1">
        <f t="shared" si="453"/>
        <v>42075</v>
      </c>
      <c r="D809" s="7">
        <f>IF(P809&gt;0,RANK(P809,(P809:R809,S809:AG809)),0)</f>
        <v>1</v>
      </c>
      <c r="E809" s="7">
        <f>IF(Q809&gt;0,RANK(Q809,(P809:R809,S809:AG809)),0)</f>
        <v>0</v>
      </c>
      <c r="F809" s="7">
        <f>IF(R809&gt;0,RANK(R809,(P809:R809,S809:AG809)),0)</f>
        <v>2</v>
      </c>
      <c r="G809" s="7">
        <f>IF(S809&gt;0,RANK(S809,(P809:R809,S809:AG809)),0)</f>
        <v>4</v>
      </c>
      <c r="H809" s="49">
        <f t="shared" si="454"/>
        <v>25001</v>
      </c>
      <c r="I809" s="178">
        <f t="shared" si="437"/>
        <v>0.59420083184789063</v>
      </c>
      <c r="J809" s="2"/>
      <c r="K809" s="2">
        <f t="shared" si="455"/>
        <v>0.78376708259061201</v>
      </c>
      <c r="L809" s="2">
        <f t="shared" si="456"/>
        <v>0</v>
      </c>
      <c r="M809" s="2">
        <f t="shared" si="457"/>
        <v>0.18956625074272132</v>
      </c>
      <c r="N809" s="2">
        <f t="shared" si="435"/>
        <v>4.7771836007130123E-3</v>
      </c>
      <c r="O809" s="2">
        <f t="shared" si="436"/>
        <v>2.188948306595366E-2</v>
      </c>
      <c r="P809" s="1">
        <v>32977</v>
      </c>
      <c r="R809" s="1">
        <v>7976</v>
      </c>
      <c r="S809" s="1">
        <v>201</v>
      </c>
      <c r="V809" s="1">
        <v>80</v>
      </c>
      <c r="W809" s="1">
        <v>81</v>
      </c>
      <c r="Z809" s="1">
        <f t="shared" si="467"/>
        <v>594</v>
      </c>
      <c r="AA809" s="1">
        <v>83</v>
      </c>
      <c r="AC809" s="1">
        <v>83</v>
      </c>
      <c r="AE809"/>
      <c r="AF809"/>
      <c r="AI809" s="7">
        <f t="shared" si="458"/>
        <v>0</v>
      </c>
      <c r="AJ809" s="7">
        <f t="shared" si="459"/>
        <v>0</v>
      </c>
      <c r="AK809" s="7">
        <f t="shared" si="460"/>
        <v>6</v>
      </c>
      <c r="AL809" s="7">
        <f t="shared" si="461"/>
        <v>5</v>
      </c>
      <c r="AM809" s="2">
        <f t="shared" si="462"/>
        <v>0</v>
      </c>
      <c r="AN809" s="2">
        <f t="shared" si="463"/>
        <v>0</v>
      </c>
      <c r="AO809" s="2">
        <f t="shared" si="464"/>
        <v>1.9013666072489601E-3</v>
      </c>
      <c r="AP809" s="2">
        <f t="shared" si="465"/>
        <v>1.9251336898395723E-3</v>
      </c>
      <c r="AR809" t="str">
        <f t="shared" si="452"/>
        <v>East Baton Rouge</v>
      </c>
      <c r="AS809" t="s">
        <v>886</v>
      </c>
      <c r="AT809" s="182"/>
      <c r="AV809" s="98">
        <v>22</v>
      </c>
      <c r="AW809" s="100">
        <v>33</v>
      </c>
      <c r="AX809" s="106">
        <f t="shared" si="466"/>
        <v>22033</v>
      </c>
      <c r="AZ809" s="7" t="s">
        <v>2134</v>
      </c>
      <c r="BA809" t="s">
        <v>3208</v>
      </c>
      <c r="BF809" s="1">
        <v>328</v>
      </c>
      <c r="BK809" s="1">
        <v>49</v>
      </c>
      <c r="CC809" s="1">
        <v>217</v>
      </c>
    </row>
    <row r="810" spans="1:81" hidden="1" outlineLevel="1">
      <c r="A810" t="s">
        <v>668</v>
      </c>
      <c r="B810" t="s">
        <v>886</v>
      </c>
      <c r="C810" s="1">
        <f t="shared" si="453"/>
        <v>577</v>
      </c>
      <c r="D810" s="7">
        <f>IF(P810&gt;0,RANK(P810,(P810:R810,S810:AG810)),0)</f>
        <v>1</v>
      </c>
      <c r="E810" s="7">
        <f>IF(Q810&gt;0,RANK(Q810,(P810:R810,S810:AG810)),0)</f>
        <v>0</v>
      </c>
      <c r="F810" s="7">
        <f>IF(R810&gt;0,RANK(R810,(P810:R810,S810:AG810)),0)</f>
        <v>2</v>
      </c>
      <c r="G810" s="7">
        <f>IF(S810&gt;0,RANK(S810,(P810:R810,S810:AG810)),0)</f>
        <v>5</v>
      </c>
      <c r="H810" s="49">
        <f t="shared" si="454"/>
        <v>461</v>
      </c>
      <c r="I810" s="178">
        <f t="shared" si="437"/>
        <v>0.79896013864818027</v>
      </c>
      <c r="J810" s="2"/>
      <c r="K810" s="2">
        <f t="shared" si="455"/>
        <v>0.88041594454072791</v>
      </c>
      <c r="L810" s="2">
        <f t="shared" si="456"/>
        <v>0</v>
      </c>
      <c r="M810" s="2">
        <f t="shared" si="457"/>
        <v>8.1455805892547667E-2</v>
      </c>
      <c r="N810" s="2">
        <f t="shared" si="435"/>
        <v>3.4662045060658577E-3</v>
      </c>
      <c r="O810" s="2">
        <f t="shared" si="436"/>
        <v>3.4662045060658564E-2</v>
      </c>
      <c r="P810" s="1">
        <v>508</v>
      </c>
      <c r="R810" s="1">
        <v>47</v>
      </c>
      <c r="S810" s="1">
        <v>2</v>
      </c>
      <c r="V810" s="1">
        <v>1</v>
      </c>
      <c r="W810" s="1">
        <v>0</v>
      </c>
      <c r="Z810" s="1">
        <f t="shared" si="467"/>
        <v>14</v>
      </c>
      <c r="AA810" s="1">
        <v>2</v>
      </c>
      <c r="AC810" s="1">
        <v>3</v>
      </c>
      <c r="AE810"/>
      <c r="AF810"/>
      <c r="AI810" s="7">
        <f t="shared" si="458"/>
        <v>0</v>
      </c>
      <c r="AJ810" s="7">
        <f t="shared" si="459"/>
        <v>0</v>
      </c>
      <c r="AK810" s="7">
        <f t="shared" si="460"/>
        <v>5</v>
      </c>
      <c r="AL810" s="7">
        <f t="shared" si="461"/>
        <v>0</v>
      </c>
      <c r="AM810" s="2">
        <f t="shared" si="462"/>
        <v>0</v>
      </c>
      <c r="AN810" s="2">
        <f t="shared" si="463"/>
        <v>0</v>
      </c>
      <c r="AO810" s="2">
        <f t="shared" si="464"/>
        <v>1.7331022530329288E-3</v>
      </c>
      <c r="AP810" s="2">
        <f t="shared" si="465"/>
        <v>0</v>
      </c>
      <c r="AR810" t="str">
        <f t="shared" si="452"/>
        <v>East Carroll</v>
      </c>
      <c r="AS810" t="s">
        <v>886</v>
      </c>
      <c r="AT810" s="182">
        <v>5</v>
      </c>
      <c r="AV810" s="98">
        <v>22</v>
      </c>
      <c r="AW810" s="100">
        <v>35</v>
      </c>
      <c r="AX810" s="106">
        <f t="shared" si="466"/>
        <v>22035</v>
      </c>
      <c r="AZ810" s="7" t="s">
        <v>2134</v>
      </c>
      <c r="BA810" t="s">
        <v>3208</v>
      </c>
      <c r="BF810" s="1">
        <v>5</v>
      </c>
      <c r="BK810" s="1">
        <v>1</v>
      </c>
      <c r="CC810" s="1">
        <v>8</v>
      </c>
    </row>
    <row r="811" spans="1:81" hidden="1" outlineLevel="1">
      <c r="A811" t="s">
        <v>1469</v>
      </c>
      <c r="B811" t="s">
        <v>886</v>
      </c>
      <c r="C811" s="1">
        <f t="shared" si="453"/>
        <v>2381</v>
      </c>
      <c r="D811" s="7">
        <f>IF(P811&gt;0,RANK(P811,(P811:R811,S811:AG811)),0)</f>
        <v>1</v>
      </c>
      <c r="E811" s="7">
        <f>IF(Q811&gt;0,RANK(Q811,(P811:R811,S811:AG811)),0)</f>
        <v>0</v>
      </c>
      <c r="F811" s="7">
        <f>IF(R811&gt;0,RANK(R811,(P811:R811,S811:AG811)),0)</f>
        <v>2</v>
      </c>
      <c r="G811" s="7">
        <f>IF(S811&gt;0,RANK(S811,(P811:R811,S811:AG811)),0)</f>
        <v>4</v>
      </c>
      <c r="H811" s="49">
        <f t="shared" si="454"/>
        <v>1500</v>
      </c>
      <c r="I811" s="178">
        <f t="shared" si="437"/>
        <v>0.62998740025199496</v>
      </c>
      <c r="J811" s="2"/>
      <c r="K811" s="2">
        <f t="shared" si="455"/>
        <v>0.77572448551028983</v>
      </c>
      <c r="L811" s="2">
        <f t="shared" si="456"/>
        <v>0</v>
      </c>
      <c r="M811" s="2">
        <f t="shared" si="457"/>
        <v>0.14573708525829485</v>
      </c>
      <c r="N811" s="2">
        <f t="shared" si="435"/>
        <v>1.133977320453591E-2</v>
      </c>
      <c r="O811" s="2">
        <f t="shared" si="436"/>
        <v>6.7198656026879411E-2</v>
      </c>
      <c r="P811" s="1">
        <v>1847</v>
      </c>
      <c r="R811" s="1">
        <v>347</v>
      </c>
      <c r="S811" s="1">
        <v>27</v>
      </c>
      <c r="V811" s="1">
        <v>9</v>
      </c>
      <c r="W811" s="1">
        <v>8</v>
      </c>
      <c r="Z811" s="1">
        <f t="shared" si="467"/>
        <v>115</v>
      </c>
      <c r="AA811" s="1">
        <v>13</v>
      </c>
      <c r="AC811" s="1">
        <v>15</v>
      </c>
      <c r="AE811"/>
      <c r="AF811"/>
      <c r="AI811" s="7">
        <f t="shared" si="458"/>
        <v>0</v>
      </c>
      <c r="AJ811" s="7">
        <f t="shared" si="459"/>
        <v>0</v>
      </c>
      <c r="AK811" s="7">
        <f t="shared" si="460"/>
        <v>5</v>
      </c>
      <c r="AL811" s="7">
        <f t="shared" si="461"/>
        <v>6</v>
      </c>
      <c r="AM811" s="2">
        <f t="shared" si="462"/>
        <v>0</v>
      </c>
      <c r="AN811" s="2">
        <f t="shared" si="463"/>
        <v>0</v>
      </c>
      <c r="AO811" s="2">
        <f t="shared" si="464"/>
        <v>3.7799244015119695E-3</v>
      </c>
      <c r="AP811" s="2">
        <f t="shared" si="465"/>
        <v>3.3599328013439733E-3</v>
      </c>
      <c r="AR811" t="str">
        <f t="shared" si="452"/>
        <v>East Feliciana</v>
      </c>
      <c r="AS811" t="s">
        <v>886</v>
      </c>
      <c r="AT811" s="182"/>
      <c r="AV811" s="98">
        <v>22</v>
      </c>
      <c r="AW811" s="100">
        <v>37</v>
      </c>
      <c r="AX811" s="106">
        <f t="shared" si="466"/>
        <v>22037</v>
      </c>
      <c r="AZ811" s="7" t="s">
        <v>2134</v>
      </c>
      <c r="BA811" t="s">
        <v>3208</v>
      </c>
      <c r="BF811" s="1">
        <v>45</v>
      </c>
      <c r="BK811" s="1">
        <v>9</v>
      </c>
      <c r="CC811" s="1">
        <v>61</v>
      </c>
    </row>
    <row r="812" spans="1:81" hidden="1" outlineLevel="1">
      <c r="A812" t="s">
        <v>2423</v>
      </c>
      <c r="B812" t="s">
        <v>886</v>
      </c>
      <c r="C812" s="1">
        <f t="shared" si="453"/>
        <v>2091</v>
      </c>
      <c r="D812" s="7">
        <f>IF(P812&gt;0,RANK(P812,(P812:R812,S812:AG812)),0)</f>
        <v>1</v>
      </c>
      <c r="E812" s="7">
        <f>IF(Q812&gt;0,RANK(Q812,(P812:R812,S812:AG812)),0)</f>
        <v>0</v>
      </c>
      <c r="F812" s="7">
        <f>IF(R812&gt;0,RANK(R812,(P812:R812,S812:AG812)),0)</f>
        <v>2</v>
      </c>
      <c r="G812" s="7">
        <f>IF(S812&gt;0,RANK(S812,(P812:R812,S812:AG812)),0)</f>
        <v>4</v>
      </c>
      <c r="H812" s="49">
        <f t="shared" si="454"/>
        <v>821</v>
      </c>
      <c r="I812" s="178">
        <f t="shared" si="437"/>
        <v>0.39263510282161646</v>
      </c>
      <c r="J812" s="2"/>
      <c r="K812" s="2">
        <f t="shared" si="455"/>
        <v>0.6307986609277858</v>
      </c>
      <c r="L812" s="2">
        <f t="shared" si="456"/>
        <v>0</v>
      </c>
      <c r="M812" s="2">
        <f t="shared" si="457"/>
        <v>0.23816355810616929</v>
      </c>
      <c r="N812" s="2">
        <f t="shared" si="435"/>
        <v>1.4347202295552367E-2</v>
      </c>
      <c r="O812" s="2">
        <f t="shared" si="436"/>
        <v>0.11669057867049254</v>
      </c>
      <c r="P812" s="1">
        <v>1319</v>
      </c>
      <c r="R812" s="1">
        <v>498</v>
      </c>
      <c r="S812" s="1">
        <v>30</v>
      </c>
      <c r="V812" s="1">
        <v>26</v>
      </c>
      <c r="W812" s="1">
        <v>17</v>
      </c>
      <c r="Z812" s="1">
        <f t="shared" si="467"/>
        <v>152</v>
      </c>
      <c r="AA812" s="1">
        <v>27</v>
      </c>
      <c r="AC812" s="1">
        <v>22</v>
      </c>
      <c r="AE812"/>
      <c r="AF812"/>
      <c r="AI812" s="7">
        <f t="shared" si="458"/>
        <v>0</v>
      </c>
      <c r="AJ812" s="7">
        <f t="shared" si="459"/>
        <v>0</v>
      </c>
      <c r="AK812" s="7">
        <f t="shared" si="460"/>
        <v>5</v>
      </c>
      <c r="AL812" s="7">
        <f t="shared" si="461"/>
        <v>6</v>
      </c>
      <c r="AM812" s="2">
        <f t="shared" si="462"/>
        <v>0</v>
      </c>
      <c r="AN812" s="2">
        <f t="shared" si="463"/>
        <v>0</v>
      </c>
      <c r="AO812" s="2">
        <f t="shared" si="464"/>
        <v>1.2434241989478718E-2</v>
      </c>
      <c r="AP812" s="2">
        <f t="shared" si="465"/>
        <v>8.130081300813009E-3</v>
      </c>
      <c r="AR812" t="str">
        <f t="shared" si="452"/>
        <v>Evangeline</v>
      </c>
      <c r="AS812" t="s">
        <v>886</v>
      </c>
      <c r="AT812" s="182">
        <v>4</v>
      </c>
      <c r="AV812" s="98">
        <v>22</v>
      </c>
      <c r="AW812" s="100">
        <v>39</v>
      </c>
      <c r="AX812" s="106">
        <f t="shared" si="466"/>
        <v>22039</v>
      </c>
      <c r="AZ812" s="7" t="s">
        <v>2134</v>
      </c>
      <c r="BA812" t="s">
        <v>3208</v>
      </c>
      <c r="BF812" s="1">
        <v>68</v>
      </c>
      <c r="BK812" s="1">
        <v>14</v>
      </c>
      <c r="CC812" s="1">
        <v>70</v>
      </c>
    </row>
    <row r="813" spans="1:81" hidden="1" outlineLevel="1">
      <c r="A813" t="s">
        <v>2429</v>
      </c>
      <c r="B813" t="s">
        <v>886</v>
      </c>
      <c r="C813" s="1">
        <f t="shared" si="453"/>
        <v>992</v>
      </c>
      <c r="D813" s="7">
        <f>IF(P813&gt;0,RANK(P813,(P813:R813,S813:AG813)),0)</f>
        <v>1</v>
      </c>
      <c r="E813" s="7">
        <f>IF(Q813&gt;0,RANK(Q813,(P813:R813,S813:AG813)),0)</f>
        <v>0</v>
      </c>
      <c r="F813" s="7">
        <f>IF(R813&gt;0,RANK(R813,(P813:R813,S813:AG813)),0)</f>
        <v>2</v>
      </c>
      <c r="G813" s="7">
        <f>IF(S813&gt;0,RANK(S813,(P813:R813,S813:AG813)),0)</f>
        <v>5</v>
      </c>
      <c r="H813" s="49">
        <f t="shared" si="454"/>
        <v>432</v>
      </c>
      <c r="I813" s="178">
        <f t="shared" si="437"/>
        <v>0.43548387096774194</v>
      </c>
      <c r="J813" s="2"/>
      <c r="K813" s="2">
        <f t="shared" si="455"/>
        <v>0.655241935483871</v>
      </c>
      <c r="L813" s="2">
        <f t="shared" si="456"/>
        <v>0</v>
      </c>
      <c r="M813" s="2">
        <f t="shared" si="457"/>
        <v>0.21975806451612903</v>
      </c>
      <c r="N813" s="2">
        <f t="shared" si="435"/>
        <v>1.5120967741935484E-2</v>
      </c>
      <c r="O813" s="2">
        <f t="shared" si="436"/>
        <v>0.10987903225806449</v>
      </c>
      <c r="P813" s="1">
        <v>650</v>
      </c>
      <c r="R813" s="1">
        <v>218</v>
      </c>
      <c r="S813" s="1">
        <v>15</v>
      </c>
      <c r="V813" s="1">
        <v>19</v>
      </c>
      <c r="W813" s="1">
        <v>6</v>
      </c>
      <c r="Z813" s="1">
        <f t="shared" si="467"/>
        <v>69</v>
      </c>
      <c r="AA813" s="1">
        <v>9</v>
      </c>
      <c r="AC813" s="1">
        <v>6</v>
      </c>
      <c r="AE813"/>
      <c r="AF813"/>
      <c r="AI813" s="7">
        <f t="shared" si="458"/>
        <v>0</v>
      </c>
      <c r="AJ813" s="7">
        <f t="shared" si="459"/>
        <v>0</v>
      </c>
      <c r="AK813" s="7">
        <f t="shared" si="460"/>
        <v>4</v>
      </c>
      <c r="AL813" s="7">
        <f t="shared" si="461"/>
        <v>6</v>
      </c>
      <c r="AM813" s="2">
        <f t="shared" si="462"/>
        <v>0</v>
      </c>
      <c r="AN813" s="2">
        <f t="shared" si="463"/>
        <v>0</v>
      </c>
      <c r="AO813" s="2">
        <f t="shared" si="464"/>
        <v>1.9153225806451613E-2</v>
      </c>
      <c r="AP813" s="2">
        <f t="shared" si="465"/>
        <v>6.0483870967741934E-3</v>
      </c>
      <c r="AR813" t="str">
        <f t="shared" si="452"/>
        <v>Franklin</v>
      </c>
      <c r="AS813" t="s">
        <v>886</v>
      </c>
      <c r="AT813" s="182">
        <v>5</v>
      </c>
      <c r="AV813" s="98">
        <v>22</v>
      </c>
      <c r="AW813" s="100">
        <v>41</v>
      </c>
      <c r="AX813" s="106">
        <f t="shared" si="466"/>
        <v>22041</v>
      </c>
      <c r="AZ813" s="7" t="s">
        <v>2134</v>
      </c>
      <c r="BA813" t="s">
        <v>3208</v>
      </c>
      <c r="BF813" s="1">
        <v>26</v>
      </c>
      <c r="BK813" s="1">
        <v>10</v>
      </c>
      <c r="CC813" s="1">
        <v>33</v>
      </c>
    </row>
    <row r="814" spans="1:81" hidden="1" outlineLevel="1">
      <c r="A814" t="s">
        <v>2072</v>
      </c>
      <c r="B814" t="s">
        <v>886</v>
      </c>
      <c r="C814" s="1">
        <f t="shared" si="453"/>
        <v>755</v>
      </c>
      <c r="D814" s="7">
        <f>IF(P814&gt;0,RANK(P814,(P814:R814,S814:AG814)),0)</f>
        <v>1</v>
      </c>
      <c r="E814" s="7">
        <f>IF(Q814&gt;0,RANK(Q814,(P814:R814,S814:AG814)),0)</f>
        <v>0</v>
      </c>
      <c r="F814" s="7">
        <f>IF(R814&gt;0,RANK(R814,(P814:R814,S814:AG814)),0)</f>
        <v>2</v>
      </c>
      <c r="G814" s="7">
        <f>IF(S814&gt;0,RANK(S814,(P814:R814,S814:AG814)),0)</f>
        <v>4</v>
      </c>
      <c r="H814" s="49">
        <f t="shared" si="454"/>
        <v>120</v>
      </c>
      <c r="I814" s="178">
        <f t="shared" si="437"/>
        <v>0.15894039735099338</v>
      </c>
      <c r="J814" s="2"/>
      <c r="K814" s="2">
        <f t="shared" si="455"/>
        <v>0.4860927152317881</v>
      </c>
      <c r="L814" s="2">
        <f t="shared" si="456"/>
        <v>0</v>
      </c>
      <c r="M814" s="2">
        <f t="shared" si="457"/>
        <v>0.32715231788079469</v>
      </c>
      <c r="N814" s="2">
        <f t="shared" si="435"/>
        <v>2.6490066225165563E-2</v>
      </c>
      <c r="O814" s="2">
        <f t="shared" si="436"/>
        <v>0.16026490066225166</v>
      </c>
      <c r="P814" s="1">
        <v>367</v>
      </c>
      <c r="R814" s="1">
        <v>247</v>
      </c>
      <c r="S814" s="1">
        <v>20</v>
      </c>
      <c r="V814" s="1">
        <v>10</v>
      </c>
      <c r="W814" s="1">
        <v>8</v>
      </c>
      <c r="Z814" s="1">
        <f t="shared" si="467"/>
        <v>86</v>
      </c>
      <c r="AA814" s="1">
        <v>7</v>
      </c>
      <c r="AC814" s="1">
        <v>10</v>
      </c>
      <c r="AE814"/>
      <c r="AF814"/>
      <c r="AI814" s="7">
        <f t="shared" si="458"/>
        <v>0</v>
      </c>
      <c r="AJ814" s="7">
        <f t="shared" si="459"/>
        <v>0</v>
      </c>
      <c r="AK814" s="7">
        <f t="shared" si="460"/>
        <v>5</v>
      </c>
      <c r="AL814" s="7">
        <f t="shared" si="461"/>
        <v>6</v>
      </c>
      <c r="AM814" s="2">
        <f t="shared" si="462"/>
        <v>0</v>
      </c>
      <c r="AN814" s="2">
        <f t="shared" si="463"/>
        <v>0</v>
      </c>
      <c r="AO814" s="2">
        <f t="shared" si="464"/>
        <v>1.3245033112582781E-2</v>
      </c>
      <c r="AP814" s="2">
        <f t="shared" si="465"/>
        <v>1.0596026490066225E-2</v>
      </c>
      <c r="AR814" t="str">
        <f t="shared" si="452"/>
        <v>Grant</v>
      </c>
      <c r="AS814" t="s">
        <v>886</v>
      </c>
      <c r="AT814" s="182">
        <v>5</v>
      </c>
      <c r="AV814" s="98">
        <v>22</v>
      </c>
      <c r="AW814" s="100">
        <v>43</v>
      </c>
      <c r="AX814" s="106">
        <f t="shared" si="466"/>
        <v>22043</v>
      </c>
      <c r="AZ814" s="7" t="s">
        <v>2134</v>
      </c>
      <c r="BA814" t="s">
        <v>3208</v>
      </c>
      <c r="BF814" s="1">
        <v>26</v>
      </c>
      <c r="BK814" s="1">
        <v>3</v>
      </c>
      <c r="CC814" s="1">
        <v>57</v>
      </c>
    </row>
    <row r="815" spans="1:81" hidden="1" outlineLevel="1">
      <c r="A815" t="s">
        <v>751</v>
      </c>
      <c r="B815" t="s">
        <v>886</v>
      </c>
      <c r="C815" s="1">
        <f t="shared" si="453"/>
        <v>3269</v>
      </c>
      <c r="D815" s="7">
        <f>IF(P815&gt;0,RANK(P815,(P815:R815,S815:AG815)),0)</f>
        <v>1</v>
      </c>
      <c r="E815" s="7">
        <f>IF(Q815&gt;0,RANK(Q815,(P815:R815,S815:AG815)),0)</f>
        <v>0</v>
      </c>
      <c r="F815" s="7">
        <f>IF(R815&gt;0,RANK(R815,(P815:R815,S815:AG815)),0)</f>
        <v>2</v>
      </c>
      <c r="G815" s="7">
        <f>IF(S815&gt;0,RANK(S815,(P815:R815,S815:AG815)),0)</f>
        <v>4</v>
      </c>
      <c r="H815" s="49">
        <f t="shared" si="454"/>
        <v>1365</v>
      </c>
      <c r="I815" s="178">
        <f t="shared" si="437"/>
        <v>0.41755888650963596</v>
      </c>
      <c r="J815" s="2"/>
      <c r="K815" s="2">
        <f t="shared" si="455"/>
        <v>0.66411746711532582</v>
      </c>
      <c r="L815" s="2">
        <f t="shared" si="456"/>
        <v>0</v>
      </c>
      <c r="M815" s="2">
        <f t="shared" si="457"/>
        <v>0.2465585806056898</v>
      </c>
      <c r="N815" s="2">
        <f t="shared" si="435"/>
        <v>1.5295197308045273E-2</v>
      </c>
      <c r="O815" s="2">
        <f t="shared" si="436"/>
        <v>7.4028754970939109E-2</v>
      </c>
      <c r="P815" s="1">
        <v>2171</v>
      </c>
      <c r="R815" s="1">
        <v>806</v>
      </c>
      <c r="S815" s="1">
        <v>50</v>
      </c>
      <c r="V815" s="1">
        <v>28</v>
      </c>
      <c r="W815" s="1">
        <v>15</v>
      </c>
      <c r="Z815" s="1">
        <f t="shared" si="467"/>
        <v>151</v>
      </c>
      <c r="AA815" s="1">
        <v>25</v>
      </c>
      <c r="AC815" s="1">
        <v>23</v>
      </c>
      <c r="AE815"/>
      <c r="AF815"/>
      <c r="AI815" s="7">
        <f t="shared" si="458"/>
        <v>0</v>
      </c>
      <c r="AJ815" s="7">
        <f t="shared" si="459"/>
        <v>0</v>
      </c>
      <c r="AK815" s="7">
        <f t="shared" si="460"/>
        <v>5</v>
      </c>
      <c r="AL815" s="7">
        <f t="shared" si="461"/>
        <v>6</v>
      </c>
      <c r="AM815" s="2">
        <f t="shared" si="462"/>
        <v>0</v>
      </c>
      <c r="AN815" s="2">
        <f t="shared" si="463"/>
        <v>0</v>
      </c>
      <c r="AO815" s="2">
        <f t="shared" si="464"/>
        <v>8.5653104925053538E-3</v>
      </c>
      <c r="AP815" s="2">
        <f t="shared" si="465"/>
        <v>4.5885591924135823E-3</v>
      </c>
      <c r="AR815" t="str">
        <f t="shared" si="452"/>
        <v>Iberia</v>
      </c>
      <c r="AS815" t="s">
        <v>886</v>
      </c>
      <c r="AT815" s="182">
        <v>3</v>
      </c>
      <c r="AV815" s="98">
        <v>22</v>
      </c>
      <c r="AW815" s="100">
        <v>45</v>
      </c>
      <c r="AX815" s="106">
        <f t="shared" si="466"/>
        <v>22045</v>
      </c>
      <c r="AZ815" s="7" t="s">
        <v>2134</v>
      </c>
      <c r="BA815" t="s">
        <v>3208</v>
      </c>
      <c r="BF815" s="1">
        <v>91</v>
      </c>
      <c r="BK815" s="1">
        <v>9</v>
      </c>
      <c r="CC815" s="1">
        <v>51</v>
      </c>
    </row>
    <row r="816" spans="1:81" hidden="1" outlineLevel="1">
      <c r="A816" t="s">
        <v>1542</v>
      </c>
      <c r="B816" t="s">
        <v>886</v>
      </c>
      <c r="C816" s="1">
        <f t="shared" si="453"/>
        <v>5315</v>
      </c>
      <c r="D816" s="7">
        <f>IF(P816&gt;0,RANK(P816,(P816:R816,S816:AG816)),0)</f>
        <v>1</v>
      </c>
      <c r="E816" s="7">
        <f>IF(Q816&gt;0,RANK(Q816,(P816:R816,S816:AG816)),0)</f>
        <v>0</v>
      </c>
      <c r="F816" s="7">
        <f>IF(R816&gt;0,RANK(R816,(P816:R816,S816:AG816)),0)</f>
        <v>2</v>
      </c>
      <c r="G816" s="7">
        <f>IF(S816&gt;0,RANK(S816,(P816:R816,S816:AG816)),0)</f>
        <v>4</v>
      </c>
      <c r="H816" s="49">
        <f t="shared" si="454"/>
        <v>2658</v>
      </c>
      <c r="I816" s="178">
        <f t="shared" si="437"/>
        <v>0.50009407337723422</v>
      </c>
      <c r="J816" s="2"/>
      <c r="K816" s="2">
        <f t="shared" si="455"/>
        <v>0.69614299153339609</v>
      </c>
      <c r="L816" s="2">
        <f t="shared" si="456"/>
        <v>0</v>
      </c>
      <c r="M816" s="2">
        <f t="shared" si="457"/>
        <v>0.19604891815616179</v>
      </c>
      <c r="N816" s="2">
        <f t="shared" si="435"/>
        <v>1.9002822201317028E-2</v>
      </c>
      <c r="O816" s="2">
        <f t="shared" si="436"/>
        <v>8.8805268109125091E-2</v>
      </c>
      <c r="P816" s="1">
        <v>3700</v>
      </c>
      <c r="R816" s="1">
        <v>1042</v>
      </c>
      <c r="S816" s="1">
        <v>101</v>
      </c>
      <c r="V816" s="1">
        <v>57</v>
      </c>
      <c r="W816" s="1">
        <v>34</v>
      </c>
      <c r="Z816" s="1">
        <f t="shared" si="467"/>
        <v>305</v>
      </c>
      <c r="AA816" s="1">
        <v>44</v>
      </c>
      <c r="AC816" s="1">
        <v>32</v>
      </c>
      <c r="AE816"/>
      <c r="AF816"/>
      <c r="AI816" s="7">
        <f t="shared" si="458"/>
        <v>0</v>
      </c>
      <c r="AJ816" s="7">
        <f t="shared" si="459"/>
        <v>0</v>
      </c>
      <c r="AK816" s="7">
        <f t="shared" si="460"/>
        <v>5</v>
      </c>
      <c r="AL816" s="7">
        <f t="shared" si="461"/>
        <v>6</v>
      </c>
      <c r="AM816" s="2">
        <f t="shared" si="462"/>
        <v>0</v>
      </c>
      <c r="AN816" s="2">
        <f t="shared" si="463"/>
        <v>0</v>
      </c>
      <c r="AO816" s="2">
        <f t="shared" si="464"/>
        <v>1.0724365004703669E-2</v>
      </c>
      <c r="AP816" s="2">
        <f t="shared" si="465"/>
        <v>6.3969896519285039E-3</v>
      </c>
      <c r="AR816" t="str">
        <f t="shared" si="452"/>
        <v>Iberville</v>
      </c>
      <c r="AS816" t="s">
        <v>886</v>
      </c>
      <c r="AT816" s="182"/>
      <c r="AV816" s="98">
        <v>22</v>
      </c>
      <c r="AW816" s="100">
        <v>47</v>
      </c>
      <c r="AX816" s="106">
        <f t="shared" si="466"/>
        <v>22047</v>
      </c>
      <c r="AZ816" s="7" t="s">
        <v>2134</v>
      </c>
      <c r="BA816" t="s">
        <v>3208</v>
      </c>
      <c r="BF816" s="1">
        <v>151</v>
      </c>
      <c r="BK816" s="1">
        <v>24</v>
      </c>
      <c r="CC816" s="1">
        <v>130</v>
      </c>
    </row>
    <row r="817" spans="1:81" hidden="1" outlineLevel="1">
      <c r="A817" t="s">
        <v>3035</v>
      </c>
      <c r="B817" t="s">
        <v>886</v>
      </c>
      <c r="C817" s="1">
        <f t="shared" si="453"/>
        <v>1255</v>
      </c>
      <c r="D817" s="7">
        <f>IF(P817&gt;0,RANK(P817,(P817:R817,S817:AG817)),0)</f>
        <v>1</v>
      </c>
      <c r="E817" s="7">
        <f>IF(Q817&gt;0,RANK(Q817,(P817:R817,S817:AG817)),0)</f>
        <v>0</v>
      </c>
      <c r="F817" s="7">
        <f>IF(R817&gt;0,RANK(R817,(P817:R817,S817:AG817)),0)</f>
        <v>2</v>
      </c>
      <c r="G817" s="7">
        <f>IF(S817&gt;0,RANK(S817,(P817:R817,S817:AG817)),0)</f>
        <v>6</v>
      </c>
      <c r="H817" s="49">
        <f t="shared" si="454"/>
        <v>560</v>
      </c>
      <c r="I817" s="178">
        <f t="shared" si="437"/>
        <v>0.44621513944223107</v>
      </c>
      <c r="J817" s="2"/>
      <c r="K817" s="2">
        <f t="shared" si="455"/>
        <v>0.65896414342629483</v>
      </c>
      <c r="L817" s="2">
        <f t="shared" si="456"/>
        <v>0</v>
      </c>
      <c r="M817" s="2">
        <f t="shared" si="457"/>
        <v>0.21274900398406374</v>
      </c>
      <c r="N817" s="2">
        <f t="shared" si="435"/>
        <v>1.1952191235059761E-2</v>
      </c>
      <c r="O817" s="2">
        <f t="shared" si="436"/>
        <v>0.11633466135458166</v>
      </c>
      <c r="P817" s="1">
        <v>827</v>
      </c>
      <c r="R817" s="1">
        <v>267</v>
      </c>
      <c r="S817" s="1">
        <v>15</v>
      </c>
      <c r="V817" s="1">
        <v>21</v>
      </c>
      <c r="W817" s="1">
        <v>10</v>
      </c>
      <c r="Z817" s="1">
        <f t="shared" si="467"/>
        <v>89</v>
      </c>
      <c r="AA817" s="1">
        <v>16</v>
      </c>
      <c r="AC817" s="1">
        <v>10</v>
      </c>
      <c r="AE817"/>
      <c r="AF817"/>
      <c r="AI817" s="7">
        <f t="shared" si="458"/>
        <v>0</v>
      </c>
      <c r="AJ817" s="7">
        <f t="shared" si="459"/>
        <v>0</v>
      </c>
      <c r="AK817" s="7">
        <f t="shared" si="460"/>
        <v>4</v>
      </c>
      <c r="AL817" s="7">
        <f t="shared" si="461"/>
        <v>6</v>
      </c>
      <c r="AM817" s="2">
        <f t="shared" si="462"/>
        <v>0</v>
      </c>
      <c r="AN817" s="2">
        <f t="shared" si="463"/>
        <v>0</v>
      </c>
      <c r="AO817" s="2">
        <f t="shared" si="464"/>
        <v>1.6733067729083666E-2</v>
      </c>
      <c r="AP817" s="2">
        <f t="shared" si="465"/>
        <v>7.9681274900398405E-3</v>
      </c>
      <c r="AR817" t="str">
        <f t="shared" si="452"/>
        <v>Jackson</v>
      </c>
      <c r="AS817" t="s">
        <v>886</v>
      </c>
      <c r="AT817" s="182">
        <v>5</v>
      </c>
      <c r="AV817" s="98">
        <v>22</v>
      </c>
      <c r="AW817" s="100">
        <v>49</v>
      </c>
      <c r="AX817" s="106">
        <f t="shared" si="466"/>
        <v>22049</v>
      </c>
      <c r="AZ817" s="7" t="s">
        <v>2134</v>
      </c>
      <c r="BA817" t="s">
        <v>3208</v>
      </c>
      <c r="BF817" s="1">
        <v>39</v>
      </c>
      <c r="BK817" s="1">
        <v>5</v>
      </c>
      <c r="CC817" s="1">
        <v>45</v>
      </c>
    </row>
    <row r="818" spans="1:81" hidden="1" outlineLevel="1">
      <c r="A818" t="s">
        <v>2481</v>
      </c>
      <c r="B818" t="s">
        <v>886</v>
      </c>
      <c r="C818" s="1">
        <f t="shared" si="453"/>
        <v>25971</v>
      </c>
      <c r="D818" s="7">
        <f>IF(P818&gt;0,RANK(P818,(P818:R818,S818:AG818)),0)</f>
        <v>1</v>
      </c>
      <c r="E818" s="7">
        <f>IF(Q818&gt;0,RANK(Q818,(P818:R818,S818:AG818)),0)</f>
        <v>0</v>
      </c>
      <c r="F818" s="7">
        <f>IF(R818&gt;0,RANK(R818,(P818:R818,S818:AG818)),0)</f>
        <v>2</v>
      </c>
      <c r="G818" s="7">
        <f>IF(S818&gt;0,RANK(S818,(P818:R818,S818:AG818)),0)</f>
        <v>4</v>
      </c>
      <c r="H818" s="49">
        <f t="shared" si="454"/>
        <v>10556</v>
      </c>
      <c r="I818" s="178">
        <f t="shared" si="437"/>
        <v>0.40645335181548653</v>
      </c>
      <c r="J818" s="2"/>
      <c r="K818" s="2">
        <f t="shared" si="455"/>
        <v>0.67713988679681181</v>
      </c>
      <c r="L818" s="2">
        <f t="shared" si="456"/>
        <v>0</v>
      </c>
      <c r="M818" s="2">
        <f t="shared" si="457"/>
        <v>0.27068653498132533</v>
      </c>
      <c r="N818" s="2">
        <f t="shared" ref="N818:N863" si="468">IF($C818=0,"-",S818/$C818)</f>
        <v>7.2003388394747984E-3</v>
      </c>
      <c r="O818" s="2">
        <f t="shared" ref="O818:O863" si="469">IF(C818=0,"-",(1-K818-L818-M818-N818))</f>
        <v>4.4973239382388064E-2</v>
      </c>
      <c r="P818" s="1">
        <v>17586</v>
      </c>
      <c r="R818" s="1">
        <v>7030</v>
      </c>
      <c r="S818" s="1">
        <v>187</v>
      </c>
      <c r="V818" s="1">
        <v>92</v>
      </c>
      <c r="W818" s="1">
        <v>78</v>
      </c>
      <c r="Z818" s="1">
        <f t="shared" si="467"/>
        <v>812</v>
      </c>
      <c r="AA818" s="1">
        <v>89</v>
      </c>
      <c r="AC818" s="1">
        <v>97</v>
      </c>
      <c r="AE818"/>
      <c r="AF818"/>
      <c r="AI818" s="7">
        <f t="shared" si="458"/>
        <v>0</v>
      </c>
      <c r="AJ818" s="7">
        <f t="shared" si="459"/>
        <v>0</v>
      </c>
      <c r="AK818" s="7">
        <f t="shared" si="460"/>
        <v>5</v>
      </c>
      <c r="AL818" s="7">
        <f t="shared" si="461"/>
        <v>6</v>
      </c>
      <c r="AM818" s="2">
        <f t="shared" si="462"/>
        <v>0</v>
      </c>
      <c r="AN818" s="2">
        <f t="shared" si="463"/>
        <v>0</v>
      </c>
      <c r="AO818" s="2">
        <f t="shared" si="464"/>
        <v>3.5424126910785108E-3</v>
      </c>
      <c r="AP818" s="2">
        <f t="shared" si="465"/>
        <v>3.0033498902622157E-3</v>
      </c>
      <c r="AR818" t="str">
        <f t="shared" si="452"/>
        <v>Jefferson</v>
      </c>
      <c r="AS818" t="s">
        <v>886</v>
      </c>
      <c r="AT818" s="182"/>
      <c r="AV818" s="98">
        <v>22</v>
      </c>
      <c r="AW818" s="100">
        <v>51</v>
      </c>
      <c r="AX818" s="106">
        <f t="shared" si="466"/>
        <v>22051</v>
      </c>
      <c r="AZ818" s="7" t="s">
        <v>2134</v>
      </c>
      <c r="BA818" t="s">
        <v>3208</v>
      </c>
      <c r="BF818" s="1">
        <v>428</v>
      </c>
      <c r="BK818" s="1">
        <v>42</v>
      </c>
      <c r="CC818" s="1">
        <v>342</v>
      </c>
    </row>
    <row r="819" spans="1:81" hidden="1" outlineLevel="1">
      <c r="A819" t="s">
        <v>1737</v>
      </c>
      <c r="B819" t="s">
        <v>886</v>
      </c>
      <c r="C819" s="1">
        <f t="shared" si="453"/>
        <v>1319</v>
      </c>
      <c r="D819" s="7">
        <f>IF(P819&gt;0,RANK(P819,(P819:R819,S819:AG819)),0)</f>
        <v>1</v>
      </c>
      <c r="E819" s="7">
        <f>IF(Q819&gt;0,RANK(Q819,(P819:R819,S819:AG819)),0)</f>
        <v>0</v>
      </c>
      <c r="F819" s="7">
        <f>IF(R819&gt;0,RANK(R819,(P819:R819,S819:AG819)),0)</f>
        <v>2</v>
      </c>
      <c r="G819" s="7">
        <f>IF(S819&gt;0,RANK(S819,(P819:R819,S819:AG819)),0)</f>
        <v>4</v>
      </c>
      <c r="H819" s="49">
        <f t="shared" si="454"/>
        <v>320</v>
      </c>
      <c r="I819" s="178">
        <f t="shared" si="437"/>
        <v>0.24260803639120546</v>
      </c>
      <c r="J819" s="2"/>
      <c r="K819" s="2">
        <f t="shared" si="455"/>
        <v>0.55951478392721754</v>
      </c>
      <c r="L819" s="2">
        <f t="shared" si="456"/>
        <v>0</v>
      </c>
      <c r="M819" s="2">
        <f t="shared" si="457"/>
        <v>0.31690674753601211</v>
      </c>
      <c r="N819" s="2">
        <f t="shared" si="468"/>
        <v>1.9711902956785442E-2</v>
      </c>
      <c r="O819" s="2">
        <f t="shared" si="469"/>
        <v>0.1038665655799849</v>
      </c>
      <c r="P819" s="1">
        <v>738</v>
      </c>
      <c r="R819" s="1">
        <v>418</v>
      </c>
      <c r="S819" s="1">
        <v>26</v>
      </c>
      <c r="V819" s="1">
        <v>11</v>
      </c>
      <c r="W819" s="1">
        <v>8</v>
      </c>
      <c r="Z819" s="1">
        <f t="shared" si="467"/>
        <v>101</v>
      </c>
      <c r="AA819" s="1">
        <v>11</v>
      </c>
      <c r="AC819" s="1">
        <v>6</v>
      </c>
      <c r="AE819"/>
      <c r="AF819"/>
      <c r="AI819" s="7">
        <f t="shared" si="458"/>
        <v>0</v>
      </c>
      <c r="AJ819" s="7">
        <f t="shared" si="459"/>
        <v>0</v>
      </c>
      <c r="AK819" s="7">
        <f t="shared" si="460"/>
        <v>5</v>
      </c>
      <c r="AL819" s="7">
        <f t="shared" si="461"/>
        <v>6</v>
      </c>
      <c r="AM819" s="2">
        <f t="shared" si="462"/>
        <v>0</v>
      </c>
      <c r="AN819" s="2">
        <f t="shared" si="463"/>
        <v>0</v>
      </c>
      <c r="AO819" s="2">
        <f t="shared" si="464"/>
        <v>8.339651250947688E-3</v>
      </c>
      <c r="AP819" s="2">
        <f t="shared" si="465"/>
        <v>6.0652009097801364E-3</v>
      </c>
      <c r="AR819" t="str">
        <f t="shared" si="452"/>
        <v>Jefferson Davis</v>
      </c>
      <c r="AS819" t="s">
        <v>886</v>
      </c>
      <c r="AT819" s="182">
        <v>3</v>
      </c>
      <c r="AV819" s="98">
        <v>22</v>
      </c>
      <c r="AW819" s="100">
        <v>53</v>
      </c>
      <c r="AX819" s="106">
        <f t="shared" si="466"/>
        <v>22053</v>
      </c>
      <c r="AZ819" s="7" t="s">
        <v>2134</v>
      </c>
      <c r="BA819" t="s">
        <v>3208</v>
      </c>
      <c r="BF819" s="1">
        <v>38</v>
      </c>
      <c r="BK819" s="1">
        <v>4</v>
      </c>
      <c r="CC819" s="1">
        <v>59</v>
      </c>
    </row>
    <row r="820" spans="1:81" hidden="1" outlineLevel="1">
      <c r="A820" t="s">
        <v>1301</v>
      </c>
      <c r="B820" t="s">
        <v>886</v>
      </c>
      <c r="C820" s="1">
        <f t="shared" si="453"/>
        <v>9923</v>
      </c>
      <c r="D820" s="7">
        <f>IF(P820&gt;0,RANK(P820,(P820:R820,S820:AG820)),0)</f>
        <v>1</v>
      </c>
      <c r="E820" s="7">
        <f>IF(Q820&gt;0,RANK(Q820,(P820:R820,S820:AG820)),0)</f>
        <v>0</v>
      </c>
      <c r="F820" s="7">
        <f>IF(R820&gt;0,RANK(R820,(P820:R820,S820:AG820)),0)</f>
        <v>2</v>
      </c>
      <c r="G820" s="7">
        <f>IF(S820&gt;0,RANK(S820,(P820:R820,S820:AG820)),0)</f>
        <v>4</v>
      </c>
      <c r="H820" s="49">
        <f t="shared" si="454"/>
        <v>2397</v>
      </c>
      <c r="I820" s="178">
        <f t="shared" ref="I820:I857" si="470">H820/C820</f>
        <v>0.241560012093117</v>
      </c>
      <c r="J820" s="2"/>
      <c r="K820" s="2">
        <f t="shared" si="455"/>
        <v>0.59659377204474451</v>
      </c>
      <c r="L820" s="2">
        <f t="shared" si="456"/>
        <v>0</v>
      </c>
      <c r="M820" s="2">
        <f t="shared" si="457"/>
        <v>0.35503375995162756</v>
      </c>
      <c r="N820" s="2">
        <f t="shared" si="468"/>
        <v>8.1628539756122137E-3</v>
      </c>
      <c r="O820" s="2">
        <f t="shared" si="469"/>
        <v>4.0209614028015719E-2</v>
      </c>
      <c r="P820" s="1">
        <v>5920</v>
      </c>
      <c r="R820" s="1">
        <v>3523</v>
      </c>
      <c r="S820" s="1">
        <v>81</v>
      </c>
      <c r="V820" s="1">
        <v>40</v>
      </c>
      <c r="W820" s="1">
        <v>27</v>
      </c>
      <c r="Z820" s="1">
        <f t="shared" si="467"/>
        <v>268</v>
      </c>
      <c r="AA820" s="1">
        <v>31</v>
      </c>
      <c r="AC820" s="1">
        <v>33</v>
      </c>
      <c r="AE820"/>
      <c r="AF820"/>
      <c r="AI820" s="7">
        <f t="shared" si="458"/>
        <v>0</v>
      </c>
      <c r="AJ820" s="7">
        <f t="shared" si="459"/>
        <v>0</v>
      </c>
      <c r="AK820" s="7">
        <f t="shared" si="460"/>
        <v>5</v>
      </c>
      <c r="AL820" s="7">
        <f t="shared" si="461"/>
        <v>6</v>
      </c>
      <c r="AM820" s="2">
        <f t="shared" si="462"/>
        <v>0</v>
      </c>
      <c r="AN820" s="2">
        <f t="shared" si="463"/>
        <v>0</v>
      </c>
      <c r="AO820" s="2">
        <f t="shared" si="464"/>
        <v>4.0310390003023278E-3</v>
      </c>
      <c r="AP820" s="2">
        <f t="shared" si="465"/>
        <v>2.7209513252040712E-3</v>
      </c>
      <c r="AR820" t="str">
        <f t="shared" si="452"/>
        <v>Lafayette</v>
      </c>
      <c r="AS820" t="s">
        <v>886</v>
      </c>
      <c r="AT820" s="182">
        <v>3</v>
      </c>
      <c r="AV820" s="98">
        <v>22</v>
      </c>
      <c r="AW820" s="100">
        <v>55</v>
      </c>
      <c r="AX820" s="106">
        <f t="shared" si="466"/>
        <v>22055</v>
      </c>
      <c r="AZ820" s="7" t="s">
        <v>2134</v>
      </c>
      <c r="BA820" t="s">
        <v>3208</v>
      </c>
      <c r="BF820" s="1">
        <v>119</v>
      </c>
      <c r="BK820" s="1">
        <v>22</v>
      </c>
      <c r="CC820" s="1">
        <v>127</v>
      </c>
    </row>
    <row r="821" spans="1:81" hidden="1" outlineLevel="1">
      <c r="A821" t="s">
        <v>148</v>
      </c>
      <c r="B821" t="s">
        <v>886</v>
      </c>
      <c r="C821" s="1">
        <f t="shared" si="453"/>
        <v>4970</v>
      </c>
      <c r="D821" s="7">
        <f>IF(P821&gt;0,RANK(P821,(P821:R821,S821:AG821)),0)</f>
        <v>1</v>
      </c>
      <c r="E821" s="7">
        <f>IF(Q821&gt;0,RANK(Q821,(P821:R821,S821:AG821)),0)</f>
        <v>0</v>
      </c>
      <c r="F821" s="7">
        <f>IF(R821&gt;0,RANK(R821,(P821:R821,S821:AG821)),0)</f>
        <v>2</v>
      </c>
      <c r="G821" s="7">
        <f>IF(S821&gt;0,RANK(S821,(P821:R821,S821:AG821)),0)</f>
        <v>4</v>
      </c>
      <c r="H821" s="49">
        <f t="shared" si="454"/>
        <v>723</v>
      </c>
      <c r="I821" s="178">
        <f t="shared" si="470"/>
        <v>0.14547283702213279</v>
      </c>
      <c r="J821" s="2"/>
      <c r="K821" s="2">
        <f t="shared" si="455"/>
        <v>0.50543259557344067</v>
      </c>
      <c r="L821" s="2">
        <f t="shared" si="456"/>
        <v>0</v>
      </c>
      <c r="M821" s="2">
        <f t="shared" si="457"/>
        <v>0.35995975855130785</v>
      </c>
      <c r="N821" s="2">
        <f t="shared" si="468"/>
        <v>1.6096579476861168E-2</v>
      </c>
      <c r="O821" s="2">
        <f t="shared" si="469"/>
        <v>0.11851106639839032</v>
      </c>
      <c r="P821" s="1">
        <v>2512</v>
      </c>
      <c r="R821" s="1">
        <v>1789</v>
      </c>
      <c r="S821" s="1">
        <v>80</v>
      </c>
      <c r="V821" s="1">
        <v>48</v>
      </c>
      <c r="W821" s="1">
        <v>38</v>
      </c>
      <c r="Z821" s="1">
        <f t="shared" si="467"/>
        <v>396</v>
      </c>
      <c r="AA821" s="1">
        <v>54</v>
      </c>
      <c r="AC821" s="1">
        <v>53</v>
      </c>
      <c r="AE821"/>
      <c r="AF821"/>
      <c r="AI821" s="7">
        <f t="shared" si="458"/>
        <v>0</v>
      </c>
      <c r="AJ821" s="7">
        <f t="shared" si="459"/>
        <v>0</v>
      </c>
      <c r="AK821" s="7">
        <f t="shared" si="460"/>
        <v>5</v>
      </c>
      <c r="AL821" s="7">
        <f t="shared" si="461"/>
        <v>6</v>
      </c>
      <c r="AM821" s="2">
        <f t="shared" si="462"/>
        <v>0</v>
      </c>
      <c r="AN821" s="2">
        <f t="shared" si="463"/>
        <v>0</v>
      </c>
      <c r="AO821" s="2">
        <f t="shared" si="464"/>
        <v>9.6579476861167E-3</v>
      </c>
      <c r="AP821" s="2">
        <f t="shared" si="465"/>
        <v>7.6458752515090539E-3</v>
      </c>
      <c r="AR821" t="str">
        <f t="shared" si="452"/>
        <v>Lafourche</v>
      </c>
      <c r="AS821" t="s">
        <v>886</v>
      </c>
      <c r="AT821" s="182"/>
      <c r="AV821" s="98">
        <v>22</v>
      </c>
      <c r="AW821" s="100">
        <v>57</v>
      </c>
      <c r="AX821" s="106">
        <f t="shared" si="466"/>
        <v>22057</v>
      </c>
      <c r="AZ821" s="7" t="s">
        <v>2134</v>
      </c>
      <c r="BA821" t="s">
        <v>3208</v>
      </c>
      <c r="BF821" s="1">
        <v>181</v>
      </c>
      <c r="BK821" s="1">
        <v>31</v>
      </c>
      <c r="CC821" s="1">
        <v>184</v>
      </c>
    </row>
    <row r="822" spans="1:81" hidden="1" outlineLevel="1">
      <c r="A822" t="s">
        <v>1659</v>
      </c>
      <c r="B822" t="s">
        <v>886</v>
      </c>
      <c r="C822" s="1">
        <f t="shared" si="453"/>
        <v>451</v>
      </c>
      <c r="D822" s="7">
        <f>IF(P822&gt;0,RANK(P822,(P822:R822,S822:AG822)),0)</f>
        <v>2</v>
      </c>
      <c r="E822" s="7">
        <f>IF(Q822&gt;0,RANK(Q822,(P822:R822,S822:AG822)),0)</f>
        <v>0</v>
      </c>
      <c r="F822" s="7">
        <f>IF(R822&gt;0,RANK(R822,(P822:R822,S822:AG822)),0)</f>
        <v>1</v>
      </c>
      <c r="G822" s="7">
        <f>IF(S822&gt;0,RANK(S822,(P822:R822,S822:AG822)),0)</f>
        <v>5</v>
      </c>
      <c r="H822" s="49">
        <f t="shared" si="454"/>
        <v>48</v>
      </c>
      <c r="I822" s="178">
        <f t="shared" si="470"/>
        <v>0.10643015521064302</v>
      </c>
      <c r="J822" s="2"/>
      <c r="K822" s="2">
        <f t="shared" si="455"/>
        <v>0.30155210643015523</v>
      </c>
      <c r="L822" s="2">
        <f t="shared" si="456"/>
        <v>0</v>
      </c>
      <c r="M822" s="2">
        <f t="shared" si="457"/>
        <v>0.4079822616407982</v>
      </c>
      <c r="N822" s="2">
        <f t="shared" si="468"/>
        <v>2.2172949002217297E-2</v>
      </c>
      <c r="O822" s="2">
        <f t="shared" si="469"/>
        <v>0.26829268292682934</v>
      </c>
      <c r="P822" s="1">
        <v>136</v>
      </c>
      <c r="R822" s="1">
        <v>184</v>
      </c>
      <c r="S822" s="1">
        <v>10</v>
      </c>
      <c r="V822" s="1">
        <v>22</v>
      </c>
      <c r="W822" s="1">
        <v>7</v>
      </c>
      <c r="Z822" s="1">
        <f t="shared" si="467"/>
        <v>78</v>
      </c>
      <c r="AA822" s="1">
        <v>8</v>
      </c>
      <c r="AC822" s="1">
        <v>6</v>
      </c>
      <c r="AE822"/>
      <c r="AF822"/>
      <c r="AI822" s="7">
        <f t="shared" si="458"/>
        <v>0</v>
      </c>
      <c r="AJ822" s="7">
        <f t="shared" si="459"/>
        <v>0</v>
      </c>
      <c r="AK822" s="7">
        <f t="shared" si="460"/>
        <v>4</v>
      </c>
      <c r="AL822" s="7">
        <f t="shared" si="461"/>
        <v>6</v>
      </c>
      <c r="AM822" s="2">
        <f t="shared" si="462"/>
        <v>0</v>
      </c>
      <c r="AN822" s="2">
        <f t="shared" si="463"/>
        <v>0</v>
      </c>
      <c r="AO822" s="2">
        <f t="shared" si="464"/>
        <v>4.878048780487805E-2</v>
      </c>
      <c r="AP822" s="2">
        <f t="shared" si="465"/>
        <v>1.5521064301552107E-2</v>
      </c>
      <c r="AR822" t="str">
        <f t="shared" si="452"/>
        <v>La Salle</v>
      </c>
      <c r="AS822" t="s">
        <v>886</v>
      </c>
      <c r="AT822" s="182">
        <v>5</v>
      </c>
      <c r="AV822" s="98">
        <v>22</v>
      </c>
      <c r="AW822" s="100">
        <v>59</v>
      </c>
      <c r="AX822" s="106">
        <f t="shared" si="466"/>
        <v>22059</v>
      </c>
      <c r="AZ822" s="7" t="s">
        <v>2134</v>
      </c>
      <c r="BA822" t="s">
        <v>3208</v>
      </c>
      <c r="BF822" s="1">
        <v>42</v>
      </c>
      <c r="BK822" s="1">
        <v>3</v>
      </c>
      <c r="CC822" s="1">
        <v>33</v>
      </c>
    </row>
    <row r="823" spans="1:81" hidden="1" outlineLevel="1">
      <c r="A823" t="s">
        <v>227</v>
      </c>
      <c r="B823" t="s">
        <v>886</v>
      </c>
      <c r="C823" s="1">
        <f t="shared" si="453"/>
        <v>2248</v>
      </c>
      <c r="D823" s="7">
        <f>IF(P823&gt;0,RANK(P823,(P823:R823,S823:AG823)),0)</f>
        <v>1</v>
      </c>
      <c r="E823" s="7">
        <f>IF(Q823&gt;0,RANK(Q823,(P823:R823,S823:AG823)),0)</f>
        <v>0</v>
      </c>
      <c r="F823" s="7">
        <f>IF(R823&gt;0,RANK(R823,(P823:R823,S823:AG823)),0)</f>
        <v>2</v>
      </c>
      <c r="G823" s="7">
        <f>IF(S823&gt;0,RANK(S823,(P823:R823,S823:AG823)),0)</f>
        <v>4</v>
      </c>
      <c r="H823" s="49">
        <f t="shared" si="454"/>
        <v>1256</v>
      </c>
      <c r="I823" s="178">
        <f t="shared" si="470"/>
        <v>0.55871886120996439</v>
      </c>
      <c r="J823" s="2"/>
      <c r="K823" s="2">
        <f t="shared" si="455"/>
        <v>0.75266903914590744</v>
      </c>
      <c r="L823" s="2">
        <f t="shared" si="456"/>
        <v>0</v>
      </c>
      <c r="M823" s="2">
        <f t="shared" si="457"/>
        <v>0.19395017793594305</v>
      </c>
      <c r="N823" s="2">
        <f t="shared" si="468"/>
        <v>8.0071174377224202E-3</v>
      </c>
      <c r="O823" s="2">
        <f t="shared" si="469"/>
        <v>4.5373665480427094E-2</v>
      </c>
      <c r="P823" s="1">
        <v>1692</v>
      </c>
      <c r="R823" s="1">
        <v>436</v>
      </c>
      <c r="S823" s="1">
        <v>18</v>
      </c>
      <c r="V823" s="1">
        <v>9</v>
      </c>
      <c r="W823" s="1">
        <v>6</v>
      </c>
      <c r="Z823" s="1">
        <f t="shared" si="467"/>
        <v>63</v>
      </c>
      <c r="AA823" s="1">
        <v>16</v>
      </c>
      <c r="AC823" s="1">
        <v>8</v>
      </c>
      <c r="AE823"/>
      <c r="AF823"/>
      <c r="AI823" s="7">
        <f t="shared" si="458"/>
        <v>0</v>
      </c>
      <c r="AJ823" s="7">
        <f t="shared" si="459"/>
        <v>0</v>
      </c>
      <c r="AK823" s="7">
        <f t="shared" si="460"/>
        <v>5</v>
      </c>
      <c r="AL823" s="7">
        <f t="shared" si="461"/>
        <v>6</v>
      </c>
      <c r="AM823" s="2">
        <f t="shared" si="462"/>
        <v>0</v>
      </c>
      <c r="AN823" s="2">
        <f t="shared" si="463"/>
        <v>0</v>
      </c>
      <c r="AO823" s="2">
        <f t="shared" si="464"/>
        <v>4.0035587188612101E-3</v>
      </c>
      <c r="AP823" s="2">
        <f t="shared" si="465"/>
        <v>2.6690391459074734E-3</v>
      </c>
      <c r="AR823" t="str">
        <f t="shared" si="452"/>
        <v>Lincoln</v>
      </c>
      <c r="AS823" t="s">
        <v>886</v>
      </c>
      <c r="AT823" s="182">
        <v>5</v>
      </c>
      <c r="AV823" s="98">
        <v>22</v>
      </c>
      <c r="AW823" s="100">
        <v>61</v>
      </c>
      <c r="AX823" s="106">
        <f t="shared" si="466"/>
        <v>22061</v>
      </c>
      <c r="AZ823" s="7" t="s">
        <v>2134</v>
      </c>
      <c r="BA823" t="s">
        <v>3208</v>
      </c>
      <c r="BF823" s="1">
        <v>24</v>
      </c>
      <c r="BK823" s="1">
        <v>4</v>
      </c>
      <c r="CC823" s="1">
        <v>35</v>
      </c>
    </row>
    <row r="824" spans="1:81" hidden="1" outlineLevel="1">
      <c r="A824" t="s">
        <v>1746</v>
      </c>
      <c r="B824" t="s">
        <v>886</v>
      </c>
      <c r="C824" s="1">
        <f t="shared" si="453"/>
        <v>3594</v>
      </c>
      <c r="D824" s="7">
        <f>IF(P824&gt;0,RANK(P824,(P824:R824,S824:AG824)),0)</f>
        <v>1</v>
      </c>
      <c r="E824" s="7">
        <f>IF(Q824&gt;0,RANK(Q824,(P824:R824,S824:AG824)),0)</f>
        <v>0</v>
      </c>
      <c r="F824" s="7">
        <f>IF(R824&gt;0,RANK(R824,(P824:R824,S824:AG824)),0)</f>
        <v>2</v>
      </c>
      <c r="G824" s="7">
        <f>IF(S824&gt;0,RANK(S824,(P824:R824,S824:AG824)),0)</f>
        <v>4</v>
      </c>
      <c r="H824" s="49">
        <f t="shared" si="454"/>
        <v>241</v>
      </c>
      <c r="I824" s="178">
        <f t="shared" si="470"/>
        <v>6.7056204785754039E-2</v>
      </c>
      <c r="J824" s="2"/>
      <c r="K824" s="2">
        <f t="shared" si="455"/>
        <v>0.45436839176405119</v>
      </c>
      <c r="L824" s="2">
        <f t="shared" si="456"/>
        <v>0</v>
      </c>
      <c r="M824" s="2">
        <f t="shared" si="457"/>
        <v>0.38731218697829717</v>
      </c>
      <c r="N824" s="2">
        <f t="shared" si="468"/>
        <v>2.1146355036171398E-2</v>
      </c>
      <c r="O824" s="2">
        <f t="shared" si="469"/>
        <v>0.13717306622148023</v>
      </c>
      <c r="P824" s="1">
        <v>1633</v>
      </c>
      <c r="R824" s="1">
        <v>1392</v>
      </c>
      <c r="S824" s="1">
        <v>76</v>
      </c>
      <c r="V824" s="1">
        <v>47</v>
      </c>
      <c r="W824" s="1">
        <v>38</v>
      </c>
      <c r="Z824" s="1">
        <f t="shared" si="467"/>
        <v>326</v>
      </c>
      <c r="AA824" s="1">
        <v>36</v>
      </c>
      <c r="AC824" s="1">
        <v>46</v>
      </c>
      <c r="AE824"/>
      <c r="AF824"/>
      <c r="AI824" s="7">
        <f t="shared" si="458"/>
        <v>0</v>
      </c>
      <c r="AJ824" s="7">
        <f t="shared" si="459"/>
        <v>0</v>
      </c>
      <c r="AK824" s="7">
        <f t="shared" si="460"/>
        <v>5</v>
      </c>
      <c r="AL824" s="7">
        <f t="shared" si="461"/>
        <v>6</v>
      </c>
      <c r="AM824" s="2">
        <f t="shared" si="462"/>
        <v>0</v>
      </c>
      <c r="AN824" s="2">
        <f t="shared" si="463"/>
        <v>0</v>
      </c>
      <c r="AO824" s="2">
        <f t="shared" si="464"/>
        <v>1.3077351140790205E-2</v>
      </c>
      <c r="AP824" s="2">
        <f t="shared" si="465"/>
        <v>1.0573177518085699E-2</v>
      </c>
      <c r="AR824" t="str">
        <f t="shared" si="452"/>
        <v>Livingston</v>
      </c>
      <c r="AS824" t="s">
        <v>886</v>
      </c>
      <c r="AT824" s="182">
        <v>6</v>
      </c>
      <c r="AV824" s="98">
        <v>22</v>
      </c>
      <c r="AW824" s="100">
        <v>63</v>
      </c>
      <c r="AX824" s="106">
        <f t="shared" si="466"/>
        <v>22063</v>
      </c>
      <c r="AZ824" s="7" t="s">
        <v>2134</v>
      </c>
      <c r="BA824" t="s">
        <v>3208</v>
      </c>
      <c r="BF824" s="1">
        <v>140</v>
      </c>
      <c r="BK824" s="1">
        <v>23</v>
      </c>
      <c r="CC824" s="1">
        <v>163</v>
      </c>
    </row>
    <row r="825" spans="1:81" hidden="1" outlineLevel="1">
      <c r="A825" t="s">
        <v>1400</v>
      </c>
      <c r="B825" t="s">
        <v>886</v>
      </c>
      <c r="C825" s="1">
        <f t="shared" ref="C825:C857" si="471">SUM(P825:AG825)</f>
        <v>877</v>
      </c>
      <c r="D825" s="7">
        <f>IF(P825&gt;0,RANK(P825,(P825:R825,S825:AG825)),0)</f>
        <v>1</v>
      </c>
      <c r="E825" s="7">
        <f>IF(Q825&gt;0,RANK(Q825,(P825:R825,S825:AG825)),0)</f>
        <v>0</v>
      </c>
      <c r="F825" s="7">
        <f>IF(R825&gt;0,RANK(R825,(P825:R825,S825:AG825)),0)</f>
        <v>2</v>
      </c>
      <c r="G825" s="7">
        <f>IF(S825&gt;0,RANK(S825,(P825:R825,S825:AG825)),0)</f>
        <v>4</v>
      </c>
      <c r="H825" s="49">
        <f t="shared" ref="H825:H857" si="472">MAX(P825:Y825)-LARGE(P825:Y825,2)</f>
        <v>624</v>
      </c>
      <c r="I825" s="178">
        <f t="shared" si="470"/>
        <v>0.71151653363740019</v>
      </c>
      <c r="J825" s="2"/>
      <c r="K825" s="2">
        <f t="shared" ref="K825:K857" si="473">IF($C825=0,"-",P825/$C825)</f>
        <v>0.82326111744583808</v>
      </c>
      <c r="L825" s="2">
        <f t="shared" ref="L825:L857" si="474">IF($C825=0,"-",Q825/$C825)</f>
        <v>0</v>
      </c>
      <c r="M825" s="2">
        <f t="shared" ref="M825:M857" si="475">IF($C825=0,"-",R825/$C825)</f>
        <v>0.11174458380843785</v>
      </c>
      <c r="N825" s="2">
        <f t="shared" si="468"/>
        <v>1.2542759407069556E-2</v>
      </c>
      <c r="O825" s="2">
        <f t="shared" si="469"/>
        <v>5.2451539338654513E-2</v>
      </c>
      <c r="P825" s="1">
        <v>722</v>
      </c>
      <c r="R825" s="1">
        <v>98</v>
      </c>
      <c r="S825" s="1">
        <v>11</v>
      </c>
      <c r="V825" s="1">
        <v>3</v>
      </c>
      <c r="W825" s="1">
        <v>3</v>
      </c>
      <c r="Z825" s="1">
        <f t="shared" si="467"/>
        <v>29</v>
      </c>
      <c r="AA825" s="1">
        <v>2</v>
      </c>
      <c r="AC825" s="1">
        <v>9</v>
      </c>
      <c r="AE825"/>
      <c r="AF825"/>
      <c r="AI825" s="7">
        <f t="shared" ref="AI825:AI857" si="476">IF(T825&gt;0,RANK(T825,(P825:Z825)),0)</f>
        <v>0</v>
      </c>
      <c r="AJ825" s="7">
        <f t="shared" ref="AJ825:AJ857" si="477">IF(U825&gt;0,RANK(U825,(P825:Z825)),0)</f>
        <v>0</v>
      </c>
      <c r="AK825" s="7">
        <f t="shared" ref="AK825:AK857" si="478">IF(V825&gt;0,RANK(V825,(P825:Z825)),0)</f>
        <v>5</v>
      </c>
      <c r="AL825" s="7">
        <f t="shared" ref="AL825:AL857" si="479">IF(W825&gt;0,RANK(W825,(P825:Z825)),0)</f>
        <v>5</v>
      </c>
      <c r="AM825" s="2">
        <f t="shared" ref="AM825:AM857" si="480">IF($C825=0,"-",T825/$C825)</f>
        <v>0</v>
      </c>
      <c r="AN825" s="2">
        <f t="shared" ref="AN825:AN857" si="481">IF($C825=0,"-",U825/$C825)</f>
        <v>0</v>
      </c>
      <c r="AO825" s="2">
        <f t="shared" ref="AO825:AO857" si="482">IF($C825=0,"-",V825/$C825)</f>
        <v>3.4207525655644243E-3</v>
      </c>
      <c r="AP825" s="2">
        <f t="shared" ref="AP825:AP857" si="483">IF($C825=0,"-",W825/$C825)</f>
        <v>3.4207525655644243E-3</v>
      </c>
      <c r="AR825" t="str">
        <f t="shared" si="452"/>
        <v>Madison</v>
      </c>
      <c r="AS825" t="s">
        <v>886</v>
      </c>
      <c r="AT825" s="182">
        <v>5</v>
      </c>
      <c r="AV825" s="98">
        <v>22</v>
      </c>
      <c r="AW825" s="100">
        <v>65</v>
      </c>
      <c r="AX825" s="106">
        <f t="shared" ref="AX825:AX856" si="484">AV825*1000+AW825</f>
        <v>22065</v>
      </c>
      <c r="AZ825" s="7" t="s">
        <v>2134</v>
      </c>
      <c r="BA825" t="s">
        <v>3208</v>
      </c>
      <c r="BF825" s="1">
        <v>14</v>
      </c>
      <c r="BK825" s="1">
        <v>5</v>
      </c>
      <c r="CC825" s="1">
        <v>10</v>
      </c>
    </row>
    <row r="826" spans="1:81" hidden="1" outlineLevel="1">
      <c r="A826" t="s">
        <v>2234</v>
      </c>
      <c r="B826" t="s">
        <v>886</v>
      </c>
      <c r="C826" s="1">
        <f t="shared" si="471"/>
        <v>1920</v>
      </c>
      <c r="D826" s="7">
        <f>IF(P826&gt;0,RANK(P826,(P826:R826,S826:AG826)),0)</f>
        <v>1</v>
      </c>
      <c r="E826" s="7">
        <f>IF(Q826&gt;0,RANK(Q826,(P826:R826,S826:AG826)),0)</f>
        <v>0</v>
      </c>
      <c r="F826" s="7">
        <f>IF(R826&gt;0,RANK(R826,(P826:R826,S826:AG826)),0)</f>
        <v>2</v>
      </c>
      <c r="G826" s="7">
        <f>IF(S826&gt;0,RANK(S826,(P826:R826,S826:AG826)),0)</f>
        <v>4</v>
      </c>
      <c r="H826" s="49">
        <f t="shared" si="472"/>
        <v>1215</v>
      </c>
      <c r="I826" s="178">
        <f t="shared" si="470"/>
        <v>0.6328125</v>
      </c>
      <c r="J826" s="2"/>
      <c r="K826" s="2">
        <f t="shared" si="473"/>
        <v>0.78802083333333328</v>
      </c>
      <c r="L826" s="2">
        <f t="shared" si="474"/>
        <v>0</v>
      </c>
      <c r="M826" s="2">
        <f t="shared" si="475"/>
        <v>0.15520833333333334</v>
      </c>
      <c r="N826" s="2">
        <f t="shared" si="468"/>
        <v>1.1979166666666667E-2</v>
      </c>
      <c r="O826" s="2">
        <f t="shared" si="469"/>
        <v>4.4791666666666716E-2</v>
      </c>
      <c r="P826" s="1">
        <v>1513</v>
      </c>
      <c r="R826" s="1">
        <v>298</v>
      </c>
      <c r="S826" s="1">
        <v>23</v>
      </c>
      <c r="V826" s="1">
        <v>7</v>
      </c>
      <c r="W826" s="1">
        <v>9</v>
      </c>
      <c r="Z826" s="1">
        <f t="shared" si="467"/>
        <v>48</v>
      </c>
      <c r="AA826" s="1">
        <v>12</v>
      </c>
      <c r="AC826" s="1">
        <v>10</v>
      </c>
      <c r="AE826"/>
      <c r="AF826"/>
      <c r="AI826" s="7">
        <f t="shared" si="476"/>
        <v>0</v>
      </c>
      <c r="AJ826" s="7">
        <f t="shared" si="477"/>
        <v>0</v>
      </c>
      <c r="AK826" s="7">
        <f t="shared" si="478"/>
        <v>6</v>
      </c>
      <c r="AL826" s="7">
        <f t="shared" si="479"/>
        <v>5</v>
      </c>
      <c r="AM826" s="2">
        <f t="shared" si="480"/>
        <v>0</v>
      </c>
      <c r="AN826" s="2">
        <f t="shared" si="481"/>
        <v>0</v>
      </c>
      <c r="AO826" s="2">
        <f t="shared" si="482"/>
        <v>3.6458333333333334E-3</v>
      </c>
      <c r="AP826" s="2">
        <f t="shared" si="483"/>
        <v>4.6874999999999998E-3</v>
      </c>
      <c r="AR826" t="str">
        <f t="shared" si="452"/>
        <v>Morehouse</v>
      </c>
      <c r="AS826" t="s">
        <v>886</v>
      </c>
      <c r="AT826" s="182">
        <v>5</v>
      </c>
      <c r="AV826" s="98">
        <v>22</v>
      </c>
      <c r="AW826" s="100">
        <v>67</v>
      </c>
      <c r="AX826" s="106">
        <f t="shared" si="484"/>
        <v>22067</v>
      </c>
      <c r="AZ826" s="7" t="s">
        <v>2134</v>
      </c>
      <c r="BA826" t="s">
        <v>3208</v>
      </c>
      <c r="BF826" s="1">
        <v>22</v>
      </c>
      <c r="BK826" s="1">
        <v>5</v>
      </c>
      <c r="CC826" s="1">
        <v>21</v>
      </c>
    </row>
    <row r="827" spans="1:81" hidden="1" outlineLevel="1">
      <c r="A827" t="s">
        <v>566</v>
      </c>
      <c r="B827" t="s">
        <v>886</v>
      </c>
      <c r="C827" s="1">
        <f t="shared" si="471"/>
        <v>3736</v>
      </c>
      <c r="D827" s="7">
        <f>IF(P827&gt;0,RANK(P827,(P827:R827,S827:AG827)),0)</f>
        <v>1</v>
      </c>
      <c r="E827" s="7">
        <f>IF(Q827&gt;0,RANK(Q827,(P827:R827,S827:AG827)),0)</f>
        <v>0</v>
      </c>
      <c r="F827" s="7">
        <f>IF(R827&gt;0,RANK(R827,(P827:R827,S827:AG827)),0)</f>
        <v>2</v>
      </c>
      <c r="G827" s="7">
        <f>IF(S827&gt;0,RANK(S827,(P827:R827,S827:AG827)),0)</f>
        <v>4</v>
      </c>
      <c r="H827" s="49">
        <f t="shared" si="472"/>
        <v>1699</v>
      </c>
      <c r="I827" s="178">
        <f t="shared" si="470"/>
        <v>0.45476445396145609</v>
      </c>
      <c r="J827" s="2"/>
      <c r="K827" s="2">
        <f t="shared" si="473"/>
        <v>0.68120985010706636</v>
      </c>
      <c r="L827" s="2">
        <f t="shared" si="474"/>
        <v>0</v>
      </c>
      <c r="M827" s="2">
        <f t="shared" si="475"/>
        <v>0.22644539614561027</v>
      </c>
      <c r="N827" s="2">
        <f t="shared" si="468"/>
        <v>1.8201284796573874E-2</v>
      </c>
      <c r="O827" s="2">
        <f t="shared" si="469"/>
        <v>7.4143468950749497E-2</v>
      </c>
      <c r="P827" s="1">
        <v>2545</v>
      </c>
      <c r="R827" s="1">
        <v>846</v>
      </c>
      <c r="S827" s="1">
        <v>68</v>
      </c>
      <c r="V827" s="1">
        <v>20</v>
      </c>
      <c r="W827" s="1">
        <v>15</v>
      </c>
      <c r="Z827" s="1">
        <f t="shared" si="467"/>
        <v>179</v>
      </c>
      <c r="AA827" s="1">
        <v>27</v>
      </c>
      <c r="AC827" s="1">
        <v>36</v>
      </c>
      <c r="AE827"/>
      <c r="AF827"/>
      <c r="AI827" s="7">
        <f t="shared" si="476"/>
        <v>0</v>
      </c>
      <c r="AJ827" s="7">
        <f t="shared" si="477"/>
        <v>0</v>
      </c>
      <c r="AK827" s="7">
        <f t="shared" si="478"/>
        <v>5</v>
      </c>
      <c r="AL827" s="7">
        <f t="shared" si="479"/>
        <v>6</v>
      </c>
      <c r="AM827" s="2">
        <f t="shared" si="480"/>
        <v>0</v>
      </c>
      <c r="AN827" s="2">
        <f t="shared" si="481"/>
        <v>0</v>
      </c>
      <c r="AO827" s="2">
        <f t="shared" si="482"/>
        <v>5.3533190578158455E-3</v>
      </c>
      <c r="AP827" s="2">
        <f t="shared" si="483"/>
        <v>4.0149892933618843E-3</v>
      </c>
      <c r="AR827" t="str">
        <f t="shared" si="452"/>
        <v>Natchitoches</v>
      </c>
      <c r="AS827" t="s">
        <v>886</v>
      </c>
      <c r="AT827" s="182">
        <v>4</v>
      </c>
      <c r="AV827" s="98">
        <v>22</v>
      </c>
      <c r="AW827" s="100">
        <v>69</v>
      </c>
      <c r="AX827" s="106">
        <f t="shared" si="484"/>
        <v>22069</v>
      </c>
      <c r="AZ827" s="7" t="s">
        <v>2134</v>
      </c>
      <c r="BA827" t="s">
        <v>3208</v>
      </c>
      <c r="BF827" s="1">
        <v>79</v>
      </c>
      <c r="BK827" s="1">
        <v>13</v>
      </c>
      <c r="CC827" s="1">
        <v>87</v>
      </c>
    </row>
    <row r="828" spans="1:81" hidden="1" outlineLevel="1">
      <c r="A828" t="s">
        <v>2183</v>
      </c>
      <c r="B828" t="s">
        <v>886</v>
      </c>
      <c r="C828" s="1">
        <f t="shared" si="471"/>
        <v>54411</v>
      </c>
      <c r="D828" s="7">
        <f>IF(P828&gt;0,RANK(P828,(P828:R828,S828:AG828)),0)</f>
        <v>1</v>
      </c>
      <c r="E828" s="7">
        <f>IF(Q828&gt;0,RANK(Q828,(P828:R828,S828:AG828)),0)</f>
        <v>0</v>
      </c>
      <c r="F828" s="7">
        <f>IF(R828&gt;0,RANK(R828,(P828:R828,S828:AG828)),0)</f>
        <v>2</v>
      </c>
      <c r="G828" s="7">
        <f>IF(S828&gt;0,RANK(S828,(P828:R828,S828:AG828)),0)</f>
        <v>4</v>
      </c>
      <c r="H828" s="49">
        <f t="shared" si="472"/>
        <v>27549</v>
      </c>
      <c r="I828" s="178">
        <f t="shared" si="470"/>
        <v>0.50631306169708334</v>
      </c>
      <c r="J828" s="2"/>
      <c r="K828" s="2">
        <f t="shared" si="473"/>
        <v>0.74709158074654025</v>
      </c>
      <c r="L828" s="2">
        <f t="shared" si="474"/>
        <v>0</v>
      </c>
      <c r="M828" s="2">
        <f t="shared" si="475"/>
        <v>0.24077851904945691</v>
      </c>
      <c r="N828" s="2">
        <f t="shared" si="468"/>
        <v>1.9481354873095514E-3</v>
      </c>
      <c r="O828" s="2">
        <f t="shared" si="469"/>
        <v>1.0181764716693291E-2</v>
      </c>
      <c r="P828" s="1">
        <v>40650</v>
      </c>
      <c r="R828" s="1">
        <v>13101</v>
      </c>
      <c r="S828" s="1">
        <v>106</v>
      </c>
      <c r="V828" s="1">
        <v>43</v>
      </c>
      <c r="W828" s="1">
        <v>49</v>
      </c>
      <c r="Z828" s="1">
        <f t="shared" si="467"/>
        <v>360</v>
      </c>
      <c r="AA828" s="1">
        <v>36</v>
      </c>
      <c r="AC828" s="1">
        <v>66</v>
      </c>
      <c r="AE828"/>
      <c r="AF828"/>
      <c r="AI828" s="7">
        <f t="shared" si="476"/>
        <v>0</v>
      </c>
      <c r="AJ828" s="7">
        <f t="shared" si="477"/>
        <v>0</v>
      </c>
      <c r="AK828" s="7">
        <f t="shared" si="478"/>
        <v>6</v>
      </c>
      <c r="AL828" s="7">
        <f t="shared" si="479"/>
        <v>5</v>
      </c>
      <c r="AM828" s="2">
        <f t="shared" si="480"/>
        <v>0</v>
      </c>
      <c r="AN828" s="2">
        <f t="shared" si="481"/>
        <v>0</v>
      </c>
      <c r="AO828" s="2">
        <f t="shared" si="482"/>
        <v>7.902813769274595E-4</v>
      </c>
      <c r="AP828" s="2">
        <f t="shared" si="483"/>
        <v>9.0055319696384921E-4</v>
      </c>
      <c r="AR828" t="str">
        <f t="shared" si="452"/>
        <v>Orleans</v>
      </c>
      <c r="AS828" t="s">
        <v>886</v>
      </c>
      <c r="AT828" s="182"/>
      <c r="AV828" s="98">
        <v>22</v>
      </c>
      <c r="AW828" s="100">
        <v>71</v>
      </c>
      <c r="AX828" s="106">
        <f t="shared" si="484"/>
        <v>22071</v>
      </c>
      <c r="AZ828" s="7" t="s">
        <v>2134</v>
      </c>
      <c r="BA828" t="s">
        <v>3208</v>
      </c>
      <c r="BF828" s="1">
        <v>242</v>
      </c>
      <c r="BK828" s="1">
        <v>33</v>
      </c>
      <c r="CC828" s="1">
        <v>85</v>
      </c>
    </row>
    <row r="829" spans="1:81" hidden="1" outlineLevel="1">
      <c r="A829" t="s">
        <v>807</v>
      </c>
      <c r="B829" t="s">
        <v>886</v>
      </c>
      <c r="C829" s="1">
        <f t="shared" si="471"/>
        <v>11440</v>
      </c>
      <c r="D829" s="7">
        <f>IF(P829&gt;0,RANK(P829,(P829:R829,S829:AG829)),0)</f>
        <v>1</v>
      </c>
      <c r="E829" s="7">
        <f>IF(Q829&gt;0,RANK(Q829,(P829:R829,S829:AG829)),0)</f>
        <v>0</v>
      </c>
      <c r="F829" s="7">
        <f>IF(R829&gt;0,RANK(R829,(P829:R829,S829:AG829)),0)</f>
        <v>2</v>
      </c>
      <c r="G829" s="7">
        <f>IF(S829&gt;0,RANK(S829,(P829:R829,S829:AG829)),0)</f>
        <v>4</v>
      </c>
      <c r="H829" s="49">
        <f t="shared" si="472"/>
        <v>7193</v>
      </c>
      <c r="I829" s="178">
        <f t="shared" si="470"/>
        <v>0.62875874125874121</v>
      </c>
      <c r="J829" s="2"/>
      <c r="K829" s="2">
        <f t="shared" si="473"/>
        <v>0.78636363636363638</v>
      </c>
      <c r="L829" s="2">
        <f t="shared" si="474"/>
        <v>0</v>
      </c>
      <c r="M829" s="2">
        <f t="shared" si="475"/>
        <v>0.15760489510489512</v>
      </c>
      <c r="N829" s="2">
        <f t="shared" si="468"/>
        <v>9.2657342657342656E-3</v>
      </c>
      <c r="O829" s="2">
        <f t="shared" si="469"/>
        <v>4.6765734265734243E-2</v>
      </c>
      <c r="P829" s="1">
        <v>8996</v>
      </c>
      <c r="R829" s="1">
        <v>1803</v>
      </c>
      <c r="S829" s="1">
        <v>106</v>
      </c>
      <c r="V829" s="1">
        <v>70</v>
      </c>
      <c r="W829" s="1">
        <v>47</v>
      </c>
      <c r="Z829" s="1">
        <f t="shared" si="467"/>
        <v>315</v>
      </c>
      <c r="AA829" s="1">
        <v>62</v>
      </c>
      <c r="AC829" s="1">
        <v>41</v>
      </c>
      <c r="AE829"/>
      <c r="AF829"/>
      <c r="AI829" s="7">
        <f t="shared" si="476"/>
        <v>0</v>
      </c>
      <c r="AJ829" s="7">
        <f t="shared" si="477"/>
        <v>0</v>
      </c>
      <c r="AK829" s="7">
        <f t="shared" si="478"/>
        <v>5</v>
      </c>
      <c r="AL829" s="7">
        <f t="shared" si="479"/>
        <v>6</v>
      </c>
      <c r="AM829" s="2">
        <f t="shared" si="480"/>
        <v>0</v>
      </c>
      <c r="AN829" s="2">
        <f t="shared" si="481"/>
        <v>0</v>
      </c>
      <c r="AO829" s="2">
        <f t="shared" si="482"/>
        <v>6.118881118881119E-3</v>
      </c>
      <c r="AP829" s="2">
        <f t="shared" si="483"/>
        <v>4.1083916083916082E-3</v>
      </c>
      <c r="AR829" t="str">
        <f t="shared" si="452"/>
        <v>Ouachita</v>
      </c>
      <c r="AS829" t="s">
        <v>886</v>
      </c>
      <c r="AT829" s="182">
        <v>5</v>
      </c>
      <c r="AV829" s="98">
        <v>22</v>
      </c>
      <c r="AW829" s="100">
        <v>73</v>
      </c>
      <c r="AX829" s="106">
        <f t="shared" si="484"/>
        <v>22073</v>
      </c>
      <c r="AZ829" s="7" t="s">
        <v>2134</v>
      </c>
      <c r="BA829" t="s">
        <v>3208</v>
      </c>
      <c r="BF829" s="1">
        <v>148</v>
      </c>
      <c r="BK829" s="1">
        <v>27</v>
      </c>
      <c r="CC829" s="1">
        <v>140</v>
      </c>
    </row>
    <row r="830" spans="1:81" hidden="1" outlineLevel="1">
      <c r="A830" t="s">
        <v>376</v>
      </c>
      <c r="B830" t="s">
        <v>886</v>
      </c>
      <c r="C830" s="1">
        <f t="shared" si="471"/>
        <v>941</v>
      </c>
      <c r="D830" s="7">
        <f>IF(P830&gt;0,RANK(P830,(P830:R830,S830:AG830)),0)</f>
        <v>1</v>
      </c>
      <c r="E830" s="7">
        <f>IF(Q830&gt;0,RANK(Q830,(P830:R830,S830:AG830)),0)</f>
        <v>0</v>
      </c>
      <c r="F830" s="7">
        <f>IF(R830&gt;0,RANK(R830,(P830:R830,S830:AG830)),0)</f>
        <v>2</v>
      </c>
      <c r="G830" s="7">
        <f>IF(S830&gt;0,RANK(S830,(P830:R830,S830:AG830)),0)</f>
        <v>4</v>
      </c>
      <c r="H830" s="49">
        <f t="shared" si="472"/>
        <v>460</v>
      </c>
      <c r="I830" s="178">
        <f t="shared" si="470"/>
        <v>0.48884165781083955</v>
      </c>
      <c r="J830" s="2"/>
      <c r="K830" s="2">
        <f t="shared" si="473"/>
        <v>0.71625929861849091</v>
      </c>
      <c r="L830" s="2">
        <f t="shared" si="474"/>
        <v>0</v>
      </c>
      <c r="M830" s="2">
        <f t="shared" si="475"/>
        <v>0.22741764080765142</v>
      </c>
      <c r="N830" s="2">
        <f t="shared" si="468"/>
        <v>1.2752391073326248E-2</v>
      </c>
      <c r="O830" s="2">
        <f t="shared" si="469"/>
        <v>4.3570669500531414E-2</v>
      </c>
      <c r="P830" s="1">
        <v>674</v>
      </c>
      <c r="R830" s="1">
        <v>214</v>
      </c>
      <c r="S830" s="1">
        <v>12</v>
      </c>
      <c r="V830" s="1">
        <v>3</v>
      </c>
      <c r="W830" s="1">
        <v>4</v>
      </c>
      <c r="Z830" s="1">
        <f t="shared" si="467"/>
        <v>30</v>
      </c>
      <c r="AA830" s="1">
        <v>2</v>
      </c>
      <c r="AC830" s="1">
        <v>2</v>
      </c>
      <c r="AE830"/>
      <c r="AF830"/>
      <c r="AI830" s="7">
        <f t="shared" si="476"/>
        <v>0</v>
      </c>
      <c r="AJ830" s="7">
        <f t="shared" si="477"/>
        <v>0</v>
      </c>
      <c r="AK830" s="7">
        <f t="shared" si="478"/>
        <v>6</v>
      </c>
      <c r="AL830" s="7">
        <f t="shared" si="479"/>
        <v>5</v>
      </c>
      <c r="AM830" s="2">
        <f t="shared" si="480"/>
        <v>0</v>
      </c>
      <c r="AN830" s="2">
        <f t="shared" si="481"/>
        <v>0</v>
      </c>
      <c r="AO830" s="2">
        <f t="shared" si="482"/>
        <v>3.188097768331562E-3</v>
      </c>
      <c r="AP830" s="2">
        <f t="shared" si="483"/>
        <v>4.2507970244420826E-3</v>
      </c>
      <c r="AR830" t="str">
        <f t="shared" si="452"/>
        <v>Plaquemines</v>
      </c>
      <c r="AS830" t="s">
        <v>886</v>
      </c>
      <c r="AT830" s="182">
        <v>1</v>
      </c>
      <c r="AV830" s="98">
        <v>22</v>
      </c>
      <c r="AW830" s="100">
        <v>75</v>
      </c>
      <c r="AX830" s="106">
        <f t="shared" si="484"/>
        <v>22075</v>
      </c>
      <c r="AZ830" s="7" t="s">
        <v>2134</v>
      </c>
      <c r="BA830" t="s">
        <v>3208</v>
      </c>
      <c r="BF830" s="1">
        <v>13</v>
      </c>
      <c r="BK830" s="1">
        <v>4</v>
      </c>
      <c r="CC830" s="1">
        <v>13</v>
      </c>
    </row>
    <row r="831" spans="1:81" hidden="1" outlineLevel="1">
      <c r="A831" t="s">
        <v>1536</v>
      </c>
      <c r="B831" t="s">
        <v>886</v>
      </c>
      <c r="C831" s="1">
        <f t="shared" si="471"/>
        <v>2191</v>
      </c>
      <c r="D831" s="7">
        <f>IF(P831&gt;0,RANK(P831,(P831:R831,S831:AG831)),0)</f>
        <v>1</v>
      </c>
      <c r="E831" s="7">
        <f>IF(Q831&gt;0,RANK(Q831,(P831:R831,S831:AG831)),0)</f>
        <v>0</v>
      </c>
      <c r="F831" s="7">
        <f>IF(R831&gt;0,RANK(R831,(P831:R831,S831:AG831)),0)</f>
        <v>2</v>
      </c>
      <c r="G831" s="7">
        <f>IF(S831&gt;0,RANK(S831,(P831:R831,S831:AG831)),0)</f>
        <v>4</v>
      </c>
      <c r="H831" s="49">
        <f t="shared" si="472"/>
        <v>1328</v>
      </c>
      <c r="I831" s="178">
        <f t="shared" si="470"/>
        <v>0.60611592879963483</v>
      </c>
      <c r="J831" s="2"/>
      <c r="K831" s="2">
        <f t="shared" si="473"/>
        <v>0.76677316293929709</v>
      </c>
      <c r="L831" s="2">
        <f t="shared" si="474"/>
        <v>0</v>
      </c>
      <c r="M831" s="2">
        <f t="shared" si="475"/>
        <v>0.16065723413966226</v>
      </c>
      <c r="N831" s="2">
        <f t="shared" si="468"/>
        <v>8.2154267457781836E-3</v>
      </c>
      <c r="O831" s="2">
        <f t="shared" si="469"/>
        <v>6.4354176175262456E-2</v>
      </c>
      <c r="P831" s="1">
        <v>1680</v>
      </c>
      <c r="R831" s="1">
        <v>352</v>
      </c>
      <c r="S831" s="1">
        <v>18</v>
      </c>
      <c r="V831" s="1">
        <v>14</v>
      </c>
      <c r="W831" s="1">
        <v>7</v>
      </c>
      <c r="Z831" s="1">
        <f t="shared" si="467"/>
        <v>87</v>
      </c>
      <c r="AA831" s="1">
        <v>17</v>
      </c>
      <c r="AC831" s="1">
        <v>16</v>
      </c>
      <c r="AE831"/>
      <c r="AF831"/>
      <c r="AI831" s="7">
        <f t="shared" si="476"/>
        <v>0</v>
      </c>
      <c r="AJ831" s="7">
        <f t="shared" si="477"/>
        <v>0</v>
      </c>
      <c r="AK831" s="7">
        <f t="shared" si="478"/>
        <v>5</v>
      </c>
      <c r="AL831" s="7">
        <f t="shared" si="479"/>
        <v>6</v>
      </c>
      <c r="AM831" s="2">
        <f t="shared" si="480"/>
        <v>0</v>
      </c>
      <c r="AN831" s="2">
        <f t="shared" si="481"/>
        <v>0</v>
      </c>
      <c r="AO831" s="2">
        <f t="shared" si="482"/>
        <v>6.3897763578274758E-3</v>
      </c>
      <c r="AP831" s="2">
        <f t="shared" si="483"/>
        <v>3.1948881789137379E-3</v>
      </c>
      <c r="AR831" t="str">
        <f t="shared" si="452"/>
        <v>Pointe Coupee</v>
      </c>
      <c r="AS831" t="s">
        <v>886</v>
      </c>
      <c r="AT831" s="182">
        <v>6</v>
      </c>
      <c r="AV831" s="98">
        <v>22</v>
      </c>
      <c r="AW831" s="100">
        <v>77</v>
      </c>
      <c r="AX831" s="106">
        <f t="shared" si="484"/>
        <v>22077</v>
      </c>
      <c r="AZ831" s="7" t="s">
        <v>2134</v>
      </c>
      <c r="BA831" t="s">
        <v>3208</v>
      </c>
      <c r="BF831" s="1">
        <v>44</v>
      </c>
      <c r="BK831" s="1">
        <v>8</v>
      </c>
      <c r="CC831" s="1">
        <v>35</v>
      </c>
    </row>
    <row r="832" spans="1:81" hidden="1" outlineLevel="1">
      <c r="A832" t="s">
        <v>1553</v>
      </c>
      <c r="B832" t="s">
        <v>886</v>
      </c>
      <c r="C832" s="1">
        <f t="shared" si="471"/>
        <v>6622</v>
      </c>
      <c r="D832" s="7">
        <f>IF(P832&gt;0,RANK(P832,(P832:R832,S832:AG832)),0)</f>
        <v>1</v>
      </c>
      <c r="E832" s="7">
        <f>IF(Q832&gt;0,RANK(Q832,(P832:R832,S832:AG832)),0)</f>
        <v>0</v>
      </c>
      <c r="F832" s="7">
        <f>IF(R832&gt;0,RANK(R832,(P832:R832,S832:AG832)),0)</f>
        <v>2</v>
      </c>
      <c r="G832" s="7">
        <f>IF(S832&gt;0,RANK(S832,(P832:R832,S832:AG832)),0)</f>
        <v>4</v>
      </c>
      <c r="H832" s="49">
        <f t="shared" si="472"/>
        <v>3271</v>
      </c>
      <c r="I832" s="178">
        <f t="shared" si="470"/>
        <v>0.49395952884324978</v>
      </c>
      <c r="J832" s="2"/>
      <c r="K832" s="2">
        <f t="shared" si="473"/>
        <v>0.71307762005436426</v>
      </c>
      <c r="L832" s="2">
        <f t="shared" si="474"/>
        <v>0</v>
      </c>
      <c r="M832" s="2">
        <f t="shared" si="475"/>
        <v>0.21911809121111447</v>
      </c>
      <c r="N832" s="2">
        <f t="shared" si="468"/>
        <v>1.0419812745394141E-2</v>
      </c>
      <c r="O832" s="2">
        <f t="shared" si="469"/>
        <v>5.7384475989127125E-2</v>
      </c>
      <c r="P832" s="1">
        <v>4722</v>
      </c>
      <c r="R832" s="1">
        <v>1451</v>
      </c>
      <c r="S832" s="1">
        <v>69</v>
      </c>
      <c r="V832" s="1">
        <v>41</v>
      </c>
      <c r="W832" s="1">
        <v>28</v>
      </c>
      <c r="Z832" s="1">
        <f t="shared" si="467"/>
        <v>248</v>
      </c>
      <c r="AA832" s="1">
        <v>29</v>
      </c>
      <c r="AC832" s="1">
        <v>34</v>
      </c>
      <c r="AE832"/>
      <c r="AF832"/>
      <c r="AI832" s="7">
        <f t="shared" si="476"/>
        <v>0</v>
      </c>
      <c r="AJ832" s="7">
        <f t="shared" si="477"/>
        <v>0</v>
      </c>
      <c r="AK832" s="7">
        <f t="shared" si="478"/>
        <v>5</v>
      </c>
      <c r="AL832" s="7">
        <f t="shared" si="479"/>
        <v>6</v>
      </c>
      <c r="AM832" s="2">
        <f t="shared" si="480"/>
        <v>0</v>
      </c>
      <c r="AN832" s="2">
        <f t="shared" si="481"/>
        <v>0</v>
      </c>
      <c r="AO832" s="2">
        <f t="shared" si="482"/>
        <v>6.1914829356689823E-3</v>
      </c>
      <c r="AP832" s="2">
        <f t="shared" si="483"/>
        <v>4.2283298097251587E-3</v>
      </c>
      <c r="AR832" t="str">
        <f t="shared" ref="AR832:AR877" si="485">A832</f>
        <v>Rapides</v>
      </c>
      <c r="AS832" t="s">
        <v>886</v>
      </c>
      <c r="AT832" s="182">
        <v>5</v>
      </c>
      <c r="AV832" s="98">
        <v>22</v>
      </c>
      <c r="AW832" s="100">
        <v>79</v>
      </c>
      <c r="AX832" s="106">
        <f t="shared" si="484"/>
        <v>22079</v>
      </c>
      <c r="AZ832" s="7" t="s">
        <v>2134</v>
      </c>
      <c r="BA832" t="s">
        <v>3208</v>
      </c>
      <c r="BF832" s="1">
        <v>111</v>
      </c>
      <c r="BK832" s="1">
        <v>18</v>
      </c>
      <c r="CC832" s="1">
        <v>119</v>
      </c>
    </row>
    <row r="833" spans="1:81" hidden="1" outlineLevel="1">
      <c r="A833" t="s">
        <v>2493</v>
      </c>
      <c r="B833" t="s">
        <v>886</v>
      </c>
      <c r="C833" s="1">
        <f t="shared" si="471"/>
        <v>704</v>
      </c>
      <c r="D833" s="7">
        <f>IF(P833&gt;0,RANK(P833,(P833:R833,S833:AG833)),0)</f>
        <v>1</v>
      </c>
      <c r="E833" s="7">
        <f>IF(Q833&gt;0,RANK(Q833,(P833:R833,S833:AG833)),0)</f>
        <v>0</v>
      </c>
      <c r="F833" s="7">
        <f>IF(R833&gt;0,RANK(R833,(P833:R833,S833:AG833)),0)</f>
        <v>2</v>
      </c>
      <c r="G833" s="7">
        <f>IF(S833&gt;0,RANK(S833,(P833:R833,S833:AG833)),0)</f>
        <v>5</v>
      </c>
      <c r="H833" s="49">
        <f t="shared" si="472"/>
        <v>413</v>
      </c>
      <c r="I833" s="178">
        <f t="shared" si="470"/>
        <v>0.58664772727272729</v>
      </c>
      <c r="J833" s="2"/>
      <c r="K833" s="2">
        <f t="shared" si="473"/>
        <v>0.75284090909090906</v>
      </c>
      <c r="L833" s="2">
        <f t="shared" si="474"/>
        <v>0</v>
      </c>
      <c r="M833" s="2">
        <f t="shared" si="475"/>
        <v>0.16619318181818182</v>
      </c>
      <c r="N833" s="2">
        <f t="shared" si="468"/>
        <v>8.5227272727272721E-3</v>
      </c>
      <c r="O833" s="2">
        <f t="shared" si="469"/>
        <v>7.2443181818181851E-2</v>
      </c>
      <c r="P833" s="1">
        <v>530</v>
      </c>
      <c r="R833" s="1">
        <v>117</v>
      </c>
      <c r="S833" s="1">
        <v>6</v>
      </c>
      <c r="V833" s="1">
        <v>5</v>
      </c>
      <c r="W833" s="1">
        <v>1</v>
      </c>
      <c r="Z833" s="1">
        <f t="shared" si="467"/>
        <v>29</v>
      </c>
      <c r="AA833" s="1">
        <v>3</v>
      </c>
      <c r="AC833" s="1">
        <v>13</v>
      </c>
      <c r="AE833"/>
      <c r="AF833"/>
      <c r="AI833" s="7">
        <f t="shared" si="476"/>
        <v>0</v>
      </c>
      <c r="AJ833" s="7">
        <f t="shared" si="477"/>
        <v>0</v>
      </c>
      <c r="AK833" s="7">
        <f t="shared" si="478"/>
        <v>5</v>
      </c>
      <c r="AL833" s="7">
        <f t="shared" si="479"/>
        <v>6</v>
      </c>
      <c r="AM833" s="2">
        <f t="shared" si="480"/>
        <v>0</v>
      </c>
      <c r="AN833" s="2">
        <f t="shared" si="481"/>
        <v>0</v>
      </c>
      <c r="AO833" s="2">
        <f t="shared" si="482"/>
        <v>7.102272727272727E-3</v>
      </c>
      <c r="AP833" s="2">
        <f t="shared" si="483"/>
        <v>1.4204545454545455E-3</v>
      </c>
      <c r="AR833" t="str">
        <f t="shared" si="485"/>
        <v>Red River</v>
      </c>
      <c r="AS833" t="s">
        <v>886</v>
      </c>
      <c r="AT833" s="182">
        <v>4</v>
      </c>
      <c r="AV833" s="98">
        <v>22</v>
      </c>
      <c r="AW833" s="100">
        <v>81</v>
      </c>
      <c r="AX833" s="106">
        <f t="shared" si="484"/>
        <v>22081</v>
      </c>
      <c r="AZ833" s="7" t="s">
        <v>2134</v>
      </c>
      <c r="BA833" t="s">
        <v>3208</v>
      </c>
      <c r="BF833" s="1">
        <v>16</v>
      </c>
      <c r="BK833" s="1">
        <v>1</v>
      </c>
      <c r="CC833" s="1">
        <v>12</v>
      </c>
    </row>
    <row r="834" spans="1:81" hidden="1" outlineLevel="1">
      <c r="A834" t="s">
        <v>1711</v>
      </c>
      <c r="B834" t="s">
        <v>886</v>
      </c>
      <c r="C834" s="1">
        <f t="shared" si="471"/>
        <v>914</v>
      </c>
      <c r="D834" s="7">
        <f>IF(P834&gt;0,RANK(P834,(P834:R834,S834:AG834)),0)</f>
        <v>1</v>
      </c>
      <c r="E834" s="7">
        <f>IF(Q834&gt;0,RANK(Q834,(P834:R834,S834:AG834)),0)</f>
        <v>0</v>
      </c>
      <c r="F834" s="7">
        <f>IF(R834&gt;0,RANK(R834,(P834:R834,S834:AG834)),0)</f>
        <v>2</v>
      </c>
      <c r="G834" s="7">
        <f>IF(S834&gt;0,RANK(S834,(P834:R834,S834:AG834)),0)</f>
        <v>5</v>
      </c>
      <c r="H834" s="49">
        <f t="shared" si="472"/>
        <v>561</v>
      </c>
      <c r="I834" s="178">
        <f t="shared" si="470"/>
        <v>0.61378555798687084</v>
      </c>
      <c r="J834" s="2"/>
      <c r="K834" s="2">
        <f t="shared" si="473"/>
        <v>0.76148796498905913</v>
      </c>
      <c r="L834" s="2">
        <f t="shared" si="474"/>
        <v>0</v>
      </c>
      <c r="M834" s="2">
        <f t="shared" si="475"/>
        <v>0.14770240700218817</v>
      </c>
      <c r="N834" s="2">
        <f t="shared" si="468"/>
        <v>9.8468271334792128E-3</v>
      </c>
      <c r="O834" s="2">
        <f t="shared" si="469"/>
        <v>8.096280087527348E-2</v>
      </c>
      <c r="P834" s="1">
        <v>696</v>
      </c>
      <c r="R834" s="1">
        <v>135</v>
      </c>
      <c r="S834" s="1">
        <v>9</v>
      </c>
      <c r="V834" s="1">
        <v>9</v>
      </c>
      <c r="W834" s="1">
        <v>4</v>
      </c>
      <c r="Z834" s="1">
        <f t="shared" si="467"/>
        <v>44</v>
      </c>
      <c r="AA834" s="1">
        <v>13</v>
      </c>
      <c r="AC834" s="1">
        <v>4</v>
      </c>
      <c r="AE834"/>
      <c r="AF834"/>
      <c r="AI834" s="7">
        <f t="shared" si="476"/>
        <v>0</v>
      </c>
      <c r="AJ834" s="7">
        <f t="shared" si="477"/>
        <v>0</v>
      </c>
      <c r="AK834" s="7">
        <f t="shared" si="478"/>
        <v>4</v>
      </c>
      <c r="AL834" s="7">
        <f t="shared" si="479"/>
        <v>6</v>
      </c>
      <c r="AM834" s="2">
        <f t="shared" si="480"/>
        <v>0</v>
      </c>
      <c r="AN834" s="2">
        <f t="shared" si="481"/>
        <v>0</v>
      </c>
      <c r="AO834" s="2">
        <f t="shared" si="482"/>
        <v>9.8468271334792128E-3</v>
      </c>
      <c r="AP834" s="2">
        <f t="shared" si="483"/>
        <v>4.3763676148796497E-3</v>
      </c>
      <c r="AR834" t="str">
        <f t="shared" si="485"/>
        <v>Richland</v>
      </c>
      <c r="AS834" t="s">
        <v>886</v>
      </c>
      <c r="AT834" s="182">
        <v>5</v>
      </c>
      <c r="AV834" s="98">
        <v>22</v>
      </c>
      <c r="AW834" s="100">
        <v>83</v>
      </c>
      <c r="AX834" s="106">
        <f t="shared" si="484"/>
        <v>22083</v>
      </c>
      <c r="AZ834" s="7" t="s">
        <v>2134</v>
      </c>
      <c r="BA834" t="s">
        <v>3208</v>
      </c>
      <c r="BF834" s="1">
        <v>13</v>
      </c>
      <c r="BK834" s="1">
        <v>3</v>
      </c>
      <c r="CC834" s="1">
        <v>28</v>
      </c>
    </row>
    <row r="835" spans="1:81" hidden="1" outlineLevel="1">
      <c r="A835" t="s">
        <v>1151</v>
      </c>
      <c r="B835" t="s">
        <v>886</v>
      </c>
      <c r="C835" s="1">
        <f t="shared" si="471"/>
        <v>778</v>
      </c>
      <c r="D835" s="7">
        <f>IF(P835&gt;0,RANK(P835,(P835:R835,S835:AG835)),0)</f>
        <v>1</v>
      </c>
      <c r="E835" s="7">
        <f>IF(Q835&gt;0,RANK(Q835,(P835:R835,S835:AG835)),0)</f>
        <v>0</v>
      </c>
      <c r="F835" s="7">
        <f>IF(R835&gt;0,RANK(R835,(P835:R835,S835:AG835)),0)</f>
        <v>2</v>
      </c>
      <c r="G835" s="7">
        <f>IF(S835&gt;0,RANK(S835,(P835:R835,S835:AG835)),0)</f>
        <v>4</v>
      </c>
      <c r="H835" s="49">
        <f t="shared" si="472"/>
        <v>129</v>
      </c>
      <c r="I835" s="178">
        <f t="shared" si="470"/>
        <v>0.16580976863753213</v>
      </c>
      <c r="J835" s="2"/>
      <c r="K835" s="2">
        <f t="shared" si="473"/>
        <v>0.49871465295629819</v>
      </c>
      <c r="L835" s="2">
        <f t="shared" si="474"/>
        <v>0</v>
      </c>
      <c r="M835" s="2">
        <f t="shared" si="475"/>
        <v>0.33290488431876608</v>
      </c>
      <c r="N835" s="2">
        <f t="shared" si="468"/>
        <v>2.056555269922879E-2</v>
      </c>
      <c r="O835" s="2">
        <f t="shared" si="469"/>
        <v>0.14781491002570687</v>
      </c>
      <c r="P835" s="1">
        <v>388</v>
      </c>
      <c r="R835" s="1">
        <v>259</v>
      </c>
      <c r="S835" s="1">
        <v>16</v>
      </c>
      <c r="V835" s="1">
        <v>14</v>
      </c>
      <c r="W835" s="1">
        <v>8</v>
      </c>
      <c r="Z835" s="1">
        <f t="shared" si="467"/>
        <v>79</v>
      </c>
      <c r="AA835" s="1">
        <v>9</v>
      </c>
      <c r="AC835" s="1">
        <v>5</v>
      </c>
      <c r="AE835"/>
      <c r="AF835"/>
      <c r="AI835" s="7">
        <f t="shared" si="476"/>
        <v>0</v>
      </c>
      <c r="AJ835" s="7">
        <f t="shared" si="477"/>
        <v>0</v>
      </c>
      <c r="AK835" s="7">
        <f t="shared" si="478"/>
        <v>5</v>
      </c>
      <c r="AL835" s="7">
        <f t="shared" si="479"/>
        <v>6</v>
      </c>
      <c r="AM835" s="2">
        <f t="shared" si="480"/>
        <v>0</v>
      </c>
      <c r="AN835" s="2">
        <f t="shared" si="481"/>
        <v>0</v>
      </c>
      <c r="AO835" s="2">
        <f t="shared" si="482"/>
        <v>1.7994858611825194E-2</v>
      </c>
      <c r="AP835" s="2">
        <f t="shared" si="483"/>
        <v>1.0282776349614395E-2</v>
      </c>
      <c r="AR835" t="str">
        <f t="shared" si="485"/>
        <v>Sabine</v>
      </c>
      <c r="AS835" t="s">
        <v>886</v>
      </c>
      <c r="AT835" s="182">
        <v>4</v>
      </c>
      <c r="AV835" s="98">
        <v>22</v>
      </c>
      <c r="AW835" s="100">
        <v>85</v>
      </c>
      <c r="AX835" s="106">
        <f t="shared" si="484"/>
        <v>22085</v>
      </c>
      <c r="AZ835" s="7" t="s">
        <v>2134</v>
      </c>
      <c r="BA835" t="s">
        <v>3208</v>
      </c>
      <c r="BF835" s="1">
        <v>38</v>
      </c>
      <c r="BK835" s="1">
        <v>8</v>
      </c>
      <c r="CC835" s="1">
        <v>33</v>
      </c>
    </row>
    <row r="836" spans="1:81" hidden="1" outlineLevel="1">
      <c r="A836" t="s">
        <v>585</v>
      </c>
      <c r="B836" t="s">
        <v>886</v>
      </c>
      <c r="C836" s="1">
        <f t="shared" si="471"/>
        <v>1696</v>
      </c>
      <c r="D836" s="7">
        <f>IF(P836&gt;0,RANK(P836,(P836:R836,S836:AG836)),0)</f>
        <v>1</v>
      </c>
      <c r="E836" s="7">
        <f>IF(Q836&gt;0,RANK(Q836,(P836:R836,S836:AG836)),0)</f>
        <v>0</v>
      </c>
      <c r="F836" s="7">
        <f>IF(R836&gt;0,RANK(R836,(P836:R836,S836:AG836)),0)</f>
        <v>2</v>
      </c>
      <c r="G836" s="7">
        <f>IF(S836&gt;0,RANK(S836,(P836:R836,S836:AG836)),0)</f>
        <v>5</v>
      </c>
      <c r="H836" s="49">
        <f t="shared" si="472"/>
        <v>530</v>
      </c>
      <c r="I836" s="178">
        <f t="shared" si="470"/>
        <v>0.3125</v>
      </c>
      <c r="J836" s="2"/>
      <c r="K836" s="2">
        <f t="shared" si="473"/>
        <v>0.62323113207547165</v>
      </c>
      <c r="L836" s="2">
        <f t="shared" si="474"/>
        <v>0</v>
      </c>
      <c r="M836" s="2">
        <f t="shared" si="475"/>
        <v>0.31073113207547171</v>
      </c>
      <c r="N836" s="2">
        <f t="shared" si="468"/>
        <v>6.4858490566037739E-3</v>
      </c>
      <c r="O836" s="2">
        <f t="shared" si="469"/>
        <v>5.9551886792452872E-2</v>
      </c>
      <c r="P836" s="1">
        <v>1057</v>
      </c>
      <c r="R836" s="1">
        <v>527</v>
      </c>
      <c r="S836" s="1">
        <v>11</v>
      </c>
      <c r="V836" s="1">
        <v>8</v>
      </c>
      <c r="W836" s="1">
        <v>7</v>
      </c>
      <c r="Z836" s="1">
        <f t="shared" si="467"/>
        <v>67</v>
      </c>
      <c r="AA836" s="1">
        <v>12</v>
      </c>
      <c r="AC836" s="1">
        <v>7</v>
      </c>
      <c r="AE836"/>
      <c r="AF836"/>
      <c r="AI836" s="7">
        <f t="shared" si="476"/>
        <v>0</v>
      </c>
      <c r="AJ836" s="7">
        <f t="shared" si="477"/>
        <v>0</v>
      </c>
      <c r="AK836" s="7">
        <f t="shared" si="478"/>
        <v>5</v>
      </c>
      <c r="AL836" s="7">
        <f t="shared" si="479"/>
        <v>6</v>
      </c>
      <c r="AM836" s="2">
        <f t="shared" si="480"/>
        <v>0</v>
      </c>
      <c r="AN836" s="2">
        <f t="shared" si="481"/>
        <v>0</v>
      </c>
      <c r="AO836" s="2">
        <f t="shared" si="482"/>
        <v>4.7169811320754715E-3</v>
      </c>
      <c r="AP836" s="2">
        <f t="shared" si="483"/>
        <v>4.1273584905660377E-3</v>
      </c>
      <c r="AR836" t="str">
        <f t="shared" si="485"/>
        <v>St. Bernard</v>
      </c>
      <c r="AS836" t="s">
        <v>886</v>
      </c>
      <c r="AT836" s="182">
        <v>1</v>
      </c>
      <c r="AV836" s="98">
        <v>22</v>
      </c>
      <c r="AW836" s="100">
        <v>87</v>
      </c>
      <c r="AX836" s="106">
        <f t="shared" si="484"/>
        <v>22087</v>
      </c>
      <c r="AZ836" s="7" t="s">
        <v>2134</v>
      </c>
      <c r="BA836" t="s">
        <v>3208</v>
      </c>
      <c r="BF836" s="1">
        <v>35</v>
      </c>
      <c r="BK836" s="1">
        <v>5</v>
      </c>
      <c r="CC836" s="1">
        <v>27</v>
      </c>
    </row>
    <row r="837" spans="1:81" hidden="1" outlineLevel="1">
      <c r="A837" t="s">
        <v>1981</v>
      </c>
      <c r="B837" t="s">
        <v>886</v>
      </c>
      <c r="C837" s="1">
        <f t="shared" si="471"/>
        <v>3246</v>
      </c>
      <c r="D837" s="7">
        <f>IF(P837&gt;0,RANK(P837,(P837:R837,S837:AG837)),0)</f>
        <v>1</v>
      </c>
      <c r="E837" s="7">
        <f>IF(Q837&gt;0,RANK(Q837,(P837:R837,S837:AG837)),0)</f>
        <v>0</v>
      </c>
      <c r="F837" s="7">
        <f>IF(R837&gt;0,RANK(R837,(P837:R837,S837:AG837)),0)</f>
        <v>2</v>
      </c>
      <c r="G837" s="7">
        <f>IF(S837&gt;0,RANK(S837,(P837:R837,S837:AG837)),0)</f>
        <v>4</v>
      </c>
      <c r="H837" s="49">
        <f t="shared" si="472"/>
        <v>1458</v>
      </c>
      <c r="I837" s="178">
        <f t="shared" si="470"/>
        <v>0.4491682070240296</v>
      </c>
      <c r="J837" s="2"/>
      <c r="K837" s="2">
        <f t="shared" si="473"/>
        <v>0.69162045594577937</v>
      </c>
      <c r="L837" s="2">
        <f t="shared" si="474"/>
        <v>0</v>
      </c>
      <c r="M837" s="2">
        <f t="shared" si="475"/>
        <v>0.24245224892174985</v>
      </c>
      <c r="N837" s="2">
        <f t="shared" si="468"/>
        <v>6.7775723967960569E-3</v>
      </c>
      <c r="O837" s="2">
        <f t="shared" si="469"/>
        <v>5.9149722735674724E-2</v>
      </c>
      <c r="P837" s="1">
        <v>2245</v>
      </c>
      <c r="R837" s="1">
        <v>787</v>
      </c>
      <c r="S837" s="1">
        <v>22</v>
      </c>
      <c r="V837" s="1">
        <v>21</v>
      </c>
      <c r="W837" s="1">
        <v>12</v>
      </c>
      <c r="Z837" s="1">
        <f t="shared" si="467"/>
        <v>127</v>
      </c>
      <c r="AA837" s="1">
        <v>16</v>
      </c>
      <c r="AC837" s="1">
        <v>16</v>
      </c>
      <c r="AE837"/>
      <c r="AF837"/>
      <c r="AI837" s="7">
        <f t="shared" si="476"/>
        <v>0</v>
      </c>
      <c r="AJ837" s="7">
        <f t="shared" si="477"/>
        <v>0</v>
      </c>
      <c r="AK837" s="7">
        <f t="shared" si="478"/>
        <v>5</v>
      </c>
      <c r="AL837" s="7">
        <f t="shared" si="479"/>
        <v>6</v>
      </c>
      <c r="AM837" s="2">
        <f t="shared" si="480"/>
        <v>0</v>
      </c>
      <c r="AN837" s="2">
        <f t="shared" si="481"/>
        <v>0</v>
      </c>
      <c r="AO837" s="2">
        <f t="shared" si="482"/>
        <v>6.4695009242144181E-3</v>
      </c>
      <c r="AP837" s="2">
        <f t="shared" si="483"/>
        <v>3.6968576709796672E-3</v>
      </c>
      <c r="AR837" t="str">
        <f t="shared" si="485"/>
        <v>St. Charles</v>
      </c>
      <c r="AS837" t="s">
        <v>886</v>
      </c>
      <c r="AT837" s="182"/>
      <c r="AV837" s="98">
        <v>22</v>
      </c>
      <c r="AW837" s="100">
        <v>89</v>
      </c>
      <c r="AX837" s="106">
        <f t="shared" si="484"/>
        <v>22089</v>
      </c>
      <c r="AZ837" s="7" t="s">
        <v>2134</v>
      </c>
      <c r="BA837" t="s">
        <v>3208</v>
      </c>
      <c r="BF837" s="1">
        <v>63</v>
      </c>
      <c r="BK837" s="1">
        <v>11</v>
      </c>
      <c r="CC837" s="1">
        <v>53</v>
      </c>
    </row>
    <row r="838" spans="1:81" hidden="1" outlineLevel="1">
      <c r="A838" t="s">
        <v>1804</v>
      </c>
      <c r="B838" t="s">
        <v>886</v>
      </c>
      <c r="C838" s="1">
        <f t="shared" si="471"/>
        <v>1680</v>
      </c>
      <c r="D838" s="7">
        <f>IF(P838&gt;0,RANK(P838,(P838:R838,S838:AG838)),0)</f>
        <v>1</v>
      </c>
      <c r="E838" s="7">
        <f>IF(Q838&gt;0,RANK(Q838,(P838:R838,S838:AG838)),0)</f>
        <v>0</v>
      </c>
      <c r="F838" s="7">
        <f>IF(R838&gt;0,RANK(R838,(P838:R838,S838:AG838)),0)</f>
        <v>2</v>
      </c>
      <c r="G838" s="7">
        <f>IF(S838&gt;0,RANK(S838,(P838:R838,S838:AG838)),0)</f>
        <v>4</v>
      </c>
      <c r="H838" s="49">
        <f t="shared" si="472"/>
        <v>1221</v>
      </c>
      <c r="I838" s="178">
        <f t="shared" si="470"/>
        <v>0.72678571428571426</v>
      </c>
      <c r="J838" s="2"/>
      <c r="K838" s="2">
        <f t="shared" si="473"/>
        <v>0.83750000000000002</v>
      </c>
      <c r="L838" s="2">
        <f t="shared" si="474"/>
        <v>0</v>
      </c>
      <c r="M838" s="2">
        <f t="shared" si="475"/>
        <v>0.11071428571428571</v>
      </c>
      <c r="N838" s="2">
        <f t="shared" si="468"/>
        <v>9.5238095238095247E-3</v>
      </c>
      <c r="O838" s="2">
        <f t="shared" si="469"/>
        <v>4.2261904761904744E-2</v>
      </c>
      <c r="P838" s="1">
        <v>1407</v>
      </c>
      <c r="R838" s="1">
        <v>186</v>
      </c>
      <c r="S838" s="1">
        <v>16</v>
      </c>
      <c r="V838" s="1">
        <v>12</v>
      </c>
      <c r="W838" s="1">
        <v>5</v>
      </c>
      <c r="Z838" s="1">
        <f t="shared" si="467"/>
        <v>37</v>
      </c>
      <c r="AA838" s="1">
        <v>12</v>
      </c>
      <c r="AC838" s="1">
        <v>5</v>
      </c>
      <c r="AE838"/>
      <c r="AF838"/>
      <c r="AI838" s="7">
        <f t="shared" si="476"/>
        <v>0</v>
      </c>
      <c r="AJ838" s="7">
        <f t="shared" si="477"/>
        <v>0</v>
      </c>
      <c r="AK838" s="7">
        <f t="shared" si="478"/>
        <v>5</v>
      </c>
      <c r="AL838" s="7">
        <f t="shared" si="479"/>
        <v>6</v>
      </c>
      <c r="AM838" s="2">
        <f t="shared" si="480"/>
        <v>0</v>
      </c>
      <c r="AN838" s="2">
        <f t="shared" si="481"/>
        <v>0</v>
      </c>
      <c r="AO838" s="2">
        <f t="shared" si="482"/>
        <v>7.1428571428571426E-3</v>
      </c>
      <c r="AP838" s="2">
        <f t="shared" si="483"/>
        <v>2.976190476190476E-3</v>
      </c>
      <c r="AR838" t="str">
        <f t="shared" si="485"/>
        <v>St. Helena</v>
      </c>
      <c r="AS838" t="s">
        <v>886</v>
      </c>
      <c r="AT838" s="182"/>
      <c r="AV838" s="98">
        <v>22</v>
      </c>
      <c r="AW838" s="100">
        <v>91</v>
      </c>
      <c r="AX838" s="106">
        <f t="shared" si="484"/>
        <v>22091</v>
      </c>
      <c r="AZ838" s="7" t="s">
        <v>2134</v>
      </c>
      <c r="BA838" t="s">
        <v>3208</v>
      </c>
      <c r="BF838" s="1">
        <v>12</v>
      </c>
      <c r="BK838" s="1">
        <v>7</v>
      </c>
      <c r="CC838" s="1">
        <v>18</v>
      </c>
    </row>
    <row r="839" spans="1:81" hidden="1" outlineLevel="1">
      <c r="A839" t="s">
        <v>2041</v>
      </c>
      <c r="B839" t="s">
        <v>886</v>
      </c>
      <c r="C839" s="1">
        <f t="shared" si="471"/>
        <v>2572</v>
      </c>
      <c r="D839" s="7">
        <f>IF(P839&gt;0,RANK(P839,(P839:R839,S839:AG839)),0)</f>
        <v>1</v>
      </c>
      <c r="E839" s="7">
        <f>IF(Q839&gt;0,RANK(Q839,(P839:R839,S839:AG839)),0)</f>
        <v>0</v>
      </c>
      <c r="F839" s="7">
        <f>IF(R839&gt;0,RANK(R839,(P839:R839,S839:AG839)),0)</f>
        <v>2</v>
      </c>
      <c r="G839" s="7">
        <f>IF(S839&gt;0,RANK(S839,(P839:R839,S839:AG839)),0)</f>
        <v>4</v>
      </c>
      <c r="H839" s="49">
        <f t="shared" si="472"/>
        <v>1790</v>
      </c>
      <c r="I839" s="178">
        <f t="shared" si="470"/>
        <v>0.69595645412130636</v>
      </c>
      <c r="J839" s="2"/>
      <c r="K839" s="2">
        <f t="shared" si="473"/>
        <v>0.82192846034214617</v>
      </c>
      <c r="L839" s="2">
        <f t="shared" si="474"/>
        <v>0</v>
      </c>
      <c r="M839" s="2">
        <f t="shared" si="475"/>
        <v>0.12597200622083982</v>
      </c>
      <c r="N839" s="2">
        <f t="shared" si="468"/>
        <v>1.1275272161741835E-2</v>
      </c>
      <c r="O839" s="2">
        <f t="shared" si="469"/>
        <v>4.0824261275272181E-2</v>
      </c>
      <c r="P839" s="1">
        <v>2114</v>
      </c>
      <c r="R839" s="1">
        <v>324</v>
      </c>
      <c r="S839" s="1">
        <v>29</v>
      </c>
      <c r="V839" s="1">
        <v>8</v>
      </c>
      <c r="W839" s="1">
        <v>12</v>
      </c>
      <c r="Z839" s="1">
        <f t="shared" si="467"/>
        <v>66</v>
      </c>
      <c r="AA839" s="1">
        <v>11</v>
      </c>
      <c r="AC839" s="1">
        <v>8</v>
      </c>
      <c r="AE839"/>
      <c r="AF839"/>
      <c r="AI839" s="7">
        <f t="shared" si="476"/>
        <v>0</v>
      </c>
      <c r="AJ839" s="7">
        <f t="shared" si="477"/>
        <v>0</v>
      </c>
      <c r="AK839" s="7">
        <f t="shared" si="478"/>
        <v>6</v>
      </c>
      <c r="AL839" s="7">
        <f t="shared" si="479"/>
        <v>5</v>
      </c>
      <c r="AM839" s="2">
        <f t="shared" si="480"/>
        <v>0</v>
      </c>
      <c r="AN839" s="2">
        <f t="shared" si="481"/>
        <v>0</v>
      </c>
      <c r="AO839" s="2">
        <f t="shared" si="482"/>
        <v>3.1104199066874028E-3</v>
      </c>
      <c r="AP839" s="2">
        <f t="shared" si="483"/>
        <v>4.6656298600311046E-3</v>
      </c>
      <c r="AR839" t="str">
        <f t="shared" si="485"/>
        <v>St. James</v>
      </c>
      <c r="AS839" t="s">
        <v>886</v>
      </c>
      <c r="AT839" s="182">
        <v>2</v>
      </c>
      <c r="AV839" s="98">
        <v>22</v>
      </c>
      <c r="AW839" s="100">
        <v>93</v>
      </c>
      <c r="AX839" s="106">
        <f t="shared" si="484"/>
        <v>22093</v>
      </c>
      <c r="AZ839" s="7" t="s">
        <v>2134</v>
      </c>
      <c r="BA839" t="s">
        <v>3208</v>
      </c>
      <c r="BF839" s="1">
        <v>38</v>
      </c>
      <c r="BK839" s="1">
        <v>13</v>
      </c>
      <c r="CC839" s="1">
        <v>15</v>
      </c>
    </row>
    <row r="840" spans="1:81" hidden="1" outlineLevel="1">
      <c r="A840" t="s">
        <v>246</v>
      </c>
      <c r="B840" t="s">
        <v>886</v>
      </c>
      <c r="C840" s="1">
        <f t="shared" si="471"/>
        <v>4501</v>
      </c>
      <c r="D840" s="7">
        <f>IF(P840&gt;0,RANK(P840,(P840:R840,S840:AG840)),0)</f>
        <v>1</v>
      </c>
      <c r="E840" s="7">
        <f>IF(Q840&gt;0,RANK(Q840,(P840:R840,S840:AG840)),0)</f>
        <v>0</v>
      </c>
      <c r="F840" s="7">
        <f>IF(R840&gt;0,RANK(R840,(P840:R840,S840:AG840)),0)</f>
        <v>2</v>
      </c>
      <c r="G840" s="7">
        <f>IF(S840&gt;0,RANK(S840,(P840:R840,S840:AG840)),0)</f>
        <v>5</v>
      </c>
      <c r="H840" s="49">
        <f t="shared" si="472"/>
        <v>3255</v>
      </c>
      <c r="I840" s="178">
        <f t="shared" si="470"/>
        <v>0.7231726283048211</v>
      </c>
      <c r="J840" s="2"/>
      <c r="K840" s="2">
        <f t="shared" si="473"/>
        <v>0.84847811597422795</v>
      </c>
      <c r="L840" s="2">
        <f t="shared" si="474"/>
        <v>0</v>
      </c>
      <c r="M840" s="2">
        <f t="shared" si="475"/>
        <v>0.1253054876694068</v>
      </c>
      <c r="N840" s="2">
        <f t="shared" si="468"/>
        <v>2.8882470562097314E-3</v>
      </c>
      <c r="O840" s="2">
        <f t="shared" si="469"/>
        <v>2.3328149300155514E-2</v>
      </c>
      <c r="P840" s="1">
        <v>3819</v>
      </c>
      <c r="R840" s="1">
        <v>564</v>
      </c>
      <c r="S840" s="1">
        <v>13</v>
      </c>
      <c r="V840" s="1">
        <v>11</v>
      </c>
      <c r="W840" s="1">
        <v>4</v>
      </c>
      <c r="Z840" s="1">
        <f t="shared" si="467"/>
        <v>69</v>
      </c>
      <c r="AA840" s="1">
        <v>6</v>
      </c>
      <c r="AC840" s="1">
        <v>15</v>
      </c>
      <c r="AE840"/>
      <c r="AF840"/>
      <c r="AI840" s="7">
        <f t="shared" si="476"/>
        <v>0</v>
      </c>
      <c r="AJ840" s="7">
        <f t="shared" si="477"/>
        <v>0</v>
      </c>
      <c r="AK840" s="7">
        <f t="shared" si="478"/>
        <v>5</v>
      </c>
      <c r="AL840" s="7">
        <f t="shared" si="479"/>
        <v>6</v>
      </c>
      <c r="AM840" s="2">
        <f t="shared" si="480"/>
        <v>0</v>
      </c>
      <c r="AN840" s="2">
        <f t="shared" si="481"/>
        <v>0</v>
      </c>
      <c r="AO840" s="2">
        <f t="shared" si="482"/>
        <v>2.443901355254388E-3</v>
      </c>
      <c r="AP840" s="2">
        <f t="shared" si="483"/>
        <v>8.8869140191068653E-4</v>
      </c>
      <c r="AR840" t="str">
        <f t="shared" si="485"/>
        <v>St. John the Baptist</v>
      </c>
      <c r="AS840" t="s">
        <v>886</v>
      </c>
      <c r="AT840" s="182"/>
      <c r="AV840" s="98">
        <v>22</v>
      </c>
      <c r="AW840" s="100">
        <v>95</v>
      </c>
      <c r="AX840" s="106">
        <f t="shared" si="484"/>
        <v>22095</v>
      </c>
      <c r="AZ840" s="7" t="s">
        <v>2134</v>
      </c>
      <c r="BA840" t="s">
        <v>3208</v>
      </c>
      <c r="BF840" s="1">
        <v>41</v>
      </c>
      <c r="BK840" s="1">
        <v>7</v>
      </c>
      <c r="CC840" s="1">
        <v>21</v>
      </c>
    </row>
    <row r="841" spans="1:81" hidden="1" outlineLevel="1">
      <c r="A841" t="s">
        <v>2740</v>
      </c>
      <c r="B841" t="s">
        <v>886</v>
      </c>
      <c r="C841" s="1">
        <f t="shared" si="471"/>
        <v>6212</v>
      </c>
      <c r="D841" s="7">
        <f>IF(P841&gt;0,RANK(P841,(P841:R841,S841:AG841)),0)</f>
        <v>1</v>
      </c>
      <c r="E841" s="7">
        <f>IF(Q841&gt;0,RANK(Q841,(P841:R841,S841:AG841)),0)</f>
        <v>0</v>
      </c>
      <c r="F841" s="7">
        <f>IF(R841&gt;0,RANK(R841,(P841:R841,S841:AG841)),0)</f>
        <v>2</v>
      </c>
      <c r="G841" s="7">
        <f>IF(S841&gt;0,RANK(S841,(P841:R841,S841:AG841)),0)</f>
        <v>4</v>
      </c>
      <c r="H841" s="49">
        <f t="shared" si="472"/>
        <v>3422</v>
      </c>
      <c r="I841" s="178">
        <f t="shared" si="470"/>
        <v>0.55086928525434642</v>
      </c>
      <c r="J841" s="2"/>
      <c r="K841" s="2">
        <f t="shared" si="473"/>
        <v>0.74146812620734059</v>
      </c>
      <c r="L841" s="2">
        <f t="shared" si="474"/>
        <v>0</v>
      </c>
      <c r="M841" s="2">
        <f t="shared" si="475"/>
        <v>0.1905988409529942</v>
      </c>
      <c r="N841" s="2">
        <f t="shared" si="468"/>
        <v>9.1757887958789433E-3</v>
      </c>
      <c r="O841" s="2">
        <f t="shared" si="469"/>
        <v>5.8757244043786259E-2</v>
      </c>
      <c r="P841" s="1">
        <v>4606</v>
      </c>
      <c r="R841" s="1">
        <v>1184</v>
      </c>
      <c r="S841" s="1">
        <v>57</v>
      </c>
      <c r="V841" s="1">
        <v>34</v>
      </c>
      <c r="W841" s="1">
        <v>23</v>
      </c>
      <c r="Z841" s="1">
        <f t="shared" si="467"/>
        <v>246</v>
      </c>
      <c r="AA841" s="1">
        <v>28</v>
      </c>
      <c r="AC841" s="1">
        <v>34</v>
      </c>
      <c r="AE841"/>
      <c r="AF841"/>
      <c r="AI841" s="7">
        <f t="shared" si="476"/>
        <v>0</v>
      </c>
      <c r="AJ841" s="7">
        <f t="shared" si="477"/>
        <v>0</v>
      </c>
      <c r="AK841" s="7">
        <f t="shared" si="478"/>
        <v>5</v>
      </c>
      <c r="AL841" s="7">
        <f t="shared" si="479"/>
        <v>6</v>
      </c>
      <c r="AM841" s="2">
        <f t="shared" si="480"/>
        <v>0</v>
      </c>
      <c r="AN841" s="2">
        <f t="shared" si="481"/>
        <v>0</v>
      </c>
      <c r="AO841" s="2">
        <f t="shared" si="482"/>
        <v>5.4732775273663879E-3</v>
      </c>
      <c r="AP841" s="2">
        <f t="shared" si="483"/>
        <v>3.7025112685125563E-3</v>
      </c>
      <c r="AR841" t="str">
        <f t="shared" si="485"/>
        <v>St. Landry</v>
      </c>
      <c r="AS841" t="s">
        <v>886</v>
      </c>
      <c r="AT841" s="182"/>
      <c r="AV841" s="98">
        <v>22</v>
      </c>
      <c r="AW841" s="100">
        <v>97</v>
      </c>
      <c r="AX841" s="106">
        <f t="shared" si="484"/>
        <v>22097</v>
      </c>
      <c r="AZ841" s="7" t="s">
        <v>2134</v>
      </c>
      <c r="BA841" t="s">
        <v>3208</v>
      </c>
      <c r="BF841" s="1">
        <v>129</v>
      </c>
      <c r="BK841" s="1">
        <v>24</v>
      </c>
      <c r="CC841" s="1">
        <v>93</v>
      </c>
    </row>
    <row r="842" spans="1:81" hidden="1" outlineLevel="1">
      <c r="A842" t="s">
        <v>236</v>
      </c>
      <c r="B842" t="s">
        <v>886</v>
      </c>
      <c r="C842" s="1">
        <f t="shared" si="471"/>
        <v>2809</v>
      </c>
      <c r="D842" s="7">
        <f>IF(P842&gt;0,RANK(P842,(P842:R842,S842:AG842)),0)</f>
        <v>1</v>
      </c>
      <c r="E842" s="7">
        <f>IF(Q842&gt;0,RANK(Q842,(P842:R842,S842:AG842)),0)</f>
        <v>0</v>
      </c>
      <c r="F842" s="7">
        <f>IF(R842&gt;0,RANK(R842,(P842:R842,S842:AG842)),0)</f>
        <v>2</v>
      </c>
      <c r="G842" s="7">
        <f>IF(S842&gt;0,RANK(S842,(P842:R842,S842:AG842)),0)</f>
        <v>4</v>
      </c>
      <c r="H842" s="49">
        <f t="shared" si="472"/>
        <v>1179</v>
      </c>
      <c r="I842" s="178">
        <f t="shared" si="470"/>
        <v>0.41972232111071556</v>
      </c>
      <c r="J842" s="2"/>
      <c r="K842" s="2">
        <f t="shared" si="473"/>
        <v>0.66536133855464574</v>
      </c>
      <c r="L842" s="2">
        <f t="shared" si="474"/>
        <v>0</v>
      </c>
      <c r="M842" s="2">
        <f t="shared" si="475"/>
        <v>0.24563901744393021</v>
      </c>
      <c r="N842" s="2">
        <f t="shared" si="468"/>
        <v>1.1035955856176576E-2</v>
      </c>
      <c r="O842" s="2">
        <f t="shared" si="469"/>
        <v>7.796368814524747E-2</v>
      </c>
      <c r="P842" s="1">
        <v>1869</v>
      </c>
      <c r="R842" s="1">
        <v>690</v>
      </c>
      <c r="S842" s="1">
        <v>31</v>
      </c>
      <c r="V842" s="1">
        <v>14</v>
      </c>
      <c r="W842" s="1">
        <v>11</v>
      </c>
      <c r="Z842" s="1">
        <f t="shared" si="467"/>
        <v>149</v>
      </c>
      <c r="AA842" s="1">
        <v>27</v>
      </c>
      <c r="AC842" s="1">
        <v>18</v>
      </c>
      <c r="AE842"/>
      <c r="AF842"/>
      <c r="AI842" s="7">
        <f t="shared" si="476"/>
        <v>0</v>
      </c>
      <c r="AJ842" s="7">
        <f t="shared" si="477"/>
        <v>0</v>
      </c>
      <c r="AK842" s="7">
        <f t="shared" si="478"/>
        <v>5</v>
      </c>
      <c r="AL842" s="7">
        <f t="shared" si="479"/>
        <v>6</v>
      </c>
      <c r="AM842" s="2">
        <f t="shared" si="480"/>
        <v>0</v>
      </c>
      <c r="AN842" s="2">
        <f t="shared" si="481"/>
        <v>0</v>
      </c>
      <c r="AO842" s="2">
        <f t="shared" si="482"/>
        <v>4.9839800640797439E-3</v>
      </c>
      <c r="AP842" s="2">
        <f t="shared" si="483"/>
        <v>3.915984336062656E-3</v>
      </c>
      <c r="AR842" t="str">
        <f t="shared" si="485"/>
        <v>St. Martin</v>
      </c>
      <c r="AS842" t="s">
        <v>886</v>
      </c>
      <c r="AT842" s="182">
        <v>3</v>
      </c>
      <c r="AV842" s="98">
        <v>22</v>
      </c>
      <c r="AW842" s="100">
        <v>99</v>
      </c>
      <c r="AX842" s="106">
        <f t="shared" si="484"/>
        <v>22099</v>
      </c>
      <c r="AZ842" s="7" t="s">
        <v>2134</v>
      </c>
      <c r="BA842" t="s">
        <v>3208</v>
      </c>
      <c r="BF842" s="1">
        <v>73</v>
      </c>
      <c r="BK842" s="1">
        <v>12</v>
      </c>
      <c r="CC842" s="1">
        <v>64</v>
      </c>
    </row>
    <row r="843" spans="1:81" hidden="1" outlineLevel="1">
      <c r="A843" t="s">
        <v>300</v>
      </c>
      <c r="B843" t="s">
        <v>886</v>
      </c>
      <c r="C843" s="1">
        <f t="shared" si="471"/>
        <v>2737</v>
      </c>
      <c r="D843" s="7">
        <f>IF(P843&gt;0,RANK(P843,(P843:R843,S843:AG843)),0)</f>
        <v>1</v>
      </c>
      <c r="E843" s="7">
        <f>IF(Q843&gt;0,RANK(Q843,(P843:R843,S843:AG843)),0)</f>
        <v>0</v>
      </c>
      <c r="F843" s="7">
        <f>IF(R843&gt;0,RANK(R843,(P843:R843,S843:AG843)),0)</f>
        <v>2</v>
      </c>
      <c r="G843" s="7">
        <f>IF(S843&gt;0,RANK(S843,(P843:R843,S843:AG843)),0)</f>
        <v>4</v>
      </c>
      <c r="H843" s="49">
        <f t="shared" si="472"/>
        <v>1461</v>
      </c>
      <c r="I843" s="178">
        <f t="shared" si="470"/>
        <v>0.53379612714651081</v>
      </c>
      <c r="J843" s="2"/>
      <c r="K843" s="2">
        <f t="shared" si="473"/>
        <v>0.72926561929119471</v>
      </c>
      <c r="L843" s="2">
        <f t="shared" si="474"/>
        <v>0</v>
      </c>
      <c r="M843" s="2">
        <f t="shared" si="475"/>
        <v>0.19546949214468395</v>
      </c>
      <c r="N843" s="2">
        <f t="shared" si="468"/>
        <v>8.4033613445378148E-3</v>
      </c>
      <c r="O843" s="2">
        <f t="shared" si="469"/>
        <v>6.6861527219583522E-2</v>
      </c>
      <c r="P843" s="1">
        <v>1996</v>
      </c>
      <c r="R843" s="1">
        <v>535</v>
      </c>
      <c r="S843" s="1">
        <v>23</v>
      </c>
      <c r="V843" s="1">
        <v>17</v>
      </c>
      <c r="W843" s="1">
        <v>6</v>
      </c>
      <c r="Z843" s="1">
        <f t="shared" si="467"/>
        <v>135</v>
      </c>
      <c r="AA843" s="1">
        <v>12</v>
      </c>
      <c r="AC843" s="1">
        <v>13</v>
      </c>
      <c r="AE843"/>
      <c r="AF843"/>
      <c r="AI843" s="7">
        <f t="shared" si="476"/>
        <v>0</v>
      </c>
      <c r="AJ843" s="7">
        <f t="shared" si="477"/>
        <v>0</v>
      </c>
      <c r="AK843" s="7">
        <f t="shared" si="478"/>
        <v>5</v>
      </c>
      <c r="AL843" s="7">
        <f t="shared" si="479"/>
        <v>6</v>
      </c>
      <c r="AM843" s="2">
        <f t="shared" si="480"/>
        <v>0</v>
      </c>
      <c r="AN843" s="2">
        <f t="shared" si="481"/>
        <v>0</v>
      </c>
      <c r="AO843" s="2">
        <f t="shared" si="482"/>
        <v>6.2111801242236021E-3</v>
      </c>
      <c r="AP843" s="2">
        <f t="shared" si="483"/>
        <v>2.1921812203142127E-3</v>
      </c>
      <c r="AR843" t="str">
        <f t="shared" si="485"/>
        <v>St. Mary</v>
      </c>
      <c r="AS843" t="s">
        <v>886</v>
      </c>
      <c r="AT843" s="182">
        <v>3</v>
      </c>
      <c r="AV843" s="98">
        <v>22</v>
      </c>
      <c r="AW843" s="100">
        <v>101</v>
      </c>
      <c r="AX843" s="106">
        <f t="shared" si="484"/>
        <v>22101</v>
      </c>
      <c r="AZ843" s="7" t="s">
        <v>2134</v>
      </c>
      <c r="BA843" t="s">
        <v>3208</v>
      </c>
      <c r="BF843" s="1">
        <v>64</v>
      </c>
      <c r="BK843" s="1">
        <v>11</v>
      </c>
      <c r="CC843" s="1">
        <v>60</v>
      </c>
    </row>
    <row r="844" spans="1:81" hidden="1" outlineLevel="1">
      <c r="A844" t="s">
        <v>320</v>
      </c>
      <c r="B844" t="s">
        <v>886</v>
      </c>
      <c r="C844" s="1">
        <f t="shared" si="471"/>
        <v>10475</v>
      </c>
      <c r="D844" s="7">
        <f>IF(P844&gt;0,RANK(P844,(P844:R844,S844:AG844)),0)</f>
        <v>1</v>
      </c>
      <c r="E844" s="7">
        <f>IF(Q844&gt;0,RANK(Q844,(P844:R844,S844:AG844)),0)</f>
        <v>0</v>
      </c>
      <c r="F844" s="7">
        <f>IF(R844&gt;0,RANK(R844,(P844:R844,S844:AG844)),0)</f>
        <v>2</v>
      </c>
      <c r="G844" s="7">
        <f>IF(S844&gt;0,RANK(S844,(P844:R844,S844:AG844)),0)</f>
        <v>4</v>
      </c>
      <c r="H844" s="49">
        <f t="shared" si="472"/>
        <v>2196</v>
      </c>
      <c r="I844" s="178">
        <f t="shared" si="470"/>
        <v>0.20964200477326969</v>
      </c>
      <c r="J844" s="2"/>
      <c r="K844" s="2">
        <f t="shared" si="473"/>
        <v>0.57241050119331738</v>
      </c>
      <c r="L844" s="2">
        <f t="shared" si="474"/>
        <v>0</v>
      </c>
      <c r="M844" s="2">
        <f t="shared" si="475"/>
        <v>0.36276849642004771</v>
      </c>
      <c r="N844" s="2">
        <f t="shared" si="468"/>
        <v>1.1742243436754177E-2</v>
      </c>
      <c r="O844" s="2">
        <f t="shared" si="469"/>
        <v>5.3078758949880733E-2</v>
      </c>
      <c r="P844" s="1">
        <v>5996</v>
      </c>
      <c r="R844" s="1">
        <v>3800</v>
      </c>
      <c r="S844" s="1">
        <v>123</v>
      </c>
      <c r="V844" s="1">
        <v>56</v>
      </c>
      <c r="W844" s="1">
        <v>31</v>
      </c>
      <c r="Z844" s="1">
        <f t="shared" si="467"/>
        <v>361</v>
      </c>
      <c r="AA844" s="1">
        <v>39</v>
      </c>
      <c r="AC844" s="1">
        <v>69</v>
      </c>
      <c r="AE844"/>
      <c r="AF844"/>
      <c r="AI844" s="7">
        <f t="shared" si="476"/>
        <v>0</v>
      </c>
      <c r="AJ844" s="7">
        <f t="shared" si="477"/>
        <v>0</v>
      </c>
      <c r="AK844" s="7">
        <f t="shared" si="478"/>
        <v>5</v>
      </c>
      <c r="AL844" s="7">
        <f t="shared" si="479"/>
        <v>6</v>
      </c>
      <c r="AM844" s="2">
        <f t="shared" si="480"/>
        <v>0</v>
      </c>
      <c r="AN844" s="2">
        <f t="shared" si="481"/>
        <v>0</v>
      </c>
      <c r="AO844" s="2">
        <f t="shared" si="482"/>
        <v>5.346062052505967E-3</v>
      </c>
      <c r="AP844" s="2">
        <f t="shared" si="483"/>
        <v>2.9594272076372313E-3</v>
      </c>
      <c r="AR844" t="str">
        <f t="shared" si="485"/>
        <v>St. Tammany</v>
      </c>
      <c r="AS844" t="s">
        <v>886</v>
      </c>
      <c r="AT844" s="182">
        <v>1</v>
      </c>
      <c r="AV844" s="98">
        <v>22</v>
      </c>
      <c r="AW844" s="100">
        <v>103</v>
      </c>
      <c r="AX844" s="106">
        <f t="shared" si="484"/>
        <v>22103</v>
      </c>
      <c r="AZ844" s="7" t="s">
        <v>2134</v>
      </c>
      <c r="BA844" t="s">
        <v>3208</v>
      </c>
      <c r="BF844" s="1">
        <v>161</v>
      </c>
      <c r="BK844" s="1">
        <v>29</v>
      </c>
      <c r="CC844" s="1">
        <v>171</v>
      </c>
    </row>
    <row r="845" spans="1:81" hidden="1" outlineLevel="1">
      <c r="A845" t="s">
        <v>2642</v>
      </c>
      <c r="B845" t="s">
        <v>886</v>
      </c>
      <c r="C845" s="1">
        <f t="shared" si="471"/>
        <v>6498</v>
      </c>
      <c r="D845" s="7">
        <f>IF(P845&gt;0,RANK(P845,(P845:R845,S845:AG845)),0)</f>
        <v>1</v>
      </c>
      <c r="E845" s="7">
        <f>IF(Q845&gt;0,RANK(Q845,(P845:R845,S845:AG845)),0)</f>
        <v>0</v>
      </c>
      <c r="F845" s="7">
        <f>IF(R845&gt;0,RANK(R845,(P845:R845,S845:AG845)),0)</f>
        <v>2</v>
      </c>
      <c r="G845" s="7">
        <f>IF(S845&gt;0,RANK(S845,(P845:R845,S845:AG845)),0)</f>
        <v>4</v>
      </c>
      <c r="H845" s="49">
        <f t="shared" si="472"/>
        <v>2612</v>
      </c>
      <c r="I845" s="178">
        <f t="shared" si="470"/>
        <v>0.40196983687288396</v>
      </c>
      <c r="J845" s="2"/>
      <c r="K845" s="2">
        <f t="shared" si="473"/>
        <v>0.65681748230224679</v>
      </c>
      <c r="L845" s="2">
        <f t="shared" si="474"/>
        <v>0</v>
      </c>
      <c r="M845" s="2">
        <f t="shared" si="475"/>
        <v>0.25484764542936289</v>
      </c>
      <c r="N845" s="2">
        <f t="shared" si="468"/>
        <v>8.3102493074792248E-3</v>
      </c>
      <c r="O845" s="2">
        <f t="shared" si="469"/>
        <v>8.002462296091109E-2</v>
      </c>
      <c r="P845" s="1">
        <v>4268</v>
      </c>
      <c r="R845" s="1">
        <v>1656</v>
      </c>
      <c r="S845" s="1">
        <v>54</v>
      </c>
      <c r="V845" s="1">
        <v>39</v>
      </c>
      <c r="W845" s="1">
        <v>24</v>
      </c>
      <c r="Z845" s="1">
        <f t="shared" si="467"/>
        <v>394</v>
      </c>
      <c r="AA845" s="1">
        <v>31</v>
      </c>
      <c r="AC845" s="1">
        <v>32</v>
      </c>
      <c r="AE845"/>
      <c r="AF845"/>
      <c r="AI845" s="7">
        <f t="shared" si="476"/>
        <v>0</v>
      </c>
      <c r="AJ845" s="7">
        <f t="shared" si="477"/>
        <v>0</v>
      </c>
      <c r="AK845" s="7">
        <f t="shared" si="478"/>
        <v>5</v>
      </c>
      <c r="AL845" s="7">
        <f t="shared" si="479"/>
        <v>6</v>
      </c>
      <c r="AM845" s="2">
        <f t="shared" si="480"/>
        <v>0</v>
      </c>
      <c r="AN845" s="2">
        <f t="shared" si="481"/>
        <v>0</v>
      </c>
      <c r="AO845" s="2">
        <f t="shared" si="482"/>
        <v>6.0018467220683287E-3</v>
      </c>
      <c r="AP845" s="2">
        <f t="shared" si="483"/>
        <v>3.6934441366574329E-3</v>
      </c>
      <c r="AR845" t="str">
        <f t="shared" si="485"/>
        <v>Tangipahoa</v>
      </c>
      <c r="AS845" t="s">
        <v>886</v>
      </c>
      <c r="AT845" s="182"/>
      <c r="AV845" s="98">
        <v>22</v>
      </c>
      <c r="AW845" s="100">
        <v>105</v>
      </c>
      <c r="AX845" s="106">
        <f t="shared" si="484"/>
        <v>22105</v>
      </c>
      <c r="AZ845" s="7" t="s">
        <v>2134</v>
      </c>
      <c r="BA845" t="s">
        <v>3208</v>
      </c>
      <c r="BF845" s="1">
        <v>148</v>
      </c>
      <c r="BK845" s="1">
        <v>25</v>
      </c>
      <c r="CC845" s="1">
        <v>221</v>
      </c>
    </row>
    <row r="846" spans="1:81" hidden="1" outlineLevel="1">
      <c r="A846" t="s">
        <v>592</v>
      </c>
      <c r="B846" t="s">
        <v>886</v>
      </c>
      <c r="C846" s="1">
        <f t="shared" si="471"/>
        <v>594</v>
      </c>
      <c r="D846" s="7">
        <f>IF(P846&gt;0,RANK(P846,(P846:R846,S846:AG846)),0)</f>
        <v>1</v>
      </c>
      <c r="E846" s="7">
        <f>IF(Q846&gt;0,RANK(Q846,(P846:R846,S846:AG846)),0)</f>
        <v>0</v>
      </c>
      <c r="F846" s="7">
        <f>IF(R846&gt;0,RANK(R846,(P846:R846,S846:AG846)),0)</f>
        <v>2</v>
      </c>
      <c r="G846" s="7">
        <f>IF(S846&gt;0,RANK(S846,(P846:R846,S846:AG846)),0)</f>
        <v>4</v>
      </c>
      <c r="H846" s="49">
        <f t="shared" si="472"/>
        <v>431</v>
      </c>
      <c r="I846" s="178">
        <f t="shared" si="470"/>
        <v>0.72558922558922556</v>
      </c>
      <c r="J846" s="2"/>
      <c r="K846" s="2">
        <f t="shared" si="473"/>
        <v>0.82828282828282829</v>
      </c>
      <c r="L846" s="2">
        <f t="shared" si="474"/>
        <v>0</v>
      </c>
      <c r="M846" s="2">
        <f t="shared" si="475"/>
        <v>0.1026936026936027</v>
      </c>
      <c r="N846" s="2">
        <f t="shared" si="468"/>
        <v>1.0101010101010102E-2</v>
      </c>
      <c r="O846" s="2">
        <f t="shared" si="469"/>
        <v>5.8922558922558911E-2</v>
      </c>
      <c r="P846" s="1">
        <v>492</v>
      </c>
      <c r="R846" s="1">
        <v>61</v>
      </c>
      <c r="S846" s="1">
        <v>6</v>
      </c>
      <c r="V846" s="1">
        <v>2</v>
      </c>
      <c r="W846" s="1">
        <v>2</v>
      </c>
      <c r="Z846" s="1">
        <f t="shared" si="467"/>
        <v>27</v>
      </c>
      <c r="AA846" s="1">
        <v>0</v>
      </c>
      <c r="AC846" s="1">
        <v>4</v>
      </c>
      <c r="AE846"/>
      <c r="AF846"/>
      <c r="AI846" s="7">
        <f t="shared" si="476"/>
        <v>0</v>
      </c>
      <c r="AJ846" s="7">
        <f t="shared" si="477"/>
        <v>0</v>
      </c>
      <c r="AK846" s="7">
        <f t="shared" si="478"/>
        <v>5</v>
      </c>
      <c r="AL846" s="7">
        <f t="shared" si="479"/>
        <v>5</v>
      </c>
      <c r="AM846" s="2">
        <f t="shared" si="480"/>
        <v>0</v>
      </c>
      <c r="AN846" s="2">
        <f t="shared" si="481"/>
        <v>0</v>
      </c>
      <c r="AO846" s="2">
        <f t="shared" si="482"/>
        <v>3.3670033670033669E-3</v>
      </c>
      <c r="AP846" s="2">
        <f t="shared" si="483"/>
        <v>3.3670033670033669E-3</v>
      </c>
      <c r="AR846" t="str">
        <f t="shared" si="485"/>
        <v>Tensas</v>
      </c>
      <c r="AS846" t="s">
        <v>886</v>
      </c>
      <c r="AT846" s="182">
        <v>5</v>
      </c>
      <c r="AV846" s="98">
        <v>22</v>
      </c>
      <c r="AW846" s="100">
        <v>107</v>
      </c>
      <c r="AX846" s="106">
        <f t="shared" si="484"/>
        <v>22107</v>
      </c>
      <c r="AZ846" s="7" t="s">
        <v>2134</v>
      </c>
      <c r="BA846" t="s">
        <v>3208</v>
      </c>
      <c r="BF846" s="1">
        <v>18</v>
      </c>
      <c r="BK846" s="1">
        <v>0</v>
      </c>
      <c r="CC846" s="1">
        <v>9</v>
      </c>
    </row>
    <row r="847" spans="1:81" hidden="1" outlineLevel="1">
      <c r="A847" t="s">
        <v>716</v>
      </c>
      <c r="B847" t="s">
        <v>886</v>
      </c>
      <c r="C847" s="1">
        <f t="shared" si="471"/>
        <v>3968</v>
      </c>
      <c r="D847" s="7">
        <f>IF(P847&gt;0,RANK(P847,(P847:R847,S847:AG847)),0)</f>
        <v>1</v>
      </c>
      <c r="E847" s="7">
        <f>IF(Q847&gt;0,RANK(Q847,(P847:R847,S847:AG847)),0)</f>
        <v>0</v>
      </c>
      <c r="F847" s="7">
        <f>IF(R847&gt;0,RANK(R847,(P847:R847,S847:AG847)),0)</f>
        <v>2</v>
      </c>
      <c r="G847" s="7">
        <f>IF(S847&gt;0,RANK(S847,(P847:R847,S847:AG847)),0)</f>
        <v>4</v>
      </c>
      <c r="H847" s="49">
        <f t="shared" si="472"/>
        <v>1624</v>
      </c>
      <c r="I847" s="178">
        <f t="shared" si="470"/>
        <v>0.40927419354838712</v>
      </c>
      <c r="J847" s="2"/>
      <c r="K847" s="2">
        <f t="shared" si="473"/>
        <v>0.66708669354838712</v>
      </c>
      <c r="L847" s="2">
        <f t="shared" si="474"/>
        <v>0</v>
      </c>
      <c r="M847" s="2">
        <f t="shared" si="475"/>
        <v>0.2578125</v>
      </c>
      <c r="N847" s="2">
        <f t="shared" si="468"/>
        <v>1.033266129032258E-2</v>
      </c>
      <c r="O847" s="2">
        <f t="shared" si="469"/>
        <v>6.47681451612903E-2</v>
      </c>
      <c r="P847" s="1">
        <v>2647</v>
      </c>
      <c r="R847" s="1">
        <v>1023</v>
      </c>
      <c r="S847" s="1">
        <v>41</v>
      </c>
      <c r="V847" s="1">
        <v>23</v>
      </c>
      <c r="W847" s="1">
        <v>20</v>
      </c>
      <c r="Z847" s="1">
        <f t="shared" si="467"/>
        <v>174</v>
      </c>
      <c r="AA847" s="1">
        <v>24</v>
      </c>
      <c r="AC847" s="1">
        <v>16</v>
      </c>
      <c r="AE847"/>
      <c r="AF847"/>
      <c r="AI847" s="7">
        <f t="shared" si="476"/>
        <v>0</v>
      </c>
      <c r="AJ847" s="7">
        <f t="shared" si="477"/>
        <v>0</v>
      </c>
      <c r="AK847" s="7">
        <f t="shared" si="478"/>
        <v>5</v>
      </c>
      <c r="AL847" s="7">
        <f t="shared" si="479"/>
        <v>6</v>
      </c>
      <c r="AM847" s="2">
        <f t="shared" si="480"/>
        <v>0</v>
      </c>
      <c r="AN847" s="2">
        <f t="shared" si="481"/>
        <v>0</v>
      </c>
      <c r="AO847" s="2">
        <f t="shared" si="482"/>
        <v>5.7963709677419355E-3</v>
      </c>
      <c r="AP847" s="2">
        <f t="shared" si="483"/>
        <v>5.0403225806451612E-3</v>
      </c>
      <c r="AR847" t="str">
        <f t="shared" si="485"/>
        <v>Terrebonne</v>
      </c>
      <c r="AS847" t="s">
        <v>886</v>
      </c>
      <c r="AT847" s="182"/>
      <c r="AV847" s="98">
        <v>22</v>
      </c>
      <c r="AW847" s="100">
        <v>109</v>
      </c>
      <c r="AX847" s="106">
        <f t="shared" si="484"/>
        <v>22109</v>
      </c>
      <c r="AZ847" s="7" t="s">
        <v>2134</v>
      </c>
      <c r="BA847" t="s">
        <v>3208</v>
      </c>
      <c r="BF847" s="1">
        <v>101</v>
      </c>
      <c r="BK847" s="1">
        <v>21</v>
      </c>
      <c r="CC847" s="1">
        <v>52</v>
      </c>
    </row>
    <row r="848" spans="1:81" hidden="1" outlineLevel="1">
      <c r="A848" t="s">
        <v>3257</v>
      </c>
      <c r="B848" t="s">
        <v>886</v>
      </c>
      <c r="C848" s="1">
        <f t="shared" si="471"/>
        <v>1196</v>
      </c>
      <c r="D848" s="7">
        <f>IF(P848&gt;0,RANK(P848,(P848:R848,S848:AG848)),0)</f>
        <v>1</v>
      </c>
      <c r="E848" s="7">
        <f>IF(Q848&gt;0,RANK(Q848,(P848:R848,S848:AG848)),0)</f>
        <v>0</v>
      </c>
      <c r="F848" s="7">
        <f>IF(R848&gt;0,RANK(R848,(P848:R848,S848:AG848)),0)</f>
        <v>2</v>
      </c>
      <c r="G848" s="7">
        <f>IF(S848&gt;0,RANK(S848,(P848:R848,S848:AG848)),0)</f>
        <v>5</v>
      </c>
      <c r="H848" s="49">
        <f t="shared" si="472"/>
        <v>605</v>
      </c>
      <c r="I848" s="178">
        <f t="shared" si="470"/>
        <v>0.5058528428093646</v>
      </c>
      <c r="J848" s="2"/>
      <c r="K848" s="2">
        <f t="shared" si="473"/>
        <v>0.68729096989966554</v>
      </c>
      <c r="L848" s="2">
        <f t="shared" si="474"/>
        <v>0</v>
      </c>
      <c r="M848" s="2">
        <f t="shared" si="475"/>
        <v>0.18143812709030099</v>
      </c>
      <c r="N848" s="2">
        <f t="shared" si="468"/>
        <v>1.588628762541806E-2</v>
      </c>
      <c r="O848" s="2">
        <f t="shared" si="469"/>
        <v>0.1153846153846154</v>
      </c>
      <c r="P848" s="1">
        <v>822</v>
      </c>
      <c r="R848" s="1">
        <v>217</v>
      </c>
      <c r="S848" s="1">
        <v>19</v>
      </c>
      <c r="V848" s="1">
        <v>15</v>
      </c>
      <c r="W848" s="1">
        <v>8</v>
      </c>
      <c r="Z848" s="1">
        <f t="shared" si="467"/>
        <v>83</v>
      </c>
      <c r="AA848" s="1">
        <v>20</v>
      </c>
      <c r="AC848" s="1">
        <v>12</v>
      </c>
      <c r="AE848"/>
      <c r="AF848"/>
      <c r="AI848" s="7">
        <f t="shared" si="476"/>
        <v>0</v>
      </c>
      <c r="AJ848" s="7">
        <f t="shared" si="477"/>
        <v>0</v>
      </c>
      <c r="AK848" s="7">
        <f t="shared" si="478"/>
        <v>5</v>
      </c>
      <c r="AL848" s="7">
        <f t="shared" si="479"/>
        <v>6</v>
      </c>
      <c r="AM848" s="2">
        <f t="shared" si="480"/>
        <v>0</v>
      </c>
      <c r="AN848" s="2">
        <f t="shared" si="481"/>
        <v>0</v>
      </c>
      <c r="AO848" s="2">
        <f t="shared" si="482"/>
        <v>1.254180602006689E-2</v>
      </c>
      <c r="AP848" s="2">
        <f t="shared" si="483"/>
        <v>6.688963210702341E-3</v>
      </c>
      <c r="AR848" t="str">
        <f t="shared" si="485"/>
        <v>Union</v>
      </c>
      <c r="AS848" t="s">
        <v>886</v>
      </c>
      <c r="AT848" s="182">
        <v>4</v>
      </c>
      <c r="AV848" s="98">
        <v>22</v>
      </c>
      <c r="AW848" s="100">
        <v>111</v>
      </c>
      <c r="AX848" s="106">
        <f t="shared" si="484"/>
        <v>22111</v>
      </c>
      <c r="AZ848" s="7" t="s">
        <v>2134</v>
      </c>
      <c r="BA848" t="s">
        <v>3208</v>
      </c>
      <c r="BF848" s="1">
        <v>30</v>
      </c>
      <c r="BK848" s="1">
        <v>9</v>
      </c>
      <c r="CC848" s="1">
        <v>44</v>
      </c>
    </row>
    <row r="849" spans="1:81" hidden="1" outlineLevel="1">
      <c r="A849" t="s">
        <v>721</v>
      </c>
      <c r="B849" t="s">
        <v>886</v>
      </c>
      <c r="C849" s="1">
        <f t="shared" si="471"/>
        <v>1856</v>
      </c>
      <c r="D849" s="7">
        <f>IF(P849&gt;0,RANK(P849,(P849:R849,S849:AG849)),0)</f>
        <v>1</v>
      </c>
      <c r="E849" s="7">
        <f>IF(Q849&gt;0,RANK(Q849,(P849:R849,S849:AG849)),0)</f>
        <v>0</v>
      </c>
      <c r="F849" s="7">
        <f>IF(R849&gt;0,RANK(R849,(P849:R849,S849:AG849)),0)</f>
        <v>2</v>
      </c>
      <c r="G849" s="7">
        <f>IF(S849&gt;0,RANK(S849,(P849:R849,S849:AG849)),0)</f>
        <v>4</v>
      </c>
      <c r="H849" s="49">
        <f t="shared" si="472"/>
        <v>354</v>
      </c>
      <c r="I849" s="178">
        <f t="shared" si="470"/>
        <v>0.19073275862068967</v>
      </c>
      <c r="J849" s="2"/>
      <c r="K849" s="2">
        <f t="shared" si="473"/>
        <v>0.53987068965517238</v>
      </c>
      <c r="L849" s="2">
        <f t="shared" si="474"/>
        <v>0</v>
      </c>
      <c r="M849" s="2">
        <f t="shared" si="475"/>
        <v>0.34913793103448276</v>
      </c>
      <c r="N849" s="2">
        <f t="shared" si="468"/>
        <v>1.8857758620689655E-2</v>
      </c>
      <c r="O849" s="2">
        <f t="shared" si="469"/>
        <v>9.2133620689655207E-2</v>
      </c>
      <c r="P849" s="1">
        <v>1002</v>
      </c>
      <c r="R849" s="1">
        <v>648</v>
      </c>
      <c r="S849" s="1">
        <v>35</v>
      </c>
      <c r="V849" s="1">
        <v>22</v>
      </c>
      <c r="W849" s="1">
        <v>9</v>
      </c>
      <c r="Z849" s="1">
        <f t="shared" si="467"/>
        <v>112</v>
      </c>
      <c r="AA849" s="1">
        <v>18</v>
      </c>
      <c r="AC849" s="1">
        <v>10</v>
      </c>
      <c r="AE849"/>
      <c r="AF849"/>
      <c r="AI849" s="7">
        <f t="shared" si="476"/>
        <v>0</v>
      </c>
      <c r="AJ849" s="7">
        <f t="shared" si="477"/>
        <v>0</v>
      </c>
      <c r="AK849" s="7">
        <f t="shared" si="478"/>
        <v>5</v>
      </c>
      <c r="AL849" s="7">
        <f t="shared" si="479"/>
        <v>6</v>
      </c>
      <c r="AM849" s="2">
        <f t="shared" si="480"/>
        <v>0</v>
      </c>
      <c r="AN849" s="2">
        <f t="shared" si="481"/>
        <v>0</v>
      </c>
      <c r="AO849" s="2">
        <f t="shared" si="482"/>
        <v>1.1853448275862068E-2</v>
      </c>
      <c r="AP849" s="2">
        <f t="shared" si="483"/>
        <v>4.8491379310344829E-3</v>
      </c>
      <c r="AR849" t="str">
        <f t="shared" si="485"/>
        <v>Vermilion</v>
      </c>
      <c r="AS849" t="s">
        <v>886</v>
      </c>
      <c r="AT849" s="182">
        <v>3</v>
      </c>
      <c r="AV849" s="98">
        <v>22</v>
      </c>
      <c r="AW849" s="100">
        <v>113</v>
      </c>
      <c r="AX849" s="106">
        <f t="shared" si="484"/>
        <v>22113</v>
      </c>
      <c r="AZ849" s="7" t="s">
        <v>2134</v>
      </c>
      <c r="BA849" t="s">
        <v>3208</v>
      </c>
      <c r="BF849" s="1">
        <v>50</v>
      </c>
      <c r="BK849" s="1">
        <v>7</v>
      </c>
      <c r="CC849" s="1">
        <v>55</v>
      </c>
    </row>
    <row r="850" spans="1:81" hidden="1" outlineLevel="1">
      <c r="A850" t="s">
        <v>464</v>
      </c>
      <c r="B850" t="s">
        <v>886</v>
      </c>
      <c r="C850" s="1">
        <f t="shared" si="471"/>
        <v>1234</v>
      </c>
      <c r="D850" s="7">
        <f>IF(P850&gt;0,RANK(P850,(P850:R850,S850:AG850)),0)</f>
        <v>1</v>
      </c>
      <c r="E850" s="7">
        <f>IF(Q850&gt;0,RANK(Q850,(P850:R850,S850:AG850)),0)</f>
        <v>0</v>
      </c>
      <c r="F850" s="7">
        <f>IF(R850&gt;0,RANK(R850,(P850:R850,S850:AG850)),0)</f>
        <v>2</v>
      </c>
      <c r="G850" s="7">
        <f>IF(S850&gt;0,RANK(S850,(P850:R850,S850:AG850)),0)</f>
        <v>4</v>
      </c>
      <c r="H850" s="49">
        <f t="shared" si="472"/>
        <v>168</v>
      </c>
      <c r="I850" s="178">
        <f t="shared" si="470"/>
        <v>0.13614262560777957</v>
      </c>
      <c r="J850" s="2"/>
      <c r="K850" s="2">
        <f t="shared" si="473"/>
        <v>0.49432739059967584</v>
      </c>
      <c r="L850" s="2">
        <f t="shared" si="474"/>
        <v>0</v>
      </c>
      <c r="M850" s="2">
        <f t="shared" si="475"/>
        <v>0.35818476499189628</v>
      </c>
      <c r="N850" s="2">
        <f t="shared" si="468"/>
        <v>2.1880064829821719E-2</v>
      </c>
      <c r="O850" s="2">
        <f t="shared" si="469"/>
        <v>0.12560777957860611</v>
      </c>
      <c r="P850" s="1">
        <v>610</v>
      </c>
      <c r="R850" s="1">
        <v>442</v>
      </c>
      <c r="S850" s="1">
        <v>27</v>
      </c>
      <c r="V850" s="1">
        <v>17</v>
      </c>
      <c r="W850" s="1">
        <v>7</v>
      </c>
      <c r="Z850" s="1">
        <f t="shared" si="467"/>
        <v>108</v>
      </c>
      <c r="AA850" s="1">
        <v>13</v>
      </c>
      <c r="AC850" s="1">
        <v>10</v>
      </c>
      <c r="AE850"/>
      <c r="AF850"/>
      <c r="AI850" s="7">
        <f t="shared" si="476"/>
        <v>0</v>
      </c>
      <c r="AJ850" s="7">
        <f t="shared" si="477"/>
        <v>0</v>
      </c>
      <c r="AK850" s="7">
        <f t="shared" si="478"/>
        <v>5</v>
      </c>
      <c r="AL850" s="7">
        <f t="shared" si="479"/>
        <v>6</v>
      </c>
      <c r="AM850" s="2">
        <f t="shared" si="480"/>
        <v>0</v>
      </c>
      <c r="AN850" s="2">
        <f t="shared" si="481"/>
        <v>0</v>
      </c>
      <c r="AO850" s="2">
        <f t="shared" si="482"/>
        <v>1.3776337115072933E-2</v>
      </c>
      <c r="AP850" s="2">
        <f t="shared" si="483"/>
        <v>5.6726094003241492E-3</v>
      </c>
      <c r="AR850" t="str">
        <f t="shared" si="485"/>
        <v>Vernon</v>
      </c>
      <c r="AS850" t="s">
        <v>886</v>
      </c>
      <c r="AT850" s="182">
        <v>4</v>
      </c>
      <c r="AV850" s="98">
        <v>22</v>
      </c>
      <c r="AW850" s="100">
        <v>115</v>
      </c>
      <c r="AX850" s="106">
        <f t="shared" si="484"/>
        <v>22115</v>
      </c>
      <c r="AZ850" s="7" t="s">
        <v>2134</v>
      </c>
      <c r="BA850" t="s">
        <v>3208</v>
      </c>
      <c r="BF850" s="1">
        <v>37</v>
      </c>
      <c r="BK850" s="1">
        <v>5</v>
      </c>
      <c r="CC850" s="1">
        <v>66</v>
      </c>
    </row>
    <row r="851" spans="1:81" hidden="1" outlineLevel="1">
      <c r="A851" t="s">
        <v>643</v>
      </c>
      <c r="B851" t="s">
        <v>886</v>
      </c>
      <c r="C851" s="1">
        <f t="shared" si="471"/>
        <v>2400</v>
      </c>
      <c r="D851" s="7">
        <f>IF(P851&gt;0,RANK(P851,(P851:R851,S851:AG851)),0)</f>
        <v>1</v>
      </c>
      <c r="E851" s="7">
        <f>IF(Q851&gt;0,RANK(Q851,(P851:R851,S851:AG851)),0)</f>
        <v>0</v>
      </c>
      <c r="F851" s="7">
        <f>IF(R851&gt;0,RANK(R851,(P851:R851,S851:AG851)),0)</f>
        <v>2</v>
      </c>
      <c r="G851" s="7">
        <f>IF(S851&gt;0,RANK(S851,(P851:R851,S851:AG851)),0)</f>
        <v>4</v>
      </c>
      <c r="H851" s="49">
        <f t="shared" si="472"/>
        <v>1151</v>
      </c>
      <c r="I851" s="178">
        <f t="shared" si="470"/>
        <v>0.47958333333333331</v>
      </c>
      <c r="J851" s="2"/>
      <c r="K851" s="2">
        <f t="shared" si="473"/>
        <v>0.69333333333333336</v>
      </c>
      <c r="L851" s="2">
        <f t="shared" si="474"/>
        <v>0</v>
      </c>
      <c r="M851" s="2">
        <f t="shared" si="475"/>
        <v>0.21375</v>
      </c>
      <c r="N851" s="2">
        <f t="shared" si="468"/>
        <v>1.6250000000000001E-2</v>
      </c>
      <c r="O851" s="2">
        <f t="shared" si="469"/>
        <v>7.6666666666666647E-2</v>
      </c>
      <c r="P851" s="1">
        <v>1664</v>
      </c>
      <c r="R851" s="1">
        <v>513</v>
      </c>
      <c r="S851" s="1">
        <v>39</v>
      </c>
      <c r="V851" s="1">
        <v>18</v>
      </c>
      <c r="W851" s="1">
        <v>15</v>
      </c>
      <c r="Z851" s="1">
        <f t="shared" si="467"/>
        <v>132</v>
      </c>
      <c r="AA851" s="1">
        <v>11</v>
      </c>
      <c r="AC851" s="1">
        <v>8</v>
      </c>
      <c r="AE851"/>
      <c r="AF851"/>
      <c r="AI851" s="7">
        <f t="shared" si="476"/>
        <v>0</v>
      </c>
      <c r="AJ851" s="7">
        <f t="shared" si="477"/>
        <v>0</v>
      </c>
      <c r="AK851" s="7">
        <f t="shared" si="478"/>
        <v>5</v>
      </c>
      <c r="AL851" s="7">
        <f t="shared" si="479"/>
        <v>6</v>
      </c>
      <c r="AM851" s="2">
        <f t="shared" si="480"/>
        <v>0</v>
      </c>
      <c r="AN851" s="2">
        <f t="shared" si="481"/>
        <v>0</v>
      </c>
      <c r="AO851" s="2">
        <f t="shared" si="482"/>
        <v>7.4999999999999997E-3</v>
      </c>
      <c r="AP851" s="2">
        <f t="shared" si="483"/>
        <v>6.2500000000000003E-3</v>
      </c>
      <c r="AR851" t="str">
        <f t="shared" si="485"/>
        <v>Washington</v>
      </c>
      <c r="AS851" t="s">
        <v>886</v>
      </c>
      <c r="AT851" s="182">
        <v>5</v>
      </c>
      <c r="AV851" s="98">
        <v>22</v>
      </c>
      <c r="AW851" s="100">
        <v>117</v>
      </c>
      <c r="AX851" s="106">
        <f t="shared" si="484"/>
        <v>22117</v>
      </c>
      <c r="AZ851" s="7" t="s">
        <v>2134</v>
      </c>
      <c r="BA851" t="s">
        <v>3208</v>
      </c>
      <c r="BF851" s="1">
        <v>49</v>
      </c>
      <c r="BK851" s="1">
        <v>12</v>
      </c>
      <c r="CC851" s="1">
        <v>71</v>
      </c>
    </row>
    <row r="852" spans="1:81" hidden="1" outlineLevel="1">
      <c r="A852" t="s">
        <v>1048</v>
      </c>
      <c r="B852" t="s">
        <v>886</v>
      </c>
      <c r="C852" s="1">
        <f t="shared" si="471"/>
        <v>2510</v>
      </c>
      <c r="D852" s="7">
        <f>IF(P852&gt;0,RANK(P852,(P852:R852,S852:AG852)),0)</f>
        <v>1</v>
      </c>
      <c r="E852" s="7">
        <f>IF(Q852&gt;0,RANK(Q852,(P852:R852,S852:AG852)),0)</f>
        <v>0</v>
      </c>
      <c r="F852" s="7">
        <f>IF(R852&gt;0,RANK(R852,(P852:R852,S852:AG852)),0)</f>
        <v>2</v>
      </c>
      <c r="G852" s="7">
        <f>IF(S852&gt;0,RANK(S852,(P852:R852,S852:AG852)),0)</f>
        <v>4</v>
      </c>
      <c r="H852" s="49">
        <f t="shared" si="472"/>
        <v>1442</v>
      </c>
      <c r="I852" s="178">
        <f t="shared" si="470"/>
        <v>0.57450199203187247</v>
      </c>
      <c r="J852" s="2"/>
      <c r="K852" s="2">
        <f t="shared" si="473"/>
        <v>0.74820717131474102</v>
      </c>
      <c r="L852" s="2">
        <f t="shared" si="474"/>
        <v>0</v>
      </c>
      <c r="M852" s="2">
        <f t="shared" si="475"/>
        <v>0.17370517928286852</v>
      </c>
      <c r="N852" s="2">
        <f t="shared" si="468"/>
        <v>8.7649402390438252E-3</v>
      </c>
      <c r="O852" s="2">
        <f t="shared" si="469"/>
        <v>6.9322709163346638E-2</v>
      </c>
      <c r="P852" s="1">
        <v>1878</v>
      </c>
      <c r="R852" s="1">
        <v>436</v>
      </c>
      <c r="S852" s="1">
        <v>22</v>
      </c>
      <c r="V852" s="1">
        <v>19</v>
      </c>
      <c r="W852" s="1">
        <v>11</v>
      </c>
      <c r="Z852" s="1">
        <f t="shared" si="467"/>
        <v>119</v>
      </c>
      <c r="AA852" s="1">
        <v>14</v>
      </c>
      <c r="AC852" s="1">
        <v>11</v>
      </c>
      <c r="AE852"/>
      <c r="AF852"/>
      <c r="AI852" s="7">
        <f t="shared" si="476"/>
        <v>0</v>
      </c>
      <c r="AJ852" s="7">
        <f t="shared" si="477"/>
        <v>0</v>
      </c>
      <c r="AK852" s="7">
        <f t="shared" si="478"/>
        <v>5</v>
      </c>
      <c r="AL852" s="7">
        <f t="shared" si="479"/>
        <v>6</v>
      </c>
      <c r="AM852" s="2">
        <f t="shared" si="480"/>
        <v>0</v>
      </c>
      <c r="AN852" s="2">
        <f t="shared" si="481"/>
        <v>0</v>
      </c>
      <c r="AO852" s="2">
        <f t="shared" si="482"/>
        <v>7.569721115537849E-3</v>
      </c>
      <c r="AP852" s="2">
        <f t="shared" si="483"/>
        <v>4.3824701195219126E-3</v>
      </c>
      <c r="AR852" t="str">
        <f t="shared" si="485"/>
        <v>Webster</v>
      </c>
      <c r="AS852" t="s">
        <v>886</v>
      </c>
      <c r="AT852" s="182">
        <v>4</v>
      </c>
      <c r="AV852" s="98">
        <v>22</v>
      </c>
      <c r="AW852" s="100">
        <v>119</v>
      </c>
      <c r="AX852" s="106">
        <f t="shared" si="484"/>
        <v>22119</v>
      </c>
      <c r="AZ852" s="7" t="s">
        <v>2134</v>
      </c>
      <c r="BA852" t="s">
        <v>3208</v>
      </c>
      <c r="BF852" s="1">
        <v>54</v>
      </c>
      <c r="BK852" s="1">
        <v>13</v>
      </c>
      <c r="CC852" s="1">
        <v>52</v>
      </c>
    </row>
    <row r="853" spans="1:81" hidden="1" outlineLevel="1">
      <c r="A853" t="s">
        <v>2549</v>
      </c>
      <c r="B853" t="s">
        <v>886</v>
      </c>
      <c r="C853" s="1">
        <f t="shared" si="471"/>
        <v>2967</v>
      </c>
      <c r="D853" s="7">
        <f>IF(P853&gt;0,RANK(P853,(P853:R853,S853:AG853)),0)</f>
        <v>1</v>
      </c>
      <c r="E853" s="7">
        <f>IF(Q853&gt;0,RANK(Q853,(P853:R853,S853:AG853)),0)</f>
        <v>0</v>
      </c>
      <c r="F853" s="7">
        <f>IF(R853&gt;0,RANK(R853,(P853:R853,S853:AG853)),0)</f>
        <v>2</v>
      </c>
      <c r="G853" s="7">
        <f>IF(S853&gt;0,RANK(S853,(P853:R853,S853:AG853)),0)</f>
        <v>4</v>
      </c>
      <c r="H853" s="49">
        <f t="shared" si="472"/>
        <v>1590</v>
      </c>
      <c r="I853" s="178">
        <f t="shared" si="470"/>
        <v>0.53589484327603643</v>
      </c>
      <c r="J853" s="2"/>
      <c r="K853" s="2">
        <f t="shared" si="473"/>
        <v>0.73441186383552415</v>
      </c>
      <c r="L853" s="2">
        <f t="shared" si="474"/>
        <v>0</v>
      </c>
      <c r="M853" s="2">
        <f t="shared" si="475"/>
        <v>0.19851702055948769</v>
      </c>
      <c r="N853" s="2">
        <f t="shared" si="468"/>
        <v>7.7519379844961239E-3</v>
      </c>
      <c r="O853" s="2">
        <f t="shared" si="469"/>
        <v>5.9319177620492033E-2</v>
      </c>
      <c r="P853" s="1">
        <v>2179</v>
      </c>
      <c r="R853" s="1">
        <v>589</v>
      </c>
      <c r="S853" s="1">
        <v>23</v>
      </c>
      <c r="V853" s="1">
        <v>13</v>
      </c>
      <c r="W853" s="1">
        <v>17</v>
      </c>
      <c r="Z853" s="1">
        <f t="shared" si="467"/>
        <v>114</v>
      </c>
      <c r="AA853" s="1">
        <v>20</v>
      </c>
      <c r="AC853" s="1">
        <v>12</v>
      </c>
      <c r="AE853"/>
      <c r="AF853"/>
      <c r="AI853" s="7">
        <f t="shared" si="476"/>
        <v>0</v>
      </c>
      <c r="AJ853" s="7">
        <f t="shared" si="477"/>
        <v>0</v>
      </c>
      <c r="AK853" s="7">
        <f t="shared" si="478"/>
        <v>6</v>
      </c>
      <c r="AL853" s="7">
        <f t="shared" si="479"/>
        <v>5</v>
      </c>
      <c r="AM853" s="2">
        <f t="shared" si="480"/>
        <v>0</v>
      </c>
      <c r="AN853" s="2">
        <f t="shared" si="481"/>
        <v>0</v>
      </c>
      <c r="AO853" s="2">
        <f t="shared" si="482"/>
        <v>4.3815301651499829E-3</v>
      </c>
      <c r="AP853" s="2">
        <f t="shared" si="483"/>
        <v>5.7296932928884393E-3</v>
      </c>
      <c r="AR853" t="str">
        <f t="shared" si="485"/>
        <v>West Baton Rouge</v>
      </c>
      <c r="AS853" t="s">
        <v>886</v>
      </c>
      <c r="AT853" s="182"/>
      <c r="AV853" s="98">
        <v>22</v>
      </c>
      <c r="AW853" s="100">
        <v>121</v>
      </c>
      <c r="AX853" s="106">
        <f t="shared" si="484"/>
        <v>22121</v>
      </c>
      <c r="AZ853" s="7" t="s">
        <v>2134</v>
      </c>
      <c r="BA853" t="s">
        <v>3208</v>
      </c>
      <c r="BF853" s="1">
        <v>54</v>
      </c>
      <c r="BK853" s="1">
        <v>6</v>
      </c>
      <c r="CC853" s="1">
        <v>54</v>
      </c>
    </row>
    <row r="854" spans="1:81" hidden="1" outlineLevel="1">
      <c r="A854" t="s">
        <v>770</v>
      </c>
      <c r="B854" t="s">
        <v>886</v>
      </c>
      <c r="C854" s="1">
        <f t="shared" si="471"/>
        <v>349</v>
      </c>
      <c r="D854" s="7">
        <f>IF(P854&gt;0,RANK(P854,(P854:R854,S854:AG854)),0)</f>
        <v>1</v>
      </c>
      <c r="E854" s="7">
        <f>IF(Q854&gt;0,RANK(Q854,(P854:R854,S854:AG854)),0)</f>
        <v>0</v>
      </c>
      <c r="F854" s="7">
        <f>IF(R854&gt;0,RANK(R854,(P854:R854,S854:AG854)),0)</f>
        <v>2</v>
      </c>
      <c r="G854" s="7">
        <f>IF(S854&gt;0,RANK(S854,(P854:R854,S854:AG854)),0)</f>
        <v>6</v>
      </c>
      <c r="H854" s="49">
        <f t="shared" si="472"/>
        <v>61</v>
      </c>
      <c r="I854" s="178">
        <f t="shared" si="470"/>
        <v>0.17478510028653296</v>
      </c>
      <c r="J854" s="2"/>
      <c r="K854" s="2">
        <f t="shared" si="473"/>
        <v>0.48997134670487108</v>
      </c>
      <c r="L854" s="2">
        <f t="shared" si="474"/>
        <v>0</v>
      </c>
      <c r="M854" s="2">
        <f t="shared" si="475"/>
        <v>0.31518624641833809</v>
      </c>
      <c r="N854" s="2">
        <f t="shared" si="468"/>
        <v>8.5959885386819486E-3</v>
      </c>
      <c r="O854" s="2">
        <f t="shared" si="469"/>
        <v>0.18624641833810887</v>
      </c>
      <c r="P854" s="1">
        <v>171</v>
      </c>
      <c r="R854" s="1">
        <v>110</v>
      </c>
      <c r="S854" s="1">
        <v>3</v>
      </c>
      <c r="V854" s="1">
        <v>14</v>
      </c>
      <c r="W854" s="1">
        <v>2</v>
      </c>
      <c r="Z854" s="1">
        <f t="shared" si="467"/>
        <v>40</v>
      </c>
      <c r="AA854" s="1">
        <v>8</v>
      </c>
      <c r="AC854" s="1">
        <v>1</v>
      </c>
      <c r="AE854"/>
      <c r="AF854"/>
      <c r="AI854" s="7">
        <f t="shared" si="476"/>
        <v>0</v>
      </c>
      <c r="AJ854" s="7">
        <f t="shared" si="477"/>
        <v>0</v>
      </c>
      <c r="AK854" s="7">
        <f t="shared" si="478"/>
        <v>4</v>
      </c>
      <c r="AL854" s="7">
        <f t="shared" si="479"/>
        <v>6</v>
      </c>
      <c r="AM854" s="2">
        <f t="shared" si="480"/>
        <v>0</v>
      </c>
      <c r="AN854" s="2">
        <f t="shared" si="481"/>
        <v>0</v>
      </c>
      <c r="AO854" s="2">
        <f t="shared" si="482"/>
        <v>4.0114613180515762E-2</v>
      </c>
      <c r="AP854" s="2">
        <f t="shared" si="483"/>
        <v>5.7306590257879654E-3</v>
      </c>
      <c r="AR854" t="str">
        <f t="shared" si="485"/>
        <v>West Carroll</v>
      </c>
      <c r="AS854" t="s">
        <v>886</v>
      </c>
      <c r="AT854" s="182">
        <v>5</v>
      </c>
      <c r="AV854" s="98">
        <v>22</v>
      </c>
      <c r="AW854" s="100">
        <v>123</v>
      </c>
      <c r="AX854" s="106">
        <f t="shared" si="484"/>
        <v>22123</v>
      </c>
      <c r="AZ854" s="7" t="s">
        <v>2134</v>
      </c>
      <c r="BA854" t="s">
        <v>3208</v>
      </c>
      <c r="BF854" s="1">
        <v>18</v>
      </c>
      <c r="BK854" s="1">
        <v>2</v>
      </c>
      <c r="CC854" s="1">
        <v>20</v>
      </c>
    </row>
    <row r="855" spans="1:81" hidden="1" outlineLevel="1">
      <c r="A855" t="s">
        <v>1065</v>
      </c>
      <c r="B855" t="s">
        <v>886</v>
      </c>
      <c r="C855" s="1">
        <f t="shared" si="471"/>
        <v>1126</v>
      </c>
      <c r="D855" s="7">
        <f>IF(P855&gt;0,RANK(P855,(P855:R855,S855:AG855)),0)</f>
        <v>1</v>
      </c>
      <c r="E855" s="7">
        <f>IF(Q855&gt;0,RANK(Q855,(P855:R855,S855:AG855)),0)</f>
        <v>0</v>
      </c>
      <c r="F855" s="7">
        <f>IF(R855&gt;0,RANK(R855,(P855:R855,S855:AG855)),0)</f>
        <v>2</v>
      </c>
      <c r="G855" s="7">
        <f>IF(S855&gt;0,RANK(S855,(P855:R855,S855:AG855)),0)</f>
        <v>4</v>
      </c>
      <c r="H855" s="49">
        <f t="shared" si="472"/>
        <v>736</v>
      </c>
      <c r="I855" s="178">
        <f t="shared" si="470"/>
        <v>0.65364120781527535</v>
      </c>
      <c r="J855" s="2"/>
      <c r="K855" s="2">
        <f t="shared" si="473"/>
        <v>0.80106571936056836</v>
      </c>
      <c r="L855" s="2">
        <f t="shared" si="474"/>
        <v>0</v>
      </c>
      <c r="M855" s="2">
        <f t="shared" si="475"/>
        <v>0.14742451154529307</v>
      </c>
      <c r="N855" s="2">
        <f t="shared" si="468"/>
        <v>7.9928952042628773E-3</v>
      </c>
      <c r="O855" s="2">
        <f t="shared" si="469"/>
        <v>4.3516873889875692E-2</v>
      </c>
      <c r="P855" s="1">
        <v>902</v>
      </c>
      <c r="R855" s="1">
        <v>166</v>
      </c>
      <c r="S855" s="1">
        <v>9</v>
      </c>
      <c r="V855" s="1">
        <v>2</v>
      </c>
      <c r="W855" s="1">
        <v>1</v>
      </c>
      <c r="Z855" s="1">
        <f t="shared" si="467"/>
        <v>36</v>
      </c>
      <c r="AA855" s="1">
        <v>6</v>
      </c>
      <c r="AC855" s="1">
        <v>4</v>
      </c>
      <c r="AE855"/>
      <c r="AF855"/>
      <c r="AI855" s="7">
        <f t="shared" si="476"/>
        <v>0</v>
      </c>
      <c r="AJ855" s="7">
        <f t="shared" si="477"/>
        <v>0</v>
      </c>
      <c r="AK855" s="7">
        <f t="shared" si="478"/>
        <v>5</v>
      </c>
      <c r="AL855" s="7">
        <f t="shared" si="479"/>
        <v>6</v>
      </c>
      <c r="AM855" s="2">
        <f t="shared" si="480"/>
        <v>0</v>
      </c>
      <c r="AN855" s="2">
        <f t="shared" si="481"/>
        <v>0</v>
      </c>
      <c r="AO855" s="2">
        <f t="shared" si="482"/>
        <v>1.7761989342806395E-3</v>
      </c>
      <c r="AP855" s="2">
        <f t="shared" si="483"/>
        <v>8.8809946714031975E-4</v>
      </c>
      <c r="AR855" t="str">
        <f t="shared" si="485"/>
        <v>West Feliciana</v>
      </c>
      <c r="AS855" t="s">
        <v>886</v>
      </c>
      <c r="AT855" s="182">
        <v>5</v>
      </c>
      <c r="AV855" s="98">
        <v>22</v>
      </c>
      <c r="AW855" s="100">
        <v>125</v>
      </c>
      <c r="AX855" s="106">
        <f t="shared" si="484"/>
        <v>22125</v>
      </c>
      <c r="AZ855" s="7" t="s">
        <v>2134</v>
      </c>
      <c r="BA855" t="s">
        <v>3208</v>
      </c>
      <c r="BF855" s="1">
        <v>16</v>
      </c>
      <c r="BK855" s="1">
        <v>4</v>
      </c>
      <c r="CC855" s="1">
        <v>16</v>
      </c>
    </row>
    <row r="856" spans="1:81" hidden="1" outlineLevel="1">
      <c r="A856" t="s">
        <v>3081</v>
      </c>
      <c r="B856" t="s">
        <v>886</v>
      </c>
      <c r="C856" s="1">
        <f t="shared" si="471"/>
        <v>768</v>
      </c>
      <c r="D856" s="7">
        <f>IF(P856&gt;0,RANK(P856,(P856:R856,S856:AG856)),0)</f>
        <v>1</v>
      </c>
      <c r="E856" s="7">
        <f>IF(Q856&gt;0,RANK(Q856,(P856:R856,S856:AG856)),0)</f>
        <v>0</v>
      </c>
      <c r="F856" s="7">
        <f>IF(R856&gt;0,RANK(R856,(P856:R856,S856:AG856)),0)</f>
        <v>2</v>
      </c>
      <c r="G856" s="7">
        <f>IF(S856&gt;0,RANK(S856,(P856:R856,S856:AG856)),0)</f>
        <v>5</v>
      </c>
      <c r="H856" s="49">
        <f t="shared" si="472"/>
        <v>295</v>
      </c>
      <c r="I856" s="178">
        <f t="shared" si="470"/>
        <v>0.38411458333333331</v>
      </c>
      <c r="J856" s="2"/>
      <c r="K856" s="2">
        <f t="shared" si="473"/>
        <v>0.63541666666666663</v>
      </c>
      <c r="L856" s="2">
        <f t="shared" si="474"/>
        <v>0</v>
      </c>
      <c r="M856" s="2">
        <f t="shared" si="475"/>
        <v>0.25130208333333331</v>
      </c>
      <c r="N856" s="2">
        <f t="shared" si="468"/>
        <v>1.171875E-2</v>
      </c>
      <c r="O856" s="2">
        <f t="shared" si="469"/>
        <v>0.10156250000000006</v>
      </c>
      <c r="P856" s="1">
        <v>488</v>
      </c>
      <c r="R856" s="1">
        <v>193</v>
      </c>
      <c r="S856" s="1">
        <v>9</v>
      </c>
      <c r="V856" s="1">
        <v>5</v>
      </c>
      <c r="W856" s="1">
        <v>7</v>
      </c>
      <c r="Z856" s="1">
        <f t="shared" si="467"/>
        <v>43</v>
      </c>
      <c r="AA856" s="1">
        <v>16</v>
      </c>
      <c r="AC856" s="1">
        <v>7</v>
      </c>
      <c r="AE856"/>
      <c r="AF856"/>
      <c r="AI856" s="7">
        <f t="shared" si="476"/>
        <v>0</v>
      </c>
      <c r="AJ856" s="7">
        <f t="shared" si="477"/>
        <v>0</v>
      </c>
      <c r="AK856" s="7">
        <f t="shared" si="478"/>
        <v>6</v>
      </c>
      <c r="AL856" s="7">
        <f t="shared" si="479"/>
        <v>5</v>
      </c>
      <c r="AM856" s="2">
        <f t="shared" si="480"/>
        <v>0</v>
      </c>
      <c r="AN856" s="2">
        <f t="shared" si="481"/>
        <v>0</v>
      </c>
      <c r="AO856" s="2">
        <f t="shared" si="482"/>
        <v>6.510416666666667E-3</v>
      </c>
      <c r="AP856" s="2">
        <f t="shared" si="483"/>
        <v>9.1145833333333339E-3</v>
      </c>
      <c r="AR856" t="str">
        <f t="shared" si="485"/>
        <v>Winn</v>
      </c>
      <c r="AS856" t="s">
        <v>886</v>
      </c>
      <c r="AT856" s="182">
        <v>5</v>
      </c>
      <c r="AV856" s="98">
        <v>22</v>
      </c>
      <c r="AW856" s="100">
        <v>127</v>
      </c>
      <c r="AX856" s="106">
        <f t="shared" si="484"/>
        <v>22127</v>
      </c>
      <c r="AZ856" s="7" t="s">
        <v>2134</v>
      </c>
      <c r="BA856" t="s">
        <v>3208</v>
      </c>
      <c r="BF856" s="1">
        <v>16</v>
      </c>
      <c r="BK856" s="1">
        <v>3</v>
      </c>
      <c r="CC856" s="1">
        <v>24</v>
      </c>
    </row>
    <row r="857" spans="1:81" collapsed="1">
      <c r="A857" t="s">
        <v>885</v>
      </c>
      <c r="B857" t="s">
        <v>1114</v>
      </c>
      <c r="C857" s="1">
        <f t="shared" si="471"/>
        <v>311776</v>
      </c>
      <c r="D857" s="7">
        <f>IF(P857&gt;0,RANK(P857,(P857:R857,S857:AG857)),0)</f>
        <v>1</v>
      </c>
      <c r="E857" s="7">
        <f>IF(Q857&gt;0,RANK(Q857,(P857:R857,S857:AG857)),0)</f>
        <v>0</v>
      </c>
      <c r="F857" s="7">
        <f>IF(R857&gt;0,RANK(R857,(P857:R857,S857:AG857)),0)</f>
        <v>2</v>
      </c>
      <c r="G857" s="7">
        <f>IF(S857&gt;0,RANK(S857,(P857:R857,S857:AG857)),0)</f>
        <v>4</v>
      </c>
      <c r="H857" s="49">
        <f t="shared" si="472"/>
        <v>149457</v>
      </c>
      <c r="I857" s="178">
        <f t="shared" si="470"/>
        <v>0.47937301139279481</v>
      </c>
      <c r="J857" s="2"/>
      <c r="K857" s="2">
        <f t="shared" si="473"/>
        <v>0.71119329262034281</v>
      </c>
      <c r="L857" s="2">
        <f t="shared" si="474"/>
        <v>0</v>
      </c>
      <c r="M857" s="2">
        <f t="shared" si="475"/>
        <v>0.23182028122754797</v>
      </c>
      <c r="N857" s="2">
        <f t="shared" si="468"/>
        <v>8.1789489890177567E-3</v>
      </c>
      <c r="O857" s="2">
        <f t="shared" si="469"/>
        <v>4.8807477163091466E-2</v>
      </c>
      <c r="P857" s="1">
        <f t="shared" ref="P857:S857" si="486">SUM(P793:P856)</f>
        <v>221733</v>
      </c>
      <c r="R857" s="1">
        <f t="shared" si="486"/>
        <v>72276</v>
      </c>
      <c r="S857" s="1">
        <f t="shared" si="486"/>
        <v>2550</v>
      </c>
      <c r="V857" s="1">
        <f>SUM(V793:V856)</f>
        <v>1423</v>
      </c>
      <c r="W857" s="1">
        <f>SUM(W793:W856)</f>
        <v>993</v>
      </c>
      <c r="Z857" s="1">
        <f>SUM(Z793:Z856)</f>
        <v>10103</v>
      </c>
      <c r="AA857" s="1">
        <f>SUM(AA793:AA856)</f>
        <v>1357</v>
      </c>
      <c r="AC857" s="1">
        <f>SUM(AC793:AC856)</f>
        <v>1341</v>
      </c>
      <c r="AI857" s="7">
        <f t="shared" si="476"/>
        <v>0</v>
      </c>
      <c r="AJ857" s="7">
        <f t="shared" si="477"/>
        <v>0</v>
      </c>
      <c r="AK857" s="7">
        <f t="shared" si="478"/>
        <v>5</v>
      </c>
      <c r="AL857" s="7">
        <f t="shared" si="479"/>
        <v>6</v>
      </c>
      <c r="AM857" s="2">
        <f t="shared" si="480"/>
        <v>0</v>
      </c>
      <c r="AN857" s="2">
        <f t="shared" si="481"/>
        <v>0</v>
      </c>
      <c r="AO857" s="2">
        <f t="shared" si="482"/>
        <v>4.5641742789695166E-3</v>
      </c>
      <c r="AP857" s="2">
        <f t="shared" si="483"/>
        <v>3.1849789592527968E-3</v>
      </c>
      <c r="AR857" t="str">
        <f t="shared" si="485"/>
        <v>Louisiana</v>
      </c>
      <c r="AS857" t="s">
        <v>1114</v>
      </c>
      <c r="AT857" s="182"/>
      <c r="AV857" s="98">
        <v>22</v>
      </c>
      <c r="AW857" s="100"/>
      <c r="AX857" s="98">
        <v>22</v>
      </c>
      <c r="AZ857" s="7" t="s">
        <v>1634</v>
      </c>
      <c r="BA857" t="s">
        <v>3208</v>
      </c>
      <c r="BF857" s="1">
        <f>SUM(BF793:BF856)</f>
        <v>4785</v>
      </c>
      <c r="BK857" s="1">
        <f>SUM(BK793:BK856)</f>
        <v>806</v>
      </c>
      <c r="CC857" s="1">
        <f>SUM(CC793:CC856)</f>
        <v>4512</v>
      </c>
    </row>
    <row r="858" spans="1:81">
      <c r="C858" s="1"/>
      <c r="E858" s="7"/>
      <c r="F858" s="7"/>
      <c r="G858" s="7"/>
      <c r="H858" s="49"/>
      <c r="I858" s="178"/>
      <c r="J858" s="2"/>
      <c r="AI858" s="7"/>
      <c r="AJ858" s="7"/>
      <c r="AK858" s="7"/>
      <c r="AL858" s="7"/>
      <c r="AT858" s="182"/>
      <c r="AV858" s="98"/>
      <c r="AW858" s="100"/>
    </row>
    <row r="859" spans="1:81" hidden="1" outlineLevel="1">
      <c r="A859" t="s">
        <v>2860</v>
      </c>
      <c r="B859" t="s">
        <v>2613</v>
      </c>
      <c r="C859" s="1">
        <f t="shared" ref="C859:C883" si="487">SUM(P859:AG859)</f>
        <v>5996</v>
      </c>
      <c r="D859" s="7">
        <f>IF(P859&gt;0,RANK(P859,(P859:R859,S859:AG859)),0)</f>
        <v>2</v>
      </c>
      <c r="E859" s="7">
        <f>IF(Q859&gt;0,RANK(Q859,(P859:R859,S859:AG859)),0)</f>
        <v>0</v>
      </c>
      <c r="F859" s="7">
        <f>IF(R859&gt;0,RANK(R859,(P859:R859,S859:AG859)),0)</f>
        <v>1</v>
      </c>
      <c r="G859" s="7">
        <f>IF(S859&gt;0,RANK(S859,(P859:R859,S859:AG859)),0)</f>
        <v>0</v>
      </c>
      <c r="H859" s="49">
        <f t="shared" ref="H859:H882" si="488">MAX(P859:Y859)-LARGE(P859:Y859,2)</f>
        <v>251</v>
      </c>
      <c r="I859" s="178">
        <f t="shared" ref="I859:I882" si="489">H859/C859</f>
        <v>4.1861240827218142E-2</v>
      </c>
      <c r="J859" s="2"/>
      <c r="K859" s="2">
        <f t="shared" ref="K859:K883" si="490">IF($C859=0,"-",P859/$C859)</f>
        <v>0.41294196130753835</v>
      </c>
      <c r="L859" s="2">
        <f t="shared" ref="L859:L883" si="491">IF($C859=0,"-",Q859/$C859)</f>
        <v>0</v>
      </c>
      <c r="M859" s="2">
        <f t="shared" ref="M859:M883" si="492">IF($C859=0,"-",R859/$C859)</f>
        <v>0.4548032021347565</v>
      </c>
      <c r="N859" s="2">
        <f t="shared" si="468"/>
        <v>0</v>
      </c>
      <c r="O859" s="2">
        <f t="shared" si="469"/>
        <v>0.13225483655770515</v>
      </c>
      <c r="P859" s="1">
        <v>2476</v>
      </c>
      <c r="R859" s="1">
        <v>2727</v>
      </c>
      <c r="X859" s="1">
        <v>746</v>
      </c>
      <c r="AC859" s="1">
        <v>47</v>
      </c>
      <c r="AI859" s="7">
        <f t="shared" ref="AI859:AI883" si="493">IF(T859&gt;0,RANK(T859,(P859:Z859)),0)</f>
        <v>0</v>
      </c>
      <c r="AJ859" s="7">
        <f t="shared" ref="AJ859:AJ883" si="494">IF(U859&gt;0,RANK(U859,(P859:Z859)),0)</f>
        <v>0</v>
      </c>
      <c r="AK859" s="7">
        <f t="shared" ref="AK859:AK883" si="495">IF(V859&gt;0,RANK(V859,(P859:Z859)),0)</f>
        <v>0</v>
      </c>
      <c r="AL859" s="7">
        <f t="shared" ref="AL859:AL883" si="496">IF(W859&gt;0,RANK(W859,(P859:Z859)),0)</f>
        <v>0</v>
      </c>
      <c r="AM859" s="2">
        <f t="shared" ref="AM859:AM883" si="497">IF($C859=0,"-",T859/$C859)</f>
        <v>0</v>
      </c>
      <c r="AN859" s="2">
        <f t="shared" ref="AN859:AN883" si="498">IF($C859=0,"-",U859/$C859)</f>
        <v>0</v>
      </c>
      <c r="AO859" s="2">
        <f t="shared" ref="AO859:AO883" si="499">IF($C859=0,"-",V859/$C859)</f>
        <v>0</v>
      </c>
      <c r="AP859" s="2">
        <f t="shared" ref="AP859:AP883" si="500">IF($C859=0,"-",W859/$C859)</f>
        <v>0</v>
      </c>
      <c r="AR859" t="str">
        <f t="shared" si="485"/>
        <v>Allegany</v>
      </c>
      <c r="AS859" t="s">
        <v>2613</v>
      </c>
      <c r="AT859" s="182">
        <v>6</v>
      </c>
      <c r="AV859" s="98">
        <v>24</v>
      </c>
      <c r="AW859" s="100">
        <v>1</v>
      </c>
      <c r="AX859" s="106">
        <f t="shared" ref="AX859:AX882" si="501">AV859*1000+AW859</f>
        <v>24001</v>
      </c>
      <c r="AZ859" s="7" t="s">
        <v>2975</v>
      </c>
      <c r="BA859" t="s">
        <v>3208</v>
      </c>
    </row>
    <row r="860" spans="1:81" hidden="1" outlineLevel="1">
      <c r="A860" t="s">
        <v>1387</v>
      </c>
      <c r="B860" t="s">
        <v>2613</v>
      </c>
      <c r="C860" s="1">
        <f t="shared" si="487"/>
        <v>67141</v>
      </c>
      <c r="D860" s="7">
        <f>IF(P860&gt;0,RANK(P860,(P860:R860,S860:AG860)),0)</f>
        <v>1</v>
      </c>
      <c r="E860" s="7">
        <f>IF(Q860&gt;0,RANK(Q860,(P860:R860,S860:AG860)),0)</f>
        <v>0</v>
      </c>
      <c r="F860" s="7">
        <f>IF(R860&gt;0,RANK(R860,(P860:R860,S860:AG860)),0)</f>
        <v>2</v>
      </c>
      <c r="G860" s="7">
        <f>IF(S860&gt;0,RANK(S860,(P860:R860,S860:AG860)),0)</f>
        <v>0</v>
      </c>
      <c r="H860" s="49">
        <f t="shared" si="488"/>
        <v>11521</v>
      </c>
      <c r="I860" s="178">
        <f t="shared" si="489"/>
        <v>0.171594107922134</v>
      </c>
      <c r="J860" s="2"/>
      <c r="K860" s="2">
        <f t="shared" si="490"/>
        <v>0.56189213744209943</v>
      </c>
      <c r="L860" s="2">
        <f t="shared" si="491"/>
        <v>0</v>
      </c>
      <c r="M860" s="2">
        <f t="shared" si="492"/>
        <v>0.39029802951996545</v>
      </c>
      <c r="N860" s="2">
        <f t="shared" si="468"/>
        <v>0</v>
      </c>
      <c r="O860" s="2">
        <f t="shared" si="469"/>
        <v>4.7809833037935123E-2</v>
      </c>
      <c r="P860" s="1">
        <v>37726</v>
      </c>
      <c r="R860" s="1">
        <v>26205</v>
      </c>
      <c r="X860" s="1">
        <v>2851</v>
      </c>
      <c r="AC860" s="1">
        <v>359</v>
      </c>
      <c r="AI860" s="7">
        <f t="shared" si="493"/>
        <v>0</v>
      </c>
      <c r="AJ860" s="7">
        <f t="shared" si="494"/>
        <v>0</v>
      </c>
      <c r="AK860" s="7">
        <f t="shared" si="495"/>
        <v>0</v>
      </c>
      <c r="AL860" s="7">
        <f t="shared" si="496"/>
        <v>0</v>
      </c>
      <c r="AM860" s="2">
        <f t="shared" si="497"/>
        <v>0</v>
      </c>
      <c r="AN860" s="2">
        <f t="shared" si="498"/>
        <v>0</v>
      </c>
      <c r="AO860" s="2">
        <f t="shared" si="499"/>
        <v>0</v>
      </c>
      <c r="AP860" s="2">
        <f t="shared" si="500"/>
        <v>0</v>
      </c>
      <c r="AR860" t="str">
        <f t="shared" si="485"/>
        <v>Anne Arundel</v>
      </c>
      <c r="AS860" t="s">
        <v>2613</v>
      </c>
      <c r="AT860" s="182"/>
      <c r="AV860" s="98">
        <v>24</v>
      </c>
      <c r="AW860" s="100">
        <v>3</v>
      </c>
      <c r="AX860" s="106">
        <f t="shared" si="501"/>
        <v>24003</v>
      </c>
      <c r="AZ860" s="7" t="s">
        <v>2975</v>
      </c>
      <c r="BA860" t="s">
        <v>3208</v>
      </c>
    </row>
    <row r="861" spans="1:81" hidden="1" outlineLevel="1">
      <c r="A861" t="s">
        <v>1326</v>
      </c>
      <c r="B861" t="s">
        <v>2613</v>
      </c>
      <c r="C861" s="1">
        <f t="shared" si="487"/>
        <v>134481</v>
      </c>
      <c r="D861" s="7">
        <f>IF(P861&gt;0,RANK(P861,(P861:R861,S861:AG861)),0)</f>
        <v>1</v>
      </c>
      <c r="E861" s="7">
        <f>IF(Q861&gt;0,RANK(Q861,(P861:R861,S861:AG861)),0)</f>
        <v>0</v>
      </c>
      <c r="F861" s="7">
        <f>IF(R861&gt;0,RANK(R861,(P861:R861,S861:AG861)),0)</f>
        <v>2</v>
      </c>
      <c r="G861" s="7">
        <f>IF(S861&gt;0,RANK(S861,(P861:R861,S861:AG861)),0)</f>
        <v>0</v>
      </c>
      <c r="H861" s="49">
        <f t="shared" si="488"/>
        <v>45477</v>
      </c>
      <c r="I861" s="178">
        <f t="shared" si="489"/>
        <v>0.33816672987262142</v>
      </c>
      <c r="J861" s="2"/>
      <c r="K861" s="2">
        <f t="shared" si="490"/>
        <v>0.65259776474000042</v>
      </c>
      <c r="L861" s="2">
        <f t="shared" si="491"/>
        <v>0</v>
      </c>
      <c r="M861" s="2">
        <f t="shared" si="492"/>
        <v>0.31443103486737906</v>
      </c>
      <c r="N861" s="2">
        <f t="shared" si="468"/>
        <v>0</v>
      </c>
      <c r="O861" s="2">
        <f t="shared" si="469"/>
        <v>3.2971200392620525E-2</v>
      </c>
      <c r="P861" s="1">
        <v>87762</v>
      </c>
      <c r="R861" s="1">
        <v>42285</v>
      </c>
      <c r="X861" s="1">
        <v>4039</v>
      </c>
      <c r="AC861" s="1">
        <v>395</v>
      </c>
      <c r="AI861" s="7">
        <f t="shared" si="493"/>
        <v>0</v>
      </c>
      <c r="AJ861" s="7">
        <f t="shared" si="494"/>
        <v>0</v>
      </c>
      <c r="AK861" s="7">
        <f t="shared" si="495"/>
        <v>0</v>
      </c>
      <c r="AL861" s="7">
        <f t="shared" si="496"/>
        <v>0</v>
      </c>
      <c r="AM861" s="2">
        <f t="shared" si="497"/>
        <v>0</v>
      </c>
      <c r="AN861" s="2">
        <f t="shared" si="498"/>
        <v>0</v>
      </c>
      <c r="AO861" s="2">
        <f t="shared" si="499"/>
        <v>0</v>
      </c>
      <c r="AP861" s="2">
        <f t="shared" si="500"/>
        <v>0</v>
      </c>
      <c r="AR861" t="str">
        <f t="shared" si="485"/>
        <v>Baltimore</v>
      </c>
      <c r="AS861" t="s">
        <v>2613</v>
      </c>
      <c r="AT861" s="182"/>
      <c r="AV861" s="98">
        <v>24</v>
      </c>
      <c r="AW861" s="100">
        <v>510</v>
      </c>
      <c r="AX861" s="106">
        <f t="shared" si="501"/>
        <v>24510</v>
      </c>
      <c r="AZ861" s="7" t="s">
        <v>1037</v>
      </c>
      <c r="BA861" t="s">
        <v>3208</v>
      </c>
    </row>
    <row r="862" spans="1:81" hidden="1" outlineLevel="1">
      <c r="A862" t="s">
        <v>1326</v>
      </c>
      <c r="B862" t="s">
        <v>2613</v>
      </c>
      <c r="C862" s="1">
        <f t="shared" si="487"/>
        <v>134612</v>
      </c>
      <c r="D862" s="7">
        <f>IF(P862&gt;0,RANK(P862,(P862:R862,S862:AG862)),0)</f>
        <v>1</v>
      </c>
      <c r="E862" s="7">
        <f>IF(Q862&gt;0,RANK(Q862,(P862:R862,S862:AG862)),0)</f>
        <v>0</v>
      </c>
      <c r="F862" s="7">
        <f>IF(R862&gt;0,RANK(R862,(P862:R862,S862:AG862)),0)</f>
        <v>2</v>
      </c>
      <c r="G862" s="7">
        <f>IF(S862&gt;0,RANK(S862,(P862:R862,S862:AG862)),0)</f>
        <v>0</v>
      </c>
      <c r="H862" s="49">
        <f t="shared" si="488"/>
        <v>26411</v>
      </c>
      <c r="I862" s="178">
        <f t="shared" si="489"/>
        <v>0.19620093305203101</v>
      </c>
      <c r="J862" s="2"/>
      <c r="K862" s="2">
        <f t="shared" si="490"/>
        <v>0.57240067750274859</v>
      </c>
      <c r="L862" s="2">
        <f t="shared" si="491"/>
        <v>0</v>
      </c>
      <c r="M862" s="2">
        <f t="shared" si="492"/>
        <v>0.37619974445071763</v>
      </c>
      <c r="N862" s="2">
        <f t="shared" si="468"/>
        <v>0</v>
      </c>
      <c r="O862" s="2">
        <f t="shared" si="469"/>
        <v>5.1399578046533778E-2</v>
      </c>
      <c r="P862" s="1">
        <v>77052</v>
      </c>
      <c r="R862" s="1">
        <v>50641</v>
      </c>
      <c r="X862" s="1">
        <v>5971</v>
      </c>
      <c r="AC862" s="1">
        <v>948</v>
      </c>
      <c r="AI862" s="7">
        <f t="shared" si="493"/>
        <v>0</v>
      </c>
      <c r="AJ862" s="7">
        <f t="shared" si="494"/>
        <v>0</v>
      </c>
      <c r="AK862" s="7">
        <f t="shared" si="495"/>
        <v>0</v>
      </c>
      <c r="AL862" s="7">
        <f t="shared" si="496"/>
        <v>0</v>
      </c>
      <c r="AM862" s="2">
        <f t="shared" si="497"/>
        <v>0</v>
      </c>
      <c r="AN862" s="2">
        <f t="shared" si="498"/>
        <v>0</v>
      </c>
      <c r="AO862" s="2">
        <f t="shared" si="499"/>
        <v>0</v>
      </c>
      <c r="AP862" s="2">
        <f t="shared" si="500"/>
        <v>0</v>
      </c>
      <c r="AR862" t="str">
        <f t="shared" si="485"/>
        <v>Baltimore</v>
      </c>
      <c r="AS862" t="s">
        <v>2613</v>
      </c>
      <c r="AT862" s="182"/>
      <c r="AV862" s="98">
        <v>24</v>
      </c>
      <c r="AW862" s="100">
        <v>5</v>
      </c>
      <c r="AX862" s="106">
        <f t="shared" si="501"/>
        <v>24005</v>
      </c>
      <c r="AZ862" s="7" t="s">
        <v>2975</v>
      </c>
      <c r="BA862" t="s">
        <v>3208</v>
      </c>
    </row>
    <row r="863" spans="1:81" hidden="1" outlineLevel="1">
      <c r="A863" t="s">
        <v>2890</v>
      </c>
      <c r="B863" t="s">
        <v>2613</v>
      </c>
      <c r="C863" s="1">
        <f t="shared" si="487"/>
        <v>9527</v>
      </c>
      <c r="D863" s="7">
        <f>IF(P863&gt;0,RANK(P863,(P863:R863,S863:AG863)),0)</f>
        <v>1</v>
      </c>
      <c r="E863" s="7">
        <f>IF(Q863&gt;0,RANK(Q863,(P863:R863,S863:AG863)),0)</f>
        <v>0</v>
      </c>
      <c r="F863" s="7">
        <f>IF(R863&gt;0,RANK(R863,(P863:R863,S863:AG863)),0)</f>
        <v>2</v>
      </c>
      <c r="G863" s="7">
        <f>IF(S863&gt;0,RANK(S863,(P863:R863,S863:AG863)),0)</f>
        <v>0</v>
      </c>
      <c r="H863" s="49">
        <f t="shared" si="488"/>
        <v>1950</v>
      </c>
      <c r="I863" s="178">
        <f t="shared" si="489"/>
        <v>0.20468143172037367</v>
      </c>
      <c r="J863" s="2"/>
      <c r="K863" s="2">
        <f t="shared" si="490"/>
        <v>0.57100871208145276</v>
      </c>
      <c r="L863" s="2">
        <f t="shared" si="491"/>
        <v>0</v>
      </c>
      <c r="M863" s="2">
        <f t="shared" si="492"/>
        <v>0.36632728036107903</v>
      </c>
      <c r="N863" s="2">
        <f t="shared" si="468"/>
        <v>0</v>
      </c>
      <c r="O863" s="2">
        <f t="shared" si="469"/>
        <v>6.2664007557468204E-2</v>
      </c>
      <c r="P863" s="1">
        <v>5440</v>
      </c>
      <c r="R863" s="1">
        <v>3490</v>
      </c>
      <c r="X863" s="1">
        <v>525</v>
      </c>
      <c r="AC863" s="1">
        <v>72</v>
      </c>
      <c r="AI863" s="7">
        <f t="shared" si="493"/>
        <v>0</v>
      </c>
      <c r="AJ863" s="7">
        <f t="shared" si="494"/>
        <v>0</v>
      </c>
      <c r="AK863" s="7">
        <f t="shared" si="495"/>
        <v>0</v>
      </c>
      <c r="AL863" s="7">
        <f t="shared" si="496"/>
        <v>0</v>
      </c>
      <c r="AM863" s="2">
        <f t="shared" si="497"/>
        <v>0</v>
      </c>
      <c r="AN863" s="2">
        <f t="shared" si="498"/>
        <v>0</v>
      </c>
      <c r="AO863" s="2">
        <f t="shared" si="499"/>
        <v>0</v>
      </c>
      <c r="AP863" s="2">
        <f t="shared" si="500"/>
        <v>0</v>
      </c>
      <c r="AR863" t="str">
        <f t="shared" si="485"/>
        <v>Calvert</v>
      </c>
      <c r="AS863" t="s">
        <v>2613</v>
      </c>
      <c r="AT863" s="182">
        <v>5</v>
      </c>
      <c r="AV863" s="98">
        <v>24</v>
      </c>
      <c r="AW863" s="100">
        <v>9</v>
      </c>
      <c r="AX863" s="106">
        <f t="shared" si="501"/>
        <v>24009</v>
      </c>
      <c r="AZ863" s="7" t="s">
        <v>2975</v>
      </c>
      <c r="BA863" t="s">
        <v>3208</v>
      </c>
    </row>
    <row r="864" spans="1:81" hidden="1" outlineLevel="1">
      <c r="A864" t="s">
        <v>915</v>
      </c>
      <c r="B864" t="s">
        <v>2613</v>
      </c>
      <c r="C864" s="1">
        <f t="shared" si="487"/>
        <v>2291</v>
      </c>
      <c r="D864" s="7">
        <f>IF(P864&gt;0,RANK(P864,(P864:R864,S864:AG864)),0)</f>
        <v>1</v>
      </c>
      <c r="E864" s="7">
        <f>IF(Q864&gt;0,RANK(Q864,(P864:R864,S864:AG864)),0)</f>
        <v>0</v>
      </c>
      <c r="F864" s="7">
        <f>IF(R864&gt;0,RANK(R864,(P864:R864,S864:AG864)),0)</f>
        <v>2</v>
      </c>
      <c r="G864" s="7">
        <f>IF(S864&gt;0,RANK(S864,(P864:R864,S864:AG864)),0)</f>
        <v>0</v>
      </c>
      <c r="H864" s="49">
        <f t="shared" si="488"/>
        <v>208</v>
      </c>
      <c r="I864" s="178">
        <f t="shared" si="489"/>
        <v>9.07900480139677E-2</v>
      </c>
      <c r="J864" s="2"/>
      <c r="K864" s="2">
        <f t="shared" si="490"/>
        <v>0.50938454823221302</v>
      </c>
      <c r="L864" s="2">
        <f t="shared" si="491"/>
        <v>0</v>
      </c>
      <c r="M864" s="2">
        <f t="shared" si="492"/>
        <v>0.41859450021824529</v>
      </c>
      <c r="N864" s="2">
        <f t="shared" ref="N864:N927" si="502">IF($C864=0,"-",S864/$C864)</f>
        <v>0</v>
      </c>
      <c r="O864" s="2">
        <f t="shared" ref="O864:O927" si="503">IF(C864=0,"-",(1-K864-L864-M864-N864))</f>
        <v>7.202095154954169E-2</v>
      </c>
      <c r="P864" s="1">
        <v>1167</v>
      </c>
      <c r="R864" s="1">
        <v>959</v>
      </c>
      <c r="X864" s="1">
        <v>138</v>
      </c>
      <c r="AC864" s="1">
        <v>27</v>
      </c>
      <c r="AI864" s="7">
        <f t="shared" si="493"/>
        <v>0</v>
      </c>
      <c r="AJ864" s="7">
        <f t="shared" si="494"/>
        <v>0</v>
      </c>
      <c r="AK864" s="7">
        <f t="shared" si="495"/>
        <v>0</v>
      </c>
      <c r="AL864" s="7">
        <f t="shared" si="496"/>
        <v>0</v>
      </c>
      <c r="AM864" s="2">
        <f t="shared" si="497"/>
        <v>0</v>
      </c>
      <c r="AN864" s="2">
        <f t="shared" si="498"/>
        <v>0</v>
      </c>
      <c r="AO864" s="2">
        <f t="shared" si="499"/>
        <v>0</v>
      </c>
      <c r="AP864" s="2">
        <f t="shared" si="500"/>
        <v>0</v>
      </c>
      <c r="AR864" t="str">
        <f t="shared" si="485"/>
        <v>Caroline</v>
      </c>
      <c r="AS864" t="s">
        <v>2613</v>
      </c>
      <c r="AT864" s="182">
        <v>1</v>
      </c>
      <c r="AV864" s="98">
        <v>24</v>
      </c>
      <c r="AW864" s="100">
        <v>11</v>
      </c>
      <c r="AX864" s="106">
        <f t="shared" si="501"/>
        <v>24011</v>
      </c>
      <c r="AZ864" s="7" t="s">
        <v>2975</v>
      </c>
      <c r="BA864" t="s">
        <v>3208</v>
      </c>
    </row>
    <row r="865" spans="1:53" hidden="1" outlineLevel="1">
      <c r="A865" t="s">
        <v>1806</v>
      </c>
      <c r="B865" t="s">
        <v>2613</v>
      </c>
      <c r="C865" s="1">
        <f t="shared" si="487"/>
        <v>15254</v>
      </c>
      <c r="D865" s="7">
        <f>IF(P865&gt;0,RANK(P865,(P865:R865,S865:AG865)),0)</f>
        <v>2</v>
      </c>
      <c r="E865" s="7">
        <f>IF(Q865&gt;0,RANK(Q865,(P865:R865,S865:AG865)),0)</f>
        <v>0</v>
      </c>
      <c r="F865" s="7">
        <f>IF(R865&gt;0,RANK(R865,(P865:R865,S865:AG865)),0)</f>
        <v>1</v>
      </c>
      <c r="G865" s="7">
        <f>IF(S865&gt;0,RANK(S865,(P865:R865,S865:AG865)),0)</f>
        <v>0</v>
      </c>
      <c r="H865" s="49">
        <f t="shared" si="488"/>
        <v>282</v>
      </c>
      <c r="I865" s="178">
        <f t="shared" si="489"/>
        <v>1.8486954241510423E-2</v>
      </c>
      <c r="J865" s="2"/>
      <c r="K865" s="2">
        <f t="shared" si="490"/>
        <v>0.46001048905205194</v>
      </c>
      <c r="L865" s="2">
        <f t="shared" si="491"/>
        <v>0</v>
      </c>
      <c r="M865" s="2">
        <f t="shared" si="492"/>
        <v>0.47849744329356236</v>
      </c>
      <c r="N865" s="2">
        <f t="shared" si="502"/>
        <v>0</v>
      </c>
      <c r="O865" s="2">
        <f t="shared" si="503"/>
        <v>6.149206765438564E-2</v>
      </c>
      <c r="P865" s="1">
        <v>7017</v>
      </c>
      <c r="R865" s="1">
        <v>7299</v>
      </c>
      <c r="X865" s="1">
        <v>830</v>
      </c>
      <c r="AC865" s="1">
        <v>108</v>
      </c>
      <c r="AI865" s="7">
        <f t="shared" si="493"/>
        <v>0</v>
      </c>
      <c r="AJ865" s="7">
        <f t="shared" si="494"/>
        <v>0</v>
      </c>
      <c r="AK865" s="7">
        <f t="shared" si="495"/>
        <v>0</v>
      </c>
      <c r="AL865" s="7">
        <f t="shared" si="496"/>
        <v>0</v>
      </c>
      <c r="AM865" s="2">
        <f t="shared" si="497"/>
        <v>0</v>
      </c>
      <c r="AN865" s="2">
        <f t="shared" si="498"/>
        <v>0</v>
      </c>
      <c r="AO865" s="2">
        <f t="shared" si="499"/>
        <v>0</v>
      </c>
      <c r="AP865" s="2">
        <f t="shared" si="500"/>
        <v>0</v>
      </c>
      <c r="AR865" t="str">
        <f t="shared" si="485"/>
        <v>Carroll</v>
      </c>
      <c r="AS865" t="s">
        <v>2613</v>
      </c>
      <c r="AT865" s="182"/>
      <c r="AV865" s="98">
        <v>24</v>
      </c>
      <c r="AW865" s="100">
        <v>13</v>
      </c>
      <c r="AX865" s="106">
        <f t="shared" si="501"/>
        <v>24013</v>
      </c>
      <c r="AZ865" s="7" t="s">
        <v>2975</v>
      </c>
      <c r="BA865" t="s">
        <v>3208</v>
      </c>
    </row>
    <row r="866" spans="1:53" hidden="1" outlineLevel="1">
      <c r="A866" t="s">
        <v>7</v>
      </c>
      <c r="B866" t="s">
        <v>2613</v>
      </c>
      <c r="C866" s="1">
        <f t="shared" si="487"/>
        <v>7806</v>
      </c>
      <c r="D866" s="7">
        <f>IF(P866&gt;0,RANK(P866,(P866:R866,S866:AG866)),0)</f>
        <v>2</v>
      </c>
      <c r="E866" s="7">
        <f>IF(Q866&gt;0,RANK(Q866,(P866:R866,S866:AG866)),0)</f>
        <v>0</v>
      </c>
      <c r="F866" s="7">
        <f>IF(R866&gt;0,RANK(R866,(P866:R866,S866:AG866)),0)</f>
        <v>1</v>
      </c>
      <c r="G866" s="7">
        <f>IF(S866&gt;0,RANK(S866,(P866:R866,S866:AG866)),0)</f>
        <v>0</v>
      </c>
      <c r="H866" s="49">
        <f t="shared" si="488"/>
        <v>28</v>
      </c>
      <c r="I866" s="178">
        <f t="shared" si="489"/>
        <v>3.5869843709966692E-3</v>
      </c>
      <c r="J866" s="2"/>
      <c r="K866" s="2">
        <f t="shared" si="490"/>
        <v>0.45272867025365104</v>
      </c>
      <c r="L866" s="2">
        <f t="shared" si="491"/>
        <v>0</v>
      </c>
      <c r="M866" s="2">
        <f t="shared" si="492"/>
        <v>0.45631565462464768</v>
      </c>
      <c r="N866" s="2">
        <f t="shared" si="502"/>
        <v>0</v>
      </c>
      <c r="O866" s="2">
        <f t="shared" si="503"/>
        <v>9.0955675121701274E-2</v>
      </c>
      <c r="P866" s="1">
        <v>3534</v>
      </c>
      <c r="R866" s="1">
        <v>3562</v>
      </c>
      <c r="X866" s="1">
        <v>657</v>
      </c>
      <c r="AC866" s="1">
        <v>53</v>
      </c>
      <c r="AI866" s="7">
        <f t="shared" si="493"/>
        <v>0</v>
      </c>
      <c r="AJ866" s="7">
        <f t="shared" si="494"/>
        <v>0</v>
      </c>
      <c r="AK866" s="7">
        <f t="shared" si="495"/>
        <v>0</v>
      </c>
      <c r="AL866" s="7">
        <f t="shared" si="496"/>
        <v>0</v>
      </c>
      <c r="AM866" s="2">
        <f t="shared" si="497"/>
        <v>0</v>
      </c>
      <c r="AN866" s="2">
        <f t="shared" si="498"/>
        <v>0</v>
      </c>
      <c r="AO866" s="2">
        <f t="shared" si="499"/>
        <v>0</v>
      </c>
      <c r="AP866" s="2">
        <f t="shared" si="500"/>
        <v>0</v>
      </c>
      <c r="AR866" t="str">
        <f t="shared" si="485"/>
        <v>Cecil</v>
      </c>
      <c r="AS866" t="s">
        <v>2613</v>
      </c>
      <c r="AT866" s="182">
        <v>1</v>
      </c>
      <c r="AV866" s="98">
        <v>24</v>
      </c>
      <c r="AW866" s="100">
        <v>15</v>
      </c>
      <c r="AX866" s="106">
        <f t="shared" si="501"/>
        <v>24015</v>
      </c>
      <c r="AZ866" s="7" t="s">
        <v>2975</v>
      </c>
      <c r="BA866" t="s">
        <v>3208</v>
      </c>
    </row>
    <row r="867" spans="1:53" hidden="1" outlineLevel="1">
      <c r="A867" t="s">
        <v>1789</v>
      </c>
      <c r="B867" t="s">
        <v>2613</v>
      </c>
      <c r="C867" s="1">
        <f t="shared" si="487"/>
        <v>23121</v>
      </c>
      <c r="D867" s="7">
        <f>IF(P867&gt;0,RANK(P867,(P867:R867,S867:AG867)),0)</f>
        <v>1</v>
      </c>
      <c r="E867" s="7">
        <f>IF(Q867&gt;0,RANK(Q867,(P867:R867,S867:AG867)),0)</f>
        <v>0</v>
      </c>
      <c r="F867" s="7">
        <f>IF(R867&gt;0,RANK(R867,(P867:R867,S867:AG867)),0)</f>
        <v>2</v>
      </c>
      <c r="G867" s="7">
        <f>IF(S867&gt;0,RANK(S867,(P867:R867,S867:AG867)),0)</f>
        <v>0</v>
      </c>
      <c r="H867" s="49">
        <f t="shared" si="488"/>
        <v>9062</v>
      </c>
      <c r="I867" s="178">
        <f t="shared" si="489"/>
        <v>0.39193806496258815</v>
      </c>
      <c r="J867" s="2"/>
      <c r="K867" s="2">
        <f t="shared" si="490"/>
        <v>0.6783876129925176</v>
      </c>
      <c r="L867" s="2">
        <f t="shared" si="491"/>
        <v>0</v>
      </c>
      <c r="M867" s="2">
        <f t="shared" si="492"/>
        <v>0.2864495480299295</v>
      </c>
      <c r="N867" s="2">
        <f t="shared" si="502"/>
        <v>0</v>
      </c>
      <c r="O867" s="2">
        <f t="shared" si="503"/>
        <v>3.5162838977552902E-2</v>
      </c>
      <c r="P867" s="1">
        <v>15685</v>
      </c>
      <c r="R867" s="1">
        <v>6623</v>
      </c>
      <c r="X867" s="1">
        <v>731</v>
      </c>
      <c r="AC867" s="1">
        <v>82</v>
      </c>
      <c r="AI867" s="7">
        <f t="shared" si="493"/>
        <v>0</v>
      </c>
      <c r="AJ867" s="7">
        <f t="shared" si="494"/>
        <v>0</v>
      </c>
      <c r="AK867" s="7">
        <f t="shared" si="495"/>
        <v>0</v>
      </c>
      <c r="AL867" s="7">
        <f t="shared" si="496"/>
        <v>0</v>
      </c>
      <c r="AM867" s="2">
        <f t="shared" si="497"/>
        <v>0</v>
      </c>
      <c r="AN867" s="2">
        <f t="shared" si="498"/>
        <v>0</v>
      </c>
      <c r="AO867" s="2">
        <f t="shared" si="499"/>
        <v>0</v>
      </c>
      <c r="AP867" s="2">
        <f t="shared" si="500"/>
        <v>0</v>
      </c>
      <c r="AR867" t="str">
        <f t="shared" si="485"/>
        <v>Charles</v>
      </c>
      <c r="AS867" t="s">
        <v>2613</v>
      </c>
      <c r="AT867" s="182">
        <v>5</v>
      </c>
      <c r="AV867" s="98">
        <v>24</v>
      </c>
      <c r="AW867" s="100">
        <v>17</v>
      </c>
      <c r="AX867" s="106">
        <f t="shared" si="501"/>
        <v>24017</v>
      </c>
      <c r="AZ867" s="7" t="s">
        <v>2975</v>
      </c>
      <c r="BA867" t="s">
        <v>3208</v>
      </c>
    </row>
    <row r="868" spans="1:53" hidden="1" outlineLevel="1">
      <c r="A868" t="s">
        <v>1790</v>
      </c>
      <c r="B868" t="s">
        <v>2613</v>
      </c>
      <c r="C868" s="1">
        <f t="shared" si="487"/>
        <v>3484</v>
      </c>
      <c r="D868" s="7">
        <f>IF(P868&gt;0,RANK(P868,(P868:R868,S868:AG868)),0)</f>
        <v>1</v>
      </c>
      <c r="E868" s="7">
        <f>IF(Q868&gt;0,RANK(Q868,(P868:R868,S868:AG868)),0)</f>
        <v>0</v>
      </c>
      <c r="F868" s="7">
        <f>IF(R868&gt;0,RANK(R868,(P868:R868,S868:AG868)),0)</f>
        <v>2</v>
      </c>
      <c r="G868" s="7">
        <f>IF(S868&gt;0,RANK(S868,(P868:R868,S868:AG868)),0)</f>
        <v>0</v>
      </c>
      <c r="H868" s="49">
        <f t="shared" si="488"/>
        <v>1069</v>
      </c>
      <c r="I868" s="178">
        <f t="shared" si="489"/>
        <v>0.30683122847301952</v>
      </c>
      <c r="J868" s="2"/>
      <c r="K868" s="2">
        <f t="shared" si="490"/>
        <v>0.61681974741676238</v>
      </c>
      <c r="L868" s="2">
        <f t="shared" si="491"/>
        <v>0</v>
      </c>
      <c r="M868" s="2">
        <f t="shared" si="492"/>
        <v>0.3099885189437428</v>
      </c>
      <c r="N868" s="2">
        <f t="shared" si="502"/>
        <v>0</v>
      </c>
      <c r="O868" s="2">
        <f t="shared" si="503"/>
        <v>7.3191733639494827E-2</v>
      </c>
      <c r="P868" s="1">
        <v>2149</v>
      </c>
      <c r="R868" s="1">
        <v>1080</v>
      </c>
      <c r="X868" s="1">
        <v>219</v>
      </c>
      <c r="AC868" s="1">
        <v>36</v>
      </c>
      <c r="AI868" s="7">
        <f t="shared" si="493"/>
        <v>0</v>
      </c>
      <c r="AJ868" s="7">
        <f t="shared" si="494"/>
        <v>0</v>
      </c>
      <c r="AK868" s="7">
        <f t="shared" si="495"/>
        <v>0</v>
      </c>
      <c r="AL868" s="7">
        <f t="shared" si="496"/>
        <v>0</v>
      </c>
      <c r="AM868" s="2">
        <f t="shared" si="497"/>
        <v>0</v>
      </c>
      <c r="AN868" s="2">
        <f t="shared" si="498"/>
        <v>0</v>
      </c>
      <c r="AO868" s="2">
        <f t="shared" si="499"/>
        <v>0</v>
      </c>
      <c r="AP868" s="2">
        <f t="shared" si="500"/>
        <v>0</v>
      </c>
      <c r="AR868" t="str">
        <f t="shared" si="485"/>
        <v>Dorchester</v>
      </c>
      <c r="AS868" t="s">
        <v>2613</v>
      </c>
      <c r="AT868" s="182">
        <v>1</v>
      </c>
      <c r="AV868" s="98">
        <v>24</v>
      </c>
      <c r="AW868" s="100">
        <v>19</v>
      </c>
      <c r="AX868" s="106">
        <f t="shared" si="501"/>
        <v>24019</v>
      </c>
      <c r="AZ868" s="7" t="s">
        <v>2975</v>
      </c>
      <c r="BA868" t="s">
        <v>3208</v>
      </c>
    </row>
    <row r="869" spans="1:53" hidden="1" outlineLevel="1">
      <c r="A869" t="s">
        <v>3068</v>
      </c>
      <c r="B869" t="s">
        <v>2613</v>
      </c>
      <c r="C869" s="1">
        <f t="shared" si="487"/>
        <v>28841</v>
      </c>
      <c r="D869" s="7">
        <f>IF(P869&gt;0,RANK(P869,(P869:R869,S869:AG869)),0)</f>
        <v>1</v>
      </c>
      <c r="E869" s="7">
        <f>IF(Q869&gt;0,RANK(Q869,(P869:R869,S869:AG869)),0)</f>
        <v>0</v>
      </c>
      <c r="F869" s="7">
        <f>IF(R869&gt;0,RANK(R869,(P869:R869,S869:AG869)),0)</f>
        <v>2</v>
      </c>
      <c r="G869" s="7">
        <f>IF(S869&gt;0,RANK(S869,(P869:R869,S869:AG869)),0)</f>
        <v>0</v>
      </c>
      <c r="H869" s="49">
        <f t="shared" si="488"/>
        <v>1891</v>
      </c>
      <c r="I869" s="178">
        <f t="shared" si="489"/>
        <v>6.5566381193439896E-2</v>
      </c>
      <c r="J869" s="2"/>
      <c r="K869" s="2">
        <f t="shared" si="490"/>
        <v>0.51090461495787243</v>
      </c>
      <c r="L869" s="2">
        <f t="shared" si="491"/>
        <v>0</v>
      </c>
      <c r="M869" s="2">
        <f t="shared" si="492"/>
        <v>0.4453382337644326</v>
      </c>
      <c r="N869" s="2">
        <f t="shared" si="502"/>
        <v>0</v>
      </c>
      <c r="O869" s="2">
        <f t="shared" si="503"/>
        <v>4.3757151277694972E-2</v>
      </c>
      <c r="P869" s="1">
        <v>14735</v>
      </c>
      <c r="R869" s="1">
        <v>12844</v>
      </c>
      <c r="X869" s="1">
        <v>1136</v>
      </c>
      <c r="AC869" s="1">
        <v>126</v>
      </c>
      <c r="AI869" s="7">
        <f t="shared" si="493"/>
        <v>0</v>
      </c>
      <c r="AJ869" s="7">
        <f t="shared" si="494"/>
        <v>0</v>
      </c>
      <c r="AK869" s="7">
        <f t="shared" si="495"/>
        <v>0</v>
      </c>
      <c r="AL869" s="7">
        <f t="shared" si="496"/>
        <v>0</v>
      </c>
      <c r="AM869" s="2">
        <f t="shared" si="497"/>
        <v>0</v>
      </c>
      <c r="AN869" s="2">
        <f t="shared" si="498"/>
        <v>0</v>
      </c>
      <c r="AO869" s="2">
        <f t="shared" si="499"/>
        <v>0</v>
      </c>
      <c r="AP869" s="2">
        <f t="shared" si="500"/>
        <v>0</v>
      </c>
      <c r="AR869" t="str">
        <f t="shared" si="485"/>
        <v>Frederick</v>
      </c>
      <c r="AS869" t="s">
        <v>2613</v>
      </c>
      <c r="AT869" s="182"/>
      <c r="AV869" s="98">
        <v>24</v>
      </c>
      <c r="AW869" s="100">
        <v>21</v>
      </c>
      <c r="AX869" s="106">
        <f t="shared" si="501"/>
        <v>24021</v>
      </c>
      <c r="AZ869" s="7" t="s">
        <v>2975</v>
      </c>
      <c r="BA869" t="s">
        <v>3208</v>
      </c>
    </row>
    <row r="870" spans="1:53" hidden="1" outlineLevel="1">
      <c r="A870" t="s">
        <v>1893</v>
      </c>
      <c r="B870" t="s">
        <v>2613</v>
      </c>
      <c r="C870" s="1">
        <f t="shared" si="487"/>
        <v>1994</v>
      </c>
      <c r="D870" s="7">
        <f>IF(P870&gt;0,RANK(P870,(P870:R870,S870:AG870)),0)</f>
        <v>2</v>
      </c>
      <c r="E870" s="7">
        <f>IF(Q870&gt;0,RANK(Q870,(P870:R870,S870:AG870)),0)</f>
        <v>0</v>
      </c>
      <c r="F870" s="7">
        <f>IF(R870&gt;0,RANK(R870,(P870:R870,S870:AG870)),0)</f>
        <v>1</v>
      </c>
      <c r="G870" s="7">
        <f>IF(S870&gt;0,RANK(S870,(P870:R870,S870:AG870)),0)</f>
        <v>0</v>
      </c>
      <c r="H870" s="49">
        <f t="shared" si="488"/>
        <v>118</v>
      </c>
      <c r="I870" s="178">
        <f t="shared" si="489"/>
        <v>5.9177532597793382E-2</v>
      </c>
      <c r="J870" s="2"/>
      <c r="K870" s="2">
        <f t="shared" si="490"/>
        <v>0.41173520561685056</v>
      </c>
      <c r="L870" s="2">
        <f t="shared" si="491"/>
        <v>0</v>
      </c>
      <c r="M870" s="2">
        <f t="shared" si="492"/>
        <v>0.47091273821464391</v>
      </c>
      <c r="N870" s="2">
        <f t="shared" si="502"/>
        <v>0</v>
      </c>
      <c r="O870" s="2">
        <f t="shared" si="503"/>
        <v>0.11735205616850547</v>
      </c>
      <c r="P870" s="1">
        <v>821</v>
      </c>
      <c r="R870" s="1">
        <v>939</v>
      </c>
      <c r="X870" s="1">
        <v>218</v>
      </c>
      <c r="AC870" s="1">
        <v>16</v>
      </c>
      <c r="AI870" s="7">
        <f t="shared" si="493"/>
        <v>0</v>
      </c>
      <c r="AJ870" s="7">
        <f t="shared" si="494"/>
        <v>0</v>
      </c>
      <c r="AK870" s="7">
        <f t="shared" si="495"/>
        <v>0</v>
      </c>
      <c r="AL870" s="7">
        <f t="shared" si="496"/>
        <v>0</v>
      </c>
      <c r="AM870" s="2">
        <f t="shared" si="497"/>
        <v>0</v>
      </c>
      <c r="AN870" s="2">
        <f t="shared" si="498"/>
        <v>0</v>
      </c>
      <c r="AO870" s="2">
        <f t="shared" si="499"/>
        <v>0</v>
      </c>
      <c r="AP870" s="2">
        <f t="shared" si="500"/>
        <v>0</v>
      </c>
      <c r="AR870" t="str">
        <f t="shared" si="485"/>
        <v>Garrett</v>
      </c>
      <c r="AS870" t="s">
        <v>2613</v>
      </c>
      <c r="AT870" s="182">
        <v>6</v>
      </c>
      <c r="AV870" s="98">
        <v>24</v>
      </c>
      <c r="AW870" s="100">
        <v>23</v>
      </c>
      <c r="AX870" s="106">
        <f t="shared" si="501"/>
        <v>24023</v>
      </c>
      <c r="AZ870" s="7" t="s">
        <v>2975</v>
      </c>
      <c r="BA870" t="s">
        <v>3208</v>
      </c>
    </row>
    <row r="871" spans="1:53" hidden="1" outlineLevel="1">
      <c r="A871" t="s">
        <v>3021</v>
      </c>
      <c r="B871" t="s">
        <v>2613</v>
      </c>
      <c r="C871" s="1">
        <f t="shared" si="487"/>
        <v>27167</v>
      </c>
      <c r="D871" s="7">
        <f>IF(P871&gt;0,RANK(P871,(P871:R871,S871:AG871)),0)</f>
        <v>1</v>
      </c>
      <c r="E871" s="7">
        <f>IF(Q871&gt;0,RANK(Q871,(P871:R871,S871:AG871)),0)</f>
        <v>0</v>
      </c>
      <c r="F871" s="7">
        <f>IF(R871&gt;0,RANK(R871,(P871:R871,S871:AG871)),0)</f>
        <v>2</v>
      </c>
      <c r="G871" s="7">
        <f>IF(S871&gt;0,RANK(S871,(P871:R871,S871:AG871)),0)</f>
        <v>0</v>
      </c>
      <c r="H871" s="49">
        <f t="shared" si="488"/>
        <v>2424</v>
      </c>
      <c r="I871" s="178">
        <f t="shared" si="489"/>
        <v>8.922589906872308E-2</v>
      </c>
      <c r="J871" s="2"/>
      <c r="K871" s="2">
        <f t="shared" si="490"/>
        <v>0.51212868553760071</v>
      </c>
      <c r="L871" s="2">
        <f t="shared" si="491"/>
        <v>0</v>
      </c>
      <c r="M871" s="2">
        <f t="shared" si="492"/>
        <v>0.42290278646887769</v>
      </c>
      <c r="N871" s="2">
        <f t="shared" si="502"/>
        <v>0</v>
      </c>
      <c r="O871" s="2">
        <f t="shared" si="503"/>
        <v>6.4968527993521596E-2</v>
      </c>
      <c r="P871" s="1">
        <v>13913</v>
      </c>
      <c r="R871" s="1">
        <v>11489</v>
      </c>
      <c r="X871" s="1">
        <v>1550</v>
      </c>
      <c r="AC871" s="1">
        <v>215</v>
      </c>
      <c r="AI871" s="7">
        <f t="shared" si="493"/>
        <v>0</v>
      </c>
      <c r="AJ871" s="7">
        <f t="shared" si="494"/>
        <v>0</v>
      </c>
      <c r="AK871" s="7">
        <f t="shared" si="495"/>
        <v>0</v>
      </c>
      <c r="AL871" s="7">
        <f t="shared" si="496"/>
        <v>0</v>
      </c>
      <c r="AM871" s="2">
        <f t="shared" si="497"/>
        <v>0</v>
      </c>
      <c r="AN871" s="2">
        <f t="shared" si="498"/>
        <v>0</v>
      </c>
      <c r="AO871" s="2">
        <f t="shared" si="499"/>
        <v>0</v>
      </c>
      <c r="AP871" s="2">
        <f t="shared" si="500"/>
        <v>0</v>
      </c>
      <c r="AR871" t="str">
        <f t="shared" si="485"/>
        <v>Harford</v>
      </c>
      <c r="AS871" t="s">
        <v>2613</v>
      </c>
      <c r="AT871" s="182"/>
      <c r="AV871" s="98">
        <v>24</v>
      </c>
      <c r="AW871" s="100">
        <v>25</v>
      </c>
      <c r="AX871" s="106">
        <f t="shared" si="501"/>
        <v>24025</v>
      </c>
      <c r="AZ871" s="7" t="s">
        <v>2975</v>
      </c>
      <c r="BA871" t="s">
        <v>3208</v>
      </c>
    </row>
    <row r="872" spans="1:53" hidden="1" outlineLevel="1">
      <c r="A872" t="s">
        <v>1143</v>
      </c>
      <c r="B872" t="s">
        <v>2613</v>
      </c>
      <c r="C872" s="1">
        <f t="shared" si="487"/>
        <v>54074</v>
      </c>
      <c r="D872" s="7">
        <f>IF(P872&gt;0,RANK(P872,(P872:R872,S872:AG872)),0)</f>
        <v>1</v>
      </c>
      <c r="E872" s="7">
        <f>IF(Q872&gt;0,RANK(Q872,(P872:R872,S872:AG872)),0)</f>
        <v>0</v>
      </c>
      <c r="F872" s="7">
        <f>IF(R872&gt;0,RANK(R872,(P872:R872,S872:AG872)),0)</f>
        <v>2</v>
      </c>
      <c r="G872" s="7">
        <f>IF(S872&gt;0,RANK(S872,(P872:R872,S872:AG872)),0)</f>
        <v>0</v>
      </c>
      <c r="H872" s="49">
        <f t="shared" si="488"/>
        <v>11823</v>
      </c>
      <c r="I872" s="178">
        <f t="shared" si="489"/>
        <v>0.21864482006139735</v>
      </c>
      <c r="J872" s="2"/>
      <c r="K872" s="2">
        <f t="shared" si="490"/>
        <v>0.59435218404408774</v>
      </c>
      <c r="L872" s="2">
        <f t="shared" si="491"/>
        <v>0</v>
      </c>
      <c r="M872" s="2">
        <f t="shared" si="492"/>
        <v>0.37570736398269039</v>
      </c>
      <c r="N872" s="2">
        <f t="shared" si="502"/>
        <v>0</v>
      </c>
      <c r="O872" s="2">
        <f t="shared" si="503"/>
        <v>2.9940451973221871E-2</v>
      </c>
      <c r="P872" s="1">
        <v>32139</v>
      </c>
      <c r="R872" s="1">
        <v>20316</v>
      </c>
      <c r="X872" s="1">
        <v>1449</v>
      </c>
      <c r="AC872" s="1">
        <v>170</v>
      </c>
      <c r="AI872" s="7">
        <f t="shared" si="493"/>
        <v>0</v>
      </c>
      <c r="AJ872" s="7">
        <f t="shared" si="494"/>
        <v>0</v>
      </c>
      <c r="AK872" s="7">
        <f t="shared" si="495"/>
        <v>0</v>
      </c>
      <c r="AL872" s="7">
        <f t="shared" si="496"/>
        <v>0</v>
      </c>
      <c r="AM872" s="2">
        <f t="shared" si="497"/>
        <v>0</v>
      </c>
      <c r="AN872" s="2">
        <f t="shared" si="498"/>
        <v>0</v>
      </c>
      <c r="AO872" s="2">
        <f t="shared" si="499"/>
        <v>0</v>
      </c>
      <c r="AP872" s="2">
        <f t="shared" si="500"/>
        <v>0</v>
      </c>
      <c r="AR872" t="str">
        <f t="shared" si="485"/>
        <v>Howard</v>
      </c>
      <c r="AS872" t="s">
        <v>2613</v>
      </c>
      <c r="AT872" s="182"/>
      <c r="AV872" s="98">
        <v>24</v>
      </c>
      <c r="AW872" s="100">
        <v>27</v>
      </c>
      <c r="AX872" s="106">
        <f t="shared" si="501"/>
        <v>24027</v>
      </c>
      <c r="AZ872" s="7" t="s">
        <v>2975</v>
      </c>
      <c r="BA872" t="s">
        <v>3208</v>
      </c>
    </row>
    <row r="873" spans="1:53" hidden="1" outlineLevel="1">
      <c r="A873" t="s">
        <v>1845</v>
      </c>
      <c r="B873" t="s">
        <v>2613</v>
      </c>
      <c r="C873" s="1">
        <f t="shared" si="487"/>
        <v>2793</v>
      </c>
      <c r="D873" s="7">
        <f>IF(P873&gt;0,RANK(P873,(P873:R873,S873:AG873)),0)</f>
        <v>1</v>
      </c>
      <c r="E873" s="7">
        <f>IF(Q873&gt;0,RANK(Q873,(P873:R873,S873:AG873)),0)</f>
        <v>0</v>
      </c>
      <c r="F873" s="7">
        <f>IF(R873&gt;0,RANK(R873,(P873:R873,S873:AG873)),0)</f>
        <v>2</v>
      </c>
      <c r="G873" s="7">
        <f>IF(S873&gt;0,RANK(S873,(P873:R873,S873:AG873)),0)</f>
        <v>0</v>
      </c>
      <c r="H873" s="49">
        <f t="shared" si="488"/>
        <v>452</v>
      </c>
      <c r="I873" s="178">
        <f t="shared" si="489"/>
        <v>0.16183315431435732</v>
      </c>
      <c r="J873" s="2"/>
      <c r="K873" s="2">
        <f t="shared" si="490"/>
        <v>0.54851414249910491</v>
      </c>
      <c r="L873" s="2">
        <f t="shared" si="491"/>
        <v>0</v>
      </c>
      <c r="M873" s="2">
        <f t="shared" si="492"/>
        <v>0.38668098818474761</v>
      </c>
      <c r="N873" s="2">
        <f t="shared" si="502"/>
        <v>0</v>
      </c>
      <c r="O873" s="2">
        <f t="shared" si="503"/>
        <v>6.4804869316147484E-2</v>
      </c>
      <c r="P873" s="1">
        <v>1532</v>
      </c>
      <c r="R873" s="1">
        <v>1080</v>
      </c>
      <c r="X873" s="1">
        <v>168</v>
      </c>
      <c r="AC873" s="1">
        <v>13</v>
      </c>
      <c r="AI873" s="7">
        <f t="shared" si="493"/>
        <v>0</v>
      </c>
      <c r="AJ873" s="7">
        <f t="shared" si="494"/>
        <v>0</v>
      </c>
      <c r="AK873" s="7">
        <f t="shared" si="495"/>
        <v>0</v>
      </c>
      <c r="AL873" s="7">
        <f t="shared" si="496"/>
        <v>0</v>
      </c>
      <c r="AM873" s="2">
        <f t="shared" si="497"/>
        <v>0</v>
      </c>
      <c r="AN873" s="2">
        <f t="shared" si="498"/>
        <v>0</v>
      </c>
      <c r="AO873" s="2">
        <f t="shared" si="499"/>
        <v>0</v>
      </c>
      <c r="AP873" s="2">
        <f t="shared" si="500"/>
        <v>0</v>
      </c>
      <c r="AR873" t="str">
        <f t="shared" si="485"/>
        <v>Kent</v>
      </c>
      <c r="AS873" t="s">
        <v>2613</v>
      </c>
      <c r="AT873" s="182">
        <v>1</v>
      </c>
      <c r="AV873" s="98">
        <v>24</v>
      </c>
      <c r="AW873" s="100">
        <v>29</v>
      </c>
      <c r="AX873" s="106">
        <f t="shared" si="501"/>
        <v>24029</v>
      </c>
      <c r="AZ873" s="7" t="s">
        <v>2975</v>
      </c>
      <c r="BA873" t="s">
        <v>3208</v>
      </c>
    </row>
    <row r="874" spans="1:53" hidden="1" outlineLevel="1">
      <c r="A874" t="s">
        <v>398</v>
      </c>
      <c r="B874" t="s">
        <v>2613</v>
      </c>
      <c r="C874" s="1">
        <f t="shared" si="487"/>
        <v>185483</v>
      </c>
      <c r="D874" s="7">
        <f>IF(P874&gt;0,RANK(P874,(P874:R874,S874:AG874)),0)</f>
        <v>1</v>
      </c>
      <c r="E874" s="7">
        <f>IF(Q874&gt;0,RANK(Q874,(P874:R874,S874:AG874)),0)</f>
        <v>0</v>
      </c>
      <c r="F874" s="7">
        <f>IF(R874&gt;0,RANK(R874,(P874:R874,S874:AG874)),0)</f>
        <v>2</v>
      </c>
      <c r="G874" s="7">
        <f>IF(S874&gt;0,RANK(S874,(P874:R874,S874:AG874)),0)</f>
        <v>0</v>
      </c>
      <c r="H874" s="49">
        <f t="shared" si="488"/>
        <v>63724</v>
      </c>
      <c r="I874" s="178">
        <f t="shared" si="489"/>
        <v>0.34355709148547309</v>
      </c>
      <c r="J874" s="2"/>
      <c r="K874" s="2">
        <f t="shared" si="490"/>
        <v>0.66249198039712531</v>
      </c>
      <c r="L874" s="2">
        <f t="shared" si="491"/>
        <v>0</v>
      </c>
      <c r="M874" s="2">
        <f t="shared" si="492"/>
        <v>0.31893488891165228</v>
      </c>
      <c r="N874" s="2">
        <f t="shared" si="502"/>
        <v>0</v>
      </c>
      <c r="O874" s="2">
        <f t="shared" si="503"/>
        <v>1.8573130691222406E-2</v>
      </c>
      <c r="P874" s="1">
        <v>122881</v>
      </c>
      <c r="R874" s="1">
        <v>59157</v>
      </c>
      <c r="X874" s="1">
        <v>3064</v>
      </c>
      <c r="AC874" s="1">
        <v>381</v>
      </c>
      <c r="AI874" s="7">
        <f t="shared" si="493"/>
        <v>0</v>
      </c>
      <c r="AJ874" s="7">
        <f t="shared" si="494"/>
        <v>0</v>
      </c>
      <c r="AK874" s="7">
        <f t="shared" si="495"/>
        <v>0</v>
      </c>
      <c r="AL874" s="7">
        <f t="shared" si="496"/>
        <v>0</v>
      </c>
      <c r="AM874" s="2">
        <f t="shared" si="497"/>
        <v>0</v>
      </c>
      <c r="AN874" s="2">
        <f t="shared" si="498"/>
        <v>0</v>
      </c>
      <c r="AO874" s="2">
        <f t="shared" si="499"/>
        <v>0</v>
      </c>
      <c r="AP874" s="2">
        <f t="shared" si="500"/>
        <v>0</v>
      </c>
      <c r="AR874" t="str">
        <f t="shared" si="485"/>
        <v>Montgomery</v>
      </c>
      <c r="AS874" t="s">
        <v>2613</v>
      </c>
      <c r="AT874" s="182"/>
      <c r="AV874" s="98">
        <v>24</v>
      </c>
      <c r="AW874" s="100">
        <v>31</v>
      </c>
      <c r="AX874" s="106">
        <f t="shared" si="501"/>
        <v>24031</v>
      </c>
      <c r="AZ874" s="7" t="s">
        <v>2975</v>
      </c>
      <c r="BA874" t="s">
        <v>3208</v>
      </c>
    </row>
    <row r="875" spans="1:53" hidden="1" outlineLevel="1">
      <c r="A875" t="s">
        <v>1296</v>
      </c>
      <c r="B875" t="s">
        <v>2613</v>
      </c>
      <c r="C875" s="1">
        <f t="shared" si="487"/>
        <v>164373</v>
      </c>
      <c r="D875" s="7">
        <f>IF(P875&gt;0,RANK(P875,(P875:R875,S875:AG875)),0)</f>
        <v>1</v>
      </c>
      <c r="E875" s="7">
        <f>IF(Q875&gt;0,RANK(Q875,(P875:R875,S875:AG875)),0)</f>
        <v>0</v>
      </c>
      <c r="F875" s="7">
        <f>IF(R875&gt;0,RANK(R875,(P875:R875,S875:AG875)),0)</f>
        <v>2</v>
      </c>
      <c r="G875" s="7">
        <f>IF(S875&gt;0,RANK(S875,(P875:R875,S875:AG875)),0)</f>
        <v>0</v>
      </c>
      <c r="H875" s="49">
        <f t="shared" si="488"/>
        <v>80163</v>
      </c>
      <c r="I875" s="178">
        <f t="shared" si="489"/>
        <v>0.48768958405577556</v>
      </c>
      <c r="J875" s="2"/>
      <c r="K875" s="2">
        <f t="shared" si="490"/>
        <v>0.73599678779361577</v>
      </c>
      <c r="L875" s="2">
        <f t="shared" si="491"/>
        <v>0</v>
      </c>
      <c r="M875" s="2">
        <f t="shared" si="492"/>
        <v>0.24830720373784015</v>
      </c>
      <c r="N875" s="2">
        <f t="shared" si="502"/>
        <v>0</v>
      </c>
      <c r="O875" s="2">
        <f t="shared" si="503"/>
        <v>1.5696008468544076E-2</v>
      </c>
      <c r="P875" s="1">
        <v>120978</v>
      </c>
      <c r="R875" s="1">
        <v>40815</v>
      </c>
      <c r="X875" s="1">
        <v>2358</v>
      </c>
      <c r="AC875" s="1">
        <v>222</v>
      </c>
      <c r="AI875" s="7">
        <f t="shared" si="493"/>
        <v>0</v>
      </c>
      <c r="AJ875" s="7">
        <f t="shared" si="494"/>
        <v>0</v>
      </c>
      <c r="AK875" s="7">
        <f t="shared" si="495"/>
        <v>0</v>
      </c>
      <c r="AL875" s="7">
        <f t="shared" si="496"/>
        <v>0</v>
      </c>
      <c r="AM875" s="2">
        <f t="shared" si="497"/>
        <v>0</v>
      </c>
      <c r="AN875" s="2">
        <f t="shared" si="498"/>
        <v>0</v>
      </c>
      <c r="AO875" s="2">
        <f t="shared" si="499"/>
        <v>0</v>
      </c>
      <c r="AP875" s="2">
        <f t="shared" si="500"/>
        <v>0</v>
      </c>
      <c r="AR875" t="str">
        <f t="shared" si="485"/>
        <v>Prince George's</v>
      </c>
      <c r="AS875" t="s">
        <v>2613</v>
      </c>
      <c r="AT875" s="182"/>
      <c r="AV875" s="98">
        <v>24</v>
      </c>
      <c r="AW875" s="100">
        <v>33</v>
      </c>
      <c r="AX875" s="106">
        <f t="shared" si="501"/>
        <v>24033</v>
      </c>
      <c r="AZ875" s="7" t="s">
        <v>2975</v>
      </c>
      <c r="BA875" t="s">
        <v>3208</v>
      </c>
    </row>
    <row r="876" spans="1:53" hidden="1" outlineLevel="1">
      <c r="A876" t="s">
        <v>839</v>
      </c>
      <c r="B876" t="s">
        <v>2613</v>
      </c>
      <c r="C876" s="1">
        <f t="shared" si="487"/>
        <v>4595</v>
      </c>
      <c r="D876" s="7">
        <f>IF(P876&gt;0,RANK(P876,(P876:R876,S876:AG876)),0)</f>
        <v>1</v>
      </c>
      <c r="E876" s="7">
        <f>IF(Q876&gt;0,RANK(Q876,(P876:R876,S876:AG876)),0)</f>
        <v>0</v>
      </c>
      <c r="F876" s="7">
        <f>IF(R876&gt;0,RANK(R876,(P876:R876,S876:AG876)),0)</f>
        <v>2</v>
      </c>
      <c r="G876" s="7">
        <f>IF(S876&gt;0,RANK(S876,(P876:R876,S876:AG876)),0)</f>
        <v>0</v>
      </c>
      <c r="H876" s="49">
        <f t="shared" si="488"/>
        <v>607</v>
      </c>
      <c r="I876" s="178">
        <f t="shared" si="489"/>
        <v>0.1321001088139282</v>
      </c>
      <c r="J876" s="2"/>
      <c r="K876" s="2">
        <f t="shared" si="490"/>
        <v>0.53492927094668119</v>
      </c>
      <c r="L876" s="2">
        <f t="shared" si="491"/>
        <v>0</v>
      </c>
      <c r="M876" s="2">
        <f t="shared" si="492"/>
        <v>0.40282916213275299</v>
      </c>
      <c r="N876" s="2">
        <f t="shared" si="502"/>
        <v>0</v>
      </c>
      <c r="O876" s="2">
        <f t="shared" si="503"/>
        <v>6.2241566920565816E-2</v>
      </c>
      <c r="P876" s="1">
        <v>2458</v>
      </c>
      <c r="R876" s="1">
        <v>1851</v>
      </c>
      <c r="X876" s="1">
        <v>251</v>
      </c>
      <c r="AC876" s="1">
        <v>35</v>
      </c>
      <c r="AI876" s="7">
        <f t="shared" si="493"/>
        <v>0</v>
      </c>
      <c r="AJ876" s="7">
        <f t="shared" si="494"/>
        <v>0</v>
      </c>
      <c r="AK876" s="7">
        <f t="shared" si="495"/>
        <v>0</v>
      </c>
      <c r="AL876" s="7">
        <f t="shared" si="496"/>
        <v>0</v>
      </c>
      <c r="AM876" s="2">
        <f t="shared" si="497"/>
        <v>0</v>
      </c>
      <c r="AN876" s="2">
        <f t="shared" si="498"/>
        <v>0</v>
      </c>
      <c r="AO876" s="2">
        <f t="shared" si="499"/>
        <v>0</v>
      </c>
      <c r="AP876" s="2">
        <f t="shared" si="500"/>
        <v>0</v>
      </c>
      <c r="AR876" t="str">
        <f t="shared" si="485"/>
        <v>Queen Anne's</v>
      </c>
      <c r="AS876" t="s">
        <v>2613</v>
      </c>
      <c r="AT876" s="182">
        <v>1</v>
      </c>
      <c r="AV876" s="98">
        <v>24</v>
      </c>
      <c r="AW876" s="100">
        <v>35</v>
      </c>
      <c r="AX876" s="106">
        <f t="shared" si="501"/>
        <v>24035</v>
      </c>
      <c r="AZ876" s="7" t="s">
        <v>2975</v>
      </c>
      <c r="BA876" t="s">
        <v>3208</v>
      </c>
    </row>
    <row r="877" spans="1:53" hidden="1" outlineLevel="1">
      <c r="A877" t="s">
        <v>465</v>
      </c>
      <c r="B877" t="s">
        <v>2613</v>
      </c>
      <c r="C877" s="1">
        <f t="shared" si="487"/>
        <v>9328</v>
      </c>
      <c r="D877" s="7">
        <f>IF(P877&gt;0,RANK(P877,(P877:R877,S877:AG877)),0)</f>
        <v>1</v>
      </c>
      <c r="E877" s="7">
        <f>IF(Q877&gt;0,RANK(Q877,(P877:R877,S877:AG877)),0)</f>
        <v>0</v>
      </c>
      <c r="F877" s="7">
        <f>IF(R877&gt;0,RANK(R877,(P877:R877,S877:AG877)),0)</f>
        <v>2</v>
      </c>
      <c r="G877" s="7">
        <f>IF(S877&gt;0,RANK(S877,(P877:R877,S877:AG877)),0)</f>
        <v>0</v>
      </c>
      <c r="H877" s="49">
        <f t="shared" si="488"/>
        <v>1167</v>
      </c>
      <c r="I877" s="178">
        <f t="shared" si="489"/>
        <v>0.12510720411663809</v>
      </c>
      <c r="J877" s="2"/>
      <c r="K877" s="2">
        <f t="shared" si="490"/>
        <v>0.524442538593482</v>
      </c>
      <c r="L877" s="2">
        <f t="shared" si="491"/>
        <v>0</v>
      </c>
      <c r="M877" s="2">
        <f t="shared" si="492"/>
        <v>0.39933533447684388</v>
      </c>
      <c r="N877" s="2">
        <f t="shared" si="502"/>
        <v>0</v>
      </c>
      <c r="O877" s="2">
        <f t="shared" si="503"/>
        <v>7.6222126929674117E-2</v>
      </c>
      <c r="P877" s="1">
        <v>4892</v>
      </c>
      <c r="R877" s="1">
        <v>3725</v>
      </c>
      <c r="X877" s="1">
        <v>645</v>
      </c>
      <c r="AC877" s="1">
        <v>66</v>
      </c>
      <c r="AI877" s="7">
        <f t="shared" si="493"/>
        <v>0</v>
      </c>
      <c r="AJ877" s="7">
        <f t="shared" si="494"/>
        <v>0</v>
      </c>
      <c r="AK877" s="7">
        <f t="shared" si="495"/>
        <v>0</v>
      </c>
      <c r="AL877" s="7">
        <f t="shared" si="496"/>
        <v>0</v>
      </c>
      <c r="AM877" s="2">
        <f t="shared" si="497"/>
        <v>0</v>
      </c>
      <c r="AN877" s="2">
        <f t="shared" si="498"/>
        <v>0</v>
      </c>
      <c r="AO877" s="2">
        <f t="shared" si="499"/>
        <v>0</v>
      </c>
      <c r="AP877" s="2">
        <f t="shared" si="500"/>
        <v>0</v>
      </c>
      <c r="AR877" t="str">
        <f t="shared" si="485"/>
        <v>St. Mary's</v>
      </c>
      <c r="AS877" t="s">
        <v>2613</v>
      </c>
      <c r="AT877" s="182">
        <v>5</v>
      </c>
      <c r="AV877" s="98">
        <v>24</v>
      </c>
      <c r="AW877" s="100">
        <v>37</v>
      </c>
      <c r="AX877" s="106">
        <f t="shared" si="501"/>
        <v>24037</v>
      </c>
      <c r="AZ877" s="7" t="s">
        <v>2975</v>
      </c>
      <c r="BA877" t="s">
        <v>3208</v>
      </c>
    </row>
    <row r="878" spans="1:53" hidden="1" outlineLevel="1">
      <c r="A878" t="s">
        <v>416</v>
      </c>
      <c r="B878" t="s">
        <v>2613</v>
      </c>
      <c r="C878" s="1">
        <f t="shared" si="487"/>
        <v>2025</v>
      </c>
      <c r="D878" s="7">
        <f>IF(P878&gt;0,RANK(P878,(P878:R878,S878:AG878)),0)</f>
        <v>1</v>
      </c>
      <c r="E878" s="7">
        <f>IF(Q878&gt;0,RANK(Q878,(P878:R878,S878:AG878)),0)</f>
        <v>0</v>
      </c>
      <c r="F878" s="7">
        <f>IF(R878&gt;0,RANK(R878,(P878:R878,S878:AG878)),0)</f>
        <v>2</v>
      </c>
      <c r="G878" s="7">
        <f>IF(S878&gt;0,RANK(S878,(P878:R878,S878:AG878)),0)</f>
        <v>0</v>
      </c>
      <c r="H878" s="49">
        <f t="shared" si="488"/>
        <v>539</v>
      </c>
      <c r="I878" s="178">
        <f t="shared" si="489"/>
        <v>0.26617283950617282</v>
      </c>
      <c r="J878" s="2"/>
      <c r="K878" s="2">
        <f t="shared" si="490"/>
        <v>0.59604938271604935</v>
      </c>
      <c r="L878" s="2">
        <f t="shared" si="491"/>
        <v>0</v>
      </c>
      <c r="M878" s="2">
        <f t="shared" si="492"/>
        <v>0.32987654320987653</v>
      </c>
      <c r="N878" s="2">
        <f t="shared" si="502"/>
        <v>0</v>
      </c>
      <c r="O878" s="2">
        <f t="shared" si="503"/>
        <v>7.4074074074074125E-2</v>
      </c>
      <c r="P878" s="1">
        <v>1207</v>
      </c>
      <c r="R878" s="1">
        <v>668</v>
      </c>
      <c r="X878" s="1">
        <v>131</v>
      </c>
      <c r="AC878" s="1">
        <v>19</v>
      </c>
      <c r="AI878" s="7">
        <f t="shared" si="493"/>
        <v>0</v>
      </c>
      <c r="AJ878" s="7">
        <f t="shared" si="494"/>
        <v>0</v>
      </c>
      <c r="AK878" s="7">
        <f t="shared" si="495"/>
        <v>0</v>
      </c>
      <c r="AL878" s="7">
        <f t="shared" si="496"/>
        <v>0</v>
      </c>
      <c r="AM878" s="2">
        <f t="shared" si="497"/>
        <v>0</v>
      </c>
      <c r="AN878" s="2">
        <f t="shared" si="498"/>
        <v>0</v>
      </c>
      <c r="AO878" s="2">
        <f t="shared" si="499"/>
        <v>0</v>
      </c>
      <c r="AP878" s="2">
        <f t="shared" si="500"/>
        <v>0</v>
      </c>
      <c r="AR878" t="str">
        <f t="shared" ref="AR878:AR941" si="504">A878</f>
        <v>Somerset</v>
      </c>
      <c r="AS878" t="s">
        <v>2613</v>
      </c>
      <c r="AT878" s="182">
        <v>1</v>
      </c>
      <c r="AV878" s="98">
        <v>24</v>
      </c>
      <c r="AW878" s="100">
        <v>39</v>
      </c>
      <c r="AX878" s="106">
        <f t="shared" si="501"/>
        <v>24039</v>
      </c>
      <c r="AZ878" s="7" t="s">
        <v>2975</v>
      </c>
      <c r="BA878" t="s">
        <v>3208</v>
      </c>
    </row>
    <row r="879" spans="1:53" hidden="1" outlineLevel="1">
      <c r="A879" t="s">
        <v>2959</v>
      </c>
      <c r="B879" t="s">
        <v>2613</v>
      </c>
      <c r="C879" s="1">
        <f t="shared" si="487"/>
        <v>4462</v>
      </c>
      <c r="D879" s="7">
        <f>IF(P879&gt;0,RANK(P879,(P879:R879,S879:AG879)),0)</f>
        <v>1</v>
      </c>
      <c r="E879" s="7">
        <f>IF(Q879&gt;0,RANK(Q879,(P879:R879,S879:AG879)),0)</f>
        <v>0</v>
      </c>
      <c r="F879" s="7">
        <f>IF(R879&gt;0,RANK(R879,(P879:R879,S879:AG879)),0)</f>
        <v>2</v>
      </c>
      <c r="G879" s="7">
        <f>IF(S879&gt;0,RANK(S879,(P879:R879,S879:AG879)),0)</f>
        <v>0</v>
      </c>
      <c r="H879" s="49">
        <f t="shared" si="488"/>
        <v>1160</v>
      </c>
      <c r="I879" s="178">
        <f t="shared" si="489"/>
        <v>0.25997310623038994</v>
      </c>
      <c r="J879" s="2"/>
      <c r="K879" s="2">
        <f t="shared" si="490"/>
        <v>0.60735096369341102</v>
      </c>
      <c r="L879" s="2">
        <f t="shared" si="491"/>
        <v>0</v>
      </c>
      <c r="M879" s="2">
        <f t="shared" si="492"/>
        <v>0.34737785746302108</v>
      </c>
      <c r="N879" s="2">
        <f t="shared" si="502"/>
        <v>0</v>
      </c>
      <c r="O879" s="2">
        <f t="shared" si="503"/>
        <v>4.5271178843567905E-2</v>
      </c>
      <c r="P879" s="1">
        <v>2710</v>
      </c>
      <c r="R879" s="1">
        <v>1550</v>
      </c>
      <c r="X879" s="1">
        <v>186</v>
      </c>
      <c r="AC879" s="1">
        <v>16</v>
      </c>
      <c r="AI879" s="7">
        <f t="shared" si="493"/>
        <v>0</v>
      </c>
      <c r="AJ879" s="7">
        <f t="shared" si="494"/>
        <v>0</v>
      </c>
      <c r="AK879" s="7">
        <f t="shared" si="495"/>
        <v>0</v>
      </c>
      <c r="AL879" s="7">
        <f t="shared" si="496"/>
        <v>0</v>
      </c>
      <c r="AM879" s="2">
        <f t="shared" si="497"/>
        <v>0</v>
      </c>
      <c r="AN879" s="2">
        <f t="shared" si="498"/>
        <v>0</v>
      </c>
      <c r="AO879" s="2">
        <f t="shared" si="499"/>
        <v>0</v>
      </c>
      <c r="AP879" s="2">
        <f t="shared" si="500"/>
        <v>0</v>
      </c>
      <c r="AR879" t="str">
        <f t="shared" si="504"/>
        <v>Talbot</v>
      </c>
      <c r="AS879" t="s">
        <v>2613</v>
      </c>
      <c r="AT879" s="182">
        <v>1</v>
      </c>
      <c r="AV879" s="98">
        <v>24</v>
      </c>
      <c r="AW879" s="100">
        <v>41</v>
      </c>
      <c r="AX879" s="106">
        <f t="shared" si="501"/>
        <v>24041</v>
      </c>
      <c r="AZ879" s="7" t="s">
        <v>2975</v>
      </c>
      <c r="BA879" t="s">
        <v>3208</v>
      </c>
    </row>
    <row r="880" spans="1:53" hidden="1" outlineLevel="1">
      <c r="A880" t="s">
        <v>643</v>
      </c>
      <c r="B880" t="s">
        <v>2613</v>
      </c>
      <c r="C880" s="1">
        <f t="shared" si="487"/>
        <v>12610</v>
      </c>
      <c r="D880" s="7">
        <f>IF(P880&gt;0,RANK(P880,(P880:R880,S880:AG880)),0)</f>
        <v>1</v>
      </c>
      <c r="E880" s="7">
        <f>IF(Q880&gt;0,RANK(Q880,(P880:R880,S880:AG880)),0)</f>
        <v>0</v>
      </c>
      <c r="F880" s="7">
        <f>IF(R880&gt;0,RANK(R880,(P880:R880,S880:AG880)),0)</f>
        <v>2</v>
      </c>
      <c r="G880" s="7">
        <f>IF(S880&gt;0,RANK(S880,(P880:R880,S880:AG880)),0)</f>
        <v>0</v>
      </c>
      <c r="H880" s="49">
        <f t="shared" si="488"/>
        <v>1022</v>
      </c>
      <c r="I880" s="178">
        <f t="shared" si="489"/>
        <v>8.1046788263283112E-2</v>
      </c>
      <c r="J880" s="2"/>
      <c r="K880" s="2">
        <f t="shared" si="490"/>
        <v>0.49254559873116577</v>
      </c>
      <c r="L880" s="2">
        <f t="shared" si="491"/>
        <v>0</v>
      </c>
      <c r="M880" s="2">
        <f t="shared" si="492"/>
        <v>0.41149881046788261</v>
      </c>
      <c r="N880" s="2">
        <f t="shared" si="502"/>
        <v>0</v>
      </c>
      <c r="O880" s="2">
        <f t="shared" si="503"/>
        <v>9.5955590800951618E-2</v>
      </c>
      <c r="P880" s="1">
        <v>6211</v>
      </c>
      <c r="R880" s="1">
        <v>5189</v>
      </c>
      <c r="X880" s="1">
        <v>1128</v>
      </c>
      <c r="AC880" s="1">
        <v>82</v>
      </c>
      <c r="AI880" s="7">
        <f t="shared" si="493"/>
        <v>0</v>
      </c>
      <c r="AJ880" s="7">
        <f t="shared" si="494"/>
        <v>0</v>
      </c>
      <c r="AK880" s="7">
        <f t="shared" si="495"/>
        <v>0</v>
      </c>
      <c r="AL880" s="7">
        <f t="shared" si="496"/>
        <v>0</v>
      </c>
      <c r="AM880" s="2">
        <f t="shared" si="497"/>
        <v>0</v>
      </c>
      <c r="AN880" s="2">
        <f t="shared" si="498"/>
        <v>0</v>
      </c>
      <c r="AO880" s="2">
        <f t="shared" si="499"/>
        <v>0</v>
      </c>
      <c r="AP880" s="2">
        <f t="shared" si="500"/>
        <v>0</v>
      </c>
      <c r="AR880" t="str">
        <f t="shared" si="504"/>
        <v>Washington</v>
      </c>
      <c r="AS880" t="s">
        <v>2613</v>
      </c>
      <c r="AT880" s="182">
        <v>6</v>
      </c>
      <c r="AV880" s="98">
        <v>24</v>
      </c>
      <c r="AW880" s="100">
        <v>43</v>
      </c>
      <c r="AX880" s="106">
        <f t="shared" si="501"/>
        <v>24043</v>
      </c>
      <c r="AZ880" s="7" t="s">
        <v>2975</v>
      </c>
      <c r="BA880" t="s">
        <v>3208</v>
      </c>
    </row>
    <row r="881" spans="1:53" hidden="1" outlineLevel="1">
      <c r="A881" t="s">
        <v>1862</v>
      </c>
      <c r="B881" t="s">
        <v>2613</v>
      </c>
      <c r="C881" s="1">
        <f t="shared" si="487"/>
        <v>9534</v>
      </c>
      <c r="D881" s="7">
        <f>IF(P881&gt;0,RANK(P881,(P881:R881,S881:AG881)),0)</f>
        <v>1</v>
      </c>
      <c r="E881" s="7">
        <f>IF(Q881&gt;0,RANK(Q881,(P881:R881,S881:AG881)),0)</f>
        <v>0</v>
      </c>
      <c r="F881" s="7">
        <f>IF(R881&gt;0,RANK(R881,(P881:R881,S881:AG881)),0)</f>
        <v>2</v>
      </c>
      <c r="G881" s="7">
        <f>IF(S881&gt;0,RANK(S881,(P881:R881,S881:AG881)),0)</f>
        <v>0</v>
      </c>
      <c r="H881" s="49">
        <f t="shared" si="488"/>
        <v>2133</v>
      </c>
      <c r="I881" s="178">
        <f t="shared" si="489"/>
        <v>0.223725613593455</v>
      </c>
      <c r="J881" s="2"/>
      <c r="K881" s="2">
        <f t="shared" si="490"/>
        <v>0.58139290958674217</v>
      </c>
      <c r="L881" s="2">
        <f t="shared" si="491"/>
        <v>0</v>
      </c>
      <c r="M881" s="2">
        <f t="shared" si="492"/>
        <v>0.35766729599328717</v>
      </c>
      <c r="N881" s="2">
        <f t="shared" si="502"/>
        <v>0</v>
      </c>
      <c r="O881" s="2">
        <f t="shared" si="503"/>
        <v>6.0939794419970661E-2</v>
      </c>
      <c r="P881" s="1">
        <v>5543</v>
      </c>
      <c r="R881" s="1">
        <v>3410</v>
      </c>
      <c r="X881" s="1">
        <v>530</v>
      </c>
      <c r="AC881" s="1">
        <v>51</v>
      </c>
      <c r="AI881" s="7">
        <f t="shared" si="493"/>
        <v>0</v>
      </c>
      <c r="AJ881" s="7">
        <f t="shared" si="494"/>
        <v>0</v>
      </c>
      <c r="AK881" s="7">
        <f t="shared" si="495"/>
        <v>0</v>
      </c>
      <c r="AL881" s="7">
        <f t="shared" si="496"/>
        <v>0</v>
      </c>
      <c r="AM881" s="2">
        <f t="shared" si="497"/>
        <v>0</v>
      </c>
      <c r="AN881" s="2">
        <f t="shared" si="498"/>
        <v>0</v>
      </c>
      <c r="AO881" s="2">
        <f t="shared" si="499"/>
        <v>0</v>
      </c>
      <c r="AP881" s="2">
        <f t="shared" si="500"/>
        <v>0</v>
      </c>
      <c r="AR881" t="str">
        <f t="shared" si="504"/>
        <v>Wicomico</v>
      </c>
      <c r="AS881" t="s">
        <v>2613</v>
      </c>
      <c r="AT881" s="182">
        <v>1</v>
      </c>
      <c r="AV881" s="98">
        <v>24</v>
      </c>
      <c r="AW881" s="100">
        <v>45</v>
      </c>
      <c r="AX881" s="106">
        <f t="shared" si="501"/>
        <v>24045</v>
      </c>
      <c r="AZ881" s="7" t="s">
        <v>2975</v>
      </c>
      <c r="BA881" t="s">
        <v>3208</v>
      </c>
    </row>
    <row r="882" spans="1:53" hidden="1" outlineLevel="1">
      <c r="A882" t="s">
        <v>1781</v>
      </c>
      <c r="B882" t="s">
        <v>2613</v>
      </c>
      <c r="C882" s="1">
        <f t="shared" si="487"/>
        <v>5771</v>
      </c>
      <c r="D882" s="7">
        <f>IF(P882&gt;0,RANK(P882,(P882:R882,S882:AG882)),0)</f>
        <v>1</v>
      </c>
      <c r="E882" s="7">
        <f>IF(Q882&gt;0,RANK(Q882,(P882:R882,S882:AG882)),0)</f>
        <v>0</v>
      </c>
      <c r="F882" s="7">
        <f>IF(R882&gt;0,RANK(R882,(P882:R882,S882:AG882)),0)</f>
        <v>2</v>
      </c>
      <c r="G882" s="7">
        <f>IF(S882&gt;0,RANK(S882,(P882:R882,S882:AG882)),0)</f>
        <v>0</v>
      </c>
      <c r="H882" s="49">
        <f t="shared" si="488"/>
        <v>1128</v>
      </c>
      <c r="I882" s="178">
        <f t="shared" si="489"/>
        <v>0.19546005891526599</v>
      </c>
      <c r="J882" s="2"/>
      <c r="K882" s="2">
        <f t="shared" si="490"/>
        <v>0.55692254375324901</v>
      </c>
      <c r="L882" s="2">
        <f t="shared" si="491"/>
        <v>0</v>
      </c>
      <c r="M882" s="2">
        <f t="shared" si="492"/>
        <v>0.36146248483798304</v>
      </c>
      <c r="N882" s="2">
        <f t="shared" si="502"/>
        <v>0</v>
      </c>
      <c r="O882" s="2">
        <f t="shared" si="503"/>
        <v>8.1614971408767945E-2</v>
      </c>
      <c r="P882" s="1">
        <v>3214</v>
      </c>
      <c r="R882" s="1">
        <v>2086</v>
      </c>
      <c r="X882" s="1">
        <v>428</v>
      </c>
      <c r="AC882" s="1">
        <v>43</v>
      </c>
      <c r="AI882" s="7">
        <f t="shared" si="493"/>
        <v>0</v>
      </c>
      <c r="AJ882" s="7">
        <f t="shared" si="494"/>
        <v>0</v>
      </c>
      <c r="AK882" s="7">
        <f t="shared" si="495"/>
        <v>0</v>
      </c>
      <c r="AL882" s="7">
        <f t="shared" si="496"/>
        <v>0</v>
      </c>
      <c r="AM882" s="2">
        <f t="shared" si="497"/>
        <v>0</v>
      </c>
      <c r="AN882" s="2">
        <f t="shared" si="498"/>
        <v>0</v>
      </c>
      <c r="AO882" s="2">
        <f t="shared" si="499"/>
        <v>0</v>
      </c>
      <c r="AP882" s="2">
        <f t="shared" si="500"/>
        <v>0</v>
      </c>
      <c r="AR882" t="str">
        <f t="shared" si="504"/>
        <v>Worcester</v>
      </c>
      <c r="AS882" t="s">
        <v>2613</v>
      </c>
      <c r="AT882" s="182">
        <v>1</v>
      </c>
      <c r="AV882" s="98">
        <v>24</v>
      </c>
      <c r="AW882" s="100">
        <v>47</v>
      </c>
      <c r="AX882" s="106">
        <f t="shared" si="501"/>
        <v>24047</v>
      </c>
      <c r="AZ882" s="7" t="s">
        <v>2975</v>
      </c>
      <c r="BA882" t="s">
        <v>3208</v>
      </c>
    </row>
    <row r="883" spans="1:53" collapsed="1">
      <c r="A883" t="s">
        <v>2469</v>
      </c>
      <c r="B883" t="s">
        <v>1114</v>
      </c>
      <c r="C883" s="1">
        <f t="shared" si="487"/>
        <v>916763</v>
      </c>
      <c r="D883" s="7">
        <f>IF(P883&gt;0,RANK(P883,(P883:R883,S883:AG883)),0)</f>
        <v>1</v>
      </c>
      <c r="E883" s="7">
        <f>IF(Q883&gt;0,RANK(Q883,(P883:R883,S883:AG883)),0)</f>
        <v>0</v>
      </c>
      <c r="F883" s="7">
        <f>IF(R883&gt;0,RANK(R883,(P883:R883,S883:AG883)),0)</f>
        <v>2</v>
      </c>
      <c r="G883" s="7">
        <f>IF(S883&gt;0,RANK(S883,(P883:R883,S883:AG883)),0)</f>
        <v>0</v>
      </c>
      <c r="H883" s="49">
        <f>MAX(P883:Y883)-LARGE(P883:Y883,2)</f>
        <v>263252</v>
      </c>
      <c r="I883" s="178">
        <f t="shared" ref="I883:I929" si="505">H883/C883</f>
        <v>0.28715382274371892</v>
      </c>
      <c r="J883" s="2"/>
      <c r="K883" s="2">
        <f t="shared" si="490"/>
        <v>0.62528919688076412</v>
      </c>
      <c r="L883" s="2">
        <f t="shared" si="491"/>
        <v>0</v>
      </c>
      <c r="M883" s="2">
        <f t="shared" si="492"/>
        <v>0.33813537413704525</v>
      </c>
      <c r="N883" s="2">
        <f t="shared" si="502"/>
        <v>0</v>
      </c>
      <c r="O883" s="2">
        <f t="shared" si="503"/>
        <v>3.6575428982190628E-2</v>
      </c>
      <c r="P883" s="1">
        <f t="shared" ref="P883:AC883" si="506">SUM(P859:P882)</f>
        <v>573242</v>
      </c>
      <c r="R883" s="1">
        <f t="shared" si="506"/>
        <v>309990</v>
      </c>
      <c r="X883" s="1">
        <f t="shared" si="506"/>
        <v>29949</v>
      </c>
      <c r="AC883" s="1">
        <f t="shared" si="506"/>
        <v>3582</v>
      </c>
      <c r="AI883" s="7">
        <f t="shared" si="493"/>
        <v>0</v>
      </c>
      <c r="AJ883" s="7">
        <f t="shared" si="494"/>
        <v>0</v>
      </c>
      <c r="AK883" s="7">
        <f t="shared" si="495"/>
        <v>0</v>
      </c>
      <c r="AL883" s="7">
        <f t="shared" si="496"/>
        <v>0</v>
      </c>
      <c r="AM883" s="2">
        <f t="shared" si="497"/>
        <v>0</v>
      </c>
      <c r="AN883" s="2">
        <f t="shared" si="498"/>
        <v>0</v>
      </c>
      <c r="AO883" s="2">
        <f t="shared" si="499"/>
        <v>0</v>
      </c>
      <c r="AP883" s="2">
        <f t="shared" si="500"/>
        <v>0</v>
      </c>
      <c r="AR883" t="str">
        <f t="shared" si="504"/>
        <v>Maryland</v>
      </c>
      <c r="AS883" t="s">
        <v>1114</v>
      </c>
      <c r="AT883" s="182"/>
      <c r="AV883" s="98">
        <v>24</v>
      </c>
      <c r="AW883" s="100"/>
      <c r="AX883" s="98">
        <v>24</v>
      </c>
      <c r="AZ883" s="7" t="s">
        <v>1634</v>
      </c>
      <c r="BA883" t="s">
        <v>3208</v>
      </c>
    </row>
    <row r="884" spans="1:53">
      <c r="C884" s="1"/>
      <c r="E884" s="7"/>
      <c r="F884" s="7"/>
      <c r="G884" s="7"/>
      <c r="H884" s="49"/>
      <c r="I884" s="178"/>
      <c r="J884" s="2"/>
      <c r="AI884" s="7"/>
      <c r="AJ884" s="7"/>
      <c r="AK884" s="7"/>
      <c r="AL884" s="7"/>
      <c r="AT884" s="182"/>
      <c r="AV884" s="98"/>
      <c r="AW884" s="100"/>
    </row>
    <row r="885" spans="1:53" hidden="1" outlineLevel="1">
      <c r="A885" t="s">
        <v>2598</v>
      </c>
      <c r="B885" t="s">
        <v>2332</v>
      </c>
      <c r="C885" s="1">
        <f t="shared" ref="C885:C899" si="507">SUM(P885:AG885)</f>
        <v>44862</v>
      </c>
      <c r="D885" s="7">
        <f>IF(P885&gt;0,RANK(P885,(P885:R885,S885:AG885)),0)</f>
        <v>2</v>
      </c>
      <c r="E885" s="7">
        <f>IF(Q885&gt;0,RANK(Q885,(P885:R885,S885:AG885)),0)</f>
        <v>0</v>
      </c>
      <c r="F885" s="7">
        <f>IF(R885&gt;0,RANK(R885,(P885:R885,S885:AG885)),0)</f>
        <v>1</v>
      </c>
      <c r="G885" s="7">
        <f>IF(S885&gt;0,RANK(S885,(P885:R885,S885:AG885)),0)</f>
        <v>4</v>
      </c>
      <c r="H885" s="49">
        <f t="shared" ref="H885:H899" si="508">MAX(P885:Y885)-LARGE(P885:Y885,2)</f>
        <v>567</v>
      </c>
      <c r="I885" s="178">
        <f t="shared" si="505"/>
        <v>1.263875886050555E-2</v>
      </c>
      <c r="J885" s="2"/>
      <c r="K885" s="2">
        <f t="shared" ref="K885:K899" si="509">IF($C885=0,"-",P885/$C885)</f>
        <v>0.48791850563951672</v>
      </c>
      <c r="L885" s="2">
        <f t="shared" ref="L885:L899" si="510">IF($C885=0,"-",Q885/$C885)</f>
        <v>0</v>
      </c>
      <c r="M885" s="2">
        <f t="shared" ref="M885:M899" si="511">IF($C885=0,"-",R885/$C885)</f>
        <v>0.50055726450002225</v>
      </c>
      <c r="N885" s="2">
        <f t="shared" si="502"/>
        <v>3.677945700147118E-3</v>
      </c>
      <c r="O885" s="2">
        <f t="shared" si="503"/>
        <v>7.8462841603138597E-3</v>
      </c>
      <c r="P885" s="1">
        <f>SUMIF(Town!$AR$695:$AR$1045,$AX885,Town!P$695:P$1045)</f>
        <v>21889</v>
      </c>
      <c r="R885" s="1">
        <f>SUMIF(Town!$AR$695:$AR$1045,$AX885,Town!R$695:R$1045)</f>
        <v>22456</v>
      </c>
      <c r="S885" s="1">
        <f>SUMIF(Town!$AR$695:$AR$1045,$AX885,Town!S$695:S$1045)</f>
        <v>165</v>
      </c>
      <c r="X885" s="1">
        <f>SUMIF(Town!$AR$695:$AR$1045,$AX885,Town!X$695:X$1045)</f>
        <v>202</v>
      </c>
      <c r="Y885" s="1">
        <f>SUMIF(Town!$AR$695:$AR$1045,$AX885,Town!Y$695:Y$1045)</f>
        <v>99</v>
      </c>
      <c r="AC885" s="1">
        <f>SUMIF(Town!$AR$695:$AR$1045,$AX885,Town!AC$695:AC$1045)</f>
        <v>51</v>
      </c>
      <c r="AI885" s="7">
        <f t="shared" ref="AI885:AI899" si="512">IF(T885&gt;0,RANK(T885,(P885:Z885)),0)</f>
        <v>0</v>
      </c>
      <c r="AJ885" s="7">
        <f t="shared" ref="AJ885:AJ899" si="513">IF(U885&gt;0,RANK(U885,(P885:Z885)),0)</f>
        <v>0</v>
      </c>
      <c r="AK885" s="7">
        <f t="shared" ref="AK885:AK899" si="514">IF(V885&gt;0,RANK(V885,(P885:Z885)),0)</f>
        <v>0</v>
      </c>
      <c r="AL885" s="7">
        <f t="shared" ref="AL885:AL899" si="515">IF(W885&gt;0,RANK(W885,(P885:Z885)),0)</f>
        <v>0</v>
      </c>
      <c r="AM885" s="2">
        <f t="shared" ref="AM885:AM899" si="516">IF($C885=0,"-",T885/$C885)</f>
        <v>0</v>
      </c>
      <c r="AN885" s="2">
        <f t="shared" ref="AN885:AN899" si="517">IF($C885=0,"-",U885/$C885)</f>
        <v>0</v>
      </c>
      <c r="AO885" s="2">
        <f t="shared" ref="AO885:AO899" si="518">IF($C885=0,"-",V885/$C885)</f>
        <v>0</v>
      </c>
      <c r="AP885" s="2">
        <f t="shared" ref="AP885:AP899" si="519">IF($C885=0,"-",W885/$C885)</f>
        <v>0</v>
      </c>
      <c r="AR885" t="str">
        <f t="shared" si="504"/>
        <v>Barnstable</v>
      </c>
      <c r="AS885" t="s">
        <v>2332</v>
      </c>
      <c r="AT885" s="182">
        <v>9</v>
      </c>
      <c r="AV885" s="98">
        <v>25</v>
      </c>
      <c r="AW885" s="100">
        <v>1</v>
      </c>
      <c r="AX885" s="106">
        <f t="shared" ref="AX885:AX898" si="520">AV885*1000+AW885</f>
        <v>25001</v>
      </c>
      <c r="AZ885" s="7" t="s">
        <v>2975</v>
      </c>
      <c r="BA885" t="s">
        <v>3208</v>
      </c>
    </row>
    <row r="886" spans="1:53" hidden="1" outlineLevel="1">
      <c r="A886" t="s">
        <v>241</v>
      </c>
      <c r="B886" t="s">
        <v>2332</v>
      </c>
      <c r="C886" s="1">
        <f t="shared" si="507"/>
        <v>27096</v>
      </c>
      <c r="D886" s="7">
        <f>IF(P886&gt;0,RANK(P886,(P886:R886,S886:AG886)),0)</f>
        <v>2</v>
      </c>
      <c r="E886" s="7">
        <f>IF(Q886&gt;0,RANK(Q886,(P886:R886,S886:AG886)),0)</f>
        <v>0</v>
      </c>
      <c r="F886" s="7">
        <f>IF(R886&gt;0,RANK(R886,(P886:R886,S886:AG886)),0)</f>
        <v>1</v>
      </c>
      <c r="G886" s="7">
        <f>IF(S886&gt;0,RANK(S886,(P886:R886,S886:AG886)),0)</f>
        <v>4</v>
      </c>
      <c r="H886" s="49">
        <f t="shared" si="508"/>
        <v>935</v>
      </c>
      <c r="I886" s="178">
        <f t="shared" si="505"/>
        <v>3.4506938293475051E-2</v>
      </c>
      <c r="J886" s="2"/>
      <c r="K886" s="2">
        <f t="shared" si="509"/>
        <v>0.47667552406259228</v>
      </c>
      <c r="L886" s="2">
        <f t="shared" si="510"/>
        <v>0</v>
      </c>
      <c r="M886" s="2">
        <f t="shared" si="511"/>
        <v>0.51118246235606735</v>
      </c>
      <c r="N886" s="2">
        <f t="shared" si="502"/>
        <v>2.5465013286093889E-3</v>
      </c>
      <c r="O886" s="2">
        <f t="shared" si="503"/>
        <v>9.5955122527309825E-3</v>
      </c>
      <c r="P886" s="1">
        <f>SUMIF(Town!$AR$695:$AR$1045,$AX886,Town!P$695:P$1045)</f>
        <v>12916</v>
      </c>
      <c r="R886" s="1">
        <f>SUMIF(Town!$AR$695:$AR$1045,$AX886,Town!R$695:R$1045)</f>
        <v>13851</v>
      </c>
      <c r="S886" s="1">
        <f>SUMIF(Town!$AR$695:$AR$1045,$AX886,Town!S$695:S$1045)</f>
        <v>69</v>
      </c>
      <c r="X886" s="1">
        <f>SUMIF(Town!$AR$695:$AR$1045,$AX886,Town!X$695:X$1045)</f>
        <v>158</v>
      </c>
      <c r="Y886" s="1">
        <f>SUMIF(Town!$AR$695:$AR$1045,$AX886,Town!Y$695:Y$1045)</f>
        <v>66</v>
      </c>
      <c r="AC886" s="1">
        <f>SUMIF(Town!$AR$695:$AR$1045,$AX886,Town!AC$695:AC$1045)</f>
        <v>36</v>
      </c>
      <c r="AI886" s="7">
        <f t="shared" si="512"/>
        <v>0</v>
      </c>
      <c r="AJ886" s="7">
        <f t="shared" si="513"/>
        <v>0</v>
      </c>
      <c r="AK886" s="7">
        <f t="shared" si="514"/>
        <v>0</v>
      </c>
      <c r="AL886" s="7">
        <f t="shared" si="515"/>
        <v>0</v>
      </c>
      <c r="AM886" s="2">
        <f t="shared" si="516"/>
        <v>0</v>
      </c>
      <c r="AN886" s="2">
        <f t="shared" si="517"/>
        <v>0</v>
      </c>
      <c r="AO886" s="2">
        <f t="shared" si="518"/>
        <v>0</v>
      </c>
      <c r="AP886" s="2">
        <f t="shared" si="519"/>
        <v>0</v>
      </c>
      <c r="AR886" t="str">
        <f t="shared" si="504"/>
        <v>Berkshire</v>
      </c>
      <c r="AS886" t="s">
        <v>2332</v>
      </c>
      <c r="AT886" s="182">
        <v>1</v>
      </c>
      <c r="AV886" s="98">
        <v>25</v>
      </c>
      <c r="AW886" s="100">
        <v>3</v>
      </c>
      <c r="AX886" s="106">
        <f t="shared" si="520"/>
        <v>25003</v>
      </c>
      <c r="AZ886" s="7" t="s">
        <v>2975</v>
      </c>
      <c r="BA886" t="s">
        <v>3208</v>
      </c>
    </row>
    <row r="887" spans="1:53" hidden="1" outlineLevel="1">
      <c r="A887" t="s">
        <v>2786</v>
      </c>
      <c r="B887" t="s">
        <v>2332</v>
      </c>
      <c r="C887" s="1">
        <f t="shared" si="507"/>
        <v>75727</v>
      </c>
      <c r="D887" s="7">
        <f>IF(P887&gt;0,RANK(P887,(P887:R887,S887:AG887)),0)</f>
        <v>1</v>
      </c>
      <c r="E887" s="7">
        <f>IF(Q887&gt;0,RANK(Q887,(P887:R887,S887:AG887)),0)</f>
        <v>0</v>
      </c>
      <c r="F887" s="7">
        <f>IF(R887&gt;0,RANK(R887,(P887:R887,S887:AG887)),0)</f>
        <v>2</v>
      </c>
      <c r="G887" s="7">
        <f>IF(S887&gt;0,RANK(S887,(P887:R887,S887:AG887)),0)</f>
        <v>5</v>
      </c>
      <c r="H887" s="49">
        <f t="shared" si="508"/>
        <v>390</v>
      </c>
      <c r="I887" s="178">
        <f t="shared" si="505"/>
        <v>5.1500785717115425E-3</v>
      </c>
      <c r="J887" s="2"/>
      <c r="K887" s="2">
        <f t="shared" si="509"/>
        <v>0.49106659447753115</v>
      </c>
      <c r="L887" s="2">
        <f t="shared" si="510"/>
        <v>0</v>
      </c>
      <c r="M887" s="2">
        <f t="shared" si="511"/>
        <v>0.48591651590581958</v>
      </c>
      <c r="N887" s="2">
        <f t="shared" si="502"/>
        <v>4.1068575276981788E-3</v>
      </c>
      <c r="O887" s="2">
        <f t="shared" si="503"/>
        <v>1.8910032088951038E-2</v>
      </c>
      <c r="P887" s="1">
        <f>SUMIF(Town!$AR$695:$AR$1045,$AX887,Town!P$695:P$1045)</f>
        <v>37187</v>
      </c>
      <c r="R887" s="1">
        <f>SUMIF(Town!$AR$695:$AR$1045,$AX887,Town!R$695:R$1045)</f>
        <v>36797</v>
      </c>
      <c r="S887" s="1">
        <f>SUMIF(Town!$AR$695:$AR$1045,$AX887,Town!S$695:S$1045)</f>
        <v>311</v>
      </c>
      <c r="X887" s="1">
        <f>SUMIF(Town!$AR$695:$AR$1045,$AX887,Town!X$695:X$1045)</f>
        <v>735</v>
      </c>
      <c r="Y887" s="1">
        <f>SUMIF(Town!$AR$695:$AR$1045,$AX887,Town!Y$695:Y$1045)</f>
        <v>586</v>
      </c>
      <c r="AC887" s="1">
        <f>SUMIF(Town!$AR$695:$AR$1045,$AX887,Town!AC$695:AC$1045)</f>
        <v>111</v>
      </c>
      <c r="AI887" s="7">
        <f t="shared" si="512"/>
        <v>0</v>
      </c>
      <c r="AJ887" s="7">
        <f t="shared" si="513"/>
        <v>0</v>
      </c>
      <c r="AK887" s="7">
        <f t="shared" si="514"/>
        <v>0</v>
      </c>
      <c r="AL887" s="7">
        <f t="shared" si="515"/>
        <v>0</v>
      </c>
      <c r="AM887" s="2">
        <f t="shared" si="516"/>
        <v>0</v>
      </c>
      <c r="AN887" s="2">
        <f t="shared" si="517"/>
        <v>0</v>
      </c>
      <c r="AO887" s="2">
        <f t="shared" si="518"/>
        <v>0</v>
      </c>
      <c r="AP887" s="2">
        <f t="shared" si="519"/>
        <v>0</v>
      </c>
      <c r="AR887" t="str">
        <f t="shared" si="504"/>
        <v>Bristol</v>
      </c>
      <c r="AS887" t="s">
        <v>2332</v>
      </c>
      <c r="AT887" s="182"/>
      <c r="AV887" s="98">
        <v>25</v>
      </c>
      <c r="AW887" s="100">
        <v>5</v>
      </c>
      <c r="AX887" s="106">
        <f t="shared" si="520"/>
        <v>25005</v>
      </c>
      <c r="AZ887" s="7" t="s">
        <v>2975</v>
      </c>
      <c r="BA887" t="s">
        <v>3208</v>
      </c>
    </row>
    <row r="888" spans="1:53" hidden="1" outlineLevel="1">
      <c r="A888" t="s">
        <v>752</v>
      </c>
      <c r="B888" t="s">
        <v>2332</v>
      </c>
      <c r="C888" s="1">
        <f t="shared" si="507"/>
        <v>5148</v>
      </c>
      <c r="D888" s="7">
        <f>IF(P888&gt;0,RANK(P888,(P888:R888,S888:AG888)),0)</f>
        <v>2</v>
      </c>
      <c r="E888" s="7">
        <f>IF(Q888&gt;0,RANK(Q888,(P888:R888,S888:AG888)),0)</f>
        <v>0</v>
      </c>
      <c r="F888" s="7">
        <f>IF(R888&gt;0,RANK(R888,(P888:R888,S888:AG888)),0)</f>
        <v>1</v>
      </c>
      <c r="G888" s="7">
        <f>IF(S888&gt;0,RANK(S888,(P888:R888,S888:AG888)),0)</f>
        <v>3</v>
      </c>
      <c r="H888" s="49">
        <f t="shared" si="508"/>
        <v>492</v>
      </c>
      <c r="I888" s="178">
        <f t="shared" si="505"/>
        <v>9.5571095571095568E-2</v>
      </c>
      <c r="J888" s="2"/>
      <c r="K888" s="2">
        <f t="shared" si="509"/>
        <v>0.44910644910644909</v>
      </c>
      <c r="L888" s="2">
        <f t="shared" si="510"/>
        <v>0</v>
      </c>
      <c r="M888" s="2">
        <f t="shared" si="511"/>
        <v>0.5446775446775447</v>
      </c>
      <c r="N888" s="2">
        <f t="shared" si="502"/>
        <v>2.5252525252525255E-3</v>
      </c>
      <c r="O888" s="2">
        <f t="shared" si="503"/>
        <v>3.6907536907536281E-3</v>
      </c>
      <c r="P888" s="1">
        <f>SUMIF(Town!$AR$695:$AR$1045,$AX888,Town!P$695:P$1045)</f>
        <v>2312</v>
      </c>
      <c r="R888" s="1">
        <f>SUMIF(Town!$AR$695:$AR$1045,$AX888,Town!R$695:R$1045)</f>
        <v>2804</v>
      </c>
      <c r="S888" s="1">
        <f>SUMIF(Town!$AR$695:$AR$1045,$AX888,Town!S$695:S$1045)</f>
        <v>13</v>
      </c>
      <c r="X888" s="1">
        <f>SUMIF(Town!$AR$695:$AR$1045,$AX888,Town!X$695:X$1045)</f>
        <v>8</v>
      </c>
      <c r="Y888" s="1">
        <f>SUMIF(Town!$AR$695:$AR$1045,$AX888,Town!Y$695:Y$1045)</f>
        <v>10</v>
      </c>
      <c r="AC888" s="1">
        <f>SUMIF(Town!$AR$695:$AR$1045,$AX888,Town!AC$695:AC$1045)</f>
        <v>1</v>
      </c>
      <c r="AI888" s="7">
        <f t="shared" si="512"/>
        <v>0</v>
      </c>
      <c r="AJ888" s="7">
        <f t="shared" si="513"/>
        <v>0</v>
      </c>
      <c r="AK888" s="7">
        <f t="shared" si="514"/>
        <v>0</v>
      </c>
      <c r="AL888" s="7">
        <f t="shared" si="515"/>
        <v>0</v>
      </c>
      <c r="AM888" s="2">
        <f t="shared" si="516"/>
        <v>0</v>
      </c>
      <c r="AN888" s="2">
        <f t="shared" si="517"/>
        <v>0</v>
      </c>
      <c r="AO888" s="2">
        <f t="shared" si="518"/>
        <v>0</v>
      </c>
      <c r="AP888" s="2">
        <f t="shared" si="519"/>
        <v>0</v>
      </c>
      <c r="AR888" t="str">
        <f t="shared" si="504"/>
        <v>Dukes</v>
      </c>
      <c r="AS888" t="s">
        <v>2332</v>
      </c>
      <c r="AT888" s="182">
        <v>9</v>
      </c>
      <c r="AV888" s="98">
        <v>25</v>
      </c>
      <c r="AW888" s="100">
        <v>7</v>
      </c>
      <c r="AX888" s="106">
        <f t="shared" si="520"/>
        <v>25007</v>
      </c>
      <c r="AZ888" s="7" t="s">
        <v>2975</v>
      </c>
      <c r="BA888" t="s">
        <v>3208</v>
      </c>
    </row>
    <row r="889" spans="1:53" hidden="1" outlineLevel="1">
      <c r="A889" t="s">
        <v>819</v>
      </c>
      <c r="B889" t="s">
        <v>2332</v>
      </c>
      <c r="C889" s="1">
        <f t="shared" si="507"/>
        <v>134515</v>
      </c>
      <c r="D889" s="7">
        <f>IF(P889&gt;0,RANK(P889,(P889:R889,S889:AG889)),0)</f>
        <v>2</v>
      </c>
      <c r="E889" s="7">
        <f>IF(Q889&gt;0,RANK(Q889,(P889:R889,S889:AG889)),0)</f>
        <v>0</v>
      </c>
      <c r="F889" s="7">
        <f>IF(R889&gt;0,RANK(R889,(P889:R889,S889:AG889)),0)</f>
        <v>1</v>
      </c>
      <c r="G889" s="7">
        <f>IF(S889&gt;0,RANK(S889,(P889:R889,S889:AG889)),0)</f>
        <v>5</v>
      </c>
      <c r="H889" s="49">
        <f t="shared" si="508"/>
        <v>815</v>
      </c>
      <c r="I889" s="178">
        <f t="shared" si="505"/>
        <v>6.0588038508716498E-3</v>
      </c>
      <c r="J889" s="2"/>
      <c r="K889" s="2">
        <f t="shared" si="509"/>
        <v>0.48826524922871056</v>
      </c>
      <c r="L889" s="2">
        <f t="shared" si="510"/>
        <v>0</v>
      </c>
      <c r="M889" s="2">
        <f t="shared" si="511"/>
        <v>0.49432405307958222</v>
      </c>
      <c r="N889" s="2">
        <f t="shared" si="502"/>
        <v>3.7542281529940897E-3</v>
      </c>
      <c r="O889" s="2">
        <f t="shared" si="503"/>
        <v>1.3656469538713188E-2</v>
      </c>
      <c r="P889" s="1">
        <f>SUMIF(Town!$AR$695:$AR$1045,$AX889,Town!P$695:P$1045)</f>
        <v>65679</v>
      </c>
      <c r="R889" s="1">
        <f>SUMIF(Town!$AR$695:$AR$1045,$AX889,Town!R$695:R$1045)</f>
        <v>66494</v>
      </c>
      <c r="S889" s="1">
        <f>SUMIF(Town!$AR$695:$AR$1045,$AX889,Town!S$695:S$1045)</f>
        <v>505</v>
      </c>
      <c r="X889" s="1">
        <f>SUMIF(Town!$AR$695:$AR$1045,$AX889,Town!X$695:X$1045)</f>
        <v>1028</v>
      </c>
      <c r="Y889" s="1">
        <f>SUMIF(Town!$AR$695:$AR$1045,$AX889,Town!Y$695:Y$1045)</f>
        <v>649</v>
      </c>
      <c r="AC889" s="1">
        <f>SUMIF(Town!$AR$695:$AR$1045,$AX889,Town!AC$695:AC$1045)</f>
        <v>160</v>
      </c>
      <c r="AI889" s="7">
        <f t="shared" si="512"/>
        <v>0</v>
      </c>
      <c r="AJ889" s="7">
        <f t="shared" si="513"/>
        <v>0</v>
      </c>
      <c r="AK889" s="7">
        <f t="shared" si="514"/>
        <v>0</v>
      </c>
      <c r="AL889" s="7">
        <f t="shared" si="515"/>
        <v>0</v>
      </c>
      <c r="AM889" s="2">
        <f t="shared" si="516"/>
        <v>0</v>
      </c>
      <c r="AN889" s="2">
        <f t="shared" si="517"/>
        <v>0</v>
      </c>
      <c r="AO889" s="2">
        <f t="shared" si="518"/>
        <v>0</v>
      </c>
      <c r="AP889" s="2">
        <f t="shared" si="519"/>
        <v>0</v>
      </c>
      <c r="AR889" t="str">
        <f t="shared" si="504"/>
        <v>Essex</v>
      </c>
      <c r="AS889" t="s">
        <v>2332</v>
      </c>
      <c r="AT889" s="182"/>
      <c r="AV889" s="98">
        <v>25</v>
      </c>
      <c r="AW889" s="100">
        <v>9</v>
      </c>
      <c r="AX889" s="106">
        <f t="shared" si="520"/>
        <v>25009</v>
      </c>
      <c r="AZ889" s="7" t="s">
        <v>2975</v>
      </c>
      <c r="BA889" t="s">
        <v>3208</v>
      </c>
    </row>
    <row r="890" spans="1:53" hidden="1" outlineLevel="1">
      <c r="A890" t="s">
        <v>2429</v>
      </c>
      <c r="B890" t="s">
        <v>2332</v>
      </c>
      <c r="C890" s="1">
        <f t="shared" si="507"/>
        <v>18882</v>
      </c>
      <c r="D890" s="7">
        <f>IF(P890&gt;0,RANK(P890,(P890:R890,S890:AG890)),0)</f>
        <v>2</v>
      </c>
      <c r="E890" s="7">
        <f>IF(Q890&gt;0,RANK(Q890,(P890:R890,S890:AG890)),0)</f>
        <v>0</v>
      </c>
      <c r="F890" s="7">
        <f>IF(R890&gt;0,RANK(R890,(P890:R890,S890:AG890)),0)</f>
        <v>1</v>
      </c>
      <c r="G890" s="7">
        <f>IF(S890&gt;0,RANK(S890,(P890:R890,S890:AG890)),0)</f>
        <v>3</v>
      </c>
      <c r="H890" s="49">
        <f t="shared" si="508"/>
        <v>7801</v>
      </c>
      <c r="I890" s="178">
        <f t="shared" si="505"/>
        <v>0.41314479398368814</v>
      </c>
      <c r="J890" s="2"/>
      <c r="K890" s="2">
        <f t="shared" si="509"/>
        <v>0.2904882957313844</v>
      </c>
      <c r="L890" s="2">
        <f t="shared" si="510"/>
        <v>0</v>
      </c>
      <c r="M890" s="2">
        <f t="shared" si="511"/>
        <v>0.70363308971507255</v>
      </c>
      <c r="N890" s="2">
        <f t="shared" si="502"/>
        <v>2.5421035907213221E-3</v>
      </c>
      <c r="O890" s="2">
        <f t="shared" si="503"/>
        <v>3.3365109628217824E-3</v>
      </c>
      <c r="P890" s="1">
        <f>SUMIF(Town!$AR$695:$AR$1045,$AX890,Town!P$695:P$1045)</f>
        <v>5485</v>
      </c>
      <c r="R890" s="1">
        <f>SUMIF(Town!$AR$695:$AR$1045,$AX890,Town!R$695:R$1045)</f>
        <v>13286</v>
      </c>
      <c r="S890" s="1">
        <f>SUMIF(Town!$AR$695:$AR$1045,$AX890,Town!S$695:S$1045)</f>
        <v>48</v>
      </c>
      <c r="X890" s="1">
        <f>SUMIF(Town!$AR$695:$AR$1045,$AX890,Town!X$695:X$1045)</f>
        <v>34</v>
      </c>
      <c r="Y890" s="1">
        <f>SUMIF(Town!$AR$695:$AR$1045,$AX890,Town!Y$695:Y$1045)</f>
        <v>24</v>
      </c>
      <c r="AC890" s="1">
        <f>SUMIF(Town!$AR$695:$AR$1045,$AX890,Town!AC$695:AC$1045)</f>
        <v>5</v>
      </c>
      <c r="AI890" s="7">
        <f t="shared" si="512"/>
        <v>0</v>
      </c>
      <c r="AJ890" s="7">
        <f t="shared" si="513"/>
        <v>0</v>
      </c>
      <c r="AK890" s="7">
        <f t="shared" si="514"/>
        <v>0</v>
      </c>
      <c r="AL890" s="7">
        <f t="shared" si="515"/>
        <v>0</v>
      </c>
      <c r="AM890" s="2">
        <f t="shared" si="516"/>
        <v>0</v>
      </c>
      <c r="AN890" s="2">
        <f t="shared" si="517"/>
        <v>0</v>
      </c>
      <c r="AO890" s="2">
        <f t="shared" si="518"/>
        <v>0</v>
      </c>
      <c r="AP890" s="2">
        <f t="shared" si="519"/>
        <v>0</v>
      </c>
      <c r="AR890" t="str">
        <f t="shared" si="504"/>
        <v>Franklin</v>
      </c>
      <c r="AS890" t="s">
        <v>2332</v>
      </c>
      <c r="AT890" s="182"/>
      <c r="AV890" s="98">
        <v>25</v>
      </c>
      <c r="AW890" s="100">
        <v>11</v>
      </c>
      <c r="AX890" s="106">
        <f t="shared" si="520"/>
        <v>25011</v>
      </c>
      <c r="AZ890" s="7" t="s">
        <v>2975</v>
      </c>
      <c r="BA890" t="s">
        <v>3208</v>
      </c>
    </row>
    <row r="891" spans="1:53" hidden="1" outlineLevel="1">
      <c r="A891" t="s">
        <v>2909</v>
      </c>
      <c r="B891" t="s">
        <v>2332</v>
      </c>
      <c r="C891" s="1">
        <f t="shared" si="507"/>
        <v>62872</v>
      </c>
      <c r="D891" s="7">
        <f>IF(P891&gt;0,RANK(P891,(P891:R891,S891:AG891)),0)</f>
        <v>1</v>
      </c>
      <c r="E891" s="7">
        <f>IF(Q891&gt;0,RANK(Q891,(P891:R891,S891:AG891)),0)</f>
        <v>0</v>
      </c>
      <c r="F891" s="7">
        <f>IF(R891&gt;0,RANK(R891,(P891:R891,S891:AG891)),0)</f>
        <v>2</v>
      </c>
      <c r="G891" s="7">
        <f>IF(S891&gt;0,RANK(S891,(P891:R891,S891:AG891)),0)</f>
        <v>5</v>
      </c>
      <c r="H891" s="49">
        <f t="shared" si="508"/>
        <v>2077</v>
      </c>
      <c r="I891" s="178">
        <f t="shared" si="505"/>
        <v>3.3035373457182847E-2</v>
      </c>
      <c r="J891" s="2"/>
      <c r="K891" s="2">
        <f t="shared" si="509"/>
        <v>0.50540781269881663</v>
      </c>
      <c r="L891" s="2">
        <f t="shared" si="510"/>
        <v>0</v>
      </c>
      <c r="M891" s="2">
        <f t="shared" si="511"/>
        <v>0.4723724392416338</v>
      </c>
      <c r="N891" s="2">
        <f t="shared" si="502"/>
        <v>5.2964753785468893E-3</v>
      </c>
      <c r="O891" s="2">
        <f t="shared" si="503"/>
        <v>1.6923272681002681E-2</v>
      </c>
      <c r="P891" s="1">
        <f>SUMIF(Town!$AR$695:$AR$1045,$AX891,Town!P$695:P$1045)</f>
        <v>31776</v>
      </c>
      <c r="R891" s="1">
        <f>SUMIF(Town!$AR$695:$AR$1045,$AX891,Town!R$695:R$1045)</f>
        <v>29699</v>
      </c>
      <c r="S891" s="1">
        <f>SUMIF(Town!$AR$695:$AR$1045,$AX891,Town!S$695:S$1045)</f>
        <v>333</v>
      </c>
      <c r="X891" s="1">
        <f>SUMIF(Town!$AR$695:$AR$1045,$AX891,Town!X$695:X$1045)</f>
        <v>515</v>
      </c>
      <c r="Y891" s="1">
        <f>SUMIF(Town!$AR$695:$AR$1045,$AX891,Town!Y$695:Y$1045)</f>
        <v>417</v>
      </c>
      <c r="AC891" s="1">
        <f>SUMIF(Town!$AR$695:$AR$1045,$AX891,Town!AC$695:AC$1045)</f>
        <v>132</v>
      </c>
      <c r="AI891" s="7">
        <f t="shared" si="512"/>
        <v>0</v>
      </c>
      <c r="AJ891" s="7">
        <f t="shared" si="513"/>
        <v>0</v>
      </c>
      <c r="AK891" s="7">
        <f t="shared" si="514"/>
        <v>0</v>
      </c>
      <c r="AL891" s="7">
        <f t="shared" si="515"/>
        <v>0</v>
      </c>
      <c r="AM891" s="2">
        <f t="shared" si="516"/>
        <v>0</v>
      </c>
      <c r="AN891" s="2">
        <f t="shared" si="517"/>
        <v>0</v>
      </c>
      <c r="AO891" s="2">
        <f t="shared" si="518"/>
        <v>0</v>
      </c>
      <c r="AP891" s="2">
        <f t="shared" si="519"/>
        <v>0</v>
      </c>
      <c r="AR891" t="str">
        <f t="shared" si="504"/>
        <v>Hampden</v>
      </c>
      <c r="AS891" t="s">
        <v>2332</v>
      </c>
      <c r="AT891" s="182"/>
      <c r="AV891" s="98">
        <v>25</v>
      </c>
      <c r="AW891" s="100">
        <v>13</v>
      </c>
      <c r="AX891" s="106">
        <f t="shared" si="520"/>
        <v>25013</v>
      </c>
      <c r="AZ891" s="7" t="s">
        <v>2975</v>
      </c>
      <c r="BA891" t="s">
        <v>3208</v>
      </c>
    </row>
    <row r="892" spans="1:53" hidden="1" outlineLevel="1">
      <c r="A892" t="s">
        <v>2439</v>
      </c>
      <c r="B892" t="s">
        <v>2332</v>
      </c>
      <c r="C892" s="1">
        <f t="shared" si="507"/>
        <v>39363</v>
      </c>
      <c r="D892" s="7">
        <f>IF(P892&gt;0,RANK(P892,(P892:R892,S892:AG892)),0)</f>
        <v>2</v>
      </c>
      <c r="E892" s="7">
        <f>IF(Q892&gt;0,RANK(Q892,(P892:R892,S892:AG892)),0)</f>
        <v>0</v>
      </c>
      <c r="F892" s="7">
        <f>IF(R892&gt;0,RANK(R892,(P892:R892,S892:AG892)),0)</f>
        <v>1</v>
      </c>
      <c r="G892" s="7">
        <f>IF(S892&gt;0,RANK(S892,(P892:R892,S892:AG892)),0)</f>
        <v>4</v>
      </c>
      <c r="H892" s="49">
        <f t="shared" si="508"/>
        <v>10329</v>
      </c>
      <c r="I892" s="178">
        <f t="shared" si="505"/>
        <v>0.26240378019967991</v>
      </c>
      <c r="J892" s="2"/>
      <c r="K892" s="2">
        <f t="shared" si="509"/>
        <v>0.36351395980997381</v>
      </c>
      <c r="L892" s="2">
        <f t="shared" si="510"/>
        <v>0</v>
      </c>
      <c r="M892" s="2">
        <f t="shared" si="511"/>
        <v>0.62591774000965372</v>
      </c>
      <c r="N892" s="2">
        <f t="shared" si="502"/>
        <v>2.7182887483169476E-3</v>
      </c>
      <c r="O892" s="2">
        <f t="shared" si="503"/>
        <v>7.8500114320555221E-3</v>
      </c>
      <c r="P892" s="1">
        <f>SUMIF(Town!$AR$695:$AR$1045,$AX892,Town!P$695:P$1045)</f>
        <v>14309</v>
      </c>
      <c r="R892" s="1">
        <f>SUMIF(Town!$AR$695:$AR$1045,$AX892,Town!R$695:R$1045)</f>
        <v>24638</v>
      </c>
      <c r="S892" s="1">
        <f>SUMIF(Town!$AR$695:$AR$1045,$AX892,Town!S$695:S$1045)</f>
        <v>107</v>
      </c>
      <c r="X892" s="1">
        <f>SUMIF(Town!$AR$695:$AR$1045,$AX892,Town!X$695:X$1045)</f>
        <v>166</v>
      </c>
      <c r="Y892" s="1">
        <f>SUMIF(Town!$AR$695:$AR$1045,$AX892,Town!Y$695:Y$1045)</f>
        <v>106</v>
      </c>
      <c r="AC892" s="1">
        <f>SUMIF(Town!$AR$695:$AR$1045,$AX892,Town!AC$695:AC$1045)</f>
        <v>37</v>
      </c>
      <c r="AI892" s="7">
        <f t="shared" si="512"/>
        <v>0</v>
      </c>
      <c r="AJ892" s="7">
        <f t="shared" si="513"/>
        <v>0</v>
      </c>
      <c r="AK892" s="7">
        <f t="shared" si="514"/>
        <v>0</v>
      </c>
      <c r="AL892" s="7">
        <f t="shared" si="515"/>
        <v>0</v>
      </c>
      <c r="AM892" s="2">
        <f t="shared" si="516"/>
        <v>0</v>
      </c>
      <c r="AN892" s="2">
        <f t="shared" si="517"/>
        <v>0</v>
      </c>
      <c r="AO892" s="2">
        <f t="shared" si="518"/>
        <v>0</v>
      </c>
      <c r="AP892" s="2">
        <f t="shared" si="519"/>
        <v>0</v>
      </c>
      <c r="AR892" t="str">
        <f t="shared" si="504"/>
        <v>Hampshire</v>
      </c>
      <c r="AS892" t="s">
        <v>2332</v>
      </c>
      <c r="AT892" s="182"/>
      <c r="AV892" s="98">
        <v>25</v>
      </c>
      <c r="AW892" s="100">
        <v>15</v>
      </c>
      <c r="AX892" s="106">
        <f t="shared" si="520"/>
        <v>25015</v>
      </c>
      <c r="AZ892" s="7" t="s">
        <v>2975</v>
      </c>
      <c r="BA892" t="s">
        <v>3208</v>
      </c>
    </row>
    <row r="893" spans="1:53" hidden="1" outlineLevel="1">
      <c r="A893" t="s">
        <v>2249</v>
      </c>
      <c r="B893" t="s">
        <v>2332</v>
      </c>
      <c r="C893" s="1">
        <f t="shared" si="507"/>
        <v>329411</v>
      </c>
      <c r="D893" s="7">
        <f>IF(P893&gt;0,RANK(P893,(P893:R893,S893:AG893)),0)</f>
        <v>1</v>
      </c>
      <c r="E893" s="7">
        <f>IF(Q893&gt;0,RANK(Q893,(P893:R893,S893:AG893)),0)</f>
        <v>0</v>
      </c>
      <c r="F893" s="7">
        <f>IF(R893&gt;0,RANK(R893,(P893:R893,S893:AG893)),0)</f>
        <v>2</v>
      </c>
      <c r="G893" s="7">
        <f>IF(S893&gt;0,RANK(S893,(P893:R893,S893:AG893)),0)</f>
        <v>4</v>
      </c>
      <c r="H893" s="49">
        <f t="shared" si="508"/>
        <v>15311</v>
      </c>
      <c r="I893" s="178">
        <f t="shared" si="505"/>
        <v>4.6479929328407367E-2</v>
      </c>
      <c r="J893" s="2"/>
      <c r="K893" s="2">
        <f t="shared" si="509"/>
        <v>0.51636405584512968</v>
      </c>
      <c r="L893" s="2">
        <f t="shared" si="510"/>
        <v>0</v>
      </c>
      <c r="M893" s="2">
        <f t="shared" si="511"/>
        <v>0.46988412651672229</v>
      </c>
      <c r="N893" s="2">
        <f t="shared" si="502"/>
        <v>3.4091150568742391E-3</v>
      </c>
      <c r="O893" s="2">
        <f t="shared" si="503"/>
        <v>1.0342702581273795E-2</v>
      </c>
      <c r="P893" s="1">
        <f>SUMIF(Town!$AR$695:$AR$1045,$AX893,Town!P$695:P$1045)</f>
        <v>170096</v>
      </c>
      <c r="R893" s="1">
        <f>SUMIF(Town!$AR$695:$AR$1045,$AX893,Town!R$695:R$1045)</f>
        <v>154785</v>
      </c>
      <c r="S893" s="1">
        <f>SUMIF(Town!$AR$695:$AR$1045,$AX893,Town!S$695:S$1045)</f>
        <v>1123</v>
      </c>
      <c r="X893" s="1">
        <f>SUMIF(Town!$AR$695:$AR$1045,$AX893,Town!X$695:X$1045)</f>
        <v>1961</v>
      </c>
      <c r="Y893" s="1">
        <f>SUMIF(Town!$AR$695:$AR$1045,$AX893,Town!Y$695:Y$1045)</f>
        <v>1062</v>
      </c>
      <c r="AC893" s="1">
        <f>SUMIF(Town!$AR$695:$AR$1045,$AX893,Town!AC$695:AC$1045)</f>
        <v>384</v>
      </c>
      <c r="AI893" s="7">
        <f t="shared" si="512"/>
        <v>0</v>
      </c>
      <c r="AJ893" s="7">
        <f t="shared" si="513"/>
        <v>0</v>
      </c>
      <c r="AK893" s="7">
        <f t="shared" si="514"/>
        <v>0</v>
      </c>
      <c r="AL893" s="7">
        <f t="shared" si="515"/>
        <v>0</v>
      </c>
      <c r="AM893" s="2">
        <f t="shared" si="516"/>
        <v>0</v>
      </c>
      <c r="AN893" s="2">
        <f t="shared" si="517"/>
        <v>0</v>
      </c>
      <c r="AO893" s="2">
        <f t="shared" si="518"/>
        <v>0</v>
      </c>
      <c r="AP893" s="2">
        <f t="shared" si="519"/>
        <v>0</v>
      </c>
      <c r="AR893" t="str">
        <f t="shared" si="504"/>
        <v>Middlesex</v>
      </c>
      <c r="AS893" t="s">
        <v>2332</v>
      </c>
      <c r="AT893" s="182"/>
      <c r="AV893" s="98">
        <v>25</v>
      </c>
      <c r="AW893" s="100">
        <v>17</v>
      </c>
      <c r="AX893" s="106">
        <f t="shared" si="520"/>
        <v>25017</v>
      </c>
      <c r="AZ893" s="7" t="s">
        <v>2975</v>
      </c>
      <c r="BA893" t="s">
        <v>3208</v>
      </c>
    </row>
    <row r="894" spans="1:53" hidden="1" outlineLevel="1">
      <c r="A894" t="s">
        <v>2238</v>
      </c>
      <c r="B894" t="s">
        <v>2332</v>
      </c>
      <c r="C894" s="1">
        <f t="shared" si="507"/>
        <v>2057</v>
      </c>
      <c r="D894" s="7">
        <f>IF(P894&gt;0,RANK(P894,(P894:R894,S894:AG894)),0)</f>
        <v>2</v>
      </c>
      <c r="E894" s="7">
        <f>IF(Q894&gt;0,RANK(Q894,(P894:R894,S894:AG894)),0)</f>
        <v>0</v>
      </c>
      <c r="F894" s="7">
        <f>IF(R894&gt;0,RANK(R894,(P894:R894,S894:AG894)),0)</f>
        <v>1</v>
      </c>
      <c r="G894" s="7">
        <f>IF(S894&gt;0,RANK(S894,(P894:R894,S894:AG894)),0)</f>
        <v>4</v>
      </c>
      <c r="H894" s="49">
        <f t="shared" si="508"/>
        <v>81</v>
      </c>
      <c r="I894" s="178">
        <f t="shared" si="505"/>
        <v>3.9377734564900339E-2</v>
      </c>
      <c r="J894" s="2"/>
      <c r="K894" s="2">
        <f t="shared" si="509"/>
        <v>0.47593582887700536</v>
      </c>
      <c r="L894" s="2">
        <f t="shared" si="510"/>
        <v>0</v>
      </c>
      <c r="M894" s="2">
        <f t="shared" si="511"/>
        <v>0.51531356344190571</v>
      </c>
      <c r="N894" s="2">
        <f t="shared" si="502"/>
        <v>2.4307243558580457E-3</v>
      </c>
      <c r="O894" s="2">
        <f t="shared" si="503"/>
        <v>6.3198833252308831E-3</v>
      </c>
      <c r="P894" s="1">
        <f>SUMIF(Town!$AR$695:$AR$1045,$AX894,Town!P$695:P$1045)</f>
        <v>979</v>
      </c>
      <c r="R894" s="1">
        <f>SUMIF(Town!$AR$695:$AR$1045,$AX894,Town!R$695:R$1045)</f>
        <v>1060</v>
      </c>
      <c r="S894" s="1">
        <f>SUMIF(Town!$AR$695:$AR$1045,$AX894,Town!S$695:S$1045)</f>
        <v>5</v>
      </c>
      <c r="X894" s="1">
        <f>SUMIF(Town!$AR$695:$AR$1045,$AX894,Town!X$695:X$1045)</f>
        <v>10</v>
      </c>
      <c r="Y894" s="1">
        <f>SUMIF(Town!$AR$695:$AR$1045,$AX894,Town!Y$695:Y$1045)</f>
        <v>2</v>
      </c>
      <c r="AC894" s="1">
        <f>SUMIF(Town!$AR$695:$AR$1045,$AX894,Town!AC$695:AC$1045)</f>
        <v>1</v>
      </c>
      <c r="AI894" s="7">
        <f t="shared" si="512"/>
        <v>0</v>
      </c>
      <c r="AJ894" s="7">
        <f t="shared" si="513"/>
        <v>0</v>
      </c>
      <c r="AK894" s="7">
        <f t="shared" si="514"/>
        <v>0</v>
      </c>
      <c r="AL894" s="7">
        <f t="shared" si="515"/>
        <v>0</v>
      </c>
      <c r="AM894" s="2">
        <f t="shared" si="516"/>
        <v>0</v>
      </c>
      <c r="AN894" s="2">
        <f t="shared" si="517"/>
        <v>0</v>
      </c>
      <c r="AO894" s="2">
        <f t="shared" si="518"/>
        <v>0</v>
      </c>
      <c r="AP894" s="2">
        <f t="shared" si="519"/>
        <v>0</v>
      </c>
      <c r="AR894" t="str">
        <f t="shared" si="504"/>
        <v>Nantucket</v>
      </c>
      <c r="AS894" t="s">
        <v>2332</v>
      </c>
      <c r="AT894" s="182">
        <v>9</v>
      </c>
      <c r="AV894" s="98">
        <v>25</v>
      </c>
      <c r="AW894" s="100">
        <v>19</v>
      </c>
      <c r="AX894" s="106">
        <f t="shared" si="520"/>
        <v>25019</v>
      </c>
      <c r="AZ894" s="7" t="s">
        <v>2975</v>
      </c>
      <c r="BA894" t="s">
        <v>3208</v>
      </c>
    </row>
    <row r="895" spans="1:53" hidden="1" outlineLevel="1">
      <c r="A895" t="s">
        <v>502</v>
      </c>
      <c r="B895" t="s">
        <v>2332</v>
      </c>
      <c r="C895" s="1">
        <f t="shared" si="507"/>
        <v>136499</v>
      </c>
      <c r="D895" s="7">
        <f>IF(P895&gt;0,RANK(P895,(P895:R895,S895:AG895)),0)</f>
        <v>1</v>
      </c>
      <c r="E895" s="7">
        <f>IF(Q895&gt;0,RANK(Q895,(P895:R895,S895:AG895)),0)</f>
        <v>0</v>
      </c>
      <c r="F895" s="7">
        <f>IF(R895&gt;0,RANK(R895,(P895:R895,S895:AG895)),0)</f>
        <v>2</v>
      </c>
      <c r="G895" s="7">
        <f>IF(S895&gt;0,RANK(S895,(P895:R895,S895:AG895)),0)</f>
        <v>5</v>
      </c>
      <c r="H895" s="49">
        <f t="shared" si="508"/>
        <v>10270</v>
      </c>
      <c r="I895" s="178">
        <f t="shared" si="505"/>
        <v>7.523864643697023E-2</v>
      </c>
      <c r="J895" s="2"/>
      <c r="K895" s="2">
        <f t="shared" si="509"/>
        <v>0.52824562817310017</v>
      </c>
      <c r="L895" s="2">
        <f t="shared" si="510"/>
        <v>0</v>
      </c>
      <c r="M895" s="2">
        <f t="shared" si="511"/>
        <v>0.45300698173612991</v>
      </c>
      <c r="N895" s="2">
        <f t="shared" si="502"/>
        <v>4.7912438918966439E-3</v>
      </c>
      <c r="O895" s="2">
        <f t="shared" si="503"/>
        <v>1.3956146198873278E-2</v>
      </c>
      <c r="P895" s="1">
        <f>SUMIF(Town!$AR$695:$AR$1045,$AX895,Town!P$695:P$1045)</f>
        <v>72105</v>
      </c>
      <c r="R895" s="1">
        <f>SUMIF(Town!$AR$695:$AR$1045,$AX895,Town!R$695:R$1045)</f>
        <v>61835</v>
      </c>
      <c r="S895" s="1">
        <f>SUMIF(Town!$AR$695:$AR$1045,$AX895,Town!S$695:S$1045)</f>
        <v>654</v>
      </c>
      <c r="X895" s="1">
        <f>SUMIF(Town!$AR$695:$AR$1045,$AX895,Town!X$695:X$1045)</f>
        <v>1021</v>
      </c>
      <c r="Y895" s="1">
        <f>SUMIF(Town!$AR$695:$AR$1045,$AX895,Town!Y$695:Y$1045)</f>
        <v>704</v>
      </c>
      <c r="AC895" s="1">
        <f>SUMIF(Town!$AR$695:$AR$1045,$AX895,Town!AC$695:AC$1045)</f>
        <v>180</v>
      </c>
      <c r="AI895" s="7">
        <f t="shared" si="512"/>
        <v>0</v>
      </c>
      <c r="AJ895" s="7">
        <f t="shared" si="513"/>
        <v>0</v>
      </c>
      <c r="AK895" s="7">
        <f t="shared" si="514"/>
        <v>0</v>
      </c>
      <c r="AL895" s="7">
        <f t="shared" si="515"/>
        <v>0</v>
      </c>
      <c r="AM895" s="2">
        <f t="shared" si="516"/>
        <v>0</v>
      </c>
      <c r="AN895" s="2">
        <f t="shared" si="517"/>
        <v>0</v>
      </c>
      <c r="AO895" s="2">
        <f t="shared" si="518"/>
        <v>0</v>
      </c>
      <c r="AP895" s="2">
        <f t="shared" si="519"/>
        <v>0</v>
      </c>
      <c r="AR895" t="str">
        <f t="shared" si="504"/>
        <v>Norfolk</v>
      </c>
      <c r="AS895" t="s">
        <v>2332</v>
      </c>
      <c r="AT895" s="182"/>
      <c r="AV895" s="98">
        <v>25</v>
      </c>
      <c r="AW895" s="100">
        <v>21</v>
      </c>
      <c r="AX895" s="106">
        <f t="shared" si="520"/>
        <v>25021</v>
      </c>
      <c r="AZ895" s="7" t="s">
        <v>2975</v>
      </c>
      <c r="BA895" t="s">
        <v>3208</v>
      </c>
    </row>
    <row r="896" spans="1:53" hidden="1" outlineLevel="1">
      <c r="A896" t="s">
        <v>1803</v>
      </c>
      <c r="B896" t="s">
        <v>2332</v>
      </c>
      <c r="C896" s="1">
        <f t="shared" si="507"/>
        <v>80873</v>
      </c>
      <c r="D896" s="7">
        <f>IF(P896&gt;0,RANK(P896,(P896:R896,S896:AG896)),0)</f>
        <v>2</v>
      </c>
      <c r="E896" s="7">
        <f>IF(Q896&gt;0,RANK(Q896,(P896:R896,S896:AG896)),0)</f>
        <v>0</v>
      </c>
      <c r="F896" s="7">
        <f>IF(R896&gt;0,RANK(R896,(P896:R896,S896:AG896)),0)</f>
        <v>1</v>
      </c>
      <c r="G896" s="7">
        <f>IF(S896&gt;0,RANK(S896,(P896:R896,S896:AG896)),0)</f>
        <v>5</v>
      </c>
      <c r="H896" s="49">
        <f t="shared" si="508"/>
        <v>1054</v>
      </c>
      <c r="I896" s="178">
        <f t="shared" si="505"/>
        <v>1.3032779790535779E-2</v>
      </c>
      <c r="J896" s="2"/>
      <c r="K896" s="2">
        <f t="shared" si="509"/>
        <v>0.48427781830771705</v>
      </c>
      <c r="L896" s="2">
        <f t="shared" si="510"/>
        <v>0</v>
      </c>
      <c r="M896" s="2">
        <f t="shared" si="511"/>
        <v>0.49731059809825284</v>
      </c>
      <c r="N896" s="2">
        <f t="shared" si="502"/>
        <v>4.1546622482163389E-3</v>
      </c>
      <c r="O896" s="2">
        <f t="shared" si="503"/>
        <v>1.4256921345813828E-2</v>
      </c>
      <c r="P896" s="1">
        <f>SUMIF(Town!$AR$695:$AR$1045,$AX896,Town!P$695:P$1045)</f>
        <v>39165</v>
      </c>
      <c r="R896" s="1">
        <f>SUMIF(Town!$AR$695:$AR$1045,$AX896,Town!R$695:R$1045)</f>
        <v>40219</v>
      </c>
      <c r="S896" s="1">
        <f>SUMIF(Town!$AR$695:$AR$1045,$AX896,Town!S$695:S$1045)</f>
        <v>336</v>
      </c>
      <c r="X896" s="1">
        <f>SUMIF(Town!$AR$695:$AR$1045,$AX896,Town!X$695:X$1045)</f>
        <v>677</v>
      </c>
      <c r="Y896" s="1">
        <f>SUMIF(Town!$AR$695:$AR$1045,$AX896,Town!Y$695:Y$1045)</f>
        <v>364</v>
      </c>
      <c r="AC896" s="1">
        <f>SUMIF(Town!$AR$695:$AR$1045,$AX896,Town!AC$695:AC$1045)</f>
        <v>112</v>
      </c>
      <c r="AI896" s="7">
        <f t="shared" si="512"/>
        <v>0</v>
      </c>
      <c r="AJ896" s="7">
        <f t="shared" si="513"/>
        <v>0</v>
      </c>
      <c r="AK896" s="7">
        <f t="shared" si="514"/>
        <v>0</v>
      </c>
      <c r="AL896" s="7">
        <f t="shared" si="515"/>
        <v>0</v>
      </c>
      <c r="AM896" s="2">
        <f t="shared" si="516"/>
        <v>0</v>
      </c>
      <c r="AN896" s="2">
        <f t="shared" si="517"/>
        <v>0</v>
      </c>
      <c r="AO896" s="2">
        <f t="shared" si="518"/>
        <v>0</v>
      </c>
      <c r="AP896" s="2">
        <f t="shared" si="519"/>
        <v>0</v>
      </c>
      <c r="AR896" t="str">
        <f t="shared" si="504"/>
        <v>Plymouth</v>
      </c>
      <c r="AS896" t="s">
        <v>2332</v>
      </c>
      <c r="AT896" s="182"/>
      <c r="AV896" s="98">
        <v>25</v>
      </c>
      <c r="AW896" s="100">
        <v>23</v>
      </c>
      <c r="AX896" s="106">
        <f t="shared" si="520"/>
        <v>25023</v>
      </c>
      <c r="AZ896" s="7" t="s">
        <v>2975</v>
      </c>
      <c r="BA896" t="s">
        <v>3208</v>
      </c>
    </row>
    <row r="897" spans="1:55" hidden="1" outlineLevel="1">
      <c r="A897" t="s">
        <v>2098</v>
      </c>
      <c r="B897" t="s">
        <v>2332</v>
      </c>
      <c r="C897" s="1">
        <f t="shared" si="507"/>
        <v>139327</v>
      </c>
      <c r="D897" s="7">
        <f>IF(P897&gt;0,RANK(P897,(P897:R897,S897:AG897)),0)</f>
        <v>1</v>
      </c>
      <c r="E897" s="7">
        <f>IF(Q897&gt;0,RANK(Q897,(P897:R897,S897:AG897)),0)</f>
        <v>0</v>
      </c>
      <c r="F897" s="7">
        <f>IF(R897&gt;0,RANK(R897,(P897:R897,S897:AG897)),0)</f>
        <v>2</v>
      </c>
      <c r="G897" s="7">
        <f>IF(S897&gt;0,RANK(S897,(P897:R897,S897:AG897)),0)</f>
        <v>4</v>
      </c>
      <c r="H897" s="49">
        <f t="shared" si="508"/>
        <v>21180</v>
      </c>
      <c r="I897" s="178">
        <f t="shared" si="505"/>
        <v>0.15201647921795489</v>
      </c>
      <c r="J897" s="2"/>
      <c r="K897" s="2">
        <f t="shared" si="509"/>
        <v>0.56926511013658521</v>
      </c>
      <c r="L897" s="2">
        <f t="shared" si="510"/>
        <v>0</v>
      </c>
      <c r="M897" s="2">
        <f t="shared" si="511"/>
        <v>0.41724863091863029</v>
      </c>
      <c r="N897" s="2">
        <f t="shared" si="502"/>
        <v>4.2489969639768312E-3</v>
      </c>
      <c r="O897" s="2">
        <f t="shared" si="503"/>
        <v>9.2372619808076713E-3</v>
      </c>
      <c r="P897" s="1">
        <f>SUMIF(Town!$AR$695:$AR$1045,$AX897,Town!P$695:P$1045)</f>
        <v>79314</v>
      </c>
      <c r="R897" s="1">
        <f>SUMIF(Town!$AR$695:$AR$1045,$AX897,Town!R$695:R$1045)</f>
        <v>58134</v>
      </c>
      <c r="S897" s="1">
        <f>SUMIF(Town!$AR$695:$AR$1045,$AX897,Town!S$695:S$1045)</f>
        <v>592</v>
      </c>
      <c r="X897" s="1">
        <f>SUMIF(Town!$AR$695:$AR$1045,$AX897,Town!X$695:X$1045)</f>
        <v>749</v>
      </c>
      <c r="Y897" s="1">
        <f>SUMIF(Town!$AR$695:$AR$1045,$AX897,Town!Y$695:Y$1045)</f>
        <v>371</v>
      </c>
      <c r="AC897" s="1">
        <f>SUMIF(Town!$AR$695:$AR$1045,$AX897,Town!AC$695:AC$1045)</f>
        <v>167</v>
      </c>
      <c r="AI897" s="7">
        <f t="shared" si="512"/>
        <v>0</v>
      </c>
      <c r="AJ897" s="7">
        <f t="shared" si="513"/>
        <v>0</v>
      </c>
      <c r="AK897" s="7">
        <f t="shared" si="514"/>
        <v>0</v>
      </c>
      <c r="AL897" s="7">
        <f t="shared" si="515"/>
        <v>0</v>
      </c>
      <c r="AM897" s="2">
        <f t="shared" si="516"/>
        <v>0</v>
      </c>
      <c r="AN897" s="2">
        <f t="shared" si="517"/>
        <v>0</v>
      </c>
      <c r="AO897" s="2">
        <f t="shared" si="518"/>
        <v>0</v>
      </c>
      <c r="AP897" s="2">
        <f t="shared" si="519"/>
        <v>0</v>
      </c>
      <c r="AR897" t="str">
        <f t="shared" si="504"/>
        <v>Suffolk</v>
      </c>
      <c r="AS897" t="s">
        <v>2332</v>
      </c>
      <c r="AT897" s="182"/>
      <c r="AV897" s="98">
        <v>25</v>
      </c>
      <c r="AW897" s="100">
        <v>25</v>
      </c>
      <c r="AX897" s="106">
        <f t="shared" si="520"/>
        <v>25025</v>
      </c>
      <c r="AZ897" s="7" t="s">
        <v>2975</v>
      </c>
      <c r="BA897" t="s">
        <v>3208</v>
      </c>
    </row>
    <row r="898" spans="1:55" hidden="1" outlineLevel="1">
      <c r="A898" t="s">
        <v>1781</v>
      </c>
      <c r="B898" t="s">
        <v>2332</v>
      </c>
      <c r="C898" s="1">
        <f t="shared" si="507"/>
        <v>119338</v>
      </c>
      <c r="D898" s="7">
        <f>IF(P898&gt;0,RANK(P898,(P898:R898,S898:AG898)),0)</f>
        <v>2</v>
      </c>
      <c r="E898" s="7">
        <f>IF(Q898&gt;0,RANK(Q898,(P898:R898,S898:AG898)),0)</f>
        <v>0</v>
      </c>
      <c r="F898" s="7">
        <f>IF(R898&gt;0,RANK(R898,(P898:R898,S898:AG898)),0)</f>
        <v>1</v>
      </c>
      <c r="G898" s="7">
        <f>IF(S898&gt;0,RANK(S898,(P898:R898,S898:AG898)),0)</f>
        <v>4</v>
      </c>
      <c r="H898" s="49">
        <f t="shared" si="508"/>
        <v>10135</v>
      </c>
      <c r="I898" s="178">
        <f t="shared" si="505"/>
        <v>8.492684643617289E-2</v>
      </c>
      <c r="J898" s="2"/>
      <c r="K898" s="2">
        <f t="shared" si="509"/>
        <v>0.44922824247096482</v>
      </c>
      <c r="L898" s="2">
        <f t="shared" si="510"/>
        <v>0</v>
      </c>
      <c r="M898" s="2">
        <f t="shared" si="511"/>
        <v>0.5341550889071377</v>
      </c>
      <c r="N898" s="2">
        <f t="shared" si="502"/>
        <v>4.3741306205902566E-3</v>
      </c>
      <c r="O898" s="2">
        <f t="shared" si="503"/>
        <v>1.2242538001307222E-2</v>
      </c>
      <c r="P898" s="1">
        <f>SUMIF(Town!$AR$695:$AR$1045,$AX898,Town!P$695:P$1045)</f>
        <v>53610</v>
      </c>
      <c r="R898" s="1">
        <f>SUMIF(Town!$AR$695:$AR$1045,$AX898,Town!R$695:R$1045)</f>
        <v>63745</v>
      </c>
      <c r="S898" s="1">
        <f>SUMIF(Town!$AR$695:$AR$1045,$AX898,Town!S$695:S$1045)</f>
        <v>522</v>
      </c>
      <c r="X898" s="1">
        <f>SUMIF(Town!$AR$695:$AR$1045,$AX898,Town!X$695:X$1045)</f>
        <v>826</v>
      </c>
      <c r="Y898" s="1">
        <f>SUMIF(Town!$AR$695:$AR$1045,$AX898,Town!Y$695:Y$1045)</f>
        <v>467</v>
      </c>
      <c r="AC898" s="1">
        <f>SUMIF(Town!$AR$695:$AR$1045,$AX898,Town!AC$695:AC$1045)</f>
        <v>168</v>
      </c>
      <c r="AI898" s="7">
        <f t="shared" si="512"/>
        <v>0</v>
      </c>
      <c r="AJ898" s="7">
        <f t="shared" si="513"/>
        <v>0</v>
      </c>
      <c r="AK898" s="7">
        <f t="shared" si="514"/>
        <v>0</v>
      </c>
      <c r="AL898" s="7">
        <f t="shared" si="515"/>
        <v>0</v>
      </c>
      <c r="AM898" s="2">
        <f t="shared" si="516"/>
        <v>0</v>
      </c>
      <c r="AN898" s="2">
        <f t="shared" si="517"/>
        <v>0</v>
      </c>
      <c r="AO898" s="2">
        <f t="shared" si="518"/>
        <v>0</v>
      </c>
      <c r="AP898" s="2">
        <f t="shared" si="519"/>
        <v>0</v>
      </c>
      <c r="AR898" t="str">
        <f t="shared" si="504"/>
        <v>Worcester</v>
      </c>
      <c r="AS898" t="s">
        <v>2332</v>
      </c>
      <c r="AT898" s="182"/>
      <c r="AV898" s="98">
        <v>25</v>
      </c>
      <c r="AW898" s="100">
        <v>27</v>
      </c>
      <c r="AX898" s="106">
        <f t="shared" si="520"/>
        <v>25027</v>
      </c>
      <c r="AZ898" s="7" t="s">
        <v>2975</v>
      </c>
      <c r="BA898" t="s">
        <v>3208</v>
      </c>
    </row>
    <row r="899" spans="1:55" collapsed="1">
      <c r="A899" t="s">
        <v>2548</v>
      </c>
      <c r="B899" t="s">
        <v>1114</v>
      </c>
      <c r="C899" s="1">
        <f t="shared" si="507"/>
        <v>1215970</v>
      </c>
      <c r="D899" s="7">
        <f>IF(P899&gt;0,RANK(P899,(P899:R899,S899:AG899)),0)</f>
        <v>1</v>
      </c>
      <c r="E899" s="7">
        <f>IF(Q899&gt;0,RANK(Q899,(P899:R899,S899:AG899)),0)</f>
        <v>0</v>
      </c>
      <c r="F899" s="7">
        <f>IF(R899&gt;0,RANK(R899,(P899:R899,S899:AG899)),0)</f>
        <v>2</v>
      </c>
      <c r="G899" s="7">
        <f>IF(S899&gt;0,RANK(S899,(P899:R899,S899:AG899)),0)</f>
        <v>5</v>
      </c>
      <c r="H899" s="49">
        <f t="shared" si="508"/>
        <v>17019</v>
      </c>
      <c r="I899" s="178">
        <f t="shared" si="505"/>
        <v>1.3996233459707064E-2</v>
      </c>
      <c r="J899" s="2"/>
      <c r="K899" s="2">
        <f t="shared" si="509"/>
        <v>0.49904356192998184</v>
      </c>
      <c r="L899" s="2">
        <f t="shared" si="510"/>
        <v>0</v>
      </c>
      <c r="M899" s="2">
        <f t="shared" si="511"/>
        <v>0.48504732847027476</v>
      </c>
      <c r="N899" s="2">
        <f t="shared" si="502"/>
        <v>3.9334852011151588E-3</v>
      </c>
      <c r="O899" s="2">
        <f t="shared" si="503"/>
        <v>1.1975624398628294E-2</v>
      </c>
      <c r="P899" s="1">
        <f>SUM(P885:P898)</f>
        <v>606822</v>
      </c>
      <c r="R899" s="1">
        <f t="shared" ref="R899:S899" si="521">SUM(R885:R898)</f>
        <v>589803</v>
      </c>
      <c r="S899" s="1">
        <f t="shared" si="521"/>
        <v>4783</v>
      </c>
      <c r="X899" s="1">
        <f t="shared" ref="X899:Y899" si="522">SUM(X885:X898)</f>
        <v>8090</v>
      </c>
      <c r="Y899" s="1">
        <f t="shared" si="522"/>
        <v>4927</v>
      </c>
      <c r="AC899" s="1">
        <f t="shared" ref="AC899" si="523">SUM(AC885:AC898)</f>
        <v>1545</v>
      </c>
      <c r="AE899" s="49"/>
      <c r="AI899" s="7">
        <f t="shared" si="512"/>
        <v>0</v>
      </c>
      <c r="AJ899" s="7">
        <f t="shared" si="513"/>
        <v>0</v>
      </c>
      <c r="AK899" s="7">
        <f t="shared" si="514"/>
        <v>0</v>
      </c>
      <c r="AL899" s="7">
        <f t="shared" si="515"/>
        <v>0</v>
      </c>
      <c r="AM899" s="2">
        <f t="shared" si="516"/>
        <v>0</v>
      </c>
      <c r="AN899" s="2">
        <f t="shared" si="517"/>
        <v>0</v>
      </c>
      <c r="AO899" s="2">
        <f t="shared" si="518"/>
        <v>0</v>
      </c>
      <c r="AP899" s="2">
        <f t="shared" si="519"/>
        <v>0</v>
      </c>
      <c r="AR899" t="str">
        <f t="shared" si="504"/>
        <v>Massachusetts</v>
      </c>
      <c r="AS899" t="s">
        <v>1114</v>
      </c>
      <c r="AT899" s="182"/>
      <c r="AV899" s="98">
        <v>25</v>
      </c>
      <c r="AW899" s="100"/>
      <c r="AX899" s="98">
        <v>25</v>
      </c>
      <c r="AZ899" s="7" t="s">
        <v>1634</v>
      </c>
      <c r="BA899" t="s">
        <v>3208</v>
      </c>
    </row>
    <row r="900" spans="1:55">
      <c r="C900" s="1"/>
      <c r="E900" s="7"/>
      <c r="F900" s="7"/>
      <c r="G900" s="7"/>
      <c r="H900" s="49"/>
      <c r="I900" s="178"/>
      <c r="J900" s="2"/>
      <c r="P900" s="49"/>
      <c r="Q900" s="49"/>
      <c r="R900" s="49"/>
      <c r="S900" s="49"/>
      <c r="T900" s="49"/>
      <c r="U900" s="49"/>
      <c r="V900" s="49"/>
      <c r="W900" s="49"/>
      <c r="Y900" s="49"/>
      <c r="AI900" s="7"/>
      <c r="AJ900" s="7"/>
      <c r="AK900" s="7"/>
      <c r="AL900" s="7"/>
      <c r="AT900" s="182"/>
      <c r="AV900" s="98"/>
      <c r="AW900" s="100"/>
    </row>
    <row r="901" spans="1:55" hidden="1" outlineLevel="1">
      <c r="A901" t="s">
        <v>3155</v>
      </c>
      <c r="B901" t="s">
        <v>3268</v>
      </c>
      <c r="C901" s="1">
        <f t="shared" ref="C901:C932" si="524">SUM(P901:AG901)</f>
        <v>950</v>
      </c>
      <c r="D901" s="7">
        <f>IF(P901&gt;0,RANK(P901,(P901:R901,S901:AG901)),0)</f>
        <v>1</v>
      </c>
      <c r="E901" s="7">
        <f>IF(Q901&gt;0,RANK(Q901,(P901:R901,S901:AG901)),0)</f>
        <v>0</v>
      </c>
      <c r="F901" s="7">
        <f>IF(R901&gt;0,RANK(R901,(P901:R901,S901:AG901)),0)</f>
        <v>2</v>
      </c>
      <c r="G901" s="7">
        <f>IF(S901&gt;0,RANK(S901,(P901:R901,S901:AG901)),0)</f>
        <v>4</v>
      </c>
      <c r="H901" s="49">
        <f t="shared" ref="H901:H932" si="525">MAX(P901:Y901)-LARGE(P901:Y901,2)</f>
        <v>8</v>
      </c>
      <c r="I901" s="178">
        <f t="shared" si="505"/>
        <v>8.4210526315789472E-3</v>
      </c>
      <c r="J901" s="2"/>
      <c r="K901" s="2">
        <f t="shared" ref="K901:K932" si="526">IF($C901=0,"-",P901/$C901)</f>
        <v>0.48736842105263156</v>
      </c>
      <c r="L901" s="2">
        <f t="shared" ref="L901:L932" si="527">IF($C901=0,"-",Q901/$C901)</f>
        <v>0</v>
      </c>
      <c r="M901" s="2">
        <f t="shared" ref="M901:M932" si="528">IF($C901=0,"-",R901/$C901)</f>
        <v>0.47894736842105262</v>
      </c>
      <c r="N901" s="2">
        <f t="shared" si="502"/>
        <v>5.263157894736842E-3</v>
      </c>
      <c r="O901" s="2">
        <f t="shared" si="503"/>
        <v>2.8421052631578975E-2</v>
      </c>
      <c r="P901" s="1">
        <v>463</v>
      </c>
      <c r="R901" s="1">
        <v>455</v>
      </c>
      <c r="S901" s="1">
        <v>5</v>
      </c>
      <c r="X901" s="1">
        <v>26</v>
      </c>
      <c r="AC901" s="1">
        <v>1</v>
      </c>
      <c r="AI901" s="7">
        <f t="shared" ref="AI901:AI932" si="529">IF(T901&gt;0,RANK(T901,(P901:Z901)),0)</f>
        <v>0</v>
      </c>
      <c r="AJ901" s="7">
        <f t="shared" ref="AJ901:AJ932" si="530">IF(U901&gt;0,RANK(U901,(P901:Z901)),0)</f>
        <v>0</v>
      </c>
      <c r="AK901" s="7">
        <f t="shared" ref="AK901:AK932" si="531">IF(V901&gt;0,RANK(V901,(P901:Z901)),0)</f>
        <v>0</v>
      </c>
      <c r="AL901" s="7">
        <f t="shared" ref="AL901:AL932" si="532">IF(W901&gt;0,RANK(W901,(P901:Z901)),0)</f>
        <v>0</v>
      </c>
      <c r="AM901" s="2">
        <f t="shared" ref="AM901:AM932" si="533">IF($C901=0,"-",T901/$C901)</f>
        <v>0</v>
      </c>
      <c r="AN901" s="2">
        <f t="shared" ref="AN901:AN932" si="534">IF($C901=0,"-",U901/$C901)</f>
        <v>0</v>
      </c>
      <c r="AO901" s="2">
        <f t="shared" ref="AO901:AO932" si="535">IF($C901=0,"-",V901/$C901)</f>
        <v>0</v>
      </c>
      <c r="AP901" s="2">
        <f t="shared" ref="AP901:AP932" si="536">IF($C901=0,"-",W901/$C901)</f>
        <v>0</v>
      </c>
      <c r="AR901" t="str">
        <f t="shared" si="504"/>
        <v>Alcona</v>
      </c>
      <c r="AS901" t="s">
        <v>3268</v>
      </c>
      <c r="AT901" s="182">
        <v>1</v>
      </c>
      <c r="AV901" s="98">
        <v>26</v>
      </c>
      <c r="AW901" s="100">
        <v>1</v>
      </c>
      <c r="AX901" s="106">
        <f t="shared" ref="AX901:AX932" si="537">AV901*1000+AW901</f>
        <v>26001</v>
      </c>
      <c r="AZ901" s="7" t="s">
        <v>2975</v>
      </c>
      <c r="BA901" t="s">
        <v>3208</v>
      </c>
      <c r="BB901" s="192"/>
      <c r="BC901" s="192"/>
    </row>
    <row r="902" spans="1:55" hidden="1" outlineLevel="1">
      <c r="A902" t="s">
        <v>1939</v>
      </c>
      <c r="B902" t="s">
        <v>3268</v>
      </c>
      <c r="C902" s="1">
        <f t="shared" si="524"/>
        <v>1036</v>
      </c>
      <c r="D902" s="7">
        <f>IF(P902&gt;0,RANK(P902,(P902:R902,S902:AG902)),0)</f>
        <v>2</v>
      </c>
      <c r="E902" s="7">
        <f>IF(Q902&gt;0,RANK(Q902,(P902:R902,S902:AG902)),0)</f>
        <v>0</v>
      </c>
      <c r="F902" s="7">
        <f>IF(R902&gt;0,RANK(R902,(P902:R902,S902:AG902)),0)</f>
        <v>1</v>
      </c>
      <c r="G902" s="7">
        <f>IF(S902&gt;0,RANK(S902,(P902:R902,S902:AG902)),0)</f>
        <v>4</v>
      </c>
      <c r="H902" s="49">
        <f t="shared" si="525"/>
        <v>238</v>
      </c>
      <c r="I902" s="178">
        <f t="shared" si="505"/>
        <v>0.22972972972972974</v>
      </c>
      <c r="J902" s="2"/>
      <c r="K902" s="2">
        <f t="shared" si="526"/>
        <v>0.37065637065637064</v>
      </c>
      <c r="L902" s="2">
        <f t="shared" si="527"/>
        <v>0</v>
      </c>
      <c r="M902" s="2">
        <f t="shared" si="528"/>
        <v>0.60038610038610041</v>
      </c>
      <c r="N902" s="2">
        <f t="shared" si="502"/>
        <v>2.8957528957528956E-3</v>
      </c>
      <c r="O902" s="2">
        <f t="shared" si="503"/>
        <v>2.6061776061776114E-2</v>
      </c>
      <c r="P902" s="1">
        <v>384</v>
      </c>
      <c r="R902" s="1">
        <v>622</v>
      </c>
      <c r="S902" s="1">
        <v>3</v>
      </c>
      <c r="X902" s="1">
        <v>26</v>
      </c>
      <c r="AC902" s="1">
        <v>1</v>
      </c>
      <c r="AI902" s="7">
        <f t="shared" si="529"/>
        <v>0</v>
      </c>
      <c r="AJ902" s="7">
        <f t="shared" si="530"/>
        <v>0</v>
      </c>
      <c r="AK902" s="7">
        <f t="shared" si="531"/>
        <v>0</v>
      </c>
      <c r="AL902" s="7">
        <f t="shared" si="532"/>
        <v>0</v>
      </c>
      <c r="AM902" s="2">
        <f t="shared" si="533"/>
        <v>0</v>
      </c>
      <c r="AN902" s="2">
        <f t="shared" si="534"/>
        <v>0</v>
      </c>
      <c r="AO902" s="2">
        <f t="shared" si="535"/>
        <v>0</v>
      </c>
      <c r="AP902" s="2">
        <f t="shared" si="536"/>
        <v>0</v>
      </c>
      <c r="AR902" t="str">
        <f t="shared" si="504"/>
        <v>Alger</v>
      </c>
      <c r="AS902" t="s">
        <v>3268</v>
      </c>
      <c r="AT902" s="182">
        <v>1</v>
      </c>
      <c r="AV902" s="98">
        <v>26</v>
      </c>
      <c r="AW902" s="100">
        <v>3</v>
      </c>
      <c r="AX902" s="106">
        <f t="shared" si="537"/>
        <v>26003</v>
      </c>
      <c r="AZ902" s="7" t="s">
        <v>2975</v>
      </c>
      <c r="BA902" t="s">
        <v>3208</v>
      </c>
      <c r="BB902" s="192"/>
    </row>
    <row r="903" spans="1:55" hidden="1" outlineLevel="1">
      <c r="A903" t="s">
        <v>921</v>
      </c>
      <c r="B903" t="s">
        <v>3268</v>
      </c>
      <c r="C903" s="1">
        <f t="shared" si="524"/>
        <v>9238</v>
      </c>
      <c r="D903" s="7">
        <f>IF(P903&gt;0,RANK(P903,(P903:R903,S903:AG903)),0)</f>
        <v>2</v>
      </c>
      <c r="E903" s="7">
        <f>IF(Q903&gt;0,RANK(Q903,(P903:R903,S903:AG903)),0)</f>
        <v>0</v>
      </c>
      <c r="F903" s="7">
        <f>IF(R903&gt;0,RANK(R903,(P903:R903,S903:AG903)),0)</f>
        <v>1</v>
      </c>
      <c r="G903" s="7">
        <f>IF(S903&gt;0,RANK(S903,(P903:R903,S903:AG903)),0)</f>
        <v>4</v>
      </c>
      <c r="H903" s="49">
        <f t="shared" si="525"/>
        <v>2058</v>
      </c>
      <c r="I903" s="178">
        <f t="shared" si="505"/>
        <v>0.22277549253085083</v>
      </c>
      <c r="J903" s="2"/>
      <c r="K903" s="2">
        <f t="shared" si="526"/>
        <v>0.38006061918164102</v>
      </c>
      <c r="L903" s="2">
        <f t="shared" si="527"/>
        <v>0</v>
      </c>
      <c r="M903" s="2">
        <f t="shared" si="528"/>
        <v>0.60283611171249185</v>
      </c>
      <c r="N903" s="2">
        <f t="shared" si="502"/>
        <v>8.6598830915782634E-4</v>
      </c>
      <c r="O903" s="2">
        <f t="shared" si="503"/>
        <v>1.6237280796709299E-2</v>
      </c>
      <c r="P903" s="1">
        <v>3511</v>
      </c>
      <c r="R903" s="1">
        <v>5569</v>
      </c>
      <c r="S903" s="1">
        <v>8</v>
      </c>
      <c r="X903" s="1">
        <v>142</v>
      </c>
      <c r="AC903" s="1">
        <v>8</v>
      </c>
      <c r="AI903" s="7">
        <f t="shared" si="529"/>
        <v>0</v>
      </c>
      <c r="AJ903" s="7">
        <f t="shared" si="530"/>
        <v>0</v>
      </c>
      <c r="AK903" s="7">
        <f t="shared" si="531"/>
        <v>0</v>
      </c>
      <c r="AL903" s="7">
        <f t="shared" si="532"/>
        <v>0</v>
      </c>
      <c r="AM903" s="2">
        <f t="shared" si="533"/>
        <v>0</v>
      </c>
      <c r="AN903" s="2">
        <f t="shared" si="534"/>
        <v>0</v>
      </c>
      <c r="AO903" s="2">
        <f t="shared" si="535"/>
        <v>0</v>
      </c>
      <c r="AP903" s="2">
        <f t="shared" si="536"/>
        <v>0</v>
      </c>
      <c r="AR903" t="str">
        <f t="shared" si="504"/>
        <v>Allegan</v>
      </c>
      <c r="AS903" t="s">
        <v>3268</v>
      </c>
      <c r="AT903" s="182"/>
      <c r="AV903" s="98">
        <v>26</v>
      </c>
      <c r="AW903" s="100">
        <v>5</v>
      </c>
      <c r="AX903" s="106">
        <f t="shared" si="537"/>
        <v>26005</v>
      </c>
      <c r="AZ903" s="7" t="s">
        <v>2975</v>
      </c>
      <c r="BA903" t="s">
        <v>3208</v>
      </c>
      <c r="BB903" s="192"/>
      <c r="BC903" s="1"/>
    </row>
    <row r="904" spans="1:55" hidden="1" outlineLevel="1">
      <c r="A904" t="s">
        <v>581</v>
      </c>
      <c r="B904" t="s">
        <v>3268</v>
      </c>
      <c r="C904" s="1">
        <f t="shared" si="524"/>
        <v>2490</v>
      </c>
      <c r="D904" s="7">
        <f>IF(P904&gt;0,RANK(P904,(P904:R904,S904:AG904)),0)</f>
        <v>2</v>
      </c>
      <c r="E904" s="7">
        <f>IF(Q904&gt;0,RANK(Q904,(P904:R904,S904:AG904)),0)</f>
        <v>0</v>
      </c>
      <c r="F904" s="7">
        <f>IF(R904&gt;0,RANK(R904,(P904:R904,S904:AG904)),0)</f>
        <v>1</v>
      </c>
      <c r="G904" s="7">
        <f>IF(S904&gt;0,RANK(S904,(P904:R904,S904:AG904)),0)</f>
        <v>4</v>
      </c>
      <c r="H904" s="49">
        <f t="shared" si="525"/>
        <v>245</v>
      </c>
      <c r="I904" s="178">
        <f t="shared" si="505"/>
        <v>9.8393574297188757E-2</v>
      </c>
      <c r="J904" s="2"/>
      <c r="K904" s="2">
        <f t="shared" si="526"/>
        <v>0.44257028112449798</v>
      </c>
      <c r="L904" s="2">
        <f t="shared" si="527"/>
        <v>0</v>
      </c>
      <c r="M904" s="2">
        <f t="shared" si="528"/>
        <v>0.54096385542168679</v>
      </c>
      <c r="N904" s="2">
        <f t="shared" si="502"/>
        <v>4.4176706827309233E-3</v>
      </c>
      <c r="O904" s="2">
        <f t="shared" si="503"/>
        <v>1.2048192771084255E-2</v>
      </c>
      <c r="P904" s="1">
        <v>1102</v>
      </c>
      <c r="R904" s="1">
        <v>1347</v>
      </c>
      <c r="S904" s="1">
        <v>11</v>
      </c>
      <c r="X904" s="1">
        <v>26</v>
      </c>
      <c r="AC904" s="1">
        <v>4</v>
      </c>
      <c r="AI904" s="7">
        <f t="shared" si="529"/>
        <v>0</v>
      </c>
      <c r="AJ904" s="7">
        <f t="shared" si="530"/>
        <v>0</v>
      </c>
      <c r="AK904" s="7">
        <f t="shared" si="531"/>
        <v>0</v>
      </c>
      <c r="AL904" s="7">
        <f t="shared" si="532"/>
        <v>0</v>
      </c>
      <c r="AM904" s="2">
        <f t="shared" si="533"/>
        <v>0</v>
      </c>
      <c r="AN904" s="2">
        <f t="shared" si="534"/>
        <v>0</v>
      </c>
      <c r="AO904" s="2">
        <f t="shared" si="535"/>
        <v>0</v>
      </c>
      <c r="AP904" s="2">
        <f t="shared" si="536"/>
        <v>0</v>
      </c>
      <c r="AR904" t="str">
        <f t="shared" si="504"/>
        <v>Alpena</v>
      </c>
      <c r="AS904" t="s">
        <v>3268</v>
      </c>
      <c r="AT904" s="182">
        <v>1</v>
      </c>
      <c r="AV904" s="98">
        <v>26</v>
      </c>
      <c r="AW904" s="100">
        <v>7</v>
      </c>
      <c r="AX904" s="106">
        <f t="shared" si="537"/>
        <v>26007</v>
      </c>
      <c r="AZ904" s="7" t="s">
        <v>2975</v>
      </c>
      <c r="BA904" t="s">
        <v>3208</v>
      </c>
      <c r="BB904" s="192"/>
    </row>
    <row r="905" spans="1:55" hidden="1" outlineLevel="1">
      <c r="A905" t="s">
        <v>1410</v>
      </c>
      <c r="B905" t="s">
        <v>3268</v>
      </c>
      <c r="C905" s="1">
        <f t="shared" si="524"/>
        <v>2402</v>
      </c>
      <c r="D905" s="7">
        <f>IF(P905&gt;0,RANK(P905,(P905:R905,S905:AG905)),0)</f>
        <v>2</v>
      </c>
      <c r="E905" s="7">
        <f>IF(Q905&gt;0,RANK(Q905,(P905:R905,S905:AG905)),0)</f>
        <v>0</v>
      </c>
      <c r="F905" s="7">
        <f>IF(R905&gt;0,RANK(R905,(P905:R905,S905:AG905)),0)</f>
        <v>1</v>
      </c>
      <c r="G905" s="7">
        <f>IF(S905&gt;0,RANK(S905,(P905:R905,S905:AG905)),0)</f>
        <v>4</v>
      </c>
      <c r="H905" s="49">
        <f t="shared" si="525"/>
        <v>624</v>
      </c>
      <c r="I905" s="178">
        <f t="shared" si="505"/>
        <v>0.25978351373855119</v>
      </c>
      <c r="J905" s="2"/>
      <c r="K905" s="2">
        <f t="shared" si="526"/>
        <v>0.36094920899250627</v>
      </c>
      <c r="L905" s="2">
        <f t="shared" si="527"/>
        <v>0</v>
      </c>
      <c r="M905" s="2">
        <f t="shared" si="528"/>
        <v>0.62073272273105751</v>
      </c>
      <c r="N905" s="2">
        <f t="shared" si="502"/>
        <v>2.0815986677768525E-3</v>
      </c>
      <c r="O905" s="2">
        <f t="shared" si="503"/>
        <v>1.6236469608659376E-2</v>
      </c>
      <c r="P905" s="1">
        <v>867</v>
      </c>
      <c r="R905" s="1">
        <v>1491</v>
      </c>
      <c r="S905" s="1">
        <v>5</v>
      </c>
      <c r="X905" s="1">
        <v>39</v>
      </c>
      <c r="AC905" s="1">
        <v>0</v>
      </c>
      <c r="AI905" s="7">
        <f t="shared" si="529"/>
        <v>0</v>
      </c>
      <c r="AJ905" s="7">
        <f t="shared" si="530"/>
        <v>0</v>
      </c>
      <c r="AK905" s="7">
        <f t="shared" si="531"/>
        <v>0</v>
      </c>
      <c r="AL905" s="7">
        <f t="shared" si="532"/>
        <v>0</v>
      </c>
      <c r="AM905" s="2">
        <f t="shared" si="533"/>
        <v>0</v>
      </c>
      <c r="AN905" s="2">
        <f t="shared" si="534"/>
        <v>0</v>
      </c>
      <c r="AO905" s="2">
        <f t="shared" si="535"/>
        <v>0</v>
      </c>
      <c r="AP905" s="2">
        <f t="shared" si="536"/>
        <v>0</v>
      </c>
      <c r="AR905" t="str">
        <f t="shared" si="504"/>
        <v>Antrim</v>
      </c>
      <c r="AS905" t="s">
        <v>3268</v>
      </c>
      <c r="AT905" s="182">
        <v>1</v>
      </c>
      <c r="AV905" s="98">
        <v>26</v>
      </c>
      <c r="AW905" s="100">
        <v>9</v>
      </c>
      <c r="AX905" s="106">
        <f t="shared" si="537"/>
        <v>26009</v>
      </c>
      <c r="AZ905" s="7" t="s">
        <v>2975</v>
      </c>
      <c r="BA905" t="s">
        <v>3208</v>
      </c>
      <c r="BB905" s="192"/>
    </row>
    <row r="906" spans="1:55" hidden="1" outlineLevel="1">
      <c r="A906" t="s">
        <v>34</v>
      </c>
      <c r="B906" t="s">
        <v>3268</v>
      </c>
      <c r="C906" s="1">
        <f t="shared" si="524"/>
        <v>1290</v>
      </c>
      <c r="D906" s="7">
        <f>IF(P906&gt;0,RANK(P906,(P906:R906,S906:AG906)),0)</f>
        <v>2</v>
      </c>
      <c r="E906" s="7">
        <f>IF(Q906&gt;0,RANK(Q906,(P906:R906,S906:AG906)),0)</f>
        <v>0</v>
      </c>
      <c r="F906" s="7">
        <f>IF(R906&gt;0,RANK(R906,(P906:R906,S906:AG906)),0)</f>
        <v>1</v>
      </c>
      <c r="G906" s="7">
        <f>IF(S906&gt;0,RANK(S906,(P906:R906,S906:AG906)),0)</f>
        <v>4</v>
      </c>
      <c r="H906" s="49">
        <f t="shared" si="525"/>
        <v>68</v>
      </c>
      <c r="I906" s="178">
        <f t="shared" si="505"/>
        <v>5.2713178294573643E-2</v>
      </c>
      <c r="J906" s="2"/>
      <c r="K906" s="2">
        <f t="shared" si="526"/>
        <v>0.46124031007751937</v>
      </c>
      <c r="L906" s="2">
        <f t="shared" si="527"/>
        <v>0</v>
      </c>
      <c r="M906" s="2">
        <f t="shared" si="528"/>
        <v>0.51395348837209298</v>
      </c>
      <c r="N906" s="2">
        <f t="shared" si="502"/>
        <v>3.875968992248062E-3</v>
      </c>
      <c r="O906" s="2">
        <f t="shared" si="503"/>
        <v>2.0930232558139646E-2</v>
      </c>
      <c r="P906" s="1">
        <v>595</v>
      </c>
      <c r="R906" s="1">
        <v>663</v>
      </c>
      <c r="S906" s="1">
        <v>5</v>
      </c>
      <c r="X906" s="1">
        <v>24</v>
      </c>
      <c r="AC906" s="1">
        <v>3</v>
      </c>
      <c r="AI906" s="7">
        <f t="shared" si="529"/>
        <v>0</v>
      </c>
      <c r="AJ906" s="7">
        <f t="shared" si="530"/>
        <v>0</v>
      </c>
      <c r="AK906" s="7">
        <f t="shared" si="531"/>
        <v>0</v>
      </c>
      <c r="AL906" s="7">
        <f t="shared" si="532"/>
        <v>0</v>
      </c>
      <c r="AM906" s="2">
        <f t="shared" si="533"/>
        <v>0</v>
      </c>
      <c r="AN906" s="2">
        <f t="shared" si="534"/>
        <v>0</v>
      </c>
      <c r="AO906" s="2">
        <f t="shared" si="535"/>
        <v>0</v>
      </c>
      <c r="AP906" s="2">
        <f t="shared" si="536"/>
        <v>0</v>
      </c>
      <c r="AR906" t="str">
        <f t="shared" si="504"/>
        <v>Arenac</v>
      </c>
      <c r="AS906" t="s">
        <v>3268</v>
      </c>
      <c r="AT906" s="182">
        <v>5</v>
      </c>
      <c r="AV906" s="98">
        <v>26</v>
      </c>
      <c r="AW906" s="100">
        <v>11</v>
      </c>
      <c r="AX906" s="106">
        <f t="shared" si="537"/>
        <v>26011</v>
      </c>
      <c r="AZ906" s="7" t="s">
        <v>2975</v>
      </c>
      <c r="BA906" t="s">
        <v>3208</v>
      </c>
      <c r="BB906" s="192"/>
    </row>
    <row r="907" spans="1:55" hidden="1" outlineLevel="1">
      <c r="A907" t="s">
        <v>1219</v>
      </c>
      <c r="B907" t="s">
        <v>3268</v>
      </c>
      <c r="C907" s="1">
        <f t="shared" si="524"/>
        <v>669</v>
      </c>
      <c r="D907" s="7">
        <f>IF(P907&gt;0,RANK(P907,(P907:R907,S907:AG907)),0)</f>
        <v>2</v>
      </c>
      <c r="E907" s="7">
        <f>IF(Q907&gt;0,RANK(Q907,(P907:R907,S907:AG907)),0)</f>
        <v>0</v>
      </c>
      <c r="F907" s="7">
        <f>IF(R907&gt;0,RANK(R907,(P907:R907,S907:AG907)),0)</f>
        <v>1</v>
      </c>
      <c r="G907" s="7">
        <f>IF(S907&gt;0,RANK(S907,(P907:R907,S907:AG907)),0)</f>
        <v>4</v>
      </c>
      <c r="H907" s="49">
        <f t="shared" si="525"/>
        <v>101</v>
      </c>
      <c r="I907" s="178">
        <f t="shared" si="505"/>
        <v>0.15097159940209268</v>
      </c>
      <c r="J907" s="2"/>
      <c r="K907" s="2">
        <f t="shared" si="526"/>
        <v>0.40358744394618834</v>
      </c>
      <c r="L907" s="2">
        <f t="shared" si="527"/>
        <v>0</v>
      </c>
      <c r="M907" s="2">
        <f t="shared" si="528"/>
        <v>0.55455904334828099</v>
      </c>
      <c r="N907" s="2">
        <f t="shared" si="502"/>
        <v>4.4843049327354259E-3</v>
      </c>
      <c r="O907" s="2">
        <f t="shared" si="503"/>
        <v>3.736920777279519E-2</v>
      </c>
      <c r="P907" s="1">
        <v>270</v>
      </c>
      <c r="R907" s="1">
        <v>371</v>
      </c>
      <c r="S907" s="1">
        <v>3</v>
      </c>
      <c r="X907" s="1">
        <v>25</v>
      </c>
      <c r="AC907" s="1">
        <v>0</v>
      </c>
      <c r="AI907" s="7">
        <f t="shared" si="529"/>
        <v>0</v>
      </c>
      <c r="AJ907" s="7">
        <f t="shared" si="530"/>
        <v>0</v>
      </c>
      <c r="AK907" s="7">
        <f t="shared" si="531"/>
        <v>0</v>
      </c>
      <c r="AL907" s="7">
        <f t="shared" si="532"/>
        <v>0</v>
      </c>
      <c r="AM907" s="2">
        <f t="shared" si="533"/>
        <v>0</v>
      </c>
      <c r="AN907" s="2">
        <f t="shared" si="534"/>
        <v>0</v>
      </c>
      <c r="AO907" s="2">
        <f t="shared" si="535"/>
        <v>0</v>
      </c>
      <c r="AP907" s="2">
        <f t="shared" si="536"/>
        <v>0</v>
      </c>
      <c r="AR907" t="str">
        <f t="shared" si="504"/>
        <v>Baraga</v>
      </c>
      <c r="AS907" t="s">
        <v>3268</v>
      </c>
      <c r="AT907" s="182">
        <v>1</v>
      </c>
      <c r="AV907" s="98">
        <v>26</v>
      </c>
      <c r="AW907" s="100">
        <v>13</v>
      </c>
      <c r="AX907" s="106">
        <f t="shared" si="537"/>
        <v>26013</v>
      </c>
      <c r="AZ907" s="7" t="s">
        <v>2975</v>
      </c>
      <c r="BA907" t="s">
        <v>3208</v>
      </c>
      <c r="BB907" s="192"/>
    </row>
    <row r="908" spans="1:55" hidden="1" outlineLevel="1">
      <c r="A908" t="s">
        <v>1240</v>
      </c>
      <c r="B908" t="s">
        <v>3268</v>
      </c>
      <c r="C908" s="1">
        <f t="shared" si="524"/>
        <v>4902</v>
      </c>
      <c r="D908" s="7">
        <f>IF(P908&gt;0,RANK(P908,(P908:R908,S908:AG908)),0)</f>
        <v>2</v>
      </c>
      <c r="E908" s="7">
        <f>IF(Q908&gt;0,RANK(Q908,(P908:R908,S908:AG908)),0)</f>
        <v>0</v>
      </c>
      <c r="F908" s="7">
        <f>IF(R908&gt;0,RANK(R908,(P908:R908,S908:AG908)),0)</f>
        <v>1</v>
      </c>
      <c r="G908" s="7">
        <f>IF(S908&gt;0,RANK(S908,(P908:R908,S908:AG908)),0)</f>
        <v>4</v>
      </c>
      <c r="H908" s="49">
        <f t="shared" si="525"/>
        <v>1342</v>
      </c>
      <c r="I908" s="178">
        <f t="shared" si="505"/>
        <v>0.273765809873521</v>
      </c>
      <c r="J908" s="2"/>
      <c r="K908" s="2">
        <f t="shared" si="526"/>
        <v>0.35414116687066505</v>
      </c>
      <c r="L908" s="2">
        <f t="shared" si="527"/>
        <v>0</v>
      </c>
      <c r="M908" s="2">
        <f t="shared" si="528"/>
        <v>0.62790697674418605</v>
      </c>
      <c r="N908" s="2">
        <f t="shared" si="502"/>
        <v>2.4479804161566705E-3</v>
      </c>
      <c r="O908" s="2">
        <f t="shared" si="503"/>
        <v>1.5503875968992175E-2</v>
      </c>
      <c r="P908" s="1">
        <v>1736</v>
      </c>
      <c r="R908" s="1">
        <v>3078</v>
      </c>
      <c r="S908" s="1">
        <v>12</v>
      </c>
      <c r="X908" s="1">
        <v>74</v>
      </c>
      <c r="AC908" s="1">
        <v>2</v>
      </c>
      <c r="AI908" s="7">
        <f t="shared" si="529"/>
        <v>0</v>
      </c>
      <c r="AJ908" s="7">
        <f t="shared" si="530"/>
        <v>0</v>
      </c>
      <c r="AK908" s="7">
        <f t="shared" si="531"/>
        <v>0</v>
      </c>
      <c r="AL908" s="7">
        <f t="shared" si="532"/>
        <v>0</v>
      </c>
      <c r="AM908" s="2">
        <f t="shared" si="533"/>
        <v>0</v>
      </c>
      <c r="AN908" s="2">
        <f t="shared" si="534"/>
        <v>0</v>
      </c>
      <c r="AO908" s="2">
        <f t="shared" si="535"/>
        <v>0</v>
      </c>
      <c r="AP908" s="2">
        <f t="shared" si="536"/>
        <v>0</v>
      </c>
      <c r="AR908" t="str">
        <f t="shared" si="504"/>
        <v>Barry</v>
      </c>
      <c r="AS908" t="s">
        <v>3268</v>
      </c>
      <c r="AT908" s="182">
        <v>3</v>
      </c>
      <c r="AV908" s="98">
        <v>26</v>
      </c>
      <c r="AW908" s="100">
        <v>15</v>
      </c>
      <c r="AX908" s="106">
        <f t="shared" si="537"/>
        <v>26015</v>
      </c>
      <c r="AZ908" s="7" t="s">
        <v>2975</v>
      </c>
      <c r="BA908" t="s">
        <v>3208</v>
      </c>
      <c r="BB908" s="192"/>
    </row>
    <row r="909" spans="1:55" hidden="1" outlineLevel="1">
      <c r="A909" t="s">
        <v>2448</v>
      </c>
      <c r="B909" t="s">
        <v>3268</v>
      </c>
      <c r="C909" s="1">
        <f t="shared" si="524"/>
        <v>12912</v>
      </c>
      <c r="D909" s="7">
        <f>IF(P909&gt;0,RANK(P909,(P909:R909,S909:AG909)),0)</f>
        <v>2</v>
      </c>
      <c r="E909" s="7">
        <f>IF(Q909&gt;0,RANK(Q909,(P909:R909,S909:AG909)),0)</f>
        <v>0</v>
      </c>
      <c r="F909" s="7">
        <f>IF(R909&gt;0,RANK(R909,(P909:R909,S909:AG909)),0)</f>
        <v>1</v>
      </c>
      <c r="G909" s="7">
        <f>IF(S909&gt;0,RANK(S909,(P909:R909,S909:AG909)),0)</f>
        <v>4</v>
      </c>
      <c r="H909" s="49">
        <f t="shared" si="525"/>
        <v>426</v>
      </c>
      <c r="I909" s="178">
        <f t="shared" si="505"/>
        <v>3.2992565055762084E-2</v>
      </c>
      <c r="J909" s="2"/>
      <c r="K909" s="2">
        <f t="shared" si="526"/>
        <v>0.45980483271375466</v>
      </c>
      <c r="L909" s="2">
        <f t="shared" si="527"/>
        <v>0</v>
      </c>
      <c r="M909" s="2">
        <f t="shared" si="528"/>
        <v>0.49279739776951675</v>
      </c>
      <c r="N909" s="2">
        <f t="shared" si="502"/>
        <v>3.1753407682775714E-3</v>
      </c>
      <c r="O909" s="2">
        <f t="shared" si="503"/>
        <v>4.4222428748450955E-2</v>
      </c>
      <c r="P909" s="1">
        <v>5937</v>
      </c>
      <c r="R909" s="1">
        <v>6363</v>
      </c>
      <c r="S909" s="1">
        <v>41</v>
      </c>
      <c r="X909" s="1">
        <v>555</v>
      </c>
      <c r="AC909" s="1">
        <v>16</v>
      </c>
      <c r="AI909" s="7">
        <f t="shared" si="529"/>
        <v>0</v>
      </c>
      <c r="AJ909" s="7">
        <f t="shared" si="530"/>
        <v>0</v>
      </c>
      <c r="AK909" s="7">
        <f t="shared" si="531"/>
        <v>0</v>
      </c>
      <c r="AL909" s="7">
        <f t="shared" si="532"/>
        <v>0</v>
      </c>
      <c r="AM909" s="2">
        <f t="shared" si="533"/>
        <v>0</v>
      </c>
      <c r="AN909" s="2">
        <f t="shared" si="534"/>
        <v>0</v>
      </c>
      <c r="AO909" s="2">
        <f t="shared" si="535"/>
        <v>0</v>
      </c>
      <c r="AP909" s="2">
        <f t="shared" si="536"/>
        <v>0</v>
      </c>
      <c r="AR909" t="str">
        <f t="shared" si="504"/>
        <v>Bay</v>
      </c>
      <c r="AS909" t="s">
        <v>3268</v>
      </c>
      <c r="AT909" s="182">
        <v>5</v>
      </c>
      <c r="AV909" s="98">
        <v>26</v>
      </c>
      <c r="AW909" s="100">
        <v>17</v>
      </c>
      <c r="AX909" s="106">
        <f t="shared" si="537"/>
        <v>26017</v>
      </c>
      <c r="AZ909" s="7" t="s">
        <v>2975</v>
      </c>
      <c r="BA909" t="s">
        <v>3208</v>
      </c>
      <c r="BB909" s="192"/>
    </row>
    <row r="910" spans="1:55" hidden="1" outlineLevel="1">
      <c r="A910" t="s">
        <v>448</v>
      </c>
      <c r="B910" t="s">
        <v>3268</v>
      </c>
      <c r="C910" s="1">
        <f t="shared" si="524"/>
        <v>2548</v>
      </c>
      <c r="D910" s="7">
        <f>IF(P910&gt;0,RANK(P910,(P910:R910,S910:AG910)),0)</f>
        <v>2</v>
      </c>
      <c r="E910" s="7">
        <f>IF(Q910&gt;0,RANK(Q910,(P910:R910,S910:AG910)),0)</f>
        <v>0</v>
      </c>
      <c r="F910" s="7">
        <f>IF(R910&gt;0,RANK(R910,(P910:R910,S910:AG910)),0)</f>
        <v>1</v>
      </c>
      <c r="G910" s="7">
        <f>IF(S910&gt;0,RANK(S910,(P910:R910,S910:AG910)),0)</f>
        <v>4</v>
      </c>
      <c r="H910" s="49">
        <f t="shared" si="525"/>
        <v>797</v>
      </c>
      <c r="I910" s="178">
        <f t="shared" si="505"/>
        <v>0.31279434850863425</v>
      </c>
      <c r="J910" s="2"/>
      <c r="K910" s="2">
        <f t="shared" si="526"/>
        <v>0.3347723704866562</v>
      </c>
      <c r="L910" s="2">
        <f t="shared" si="527"/>
        <v>0</v>
      </c>
      <c r="M910" s="2">
        <f t="shared" si="528"/>
        <v>0.64756671899529039</v>
      </c>
      <c r="N910" s="2">
        <f t="shared" si="502"/>
        <v>7.8492935635792783E-4</v>
      </c>
      <c r="O910" s="2">
        <f t="shared" si="503"/>
        <v>1.6875981161695478E-2</v>
      </c>
      <c r="P910" s="1">
        <v>853</v>
      </c>
      <c r="R910" s="1">
        <v>1650</v>
      </c>
      <c r="S910" s="1">
        <v>2</v>
      </c>
      <c r="X910" s="1">
        <v>43</v>
      </c>
      <c r="AC910" s="1">
        <v>0</v>
      </c>
      <c r="AI910" s="7">
        <f t="shared" si="529"/>
        <v>0</v>
      </c>
      <c r="AJ910" s="7">
        <f t="shared" si="530"/>
        <v>0</v>
      </c>
      <c r="AK910" s="7">
        <f t="shared" si="531"/>
        <v>0</v>
      </c>
      <c r="AL910" s="7">
        <f t="shared" si="532"/>
        <v>0</v>
      </c>
      <c r="AM910" s="2">
        <f t="shared" si="533"/>
        <v>0</v>
      </c>
      <c r="AN910" s="2">
        <f t="shared" si="534"/>
        <v>0</v>
      </c>
      <c r="AO910" s="2">
        <f t="shared" si="535"/>
        <v>0</v>
      </c>
      <c r="AP910" s="2">
        <f t="shared" si="536"/>
        <v>0</v>
      </c>
      <c r="AR910" t="str">
        <f t="shared" si="504"/>
        <v>Benzie</v>
      </c>
      <c r="AS910" t="s">
        <v>3268</v>
      </c>
      <c r="AT910" s="182">
        <v>1</v>
      </c>
      <c r="AV910" s="98">
        <v>26</v>
      </c>
      <c r="AW910" s="100">
        <v>19</v>
      </c>
      <c r="AX910" s="106">
        <f t="shared" si="537"/>
        <v>26019</v>
      </c>
      <c r="AZ910" s="7" t="s">
        <v>2975</v>
      </c>
      <c r="BA910" t="s">
        <v>3208</v>
      </c>
      <c r="BB910" s="192"/>
    </row>
    <row r="911" spans="1:55" hidden="1" outlineLevel="1">
      <c r="A911" t="s">
        <v>257</v>
      </c>
      <c r="B911" t="s">
        <v>3268</v>
      </c>
      <c r="C911" s="1">
        <f t="shared" si="524"/>
        <v>12995</v>
      </c>
      <c r="D911" s="7">
        <f>IF(P911&gt;0,RANK(P911,(P911:R911,S911:AG911)),0)</f>
        <v>1</v>
      </c>
      <c r="E911" s="7">
        <f>IF(Q911&gt;0,RANK(Q911,(P911:R911,S911:AG911)),0)</f>
        <v>0</v>
      </c>
      <c r="F911" s="7">
        <f>IF(R911&gt;0,RANK(R911,(P911:R911,S911:AG911)),0)</f>
        <v>2</v>
      </c>
      <c r="G911" s="7">
        <f>IF(S911&gt;0,RANK(S911,(P911:R911,S911:AG911)),0)</f>
        <v>4</v>
      </c>
      <c r="H911" s="49">
        <f t="shared" si="525"/>
        <v>730</v>
      </c>
      <c r="I911" s="178">
        <f t="shared" si="505"/>
        <v>5.6175452096960371E-2</v>
      </c>
      <c r="J911" s="2"/>
      <c r="K911" s="2">
        <f t="shared" si="526"/>
        <v>0.51542901115813777</v>
      </c>
      <c r="L911" s="2">
        <f t="shared" si="527"/>
        <v>0</v>
      </c>
      <c r="M911" s="2">
        <f t="shared" si="528"/>
        <v>0.45925355906117737</v>
      </c>
      <c r="N911" s="2">
        <f t="shared" si="502"/>
        <v>2.6933435936898806E-3</v>
      </c>
      <c r="O911" s="2">
        <f t="shared" si="503"/>
        <v>2.2624086186994973E-2</v>
      </c>
      <c r="P911" s="1">
        <v>6698</v>
      </c>
      <c r="R911" s="1">
        <v>5968</v>
      </c>
      <c r="S911" s="1">
        <v>35</v>
      </c>
      <c r="X911" s="1">
        <v>285</v>
      </c>
      <c r="AC911" s="1">
        <v>9</v>
      </c>
      <c r="AI911" s="7">
        <f t="shared" si="529"/>
        <v>0</v>
      </c>
      <c r="AJ911" s="7">
        <f t="shared" si="530"/>
        <v>0</v>
      </c>
      <c r="AK911" s="7">
        <f t="shared" si="531"/>
        <v>0</v>
      </c>
      <c r="AL911" s="7">
        <f t="shared" si="532"/>
        <v>0</v>
      </c>
      <c r="AM911" s="2">
        <f t="shared" si="533"/>
        <v>0</v>
      </c>
      <c r="AN911" s="2">
        <f t="shared" si="534"/>
        <v>0</v>
      </c>
      <c r="AO911" s="2">
        <f t="shared" si="535"/>
        <v>0</v>
      </c>
      <c r="AP911" s="2">
        <f t="shared" si="536"/>
        <v>0</v>
      </c>
      <c r="AR911" t="str">
        <f t="shared" si="504"/>
        <v>Berrien</v>
      </c>
      <c r="AS911" t="s">
        <v>3268</v>
      </c>
      <c r="AT911" s="182">
        <v>6</v>
      </c>
      <c r="AV911" s="98">
        <v>26</v>
      </c>
      <c r="AW911" s="100">
        <v>21</v>
      </c>
      <c r="AX911" s="106">
        <f t="shared" si="537"/>
        <v>26021</v>
      </c>
      <c r="AZ911" s="7" t="s">
        <v>2975</v>
      </c>
      <c r="BA911" t="s">
        <v>3208</v>
      </c>
      <c r="BB911" s="192"/>
    </row>
    <row r="912" spans="1:55" hidden="1" outlineLevel="1">
      <c r="A912" t="s">
        <v>2104</v>
      </c>
      <c r="B912" t="s">
        <v>3268</v>
      </c>
      <c r="C912" s="1">
        <f t="shared" si="524"/>
        <v>2325</v>
      </c>
      <c r="D912" s="7">
        <f>IF(P912&gt;0,RANK(P912,(P912:R912,S912:AG912)),0)</f>
        <v>2</v>
      </c>
      <c r="E912" s="7">
        <f>IF(Q912&gt;0,RANK(Q912,(P912:R912,S912:AG912)),0)</f>
        <v>0</v>
      </c>
      <c r="F912" s="7">
        <f>IF(R912&gt;0,RANK(R912,(P912:R912,S912:AG912)),0)</f>
        <v>1</v>
      </c>
      <c r="G912" s="7">
        <f>IF(S912&gt;0,RANK(S912,(P912:R912,S912:AG912)),0)</f>
        <v>4</v>
      </c>
      <c r="H912" s="49">
        <f t="shared" si="525"/>
        <v>236</v>
      </c>
      <c r="I912" s="178">
        <f t="shared" si="505"/>
        <v>0.10150537634408602</v>
      </c>
      <c r="J912" s="2"/>
      <c r="K912" s="2">
        <f t="shared" si="526"/>
        <v>0.43440860215053761</v>
      </c>
      <c r="L912" s="2">
        <f t="shared" si="527"/>
        <v>0</v>
      </c>
      <c r="M912" s="2">
        <f t="shared" si="528"/>
        <v>0.53591397849462363</v>
      </c>
      <c r="N912" s="2">
        <f t="shared" si="502"/>
        <v>2.1505376344086021E-3</v>
      </c>
      <c r="O912" s="2">
        <f t="shared" si="503"/>
        <v>2.7526881720430205E-2</v>
      </c>
      <c r="P912" s="1">
        <v>1010</v>
      </c>
      <c r="R912" s="1">
        <v>1246</v>
      </c>
      <c r="S912" s="1">
        <v>5</v>
      </c>
      <c r="X912" s="1">
        <v>59</v>
      </c>
      <c r="AC912" s="1">
        <v>5</v>
      </c>
      <c r="AI912" s="7">
        <f t="shared" si="529"/>
        <v>0</v>
      </c>
      <c r="AJ912" s="7">
        <f t="shared" si="530"/>
        <v>0</v>
      </c>
      <c r="AK912" s="7">
        <f t="shared" si="531"/>
        <v>0</v>
      </c>
      <c r="AL912" s="7">
        <f t="shared" si="532"/>
        <v>0</v>
      </c>
      <c r="AM912" s="2">
        <f t="shared" si="533"/>
        <v>0</v>
      </c>
      <c r="AN912" s="2">
        <f t="shared" si="534"/>
        <v>0</v>
      </c>
      <c r="AO912" s="2">
        <f t="shared" si="535"/>
        <v>0</v>
      </c>
      <c r="AP912" s="2">
        <f t="shared" si="536"/>
        <v>0</v>
      </c>
      <c r="AR912" t="str">
        <f t="shared" si="504"/>
        <v>Branch</v>
      </c>
      <c r="AS912" t="s">
        <v>3268</v>
      </c>
      <c r="AT912" s="182">
        <v>7</v>
      </c>
      <c r="AV912" s="98">
        <v>26</v>
      </c>
      <c r="AW912" s="100">
        <v>23</v>
      </c>
      <c r="AX912" s="106">
        <f t="shared" si="537"/>
        <v>26023</v>
      </c>
      <c r="AZ912" s="7" t="s">
        <v>2975</v>
      </c>
      <c r="BA912" t="s">
        <v>3208</v>
      </c>
      <c r="BB912" s="192"/>
    </row>
    <row r="913" spans="1:54" hidden="1" outlineLevel="1">
      <c r="A913" t="s">
        <v>1942</v>
      </c>
      <c r="B913" t="s">
        <v>3268</v>
      </c>
      <c r="C913" s="1">
        <f t="shared" si="524"/>
        <v>11283</v>
      </c>
      <c r="D913" s="7">
        <f>IF(P913&gt;0,RANK(P913,(P913:R913,S913:AG913)),0)</f>
        <v>2</v>
      </c>
      <c r="E913" s="7">
        <f>IF(Q913&gt;0,RANK(Q913,(P913:R913,S913:AG913)),0)</f>
        <v>0</v>
      </c>
      <c r="F913" s="7">
        <f>IF(R913&gt;0,RANK(R913,(P913:R913,S913:AG913)),0)</f>
        <v>1</v>
      </c>
      <c r="G913" s="7">
        <f>IF(S913&gt;0,RANK(S913,(P913:R913,S913:AG913)),0)</f>
        <v>4</v>
      </c>
      <c r="H913" s="49">
        <f t="shared" si="525"/>
        <v>581</v>
      </c>
      <c r="I913" s="178">
        <f t="shared" si="505"/>
        <v>5.1493397146149075E-2</v>
      </c>
      <c r="J913" s="2"/>
      <c r="K913" s="2">
        <f t="shared" si="526"/>
        <v>0.46361783213684304</v>
      </c>
      <c r="L913" s="2">
        <f t="shared" si="527"/>
        <v>0</v>
      </c>
      <c r="M913" s="2">
        <f t="shared" si="528"/>
        <v>0.51511122928299213</v>
      </c>
      <c r="N913" s="2">
        <f t="shared" si="502"/>
        <v>2.3929805902685457E-3</v>
      </c>
      <c r="O913" s="2">
        <f t="shared" si="503"/>
        <v>1.8877957989896277E-2</v>
      </c>
      <c r="P913" s="1">
        <v>5231</v>
      </c>
      <c r="R913" s="1">
        <v>5812</v>
      </c>
      <c r="S913" s="1">
        <v>27</v>
      </c>
      <c r="X913" s="1">
        <v>201</v>
      </c>
      <c r="AC913" s="1">
        <v>12</v>
      </c>
      <c r="AI913" s="7">
        <f t="shared" si="529"/>
        <v>0</v>
      </c>
      <c r="AJ913" s="7">
        <f t="shared" si="530"/>
        <v>0</v>
      </c>
      <c r="AK913" s="7">
        <f t="shared" si="531"/>
        <v>0</v>
      </c>
      <c r="AL913" s="7">
        <f t="shared" si="532"/>
        <v>0</v>
      </c>
      <c r="AM913" s="2">
        <f t="shared" si="533"/>
        <v>0</v>
      </c>
      <c r="AN913" s="2">
        <f t="shared" si="534"/>
        <v>0</v>
      </c>
      <c r="AO913" s="2">
        <f t="shared" si="535"/>
        <v>0</v>
      </c>
      <c r="AP913" s="2">
        <f t="shared" si="536"/>
        <v>0</v>
      </c>
      <c r="AR913" t="str">
        <f t="shared" si="504"/>
        <v>Calhoun</v>
      </c>
      <c r="AS913" t="s">
        <v>3268</v>
      </c>
      <c r="AT913" s="182">
        <v>3</v>
      </c>
      <c r="AV913" s="98">
        <v>26</v>
      </c>
      <c r="AW913" s="100">
        <v>25</v>
      </c>
      <c r="AX913" s="106">
        <f t="shared" si="537"/>
        <v>26025</v>
      </c>
      <c r="AZ913" s="7" t="s">
        <v>2975</v>
      </c>
      <c r="BA913" t="s">
        <v>3208</v>
      </c>
      <c r="BB913" s="192"/>
    </row>
    <row r="914" spans="1:54" hidden="1" outlineLevel="1">
      <c r="A914" t="s">
        <v>1426</v>
      </c>
      <c r="B914" t="s">
        <v>3268</v>
      </c>
      <c r="C914" s="1">
        <f t="shared" si="524"/>
        <v>3426</v>
      </c>
      <c r="D914" s="7">
        <f>IF(P914&gt;0,RANK(P914,(P914:R914,S914:AG914)),0)</f>
        <v>2</v>
      </c>
      <c r="E914" s="7">
        <f>IF(Q914&gt;0,RANK(Q914,(P914:R914,S914:AG914)),0)</f>
        <v>0</v>
      </c>
      <c r="F914" s="7">
        <f>IF(R914&gt;0,RANK(R914,(P914:R914,S914:AG914)),0)</f>
        <v>1</v>
      </c>
      <c r="G914" s="7">
        <f>IF(S914&gt;0,RANK(S914,(P914:R914,S914:AG914)),0)</f>
        <v>4</v>
      </c>
      <c r="H914" s="49">
        <f t="shared" si="525"/>
        <v>27</v>
      </c>
      <c r="I914" s="178">
        <f t="shared" si="505"/>
        <v>7.8809106830122592E-3</v>
      </c>
      <c r="J914" s="2"/>
      <c r="K914" s="2">
        <f t="shared" si="526"/>
        <v>0.4836544074722709</v>
      </c>
      <c r="L914" s="2">
        <f t="shared" si="527"/>
        <v>0</v>
      </c>
      <c r="M914" s="2">
        <f t="shared" si="528"/>
        <v>0.49153531815528312</v>
      </c>
      <c r="N914" s="2">
        <f t="shared" si="502"/>
        <v>3.7945125510799767E-3</v>
      </c>
      <c r="O914" s="2">
        <f t="shared" si="503"/>
        <v>2.1015761821366063E-2</v>
      </c>
      <c r="P914" s="1">
        <v>1657</v>
      </c>
      <c r="R914" s="1">
        <v>1684</v>
      </c>
      <c r="S914" s="1">
        <v>13</v>
      </c>
      <c r="X914" s="1">
        <v>69</v>
      </c>
      <c r="AC914" s="1">
        <v>3</v>
      </c>
      <c r="AI914" s="7">
        <f t="shared" si="529"/>
        <v>0</v>
      </c>
      <c r="AJ914" s="7">
        <f t="shared" si="530"/>
        <v>0</v>
      </c>
      <c r="AK914" s="7">
        <f t="shared" si="531"/>
        <v>0</v>
      </c>
      <c r="AL914" s="7">
        <f t="shared" si="532"/>
        <v>0</v>
      </c>
      <c r="AM914" s="2">
        <f t="shared" si="533"/>
        <v>0</v>
      </c>
      <c r="AN914" s="2">
        <f t="shared" si="534"/>
        <v>0</v>
      </c>
      <c r="AO914" s="2">
        <f t="shared" si="535"/>
        <v>0</v>
      </c>
      <c r="AP914" s="2">
        <f t="shared" si="536"/>
        <v>0</v>
      </c>
      <c r="AR914" t="str">
        <f t="shared" si="504"/>
        <v>Cass</v>
      </c>
      <c r="AS914" t="s">
        <v>3268</v>
      </c>
      <c r="AT914" s="182">
        <v>6</v>
      </c>
      <c r="AV914" s="98">
        <v>26</v>
      </c>
      <c r="AW914" s="100">
        <v>27</v>
      </c>
      <c r="AX914" s="106">
        <f t="shared" si="537"/>
        <v>26027</v>
      </c>
      <c r="AZ914" s="7" t="s">
        <v>2975</v>
      </c>
      <c r="BA914" t="s">
        <v>3208</v>
      </c>
      <c r="BB914" s="192"/>
    </row>
    <row r="915" spans="1:54" hidden="1" outlineLevel="1">
      <c r="A915" t="s">
        <v>2105</v>
      </c>
      <c r="B915" t="s">
        <v>3268</v>
      </c>
      <c r="C915" s="1">
        <f t="shared" si="524"/>
        <v>2842</v>
      </c>
      <c r="D915" s="7">
        <f>IF(P915&gt;0,RANK(P915,(P915:R915,S915:AG915)),0)</f>
        <v>2</v>
      </c>
      <c r="E915" s="7">
        <f>IF(Q915&gt;0,RANK(Q915,(P915:R915,S915:AG915)),0)</f>
        <v>0</v>
      </c>
      <c r="F915" s="7">
        <f>IF(R915&gt;0,RANK(R915,(P915:R915,S915:AG915)),0)</f>
        <v>1</v>
      </c>
      <c r="G915" s="7">
        <f>IF(S915&gt;0,RANK(S915,(P915:R915,S915:AG915)),0)</f>
        <v>4</v>
      </c>
      <c r="H915" s="49">
        <f t="shared" si="525"/>
        <v>686</v>
      </c>
      <c r="I915" s="178">
        <f t="shared" si="505"/>
        <v>0.2413793103448276</v>
      </c>
      <c r="J915" s="2"/>
      <c r="K915" s="2">
        <f t="shared" si="526"/>
        <v>0.36734693877551022</v>
      </c>
      <c r="L915" s="2">
        <f t="shared" si="527"/>
        <v>0</v>
      </c>
      <c r="M915" s="2">
        <f t="shared" si="528"/>
        <v>0.60872624912033779</v>
      </c>
      <c r="N915" s="2">
        <f t="shared" si="502"/>
        <v>3.518648838845883E-3</v>
      </c>
      <c r="O915" s="2">
        <f t="shared" si="503"/>
        <v>2.0408163265306156E-2</v>
      </c>
      <c r="P915" s="1">
        <v>1044</v>
      </c>
      <c r="R915" s="1">
        <v>1730</v>
      </c>
      <c r="S915" s="1">
        <v>10</v>
      </c>
      <c r="X915" s="1">
        <v>58</v>
      </c>
      <c r="AC915" s="1">
        <v>0</v>
      </c>
      <c r="AI915" s="7">
        <f t="shared" si="529"/>
        <v>0</v>
      </c>
      <c r="AJ915" s="7">
        <f t="shared" si="530"/>
        <v>0</v>
      </c>
      <c r="AK915" s="7">
        <f t="shared" si="531"/>
        <v>0</v>
      </c>
      <c r="AL915" s="7">
        <f t="shared" si="532"/>
        <v>0</v>
      </c>
      <c r="AM915" s="2">
        <f t="shared" si="533"/>
        <v>0</v>
      </c>
      <c r="AN915" s="2">
        <f t="shared" si="534"/>
        <v>0</v>
      </c>
      <c r="AO915" s="2">
        <f t="shared" si="535"/>
        <v>0</v>
      </c>
      <c r="AP915" s="2">
        <f t="shared" si="536"/>
        <v>0</v>
      </c>
      <c r="AR915" t="str">
        <f t="shared" si="504"/>
        <v>Charlevoix</v>
      </c>
      <c r="AS915" t="s">
        <v>3268</v>
      </c>
      <c r="AT915" s="182">
        <v>1</v>
      </c>
      <c r="AV915" s="98">
        <v>26</v>
      </c>
      <c r="AW915" s="100">
        <v>29</v>
      </c>
      <c r="AX915" s="106">
        <f t="shared" si="537"/>
        <v>26029</v>
      </c>
      <c r="AZ915" s="7" t="s">
        <v>2975</v>
      </c>
      <c r="BA915" t="s">
        <v>3208</v>
      </c>
      <c r="BB915" s="192"/>
    </row>
    <row r="916" spans="1:54" hidden="1" outlineLevel="1">
      <c r="A916" t="s">
        <v>2673</v>
      </c>
      <c r="B916" t="s">
        <v>3268</v>
      </c>
      <c r="C916" s="1">
        <f t="shared" si="524"/>
        <v>2370</v>
      </c>
      <c r="D916" s="7">
        <f>IF(P916&gt;0,RANK(P916,(P916:R916,S916:AG916)),0)</f>
        <v>2</v>
      </c>
      <c r="E916" s="7">
        <f>IF(Q916&gt;0,RANK(Q916,(P916:R916,S916:AG916)),0)</f>
        <v>0</v>
      </c>
      <c r="F916" s="7">
        <f>IF(R916&gt;0,RANK(R916,(P916:R916,S916:AG916)),0)</f>
        <v>1</v>
      </c>
      <c r="G916" s="7">
        <f>IF(S916&gt;0,RANK(S916,(P916:R916,S916:AG916)),0)</f>
        <v>4</v>
      </c>
      <c r="H916" s="49">
        <f t="shared" si="525"/>
        <v>308</v>
      </c>
      <c r="I916" s="178">
        <f t="shared" si="505"/>
        <v>0.12995780590717299</v>
      </c>
      <c r="J916" s="2"/>
      <c r="K916" s="2">
        <f t="shared" si="526"/>
        <v>0.42616033755274263</v>
      </c>
      <c r="L916" s="2">
        <f t="shared" si="527"/>
        <v>0</v>
      </c>
      <c r="M916" s="2">
        <f t="shared" si="528"/>
        <v>0.55611814345991561</v>
      </c>
      <c r="N916" s="2">
        <f t="shared" si="502"/>
        <v>2.1097046413502108E-3</v>
      </c>
      <c r="O916" s="2">
        <f t="shared" si="503"/>
        <v>1.5611814345991544E-2</v>
      </c>
      <c r="P916" s="1">
        <v>1010</v>
      </c>
      <c r="R916" s="1">
        <v>1318</v>
      </c>
      <c r="S916" s="1">
        <v>5</v>
      </c>
      <c r="X916" s="1">
        <v>36</v>
      </c>
      <c r="AC916" s="1">
        <v>1</v>
      </c>
      <c r="AI916" s="7">
        <f t="shared" si="529"/>
        <v>0</v>
      </c>
      <c r="AJ916" s="7">
        <f t="shared" si="530"/>
        <v>0</v>
      </c>
      <c r="AK916" s="7">
        <f t="shared" si="531"/>
        <v>0</v>
      </c>
      <c r="AL916" s="7">
        <f t="shared" si="532"/>
        <v>0</v>
      </c>
      <c r="AM916" s="2">
        <f t="shared" si="533"/>
        <v>0</v>
      </c>
      <c r="AN916" s="2">
        <f t="shared" si="534"/>
        <v>0</v>
      </c>
      <c r="AO916" s="2">
        <f t="shared" si="535"/>
        <v>0</v>
      </c>
      <c r="AP916" s="2">
        <f t="shared" si="536"/>
        <v>0</v>
      </c>
      <c r="AR916" t="str">
        <f t="shared" si="504"/>
        <v>Cheboygan</v>
      </c>
      <c r="AS916" t="s">
        <v>3268</v>
      </c>
      <c r="AT916" s="182">
        <v>1</v>
      </c>
      <c r="AV916" s="98">
        <v>26</v>
      </c>
      <c r="AW916" s="100">
        <v>31</v>
      </c>
      <c r="AX916" s="106">
        <f t="shared" si="537"/>
        <v>26031</v>
      </c>
      <c r="AZ916" s="7" t="s">
        <v>2975</v>
      </c>
      <c r="BA916" t="s">
        <v>3208</v>
      </c>
      <c r="BB916" s="192"/>
    </row>
    <row r="917" spans="1:54" hidden="1" outlineLevel="1">
      <c r="A917" t="s">
        <v>208</v>
      </c>
      <c r="B917" t="s">
        <v>3268</v>
      </c>
      <c r="C917" s="1">
        <f t="shared" si="524"/>
        <v>3088</v>
      </c>
      <c r="D917" s="7">
        <f>IF(P917&gt;0,RANK(P917,(P917:R917,S917:AG917)),0)</f>
        <v>2</v>
      </c>
      <c r="E917" s="7">
        <f>IF(Q917&gt;0,RANK(Q917,(P917:R917,S917:AG917)),0)</f>
        <v>0</v>
      </c>
      <c r="F917" s="7">
        <f>IF(R917&gt;0,RANK(R917,(P917:R917,S917:AG917)),0)</f>
        <v>1</v>
      </c>
      <c r="G917" s="7">
        <f>IF(S917&gt;0,RANK(S917,(P917:R917,S917:AG917)),0)</f>
        <v>4</v>
      </c>
      <c r="H917" s="49">
        <f t="shared" si="525"/>
        <v>563</v>
      </c>
      <c r="I917" s="178">
        <f t="shared" si="505"/>
        <v>0.18231865284974094</v>
      </c>
      <c r="J917" s="2"/>
      <c r="K917" s="2">
        <f t="shared" si="526"/>
        <v>0.39831606217616583</v>
      </c>
      <c r="L917" s="2">
        <f t="shared" si="527"/>
        <v>0</v>
      </c>
      <c r="M917" s="2">
        <f t="shared" si="528"/>
        <v>0.58063471502590669</v>
      </c>
      <c r="N917" s="2">
        <f t="shared" si="502"/>
        <v>2.2668393782383418E-3</v>
      </c>
      <c r="O917" s="2">
        <f t="shared" si="503"/>
        <v>1.8782383419689082E-2</v>
      </c>
      <c r="P917" s="1">
        <v>1230</v>
      </c>
      <c r="R917" s="1">
        <v>1793</v>
      </c>
      <c r="S917" s="1">
        <v>7</v>
      </c>
      <c r="X917" s="1">
        <v>55</v>
      </c>
      <c r="AC917" s="1">
        <v>3</v>
      </c>
      <c r="AI917" s="7">
        <f t="shared" si="529"/>
        <v>0</v>
      </c>
      <c r="AJ917" s="7">
        <f t="shared" si="530"/>
        <v>0</v>
      </c>
      <c r="AK917" s="7">
        <f t="shared" si="531"/>
        <v>0</v>
      </c>
      <c r="AL917" s="7">
        <f t="shared" si="532"/>
        <v>0</v>
      </c>
      <c r="AM917" s="2">
        <f t="shared" si="533"/>
        <v>0</v>
      </c>
      <c r="AN917" s="2">
        <f t="shared" si="534"/>
        <v>0</v>
      </c>
      <c r="AO917" s="2">
        <f t="shared" si="535"/>
        <v>0</v>
      </c>
      <c r="AP917" s="2">
        <f t="shared" si="536"/>
        <v>0</v>
      </c>
      <c r="AR917" t="str">
        <f t="shared" si="504"/>
        <v>Chippewa</v>
      </c>
      <c r="AS917" t="s">
        <v>3268</v>
      </c>
      <c r="AT917" s="182">
        <v>1</v>
      </c>
      <c r="AV917" s="98">
        <v>26</v>
      </c>
      <c r="AW917" s="100">
        <v>33</v>
      </c>
      <c r="AX917" s="106">
        <f t="shared" si="537"/>
        <v>26033</v>
      </c>
      <c r="AZ917" s="7" t="s">
        <v>2975</v>
      </c>
      <c r="BA917" t="s">
        <v>3208</v>
      </c>
      <c r="BB917" s="192"/>
    </row>
    <row r="918" spans="1:54" hidden="1" outlineLevel="1">
      <c r="A918" t="s">
        <v>3106</v>
      </c>
      <c r="B918" t="s">
        <v>3268</v>
      </c>
      <c r="C918" s="1">
        <f t="shared" si="524"/>
        <v>2382</v>
      </c>
      <c r="D918" s="7">
        <f>IF(P918&gt;0,RANK(P918,(P918:R918,S918:AG918)),0)</f>
        <v>2</v>
      </c>
      <c r="E918" s="7">
        <f>IF(Q918&gt;0,RANK(Q918,(P918:R918,S918:AG918)),0)</f>
        <v>0</v>
      </c>
      <c r="F918" s="7">
        <f>IF(R918&gt;0,RANK(R918,(P918:R918,S918:AG918)),0)</f>
        <v>1</v>
      </c>
      <c r="G918" s="7">
        <f>IF(S918&gt;0,RANK(S918,(P918:R918,S918:AG918)),0)</f>
        <v>4</v>
      </c>
      <c r="H918" s="49">
        <f t="shared" si="525"/>
        <v>149</v>
      </c>
      <c r="I918" s="178">
        <f t="shared" si="505"/>
        <v>6.2552476910159527E-2</v>
      </c>
      <c r="J918" s="2"/>
      <c r="K918" s="2">
        <f t="shared" si="526"/>
        <v>0.45759865659109994</v>
      </c>
      <c r="L918" s="2">
        <f t="shared" si="527"/>
        <v>0</v>
      </c>
      <c r="M918" s="2">
        <f t="shared" si="528"/>
        <v>0.52015113350125941</v>
      </c>
      <c r="N918" s="2">
        <f t="shared" si="502"/>
        <v>4.1981528127623844E-3</v>
      </c>
      <c r="O918" s="2">
        <f t="shared" si="503"/>
        <v>1.805205709487832E-2</v>
      </c>
      <c r="P918" s="1">
        <v>1090</v>
      </c>
      <c r="R918" s="1">
        <v>1239</v>
      </c>
      <c r="S918" s="1">
        <v>10</v>
      </c>
      <c r="X918" s="1">
        <v>43</v>
      </c>
      <c r="AC918" s="1">
        <v>0</v>
      </c>
      <c r="AI918" s="7">
        <f t="shared" si="529"/>
        <v>0</v>
      </c>
      <c r="AJ918" s="7">
        <f t="shared" si="530"/>
        <v>0</v>
      </c>
      <c r="AK918" s="7">
        <f t="shared" si="531"/>
        <v>0</v>
      </c>
      <c r="AL918" s="7">
        <f t="shared" si="532"/>
        <v>0</v>
      </c>
      <c r="AM918" s="2">
        <f t="shared" si="533"/>
        <v>0</v>
      </c>
      <c r="AN918" s="2">
        <f t="shared" si="534"/>
        <v>0</v>
      </c>
      <c r="AO918" s="2">
        <f t="shared" si="535"/>
        <v>0</v>
      </c>
      <c r="AP918" s="2">
        <f t="shared" si="536"/>
        <v>0</v>
      </c>
      <c r="AR918" t="str">
        <f t="shared" si="504"/>
        <v>Clare</v>
      </c>
      <c r="AS918" t="s">
        <v>3268</v>
      </c>
      <c r="AT918" s="182">
        <v>4</v>
      </c>
      <c r="AV918" s="98">
        <v>26</v>
      </c>
      <c r="AW918" s="100">
        <v>35</v>
      </c>
      <c r="AX918" s="106">
        <f t="shared" si="537"/>
        <v>26035</v>
      </c>
      <c r="AZ918" s="7" t="s">
        <v>2975</v>
      </c>
      <c r="BA918" t="s">
        <v>3208</v>
      </c>
      <c r="BB918" s="192"/>
    </row>
    <row r="919" spans="1:54" hidden="1" outlineLevel="1">
      <c r="A919" t="s">
        <v>2280</v>
      </c>
      <c r="B919" t="s">
        <v>3268</v>
      </c>
      <c r="C919" s="1">
        <f t="shared" si="524"/>
        <v>8069</v>
      </c>
      <c r="D919" s="7">
        <f>IF(P919&gt;0,RANK(P919,(P919:R919,S919:AG919)),0)</f>
        <v>2</v>
      </c>
      <c r="E919" s="7">
        <f>IF(Q919&gt;0,RANK(Q919,(P919:R919,S919:AG919)),0)</f>
        <v>0</v>
      </c>
      <c r="F919" s="7">
        <f>IF(R919&gt;0,RANK(R919,(P919:R919,S919:AG919)),0)</f>
        <v>1</v>
      </c>
      <c r="G919" s="7">
        <f>IF(S919&gt;0,RANK(S919,(P919:R919,S919:AG919)),0)</f>
        <v>4</v>
      </c>
      <c r="H919" s="49">
        <f t="shared" si="525"/>
        <v>1094</v>
      </c>
      <c r="I919" s="178">
        <f t="shared" si="505"/>
        <v>0.13558061717684966</v>
      </c>
      <c r="J919" s="2"/>
      <c r="K919" s="2">
        <f t="shared" si="526"/>
        <v>0.42161358284793654</v>
      </c>
      <c r="L919" s="2">
        <f t="shared" si="527"/>
        <v>0</v>
      </c>
      <c r="M919" s="2">
        <f t="shared" si="528"/>
        <v>0.55719420002478626</v>
      </c>
      <c r="N919" s="2">
        <f t="shared" si="502"/>
        <v>1.8589664146734415E-3</v>
      </c>
      <c r="O919" s="2">
        <f t="shared" si="503"/>
        <v>1.9333250712603705E-2</v>
      </c>
      <c r="P919" s="1">
        <v>3402</v>
      </c>
      <c r="R919" s="1">
        <v>4496</v>
      </c>
      <c r="S919" s="1">
        <v>15</v>
      </c>
      <c r="X919" s="1">
        <v>150</v>
      </c>
      <c r="AC919" s="1">
        <v>6</v>
      </c>
      <c r="AI919" s="7">
        <f t="shared" si="529"/>
        <v>0</v>
      </c>
      <c r="AJ919" s="7">
        <f t="shared" si="530"/>
        <v>0</v>
      </c>
      <c r="AK919" s="7">
        <f t="shared" si="531"/>
        <v>0</v>
      </c>
      <c r="AL919" s="7">
        <f t="shared" si="532"/>
        <v>0</v>
      </c>
      <c r="AM919" s="2">
        <f t="shared" si="533"/>
        <v>0</v>
      </c>
      <c r="AN919" s="2">
        <f t="shared" si="534"/>
        <v>0</v>
      </c>
      <c r="AO919" s="2">
        <f t="shared" si="535"/>
        <v>0</v>
      </c>
      <c r="AP919" s="2">
        <f t="shared" si="536"/>
        <v>0</v>
      </c>
      <c r="AR919" t="str">
        <f t="shared" si="504"/>
        <v>Clinton</v>
      </c>
      <c r="AS919" t="s">
        <v>3268</v>
      </c>
      <c r="AT919" s="182">
        <v>4</v>
      </c>
      <c r="AV919" s="98">
        <v>26</v>
      </c>
      <c r="AW919" s="100">
        <v>37</v>
      </c>
      <c r="AX919" s="106">
        <f t="shared" si="537"/>
        <v>26037</v>
      </c>
      <c r="AZ919" s="7" t="s">
        <v>2975</v>
      </c>
      <c r="BA919" t="s">
        <v>3208</v>
      </c>
      <c r="BB919" s="192"/>
    </row>
    <row r="920" spans="1:54" hidden="1" outlineLevel="1">
      <c r="A920" t="s">
        <v>2707</v>
      </c>
      <c r="B920" t="s">
        <v>3268</v>
      </c>
      <c r="C920" s="1">
        <f t="shared" si="524"/>
        <v>1167</v>
      </c>
      <c r="D920" s="7">
        <f>IF(P920&gt;0,RANK(P920,(P920:R920,S920:AG920)),0)</f>
        <v>2</v>
      </c>
      <c r="E920" s="7">
        <f>IF(Q920&gt;0,RANK(Q920,(P920:R920,S920:AG920)),0)</f>
        <v>0</v>
      </c>
      <c r="F920" s="7">
        <f>IF(R920&gt;0,RANK(R920,(P920:R920,S920:AG920)),0)</f>
        <v>1</v>
      </c>
      <c r="G920" s="7">
        <f>IF(S920&gt;0,RANK(S920,(P920:R920,S920:AG920)),0)</f>
        <v>4</v>
      </c>
      <c r="H920" s="49">
        <f t="shared" si="525"/>
        <v>137</v>
      </c>
      <c r="I920" s="178">
        <f t="shared" si="505"/>
        <v>0.11739502999143102</v>
      </c>
      <c r="J920" s="2"/>
      <c r="K920" s="2">
        <f t="shared" si="526"/>
        <v>0.42330762639245928</v>
      </c>
      <c r="L920" s="2">
        <f t="shared" si="527"/>
        <v>0</v>
      </c>
      <c r="M920" s="2">
        <f t="shared" si="528"/>
        <v>0.54070265638389037</v>
      </c>
      <c r="N920" s="2">
        <f t="shared" si="502"/>
        <v>3.4275921165381321E-3</v>
      </c>
      <c r="O920" s="2">
        <f t="shared" si="503"/>
        <v>3.2562125107112164E-2</v>
      </c>
      <c r="P920" s="1">
        <v>494</v>
      </c>
      <c r="R920" s="1">
        <v>631</v>
      </c>
      <c r="S920" s="1">
        <v>4</v>
      </c>
      <c r="X920" s="1">
        <v>36</v>
      </c>
      <c r="AC920" s="1">
        <v>2</v>
      </c>
      <c r="AI920" s="7">
        <f t="shared" si="529"/>
        <v>0</v>
      </c>
      <c r="AJ920" s="7">
        <f t="shared" si="530"/>
        <v>0</v>
      </c>
      <c r="AK920" s="7">
        <f t="shared" si="531"/>
        <v>0</v>
      </c>
      <c r="AL920" s="7">
        <f t="shared" si="532"/>
        <v>0</v>
      </c>
      <c r="AM920" s="2">
        <f t="shared" si="533"/>
        <v>0</v>
      </c>
      <c r="AN920" s="2">
        <f t="shared" si="534"/>
        <v>0</v>
      </c>
      <c r="AO920" s="2">
        <f t="shared" si="535"/>
        <v>0</v>
      </c>
      <c r="AP920" s="2">
        <f t="shared" si="536"/>
        <v>0</v>
      </c>
      <c r="AR920" t="str">
        <f t="shared" si="504"/>
        <v>Crawford</v>
      </c>
      <c r="AS920" t="s">
        <v>3268</v>
      </c>
      <c r="AT920" s="182">
        <v>1</v>
      </c>
      <c r="AV920" s="98">
        <v>26</v>
      </c>
      <c r="AW920" s="100">
        <v>39</v>
      </c>
      <c r="AX920" s="106">
        <f t="shared" si="537"/>
        <v>26039</v>
      </c>
      <c r="AZ920" s="7" t="s">
        <v>2975</v>
      </c>
      <c r="BA920" t="s">
        <v>3208</v>
      </c>
      <c r="BB920" s="192"/>
    </row>
    <row r="921" spans="1:54" hidden="1" outlineLevel="1">
      <c r="A921" t="s">
        <v>2288</v>
      </c>
      <c r="B921" t="s">
        <v>3268</v>
      </c>
      <c r="C921" s="1">
        <f t="shared" si="524"/>
        <v>3251</v>
      </c>
      <c r="D921" s="7">
        <f>IF(P921&gt;0,RANK(P921,(P921:R921,S921:AG921)),0)</f>
        <v>2</v>
      </c>
      <c r="E921" s="7">
        <f>IF(Q921&gt;0,RANK(Q921,(P921:R921,S921:AG921)),0)</f>
        <v>0</v>
      </c>
      <c r="F921" s="7">
        <f>IF(R921&gt;0,RANK(R921,(P921:R921,S921:AG921)),0)</f>
        <v>1</v>
      </c>
      <c r="G921" s="7">
        <f>IF(S921&gt;0,RANK(S921,(P921:R921,S921:AG921)),0)</f>
        <v>4</v>
      </c>
      <c r="H921" s="49">
        <f t="shared" si="525"/>
        <v>296</v>
      </c>
      <c r="I921" s="178">
        <f t="shared" si="505"/>
        <v>9.1048908028298986E-2</v>
      </c>
      <c r="J921" s="2"/>
      <c r="K921" s="2">
        <f t="shared" si="526"/>
        <v>0.43340510612119348</v>
      </c>
      <c r="L921" s="2">
        <f t="shared" si="527"/>
        <v>0</v>
      </c>
      <c r="M921" s="2">
        <f t="shared" si="528"/>
        <v>0.52445401414949244</v>
      </c>
      <c r="N921" s="2">
        <f t="shared" si="502"/>
        <v>2.4607812980621349E-3</v>
      </c>
      <c r="O921" s="2">
        <f t="shared" si="503"/>
        <v>3.9680098431251996E-2</v>
      </c>
      <c r="P921" s="1">
        <v>1409</v>
      </c>
      <c r="R921" s="1">
        <v>1705</v>
      </c>
      <c r="S921" s="1">
        <v>8</v>
      </c>
      <c r="X921" s="1">
        <v>122</v>
      </c>
      <c r="AC921" s="1">
        <v>7</v>
      </c>
      <c r="AI921" s="7">
        <f t="shared" si="529"/>
        <v>0</v>
      </c>
      <c r="AJ921" s="7">
        <f t="shared" si="530"/>
        <v>0</v>
      </c>
      <c r="AK921" s="7">
        <f t="shared" si="531"/>
        <v>0</v>
      </c>
      <c r="AL921" s="7">
        <f t="shared" si="532"/>
        <v>0</v>
      </c>
      <c r="AM921" s="2">
        <f t="shared" si="533"/>
        <v>0</v>
      </c>
      <c r="AN921" s="2">
        <f t="shared" si="534"/>
        <v>0</v>
      </c>
      <c r="AO921" s="2">
        <f t="shared" si="535"/>
        <v>0</v>
      </c>
      <c r="AP921" s="2">
        <f t="shared" si="536"/>
        <v>0</v>
      </c>
      <c r="AR921" t="str">
        <f t="shared" si="504"/>
        <v>Delta</v>
      </c>
      <c r="AS921" t="s">
        <v>3268</v>
      </c>
      <c r="AT921" s="182">
        <v>1</v>
      </c>
      <c r="AV921" s="98">
        <v>26</v>
      </c>
      <c r="AW921" s="100">
        <v>41</v>
      </c>
      <c r="AX921" s="106">
        <f t="shared" si="537"/>
        <v>26041</v>
      </c>
      <c r="AZ921" s="7" t="s">
        <v>2975</v>
      </c>
      <c r="BA921" t="s">
        <v>3208</v>
      </c>
      <c r="BB921" s="192"/>
    </row>
    <row r="922" spans="1:54" hidden="1" outlineLevel="1">
      <c r="A922" t="s">
        <v>2186</v>
      </c>
      <c r="B922" t="s">
        <v>3268</v>
      </c>
      <c r="C922" s="1">
        <f t="shared" si="524"/>
        <v>2087</v>
      </c>
      <c r="D922" s="7">
        <f>IF(P922&gt;0,RANK(P922,(P922:R922,S922:AG922)),0)</f>
        <v>2</v>
      </c>
      <c r="E922" s="7">
        <f>IF(Q922&gt;0,RANK(Q922,(P922:R922,S922:AG922)),0)</f>
        <v>0</v>
      </c>
      <c r="F922" s="7">
        <f>IF(R922&gt;0,RANK(R922,(P922:R922,S922:AG922)),0)</f>
        <v>1</v>
      </c>
      <c r="G922" s="7">
        <f>IF(S922&gt;0,RANK(S922,(P922:R922,S922:AG922)),0)</f>
        <v>5</v>
      </c>
      <c r="H922" s="49">
        <f t="shared" si="525"/>
        <v>167</v>
      </c>
      <c r="I922" s="178">
        <f t="shared" si="505"/>
        <v>8.0019166267369435E-2</v>
      </c>
      <c r="J922" s="2"/>
      <c r="K922" s="2">
        <f t="shared" si="526"/>
        <v>0.43507426928605653</v>
      </c>
      <c r="L922" s="2">
        <f t="shared" si="527"/>
        <v>0</v>
      </c>
      <c r="M922" s="2">
        <f t="shared" si="528"/>
        <v>0.51509343555342602</v>
      </c>
      <c r="N922" s="2">
        <f t="shared" si="502"/>
        <v>9.5831336847149022E-4</v>
      </c>
      <c r="O922" s="2">
        <f t="shared" si="503"/>
        <v>4.8873981792045967E-2</v>
      </c>
      <c r="P922" s="1">
        <v>908</v>
      </c>
      <c r="R922" s="1">
        <v>1075</v>
      </c>
      <c r="S922" s="1">
        <v>2</v>
      </c>
      <c r="X922" s="1">
        <v>99</v>
      </c>
      <c r="AC922" s="1">
        <v>3</v>
      </c>
      <c r="AI922" s="7">
        <f t="shared" si="529"/>
        <v>0</v>
      </c>
      <c r="AJ922" s="7">
        <f t="shared" si="530"/>
        <v>0</v>
      </c>
      <c r="AK922" s="7">
        <f t="shared" si="531"/>
        <v>0</v>
      </c>
      <c r="AL922" s="7">
        <f t="shared" si="532"/>
        <v>0</v>
      </c>
      <c r="AM922" s="2">
        <f t="shared" si="533"/>
        <v>0</v>
      </c>
      <c r="AN922" s="2">
        <f t="shared" si="534"/>
        <v>0</v>
      </c>
      <c r="AO922" s="2">
        <f t="shared" si="535"/>
        <v>0</v>
      </c>
      <c r="AP922" s="2">
        <f t="shared" si="536"/>
        <v>0</v>
      </c>
      <c r="AR922" t="str">
        <f t="shared" si="504"/>
        <v>Dickinson</v>
      </c>
      <c r="AS922" t="s">
        <v>3268</v>
      </c>
      <c r="AT922" s="182">
        <v>1</v>
      </c>
      <c r="AV922" s="98">
        <v>26</v>
      </c>
      <c r="AW922" s="100">
        <v>43</v>
      </c>
      <c r="AX922" s="106">
        <f t="shared" si="537"/>
        <v>26043</v>
      </c>
      <c r="AZ922" s="7" t="s">
        <v>2975</v>
      </c>
      <c r="BA922" t="s">
        <v>3208</v>
      </c>
      <c r="BB922" s="192"/>
    </row>
    <row r="923" spans="1:54" hidden="1" outlineLevel="1">
      <c r="A923" t="s">
        <v>1683</v>
      </c>
      <c r="B923" t="s">
        <v>3268</v>
      </c>
      <c r="C923" s="1">
        <f t="shared" si="524"/>
        <v>13334</v>
      </c>
      <c r="D923" s="7">
        <f>IF(P923&gt;0,RANK(P923,(P923:R923,S923:AG923)),0)</f>
        <v>2</v>
      </c>
      <c r="E923" s="7">
        <f>IF(Q923&gt;0,RANK(Q923,(P923:R923,S923:AG923)),0)</f>
        <v>0</v>
      </c>
      <c r="F923" s="7">
        <f>IF(R923&gt;0,RANK(R923,(P923:R923,S923:AG923)),0)</f>
        <v>1</v>
      </c>
      <c r="G923" s="7">
        <f>IF(S923&gt;0,RANK(S923,(P923:R923,S923:AG923)),0)</f>
        <v>4</v>
      </c>
      <c r="H923" s="49">
        <f t="shared" si="525"/>
        <v>1259</v>
      </c>
      <c r="I923" s="178">
        <f t="shared" si="505"/>
        <v>9.4420278986050696E-2</v>
      </c>
      <c r="J923" s="2"/>
      <c r="K923" s="2">
        <f t="shared" si="526"/>
        <v>0.43992800359981998</v>
      </c>
      <c r="L923" s="2">
        <f t="shared" si="527"/>
        <v>0</v>
      </c>
      <c r="M923" s="2">
        <f t="shared" si="528"/>
        <v>0.53434828258587075</v>
      </c>
      <c r="N923" s="2">
        <f t="shared" si="502"/>
        <v>2.4748762561871908E-3</v>
      </c>
      <c r="O923" s="2">
        <f t="shared" si="503"/>
        <v>2.3248837558122078E-2</v>
      </c>
      <c r="P923" s="1">
        <v>5866</v>
      </c>
      <c r="R923" s="1">
        <v>7125</v>
      </c>
      <c r="S923" s="1">
        <v>33</v>
      </c>
      <c r="X923" s="1">
        <v>298</v>
      </c>
      <c r="AC923" s="1">
        <v>12</v>
      </c>
      <c r="AI923" s="7">
        <f t="shared" si="529"/>
        <v>0</v>
      </c>
      <c r="AJ923" s="7">
        <f t="shared" si="530"/>
        <v>0</v>
      </c>
      <c r="AK923" s="7">
        <f t="shared" si="531"/>
        <v>0</v>
      </c>
      <c r="AL923" s="7">
        <f t="shared" si="532"/>
        <v>0</v>
      </c>
      <c r="AM923" s="2">
        <f t="shared" si="533"/>
        <v>0</v>
      </c>
      <c r="AN923" s="2">
        <f t="shared" si="534"/>
        <v>0</v>
      </c>
      <c r="AO923" s="2">
        <f t="shared" si="535"/>
        <v>0</v>
      </c>
      <c r="AP923" s="2">
        <f t="shared" si="536"/>
        <v>0</v>
      </c>
      <c r="AR923" t="str">
        <f t="shared" si="504"/>
        <v>Eaton</v>
      </c>
      <c r="AS923" t="s">
        <v>3268</v>
      </c>
      <c r="AT923" s="182">
        <v>7</v>
      </c>
      <c r="AV923" s="98">
        <v>26</v>
      </c>
      <c r="AW923" s="100">
        <v>45</v>
      </c>
      <c r="AX923" s="106">
        <f t="shared" si="537"/>
        <v>26045</v>
      </c>
      <c r="AZ923" s="7" t="s">
        <v>2975</v>
      </c>
      <c r="BA923" t="s">
        <v>3208</v>
      </c>
      <c r="BB923" s="192"/>
    </row>
    <row r="924" spans="1:54" hidden="1" outlineLevel="1">
      <c r="A924" t="s">
        <v>482</v>
      </c>
      <c r="B924" t="s">
        <v>3268</v>
      </c>
      <c r="C924" s="1">
        <f t="shared" si="524"/>
        <v>4037</v>
      </c>
      <c r="D924" s="7">
        <f>IF(P924&gt;0,RANK(P924,(P924:R924,S924:AG924)),0)</f>
        <v>2</v>
      </c>
      <c r="E924" s="7">
        <f>IF(Q924&gt;0,RANK(Q924,(P924:R924,S924:AG924)),0)</f>
        <v>0</v>
      </c>
      <c r="F924" s="7">
        <f>IF(R924&gt;0,RANK(R924,(P924:R924,S924:AG924)),0)</f>
        <v>1</v>
      </c>
      <c r="G924" s="7">
        <f>IF(S924&gt;0,RANK(S924,(P924:R924,S924:AG924)),0)</f>
        <v>4</v>
      </c>
      <c r="H924" s="49">
        <f t="shared" si="525"/>
        <v>1220</v>
      </c>
      <c r="I924" s="178">
        <f t="shared" si="505"/>
        <v>0.30220460738171911</v>
      </c>
      <c r="J924" s="2"/>
      <c r="K924" s="2">
        <f t="shared" si="526"/>
        <v>0.33911320287342084</v>
      </c>
      <c r="L924" s="2">
        <f t="shared" si="527"/>
        <v>0</v>
      </c>
      <c r="M924" s="2">
        <f t="shared" si="528"/>
        <v>0.64131781025514001</v>
      </c>
      <c r="N924" s="2">
        <f t="shared" si="502"/>
        <v>1.9816695566014365E-3</v>
      </c>
      <c r="O924" s="2">
        <f t="shared" si="503"/>
        <v>1.7587317314837717E-2</v>
      </c>
      <c r="P924" s="1">
        <v>1369</v>
      </c>
      <c r="R924" s="1">
        <v>2589</v>
      </c>
      <c r="S924" s="1">
        <v>8</v>
      </c>
      <c r="X924" s="1">
        <v>68</v>
      </c>
      <c r="AC924" s="1">
        <v>3</v>
      </c>
      <c r="AI924" s="7">
        <f t="shared" si="529"/>
        <v>0</v>
      </c>
      <c r="AJ924" s="7">
        <f t="shared" si="530"/>
        <v>0</v>
      </c>
      <c r="AK924" s="7">
        <f t="shared" si="531"/>
        <v>0</v>
      </c>
      <c r="AL924" s="7">
        <f t="shared" si="532"/>
        <v>0</v>
      </c>
      <c r="AM924" s="2">
        <f t="shared" si="533"/>
        <v>0</v>
      </c>
      <c r="AN924" s="2">
        <f t="shared" si="534"/>
        <v>0</v>
      </c>
      <c r="AO924" s="2">
        <f t="shared" si="535"/>
        <v>0</v>
      </c>
      <c r="AP924" s="2">
        <f t="shared" si="536"/>
        <v>0</v>
      </c>
      <c r="AR924" t="str">
        <f t="shared" si="504"/>
        <v>Emmet</v>
      </c>
      <c r="AS924" t="s">
        <v>3268</v>
      </c>
      <c r="AT924" s="182">
        <v>1</v>
      </c>
      <c r="AV924" s="98">
        <v>26</v>
      </c>
      <c r="AW924" s="100">
        <v>47</v>
      </c>
      <c r="AX924" s="106">
        <f t="shared" si="537"/>
        <v>26047</v>
      </c>
      <c r="AZ924" s="7" t="s">
        <v>2975</v>
      </c>
      <c r="BA924" t="s">
        <v>3208</v>
      </c>
      <c r="BB924" s="192"/>
    </row>
    <row r="925" spans="1:54" hidden="1" outlineLevel="1">
      <c r="A925" t="s">
        <v>253</v>
      </c>
      <c r="B925" t="s">
        <v>3268</v>
      </c>
      <c r="C925" s="1">
        <f t="shared" si="524"/>
        <v>60607</v>
      </c>
      <c r="D925" s="7">
        <f>IF(P925&gt;0,RANK(P925,(P925:R925,S925:AG925)),0)</f>
        <v>1</v>
      </c>
      <c r="E925" s="7">
        <f>IF(Q925&gt;0,RANK(Q925,(P925:R925,S925:AG925)),0)</f>
        <v>0</v>
      </c>
      <c r="F925" s="7">
        <f>IF(R925&gt;0,RANK(R925,(P925:R925,S925:AG925)),0)</f>
        <v>2</v>
      </c>
      <c r="G925" s="7">
        <f>IF(S925&gt;0,RANK(S925,(P925:R925,S925:AG925)),0)</f>
        <v>4</v>
      </c>
      <c r="H925" s="49">
        <f t="shared" si="525"/>
        <v>3195</v>
      </c>
      <c r="I925" s="178">
        <f t="shared" si="505"/>
        <v>5.2716682891415186E-2</v>
      </c>
      <c r="J925" s="2"/>
      <c r="K925" s="2">
        <f t="shared" si="526"/>
        <v>0.51753097826983685</v>
      </c>
      <c r="L925" s="2">
        <f t="shared" si="527"/>
        <v>0</v>
      </c>
      <c r="M925" s="2">
        <f t="shared" si="528"/>
        <v>0.46481429537842162</v>
      </c>
      <c r="N925" s="2">
        <f t="shared" si="502"/>
        <v>1.4024782615869454E-3</v>
      </c>
      <c r="O925" s="2">
        <f t="shared" si="503"/>
        <v>1.6252248090154589E-2</v>
      </c>
      <c r="P925" s="1">
        <v>31366</v>
      </c>
      <c r="R925" s="1">
        <v>28171</v>
      </c>
      <c r="S925" s="1">
        <v>85</v>
      </c>
      <c r="X925" s="1">
        <v>946</v>
      </c>
      <c r="AC925" s="1">
        <v>39</v>
      </c>
      <c r="AI925" s="7">
        <f t="shared" si="529"/>
        <v>0</v>
      </c>
      <c r="AJ925" s="7">
        <f t="shared" si="530"/>
        <v>0</v>
      </c>
      <c r="AK925" s="7">
        <f t="shared" si="531"/>
        <v>0</v>
      </c>
      <c r="AL925" s="7">
        <f t="shared" si="532"/>
        <v>0</v>
      </c>
      <c r="AM925" s="2">
        <f t="shared" si="533"/>
        <v>0</v>
      </c>
      <c r="AN925" s="2">
        <f t="shared" si="534"/>
        <v>0</v>
      </c>
      <c r="AO925" s="2">
        <f t="shared" si="535"/>
        <v>0</v>
      </c>
      <c r="AP925" s="2">
        <f t="shared" si="536"/>
        <v>0</v>
      </c>
      <c r="AR925" t="str">
        <f t="shared" si="504"/>
        <v>Genesee</v>
      </c>
      <c r="AS925" t="s">
        <v>3268</v>
      </c>
      <c r="AT925" s="182">
        <v>5</v>
      </c>
      <c r="AV925" s="98">
        <v>26</v>
      </c>
      <c r="AW925" s="100">
        <v>49</v>
      </c>
      <c r="AX925" s="106">
        <f t="shared" si="537"/>
        <v>26049</v>
      </c>
      <c r="AZ925" s="7" t="s">
        <v>2975</v>
      </c>
      <c r="BA925" t="s">
        <v>3208</v>
      </c>
      <c r="BB925" s="192"/>
    </row>
    <row r="926" spans="1:54" hidden="1" outlineLevel="1">
      <c r="A926" t="s">
        <v>263</v>
      </c>
      <c r="B926" t="s">
        <v>3268</v>
      </c>
      <c r="C926" s="1">
        <f t="shared" si="524"/>
        <v>2126</v>
      </c>
      <c r="D926" s="7">
        <f>IF(P926&gt;0,RANK(P926,(P926:R926,S926:AG926)),0)</f>
        <v>2</v>
      </c>
      <c r="E926" s="7">
        <f>IF(Q926&gt;0,RANK(Q926,(P926:R926,S926:AG926)),0)</f>
        <v>0</v>
      </c>
      <c r="F926" s="7">
        <f>IF(R926&gt;0,RANK(R926,(P926:R926,S926:AG926)),0)</f>
        <v>1</v>
      </c>
      <c r="G926" s="7">
        <f>IF(S926&gt;0,RANK(S926,(P926:R926,S926:AG926)),0)</f>
        <v>4</v>
      </c>
      <c r="H926" s="49">
        <f t="shared" si="525"/>
        <v>98</v>
      </c>
      <c r="I926" s="178">
        <f t="shared" si="505"/>
        <v>4.6095954844778929E-2</v>
      </c>
      <c r="J926" s="2"/>
      <c r="K926" s="2">
        <f t="shared" si="526"/>
        <v>0.46331138287864532</v>
      </c>
      <c r="L926" s="2">
        <f t="shared" si="527"/>
        <v>0</v>
      </c>
      <c r="M926" s="2">
        <f t="shared" si="528"/>
        <v>0.50940733772342428</v>
      </c>
      <c r="N926" s="2">
        <f t="shared" si="502"/>
        <v>3.292568203198495E-3</v>
      </c>
      <c r="O926" s="2">
        <f t="shared" si="503"/>
        <v>2.3988711194731963E-2</v>
      </c>
      <c r="P926" s="1">
        <v>985</v>
      </c>
      <c r="R926" s="1">
        <v>1083</v>
      </c>
      <c r="S926" s="1">
        <v>7</v>
      </c>
      <c r="X926" s="1">
        <v>46</v>
      </c>
      <c r="AC926" s="1">
        <v>5</v>
      </c>
      <c r="AI926" s="7">
        <f t="shared" si="529"/>
        <v>0</v>
      </c>
      <c r="AJ926" s="7">
        <f t="shared" si="530"/>
        <v>0</v>
      </c>
      <c r="AK926" s="7">
        <f t="shared" si="531"/>
        <v>0</v>
      </c>
      <c r="AL926" s="7">
        <f t="shared" si="532"/>
        <v>0</v>
      </c>
      <c r="AM926" s="2">
        <f t="shared" si="533"/>
        <v>0</v>
      </c>
      <c r="AN926" s="2">
        <f t="shared" si="534"/>
        <v>0</v>
      </c>
      <c r="AO926" s="2">
        <f t="shared" si="535"/>
        <v>0</v>
      </c>
      <c r="AP926" s="2">
        <f t="shared" si="536"/>
        <v>0</v>
      </c>
      <c r="AR926" t="str">
        <f t="shared" si="504"/>
        <v>Gladwin</v>
      </c>
      <c r="AS926" t="s">
        <v>3268</v>
      </c>
      <c r="AT926" s="182">
        <v>4</v>
      </c>
      <c r="AV926" s="98">
        <v>26</v>
      </c>
      <c r="AW926" s="100">
        <v>51</v>
      </c>
      <c r="AX926" s="106">
        <f t="shared" si="537"/>
        <v>26051</v>
      </c>
      <c r="AZ926" s="7" t="s">
        <v>2975</v>
      </c>
      <c r="BA926" t="s">
        <v>3208</v>
      </c>
      <c r="BB926" s="192"/>
    </row>
    <row r="927" spans="1:54" hidden="1" outlineLevel="1">
      <c r="A927" t="s">
        <v>2396</v>
      </c>
      <c r="B927" t="s">
        <v>3268</v>
      </c>
      <c r="C927" s="1">
        <f t="shared" si="524"/>
        <v>1510</v>
      </c>
      <c r="D927" s="7">
        <f>IF(P927&gt;0,RANK(P927,(P927:R927,S927:AG927)),0)</f>
        <v>2</v>
      </c>
      <c r="E927" s="7">
        <f>IF(Q927&gt;0,RANK(Q927,(P927:R927,S927:AG927)),0)</f>
        <v>0</v>
      </c>
      <c r="F927" s="7">
        <f>IF(R927&gt;0,RANK(R927,(P927:R927,S927:AG927)),0)</f>
        <v>1</v>
      </c>
      <c r="G927" s="7">
        <f>IF(S927&gt;0,RANK(S927,(P927:R927,S927:AG927)),0)</f>
        <v>4</v>
      </c>
      <c r="H927" s="49">
        <f t="shared" si="525"/>
        <v>112</v>
      </c>
      <c r="I927" s="178">
        <f t="shared" si="505"/>
        <v>7.4172185430463583E-2</v>
      </c>
      <c r="J927" s="2"/>
      <c r="K927" s="2">
        <f t="shared" si="526"/>
        <v>0.44900662251655626</v>
      </c>
      <c r="L927" s="2">
        <f t="shared" si="527"/>
        <v>0</v>
      </c>
      <c r="M927" s="2">
        <f t="shared" si="528"/>
        <v>0.52317880794701987</v>
      </c>
      <c r="N927" s="2">
        <f t="shared" si="502"/>
        <v>1.9867549668874172E-3</v>
      </c>
      <c r="O927" s="2">
        <f t="shared" si="503"/>
        <v>2.5827814569536388E-2</v>
      </c>
      <c r="P927" s="1">
        <v>678</v>
      </c>
      <c r="R927" s="1">
        <v>790</v>
      </c>
      <c r="S927" s="1">
        <v>3</v>
      </c>
      <c r="X927" s="1">
        <v>38</v>
      </c>
      <c r="AC927" s="1">
        <v>1</v>
      </c>
      <c r="AI927" s="7">
        <f t="shared" si="529"/>
        <v>0</v>
      </c>
      <c r="AJ927" s="7">
        <f t="shared" si="530"/>
        <v>0</v>
      </c>
      <c r="AK927" s="7">
        <f t="shared" si="531"/>
        <v>0</v>
      </c>
      <c r="AL927" s="7">
        <f t="shared" si="532"/>
        <v>0</v>
      </c>
      <c r="AM927" s="2">
        <f t="shared" si="533"/>
        <v>0</v>
      </c>
      <c r="AN927" s="2">
        <f t="shared" si="534"/>
        <v>0</v>
      </c>
      <c r="AO927" s="2">
        <f t="shared" si="535"/>
        <v>0</v>
      </c>
      <c r="AP927" s="2">
        <f t="shared" si="536"/>
        <v>0</v>
      </c>
      <c r="AR927" t="str">
        <f t="shared" si="504"/>
        <v>Gogebic</v>
      </c>
      <c r="AS927" t="s">
        <v>3268</v>
      </c>
      <c r="AT927" s="182">
        <v>1</v>
      </c>
      <c r="AV927" s="98">
        <v>26</v>
      </c>
      <c r="AW927" s="100">
        <v>53</v>
      </c>
      <c r="AX927" s="106">
        <f t="shared" si="537"/>
        <v>26053</v>
      </c>
      <c r="AZ927" s="7" t="s">
        <v>2975</v>
      </c>
      <c r="BA927" t="s">
        <v>3208</v>
      </c>
      <c r="BB927" s="192"/>
    </row>
    <row r="928" spans="1:54" hidden="1" outlineLevel="1">
      <c r="A928" t="s">
        <v>1266</v>
      </c>
      <c r="B928" t="s">
        <v>3268</v>
      </c>
      <c r="C928" s="1">
        <f t="shared" si="524"/>
        <v>12475</v>
      </c>
      <c r="D928" s="7">
        <f>IF(P928&gt;0,RANK(P928,(P928:R928,S928:AG928)),0)</f>
        <v>2</v>
      </c>
      <c r="E928" s="7">
        <f>IF(Q928&gt;0,RANK(Q928,(P928:R928,S928:AG928)),0)</f>
        <v>0</v>
      </c>
      <c r="F928" s="7">
        <f>IF(R928&gt;0,RANK(R928,(P928:R928,S928:AG928)),0)</f>
        <v>1</v>
      </c>
      <c r="G928" s="7">
        <f>IF(S928&gt;0,RANK(S928,(P928:R928,S928:AG928)),0)</f>
        <v>4</v>
      </c>
      <c r="H928" s="49">
        <f t="shared" si="525"/>
        <v>3951</v>
      </c>
      <c r="I928" s="178">
        <f t="shared" si="505"/>
        <v>0.3167134268537074</v>
      </c>
      <c r="J928" s="2"/>
      <c r="K928" s="2">
        <f t="shared" si="526"/>
        <v>0.33186372745490983</v>
      </c>
      <c r="L928" s="2">
        <f t="shared" si="527"/>
        <v>0</v>
      </c>
      <c r="M928" s="2">
        <f t="shared" si="528"/>
        <v>0.64857715430861729</v>
      </c>
      <c r="N928" s="2">
        <f t="shared" ref="N928:N984" si="538">IF($C928=0,"-",S928/$C928)</f>
        <v>2.4048096192384768E-3</v>
      </c>
      <c r="O928" s="2">
        <f t="shared" ref="O928:O984" si="539">IF(C928=0,"-",(1-K928-L928-M928-N928))</f>
        <v>1.715430861723435E-2</v>
      </c>
      <c r="P928" s="1">
        <v>4140</v>
      </c>
      <c r="R928" s="1">
        <v>8091</v>
      </c>
      <c r="S928" s="1">
        <v>30</v>
      </c>
      <c r="X928" s="1">
        <v>206</v>
      </c>
      <c r="AC928" s="1">
        <v>8</v>
      </c>
      <c r="AI928" s="7">
        <f t="shared" si="529"/>
        <v>0</v>
      </c>
      <c r="AJ928" s="7">
        <f t="shared" si="530"/>
        <v>0</v>
      </c>
      <c r="AK928" s="7">
        <f t="shared" si="531"/>
        <v>0</v>
      </c>
      <c r="AL928" s="7">
        <f t="shared" si="532"/>
        <v>0</v>
      </c>
      <c r="AM928" s="2">
        <f t="shared" si="533"/>
        <v>0</v>
      </c>
      <c r="AN928" s="2">
        <f t="shared" si="534"/>
        <v>0</v>
      </c>
      <c r="AO928" s="2">
        <f t="shared" si="535"/>
        <v>0</v>
      </c>
      <c r="AP928" s="2">
        <f t="shared" si="536"/>
        <v>0</v>
      </c>
      <c r="AR928" t="str">
        <f t="shared" si="504"/>
        <v>Grand Traverse</v>
      </c>
      <c r="AS928" t="s">
        <v>3268</v>
      </c>
      <c r="AT928" s="182">
        <v>1</v>
      </c>
      <c r="AV928" s="98">
        <v>26</v>
      </c>
      <c r="AW928" s="100">
        <v>55</v>
      </c>
      <c r="AX928" s="106">
        <f t="shared" si="537"/>
        <v>26055</v>
      </c>
      <c r="AZ928" s="7" t="s">
        <v>2975</v>
      </c>
      <c r="BA928" t="s">
        <v>3208</v>
      </c>
      <c r="BB928" s="192"/>
    </row>
    <row r="929" spans="1:55" hidden="1" outlineLevel="1">
      <c r="A929" t="s">
        <v>1933</v>
      </c>
      <c r="B929" t="s">
        <v>3268</v>
      </c>
      <c r="C929" s="1">
        <f t="shared" si="524"/>
        <v>3049</v>
      </c>
      <c r="D929" s="7">
        <f>IF(P929&gt;0,RANK(P929,(P929:R929,S929:AG929)),0)</f>
        <v>2</v>
      </c>
      <c r="E929" s="7">
        <f>IF(Q929&gt;0,RANK(Q929,(P929:R929,S929:AG929)),0)</f>
        <v>0</v>
      </c>
      <c r="F929" s="7">
        <f>IF(R929&gt;0,RANK(R929,(P929:R929,S929:AG929)),0)</f>
        <v>1</v>
      </c>
      <c r="G929" s="7">
        <f>IF(S929&gt;0,RANK(S929,(P929:R929,S929:AG929)),0)</f>
        <v>4</v>
      </c>
      <c r="H929" s="49">
        <f t="shared" si="525"/>
        <v>627</v>
      </c>
      <c r="I929" s="178">
        <f t="shared" si="505"/>
        <v>0.20564119383404394</v>
      </c>
      <c r="J929" s="2"/>
      <c r="K929" s="2">
        <f t="shared" si="526"/>
        <v>0.38865201705477204</v>
      </c>
      <c r="L929" s="2">
        <f t="shared" si="527"/>
        <v>0</v>
      </c>
      <c r="M929" s="2">
        <f t="shared" si="528"/>
        <v>0.59429321088881604</v>
      </c>
      <c r="N929" s="2">
        <f t="shared" si="538"/>
        <v>2.9517874713020664E-3</v>
      </c>
      <c r="O929" s="2">
        <f t="shared" si="539"/>
        <v>1.4102984585109861E-2</v>
      </c>
      <c r="P929" s="1">
        <v>1185</v>
      </c>
      <c r="R929" s="1">
        <v>1812</v>
      </c>
      <c r="S929" s="1">
        <v>9</v>
      </c>
      <c r="X929" s="1">
        <v>42</v>
      </c>
      <c r="AC929" s="1">
        <v>1</v>
      </c>
      <c r="AI929" s="7">
        <f t="shared" si="529"/>
        <v>0</v>
      </c>
      <c r="AJ929" s="7">
        <f t="shared" si="530"/>
        <v>0</v>
      </c>
      <c r="AK929" s="7">
        <f t="shared" si="531"/>
        <v>0</v>
      </c>
      <c r="AL929" s="7">
        <f t="shared" si="532"/>
        <v>0</v>
      </c>
      <c r="AM929" s="2">
        <f t="shared" si="533"/>
        <v>0</v>
      </c>
      <c r="AN929" s="2">
        <f t="shared" si="534"/>
        <v>0</v>
      </c>
      <c r="AO929" s="2">
        <f t="shared" si="535"/>
        <v>0</v>
      </c>
      <c r="AP929" s="2">
        <f t="shared" si="536"/>
        <v>0</v>
      </c>
      <c r="AR929" t="str">
        <f t="shared" si="504"/>
        <v>Gratiot</v>
      </c>
      <c r="AS929" t="s">
        <v>3268</v>
      </c>
      <c r="AT929" s="182">
        <v>4</v>
      </c>
      <c r="AV929" s="98">
        <v>26</v>
      </c>
      <c r="AW929" s="100">
        <v>57</v>
      </c>
      <c r="AX929" s="106">
        <f t="shared" si="537"/>
        <v>26057</v>
      </c>
      <c r="AZ929" s="7" t="s">
        <v>2975</v>
      </c>
      <c r="BA929" t="s">
        <v>3208</v>
      </c>
      <c r="BB929" s="192"/>
    </row>
    <row r="930" spans="1:55" hidden="1" outlineLevel="1">
      <c r="A930" t="s">
        <v>1451</v>
      </c>
      <c r="B930" t="s">
        <v>3268</v>
      </c>
      <c r="C930" s="1">
        <f t="shared" si="524"/>
        <v>2432</v>
      </c>
      <c r="D930" s="7">
        <f>IF(P930&gt;0,RANK(P930,(P930:R930,S930:AG930)),0)</f>
        <v>2</v>
      </c>
      <c r="E930" s="7">
        <f>IF(Q930&gt;0,RANK(Q930,(P930:R930,S930:AG930)),0)</f>
        <v>0</v>
      </c>
      <c r="F930" s="7">
        <f>IF(R930&gt;0,RANK(R930,(P930:R930,S930:AG930)),0)</f>
        <v>1</v>
      </c>
      <c r="G930" s="7">
        <f>IF(S930&gt;0,RANK(S930,(P930:R930,S930:AG930)),0)</f>
        <v>4</v>
      </c>
      <c r="H930" s="49">
        <f t="shared" si="525"/>
        <v>403</v>
      </c>
      <c r="I930" s="178">
        <f t="shared" ref="I930:I984" si="540">H930/C930</f>
        <v>0.16570723684210525</v>
      </c>
      <c r="J930" s="2"/>
      <c r="K930" s="2">
        <f t="shared" si="526"/>
        <v>0.40172697368421051</v>
      </c>
      <c r="L930" s="2">
        <f t="shared" si="527"/>
        <v>0</v>
      </c>
      <c r="M930" s="2">
        <f t="shared" si="528"/>
        <v>0.56743421052631582</v>
      </c>
      <c r="N930" s="2">
        <f t="shared" si="538"/>
        <v>4.1118421052631577E-3</v>
      </c>
      <c r="O930" s="2">
        <f t="shared" si="539"/>
        <v>2.6726973684210516E-2</v>
      </c>
      <c r="P930" s="1">
        <v>977</v>
      </c>
      <c r="R930" s="1">
        <v>1380</v>
      </c>
      <c r="S930" s="1">
        <v>10</v>
      </c>
      <c r="X930" s="1">
        <v>59</v>
      </c>
      <c r="AC930" s="1">
        <v>6</v>
      </c>
      <c r="AI930" s="7">
        <f t="shared" si="529"/>
        <v>0</v>
      </c>
      <c r="AJ930" s="7">
        <f t="shared" si="530"/>
        <v>0</v>
      </c>
      <c r="AK930" s="7">
        <f t="shared" si="531"/>
        <v>0</v>
      </c>
      <c r="AL930" s="7">
        <f t="shared" si="532"/>
        <v>0</v>
      </c>
      <c r="AM930" s="2">
        <f t="shared" si="533"/>
        <v>0</v>
      </c>
      <c r="AN930" s="2">
        <f t="shared" si="534"/>
        <v>0</v>
      </c>
      <c r="AO930" s="2">
        <f t="shared" si="535"/>
        <v>0</v>
      </c>
      <c r="AP930" s="2">
        <f t="shared" si="536"/>
        <v>0</v>
      </c>
      <c r="AR930" t="str">
        <f t="shared" si="504"/>
        <v>Hillsdale</v>
      </c>
      <c r="AS930" t="s">
        <v>3268</v>
      </c>
      <c r="AT930" s="182">
        <v>7</v>
      </c>
      <c r="AV930" s="98">
        <v>26</v>
      </c>
      <c r="AW930" s="100">
        <v>59</v>
      </c>
      <c r="AX930" s="106">
        <f t="shared" si="537"/>
        <v>26059</v>
      </c>
      <c r="AZ930" s="7" t="s">
        <v>2975</v>
      </c>
      <c r="BA930" t="s">
        <v>3208</v>
      </c>
      <c r="BB930" s="192"/>
    </row>
    <row r="931" spans="1:55" hidden="1" outlineLevel="1">
      <c r="A931" t="s">
        <v>1198</v>
      </c>
      <c r="B931" t="s">
        <v>3268</v>
      </c>
      <c r="C931" s="1">
        <f t="shared" si="524"/>
        <v>3188</v>
      </c>
      <c r="D931" s="7">
        <f>IF(P931&gt;0,RANK(P931,(P931:R931,S931:AG931)),0)</f>
        <v>2</v>
      </c>
      <c r="E931" s="7">
        <f>IF(Q931&gt;0,RANK(Q931,(P931:R931,S931:AG931)),0)</f>
        <v>0</v>
      </c>
      <c r="F931" s="7">
        <f>IF(R931&gt;0,RANK(R931,(P931:R931,S931:AG931)),0)</f>
        <v>1</v>
      </c>
      <c r="G931" s="7">
        <f>IF(S931&gt;0,RANK(S931,(P931:R931,S931:AG931)),0)</f>
        <v>4</v>
      </c>
      <c r="H931" s="49">
        <f t="shared" si="525"/>
        <v>930</v>
      </c>
      <c r="I931" s="178">
        <f t="shared" si="540"/>
        <v>0.29171894604767878</v>
      </c>
      <c r="J931" s="2"/>
      <c r="K931" s="2">
        <f t="shared" si="526"/>
        <v>0.34786700125470515</v>
      </c>
      <c r="L931" s="2">
        <f t="shared" si="527"/>
        <v>0</v>
      </c>
      <c r="M931" s="2">
        <f t="shared" si="528"/>
        <v>0.63958594730238394</v>
      </c>
      <c r="N931" s="2">
        <f t="shared" si="538"/>
        <v>1.2547051442910915E-3</v>
      </c>
      <c r="O931" s="2">
        <f t="shared" si="539"/>
        <v>1.1292346298619815E-2</v>
      </c>
      <c r="P931" s="1">
        <v>1109</v>
      </c>
      <c r="R931" s="1">
        <v>2039</v>
      </c>
      <c r="S931" s="1">
        <v>4</v>
      </c>
      <c r="X931" s="1">
        <v>35</v>
      </c>
      <c r="AC931" s="1">
        <v>1</v>
      </c>
      <c r="AI931" s="7">
        <f t="shared" si="529"/>
        <v>0</v>
      </c>
      <c r="AJ931" s="7">
        <f t="shared" si="530"/>
        <v>0</v>
      </c>
      <c r="AK931" s="7">
        <f t="shared" si="531"/>
        <v>0</v>
      </c>
      <c r="AL931" s="7">
        <f t="shared" si="532"/>
        <v>0</v>
      </c>
      <c r="AM931" s="2">
        <f t="shared" si="533"/>
        <v>0</v>
      </c>
      <c r="AN931" s="2">
        <f t="shared" si="534"/>
        <v>0</v>
      </c>
      <c r="AO931" s="2">
        <f t="shared" si="535"/>
        <v>0</v>
      </c>
      <c r="AP931" s="2">
        <f t="shared" si="536"/>
        <v>0</v>
      </c>
      <c r="AR931" t="str">
        <f t="shared" si="504"/>
        <v>Houghton</v>
      </c>
      <c r="AS931" t="s">
        <v>3268</v>
      </c>
      <c r="AT931" s="182">
        <v>1</v>
      </c>
      <c r="AV931" s="98">
        <v>26</v>
      </c>
      <c r="AW931" s="100">
        <v>61</v>
      </c>
      <c r="AX931" s="106">
        <f t="shared" si="537"/>
        <v>26061</v>
      </c>
      <c r="AZ931" s="7" t="s">
        <v>2975</v>
      </c>
      <c r="BA931" t="s">
        <v>3208</v>
      </c>
      <c r="BB931" s="192"/>
    </row>
    <row r="932" spans="1:55" hidden="1" outlineLevel="1">
      <c r="A932" t="s">
        <v>2266</v>
      </c>
      <c r="B932" t="s">
        <v>3268</v>
      </c>
      <c r="C932" s="1">
        <f t="shared" si="524"/>
        <v>2283</v>
      </c>
      <c r="D932" s="7">
        <f>IF(P932&gt;0,RANK(P932,(P932:R932,S932:AG932)),0)</f>
        <v>2</v>
      </c>
      <c r="E932" s="7">
        <f>IF(Q932&gt;0,RANK(Q932,(P932:R932,S932:AG932)),0)</f>
        <v>0</v>
      </c>
      <c r="F932" s="7">
        <f>IF(R932&gt;0,RANK(R932,(P932:R932,S932:AG932)),0)</f>
        <v>1</v>
      </c>
      <c r="G932" s="7">
        <f>IF(S932&gt;0,RANK(S932,(P932:R932,S932:AG932)),0)</f>
        <v>4</v>
      </c>
      <c r="H932" s="49">
        <f t="shared" si="525"/>
        <v>134</v>
      </c>
      <c r="I932" s="178">
        <f t="shared" si="540"/>
        <v>5.8694699956197985E-2</v>
      </c>
      <c r="J932" s="2"/>
      <c r="K932" s="2">
        <f t="shared" si="526"/>
        <v>0.45992115637319314</v>
      </c>
      <c r="L932" s="2">
        <f t="shared" si="527"/>
        <v>0</v>
      </c>
      <c r="M932" s="2">
        <f t="shared" si="528"/>
        <v>0.51861585632939111</v>
      </c>
      <c r="N932" s="2">
        <f t="shared" si="538"/>
        <v>3.9421813403416554E-3</v>
      </c>
      <c r="O932" s="2">
        <f t="shared" si="539"/>
        <v>1.752080595707415E-2</v>
      </c>
      <c r="P932" s="1">
        <v>1050</v>
      </c>
      <c r="R932" s="1">
        <v>1184</v>
      </c>
      <c r="S932" s="1">
        <v>9</v>
      </c>
      <c r="X932" s="1">
        <v>36</v>
      </c>
      <c r="AC932" s="1">
        <v>4</v>
      </c>
      <c r="AI932" s="7">
        <f t="shared" si="529"/>
        <v>0</v>
      </c>
      <c r="AJ932" s="7">
        <f t="shared" si="530"/>
        <v>0</v>
      </c>
      <c r="AK932" s="7">
        <f t="shared" si="531"/>
        <v>0</v>
      </c>
      <c r="AL932" s="7">
        <f t="shared" si="532"/>
        <v>0</v>
      </c>
      <c r="AM932" s="2">
        <f t="shared" si="533"/>
        <v>0</v>
      </c>
      <c r="AN932" s="2">
        <f t="shared" si="534"/>
        <v>0</v>
      </c>
      <c r="AO932" s="2">
        <f t="shared" si="535"/>
        <v>0</v>
      </c>
      <c r="AP932" s="2">
        <f t="shared" si="536"/>
        <v>0</v>
      </c>
      <c r="AR932" t="str">
        <f t="shared" si="504"/>
        <v>Huron</v>
      </c>
      <c r="AS932" t="s">
        <v>3268</v>
      </c>
      <c r="AT932" s="182">
        <v>10</v>
      </c>
      <c r="AV932" s="98">
        <v>26</v>
      </c>
      <c r="AW932" s="100">
        <v>63</v>
      </c>
      <c r="AX932" s="106">
        <f t="shared" si="537"/>
        <v>26063</v>
      </c>
      <c r="AZ932" s="7" t="s">
        <v>2975</v>
      </c>
      <c r="BA932" t="s">
        <v>3208</v>
      </c>
      <c r="BB932" s="192"/>
    </row>
    <row r="933" spans="1:55" hidden="1" outlineLevel="1">
      <c r="A933" t="s">
        <v>1199</v>
      </c>
      <c r="B933" t="s">
        <v>3268</v>
      </c>
      <c r="C933" s="1">
        <f t="shared" ref="C933:C964" si="541">SUM(P933:AG933)</f>
        <v>41121</v>
      </c>
      <c r="D933" s="7">
        <f>IF(P933&gt;0,RANK(P933,(P933:R933,S933:AG933)),0)</f>
        <v>2</v>
      </c>
      <c r="E933" s="7">
        <f>IF(Q933&gt;0,RANK(Q933,(P933:R933,S933:AG933)),0)</f>
        <v>0</v>
      </c>
      <c r="F933" s="7">
        <f>IF(R933&gt;0,RANK(R933,(P933:R933,S933:AG933)),0)</f>
        <v>1</v>
      </c>
      <c r="G933" s="7">
        <f>IF(S933&gt;0,RANK(S933,(P933:R933,S933:AG933)),0)</f>
        <v>4</v>
      </c>
      <c r="H933" s="49">
        <f t="shared" ref="H933:H964" si="542">MAX(P933:Y933)-LARGE(P933:Y933,2)</f>
        <v>4696</v>
      </c>
      <c r="I933" s="178">
        <f t="shared" si="540"/>
        <v>0.11419955740375963</v>
      </c>
      <c r="J933" s="2"/>
      <c r="K933" s="2">
        <f t="shared" ref="K933:K964" si="543">IF($C933=0,"-",P933/$C933)</f>
        <v>0.43491160234430098</v>
      </c>
      <c r="L933" s="2">
        <f t="shared" ref="L933:L964" si="544">IF($C933=0,"-",Q933/$C933)</f>
        <v>0</v>
      </c>
      <c r="M933" s="2">
        <f t="shared" ref="M933:M964" si="545">IF($C933=0,"-",R933/$C933)</f>
        <v>0.54911115974806057</v>
      </c>
      <c r="N933" s="2">
        <f t="shared" si="538"/>
        <v>1.4591084847158386E-3</v>
      </c>
      <c r="O933" s="2">
        <f t="shared" si="539"/>
        <v>1.4518129422922658E-2</v>
      </c>
      <c r="P933" s="1">
        <v>17884</v>
      </c>
      <c r="R933" s="1">
        <v>22580</v>
      </c>
      <c r="S933" s="1">
        <v>60</v>
      </c>
      <c r="X933" s="1">
        <v>562</v>
      </c>
      <c r="AC933" s="1">
        <v>35</v>
      </c>
      <c r="AI933" s="7">
        <f t="shared" ref="AI933:AI964" si="546">IF(T933&gt;0,RANK(T933,(P933:Z933)),0)</f>
        <v>0</v>
      </c>
      <c r="AJ933" s="7">
        <f t="shared" ref="AJ933:AJ964" si="547">IF(U933&gt;0,RANK(U933,(P933:Z933)),0)</f>
        <v>0</v>
      </c>
      <c r="AK933" s="7">
        <f t="shared" ref="AK933:AK964" si="548">IF(V933&gt;0,RANK(V933,(P933:Z933)),0)</f>
        <v>0</v>
      </c>
      <c r="AL933" s="7">
        <f t="shared" ref="AL933:AL964" si="549">IF(W933&gt;0,RANK(W933,(P933:Z933)),0)</f>
        <v>0</v>
      </c>
      <c r="AM933" s="2">
        <f t="shared" ref="AM933:AM964" si="550">IF($C933=0,"-",T933/$C933)</f>
        <v>0</v>
      </c>
      <c r="AN933" s="2">
        <f t="shared" ref="AN933:AN964" si="551">IF($C933=0,"-",U933/$C933)</f>
        <v>0</v>
      </c>
      <c r="AO933" s="2">
        <f t="shared" ref="AO933:AO964" si="552">IF($C933=0,"-",V933/$C933)</f>
        <v>0</v>
      </c>
      <c r="AP933" s="2">
        <f t="shared" ref="AP933:AP964" si="553">IF($C933=0,"-",W933/$C933)</f>
        <v>0</v>
      </c>
      <c r="AR933" t="str">
        <f t="shared" si="504"/>
        <v>Ingham</v>
      </c>
      <c r="AS933" t="s">
        <v>3268</v>
      </c>
      <c r="AT933" s="182">
        <v>8</v>
      </c>
      <c r="AV933" s="98">
        <v>26</v>
      </c>
      <c r="AW933" s="100">
        <v>65</v>
      </c>
      <c r="AX933" s="106">
        <f t="shared" ref="AX933:AX964" si="554">AV933*1000+AW933</f>
        <v>26065</v>
      </c>
      <c r="AZ933" s="7" t="s">
        <v>2975</v>
      </c>
      <c r="BA933" t="s">
        <v>3208</v>
      </c>
      <c r="BB933" s="192"/>
    </row>
    <row r="934" spans="1:55" hidden="1" outlineLevel="1">
      <c r="A934" t="s">
        <v>87</v>
      </c>
      <c r="B934" t="s">
        <v>3268</v>
      </c>
      <c r="C934" s="1">
        <f t="shared" si="541"/>
        <v>4386</v>
      </c>
      <c r="D934" s="7">
        <f>IF(P934&gt;0,RANK(P934,(P934:R934,S934:AG934)),0)</f>
        <v>2</v>
      </c>
      <c r="E934" s="7">
        <f>IF(Q934&gt;0,RANK(Q934,(P934:R934,S934:AG934)),0)</f>
        <v>0</v>
      </c>
      <c r="F934" s="7">
        <f>IF(R934&gt;0,RANK(R934,(P934:R934,S934:AG934)),0)</f>
        <v>1</v>
      </c>
      <c r="G934" s="7">
        <f>IF(S934&gt;0,RANK(S934,(P934:R934,S934:AG934)),0)</f>
        <v>4</v>
      </c>
      <c r="H934" s="49">
        <f t="shared" si="542"/>
        <v>1321</v>
      </c>
      <c r="I934" s="178">
        <f t="shared" si="540"/>
        <v>0.30118559051527588</v>
      </c>
      <c r="J934" s="2"/>
      <c r="K934" s="2">
        <f t="shared" si="543"/>
        <v>0.33994528043775651</v>
      </c>
      <c r="L934" s="2">
        <f t="shared" si="544"/>
        <v>0</v>
      </c>
      <c r="M934" s="2">
        <f t="shared" si="545"/>
        <v>0.64113087095303234</v>
      </c>
      <c r="N934" s="2">
        <f t="shared" si="538"/>
        <v>3.4199726402188782E-3</v>
      </c>
      <c r="O934" s="2">
        <f t="shared" si="539"/>
        <v>1.5503875968992269E-2</v>
      </c>
      <c r="P934" s="1">
        <v>1491</v>
      </c>
      <c r="R934" s="1">
        <v>2812</v>
      </c>
      <c r="S934" s="1">
        <v>15</v>
      </c>
      <c r="X934" s="1">
        <v>62</v>
      </c>
      <c r="AC934" s="1">
        <v>6</v>
      </c>
      <c r="AI934" s="7">
        <f t="shared" si="546"/>
        <v>0</v>
      </c>
      <c r="AJ934" s="7">
        <f t="shared" si="547"/>
        <v>0</v>
      </c>
      <c r="AK934" s="7">
        <f t="shared" si="548"/>
        <v>0</v>
      </c>
      <c r="AL934" s="7">
        <f t="shared" si="549"/>
        <v>0</v>
      </c>
      <c r="AM934" s="2">
        <f t="shared" si="550"/>
        <v>0</v>
      </c>
      <c r="AN934" s="2">
        <f t="shared" si="551"/>
        <v>0</v>
      </c>
      <c r="AO934" s="2">
        <f t="shared" si="552"/>
        <v>0</v>
      </c>
      <c r="AP934" s="2">
        <f t="shared" si="553"/>
        <v>0</v>
      </c>
      <c r="AR934" t="str">
        <f t="shared" si="504"/>
        <v>Ionia</v>
      </c>
      <c r="AS934" t="s">
        <v>3268</v>
      </c>
      <c r="AT934" s="182">
        <v>3</v>
      </c>
      <c r="AV934" s="98">
        <v>26</v>
      </c>
      <c r="AW934" s="100">
        <v>67</v>
      </c>
      <c r="AX934" s="106">
        <f t="shared" si="554"/>
        <v>26067</v>
      </c>
      <c r="AZ934" s="7" t="s">
        <v>2975</v>
      </c>
      <c r="BA934" t="s">
        <v>3208</v>
      </c>
      <c r="BB934" s="192"/>
    </row>
    <row r="935" spans="1:55" hidden="1" outlineLevel="1">
      <c r="A935" t="s">
        <v>1149</v>
      </c>
      <c r="B935" t="s">
        <v>3268</v>
      </c>
      <c r="C935" s="1">
        <f t="shared" si="541"/>
        <v>2337</v>
      </c>
      <c r="D935" s="7">
        <f>IF(P935&gt;0,RANK(P935,(P935:R935,S935:AG935)),0)</f>
        <v>2</v>
      </c>
      <c r="E935" s="7">
        <f>IF(Q935&gt;0,RANK(Q935,(P935:R935,S935:AG935)),0)</f>
        <v>0</v>
      </c>
      <c r="F935" s="7">
        <f>IF(R935&gt;0,RANK(R935,(P935:R935,S935:AG935)),0)</f>
        <v>1</v>
      </c>
      <c r="G935" s="7">
        <f>IF(S935&gt;0,RANK(S935,(P935:R935,S935:AG935)),0)</f>
        <v>4</v>
      </c>
      <c r="H935" s="49">
        <f t="shared" si="542"/>
        <v>125</v>
      </c>
      <c r="I935" s="178">
        <f t="shared" si="540"/>
        <v>5.3487376979032948E-2</v>
      </c>
      <c r="J935" s="2"/>
      <c r="K935" s="2">
        <f t="shared" si="543"/>
        <v>0.46084724005134786</v>
      </c>
      <c r="L935" s="2">
        <f t="shared" si="544"/>
        <v>0</v>
      </c>
      <c r="M935" s="2">
        <f t="shared" si="545"/>
        <v>0.51433461703038086</v>
      </c>
      <c r="N935" s="2">
        <f t="shared" si="538"/>
        <v>1.2836970474967907E-3</v>
      </c>
      <c r="O935" s="2">
        <f t="shared" si="539"/>
        <v>2.3534445870774433E-2</v>
      </c>
      <c r="P935" s="1">
        <v>1077</v>
      </c>
      <c r="R935" s="1">
        <v>1202</v>
      </c>
      <c r="S935" s="1">
        <v>3</v>
      </c>
      <c r="X935" s="1">
        <v>54</v>
      </c>
      <c r="AC935" s="1">
        <v>1</v>
      </c>
      <c r="AI935" s="7">
        <f t="shared" si="546"/>
        <v>0</v>
      </c>
      <c r="AJ935" s="7">
        <f t="shared" si="547"/>
        <v>0</v>
      </c>
      <c r="AK935" s="7">
        <f t="shared" si="548"/>
        <v>0</v>
      </c>
      <c r="AL935" s="7">
        <f t="shared" si="549"/>
        <v>0</v>
      </c>
      <c r="AM935" s="2">
        <f t="shared" si="550"/>
        <v>0</v>
      </c>
      <c r="AN935" s="2">
        <f t="shared" si="551"/>
        <v>0</v>
      </c>
      <c r="AO935" s="2">
        <f t="shared" si="552"/>
        <v>0</v>
      </c>
      <c r="AP935" s="2">
        <f t="shared" si="553"/>
        <v>0</v>
      </c>
      <c r="AR935" t="str">
        <f t="shared" si="504"/>
        <v>Iosco</v>
      </c>
      <c r="AS935" t="s">
        <v>3268</v>
      </c>
      <c r="AT935" s="182">
        <v>5</v>
      </c>
      <c r="AV935" s="98">
        <v>26</v>
      </c>
      <c r="AW935" s="100">
        <v>69</v>
      </c>
      <c r="AX935" s="106">
        <f t="shared" si="554"/>
        <v>26069</v>
      </c>
      <c r="AZ935" s="7" t="s">
        <v>2975</v>
      </c>
      <c r="BA935" t="s">
        <v>3208</v>
      </c>
      <c r="BB935" s="192"/>
    </row>
    <row r="936" spans="1:55" hidden="1" outlineLevel="1">
      <c r="A936" t="s">
        <v>993</v>
      </c>
      <c r="B936" t="s">
        <v>3268</v>
      </c>
      <c r="C936" s="1">
        <f t="shared" si="541"/>
        <v>1091</v>
      </c>
      <c r="D936" s="7">
        <f>IF(P936&gt;0,RANK(P936,(P936:R936,S936:AG936)),0)</f>
        <v>2</v>
      </c>
      <c r="E936" s="7">
        <f>IF(Q936&gt;0,RANK(Q936,(P936:R936,S936:AG936)),0)</f>
        <v>0</v>
      </c>
      <c r="F936" s="7">
        <f>IF(R936&gt;0,RANK(R936,(P936:R936,S936:AG936)),0)</f>
        <v>1</v>
      </c>
      <c r="G936" s="7">
        <f>IF(S936&gt;0,RANK(S936,(P936:R936,S936:AG936)),0)</f>
        <v>0</v>
      </c>
      <c r="H936" s="49">
        <f t="shared" si="542"/>
        <v>19</v>
      </c>
      <c r="I936" s="178">
        <f t="shared" si="540"/>
        <v>1.7415215398716773E-2</v>
      </c>
      <c r="J936" s="2"/>
      <c r="K936" s="2">
        <f t="shared" si="543"/>
        <v>0.4830430797433547</v>
      </c>
      <c r="L936" s="2">
        <f t="shared" si="544"/>
        <v>0</v>
      </c>
      <c r="M936" s="2">
        <f t="shared" si="545"/>
        <v>0.50045829514207152</v>
      </c>
      <c r="N936" s="2">
        <f t="shared" si="538"/>
        <v>0</v>
      </c>
      <c r="O936" s="2">
        <f t="shared" si="539"/>
        <v>1.6498625114573784E-2</v>
      </c>
      <c r="P936" s="1">
        <v>527</v>
      </c>
      <c r="R936" s="1">
        <v>546</v>
      </c>
      <c r="S936" s="1">
        <v>0</v>
      </c>
      <c r="X936" s="1">
        <v>18</v>
      </c>
      <c r="AC936" s="1">
        <v>0</v>
      </c>
      <c r="AI936" s="7">
        <f t="shared" si="546"/>
        <v>0</v>
      </c>
      <c r="AJ936" s="7">
        <f t="shared" si="547"/>
        <v>0</v>
      </c>
      <c r="AK936" s="7">
        <f t="shared" si="548"/>
        <v>0</v>
      </c>
      <c r="AL936" s="7">
        <f t="shared" si="549"/>
        <v>0</v>
      </c>
      <c r="AM936" s="2">
        <f t="shared" si="550"/>
        <v>0</v>
      </c>
      <c r="AN936" s="2">
        <f t="shared" si="551"/>
        <v>0</v>
      </c>
      <c r="AO936" s="2">
        <f t="shared" si="552"/>
        <v>0</v>
      </c>
      <c r="AP936" s="2">
        <f t="shared" si="553"/>
        <v>0</v>
      </c>
      <c r="AR936" t="str">
        <f t="shared" si="504"/>
        <v>Iron</v>
      </c>
      <c r="AS936" t="s">
        <v>3268</v>
      </c>
      <c r="AT936" s="182">
        <v>1</v>
      </c>
      <c r="AV936" s="98">
        <v>26</v>
      </c>
      <c r="AW936" s="100">
        <v>71</v>
      </c>
      <c r="AX936" s="106">
        <f t="shared" si="554"/>
        <v>26071</v>
      </c>
      <c r="AZ936" s="7" t="s">
        <v>2975</v>
      </c>
      <c r="BA936" t="s">
        <v>3208</v>
      </c>
      <c r="BB936" s="192"/>
    </row>
    <row r="937" spans="1:55" hidden="1" outlineLevel="1">
      <c r="A937" t="s">
        <v>497</v>
      </c>
      <c r="B937" t="s">
        <v>3268</v>
      </c>
      <c r="C937" s="1">
        <f t="shared" si="541"/>
        <v>6123</v>
      </c>
      <c r="D937" s="7">
        <f>IF(P937&gt;0,RANK(P937,(P937:R937,S937:AG937)),0)</f>
        <v>2</v>
      </c>
      <c r="E937" s="7">
        <f>IF(Q937&gt;0,RANK(Q937,(P937:R937,S937:AG937)),0)</f>
        <v>0</v>
      </c>
      <c r="F937" s="7">
        <f>IF(R937&gt;0,RANK(R937,(P937:R937,S937:AG937)),0)</f>
        <v>1</v>
      </c>
      <c r="G937" s="7">
        <f>IF(S937&gt;0,RANK(S937,(P937:R937,S937:AG937)),0)</f>
        <v>4</v>
      </c>
      <c r="H937" s="49">
        <f t="shared" si="542"/>
        <v>1992</v>
      </c>
      <c r="I937" s="178">
        <f t="shared" si="540"/>
        <v>0.32533072023517884</v>
      </c>
      <c r="J937" s="2"/>
      <c r="K937" s="2">
        <f t="shared" si="543"/>
        <v>0.33186346562142738</v>
      </c>
      <c r="L937" s="2">
        <f t="shared" si="544"/>
        <v>0</v>
      </c>
      <c r="M937" s="2">
        <f t="shared" si="545"/>
        <v>0.65719418585660627</v>
      </c>
      <c r="N937" s="2">
        <f t="shared" si="538"/>
        <v>1.4698677119059284E-3</v>
      </c>
      <c r="O937" s="2">
        <f t="shared" si="539"/>
        <v>9.4724808100603661E-3</v>
      </c>
      <c r="P937" s="1">
        <v>2032</v>
      </c>
      <c r="R937" s="1">
        <v>4024</v>
      </c>
      <c r="S937" s="1">
        <v>9</v>
      </c>
      <c r="X937" s="1">
        <v>55</v>
      </c>
      <c r="AC937" s="1">
        <v>3</v>
      </c>
      <c r="AI937" s="7">
        <f t="shared" si="546"/>
        <v>0</v>
      </c>
      <c r="AJ937" s="7">
        <f t="shared" si="547"/>
        <v>0</v>
      </c>
      <c r="AK937" s="7">
        <f t="shared" si="548"/>
        <v>0</v>
      </c>
      <c r="AL937" s="7">
        <f t="shared" si="549"/>
        <v>0</v>
      </c>
      <c r="AM937" s="2">
        <f t="shared" si="550"/>
        <v>0</v>
      </c>
      <c r="AN937" s="2">
        <f t="shared" si="551"/>
        <v>0</v>
      </c>
      <c r="AO937" s="2">
        <f t="shared" si="552"/>
        <v>0</v>
      </c>
      <c r="AP937" s="2">
        <f t="shared" si="553"/>
        <v>0</v>
      </c>
      <c r="AR937" t="str">
        <f t="shared" si="504"/>
        <v>Isabella</v>
      </c>
      <c r="AS937" t="s">
        <v>3268</v>
      </c>
      <c r="AT937" s="182">
        <v>4</v>
      </c>
      <c r="AV937" s="98">
        <v>26</v>
      </c>
      <c r="AW937" s="100">
        <v>73</v>
      </c>
      <c r="AX937" s="106">
        <f t="shared" si="554"/>
        <v>26073</v>
      </c>
      <c r="AZ937" s="7" t="s">
        <v>2975</v>
      </c>
      <c r="BA937" t="s">
        <v>3208</v>
      </c>
      <c r="BB937" s="192"/>
    </row>
    <row r="938" spans="1:55" hidden="1" outlineLevel="1">
      <c r="A938" t="s">
        <v>3035</v>
      </c>
      <c r="B938" t="s">
        <v>3268</v>
      </c>
      <c r="C938" s="1">
        <f t="shared" si="541"/>
        <v>12378</v>
      </c>
      <c r="D938" s="7">
        <f>IF(P938&gt;0,RANK(P938,(P938:R938,S938:AG938)),0)</f>
        <v>2</v>
      </c>
      <c r="E938" s="7">
        <f>IF(Q938&gt;0,RANK(Q938,(P938:R938,S938:AG938)),0)</f>
        <v>0</v>
      </c>
      <c r="F938" s="7">
        <f>IF(R938&gt;0,RANK(R938,(P938:R938,S938:AG938)),0)</f>
        <v>1</v>
      </c>
      <c r="G938" s="7">
        <f>IF(S938&gt;0,RANK(S938,(P938:R938,S938:AG938)),0)</f>
        <v>4</v>
      </c>
      <c r="H938" s="49">
        <f t="shared" si="542"/>
        <v>1516</v>
      </c>
      <c r="I938" s="178">
        <f t="shared" si="540"/>
        <v>0.12247535950880595</v>
      </c>
      <c r="J938" s="2"/>
      <c r="K938" s="2">
        <f t="shared" si="543"/>
        <v>0.42720956535789306</v>
      </c>
      <c r="L938" s="2">
        <f t="shared" si="544"/>
        <v>0</v>
      </c>
      <c r="M938" s="2">
        <f t="shared" si="545"/>
        <v>0.54968492486669895</v>
      </c>
      <c r="N938" s="2">
        <f t="shared" si="538"/>
        <v>3.4739053158830183E-3</v>
      </c>
      <c r="O938" s="2">
        <f t="shared" si="539"/>
        <v>1.9631604459524912E-2</v>
      </c>
      <c r="P938" s="1">
        <v>5288</v>
      </c>
      <c r="R938" s="1">
        <v>6804</v>
      </c>
      <c r="S938" s="1">
        <v>43</v>
      </c>
      <c r="X938" s="1">
        <v>230</v>
      </c>
      <c r="AC938" s="1">
        <v>13</v>
      </c>
      <c r="AI938" s="7">
        <f t="shared" si="546"/>
        <v>0</v>
      </c>
      <c r="AJ938" s="7">
        <f t="shared" si="547"/>
        <v>0</v>
      </c>
      <c r="AK938" s="7">
        <f t="shared" si="548"/>
        <v>0</v>
      </c>
      <c r="AL938" s="7">
        <f t="shared" si="549"/>
        <v>0</v>
      </c>
      <c r="AM938" s="2">
        <f t="shared" si="550"/>
        <v>0</v>
      </c>
      <c r="AN938" s="2">
        <f t="shared" si="551"/>
        <v>0</v>
      </c>
      <c r="AO938" s="2">
        <f t="shared" si="552"/>
        <v>0</v>
      </c>
      <c r="AP938" s="2">
        <f t="shared" si="553"/>
        <v>0</v>
      </c>
      <c r="AR938" t="str">
        <f t="shared" si="504"/>
        <v>Jackson</v>
      </c>
      <c r="AS938" t="s">
        <v>3268</v>
      </c>
      <c r="AT938" s="182">
        <v>7</v>
      </c>
      <c r="AV938" s="98">
        <v>26</v>
      </c>
      <c r="AW938" s="100">
        <v>75</v>
      </c>
      <c r="AX938" s="106">
        <f t="shared" si="554"/>
        <v>26075</v>
      </c>
      <c r="AZ938" s="7" t="s">
        <v>2975</v>
      </c>
      <c r="BA938" t="s">
        <v>3208</v>
      </c>
      <c r="BB938" s="192"/>
    </row>
    <row r="939" spans="1:55" hidden="1" outlineLevel="1">
      <c r="A939" t="s">
        <v>2296</v>
      </c>
      <c r="B939" t="s">
        <v>3268</v>
      </c>
      <c r="C939" s="1">
        <f t="shared" si="541"/>
        <v>33256</v>
      </c>
      <c r="D939" s="7">
        <f>IF(P939&gt;0,RANK(P939,(P939:R939,S939:AG939)),0)</f>
        <v>2</v>
      </c>
      <c r="E939" s="7">
        <f>IF(Q939&gt;0,RANK(Q939,(P939:R939,S939:AG939)),0)</f>
        <v>0</v>
      </c>
      <c r="F939" s="7">
        <f>IF(R939&gt;0,RANK(R939,(P939:R939,S939:AG939)),0)</f>
        <v>1</v>
      </c>
      <c r="G939" s="7">
        <f>IF(S939&gt;0,RANK(S939,(P939:R939,S939:AG939)),0)</f>
        <v>4</v>
      </c>
      <c r="H939" s="49">
        <f t="shared" si="542"/>
        <v>7551</v>
      </c>
      <c r="I939" s="178">
        <f t="shared" si="540"/>
        <v>0.22705677171036806</v>
      </c>
      <c r="J939" s="2"/>
      <c r="K939" s="2">
        <f t="shared" si="543"/>
        <v>0.37920976665864808</v>
      </c>
      <c r="L939" s="2">
        <f t="shared" si="544"/>
        <v>0</v>
      </c>
      <c r="M939" s="2">
        <f t="shared" si="545"/>
        <v>0.60626653836901612</v>
      </c>
      <c r="N939" s="2">
        <f t="shared" si="538"/>
        <v>1.5636276160692808E-3</v>
      </c>
      <c r="O939" s="2">
        <f t="shared" si="539"/>
        <v>1.2960067356266574E-2</v>
      </c>
      <c r="P939" s="1">
        <v>12611</v>
      </c>
      <c r="R939" s="1">
        <v>20162</v>
      </c>
      <c r="S939" s="1">
        <v>52</v>
      </c>
      <c r="X939" s="1">
        <v>408</v>
      </c>
      <c r="AC939" s="1">
        <v>23</v>
      </c>
      <c r="AI939" s="7">
        <f t="shared" si="546"/>
        <v>0</v>
      </c>
      <c r="AJ939" s="7">
        <f t="shared" si="547"/>
        <v>0</v>
      </c>
      <c r="AK939" s="7">
        <f t="shared" si="548"/>
        <v>0</v>
      </c>
      <c r="AL939" s="7">
        <f t="shared" si="549"/>
        <v>0</v>
      </c>
      <c r="AM939" s="2">
        <f t="shared" si="550"/>
        <v>0</v>
      </c>
      <c r="AN939" s="2">
        <f t="shared" si="551"/>
        <v>0</v>
      </c>
      <c r="AO939" s="2">
        <f t="shared" si="552"/>
        <v>0</v>
      </c>
      <c r="AP939" s="2">
        <f t="shared" si="553"/>
        <v>0</v>
      </c>
      <c r="AR939" t="str">
        <f t="shared" si="504"/>
        <v>Kalamazoo</v>
      </c>
      <c r="AS939" t="s">
        <v>3268</v>
      </c>
      <c r="AT939" s="182">
        <v>6</v>
      </c>
      <c r="AV939" s="98">
        <v>26</v>
      </c>
      <c r="AW939" s="100">
        <v>77</v>
      </c>
      <c r="AX939" s="106">
        <f t="shared" si="554"/>
        <v>26077</v>
      </c>
      <c r="AZ939" s="7" t="s">
        <v>2975</v>
      </c>
      <c r="BA939" t="s">
        <v>3208</v>
      </c>
      <c r="BB939" s="192"/>
    </row>
    <row r="940" spans="1:55" hidden="1" outlineLevel="1">
      <c r="A940" t="s">
        <v>1828</v>
      </c>
      <c r="B940" t="s">
        <v>3268</v>
      </c>
      <c r="C940" s="1">
        <f t="shared" si="541"/>
        <v>1615</v>
      </c>
      <c r="D940" s="7">
        <f>IF(P940&gt;0,RANK(P940,(P940:R940,S940:AG940)),0)</f>
        <v>2</v>
      </c>
      <c r="E940" s="7">
        <f>IF(Q940&gt;0,RANK(Q940,(P940:R940,S940:AG940)),0)</f>
        <v>0</v>
      </c>
      <c r="F940" s="7">
        <f>IF(R940&gt;0,RANK(R940,(P940:R940,S940:AG940)),0)</f>
        <v>1</v>
      </c>
      <c r="G940" s="7">
        <f>IF(S940&gt;0,RANK(S940,(P940:R940,S940:AG940)),0)</f>
        <v>4</v>
      </c>
      <c r="H940" s="49">
        <f t="shared" si="542"/>
        <v>397</v>
      </c>
      <c r="I940" s="178">
        <f t="shared" si="540"/>
        <v>0.24582043343653251</v>
      </c>
      <c r="J940" s="2"/>
      <c r="K940" s="2">
        <f t="shared" si="543"/>
        <v>0.3653250773993808</v>
      </c>
      <c r="L940" s="2">
        <f t="shared" si="544"/>
        <v>0</v>
      </c>
      <c r="M940" s="2">
        <f t="shared" si="545"/>
        <v>0.61114551083591329</v>
      </c>
      <c r="N940" s="2">
        <f t="shared" si="538"/>
        <v>3.0959752321981426E-3</v>
      </c>
      <c r="O940" s="2">
        <f t="shared" si="539"/>
        <v>2.0433436532507766E-2</v>
      </c>
      <c r="P940" s="1">
        <v>590</v>
      </c>
      <c r="R940" s="1">
        <v>987</v>
      </c>
      <c r="S940" s="1">
        <v>5</v>
      </c>
      <c r="X940" s="1">
        <v>30</v>
      </c>
      <c r="AC940" s="1">
        <v>3</v>
      </c>
      <c r="AI940" s="7">
        <f t="shared" si="546"/>
        <v>0</v>
      </c>
      <c r="AJ940" s="7">
        <f t="shared" si="547"/>
        <v>0</v>
      </c>
      <c r="AK940" s="7">
        <f t="shared" si="548"/>
        <v>0</v>
      </c>
      <c r="AL940" s="7">
        <f t="shared" si="549"/>
        <v>0</v>
      </c>
      <c r="AM940" s="2">
        <f t="shared" si="550"/>
        <v>0</v>
      </c>
      <c r="AN940" s="2">
        <f t="shared" si="551"/>
        <v>0</v>
      </c>
      <c r="AO940" s="2">
        <f t="shared" si="552"/>
        <v>0</v>
      </c>
      <c r="AP940" s="2">
        <f t="shared" si="553"/>
        <v>0</v>
      </c>
      <c r="AR940" t="str">
        <f t="shared" si="504"/>
        <v>Kalkaska</v>
      </c>
      <c r="AS940" t="s">
        <v>3268</v>
      </c>
      <c r="AT940" s="182">
        <v>1</v>
      </c>
      <c r="AV940" s="98">
        <v>26</v>
      </c>
      <c r="AW940" s="100">
        <v>79</v>
      </c>
      <c r="AX940" s="106">
        <f t="shared" si="554"/>
        <v>26079</v>
      </c>
      <c r="AZ940" s="7" t="s">
        <v>2975</v>
      </c>
      <c r="BA940" t="s">
        <v>3208</v>
      </c>
      <c r="BB940" s="192"/>
    </row>
    <row r="941" spans="1:55" hidden="1" outlineLevel="1">
      <c r="A941" t="s">
        <v>1845</v>
      </c>
      <c r="B941" t="s">
        <v>3268</v>
      </c>
      <c r="C941" s="1">
        <f t="shared" si="541"/>
        <v>70618</v>
      </c>
      <c r="D941" s="7">
        <f>IF(P941&gt;0,RANK(P941,(P941:R941,S941:AG941)),0)</f>
        <v>2</v>
      </c>
      <c r="E941" s="7">
        <f>IF(Q941&gt;0,RANK(Q941,(P941:R941,S941:AG941)),0)</f>
        <v>0</v>
      </c>
      <c r="F941" s="7">
        <f>IF(R941&gt;0,RANK(R941,(P941:R941,S941:AG941)),0)</f>
        <v>1</v>
      </c>
      <c r="G941" s="7">
        <f>IF(S941&gt;0,RANK(S941,(P941:R941,S941:AG941)),0)</f>
        <v>4</v>
      </c>
      <c r="H941" s="49">
        <f t="shared" si="542"/>
        <v>17412</v>
      </c>
      <c r="I941" s="178">
        <f t="shared" si="540"/>
        <v>0.24656603132345861</v>
      </c>
      <c r="J941" s="2"/>
      <c r="K941" s="2">
        <f t="shared" si="543"/>
        <v>0.36863122716587837</v>
      </c>
      <c r="L941" s="2">
        <f t="shared" si="544"/>
        <v>0</v>
      </c>
      <c r="M941" s="2">
        <f t="shared" si="545"/>
        <v>0.61519725848933704</v>
      </c>
      <c r="N941" s="2">
        <f t="shared" si="538"/>
        <v>1.6001585997904217E-3</v>
      </c>
      <c r="O941" s="2">
        <f t="shared" si="539"/>
        <v>1.4571355744994166E-2</v>
      </c>
      <c r="P941" s="1">
        <v>26032</v>
      </c>
      <c r="R941" s="1">
        <v>43444</v>
      </c>
      <c r="S941" s="1">
        <v>113</v>
      </c>
      <c r="X941" s="1">
        <v>985</v>
      </c>
      <c r="AC941" s="1">
        <v>44</v>
      </c>
      <c r="AI941" s="7">
        <f t="shared" si="546"/>
        <v>0</v>
      </c>
      <c r="AJ941" s="7">
        <f t="shared" si="547"/>
        <v>0</v>
      </c>
      <c r="AK941" s="7">
        <f t="shared" si="548"/>
        <v>0</v>
      </c>
      <c r="AL941" s="7">
        <f t="shared" si="549"/>
        <v>0</v>
      </c>
      <c r="AM941" s="2">
        <f t="shared" si="550"/>
        <v>0</v>
      </c>
      <c r="AN941" s="2">
        <f t="shared" si="551"/>
        <v>0</v>
      </c>
      <c r="AO941" s="2">
        <f t="shared" si="552"/>
        <v>0</v>
      </c>
      <c r="AP941" s="2">
        <f t="shared" si="553"/>
        <v>0</v>
      </c>
      <c r="AR941" t="str">
        <f t="shared" si="504"/>
        <v>Kent</v>
      </c>
      <c r="AS941" t="s">
        <v>3268</v>
      </c>
      <c r="AT941" s="182"/>
      <c r="AV941" s="98">
        <v>26</v>
      </c>
      <c r="AW941" s="100">
        <v>81</v>
      </c>
      <c r="AX941" s="106">
        <f t="shared" si="554"/>
        <v>26081</v>
      </c>
      <c r="AZ941" s="7" t="s">
        <v>2975</v>
      </c>
      <c r="BA941" t="s">
        <v>3208</v>
      </c>
      <c r="BB941" s="192"/>
      <c r="BC941" s="1"/>
    </row>
    <row r="942" spans="1:55" hidden="1" outlineLevel="1">
      <c r="A942" t="s">
        <v>1178</v>
      </c>
      <c r="B942" t="s">
        <v>3268</v>
      </c>
      <c r="C942" s="1">
        <f t="shared" si="541"/>
        <v>322</v>
      </c>
      <c r="D942" s="7">
        <f>IF(P942&gt;0,RANK(P942,(P942:R942,S942:AG942)),0)</f>
        <v>2</v>
      </c>
      <c r="E942" s="7">
        <f>IF(Q942&gt;0,RANK(Q942,(P942:R942,S942:AG942)),0)</f>
        <v>0</v>
      </c>
      <c r="F942" s="7">
        <f>IF(R942&gt;0,RANK(R942,(P942:R942,S942:AG942)),0)</f>
        <v>1</v>
      </c>
      <c r="G942" s="7">
        <f>IF(S942&gt;0,RANK(S942,(P942:R942,S942:AG942)),0)</f>
        <v>0</v>
      </c>
      <c r="H942" s="49">
        <f t="shared" si="542"/>
        <v>60</v>
      </c>
      <c r="I942" s="178">
        <f t="shared" si="540"/>
        <v>0.18633540372670807</v>
      </c>
      <c r="J942" s="2"/>
      <c r="K942" s="2">
        <f t="shared" si="543"/>
        <v>0.39751552795031053</v>
      </c>
      <c r="L942" s="2">
        <f t="shared" si="544"/>
        <v>0</v>
      </c>
      <c r="M942" s="2">
        <f t="shared" si="545"/>
        <v>0.58385093167701863</v>
      </c>
      <c r="N942" s="2">
        <f t="shared" si="538"/>
        <v>0</v>
      </c>
      <c r="O942" s="2">
        <f t="shared" si="539"/>
        <v>1.8633540372670843E-2</v>
      </c>
      <c r="P942" s="1">
        <v>128</v>
      </c>
      <c r="R942" s="1">
        <v>188</v>
      </c>
      <c r="S942" s="1">
        <v>0</v>
      </c>
      <c r="X942" s="1">
        <v>6</v>
      </c>
      <c r="AC942" s="1">
        <v>0</v>
      </c>
      <c r="AI942" s="7">
        <f t="shared" si="546"/>
        <v>0</v>
      </c>
      <c r="AJ942" s="7">
        <f t="shared" si="547"/>
        <v>0</v>
      </c>
      <c r="AK942" s="7">
        <f t="shared" si="548"/>
        <v>0</v>
      </c>
      <c r="AL942" s="7">
        <f t="shared" si="549"/>
        <v>0</v>
      </c>
      <c r="AM942" s="2">
        <f t="shared" si="550"/>
        <v>0</v>
      </c>
      <c r="AN942" s="2">
        <f t="shared" si="551"/>
        <v>0</v>
      </c>
      <c r="AO942" s="2">
        <f t="shared" si="552"/>
        <v>0</v>
      </c>
      <c r="AP942" s="2">
        <f t="shared" si="553"/>
        <v>0</v>
      </c>
      <c r="AR942" t="str">
        <f t="shared" ref="AR942:AR984" si="555">A942</f>
        <v>Keweenaw</v>
      </c>
      <c r="AS942" t="s">
        <v>3268</v>
      </c>
      <c r="AT942" s="182">
        <v>1</v>
      </c>
      <c r="AV942" s="98">
        <v>26</v>
      </c>
      <c r="AW942" s="100">
        <v>83</v>
      </c>
      <c r="AX942" s="106">
        <f t="shared" si="554"/>
        <v>26083</v>
      </c>
      <c r="AZ942" s="7" t="s">
        <v>2975</v>
      </c>
      <c r="BA942" t="s">
        <v>3208</v>
      </c>
      <c r="BB942" s="192"/>
    </row>
    <row r="943" spans="1:55" hidden="1" outlineLevel="1">
      <c r="A943" t="s">
        <v>2418</v>
      </c>
      <c r="B943" t="s">
        <v>3268</v>
      </c>
      <c r="C943" s="1">
        <f t="shared" si="541"/>
        <v>1093</v>
      </c>
      <c r="D943" s="7">
        <f>IF(P943&gt;0,RANK(P943,(P943:R943,S943:AG943)),0)</f>
        <v>1</v>
      </c>
      <c r="E943" s="7">
        <f>IF(Q943&gt;0,RANK(Q943,(P943:R943,S943:AG943)),0)</f>
        <v>0</v>
      </c>
      <c r="F943" s="7">
        <f>IF(R943&gt;0,RANK(R943,(P943:R943,S943:AG943)),0)</f>
        <v>2</v>
      </c>
      <c r="G943" s="7">
        <f>IF(S943&gt;0,RANK(S943,(P943:R943,S943:AG943)),0)</f>
        <v>0</v>
      </c>
      <c r="H943" s="49">
        <f t="shared" si="542"/>
        <v>34</v>
      </c>
      <c r="I943" s="178">
        <f t="shared" si="540"/>
        <v>3.110704483074108E-2</v>
      </c>
      <c r="J943" s="2"/>
      <c r="K943" s="2">
        <f t="shared" si="543"/>
        <v>0.50137236962488563</v>
      </c>
      <c r="L943" s="2">
        <f t="shared" si="544"/>
        <v>0</v>
      </c>
      <c r="M943" s="2">
        <f t="shared" si="545"/>
        <v>0.47026532479414457</v>
      </c>
      <c r="N943" s="2">
        <f t="shared" si="538"/>
        <v>0</v>
      </c>
      <c r="O943" s="2">
        <f t="shared" si="539"/>
        <v>2.8362305580969804E-2</v>
      </c>
      <c r="P943" s="1">
        <v>548</v>
      </c>
      <c r="R943" s="1">
        <v>514</v>
      </c>
      <c r="S943" s="1">
        <v>0</v>
      </c>
      <c r="X943" s="1">
        <v>30</v>
      </c>
      <c r="AC943" s="1">
        <v>1</v>
      </c>
      <c r="AI943" s="7">
        <f t="shared" si="546"/>
        <v>0</v>
      </c>
      <c r="AJ943" s="7">
        <f t="shared" si="547"/>
        <v>0</v>
      </c>
      <c r="AK943" s="7">
        <f t="shared" si="548"/>
        <v>0</v>
      </c>
      <c r="AL943" s="7">
        <f t="shared" si="549"/>
        <v>0</v>
      </c>
      <c r="AM943" s="2">
        <f t="shared" si="550"/>
        <v>0</v>
      </c>
      <c r="AN943" s="2">
        <f t="shared" si="551"/>
        <v>0</v>
      </c>
      <c r="AO943" s="2">
        <f t="shared" si="552"/>
        <v>0</v>
      </c>
      <c r="AP943" s="2">
        <f t="shared" si="553"/>
        <v>0</v>
      </c>
      <c r="AR943" t="str">
        <f t="shared" si="555"/>
        <v>Lake</v>
      </c>
      <c r="AS943" t="s">
        <v>3268</v>
      </c>
      <c r="AT943" s="182">
        <v>2</v>
      </c>
      <c r="AV943" s="98">
        <v>26</v>
      </c>
      <c r="AW943" s="100">
        <v>85</v>
      </c>
      <c r="AX943" s="106">
        <f t="shared" si="554"/>
        <v>26085</v>
      </c>
      <c r="AZ943" s="7" t="s">
        <v>2975</v>
      </c>
      <c r="BA943" t="s">
        <v>3208</v>
      </c>
      <c r="BB943" s="192"/>
    </row>
    <row r="944" spans="1:55" hidden="1" outlineLevel="1">
      <c r="A944" t="s">
        <v>1947</v>
      </c>
      <c r="B944" t="s">
        <v>3268</v>
      </c>
      <c r="C944" s="1">
        <f t="shared" si="541"/>
        <v>8232</v>
      </c>
      <c r="D944" s="7">
        <f>IF(P944&gt;0,RANK(P944,(P944:R944,S944:AG944)),0)</f>
        <v>2</v>
      </c>
      <c r="E944" s="7">
        <f>IF(Q944&gt;0,RANK(Q944,(P944:R944,S944:AG944)),0)</f>
        <v>0</v>
      </c>
      <c r="F944" s="7">
        <f>IF(R944&gt;0,RANK(R944,(P944:R944,S944:AG944)),0)</f>
        <v>1</v>
      </c>
      <c r="G944" s="7">
        <f>IF(S944&gt;0,RANK(S944,(P944:R944,S944:AG944)),0)</f>
        <v>4</v>
      </c>
      <c r="H944" s="49">
        <f t="shared" si="542"/>
        <v>1325</v>
      </c>
      <c r="I944" s="178">
        <f t="shared" si="540"/>
        <v>0.16095724003887268</v>
      </c>
      <c r="J944" s="2"/>
      <c r="K944" s="2">
        <f t="shared" si="543"/>
        <v>0.40391156462585032</v>
      </c>
      <c r="L944" s="2">
        <f t="shared" si="544"/>
        <v>0</v>
      </c>
      <c r="M944" s="2">
        <f t="shared" si="545"/>
        <v>0.564868804664723</v>
      </c>
      <c r="N944" s="2">
        <f t="shared" si="538"/>
        <v>3.1584062196307093E-3</v>
      </c>
      <c r="O944" s="2">
        <f t="shared" si="539"/>
        <v>2.8061224489795974E-2</v>
      </c>
      <c r="P944" s="1">
        <v>3325</v>
      </c>
      <c r="R944" s="1">
        <v>4650</v>
      </c>
      <c r="S944" s="1">
        <v>26</v>
      </c>
      <c r="X944" s="1">
        <v>221</v>
      </c>
      <c r="AC944" s="1">
        <v>10</v>
      </c>
      <c r="AI944" s="7">
        <f t="shared" si="546"/>
        <v>0</v>
      </c>
      <c r="AJ944" s="7">
        <f t="shared" si="547"/>
        <v>0</v>
      </c>
      <c r="AK944" s="7">
        <f t="shared" si="548"/>
        <v>0</v>
      </c>
      <c r="AL944" s="7">
        <f t="shared" si="549"/>
        <v>0</v>
      </c>
      <c r="AM944" s="2">
        <f t="shared" si="550"/>
        <v>0</v>
      </c>
      <c r="AN944" s="2">
        <f t="shared" si="551"/>
        <v>0</v>
      </c>
      <c r="AO944" s="2">
        <f t="shared" si="552"/>
        <v>0</v>
      </c>
      <c r="AP944" s="2">
        <f t="shared" si="553"/>
        <v>0</v>
      </c>
      <c r="AR944" t="str">
        <f t="shared" si="555"/>
        <v>Lapeer</v>
      </c>
      <c r="AS944" t="s">
        <v>3268</v>
      </c>
      <c r="AT944" s="182">
        <v>10</v>
      </c>
      <c r="AV944" s="98">
        <v>26</v>
      </c>
      <c r="AW944" s="100">
        <v>87</v>
      </c>
      <c r="AX944" s="106">
        <f t="shared" si="554"/>
        <v>26087</v>
      </c>
      <c r="AZ944" s="7" t="s">
        <v>2975</v>
      </c>
      <c r="BA944" t="s">
        <v>3208</v>
      </c>
      <c r="BB944" s="192"/>
    </row>
    <row r="945" spans="1:55" hidden="1" outlineLevel="1">
      <c r="A945" t="s">
        <v>1136</v>
      </c>
      <c r="B945" t="s">
        <v>3268</v>
      </c>
      <c r="C945" s="1">
        <f t="shared" si="541"/>
        <v>3873</v>
      </c>
      <c r="D945" s="7">
        <f>IF(P945&gt;0,RANK(P945,(P945:R945,S945:AG945)),0)</f>
        <v>2</v>
      </c>
      <c r="E945" s="7">
        <f>IF(Q945&gt;0,RANK(Q945,(P945:R945,S945:AG945)),0)</f>
        <v>0</v>
      </c>
      <c r="F945" s="7">
        <f>IF(R945&gt;0,RANK(R945,(P945:R945,S945:AG945)),0)</f>
        <v>1</v>
      </c>
      <c r="G945" s="7">
        <f>IF(S945&gt;0,RANK(S945,(P945:R945,S945:AG945)),0)</f>
        <v>4</v>
      </c>
      <c r="H945" s="49">
        <f t="shared" si="542"/>
        <v>901</v>
      </c>
      <c r="I945" s="178">
        <f t="shared" si="540"/>
        <v>0.23263619932868576</v>
      </c>
      <c r="J945" s="2"/>
      <c r="K945" s="2">
        <f t="shared" si="543"/>
        <v>0.37671056028918154</v>
      </c>
      <c r="L945" s="2">
        <f t="shared" si="544"/>
        <v>0</v>
      </c>
      <c r="M945" s="2">
        <f t="shared" si="545"/>
        <v>0.60934675961786733</v>
      </c>
      <c r="N945" s="2">
        <f t="shared" si="538"/>
        <v>2.0655822359927703E-3</v>
      </c>
      <c r="O945" s="2">
        <f t="shared" si="539"/>
        <v>1.1877097856958306E-2</v>
      </c>
      <c r="P945" s="1">
        <v>1459</v>
      </c>
      <c r="R945" s="1">
        <v>2360</v>
      </c>
      <c r="S945" s="1">
        <v>8</v>
      </c>
      <c r="X945" s="1">
        <v>44</v>
      </c>
      <c r="AC945" s="1">
        <v>2</v>
      </c>
      <c r="AI945" s="7">
        <f t="shared" si="546"/>
        <v>0</v>
      </c>
      <c r="AJ945" s="7">
        <f t="shared" si="547"/>
        <v>0</v>
      </c>
      <c r="AK945" s="7">
        <f t="shared" si="548"/>
        <v>0</v>
      </c>
      <c r="AL945" s="7">
        <f t="shared" si="549"/>
        <v>0</v>
      </c>
      <c r="AM945" s="2">
        <f t="shared" si="550"/>
        <v>0</v>
      </c>
      <c r="AN945" s="2">
        <f t="shared" si="551"/>
        <v>0</v>
      </c>
      <c r="AO945" s="2">
        <f t="shared" si="552"/>
        <v>0</v>
      </c>
      <c r="AP945" s="2">
        <f t="shared" si="553"/>
        <v>0</v>
      </c>
      <c r="AR945" t="str">
        <f t="shared" si="555"/>
        <v>Leelanau</v>
      </c>
      <c r="AS945" t="s">
        <v>3268</v>
      </c>
      <c r="AT945" s="182">
        <v>1</v>
      </c>
      <c r="AV945" s="98">
        <v>26</v>
      </c>
      <c r="AW945" s="100">
        <v>89</v>
      </c>
      <c r="AX945" s="106">
        <f t="shared" si="554"/>
        <v>26089</v>
      </c>
      <c r="AZ945" s="7" t="s">
        <v>2975</v>
      </c>
      <c r="BA945" t="s">
        <v>3208</v>
      </c>
      <c r="BB945" s="192"/>
    </row>
    <row r="946" spans="1:55" hidden="1" outlineLevel="1">
      <c r="A946" t="s">
        <v>544</v>
      </c>
      <c r="B946" t="s">
        <v>3268</v>
      </c>
      <c r="C946" s="1">
        <f t="shared" si="541"/>
        <v>7900</v>
      </c>
      <c r="D946" s="7">
        <f>IF(P946&gt;0,RANK(P946,(P946:R946,S946:AG946)),0)</f>
        <v>2</v>
      </c>
      <c r="E946" s="7">
        <f>IF(Q946&gt;0,RANK(Q946,(P946:R946,S946:AG946)),0)</f>
        <v>0</v>
      </c>
      <c r="F946" s="7">
        <f>IF(R946&gt;0,RANK(R946,(P946:R946,S946:AG946)),0)</f>
        <v>1</v>
      </c>
      <c r="G946" s="7">
        <f>IF(S946&gt;0,RANK(S946,(P946:R946,S946:AG946)),0)</f>
        <v>4</v>
      </c>
      <c r="H946" s="49">
        <f t="shared" si="542"/>
        <v>801</v>
      </c>
      <c r="I946" s="178">
        <f t="shared" si="540"/>
        <v>0.10139240506329114</v>
      </c>
      <c r="J946" s="2"/>
      <c r="K946" s="2">
        <f t="shared" si="543"/>
        <v>0.43734177215189873</v>
      </c>
      <c r="L946" s="2">
        <f t="shared" si="544"/>
        <v>0</v>
      </c>
      <c r="M946" s="2">
        <f t="shared" si="545"/>
        <v>0.5387341772151899</v>
      </c>
      <c r="N946" s="2">
        <f t="shared" si="538"/>
        <v>2.6582278481012659E-3</v>
      </c>
      <c r="O946" s="2">
        <f t="shared" si="539"/>
        <v>2.1265822784810099E-2</v>
      </c>
      <c r="P946" s="1">
        <v>3455</v>
      </c>
      <c r="R946" s="1">
        <v>4256</v>
      </c>
      <c r="S946" s="1">
        <v>21</v>
      </c>
      <c r="X946" s="1">
        <v>163</v>
      </c>
      <c r="AC946" s="1">
        <v>5</v>
      </c>
      <c r="AI946" s="7">
        <f t="shared" si="546"/>
        <v>0</v>
      </c>
      <c r="AJ946" s="7">
        <f t="shared" si="547"/>
        <v>0</v>
      </c>
      <c r="AK946" s="7">
        <f t="shared" si="548"/>
        <v>0</v>
      </c>
      <c r="AL946" s="7">
        <f t="shared" si="549"/>
        <v>0</v>
      </c>
      <c r="AM946" s="2">
        <f t="shared" si="550"/>
        <v>0</v>
      </c>
      <c r="AN946" s="2">
        <f t="shared" si="551"/>
        <v>0</v>
      </c>
      <c r="AO946" s="2">
        <f t="shared" si="552"/>
        <v>0</v>
      </c>
      <c r="AP946" s="2">
        <f t="shared" si="553"/>
        <v>0</v>
      </c>
      <c r="AR946" t="str">
        <f t="shared" si="555"/>
        <v>Lenawee</v>
      </c>
      <c r="AS946" t="s">
        <v>3268</v>
      </c>
      <c r="AT946" s="182">
        <v>7</v>
      </c>
      <c r="AV946" s="98">
        <v>26</v>
      </c>
      <c r="AW946" s="100">
        <v>91</v>
      </c>
      <c r="AX946" s="106">
        <f t="shared" si="554"/>
        <v>26091</v>
      </c>
      <c r="AZ946" s="7" t="s">
        <v>2975</v>
      </c>
      <c r="BA946" t="s">
        <v>3208</v>
      </c>
      <c r="BB946" s="192"/>
    </row>
    <row r="947" spans="1:55" hidden="1" outlineLevel="1">
      <c r="A947" t="s">
        <v>1746</v>
      </c>
      <c r="B947" t="s">
        <v>3268</v>
      </c>
      <c r="C947" s="1">
        <f t="shared" si="541"/>
        <v>17581</v>
      </c>
      <c r="D947" s="7">
        <f>IF(P947&gt;0,RANK(P947,(P947:R947,S947:AG947)),0)</f>
        <v>2</v>
      </c>
      <c r="E947" s="7">
        <f>IF(Q947&gt;0,RANK(Q947,(P947:R947,S947:AG947)),0)</f>
        <v>0</v>
      </c>
      <c r="F947" s="7">
        <f>IF(R947&gt;0,RANK(R947,(P947:R947,S947:AG947)),0)</f>
        <v>1</v>
      </c>
      <c r="G947" s="7">
        <f>IF(S947&gt;0,RANK(S947,(P947:R947,S947:AG947)),0)</f>
        <v>4</v>
      </c>
      <c r="H947" s="49">
        <f t="shared" si="542"/>
        <v>3730</v>
      </c>
      <c r="I947" s="178">
        <f t="shared" si="540"/>
        <v>0.21216085546897218</v>
      </c>
      <c r="J947" s="2"/>
      <c r="K947" s="2">
        <f t="shared" si="543"/>
        <v>0.38137762357090038</v>
      </c>
      <c r="L947" s="2">
        <f t="shared" si="544"/>
        <v>0</v>
      </c>
      <c r="M947" s="2">
        <f t="shared" si="545"/>
        <v>0.59353847903987256</v>
      </c>
      <c r="N947" s="2">
        <f t="shared" si="538"/>
        <v>2.1614242648313521E-3</v>
      </c>
      <c r="O947" s="2">
        <f t="shared" si="539"/>
        <v>2.2922473124395763E-2</v>
      </c>
      <c r="P947" s="1">
        <v>6705</v>
      </c>
      <c r="R947" s="1">
        <v>10435</v>
      </c>
      <c r="S947" s="1">
        <v>38</v>
      </c>
      <c r="X947" s="1">
        <v>396</v>
      </c>
      <c r="AC947" s="1">
        <v>7</v>
      </c>
      <c r="AI947" s="7">
        <f t="shared" si="546"/>
        <v>0</v>
      </c>
      <c r="AJ947" s="7">
        <f t="shared" si="547"/>
        <v>0</v>
      </c>
      <c r="AK947" s="7">
        <f t="shared" si="548"/>
        <v>0</v>
      </c>
      <c r="AL947" s="7">
        <f t="shared" si="549"/>
        <v>0</v>
      </c>
      <c r="AM947" s="2">
        <f t="shared" si="550"/>
        <v>0</v>
      </c>
      <c r="AN947" s="2">
        <f t="shared" si="551"/>
        <v>0</v>
      </c>
      <c r="AO947" s="2">
        <f t="shared" si="552"/>
        <v>0</v>
      </c>
      <c r="AP947" s="2">
        <f t="shared" si="553"/>
        <v>0</v>
      </c>
      <c r="AR947" t="str">
        <f t="shared" si="555"/>
        <v>Livingston</v>
      </c>
      <c r="AS947" t="s">
        <v>3268</v>
      </c>
      <c r="AT947" s="182">
        <v>8</v>
      </c>
      <c r="AV947" s="98">
        <v>26</v>
      </c>
      <c r="AW947" s="100">
        <v>93</v>
      </c>
      <c r="AX947" s="106">
        <f t="shared" si="554"/>
        <v>26093</v>
      </c>
      <c r="AZ947" s="7" t="s">
        <v>2975</v>
      </c>
      <c r="BA947" t="s">
        <v>3208</v>
      </c>
      <c r="BB947" s="192"/>
    </row>
    <row r="948" spans="1:55" hidden="1" outlineLevel="1">
      <c r="A948" t="s">
        <v>545</v>
      </c>
      <c r="B948" t="s">
        <v>3268</v>
      </c>
      <c r="C948" s="1">
        <f t="shared" si="541"/>
        <v>471</v>
      </c>
      <c r="D948" s="7">
        <f>IF(P948&gt;0,RANK(P948,(P948:R948,S948:AG948)),0)</f>
        <v>2</v>
      </c>
      <c r="E948" s="7">
        <f>IF(Q948&gt;0,RANK(Q948,(P948:R948,S948:AG948)),0)</f>
        <v>0</v>
      </c>
      <c r="F948" s="7">
        <f>IF(R948&gt;0,RANK(R948,(P948:R948,S948:AG948)),0)</f>
        <v>1</v>
      </c>
      <c r="G948" s="7">
        <f>IF(S948&gt;0,RANK(S948,(P948:R948,S948:AG948)),0)</f>
        <v>4</v>
      </c>
      <c r="H948" s="49">
        <f t="shared" si="542"/>
        <v>124</v>
      </c>
      <c r="I948" s="178">
        <f t="shared" si="540"/>
        <v>0.26326963906581741</v>
      </c>
      <c r="J948" s="2"/>
      <c r="K948" s="2">
        <f t="shared" si="543"/>
        <v>0.35456475583864117</v>
      </c>
      <c r="L948" s="2">
        <f t="shared" si="544"/>
        <v>0</v>
      </c>
      <c r="M948" s="2">
        <f t="shared" si="545"/>
        <v>0.61783439490445857</v>
      </c>
      <c r="N948" s="2">
        <f t="shared" si="538"/>
        <v>2.1231422505307855E-3</v>
      </c>
      <c r="O948" s="2">
        <f t="shared" si="539"/>
        <v>2.5477707006369532E-2</v>
      </c>
      <c r="P948" s="1">
        <v>167</v>
      </c>
      <c r="R948" s="1">
        <v>291</v>
      </c>
      <c r="S948" s="1">
        <v>1</v>
      </c>
      <c r="X948" s="1">
        <v>11</v>
      </c>
      <c r="AC948" s="1">
        <v>1</v>
      </c>
      <c r="AI948" s="7">
        <f t="shared" si="546"/>
        <v>0</v>
      </c>
      <c r="AJ948" s="7">
        <f t="shared" si="547"/>
        <v>0</v>
      </c>
      <c r="AK948" s="7">
        <f t="shared" si="548"/>
        <v>0</v>
      </c>
      <c r="AL948" s="7">
        <f t="shared" si="549"/>
        <v>0</v>
      </c>
      <c r="AM948" s="2">
        <f t="shared" si="550"/>
        <v>0</v>
      </c>
      <c r="AN948" s="2">
        <f t="shared" si="551"/>
        <v>0</v>
      </c>
      <c r="AO948" s="2">
        <f t="shared" si="552"/>
        <v>0</v>
      </c>
      <c r="AP948" s="2">
        <f t="shared" si="553"/>
        <v>0</v>
      </c>
      <c r="AR948" t="str">
        <f t="shared" si="555"/>
        <v>Luce</v>
      </c>
      <c r="AS948" t="s">
        <v>3268</v>
      </c>
      <c r="AT948" s="182">
        <v>1</v>
      </c>
      <c r="AV948" s="98">
        <v>26</v>
      </c>
      <c r="AW948" s="100">
        <v>95</v>
      </c>
      <c r="AX948" s="106">
        <f t="shared" si="554"/>
        <v>26095</v>
      </c>
      <c r="AZ948" s="7" t="s">
        <v>2975</v>
      </c>
      <c r="BA948" t="s">
        <v>3208</v>
      </c>
      <c r="BB948" s="192"/>
    </row>
    <row r="949" spans="1:55" hidden="1" outlineLevel="1">
      <c r="A949" t="s">
        <v>2623</v>
      </c>
      <c r="B949" t="s">
        <v>3268</v>
      </c>
      <c r="C949" s="1">
        <f t="shared" si="541"/>
        <v>1169</v>
      </c>
      <c r="D949" s="7">
        <f>IF(P949&gt;0,RANK(P949,(P949:R949,S949:AG949)),0)</f>
        <v>2</v>
      </c>
      <c r="E949" s="7">
        <f>IF(Q949&gt;0,RANK(Q949,(P949:R949,S949:AG949)),0)</f>
        <v>0</v>
      </c>
      <c r="F949" s="7">
        <f>IF(R949&gt;0,RANK(R949,(P949:R949,S949:AG949)),0)</f>
        <v>1</v>
      </c>
      <c r="G949" s="7">
        <f>IF(S949&gt;0,RANK(S949,(P949:R949,S949:AG949)),0)</f>
        <v>4</v>
      </c>
      <c r="H949" s="49">
        <f t="shared" si="542"/>
        <v>133</v>
      </c>
      <c r="I949" s="178">
        <f t="shared" si="540"/>
        <v>0.11377245508982035</v>
      </c>
      <c r="J949" s="2"/>
      <c r="K949" s="2">
        <f t="shared" si="543"/>
        <v>0.42771599657827203</v>
      </c>
      <c r="L949" s="2">
        <f t="shared" si="544"/>
        <v>0</v>
      </c>
      <c r="M949" s="2">
        <f t="shared" si="545"/>
        <v>0.54148845166809234</v>
      </c>
      <c r="N949" s="2">
        <f t="shared" si="538"/>
        <v>3.4217279726261761E-3</v>
      </c>
      <c r="O949" s="2">
        <f t="shared" si="539"/>
        <v>2.7373823781009509E-2</v>
      </c>
      <c r="P949" s="1">
        <v>500</v>
      </c>
      <c r="R949" s="1">
        <v>633</v>
      </c>
      <c r="S949" s="1">
        <v>4</v>
      </c>
      <c r="X949" s="1">
        <v>29</v>
      </c>
      <c r="AC949" s="1">
        <v>3</v>
      </c>
      <c r="AI949" s="7">
        <f t="shared" si="546"/>
        <v>0</v>
      </c>
      <c r="AJ949" s="7">
        <f t="shared" si="547"/>
        <v>0</v>
      </c>
      <c r="AK949" s="7">
        <f t="shared" si="548"/>
        <v>0</v>
      </c>
      <c r="AL949" s="7">
        <f t="shared" si="549"/>
        <v>0</v>
      </c>
      <c r="AM949" s="2">
        <f t="shared" si="550"/>
        <v>0</v>
      </c>
      <c r="AN949" s="2">
        <f t="shared" si="551"/>
        <v>0</v>
      </c>
      <c r="AO949" s="2">
        <f t="shared" si="552"/>
        <v>0</v>
      </c>
      <c r="AP949" s="2">
        <f t="shared" si="553"/>
        <v>0</v>
      </c>
      <c r="AR949" t="str">
        <f t="shared" si="555"/>
        <v>Mackinac</v>
      </c>
      <c r="AS949" t="s">
        <v>3268</v>
      </c>
      <c r="AT949" s="182">
        <v>1</v>
      </c>
      <c r="AV949" s="98">
        <v>26</v>
      </c>
      <c r="AW949" s="100">
        <v>97</v>
      </c>
      <c r="AX949" s="106">
        <f t="shared" si="554"/>
        <v>26097</v>
      </c>
      <c r="AZ949" s="7" t="s">
        <v>2975</v>
      </c>
      <c r="BA949" t="s">
        <v>3208</v>
      </c>
      <c r="BB949" s="192"/>
    </row>
    <row r="950" spans="1:55" hidden="1" outlineLevel="1">
      <c r="A950" t="s">
        <v>2260</v>
      </c>
      <c r="B950" t="s">
        <v>3268</v>
      </c>
      <c r="C950" s="1">
        <f t="shared" si="541"/>
        <v>97536</v>
      </c>
      <c r="D950" s="7">
        <f>IF(P950&gt;0,RANK(P950,(P950:R950,S950:AG950)),0)</f>
        <v>1</v>
      </c>
      <c r="E950" s="7">
        <f>IF(Q950&gt;0,RANK(Q950,(P950:R950,S950:AG950)),0)</f>
        <v>0</v>
      </c>
      <c r="F950" s="7">
        <f>IF(R950&gt;0,RANK(R950,(P950:R950,S950:AG950)),0)</f>
        <v>2</v>
      </c>
      <c r="G950" s="7">
        <f>IF(S950&gt;0,RANK(S950,(P950:R950,S950:AG950)),0)</f>
        <v>4</v>
      </c>
      <c r="H950" s="49">
        <f t="shared" si="542"/>
        <v>1351</v>
      </c>
      <c r="I950" s="178">
        <f t="shared" si="540"/>
        <v>1.3851295931758531E-2</v>
      </c>
      <c r="J950" s="2"/>
      <c r="K950" s="2">
        <f t="shared" si="543"/>
        <v>0.48801468175853019</v>
      </c>
      <c r="L950" s="2">
        <f t="shared" si="544"/>
        <v>0</v>
      </c>
      <c r="M950" s="2">
        <f t="shared" si="545"/>
        <v>0.47416338582677164</v>
      </c>
      <c r="N950" s="2">
        <f t="shared" si="538"/>
        <v>2.9425032808398951E-3</v>
      </c>
      <c r="O950" s="2">
        <f t="shared" si="539"/>
        <v>3.487942913385822E-2</v>
      </c>
      <c r="P950" s="1">
        <v>47599</v>
      </c>
      <c r="R950" s="1">
        <v>46248</v>
      </c>
      <c r="S950" s="1">
        <v>287</v>
      </c>
      <c r="X950" s="1">
        <v>3333</v>
      </c>
      <c r="AC950" s="1">
        <v>69</v>
      </c>
      <c r="AI950" s="7">
        <f t="shared" si="546"/>
        <v>0</v>
      </c>
      <c r="AJ950" s="7">
        <f t="shared" si="547"/>
        <v>0</v>
      </c>
      <c r="AK950" s="7">
        <f t="shared" si="548"/>
        <v>0</v>
      </c>
      <c r="AL950" s="7">
        <f t="shared" si="549"/>
        <v>0</v>
      </c>
      <c r="AM950" s="2">
        <f t="shared" si="550"/>
        <v>0</v>
      </c>
      <c r="AN950" s="2">
        <f t="shared" si="551"/>
        <v>0</v>
      </c>
      <c r="AO950" s="2">
        <f t="shared" si="552"/>
        <v>0</v>
      </c>
      <c r="AP950" s="2">
        <f t="shared" si="553"/>
        <v>0</v>
      </c>
      <c r="AR950" t="str">
        <f t="shared" si="555"/>
        <v>Macomb</v>
      </c>
      <c r="AS950" t="s">
        <v>3268</v>
      </c>
      <c r="AT950" s="182"/>
      <c r="AV950" s="98">
        <v>26</v>
      </c>
      <c r="AW950" s="100">
        <v>99</v>
      </c>
      <c r="AX950" s="106">
        <f t="shared" si="554"/>
        <v>26099</v>
      </c>
      <c r="AZ950" s="7" t="s">
        <v>2975</v>
      </c>
      <c r="BA950" t="s">
        <v>3208</v>
      </c>
      <c r="BB950" s="192"/>
      <c r="BC950" s="1"/>
    </row>
    <row r="951" spans="1:55" hidden="1" outlineLevel="1">
      <c r="A951" t="s">
        <v>1545</v>
      </c>
      <c r="B951" t="s">
        <v>3268</v>
      </c>
      <c r="C951" s="1">
        <f t="shared" si="541"/>
        <v>2826</v>
      </c>
      <c r="D951" s="7">
        <f>IF(P951&gt;0,RANK(P951,(P951:R951,S951:AG951)),0)</f>
        <v>2</v>
      </c>
      <c r="E951" s="7">
        <f>IF(Q951&gt;0,RANK(Q951,(P951:R951,S951:AG951)),0)</f>
        <v>0</v>
      </c>
      <c r="F951" s="7">
        <f>IF(R951&gt;0,RANK(R951,(P951:R951,S951:AG951)),0)</f>
        <v>1</v>
      </c>
      <c r="G951" s="7">
        <f>IF(S951&gt;0,RANK(S951,(P951:R951,S951:AG951)),0)</f>
        <v>4</v>
      </c>
      <c r="H951" s="49">
        <f t="shared" si="542"/>
        <v>526</v>
      </c>
      <c r="I951" s="178">
        <f t="shared" si="540"/>
        <v>0.18612880396319886</v>
      </c>
      <c r="J951" s="2"/>
      <c r="K951" s="2">
        <f t="shared" si="543"/>
        <v>0.39631988676574664</v>
      </c>
      <c r="L951" s="2">
        <f t="shared" si="544"/>
        <v>0</v>
      </c>
      <c r="M951" s="2">
        <f t="shared" si="545"/>
        <v>0.58244869072894545</v>
      </c>
      <c r="N951" s="2">
        <f t="shared" si="538"/>
        <v>1.7692852087756545E-3</v>
      </c>
      <c r="O951" s="2">
        <f t="shared" si="539"/>
        <v>1.9462137296532196E-2</v>
      </c>
      <c r="P951" s="1">
        <v>1120</v>
      </c>
      <c r="R951" s="1">
        <v>1646</v>
      </c>
      <c r="S951" s="1">
        <v>5</v>
      </c>
      <c r="X951" s="1">
        <v>51</v>
      </c>
      <c r="AC951" s="1">
        <v>4</v>
      </c>
      <c r="AI951" s="7">
        <f t="shared" si="546"/>
        <v>0</v>
      </c>
      <c r="AJ951" s="7">
        <f t="shared" si="547"/>
        <v>0</v>
      </c>
      <c r="AK951" s="7">
        <f t="shared" si="548"/>
        <v>0</v>
      </c>
      <c r="AL951" s="7">
        <f t="shared" si="549"/>
        <v>0</v>
      </c>
      <c r="AM951" s="2">
        <f t="shared" si="550"/>
        <v>0</v>
      </c>
      <c r="AN951" s="2">
        <f t="shared" si="551"/>
        <v>0</v>
      </c>
      <c r="AO951" s="2">
        <f t="shared" si="552"/>
        <v>0</v>
      </c>
      <c r="AP951" s="2">
        <f t="shared" si="553"/>
        <v>0</v>
      </c>
      <c r="AR951" t="str">
        <f t="shared" si="555"/>
        <v>Manistee</v>
      </c>
      <c r="AS951" t="s">
        <v>3268</v>
      </c>
      <c r="AT951" s="182">
        <v>1</v>
      </c>
      <c r="AV951" s="98">
        <v>26</v>
      </c>
      <c r="AW951" s="100">
        <v>101</v>
      </c>
      <c r="AX951" s="106">
        <f t="shared" si="554"/>
        <v>26101</v>
      </c>
      <c r="AZ951" s="7" t="s">
        <v>2975</v>
      </c>
      <c r="BA951" t="s">
        <v>3208</v>
      </c>
      <c r="BB951" s="192"/>
    </row>
    <row r="952" spans="1:55" hidden="1" outlineLevel="1">
      <c r="A952" t="s">
        <v>950</v>
      </c>
      <c r="B952" t="s">
        <v>3268</v>
      </c>
      <c r="C952" s="1">
        <f t="shared" si="541"/>
        <v>8957</v>
      </c>
      <c r="D952" s="7">
        <f>IF(P952&gt;0,RANK(P952,(P952:R952,S952:AG952)),0)</f>
        <v>2</v>
      </c>
      <c r="E952" s="7">
        <f>IF(Q952&gt;0,RANK(Q952,(P952:R952,S952:AG952)),0)</f>
        <v>0</v>
      </c>
      <c r="F952" s="7">
        <f>IF(R952&gt;0,RANK(R952,(P952:R952,S952:AG952)),0)</f>
        <v>1</v>
      </c>
      <c r="G952" s="7">
        <f>IF(S952&gt;0,RANK(S952,(P952:R952,S952:AG952)),0)</f>
        <v>4</v>
      </c>
      <c r="H952" s="49">
        <f t="shared" si="542"/>
        <v>2342</v>
      </c>
      <c r="I952" s="178">
        <f t="shared" si="540"/>
        <v>0.26147147482415989</v>
      </c>
      <c r="J952" s="2"/>
      <c r="K952" s="2">
        <f t="shared" si="543"/>
        <v>0.35592274198950541</v>
      </c>
      <c r="L952" s="2">
        <f t="shared" si="544"/>
        <v>0</v>
      </c>
      <c r="M952" s="2">
        <f t="shared" si="545"/>
        <v>0.61739421681366524</v>
      </c>
      <c r="N952" s="2">
        <f t="shared" si="538"/>
        <v>3.0144021435748575E-3</v>
      </c>
      <c r="O952" s="2">
        <f t="shared" si="539"/>
        <v>2.3668639053254437E-2</v>
      </c>
      <c r="P952" s="1">
        <v>3188</v>
      </c>
      <c r="R952" s="1">
        <v>5530</v>
      </c>
      <c r="S952" s="1">
        <v>27</v>
      </c>
      <c r="X952" s="1">
        <v>203</v>
      </c>
      <c r="AC952" s="1">
        <v>9</v>
      </c>
      <c r="AI952" s="7">
        <f t="shared" si="546"/>
        <v>0</v>
      </c>
      <c r="AJ952" s="7">
        <f t="shared" si="547"/>
        <v>0</v>
      </c>
      <c r="AK952" s="7">
        <f t="shared" si="548"/>
        <v>0</v>
      </c>
      <c r="AL952" s="7">
        <f t="shared" si="549"/>
        <v>0</v>
      </c>
      <c r="AM952" s="2">
        <f t="shared" si="550"/>
        <v>0</v>
      </c>
      <c r="AN952" s="2">
        <f t="shared" si="551"/>
        <v>0</v>
      </c>
      <c r="AO952" s="2">
        <f t="shared" si="552"/>
        <v>0</v>
      </c>
      <c r="AP952" s="2">
        <f t="shared" si="553"/>
        <v>0</v>
      </c>
      <c r="AR952" t="str">
        <f t="shared" si="555"/>
        <v>Marquette</v>
      </c>
      <c r="AS952" t="s">
        <v>3268</v>
      </c>
      <c r="AT952" s="182">
        <v>1</v>
      </c>
      <c r="AV952" s="98">
        <v>26</v>
      </c>
      <c r="AW952" s="100">
        <v>103</v>
      </c>
      <c r="AX952" s="106">
        <f t="shared" si="554"/>
        <v>26103</v>
      </c>
      <c r="AZ952" s="7" t="s">
        <v>2975</v>
      </c>
      <c r="BA952" t="s">
        <v>3208</v>
      </c>
      <c r="BB952" s="192"/>
    </row>
    <row r="953" spans="1:55" hidden="1" outlineLevel="1">
      <c r="A953" t="s">
        <v>1529</v>
      </c>
      <c r="B953" t="s">
        <v>3268</v>
      </c>
      <c r="C953" s="1">
        <f t="shared" si="541"/>
        <v>3015</v>
      </c>
      <c r="D953" s="7">
        <f>IF(P953&gt;0,RANK(P953,(P953:R953,S953:AG953)),0)</f>
        <v>2</v>
      </c>
      <c r="E953" s="7">
        <f>IF(Q953&gt;0,RANK(Q953,(P953:R953,S953:AG953)),0)</f>
        <v>0</v>
      </c>
      <c r="F953" s="7">
        <f>IF(R953&gt;0,RANK(R953,(P953:R953,S953:AG953)),0)</f>
        <v>1</v>
      </c>
      <c r="G953" s="7">
        <f>IF(S953&gt;0,RANK(S953,(P953:R953,S953:AG953)),0)</f>
        <v>4</v>
      </c>
      <c r="H953" s="49">
        <f t="shared" si="542"/>
        <v>518</v>
      </c>
      <c r="I953" s="178">
        <f t="shared" si="540"/>
        <v>0.17180762852404644</v>
      </c>
      <c r="J953" s="2"/>
      <c r="K953" s="2">
        <f t="shared" si="543"/>
        <v>0.40563847429519073</v>
      </c>
      <c r="L953" s="2">
        <f t="shared" si="544"/>
        <v>0</v>
      </c>
      <c r="M953" s="2">
        <f t="shared" si="545"/>
        <v>0.57744610281923714</v>
      </c>
      <c r="N953" s="2">
        <f t="shared" si="538"/>
        <v>1.990049751243781E-3</v>
      </c>
      <c r="O953" s="2">
        <f t="shared" si="539"/>
        <v>1.4925373134328348E-2</v>
      </c>
      <c r="P953" s="1">
        <v>1223</v>
      </c>
      <c r="R953" s="1">
        <v>1741</v>
      </c>
      <c r="S953" s="1">
        <v>6</v>
      </c>
      <c r="X953" s="1">
        <v>44</v>
      </c>
      <c r="AC953" s="1">
        <v>1</v>
      </c>
      <c r="AI953" s="7">
        <f t="shared" si="546"/>
        <v>0</v>
      </c>
      <c r="AJ953" s="7">
        <f t="shared" si="547"/>
        <v>0</v>
      </c>
      <c r="AK953" s="7">
        <f t="shared" si="548"/>
        <v>0</v>
      </c>
      <c r="AL953" s="7">
        <f t="shared" si="549"/>
        <v>0</v>
      </c>
      <c r="AM953" s="2">
        <f t="shared" si="550"/>
        <v>0</v>
      </c>
      <c r="AN953" s="2">
        <f t="shared" si="551"/>
        <v>0</v>
      </c>
      <c r="AO953" s="2">
        <f t="shared" si="552"/>
        <v>0</v>
      </c>
      <c r="AP953" s="2">
        <f t="shared" si="553"/>
        <v>0</v>
      </c>
      <c r="AR953" t="str">
        <f t="shared" si="555"/>
        <v>Mason</v>
      </c>
      <c r="AS953" t="s">
        <v>3268</v>
      </c>
      <c r="AT953" s="182"/>
      <c r="AV953" s="98">
        <v>26</v>
      </c>
      <c r="AW953" s="100">
        <v>105</v>
      </c>
      <c r="AX953" s="106">
        <f t="shared" si="554"/>
        <v>26105</v>
      </c>
      <c r="AZ953" s="7" t="s">
        <v>2975</v>
      </c>
      <c r="BA953" t="s">
        <v>3208</v>
      </c>
      <c r="BB953" s="192"/>
      <c r="BC953" s="1"/>
    </row>
    <row r="954" spans="1:55" hidden="1" outlineLevel="1">
      <c r="A954" t="s">
        <v>155</v>
      </c>
      <c r="B954" t="s">
        <v>3268</v>
      </c>
      <c r="C954" s="1">
        <f t="shared" si="541"/>
        <v>3017</v>
      </c>
      <c r="D954" s="7">
        <f>IF(P954&gt;0,RANK(P954,(P954:R954,S954:AG954)),0)</f>
        <v>2</v>
      </c>
      <c r="E954" s="7">
        <f>IF(Q954&gt;0,RANK(Q954,(P954:R954,S954:AG954)),0)</f>
        <v>0</v>
      </c>
      <c r="F954" s="7">
        <f>IF(R954&gt;0,RANK(R954,(P954:R954,S954:AG954)),0)</f>
        <v>1</v>
      </c>
      <c r="G954" s="7">
        <f>IF(S954&gt;0,RANK(S954,(P954:R954,S954:AG954)),0)</f>
        <v>4</v>
      </c>
      <c r="H954" s="49">
        <f t="shared" si="542"/>
        <v>595</v>
      </c>
      <c r="I954" s="178">
        <f t="shared" si="540"/>
        <v>0.19721577726218098</v>
      </c>
      <c r="J954" s="2"/>
      <c r="K954" s="2">
        <f t="shared" si="543"/>
        <v>0.38879681803115679</v>
      </c>
      <c r="L954" s="2">
        <f t="shared" si="544"/>
        <v>0</v>
      </c>
      <c r="M954" s="2">
        <f t="shared" si="545"/>
        <v>0.58601259529333771</v>
      </c>
      <c r="N954" s="2">
        <f t="shared" si="538"/>
        <v>3.9774610540271793E-3</v>
      </c>
      <c r="O954" s="2">
        <f t="shared" si="539"/>
        <v>2.1213125621478375E-2</v>
      </c>
      <c r="P954" s="1">
        <v>1173</v>
      </c>
      <c r="R954" s="1">
        <v>1768</v>
      </c>
      <c r="S954" s="1">
        <v>12</v>
      </c>
      <c r="X954" s="1">
        <v>63</v>
      </c>
      <c r="AC954" s="1">
        <v>1</v>
      </c>
      <c r="AI954" s="7">
        <f t="shared" si="546"/>
        <v>0</v>
      </c>
      <c r="AJ954" s="7">
        <f t="shared" si="547"/>
        <v>0</v>
      </c>
      <c r="AK954" s="7">
        <f t="shared" si="548"/>
        <v>0</v>
      </c>
      <c r="AL954" s="7">
        <f t="shared" si="549"/>
        <v>0</v>
      </c>
      <c r="AM954" s="2">
        <f t="shared" si="550"/>
        <v>0</v>
      </c>
      <c r="AN954" s="2">
        <f t="shared" si="551"/>
        <v>0</v>
      </c>
      <c r="AO954" s="2">
        <f t="shared" si="552"/>
        <v>0</v>
      </c>
      <c r="AP954" s="2">
        <f t="shared" si="553"/>
        <v>0</v>
      </c>
      <c r="AR954" t="str">
        <f t="shared" si="555"/>
        <v>Mecosta</v>
      </c>
      <c r="AS954" t="s">
        <v>3268</v>
      </c>
      <c r="AT954" s="182">
        <v>4</v>
      </c>
      <c r="AV954" s="98">
        <v>26</v>
      </c>
      <c r="AW954" s="100">
        <v>107</v>
      </c>
      <c r="AX954" s="106">
        <f t="shared" si="554"/>
        <v>26107</v>
      </c>
      <c r="AZ954" s="7" t="s">
        <v>2975</v>
      </c>
      <c r="BA954" t="s">
        <v>3208</v>
      </c>
      <c r="BB954" s="192"/>
    </row>
    <row r="955" spans="1:55" hidden="1" outlineLevel="1">
      <c r="A955" t="s">
        <v>3135</v>
      </c>
      <c r="B955" t="s">
        <v>3268</v>
      </c>
      <c r="C955" s="1">
        <f t="shared" si="541"/>
        <v>1714</v>
      </c>
      <c r="D955" s="7">
        <f>IF(P955&gt;0,RANK(P955,(P955:R955,S955:AG955)),0)</f>
        <v>1</v>
      </c>
      <c r="E955" s="7">
        <f>IF(Q955&gt;0,RANK(Q955,(P955:R955,S955:AG955)),0)</f>
        <v>0</v>
      </c>
      <c r="F955" s="7">
        <f>IF(R955&gt;0,RANK(R955,(P955:R955,S955:AG955)),0)</f>
        <v>2</v>
      </c>
      <c r="G955" s="7">
        <f>IF(S955&gt;0,RANK(S955,(P955:R955,S955:AG955)),0)</f>
        <v>4</v>
      </c>
      <c r="H955" s="49">
        <f t="shared" si="542"/>
        <v>30</v>
      </c>
      <c r="I955" s="178">
        <f t="shared" si="540"/>
        <v>1.7502917152858809E-2</v>
      </c>
      <c r="J955" s="2"/>
      <c r="K955" s="2">
        <f t="shared" si="543"/>
        <v>0.48716452742123689</v>
      </c>
      <c r="L955" s="2">
        <f t="shared" si="544"/>
        <v>0</v>
      </c>
      <c r="M955" s="2">
        <f t="shared" si="545"/>
        <v>0.46966161026837805</v>
      </c>
      <c r="N955" s="2">
        <f t="shared" si="538"/>
        <v>4.6674445740956822E-3</v>
      </c>
      <c r="O955" s="2">
        <f t="shared" si="539"/>
        <v>3.8506417736289433E-2</v>
      </c>
      <c r="P955" s="1">
        <v>835</v>
      </c>
      <c r="R955" s="1">
        <v>805</v>
      </c>
      <c r="S955" s="1">
        <v>8</v>
      </c>
      <c r="X955" s="1">
        <v>64</v>
      </c>
      <c r="AC955" s="1">
        <v>2</v>
      </c>
      <c r="AI955" s="7">
        <f t="shared" si="546"/>
        <v>0</v>
      </c>
      <c r="AJ955" s="7">
        <f t="shared" si="547"/>
        <v>0</v>
      </c>
      <c r="AK955" s="7">
        <f t="shared" si="548"/>
        <v>0</v>
      </c>
      <c r="AL955" s="7">
        <f t="shared" si="549"/>
        <v>0</v>
      </c>
      <c r="AM955" s="2">
        <f t="shared" si="550"/>
        <v>0</v>
      </c>
      <c r="AN955" s="2">
        <f t="shared" si="551"/>
        <v>0</v>
      </c>
      <c r="AO955" s="2">
        <f t="shared" si="552"/>
        <v>0</v>
      </c>
      <c r="AP955" s="2">
        <f t="shared" si="553"/>
        <v>0</v>
      </c>
      <c r="AR955" t="str">
        <f t="shared" si="555"/>
        <v>Menominee</v>
      </c>
      <c r="AS955" t="s">
        <v>3268</v>
      </c>
      <c r="AT955" s="182">
        <v>1</v>
      </c>
      <c r="AV955" s="98">
        <v>26</v>
      </c>
      <c r="AW955" s="100">
        <v>109</v>
      </c>
      <c r="AX955" s="106">
        <f t="shared" si="554"/>
        <v>26109</v>
      </c>
      <c r="AZ955" s="7" t="s">
        <v>2975</v>
      </c>
      <c r="BA955" t="s">
        <v>3208</v>
      </c>
      <c r="BB955" s="192"/>
    </row>
    <row r="956" spans="1:55" hidden="1" outlineLevel="1">
      <c r="A956" t="s">
        <v>2422</v>
      </c>
      <c r="B956" t="s">
        <v>3268</v>
      </c>
      <c r="C956" s="1">
        <f t="shared" si="541"/>
        <v>7780</v>
      </c>
      <c r="D956" s="7">
        <f>IF(P956&gt;0,RANK(P956,(P956:R956,S956:AG956)),0)</f>
        <v>2</v>
      </c>
      <c r="E956" s="7">
        <f>IF(Q956&gt;0,RANK(Q956,(P956:R956,S956:AG956)),0)</f>
        <v>0</v>
      </c>
      <c r="F956" s="7">
        <f>IF(R956&gt;0,RANK(R956,(P956:R956,S956:AG956)),0)</f>
        <v>1</v>
      </c>
      <c r="G956" s="7">
        <f>IF(S956&gt;0,RANK(S956,(P956:R956,S956:AG956)),0)</f>
        <v>4</v>
      </c>
      <c r="H956" s="49">
        <f t="shared" si="542"/>
        <v>1471</v>
      </c>
      <c r="I956" s="178">
        <f t="shared" si="540"/>
        <v>0.18907455012853469</v>
      </c>
      <c r="J956" s="2"/>
      <c r="K956" s="2">
        <f t="shared" si="543"/>
        <v>0.39807197943444728</v>
      </c>
      <c r="L956" s="2">
        <f t="shared" si="544"/>
        <v>0</v>
      </c>
      <c r="M956" s="2">
        <f t="shared" si="545"/>
        <v>0.58714652956298197</v>
      </c>
      <c r="N956" s="2">
        <f t="shared" si="538"/>
        <v>2.5706940874035988E-3</v>
      </c>
      <c r="O956" s="2">
        <f t="shared" si="539"/>
        <v>1.2210796915167159E-2</v>
      </c>
      <c r="P956" s="1">
        <v>3097</v>
      </c>
      <c r="R956" s="1">
        <v>4568</v>
      </c>
      <c r="S956" s="1">
        <v>20</v>
      </c>
      <c r="X956" s="1">
        <v>88</v>
      </c>
      <c r="AC956" s="1">
        <v>7</v>
      </c>
      <c r="AI956" s="7">
        <f t="shared" si="546"/>
        <v>0</v>
      </c>
      <c r="AJ956" s="7">
        <f t="shared" si="547"/>
        <v>0</v>
      </c>
      <c r="AK956" s="7">
        <f t="shared" si="548"/>
        <v>0</v>
      </c>
      <c r="AL956" s="7">
        <f t="shared" si="549"/>
        <v>0</v>
      </c>
      <c r="AM956" s="2">
        <f t="shared" si="550"/>
        <v>0</v>
      </c>
      <c r="AN956" s="2">
        <f t="shared" si="551"/>
        <v>0</v>
      </c>
      <c r="AO956" s="2">
        <f t="shared" si="552"/>
        <v>0</v>
      </c>
      <c r="AP956" s="2">
        <f t="shared" si="553"/>
        <v>0</v>
      </c>
      <c r="AR956" t="str">
        <f t="shared" si="555"/>
        <v>Midland</v>
      </c>
      <c r="AS956" t="s">
        <v>3268</v>
      </c>
      <c r="AT956" s="182">
        <v>4</v>
      </c>
      <c r="AV956" s="98">
        <v>26</v>
      </c>
      <c r="AW956" s="100">
        <v>111</v>
      </c>
      <c r="AX956" s="106">
        <f t="shared" si="554"/>
        <v>26111</v>
      </c>
      <c r="AZ956" s="7" t="s">
        <v>2975</v>
      </c>
      <c r="BA956" t="s">
        <v>3208</v>
      </c>
      <c r="BB956" s="192"/>
    </row>
    <row r="957" spans="1:55" hidden="1" outlineLevel="1">
      <c r="A957" t="s">
        <v>1953</v>
      </c>
      <c r="B957" t="s">
        <v>3268</v>
      </c>
      <c r="C957" s="1">
        <f t="shared" si="541"/>
        <v>1026</v>
      </c>
      <c r="D957" s="7">
        <f>IF(P957&gt;0,RANK(P957,(P957:R957,S957:AG957)),0)</f>
        <v>2</v>
      </c>
      <c r="E957" s="7">
        <f>IF(Q957&gt;0,RANK(Q957,(P957:R957,S957:AG957)),0)</f>
        <v>0</v>
      </c>
      <c r="F957" s="7">
        <f>IF(R957&gt;0,RANK(R957,(P957:R957,S957:AG957)),0)</f>
        <v>1</v>
      </c>
      <c r="G957" s="7">
        <f>IF(S957&gt;0,RANK(S957,(P957:R957,S957:AG957)),0)</f>
        <v>4</v>
      </c>
      <c r="H957" s="49">
        <f t="shared" si="542"/>
        <v>190</v>
      </c>
      <c r="I957" s="178">
        <f t="shared" si="540"/>
        <v>0.18518518518518517</v>
      </c>
      <c r="J957" s="2"/>
      <c r="K957" s="2">
        <f t="shared" si="543"/>
        <v>0.39083820662768032</v>
      </c>
      <c r="L957" s="2">
        <f t="shared" si="544"/>
        <v>0</v>
      </c>
      <c r="M957" s="2">
        <f t="shared" si="545"/>
        <v>0.57602339181286555</v>
      </c>
      <c r="N957" s="2">
        <f t="shared" si="538"/>
        <v>9.7465886939571145E-4</v>
      </c>
      <c r="O957" s="2">
        <f t="shared" si="539"/>
        <v>3.2163742690058422E-2</v>
      </c>
      <c r="P957" s="1">
        <v>401</v>
      </c>
      <c r="R957" s="1">
        <v>591</v>
      </c>
      <c r="S957" s="1">
        <v>1</v>
      </c>
      <c r="X957" s="1">
        <v>33</v>
      </c>
      <c r="AC957" s="1">
        <v>0</v>
      </c>
      <c r="AI957" s="7">
        <f t="shared" si="546"/>
        <v>0</v>
      </c>
      <c r="AJ957" s="7">
        <f t="shared" si="547"/>
        <v>0</v>
      </c>
      <c r="AK957" s="7">
        <f t="shared" si="548"/>
        <v>0</v>
      </c>
      <c r="AL957" s="7">
        <f t="shared" si="549"/>
        <v>0</v>
      </c>
      <c r="AM957" s="2">
        <f t="shared" si="550"/>
        <v>0</v>
      </c>
      <c r="AN957" s="2">
        <f t="shared" si="551"/>
        <v>0</v>
      </c>
      <c r="AO957" s="2">
        <f t="shared" si="552"/>
        <v>0</v>
      </c>
      <c r="AP957" s="2">
        <f t="shared" si="553"/>
        <v>0</v>
      </c>
      <c r="AR957" t="str">
        <f t="shared" si="555"/>
        <v>Missaukee</v>
      </c>
      <c r="AS957" t="s">
        <v>3268</v>
      </c>
      <c r="AT957" s="182">
        <v>4</v>
      </c>
      <c r="AV957" s="98">
        <v>26</v>
      </c>
      <c r="AW957" s="100">
        <v>113</v>
      </c>
      <c r="AX957" s="106">
        <f t="shared" si="554"/>
        <v>26113</v>
      </c>
      <c r="AZ957" s="7" t="s">
        <v>2975</v>
      </c>
      <c r="BA957" t="s">
        <v>3208</v>
      </c>
      <c r="BB957" s="192"/>
    </row>
    <row r="958" spans="1:55" hidden="1" outlineLevel="1">
      <c r="A958" t="s">
        <v>346</v>
      </c>
      <c r="B958" t="s">
        <v>3268</v>
      </c>
      <c r="C958" s="1">
        <f t="shared" si="541"/>
        <v>14215</v>
      </c>
      <c r="D958" s="7">
        <f>IF(P958&gt;0,RANK(P958,(P958:R958,S958:AG958)),0)</f>
        <v>2</v>
      </c>
      <c r="E958" s="7">
        <f>IF(Q958&gt;0,RANK(Q958,(P958:R958,S958:AG958)),0)</f>
        <v>0</v>
      </c>
      <c r="F958" s="7">
        <f>IF(R958&gt;0,RANK(R958,(P958:R958,S958:AG958)),0)</f>
        <v>1</v>
      </c>
      <c r="G958" s="7">
        <f>IF(S958&gt;0,RANK(S958,(P958:R958,S958:AG958)),0)</f>
        <v>4</v>
      </c>
      <c r="H958" s="49">
        <f t="shared" si="542"/>
        <v>126</v>
      </c>
      <c r="I958" s="178">
        <f t="shared" si="540"/>
        <v>8.8638761871262742E-3</v>
      </c>
      <c r="J958" s="2"/>
      <c r="K958" s="2">
        <f t="shared" si="543"/>
        <v>0.47245867041857192</v>
      </c>
      <c r="L958" s="2">
        <f t="shared" si="544"/>
        <v>0</v>
      </c>
      <c r="M958" s="2">
        <f t="shared" si="545"/>
        <v>0.48132254660569823</v>
      </c>
      <c r="N958" s="2">
        <f t="shared" si="538"/>
        <v>3.3063665142455153E-3</v>
      </c>
      <c r="O958" s="2">
        <f t="shared" si="539"/>
        <v>4.2912416461484332E-2</v>
      </c>
      <c r="P958" s="1">
        <v>6716</v>
      </c>
      <c r="R958" s="1">
        <v>6842</v>
      </c>
      <c r="S958" s="1">
        <v>47</v>
      </c>
      <c r="X958" s="1">
        <v>595</v>
      </c>
      <c r="AC958" s="1">
        <v>15</v>
      </c>
      <c r="AI958" s="7">
        <f t="shared" si="546"/>
        <v>0</v>
      </c>
      <c r="AJ958" s="7">
        <f t="shared" si="547"/>
        <v>0</v>
      </c>
      <c r="AK958" s="7">
        <f t="shared" si="548"/>
        <v>0</v>
      </c>
      <c r="AL958" s="7">
        <f t="shared" si="549"/>
        <v>0</v>
      </c>
      <c r="AM958" s="2">
        <f t="shared" si="550"/>
        <v>0</v>
      </c>
      <c r="AN958" s="2">
        <f t="shared" si="551"/>
        <v>0</v>
      </c>
      <c r="AO958" s="2">
        <f t="shared" si="552"/>
        <v>0</v>
      </c>
      <c r="AP958" s="2">
        <f t="shared" si="553"/>
        <v>0</v>
      </c>
      <c r="AR958" t="str">
        <f t="shared" si="555"/>
        <v>Monroe</v>
      </c>
      <c r="AS958" t="s">
        <v>3268</v>
      </c>
      <c r="AT958" s="182">
        <v>7</v>
      </c>
      <c r="AV958" s="98">
        <v>26</v>
      </c>
      <c r="AW958" s="100">
        <v>115</v>
      </c>
      <c r="AX958" s="106">
        <f t="shared" si="554"/>
        <v>26115</v>
      </c>
      <c r="AZ958" s="7" t="s">
        <v>2975</v>
      </c>
      <c r="BA958" t="s">
        <v>3208</v>
      </c>
      <c r="BB958" s="192"/>
    </row>
    <row r="959" spans="1:55" hidden="1" outlineLevel="1">
      <c r="A959" t="s">
        <v>2750</v>
      </c>
      <c r="B959" t="s">
        <v>3268</v>
      </c>
      <c r="C959" s="1">
        <f t="shared" si="541"/>
        <v>4562</v>
      </c>
      <c r="D959" s="7">
        <f>IF(P959&gt;0,RANK(P959,(P959:R959,S959:AG959)),0)</f>
        <v>2</v>
      </c>
      <c r="E959" s="7">
        <f>IF(Q959&gt;0,RANK(Q959,(P959:R959,S959:AG959)),0)</f>
        <v>0</v>
      </c>
      <c r="F959" s="7">
        <f>IF(R959&gt;0,RANK(R959,(P959:R959,S959:AG959)),0)</f>
        <v>1</v>
      </c>
      <c r="G959" s="7">
        <f>IF(S959&gt;0,RANK(S959,(P959:R959,S959:AG959)),0)</f>
        <v>4</v>
      </c>
      <c r="H959" s="49">
        <f t="shared" si="542"/>
        <v>1081</v>
      </c>
      <c r="I959" s="178">
        <f t="shared" si="540"/>
        <v>0.23695747479175799</v>
      </c>
      <c r="J959" s="2"/>
      <c r="K959" s="2">
        <f t="shared" si="543"/>
        <v>0.368478737395879</v>
      </c>
      <c r="L959" s="2">
        <f t="shared" si="544"/>
        <v>0</v>
      </c>
      <c r="M959" s="2">
        <f t="shared" si="545"/>
        <v>0.60543621218763699</v>
      </c>
      <c r="N959" s="2">
        <f t="shared" si="538"/>
        <v>4.8224462954844366E-3</v>
      </c>
      <c r="O959" s="2">
        <f t="shared" si="539"/>
        <v>2.1262604120999576E-2</v>
      </c>
      <c r="P959" s="1">
        <v>1681</v>
      </c>
      <c r="R959" s="1">
        <v>2762</v>
      </c>
      <c r="S959" s="1">
        <v>22</v>
      </c>
      <c r="X959" s="1">
        <v>96</v>
      </c>
      <c r="AC959" s="1">
        <v>1</v>
      </c>
      <c r="AI959" s="7">
        <f t="shared" si="546"/>
        <v>0</v>
      </c>
      <c r="AJ959" s="7">
        <f t="shared" si="547"/>
        <v>0</v>
      </c>
      <c r="AK959" s="7">
        <f t="shared" si="548"/>
        <v>0</v>
      </c>
      <c r="AL959" s="7">
        <f t="shared" si="549"/>
        <v>0</v>
      </c>
      <c r="AM959" s="2">
        <f t="shared" si="550"/>
        <v>0</v>
      </c>
      <c r="AN959" s="2">
        <f t="shared" si="551"/>
        <v>0</v>
      </c>
      <c r="AO959" s="2">
        <f t="shared" si="552"/>
        <v>0</v>
      </c>
      <c r="AP959" s="2">
        <f t="shared" si="553"/>
        <v>0</v>
      </c>
      <c r="AR959" t="str">
        <f t="shared" si="555"/>
        <v>Montcalm</v>
      </c>
      <c r="AS959" t="s">
        <v>3268</v>
      </c>
      <c r="AT959" s="182"/>
      <c r="AV959" s="98">
        <v>26</v>
      </c>
      <c r="AW959" s="100">
        <v>117</v>
      </c>
      <c r="AX959" s="106">
        <f t="shared" si="554"/>
        <v>26117</v>
      </c>
      <c r="AZ959" s="7" t="s">
        <v>2975</v>
      </c>
      <c r="BA959" t="s">
        <v>3208</v>
      </c>
      <c r="BB959" s="192"/>
      <c r="BC959" s="1"/>
    </row>
    <row r="960" spans="1:55" hidden="1" outlineLevel="1">
      <c r="A960" t="s">
        <v>152</v>
      </c>
      <c r="B960" t="s">
        <v>3268</v>
      </c>
      <c r="C960" s="1">
        <f t="shared" si="541"/>
        <v>805</v>
      </c>
      <c r="D960" s="7">
        <f>IF(P960&gt;0,RANK(P960,(P960:R960,S960:AG960)),0)</f>
        <v>1</v>
      </c>
      <c r="E960" s="7">
        <f>IF(Q960&gt;0,RANK(Q960,(P960:R960,S960:AG960)),0)</f>
        <v>0</v>
      </c>
      <c r="F960" s="7">
        <f>IF(R960&gt;0,RANK(R960,(P960:R960,S960:AG960)),0)</f>
        <v>2</v>
      </c>
      <c r="G960" s="7">
        <f>IF(S960&gt;0,RANK(S960,(P960:R960,S960:AG960)),0)</f>
        <v>4</v>
      </c>
      <c r="H960" s="49">
        <f t="shared" si="542"/>
        <v>9</v>
      </c>
      <c r="I960" s="178">
        <f t="shared" si="540"/>
        <v>1.1180124223602485E-2</v>
      </c>
      <c r="J960" s="2"/>
      <c r="K960" s="2">
        <f t="shared" si="543"/>
        <v>0.48695652173913045</v>
      </c>
      <c r="L960" s="2">
        <f t="shared" si="544"/>
        <v>0</v>
      </c>
      <c r="M960" s="2">
        <f t="shared" si="545"/>
        <v>0.47577639751552797</v>
      </c>
      <c r="N960" s="2">
        <f t="shared" si="538"/>
        <v>1.2422360248447205E-3</v>
      </c>
      <c r="O960" s="2">
        <f t="shared" si="539"/>
        <v>3.6024844720496801E-2</v>
      </c>
      <c r="P960" s="1">
        <v>392</v>
      </c>
      <c r="R960" s="1">
        <v>383</v>
      </c>
      <c r="S960" s="1">
        <v>1</v>
      </c>
      <c r="X960" s="1">
        <v>28</v>
      </c>
      <c r="AC960" s="1">
        <v>1</v>
      </c>
      <c r="AI960" s="7">
        <f t="shared" si="546"/>
        <v>0</v>
      </c>
      <c r="AJ960" s="7">
        <f t="shared" si="547"/>
        <v>0</v>
      </c>
      <c r="AK960" s="7">
        <f t="shared" si="548"/>
        <v>0</v>
      </c>
      <c r="AL960" s="7">
        <f t="shared" si="549"/>
        <v>0</v>
      </c>
      <c r="AM960" s="2">
        <f t="shared" si="550"/>
        <v>0</v>
      </c>
      <c r="AN960" s="2">
        <f t="shared" si="551"/>
        <v>0</v>
      </c>
      <c r="AO960" s="2">
        <f t="shared" si="552"/>
        <v>0</v>
      </c>
      <c r="AP960" s="2">
        <f t="shared" si="553"/>
        <v>0</v>
      </c>
      <c r="AR960" t="str">
        <f t="shared" si="555"/>
        <v>Montmorency</v>
      </c>
      <c r="AS960" t="s">
        <v>3268</v>
      </c>
      <c r="AT960" s="182">
        <v>1</v>
      </c>
      <c r="AV960" s="98">
        <v>26</v>
      </c>
      <c r="AW960" s="100">
        <v>119</v>
      </c>
      <c r="AX960" s="106">
        <f t="shared" si="554"/>
        <v>26119</v>
      </c>
      <c r="AZ960" s="7" t="s">
        <v>2975</v>
      </c>
      <c r="BA960" t="s">
        <v>3208</v>
      </c>
      <c r="BB960" s="192"/>
    </row>
    <row r="961" spans="1:55" hidden="1" outlineLevel="1">
      <c r="A961" t="s">
        <v>942</v>
      </c>
      <c r="B961" t="s">
        <v>3268</v>
      </c>
      <c r="C961" s="1">
        <f t="shared" si="541"/>
        <v>19779</v>
      </c>
      <c r="D961" s="7">
        <f>IF(P961&gt;0,RANK(P961,(P961:R961,S961:AG961)),0)</f>
        <v>2</v>
      </c>
      <c r="E961" s="7">
        <f>IF(Q961&gt;0,RANK(Q961,(P961:R961,S961:AG961)),0)</f>
        <v>0</v>
      </c>
      <c r="F961" s="7">
        <f>IF(R961&gt;0,RANK(R961,(P961:R961,S961:AG961)),0)</f>
        <v>1</v>
      </c>
      <c r="G961" s="7">
        <f>IF(S961&gt;0,RANK(S961,(P961:R961,S961:AG961)),0)</f>
        <v>4</v>
      </c>
      <c r="H961" s="49">
        <f t="shared" si="542"/>
        <v>1649</v>
      </c>
      <c r="I961" s="178">
        <f t="shared" si="540"/>
        <v>8.3371252338338642E-2</v>
      </c>
      <c r="J961" s="2"/>
      <c r="K961" s="2">
        <f t="shared" si="543"/>
        <v>0.44527023610900451</v>
      </c>
      <c r="L961" s="2">
        <f t="shared" si="544"/>
        <v>0</v>
      </c>
      <c r="M961" s="2">
        <f t="shared" si="545"/>
        <v>0.52864148844734316</v>
      </c>
      <c r="N961" s="2">
        <f t="shared" si="538"/>
        <v>2.5784923403609889E-3</v>
      </c>
      <c r="O961" s="2">
        <f t="shared" si="539"/>
        <v>2.3509783103291344E-2</v>
      </c>
      <c r="P961" s="1">
        <v>8807</v>
      </c>
      <c r="R961" s="1">
        <v>10456</v>
      </c>
      <c r="S961" s="1">
        <v>51</v>
      </c>
      <c r="X961" s="1">
        <v>440</v>
      </c>
      <c r="AC961" s="1">
        <v>25</v>
      </c>
      <c r="AI961" s="7">
        <f t="shared" si="546"/>
        <v>0</v>
      </c>
      <c r="AJ961" s="7">
        <f t="shared" si="547"/>
        <v>0</v>
      </c>
      <c r="AK961" s="7">
        <f t="shared" si="548"/>
        <v>0</v>
      </c>
      <c r="AL961" s="7">
        <f t="shared" si="549"/>
        <v>0</v>
      </c>
      <c r="AM961" s="2">
        <f t="shared" si="550"/>
        <v>0</v>
      </c>
      <c r="AN961" s="2">
        <f t="shared" si="551"/>
        <v>0</v>
      </c>
      <c r="AO961" s="2">
        <f t="shared" si="552"/>
        <v>0</v>
      </c>
      <c r="AP961" s="2">
        <f t="shared" si="553"/>
        <v>0</v>
      </c>
      <c r="AR961" t="str">
        <f t="shared" si="555"/>
        <v>Muskegon</v>
      </c>
      <c r="AS961" t="s">
        <v>3268</v>
      </c>
      <c r="AT961" s="182">
        <v>2</v>
      </c>
      <c r="AV961" s="98">
        <v>26</v>
      </c>
      <c r="AW961" s="100">
        <v>121</v>
      </c>
      <c r="AX961" s="106">
        <f t="shared" si="554"/>
        <v>26121</v>
      </c>
      <c r="AZ961" s="7" t="s">
        <v>2975</v>
      </c>
      <c r="BA961" t="s">
        <v>3208</v>
      </c>
      <c r="BB961" s="192"/>
    </row>
    <row r="962" spans="1:55" hidden="1" outlineLevel="1">
      <c r="A962" t="s">
        <v>943</v>
      </c>
      <c r="B962" t="s">
        <v>3268</v>
      </c>
      <c r="C962" s="1">
        <f t="shared" si="541"/>
        <v>3549</v>
      </c>
      <c r="D962" s="7">
        <f>IF(P962&gt;0,RANK(P962,(P962:R962,S962:AG962)),0)</f>
        <v>2</v>
      </c>
      <c r="E962" s="7">
        <f>IF(Q962&gt;0,RANK(Q962,(P962:R962,S962:AG962)),0)</f>
        <v>0</v>
      </c>
      <c r="F962" s="7">
        <f>IF(R962&gt;0,RANK(R962,(P962:R962,S962:AG962)),0)</f>
        <v>1</v>
      </c>
      <c r="G962" s="7">
        <f>IF(S962&gt;0,RANK(S962,(P962:R962,S962:AG962)),0)</f>
        <v>4</v>
      </c>
      <c r="H962" s="49">
        <f t="shared" si="542"/>
        <v>860</v>
      </c>
      <c r="I962" s="178">
        <f t="shared" si="540"/>
        <v>0.24232178078331926</v>
      </c>
      <c r="J962" s="2"/>
      <c r="K962" s="2">
        <f t="shared" si="543"/>
        <v>0.36489151873767256</v>
      </c>
      <c r="L962" s="2">
        <f t="shared" si="544"/>
        <v>0</v>
      </c>
      <c r="M962" s="2">
        <f t="shared" si="545"/>
        <v>0.60721329952099179</v>
      </c>
      <c r="N962" s="2">
        <f t="shared" si="538"/>
        <v>2.5359256128486898E-3</v>
      </c>
      <c r="O962" s="2">
        <f t="shared" si="539"/>
        <v>2.5359256128486961E-2</v>
      </c>
      <c r="P962" s="1">
        <v>1295</v>
      </c>
      <c r="R962" s="1">
        <v>2155</v>
      </c>
      <c r="S962" s="1">
        <v>9</v>
      </c>
      <c r="X962" s="1">
        <v>86</v>
      </c>
      <c r="AC962" s="1">
        <v>4</v>
      </c>
      <c r="AI962" s="7">
        <f t="shared" si="546"/>
        <v>0</v>
      </c>
      <c r="AJ962" s="7">
        <f t="shared" si="547"/>
        <v>0</v>
      </c>
      <c r="AK962" s="7">
        <f t="shared" si="548"/>
        <v>0</v>
      </c>
      <c r="AL962" s="7">
        <f t="shared" si="549"/>
        <v>0</v>
      </c>
      <c r="AM962" s="2">
        <f t="shared" si="550"/>
        <v>0</v>
      </c>
      <c r="AN962" s="2">
        <f t="shared" si="551"/>
        <v>0</v>
      </c>
      <c r="AO962" s="2">
        <f t="shared" si="552"/>
        <v>0</v>
      </c>
      <c r="AP962" s="2">
        <f t="shared" si="553"/>
        <v>0</v>
      </c>
      <c r="AR962" t="str">
        <f t="shared" si="555"/>
        <v>Newaygo</v>
      </c>
      <c r="AS962" t="s">
        <v>3268</v>
      </c>
      <c r="AT962" s="182">
        <v>2</v>
      </c>
      <c r="AV962" s="98">
        <v>26</v>
      </c>
      <c r="AW962" s="100">
        <v>123</v>
      </c>
      <c r="AX962" s="106">
        <f t="shared" si="554"/>
        <v>26123</v>
      </c>
      <c r="AZ962" s="7" t="s">
        <v>2975</v>
      </c>
      <c r="BA962" t="s">
        <v>3208</v>
      </c>
      <c r="BB962" s="192"/>
    </row>
    <row r="963" spans="1:55" hidden="1" outlineLevel="1">
      <c r="A963" t="s">
        <v>1770</v>
      </c>
      <c r="B963" t="s">
        <v>3268</v>
      </c>
      <c r="C963" s="1">
        <f t="shared" si="541"/>
        <v>179656</v>
      </c>
      <c r="D963" s="7">
        <f>IF(P963&gt;0,RANK(P963,(P963:R963,S963:AG963)),0)</f>
        <v>1</v>
      </c>
      <c r="E963" s="7">
        <f>IF(Q963&gt;0,RANK(Q963,(P963:R963,S963:AG963)),0)</f>
        <v>0</v>
      </c>
      <c r="F963" s="7">
        <f>IF(R963&gt;0,RANK(R963,(P963:R963,S963:AG963)),0)</f>
        <v>2</v>
      </c>
      <c r="G963" s="7">
        <f>IF(S963&gt;0,RANK(S963,(P963:R963,S963:AG963)),0)</f>
        <v>4</v>
      </c>
      <c r="H963" s="49">
        <f t="shared" si="542"/>
        <v>8137</v>
      </c>
      <c r="I963" s="178">
        <f t="shared" si="540"/>
        <v>4.5292113817517923E-2</v>
      </c>
      <c r="J963" s="2"/>
      <c r="K963" s="2">
        <f t="shared" si="543"/>
        <v>0.51375962951418264</v>
      </c>
      <c r="L963" s="2">
        <f t="shared" si="544"/>
        <v>0</v>
      </c>
      <c r="M963" s="2">
        <f t="shared" si="545"/>
        <v>0.46846751569666473</v>
      </c>
      <c r="N963" s="2">
        <f t="shared" si="538"/>
        <v>1.5028721556752905E-3</v>
      </c>
      <c r="O963" s="2">
        <f t="shared" si="539"/>
        <v>1.6269982633477346E-2</v>
      </c>
      <c r="P963" s="1">
        <v>92300</v>
      </c>
      <c r="R963" s="1">
        <v>84163</v>
      </c>
      <c r="S963" s="1">
        <v>270</v>
      </c>
      <c r="X963" s="1">
        <v>2824</v>
      </c>
      <c r="AC963" s="1">
        <v>99</v>
      </c>
      <c r="AI963" s="7">
        <f t="shared" si="546"/>
        <v>0</v>
      </c>
      <c r="AJ963" s="7">
        <f t="shared" si="547"/>
        <v>0</v>
      </c>
      <c r="AK963" s="7">
        <f t="shared" si="548"/>
        <v>0</v>
      </c>
      <c r="AL963" s="7">
        <f t="shared" si="549"/>
        <v>0</v>
      </c>
      <c r="AM963" s="2">
        <f t="shared" si="550"/>
        <v>0</v>
      </c>
      <c r="AN963" s="2">
        <f t="shared" si="551"/>
        <v>0</v>
      </c>
      <c r="AO963" s="2">
        <f t="shared" si="552"/>
        <v>0</v>
      </c>
      <c r="AP963" s="2">
        <f t="shared" si="553"/>
        <v>0</v>
      </c>
      <c r="AR963" t="str">
        <f t="shared" si="555"/>
        <v>Oakland</v>
      </c>
      <c r="AS963" t="s">
        <v>3268</v>
      </c>
      <c r="AT963" s="182"/>
      <c r="AV963" s="98">
        <v>26</v>
      </c>
      <c r="AW963" s="100">
        <v>125</v>
      </c>
      <c r="AX963" s="106">
        <f t="shared" si="554"/>
        <v>26125</v>
      </c>
      <c r="AZ963" s="7" t="s">
        <v>2975</v>
      </c>
      <c r="BA963" t="s">
        <v>3208</v>
      </c>
      <c r="BB963" s="192"/>
      <c r="BC963" s="1"/>
    </row>
    <row r="964" spans="1:55" hidden="1" outlineLevel="1">
      <c r="A964" t="s">
        <v>1851</v>
      </c>
      <c r="B964" t="s">
        <v>3268</v>
      </c>
      <c r="C964" s="1">
        <f t="shared" si="541"/>
        <v>2070</v>
      </c>
      <c r="D964" s="7">
        <f>IF(P964&gt;0,RANK(P964,(P964:R964,S964:AG964)),0)</f>
        <v>2</v>
      </c>
      <c r="E964" s="7">
        <f>IF(Q964&gt;0,RANK(Q964,(P964:R964,S964:AG964)),0)</f>
        <v>0</v>
      </c>
      <c r="F964" s="7">
        <f>IF(R964&gt;0,RANK(R964,(P964:R964,S964:AG964)),0)</f>
        <v>1</v>
      </c>
      <c r="G964" s="7">
        <f>IF(S964&gt;0,RANK(S964,(P964:R964,S964:AG964)),0)</f>
        <v>4</v>
      </c>
      <c r="H964" s="49">
        <f t="shared" si="542"/>
        <v>446</v>
      </c>
      <c r="I964" s="178">
        <f t="shared" si="540"/>
        <v>0.21545893719806763</v>
      </c>
      <c r="J964" s="2"/>
      <c r="K964" s="2">
        <f t="shared" si="543"/>
        <v>0.38212560386473432</v>
      </c>
      <c r="L964" s="2">
        <f t="shared" si="544"/>
        <v>0</v>
      </c>
      <c r="M964" s="2">
        <f t="shared" si="545"/>
        <v>0.5975845410628019</v>
      </c>
      <c r="N964" s="2">
        <f t="shared" si="538"/>
        <v>2.8985507246376812E-3</v>
      </c>
      <c r="O964" s="2">
        <f t="shared" si="539"/>
        <v>1.7391304347826153E-2</v>
      </c>
      <c r="P964" s="1">
        <v>791</v>
      </c>
      <c r="R964" s="1">
        <v>1237</v>
      </c>
      <c r="S964" s="1">
        <v>6</v>
      </c>
      <c r="X964" s="1">
        <v>31</v>
      </c>
      <c r="AC964" s="1">
        <v>5</v>
      </c>
      <c r="AI964" s="7">
        <f t="shared" si="546"/>
        <v>0</v>
      </c>
      <c r="AJ964" s="7">
        <f t="shared" si="547"/>
        <v>0</v>
      </c>
      <c r="AK964" s="7">
        <f t="shared" si="548"/>
        <v>0</v>
      </c>
      <c r="AL964" s="7">
        <f t="shared" si="549"/>
        <v>0</v>
      </c>
      <c r="AM964" s="2">
        <f t="shared" si="550"/>
        <v>0</v>
      </c>
      <c r="AN964" s="2">
        <f t="shared" si="551"/>
        <v>0</v>
      </c>
      <c r="AO964" s="2">
        <f t="shared" si="552"/>
        <v>0</v>
      </c>
      <c r="AP964" s="2">
        <f t="shared" si="553"/>
        <v>0</v>
      </c>
      <c r="AR964" t="str">
        <f t="shared" si="555"/>
        <v>Oceana</v>
      </c>
      <c r="AS964" t="s">
        <v>3268</v>
      </c>
      <c r="AT964" s="182">
        <v>2</v>
      </c>
      <c r="AV964" s="98">
        <v>26</v>
      </c>
      <c r="AW964" s="100">
        <v>127</v>
      </c>
      <c r="AX964" s="106">
        <f t="shared" si="554"/>
        <v>26127</v>
      </c>
      <c r="AZ964" s="7" t="s">
        <v>2975</v>
      </c>
      <c r="BA964" t="s">
        <v>3208</v>
      </c>
      <c r="BB964" s="192"/>
    </row>
    <row r="965" spans="1:55" hidden="1" outlineLevel="1">
      <c r="A965" t="s">
        <v>1754</v>
      </c>
      <c r="B965" t="s">
        <v>3268</v>
      </c>
      <c r="C965" s="1">
        <f t="shared" ref="C965:C984" si="556">SUM(P965:AG965)</f>
        <v>1864</v>
      </c>
      <c r="D965" s="7">
        <f>IF(P965&gt;0,RANK(P965,(P965:R965,S965:AG965)),0)</f>
        <v>2</v>
      </c>
      <c r="E965" s="7">
        <f>IF(Q965&gt;0,RANK(Q965,(P965:R965,S965:AG965)),0)</f>
        <v>0</v>
      </c>
      <c r="F965" s="7">
        <f>IF(R965&gt;0,RANK(R965,(P965:R965,S965:AG965)),0)</f>
        <v>1</v>
      </c>
      <c r="G965" s="7">
        <f>IF(S965&gt;0,RANK(S965,(P965:R965,S965:AG965)),0)</f>
        <v>4</v>
      </c>
      <c r="H965" s="49">
        <f t="shared" ref="H965:H984" si="557">MAX(P965:Y965)-LARGE(P965:Y965,2)</f>
        <v>64</v>
      </c>
      <c r="I965" s="178">
        <f t="shared" si="540"/>
        <v>3.4334763948497854E-2</v>
      </c>
      <c r="J965" s="2"/>
      <c r="K965" s="2">
        <f t="shared" ref="K965:K984" si="558">IF($C965=0,"-",P965/$C965)</f>
        <v>0.46244635193133049</v>
      </c>
      <c r="L965" s="2">
        <f t="shared" ref="L965:L984" si="559">IF($C965=0,"-",Q965/$C965)</f>
        <v>0</v>
      </c>
      <c r="M965" s="2">
        <f t="shared" ref="M965:M984" si="560">IF($C965=0,"-",R965/$C965)</f>
        <v>0.49678111587982832</v>
      </c>
      <c r="N965" s="2">
        <f t="shared" si="538"/>
        <v>4.2918454935622317E-3</v>
      </c>
      <c r="O965" s="2">
        <f t="shared" si="539"/>
        <v>3.6480686695279013E-2</v>
      </c>
      <c r="P965" s="1">
        <v>862</v>
      </c>
      <c r="R965" s="1">
        <v>926</v>
      </c>
      <c r="S965" s="1">
        <v>8</v>
      </c>
      <c r="X965" s="1">
        <v>66</v>
      </c>
      <c r="AC965" s="1">
        <v>2</v>
      </c>
      <c r="AI965" s="7">
        <f t="shared" ref="AI965:AI984" si="561">IF(T965&gt;0,RANK(T965,(P965:Z965)),0)</f>
        <v>0</v>
      </c>
      <c r="AJ965" s="7">
        <f t="shared" ref="AJ965:AJ984" si="562">IF(U965&gt;0,RANK(U965,(P965:Z965)),0)</f>
        <v>0</v>
      </c>
      <c r="AK965" s="7">
        <f t="shared" ref="AK965:AK984" si="563">IF(V965&gt;0,RANK(V965,(P965:Z965)),0)</f>
        <v>0</v>
      </c>
      <c r="AL965" s="7">
        <f t="shared" ref="AL965:AL984" si="564">IF(W965&gt;0,RANK(W965,(P965:Z965)),0)</f>
        <v>0</v>
      </c>
      <c r="AM965" s="2">
        <f t="shared" ref="AM965:AM984" si="565">IF($C965=0,"-",T965/$C965)</f>
        <v>0</v>
      </c>
      <c r="AN965" s="2">
        <f t="shared" ref="AN965:AN984" si="566">IF($C965=0,"-",U965/$C965)</f>
        <v>0</v>
      </c>
      <c r="AO965" s="2">
        <f t="shared" ref="AO965:AO984" si="567">IF($C965=0,"-",V965/$C965)</f>
        <v>0</v>
      </c>
      <c r="AP965" s="2">
        <f t="shared" ref="AP965:AP984" si="568">IF($C965=0,"-",W965/$C965)</f>
        <v>0</v>
      </c>
      <c r="AR965" t="str">
        <f t="shared" si="555"/>
        <v>Ogemaw</v>
      </c>
      <c r="AS965" t="s">
        <v>3268</v>
      </c>
      <c r="AT965" s="182">
        <v>4</v>
      </c>
      <c r="AV965" s="98">
        <v>26</v>
      </c>
      <c r="AW965" s="100">
        <v>129</v>
      </c>
      <c r="AX965" s="106">
        <f t="shared" ref="AX965:AX983" si="569">AV965*1000+AW965</f>
        <v>26129</v>
      </c>
      <c r="AZ965" s="7" t="s">
        <v>2975</v>
      </c>
      <c r="BA965" t="s">
        <v>3208</v>
      </c>
      <c r="BB965" s="192"/>
    </row>
    <row r="966" spans="1:55" hidden="1" outlineLevel="1">
      <c r="A966" t="s">
        <v>2445</v>
      </c>
      <c r="B966" t="s">
        <v>3268</v>
      </c>
      <c r="C966" s="1">
        <f t="shared" si="556"/>
        <v>737</v>
      </c>
      <c r="D966" s="7">
        <f>IF(P966&gt;0,RANK(P966,(P966:R966,S966:AG966)),0)</f>
        <v>2</v>
      </c>
      <c r="E966" s="7">
        <f>IF(Q966&gt;0,RANK(Q966,(P966:R966,S966:AG966)),0)</f>
        <v>0</v>
      </c>
      <c r="F966" s="7">
        <f>IF(R966&gt;0,RANK(R966,(P966:R966,S966:AG966)),0)</f>
        <v>1</v>
      </c>
      <c r="G966" s="7">
        <f>IF(S966&gt;0,RANK(S966,(P966:R966,S966:AG966)),0)</f>
        <v>4</v>
      </c>
      <c r="H966" s="49">
        <f t="shared" si="557"/>
        <v>35</v>
      </c>
      <c r="I966" s="178">
        <f t="shared" si="540"/>
        <v>4.7489823609226593E-2</v>
      </c>
      <c r="J966" s="2"/>
      <c r="K966" s="2">
        <f t="shared" si="558"/>
        <v>0.44369063772048845</v>
      </c>
      <c r="L966" s="2">
        <f t="shared" si="559"/>
        <v>0</v>
      </c>
      <c r="M966" s="2">
        <f t="shared" si="560"/>
        <v>0.49118046132971505</v>
      </c>
      <c r="N966" s="2">
        <f t="shared" si="538"/>
        <v>5.4274084124830389E-3</v>
      </c>
      <c r="O966" s="2">
        <f t="shared" si="539"/>
        <v>5.9701492537313466E-2</v>
      </c>
      <c r="P966" s="1">
        <v>327</v>
      </c>
      <c r="R966" s="1">
        <v>362</v>
      </c>
      <c r="S966" s="1">
        <v>4</v>
      </c>
      <c r="X966" s="1">
        <v>43</v>
      </c>
      <c r="AC966" s="1">
        <v>1</v>
      </c>
      <c r="AI966" s="7">
        <f t="shared" si="561"/>
        <v>0</v>
      </c>
      <c r="AJ966" s="7">
        <f t="shared" si="562"/>
        <v>0</v>
      </c>
      <c r="AK966" s="7">
        <f t="shared" si="563"/>
        <v>0</v>
      </c>
      <c r="AL966" s="7">
        <f t="shared" si="564"/>
        <v>0</v>
      </c>
      <c r="AM966" s="2">
        <f t="shared" si="565"/>
        <v>0</v>
      </c>
      <c r="AN966" s="2">
        <f t="shared" si="566"/>
        <v>0</v>
      </c>
      <c r="AO966" s="2">
        <f t="shared" si="567"/>
        <v>0</v>
      </c>
      <c r="AP966" s="2">
        <f t="shared" si="568"/>
        <v>0</v>
      </c>
      <c r="AR966" t="str">
        <f t="shared" si="555"/>
        <v>Ontonagon</v>
      </c>
      <c r="AS966" t="s">
        <v>3268</v>
      </c>
      <c r="AT966" s="182">
        <v>1</v>
      </c>
      <c r="AV966" s="98">
        <v>26</v>
      </c>
      <c r="AW966" s="100">
        <v>131</v>
      </c>
      <c r="AX966" s="106">
        <f t="shared" si="569"/>
        <v>26131</v>
      </c>
      <c r="AZ966" s="7" t="s">
        <v>2975</v>
      </c>
      <c r="BA966" t="s">
        <v>3208</v>
      </c>
      <c r="BB966" s="192"/>
    </row>
    <row r="967" spans="1:55" hidden="1" outlineLevel="1">
      <c r="A967" t="s">
        <v>2282</v>
      </c>
      <c r="B967" t="s">
        <v>3268</v>
      </c>
      <c r="C967" s="1">
        <f t="shared" si="556"/>
        <v>1659</v>
      </c>
      <c r="D967" s="7">
        <f>IF(P967&gt;0,RANK(P967,(P967:R967,S967:AG967)),0)</f>
        <v>2</v>
      </c>
      <c r="E967" s="7">
        <f>IF(Q967&gt;0,RANK(Q967,(P967:R967,S967:AG967)),0)</f>
        <v>0</v>
      </c>
      <c r="F967" s="7">
        <f>IF(R967&gt;0,RANK(R967,(P967:R967,S967:AG967)),0)</f>
        <v>1</v>
      </c>
      <c r="G967" s="7">
        <f>IF(S967&gt;0,RANK(S967,(P967:R967,S967:AG967)),0)</f>
        <v>4</v>
      </c>
      <c r="H967" s="49">
        <f t="shared" si="557"/>
        <v>283</v>
      </c>
      <c r="I967" s="178">
        <f t="shared" si="540"/>
        <v>0.17058468957203135</v>
      </c>
      <c r="J967" s="2"/>
      <c r="K967" s="2">
        <f t="shared" si="558"/>
        <v>0.40385774562989751</v>
      </c>
      <c r="L967" s="2">
        <f t="shared" si="559"/>
        <v>0</v>
      </c>
      <c r="M967" s="2">
        <f t="shared" si="560"/>
        <v>0.57444243520192884</v>
      </c>
      <c r="N967" s="2">
        <f t="shared" si="538"/>
        <v>3.616636528028933E-3</v>
      </c>
      <c r="O967" s="2">
        <f t="shared" si="539"/>
        <v>1.8083182640144718E-2</v>
      </c>
      <c r="P967" s="1">
        <v>670</v>
      </c>
      <c r="R967" s="1">
        <v>953</v>
      </c>
      <c r="S967" s="1">
        <v>6</v>
      </c>
      <c r="X967" s="1">
        <v>27</v>
      </c>
      <c r="AC967" s="1">
        <v>3</v>
      </c>
      <c r="AI967" s="7">
        <f t="shared" si="561"/>
        <v>0</v>
      </c>
      <c r="AJ967" s="7">
        <f t="shared" si="562"/>
        <v>0</v>
      </c>
      <c r="AK967" s="7">
        <f t="shared" si="563"/>
        <v>0</v>
      </c>
      <c r="AL967" s="7">
        <f t="shared" si="564"/>
        <v>0</v>
      </c>
      <c r="AM967" s="2">
        <f t="shared" si="565"/>
        <v>0</v>
      </c>
      <c r="AN967" s="2">
        <f t="shared" si="566"/>
        <v>0</v>
      </c>
      <c r="AO967" s="2">
        <f t="shared" si="567"/>
        <v>0</v>
      </c>
      <c r="AP967" s="2">
        <f t="shared" si="568"/>
        <v>0</v>
      </c>
      <c r="AR967" t="str">
        <f t="shared" si="555"/>
        <v>Osceola</v>
      </c>
      <c r="AS967" t="s">
        <v>3268</v>
      </c>
      <c r="AT967" s="182">
        <v>4</v>
      </c>
      <c r="AV967" s="98">
        <v>26</v>
      </c>
      <c r="AW967" s="100">
        <v>133</v>
      </c>
      <c r="AX967" s="106">
        <f t="shared" si="569"/>
        <v>26133</v>
      </c>
      <c r="AZ967" s="7" t="s">
        <v>2975</v>
      </c>
      <c r="BA967" t="s">
        <v>3208</v>
      </c>
      <c r="BB967" s="192"/>
    </row>
    <row r="968" spans="1:55" hidden="1" outlineLevel="1">
      <c r="A968" t="s">
        <v>2432</v>
      </c>
      <c r="B968" t="s">
        <v>3268</v>
      </c>
      <c r="C968" s="1">
        <f t="shared" si="556"/>
        <v>608</v>
      </c>
      <c r="D968" s="7">
        <f>IF(P968&gt;0,RANK(P968,(P968:R968,S968:AG968)),0)</f>
        <v>2</v>
      </c>
      <c r="E968" s="7">
        <f>IF(Q968&gt;0,RANK(Q968,(P968:R968,S968:AG968)),0)</f>
        <v>0</v>
      </c>
      <c r="F968" s="7">
        <f>IF(R968&gt;0,RANK(R968,(P968:R968,S968:AG968)),0)</f>
        <v>1</v>
      </c>
      <c r="G968" s="7">
        <f>IF(S968&gt;0,RANK(S968,(P968:R968,S968:AG968)),0)</f>
        <v>4</v>
      </c>
      <c r="H968" s="49">
        <f t="shared" si="557"/>
        <v>42</v>
      </c>
      <c r="I968" s="178">
        <f t="shared" si="540"/>
        <v>6.9078947368421059E-2</v>
      </c>
      <c r="J968" s="2"/>
      <c r="K968" s="2">
        <f t="shared" si="558"/>
        <v>0.44901315789473684</v>
      </c>
      <c r="L968" s="2">
        <f t="shared" si="559"/>
        <v>0</v>
      </c>
      <c r="M968" s="2">
        <f t="shared" si="560"/>
        <v>0.51809210526315785</v>
      </c>
      <c r="N968" s="2">
        <f t="shared" si="538"/>
        <v>1.6447368421052631E-3</v>
      </c>
      <c r="O968" s="2">
        <f t="shared" si="539"/>
        <v>3.1250000000000049E-2</v>
      </c>
      <c r="P968" s="1">
        <v>273</v>
      </c>
      <c r="R968" s="1">
        <v>315</v>
      </c>
      <c r="S968" s="1">
        <v>1</v>
      </c>
      <c r="X968" s="1">
        <v>19</v>
      </c>
      <c r="AC968" s="1">
        <v>0</v>
      </c>
      <c r="AI968" s="7">
        <f t="shared" si="561"/>
        <v>0</v>
      </c>
      <c r="AJ968" s="7">
        <f t="shared" si="562"/>
        <v>0</v>
      </c>
      <c r="AK968" s="7">
        <f t="shared" si="563"/>
        <v>0</v>
      </c>
      <c r="AL968" s="7">
        <f t="shared" si="564"/>
        <v>0</v>
      </c>
      <c r="AM968" s="2">
        <f t="shared" si="565"/>
        <v>0</v>
      </c>
      <c r="AN968" s="2">
        <f t="shared" si="566"/>
        <v>0</v>
      </c>
      <c r="AO968" s="2">
        <f t="shared" si="567"/>
        <v>0</v>
      </c>
      <c r="AP968" s="2">
        <f t="shared" si="568"/>
        <v>0</v>
      </c>
      <c r="AR968" t="str">
        <f t="shared" si="555"/>
        <v>Oscoda</v>
      </c>
      <c r="AS968" t="s">
        <v>3268</v>
      </c>
      <c r="AT968" s="182">
        <v>1</v>
      </c>
      <c r="AV968" s="98">
        <v>26</v>
      </c>
      <c r="AW968" s="100">
        <v>135</v>
      </c>
      <c r="AX968" s="106">
        <f t="shared" si="569"/>
        <v>26135</v>
      </c>
      <c r="AZ968" s="7" t="s">
        <v>2975</v>
      </c>
      <c r="BA968" t="s">
        <v>3208</v>
      </c>
      <c r="BB968" s="192"/>
    </row>
    <row r="969" spans="1:55" hidden="1" outlineLevel="1">
      <c r="A969" t="s">
        <v>1744</v>
      </c>
      <c r="B969" t="s">
        <v>3268</v>
      </c>
      <c r="C969" s="1">
        <f t="shared" si="556"/>
        <v>2070</v>
      </c>
      <c r="D969" s="7">
        <f>IF(P969&gt;0,RANK(P969,(P969:R969,S969:AG969)),0)</f>
        <v>2</v>
      </c>
      <c r="E969" s="7">
        <f>IF(Q969&gt;0,RANK(Q969,(P969:R969,S969:AG969)),0)</f>
        <v>0</v>
      </c>
      <c r="F969" s="7">
        <f>IF(R969&gt;0,RANK(R969,(P969:R969,S969:AG969)),0)</f>
        <v>1</v>
      </c>
      <c r="G969" s="7">
        <f>IF(S969&gt;0,RANK(S969,(P969:R969,S969:AG969)),0)</f>
        <v>4</v>
      </c>
      <c r="H969" s="49">
        <f t="shared" si="557"/>
        <v>442</v>
      </c>
      <c r="I969" s="178">
        <f t="shared" si="540"/>
        <v>0.21352657004830919</v>
      </c>
      <c r="J969" s="2"/>
      <c r="K969" s="2">
        <f t="shared" si="558"/>
        <v>0.37971014492753624</v>
      </c>
      <c r="L969" s="2">
        <f t="shared" si="559"/>
        <v>0</v>
      </c>
      <c r="M969" s="2">
        <f t="shared" si="560"/>
        <v>0.5932367149758454</v>
      </c>
      <c r="N969" s="2">
        <f t="shared" si="538"/>
        <v>4.3478260869565218E-3</v>
      </c>
      <c r="O969" s="2">
        <f t="shared" si="539"/>
        <v>2.270531400966189E-2</v>
      </c>
      <c r="P969" s="1">
        <v>786</v>
      </c>
      <c r="R969" s="1">
        <v>1228</v>
      </c>
      <c r="S969" s="1">
        <v>9</v>
      </c>
      <c r="X969" s="1">
        <v>43</v>
      </c>
      <c r="AC969" s="1">
        <v>4</v>
      </c>
      <c r="AI969" s="7">
        <f t="shared" si="561"/>
        <v>0</v>
      </c>
      <c r="AJ969" s="7">
        <f t="shared" si="562"/>
        <v>0</v>
      </c>
      <c r="AK969" s="7">
        <f t="shared" si="563"/>
        <v>0</v>
      </c>
      <c r="AL969" s="7">
        <f t="shared" si="564"/>
        <v>0</v>
      </c>
      <c r="AM969" s="2">
        <f t="shared" si="565"/>
        <v>0</v>
      </c>
      <c r="AN969" s="2">
        <f t="shared" si="566"/>
        <v>0</v>
      </c>
      <c r="AO969" s="2">
        <f t="shared" si="567"/>
        <v>0</v>
      </c>
      <c r="AP969" s="2">
        <f t="shared" si="568"/>
        <v>0</v>
      </c>
      <c r="AR969" t="str">
        <f t="shared" si="555"/>
        <v>Otsego</v>
      </c>
      <c r="AS969" t="s">
        <v>3268</v>
      </c>
      <c r="AT969" s="182">
        <v>1</v>
      </c>
      <c r="AV969" s="98">
        <v>26</v>
      </c>
      <c r="AW969" s="100">
        <v>137</v>
      </c>
      <c r="AX969" s="106">
        <f t="shared" si="569"/>
        <v>26137</v>
      </c>
      <c r="AZ969" s="7" t="s">
        <v>2975</v>
      </c>
      <c r="BA969" t="s">
        <v>3208</v>
      </c>
      <c r="BB969" s="192"/>
    </row>
    <row r="970" spans="1:55" hidden="1" outlineLevel="1">
      <c r="A970" t="s">
        <v>1362</v>
      </c>
      <c r="B970" t="s">
        <v>3268</v>
      </c>
      <c r="C970" s="1">
        <f t="shared" si="556"/>
        <v>21729</v>
      </c>
      <c r="D970" s="7">
        <f>IF(P970&gt;0,RANK(P970,(P970:R970,S970:AG970)),0)</f>
        <v>2</v>
      </c>
      <c r="E970" s="7">
        <f>IF(Q970&gt;0,RANK(Q970,(P970:R970,S970:AG970)),0)</f>
        <v>0</v>
      </c>
      <c r="F970" s="7">
        <f>IF(R970&gt;0,RANK(R970,(P970:R970,S970:AG970)),0)</f>
        <v>1</v>
      </c>
      <c r="G970" s="7">
        <f>IF(S970&gt;0,RANK(S970,(P970:R970,S970:AG970)),0)</f>
        <v>4</v>
      </c>
      <c r="H970" s="49">
        <f t="shared" si="557"/>
        <v>6486</v>
      </c>
      <c r="I970" s="178">
        <f t="shared" si="540"/>
        <v>0.29849509871600166</v>
      </c>
      <c r="J970" s="2"/>
      <c r="K970" s="2">
        <f t="shared" si="558"/>
        <v>0.34391826591191493</v>
      </c>
      <c r="L970" s="2">
        <f t="shared" si="559"/>
        <v>0</v>
      </c>
      <c r="M970" s="2">
        <f t="shared" si="560"/>
        <v>0.64241336462791665</v>
      </c>
      <c r="N970" s="2">
        <f t="shared" si="538"/>
        <v>2.1169865157163238E-3</v>
      </c>
      <c r="O970" s="2">
        <f t="shared" si="539"/>
        <v>1.1551382944452149E-2</v>
      </c>
      <c r="P970" s="1">
        <v>7473</v>
      </c>
      <c r="R970" s="1">
        <v>13959</v>
      </c>
      <c r="S970" s="1">
        <v>46</v>
      </c>
      <c r="X970" s="1">
        <v>237</v>
      </c>
      <c r="AC970" s="1">
        <v>14</v>
      </c>
      <c r="AI970" s="7">
        <f t="shared" si="561"/>
        <v>0</v>
      </c>
      <c r="AJ970" s="7">
        <f t="shared" si="562"/>
        <v>0</v>
      </c>
      <c r="AK970" s="7">
        <f t="shared" si="563"/>
        <v>0</v>
      </c>
      <c r="AL970" s="7">
        <f t="shared" si="564"/>
        <v>0</v>
      </c>
      <c r="AM970" s="2">
        <f t="shared" si="565"/>
        <v>0</v>
      </c>
      <c r="AN970" s="2">
        <f t="shared" si="566"/>
        <v>0</v>
      </c>
      <c r="AO970" s="2">
        <f t="shared" si="567"/>
        <v>0</v>
      </c>
      <c r="AP970" s="2">
        <f t="shared" si="568"/>
        <v>0</v>
      </c>
      <c r="AR970" t="str">
        <f t="shared" si="555"/>
        <v>Ottawa</v>
      </c>
      <c r="AS970" t="s">
        <v>3268</v>
      </c>
      <c r="AT970" s="182">
        <v>2</v>
      </c>
      <c r="AV970" s="98">
        <v>26</v>
      </c>
      <c r="AW970" s="100">
        <v>139</v>
      </c>
      <c r="AX970" s="106">
        <f t="shared" si="569"/>
        <v>26139</v>
      </c>
      <c r="AZ970" s="7" t="s">
        <v>2975</v>
      </c>
      <c r="BA970" t="s">
        <v>3208</v>
      </c>
      <c r="BB970" s="192"/>
    </row>
    <row r="971" spans="1:55" hidden="1" outlineLevel="1">
      <c r="A971" t="s">
        <v>226</v>
      </c>
      <c r="B971" t="s">
        <v>3268</v>
      </c>
      <c r="C971" s="1">
        <f t="shared" si="556"/>
        <v>1241</v>
      </c>
      <c r="D971" s="7">
        <f>IF(P971&gt;0,RANK(P971,(P971:R971,S971:AG971)),0)</f>
        <v>2</v>
      </c>
      <c r="E971" s="7">
        <f>IF(Q971&gt;0,RANK(Q971,(P971:R971,S971:AG971)),0)</f>
        <v>0</v>
      </c>
      <c r="F971" s="7">
        <f>IF(R971&gt;0,RANK(R971,(P971:R971,S971:AG971)),0)</f>
        <v>1</v>
      </c>
      <c r="G971" s="7">
        <f>IF(S971&gt;0,RANK(S971,(P971:R971,S971:AG971)),0)</f>
        <v>4</v>
      </c>
      <c r="H971" s="49">
        <f t="shared" si="557"/>
        <v>14</v>
      </c>
      <c r="I971" s="178">
        <f t="shared" si="540"/>
        <v>1.1281224818694601E-2</v>
      </c>
      <c r="J971" s="2"/>
      <c r="K971" s="2">
        <f t="shared" si="558"/>
        <v>0.47703464947622887</v>
      </c>
      <c r="L971" s="2">
        <f t="shared" si="559"/>
        <v>0</v>
      </c>
      <c r="M971" s="2">
        <f t="shared" si="560"/>
        <v>0.48831587429492346</v>
      </c>
      <c r="N971" s="2">
        <f t="shared" si="538"/>
        <v>7.2522159548751011E-3</v>
      </c>
      <c r="O971" s="2">
        <f t="shared" si="539"/>
        <v>2.7397260273972573E-2</v>
      </c>
      <c r="P971" s="1">
        <v>592</v>
      </c>
      <c r="R971" s="1">
        <v>606</v>
      </c>
      <c r="S971" s="1">
        <v>9</v>
      </c>
      <c r="X971" s="1">
        <v>32</v>
      </c>
      <c r="AC971" s="1">
        <v>2</v>
      </c>
      <c r="AI971" s="7">
        <f t="shared" si="561"/>
        <v>0</v>
      </c>
      <c r="AJ971" s="7">
        <f t="shared" si="562"/>
        <v>0</v>
      </c>
      <c r="AK971" s="7">
        <f t="shared" si="563"/>
        <v>0</v>
      </c>
      <c r="AL971" s="7">
        <f t="shared" si="564"/>
        <v>0</v>
      </c>
      <c r="AM971" s="2">
        <f t="shared" si="565"/>
        <v>0</v>
      </c>
      <c r="AN971" s="2">
        <f t="shared" si="566"/>
        <v>0</v>
      </c>
      <c r="AO971" s="2">
        <f t="shared" si="567"/>
        <v>0</v>
      </c>
      <c r="AP971" s="2">
        <f t="shared" si="568"/>
        <v>0</v>
      </c>
      <c r="AR971" t="str">
        <f t="shared" si="555"/>
        <v>Presque Isle</v>
      </c>
      <c r="AS971" t="s">
        <v>3268</v>
      </c>
      <c r="AT971" s="182">
        <v>1</v>
      </c>
      <c r="AV971" s="98">
        <v>26</v>
      </c>
      <c r="AW971" s="100">
        <v>141</v>
      </c>
      <c r="AX971" s="106">
        <f t="shared" si="569"/>
        <v>26141</v>
      </c>
      <c r="AZ971" s="7" t="s">
        <v>2975</v>
      </c>
      <c r="BA971" t="s">
        <v>3208</v>
      </c>
      <c r="BB971" s="192"/>
    </row>
    <row r="972" spans="1:55" hidden="1" outlineLevel="1">
      <c r="A972" t="s">
        <v>1533</v>
      </c>
      <c r="B972" t="s">
        <v>3268</v>
      </c>
      <c r="C972" s="1">
        <f t="shared" si="556"/>
        <v>2457</v>
      </c>
      <c r="D972" s="7">
        <f>IF(P972&gt;0,RANK(P972,(P972:R972,S972:AG972)),0)</f>
        <v>2</v>
      </c>
      <c r="E972" s="7">
        <f>IF(Q972&gt;0,RANK(Q972,(P972:R972,S972:AG972)),0)</f>
        <v>0</v>
      </c>
      <c r="F972" s="7">
        <f>IF(R972&gt;0,RANK(R972,(P972:R972,S972:AG972)),0)</f>
        <v>1</v>
      </c>
      <c r="G972" s="7">
        <f>IF(S972&gt;0,RANK(S972,(P972:R972,S972:AG972)),0)</f>
        <v>4</v>
      </c>
      <c r="H972" s="49">
        <f t="shared" si="557"/>
        <v>24</v>
      </c>
      <c r="I972" s="178">
        <f t="shared" si="540"/>
        <v>9.768009768009768E-3</v>
      </c>
      <c r="J972" s="2"/>
      <c r="K972" s="2">
        <f t="shared" si="558"/>
        <v>0.47334147334147336</v>
      </c>
      <c r="L972" s="2">
        <f t="shared" si="559"/>
        <v>0</v>
      </c>
      <c r="M972" s="2">
        <f t="shared" si="560"/>
        <v>0.4831094831094831</v>
      </c>
      <c r="N972" s="2">
        <f t="shared" si="538"/>
        <v>2.442002442002442E-3</v>
      </c>
      <c r="O972" s="2">
        <f t="shared" si="539"/>
        <v>4.1107041107041102E-2</v>
      </c>
      <c r="P972" s="1">
        <v>1163</v>
      </c>
      <c r="R972" s="1">
        <v>1187</v>
      </c>
      <c r="S972" s="1">
        <v>6</v>
      </c>
      <c r="X972" s="1">
        <v>97</v>
      </c>
      <c r="AC972" s="1">
        <v>4</v>
      </c>
      <c r="AI972" s="7">
        <f t="shared" si="561"/>
        <v>0</v>
      </c>
      <c r="AJ972" s="7">
        <f t="shared" si="562"/>
        <v>0</v>
      </c>
      <c r="AK972" s="7">
        <f t="shared" si="563"/>
        <v>0</v>
      </c>
      <c r="AL972" s="7">
        <f t="shared" si="564"/>
        <v>0</v>
      </c>
      <c r="AM972" s="2">
        <f t="shared" si="565"/>
        <v>0</v>
      </c>
      <c r="AN972" s="2">
        <f t="shared" si="566"/>
        <v>0</v>
      </c>
      <c r="AO972" s="2">
        <f t="shared" si="567"/>
        <v>0</v>
      </c>
      <c r="AP972" s="2">
        <f t="shared" si="568"/>
        <v>0</v>
      </c>
      <c r="AR972" t="str">
        <f t="shared" si="555"/>
        <v>Roscommon</v>
      </c>
      <c r="AS972" t="s">
        <v>3268</v>
      </c>
      <c r="AT972" s="182">
        <v>4</v>
      </c>
      <c r="AV972" s="98">
        <v>26</v>
      </c>
      <c r="AW972" s="100">
        <v>143</v>
      </c>
      <c r="AX972" s="106">
        <f t="shared" si="569"/>
        <v>26143</v>
      </c>
      <c r="AZ972" s="7" t="s">
        <v>2975</v>
      </c>
      <c r="BA972" t="s">
        <v>3208</v>
      </c>
      <c r="BB972" s="192"/>
    </row>
    <row r="973" spans="1:55" hidden="1" outlineLevel="1">
      <c r="A973" t="s">
        <v>1986</v>
      </c>
      <c r="B973" t="s">
        <v>3268</v>
      </c>
      <c r="C973" s="1">
        <f t="shared" si="556"/>
        <v>22578</v>
      </c>
      <c r="D973" s="7">
        <f>IF(P973&gt;0,RANK(P973,(P973:R973,S973:AG973)),0)</f>
        <v>1</v>
      </c>
      <c r="E973" s="7">
        <f>IF(Q973&gt;0,RANK(Q973,(P973:R973,S973:AG973)),0)</f>
        <v>0</v>
      </c>
      <c r="F973" s="7">
        <f>IF(R973&gt;0,RANK(R973,(P973:R973,S973:AG973)),0)</f>
        <v>2</v>
      </c>
      <c r="G973" s="7">
        <f>IF(S973&gt;0,RANK(S973,(P973:R973,S973:AG973)),0)</f>
        <v>4</v>
      </c>
      <c r="H973" s="49">
        <f t="shared" si="557"/>
        <v>2814</v>
      </c>
      <c r="I973" s="178">
        <f t="shared" si="540"/>
        <v>0.12463460005314908</v>
      </c>
      <c r="J973" s="2"/>
      <c r="K973" s="2">
        <f t="shared" si="558"/>
        <v>0.55319337408096381</v>
      </c>
      <c r="L973" s="2">
        <f t="shared" si="559"/>
        <v>0</v>
      </c>
      <c r="M973" s="2">
        <f t="shared" si="560"/>
        <v>0.42855877402781467</v>
      </c>
      <c r="N973" s="2">
        <f t="shared" si="538"/>
        <v>1.771636105943839E-3</v>
      </c>
      <c r="O973" s="2">
        <f t="shared" si="539"/>
        <v>1.6476215785277682E-2</v>
      </c>
      <c r="P973" s="1">
        <v>12490</v>
      </c>
      <c r="R973" s="1">
        <v>9676</v>
      </c>
      <c r="S973" s="1">
        <v>40</v>
      </c>
      <c r="X973" s="1">
        <v>347</v>
      </c>
      <c r="AC973" s="1">
        <v>25</v>
      </c>
      <c r="AI973" s="7">
        <f t="shared" si="561"/>
        <v>0</v>
      </c>
      <c r="AJ973" s="7">
        <f t="shared" si="562"/>
        <v>0</v>
      </c>
      <c r="AK973" s="7">
        <f t="shared" si="563"/>
        <v>0</v>
      </c>
      <c r="AL973" s="7">
        <f t="shared" si="564"/>
        <v>0</v>
      </c>
      <c r="AM973" s="2">
        <f t="shared" si="565"/>
        <v>0</v>
      </c>
      <c r="AN973" s="2">
        <f t="shared" si="566"/>
        <v>0</v>
      </c>
      <c r="AO973" s="2">
        <f t="shared" si="567"/>
        <v>0</v>
      </c>
      <c r="AP973" s="2">
        <f t="shared" si="568"/>
        <v>0</v>
      </c>
      <c r="AR973" t="str">
        <f t="shared" si="555"/>
        <v>Saginaw</v>
      </c>
      <c r="AS973" t="s">
        <v>3268</v>
      </c>
      <c r="AT973" s="182"/>
      <c r="AV973" s="98">
        <v>26</v>
      </c>
      <c r="AW973" s="100">
        <v>145</v>
      </c>
      <c r="AX973" s="106">
        <f t="shared" si="569"/>
        <v>26145</v>
      </c>
      <c r="AZ973" s="7" t="s">
        <v>2975</v>
      </c>
      <c r="BA973" t="s">
        <v>3208</v>
      </c>
      <c r="BB973" s="192"/>
      <c r="BC973" s="1"/>
    </row>
    <row r="974" spans="1:55" hidden="1" outlineLevel="1">
      <c r="A974" t="s">
        <v>782</v>
      </c>
      <c r="B974" t="s">
        <v>3268</v>
      </c>
      <c r="C974" s="1">
        <f t="shared" si="556"/>
        <v>14764</v>
      </c>
      <c r="D974" s="7">
        <f>IF(P974&gt;0,RANK(P974,(P974:R974,S974:AG974)),0)</f>
        <v>2</v>
      </c>
      <c r="E974" s="7">
        <f>IF(Q974&gt;0,RANK(Q974,(P974:R974,S974:AG974)),0)</f>
        <v>0</v>
      </c>
      <c r="F974" s="7">
        <f>IF(R974&gt;0,RANK(R974,(P974:R974,S974:AG974)),0)</f>
        <v>1</v>
      </c>
      <c r="G974" s="7">
        <f>IF(S974&gt;0,RANK(S974,(P974:R974,S974:AG974)),0)</f>
        <v>4</v>
      </c>
      <c r="H974" s="49">
        <f t="shared" si="557"/>
        <v>2374</v>
      </c>
      <c r="I974" s="178">
        <f t="shared" si="540"/>
        <v>0.16079653210512057</v>
      </c>
      <c r="J974" s="2"/>
      <c r="K974" s="2">
        <f t="shared" si="558"/>
        <v>0.40456515849363317</v>
      </c>
      <c r="L974" s="2">
        <f t="shared" si="559"/>
        <v>0</v>
      </c>
      <c r="M974" s="2">
        <f t="shared" si="560"/>
        <v>0.56536169059875374</v>
      </c>
      <c r="N974" s="2">
        <f t="shared" si="538"/>
        <v>3.0479544838797074E-3</v>
      </c>
      <c r="O974" s="2">
        <f t="shared" si="539"/>
        <v>2.7025196423733383E-2</v>
      </c>
      <c r="P974" s="1">
        <v>5973</v>
      </c>
      <c r="R974" s="1">
        <v>8347</v>
      </c>
      <c r="S974" s="1">
        <v>45</v>
      </c>
      <c r="X974" s="1">
        <v>379</v>
      </c>
      <c r="AC974" s="1">
        <v>20</v>
      </c>
      <c r="AI974" s="7">
        <f t="shared" si="561"/>
        <v>0</v>
      </c>
      <c r="AJ974" s="7">
        <f t="shared" si="562"/>
        <v>0</v>
      </c>
      <c r="AK974" s="7">
        <f t="shared" si="563"/>
        <v>0</v>
      </c>
      <c r="AL974" s="7">
        <f t="shared" si="564"/>
        <v>0</v>
      </c>
      <c r="AM974" s="2">
        <f t="shared" si="565"/>
        <v>0</v>
      </c>
      <c r="AN974" s="2">
        <f t="shared" si="566"/>
        <v>0</v>
      </c>
      <c r="AO974" s="2">
        <f t="shared" si="567"/>
        <v>0</v>
      </c>
      <c r="AP974" s="2">
        <f t="shared" si="568"/>
        <v>0</v>
      </c>
      <c r="AR974" t="str">
        <f t="shared" si="555"/>
        <v>St. Clair</v>
      </c>
      <c r="AS974" t="s">
        <v>3268</v>
      </c>
      <c r="AT974" s="182">
        <v>10</v>
      </c>
      <c r="AV974" s="98">
        <v>26</v>
      </c>
      <c r="AW974" s="100">
        <v>147</v>
      </c>
      <c r="AX974" s="106">
        <f t="shared" si="569"/>
        <v>26147</v>
      </c>
      <c r="AZ974" s="7" t="s">
        <v>2975</v>
      </c>
      <c r="BA974" t="s">
        <v>3208</v>
      </c>
      <c r="BB974" s="192"/>
    </row>
    <row r="975" spans="1:55" hidden="1" outlineLevel="1">
      <c r="A975" t="s">
        <v>1008</v>
      </c>
      <c r="B975" t="s">
        <v>3268</v>
      </c>
      <c r="C975" s="1">
        <f t="shared" si="556"/>
        <v>3670</v>
      </c>
      <c r="D975" s="7">
        <f>IF(P975&gt;0,RANK(P975,(P975:R975,S975:AG975)),0)</f>
        <v>2</v>
      </c>
      <c r="E975" s="7">
        <f>IF(Q975&gt;0,RANK(Q975,(P975:R975,S975:AG975)),0)</f>
        <v>0</v>
      </c>
      <c r="F975" s="7">
        <f>IF(R975&gt;0,RANK(R975,(P975:R975,S975:AG975)),0)</f>
        <v>1</v>
      </c>
      <c r="G975" s="7">
        <f>IF(S975&gt;0,RANK(S975,(P975:R975,S975:AG975)),0)</f>
        <v>4</v>
      </c>
      <c r="H975" s="49">
        <f t="shared" si="557"/>
        <v>837</v>
      </c>
      <c r="I975" s="178">
        <f t="shared" si="540"/>
        <v>0.22806539509536786</v>
      </c>
      <c r="J975" s="2"/>
      <c r="K975" s="2">
        <f t="shared" si="558"/>
        <v>0.37656675749318802</v>
      </c>
      <c r="L975" s="2">
        <f t="shared" si="559"/>
        <v>0</v>
      </c>
      <c r="M975" s="2">
        <f t="shared" si="560"/>
        <v>0.60463215258855585</v>
      </c>
      <c r="N975" s="2">
        <f t="shared" si="538"/>
        <v>3.5422343324250679E-3</v>
      </c>
      <c r="O975" s="2">
        <f t="shared" si="539"/>
        <v>1.5258855585831062E-2</v>
      </c>
      <c r="P975" s="1">
        <v>1382</v>
      </c>
      <c r="R975" s="1">
        <v>2219</v>
      </c>
      <c r="S975" s="1">
        <v>13</v>
      </c>
      <c r="X975" s="1">
        <v>52</v>
      </c>
      <c r="AC975" s="1">
        <v>4</v>
      </c>
      <c r="AI975" s="7">
        <f t="shared" si="561"/>
        <v>0</v>
      </c>
      <c r="AJ975" s="7">
        <f t="shared" si="562"/>
        <v>0</v>
      </c>
      <c r="AK975" s="7">
        <f t="shared" si="563"/>
        <v>0</v>
      </c>
      <c r="AL975" s="7">
        <f t="shared" si="564"/>
        <v>0</v>
      </c>
      <c r="AM975" s="2">
        <f t="shared" si="565"/>
        <v>0</v>
      </c>
      <c r="AN975" s="2">
        <f t="shared" si="566"/>
        <v>0</v>
      </c>
      <c r="AO975" s="2">
        <f t="shared" si="567"/>
        <v>0</v>
      </c>
      <c r="AP975" s="2">
        <f t="shared" si="568"/>
        <v>0</v>
      </c>
      <c r="AR975" t="str">
        <f t="shared" si="555"/>
        <v>St. Joseph</v>
      </c>
      <c r="AS975" t="s">
        <v>3268</v>
      </c>
      <c r="AT975" s="182">
        <v>6</v>
      </c>
      <c r="AV975" s="98">
        <v>26</v>
      </c>
      <c r="AW975" s="100">
        <v>149</v>
      </c>
      <c r="AX975" s="106">
        <f t="shared" si="569"/>
        <v>26149</v>
      </c>
      <c r="AZ975" s="7" t="s">
        <v>2975</v>
      </c>
      <c r="BA975" t="s">
        <v>3208</v>
      </c>
      <c r="BB975" s="192"/>
    </row>
    <row r="976" spans="1:55" hidden="1" outlineLevel="1">
      <c r="A976" t="s">
        <v>1987</v>
      </c>
      <c r="B976" t="s">
        <v>3268</v>
      </c>
      <c r="C976" s="1">
        <f t="shared" si="556"/>
        <v>2762</v>
      </c>
      <c r="D976" s="7">
        <f>IF(P976&gt;0,RANK(P976,(P976:R976,S976:AG976)),0)</f>
        <v>2</v>
      </c>
      <c r="E976" s="7">
        <f>IF(Q976&gt;0,RANK(Q976,(P976:R976,S976:AG976)),0)</f>
        <v>0</v>
      </c>
      <c r="F976" s="7">
        <f>IF(R976&gt;0,RANK(R976,(P976:R976,S976:AG976)),0)</f>
        <v>1</v>
      </c>
      <c r="G976" s="7">
        <f>IF(S976&gt;0,RANK(S976,(P976:R976,S976:AG976)),0)</f>
        <v>4</v>
      </c>
      <c r="H976" s="49">
        <f t="shared" si="557"/>
        <v>325</v>
      </c>
      <c r="I976" s="178">
        <f t="shared" si="540"/>
        <v>0.11766835626357712</v>
      </c>
      <c r="J976" s="2"/>
      <c r="K976" s="2">
        <f t="shared" si="558"/>
        <v>0.41998551774076753</v>
      </c>
      <c r="L976" s="2">
        <f t="shared" si="559"/>
        <v>0</v>
      </c>
      <c r="M976" s="2">
        <f t="shared" si="560"/>
        <v>0.53765387400434472</v>
      </c>
      <c r="N976" s="2">
        <f t="shared" si="538"/>
        <v>5.7929036929761039E-3</v>
      </c>
      <c r="O976" s="2">
        <f t="shared" si="539"/>
        <v>3.6567704561911642E-2</v>
      </c>
      <c r="P976" s="1">
        <v>1160</v>
      </c>
      <c r="R976" s="1">
        <v>1485</v>
      </c>
      <c r="S976" s="1">
        <v>16</v>
      </c>
      <c r="X976" s="1">
        <v>99</v>
      </c>
      <c r="AC976" s="1">
        <v>2</v>
      </c>
      <c r="AI976" s="7">
        <f t="shared" si="561"/>
        <v>0</v>
      </c>
      <c r="AJ976" s="7">
        <f t="shared" si="562"/>
        <v>0</v>
      </c>
      <c r="AK976" s="7">
        <f t="shared" si="563"/>
        <v>0</v>
      </c>
      <c r="AL976" s="7">
        <f t="shared" si="564"/>
        <v>0</v>
      </c>
      <c r="AM976" s="2">
        <f t="shared" si="565"/>
        <v>0</v>
      </c>
      <c r="AN976" s="2">
        <f t="shared" si="566"/>
        <v>0</v>
      </c>
      <c r="AO976" s="2">
        <f t="shared" si="567"/>
        <v>0</v>
      </c>
      <c r="AP976" s="2">
        <f t="shared" si="568"/>
        <v>0</v>
      </c>
      <c r="AR976" t="str">
        <f t="shared" si="555"/>
        <v>Sanilac</v>
      </c>
      <c r="AS976" t="s">
        <v>3268</v>
      </c>
      <c r="AT976" s="182">
        <v>10</v>
      </c>
      <c r="AV976" s="98">
        <v>26</v>
      </c>
      <c r="AW976" s="100">
        <v>151</v>
      </c>
      <c r="AX976" s="106">
        <f t="shared" si="569"/>
        <v>26151</v>
      </c>
      <c r="AZ976" s="7" t="s">
        <v>2975</v>
      </c>
      <c r="BA976" t="s">
        <v>3208</v>
      </c>
      <c r="BB976" s="192"/>
    </row>
    <row r="977" spans="1:55" hidden="1" outlineLevel="1">
      <c r="A977" t="s">
        <v>2470</v>
      </c>
      <c r="B977" t="s">
        <v>3268</v>
      </c>
      <c r="C977" s="1">
        <f t="shared" si="556"/>
        <v>682</v>
      </c>
      <c r="D977" s="7">
        <f>IF(P977&gt;0,RANK(P977,(P977:R977,S977:AG977)),0)</f>
        <v>2</v>
      </c>
      <c r="E977" s="7">
        <f>IF(Q977&gt;0,RANK(Q977,(P977:R977,S977:AG977)),0)</f>
        <v>0</v>
      </c>
      <c r="F977" s="7">
        <f>IF(R977&gt;0,RANK(R977,(P977:R977,S977:AG977)),0)</f>
        <v>1</v>
      </c>
      <c r="G977" s="7">
        <f>IF(S977&gt;0,RANK(S977,(P977:R977,S977:AG977)),0)</f>
        <v>5</v>
      </c>
      <c r="H977" s="49">
        <f t="shared" si="557"/>
        <v>33</v>
      </c>
      <c r="I977" s="178">
        <f t="shared" si="540"/>
        <v>4.8387096774193547E-2</v>
      </c>
      <c r="J977" s="2"/>
      <c r="K977" s="2">
        <f t="shared" si="558"/>
        <v>0.45747800586510262</v>
      </c>
      <c r="L977" s="2">
        <f t="shared" si="559"/>
        <v>0</v>
      </c>
      <c r="M977" s="2">
        <f t="shared" si="560"/>
        <v>0.50586510263929618</v>
      </c>
      <c r="N977" s="2">
        <f t="shared" si="538"/>
        <v>1.4662756598240469E-3</v>
      </c>
      <c r="O977" s="2">
        <f t="shared" si="539"/>
        <v>3.5190615835777095E-2</v>
      </c>
      <c r="P977" s="1">
        <v>312</v>
      </c>
      <c r="R977" s="1">
        <v>345</v>
      </c>
      <c r="S977" s="1">
        <v>1</v>
      </c>
      <c r="X977" s="1">
        <v>22</v>
      </c>
      <c r="AC977" s="1">
        <v>2</v>
      </c>
      <c r="AI977" s="7">
        <f t="shared" si="561"/>
        <v>0</v>
      </c>
      <c r="AJ977" s="7">
        <f t="shared" si="562"/>
        <v>0</v>
      </c>
      <c r="AK977" s="7">
        <f t="shared" si="563"/>
        <v>0</v>
      </c>
      <c r="AL977" s="7">
        <f t="shared" si="564"/>
        <v>0</v>
      </c>
      <c r="AM977" s="2">
        <f t="shared" si="565"/>
        <v>0</v>
      </c>
      <c r="AN977" s="2">
        <f t="shared" si="566"/>
        <v>0</v>
      </c>
      <c r="AO977" s="2">
        <f t="shared" si="567"/>
        <v>0</v>
      </c>
      <c r="AP977" s="2">
        <f t="shared" si="568"/>
        <v>0</v>
      </c>
      <c r="AR977" t="str">
        <f t="shared" si="555"/>
        <v>Schoolcraft</v>
      </c>
      <c r="AS977" t="s">
        <v>3268</v>
      </c>
      <c r="AT977" s="182">
        <v>1</v>
      </c>
      <c r="AV977" s="98">
        <v>26</v>
      </c>
      <c r="AW977" s="100">
        <v>153</v>
      </c>
      <c r="AX977" s="106">
        <f t="shared" si="569"/>
        <v>26153</v>
      </c>
      <c r="AZ977" s="7" t="s">
        <v>2975</v>
      </c>
      <c r="BA977" t="s">
        <v>3208</v>
      </c>
      <c r="BB977" s="192"/>
    </row>
    <row r="978" spans="1:55" hidden="1" outlineLevel="1">
      <c r="A978" t="s">
        <v>3124</v>
      </c>
      <c r="B978" t="s">
        <v>3268</v>
      </c>
      <c r="C978" s="1">
        <f t="shared" si="556"/>
        <v>7697</v>
      </c>
      <c r="D978" s="7">
        <f>IF(P978&gt;0,RANK(P978,(P978:R978,S978:AG978)),0)</f>
        <v>2</v>
      </c>
      <c r="E978" s="7">
        <f>IF(Q978&gt;0,RANK(Q978,(P978:R978,S978:AG978)),0)</f>
        <v>0</v>
      </c>
      <c r="F978" s="7">
        <f>IF(R978&gt;0,RANK(R978,(P978:R978,S978:AG978)),0)</f>
        <v>1</v>
      </c>
      <c r="G978" s="7">
        <f>IF(S978&gt;0,RANK(S978,(P978:R978,S978:AG978)),0)</f>
        <v>4</v>
      </c>
      <c r="H978" s="49">
        <f t="shared" si="557"/>
        <v>1421</v>
      </c>
      <c r="I978" s="178">
        <f t="shared" si="540"/>
        <v>0.18461738339612835</v>
      </c>
      <c r="J978" s="2"/>
      <c r="K978" s="2">
        <f t="shared" si="558"/>
        <v>0.3937897882291802</v>
      </c>
      <c r="L978" s="2">
        <f t="shared" si="559"/>
        <v>0</v>
      </c>
      <c r="M978" s="2">
        <f t="shared" si="560"/>
        <v>0.57840717162530852</v>
      </c>
      <c r="N978" s="2">
        <f t="shared" si="538"/>
        <v>2.0787319734961673E-3</v>
      </c>
      <c r="O978" s="2">
        <f t="shared" si="539"/>
        <v>2.5724308172015105E-2</v>
      </c>
      <c r="P978" s="1">
        <v>3031</v>
      </c>
      <c r="R978" s="1">
        <v>4452</v>
      </c>
      <c r="S978" s="1">
        <v>16</v>
      </c>
      <c r="X978" s="1">
        <v>191</v>
      </c>
      <c r="AC978" s="1">
        <v>7</v>
      </c>
      <c r="AI978" s="7">
        <f t="shared" si="561"/>
        <v>0</v>
      </c>
      <c r="AJ978" s="7">
        <f t="shared" si="562"/>
        <v>0</v>
      </c>
      <c r="AK978" s="7">
        <f t="shared" si="563"/>
        <v>0</v>
      </c>
      <c r="AL978" s="7">
        <f t="shared" si="564"/>
        <v>0</v>
      </c>
      <c r="AM978" s="2">
        <f t="shared" si="565"/>
        <v>0</v>
      </c>
      <c r="AN978" s="2">
        <f t="shared" si="566"/>
        <v>0</v>
      </c>
      <c r="AO978" s="2">
        <f t="shared" si="567"/>
        <v>0</v>
      </c>
      <c r="AP978" s="2">
        <f t="shared" si="568"/>
        <v>0</v>
      </c>
      <c r="AR978" t="str">
        <f t="shared" si="555"/>
        <v>Shiawassee</v>
      </c>
      <c r="AS978" t="s">
        <v>3268</v>
      </c>
      <c r="AT978" s="182">
        <v>4</v>
      </c>
      <c r="AV978" s="98">
        <v>26</v>
      </c>
      <c r="AW978" s="100">
        <v>155</v>
      </c>
      <c r="AX978" s="106">
        <f t="shared" si="569"/>
        <v>26155</v>
      </c>
      <c r="AZ978" s="7" t="s">
        <v>2975</v>
      </c>
      <c r="BA978" t="s">
        <v>3208</v>
      </c>
      <c r="BB978" s="192"/>
    </row>
    <row r="979" spans="1:55" hidden="1" outlineLevel="1">
      <c r="A979" t="s">
        <v>3206</v>
      </c>
      <c r="B979" t="s">
        <v>3268</v>
      </c>
      <c r="C979" s="1">
        <f t="shared" si="556"/>
        <v>4652</v>
      </c>
      <c r="D979" s="7">
        <f>IF(P979&gt;0,RANK(P979,(P979:R979,S979:AG979)),0)</f>
        <v>2</v>
      </c>
      <c r="E979" s="7">
        <f>IF(Q979&gt;0,RANK(Q979,(P979:R979,S979:AG979)),0)</f>
        <v>0</v>
      </c>
      <c r="F979" s="7">
        <f>IF(R979&gt;0,RANK(R979,(P979:R979,S979:AG979)),0)</f>
        <v>1</v>
      </c>
      <c r="G979" s="7">
        <f>IF(S979&gt;0,RANK(S979,(P979:R979,S979:AG979)),0)</f>
        <v>4</v>
      </c>
      <c r="H979" s="49">
        <f t="shared" si="557"/>
        <v>548</v>
      </c>
      <c r="I979" s="178">
        <f t="shared" si="540"/>
        <v>0.117798796216681</v>
      </c>
      <c r="J979" s="2"/>
      <c r="K979" s="2">
        <f t="shared" si="558"/>
        <v>0.42648323301805674</v>
      </c>
      <c r="L979" s="2">
        <f t="shared" si="559"/>
        <v>0</v>
      </c>
      <c r="M979" s="2">
        <f t="shared" si="560"/>
        <v>0.54428202923473779</v>
      </c>
      <c r="N979" s="2">
        <f t="shared" si="538"/>
        <v>3.0094582975064487E-3</v>
      </c>
      <c r="O979" s="2">
        <f t="shared" si="539"/>
        <v>2.622527944969897E-2</v>
      </c>
      <c r="P979" s="1">
        <v>1984</v>
      </c>
      <c r="R979" s="1">
        <v>2532</v>
      </c>
      <c r="S979" s="1">
        <v>14</v>
      </c>
      <c r="X979" s="1">
        <v>119</v>
      </c>
      <c r="AC979" s="1">
        <v>3</v>
      </c>
      <c r="AI979" s="7">
        <f t="shared" si="561"/>
        <v>0</v>
      </c>
      <c r="AJ979" s="7">
        <f t="shared" si="562"/>
        <v>0</v>
      </c>
      <c r="AK979" s="7">
        <f t="shared" si="563"/>
        <v>0</v>
      </c>
      <c r="AL979" s="7">
        <f t="shared" si="564"/>
        <v>0</v>
      </c>
      <c r="AM979" s="2">
        <f t="shared" si="565"/>
        <v>0</v>
      </c>
      <c r="AN979" s="2">
        <f t="shared" si="566"/>
        <v>0</v>
      </c>
      <c r="AO979" s="2">
        <f t="shared" si="567"/>
        <v>0</v>
      </c>
      <c r="AP979" s="2">
        <f t="shared" si="568"/>
        <v>0</v>
      </c>
      <c r="AR979" t="str">
        <f t="shared" si="555"/>
        <v>Tuscola</v>
      </c>
      <c r="AS979" t="s">
        <v>3268</v>
      </c>
      <c r="AT979" s="182"/>
      <c r="AV979" s="98">
        <v>26</v>
      </c>
      <c r="AW979" s="100">
        <v>157</v>
      </c>
      <c r="AX979" s="106">
        <f t="shared" si="569"/>
        <v>26157</v>
      </c>
      <c r="AZ979" s="7" t="s">
        <v>2975</v>
      </c>
      <c r="BA979" t="s">
        <v>3208</v>
      </c>
      <c r="BB979" s="192"/>
      <c r="BC979" s="1"/>
    </row>
    <row r="980" spans="1:55" hidden="1" outlineLevel="1">
      <c r="A980" t="s">
        <v>613</v>
      </c>
      <c r="B980" t="s">
        <v>3268</v>
      </c>
      <c r="C980" s="1">
        <f t="shared" si="556"/>
        <v>6252</v>
      </c>
      <c r="D980" s="7">
        <f>IF(P980&gt;0,RANK(P980,(P980:R980,S980:AG980)),0)</f>
        <v>2</v>
      </c>
      <c r="E980" s="7">
        <f>IF(Q980&gt;0,RANK(Q980,(P980:R980,S980:AG980)),0)</f>
        <v>0</v>
      </c>
      <c r="F980" s="7">
        <f>IF(R980&gt;0,RANK(R980,(P980:R980,S980:AG980)),0)</f>
        <v>1</v>
      </c>
      <c r="G980" s="7">
        <f>IF(S980&gt;0,RANK(S980,(P980:R980,S980:AG980)),0)</f>
        <v>4</v>
      </c>
      <c r="H980" s="49">
        <f t="shared" si="557"/>
        <v>1172</v>
      </c>
      <c r="I980" s="178">
        <f t="shared" si="540"/>
        <v>0.18746001279590532</v>
      </c>
      <c r="J980" s="2"/>
      <c r="K980" s="2">
        <f t="shared" si="558"/>
        <v>0.39731285988483683</v>
      </c>
      <c r="L980" s="2">
        <f t="shared" si="559"/>
        <v>0</v>
      </c>
      <c r="M980" s="2">
        <f t="shared" si="560"/>
        <v>0.58477287268074218</v>
      </c>
      <c r="N980" s="2">
        <f t="shared" si="538"/>
        <v>1.5994881637875879E-3</v>
      </c>
      <c r="O980" s="2">
        <f t="shared" si="539"/>
        <v>1.6314779270633451E-2</v>
      </c>
      <c r="P980" s="1">
        <v>2484</v>
      </c>
      <c r="R980" s="1">
        <v>3656</v>
      </c>
      <c r="S980" s="1">
        <v>10</v>
      </c>
      <c r="X980" s="1">
        <v>94</v>
      </c>
      <c r="AC980" s="1">
        <v>8</v>
      </c>
      <c r="AI980" s="7">
        <f t="shared" si="561"/>
        <v>0</v>
      </c>
      <c r="AJ980" s="7">
        <f t="shared" si="562"/>
        <v>0</v>
      </c>
      <c r="AK980" s="7">
        <f t="shared" si="563"/>
        <v>0</v>
      </c>
      <c r="AL980" s="7">
        <f t="shared" si="564"/>
        <v>0</v>
      </c>
      <c r="AM980" s="2">
        <f t="shared" si="565"/>
        <v>0</v>
      </c>
      <c r="AN980" s="2">
        <f t="shared" si="566"/>
        <v>0</v>
      </c>
      <c r="AO980" s="2">
        <f t="shared" si="567"/>
        <v>0</v>
      </c>
      <c r="AP980" s="2">
        <f t="shared" si="568"/>
        <v>0</v>
      </c>
      <c r="AR980" t="str">
        <f t="shared" si="555"/>
        <v>Van Buren</v>
      </c>
      <c r="AS980" t="s">
        <v>3268</v>
      </c>
      <c r="AT980" s="182">
        <v>6</v>
      </c>
      <c r="AV980" s="98">
        <v>26</v>
      </c>
      <c r="AW980" s="100">
        <v>159</v>
      </c>
      <c r="AX980" s="106">
        <f t="shared" si="569"/>
        <v>26159</v>
      </c>
      <c r="AZ980" s="7" t="s">
        <v>2975</v>
      </c>
      <c r="BA980" t="s">
        <v>3208</v>
      </c>
      <c r="BB980" s="192"/>
    </row>
    <row r="981" spans="1:55" hidden="1" outlineLevel="1">
      <c r="A981" t="s">
        <v>2877</v>
      </c>
      <c r="B981" t="s">
        <v>3268</v>
      </c>
      <c r="C981" s="1">
        <f t="shared" si="556"/>
        <v>68696</v>
      </c>
      <c r="D981" s="7">
        <f>IF(P981&gt;0,RANK(P981,(P981:R981,S981:AG981)),0)</f>
        <v>2</v>
      </c>
      <c r="E981" s="7">
        <f>IF(Q981&gt;0,RANK(Q981,(P981:R981,S981:AG981)),0)</f>
        <v>0</v>
      </c>
      <c r="F981" s="7">
        <f>IF(R981&gt;0,RANK(R981,(P981:R981,S981:AG981)),0)</f>
        <v>1</v>
      </c>
      <c r="G981" s="7">
        <f>IF(S981&gt;0,RANK(S981,(P981:R981,S981:AG981)),0)</f>
        <v>4</v>
      </c>
      <c r="H981" s="49">
        <f t="shared" si="557"/>
        <v>8040</v>
      </c>
      <c r="I981" s="178">
        <f t="shared" si="540"/>
        <v>0.11703738208920461</v>
      </c>
      <c r="J981" s="2"/>
      <c r="K981" s="2">
        <f t="shared" si="558"/>
        <v>0.43702690112961451</v>
      </c>
      <c r="L981" s="2">
        <f t="shared" si="559"/>
        <v>0</v>
      </c>
      <c r="M981" s="2">
        <f t="shared" si="560"/>
        <v>0.55406428321881918</v>
      </c>
      <c r="N981" s="2">
        <f t="shared" si="538"/>
        <v>1.0189821823686968E-3</v>
      </c>
      <c r="O981" s="2">
        <f t="shared" si="539"/>
        <v>7.8898334691976189E-3</v>
      </c>
      <c r="P981" s="1">
        <v>30022</v>
      </c>
      <c r="R981" s="1">
        <v>38062</v>
      </c>
      <c r="S981" s="1">
        <v>70</v>
      </c>
      <c r="X981" s="1">
        <v>506</v>
      </c>
      <c r="AC981" s="1">
        <v>36</v>
      </c>
      <c r="AI981" s="7">
        <f t="shared" si="561"/>
        <v>0</v>
      </c>
      <c r="AJ981" s="7">
        <f t="shared" si="562"/>
        <v>0</v>
      </c>
      <c r="AK981" s="7">
        <f t="shared" si="563"/>
        <v>0</v>
      </c>
      <c r="AL981" s="7">
        <f t="shared" si="564"/>
        <v>0</v>
      </c>
      <c r="AM981" s="2">
        <f t="shared" si="565"/>
        <v>0</v>
      </c>
      <c r="AN981" s="2">
        <f t="shared" si="566"/>
        <v>0</v>
      </c>
      <c r="AO981" s="2">
        <f t="shared" si="567"/>
        <v>0</v>
      </c>
      <c r="AP981" s="2">
        <f t="shared" si="568"/>
        <v>0</v>
      </c>
      <c r="AR981" t="str">
        <f t="shared" si="555"/>
        <v>Washtenaw</v>
      </c>
      <c r="AS981" t="s">
        <v>3268</v>
      </c>
      <c r="AT981" s="182"/>
      <c r="AV981" s="98">
        <v>26</v>
      </c>
      <c r="AW981" s="100">
        <v>161</v>
      </c>
      <c r="AX981" s="106">
        <f t="shared" si="569"/>
        <v>26161</v>
      </c>
      <c r="AZ981" s="7" t="s">
        <v>2975</v>
      </c>
      <c r="BA981" t="s">
        <v>3208</v>
      </c>
      <c r="BB981" s="192"/>
      <c r="BC981" s="1"/>
    </row>
    <row r="982" spans="1:55" hidden="1" outlineLevel="1">
      <c r="A982" t="s">
        <v>2161</v>
      </c>
      <c r="B982" t="s">
        <v>3268</v>
      </c>
      <c r="C982" s="1">
        <f t="shared" si="556"/>
        <v>275839</v>
      </c>
      <c r="D982" s="7">
        <f>IF(P982&gt;0,RANK(P982,(P982:R982,S982:AG982)),0)</f>
        <v>1</v>
      </c>
      <c r="E982" s="7">
        <f>IF(Q982&gt;0,RANK(Q982,(P982:R982,S982:AG982)),0)</f>
        <v>0</v>
      </c>
      <c r="F982" s="7">
        <f>IF(R982&gt;0,RANK(R982,(P982:R982,S982:AG982)),0)</f>
        <v>2</v>
      </c>
      <c r="G982" s="7">
        <f>IF(S982&gt;0,RANK(S982,(P982:R982,S982:AG982)),0)</f>
        <v>4</v>
      </c>
      <c r="H982" s="49">
        <f t="shared" si="557"/>
        <v>60332</v>
      </c>
      <c r="I982" s="178">
        <f t="shared" si="540"/>
        <v>0.21872179060973973</v>
      </c>
      <c r="J982" s="2"/>
      <c r="K982" s="2">
        <f t="shared" si="558"/>
        <v>0.6011441456791824</v>
      </c>
      <c r="L982" s="2">
        <f t="shared" si="559"/>
        <v>0</v>
      </c>
      <c r="M982" s="2">
        <f t="shared" si="560"/>
        <v>0.38242235506944267</v>
      </c>
      <c r="N982" s="2">
        <f t="shared" si="538"/>
        <v>1.5806321803660832E-3</v>
      </c>
      <c r="O982" s="2">
        <f t="shared" si="539"/>
        <v>1.4852867071008856E-2</v>
      </c>
      <c r="P982" s="1">
        <v>165819</v>
      </c>
      <c r="R982" s="1">
        <v>105487</v>
      </c>
      <c r="S982" s="1">
        <v>436</v>
      </c>
      <c r="X982" s="1">
        <v>3935</v>
      </c>
      <c r="AC982" s="1">
        <v>162</v>
      </c>
      <c r="AI982" s="7">
        <f t="shared" si="561"/>
        <v>0</v>
      </c>
      <c r="AJ982" s="7">
        <f t="shared" si="562"/>
        <v>0</v>
      </c>
      <c r="AK982" s="7">
        <f t="shared" si="563"/>
        <v>0</v>
      </c>
      <c r="AL982" s="7">
        <f t="shared" si="564"/>
        <v>0</v>
      </c>
      <c r="AM982" s="2">
        <f t="shared" si="565"/>
        <v>0</v>
      </c>
      <c r="AN982" s="2">
        <f t="shared" si="566"/>
        <v>0</v>
      </c>
      <c r="AO982" s="2">
        <f t="shared" si="567"/>
        <v>0</v>
      </c>
      <c r="AP982" s="2">
        <f t="shared" si="568"/>
        <v>0</v>
      </c>
      <c r="AR982" t="str">
        <f t="shared" si="555"/>
        <v>Wayne</v>
      </c>
      <c r="AS982" t="s">
        <v>3268</v>
      </c>
      <c r="AT982" s="182"/>
      <c r="AV982" s="98">
        <v>26</v>
      </c>
      <c r="AW982" s="100">
        <v>163</v>
      </c>
      <c r="AX982" s="106">
        <f t="shared" si="569"/>
        <v>26163</v>
      </c>
      <c r="AZ982" s="7" t="s">
        <v>2975</v>
      </c>
      <c r="BA982" t="s">
        <v>3208</v>
      </c>
      <c r="BB982" s="192"/>
      <c r="BC982" s="1"/>
    </row>
    <row r="983" spans="1:55" hidden="1" outlineLevel="1">
      <c r="A983" t="s">
        <v>222</v>
      </c>
      <c r="B983" t="s">
        <v>3268</v>
      </c>
      <c r="C983" s="1">
        <f t="shared" si="556"/>
        <v>2759</v>
      </c>
      <c r="D983" s="7">
        <f>IF(P983&gt;0,RANK(P983,(P983:R983,S983:AG983)),0)</f>
        <v>2</v>
      </c>
      <c r="E983" s="7">
        <f>IF(Q983&gt;0,RANK(Q983,(P983:R983,S983:AG983)),0)</f>
        <v>0</v>
      </c>
      <c r="F983" s="7">
        <f>IF(R983&gt;0,RANK(R983,(P983:R983,S983:AG983)),0)</f>
        <v>1</v>
      </c>
      <c r="G983" s="7">
        <f>IF(S983&gt;0,RANK(S983,(P983:R983,S983:AG983)),0)</f>
        <v>4</v>
      </c>
      <c r="H983" s="49">
        <f t="shared" si="557"/>
        <v>884</v>
      </c>
      <c r="I983" s="178">
        <f t="shared" si="540"/>
        <v>0.32040594418267487</v>
      </c>
      <c r="J983" s="2"/>
      <c r="K983" s="2">
        <f t="shared" si="558"/>
        <v>0.32946719826023924</v>
      </c>
      <c r="L983" s="2">
        <f t="shared" si="559"/>
        <v>0</v>
      </c>
      <c r="M983" s="2">
        <f t="shared" si="560"/>
        <v>0.64987314244291405</v>
      </c>
      <c r="N983" s="2">
        <f t="shared" si="538"/>
        <v>3.2620514679231605E-3</v>
      </c>
      <c r="O983" s="2">
        <f t="shared" si="539"/>
        <v>1.7397607828923495E-2</v>
      </c>
      <c r="P983" s="1">
        <v>909</v>
      </c>
      <c r="R983" s="1">
        <v>1793</v>
      </c>
      <c r="S983" s="1">
        <v>9</v>
      </c>
      <c r="X983" s="1">
        <v>43</v>
      </c>
      <c r="AC983" s="1">
        <v>5</v>
      </c>
      <c r="AI983" s="7">
        <f t="shared" si="561"/>
        <v>0</v>
      </c>
      <c r="AJ983" s="7">
        <f t="shared" si="562"/>
        <v>0</v>
      </c>
      <c r="AK983" s="7">
        <f t="shared" si="563"/>
        <v>0</v>
      </c>
      <c r="AL983" s="7">
        <f t="shared" si="564"/>
        <v>0</v>
      </c>
      <c r="AM983" s="2">
        <f t="shared" si="565"/>
        <v>0</v>
      </c>
      <c r="AN983" s="2">
        <f t="shared" si="566"/>
        <v>0</v>
      </c>
      <c r="AO983" s="2">
        <f t="shared" si="567"/>
        <v>0</v>
      </c>
      <c r="AP983" s="2">
        <f t="shared" si="568"/>
        <v>0</v>
      </c>
      <c r="AR983" t="str">
        <f t="shared" si="555"/>
        <v>Wexford</v>
      </c>
      <c r="AS983" t="s">
        <v>3268</v>
      </c>
      <c r="AT983" s="182">
        <v>4</v>
      </c>
      <c r="AV983" s="98">
        <v>26</v>
      </c>
      <c r="AW983" s="100">
        <v>165</v>
      </c>
      <c r="AX983" s="106">
        <f t="shared" si="569"/>
        <v>26165</v>
      </c>
      <c r="AZ983" s="7" t="s">
        <v>2975</v>
      </c>
      <c r="BA983" t="s">
        <v>3208</v>
      </c>
      <c r="BB983" s="192"/>
    </row>
    <row r="984" spans="1:55" collapsed="1">
      <c r="A984" t="s">
        <v>737</v>
      </c>
      <c r="B984" t="s">
        <v>1114</v>
      </c>
      <c r="C984" s="1">
        <f t="shared" si="556"/>
        <v>1205552</v>
      </c>
      <c r="D984" s="7">
        <f>IF(P984&gt;0,RANK(P984,(P984:R984,S984:AG984)),0)</f>
        <v>2</v>
      </c>
      <c r="E984" s="7">
        <f>IF(Q984&gt;0,RANK(Q984,(P984:R984,S984:AG984)),0)</f>
        <v>0</v>
      </c>
      <c r="F984" s="7">
        <f>IF(R984&gt;0,RANK(R984,(P984:R984,S984:AG984)),0)</f>
        <v>1</v>
      </c>
      <c r="G984" s="7">
        <f>IF(S984&gt;0,RANK(S984,(P984:R984,S984:AG984)),0)</f>
        <v>4</v>
      </c>
      <c r="H984" s="49">
        <f t="shared" si="557"/>
        <v>17168</v>
      </c>
      <c r="I984" s="178">
        <f t="shared" si="540"/>
        <v>1.42407793276441E-2</v>
      </c>
      <c r="J984" s="2"/>
      <c r="K984" s="2">
        <f t="shared" si="558"/>
        <v>0.48257976429054905</v>
      </c>
      <c r="L984" s="2">
        <f t="shared" si="559"/>
        <v>0</v>
      </c>
      <c r="M984" s="2">
        <f t="shared" si="560"/>
        <v>0.49682054361819317</v>
      </c>
      <c r="N984" s="2">
        <f t="shared" si="538"/>
        <v>1.9600979468326544E-3</v>
      </c>
      <c r="O984" s="2">
        <f t="shared" si="539"/>
        <v>1.8639594144425127E-2</v>
      </c>
      <c r="P984" s="1">
        <f t="shared" ref="P984:S984" si="570">SUM(P901:P983)</f>
        <v>581775</v>
      </c>
      <c r="R984" s="1">
        <f t="shared" si="570"/>
        <v>598943</v>
      </c>
      <c r="S984" s="1">
        <f t="shared" si="570"/>
        <v>2363</v>
      </c>
      <c r="X984" s="1">
        <f>SUM(X901:X983)</f>
        <v>21601</v>
      </c>
      <c r="AC984" s="1">
        <f>SUM(AC901:AC983)</f>
        <v>870</v>
      </c>
      <c r="AI984" s="7">
        <f t="shared" si="561"/>
        <v>0</v>
      </c>
      <c r="AJ984" s="7">
        <f t="shared" si="562"/>
        <v>0</v>
      </c>
      <c r="AK984" s="7">
        <f t="shared" si="563"/>
        <v>0</v>
      </c>
      <c r="AL984" s="7">
        <f t="shared" si="564"/>
        <v>0</v>
      </c>
      <c r="AM984" s="2">
        <f t="shared" si="565"/>
        <v>0</v>
      </c>
      <c r="AN984" s="2">
        <f t="shared" si="566"/>
        <v>0</v>
      </c>
      <c r="AO984" s="2">
        <f t="shared" si="567"/>
        <v>0</v>
      </c>
      <c r="AP984" s="2">
        <f t="shared" si="568"/>
        <v>0</v>
      </c>
      <c r="AR984" t="str">
        <f t="shared" si="555"/>
        <v>Michigan</v>
      </c>
      <c r="AS984" t="s">
        <v>1114</v>
      </c>
      <c r="AT984" s="182"/>
      <c r="AV984" s="98">
        <v>26</v>
      </c>
      <c r="AW984" s="100"/>
      <c r="AX984" s="98">
        <v>26</v>
      </c>
      <c r="AZ984" s="7" t="s">
        <v>1634</v>
      </c>
      <c r="BA984" t="s">
        <v>3208</v>
      </c>
      <c r="BB984" s="192"/>
    </row>
    <row r="985" spans="1:55">
      <c r="C985" s="1"/>
      <c r="E985" s="7"/>
      <c r="F985" s="7"/>
      <c r="G985" s="7"/>
      <c r="H985" s="49"/>
      <c r="I985" s="178"/>
      <c r="J985" s="2"/>
      <c r="AI985" s="7"/>
      <c r="AJ985" s="7"/>
      <c r="AK985" s="7"/>
      <c r="AL985" s="7"/>
      <c r="AT985" s="182"/>
      <c r="AV985" s="98"/>
      <c r="AW985" s="100"/>
    </row>
    <row r="986" spans="1:55" hidden="1" outlineLevel="1">
      <c r="A986" t="s">
        <v>638</v>
      </c>
      <c r="B986" t="s">
        <v>1516</v>
      </c>
      <c r="C986" s="1">
        <f t="shared" ref="C986:C1017" si="571">SUM(P986:AG986)</f>
        <v>3695</v>
      </c>
      <c r="D986" s="7">
        <f>IF(P986&gt;0,RANK(P986,(P986:R986,S986:AG986)),0)</f>
        <v>1</v>
      </c>
      <c r="E986" s="7">
        <f>IF(Q986&gt;0,RANK(Q986,(P986:R986,S986:AG986)),0)</f>
        <v>0</v>
      </c>
      <c r="F986" s="7">
        <f>IF(R986&gt;0,RANK(R986,(P986:R986,S986:AG986)),0)</f>
        <v>2</v>
      </c>
      <c r="G986" s="7">
        <f>IF(S986&gt;0,RANK(S986,(P986:R986,S986:AG986)),0)</f>
        <v>3</v>
      </c>
      <c r="H986" s="49">
        <f t="shared" ref="H986:H1017" si="572">MAX(P986:Y986)-LARGE(P986:Y986,2)</f>
        <v>2764</v>
      </c>
      <c r="I986" s="178">
        <f t="shared" ref="I986:I1032" si="573">H986/C986</f>
        <v>0.74803788903924218</v>
      </c>
      <c r="J986" s="2"/>
      <c r="K986" s="2">
        <f t="shared" ref="K986:K1017" si="574">IF($C986=0,"-",P986/$C986)</f>
        <v>0.8700947225981055</v>
      </c>
      <c r="L986" s="2">
        <f t="shared" ref="L986:L1017" si="575">IF($C986=0,"-",Q986/$C986)</f>
        <v>0</v>
      </c>
      <c r="M986" s="2">
        <f t="shared" ref="M986:M1017" si="576">IF($C986=0,"-",R986/$C986)</f>
        <v>0.12205683355886333</v>
      </c>
      <c r="N986" s="2">
        <f t="shared" ref="N986:N1030" si="577">IF($C986=0,"-",S986/$C986)</f>
        <v>3.5182679296346412E-3</v>
      </c>
      <c r="O986" s="2">
        <f t="shared" ref="O986:O1030" si="578">IF(C986=0,"-",(1-K986-L986-M986-N986))</f>
        <v>4.330175913396528E-3</v>
      </c>
      <c r="P986" s="1">
        <v>3215</v>
      </c>
      <c r="R986" s="1">
        <v>451</v>
      </c>
      <c r="S986" s="1">
        <v>13</v>
      </c>
      <c r="V986" s="1">
        <v>11</v>
      </c>
      <c r="AC986" s="1">
        <v>5</v>
      </c>
      <c r="AI986" s="7">
        <f t="shared" ref="AI986:AI1017" si="579">IF(T986&gt;0,RANK(T986,(P986:Z986)),0)</f>
        <v>0</v>
      </c>
      <c r="AJ986" s="7">
        <f t="shared" ref="AJ986:AJ1017" si="580">IF(U986&gt;0,RANK(U986,(P986:Z986)),0)</f>
        <v>0</v>
      </c>
      <c r="AK986" s="7">
        <f t="shared" ref="AK986:AK1017" si="581">IF(V986&gt;0,RANK(V986,(P986:Z986)),0)</f>
        <v>4</v>
      </c>
      <c r="AL986" s="7">
        <f t="shared" ref="AL986:AL1017" si="582">IF(W986&gt;0,RANK(W986,(P986:Z986)),0)</f>
        <v>0</v>
      </c>
      <c r="AM986" s="2">
        <f t="shared" ref="AM986:AM1017" si="583">IF($C986=0,"-",T986/$C986)</f>
        <v>0</v>
      </c>
      <c r="AN986" s="2">
        <f t="shared" ref="AN986:AN1017" si="584">IF($C986=0,"-",U986/$C986)</f>
        <v>0</v>
      </c>
      <c r="AO986" s="2">
        <f t="shared" ref="AO986:AO1017" si="585">IF($C986=0,"-",V986/$C986)</f>
        <v>2.976995940460081E-3</v>
      </c>
      <c r="AP986" s="2">
        <f t="shared" ref="AP986:AP1017" si="586">IF($C986=0,"-",W986/$C986)</f>
        <v>0</v>
      </c>
      <c r="AR986" t="str">
        <f t="shared" ref="AR986:AR1044" si="587">A986</f>
        <v>Adams</v>
      </c>
      <c r="AS986" t="s">
        <v>1516</v>
      </c>
      <c r="AT986" s="182">
        <v>3</v>
      </c>
      <c r="AU986" s="9">
        <v>3</v>
      </c>
      <c r="AV986" s="98">
        <v>28</v>
      </c>
      <c r="AW986" s="100">
        <v>1</v>
      </c>
      <c r="AX986" s="106">
        <f t="shared" ref="AX986:AX1017" si="588">AV986*1000+AW986</f>
        <v>28001</v>
      </c>
      <c r="AZ986" s="7" t="s">
        <v>2975</v>
      </c>
      <c r="BA986" t="s">
        <v>3208</v>
      </c>
    </row>
    <row r="987" spans="1:55" hidden="1" outlineLevel="1">
      <c r="A987" t="s">
        <v>126</v>
      </c>
      <c r="B987" t="s">
        <v>1516</v>
      </c>
      <c r="C987" s="1">
        <f t="shared" si="571"/>
        <v>1199</v>
      </c>
      <c r="D987" s="7">
        <f>IF(P987&gt;0,RANK(P987,(P987:R987,S987:AG987)),0)</f>
        <v>1</v>
      </c>
      <c r="E987" s="7">
        <f>IF(Q987&gt;0,RANK(Q987,(P987:R987,S987:AG987)),0)</f>
        <v>0</v>
      </c>
      <c r="F987" s="7">
        <f>IF(R987&gt;0,RANK(R987,(P987:R987,S987:AG987)),0)</f>
        <v>2</v>
      </c>
      <c r="G987" s="7">
        <f>IF(S987&gt;0,RANK(S987,(P987:R987,S987:AG987)),0)</f>
        <v>4</v>
      </c>
      <c r="H987" s="49">
        <f t="shared" si="572"/>
        <v>531</v>
      </c>
      <c r="I987" s="178">
        <f t="shared" si="573"/>
        <v>0.44286905754795663</v>
      </c>
      <c r="J987" s="2"/>
      <c r="K987" s="2">
        <f t="shared" si="574"/>
        <v>0.70809007506255217</v>
      </c>
      <c r="L987" s="2">
        <f t="shared" si="575"/>
        <v>0</v>
      </c>
      <c r="M987" s="2">
        <f t="shared" si="576"/>
        <v>0.26522101751459548</v>
      </c>
      <c r="N987" s="2">
        <f t="shared" si="577"/>
        <v>6.672226855713094E-3</v>
      </c>
      <c r="O987" s="2">
        <f t="shared" si="578"/>
        <v>2.0016680567139254E-2</v>
      </c>
      <c r="P987" s="1">
        <v>849</v>
      </c>
      <c r="R987" s="1">
        <v>318</v>
      </c>
      <c r="S987" s="1">
        <v>8</v>
      </c>
      <c r="V987" s="1">
        <v>21</v>
      </c>
      <c r="AC987" s="1">
        <v>3</v>
      </c>
      <c r="AI987" s="7">
        <f t="shared" si="579"/>
        <v>0</v>
      </c>
      <c r="AJ987" s="7">
        <f t="shared" si="580"/>
        <v>0</v>
      </c>
      <c r="AK987" s="7">
        <f t="shared" si="581"/>
        <v>3</v>
      </c>
      <c r="AL987" s="7">
        <f t="shared" si="582"/>
        <v>0</v>
      </c>
      <c r="AM987" s="2">
        <f t="shared" si="583"/>
        <v>0</v>
      </c>
      <c r="AN987" s="2">
        <f t="shared" si="584"/>
        <v>0</v>
      </c>
      <c r="AO987" s="2">
        <f t="shared" si="585"/>
        <v>1.7514595496246871E-2</v>
      </c>
      <c r="AP987" s="2">
        <f t="shared" si="586"/>
        <v>0</v>
      </c>
      <c r="AR987" t="str">
        <f t="shared" si="587"/>
        <v>Alcorn</v>
      </c>
      <c r="AS987" t="s">
        <v>1516</v>
      </c>
      <c r="AT987" s="182">
        <v>1</v>
      </c>
      <c r="AU987" s="9">
        <v>1</v>
      </c>
      <c r="AV987" s="98">
        <v>28</v>
      </c>
      <c r="AW987" s="100">
        <v>3</v>
      </c>
      <c r="AX987" s="106">
        <f t="shared" si="588"/>
        <v>28003</v>
      </c>
      <c r="AZ987" s="7" t="s">
        <v>2975</v>
      </c>
      <c r="BA987" t="s">
        <v>3208</v>
      </c>
      <c r="BB987" s="177"/>
    </row>
    <row r="988" spans="1:55" hidden="1" outlineLevel="1">
      <c r="A988" t="s">
        <v>503</v>
      </c>
      <c r="B988" t="s">
        <v>1516</v>
      </c>
      <c r="C988" s="1">
        <f t="shared" si="571"/>
        <v>1459</v>
      </c>
      <c r="D988" s="7">
        <f>IF(P988&gt;0,RANK(P988,(P988:R988,S988:AG988)),0)</f>
        <v>1</v>
      </c>
      <c r="E988" s="7">
        <f>IF(Q988&gt;0,RANK(Q988,(P988:R988,S988:AG988)),0)</f>
        <v>0</v>
      </c>
      <c r="F988" s="7">
        <f>IF(R988&gt;0,RANK(R988,(P988:R988,S988:AG988)),0)</f>
        <v>2</v>
      </c>
      <c r="G988" s="7">
        <f>IF(S988&gt;0,RANK(S988,(P988:R988,S988:AG988)),0)</f>
        <v>4</v>
      </c>
      <c r="H988" s="49">
        <f t="shared" si="572"/>
        <v>1172</v>
      </c>
      <c r="I988" s="178">
        <f t="shared" si="573"/>
        <v>0.80328992460589443</v>
      </c>
      <c r="J988" s="2"/>
      <c r="K988" s="2">
        <f t="shared" si="574"/>
        <v>0.89376285126799182</v>
      </c>
      <c r="L988" s="2">
        <f t="shared" si="575"/>
        <v>0</v>
      </c>
      <c r="M988" s="2">
        <f t="shared" si="576"/>
        <v>9.047292666209733E-2</v>
      </c>
      <c r="N988" s="2">
        <f t="shared" si="577"/>
        <v>4.7978067169294038E-3</v>
      </c>
      <c r="O988" s="2">
        <f t="shared" si="578"/>
        <v>1.0966415352981446E-2</v>
      </c>
      <c r="P988" s="1">
        <v>1304</v>
      </c>
      <c r="R988" s="1">
        <v>132</v>
      </c>
      <c r="S988" s="1">
        <v>7</v>
      </c>
      <c r="V988" s="1">
        <v>14</v>
      </c>
      <c r="AC988" s="1">
        <v>2</v>
      </c>
      <c r="AI988" s="7">
        <f t="shared" si="579"/>
        <v>0</v>
      </c>
      <c r="AJ988" s="7">
        <f t="shared" si="580"/>
        <v>0</v>
      </c>
      <c r="AK988" s="7">
        <f t="shared" si="581"/>
        <v>3</v>
      </c>
      <c r="AL988" s="7">
        <f t="shared" si="582"/>
        <v>0</v>
      </c>
      <c r="AM988" s="2">
        <f t="shared" si="583"/>
        <v>0</v>
      </c>
      <c r="AN988" s="2">
        <f t="shared" si="584"/>
        <v>0</v>
      </c>
      <c r="AO988" s="2">
        <f t="shared" si="585"/>
        <v>9.5956134338588076E-3</v>
      </c>
      <c r="AP988" s="2">
        <f t="shared" si="586"/>
        <v>0</v>
      </c>
      <c r="AR988" t="str">
        <f t="shared" si="587"/>
        <v>Amite</v>
      </c>
      <c r="AS988" t="s">
        <v>1516</v>
      </c>
      <c r="AT988" s="182">
        <v>3</v>
      </c>
      <c r="AU988" s="9">
        <v>3</v>
      </c>
      <c r="AV988" s="98">
        <v>28</v>
      </c>
      <c r="AW988" s="100">
        <v>5</v>
      </c>
      <c r="AX988" s="106">
        <f t="shared" si="588"/>
        <v>28005</v>
      </c>
      <c r="AZ988" s="7" t="s">
        <v>2975</v>
      </c>
      <c r="BA988" t="s">
        <v>3208</v>
      </c>
      <c r="BB988" s="177"/>
    </row>
    <row r="989" spans="1:55" hidden="1" outlineLevel="1">
      <c r="A989" t="s">
        <v>2254</v>
      </c>
      <c r="B989" t="s">
        <v>1516</v>
      </c>
      <c r="C989" s="1">
        <f t="shared" si="571"/>
        <v>1816</v>
      </c>
      <c r="D989" s="7">
        <f>IF(P989&gt;0,RANK(P989,(P989:R989,S989:AG989)),0)</f>
        <v>1</v>
      </c>
      <c r="E989" s="7">
        <f>IF(Q989&gt;0,RANK(Q989,(P989:R989,S989:AG989)),0)</f>
        <v>0</v>
      </c>
      <c r="F989" s="7">
        <f>IF(R989&gt;0,RANK(R989,(P989:R989,S989:AG989)),0)</f>
        <v>2</v>
      </c>
      <c r="G989" s="7">
        <f>IF(S989&gt;0,RANK(S989,(P989:R989,S989:AG989)),0)</f>
        <v>3</v>
      </c>
      <c r="H989" s="49">
        <f t="shared" si="572"/>
        <v>1382</v>
      </c>
      <c r="I989" s="178">
        <f t="shared" si="573"/>
        <v>0.76101321585903081</v>
      </c>
      <c r="J989" s="2"/>
      <c r="K989" s="2">
        <f t="shared" si="574"/>
        <v>0.87444933920704848</v>
      </c>
      <c r="L989" s="2">
        <f t="shared" si="575"/>
        <v>0</v>
      </c>
      <c r="M989" s="2">
        <f t="shared" si="576"/>
        <v>0.11343612334801761</v>
      </c>
      <c r="N989" s="2">
        <f t="shared" si="577"/>
        <v>6.0572687224669606E-3</v>
      </c>
      <c r="O989" s="2">
        <f t="shared" si="578"/>
        <v>6.0572687224669432E-3</v>
      </c>
      <c r="P989" s="1">
        <v>1588</v>
      </c>
      <c r="R989" s="1">
        <v>206</v>
      </c>
      <c r="S989" s="1">
        <v>11</v>
      </c>
      <c r="V989" s="1">
        <v>7</v>
      </c>
      <c r="AC989" s="1">
        <v>4</v>
      </c>
      <c r="AI989" s="7">
        <f t="shared" si="579"/>
        <v>0</v>
      </c>
      <c r="AJ989" s="7">
        <f t="shared" si="580"/>
        <v>0</v>
      </c>
      <c r="AK989" s="7">
        <f t="shared" si="581"/>
        <v>4</v>
      </c>
      <c r="AL989" s="7">
        <f t="shared" si="582"/>
        <v>0</v>
      </c>
      <c r="AM989" s="2">
        <f t="shared" si="583"/>
        <v>0</v>
      </c>
      <c r="AN989" s="2">
        <f t="shared" si="584"/>
        <v>0</v>
      </c>
      <c r="AO989" s="2">
        <f t="shared" si="585"/>
        <v>3.854625550660793E-3</v>
      </c>
      <c r="AP989" s="2">
        <f t="shared" si="586"/>
        <v>0</v>
      </c>
      <c r="AR989" t="str">
        <f t="shared" si="587"/>
        <v>Attala</v>
      </c>
      <c r="AS989" t="s">
        <v>1516</v>
      </c>
      <c r="AT989" s="182">
        <v>2</v>
      </c>
      <c r="AU989" s="9">
        <v>2</v>
      </c>
      <c r="AV989" s="98">
        <v>28</v>
      </c>
      <c r="AW989" s="100">
        <v>7</v>
      </c>
      <c r="AX989" s="106">
        <f t="shared" si="588"/>
        <v>28007</v>
      </c>
      <c r="AZ989" s="7" t="s">
        <v>2975</v>
      </c>
      <c r="BA989" t="s">
        <v>3208</v>
      </c>
      <c r="BB989" s="177"/>
    </row>
    <row r="990" spans="1:55" hidden="1" outlineLevel="1">
      <c r="A990" t="s">
        <v>1166</v>
      </c>
      <c r="B990" t="s">
        <v>1516</v>
      </c>
      <c r="C990" s="1">
        <f t="shared" si="571"/>
        <v>742</v>
      </c>
      <c r="D990" s="7">
        <f>IF(P990&gt;0,RANK(P990,(P990:R990,S990:AG990)),0)</f>
        <v>1</v>
      </c>
      <c r="E990" s="7">
        <f>IF(Q990&gt;0,RANK(Q990,(P990:R990,S990:AG990)),0)</f>
        <v>0</v>
      </c>
      <c r="F990" s="7">
        <f>IF(R990&gt;0,RANK(R990,(P990:R990,S990:AG990)),0)</f>
        <v>2</v>
      </c>
      <c r="G990" s="7">
        <f>IF(S990&gt;0,RANK(S990,(P990:R990,S990:AG990)),0)</f>
        <v>4</v>
      </c>
      <c r="H990" s="49">
        <f t="shared" si="572"/>
        <v>524</v>
      </c>
      <c r="I990" s="178">
        <f t="shared" si="573"/>
        <v>0.70619946091644203</v>
      </c>
      <c r="J990" s="2"/>
      <c r="K990" s="2">
        <f t="shared" si="574"/>
        <v>0.85040431266846361</v>
      </c>
      <c r="L990" s="2">
        <f t="shared" si="575"/>
        <v>0</v>
      </c>
      <c r="M990" s="2">
        <f t="shared" si="576"/>
        <v>0.14420485175202155</v>
      </c>
      <c r="N990" s="2">
        <f t="shared" si="577"/>
        <v>1.3477088948787063E-3</v>
      </c>
      <c r="O990" s="2">
        <f t="shared" si="578"/>
        <v>4.0431266846361292E-3</v>
      </c>
      <c r="P990" s="1">
        <v>631</v>
      </c>
      <c r="R990" s="1">
        <v>107</v>
      </c>
      <c r="S990" s="1">
        <v>1</v>
      </c>
      <c r="V990" s="1">
        <v>3</v>
      </c>
      <c r="AC990" s="1">
        <v>0</v>
      </c>
      <c r="AI990" s="7">
        <f t="shared" si="579"/>
        <v>0</v>
      </c>
      <c r="AJ990" s="7">
        <f t="shared" si="580"/>
        <v>0</v>
      </c>
      <c r="AK990" s="7">
        <f t="shared" si="581"/>
        <v>3</v>
      </c>
      <c r="AL990" s="7">
        <f t="shared" si="582"/>
        <v>0</v>
      </c>
      <c r="AM990" s="2">
        <f t="shared" si="583"/>
        <v>0</v>
      </c>
      <c r="AN990" s="2">
        <f t="shared" si="584"/>
        <v>0</v>
      </c>
      <c r="AO990" s="2">
        <f t="shared" si="585"/>
        <v>4.0431266846361188E-3</v>
      </c>
      <c r="AP990" s="2">
        <f t="shared" si="586"/>
        <v>0</v>
      </c>
      <c r="AR990" t="str">
        <f t="shared" si="587"/>
        <v>Benton</v>
      </c>
      <c r="AS990" t="s">
        <v>1516</v>
      </c>
      <c r="AT990" s="182">
        <v>1</v>
      </c>
      <c r="AU990" s="9">
        <v>1</v>
      </c>
      <c r="AV990" s="98">
        <v>28</v>
      </c>
      <c r="AW990" s="100">
        <v>9</v>
      </c>
      <c r="AX990" s="106">
        <f t="shared" si="588"/>
        <v>28009</v>
      </c>
      <c r="AZ990" s="7" t="s">
        <v>2975</v>
      </c>
      <c r="BA990" t="s">
        <v>3208</v>
      </c>
      <c r="BB990" s="177"/>
    </row>
    <row r="991" spans="1:55" hidden="1" outlineLevel="1">
      <c r="A991" t="s">
        <v>2250</v>
      </c>
      <c r="B991" t="s">
        <v>1516</v>
      </c>
      <c r="C991" s="1">
        <f t="shared" si="571"/>
        <v>3662</v>
      </c>
      <c r="D991" s="7">
        <f>IF(P991&gt;0,RANK(P991,(P991:R991,S991:AG991)),0)</f>
        <v>1</v>
      </c>
      <c r="E991" s="7">
        <f>IF(Q991&gt;0,RANK(Q991,(P991:R991,S991:AG991)),0)</f>
        <v>0</v>
      </c>
      <c r="F991" s="7">
        <f>IF(R991&gt;0,RANK(R991,(P991:R991,S991:AG991)),0)</f>
        <v>2</v>
      </c>
      <c r="G991" s="7">
        <f>IF(S991&gt;0,RANK(S991,(P991:R991,S991:AG991)),0)</f>
        <v>5</v>
      </c>
      <c r="H991" s="49">
        <f t="shared" si="572"/>
        <v>2599</v>
      </c>
      <c r="I991" s="178">
        <f t="shared" si="573"/>
        <v>0.7097214636810486</v>
      </c>
      <c r="J991" s="2"/>
      <c r="K991" s="2">
        <f t="shared" si="574"/>
        <v>0.85144729655925722</v>
      </c>
      <c r="L991" s="2">
        <f t="shared" si="575"/>
        <v>0</v>
      </c>
      <c r="M991" s="2">
        <f t="shared" si="576"/>
        <v>0.14172583287820864</v>
      </c>
      <c r="N991" s="2">
        <f t="shared" si="577"/>
        <v>1.6384489350081922E-3</v>
      </c>
      <c r="O991" s="2">
        <f t="shared" si="578"/>
        <v>5.1884216275259508E-3</v>
      </c>
      <c r="P991" s="1">
        <v>3118</v>
      </c>
      <c r="R991" s="1">
        <v>519</v>
      </c>
      <c r="S991" s="1">
        <v>6</v>
      </c>
      <c r="V991" s="1">
        <v>9</v>
      </c>
      <c r="AC991" s="1">
        <v>10</v>
      </c>
      <c r="AI991" s="7">
        <f t="shared" si="579"/>
        <v>0</v>
      </c>
      <c r="AJ991" s="7">
        <f t="shared" si="580"/>
        <v>0</v>
      </c>
      <c r="AK991" s="7">
        <f t="shared" si="581"/>
        <v>3</v>
      </c>
      <c r="AL991" s="7">
        <f t="shared" si="582"/>
        <v>0</v>
      </c>
      <c r="AM991" s="2">
        <f t="shared" si="583"/>
        <v>0</v>
      </c>
      <c r="AN991" s="2">
        <f t="shared" si="584"/>
        <v>0</v>
      </c>
      <c r="AO991" s="2">
        <f t="shared" si="585"/>
        <v>2.4576734025122883E-3</v>
      </c>
      <c r="AP991" s="2">
        <f t="shared" si="586"/>
        <v>0</v>
      </c>
      <c r="AR991" t="str">
        <f t="shared" si="587"/>
        <v>Bolivar</v>
      </c>
      <c r="AS991" t="s">
        <v>1516</v>
      </c>
      <c r="AT991" s="182">
        <v>2</v>
      </c>
      <c r="AU991" s="9">
        <v>2</v>
      </c>
      <c r="AV991" s="98">
        <v>28</v>
      </c>
      <c r="AW991" s="100">
        <v>11</v>
      </c>
      <c r="AX991" s="106">
        <f t="shared" si="588"/>
        <v>28011</v>
      </c>
      <c r="AZ991" s="7" t="s">
        <v>2975</v>
      </c>
      <c r="BA991" t="s">
        <v>3208</v>
      </c>
      <c r="BB991" s="177"/>
    </row>
    <row r="992" spans="1:55" hidden="1" outlineLevel="1">
      <c r="A992" t="s">
        <v>1942</v>
      </c>
      <c r="B992" t="s">
        <v>1516</v>
      </c>
      <c r="C992" s="1">
        <f t="shared" si="571"/>
        <v>883</v>
      </c>
      <c r="D992" s="7">
        <f>IF(P992&gt;0,RANK(P992,(P992:R992,S992:AG992)),0)</f>
        <v>1</v>
      </c>
      <c r="E992" s="7">
        <f>IF(Q992&gt;0,RANK(Q992,(P992:R992,S992:AG992)),0)</f>
        <v>0</v>
      </c>
      <c r="F992" s="7">
        <f>IF(R992&gt;0,RANK(R992,(P992:R992,S992:AG992)),0)</f>
        <v>2</v>
      </c>
      <c r="G992" s="7">
        <f>IF(S992&gt;0,RANK(S992,(P992:R992,S992:AG992)),0)</f>
        <v>4</v>
      </c>
      <c r="H992" s="49">
        <f t="shared" si="572"/>
        <v>630</v>
      </c>
      <c r="I992" s="178">
        <f t="shared" si="573"/>
        <v>0.71347678369195922</v>
      </c>
      <c r="J992" s="2"/>
      <c r="K992" s="2">
        <f t="shared" si="574"/>
        <v>0.84937712344280858</v>
      </c>
      <c r="L992" s="2">
        <f t="shared" si="575"/>
        <v>0</v>
      </c>
      <c r="M992" s="2">
        <f t="shared" si="576"/>
        <v>0.13590033975084936</v>
      </c>
      <c r="N992" s="2">
        <f t="shared" si="577"/>
        <v>3.3975084937712344E-3</v>
      </c>
      <c r="O992" s="2">
        <f t="shared" si="578"/>
        <v>1.1325028312570823E-2</v>
      </c>
      <c r="P992" s="1">
        <v>750</v>
      </c>
      <c r="R992" s="1">
        <v>120</v>
      </c>
      <c r="S992" s="1">
        <v>3</v>
      </c>
      <c r="V992" s="1">
        <v>7</v>
      </c>
      <c r="AC992" s="1">
        <v>3</v>
      </c>
      <c r="AI992" s="7">
        <f t="shared" si="579"/>
        <v>0</v>
      </c>
      <c r="AJ992" s="7">
        <f t="shared" si="580"/>
        <v>0</v>
      </c>
      <c r="AK992" s="7">
        <f t="shared" si="581"/>
        <v>3</v>
      </c>
      <c r="AL992" s="7">
        <f t="shared" si="582"/>
        <v>0</v>
      </c>
      <c r="AM992" s="2">
        <f t="shared" si="583"/>
        <v>0</v>
      </c>
      <c r="AN992" s="2">
        <f t="shared" si="584"/>
        <v>0</v>
      </c>
      <c r="AO992" s="2">
        <f t="shared" si="585"/>
        <v>7.9275198187995465E-3</v>
      </c>
      <c r="AP992" s="2">
        <f t="shared" si="586"/>
        <v>0</v>
      </c>
      <c r="AR992" t="str">
        <f t="shared" si="587"/>
        <v>Calhoun</v>
      </c>
      <c r="AS992" t="s">
        <v>1516</v>
      </c>
      <c r="AT992" s="182">
        <v>1</v>
      </c>
      <c r="AU992" s="9">
        <v>1</v>
      </c>
      <c r="AV992" s="98">
        <v>28</v>
      </c>
      <c r="AW992" s="100">
        <v>13</v>
      </c>
      <c r="AX992" s="106">
        <f t="shared" si="588"/>
        <v>28013</v>
      </c>
      <c r="AZ992" s="7" t="s">
        <v>2975</v>
      </c>
      <c r="BA992" t="s">
        <v>3208</v>
      </c>
      <c r="BB992" s="177"/>
    </row>
    <row r="993" spans="1:54" hidden="1" outlineLevel="1">
      <c r="A993" t="s">
        <v>1806</v>
      </c>
      <c r="B993" t="s">
        <v>1516</v>
      </c>
      <c r="C993" s="1">
        <f t="shared" si="571"/>
        <v>926</v>
      </c>
      <c r="D993" s="7">
        <f>IF(P993&gt;0,RANK(P993,(P993:R993,S993:AG993)),0)</f>
        <v>1</v>
      </c>
      <c r="E993" s="7">
        <f>IF(Q993&gt;0,RANK(Q993,(P993:R993,S993:AG993)),0)</f>
        <v>0</v>
      </c>
      <c r="F993" s="7">
        <f>IF(R993&gt;0,RANK(R993,(P993:R993,S993:AG993)),0)</f>
        <v>2</v>
      </c>
      <c r="G993" s="7">
        <f>IF(S993&gt;0,RANK(S993,(P993:R993,S993:AG993)),0)</f>
        <v>3</v>
      </c>
      <c r="H993" s="49">
        <f t="shared" si="572"/>
        <v>752</v>
      </c>
      <c r="I993" s="178">
        <f t="shared" si="573"/>
        <v>0.81209503239740821</v>
      </c>
      <c r="J993" s="2"/>
      <c r="K993" s="2">
        <f t="shared" si="574"/>
        <v>0.90064794816414684</v>
      </c>
      <c r="L993" s="2">
        <f t="shared" si="575"/>
        <v>0</v>
      </c>
      <c r="M993" s="2">
        <f t="shared" si="576"/>
        <v>8.8552915766738655E-2</v>
      </c>
      <c r="N993" s="2">
        <f t="shared" si="577"/>
        <v>4.3196544276457886E-3</v>
      </c>
      <c r="O993" s="2">
        <f t="shared" si="578"/>
        <v>6.479481641468718E-3</v>
      </c>
      <c r="P993" s="1">
        <v>834</v>
      </c>
      <c r="R993" s="1">
        <v>82</v>
      </c>
      <c r="S993" s="1">
        <v>4</v>
      </c>
      <c r="V993" s="1">
        <v>2</v>
      </c>
      <c r="AC993" s="1">
        <v>4</v>
      </c>
      <c r="AI993" s="7">
        <f t="shared" si="579"/>
        <v>0</v>
      </c>
      <c r="AJ993" s="7">
        <f t="shared" si="580"/>
        <v>0</v>
      </c>
      <c r="AK993" s="7">
        <f t="shared" si="581"/>
        <v>4</v>
      </c>
      <c r="AL993" s="7">
        <f t="shared" si="582"/>
        <v>0</v>
      </c>
      <c r="AM993" s="2">
        <f t="shared" si="583"/>
        <v>0</v>
      </c>
      <c r="AN993" s="2">
        <f t="shared" si="584"/>
        <v>0</v>
      </c>
      <c r="AO993" s="2">
        <f t="shared" si="585"/>
        <v>2.1598272138228943E-3</v>
      </c>
      <c r="AP993" s="2">
        <f t="shared" si="586"/>
        <v>0</v>
      </c>
      <c r="AR993" t="str">
        <f t="shared" si="587"/>
        <v>Carroll</v>
      </c>
      <c r="AS993" t="s">
        <v>1516</v>
      </c>
      <c r="AT993" s="182">
        <v>2</v>
      </c>
      <c r="AU993" s="9">
        <v>2</v>
      </c>
      <c r="AV993" s="98">
        <v>28</v>
      </c>
      <c r="AW993" s="100">
        <v>15</v>
      </c>
      <c r="AX993" s="106">
        <f t="shared" si="588"/>
        <v>28015</v>
      </c>
      <c r="AZ993" s="7" t="s">
        <v>2975</v>
      </c>
      <c r="BA993" t="s">
        <v>3208</v>
      </c>
      <c r="BB993" s="177"/>
    </row>
    <row r="994" spans="1:54" hidden="1" outlineLevel="1">
      <c r="A994" t="s">
        <v>146</v>
      </c>
      <c r="B994" t="s">
        <v>1516</v>
      </c>
      <c r="C994" s="1">
        <f t="shared" si="571"/>
        <v>1788</v>
      </c>
      <c r="D994" s="7">
        <f>IF(P994&gt;0,RANK(P994,(P994:R994,S994:AG994)),0)</f>
        <v>1</v>
      </c>
      <c r="E994" s="7">
        <f>IF(Q994&gt;0,RANK(Q994,(P994:R994,S994:AG994)),0)</f>
        <v>0</v>
      </c>
      <c r="F994" s="7">
        <f>IF(R994&gt;0,RANK(R994,(P994:R994,S994:AG994)),0)</f>
        <v>2</v>
      </c>
      <c r="G994" s="7">
        <f>IF(S994&gt;0,RANK(S994,(P994:R994,S994:AG994)),0)</f>
        <v>3</v>
      </c>
      <c r="H994" s="49">
        <f t="shared" si="572"/>
        <v>1217</v>
      </c>
      <c r="I994" s="178">
        <f t="shared" si="573"/>
        <v>0.68064876957494402</v>
      </c>
      <c r="J994" s="2"/>
      <c r="K994" s="2">
        <f t="shared" si="574"/>
        <v>0.83445190156599558</v>
      </c>
      <c r="L994" s="2">
        <f t="shared" si="575"/>
        <v>0</v>
      </c>
      <c r="M994" s="2">
        <f t="shared" si="576"/>
        <v>0.15380313199105144</v>
      </c>
      <c r="N994" s="2">
        <f t="shared" si="577"/>
        <v>5.5928411633109623E-3</v>
      </c>
      <c r="O994" s="2">
        <f t="shared" si="578"/>
        <v>6.1521252796420131E-3</v>
      </c>
      <c r="P994" s="1">
        <v>1492</v>
      </c>
      <c r="R994" s="1">
        <v>275</v>
      </c>
      <c r="S994" s="1">
        <v>10</v>
      </c>
      <c r="V994" s="1">
        <v>6</v>
      </c>
      <c r="AC994" s="1">
        <v>5</v>
      </c>
      <c r="AI994" s="7">
        <f t="shared" si="579"/>
        <v>0</v>
      </c>
      <c r="AJ994" s="7">
        <f t="shared" si="580"/>
        <v>0</v>
      </c>
      <c r="AK994" s="7">
        <f t="shared" si="581"/>
        <v>4</v>
      </c>
      <c r="AL994" s="7">
        <f t="shared" si="582"/>
        <v>0</v>
      </c>
      <c r="AM994" s="2">
        <f t="shared" si="583"/>
        <v>0</v>
      </c>
      <c r="AN994" s="2">
        <f t="shared" si="584"/>
        <v>0</v>
      </c>
      <c r="AO994" s="2">
        <f t="shared" si="585"/>
        <v>3.3557046979865771E-3</v>
      </c>
      <c r="AP994" s="2">
        <f t="shared" si="586"/>
        <v>0</v>
      </c>
      <c r="AR994" t="str">
        <f t="shared" si="587"/>
        <v>Chickasaw</v>
      </c>
      <c r="AS994" t="s">
        <v>1516</v>
      </c>
      <c r="AT994" s="182">
        <v>1</v>
      </c>
      <c r="AU994" s="9">
        <v>1</v>
      </c>
      <c r="AV994" s="98">
        <v>28</v>
      </c>
      <c r="AW994" s="100">
        <v>17</v>
      </c>
      <c r="AX994" s="106">
        <f t="shared" si="588"/>
        <v>28017</v>
      </c>
      <c r="AZ994" s="7" t="s">
        <v>2975</v>
      </c>
      <c r="BA994" t="s">
        <v>3208</v>
      </c>
      <c r="BB994" s="177"/>
    </row>
    <row r="995" spans="1:54" hidden="1" outlineLevel="1">
      <c r="A995" t="s">
        <v>745</v>
      </c>
      <c r="B995" t="s">
        <v>1516</v>
      </c>
      <c r="C995" s="1">
        <f t="shared" si="571"/>
        <v>447</v>
      </c>
      <c r="D995" s="7">
        <f>IF(P995&gt;0,RANK(P995,(P995:R995,S995:AG995)),0)</f>
        <v>1</v>
      </c>
      <c r="E995" s="7">
        <f>IF(Q995&gt;0,RANK(Q995,(P995:R995,S995:AG995)),0)</f>
        <v>0</v>
      </c>
      <c r="F995" s="7">
        <f>IF(R995&gt;0,RANK(R995,(P995:R995,S995:AG995)),0)</f>
        <v>2</v>
      </c>
      <c r="G995" s="7">
        <f>IF(S995&gt;0,RANK(S995,(P995:R995,S995:AG995)),0)</f>
        <v>0</v>
      </c>
      <c r="H995" s="49">
        <f t="shared" si="572"/>
        <v>245</v>
      </c>
      <c r="I995" s="178">
        <f t="shared" si="573"/>
        <v>0.54809843400447422</v>
      </c>
      <c r="J995" s="2"/>
      <c r="K995" s="2">
        <f t="shared" si="574"/>
        <v>0.76733780760626402</v>
      </c>
      <c r="L995" s="2">
        <f t="shared" si="575"/>
        <v>0</v>
      </c>
      <c r="M995" s="2">
        <f t="shared" si="576"/>
        <v>0.21923937360178972</v>
      </c>
      <c r="N995" s="2">
        <f t="shared" si="577"/>
        <v>0</v>
      </c>
      <c r="O995" s="2">
        <f t="shared" si="578"/>
        <v>1.3422818791946262E-2</v>
      </c>
      <c r="P995" s="1">
        <v>343</v>
      </c>
      <c r="R995" s="1">
        <v>98</v>
      </c>
      <c r="S995" s="1">
        <v>0</v>
      </c>
      <c r="V995" s="1">
        <v>2</v>
      </c>
      <c r="AC995" s="1">
        <v>4</v>
      </c>
      <c r="AI995" s="7">
        <f t="shared" si="579"/>
        <v>0</v>
      </c>
      <c r="AJ995" s="7">
        <f t="shared" si="580"/>
        <v>0</v>
      </c>
      <c r="AK995" s="7">
        <f t="shared" si="581"/>
        <v>3</v>
      </c>
      <c r="AL995" s="7">
        <f t="shared" si="582"/>
        <v>0</v>
      </c>
      <c r="AM995" s="2">
        <f t="shared" si="583"/>
        <v>0</v>
      </c>
      <c r="AN995" s="2">
        <f t="shared" si="584"/>
        <v>0</v>
      </c>
      <c r="AO995" s="2">
        <f t="shared" si="585"/>
        <v>4.4742729306487695E-3</v>
      </c>
      <c r="AP995" s="2">
        <f t="shared" si="586"/>
        <v>0</v>
      </c>
      <c r="AR995" t="str">
        <f t="shared" si="587"/>
        <v>Choctaw</v>
      </c>
      <c r="AS995" t="s">
        <v>1516</v>
      </c>
      <c r="AT995" s="182">
        <v>1</v>
      </c>
      <c r="AU995" s="9">
        <v>1</v>
      </c>
      <c r="AV995" s="98">
        <v>28</v>
      </c>
      <c r="AW995" s="100">
        <v>19</v>
      </c>
      <c r="AX995" s="106">
        <f t="shared" si="588"/>
        <v>28019</v>
      </c>
      <c r="AZ995" s="7" t="s">
        <v>2975</v>
      </c>
      <c r="BA995" t="s">
        <v>3208</v>
      </c>
      <c r="BB995" s="177"/>
    </row>
    <row r="996" spans="1:54" hidden="1" outlineLevel="1">
      <c r="A996" t="s">
        <v>2352</v>
      </c>
      <c r="B996" t="s">
        <v>1516</v>
      </c>
      <c r="C996" s="1">
        <f t="shared" si="571"/>
        <v>1956</v>
      </c>
      <c r="D996" s="7">
        <f>IF(P996&gt;0,RANK(P996,(P996:R996,S996:AG996)),0)</f>
        <v>1</v>
      </c>
      <c r="E996" s="7">
        <f>IF(Q996&gt;0,RANK(Q996,(P996:R996,S996:AG996)),0)</f>
        <v>0</v>
      </c>
      <c r="F996" s="7">
        <f>IF(R996&gt;0,RANK(R996,(P996:R996,S996:AG996)),0)</f>
        <v>2</v>
      </c>
      <c r="G996" s="7">
        <f>IF(S996&gt;0,RANK(S996,(P996:R996,S996:AG996)),0)</f>
        <v>3</v>
      </c>
      <c r="H996" s="49">
        <f t="shared" si="572"/>
        <v>1558</v>
      </c>
      <c r="I996" s="178">
        <f t="shared" si="573"/>
        <v>0.79652351738241312</v>
      </c>
      <c r="J996" s="2"/>
      <c r="K996" s="2">
        <f t="shared" si="574"/>
        <v>0.89519427402862983</v>
      </c>
      <c r="L996" s="2">
        <f t="shared" si="575"/>
        <v>0</v>
      </c>
      <c r="M996" s="2">
        <f t="shared" si="576"/>
        <v>9.8670756646216773E-2</v>
      </c>
      <c r="N996" s="2">
        <f t="shared" si="577"/>
        <v>2.5562372188139061E-3</v>
      </c>
      <c r="O996" s="2">
        <f t="shared" si="578"/>
        <v>3.5787321063394883E-3</v>
      </c>
      <c r="P996" s="1">
        <v>1751</v>
      </c>
      <c r="R996" s="1">
        <v>193</v>
      </c>
      <c r="S996" s="1">
        <v>5</v>
      </c>
      <c r="V996" s="1">
        <v>4</v>
      </c>
      <c r="AC996" s="1">
        <v>3</v>
      </c>
      <c r="AI996" s="7">
        <f t="shared" si="579"/>
        <v>0</v>
      </c>
      <c r="AJ996" s="7">
        <f t="shared" si="580"/>
        <v>0</v>
      </c>
      <c r="AK996" s="7">
        <f t="shared" si="581"/>
        <v>4</v>
      </c>
      <c r="AL996" s="7">
        <f t="shared" si="582"/>
        <v>0</v>
      </c>
      <c r="AM996" s="2">
        <f t="shared" si="583"/>
        <v>0</v>
      </c>
      <c r="AN996" s="2">
        <f t="shared" si="584"/>
        <v>0</v>
      </c>
      <c r="AO996" s="2">
        <f t="shared" si="585"/>
        <v>2.0449897750511249E-3</v>
      </c>
      <c r="AP996" s="2">
        <f t="shared" si="586"/>
        <v>0</v>
      </c>
      <c r="AR996" t="str">
        <f t="shared" si="587"/>
        <v>Claiborne</v>
      </c>
      <c r="AS996" t="s">
        <v>1516</v>
      </c>
      <c r="AT996" s="182">
        <v>2</v>
      </c>
      <c r="AU996" s="9">
        <v>2</v>
      </c>
      <c r="AV996" s="98">
        <v>28</v>
      </c>
      <c r="AW996" s="100">
        <v>21</v>
      </c>
      <c r="AX996" s="106">
        <f t="shared" si="588"/>
        <v>28021</v>
      </c>
      <c r="AZ996" s="7" t="s">
        <v>2975</v>
      </c>
      <c r="BA996" t="s">
        <v>3208</v>
      </c>
      <c r="BB996" s="177"/>
    </row>
    <row r="997" spans="1:54" hidden="1" outlineLevel="1">
      <c r="A997" t="s">
        <v>746</v>
      </c>
      <c r="B997" t="s">
        <v>1516</v>
      </c>
      <c r="C997" s="1">
        <f t="shared" si="571"/>
        <v>1292</v>
      </c>
      <c r="D997" s="7">
        <f>IF(P997&gt;0,RANK(P997,(P997:R997,S997:AG997)),0)</f>
        <v>1</v>
      </c>
      <c r="E997" s="7">
        <f>IF(Q997&gt;0,RANK(Q997,(P997:R997,S997:AG997)),0)</f>
        <v>0</v>
      </c>
      <c r="F997" s="7">
        <f>IF(R997&gt;0,RANK(R997,(P997:R997,S997:AG997)),0)</f>
        <v>2</v>
      </c>
      <c r="G997" s="7">
        <f>IF(S997&gt;0,RANK(S997,(P997:R997,S997:AG997)),0)</f>
        <v>5</v>
      </c>
      <c r="H997" s="49">
        <f t="shared" si="572"/>
        <v>957</v>
      </c>
      <c r="I997" s="178">
        <f t="shared" si="573"/>
        <v>0.74071207430340558</v>
      </c>
      <c r="J997" s="2"/>
      <c r="K997" s="2">
        <f t="shared" si="574"/>
        <v>0.86455108359133126</v>
      </c>
      <c r="L997" s="2">
        <f t="shared" si="575"/>
        <v>0</v>
      </c>
      <c r="M997" s="2">
        <f t="shared" si="576"/>
        <v>0.1238390092879257</v>
      </c>
      <c r="N997" s="2">
        <f t="shared" si="577"/>
        <v>3.0959752321981426E-3</v>
      </c>
      <c r="O997" s="2">
        <f t="shared" si="578"/>
        <v>8.5139318885448997E-3</v>
      </c>
      <c r="P997" s="1">
        <v>1117</v>
      </c>
      <c r="R997" s="1">
        <v>160</v>
      </c>
      <c r="S997" s="1">
        <v>4</v>
      </c>
      <c r="V997" s="1">
        <v>6</v>
      </c>
      <c r="AC997" s="1">
        <v>5</v>
      </c>
      <c r="AI997" s="7">
        <f t="shared" si="579"/>
        <v>0</v>
      </c>
      <c r="AJ997" s="7">
        <f t="shared" si="580"/>
        <v>0</v>
      </c>
      <c r="AK997" s="7">
        <f t="shared" si="581"/>
        <v>3</v>
      </c>
      <c r="AL997" s="7">
        <f t="shared" si="582"/>
        <v>0</v>
      </c>
      <c r="AM997" s="2">
        <f t="shared" si="583"/>
        <v>0</v>
      </c>
      <c r="AN997" s="2">
        <f t="shared" si="584"/>
        <v>0</v>
      </c>
      <c r="AO997" s="2">
        <f t="shared" si="585"/>
        <v>4.6439628482972135E-3</v>
      </c>
      <c r="AP997" s="2">
        <f t="shared" si="586"/>
        <v>0</v>
      </c>
      <c r="AR997" t="str">
        <f t="shared" si="587"/>
        <v>Clarke</v>
      </c>
      <c r="AS997" t="s">
        <v>1516</v>
      </c>
      <c r="AT997" s="182"/>
      <c r="AU997" s="9">
        <v>4</v>
      </c>
      <c r="AV997" s="98">
        <v>28</v>
      </c>
      <c r="AW997" s="100">
        <v>23</v>
      </c>
      <c r="AX997" s="106">
        <f t="shared" si="588"/>
        <v>28023</v>
      </c>
      <c r="AZ997" s="7" t="s">
        <v>2975</v>
      </c>
      <c r="BA997" t="s">
        <v>3208</v>
      </c>
      <c r="BB997" s="177"/>
    </row>
    <row r="998" spans="1:54" hidden="1" outlineLevel="1">
      <c r="A998" t="s">
        <v>1202</v>
      </c>
      <c r="B998" t="s">
        <v>1516</v>
      </c>
      <c r="C998" s="1">
        <f t="shared" si="571"/>
        <v>2852</v>
      </c>
      <c r="D998" s="7">
        <f>IF(P998&gt;0,RANK(P998,(P998:R998,S998:AG998)),0)</f>
        <v>1</v>
      </c>
      <c r="E998" s="7">
        <f>IF(Q998&gt;0,RANK(Q998,(P998:R998,S998:AG998)),0)</f>
        <v>0</v>
      </c>
      <c r="F998" s="7">
        <f>IF(R998&gt;0,RANK(R998,(P998:R998,S998:AG998)),0)</f>
        <v>2</v>
      </c>
      <c r="G998" s="7">
        <f>IF(S998&gt;0,RANK(S998,(P998:R998,S998:AG998)),0)</f>
        <v>4</v>
      </c>
      <c r="H998" s="49">
        <f t="shared" si="572"/>
        <v>2097</v>
      </c>
      <c r="I998" s="178">
        <f t="shared" si="573"/>
        <v>0.73527349228611505</v>
      </c>
      <c r="J998" s="2"/>
      <c r="K998" s="2">
        <f t="shared" si="574"/>
        <v>0.86150070126227207</v>
      </c>
      <c r="L998" s="2">
        <f t="shared" si="575"/>
        <v>0</v>
      </c>
      <c r="M998" s="2">
        <f t="shared" si="576"/>
        <v>0.12622720897615708</v>
      </c>
      <c r="N998" s="2">
        <f t="shared" si="577"/>
        <v>3.155680224403927E-3</v>
      </c>
      <c r="O998" s="2">
        <f t="shared" si="578"/>
        <v>9.116409537166921E-3</v>
      </c>
      <c r="P998" s="1">
        <v>2457</v>
      </c>
      <c r="R998" s="1">
        <v>360</v>
      </c>
      <c r="S998" s="1">
        <v>9</v>
      </c>
      <c r="V998" s="1">
        <v>17</v>
      </c>
      <c r="AC998" s="1">
        <v>9</v>
      </c>
      <c r="AI998" s="7">
        <f t="shared" si="579"/>
        <v>0</v>
      </c>
      <c r="AJ998" s="7">
        <f t="shared" si="580"/>
        <v>0</v>
      </c>
      <c r="AK998" s="7">
        <f t="shared" si="581"/>
        <v>3</v>
      </c>
      <c r="AL998" s="7">
        <f t="shared" si="582"/>
        <v>0</v>
      </c>
      <c r="AM998" s="2">
        <f t="shared" si="583"/>
        <v>0</v>
      </c>
      <c r="AN998" s="2">
        <f t="shared" si="584"/>
        <v>0</v>
      </c>
      <c r="AO998" s="2">
        <f t="shared" si="585"/>
        <v>5.9607293127629732E-3</v>
      </c>
      <c r="AP998" s="2">
        <f t="shared" si="586"/>
        <v>0</v>
      </c>
      <c r="AR998" t="str">
        <f t="shared" si="587"/>
        <v>Clay</v>
      </c>
      <c r="AS998" t="s">
        <v>1516</v>
      </c>
      <c r="AT998" s="182">
        <v>1</v>
      </c>
      <c r="AU998" s="9">
        <v>1</v>
      </c>
      <c r="AV998" s="98">
        <v>28</v>
      </c>
      <c r="AW998" s="100">
        <v>25</v>
      </c>
      <c r="AX998" s="106">
        <f t="shared" si="588"/>
        <v>28025</v>
      </c>
      <c r="AZ998" s="7" t="s">
        <v>2975</v>
      </c>
      <c r="BA998" t="s">
        <v>3208</v>
      </c>
      <c r="BB998" s="177"/>
    </row>
    <row r="999" spans="1:54" hidden="1" outlineLevel="1">
      <c r="A999" t="s">
        <v>731</v>
      </c>
      <c r="B999" t="s">
        <v>1516</v>
      </c>
      <c r="C999" s="1">
        <f t="shared" si="571"/>
        <v>2894</v>
      </c>
      <c r="D999" s="7">
        <f>IF(P999&gt;0,RANK(P999,(P999:R999,S999:AG999)),0)</f>
        <v>1</v>
      </c>
      <c r="E999" s="7">
        <f>IF(Q999&gt;0,RANK(Q999,(P999:R999,S999:AG999)),0)</f>
        <v>0</v>
      </c>
      <c r="F999" s="7">
        <f>IF(R999&gt;0,RANK(R999,(P999:R999,S999:AG999)),0)</f>
        <v>2</v>
      </c>
      <c r="G999" s="7">
        <f>IF(S999&gt;0,RANK(S999,(P999:R999,S999:AG999)),0)</f>
        <v>4</v>
      </c>
      <c r="H999" s="49">
        <f t="shared" si="572"/>
        <v>1914</v>
      </c>
      <c r="I999" s="178">
        <f t="shared" si="573"/>
        <v>0.66136834830684177</v>
      </c>
      <c r="J999" s="2"/>
      <c r="K999" s="2">
        <f t="shared" si="574"/>
        <v>0.82135452660677266</v>
      </c>
      <c r="L999" s="2">
        <f t="shared" si="575"/>
        <v>0</v>
      </c>
      <c r="M999" s="2">
        <f t="shared" si="576"/>
        <v>0.15998617829993089</v>
      </c>
      <c r="N999" s="2">
        <f t="shared" si="577"/>
        <v>5.874222529371113E-3</v>
      </c>
      <c r="O999" s="2">
        <f t="shared" si="578"/>
        <v>1.2785072563925333E-2</v>
      </c>
      <c r="P999" s="1">
        <v>2377</v>
      </c>
      <c r="R999" s="1">
        <v>463</v>
      </c>
      <c r="S999" s="1">
        <v>17</v>
      </c>
      <c r="V999" s="1">
        <v>22</v>
      </c>
      <c r="AC999" s="1">
        <v>15</v>
      </c>
      <c r="AI999" s="7">
        <f t="shared" si="579"/>
        <v>0</v>
      </c>
      <c r="AJ999" s="7">
        <f t="shared" si="580"/>
        <v>0</v>
      </c>
      <c r="AK999" s="7">
        <f t="shared" si="581"/>
        <v>3</v>
      </c>
      <c r="AL999" s="7">
        <f t="shared" si="582"/>
        <v>0</v>
      </c>
      <c r="AM999" s="2">
        <f t="shared" si="583"/>
        <v>0</v>
      </c>
      <c r="AN999" s="2">
        <f t="shared" si="584"/>
        <v>0</v>
      </c>
      <c r="AO999" s="2">
        <f t="shared" si="585"/>
        <v>7.601935038009675E-3</v>
      </c>
      <c r="AP999" s="2">
        <f t="shared" si="586"/>
        <v>0</v>
      </c>
      <c r="AR999" t="str">
        <f t="shared" si="587"/>
        <v>Coahoma</v>
      </c>
      <c r="AS999" t="s">
        <v>1516</v>
      </c>
      <c r="AT999" s="182">
        <v>2</v>
      </c>
      <c r="AU999" s="9">
        <v>2</v>
      </c>
      <c r="AV999" s="98">
        <v>28</v>
      </c>
      <c r="AW999" s="100">
        <v>27</v>
      </c>
      <c r="AX999" s="106">
        <f t="shared" si="588"/>
        <v>28027</v>
      </c>
      <c r="AZ999" s="7" t="s">
        <v>2975</v>
      </c>
      <c r="BA999" t="s">
        <v>3208</v>
      </c>
      <c r="BB999" s="177"/>
    </row>
    <row r="1000" spans="1:54" hidden="1" outlineLevel="1">
      <c r="A1000" t="s">
        <v>3027</v>
      </c>
      <c r="B1000" t="s">
        <v>1516</v>
      </c>
      <c r="C1000" s="1">
        <f t="shared" si="571"/>
        <v>3843</v>
      </c>
      <c r="D1000" s="7">
        <f>IF(P1000&gt;0,RANK(P1000,(P1000:R1000,S1000:AG1000)),0)</f>
        <v>1</v>
      </c>
      <c r="E1000" s="7">
        <f>IF(Q1000&gt;0,RANK(Q1000,(P1000:R1000,S1000:AG1000)),0)</f>
        <v>0</v>
      </c>
      <c r="F1000" s="7">
        <f>IF(R1000&gt;0,RANK(R1000,(P1000:R1000,S1000:AG1000)),0)</f>
        <v>2</v>
      </c>
      <c r="G1000" s="7">
        <f>IF(S1000&gt;0,RANK(S1000,(P1000:R1000,S1000:AG1000)),0)</f>
        <v>4</v>
      </c>
      <c r="H1000" s="49">
        <f t="shared" si="572"/>
        <v>2978</v>
      </c>
      <c r="I1000" s="178">
        <f t="shared" si="573"/>
        <v>0.77491543065313562</v>
      </c>
      <c r="J1000" s="2"/>
      <c r="K1000" s="2">
        <f t="shared" si="574"/>
        <v>0.88212334113973456</v>
      </c>
      <c r="L1000" s="2">
        <f t="shared" si="575"/>
        <v>0</v>
      </c>
      <c r="M1000" s="2">
        <f t="shared" si="576"/>
        <v>0.10720791048659901</v>
      </c>
      <c r="N1000" s="2">
        <f t="shared" si="577"/>
        <v>3.3827738745771533E-3</v>
      </c>
      <c r="O1000" s="2">
        <f t="shared" si="578"/>
        <v>7.2859744990892697E-3</v>
      </c>
      <c r="P1000" s="1">
        <v>3390</v>
      </c>
      <c r="R1000" s="1">
        <v>412</v>
      </c>
      <c r="S1000" s="1">
        <v>13</v>
      </c>
      <c r="V1000" s="1">
        <v>17</v>
      </c>
      <c r="AC1000" s="1">
        <v>11</v>
      </c>
      <c r="AI1000" s="7">
        <f t="shared" si="579"/>
        <v>0</v>
      </c>
      <c r="AJ1000" s="7">
        <f t="shared" si="580"/>
        <v>0</v>
      </c>
      <c r="AK1000" s="7">
        <f t="shared" si="581"/>
        <v>3</v>
      </c>
      <c r="AL1000" s="7">
        <f t="shared" si="582"/>
        <v>0</v>
      </c>
      <c r="AM1000" s="2">
        <f t="shared" si="583"/>
        <v>0</v>
      </c>
      <c r="AN1000" s="2">
        <f t="shared" si="584"/>
        <v>0</v>
      </c>
      <c r="AO1000" s="2">
        <f t="shared" si="585"/>
        <v>4.4236273744470466E-3</v>
      </c>
      <c r="AP1000" s="2">
        <f t="shared" si="586"/>
        <v>0</v>
      </c>
      <c r="AR1000" t="str">
        <f t="shared" si="587"/>
        <v>Copiah</v>
      </c>
      <c r="AS1000" t="s">
        <v>1516</v>
      </c>
      <c r="AT1000" s="182">
        <v>2</v>
      </c>
      <c r="AU1000" s="9">
        <v>2</v>
      </c>
      <c r="AV1000" s="98">
        <v>28</v>
      </c>
      <c r="AW1000" s="100">
        <v>29</v>
      </c>
      <c r="AX1000" s="106">
        <f t="shared" si="588"/>
        <v>28029</v>
      </c>
      <c r="AZ1000" s="7" t="s">
        <v>2975</v>
      </c>
      <c r="BA1000" t="s">
        <v>3208</v>
      </c>
      <c r="BB1000" s="177"/>
    </row>
    <row r="1001" spans="1:54" hidden="1" outlineLevel="1">
      <c r="A1001" t="s">
        <v>2383</v>
      </c>
      <c r="B1001" t="s">
        <v>1516</v>
      </c>
      <c r="C1001" s="1">
        <f t="shared" si="571"/>
        <v>1548</v>
      </c>
      <c r="D1001" s="7">
        <f>IF(P1001&gt;0,RANK(P1001,(P1001:R1001,S1001:AG1001)),0)</f>
        <v>1</v>
      </c>
      <c r="E1001" s="7">
        <f>IF(Q1001&gt;0,RANK(Q1001,(P1001:R1001,S1001:AG1001)),0)</f>
        <v>0</v>
      </c>
      <c r="F1001" s="7">
        <f>IF(R1001&gt;0,RANK(R1001,(P1001:R1001,S1001:AG1001)),0)</f>
        <v>2</v>
      </c>
      <c r="G1001" s="7">
        <f>IF(S1001&gt;0,RANK(S1001,(P1001:R1001,S1001:AG1001)),0)</f>
        <v>3</v>
      </c>
      <c r="H1001" s="49">
        <f t="shared" si="572"/>
        <v>1201</v>
      </c>
      <c r="I1001" s="178">
        <f t="shared" si="573"/>
        <v>0.77583979328165376</v>
      </c>
      <c r="J1001" s="2"/>
      <c r="K1001" s="2">
        <f t="shared" si="574"/>
        <v>0.88242894056847543</v>
      </c>
      <c r="L1001" s="2">
        <f t="shared" si="575"/>
        <v>0</v>
      </c>
      <c r="M1001" s="2">
        <f t="shared" si="576"/>
        <v>0.1065891472868217</v>
      </c>
      <c r="N1001" s="2">
        <f t="shared" si="577"/>
        <v>5.1679586563307496E-3</v>
      </c>
      <c r="O1001" s="2">
        <f t="shared" si="578"/>
        <v>5.8139534883721216E-3</v>
      </c>
      <c r="P1001" s="1">
        <v>1366</v>
      </c>
      <c r="R1001" s="1">
        <v>165</v>
      </c>
      <c r="S1001" s="1">
        <v>8</v>
      </c>
      <c r="V1001" s="1">
        <v>5</v>
      </c>
      <c r="AC1001" s="1">
        <v>4</v>
      </c>
      <c r="AI1001" s="7">
        <f t="shared" si="579"/>
        <v>0</v>
      </c>
      <c r="AJ1001" s="7">
        <f t="shared" si="580"/>
        <v>0</v>
      </c>
      <c r="AK1001" s="7">
        <f t="shared" si="581"/>
        <v>4</v>
      </c>
      <c r="AL1001" s="7">
        <f t="shared" si="582"/>
        <v>0</v>
      </c>
      <c r="AM1001" s="2">
        <f t="shared" si="583"/>
        <v>0</v>
      </c>
      <c r="AN1001" s="2">
        <f t="shared" si="584"/>
        <v>0</v>
      </c>
      <c r="AO1001" s="2">
        <f t="shared" si="585"/>
        <v>3.2299741602067182E-3</v>
      </c>
      <c r="AP1001" s="2">
        <f t="shared" si="586"/>
        <v>0</v>
      </c>
      <c r="AR1001" t="str">
        <f t="shared" si="587"/>
        <v>Covington</v>
      </c>
      <c r="AS1001" t="s">
        <v>1516</v>
      </c>
      <c r="AT1001" s="182">
        <v>3</v>
      </c>
      <c r="AU1001" s="9">
        <v>3</v>
      </c>
      <c r="AV1001" s="98">
        <v>28</v>
      </c>
      <c r="AW1001" s="100">
        <v>31</v>
      </c>
      <c r="AX1001" s="106">
        <f t="shared" si="588"/>
        <v>28031</v>
      </c>
      <c r="AZ1001" s="7" t="s">
        <v>2975</v>
      </c>
      <c r="BA1001" t="s">
        <v>3208</v>
      </c>
      <c r="BB1001" s="177"/>
    </row>
    <row r="1002" spans="1:54" hidden="1" outlineLevel="1">
      <c r="A1002" t="s">
        <v>2259</v>
      </c>
      <c r="B1002" t="s">
        <v>1516</v>
      </c>
      <c r="C1002" s="1">
        <f t="shared" si="571"/>
        <v>7671</v>
      </c>
      <c r="D1002" s="7">
        <f>IF(P1002&gt;0,RANK(P1002,(P1002:R1002,S1002:AG1002)),0)</f>
        <v>1</v>
      </c>
      <c r="E1002" s="7">
        <f>IF(Q1002&gt;0,RANK(Q1002,(P1002:R1002,S1002:AG1002)),0)</f>
        <v>0</v>
      </c>
      <c r="F1002" s="7">
        <f>IF(R1002&gt;0,RANK(R1002,(P1002:R1002,S1002:AG1002)),0)</f>
        <v>2</v>
      </c>
      <c r="G1002" s="7">
        <f>IF(S1002&gt;0,RANK(S1002,(P1002:R1002,S1002:AG1002)),0)</f>
        <v>3</v>
      </c>
      <c r="H1002" s="49">
        <f t="shared" si="572"/>
        <v>3601</v>
      </c>
      <c r="I1002" s="178">
        <f t="shared" si="573"/>
        <v>0.46943032199191759</v>
      </c>
      <c r="J1002" s="2"/>
      <c r="K1002" s="2">
        <f t="shared" si="574"/>
        <v>0.73262938339199579</v>
      </c>
      <c r="L1002" s="2">
        <f t="shared" si="575"/>
        <v>0</v>
      </c>
      <c r="M1002" s="2">
        <f t="shared" si="576"/>
        <v>0.2631990614000782</v>
      </c>
      <c r="N1002" s="2">
        <f t="shared" si="577"/>
        <v>2.4768609047060358E-3</v>
      </c>
      <c r="O1002" s="2">
        <f t="shared" si="578"/>
        <v>1.6946943032199674E-3</v>
      </c>
      <c r="P1002" s="1">
        <v>5620</v>
      </c>
      <c r="R1002" s="1">
        <v>2019</v>
      </c>
      <c r="S1002" s="1">
        <v>19</v>
      </c>
      <c r="V1002" s="1">
        <v>7</v>
      </c>
      <c r="AC1002" s="1">
        <v>6</v>
      </c>
      <c r="AI1002" s="7">
        <f t="shared" si="579"/>
        <v>0</v>
      </c>
      <c r="AJ1002" s="7">
        <f t="shared" si="580"/>
        <v>0</v>
      </c>
      <c r="AK1002" s="7">
        <f t="shared" si="581"/>
        <v>4</v>
      </c>
      <c r="AL1002" s="7">
        <f t="shared" si="582"/>
        <v>0</v>
      </c>
      <c r="AM1002" s="2">
        <f t="shared" si="583"/>
        <v>0</v>
      </c>
      <c r="AN1002" s="2">
        <f t="shared" si="584"/>
        <v>0</v>
      </c>
      <c r="AO1002" s="2">
        <f t="shared" si="585"/>
        <v>9.1252770173380268E-4</v>
      </c>
      <c r="AP1002" s="2">
        <f t="shared" si="586"/>
        <v>0</v>
      </c>
      <c r="AR1002" t="str">
        <f t="shared" si="587"/>
        <v>DeSoto</v>
      </c>
      <c r="AS1002" t="s">
        <v>1516</v>
      </c>
      <c r="AT1002" s="182">
        <v>1</v>
      </c>
      <c r="AU1002" s="9">
        <v>1</v>
      </c>
      <c r="AV1002" s="98">
        <v>28</v>
      </c>
      <c r="AW1002" s="100">
        <v>33</v>
      </c>
      <c r="AX1002" s="106">
        <f t="shared" si="588"/>
        <v>28033</v>
      </c>
      <c r="AZ1002" s="7" t="s">
        <v>2975</v>
      </c>
      <c r="BA1002" t="s">
        <v>3208</v>
      </c>
      <c r="BB1002" s="177"/>
    </row>
    <row r="1003" spans="1:54" hidden="1" outlineLevel="1">
      <c r="A1003" t="s">
        <v>2533</v>
      </c>
      <c r="B1003" t="s">
        <v>1516</v>
      </c>
      <c r="C1003" s="1">
        <f t="shared" si="571"/>
        <v>5205</v>
      </c>
      <c r="D1003" s="7">
        <f>IF(P1003&gt;0,RANK(P1003,(P1003:R1003,S1003:AG1003)),0)</f>
        <v>1</v>
      </c>
      <c r="E1003" s="7">
        <f>IF(Q1003&gt;0,RANK(Q1003,(P1003:R1003,S1003:AG1003)),0)</f>
        <v>0</v>
      </c>
      <c r="F1003" s="7">
        <f>IF(R1003&gt;0,RANK(R1003,(P1003:R1003,S1003:AG1003)),0)</f>
        <v>2</v>
      </c>
      <c r="G1003" s="7">
        <f>IF(S1003&gt;0,RANK(S1003,(P1003:R1003,S1003:AG1003)),0)</f>
        <v>3</v>
      </c>
      <c r="H1003" s="49">
        <f t="shared" si="572"/>
        <v>2396</v>
      </c>
      <c r="I1003" s="178">
        <f t="shared" si="573"/>
        <v>0.46032660902977907</v>
      </c>
      <c r="J1003" s="2"/>
      <c r="K1003" s="2">
        <f t="shared" si="574"/>
        <v>0.72641690682036508</v>
      </c>
      <c r="L1003" s="2">
        <f t="shared" si="575"/>
        <v>0</v>
      </c>
      <c r="M1003" s="2">
        <f t="shared" si="576"/>
        <v>0.26609029779058596</v>
      </c>
      <c r="N1003" s="2">
        <f t="shared" si="577"/>
        <v>4.0345821325648411E-3</v>
      </c>
      <c r="O1003" s="2">
        <f t="shared" si="578"/>
        <v>3.4582132564841151E-3</v>
      </c>
      <c r="P1003" s="1">
        <v>3781</v>
      </c>
      <c r="R1003" s="1">
        <v>1385</v>
      </c>
      <c r="S1003" s="1">
        <v>21</v>
      </c>
      <c r="V1003" s="1">
        <v>8</v>
      </c>
      <c r="AC1003" s="1">
        <v>10</v>
      </c>
      <c r="AI1003" s="7">
        <f t="shared" si="579"/>
        <v>0</v>
      </c>
      <c r="AJ1003" s="7">
        <f t="shared" si="580"/>
        <v>0</v>
      </c>
      <c r="AK1003" s="7">
        <f t="shared" si="581"/>
        <v>4</v>
      </c>
      <c r="AL1003" s="7">
        <f t="shared" si="582"/>
        <v>0</v>
      </c>
      <c r="AM1003" s="2">
        <f t="shared" si="583"/>
        <v>0</v>
      </c>
      <c r="AN1003" s="2">
        <f t="shared" si="584"/>
        <v>0</v>
      </c>
      <c r="AO1003" s="2">
        <f t="shared" si="585"/>
        <v>1.536983669548511E-3</v>
      </c>
      <c r="AP1003" s="2">
        <f t="shared" si="586"/>
        <v>0</v>
      </c>
      <c r="AR1003" t="str">
        <f t="shared" si="587"/>
        <v>Forrest</v>
      </c>
      <c r="AS1003" t="s">
        <v>1516</v>
      </c>
      <c r="AT1003" s="182">
        <v>4</v>
      </c>
      <c r="AU1003" s="9">
        <v>4</v>
      </c>
      <c r="AV1003" s="98">
        <v>28</v>
      </c>
      <c r="AW1003" s="100">
        <v>35</v>
      </c>
      <c r="AX1003" s="106">
        <f t="shared" si="588"/>
        <v>28035</v>
      </c>
      <c r="AZ1003" s="7" t="s">
        <v>2975</v>
      </c>
      <c r="BA1003" t="s">
        <v>3208</v>
      </c>
      <c r="BB1003" s="177"/>
    </row>
    <row r="1004" spans="1:54" hidden="1" outlineLevel="1">
      <c r="A1004" t="s">
        <v>2429</v>
      </c>
      <c r="B1004" t="s">
        <v>1516</v>
      </c>
      <c r="C1004" s="1">
        <f t="shared" si="571"/>
        <v>1055</v>
      </c>
      <c r="D1004" s="7">
        <f>IF(P1004&gt;0,RANK(P1004,(P1004:R1004,S1004:AG1004)),0)</f>
        <v>1</v>
      </c>
      <c r="E1004" s="7">
        <f>IF(Q1004&gt;0,RANK(Q1004,(P1004:R1004,S1004:AG1004)),0)</f>
        <v>0</v>
      </c>
      <c r="F1004" s="7">
        <f>IF(R1004&gt;0,RANK(R1004,(P1004:R1004,S1004:AG1004)),0)</f>
        <v>2</v>
      </c>
      <c r="G1004" s="7">
        <f>IF(S1004&gt;0,RANK(S1004,(P1004:R1004,S1004:AG1004)),0)</f>
        <v>4</v>
      </c>
      <c r="H1004" s="49">
        <f t="shared" si="572"/>
        <v>398</v>
      </c>
      <c r="I1004" s="178">
        <f t="shared" si="573"/>
        <v>0.37725118483412323</v>
      </c>
      <c r="J1004" s="2"/>
      <c r="K1004" s="2">
        <f t="shared" si="574"/>
        <v>0.68246445497630337</v>
      </c>
      <c r="L1004" s="2">
        <f t="shared" si="575"/>
        <v>0</v>
      </c>
      <c r="M1004" s="2">
        <f t="shared" si="576"/>
        <v>0.30521327014218008</v>
      </c>
      <c r="N1004" s="2">
        <f t="shared" si="577"/>
        <v>4.7393364928909956E-3</v>
      </c>
      <c r="O1004" s="2">
        <f t="shared" si="578"/>
        <v>7.5829383886255528E-3</v>
      </c>
      <c r="P1004" s="1">
        <v>720</v>
      </c>
      <c r="R1004" s="1">
        <v>322</v>
      </c>
      <c r="S1004" s="1">
        <v>5</v>
      </c>
      <c r="V1004" s="1">
        <v>8</v>
      </c>
      <c r="AC1004" s="1">
        <v>0</v>
      </c>
      <c r="AI1004" s="7">
        <f t="shared" si="579"/>
        <v>0</v>
      </c>
      <c r="AJ1004" s="7">
        <f t="shared" si="580"/>
        <v>0</v>
      </c>
      <c r="AK1004" s="7">
        <f t="shared" si="581"/>
        <v>3</v>
      </c>
      <c r="AL1004" s="7">
        <f t="shared" si="582"/>
        <v>0</v>
      </c>
      <c r="AM1004" s="2">
        <f t="shared" si="583"/>
        <v>0</v>
      </c>
      <c r="AN1004" s="2">
        <f t="shared" si="584"/>
        <v>0</v>
      </c>
      <c r="AO1004" s="2">
        <f t="shared" si="585"/>
        <v>7.5829383886255926E-3</v>
      </c>
      <c r="AP1004" s="2">
        <f t="shared" si="586"/>
        <v>0</v>
      </c>
      <c r="AR1004" t="str">
        <f t="shared" si="587"/>
        <v>Franklin</v>
      </c>
      <c r="AS1004" t="s">
        <v>1516</v>
      </c>
      <c r="AT1004" s="182">
        <v>3</v>
      </c>
      <c r="AU1004" s="9">
        <v>3</v>
      </c>
      <c r="AV1004" s="98">
        <v>28</v>
      </c>
      <c r="AW1004" s="100">
        <v>37</v>
      </c>
      <c r="AX1004" s="106">
        <f t="shared" si="588"/>
        <v>28037</v>
      </c>
      <c r="AZ1004" s="7" t="s">
        <v>2975</v>
      </c>
      <c r="BA1004" t="s">
        <v>3208</v>
      </c>
      <c r="BB1004" s="177"/>
    </row>
    <row r="1005" spans="1:54" hidden="1" outlineLevel="1">
      <c r="A1005" t="s">
        <v>3236</v>
      </c>
      <c r="B1005" t="s">
        <v>1516</v>
      </c>
      <c r="C1005" s="1">
        <f t="shared" si="571"/>
        <v>512</v>
      </c>
      <c r="D1005" s="7">
        <f>IF(P1005&gt;0,RANK(P1005,(P1005:R1005,S1005:AG1005)),0)</f>
        <v>1</v>
      </c>
      <c r="E1005" s="7">
        <f>IF(Q1005&gt;0,RANK(Q1005,(P1005:R1005,S1005:AG1005)),0)</f>
        <v>0</v>
      </c>
      <c r="F1005" s="7">
        <f>IF(R1005&gt;0,RANK(R1005,(P1005:R1005,S1005:AG1005)),0)</f>
        <v>2</v>
      </c>
      <c r="G1005" s="7">
        <f>IF(S1005&gt;0,RANK(S1005,(P1005:R1005,S1005:AG1005)),0)</f>
        <v>3</v>
      </c>
      <c r="H1005" s="49">
        <f t="shared" si="572"/>
        <v>242</v>
      </c>
      <c r="I1005" s="178">
        <f t="shared" si="573"/>
        <v>0.47265625</v>
      </c>
      <c r="J1005" s="2"/>
      <c r="K1005" s="2">
        <f t="shared" si="574"/>
        <v>0.72265625</v>
      </c>
      <c r="L1005" s="2">
        <f t="shared" si="575"/>
        <v>0</v>
      </c>
      <c r="M1005" s="2">
        <f t="shared" si="576"/>
        <v>0.25</v>
      </c>
      <c r="N1005" s="2">
        <f t="shared" si="577"/>
        <v>1.5625E-2</v>
      </c>
      <c r="O1005" s="2">
        <f t="shared" si="578"/>
        <v>1.171875E-2</v>
      </c>
      <c r="P1005" s="1">
        <v>370</v>
      </c>
      <c r="R1005" s="1">
        <v>128</v>
      </c>
      <c r="S1005" s="1">
        <v>8</v>
      </c>
      <c r="V1005" s="1">
        <v>5</v>
      </c>
      <c r="AC1005" s="1">
        <v>1</v>
      </c>
      <c r="AI1005" s="7">
        <f t="shared" si="579"/>
        <v>0</v>
      </c>
      <c r="AJ1005" s="7">
        <f t="shared" si="580"/>
        <v>0</v>
      </c>
      <c r="AK1005" s="7">
        <f t="shared" si="581"/>
        <v>4</v>
      </c>
      <c r="AL1005" s="7">
        <f t="shared" si="582"/>
        <v>0</v>
      </c>
      <c r="AM1005" s="2">
        <f t="shared" si="583"/>
        <v>0</v>
      </c>
      <c r="AN1005" s="2">
        <f t="shared" si="584"/>
        <v>0</v>
      </c>
      <c r="AO1005" s="2">
        <f t="shared" si="585"/>
        <v>9.765625E-3</v>
      </c>
      <c r="AP1005" s="2">
        <f t="shared" si="586"/>
        <v>0</v>
      </c>
      <c r="AR1005" t="str">
        <f t="shared" si="587"/>
        <v>George</v>
      </c>
      <c r="AS1005" t="s">
        <v>1516</v>
      </c>
      <c r="AT1005" s="182">
        <v>4</v>
      </c>
      <c r="AU1005" s="9">
        <v>4</v>
      </c>
      <c r="AV1005" s="98">
        <v>28</v>
      </c>
      <c r="AW1005" s="100">
        <v>39</v>
      </c>
      <c r="AX1005" s="106">
        <f t="shared" si="588"/>
        <v>28039</v>
      </c>
      <c r="AZ1005" s="7" t="s">
        <v>2975</v>
      </c>
      <c r="BA1005" t="s">
        <v>3208</v>
      </c>
      <c r="BB1005" s="177"/>
    </row>
    <row r="1006" spans="1:54" hidden="1" outlineLevel="1">
      <c r="A1006" t="s">
        <v>1318</v>
      </c>
      <c r="B1006" t="s">
        <v>1516</v>
      </c>
      <c r="C1006" s="1">
        <f t="shared" si="571"/>
        <v>445</v>
      </c>
      <c r="D1006" s="7">
        <f>IF(P1006&gt;0,RANK(P1006,(P1006:R1006,S1006:AG1006)),0)</f>
        <v>1</v>
      </c>
      <c r="E1006" s="7">
        <f>IF(Q1006&gt;0,RANK(Q1006,(P1006:R1006,S1006:AG1006)),0)</f>
        <v>0</v>
      </c>
      <c r="F1006" s="7">
        <f>IF(R1006&gt;0,RANK(R1006,(P1006:R1006,S1006:AG1006)),0)</f>
        <v>2</v>
      </c>
      <c r="G1006" s="7">
        <f>IF(S1006&gt;0,RANK(S1006,(P1006:R1006,S1006:AG1006)),0)</f>
        <v>5</v>
      </c>
      <c r="H1006" s="49">
        <f t="shared" si="572"/>
        <v>313</v>
      </c>
      <c r="I1006" s="178">
        <f t="shared" si="573"/>
        <v>0.70337078651685392</v>
      </c>
      <c r="J1006" s="2"/>
      <c r="K1006" s="2">
        <f t="shared" si="574"/>
        <v>0.84044943820224716</v>
      </c>
      <c r="L1006" s="2">
        <f t="shared" si="575"/>
        <v>0</v>
      </c>
      <c r="M1006" s="2">
        <f t="shared" si="576"/>
        <v>0.13707865168539327</v>
      </c>
      <c r="N1006" s="2">
        <f t="shared" si="577"/>
        <v>2.2471910112359553E-3</v>
      </c>
      <c r="O1006" s="2">
        <f t="shared" si="578"/>
        <v>2.0224719101123622E-2</v>
      </c>
      <c r="P1006" s="1">
        <v>374</v>
      </c>
      <c r="R1006" s="1">
        <v>61</v>
      </c>
      <c r="S1006" s="1">
        <v>1</v>
      </c>
      <c r="V1006" s="1">
        <v>5</v>
      </c>
      <c r="AC1006" s="1">
        <v>4</v>
      </c>
      <c r="AI1006" s="7">
        <f t="shared" si="579"/>
        <v>0</v>
      </c>
      <c r="AJ1006" s="7">
        <f t="shared" si="580"/>
        <v>0</v>
      </c>
      <c r="AK1006" s="7">
        <f t="shared" si="581"/>
        <v>3</v>
      </c>
      <c r="AL1006" s="7">
        <f t="shared" si="582"/>
        <v>0</v>
      </c>
      <c r="AM1006" s="2">
        <f t="shared" si="583"/>
        <v>0</v>
      </c>
      <c r="AN1006" s="2">
        <f t="shared" si="584"/>
        <v>0</v>
      </c>
      <c r="AO1006" s="2">
        <f t="shared" si="585"/>
        <v>1.1235955056179775E-2</v>
      </c>
      <c r="AP1006" s="2">
        <f t="shared" si="586"/>
        <v>0</v>
      </c>
      <c r="AR1006" t="str">
        <f t="shared" si="587"/>
        <v>Greene</v>
      </c>
      <c r="AS1006" t="s">
        <v>1516</v>
      </c>
      <c r="AT1006" s="182">
        <v>4</v>
      </c>
      <c r="AU1006" s="9">
        <v>4</v>
      </c>
      <c r="AV1006" s="98">
        <v>28</v>
      </c>
      <c r="AW1006" s="100">
        <v>41</v>
      </c>
      <c r="AX1006" s="106">
        <f t="shared" si="588"/>
        <v>28041</v>
      </c>
      <c r="AZ1006" s="7" t="s">
        <v>2975</v>
      </c>
      <c r="BA1006" t="s">
        <v>3208</v>
      </c>
      <c r="BB1006" s="177"/>
    </row>
    <row r="1007" spans="1:54" hidden="1" outlineLevel="1">
      <c r="A1007" t="s">
        <v>3237</v>
      </c>
      <c r="B1007" t="s">
        <v>1516</v>
      </c>
      <c r="C1007" s="1">
        <f t="shared" si="571"/>
        <v>2082</v>
      </c>
      <c r="D1007" s="7">
        <f>IF(P1007&gt;0,RANK(P1007,(P1007:R1007,S1007:AG1007)),0)</f>
        <v>1</v>
      </c>
      <c r="E1007" s="7">
        <f>IF(Q1007&gt;0,RANK(Q1007,(P1007:R1007,S1007:AG1007)),0)</f>
        <v>0</v>
      </c>
      <c r="F1007" s="7">
        <f>IF(R1007&gt;0,RANK(R1007,(P1007:R1007,S1007:AG1007)),0)</f>
        <v>2</v>
      </c>
      <c r="G1007" s="7">
        <f>IF(S1007&gt;0,RANK(S1007,(P1007:R1007,S1007:AG1007)),0)</f>
        <v>3</v>
      </c>
      <c r="H1007" s="49">
        <f t="shared" si="572"/>
        <v>1546</v>
      </c>
      <c r="I1007" s="178">
        <f t="shared" si="573"/>
        <v>0.7425552353506244</v>
      </c>
      <c r="J1007" s="2"/>
      <c r="K1007" s="2">
        <f t="shared" si="574"/>
        <v>0.86647454370797306</v>
      </c>
      <c r="L1007" s="2">
        <f t="shared" si="575"/>
        <v>0</v>
      </c>
      <c r="M1007" s="2">
        <f t="shared" si="576"/>
        <v>0.1239193083573487</v>
      </c>
      <c r="N1007" s="2">
        <f t="shared" si="577"/>
        <v>4.8030739673390974E-3</v>
      </c>
      <c r="O1007" s="2">
        <f t="shared" si="578"/>
        <v>4.8030739673391495E-3</v>
      </c>
      <c r="P1007" s="1">
        <v>1804</v>
      </c>
      <c r="R1007" s="1">
        <v>258</v>
      </c>
      <c r="S1007" s="1">
        <v>10</v>
      </c>
      <c r="V1007" s="1">
        <v>5</v>
      </c>
      <c r="AC1007" s="1">
        <v>5</v>
      </c>
      <c r="AI1007" s="7">
        <f t="shared" si="579"/>
        <v>0</v>
      </c>
      <c r="AJ1007" s="7">
        <f t="shared" si="580"/>
        <v>0</v>
      </c>
      <c r="AK1007" s="7">
        <f t="shared" si="581"/>
        <v>4</v>
      </c>
      <c r="AL1007" s="7">
        <f t="shared" si="582"/>
        <v>0</v>
      </c>
      <c r="AM1007" s="2">
        <f t="shared" si="583"/>
        <v>0</v>
      </c>
      <c r="AN1007" s="2">
        <f t="shared" si="584"/>
        <v>0</v>
      </c>
      <c r="AO1007" s="2">
        <f t="shared" si="585"/>
        <v>2.4015369836695487E-3</v>
      </c>
      <c r="AP1007" s="2">
        <f t="shared" si="586"/>
        <v>0</v>
      </c>
      <c r="AR1007" t="str">
        <f t="shared" si="587"/>
        <v>Grenada</v>
      </c>
      <c r="AS1007" t="s">
        <v>1516</v>
      </c>
      <c r="AT1007" s="182">
        <v>2</v>
      </c>
      <c r="AU1007" s="9">
        <v>1</v>
      </c>
      <c r="AV1007" s="98">
        <v>28</v>
      </c>
      <c r="AW1007" s="100">
        <v>43</v>
      </c>
      <c r="AX1007" s="106">
        <f t="shared" si="588"/>
        <v>28043</v>
      </c>
      <c r="AZ1007" s="7" t="s">
        <v>2975</v>
      </c>
      <c r="BA1007" t="s">
        <v>3208</v>
      </c>
      <c r="BB1007" s="177"/>
    </row>
    <row r="1008" spans="1:54" hidden="1" outlineLevel="1">
      <c r="A1008" t="s">
        <v>695</v>
      </c>
      <c r="B1008" t="s">
        <v>1516</v>
      </c>
      <c r="C1008" s="1">
        <f t="shared" si="571"/>
        <v>1506</v>
      </c>
      <c r="D1008" s="7">
        <f>IF(P1008&gt;0,RANK(P1008,(P1008:R1008,S1008:AG1008)),0)</f>
        <v>1</v>
      </c>
      <c r="E1008" s="7">
        <f>IF(Q1008&gt;0,RANK(Q1008,(P1008:R1008,S1008:AG1008)),0)</f>
        <v>0</v>
      </c>
      <c r="F1008" s="7">
        <f>IF(R1008&gt;0,RANK(R1008,(P1008:R1008,S1008:AG1008)),0)</f>
        <v>2</v>
      </c>
      <c r="G1008" s="7">
        <f>IF(S1008&gt;0,RANK(S1008,(P1008:R1008,S1008:AG1008)),0)</f>
        <v>4</v>
      </c>
      <c r="H1008" s="49">
        <f t="shared" si="572"/>
        <v>395</v>
      </c>
      <c r="I1008" s="178">
        <f t="shared" si="573"/>
        <v>0.26228419654714474</v>
      </c>
      <c r="J1008" s="2"/>
      <c r="K1008" s="2">
        <f t="shared" si="574"/>
        <v>0.6248339973439575</v>
      </c>
      <c r="L1008" s="2">
        <f t="shared" si="575"/>
        <v>0</v>
      </c>
      <c r="M1008" s="2">
        <f t="shared" si="576"/>
        <v>0.36254980079681276</v>
      </c>
      <c r="N1008" s="2">
        <f t="shared" si="577"/>
        <v>4.6480743691899072E-3</v>
      </c>
      <c r="O1008" s="2">
        <f t="shared" si="578"/>
        <v>7.9681274900398301E-3</v>
      </c>
      <c r="P1008" s="1">
        <v>941</v>
      </c>
      <c r="R1008" s="1">
        <v>546</v>
      </c>
      <c r="S1008" s="1">
        <v>7</v>
      </c>
      <c r="V1008" s="1">
        <v>4</v>
      </c>
      <c r="AC1008" s="1">
        <v>8</v>
      </c>
      <c r="AI1008" s="7">
        <f t="shared" si="579"/>
        <v>0</v>
      </c>
      <c r="AJ1008" s="7">
        <f t="shared" si="580"/>
        <v>0</v>
      </c>
      <c r="AK1008" s="7">
        <f t="shared" si="581"/>
        <v>4</v>
      </c>
      <c r="AL1008" s="7">
        <f t="shared" si="582"/>
        <v>0</v>
      </c>
      <c r="AM1008" s="2">
        <f t="shared" si="583"/>
        <v>0</v>
      </c>
      <c r="AN1008" s="2">
        <f t="shared" si="584"/>
        <v>0</v>
      </c>
      <c r="AO1008" s="2">
        <f t="shared" si="585"/>
        <v>2.6560424966799467E-3</v>
      </c>
      <c r="AP1008" s="2">
        <f t="shared" si="586"/>
        <v>0</v>
      </c>
      <c r="AR1008" t="str">
        <f t="shared" si="587"/>
        <v>Hancock</v>
      </c>
      <c r="AS1008" t="s">
        <v>1516</v>
      </c>
      <c r="AT1008" s="182">
        <v>4</v>
      </c>
      <c r="AU1008" s="9">
        <v>4</v>
      </c>
      <c r="AV1008" s="98">
        <v>28</v>
      </c>
      <c r="AW1008" s="100">
        <v>45</v>
      </c>
      <c r="AX1008" s="106">
        <f t="shared" si="588"/>
        <v>28045</v>
      </c>
      <c r="AZ1008" s="7" t="s">
        <v>2975</v>
      </c>
      <c r="BA1008" t="s">
        <v>3208</v>
      </c>
      <c r="BB1008" s="177"/>
    </row>
    <row r="1009" spans="1:54" hidden="1" outlineLevel="1">
      <c r="A1009" t="s">
        <v>1837</v>
      </c>
      <c r="B1009" t="s">
        <v>1516</v>
      </c>
      <c r="C1009" s="1">
        <f t="shared" si="571"/>
        <v>9358</v>
      </c>
      <c r="D1009" s="7">
        <f>IF(P1009&gt;0,RANK(P1009,(P1009:R1009,S1009:AG1009)),0)</f>
        <v>1</v>
      </c>
      <c r="E1009" s="7">
        <f>IF(Q1009&gt;0,RANK(Q1009,(P1009:R1009,S1009:AG1009)),0)</f>
        <v>0</v>
      </c>
      <c r="F1009" s="7">
        <f>IF(R1009&gt;0,RANK(R1009,(P1009:R1009,S1009:AG1009)),0)</f>
        <v>2</v>
      </c>
      <c r="G1009" s="7">
        <f>IF(S1009&gt;0,RANK(S1009,(P1009:R1009,S1009:AG1009)),0)</f>
        <v>4</v>
      </c>
      <c r="H1009" s="49">
        <f t="shared" si="572"/>
        <v>4600</v>
      </c>
      <c r="I1009" s="178">
        <f t="shared" si="573"/>
        <v>0.49155802521906389</v>
      </c>
      <c r="J1009" s="2"/>
      <c r="K1009" s="2">
        <f t="shared" si="574"/>
        <v>0.74214575764052149</v>
      </c>
      <c r="L1009" s="2">
        <f t="shared" si="575"/>
        <v>0</v>
      </c>
      <c r="M1009" s="2">
        <f t="shared" si="576"/>
        <v>0.2505877324214576</v>
      </c>
      <c r="N1009" s="2">
        <f t="shared" si="577"/>
        <v>2.3509296858303056E-3</v>
      </c>
      <c r="O1009" s="2">
        <f t="shared" si="578"/>
        <v>4.9155802521906097E-3</v>
      </c>
      <c r="P1009" s="1">
        <v>6945</v>
      </c>
      <c r="R1009" s="1">
        <v>2345</v>
      </c>
      <c r="S1009" s="1">
        <v>22</v>
      </c>
      <c r="V1009" s="1">
        <v>31</v>
      </c>
      <c r="AC1009" s="1">
        <v>15</v>
      </c>
      <c r="AI1009" s="7">
        <f t="shared" si="579"/>
        <v>0</v>
      </c>
      <c r="AJ1009" s="7">
        <f t="shared" si="580"/>
        <v>0</v>
      </c>
      <c r="AK1009" s="7">
        <f t="shared" si="581"/>
        <v>3</v>
      </c>
      <c r="AL1009" s="7">
        <f t="shared" si="582"/>
        <v>0</v>
      </c>
      <c r="AM1009" s="2">
        <f t="shared" si="583"/>
        <v>0</v>
      </c>
      <c r="AN1009" s="2">
        <f t="shared" si="584"/>
        <v>0</v>
      </c>
      <c r="AO1009" s="2">
        <f t="shared" si="585"/>
        <v>3.3126736482154305E-3</v>
      </c>
      <c r="AP1009" s="2">
        <f t="shared" si="586"/>
        <v>0</v>
      </c>
      <c r="AR1009" t="str">
        <f t="shared" si="587"/>
        <v>Harrison</v>
      </c>
      <c r="AS1009" t="s">
        <v>1516</v>
      </c>
      <c r="AT1009" s="182">
        <v>4</v>
      </c>
      <c r="AU1009" s="9">
        <v>4</v>
      </c>
      <c r="AV1009" s="98">
        <v>28</v>
      </c>
      <c r="AW1009" s="100">
        <v>47</v>
      </c>
      <c r="AX1009" s="106">
        <f t="shared" si="588"/>
        <v>28047</v>
      </c>
      <c r="AZ1009" s="7" t="s">
        <v>2975</v>
      </c>
      <c r="BA1009" t="s">
        <v>3208</v>
      </c>
      <c r="BB1009" s="177"/>
    </row>
    <row r="1010" spans="1:54" hidden="1" outlineLevel="1">
      <c r="A1010" t="s">
        <v>2608</v>
      </c>
      <c r="B1010" t="s">
        <v>1516</v>
      </c>
      <c r="C1010" s="1">
        <f t="shared" si="571"/>
        <v>38315</v>
      </c>
      <c r="D1010" s="7">
        <f>IF(P1010&gt;0,RANK(P1010,(P1010:R1010,S1010:AG1010)),0)</f>
        <v>1</v>
      </c>
      <c r="E1010" s="7">
        <f>IF(Q1010&gt;0,RANK(Q1010,(P1010:R1010,S1010:AG1010)),0)</f>
        <v>0</v>
      </c>
      <c r="F1010" s="7">
        <f>IF(R1010&gt;0,RANK(R1010,(P1010:R1010,S1010:AG1010)),0)</f>
        <v>2</v>
      </c>
      <c r="G1010" s="7">
        <f>IF(S1010&gt;0,RANK(S1010,(P1010:R1010,S1010:AG1010)),0)</f>
        <v>4</v>
      </c>
      <c r="H1010" s="49">
        <f t="shared" si="572"/>
        <v>26308</v>
      </c>
      <c r="I1010" s="178">
        <f t="shared" si="573"/>
        <v>0.68662403758319202</v>
      </c>
      <c r="J1010" s="2"/>
      <c r="K1010" s="2">
        <f t="shared" si="574"/>
        <v>0.84058462743051021</v>
      </c>
      <c r="L1010" s="2">
        <f t="shared" si="575"/>
        <v>0</v>
      </c>
      <c r="M1010" s="2">
        <f t="shared" si="576"/>
        <v>0.15396058984731828</v>
      </c>
      <c r="N1010" s="2">
        <f t="shared" si="577"/>
        <v>9.1348036017225632E-4</v>
      </c>
      <c r="O1010" s="2">
        <f t="shared" si="578"/>
        <v>4.5413023619992523E-3</v>
      </c>
      <c r="P1010" s="1">
        <v>32207</v>
      </c>
      <c r="R1010" s="1">
        <v>5899</v>
      </c>
      <c r="S1010" s="1">
        <v>35</v>
      </c>
      <c r="V1010" s="1">
        <v>150</v>
      </c>
      <c r="AC1010" s="1">
        <v>24</v>
      </c>
      <c r="AI1010" s="7">
        <f t="shared" si="579"/>
        <v>0</v>
      </c>
      <c r="AJ1010" s="7">
        <f t="shared" si="580"/>
        <v>0</v>
      </c>
      <c r="AK1010" s="7">
        <f t="shared" si="581"/>
        <v>3</v>
      </c>
      <c r="AL1010" s="7">
        <f t="shared" si="582"/>
        <v>0</v>
      </c>
      <c r="AM1010" s="2">
        <f t="shared" si="583"/>
        <v>0</v>
      </c>
      <c r="AN1010" s="2">
        <f t="shared" si="584"/>
        <v>0</v>
      </c>
      <c r="AO1010" s="2">
        <f t="shared" si="585"/>
        <v>3.9149158293096701E-3</v>
      </c>
      <c r="AP1010" s="2">
        <f t="shared" si="586"/>
        <v>0</v>
      </c>
      <c r="AR1010" t="str">
        <f t="shared" si="587"/>
        <v>Hinds</v>
      </c>
      <c r="AS1010" t="s">
        <v>1516</v>
      </c>
      <c r="AT1010" s="182"/>
      <c r="AU1010" s="9"/>
      <c r="AV1010" s="98">
        <v>28</v>
      </c>
      <c r="AW1010" s="100">
        <v>49</v>
      </c>
      <c r="AX1010" s="106">
        <f t="shared" si="588"/>
        <v>28049</v>
      </c>
      <c r="AZ1010" s="7" t="s">
        <v>2975</v>
      </c>
      <c r="BA1010" t="s">
        <v>3208</v>
      </c>
      <c r="BB1010" s="177"/>
    </row>
    <row r="1011" spans="1:54" hidden="1" outlineLevel="1">
      <c r="A1011" t="s">
        <v>258</v>
      </c>
      <c r="B1011" t="s">
        <v>1516</v>
      </c>
      <c r="C1011" s="1">
        <f t="shared" si="571"/>
        <v>3556</v>
      </c>
      <c r="D1011" s="7">
        <f>IF(P1011&gt;0,RANK(P1011,(P1011:R1011,S1011:AG1011)),0)</f>
        <v>1</v>
      </c>
      <c r="E1011" s="7">
        <f>IF(Q1011&gt;0,RANK(Q1011,(P1011:R1011,S1011:AG1011)),0)</f>
        <v>0</v>
      </c>
      <c r="F1011" s="7">
        <f>IF(R1011&gt;0,RANK(R1011,(P1011:R1011,S1011:AG1011)),0)</f>
        <v>2</v>
      </c>
      <c r="G1011" s="7">
        <f>IF(S1011&gt;0,RANK(S1011,(P1011:R1011,S1011:AG1011)),0)</f>
        <v>4</v>
      </c>
      <c r="H1011" s="49">
        <f t="shared" si="572"/>
        <v>3070</v>
      </c>
      <c r="I1011" s="178">
        <f t="shared" si="573"/>
        <v>0.86332958380202474</v>
      </c>
      <c r="J1011" s="2"/>
      <c r="K1011" s="2">
        <f t="shared" si="574"/>
        <v>0.92829021372328457</v>
      </c>
      <c r="L1011" s="2">
        <f t="shared" si="575"/>
        <v>0</v>
      </c>
      <c r="M1011" s="2">
        <f t="shared" si="576"/>
        <v>6.4960629921259838E-2</v>
      </c>
      <c r="N1011" s="2">
        <f t="shared" si="577"/>
        <v>1.968503937007874E-3</v>
      </c>
      <c r="O1011" s="2">
        <f t="shared" si="578"/>
        <v>4.7806524184477138E-3</v>
      </c>
      <c r="P1011" s="1">
        <v>3301</v>
      </c>
      <c r="R1011" s="1">
        <v>231</v>
      </c>
      <c r="S1011" s="1">
        <v>7</v>
      </c>
      <c r="V1011" s="1">
        <v>9</v>
      </c>
      <c r="Y1011" s="1">
        <v>1</v>
      </c>
      <c r="AC1011" s="1">
        <v>7</v>
      </c>
      <c r="AI1011" s="7">
        <f t="shared" si="579"/>
        <v>0</v>
      </c>
      <c r="AJ1011" s="7">
        <f t="shared" si="580"/>
        <v>0</v>
      </c>
      <c r="AK1011" s="7">
        <f t="shared" si="581"/>
        <v>3</v>
      </c>
      <c r="AL1011" s="7">
        <f t="shared" si="582"/>
        <v>0</v>
      </c>
      <c r="AM1011" s="2">
        <f t="shared" si="583"/>
        <v>0</v>
      </c>
      <c r="AN1011" s="2">
        <f t="shared" si="584"/>
        <v>0</v>
      </c>
      <c r="AO1011" s="2">
        <f t="shared" si="585"/>
        <v>2.530933633295838E-3</v>
      </c>
      <c r="AP1011" s="2">
        <f t="shared" si="586"/>
        <v>0</v>
      </c>
      <c r="AR1011" t="str">
        <f t="shared" si="587"/>
        <v>Holmes</v>
      </c>
      <c r="AS1011" t="s">
        <v>1516</v>
      </c>
      <c r="AT1011" s="182">
        <v>2</v>
      </c>
      <c r="AU1011" s="9">
        <v>2</v>
      </c>
      <c r="AV1011" s="98">
        <v>28</v>
      </c>
      <c r="AW1011" s="100">
        <v>51</v>
      </c>
      <c r="AX1011" s="106">
        <f t="shared" si="588"/>
        <v>28051</v>
      </c>
      <c r="AZ1011" s="7" t="s">
        <v>2975</v>
      </c>
      <c r="BA1011" t="s">
        <v>3208</v>
      </c>
      <c r="BB1011" s="177"/>
    </row>
    <row r="1012" spans="1:54" hidden="1" outlineLevel="1">
      <c r="A1012" t="s">
        <v>1887</v>
      </c>
      <c r="B1012" t="s">
        <v>1516</v>
      </c>
      <c r="C1012" s="1">
        <f t="shared" si="571"/>
        <v>1682</v>
      </c>
      <c r="D1012" s="7">
        <f>IF(P1012&gt;0,RANK(P1012,(P1012:R1012,S1012:AG1012)),0)</f>
        <v>1</v>
      </c>
      <c r="E1012" s="7">
        <f>IF(Q1012&gt;0,RANK(Q1012,(P1012:R1012,S1012:AG1012)),0)</f>
        <v>0</v>
      </c>
      <c r="F1012" s="7">
        <f>IF(R1012&gt;0,RANK(R1012,(P1012:R1012,S1012:AG1012)),0)</f>
        <v>2</v>
      </c>
      <c r="G1012" s="7">
        <f>IF(S1012&gt;0,RANK(S1012,(P1012:R1012,S1012:AG1012)),0)</f>
        <v>4</v>
      </c>
      <c r="H1012" s="49">
        <f t="shared" si="572"/>
        <v>1464</v>
      </c>
      <c r="I1012" s="178">
        <f t="shared" si="573"/>
        <v>0.87039239001189062</v>
      </c>
      <c r="J1012" s="2"/>
      <c r="K1012" s="2">
        <f t="shared" si="574"/>
        <v>0.92390011890606416</v>
      </c>
      <c r="L1012" s="2">
        <f t="shared" si="575"/>
        <v>0</v>
      </c>
      <c r="M1012" s="2">
        <f t="shared" si="576"/>
        <v>5.3507728894173601E-2</v>
      </c>
      <c r="N1012" s="2">
        <f t="shared" si="577"/>
        <v>6.5398335315101069E-3</v>
      </c>
      <c r="O1012" s="2">
        <f t="shared" si="578"/>
        <v>1.605231866825213E-2</v>
      </c>
      <c r="P1012" s="1">
        <v>1554</v>
      </c>
      <c r="R1012" s="1">
        <v>90</v>
      </c>
      <c r="S1012" s="1">
        <v>11</v>
      </c>
      <c r="V1012" s="1">
        <v>19</v>
      </c>
      <c r="AC1012" s="1">
        <v>8</v>
      </c>
      <c r="AI1012" s="7">
        <f t="shared" si="579"/>
        <v>0</v>
      </c>
      <c r="AJ1012" s="7">
        <f t="shared" si="580"/>
        <v>0</v>
      </c>
      <c r="AK1012" s="7">
        <f t="shared" si="581"/>
        <v>3</v>
      </c>
      <c r="AL1012" s="7">
        <f t="shared" si="582"/>
        <v>0</v>
      </c>
      <c r="AM1012" s="2">
        <f t="shared" si="583"/>
        <v>0</v>
      </c>
      <c r="AN1012" s="2">
        <f t="shared" si="584"/>
        <v>0</v>
      </c>
      <c r="AO1012" s="2">
        <f t="shared" si="585"/>
        <v>1.1296076099881093E-2</v>
      </c>
      <c r="AP1012" s="2">
        <f t="shared" si="586"/>
        <v>0</v>
      </c>
      <c r="AR1012" t="str">
        <f t="shared" si="587"/>
        <v>Humphreys</v>
      </c>
      <c r="AS1012" t="s">
        <v>1516</v>
      </c>
      <c r="AT1012" s="182">
        <v>2</v>
      </c>
      <c r="AU1012" s="9">
        <v>2</v>
      </c>
      <c r="AV1012" s="98">
        <v>28</v>
      </c>
      <c r="AW1012" s="100">
        <v>53</v>
      </c>
      <c r="AX1012" s="106">
        <f t="shared" si="588"/>
        <v>28053</v>
      </c>
      <c r="AZ1012" s="7" t="s">
        <v>2975</v>
      </c>
      <c r="BA1012" t="s">
        <v>3208</v>
      </c>
      <c r="BB1012" s="177"/>
    </row>
    <row r="1013" spans="1:54" hidden="1" outlineLevel="1">
      <c r="A1013" t="s">
        <v>36</v>
      </c>
      <c r="B1013" t="s">
        <v>1516</v>
      </c>
      <c r="C1013" s="1">
        <f t="shared" si="571"/>
        <v>198</v>
      </c>
      <c r="D1013" s="7">
        <f>IF(P1013&gt;0,RANK(P1013,(P1013:R1013,S1013:AG1013)),0)</f>
        <v>1</v>
      </c>
      <c r="E1013" s="7">
        <f>IF(Q1013&gt;0,RANK(Q1013,(P1013:R1013,S1013:AG1013)),0)</f>
        <v>0</v>
      </c>
      <c r="F1013" s="7">
        <f>IF(R1013&gt;0,RANK(R1013,(P1013:R1013,S1013:AG1013)),0)</f>
        <v>2</v>
      </c>
      <c r="G1013" s="7">
        <f>IF(S1013&gt;0,RANK(S1013,(P1013:R1013,S1013:AG1013)),0)</f>
        <v>3</v>
      </c>
      <c r="H1013" s="49">
        <f t="shared" si="572"/>
        <v>155</v>
      </c>
      <c r="I1013" s="178">
        <f t="shared" si="573"/>
        <v>0.78282828282828287</v>
      </c>
      <c r="J1013" s="2"/>
      <c r="K1013" s="2">
        <f t="shared" si="574"/>
        <v>0.88383838383838387</v>
      </c>
      <c r="L1013" s="2">
        <f t="shared" si="575"/>
        <v>0</v>
      </c>
      <c r="M1013" s="2">
        <f t="shared" si="576"/>
        <v>0.10101010101010101</v>
      </c>
      <c r="N1013" s="2">
        <f t="shared" si="577"/>
        <v>5.0505050505050509E-3</v>
      </c>
      <c r="O1013" s="2">
        <f t="shared" si="578"/>
        <v>1.0101010101010072E-2</v>
      </c>
      <c r="P1013" s="1">
        <v>175</v>
      </c>
      <c r="R1013" s="1">
        <v>20</v>
      </c>
      <c r="S1013" s="1">
        <v>1</v>
      </c>
      <c r="V1013" s="1">
        <v>1</v>
      </c>
      <c r="AC1013" s="1">
        <v>1</v>
      </c>
      <c r="AI1013" s="7">
        <f t="shared" si="579"/>
        <v>0</v>
      </c>
      <c r="AJ1013" s="7">
        <f t="shared" si="580"/>
        <v>0</v>
      </c>
      <c r="AK1013" s="7">
        <f t="shared" si="581"/>
        <v>3</v>
      </c>
      <c r="AL1013" s="7">
        <f t="shared" si="582"/>
        <v>0</v>
      </c>
      <c r="AM1013" s="2">
        <f t="shared" si="583"/>
        <v>0</v>
      </c>
      <c r="AN1013" s="2">
        <f t="shared" si="584"/>
        <v>0</v>
      </c>
      <c r="AO1013" s="2">
        <f t="shared" si="585"/>
        <v>5.0505050505050509E-3</v>
      </c>
      <c r="AP1013" s="2">
        <f t="shared" si="586"/>
        <v>0</v>
      </c>
      <c r="AR1013" t="str">
        <f t="shared" si="587"/>
        <v>Issaquena</v>
      </c>
      <c r="AS1013" t="s">
        <v>1516</v>
      </c>
      <c r="AT1013" s="182">
        <v>2</v>
      </c>
      <c r="AU1013" s="9">
        <v>2</v>
      </c>
      <c r="AV1013" s="98">
        <v>28</v>
      </c>
      <c r="AW1013" s="100">
        <v>55</v>
      </c>
      <c r="AX1013" s="106">
        <f t="shared" si="588"/>
        <v>28055</v>
      </c>
      <c r="AZ1013" s="7" t="s">
        <v>2975</v>
      </c>
      <c r="BA1013" t="s">
        <v>3208</v>
      </c>
      <c r="BB1013" s="177"/>
    </row>
    <row r="1014" spans="1:54" hidden="1" outlineLevel="1">
      <c r="A1014" t="s">
        <v>1220</v>
      </c>
      <c r="B1014" t="s">
        <v>1516</v>
      </c>
      <c r="C1014" s="1">
        <f t="shared" si="571"/>
        <v>563</v>
      </c>
      <c r="D1014" s="7">
        <f>IF(P1014&gt;0,RANK(P1014,(P1014:R1014,S1014:AG1014)),0)</f>
        <v>1</v>
      </c>
      <c r="E1014" s="7">
        <f>IF(Q1014&gt;0,RANK(Q1014,(P1014:R1014,S1014:AG1014)),0)</f>
        <v>0</v>
      </c>
      <c r="F1014" s="7">
        <f>IF(R1014&gt;0,RANK(R1014,(P1014:R1014,S1014:AG1014)),0)</f>
        <v>2</v>
      </c>
      <c r="G1014" s="7">
        <f>IF(S1014&gt;0,RANK(S1014,(P1014:R1014,S1014:AG1014)),0)</f>
        <v>5</v>
      </c>
      <c r="H1014" s="49">
        <f t="shared" si="572"/>
        <v>232</v>
      </c>
      <c r="I1014" s="178">
        <f t="shared" si="573"/>
        <v>0.41207815275310833</v>
      </c>
      <c r="J1014" s="2"/>
      <c r="K1014" s="2">
        <f t="shared" si="574"/>
        <v>0.6909413854351687</v>
      </c>
      <c r="L1014" s="2">
        <f t="shared" si="575"/>
        <v>0</v>
      </c>
      <c r="M1014" s="2">
        <f t="shared" si="576"/>
        <v>0.27886323268206037</v>
      </c>
      <c r="N1014" s="2">
        <f t="shared" si="577"/>
        <v>8.8809946714031966E-3</v>
      </c>
      <c r="O1014" s="2">
        <f t="shared" si="578"/>
        <v>2.1314387211367736E-2</v>
      </c>
      <c r="P1014" s="1">
        <v>389</v>
      </c>
      <c r="R1014" s="1">
        <v>157</v>
      </c>
      <c r="S1014" s="1">
        <v>5</v>
      </c>
      <c r="V1014" s="1">
        <v>6</v>
      </c>
      <c r="AC1014" s="1">
        <v>6</v>
      </c>
      <c r="AI1014" s="7">
        <f t="shared" si="579"/>
        <v>0</v>
      </c>
      <c r="AJ1014" s="7">
        <f t="shared" si="580"/>
        <v>0</v>
      </c>
      <c r="AK1014" s="7">
        <f t="shared" si="581"/>
        <v>3</v>
      </c>
      <c r="AL1014" s="7">
        <f t="shared" si="582"/>
        <v>0</v>
      </c>
      <c r="AM1014" s="2">
        <f t="shared" si="583"/>
        <v>0</v>
      </c>
      <c r="AN1014" s="2">
        <f t="shared" si="584"/>
        <v>0</v>
      </c>
      <c r="AO1014" s="2">
        <f t="shared" si="585"/>
        <v>1.0657193605683837E-2</v>
      </c>
      <c r="AP1014" s="2">
        <f t="shared" si="586"/>
        <v>0</v>
      </c>
      <c r="AR1014" t="str">
        <f t="shared" si="587"/>
        <v>Itawamba</v>
      </c>
      <c r="AS1014" t="s">
        <v>1516</v>
      </c>
      <c r="AT1014" s="182">
        <v>1</v>
      </c>
      <c r="AU1014" s="9">
        <v>1</v>
      </c>
      <c r="AV1014" s="98">
        <v>28</v>
      </c>
      <c r="AW1014" s="100">
        <v>57</v>
      </c>
      <c r="AX1014" s="106">
        <f t="shared" si="588"/>
        <v>28057</v>
      </c>
      <c r="AZ1014" s="7" t="s">
        <v>2975</v>
      </c>
      <c r="BA1014" t="s">
        <v>3208</v>
      </c>
      <c r="BB1014" s="177"/>
    </row>
    <row r="1015" spans="1:54" hidden="1" outlineLevel="1">
      <c r="A1015" t="s">
        <v>3035</v>
      </c>
      <c r="B1015" t="s">
        <v>1516</v>
      </c>
      <c r="C1015" s="1">
        <f t="shared" si="571"/>
        <v>6599</v>
      </c>
      <c r="D1015" s="7">
        <f>IF(P1015&gt;0,RANK(P1015,(P1015:R1015,S1015:AG1015)),0)</f>
        <v>1</v>
      </c>
      <c r="E1015" s="7">
        <f>IF(Q1015&gt;0,RANK(Q1015,(P1015:R1015,S1015:AG1015)),0)</f>
        <v>0</v>
      </c>
      <c r="F1015" s="7">
        <f>IF(R1015&gt;0,RANK(R1015,(P1015:R1015,S1015:AG1015)),0)</f>
        <v>2</v>
      </c>
      <c r="G1015" s="7">
        <f>IF(S1015&gt;0,RANK(S1015,(P1015:R1015,S1015:AG1015)),0)</f>
        <v>3</v>
      </c>
      <c r="H1015" s="49">
        <f t="shared" si="572"/>
        <v>3499</v>
      </c>
      <c r="I1015" s="178">
        <f t="shared" si="573"/>
        <v>0.53023185331110778</v>
      </c>
      <c r="J1015" s="2"/>
      <c r="K1015" s="2">
        <f t="shared" si="574"/>
        <v>0.76056978330050007</v>
      </c>
      <c r="L1015" s="2">
        <f t="shared" si="575"/>
        <v>0</v>
      </c>
      <c r="M1015" s="2">
        <f t="shared" si="576"/>
        <v>0.23033792998939234</v>
      </c>
      <c r="N1015" s="2">
        <f t="shared" si="577"/>
        <v>3.7884527958781632E-3</v>
      </c>
      <c r="O1015" s="2">
        <f t="shared" si="578"/>
        <v>5.3038339142294257E-3</v>
      </c>
      <c r="P1015" s="1">
        <v>5019</v>
      </c>
      <c r="R1015" s="1">
        <v>1520</v>
      </c>
      <c r="S1015" s="1">
        <v>25</v>
      </c>
      <c r="V1015" s="1">
        <v>21</v>
      </c>
      <c r="AC1015" s="1">
        <v>14</v>
      </c>
      <c r="AI1015" s="7">
        <f t="shared" si="579"/>
        <v>0</v>
      </c>
      <c r="AJ1015" s="7">
        <f t="shared" si="580"/>
        <v>0</v>
      </c>
      <c r="AK1015" s="7">
        <f t="shared" si="581"/>
        <v>4</v>
      </c>
      <c r="AL1015" s="7">
        <f t="shared" si="582"/>
        <v>0</v>
      </c>
      <c r="AM1015" s="2">
        <f t="shared" si="583"/>
        <v>0</v>
      </c>
      <c r="AN1015" s="2">
        <f t="shared" si="584"/>
        <v>0</v>
      </c>
      <c r="AO1015" s="2">
        <f t="shared" si="585"/>
        <v>3.1823003485376574E-3</v>
      </c>
      <c r="AP1015" s="2">
        <f t="shared" si="586"/>
        <v>0</v>
      </c>
      <c r="AR1015" t="str">
        <f t="shared" si="587"/>
        <v>Jackson</v>
      </c>
      <c r="AS1015" t="s">
        <v>1516</v>
      </c>
      <c r="AT1015" s="182">
        <v>4</v>
      </c>
      <c r="AU1015" s="9">
        <v>4</v>
      </c>
      <c r="AV1015" s="98">
        <v>28</v>
      </c>
      <c r="AW1015" s="100">
        <v>59</v>
      </c>
      <c r="AX1015" s="106">
        <f t="shared" si="588"/>
        <v>28059</v>
      </c>
      <c r="AZ1015" s="7" t="s">
        <v>2975</v>
      </c>
      <c r="BA1015" t="s">
        <v>3208</v>
      </c>
      <c r="BB1015" s="177"/>
    </row>
    <row r="1016" spans="1:54" hidden="1" outlineLevel="1">
      <c r="A1016" t="s">
        <v>1351</v>
      </c>
      <c r="B1016" t="s">
        <v>1516</v>
      </c>
      <c r="C1016" s="1">
        <f t="shared" si="571"/>
        <v>2281</v>
      </c>
      <c r="D1016" s="7">
        <f>IF(P1016&gt;0,RANK(P1016,(P1016:R1016,S1016:AG1016)),0)</f>
        <v>1</v>
      </c>
      <c r="E1016" s="7">
        <f>IF(Q1016&gt;0,RANK(Q1016,(P1016:R1016,S1016:AG1016)),0)</f>
        <v>0</v>
      </c>
      <c r="F1016" s="7">
        <f>IF(R1016&gt;0,RANK(R1016,(P1016:R1016,S1016:AG1016)),0)</f>
        <v>2</v>
      </c>
      <c r="G1016" s="7">
        <f>IF(S1016&gt;0,RANK(S1016,(P1016:R1016,S1016:AG1016)),0)</f>
        <v>3</v>
      </c>
      <c r="H1016" s="49">
        <f t="shared" si="572"/>
        <v>1833</v>
      </c>
      <c r="I1016" s="178">
        <f t="shared" si="573"/>
        <v>0.80359491451117926</v>
      </c>
      <c r="J1016" s="2"/>
      <c r="K1016" s="2">
        <f t="shared" si="574"/>
        <v>0.89565979833406406</v>
      </c>
      <c r="L1016" s="2">
        <f t="shared" si="575"/>
        <v>0</v>
      </c>
      <c r="M1016" s="2">
        <f t="shared" si="576"/>
        <v>9.2064883822884705E-2</v>
      </c>
      <c r="N1016" s="2">
        <f t="shared" si="577"/>
        <v>6.1376589215256464E-3</v>
      </c>
      <c r="O1016" s="2">
        <f t="shared" si="578"/>
        <v>6.1376589215255874E-3</v>
      </c>
      <c r="P1016" s="1">
        <v>2043</v>
      </c>
      <c r="R1016" s="1">
        <v>210</v>
      </c>
      <c r="S1016" s="1">
        <v>14</v>
      </c>
      <c r="V1016" s="1">
        <v>5</v>
      </c>
      <c r="Y1016" s="1">
        <v>2</v>
      </c>
      <c r="AC1016" s="1">
        <v>7</v>
      </c>
      <c r="AI1016" s="7">
        <f t="shared" si="579"/>
        <v>0</v>
      </c>
      <c r="AJ1016" s="7">
        <f t="shared" si="580"/>
        <v>0</v>
      </c>
      <c r="AK1016" s="7">
        <f t="shared" si="581"/>
        <v>4</v>
      </c>
      <c r="AL1016" s="7">
        <f t="shared" si="582"/>
        <v>0</v>
      </c>
      <c r="AM1016" s="2">
        <f t="shared" si="583"/>
        <v>0</v>
      </c>
      <c r="AN1016" s="2">
        <f t="shared" si="584"/>
        <v>0</v>
      </c>
      <c r="AO1016" s="2">
        <f t="shared" si="585"/>
        <v>2.1920210434020165E-3</v>
      </c>
      <c r="AP1016" s="2">
        <f t="shared" si="586"/>
        <v>0</v>
      </c>
      <c r="AR1016" t="str">
        <f t="shared" si="587"/>
        <v>Jasper</v>
      </c>
      <c r="AS1016" t="s">
        <v>1516</v>
      </c>
      <c r="AT1016" s="182">
        <v>3</v>
      </c>
      <c r="AU1016" s="9"/>
      <c r="AV1016" s="98">
        <v>28</v>
      </c>
      <c r="AW1016" s="100">
        <v>61</v>
      </c>
      <c r="AX1016" s="106">
        <f t="shared" si="588"/>
        <v>28061</v>
      </c>
      <c r="AZ1016" s="7" t="s">
        <v>2975</v>
      </c>
      <c r="BA1016" t="s">
        <v>3208</v>
      </c>
      <c r="BB1016" s="177"/>
    </row>
    <row r="1017" spans="1:54" hidden="1" outlineLevel="1">
      <c r="A1017" t="s">
        <v>2481</v>
      </c>
      <c r="B1017" t="s">
        <v>1516</v>
      </c>
      <c r="C1017" s="1">
        <f t="shared" si="571"/>
        <v>1742</v>
      </c>
      <c r="D1017" s="7">
        <f>IF(P1017&gt;0,RANK(P1017,(P1017:R1017,S1017:AG1017)),0)</f>
        <v>1</v>
      </c>
      <c r="E1017" s="7">
        <f>IF(Q1017&gt;0,RANK(Q1017,(P1017:R1017,S1017:AG1017)),0)</f>
        <v>0</v>
      </c>
      <c r="F1017" s="7">
        <f>IF(R1017&gt;0,RANK(R1017,(P1017:R1017,S1017:AG1017)),0)</f>
        <v>2</v>
      </c>
      <c r="G1017" s="7">
        <f>IF(S1017&gt;0,RANK(S1017,(P1017:R1017,S1017:AG1017)),0)</f>
        <v>4</v>
      </c>
      <c r="H1017" s="49">
        <f t="shared" si="572"/>
        <v>1376</v>
      </c>
      <c r="I1017" s="178">
        <f t="shared" si="573"/>
        <v>0.78989667049368539</v>
      </c>
      <c r="J1017" s="2"/>
      <c r="K1017" s="2">
        <f t="shared" si="574"/>
        <v>0.89035591274397241</v>
      </c>
      <c r="L1017" s="2">
        <f t="shared" si="575"/>
        <v>0</v>
      </c>
      <c r="M1017" s="2">
        <f t="shared" si="576"/>
        <v>0.10045924225028703</v>
      </c>
      <c r="N1017" s="2">
        <f t="shared" si="577"/>
        <v>2.8702640642939152E-3</v>
      </c>
      <c r="O1017" s="2">
        <f t="shared" si="578"/>
        <v>6.3145809414466431E-3</v>
      </c>
      <c r="P1017" s="1">
        <v>1551</v>
      </c>
      <c r="R1017" s="1">
        <v>175</v>
      </c>
      <c r="S1017" s="1">
        <v>5</v>
      </c>
      <c r="V1017" s="1">
        <v>6</v>
      </c>
      <c r="AC1017" s="1">
        <v>5</v>
      </c>
      <c r="AI1017" s="7">
        <f t="shared" si="579"/>
        <v>0</v>
      </c>
      <c r="AJ1017" s="7">
        <f t="shared" si="580"/>
        <v>0</v>
      </c>
      <c r="AK1017" s="7">
        <f t="shared" si="581"/>
        <v>3</v>
      </c>
      <c r="AL1017" s="7">
        <f t="shared" si="582"/>
        <v>0</v>
      </c>
      <c r="AM1017" s="2">
        <f t="shared" si="583"/>
        <v>0</v>
      </c>
      <c r="AN1017" s="2">
        <f t="shared" si="584"/>
        <v>0</v>
      </c>
      <c r="AO1017" s="2">
        <f t="shared" si="585"/>
        <v>3.4443168771526979E-3</v>
      </c>
      <c r="AP1017" s="2">
        <f t="shared" si="586"/>
        <v>0</v>
      </c>
      <c r="AR1017" t="str">
        <f t="shared" si="587"/>
        <v>Jefferson</v>
      </c>
      <c r="AS1017" t="s">
        <v>1516</v>
      </c>
      <c r="AT1017" s="182">
        <v>2</v>
      </c>
      <c r="AU1017" s="9">
        <v>2</v>
      </c>
      <c r="AV1017" s="98">
        <v>28</v>
      </c>
      <c r="AW1017" s="100">
        <v>63</v>
      </c>
      <c r="AX1017" s="106">
        <f t="shared" si="588"/>
        <v>28063</v>
      </c>
      <c r="AZ1017" s="7" t="s">
        <v>2975</v>
      </c>
      <c r="BA1017" t="s">
        <v>3208</v>
      </c>
      <c r="BB1017" s="177"/>
    </row>
    <row r="1018" spans="1:54" hidden="1" outlineLevel="1">
      <c r="A1018" t="s">
        <v>1737</v>
      </c>
      <c r="B1018" t="s">
        <v>1516</v>
      </c>
      <c r="C1018" s="1">
        <f t="shared" ref="C1018:C1049" si="589">SUM(P1018:AG1018)</f>
        <v>2025</v>
      </c>
      <c r="D1018" s="7">
        <f>IF(P1018&gt;0,RANK(P1018,(P1018:R1018,S1018:AG1018)),0)</f>
        <v>1</v>
      </c>
      <c r="E1018" s="7">
        <f>IF(Q1018&gt;0,RANK(Q1018,(P1018:R1018,S1018:AG1018)),0)</f>
        <v>0</v>
      </c>
      <c r="F1018" s="7">
        <f>IF(R1018&gt;0,RANK(R1018,(P1018:R1018,S1018:AG1018)),0)</f>
        <v>2</v>
      </c>
      <c r="G1018" s="7">
        <f>IF(S1018&gt;0,RANK(S1018,(P1018:R1018,S1018:AG1018)),0)</f>
        <v>5</v>
      </c>
      <c r="H1018" s="49">
        <f t="shared" ref="H1018:H1049" si="590">MAX(P1018:Y1018)-LARGE(P1018:Y1018,2)</f>
        <v>1616</v>
      </c>
      <c r="I1018" s="178">
        <f t="shared" si="573"/>
        <v>0.79802469135802467</v>
      </c>
      <c r="J1018" s="2"/>
      <c r="K1018" s="2">
        <f t="shared" ref="K1018:K1049" si="591">IF($C1018=0,"-",P1018/$C1018)</f>
        <v>0.8918518518518519</v>
      </c>
      <c r="L1018" s="2">
        <f t="shared" ref="L1018:L1049" si="592">IF($C1018=0,"-",Q1018/$C1018)</f>
        <v>0</v>
      </c>
      <c r="M1018" s="2">
        <f t="shared" ref="M1018:M1049" si="593">IF($C1018=0,"-",R1018/$C1018)</f>
        <v>9.3827160493827166E-2</v>
      </c>
      <c r="N1018" s="2">
        <f t="shared" si="577"/>
        <v>2.4691358024691358E-3</v>
      </c>
      <c r="O1018" s="2">
        <f t="shared" si="578"/>
        <v>1.1851851851851803E-2</v>
      </c>
      <c r="P1018" s="1">
        <v>1806</v>
      </c>
      <c r="R1018" s="1">
        <v>190</v>
      </c>
      <c r="S1018" s="1">
        <v>5</v>
      </c>
      <c r="V1018" s="1">
        <v>15</v>
      </c>
      <c r="AC1018" s="1">
        <v>9</v>
      </c>
      <c r="AI1018" s="7">
        <f t="shared" ref="AI1018:AI1049" si="594">IF(T1018&gt;0,RANK(T1018,(P1018:Z1018)),0)</f>
        <v>0</v>
      </c>
      <c r="AJ1018" s="7">
        <f t="shared" ref="AJ1018:AJ1049" si="595">IF(U1018&gt;0,RANK(U1018,(P1018:Z1018)),0)</f>
        <v>0</v>
      </c>
      <c r="AK1018" s="7">
        <f t="shared" ref="AK1018:AK1049" si="596">IF(V1018&gt;0,RANK(V1018,(P1018:Z1018)),0)</f>
        <v>3</v>
      </c>
      <c r="AL1018" s="7">
        <f t="shared" ref="AL1018:AL1049" si="597">IF(W1018&gt;0,RANK(W1018,(P1018:Z1018)),0)</f>
        <v>0</v>
      </c>
      <c r="AM1018" s="2">
        <f t="shared" ref="AM1018:AM1049" si="598">IF($C1018=0,"-",T1018/$C1018)</f>
        <v>0</v>
      </c>
      <c r="AN1018" s="2">
        <f t="shared" ref="AN1018:AN1049" si="599">IF($C1018=0,"-",U1018/$C1018)</f>
        <v>0</v>
      </c>
      <c r="AO1018" s="2">
        <f t="shared" ref="AO1018:AO1049" si="600">IF($C1018=0,"-",V1018/$C1018)</f>
        <v>7.4074074074074077E-3</v>
      </c>
      <c r="AP1018" s="2">
        <f t="shared" ref="AP1018:AP1049" si="601">IF($C1018=0,"-",W1018/$C1018)</f>
        <v>0</v>
      </c>
      <c r="AR1018" t="str">
        <f t="shared" si="587"/>
        <v>Jefferson Davis</v>
      </c>
      <c r="AS1018" t="s">
        <v>1516</v>
      </c>
      <c r="AT1018" s="182">
        <v>3</v>
      </c>
      <c r="AU1018" s="9">
        <v>3</v>
      </c>
      <c r="AV1018" s="98">
        <v>28</v>
      </c>
      <c r="AW1018" s="100">
        <v>65</v>
      </c>
      <c r="AX1018" s="106">
        <f t="shared" ref="AX1018:AX1049" si="602">AV1018*1000+AW1018</f>
        <v>28065</v>
      </c>
      <c r="AZ1018" s="7" t="s">
        <v>2975</v>
      </c>
      <c r="BA1018" t="s">
        <v>3208</v>
      </c>
      <c r="BB1018" s="177"/>
    </row>
    <row r="1019" spans="1:54" hidden="1" outlineLevel="1">
      <c r="A1019" t="s">
        <v>358</v>
      </c>
      <c r="B1019" t="s">
        <v>1516</v>
      </c>
      <c r="C1019" s="1">
        <f t="shared" si="589"/>
        <v>3233</v>
      </c>
      <c r="D1019" s="7">
        <f>IF(P1019&gt;0,RANK(P1019,(P1019:R1019,S1019:AG1019)),0)</f>
        <v>1</v>
      </c>
      <c r="E1019" s="7">
        <f>IF(Q1019&gt;0,RANK(Q1019,(P1019:R1019,S1019:AG1019)),0)</f>
        <v>0</v>
      </c>
      <c r="F1019" s="7">
        <f>IF(R1019&gt;0,RANK(R1019,(P1019:R1019,S1019:AG1019)),0)</f>
        <v>2</v>
      </c>
      <c r="G1019" s="7">
        <f>IF(S1019&gt;0,RANK(S1019,(P1019:R1019,S1019:AG1019)),0)</f>
        <v>5</v>
      </c>
      <c r="H1019" s="49">
        <f t="shared" si="590"/>
        <v>2191</v>
      </c>
      <c r="I1019" s="178">
        <f t="shared" si="573"/>
        <v>0.67769873182802354</v>
      </c>
      <c r="J1019" s="2"/>
      <c r="K1019" s="2">
        <f t="shared" si="591"/>
        <v>0.83606557377049184</v>
      </c>
      <c r="L1019" s="2">
        <f t="shared" si="592"/>
        <v>0</v>
      </c>
      <c r="M1019" s="2">
        <f t="shared" si="593"/>
        <v>0.15836684194246831</v>
      </c>
      <c r="N1019" s="2">
        <f t="shared" si="577"/>
        <v>6.1862047633776682E-4</v>
      </c>
      <c r="O1019" s="2">
        <f t="shared" si="578"/>
        <v>4.9489638107020843E-3</v>
      </c>
      <c r="P1019" s="1">
        <v>2703</v>
      </c>
      <c r="R1019" s="1">
        <v>512</v>
      </c>
      <c r="S1019" s="1">
        <v>2</v>
      </c>
      <c r="V1019" s="1">
        <v>10</v>
      </c>
      <c r="AC1019" s="1">
        <v>6</v>
      </c>
      <c r="AI1019" s="7">
        <f t="shared" si="594"/>
        <v>0</v>
      </c>
      <c r="AJ1019" s="7">
        <f t="shared" si="595"/>
        <v>0</v>
      </c>
      <c r="AK1019" s="7">
        <f t="shared" si="596"/>
        <v>3</v>
      </c>
      <c r="AL1019" s="7">
        <f t="shared" si="597"/>
        <v>0</v>
      </c>
      <c r="AM1019" s="2">
        <f t="shared" si="598"/>
        <v>0</v>
      </c>
      <c r="AN1019" s="2">
        <f t="shared" si="599"/>
        <v>0</v>
      </c>
      <c r="AO1019" s="2">
        <f t="shared" si="600"/>
        <v>3.0931023816888341E-3</v>
      </c>
      <c r="AP1019" s="2">
        <f t="shared" si="601"/>
        <v>0</v>
      </c>
      <c r="AR1019" t="str">
        <f t="shared" si="587"/>
        <v>Jones</v>
      </c>
      <c r="AS1019" t="s">
        <v>1516</v>
      </c>
      <c r="AT1019" s="182">
        <v>4</v>
      </c>
      <c r="AU1019" s="9"/>
      <c r="AV1019" s="98">
        <v>28</v>
      </c>
      <c r="AW1019" s="100">
        <v>67</v>
      </c>
      <c r="AX1019" s="106">
        <f t="shared" si="602"/>
        <v>28067</v>
      </c>
      <c r="AZ1019" s="7" t="s">
        <v>2975</v>
      </c>
      <c r="BA1019" t="s">
        <v>3208</v>
      </c>
      <c r="BB1019" s="177"/>
    </row>
    <row r="1020" spans="1:54" hidden="1" outlineLevel="1">
      <c r="A1020" t="s">
        <v>948</v>
      </c>
      <c r="B1020" t="s">
        <v>1516</v>
      </c>
      <c r="C1020" s="1">
        <f t="shared" si="589"/>
        <v>1155</v>
      </c>
      <c r="D1020" s="7">
        <f>IF(P1020&gt;0,RANK(P1020,(P1020:R1020,S1020:AG1020)),0)</f>
        <v>1</v>
      </c>
      <c r="E1020" s="7">
        <f>IF(Q1020&gt;0,RANK(Q1020,(P1020:R1020,S1020:AG1020)),0)</f>
        <v>0</v>
      </c>
      <c r="F1020" s="7">
        <f>IF(R1020&gt;0,RANK(R1020,(P1020:R1020,S1020:AG1020)),0)</f>
        <v>2</v>
      </c>
      <c r="G1020" s="7">
        <f>IF(S1020&gt;0,RANK(S1020,(P1020:R1020,S1020:AG1020)),0)</f>
        <v>3</v>
      </c>
      <c r="H1020" s="49">
        <f t="shared" si="590"/>
        <v>919</v>
      </c>
      <c r="I1020" s="178">
        <f t="shared" si="573"/>
        <v>0.79567099567099564</v>
      </c>
      <c r="J1020" s="2"/>
      <c r="K1020" s="2">
        <f t="shared" si="591"/>
        <v>0.89177489177489178</v>
      </c>
      <c r="L1020" s="2">
        <f t="shared" si="592"/>
        <v>0</v>
      </c>
      <c r="M1020" s="2">
        <f t="shared" si="593"/>
        <v>9.6103896103896108E-2</v>
      </c>
      <c r="N1020" s="2">
        <f t="shared" si="577"/>
        <v>4.329004329004329E-3</v>
      </c>
      <c r="O1020" s="2">
        <f t="shared" si="578"/>
        <v>7.792207792207787E-3</v>
      </c>
      <c r="P1020" s="1">
        <v>1030</v>
      </c>
      <c r="R1020" s="1">
        <v>111</v>
      </c>
      <c r="S1020" s="1">
        <v>5</v>
      </c>
      <c r="V1020" s="1">
        <v>4</v>
      </c>
      <c r="AC1020" s="1">
        <v>5</v>
      </c>
      <c r="AI1020" s="7">
        <f t="shared" si="594"/>
        <v>0</v>
      </c>
      <c r="AJ1020" s="7">
        <f t="shared" si="595"/>
        <v>0</v>
      </c>
      <c r="AK1020" s="7">
        <f t="shared" si="596"/>
        <v>4</v>
      </c>
      <c r="AL1020" s="7">
        <f t="shared" si="597"/>
        <v>0</v>
      </c>
      <c r="AM1020" s="2">
        <f t="shared" si="598"/>
        <v>0</v>
      </c>
      <c r="AN1020" s="2">
        <f t="shared" si="599"/>
        <v>0</v>
      </c>
      <c r="AO1020" s="2">
        <f t="shared" si="600"/>
        <v>3.4632034632034632E-3</v>
      </c>
      <c r="AP1020" s="2">
        <f t="shared" si="601"/>
        <v>0</v>
      </c>
      <c r="AR1020" t="str">
        <f t="shared" si="587"/>
        <v>Kemper</v>
      </c>
      <c r="AS1020" t="s">
        <v>1516</v>
      </c>
      <c r="AT1020" s="182">
        <v>3</v>
      </c>
      <c r="AU1020" s="9">
        <v>3</v>
      </c>
      <c r="AV1020" s="98">
        <v>28</v>
      </c>
      <c r="AW1020" s="100">
        <v>69</v>
      </c>
      <c r="AX1020" s="106">
        <f t="shared" si="602"/>
        <v>28069</v>
      </c>
      <c r="AZ1020" s="7" t="s">
        <v>2975</v>
      </c>
      <c r="BA1020" t="s">
        <v>3208</v>
      </c>
      <c r="BB1020" s="177"/>
    </row>
    <row r="1021" spans="1:54" hidden="1" outlineLevel="1">
      <c r="A1021" t="s">
        <v>1301</v>
      </c>
      <c r="B1021" t="s">
        <v>1516</v>
      </c>
      <c r="C1021" s="1">
        <f t="shared" si="589"/>
        <v>3812</v>
      </c>
      <c r="D1021" s="7">
        <f>IF(P1021&gt;0,RANK(P1021,(P1021:R1021,S1021:AG1021)),0)</f>
        <v>1</v>
      </c>
      <c r="E1021" s="7">
        <f>IF(Q1021&gt;0,RANK(Q1021,(P1021:R1021,S1021:AG1021)),0)</f>
        <v>0</v>
      </c>
      <c r="F1021" s="7">
        <f>IF(R1021&gt;0,RANK(R1021,(P1021:R1021,S1021:AG1021)),0)</f>
        <v>2</v>
      </c>
      <c r="G1021" s="7">
        <f>IF(S1021&gt;0,RANK(S1021,(P1021:R1021,S1021:AG1021)),0)</f>
        <v>3</v>
      </c>
      <c r="H1021" s="49">
        <f t="shared" si="590"/>
        <v>1115</v>
      </c>
      <c r="I1021" s="178">
        <f t="shared" si="573"/>
        <v>0.29249737670514164</v>
      </c>
      <c r="J1021" s="2"/>
      <c r="K1021" s="2">
        <f t="shared" si="591"/>
        <v>0.64296956977964326</v>
      </c>
      <c r="L1021" s="2">
        <f t="shared" si="592"/>
        <v>0</v>
      </c>
      <c r="M1021" s="2">
        <f t="shared" si="593"/>
        <v>0.35047219307450156</v>
      </c>
      <c r="N1021" s="2">
        <f t="shared" si="577"/>
        <v>2.3609653725078701E-3</v>
      </c>
      <c r="O1021" s="2">
        <f t="shared" si="578"/>
        <v>4.197271773347314E-3</v>
      </c>
      <c r="P1021" s="1">
        <v>2451</v>
      </c>
      <c r="R1021" s="1">
        <v>1336</v>
      </c>
      <c r="S1021" s="1">
        <v>9</v>
      </c>
      <c r="V1021" s="1">
        <v>9</v>
      </c>
      <c r="AC1021" s="1">
        <v>7</v>
      </c>
      <c r="AI1021" s="7">
        <f t="shared" si="594"/>
        <v>0</v>
      </c>
      <c r="AJ1021" s="7">
        <f t="shared" si="595"/>
        <v>0</v>
      </c>
      <c r="AK1021" s="7">
        <f t="shared" si="596"/>
        <v>3</v>
      </c>
      <c r="AL1021" s="7">
        <f t="shared" si="597"/>
        <v>0</v>
      </c>
      <c r="AM1021" s="2">
        <f t="shared" si="598"/>
        <v>0</v>
      </c>
      <c r="AN1021" s="2">
        <f t="shared" si="599"/>
        <v>0</v>
      </c>
      <c r="AO1021" s="2">
        <f t="shared" si="600"/>
        <v>2.3609653725078701E-3</v>
      </c>
      <c r="AP1021" s="2">
        <f t="shared" si="601"/>
        <v>0</v>
      </c>
      <c r="AR1021" t="str">
        <f t="shared" si="587"/>
        <v>Lafayette</v>
      </c>
      <c r="AS1021" t="s">
        <v>1516</v>
      </c>
      <c r="AT1021" s="182">
        <v>1</v>
      </c>
      <c r="AU1021" s="9">
        <v>1</v>
      </c>
      <c r="AV1021" s="98">
        <v>28</v>
      </c>
      <c r="AW1021" s="100">
        <v>71</v>
      </c>
      <c r="AX1021" s="106">
        <f t="shared" si="602"/>
        <v>28071</v>
      </c>
      <c r="AZ1021" s="7" t="s">
        <v>2975</v>
      </c>
      <c r="BA1021" t="s">
        <v>3208</v>
      </c>
      <c r="BB1021" s="177"/>
    </row>
    <row r="1022" spans="1:54" hidden="1" outlineLevel="1">
      <c r="A1022" t="s">
        <v>2859</v>
      </c>
      <c r="B1022" t="s">
        <v>1516</v>
      </c>
      <c r="C1022" s="1">
        <f t="shared" si="589"/>
        <v>2089</v>
      </c>
      <c r="D1022" s="7">
        <f>IF(P1022&gt;0,RANK(P1022,(P1022:R1022,S1022:AG1022)),0)</f>
        <v>1</v>
      </c>
      <c r="E1022" s="7">
        <f>IF(Q1022&gt;0,RANK(Q1022,(P1022:R1022,S1022:AG1022)),0)</f>
        <v>0</v>
      </c>
      <c r="F1022" s="7">
        <f>IF(R1022&gt;0,RANK(R1022,(P1022:R1022,S1022:AG1022)),0)</f>
        <v>2</v>
      </c>
      <c r="G1022" s="7">
        <f>IF(S1022&gt;0,RANK(S1022,(P1022:R1022,S1022:AG1022)),0)</f>
        <v>4</v>
      </c>
      <c r="H1022" s="49">
        <f t="shared" si="590"/>
        <v>951</v>
      </c>
      <c r="I1022" s="178">
        <f t="shared" si="573"/>
        <v>0.45524174246050741</v>
      </c>
      <c r="J1022" s="2"/>
      <c r="K1022" s="2">
        <f t="shared" si="591"/>
        <v>0.72522738152225941</v>
      </c>
      <c r="L1022" s="2">
        <f t="shared" si="592"/>
        <v>0</v>
      </c>
      <c r="M1022" s="2">
        <f t="shared" si="593"/>
        <v>0.26998563906175205</v>
      </c>
      <c r="N1022" s="2">
        <f t="shared" si="577"/>
        <v>1.4360938247965534E-3</v>
      </c>
      <c r="O1022" s="2">
        <f t="shared" si="578"/>
        <v>3.3508855911919926E-3</v>
      </c>
      <c r="P1022" s="1">
        <v>1515</v>
      </c>
      <c r="R1022" s="1">
        <v>564</v>
      </c>
      <c r="S1022" s="1">
        <v>3</v>
      </c>
      <c r="V1022" s="1">
        <v>6</v>
      </c>
      <c r="AC1022" s="1">
        <v>1</v>
      </c>
      <c r="AI1022" s="7">
        <f t="shared" si="594"/>
        <v>0</v>
      </c>
      <c r="AJ1022" s="7">
        <f t="shared" si="595"/>
        <v>0</v>
      </c>
      <c r="AK1022" s="7">
        <f t="shared" si="596"/>
        <v>3</v>
      </c>
      <c r="AL1022" s="7">
        <f t="shared" si="597"/>
        <v>0</v>
      </c>
      <c r="AM1022" s="2">
        <f t="shared" si="598"/>
        <v>0</v>
      </c>
      <c r="AN1022" s="2">
        <f t="shared" si="599"/>
        <v>0</v>
      </c>
      <c r="AO1022" s="2">
        <f t="shared" si="600"/>
        <v>2.8721876495931067E-3</v>
      </c>
      <c r="AP1022" s="2">
        <f t="shared" si="601"/>
        <v>0</v>
      </c>
      <c r="AR1022" t="str">
        <f t="shared" si="587"/>
        <v>Lamar</v>
      </c>
      <c r="AS1022" t="s">
        <v>1516</v>
      </c>
      <c r="AT1022" s="182">
        <v>4</v>
      </c>
      <c r="AU1022" s="9">
        <v>4</v>
      </c>
      <c r="AV1022" s="98">
        <v>28</v>
      </c>
      <c r="AW1022" s="100">
        <v>73</v>
      </c>
      <c r="AX1022" s="106">
        <f t="shared" si="602"/>
        <v>28073</v>
      </c>
      <c r="AZ1022" s="7" t="s">
        <v>2975</v>
      </c>
      <c r="BA1022" t="s">
        <v>3208</v>
      </c>
      <c r="BB1022" s="177"/>
    </row>
    <row r="1023" spans="1:54" hidden="1" outlineLevel="1">
      <c r="A1023" t="s">
        <v>3183</v>
      </c>
      <c r="B1023" t="s">
        <v>1516</v>
      </c>
      <c r="C1023" s="1">
        <f t="shared" si="589"/>
        <v>4400</v>
      </c>
      <c r="D1023" s="7">
        <f>IF(P1023&gt;0,RANK(P1023,(P1023:R1023,S1023:AG1023)),0)</f>
        <v>1</v>
      </c>
      <c r="E1023" s="7">
        <f>IF(Q1023&gt;0,RANK(Q1023,(P1023:R1023,S1023:AG1023)),0)</f>
        <v>0</v>
      </c>
      <c r="F1023" s="7">
        <f>IF(R1023&gt;0,RANK(R1023,(P1023:R1023,S1023:AG1023)),0)</f>
        <v>2</v>
      </c>
      <c r="G1023" s="7">
        <f>IF(S1023&gt;0,RANK(S1023,(P1023:R1023,S1023:AG1023)),0)</f>
        <v>3</v>
      </c>
      <c r="H1023" s="49">
        <f t="shared" si="590"/>
        <v>3008</v>
      </c>
      <c r="I1023" s="178">
        <f t="shared" si="573"/>
        <v>0.6836363636363636</v>
      </c>
      <c r="J1023" s="2"/>
      <c r="K1023" s="2">
        <f t="shared" si="591"/>
        <v>0.83795454545454551</v>
      </c>
      <c r="L1023" s="2">
        <f t="shared" si="592"/>
        <v>0</v>
      </c>
      <c r="M1023" s="2">
        <f t="shared" si="593"/>
        <v>0.15431818181818183</v>
      </c>
      <c r="N1023" s="2">
        <f t="shared" si="577"/>
        <v>3.1818181818181819E-3</v>
      </c>
      <c r="O1023" s="2">
        <f t="shared" si="578"/>
        <v>4.5454545454544845E-3</v>
      </c>
      <c r="P1023" s="1">
        <v>3687</v>
      </c>
      <c r="R1023" s="1">
        <v>679</v>
      </c>
      <c r="S1023" s="1">
        <v>14</v>
      </c>
      <c r="V1023" s="1">
        <v>13</v>
      </c>
      <c r="AC1023" s="1">
        <v>7</v>
      </c>
      <c r="AI1023" s="7">
        <f t="shared" si="594"/>
        <v>0</v>
      </c>
      <c r="AJ1023" s="7">
        <f t="shared" si="595"/>
        <v>0</v>
      </c>
      <c r="AK1023" s="7">
        <f t="shared" si="596"/>
        <v>4</v>
      </c>
      <c r="AL1023" s="7">
        <f t="shared" si="597"/>
        <v>0</v>
      </c>
      <c r="AM1023" s="2">
        <f t="shared" si="598"/>
        <v>0</v>
      </c>
      <c r="AN1023" s="2">
        <f t="shared" si="599"/>
        <v>0</v>
      </c>
      <c r="AO1023" s="2">
        <f t="shared" si="600"/>
        <v>2.9545454545454545E-3</v>
      </c>
      <c r="AP1023" s="2">
        <f t="shared" si="601"/>
        <v>0</v>
      </c>
      <c r="AR1023" t="str">
        <f t="shared" si="587"/>
        <v>Lauderdale</v>
      </c>
      <c r="AS1023" t="s">
        <v>1516</v>
      </c>
      <c r="AT1023" s="182">
        <v>3</v>
      </c>
      <c r="AU1023" s="9">
        <v>3</v>
      </c>
      <c r="AV1023" s="98">
        <v>28</v>
      </c>
      <c r="AW1023" s="100">
        <v>75</v>
      </c>
      <c r="AX1023" s="106">
        <f t="shared" si="602"/>
        <v>28075</v>
      </c>
      <c r="AZ1023" s="7" t="s">
        <v>2975</v>
      </c>
      <c r="BA1023" t="s">
        <v>3208</v>
      </c>
      <c r="BB1023" s="177"/>
    </row>
    <row r="1024" spans="1:54" hidden="1" outlineLevel="1">
      <c r="A1024" t="s">
        <v>639</v>
      </c>
      <c r="B1024" t="s">
        <v>1516</v>
      </c>
      <c r="C1024" s="1">
        <f t="shared" si="589"/>
        <v>1362</v>
      </c>
      <c r="D1024" s="7">
        <f>IF(P1024&gt;0,RANK(P1024,(P1024:R1024,S1024:AG1024)),0)</f>
        <v>1</v>
      </c>
      <c r="E1024" s="7">
        <f>IF(Q1024&gt;0,RANK(Q1024,(P1024:R1024,S1024:AG1024)),0)</f>
        <v>0</v>
      </c>
      <c r="F1024" s="7">
        <f>IF(R1024&gt;0,RANK(R1024,(P1024:R1024,S1024:AG1024)),0)</f>
        <v>2</v>
      </c>
      <c r="G1024" s="7">
        <f>IF(S1024&gt;0,RANK(S1024,(P1024:R1024,S1024:AG1024)),0)</f>
        <v>5</v>
      </c>
      <c r="H1024" s="49">
        <f t="shared" si="590"/>
        <v>976</v>
      </c>
      <c r="I1024" s="178">
        <f t="shared" si="573"/>
        <v>0.71659324522760648</v>
      </c>
      <c r="J1024" s="2"/>
      <c r="K1024" s="2">
        <f t="shared" si="591"/>
        <v>0.85095447870778262</v>
      </c>
      <c r="L1024" s="2">
        <f t="shared" si="592"/>
        <v>0</v>
      </c>
      <c r="M1024" s="2">
        <f t="shared" si="593"/>
        <v>0.1343612334801762</v>
      </c>
      <c r="N1024" s="2">
        <f t="shared" si="577"/>
        <v>2.936857562408223E-3</v>
      </c>
      <c r="O1024" s="2">
        <f t="shared" si="578"/>
        <v>1.1747430249632951E-2</v>
      </c>
      <c r="P1024" s="1">
        <v>1159</v>
      </c>
      <c r="R1024" s="1">
        <v>183</v>
      </c>
      <c r="S1024" s="1">
        <v>4</v>
      </c>
      <c r="V1024" s="1">
        <v>11</v>
      </c>
      <c r="AC1024" s="1">
        <v>5</v>
      </c>
      <c r="AI1024" s="7">
        <f t="shared" si="594"/>
        <v>0</v>
      </c>
      <c r="AJ1024" s="7">
        <f t="shared" si="595"/>
        <v>0</v>
      </c>
      <c r="AK1024" s="7">
        <f t="shared" si="596"/>
        <v>3</v>
      </c>
      <c r="AL1024" s="7">
        <f t="shared" si="597"/>
        <v>0</v>
      </c>
      <c r="AM1024" s="2">
        <f t="shared" si="598"/>
        <v>0</v>
      </c>
      <c r="AN1024" s="2">
        <f t="shared" si="599"/>
        <v>0</v>
      </c>
      <c r="AO1024" s="2">
        <f t="shared" si="600"/>
        <v>8.0763582966226141E-3</v>
      </c>
      <c r="AP1024" s="2">
        <f t="shared" si="601"/>
        <v>0</v>
      </c>
      <c r="AR1024" t="str">
        <f t="shared" si="587"/>
        <v>Lawrence</v>
      </c>
      <c r="AS1024" t="s">
        <v>1516</v>
      </c>
      <c r="AT1024" s="182">
        <v>3</v>
      </c>
      <c r="AU1024" s="9">
        <v>3</v>
      </c>
      <c r="AV1024" s="98">
        <v>28</v>
      </c>
      <c r="AW1024" s="100">
        <v>77</v>
      </c>
      <c r="AX1024" s="106">
        <f t="shared" si="602"/>
        <v>28077</v>
      </c>
      <c r="AZ1024" s="7" t="s">
        <v>2975</v>
      </c>
      <c r="BA1024" t="s">
        <v>3208</v>
      </c>
      <c r="BB1024" s="177"/>
    </row>
    <row r="1025" spans="1:54" hidden="1" outlineLevel="1">
      <c r="A1025" t="s">
        <v>1491</v>
      </c>
      <c r="B1025" t="s">
        <v>1516</v>
      </c>
      <c r="C1025" s="1">
        <f t="shared" si="589"/>
        <v>1994</v>
      </c>
      <c r="D1025" s="7">
        <f>IF(P1025&gt;0,RANK(P1025,(P1025:R1025,S1025:AG1025)),0)</f>
        <v>1</v>
      </c>
      <c r="E1025" s="7">
        <f>IF(Q1025&gt;0,RANK(Q1025,(P1025:R1025,S1025:AG1025)),0)</f>
        <v>0</v>
      </c>
      <c r="F1025" s="7">
        <f>IF(R1025&gt;0,RANK(R1025,(P1025:R1025,S1025:AG1025)),0)</f>
        <v>2</v>
      </c>
      <c r="G1025" s="7">
        <f>IF(S1025&gt;0,RANK(S1025,(P1025:R1025,S1025:AG1025)),0)</f>
        <v>4</v>
      </c>
      <c r="H1025" s="49">
        <f t="shared" si="590"/>
        <v>1435</v>
      </c>
      <c r="I1025" s="178">
        <f t="shared" si="573"/>
        <v>0.71965897693079239</v>
      </c>
      <c r="J1025" s="2"/>
      <c r="K1025" s="2">
        <f t="shared" si="591"/>
        <v>0.85556670010030089</v>
      </c>
      <c r="L1025" s="2">
        <f t="shared" si="592"/>
        <v>0</v>
      </c>
      <c r="M1025" s="2">
        <f t="shared" si="593"/>
        <v>0.13590772316950853</v>
      </c>
      <c r="N1025" s="2">
        <f t="shared" si="577"/>
        <v>3.009027081243731E-3</v>
      </c>
      <c r="O1025" s="2">
        <f t="shared" si="578"/>
        <v>5.5165496489468502E-3</v>
      </c>
      <c r="P1025" s="1">
        <v>1706</v>
      </c>
      <c r="R1025" s="1">
        <v>271</v>
      </c>
      <c r="S1025" s="1">
        <v>6</v>
      </c>
      <c r="V1025" s="1">
        <v>9</v>
      </c>
      <c r="AC1025" s="1">
        <v>2</v>
      </c>
      <c r="AI1025" s="7">
        <f t="shared" si="594"/>
        <v>0</v>
      </c>
      <c r="AJ1025" s="7">
        <f t="shared" si="595"/>
        <v>0</v>
      </c>
      <c r="AK1025" s="7">
        <f t="shared" si="596"/>
        <v>3</v>
      </c>
      <c r="AL1025" s="7">
        <f t="shared" si="597"/>
        <v>0</v>
      </c>
      <c r="AM1025" s="2">
        <f t="shared" si="598"/>
        <v>0</v>
      </c>
      <c r="AN1025" s="2">
        <f t="shared" si="599"/>
        <v>0</v>
      </c>
      <c r="AO1025" s="2">
        <f t="shared" si="600"/>
        <v>4.5135406218655971E-3</v>
      </c>
      <c r="AP1025" s="2">
        <f t="shared" si="601"/>
        <v>0</v>
      </c>
      <c r="AR1025" t="str">
        <f t="shared" si="587"/>
        <v>Leake</v>
      </c>
      <c r="AS1025" t="s">
        <v>1516</v>
      </c>
      <c r="AT1025" s="182">
        <v>2</v>
      </c>
      <c r="AU1025" s="9"/>
      <c r="AV1025" s="98">
        <v>28</v>
      </c>
      <c r="AW1025" s="100">
        <v>79</v>
      </c>
      <c r="AX1025" s="106">
        <f t="shared" si="602"/>
        <v>28079</v>
      </c>
      <c r="AZ1025" s="7" t="s">
        <v>2975</v>
      </c>
      <c r="BA1025" t="s">
        <v>3208</v>
      </c>
      <c r="BB1025" s="177"/>
    </row>
    <row r="1026" spans="1:54" hidden="1" outlineLevel="1">
      <c r="A1026" t="s">
        <v>640</v>
      </c>
      <c r="B1026" t="s">
        <v>1516</v>
      </c>
      <c r="C1026" s="1">
        <f t="shared" si="589"/>
        <v>4059</v>
      </c>
      <c r="D1026" s="7">
        <f>IF(P1026&gt;0,RANK(P1026,(P1026:R1026,S1026:AG1026)),0)</f>
        <v>1</v>
      </c>
      <c r="E1026" s="7">
        <f>IF(Q1026&gt;0,RANK(Q1026,(P1026:R1026,S1026:AG1026)),0)</f>
        <v>0</v>
      </c>
      <c r="F1026" s="7">
        <f>IF(R1026&gt;0,RANK(R1026,(P1026:R1026,S1026:AG1026)),0)</f>
        <v>2</v>
      </c>
      <c r="G1026" s="7">
        <f>IF(S1026&gt;0,RANK(S1026,(P1026:R1026,S1026:AG1026)),0)</f>
        <v>4</v>
      </c>
      <c r="H1026" s="49">
        <f t="shared" si="590"/>
        <v>2186</v>
      </c>
      <c r="I1026" s="178">
        <f t="shared" si="573"/>
        <v>0.53855629465385568</v>
      </c>
      <c r="J1026" s="2"/>
      <c r="K1026" s="2">
        <f t="shared" si="591"/>
        <v>0.76619857107661982</v>
      </c>
      <c r="L1026" s="2">
        <f t="shared" si="592"/>
        <v>0</v>
      </c>
      <c r="M1026" s="2">
        <f t="shared" si="593"/>
        <v>0.22764227642276422</v>
      </c>
      <c r="N1026" s="2">
        <f t="shared" si="577"/>
        <v>2.2172949002217295E-3</v>
      </c>
      <c r="O1026" s="2">
        <f t="shared" si="578"/>
        <v>3.9418576003942369E-3</v>
      </c>
      <c r="P1026" s="1">
        <v>3110</v>
      </c>
      <c r="R1026" s="1">
        <v>924</v>
      </c>
      <c r="S1026" s="1">
        <v>9</v>
      </c>
      <c r="V1026" s="1">
        <v>12</v>
      </c>
      <c r="AC1026" s="1">
        <v>4</v>
      </c>
      <c r="AI1026" s="7">
        <f t="shared" si="594"/>
        <v>0</v>
      </c>
      <c r="AJ1026" s="7">
        <f t="shared" si="595"/>
        <v>0</v>
      </c>
      <c r="AK1026" s="7">
        <f t="shared" si="596"/>
        <v>3</v>
      </c>
      <c r="AL1026" s="7">
        <f t="shared" si="597"/>
        <v>0</v>
      </c>
      <c r="AM1026" s="2">
        <f t="shared" si="598"/>
        <v>0</v>
      </c>
      <c r="AN1026" s="2">
        <f t="shared" si="599"/>
        <v>0</v>
      </c>
      <c r="AO1026" s="2">
        <f t="shared" si="600"/>
        <v>2.9563932002956393E-3</v>
      </c>
      <c r="AP1026" s="2">
        <f t="shared" si="601"/>
        <v>0</v>
      </c>
      <c r="AR1026" t="str">
        <f t="shared" si="587"/>
        <v>Lee</v>
      </c>
      <c r="AS1026" t="s">
        <v>1516</v>
      </c>
      <c r="AT1026" s="182">
        <v>1</v>
      </c>
      <c r="AU1026" s="9">
        <v>1</v>
      </c>
      <c r="AV1026" s="98">
        <v>28</v>
      </c>
      <c r="AW1026" s="100">
        <v>81</v>
      </c>
      <c r="AX1026" s="106">
        <f t="shared" si="602"/>
        <v>28081</v>
      </c>
      <c r="AZ1026" s="7" t="s">
        <v>2975</v>
      </c>
      <c r="BA1026" t="s">
        <v>3208</v>
      </c>
      <c r="BB1026" s="177"/>
    </row>
    <row r="1027" spans="1:54" hidden="1" outlineLevel="1">
      <c r="A1027" t="s">
        <v>2885</v>
      </c>
      <c r="B1027" t="s">
        <v>1516</v>
      </c>
      <c r="C1027" s="1">
        <f t="shared" si="589"/>
        <v>2413</v>
      </c>
      <c r="D1027" s="7">
        <f>IF(P1027&gt;0,RANK(P1027,(P1027:R1027,S1027:AG1027)),0)</f>
        <v>1</v>
      </c>
      <c r="E1027" s="7">
        <f>IF(Q1027&gt;0,RANK(Q1027,(P1027:R1027,S1027:AG1027)),0)</f>
        <v>0</v>
      </c>
      <c r="F1027" s="7">
        <f>IF(R1027&gt;0,RANK(R1027,(P1027:R1027,S1027:AG1027)),0)</f>
        <v>2</v>
      </c>
      <c r="G1027" s="7">
        <f>IF(S1027&gt;0,RANK(S1027,(P1027:R1027,S1027:AG1027)),0)</f>
        <v>4</v>
      </c>
      <c r="H1027" s="49">
        <f t="shared" si="590"/>
        <v>1950</v>
      </c>
      <c r="I1027" s="178">
        <f t="shared" si="573"/>
        <v>0.80812266887691675</v>
      </c>
      <c r="J1027" s="2"/>
      <c r="K1027" s="2">
        <f t="shared" si="591"/>
        <v>0.90136759220886864</v>
      </c>
      <c r="L1027" s="2">
        <f t="shared" si="592"/>
        <v>0</v>
      </c>
      <c r="M1027" s="2">
        <f t="shared" si="593"/>
        <v>9.3244923331951932E-2</v>
      </c>
      <c r="N1027" s="2">
        <f t="shared" si="577"/>
        <v>1.6576875259013675E-3</v>
      </c>
      <c r="O1027" s="2">
        <f t="shared" si="578"/>
        <v>3.7297969332780612E-3</v>
      </c>
      <c r="P1027" s="1">
        <v>2175</v>
      </c>
      <c r="R1027" s="1">
        <v>225</v>
      </c>
      <c r="S1027" s="1">
        <v>4</v>
      </c>
      <c r="V1027" s="1">
        <v>8</v>
      </c>
      <c r="AC1027" s="1">
        <v>1</v>
      </c>
      <c r="AI1027" s="7">
        <f t="shared" si="594"/>
        <v>0</v>
      </c>
      <c r="AJ1027" s="7">
        <f t="shared" si="595"/>
        <v>0</v>
      </c>
      <c r="AK1027" s="7">
        <f t="shared" si="596"/>
        <v>3</v>
      </c>
      <c r="AL1027" s="7">
        <f t="shared" si="597"/>
        <v>0</v>
      </c>
      <c r="AM1027" s="2">
        <f t="shared" si="598"/>
        <v>0</v>
      </c>
      <c r="AN1027" s="2">
        <f t="shared" si="599"/>
        <v>0</v>
      </c>
      <c r="AO1027" s="2">
        <f t="shared" si="600"/>
        <v>3.315375051802735E-3</v>
      </c>
      <c r="AP1027" s="2">
        <f t="shared" si="601"/>
        <v>0</v>
      </c>
      <c r="AR1027" t="str">
        <f t="shared" si="587"/>
        <v>Leflore</v>
      </c>
      <c r="AS1027" t="s">
        <v>1516</v>
      </c>
      <c r="AT1027" s="182">
        <v>2</v>
      </c>
      <c r="AU1027" s="9">
        <v>2</v>
      </c>
      <c r="AV1027" s="98">
        <v>28</v>
      </c>
      <c r="AW1027" s="100">
        <v>83</v>
      </c>
      <c r="AX1027" s="106">
        <f t="shared" si="602"/>
        <v>28083</v>
      </c>
      <c r="AZ1027" s="7" t="s">
        <v>2975</v>
      </c>
      <c r="BA1027" t="s">
        <v>3208</v>
      </c>
      <c r="BB1027" s="177"/>
    </row>
    <row r="1028" spans="1:54" hidden="1" outlineLevel="1">
      <c r="A1028" t="s">
        <v>227</v>
      </c>
      <c r="B1028" t="s">
        <v>1516</v>
      </c>
      <c r="C1028" s="1">
        <f t="shared" si="589"/>
        <v>2195</v>
      </c>
      <c r="D1028" s="7">
        <f>IF(P1028&gt;0,RANK(P1028,(P1028:R1028,S1028:AG1028)),0)</f>
        <v>1</v>
      </c>
      <c r="E1028" s="7">
        <f>IF(Q1028&gt;0,RANK(Q1028,(P1028:R1028,S1028:AG1028)),0)</f>
        <v>0</v>
      </c>
      <c r="F1028" s="7">
        <f>IF(R1028&gt;0,RANK(R1028,(P1028:R1028,S1028:AG1028)),0)</f>
        <v>2</v>
      </c>
      <c r="G1028" s="7">
        <f>IF(S1028&gt;0,RANK(S1028,(P1028:R1028,S1028:AG1028)),0)</f>
        <v>4</v>
      </c>
      <c r="H1028" s="49">
        <f t="shared" si="590"/>
        <v>1552</v>
      </c>
      <c r="I1028" s="178">
        <f t="shared" si="573"/>
        <v>0.70706150341685647</v>
      </c>
      <c r="J1028" s="2"/>
      <c r="K1028" s="2">
        <f t="shared" si="591"/>
        <v>0.85102505694760822</v>
      </c>
      <c r="L1028" s="2">
        <f t="shared" si="592"/>
        <v>0</v>
      </c>
      <c r="M1028" s="2">
        <f t="shared" si="593"/>
        <v>0.14396355353075171</v>
      </c>
      <c r="N1028" s="2">
        <f t="shared" si="577"/>
        <v>1.366742596810934E-3</v>
      </c>
      <c r="O1028" s="2">
        <f t="shared" si="578"/>
        <v>3.6446469248291357E-3</v>
      </c>
      <c r="P1028" s="1">
        <v>1868</v>
      </c>
      <c r="R1028" s="1">
        <v>316</v>
      </c>
      <c r="S1028" s="1">
        <v>3</v>
      </c>
      <c r="V1028" s="1">
        <v>6</v>
      </c>
      <c r="AC1028" s="1">
        <v>2</v>
      </c>
      <c r="AI1028" s="7">
        <f t="shared" si="594"/>
        <v>0</v>
      </c>
      <c r="AJ1028" s="7">
        <f t="shared" si="595"/>
        <v>0</v>
      </c>
      <c r="AK1028" s="7">
        <f t="shared" si="596"/>
        <v>3</v>
      </c>
      <c r="AL1028" s="7">
        <f t="shared" si="597"/>
        <v>0</v>
      </c>
      <c r="AM1028" s="2">
        <f t="shared" si="598"/>
        <v>0</v>
      </c>
      <c r="AN1028" s="2">
        <f t="shared" si="599"/>
        <v>0</v>
      </c>
      <c r="AO1028" s="2">
        <f t="shared" si="600"/>
        <v>2.733485193621868E-3</v>
      </c>
      <c r="AP1028" s="2">
        <f t="shared" si="601"/>
        <v>0</v>
      </c>
      <c r="AR1028" t="str">
        <f t="shared" si="587"/>
        <v>Lincoln</v>
      </c>
      <c r="AS1028" t="s">
        <v>1516</v>
      </c>
      <c r="AT1028" s="182">
        <v>3</v>
      </c>
      <c r="AU1028" s="9">
        <v>3</v>
      </c>
      <c r="AV1028" s="98">
        <v>28</v>
      </c>
      <c r="AW1028" s="100">
        <v>85</v>
      </c>
      <c r="AX1028" s="106">
        <f t="shared" si="602"/>
        <v>28085</v>
      </c>
      <c r="AZ1028" s="7" t="s">
        <v>2975</v>
      </c>
      <c r="BA1028" t="s">
        <v>3208</v>
      </c>
      <c r="BB1028" s="177"/>
    </row>
    <row r="1029" spans="1:54" hidden="1" outlineLevel="1">
      <c r="A1029" t="s">
        <v>3269</v>
      </c>
      <c r="B1029" t="s">
        <v>1516</v>
      </c>
      <c r="C1029" s="1">
        <f t="shared" si="589"/>
        <v>4902</v>
      </c>
      <c r="D1029" s="7">
        <f>IF(P1029&gt;0,RANK(P1029,(P1029:R1029,S1029:AG1029)),0)</f>
        <v>1</v>
      </c>
      <c r="E1029" s="7">
        <f>IF(Q1029&gt;0,RANK(Q1029,(P1029:R1029,S1029:AG1029)),0)</f>
        <v>0</v>
      </c>
      <c r="F1029" s="7">
        <f>IF(R1029&gt;0,RANK(R1029,(P1029:R1029,S1029:AG1029)),0)</f>
        <v>2</v>
      </c>
      <c r="G1029" s="7">
        <f>IF(S1029&gt;0,RANK(S1029,(P1029:R1029,S1029:AG1029)),0)</f>
        <v>5</v>
      </c>
      <c r="H1029" s="49">
        <f t="shared" si="590"/>
        <v>3191</v>
      </c>
      <c r="I1029" s="178">
        <f t="shared" si="573"/>
        <v>0.65095879232966136</v>
      </c>
      <c r="J1029" s="2"/>
      <c r="K1029" s="2">
        <f t="shared" si="591"/>
        <v>0.82415340677274584</v>
      </c>
      <c r="L1029" s="2">
        <f t="shared" si="592"/>
        <v>0</v>
      </c>
      <c r="M1029" s="2">
        <f t="shared" si="593"/>
        <v>0.17319461444308445</v>
      </c>
      <c r="N1029" s="2">
        <f t="shared" si="577"/>
        <v>4.0799673602611179E-4</v>
      </c>
      <c r="O1029" s="2">
        <f t="shared" si="578"/>
        <v>2.2439820481435888E-3</v>
      </c>
      <c r="P1029" s="1">
        <v>4040</v>
      </c>
      <c r="R1029" s="1">
        <v>849</v>
      </c>
      <c r="S1029" s="1">
        <v>2</v>
      </c>
      <c r="V1029" s="1">
        <v>6</v>
      </c>
      <c r="AC1029" s="1">
        <v>5</v>
      </c>
      <c r="AI1029" s="7">
        <f t="shared" si="594"/>
        <v>0</v>
      </c>
      <c r="AJ1029" s="7">
        <f t="shared" si="595"/>
        <v>0</v>
      </c>
      <c r="AK1029" s="7">
        <f t="shared" si="596"/>
        <v>3</v>
      </c>
      <c r="AL1029" s="7">
        <f t="shared" si="597"/>
        <v>0</v>
      </c>
      <c r="AM1029" s="2">
        <f t="shared" si="598"/>
        <v>0</v>
      </c>
      <c r="AN1029" s="2">
        <f t="shared" si="599"/>
        <v>0</v>
      </c>
      <c r="AO1029" s="2">
        <f t="shared" si="600"/>
        <v>1.2239902080783353E-3</v>
      </c>
      <c r="AP1029" s="2">
        <f t="shared" si="601"/>
        <v>0</v>
      </c>
      <c r="AR1029" t="str">
        <f t="shared" si="587"/>
        <v>Lowndes</v>
      </c>
      <c r="AS1029" t="s">
        <v>1516</v>
      </c>
      <c r="AT1029" s="182">
        <v>1</v>
      </c>
      <c r="AU1029" s="9">
        <v>1</v>
      </c>
      <c r="AV1029" s="98">
        <v>28</v>
      </c>
      <c r="AW1029" s="100">
        <v>87</v>
      </c>
      <c r="AX1029" s="106">
        <f t="shared" si="602"/>
        <v>28087</v>
      </c>
      <c r="AZ1029" s="7" t="s">
        <v>2975</v>
      </c>
      <c r="BA1029" t="s">
        <v>3208</v>
      </c>
      <c r="BB1029" s="177"/>
    </row>
    <row r="1030" spans="1:54" hidden="1" outlineLevel="1">
      <c r="A1030" t="s">
        <v>1400</v>
      </c>
      <c r="B1030" t="s">
        <v>1516</v>
      </c>
      <c r="C1030" s="1">
        <f t="shared" si="589"/>
        <v>9360</v>
      </c>
      <c r="D1030" s="7">
        <f>IF(P1030&gt;0,RANK(P1030,(P1030:R1030,S1030:AG1030)),0)</f>
        <v>1</v>
      </c>
      <c r="E1030" s="7">
        <f>IF(Q1030&gt;0,RANK(Q1030,(P1030:R1030,S1030:AG1030)),0)</f>
        <v>0</v>
      </c>
      <c r="F1030" s="7">
        <f>IF(R1030&gt;0,RANK(R1030,(P1030:R1030,S1030:AG1030)),0)</f>
        <v>2</v>
      </c>
      <c r="G1030" s="7">
        <f>IF(S1030&gt;0,RANK(S1030,(P1030:R1030,S1030:AG1030)),0)</f>
        <v>4</v>
      </c>
      <c r="H1030" s="49">
        <f t="shared" si="590"/>
        <v>6254</v>
      </c>
      <c r="I1030" s="178">
        <f t="shared" si="573"/>
        <v>0.66816239316239312</v>
      </c>
      <c r="J1030" s="2"/>
      <c r="K1030" s="2">
        <f t="shared" si="591"/>
        <v>0.83183760683760688</v>
      </c>
      <c r="L1030" s="2">
        <f t="shared" si="592"/>
        <v>0</v>
      </c>
      <c r="M1030" s="2">
        <f t="shared" si="593"/>
        <v>0.16367521367521368</v>
      </c>
      <c r="N1030" s="2">
        <f t="shared" si="577"/>
        <v>1.4957264957264958E-3</v>
      </c>
      <c r="O1030" s="2">
        <f t="shared" si="578"/>
        <v>2.9914529914529479E-3</v>
      </c>
      <c r="P1030" s="1">
        <v>7786</v>
      </c>
      <c r="R1030" s="1">
        <v>1532</v>
      </c>
      <c r="S1030" s="1">
        <v>14</v>
      </c>
      <c r="V1030" s="1">
        <v>21</v>
      </c>
      <c r="AC1030" s="1">
        <v>7</v>
      </c>
      <c r="AI1030" s="7">
        <f t="shared" si="594"/>
        <v>0</v>
      </c>
      <c r="AJ1030" s="7">
        <f t="shared" si="595"/>
        <v>0</v>
      </c>
      <c r="AK1030" s="7">
        <f t="shared" si="596"/>
        <v>3</v>
      </c>
      <c r="AL1030" s="7">
        <f t="shared" si="597"/>
        <v>0</v>
      </c>
      <c r="AM1030" s="2">
        <f t="shared" si="598"/>
        <v>0</v>
      </c>
      <c r="AN1030" s="2">
        <f t="shared" si="599"/>
        <v>0</v>
      </c>
      <c r="AO1030" s="2">
        <f t="shared" si="600"/>
        <v>2.2435897435897434E-3</v>
      </c>
      <c r="AP1030" s="2">
        <f t="shared" si="601"/>
        <v>0</v>
      </c>
      <c r="AR1030" t="str">
        <f t="shared" si="587"/>
        <v>Madison</v>
      </c>
      <c r="AS1030" t="s">
        <v>1516</v>
      </c>
      <c r="AT1030" s="182"/>
      <c r="AU1030" s="9"/>
      <c r="AV1030" s="98">
        <v>28</v>
      </c>
      <c r="AW1030" s="100">
        <v>89</v>
      </c>
      <c r="AX1030" s="106">
        <f t="shared" si="602"/>
        <v>28089</v>
      </c>
      <c r="AZ1030" s="7" t="s">
        <v>2975</v>
      </c>
      <c r="BA1030" t="s">
        <v>3208</v>
      </c>
      <c r="BB1030" s="177"/>
    </row>
    <row r="1031" spans="1:54" hidden="1" outlineLevel="1">
      <c r="A1031" t="s">
        <v>1302</v>
      </c>
      <c r="B1031" t="s">
        <v>1516</v>
      </c>
      <c r="C1031" s="1">
        <f t="shared" si="589"/>
        <v>1776</v>
      </c>
      <c r="D1031" s="7">
        <f>IF(P1031&gt;0,RANK(P1031,(P1031:R1031,S1031:AG1031)),0)</f>
        <v>1</v>
      </c>
      <c r="E1031" s="7">
        <f>IF(Q1031&gt;0,RANK(Q1031,(P1031:R1031,S1031:AG1031)),0)</f>
        <v>0</v>
      </c>
      <c r="F1031" s="7">
        <f>IF(R1031&gt;0,RANK(R1031,(P1031:R1031,S1031:AG1031)),0)</f>
        <v>2</v>
      </c>
      <c r="G1031" s="7">
        <f>IF(S1031&gt;0,RANK(S1031,(P1031:R1031,S1031:AG1031)),0)</f>
        <v>3</v>
      </c>
      <c r="H1031" s="49">
        <f t="shared" si="590"/>
        <v>1350</v>
      </c>
      <c r="I1031" s="178">
        <f t="shared" si="573"/>
        <v>0.76013513513513509</v>
      </c>
      <c r="J1031" s="2"/>
      <c r="K1031" s="2">
        <f t="shared" si="591"/>
        <v>0.875</v>
      </c>
      <c r="L1031" s="2">
        <f t="shared" si="592"/>
        <v>0</v>
      </c>
      <c r="M1031" s="2">
        <f t="shared" si="593"/>
        <v>0.11486486486486487</v>
      </c>
      <c r="N1031" s="2">
        <f t="shared" ref="N1031:N1094" si="603">IF($C1031=0,"-",S1031/$C1031)</f>
        <v>3.9414414414414411E-3</v>
      </c>
      <c r="O1031" s="2">
        <f t="shared" ref="O1031:O1094" si="604">IF(C1031=0,"-",(1-K1031-L1031-M1031-N1031))</f>
        <v>6.1936936936936877E-3</v>
      </c>
      <c r="P1031" s="1">
        <v>1554</v>
      </c>
      <c r="R1031" s="1">
        <v>204</v>
      </c>
      <c r="S1031" s="1">
        <v>7</v>
      </c>
      <c r="V1031" s="1">
        <v>4</v>
      </c>
      <c r="AC1031" s="1">
        <v>7</v>
      </c>
      <c r="AI1031" s="7">
        <f t="shared" si="594"/>
        <v>0</v>
      </c>
      <c r="AJ1031" s="7">
        <f t="shared" si="595"/>
        <v>0</v>
      </c>
      <c r="AK1031" s="7">
        <f t="shared" si="596"/>
        <v>4</v>
      </c>
      <c r="AL1031" s="7">
        <f t="shared" si="597"/>
        <v>0</v>
      </c>
      <c r="AM1031" s="2">
        <f t="shared" si="598"/>
        <v>0</v>
      </c>
      <c r="AN1031" s="2">
        <f t="shared" si="599"/>
        <v>0</v>
      </c>
      <c r="AO1031" s="2">
        <f t="shared" si="600"/>
        <v>2.2522522522522522E-3</v>
      </c>
      <c r="AP1031" s="2">
        <f t="shared" si="601"/>
        <v>0</v>
      </c>
      <c r="AR1031" t="str">
        <f t="shared" si="587"/>
        <v>Marion</v>
      </c>
      <c r="AS1031" t="s">
        <v>1516</v>
      </c>
      <c r="AT1031" s="182">
        <v>4</v>
      </c>
      <c r="AU1031" s="9"/>
      <c r="AV1031" s="98">
        <v>28</v>
      </c>
      <c r="AW1031" s="100">
        <v>91</v>
      </c>
      <c r="AX1031" s="106">
        <f t="shared" si="602"/>
        <v>28091</v>
      </c>
      <c r="AZ1031" s="7" t="s">
        <v>2975</v>
      </c>
      <c r="BA1031" t="s">
        <v>3208</v>
      </c>
      <c r="BB1031" s="177"/>
    </row>
    <row r="1032" spans="1:54" hidden="1" outlineLevel="1">
      <c r="A1032" t="s">
        <v>1040</v>
      </c>
      <c r="B1032" t="s">
        <v>1516</v>
      </c>
      <c r="C1032" s="1">
        <f t="shared" si="589"/>
        <v>3933</v>
      </c>
      <c r="D1032" s="7">
        <f>IF(P1032&gt;0,RANK(P1032,(P1032:R1032,S1032:AG1032)),0)</f>
        <v>1</v>
      </c>
      <c r="E1032" s="7">
        <f>IF(Q1032&gt;0,RANK(Q1032,(P1032:R1032,S1032:AG1032)),0)</f>
        <v>0</v>
      </c>
      <c r="F1032" s="7">
        <f>IF(R1032&gt;0,RANK(R1032,(P1032:R1032,S1032:AG1032)),0)</f>
        <v>2</v>
      </c>
      <c r="G1032" s="7">
        <f>IF(S1032&gt;0,RANK(S1032,(P1032:R1032,S1032:AG1032)),0)</f>
        <v>5</v>
      </c>
      <c r="H1032" s="49">
        <f t="shared" si="590"/>
        <v>3102</v>
      </c>
      <c r="I1032" s="178">
        <f t="shared" si="573"/>
        <v>0.78871090770404273</v>
      </c>
      <c r="J1032" s="2"/>
      <c r="K1032" s="2">
        <f t="shared" si="591"/>
        <v>0.88914314772438341</v>
      </c>
      <c r="L1032" s="2">
        <f t="shared" si="592"/>
        <v>0</v>
      </c>
      <c r="M1032" s="2">
        <f t="shared" si="593"/>
        <v>0.10043224002034071</v>
      </c>
      <c r="N1032" s="2">
        <f t="shared" si="603"/>
        <v>3.0511060259344014E-3</v>
      </c>
      <c r="O1032" s="2">
        <f t="shared" si="604"/>
        <v>7.3735062293414817E-3</v>
      </c>
      <c r="P1032" s="1">
        <v>3497</v>
      </c>
      <c r="R1032" s="1">
        <v>395</v>
      </c>
      <c r="S1032" s="1">
        <v>12</v>
      </c>
      <c r="V1032" s="1">
        <v>15</v>
      </c>
      <c r="AC1032" s="1">
        <v>14</v>
      </c>
      <c r="AI1032" s="7">
        <f t="shared" si="594"/>
        <v>0</v>
      </c>
      <c r="AJ1032" s="7">
        <f t="shared" si="595"/>
        <v>0</v>
      </c>
      <c r="AK1032" s="7">
        <f t="shared" si="596"/>
        <v>3</v>
      </c>
      <c r="AL1032" s="7">
        <f t="shared" si="597"/>
        <v>0</v>
      </c>
      <c r="AM1032" s="2">
        <f t="shared" si="598"/>
        <v>0</v>
      </c>
      <c r="AN1032" s="2">
        <f t="shared" si="599"/>
        <v>0</v>
      </c>
      <c r="AO1032" s="2">
        <f t="shared" si="600"/>
        <v>3.8138825324180014E-3</v>
      </c>
      <c r="AP1032" s="2">
        <f t="shared" si="601"/>
        <v>0</v>
      </c>
      <c r="AR1032" t="str">
        <f t="shared" si="587"/>
        <v>Marshall</v>
      </c>
      <c r="AS1032" t="s">
        <v>1516</v>
      </c>
      <c r="AT1032" s="182">
        <v>1</v>
      </c>
      <c r="AU1032" s="9">
        <v>1</v>
      </c>
      <c r="AV1032" s="98">
        <v>28</v>
      </c>
      <c r="AW1032" s="100">
        <v>93</v>
      </c>
      <c r="AX1032" s="106">
        <f t="shared" si="602"/>
        <v>28093</v>
      </c>
      <c r="AZ1032" s="7" t="s">
        <v>2975</v>
      </c>
      <c r="BA1032" t="s">
        <v>3208</v>
      </c>
      <c r="BB1032" s="177"/>
    </row>
    <row r="1033" spans="1:54" hidden="1" outlineLevel="1">
      <c r="A1033" t="s">
        <v>346</v>
      </c>
      <c r="B1033" t="s">
        <v>1516</v>
      </c>
      <c r="C1033" s="1">
        <f t="shared" si="589"/>
        <v>2257</v>
      </c>
      <c r="D1033" s="7">
        <f>IF(P1033&gt;0,RANK(P1033,(P1033:R1033,S1033:AG1033)),0)</f>
        <v>1</v>
      </c>
      <c r="E1033" s="7">
        <f>IF(Q1033&gt;0,RANK(Q1033,(P1033:R1033,S1033:AG1033)),0)</f>
        <v>0</v>
      </c>
      <c r="F1033" s="7">
        <f>IF(R1033&gt;0,RANK(R1033,(P1033:R1033,S1033:AG1033)),0)</f>
        <v>2</v>
      </c>
      <c r="G1033" s="7">
        <f>IF(S1033&gt;0,RANK(S1033,(P1033:R1033,S1033:AG1033)),0)</f>
        <v>3</v>
      </c>
      <c r="H1033" s="49">
        <f t="shared" si="590"/>
        <v>1605</v>
      </c>
      <c r="I1033" s="178">
        <f t="shared" ref="I1033:I1096" si="605">H1033/C1033</f>
        <v>0.71112095702259637</v>
      </c>
      <c r="J1033" s="2"/>
      <c r="K1033" s="2">
        <f t="shared" si="591"/>
        <v>0.8489144882587506</v>
      </c>
      <c r="L1033" s="2">
        <f t="shared" si="592"/>
        <v>0</v>
      </c>
      <c r="M1033" s="2">
        <f t="shared" si="593"/>
        <v>0.13779353123615418</v>
      </c>
      <c r="N1033" s="2">
        <f t="shared" si="603"/>
        <v>5.316792202038104E-3</v>
      </c>
      <c r="O1033" s="2">
        <f t="shared" si="604"/>
        <v>7.9751883030571204E-3</v>
      </c>
      <c r="P1033" s="1">
        <v>1916</v>
      </c>
      <c r="R1033" s="1">
        <v>311</v>
      </c>
      <c r="S1033" s="1">
        <v>12</v>
      </c>
      <c r="V1033" s="1">
        <v>12</v>
      </c>
      <c r="AC1033" s="1">
        <v>6</v>
      </c>
      <c r="AI1033" s="7">
        <f t="shared" si="594"/>
        <v>0</v>
      </c>
      <c r="AJ1033" s="7">
        <f t="shared" si="595"/>
        <v>0</v>
      </c>
      <c r="AK1033" s="7">
        <f t="shared" si="596"/>
        <v>3</v>
      </c>
      <c r="AL1033" s="7">
        <f t="shared" si="597"/>
        <v>0</v>
      </c>
      <c r="AM1033" s="2">
        <f t="shared" si="598"/>
        <v>0</v>
      </c>
      <c r="AN1033" s="2">
        <f t="shared" si="599"/>
        <v>0</v>
      </c>
      <c r="AO1033" s="2">
        <f t="shared" si="600"/>
        <v>5.316792202038104E-3</v>
      </c>
      <c r="AP1033" s="2">
        <f t="shared" si="601"/>
        <v>0</v>
      </c>
      <c r="AR1033" t="str">
        <f t="shared" si="587"/>
        <v>Monroe</v>
      </c>
      <c r="AS1033" t="s">
        <v>1516</v>
      </c>
      <c r="AT1033" s="182">
        <v>1</v>
      </c>
      <c r="AU1033" s="9">
        <v>1</v>
      </c>
      <c r="AV1033" s="98">
        <v>28</v>
      </c>
      <c r="AW1033" s="100">
        <v>95</v>
      </c>
      <c r="AX1033" s="106">
        <f t="shared" si="602"/>
        <v>28095</v>
      </c>
      <c r="AZ1033" s="7" t="s">
        <v>2975</v>
      </c>
      <c r="BA1033" t="s">
        <v>3208</v>
      </c>
      <c r="BB1033" s="177"/>
    </row>
    <row r="1034" spans="1:54" hidden="1" outlineLevel="1">
      <c r="A1034" t="s">
        <v>398</v>
      </c>
      <c r="B1034" t="s">
        <v>1516</v>
      </c>
      <c r="C1034" s="1">
        <f t="shared" si="589"/>
        <v>1208</v>
      </c>
      <c r="D1034" s="7">
        <f>IF(P1034&gt;0,RANK(P1034,(P1034:R1034,S1034:AG1034)),0)</f>
        <v>1</v>
      </c>
      <c r="E1034" s="7">
        <f>IF(Q1034&gt;0,RANK(Q1034,(P1034:R1034,S1034:AG1034)),0)</f>
        <v>0</v>
      </c>
      <c r="F1034" s="7">
        <f>IF(R1034&gt;0,RANK(R1034,(P1034:R1034,S1034:AG1034)),0)</f>
        <v>2</v>
      </c>
      <c r="G1034" s="7">
        <f>IF(S1034&gt;0,RANK(S1034,(P1034:R1034,S1034:AG1034)),0)</f>
        <v>4</v>
      </c>
      <c r="H1034" s="49">
        <f t="shared" si="590"/>
        <v>960</v>
      </c>
      <c r="I1034" s="178">
        <f t="shared" si="605"/>
        <v>0.79470198675496684</v>
      </c>
      <c r="J1034" s="2"/>
      <c r="K1034" s="2">
        <f t="shared" si="591"/>
        <v>0.89321192052980136</v>
      </c>
      <c r="L1034" s="2">
        <f t="shared" si="592"/>
        <v>0</v>
      </c>
      <c r="M1034" s="2">
        <f t="shared" si="593"/>
        <v>9.8509933774834441E-2</v>
      </c>
      <c r="N1034" s="2">
        <f t="shared" si="603"/>
        <v>2.4834437086092716E-3</v>
      </c>
      <c r="O1034" s="2">
        <f t="shared" si="604"/>
        <v>5.7947019867549254E-3</v>
      </c>
      <c r="P1034" s="1">
        <v>1079</v>
      </c>
      <c r="R1034" s="1">
        <v>119</v>
      </c>
      <c r="S1034" s="1">
        <v>3</v>
      </c>
      <c r="V1034" s="1">
        <v>4</v>
      </c>
      <c r="AC1034" s="1">
        <v>3</v>
      </c>
      <c r="AI1034" s="7">
        <f t="shared" si="594"/>
        <v>0</v>
      </c>
      <c r="AJ1034" s="7">
        <f t="shared" si="595"/>
        <v>0</v>
      </c>
      <c r="AK1034" s="7">
        <f t="shared" si="596"/>
        <v>3</v>
      </c>
      <c r="AL1034" s="7">
        <f t="shared" si="597"/>
        <v>0</v>
      </c>
      <c r="AM1034" s="2">
        <f t="shared" si="598"/>
        <v>0</v>
      </c>
      <c r="AN1034" s="2">
        <f t="shared" si="599"/>
        <v>0</v>
      </c>
      <c r="AO1034" s="2">
        <f t="shared" si="600"/>
        <v>3.3112582781456954E-3</v>
      </c>
      <c r="AP1034" s="2">
        <f t="shared" si="601"/>
        <v>0</v>
      </c>
      <c r="AR1034" t="str">
        <f t="shared" si="587"/>
        <v>Montgomery</v>
      </c>
      <c r="AS1034" t="s">
        <v>1516</v>
      </c>
      <c r="AT1034" s="182">
        <v>2</v>
      </c>
      <c r="AU1034" s="9">
        <v>2</v>
      </c>
      <c r="AV1034" s="98">
        <v>28</v>
      </c>
      <c r="AW1034" s="100">
        <v>97</v>
      </c>
      <c r="AX1034" s="106">
        <f t="shared" si="602"/>
        <v>28097</v>
      </c>
      <c r="AZ1034" s="7" t="s">
        <v>2975</v>
      </c>
      <c r="BA1034" t="s">
        <v>3208</v>
      </c>
      <c r="BB1034" s="177"/>
    </row>
    <row r="1035" spans="1:54" hidden="1" outlineLevel="1">
      <c r="A1035" t="s">
        <v>594</v>
      </c>
      <c r="B1035" t="s">
        <v>1516</v>
      </c>
      <c r="C1035" s="1">
        <f t="shared" si="589"/>
        <v>1194</v>
      </c>
      <c r="D1035" s="7">
        <f>IF(P1035&gt;0,RANK(P1035,(P1035:R1035,S1035:AG1035)),0)</f>
        <v>1</v>
      </c>
      <c r="E1035" s="7">
        <f>IF(Q1035&gt;0,RANK(Q1035,(P1035:R1035,S1035:AG1035)),0)</f>
        <v>0</v>
      </c>
      <c r="F1035" s="7">
        <f>IF(R1035&gt;0,RANK(R1035,(P1035:R1035,S1035:AG1035)),0)</f>
        <v>2</v>
      </c>
      <c r="G1035" s="7">
        <f>IF(S1035&gt;0,RANK(S1035,(P1035:R1035,S1035:AG1035)),0)</f>
        <v>4</v>
      </c>
      <c r="H1035" s="49">
        <f t="shared" si="590"/>
        <v>682</v>
      </c>
      <c r="I1035" s="178">
        <f t="shared" si="605"/>
        <v>0.57118927973199329</v>
      </c>
      <c r="J1035" s="2"/>
      <c r="K1035" s="2">
        <f t="shared" si="591"/>
        <v>0.78056951423785592</v>
      </c>
      <c r="L1035" s="2">
        <f t="shared" si="592"/>
        <v>0</v>
      </c>
      <c r="M1035" s="2">
        <f t="shared" si="593"/>
        <v>0.20938023450586266</v>
      </c>
      <c r="N1035" s="2">
        <f t="shared" si="603"/>
        <v>3.3500837520938024E-3</v>
      </c>
      <c r="O1035" s="2">
        <f t="shared" si="604"/>
        <v>6.7001675041876204E-3</v>
      </c>
      <c r="P1035" s="1">
        <v>932</v>
      </c>
      <c r="R1035" s="1">
        <v>250</v>
      </c>
      <c r="S1035" s="1">
        <v>4</v>
      </c>
      <c r="V1035" s="1">
        <v>6</v>
      </c>
      <c r="AC1035" s="1">
        <v>2</v>
      </c>
      <c r="AI1035" s="7">
        <f t="shared" si="594"/>
        <v>0</v>
      </c>
      <c r="AJ1035" s="7">
        <f t="shared" si="595"/>
        <v>0</v>
      </c>
      <c r="AK1035" s="7">
        <f t="shared" si="596"/>
        <v>3</v>
      </c>
      <c r="AL1035" s="7">
        <f t="shared" si="597"/>
        <v>0</v>
      </c>
      <c r="AM1035" s="2">
        <f t="shared" si="598"/>
        <v>0</v>
      </c>
      <c r="AN1035" s="2">
        <f t="shared" si="599"/>
        <v>0</v>
      </c>
      <c r="AO1035" s="2">
        <f t="shared" si="600"/>
        <v>5.0251256281407036E-3</v>
      </c>
      <c r="AP1035" s="2">
        <f t="shared" si="601"/>
        <v>0</v>
      </c>
      <c r="AR1035" t="str">
        <f t="shared" si="587"/>
        <v>Neshoba</v>
      </c>
      <c r="AS1035" t="s">
        <v>1516</v>
      </c>
      <c r="AT1035" s="182">
        <v>3</v>
      </c>
      <c r="AU1035" s="9">
        <v>3</v>
      </c>
      <c r="AV1035" s="98">
        <v>28</v>
      </c>
      <c r="AW1035" s="100">
        <v>99</v>
      </c>
      <c r="AX1035" s="106">
        <f t="shared" si="602"/>
        <v>28099</v>
      </c>
      <c r="AZ1035" s="7" t="s">
        <v>2975</v>
      </c>
      <c r="BA1035" t="s">
        <v>3208</v>
      </c>
      <c r="BB1035" s="177"/>
    </row>
    <row r="1036" spans="1:54" hidden="1" outlineLevel="1">
      <c r="A1036" t="s">
        <v>2512</v>
      </c>
      <c r="B1036" t="s">
        <v>1516</v>
      </c>
      <c r="C1036" s="1">
        <f t="shared" si="589"/>
        <v>1240</v>
      </c>
      <c r="D1036" s="7">
        <f>IF(P1036&gt;0,RANK(P1036,(P1036:R1036,S1036:AG1036)),0)</f>
        <v>1</v>
      </c>
      <c r="E1036" s="7">
        <f>IF(Q1036&gt;0,RANK(Q1036,(P1036:R1036,S1036:AG1036)),0)</f>
        <v>0</v>
      </c>
      <c r="F1036" s="7">
        <f>IF(R1036&gt;0,RANK(R1036,(P1036:R1036,S1036:AG1036)),0)</f>
        <v>2</v>
      </c>
      <c r="G1036" s="7">
        <f>IF(S1036&gt;0,RANK(S1036,(P1036:R1036,S1036:AG1036)),0)</f>
        <v>4</v>
      </c>
      <c r="H1036" s="49">
        <f t="shared" si="590"/>
        <v>850</v>
      </c>
      <c r="I1036" s="178">
        <f t="shared" si="605"/>
        <v>0.68548387096774188</v>
      </c>
      <c r="J1036" s="2"/>
      <c r="K1036" s="2">
        <f t="shared" si="591"/>
        <v>0.83629032258064517</v>
      </c>
      <c r="L1036" s="2">
        <f t="shared" si="592"/>
        <v>0</v>
      </c>
      <c r="M1036" s="2">
        <f t="shared" si="593"/>
        <v>0.15080645161290324</v>
      </c>
      <c r="N1036" s="2">
        <f t="shared" si="603"/>
        <v>4.0322580645161289E-3</v>
      </c>
      <c r="O1036" s="2">
        <f t="shared" si="604"/>
        <v>8.8709677419354614E-3</v>
      </c>
      <c r="P1036" s="1">
        <v>1037</v>
      </c>
      <c r="R1036" s="1">
        <v>187</v>
      </c>
      <c r="S1036" s="1">
        <v>5</v>
      </c>
      <c r="V1036" s="1">
        <v>5</v>
      </c>
      <c r="AC1036" s="1">
        <v>6</v>
      </c>
      <c r="AI1036" s="7">
        <f t="shared" si="594"/>
        <v>0</v>
      </c>
      <c r="AJ1036" s="7">
        <f t="shared" si="595"/>
        <v>0</v>
      </c>
      <c r="AK1036" s="7">
        <f t="shared" si="596"/>
        <v>3</v>
      </c>
      <c r="AL1036" s="7">
        <f t="shared" si="597"/>
        <v>0</v>
      </c>
      <c r="AM1036" s="2">
        <f t="shared" si="598"/>
        <v>0</v>
      </c>
      <c r="AN1036" s="2">
        <f t="shared" si="599"/>
        <v>0</v>
      </c>
      <c r="AO1036" s="2">
        <f t="shared" si="600"/>
        <v>4.0322580645161289E-3</v>
      </c>
      <c r="AP1036" s="2">
        <f t="shared" si="601"/>
        <v>0</v>
      </c>
      <c r="AR1036" t="str">
        <f t="shared" si="587"/>
        <v>Newton</v>
      </c>
      <c r="AS1036" t="s">
        <v>1516</v>
      </c>
      <c r="AT1036" s="182">
        <v>3</v>
      </c>
      <c r="AU1036" s="9">
        <v>3</v>
      </c>
      <c r="AV1036" s="98">
        <v>28</v>
      </c>
      <c r="AW1036" s="100">
        <v>101</v>
      </c>
      <c r="AX1036" s="106">
        <f t="shared" si="602"/>
        <v>28101</v>
      </c>
      <c r="AZ1036" s="7" t="s">
        <v>2975</v>
      </c>
      <c r="BA1036" t="s">
        <v>3208</v>
      </c>
      <c r="BB1036" s="177"/>
    </row>
    <row r="1037" spans="1:54" hidden="1" outlineLevel="1">
      <c r="A1037" t="s">
        <v>351</v>
      </c>
      <c r="B1037" t="s">
        <v>1516</v>
      </c>
      <c r="C1037" s="1">
        <f t="shared" si="589"/>
        <v>1547</v>
      </c>
      <c r="D1037" s="7">
        <f>IF(P1037&gt;0,RANK(P1037,(P1037:R1037,S1037:AG1037)),0)</f>
        <v>1</v>
      </c>
      <c r="E1037" s="7">
        <f>IF(Q1037&gt;0,RANK(Q1037,(P1037:R1037,S1037:AG1037)),0)</f>
        <v>0</v>
      </c>
      <c r="F1037" s="7">
        <f>IF(R1037&gt;0,RANK(R1037,(P1037:R1037,S1037:AG1037)),0)</f>
        <v>2</v>
      </c>
      <c r="G1037" s="7">
        <f>IF(S1037&gt;0,RANK(S1037,(P1037:R1037,S1037:AG1037)),0)</f>
        <v>5</v>
      </c>
      <c r="H1037" s="49">
        <f t="shared" si="590"/>
        <v>1263</v>
      </c>
      <c r="I1037" s="178">
        <f t="shared" si="605"/>
        <v>0.81641887524240464</v>
      </c>
      <c r="J1037" s="2"/>
      <c r="K1037" s="2">
        <f t="shared" si="591"/>
        <v>0.90433096315449257</v>
      </c>
      <c r="L1037" s="2">
        <f t="shared" si="592"/>
        <v>0</v>
      </c>
      <c r="M1037" s="2">
        <f t="shared" si="593"/>
        <v>8.7912087912087919E-2</v>
      </c>
      <c r="N1037" s="2">
        <f t="shared" si="603"/>
        <v>1.2928248222365869E-3</v>
      </c>
      <c r="O1037" s="2">
        <f t="shared" si="604"/>
        <v>6.4641241111829213E-3</v>
      </c>
      <c r="P1037" s="1">
        <v>1399</v>
      </c>
      <c r="R1037" s="1">
        <v>136</v>
      </c>
      <c r="S1037" s="1">
        <v>2</v>
      </c>
      <c r="V1037" s="1">
        <v>3</v>
      </c>
      <c r="AC1037" s="1">
        <v>7</v>
      </c>
      <c r="AI1037" s="7">
        <f t="shared" si="594"/>
        <v>0</v>
      </c>
      <c r="AJ1037" s="7">
        <f t="shared" si="595"/>
        <v>0</v>
      </c>
      <c r="AK1037" s="7">
        <f t="shared" si="596"/>
        <v>3</v>
      </c>
      <c r="AL1037" s="7">
        <f t="shared" si="597"/>
        <v>0</v>
      </c>
      <c r="AM1037" s="2">
        <f t="shared" si="598"/>
        <v>0</v>
      </c>
      <c r="AN1037" s="2">
        <f t="shared" si="599"/>
        <v>0</v>
      </c>
      <c r="AO1037" s="2">
        <f t="shared" si="600"/>
        <v>1.9392372333548805E-3</v>
      </c>
      <c r="AP1037" s="2">
        <f t="shared" si="601"/>
        <v>0</v>
      </c>
      <c r="AR1037" t="str">
        <f t="shared" si="587"/>
        <v>Noxubee</v>
      </c>
      <c r="AS1037" t="s">
        <v>1516</v>
      </c>
      <c r="AT1037" s="182">
        <v>3</v>
      </c>
      <c r="AU1037" s="9">
        <v>3</v>
      </c>
      <c r="AV1037" s="98">
        <v>28</v>
      </c>
      <c r="AW1037" s="100">
        <v>103</v>
      </c>
      <c r="AX1037" s="106">
        <f t="shared" si="602"/>
        <v>28103</v>
      </c>
      <c r="AZ1037" s="7" t="s">
        <v>2975</v>
      </c>
      <c r="BA1037" t="s">
        <v>3208</v>
      </c>
      <c r="BB1037" s="177"/>
    </row>
    <row r="1038" spans="1:54" hidden="1" outlineLevel="1">
      <c r="A1038" t="s">
        <v>3271</v>
      </c>
      <c r="B1038" t="s">
        <v>1516</v>
      </c>
      <c r="C1038" s="1">
        <f t="shared" si="589"/>
        <v>3276</v>
      </c>
      <c r="D1038" s="7">
        <f>IF(P1038&gt;0,RANK(P1038,(P1038:R1038,S1038:AG1038)),0)</f>
        <v>1</v>
      </c>
      <c r="E1038" s="7">
        <f>IF(Q1038&gt;0,RANK(Q1038,(P1038:R1038,S1038:AG1038)),0)</f>
        <v>0</v>
      </c>
      <c r="F1038" s="7">
        <f>IF(R1038&gt;0,RANK(R1038,(P1038:R1038,S1038:AG1038)),0)</f>
        <v>2</v>
      </c>
      <c r="G1038" s="7">
        <f>IF(S1038&gt;0,RANK(S1038,(P1038:R1038,S1038:AG1038)),0)</f>
        <v>3</v>
      </c>
      <c r="H1038" s="49">
        <f t="shared" si="590"/>
        <v>1723</v>
      </c>
      <c r="I1038" s="178">
        <f t="shared" si="605"/>
        <v>0.52594627594627597</v>
      </c>
      <c r="J1038" s="2"/>
      <c r="K1038" s="2">
        <f t="shared" si="591"/>
        <v>0.75946275946275943</v>
      </c>
      <c r="L1038" s="2">
        <f t="shared" si="592"/>
        <v>0</v>
      </c>
      <c r="M1038" s="2">
        <f t="shared" si="593"/>
        <v>0.23351648351648352</v>
      </c>
      <c r="N1038" s="2">
        <f t="shared" si="603"/>
        <v>4.2735042735042739E-3</v>
      </c>
      <c r="O1038" s="2">
        <f t="shared" si="604"/>
        <v>2.7472527472527774E-3</v>
      </c>
      <c r="P1038" s="1">
        <v>2488</v>
      </c>
      <c r="R1038" s="1">
        <v>765</v>
      </c>
      <c r="S1038" s="1">
        <v>14</v>
      </c>
      <c r="V1038" s="1">
        <v>4</v>
      </c>
      <c r="AC1038" s="1">
        <v>5</v>
      </c>
      <c r="AI1038" s="7">
        <f t="shared" si="594"/>
        <v>0</v>
      </c>
      <c r="AJ1038" s="7">
        <f t="shared" si="595"/>
        <v>0</v>
      </c>
      <c r="AK1038" s="7">
        <f t="shared" si="596"/>
        <v>4</v>
      </c>
      <c r="AL1038" s="7">
        <f t="shared" si="597"/>
        <v>0</v>
      </c>
      <c r="AM1038" s="2">
        <f t="shared" si="598"/>
        <v>0</v>
      </c>
      <c r="AN1038" s="2">
        <f t="shared" si="599"/>
        <v>0</v>
      </c>
      <c r="AO1038" s="2">
        <f t="shared" si="600"/>
        <v>1.221001221001221E-3</v>
      </c>
      <c r="AP1038" s="2">
        <f t="shared" si="601"/>
        <v>0</v>
      </c>
      <c r="AR1038" t="str">
        <f t="shared" si="587"/>
        <v>Oktibbeha</v>
      </c>
      <c r="AS1038" t="s">
        <v>1516</v>
      </c>
      <c r="AT1038" s="182"/>
      <c r="AU1038" s="9">
        <v>3</v>
      </c>
      <c r="AV1038" s="98">
        <v>28</v>
      </c>
      <c r="AW1038" s="100">
        <v>105</v>
      </c>
      <c r="AX1038" s="106">
        <f t="shared" si="602"/>
        <v>28105</v>
      </c>
      <c r="AZ1038" s="7" t="s">
        <v>2975</v>
      </c>
      <c r="BA1038" t="s">
        <v>3208</v>
      </c>
      <c r="BB1038" s="177"/>
    </row>
    <row r="1039" spans="1:54" hidden="1" outlineLevel="1">
      <c r="A1039" t="s">
        <v>666</v>
      </c>
      <c r="B1039" t="s">
        <v>1516</v>
      </c>
      <c r="C1039" s="1">
        <f t="shared" si="589"/>
        <v>3569</v>
      </c>
      <c r="D1039" s="7">
        <f>IF(P1039&gt;0,RANK(P1039,(P1039:R1039,S1039:AG1039)),0)</f>
        <v>1</v>
      </c>
      <c r="E1039" s="7">
        <f>IF(Q1039&gt;0,RANK(Q1039,(P1039:R1039,S1039:AG1039)),0)</f>
        <v>0</v>
      </c>
      <c r="F1039" s="7">
        <f>IF(R1039&gt;0,RANK(R1039,(P1039:R1039,S1039:AG1039)),0)</f>
        <v>2</v>
      </c>
      <c r="G1039" s="7">
        <f>IF(S1039&gt;0,RANK(S1039,(P1039:R1039,S1039:AG1039)),0)</f>
        <v>5</v>
      </c>
      <c r="H1039" s="49">
        <f t="shared" si="590"/>
        <v>2582</v>
      </c>
      <c r="I1039" s="178">
        <f t="shared" si="605"/>
        <v>0.72345194732418039</v>
      </c>
      <c r="J1039" s="2"/>
      <c r="K1039" s="2">
        <f t="shared" si="591"/>
        <v>0.85766321098346876</v>
      </c>
      <c r="L1039" s="2">
        <f t="shared" si="592"/>
        <v>0</v>
      </c>
      <c r="M1039" s="2">
        <f t="shared" si="593"/>
        <v>0.13421126365928832</v>
      </c>
      <c r="N1039" s="2">
        <f t="shared" si="603"/>
        <v>1.6811431773606051E-3</v>
      </c>
      <c r="O1039" s="2">
        <f t="shared" si="604"/>
        <v>6.4443821798823193E-3</v>
      </c>
      <c r="P1039" s="1">
        <v>3061</v>
      </c>
      <c r="R1039" s="1">
        <v>479</v>
      </c>
      <c r="S1039" s="1">
        <v>6</v>
      </c>
      <c r="V1039" s="1">
        <v>16</v>
      </c>
      <c r="AC1039" s="1">
        <v>7</v>
      </c>
      <c r="AI1039" s="7">
        <f t="shared" si="594"/>
        <v>0</v>
      </c>
      <c r="AJ1039" s="7">
        <f t="shared" si="595"/>
        <v>0</v>
      </c>
      <c r="AK1039" s="7">
        <f t="shared" si="596"/>
        <v>3</v>
      </c>
      <c r="AL1039" s="7">
        <f t="shared" si="597"/>
        <v>0</v>
      </c>
      <c r="AM1039" s="2">
        <f t="shared" si="598"/>
        <v>0</v>
      </c>
      <c r="AN1039" s="2">
        <f t="shared" si="599"/>
        <v>0</v>
      </c>
      <c r="AO1039" s="2">
        <f t="shared" si="600"/>
        <v>4.4830484729616142E-3</v>
      </c>
      <c r="AP1039" s="2">
        <f t="shared" si="601"/>
        <v>0</v>
      </c>
      <c r="AR1039" t="str">
        <f t="shared" si="587"/>
        <v>Panola</v>
      </c>
      <c r="AS1039" t="s">
        <v>1516</v>
      </c>
      <c r="AT1039" s="182">
        <v>2</v>
      </c>
      <c r="AU1039" s="9">
        <v>1</v>
      </c>
      <c r="AV1039" s="98">
        <v>28</v>
      </c>
      <c r="AW1039" s="100">
        <v>107</v>
      </c>
      <c r="AX1039" s="106">
        <f t="shared" si="602"/>
        <v>28107</v>
      </c>
      <c r="AZ1039" s="7" t="s">
        <v>2975</v>
      </c>
      <c r="BA1039" t="s">
        <v>3208</v>
      </c>
      <c r="BB1039" s="177"/>
    </row>
    <row r="1040" spans="1:54" hidden="1" outlineLevel="1">
      <c r="A1040" t="s">
        <v>424</v>
      </c>
      <c r="B1040" t="s">
        <v>1516</v>
      </c>
      <c r="C1040" s="1">
        <f t="shared" si="589"/>
        <v>1434</v>
      </c>
      <c r="D1040" s="7">
        <f>IF(P1040&gt;0,RANK(P1040,(P1040:R1040,S1040:AG1040)),0)</f>
        <v>1</v>
      </c>
      <c r="E1040" s="7">
        <f>IF(Q1040&gt;0,RANK(Q1040,(P1040:R1040,S1040:AG1040)),0)</f>
        <v>0</v>
      </c>
      <c r="F1040" s="7">
        <f>IF(R1040&gt;0,RANK(R1040,(P1040:R1040,S1040:AG1040)),0)</f>
        <v>2</v>
      </c>
      <c r="G1040" s="7">
        <f>IF(S1040&gt;0,RANK(S1040,(P1040:R1040,S1040:AG1040)),0)</f>
        <v>4</v>
      </c>
      <c r="H1040" s="49">
        <f t="shared" si="590"/>
        <v>679</v>
      </c>
      <c r="I1040" s="178">
        <f t="shared" si="605"/>
        <v>0.47350069735006972</v>
      </c>
      <c r="J1040" s="2"/>
      <c r="K1040" s="2">
        <f t="shared" si="591"/>
        <v>0.72873082287308233</v>
      </c>
      <c r="L1040" s="2">
        <f t="shared" si="592"/>
        <v>0</v>
      </c>
      <c r="M1040" s="2">
        <f t="shared" si="593"/>
        <v>0.25523012552301255</v>
      </c>
      <c r="N1040" s="2">
        <f t="shared" si="603"/>
        <v>3.4867503486750349E-3</v>
      </c>
      <c r="O1040" s="2">
        <f t="shared" si="604"/>
        <v>1.2552301255230084E-2</v>
      </c>
      <c r="P1040" s="1">
        <v>1045</v>
      </c>
      <c r="R1040" s="1">
        <v>366</v>
      </c>
      <c r="S1040" s="1">
        <v>5</v>
      </c>
      <c r="V1040" s="1">
        <v>13</v>
      </c>
      <c r="AC1040" s="1">
        <v>5</v>
      </c>
      <c r="AI1040" s="7">
        <f t="shared" si="594"/>
        <v>0</v>
      </c>
      <c r="AJ1040" s="7">
        <f t="shared" si="595"/>
        <v>0</v>
      </c>
      <c r="AK1040" s="7">
        <f t="shared" si="596"/>
        <v>3</v>
      </c>
      <c r="AL1040" s="7">
        <f t="shared" si="597"/>
        <v>0</v>
      </c>
      <c r="AM1040" s="2">
        <f t="shared" si="598"/>
        <v>0</v>
      </c>
      <c r="AN1040" s="2">
        <f t="shared" si="599"/>
        <v>0</v>
      </c>
      <c r="AO1040" s="2">
        <f t="shared" si="600"/>
        <v>9.06555090655509E-3</v>
      </c>
      <c r="AP1040" s="2">
        <f t="shared" si="601"/>
        <v>0</v>
      </c>
      <c r="AR1040" t="str">
        <f t="shared" si="587"/>
        <v>Pearl River</v>
      </c>
      <c r="AS1040" t="s">
        <v>1516</v>
      </c>
      <c r="AT1040" s="182">
        <v>4</v>
      </c>
      <c r="AU1040" s="9">
        <v>4</v>
      </c>
      <c r="AV1040" s="98">
        <v>28</v>
      </c>
      <c r="AW1040" s="100">
        <v>109</v>
      </c>
      <c r="AX1040" s="106">
        <f t="shared" si="602"/>
        <v>28109</v>
      </c>
      <c r="AZ1040" s="7" t="s">
        <v>2975</v>
      </c>
      <c r="BA1040" t="s">
        <v>3208</v>
      </c>
      <c r="BB1040" s="177"/>
    </row>
    <row r="1041" spans="1:54" hidden="1" outlineLevel="1">
      <c r="A1041" t="s">
        <v>156</v>
      </c>
      <c r="B1041" t="s">
        <v>1516</v>
      </c>
      <c r="C1041" s="1">
        <f t="shared" si="589"/>
        <v>595</v>
      </c>
      <c r="D1041" s="7">
        <f>IF(P1041&gt;0,RANK(P1041,(P1041:R1041,S1041:AG1041)),0)</f>
        <v>1</v>
      </c>
      <c r="E1041" s="7">
        <f>IF(Q1041&gt;0,RANK(Q1041,(P1041:R1041,S1041:AG1041)),0)</f>
        <v>0</v>
      </c>
      <c r="F1041" s="7">
        <f>IF(R1041&gt;0,RANK(R1041,(P1041:R1041,S1041:AG1041)),0)</f>
        <v>2</v>
      </c>
      <c r="G1041" s="7">
        <f>IF(S1041&gt;0,RANK(S1041,(P1041:R1041,S1041:AG1041)),0)</f>
        <v>3</v>
      </c>
      <c r="H1041" s="49">
        <f t="shared" si="590"/>
        <v>393</v>
      </c>
      <c r="I1041" s="178">
        <f t="shared" si="605"/>
        <v>0.66050420168067225</v>
      </c>
      <c r="J1041" s="2"/>
      <c r="K1041" s="2">
        <f t="shared" si="591"/>
        <v>0.82184873949579829</v>
      </c>
      <c r="L1041" s="2">
        <f t="shared" si="592"/>
        <v>0</v>
      </c>
      <c r="M1041" s="2">
        <f t="shared" si="593"/>
        <v>0.16134453781512606</v>
      </c>
      <c r="N1041" s="2">
        <f t="shared" si="603"/>
        <v>8.4033613445378148E-3</v>
      </c>
      <c r="O1041" s="2">
        <f t="shared" si="604"/>
        <v>8.403361344537839E-3</v>
      </c>
      <c r="P1041" s="1">
        <v>489</v>
      </c>
      <c r="R1041" s="1">
        <v>96</v>
      </c>
      <c r="S1041" s="1">
        <v>5</v>
      </c>
      <c r="V1041" s="1">
        <v>5</v>
      </c>
      <c r="AC1041" s="1">
        <v>0</v>
      </c>
      <c r="AI1041" s="7">
        <f t="shared" si="594"/>
        <v>0</v>
      </c>
      <c r="AJ1041" s="7">
        <f t="shared" si="595"/>
        <v>0</v>
      </c>
      <c r="AK1041" s="7">
        <f t="shared" si="596"/>
        <v>3</v>
      </c>
      <c r="AL1041" s="7">
        <f t="shared" si="597"/>
        <v>0</v>
      </c>
      <c r="AM1041" s="2">
        <f t="shared" si="598"/>
        <v>0</v>
      </c>
      <c r="AN1041" s="2">
        <f t="shared" si="599"/>
        <v>0</v>
      </c>
      <c r="AO1041" s="2">
        <f t="shared" si="600"/>
        <v>8.4033613445378148E-3</v>
      </c>
      <c r="AP1041" s="2">
        <f t="shared" si="601"/>
        <v>0</v>
      </c>
      <c r="AR1041" t="str">
        <f t="shared" si="587"/>
        <v>Perry</v>
      </c>
      <c r="AS1041" t="s">
        <v>1516</v>
      </c>
      <c r="AT1041" s="182">
        <v>4</v>
      </c>
      <c r="AU1041" s="9">
        <v>4</v>
      </c>
      <c r="AV1041" s="98">
        <v>28</v>
      </c>
      <c r="AW1041" s="100">
        <v>111</v>
      </c>
      <c r="AX1041" s="106">
        <f t="shared" si="602"/>
        <v>28111</v>
      </c>
      <c r="AZ1041" s="7" t="s">
        <v>2975</v>
      </c>
      <c r="BA1041" t="s">
        <v>3208</v>
      </c>
      <c r="BB1041" s="177"/>
    </row>
    <row r="1042" spans="1:54" hidden="1" outlineLevel="1">
      <c r="A1042" t="s">
        <v>1741</v>
      </c>
      <c r="B1042" t="s">
        <v>1516</v>
      </c>
      <c r="C1042" s="1">
        <f t="shared" si="589"/>
        <v>3491</v>
      </c>
      <c r="D1042" s="7">
        <f>IF(P1042&gt;0,RANK(P1042,(P1042:R1042,S1042:AG1042)),0)</f>
        <v>1</v>
      </c>
      <c r="E1042" s="7">
        <f>IF(Q1042&gt;0,RANK(Q1042,(P1042:R1042,S1042:AG1042)),0)</f>
        <v>0</v>
      </c>
      <c r="F1042" s="7">
        <f>IF(R1042&gt;0,RANK(R1042,(P1042:R1042,S1042:AG1042)),0)</f>
        <v>2</v>
      </c>
      <c r="G1042" s="7">
        <f>IF(S1042&gt;0,RANK(S1042,(P1042:R1042,S1042:AG1042)),0)</f>
        <v>3</v>
      </c>
      <c r="H1042" s="49">
        <f t="shared" si="590"/>
        <v>2563</v>
      </c>
      <c r="I1042" s="178">
        <f t="shared" si="605"/>
        <v>0.7341735892294472</v>
      </c>
      <c r="J1042" s="2"/>
      <c r="K1042" s="2">
        <f t="shared" si="591"/>
        <v>0.86364938413062164</v>
      </c>
      <c r="L1042" s="2">
        <f t="shared" si="592"/>
        <v>0</v>
      </c>
      <c r="M1042" s="2">
        <f t="shared" si="593"/>
        <v>0.12947579490117445</v>
      </c>
      <c r="N1042" s="2">
        <f t="shared" si="603"/>
        <v>2.8645087367516471E-3</v>
      </c>
      <c r="O1042" s="2">
        <f t="shared" si="604"/>
        <v>4.0103122314522621E-3</v>
      </c>
      <c r="P1042" s="1">
        <v>3015</v>
      </c>
      <c r="R1042" s="1">
        <v>452</v>
      </c>
      <c r="S1042" s="1">
        <v>10</v>
      </c>
      <c r="V1042" s="1">
        <v>7</v>
      </c>
      <c r="AC1042" s="1">
        <v>7</v>
      </c>
      <c r="AI1042" s="7">
        <f t="shared" si="594"/>
        <v>0</v>
      </c>
      <c r="AJ1042" s="7">
        <f t="shared" si="595"/>
        <v>0</v>
      </c>
      <c r="AK1042" s="7">
        <f t="shared" si="596"/>
        <v>4</v>
      </c>
      <c r="AL1042" s="7">
        <f t="shared" si="597"/>
        <v>0</v>
      </c>
      <c r="AM1042" s="2">
        <f t="shared" si="598"/>
        <v>0</v>
      </c>
      <c r="AN1042" s="2">
        <f t="shared" si="599"/>
        <v>0</v>
      </c>
      <c r="AO1042" s="2">
        <f t="shared" si="600"/>
        <v>2.0051561157261532E-3</v>
      </c>
      <c r="AP1042" s="2">
        <f t="shared" si="601"/>
        <v>0</v>
      </c>
      <c r="AR1042" t="str">
        <f t="shared" si="587"/>
        <v>Pike</v>
      </c>
      <c r="AS1042" t="s">
        <v>1516</v>
      </c>
      <c r="AT1042" s="182">
        <v>3</v>
      </c>
      <c r="AU1042" s="9">
        <v>3</v>
      </c>
      <c r="AV1042" s="98">
        <v>28</v>
      </c>
      <c r="AW1042" s="100">
        <v>113</v>
      </c>
      <c r="AX1042" s="106">
        <f t="shared" si="602"/>
        <v>28113</v>
      </c>
      <c r="AZ1042" s="7" t="s">
        <v>2975</v>
      </c>
      <c r="BA1042" t="s">
        <v>3208</v>
      </c>
      <c r="BB1042" s="177"/>
    </row>
    <row r="1043" spans="1:54" hidden="1" outlineLevel="1">
      <c r="A1043" t="s">
        <v>1312</v>
      </c>
      <c r="B1043" t="s">
        <v>1516</v>
      </c>
      <c r="C1043" s="1">
        <f t="shared" si="589"/>
        <v>1035</v>
      </c>
      <c r="D1043" s="7">
        <f>IF(P1043&gt;0,RANK(P1043,(P1043:R1043,S1043:AG1043)),0)</f>
        <v>1</v>
      </c>
      <c r="E1043" s="7">
        <f>IF(Q1043&gt;0,RANK(Q1043,(P1043:R1043,S1043:AG1043)),0)</f>
        <v>0</v>
      </c>
      <c r="F1043" s="7">
        <f>IF(R1043&gt;0,RANK(R1043,(P1043:R1043,S1043:AG1043)),0)</f>
        <v>2</v>
      </c>
      <c r="G1043" s="7">
        <f>IF(S1043&gt;0,RANK(S1043,(P1043:R1043,S1043:AG1043)),0)</f>
        <v>3</v>
      </c>
      <c r="H1043" s="49">
        <f t="shared" si="590"/>
        <v>465</v>
      </c>
      <c r="I1043" s="178">
        <f t="shared" si="605"/>
        <v>0.44927536231884058</v>
      </c>
      <c r="J1043" s="2"/>
      <c r="K1043" s="2">
        <f t="shared" si="591"/>
        <v>0.71207729468599035</v>
      </c>
      <c r="L1043" s="2">
        <f t="shared" si="592"/>
        <v>0</v>
      </c>
      <c r="M1043" s="2">
        <f t="shared" si="593"/>
        <v>0.26280193236714977</v>
      </c>
      <c r="N1043" s="2">
        <f t="shared" si="603"/>
        <v>1.0628019323671498E-2</v>
      </c>
      <c r="O1043" s="2">
        <f t="shared" si="604"/>
        <v>1.4492753623188383E-2</v>
      </c>
      <c r="P1043" s="1">
        <v>737</v>
      </c>
      <c r="R1043" s="1">
        <v>272</v>
      </c>
      <c r="S1043" s="1">
        <v>11</v>
      </c>
      <c r="V1043" s="1">
        <v>8</v>
      </c>
      <c r="AC1043" s="1">
        <v>7</v>
      </c>
      <c r="AI1043" s="7">
        <f t="shared" si="594"/>
        <v>0</v>
      </c>
      <c r="AJ1043" s="7">
        <f t="shared" si="595"/>
        <v>0</v>
      </c>
      <c r="AK1043" s="7">
        <f t="shared" si="596"/>
        <v>4</v>
      </c>
      <c r="AL1043" s="7">
        <f t="shared" si="597"/>
        <v>0</v>
      </c>
      <c r="AM1043" s="2">
        <f t="shared" si="598"/>
        <v>0</v>
      </c>
      <c r="AN1043" s="2">
        <f t="shared" si="599"/>
        <v>0</v>
      </c>
      <c r="AO1043" s="2">
        <f t="shared" si="600"/>
        <v>7.7294685990338162E-3</v>
      </c>
      <c r="AP1043" s="2">
        <f t="shared" si="601"/>
        <v>0</v>
      </c>
      <c r="AR1043" t="str">
        <f t="shared" si="587"/>
        <v>Pontotoc</v>
      </c>
      <c r="AS1043" t="s">
        <v>1516</v>
      </c>
      <c r="AT1043" s="182">
        <v>1</v>
      </c>
      <c r="AU1043" s="9">
        <v>1</v>
      </c>
      <c r="AV1043" s="98">
        <v>28</v>
      </c>
      <c r="AW1043" s="100">
        <v>115</v>
      </c>
      <c r="AX1043" s="106">
        <f t="shared" si="602"/>
        <v>28115</v>
      </c>
      <c r="AZ1043" s="7" t="s">
        <v>2975</v>
      </c>
      <c r="BA1043" t="s">
        <v>3208</v>
      </c>
      <c r="BB1043" s="177"/>
    </row>
    <row r="1044" spans="1:54" hidden="1" outlineLevel="1">
      <c r="A1044" t="s">
        <v>1515</v>
      </c>
      <c r="B1044" t="s">
        <v>1516</v>
      </c>
      <c r="C1044" s="1">
        <f t="shared" si="589"/>
        <v>990</v>
      </c>
      <c r="D1044" s="7">
        <f>IF(P1044&gt;0,RANK(P1044,(P1044:R1044,S1044:AG1044)),0)</f>
        <v>1</v>
      </c>
      <c r="E1044" s="7">
        <f>IF(Q1044&gt;0,RANK(Q1044,(P1044:R1044,S1044:AG1044)),0)</f>
        <v>0</v>
      </c>
      <c r="F1044" s="7">
        <f>IF(R1044&gt;0,RANK(R1044,(P1044:R1044,S1044:AG1044)),0)</f>
        <v>2</v>
      </c>
      <c r="G1044" s="7">
        <f>IF(S1044&gt;0,RANK(S1044,(P1044:R1044,S1044:AG1044)),0)</f>
        <v>4</v>
      </c>
      <c r="H1044" s="49">
        <f t="shared" si="590"/>
        <v>446</v>
      </c>
      <c r="I1044" s="178">
        <f t="shared" si="605"/>
        <v>0.45050505050505052</v>
      </c>
      <c r="J1044" s="2"/>
      <c r="K1044" s="2">
        <f t="shared" si="591"/>
        <v>0.71111111111111114</v>
      </c>
      <c r="L1044" s="2">
        <f t="shared" si="592"/>
        <v>0</v>
      </c>
      <c r="M1044" s="2">
        <f t="shared" si="593"/>
        <v>0.26060606060606062</v>
      </c>
      <c r="N1044" s="2">
        <f t="shared" si="603"/>
        <v>8.0808080808080808E-3</v>
      </c>
      <c r="O1044" s="2">
        <f t="shared" si="604"/>
        <v>2.0202020202020162E-2</v>
      </c>
      <c r="P1044" s="1">
        <v>704</v>
      </c>
      <c r="R1044" s="1">
        <v>258</v>
      </c>
      <c r="S1044" s="1">
        <v>8</v>
      </c>
      <c r="V1044" s="1">
        <v>15</v>
      </c>
      <c r="AC1044" s="1">
        <v>5</v>
      </c>
      <c r="AI1044" s="7">
        <f t="shared" si="594"/>
        <v>0</v>
      </c>
      <c r="AJ1044" s="7">
        <f t="shared" si="595"/>
        <v>0</v>
      </c>
      <c r="AK1044" s="7">
        <f t="shared" si="596"/>
        <v>3</v>
      </c>
      <c r="AL1044" s="7">
        <f t="shared" si="597"/>
        <v>0</v>
      </c>
      <c r="AM1044" s="2">
        <f t="shared" si="598"/>
        <v>0</v>
      </c>
      <c r="AN1044" s="2">
        <f t="shared" si="599"/>
        <v>0</v>
      </c>
      <c r="AO1044" s="2">
        <f t="shared" si="600"/>
        <v>1.5151515151515152E-2</v>
      </c>
      <c r="AP1044" s="2">
        <f t="shared" si="601"/>
        <v>0</v>
      </c>
      <c r="AR1044" t="str">
        <f t="shared" si="587"/>
        <v>Prentiss</v>
      </c>
      <c r="AS1044" t="s">
        <v>1516</v>
      </c>
      <c r="AT1044" s="182">
        <v>1</v>
      </c>
      <c r="AU1044" s="9">
        <v>1</v>
      </c>
      <c r="AV1044" s="98">
        <v>28</v>
      </c>
      <c r="AW1044" s="100">
        <v>117</v>
      </c>
      <c r="AX1044" s="106">
        <f t="shared" si="602"/>
        <v>28117</v>
      </c>
      <c r="AZ1044" s="7" t="s">
        <v>2975</v>
      </c>
      <c r="BA1044" t="s">
        <v>3208</v>
      </c>
      <c r="BB1044" s="177"/>
    </row>
    <row r="1045" spans="1:54" hidden="1" outlineLevel="1">
      <c r="A1045" t="s">
        <v>1215</v>
      </c>
      <c r="B1045" t="s">
        <v>1516</v>
      </c>
      <c r="C1045" s="1">
        <f t="shared" si="589"/>
        <v>1164</v>
      </c>
      <c r="D1045" s="7">
        <f>IF(P1045&gt;0,RANK(P1045,(P1045:R1045,S1045:AG1045)),0)</f>
        <v>1</v>
      </c>
      <c r="E1045" s="7">
        <f>IF(Q1045&gt;0,RANK(Q1045,(P1045:R1045,S1045:AG1045)),0)</f>
        <v>0</v>
      </c>
      <c r="F1045" s="7">
        <f>IF(R1045&gt;0,RANK(R1045,(P1045:R1045,S1045:AG1045)),0)</f>
        <v>2</v>
      </c>
      <c r="G1045" s="7">
        <f>IF(S1045&gt;0,RANK(S1045,(P1045:R1045,S1045:AG1045)),0)</f>
        <v>4</v>
      </c>
      <c r="H1045" s="49">
        <f t="shared" si="590"/>
        <v>850</v>
      </c>
      <c r="I1045" s="178">
        <f t="shared" si="605"/>
        <v>0.73024054982817865</v>
      </c>
      <c r="J1045" s="2"/>
      <c r="K1045" s="2">
        <f t="shared" si="591"/>
        <v>0.85309278350515461</v>
      </c>
      <c r="L1045" s="2">
        <f t="shared" si="592"/>
        <v>0</v>
      </c>
      <c r="M1045" s="2">
        <f t="shared" si="593"/>
        <v>0.12285223367697594</v>
      </c>
      <c r="N1045" s="2">
        <f t="shared" si="603"/>
        <v>8.5910652920962206E-3</v>
      </c>
      <c r="O1045" s="2">
        <f t="shared" si="604"/>
        <v>1.5463917525773235E-2</v>
      </c>
      <c r="P1045" s="1">
        <v>993</v>
      </c>
      <c r="R1045" s="1">
        <v>143</v>
      </c>
      <c r="S1045" s="1">
        <v>10</v>
      </c>
      <c r="V1045" s="1">
        <v>13</v>
      </c>
      <c r="AC1045" s="1">
        <v>5</v>
      </c>
      <c r="AI1045" s="7">
        <f t="shared" si="594"/>
        <v>0</v>
      </c>
      <c r="AJ1045" s="7">
        <f t="shared" si="595"/>
        <v>0</v>
      </c>
      <c r="AK1045" s="7">
        <f t="shared" si="596"/>
        <v>3</v>
      </c>
      <c r="AL1045" s="7">
        <f t="shared" si="597"/>
        <v>0</v>
      </c>
      <c r="AM1045" s="2">
        <f t="shared" si="598"/>
        <v>0</v>
      </c>
      <c r="AN1045" s="2">
        <f t="shared" si="599"/>
        <v>0</v>
      </c>
      <c r="AO1045" s="2">
        <f t="shared" si="600"/>
        <v>1.1168384879725086E-2</v>
      </c>
      <c r="AP1045" s="2">
        <f t="shared" si="601"/>
        <v>0</v>
      </c>
      <c r="AR1045" t="str">
        <f t="shared" ref="AR1045:AR1108" si="606">A1045</f>
        <v>Quitman</v>
      </c>
      <c r="AS1045" t="s">
        <v>1516</v>
      </c>
      <c r="AT1045" s="182">
        <v>2</v>
      </c>
      <c r="AU1045" s="9">
        <v>2</v>
      </c>
      <c r="AV1045" s="98">
        <v>28</v>
      </c>
      <c r="AW1045" s="100">
        <v>119</v>
      </c>
      <c r="AX1045" s="106">
        <f t="shared" si="602"/>
        <v>28119</v>
      </c>
      <c r="AZ1045" s="7" t="s">
        <v>2975</v>
      </c>
      <c r="BA1045" t="s">
        <v>3208</v>
      </c>
      <c r="BB1045" s="177"/>
    </row>
    <row r="1046" spans="1:54" hidden="1" outlineLevel="1">
      <c r="A1046" t="s">
        <v>2492</v>
      </c>
      <c r="B1046" t="s">
        <v>1516</v>
      </c>
      <c r="C1046" s="1">
        <f t="shared" si="589"/>
        <v>6293</v>
      </c>
      <c r="D1046" s="7">
        <f>IF(P1046&gt;0,RANK(P1046,(P1046:R1046,S1046:AG1046)),0)</f>
        <v>1</v>
      </c>
      <c r="E1046" s="7">
        <f>IF(Q1046&gt;0,RANK(Q1046,(P1046:R1046,S1046:AG1046)),0)</f>
        <v>0</v>
      </c>
      <c r="F1046" s="7">
        <f>IF(R1046&gt;0,RANK(R1046,(P1046:R1046,S1046:AG1046)),0)</f>
        <v>2</v>
      </c>
      <c r="G1046" s="7">
        <f>IF(S1046&gt;0,RANK(S1046,(P1046:R1046,S1046:AG1046)),0)</f>
        <v>4</v>
      </c>
      <c r="H1046" s="49">
        <f t="shared" si="590"/>
        <v>3435</v>
      </c>
      <c r="I1046" s="178">
        <f t="shared" si="605"/>
        <v>0.54584458922612422</v>
      </c>
      <c r="J1046" s="2"/>
      <c r="K1046" s="2">
        <f t="shared" si="591"/>
        <v>0.77006197362148421</v>
      </c>
      <c r="L1046" s="2">
        <f t="shared" si="592"/>
        <v>0</v>
      </c>
      <c r="M1046" s="2">
        <f t="shared" si="593"/>
        <v>0.22421738439535993</v>
      </c>
      <c r="N1046" s="2">
        <f t="shared" si="603"/>
        <v>1.7479739392976322E-3</v>
      </c>
      <c r="O1046" s="2">
        <f t="shared" si="604"/>
        <v>3.9726680438582282E-3</v>
      </c>
      <c r="P1046" s="1">
        <v>4846</v>
      </c>
      <c r="R1046" s="1">
        <v>1411</v>
      </c>
      <c r="S1046" s="1">
        <v>11</v>
      </c>
      <c r="V1046" s="1">
        <v>16</v>
      </c>
      <c r="AC1046" s="1">
        <v>9</v>
      </c>
      <c r="AI1046" s="7">
        <f t="shared" si="594"/>
        <v>0</v>
      </c>
      <c r="AJ1046" s="7">
        <f t="shared" si="595"/>
        <v>0</v>
      </c>
      <c r="AK1046" s="7">
        <f t="shared" si="596"/>
        <v>3</v>
      </c>
      <c r="AL1046" s="7">
        <f t="shared" si="597"/>
        <v>0</v>
      </c>
      <c r="AM1046" s="2">
        <f t="shared" si="598"/>
        <v>0</v>
      </c>
      <c r="AN1046" s="2">
        <f t="shared" si="599"/>
        <v>0</v>
      </c>
      <c r="AO1046" s="2">
        <f t="shared" si="600"/>
        <v>2.5425075480692834E-3</v>
      </c>
      <c r="AP1046" s="2">
        <f t="shared" si="601"/>
        <v>0</v>
      </c>
      <c r="AR1046" t="str">
        <f t="shared" si="606"/>
        <v>Rankin</v>
      </c>
      <c r="AS1046" t="s">
        <v>1516</v>
      </c>
      <c r="AT1046" s="182">
        <v>3</v>
      </c>
      <c r="AU1046" s="9">
        <v>3</v>
      </c>
      <c r="AV1046" s="98">
        <v>28</v>
      </c>
      <c r="AW1046" s="100">
        <v>121</v>
      </c>
      <c r="AX1046" s="106">
        <f t="shared" si="602"/>
        <v>28121</v>
      </c>
      <c r="AZ1046" s="7" t="s">
        <v>2975</v>
      </c>
      <c r="BA1046" t="s">
        <v>3208</v>
      </c>
      <c r="BB1046" s="177"/>
    </row>
    <row r="1047" spans="1:54" hidden="1" outlineLevel="1">
      <c r="A1047" t="s">
        <v>1017</v>
      </c>
      <c r="B1047" t="s">
        <v>1516</v>
      </c>
      <c r="C1047" s="1">
        <f t="shared" si="589"/>
        <v>2421</v>
      </c>
      <c r="D1047" s="7">
        <f>IF(P1047&gt;0,RANK(P1047,(P1047:R1047,S1047:AG1047)),0)</f>
        <v>1</v>
      </c>
      <c r="E1047" s="7">
        <f>IF(Q1047&gt;0,RANK(Q1047,(P1047:R1047,S1047:AG1047)),0)</f>
        <v>0</v>
      </c>
      <c r="F1047" s="7">
        <f>IF(R1047&gt;0,RANK(R1047,(P1047:R1047,S1047:AG1047)),0)</f>
        <v>2</v>
      </c>
      <c r="G1047" s="7">
        <f>IF(S1047&gt;0,RANK(S1047,(P1047:R1047,S1047:AG1047)),0)</f>
        <v>4</v>
      </c>
      <c r="H1047" s="49">
        <f t="shared" si="590"/>
        <v>1746</v>
      </c>
      <c r="I1047" s="178">
        <f t="shared" si="605"/>
        <v>0.72118959107806691</v>
      </c>
      <c r="J1047" s="2"/>
      <c r="K1047" s="2">
        <f t="shared" si="591"/>
        <v>0.85212722015695996</v>
      </c>
      <c r="L1047" s="2">
        <f t="shared" si="592"/>
        <v>0</v>
      </c>
      <c r="M1047" s="2">
        <f t="shared" si="593"/>
        <v>0.13093762907889303</v>
      </c>
      <c r="N1047" s="2">
        <f t="shared" si="603"/>
        <v>2.8913672036348617E-3</v>
      </c>
      <c r="O1047" s="2">
        <f t="shared" si="604"/>
        <v>1.4043783560512144E-2</v>
      </c>
      <c r="P1047" s="1">
        <v>2063</v>
      </c>
      <c r="R1047" s="1">
        <v>317</v>
      </c>
      <c r="S1047" s="1">
        <v>7</v>
      </c>
      <c r="V1047" s="1">
        <v>20</v>
      </c>
      <c r="Y1047" s="1">
        <v>7</v>
      </c>
      <c r="AC1047" s="1">
        <v>7</v>
      </c>
      <c r="AI1047" s="7">
        <f t="shared" si="594"/>
        <v>0</v>
      </c>
      <c r="AJ1047" s="7">
        <f t="shared" si="595"/>
        <v>0</v>
      </c>
      <c r="AK1047" s="7">
        <f t="shared" si="596"/>
        <v>3</v>
      </c>
      <c r="AL1047" s="7">
        <f t="shared" si="597"/>
        <v>0</v>
      </c>
      <c r="AM1047" s="2">
        <f t="shared" si="598"/>
        <v>0</v>
      </c>
      <c r="AN1047" s="2">
        <f t="shared" si="599"/>
        <v>0</v>
      </c>
      <c r="AO1047" s="2">
        <f t="shared" si="600"/>
        <v>8.2610491532424616E-3</v>
      </c>
      <c r="AP1047" s="2">
        <f t="shared" si="601"/>
        <v>0</v>
      </c>
      <c r="AR1047" t="str">
        <f t="shared" si="606"/>
        <v>Scott</v>
      </c>
      <c r="AS1047" t="s">
        <v>1516</v>
      </c>
      <c r="AT1047" s="182">
        <v>3</v>
      </c>
      <c r="AU1047" s="9">
        <v>3</v>
      </c>
      <c r="AV1047" s="98">
        <v>28</v>
      </c>
      <c r="AW1047" s="100">
        <v>123</v>
      </c>
      <c r="AX1047" s="106">
        <f t="shared" si="602"/>
        <v>28123</v>
      </c>
      <c r="AZ1047" s="7" t="s">
        <v>2975</v>
      </c>
      <c r="BA1047" t="s">
        <v>3208</v>
      </c>
      <c r="BB1047" s="177"/>
    </row>
    <row r="1048" spans="1:54" hidden="1" outlineLevel="1">
      <c r="A1048" t="s">
        <v>2876</v>
      </c>
      <c r="B1048" t="s">
        <v>1516</v>
      </c>
      <c r="C1048" s="1">
        <f t="shared" si="589"/>
        <v>729</v>
      </c>
      <c r="D1048" s="7">
        <f>IF(P1048&gt;0,RANK(P1048,(P1048:R1048,S1048:AG1048)),0)</f>
        <v>1</v>
      </c>
      <c r="E1048" s="7">
        <f>IF(Q1048&gt;0,RANK(Q1048,(P1048:R1048,S1048:AG1048)),0)</f>
        <v>0</v>
      </c>
      <c r="F1048" s="7">
        <f>IF(R1048&gt;0,RANK(R1048,(P1048:R1048,S1048:AG1048)),0)</f>
        <v>2</v>
      </c>
      <c r="G1048" s="7">
        <f>IF(S1048&gt;0,RANK(S1048,(P1048:R1048,S1048:AG1048)),0)</f>
        <v>0</v>
      </c>
      <c r="H1048" s="49">
        <f t="shared" si="590"/>
        <v>609</v>
      </c>
      <c r="I1048" s="178">
        <f t="shared" si="605"/>
        <v>0.83539094650205759</v>
      </c>
      <c r="J1048" s="2"/>
      <c r="K1048" s="2">
        <f t="shared" si="591"/>
        <v>0.91495198902606312</v>
      </c>
      <c r="L1048" s="2">
        <f t="shared" si="592"/>
        <v>0</v>
      </c>
      <c r="M1048" s="2">
        <f t="shared" si="593"/>
        <v>7.956104252400549E-2</v>
      </c>
      <c r="N1048" s="2">
        <f t="shared" si="603"/>
        <v>0</v>
      </c>
      <c r="O1048" s="2">
        <f t="shared" si="604"/>
        <v>5.4869684499313925E-3</v>
      </c>
      <c r="P1048" s="1">
        <v>667</v>
      </c>
      <c r="R1048" s="1">
        <v>58</v>
      </c>
      <c r="S1048" s="1">
        <v>0</v>
      </c>
      <c r="V1048" s="1">
        <v>4</v>
      </c>
      <c r="AC1048" s="1">
        <v>0</v>
      </c>
      <c r="AI1048" s="7">
        <f t="shared" si="594"/>
        <v>0</v>
      </c>
      <c r="AJ1048" s="7">
        <f t="shared" si="595"/>
        <v>0</v>
      </c>
      <c r="AK1048" s="7">
        <f t="shared" si="596"/>
        <v>3</v>
      </c>
      <c r="AL1048" s="7">
        <f t="shared" si="597"/>
        <v>0</v>
      </c>
      <c r="AM1048" s="2">
        <f t="shared" si="598"/>
        <v>0</v>
      </c>
      <c r="AN1048" s="2">
        <f t="shared" si="599"/>
        <v>0</v>
      </c>
      <c r="AO1048" s="2">
        <f t="shared" si="600"/>
        <v>5.4869684499314125E-3</v>
      </c>
      <c r="AP1048" s="2">
        <f t="shared" si="601"/>
        <v>0</v>
      </c>
      <c r="AR1048" t="str">
        <f t="shared" si="606"/>
        <v>Sharkey</v>
      </c>
      <c r="AS1048" t="s">
        <v>1516</v>
      </c>
      <c r="AT1048" s="182">
        <v>2</v>
      </c>
      <c r="AU1048" s="9">
        <v>2</v>
      </c>
      <c r="AV1048" s="98">
        <v>28</v>
      </c>
      <c r="AW1048" s="100">
        <v>125</v>
      </c>
      <c r="AX1048" s="106">
        <f t="shared" si="602"/>
        <v>28125</v>
      </c>
      <c r="AZ1048" s="7" t="s">
        <v>2975</v>
      </c>
      <c r="BA1048" t="s">
        <v>3208</v>
      </c>
      <c r="BB1048" s="177"/>
    </row>
    <row r="1049" spans="1:54" hidden="1" outlineLevel="1">
      <c r="A1049" t="s">
        <v>836</v>
      </c>
      <c r="B1049" t="s">
        <v>1516</v>
      </c>
      <c r="C1049" s="1">
        <f t="shared" si="589"/>
        <v>2216</v>
      </c>
      <c r="D1049" s="7">
        <f>IF(P1049&gt;0,RANK(P1049,(P1049:R1049,S1049:AG1049)),0)</f>
        <v>1</v>
      </c>
      <c r="E1049" s="7">
        <f>IF(Q1049&gt;0,RANK(Q1049,(P1049:R1049,S1049:AG1049)),0)</f>
        <v>0</v>
      </c>
      <c r="F1049" s="7">
        <f>IF(R1049&gt;0,RANK(R1049,(P1049:R1049,S1049:AG1049)),0)</f>
        <v>2</v>
      </c>
      <c r="G1049" s="7">
        <f>IF(S1049&gt;0,RANK(S1049,(P1049:R1049,S1049:AG1049)),0)</f>
        <v>4</v>
      </c>
      <c r="H1049" s="49">
        <f t="shared" si="590"/>
        <v>1578</v>
      </c>
      <c r="I1049" s="178">
        <f t="shared" si="605"/>
        <v>0.71209386281588449</v>
      </c>
      <c r="J1049" s="2"/>
      <c r="K1049" s="2">
        <f t="shared" si="591"/>
        <v>0.84521660649819497</v>
      </c>
      <c r="L1049" s="2">
        <f t="shared" si="592"/>
        <v>0</v>
      </c>
      <c r="M1049" s="2">
        <f t="shared" si="593"/>
        <v>0.13312274368231047</v>
      </c>
      <c r="N1049" s="2">
        <f t="shared" si="603"/>
        <v>6.3176895306859202E-3</v>
      </c>
      <c r="O1049" s="2">
        <f t="shared" si="604"/>
        <v>1.5342960288808639E-2</v>
      </c>
      <c r="P1049" s="1">
        <v>1873</v>
      </c>
      <c r="R1049" s="1">
        <v>295</v>
      </c>
      <c r="S1049" s="1">
        <v>14</v>
      </c>
      <c r="V1049" s="1">
        <v>22</v>
      </c>
      <c r="AC1049" s="1">
        <v>12</v>
      </c>
      <c r="AI1049" s="7">
        <f t="shared" si="594"/>
        <v>0</v>
      </c>
      <c r="AJ1049" s="7">
        <f t="shared" si="595"/>
        <v>0</v>
      </c>
      <c r="AK1049" s="7">
        <f t="shared" si="596"/>
        <v>3</v>
      </c>
      <c r="AL1049" s="7">
        <f t="shared" si="597"/>
        <v>0</v>
      </c>
      <c r="AM1049" s="2">
        <f t="shared" si="598"/>
        <v>0</v>
      </c>
      <c r="AN1049" s="2">
        <f t="shared" si="599"/>
        <v>0</v>
      </c>
      <c r="AO1049" s="2">
        <f t="shared" si="600"/>
        <v>9.9277978339350186E-3</v>
      </c>
      <c r="AP1049" s="2">
        <f t="shared" si="601"/>
        <v>0</v>
      </c>
      <c r="AR1049" t="str">
        <f t="shared" si="606"/>
        <v>Simpson</v>
      </c>
      <c r="AS1049" t="s">
        <v>1516</v>
      </c>
      <c r="AT1049" s="182">
        <v>3</v>
      </c>
      <c r="AU1049" s="9">
        <v>3</v>
      </c>
      <c r="AV1049" s="98">
        <v>28</v>
      </c>
      <c r="AW1049" s="100">
        <v>127</v>
      </c>
      <c r="AX1049" s="106">
        <f t="shared" si="602"/>
        <v>28127</v>
      </c>
      <c r="AZ1049" s="7" t="s">
        <v>2975</v>
      </c>
      <c r="BA1049" t="s">
        <v>3208</v>
      </c>
      <c r="BB1049" s="177"/>
    </row>
    <row r="1050" spans="1:54" hidden="1" outlineLevel="1">
      <c r="A1050" t="s">
        <v>1982</v>
      </c>
      <c r="B1050" t="s">
        <v>1516</v>
      </c>
      <c r="C1050" s="1">
        <f t="shared" ref="C1050:C1068" si="607">SUM(P1050:AG1050)</f>
        <v>895</v>
      </c>
      <c r="D1050" s="7">
        <f>IF(P1050&gt;0,RANK(P1050,(P1050:R1050,S1050:AG1050)),0)</f>
        <v>1</v>
      </c>
      <c r="E1050" s="7">
        <f>IF(Q1050&gt;0,RANK(Q1050,(P1050:R1050,S1050:AG1050)),0)</f>
        <v>0</v>
      </c>
      <c r="F1050" s="7">
        <f>IF(R1050&gt;0,RANK(R1050,(P1050:R1050,S1050:AG1050)),0)</f>
        <v>2</v>
      </c>
      <c r="G1050" s="7">
        <f>IF(S1050&gt;0,RANK(S1050,(P1050:R1050,S1050:AG1050)),0)</f>
        <v>5</v>
      </c>
      <c r="H1050" s="49">
        <f t="shared" ref="H1050:H1068" si="608">MAX(P1050:Y1050)-LARGE(P1050:Y1050,2)</f>
        <v>579</v>
      </c>
      <c r="I1050" s="178">
        <f t="shared" si="605"/>
        <v>0.64692737430167602</v>
      </c>
      <c r="J1050" s="2"/>
      <c r="K1050" s="2">
        <f t="shared" ref="K1050:K1068" si="609">IF($C1050=0,"-",P1050/$C1050)</f>
        <v>0.81452513966480444</v>
      </c>
      <c r="L1050" s="2">
        <f t="shared" ref="L1050:L1068" si="610">IF($C1050=0,"-",Q1050/$C1050)</f>
        <v>0</v>
      </c>
      <c r="M1050" s="2">
        <f t="shared" ref="M1050:M1068" si="611">IF($C1050=0,"-",R1050/$C1050)</f>
        <v>0.16759776536312848</v>
      </c>
      <c r="N1050" s="2">
        <f t="shared" si="603"/>
        <v>4.4692737430167594E-3</v>
      </c>
      <c r="O1050" s="2">
        <f t="shared" si="604"/>
        <v>1.3407821229050317E-2</v>
      </c>
      <c r="P1050" s="1">
        <v>729</v>
      </c>
      <c r="R1050" s="1">
        <v>150</v>
      </c>
      <c r="S1050" s="1">
        <v>4</v>
      </c>
      <c r="V1050" s="1">
        <v>7</v>
      </c>
      <c r="AC1050" s="1">
        <v>5</v>
      </c>
      <c r="AI1050" s="7">
        <f t="shared" ref="AI1050:AI1068" si="612">IF(T1050&gt;0,RANK(T1050,(P1050:Z1050)),0)</f>
        <v>0</v>
      </c>
      <c r="AJ1050" s="7">
        <f t="shared" ref="AJ1050:AJ1068" si="613">IF(U1050&gt;0,RANK(U1050,(P1050:Z1050)),0)</f>
        <v>0</v>
      </c>
      <c r="AK1050" s="7">
        <f t="shared" ref="AK1050:AK1068" si="614">IF(V1050&gt;0,RANK(V1050,(P1050:Z1050)),0)</f>
        <v>3</v>
      </c>
      <c r="AL1050" s="7">
        <f t="shared" ref="AL1050:AL1068" si="615">IF(W1050&gt;0,RANK(W1050,(P1050:Z1050)),0)</f>
        <v>0</v>
      </c>
      <c r="AM1050" s="2">
        <f t="shared" ref="AM1050:AM1068" si="616">IF($C1050=0,"-",T1050/$C1050)</f>
        <v>0</v>
      </c>
      <c r="AN1050" s="2">
        <f t="shared" ref="AN1050:AN1068" si="617">IF($C1050=0,"-",U1050/$C1050)</f>
        <v>0</v>
      </c>
      <c r="AO1050" s="2">
        <f t="shared" ref="AO1050:AO1068" si="618">IF($C1050=0,"-",V1050/$C1050)</f>
        <v>7.82122905027933E-3</v>
      </c>
      <c r="AP1050" s="2">
        <f t="shared" ref="AP1050:AP1068" si="619">IF($C1050=0,"-",W1050/$C1050)</f>
        <v>0</v>
      </c>
      <c r="AR1050" t="str">
        <f t="shared" si="606"/>
        <v>Smith</v>
      </c>
      <c r="AS1050" t="s">
        <v>1516</v>
      </c>
      <c r="AT1050" s="182">
        <v>3</v>
      </c>
      <c r="AU1050" s="9">
        <v>3</v>
      </c>
      <c r="AV1050" s="98">
        <v>28</v>
      </c>
      <c r="AW1050" s="100">
        <v>129</v>
      </c>
      <c r="AX1050" s="106">
        <f t="shared" ref="AX1050:AX1067" si="620">AV1050*1000+AW1050</f>
        <v>28129</v>
      </c>
      <c r="AZ1050" s="7" t="s">
        <v>2975</v>
      </c>
      <c r="BA1050" t="s">
        <v>3208</v>
      </c>
      <c r="BB1050" s="177"/>
    </row>
    <row r="1051" spans="1:54" hidden="1" outlineLevel="1">
      <c r="A1051" t="s">
        <v>3231</v>
      </c>
      <c r="B1051" t="s">
        <v>1516</v>
      </c>
      <c r="C1051" s="1">
        <f t="shared" si="607"/>
        <v>717</v>
      </c>
      <c r="D1051" s="7">
        <f>IF(P1051&gt;0,RANK(P1051,(P1051:R1051,S1051:AG1051)),0)</f>
        <v>1</v>
      </c>
      <c r="E1051" s="7">
        <f>IF(Q1051&gt;0,RANK(Q1051,(P1051:R1051,S1051:AG1051)),0)</f>
        <v>0</v>
      </c>
      <c r="F1051" s="7">
        <f>IF(R1051&gt;0,RANK(R1051,(P1051:R1051,S1051:AG1051)),0)</f>
        <v>2</v>
      </c>
      <c r="G1051" s="7">
        <f>IF(S1051&gt;0,RANK(S1051,(P1051:R1051,S1051:AG1051)),0)</f>
        <v>5</v>
      </c>
      <c r="H1051" s="49">
        <f t="shared" si="608"/>
        <v>409</v>
      </c>
      <c r="I1051" s="178">
        <f t="shared" si="605"/>
        <v>0.57043235704323569</v>
      </c>
      <c r="J1051" s="2"/>
      <c r="K1051" s="2">
        <f t="shared" si="609"/>
        <v>0.77545327754532778</v>
      </c>
      <c r="L1051" s="2">
        <f t="shared" si="610"/>
        <v>0</v>
      </c>
      <c r="M1051" s="2">
        <f t="shared" si="611"/>
        <v>0.20502092050209206</v>
      </c>
      <c r="N1051" s="2">
        <f t="shared" si="603"/>
        <v>2.7894002789400278E-3</v>
      </c>
      <c r="O1051" s="2">
        <f t="shared" si="604"/>
        <v>1.6736401673640135E-2</v>
      </c>
      <c r="P1051" s="1">
        <v>556</v>
      </c>
      <c r="R1051" s="1">
        <v>147</v>
      </c>
      <c r="S1051" s="1">
        <v>2</v>
      </c>
      <c r="V1051" s="1">
        <v>7</v>
      </c>
      <c r="AC1051" s="1">
        <v>5</v>
      </c>
      <c r="AI1051" s="7">
        <f t="shared" si="612"/>
        <v>0</v>
      </c>
      <c r="AJ1051" s="7">
        <f t="shared" si="613"/>
        <v>0</v>
      </c>
      <c r="AK1051" s="7">
        <f t="shared" si="614"/>
        <v>3</v>
      </c>
      <c r="AL1051" s="7">
        <f t="shared" si="615"/>
        <v>0</v>
      </c>
      <c r="AM1051" s="2">
        <f t="shared" si="616"/>
        <v>0</v>
      </c>
      <c r="AN1051" s="2">
        <f t="shared" si="617"/>
        <v>0</v>
      </c>
      <c r="AO1051" s="2">
        <f t="shared" si="618"/>
        <v>9.7629009762900971E-3</v>
      </c>
      <c r="AP1051" s="2">
        <f t="shared" si="619"/>
        <v>0</v>
      </c>
      <c r="AR1051" t="str">
        <f t="shared" si="606"/>
        <v>Stone</v>
      </c>
      <c r="AS1051" t="s">
        <v>1516</v>
      </c>
      <c r="AT1051" s="182">
        <v>4</v>
      </c>
      <c r="AU1051" s="9">
        <v>4</v>
      </c>
      <c r="AV1051" s="98">
        <v>28</v>
      </c>
      <c r="AW1051" s="100">
        <v>131</v>
      </c>
      <c r="AX1051" s="106">
        <f t="shared" si="620"/>
        <v>28131</v>
      </c>
      <c r="AZ1051" s="7" t="s">
        <v>2975</v>
      </c>
      <c r="BA1051" t="s">
        <v>3208</v>
      </c>
      <c r="BB1051" s="177"/>
    </row>
    <row r="1052" spans="1:54" hidden="1" outlineLevel="1">
      <c r="A1052" t="s">
        <v>973</v>
      </c>
      <c r="B1052" t="s">
        <v>1516</v>
      </c>
      <c r="C1052" s="1">
        <f t="shared" si="607"/>
        <v>2738</v>
      </c>
      <c r="D1052" s="7">
        <f>IF(P1052&gt;0,RANK(P1052,(P1052:R1052,S1052:AG1052)),0)</f>
        <v>1</v>
      </c>
      <c r="E1052" s="7">
        <f>IF(Q1052&gt;0,RANK(Q1052,(P1052:R1052,S1052:AG1052)),0)</f>
        <v>0</v>
      </c>
      <c r="F1052" s="7">
        <f>IF(R1052&gt;0,RANK(R1052,(P1052:R1052,S1052:AG1052)),0)</f>
        <v>2</v>
      </c>
      <c r="G1052" s="7">
        <f>IF(S1052&gt;0,RANK(S1052,(P1052:R1052,S1052:AG1052)),0)</f>
        <v>5</v>
      </c>
      <c r="H1052" s="49">
        <f t="shared" si="608"/>
        <v>2100</v>
      </c>
      <c r="I1052" s="178">
        <f t="shared" si="605"/>
        <v>0.76698319941563187</v>
      </c>
      <c r="J1052" s="2"/>
      <c r="K1052" s="2">
        <f t="shared" si="609"/>
        <v>0.87910883856829802</v>
      </c>
      <c r="L1052" s="2">
        <f t="shared" si="610"/>
        <v>0</v>
      </c>
      <c r="M1052" s="2">
        <f t="shared" si="611"/>
        <v>0.11212563915266618</v>
      </c>
      <c r="N1052" s="2">
        <f t="shared" si="603"/>
        <v>1.095690284879474E-3</v>
      </c>
      <c r="O1052" s="2">
        <f t="shared" si="604"/>
        <v>7.6698319941563183E-3</v>
      </c>
      <c r="P1052" s="1">
        <v>2407</v>
      </c>
      <c r="R1052" s="1">
        <v>307</v>
      </c>
      <c r="S1052" s="1">
        <v>3</v>
      </c>
      <c r="V1052" s="1">
        <v>10</v>
      </c>
      <c r="AC1052" s="1">
        <v>11</v>
      </c>
      <c r="AI1052" s="7">
        <f t="shared" si="612"/>
        <v>0</v>
      </c>
      <c r="AJ1052" s="7">
        <f t="shared" si="613"/>
        <v>0</v>
      </c>
      <c r="AK1052" s="7">
        <f t="shared" si="614"/>
        <v>3</v>
      </c>
      <c r="AL1052" s="7">
        <f t="shared" si="615"/>
        <v>0</v>
      </c>
      <c r="AM1052" s="2">
        <f t="shared" si="616"/>
        <v>0</v>
      </c>
      <c r="AN1052" s="2">
        <f t="shared" si="617"/>
        <v>0</v>
      </c>
      <c r="AO1052" s="2">
        <f t="shared" si="618"/>
        <v>3.6523009495982471E-3</v>
      </c>
      <c r="AP1052" s="2">
        <f t="shared" si="619"/>
        <v>0</v>
      </c>
      <c r="AR1052" t="str">
        <f t="shared" si="606"/>
        <v>Sunflower</v>
      </c>
      <c r="AS1052" t="s">
        <v>1516</v>
      </c>
      <c r="AT1052" s="182">
        <v>2</v>
      </c>
      <c r="AU1052" s="9">
        <v>2</v>
      </c>
      <c r="AV1052" s="98">
        <v>28</v>
      </c>
      <c r="AW1052" s="100">
        <v>133</v>
      </c>
      <c r="AX1052" s="106">
        <f t="shared" si="620"/>
        <v>28133</v>
      </c>
      <c r="AZ1052" s="7" t="s">
        <v>2975</v>
      </c>
      <c r="BA1052" t="s">
        <v>3208</v>
      </c>
      <c r="BB1052" s="177"/>
    </row>
    <row r="1053" spans="1:54" hidden="1" outlineLevel="1">
      <c r="A1053" t="s">
        <v>2020</v>
      </c>
      <c r="B1053" t="s">
        <v>1516</v>
      </c>
      <c r="C1053" s="1">
        <f t="shared" si="607"/>
        <v>1537</v>
      </c>
      <c r="D1053" s="7">
        <f>IF(P1053&gt;0,RANK(P1053,(P1053:R1053,S1053:AG1053)),0)</f>
        <v>1</v>
      </c>
      <c r="E1053" s="7">
        <f>IF(Q1053&gt;0,RANK(Q1053,(P1053:R1053,S1053:AG1053)),0)</f>
        <v>0</v>
      </c>
      <c r="F1053" s="7">
        <f>IF(R1053&gt;0,RANK(R1053,(P1053:R1053,S1053:AG1053)),0)</f>
        <v>2</v>
      </c>
      <c r="G1053" s="7">
        <f>IF(S1053&gt;0,RANK(S1053,(P1053:R1053,S1053:AG1053)),0)</f>
        <v>4</v>
      </c>
      <c r="H1053" s="49">
        <f t="shared" si="608"/>
        <v>1177</v>
      </c>
      <c r="I1053" s="178">
        <f t="shared" si="605"/>
        <v>0.76577748861418349</v>
      </c>
      <c r="J1053" s="2"/>
      <c r="K1053" s="2">
        <f t="shared" si="609"/>
        <v>0.87378009108653221</v>
      </c>
      <c r="L1053" s="2">
        <f t="shared" si="610"/>
        <v>0</v>
      </c>
      <c r="M1053" s="2">
        <f t="shared" si="611"/>
        <v>0.10800260247234873</v>
      </c>
      <c r="N1053" s="2">
        <f t="shared" si="603"/>
        <v>5.2049446974625898E-3</v>
      </c>
      <c r="O1053" s="2">
        <f t="shared" si="604"/>
        <v>1.301236174365647E-2</v>
      </c>
      <c r="P1053" s="1">
        <v>1343</v>
      </c>
      <c r="R1053" s="1">
        <v>166</v>
      </c>
      <c r="S1053" s="1">
        <v>8</v>
      </c>
      <c r="V1053" s="1">
        <v>12</v>
      </c>
      <c r="AC1053" s="1">
        <v>8</v>
      </c>
      <c r="AI1053" s="7">
        <f t="shared" si="612"/>
        <v>0</v>
      </c>
      <c r="AJ1053" s="7">
        <f t="shared" si="613"/>
        <v>0</v>
      </c>
      <c r="AK1053" s="7">
        <f t="shared" si="614"/>
        <v>3</v>
      </c>
      <c r="AL1053" s="7">
        <f t="shared" si="615"/>
        <v>0</v>
      </c>
      <c r="AM1053" s="2">
        <f t="shared" si="616"/>
        <v>0</v>
      </c>
      <c r="AN1053" s="2">
        <f t="shared" si="617"/>
        <v>0</v>
      </c>
      <c r="AO1053" s="2">
        <f t="shared" si="618"/>
        <v>7.8074170461938843E-3</v>
      </c>
      <c r="AP1053" s="2">
        <f t="shared" si="619"/>
        <v>0</v>
      </c>
      <c r="AR1053" t="str">
        <f t="shared" si="606"/>
        <v>Tallahatchie</v>
      </c>
      <c r="AS1053" t="s">
        <v>1516</v>
      </c>
      <c r="AT1053" s="182">
        <v>2</v>
      </c>
      <c r="AU1053" s="9">
        <v>2</v>
      </c>
      <c r="AV1053" s="98">
        <v>28</v>
      </c>
      <c r="AW1053" s="100">
        <v>135</v>
      </c>
      <c r="AX1053" s="106">
        <f t="shared" si="620"/>
        <v>28135</v>
      </c>
      <c r="AZ1053" s="7" t="s">
        <v>2975</v>
      </c>
      <c r="BA1053" t="s">
        <v>3208</v>
      </c>
      <c r="BB1053" s="177"/>
    </row>
    <row r="1054" spans="1:54" hidden="1" outlineLevel="1">
      <c r="A1054" t="s">
        <v>1261</v>
      </c>
      <c r="B1054" t="s">
        <v>1516</v>
      </c>
      <c r="C1054" s="1">
        <f t="shared" si="607"/>
        <v>1738</v>
      </c>
      <c r="D1054" s="7">
        <f>IF(P1054&gt;0,RANK(P1054,(P1054:R1054,S1054:AG1054)),0)</f>
        <v>1</v>
      </c>
      <c r="E1054" s="7">
        <f>IF(Q1054&gt;0,RANK(Q1054,(P1054:R1054,S1054:AG1054)),0)</f>
        <v>0</v>
      </c>
      <c r="F1054" s="7">
        <f>IF(R1054&gt;0,RANK(R1054,(P1054:R1054,S1054:AG1054)),0)</f>
        <v>2</v>
      </c>
      <c r="G1054" s="7">
        <f>IF(S1054&gt;0,RANK(S1054,(P1054:R1054,S1054:AG1054)),0)</f>
        <v>3</v>
      </c>
      <c r="H1054" s="49">
        <f t="shared" si="608"/>
        <v>1231</v>
      </c>
      <c r="I1054" s="178">
        <f t="shared" si="605"/>
        <v>0.7082853855005754</v>
      </c>
      <c r="J1054" s="2"/>
      <c r="K1054" s="2">
        <f t="shared" si="609"/>
        <v>0.85040276179516683</v>
      </c>
      <c r="L1054" s="2">
        <f t="shared" si="610"/>
        <v>0</v>
      </c>
      <c r="M1054" s="2">
        <f t="shared" si="611"/>
        <v>0.14211737629459148</v>
      </c>
      <c r="N1054" s="2">
        <f t="shared" si="603"/>
        <v>2.8768699654775605E-3</v>
      </c>
      <c r="O1054" s="2">
        <f t="shared" si="604"/>
        <v>4.6029919447641314E-3</v>
      </c>
      <c r="P1054" s="1">
        <v>1478</v>
      </c>
      <c r="R1054" s="1">
        <v>247</v>
      </c>
      <c r="S1054" s="1">
        <v>5</v>
      </c>
      <c r="V1054" s="1">
        <v>4</v>
      </c>
      <c r="AC1054" s="1">
        <v>4</v>
      </c>
      <c r="AI1054" s="7">
        <f t="shared" si="612"/>
        <v>0</v>
      </c>
      <c r="AJ1054" s="7">
        <f t="shared" si="613"/>
        <v>0</v>
      </c>
      <c r="AK1054" s="7">
        <f t="shared" si="614"/>
        <v>4</v>
      </c>
      <c r="AL1054" s="7">
        <f t="shared" si="615"/>
        <v>0</v>
      </c>
      <c r="AM1054" s="2">
        <f t="shared" si="616"/>
        <v>0</v>
      </c>
      <c r="AN1054" s="2">
        <f t="shared" si="617"/>
        <v>0</v>
      </c>
      <c r="AO1054" s="2">
        <f t="shared" si="618"/>
        <v>2.3014959723820483E-3</v>
      </c>
      <c r="AP1054" s="2">
        <f t="shared" si="619"/>
        <v>0</v>
      </c>
      <c r="AR1054" t="str">
        <f t="shared" si="606"/>
        <v>Tate</v>
      </c>
      <c r="AS1054" t="s">
        <v>1516</v>
      </c>
      <c r="AT1054" s="182">
        <v>1</v>
      </c>
      <c r="AU1054" s="9">
        <v>1</v>
      </c>
      <c r="AV1054" s="98">
        <v>28</v>
      </c>
      <c r="AW1054" s="100">
        <v>137</v>
      </c>
      <c r="AX1054" s="106">
        <f t="shared" si="620"/>
        <v>28137</v>
      </c>
      <c r="AZ1054" s="7" t="s">
        <v>2975</v>
      </c>
      <c r="BA1054" t="s">
        <v>3208</v>
      </c>
      <c r="BB1054" s="177"/>
    </row>
    <row r="1055" spans="1:54" hidden="1" outlineLevel="1">
      <c r="A1055" t="s">
        <v>1482</v>
      </c>
      <c r="B1055" t="s">
        <v>1516</v>
      </c>
      <c r="C1055" s="1">
        <f t="shared" si="607"/>
        <v>775</v>
      </c>
      <c r="D1055" s="7">
        <f>IF(P1055&gt;0,RANK(P1055,(P1055:R1055,S1055:AG1055)),0)</f>
        <v>1</v>
      </c>
      <c r="E1055" s="7">
        <f>IF(Q1055&gt;0,RANK(Q1055,(P1055:R1055,S1055:AG1055)),0)</f>
        <v>0</v>
      </c>
      <c r="F1055" s="7">
        <f>IF(R1055&gt;0,RANK(R1055,(P1055:R1055,S1055:AG1055)),0)</f>
        <v>2</v>
      </c>
      <c r="G1055" s="7">
        <f>IF(S1055&gt;0,RANK(S1055,(P1055:R1055,S1055:AG1055)),0)</f>
        <v>4</v>
      </c>
      <c r="H1055" s="49">
        <f t="shared" si="608"/>
        <v>406</v>
      </c>
      <c r="I1055" s="178">
        <f t="shared" si="605"/>
        <v>0.52387096774193553</v>
      </c>
      <c r="J1055" s="2"/>
      <c r="K1055" s="2">
        <f t="shared" si="609"/>
        <v>0.74838709677419357</v>
      </c>
      <c r="L1055" s="2">
        <f t="shared" si="610"/>
        <v>0</v>
      </c>
      <c r="M1055" s="2">
        <f t="shared" si="611"/>
        <v>0.22451612903225807</v>
      </c>
      <c r="N1055" s="2">
        <f t="shared" si="603"/>
        <v>1.032258064516129E-2</v>
      </c>
      <c r="O1055" s="2">
        <f t="shared" si="604"/>
        <v>1.6774193548387072E-2</v>
      </c>
      <c r="P1055" s="1">
        <v>580</v>
      </c>
      <c r="R1055" s="1">
        <v>174</v>
      </c>
      <c r="S1055" s="1">
        <v>8</v>
      </c>
      <c r="V1055" s="1">
        <v>10</v>
      </c>
      <c r="AC1055" s="1">
        <v>3</v>
      </c>
      <c r="AI1055" s="7">
        <f t="shared" si="612"/>
        <v>0</v>
      </c>
      <c r="AJ1055" s="7">
        <f t="shared" si="613"/>
        <v>0</v>
      </c>
      <c r="AK1055" s="7">
        <f t="shared" si="614"/>
        <v>3</v>
      </c>
      <c r="AL1055" s="7">
        <f t="shared" si="615"/>
        <v>0</v>
      </c>
      <c r="AM1055" s="2">
        <f t="shared" si="616"/>
        <v>0</v>
      </c>
      <c r="AN1055" s="2">
        <f t="shared" si="617"/>
        <v>0</v>
      </c>
      <c r="AO1055" s="2">
        <f t="shared" si="618"/>
        <v>1.2903225806451613E-2</v>
      </c>
      <c r="AP1055" s="2">
        <f t="shared" si="619"/>
        <v>0</v>
      </c>
      <c r="AR1055" t="str">
        <f t="shared" si="606"/>
        <v>Tippah</v>
      </c>
      <c r="AS1055" t="s">
        <v>1516</v>
      </c>
      <c r="AT1055" s="182">
        <v>1</v>
      </c>
      <c r="AU1055" s="9">
        <v>1</v>
      </c>
      <c r="AV1055" s="98">
        <v>28</v>
      </c>
      <c r="AW1055" s="100">
        <v>139</v>
      </c>
      <c r="AX1055" s="106">
        <f t="shared" si="620"/>
        <v>28139</v>
      </c>
      <c r="AZ1055" s="7" t="s">
        <v>2975</v>
      </c>
      <c r="BA1055" t="s">
        <v>3208</v>
      </c>
      <c r="BB1055" s="177"/>
    </row>
    <row r="1056" spans="1:54" hidden="1" outlineLevel="1">
      <c r="A1056" t="s">
        <v>3270</v>
      </c>
      <c r="B1056" t="s">
        <v>1516</v>
      </c>
      <c r="C1056" s="1">
        <f t="shared" si="607"/>
        <v>633</v>
      </c>
      <c r="D1056" s="7">
        <f>IF(P1056&gt;0,RANK(P1056,(P1056:R1056,S1056:AG1056)),0)</f>
        <v>1</v>
      </c>
      <c r="E1056" s="7">
        <f>IF(Q1056&gt;0,RANK(Q1056,(P1056:R1056,S1056:AG1056)),0)</f>
        <v>0</v>
      </c>
      <c r="F1056" s="7">
        <f>IF(R1056&gt;0,RANK(R1056,(P1056:R1056,S1056:AG1056)),0)</f>
        <v>2</v>
      </c>
      <c r="G1056" s="7">
        <f>IF(S1056&gt;0,RANK(S1056,(P1056:R1056,S1056:AG1056)),0)</f>
        <v>4</v>
      </c>
      <c r="H1056" s="49">
        <f t="shared" si="608"/>
        <v>182</v>
      </c>
      <c r="I1056" s="178">
        <f t="shared" si="605"/>
        <v>0.28751974723538704</v>
      </c>
      <c r="J1056" s="2"/>
      <c r="K1056" s="2">
        <f t="shared" si="609"/>
        <v>0.61769352290679302</v>
      </c>
      <c r="L1056" s="2">
        <f t="shared" si="610"/>
        <v>0</v>
      </c>
      <c r="M1056" s="2">
        <f t="shared" si="611"/>
        <v>0.33017377567140599</v>
      </c>
      <c r="N1056" s="2">
        <f t="shared" si="603"/>
        <v>2.0537124802527645E-2</v>
      </c>
      <c r="O1056" s="2">
        <f t="shared" si="604"/>
        <v>3.1595576619273341E-2</v>
      </c>
      <c r="P1056" s="1">
        <v>391</v>
      </c>
      <c r="R1056" s="1">
        <v>209</v>
      </c>
      <c r="S1056" s="1">
        <v>13</v>
      </c>
      <c r="V1056" s="1">
        <v>14</v>
      </c>
      <c r="AC1056" s="1">
        <v>6</v>
      </c>
      <c r="AI1056" s="7">
        <f t="shared" si="612"/>
        <v>0</v>
      </c>
      <c r="AJ1056" s="7">
        <f t="shared" si="613"/>
        <v>0</v>
      </c>
      <c r="AK1056" s="7">
        <f t="shared" si="614"/>
        <v>3</v>
      </c>
      <c r="AL1056" s="7">
        <f t="shared" si="615"/>
        <v>0</v>
      </c>
      <c r="AM1056" s="2">
        <f t="shared" si="616"/>
        <v>0</v>
      </c>
      <c r="AN1056" s="2">
        <f t="shared" si="617"/>
        <v>0</v>
      </c>
      <c r="AO1056" s="2">
        <f t="shared" si="618"/>
        <v>2.2116903633491312E-2</v>
      </c>
      <c r="AP1056" s="2">
        <f t="shared" si="619"/>
        <v>0</v>
      </c>
      <c r="AR1056" t="str">
        <f t="shared" si="606"/>
        <v>Tishomingo</v>
      </c>
      <c r="AS1056" t="s">
        <v>1516</v>
      </c>
      <c r="AT1056" s="182">
        <v>1</v>
      </c>
      <c r="AU1056" s="9">
        <v>1</v>
      </c>
      <c r="AV1056" s="98">
        <v>28</v>
      </c>
      <c r="AW1056" s="100">
        <v>141</v>
      </c>
      <c r="AX1056" s="106">
        <f t="shared" si="620"/>
        <v>28141</v>
      </c>
      <c r="AZ1056" s="7" t="s">
        <v>2975</v>
      </c>
      <c r="BA1056" t="s">
        <v>3208</v>
      </c>
      <c r="BB1056" s="177"/>
    </row>
    <row r="1057" spans="1:81" hidden="1" outlineLevel="1">
      <c r="A1057" t="s">
        <v>449</v>
      </c>
      <c r="B1057" t="s">
        <v>1516</v>
      </c>
      <c r="C1057" s="1">
        <f t="shared" si="607"/>
        <v>1168</v>
      </c>
      <c r="D1057" s="7">
        <f>IF(P1057&gt;0,RANK(P1057,(P1057:R1057,S1057:AG1057)),0)</f>
        <v>1</v>
      </c>
      <c r="E1057" s="7">
        <f>IF(Q1057&gt;0,RANK(Q1057,(P1057:R1057,S1057:AG1057)),0)</f>
        <v>0</v>
      </c>
      <c r="F1057" s="7">
        <f>IF(R1057&gt;0,RANK(R1057,(P1057:R1057,S1057:AG1057)),0)</f>
        <v>2</v>
      </c>
      <c r="G1057" s="7">
        <f>IF(S1057&gt;0,RANK(S1057,(P1057:R1057,S1057:AG1057)),0)</f>
        <v>3</v>
      </c>
      <c r="H1057" s="49">
        <f t="shared" si="608"/>
        <v>684</v>
      </c>
      <c r="I1057" s="178">
        <f t="shared" si="605"/>
        <v>0.58561643835616439</v>
      </c>
      <c r="J1057" s="2"/>
      <c r="K1057" s="2">
        <f t="shared" si="609"/>
        <v>0.77397260273972601</v>
      </c>
      <c r="L1057" s="2">
        <f t="shared" si="610"/>
        <v>0</v>
      </c>
      <c r="M1057" s="2">
        <f t="shared" si="611"/>
        <v>0.18835616438356165</v>
      </c>
      <c r="N1057" s="2">
        <f t="shared" si="603"/>
        <v>1.5410958904109588E-2</v>
      </c>
      <c r="O1057" s="2">
        <f t="shared" si="604"/>
        <v>2.2260273972602752E-2</v>
      </c>
      <c r="P1057" s="1">
        <v>904</v>
      </c>
      <c r="R1057" s="1">
        <v>220</v>
      </c>
      <c r="S1057" s="1">
        <v>18</v>
      </c>
      <c r="V1057" s="1">
        <v>17</v>
      </c>
      <c r="AC1057" s="1">
        <v>9</v>
      </c>
      <c r="AI1057" s="7">
        <f t="shared" si="612"/>
        <v>0</v>
      </c>
      <c r="AJ1057" s="7">
        <f t="shared" si="613"/>
        <v>0</v>
      </c>
      <c r="AK1057" s="7">
        <f t="shared" si="614"/>
        <v>4</v>
      </c>
      <c r="AL1057" s="7">
        <f t="shared" si="615"/>
        <v>0</v>
      </c>
      <c r="AM1057" s="2">
        <f t="shared" si="616"/>
        <v>0</v>
      </c>
      <c r="AN1057" s="2">
        <f t="shared" si="617"/>
        <v>0</v>
      </c>
      <c r="AO1057" s="2">
        <f t="shared" si="618"/>
        <v>1.4554794520547944E-2</v>
      </c>
      <c r="AP1057" s="2">
        <f t="shared" si="619"/>
        <v>0</v>
      </c>
      <c r="AR1057" t="str">
        <f t="shared" si="606"/>
        <v>Tunica</v>
      </c>
      <c r="AS1057" t="s">
        <v>1516</v>
      </c>
      <c r="AT1057" s="182">
        <v>2</v>
      </c>
      <c r="AU1057" s="9">
        <v>2</v>
      </c>
      <c r="AV1057" s="98">
        <v>28</v>
      </c>
      <c r="AW1057" s="100">
        <v>143</v>
      </c>
      <c r="AX1057" s="106">
        <f t="shared" si="620"/>
        <v>28143</v>
      </c>
      <c r="AZ1057" s="7" t="s">
        <v>2975</v>
      </c>
      <c r="BA1057" t="s">
        <v>3208</v>
      </c>
      <c r="BB1057" s="177"/>
    </row>
    <row r="1058" spans="1:81" hidden="1" outlineLevel="1">
      <c r="A1058" t="s">
        <v>3257</v>
      </c>
      <c r="B1058" t="s">
        <v>1516</v>
      </c>
      <c r="C1058" s="1">
        <f t="shared" si="607"/>
        <v>844</v>
      </c>
      <c r="D1058" s="7">
        <f>IF(P1058&gt;0,RANK(P1058,(P1058:R1058,S1058:AG1058)),0)</f>
        <v>1</v>
      </c>
      <c r="E1058" s="7">
        <f>IF(Q1058&gt;0,RANK(Q1058,(P1058:R1058,S1058:AG1058)),0)</f>
        <v>0</v>
      </c>
      <c r="F1058" s="7">
        <f>IF(R1058&gt;0,RANK(R1058,(P1058:R1058,S1058:AG1058)),0)</f>
        <v>2</v>
      </c>
      <c r="G1058" s="7">
        <f>IF(S1058&gt;0,RANK(S1058,(P1058:R1058,S1058:AG1058)),0)</f>
        <v>4</v>
      </c>
      <c r="H1058" s="49">
        <f t="shared" si="608"/>
        <v>375</v>
      </c>
      <c r="I1058" s="178">
        <f t="shared" si="605"/>
        <v>0.44431279620853081</v>
      </c>
      <c r="J1058" s="2"/>
      <c r="K1058" s="2">
        <f t="shared" si="609"/>
        <v>0.70853080568720384</v>
      </c>
      <c r="L1058" s="2">
        <f t="shared" si="610"/>
        <v>0</v>
      </c>
      <c r="M1058" s="2">
        <f t="shared" si="611"/>
        <v>0.26421800947867297</v>
      </c>
      <c r="N1058" s="2">
        <f t="shared" si="603"/>
        <v>1.066350710900474E-2</v>
      </c>
      <c r="O1058" s="2">
        <f t="shared" si="604"/>
        <v>1.658767772511846E-2</v>
      </c>
      <c r="P1058" s="1">
        <v>598</v>
      </c>
      <c r="R1058" s="1">
        <v>223</v>
      </c>
      <c r="S1058" s="1">
        <v>9</v>
      </c>
      <c r="V1058" s="1">
        <v>12</v>
      </c>
      <c r="AC1058" s="1">
        <v>2</v>
      </c>
      <c r="AI1058" s="7">
        <f t="shared" si="612"/>
        <v>0</v>
      </c>
      <c r="AJ1058" s="7">
        <f t="shared" si="613"/>
        <v>0</v>
      </c>
      <c r="AK1058" s="7">
        <f t="shared" si="614"/>
        <v>3</v>
      </c>
      <c r="AL1058" s="7">
        <f t="shared" si="615"/>
        <v>0</v>
      </c>
      <c r="AM1058" s="2">
        <f t="shared" si="616"/>
        <v>0</v>
      </c>
      <c r="AN1058" s="2">
        <f t="shared" si="617"/>
        <v>0</v>
      </c>
      <c r="AO1058" s="2">
        <f t="shared" si="618"/>
        <v>1.4218009478672985E-2</v>
      </c>
      <c r="AP1058" s="2">
        <f t="shared" si="619"/>
        <v>0</v>
      </c>
      <c r="AR1058" t="str">
        <f t="shared" si="606"/>
        <v>Union</v>
      </c>
      <c r="AS1058" t="s">
        <v>1516</v>
      </c>
      <c r="AT1058" s="182">
        <v>1</v>
      </c>
      <c r="AU1058" s="9">
        <v>1</v>
      </c>
      <c r="AV1058" s="98">
        <v>28</v>
      </c>
      <c r="AW1058" s="100">
        <v>145</v>
      </c>
      <c r="AX1058" s="106">
        <f t="shared" si="620"/>
        <v>28145</v>
      </c>
      <c r="AZ1058" s="7" t="s">
        <v>2975</v>
      </c>
      <c r="BA1058" t="s">
        <v>3208</v>
      </c>
      <c r="BB1058" s="177"/>
    </row>
    <row r="1059" spans="1:81" hidden="1" outlineLevel="1">
      <c r="A1059" t="s">
        <v>2224</v>
      </c>
      <c r="B1059" t="s">
        <v>1516</v>
      </c>
      <c r="C1059" s="1">
        <f t="shared" si="607"/>
        <v>1186</v>
      </c>
      <c r="D1059" s="7">
        <f>IF(P1059&gt;0,RANK(P1059,(P1059:R1059,S1059:AG1059)),0)</f>
        <v>1</v>
      </c>
      <c r="E1059" s="7">
        <f>IF(Q1059&gt;0,RANK(Q1059,(P1059:R1059,S1059:AG1059)),0)</f>
        <v>0</v>
      </c>
      <c r="F1059" s="7">
        <f>IF(R1059&gt;0,RANK(R1059,(P1059:R1059,S1059:AG1059)),0)</f>
        <v>2</v>
      </c>
      <c r="G1059" s="7">
        <f>IF(S1059&gt;0,RANK(S1059,(P1059:R1059,S1059:AG1059)),0)</f>
        <v>5</v>
      </c>
      <c r="H1059" s="49">
        <f t="shared" si="608"/>
        <v>929</v>
      </c>
      <c r="I1059" s="178">
        <f t="shared" si="605"/>
        <v>0.78330522765598654</v>
      </c>
      <c r="J1059" s="2"/>
      <c r="K1059" s="2">
        <f t="shared" si="609"/>
        <v>0.88785834738617198</v>
      </c>
      <c r="L1059" s="2">
        <f t="shared" si="610"/>
        <v>0</v>
      </c>
      <c r="M1059" s="2">
        <f t="shared" si="611"/>
        <v>0.1045531197301855</v>
      </c>
      <c r="N1059" s="2">
        <f t="shared" si="603"/>
        <v>8.4317032040472171E-4</v>
      </c>
      <c r="O1059" s="2">
        <f t="shared" si="604"/>
        <v>6.7453625632378075E-3</v>
      </c>
      <c r="P1059" s="1">
        <v>1053</v>
      </c>
      <c r="R1059" s="1">
        <v>124</v>
      </c>
      <c r="S1059" s="1">
        <v>1</v>
      </c>
      <c r="V1059" s="1">
        <v>3</v>
      </c>
      <c r="AC1059" s="1">
        <v>5</v>
      </c>
      <c r="AI1059" s="7">
        <f t="shared" si="612"/>
        <v>0</v>
      </c>
      <c r="AJ1059" s="7">
        <f t="shared" si="613"/>
        <v>0</v>
      </c>
      <c r="AK1059" s="7">
        <f t="shared" si="614"/>
        <v>3</v>
      </c>
      <c r="AL1059" s="7">
        <f t="shared" si="615"/>
        <v>0</v>
      </c>
      <c r="AM1059" s="2">
        <f t="shared" si="616"/>
        <v>0</v>
      </c>
      <c r="AN1059" s="2">
        <f t="shared" si="617"/>
        <v>0</v>
      </c>
      <c r="AO1059" s="2">
        <f t="shared" si="618"/>
        <v>2.5295109612141651E-3</v>
      </c>
      <c r="AP1059" s="2">
        <f t="shared" si="619"/>
        <v>0</v>
      </c>
      <c r="AR1059" t="str">
        <f t="shared" si="606"/>
        <v>Walthall</v>
      </c>
      <c r="AS1059" t="s">
        <v>1516</v>
      </c>
      <c r="AT1059" s="182">
        <v>3</v>
      </c>
      <c r="AU1059" s="9">
        <v>3</v>
      </c>
      <c r="AV1059" s="98">
        <v>28</v>
      </c>
      <c r="AW1059" s="100">
        <v>147</v>
      </c>
      <c r="AX1059" s="106">
        <f t="shared" si="620"/>
        <v>28147</v>
      </c>
      <c r="AZ1059" s="7" t="s">
        <v>2975</v>
      </c>
      <c r="BA1059" t="s">
        <v>3208</v>
      </c>
      <c r="BB1059" s="177"/>
    </row>
    <row r="1060" spans="1:81" hidden="1" outlineLevel="1">
      <c r="A1060" t="s">
        <v>1150</v>
      </c>
      <c r="B1060" t="s">
        <v>1516</v>
      </c>
      <c r="C1060" s="1">
        <f t="shared" si="607"/>
        <v>4381</v>
      </c>
      <c r="D1060" s="7">
        <f>IF(P1060&gt;0,RANK(P1060,(P1060:R1060,S1060:AG1060)),0)</f>
        <v>1</v>
      </c>
      <c r="E1060" s="7">
        <f>IF(Q1060&gt;0,RANK(Q1060,(P1060:R1060,S1060:AG1060)),0)</f>
        <v>0</v>
      </c>
      <c r="F1060" s="7">
        <f>IF(R1060&gt;0,RANK(R1060,(P1060:R1060,S1060:AG1060)),0)</f>
        <v>2</v>
      </c>
      <c r="G1060" s="7">
        <f>IF(S1060&gt;0,RANK(S1060,(P1060:R1060,S1060:AG1060)),0)</f>
        <v>5</v>
      </c>
      <c r="H1060" s="49">
        <f t="shared" si="608"/>
        <v>3054</v>
      </c>
      <c r="I1060" s="178">
        <f t="shared" si="605"/>
        <v>0.69710111846610368</v>
      </c>
      <c r="J1060" s="2"/>
      <c r="K1060" s="2">
        <f t="shared" si="609"/>
        <v>0.84546907098835877</v>
      </c>
      <c r="L1060" s="2">
        <f t="shared" si="610"/>
        <v>0</v>
      </c>
      <c r="M1060" s="2">
        <f t="shared" si="611"/>
        <v>0.14836795252225518</v>
      </c>
      <c r="N1060" s="2">
        <f t="shared" si="603"/>
        <v>1.5978087194704405E-3</v>
      </c>
      <c r="O1060" s="2">
        <f t="shared" si="604"/>
        <v>4.5651677699156054E-3</v>
      </c>
      <c r="P1060" s="1">
        <v>3704</v>
      </c>
      <c r="R1060" s="1">
        <v>650</v>
      </c>
      <c r="S1060" s="1">
        <v>7</v>
      </c>
      <c r="V1060" s="1">
        <v>12</v>
      </c>
      <c r="AC1060" s="1">
        <v>8</v>
      </c>
      <c r="AI1060" s="7">
        <f t="shared" si="612"/>
        <v>0</v>
      </c>
      <c r="AJ1060" s="7">
        <f t="shared" si="613"/>
        <v>0</v>
      </c>
      <c r="AK1060" s="7">
        <f t="shared" si="614"/>
        <v>3</v>
      </c>
      <c r="AL1060" s="7">
        <f t="shared" si="615"/>
        <v>0</v>
      </c>
      <c r="AM1060" s="2">
        <f t="shared" si="616"/>
        <v>0</v>
      </c>
      <c r="AN1060" s="2">
        <f t="shared" si="617"/>
        <v>0</v>
      </c>
      <c r="AO1060" s="2">
        <f t="shared" si="618"/>
        <v>2.7391006619493265E-3</v>
      </c>
      <c r="AP1060" s="2">
        <f t="shared" si="619"/>
        <v>0</v>
      </c>
      <c r="AR1060" t="str">
        <f t="shared" si="606"/>
        <v>Warren</v>
      </c>
      <c r="AS1060" t="s">
        <v>1516</v>
      </c>
      <c r="AT1060" s="182">
        <v>2</v>
      </c>
      <c r="AU1060" s="9">
        <v>2</v>
      </c>
      <c r="AV1060" s="98">
        <v>28</v>
      </c>
      <c r="AW1060" s="100">
        <v>149</v>
      </c>
      <c r="AX1060" s="106">
        <f t="shared" si="620"/>
        <v>28149</v>
      </c>
      <c r="AZ1060" s="7" t="s">
        <v>2975</v>
      </c>
      <c r="BA1060" t="s">
        <v>3208</v>
      </c>
      <c r="BB1060" s="177"/>
    </row>
    <row r="1061" spans="1:81" hidden="1" outlineLevel="1">
      <c r="A1061" t="s">
        <v>643</v>
      </c>
      <c r="B1061" t="s">
        <v>1516</v>
      </c>
      <c r="C1061" s="1">
        <f t="shared" si="607"/>
        <v>4018</v>
      </c>
      <c r="D1061" s="7">
        <f>IF(P1061&gt;0,RANK(P1061,(P1061:R1061,S1061:AG1061)),0)</f>
        <v>1</v>
      </c>
      <c r="E1061" s="7">
        <f>IF(Q1061&gt;0,RANK(Q1061,(P1061:R1061,S1061:AG1061)),0)</f>
        <v>0</v>
      </c>
      <c r="F1061" s="7">
        <f>IF(R1061&gt;0,RANK(R1061,(P1061:R1061,S1061:AG1061)),0)</f>
        <v>2</v>
      </c>
      <c r="G1061" s="7">
        <f>IF(S1061&gt;0,RANK(S1061,(P1061:R1061,S1061:AG1061)),0)</f>
        <v>3</v>
      </c>
      <c r="H1061" s="49">
        <f t="shared" si="608"/>
        <v>3087</v>
      </c>
      <c r="I1061" s="178">
        <f t="shared" si="605"/>
        <v>0.76829268292682928</v>
      </c>
      <c r="J1061" s="2"/>
      <c r="K1061" s="2">
        <f t="shared" si="609"/>
        <v>0.88252862120457942</v>
      </c>
      <c r="L1061" s="2">
        <f t="shared" si="610"/>
        <v>0</v>
      </c>
      <c r="M1061" s="2">
        <f t="shared" si="611"/>
        <v>0.11423593827775012</v>
      </c>
      <c r="N1061" s="2">
        <f t="shared" si="603"/>
        <v>1.9910403185664509E-3</v>
      </c>
      <c r="O1061" s="2">
        <f t="shared" si="604"/>
        <v>1.2444001991040034E-3</v>
      </c>
      <c r="P1061" s="1">
        <v>3546</v>
      </c>
      <c r="R1061" s="1">
        <v>459</v>
      </c>
      <c r="S1061" s="1">
        <v>8</v>
      </c>
      <c r="V1061" s="1">
        <v>4</v>
      </c>
      <c r="AC1061" s="1">
        <v>1</v>
      </c>
      <c r="AI1061" s="7">
        <f t="shared" si="612"/>
        <v>0</v>
      </c>
      <c r="AJ1061" s="7">
        <f t="shared" si="613"/>
        <v>0</v>
      </c>
      <c r="AK1061" s="7">
        <f t="shared" si="614"/>
        <v>4</v>
      </c>
      <c r="AL1061" s="7">
        <f t="shared" si="615"/>
        <v>0</v>
      </c>
      <c r="AM1061" s="2">
        <f t="shared" si="616"/>
        <v>0</v>
      </c>
      <c r="AN1061" s="2">
        <f t="shared" si="617"/>
        <v>0</v>
      </c>
      <c r="AO1061" s="2">
        <f t="shared" si="618"/>
        <v>9.9552015928322545E-4</v>
      </c>
      <c r="AP1061" s="2">
        <f t="shared" si="619"/>
        <v>0</v>
      </c>
      <c r="AR1061" t="str">
        <f t="shared" si="606"/>
        <v>Washington</v>
      </c>
      <c r="AS1061" t="s">
        <v>1516</v>
      </c>
      <c r="AT1061" s="182">
        <v>2</v>
      </c>
      <c r="AU1061" s="9">
        <v>2</v>
      </c>
      <c r="AV1061" s="98">
        <v>28</v>
      </c>
      <c r="AW1061" s="100">
        <v>151</v>
      </c>
      <c r="AX1061" s="106">
        <f t="shared" si="620"/>
        <v>28151</v>
      </c>
      <c r="AZ1061" s="7" t="s">
        <v>2975</v>
      </c>
      <c r="BA1061" t="s">
        <v>3208</v>
      </c>
      <c r="BB1061" s="177"/>
    </row>
    <row r="1062" spans="1:81" hidden="1" outlineLevel="1">
      <c r="A1062" t="s">
        <v>2161</v>
      </c>
      <c r="B1062" t="s">
        <v>1516</v>
      </c>
      <c r="C1062" s="1">
        <f t="shared" si="607"/>
        <v>1728</v>
      </c>
      <c r="D1062" s="7">
        <f>IF(P1062&gt;0,RANK(P1062,(P1062:R1062,S1062:AG1062)),0)</f>
        <v>1</v>
      </c>
      <c r="E1062" s="7">
        <f>IF(Q1062&gt;0,RANK(Q1062,(P1062:R1062,S1062:AG1062)),0)</f>
        <v>0</v>
      </c>
      <c r="F1062" s="7">
        <f>IF(R1062&gt;0,RANK(R1062,(P1062:R1062,S1062:AG1062)),0)</f>
        <v>2</v>
      </c>
      <c r="G1062" s="7">
        <f>IF(S1062&gt;0,RANK(S1062,(P1062:R1062,S1062:AG1062)),0)</f>
        <v>4</v>
      </c>
      <c r="H1062" s="49">
        <f t="shared" si="608"/>
        <v>1198</v>
      </c>
      <c r="I1062" s="178">
        <f t="shared" si="605"/>
        <v>0.69328703703703709</v>
      </c>
      <c r="J1062" s="2"/>
      <c r="K1062" s="2">
        <f t="shared" si="609"/>
        <v>0.83854166666666663</v>
      </c>
      <c r="L1062" s="2">
        <f t="shared" si="610"/>
        <v>0</v>
      </c>
      <c r="M1062" s="2">
        <f t="shared" si="611"/>
        <v>0.14525462962962962</v>
      </c>
      <c r="N1062" s="2">
        <f t="shared" si="603"/>
        <v>5.7870370370370367E-3</v>
      </c>
      <c r="O1062" s="2">
        <f t="shared" si="604"/>
        <v>1.0416666666666711E-2</v>
      </c>
      <c r="P1062" s="1">
        <v>1449</v>
      </c>
      <c r="R1062" s="1">
        <v>251</v>
      </c>
      <c r="S1062" s="1">
        <v>10</v>
      </c>
      <c r="V1062" s="1">
        <v>4</v>
      </c>
      <c r="AC1062" s="1">
        <v>14</v>
      </c>
      <c r="AI1062" s="7">
        <f t="shared" si="612"/>
        <v>0</v>
      </c>
      <c r="AJ1062" s="7">
        <f t="shared" si="613"/>
        <v>0</v>
      </c>
      <c r="AK1062" s="7">
        <f t="shared" si="614"/>
        <v>4</v>
      </c>
      <c r="AL1062" s="7">
        <f t="shared" si="615"/>
        <v>0</v>
      </c>
      <c r="AM1062" s="2">
        <f t="shared" si="616"/>
        <v>0</v>
      </c>
      <c r="AN1062" s="2">
        <f t="shared" si="617"/>
        <v>0</v>
      </c>
      <c r="AO1062" s="2">
        <f t="shared" si="618"/>
        <v>2.3148148148148147E-3</v>
      </c>
      <c r="AP1062" s="2">
        <f t="shared" si="619"/>
        <v>0</v>
      </c>
      <c r="AR1062" t="str">
        <f t="shared" si="606"/>
        <v>Wayne</v>
      </c>
      <c r="AS1062" t="s">
        <v>1516</v>
      </c>
      <c r="AT1062" s="182">
        <v>4</v>
      </c>
      <c r="AU1062" s="9">
        <v>4</v>
      </c>
      <c r="AV1062" s="98">
        <v>28</v>
      </c>
      <c r="AW1062" s="100">
        <v>153</v>
      </c>
      <c r="AX1062" s="106">
        <f t="shared" si="620"/>
        <v>28153</v>
      </c>
      <c r="AZ1062" s="7" t="s">
        <v>2975</v>
      </c>
      <c r="BA1062" t="s">
        <v>3208</v>
      </c>
      <c r="BB1062" s="177"/>
    </row>
    <row r="1063" spans="1:81" hidden="1" outlineLevel="1">
      <c r="A1063" t="s">
        <v>1048</v>
      </c>
      <c r="B1063" t="s">
        <v>1516</v>
      </c>
      <c r="C1063" s="1">
        <f t="shared" si="607"/>
        <v>489</v>
      </c>
      <c r="D1063" s="7">
        <f>IF(P1063&gt;0,RANK(P1063,(P1063:R1063,S1063:AG1063)),0)</f>
        <v>1</v>
      </c>
      <c r="E1063" s="7">
        <f>IF(Q1063&gt;0,RANK(Q1063,(P1063:R1063,S1063:AG1063)),0)</f>
        <v>0</v>
      </c>
      <c r="F1063" s="7">
        <f>IF(R1063&gt;0,RANK(R1063,(P1063:R1063,S1063:AG1063)),0)</f>
        <v>2</v>
      </c>
      <c r="G1063" s="7">
        <f>IF(S1063&gt;0,RANK(S1063,(P1063:R1063,S1063:AG1063)),0)</f>
        <v>3</v>
      </c>
      <c r="H1063" s="49">
        <f t="shared" si="608"/>
        <v>322</v>
      </c>
      <c r="I1063" s="178">
        <f t="shared" si="605"/>
        <v>0.65848670756646221</v>
      </c>
      <c r="J1063" s="2"/>
      <c r="K1063" s="2">
        <f t="shared" si="609"/>
        <v>0.82004089979550099</v>
      </c>
      <c r="L1063" s="2">
        <f t="shared" si="610"/>
        <v>0</v>
      </c>
      <c r="M1063" s="2">
        <f t="shared" si="611"/>
        <v>0.16155419222903886</v>
      </c>
      <c r="N1063" s="2">
        <f t="shared" si="603"/>
        <v>1.0224948875255624E-2</v>
      </c>
      <c r="O1063" s="2">
        <f t="shared" si="604"/>
        <v>8.179959100204531E-3</v>
      </c>
      <c r="P1063" s="1">
        <v>401</v>
      </c>
      <c r="R1063" s="1">
        <v>79</v>
      </c>
      <c r="S1063" s="1">
        <v>5</v>
      </c>
      <c r="V1063" s="1">
        <v>2</v>
      </c>
      <c r="AC1063" s="1">
        <v>2</v>
      </c>
      <c r="AI1063" s="7">
        <f t="shared" si="612"/>
        <v>0</v>
      </c>
      <c r="AJ1063" s="7">
        <f t="shared" si="613"/>
        <v>0</v>
      </c>
      <c r="AK1063" s="7">
        <f t="shared" si="614"/>
        <v>4</v>
      </c>
      <c r="AL1063" s="7">
        <f t="shared" si="615"/>
        <v>0</v>
      </c>
      <c r="AM1063" s="2">
        <f t="shared" si="616"/>
        <v>0</v>
      </c>
      <c r="AN1063" s="2">
        <f t="shared" si="617"/>
        <v>0</v>
      </c>
      <c r="AO1063" s="2">
        <f t="shared" si="618"/>
        <v>4.0899795501022499E-3</v>
      </c>
      <c r="AP1063" s="2">
        <f t="shared" si="619"/>
        <v>0</v>
      </c>
      <c r="AR1063" t="str">
        <f t="shared" si="606"/>
        <v>Webster</v>
      </c>
      <c r="AS1063" t="s">
        <v>1516</v>
      </c>
      <c r="AT1063" s="182">
        <v>1</v>
      </c>
      <c r="AU1063" s="9"/>
      <c r="AV1063" s="98">
        <v>28</v>
      </c>
      <c r="AW1063" s="100">
        <v>155</v>
      </c>
      <c r="AX1063" s="106">
        <f t="shared" si="620"/>
        <v>28155</v>
      </c>
      <c r="AZ1063" s="7" t="s">
        <v>2975</v>
      </c>
      <c r="BA1063" t="s">
        <v>3208</v>
      </c>
      <c r="BB1063" s="177"/>
    </row>
    <row r="1064" spans="1:81" hidden="1" outlineLevel="1">
      <c r="A1064" t="s">
        <v>45</v>
      </c>
      <c r="B1064" t="s">
        <v>1516</v>
      </c>
      <c r="C1064" s="1">
        <f t="shared" si="607"/>
        <v>1365</v>
      </c>
      <c r="D1064" s="7">
        <f>IF(P1064&gt;0,RANK(P1064,(P1064:R1064,S1064:AG1064)),0)</f>
        <v>1</v>
      </c>
      <c r="E1064" s="7">
        <f>IF(Q1064&gt;0,RANK(Q1064,(P1064:R1064,S1064:AG1064)),0)</f>
        <v>0</v>
      </c>
      <c r="F1064" s="7">
        <f>IF(R1064&gt;0,RANK(R1064,(P1064:R1064,S1064:AG1064)),0)</f>
        <v>2</v>
      </c>
      <c r="G1064" s="7">
        <f>IF(S1064&gt;0,RANK(S1064,(P1064:R1064,S1064:AG1064)),0)</f>
        <v>4</v>
      </c>
      <c r="H1064" s="49">
        <f t="shared" si="608"/>
        <v>1207</v>
      </c>
      <c r="I1064" s="178">
        <f t="shared" si="605"/>
        <v>0.88424908424908422</v>
      </c>
      <c r="J1064" s="2"/>
      <c r="K1064" s="2">
        <f t="shared" si="609"/>
        <v>0.93479853479853481</v>
      </c>
      <c r="L1064" s="2">
        <f t="shared" si="610"/>
        <v>0</v>
      </c>
      <c r="M1064" s="2">
        <f t="shared" si="611"/>
        <v>5.054945054945055E-2</v>
      </c>
      <c r="N1064" s="2">
        <f t="shared" si="603"/>
        <v>5.8608058608058608E-3</v>
      </c>
      <c r="O1064" s="2">
        <f t="shared" si="604"/>
        <v>8.7912087912087808E-3</v>
      </c>
      <c r="P1064" s="1">
        <v>1276</v>
      </c>
      <c r="R1064" s="1">
        <v>69</v>
      </c>
      <c r="S1064" s="1">
        <v>8</v>
      </c>
      <c r="V1064" s="1">
        <v>10</v>
      </c>
      <c r="AC1064" s="1">
        <v>2</v>
      </c>
      <c r="AI1064" s="7">
        <f t="shared" si="612"/>
        <v>0</v>
      </c>
      <c r="AJ1064" s="7">
        <f t="shared" si="613"/>
        <v>0</v>
      </c>
      <c r="AK1064" s="7">
        <f t="shared" si="614"/>
        <v>3</v>
      </c>
      <c r="AL1064" s="7">
        <f t="shared" si="615"/>
        <v>0</v>
      </c>
      <c r="AM1064" s="2">
        <f t="shared" si="616"/>
        <v>0</v>
      </c>
      <c r="AN1064" s="2">
        <f t="shared" si="617"/>
        <v>0</v>
      </c>
      <c r="AO1064" s="2">
        <f t="shared" si="618"/>
        <v>7.326007326007326E-3</v>
      </c>
      <c r="AP1064" s="2">
        <f t="shared" si="619"/>
        <v>0</v>
      </c>
      <c r="AR1064" t="str">
        <f t="shared" si="606"/>
        <v>Wilkinson</v>
      </c>
      <c r="AS1064" t="s">
        <v>1516</v>
      </c>
      <c r="AT1064" s="182">
        <v>3</v>
      </c>
      <c r="AU1064" s="9">
        <v>3</v>
      </c>
      <c r="AV1064" s="98">
        <v>28</v>
      </c>
      <c r="AW1064" s="100">
        <v>157</v>
      </c>
      <c r="AX1064" s="106">
        <f t="shared" si="620"/>
        <v>28157</v>
      </c>
      <c r="AZ1064" s="7" t="s">
        <v>2975</v>
      </c>
      <c r="BA1064" t="s">
        <v>3208</v>
      </c>
      <c r="BB1064" s="177"/>
    </row>
    <row r="1065" spans="1:81" hidden="1" outlineLevel="1">
      <c r="A1065" t="s">
        <v>1113</v>
      </c>
      <c r="B1065" t="s">
        <v>1516</v>
      </c>
      <c r="C1065" s="1">
        <f t="shared" si="607"/>
        <v>1772</v>
      </c>
      <c r="D1065" s="7">
        <f>IF(P1065&gt;0,RANK(P1065,(P1065:R1065,S1065:AG1065)),0)</f>
        <v>1</v>
      </c>
      <c r="E1065" s="7">
        <f>IF(Q1065&gt;0,RANK(Q1065,(P1065:R1065,S1065:AG1065)),0)</f>
        <v>0</v>
      </c>
      <c r="F1065" s="7">
        <f>IF(R1065&gt;0,RANK(R1065,(P1065:R1065,S1065:AG1065)),0)</f>
        <v>2</v>
      </c>
      <c r="G1065" s="7">
        <f>IF(S1065&gt;0,RANK(S1065,(P1065:R1065,S1065:AG1065)),0)</f>
        <v>3</v>
      </c>
      <c r="H1065" s="49">
        <f t="shared" si="608"/>
        <v>1318</v>
      </c>
      <c r="I1065" s="178">
        <f t="shared" si="605"/>
        <v>0.74379232505643345</v>
      </c>
      <c r="J1065" s="2"/>
      <c r="K1065" s="2">
        <f t="shared" si="609"/>
        <v>0.86455981941309257</v>
      </c>
      <c r="L1065" s="2">
        <f t="shared" si="610"/>
        <v>0</v>
      </c>
      <c r="M1065" s="2">
        <f t="shared" si="611"/>
        <v>0.12076749435665914</v>
      </c>
      <c r="N1065" s="2">
        <f t="shared" si="603"/>
        <v>5.6433408577878106E-3</v>
      </c>
      <c r="O1065" s="2">
        <f t="shared" si="604"/>
        <v>9.0293453724604872E-3</v>
      </c>
      <c r="P1065" s="1">
        <v>1532</v>
      </c>
      <c r="R1065" s="1">
        <v>214</v>
      </c>
      <c r="S1065" s="1">
        <v>10</v>
      </c>
      <c r="V1065" s="1">
        <v>10</v>
      </c>
      <c r="AC1065" s="1">
        <v>6</v>
      </c>
      <c r="AI1065" s="7">
        <f t="shared" si="612"/>
        <v>0</v>
      </c>
      <c r="AJ1065" s="7">
        <f t="shared" si="613"/>
        <v>0</v>
      </c>
      <c r="AK1065" s="7">
        <f t="shared" si="614"/>
        <v>3</v>
      </c>
      <c r="AL1065" s="7">
        <f t="shared" si="615"/>
        <v>0</v>
      </c>
      <c r="AM1065" s="2">
        <f t="shared" si="616"/>
        <v>0</v>
      </c>
      <c r="AN1065" s="2">
        <f t="shared" si="617"/>
        <v>0</v>
      </c>
      <c r="AO1065" s="2">
        <f t="shared" si="618"/>
        <v>5.6433408577878106E-3</v>
      </c>
      <c r="AP1065" s="2">
        <f t="shared" si="619"/>
        <v>0</v>
      </c>
      <c r="AR1065" t="str">
        <f t="shared" si="606"/>
        <v>Winston</v>
      </c>
      <c r="AS1065" t="s">
        <v>1516</v>
      </c>
      <c r="AT1065" s="182">
        <v>1</v>
      </c>
      <c r="AU1065" s="9"/>
      <c r="AV1065" s="98">
        <v>28</v>
      </c>
      <c r="AW1065" s="100">
        <v>159</v>
      </c>
      <c r="AX1065" s="106">
        <f t="shared" si="620"/>
        <v>28159</v>
      </c>
      <c r="AZ1065" s="7" t="s">
        <v>2975</v>
      </c>
      <c r="BA1065" t="s">
        <v>3208</v>
      </c>
      <c r="BB1065" s="177"/>
    </row>
    <row r="1066" spans="1:81" hidden="1" outlineLevel="1">
      <c r="A1066" t="s">
        <v>2893</v>
      </c>
      <c r="B1066" t="s">
        <v>1516</v>
      </c>
      <c r="C1066" s="1">
        <f t="shared" si="607"/>
        <v>1452</v>
      </c>
      <c r="D1066" s="7">
        <f>IF(P1066&gt;0,RANK(P1066,(P1066:R1066,S1066:AG1066)),0)</f>
        <v>1</v>
      </c>
      <c r="E1066" s="7">
        <f>IF(Q1066&gt;0,RANK(Q1066,(P1066:R1066,S1066:AG1066)),0)</f>
        <v>0</v>
      </c>
      <c r="F1066" s="7">
        <f>IF(R1066&gt;0,RANK(R1066,(P1066:R1066,S1066:AG1066)),0)</f>
        <v>2</v>
      </c>
      <c r="G1066" s="7">
        <f>IF(S1066&gt;0,RANK(S1066,(P1066:R1066,S1066:AG1066)),0)</f>
        <v>3</v>
      </c>
      <c r="H1066" s="49">
        <f t="shared" si="608"/>
        <v>1002</v>
      </c>
      <c r="I1066" s="178">
        <f t="shared" si="605"/>
        <v>0.69008264462809921</v>
      </c>
      <c r="J1066" s="2"/>
      <c r="K1066" s="2">
        <f t="shared" si="609"/>
        <v>0.84022038567493118</v>
      </c>
      <c r="L1066" s="2">
        <f t="shared" si="610"/>
        <v>0</v>
      </c>
      <c r="M1066" s="2">
        <f t="shared" si="611"/>
        <v>0.15013774104683195</v>
      </c>
      <c r="N1066" s="2">
        <f t="shared" si="603"/>
        <v>5.5096418732782371E-3</v>
      </c>
      <c r="O1066" s="2">
        <f t="shared" si="604"/>
        <v>4.1322314049586362E-3</v>
      </c>
      <c r="P1066" s="1">
        <v>1220</v>
      </c>
      <c r="R1066" s="1">
        <v>218</v>
      </c>
      <c r="S1066" s="1">
        <v>8</v>
      </c>
      <c r="V1066" s="1">
        <v>5</v>
      </c>
      <c r="AC1066" s="1">
        <v>1</v>
      </c>
      <c r="AI1066" s="7">
        <f t="shared" si="612"/>
        <v>0</v>
      </c>
      <c r="AJ1066" s="7">
        <f t="shared" si="613"/>
        <v>0</v>
      </c>
      <c r="AK1066" s="7">
        <f t="shared" si="614"/>
        <v>4</v>
      </c>
      <c r="AL1066" s="7">
        <f t="shared" si="615"/>
        <v>0</v>
      </c>
      <c r="AM1066" s="2">
        <f t="shared" si="616"/>
        <v>0</v>
      </c>
      <c r="AN1066" s="2">
        <f t="shared" si="617"/>
        <v>0</v>
      </c>
      <c r="AO1066" s="2">
        <f t="shared" si="618"/>
        <v>3.4435261707988982E-3</v>
      </c>
      <c r="AP1066" s="2">
        <f t="shared" si="619"/>
        <v>0</v>
      </c>
      <c r="AR1066" t="str">
        <f t="shared" si="606"/>
        <v>Yalobusha</v>
      </c>
      <c r="AS1066" t="s">
        <v>1516</v>
      </c>
      <c r="AT1066" s="182">
        <v>2</v>
      </c>
      <c r="AU1066" s="9">
        <v>1</v>
      </c>
      <c r="AV1066" s="98">
        <v>28</v>
      </c>
      <c r="AW1066" s="100">
        <v>161</v>
      </c>
      <c r="AX1066" s="106">
        <f t="shared" si="620"/>
        <v>28161</v>
      </c>
      <c r="AZ1066" s="7" t="s">
        <v>2975</v>
      </c>
      <c r="BA1066" t="s">
        <v>3208</v>
      </c>
      <c r="BB1066" s="177"/>
    </row>
    <row r="1067" spans="1:81" hidden="1" outlineLevel="1">
      <c r="A1067" t="s">
        <v>3045</v>
      </c>
      <c r="B1067" t="s">
        <v>1516</v>
      </c>
      <c r="C1067" s="1">
        <f t="shared" si="607"/>
        <v>2589</v>
      </c>
      <c r="D1067" s="7">
        <f>IF(P1067&gt;0,RANK(P1067,(P1067:R1067,S1067:AG1067)),0)</f>
        <v>1</v>
      </c>
      <c r="E1067" s="7">
        <f>IF(Q1067&gt;0,RANK(Q1067,(P1067:R1067,S1067:AG1067)),0)</f>
        <v>0</v>
      </c>
      <c r="F1067" s="7">
        <f>IF(R1067&gt;0,RANK(R1067,(P1067:R1067,S1067:AG1067)),0)</f>
        <v>2</v>
      </c>
      <c r="G1067" s="7">
        <f>IF(S1067&gt;0,RANK(S1067,(P1067:R1067,S1067:AG1067)),0)</f>
        <v>5</v>
      </c>
      <c r="H1067" s="49">
        <f t="shared" si="608"/>
        <v>2152</v>
      </c>
      <c r="I1067" s="178">
        <f t="shared" si="605"/>
        <v>0.83120896098879882</v>
      </c>
      <c r="J1067" s="2"/>
      <c r="K1067" s="2">
        <f t="shared" si="609"/>
        <v>0.91154886056392426</v>
      </c>
      <c r="L1067" s="2">
        <f t="shared" si="610"/>
        <v>0</v>
      </c>
      <c r="M1067" s="2">
        <f t="shared" si="611"/>
        <v>8.0339899575125537E-2</v>
      </c>
      <c r="N1067" s="2">
        <f t="shared" si="603"/>
        <v>1.544998068752414E-3</v>
      </c>
      <c r="O1067" s="2">
        <f t="shared" si="604"/>
        <v>6.5662417921977922E-3</v>
      </c>
      <c r="P1067" s="1">
        <v>2360</v>
      </c>
      <c r="R1067" s="1">
        <v>208</v>
      </c>
      <c r="S1067" s="1">
        <v>4</v>
      </c>
      <c r="V1067" s="1">
        <v>11</v>
      </c>
      <c r="AC1067" s="1">
        <v>6</v>
      </c>
      <c r="AI1067" s="7">
        <f t="shared" si="612"/>
        <v>0</v>
      </c>
      <c r="AJ1067" s="7">
        <f t="shared" si="613"/>
        <v>0</v>
      </c>
      <c r="AK1067" s="7">
        <f t="shared" si="614"/>
        <v>3</v>
      </c>
      <c r="AL1067" s="7">
        <f t="shared" si="615"/>
        <v>0</v>
      </c>
      <c r="AM1067" s="2">
        <f t="shared" si="616"/>
        <v>0</v>
      </c>
      <c r="AN1067" s="2">
        <f t="shared" si="617"/>
        <v>0</v>
      </c>
      <c r="AO1067" s="2">
        <f t="shared" si="618"/>
        <v>4.248744689069139E-3</v>
      </c>
      <c r="AP1067" s="2">
        <f t="shared" si="619"/>
        <v>0</v>
      </c>
      <c r="AR1067" t="str">
        <f t="shared" si="606"/>
        <v>Yazoo</v>
      </c>
      <c r="AS1067" t="s">
        <v>1516</v>
      </c>
      <c r="AT1067" s="182">
        <v>2</v>
      </c>
      <c r="AU1067" s="9">
        <v>2</v>
      </c>
      <c r="AV1067" s="98">
        <v>28</v>
      </c>
      <c r="AW1067" s="100">
        <v>163</v>
      </c>
      <c r="AX1067" s="106">
        <f t="shared" si="620"/>
        <v>28163</v>
      </c>
      <c r="AZ1067" s="7" t="s">
        <v>2975</v>
      </c>
      <c r="BA1067" t="s">
        <v>3208</v>
      </c>
      <c r="BB1067" s="177"/>
    </row>
    <row r="1068" spans="1:81" collapsed="1">
      <c r="A1068" t="s">
        <v>3110</v>
      </c>
      <c r="B1068" t="s">
        <v>1114</v>
      </c>
      <c r="C1068" s="1">
        <f t="shared" si="607"/>
        <v>227164</v>
      </c>
      <c r="D1068" s="7">
        <f>IF(P1068&gt;0,RANK(P1068,(P1068:R1068,S1068:AG1068)),0)</f>
        <v>1</v>
      </c>
      <c r="E1068" s="7">
        <f>IF(Q1068&gt;0,RANK(Q1068,(P1068:R1068,S1068:AG1068)),0)</f>
        <v>0</v>
      </c>
      <c r="F1068" s="7">
        <f>IF(R1068&gt;0,RANK(R1068,(P1068:R1068,S1068:AG1068)),0)</f>
        <v>2</v>
      </c>
      <c r="G1068" s="7">
        <f>IF(S1068&gt;0,RANK(S1068,(P1068:R1068,S1068:AG1068)),0)</f>
        <v>4</v>
      </c>
      <c r="H1068" s="49">
        <f t="shared" si="608"/>
        <v>149586</v>
      </c>
      <c r="I1068" s="178">
        <f t="shared" si="605"/>
        <v>0.65849342325368454</v>
      </c>
      <c r="J1068" s="2"/>
      <c r="K1068" s="2">
        <f t="shared" si="609"/>
        <v>0.82466411931468009</v>
      </c>
      <c r="L1068" s="2">
        <f t="shared" si="610"/>
        <v>0</v>
      </c>
      <c r="M1068" s="2">
        <f t="shared" si="611"/>
        <v>0.16617069606099558</v>
      </c>
      <c r="N1068" s="2">
        <f t="shared" si="603"/>
        <v>2.958215210156539E-3</v>
      </c>
      <c r="O1068" s="2">
        <f t="shared" si="604"/>
        <v>6.2069694141677961E-3</v>
      </c>
      <c r="P1068" s="1">
        <f t="shared" ref="P1068:V1068" si="621">SUM(P986:P1067)</f>
        <v>187334</v>
      </c>
      <c r="R1068" s="1">
        <f t="shared" si="621"/>
        <v>37748</v>
      </c>
      <c r="S1068" s="1">
        <f t="shared" si="621"/>
        <v>672</v>
      </c>
      <c r="V1068" s="1">
        <f t="shared" si="621"/>
        <v>919</v>
      </c>
      <c r="Y1068" s="1">
        <f t="shared" ref="Y1068" si="622">SUM(Y986:Y1067)</f>
        <v>10</v>
      </c>
      <c r="AC1068" s="1">
        <f t="shared" ref="AC1068" si="623">SUM(AC986:AC1067)</f>
        <v>481</v>
      </c>
      <c r="AI1068" s="7">
        <f t="shared" si="612"/>
        <v>0</v>
      </c>
      <c r="AJ1068" s="7">
        <f t="shared" si="613"/>
        <v>0</v>
      </c>
      <c r="AK1068" s="7">
        <f t="shared" si="614"/>
        <v>3</v>
      </c>
      <c r="AL1068" s="7">
        <f t="shared" si="615"/>
        <v>0</v>
      </c>
      <c r="AM1068" s="2">
        <f t="shared" si="616"/>
        <v>0</v>
      </c>
      <c r="AN1068" s="2">
        <f t="shared" si="617"/>
        <v>0</v>
      </c>
      <c r="AO1068" s="2">
        <f t="shared" si="618"/>
        <v>4.0455353841277663E-3</v>
      </c>
      <c r="AP1068" s="2">
        <f t="shared" si="619"/>
        <v>0</v>
      </c>
      <c r="AR1068" t="str">
        <f t="shared" si="606"/>
        <v>Mississippi</v>
      </c>
      <c r="AS1068" t="s">
        <v>1114</v>
      </c>
      <c r="AT1068" s="182"/>
      <c r="AV1068" s="98">
        <v>28</v>
      </c>
      <c r="AW1068" s="100"/>
      <c r="AX1068" s="98">
        <v>28</v>
      </c>
      <c r="AZ1068" s="7" t="s">
        <v>1634</v>
      </c>
      <c r="BA1068" t="s">
        <v>3208</v>
      </c>
      <c r="BB1068" s="177"/>
    </row>
    <row r="1069" spans="1:81">
      <c r="C1069" s="1"/>
      <c r="E1069" s="7"/>
      <c r="F1069" s="7"/>
      <c r="G1069" s="7"/>
      <c r="H1069" s="49"/>
      <c r="I1069" s="178"/>
      <c r="J1069" s="2"/>
      <c r="AF1069"/>
      <c r="AI1069" s="7"/>
      <c r="AJ1069" s="7"/>
      <c r="AK1069" s="7"/>
      <c r="AL1069" s="7"/>
      <c r="AT1069" s="182"/>
      <c r="AV1069" s="98"/>
      <c r="AW1069" s="100"/>
    </row>
    <row r="1070" spans="1:81" hidden="1" outlineLevel="1">
      <c r="A1070" t="s">
        <v>843</v>
      </c>
      <c r="B1070" t="s">
        <v>2242</v>
      </c>
      <c r="C1070" s="1">
        <f t="shared" ref="C1070:C1101" si="624">SUM(P1070:AG1070)</f>
        <v>1963</v>
      </c>
      <c r="D1070" s="7">
        <f>IF(P1070&gt;0,RANK(P1070,(P1070:R1070,S1070:AG1070)),0)</f>
        <v>2</v>
      </c>
      <c r="E1070" s="7">
        <f>IF(Q1070&gt;0,RANK(Q1070,(P1070:R1070,S1070:AG1070)),0)</f>
        <v>0</v>
      </c>
      <c r="F1070" s="7">
        <f>IF(R1070&gt;0,RANK(R1070,(P1070:R1070,S1070:AG1070)),0)</f>
        <v>1</v>
      </c>
      <c r="G1070" s="7">
        <f>IF(S1070&gt;0,RANK(S1070,(P1070:R1070,S1070:AG1070)),0)</f>
        <v>0</v>
      </c>
      <c r="H1070" s="49">
        <f t="shared" ref="H1070:H1101" si="625">MAX(P1070:Y1070)-LARGE(P1070:Y1070,2)</f>
        <v>356</v>
      </c>
      <c r="I1070" s="178">
        <f t="shared" si="605"/>
        <v>0.18135506877228733</v>
      </c>
      <c r="J1070" s="2"/>
      <c r="K1070" s="2">
        <f t="shared" ref="K1070:K1101" si="626">IF($C1070=0,"-",P1070/$C1070)</f>
        <v>0.40703005603667858</v>
      </c>
      <c r="L1070" s="2">
        <f t="shared" ref="L1070:L1101" si="627">IF($C1070=0,"-",Q1070/$C1070)</f>
        <v>0</v>
      </c>
      <c r="M1070" s="2">
        <f t="shared" ref="M1070:M1101" si="628">IF($C1070=0,"-",R1070/$C1070)</f>
        <v>0.58838512480896588</v>
      </c>
      <c r="N1070" s="2">
        <f t="shared" si="603"/>
        <v>0</v>
      </c>
      <c r="O1070" s="2">
        <f t="shared" si="604"/>
        <v>4.5848191543554906E-3</v>
      </c>
      <c r="P1070" s="1">
        <v>799</v>
      </c>
      <c r="R1070" s="1">
        <v>1155</v>
      </c>
      <c r="S1070" s="1">
        <v>0</v>
      </c>
      <c r="V1070" s="1">
        <v>0</v>
      </c>
      <c r="X1070" s="1">
        <v>7</v>
      </c>
      <c r="Z1070" s="49">
        <f t="shared" ref="Z1070:Z1133" si="629">SUM(BE1070:CD1070)</f>
        <v>1</v>
      </c>
      <c r="AA1070" s="1">
        <v>1</v>
      </c>
      <c r="AC1070" s="1">
        <v>0</v>
      </c>
      <c r="AF1070"/>
      <c r="AI1070" s="7">
        <f t="shared" ref="AI1070:AI1101" si="630">IF(T1070&gt;0,RANK(T1070,(P1070:Z1070)),0)</f>
        <v>0</v>
      </c>
      <c r="AJ1070" s="7">
        <f t="shared" ref="AJ1070:AJ1101" si="631">IF(U1070&gt;0,RANK(U1070,(P1070:Z1070)),0)</f>
        <v>0</v>
      </c>
      <c r="AK1070" s="7">
        <f t="shared" ref="AK1070:AK1101" si="632">IF(V1070&gt;0,RANK(V1070,(P1070:Z1070)),0)</f>
        <v>0</v>
      </c>
      <c r="AL1070" s="7">
        <f t="shared" ref="AL1070:AL1101" si="633">IF(W1070&gt;0,RANK(W1070,(P1070:Z1070)),0)</f>
        <v>0</v>
      </c>
      <c r="AM1070" s="2">
        <f t="shared" ref="AM1070:AM1101" si="634">IF($C1070=0,"-",T1070/$C1070)</f>
        <v>0</v>
      </c>
      <c r="AN1070" s="2">
        <f t="shared" ref="AN1070:AN1101" si="635">IF($C1070=0,"-",U1070/$C1070)</f>
        <v>0</v>
      </c>
      <c r="AO1070" s="2">
        <f t="shared" ref="AO1070:AO1101" si="636">IF($C1070=0,"-",V1070/$C1070)</f>
        <v>0</v>
      </c>
      <c r="AP1070" s="2">
        <f t="shared" ref="AP1070:AP1101" si="637">IF($C1070=0,"-",W1070/$C1070)</f>
        <v>0</v>
      </c>
      <c r="AR1070" t="str">
        <f t="shared" si="606"/>
        <v>Adair</v>
      </c>
      <c r="AS1070" t="s">
        <v>2242</v>
      </c>
      <c r="AT1070" s="182">
        <v>6</v>
      </c>
      <c r="AV1070" s="98">
        <v>29</v>
      </c>
      <c r="AW1070" s="100">
        <v>1</v>
      </c>
      <c r="AX1070" s="106">
        <f t="shared" ref="AX1070:AX1101" si="638">AV1070*1000+AW1070</f>
        <v>29001</v>
      </c>
      <c r="AZ1070" s="7" t="s">
        <v>2975</v>
      </c>
      <c r="BA1070" t="s">
        <v>3208</v>
      </c>
      <c r="BE1070" s="1">
        <v>1</v>
      </c>
      <c r="BK1070" s="1">
        <v>0</v>
      </c>
      <c r="CC1070" s="1">
        <v>0</v>
      </c>
    </row>
    <row r="1071" spans="1:81" hidden="1" outlineLevel="1">
      <c r="A1071" t="s">
        <v>2921</v>
      </c>
      <c r="B1071" t="s">
        <v>2242</v>
      </c>
      <c r="C1071" s="1">
        <f t="shared" si="624"/>
        <v>1247</v>
      </c>
      <c r="D1071" s="7">
        <f>IF(P1071&gt;0,RANK(P1071,(P1071:R1071,S1071:AG1071)),0)</f>
        <v>2</v>
      </c>
      <c r="E1071" s="7">
        <f>IF(Q1071&gt;0,RANK(Q1071,(P1071:R1071,S1071:AG1071)),0)</f>
        <v>0</v>
      </c>
      <c r="F1071" s="7">
        <f>IF(R1071&gt;0,RANK(R1071,(P1071:R1071,S1071:AG1071)),0)</f>
        <v>1</v>
      </c>
      <c r="G1071" s="7">
        <f>IF(S1071&gt;0,RANK(S1071,(P1071:R1071,S1071:AG1071)),0)</f>
        <v>7</v>
      </c>
      <c r="H1071" s="49">
        <f t="shared" si="625"/>
        <v>230</v>
      </c>
      <c r="I1071" s="178">
        <f t="shared" si="605"/>
        <v>0.18444266238973536</v>
      </c>
      <c r="J1071" s="2"/>
      <c r="K1071" s="2">
        <f t="shared" si="626"/>
        <v>0.39935846030473138</v>
      </c>
      <c r="L1071" s="2">
        <f t="shared" si="627"/>
        <v>0</v>
      </c>
      <c r="M1071" s="2">
        <f t="shared" si="628"/>
        <v>0.58380112269446671</v>
      </c>
      <c r="N1071" s="2">
        <f t="shared" si="603"/>
        <v>8.0192461908580592E-4</v>
      </c>
      <c r="O1071" s="2">
        <f t="shared" si="604"/>
        <v>1.603849238171616E-2</v>
      </c>
      <c r="P1071" s="1">
        <v>498</v>
      </c>
      <c r="R1071" s="1">
        <v>728</v>
      </c>
      <c r="S1071" s="1">
        <v>1</v>
      </c>
      <c r="V1071" s="1">
        <v>2</v>
      </c>
      <c r="X1071" s="1">
        <v>12</v>
      </c>
      <c r="Z1071" s="49">
        <f t="shared" si="629"/>
        <v>3</v>
      </c>
      <c r="AA1071" s="1">
        <v>2</v>
      </c>
      <c r="AC1071" s="1">
        <v>1</v>
      </c>
      <c r="AF1071"/>
      <c r="AI1071" s="7">
        <f t="shared" si="630"/>
        <v>0</v>
      </c>
      <c r="AJ1071" s="7">
        <f t="shared" si="631"/>
        <v>0</v>
      </c>
      <c r="AK1071" s="7">
        <f t="shared" si="632"/>
        <v>5</v>
      </c>
      <c r="AL1071" s="7">
        <f t="shared" si="633"/>
        <v>0</v>
      </c>
      <c r="AM1071" s="2">
        <f t="shared" si="634"/>
        <v>0</v>
      </c>
      <c r="AN1071" s="2">
        <f t="shared" si="635"/>
        <v>0</v>
      </c>
      <c r="AO1071" s="2">
        <f t="shared" si="636"/>
        <v>1.6038492381716118E-3</v>
      </c>
      <c r="AP1071" s="2">
        <f t="shared" si="637"/>
        <v>0</v>
      </c>
      <c r="AR1071" t="str">
        <f t="shared" si="606"/>
        <v>Andrew</v>
      </c>
      <c r="AS1071" t="s">
        <v>2242</v>
      </c>
      <c r="AT1071" s="182">
        <v>6</v>
      </c>
      <c r="AV1071" s="98">
        <v>29</v>
      </c>
      <c r="AW1071" s="100">
        <v>3</v>
      </c>
      <c r="AX1071" s="106">
        <f t="shared" si="638"/>
        <v>29003</v>
      </c>
      <c r="AZ1071" s="7" t="s">
        <v>2975</v>
      </c>
      <c r="BA1071" t="s">
        <v>3208</v>
      </c>
      <c r="BE1071" s="1">
        <v>3</v>
      </c>
      <c r="BK1071" s="1">
        <v>0</v>
      </c>
      <c r="CC1071" s="1">
        <v>0</v>
      </c>
    </row>
    <row r="1072" spans="1:81" hidden="1" outlineLevel="1">
      <c r="A1072" t="s">
        <v>1523</v>
      </c>
      <c r="B1072" t="s">
        <v>2242</v>
      </c>
      <c r="C1072" s="1">
        <f t="shared" si="624"/>
        <v>317</v>
      </c>
      <c r="D1072" s="7">
        <f>IF(P1072&gt;0,RANK(P1072,(P1072:R1072,S1072:AG1072)),0)</f>
        <v>2</v>
      </c>
      <c r="E1072" s="7">
        <f>IF(Q1072&gt;0,RANK(Q1072,(P1072:R1072,S1072:AG1072)),0)</f>
        <v>0</v>
      </c>
      <c r="F1072" s="7">
        <f>IF(R1072&gt;0,RANK(R1072,(P1072:R1072,S1072:AG1072)),0)</f>
        <v>1</v>
      </c>
      <c r="G1072" s="7">
        <f>IF(S1072&gt;0,RANK(S1072,(P1072:R1072,S1072:AG1072)),0)</f>
        <v>0</v>
      </c>
      <c r="H1072" s="49">
        <f t="shared" si="625"/>
        <v>32</v>
      </c>
      <c r="I1072" s="178">
        <f t="shared" si="605"/>
        <v>0.10094637223974763</v>
      </c>
      <c r="J1072" s="2"/>
      <c r="K1072" s="2">
        <f t="shared" si="626"/>
        <v>0.44479495268138802</v>
      </c>
      <c r="L1072" s="2">
        <f t="shared" si="627"/>
        <v>0</v>
      </c>
      <c r="M1072" s="2">
        <f t="shared" si="628"/>
        <v>0.5457413249211357</v>
      </c>
      <c r="N1072" s="2">
        <f t="shared" si="603"/>
        <v>0</v>
      </c>
      <c r="O1072" s="2">
        <f t="shared" si="604"/>
        <v>9.4637223974762819E-3</v>
      </c>
      <c r="P1072" s="1">
        <v>141</v>
      </c>
      <c r="R1072" s="1">
        <v>173</v>
      </c>
      <c r="S1072" s="1">
        <v>0</v>
      </c>
      <c r="V1072" s="1">
        <v>1</v>
      </c>
      <c r="X1072" s="1">
        <v>2</v>
      </c>
      <c r="Z1072" s="49">
        <f t="shared" si="629"/>
        <v>0</v>
      </c>
      <c r="AA1072" s="1">
        <v>0</v>
      </c>
      <c r="AC1072" s="1">
        <v>0</v>
      </c>
      <c r="AF1072"/>
      <c r="AI1072" s="7">
        <f t="shared" si="630"/>
        <v>0</v>
      </c>
      <c r="AJ1072" s="7">
        <f t="shared" si="631"/>
        <v>0</v>
      </c>
      <c r="AK1072" s="7">
        <f t="shared" si="632"/>
        <v>4</v>
      </c>
      <c r="AL1072" s="7">
        <f t="shared" si="633"/>
        <v>0</v>
      </c>
      <c r="AM1072" s="2">
        <f t="shared" si="634"/>
        <v>0</v>
      </c>
      <c r="AN1072" s="2">
        <f t="shared" si="635"/>
        <v>0</v>
      </c>
      <c r="AO1072" s="2">
        <f t="shared" si="636"/>
        <v>3.1545741324921135E-3</v>
      </c>
      <c r="AP1072" s="2">
        <f t="shared" si="637"/>
        <v>0</v>
      </c>
      <c r="AR1072" t="str">
        <f t="shared" si="606"/>
        <v>Atchison</v>
      </c>
      <c r="AS1072" t="s">
        <v>2242</v>
      </c>
      <c r="AT1072" s="182">
        <v>6</v>
      </c>
      <c r="AV1072" s="98">
        <v>29</v>
      </c>
      <c r="AW1072" s="100">
        <v>5</v>
      </c>
      <c r="AX1072" s="106">
        <f t="shared" si="638"/>
        <v>29005</v>
      </c>
      <c r="AZ1072" s="7" t="s">
        <v>2975</v>
      </c>
      <c r="BA1072" t="s">
        <v>3208</v>
      </c>
      <c r="BE1072" s="1">
        <v>0</v>
      </c>
      <c r="BK1072" s="1">
        <v>0</v>
      </c>
      <c r="CC1072" s="1">
        <v>0</v>
      </c>
    </row>
    <row r="1073" spans="1:81" hidden="1" outlineLevel="1">
      <c r="A1073" t="s">
        <v>1462</v>
      </c>
      <c r="B1073" t="s">
        <v>2242</v>
      </c>
      <c r="C1073" s="1">
        <f t="shared" si="624"/>
        <v>1509</v>
      </c>
      <c r="D1073" s="7">
        <f>IF(P1073&gt;0,RANK(P1073,(P1073:R1073,S1073:AG1073)),0)</f>
        <v>1</v>
      </c>
      <c r="E1073" s="7">
        <f>IF(Q1073&gt;0,RANK(Q1073,(P1073:R1073,S1073:AG1073)),0)</f>
        <v>0</v>
      </c>
      <c r="F1073" s="7">
        <f>IF(R1073&gt;0,RANK(R1073,(P1073:R1073,S1073:AG1073)),0)</f>
        <v>2</v>
      </c>
      <c r="G1073" s="7">
        <f>IF(S1073&gt;0,RANK(S1073,(P1073:R1073,S1073:AG1073)),0)</f>
        <v>6</v>
      </c>
      <c r="H1073" s="49">
        <f t="shared" si="625"/>
        <v>21</v>
      </c>
      <c r="I1073" s="178">
        <f t="shared" si="605"/>
        <v>1.3916500994035786E-2</v>
      </c>
      <c r="J1073" s="2"/>
      <c r="K1073" s="2">
        <f t="shared" si="626"/>
        <v>0.49635520212060968</v>
      </c>
      <c r="L1073" s="2">
        <f t="shared" si="627"/>
        <v>0</v>
      </c>
      <c r="M1073" s="2">
        <f t="shared" si="628"/>
        <v>0.48243870112657389</v>
      </c>
      <c r="N1073" s="2">
        <f t="shared" si="603"/>
        <v>1.9880715705765406E-3</v>
      </c>
      <c r="O1073" s="2">
        <f t="shared" si="604"/>
        <v>1.9218025182239886E-2</v>
      </c>
      <c r="P1073" s="1">
        <v>749</v>
      </c>
      <c r="R1073" s="1">
        <v>728</v>
      </c>
      <c r="S1073" s="1">
        <v>3</v>
      </c>
      <c r="V1073" s="1">
        <v>0</v>
      </c>
      <c r="X1073" s="1">
        <v>16</v>
      </c>
      <c r="Z1073" s="49">
        <f t="shared" si="629"/>
        <v>7</v>
      </c>
      <c r="AA1073" s="1">
        <v>4</v>
      </c>
      <c r="AC1073" s="1">
        <v>2</v>
      </c>
      <c r="AF1073"/>
      <c r="AI1073" s="7">
        <f t="shared" si="630"/>
        <v>0</v>
      </c>
      <c r="AJ1073" s="7">
        <f t="shared" si="631"/>
        <v>0</v>
      </c>
      <c r="AK1073" s="7">
        <f t="shared" si="632"/>
        <v>0</v>
      </c>
      <c r="AL1073" s="7">
        <f t="shared" si="633"/>
        <v>0</v>
      </c>
      <c r="AM1073" s="2">
        <f t="shared" si="634"/>
        <v>0</v>
      </c>
      <c r="AN1073" s="2">
        <f t="shared" si="635"/>
        <v>0</v>
      </c>
      <c r="AO1073" s="2">
        <f t="shared" si="636"/>
        <v>0</v>
      </c>
      <c r="AP1073" s="2">
        <f t="shared" si="637"/>
        <v>0</v>
      </c>
      <c r="AR1073" t="str">
        <f t="shared" si="606"/>
        <v>Audrain</v>
      </c>
      <c r="AS1073" t="s">
        <v>2242</v>
      </c>
      <c r="AT1073" s="182"/>
      <c r="AV1073" s="98">
        <v>29</v>
      </c>
      <c r="AW1073" s="100">
        <v>7</v>
      </c>
      <c r="AX1073" s="106">
        <f t="shared" si="638"/>
        <v>29007</v>
      </c>
      <c r="AZ1073" s="7" t="s">
        <v>2975</v>
      </c>
      <c r="BA1073" t="s">
        <v>3208</v>
      </c>
      <c r="BE1073" s="1">
        <v>2</v>
      </c>
      <c r="BK1073" s="1">
        <v>4</v>
      </c>
      <c r="CC1073" s="1">
        <v>1</v>
      </c>
    </row>
    <row r="1074" spans="1:81" hidden="1" outlineLevel="1">
      <c r="A1074" t="s">
        <v>1240</v>
      </c>
      <c r="B1074" t="s">
        <v>2242</v>
      </c>
      <c r="C1074" s="1">
        <f t="shared" si="624"/>
        <v>1693</v>
      </c>
      <c r="D1074" s="7">
        <f>IF(P1074&gt;0,RANK(P1074,(P1074:R1074,S1074:AG1074)),0)</f>
        <v>1</v>
      </c>
      <c r="E1074" s="7">
        <f>IF(Q1074&gt;0,RANK(Q1074,(P1074:R1074,S1074:AG1074)),0)</f>
        <v>0</v>
      </c>
      <c r="F1074" s="7">
        <f>IF(R1074&gt;0,RANK(R1074,(P1074:R1074,S1074:AG1074)),0)</f>
        <v>2</v>
      </c>
      <c r="G1074" s="7">
        <f>IF(S1074&gt;0,RANK(S1074,(P1074:R1074,S1074:AG1074)),0)</f>
        <v>7</v>
      </c>
      <c r="H1074" s="49">
        <f t="shared" si="625"/>
        <v>78</v>
      </c>
      <c r="I1074" s="178">
        <f t="shared" si="605"/>
        <v>4.6072061429415237E-2</v>
      </c>
      <c r="J1074" s="2"/>
      <c r="K1074" s="2">
        <f t="shared" si="626"/>
        <v>0.51624335499113994</v>
      </c>
      <c r="L1074" s="2">
        <f t="shared" si="627"/>
        <v>0</v>
      </c>
      <c r="M1074" s="2">
        <f t="shared" si="628"/>
        <v>0.47017129356172477</v>
      </c>
      <c r="N1074" s="2">
        <f t="shared" si="603"/>
        <v>5.9066745422327229E-4</v>
      </c>
      <c r="O1074" s="2">
        <f t="shared" si="604"/>
        <v>1.2994683992912023E-2</v>
      </c>
      <c r="P1074" s="1">
        <v>874</v>
      </c>
      <c r="R1074" s="1">
        <v>796</v>
      </c>
      <c r="S1074" s="1">
        <v>1</v>
      </c>
      <c r="V1074" s="1">
        <v>2</v>
      </c>
      <c r="X1074" s="1">
        <v>15</v>
      </c>
      <c r="Z1074" s="49">
        <f t="shared" si="629"/>
        <v>3</v>
      </c>
      <c r="AA1074" s="1">
        <v>2</v>
      </c>
      <c r="AC1074" s="1">
        <v>0</v>
      </c>
      <c r="AF1074"/>
      <c r="AI1074" s="7">
        <f t="shared" si="630"/>
        <v>0</v>
      </c>
      <c r="AJ1074" s="7">
        <f t="shared" si="631"/>
        <v>0</v>
      </c>
      <c r="AK1074" s="7">
        <f t="shared" si="632"/>
        <v>5</v>
      </c>
      <c r="AL1074" s="7">
        <f t="shared" si="633"/>
        <v>0</v>
      </c>
      <c r="AM1074" s="2">
        <f t="shared" si="634"/>
        <v>0</v>
      </c>
      <c r="AN1074" s="2">
        <f t="shared" si="635"/>
        <v>0</v>
      </c>
      <c r="AO1074" s="2">
        <f t="shared" si="636"/>
        <v>1.1813349084465446E-3</v>
      </c>
      <c r="AP1074" s="2">
        <f t="shared" si="637"/>
        <v>0</v>
      </c>
      <c r="AR1074" t="str">
        <f t="shared" si="606"/>
        <v>Barry</v>
      </c>
      <c r="AS1074" t="s">
        <v>2242</v>
      </c>
      <c r="AT1074" s="182">
        <v>7</v>
      </c>
      <c r="AV1074" s="98">
        <v>29</v>
      </c>
      <c r="AW1074" s="100">
        <v>9</v>
      </c>
      <c r="AX1074" s="106">
        <f t="shared" si="638"/>
        <v>29009</v>
      </c>
      <c r="AZ1074" s="7" t="s">
        <v>2975</v>
      </c>
      <c r="BA1074" t="s">
        <v>3208</v>
      </c>
      <c r="BE1074" s="1">
        <v>1</v>
      </c>
      <c r="BK1074" s="1">
        <v>2</v>
      </c>
      <c r="CC1074" s="1">
        <v>0</v>
      </c>
    </row>
    <row r="1075" spans="1:81" hidden="1" outlineLevel="1">
      <c r="A1075" t="s">
        <v>1197</v>
      </c>
      <c r="B1075" t="s">
        <v>2242</v>
      </c>
      <c r="C1075" s="1">
        <f t="shared" si="624"/>
        <v>426</v>
      </c>
      <c r="D1075" s="7">
        <f>IF(P1075&gt;0,RANK(P1075,(P1075:R1075,S1075:AG1075)),0)</f>
        <v>2</v>
      </c>
      <c r="E1075" s="7">
        <f>IF(Q1075&gt;0,RANK(Q1075,(P1075:R1075,S1075:AG1075)),0)</f>
        <v>0</v>
      </c>
      <c r="F1075" s="7">
        <f>IF(R1075&gt;0,RANK(R1075,(P1075:R1075,S1075:AG1075)),0)</f>
        <v>1</v>
      </c>
      <c r="G1075" s="7">
        <f>IF(S1075&gt;0,RANK(S1075,(P1075:R1075,S1075:AG1075)),0)</f>
        <v>4</v>
      </c>
      <c r="H1075" s="49">
        <f t="shared" si="625"/>
        <v>9</v>
      </c>
      <c r="I1075" s="178">
        <f t="shared" si="605"/>
        <v>2.1126760563380281E-2</v>
      </c>
      <c r="J1075" s="2"/>
      <c r="K1075" s="2">
        <f t="shared" si="626"/>
        <v>0.48122065727699531</v>
      </c>
      <c r="L1075" s="2">
        <f t="shared" si="627"/>
        <v>0</v>
      </c>
      <c r="M1075" s="2">
        <f t="shared" si="628"/>
        <v>0.50234741784037562</v>
      </c>
      <c r="N1075" s="2">
        <f t="shared" si="603"/>
        <v>4.6948356807511738E-3</v>
      </c>
      <c r="O1075" s="2">
        <f t="shared" si="604"/>
        <v>1.1737089201877949E-2</v>
      </c>
      <c r="P1075" s="1">
        <v>205</v>
      </c>
      <c r="R1075" s="1">
        <v>214</v>
      </c>
      <c r="S1075" s="1">
        <v>2</v>
      </c>
      <c r="V1075" s="1">
        <v>0</v>
      </c>
      <c r="X1075" s="1">
        <v>5</v>
      </c>
      <c r="Z1075" s="49">
        <f t="shared" si="629"/>
        <v>0</v>
      </c>
      <c r="AA1075" s="1">
        <v>0</v>
      </c>
      <c r="AC1075" s="1">
        <v>0</v>
      </c>
      <c r="AF1075"/>
      <c r="AI1075" s="7">
        <f t="shared" si="630"/>
        <v>0</v>
      </c>
      <c r="AJ1075" s="7">
        <f t="shared" si="631"/>
        <v>0</v>
      </c>
      <c r="AK1075" s="7">
        <f t="shared" si="632"/>
        <v>0</v>
      </c>
      <c r="AL1075" s="7">
        <f t="shared" si="633"/>
        <v>0</v>
      </c>
      <c r="AM1075" s="2">
        <f t="shared" si="634"/>
        <v>0</v>
      </c>
      <c r="AN1075" s="2">
        <f t="shared" si="635"/>
        <v>0</v>
      </c>
      <c r="AO1075" s="2">
        <f t="shared" si="636"/>
        <v>0</v>
      </c>
      <c r="AP1075" s="2">
        <f t="shared" si="637"/>
        <v>0</v>
      </c>
      <c r="AR1075" t="str">
        <f t="shared" si="606"/>
        <v>Barton</v>
      </c>
      <c r="AS1075" t="s">
        <v>2242</v>
      </c>
      <c r="AT1075" s="182">
        <v>4</v>
      </c>
      <c r="AV1075" s="98">
        <v>29</v>
      </c>
      <c r="AW1075" s="100">
        <v>11</v>
      </c>
      <c r="AX1075" s="106">
        <f t="shared" si="638"/>
        <v>29011</v>
      </c>
      <c r="AZ1075" s="7" t="s">
        <v>2975</v>
      </c>
      <c r="BA1075" t="s">
        <v>3208</v>
      </c>
      <c r="BE1075" s="1">
        <v>0</v>
      </c>
      <c r="BK1075" s="1">
        <v>0</v>
      </c>
      <c r="CC1075" s="1">
        <v>0</v>
      </c>
    </row>
    <row r="1076" spans="1:81" hidden="1" outlineLevel="1">
      <c r="A1076" t="s">
        <v>3082</v>
      </c>
      <c r="B1076" t="s">
        <v>2242</v>
      </c>
      <c r="C1076" s="1">
        <f t="shared" si="624"/>
        <v>1190</v>
      </c>
      <c r="D1076" s="7">
        <f>IF(P1076&gt;0,RANK(P1076,(P1076:R1076,S1076:AG1076)),0)</f>
        <v>2</v>
      </c>
      <c r="E1076" s="7">
        <f>IF(Q1076&gt;0,RANK(Q1076,(P1076:R1076,S1076:AG1076)),0)</f>
        <v>0</v>
      </c>
      <c r="F1076" s="7">
        <f>IF(R1076&gt;0,RANK(R1076,(P1076:R1076,S1076:AG1076)),0)</f>
        <v>1</v>
      </c>
      <c r="G1076" s="7">
        <f>IF(S1076&gt;0,RANK(S1076,(P1076:R1076,S1076:AG1076)),0)</f>
        <v>7</v>
      </c>
      <c r="H1076" s="49">
        <f t="shared" si="625"/>
        <v>114</v>
      </c>
      <c r="I1076" s="178">
        <f t="shared" si="605"/>
        <v>9.5798319327731099E-2</v>
      </c>
      <c r="J1076" s="2"/>
      <c r="K1076" s="2">
        <f t="shared" si="626"/>
        <v>0.43529411764705883</v>
      </c>
      <c r="L1076" s="2">
        <f t="shared" si="627"/>
        <v>0</v>
      </c>
      <c r="M1076" s="2">
        <f t="shared" si="628"/>
        <v>0.53109243697478992</v>
      </c>
      <c r="N1076" s="2">
        <f t="shared" si="603"/>
        <v>8.4033613445378156E-4</v>
      </c>
      <c r="O1076" s="2">
        <f t="shared" si="604"/>
        <v>3.2773109243697474E-2</v>
      </c>
      <c r="P1076" s="1">
        <v>518</v>
      </c>
      <c r="R1076" s="1">
        <v>632</v>
      </c>
      <c r="S1076" s="1">
        <v>1</v>
      </c>
      <c r="V1076" s="1">
        <v>5</v>
      </c>
      <c r="X1076" s="1">
        <v>22</v>
      </c>
      <c r="Z1076" s="49">
        <f t="shared" si="629"/>
        <v>8</v>
      </c>
      <c r="AA1076" s="1">
        <v>1</v>
      </c>
      <c r="AC1076" s="1">
        <v>3</v>
      </c>
      <c r="AF1076"/>
      <c r="AI1076" s="7">
        <f t="shared" si="630"/>
        <v>0</v>
      </c>
      <c r="AJ1076" s="7">
        <f t="shared" si="631"/>
        <v>0</v>
      </c>
      <c r="AK1076" s="7">
        <f t="shared" si="632"/>
        <v>5</v>
      </c>
      <c r="AL1076" s="7">
        <f t="shared" si="633"/>
        <v>0</v>
      </c>
      <c r="AM1076" s="2">
        <f t="shared" si="634"/>
        <v>0</v>
      </c>
      <c r="AN1076" s="2">
        <f t="shared" si="635"/>
        <v>0</v>
      </c>
      <c r="AO1076" s="2">
        <f t="shared" si="636"/>
        <v>4.2016806722689074E-3</v>
      </c>
      <c r="AP1076" s="2">
        <f t="shared" si="637"/>
        <v>0</v>
      </c>
      <c r="AR1076" t="str">
        <f t="shared" si="606"/>
        <v>Bates</v>
      </c>
      <c r="AS1076" t="s">
        <v>2242</v>
      </c>
      <c r="AT1076" s="182">
        <v>4</v>
      </c>
      <c r="AV1076" s="98">
        <v>29</v>
      </c>
      <c r="AW1076" s="100">
        <v>13</v>
      </c>
      <c r="AX1076" s="106">
        <f t="shared" si="638"/>
        <v>29013</v>
      </c>
      <c r="AZ1076" s="7" t="s">
        <v>2975</v>
      </c>
      <c r="BA1076" t="s">
        <v>3208</v>
      </c>
      <c r="BE1076" s="1">
        <v>2</v>
      </c>
      <c r="BK1076" s="1">
        <v>3</v>
      </c>
      <c r="CC1076" s="1">
        <v>3</v>
      </c>
    </row>
    <row r="1077" spans="1:81" hidden="1" outlineLevel="1">
      <c r="A1077" t="s">
        <v>1166</v>
      </c>
      <c r="B1077" t="s">
        <v>2242</v>
      </c>
      <c r="C1077" s="1">
        <f t="shared" si="624"/>
        <v>1255</v>
      </c>
      <c r="D1077" s="7">
        <f>IF(P1077&gt;0,RANK(P1077,(P1077:R1077,S1077:AG1077)),0)</f>
        <v>1</v>
      </c>
      <c r="E1077" s="7">
        <f>IF(Q1077&gt;0,RANK(Q1077,(P1077:R1077,S1077:AG1077)),0)</f>
        <v>0</v>
      </c>
      <c r="F1077" s="7">
        <f>IF(R1077&gt;0,RANK(R1077,(P1077:R1077,S1077:AG1077)),0)</f>
        <v>2</v>
      </c>
      <c r="G1077" s="7">
        <f>IF(S1077&gt;0,RANK(S1077,(P1077:R1077,S1077:AG1077)),0)</f>
        <v>5</v>
      </c>
      <c r="H1077" s="49">
        <f t="shared" si="625"/>
        <v>101</v>
      </c>
      <c r="I1077" s="178">
        <f t="shared" si="605"/>
        <v>8.0478087649402397E-2</v>
      </c>
      <c r="J1077" s="2"/>
      <c r="K1077" s="2">
        <f t="shared" si="626"/>
        <v>0.53306772908366529</v>
      </c>
      <c r="L1077" s="2">
        <f t="shared" si="627"/>
        <v>0</v>
      </c>
      <c r="M1077" s="2">
        <f t="shared" si="628"/>
        <v>0.45258964143426295</v>
      </c>
      <c r="N1077" s="2">
        <f t="shared" si="603"/>
        <v>7.9681274900398409E-4</v>
      </c>
      <c r="O1077" s="2">
        <f t="shared" si="604"/>
        <v>1.3545816733067782E-2</v>
      </c>
      <c r="P1077" s="1">
        <v>669</v>
      </c>
      <c r="R1077" s="1">
        <v>568</v>
      </c>
      <c r="S1077" s="1">
        <v>1</v>
      </c>
      <c r="V1077" s="1">
        <v>0</v>
      </c>
      <c r="X1077" s="1">
        <v>15</v>
      </c>
      <c r="Z1077" s="49">
        <f t="shared" si="629"/>
        <v>2</v>
      </c>
      <c r="AA1077" s="1">
        <v>0</v>
      </c>
      <c r="AC1077" s="1">
        <v>0</v>
      </c>
      <c r="AF1077"/>
      <c r="AI1077" s="7">
        <f t="shared" si="630"/>
        <v>0</v>
      </c>
      <c r="AJ1077" s="7">
        <f t="shared" si="631"/>
        <v>0</v>
      </c>
      <c r="AK1077" s="7">
        <f t="shared" si="632"/>
        <v>0</v>
      </c>
      <c r="AL1077" s="7">
        <f t="shared" si="633"/>
        <v>0</v>
      </c>
      <c r="AM1077" s="2">
        <f t="shared" si="634"/>
        <v>0</v>
      </c>
      <c r="AN1077" s="2">
        <f t="shared" si="635"/>
        <v>0</v>
      </c>
      <c r="AO1077" s="2">
        <f t="shared" si="636"/>
        <v>0</v>
      </c>
      <c r="AP1077" s="2">
        <f t="shared" si="637"/>
        <v>0</v>
      </c>
      <c r="AR1077" t="str">
        <f t="shared" si="606"/>
        <v>Benton</v>
      </c>
      <c r="AS1077" t="s">
        <v>2242</v>
      </c>
      <c r="AT1077" s="182">
        <v>4</v>
      </c>
      <c r="AV1077" s="98">
        <v>29</v>
      </c>
      <c r="AW1077" s="100">
        <v>15</v>
      </c>
      <c r="AX1077" s="106">
        <f t="shared" si="638"/>
        <v>29015</v>
      </c>
      <c r="AZ1077" s="7" t="s">
        <v>2975</v>
      </c>
      <c r="BA1077" t="s">
        <v>3208</v>
      </c>
      <c r="BE1077" s="1">
        <v>0</v>
      </c>
      <c r="BK1077" s="1">
        <v>1</v>
      </c>
      <c r="CC1077" s="1">
        <v>1</v>
      </c>
    </row>
    <row r="1078" spans="1:81" hidden="1" outlineLevel="1">
      <c r="A1078" t="s">
        <v>1602</v>
      </c>
      <c r="B1078" t="s">
        <v>2242</v>
      </c>
      <c r="C1078" s="1">
        <f t="shared" si="624"/>
        <v>450</v>
      </c>
      <c r="D1078" s="7">
        <f>IF(P1078&gt;0,RANK(P1078,(P1078:R1078,S1078:AG1078)),0)</f>
        <v>1</v>
      </c>
      <c r="E1078" s="7">
        <f>IF(Q1078&gt;0,RANK(Q1078,(P1078:R1078,S1078:AG1078)),0)</f>
        <v>0</v>
      </c>
      <c r="F1078" s="7">
        <f>IF(R1078&gt;0,RANK(R1078,(P1078:R1078,S1078:AG1078)),0)</f>
        <v>2</v>
      </c>
      <c r="G1078" s="7">
        <f>IF(S1078&gt;0,RANK(S1078,(P1078:R1078,S1078:AG1078)),0)</f>
        <v>0</v>
      </c>
      <c r="H1078" s="49">
        <f t="shared" si="625"/>
        <v>39</v>
      </c>
      <c r="I1078" s="178">
        <f t="shared" si="605"/>
        <v>8.666666666666667E-2</v>
      </c>
      <c r="J1078" s="2"/>
      <c r="K1078" s="2">
        <f t="shared" si="626"/>
        <v>0.5377777777777778</v>
      </c>
      <c r="L1078" s="2">
        <f t="shared" si="627"/>
        <v>0</v>
      </c>
      <c r="M1078" s="2">
        <f t="shared" si="628"/>
        <v>0.45111111111111113</v>
      </c>
      <c r="N1078" s="2">
        <f t="shared" si="603"/>
        <v>0</v>
      </c>
      <c r="O1078" s="2">
        <f t="shared" si="604"/>
        <v>1.1111111111111072E-2</v>
      </c>
      <c r="P1078" s="1">
        <v>242</v>
      </c>
      <c r="R1078" s="1">
        <v>203</v>
      </c>
      <c r="S1078" s="1">
        <v>0</v>
      </c>
      <c r="V1078" s="1">
        <v>0</v>
      </c>
      <c r="X1078" s="1">
        <v>1</v>
      </c>
      <c r="Z1078" s="49">
        <f t="shared" si="629"/>
        <v>4</v>
      </c>
      <c r="AA1078" s="1">
        <v>0</v>
      </c>
      <c r="AC1078" s="1">
        <v>0</v>
      </c>
      <c r="AF1078"/>
      <c r="AI1078" s="7">
        <f t="shared" si="630"/>
        <v>0</v>
      </c>
      <c r="AJ1078" s="7">
        <f t="shared" si="631"/>
        <v>0</v>
      </c>
      <c r="AK1078" s="7">
        <f t="shared" si="632"/>
        <v>0</v>
      </c>
      <c r="AL1078" s="7">
        <f t="shared" si="633"/>
        <v>0</v>
      </c>
      <c r="AM1078" s="2">
        <f t="shared" si="634"/>
        <v>0</v>
      </c>
      <c r="AN1078" s="2">
        <f t="shared" si="635"/>
        <v>0</v>
      </c>
      <c r="AO1078" s="2">
        <f t="shared" si="636"/>
        <v>0</v>
      </c>
      <c r="AP1078" s="2">
        <f t="shared" si="637"/>
        <v>0</v>
      </c>
      <c r="AR1078" t="str">
        <f t="shared" si="606"/>
        <v>Bollinger</v>
      </c>
      <c r="AS1078" t="s">
        <v>2242</v>
      </c>
      <c r="AT1078" s="182">
        <v>8</v>
      </c>
      <c r="AV1078" s="98">
        <v>29</v>
      </c>
      <c r="AW1078" s="100">
        <v>17</v>
      </c>
      <c r="AX1078" s="106">
        <f t="shared" si="638"/>
        <v>29017</v>
      </c>
      <c r="AZ1078" s="7" t="s">
        <v>2975</v>
      </c>
      <c r="BA1078" t="s">
        <v>3208</v>
      </c>
      <c r="BE1078" s="1">
        <v>0</v>
      </c>
      <c r="BK1078" s="1">
        <v>2</v>
      </c>
      <c r="CC1078" s="1">
        <v>2</v>
      </c>
    </row>
    <row r="1079" spans="1:81" hidden="1" outlineLevel="1">
      <c r="A1079" t="s">
        <v>1816</v>
      </c>
      <c r="B1079" t="s">
        <v>2242</v>
      </c>
      <c r="C1079" s="1">
        <f t="shared" si="624"/>
        <v>24937</v>
      </c>
      <c r="D1079" s="7">
        <f>IF(P1079&gt;0,RANK(P1079,(P1079:R1079,S1079:AG1079)),0)</f>
        <v>2</v>
      </c>
      <c r="E1079" s="7">
        <f>IF(Q1079&gt;0,RANK(Q1079,(P1079:R1079,S1079:AG1079)),0)</f>
        <v>0</v>
      </c>
      <c r="F1079" s="7">
        <f>IF(R1079&gt;0,RANK(R1079,(P1079:R1079,S1079:AG1079)),0)</f>
        <v>1</v>
      </c>
      <c r="G1079" s="7">
        <f>IF(S1079&gt;0,RANK(S1079,(P1079:R1079,S1079:AG1079)),0)</f>
        <v>5</v>
      </c>
      <c r="H1079" s="49">
        <f t="shared" si="625"/>
        <v>5476</v>
      </c>
      <c r="I1079" s="178">
        <f t="shared" si="605"/>
        <v>0.21959337530577056</v>
      </c>
      <c r="J1079" s="2"/>
      <c r="K1079" s="2">
        <f t="shared" si="626"/>
        <v>0.3866944700645627</v>
      </c>
      <c r="L1079" s="2">
        <f t="shared" si="627"/>
        <v>0</v>
      </c>
      <c r="M1079" s="2">
        <f t="shared" si="628"/>
        <v>0.6062878453703332</v>
      </c>
      <c r="N1079" s="2">
        <f t="shared" si="603"/>
        <v>7.2181898383927496E-4</v>
      </c>
      <c r="O1079" s="2">
        <f t="shared" si="604"/>
        <v>6.2958655812648239E-3</v>
      </c>
      <c r="P1079" s="1">
        <v>9643</v>
      </c>
      <c r="R1079" s="1">
        <v>15119</v>
      </c>
      <c r="S1079" s="1">
        <v>18</v>
      </c>
      <c r="V1079" s="1">
        <v>6</v>
      </c>
      <c r="X1079" s="1">
        <v>112</v>
      </c>
      <c r="Z1079" s="49">
        <f t="shared" si="629"/>
        <v>25</v>
      </c>
      <c r="AA1079" s="1">
        <v>7</v>
      </c>
      <c r="AC1079" s="1">
        <v>7</v>
      </c>
      <c r="AF1079"/>
      <c r="AI1079" s="7">
        <f t="shared" si="630"/>
        <v>0</v>
      </c>
      <c r="AJ1079" s="7">
        <f t="shared" si="631"/>
        <v>0</v>
      </c>
      <c r="AK1079" s="7">
        <f t="shared" si="632"/>
        <v>6</v>
      </c>
      <c r="AL1079" s="7">
        <f t="shared" si="633"/>
        <v>0</v>
      </c>
      <c r="AM1079" s="2">
        <f t="shared" si="634"/>
        <v>0</v>
      </c>
      <c r="AN1079" s="2">
        <f t="shared" si="635"/>
        <v>0</v>
      </c>
      <c r="AO1079" s="2">
        <f t="shared" si="636"/>
        <v>2.4060632794642499E-4</v>
      </c>
      <c r="AP1079" s="2">
        <f t="shared" si="637"/>
        <v>0</v>
      </c>
      <c r="AR1079" t="str">
        <f t="shared" si="606"/>
        <v>Boone</v>
      </c>
      <c r="AS1079" t="s">
        <v>2242</v>
      </c>
      <c r="AT1079" s="182">
        <v>4</v>
      </c>
      <c r="AV1079" s="98">
        <v>29</v>
      </c>
      <c r="AW1079" s="100">
        <v>19</v>
      </c>
      <c r="AX1079" s="106">
        <f t="shared" si="638"/>
        <v>29019</v>
      </c>
      <c r="AZ1079" s="7" t="s">
        <v>2975</v>
      </c>
      <c r="BA1079" t="s">
        <v>3208</v>
      </c>
      <c r="BE1079" s="1">
        <v>5</v>
      </c>
      <c r="BK1079" s="1">
        <v>13</v>
      </c>
      <c r="CC1079" s="1">
        <v>7</v>
      </c>
    </row>
    <row r="1080" spans="1:81" hidden="1" outlineLevel="1">
      <c r="A1080" t="s">
        <v>1603</v>
      </c>
      <c r="B1080" t="s">
        <v>2242</v>
      </c>
      <c r="C1080" s="1">
        <f t="shared" si="624"/>
        <v>7731</v>
      </c>
      <c r="D1080" s="7">
        <f>IF(P1080&gt;0,RANK(P1080,(P1080:R1080,S1080:AG1080)),0)</f>
        <v>2</v>
      </c>
      <c r="E1080" s="7">
        <f>IF(Q1080&gt;0,RANK(Q1080,(P1080:R1080,S1080:AG1080)),0)</f>
        <v>0</v>
      </c>
      <c r="F1080" s="7">
        <f>IF(R1080&gt;0,RANK(R1080,(P1080:R1080,S1080:AG1080)),0)</f>
        <v>1</v>
      </c>
      <c r="G1080" s="7">
        <f>IF(S1080&gt;0,RANK(S1080,(P1080:R1080,S1080:AG1080)),0)</f>
        <v>7</v>
      </c>
      <c r="H1080" s="49">
        <f t="shared" si="625"/>
        <v>705</v>
      </c>
      <c r="I1080" s="178">
        <f t="shared" si="605"/>
        <v>9.1191307722157541E-2</v>
      </c>
      <c r="J1080" s="2"/>
      <c r="K1080" s="2">
        <f t="shared" si="626"/>
        <v>0.44534989005303327</v>
      </c>
      <c r="L1080" s="2">
        <f t="shared" si="627"/>
        <v>0</v>
      </c>
      <c r="M1080" s="2">
        <f t="shared" si="628"/>
        <v>0.53654119777519083</v>
      </c>
      <c r="N1080" s="2">
        <f t="shared" si="603"/>
        <v>7.7609623593325567E-4</v>
      </c>
      <c r="O1080" s="2">
        <f t="shared" si="604"/>
        <v>1.7332815935842648E-2</v>
      </c>
      <c r="P1080" s="1">
        <v>3443</v>
      </c>
      <c r="R1080" s="1">
        <v>4148</v>
      </c>
      <c r="S1080" s="1">
        <v>6</v>
      </c>
      <c r="V1080" s="1">
        <v>7</v>
      </c>
      <c r="X1080" s="1">
        <v>93</v>
      </c>
      <c r="Z1080" s="49">
        <f t="shared" si="629"/>
        <v>23</v>
      </c>
      <c r="AA1080" s="1">
        <v>7</v>
      </c>
      <c r="AC1080" s="1">
        <v>4</v>
      </c>
      <c r="AF1080"/>
      <c r="AI1080" s="7">
        <f t="shared" si="630"/>
        <v>0</v>
      </c>
      <c r="AJ1080" s="7">
        <f t="shared" si="631"/>
        <v>0</v>
      </c>
      <c r="AK1080" s="7">
        <f t="shared" si="632"/>
        <v>5</v>
      </c>
      <c r="AL1080" s="7">
        <f t="shared" si="633"/>
        <v>0</v>
      </c>
      <c r="AM1080" s="2">
        <f t="shared" si="634"/>
        <v>0</v>
      </c>
      <c r="AN1080" s="2">
        <f t="shared" si="635"/>
        <v>0</v>
      </c>
      <c r="AO1080" s="2">
        <f t="shared" si="636"/>
        <v>9.0544560858879834E-4</v>
      </c>
      <c r="AP1080" s="2">
        <f t="shared" si="637"/>
        <v>0</v>
      </c>
      <c r="AR1080" t="str">
        <f t="shared" si="606"/>
        <v>Buchanan</v>
      </c>
      <c r="AS1080" t="s">
        <v>2242</v>
      </c>
      <c r="AT1080" s="182">
        <v>6</v>
      </c>
      <c r="AV1080" s="98">
        <v>29</v>
      </c>
      <c r="AW1080" s="100">
        <v>21</v>
      </c>
      <c r="AX1080" s="106">
        <f t="shared" si="638"/>
        <v>29021</v>
      </c>
      <c r="AZ1080" s="7" t="s">
        <v>2975</v>
      </c>
      <c r="BA1080" t="s">
        <v>3208</v>
      </c>
      <c r="BE1080" s="1">
        <v>8</v>
      </c>
      <c r="BK1080" s="1">
        <v>8</v>
      </c>
      <c r="CC1080" s="1">
        <v>7</v>
      </c>
    </row>
    <row r="1081" spans="1:81" hidden="1" outlineLevel="1">
      <c r="A1081" t="s">
        <v>619</v>
      </c>
      <c r="B1081" t="s">
        <v>2242</v>
      </c>
      <c r="C1081" s="1">
        <f t="shared" si="624"/>
        <v>1685</v>
      </c>
      <c r="D1081" s="7">
        <f>IF(P1081&gt;0,RANK(P1081,(P1081:R1081,S1081:AG1081)),0)</f>
        <v>1</v>
      </c>
      <c r="E1081" s="7">
        <f>IF(Q1081&gt;0,RANK(Q1081,(P1081:R1081,S1081:AG1081)),0)</f>
        <v>0</v>
      </c>
      <c r="F1081" s="7">
        <f>IF(R1081&gt;0,RANK(R1081,(P1081:R1081,S1081:AG1081)),0)</f>
        <v>2</v>
      </c>
      <c r="G1081" s="7">
        <f>IF(S1081&gt;0,RANK(S1081,(P1081:R1081,S1081:AG1081)),0)</f>
        <v>8</v>
      </c>
      <c r="H1081" s="49">
        <f t="shared" si="625"/>
        <v>123</v>
      </c>
      <c r="I1081" s="178">
        <f t="shared" si="605"/>
        <v>7.2997032640949561E-2</v>
      </c>
      <c r="J1081" s="2"/>
      <c r="K1081" s="2">
        <f t="shared" si="626"/>
        <v>0.52759643916913945</v>
      </c>
      <c r="L1081" s="2">
        <f t="shared" si="627"/>
        <v>0</v>
      </c>
      <c r="M1081" s="2">
        <f t="shared" si="628"/>
        <v>0.45459940652818992</v>
      </c>
      <c r="N1081" s="2">
        <f t="shared" si="603"/>
        <v>1.1869436201780415E-3</v>
      </c>
      <c r="O1081" s="2">
        <f t="shared" si="604"/>
        <v>1.6617210682492587E-2</v>
      </c>
      <c r="P1081" s="1">
        <v>889</v>
      </c>
      <c r="R1081" s="1">
        <v>766</v>
      </c>
      <c r="S1081" s="1">
        <v>2</v>
      </c>
      <c r="V1081" s="1">
        <v>3</v>
      </c>
      <c r="X1081" s="1">
        <v>5</v>
      </c>
      <c r="Z1081" s="49">
        <f t="shared" si="629"/>
        <v>11</v>
      </c>
      <c r="AA1081" s="1">
        <v>3</v>
      </c>
      <c r="AC1081" s="1">
        <v>6</v>
      </c>
      <c r="AF1081"/>
      <c r="AI1081" s="7">
        <f t="shared" si="630"/>
        <v>0</v>
      </c>
      <c r="AJ1081" s="7">
        <f t="shared" si="631"/>
        <v>0</v>
      </c>
      <c r="AK1081" s="7">
        <f t="shared" si="632"/>
        <v>5</v>
      </c>
      <c r="AL1081" s="7">
        <f t="shared" si="633"/>
        <v>0</v>
      </c>
      <c r="AM1081" s="2">
        <f t="shared" si="634"/>
        <v>0</v>
      </c>
      <c r="AN1081" s="2">
        <f t="shared" si="635"/>
        <v>0</v>
      </c>
      <c r="AO1081" s="2">
        <f t="shared" si="636"/>
        <v>1.7804154302670622E-3</v>
      </c>
      <c r="AP1081" s="2">
        <f t="shared" si="637"/>
        <v>0</v>
      </c>
      <c r="AR1081" t="str">
        <f t="shared" si="606"/>
        <v>Butler</v>
      </c>
      <c r="AS1081" t="s">
        <v>2242</v>
      </c>
      <c r="AT1081" s="182">
        <v>8</v>
      </c>
      <c r="AV1081" s="98">
        <v>29</v>
      </c>
      <c r="AW1081" s="100">
        <v>23</v>
      </c>
      <c r="AX1081" s="106">
        <f t="shared" si="638"/>
        <v>29023</v>
      </c>
      <c r="AZ1081" s="7" t="s">
        <v>2975</v>
      </c>
      <c r="BA1081" t="s">
        <v>3208</v>
      </c>
      <c r="BE1081" s="1">
        <v>2</v>
      </c>
      <c r="BK1081" s="1">
        <v>7</v>
      </c>
      <c r="CC1081" s="1">
        <v>2</v>
      </c>
    </row>
    <row r="1082" spans="1:81" hidden="1" outlineLevel="1">
      <c r="A1082" t="s">
        <v>466</v>
      </c>
      <c r="B1082" t="s">
        <v>2242</v>
      </c>
      <c r="C1082" s="1">
        <f t="shared" si="624"/>
        <v>565</v>
      </c>
      <c r="D1082" s="7">
        <f>IF(P1082&gt;0,RANK(P1082,(P1082:R1082,S1082:AG1082)),0)</f>
        <v>2</v>
      </c>
      <c r="E1082" s="7">
        <f>IF(Q1082&gt;0,RANK(Q1082,(P1082:R1082,S1082:AG1082)),0)</f>
        <v>0</v>
      </c>
      <c r="F1082" s="7">
        <f>IF(R1082&gt;0,RANK(R1082,(P1082:R1082,S1082:AG1082)),0)</f>
        <v>1</v>
      </c>
      <c r="G1082" s="7">
        <f>IF(S1082&gt;0,RANK(S1082,(P1082:R1082,S1082:AG1082)),0)</f>
        <v>0</v>
      </c>
      <c r="H1082" s="49">
        <f t="shared" si="625"/>
        <v>70</v>
      </c>
      <c r="I1082" s="178">
        <f t="shared" si="605"/>
        <v>0.12389380530973451</v>
      </c>
      <c r="J1082" s="2"/>
      <c r="K1082" s="2">
        <f t="shared" si="626"/>
        <v>0.43185840707964601</v>
      </c>
      <c r="L1082" s="2">
        <f t="shared" si="627"/>
        <v>0</v>
      </c>
      <c r="M1082" s="2">
        <f t="shared" si="628"/>
        <v>0.55575221238938055</v>
      </c>
      <c r="N1082" s="2">
        <f t="shared" si="603"/>
        <v>0</v>
      </c>
      <c r="O1082" s="2">
        <f t="shared" si="604"/>
        <v>1.2389380530973382E-2</v>
      </c>
      <c r="P1082" s="1">
        <v>244</v>
      </c>
      <c r="R1082" s="1">
        <v>314</v>
      </c>
      <c r="S1082" s="1">
        <v>0</v>
      </c>
      <c r="V1082" s="1">
        <v>0</v>
      </c>
      <c r="X1082" s="1">
        <v>6</v>
      </c>
      <c r="Z1082" s="49">
        <f t="shared" si="629"/>
        <v>1</v>
      </c>
      <c r="AA1082" s="1">
        <v>0</v>
      </c>
      <c r="AC1082" s="1">
        <v>0</v>
      </c>
      <c r="AF1082"/>
      <c r="AI1082" s="7">
        <f t="shared" si="630"/>
        <v>0</v>
      </c>
      <c r="AJ1082" s="7">
        <f t="shared" si="631"/>
        <v>0</v>
      </c>
      <c r="AK1082" s="7">
        <f t="shared" si="632"/>
        <v>0</v>
      </c>
      <c r="AL1082" s="7">
        <f t="shared" si="633"/>
        <v>0</v>
      </c>
      <c r="AM1082" s="2">
        <f t="shared" si="634"/>
        <v>0</v>
      </c>
      <c r="AN1082" s="2">
        <f t="shared" si="635"/>
        <v>0</v>
      </c>
      <c r="AO1082" s="2">
        <f t="shared" si="636"/>
        <v>0</v>
      </c>
      <c r="AP1082" s="2">
        <f t="shared" si="637"/>
        <v>0</v>
      </c>
      <c r="AR1082" t="str">
        <f t="shared" si="606"/>
        <v>Caldwell</v>
      </c>
      <c r="AS1082" t="s">
        <v>2242</v>
      </c>
      <c r="AT1082" s="182">
        <v>6</v>
      </c>
      <c r="AV1082" s="98">
        <v>29</v>
      </c>
      <c r="AW1082" s="100">
        <v>25</v>
      </c>
      <c r="AX1082" s="106">
        <f t="shared" si="638"/>
        <v>29025</v>
      </c>
      <c r="AZ1082" s="7" t="s">
        <v>2975</v>
      </c>
      <c r="BA1082" t="s">
        <v>3208</v>
      </c>
      <c r="BE1082" s="1">
        <v>0</v>
      </c>
      <c r="BK1082" s="1">
        <v>1</v>
      </c>
      <c r="CC1082" s="1">
        <v>0</v>
      </c>
    </row>
    <row r="1083" spans="1:81" hidden="1" outlineLevel="1">
      <c r="A1083" t="s">
        <v>899</v>
      </c>
      <c r="B1083" t="s">
        <v>2242</v>
      </c>
      <c r="C1083" s="1">
        <f t="shared" si="624"/>
        <v>3096</v>
      </c>
      <c r="D1083" s="7">
        <f>IF(P1083&gt;0,RANK(P1083,(P1083:R1083,S1083:AG1083)),0)</f>
        <v>2</v>
      </c>
      <c r="E1083" s="7">
        <f>IF(Q1083&gt;0,RANK(Q1083,(P1083:R1083,S1083:AG1083)),0)</f>
        <v>0</v>
      </c>
      <c r="F1083" s="7">
        <f>IF(R1083&gt;0,RANK(R1083,(P1083:R1083,S1083:AG1083)),0)</f>
        <v>1</v>
      </c>
      <c r="G1083" s="7">
        <f>IF(S1083&gt;0,RANK(S1083,(P1083:R1083,S1083:AG1083)),0)</f>
        <v>5</v>
      </c>
      <c r="H1083" s="49">
        <f t="shared" si="625"/>
        <v>301</v>
      </c>
      <c r="I1083" s="178">
        <f t="shared" si="605"/>
        <v>9.7222222222222224E-2</v>
      </c>
      <c r="J1083" s="2"/>
      <c r="K1083" s="2">
        <f t="shared" si="626"/>
        <v>0.44509043927648578</v>
      </c>
      <c r="L1083" s="2">
        <f t="shared" si="627"/>
        <v>0</v>
      </c>
      <c r="M1083" s="2">
        <f t="shared" si="628"/>
        <v>0.54231266149870805</v>
      </c>
      <c r="N1083" s="2">
        <f t="shared" si="603"/>
        <v>1.6149870801033591E-3</v>
      </c>
      <c r="O1083" s="2">
        <f t="shared" si="604"/>
        <v>1.0981912144702753E-2</v>
      </c>
      <c r="P1083" s="1">
        <v>1378</v>
      </c>
      <c r="R1083" s="1">
        <v>1679</v>
      </c>
      <c r="S1083" s="1">
        <v>5</v>
      </c>
      <c r="V1083" s="1">
        <v>2</v>
      </c>
      <c r="X1083" s="1">
        <v>18</v>
      </c>
      <c r="Z1083" s="49">
        <f t="shared" si="629"/>
        <v>8</v>
      </c>
      <c r="AA1083" s="1">
        <v>4</v>
      </c>
      <c r="AC1083" s="1">
        <v>2</v>
      </c>
      <c r="AF1083"/>
      <c r="AI1083" s="7">
        <f t="shared" si="630"/>
        <v>0</v>
      </c>
      <c r="AJ1083" s="7">
        <f t="shared" si="631"/>
        <v>0</v>
      </c>
      <c r="AK1083" s="7">
        <f t="shared" si="632"/>
        <v>6</v>
      </c>
      <c r="AL1083" s="7">
        <f t="shared" si="633"/>
        <v>0</v>
      </c>
      <c r="AM1083" s="2">
        <f t="shared" si="634"/>
        <v>0</v>
      </c>
      <c r="AN1083" s="2">
        <f t="shared" si="635"/>
        <v>0</v>
      </c>
      <c r="AO1083" s="2">
        <f t="shared" si="636"/>
        <v>6.459948320413437E-4</v>
      </c>
      <c r="AP1083" s="2">
        <f t="shared" si="637"/>
        <v>0</v>
      </c>
      <c r="AR1083" t="str">
        <f t="shared" si="606"/>
        <v>Callaway</v>
      </c>
      <c r="AS1083" t="s">
        <v>2242</v>
      </c>
      <c r="AT1083" s="182">
        <v>3</v>
      </c>
      <c r="AV1083" s="98">
        <v>29</v>
      </c>
      <c r="AW1083" s="100">
        <v>27</v>
      </c>
      <c r="AX1083" s="106">
        <f t="shared" si="638"/>
        <v>29027</v>
      </c>
      <c r="AZ1083" s="7" t="s">
        <v>2975</v>
      </c>
      <c r="BA1083" t="s">
        <v>3208</v>
      </c>
      <c r="BE1083" s="1">
        <v>3</v>
      </c>
      <c r="BK1083" s="1">
        <v>2</v>
      </c>
      <c r="CC1083" s="1">
        <v>3</v>
      </c>
    </row>
    <row r="1084" spans="1:81" hidden="1" outlineLevel="1">
      <c r="A1084" t="s">
        <v>1565</v>
      </c>
      <c r="B1084" t="s">
        <v>2242</v>
      </c>
      <c r="C1084" s="1">
        <f t="shared" si="624"/>
        <v>2841</v>
      </c>
      <c r="D1084" s="7">
        <f>IF(P1084&gt;0,RANK(P1084,(P1084:R1084,S1084:AG1084)),0)</f>
        <v>2</v>
      </c>
      <c r="E1084" s="7">
        <f>IF(Q1084&gt;0,RANK(Q1084,(P1084:R1084,S1084:AG1084)),0)</f>
        <v>0</v>
      </c>
      <c r="F1084" s="7">
        <f>IF(R1084&gt;0,RANK(R1084,(P1084:R1084,S1084:AG1084)),0)</f>
        <v>1</v>
      </c>
      <c r="G1084" s="7">
        <f>IF(S1084&gt;0,RANK(S1084,(P1084:R1084,S1084:AG1084)),0)</f>
        <v>7</v>
      </c>
      <c r="H1084" s="49">
        <f t="shared" si="625"/>
        <v>31</v>
      </c>
      <c r="I1084" s="178">
        <f t="shared" si="605"/>
        <v>1.0911650827173531E-2</v>
      </c>
      <c r="J1084" s="2"/>
      <c r="K1084" s="2">
        <f t="shared" si="626"/>
        <v>0.48856036606828579</v>
      </c>
      <c r="L1084" s="2">
        <f t="shared" si="627"/>
        <v>0</v>
      </c>
      <c r="M1084" s="2">
        <f t="shared" si="628"/>
        <v>0.49947201689545934</v>
      </c>
      <c r="N1084" s="2">
        <f t="shared" si="603"/>
        <v>3.5198873636043646E-4</v>
      </c>
      <c r="O1084" s="2">
        <f t="shared" si="604"/>
        <v>1.1615628299894437E-2</v>
      </c>
      <c r="P1084" s="1">
        <v>1388</v>
      </c>
      <c r="R1084" s="1">
        <v>1419</v>
      </c>
      <c r="S1084" s="1">
        <v>1</v>
      </c>
      <c r="V1084" s="1">
        <v>5</v>
      </c>
      <c r="X1084" s="1">
        <v>15</v>
      </c>
      <c r="Z1084" s="49">
        <f t="shared" si="629"/>
        <v>10</v>
      </c>
      <c r="AA1084" s="1">
        <v>1</v>
      </c>
      <c r="AC1084" s="1">
        <v>2</v>
      </c>
      <c r="AF1084"/>
      <c r="AI1084" s="7">
        <f t="shared" si="630"/>
        <v>0</v>
      </c>
      <c r="AJ1084" s="7">
        <f t="shared" si="631"/>
        <v>0</v>
      </c>
      <c r="AK1084" s="7">
        <f t="shared" si="632"/>
        <v>5</v>
      </c>
      <c r="AL1084" s="7">
        <f t="shared" si="633"/>
        <v>0</v>
      </c>
      <c r="AM1084" s="2">
        <f t="shared" si="634"/>
        <v>0</v>
      </c>
      <c r="AN1084" s="2">
        <f t="shared" si="635"/>
        <v>0</v>
      </c>
      <c r="AO1084" s="2">
        <f t="shared" si="636"/>
        <v>1.7599436818021823E-3</v>
      </c>
      <c r="AP1084" s="2">
        <f t="shared" si="637"/>
        <v>0</v>
      </c>
      <c r="AR1084" t="str">
        <f t="shared" si="606"/>
        <v>Camden</v>
      </c>
      <c r="AS1084" t="s">
        <v>2242</v>
      </c>
      <c r="AT1084" s="182"/>
      <c r="AV1084" s="98">
        <v>29</v>
      </c>
      <c r="AW1084" s="100">
        <v>29</v>
      </c>
      <c r="AX1084" s="106">
        <f t="shared" si="638"/>
        <v>29029</v>
      </c>
      <c r="AZ1084" s="7" t="s">
        <v>2975</v>
      </c>
      <c r="BA1084" t="s">
        <v>3208</v>
      </c>
      <c r="BE1084" s="1">
        <v>1</v>
      </c>
      <c r="BK1084" s="1">
        <v>6</v>
      </c>
      <c r="CC1084" s="1">
        <v>3</v>
      </c>
    </row>
    <row r="1085" spans="1:81" hidden="1" outlineLevel="1">
      <c r="A1085" t="s">
        <v>2032</v>
      </c>
      <c r="B1085" t="s">
        <v>2242</v>
      </c>
      <c r="C1085" s="1">
        <f t="shared" si="624"/>
        <v>4536</v>
      </c>
      <c r="D1085" s="7">
        <f>IF(P1085&gt;0,RANK(P1085,(P1085:R1085,S1085:AG1085)),0)</f>
        <v>2</v>
      </c>
      <c r="E1085" s="7">
        <f>IF(Q1085&gt;0,RANK(Q1085,(P1085:R1085,S1085:AG1085)),0)</f>
        <v>0</v>
      </c>
      <c r="F1085" s="7">
        <f>IF(R1085&gt;0,RANK(R1085,(P1085:R1085,S1085:AG1085)),0)</f>
        <v>1</v>
      </c>
      <c r="G1085" s="7">
        <f>IF(S1085&gt;0,RANK(S1085,(P1085:R1085,S1085:AG1085)),0)</f>
        <v>5</v>
      </c>
      <c r="H1085" s="49">
        <f t="shared" si="625"/>
        <v>259</v>
      </c>
      <c r="I1085" s="178">
        <f t="shared" si="605"/>
        <v>5.7098765432098762E-2</v>
      </c>
      <c r="J1085" s="2"/>
      <c r="K1085" s="2">
        <f t="shared" si="626"/>
        <v>0.46649029982363316</v>
      </c>
      <c r="L1085" s="2">
        <f t="shared" si="627"/>
        <v>0</v>
      </c>
      <c r="M1085" s="2">
        <f t="shared" si="628"/>
        <v>0.5235890652557319</v>
      </c>
      <c r="N1085" s="2">
        <f t="shared" si="603"/>
        <v>1.3227513227513227E-3</v>
      </c>
      <c r="O1085" s="2">
        <f t="shared" si="604"/>
        <v>8.5978835978836737E-3</v>
      </c>
      <c r="P1085" s="1">
        <v>2116</v>
      </c>
      <c r="R1085" s="1">
        <v>2375</v>
      </c>
      <c r="S1085" s="1">
        <v>6</v>
      </c>
      <c r="V1085" s="1">
        <v>2</v>
      </c>
      <c r="X1085" s="1">
        <v>24</v>
      </c>
      <c r="Z1085" s="49">
        <f t="shared" si="629"/>
        <v>9</v>
      </c>
      <c r="AA1085" s="1">
        <v>2</v>
      </c>
      <c r="AC1085" s="1">
        <v>2</v>
      </c>
      <c r="AF1085"/>
      <c r="AI1085" s="7">
        <f t="shared" si="630"/>
        <v>0</v>
      </c>
      <c r="AJ1085" s="7">
        <f t="shared" si="631"/>
        <v>0</v>
      </c>
      <c r="AK1085" s="7">
        <f t="shared" si="632"/>
        <v>6</v>
      </c>
      <c r="AL1085" s="7">
        <f t="shared" si="633"/>
        <v>0</v>
      </c>
      <c r="AM1085" s="2">
        <f t="shared" si="634"/>
        <v>0</v>
      </c>
      <c r="AN1085" s="2">
        <f t="shared" si="635"/>
        <v>0</v>
      </c>
      <c r="AO1085" s="2">
        <f t="shared" si="636"/>
        <v>4.4091710758377423E-4</v>
      </c>
      <c r="AP1085" s="2">
        <f t="shared" si="637"/>
        <v>0</v>
      </c>
      <c r="AR1085" t="str">
        <f t="shared" si="606"/>
        <v>Cape Girardeau</v>
      </c>
      <c r="AS1085" t="s">
        <v>2242</v>
      </c>
      <c r="AT1085" s="182">
        <v>8</v>
      </c>
      <c r="AV1085" s="98">
        <v>29</v>
      </c>
      <c r="AW1085" s="100">
        <v>31</v>
      </c>
      <c r="AX1085" s="106">
        <f t="shared" si="638"/>
        <v>29031</v>
      </c>
      <c r="AZ1085" s="7" t="s">
        <v>2975</v>
      </c>
      <c r="BA1085" t="s">
        <v>3208</v>
      </c>
      <c r="BE1085" s="1">
        <v>3</v>
      </c>
      <c r="BK1085" s="1">
        <v>4</v>
      </c>
      <c r="CC1085" s="1">
        <v>2</v>
      </c>
    </row>
    <row r="1086" spans="1:81" hidden="1" outlineLevel="1">
      <c r="A1086" t="s">
        <v>1806</v>
      </c>
      <c r="B1086" t="s">
        <v>2242</v>
      </c>
      <c r="C1086" s="1">
        <f t="shared" si="624"/>
        <v>503</v>
      </c>
      <c r="D1086" s="7">
        <f>IF(P1086&gt;0,RANK(P1086,(P1086:R1086,S1086:AG1086)),0)</f>
        <v>2</v>
      </c>
      <c r="E1086" s="7">
        <f>IF(Q1086&gt;0,RANK(Q1086,(P1086:R1086,S1086:AG1086)),0)</f>
        <v>0</v>
      </c>
      <c r="F1086" s="7">
        <f>IF(R1086&gt;0,RANK(R1086,(P1086:R1086,S1086:AG1086)),0)</f>
        <v>1</v>
      </c>
      <c r="G1086" s="7">
        <f>IF(S1086&gt;0,RANK(S1086,(P1086:R1086,S1086:AG1086)),0)</f>
        <v>0</v>
      </c>
      <c r="H1086" s="49">
        <f t="shared" si="625"/>
        <v>22</v>
      </c>
      <c r="I1086" s="178">
        <f t="shared" si="605"/>
        <v>4.37375745526839E-2</v>
      </c>
      <c r="J1086" s="2"/>
      <c r="K1086" s="2">
        <f t="shared" si="626"/>
        <v>0.46322067594433397</v>
      </c>
      <c r="L1086" s="2">
        <f t="shared" si="627"/>
        <v>0</v>
      </c>
      <c r="M1086" s="2">
        <f t="shared" si="628"/>
        <v>0.50695825049701793</v>
      </c>
      <c r="N1086" s="2">
        <f t="shared" si="603"/>
        <v>0</v>
      </c>
      <c r="O1086" s="2">
        <f t="shared" si="604"/>
        <v>2.9821073558648048E-2</v>
      </c>
      <c r="P1086" s="1">
        <v>233</v>
      </c>
      <c r="R1086" s="1">
        <v>255</v>
      </c>
      <c r="S1086" s="1">
        <v>0</v>
      </c>
      <c r="V1086" s="1">
        <v>0</v>
      </c>
      <c r="X1086" s="1">
        <v>12</v>
      </c>
      <c r="Z1086" s="49">
        <f t="shared" si="629"/>
        <v>2</v>
      </c>
      <c r="AA1086" s="1">
        <v>1</v>
      </c>
      <c r="AC1086" s="1">
        <v>0</v>
      </c>
      <c r="AF1086"/>
      <c r="AI1086" s="7">
        <f t="shared" si="630"/>
        <v>0</v>
      </c>
      <c r="AJ1086" s="7">
        <f t="shared" si="631"/>
        <v>0</v>
      </c>
      <c r="AK1086" s="7">
        <f t="shared" si="632"/>
        <v>0</v>
      </c>
      <c r="AL1086" s="7">
        <f t="shared" si="633"/>
        <v>0</v>
      </c>
      <c r="AM1086" s="2">
        <f t="shared" si="634"/>
        <v>0</v>
      </c>
      <c r="AN1086" s="2">
        <f t="shared" si="635"/>
        <v>0</v>
      </c>
      <c r="AO1086" s="2">
        <f t="shared" si="636"/>
        <v>0</v>
      </c>
      <c r="AP1086" s="2">
        <f t="shared" si="637"/>
        <v>0</v>
      </c>
      <c r="AR1086" t="str">
        <f t="shared" si="606"/>
        <v>Carroll</v>
      </c>
      <c r="AS1086" t="s">
        <v>2242</v>
      </c>
      <c r="AT1086" s="182">
        <v>6</v>
      </c>
      <c r="AV1086" s="98">
        <v>29</v>
      </c>
      <c r="AW1086" s="100">
        <v>33</v>
      </c>
      <c r="AX1086" s="106">
        <f t="shared" si="638"/>
        <v>29033</v>
      </c>
      <c r="AZ1086" s="7" t="s">
        <v>2975</v>
      </c>
      <c r="BA1086" t="s">
        <v>3208</v>
      </c>
      <c r="BE1086" s="1">
        <v>0</v>
      </c>
      <c r="BK1086" s="1">
        <v>1</v>
      </c>
      <c r="CC1086" s="1">
        <v>1</v>
      </c>
    </row>
    <row r="1087" spans="1:81" hidden="1" outlineLevel="1">
      <c r="A1087" t="s">
        <v>567</v>
      </c>
      <c r="B1087" t="s">
        <v>2242</v>
      </c>
      <c r="C1087" s="1">
        <f t="shared" si="624"/>
        <v>284</v>
      </c>
      <c r="D1087" s="7">
        <f>IF(P1087&gt;0,RANK(P1087,(P1087:R1087,S1087:AG1087)),0)</f>
        <v>2</v>
      </c>
      <c r="E1087" s="7">
        <f>IF(Q1087&gt;0,RANK(Q1087,(P1087:R1087,S1087:AG1087)),0)</f>
        <v>0</v>
      </c>
      <c r="F1087" s="7">
        <f>IF(R1087&gt;0,RANK(R1087,(P1087:R1087,S1087:AG1087)),0)</f>
        <v>1</v>
      </c>
      <c r="G1087" s="7">
        <f>IF(S1087&gt;0,RANK(S1087,(P1087:R1087,S1087:AG1087)),0)</f>
        <v>0</v>
      </c>
      <c r="H1087" s="49">
        <f t="shared" si="625"/>
        <v>4</v>
      </c>
      <c r="I1087" s="178">
        <f t="shared" si="605"/>
        <v>1.4084507042253521E-2</v>
      </c>
      <c r="J1087" s="2"/>
      <c r="K1087" s="2">
        <f t="shared" si="626"/>
        <v>0.4859154929577465</v>
      </c>
      <c r="L1087" s="2">
        <f t="shared" si="627"/>
        <v>0</v>
      </c>
      <c r="M1087" s="2">
        <f t="shared" si="628"/>
        <v>0.5</v>
      </c>
      <c r="N1087" s="2">
        <f t="shared" si="603"/>
        <v>0</v>
      </c>
      <c r="O1087" s="2">
        <f t="shared" si="604"/>
        <v>1.4084507042253502E-2</v>
      </c>
      <c r="P1087" s="1">
        <v>138</v>
      </c>
      <c r="R1087" s="1">
        <v>142</v>
      </c>
      <c r="S1087" s="1">
        <v>0</v>
      </c>
      <c r="V1087" s="1">
        <v>0</v>
      </c>
      <c r="X1087" s="1">
        <v>1</v>
      </c>
      <c r="Z1087" s="49">
        <f t="shared" si="629"/>
        <v>3</v>
      </c>
      <c r="AA1087" s="1">
        <v>0</v>
      </c>
      <c r="AC1087" s="1">
        <v>0</v>
      </c>
      <c r="AF1087"/>
      <c r="AI1087" s="7">
        <f t="shared" si="630"/>
        <v>0</v>
      </c>
      <c r="AJ1087" s="7">
        <f t="shared" si="631"/>
        <v>0</v>
      </c>
      <c r="AK1087" s="7">
        <f t="shared" si="632"/>
        <v>0</v>
      </c>
      <c r="AL1087" s="7">
        <f t="shared" si="633"/>
        <v>0</v>
      </c>
      <c r="AM1087" s="2">
        <f t="shared" si="634"/>
        <v>0</v>
      </c>
      <c r="AN1087" s="2">
        <f t="shared" si="635"/>
        <v>0</v>
      </c>
      <c r="AO1087" s="2">
        <f t="shared" si="636"/>
        <v>0</v>
      </c>
      <c r="AP1087" s="2">
        <f t="shared" si="637"/>
        <v>0</v>
      </c>
      <c r="AR1087" t="str">
        <f t="shared" si="606"/>
        <v>Carter</v>
      </c>
      <c r="AS1087" t="s">
        <v>2242</v>
      </c>
      <c r="AT1087" s="182">
        <v>8</v>
      </c>
      <c r="AV1087" s="98">
        <v>29</v>
      </c>
      <c r="AW1087" s="100">
        <v>35</v>
      </c>
      <c r="AX1087" s="106">
        <f t="shared" si="638"/>
        <v>29035</v>
      </c>
      <c r="AZ1087" s="7" t="s">
        <v>2975</v>
      </c>
      <c r="BA1087" t="s">
        <v>3208</v>
      </c>
      <c r="BE1087" s="1">
        <v>0</v>
      </c>
      <c r="BK1087" s="1">
        <v>3</v>
      </c>
      <c r="CC1087" s="1">
        <v>0</v>
      </c>
    </row>
    <row r="1088" spans="1:81" hidden="1" outlineLevel="1">
      <c r="A1088" t="s">
        <v>1426</v>
      </c>
      <c r="B1088" t="s">
        <v>2242</v>
      </c>
      <c r="C1088" s="1">
        <f t="shared" si="624"/>
        <v>8041</v>
      </c>
      <c r="D1088" s="7">
        <f>IF(P1088&gt;0,RANK(P1088,(P1088:R1088,S1088:AG1088)),0)</f>
        <v>2</v>
      </c>
      <c r="E1088" s="7">
        <f>IF(Q1088&gt;0,RANK(Q1088,(P1088:R1088,S1088:AG1088)),0)</f>
        <v>0</v>
      </c>
      <c r="F1088" s="7">
        <f>IF(R1088&gt;0,RANK(R1088,(P1088:R1088,S1088:AG1088)),0)</f>
        <v>1</v>
      </c>
      <c r="G1088" s="7">
        <f>IF(S1088&gt;0,RANK(S1088,(P1088:R1088,S1088:AG1088)),0)</f>
        <v>5</v>
      </c>
      <c r="H1088" s="49">
        <f t="shared" si="625"/>
        <v>422</v>
      </c>
      <c r="I1088" s="178">
        <f t="shared" si="605"/>
        <v>5.2481034697176965E-2</v>
      </c>
      <c r="J1088" s="2"/>
      <c r="K1088" s="2">
        <f t="shared" si="626"/>
        <v>0.46822534510633007</v>
      </c>
      <c r="L1088" s="2">
        <f t="shared" si="627"/>
        <v>0</v>
      </c>
      <c r="M1088" s="2">
        <f t="shared" si="628"/>
        <v>0.52070637980350698</v>
      </c>
      <c r="N1088" s="2">
        <f t="shared" si="603"/>
        <v>8.7053849023753266E-4</v>
      </c>
      <c r="O1088" s="2">
        <f t="shared" si="604"/>
        <v>1.0197736599925416E-2</v>
      </c>
      <c r="P1088" s="1">
        <v>3765</v>
      </c>
      <c r="R1088" s="1">
        <v>4187</v>
      </c>
      <c r="S1088" s="1">
        <v>7</v>
      </c>
      <c r="V1088" s="1">
        <v>5</v>
      </c>
      <c r="X1088" s="1">
        <v>54</v>
      </c>
      <c r="Z1088" s="49">
        <f t="shared" si="629"/>
        <v>20</v>
      </c>
      <c r="AA1088" s="1">
        <v>1</v>
      </c>
      <c r="AC1088" s="1">
        <v>2</v>
      </c>
      <c r="AF1088"/>
      <c r="AI1088" s="7">
        <f t="shared" si="630"/>
        <v>0</v>
      </c>
      <c r="AJ1088" s="7">
        <f t="shared" si="631"/>
        <v>0</v>
      </c>
      <c r="AK1088" s="7">
        <f t="shared" si="632"/>
        <v>6</v>
      </c>
      <c r="AL1088" s="7">
        <f t="shared" si="633"/>
        <v>0</v>
      </c>
      <c r="AM1088" s="2">
        <f t="shared" si="634"/>
        <v>0</v>
      </c>
      <c r="AN1088" s="2">
        <f t="shared" si="635"/>
        <v>0</v>
      </c>
      <c r="AO1088" s="2">
        <f t="shared" si="636"/>
        <v>6.218132073125233E-4</v>
      </c>
      <c r="AP1088" s="2">
        <f t="shared" si="637"/>
        <v>0</v>
      </c>
      <c r="AR1088" t="str">
        <f t="shared" si="606"/>
        <v>Cass</v>
      </c>
      <c r="AS1088" t="s">
        <v>2242</v>
      </c>
      <c r="AT1088" s="182">
        <v>4</v>
      </c>
      <c r="AV1088" s="98">
        <v>29</v>
      </c>
      <c r="AW1088" s="100">
        <v>37</v>
      </c>
      <c r="AX1088" s="106">
        <f t="shared" si="638"/>
        <v>29037</v>
      </c>
      <c r="AZ1088" s="7" t="s">
        <v>2975</v>
      </c>
      <c r="BA1088" t="s">
        <v>3208</v>
      </c>
      <c r="BE1088" s="1">
        <v>5</v>
      </c>
      <c r="BK1088" s="1">
        <v>11</v>
      </c>
      <c r="CC1088" s="1">
        <v>4</v>
      </c>
    </row>
    <row r="1089" spans="1:81" hidden="1" outlineLevel="1">
      <c r="A1089" t="s">
        <v>2443</v>
      </c>
      <c r="B1089" t="s">
        <v>2242</v>
      </c>
      <c r="C1089" s="1">
        <f t="shared" si="624"/>
        <v>706</v>
      </c>
      <c r="D1089" s="7">
        <f>IF(P1089&gt;0,RANK(P1089,(P1089:R1089,S1089:AG1089)),0)</f>
        <v>2</v>
      </c>
      <c r="E1089" s="7">
        <f>IF(Q1089&gt;0,RANK(Q1089,(P1089:R1089,S1089:AG1089)),0)</f>
        <v>0</v>
      </c>
      <c r="F1089" s="7">
        <f>IF(R1089&gt;0,RANK(R1089,(P1089:R1089,S1089:AG1089)),0)</f>
        <v>1</v>
      </c>
      <c r="G1089" s="7">
        <f>IF(S1089&gt;0,RANK(S1089,(P1089:R1089,S1089:AG1089)),0)</f>
        <v>4</v>
      </c>
      <c r="H1089" s="49">
        <f t="shared" si="625"/>
        <v>29</v>
      </c>
      <c r="I1089" s="178">
        <f t="shared" si="605"/>
        <v>4.1076487252124649E-2</v>
      </c>
      <c r="J1089" s="2"/>
      <c r="K1089" s="2">
        <f t="shared" si="626"/>
        <v>0.47025495750708213</v>
      </c>
      <c r="L1089" s="2">
        <f t="shared" si="627"/>
        <v>0</v>
      </c>
      <c r="M1089" s="2">
        <f t="shared" si="628"/>
        <v>0.51133144475920678</v>
      </c>
      <c r="N1089" s="2">
        <f t="shared" si="603"/>
        <v>2.8328611898016999E-3</v>
      </c>
      <c r="O1089" s="2">
        <f t="shared" si="604"/>
        <v>1.5580736543909396E-2</v>
      </c>
      <c r="P1089" s="1">
        <v>332</v>
      </c>
      <c r="R1089" s="1">
        <v>361</v>
      </c>
      <c r="S1089" s="1">
        <v>2</v>
      </c>
      <c r="V1089" s="1">
        <v>0</v>
      </c>
      <c r="X1089" s="1">
        <v>10</v>
      </c>
      <c r="Z1089" s="49">
        <f t="shared" si="629"/>
        <v>1</v>
      </c>
      <c r="AA1089" s="1">
        <v>0</v>
      </c>
      <c r="AC1089" s="1">
        <v>0</v>
      </c>
      <c r="AF1089"/>
      <c r="AI1089" s="7">
        <f t="shared" si="630"/>
        <v>0</v>
      </c>
      <c r="AJ1089" s="7">
        <f t="shared" si="631"/>
        <v>0</v>
      </c>
      <c r="AK1089" s="7">
        <f t="shared" si="632"/>
        <v>0</v>
      </c>
      <c r="AL1089" s="7">
        <f t="shared" si="633"/>
        <v>0</v>
      </c>
      <c r="AM1089" s="2">
        <f t="shared" si="634"/>
        <v>0</v>
      </c>
      <c r="AN1089" s="2">
        <f t="shared" si="635"/>
        <v>0</v>
      </c>
      <c r="AO1089" s="2">
        <f t="shared" si="636"/>
        <v>0</v>
      </c>
      <c r="AP1089" s="2">
        <f t="shared" si="637"/>
        <v>0</v>
      </c>
      <c r="AR1089" t="str">
        <f t="shared" si="606"/>
        <v>Cedar</v>
      </c>
      <c r="AS1089" t="s">
        <v>2242</v>
      </c>
      <c r="AT1089" s="182">
        <v>4</v>
      </c>
      <c r="AV1089" s="98">
        <v>29</v>
      </c>
      <c r="AW1089" s="100">
        <v>39</v>
      </c>
      <c r="AX1089" s="106">
        <f t="shared" si="638"/>
        <v>29039</v>
      </c>
      <c r="AZ1089" s="7" t="s">
        <v>2975</v>
      </c>
      <c r="BA1089" t="s">
        <v>3208</v>
      </c>
      <c r="BE1089" s="1">
        <v>0</v>
      </c>
      <c r="BK1089" s="1">
        <v>1</v>
      </c>
      <c r="CC1089" s="1">
        <v>0</v>
      </c>
    </row>
    <row r="1090" spans="1:81" hidden="1" outlineLevel="1">
      <c r="A1090" t="s">
        <v>3299</v>
      </c>
      <c r="B1090" t="s">
        <v>2242</v>
      </c>
      <c r="C1090" s="1">
        <f t="shared" si="624"/>
        <v>616</v>
      </c>
      <c r="D1090" s="7">
        <f>IF(P1090&gt;0,RANK(P1090,(P1090:R1090,S1090:AG1090)),0)</f>
        <v>1</v>
      </c>
      <c r="E1090" s="7">
        <f>IF(Q1090&gt;0,RANK(Q1090,(P1090:R1090,S1090:AG1090)),0)</f>
        <v>0</v>
      </c>
      <c r="F1090" s="7">
        <f>IF(R1090&gt;0,RANK(R1090,(P1090:R1090,S1090:AG1090)),0)</f>
        <v>2</v>
      </c>
      <c r="G1090" s="7">
        <f>IF(S1090&gt;0,RANK(S1090,(P1090:R1090,S1090:AG1090)),0)</f>
        <v>6</v>
      </c>
      <c r="H1090" s="49">
        <f t="shared" si="625"/>
        <v>47</v>
      </c>
      <c r="I1090" s="178">
        <f t="shared" si="605"/>
        <v>7.6298701298701296E-2</v>
      </c>
      <c r="J1090" s="2"/>
      <c r="K1090" s="2">
        <f t="shared" si="626"/>
        <v>0.52110389610389607</v>
      </c>
      <c r="L1090" s="2">
        <f t="shared" si="627"/>
        <v>0</v>
      </c>
      <c r="M1090" s="2">
        <f t="shared" si="628"/>
        <v>0.44480519480519481</v>
      </c>
      <c r="N1090" s="2">
        <f t="shared" si="603"/>
        <v>1.6233766233766235E-3</v>
      </c>
      <c r="O1090" s="2">
        <f t="shared" si="604"/>
        <v>3.2467532467532492E-2</v>
      </c>
      <c r="P1090" s="1">
        <v>321</v>
      </c>
      <c r="R1090" s="1">
        <v>274</v>
      </c>
      <c r="S1090" s="1">
        <v>1</v>
      </c>
      <c r="V1090" s="1">
        <v>2</v>
      </c>
      <c r="X1090" s="1">
        <v>10</v>
      </c>
      <c r="Z1090" s="49">
        <f t="shared" si="629"/>
        <v>7</v>
      </c>
      <c r="AA1090" s="1">
        <v>1</v>
      </c>
      <c r="AC1090" s="1">
        <v>0</v>
      </c>
      <c r="AF1090"/>
      <c r="AI1090" s="7">
        <f t="shared" si="630"/>
        <v>0</v>
      </c>
      <c r="AJ1090" s="7">
        <f t="shared" si="631"/>
        <v>0</v>
      </c>
      <c r="AK1090" s="7">
        <f t="shared" si="632"/>
        <v>5</v>
      </c>
      <c r="AL1090" s="7">
        <f t="shared" si="633"/>
        <v>0</v>
      </c>
      <c r="AM1090" s="2">
        <f t="shared" si="634"/>
        <v>0</v>
      </c>
      <c r="AN1090" s="2">
        <f t="shared" si="635"/>
        <v>0</v>
      </c>
      <c r="AO1090" s="2">
        <f t="shared" si="636"/>
        <v>3.246753246753247E-3</v>
      </c>
      <c r="AP1090" s="2">
        <f t="shared" si="637"/>
        <v>0</v>
      </c>
      <c r="AR1090" t="str">
        <f t="shared" si="606"/>
        <v>Chariton</v>
      </c>
      <c r="AS1090" t="s">
        <v>2242</v>
      </c>
      <c r="AT1090" s="182">
        <v>6</v>
      </c>
      <c r="AV1090" s="98">
        <v>29</v>
      </c>
      <c r="AW1090" s="100">
        <v>41</v>
      </c>
      <c r="AX1090" s="106">
        <f t="shared" si="638"/>
        <v>29041</v>
      </c>
      <c r="AZ1090" s="7" t="s">
        <v>2975</v>
      </c>
      <c r="BA1090" t="s">
        <v>3208</v>
      </c>
      <c r="BE1090" s="1">
        <v>1</v>
      </c>
      <c r="BK1090" s="1">
        <v>3</v>
      </c>
      <c r="CC1090" s="1">
        <v>3</v>
      </c>
    </row>
    <row r="1091" spans="1:81" hidden="1" outlineLevel="1">
      <c r="A1091" t="s">
        <v>1988</v>
      </c>
      <c r="B1091" t="s">
        <v>2242</v>
      </c>
      <c r="C1091" s="1">
        <f t="shared" si="624"/>
        <v>5263</v>
      </c>
      <c r="D1091" s="7">
        <f>IF(P1091&gt;0,RANK(P1091,(P1091:R1091,S1091:AG1091)),0)</f>
        <v>2</v>
      </c>
      <c r="E1091" s="7">
        <f>IF(Q1091&gt;0,RANK(Q1091,(P1091:R1091,S1091:AG1091)),0)</f>
        <v>0</v>
      </c>
      <c r="F1091" s="7">
        <f>IF(R1091&gt;0,RANK(R1091,(P1091:R1091,S1091:AG1091)),0)</f>
        <v>1</v>
      </c>
      <c r="G1091" s="7">
        <f>IF(S1091&gt;0,RANK(S1091,(P1091:R1091,S1091:AG1091)),0)</f>
        <v>5</v>
      </c>
      <c r="H1091" s="49">
        <f t="shared" si="625"/>
        <v>926</v>
      </c>
      <c r="I1091" s="178">
        <f t="shared" si="605"/>
        <v>0.17594527835835075</v>
      </c>
      <c r="J1091" s="2"/>
      <c r="K1091" s="2">
        <f t="shared" si="626"/>
        <v>0.40794223826714804</v>
      </c>
      <c r="L1091" s="2">
        <f t="shared" si="627"/>
        <v>0</v>
      </c>
      <c r="M1091" s="2">
        <f t="shared" si="628"/>
        <v>0.58388751662549876</v>
      </c>
      <c r="N1091" s="2">
        <f t="shared" si="603"/>
        <v>3.8001140034201028E-4</v>
      </c>
      <c r="O1091" s="2">
        <f t="shared" si="604"/>
        <v>7.7902337070111924E-3</v>
      </c>
      <c r="P1091" s="1">
        <v>2147</v>
      </c>
      <c r="R1091" s="1">
        <v>3073</v>
      </c>
      <c r="S1091" s="1">
        <v>2</v>
      </c>
      <c r="V1091" s="1">
        <v>1</v>
      </c>
      <c r="X1091" s="1">
        <v>29</v>
      </c>
      <c r="Z1091" s="49">
        <f t="shared" si="629"/>
        <v>8</v>
      </c>
      <c r="AA1091" s="1">
        <v>1</v>
      </c>
      <c r="AC1091" s="1">
        <v>2</v>
      </c>
      <c r="AF1091"/>
      <c r="AI1091" s="7">
        <f t="shared" si="630"/>
        <v>0</v>
      </c>
      <c r="AJ1091" s="7">
        <f t="shared" si="631"/>
        <v>0</v>
      </c>
      <c r="AK1091" s="7">
        <f t="shared" si="632"/>
        <v>6</v>
      </c>
      <c r="AL1091" s="7">
        <f t="shared" si="633"/>
        <v>0</v>
      </c>
      <c r="AM1091" s="2">
        <f t="shared" si="634"/>
        <v>0</v>
      </c>
      <c r="AN1091" s="2">
        <f t="shared" si="635"/>
        <v>0</v>
      </c>
      <c r="AO1091" s="2">
        <f t="shared" si="636"/>
        <v>1.9000570017100514E-4</v>
      </c>
      <c r="AP1091" s="2">
        <f t="shared" si="637"/>
        <v>0</v>
      </c>
      <c r="AR1091" t="str">
        <f t="shared" si="606"/>
        <v>Christian</v>
      </c>
      <c r="AS1091" t="s">
        <v>2242</v>
      </c>
      <c r="AT1091" s="182">
        <v>7</v>
      </c>
      <c r="AV1091" s="98">
        <v>29</v>
      </c>
      <c r="AW1091" s="100">
        <v>43</v>
      </c>
      <c r="AX1091" s="106">
        <f t="shared" si="638"/>
        <v>29043</v>
      </c>
      <c r="AZ1091" s="7" t="s">
        <v>2975</v>
      </c>
      <c r="BA1091" t="s">
        <v>3208</v>
      </c>
      <c r="BE1091" s="1">
        <v>5</v>
      </c>
      <c r="BK1091" s="1">
        <v>3</v>
      </c>
      <c r="CC1091" s="1">
        <v>0</v>
      </c>
    </row>
    <row r="1092" spans="1:81" hidden="1" outlineLevel="1">
      <c r="A1092" t="s">
        <v>99</v>
      </c>
      <c r="B1092" t="s">
        <v>2242</v>
      </c>
      <c r="C1092" s="1">
        <f t="shared" si="624"/>
        <v>393</v>
      </c>
      <c r="D1092" s="7">
        <f>IF(P1092&gt;0,RANK(P1092,(P1092:R1092,S1092:AG1092)),0)</f>
        <v>1</v>
      </c>
      <c r="E1092" s="7">
        <f>IF(Q1092&gt;0,RANK(Q1092,(P1092:R1092,S1092:AG1092)),0)</f>
        <v>0</v>
      </c>
      <c r="F1092" s="7">
        <f>IF(R1092&gt;0,RANK(R1092,(P1092:R1092,S1092:AG1092)),0)</f>
        <v>2</v>
      </c>
      <c r="G1092" s="7">
        <f>IF(S1092&gt;0,RANK(S1092,(P1092:R1092,S1092:AG1092)),0)</f>
        <v>4</v>
      </c>
      <c r="H1092" s="49">
        <f t="shared" si="625"/>
        <v>24</v>
      </c>
      <c r="I1092" s="178">
        <f t="shared" si="605"/>
        <v>6.1068702290076333E-2</v>
      </c>
      <c r="J1092" s="2"/>
      <c r="K1092" s="2">
        <f t="shared" si="626"/>
        <v>0.51399491094147587</v>
      </c>
      <c r="L1092" s="2">
        <f t="shared" si="627"/>
        <v>0</v>
      </c>
      <c r="M1092" s="2">
        <f t="shared" si="628"/>
        <v>0.45292620865139949</v>
      </c>
      <c r="N1092" s="2">
        <f t="shared" si="603"/>
        <v>5.0890585241730284E-3</v>
      </c>
      <c r="O1092" s="2">
        <f t="shared" si="604"/>
        <v>2.7989821882951616E-2</v>
      </c>
      <c r="P1092" s="1">
        <v>202</v>
      </c>
      <c r="R1092" s="1">
        <v>178</v>
      </c>
      <c r="S1092" s="1">
        <v>2</v>
      </c>
      <c r="V1092" s="1">
        <v>1</v>
      </c>
      <c r="X1092" s="1">
        <v>6</v>
      </c>
      <c r="Z1092" s="49">
        <f t="shared" si="629"/>
        <v>0</v>
      </c>
      <c r="AA1092" s="1">
        <v>2</v>
      </c>
      <c r="AC1092" s="1">
        <v>2</v>
      </c>
      <c r="AF1092"/>
      <c r="AI1092" s="7">
        <f t="shared" si="630"/>
        <v>0</v>
      </c>
      <c r="AJ1092" s="7">
        <f t="shared" si="631"/>
        <v>0</v>
      </c>
      <c r="AK1092" s="7">
        <f t="shared" si="632"/>
        <v>5</v>
      </c>
      <c r="AL1092" s="7">
        <f t="shared" si="633"/>
        <v>0</v>
      </c>
      <c r="AM1092" s="2">
        <f t="shared" si="634"/>
        <v>0</v>
      </c>
      <c r="AN1092" s="2">
        <f t="shared" si="635"/>
        <v>0</v>
      </c>
      <c r="AO1092" s="2">
        <f t="shared" si="636"/>
        <v>2.5445292620865142E-3</v>
      </c>
      <c r="AP1092" s="2">
        <f t="shared" si="637"/>
        <v>0</v>
      </c>
      <c r="AR1092" t="str">
        <f t="shared" si="606"/>
        <v>Clark</v>
      </c>
      <c r="AS1092" t="s">
        <v>2242</v>
      </c>
      <c r="AT1092" s="182">
        <v>6</v>
      </c>
      <c r="AV1092" s="98">
        <v>29</v>
      </c>
      <c r="AW1092" s="100">
        <v>45</v>
      </c>
      <c r="AX1092" s="106">
        <f t="shared" si="638"/>
        <v>29045</v>
      </c>
      <c r="AZ1092" s="7" t="s">
        <v>2975</v>
      </c>
      <c r="BA1092" t="s">
        <v>3208</v>
      </c>
      <c r="BE1092" s="1">
        <v>0</v>
      </c>
      <c r="BK1092" s="1">
        <v>0</v>
      </c>
      <c r="CC1092" s="1">
        <v>0</v>
      </c>
    </row>
    <row r="1093" spans="1:81" hidden="1" outlineLevel="1">
      <c r="A1093" t="s">
        <v>1202</v>
      </c>
      <c r="B1093" t="s">
        <v>2242</v>
      </c>
      <c r="C1093" s="1">
        <f t="shared" si="624"/>
        <v>23402</v>
      </c>
      <c r="D1093" s="7">
        <f>IF(P1093&gt;0,RANK(P1093,(P1093:R1093,S1093:AG1093)),0)</f>
        <v>2</v>
      </c>
      <c r="E1093" s="7">
        <f>IF(Q1093&gt;0,RANK(Q1093,(P1093:R1093,S1093:AG1093)),0)</f>
        <v>0</v>
      </c>
      <c r="F1093" s="7">
        <f>IF(R1093&gt;0,RANK(R1093,(P1093:R1093,S1093:AG1093)),0)</f>
        <v>1</v>
      </c>
      <c r="G1093" s="7">
        <f>IF(S1093&gt;0,RANK(S1093,(P1093:R1093,S1093:AG1093)),0)</f>
        <v>5</v>
      </c>
      <c r="H1093" s="49">
        <f t="shared" si="625"/>
        <v>1934</v>
      </c>
      <c r="I1093" s="178">
        <f t="shared" si="605"/>
        <v>8.2642509187248955E-2</v>
      </c>
      <c r="J1093" s="2"/>
      <c r="K1093" s="2">
        <f t="shared" si="626"/>
        <v>0.45466199470130758</v>
      </c>
      <c r="L1093" s="2">
        <f t="shared" si="627"/>
        <v>0</v>
      </c>
      <c r="M1093" s="2">
        <f t="shared" si="628"/>
        <v>0.53730450388855655</v>
      </c>
      <c r="N1093" s="2">
        <f t="shared" si="603"/>
        <v>6.4097085719169299E-4</v>
      </c>
      <c r="O1093" s="2">
        <f t="shared" si="604"/>
        <v>7.3925305529442308E-3</v>
      </c>
      <c r="P1093" s="1">
        <v>10640</v>
      </c>
      <c r="R1093" s="1">
        <v>12574</v>
      </c>
      <c r="S1093" s="1">
        <v>15</v>
      </c>
      <c r="V1093" s="1">
        <v>6</v>
      </c>
      <c r="X1093" s="1">
        <v>117</v>
      </c>
      <c r="Z1093" s="49">
        <f t="shared" si="629"/>
        <v>30</v>
      </c>
      <c r="AA1093" s="1">
        <v>8</v>
      </c>
      <c r="AC1093" s="1">
        <v>12</v>
      </c>
      <c r="AF1093"/>
      <c r="AI1093" s="7">
        <f t="shared" si="630"/>
        <v>0</v>
      </c>
      <c r="AJ1093" s="7">
        <f t="shared" si="631"/>
        <v>0</v>
      </c>
      <c r="AK1093" s="7">
        <f t="shared" si="632"/>
        <v>6</v>
      </c>
      <c r="AL1093" s="7">
        <f t="shared" si="633"/>
        <v>0</v>
      </c>
      <c r="AM1093" s="2">
        <f t="shared" si="634"/>
        <v>0</v>
      </c>
      <c r="AN1093" s="2">
        <f t="shared" si="635"/>
        <v>0</v>
      </c>
      <c r="AO1093" s="2">
        <f t="shared" si="636"/>
        <v>2.5638834287667722E-4</v>
      </c>
      <c r="AP1093" s="2">
        <f t="shared" si="637"/>
        <v>0</v>
      </c>
      <c r="AR1093" t="str">
        <f t="shared" si="606"/>
        <v>Clay</v>
      </c>
      <c r="AS1093" t="s">
        <v>2242</v>
      </c>
      <c r="AT1093" s="182"/>
      <c r="AV1093" s="98">
        <v>29</v>
      </c>
      <c r="AW1093" s="100">
        <v>47</v>
      </c>
      <c r="AX1093" s="106">
        <f t="shared" si="638"/>
        <v>29047</v>
      </c>
      <c r="AZ1093" s="7" t="s">
        <v>2975</v>
      </c>
      <c r="BA1093" t="s">
        <v>3208</v>
      </c>
      <c r="BE1093" s="1">
        <v>9</v>
      </c>
      <c r="BK1093" s="1">
        <v>12</v>
      </c>
      <c r="CC1093" s="1">
        <v>9</v>
      </c>
    </row>
    <row r="1094" spans="1:81" hidden="1" outlineLevel="1">
      <c r="A1094" t="s">
        <v>2280</v>
      </c>
      <c r="B1094" t="s">
        <v>2242</v>
      </c>
      <c r="C1094" s="1">
        <f t="shared" si="624"/>
        <v>1657</v>
      </c>
      <c r="D1094" s="7">
        <f>IF(P1094&gt;0,RANK(P1094,(P1094:R1094,S1094:AG1094)),0)</f>
        <v>2</v>
      </c>
      <c r="E1094" s="7">
        <f>IF(Q1094&gt;0,RANK(Q1094,(P1094:R1094,S1094:AG1094)),0)</f>
        <v>0</v>
      </c>
      <c r="F1094" s="7">
        <f>IF(R1094&gt;0,RANK(R1094,(P1094:R1094,S1094:AG1094)),0)</f>
        <v>1</v>
      </c>
      <c r="G1094" s="7">
        <f>IF(S1094&gt;0,RANK(S1094,(P1094:R1094,S1094:AG1094)),0)</f>
        <v>7</v>
      </c>
      <c r="H1094" s="49">
        <f t="shared" si="625"/>
        <v>87</v>
      </c>
      <c r="I1094" s="178">
        <f t="shared" si="605"/>
        <v>5.2504526252263123E-2</v>
      </c>
      <c r="J1094" s="2"/>
      <c r="K1094" s="2">
        <f t="shared" si="626"/>
        <v>0.46167773083886543</v>
      </c>
      <c r="L1094" s="2">
        <f t="shared" si="627"/>
        <v>0</v>
      </c>
      <c r="M1094" s="2">
        <f t="shared" si="628"/>
        <v>0.51418225709112853</v>
      </c>
      <c r="N1094" s="2">
        <f t="shared" si="603"/>
        <v>6.0350030175015089E-4</v>
      </c>
      <c r="O1094" s="2">
        <f t="shared" si="604"/>
        <v>2.3536511768255892E-2</v>
      </c>
      <c r="P1094" s="1">
        <v>765</v>
      </c>
      <c r="R1094" s="1">
        <v>852</v>
      </c>
      <c r="S1094" s="1">
        <v>1</v>
      </c>
      <c r="V1094" s="1">
        <v>1</v>
      </c>
      <c r="X1094" s="1">
        <v>23</v>
      </c>
      <c r="Z1094" s="49">
        <f t="shared" si="629"/>
        <v>7</v>
      </c>
      <c r="AA1094" s="1">
        <v>4</v>
      </c>
      <c r="AC1094" s="1">
        <v>4</v>
      </c>
      <c r="AF1094"/>
      <c r="AI1094" s="7">
        <f t="shared" si="630"/>
        <v>0</v>
      </c>
      <c r="AJ1094" s="7">
        <f t="shared" si="631"/>
        <v>0</v>
      </c>
      <c r="AK1094" s="7">
        <f t="shared" si="632"/>
        <v>5</v>
      </c>
      <c r="AL1094" s="7">
        <f t="shared" si="633"/>
        <v>0</v>
      </c>
      <c r="AM1094" s="2">
        <f t="shared" si="634"/>
        <v>0</v>
      </c>
      <c r="AN1094" s="2">
        <f t="shared" si="635"/>
        <v>0</v>
      </c>
      <c r="AO1094" s="2">
        <f t="shared" si="636"/>
        <v>6.0350030175015089E-4</v>
      </c>
      <c r="AP1094" s="2">
        <f t="shared" si="637"/>
        <v>0</v>
      </c>
      <c r="AR1094" t="str">
        <f t="shared" si="606"/>
        <v>Clinton</v>
      </c>
      <c r="AS1094" t="s">
        <v>2242</v>
      </c>
      <c r="AT1094" s="182">
        <v>6</v>
      </c>
      <c r="AV1094" s="98">
        <v>29</v>
      </c>
      <c r="AW1094" s="100">
        <v>49</v>
      </c>
      <c r="AX1094" s="106">
        <f t="shared" si="638"/>
        <v>29049</v>
      </c>
      <c r="AZ1094" s="7" t="s">
        <v>2975</v>
      </c>
      <c r="BA1094" t="s">
        <v>3208</v>
      </c>
      <c r="BE1094" s="1">
        <v>3</v>
      </c>
      <c r="BK1094" s="1">
        <v>3</v>
      </c>
      <c r="CC1094" s="1">
        <v>1</v>
      </c>
    </row>
    <row r="1095" spans="1:81" hidden="1" outlineLevel="1">
      <c r="A1095" t="s">
        <v>3300</v>
      </c>
      <c r="B1095" t="s">
        <v>2242</v>
      </c>
      <c r="C1095" s="1">
        <f t="shared" si="624"/>
        <v>6179</v>
      </c>
      <c r="D1095" s="7">
        <f>IF(P1095&gt;0,RANK(P1095,(P1095:R1095,S1095:AG1095)),0)</f>
        <v>2</v>
      </c>
      <c r="E1095" s="7">
        <f>IF(Q1095&gt;0,RANK(Q1095,(P1095:R1095,S1095:AG1095)),0)</f>
        <v>0</v>
      </c>
      <c r="F1095" s="7">
        <f>IF(R1095&gt;0,RANK(R1095,(P1095:R1095,S1095:AG1095)),0)</f>
        <v>1</v>
      </c>
      <c r="G1095" s="7">
        <f>IF(S1095&gt;0,RANK(S1095,(P1095:R1095,S1095:AG1095)),0)</f>
        <v>5</v>
      </c>
      <c r="H1095" s="49">
        <f t="shared" si="625"/>
        <v>508</v>
      </c>
      <c r="I1095" s="178">
        <f t="shared" si="605"/>
        <v>8.2213950477423525E-2</v>
      </c>
      <c r="J1095" s="2"/>
      <c r="K1095" s="2">
        <f t="shared" si="626"/>
        <v>0.45298592005178834</v>
      </c>
      <c r="L1095" s="2">
        <f t="shared" si="627"/>
        <v>0</v>
      </c>
      <c r="M1095" s="2">
        <f t="shared" si="628"/>
        <v>0.53519987052921181</v>
      </c>
      <c r="N1095" s="2">
        <f t="shared" ref="N1095:N1158" si="639">IF($C1095=0,"-",S1095/$C1095)</f>
        <v>8.0919242595889308E-4</v>
      </c>
      <c r="O1095" s="2">
        <f t="shared" ref="O1095:O1158" si="640">IF(C1095=0,"-",(1-K1095-L1095-M1095-N1095))</f>
        <v>1.1005016993041017E-2</v>
      </c>
      <c r="P1095" s="1">
        <v>2799</v>
      </c>
      <c r="R1095" s="1">
        <v>3307</v>
      </c>
      <c r="S1095" s="1">
        <v>5</v>
      </c>
      <c r="V1095" s="1">
        <v>2</v>
      </c>
      <c r="X1095" s="1">
        <v>43</v>
      </c>
      <c r="Z1095" s="49">
        <f t="shared" si="629"/>
        <v>16</v>
      </c>
      <c r="AA1095" s="1">
        <v>3</v>
      </c>
      <c r="AC1095" s="1">
        <v>4</v>
      </c>
      <c r="AF1095"/>
      <c r="AI1095" s="7">
        <f t="shared" si="630"/>
        <v>0</v>
      </c>
      <c r="AJ1095" s="7">
        <f t="shared" si="631"/>
        <v>0</v>
      </c>
      <c r="AK1095" s="7">
        <f t="shared" si="632"/>
        <v>6</v>
      </c>
      <c r="AL1095" s="7">
        <f t="shared" si="633"/>
        <v>0</v>
      </c>
      <c r="AM1095" s="2">
        <f t="shared" si="634"/>
        <v>0</v>
      </c>
      <c r="AN1095" s="2">
        <f t="shared" si="635"/>
        <v>0</v>
      </c>
      <c r="AO1095" s="2">
        <f t="shared" si="636"/>
        <v>3.2367697038355721E-4</v>
      </c>
      <c r="AP1095" s="2">
        <f t="shared" si="637"/>
        <v>0</v>
      </c>
      <c r="AR1095" t="str">
        <f t="shared" si="606"/>
        <v>Cole</v>
      </c>
      <c r="AS1095" t="s">
        <v>2242</v>
      </c>
      <c r="AT1095" s="182">
        <v>3</v>
      </c>
      <c r="AV1095" s="98">
        <v>29</v>
      </c>
      <c r="AW1095" s="100">
        <v>51</v>
      </c>
      <c r="AX1095" s="106">
        <f t="shared" si="638"/>
        <v>29051</v>
      </c>
      <c r="AZ1095" s="7" t="s">
        <v>2975</v>
      </c>
      <c r="BA1095" t="s">
        <v>3208</v>
      </c>
      <c r="BE1095" s="1">
        <v>4</v>
      </c>
      <c r="BK1095" s="1">
        <v>9</v>
      </c>
      <c r="CC1095" s="1">
        <v>3</v>
      </c>
    </row>
    <row r="1096" spans="1:81" hidden="1" outlineLevel="1">
      <c r="A1096" t="s">
        <v>2421</v>
      </c>
      <c r="B1096" t="s">
        <v>2242</v>
      </c>
      <c r="C1096" s="1">
        <f t="shared" si="624"/>
        <v>1030</v>
      </c>
      <c r="D1096" s="7">
        <f>IF(P1096&gt;0,RANK(P1096,(P1096:R1096,S1096:AG1096)),0)</f>
        <v>1</v>
      </c>
      <c r="E1096" s="7">
        <f>IF(Q1096&gt;0,RANK(Q1096,(P1096:R1096,S1096:AG1096)),0)</f>
        <v>0</v>
      </c>
      <c r="F1096" s="7">
        <f>IF(R1096&gt;0,RANK(R1096,(P1096:R1096,S1096:AG1096)),0)</f>
        <v>2</v>
      </c>
      <c r="G1096" s="7">
        <f>IF(S1096&gt;0,RANK(S1096,(P1096:R1096,S1096:AG1096)),0)</f>
        <v>0</v>
      </c>
      <c r="H1096" s="49">
        <f t="shared" si="625"/>
        <v>15</v>
      </c>
      <c r="I1096" s="178">
        <f t="shared" si="605"/>
        <v>1.4563106796116505E-2</v>
      </c>
      <c r="J1096" s="2"/>
      <c r="K1096" s="2">
        <f t="shared" si="626"/>
        <v>0.50097087378640781</v>
      </c>
      <c r="L1096" s="2">
        <f t="shared" si="627"/>
        <v>0</v>
      </c>
      <c r="M1096" s="2">
        <f t="shared" si="628"/>
        <v>0.48640776699029126</v>
      </c>
      <c r="N1096" s="2">
        <f t="shared" si="639"/>
        <v>0</v>
      </c>
      <c r="O1096" s="2">
        <f t="shared" si="640"/>
        <v>1.2621359223300932E-2</v>
      </c>
      <c r="P1096" s="1">
        <v>516</v>
      </c>
      <c r="R1096" s="1">
        <v>501</v>
      </c>
      <c r="S1096" s="1">
        <v>0</v>
      </c>
      <c r="V1096" s="1">
        <v>3</v>
      </c>
      <c r="X1096" s="1">
        <v>4</v>
      </c>
      <c r="Z1096" s="49">
        <f t="shared" si="629"/>
        <v>3</v>
      </c>
      <c r="AA1096" s="1">
        <v>1</v>
      </c>
      <c r="AC1096" s="1">
        <v>2</v>
      </c>
      <c r="AF1096"/>
      <c r="AI1096" s="7">
        <f t="shared" si="630"/>
        <v>0</v>
      </c>
      <c r="AJ1096" s="7">
        <f t="shared" si="631"/>
        <v>0</v>
      </c>
      <c r="AK1096" s="7">
        <f t="shared" si="632"/>
        <v>4</v>
      </c>
      <c r="AL1096" s="7">
        <f t="shared" si="633"/>
        <v>0</v>
      </c>
      <c r="AM1096" s="2">
        <f t="shared" si="634"/>
        <v>0</v>
      </c>
      <c r="AN1096" s="2">
        <f t="shared" si="635"/>
        <v>0</v>
      </c>
      <c r="AO1096" s="2">
        <f t="shared" si="636"/>
        <v>2.9126213592233011E-3</v>
      </c>
      <c r="AP1096" s="2">
        <f t="shared" si="637"/>
        <v>0</v>
      </c>
      <c r="AR1096" t="str">
        <f t="shared" si="606"/>
        <v>Cooper</v>
      </c>
      <c r="AS1096" t="s">
        <v>2242</v>
      </c>
      <c r="AT1096" s="182">
        <v>4</v>
      </c>
      <c r="AV1096" s="98">
        <v>29</v>
      </c>
      <c r="AW1096" s="100">
        <v>53</v>
      </c>
      <c r="AX1096" s="106">
        <f t="shared" si="638"/>
        <v>29053</v>
      </c>
      <c r="AZ1096" s="7" t="s">
        <v>2975</v>
      </c>
      <c r="BA1096" t="s">
        <v>3208</v>
      </c>
      <c r="BE1096" s="1">
        <v>1</v>
      </c>
      <c r="BK1096" s="1">
        <v>1</v>
      </c>
      <c r="CC1096" s="1">
        <v>1</v>
      </c>
    </row>
    <row r="1097" spans="1:81" hidden="1" outlineLevel="1">
      <c r="A1097" t="s">
        <v>2707</v>
      </c>
      <c r="B1097" t="s">
        <v>2242</v>
      </c>
      <c r="C1097" s="1">
        <f t="shared" si="624"/>
        <v>1267</v>
      </c>
      <c r="D1097" s="7">
        <f>IF(P1097&gt;0,RANK(P1097,(P1097:R1097,S1097:AG1097)),0)</f>
        <v>2</v>
      </c>
      <c r="E1097" s="7">
        <f>IF(Q1097&gt;0,RANK(Q1097,(P1097:R1097,S1097:AG1097)),0)</f>
        <v>0</v>
      </c>
      <c r="F1097" s="7">
        <f>IF(R1097&gt;0,RANK(R1097,(P1097:R1097,S1097:AG1097)),0)</f>
        <v>1</v>
      </c>
      <c r="G1097" s="7">
        <f>IF(S1097&gt;0,RANK(S1097,(P1097:R1097,S1097:AG1097)),0)</f>
        <v>8</v>
      </c>
      <c r="H1097" s="49">
        <f t="shared" si="625"/>
        <v>190</v>
      </c>
      <c r="I1097" s="178">
        <f t="shared" ref="I1097:I1160" si="641">H1097/C1097</f>
        <v>0.1499605367008682</v>
      </c>
      <c r="J1097" s="2"/>
      <c r="K1097" s="2">
        <f t="shared" si="626"/>
        <v>0.41199684293606947</v>
      </c>
      <c r="L1097" s="2">
        <f t="shared" si="627"/>
        <v>0</v>
      </c>
      <c r="M1097" s="2">
        <f t="shared" si="628"/>
        <v>0.56195737963693759</v>
      </c>
      <c r="N1097" s="2">
        <f t="shared" si="639"/>
        <v>7.8926598263614838E-4</v>
      </c>
      <c r="O1097" s="2">
        <f t="shared" si="640"/>
        <v>2.5256511444356842E-2</v>
      </c>
      <c r="P1097" s="1">
        <v>522</v>
      </c>
      <c r="R1097" s="1">
        <v>712</v>
      </c>
      <c r="S1097" s="1">
        <v>1</v>
      </c>
      <c r="V1097" s="1">
        <v>3</v>
      </c>
      <c r="X1097" s="1">
        <v>13</v>
      </c>
      <c r="Z1097" s="49">
        <f t="shared" si="629"/>
        <v>10</v>
      </c>
      <c r="AA1097" s="1">
        <v>3</v>
      </c>
      <c r="AC1097" s="1">
        <v>3</v>
      </c>
      <c r="AF1097"/>
      <c r="AI1097" s="7">
        <f t="shared" si="630"/>
        <v>0</v>
      </c>
      <c r="AJ1097" s="7">
        <f t="shared" si="631"/>
        <v>0</v>
      </c>
      <c r="AK1097" s="7">
        <f t="shared" si="632"/>
        <v>5</v>
      </c>
      <c r="AL1097" s="7">
        <f t="shared" si="633"/>
        <v>0</v>
      </c>
      <c r="AM1097" s="2">
        <f t="shared" si="634"/>
        <v>0</v>
      </c>
      <c r="AN1097" s="2">
        <f t="shared" si="635"/>
        <v>0</v>
      </c>
      <c r="AO1097" s="2">
        <f t="shared" si="636"/>
        <v>2.3677979479084454E-3</v>
      </c>
      <c r="AP1097" s="2">
        <f t="shared" si="637"/>
        <v>0</v>
      </c>
      <c r="AR1097" t="str">
        <f t="shared" si="606"/>
        <v>Crawford</v>
      </c>
      <c r="AS1097" t="s">
        <v>2242</v>
      </c>
      <c r="AT1097" s="182">
        <v>8</v>
      </c>
      <c r="AV1097" s="98">
        <v>29</v>
      </c>
      <c r="AW1097" s="100">
        <v>55</v>
      </c>
      <c r="AX1097" s="106">
        <f t="shared" si="638"/>
        <v>29055</v>
      </c>
      <c r="AZ1097" s="7" t="s">
        <v>2975</v>
      </c>
      <c r="BA1097" t="s">
        <v>3208</v>
      </c>
      <c r="BE1097" s="1">
        <v>3</v>
      </c>
      <c r="BK1097" s="1">
        <v>5</v>
      </c>
      <c r="CC1097" s="1">
        <v>2</v>
      </c>
    </row>
    <row r="1098" spans="1:81" hidden="1" outlineLevel="1">
      <c r="A1098" t="s">
        <v>3079</v>
      </c>
      <c r="B1098" t="s">
        <v>2242</v>
      </c>
      <c r="C1098" s="1">
        <f t="shared" si="624"/>
        <v>418</v>
      </c>
      <c r="D1098" s="7">
        <f>IF(P1098&gt;0,RANK(P1098,(P1098:R1098,S1098:AG1098)),0)</f>
        <v>2</v>
      </c>
      <c r="E1098" s="7">
        <f>IF(Q1098&gt;0,RANK(Q1098,(P1098:R1098,S1098:AG1098)),0)</f>
        <v>0</v>
      </c>
      <c r="F1098" s="7">
        <f>IF(R1098&gt;0,RANK(R1098,(P1098:R1098,S1098:AG1098)),0)</f>
        <v>1</v>
      </c>
      <c r="G1098" s="7">
        <f>IF(S1098&gt;0,RANK(S1098,(P1098:R1098,S1098:AG1098)),0)</f>
        <v>0</v>
      </c>
      <c r="H1098" s="49">
        <f t="shared" si="625"/>
        <v>12</v>
      </c>
      <c r="I1098" s="178">
        <f t="shared" si="641"/>
        <v>2.8708133971291867E-2</v>
      </c>
      <c r="J1098" s="2"/>
      <c r="K1098" s="2">
        <f t="shared" si="626"/>
        <v>0.48086124401913877</v>
      </c>
      <c r="L1098" s="2">
        <f t="shared" si="627"/>
        <v>0</v>
      </c>
      <c r="M1098" s="2">
        <f t="shared" si="628"/>
        <v>0.50956937799043067</v>
      </c>
      <c r="N1098" s="2">
        <f t="shared" si="639"/>
        <v>0</v>
      </c>
      <c r="O1098" s="2">
        <f t="shared" si="640"/>
        <v>9.5693779904305609E-3</v>
      </c>
      <c r="P1098" s="1">
        <v>201</v>
      </c>
      <c r="R1098" s="1">
        <v>213</v>
      </c>
      <c r="S1098" s="1">
        <v>0</v>
      </c>
      <c r="V1098" s="1">
        <v>0</v>
      </c>
      <c r="X1098" s="1">
        <v>2</v>
      </c>
      <c r="Z1098" s="49">
        <f t="shared" si="629"/>
        <v>0</v>
      </c>
      <c r="AA1098" s="1">
        <v>2</v>
      </c>
      <c r="AC1098" s="1">
        <v>0</v>
      </c>
      <c r="AF1098"/>
      <c r="AI1098" s="7">
        <f t="shared" si="630"/>
        <v>0</v>
      </c>
      <c r="AJ1098" s="7">
        <f t="shared" si="631"/>
        <v>0</v>
      </c>
      <c r="AK1098" s="7">
        <f t="shared" si="632"/>
        <v>0</v>
      </c>
      <c r="AL1098" s="7">
        <f t="shared" si="633"/>
        <v>0</v>
      </c>
      <c r="AM1098" s="2">
        <f t="shared" si="634"/>
        <v>0</v>
      </c>
      <c r="AN1098" s="2">
        <f t="shared" si="635"/>
        <v>0</v>
      </c>
      <c r="AO1098" s="2">
        <f t="shared" si="636"/>
        <v>0</v>
      </c>
      <c r="AP1098" s="2">
        <f t="shared" si="637"/>
        <v>0</v>
      </c>
      <c r="AR1098" t="str">
        <f t="shared" si="606"/>
        <v>Dade</v>
      </c>
      <c r="AS1098" t="s">
        <v>2242</v>
      </c>
      <c r="AT1098" s="182">
        <v>4</v>
      </c>
      <c r="AV1098" s="98">
        <v>29</v>
      </c>
      <c r="AW1098" s="100">
        <v>57</v>
      </c>
      <c r="AX1098" s="106">
        <f t="shared" si="638"/>
        <v>29057</v>
      </c>
      <c r="AZ1098" s="7" t="s">
        <v>2975</v>
      </c>
      <c r="BA1098" t="s">
        <v>3208</v>
      </c>
      <c r="BE1098" s="1">
        <v>0</v>
      </c>
      <c r="BK1098" s="1">
        <v>0</v>
      </c>
      <c r="CC1098" s="1">
        <v>0</v>
      </c>
    </row>
    <row r="1099" spans="1:81" hidden="1" outlineLevel="1">
      <c r="A1099" t="s">
        <v>251</v>
      </c>
      <c r="B1099" t="s">
        <v>2242</v>
      </c>
      <c r="C1099" s="1">
        <f t="shared" si="624"/>
        <v>926</v>
      </c>
      <c r="D1099" s="7">
        <f>IF(P1099&gt;0,RANK(P1099,(P1099:R1099,S1099:AG1099)),0)</f>
        <v>2</v>
      </c>
      <c r="E1099" s="7">
        <f>IF(Q1099&gt;0,RANK(Q1099,(P1099:R1099,S1099:AG1099)),0)</f>
        <v>0</v>
      </c>
      <c r="F1099" s="7">
        <f>IF(R1099&gt;0,RANK(R1099,(P1099:R1099,S1099:AG1099)),0)</f>
        <v>1</v>
      </c>
      <c r="G1099" s="7">
        <f>IF(S1099&gt;0,RANK(S1099,(P1099:R1099,S1099:AG1099)),0)</f>
        <v>6</v>
      </c>
      <c r="H1099" s="49">
        <f t="shared" si="625"/>
        <v>117</v>
      </c>
      <c r="I1099" s="178">
        <f t="shared" si="641"/>
        <v>0.1263498920086393</v>
      </c>
      <c r="J1099" s="2"/>
      <c r="K1099" s="2">
        <f t="shared" si="626"/>
        <v>0.42980561555075592</v>
      </c>
      <c r="L1099" s="2">
        <f t="shared" si="627"/>
        <v>0</v>
      </c>
      <c r="M1099" s="2">
        <f t="shared" si="628"/>
        <v>0.55615550755939525</v>
      </c>
      <c r="N1099" s="2">
        <f t="shared" si="639"/>
        <v>1.0799136069114472E-3</v>
      </c>
      <c r="O1099" s="2">
        <f t="shared" si="640"/>
        <v>1.2958963282937393E-2</v>
      </c>
      <c r="P1099" s="1">
        <v>398</v>
      </c>
      <c r="R1099" s="1">
        <v>515</v>
      </c>
      <c r="S1099" s="1">
        <v>1</v>
      </c>
      <c r="V1099" s="1">
        <v>2</v>
      </c>
      <c r="X1099" s="1">
        <v>5</v>
      </c>
      <c r="Z1099" s="49">
        <f t="shared" si="629"/>
        <v>3</v>
      </c>
      <c r="AA1099" s="1">
        <v>1</v>
      </c>
      <c r="AC1099" s="1">
        <v>1</v>
      </c>
      <c r="AF1099"/>
      <c r="AI1099" s="7">
        <f t="shared" si="630"/>
        <v>0</v>
      </c>
      <c r="AJ1099" s="7">
        <f t="shared" si="631"/>
        <v>0</v>
      </c>
      <c r="AK1099" s="7">
        <f t="shared" si="632"/>
        <v>5</v>
      </c>
      <c r="AL1099" s="7">
        <f t="shared" si="633"/>
        <v>0</v>
      </c>
      <c r="AM1099" s="2">
        <f t="shared" si="634"/>
        <v>0</v>
      </c>
      <c r="AN1099" s="2">
        <f t="shared" si="635"/>
        <v>0</v>
      </c>
      <c r="AO1099" s="2">
        <f t="shared" si="636"/>
        <v>2.1598272138228943E-3</v>
      </c>
      <c r="AP1099" s="2">
        <f t="shared" si="637"/>
        <v>0</v>
      </c>
      <c r="AR1099" t="str">
        <f t="shared" si="606"/>
        <v>Dallas</v>
      </c>
      <c r="AS1099" t="s">
        <v>2242</v>
      </c>
      <c r="AT1099" s="182">
        <v>4</v>
      </c>
      <c r="AV1099" s="98">
        <v>29</v>
      </c>
      <c r="AW1099" s="100">
        <v>59</v>
      </c>
      <c r="AX1099" s="106">
        <f t="shared" si="638"/>
        <v>29059</v>
      </c>
      <c r="AZ1099" s="7" t="s">
        <v>2975</v>
      </c>
      <c r="BA1099" t="s">
        <v>3208</v>
      </c>
      <c r="BE1099" s="1">
        <v>1</v>
      </c>
      <c r="BK1099" s="1">
        <v>1</v>
      </c>
      <c r="CC1099" s="1">
        <v>1</v>
      </c>
    </row>
    <row r="1100" spans="1:81" hidden="1" outlineLevel="1">
      <c r="A1100" t="s">
        <v>1974</v>
      </c>
      <c r="B1100" t="s">
        <v>2242</v>
      </c>
      <c r="C1100" s="1">
        <f t="shared" si="624"/>
        <v>469</v>
      </c>
      <c r="D1100" s="7">
        <f>IF(P1100&gt;0,RANK(P1100,(P1100:R1100,S1100:AG1100)),0)</f>
        <v>1</v>
      </c>
      <c r="E1100" s="7">
        <f>IF(Q1100&gt;0,RANK(Q1100,(P1100:R1100,S1100:AG1100)),0)</f>
        <v>0</v>
      </c>
      <c r="F1100" s="7">
        <f>IF(R1100&gt;0,RANK(R1100,(P1100:R1100,S1100:AG1100)),0)</f>
        <v>2</v>
      </c>
      <c r="G1100" s="7">
        <f>IF(S1100&gt;0,RANK(S1100,(P1100:R1100,S1100:AG1100)),0)</f>
        <v>0</v>
      </c>
      <c r="H1100" s="49">
        <f t="shared" si="625"/>
        <v>18</v>
      </c>
      <c r="I1100" s="178">
        <f t="shared" si="641"/>
        <v>3.8379530916844352E-2</v>
      </c>
      <c r="J1100" s="2"/>
      <c r="K1100" s="2">
        <f t="shared" si="626"/>
        <v>0.50959488272921105</v>
      </c>
      <c r="L1100" s="2">
        <f t="shared" si="627"/>
        <v>0</v>
      </c>
      <c r="M1100" s="2">
        <f t="shared" si="628"/>
        <v>0.47121535181236673</v>
      </c>
      <c r="N1100" s="2">
        <f t="shared" si="639"/>
        <v>0</v>
      </c>
      <c r="O1100" s="2">
        <f t="shared" si="640"/>
        <v>1.9189765458422214E-2</v>
      </c>
      <c r="P1100" s="1">
        <v>239</v>
      </c>
      <c r="R1100" s="1">
        <v>221</v>
      </c>
      <c r="S1100" s="1">
        <v>0</v>
      </c>
      <c r="V1100" s="1">
        <v>0</v>
      </c>
      <c r="X1100" s="1">
        <v>6</v>
      </c>
      <c r="Z1100" s="49">
        <f t="shared" si="629"/>
        <v>2</v>
      </c>
      <c r="AA1100" s="1">
        <v>0</v>
      </c>
      <c r="AC1100" s="1">
        <v>1</v>
      </c>
      <c r="AF1100"/>
      <c r="AI1100" s="7">
        <f t="shared" si="630"/>
        <v>0</v>
      </c>
      <c r="AJ1100" s="7">
        <f t="shared" si="631"/>
        <v>0</v>
      </c>
      <c r="AK1100" s="7">
        <f t="shared" si="632"/>
        <v>0</v>
      </c>
      <c r="AL1100" s="7">
        <f t="shared" si="633"/>
        <v>0</v>
      </c>
      <c r="AM1100" s="2">
        <f t="shared" si="634"/>
        <v>0</v>
      </c>
      <c r="AN1100" s="2">
        <f t="shared" si="635"/>
        <v>0</v>
      </c>
      <c r="AO1100" s="2">
        <f t="shared" si="636"/>
        <v>0</v>
      </c>
      <c r="AP1100" s="2">
        <f t="shared" si="637"/>
        <v>0</v>
      </c>
      <c r="AR1100" t="str">
        <f t="shared" si="606"/>
        <v>Daviess</v>
      </c>
      <c r="AS1100" t="s">
        <v>2242</v>
      </c>
      <c r="AT1100" s="182">
        <v>6</v>
      </c>
      <c r="AV1100" s="98">
        <v>29</v>
      </c>
      <c r="AW1100" s="100">
        <v>61</v>
      </c>
      <c r="AX1100" s="106">
        <f t="shared" si="638"/>
        <v>29061</v>
      </c>
      <c r="AZ1100" s="7" t="s">
        <v>2975</v>
      </c>
      <c r="BA1100" t="s">
        <v>3208</v>
      </c>
      <c r="BE1100" s="1">
        <v>1</v>
      </c>
      <c r="BK1100" s="1">
        <v>1</v>
      </c>
      <c r="CC1100" s="1">
        <v>0</v>
      </c>
    </row>
    <row r="1101" spans="1:81" hidden="1" outlineLevel="1">
      <c r="A1101" t="s">
        <v>252</v>
      </c>
      <c r="B1101" t="s">
        <v>2242</v>
      </c>
      <c r="C1101" s="1">
        <f t="shared" si="624"/>
        <v>569</v>
      </c>
      <c r="D1101" s="7">
        <f>IF(P1101&gt;0,RANK(P1101,(P1101:R1101,S1101:AG1101)),0)</f>
        <v>2</v>
      </c>
      <c r="E1101" s="7">
        <f>IF(Q1101&gt;0,RANK(Q1101,(P1101:R1101,S1101:AG1101)),0)</f>
        <v>0</v>
      </c>
      <c r="F1101" s="7">
        <f>IF(R1101&gt;0,RANK(R1101,(P1101:R1101,S1101:AG1101)),0)</f>
        <v>1</v>
      </c>
      <c r="G1101" s="7">
        <f>IF(S1101&gt;0,RANK(S1101,(P1101:R1101,S1101:AG1101)),0)</f>
        <v>5</v>
      </c>
      <c r="H1101" s="49">
        <f t="shared" si="625"/>
        <v>105</v>
      </c>
      <c r="I1101" s="178">
        <f t="shared" si="641"/>
        <v>0.18453427065026362</v>
      </c>
      <c r="J1101" s="2"/>
      <c r="K1101" s="2">
        <f t="shared" si="626"/>
        <v>0.39191564147627417</v>
      </c>
      <c r="L1101" s="2">
        <f t="shared" si="627"/>
        <v>0</v>
      </c>
      <c r="M1101" s="2">
        <f t="shared" si="628"/>
        <v>0.57644991212653773</v>
      </c>
      <c r="N1101" s="2">
        <f t="shared" si="639"/>
        <v>3.5149384885764497E-3</v>
      </c>
      <c r="O1101" s="2">
        <f t="shared" si="640"/>
        <v>2.8119507908611705E-2</v>
      </c>
      <c r="P1101" s="1">
        <v>223</v>
      </c>
      <c r="R1101" s="1">
        <v>328</v>
      </c>
      <c r="S1101" s="1">
        <v>2</v>
      </c>
      <c r="V1101" s="1">
        <v>1</v>
      </c>
      <c r="X1101" s="1">
        <v>8</v>
      </c>
      <c r="Z1101" s="49">
        <f t="shared" si="629"/>
        <v>6</v>
      </c>
      <c r="AA1101" s="1">
        <v>0</v>
      </c>
      <c r="AC1101" s="1">
        <v>1</v>
      </c>
      <c r="AF1101"/>
      <c r="AI1101" s="7">
        <f t="shared" si="630"/>
        <v>0</v>
      </c>
      <c r="AJ1101" s="7">
        <f t="shared" si="631"/>
        <v>0</v>
      </c>
      <c r="AK1101" s="7">
        <f t="shared" si="632"/>
        <v>6</v>
      </c>
      <c r="AL1101" s="7">
        <f t="shared" si="633"/>
        <v>0</v>
      </c>
      <c r="AM1101" s="2">
        <f t="shared" si="634"/>
        <v>0</v>
      </c>
      <c r="AN1101" s="2">
        <f t="shared" si="635"/>
        <v>0</v>
      </c>
      <c r="AO1101" s="2">
        <f t="shared" si="636"/>
        <v>1.7574692442882249E-3</v>
      </c>
      <c r="AP1101" s="2">
        <f t="shared" si="637"/>
        <v>0</v>
      </c>
      <c r="AR1101" t="str">
        <f t="shared" si="606"/>
        <v>DeKalb</v>
      </c>
      <c r="AS1101" t="s">
        <v>2242</v>
      </c>
      <c r="AT1101" s="182">
        <v>6</v>
      </c>
      <c r="AV1101" s="98">
        <v>29</v>
      </c>
      <c r="AW1101" s="100">
        <v>63</v>
      </c>
      <c r="AX1101" s="106">
        <f t="shared" si="638"/>
        <v>29063</v>
      </c>
      <c r="AZ1101" s="7" t="s">
        <v>2975</v>
      </c>
      <c r="BA1101" t="s">
        <v>3208</v>
      </c>
      <c r="BE1101" s="1">
        <v>0</v>
      </c>
      <c r="BK1101" s="1">
        <v>3</v>
      </c>
      <c r="CC1101" s="1">
        <v>3</v>
      </c>
    </row>
    <row r="1102" spans="1:81" hidden="1" outlineLevel="1">
      <c r="A1102" t="s">
        <v>2144</v>
      </c>
      <c r="B1102" t="s">
        <v>2242</v>
      </c>
      <c r="C1102" s="1">
        <f t="shared" ref="C1102:C1133" si="642">SUM(P1102:AG1102)</f>
        <v>807</v>
      </c>
      <c r="D1102" s="7">
        <f>IF(P1102&gt;0,RANK(P1102,(P1102:R1102,S1102:AG1102)),0)</f>
        <v>2</v>
      </c>
      <c r="E1102" s="7">
        <f>IF(Q1102&gt;0,RANK(Q1102,(P1102:R1102,S1102:AG1102)),0)</f>
        <v>0</v>
      </c>
      <c r="F1102" s="7">
        <f>IF(R1102&gt;0,RANK(R1102,(P1102:R1102,S1102:AG1102)),0)</f>
        <v>1</v>
      </c>
      <c r="G1102" s="7">
        <f>IF(S1102&gt;0,RANK(S1102,(P1102:R1102,S1102:AG1102)),0)</f>
        <v>6</v>
      </c>
      <c r="H1102" s="49">
        <f t="shared" ref="H1102:H1133" si="643">MAX(P1102:Y1102)-LARGE(P1102:Y1102,2)</f>
        <v>122</v>
      </c>
      <c r="I1102" s="178">
        <f t="shared" si="641"/>
        <v>0.15117719950433706</v>
      </c>
      <c r="J1102" s="2"/>
      <c r="K1102" s="2">
        <f t="shared" ref="K1102:K1133" si="644">IF($C1102=0,"-",P1102/$C1102)</f>
        <v>0.40520446096654272</v>
      </c>
      <c r="L1102" s="2">
        <f t="shared" ref="L1102:L1133" si="645">IF($C1102=0,"-",Q1102/$C1102)</f>
        <v>0</v>
      </c>
      <c r="M1102" s="2">
        <f t="shared" ref="M1102:M1133" si="646">IF($C1102=0,"-",R1102/$C1102)</f>
        <v>0.55638166047087978</v>
      </c>
      <c r="N1102" s="2">
        <f t="shared" si="639"/>
        <v>1.2391573729863693E-3</v>
      </c>
      <c r="O1102" s="2">
        <f t="shared" si="640"/>
        <v>3.7174721189591128E-2</v>
      </c>
      <c r="P1102" s="1">
        <v>327</v>
      </c>
      <c r="R1102" s="1">
        <v>449</v>
      </c>
      <c r="S1102" s="1">
        <v>1</v>
      </c>
      <c r="V1102" s="1">
        <v>1</v>
      </c>
      <c r="X1102" s="1">
        <v>17</v>
      </c>
      <c r="Z1102" s="49">
        <f t="shared" si="629"/>
        <v>8</v>
      </c>
      <c r="AA1102" s="1">
        <v>3</v>
      </c>
      <c r="AC1102" s="1">
        <v>1</v>
      </c>
      <c r="AF1102"/>
      <c r="AI1102" s="7">
        <f t="shared" ref="AI1102:AI1133" si="647">IF(T1102&gt;0,RANK(T1102,(P1102:Z1102)),0)</f>
        <v>0</v>
      </c>
      <c r="AJ1102" s="7">
        <f t="shared" ref="AJ1102:AJ1133" si="648">IF(U1102&gt;0,RANK(U1102,(P1102:Z1102)),0)</f>
        <v>0</v>
      </c>
      <c r="AK1102" s="7">
        <f t="shared" ref="AK1102:AK1133" si="649">IF(V1102&gt;0,RANK(V1102,(P1102:Z1102)),0)</f>
        <v>5</v>
      </c>
      <c r="AL1102" s="7">
        <f t="shared" ref="AL1102:AL1133" si="650">IF(W1102&gt;0,RANK(W1102,(P1102:Z1102)),0)</f>
        <v>0</v>
      </c>
      <c r="AM1102" s="2">
        <f t="shared" ref="AM1102:AM1133" si="651">IF($C1102=0,"-",T1102/$C1102)</f>
        <v>0</v>
      </c>
      <c r="AN1102" s="2">
        <f t="shared" ref="AN1102:AN1133" si="652">IF($C1102=0,"-",U1102/$C1102)</f>
        <v>0</v>
      </c>
      <c r="AO1102" s="2">
        <f t="shared" ref="AO1102:AO1133" si="653">IF($C1102=0,"-",V1102/$C1102)</f>
        <v>1.2391573729863693E-3</v>
      </c>
      <c r="AP1102" s="2">
        <f t="shared" ref="AP1102:AP1133" si="654">IF($C1102=0,"-",W1102/$C1102)</f>
        <v>0</v>
      </c>
      <c r="AR1102" t="str">
        <f t="shared" si="606"/>
        <v>Dent</v>
      </c>
      <c r="AS1102" t="s">
        <v>2242</v>
      </c>
      <c r="AT1102" s="182">
        <v>8</v>
      </c>
      <c r="AV1102" s="98">
        <v>29</v>
      </c>
      <c r="AW1102" s="100">
        <v>65</v>
      </c>
      <c r="AX1102" s="106">
        <f t="shared" ref="AX1102:AX1133" si="655">AV1102*1000+AW1102</f>
        <v>29065</v>
      </c>
      <c r="AZ1102" s="7" t="s">
        <v>2975</v>
      </c>
      <c r="BA1102" t="s">
        <v>3208</v>
      </c>
      <c r="BE1102" s="1">
        <v>1</v>
      </c>
      <c r="BK1102" s="1">
        <v>4</v>
      </c>
      <c r="CC1102" s="1">
        <v>3</v>
      </c>
    </row>
    <row r="1103" spans="1:81" hidden="1" outlineLevel="1">
      <c r="A1103" t="s">
        <v>321</v>
      </c>
      <c r="B1103" t="s">
        <v>2242</v>
      </c>
      <c r="C1103" s="1">
        <f t="shared" si="642"/>
        <v>661</v>
      </c>
      <c r="D1103" s="7">
        <f>IF(P1103&gt;0,RANK(P1103,(P1103:R1103,S1103:AG1103)),0)</f>
        <v>2</v>
      </c>
      <c r="E1103" s="7">
        <f>IF(Q1103&gt;0,RANK(Q1103,(P1103:R1103,S1103:AG1103)),0)</f>
        <v>0</v>
      </c>
      <c r="F1103" s="7">
        <f>IF(R1103&gt;0,RANK(R1103,(P1103:R1103,S1103:AG1103)),0)</f>
        <v>1</v>
      </c>
      <c r="G1103" s="7">
        <f>IF(S1103&gt;0,RANK(S1103,(P1103:R1103,S1103:AG1103)),0)</f>
        <v>0</v>
      </c>
      <c r="H1103" s="49">
        <f t="shared" si="643"/>
        <v>116</v>
      </c>
      <c r="I1103" s="178">
        <f t="shared" si="641"/>
        <v>0.17549167927382753</v>
      </c>
      <c r="J1103" s="2"/>
      <c r="K1103" s="2">
        <f t="shared" si="644"/>
        <v>0.40544629349470501</v>
      </c>
      <c r="L1103" s="2">
        <f t="shared" si="645"/>
        <v>0</v>
      </c>
      <c r="M1103" s="2">
        <f t="shared" si="646"/>
        <v>0.58093797276853254</v>
      </c>
      <c r="N1103" s="2">
        <f t="shared" si="639"/>
        <v>0</v>
      </c>
      <c r="O1103" s="2">
        <f t="shared" si="640"/>
        <v>1.3615733736762503E-2</v>
      </c>
      <c r="P1103" s="1">
        <v>268</v>
      </c>
      <c r="R1103" s="1">
        <v>384</v>
      </c>
      <c r="S1103" s="1">
        <v>0</v>
      </c>
      <c r="V1103" s="1">
        <v>1</v>
      </c>
      <c r="X1103" s="1">
        <v>4</v>
      </c>
      <c r="Z1103" s="49">
        <f t="shared" si="629"/>
        <v>2</v>
      </c>
      <c r="AA1103" s="1">
        <v>2</v>
      </c>
      <c r="AC1103" s="1">
        <v>0</v>
      </c>
      <c r="AF1103"/>
      <c r="AI1103" s="7">
        <f t="shared" si="647"/>
        <v>0</v>
      </c>
      <c r="AJ1103" s="7">
        <f t="shared" si="648"/>
        <v>0</v>
      </c>
      <c r="AK1103" s="7">
        <f t="shared" si="649"/>
        <v>5</v>
      </c>
      <c r="AL1103" s="7">
        <f t="shared" si="650"/>
        <v>0</v>
      </c>
      <c r="AM1103" s="2">
        <f t="shared" si="651"/>
        <v>0</v>
      </c>
      <c r="AN1103" s="2">
        <f t="shared" si="652"/>
        <v>0</v>
      </c>
      <c r="AO1103" s="2">
        <f t="shared" si="653"/>
        <v>1.5128593040847202E-3</v>
      </c>
      <c r="AP1103" s="2">
        <f t="shared" si="654"/>
        <v>0</v>
      </c>
      <c r="AR1103" t="str">
        <f t="shared" si="606"/>
        <v>Douglas</v>
      </c>
      <c r="AS1103" t="s">
        <v>2242</v>
      </c>
      <c r="AT1103" s="182">
        <v>8</v>
      </c>
      <c r="AV1103" s="98">
        <v>29</v>
      </c>
      <c r="AW1103" s="100">
        <v>67</v>
      </c>
      <c r="AX1103" s="106">
        <f t="shared" si="655"/>
        <v>29067</v>
      </c>
      <c r="AZ1103" s="7" t="s">
        <v>2975</v>
      </c>
      <c r="BA1103" t="s">
        <v>3208</v>
      </c>
      <c r="BE1103" s="1">
        <v>1</v>
      </c>
      <c r="BK1103" s="1">
        <v>1</v>
      </c>
      <c r="CC1103" s="1">
        <v>0</v>
      </c>
    </row>
    <row r="1104" spans="1:81" hidden="1" outlineLevel="1">
      <c r="A1104" t="s">
        <v>1305</v>
      </c>
      <c r="B1104" t="s">
        <v>2242</v>
      </c>
      <c r="C1104" s="1">
        <f t="shared" si="642"/>
        <v>1191</v>
      </c>
      <c r="D1104" s="7">
        <f>IF(P1104&gt;0,RANK(P1104,(P1104:R1104,S1104:AG1104)),0)</f>
        <v>1</v>
      </c>
      <c r="E1104" s="7">
        <f>IF(Q1104&gt;0,RANK(Q1104,(P1104:R1104,S1104:AG1104)),0)</f>
        <v>0</v>
      </c>
      <c r="F1104" s="7">
        <f>IF(R1104&gt;0,RANK(R1104,(P1104:R1104,S1104:AG1104)),0)</f>
        <v>2</v>
      </c>
      <c r="G1104" s="7">
        <f>IF(S1104&gt;0,RANK(S1104,(P1104:R1104,S1104:AG1104)),0)</f>
        <v>0</v>
      </c>
      <c r="H1104" s="49">
        <f t="shared" si="643"/>
        <v>278</v>
      </c>
      <c r="I1104" s="178">
        <f t="shared" si="641"/>
        <v>0.23341729638958858</v>
      </c>
      <c r="J1104" s="2"/>
      <c r="K1104" s="2">
        <f t="shared" si="644"/>
        <v>0.60957178841309823</v>
      </c>
      <c r="L1104" s="2">
        <f t="shared" si="645"/>
        <v>0</v>
      </c>
      <c r="M1104" s="2">
        <f t="shared" si="646"/>
        <v>0.37615449202350965</v>
      </c>
      <c r="N1104" s="2">
        <f t="shared" si="639"/>
        <v>0</v>
      </c>
      <c r="O1104" s="2">
        <f t="shared" si="640"/>
        <v>1.4273719563392129E-2</v>
      </c>
      <c r="P1104" s="1">
        <v>726</v>
      </c>
      <c r="R1104" s="1">
        <v>448</v>
      </c>
      <c r="S1104" s="1">
        <v>0</v>
      </c>
      <c r="V1104" s="1">
        <v>0</v>
      </c>
      <c r="X1104" s="1">
        <v>15</v>
      </c>
      <c r="Z1104" s="49">
        <f t="shared" si="629"/>
        <v>1</v>
      </c>
      <c r="AA1104" s="1">
        <v>0</v>
      </c>
      <c r="AC1104" s="1">
        <v>1</v>
      </c>
      <c r="AF1104"/>
      <c r="AI1104" s="7">
        <f t="shared" si="647"/>
        <v>0</v>
      </c>
      <c r="AJ1104" s="7">
        <f t="shared" si="648"/>
        <v>0</v>
      </c>
      <c r="AK1104" s="7">
        <f t="shared" si="649"/>
        <v>0</v>
      </c>
      <c r="AL1104" s="7">
        <f t="shared" si="650"/>
        <v>0</v>
      </c>
      <c r="AM1104" s="2">
        <f t="shared" si="651"/>
        <v>0</v>
      </c>
      <c r="AN1104" s="2">
        <f t="shared" si="652"/>
        <v>0</v>
      </c>
      <c r="AO1104" s="2">
        <f t="shared" si="653"/>
        <v>0</v>
      </c>
      <c r="AP1104" s="2">
        <f t="shared" si="654"/>
        <v>0</v>
      </c>
      <c r="AR1104" t="str">
        <f t="shared" si="606"/>
        <v>Dunklin</v>
      </c>
      <c r="AS1104" t="s">
        <v>2242</v>
      </c>
      <c r="AT1104" s="182">
        <v>8</v>
      </c>
      <c r="AV1104" s="98">
        <v>29</v>
      </c>
      <c r="AW1104" s="100">
        <v>69</v>
      </c>
      <c r="AX1104" s="106">
        <f t="shared" si="655"/>
        <v>29069</v>
      </c>
      <c r="AZ1104" s="7" t="s">
        <v>2975</v>
      </c>
      <c r="BA1104" t="s">
        <v>3208</v>
      </c>
      <c r="BE1104" s="1">
        <v>1</v>
      </c>
      <c r="BK1104" s="1">
        <v>0</v>
      </c>
      <c r="CC1104" s="1">
        <v>0</v>
      </c>
    </row>
    <row r="1105" spans="1:81" hidden="1" outlineLevel="1">
      <c r="A1105" t="s">
        <v>2429</v>
      </c>
      <c r="B1105" t="s">
        <v>2242</v>
      </c>
      <c r="C1105" s="1">
        <f t="shared" si="642"/>
        <v>8636</v>
      </c>
      <c r="D1105" s="7">
        <f>IF(P1105&gt;0,RANK(P1105,(P1105:R1105,S1105:AG1105)),0)</f>
        <v>2</v>
      </c>
      <c r="E1105" s="7">
        <f>IF(Q1105&gt;0,RANK(Q1105,(P1105:R1105,S1105:AG1105)),0)</f>
        <v>0</v>
      </c>
      <c r="F1105" s="7">
        <f>IF(R1105&gt;0,RANK(R1105,(P1105:R1105,S1105:AG1105)),0)</f>
        <v>1</v>
      </c>
      <c r="G1105" s="7">
        <f>IF(S1105&gt;0,RANK(S1105,(P1105:R1105,S1105:AG1105)),0)</f>
        <v>6</v>
      </c>
      <c r="H1105" s="49">
        <f t="shared" si="643"/>
        <v>1081</v>
      </c>
      <c r="I1105" s="178">
        <f t="shared" si="641"/>
        <v>0.12517369152385363</v>
      </c>
      <c r="J1105" s="2"/>
      <c r="K1105" s="2">
        <f t="shared" si="644"/>
        <v>0.42890226956924504</v>
      </c>
      <c r="L1105" s="2">
        <f t="shared" si="645"/>
        <v>0</v>
      </c>
      <c r="M1105" s="2">
        <f t="shared" si="646"/>
        <v>0.55407596109309865</v>
      </c>
      <c r="N1105" s="2">
        <f t="shared" si="639"/>
        <v>1.1579434923575729E-3</v>
      </c>
      <c r="O1105" s="2">
        <f t="shared" si="640"/>
        <v>1.5863825845298739E-2</v>
      </c>
      <c r="P1105" s="1">
        <v>3704</v>
      </c>
      <c r="R1105" s="1">
        <v>4785</v>
      </c>
      <c r="S1105" s="1">
        <v>10</v>
      </c>
      <c r="V1105" s="1">
        <v>2</v>
      </c>
      <c r="X1105" s="1">
        <v>96</v>
      </c>
      <c r="Z1105" s="49">
        <f t="shared" si="629"/>
        <v>24</v>
      </c>
      <c r="AA1105" s="1">
        <v>12</v>
      </c>
      <c r="AC1105" s="1">
        <v>3</v>
      </c>
      <c r="AF1105"/>
      <c r="AI1105" s="7">
        <f t="shared" si="647"/>
        <v>0</v>
      </c>
      <c r="AJ1105" s="7">
        <f t="shared" si="648"/>
        <v>0</v>
      </c>
      <c r="AK1105" s="7">
        <f t="shared" si="649"/>
        <v>6</v>
      </c>
      <c r="AL1105" s="7">
        <f t="shared" si="650"/>
        <v>0</v>
      </c>
      <c r="AM1105" s="2">
        <f t="shared" si="651"/>
        <v>0</v>
      </c>
      <c r="AN1105" s="2">
        <f t="shared" si="652"/>
        <v>0</v>
      </c>
      <c r="AO1105" s="2">
        <f t="shared" si="653"/>
        <v>2.3158869847151459E-4</v>
      </c>
      <c r="AP1105" s="2">
        <f t="shared" si="654"/>
        <v>0</v>
      </c>
      <c r="AR1105" t="str">
        <f t="shared" si="606"/>
        <v>Franklin</v>
      </c>
      <c r="AS1105" t="s">
        <v>2242</v>
      </c>
      <c r="AT1105" s="182">
        <v>3</v>
      </c>
      <c r="AV1105" s="98">
        <v>29</v>
      </c>
      <c r="AW1105" s="100">
        <v>71</v>
      </c>
      <c r="AX1105" s="106">
        <f t="shared" si="655"/>
        <v>29071</v>
      </c>
      <c r="AZ1105" s="7" t="s">
        <v>2975</v>
      </c>
      <c r="BA1105" t="s">
        <v>3208</v>
      </c>
      <c r="BE1105" s="1">
        <v>10</v>
      </c>
      <c r="BK1105" s="1">
        <v>10</v>
      </c>
      <c r="CC1105" s="1">
        <v>4</v>
      </c>
    </row>
    <row r="1106" spans="1:81" hidden="1" outlineLevel="1">
      <c r="A1106" t="s">
        <v>1992</v>
      </c>
      <c r="B1106" t="s">
        <v>2242</v>
      </c>
      <c r="C1106" s="1">
        <f t="shared" si="642"/>
        <v>916</v>
      </c>
      <c r="D1106" s="7">
        <f>IF(P1106&gt;0,RANK(P1106,(P1106:R1106,S1106:AG1106)),0)</f>
        <v>2</v>
      </c>
      <c r="E1106" s="7">
        <f>IF(Q1106&gt;0,RANK(Q1106,(P1106:R1106,S1106:AG1106)),0)</f>
        <v>0</v>
      </c>
      <c r="F1106" s="7">
        <f>IF(R1106&gt;0,RANK(R1106,(P1106:R1106,S1106:AG1106)),0)</f>
        <v>1</v>
      </c>
      <c r="G1106" s="7">
        <f>IF(S1106&gt;0,RANK(S1106,(P1106:R1106,S1106:AG1106)),0)</f>
        <v>0</v>
      </c>
      <c r="H1106" s="49">
        <f t="shared" si="643"/>
        <v>106</v>
      </c>
      <c r="I1106" s="178">
        <f t="shared" si="641"/>
        <v>0.11572052401746726</v>
      </c>
      <c r="J1106" s="2"/>
      <c r="K1106" s="2">
        <f t="shared" si="644"/>
        <v>0.43777292576419213</v>
      </c>
      <c r="L1106" s="2">
        <f t="shared" si="645"/>
        <v>0</v>
      </c>
      <c r="M1106" s="2">
        <f t="shared" si="646"/>
        <v>0.55349344978165937</v>
      </c>
      <c r="N1106" s="2">
        <f t="shared" si="639"/>
        <v>0</v>
      </c>
      <c r="O1106" s="2">
        <f t="shared" si="640"/>
        <v>8.733624454148492E-3</v>
      </c>
      <c r="P1106" s="1">
        <v>401</v>
      </c>
      <c r="R1106" s="1">
        <v>507</v>
      </c>
      <c r="S1106" s="1">
        <v>0</v>
      </c>
      <c r="V1106" s="1">
        <v>0</v>
      </c>
      <c r="X1106" s="1">
        <v>6</v>
      </c>
      <c r="Z1106" s="49">
        <f t="shared" si="629"/>
        <v>1</v>
      </c>
      <c r="AA1106" s="1">
        <v>1</v>
      </c>
      <c r="AC1106" s="1">
        <v>0</v>
      </c>
      <c r="AF1106"/>
      <c r="AI1106" s="7">
        <f t="shared" si="647"/>
        <v>0</v>
      </c>
      <c r="AJ1106" s="7">
        <f t="shared" si="648"/>
        <v>0</v>
      </c>
      <c r="AK1106" s="7">
        <f t="shared" si="649"/>
        <v>0</v>
      </c>
      <c r="AL1106" s="7">
        <f t="shared" si="650"/>
        <v>0</v>
      </c>
      <c r="AM1106" s="2">
        <f t="shared" si="651"/>
        <v>0</v>
      </c>
      <c r="AN1106" s="2">
        <f t="shared" si="652"/>
        <v>0</v>
      </c>
      <c r="AO1106" s="2">
        <f t="shared" si="653"/>
        <v>0</v>
      </c>
      <c r="AP1106" s="2">
        <f t="shared" si="654"/>
        <v>0</v>
      </c>
      <c r="AR1106" t="str">
        <f t="shared" si="606"/>
        <v>Gasconade</v>
      </c>
      <c r="AS1106" t="s">
        <v>2242</v>
      </c>
      <c r="AT1106" s="182">
        <v>3</v>
      </c>
      <c r="AV1106" s="98">
        <v>29</v>
      </c>
      <c r="AW1106" s="100">
        <v>73</v>
      </c>
      <c r="AX1106" s="106">
        <f t="shared" si="655"/>
        <v>29073</v>
      </c>
      <c r="AZ1106" s="7" t="s">
        <v>2975</v>
      </c>
      <c r="BA1106" t="s">
        <v>3208</v>
      </c>
      <c r="BE1106" s="1">
        <v>0</v>
      </c>
      <c r="BK1106" s="1">
        <v>1</v>
      </c>
      <c r="CC1106" s="1">
        <v>0</v>
      </c>
    </row>
    <row r="1107" spans="1:81" hidden="1" outlineLevel="1">
      <c r="A1107" t="s">
        <v>1144</v>
      </c>
      <c r="B1107" t="s">
        <v>2242</v>
      </c>
      <c r="C1107" s="1">
        <f t="shared" si="642"/>
        <v>356</v>
      </c>
      <c r="D1107" s="7">
        <f>IF(P1107&gt;0,RANK(P1107,(P1107:R1107,S1107:AG1107)),0)</f>
        <v>2</v>
      </c>
      <c r="E1107" s="7">
        <f>IF(Q1107&gt;0,RANK(Q1107,(P1107:R1107,S1107:AG1107)),0)</f>
        <v>0</v>
      </c>
      <c r="F1107" s="7">
        <f>IF(R1107&gt;0,RANK(R1107,(P1107:R1107,S1107:AG1107)),0)</f>
        <v>1</v>
      </c>
      <c r="G1107" s="7">
        <f>IF(S1107&gt;0,RANK(S1107,(P1107:R1107,S1107:AG1107)),0)</f>
        <v>0</v>
      </c>
      <c r="H1107" s="49">
        <f t="shared" si="643"/>
        <v>5</v>
      </c>
      <c r="I1107" s="178">
        <f t="shared" si="641"/>
        <v>1.4044943820224719E-2</v>
      </c>
      <c r="J1107" s="2"/>
      <c r="K1107" s="2">
        <f t="shared" si="644"/>
        <v>0.4803370786516854</v>
      </c>
      <c r="L1107" s="2">
        <f t="shared" si="645"/>
        <v>0</v>
      </c>
      <c r="M1107" s="2">
        <f t="shared" si="646"/>
        <v>0.4943820224719101</v>
      </c>
      <c r="N1107" s="2">
        <f t="shared" si="639"/>
        <v>0</v>
      </c>
      <c r="O1107" s="2">
        <f t="shared" si="640"/>
        <v>2.5280898876404501E-2</v>
      </c>
      <c r="P1107" s="1">
        <v>171</v>
      </c>
      <c r="R1107" s="1">
        <v>176</v>
      </c>
      <c r="S1107" s="1">
        <v>0</v>
      </c>
      <c r="V1107" s="1">
        <v>1</v>
      </c>
      <c r="X1107" s="1">
        <v>5</v>
      </c>
      <c r="Z1107" s="49">
        <f t="shared" si="629"/>
        <v>2</v>
      </c>
      <c r="AA1107" s="1">
        <v>1</v>
      </c>
      <c r="AC1107" s="1">
        <v>0</v>
      </c>
      <c r="AF1107"/>
      <c r="AI1107" s="7">
        <f t="shared" si="647"/>
        <v>0</v>
      </c>
      <c r="AJ1107" s="7">
        <f t="shared" si="648"/>
        <v>0</v>
      </c>
      <c r="AK1107" s="7">
        <f t="shared" si="649"/>
        <v>5</v>
      </c>
      <c r="AL1107" s="7">
        <f t="shared" si="650"/>
        <v>0</v>
      </c>
      <c r="AM1107" s="2">
        <f t="shared" si="651"/>
        <v>0</v>
      </c>
      <c r="AN1107" s="2">
        <f t="shared" si="652"/>
        <v>0</v>
      </c>
      <c r="AO1107" s="2">
        <f t="shared" si="653"/>
        <v>2.8089887640449437E-3</v>
      </c>
      <c r="AP1107" s="2">
        <f t="shared" si="654"/>
        <v>0</v>
      </c>
      <c r="AR1107" t="str">
        <f t="shared" si="606"/>
        <v>Gentry</v>
      </c>
      <c r="AS1107" t="s">
        <v>2242</v>
      </c>
      <c r="AT1107" s="182">
        <v>6</v>
      </c>
      <c r="AV1107" s="98">
        <v>29</v>
      </c>
      <c r="AW1107" s="100">
        <v>75</v>
      </c>
      <c r="AX1107" s="106">
        <f t="shared" si="655"/>
        <v>29075</v>
      </c>
      <c r="AZ1107" s="7" t="s">
        <v>2975</v>
      </c>
      <c r="BA1107" t="s">
        <v>3208</v>
      </c>
      <c r="BE1107" s="1">
        <v>1</v>
      </c>
      <c r="BK1107" s="1">
        <v>1</v>
      </c>
      <c r="CC1107" s="1">
        <v>0</v>
      </c>
    </row>
    <row r="1108" spans="1:81" hidden="1" outlineLevel="1">
      <c r="A1108" t="s">
        <v>1318</v>
      </c>
      <c r="B1108" t="s">
        <v>2242</v>
      </c>
      <c r="C1108" s="1">
        <f t="shared" si="642"/>
        <v>28498</v>
      </c>
      <c r="D1108" s="7">
        <f>IF(P1108&gt;0,RANK(P1108,(P1108:R1108,S1108:AG1108)),0)</f>
        <v>2</v>
      </c>
      <c r="E1108" s="7">
        <f>IF(Q1108&gt;0,RANK(Q1108,(P1108:R1108,S1108:AG1108)),0)</f>
        <v>0</v>
      </c>
      <c r="F1108" s="7">
        <f>IF(R1108&gt;0,RANK(R1108,(P1108:R1108,S1108:AG1108)),0)</f>
        <v>1</v>
      </c>
      <c r="G1108" s="7">
        <f>IF(S1108&gt;0,RANK(S1108,(P1108:R1108,S1108:AG1108)),0)</f>
        <v>6</v>
      </c>
      <c r="H1108" s="49">
        <f t="shared" si="643"/>
        <v>6503</v>
      </c>
      <c r="I1108" s="178">
        <f t="shared" si="641"/>
        <v>0.22819145203172153</v>
      </c>
      <c r="J1108" s="2"/>
      <c r="K1108" s="2">
        <f t="shared" si="644"/>
        <v>0.38293915362481579</v>
      </c>
      <c r="L1108" s="2">
        <f t="shared" si="645"/>
        <v>0</v>
      </c>
      <c r="M1108" s="2">
        <f t="shared" si="646"/>
        <v>0.61113060565653732</v>
      </c>
      <c r="N1108" s="2">
        <f t="shared" si="639"/>
        <v>3.15811635904274E-4</v>
      </c>
      <c r="O1108" s="2">
        <f t="shared" si="640"/>
        <v>5.6144290827426216E-3</v>
      </c>
      <c r="P1108" s="1">
        <v>10913</v>
      </c>
      <c r="R1108" s="1">
        <v>17416</v>
      </c>
      <c r="S1108" s="1">
        <v>9</v>
      </c>
      <c r="V1108" s="1">
        <v>9</v>
      </c>
      <c r="X1108" s="1">
        <v>86</v>
      </c>
      <c r="Z1108" s="49">
        <f t="shared" si="629"/>
        <v>40</v>
      </c>
      <c r="AA1108" s="1">
        <v>5</v>
      </c>
      <c r="AC1108" s="1">
        <v>20</v>
      </c>
      <c r="AF1108"/>
      <c r="AI1108" s="7">
        <f t="shared" si="647"/>
        <v>0</v>
      </c>
      <c r="AJ1108" s="7">
        <f t="shared" si="648"/>
        <v>0</v>
      </c>
      <c r="AK1108" s="7">
        <f t="shared" si="649"/>
        <v>5</v>
      </c>
      <c r="AL1108" s="7">
        <f t="shared" si="650"/>
        <v>0</v>
      </c>
      <c r="AM1108" s="2">
        <f t="shared" si="651"/>
        <v>0</v>
      </c>
      <c r="AN1108" s="2">
        <f t="shared" si="652"/>
        <v>0</v>
      </c>
      <c r="AO1108" s="2">
        <f t="shared" si="653"/>
        <v>3.15811635904274E-4</v>
      </c>
      <c r="AP1108" s="2">
        <f t="shared" si="654"/>
        <v>0</v>
      </c>
      <c r="AR1108" t="str">
        <f t="shared" si="606"/>
        <v>Greene</v>
      </c>
      <c r="AS1108" t="s">
        <v>2242</v>
      </c>
      <c r="AT1108" s="182">
        <v>7</v>
      </c>
      <c r="AV1108" s="98">
        <v>29</v>
      </c>
      <c r="AW1108" s="100">
        <v>77</v>
      </c>
      <c r="AX1108" s="106">
        <f t="shared" si="655"/>
        <v>29077</v>
      </c>
      <c r="AZ1108" s="7" t="s">
        <v>2975</v>
      </c>
      <c r="BA1108" t="s">
        <v>3208</v>
      </c>
      <c r="BE1108" s="1">
        <v>12</v>
      </c>
      <c r="BK1108" s="1">
        <v>20</v>
      </c>
      <c r="CC1108" s="1">
        <v>8</v>
      </c>
    </row>
    <row r="1109" spans="1:81" hidden="1" outlineLevel="1">
      <c r="A1109" t="s">
        <v>2247</v>
      </c>
      <c r="B1109" t="s">
        <v>2242</v>
      </c>
      <c r="C1109" s="1">
        <f t="shared" si="642"/>
        <v>491</v>
      </c>
      <c r="D1109" s="7">
        <f>IF(P1109&gt;0,RANK(P1109,(P1109:R1109,S1109:AG1109)),0)</f>
        <v>2</v>
      </c>
      <c r="E1109" s="7">
        <f>IF(Q1109&gt;0,RANK(Q1109,(P1109:R1109,S1109:AG1109)),0)</f>
        <v>0</v>
      </c>
      <c r="F1109" s="7">
        <f>IF(R1109&gt;0,RANK(R1109,(P1109:R1109,S1109:AG1109)),0)</f>
        <v>1</v>
      </c>
      <c r="G1109" s="7">
        <f>IF(S1109&gt;0,RANK(S1109,(P1109:R1109,S1109:AG1109)),0)</f>
        <v>0</v>
      </c>
      <c r="H1109" s="49">
        <f t="shared" si="643"/>
        <v>43</v>
      </c>
      <c r="I1109" s="178">
        <f t="shared" si="641"/>
        <v>8.7576374745417518E-2</v>
      </c>
      <c r="J1109" s="2"/>
      <c r="K1109" s="2">
        <f t="shared" si="644"/>
        <v>0.44602851323828918</v>
      </c>
      <c r="L1109" s="2">
        <f t="shared" si="645"/>
        <v>0</v>
      </c>
      <c r="M1109" s="2">
        <f t="shared" si="646"/>
        <v>0.53360488798370675</v>
      </c>
      <c r="N1109" s="2">
        <f t="shared" si="639"/>
        <v>0</v>
      </c>
      <c r="O1109" s="2">
        <f t="shared" si="640"/>
        <v>2.0366598778004064E-2</v>
      </c>
      <c r="P1109" s="1">
        <v>219</v>
      </c>
      <c r="R1109" s="1">
        <v>262</v>
      </c>
      <c r="S1109" s="1">
        <v>0</v>
      </c>
      <c r="V1109" s="1">
        <v>3</v>
      </c>
      <c r="X1109" s="1">
        <v>4</v>
      </c>
      <c r="Z1109" s="49">
        <f t="shared" si="629"/>
        <v>2</v>
      </c>
      <c r="AA1109" s="1">
        <v>0</v>
      </c>
      <c r="AC1109" s="1">
        <v>1</v>
      </c>
      <c r="AF1109"/>
      <c r="AI1109" s="7">
        <f t="shared" si="647"/>
        <v>0</v>
      </c>
      <c r="AJ1109" s="7">
        <f t="shared" si="648"/>
        <v>0</v>
      </c>
      <c r="AK1109" s="7">
        <f t="shared" si="649"/>
        <v>4</v>
      </c>
      <c r="AL1109" s="7">
        <f t="shared" si="650"/>
        <v>0</v>
      </c>
      <c r="AM1109" s="2">
        <f t="shared" si="651"/>
        <v>0</v>
      </c>
      <c r="AN1109" s="2">
        <f t="shared" si="652"/>
        <v>0</v>
      </c>
      <c r="AO1109" s="2">
        <f t="shared" si="653"/>
        <v>6.1099796334012219E-3</v>
      </c>
      <c r="AP1109" s="2">
        <f t="shared" si="654"/>
        <v>0</v>
      </c>
      <c r="AR1109" t="str">
        <f t="shared" ref="AR1109:AR1172" si="656">A1109</f>
        <v>Grundy</v>
      </c>
      <c r="AS1109" t="s">
        <v>2242</v>
      </c>
      <c r="AT1109" s="182">
        <v>6</v>
      </c>
      <c r="AV1109" s="98">
        <v>29</v>
      </c>
      <c r="AW1109" s="100">
        <v>79</v>
      </c>
      <c r="AX1109" s="106">
        <f t="shared" si="655"/>
        <v>29079</v>
      </c>
      <c r="AZ1109" s="7" t="s">
        <v>2975</v>
      </c>
      <c r="BA1109" t="s">
        <v>3208</v>
      </c>
      <c r="BE1109" s="1">
        <v>1</v>
      </c>
      <c r="BK1109" s="1">
        <v>0</v>
      </c>
      <c r="CC1109" s="1">
        <v>1</v>
      </c>
    </row>
    <row r="1110" spans="1:81" hidden="1" outlineLevel="1">
      <c r="A1110" t="s">
        <v>1837</v>
      </c>
      <c r="B1110" t="s">
        <v>2242</v>
      </c>
      <c r="C1110" s="1">
        <f t="shared" si="642"/>
        <v>326</v>
      </c>
      <c r="D1110" s="7">
        <f>IF(P1110&gt;0,RANK(P1110,(P1110:R1110,S1110:AG1110)),0)</f>
        <v>2</v>
      </c>
      <c r="E1110" s="7">
        <f>IF(Q1110&gt;0,RANK(Q1110,(P1110:R1110,S1110:AG1110)),0)</f>
        <v>0</v>
      </c>
      <c r="F1110" s="7">
        <f>IF(R1110&gt;0,RANK(R1110,(P1110:R1110,S1110:AG1110)),0)</f>
        <v>1</v>
      </c>
      <c r="G1110" s="7">
        <f>IF(S1110&gt;0,RANK(S1110,(P1110:R1110,S1110:AG1110)),0)</f>
        <v>0</v>
      </c>
      <c r="H1110" s="49">
        <f t="shared" si="643"/>
        <v>5</v>
      </c>
      <c r="I1110" s="178">
        <f t="shared" si="641"/>
        <v>1.5337423312883436E-2</v>
      </c>
      <c r="J1110" s="2"/>
      <c r="K1110" s="2">
        <f t="shared" si="644"/>
        <v>0.48466257668711654</v>
      </c>
      <c r="L1110" s="2">
        <f t="shared" si="645"/>
        <v>0</v>
      </c>
      <c r="M1110" s="2">
        <f t="shared" si="646"/>
        <v>0.5</v>
      </c>
      <c r="N1110" s="2">
        <f t="shared" si="639"/>
        <v>0</v>
      </c>
      <c r="O1110" s="2">
        <f t="shared" si="640"/>
        <v>1.5337423312883458E-2</v>
      </c>
      <c r="P1110" s="1">
        <v>158</v>
      </c>
      <c r="R1110" s="1">
        <v>163</v>
      </c>
      <c r="S1110" s="1">
        <v>0</v>
      </c>
      <c r="V1110" s="1">
        <v>2</v>
      </c>
      <c r="X1110" s="1">
        <v>3</v>
      </c>
      <c r="Z1110" s="49">
        <f t="shared" si="629"/>
        <v>0</v>
      </c>
      <c r="AA1110" s="1">
        <v>0</v>
      </c>
      <c r="AC1110" s="1">
        <v>0</v>
      </c>
      <c r="AF1110"/>
      <c r="AI1110" s="7">
        <f t="shared" si="647"/>
        <v>0</v>
      </c>
      <c r="AJ1110" s="7">
        <f t="shared" si="648"/>
        <v>0</v>
      </c>
      <c r="AK1110" s="7">
        <f t="shared" si="649"/>
        <v>4</v>
      </c>
      <c r="AL1110" s="7">
        <f t="shared" si="650"/>
        <v>0</v>
      </c>
      <c r="AM1110" s="2">
        <f t="shared" si="651"/>
        <v>0</v>
      </c>
      <c r="AN1110" s="2">
        <f t="shared" si="652"/>
        <v>0</v>
      </c>
      <c r="AO1110" s="2">
        <f t="shared" si="653"/>
        <v>6.1349693251533744E-3</v>
      </c>
      <c r="AP1110" s="2">
        <f t="shared" si="654"/>
        <v>0</v>
      </c>
      <c r="AR1110" t="str">
        <f t="shared" si="656"/>
        <v>Harrison</v>
      </c>
      <c r="AS1110" t="s">
        <v>2242</v>
      </c>
      <c r="AT1110" s="182">
        <v>6</v>
      </c>
      <c r="AV1110" s="98">
        <v>29</v>
      </c>
      <c r="AW1110" s="100">
        <v>81</v>
      </c>
      <c r="AX1110" s="106">
        <f t="shared" si="655"/>
        <v>29081</v>
      </c>
      <c r="AZ1110" s="7" t="s">
        <v>2975</v>
      </c>
      <c r="BA1110" t="s">
        <v>3208</v>
      </c>
      <c r="BE1110" s="1">
        <v>0</v>
      </c>
      <c r="BK1110" s="1">
        <v>0</v>
      </c>
      <c r="CC1110" s="1">
        <v>0</v>
      </c>
    </row>
    <row r="1111" spans="1:81" hidden="1" outlineLevel="1">
      <c r="A1111" t="s">
        <v>2107</v>
      </c>
      <c r="B1111" t="s">
        <v>2242</v>
      </c>
      <c r="C1111" s="1">
        <f t="shared" si="642"/>
        <v>1509</v>
      </c>
      <c r="D1111" s="7">
        <f>IF(P1111&gt;0,RANK(P1111,(P1111:R1111,S1111:AG1111)),0)</f>
        <v>1</v>
      </c>
      <c r="E1111" s="7">
        <f>IF(Q1111&gt;0,RANK(Q1111,(P1111:R1111,S1111:AG1111)),0)</f>
        <v>0</v>
      </c>
      <c r="F1111" s="7">
        <f>IF(R1111&gt;0,RANK(R1111,(P1111:R1111,S1111:AG1111)),0)</f>
        <v>2</v>
      </c>
      <c r="G1111" s="7">
        <f>IF(S1111&gt;0,RANK(S1111,(P1111:R1111,S1111:AG1111)),0)</f>
        <v>7</v>
      </c>
      <c r="H1111" s="49">
        <f t="shared" si="643"/>
        <v>84</v>
      </c>
      <c r="I1111" s="178">
        <f t="shared" si="641"/>
        <v>5.5666003976143144E-2</v>
      </c>
      <c r="J1111" s="2"/>
      <c r="K1111" s="2">
        <f t="shared" si="644"/>
        <v>0.51689860834990065</v>
      </c>
      <c r="L1111" s="2">
        <f t="shared" si="645"/>
        <v>0</v>
      </c>
      <c r="M1111" s="2">
        <f t="shared" si="646"/>
        <v>0.46123260437375746</v>
      </c>
      <c r="N1111" s="2">
        <f t="shared" si="639"/>
        <v>6.6269052352551359E-4</v>
      </c>
      <c r="O1111" s="2">
        <f t="shared" si="640"/>
        <v>2.1206096752816379E-2</v>
      </c>
      <c r="P1111" s="1">
        <v>780</v>
      </c>
      <c r="R1111" s="1">
        <v>696</v>
      </c>
      <c r="S1111" s="1">
        <v>1</v>
      </c>
      <c r="V1111" s="1">
        <v>2</v>
      </c>
      <c r="X1111" s="1">
        <v>18</v>
      </c>
      <c r="Z1111" s="49">
        <f t="shared" si="629"/>
        <v>8</v>
      </c>
      <c r="AA1111" s="1">
        <v>3</v>
      </c>
      <c r="AC1111" s="1">
        <v>1</v>
      </c>
      <c r="AF1111"/>
      <c r="AI1111" s="7">
        <f t="shared" si="647"/>
        <v>0</v>
      </c>
      <c r="AJ1111" s="7">
        <f t="shared" si="648"/>
        <v>0</v>
      </c>
      <c r="AK1111" s="7">
        <f t="shared" si="649"/>
        <v>5</v>
      </c>
      <c r="AL1111" s="7">
        <f t="shared" si="650"/>
        <v>0</v>
      </c>
      <c r="AM1111" s="2">
        <f t="shared" si="651"/>
        <v>0</v>
      </c>
      <c r="AN1111" s="2">
        <f t="shared" si="652"/>
        <v>0</v>
      </c>
      <c r="AO1111" s="2">
        <f t="shared" si="653"/>
        <v>1.3253810470510272E-3</v>
      </c>
      <c r="AP1111" s="2">
        <f t="shared" si="654"/>
        <v>0</v>
      </c>
      <c r="AR1111" t="str">
        <f t="shared" si="656"/>
        <v>Henry</v>
      </c>
      <c r="AS1111" t="s">
        <v>2242</v>
      </c>
      <c r="AT1111" s="182">
        <v>4</v>
      </c>
      <c r="AV1111" s="98">
        <v>29</v>
      </c>
      <c r="AW1111" s="100">
        <v>83</v>
      </c>
      <c r="AX1111" s="106">
        <f t="shared" si="655"/>
        <v>29083</v>
      </c>
      <c r="AZ1111" s="7" t="s">
        <v>2975</v>
      </c>
      <c r="BA1111" t="s">
        <v>3208</v>
      </c>
      <c r="BE1111" s="1">
        <v>2</v>
      </c>
      <c r="BK1111" s="1">
        <v>4</v>
      </c>
      <c r="CC1111" s="1">
        <v>2</v>
      </c>
    </row>
    <row r="1112" spans="1:81" hidden="1" outlineLevel="1">
      <c r="A1112" t="s">
        <v>1793</v>
      </c>
      <c r="B1112" t="s">
        <v>2242</v>
      </c>
      <c r="C1112" s="1">
        <f t="shared" si="642"/>
        <v>684</v>
      </c>
      <c r="D1112" s="7">
        <f>IF(P1112&gt;0,RANK(P1112,(P1112:R1112,S1112:AG1112)),0)</f>
        <v>1</v>
      </c>
      <c r="E1112" s="7">
        <f>IF(Q1112&gt;0,RANK(Q1112,(P1112:R1112,S1112:AG1112)),0)</f>
        <v>0</v>
      </c>
      <c r="F1112" s="7">
        <f>IF(R1112&gt;0,RANK(R1112,(P1112:R1112,S1112:AG1112)),0)</f>
        <v>2</v>
      </c>
      <c r="G1112" s="7">
        <f>IF(S1112&gt;0,RANK(S1112,(P1112:R1112,S1112:AG1112)),0)</f>
        <v>4</v>
      </c>
      <c r="H1112" s="49">
        <f t="shared" si="643"/>
        <v>61</v>
      </c>
      <c r="I1112" s="178">
        <f t="shared" si="641"/>
        <v>8.9181286549707597E-2</v>
      </c>
      <c r="J1112" s="2"/>
      <c r="K1112" s="2">
        <f t="shared" si="644"/>
        <v>0.53801169590643272</v>
      </c>
      <c r="L1112" s="2">
        <f t="shared" si="645"/>
        <v>0</v>
      </c>
      <c r="M1112" s="2">
        <f t="shared" si="646"/>
        <v>0.44883040935672514</v>
      </c>
      <c r="N1112" s="2">
        <f t="shared" si="639"/>
        <v>4.3859649122807015E-3</v>
      </c>
      <c r="O1112" s="2">
        <f t="shared" si="640"/>
        <v>8.7719298245614447E-3</v>
      </c>
      <c r="P1112" s="1">
        <v>368</v>
      </c>
      <c r="R1112" s="1">
        <v>307</v>
      </c>
      <c r="S1112" s="1">
        <v>3</v>
      </c>
      <c r="V1112" s="1">
        <v>0</v>
      </c>
      <c r="X1112" s="1">
        <v>5</v>
      </c>
      <c r="Z1112" s="49">
        <f t="shared" si="629"/>
        <v>0</v>
      </c>
      <c r="AA1112" s="1">
        <v>0</v>
      </c>
      <c r="AC1112" s="1">
        <v>1</v>
      </c>
      <c r="AF1112"/>
      <c r="AI1112" s="7">
        <f t="shared" si="647"/>
        <v>0</v>
      </c>
      <c r="AJ1112" s="7">
        <f t="shared" si="648"/>
        <v>0</v>
      </c>
      <c r="AK1112" s="7">
        <f t="shared" si="649"/>
        <v>0</v>
      </c>
      <c r="AL1112" s="7">
        <f t="shared" si="650"/>
        <v>0</v>
      </c>
      <c r="AM1112" s="2">
        <f t="shared" si="651"/>
        <v>0</v>
      </c>
      <c r="AN1112" s="2">
        <f t="shared" si="652"/>
        <v>0</v>
      </c>
      <c r="AO1112" s="2">
        <f t="shared" si="653"/>
        <v>0</v>
      </c>
      <c r="AP1112" s="2">
        <f t="shared" si="654"/>
        <v>0</v>
      </c>
      <c r="AR1112" t="str">
        <f t="shared" si="656"/>
        <v>Hickory</v>
      </c>
      <c r="AS1112" t="s">
        <v>2242</v>
      </c>
      <c r="AT1112" s="182">
        <v>4</v>
      </c>
      <c r="AV1112" s="98">
        <v>29</v>
      </c>
      <c r="AW1112" s="100">
        <v>85</v>
      </c>
      <c r="AX1112" s="106">
        <f t="shared" si="655"/>
        <v>29085</v>
      </c>
      <c r="AZ1112" s="7" t="s">
        <v>2975</v>
      </c>
      <c r="BA1112" t="s">
        <v>3208</v>
      </c>
      <c r="BE1112" s="1">
        <v>0</v>
      </c>
      <c r="BK1112" s="1">
        <v>0</v>
      </c>
      <c r="CC1112" s="1">
        <v>0</v>
      </c>
    </row>
    <row r="1113" spans="1:81" hidden="1" outlineLevel="1">
      <c r="A1113" t="s">
        <v>927</v>
      </c>
      <c r="B1113" t="s">
        <v>2242</v>
      </c>
      <c r="C1113" s="1">
        <f t="shared" si="642"/>
        <v>245</v>
      </c>
      <c r="D1113" s="7">
        <f>IF(P1113&gt;0,RANK(P1113,(P1113:R1113,S1113:AG1113)),0)</f>
        <v>1</v>
      </c>
      <c r="E1113" s="7">
        <f>IF(Q1113&gt;0,RANK(Q1113,(P1113:R1113,S1113:AG1113)),0)</f>
        <v>0</v>
      </c>
      <c r="F1113" s="7">
        <f>IF(R1113&gt;0,RANK(R1113,(P1113:R1113,S1113:AG1113)),0)</f>
        <v>2</v>
      </c>
      <c r="G1113" s="7">
        <f>IF(S1113&gt;0,RANK(S1113,(P1113:R1113,S1113:AG1113)),0)</f>
        <v>4</v>
      </c>
      <c r="H1113" s="49">
        <f t="shared" si="643"/>
        <v>18</v>
      </c>
      <c r="I1113" s="178">
        <f t="shared" si="641"/>
        <v>7.3469387755102047E-2</v>
      </c>
      <c r="J1113" s="2"/>
      <c r="K1113" s="2">
        <f t="shared" si="644"/>
        <v>0.52244897959183678</v>
      </c>
      <c r="L1113" s="2">
        <f t="shared" si="645"/>
        <v>0</v>
      </c>
      <c r="M1113" s="2">
        <f t="shared" si="646"/>
        <v>0.44897959183673469</v>
      </c>
      <c r="N1113" s="2">
        <f t="shared" si="639"/>
        <v>4.0816326530612249E-3</v>
      </c>
      <c r="O1113" s="2">
        <f t="shared" si="640"/>
        <v>2.4489795918367301E-2</v>
      </c>
      <c r="P1113" s="1">
        <v>128</v>
      </c>
      <c r="R1113" s="1">
        <v>110</v>
      </c>
      <c r="S1113" s="1">
        <v>1</v>
      </c>
      <c r="V1113" s="1">
        <v>0</v>
      </c>
      <c r="X1113" s="1">
        <v>4</v>
      </c>
      <c r="Z1113" s="49">
        <f t="shared" si="629"/>
        <v>1</v>
      </c>
      <c r="AA1113" s="1">
        <v>0</v>
      </c>
      <c r="AC1113" s="1">
        <v>1</v>
      </c>
      <c r="AF1113"/>
      <c r="AI1113" s="7">
        <f t="shared" si="647"/>
        <v>0</v>
      </c>
      <c r="AJ1113" s="7">
        <f t="shared" si="648"/>
        <v>0</v>
      </c>
      <c r="AK1113" s="7">
        <f t="shared" si="649"/>
        <v>0</v>
      </c>
      <c r="AL1113" s="7">
        <f t="shared" si="650"/>
        <v>0</v>
      </c>
      <c r="AM1113" s="2">
        <f t="shared" si="651"/>
        <v>0</v>
      </c>
      <c r="AN1113" s="2">
        <f t="shared" si="652"/>
        <v>0</v>
      </c>
      <c r="AO1113" s="2">
        <f t="shared" si="653"/>
        <v>0</v>
      </c>
      <c r="AP1113" s="2">
        <f t="shared" si="654"/>
        <v>0</v>
      </c>
      <c r="AR1113" t="str">
        <f t="shared" si="656"/>
        <v>Holt</v>
      </c>
      <c r="AS1113" t="s">
        <v>2242</v>
      </c>
      <c r="AT1113" s="182">
        <v>6</v>
      </c>
      <c r="AV1113" s="98">
        <v>29</v>
      </c>
      <c r="AW1113" s="100">
        <v>87</v>
      </c>
      <c r="AX1113" s="106">
        <f t="shared" si="655"/>
        <v>29087</v>
      </c>
      <c r="AZ1113" s="7" t="s">
        <v>2975</v>
      </c>
      <c r="BA1113" t="s">
        <v>3208</v>
      </c>
      <c r="BE1113" s="1">
        <v>1</v>
      </c>
      <c r="BK1113" s="1">
        <v>0</v>
      </c>
      <c r="CC1113" s="1">
        <v>0</v>
      </c>
    </row>
    <row r="1114" spans="1:81" hidden="1" outlineLevel="1">
      <c r="A1114" t="s">
        <v>1143</v>
      </c>
      <c r="B1114" t="s">
        <v>2242</v>
      </c>
      <c r="C1114" s="1">
        <f t="shared" si="642"/>
        <v>848</v>
      </c>
      <c r="D1114" s="7">
        <f>IF(P1114&gt;0,RANK(P1114,(P1114:R1114,S1114:AG1114)),0)</f>
        <v>1</v>
      </c>
      <c r="E1114" s="7">
        <f>IF(Q1114&gt;0,RANK(Q1114,(P1114:R1114,S1114:AG1114)),0)</f>
        <v>0</v>
      </c>
      <c r="F1114" s="7">
        <f>IF(R1114&gt;0,RANK(R1114,(P1114:R1114,S1114:AG1114)),0)</f>
        <v>2</v>
      </c>
      <c r="G1114" s="7">
        <f>IF(S1114&gt;0,RANK(S1114,(P1114:R1114,S1114:AG1114)),0)</f>
        <v>5</v>
      </c>
      <c r="H1114" s="49">
        <f t="shared" si="643"/>
        <v>3</v>
      </c>
      <c r="I1114" s="178">
        <f t="shared" si="641"/>
        <v>3.5377358490566039E-3</v>
      </c>
      <c r="J1114" s="2"/>
      <c r="K1114" s="2">
        <f t="shared" si="644"/>
        <v>0.48702830188679247</v>
      </c>
      <c r="L1114" s="2">
        <f t="shared" si="645"/>
        <v>0</v>
      </c>
      <c r="M1114" s="2">
        <f t="shared" si="646"/>
        <v>0.48349056603773582</v>
      </c>
      <c r="N1114" s="2">
        <f t="shared" si="639"/>
        <v>2.3584905660377358E-3</v>
      </c>
      <c r="O1114" s="2">
        <f t="shared" si="640"/>
        <v>2.712264150943397E-2</v>
      </c>
      <c r="P1114" s="1">
        <v>413</v>
      </c>
      <c r="R1114" s="1">
        <v>410</v>
      </c>
      <c r="S1114" s="1">
        <v>2</v>
      </c>
      <c r="V1114" s="1">
        <v>0</v>
      </c>
      <c r="X1114" s="1">
        <v>15</v>
      </c>
      <c r="Z1114" s="49">
        <f t="shared" si="629"/>
        <v>6</v>
      </c>
      <c r="AA1114" s="1">
        <v>0</v>
      </c>
      <c r="AC1114" s="1">
        <v>2</v>
      </c>
      <c r="AF1114"/>
      <c r="AI1114" s="7">
        <f t="shared" si="647"/>
        <v>0</v>
      </c>
      <c r="AJ1114" s="7">
        <f t="shared" si="648"/>
        <v>0</v>
      </c>
      <c r="AK1114" s="7">
        <f t="shared" si="649"/>
        <v>0</v>
      </c>
      <c r="AL1114" s="7">
        <f t="shared" si="650"/>
        <v>0</v>
      </c>
      <c r="AM1114" s="2">
        <f t="shared" si="651"/>
        <v>0</v>
      </c>
      <c r="AN1114" s="2">
        <f t="shared" si="652"/>
        <v>0</v>
      </c>
      <c r="AO1114" s="2">
        <f t="shared" si="653"/>
        <v>0</v>
      </c>
      <c r="AP1114" s="2">
        <f t="shared" si="654"/>
        <v>0</v>
      </c>
      <c r="AR1114" t="str">
        <f t="shared" si="656"/>
        <v>Howard</v>
      </c>
      <c r="AS1114" t="s">
        <v>2242</v>
      </c>
      <c r="AT1114" s="182">
        <v>4</v>
      </c>
      <c r="AV1114" s="98">
        <v>29</v>
      </c>
      <c r="AW1114" s="100">
        <v>89</v>
      </c>
      <c r="AX1114" s="106">
        <f t="shared" si="655"/>
        <v>29089</v>
      </c>
      <c r="AZ1114" s="7" t="s">
        <v>2975</v>
      </c>
      <c r="BA1114" t="s">
        <v>3208</v>
      </c>
      <c r="BE1114" s="1">
        <v>4</v>
      </c>
      <c r="BK1114" s="1">
        <v>1</v>
      </c>
      <c r="CC1114" s="1">
        <v>1</v>
      </c>
    </row>
    <row r="1115" spans="1:81" hidden="1" outlineLevel="1">
      <c r="A1115" t="s">
        <v>992</v>
      </c>
      <c r="B1115" t="s">
        <v>2242</v>
      </c>
      <c r="C1115" s="1">
        <f t="shared" si="642"/>
        <v>2071</v>
      </c>
      <c r="D1115" s="7">
        <f>IF(P1115&gt;0,RANK(P1115,(P1115:R1115,S1115:AG1115)),0)</f>
        <v>2</v>
      </c>
      <c r="E1115" s="7">
        <f>IF(Q1115&gt;0,RANK(Q1115,(P1115:R1115,S1115:AG1115)),0)</f>
        <v>0</v>
      </c>
      <c r="F1115" s="7">
        <f>IF(R1115&gt;0,RANK(R1115,(P1115:R1115,S1115:AG1115)),0)</f>
        <v>1</v>
      </c>
      <c r="G1115" s="7">
        <f>IF(S1115&gt;0,RANK(S1115,(P1115:R1115,S1115:AG1115)),0)</f>
        <v>8</v>
      </c>
      <c r="H1115" s="49">
        <f t="shared" si="643"/>
        <v>376</v>
      </c>
      <c r="I1115" s="178">
        <f t="shared" si="641"/>
        <v>0.18155480444229841</v>
      </c>
      <c r="J1115" s="2"/>
      <c r="K1115" s="2">
        <f t="shared" si="644"/>
        <v>0.40222114920328345</v>
      </c>
      <c r="L1115" s="2">
        <f t="shared" si="645"/>
        <v>0</v>
      </c>
      <c r="M1115" s="2">
        <f t="shared" si="646"/>
        <v>0.58377595364558188</v>
      </c>
      <c r="N1115" s="2">
        <f t="shared" si="639"/>
        <v>4.8285852245292128E-4</v>
      </c>
      <c r="O1115" s="2">
        <f t="shared" si="640"/>
        <v>1.3520038628681754E-2</v>
      </c>
      <c r="P1115" s="1">
        <v>833</v>
      </c>
      <c r="R1115" s="1">
        <v>1209</v>
      </c>
      <c r="S1115" s="1">
        <v>1</v>
      </c>
      <c r="V1115" s="1">
        <v>2</v>
      </c>
      <c r="X1115" s="1">
        <v>13</v>
      </c>
      <c r="Z1115" s="49">
        <f t="shared" si="629"/>
        <v>9</v>
      </c>
      <c r="AA1115" s="1">
        <v>2</v>
      </c>
      <c r="AC1115" s="1">
        <v>2</v>
      </c>
      <c r="AF1115"/>
      <c r="AI1115" s="7">
        <f t="shared" si="647"/>
        <v>0</v>
      </c>
      <c r="AJ1115" s="7">
        <f t="shared" si="648"/>
        <v>0</v>
      </c>
      <c r="AK1115" s="7">
        <f t="shared" si="649"/>
        <v>5</v>
      </c>
      <c r="AL1115" s="7">
        <f t="shared" si="650"/>
        <v>0</v>
      </c>
      <c r="AM1115" s="2">
        <f t="shared" si="651"/>
        <v>0</v>
      </c>
      <c r="AN1115" s="2">
        <f t="shared" si="652"/>
        <v>0</v>
      </c>
      <c r="AO1115" s="2">
        <f t="shared" si="653"/>
        <v>9.6571704490584255E-4</v>
      </c>
      <c r="AP1115" s="2">
        <f t="shared" si="654"/>
        <v>0</v>
      </c>
      <c r="AR1115" t="str">
        <f t="shared" si="656"/>
        <v>Howell</v>
      </c>
      <c r="AS1115" t="s">
        <v>2242</v>
      </c>
      <c r="AT1115" s="182">
        <v>8</v>
      </c>
      <c r="AV1115" s="98">
        <v>29</v>
      </c>
      <c r="AW1115" s="100">
        <v>91</v>
      </c>
      <c r="AX1115" s="106">
        <f t="shared" si="655"/>
        <v>29091</v>
      </c>
      <c r="AZ1115" s="7" t="s">
        <v>2975</v>
      </c>
      <c r="BA1115" t="s">
        <v>3208</v>
      </c>
      <c r="BE1115" s="1">
        <v>0</v>
      </c>
      <c r="BK1115" s="1">
        <v>7</v>
      </c>
      <c r="CC1115" s="1">
        <v>2</v>
      </c>
    </row>
    <row r="1116" spans="1:81" hidden="1" outlineLevel="1">
      <c r="A1116" t="s">
        <v>993</v>
      </c>
      <c r="B1116" t="s">
        <v>2242</v>
      </c>
      <c r="C1116" s="1">
        <f t="shared" si="642"/>
        <v>797</v>
      </c>
      <c r="D1116" s="7">
        <f>IF(P1116&gt;0,RANK(P1116,(P1116:R1116,S1116:AG1116)),0)</f>
        <v>2</v>
      </c>
      <c r="E1116" s="7">
        <f>IF(Q1116&gt;0,RANK(Q1116,(P1116:R1116,S1116:AG1116)),0)</f>
        <v>0</v>
      </c>
      <c r="F1116" s="7">
        <f>IF(R1116&gt;0,RANK(R1116,(P1116:R1116,S1116:AG1116)),0)</f>
        <v>1</v>
      </c>
      <c r="G1116" s="7">
        <f>IF(S1116&gt;0,RANK(S1116,(P1116:R1116,S1116:AG1116)),0)</f>
        <v>5</v>
      </c>
      <c r="H1116" s="49">
        <f t="shared" si="643"/>
        <v>77</v>
      </c>
      <c r="I1116" s="178">
        <f t="shared" si="641"/>
        <v>9.6612296110414053E-2</v>
      </c>
      <c r="J1116" s="2"/>
      <c r="K1116" s="2">
        <f t="shared" si="644"/>
        <v>0.43789209535759099</v>
      </c>
      <c r="L1116" s="2">
        <f t="shared" si="645"/>
        <v>0</v>
      </c>
      <c r="M1116" s="2">
        <f t="shared" si="646"/>
        <v>0.53450439146800499</v>
      </c>
      <c r="N1116" s="2">
        <f t="shared" si="639"/>
        <v>5.018820577164366E-3</v>
      </c>
      <c r="O1116" s="2">
        <f t="shared" si="640"/>
        <v>2.258469259723965E-2</v>
      </c>
      <c r="P1116" s="1">
        <v>349</v>
      </c>
      <c r="R1116" s="1">
        <v>426</v>
      </c>
      <c r="S1116" s="1">
        <v>4</v>
      </c>
      <c r="V1116" s="1">
        <v>1</v>
      </c>
      <c r="X1116" s="1">
        <v>9</v>
      </c>
      <c r="Z1116" s="49">
        <f t="shared" si="629"/>
        <v>6</v>
      </c>
      <c r="AA1116" s="1">
        <v>0</v>
      </c>
      <c r="AC1116" s="1">
        <v>2</v>
      </c>
      <c r="AF1116"/>
      <c r="AI1116" s="7">
        <f t="shared" si="647"/>
        <v>0</v>
      </c>
      <c r="AJ1116" s="7">
        <f t="shared" si="648"/>
        <v>0</v>
      </c>
      <c r="AK1116" s="7">
        <f t="shared" si="649"/>
        <v>6</v>
      </c>
      <c r="AL1116" s="7">
        <f t="shared" si="650"/>
        <v>0</v>
      </c>
      <c r="AM1116" s="2">
        <f t="shared" si="651"/>
        <v>0</v>
      </c>
      <c r="AN1116" s="2">
        <f t="shared" si="652"/>
        <v>0</v>
      </c>
      <c r="AO1116" s="2">
        <f t="shared" si="653"/>
        <v>1.2547051442910915E-3</v>
      </c>
      <c r="AP1116" s="2">
        <f t="shared" si="654"/>
        <v>0</v>
      </c>
      <c r="AR1116" t="str">
        <f t="shared" si="656"/>
        <v>Iron</v>
      </c>
      <c r="AS1116" t="s">
        <v>2242</v>
      </c>
      <c r="AT1116" s="182">
        <v>8</v>
      </c>
      <c r="AV1116" s="98">
        <v>29</v>
      </c>
      <c r="AW1116" s="100">
        <v>93</v>
      </c>
      <c r="AX1116" s="106">
        <f t="shared" si="655"/>
        <v>29093</v>
      </c>
      <c r="AZ1116" s="7" t="s">
        <v>2975</v>
      </c>
      <c r="BA1116" t="s">
        <v>3208</v>
      </c>
      <c r="BE1116" s="1">
        <v>1</v>
      </c>
      <c r="BK1116" s="1">
        <v>5</v>
      </c>
      <c r="CC1116" s="1">
        <v>0</v>
      </c>
    </row>
    <row r="1117" spans="1:81" hidden="1" outlineLevel="1">
      <c r="A1117" t="s">
        <v>3035</v>
      </c>
      <c r="B1117" t="s">
        <v>2242</v>
      </c>
      <c r="C1117" s="1">
        <f t="shared" si="642"/>
        <v>93301</v>
      </c>
      <c r="D1117" s="7">
        <f>IF(P1117&gt;0,RANK(P1117,(P1117:R1117,S1117:AG1117)),0)</f>
        <v>1</v>
      </c>
      <c r="E1117" s="7">
        <f>IF(Q1117&gt;0,RANK(Q1117,(P1117:R1117,S1117:AG1117)),0)</f>
        <v>0</v>
      </c>
      <c r="F1117" s="7">
        <f>IF(R1117&gt;0,RANK(R1117,(P1117:R1117,S1117:AG1117)),0)</f>
        <v>2</v>
      </c>
      <c r="G1117" s="7">
        <f>IF(S1117&gt;0,RANK(S1117,(P1117:R1117,S1117:AG1117)),0)</f>
        <v>6</v>
      </c>
      <c r="H1117" s="49">
        <f t="shared" si="643"/>
        <v>6008</v>
      </c>
      <c r="I1117" s="178">
        <f t="shared" si="641"/>
        <v>6.4393736401539101E-2</v>
      </c>
      <c r="J1117" s="2"/>
      <c r="K1117" s="2">
        <f t="shared" si="644"/>
        <v>0.52874031360864304</v>
      </c>
      <c r="L1117" s="2">
        <f t="shared" si="645"/>
        <v>0</v>
      </c>
      <c r="M1117" s="2">
        <f t="shared" si="646"/>
        <v>0.46434657720710387</v>
      </c>
      <c r="N1117" s="2">
        <f t="shared" si="639"/>
        <v>4.8230994308742672E-4</v>
      </c>
      <c r="O1117" s="2">
        <f t="shared" si="640"/>
        <v>6.4307992411656587E-3</v>
      </c>
      <c r="P1117" s="1">
        <v>49332</v>
      </c>
      <c r="R1117" s="1">
        <v>43324</v>
      </c>
      <c r="S1117" s="1">
        <v>45</v>
      </c>
      <c r="V1117" s="1">
        <v>35</v>
      </c>
      <c r="X1117" s="1">
        <v>378</v>
      </c>
      <c r="Z1117" s="49">
        <f t="shared" si="629"/>
        <v>112</v>
      </c>
      <c r="AA1117" s="1">
        <v>25</v>
      </c>
      <c r="AC1117" s="1">
        <v>50</v>
      </c>
      <c r="AF1117"/>
      <c r="AI1117" s="7">
        <f t="shared" si="647"/>
        <v>0</v>
      </c>
      <c r="AJ1117" s="7">
        <f t="shared" si="648"/>
        <v>0</v>
      </c>
      <c r="AK1117" s="7">
        <f t="shared" si="649"/>
        <v>6</v>
      </c>
      <c r="AL1117" s="7">
        <f t="shared" si="650"/>
        <v>0</v>
      </c>
      <c r="AM1117" s="2">
        <f t="shared" si="651"/>
        <v>0</v>
      </c>
      <c r="AN1117" s="2">
        <f t="shared" si="652"/>
        <v>0</v>
      </c>
      <c r="AO1117" s="2">
        <f t="shared" si="653"/>
        <v>3.7512995573466522E-4</v>
      </c>
      <c r="AP1117" s="2">
        <f t="shared" si="654"/>
        <v>0</v>
      </c>
      <c r="AR1117" t="str">
        <f t="shared" si="656"/>
        <v>Jackson</v>
      </c>
      <c r="AS1117" t="s">
        <v>2242</v>
      </c>
      <c r="AT1117" s="182"/>
      <c r="AV1117" s="98">
        <v>29</v>
      </c>
      <c r="AW1117" s="100">
        <v>95</v>
      </c>
      <c r="AX1117" s="106">
        <f t="shared" si="655"/>
        <v>29095</v>
      </c>
      <c r="AZ1117" s="7" t="s">
        <v>2975</v>
      </c>
      <c r="BA1117" t="s">
        <v>3208</v>
      </c>
      <c r="BE1117" s="1">
        <v>43</v>
      </c>
      <c r="BK1117" s="1">
        <v>49</v>
      </c>
      <c r="CC1117" s="1">
        <v>20</v>
      </c>
    </row>
    <row r="1118" spans="1:81" hidden="1" outlineLevel="1">
      <c r="A1118" t="s">
        <v>1351</v>
      </c>
      <c r="B1118" t="s">
        <v>2242</v>
      </c>
      <c r="C1118" s="1">
        <f t="shared" si="642"/>
        <v>6174</v>
      </c>
      <c r="D1118" s="7">
        <f>IF(P1118&gt;0,RANK(P1118,(P1118:R1118,S1118:AG1118)),0)</f>
        <v>2</v>
      </c>
      <c r="E1118" s="7">
        <f>IF(Q1118&gt;0,RANK(Q1118,(P1118:R1118,S1118:AG1118)),0)</f>
        <v>0</v>
      </c>
      <c r="F1118" s="7">
        <f>IF(R1118&gt;0,RANK(R1118,(P1118:R1118,S1118:AG1118)),0)</f>
        <v>1</v>
      </c>
      <c r="G1118" s="7">
        <f>IF(S1118&gt;0,RANK(S1118,(P1118:R1118,S1118:AG1118)),0)</f>
        <v>6</v>
      </c>
      <c r="H1118" s="49">
        <f t="shared" si="643"/>
        <v>1538</v>
      </c>
      <c r="I1118" s="178">
        <f t="shared" si="641"/>
        <v>0.2491091674765144</v>
      </c>
      <c r="J1118" s="2"/>
      <c r="K1118" s="2">
        <f t="shared" si="644"/>
        <v>0.37107223841917719</v>
      </c>
      <c r="L1118" s="2">
        <f t="shared" si="645"/>
        <v>0</v>
      </c>
      <c r="M1118" s="2">
        <f t="shared" si="646"/>
        <v>0.6201814058956916</v>
      </c>
      <c r="N1118" s="2">
        <f t="shared" si="639"/>
        <v>4.8590864917395527E-4</v>
      </c>
      <c r="O1118" s="2">
        <f t="shared" si="640"/>
        <v>8.2604470359573124E-3</v>
      </c>
      <c r="P1118" s="1">
        <v>2291</v>
      </c>
      <c r="R1118" s="1">
        <v>3829</v>
      </c>
      <c r="S1118" s="1">
        <v>3</v>
      </c>
      <c r="V1118" s="1">
        <v>3</v>
      </c>
      <c r="X1118" s="1">
        <v>29</v>
      </c>
      <c r="Z1118" s="49">
        <f t="shared" si="629"/>
        <v>12</v>
      </c>
      <c r="AA1118" s="1">
        <v>3</v>
      </c>
      <c r="AC1118" s="1">
        <v>4</v>
      </c>
      <c r="AF1118"/>
      <c r="AI1118" s="7">
        <f t="shared" si="647"/>
        <v>0</v>
      </c>
      <c r="AJ1118" s="7">
        <f t="shared" si="648"/>
        <v>0</v>
      </c>
      <c r="AK1118" s="7">
        <f t="shared" si="649"/>
        <v>5</v>
      </c>
      <c r="AL1118" s="7">
        <f t="shared" si="650"/>
        <v>0</v>
      </c>
      <c r="AM1118" s="2">
        <f t="shared" si="651"/>
        <v>0</v>
      </c>
      <c r="AN1118" s="2">
        <f t="shared" si="652"/>
        <v>0</v>
      </c>
      <c r="AO1118" s="2">
        <f t="shared" si="653"/>
        <v>4.8590864917395527E-4</v>
      </c>
      <c r="AP1118" s="2">
        <f t="shared" si="654"/>
        <v>0</v>
      </c>
      <c r="AR1118" t="str">
        <f t="shared" si="656"/>
        <v>Jasper</v>
      </c>
      <c r="AS1118" t="s">
        <v>2242</v>
      </c>
      <c r="AT1118" s="182">
        <v>7</v>
      </c>
      <c r="AV1118" s="98">
        <v>29</v>
      </c>
      <c r="AW1118" s="100">
        <v>97</v>
      </c>
      <c r="AX1118" s="106">
        <f t="shared" si="655"/>
        <v>29097</v>
      </c>
      <c r="AZ1118" s="7" t="s">
        <v>2975</v>
      </c>
      <c r="BA1118" t="s">
        <v>3208</v>
      </c>
      <c r="BE1118" s="1">
        <v>3</v>
      </c>
      <c r="BK1118" s="1">
        <v>5</v>
      </c>
      <c r="CC1118" s="1">
        <v>4</v>
      </c>
    </row>
    <row r="1119" spans="1:81" hidden="1" outlineLevel="1">
      <c r="A1119" t="s">
        <v>2481</v>
      </c>
      <c r="B1119" t="s">
        <v>2242</v>
      </c>
      <c r="C1119" s="1">
        <f t="shared" si="642"/>
        <v>21891</v>
      </c>
      <c r="D1119" s="7">
        <f>IF(P1119&gt;0,RANK(P1119,(P1119:R1119,S1119:AG1119)),0)</f>
        <v>2</v>
      </c>
      <c r="E1119" s="7">
        <f>IF(Q1119&gt;0,RANK(Q1119,(P1119:R1119,S1119:AG1119)),0)</f>
        <v>0</v>
      </c>
      <c r="F1119" s="7">
        <f>IF(R1119&gt;0,RANK(R1119,(P1119:R1119,S1119:AG1119)),0)</f>
        <v>1</v>
      </c>
      <c r="G1119" s="7">
        <f>IF(S1119&gt;0,RANK(S1119,(P1119:R1119,S1119:AG1119)),0)</f>
        <v>5</v>
      </c>
      <c r="H1119" s="49">
        <f t="shared" si="643"/>
        <v>2222</v>
      </c>
      <c r="I1119" s="178">
        <f t="shared" si="641"/>
        <v>0.10150290073546206</v>
      </c>
      <c r="J1119" s="2"/>
      <c r="K1119" s="2">
        <f t="shared" si="644"/>
        <v>0.44164268420812208</v>
      </c>
      <c r="L1119" s="2">
        <f t="shared" si="645"/>
        <v>0</v>
      </c>
      <c r="M1119" s="2">
        <f t="shared" si="646"/>
        <v>0.54314558494358411</v>
      </c>
      <c r="N1119" s="2">
        <f t="shared" si="639"/>
        <v>7.3089397469279613E-4</v>
      </c>
      <c r="O1119" s="2">
        <f t="shared" si="640"/>
        <v>1.4480836873601062E-2</v>
      </c>
      <c r="P1119" s="1">
        <v>9668</v>
      </c>
      <c r="R1119" s="1">
        <v>11890</v>
      </c>
      <c r="S1119" s="1">
        <v>16</v>
      </c>
      <c r="V1119" s="1">
        <v>13</v>
      </c>
      <c r="X1119" s="1">
        <v>215</v>
      </c>
      <c r="Z1119" s="49">
        <f t="shared" si="629"/>
        <v>64</v>
      </c>
      <c r="AA1119" s="1">
        <v>12</v>
      </c>
      <c r="AC1119" s="1">
        <v>13</v>
      </c>
      <c r="AF1119"/>
      <c r="AI1119" s="7">
        <f t="shared" si="647"/>
        <v>0</v>
      </c>
      <c r="AJ1119" s="7">
        <f t="shared" si="648"/>
        <v>0</v>
      </c>
      <c r="AK1119" s="7">
        <f t="shared" si="649"/>
        <v>6</v>
      </c>
      <c r="AL1119" s="7">
        <f t="shared" si="650"/>
        <v>0</v>
      </c>
      <c r="AM1119" s="2">
        <f t="shared" si="651"/>
        <v>0</v>
      </c>
      <c r="AN1119" s="2">
        <f t="shared" si="652"/>
        <v>0</v>
      </c>
      <c r="AO1119" s="2">
        <f t="shared" si="653"/>
        <v>5.9385135443789684E-4</v>
      </c>
      <c r="AP1119" s="2">
        <f t="shared" si="654"/>
        <v>0</v>
      </c>
      <c r="AR1119" t="str">
        <f t="shared" si="656"/>
        <v>Jefferson</v>
      </c>
      <c r="AS1119" t="s">
        <v>2242</v>
      </c>
      <c r="AT1119" s="182"/>
      <c r="AV1119" s="98">
        <v>29</v>
      </c>
      <c r="AW1119" s="100">
        <v>99</v>
      </c>
      <c r="AX1119" s="106">
        <f t="shared" si="655"/>
        <v>29099</v>
      </c>
      <c r="AZ1119" s="7" t="s">
        <v>2975</v>
      </c>
      <c r="BA1119" t="s">
        <v>3208</v>
      </c>
      <c r="BE1119" s="1">
        <v>21</v>
      </c>
      <c r="BK1119" s="1">
        <v>29</v>
      </c>
      <c r="CC1119" s="1">
        <v>14</v>
      </c>
    </row>
    <row r="1120" spans="1:81" hidden="1" outlineLevel="1">
      <c r="A1120" t="s">
        <v>1964</v>
      </c>
      <c r="B1120" t="s">
        <v>2242</v>
      </c>
      <c r="C1120" s="1">
        <f t="shared" si="642"/>
        <v>3462</v>
      </c>
      <c r="D1120" s="7">
        <f>IF(P1120&gt;0,RANK(P1120,(P1120:R1120,S1120:AG1120)),0)</f>
        <v>2</v>
      </c>
      <c r="E1120" s="7">
        <f>IF(Q1120&gt;0,RANK(Q1120,(P1120:R1120,S1120:AG1120)),0)</f>
        <v>0</v>
      </c>
      <c r="F1120" s="7">
        <f>IF(R1120&gt;0,RANK(R1120,(P1120:R1120,S1120:AG1120)),0)</f>
        <v>1</v>
      </c>
      <c r="G1120" s="7">
        <f>IF(S1120&gt;0,RANK(S1120,(P1120:R1120,S1120:AG1120)),0)</f>
        <v>7</v>
      </c>
      <c r="H1120" s="49">
        <f t="shared" si="643"/>
        <v>471</v>
      </c>
      <c r="I1120" s="178">
        <f t="shared" si="641"/>
        <v>0.13604852686308491</v>
      </c>
      <c r="J1120" s="2"/>
      <c r="K1120" s="2">
        <f t="shared" si="644"/>
        <v>0.42547660311958407</v>
      </c>
      <c r="L1120" s="2">
        <f t="shared" si="645"/>
        <v>0</v>
      </c>
      <c r="M1120" s="2">
        <f t="shared" si="646"/>
        <v>0.56152512998266901</v>
      </c>
      <c r="N1120" s="2">
        <f t="shared" si="639"/>
        <v>5.7770075101097628E-4</v>
      </c>
      <c r="O1120" s="2">
        <f t="shared" si="640"/>
        <v>1.2420566146735992E-2</v>
      </c>
      <c r="P1120" s="1">
        <v>1473</v>
      </c>
      <c r="R1120" s="1">
        <v>1944</v>
      </c>
      <c r="S1120" s="1">
        <v>2</v>
      </c>
      <c r="V1120" s="1">
        <v>2</v>
      </c>
      <c r="X1120" s="1">
        <v>27</v>
      </c>
      <c r="Z1120" s="49">
        <f t="shared" si="629"/>
        <v>6</v>
      </c>
      <c r="AA1120" s="1">
        <v>5</v>
      </c>
      <c r="AC1120" s="1">
        <v>3</v>
      </c>
      <c r="AF1120"/>
      <c r="AI1120" s="7">
        <f t="shared" si="647"/>
        <v>0</v>
      </c>
      <c r="AJ1120" s="7">
        <f t="shared" si="648"/>
        <v>0</v>
      </c>
      <c r="AK1120" s="7">
        <f t="shared" si="649"/>
        <v>5</v>
      </c>
      <c r="AL1120" s="7">
        <f t="shared" si="650"/>
        <v>0</v>
      </c>
      <c r="AM1120" s="2">
        <f t="shared" si="651"/>
        <v>0</v>
      </c>
      <c r="AN1120" s="2">
        <f t="shared" si="652"/>
        <v>0</v>
      </c>
      <c r="AO1120" s="2">
        <f t="shared" si="653"/>
        <v>5.7770075101097628E-4</v>
      </c>
      <c r="AP1120" s="2">
        <f t="shared" si="654"/>
        <v>0</v>
      </c>
      <c r="AR1120" t="str">
        <f t="shared" si="656"/>
        <v>Johnson</v>
      </c>
      <c r="AS1120" t="s">
        <v>2242</v>
      </c>
      <c r="AT1120" s="182">
        <v>4</v>
      </c>
      <c r="AV1120" s="98">
        <v>29</v>
      </c>
      <c r="AW1120" s="100">
        <v>101</v>
      </c>
      <c r="AX1120" s="106">
        <f t="shared" si="655"/>
        <v>29101</v>
      </c>
      <c r="AZ1120" s="7" t="s">
        <v>2975</v>
      </c>
      <c r="BA1120" t="s">
        <v>3208</v>
      </c>
      <c r="BE1120" s="1">
        <v>2</v>
      </c>
      <c r="BK1120" s="1">
        <v>4</v>
      </c>
      <c r="CC1120" s="1">
        <v>0</v>
      </c>
    </row>
    <row r="1121" spans="1:81" hidden="1" outlineLevel="1">
      <c r="A1121" t="s">
        <v>794</v>
      </c>
      <c r="B1121" t="s">
        <v>2242</v>
      </c>
      <c r="C1121" s="1">
        <f t="shared" si="642"/>
        <v>236</v>
      </c>
      <c r="D1121" s="7">
        <f>IF(P1121&gt;0,RANK(P1121,(P1121:R1121,S1121:AG1121)),0)</f>
        <v>1</v>
      </c>
      <c r="E1121" s="7">
        <f>IF(Q1121&gt;0,RANK(Q1121,(P1121:R1121,S1121:AG1121)),0)</f>
        <v>0</v>
      </c>
      <c r="F1121" s="7">
        <f>IF(R1121&gt;0,RANK(R1121,(P1121:R1121,S1121:AG1121)),0)</f>
        <v>2</v>
      </c>
      <c r="G1121" s="7">
        <f>IF(S1121&gt;0,RANK(S1121,(P1121:R1121,S1121:AG1121)),0)</f>
        <v>0</v>
      </c>
      <c r="H1121" s="49">
        <f t="shared" si="643"/>
        <v>40</v>
      </c>
      <c r="I1121" s="178">
        <f t="shared" si="641"/>
        <v>0.16949152542372881</v>
      </c>
      <c r="J1121" s="2"/>
      <c r="K1121" s="2">
        <f t="shared" si="644"/>
        <v>0.56779661016949157</v>
      </c>
      <c r="L1121" s="2">
        <f t="shared" si="645"/>
        <v>0</v>
      </c>
      <c r="M1121" s="2">
        <f t="shared" si="646"/>
        <v>0.39830508474576271</v>
      </c>
      <c r="N1121" s="2">
        <f t="shared" si="639"/>
        <v>0</v>
      </c>
      <c r="O1121" s="2">
        <f t="shared" si="640"/>
        <v>3.3898305084745728E-2</v>
      </c>
      <c r="P1121" s="1">
        <v>134</v>
      </c>
      <c r="R1121" s="1">
        <v>94</v>
      </c>
      <c r="S1121" s="1">
        <v>0</v>
      </c>
      <c r="V1121" s="1">
        <v>0</v>
      </c>
      <c r="X1121" s="1">
        <v>6</v>
      </c>
      <c r="Z1121" s="49">
        <f t="shared" si="629"/>
        <v>2</v>
      </c>
      <c r="AA1121" s="1">
        <v>0</v>
      </c>
      <c r="AC1121" s="1">
        <v>0</v>
      </c>
      <c r="AF1121"/>
      <c r="AI1121" s="7">
        <f t="shared" si="647"/>
        <v>0</v>
      </c>
      <c r="AJ1121" s="7">
        <f t="shared" si="648"/>
        <v>0</v>
      </c>
      <c r="AK1121" s="7">
        <f t="shared" si="649"/>
        <v>0</v>
      </c>
      <c r="AL1121" s="7">
        <f t="shared" si="650"/>
        <v>0</v>
      </c>
      <c r="AM1121" s="2">
        <f t="shared" si="651"/>
        <v>0</v>
      </c>
      <c r="AN1121" s="2">
        <f t="shared" si="652"/>
        <v>0</v>
      </c>
      <c r="AO1121" s="2">
        <f t="shared" si="653"/>
        <v>0</v>
      </c>
      <c r="AP1121" s="2">
        <f t="shared" si="654"/>
        <v>0</v>
      </c>
      <c r="AR1121" t="str">
        <f t="shared" si="656"/>
        <v>Knox</v>
      </c>
      <c r="AS1121" t="s">
        <v>2242</v>
      </c>
      <c r="AT1121" s="182">
        <v>6</v>
      </c>
      <c r="AV1121" s="98">
        <v>29</v>
      </c>
      <c r="AW1121" s="100">
        <v>103</v>
      </c>
      <c r="AX1121" s="106">
        <f t="shared" si="655"/>
        <v>29103</v>
      </c>
      <c r="AZ1121" s="7" t="s">
        <v>2975</v>
      </c>
      <c r="BA1121" t="s">
        <v>3208</v>
      </c>
      <c r="BE1121" s="1">
        <v>2</v>
      </c>
      <c r="BK1121" s="1">
        <v>0</v>
      </c>
      <c r="CC1121" s="1">
        <v>0</v>
      </c>
    </row>
    <row r="1122" spans="1:81" hidden="1" outlineLevel="1">
      <c r="A1122" t="s">
        <v>1463</v>
      </c>
      <c r="B1122" t="s">
        <v>2242</v>
      </c>
      <c r="C1122" s="1">
        <f t="shared" si="642"/>
        <v>1692</v>
      </c>
      <c r="D1122" s="7">
        <f>IF(P1122&gt;0,RANK(P1122,(P1122:R1122,S1122:AG1122)),0)</f>
        <v>2</v>
      </c>
      <c r="E1122" s="7">
        <f>IF(Q1122&gt;0,RANK(Q1122,(P1122:R1122,S1122:AG1122)),0)</f>
        <v>0</v>
      </c>
      <c r="F1122" s="7">
        <f>IF(R1122&gt;0,RANK(R1122,(P1122:R1122,S1122:AG1122)),0)</f>
        <v>1</v>
      </c>
      <c r="G1122" s="7">
        <f>IF(S1122&gt;0,RANK(S1122,(P1122:R1122,S1122:AG1122)),0)</f>
        <v>5</v>
      </c>
      <c r="H1122" s="49">
        <f t="shared" si="643"/>
        <v>190</v>
      </c>
      <c r="I1122" s="178">
        <f t="shared" si="641"/>
        <v>0.11229314420803782</v>
      </c>
      <c r="J1122" s="2"/>
      <c r="K1122" s="2">
        <f t="shared" si="644"/>
        <v>0.43557919621749408</v>
      </c>
      <c r="L1122" s="2">
        <f t="shared" si="645"/>
        <v>0</v>
      </c>
      <c r="M1122" s="2">
        <f t="shared" si="646"/>
        <v>0.5478723404255319</v>
      </c>
      <c r="N1122" s="2">
        <f t="shared" si="639"/>
        <v>1.1820330969267139E-3</v>
      </c>
      <c r="O1122" s="2">
        <f t="shared" si="640"/>
        <v>1.5366430260047305E-2</v>
      </c>
      <c r="P1122" s="1">
        <v>737</v>
      </c>
      <c r="R1122" s="1">
        <v>927</v>
      </c>
      <c r="S1122" s="1">
        <v>2</v>
      </c>
      <c r="V1122" s="1">
        <v>0</v>
      </c>
      <c r="X1122" s="1">
        <v>16</v>
      </c>
      <c r="Z1122" s="49">
        <f t="shared" si="629"/>
        <v>6</v>
      </c>
      <c r="AA1122" s="1">
        <v>2</v>
      </c>
      <c r="AC1122" s="1">
        <v>2</v>
      </c>
      <c r="AF1122"/>
      <c r="AI1122" s="7">
        <f t="shared" si="647"/>
        <v>0</v>
      </c>
      <c r="AJ1122" s="7">
        <f t="shared" si="648"/>
        <v>0</v>
      </c>
      <c r="AK1122" s="7">
        <f t="shared" si="649"/>
        <v>0</v>
      </c>
      <c r="AL1122" s="7">
        <f t="shared" si="650"/>
        <v>0</v>
      </c>
      <c r="AM1122" s="2">
        <f t="shared" si="651"/>
        <v>0</v>
      </c>
      <c r="AN1122" s="2">
        <f t="shared" si="652"/>
        <v>0</v>
      </c>
      <c r="AO1122" s="2">
        <f t="shared" si="653"/>
        <v>0</v>
      </c>
      <c r="AP1122" s="2">
        <f t="shared" si="654"/>
        <v>0</v>
      </c>
      <c r="AR1122" t="str">
        <f t="shared" si="656"/>
        <v>Laclede</v>
      </c>
      <c r="AS1122" t="s">
        <v>2242</v>
      </c>
      <c r="AT1122" s="182">
        <v>4</v>
      </c>
      <c r="AV1122" s="98">
        <v>29</v>
      </c>
      <c r="AW1122" s="100">
        <v>105</v>
      </c>
      <c r="AX1122" s="106">
        <f t="shared" si="655"/>
        <v>29105</v>
      </c>
      <c r="AZ1122" s="7" t="s">
        <v>2975</v>
      </c>
      <c r="BA1122" t="s">
        <v>3208</v>
      </c>
      <c r="BE1122" s="1">
        <v>3</v>
      </c>
      <c r="BK1122" s="1">
        <v>2</v>
      </c>
      <c r="CC1122" s="1">
        <v>1</v>
      </c>
    </row>
    <row r="1123" spans="1:81" hidden="1" outlineLevel="1">
      <c r="A1123" t="s">
        <v>1301</v>
      </c>
      <c r="B1123" t="s">
        <v>2242</v>
      </c>
      <c r="C1123" s="1">
        <f t="shared" si="642"/>
        <v>2538</v>
      </c>
      <c r="D1123" s="7">
        <f>IF(P1123&gt;0,RANK(P1123,(P1123:R1123,S1123:AG1123)),0)</f>
        <v>2</v>
      </c>
      <c r="E1123" s="7">
        <f>IF(Q1123&gt;0,RANK(Q1123,(P1123:R1123,S1123:AG1123)),0)</f>
        <v>0</v>
      </c>
      <c r="F1123" s="7">
        <f>IF(R1123&gt;0,RANK(R1123,(P1123:R1123,S1123:AG1123)),0)</f>
        <v>1</v>
      </c>
      <c r="G1123" s="7">
        <f>IF(S1123&gt;0,RANK(S1123,(P1123:R1123,S1123:AG1123)),0)</f>
        <v>8</v>
      </c>
      <c r="H1123" s="49">
        <f t="shared" si="643"/>
        <v>151</v>
      </c>
      <c r="I1123" s="178">
        <f t="shared" si="641"/>
        <v>5.9495665878644605E-2</v>
      </c>
      <c r="J1123" s="2"/>
      <c r="K1123" s="2">
        <f t="shared" si="644"/>
        <v>0.46217494089834515</v>
      </c>
      <c r="L1123" s="2">
        <f t="shared" si="645"/>
        <v>0</v>
      </c>
      <c r="M1123" s="2">
        <f t="shared" si="646"/>
        <v>0.52167060677698973</v>
      </c>
      <c r="N1123" s="2">
        <f t="shared" si="639"/>
        <v>3.9401103230890468E-4</v>
      </c>
      <c r="O1123" s="2">
        <f t="shared" si="640"/>
        <v>1.5760441292356264E-2</v>
      </c>
      <c r="P1123" s="1">
        <v>1173</v>
      </c>
      <c r="R1123" s="1">
        <v>1324</v>
      </c>
      <c r="S1123" s="1">
        <v>1</v>
      </c>
      <c r="V1123" s="1">
        <v>5</v>
      </c>
      <c r="X1123" s="1">
        <v>21</v>
      </c>
      <c r="Z1123" s="49">
        <f t="shared" si="629"/>
        <v>10</v>
      </c>
      <c r="AA1123" s="1">
        <v>2</v>
      </c>
      <c r="AC1123" s="1">
        <v>2</v>
      </c>
      <c r="AF1123"/>
      <c r="AI1123" s="7">
        <f t="shared" si="647"/>
        <v>0</v>
      </c>
      <c r="AJ1123" s="7">
        <f t="shared" si="648"/>
        <v>0</v>
      </c>
      <c r="AK1123" s="7">
        <f t="shared" si="649"/>
        <v>5</v>
      </c>
      <c r="AL1123" s="7">
        <f t="shared" si="650"/>
        <v>0</v>
      </c>
      <c r="AM1123" s="2">
        <f t="shared" si="651"/>
        <v>0</v>
      </c>
      <c r="AN1123" s="2">
        <f t="shared" si="652"/>
        <v>0</v>
      </c>
      <c r="AO1123" s="2">
        <f t="shared" si="653"/>
        <v>1.9700551615445231E-3</v>
      </c>
      <c r="AP1123" s="2">
        <f t="shared" si="654"/>
        <v>0</v>
      </c>
      <c r="AR1123" t="str">
        <f t="shared" si="656"/>
        <v>Lafayette</v>
      </c>
      <c r="AS1123" t="s">
        <v>2242</v>
      </c>
      <c r="AT1123" s="182">
        <v>5</v>
      </c>
      <c r="AV1123" s="98">
        <v>29</v>
      </c>
      <c r="AW1123" s="100">
        <v>107</v>
      </c>
      <c r="AX1123" s="106">
        <f t="shared" si="655"/>
        <v>29107</v>
      </c>
      <c r="AZ1123" s="7" t="s">
        <v>2975</v>
      </c>
      <c r="BA1123" t="s">
        <v>3208</v>
      </c>
      <c r="BE1123" s="1">
        <v>5</v>
      </c>
      <c r="BK1123" s="1">
        <v>2</v>
      </c>
      <c r="CC1123" s="1">
        <v>3</v>
      </c>
    </row>
    <row r="1124" spans="1:81" hidden="1" outlineLevel="1">
      <c r="A1124" t="s">
        <v>639</v>
      </c>
      <c r="B1124" t="s">
        <v>2242</v>
      </c>
      <c r="C1124" s="1">
        <f t="shared" si="642"/>
        <v>1923</v>
      </c>
      <c r="D1124" s="7">
        <f>IF(P1124&gt;0,RANK(P1124,(P1124:R1124,S1124:AG1124)),0)</f>
        <v>2</v>
      </c>
      <c r="E1124" s="7">
        <f>IF(Q1124&gt;0,RANK(Q1124,(P1124:R1124,S1124:AG1124)),0)</f>
        <v>0</v>
      </c>
      <c r="F1124" s="7">
        <f>IF(R1124&gt;0,RANK(R1124,(P1124:R1124,S1124:AG1124)),0)</f>
        <v>1</v>
      </c>
      <c r="G1124" s="7">
        <f>IF(S1124&gt;0,RANK(S1124,(P1124:R1124,S1124:AG1124)),0)</f>
        <v>7</v>
      </c>
      <c r="H1124" s="49">
        <f t="shared" si="643"/>
        <v>156</v>
      </c>
      <c r="I1124" s="178">
        <f t="shared" si="641"/>
        <v>8.1123244929797195E-2</v>
      </c>
      <c r="J1124" s="2"/>
      <c r="K1124" s="2">
        <f t="shared" si="644"/>
        <v>0.453458138325533</v>
      </c>
      <c r="L1124" s="2">
        <f t="shared" si="645"/>
        <v>0</v>
      </c>
      <c r="M1124" s="2">
        <f t="shared" si="646"/>
        <v>0.53458138325533022</v>
      </c>
      <c r="N1124" s="2">
        <f t="shared" si="639"/>
        <v>5.2002080083203334E-4</v>
      </c>
      <c r="O1124" s="2">
        <f t="shared" si="640"/>
        <v>1.1440457618304799E-2</v>
      </c>
      <c r="P1124" s="1">
        <v>872</v>
      </c>
      <c r="R1124" s="1">
        <v>1028</v>
      </c>
      <c r="S1124" s="1">
        <v>1</v>
      </c>
      <c r="V1124" s="1">
        <v>0</v>
      </c>
      <c r="X1124" s="1">
        <v>12</v>
      </c>
      <c r="Z1124" s="49">
        <f t="shared" si="629"/>
        <v>6</v>
      </c>
      <c r="AA1124" s="1">
        <v>2</v>
      </c>
      <c r="AC1124" s="1">
        <v>2</v>
      </c>
      <c r="AF1124"/>
      <c r="AI1124" s="7">
        <f t="shared" si="647"/>
        <v>0</v>
      </c>
      <c r="AJ1124" s="7">
        <f t="shared" si="648"/>
        <v>0</v>
      </c>
      <c r="AK1124" s="7">
        <f t="shared" si="649"/>
        <v>0</v>
      </c>
      <c r="AL1124" s="7">
        <f t="shared" si="650"/>
        <v>0</v>
      </c>
      <c r="AM1124" s="2">
        <f t="shared" si="651"/>
        <v>0</v>
      </c>
      <c r="AN1124" s="2">
        <f t="shared" si="652"/>
        <v>0</v>
      </c>
      <c r="AO1124" s="2">
        <f t="shared" si="653"/>
        <v>0</v>
      </c>
      <c r="AP1124" s="2">
        <f t="shared" si="654"/>
        <v>0</v>
      </c>
      <c r="AR1124" t="str">
        <f t="shared" si="656"/>
        <v>Lawrence</v>
      </c>
      <c r="AS1124" t="s">
        <v>2242</v>
      </c>
      <c r="AT1124" s="182">
        <v>7</v>
      </c>
      <c r="AV1124" s="98">
        <v>29</v>
      </c>
      <c r="AW1124" s="100">
        <v>109</v>
      </c>
      <c r="AX1124" s="106">
        <f t="shared" si="655"/>
        <v>29109</v>
      </c>
      <c r="AZ1124" s="7" t="s">
        <v>2975</v>
      </c>
      <c r="BA1124" t="s">
        <v>3208</v>
      </c>
      <c r="BE1124" s="1">
        <v>1</v>
      </c>
      <c r="BK1124" s="1">
        <v>5</v>
      </c>
      <c r="CC1124" s="1">
        <v>0</v>
      </c>
    </row>
    <row r="1125" spans="1:81" hidden="1" outlineLevel="1">
      <c r="A1125" t="s">
        <v>2939</v>
      </c>
      <c r="B1125" t="s">
        <v>2242</v>
      </c>
      <c r="C1125" s="1">
        <f t="shared" si="642"/>
        <v>495</v>
      </c>
      <c r="D1125" s="7">
        <f>IF(P1125&gt;0,RANK(P1125,(P1125:R1125,S1125:AG1125)),0)</f>
        <v>1</v>
      </c>
      <c r="E1125" s="7">
        <f>IF(Q1125&gt;0,RANK(Q1125,(P1125:R1125,S1125:AG1125)),0)</f>
        <v>0</v>
      </c>
      <c r="F1125" s="7">
        <f>IF(R1125&gt;0,RANK(R1125,(P1125:R1125,S1125:AG1125)),0)</f>
        <v>1</v>
      </c>
      <c r="G1125" s="7">
        <f>IF(S1125&gt;0,RANK(S1125,(P1125:R1125,S1125:AG1125)),0)</f>
        <v>0</v>
      </c>
      <c r="H1125" s="49">
        <f t="shared" si="643"/>
        <v>0</v>
      </c>
      <c r="I1125" s="178">
        <f t="shared" si="641"/>
        <v>0</v>
      </c>
      <c r="J1125" s="2"/>
      <c r="K1125" s="2">
        <f t="shared" si="644"/>
        <v>0.48282828282828283</v>
      </c>
      <c r="L1125" s="2">
        <f t="shared" si="645"/>
        <v>0</v>
      </c>
      <c r="M1125" s="2">
        <f t="shared" si="646"/>
        <v>0.48282828282828283</v>
      </c>
      <c r="N1125" s="2">
        <f t="shared" si="639"/>
        <v>0</v>
      </c>
      <c r="O1125" s="2">
        <f t="shared" si="640"/>
        <v>3.4343434343434343E-2</v>
      </c>
      <c r="P1125" s="1">
        <v>239</v>
      </c>
      <c r="R1125" s="1">
        <v>239</v>
      </c>
      <c r="S1125" s="1">
        <v>0</v>
      </c>
      <c r="V1125" s="1">
        <v>1</v>
      </c>
      <c r="X1125" s="1">
        <v>11</v>
      </c>
      <c r="Z1125" s="49">
        <f t="shared" si="629"/>
        <v>3</v>
      </c>
      <c r="AA1125" s="1">
        <v>1</v>
      </c>
      <c r="AC1125" s="1">
        <v>1</v>
      </c>
      <c r="AF1125"/>
      <c r="AI1125" s="7">
        <f t="shared" si="647"/>
        <v>0</v>
      </c>
      <c r="AJ1125" s="7">
        <f t="shared" si="648"/>
        <v>0</v>
      </c>
      <c r="AK1125" s="7">
        <f t="shared" si="649"/>
        <v>5</v>
      </c>
      <c r="AL1125" s="7">
        <f t="shared" si="650"/>
        <v>0</v>
      </c>
      <c r="AM1125" s="2">
        <f t="shared" si="651"/>
        <v>0</v>
      </c>
      <c r="AN1125" s="2">
        <f t="shared" si="652"/>
        <v>0</v>
      </c>
      <c r="AO1125" s="2">
        <f t="shared" si="653"/>
        <v>2.0202020202020202E-3</v>
      </c>
      <c r="AP1125" s="2">
        <f t="shared" si="654"/>
        <v>0</v>
      </c>
      <c r="AR1125" t="str">
        <f t="shared" si="656"/>
        <v>Lewis</v>
      </c>
      <c r="AS1125" t="s">
        <v>2242</v>
      </c>
      <c r="AT1125" s="182">
        <v>6</v>
      </c>
      <c r="AV1125" s="98">
        <v>29</v>
      </c>
      <c r="AW1125" s="100">
        <v>111</v>
      </c>
      <c r="AX1125" s="106">
        <f t="shared" si="655"/>
        <v>29111</v>
      </c>
      <c r="AZ1125" s="7" t="s">
        <v>2975</v>
      </c>
      <c r="BA1125" t="s">
        <v>3208</v>
      </c>
      <c r="BE1125" s="1">
        <v>1</v>
      </c>
      <c r="BK1125" s="1">
        <v>2</v>
      </c>
      <c r="CC1125" s="1">
        <v>0</v>
      </c>
    </row>
    <row r="1126" spans="1:81" hidden="1" outlineLevel="1">
      <c r="A1126" t="s">
        <v>227</v>
      </c>
      <c r="B1126" t="s">
        <v>2242</v>
      </c>
      <c r="C1126" s="1">
        <f t="shared" si="642"/>
        <v>3623</v>
      </c>
      <c r="D1126" s="7">
        <f>IF(P1126&gt;0,RANK(P1126,(P1126:R1126,S1126:AG1126)),0)</f>
        <v>2</v>
      </c>
      <c r="E1126" s="7">
        <f>IF(Q1126&gt;0,RANK(Q1126,(P1126:R1126,S1126:AG1126)),0)</f>
        <v>0</v>
      </c>
      <c r="F1126" s="7">
        <f>IF(R1126&gt;0,RANK(R1126,(P1126:R1126,S1126:AG1126)),0)</f>
        <v>1</v>
      </c>
      <c r="G1126" s="7">
        <f>IF(S1126&gt;0,RANK(S1126,(P1126:R1126,S1126:AG1126)),0)</f>
        <v>5</v>
      </c>
      <c r="H1126" s="49">
        <f t="shared" si="643"/>
        <v>417</v>
      </c>
      <c r="I1126" s="178">
        <f t="shared" si="641"/>
        <v>0.11509798509522495</v>
      </c>
      <c r="J1126" s="2"/>
      <c r="K1126" s="2">
        <f t="shared" si="644"/>
        <v>0.43113441898978749</v>
      </c>
      <c r="L1126" s="2">
        <f t="shared" si="645"/>
        <v>0</v>
      </c>
      <c r="M1126" s="2">
        <f t="shared" si="646"/>
        <v>0.54623240408501239</v>
      </c>
      <c r="N1126" s="2">
        <f t="shared" si="639"/>
        <v>1.380071763731714E-3</v>
      </c>
      <c r="O1126" s="2">
        <f t="shared" si="640"/>
        <v>2.1253105161468458E-2</v>
      </c>
      <c r="P1126" s="1">
        <v>1562</v>
      </c>
      <c r="R1126" s="1">
        <v>1979</v>
      </c>
      <c r="S1126" s="1">
        <v>5</v>
      </c>
      <c r="V1126" s="1">
        <v>5</v>
      </c>
      <c r="X1126" s="1">
        <v>47</v>
      </c>
      <c r="Z1126" s="49">
        <f t="shared" si="629"/>
        <v>20</v>
      </c>
      <c r="AA1126" s="1">
        <v>0</v>
      </c>
      <c r="AC1126" s="1">
        <v>5</v>
      </c>
      <c r="AF1126"/>
      <c r="AI1126" s="7">
        <f t="shared" si="647"/>
        <v>0</v>
      </c>
      <c r="AJ1126" s="7">
        <f t="shared" si="648"/>
        <v>0</v>
      </c>
      <c r="AK1126" s="7">
        <f t="shared" si="649"/>
        <v>5</v>
      </c>
      <c r="AL1126" s="7">
        <f t="shared" si="650"/>
        <v>0</v>
      </c>
      <c r="AM1126" s="2">
        <f t="shared" si="651"/>
        <v>0</v>
      </c>
      <c r="AN1126" s="2">
        <f t="shared" si="652"/>
        <v>0</v>
      </c>
      <c r="AO1126" s="2">
        <f t="shared" si="653"/>
        <v>1.380071763731714E-3</v>
      </c>
      <c r="AP1126" s="2">
        <f t="shared" si="654"/>
        <v>0</v>
      </c>
      <c r="AR1126" t="str">
        <f t="shared" si="656"/>
        <v>Lincoln</v>
      </c>
      <c r="AS1126" t="s">
        <v>2242</v>
      </c>
      <c r="AT1126" s="182">
        <v>3</v>
      </c>
      <c r="AV1126" s="98">
        <v>29</v>
      </c>
      <c r="AW1126" s="100">
        <v>113</v>
      </c>
      <c r="AX1126" s="106">
        <f t="shared" si="655"/>
        <v>29113</v>
      </c>
      <c r="AZ1126" s="7" t="s">
        <v>2975</v>
      </c>
      <c r="BA1126" t="s">
        <v>3208</v>
      </c>
      <c r="BE1126" s="1">
        <v>2</v>
      </c>
      <c r="BK1126" s="1">
        <v>13</v>
      </c>
      <c r="CC1126" s="1">
        <v>5</v>
      </c>
    </row>
    <row r="1127" spans="1:81" hidden="1" outlineLevel="1">
      <c r="A1127" t="s">
        <v>1938</v>
      </c>
      <c r="B1127" t="s">
        <v>2242</v>
      </c>
      <c r="C1127" s="1">
        <f t="shared" si="642"/>
        <v>864</v>
      </c>
      <c r="D1127" s="7">
        <f>IF(P1127&gt;0,RANK(P1127,(P1127:R1127,S1127:AG1127)),0)</f>
        <v>1</v>
      </c>
      <c r="E1127" s="7">
        <f>IF(Q1127&gt;0,RANK(Q1127,(P1127:R1127,S1127:AG1127)),0)</f>
        <v>0</v>
      </c>
      <c r="F1127" s="7">
        <f>IF(R1127&gt;0,RANK(R1127,(P1127:R1127,S1127:AG1127)),0)</f>
        <v>2</v>
      </c>
      <c r="G1127" s="7">
        <f>IF(S1127&gt;0,RANK(S1127,(P1127:R1127,S1127:AG1127)),0)</f>
        <v>4</v>
      </c>
      <c r="H1127" s="49">
        <f t="shared" si="643"/>
        <v>27</v>
      </c>
      <c r="I1127" s="178">
        <f t="shared" si="641"/>
        <v>3.125E-2</v>
      </c>
      <c r="J1127" s="2"/>
      <c r="K1127" s="2">
        <f t="shared" si="644"/>
        <v>0.50462962962962965</v>
      </c>
      <c r="L1127" s="2">
        <f t="shared" si="645"/>
        <v>0</v>
      </c>
      <c r="M1127" s="2">
        <f t="shared" si="646"/>
        <v>0.47337962962962965</v>
      </c>
      <c r="N1127" s="2">
        <f t="shared" si="639"/>
        <v>4.6296296296296294E-3</v>
      </c>
      <c r="O1127" s="2">
        <f t="shared" si="640"/>
        <v>1.736111111111107E-2</v>
      </c>
      <c r="P1127" s="1">
        <v>436</v>
      </c>
      <c r="R1127" s="1">
        <v>409</v>
      </c>
      <c r="S1127" s="1">
        <v>4</v>
      </c>
      <c r="V1127" s="1">
        <v>1</v>
      </c>
      <c r="X1127" s="1">
        <v>12</v>
      </c>
      <c r="Z1127" s="49">
        <f t="shared" si="629"/>
        <v>2</v>
      </c>
      <c r="AA1127" s="1">
        <v>0</v>
      </c>
      <c r="AC1127" s="1">
        <v>0</v>
      </c>
      <c r="AF1127"/>
      <c r="AI1127" s="7">
        <f t="shared" si="647"/>
        <v>0</v>
      </c>
      <c r="AJ1127" s="7">
        <f t="shared" si="648"/>
        <v>0</v>
      </c>
      <c r="AK1127" s="7">
        <f t="shared" si="649"/>
        <v>6</v>
      </c>
      <c r="AL1127" s="7">
        <f t="shared" si="650"/>
        <v>0</v>
      </c>
      <c r="AM1127" s="2">
        <f t="shared" si="651"/>
        <v>0</v>
      </c>
      <c r="AN1127" s="2">
        <f t="shared" si="652"/>
        <v>0</v>
      </c>
      <c r="AO1127" s="2">
        <f t="shared" si="653"/>
        <v>1.1574074074074073E-3</v>
      </c>
      <c r="AP1127" s="2">
        <f t="shared" si="654"/>
        <v>0</v>
      </c>
      <c r="AR1127" t="str">
        <f t="shared" si="656"/>
        <v>Linn</v>
      </c>
      <c r="AS1127" t="s">
        <v>2242</v>
      </c>
      <c r="AT1127" s="182">
        <v>6</v>
      </c>
      <c r="AV1127" s="98">
        <v>29</v>
      </c>
      <c r="AW1127" s="100">
        <v>115</v>
      </c>
      <c r="AX1127" s="106">
        <f t="shared" si="655"/>
        <v>29115</v>
      </c>
      <c r="AZ1127" s="7" t="s">
        <v>2975</v>
      </c>
      <c r="BA1127" t="s">
        <v>3208</v>
      </c>
      <c r="BE1127" s="1">
        <v>0</v>
      </c>
      <c r="BK1127" s="1">
        <v>1</v>
      </c>
      <c r="CC1127" s="1">
        <v>1</v>
      </c>
    </row>
    <row r="1128" spans="1:81" hidden="1" outlineLevel="1">
      <c r="A1128" t="s">
        <v>1746</v>
      </c>
      <c r="B1128" t="s">
        <v>2242</v>
      </c>
      <c r="C1128" s="1">
        <f t="shared" si="642"/>
        <v>819</v>
      </c>
      <c r="D1128" s="7">
        <f>IF(P1128&gt;0,RANK(P1128,(P1128:R1128,S1128:AG1128)),0)</f>
        <v>2</v>
      </c>
      <c r="E1128" s="7">
        <f>IF(Q1128&gt;0,RANK(Q1128,(P1128:R1128,S1128:AG1128)),0)</f>
        <v>0</v>
      </c>
      <c r="F1128" s="7">
        <f>IF(R1128&gt;0,RANK(R1128,(P1128:R1128,S1128:AG1128)),0)</f>
        <v>1</v>
      </c>
      <c r="G1128" s="7">
        <f>IF(S1128&gt;0,RANK(S1128,(P1128:R1128,S1128:AG1128)),0)</f>
        <v>5</v>
      </c>
      <c r="H1128" s="49">
        <f t="shared" si="643"/>
        <v>1</v>
      </c>
      <c r="I1128" s="178">
        <f t="shared" si="641"/>
        <v>1.221001221001221E-3</v>
      </c>
      <c r="J1128" s="2"/>
      <c r="K1128" s="2">
        <f t="shared" si="644"/>
        <v>0.48473748473748474</v>
      </c>
      <c r="L1128" s="2">
        <f t="shared" si="645"/>
        <v>0</v>
      </c>
      <c r="M1128" s="2">
        <f t="shared" si="646"/>
        <v>0.48595848595848595</v>
      </c>
      <c r="N1128" s="2">
        <f t="shared" si="639"/>
        <v>2.442002442002442E-3</v>
      </c>
      <c r="O1128" s="2">
        <f t="shared" si="640"/>
        <v>2.6862026862026815E-2</v>
      </c>
      <c r="P1128" s="1">
        <v>397</v>
      </c>
      <c r="R1128" s="1">
        <v>398</v>
      </c>
      <c r="S1128" s="1">
        <v>2</v>
      </c>
      <c r="V1128" s="1">
        <v>1</v>
      </c>
      <c r="X1128" s="1">
        <v>13</v>
      </c>
      <c r="Z1128" s="49">
        <f t="shared" si="629"/>
        <v>6</v>
      </c>
      <c r="AA1128" s="1">
        <v>1</v>
      </c>
      <c r="AC1128" s="1">
        <v>1</v>
      </c>
      <c r="AF1128"/>
      <c r="AI1128" s="7">
        <f t="shared" si="647"/>
        <v>0</v>
      </c>
      <c r="AJ1128" s="7">
        <f t="shared" si="648"/>
        <v>0</v>
      </c>
      <c r="AK1128" s="7">
        <f t="shared" si="649"/>
        <v>6</v>
      </c>
      <c r="AL1128" s="7">
        <f t="shared" si="650"/>
        <v>0</v>
      </c>
      <c r="AM1128" s="2">
        <f t="shared" si="651"/>
        <v>0</v>
      </c>
      <c r="AN1128" s="2">
        <f t="shared" si="652"/>
        <v>0</v>
      </c>
      <c r="AO1128" s="2">
        <f t="shared" si="653"/>
        <v>1.221001221001221E-3</v>
      </c>
      <c r="AP1128" s="2">
        <f t="shared" si="654"/>
        <v>0</v>
      </c>
      <c r="AR1128" t="str">
        <f t="shared" si="656"/>
        <v>Livingston</v>
      </c>
      <c r="AS1128" t="s">
        <v>2242</v>
      </c>
      <c r="AT1128" s="182">
        <v>6</v>
      </c>
      <c r="AV1128" s="98">
        <v>29</v>
      </c>
      <c r="AW1128" s="100">
        <v>117</v>
      </c>
      <c r="AX1128" s="106">
        <f t="shared" si="655"/>
        <v>29117</v>
      </c>
      <c r="AZ1128" s="7" t="s">
        <v>2975</v>
      </c>
      <c r="BA1128" t="s">
        <v>3208</v>
      </c>
      <c r="BE1128" s="1">
        <v>1</v>
      </c>
      <c r="BK1128" s="1">
        <v>5</v>
      </c>
      <c r="CC1128" s="1">
        <v>0</v>
      </c>
    </row>
    <row r="1129" spans="1:81" hidden="1" outlineLevel="1">
      <c r="A1129" t="s">
        <v>2866</v>
      </c>
      <c r="B1129" t="s">
        <v>2242</v>
      </c>
      <c r="C1129" s="1">
        <f t="shared" si="642"/>
        <v>765</v>
      </c>
      <c r="D1129" s="7">
        <f>IF(P1129&gt;0,RANK(P1129,(P1129:R1129,S1129:AG1129)),0)</f>
        <v>2</v>
      </c>
      <c r="E1129" s="7">
        <f>IF(Q1129&gt;0,RANK(Q1129,(P1129:R1129,S1129:AG1129)),0)</f>
        <v>0</v>
      </c>
      <c r="F1129" s="7">
        <f>IF(R1129&gt;0,RANK(R1129,(P1129:R1129,S1129:AG1129)),0)</f>
        <v>1</v>
      </c>
      <c r="G1129" s="7">
        <f>IF(S1129&gt;0,RANK(S1129,(P1129:R1129,S1129:AG1129)),0)</f>
        <v>0</v>
      </c>
      <c r="H1129" s="49">
        <f t="shared" si="643"/>
        <v>21</v>
      </c>
      <c r="I1129" s="178">
        <f t="shared" si="641"/>
        <v>2.7450980392156862E-2</v>
      </c>
      <c r="J1129" s="2"/>
      <c r="K1129" s="2">
        <f t="shared" si="644"/>
        <v>0.47581699346405226</v>
      </c>
      <c r="L1129" s="2">
        <f t="shared" si="645"/>
        <v>0</v>
      </c>
      <c r="M1129" s="2">
        <f t="shared" si="646"/>
        <v>0.50326797385620914</v>
      </c>
      <c r="N1129" s="2">
        <f t="shared" si="639"/>
        <v>0</v>
      </c>
      <c r="O1129" s="2">
        <f t="shared" si="640"/>
        <v>2.0915032679738599E-2</v>
      </c>
      <c r="P1129" s="1">
        <v>364</v>
      </c>
      <c r="R1129" s="1">
        <v>385</v>
      </c>
      <c r="S1129" s="1">
        <v>0</v>
      </c>
      <c r="V1129" s="1">
        <v>6</v>
      </c>
      <c r="X1129" s="1">
        <v>6</v>
      </c>
      <c r="Z1129" s="49">
        <f t="shared" si="629"/>
        <v>2</v>
      </c>
      <c r="AA1129" s="1">
        <v>0</v>
      </c>
      <c r="AC1129" s="1">
        <v>2</v>
      </c>
      <c r="AF1129"/>
      <c r="AI1129" s="7">
        <f t="shared" si="647"/>
        <v>0</v>
      </c>
      <c r="AJ1129" s="7">
        <f t="shared" si="648"/>
        <v>0</v>
      </c>
      <c r="AK1129" s="7">
        <f t="shared" si="649"/>
        <v>3</v>
      </c>
      <c r="AL1129" s="7">
        <f t="shared" si="650"/>
        <v>0</v>
      </c>
      <c r="AM1129" s="2">
        <f t="shared" si="651"/>
        <v>0</v>
      </c>
      <c r="AN1129" s="2">
        <f t="shared" si="652"/>
        <v>0</v>
      </c>
      <c r="AO1129" s="2">
        <f t="shared" si="653"/>
        <v>7.8431372549019607E-3</v>
      </c>
      <c r="AP1129" s="2">
        <f t="shared" si="654"/>
        <v>0</v>
      </c>
      <c r="AR1129" t="str">
        <f t="shared" si="656"/>
        <v>McDonald</v>
      </c>
      <c r="AS1129" t="s">
        <v>2242</v>
      </c>
      <c r="AT1129" s="182">
        <v>7</v>
      </c>
      <c r="AV1129" s="98">
        <v>29</v>
      </c>
      <c r="AW1129" s="100">
        <v>119</v>
      </c>
      <c r="AX1129" s="106">
        <f t="shared" si="655"/>
        <v>29119</v>
      </c>
      <c r="AZ1129" s="7" t="s">
        <v>2975</v>
      </c>
      <c r="BA1129" t="s">
        <v>3208</v>
      </c>
      <c r="BE1129" s="1">
        <v>1</v>
      </c>
      <c r="BK1129" s="1">
        <v>1</v>
      </c>
      <c r="CC1129" s="1">
        <v>0</v>
      </c>
    </row>
    <row r="1130" spans="1:81" hidden="1" outlineLevel="1">
      <c r="A1130" t="s">
        <v>267</v>
      </c>
      <c r="B1130" t="s">
        <v>2242</v>
      </c>
      <c r="C1130" s="1">
        <f t="shared" si="642"/>
        <v>963</v>
      </c>
      <c r="D1130" s="7">
        <f>IF(P1130&gt;0,RANK(P1130,(P1130:R1130,S1130:AG1130)),0)</f>
        <v>2</v>
      </c>
      <c r="E1130" s="7">
        <f>IF(Q1130&gt;0,RANK(Q1130,(P1130:R1130,S1130:AG1130)),0)</f>
        <v>0</v>
      </c>
      <c r="F1130" s="7">
        <f>IF(R1130&gt;0,RANK(R1130,(P1130:R1130,S1130:AG1130)),0)</f>
        <v>1</v>
      </c>
      <c r="G1130" s="7">
        <f>IF(S1130&gt;0,RANK(S1130,(P1130:R1130,S1130:AG1130)),0)</f>
        <v>7</v>
      </c>
      <c r="H1130" s="49">
        <f t="shared" si="643"/>
        <v>84</v>
      </c>
      <c r="I1130" s="178">
        <f t="shared" si="641"/>
        <v>8.7227414330218064E-2</v>
      </c>
      <c r="J1130" s="2"/>
      <c r="K1130" s="2">
        <f t="shared" si="644"/>
        <v>0.43717549325025962</v>
      </c>
      <c r="L1130" s="2">
        <f t="shared" si="645"/>
        <v>0</v>
      </c>
      <c r="M1130" s="2">
        <f t="shared" si="646"/>
        <v>0.5244029075804777</v>
      </c>
      <c r="N1130" s="2">
        <f t="shared" si="639"/>
        <v>2.0768431983385254E-3</v>
      </c>
      <c r="O1130" s="2">
        <f t="shared" si="640"/>
        <v>3.634475597092416E-2</v>
      </c>
      <c r="P1130" s="1">
        <v>421</v>
      </c>
      <c r="R1130" s="1">
        <v>505</v>
      </c>
      <c r="S1130" s="1">
        <v>2</v>
      </c>
      <c r="V1130" s="1">
        <v>4</v>
      </c>
      <c r="X1130" s="1">
        <v>18</v>
      </c>
      <c r="Z1130" s="49">
        <f t="shared" si="629"/>
        <v>8</v>
      </c>
      <c r="AA1130" s="1">
        <v>4</v>
      </c>
      <c r="AC1130" s="1">
        <v>1</v>
      </c>
      <c r="AF1130"/>
      <c r="AI1130" s="7">
        <f t="shared" si="647"/>
        <v>0</v>
      </c>
      <c r="AJ1130" s="7">
        <f t="shared" si="648"/>
        <v>0</v>
      </c>
      <c r="AK1130" s="7">
        <f t="shared" si="649"/>
        <v>5</v>
      </c>
      <c r="AL1130" s="7">
        <f t="shared" si="650"/>
        <v>0</v>
      </c>
      <c r="AM1130" s="2">
        <f t="shared" si="651"/>
        <v>0</v>
      </c>
      <c r="AN1130" s="2">
        <f t="shared" si="652"/>
        <v>0</v>
      </c>
      <c r="AO1130" s="2">
        <f t="shared" si="653"/>
        <v>4.1536863966770508E-3</v>
      </c>
      <c r="AP1130" s="2">
        <f t="shared" si="654"/>
        <v>0</v>
      </c>
      <c r="AR1130" t="str">
        <f t="shared" si="656"/>
        <v>Macon</v>
      </c>
      <c r="AS1130" t="s">
        <v>2242</v>
      </c>
      <c r="AT1130" s="182">
        <v>6</v>
      </c>
      <c r="AV1130" s="98">
        <v>29</v>
      </c>
      <c r="AW1130" s="100">
        <v>121</v>
      </c>
      <c r="AX1130" s="106">
        <f t="shared" si="655"/>
        <v>29121</v>
      </c>
      <c r="AZ1130" s="7" t="s">
        <v>2975</v>
      </c>
      <c r="BA1130" t="s">
        <v>3208</v>
      </c>
      <c r="BE1130" s="1">
        <v>2</v>
      </c>
      <c r="BK1130" s="1">
        <v>6</v>
      </c>
      <c r="CC1130" s="1">
        <v>0</v>
      </c>
    </row>
    <row r="1131" spans="1:81" hidden="1" outlineLevel="1">
      <c r="A1131" t="s">
        <v>1400</v>
      </c>
      <c r="B1131" t="s">
        <v>2242</v>
      </c>
      <c r="C1131" s="1">
        <f t="shared" si="642"/>
        <v>701</v>
      </c>
      <c r="D1131" s="7">
        <f>IF(P1131&gt;0,RANK(P1131,(P1131:R1131,S1131:AG1131)),0)</f>
        <v>1</v>
      </c>
      <c r="E1131" s="7">
        <f>IF(Q1131&gt;0,RANK(Q1131,(P1131:R1131,S1131:AG1131)),0)</f>
        <v>0</v>
      </c>
      <c r="F1131" s="7">
        <f>IF(R1131&gt;0,RANK(R1131,(P1131:R1131,S1131:AG1131)),0)</f>
        <v>2</v>
      </c>
      <c r="G1131" s="7">
        <f>IF(S1131&gt;0,RANK(S1131,(P1131:R1131,S1131:AG1131)),0)</f>
        <v>5</v>
      </c>
      <c r="H1131" s="49">
        <f t="shared" si="643"/>
        <v>12</v>
      </c>
      <c r="I1131" s="178">
        <f t="shared" si="641"/>
        <v>1.7118402282453638E-2</v>
      </c>
      <c r="J1131" s="2"/>
      <c r="K1131" s="2">
        <f t="shared" si="644"/>
        <v>0.49358059914407987</v>
      </c>
      <c r="L1131" s="2">
        <f t="shared" si="645"/>
        <v>0</v>
      </c>
      <c r="M1131" s="2">
        <f t="shared" si="646"/>
        <v>0.47646219686162627</v>
      </c>
      <c r="N1131" s="2">
        <f t="shared" si="639"/>
        <v>4.2796005706134095E-3</v>
      </c>
      <c r="O1131" s="2">
        <f t="shared" si="640"/>
        <v>2.5677603423680504E-2</v>
      </c>
      <c r="P1131" s="1">
        <v>346</v>
      </c>
      <c r="R1131" s="1">
        <v>334</v>
      </c>
      <c r="S1131" s="1">
        <v>3</v>
      </c>
      <c r="V1131" s="1">
        <v>0</v>
      </c>
      <c r="X1131" s="1">
        <v>8</v>
      </c>
      <c r="Z1131" s="49">
        <f t="shared" si="629"/>
        <v>8</v>
      </c>
      <c r="AA1131" s="1">
        <v>1</v>
      </c>
      <c r="AC1131" s="1">
        <v>1</v>
      </c>
      <c r="AF1131"/>
      <c r="AI1131" s="7">
        <f t="shared" si="647"/>
        <v>0</v>
      </c>
      <c r="AJ1131" s="7">
        <f t="shared" si="648"/>
        <v>0</v>
      </c>
      <c r="AK1131" s="7">
        <f t="shared" si="649"/>
        <v>0</v>
      </c>
      <c r="AL1131" s="7">
        <f t="shared" si="650"/>
        <v>0</v>
      </c>
      <c r="AM1131" s="2">
        <f t="shared" si="651"/>
        <v>0</v>
      </c>
      <c r="AN1131" s="2">
        <f t="shared" si="652"/>
        <v>0</v>
      </c>
      <c r="AO1131" s="2">
        <f t="shared" si="653"/>
        <v>0</v>
      </c>
      <c r="AP1131" s="2">
        <f t="shared" si="654"/>
        <v>0</v>
      </c>
      <c r="AR1131" t="str">
        <f t="shared" si="656"/>
        <v>Madison</v>
      </c>
      <c r="AS1131" t="s">
        <v>2242</v>
      </c>
      <c r="AT1131" s="182">
        <v>8</v>
      </c>
      <c r="AV1131" s="98">
        <v>29</v>
      </c>
      <c r="AW1131" s="100">
        <v>123</v>
      </c>
      <c r="AX1131" s="106">
        <f t="shared" si="655"/>
        <v>29123</v>
      </c>
      <c r="AZ1131" s="7" t="s">
        <v>2975</v>
      </c>
      <c r="BA1131" t="s">
        <v>3208</v>
      </c>
      <c r="BE1131" s="1">
        <v>4</v>
      </c>
      <c r="BK1131" s="1">
        <v>3</v>
      </c>
      <c r="CC1131" s="1">
        <v>1</v>
      </c>
    </row>
    <row r="1132" spans="1:81" hidden="1" outlineLevel="1">
      <c r="A1132" t="s">
        <v>980</v>
      </c>
      <c r="B1132" t="s">
        <v>2242</v>
      </c>
      <c r="C1132" s="1">
        <f t="shared" si="642"/>
        <v>609</v>
      </c>
      <c r="D1132" s="7">
        <f>IF(P1132&gt;0,RANK(P1132,(P1132:R1132,S1132:AG1132)),0)</f>
        <v>1</v>
      </c>
      <c r="E1132" s="7">
        <f>IF(Q1132&gt;0,RANK(Q1132,(P1132:R1132,S1132:AG1132)),0)</f>
        <v>0</v>
      </c>
      <c r="F1132" s="7">
        <f>IF(R1132&gt;0,RANK(R1132,(P1132:R1132,S1132:AG1132)),0)</f>
        <v>2</v>
      </c>
      <c r="G1132" s="7">
        <f>IF(S1132&gt;0,RANK(S1132,(P1132:R1132,S1132:AG1132)),0)</f>
        <v>0</v>
      </c>
      <c r="H1132" s="49">
        <f t="shared" si="643"/>
        <v>13</v>
      </c>
      <c r="I1132" s="178">
        <f t="shared" si="641"/>
        <v>2.1346469622331693E-2</v>
      </c>
      <c r="J1132" s="2"/>
      <c r="K1132" s="2">
        <f t="shared" si="644"/>
        <v>0.50082101806239743</v>
      </c>
      <c r="L1132" s="2">
        <f t="shared" si="645"/>
        <v>0</v>
      </c>
      <c r="M1132" s="2">
        <f t="shared" si="646"/>
        <v>0.47947454844006571</v>
      </c>
      <c r="N1132" s="2">
        <f t="shared" si="639"/>
        <v>0</v>
      </c>
      <c r="O1132" s="2">
        <f t="shared" si="640"/>
        <v>1.9704433497536866E-2</v>
      </c>
      <c r="P1132" s="1">
        <v>305</v>
      </c>
      <c r="R1132" s="1">
        <v>292</v>
      </c>
      <c r="S1132" s="1">
        <v>0</v>
      </c>
      <c r="V1132" s="1">
        <v>1</v>
      </c>
      <c r="X1132" s="1">
        <v>9</v>
      </c>
      <c r="Z1132" s="49">
        <f t="shared" si="629"/>
        <v>2</v>
      </c>
      <c r="AA1132" s="1">
        <v>0</v>
      </c>
      <c r="AC1132" s="1">
        <v>0</v>
      </c>
      <c r="AF1132"/>
      <c r="AI1132" s="7">
        <f t="shared" si="647"/>
        <v>0</v>
      </c>
      <c r="AJ1132" s="7">
        <f t="shared" si="648"/>
        <v>0</v>
      </c>
      <c r="AK1132" s="7">
        <f t="shared" si="649"/>
        <v>5</v>
      </c>
      <c r="AL1132" s="7">
        <f t="shared" si="650"/>
        <v>0</v>
      </c>
      <c r="AM1132" s="2">
        <f t="shared" si="651"/>
        <v>0</v>
      </c>
      <c r="AN1132" s="2">
        <f t="shared" si="652"/>
        <v>0</v>
      </c>
      <c r="AO1132" s="2">
        <f t="shared" si="653"/>
        <v>1.6420361247947454E-3</v>
      </c>
      <c r="AP1132" s="2">
        <f t="shared" si="654"/>
        <v>0</v>
      </c>
      <c r="AR1132" t="str">
        <f t="shared" si="656"/>
        <v>Maries</v>
      </c>
      <c r="AS1132" t="s">
        <v>2242</v>
      </c>
      <c r="AT1132" s="182">
        <v>3</v>
      </c>
      <c r="AV1132" s="98">
        <v>29</v>
      </c>
      <c r="AW1132" s="100">
        <v>125</v>
      </c>
      <c r="AX1132" s="106">
        <f t="shared" si="655"/>
        <v>29125</v>
      </c>
      <c r="AZ1132" s="7" t="s">
        <v>2975</v>
      </c>
      <c r="BA1132" t="s">
        <v>3208</v>
      </c>
      <c r="BE1132" s="1">
        <v>1</v>
      </c>
      <c r="BK1132" s="1">
        <v>1</v>
      </c>
      <c r="CC1132" s="1">
        <v>0</v>
      </c>
    </row>
    <row r="1133" spans="1:81" hidden="1" outlineLevel="1">
      <c r="A1133" t="s">
        <v>1302</v>
      </c>
      <c r="B1133" t="s">
        <v>2242</v>
      </c>
      <c r="C1133" s="1">
        <f t="shared" si="642"/>
        <v>1690</v>
      </c>
      <c r="D1133" s="7">
        <f>IF(P1133&gt;0,RANK(P1133,(P1133:R1133,S1133:AG1133)),0)</f>
        <v>1</v>
      </c>
      <c r="E1133" s="7">
        <f>IF(Q1133&gt;0,RANK(Q1133,(P1133:R1133,S1133:AG1133)),0)</f>
        <v>0</v>
      </c>
      <c r="F1133" s="7">
        <f>IF(R1133&gt;0,RANK(R1133,(P1133:R1133,S1133:AG1133)),0)</f>
        <v>2</v>
      </c>
      <c r="G1133" s="7">
        <f>IF(S1133&gt;0,RANK(S1133,(P1133:R1133,S1133:AG1133)),0)</f>
        <v>7</v>
      </c>
      <c r="H1133" s="49">
        <f t="shared" si="643"/>
        <v>218</v>
      </c>
      <c r="I1133" s="178">
        <f t="shared" si="641"/>
        <v>0.1289940828402367</v>
      </c>
      <c r="J1133" s="2"/>
      <c r="K1133" s="2">
        <f t="shared" si="644"/>
        <v>0.5473372781065089</v>
      </c>
      <c r="L1133" s="2">
        <f t="shared" si="645"/>
        <v>0</v>
      </c>
      <c r="M1133" s="2">
        <f t="shared" si="646"/>
        <v>0.41834319526627217</v>
      </c>
      <c r="N1133" s="2">
        <f t="shared" si="639"/>
        <v>5.9171597633136095E-4</v>
      </c>
      <c r="O1133" s="2">
        <f t="shared" si="640"/>
        <v>3.372781065088757E-2</v>
      </c>
      <c r="P1133" s="1">
        <v>925</v>
      </c>
      <c r="R1133" s="1">
        <v>707</v>
      </c>
      <c r="S1133" s="1">
        <v>1</v>
      </c>
      <c r="V1133" s="1">
        <v>6</v>
      </c>
      <c r="X1133" s="1">
        <v>38</v>
      </c>
      <c r="Z1133" s="49">
        <f t="shared" si="629"/>
        <v>9</v>
      </c>
      <c r="AA1133" s="1">
        <v>3</v>
      </c>
      <c r="AC1133" s="1">
        <v>1</v>
      </c>
      <c r="AF1133"/>
      <c r="AI1133" s="7">
        <f t="shared" si="647"/>
        <v>0</v>
      </c>
      <c r="AJ1133" s="7">
        <f t="shared" si="648"/>
        <v>0</v>
      </c>
      <c r="AK1133" s="7">
        <f t="shared" si="649"/>
        <v>5</v>
      </c>
      <c r="AL1133" s="7">
        <f t="shared" si="650"/>
        <v>0</v>
      </c>
      <c r="AM1133" s="2">
        <f t="shared" si="651"/>
        <v>0</v>
      </c>
      <c r="AN1133" s="2">
        <f t="shared" si="652"/>
        <v>0</v>
      </c>
      <c r="AO1133" s="2">
        <f t="shared" si="653"/>
        <v>3.5502958579881655E-3</v>
      </c>
      <c r="AP1133" s="2">
        <f t="shared" si="654"/>
        <v>0</v>
      </c>
      <c r="AR1133" t="str">
        <f t="shared" si="656"/>
        <v>Marion</v>
      </c>
      <c r="AS1133" t="s">
        <v>2242</v>
      </c>
      <c r="AT1133" s="182">
        <v>6</v>
      </c>
      <c r="AV1133" s="98">
        <v>29</v>
      </c>
      <c r="AW1133" s="100">
        <v>127</v>
      </c>
      <c r="AX1133" s="106">
        <f t="shared" si="655"/>
        <v>29127</v>
      </c>
      <c r="AZ1133" s="7" t="s">
        <v>2975</v>
      </c>
      <c r="BA1133" t="s">
        <v>3208</v>
      </c>
      <c r="BE1133" s="1">
        <v>5</v>
      </c>
      <c r="BK1133" s="1">
        <v>0</v>
      </c>
      <c r="CC1133" s="1">
        <v>4</v>
      </c>
    </row>
    <row r="1134" spans="1:81" hidden="1" outlineLevel="1">
      <c r="A1134" t="s">
        <v>665</v>
      </c>
      <c r="B1134" t="s">
        <v>2242</v>
      </c>
      <c r="C1134" s="1">
        <f t="shared" ref="C1134:C1164" si="657">SUM(P1134:AG1134)</f>
        <v>133</v>
      </c>
      <c r="D1134" s="7">
        <f>IF(P1134&gt;0,RANK(P1134,(P1134:R1134,S1134:AG1134)),0)</f>
        <v>1</v>
      </c>
      <c r="E1134" s="7">
        <f>IF(Q1134&gt;0,RANK(Q1134,(P1134:R1134,S1134:AG1134)),0)</f>
        <v>0</v>
      </c>
      <c r="F1134" s="7">
        <f>IF(R1134&gt;0,RANK(R1134,(P1134:R1134,S1134:AG1134)),0)</f>
        <v>2</v>
      </c>
      <c r="G1134" s="7">
        <f>IF(S1134&gt;0,RANK(S1134,(P1134:R1134,S1134:AG1134)),0)</f>
        <v>0</v>
      </c>
      <c r="H1134" s="49">
        <f t="shared" ref="H1134:H1165" si="658">MAX(P1134:Y1134)-LARGE(P1134:Y1134,2)</f>
        <v>6</v>
      </c>
      <c r="I1134" s="178">
        <f t="shared" si="641"/>
        <v>4.5112781954887216E-2</v>
      </c>
      <c r="J1134" s="2"/>
      <c r="K1134" s="2">
        <f t="shared" ref="K1134:K1164" si="659">IF($C1134=0,"-",P1134/$C1134)</f>
        <v>0.51879699248120303</v>
      </c>
      <c r="L1134" s="2">
        <f t="shared" ref="L1134:L1164" si="660">IF($C1134=0,"-",Q1134/$C1134)</f>
        <v>0</v>
      </c>
      <c r="M1134" s="2">
        <f t="shared" ref="M1134:M1164" si="661">IF($C1134=0,"-",R1134/$C1134)</f>
        <v>0.47368421052631576</v>
      </c>
      <c r="N1134" s="2">
        <f t="shared" si="639"/>
        <v>0</v>
      </c>
      <c r="O1134" s="2">
        <f t="shared" si="640"/>
        <v>7.5187969924812026E-3</v>
      </c>
      <c r="P1134" s="1">
        <v>69</v>
      </c>
      <c r="R1134" s="1">
        <v>63</v>
      </c>
      <c r="S1134" s="1">
        <v>0</v>
      </c>
      <c r="V1134" s="1">
        <v>0</v>
      </c>
      <c r="X1134" s="1">
        <v>0</v>
      </c>
      <c r="Z1134" s="49">
        <f t="shared" ref="Z1134:Z1183" si="662">SUM(BE1134:CD1134)</f>
        <v>0</v>
      </c>
      <c r="AA1134" s="1">
        <v>1</v>
      </c>
      <c r="AC1134" s="1">
        <v>0</v>
      </c>
      <c r="AF1134"/>
      <c r="AI1134" s="7">
        <f t="shared" ref="AI1134:AI1165" si="663">IF(T1134&gt;0,RANK(T1134,(P1134:Z1134)),0)</f>
        <v>0</v>
      </c>
      <c r="AJ1134" s="7">
        <f t="shared" ref="AJ1134:AJ1165" si="664">IF(U1134&gt;0,RANK(U1134,(P1134:Z1134)),0)</f>
        <v>0</v>
      </c>
      <c r="AK1134" s="7">
        <f t="shared" ref="AK1134:AK1165" si="665">IF(V1134&gt;0,RANK(V1134,(P1134:Z1134)),0)</f>
        <v>0</v>
      </c>
      <c r="AL1134" s="7">
        <f t="shared" ref="AL1134:AL1165" si="666">IF(W1134&gt;0,RANK(W1134,(P1134:Z1134)),0)</f>
        <v>0</v>
      </c>
      <c r="AM1134" s="2">
        <f t="shared" ref="AM1134:AM1164" si="667">IF($C1134=0,"-",T1134/$C1134)</f>
        <v>0</v>
      </c>
      <c r="AN1134" s="2">
        <f t="shared" ref="AN1134:AN1164" si="668">IF($C1134=0,"-",U1134/$C1134)</f>
        <v>0</v>
      </c>
      <c r="AO1134" s="2">
        <f t="shared" ref="AO1134:AO1164" si="669">IF($C1134=0,"-",V1134/$C1134)</f>
        <v>0</v>
      </c>
      <c r="AP1134" s="2">
        <f t="shared" ref="AP1134:AP1164" si="670">IF($C1134=0,"-",W1134/$C1134)</f>
        <v>0</v>
      </c>
      <c r="AR1134" t="str">
        <f t="shared" si="656"/>
        <v>Mercer</v>
      </c>
      <c r="AS1134" t="s">
        <v>2242</v>
      </c>
      <c r="AT1134" s="182">
        <v>6</v>
      </c>
      <c r="AV1134" s="98">
        <v>29</v>
      </c>
      <c r="AW1134" s="100">
        <v>129</v>
      </c>
      <c r="AX1134" s="106">
        <f t="shared" ref="AX1134:AX1164" si="671">AV1134*1000+AW1134</f>
        <v>29129</v>
      </c>
      <c r="AZ1134" s="7" t="s">
        <v>2975</v>
      </c>
      <c r="BA1134" t="s">
        <v>3208</v>
      </c>
      <c r="BE1134" s="1">
        <v>0</v>
      </c>
      <c r="BK1134" s="1">
        <v>0</v>
      </c>
      <c r="CC1134" s="1">
        <v>0</v>
      </c>
    </row>
    <row r="1135" spans="1:81" hidden="1" outlineLevel="1">
      <c r="A1135" t="s">
        <v>712</v>
      </c>
      <c r="B1135" t="s">
        <v>2242</v>
      </c>
      <c r="C1135" s="1">
        <f t="shared" si="657"/>
        <v>929</v>
      </c>
      <c r="D1135" s="7">
        <f>IF(P1135&gt;0,RANK(P1135,(P1135:R1135,S1135:AG1135)),0)</f>
        <v>2</v>
      </c>
      <c r="E1135" s="7">
        <f>IF(Q1135&gt;0,RANK(Q1135,(P1135:R1135,S1135:AG1135)),0)</f>
        <v>0</v>
      </c>
      <c r="F1135" s="7">
        <f>IF(R1135&gt;0,RANK(R1135,(P1135:R1135,S1135:AG1135)),0)</f>
        <v>1</v>
      </c>
      <c r="G1135" s="7">
        <f>IF(S1135&gt;0,RANK(S1135,(P1135:R1135,S1135:AG1135)),0)</f>
        <v>5</v>
      </c>
      <c r="H1135" s="49">
        <f t="shared" si="658"/>
        <v>48</v>
      </c>
      <c r="I1135" s="178">
        <f t="shared" si="641"/>
        <v>5.1668460710441337E-2</v>
      </c>
      <c r="J1135" s="2"/>
      <c r="K1135" s="2">
        <f t="shared" si="659"/>
        <v>0.46501614639397199</v>
      </c>
      <c r="L1135" s="2">
        <f t="shared" si="660"/>
        <v>0</v>
      </c>
      <c r="M1135" s="2">
        <f t="shared" si="661"/>
        <v>0.51668460710441333</v>
      </c>
      <c r="N1135" s="2">
        <f t="shared" si="639"/>
        <v>3.2292787944025836E-3</v>
      </c>
      <c r="O1135" s="2">
        <f t="shared" si="640"/>
        <v>1.5069967707212157E-2</v>
      </c>
      <c r="P1135" s="1">
        <v>432</v>
      </c>
      <c r="R1135" s="1">
        <v>480</v>
      </c>
      <c r="S1135" s="1">
        <v>3</v>
      </c>
      <c r="V1135" s="1">
        <v>2</v>
      </c>
      <c r="X1135" s="1">
        <v>4</v>
      </c>
      <c r="Z1135" s="49">
        <f t="shared" si="662"/>
        <v>4</v>
      </c>
      <c r="AA1135" s="1">
        <v>2</v>
      </c>
      <c r="AC1135" s="1">
        <v>2</v>
      </c>
      <c r="AF1135"/>
      <c r="AI1135" s="7">
        <f t="shared" si="663"/>
        <v>0</v>
      </c>
      <c r="AJ1135" s="7">
        <f t="shared" si="664"/>
        <v>0</v>
      </c>
      <c r="AK1135" s="7">
        <f t="shared" si="665"/>
        <v>6</v>
      </c>
      <c r="AL1135" s="7">
        <f t="shared" si="666"/>
        <v>0</v>
      </c>
      <c r="AM1135" s="2">
        <f t="shared" si="667"/>
        <v>0</v>
      </c>
      <c r="AN1135" s="2">
        <f t="shared" si="668"/>
        <v>0</v>
      </c>
      <c r="AO1135" s="2">
        <f t="shared" si="669"/>
        <v>2.1528525296017221E-3</v>
      </c>
      <c r="AP1135" s="2">
        <f t="shared" si="670"/>
        <v>0</v>
      </c>
      <c r="AR1135" t="str">
        <f t="shared" si="656"/>
        <v>Miller</v>
      </c>
      <c r="AS1135" t="s">
        <v>2242</v>
      </c>
      <c r="AT1135" s="182">
        <v>3</v>
      </c>
      <c r="AV1135" s="98">
        <v>29</v>
      </c>
      <c r="AW1135" s="100">
        <v>131</v>
      </c>
      <c r="AX1135" s="106">
        <f t="shared" si="671"/>
        <v>29131</v>
      </c>
      <c r="AZ1135" s="7" t="s">
        <v>2975</v>
      </c>
      <c r="BA1135" t="s">
        <v>3208</v>
      </c>
      <c r="BE1135" s="1">
        <v>2</v>
      </c>
      <c r="BK1135" s="1">
        <v>2</v>
      </c>
      <c r="CC1135" s="1">
        <v>0</v>
      </c>
    </row>
    <row r="1136" spans="1:81" hidden="1" outlineLevel="1">
      <c r="A1136" t="s">
        <v>3110</v>
      </c>
      <c r="B1136" t="s">
        <v>2242</v>
      </c>
      <c r="C1136" s="1">
        <f t="shared" si="657"/>
        <v>723</v>
      </c>
      <c r="D1136" s="7">
        <f>IF(P1136&gt;0,RANK(P1136,(P1136:R1136,S1136:AG1136)),0)</f>
        <v>1</v>
      </c>
      <c r="E1136" s="7">
        <f>IF(Q1136&gt;0,RANK(Q1136,(P1136:R1136,S1136:AG1136)),0)</f>
        <v>0</v>
      </c>
      <c r="F1136" s="7">
        <f>IF(R1136&gt;0,RANK(R1136,(P1136:R1136,S1136:AG1136)),0)</f>
        <v>2</v>
      </c>
      <c r="G1136" s="7">
        <f>IF(S1136&gt;0,RANK(S1136,(P1136:R1136,S1136:AG1136)),0)</f>
        <v>5</v>
      </c>
      <c r="H1136" s="49">
        <f t="shared" si="658"/>
        <v>277</v>
      </c>
      <c r="I1136" s="178">
        <f t="shared" si="641"/>
        <v>0.38312586445366531</v>
      </c>
      <c r="J1136" s="2"/>
      <c r="K1136" s="2">
        <f t="shared" si="659"/>
        <v>0.67219917012448138</v>
      </c>
      <c r="L1136" s="2">
        <f t="shared" si="660"/>
        <v>0</v>
      </c>
      <c r="M1136" s="2">
        <f t="shared" si="661"/>
        <v>0.28907330567081607</v>
      </c>
      <c r="N1136" s="2">
        <f t="shared" si="639"/>
        <v>4.1493775933609959E-3</v>
      </c>
      <c r="O1136" s="2">
        <f t="shared" si="640"/>
        <v>3.4578146611341551E-2</v>
      </c>
      <c r="P1136" s="1">
        <v>486</v>
      </c>
      <c r="R1136" s="1">
        <v>209</v>
      </c>
      <c r="S1136" s="1">
        <v>3</v>
      </c>
      <c r="V1136" s="1">
        <v>1</v>
      </c>
      <c r="X1136" s="1">
        <v>19</v>
      </c>
      <c r="Z1136" s="49">
        <f t="shared" si="662"/>
        <v>4</v>
      </c>
      <c r="AA1136" s="1">
        <v>0</v>
      </c>
      <c r="AC1136" s="1">
        <v>1</v>
      </c>
      <c r="AF1136"/>
      <c r="AI1136" s="7">
        <f t="shared" si="663"/>
        <v>0</v>
      </c>
      <c r="AJ1136" s="7">
        <f t="shared" si="664"/>
        <v>0</v>
      </c>
      <c r="AK1136" s="7">
        <f t="shared" si="665"/>
        <v>6</v>
      </c>
      <c r="AL1136" s="7">
        <f t="shared" si="666"/>
        <v>0</v>
      </c>
      <c r="AM1136" s="2">
        <f t="shared" si="667"/>
        <v>0</v>
      </c>
      <c r="AN1136" s="2">
        <f t="shared" si="668"/>
        <v>0</v>
      </c>
      <c r="AO1136" s="2">
        <f t="shared" si="669"/>
        <v>1.3831258644536654E-3</v>
      </c>
      <c r="AP1136" s="2">
        <f t="shared" si="670"/>
        <v>0</v>
      </c>
      <c r="AR1136" t="str">
        <f t="shared" si="656"/>
        <v>Mississippi</v>
      </c>
      <c r="AS1136" t="s">
        <v>2242</v>
      </c>
      <c r="AT1136" s="182">
        <v>8</v>
      </c>
      <c r="AV1136" s="98">
        <v>29</v>
      </c>
      <c r="AW1136" s="100">
        <v>133</v>
      </c>
      <c r="AX1136" s="106">
        <f t="shared" si="671"/>
        <v>29133</v>
      </c>
      <c r="AZ1136" s="7" t="s">
        <v>2975</v>
      </c>
      <c r="BA1136" t="s">
        <v>3208</v>
      </c>
      <c r="BE1136" s="1">
        <v>2</v>
      </c>
      <c r="BK1136" s="1">
        <v>2</v>
      </c>
      <c r="CC1136" s="1">
        <v>0</v>
      </c>
    </row>
    <row r="1137" spans="1:81" hidden="1" outlineLevel="1">
      <c r="A1137" t="s">
        <v>1957</v>
      </c>
      <c r="B1137" t="s">
        <v>2242</v>
      </c>
      <c r="C1137" s="1">
        <f t="shared" si="657"/>
        <v>762</v>
      </c>
      <c r="D1137" s="7">
        <f>IF(P1137&gt;0,RANK(P1137,(P1137:R1137,S1137:AG1137)),0)</f>
        <v>2</v>
      </c>
      <c r="E1137" s="7">
        <f>IF(Q1137&gt;0,RANK(Q1137,(P1137:R1137,S1137:AG1137)),0)</f>
        <v>0</v>
      </c>
      <c r="F1137" s="7">
        <f>IF(R1137&gt;0,RANK(R1137,(P1137:R1137,S1137:AG1137)),0)</f>
        <v>1</v>
      </c>
      <c r="G1137" s="7">
        <f>IF(S1137&gt;0,RANK(S1137,(P1137:R1137,S1137:AG1137)),0)</f>
        <v>5</v>
      </c>
      <c r="H1137" s="49">
        <f t="shared" si="658"/>
        <v>69</v>
      </c>
      <c r="I1137" s="178">
        <f t="shared" si="641"/>
        <v>9.055118110236221E-2</v>
      </c>
      <c r="J1137" s="2"/>
      <c r="K1137" s="2">
        <f t="shared" si="659"/>
        <v>0.4461942257217848</v>
      </c>
      <c r="L1137" s="2">
        <f t="shared" si="660"/>
        <v>0</v>
      </c>
      <c r="M1137" s="2">
        <f t="shared" si="661"/>
        <v>0.53674540682414695</v>
      </c>
      <c r="N1137" s="2">
        <f t="shared" si="639"/>
        <v>2.6246719160104987E-3</v>
      </c>
      <c r="O1137" s="2">
        <f t="shared" si="640"/>
        <v>1.443569553805775E-2</v>
      </c>
      <c r="P1137" s="1">
        <v>340</v>
      </c>
      <c r="R1137" s="1">
        <v>409</v>
      </c>
      <c r="S1137" s="1">
        <v>2</v>
      </c>
      <c r="V1137" s="1">
        <v>0</v>
      </c>
      <c r="X1137" s="1">
        <v>3</v>
      </c>
      <c r="Z1137" s="49">
        <f t="shared" si="662"/>
        <v>6</v>
      </c>
      <c r="AA1137" s="1">
        <v>1</v>
      </c>
      <c r="AC1137" s="1">
        <v>1</v>
      </c>
      <c r="AF1137"/>
      <c r="AI1137" s="7">
        <f t="shared" si="663"/>
        <v>0</v>
      </c>
      <c r="AJ1137" s="7">
        <f t="shared" si="664"/>
        <v>0</v>
      </c>
      <c r="AK1137" s="7">
        <f t="shared" si="665"/>
        <v>0</v>
      </c>
      <c r="AL1137" s="7">
        <f t="shared" si="666"/>
        <v>0</v>
      </c>
      <c r="AM1137" s="2">
        <f t="shared" si="667"/>
        <v>0</v>
      </c>
      <c r="AN1137" s="2">
        <f t="shared" si="668"/>
        <v>0</v>
      </c>
      <c r="AO1137" s="2">
        <f t="shared" si="669"/>
        <v>0</v>
      </c>
      <c r="AP1137" s="2">
        <f t="shared" si="670"/>
        <v>0</v>
      </c>
      <c r="AR1137" t="str">
        <f t="shared" si="656"/>
        <v>Moniteau</v>
      </c>
      <c r="AS1137" t="s">
        <v>2242</v>
      </c>
      <c r="AT1137" s="182">
        <v>4</v>
      </c>
      <c r="AV1137" s="98">
        <v>29</v>
      </c>
      <c r="AW1137" s="100">
        <v>135</v>
      </c>
      <c r="AX1137" s="106">
        <f t="shared" si="671"/>
        <v>29135</v>
      </c>
      <c r="AZ1137" s="7" t="s">
        <v>2975</v>
      </c>
      <c r="BA1137" t="s">
        <v>3208</v>
      </c>
      <c r="BE1137" s="1">
        <v>2</v>
      </c>
      <c r="BK1137" s="1">
        <v>3</v>
      </c>
      <c r="CC1137" s="1">
        <v>1</v>
      </c>
    </row>
    <row r="1138" spans="1:81" hidden="1" outlineLevel="1">
      <c r="A1138" t="s">
        <v>346</v>
      </c>
      <c r="B1138" t="s">
        <v>2242</v>
      </c>
      <c r="C1138" s="1">
        <f t="shared" si="657"/>
        <v>497</v>
      </c>
      <c r="D1138" s="7">
        <f>IF(P1138&gt;0,RANK(P1138,(P1138:R1138,S1138:AG1138)),0)</f>
        <v>1</v>
      </c>
      <c r="E1138" s="7">
        <f>IF(Q1138&gt;0,RANK(Q1138,(P1138:R1138,S1138:AG1138)),0)</f>
        <v>0</v>
      </c>
      <c r="F1138" s="7">
        <f>IF(R1138&gt;0,RANK(R1138,(P1138:R1138,S1138:AG1138)),0)</f>
        <v>2</v>
      </c>
      <c r="G1138" s="7">
        <f>IF(S1138&gt;0,RANK(S1138,(P1138:R1138,S1138:AG1138)),0)</f>
        <v>5</v>
      </c>
      <c r="H1138" s="49">
        <f t="shared" si="658"/>
        <v>24</v>
      </c>
      <c r="I1138" s="178">
        <f t="shared" si="641"/>
        <v>4.8289738430583498E-2</v>
      </c>
      <c r="J1138" s="2"/>
      <c r="K1138" s="2">
        <f t="shared" si="659"/>
        <v>0.50704225352112675</v>
      </c>
      <c r="L1138" s="2">
        <f t="shared" si="660"/>
        <v>0</v>
      </c>
      <c r="M1138" s="2">
        <f t="shared" si="661"/>
        <v>0.45875251509054327</v>
      </c>
      <c r="N1138" s="2">
        <f t="shared" si="639"/>
        <v>2.012072434607646E-3</v>
      </c>
      <c r="O1138" s="2">
        <f t="shared" si="640"/>
        <v>3.2193158953722337E-2</v>
      </c>
      <c r="P1138" s="1">
        <v>252</v>
      </c>
      <c r="R1138" s="1">
        <v>228</v>
      </c>
      <c r="S1138" s="1">
        <v>1</v>
      </c>
      <c r="V1138" s="1">
        <v>1</v>
      </c>
      <c r="X1138" s="1">
        <v>8</v>
      </c>
      <c r="Z1138" s="49">
        <f t="shared" si="662"/>
        <v>5</v>
      </c>
      <c r="AA1138" s="1">
        <v>1</v>
      </c>
      <c r="AC1138" s="1">
        <v>1</v>
      </c>
      <c r="AF1138"/>
      <c r="AI1138" s="7">
        <f t="shared" si="663"/>
        <v>0</v>
      </c>
      <c r="AJ1138" s="7">
        <f t="shared" si="664"/>
        <v>0</v>
      </c>
      <c r="AK1138" s="7">
        <f t="shared" si="665"/>
        <v>5</v>
      </c>
      <c r="AL1138" s="7">
        <f t="shared" si="666"/>
        <v>0</v>
      </c>
      <c r="AM1138" s="2">
        <f t="shared" si="667"/>
        <v>0</v>
      </c>
      <c r="AN1138" s="2">
        <f t="shared" si="668"/>
        <v>0</v>
      </c>
      <c r="AO1138" s="2">
        <f t="shared" si="669"/>
        <v>2.012072434607646E-3</v>
      </c>
      <c r="AP1138" s="2">
        <f t="shared" si="670"/>
        <v>0</v>
      </c>
      <c r="AR1138" t="str">
        <f t="shared" si="656"/>
        <v>Monroe</v>
      </c>
      <c r="AS1138" t="s">
        <v>2242</v>
      </c>
      <c r="AT1138" s="182">
        <v>6</v>
      </c>
      <c r="AV1138" s="98">
        <v>29</v>
      </c>
      <c r="AW1138" s="100">
        <v>137</v>
      </c>
      <c r="AX1138" s="106">
        <f t="shared" si="671"/>
        <v>29137</v>
      </c>
      <c r="AZ1138" s="7" t="s">
        <v>2975</v>
      </c>
      <c r="BA1138" t="s">
        <v>3208</v>
      </c>
      <c r="BE1138" s="1">
        <v>1</v>
      </c>
      <c r="BK1138" s="1">
        <v>3</v>
      </c>
      <c r="CC1138" s="1">
        <v>1</v>
      </c>
    </row>
    <row r="1139" spans="1:81" hidden="1" outlineLevel="1">
      <c r="A1139" t="s">
        <v>398</v>
      </c>
      <c r="B1139" t="s">
        <v>2242</v>
      </c>
      <c r="C1139" s="1">
        <f t="shared" si="657"/>
        <v>670</v>
      </c>
      <c r="D1139" s="7">
        <f>IF(P1139&gt;0,RANK(P1139,(P1139:R1139,S1139:AG1139)),0)</f>
        <v>1</v>
      </c>
      <c r="E1139" s="7">
        <f>IF(Q1139&gt;0,RANK(Q1139,(P1139:R1139,S1139:AG1139)),0)</f>
        <v>0</v>
      </c>
      <c r="F1139" s="7">
        <f>IF(R1139&gt;0,RANK(R1139,(P1139:R1139,S1139:AG1139)),0)</f>
        <v>2</v>
      </c>
      <c r="G1139" s="7">
        <f>IF(S1139&gt;0,RANK(S1139,(P1139:R1139,S1139:AG1139)),0)</f>
        <v>0</v>
      </c>
      <c r="H1139" s="49">
        <f t="shared" si="658"/>
        <v>6</v>
      </c>
      <c r="I1139" s="178">
        <f t="shared" si="641"/>
        <v>8.9552238805970154E-3</v>
      </c>
      <c r="J1139" s="2"/>
      <c r="K1139" s="2">
        <f t="shared" si="659"/>
        <v>0.49402985074626865</v>
      </c>
      <c r="L1139" s="2">
        <f t="shared" si="660"/>
        <v>0</v>
      </c>
      <c r="M1139" s="2">
        <f t="shared" si="661"/>
        <v>0.48507462686567165</v>
      </c>
      <c r="N1139" s="2">
        <f t="shared" si="639"/>
        <v>0</v>
      </c>
      <c r="O1139" s="2">
        <f t="shared" si="640"/>
        <v>2.0895522388059751E-2</v>
      </c>
      <c r="P1139" s="1">
        <v>331</v>
      </c>
      <c r="R1139" s="1">
        <v>325</v>
      </c>
      <c r="S1139" s="1">
        <v>0</v>
      </c>
      <c r="V1139" s="1">
        <v>1</v>
      </c>
      <c r="X1139" s="1">
        <v>9</v>
      </c>
      <c r="Z1139" s="49">
        <f t="shared" si="662"/>
        <v>2</v>
      </c>
      <c r="AA1139" s="1">
        <v>0</v>
      </c>
      <c r="AC1139" s="1">
        <v>2</v>
      </c>
      <c r="AF1139"/>
      <c r="AI1139" s="7">
        <f t="shared" si="663"/>
        <v>0</v>
      </c>
      <c r="AJ1139" s="7">
        <f t="shared" si="664"/>
        <v>0</v>
      </c>
      <c r="AK1139" s="7">
        <f t="shared" si="665"/>
        <v>5</v>
      </c>
      <c r="AL1139" s="7">
        <f t="shared" si="666"/>
        <v>0</v>
      </c>
      <c r="AM1139" s="2">
        <f t="shared" si="667"/>
        <v>0</v>
      </c>
      <c r="AN1139" s="2">
        <f t="shared" si="668"/>
        <v>0</v>
      </c>
      <c r="AO1139" s="2">
        <f t="shared" si="669"/>
        <v>1.4925373134328358E-3</v>
      </c>
      <c r="AP1139" s="2">
        <f t="shared" si="670"/>
        <v>0</v>
      </c>
      <c r="AR1139" t="str">
        <f t="shared" si="656"/>
        <v>Montgomery</v>
      </c>
      <c r="AS1139" t="s">
        <v>2242</v>
      </c>
      <c r="AT1139" s="182">
        <v>3</v>
      </c>
      <c r="AV1139" s="98">
        <v>29</v>
      </c>
      <c r="AW1139" s="100">
        <v>139</v>
      </c>
      <c r="AX1139" s="106">
        <f t="shared" si="671"/>
        <v>29139</v>
      </c>
      <c r="AZ1139" s="7" t="s">
        <v>2975</v>
      </c>
      <c r="BA1139" t="s">
        <v>3208</v>
      </c>
      <c r="BE1139" s="1">
        <v>1</v>
      </c>
      <c r="BK1139" s="1">
        <v>1</v>
      </c>
      <c r="CC1139" s="1">
        <v>0</v>
      </c>
    </row>
    <row r="1140" spans="1:81" hidden="1" outlineLevel="1">
      <c r="A1140" t="s">
        <v>370</v>
      </c>
      <c r="B1140" t="s">
        <v>2242</v>
      </c>
      <c r="C1140" s="1">
        <f t="shared" si="657"/>
        <v>1076</v>
      </c>
      <c r="D1140" s="7">
        <f>IF(P1140&gt;0,RANK(P1140,(P1140:R1140,S1140:AG1140)),0)</f>
        <v>1</v>
      </c>
      <c r="E1140" s="7">
        <f>IF(Q1140&gt;0,RANK(Q1140,(P1140:R1140,S1140:AG1140)),0)</f>
        <v>0</v>
      </c>
      <c r="F1140" s="7">
        <f>IF(R1140&gt;0,RANK(R1140,(P1140:R1140,S1140:AG1140)),0)</f>
        <v>2</v>
      </c>
      <c r="G1140" s="7">
        <f>IF(S1140&gt;0,RANK(S1140,(P1140:R1140,S1140:AG1140)),0)</f>
        <v>0</v>
      </c>
      <c r="H1140" s="49">
        <f t="shared" si="658"/>
        <v>47</v>
      </c>
      <c r="I1140" s="178">
        <f t="shared" si="641"/>
        <v>4.3680297397769519E-2</v>
      </c>
      <c r="J1140" s="2"/>
      <c r="K1140" s="2">
        <f t="shared" si="659"/>
        <v>0.51486988847583648</v>
      </c>
      <c r="L1140" s="2">
        <f t="shared" si="660"/>
        <v>0</v>
      </c>
      <c r="M1140" s="2">
        <f t="shared" si="661"/>
        <v>0.47118959107806691</v>
      </c>
      <c r="N1140" s="2">
        <f t="shared" si="639"/>
        <v>0</v>
      </c>
      <c r="O1140" s="2">
        <f t="shared" si="640"/>
        <v>1.3940520446096616E-2</v>
      </c>
      <c r="P1140" s="1">
        <v>554</v>
      </c>
      <c r="R1140" s="1">
        <v>507</v>
      </c>
      <c r="S1140" s="1">
        <v>0</v>
      </c>
      <c r="V1140" s="1">
        <v>2</v>
      </c>
      <c r="X1140" s="1">
        <v>8</v>
      </c>
      <c r="Z1140" s="49">
        <f t="shared" si="662"/>
        <v>4</v>
      </c>
      <c r="AA1140" s="1">
        <v>0</v>
      </c>
      <c r="AC1140" s="1">
        <v>1</v>
      </c>
      <c r="AF1140"/>
      <c r="AI1140" s="7">
        <f t="shared" si="663"/>
        <v>0</v>
      </c>
      <c r="AJ1140" s="7">
        <f t="shared" si="664"/>
        <v>0</v>
      </c>
      <c r="AK1140" s="7">
        <f t="shared" si="665"/>
        <v>5</v>
      </c>
      <c r="AL1140" s="7">
        <f t="shared" si="666"/>
        <v>0</v>
      </c>
      <c r="AM1140" s="2">
        <f t="shared" si="667"/>
        <v>0</v>
      </c>
      <c r="AN1140" s="2">
        <f t="shared" si="668"/>
        <v>0</v>
      </c>
      <c r="AO1140" s="2">
        <f t="shared" si="669"/>
        <v>1.8587360594795538E-3</v>
      </c>
      <c r="AP1140" s="2">
        <f t="shared" si="670"/>
        <v>0</v>
      </c>
      <c r="AR1140" t="str">
        <f t="shared" si="656"/>
        <v>Morgan</v>
      </c>
      <c r="AS1140" t="s">
        <v>2242</v>
      </c>
      <c r="AT1140" s="182">
        <v>4</v>
      </c>
      <c r="AV1140" s="98">
        <v>29</v>
      </c>
      <c r="AW1140" s="100">
        <v>141</v>
      </c>
      <c r="AX1140" s="106">
        <f t="shared" si="671"/>
        <v>29141</v>
      </c>
      <c r="AZ1140" s="7" t="s">
        <v>2975</v>
      </c>
      <c r="BA1140" t="s">
        <v>3208</v>
      </c>
      <c r="BE1140" s="1">
        <v>2</v>
      </c>
      <c r="BK1140" s="1">
        <v>2</v>
      </c>
      <c r="CC1140" s="1">
        <v>0</v>
      </c>
    </row>
    <row r="1141" spans="1:81" hidden="1" outlineLevel="1">
      <c r="A1141" t="s">
        <v>1384</v>
      </c>
      <c r="B1141" t="s">
        <v>2242</v>
      </c>
      <c r="C1141" s="1">
        <f t="shared" si="657"/>
        <v>1076</v>
      </c>
      <c r="D1141" s="7">
        <f>IF(P1141&gt;0,RANK(P1141,(P1141:R1141,S1141:AG1141)),0)</f>
        <v>1</v>
      </c>
      <c r="E1141" s="7">
        <f>IF(Q1141&gt;0,RANK(Q1141,(P1141:R1141,S1141:AG1141)),0)</f>
        <v>0</v>
      </c>
      <c r="F1141" s="7">
        <f>IF(R1141&gt;0,RANK(R1141,(P1141:R1141,S1141:AG1141)),0)</f>
        <v>2</v>
      </c>
      <c r="G1141" s="7">
        <f>IF(S1141&gt;0,RANK(S1141,(P1141:R1141,S1141:AG1141)),0)</f>
        <v>5</v>
      </c>
      <c r="H1141" s="49">
        <f t="shared" si="658"/>
        <v>331</v>
      </c>
      <c r="I1141" s="178">
        <f t="shared" si="641"/>
        <v>0.30762081784386619</v>
      </c>
      <c r="J1141" s="2"/>
      <c r="K1141" s="2">
        <f t="shared" si="659"/>
        <v>0.64219330855018586</v>
      </c>
      <c r="L1141" s="2">
        <f t="shared" si="660"/>
        <v>0</v>
      </c>
      <c r="M1141" s="2">
        <f t="shared" si="661"/>
        <v>0.33457249070631973</v>
      </c>
      <c r="N1141" s="2">
        <f t="shared" si="639"/>
        <v>9.2936802973977691E-4</v>
      </c>
      <c r="O1141" s="2">
        <f t="shared" si="640"/>
        <v>2.2304832713754639E-2</v>
      </c>
      <c r="P1141" s="1">
        <v>691</v>
      </c>
      <c r="R1141" s="1">
        <v>360</v>
      </c>
      <c r="S1141" s="1">
        <v>1</v>
      </c>
      <c r="V1141" s="1">
        <v>0</v>
      </c>
      <c r="X1141" s="1">
        <v>11</v>
      </c>
      <c r="Z1141" s="49">
        <f t="shared" si="662"/>
        <v>12</v>
      </c>
      <c r="AA1141" s="1">
        <v>1</v>
      </c>
      <c r="AC1141" s="1">
        <v>0</v>
      </c>
      <c r="AF1141"/>
      <c r="AI1141" s="7">
        <f t="shared" si="663"/>
        <v>0</v>
      </c>
      <c r="AJ1141" s="7">
        <f t="shared" si="664"/>
        <v>0</v>
      </c>
      <c r="AK1141" s="7">
        <f t="shared" si="665"/>
        <v>0</v>
      </c>
      <c r="AL1141" s="7">
        <f t="shared" si="666"/>
        <v>0</v>
      </c>
      <c r="AM1141" s="2">
        <f t="shared" si="667"/>
        <v>0</v>
      </c>
      <c r="AN1141" s="2">
        <f t="shared" si="668"/>
        <v>0</v>
      </c>
      <c r="AO1141" s="2">
        <f t="shared" si="669"/>
        <v>0</v>
      </c>
      <c r="AP1141" s="2">
        <f t="shared" si="670"/>
        <v>0</v>
      </c>
      <c r="AR1141" t="str">
        <f t="shared" si="656"/>
        <v>New Madrid</v>
      </c>
      <c r="AS1141" t="s">
        <v>2242</v>
      </c>
      <c r="AT1141" s="182">
        <v>8</v>
      </c>
      <c r="AV1141" s="98">
        <v>29</v>
      </c>
      <c r="AW1141" s="100">
        <v>143</v>
      </c>
      <c r="AX1141" s="106">
        <f t="shared" si="671"/>
        <v>29143</v>
      </c>
      <c r="AZ1141" s="7" t="s">
        <v>2975</v>
      </c>
      <c r="BA1141" t="s">
        <v>3208</v>
      </c>
      <c r="BE1141" s="1">
        <v>6</v>
      </c>
      <c r="BK1141" s="1">
        <v>6</v>
      </c>
      <c r="CC1141" s="1">
        <v>0</v>
      </c>
    </row>
    <row r="1142" spans="1:81" hidden="1" outlineLevel="1">
      <c r="A1142" t="s">
        <v>2512</v>
      </c>
      <c r="B1142" t="s">
        <v>2242</v>
      </c>
      <c r="C1142" s="1">
        <f t="shared" si="657"/>
        <v>2824</v>
      </c>
      <c r="D1142" s="7">
        <f>IF(P1142&gt;0,RANK(P1142,(P1142:R1142,S1142:AG1142)),0)</f>
        <v>2</v>
      </c>
      <c r="E1142" s="7">
        <f>IF(Q1142&gt;0,RANK(Q1142,(P1142:R1142,S1142:AG1142)),0)</f>
        <v>0</v>
      </c>
      <c r="F1142" s="7">
        <f>IF(R1142&gt;0,RANK(R1142,(P1142:R1142,S1142:AG1142)),0)</f>
        <v>1</v>
      </c>
      <c r="G1142" s="7">
        <f>IF(S1142&gt;0,RANK(S1142,(P1142:R1142,S1142:AG1142)),0)</f>
        <v>5</v>
      </c>
      <c r="H1142" s="49">
        <f t="shared" si="658"/>
        <v>313</v>
      </c>
      <c r="I1142" s="178">
        <f t="shared" si="641"/>
        <v>0.1108356940509915</v>
      </c>
      <c r="J1142" s="2"/>
      <c r="K1142" s="2">
        <f t="shared" si="659"/>
        <v>0.43909348441926344</v>
      </c>
      <c r="L1142" s="2">
        <f t="shared" si="660"/>
        <v>0</v>
      </c>
      <c r="M1142" s="2">
        <f t="shared" si="661"/>
        <v>0.54992917847025491</v>
      </c>
      <c r="N1142" s="2">
        <f t="shared" si="639"/>
        <v>2.124645892351275E-3</v>
      </c>
      <c r="O1142" s="2">
        <f t="shared" si="640"/>
        <v>8.8526912181303812E-3</v>
      </c>
      <c r="P1142" s="1">
        <v>1240</v>
      </c>
      <c r="R1142" s="1">
        <v>1553</v>
      </c>
      <c r="S1142" s="1">
        <v>6</v>
      </c>
      <c r="V1142" s="1">
        <v>2</v>
      </c>
      <c r="X1142" s="1">
        <v>7</v>
      </c>
      <c r="Z1142" s="49">
        <f t="shared" si="662"/>
        <v>11</v>
      </c>
      <c r="AA1142" s="1">
        <v>4</v>
      </c>
      <c r="AC1142" s="1">
        <v>1</v>
      </c>
      <c r="AF1142"/>
      <c r="AI1142" s="7">
        <f t="shared" si="663"/>
        <v>0</v>
      </c>
      <c r="AJ1142" s="7">
        <f t="shared" si="664"/>
        <v>0</v>
      </c>
      <c r="AK1142" s="7">
        <f t="shared" si="665"/>
        <v>6</v>
      </c>
      <c r="AL1142" s="7">
        <f t="shared" si="666"/>
        <v>0</v>
      </c>
      <c r="AM1142" s="2">
        <f t="shared" si="667"/>
        <v>0</v>
      </c>
      <c r="AN1142" s="2">
        <f t="shared" si="668"/>
        <v>0</v>
      </c>
      <c r="AO1142" s="2">
        <f t="shared" si="669"/>
        <v>7.0821529745042496E-4</v>
      </c>
      <c r="AP1142" s="2">
        <f t="shared" si="670"/>
        <v>0</v>
      </c>
      <c r="AR1142" t="str">
        <f t="shared" si="656"/>
        <v>Newton</v>
      </c>
      <c r="AS1142" t="s">
        <v>2242</v>
      </c>
      <c r="AT1142" s="182">
        <v>7</v>
      </c>
      <c r="AV1142" s="98">
        <v>29</v>
      </c>
      <c r="AW1142" s="100">
        <v>145</v>
      </c>
      <c r="AX1142" s="106">
        <f t="shared" si="671"/>
        <v>29145</v>
      </c>
      <c r="AZ1142" s="7" t="s">
        <v>2975</v>
      </c>
      <c r="BA1142" t="s">
        <v>3208</v>
      </c>
      <c r="BE1142" s="1">
        <v>7</v>
      </c>
      <c r="BK1142" s="1">
        <v>3</v>
      </c>
      <c r="CC1142" s="1">
        <v>1</v>
      </c>
    </row>
    <row r="1143" spans="1:81" hidden="1" outlineLevel="1">
      <c r="A1143" t="s">
        <v>3289</v>
      </c>
      <c r="B1143" t="s">
        <v>2242</v>
      </c>
      <c r="C1143" s="1">
        <f t="shared" si="657"/>
        <v>1481</v>
      </c>
      <c r="D1143" s="7">
        <f>IF(P1143&gt;0,RANK(P1143,(P1143:R1143,S1143:AG1143)),0)</f>
        <v>2</v>
      </c>
      <c r="E1143" s="7">
        <f>IF(Q1143&gt;0,RANK(Q1143,(P1143:R1143,S1143:AG1143)),0)</f>
        <v>0</v>
      </c>
      <c r="F1143" s="7">
        <f>IF(R1143&gt;0,RANK(R1143,(P1143:R1143,S1143:AG1143)),0)</f>
        <v>1</v>
      </c>
      <c r="G1143" s="7">
        <f>IF(S1143&gt;0,RANK(S1143,(P1143:R1143,S1143:AG1143)),0)</f>
        <v>7</v>
      </c>
      <c r="H1143" s="49">
        <f t="shared" si="658"/>
        <v>215</v>
      </c>
      <c r="I1143" s="178">
        <f t="shared" si="641"/>
        <v>0.14517218095881163</v>
      </c>
      <c r="J1143" s="2"/>
      <c r="K1143" s="2">
        <f t="shared" si="659"/>
        <v>0.41593517893315329</v>
      </c>
      <c r="L1143" s="2">
        <f t="shared" si="660"/>
        <v>0</v>
      </c>
      <c r="M1143" s="2">
        <f t="shared" si="661"/>
        <v>0.56110735989196492</v>
      </c>
      <c r="N1143" s="2">
        <f t="shared" si="639"/>
        <v>6.7521944632005406E-4</v>
      </c>
      <c r="O1143" s="2">
        <f t="shared" si="640"/>
        <v>2.2282241728561678E-2</v>
      </c>
      <c r="P1143" s="1">
        <v>616</v>
      </c>
      <c r="R1143" s="1">
        <v>831</v>
      </c>
      <c r="S1143" s="1">
        <v>1</v>
      </c>
      <c r="V1143" s="1">
        <v>0</v>
      </c>
      <c r="X1143" s="1">
        <v>20</v>
      </c>
      <c r="Z1143" s="49">
        <f t="shared" si="662"/>
        <v>8</v>
      </c>
      <c r="AA1143" s="1">
        <v>2</v>
      </c>
      <c r="AC1143" s="1">
        <v>3</v>
      </c>
      <c r="AF1143"/>
      <c r="AI1143" s="7">
        <f t="shared" si="663"/>
        <v>0</v>
      </c>
      <c r="AJ1143" s="7">
        <f t="shared" si="664"/>
        <v>0</v>
      </c>
      <c r="AK1143" s="7">
        <f t="shared" si="665"/>
        <v>0</v>
      </c>
      <c r="AL1143" s="7">
        <f t="shared" si="666"/>
        <v>0</v>
      </c>
      <c r="AM1143" s="2">
        <f t="shared" si="667"/>
        <v>0</v>
      </c>
      <c r="AN1143" s="2">
        <f t="shared" si="668"/>
        <v>0</v>
      </c>
      <c r="AO1143" s="2">
        <f t="shared" si="669"/>
        <v>0</v>
      </c>
      <c r="AP1143" s="2">
        <f t="shared" si="670"/>
        <v>0</v>
      </c>
      <c r="AR1143" t="str">
        <f t="shared" si="656"/>
        <v>Nodaway</v>
      </c>
      <c r="AS1143" t="s">
        <v>2242</v>
      </c>
      <c r="AT1143" s="182">
        <v>6</v>
      </c>
      <c r="AV1143" s="98">
        <v>29</v>
      </c>
      <c r="AW1143" s="100">
        <v>147</v>
      </c>
      <c r="AX1143" s="106">
        <f t="shared" si="671"/>
        <v>29147</v>
      </c>
      <c r="AZ1143" s="7" t="s">
        <v>2975</v>
      </c>
      <c r="BA1143" t="s">
        <v>3208</v>
      </c>
      <c r="BE1143" s="1">
        <v>3</v>
      </c>
      <c r="BK1143" s="1">
        <v>3</v>
      </c>
      <c r="CC1143" s="1">
        <v>2</v>
      </c>
    </row>
    <row r="1144" spans="1:81" hidden="1" outlineLevel="1">
      <c r="A1144" t="s">
        <v>2425</v>
      </c>
      <c r="B1144" t="s">
        <v>2242</v>
      </c>
      <c r="C1144" s="1">
        <f t="shared" si="657"/>
        <v>602</v>
      </c>
      <c r="D1144" s="7">
        <f>IF(P1144&gt;0,RANK(P1144,(P1144:R1144,S1144:AG1144)),0)</f>
        <v>1</v>
      </c>
      <c r="E1144" s="7">
        <f>IF(Q1144&gt;0,RANK(Q1144,(P1144:R1144,S1144:AG1144)),0)</f>
        <v>0</v>
      </c>
      <c r="F1144" s="7">
        <f>IF(R1144&gt;0,RANK(R1144,(P1144:R1144,S1144:AG1144)),0)</f>
        <v>2</v>
      </c>
      <c r="G1144" s="7">
        <f>IF(S1144&gt;0,RANK(S1144,(P1144:R1144,S1144:AG1144)),0)</f>
        <v>0</v>
      </c>
      <c r="H1144" s="49">
        <f t="shared" si="658"/>
        <v>48</v>
      </c>
      <c r="I1144" s="178">
        <f t="shared" si="641"/>
        <v>7.9734219269102985E-2</v>
      </c>
      <c r="J1144" s="2"/>
      <c r="K1144" s="2">
        <f t="shared" si="659"/>
        <v>0.5299003322259136</v>
      </c>
      <c r="L1144" s="2">
        <f t="shared" si="660"/>
        <v>0</v>
      </c>
      <c r="M1144" s="2">
        <f t="shared" si="661"/>
        <v>0.45016611295681064</v>
      </c>
      <c r="N1144" s="2">
        <f t="shared" si="639"/>
        <v>0</v>
      </c>
      <c r="O1144" s="2">
        <f t="shared" si="640"/>
        <v>1.9933554817275767E-2</v>
      </c>
      <c r="P1144" s="1">
        <v>319</v>
      </c>
      <c r="R1144" s="1">
        <v>271</v>
      </c>
      <c r="S1144" s="1">
        <v>0</v>
      </c>
      <c r="V1144" s="1">
        <v>0</v>
      </c>
      <c r="X1144" s="1">
        <v>7</v>
      </c>
      <c r="Z1144" s="49">
        <f t="shared" si="662"/>
        <v>2</v>
      </c>
      <c r="AA1144" s="1">
        <v>3</v>
      </c>
      <c r="AC1144" s="1">
        <v>0</v>
      </c>
      <c r="AF1144"/>
      <c r="AI1144" s="7">
        <f t="shared" si="663"/>
        <v>0</v>
      </c>
      <c r="AJ1144" s="7">
        <f t="shared" si="664"/>
        <v>0</v>
      </c>
      <c r="AK1144" s="7">
        <f t="shared" si="665"/>
        <v>0</v>
      </c>
      <c r="AL1144" s="7">
        <f t="shared" si="666"/>
        <v>0</v>
      </c>
      <c r="AM1144" s="2">
        <f t="shared" si="667"/>
        <v>0</v>
      </c>
      <c r="AN1144" s="2">
        <f t="shared" si="668"/>
        <v>0</v>
      </c>
      <c r="AO1144" s="2">
        <f t="shared" si="669"/>
        <v>0</v>
      </c>
      <c r="AP1144" s="2">
        <f t="shared" si="670"/>
        <v>0</v>
      </c>
      <c r="AR1144" t="str">
        <f t="shared" si="656"/>
        <v>Oregon</v>
      </c>
      <c r="AS1144" t="s">
        <v>2242</v>
      </c>
      <c r="AT1144" s="182">
        <v>8</v>
      </c>
      <c r="AV1144" s="98">
        <v>29</v>
      </c>
      <c r="AW1144" s="100">
        <v>149</v>
      </c>
      <c r="AX1144" s="106">
        <f t="shared" si="671"/>
        <v>29149</v>
      </c>
      <c r="AZ1144" s="7" t="s">
        <v>2975</v>
      </c>
      <c r="BA1144" t="s">
        <v>3208</v>
      </c>
      <c r="BE1144" s="1">
        <v>1</v>
      </c>
      <c r="BK1144" s="1">
        <v>1</v>
      </c>
      <c r="CC1144" s="1">
        <v>0</v>
      </c>
    </row>
    <row r="1145" spans="1:81" hidden="1" outlineLevel="1">
      <c r="A1145" t="s">
        <v>261</v>
      </c>
      <c r="B1145" t="s">
        <v>2242</v>
      </c>
      <c r="C1145" s="1">
        <f t="shared" si="657"/>
        <v>658</v>
      </c>
      <c r="D1145" s="7">
        <f>IF(P1145&gt;0,RANK(P1145,(P1145:R1145,S1145:AG1145)),0)</f>
        <v>2</v>
      </c>
      <c r="E1145" s="7">
        <f>IF(Q1145&gt;0,RANK(Q1145,(P1145:R1145,S1145:AG1145)),0)</f>
        <v>0</v>
      </c>
      <c r="F1145" s="7">
        <f>IF(R1145&gt;0,RANK(R1145,(P1145:R1145,S1145:AG1145)),0)</f>
        <v>1</v>
      </c>
      <c r="G1145" s="7">
        <f>IF(S1145&gt;0,RANK(S1145,(P1145:R1145,S1145:AG1145)),0)</f>
        <v>0</v>
      </c>
      <c r="H1145" s="49">
        <f t="shared" si="658"/>
        <v>12</v>
      </c>
      <c r="I1145" s="178">
        <f t="shared" si="641"/>
        <v>1.82370820668693E-2</v>
      </c>
      <c r="J1145" s="2"/>
      <c r="K1145" s="2">
        <f t="shared" si="659"/>
        <v>0.47720364741641336</v>
      </c>
      <c r="L1145" s="2">
        <f t="shared" si="660"/>
        <v>0</v>
      </c>
      <c r="M1145" s="2">
        <f t="shared" si="661"/>
        <v>0.49544072948328266</v>
      </c>
      <c r="N1145" s="2">
        <f t="shared" si="639"/>
        <v>0</v>
      </c>
      <c r="O1145" s="2">
        <f t="shared" si="640"/>
        <v>2.7355623100303927E-2</v>
      </c>
      <c r="P1145" s="1">
        <v>314</v>
      </c>
      <c r="R1145" s="1">
        <v>326</v>
      </c>
      <c r="S1145" s="1">
        <v>0</v>
      </c>
      <c r="V1145" s="1">
        <v>0</v>
      </c>
      <c r="X1145" s="1">
        <v>8</v>
      </c>
      <c r="Z1145" s="49">
        <f t="shared" si="662"/>
        <v>8</v>
      </c>
      <c r="AA1145" s="1">
        <v>1</v>
      </c>
      <c r="AC1145" s="1">
        <v>1</v>
      </c>
      <c r="AF1145"/>
      <c r="AI1145" s="7">
        <f t="shared" si="663"/>
        <v>0</v>
      </c>
      <c r="AJ1145" s="7">
        <f t="shared" si="664"/>
        <v>0</v>
      </c>
      <c r="AK1145" s="7">
        <f t="shared" si="665"/>
        <v>0</v>
      </c>
      <c r="AL1145" s="7">
        <f t="shared" si="666"/>
        <v>0</v>
      </c>
      <c r="AM1145" s="2">
        <f t="shared" si="667"/>
        <v>0</v>
      </c>
      <c r="AN1145" s="2">
        <f t="shared" si="668"/>
        <v>0</v>
      </c>
      <c r="AO1145" s="2">
        <f t="shared" si="669"/>
        <v>0</v>
      </c>
      <c r="AP1145" s="2">
        <f t="shared" si="670"/>
        <v>0</v>
      </c>
      <c r="AR1145" t="str">
        <f t="shared" si="656"/>
        <v>Osage</v>
      </c>
      <c r="AS1145" t="s">
        <v>2242</v>
      </c>
      <c r="AT1145" s="182">
        <v>3</v>
      </c>
      <c r="AV1145" s="98">
        <v>29</v>
      </c>
      <c r="AW1145" s="100">
        <v>151</v>
      </c>
      <c r="AX1145" s="106">
        <f t="shared" si="671"/>
        <v>29151</v>
      </c>
      <c r="AZ1145" s="7" t="s">
        <v>2975</v>
      </c>
      <c r="BA1145" t="s">
        <v>3208</v>
      </c>
      <c r="BE1145" s="1">
        <v>3</v>
      </c>
      <c r="BK1145" s="1">
        <v>3</v>
      </c>
      <c r="CC1145" s="1">
        <v>2</v>
      </c>
    </row>
    <row r="1146" spans="1:81" hidden="1" outlineLevel="1">
      <c r="A1146" t="s">
        <v>2737</v>
      </c>
      <c r="B1146" t="s">
        <v>2242</v>
      </c>
      <c r="C1146" s="1">
        <f t="shared" si="657"/>
        <v>516</v>
      </c>
      <c r="D1146" s="7">
        <f>IF(P1146&gt;0,RANK(P1146,(P1146:R1146,S1146:AG1146)),0)</f>
        <v>2</v>
      </c>
      <c r="E1146" s="7">
        <f>IF(Q1146&gt;0,RANK(Q1146,(P1146:R1146,S1146:AG1146)),0)</f>
        <v>0</v>
      </c>
      <c r="F1146" s="7">
        <f>IF(R1146&gt;0,RANK(R1146,(P1146:R1146,S1146:AG1146)),0)</f>
        <v>1</v>
      </c>
      <c r="G1146" s="7">
        <f>IF(S1146&gt;0,RANK(S1146,(P1146:R1146,S1146:AG1146)),0)</f>
        <v>0</v>
      </c>
      <c r="H1146" s="49">
        <f t="shared" si="658"/>
        <v>76</v>
      </c>
      <c r="I1146" s="178">
        <f t="shared" si="641"/>
        <v>0.14728682170542637</v>
      </c>
      <c r="J1146" s="2"/>
      <c r="K1146" s="2">
        <f t="shared" si="659"/>
        <v>0.42054263565891475</v>
      </c>
      <c r="L1146" s="2">
        <f t="shared" si="660"/>
        <v>0</v>
      </c>
      <c r="M1146" s="2">
        <f t="shared" si="661"/>
        <v>0.56782945736434109</v>
      </c>
      <c r="N1146" s="2">
        <f t="shared" si="639"/>
        <v>0</v>
      </c>
      <c r="O1146" s="2">
        <f t="shared" si="640"/>
        <v>1.1627906976744096E-2</v>
      </c>
      <c r="P1146" s="1">
        <v>217</v>
      </c>
      <c r="R1146" s="1">
        <v>293</v>
      </c>
      <c r="S1146" s="1">
        <v>0</v>
      </c>
      <c r="V1146" s="1">
        <v>0</v>
      </c>
      <c r="X1146" s="1">
        <v>2</v>
      </c>
      <c r="Z1146" s="49">
        <f t="shared" si="662"/>
        <v>3</v>
      </c>
      <c r="AA1146" s="1">
        <v>0</v>
      </c>
      <c r="AC1146" s="1">
        <v>1</v>
      </c>
      <c r="AF1146"/>
      <c r="AI1146" s="7">
        <f t="shared" si="663"/>
        <v>0</v>
      </c>
      <c r="AJ1146" s="7">
        <f t="shared" si="664"/>
        <v>0</v>
      </c>
      <c r="AK1146" s="7">
        <f t="shared" si="665"/>
        <v>0</v>
      </c>
      <c r="AL1146" s="7">
        <f t="shared" si="666"/>
        <v>0</v>
      </c>
      <c r="AM1146" s="2">
        <f t="shared" si="667"/>
        <v>0</v>
      </c>
      <c r="AN1146" s="2">
        <f t="shared" si="668"/>
        <v>0</v>
      </c>
      <c r="AO1146" s="2">
        <f t="shared" si="669"/>
        <v>0</v>
      </c>
      <c r="AP1146" s="2">
        <f t="shared" si="670"/>
        <v>0</v>
      </c>
      <c r="AR1146" t="str">
        <f t="shared" si="656"/>
        <v>Ozark</v>
      </c>
      <c r="AS1146" t="s">
        <v>2242</v>
      </c>
      <c r="AT1146" s="182">
        <v>8</v>
      </c>
      <c r="AV1146" s="98">
        <v>29</v>
      </c>
      <c r="AW1146" s="100">
        <v>153</v>
      </c>
      <c r="AX1146" s="106">
        <f t="shared" si="671"/>
        <v>29153</v>
      </c>
      <c r="AZ1146" s="7" t="s">
        <v>2975</v>
      </c>
      <c r="BA1146" t="s">
        <v>3208</v>
      </c>
      <c r="BE1146" s="1">
        <v>1</v>
      </c>
      <c r="BK1146" s="1">
        <v>2</v>
      </c>
      <c r="CC1146" s="1">
        <v>0</v>
      </c>
    </row>
    <row r="1147" spans="1:81" hidden="1" outlineLevel="1">
      <c r="A1147" t="s">
        <v>256</v>
      </c>
      <c r="B1147" t="s">
        <v>2242</v>
      </c>
      <c r="C1147" s="1">
        <f t="shared" si="657"/>
        <v>867</v>
      </c>
      <c r="D1147" s="7">
        <f>IF(P1147&gt;0,RANK(P1147,(P1147:R1147,S1147:AG1147)),0)</f>
        <v>1</v>
      </c>
      <c r="E1147" s="7">
        <f>IF(Q1147&gt;0,RANK(Q1147,(P1147:R1147,S1147:AG1147)),0)</f>
        <v>0</v>
      </c>
      <c r="F1147" s="7">
        <f>IF(R1147&gt;0,RANK(R1147,(P1147:R1147,S1147:AG1147)),0)</f>
        <v>2</v>
      </c>
      <c r="G1147" s="7">
        <f>IF(S1147&gt;0,RANK(S1147,(P1147:R1147,S1147:AG1147)),0)</f>
        <v>5</v>
      </c>
      <c r="H1147" s="49">
        <f t="shared" si="658"/>
        <v>352</v>
      </c>
      <c r="I1147" s="178">
        <f t="shared" si="641"/>
        <v>0.40599769319492501</v>
      </c>
      <c r="J1147" s="2"/>
      <c r="K1147" s="2">
        <f t="shared" si="659"/>
        <v>0.6943483275663207</v>
      </c>
      <c r="L1147" s="2">
        <f t="shared" si="660"/>
        <v>0</v>
      </c>
      <c r="M1147" s="2">
        <f t="shared" si="661"/>
        <v>0.28835063437139563</v>
      </c>
      <c r="N1147" s="2">
        <f t="shared" si="639"/>
        <v>2.306805074971165E-3</v>
      </c>
      <c r="O1147" s="2">
        <f t="shared" si="640"/>
        <v>1.4994232987312504E-2</v>
      </c>
      <c r="P1147" s="1">
        <v>602</v>
      </c>
      <c r="R1147" s="1">
        <v>250</v>
      </c>
      <c r="S1147" s="1">
        <v>2</v>
      </c>
      <c r="V1147" s="1">
        <v>1</v>
      </c>
      <c r="X1147" s="1">
        <v>7</v>
      </c>
      <c r="Z1147" s="49">
        <f t="shared" si="662"/>
        <v>4</v>
      </c>
      <c r="AA1147" s="1">
        <v>1</v>
      </c>
      <c r="AC1147" s="1">
        <v>0</v>
      </c>
      <c r="AF1147"/>
      <c r="AI1147" s="7">
        <f t="shared" si="663"/>
        <v>0</v>
      </c>
      <c r="AJ1147" s="7">
        <f t="shared" si="664"/>
        <v>0</v>
      </c>
      <c r="AK1147" s="7">
        <f t="shared" si="665"/>
        <v>6</v>
      </c>
      <c r="AL1147" s="7">
        <f t="shared" si="666"/>
        <v>0</v>
      </c>
      <c r="AM1147" s="2">
        <f t="shared" si="667"/>
        <v>0</v>
      </c>
      <c r="AN1147" s="2">
        <f t="shared" si="668"/>
        <v>0</v>
      </c>
      <c r="AO1147" s="2">
        <f t="shared" si="669"/>
        <v>1.1534025374855825E-3</v>
      </c>
      <c r="AP1147" s="2">
        <f t="shared" si="670"/>
        <v>0</v>
      </c>
      <c r="AR1147" t="str">
        <f t="shared" si="656"/>
        <v>Pemiscot</v>
      </c>
      <c r="AS1147" t="s">
        <v>2242</v>
      </c>
      <c r="AT1147" s="182">
        <v>8</v>
      </c>
      <c r="AV1147" s="98">
        <v>29</v>
      </c>
      <c r="AW1147" s="100">
        <v>155</v>
      </c>
      <c r="AX1147" s="106">
        <f t="shared" si="671"/>
        <v>29155</v>
      </c>
      <c r="AZ1147" s="7" t="s">
        <v>2975</v>
      </c>
      <c r="BA1147" t="s">
        <v>3208</v>
      </c>
      <c r="BE1147" s="1">
        <v>1</v>
      </c>
      <c r="BK1147" s="1">
        <v>3</v>
      </c>
      <c r="CC1147" s="1">
        <v>0</v>
      </c>
    </row>
    <row r="1148" spans="1:81" hidden="1" outlineLevel="1">
      <c r="A1148" t="s">
        <v>156</v>
      </c>
      <c r="B1148" t="s">
        <v>2242</v>
      </c>
      <c r="C1148" s="1">
        <f t="shared" si="657"/>
        <v>886</v>
      </c>
      <c r="D1148" s="7">
        <f>IF(P1148&gt;0,RANK(P1148,(P1148:R1148,S1148:AG1148)),0)</f>
        <v>2</v>
      </c>
      <c r="E1148" s="7">
        <f>IF(Q1148&gt;0,RANK(Q1148,(P1148:R1148,S1148:AG1148)),0)</f>
        <v>0</v>
      </c>
      <c r="F1148" s="7">
        <f>IF(R1148&gt;0,RANK(R1148,(P1148:R1148,S1148:AG1148)),0)</f>
        <v>1</v>
      </c>
      <c r="G1148" s="7">
        <f>IF(S1148&gt;0,RANK(S1148,(P1148:R1148,S1148:AG1148)),0)</f>
        <v>0</v>
      </c>
      <c r="H1148" s="49">
        <f t="shared" si="658"/>
        <v>2</v>
      </c>
      <c r="I1148" s="178">
        <f t="shared" si="641"/>
        <v>2.257336343115124E-3</v>
      </c>
      <c r="J1148" s="2"/>
      <c r="K1148" s="2">
        <f t="shared" si="659"/>
        <v>0.49209932279909707</v>
      </c>
      <c r="L1148" s="2">
        <f t="shared" si="660"/>
        <v>0</v>
      </c>
      <c r="M1148" s="2">
        <f t="shared" si="661"/>
        <v>0.49435665914221216</v>
      </c>
      <c r="N1148" s="2">
        <f t="shared" si="639"/>
        <v>0</v>
      </c>
      <c r="O1148" s="2">
        <f t="shared" si="640"/>
        <v>1.3544018058690765E-2</v>
      </c>
      <c r="P1148" s="1">
        <v>436</v>
      </c>
      <c r="R1148" s="1">
        <v>438</v>
      </c>
      <c r="S1148" s="1">
        <v>0</v>
      </c>
      <c r="V1148" s="1">
        <v>1</v>
      </c>
      <c r="X1148" s="1">
        <v>5</v>
      </c>
      <c r="Z1148" s="49">
        <f t="shared" si="662"/>
        <v>2</v>
      </c>
      <c r="AA1148" s="1">
        <v>2</v>
      </c>
      <c r="AC1148" s="1">
        <v>2</v>
      </c>
      <c r="AF1148"/>
      <c r="AI1148" s="7">
        <f t="shared" si="663"/>
        <v>0</v>
      </c>
      <c r="AJ1148" s="7">
        <f t="shared" si="664"/>
        <v>0</v>
      </c>
      <c r="AK1148" s="7">
        <f t="shared" si="665"/>
        <v>5</v>
      </c>
      <c r="AL1148" s="7">
        <f t="shared" si="666"/>
        <v>0</v>
      </c>
      <c r="AM1148" s="2">
        <f t="shared" si="667"/>
        <v>0</v>
      </c>
      <c r="AN1148" s="2">
        <f t="shared" si="668"/>
        <v>0</v>
      </c>
      <c r="AO1148" s="2">
        <f t="shared" si="669"/>
        <v>1.128668171557562E-3</v>
      </c>
      <c r="AP1148" s="2">
        <f t="shared" si="670"/>
        <v>0</v>
      </c>
      <c r="AR1148" t="str">
        <f t="shared" si="656"/>
        <v>Perry</v>
      </c>
      <c r="AS1148" t="s">
        <v>2242</v>
      </c>
      <c r="AT1148" s="182">
        <v>8</v>
      </c>
      <c r="AV1148" s="98">
        <v>29</v>
      </c>
      <c r="AW1148" s="100">
        <v>157</v>
      </c>
      <c r="AX1148" s="106">
        <f t="shared" si="671"/>
        <v>29157</v>
      </c>
      <c r="AZ1148" s="7" t="s">
        <v>2975</v>
      </c>
      <c r="BA1148" t="s">
        <v>3208</v>
      </c>
      <c r="BE1148" s="1">
        <v>1</v>
      </c>
      <c r="BK1148" s="1">
        <v>1</v>
      </c>
      <c r="CC1148" s="1">
        <v>0</v>
      </c>
    </row>
    <row r="1149" spans="1:81" hidden="1" outlineLevel="1">
      <c r="A1149" t="s">
        <v>35</v>
      </c>
      <c r="B1149" t="s">
        <v>2242</v>
      </c>
      <c r="C1149" s="1">
        <f t="shared" si="657"/>
        <v>2823</v>
      </c>
      <c r="D1149" s="7">
        <f>IF(P1149&gt;0,RANK(P1149,(P1149:R1149,S1149:AG1149)),0)</f>
        <v>2</v>
      </c>
      <c r="E1149" s="7">
        <f>IF(Q1149&gt;0,RANK(Q1149,(P1149:R1149,S1149:AG1149)),0)</f>
        <v>0</v>
      </c>
      <c r="F1149" s="7">
        <f>IF(R1149&gt;0,RANK(R1149,(P1149:R1149,S1149:AG1149)),0)</f>
        <v>1</v>
      </c>
      <c r="G1149" s="7">
        <f>IF(S1149&gt;0,RANK(S1149,(P1149:R1149,S1149:AG1149)),0)</f>
        <v>7</v>
      </c>
      <c r="H1149" s="49">
        <f t="shared" si="658"/>
        <v>245</v>
      </c>
      <c r="I1149" s="178">
        <f t="shared" si="641"/>
        <v>8.6787105915692525E-2</v>
      </c>
      <c r="J1149" s="2"/>
      <c r="K1149" s="2">
        <f t="shared" si="659"/>
        <v>0.44810485299326958</v>
      </c>
      <c r="L1149" s="2">
        <f t="shared" si="660"/>
        <v>0</v>
      </c>
      <c r="M1149" s="2">
        <f t="shared" si="661"/>
        <v>0.53489195890896213</v>
      </c>
      <c r="N1149" s="2">
        <f t="shared" si="639"/>
        <v>7.0846617074034714E-4</v>
      </c>
      <c r="O1149" s="2">
        <f t="shared" si="640"/>
        <v>1.6294721927027894E-2</v>
      </c>
      <c r="P1149" s="1">
        <v>1265</v>
      </c>
      <c r="R1149" s="1">
        <v>1510</v>
      </c>
      <c r="S1149" s="1">
        <v>2</v>
      </c>
      <c r="V1149" s="1">
        <v>6</v>
      </c>
      <c r="X1149" s="1">
        <v>26</v>
      </c>
      <c r="Z1149" s="49">
        <f t="shared" si="662"/>
        <v>9</v>
      </c>
      <c r="AA1149" s="1">
        <v>1</v>
      </c>
      <c r="AC1149" s="1">
        <v>4</v>
      </c>
      <c r="AF1149"/>
      <c r="AI1149" s="7">
        <f t="shared" si="663"/>
        <v>0</v>
      </c>
      <c r="AJ1149" s="7">
        <f t="shared" si="664"/>
        <v>0</v>
      </c>
      <c r="AK1149" s="7">
        <f t="shared" si="665"/>
        <v>5</v>
      </c>
      <c r="AL1149" s="7">
        <f t="shared" si="666"/>
        <v>0</v>
      </c>
      <c r="AM1149" s="2">
        <f t="shared" si="667"/>
        <v>0</v>
      </c>
      <c r="AN1149" s="2">
        <f t="shared" si="668"/>
        <v>0</v>
      </c>
      <c r="AO1149" s="2">
        <f t="shared" si="669"/>
        <v>2.1253985122210413E-3</v>
      </c>
      <c r="AP1149" s="2">
        <f t="shared" si="670"/>
        <v>0</v>
      </c>
      <c r="AR1149" t="str">
        <f t="shared" si="656"/>
        <v>Pettis</v>
      </c>
      <c r="AS1149" t="s">
        <v>2242</v>
      </c>
      <c r="AT1149" s="182">
        <v>4</v>
      </c>
      <c r="AV1149" s="98">
        <v>29</v>
      </c>
      <c r="AW1149" s="100">
        <v>159</v>
      </c>
      <c r="AX1149" s="106">
        <f t="shared" si="671"/>
        <v>29159</v>
      </c>
      <c r="AZ1149" s="7" t="s">
        <v>2975</v>
      </c>
      <c r="BA1149" t="s">
        <v>3208</v>
      </c>
      <c r="BE1149" s="1">
        <v>1</v>
      </c>
      <c r="BK1149" s="1">
        <v>7</v>
      </c>
      <c r="CC1149" s="1">
        <v>1</v>
      </c>
    </row>
    <row r="1150" spans="1:81" hidden="1" outlineLevel="1">
      <c r="A1150" t="s">
        <v>1011</v>
      </c>
      <c r="B1150" t="s">
        <v>2242</v>
      </c>
      <c r="C1150" s="1">
        <f t="shared" si="657"/>
        <v>2963</v>
      </c>
      <c r="D1150" s="7">
        <f>IF(P1150&gt;0,RANK(P1150,(P1150:R1150,S1150:AG1150)),0)</f>
        <v>2</v>
      </c>
      <c r="E1150" s="7">
        <f>IF(Q1150&gt;0,RANK(Q1150,(P1150:R1150,S1150:AG1150)),0)</f>
        <v>0</v>
      </c>
      <c r="F1150" s="7">
        <f>IF(R1150&gt;0,RANK(R1150,(P1150:R1150,S1150:AG1150)),0)</f>
        <v>1</v>
      </c>
      <c r="G1150" s="7">
        <f>IF(S1150&gt;0,RANK(S1150,(P1150:R1150,S1150:AG1150)),0)</f>
        <v>5</v>
      </c>
      <c r="H1150" s="49">
        <f t="shared" si="658"/>
        <v>607</v>
      </c>
      <c r="I1150" s="178">
        <f t="shared" si="641"/>
        <v>0.20485993925075938</v>
      </c>
      <c r="J1150" s="2"/>
      <c r="K1150" s="2">
        <f t="shared" si="659"/>
        <v>0.38373270334120824</v>
      </c>
      <c r="L1150" s="2">
        <f t="shared" si="660"/>
        <v>0</v>
      </c>
      <c r="M1150" s="2">
        <f t="shared" si="661"/>
        <v>0.58859264259196764</v>
      </c>
      <c r="N1150" s="2">
        <f t="shared" si="639"/>
        <v>1.0124873439082012E-3</v>
      </c>
      <c r="O1150" s="2">
        <f t="shared" si="640"/>
        <v>2.6662166722915923E-2</v>
      </c>
      <c r="P1150" s="1">
        <v>1137</v>
      </c>
      <c r="R1150" s="1">
        <v>1744</v>
      </c>
      <c r="S1150" s="1">
        <v>3</v>
      </c>
      <c r="V1150" s="1">
        <v>2</v>
      </c>
      <c r="X1150" s="1">
        <v>25</v>
      </c>
      <c r="Z1150" s="49">
        <f t="shared" si="662"/>
        <v>49</v>
      </c>
      <c r="AA1150" s="1">
        <v>2</v>
      </c>
      <c r="AC1150" s="1">
        <v>1</v>
      </c>
      <c r="AF1150"/>
      <c r="AI1150" s="7">
        <f t="shared" si="663"/>
        <v>0</v>
      </c>
      <c r="AJ1150" s="7">
        <f t="shared" si="664"/>
        <v>0</v>
      </c>
      <c r="AK1150" s="7">
        <f t="shared" si="665"/>
        <v>6</v>
      </c>
      <c r="AL1150" s="7">
        <f t="shared" si="666"/>
        <v>0</v>
      </c>
      <c r="AM1150" s="2">
        <f t="shared" si="667"/>
        <v>0</v>
      </c>
      <c r="AN1150" s="2">
        <f t="shared" si="668"/>
        <v>0</v>
      </c>
      <c r="AO1150" s="2">
        <f t="shared" si="669"/>
        <v>6.7499156260546742E-4</v>
      </c>
      <c r="AP1150" s="2">
        <f t="shared" si="670"/>
        <v>0</v>
      </c>
      <c r="AR1150" t="str">
        <f t="shared" si="656"/>
        <v>Phelps</v>
      </c>
      <c r="AS1150" t="s">
        <v>2242</v>
      </c>
      <c r="AT1150" s="182">
        <v>8</v>
      </c>
      <c r="AV1150" s="98">
        <v>29</v>
      </c>
      <c r="AW1150" s="100">
        <v>161</v>
      </c>
      <c r="AX1150" s="106">
        <f t="shared" si="671"/>
        <v>29161</v>
      </c>
      <c r="AZ1150" s="7" t="s">
        <v>2975</v>
      </c>
      <c r="BA1150" t="s">
        <v>3208</v>
      </c>
      <c r="BE1150" s="1">
        <v>4</v>
      </c>
      <c r="BK1150" s="1">
        <v>44</v>
      </c>
      <c r="CC1150" s="1">
        <v>1</v>
      </c>
    </row>
    <row r="1151" spans="1:81" hidden="1" outlineLevel="1">
      <c r="A1151" t="s">
        <v>1741</v>
      </c>
      <c r="B1151" t="s">
        <v>2242</v>
      </c>
      <c r="C1151" s="1">
        <f t="shared" si="657"/>
        <v>1159</v>
      </c>
      <c r="D1151" s="7">
        <f>IF(P1151&gt;0,RANK(P1151,(P1151:R1151,S1151:AG1151)),0)</f>
        <v>1</v>
      </c>
      <c r="E1151" s="7">
        <f>IF(Q1151&gt;0,RANK(Q1151,(P1151:R1151,S1151:AG1151)),0)</f>
        <v>0</v>
      </c>
      <c r="F1151" s="7">
        <f>IF(R1151&gt;0,RANK(R1151,(P1151:R1151,S1151:AG1151)),0)</f>
        <v>2</v>
      </c>
      <c r="G1151" s="7">
        <f>IF(S1151&gt;0,RANK(S1151,(P1151:R1151,S1151:AG1151)),0)</f>
        <v>5</v>
      </c>
      <c r="H1151" s="49">
        <f t="shared" si="658"/>
        <v>186</v>
      </c>
      <c r="I1151" s="178">
        <f t="shared" si="641"/>
        <v>0.16048317515099222</v>
      </c>
      <c r="J1151" s="2"/>
      <c r="K1151" s="2">
        <f t="shared" si="659"/>
        <v>0.5703192407247627</v>
      </c>
      <c r="L1151" s="2">
        <f t="shared" si="660"/>
        <v>0</v>
      </c>
      <c r="M1151" s="2">
        <f t="shared" si="661"/>
        <v>0.4098360655737705</v>
      </c>
      <c r="N1151" s="2">
        <f t="shared" si="639"/>
        <v>2.5884383088869713E-3</v>
      </c>
      <c r="O1151" s="2">
        <f t="shared" si="640"/>
        <v>1.7256255392579828E-2</v>
      </c>
      <c r="P1151" s="1">
        <v>661</v>
      </c>
      <c r="R1151" s="1">
        <v>475</v>
      </c>
      <c r="S1151" s="1">
        <v>3</v>
      </c>
      <c r="V1151" s="1">
        <v>2</v>
      </c>
      <c r="X1151" s="1">
        <v>13</v>
      </c>
      <c r="Z1151" s="49">
        <f t="shared" si="662"/>
        <v>4</v>
      </c>
      <c r="AA1151" s="1">
        <v>0</v>
      </c>
      <c r="AC1151" s="1">
        <v>1</v>
      </c>
      <c r="AF1151"/>
      <c r="AI1151" s="7">
        <f t="shared" si="663"/>
        <v>0</v>
      </c>
      <c r="AJ1151" s="7">
        <f t="shared" si="664"/>
        <v>0</v>
      </c>
      <c r="AK1151" s="7">
        <f t="shared" si="665"/>
        <v>6</v>
      </c>
      <c r="AL1151" s="7">
        <f t="shared" si="666"/>
        <v>0</v>
      </c>
      <c r="AM1151" s="2">
        <f t="shared" si="667"/>
        <v>0</v>
      </c>
      <c r="AN1151" s="2">
        <f t="shared" si="668"/>
        <v>0</v>
      </c>
      <c r="AO1151" s="2">
        <f t="shared" si="669"/>
        <v>1.7256255392579811E-3</v>
      </c>
      <c r="AP1151" s="2">
        <f t="shared" si="670"/>
        <v>0</v>
      </c>
      <c r="AR1151" t="str">
        <f t="shared" si="656"/>
        <v>Pike</v>
      </c>
      <c r="AS1151" t="s">
        <v>2242</v>
      </c>
      <c r="AT1151" s="182">
        <v>6</v>
      </c>
      <c r="AV1151" s="98">
        <v>29</v>
      </c>
      <c r="AW1151" s="100">
        <v>163</v>
      </c>
      <c r="AX1151" s="106">
        <f t="shared" si="671"/>
        <v>29163</v>
      </c>
      <c r="AZ1151" s="7" t="s">
        <v>2975</v>
      </c>
      <c r="BA1151" t="s">
        <v>3208</v>
      </c>
      <c r="BE1151" s="1">
        <v>2</v>
      </c>
      <c r="BK1151" s="1">
        <v>2</v>
      </c>
      <c r="CC1151" s="1">
        <v>0</v>
      </c>
    </row>
    <row r="1152" spans="1:81" hidden="1" outlineLevel="1">
      <c r="A1152" t="s">
        <v>3076</v>
      </c>
      <c r="B1152" t="s">
        <v>2242</v>
      </c>
      <c r="C1152" s="1">
        <f t="shared" si="657"/>
        <v>9873</v>
      </c>
      <c r="D1152" s="7">
        <f>IF(P1152&gt;0,RANK(P1152,(P1152:R1152,S1152:AG1152)),0)</f>
        <v>2</v>
      </c>
      <c r="E1152" s="7">
        <f>IF(Q1152&gt;0,RANK(Q1152,(P1152:R1152,S1152:AG1152)),0)</f>
        <v>0</v>
      </c>
      <c r="F1152" s="7">
        <f>IF(R1152&gt;0,RANK(R1152,(P1152:R1152,S1152:AG1152)),0)</f>
        <v>1</v>
      </c>
      <c r="G1152" s="7">
        <f>IF(S1152&gt;0,RANK(S1152,(P1152:R1152,S1152:AG1152)),0)</f>
        <v>5</v>
      </c>
      <c r="H1152" s="49">
        <f t="shared" si="658"/>
        <v>498</v>
      </c>
      <c r="I1152" s="178">
        <f t="shared" si="641"/>
        <v>5.0440595563658465E-2</v>
      </c>
      <c r="J1152" s="2"/>
      <c r="K1152" s="2">
        <f t="shared" si="659"/>
        <v>0.47047503291805937</v>
      </c>
      <c r="L1152" s="2">
        <f t="shared" si="660"/>
        <v>0</v>
      </c>
      <c r="M1152" s="2">
        <f t="shared" si="661"/>
        <v>0.5209156284817178</v>
      </c>
      <c r="N1152" s="2">
        <f t="shared" si="639"/>
        <v>4.0514534589283904E-4</v>
      </c>
      <c r="O1152" s="2">
        <f t="shared" si="640"/>
        <v>8.2041932543299983E-3</v>
      </c>
      <c r="P1152" s="1">
        <v>4645</v>
      </c>
      <c r="R1152" s="1">
        <v>5143</v>
      </c>
      <c r="S1152" s="1">
        <v>4</v>
      </c>
      <c r="V1152" s="1">
        <v>4</v>
      </c>
      <c r="X1152" s="1">
        <v>61</v>
      </c>
      <c r="Z1152" s="49">
        <f t="shared" si="662"/>
        <v>12</v>
      </c>
      <c r="AA1152" s="1">
        <v>1</v>
      </c>
      <c r="AC1152" s="1">
        <v>3</v>
      </c>
      <c r="AF1152"/>
      <c r="AI1152" s="7">
        <f t="shared" si="663"/>
        <v>0</v>
      </c>
      <c r="AJ1152" s="7">
        <f t="shared" si="664"/>
        <v>0</v>
      </c>
      <c r="AK1152" s="7">
        <f t="shared" si="665"/>
        <v>5</v>
      </c>
      <c r="AL1152" s="7">
        <f t="shared" si="666"/>
        <v>0</v>
      </c>
      <c r="AM1152" s="2">
        <f t="shared" si="667"/>
        <v>0</v>
      </c>
      <c r="AN1152" s="2">
        <f t="shared" si="668"/>
        <v>0</v>
      </c>
      <c r="AO1152" s="2">
        <f t="shared" si="669"/>
        <v>4.0514534589283904E-4</v>
      </c>
      <c r="AP1152" s="2">
        <f t="shared" si="670"/>
        <v>0</v>
      </c>
      <c r="AR1152" t="str">
        <f t="shared" si="656"/>
        <v>Platte</v>
      </c>
      <c r="AS1152" t="s">
        <v>2242</v>
      </c>
      <c r="AT1152" s="182">
        <v>6</v>
      </c>
      <c r="AV1152" s="98">
        <v>29</v>
      </c>
      <c r="AW1152" s="100">
        <v>165</v>
      </c>
      <c r="AX1152" s="106">
        <f t="shared" si="671"/>
        <v>29165</v>
      </c>
      <c r="AZ1152" s="7" t="s">
        <v>2975</v>
      </c>
      <c r="BA1152" t="s">
        <v>3208</v>
      </c>
      <c r="BE1152" s="1">
        <v>4</v>
      </c>
      <c r="BK1152" s="1">
        <v>6</v>
      </c>
      <c r="CC1152" s="1">
        <v>2</v>
      </c>
    </row>
    <row r="1153" spans="1:81" hidden="1" outlineLevel="1">
      <c r="A1153" t="s">
        <v>2950</v>
      </c>
      <c r="B1153" t="s">
        <v>2242</v>
      </c>
      <c r="C1153" s="1">
        <f t="shared" si="657"/>
        <v>1614</v>
      </c>
      <c r="D1153" s="7">
        <f>IF(P1153&gt;0,RANK(P1153,(P1153:R1153,S1153:AG1153)),0)</f>
        <v>2</v>
      </c>
      <c r="E1153" s="7">
        <f>IF(Q1153&gt;0,RANK(Q1153,(P1153:R1153,S1153:AG1153)),0)</f>
        <v>0</v>
      </c>
      <c r="F1153" s="7">
        <f>IF(R1153&gt;0,RANK(R1153,(P1153:R1153,S1153:AG1153)),0)</f>
        <v>1</v>
      </c>
      <c r="G1153" s="7">
        <f>IF(S1153&gt;0,RANK(S1153,(P1153:R1153,S1153:AG1153)),0)</f>
        <v>5</v>
      </c>
      <c r="H1153" s="49">
        <f t="shared" si="658"/>
        <v>107</v>
      </c>
      <c r="I1153" s="178">
        <f t="shared" si="641"/>
        <v>6.6294919454770757E-2</v>
      </c>
      <c r="J1153" s="2"/>
      <c r="K1153" s="2">
        <f t="shared" si="659"/>
        <v>0.46096654275092935</v>
      </c>
      <c r="L1153" s="2">
        <f t="shared" si="660"/>
        <v>0</v>
      </c>
      <c r="M1153" s="2">
        <f t="shared" si="661"/>
        <v>0.52726146220570014</v>
      </c>
      <c r="N1153" s="2">
        <f t="shared" si="639"/>
        <v>1.2391573729863693E-3</v>
      </c>
      <c r="O1153" s="2">
        <f t="shared" si="640"/>
        <v>1.0532837670384196E-2</v>
      </c>
      <c r="P1153" s="1">
        <v>744</v>
      </c>
      <c r="R1153" s="1">
        <v>851</v>
      </c>
      <c r="S1153" s="1">
        <v>2</v>
      </c>
      <c r="V1153" s="1">
        <v>2</v>
      </c>
      <c r="X1153" s="1">
        <v>10</v>
      </c>
      <c r="Z1153" s="49">
        <f t="shared" si="662"/>
        <v>4</v>
      </c>
      <c r="AA1153" s="1">
        <v>1</v>
      </c>
      <c r="AC1153" s="1">
        <v>0</v>
      </c>
      <c r="AF1153"/>
      <c r="AI1153" s="7">
        <f t="shared" si="663"/>
        <v>0</v>
      </c>
      <c r="AJ1153" s="7">
        <f t="shared" si="664"/>
        <v>0</v>
      </c>
      <c r="AK1153" s="7">
        <f t="shared" si="665"/>
        <v>5</v>
      </c>
      <c r="AL1153" s="7">
        <f t="shared" si="666"/>
        <v>0</v>
      </c>
      <c r="AM1153" s="2">
        <f t="shared" si="667"/>
        <v>0</v>
      </c>
      <c r="AN1153" s="2">
        <f t="shared" si="668"/>
        <v>0</v>
      </c>
      <c r="AO1153" s="2">
        <f t="shared" si="669"/>
        <v>1.2391573729863693E-3</v>
      </c>
      <c r="AP1153" s="2">
        <f t="shared" si="670"/>
        <v>0</v>
      </c>
      <c r="AR1153" t="str">
        <f t="shared" si="656"/>
        <v>Polk</v>
      </c>
      <c r="AS1153" t="s">
        <v>2242</v>
      </c>
      <c r="AT1153" s="182">
        <v>7</v>
      </c>
      <c r="AV1153" s="98">
        <v>29</v>
      </c>
      <c r="AW1153" s="100">
        <v>167</v>
      </c>
      <c r="AX1153" s="106">
        <f t="shared" si="671"/>
        <v>29167</v>
      </c>
      <c r="AZ1153" s="7" t="s">
        <v>2975</v>
      </c>
      <c r="BA1153" t="s">
        <v>3208</v>
      </c>
      <c r="BE1153" s="1">
        <v>2</v>
      </c>
      <c r="BK1153" s="1">
        <v>1</v>
      </c>
      <c r="CC1153" s="1">
        <v>1</v>
      </c>
    </row>
    <row r="1154" spans="1:81" hidden="1" outlineLevel="1">
      <c r="A1154" t="s">
        <v>102</v>
      </c>
      <c r="B1154" t="s">
        <v>2242</v>
      </c>
      <c r="C1154" s="1">
        <f t="shared" si="657"/>
        <v>1931</v>
      </c>
      <c r="D1154" s="7">
        <f>IF(P1154&gt;0,RANK(P1154,(P1154:R1154,S1154:AG1154)),0)</f>
        <v>2</v>
      </c>
      <c r="E1154" s="7">
        <f>IF(Q1154&gt;0,RANK(Q1154,(P1154:R1154,S1154:AG1154)),0)</f>
        <v>0</v>
      </c>
      <c r="F1154" s="7">
        <f>IF(R1154&gt;0,RANK(R1154,(P1154:R1154,S1154:AG1154)),0)</f>
        <v>1</v>
      </c>
      <c r="G1154" s="7">
        <f>IF(S1154&gt;0,RANK(S1154,(P1154:R1154,S1154:AG1154)),0)</f>
        <v>6</v>
      </c>
      <c r="H1154" s="49">
        <f t="shared" si="658"/>
        <v>161</v>
      </c>
      <c r="I1154" s="178">
        <f t="shared" si="641"/>
        <v>8.3376488865872608E-2</v>
      </c>
      <c r="J1154" s="2"/>
      <c r="K1154" s="2">
        <f t="shared" si="659"/>
        <v>0.44536509580528222</v>
      </c>
      <c r="L1154" s="2">
        <f t="shared" si="660"/>
        <v>0</v>
      </c>
      <c r="M1154" s="2">
        <f t="shared" si="661"/>
        <v>0.52874158467115484</v>
      </c>
      <c r="N1154" s="2">
        <f t="shared" si="639"/>
        <v>5.1786639047125837E-4</v>
      </c>
      <c r="O1154" s="2">
        <f t="shared" si="640"/>
        <v>2.5375453133091738E-2</v>
      </c>
      <c r="P1154" s="1">
        <v>860</v>
      </c>
      <c r="R1154" s="1">
        <v>1021</v>
      </c>
      <c r="S1154" s="1">
        <v>1</v>
      </c>
      <c r="V1154" s="1">
        <v>1</v>
      </c>
      <c r="X1154" s="1">
        <v>31</v>
      </c>
      <c r="Z1154" s="49">
        <f t="shared" si="662"/>
        <v>12</v>
      </c>
      <c r="AA1154" s="1">
        <v>1</v>
      </c>
      <c r="AC1154" s="1">
        <v>4</v>
      </c>
      <c r="AF1154"/>
      <c r="AI1154" s="7">
        <f t="shared" si="663"/>
        <v>0</v>
      </c>
      <c r="AJ1154" s="7">
        <f t="shared" si="664"/>
        <v>0</v>
      </c>
      <c r="AK1154" s="7">
        <f t="shared" si="665"/>
        <v>5</v>
      </c>
      <c r="AL1154" s="7">
        <f t="shared" si="666"/>
        <v>0</v>
      </c>
      <c r="AM1154" s="2">
        <f t="shared" si="667"/>
        <v>0</v>
      </c>
      <c r="AN1154" s="2">
        <f t="shared" si="668"/>
        <v>0</v>
      </c>
      <c r="AO1154" s="2">
        <f t="shared" si="669"/>
        <v>5.1786639047125837E-4</v>
      </c>
      <c r="AP1154" s="2">
        <f t="shared" si="670"/>
        <v>0</v>
      </c>
      <c r="AR1154" t="str">
        <f t="shared" si="656"/>
        <v>Pulaski</v>
      </c>
      <c r="AS1154" t="s">
        <v>2242</v>
      </c>
      <c r="AT1154" s="182">
        <v>4</v>
      </c>
      <c r="AV1154" s="98">
        <v>29</v>
      </c>
      <c r="AW1154" s="100">
        <v>169</v>
      </c>
      <c r="AX1154" s="106">
        <f t="shared" si="671"/>
        <v>29169</v>
      </c>
      <c r="AZ1154" s="7" t="s">
        <v>2975</v>
      </c>
      <c r="BA1154" t="s">
        <v>3208</v>
      </c>
      <c r="BE1154" s="1">
        <v>2</v>
      </c>
      <c r="BK1154" s="1">
        <v>10</v>
      </c>
      <c r="CC1154" s="1">
        <v>0</v>
      </c>
    </row>
    <row r="1155" spans="1:81" hidden="1" outlineLevel="1">
      <c r="A1155" t="s">
        <v>610</v>
      </c>
      <c r="B1155" t="s">
        <v>2242</v>
      </c>
      <c r="C1155" s="1">
        <f t="shared" si="657"/>
        <v>218</v>
      </c>
      <c r="D1155" s="7">
        <f>IF(P1155&gt;0,RANK(P1155,(P1155:R1155,S1155:AG1155)),0)</f>
        <v>2</v>
      </c>
      <c r="E1155" s="7">
        <f>IF(Q1155&gt;0,RANK(Q1155,(P1155:R1155,S1155:AG1155)),0)</f>
        <v>0</v>
      </c>
      <c r="F1155" s="7">
        <f>IF(R1155&gt;0,RANK(R1155,(P1155:R1155,S1155:AG1155)),0)</f>
        <v>1</v>
      </c>
      <c r="G1155" s="7">
        <f>IF(S1155&gt;0,RANK(S1155,(P1155:R1155,S1155:AG1155)),0)</f>
        <v>0</v>
      </c>
      <c r="H1155" s="49">
        <f t="shared" si="658"/>
        <v>6</v>
      </c>
      <c r="I1155" s="178">
        <f t="shared" si="641"/>
        <v>2.7522935779816515E-2</v>
      </c>
      <c r="J1155" s="2"/>
      <c r="K1155" s="2">
        <f t="shared" si="659"/>
        <v>0.46788990825688076</v>
      </c>
      <c r="L1155" s="2">
        <f t="shared" si="660"/>
        <v>0</v>
      </c>
      <c r="M1155" s="2">
        <f t="shared" si="661"/>
        <v>0.49541284403669728</v>
      </c>
      <c r="N1155" s="2">
        <f t="shared" si="639"/>
        <v>0</v>
      </c>
      <c r="O1155" s="2">
        <f t="shared" si="640"/>
        <v>3.6697247706421909E-2</v>
      </c>
      <c r="P1155" s="1">
        <v>102</v>
      </c>
      <c r="R1155" s="1">
        <v>108</v>
      </c>
      <c r="S1155" s="1">
        <v>0</v>
      </c>
      <c r="V1155" s="1">
        <v>0</v>
      </c>
      <c r="X1155" s="1">
        <v>6</v>
      </c>
      <c r="Z1155" s="49">
        <f t="shared" si="662"/>
        <v>1</v>
      </c>
      <c r="AA1155" s="1">
        <v>0</v>
      </c>
      <c r="AC1155" s="1">
        <v>1</v>
      </c>
      <c r="AF1155"/>
      <c r="AI1155" s="7">
        <f t="shared" si="663"/>
        <v>0</v>
      </c>
      <c r="AJ1155" s="7">
        <f t="shared" si="664"/>
        <v>0</v>
      </c>
      <c r="AK1155" s="7">
        <f t="shared" si="665"/>
        <v>0</v>
      </c>
      <c r="AL1155" s="7">
        <f t="shared" si="666"/>
        <v>0</v>
      </c>
      <c r="AM1155" s="2">
        <f t="shared" si="667"/>
        <v>0</v>
      </c>
      <c r="AN1155" s="2">
        <f t="shared" si="668"/>
        <v>0</v>
      </c>
      <c r="AO1155" s="2">
        <f t="shared" si="669"/>
        <v>0</v>
      </c>
      <c r="AP1155" s="2">
        <f t="shared" si="670"/>
        <v>0</v>
      </c>
      <c r="AR1155" t="str">
        <f t="shared" si="656"/>
        <v>Putnam</v>
      </c>
      <c r="AS1155" t="s">
        <v>2242</v>
      </c>
      <c r="AT1155" s="182">
        <v>6</v>
      </c>
      <c r="AV1155" s="98">
        <v>29</v>
      </c>
      <c r="AW1155" s="100">
        <v>171</v>
      </c>
      <c r="AX1155" s="106">
        <f t="shared" si="671"/>
        <v>29171</v>
      </c>
      <c r="AZ1155" s="7" t="s">
        <v>2975</v>
      </c>
      <c r="BA1155" t="s">
        <v>3208</v>
      </c>
      <c r="BE1155" s="1">
        <v>1</v>
      </c>
      <c r="BK1155" s="1">
        <v>0</v>
      </c>
      <c r="CC1155" s="1">
        <v>0</v>
      </c>
    </row>
    <row r="1156" spans="1:81" hidden="1" outlineLevel="1">
      <c r="A1156" t="s">
        <v>2369</v>
      </c>
      <c r="B1156" t="s">
        <v>2242</v>
      </c>
      <c r="C1156" s="1">
        <f t="shared" si="657"/>
        <v>761</v>
      </c>
      <c r="D1156" s="7">
        <f>IF(P1156&gt;0,RANK(P1156,(P1156:R1156,S1156:AG1156)),0)</f>
        <v>1</v>
      </c>
      <c r="E1156" s="7">
        <f>IF(Q1156&gt;0,RANK(Q1156,(P1156:R1156,S1156:AG1156)),0)</f>
        <v>0</v>
      </c>
      <c r="F1156" s="7">
        <f>IF(R1156&gt;0,RANK(R1156,(P1156:R1156,S1156:AG1156)),0)</f>
        <v>2</v>
      </c>
      <c r="G1156" s="7">
        <f>IF(S1156&gt;0,RANK(S1156,(P1156:R1156,S1156:AG1156)),0)</f>
        <v>5</v>
      </c>
      <c r="H1156" s="49">
        <f t="shared" si="658"/>
        <v>104</v>
      </c>
      <c r="I1156" s="178">
        <f t="shared" si="641"/>
        <v>0.13666228646517739</v>
      </c>
      <c r="J1156" s="2"/>
      <c r="K1156" s="2">
        <f t="shared" si="659"/>
        <v>0.54533508541392905</v>
      </c>
      <c r="L1156" s="2">
        <f t="shared" si="660"/>
        <v>0</v>
      </c>
      <c r="M1156" s="2">
        <f t="shared" si="661"/>
        <v>0.40867279894875164</v>
      </c>
      <c r="N1156" s="2">
        <f t="shared" si="639"/>
        <v>3.9421813403416554E-3</v>
      </c>
      <c r="O1156" s="2">
        <f t="shared" si="640"/>
        <v>4.2049934296977655E-2</v>
      </c>
      <c r="P1156" s="1">
        <v>415</v>
      </c>
      <c r="R1156" s="1">
        <v>311</v>
      </c>
      <c r="S1156" s="1">
        <v>3</v>
      </c>
      <c r="V1156" s="1">
        <v>2</v>
      </c>
      <c r="X1156" s="1">
        <v>18</v>
      </c>
      <c r="Z1156" s="49">
        <f t="shared" si="662"/>
        <v>11</v>
      </c>
      <c r="AA1156" s="1">
        <v>1</v>
      </c>
      <c r="AC1156" s="1">
        <v>0</v>
      </c>
      <c r="AF1156"/>
      <c r="AI1156" s="7">
        <f t="shared" si="663"/>
        <v>0</v>
      </c>
      <c r="AJ1156" s="7">
        <f t="shared" si="664"/>
        <v>0</v>
      </c>
      <c r="AK1156" s="7">
        <f t="shared" si="665"/>
        <v>6</v>
      </c>
      <c r="AL1156" s="7">
        <f t="shared" si="666"/>
        <v>0</v>
      </c>
      <c r="AM1156" s="2">
        <f t="shared" si="667"/>
        <v>0</v>
      </c>
      <c r="AN1156" s="2">
        <f t="shared" si="668"/>
        <v>0</v>
      </c>
      <c r="AO1156" s="2">
        <f t="shared" si="669"/>
        <v>2.6281208935611039E-3</v>
      </c>
      <c r="AP1156" s="2">
        <f t="shared" si="670"/>
        <v>0</v>
      </c>
      <c r="AR1156" t="str">
        <f t="shared" si="656"/>
        <v>Ralls</v>
      </c>
      <c r="AS1156" t="s">
        <v>2242</v>
      </c>
      <c r="AT1156" s="182">
        <v>6</v>
      </c>
      <c r="AV1156" s="98">
        <v>29</v>
      </c>
      <c r="AW1156" s="100">
        <v>173</v>
      </c>
      <c r="AX1156" s="106">
        <f t="shared" si="671"/>
        <v>29173</v>
      </c>
      <c r="AZ1156" s="7" t="s">
        <v>2975</v>
      </c>
      <c r="BA1156" t="s">
        <v>3208</v>
      </c>
      <c r="BE1156" s="1">
        <v>6</v>
      </c>
      <c r="BK1156" s="1">
        <v>5</v>
      </c>
      <c r="CC1156" s="1">
        <v>0</v>
      </c>
    </row>
    <row r="1157" spans="1:81" hidden="1" outlineLevel="1">
      <c r="A1157" t="s">
        <v>981</v>
      </c>
      <c r="B1157" t="s">
        <v>2242</v>
      </c>
      <c r="C1157" s="1">
        <f t="shared" si="657"/>
        <v>1442</v>
      </c>
      <c r="D1157" s="7">
        <f>IF(P1157&gt;0,RANK(P1157,(P1157:R1157,S1157:AG1157)),0)</f>
        <v>2</v>
      </c>
      <c r="E1157" s="7">
        <f>IF(Q1157&gt;0,RANK(Q1157,(P1157:R1157,S1157:AG1157)),0)</f>
        <v>0</v>
      </c>
      <c r="F1157" s="7">
        <f>IF(R1157&gt;0,RANK(R1157,(P1157:R1157,S1157:AG1157)),0)</f>
        <v>1</v>
      </c>
      <c r="G1157" s="7">
        <f>IF(S1157&gt;0,RANK(S1157,(P1157:R1157,S1157:AG1157)),0)</f>
        <v>5</v>
      </c>
      <c r="H1157" s="49">
        <f t="shared" si="658"/>
        <v>103</v>
      </c>
      <c r="I1157" s="178">
        <f t="shared" si="641"/>
        <v>7.1428571428571425E-2</v>
      </c>
      <c r="J1157" s="2"/>
      <c r="K1157" s="2">
        <f t="shared" si="659"/>
        <v>0.44868238557558948</v>
      </c>
      <c r="L1157" s="2">
        <f t="shared" si="660"/>
        <v>0</v>
      </c>
      <c r="M1157" s="2">
        <f t="shared" si="661"/>
        <v>0.52011095700416088</v>
      </c>
      <c r="N1157" s="2">
        <f t="shared" si="639"/>
        <v>2.0804438280166435E-3</v>
      </c>
      <c r="O1157" s="2">
        <f t="shared" si="640"/>
        <v>2.9126213592232997E-2</v>
      </c>
      <c r="P1157" s="1">
        <v>647</v>
      </c>
      <c r="R1157" s="1">
        <v>750</v>
      </c>
      <c r="S1157" s="1">
        <v>3</v>
      </c>
      <c r="V1157" s="1">
        <v>3</v>
      </c>
      <c r="X1157" s="1">
        <v>22</v>
      </c>
      <c r="Z1157" s="49">
        <f t="shared" si="662"/>
        <v>14</v>
      </c>
      <c r="AA1157" s="1">
        <v>2</v>
      </c>
      <c r="AC1157" s="1">
        <v>1</v>
      </c>
      <c r="AF1157"/>
      <c r="AI1157" s="7">
        <f t="shared" si="663"/>
        <v>0</v>
      </c>
      <c r="AJ1157" s="7">
        <f t="shared" si="664"/>
        <v>0</v>
      </c>
      <c r="AK1157" s="7">
        <f t="shared" si="665"/>
        <v>5</v>
      </c>
      <c r="AL1157" s="7">
        <f t="shared" si="666"/>
        <v>0</v>
      </c>
      <c r="AM1157" s="2">
        <f t="shared" si="667"/>
        <v>0</v>
      </c>
      <c r="AN1157" s="2">
        <f t="shared" si="668"/>
        <v>0</v>
      </c>
      <c r="AO1157" s="2">
        <f t="shared" si="669"/>
        <v>2.0804438280166435E-3</v>
      </c>
      <c r="AP1157" s="2">
        <f t="shared" si="670"/>
        <v>0</v>
      </c>
      <c r="AR1157" t="str">
        <f t="shared" si="656"/>
        <v>Randolph</v>
      </c>
      <c r="AS1157" t="s">
        <v>2242</v>
      </c>
      <c r="AT1157" s="182">
        <v>4</v>
      </c>
      <c r="AV1157" s="98">
        <v>29</v>
      </c>
      <c r="AW1157" s="100">
        <v>175</v>
      </c>
      <c r="AX1157" s="106">
        <f t="shared" si="671"/>
        <v>29175</v>
      </c>
      <c r="AZ1157" s="7" t="s">
        <v>2975</v>
      </c>
      <c r="BA1157" t="s">
        <v>3208</v>
      </c>
      <c r="BE1157" s="1">
        <v>7</v>
      </c>
      <c r="BK1157" s="1">
        <v>6</v>
      </c>
      <c r="CC1157" s="1">
        <v>1</v>
      </c>
    </row>
    <row r="1158" spans="1:81" hidden="1" outlineLevel="1">
      <c r="A1158" t="s">
        <v>1207</v>
      </c>
      <c r="B1158" t="s">
        <v>2242</v>
      </c>
      <c r="C1158" s="1">
        <f t="shared" si="657"/>
        <v>1958</v>
      </c>
      <c r="D1158" s="7">
        <f>IF(P1158&gt;0,RANK(P1158,(P1158:R1158,S1158:AG1158)),0)</f>
        <v>2</v>
      </c>
      <c r="E1158" s="7">
        <f>IF(Q1158&gt;0,RANK(Q1158,(P1158:R1158,S1158:AG1158)),0)</f>
        <v>0</v>
      </c>
      <c r="F1158" s="7">
        <f>IF(R1158&gt;0,RANK(R1158,(P1158:R1158,S1158:AG1158)),0)</f>
        <v>1</v>
      </c>
      <c r="G1158" s="7">
        <f>IF(S1158&gt;0,RANK(S1158,(P1158:R1158,S1158:AG1158)),0)</f>
        <v>6</v>
      </c>
      <c r="H1158" s="49">
        <f t="shared" si="658"/>
        <v>26</v>
      </c>
      <c r="I1158" s="178">
        <f t="shared" si="641"/>
        <v>1.3278855975485188E-2</v>
      </c>
      <c r="J1158" s="2"/>
      <c r="K1158" s="2">
        <f t="shared" si="659"/>
        <v>0.4816138917262513</v>
      </c>
      <c r="L1158" s="2">
        <f t="shared" si="660"/>
        <v>0</v>
      </c>
      <c r="M1158" s="2">
        <f t="shared" si="661"/>
        <v>0.49489274770173647</v>
      </c>
      <c r="N1158" s="2">
        <f t="shared" si="639"/>
        <v>5.1072522982635344E-4</v>
      </c>
      <c r="O1158" s="2">
        <f t="shared" si="640"/>
        <v>2.2982635342185826E-2</v>
      </c>
      <c r="P1158" s="1">
        <v>943</v>
      </c>
      <c r="R1158" s="1">
        <v>969</v>
      </c>
      <c r="S1158" s="1">
        <v>1</v>
      </c>
      <c r="V1158" s="1">
        <v>1</v>
      </c>
      <c r="X1158" s="1">
        <v>29</v>
      </c>
      <c r="Z1158" s="49">
        <f t="shared" si="662"/>
        <v>9</v>
      </c>
      <c r="AA1158" s="1">
        <v>1</v>
      </c>
      <c r="AC1158" s="1">
        <v>5</v>
      </c>
      <c r="AF1158"/>
      <c r="AI1158" s="7">
        <f t="shared" si="663"/>
        <v>0</v>
      </c>
      <c r="AJ1158" s="7">
        <f t="shared" si="664"/>
        <v>0</v>
      </c>
      <c r="AK1158" s="7">
        <f t="shared" si="665"/>
        <v>5</v>
      </c>
      <c r="AL1158" s="7">
        <f t="shared" si="666"/>
        <v>0</v>
      </c>
      <c r="AM1158" s="2">
        <f t="shared" si="667"/>
        <v>0</v>
      </c>
      <c r="AN1158" s="2">
        <f t="shared" si="668"/>
        <v>0</v>
      </c>
      <c r="AO1158" s="2">
        <f t="shared" si="669"/>
        <v>5.1072522982635344E-4</v>
      </c>
      <c r="AP1158" s="2">
        <f t="shared" si="670"/>
        <v>0</v>
      </c>
      <c r="AR1158" t="str">
        <f t="shared" si="656"/>
        <v>Ray</v>
      </c>
      <c r="AS1158" t="s">
        <v>2242</v>
      </c>
      <c r="AT1158" s="182">
        <v>5</v>
      </c>
      <c r="AV1158" s="98">
        <v>29</v>
      </c>
      <c r="AW1158" s="100">
        <v>177</v>
      </c>
      <c r="AX1158" s="106">
        <f t="shared" si="671"/>
        <v>29177</v>
      </c>
      <c r="AZ1158" s="7" t="s">
        <v>2975</v>
      </c>
      <c r="BA1158" t="s">
        <v>3208</v>
      </c>
      <c r="BE1158" s="1">
        <v>4</v>
      </c>
      <c r="BK1158" s="1">
        <v>3</v>
      </c>
      <c r="CC1158" s="1">
        <v>2</v>
      </c>
    </row>
    <row r="1159" spans="1:81" hidden="1" outlineLevel="1">
      <c r="A1159" t="s">
        <v>1005</v>
      </c>
      <c r="B1159" t="s">
        <v>2242</v>
      </c>
      <c r="C1159" s="1">
        <f t="shared" si="657"/>
        <v>488</v>
      </c>
      <c r="D1159" s="7">
        <f>IF(P1159&gt;0,RANK(P1159,(P1159:R1159,S1159:AG1159)),0)</f>
        <v>1</v>
      </c>
      <c r="E1159" s="7">
        <f>IF(Q1159&gt;0,RANK(Q1159,(P1159:R1159,S1159:AG1159)),0)</f>
        <v>0</v>
      </c>
      <c r="F1159" s="7">
        <f>IF(R1159&gt;0,RANK(R1159,(P1159:R1159,S1159:AG1159)),0)</f>
        <v>2</v>
      </c>
      <c r="G1159" s="7">
        <f>IF(S1159&gt;0,RANK(S1159,(P1159:R1159,S1159:AG1159)),0)</f>
        <v>5</v>
      </c>
      <c r="H1159" s="49">
        <f t="shared" si="658"/>
        <v>2</v>
      </c>
      <c r="I1159" s="178">
        <f t="shared" si="641"/>
        <v>4.0983606557377051E-3</v>
      </c>
      <c r="J1159" s="2"/>
      <c r="K1159" s="2">
        <f t="shared" si="659"/>
        <v>0.47131147540983609</v>
      </c>
      <c r="L1159" s="2">
        <f t="shared" si="660"/>
        <v>0</v>
      </c>
      <c r="M1159" s="2">
        <f t="shared" si="661"/>
        <v>0.46721311475409838</v>
      </c>
      <c r="N1159" s="2">
        <f t="shared" ref="N1159:N1185" si="672">IF($C1159=0,"-",S1159/$C1159)</f>
        <v>1.2295081967213115E-2</v>
      </c>
      <c r="O1159" s="2">
        <f t="shared" ref="O1159:O1185" si="673">IF(C1159=0,"-",(1-K1159-L1159-M1159-N1159))</f>
        <v>4.9180327868852416E-2</v>
      </c>
      <c r="P1159" s="1">
        <v>230</v>
      </c>
      <c r="R1159" s="1">
        <v>228</v>
      </c>
      <c r="S1159" s="1">
        <v>6</v>
      </c>
      <c r="V1159" s="1">
        <v>1</v>
      </c>
      <c r="X1159" s="1">
        <v>12</v>
      </c>
      <c r="Z1159" s="49">
        <f t="shared" si="662"/>
        <v>10</v>
      </c>
      <c r="AA1159" s="1">
        <v>0</v>
      </c>
      <c r="AC1159" s="1">
        <v>1</v>
      </c>
      <c r="AF1159"/>
      <c r="AI1159" s="7">
        <f t="shared" si="663"/>
        <v>0</v>
      </c>
      <c r="AJ1159" s="7">
        <f t="shared" si="664"/>
        <v>0</v>
      </c>
      <c r="AK1159" s="7">
        <f t="shared" si="665"/>
        <v>6</v>
      </c>
      <c r="AL1159" s="7">
        <f t="shared" si="666"/>
        <v>0</v>
      </c>
      <c r="AM1159" s="2">
        <f t="shared" si="667"/>
        <v>0</v>
      </c>
      <c r="AN1159" s="2">
        <f t="shared" si="668"/>
        <v>0</v>
      </c>
      <c r="AO1159" s="2">
        <f t="shared" si="669"/>
        <v>2.0491803278688526E-3</v>
      </c>
      <c r="AP1159" s="2">
        <f t="shared" si="670"/>
        <v>0</v>
      </c>
      <c r="AR1159" t="str">
        <f t="shared" si="656"/>
        <v>Reynolds</v>
      </c>
      <c r="AS1159" t="s">
        <v>2242</v>
      </c>
      <c r="AT1159" s="182">
        <v>8</v>
      </c>
      <c r="AV1159" s="98">
        <v>29</v>
      </c>
      <c r="AW1159" s="100">
        <v>179</v>
      </c>
      <c r="AX1159" s="106">
        <f t="shared" si="671"/>
        <v>29179</v>
      </c>
      <c r="AZ1159" s="7" t="s">
        <v>2975</v>
      </c>
      <c r="BA1159" t="s">
        <v>3208</v>
      </c>
      <c r="BE1159" s="1">
        <v>0</v>
      </c>
      <c r="BK1159" s="1">
        <v>5</v>
      </c>
      <c r="CC1159" s="1">
        <v>5</v>
      </c>
    </row>
    <row r="1160" spans="1:81" hidden="1" outlineLevel="1">
      <c r="A1160" t="s">
        <v>2836</v>
      </c>
      <c r="B1160" t="s">
        <v>2242</v>
      </c>
      <c r="C1160" s="1">
        <f t="shared" si="657"/>
        <v>529</v>
      </c>
      <c r="D1160" s="7">
        <f>IF(P1160&gt;0,RANK(P1160,(P1160:R1160,S1160:AG1160)),0)</f>
        <v>1</v>
      </c>
      <c r="E1160" s="7">
        <f>IF(Q1160&gt;0,RANK(Q1160,(P1160:R1160,S1160:AG1160)),0)</f>
        <v>0</v>
      </c>
      <c r="F1160" s="7">
        <f>IF(R1160&gt;0,RANK(R1160,(P1160:R1160,S1160:AG1160)),0)</f>
        <v>2</v>
      </c>
      <c r="G1160" s="7">
        <f>IF(S1160&gt;0,RANK(S1160,(P1160:R1160,S1160:AG1160)),0)</f>
        <v>5</v>
      </c>
      <c r="H1160" s="49">
        <f t="shared" si="658"/>
        <v>10</v>
      </c>
      <c r="I1160" s="178">
        <f t="shared" si="641"/>
        <v>1.890359168241966E-2</v>
      </c>
      <c r="J1160" s="2"/>
      <c r="K1160" s="2">
        <f t="shared" si="659"/>
        <v>0.49149338374291113</v>
      </c>
      <c r="L1160" s="2">
        <f t="shared" si="660"/>
        <v>0</v>
      </c>
      <c r="M1160" s="2">
        <f t="shared" si="661"/>
        <v>0.47258979206049151</v>
      </c>
      <c r="N1160" s="2">
        <f t="shared" si="672"/>
        <v>5.6710775047258983E-3</v>
      </c>
      <c r="O1160" s="2">
        <f t="shared" si="673"/>
        <v>3.0245746691871411E-2</v>
      </c>
      <c r="P1160" s="1">
        <v>260</v>
      </c>
      <c r="R1160" s="1">
        <v>250</v>
      </c>
      <c r="S1160" s="1">
        <v>3</v>
      </c>
      <c r="V1160" s="1">
        <v>0</v>
      </c>
      <c r="X1160" s="1">
        <v>8</v>
      </c>
      <c r="Z1160" s="49">
        <f t="shared" si="662"/>
        <v>6</v>
      </c>
      <c r="AA1160" s="1">
        <v>2</v>
      </c>
      <c r="AC1160" s="1">
        <v>0</v>
      </c>
      <c r="AF1160"/>
      <c r="AI1160" s="7">
        <f t="shared" si="663"/>
        <v>0</v>
      </c>
      <c r="AJ1160" s="7">
        <f t="shared" si="664"/>
        <v>0</v>
      </c>
      <c r="AK1160" s="7">
        <f t="shared" si="665"/>
        <v>0</v>
      </c>
      <c r="AL1160" s="7">
        <f t="shared" si="666"/>
        <v>0</v>
      </c>
      <c r="AM1160" s="2">
        <f t="shared" si="667"/>
        <v>0</v>
      </c>
      <c r="AN1160" s="2">
        <f t="shared" si="668"/>
        <v>0</v>
      </c>
      <c r="AO1160" s="2">
        <f t="shared" si="669"/>
        <v>0</v>
      </c>
      <c r="AP1160" s="2">
        <f t="shared" si="670"/>
        <v>0</v>
      </c>
      <c r="AR1160" t="str">
        <f t="shared" si="656"/>
        <v>Ripley</v>
      </c>
      <c r="AS1160" t="s">
        <v>2242</v>
      </c>
      <c r="AT1160" s="182">
        <v>8</v>
      </c>
      <c r="AV1160" s="98">
        <v>29</v>
      </c>
      <c r="AW1160" s="100">
        <v>181</v>
      </c>
      <c r="AX1160" s="106">
        <f t="shared" si="671"/>
        <v>29181</v>
      </c>
      <c r="AZ1160" s="7" t="s">
        <v>2975</v>
      </c>
      <c r="BA1160" t="s">
        <v>3208</v>
      </c>
      <c r="BE1160" s="1">
        <v>1</v>
      </c>
      <c r="BK1160" s="1">
        <v>3</v>
      </c>
      <c r="CC1160" s="1">
        <v>2</v>
      </c>
    </row>
    <row r="1161" spans="1:81" hidden="1" outlineLevel="1">
      <c r="A1161" t="s">
        <v>1981</v>
      </c>
      <c r="B1161" t="s">
        <v>2242</v>
      </c>
      <c r="C1161" s="1">
        <f t="shared" si="657"/>
        <v>39753</v>
      </c>
      <c r="D1161" s="7">
        <f>IF(P1161&gt;0,RANK(P1161,(P1161:R1161,S1161:AG1161)),0)</f>
        <v>2</v>
      </c>
      <c r="E1161" s="7">
        <f>IF(Q1161&gt;0,RANK(Q1161,(P1161:R1161,S1161:AG1161)),0)</f>
        <v>0</v>
      </c>
      <c r="F1161" s="7">
        <f>IF(R1161&gt;0,RANK(R1161,(P1161:R1161,S1161:AG1161)),0)</f>
        <v>1</v>
      </c>
      <c r="G1161" s="7">
        <f>IF(S1161&gt;0,RANK(S1161,(P1161:R1161,S1161:AG1161)),0)</f>
        <v>5</v>
      </c>
      <c r="H1161" s="49">
        <f t="shared" si="658"/>
        <v>3784</v>
      </c>
      <c r="I1161" s="178">
        <f t="shared" ref="I1161:I1185" si="674">H1161/C1161</f>
        <v>9.5187784569718006E-2</v>
      </c>
      <c r="J1161" s="2"/>
      <c r="K1161" s="2">
        <f t="shared" si="659"/>
        <v>0.4480165018992277</v>
      </c>
      <c r="L1161" s="2">
        <f t="shared" si="660"/>
        <v>0</v>
      </c>
      <c r="M1161" s="2">
        <f t="shared" si="661"/>
        <v>0.5432042864689457</v>
      </c>
      <c r="N1161" s="2">
        <f t="shared" si="672"/>
        <v>7.0434935728121151E-4</v>
      </c>
      <c r="O1161" s="2">
        <f t="shared" si="673"/>
        <v>8.0748622745453885E-3</v>
      </c>
      <c r="P1161" s="1">
        <v>17810</v>
      </c>
      <c r="R1161" s="1">
        <v>21594</v>
      </c>
      <c r="S1161" s="1">
        <v>28</v>
      </c>
      <c r="V1161" s="1">
        <v>10</v>
      </c>
      <c r="X1161" s="1">
        <v>215</v>
      </c>
      <c r="Z1161" s="49">
        <f t="shared" si="662"/>
        <v>60</v>
      </c>
      <c r="AA1161" s="1">
        <v>19</v>
      </c>
      <c r="AC1161" s="1">
        <v>17</v>
      </c>
      <c r="AF1161"/>
      <c r="AI1161" s="7">
        <f t="shared" si="663"/>
        <v>0</v>
      </c>
      <c r="AJ1161" s="7">
        <f t="shared" si="664"/>
        <v>0</v>
      </c>
      <c r="AK1161" s="7">
        <f t="shared" si="665"/>
        <v>6</v>
      </c>
      <c r="AL1161" s="7">
        <f t="shared" si="666"/>
        <v>0</v>
      </c>
      <c r="AM1161" s="2">
        <f t="shared" si="667"/>
        <v>0</v>
      </c>
      <c r="AN1161" s="2">
        <f t="shared" si="668"/>
        <v>0</v>
      </c>
      <c r="AO1161" s="2">
        <f t="shared" si="669"/>
        <v>2.5155334188614695E-4</v>
      </c>
      <c r="AP1161" s="2">
        <f t="shared" si="670"/>
        <v>0</v>
      </c>
      <c r="AR1161" t="str">
        <f t="shared" si="656"/>
        <v>St. Charles</v>
      </c>
      <c r="AS1161" t="s">
        <v>2242</v>
      </c>
      <c r="AT1161" s="182"/>
      <c r="AV1161" s="98">
        <v>29</v>
      </c>
      <c r="AW1161" s="100">
        <v>183</v>
      </c>
      <c r="AX1161" s="106">
        <f t="shared" si="671"/>
        <v>29183</v>
      </c>
      <c r="AZ1161" s="7" t="s">
        <v>2975</v>
      </c>
      <c r="BA1161" t="s">
        <v>3208</v>
      </c>
      <c r="BE1161" s="1">
        <v>24</v>
      </c>
      <c r="BK1161" s="1">
        <v>29</v>
      </c>
      <c r="CC1161" s="1">
        <v>7</v>
      </c>
    </row>
    <row r="1162" spans="1:81" hidden="1" outlineLevel="1">
      <c r="A1162" t="s">
        <v>782</v>
      </c>
      <c r="B1162" t="s">
        <v>2242</v>
      </c>
      <c r="C1162" s="1">
        <f t="shared" si="657"/>
        <v>681</v>
      </c>
      <c r="D1162" s="7">
        <f>IF(P1162&gt;0,RANK(P1162,(P1162:R1162,S1162:AG1162)),0)</f>
        <v>1</v>
      </c>
      <c r="E1162" s="7">
        <f>IF(Q1162&gt;0,RANK(Q1162,(P1162:R1162,S1162:AG1162)),0)</f>
        <v>0</v>
      </c>
      <c r="F1162" s="7">
        <f>IF(R1162&gt;0,RANK(R1162,(P1162:R1162,S1162:AG1162)),0)</f>
        <v>2</v>
      </c>
      <c r="G1162" s="7">
        <f>IF(S1162&gt;0,RANK(S1162,(P1162:R1162,S1162:AG1162)),0)</f>
        <v>6</v>
      </c>
      <c r="H1162" s="49">
        <f t="shared" si="658"/>
        <v>20</v>
      </c>
      <c r="I1162" s="178">
        <f t="shared" si="674"/>
        <v>2.9368575624082231E-2</v>
      </c>
      <c r="J1162" s="2"/>
      <c r="K1162" s="2">
        <f t="shared" si="659"/>
        <v>0.49926578560939794</v>
      </c>
      <c r="L1162" s="2">
        <f t="shared" si="660"/>
        <v>0</v>
      </c>
      <c r="M1162" s="2">
        <f t="shared" si="661"/>
        <v>0.4698972099853157</v>
      </c>
      <c r="N1162" s="2">
        <f t="shared" si="672"/>
        <v>1.4684287812041115E-3</v>
      </c>
      <c r="O1162" s="2">
        <f t="shared" si="673"/>
        <v>2.9368575624082249E-2</v>
      </c>
      <c r="P1162" s="1">
        <v>340</v>
      </c>
      <c r="R1162" s="1">
        <v>320</v>
      </c>
      <c r="S1162" s="1">
        <v>1</v>
      </c>
      <c r="V1162" s="1">
        <v>3</v>
      </c>
      <c r="X1162" s="1">
        <v>12</v>
      </c>
      <c r="Z1162" s="49">
        <f t="shared" si="662"/>
        <v>4</v>
      </c>
      <c r="AA1162" s="1">
        <v>0</v>
      </c>
      <c r="AC1162" s="1">
        <v>1</v>
      </c>
      <c r="AF1162"/>
      <c r="AI1162" s="7">
        <f t="shared" si="663"/>
        <v>0</v>
      </c>
      <c r="AJ1162" s="7">
        <f t="shared" si="664"/>
        <v>0</v>
      </c>
      <c r="AK1162" s="7">
        <f t="shared" si="665"/>
        <v>5</v>
      </c>
      <c r="AL1162" s="7">
        <f t="shared" si="666"/>
        <v>0</v>
      </c>
      <c r="AM1162" s="2">
        <f t="shared" si="667"/>
        <v>0</v>
      </c>
      <c r="AN1162" s="2">
        <f t="shared" si="668"/>
        <v>0</v>
      </c>
      <c r="AO1162" s="2">
        <f t="shared" si="669"/>
        <v>4.4052863436123352E-3</v>
      </c>
      <c r="AP1162" s="2">
        <f t="shared" si="670"/>
        <v>0</v>
      </c>
      <c r="AR1162" t="str">
        <f t="shared" si="656"/>
        <v>St. Clair</v>
      </c>
      <c r="AS1162" t="s">
        <v>2242</v>
      </c>
      <c r="AT1162" s="182">
        <v>4</v>
      </c>
      <c r="AV1162" s="98">
        <v>29</v>
      </c>
      <c r="AW1162" s="100">
        <v>185</v>
      </c>
      <c r="AX1162" s="106">
        <f t="shared" si="671"/>
        <v>29185</v>
      </c>
      <c r="AZ1162" s="7" t="s">
        <v>2975</v>
      </c>
      <c r="BA1162" t="s">
        <v>3208</v>
      </c>
      <c r="BE1162" s="1">
        <v>1</v>
      </c>
      <c r="BK1162" s="1">
        <v>1</v>
      </c>
      <c r="CC1162" s="1">
        <v>2</v>
      </c>
    </row>
    <row r="1163" spans="1:81" hidden="1" outlineLevel="1">
      <c r="A1163" t="s">
        <v>2365</v>
      </c>
      <c r="B1163" t="s">
        <v>2242</v>
      </c>
      <c r="C1163" s="1">
        <f t="shared" si="657"/>
        <v>4277</v>
      </c>
      <c r="D1163" s="7">
        <f>IF(P1163&gt;0,RANK(P1163,(P1163:R1163,S1163:AG1163)),0)</f>
        <v>2</v>
      </c>
      <c r="E1163" s="7">
        <f>IF(Q1163&gt;0,RANK(Q1163,(P1163:R1163,S1163:AG1163)),0)</f>
        <v>0</v>
      </c>
      <c r="F1163" s="7">
        <f>IF(R1163&gt;0,RANK(R1163,(P1163:R1163,S1163:AG1163)),0)</f>
        <v>1</v>
      </c>
      <c r="G1163" s="7">
        <f>IF(S1163&gt;0,RANK(S1163,(P1163:R1163,S1163:AG1163)),0)</f>
        <v>5</v>
      </c>
      <c r="H1163" s="49">
        <f t="shared" si="658"/>
        <v>328</v>
      </c>
      <c r="I1163" s="178">
        <f t="shared" si="674"/>
        <v>7.668926817862988E-2</v>
      </c>
      <c r="J1163" s="2"/>
      <c r="K1163" s="2">
        <f t="shared" si="659"/>
        <v>0.45335515548281508</v>
      </c>
      <c r="L1163" s="2">
        <f t="shared" si="660"/>
        <v>0</v>
      </c>
      <c r="M1163" s="2">
        <f t="shared" si="661"/>
        <v>0.53004442366144489</v>
      </c>
      <c r="N1163" s="2">
        <f t="shared" si="672"/>
        <v>1.4028524666822538E-3</v>
      </c>
      <c r="O1163" s="2">
        <f t="shared" si="673"/>
        <v>1.5197568389057841E-2</v>
      </c>
      <c r="P1163" s="1">
        <v>1939</v>
      </c>
      <c r="R1163" s="1">
        <v>2267</v>
      </c>
      <c r="S1163" s="1">
        <v>6</v>
      </c>
      <c r="V1163" s="1">
        <v>3</v>
      </c>
      <c r="X1163" s="1">
        <v>34</v>
      </c>
      <c r="Z1163" s="49">
        <f t="shared" si="662"/>
        <v>16</v>
      </c>
      <c r="AA1163" s="1">
        <v>6</v>
      </c>
      <c r="AC1163" s="1">
        <v>6</v>
      </c>
      <c r="AF1163"/>
      <c r="AI1163" s="7">
        <f t="shared" si="663"/>
        <v>0</v>
      </c>
      <c r="AJ1163" s="7">
        <f t="shared" si="664"/>
        <v>0</v>
      </c>
      <c r="AK1163" s="7">
        <f t="shared" si="665"/>
        <v>6</v>
      </c>
      <c r="AL1163" s="7">
        <f t="shared" si="666"/>
        <v>0</v>
      </c>
      <c r="AM1163" s="2">
        <f t="shared" si="667"/>
        <v>0</v>
      </c>
      <c r="AN1163" s="2">
        <f t="shared" si="668"/>
        <v>0</v>
      </c>
      <c r="AO1163" s="2">
        <f t="shared" si="669"/>
        <v>7.0142623334112691E-4</v>
      </c>
      <c r="AP1163" s="2">
        <f t="shared" si="670"/>
        <v>0</v>
      </c>
      <c r="AR1163" t="str">
        <f t="shared" si="656"/>
        <v>St. Francois</v>
      </c>
      <c r="AS1163" t="s">
        <v>2242</v>
      </c>
      <c r="AT1163" s="182">
        <v>8</v>
      </c>
      <c r="AV1163" s="98">
        <v>29</v>
      </c>
      <c r="AW1163" s="100">
        <v>187</v>
      </c>
      <c r="AX1163" s="106">
        <f t="shared" si="671"/>
        <v>29187</v>
      </c>
      <c r="AZ1163" s="7" t="s">
        <v>2975</v>
      </c>
      <c r="BA1163" t="s">
        <v>3208</v>
      </c>
      <c r="BE1163" s="1">
        <v>5</v>
      </c>
      <c r="BK1163" s="1">
        <v>9</v>
      </c>
      <c r="CC1163" s="1">
        <v>2</v>
      </c>
    </row>
    <row r="1164" spans="1:81" hidden="1" outlineLevel="1">
      <c r="A1164" t="s">
        <v>1427</v>
      </c>
      <c r="B1164" t="s">
        <v>2242</v>
      </c>
      <c r="C1164" s="1">
        <f t="shared" si="657"/>
        <v>161950</v>
      </c>
      <c r="D1164" s="7">
        <f>IF(P1164&gt;0,RANK(P1164,(P1164:R1164,S1164:AG1164)),0)</f>
        <v>1</v>
      </c>
      <c r="E1164" s="7">
        <f>IF(Q1164&gt;0,RANK(Q1164,(P1164:R1164,S1164:AG1164)),0)</f>
        <v>0</v>
      </c>
      <c r="F1164" s="7">
        <f>IF(R1164&gt;0,RANK(R1164,(P1164:R1164,S1164:AG1164)),0)</f>
        <v>2</v>
      </c>
      <c r="G1164" s="7">
        <f>IF(S1164&gt;0,RANK(S1164,(P1164:R1164,S1164:AG1164)),0)</f>
        <v>5</v>
      </c>
      <c r="H1164" s="49">
        <f t="shared" si="658"/>
        <v>18280</v>
      </c>
      <c r="I1164" s="178">
        <f t="shared" si="674"/>
        <v>0.11287434393331275</v>
      </c>
      <c r="J1164" s="2"/>
      <c r="K1164" s="2">
        <f t="shared" si="659"/>
        <v>0.55300401358443962</v>
      </c>
      <c r="L1164" s="2">
        <f t="shared" si="660"/>
        <v>0</v>
      </c>
      <c r="M1164" s="2">
        <f t="shared" si="661"/>
        <v>0.44012966965112688</v>
      </c>
      <c r="N1164" s="2">
        <f t="shared" si="672"/>
        <v>5.1250385921580732E-4</v>
      </c>
      <c r="O1164" s="2">
        <f t="shared" si="673"/>
        <v>6.3538129052176928E-3</v>
      </c>
      <c r="P1164" s="1">
        <v>89559</v>
      </c>
      <c r="R1164" s="1">
        <v>71279</v>
      </c>
      <c r="S1164" s="1">
        <v>83</v>
      </c>
      <c r="V1164" s="1">
        <v>40</v>
      </c>
      <c r="X1164" s="1">
        <v>651</v>
      </c>
      <c r="Z1164" s="49">
        <f t="shared" si="662"/>
        <v>241</v>
      </c>
      <c r="AA1164" s="1">
        <v>39</v>
      </c>
      <c r="AC1164" s="1">
        <v>58</v>
      </c>
      <c r="AF1164"/>
      <c r="AI1164" s="7">
        <f t="shared" si="663"/>
        <v>0</v>
      </c>
      <c r="AJ1164" s="7">
        <f t="shared" si="664"/>
        <v>0</v>
      </c>
      <c r="AK1164" s="7">
        <f t="shared" si="665"/>
        <v>6</v>
      </c>
      <c r="AL1164" s="7">
        <f t="shared" si="666"/>
        <v>0</v>
      </c>
      <c r="AM1164" s="2">
        <f t="shared" si="667"/>
        <v>0</v>
      </c>
      <c r="AN1164" s="2">
        <f t="shared" si="668"/>
        <v>0</v>
      </c>
      <c r="AO1164" s="2">
        <f t="shared" si="669"/>
        <v>2.4698981167026862E-4</v>
      </c>
      <c r="AP1164" s="2">
        <f t="shared" si="670"/>
        <v>0</v>
      </c>
      <c r="AR1164" t="str">
        <f t="shared" si="656"/>
        <v>St. Louis</v>
      </c>
      <c r="AS1164" t="s">
        <v>2242</v>
      </c>
      <c r="AT1164" s="182"/>
      <c r="AV1164" s="98">
        <v>29</v>
      </c>
      <c r="AW1164" s="100">
        <v>189</v>
      </c>
      <c r="AX1164" s="106">
        <f t="shared" si="671"/>
        <v>29189</v>
      </c>
      <c r="AZ1164" s="7" t="s">
        <v>2975</v>
      </c>
      <c r="BA1164" t="s">
        <v>3208</v>
      </c>
      <c r="BE1164" s="1">
        <v>87</v>
      </c>
      <c r="BK1164" s="1">
        <v>106</v>
      </c>
      <c r="CC1164" s="1">
        <v>48</v>
      </c>
    </row>
    <row r="1165" spans="1:81" hidden="1" outlineLevel="1">
      <c r="A1165" t="s">
        <v>804</v>
      </c>
      <c r="B1165" t="s">
        <v>2242</v>
      </c>
      <c r="C1165" s="1">
        <f>SUM(P1165:AG1165)</f>
        <v>1676</v>
      </c>
      <c r="D1165" s="7">
        <f>IF(P1165&gt;0,RANK(P1165,(P1165:R1165,S1165:AG1165)),0)</f>
        <v>1</v>
      </c>
      <c r="E1165" s="7">
        <f>IF(Q1165&gt;0,RANK(Q1165,(P1165:R1165,S1165:AG1165)),0)</f>
        <v>0</v>
      </c>
      <c r="F1165" s="7">
        <f>IF(R1165&gt;0,RANK(R1165,(P1165:R1165,S1165:AG1165)),0)</f>
        <v>2</v>
      </c>
      <c r="G1165" s="7">
        <f>IF(S1165&gt;0,RANK(S1165,(P1165:R1165,S1165:AG1165)),0)</f>
        <v>5</v>
      </c>
      <c r="H1165" s="49">
        <f t="shared" si="658"/>
        <v>43</v>
      </c>
      <c r="I1165" s="178">
        <f>H1165/C1165</f>
        <v>2.5656324582338901E-2</v>
      </c>
      <c r="J1165" s="2"/>
      <c r="K1165" s="2">
        <f>IF($C1165=0,"-",P1165/$C1165)</f>
        <v>0.50238663484486878</v>
      </c>
      <c r="L1165" s="2">
        <f>IF($C1165=0,"-",Q1165/$C1165)</f>
        <v>0</v>
      </c>
      <c r="M1165" s="2">
        <f>IF($C1165=0,"-",R1165/$C1165)</f>
        <v>0.47673031026252982</v>
      </c>
      <c r="N1165" s="2">
        <f>IF($C1165=0,"-",S1165/$C1165)</f>
        <v>1.7899761336515514E-3</v>
      </c>
      <c r="O1165" s="2">
        <f>IF(C1165=0,"-",(1-K1165-L1165-M1165-N1165))</f>
        <v>1.9093078758949843E-2</v>
      </c>
      <c r="P1165" s="1">
        <v>842</v>
      </c>
      <c r="R1165" s="1">
        <v>799</v>
      </c>
      <c r="S1165" s="1">
        <v>3</v>
      </c>
      <c r="V1165" s="1">
        <v>3</v>
      </c>
      <c r="X1165" s="1">
        <v>20</v>
      </c>
      <c r="Z1165" s="49">
        <f t="shared" si="662"/>
        <v>6</v>
      </c>
      <c r="AA1165" s="1">
        <v>1</v>
      </c>
      <c r="AC1165" s="1">
        <v>2</v>
      </c>
      <c r="AF1165"/>
      <c r="AI1165" s="7">
        <f t="shared" si="663"/>
        <v>0</v>
      </c>
      <c r="AJ1165" s="7">
        <f t="shared" si="664"/>
        <v>0</v>
      </c>
      <c r="AK1165" s="7">
        <f t="shared" si="665"/>
        <v>5</v>
      </c>
      <c r="AL1165" s="7">
        <f t="shared" si="666"/>
        <v>0</v>
      </c>
      <c r="AM1165" s="2">
        <f>IF($C1165=0,"-",T1165/$C1165)</f>
        <v>0</v>
      </c>
      <c r="AN1165" s="2">
        <f>IF($C1165=0,"-",U1165/$C1165)</f>
        <v>0</v>
      </c>
      <c r="AO1165" s="2">
        <f>IF($C1165=0,"-",V1165/$C1165)</f>
        <v>1.7899761336515514E-3</v>
      </c>
      <c r="AP1165" s="2">
        <f>IF($C1165=0,"-",W1165/$C1165)</f>
        <v>0</v>
      </c>
      <c r="AR1165" t="str">
        <f>A1165</f>
        <v>Ste. Genevieve</v>
      </c>
      <c r="AS1165" t="s">
        <v>2242</v>
      </c>
      <c r="AT1165" s="182">
        <v>8</v>
      </c>
      <c r="AV1165" s="98">
        <v>29</v>
      </c>
      <c r="AW1165" s="100">
        <v>186</v>
      </c>
      <c r="AX1165" s="106">
        <f>AV1165*1000+AW1165</f>
        <v>29186</v>
      </c>
      <c r="AZ1165" s="7" t="s">
        <v>2975</v>
      </c>
      <c r="BA1165" t="s">
        <v>3208</v>
      </c>
      <c r="BE1165" s="1">
        <v>4</v>
      </c>
      <c r="BK1165" s="1">
        <v>1</v>
      </c>
      <c r="CC1165" s="1">
        <v>1</v>
      </c>
    </row>
    <row r="1166" spans="1:81" hidden="1" outlineLevel="1">
      <c r="A1166" t="s">
        <v>698</v>
      </c>
      <c r="B1166" t="s">
        <v>2242</v>
      </c>
      <c r="C1166" s="1">
        <f t="shared" ref="C1166:C1185" si="675">SUM(P1166:AG1166)</f>
        <v>1772</v>
      </c>
      <c r="D1166" s="7">
        <f>IF(P1166&gt;0,RANK(P1166,(P1166:R1166,S1166:AG1166)),0)</f>
        <v>1</v>
      </c>
      <c r="E1166" s="7">
        <f>IF(Q1166&gt;0,RANK(Q1166,(P1166:R1166,S1166:AG1166)),0)</f>
        <v>0</v>
      </c>
      <c r="F1166" s="7">
        <f>IF(R1166&gt;0,RANK(R1166,(P1166:R1166,S1166:AG1166)),0)</f>
        <v>2</v>
      </c>
      <c r="G1166" s="7">
        <f>IF(S1166&gt;0,RANK(S1166,(P1166:R1166,S1166:AG1166)),0)</f>
        <v>7</v>
      </c>
      <c r="H1166" s="49">
        <f t="shared" ref="H1166:H1185" si="676">MAX(P1166:Y1166)-LARGE(P1166:Y1166,2)</f>
        <v>106</v>
      </c>
      <c r="I1166" s="178">
        <f t="shared" si="674"/>
        <v>5.9819413092550788E-2</v>
      </c>
      <c r="J1166" s="2"/>
      <c r="K1166" s="2">
        <f t="shared" ref="K1166:K1185" si="677">IF($C1166=0,"-",P1166/$C1166)</f>
        <v>0.51410835214446948</v>
      </c>
      <c r="L1166" s="2">
        <f t="shared" ref="L1166:L1185" si="678">IF($C1166=0,"-",Q1166/$C1166)</f>
        <v>0</v>
      </c>
      <c r="M1166" s="2">
        <f t="shared" ref="M1166:M1185" si="679">IF($C1166=0,"-",R1166/$C1166)</f>
        <v>0.45428893905191875</v>
      </c>
      <c r="N1166" s="2">
        <f t="shared" si="672"/>
        <v>5.6433408577878099E-4</v>
      </c>
      <c r="O1166" s="2">
        <f t="shared" si="673"/>
        <v>3.1038374717832988E-2</v>
      </c>
      <c r="P1166" s="1">
        <v>911</v>
      </c>
      <c r="R1166" s="1">
        <v>805</v>
      </c>
      <c r="S1166" s="1">
        <v>1</v>
      </c>
      <c r="V1166" s="1">
        <v>3</v>
      </c>
      <c r="X1166" s="1">
        <v>32</v>
      </c>
      <c r="Z1166" s="49">
        <f t="shared" si="662"/>
        <v>17</v>
      </c>
      <c r="AA1166" s="1">
        <v>0</v>
      </c>
      <c r="AC1166" s="1">
        <v>3</v>
      </c>
      <c r="AF1166"/>
      <c r="AI1166" s="7">
        <f t="shared" ref="AI1166:AI1185" si="680">IF(T1166&gt;0,RANK(T1166,(P1166:Z1166)),0)</f>
        <v>0</v>
      </c>
      <c r="AJ1166" s="7">
        <f t="shared" ref="AJ1166:AJ1185" si="681">IF(U1166&gt;0,RANK(U1166,(P1166:Z1166)),0)</f>
        <v>0</v>
      </c>
      <c r="AK1166" s="7">
        <f t="shared" ref="AK1166:AK1185" si="682">IF(V1166&gt;0,RANK(V1166,(P1166:Z1166)),0)</f>
        <v>5</v>
      </c>
      <c r="AL1166" s="7">
        <f t="shared" ref="AL1166:AL1185" si="683">IF(W1166&gt;0,RANK(W1166,(P1166:Z1166)),0)</f>
        <v>0</v>
      </c>
      <c r="AM1166" s="2">
        <f t="shared" ref="AM1166:AM1185" si="684">IF($C1166=0,"-",T1166/$C1166)</f>
        <v>0</v>
      </c>
      <c r="AN1166" s="2">
        <f t="shared" ref="AN1166:AN1185" si="685">IF($C1166=0,"-",U1166/$C1166)</f>
        <v>0</v>
      </c>
      <c r="AO1166" s="2">
        <f t="shared" ref="AO1166:AO1185" si="686">IF($C1166=0,"-",V1166/$C1166)</f>
        <v>1.6930022573363431E-3</v>
      </c>
      <c r="AP1166" s="2">
        <f t="shared" ref="AP1166:AP1185" si="687">IF($C1166=0,"-",W1166/$C1166)</f>
        <v>0</v>
      </c>
      <c r="AR1166" t="str">
        <f t="shared" si="656"/>
        <v>Saline</v>
      </c>
      <c r="AS1166" t="s">
        <v>2242</v>
      </c>
      <c r="AT1166" s="182">
        <v>5</v>
      </c>
      <c r="AV1166" s="98">
        <v>29</v>
      </c>
      <c r="AW1166" s="100">
        <v>195</v>
      </c>
      <c r="AX1166" s="106">
        <f t="shared" ref="AX1166:AX1184" si="688">AV1166*1000+AW1166</f>
        <v>29195</v>
      </c>
      <c r="AZ1166" s="7" t="s">
        <v>2975</v>
      </c>
      <c r="BA1166" t="s">
        <v>3208</v>
      </c>
      <c r="BE1166" s="1">
        <v>5</v>
      </c>
      <c r="BK1166" s="1">
        <v>9</v>
      </c>
      <c r="CC1166" s="1">
        <v>3</v>
      </c>
    </row>
    <row r="1167" spans="1:81" hidden="1" outlineLevel="1">
      <c r="A1167" t="s">
        <v>3037</v>
      </c>
      <c r="B1167" t="s">
        <v>2242</v>
      </c>
      <c r="C1167" s="1">
        <f t="shared" si="675"/>
        <v>252</v>
      </c>
      <c r="D1167" s="7">
        <f>IF(P1167&gt;0,RANK(P1167,(P1167:R1167,S1167:AG1167)),0)</f>
        <v>1</v>
      </c>
      <c r="E1167" s="7">
        <f>IF(Q1167&gt;0,RANK(Q1167,(P1167:R1167,S1167:AG1167)),0)</f>
        <v>0</v>
      </c>
      <c r="F1167" s="7">
        <f>IF(R1167&gt;0,RANK(R1167,(P1167:R1167,S1167:AG1167)),0)</f>
        <v>2</v>
      </c>
      <c r="G1167" s="7">
        <f>IF(S1167&gt;0,RANK(S1167,(P1167:R1167,S1167:AG1167)),0)</f>
        <v>4</v>
      </c>
      <c r="H1167" s="49">
        <f t="shared" si="676"/>
        <v>5</v>
      </c>
      <c r="I1167" s="178">
        <f t="shared" si="674"/>
        <v>1.984126984126984E-2</v>
      </c>
      <c r="J1167" s="2"/>
      <c r="K1167" s="2">
        <f t="shared" si="677"/>
        <v>0.49206349206349204</v>
      </c>
      <c r="L1167" s="2">
        <f t="shared" si="678"/>
        <v>0</v>
      </c>
      <c r="M1167" s="2">
        <f t="shared" si="679"/>
        <v>0.47222222222222221</v>
      </c>
      <c r="N1167" s="2">
        <f t="shared" si="672"/>
        <v>3.968253968253968E-3</v>
      </c>
      <c r="O1167" s="2">
        <f t="shared" si="673"/>
        <v>3.174603174603173E-2</v>
      </c>
      <c r="P1167" s="1">
        <v>124</v>
      </c>
      <c r="R1167" s="1">
        <v>119</v>
      </c>
      <c r="S1167" s="1">
        <v>1</v>
      </c>
      <c r="V1167" s="1">
        <v>1</v>
      </c>
      <c r="X1167" s="1">
        <v>5</v>
      </c>
      <c r="Z1167" s="49">
        <f t="shared" si="662"/>
        <v>1</v>
      </c>
      <c r="AA1167" s="1">
        <v>1</v>
      </c>
      <c r="AC1167" s="1">
        <v>0</v>
      </c>
      <c r="AF1167"/>
      <c r="AI1167" s="7">
        <f t="shared" si="680"/>
        <v>0</v>
      </c>
      <c r="AJ1167" s="7">
        <f t="shared" si="681"/>
        <v>0</v>
      </c>
      <c r="AK1167" s="7">
        <f t="shared" si="682"/>
        <v>4</v>
      </c>
      <c r="AL1167" s="7">
        <f t="shared" si="683"/>
        <v>0</v>
      </c>
      <c r="AM1167" s="2">
        <f t="shared" si="684"/>
        <v>0</v>
      </c>
      <c r="AN1167" s="2">
        <f t="shared" si="685"/>
        <v>0</v>
      </c>
      <c r="AO1167" s="2">
        <f t="shared" si="686"/>
        <v>3.968253968253968E-3</v>
      </c>
      <c r="AP1167" s="2">
        <f t="shared" si="687"/>
        <v>0</v>
      </c>
      <c r="AR1167" t="str">
        <f t="shared" si="656"/>
        <v>Schuyler</v>
      </c>
      <c r="AS1167" t="s">
        <v>2242</v>
      </c>
      <c r="AT1167" s="182">
        <v>6</v>
      </c>
      <c r="AV1167" s="98">
        <v>29</v>
      </c>
      <c r="AW1167" s="100">
        <v>197</v>
      </c>
      <c r="AX1167" s="106">
        <f t="shared" si="688"/>
        <v>29197</v>
      </c>
      <c r="AZ1167" s="7" t="s">
        <v>2975</v>
      </c>
      <c r="BA1167" t="s">
        <v>3208</v>
      </c>
      <c r="BE1167" s="1">
        <v>1</v>
      </c>
      <c r="BK1167" s="1">
        <v>0</v>
      </c>
      <c r="CC1167" s="1">
        <v>0</v>
      </c>
    </row>
    <row r="1168" spans="1:81" hidden="1" outlineLevel="1">
      <c r="A1168" t="s">
        <v>2900</v>
      </c>
      <c r="B1168" t="s">
        <v>2242</v>
      </c>
      <c r="C1168" s="1">
        <f t="shared" si="675"/>
        <v>245</v>
      </c>
      <c r="D1168" s="7">
        <f>IF(P1168&gt;0,RANK(P1168,(P1168:R1168,S1168:AG1168)),0)</f>
        <v>2</v>
      </c>
      <c r="E1168" s="7">
        <f>IF(Q1168&gt;0,RANK(Q1168,(P1168:R1168,S1168:AG1168)),0)</f>
        <v>0</v>
      </c>
      <c r="F1168" s="7">
        <f>IF(R1168&gt;0,RANK(R1168,(P1168:R1168,S1168:AG1168)),0)</f>
        <v>1</v>
      </c>
      <c r="G1168" s="7">
        <f>IF(S1168&gt;0,RANK(S1168,(P1168:R1168,S1168:AG1168)),0)</f>
        <v>0</v>
      </c>
      <c r="H1168" s="49">
        <f t="shared" si="676"/>
        <v>26</v>
      </c>
      <c r="I1168" s="178">
        <f t="shared" si="674"/>
        <v>0.10612244897959183</v>
      </c>
      <c r="J1168" s="2"/>
      <c r="K1168" s="2">
        <f t="shared" si="677"/>
        <v>0.44081632653061226</v>
      </c>
      <c r="L1168" s="2">
        <f t="shared" si="678"/>
        <v>0</v>
      </c>
      <c r="M1168" s="2">
        <f t="shared" si="679"/>
        <v>0.54693877551020409</v>
      </c>
      <c r="N1168" s="2">
        <f t="shared" si="672"/>
        <v>0</v>
      </c>
      <c r="O1168" s="2">
        <f t="shared" si="673"/>
        <v>1.2244897959183709E-2</v>
      </c>
      <c r="P1168" s="1">
        <v>108</v>
      </c>
      <c r="R1168" s="1">
        <v>134</v>
      </c>
      <c r="S1168" s="1">
        <v>0</v>
      </c>
      <c r="V1168" s="1">
        <v>0</v>
      </c>
      <c r="X1168" s="1">
        <v>1</v>
      </c>
      <c r="Z1168" s="49">
        <f t="shared" si="662"/>
        <v>2</v>
      </c>
      <c r="AA1168" s="1">
        <v>0</v>
      </c>
      <c r="AC1168" s="1">
        <v>0</v>
      </c>
      <c r="AF1168"/>
      <c r="AI1168" s="7">
        <f t="shared" si="680"/>
        <v>0</v>
      </c>
      <c r="AJ1168" s="7">
        <f t="shared" si="681"/>
        <v>0</v>
      </c>
      <c r="AK1168" s="7">
        <f t="shared" si="682"/>
        <v>0</v>
      </c>
      <c r="AL1168" s="7">
        <f t="shared" si="683"/>
        <v>0</v>
      </c>
      <c r="AM1168" s="2">
        <f t="shared" si="684"/>
        <v>0</v>
      </c>
      <c r="AN1168" s="2">
        <f t="shared" si="685"/>
        <v>0</v>
      </c>
      <c r="AO1168" s="2">
        <f t="shared" si="686"/>
        <v>0</v>
      </c>
      <c r="AP1168" s="2">
        <f t="shared" si="687"/>
        <v>0</v>
      </c>
      <c r="AR1168" t="str">
        <f t="shared" si="656"/>
        <v>Scotland</v>
      </c>
      <c r="AS1168" t="s">
        <v>2242</v>
      </c>
      <c r="AT1168" s="182">
        <v>6</v>
      </c>
      <c r="AV1168" s="98">
        <v>29</v>
      </c>
      <c r="AW1168" s="100">
        <v>199</v>
      </c>
      <c r="AX1168" s="106">
        <f t="shared" si="688"/>
        <v>29199</v>
      </c>
      <c r="AZ1168" s="7" t="s">
        <v>2975</v>
      </c>
      <c r="BA1168" t="s">
        <v>3208</v>
      </c>
      <c r="BE1168" s="1">
        <v>1</v>
      </c>
      <c r="BK1168" s="1">
        <v>1</v>
      </c>
      <c r="CC1168" s="1">
        <v>0</v>
      </c>
    </row>
    <row r="1169" spans="1:81" hidden="1" outlineLevel="1">
      <c r="A1169" t="s">
        <v>1017</v>
      </c>
      <c r="B1169" t="s">
        <v>2242</v>
      </c>
      <c r="C1169" s="1">
        <f t="shared" si="675"/>
        <v>1941</v>
      </c>
      <c r="D1169" s="7">
        <f>IF(P1169&gt;0,RANK(P1169,(P1169:R1169,S1169:AG1169)),0)</f>
        <v>1</v>
      </c>
      <c r="E1169" s="7">
        <f>IF(Q1169&gt;0,RANK(Q1169,(P1169:R1169,S1169:AG1169)),0)</f>
        <v>0</v>
      </c>
      <c r="F1169" s="7">
        <f>IF(R1169&gt;0,RANK(R1169,(P1169:R1169,S1169:AG1169)),0)</f>
        <v>2</v>
      </c>
      <c r="G1169" s="7">
        <f>IF(S1169&gt;0,RANK(S1169,(P1169:R1169,S1169:AG1169)),0)</f>
        <v>6</v>
      </c>
      <c r="H1169" s="49">
        <f t="shared" si="676"/>
        <v>233</v>
      </c>
      <c r="I1169" s="178">
        <f t="shared" si="674"/>
        <v>0.12004121586810922</v>
      </c>
      <c r="J1169" s="2"/>
      <c r="K1169" s="2">
        <f t="shared" si="677"/>
        <v>0.5497166409067491</v>
      </c>
      <c r="L1169" s="2">
        <f t="shared" si="678"/>
        <v>0</v>
      </c>
      <c r="M1169" s="2">
        <f t="shared" si="679"/>
        <v>0.42967542503863987</v>
      </c>
      <c r="N1169" s="2">
        <f t="shared" si="672"/>
        <v>5.1519835136527566E-4</v>
      </c>
      <c r="O1169" s="2">
        <f t="shared" si="673"/>
        <v>2.0092735703245757E-2</v>
      </c>
      <c r="P1169" s="1">
        <v>1067</v>
      </c>
      <c r="R1169" s="1">
        <v>834</v>
      </c>
      <c r="S1169" s="1">
        <v>1</v>
      </c>
      <c r="V1169" s="1">
        <v>0</v>
      </c>
      <c r="X1169" s="1">
        <v>29</v>
      </c>
      <c r="Z1169" s="49">
        <f t="shared" si="662"/>
        <v>8</v>
      </c>
      <c r="AA1169" s="1">
        <v>2</v>
      </c>
      <c r="AC1169" s="1">
        <v>0</v>
      </c>
      <c r="AF1169"/>
      <c r="AI1169" s="7">
        <f t="shared" si="680"/>
        <v>0</v>
      </c>
      <c r="AJ1169" s="7">
        <f t="shared" si="681"/>
        <v>0</v>
      </c>
      <c r="AK1169" s="7">
        <f t="shared" si="682"/>
        <v>0</v>
      </c>
      <c r="AL1169" s="7">
        <f t="shared" si="683"/>
        <v>0</v>
      </c>
      <c r="AM1169" s="2">
        <f t="shared" si="684"/>
        <v>0</v>
      </c>
      <c r="AN1169" s="2">
        <f t="shared" si="685"/>
        <v>0</v>
      </c>
      <c r="AO1169" s="2">
        <f t="shared" si="686"/>
        <v>0</v>
      </c>
      <c r="AP1169" s="2">
        <f t="shared" si="687"/>
        <v>0</v>
      </c>
      <c r="AR1169" t="str">
        <f t="shared" si="656"/>
        <v>Scott</v>
      </c>
      <c r="AS1169" t="s">
        <v>2242</v>
      </c>
      <c r="AT1169" s="182">
        <v>8</v>
      </c>
      <c r="AV1169" s="98">
        <v>29</v>
      </c>
      <c r="AW1169" s="100">
        <v>201</v>
      </c>
      <c r="AX1169" s="106">
        <f t="shared" si="688"/>
        <v>29201</v>
      </c>
      <c r="AZ1169" s="7" t="s">
        <v>2975</v>
      </c>
      <c r="BA1169" t="s">
        <v>3208</v>
      </c>
      <c r="BE1169" s="1">
        <v>3</v>
      </c>
      <c r="BK1169" s="1">
        <v>2</v>
      </c>
      <c r="CC1169" s="1">
        <v>3</v>
      </c>
    </row>
    <row r="1170" spans="1:81" hidden="1" outlineLevel="1">
      <c r="A1170" t="s">
        <v>2551</v>
      </c>
      <c r="B1170" t="s">
        <v>2242</v>
      </c>
      <c r="C1170" s="1">
        <f t="shared" si="675"/>
        <v>626</v>
      </c>
      <c r="D1170" s="7">
        <f>IF(P1170&gt;0,RANK(P1170,(P1170:R1170,S1170:AG1170)),0)</f>
        <v>1</v>
      </c>
      <c r="E1170" s="7">
        <f>IF(Q1170&gt;0,RANK(Q1170,(P1170:R1170,S1170:AG1170)),0)</f>
        <v>0</v>
      </c>
      <c r="F1170" s="7">
        <f>IF(R1170&gt;0,RANK(R1170,(P1170:R1170,S1170:AG1170)),0)</f>
        <v>2</v>
      </c>
      <c r="G1170" s="7">
        <f>IF(S1170&gt;0,RANK(S1170,(P1170:R1170,S1170:AG1170)),0)</f>
        <v>0</v>
      </c>
      <c r="H1170" s="49">
        <f t="shared" si="676"/>
        <v>26</v>
      </c>
      <c r="I1170" s="178">
        <f t="shared" si="674"/>
        <v>4.1533546325878593E-2</v>
      </c>
      <c r="J1170" s="2"/>
      <c r="K1170" s="2">
        <f t="shared" si="677"/>
        <v>0.50638977635782745</v>
      </c>
      <c r="L1170" s="2">
        <f t="shared" si="678"/>
        <v>0</v>
      </c>
      <c r="M1170" s="2">
        <f t="shared" si="679"/>
        <v>0.46485623003194887</v>
      </c>
      <c r="N1170" s="2">
        <f t="shared" si="672"/>
        <v>0</v>
      </c>
      <c r="O1170" s="2">
        <f t="shared" si="673"/>
        <v>2.8753993610223683E-2</v>
      </c>
      <c r="P1170" s="1">
        <v>317</v>
      </c>
      <c r="R1170" s="1">
        <v>291</v>
      </c>
      <c r="S1170" s="1">
        <v>0</v>
      </c>
      <c r="V1170" s="1">
        <v>4</v>
      </c>
      <c r="X1170" s="1">
        <v>9</v>
      </c>
      <c r="Z1170" s="49">
        <f t="shared" si="662"/>
        <v>4</v>
      </c>
      <c r="AA1170" s="1">
        <v>1</v>
      </c>
      <c r="AC1170" s="1">
        <v>0</v>
      </c>
      <c r="AF1170"/>
      <c r="AI1170" s="7">
        <f t="shared" si="680"/>
        <v>0</v>
      </c>
      <c r="AJ1170" s="7">
        <f t="shared" si="681"/>
        <v>0</v>
      </c>
      <c r="AK1170" s="7">
        <f t="shared" si="682"/>
        <v>4</v>
      </c>
      <c r="AL1170" s="7">
        <f t="shared" si="683"/>
        <v>0</v>
      </c>
      <c r="AM1170" s="2">
        <f t="shared" si="684"/>
        <v>0</v>
      </c>
      <c r="AN1170" s="2">
        <f t="shared" si="685"/>
        <v>0</v>
      </c>
      <c r="AO1170" s="2">
        <f t="shared" si="686"/>
        <v>6.3897763578274758E-3</v>
      </c>
      <c r="AP1170" s="2">
        <f t="shared" si="687"/>
        <v>0</v>
      </c>
      <c r="AR1170" t="str">
        <f t="shared" si="656"/>
        <v>Shannon</v>
      </c>
      <c r="AS1170" t="s">
        <v>2242</v>
      </c>
      <c r="AT1170" s="182">
        <v>8</v>
      </c>
      <c r="AV1170" s="98">
        <v>29</v>
      </c>
      <c r="AW1170" s="100">
        <v>203</v>
      </c>
      <c r="AX1170" s="106">
        <f t="shared" si="688"/>
        <v>29203</v>
      </c>
      <c r="AZ1170" s="7" t="s">
        <v>2975</v>
      </c>
      <c r="BA1170" t="s">
        <v>3208</v>
      </c>
      <c r="BE1170" s="1">
        <v>2</v>
      </c>
      <c r="BK1170" s="1">
        <v>0</v>
      </c>
      <c r="CC1170" s="1">
        <v>2</v>
      </c>
    </row>
    <row r="1171" spans="1:81" hidden="1" outlineLevel="1">
      <c r="A1171" t="s">
        <v>1472</v>
      </c>
      <c r="B1171" t="s">
        <v>2242</v>
      </c>
      <c r="C1171" s="1">
        <f t="shared" si="675"/>
        <v>470</v>
      </c>
      <c r="D1171" s="7">
        <f>IF(P1171&gt;0,RANK(P1171,(P1171:R1171,S1171:AG1171)),0)</f>
        <v>1</v>
      </c>
      <c r="E1171" s="7">
        <f>IF(Q1171&gt;0,RANK(Q1171,(P1171:R1171,S1171:AG1171)),0)</f>
        <v>0</v>
      </c>
      <c r="F1171" s="7">
        <f>IF(R1171&gt;0,RANK(R1171,(P1171:R1171,S1171:AG1171)),0)</f>
        <v>2</v>
      </c>
      <c r="G1171" s="7">
        <f>IF(S1171&gt;0,RANK(S1171,(P1171:R1171,S1171:AG1171)),0)</f>
        <v>5</v>
      </c>
      <c r="H1171" s="49">
        <f t="shared" si="676"/>
        <v>40</v>
      </c>
      <c r="I1171" s="178">
        <f t="shared" si="674"/>
        <v>8.5106382978723402E-2</v>
      </c>
      <c r="J1171" s="2"/>
      <c r="K1171" s="2">
        <f t="shared" si="677"/>
        <v>0.51063829787234039</v>
      </c>
      <c r="L1171" s="2">
        <f t="shared" si="678"/>
        <v>0</v>
      </c>
      <c r="M1171" s="2">
        <f t="shared" si="679"/>
        <v>0.42553191489361702</v>
      </c>
      <c r="N1171" s="2">
        <f t="shared" si="672"/>
        <v>8.5106382978723406E-3</v>
      </c>
      <c r="O1171" s="2">
        <f t="shared" si="673"/>
        <v>5.5319148936170251E-2</v>
      </c>
      <c r="P1171" s="1">
        <v>240</v>
      </c>
      <c r="R1171" s="1">
        <v>200</v>
      </c>
      <c r="S1171" s="1">
        <v>4</v>
      </c>
      <c r="V1171" s="1">
        <v>1</v>
      </c>
      <c r="X1171" s="1">
        <v>18</v>
      </c>
      <c r="Z1171" s="49">
        <f t="shared" si="662"/>
        <v>5</v>
      </c>
      <c r="AA1171" s="1">
        <v>1</v>
      </c>
      <c r="AC1171" s="1">
        <v>1</v>
      </c>
      <c r="AF1171"/>
      <c r="AI1171" s="7">
        <f t="shared" si="680"/>
        <v>0</v>
      </c>
      <c r="AJ1171" s="7">
        <f t="shared" si="681"/>
        <v>0</v>
      </c>
      <c r="AK1171" s="7">
        <f t="shared" si="682"/>
        <v>6</v>
      </c>
      <c r="AL1171" s="7">
        <f t="shared" si="683"/>
        <v>0</v>
      </c>
      <c r="AM1171" s="2">
        <f t="shared" si="684"/>
        <v>0</v>
      </c>
      <c r="AN1171" s="2">
        <f t="shared" si="685"/>
        <v>0</v>
      </c>
      <c r="AO1171" s="2">
        <f t="shared" si="686"/>
        <v>2.1276595744680851E-3</v>
      </c>
      <c r="AP1171" s="2">
        <f t="shared" si="687"/>
        <v>0</v>
      </c>
      <c r="AR1171" t="str">
        <f t="shared" si="656"/>
        <v>Shelby</v>
      </c>
      <c r="AS1171" t="s">
        <v>2242</v>
      </c>
      <c r="AT1171" s="182">
        <v>6</v>
      </c>
      <c r="AV1171" s="98">
        <v>29</v>
      </c>
      <c r="AW1171" s="100">
        <v>205</v>
      </c>
      <c r="AX1171" s="106">
        <f t="shared" si="688"/>
        <v>29205</v>
      </c>
      <c r="AZ1171" s="7" t="s">
        <v>2975</v>
      </c>
      <c r="BA1171" t="s">
        <v>3208</v>
      </c>
      <c r="BE1171" s="1">
        <v>2</v>
      </c>
      <c r="BK1171" s="1">
        <v>1</v>
      </c>
      <c r="CC1171" s="1">
        <v>2</v>
      </c>
    </row>
    <row r="1172" spans="1:81" hidden="1" outlineLevel="1">
      <c r="A1172" t="s">
        <v>1447</v>
      </c>
      <c r="B1172" t="s">
        <v>2242</v>
      </c>
      <c r="C1172" s="1">
        <f t="shared" si="675"/>
        <v>1190</v>
      </c>
      <c r="D1172" s="7">
        <f>IF(P1172&gt;0,RANK(P1172,(P1172:R1172,S1172:AG1172)),0)</f>
        <v>1</v>
      </c>
      <c r="E1172" s="7">
        <f>IF(Q1172&gt;0,RANK(Q1172,(P1172:R1172,S1172:AG1172)),0)</f>
        <v>0</v>
      </c>
      <c r="F1172" s="7">
        <f>IF(R1172&gt;0,RANK(R1172,(P1172:R1172,S1172:AG1172)),0)</f>
        <v>2</v>
      </c>
      <c r="G1172" s="7">
        <f>IF(S1172&gt;0,RANK(S1172,(P1172:R1172,S1172:AG1172)),0)</f>
        <v>5</v>
      </c>
      <c r="H1172" s="49">
        <f t="shared" si="676"/>
        <v>185</v>
      </c>
      <c r="I1172" s="178">
        <f t="shared" si="674"/>
        <v>0.15546218487394958</v>
      </c>
      <c r="J1172" s="2"/>
      <c r="K1172" s="2">
        <f t="shared" si="677"/>
        <v>0.56638655462184873</v>
      </c>
      <c r="L1172" s="2">
        <f t="shared" si="678"/>
        <v>0</v>
      </c>
      <c r="M1172" s="2">
        <f t="shared" si="679"/>
        <v>0.41092436974789914</v>
      </c>
      <c r="N1172" s="2">
        <f t="shared" si="672"/>
        <v>2.5210084033613447E-3</v>
      </c>
      <c r="O1172" s="2">
        <f t="shared" si="673"/>
        <v>2.0168067226890785E-2</v>
      </c>
      <c r="P1172" s="1">
        <v>674</v>
      </c>
      <c r="R1172" s="1">
        <v>489</v>
      </c>
      <c r="S1172" s="1">
        <v>3</v>
      </c>
      <c r="V1172" s="1">
        <v>0</v>
      </c>
      <c r="X1172" s="1">
        <v>17</v>
      </c>
      <c r="Z1172" s="49">
        <f t="shared" si="662"/>
        <v>4</v>
      </c>
      <c r="AA1172" s="1">
        <v>2</v>
      </c>
      <c r="AC1172" s="1">
        <v>1</v>
      </c>
      <c r="AF1172"/>
      <c r="AI1172" s="7">
        <f t="shared" si="680"/>
        <v>0</v>
      </c>
      <c r="AJ1172" s="7">
        <f t="shared" si="681"/>
        <v>0</v>
      </c>
      <c r="AK1172" s="7">
        <f t="shared" si="682"/>
        <v>0</v>
      </c>
      <c r="AL1172" s="7">
        <f t="shared" si="683"/>
        <v>0</v>
      </c>
      <c r="AM1172" s="2">
        <f t="shared" si="684"/>
        <v>0</v>
      </c>
      <c r="AN1172" s="2">
        <f t="shared" si="685"/>
        <v>0</v>
      </c>
      <c r="AO1172" s="2">
        <f t="shared" si="686"/>
        <v>0</v>
      </c>
      <c r="AP1172" s="2">
        <f t="shared" si="687"/>
        <v>0</v>
      </c>
      <c r="AR1172" t="str">
        <f t="shared" si="656"/>
        <v>Stoddard</v>
      </c>
      <c r="AS1172" t="s">
        <v>2242</v>
      </c>
      <c r="AT1172" s="182">
        <v>8</v>
      </c>
      <c r="AV1172" s="98">
        <v>29</v>
      </c>
      <c r="AW1172" s="100">
        <v>207</v>
      </c>
      <c r="AX1172" s="106">
        <f t="shared" si="688"/>
        <v>29207</v>
      </c>
      <c r="AZ1172" s="7" t="s">
        <v>2975</v>
      </c>
      <c r="BA1172" t="s">
        <v>3208</v>
      </c>
      <c r="BE1172" s="1">
        <v>1</v>
      </c>
      <c r="BK1172" s="1">
        <v>2</v>
      </c>
      <c r="CC1172" s="1">
        <v>1</v>
      </c>
    </row>
    <row r="1173" spans="1:81" hidden="1" outlineLevel="1">
      <c r="A1173" t="s">
        <v>3231</v>
      </c>
      <c r="B1173" t="s">
        <v>2242</v>
      </c>
      <c r="C1173" s="1">
        <f t="shared" si="675"/>
        <v>1731</v>
      </c>
      <c r="D1173" s="7">
        <f>IF(P1173&gt;0,RANK(P1173,(P1173:R1173,S1173:AG1173)),0)</f>
        <v>2</v>
      </c>
      <c r="E1173" s="7">
        <f>IF(Q1173&gt;0,RANK(Q1173,(P1173:R1173,S1173:AG1173)),0)</f>
        <v>0</v>
      </c>
      <c r="F1173" s="7">
        <f>IF(R1173&gt;0,RANK(R1173,(P1173:R1173,S1173:AG1173)),0)</f>
        <v>1</v>
      </c>
      <c r="G1173" s="7">
        <f>IF(S1173&gt;0,RANK(S1173,(P1173:R1173,S1173:AG1173)),0)</f>
        <v>5</v>
      </c>
      <c r="H1173" s="49">
        <f t="shared" si="676"/>
        <v>73</v>
      </c>
      <c r="I1173" s="178">
        <f t="shared" si="674"/>
        <v>4.2172154823801274E-2</v>
      </c>
      <c r="J1173" s="2"/>
      <c r="K1173" s="2">
        <f t="shared" si="677"/>
        <v>0.4708261120739457</v>
      </c>
      <c r="L1173" s="2">
        <f t="shared" si="678"/>
        <v>0</v>
      </c>
      <c r="M1173" s="2">
        <f t="shared" si="679"/>
        <v>0.51299826689774697</v>
      </c>
      <c r="N1173" s="2">
        <f t="shared" si="672"/>
        <v>2.3108030040439051E-3</v>
      </c>
      <c r="O1173" s="2">
        <f t="shared" si="673"/>
        <v>1.3864818024263481E-2</v>
      </c>
      <c r="P1173" s="1">
        <v>815</v>
      </c>
      <c r="R1173" s="1">
        <v>888</v>
      </c>
      <c r="S1173" s="1">
        <v>4</v>
      </c>
      <c r="V1173" s="1">
        <v>1</v>
      </c>
      <c r="X1173" s="1">
        <v>17</v>
      </c>
      <c r="Z1173" s="49">
        <f t="shared" si="662"/>
        <v>5</v>
      </c>
      <c r="AA1173" s="1">
        <v>0</v>
      </c>
      <c r="AC1173" s="1">
        <v>1</v>
      </c>
      <c r="AF1173"/>
      <c r="AI1173" s="7">
        <f t="shared" si="680"/>
        <v>0</v>
      </c>
      <c r="AJ1173" s="7">
        <f t="shared" si="681"/>
        <v>0</v>
      </c>
      <c r="AK1173" s="7">
        <f t="shared" si="682"/>
        <v>6</v>
      </c>
      <c r="AL1173" s="7">
        <f t="shared" si="683"/>
        <v>0</v>
      </c>
      <c r="AM1173" s="2">
        <f t="shared" si="684"/>
        <v>0</v>
      </c>
      <c r="AN1173" s="2">
        <f t="shared" si="685"/>
        <v>0</v>
      </c>
      <c r="AO1173" s="2">
        <f t="shared" si="686"/>
        <v>5.7770075101097628E-4</v>
      </c>
      <c r="AP1173" s="2">
        <f t="shared" si="687"/>
        <v>0</v>
      </c>
      <c r="AR1173" t="str">
        <f t="shared" ref="AR1173:AR1185" si="689">A1173</f>
        <v>Stone</v>
      </c>
      <c r="AS1173" t="s">
        <v>2242</v>
      </c>
      <c r="AT1173" s="182">
        <v>7</v>
      </c>
      <c r="AV1173" s="98">
        <v>29</v>
      </c>
      <c r="AW1173" s="100">
        <v>209</v>
      </c>
      <c r="AX1173" s="106">
        <f t="shared" si="688"/>
        <v>29209</v>
      </c>
      <c r="AZ1173" s="7" t="s">
        <v>2975</v>
      </c>
      <c r="BA1173" t="s">
        <v>3208</v>
      </c>
      <c r="BE1173" s="1">
        <v>3</v>
      </c>
      <c r="BK1173" s="1">
        <v>2</v>
      </c>
      <c r="CC1173" s="1">
        <v>0</v>
      </c>
    </row>
    <row r="1174" spans="1:81" hidden="1" outlineLevel="1">
      <c r="A1174" t="s">
        <v>165</v>
      </c>
      <c r="B1174" t="s">
        <v>2242</v>
      </c>
      <c r="C1174" s="1">
        <f t="shared" si="675"/>
        <v>297</v>
      </c>
      <c r="D1174" s="7">
        <f>IF(P1174&gt;0,RANK(P1174,(P1174:R1174,S1174:AG1174)),0)</f>
        <v>1</v>
      </c>
      <c r="E1174" s="7">
        <f>IF(Q1174&gt;0,RANK(Q1174,(P1174:R1174,S1174:AG1174)),0)</f>
        <v>0</v>
      </c>
      <c r="F1174" s="7">
        <f>IF(R1174&gt;0,RANK(R1174,(P1174:R1174,S1174:AG1174)),0)</f>
        <v>2</v>
      </c>
      <c r="G1174" s="7">
        <f>IF(S1174&gt;0,RANK(S1174,(P1174:R1174,S1174:AG1174)),0)</f>
        <v>4</v>
      </c>
      <c r="H1174" s="49">
        <f t="shared" si="676"/>
        <v>64</v>
      </c>
      <c r="I1174" s="178">
        <f t="shared" si="674"/>
        <v>0.21548821548821548</v>
      </c>
      <c r="J1174" s="2"/>
      <c r="K1174" s="2">
        <f t="shared" si="677"/>
        <v>0.59595959595959591</v>
      </c>
      <c r="L1174" s="2">
        <f t="shared" si="678"/>
        <v>0</v>
      </c>
      <c r="M1174" s="2">
        <f t="shared" si="679"/>
        <v>0.38047138047138046</v>
      </c>
      <c r="N1174" s="2">
        <f t="shared" si="672"/>
        <v>6.7340067340067337E-3</v>
      </c>
      <c r="O1174" s="2">
        <f t="shared" si="673"/>
        <v>1.6835016835016894E-2</v>
      </c>
      <c r="P1174" s="1">
        <v>177</v>
      </c>
      <c r="R1174" s="1">
        <v>113</v>
      </c>
      <c r="S1174" s="1">
        <v>2</v>
      </c>
      <c r="V1174" s="1">
        <v>0</v>
      </c>
      <c r="X1174" s="1">
        <v>3</v>
      </c>
      <c r="Z1174" s="49">
        <f t="shared" si="662"/>
        <v>0</v>
      </c>
      <c r="AA1174" s="1">
        <v>2</v>
      </c>
      <c r="AC1174" s="1">
        <v>0</v>
      </c>
      <c r="AF1174"/>
      <c r="AI1174" s="7">
        <f t="shared" si="680"/>
        <v>0</v>
      </c>
      <c r="AJ1174" s="7">
        <f t="shared" si="681"/>
        <v>0</v>
      </c>
      <c r="AK1174" s="7">
        <f t="shared" si="682"/>
        <v>0</v>
      </c>
      <c r="AL1174" s="7">
        <f t="shared" si="683"/>
        <v>0</v>
      </c>
      <c r="AM1174" s="2">
        <f t="shared" si="684"/>
        <v>0</v>
      </c>
      <c r="AN1174" s="2">
        <f t="shared" si="685"/>
        <v>0</v>
      </c>
      <c r="AO1174" s="2">
        <f t="shared" si="686"/>
        <v>0</v>
      </c>
      <c r="AP1174" s="2">
        <f t="shared" si="687"/>
        <v>0</v>
      </c>
      <c r="AR1174" t="str">
        <f t="shared" si="689"/>
        <v>Sullivan</v>
      </c>
      <c r="AS1174" t="s">
        <v>2242</v>
      </c>
      <c r="AT1174" s="182">
        <v>6</v>
      </c>
      <c r="AV1174" s="98">
        <v>29</v>
      </c>
      <c r="AW1174" s="100">
        <v>211</v>
      </c>
      <c r="AX1174" s="106">
        <f t="shared" si="688"/>
        <v>29211</v>
      </c>
      <c r="AZ1174" s="7" t="s">
        <v>2975</v>
      </c>
      <c r="BA1174" t="s">
        <v>3208</v>
      </c>
      <c r="BE1174" s="1">
        <v>0</v>
      </c>
      <c r="BK1174" s="1">
        <v>0</v>
      </c>
      <c r="CC1174" s="1">
        <v>0</v>
      </c>
    </row>
    <row r="1175" spans="1:81" hidden="1" outlineLevel="1">
      <c r="A1175" t="s">
        <v>238</v>
      </c>
      <c r="B1175" t="s">
        <v>2242</v>
      </c>
      <c r="C1175" s="1">
        <f t="shared" si="675"/>
        <v>2607</v>
      </c>
      <c r="D1175" s="7">
        <f>IF(P1175&gt;0,RANK(P1175,(P1175:R1175,S1175:AG1175)),0)</f>
        <v>2</v>
      </c>
      <c r="E1175" s="7">
        <f>IF(Q1175&gt;0,RANK(Q1175,(P1175:R1175,S1175:AG1175)),0)</f>
        <v>0</v>
      </c>
      <c r="F1175" s="7">
        <f>IF(R1175&gt;0,RANK(R1175,(P1175:R1175,S1175:AG1175)),0)</f>
        <v>1</v>
      </c>
      <c r="G1175" s="7">
        <f>IF(S1175&gt;0,RANK(S1175,(P1175:R1175,S1175:AG1175)),0)</f>
        <v>0</v>
      </c>
      <c r="H1175" s="49">
        <f t="shared" si="676"/>
        <v>178</v>
      </c>
      <c r="I1175" s="178">
        <f t="shared" si="674"/>
        <v>6.8277713847334096E-2</v>
      </c>
      <c r="J1175" s="2"/>
      <c r="K1175" s="2">
        <f t="shared" si="677"/>
        <v>0.46144994246260068</v>
      </c>
      <c r="L1175" s="2">
        <f t="shared" si="678"/>
        <v>0</v>
      </c>
      <c r="M1175" s="2">
        <f t="shared" si="679"/>
        <v>0.52972765630993479</v>
      </c>
      <c r="N1175" s="2">
        <f t="shared" si="672"/>
        <v>0</v>
      </c>
      <c r="O1175" s="2">
        <f t="shared" si="673"/>
        <v>8.8224012274645824E-3</v>
      </c>
      <c r="P1175" s="1">
        <v>1203</v>
      </c>
      <c r="R1175" s="1">
        <v>1381</v>
      </c>
      <c r="S1175" s="1">
        <v>0</v>
      </c>
      <c r="V1175" s="1">
        <v>2</v>
      </c>
      <c r="X1175" s="1">
        <v>15</v>
      </c>
      <c r="Z1175" s="49">
        <f t="shared" si="662"/>
        <v>4</v>
      </c>
      <c r="AA1175" s="1">
        <v>2</v>
      </c>
      <c r="AC1175" s="1">
        <v>0</v>
      </c>
      <c r="AF1175"/>
      <c r="AI1175" s="7">
        <f t="shared" si="680"/>
        <v>0</v>
      </c>
      <c r="AJ1175" s="7">
        <f t="shared" si="681"/>
        <v>0</v>
      </c>
      <c r="AK1175" s="7">
        <f t="shared" si="682"/>
        <v>5</v>
      </c>
      <c r="AL1175" s="7">
        <f t="shared" si="683"/>
        <v>0</v>
      </c>
      <c r="AM1175" s="2">
        <f t="shared" si="684"/>
        <v>0</v>
      </c>
      <c r="AN1175" s="2">
        <f t="shared" si="685"/>
        <v>0</v>
      </c>
      <c r="AO1175" s="2">
        <f t="shared" si="686"/>
        <v>7.6716532412734941E-4</v>
      </c>
      <c r="AP1175" s="2">
        <f t="shared" si="687"/>
        <v>0</v>
      </c>
      <c r="AR1175" t="str">
        <f t="shared" si="689"/>
        <v>Taney</v>
      </c>
      <c r="AS1175" t="s">
        <v>2242</v>
      </c>
      <c r="AT1175" s="182">
        <v>7</v>
      </c>
      <c r="AV1175" s="98">
        <v>29</v>
      </c>
      <c r="AW1175" s="100">
        <v>213</v>
      </c>
      <c r="AX1175" s="106">
        <f t="shared" si="688"/>
        <v>29213</v>
      </c>
      <c r="AZ1175" s="7" t="s">
        <v>2975</v>
      </c>
      <c r="BA1175" t="s">
        <v>3208</v>
      </c>
      <c r="BE1175" s="1">
        <v>1</v>
      </c>
      <c r="BK1175" s="1">
        <v>2</v>
      </c>
      <c r="CC1175" s="1">
        <v>1</v>
      </c>
    </row>
    <row r="1176" spans="1:81" hidden="1" outlineLevel="1">
      <c r="A1176" t="s">
        <v>431</v>
      </c>
      <c r="B1176" t="s">
        <v>2242</v>
      </c>
      <c r="C1176" s="1">
        <f t="shared" si="675"/>
        <v>1301</v>
      </c>
      <c r="D1176" s="7">
        <f>IF(P1176&gt;0,RANK(P1176,(P1176:R1176,S1176:AG1176)),0)</f>
        <v>2</v>
      </c>
      <c r="E1176" s="7">
        <f>IF(Q1176&gt;0,RANK(Q1176,(P1176:R1176,S1176:AG1176)),0)</f>
        <v>0</v>
      </c>
      <c r="F1176" s="7">
        <f>IF(R1176&gt;0,RANK(R1176,(P1176:R1176,S1176:AG1176)),0)</f>
        <v>1</v>
      </c>
      <c r="G1176" s="7">
        <f>IF(S1176&gt;0,RANK(S1176,(P1176:R1176,S1176:AG1176)),0)</f>
        <v>5</v>
      </c>
      <c r="H1176" s="49">
        <f t="shared" si="676"/>
        <v>63</v>
      </c>
      <c r="I1176" s="178">
        <f t="shared" si="674"/>
        <v>4.8424289008455038E-2</v>
      </c>
      <c r="J1176" s="2"/>
      <c r="K1176" s="2">
        <f t="shared" si="677"/>
        <v>0.46348962336664107</v>
      </c>
      <c r="L1176" s="2">
        <f t="shared" si="678"/>
        <v>0</v>
      </c>
      <c r="M1176" s="2">
        <f t="shared" si="679"/>
        <v>0.51191391237509609</v>
      </c>
      <c r="N1176" s="2">
        <f t="shared" si="672"/>
        <v>5.3804765564950041E-3</v>
      </c>
      <c r="O1176" s="2">
        <f t="shared" si="673"/>
        <v>1.9215987701767891E-2</v>
      </c>
      <c r="P1176" s="1">
        <v>603</v>
      </c>
      <c r="R1176" s="1">
        <v>666</v>
      </c>
      <c r="S1176" s="1">
        <v>7</v>
      </c>
      <c r="V1176" s="1">
        <v>0</v>
      </c>
      <c r="X1176" s="1">
        <v>12</v>
      </c>
      <c r="Z1176" s="49">
        <f t="shared" si="662"/>
        <v>9</v>
      </c>
      <c r="AA1176" s="1">
        <v>1</v>
      </c>
      <c r="AC1176" s="1">
        <v>3</v>
      </c>
      <c r="AF1176"/>
      <c r="AI1176" s="7">
        <f t="shared" si="680"/>
        <v>0</v>
      </c>
      <c r="AJ1176" s="7">
        <f t="shared" si="681"/>
        <v>0</v>
      </c>
      <c r="AK1176" s="7">
        <f t="shared" si="682"/>
        <v>0</v>
      </c>
      <c r="AL1176" s="7">
        <f t="shared" si="683"/>
        <v>0</v>
      </c>
      <c r="AM1176" s="2">
        <f t="shared" si="684"/>
        <v>0</v>
      </c>
      <c r="AN1176" s="2">
        <f t="shared" si="685"/>
        <v>0</v>
      </c>
      <c r="AO1176" s="2">
        <f t="shared" si="686"/>
        <v>0</v>
      </c>
      <c r="AP1176" s="2">
        <f t="shared" si="687"/>
        <v>0</v>
      </c>
      <c r="AR1176" t="str">
        <f t="shared" si="689"/>
        <v>Texas</v>
      </c>
      <c r="AS1176" t="s">
        <v>2242</v>
      </c>
      <c r="AT1176" s="182">
        <v>8</v>
      </c>
      <c r="AV1176" s="98">
        <v>29</v>
      </c>
      <c r="AW1176" s="100">
        <v>215</v>
      </c>
      <c r="AX1176" s="106">
        <f t="shared" si="688"/>
        <v>29215</v>
      </c>
      <c r="AZ1176" s="7" t="s">
        <v>2975</v>
      </c>
      <c r="BA1176" t="s">
        <v>3208</v>
      </c>
      <c r="BE1176" s="1">
        <v>4</v>
      </c>
      <c r="BK1176" s="1">
        <v>5</v>
      </c>
      <c r="CC1176" s="1">
        <v>0</v>
      </c>
    </row>
    <row r="1177" spans="1:81" hidden="1" outlineLevel="1">
      <c r="A1177" t="s">
        <v>464</v>
      </c>
      <c r="B1177" t="s">
        <v>2242</v>
      </c>
      <c r="C1177" s="1">
        <f t="shared" si="675"/>
        <v>1027</v>
      </c>
      <c r="D1177" s="7">
        <f>IF(P1177&gt;0,RANK(P1177,(P1177:R1177,S1177:AG1177)),0)</f>
        <v>2</v>
      </c>
      <c r="E1177" s="7">
        <f>IF(Q1177&gt;0,RANK(Q1177,(P1177:R1177,S1177:AG1177)),0)</f>
        <v>0</v>
      </c>
      <c r="F1177" s="7">
        <f>IF(R1177&gt;0,RANK(R1177,(P1177:R1177,S1177:AG1177)),0)</f>
        <v>1</v>
      </c>
      <c r="G1177" s="7">
        <f>IF(S1177&gt;0,RANK(S1177,(P1177:R1177,S1177:AG1177)),0)</f>
        <v>4</v>
      </c>
      <c r="H1177" s="49">
        <f t="shared" si="676"/>
        <v>27</v>
      </c>
      <c r="I1177" s="178">
        <f t="shared" si="674"/>
        <v>2.6290165530671861E-2</v>
      </c>
      <c r="J1177" s="2"/>
      <c r="K1177" s="2">
        <f t="shared" si="677"/>
        <v>0.47809152872444011</v>
      </c>
      <c r="L1177" s="2">
        <f t="shared" si="678"/>
        <v>0</v>
      </c>
      <c r="M1177" s="2">
        <f t="shared" si="679"/>
        <v>0.50438169425511192</v>
      </c>
      <c r="N1177" s="2">
        <f t="shared" si="672"/>
        <v>2.9211295034079843E-3</v>
      </c>
      <c r="O1177" s="2">
        <f t="shared" si="673"/>
        <v>1.4605647517040042E-2</v>
      </c>
      <c r="P1177" s="1">
        <v>491</v>
      </c>
      <c r="R1177" s="1">
        <v>518</v>
      </c>
      <c r="S1177" s="1">
        <v>3</v>
      </c>
      <c r="V1177" s="1">
        <v>0</v>
      </c>
      <c r="X1177" s="1">
        <v>10</v>
      </c>
      <c r="Z1177" s="49">
        <f t="shared" si="662"/>
        <v>3</v>
      </c>
      <c r="AA1177" s="1">
        <v>1</v>
      </c>
      <c r="AC1177" s="1">
        <v>1</v>
      </c>
      <c r="AF1177"/>
      <c r="AI1177" s="7">
        <f t="shared" si="680"/>
        <v>0</v>
      </c>
      <c r="AJ1177" s="7">
        <f t="shared" si="681"/>
        <v>0</v>
      </c>
      <c r="AK1177" s="7">
        <f t="shared" si="682"/>
        <v>0</v>
      </c>
      <c r="AL1177" s="7">
        <f t="shared" si="683"/>
        <v>0</v>
      </c>
      <c r="AM1177" s="2">
        <f t="shared" si="684"/>
        <v>0</v>
      </c>
      <c r="AN1177" s="2">
        <f t="shared" si="685"/>
        <v>0</v>
      </c>
      <c r="AO1177" s="2">
        <f t="shared" si="686"/>
        <v>0</v>
      </c>
      <c r="AP1177" s="2">
        <f t="shared" si="687"/>
        <v>0</v>
      </c>
      <c r="AR1177" t="str">
        <f t="shared" si="689"/>
        <v>Vernon</v>
      </c>
      <c r="AS1177" t="s">
        <v>2242</v>
      </c>
      <c r="AT1177" s="182">
        <v>4</v>
      </c>
      <c r="AV1177" s="98">
        <v>29</v>
      </c>
      <c r="AW1177" s="100">
        <v>217</v>
      </c>
      <c r="AX1177" s="106">
        <f t="shared" si="688"/>
        <v>29217</v>
      </c>
      <c r="AZ1177" s="7" t="s">
        <v>2975</v>
      </c>
      <c r="BA1177" t="s">
        <v>3208</v>
      </c>
      <c r="BE1177" s="1">
        <v>0</v>
      </c>
      <c r="BK1177" s="1">
        <v>2</v>
      </c>
      <c r="CC1177" s="1">
        <v>1</v>
      </c>
    </row>
    <row r="1178" spans="1:81" hidden="1" outlineLevel="1">
      <c r="A1178" t="s">
        <v>1150</v>
      </c>
      <c r="B1178" t="s">
        <v>2242</v>
      </c>
      <c r="C1178" s="1">
        <f t="shared" si="675"/>
        <v>2242</v>
      </c>
      <c r="D1178" s="7">
        <f>IF(P1178&gt;0,RANK(P1178,(P1178:R1178,S1178:AG1178)),0)</f>
        <v>2</v>
      </c>
      <c r="E1178" s="7">
        <f>IF(Q1178&gt;0,RANK(Q1178,(P1178:R1178,S1178:AG1178)),0)</f>
        <v>0</v>
      </c>
      <c r="F1178" s="7">
        <f>IF(R1178&gt;0,RANK(R1178,(P1178:R1178,S1178:AG1178)),0)</f>
        <v>1</v>
      </c>
      <c r="G1178" s="7">
        <f>IF(S1178&gt;0,RANK(S1178,(P1178:R1178,S1178:AG1178)),0)</f>
        <v>5</v>
      </c>
      <c r="H1178" s="49">
        <f t="shared" si="676"/>
        <v>236</v>
      </c>
      <c r="I1178" s="178">
        <f t="shared" si="674"/>
        <v>0.10526315789473684</v>
      </c>
      <c r="J1178" s="2"/>
      <c r="K1178" s="2">
        <f t="shared" si="677"/>
        <v>0.43978590544157004</v>
      </c>
      <c r="L1178" s="2">
        <f t="shared" si="678"/>
        <v>0</v>
      </c>
      <c r="M1178" s="2">
        <f t="shared" si="679"/>
        <v>0.54504906333630687</v>
      </c>
      <c r="N1178" s="2">
        <f t="shared" si="672"/>
        <v>1.3380909901873326E-3</v>
      </c>
      <c r="O1178" s="2">
        <f t="shared" si="673"/>
        <v>1.382694023193576E-2</v>
      </c>
      <c r="P1178" s="1">
        <v>986</v>
      </c>
      <c r="R1178" s="1">
        <v>1222</v>
      </c>
      <c r="S1178" s="1">
        <v>3</v>
      </c>
      <c r="V1178" s="1">
        <v>2</v>
      </c>
      <c r="X1178" s="1">
        <v>22</v>
      </c>
      <c r="Z1178" s="49">
        <f t="shared" si="662"/>
        <v>5</v>
      </c>
      <c r="AA1178" s="1">
        <v>1</v>
      </c>
      <c r="AC1178" s="1">
        <v>1</v>
      </c>
      <c r="AF1178"/>
      <c r="AI1178" s="7">
        <f t="shared" si="680"/>
        <v>0</v>
      </c>
      <c r="AJ1178" s="7">
        <f t="shared" si="681"/>
        <v>0</v>
      </c>
      <c r="AK1178" s="7">
        <f t="shared" si="682"/>
        <v>6</v>
      </c>
      <c r="AL1178" s="7">
        <f t="shared" si="683"/>
        <v>0</v>
      </c>
      <c r="AM1178" s="2">
        <f t="shared" si="684"/>
        <v>0</v>
      </c>
      <c r="AN1178" s="2">
        <f t="shared" si="685"/>
        <v>0</v>
      </c>
      <c r="AO1178" s="2">
        <f t="shared" si="686"/>
        <v>8.9206066012488853E-4</v>
      </c>
      <c r="AP1178" s="2">
        <f t="shared" si="687"/>
        <v>0</v>
      </c>
      <c r="AR1178" t="str">
        <f t="shared" si="689"/>
        <v>Warren</v>
      </c>
      <c r="AS1178" t="s">
        <v>2242</v>
      </c>
      <c r="AT1178" s="182">
        <v>3</v>
      </c>
      <c r="AV1178" s="98">
        <v>29</v>
      </c>
      <c r="AW1178" s="100">
        <v>219</v>
      </c>
      <c r="AX1178" s="106">
        <f t="shared" si="688"/>
        <v>29219</v>
      </c>
      <c r="AZ1178" s="7" t="s">
        <v>2975</v>
      </c>
      <c r="BA1178" t="s">
        <v>3208</v>
      </c>
      <c r="BE1178" s="1">
        <v>0</v>
      </c>
      <c r="BK1178" s="1">
        <v>5</v>
      </c>
      <c r="CC1178" s="1">
        <v>0</v>
      </c>
    </row>
    <row r="1179" spans="1:81" hidden="1" outlineLevel="1">
      <c r="A1179" t="s">
        <v>643</v>
      </c>
      <c r="B1179" t="s">
        <v>2242</v>
      </c>
      <c r="C1179" s="1">
        <f t="shared" si="675"/>
        <v>1466</v>
      </c>
      <c r="D1179" s="7">
        <f>IF(P1179&gt;0,RANK(P1179,(P1179:R1179,S1179:AG1179)),0)</f>
        <v>1</v>
      </c>
      <c r="E1179" s="7">
        <f>IF(Q1179&gt;0,RANK(Q1179,(P1179:R1179,S1179:AG1179)),0)</f>
        <v>0</v>
      </c>
      <c r="F1179" s="7">
        <f>IF(R1179&gt;0,RANK(R1179,(P1179:R1179,S1179:AG1179)),0)</f>
        <v>2</v>
      </c>
      <c r="G1179" s="7">
        <f>IF(S1179&gt;0,RANK(S1179,(P1179:R1179,S1179:AG1179)),0)</f>
        <v>6</v>
      </c>
      <c r="H1179" s="49">
        <f t="shared" si="676"/>
        <v>90</v>
      </c>
      <c r="I1179" s="178">
        <f t="shared" si="674"/>
        <v>6.1391541609822645E-2</v>
      </c>
      <c r="J1179" s="2"/>
      <c r="K1179" s="2">
        <f t="shared" si="677"/>
        <v>0.514324693042292</v>
      </c>
      <c r="L1179" s="2">
        <f t="shared" si="678"/>
        <v>0</v>
      </c>
      <c r="M1179" s="2">
        <f t="shared" si="679"/>
        <v>0.45293315143246932</v>
      </c>
      <c r="N1179" s="2">
        <f t="shared" si="672"/>
        <v>1.364256480218281E-3</v>
      </c>
      <c r="O1179" s="2">
        <f t="shared" si="673"/>
        <v>3.1377899045020398E-2</v>
      </c>
      <c r="P1179" s="1">
        <v>754</v>
      </c>
      <c r="R1179" s="1">
        <v>664</v>
      </c>
      <c r="S1179" s="1">
        <v>2</v>
      </c>
      <c r="V1179" s="1">
        <v>3</v>
      </c>
      <c r="X1179" s="1">
        <v>29</v>
      </c>
      <c r="Z1179" s="49">
        <f t="shared" si="662"/>
        <v>10</v>
      </c>
      <c r="AA1179" s="1">
        <v>2</v>
      </c>
      <c r="AC1179" s="1">
        <v>2</v>
      </c>
      <c r="AF1179"/>
      <c r="AI1179" s="7">
        <f t="shared" si="680"/>
        <v>0</v>
      </c>
      <c r="AJ1179" s="7">
        <f t="shared" si="681"/>
        <v>0</v>
      </c>
      <c r="AK1179" s="7">
        <f t="shared" si="682"/>
        <v>5</v>
      </c>
      <c r="AL1179" s="7">
        <f t="shared" si="683"/>
        <v>0</v>
      </c>
      <c r="AM1179" s="2">
        <f t="shared" si="684"/>
        <v>0</v>
      </c>
      <c r="AN1179" s="2">
        <f t="shared" si="685"/>
        <v>0</v>
      </c>
      <c r="AO1179" s="2">
        <f t="shared" si="686"/>
        <v>2.0463847203274215E-3</v>
      </c>
      <c r="AP1179" s="2">
        <f t="shared" si="687"/>
        <v>0</v>
      </c>
      <c r="AR1179" t="str">
        <f t="shared" si="689"/>
        <v>Washington</v>
      </c>
      <c r="AS1179" t="s">
        <v>2242</v>
      </c>
      <c r="AT1179" s="182">
        <v>8</v>
      </c>
      <c r="AV1179" s="98">
        <v>29</v>
      </c>
      <c r="AW1179" s="100">
        <v>221</v>
      </c>
      <c r="AX1179" s="106">
        <f t="shared" si="688"/>
        <v>29221</v>
      </c>
      <c r="AZ1179" s="7" t="s">
        <v>2975</v>
      </c>
      <c r="BA1179" t="s">
        <v>3208</v>
      </c>
      <c r="BE1179" s="1">
        <v>5</v>
      </c>
      <c r="BK1179" s="1">
        <v>2</v>
      </c>
      <c r="CC1179" s="1">
        <v>3</v>
      </c>
    </row>
    <row r="1180" spans="1:81" hidden="1" outlineLevel="1">
      <c r="A1180" t="s">
        <v>2161</v>
      </c>
      <c r="B1180" t="s">
        <v>2242</v>
      </c>
      <c r="C1180" s="1">
        <f t="shared" si="675"/>
        <v>680</v>
      </c>
      <c r="D1180" s="7">
        <f>IF(P1180&gt;0,RANK(P1180,(P1180:R1180,S1180:AG1180)),0)</f>
        <v>1</v>
      </c>
      <c r="E1180" s="7">
        <f>IF(Q1180&gt;0,RANK(Q1180,(P1180:R1180,S1180:AG1180)),0)</f>
        <v>0</v>
      </c>
      <c r="F1180" s="7">
        <f>IF(R1180&gt;0,RANK(R1180,(P1180:R1180,S1180:AG1180)),0)</f>
        <v>2</v>
      </c>
      <c r="G1180" s="7">
        <f>IF(S1180&gt;0,RANK(S1180,(P1180:R1180,S1180:AG1180)),0)</f>
        <v>0</v>
      </c>
      <c r="H1180" s="49">
        <f t="shared" si="676"/>
        <v>129</v>
      </c>
      <c r="I1180" s="178">
        <f t="shared" si="674"/>
        <v>0.18970588235294117</v>
      </c>
      <c r="J1180" s="2"/>
      <c r="K1180" s="2">
        <f t="shared" si="677"/>
        <v>0.57794117647058818</v>
      </c>
      <c r="L1180" s="2">
        <f t="shared" si="678"/>
        <v>0</v>
      </c>
      <c r="M1180" s="2">
        <f t="shared" si="679"/>
        <v>0.38823529411764707</v>
      </c>
      <c r="N1180" s="2">
        <f t="shared" si="672"/>
        <v>0</v>
      </c>
      <c r="O1180" s="2">
        <f t="shared" si="673"/>
        <v>3.3823529411764752E-2</v>
      </c>
      <c r="P1180" s="1">
        <v>393</v>
      </c>
      <c r="R1180" s="1">
        <v>264</v>
      </c>
      <c r="S1180" s="1">
        <v>0</v>
      </c>
      <c r="V1180" s="1">
        <v>3</v>
      </c>
      <c r="X1180" s="1">
        <v>11</v>
      </c>
      <c r="Z1180" s="49">
        <f t="shared" si="662"/>
        <v>7</v>
      </c>
      <c r="AA1180" s="1">
        <v>2</v>
      </c>
      <c r="AC1180" s="1">
        <v>0</v>
      </c>
      <c r="AF1180"/>
      <c r="AI1180" s="7">
        <f t="shared" si="680"/>
        <v>0</v>
      </c>
      <c r="AJ1180" s="7">
        <f t="shared" si="681"/>
        <v>0</v>
      </c>
      <c r="AK1180" s="7">
        <f t="shared" si="682"/>
        <v>5</v>
      </c>
      <c r="AL1180" s="7">
        <f t="shared" si="683"/>
        <v>0</v>
      </c>
      <c r="AM1180" s="2">
        <f t="shared" si="684"/>
        <v>0</v>
      </c>
      <c r="AN1180" s="2">
        <f t="shared" si="685"/>
        <v>0</v>
      </c>
      <c r="AO1180" s="2">
        <f t="shared" si="686"/>
        <v>4.4117647058823529E-3</v>
      </c>
      <c r="AP1180" s="2">
        <f t="shared" si="687"/>
        <v>0</v>
      </c>
      <c r="AR1180" t="str">
        <f t="shared" si="689"/>
        <v>Wayne</v>
      </c>
      <c r="AS1180" t="s">
        <v>2242</v>
      </c>
      <c r="AT1180" s="182">
        <v>8</v>
      </c>
      <c r="AV1180" s="98">
        <v>29</v>
      </c>
      <c r="AW1180" s="100">
        <v>223</v>
      </c>
      <c r="AX1180" s="106">
        <f t="shared" si="688"/>
        <v>29223</v>
      </c>
      <c r="AZ1180" s="7" t="s">
        <v>2975</v>
      </c>
      <c r="BA1180" t="s">
        <v>3208</v>
      </c>
      <c r="BE1180" s="1">
        <v>4</v>
      </c>
      <c r="BK1180" s="1">
        <v>3</v>
      </c>
      <c r="CC1180" s="1">
        <v>0</v>
      </c>
    </row>
    <row r="1181" spans="1:81" hidden="1" outlineLevel="1">
      <c r="A1181" t="s">
        <v>1048</v>
      </c>
      <c r="B1181" t="s">
        <v>2242</v>
      </c>
      <c r="C1181" s="1">
        <f t="shared" si="675"/>
        <v>2140</v>
      </c>
      <c r="D1181" s="7">
        <f>IF(P1181&gt;0,RANK(P1181,(P1181:R1181,S1181:AG1181)),0)</f>
        <v>2</v>
      </c>
      <c r="E1181" s="7">
        <f>IF(Q1181&gt;0,RANK(Q1181,(P1181:R1181,S1181:AG1181)),0)</f>
        <v>0</v>
      </c>
      <c r="F1181" s="7">
        <f>IF(R1181&gt;0,RANK(R1181,(P1181:R1181,S1181:AG1181)),0)</f>
        <v>1</v>
      </c>
      <c r="G1181" s="7">
        <f>IF(S1181&gt;0,RANK(S1181,(P1181:R1181,S1181:AG1181)),0)</f>
        <v>6</v>
      </c>
      <c r="H1181" s="49">
        <f t="shared" si="676"/>
        <v>228</v>
      </c>
      <c r="I1181" s="178">
        <f t="shared" si="674"/>
        <v>0.10654205607476636</v>
      </c>
      <c r="J1181" s="2"/>
      <c r="K1181" s="2">
        <f t="shared" si="677"/>
        <v>0.44065420560747665</v>
      </c>
      <c r="L1181" s="2">
        <f t="shared" si="678"/>
        <v>0</v>
      </c>
      <c r="M1181" s="2">
        <f t="shared" si="679"/>
        <v>0.547196261682243</v>
      </c>
      <c r="N1181" s="2">
        <f t="shared" si="672"/>
        <v>9.3457943925233649E-4</v>
      </c>
      <c r="O1181" s="2">
        <f t="shared" si="673"/>
        <v>1.121495327102796E-2</v>
      </c>
      <c r="P1181" s="1">
        <v>943</v>
      </c>
      <c r="R1181" s="1">
        <v>1171</v>
      </c>
      <c r="S1181" s="1">
        <v>2</v>
      </c>
      <c r="V1181" s="1">
        <v>0</v>
      </c>
      <c r="X1181" s="1">
        <v>14</v>
      </c>
      <c r="Z1181" s="49">
        <f t="shared" si="662"/>
        <v>7</v>
      </c>
      <c r="AA1181" s="1">
        <v>3</v>
      </c>
      <c r="AC1181" s="1">
        <v>0</v>
      </c>
      <c r="AF1181"/>
      <c r="AI1181" s="7">
        <f t="shared" si="680"/>
        <v>0</v>
      </c>
      <c r="AJ1181" s="7">
        <f t="shared" si="681"/>
        <v>0</v>
      </c>
      <c r="AK1181" s="7">
        <f t="shared" si="682"/>
        <v>0</v>
      </c>
      <c r="AL1181" s="7">
        <f t="shared" si="683"/>
        <v>0</v>
      </c>
      <c r="AM1181" s="2">
        <f t="shared" si="684"/>
        <v>0</v>
      </c>
      <c r="AN1181" s="2">
        <f t="shared" si="685"/>
        <v>0</v>
      </c>
      <c r="AO1181" s="2">
        <f t="shared" si="686"/>
        <v>0</v>
      </c>
      <c r="AP1181" s="2">
        <f t="shared" si="687"/>
        <v>0</v>
      </c>
      <c r="AR1181" t="str">
        <f t="shared" si="689"/>
        <v>Webster</v>
      </c>
      <c r="AS1181" t="s">
        <v>2242</v>
      </c>
      <c r="AT1181" s="182"/>
      <c r="AV1181" s="98">
        <v>29</v>
      </c>
      <c r="AW1181" s="100">
        <v>225</v>
      </c>
      <c r="AX1181" s="106">
        <f t="shared" si="688"/>
        <v>29225</v>
      </c>
      <c r="AZ1181" s="7" t="s">
        <v>2975</v>
      </c>
      <c r="BA1181" t="s">
        <v>3208</v>
      </c>
      <c r="BE1181" s="1">
        <v>4</v>
      </c>
      <c r="BK1181" s="1">
        <v>2</v>
      </c>
      <c r="CC1181" s="1">
        <v>1</v>
      </c>
    </row>
    <row r="1182" spans="1:81" hidden="1" outlineLevel="1">
      <c r="A1182" t="s">
        <v>177</v>
      </c>
      <c r="B1182" t="s">
        <v>2242</v>
      </c>
      <c r="C1182" s="1">
        <f t="shared" si="675"/>
        <v>142</v>
      </c>
      <c r="D1182" s="7">
        <f>IF(P1182&gt;0,RANK(P1182,(P1182:R1182,S1182:AG1182)),0)</f>
        <v>2</v>
      </c>
      <c r="E1182" s="7">
        <f>IF(Q1182&gt;0,RANK(Q1182,(P1182:R1182,S1182:AG1182)),0)</f>
        <v>0</v>
      </c>
      <c r="F1182" s="7">
        <f>IF(R1182&gt;0,RANK(R1182,(P1182:R1182,S1182:AG1182)),0)</f>
        <v>1</v>
      </c>
      <c r="G1182" s="7">
        <f>IF(S1182&gt;0,RANK(S1182,(P1182:R1182,S1182:AG1182)),0)</f>
        <v>0</v>
      </c>
      <c r="H1182" s="49">
        <f t="shared" si="676"/>
        <v>17</v>
      </c>
      <c r="I1182" s="178">
        <f t="shared" si="674"/>
        <v>0.11971830985915492</v>
      </c>
      <c r="J1182" s="2"/>
      <c r="K1182" s="2">
        <f t="shared" si="677"/>
        <v>0.41549295774647887</v>
      </c>
      <c r="L1182" s="2">
        <f t="shared" si="678"/>
        <v>0</v>
      </c>
      <c r="M1182" s="2">
        <f t="shared" si="679"/>
        <v>0.53521126760563376</v>
      </c>
      <c r="N1182" s="2">
        <f t="shared" si="672"/>
        <v>0</v>
      </c>
      <c r="O1182" s="2">
        <f t="shared" si="673"/>
        <v>4.9295774647887369E-2</v>
      </c>
      <c r="P1182" s="1">
        <v>59</v>
      </c>
      <c r="R1182" s="1">
        <v>76</v>
      </c>
      <c r="S1182" s="1">
        <v>0</v>
      </c>
      <c r="V1182" s="1">
        <v>1</v>
      </c>
      <c r="X1182" s="1">
        <v>6</v>
      </c>
      <c r="Z1182" s="49">
        <f t="shared" si="662"/>
        <v>0</v>
      </c>
      <c r="AA1182" s="1">
        <v>0</v>
      </c>
      <c r="AC1182" s="1">
        <v>0</v>
      </c>
      <c r="AF1182"/>
      <c r="AI1182" s="7">
        <f t="shared" si="680"/>
        <v>0</v>
      </c>
      <c r="AJ1182" s="7">
        <f t="shared" si="681"/>
        <v>0</v>
      </c>
      <c r="AK1182" s="7">
        <f t="shared" si="682"/>
        <v>4</v>
      </c>
      <c r="AL1182" s="7">
        <f t="shared" si="683"/>
        <v>0</v>
      </c>
      <c r="AM1182" s="2">
        <f t="shared" si="684"/>
        <v>0</v>
      </c>
      <c r="AN1182" s="2">
        <f t="shared" si="685"/>
        <v>0</v>
      </c>
      <c r="AO1182" s="2">
        <f t="shared" si="686"/>
        <v>7.0422535211267607E-3</v>
      </c>
      <c r="AP1182" s="2">
        <f t="shared" si="687"/>
        <v>0</v>
      </c>
      <c r="AR1182" t="str">
        <f t="shared" si="689"/>
        <v>Worth</v>
      </c>
      <c r="AS1182" t="s">
        <v>2242</v>
      </c>
      <c r="AT1182" s="182">
        <v>6</v>
      </c>
      <c r="AV1182" s="98">
        <v>29</v>
      </c>
      <c r="AW1182" s="100">
        <v>227</v>
      </c>
      <c r="AX1182" s="106">
        <f t="shared" si="688"/>
        <v>29227</v>
      </c>
      <c r="AZ1182" s="7" t="s">
        <v>2975</v>
      </c>
      <c r="BA1182" t="s">
        <v>3208</v>
      </c>
      <c r="BE1182" s="1">
        <v>0</v>
      </c>
      <c r="BK1182" s="1">
        <v>0</v>
      </c>
      <c r="CC1182" s="1">
        <v>0</v>
      </c>
    </row>
    <row r="1183" spans="1:81" hidden="1" outlineLevel="1">
      <c r="A1183" t="s">
        <v>939</v>
      </c>
      <c r="B1183" t="s">
        <v>2242</v>
      </c>
      <c r="C1183" s="1">
        <f t="shared" si="675"/>
        <v>796</v>
      </c>
      <c r="D1183" s="7">
        <f>IF(P1183&gt;0,RANK(P1183,(P1183:R1183,S1183:AG1183)),0)</f>
        <v>1</v>
      </c>
      <c r="E1183" s="7">
        <f>IF(Q1183&gt;0,RANK(Q1183,(P1183:R1183,S1183:AG1183)),0)</f>
        <v>0</v>
      </c>
      <c r="F1183" s="7">
        <f>IF(R1183&gt;0,RANK(R1183,(P1183:R1183,S1183:AG1183)),0)</f>
        <v>2</v>
      </c>
      <c r="G1183" s="7">
        <f>IF(S1183&gt;0,RANK(S1183,(P1183:R1183,S1183:AG1183)),0)</f>
        <v>0</v>
      </c>
      <c r="H1183" s="49">
        <f t="shared" si="676"/>
        <v>17</v>
      </c>
      <c r="I1183" s="178">
        <f t="shared" si="674"/>
        <v>2.1356783919597989E-2</v>
      </c>
      <c r="J1183" s="2"/>
      <c r="K1183" s="2">
        <f t="shared" si="677"/>
        <v>0.50502512562814073</v>
      </c>
      <c r="L1183" s="2">
        <f t="shared" si="678"/>
        <v>0</v>
      </c>
      <c r="M1183" s="2">
        <f t="shared" si="679"/>
        <v>0.48366834170854273</v>
      </c>
      <c r="N1183" s="2">
        <f t="shared" si="672"/>
        <v>0</v>
      </c>
      <c r="O1183" s="2">
        <f t="shared" si="673"/>
        <v>1.1306532663316549E-2</v>
      </c>
      <c r="P1183" s="1">
        <v>402</v>
      </c>
      <c r="R1183" s="1">
        <v>385</v>
      </c>
      <c r="S1183" s="1">
        <v>0</v>
      </c>
      <c r="V1183" s="1">
        <v>1</v>
      </c>
      <c r="X1183" s="1">
        <v>4</v>
      </c>
      <c r="Z1183" s="49">
        <f t="shared" si="662"/>
        <v>2</v>
      </c>
      <c r="AA1183" s="1">
        <v>1</v>
      </c>
      <c r="AC1183" s="1">
        <v>1</v>
      </c>
      <c r="AF1183"/>
      <c r="AI1183" s="7">
        <f t="shared" si="680"/>
        <v>0</v>
      </c>
      <c r="AJ1183" s="7">
        <f t="shared" si="681"/>
        <v>0</v>
      </c>
      <c r="AK1183" s="7">
        <f t="shared" si="682"/>
        <v>5</v>
      </c>
      <c r="AL1183" s="7">
        <f t="shared" si="683"/>
        <v>0</v>
      </c>
      <c r="AM1183" s="2">
        <f t="shared" si="684"/>
        <v>0</v>
      </c>
      <c r="AN1183" s="2">
        <f t="shared" si="685"/>
        <v>0</v>
      </c>
      <c r="AO1183" s="2">
        <f t="shared" si="686"/>
        <v>1.2562814070351759E-3</v>
      </c>
      <c r="AP1183" s="2">
        <f t="shared" si="687"/>
        <v>0</v>
      </c>
      <c r="AR1183" t="str">
        <f t="shared" si="689"/>
        <v>Wright</v>
      </c>
      <c r="AS1183" t="s">
        <v>2242</v>
      </c>
      <c r="AT1183" s="182">
        <v>8</v>
      </c>
      <c r="AV1183" s="98">
        <v>29</v>
      </c>
      <c r="AW1183" s="100">
        <v>229</v>
      </c>
      <c r="AX1183" s="106">
        <f t="shared" si="688"/>
        <v>29229</v>
      </c>
      <c r="AZ1183" s="7" t="s">
        <v>2975</v>
      </c>
      <c r="BA1183" t="s">
        <v>3208</v>
      </c>
      <c r="BE1183" s="1">
        <v>0</v>
      </c>
      <c r="BK1183" s="1">
        <v>0</v>
      </c>
      <c r="CC1183" s="1">
        <v>2</v>
      </c>
    </row>
    <row r="1184" spans="1:81" hidden="1" outlineLevel="1">
      <c r="A1184" t="s">
        <v>1427</v>
      </c>
      <c r="B1184" t="s">
        <v>2242</v>
      </c>
      <c r="C1184" s="1">
        <f t="shared" si="675"/>
        <v>63758</v>
      </c>
      <c r="D1184" s="7">
        <f>IF(P1184&gt;0,RANK(P1184,(P1184:R1184,S1184:AG1184)),0)</f>
        <v>1</v>
      </c>
      <c r="E1184" s="7">
        <f>IF(Q1184&gt;0,RANK(Q1184,(P1184:R1184,S1184:AG1184)),0)</f>
        <v>0</v>
      </c>
      <c r="F1184" s="7">
        <f>IF(R1184&gt;0,RANK(R1184,(P1184:R1184,S1184:AG1184)),0)</f>
        <v>2</v>
      </c>
      <c r="G1184" s="7">
        <f>IF(S1184&gt;0,RANK(S1184,(P1184:R1184,S1184:AG1184)),0)</f>
        <v>5</v>
      </c>
      <c r="H1184" s="49">
        <f t="shared" si="676"/>
        <v>6787</v>
      </c>
      <c r="I1184" s="178">
        <f t="shared" si="674"/>
        <v>0.10644938674362434</v>
      </c>
      <c r="J1184" s="2"/>
      <c r="K1184" s="2">
        <f t="shared" si="677"/>
        <v>0.549734935223815</v>
      </c>
      <c r="L1184" s="2">
        <f t="shared" si="678"/>
        <v>0</v>
      </c>
      <c r="M1184" s="2">
        <f t="shared" si="679"/>
        <v>0.44328554848019069</v>
      </c>
      <c r="N1184" s="2">
        <f t="shared" si="672"/>
        <v>5.1758210734339225E-4</v>
      </c>
      <c r="O1184" s="2">
        <f t="shared" si="673"/>
        <v>6.4619341886509116E-3</v>
      </c>
      <c r="P1184" s="1">
        <v>35050</v>
      </c>
      <c r="Q1184" s="49"/>
      <c r="R1184" s="1">
        <v>28263</v>
      </c>
      <c r="S1184" s="1">
        <v>33</v>
      </c>
      <c r="T1184" s="49"/>
      <c r="U1184" s="49"/>
      <c r="V1184" s="1">
        <v>22</v>
      </c>
      <c r="W1184" s="49"/>
      <c r="X1184" s="1">
        <v>275</v>
      </c>
      <c r="Y1184" s="49"/>
      <c r="Z1184" s="49">
        <f>SUM(BE1184:CD1184)</f>
        <v>73</v>
      </c>
      <c r="AA1184" s="1">
        <v>18</v>
      </c>
      <c r="AB1184" s="49"/>
      <c r="AC1184" s="1">
        <v>24</v>
      </c>
      <c r="AD1184" s="49"/>
      <c r="AE1184" s="49"/>
      <c r="AF1184" s="9"/>
      <c r="AI1184" s="7">
        <f t="shared" si="680"/>
        <v>0</v>
      </c>
      <c r="AJ1184" s="7">
        <f t="shared" si="681"/>
        <v>0</v>
      </c>
      <c r="AK1184" s="7">
        <f t="shared" si="682"/>
        <v>6</v>
      </c>
      <c r="AL1184" s="7">
        <f t="shared" si="683"/>
        <v>0</v>
      </c>
      <c r="AM1184" s="2">
        <f t="shared" si="684"/>
        <v>0</v>
      </c>
      <c r="AN1184" s="2">
        <f t="shared" si="685"/>
        <v>0</v>
      </c>
      <c r="AO1184" s="2">
        <f t="shared" si="686"/>
        <v>3.4505473822892815E-4</v>
      </c>
      <c r="AP1184" s="2">
        <f t="shared" si="687"/>
        <v>0</v>
      </c>
      <c r="AR1184" t="str">
        <f t="shared" si="689"/>
        <v>St. Louis</v>
      </c>
      <c r="AS1184" t="s">
        <v>2242</v>
      </c>
      <c r="AT1184" s="182">
        <v>1</v>
      </c>
      <c r="AV1184" s="98">
        <v>29</v>
      </c>
      <c r="AW1184" s="100">
        <v>510</v>
      </c>
      <c r="AX1184" s="106">
        <f t="shared" si="688"/>
        <v>29510</v>
      </c>
      <c r="AZ1184" s="7" t="s">
        <v>1037</v>
      </c>
      <c r="BA1184" t="s">
        <v>3208</v>
      </c>
      <c r="BB1184" s="14"/>
      <c r="BE1184" s="1">
        <v>13</v>
      </c>
      <c r="BK1184" s="1">
        <v>47</v>
      </c>
      <c r="CC1184" s="1">
        <v>13</v>
      </c>
    </row>
    <row r="1185" spans="1:81" collapsed="1">
      <c r="A1185" t="s">
        <v>2973</v>
      </c>
      <c r="B1185" t="s">
        <v>1114</v>
      </c>
      <c r="C1185" s="1">
        <f t="shared" si="675"/>
        <v>629425</v>
      </c>
      <c r="D1185" s="7">
        <f>IF(P1185&gt;0,RANK(P1185,(P1185:R1185,S1185:AG1185)),0)</f>
        <v>1</v>
      </c>
      <c r="E1185" s="7">
        <f>IF(Q1185&gt;0,RANK(Q1185,(P1185:R1185,S1185:AG1185)),0)</f>
        <v>0</v>
      </c>
      <c r="F1185" s="7">
        <f>IF(R1185&gt;0,RANK(R1185,(P1185:R1185,S1185:AG1185)),0)</f>
        <v>2</v>
      </c>
      <c r="G1185" s="7">
        <f>IF(S1185&gt;0,RANK(S1185,(P1185:R1185,S1185:AG1185)),0)</f>
        <v>5</v>
      </c>
      <c r="H1185" s="49">
        <f t="shared" si="676"/>
        <v>1574</v>
      </c>
      <c r="I1185" s="178">
        <f t="shared" si="674"/>
        <v>2.5006950788418001E-3</v>
      </c>
      <c r="J1185" s="2"/>
      <c r="K1185" s="2">
        <f t="shared" si="677"/>
        <v>0.49614330539778367</v>
      </c>
      <c r="L1185" s="2">
        <f t="shared" si="678"/>
        <v>0</v>
      </c>
      <c r="M1185" s="2">
        <f t="shared" si="679"/>
        <v>0.49364261031894191</v>
      </c>
      <c r="N1185" s="2">
        <f t="shared" si="672"/>
        <v>7.0222822417285622E-4</v>
      </c>
      <c r="O1185" s="2">
        <f t="shared" si="673"/>
        <v>9.511856059101504E-3</v>
      </c>
      <c r="P1185" s="1">
        <f t="shared" ref="P1185:R1185" si="690">SUM(P1070:P1184)</f>
        <v>312285</v>
      </c>
      <c r="R1185" s="1">
        <f t="shared" si="690"/>
        <v>310711</v>
      </c>
      <c r="S1185" s="1">
        <f t="shared" ref="S1185" si="691">SUM(S1070:S1184)</f>
        <v>442</v>
      </c>
      <c r="T1185" s="1">
        <f t="shared" ref="T1185:Y1185" si="692">SUM(T1070:T1184)</f>
        <v>0</v>
      </c>
      <c r="U1185" s="1">
        <f t="shared" si="692"/>
        <v>0</v>
      </c>
      <c r="V1185" s="1">
        <f t="shared" ref="V1185" si="693">SUM(V1070:V1184)</f>
        <v>307</v>
      </c>
      <c r="X1185" s="1">
        <f t="shared" ref="X1185" si="694">SUM(X1070:X1184)</f>
        <v>3717</v>
      </c>
      <c r="Y1185" s="1">
        <f t="shared" si="692"/>
        <v>0</v>
      </c>
      <c r="Z1185" s="1">
        <f>SUM(Z1070:Z1184)</f>
        <v>1330</v>
      </c>
      <c r="AA1185" s="1">
        <f t="shared" ref="AA1185:AC1185" si="695">SUM(AA1070:AA1184)</f>
        <v>288</v>
      </c>
      <c r="AC1185" s="1">
        <f t="shared" si="695"/>
        <v>345</v>
      </c>
      <c r="AI1185" s="7">
        <f t="shared" si="680"/>
        <v>0</v>
      </c>
      <c r="AJ1185" s="7">
        <f t="shared" si="681"/>
        <v>0</v>
      </c>
      <c r="AK1185" s="7">
        <f t="shared" si="682"/>
        <v>6</v>
      </c>
      <c r="AL1185" s="7">
        <f t="shared" si="683"/>
        <v>0</v>
      </c>
      <c r="AM1185" s="2">
        <f t="shared" si="684"/>
        <v>0</v>
      </c>
      <c r="AN1185" s="2">
        <f t="shared" si="685"/>
        <v>0</v>
      </c>
      <c r="AO1185" s="2">
        <f t="shared" si="686"/>
        <v>4.8774675298883903E-4</v>
      </c>
      <c r="AP1185" s="2">
        <f t="shared" si="687"/>
        <v>0</v>
      </c>
      <c r="AR1185" t="str">
        <f t="shared" si="689"/>
        <v>Missouri</v>
      </c>
      <c r="AS1185" t="s">
        <v>1114</v>
      </c>
      <c r="AT1185" s="182"/>
      <c r="AV1185" s="98">
        <v>29</v>
      </c>
      <c r="AW1185" s="100"/>
      <c r="AX1185" s="98">
        <v>29</v>
      </c>
      <c r="AZ1185" s="7" t="s">
        <v>1634</v>
      </c>
      <c r="BA1185" t="s">
        <v>3208</v>
      </c>
      <c r="BB1185" s="1"/>
      <c r="BE1185" s="1">
        <f t="shared" ref="BE1185" si="696">SUM(BE1070:BE1184)</f>
        <v>433</v>
      </c>
      <c r="BK1185" s="1">
        <f>SUM(BK1070:BK1184)</f>
        <v>650</v>
      </c>
      <c r="BR1185" s="1">
        <f>SUM(BR1070:BR1184)</f>
        <v>0</v>
      </c>
      <c r="CC1185" s="1">
        <f t="shared" ref="CC1185" si="697">SUM(CC1070:CC1184)</f>
        <v>247</v>
      </c>
    </row>
    <row r="1186" spans="1:81">
      <c r="C1186" s="1"/>
      <c r="E1186" s="7"/>
      <c r="F1186" s="7"/>
      <c r="G1186" s="7"/>
      <c r="H1186" s="49"/>
      <c r="I1186" s="178"/>
      <c r="J1186" s="2"/>
      <c r="AI1186" s="7"/>
      <c r="AJ1186" s="7"/>
      <c r="AK1186" s="7"/>
      <c r="AL1186" s="7"/>
      <c r="AT1186" s="182"/>
      <c r="AV1186" s="98"/>
      <c r="AW1186" s="100"/>
    </row>
    <row r="1187" spans="1:81" hidden="1" outlineLevel="1">
      <c r="A1187" t="s">
        <v>1868</v>
      </c>
      <c r="B1187" t="s">
        <v>3087</v>
      </c>
      <c r="C1187" s="1">
        <f t="shared" ref="C1187:C1243" si="698">SUM(P1187:AG1187)</f>
        <v>590</v>
      </c>
      <c r="D1187" s="7">
        <f>IF(P1187&gt;0,RANK(P1187,(P1187:R1187,S1187:AG1187)),0)</f>
        <v>2</v>
      </c>
      <c r="E1187" s="7">
        <f>IF(Q1187&gt;0,RANK(Q1187,(P1187:R1187,S1187:AG1187)),0)</f>
        <v>0</v>
      </c>
      <c r="F1187" s="7">
        <f>IF(R1187&gt;0,RANK(R1187,(P1187:R1187,S1187:AG1187)),0)</f>
        <v>1</v>
      </c>
      <c r="G1187" s="7">
        <f>IF(S1187&gt;0,RANK(S1187,(P1187:R1187,S1187:AG1187)),0)</f>
        <v>0</v>
      </c>
      <c r="H1187" s="49">
        <f t="shared" ref="H1187:H1243" si="699">MAX(P1187:Y1187)-LARGE(P1187:Y1187,2)</f>
        <v>79</v>
      </c>
      <c r="I1187" s="178">
        <f t="shared" ref="I1187:I1243" si="700">H1187/C1187</f>
        <v>0.13389830508474576</v>
      </c>
      <c r="J1187" s="2"/>
      <c r="K1187" s="2">
        <f t="shared" ref="K1187:K1243" si="701">IF($C1187=0,"-",P1187/$C1187)</f>
        <v>0.41355932203389828</v>
      </c>
      <c r="L1187" s="2">
        <f t="shared" ref="L1187:L1243" si="702">IF($C1187=0,"-",Q1187/$C1187)</f>
        <v>0</v>
      </c>
      <c r="M1187" s="2">
        <f t="shared" ref="M1187:M1243" si="703">IF($C1187=0,"-",R1187/$C1187)</f>
        <v>0.5474576271186441</v>
      </c>
      <c r="N1187" s="2">
        <f t="shared" ref="N1187:N1243" si="704">IF($C1187=0,"-",S1187/$C1187)</f>
        <v>0</v>
      </c>
      <c r="O1187" s="2">
        <f t="shared" ref="O1187:O1243" si="705">IF(C1187=0,"-",(1-K1187-L1187-M1187-N1187))</f>
        <v>3.8983050847457679E-2</v>
      </c>
      <c r="P1187" s="1">
        <v>244</v>
      </c>
      <c r="R1187" s="1">
        <v>323</v>
      </c>
      <c r="X1187" s="1">
        <v>23</v>
      </c>
      <c r="AI1187" s="7">
        <f t="shared" ref="AI1187:AI1243" si="706">IF(T1187&gt;0,RANK(T1187,(P1187:Z1187)),0)</f>
        <v>0</v>
      </c>
      <c r="AJ1187" s="7">
        <f t="shared" ref="AJ1187:AJ1243" si="707">IF(U1187&gt;0,RANK(U1187,(P1187:Z1187)),0)</f>
        <v>0</v>
      </c>
      <c r="AK1187" s="7">
        <f t="shared" ref="AK1187:AK1243" si="708">IF(V1187&gt;0,RANK(V1187,(P1187:Z1187)),0)</f>
        <v>0</v>
      </c>
      <c r="AL1187" s="7">
        <f t="shared" ref="AL1187:AL1243" si="709">IF(W1187&gt;0,RANK(W1187,(P1187:Z1187)),0)</f>
        <v>0</v>
      </c>
      <c r="AM1187" s="2">
        <f t="shared" ref="AM1187:AM1243" si="710">IF($C1187=0,"-",T1187/$C1187)</f>
        <v>0</v>
      </c>
      <c r="AN1187" s="2">
        <f t="shared" ref="AN1187:AN1243" si="711">IF($C1187=0,"-",U1187/$C1187)</f>
        <v>0</v>
      </c>
      <c r="AO1187" s="2">
        <f t="shared" ref="AO1187:AO1243" si="712">IF($C1187=0,"-",V1187/$C1187)</f>
        <v>0</v>
      </c>
      <c r="AP1187" s="2">
        <f t="shared" ref="AP1187:AP1243" si="713">IF($C1187=0,"-",W1187/$C1187)</f>
        <v>0</v>
      </c>
      <c r="AR1187" t="str">
        <f t="shared" ref="AR1187:AR1243" si="714">A1187</f>
        <v>Beaverhead</v>
      </c>
      <c r="AS1187" t="s">
        <v>3087</v>
      </c>
      <c r="AT1187" s="182">
        <v>1</v>
      </c>
      <c r="AU1187" s="220" t="s">
        <v>3567</v>
      </c>
      <c r="AV1187" s="98">
        <v>30</v>
      </c>
      <c r="AW1187" s="100">
        <v>1</v>
      </c>
      <c r="AX1187" s="106">
        <f t="shared" ref="AX1187:AX1242" si="715">AV1187*1000+AW1187</f>
        <v>30001</v>
      </c>
      <c r="AZ1187" s="7" t="s">
        <v>2975</v>
      </c>
      <c r="BA1187" t="s">
        <v>3208</v>
      </c>
    </row>
    <row r="1188" spans="1:81" hidden="1" outlineLevel="1">
      <c r="A1188" t="s">
        <v>889</v>
      </c>
      <c r="B1188" t="s">
        <v>3087</v>
      </c>
      <c r="C1188" s="1">
        <f t="shared" si="698"/>
        <v>929</v>
      </c>
      <c r="D1188" s="7">
        <f>IF(P1188&gt;0,RANK(P1188,(P1188:R1188,S1188:AG1188)),0)</f>
        <v>2</v>
      </c>
      <c r="E1188" s="7">
        <f>IF(Q1188&gt;0,RANK(Q1188,(P1188:R1188,S1188:AG1188)),0)</f>
        <v>0</v>
      </c>
      <c r="F1188" s="7">
        <f>IF(R1188&gt;0,RANK(R1188,(P1188:R1188,S1188:AG1188)),0)</f>
        <v>1</v>
      </c>
      <c r="G1188" s="7">
        <f>IF(S1188&gt;0,RANK(S1188,(P1188:R1188,S1188:AG1188)),0)</f>
        <v>0</v>
      </c>
      <c r="H1188" s="49">
        <f t="shared" si="699"/>
        <v>72</v>
      </c>
      <c r="I1188" s="178">
        <f t="shared" si="700"/>
        <v>7.7502691065662002E-2</v>
      </c>
      <c r="J1188" s="2"/>
      <c r="K1188" s="2">
        <f t="shared" si="701"/>
        <v>0.44564047362755649</v>
      </c>
      <c r="L1188" s="2">
        <f t="shared" si="702"/>
        <v>0</v>
      </c>
      <c r="M1188" s="2">
        <f t="shared" si="703"/>
        <v>0.52314316469321853</v>
      </c>
      <c r="N1188" s="2">
        <f t="shared" si="704"/>
        <v>0</v>
      </c>
      <c r="O1188" s="2">
        <f t="shared" si="705"/>
        <v>3.1216361679224924E-2</v>
      </c>
      <c r="P1188" s="1">
        <v>414</v>
      </c>
      <c r="R1188" s="1">
        <v>486</v>
      </c>
      <c r="X1188" s="1">
        <v>29</v>
      </c>
      <c r="AI1188" s="7">
        <f t="shared" si="706"/>
        <v>0</v>
      </c>
      <c r="AJ1188" s="7">
        <f t="shared" si="707"/>
        <v>0</v>
      </c>
      <c r="AK1188" s="7">
        <f t="shared" si="708"/>
        <v>0</v>
      </c>
      <c r="AL1188" s="7">
        <f t="shared" si="709"/>
        <v>0</v>
      </c>
      <c r="AM1188" s="2">
        <f t="shared" si="710"/>
        <v>0</v>
      </c>
      <c r="AN1188" s="2">
        <f t="shared" si="711"/>
        <v>0</v>
      </c>
      <c r="AO1188" s="2">
        <f t="shared" si="712"/>
        <v>0</v>
      </c>
      <c r="AP1188" s="2">
        <f t="shared" si="713"/>
        <v>0</v>
      </c>
      <c r="AR1188" t="str">
        <f t="shared" si="714"/>
        <v>Big Horn</v>
      </c>
      <c r="AS1188" t="s">
        <v>3087</v>
      </c>
      <c r="AT1188" s="182">
        <v>1</v>
      </c>
      <c r="AU1188" s="220" t="s">
        <v>3598</v>
      </c>
      <c r="AV1188" s="98">
        <v>30</v>
      </c>
      <c r="AW1188" s="100">
        <v>3</v>
      </c>
      <c r="AX1188" s="106">
        <f t="shared" si="715"/>
        <v>30003</v>
      </c>
      <c r="AZ1188" s="7" t="s">
        <v>2975</v>
      </c>
      <c r="BA1188" t="s">
        <v>3208</v>
      </c>
    </row>
    <row r="1189" spans="1:81" hidden="1" outlineLevel="1">
      <c r="A1189" t="s">
        <v>553</v>
      </c>
      <c r="B1189" t="s">
        <v>3087</v>
      </c>
      <c r="C1189" s="1">
        <f t="shared" si="698"/>
        <v>740</v>
      </c>
      <c r="D1189" s="7">
        <f>IF(P1189&gt;0,RANK(P1189,(P1189:R1189,S1189:AG1189)),0)</f>
        <v>2</v>
      </c>
      <c r="E1189" s="7">
        <f>IF(Q1189&gt;0,RANK(Q1189,(P1189:R1189,S1189:AG1189)),0)</f>
        <v>0</v>
      </c>
      <c r="F1189" s="7">
        <f>IF(R1189&gt;0,RANK(R1189,(P1189:R1189,S1189:AG1189)),0)</f>
        <v>1</v>
      </c>
      <c r="G1189" s="7">
        <f>IF(S1189&gt;0,RANK(S1189,(P1189:R1189,S1189:AG1189)),0)</f>
        <v>0</v>
      </c>
      <c r="H1189" s="49">
        <f t="shared" si="699"/>
        <v>126</v>
      </c>
      <c r="I1189" s="178">
        <f t="shared" si="700"/>
        <v>0.17027027027027028</v>
      </c>
      <c r="J1189" s="2"/>
      <c r="K1189" s="2">
        <f t="shared" si="701"/>
        <v>0.3783783783783784</v>
      </c>
      <c r="L1189" s="2">
        <f t="shared" si="702"/>
        <v>0</v>
      </c>
      <c r="M1189" s="2">
        <f t="shared" si="703"/>
        <v>0.5486486486486486</v>
      </c>
      <c r="N1189" s="2">
        <f t="shared" si="704"/>
        <v>0</v>
      </c>
      <c r="O1189" s="2">
        <f t="shared" si="705"/>
        <v>7.2972972972973005E-2</v>
      </c>
      <c r="P1189" s="1">
        <v>280</v>
      </c>
      <c r="R1189" s="1">
        <v>406</v>
      </c>
      <c r="X1189" s="1">
        <v>54</v>
      </c>
      <c r="AI1189" s="7">
        <f t="shared" si="706"/>
        <v>0</v>
      </c>
      <c r="AJ1189" s="7">
        <f t="shared" si="707"/>
        <v>0</v>
      </c>
      <c r="AK1189" s="7">
        <f t="shared" si="708"/>
        <v>0</v>
      </c>
      <c r="AL1189" s="7">
        <f t="shared" si="709"/>
        <v>0</v>
      </c>
      <c r="AM1189" s="2">
        <f t="shared" si="710"/>
        <v>0</v>
      </c>
      <c r="AN1189" s="2">
        <f t="shared" si="711"/>
        <v>0</v>
      </c>
      <c r="AO1189" s="2">
        <f t="shared" si="712"/>
        <v>0</v>
      </c>
      <c r="AP1189" s="2">
        <f t="shared" si="713"/>
        <v>0</v>
      </c>
      <c r="AR1189" t="str">
        <f t="shared" si="714"/>
        <v>Blaine</v>
      </c>
      <c r="AS1189" t="s">
        <v>3087</v>
      </c>
      <c r="AT1189" s="182">
        <v>1</v>
      </c>
      <c r="AU1189" s="220" t="s">
        <v>3598</v>
      </c>
      <c r="AV1189" s="98">
        <v>30</v>
      </c>
      <c r="AW1189" s="100">
        <v>5</v>
      </c>
      <c r="AX1189" s="106">
        <f t="shared" si="715"/>
        <v>30005</v>
      </c>
      <c r="AZ1189" s="7" t="s">
        <v>2975</v>
      </c>
      <c r="BA1189" t="s">
        <v>3208</v>
      </c>
    </row>
    <row r="1190" spans="1:81" hidden="1" outlineLevel="1">
      <c r="A1190" t="s">
        <v>1465</v>
      </c>
      <c r="B1190" t="s">
        <v>3087</v>
      </c>
      <c r="C1190" s="1">
        <f t="shared" si="698"/>
        <v>495</v>
      </c>
      <c r="D1190" s="7">
        <f>IF(P1190&gt;0,RANK(P1190,(P1190:R1190,S1190:AG1190)),0)</f>
        <v>2</v>
      </c>
      <c r="E1190" s="7">
        <f>IF(Q1190&gt;0,RANK(Q1190,(P1190:R1190,S1190:AG1190)),0)</f>
        <v>0</v>
      </c>
      <c r="F1190" s="7">
        <f>IF(R1190&gt;0,RANK(R1190,(P1190:R1190,S1190:AG1190)),0)</f>
        <v>1</v>
      </c>
      <c r="G1190" s="7">
        <f>IF(S1190&gt;0,RANK(S1190,(P1190:R1190,S1190:AG1190)),0)</f>
        <v>0</v>
      </c>
      <c r="H1190" s="49">
        <f t="shared" si="699"/>
        <v>67</v>
      </c>
      <c r="I1190" s="178">
        <f t="shared" si="700"/>
        <v>0.13535353535353536</v>
      </c>
      <c r="J1190" s="2"/>
      <c r="K1190" s="2">
        <f t="shared" si="701"/>
        <v>0.38383838383838381</v>
      </c>
      <c r="L1190" s="2">
        <f t="shared" si="702"/>
        <v>0</v>
      </c>
      <c r="M1190" s="2">
        <f t="shared" si="703"/>
        <v>0.5191919191919192</v>
      </c>
      <c r="N1190" s="2">
        <f t="shared" si="704"/>
        <v>0</v>
      </c>
      <c r="O1190" s="2">
        <f t="shared" si="705"/>
        <v>9.6969696969696928E-2</v>
      </c>
      <c r="P1190" s="1">
        <v>190</v>
      </c>
      <c r="R1190" s="1">
        <v>257</v>
      </c>
      <c r="X1190" s="1">
        <v>48</v>
      </c>
      <c r="AI1190" s="7">
        <f t="shared" si="706"/>
        <v>0</v>
      </c>
      <c r="AJ1190" s="7">
        <f t="shared" si="707"/>
        <v>0</v>
      </c>
      <c r="AK1190" s="7">
        <f t="shared" si="708"/>
        <v>0</v>
      </c>
      <c r="AL1190" s="7">
        <f t="shared" si="709"/>
        <v>0</v>
      </c>
      <c r="AM1190" s="2">
        <f t="shared" si="710"/>
        <v>0</v>
      </c>
      <c r="AN1190" s="2">
        <f t="shared" si="711"/>
        <v>0</v>
      </c>
      <c r="AO1190" s="2">
        <f t="shared" si="712"/>
        <v>0</v>
      </c>
      <c r="AP1190" s="2">
        <f t="shared" si="713"/>
        <v>0</v>
      </c>
      <c r="AR1190" t="str">
        <f t="shared" si="714"/>
        <v>Broadwater</v>
      </c>
      <c r="AS1190" t="s">
        <v>3087</v>
      </c>
      <c r="AT1190" s="182">
        <v>1</v>
      </c>
      <c r="AU1190" s="220" t="s">
        <v>3567</v>
      </c>
      <c r="AV1190" s="98">
        <v>30</v>
      </c>
      <c r="AW1190" s="100">
        <v>7</v>
      </c>
      <c r="AX1190" s="106">
        <f t="shared" si="715"/>
        <v>30007</v>
      </c>
      <c r="AZ1190" s="7" t="s">
        <v>2975</v>
      </c>
      <c r="BA1190" t="s">
        <v>3208</v>
      </c>
    </row>
    <row r="1191" spans="1:81" hidden="1" outlineLevel="1">
      <c r="A1191" t="s">
        <v>1675</v>
      </c>
      <c r="B1191" t="s">
        <v>3087</v>
      </c>
      <c r="C1191" s="1">
        <f t="shared" si="698"/>
        <v>1354</v>
      </c>
      <c r="D1191" s="7">
        <f>IF(P1191&gt;0,RANK(P1191,(P1191:R1191,S1191:AG1191)),0)</f>
        <v>2</v>
      </c>
      <c r="E1191" s="7">
        <f>IF(Q1191&gt;0,RANK(Q1191,(P1191:R1191,S1191:AG1191)),0)</f>
        <v>0</v>
      </c>
      <c r="F1191" s="7">
        <f>IF(R1191&gt;0,RANK(R1191,(P1191:R1191,S1191:AG1191)),0)</f>
        <v>1</v>
      </c>
      <c r="G1191" s="7">
        <f>IF(S1191&gt;0,RANK(S1191,(P1191:R1191,S1191:AG1191)),0)</f>
        <v>0</v>
      </c>
      <c r="H1191" s="49">
        <f t="shared" si="699"/>
        <v>73</v>
      </c>
      <c r="I1191" s="178">
        <f t="shared" si="700"/>
        <v>5.391432791728213E-2</v>
      </c>
      <c r="J1191" s="2"/>
      <c r="K1191" s="2">
        <f t="shared" si="701"/>
        <v>0.4549483013293944</v>
      </c>
      <c r="L1191" s="2">
        <f t="shared" si="702"/>
        <v>0</v>
      </c>
      <c r="M1191" s="2">
        <f t="shared" si="703"/>
        <v>0.50886262924667647</v>
      </c>
      <c r="N1191" s="2">
        <f t="shared" si="704"/>
        <v>0</v>
      </c>
      <c r="O1191" s="2">
        <f t="shared" si="705"/>
        <v>3.6189069423929077E-2</v>
      </c>
      <c r="P1191" s="1">
        <v>616</v>
      </c>
      <c r="R1191" s="1">
        <v>689</v>
      </c>
      <c r="X1191" s="1">
        <v>49</v>
      </c>
      <c r="AI1191" s="7">
        <f t="shared" si="706"/>
        <v>0</v>
      </c>
      <c r="AJ1191" s="7">
        <f t="shared" si="707"/>
        <v>0</v>
      </c>
      <c r="AK1191" s="7">
        <f t="shared" si="708"/>
        <v>0</v>
      </c>
      <c r="AL1191" s="7">
        <f t="shared" si="709"/>
        <v>0</v>
      </c>
      <c r="AM1191" s="2">
        <f t="shared" si="710"/>
        <v>0</v>
      </c>
      <c r="AN1191" s="2">
        <f t="shared" si="711"/>
        <v>0</v>
      </c>
      <c r="AO1191" s="2">
        <f t="shared" si="712"/>
        <v>0</v>
      </c>
      <c r="AP1191" s="2">
        <f t="shared" si="713"/>
        <v>0</v>
      </c>
      <c r="AR1191" t="str">
        <f t="shared" si="714"/>
        <v>Carbon</v>
      </c>
      <c r="AS1191" t="s">
        <v>3087</v>
      </c>
      <c r="AT1191" s="182">
        <v>1</v>
      </c>
      <c r="AU1191" s="220" t="s">
        <v>3598</v>
      </c>
      <c r="AV1191" s="98">
        <v>30</v>
      </c>
      <c r="AW1191" s="100">
        <v>9</v>
      </c>
      <c r="AX1191" s="106">
        <f t="shared" si="715"/>
        <v>30009</v>
      </c>
      <c r="AZ1191" s="7" t="s">
        <v>2975</v>
      </c>
      <c r="BA1191" t="s">
        <v>3208</v>
      </c>
    </row>
    <row r="1192" spans="1:81" hidden="1" outlineLevel="1">
      <c r="A1192" t="s">
        <v>567</v>
      </c>
      <c r="B1192" t="s">
        <v>3087</v>
      </c>
      <c r="C1192" s="1">
        <f t="shared" si="698"/>
        <v>50</v>
      </c>
      <c r="D1192" s="7">
        <f>IF(P1192&gt;0,RANK(P1192,(P1192:R1192,S1192:AG1192)),0)</f>
        <v>2</v>
      </c>
      <c r="E1192" s="7">
        <f>IF(Q1192&gt;0,RANK(Q1192,(P1192:R1192,S1192:AG1192)),0)</f>
        <v>0</v>
      </c>
      <c r="F1192" s="7">
        <f>IF(R1192&gt;0,RANK(R1192,(P1192:R1192,S1192:AG1192)),0)</f>
        <v>1</v>
      </c>
      <c r="G1192" s="7">
        <f>IF(S1192&gt;0,RANK(S1192,(P1192:R1192,S1192:AG1192)),0)</f>
        <v>0</v>
      </c>
      <c r="H1192" s="49">
        <f t="shared" si="699"/>
        <v>5</v>
      </c>
      <c r="I1192" s="178">
        <f t="shared" si="700"/>
        <v>0.1</v>
      </c>
      <c r="J1192" s="2"/>
      <c r="K1192" s="2">
        <f t="shared" si="701"/>
        <v>0.42</v>
      </c>
      <c r="L1192" s="2">
        <f t="shared" si="702"/>
        <v>0</v>
      </c>
      <c r="M1192" s="2">
        <f t="shared" si="703"/>
        <v>0.52</v>
      </c>
      <c r="N1192" s="2">
        <f t="shared" si="704"/>
        <v>0</v>
      </c>
      <c r="O1192" s="2">
        <f t="shared" si="705"/>
        <v>6.0000000000000053E-2</v>
      </c>
      <c r="P1192" s="1">
        <v>21</v>
      </c>
      <c r="R1192" s="1">
        <v>26</v>
      </c>
      <c r="X1192" s="1">
        <v>3</v>
      </c>
      <c r="AI1192" s="7">
        <f t="shared" si="706"/>
        <v>0</v>
      </c>
      <c r="AJ1192" s="7">
        <f t="shared" si="707"/>
        <v>0</v>
      </c>
      <c r="AK1192" s="7">
        <f t="shared" si="708"/>
        <v>0</v>
      </c>
      <c r="AL1192" s="7">
        <f t="shared" si="709"/>
        <v>0</v>
      </c>
      <c r="AM1192" s="2">
        <f t="shared" si="710"/>
        <v>0</v>
      </c>
      <c r="AN1192" s="2">
        <f t="shared" si="711"/>
        <v>0</v>
      </c>
      <c r="AO1192" s="2">
        <f t="shared" si="712"/>
        <v>0</v>
      </c>
      <c r="AP1192" s="2">
        <f t="shared" si="713"/>
        <v>0</v>
      </c>
      <c r="AR1192" t="str">
        <f t="shared" si="714"/>
        <v>Carter</v>
      </c>
      <c r="AS1192" t="s">
        <v>3087</v>
      </c>
      <c r="AT1192" s="182">
        <v>1</v>
      </c>
      <c r="AU1192" s="220" t="s">
        <v>3598</v>
      </c>
      <c r="AV1192" s="98">
        <v>30</v>
      </c>
      <c r="AW1192" s="100">
        <v>11</v>
      </c>
      <c r="AX1192" s="106">
        <f t="shared" si="715"/>
        <v>30011</v>
      </c>
      <c r="AZ1192" s="7" t="s">
        <v>2975</v>
      </c>
      <c r="BA1192" t="s">
        <v>3208</v>
      </c>
    </row>
    <row r="1193" spans="1:81" hidden="1" outlineLevel="1">
      <c r="A1193" t="s">
        <v>2955</v>
      </c>
      <c r="B1193" t="s">
        <v>3087</v>
      </c>
      <c r="C1193" s="1">
        <f t="shared" si="698"/>
        <v>9249</v>
      </c>
      <c r="D1193" s="7">
        <f>IF(P1193&gt;0,RANK(P1193,(P1193:R1193,S1193:AG1193)),0)</f>
        <v>1</v>
      </c>
      <c r="E1193" s="7">
        <f>IF(Q1193&gt;0,RANK(Q1193,(P1193:R1193,S1193:AG1193)),0)</f>
        <v>0</v>
      </c>
      <c r="F1193" s="7">
        <f>IF(R1193&gt;0,RANK(R1193,(P1193:R1193,S1193:AG1193)),0)</f>
        <v>2</v>
      </c>
      <c r="G1193" s="7">
        <f>IF(S1193&gt;0,RANK(S1193,(P1193:R1193,S1193:AG1193)),0)</f>
        <v>0</v>
      </c>
      <c r="H1193" s="49">
        <f t="shared" si="699"/>
        <v>1107</v>
      </c>
      <c r="I1193" s="178">
        <f t="shared" si="700"/>
        <v>0.11968861498540383</v>
      </c>
      <c r="J1193" s="2"/>
      <c r="K1193" s="2">
        <f t="shared" si="701"/>
        <v>0.52448913396042818</v>
      </c>
      <c r="L1193" s="2">
        <f t="shared" si="702"/>
        <v>0</v>
      </c>
      <c r="M1193" s="2">
        <f t="shared" si="703"/>
        <v>0.40480051897502434</v>
      </c>
      <c r="N1193" s="2">
        <f t="shared" si="704"/>
        <v>0</v>
      </c>
      <c r="O1193" s="2">
        <f t="shared" si="705"/>
        <v>7.0710347064547485E-2</v>
      </c>
      <c r="P1193" s="1">
        <v>4851</v>
      </c>
      <c r="R1193" s="1">
        <v>3744</v>
      </c>
      <c r="X1193" s="1">
        <v>654</v>
      </c>
      <c r="AI1193" s="7">
        <f t="shared" si="706"/>
        <v>0</v>
      </c>
      <c r="AJ1193" s="7">
        <f t="shared" si="707"/>
        <v>0</v>
      </c>
      <c r="AK1193" s="7">
        <f t="shared" si="708"/>
        <v>0</v>
      </c>
      <c r="AL1193" s="7">
        <f t="shared" si="709"/>
        <v>0</v>
      </c>
      <c r="AM1193" s="2">
        <f t="shared" si="710"/>
        <v>0</v>
      </c>
      <c r="AN1193" s="2">
        <f t="shared" si="711"/>
        <v>0</v>
      </c>
      <c r="AO1193" s="2">
        <f t="shared" si="712"/>
        <v>0</v>
      </c>
      <c r="AP1193" s="2">
        <f t="shared" si="713"/>
        <v>0</v>
      </c>
      <c r="AR1193" t="str">
        <f t="shared" si="714"/>
        <v>Cascade</v>
      </c>
      <c r="AS1193" t="s">
        <v>3087</v>
      </c>
      <c r="AT1193" s="182">
        <v>1</v>
      </c>
      <c r="AU1193" s="220" t="s">
        <v>3598</v>
      </c>
      <c r="AV1193" s="98">
        <v>30</v>
      </c>
      <c r="AW1193" s="100">
        <v>13</v>
      </c>
      <c r="AX1193" s="106">
        <f t="shared" si="715"/>
        <v>30013</v>
      </c>
      <c r="AZ1193" s="7" t="s">
        <v>2975</v>
      </c>
      <c r="BA1193" t="s">
        <v>3208</v>
      </c>
    </row>
    <row r="1194" spans="1:81" hidden="1" outlineLevel="1">
      <c r="A1194" t="s">
        <v>2251</v>
      </c>
      <c r="B1194" t="s">
        <v>3087</v>
      </c>
      <c r="C1194" s="1">
        <f t="shared" si="698"/>
        <v>472</v>
      </c>
      <c r="D1194" s="7">
        <f>IF(P1194&gt;0,RANK(P1194,(P1194:R1194,S1194:AG1194)),0)</f>
        <v>1</v>
      </c>
      <c r="E1194" s="7">
        <f>IF(Q1194&gt;0,RANK(Q1194,(P1194:R1194,S1194:AG1194)),0)</f>
        <v>0</v>
      </c>
      <c r="F1194" s="7">
        <f>IF(R1194&gt;0,RANK(R1194,(P1194:R1194,S1194:AG1194)),0)</f>
        <v>2</v>
      </c>
      <c r="G1194" s="7">
        <f>IF(S1194&gt;0,RANK(S1194,(P1194:R1194,S1194:AG1194)),0)</f>
        <v>0</v>
      </c>
      <c r="H1194" s="49">
        <f t="shared" si="699"/>
        <v>85</v>
      </c>
      <c r="I1194" s="178">
        <f t="shared" si="700"/>
        <v>0.18008474576271186</v>
      </c>
      <c r="J1194" s="2"/>
      <c r="K1194" s="2">
        <f t="shared" si="701"/>
        <v>0.56567796610169496</v>
      </c>
      <c r="L1194" s="2">
        <f t="shared" si="702"/>
        <v>0</v>
      </c>
      <c r="M1194" s="2">
        <f t="shared" si="703"/>
        <v>0.38559322033898308</v>
      </c>
      <c r="N1194" s="2">
        <f t="shared" si="704"/>
        <v>0</v>
      </c>
      <c r="O1194" s="2">
        <f t="shared" si="705"/>
        <v>4.872881355932196E-2</v>
      </c>
      <c r="P1194" s="1">
        <v>267</v>
      </c>
      <c r="R1194" s="1">
        <v>182</v>
      </c>
      <c r="X1194" s="1">
        <v>23</v>
      </c>
      <c r="AI1194" s="7">
        <f t="shared" si="706"/>
        <v>0</v>
      </c>
      <c r="AJ1194" s="7">
        <f t="shared" si="707"/>
        <v>0</v>
      </c>
      <c r="AK1194" s="7">
        <f t="shared" si="708"/>
        <v>0</v>
      </c>
      <c r="AL1194" s="7">
        <f t="shared" si="709"/>
        <v>0</v>
      </c>
      <c r="AM1194" s="2">
        <f t="shared" si="710"/>
        <v>0</v>
      </c>
      <c r="AN1194" s="2">
        <f t="shared" si="711"/>
        <v>0</v>
      </c>
      <c r="AO1194" s="2">
        <f t="shared" si="712"/>
        <v>0</v>
      </c>
      <c r="AP1194" s="2">
        <f t="shared" si="713"/>
        <v>0</v>
      </c>
      <c r="AR1194" t="str">
        <f t="shared" si="714"/>
        <v>Chouteau</v>
      </c>
      <c r="AS1194" t="s">
        <v>3087</v>
      </c>
      <c r="AT1194" s="182">
        <v>1</v>
      </c>
      <c r="AU1194" s="220" t="s">
        <v>3598</v>
      </c>
      <c r="AV1194" s="98">
        <v>30</v>
      </c>
      <c r="AW1194" s="100">
        <v>15</v>
      </c>
      <c r="AX1194" s="106">
        <f t="shared" si="715"/>
        <v>30015</v>
      </c>
      <c r="AZ1194" s="7" t="s">
        <v>2975</v>
      </c>
      <c r="BA1194" t="s">
        <v>3208</v>
      </c>
    </row>
    <row r="1195" spans="1:81" hidden="1" outlineLevel="1">
      <c r="A1195" t="s">
        <v>1248</v>
      </c>
      <c r="B1195" t="s">
        <v>3087</v>
      </c>
      <c r="C1195" s="1">
        <f t="shared" si="698"/>
        <v>937</v>
      </c>
      <c r="D1195" s="7">
        <f>IF(P1195&gt;0,RANK(P1195,(P1195:R1195,S1195:AG1195)),0)</f>
        <v>1</v>
      </c>
      <c r="E1195" s="7">
        <f>IF(Q1195&gt;0,RANK(Q1195,(P1195:R1195,S1195:AG1195)),0)</f>
        <v>0</v>
      </c>
      <c r="F1195" s="7">
        <f>IF(R1195&gt;0,RANK(R1195,(P1195:R1195,S1195:AG1195)),0)</f>
        <v>2</v>
      </c>
      <c r="G1195" s="7">
        <f>IF(S1195&gt;0,RANK(S1195,(P1195:R1195,S1195:AG1195)),0)</f>
        <v>0</v>
      </c>
      <c r="H1195" s="49">
        <f t="shared" si="699"/>
        <v>88</v>
      </c>
      <c r="I1195" s="178">
        <f t="shared" si="700"/>
        <v>9.3916755602988261E-2</v>
      </c>
      <c r="J1195" s="2"/>
      <c r="K1195" s="2">
        <f t="shared" si="701"/>
        <v>0.50800426894343653</v>
      </c>
      <c r="L1195" s="2">
        <f t="shared" si="702"/>
        <v>0</v>
      </c>
      <c r="M1195" s="2">
        <f t="shared" si="703"/>
        <v>0.41408751334044824</v>
      </c>
      <c r="N1195" s="2">
        <f t="shared" si="704"/>
        <v>0</v>
      </c>
      <c r="O1195" s="2">
        <f t="shared" si="705"/>
        <v>7.7908217716115225E-2</v>
      </c>
      <c r="P1195" s="1">
        <v>476</v>
      </c>
      <c r="R1195" s="1">
        <v>388</v>
      </c>
      <c r="X1195" s="1">
        <v>73</v>
      </c>
      <c r="AI1195" s="7">
        <f t="shared" si="706"/>
        <v>0</v>
      </c>
      <c r="AJ1195" s="7">
        <f t="shared" si="707"/>
        <v>0</v>
      </c>
      <c r="AK1195" s="7">
        <f t="shared" si="708"/>
        <v>0</v>
      </c>
      <c r="AL1195" s="7">
        <f t="shared" si="709"/>
        <v>0</v>
      </c>
      <c r="AM1195" s="2">
        <f t="shared" si="710"/>
        <v>0</v>
      </c>
      <c r="AN1195" s="2">
        <f t="shared" si="711"/>
        <v>0</v>
      </c>
      <c r="AO1195" s="2">
        <f t="shared" si="712"/>
        <v>0</v>
      </c>
      <c r="AP1195" s="2">
        <f t="shared" si="713"/>
        <v>0</v>
      </c>
      <c r="AR1195" t="str">
        <f t="shared" si="714"/>
        <v>Custer</v>
      </c>
      <c r="AS1195" t="s">
        <v>3087</v>
      </c>
      <c r="AT1195" s="182">
        <v>1</v>
      </c>
      <c r="AU1195" s="220" t="s">
        <v>3598</v>
      </c>
      <c r="AV1195" s="98">
        <v>30</v>
      </c>
      <c r="AW1195" s="100">
        <v>17</v>
      </c>
      <c r="AX1195" s="106">
        <f t="shared" si="715"/>
        <v>30017</v>
      </c>
      <c r="AZ1195" s="7" t="s">
        <v>2975</v>
      </c>
      <c r="BA1195" t="s">
        <v>3208</v>
      </c>
    </row>
    <row r="1196" spans="1:81" hidden="1" outlineLevel="1">
      <c r="A1196" t="s">
        <v>2109</v>
      </c>
      <c r="B1196" t="s">
        <v>3087</v>
      </c>
      <c r="C1196" s="1">
        <f t="shared" si="698"/>
        <v>127</v>
      </c>
      <c r="D1196" s="7">
        <f>IF(P1196&gt;0,RANK(P1196,(P1196:R1196,S1196:AG1196)),0)</f>
        <v>1</v>
      </c>
      <c r="E1196" s="7">
        <f>IF(Q1196&gt;0,RANK(Q1196,(P1196:R1196,S1196:AG1196)),0)</f>
        <v>0</v>
      </c>
      <c r="F1196" s="7">
        <f>IF(R1196&gt;0,RANK(R1196,(P1196:R1196,S1196:AG1196)),0)</f>
        <v>2</v>
      </c>
      <c r="G1196" s="7">
        <f>IF(S1196&gt;0,RANK(S1196,(P1196:R1196,S1196:AG1196)),0)</f>
        <v>0</v>
      </c>
      <c r="H1196" s="49">
        <f t="shared" si="699"/>
        <v>21</v>
      </c>
      <c r="I1196" s="178">
        <f t="shared" si="700"/>
        <v>0.16535433070866143</v>
      </c>
      <c r="J1196" s="2"/>
      <c r="K1196" s="2">
        <f t="shared" si="701"/>
        <v>0.51181102362204722</v>
      </c>
      <c r="L1196" s="2">
        <f t="shared" si="702"/>
        <v>0</v>
      </c>
      <c r="M1196" s="2">
        <f t="shared" si="703"/>
        <v>0.34645669291338582</v>
      </c>
      <c r="N1196" s="2">
        <f t="shared" si="704"/>
        <v>0</v>
      </c>
      <c r="O1196" s="2">
        <f t="shared" si="705"/>
        <v>0.14173228346456695</v>
      </c>
      <c r="P1196" s="1">
        <v>65</v>
      </c>
      <c r="R1196" s="1">
        <v>44</v>
      </c>
      <c r="X1196" s="1">
        <v>18</v>
      </c>
      <c r="AI1196" s="7">
        <f t="shared" si="706"/>
        <v>0</v>
      </c>
      <c r="AJ1196" s="7">
        <f t="shared" si="707"/>
        <v>0</v>
      </c>
      <c r="AK1196" s="7">
        <f t="shared" si="708"/>
        <v>0</v>
      </c>
      <c r="AL1196" s="7">
        <f t="shared" si="709"/>
        <v>0</v>
      </c>
      <c r="AM1196" s="2">
        <f t="shared" si="710"/>
        <v>0</v>
      </c>
      <c r="AN1196" s="2">
        <f t="shared" si="711"/>
        <v>0</v>
      </c>
      <c r="AO1196" s="2">
        <f t="shared" si="712"/>
        <v>0</v>
      </c>
      <c r="AP1196" s="2">
        <f t="shared" si="713"/>
        <v>0</v>
      </c>
      <c r="AR1196" t="str">
        <f t="shared" si="714"/>
        <v>Daniels</v>
      </c>
      <c r="AS1196" t="s">
        <v>3087</v>
      </c>
      <c r="AT1196" s="182">
        <v>1</v>
      </c>
      <c r="AU1196" s="220" t="s">
        <v>3598</v>
      </c>
      <c r="AV1196" s="98">
        <v>30</v>
      </c>
      <c r="AW1196" s="100">
        <v>19</v>
      </c>
      <c r="AX1196" s="106">
        <f t="shared" si="715"/>
        <v>30019</v>
      </c>
      <c r="AZ1196" s="7" t="s">
        <v>2975</v>
      </c>
      <c r="BA1196" t="s">
        <v>3208</v>
      </c>
    </row>
    <row r="1197" spans="1:81" hidden="1" outlineLevel="1">
      <c r="A1197" t="s">
        <v>2532</v>
      </c>
      <c r="B1197" t="s">
        <v>3087</v>
      </c>
      <c r="C1197" s="1">
        <f t="shared" si="698"/>
        <v>494</v>
      </c>
      <c r="D1197" s="7">
        <f>IF(P1197&gt;0,RANK(P1197,(P1197:R1197,S1197:AG1197)),0)</f>
        <v>2</v>
      </c>
      <c r="E1197" s="7">
        <f>IF(Q1197&gt;0,RANK(Q1197,(P1197:R1197,S1197:AG1197)),0)</f>
        <v>0</v>
      </c>
      <c r="F1197" s="7">
        <f>IF(R1197&gt;0,RANK(R1197,(P1197:R1197,S1197:AG1197)),0)</f>
        <v>1</v>
      </c>
      <c r="G1197" s="7">
        <f>IF(S1197&gt;0,RANK(S1197,(P1197:R1197,S1197:AG1197)),0)</f>
        <v>0</v>
      </c>
      <c r="H1197" s="49">
        <f t="shared" si="699"/>
        <v>6</v>
      </c>
      <c r="I1197" s="178">
        <f t="shared" si="700"/>
        <v>1.2145748987854251E-2</v>
      </c>
      <c r="J1197" s="2"/>
      <c r="K1197" s="2">
        <f t="shared" si="701"/>
        <v>0.46153846153846156</v>
      </c>
      <c r="L1197" s="2">
        <f t="shared" si="702"/>
        <v>0</v>
      </c>
      <c r="M1197" s="2">
        <f t="shared" si="703"/>
        <v>0.47368421052631576</v>
      </c>
      <c r="N1197" s="2">
        <f t="shared" si="704"/>
        <v>0</v>
      </c>
      <c r="O1197" s="2">
        <f t="shared" si="705"/>
        <v>6.4777327935222673E-2</v>
      </c>
      <c r="P1197" s="1">
        <v>228</v>
      </c>
      <c r="R1197" s="1">
        <v>234</v>
      </c>
      <c r="X1197" s="1">
        <v>32</v>
      </c>
      <c r="AI1197" s="7">
        <f t="shared" si="706"/>
        <v>0</v>
      </c>
      <c r="AJ1197" s="7">
        <f t="shared" si="707"/>
        <v>0</v>
      </c>
      <c r="AK1197" s="7">
        <f t="shared" si="708"/>
        <v>0</v>
      </c>
      <c r="AL1197" s="7">
        <f t="shared" si="709"/>
        <v>0</v>
      </c>
      <c r="AM1197" s="2">
        <f t="shared" si="710"/>
        <v>0</v>
      </c>
      <c r="AN1197" s="2">
        <f t="shared" si="711"/>
        <v>0</v>
      </c>
      <c r="AO1197" s="2">
        <f t="shared" si="712"/>
        <v>0</v>
      </c>
      <c r="AP1197" s="2">
        <f t="shared" si="713"/>
        <v>0</v>
      </c>
      <c r="AR1197" t="str">
        <f t="shared" si="714"/>
        <v>Dawson</v>
      </c>
      <c r="AS1197" t="s">
        <v>3087</v>
      </c>
      <c r="AT1197" s="182">
        <v>1</v>
      </c>
      <c r="AU1197" s="220" t="s">
        <v>3598</v>
      </c>
      <c r="AV1197" s="98">
        <v>30</v>
      </c>
      <c r="AW1197" s="100">
        <v>21</v>
      </c>
      <c r="AX1197" s="106">
        <f t="shared" si="715"/>
        <v>30021</v>
      </c>
      <c r="AZ1197" s="7" t="s">
        <v>2975</v>
      </c>
      <c r="BA1197" t="s">
        <v>3208</v>
      </c>
    </row>
    <row r="1198" spans="1:81" hidden="1" outlineLevel="1">
      <c r="A1198" t="s">
        <v>1624</v>
      </c>
      <c r="B1198" t="s">
        <v>3087</v>
      </c>
      <c r="C1198" s="1">
        <f t="shared" si="698"/>
        <v>1940</v>
      </c>
      <c r="D1198" s="7">
        <f>IF(P1198&gt;0,RANK(P1198,(P1198:R1198,S1198:AG1198)),0)</f>
        <v>1</v>
      </c>
      <c r="E1198" s="7">
        <f>IF(Q1198&gt;0,RANK(Q1198,(P1198:R1198,S1198:AG1198)),0)</f>
        <v>0</v>
      </c>
      <c r="F1198" s="7">
        <f>IF(R1198&gt;0,RANK(R1198,(P1198:R1198,S1198:AG1198)),0)</f>
        <v>2</v>
      </c>
      <c r="G1198" s="7">
        <f>IF(S1198&gt;0,RANK(S1198,(P1198:R1198,S1198:AG1198)),0)</f>
        <v>0</v>
      </c>
      <c r="H1198" s="49">
        <f t="shared" si="699"/>
        <v>193</v>
      </c>
      <c r="I1198" s="178">
        <f t="shared" si="700"/>
        <v>9.948453608247422E-2</v>
      </c>
      <c r="J1198" s="2"/>
      <c r="K1198" s="2">
        <f t="shared" si="701"/>
        <v>0.51030927835051543</v>
      </c>
      <c r="L1198" s="2">
        <f t="shared" si="702"/>
        <v>0</v>
      </c>
      <c r="M1198" s="2">
        <f t="shared" si="703"/>
        <v>0.41082474226804122</v>
      </c>
      <c r="N1198" s="2">
        <f t="shared" si="704"/>
        <v>0</v>
      </c>
      <c r="O1198" s="2">
        <f t="shared" si="705"/>
        <v>7.8865979381443352E-2</v>
      </c>
      <c r="P1198" s="1">
        <v>990</v>
      </c>
      <c r="R1198" s="1">
        <v>797</v>
      </c>
      <c r="X1198" s="1">
        <v>153</v>
      </c>
      <c r="AI1198" s="7">
        <f t="shared" si="706"/>
        <v>0</v>
      </c>
      <c r="AJ1198" s="7">
        <f t="shared" si="707"/>
        <v>0</v>
      </c>
      <c r="AK1198" s="7">
        <f t="shared" si="708"/>
        <v>0</v>
      </c>
      <c r="AL1198" s="7">
        <f t="shared" si="709"/>
        <v>0</v>
      </c>
      <c r="AM1198" s="2">
        <f t="shared" si="710"/>
        <v>0</v>
      </c>
      <c r="AN1198" s="2">
        <f t="shared" si="711"/>
        <v>0</v>
      </c>
      <c r="AO1198" s="2">
        <f t="shared" si="712"/>
        <v>0</v>
      </c>
      <c r="AP1198" s="2">
        <f t="shared" si="713"/>
        <v>0</v>
      </c>
      <c r="AR1198" t="str">
        <f t="shared" si="714"/>
        <v>Deer Lodge</v>
      </c>
      <c r="AS1198" t="s">
        <v>3087</v>
      </c>
      <c r="AT1198" s="182">
        <v>1</v>
      </c>
      <c r="AU1198" s="220" t="s">
        <v>3567</v>
      </c>
      <c r="AV1198" s="98">
        <v>30</v>
      </c>
      <c r="AW1198" s="100">
        <v>23</v>
      </c>
      <c r="AX1198" s="106">
        <f t="shared" si="715"/>
        <v>30023</v>
      </c>
      <c r="AZ1198" s="7" t="s">
        <v>2975</v>
      </c>
      <c r="BA1198" t="s">
        <v>3208</v>
      </c>
    </row>
    <row r="1199" spans="1:81" hidden="1" outlineLevel="1">
      <c r="A1199" t="s">
        <v>1350</v>
      </c>
      <c r="B1199" t="s">
        <v>3087</v>
      </c>
      <c r="C1199" s="1">
        <f t="shared" si="698"/>
        <v>58</v>
      </c>
      <c r="D1199" s="7">
        <f>IF(P1199&gt;0,RANK(P1199,(P1199:R1199,S1199:AG1199)),0)</f>
        <v>1</v>
      </c>
      <c r="E1199" s="7">
        <f>IF(Q1199&gt;0,RANK(Q1199,(P1199:R1199,S1199:AG1199)),0)</f>
        <v>0</v>
      </c>
      <c r="F1199" s="7">
        <f>IF(R1199&gt;0,RANK(R1199,(P1199:R1199,S1199:AG1199)),0)</f>
        <v>2</v>
      </c>
      <c r="G1199" s="7">
        <f>IF(S1199&gt;0,RANK(S1199,(P1199:R1199,S1199:AG1199)),0)</f>
        <v>0</v>
      </c>
      <c r="H1199" s="49">
        <f t="shared" si="699"/>
        <v>13</v>
      </c>
      <c r="I1199" s="178">
        <f t="shared" si="700"/>
        <v>0.22413793103448276</v>
      </c>
      <c r="J1199" s="2"/>
      <c r="K1199" s="2">
        <f t="shared" si="701"/>
        <v>0.58620689655172409</v>
      </c>
      <c r="L1199" s="2">
        <f t="shared" si="702"/>
        <v>0</v>
      </c>
      <c r="M1199" s="2">
        <f t="shared" si="703"/>
        <v>0.36206896551724138</v>
      </c>
      <c r="N1199" s="2">
        <f t="shared" si="704"/>
        <v>0</v>
      </c>
      <c r="O1199" s="2">
        <f t="shared" si="705"/>
        <v>5.1724137931034531E-2</v>
      </c>
      <c r="P1199" s="1">
        <v>34</v>
      </c>
      <c r="R1199" s="1">
        <v>21</v>
      </c>
      <c r="X1199" s="1">
        <v>3</v>
      </c>
      <c r="AI1199" s="7">
        <f t="shared" si="706"/>
        <v>0</v>
      </c>
      <c r="AJ1199" s="7">
        <f t="shared" si="707"/>
        <v>0</v>
      </c>
      <c r="AK1199" s="7">
        <f t="shared" si="708"/>
        <v>0</v>
      </c>
      <c r="AL1199" s="7">
        <f t="shared" si="709"/>
        <v>0</v>
      </c>
      <c r="AM1199" s="2">
        <f t="shared" si="710"/>
        <v>0</v>
      </c>
      <c r="AN1199" s="2">
        <f t="shared" si="711"/>
        <v>0</v>
      </c>
      <c r="AO1199" s="2">
        <f t="shared" si="712"/>
        <v>0</v>
      </c>
      <c r="AP1199" s="2">
        <f t="shared" si="713"/>
        <v>0</v>
      </c>
      <c r="AR1199" t="str">
        <f t="shared" si="714"/>
        <v>Fallon</v>
      </c>
      <c r="AS1199" t="s">
        <v>3087</v>
      </c>
      <c r="AT1199" s="182">
        <v>1</v>
      </c>
      <c r="AU1199" s="220" t="s">
        <v>3598</v>
      </c>
      <c r="AV1199" s="98">
        <v>30</v>
      </c>
      <c r="AW1199" s="100">
        <v>25</v>
      </c>
      <c r="AX1199" s="106">
        <f t="shared" si="715"/>
        <v>30025</v>
      </c>
      <c r="AZ1199" s="7" t="s">
        <v>2975</v>
      </c>
      <c r="BA1199" t="s">
        <v>3208</v>
      </c>
    </row>
    <row r="1200" spans="1:81" hidden="1" outlineLevel="1">
      <c r="A1200" t="s">
        <v>1586</v>
      </c>
      <c r="B1200" t="s">
        <v>3087</v>
      </c>
      <c r="C1200" s="1">
        <f t="shared" si="698"/>
        <v>818</v>
      </c>
      <c r="D1200" s="7">
        <f>IF(P1200&gt;0,RANK(P1200,(P1200:R1200,S1200:AG1200)),0)</f>
        <v>1</v>
      </c>
      <c r="E1200" s="7">
        <f>IF(Q1200&gt;0,RANK(Q1200,(P1200:R1200,S1200:AG1200)),0)</f>
        <v>0</v>
      </c>
      <c r="F1200" s="7">
        <f>IF(R1200&gt;0,RANK(R1200,(P1200:R1200,S1200:AG1200)),0)</f>
        <v>2</v>
      </c>
      <c r="G1200" s="7">
        <f>IF(S1200&gt;0,RANK(S1200,(P1200:R1200,S1200:AG1200)),0)</f>
        <v>0</v>
      </c>
      <c r="H1200" s="49">
        <f t="shared" si="699"/>
        <v>57</v>
      </c>
      <c r="I1200" s="178">
        <f t="shared" si="700"/>
        <v>6.9682151589242056E-2</v>
      </c>
      <c r="J1200" s="2"/>
      <c r="K1200" s="2">
        <f t="shared" si="701"/>
        <v>0.50733496332518335</v>
      </c>
      <c r="L1200" s="2">
        <f t="shared" si="702"/>
        <v>0</v>
      </c>
      <c r="M1200" s="2">
        <f t="shared" si="703"/>
        <v>0.43765281173594134</v>
      </c>
      <c r="N1200" s="2">
        <f t="shared" si="704"/>
        <v>0</v>
      </c>
      <c r="O1200" s="2">
        <f t="shared" si="705"/>
        <v>5.5012224938875309E-2</v>
      </c>
      <c r="P1200" s="1">
        <v>415</v>
      </c>
      <c r="R1200" s="1">
        <v>358</v>
      </c>
      <c r="X1200" s="1">
        <v>45</v>
      </c>
      <c r="AI1200" s="7">
        <f t="shared" si="706"/>
        <v>0</v>
      </c>
      <c r="AJ1200" s="7">
        <f t="shared" si="707"/>
        <v>0</v>
      </c>
      <c r="AK1200" s="7">
        <f t="shared" si="708"/>
        <v>0</v>
      </c>
      <c r="AL1200" s="7">
        <f t="shared" si="709"/>
        <v>0</v>
      </c>
      <c r="AM1200" s="2">
        <f t="shared" si="710"/>
        <v>0</v>
      </c>
      <c r="AN1200" s="2">
        <f t="shared" si="711"/>
        <v>0</v>
      </c>
      <c r="AO1200" s="2">
        <f t="shared" si="712"/>
        <v>0</v>
      </c>
      <c r="AP1200" s="2">
        <f t="shared" si="713"/>
        <v>0</v>
      </c>
      <c r="AR1200" t="str">
        <f t="shared" si="714"/>
        <v>Fergus</v>
      </c>
      <c r="AS1200" t="s">
        <v>3087</v>
      </c>
      <c r="AT1200" s="182">
        <v>1</v>
      </c>
      <c r="AU1200" s="220" t="s">
        <v>3598</v>
      </c>
      <c r="AV1200" s="98">
        <v>30</v>
      </c>
      <c r="AW1200" s="100">
        <v>27</v>
      </c>
      <c r="AX1200" s="106">
        <f t="shared" si="715"/>
        <v>30027</v>
      </c>
      <c r="AZ1200" s="7" t="s">
        <v>2975</v>
      </c>
      <c r="BA1200" t="s">
        <v>3208</v>
      </c>
    </row>
    <row r="1201" spans="1:53" hidden="1" outlineLevel="1">
      <c r="A1201" t="s">
        <v>833</v>
      </c>
      <c r="B1201" t="s">
        <v>3087</v>
      </c>
      <c r="C1201" s="1">
        <f t="shared" si="698"/>
        <v>7965</v>
      </c>
      <c r="D1201" s="7">
        <f>IF(P1201&gt;0,RANK(P1201,(P1201:R1201,S1201:AG1201)),0)</f>
        <v>2</v>
      </c>
      <c r="E1201" s="7">
        <f>IF(Q1201&gt;0,RANK(Q1201,(P1201:R1201,S1201:AG1201)),0)</f>
        <v>0</v>
      </c>
      <c r="F1201" s="7">
        <f>IF(R1201&gt;0,RANK(R1201,(P1201:R1201,S1201:AG1201)),0)</f>
        <v>1</v>
      </c>
      <c r="G1201" s="7">
        <f>IF(S1201&gt;0,RANK(S1201,(P1201:R1201,S1201:AG1201)),0)</f>
        <v>0</v>
      </c>
      <c r="H1201" s="49">
        <f t="shared" si="699"/>
        <v>1202</v>
      </c>
      <c r="I1201" s="178">
        <f t="shared" si="700"/>
        <v>0.15091023226616446</v>
      </c>
      <c r="J1201" s="2"/>
      <c r="K1201" s="2">
        <f t="shared" si="701"/>
        <v>0.41242937853107342</v>
      </c>
      <c r="L1201" s="2">
        <f t="shared" si="702"/>
        <v>0</v>
      </c>
      <c r="M1201" s="2">
        <f t="shared" si="703"/>
        <v>0.56333961079723793</v>
      </c>
      <c r="N1201" s="2">
        <f t="shared" si="704"/>
        <v>0</v>
      </c>
      <c r="O1201" s="2">
        <f t="shared" si="705"/>
        <v>2.4231010671688646E-2</v>
      </c>
      <c r="P1201" s="1">
        <v>3285</v>
      </c>
      <c r="R1201" s="1">
        <v>4487</v>
      </c>
      <c r="X1201" s="1">
        <v>193</v>
      </c>
      <c r="AI1201" s="7">
        <f t="shared" si="706"/>
        <v>0</v>
      </c>
      <c r="AJ1201" s="7">
        <f t="shared" si="707"/>
        <v>0</v>
      </c>
      <c r="AK1201" s="7">
        <f t="shared" si="708"/>
        <v>0</v>
      </c>
      <c r="AL1201" s="7">
        <f t="shared" si="709"/>
        <v>0</v>
      </c>
      <c r="AM1201" s="2">
        <f t="shared" si="710"/>
        <v>0</v>
      </c>
      <c r="AN1201" s="2">
        <f t="shared" si="711"/>
        <v>0</v>
      </c>
      <c r="AO1201" s="2">
        <f t="shared" si="712"/>
        <v>0</v>
      </c>
      <c r="AP1201" s="2">
        <f t="shared" si="713"/>
        <v>0</v>
      </c>
      <c r="AR1201" t="str">
        <f t="shared" si="714"/>
        <v>Flathead</v>
      </c>
      <c r="AS1201" t="s">
        <v>3087</v>
      </c>
      <c r="AT1201" s="182">
        <v>1</v>
      </c>
      <c r="AU1201" s="220" t="s">
        <v>3567</v>
      </c>
      <c r="AV1201" s="98">
        <v>30</v>
      </c>
      <c r="AW1201" s="100">
        <v>29</v>
      </c>
      <c r="AX1201" s="106">
        <f t="shared" si="715"/>
        <v>30029</v>
      </c>
      <c r="AZ1201" s="7" t="s">
        <v>2975</v>
      </c>
      <c r="BA1201" t="s">
        <v>3208</v>
      </c>
    </row>
    <row r="1202" spans="1:53" hidden="1" outlineLevel="1">
      <c r="A1202" t="s">
        <v>1791</v>
      </c>
      <c r="B1202" t="s">
        <v>3087</v>
      </c>
      <c r="C1202" s="1">
        <f t="shared" si="698"/>
        <v>14838</v>
      </c>
      <c r="D1202" s="7">
        <f>IF(P1202&gt;0,RANK(P1202,(P1202:R1202,S1202:AG1202)),0)</f>
        <v>2</v>
      </c>
      <c r="E1202" s="7">
        <f>IF(Q1202&gt;0,RANK(Q1202,(P1202:R1202,S1202:AG1202)),0)</f>
        <v>0</v>
      </c>
      <c r="F1202" s="7">
        <f>IF(R1202&gt;0,RANK(R1202,(P1202:R1202,S1202:AG1202)),0)</f>
        <v>1</v>
      </c>
      <c r="G1202" s="7">
        <f>IF(S1202&gt;0,RANK(S1202,(P1202:R1202,S1202:AG1202)),0)</f>
        <v>0</v>
      </c>
      <c r="H1202" s="49">
        <f t="shared" si="699"/>
        <v>2541</v>
      </c>
      <c r="I1202" s="178">
        <f t="shared" si="700"/>
        <v>0.17124949454104327</v>
      </c>
      <c r="J1202" s="2"/>
      <c r="K1202" s="2">
        <f t="shared" si="701"/>
        <v>0.40450195444129938</v>
      </c>
      <c r="L1202" s="2">
        <f t="shared" si="702"/>
        <v>0</v>
      </c>
      <c r="M1202" s="2">
        <f t="shared" si="703"/>
        <v>0.57575144898234265</v>
      </c>
      <c r="N1202" s="2">
        <f t="shared" si="704"/>
        <v>0</v>
      </c>
      <c r="O1202" s="2">
        <f t="shared" si="705"/>
        <v>1.9746596576358022E-2</v>
      </c>
      <c r="P1202" s="1">
        <v>6002</v>
      </c>
      <c r="R1202" s="1">
        <v>8543</v>
      </c>
      <c r="X1202" s="1">
        <v>293</v>
      </c>
      <c r="AI1202" s="7">
        <f t="shared" si="706"/>
        <v>0</v>
      </c>
      <c r="AJ1202" s="7">
        <f t="shared" si="707"/>
        <v>0</v>
      </c>
      <c r="AK1202" s="7">
        <f t="shared" si="708"/>
        <v>0</v>
      </c>
      <c r="AL1202" s="7">
        <f t="shared" si="709"/>
        <v>0</v>
      </c>
      <c r="AM1202" s="2">
        <f t="shared" si="710"/>
        <v>0</v>
      </c>
      <c r="AN1202" s="2">
        <f t="shared" si="711"/>
        <v>0</v>
      </c>
      <c r="AO1202" s="2">
        <f t="shared" si="712"/>
        <v>0</v>
      </c>
      <c r="AP1202" s="2">
        <f t="shared" si="713"/>
        <v>0</v>
      </c>
      <c r="AR1202" t="str">
        <f t="shared" si="714"/>
        <v>Gallatin</v>
      </c>
      <c r="AS1202" t="s">
        <v>3087</v>
      </c>
      <c r="AT1202" s="182">
        <v>1</v>
      </c>
      <c r="AU1202" s="220" t="s">
        <v>3598</v>
      </c>
      <c r="AV1202" s="98">
        <v>30</v>
      </c>
      <c r="AW1202" s="100">
        <v>31</v>
      </c>
      <c r="AX1202" s="106">
        <f t="shared" si="715"/>
        <v>30031</v>
      </c>
      <c r="AZ1202" s="7" t="s">
        <v>2975</v>
      </c>
      <c r="BA1202" t="s">
        <v>3208</v>
      </c>
    </row>
    <row r="1203" spans="1:53" hidden="1" outlineLevel="1">
      <c r="A1203" t="s">
        <v>2097</v>
      </c>
      <c r="B1203" t="s">
        <v>3087</v>
      </c>
      <c r="C1203" s="1">
        <f t="shared" si="698"/>
        <v>34</v>
      </c>
      <c r="D1203" s="7">
        <f>IF(P1203&gt;0,RANK(P1203,(P1203:R1203,S1203:AG1203)),0)</f>
        <v>2</v>
      </c>
      <c r="E1203" s="7">
        <f>IF(Q1203&gt;0,RANK(Q1203,(P1203:R1203,S1203:AG1203)),0)</f>
        <v>0</v>
      </c>
      <c r="F1203" s="7">
        <f>IF(R1203&gt;0,RANK(R1203,(P1203:R1203,S1203:AG1203)),0)</f>
        <v>1</v>
      </c>
      <c r="G1203" s="7">
        <f>IF(S1203&gt;0,RANK(S1203,(P1203:R1203,S1203:AG1203)),0)</f>
        <v>0</v>
      </c>
      <c r="H1203" s="49">
        <f t="shared" si="699"/>
        <v>8</v>
      </c>
      <c r="I1203" s="178">
        <f t="shared" si="700"/>
        <v>0.23529411764705882</v>
      </c>
      <c r="J1203" s="2"/>
      <c r="K1203" s="2">
        <f t="shared" si="701"/>
        <v>0.26470588235294118</v>
      </c>
      <c r="L1203" s="2">
        <f t="shared" si="702"/>
        <v>0</v>
      </c>
      <c r="M1203" s="2">
        <f t="shared" si="703"/>
        <v>0.5</v>
      </c>
      <c r="N1203" s="2">
        <f t="shared" si="704"/>
        <v>0</v>
      </c>
      <c r="O1203" s="2">
        <f t="shared" si="705"/>
        <v>0.23529411764705888</v>
      </c>
      <c r="P1203" s="1">
        <v>9</v>
      </c>
      <c r="R1203" s="1">
        <v>17</v>
      </c>
      <c r="X1203" s="1">
        <v>8</v>
      </c>
      <c r="AI1203" s="7">
        <f t="shared" si="706"/>
        <v>0</v>
      </c>
      <c r="AJ1203" s="7">
        <f t="shared" si="707"/>
        <v>0</v>
      </c>
      <c r="AK1203" s="7">
        <f t="shared" si="708"/>
        <v>0</v>
      </c>
      <c r="AL1203" s="7">
        <f t="shared" si="709"/>
        <v>0</v>
      </c>
      <c r="AM1203" s="2">
        <f t="shared" si="710"/>
        <v>0</v>
      </c>
      <c r="AN1203" s="2">
        <f t="shared" si="711"/>
        <v>0</v>
      </c>
      <c r="AO1203" s="2">
        <f t="shared" si="712"/>
        <v>0</v>
      </c>
      <c r="AP1203" s="2">
        <f t="shared" si="713"/>
        <v>0</v>
      </c>
      <c r="AR1203" t="str">
        <f t="shared" si="714"/>
        <v>Garfield</v>
      </c>
      <c r="AS1203" t="s">
        <v>3087</v>
      </c>
      <c r="AT1203" s="182">
        <v>1</v>
      </c>
      <c r="AU1203" s="220" t="s">
        <v>3598</v>
      </c>
      <c r="AV1203" s="98">
        <v>30</v>
      </c>
      <c r="AW1203" s="100">
        <v>33</v>
      </c>
      <c r="AX1203" s="106">
        <f t="shared" si="715"/>
        <v>30033</v>
      </c>
      <c r="AZ1203" s="7" t="s">
        <v>2975</v>
      </c>
      <c r="BA1203" t="s">
        <v>3208</v>
      </c>
    </row>
    <row r="1204" spans="1:53" hidden="1" outlineLevel="1">
      <c r="A1204" t="s">
        <v>2989</v>
      </c>
      <c r="B1204" t="s">
        <v>3087</v>
      </c>
      <c r="C1204" s="1">
        <f t="shared" si="698"/>
        <v>2265</v>
      </c>
      <c r="D1204" s="7">
        <f>IF(P1204&gt;0,RANK(P1204,(P1204:R1204,S1204:AG1204)),0)</f>
        <v>2</v>
      </c>
      <c r="E1204" s="7">
        <f>IF(Q1204&gt;0,RANK(Q1204,(P1204:R1204,S1204:AG1204)),0)</f>
        <v>0</v>
      </c>
      <c r="F1204" s="7">
        <f>IF(R1204&gt;0,RANK(R1204,(P1204:R1204,S1204:AG1204)),0)</f>
        <v>1</v>
      </c>
      <c r="G1204" s="7">
        <f>IF(S1204&gt;0,RANK(S1204,(P1204:R1204,S1204:AG1204)),0)</f>
        <v>0</v>
      </c>
      <c r="H1204" s="49">
        <f t="shared" si="699"/>
        <v>164</v>
      </c>
      <c r="I1204" s="178">
        <f t="shared" si="700"/>
        <v>7.2406181015452542E-2</v>
      </c>
      <c r="J1204" s="2"/>
      <c r="K1204" s="2">
        <f t="shared" si="701"/>
        <v>0.43090507726269317</v>
      </c>
      <c r="L1204" s="2">
        <f t="shared" si="702"/>
        <v>0</v>
      </c>
      <c r="M1204" s="2">
        <f t="shared" si="703"/>
        <v>0.50331125827814571</v>
      </c>
      <c r="N1204" s="2">
        <f t="shared" si="704"/>
        <v>0</v>
      </c>
      <c r="O1204" s="2">
        <f t="shared" si="705"/>
        <v>6.5783664459161062E-2</v>
      </c>
      <c r="P1204" s="1">
        <v>976</v>
      </c>
      <c r="R1204" s="1">
        <v>1140</v>
      </c>
      <c r="X1204" s="1">
        <v>149</v>
      </c>
      <c r="AI1204" s="7">
        <f t="shared" si="706"/>
        <v>0</v>
      </c>
      <c r="AJ1204" s="7">
        <f t="shared" si="707"/>
        <v>0</v>
      </c>
      <c r="AK1204" s="7">
        <f t="shared" si="708"/>
        <v>0</v>
      </c>
      <c r="AL1204" s="7">
        <f t="shared" si="709"/>
        <v>0</v>
      </c>
      <c r="AM1204" s="2">
        <f t="shared" si="710"/>
        <v>0</v>
      </c>
      <c r="AN1204" s="2">
        <f t="shared" si="711"/>
        <v>0</v>
      </c>
      <c r="AO1204" s="2">
        <f t="shared" si="712"/>
        <v>0</v>
      </c>
      <c r="AP1204" s="2">
        <f t="shared" si="713"/>
        <v>0</v>
      </c>
      <c r="AR1204" t="str">
        <f t="shared" si="714"/>
        <v>Glacier</v>
      </c>
      <c r="AS1204" t="s">
        <v>3087</v>
      </c>
      <c r="AT1204" s="182">
        <v>1</v>
      </c>
      <c r="AU1204" s="220" t="s">
        <v>3567</v>
      </c>
      <c r="AV1204" s="98">
        <v>30</v>
      </c>
      <c r="AW1204" s="100">
        <v>35</v>
      </c>
      <c r="AX1204" s="106">
        <f t="shared" si="715"/>
        <v>30035</v>
      </c>
      <c r="AZ1204" s="7" t="s">
        <v>2975</v>
      </c>
      <c r="BA1204" t="s">
        <v>3208</v>
      </c>
    </row>
    <row r="1205" spans="1:53" hidden="1" outlineLevel="1">
      <c r="A1205" t="s">
        <v>1438</v>
      </c>
      <c r="B1205" t="s">
        <v>3087</v>
      </c>
      <c r="C1205" s="1">
        <f t="shared" si="698"/>
        <v>60</v>
      </c>
      <c r="D1205" s="7">
        <f>IF(P1205&gt;0,RANK(P1205,(P1205:R1205,S1205:AG1205)),0)</f>
        <v>2</v>
      </c>
      <c r="E1205" s="7">
        <f>IF(Q1205&gt;0,RANK(Q1205,(P1205:R1205,S1205:AG1205)),0)</f>
        <v>0</v>
      </c>
      <c r="F1205" s="7">
        <f>IF(R1205&gt;0,RANK(R1205,(P1205:R1205,S1205:AG1205)),0)</f>
        <v>1</v>
      </c>
      <c r="G1205" s="7">
        <f>IF(S1205&gt;0,RANK(S1205,(P1205:R1205,S1205:AG1205)),0)</f>
        <v>0</v>
      </c>
      <c r="H1205" s="49">
        <f t="shared" si="699"/>
        <v>2</v>
      </c>
      <c r="I1205" s="178">
        <f t="shared" si="700"/>
        <v>3.3333333333333333E-2</v>
      </c>
      <c r="J1205" s="2"/>
      <c r="K1205" s="2">
        <f t="shared" si="701"/>
        <v>0.45</v>
      </c>
      <c r="L1205" s="2">
        <f t="shared" si="702"/>
        <v>0</v>
      </c>
      <c r="M1205" s="2">
        <f t="shared" si="703"/>
        <v>0.48333333333333334</v>
      </c>
      <c r="N1205" s="2">
        <f t="shared" si="704"/>
        <v>0</v>
      </c>
      <c r="O1205" s="2">
        <f t="shared" si="705"/>
        <v>6.6666666666666707E-2</v>
      </c>
      <c r="P1205" s="1">
        <v>27</v>
      </c>
      <c r="R1205" s="1">
        <v>29</v>
      </c>
      <c r="X1205" s="1">
        <v>4</v>
      </c>
      <c r="AI1205" s="7">
        <f t="shared" si="706"/>
        <v>0</v>
      </c>
      <c r="AJ1205" s="7">
        <f t="shared" si="707"/>
        <v>0</v>
      </c>
      <c r="AK1205" s="7">
        <f t="shared" si="708"/>
        <v>0</v>
      </c>
      <c r="AL1205" s="7">
        <f t="shared" si="709"/>
        <v>0</v>
      </c>
      <c r="AM1205" s="2">
        <f t="shared" si="710"/>
        <v>0</v>
      </c>
      <c r="AN1205" s="2">
        <f t="shared" si="711"/>
        <v>0</v>
      </c>
      <c r="AO1205" s="2">
        <f t="shared" si="712"/>
        <v>0</v>
      </c>
      <c r="AP1205" s="2">
        <f t="shared" si="713"/>
        <v>0</v>
      </c>
      <c r="AR1205" t="str">
        <f t="shared" si="714"/>
        <v>Golden Valley</v>
      </c>
      <c r="AS1205" t="s">
        <v>3087</v>
      </c>
      <c r="AT1205" s="182">
        <v>1</v>
      </c>
      <c r="AU1205" s="220" t="s">
        <v>3598</v>
      </c>
      <c r="AV1205" s="98">
        <v>30</v>
      </c>
      <c r="AW1205" s="100">
        <v>37</v>
      </c>
      <c r="AX1205" s="106">
        <f t="shared" si="715"/>
        <v>30037</v>
      </c>
      <c r="AZ1205" s="7" t="s">
        <v>2975</v>
      </c>
      <c r="BA1205" t="s">
        <v>3208</v>
      </c>
    </row>
    <row r="1206" spans="1:53" hidden="1" outlineLevel="1">
      <c r="A1206" t="s">
        <v>493</v>
      </c>
      <c r="B1206" t="s">
        <v>3087</v>
      </c>
      <c r="C1206" s="1">
        <f t="shared" si="698"/>
        <v>368</v>
      </c>
      <c r="D1206" s="7">
        <f>IF(P1206&gt;0,RANK(P1206,(P1206:R1206,S1206:AG1206)),0)</f>
        <v>2</v>
      </c>
      <c r="E1206" s="7">
        <f>IF(Q1206&gt;0,RANK(Q1206,(P1206:R1206,S1206:AG1206)),0)</f>
        <v>0</v>
      </c>
      <c r="F1206" s="7">
        <f>IF(R1206&gt;0,RANK(R1206,(P1206:R1206,S1206:AG1206)),0)</f>
        <v>1</v>
      </c>
      <c r="G1206" s="7">
        <f>IF(S1206&gt;0,RANK(S1206,(P1206:R1206,S1206:AG1206)),0)</f>
        <v>0</v>
      </c>
      <c r="H1206" s="49">
        <f t="shared" si="699"/>
        <v>78</v>
      </c>
      <c r="I1206" s="178">
        <f t="shared" si="700"/>
        <v>0.21195652173913043</v>
      </c>
      <c r="J1206" s="2"/>
      <c r="K1206" s="2">
        <f t="shared" si="701"/>
        <v>0.375</v>
      </c>
      <c r="L1206" s="2">
        <f t="shared" si="702"/>
        <v>0</v>
      </c>
      <c r="M1206" s="2">
        <f t="shared" si="703"/>
        <v>0.58695652173913049</v>
      </c>
      <c r="N1206" s="2">
        <f t="shared" si="704"/>
        <v>0</v>
      </c>
      <c r="O1206" s="2">
        <f t="shared" si="705"/>
        <v>3.8043478260869512E-2</v>
      </c>
      <c r="P1206" s="1">
        <v>138</v>
      </c>
      <c r="R1206" s="1">
        <v>216</v>
      </c>
      <c r="X1206" s="1">
        <v>14</v>
      </c>
      <c r="AI1206" s="7">
        <f t="shared" si="706"/>
        <v>0</v>
      </c>
      <c r="AJ1206" s="7">
        <f t="shared" si="707"/>
        <v>0</v>
      </c>
      <c r="AK1206" s="7">
        <f t="shared" si="708"/>
        <v>0</v>
      </c>
      <c r="AL1206" s="7">
        <f t="shared" si="709"/>
        <v>0</v>
      </c>
      <c r="AM1206" s="2">
        <f t="shared" si="710"/>
        <v>0</v>
      </c>
      <c r="AN1206" s="2">
        <f t="shared" si="711"/>
        <v>0</v>
      </c>
      <c r="AO1206" s="2">
        <f t="shared" si="712"/>
        <v>0</v>
      </c>
      <c r="AP1206" s="2">
        <f t="shared" si="713"/>
        <v>0</v>
      </c>
      <c r="AR1206" t="str">
        <f t="shared" si="714"/>
        <v>Granite</v>
      </c>
      <c r="AS1206" t="s">
        <v>3087</v>
      </c>
      <c r="AT1206" s="182">
        <v>1</v>
      </c>
      <c r="AU1206" s="220" t="s">
        <v>3567</v>
      </c>
      <c r="AV1206" s="98">
        <v>30</v>
      </c>
      <c r="AW1206" s="100">
        <v>39</v>
      </c>
      <c r="AX1206" s="106">
        <f t="shared" si="715"/>
        <v>30039</v>
      </c>
      <c r="AZ1206" s="7" t="s">
        <v>2975</v>
      </c>
      <c r="BA1206" t="s">
        <v>3208</v>
      </c>
    </row>
    <row r="1207" spans="1:53" hidden="1" outlineLevel="1">
      <c r="A1207" t="s">
        <v>1195</v>
      </c>
      <c r="B1207" t="s">
        <v>3087</v>
      </c>
      <c r="C1207" s="1">
        <f t="shared" si="698"/>
        <v>1884</v>
      </c>
      <c r="D1207" s="7">
        <f>IF(P1207&gt;0,RANK(P1207,(P1207:R1207,S1207:AG1207)),0)</f>
        <v>2</v>
      </c>
      <c r="E1207" s="7">
        <f>IF(Q1207&gt;0,RANK(Q1207,(P1207:R1207,S1207:AG1207)),0)</f>
        <v>0</v>
      </c>
      <c r="F1207" s="7">
        <f>IF(R1207&gt;0,RANK(R1207,(P1207:R1207,S1207:AG1207)),0)</f>
        <v>1</v>
      </c>
      <c r="G1207" s="7">
        <f>IF(S1207&gt;0,RANK(S1207,(P1207:R1207,S1207:AG1207)),0)</f>
        <v>0</v>
      </c>
      <c r="H1207" s="49">
        <f t="shared" si="699"/>
        <v>8</v>
      </c>
      <c r="I1207" s="178">
        <f t="shared" si="700"/>
        <v>4.246284501061571E-3</v>
      </c>
      <c r="J1207" s="2"/>
      <c r="K1207" s="2">
        <f t="shared" si="701"/>
        <v>0.46072186836518048</v>
      </c>
      <c r="L1207" s="2">
        <f t="shared" si="702"/>
        <v>0</v>
      </c>
      <c r="M1207" s="2">
        <f t="shared" si="703"/>
        <v>0.46496815286624205</v>
      </c>
      <c r="N1207" s="2">
        <f t="shared" si="704"/>
        <v>0</v>
      </c>
      <c r="O1207" s="2">
        <f t="shared" si="705"/>
        <v>7.4309978768577478E-2</v>
      </c>
      <c r="P1207" s="1">
        <v>868</v>
      </c>
      <c r="R1207" s="1">
        <v>876</v>
      </c>
      <c r="X1207" s="1">
        <v>140</v>
      </c>
      <c r="AI1207" s="7">
        <f t="shared" si="706"/>
        <v>0</v>
      </c>
      <c r="AJ1207" s="7">
        <f t="shared" si="707"/>
        <v>0</v>
      </c>
      <c r="AK1207" s="7">
        <f t="shared" si="708"/>
        <v>0</v>
      </c>
      <c r="AL1207" s="7">
        <f t="shared" si="709"/>
        <v>0</v>
      </c>
      <c r="AM1207" s="2">
        <f t="shared" si="710"/>
        <v>0</v>
      </c>
      <c r="AN1207" s="2">
        <f t="shared" si="711"/>
        <v>0</v>
      </c>
      <c r="AO1207" s="2">
        <f t="shared" si="712"/>
        <v>0</v>
      </c>
      <c r="AP1207" s="2">
        <f t="shared" si="713"/>
        <v>0</v>
      </c>
      <c r="AR1207" t="str">
        <f t="shared" si="714"/>
        <v>Hill</v>
      </c>
      <c r="AS1207" t="s">
        <v>3087</v>
      </c>
      <c r="AT1207" s="182">
        <v>1</v>
      </c>
      <c r="AU1207" s="220" t="s">
        <v>3598</v>
      </c>
      <c r="AV1207" s="98">
        <v>30</v>
      </c>
      <c r="AW1207" s="100">
        <v>41</v>
      </c>
      <c r="AX1207" s="106">
        <f t="shared" si="715"/>
        <v>30041</v>
      </c>
      <c r="AZ1207" s="7" t="s">
        <v>2975</v>
      </c>
      <c r="BA1207" t="s">
        <v>3208</v>
      </c>
    </row>
    <row r="1208" spans="1:53" hidden="1" outlineLevel="1">
      <c r="A1208" t="s">
        <v>2481</v>
      </c>
      <c r="B1208" t="s">
        <v>3087</v>
      </c>
      <c r="C1208" s="1">
        <f t="shared" si="698"/>
        <v>1571</v>
      </c>
      <c r="D1208" s="7">
        <f>IF(P1208&gt;0,RANK(P1208,(P1208:R1208,S1208:AG1208)),0)</f>
        <v>2</v>
      </c>
      <c r="E1208" s="7">
        <f>IF(Q1208&gt;0,RANK(Q1208,(P1208:R1208,S1208:AG1208)),0)</f>
        <v>0</v>
      </c>
      <c r="F1208" s="7">
        <f>IF(R1208&gt;0,RANK(R1208,(P1208:R1208,S1208:AG1208)),0)</f>
        <v>1</v>
      </c>
      <c r="G1208" s="7">
        <f>IF(S1208&gt;0,RANK(S1208,(P1208:R1208,S1208:AG1208)),0)</f>
        <v>0</v>
      </c>
      <c r="H1208" s="49">
        <f t="shared" si="699"/>
        <v>72</v>
      </c>
      <c r="I1208" s="178">
        <f t="shared" si="700"/>
        <v>4.5830681094844047E-2</v>
      </c>
      <c r="J1208" s="2"/>
      <c r="K1208" s="2">
        <f t="shared" si="701"/>
        <v>0.45576066199872695</v>
      </c>
      <c r="L1208" s="2">
        <f t="shared" si="702"/>
        <v>0</v>
      </c>
      <c r="M1208" s="2">
        <f t="shared" si="703"/>
        <v>0.50159134309357101</v>
      </c>
      <c r="N1208" s="2">
        <f t="shared" si="704"/>
        <v>0</v>
      </c>
      <c r="O1208" s="2">
        <f t="shared" si="705"/>
        <v>4.2647994907702103E-2</v>
      </c>
      <c r="P1208" s="1">
        <v>716</v>
      </c>
      <c r="R1208" s="1">
        <v>788</v>
      </c>
      <c r="X1208" s="1">
        <v>67</v>
      </c>
      <c r="AI1208" s="7">
        <f t="shared" si="706"/>
        <v>0</v>
      </c>
      <c r="AJ1208" s="7">
        <f t="shared" si="707"/>
        <v>0</v>
      </c>
      <c r="AK1208" s="7">
        <f t="shared" si="708"/>
        <v>0</v>
      </c>
      <c r="AL1208" s="7">
        <f t="shared" si="709"/>
        <v>0</v>
      </c>
      <c r="AM1208" s="2">
        <f t="shared" si="710"/>
        <v>0</v>
      </c>
      <c r="AN1208" s="2">
        <f t="shared" si="711"/>
        <v>0</v>
      </c>
      <c r="AO1208" s="2">
        <f t="shared" si="712"/>
        <v>0</v>
      </c>
      <c r="AP1208" s="2">
        <f t="shared" si="713"/>
        <v>0</v>
      </c>
      <c r="AR1208" t="str">
        <f t="shared" si="714"/>
        <v>Jefferson</v>
      </c>
      <c r="AS1208" t="s">
        <v>3087</v>
      </c>
      <c r="AT1208" s="182">
        <v>1</v>
      </c>
      <c r="AU1208" s="220" t="s">
        <v>3567</v>
      </c>
      <c r="AV1208" s="98">
        <v>30</v>
      </c>
      <c r="AW1208" s="100">
        <v>43</v>
      </c>
      <c r="AX1208" s="106">
        <f t="shared" si="715"/>
        <v>30043</v>
      </c>
      <c r="AZ1208" s="7" t="s">
        <v>2975</v>
      </c>
      <c r="BA1208" t="s">
        <v>3208</v>
      </c>
    </row>
    <row r="1209" spans="1:53" hidden="1" outlineLevel="1">
      <c r="A1209" t="s">
        <v>79</v>
      </c>
      <c r="B1209" t="s">
        <v>3087</v>
      </c>
      <c r="C1209" s="1">
        <f t="shared" si="698"/>
        <v>154</v>
      </c>
      <c r="D1209" s="7">
        <f>IF(P1209&gt;0,RANK(P1209,(P1209:R1209,S1209:AG1209)),0)</f>
        <v>1</v>
      </c>
      <c r="E1209" s="7">
        <f>IF(Q1209&gt;0,RANK(Q1209,(P1209:R1209,S1209:AG1209)),0)</f>
        <v>0</v>
      </c>
      <c r="F1209" s="7">
        <f>IF(R1209&gt;0,RANK(R1209,(P1209:R1209,S1209:AG1209)),0)</f>
        <v>1</v>
      </c>
      <c r="G1209" s="7">
        <f>IF(S1209&gt;0,RANK(S1209,(P1209:R1209,S1209:AG1209)),0)</f>
        <v>0</v>
      </c>
      <c r="H1209" s="49">
        <f t="shared" si="699"/>
        <v>0</v>
      </c>
      <c r="I1209" s="178">
        <f t="shared" si="700"/>
        <v>0</v>
      </c>
      <c r="J1209" s="2"/>
      <c r="K1209" s="2">
        <f t="shared" si="701"/>
        <v>0.44805194805194803</v>
      </c>
      <c r="L1209" s="2">
        <f t="shared" si="702"/>
        <v>0</v>
      </c>
      <c r="M1209" s="2">
        <f t="shared" si="703"/>
        <v>0.44805194805194803</v>
      </c>
      <c r="N1209" s="2">
        <f t="shared" si="704"/>
        <v>0</v>
      </c>
      <c r="O1209" s="2">
        <f t="shared" si="705"/>
        <v>0.10389610389610393</v>
      </c>
      <c r="P1209" s="1">
        <v>69</v>
      </c>
      <c r="R1209" s="1">
        <v>69</v>
      </c>
      <c r="X1209" s="1">
        <v>16</v>
      </c>
      <c r="AI1209" s="7">
        <f t="shared" si="706"/>
        <v>0</v>
      </c>
      <c r="AJ1209" s="7">
        <f t="shared" si="707"/>
        <v>0</v>
      </c>
      <c r="AK1209" s="7">
        <f t="shared" si="708"/>
        <v>0</v>
      </c>
      <c r="AL1209" s="7">
        <f t="shared" si="709"/>
        <v>0</v>
      </c>
      <c r="AM1209" s="2">
        <f t="shared" si="710"/>
        <v>0</v>
      </c>
      <c r="AN1209" s="2">
        <f t="shared" si="711"/>
        <v>0</v>
      </c>
      <c r="AO1209" s="2">
        <f t="shared" si="712"/>
        <v>0</v>
      </c>
      <c r="AP1209" s="2">
        <f t="shared" si="713"/>
        <v>0</v>
      </c>
      <c r="AR1209" t="str">
        <f t="shared" si="714"/>
        <v>Judith Basin</v>
      </c>
      <c r="AS1209" t="s">
        <v>3087</v>
      </c>
      <c r="AT1209" s="182">
        <v>1</v>
      </c>
      <c r="AU1209" s="220" t="s">
        <v>3598</v>
      </c>
      <c r="AV1209" s="98">
        <v>30</v>
      </c>
      <c r="AW1209" s="100">
        <v>45</v>
      </c>
      <c r="AX1209" s="106">
        <f t="shared" si="715"/>
        <v>30045</v>
      </c>
      <c r="AZ1209" s="7" t="s">
        <v>2975</v>
      </c>
      <c r="BA1209" t="s">
        <v>3208</v>
      </c>
    </row>
    <row r="1210" spans="1:53" hidden="1" outlineLevel="1">
      <c r="A1210" t="s">
        <v>2418</v>
      </c>
      <c r="B1210" t="s">
        <v>3087</v>
      </c>
      <c r="C1210" s="1">
        <f t="shared" si="698"/>
        <v>3055</v>
      </c>
      <c r="D1210" s="7">
        <f>IF(P1210&gt;0,RANK(P1210,(P1210:R1210,S1210:AG1210)),0)</f>
        <v>2</v>
      </c>
      <c r="E1210" s="7">
        <f>IF(Q1210&gt;0,RANK(Q1210,(P1210:R1210,S1210:AG1210)),0)</f>
        <v>0</v>
      </c>
      <c r="F1210" s="7">
        <f>IF(R1210&gt;0,RANK(R1210,(P1210:R1210,S1210:AG1210)),0)</f>
        <v>1</v>
      </c>
      <c r="G1210" s="7">
        <f>IF(S1210&gt;0,RANK(S1210,(P1210:R1210,S1210:AG1210)),0)</f>
        <v>0</v>
      </c>
      <c r="H1210" s="49">
        <f t="shared" si="699"/>
        <v>279</v>
      </c>
      <c r="I1210" s="178">
        <f t="shared" si="700"/>
        <v>9.1325695581014735E-2</v>
      </c>
      <c r="J1210" s="2"/>
      <c r="K1210" s="2">
        <f t="shared" si="701"/>
        <v>0.44189852700491</v>
      </c>
      <c r="L1210" s="2">
        <f t="shared" si="702"/>
        <v>0</v>
      </c>
      <c r="M1210" s="2">
        <f t="shared" si="703"/>
        <v>0.53322422258592472</v>
      </c>
      <c r="N1210" s="2">
        <f t="shared" si="704"/>
        <v>0</v>
      </c>
      <c r="O1210" s="2">
        <f t="shared" si="705"/>
        <v>2.4877250409165219E-2</v>
      </c>
      <c r="P1210" s="1">
        <v>1350</v>
      </c>
      <c r="R1210" s="1">
        <v>1629</v>
      </c>
      <c r="X1210" s="1">
        <v>76</v>
      </c>
      <c r="AI1210" s="7">
        <f t="shared" si="706"/>
        <v>0</v>
      </c>
      <c r="AJ1210" s="7">
        <f t="shared" si="707"/>
        <v>0</v>
      </c>
      <c r="AK1210" s="7">
        <f t="shared" si="708"/>
        <v>0</v>
      </c>
      <c r="AL1210" s="7">
        <f t="shared" si="709"/>
        <v>0</v>
      </c>
      <c r="AM1210" s="2">
        <f t="shared" si="710"/>
        <v>0</v>
      </c>
      <c r="AN1210" s="2">
        <f t="shared" si="711"/>
        <v>0</v>
      </c>
      <c r="AO1210" s="2">
        <f t="shared" si="712"/>
        <v>0</v>
      </c>
      <c r="AP1210" s="2">
        <f t="shared" si="713"/>
        <v>0</v>
      </c>
      <c r="AR1210" t="str">
        <f t="shared" si="714"/>
        <v>Lake</v>
      </c>
      <c r="AS1210" t="s">
        <v>3087</v>
      </c>
      <c r="AT1210" s="182">
        <v>1</v>
      </c>
      <c r="AU1210" s="220" t="s">
        <v>3567</v>
      </c>
      <c r="AV1210" s="98">
        <v>30</v>
      </c>
      <c r="AW1210" s="100">
        <v>47</v>
      </c>
      <c r="AX1210" s="106">
        <f t="shared" si="715"/>
        <v>30047</v>
      </c>
      <c r="AZ1210" s="7" t="s">
        <v>2975</v>
      </c>
      <c r="BA1210" t="s">
        <v>3208</v>
      </c>
    </row>
    <row r="1211" spans="1:53" hidden="1" outlineLevel="1">
      <c r="A1211" t="s">
        <v>1797</v>
      </c>
      <c r="B1211" t="s">
        <v>3087</v>
      </c>
      <c r="C1211" s="1">
        <f t="shared" si="698"/>
        <v>11495</v>
      </c>
      <c r="D1211" s="7">
        <f>IF(P1211&gt;0,RANK(P1211,(P1211:R1211,S1211:AG1211)),0)</f>
        <v>2</v>
      </c>
      <c r="E1211" s="7">
        <f>IF(Q1211&gt;0,RANK(Q1211,(P1211:R1211,S1211:AG1211)),0)</f>
        <v>0</v>
      </c>
      <c r="F1211" s="7">
        <f>IF(R1211&gt;0,RANK(R1211,(P1211:R1211,S1211:AG1211)),0)</f>
        <v>1</v>
      </c>
      <c r="G1211" s="7">
        <f>IF(S1211&gt;0,RANK(S1211,(P1211:R1211,S1211:AG1211)),0)</f>
        <v>0</v>
      </c>
      <c r="H1211" s="49">
        <f t="shared" si="699"/>
        <v>167</v>
      </c>
      <c r="I1211" s="178">
        <f t="shared" si="700"/>
        <v>1.4528055676381036E-2</v>
      </c>
      <c r="J1211" s="2"/>
      <c r="K1211" s="2">
        <f t="shared" si="701"/>
        <v>0.4699434536755111</v>
      </c>
      <c r="L1211" s="2">
        <f t="shared" si="702"/>
        <v>0</v>
      </c>
      <c r="M1211" s="2">
        <f t="shared" si="703"/>
        <v>0.48447150935189215</v>
      </c>
      <c r="N1211" s="2">
        <f t="shared" si="704"/>
        <v>0</v>
      </c>
      <c r="O1211" s="2">
        <f t="shared" si="705"/>
        <v>4.5585036972596693E-2</v>
      </c>
      <c r="P1211" s="1">
        <v>5402</v>
      </c>
      <c r="R1211" s="1">
        <v>5569</v>
      </c>
      <c r="X1211" s="1">
        <v>524</v>
      </c>
      <c r="AI1211" s="7">
        <f t="shared" si="706"/>
        <v>0</v>
      </c>
      <c r="AJ1211" s="7">
        <f t="shared" si="707"/>
        <v>0</v>
      </c>
      <c r="AK1211" s="7">
        <f t="shared" si="708"/>
        <v>0</v>
      </c>
      <c r="AL1211" s="7">
        <f t="shared" si="709"/>
        <v>0</v>
      </c>
      <c r="AM1211" s="2">
        <f t="shared" si="710"/>
        <v>0</v>
      </c>
      <c r="AN1211" s="2">
        <f t="shared" si="711"/>
        <v>0</v>
      </c>
      <c r="AO1211" s="2">
        <f t="shared" si="712"/>
        <v>0</v>
      </c>
      <c r="AP1211" s="2">
        <f t="shared" si="713"/>
        <v>0</v>
      </c>
      <c r="AR1211" t="str">
        <f t="shared" si="714"/>
        <v>Lewis and Clark</v>
      </c>
      <c r="AS1211" t="s">
        <v>3087</v>
      </c>
      <c r="AT1211" s="182">
        <v>1</v>
      </c>
      <c r="AU1211" s="220" t="s">
        <v>3567</v>
      </c>
      <c r="AV1211" s="98">
        <v>30</v>
      </c>
      <c r="AW1211" s="100">
        <v>49</v>
      </c>
      <c r="AX1211" s="106">
        <f t="shared" si="715"/>
        <v>30049</v>
      </c>
      <c r="AZ1211" s="7" t="s">
        <v>2975</v>
      </c>
      <c r="BA1211" t="s">
        <v>3208</v>
      </c>
    </row>
    <row r="1212" spans="1:53" hidden="1" outlineLevel="1">
      <c r="A1212" t="s">
        <v>213</v>
      </c>
      <c r="B1212" t="s">
        <v>3087</v>
      </c>
      <c r="C1212" s="1">
        <f t="shared" si="698"/>
        <v>163</v>
      </c>
      <c r="D1212" s="7">
        <f>IF(P1212&gt;0,RANK(P1212,(P1212:R1212,S1212:AG1212)),0)</f>
        <v>1</v>
      </c>
      <c r="E1212" s="7">
        <f>IF(Q1212&gt;0,RANK(Q1212,(P1212:R1212,S1212:AG1212)),0)</f>
        <v>0</v>
      </c>
      <c r="F1212" s="7">
        <f>IF(R1212&gt;0,RANK(R1212,(P1212:R1212,S1212:AG1212)),0)</f>
        <v>2</v>
      </c>
      <c r="G1212" s="7">
        <f>IF(S1212&gt;0,RANK(S1212,(P1212:R1212,S1212:AG1212)),0)</f>
        <v>0</v>
      </c>
      <c r="H1212" s="49">
        <f t="shared" si="699"/>
        <v>4</v>
      </c>
      <c r="I1212" s="178">
        <f t="shared" si="700"/>
        <v>2.4539877300613498E-2</v>
      </c>
      <c r="J1212" s="2"/>
      <c r="K1212" s="2">
        <f t="shared" si="701"/>
        <v>0.4785276073619632</v>
      </c>
      <c r="L1212" s="2">
        <f t="shared" si="702"/>
        <v>0</v>
      </c>
      <c r="M1212" s="2">
        <f t="shared" si="703"/>
        <v>0.45398773006134968</v>
      </c>
      <c r="N1212" s="2">
        <f t="shared" si="704"/>
        <v>0</v>
      </c>
      <c r="O1212" s="2">
        <f t="shared" si="705"/>
        <v>6.7484662576687116E-2</v>
      </c>
      <c r="P1212" s="1">
        <v>78</v>
      </c>
      <c r="R1212" s="1">
        <v>74</v>
      </c>
      <c r="X1212" s="1">
        <v>11</v>
      </c>
      <c r="AI1212" s="7">
        <f t="shared" si="706"/>
        <v>0</v>
      </c>
      <c r="AJ1212" s="7">
        <f t="shared" si="707"/>
        <v>0</v>
      </c>
      <c r="AK1212" s="7">
        <f t="shared" si="708"/>
        <v>0</v>
      </c>
      <c r="AL1212" s="7">
        <f t="shared" si="709"/>
        <v>0</v>
      </c>
      <c r="AM1212" s="2">
        <f t="shared" si="710"/>
        <v>0</v>
      </c>
      <c r="AN1212" s="2">
        <f t="shared" si="711"/>
        <v>0</v>
      </c>
      <c r="AO1212" s="2">
        <f t="shared" si="712"/>
        <v>0</v>
      </c>
      <c r="AP1212" s="2">
        <f t="shared" si="713"/>
        <v>0</v>
      </c>
      <c r="AR1212" t="str">
        <f t="shared" si="714"/>
        <v>Liberty</v>
      </c>
      <c r="AS1212" t="s">
        <v>3087</v>
      </c>
      <c r="AT1212" s="182">
        <v>1</v>
      </c>
      <c r="AU1212" s="220" t="s">
        <v>3598</v>
      </c>
      <c r="AV1212" s="98">
        <v>30</v>
      </c>
      <c r="AW1212" s="100">
        <v>51</v>
      </c>
      <c r="AX1212" s="106">
        <f t="shared" si="715"/>
        <v>30051</v>
      </c>
      <c r="AZ1212" s="7" t="s">
        <v>2975</v>
      </c>
      <c r="BA1212" t="s">
        <v>3208</v>
      </c>
    </row>
    <row r="1213" spans="1:53" hidden="1" outlineLevel="1">
      <c r="A1213" t="s">
        <v>227</v>
      </c>
      <c r="B1213" t="s">
        <v>3087</v>
      </c>
      <c r="C1213" s="1">
        <f t="shared" si="698"/>
        <v>1581</v>
      </c>
      <c r="D1213" s="7">
        <f>IF(P1213&gt;0,RANK(P1213,(P1213:R1213,S1213:AG1213)),0)</f>
        <v>2</v>
      </c>
      <c r="E1213" s="7">
        <f>IF(Q1213&gt;0,RANK(Q1213,(P1213:R1213,S1213:AG1213)),0)</f>
        <v>0</v>
      </c>
      <c r="F1213" s="7">
        <f>IF(R1213&gt;0,RANK(R1213,(P1213:R1213,S1213:AG1213)),0)</f>
        <v>1</v>
      </c>
      <c r="G1213" s="7">
        <f>IF(S1213&gt;0,RANK(S1213,(P1213:R1213,S1213:AG1213)),0)</f>
        <v>0</v>
      </c>
      <c r="H1213" s="49">
        <f t="shared" si="699"/>
        <v>179</v>
      </c>
      <c r="I1213" s="178">
        <f t="shared" si="700"/>
        <v>0.11321948134092347</v>
      </c>
      <c r="J1213" s="2"/>
      <c r="K1213" s="2">
        <f t="shared" si="701"/>
        <v>0.42251739405439598</v>
      </c>
      <c r="L1213" s="2">
        <f t="shared" si="702"/>
        <v>0</v>
      </c>
      <c r="M1213" s="2">
        <f t="shared" si="703"/>
        <v>0.53573687539531945</v>
      </c>
      <c r="N1213" s="2">
        <f t="shared" si="704"/>
        <v>0</v>
      </c>
      <c r="O1213" s="2">
        <f t="shared" si="705"/>
        <v>4.1745730550284521E-2</v>
      </c>
      <c r="P1213" s="1">
        <v>668</v>
      </c>
      <c r="R1213" s="1">
        <v>847</v>
      </c>
      <c r="X1213" s="1">
        <v>66</v>
      </c>
      <c r="AI1213" s="7">
        <f t="shared" si="706"/>
        <v>0</v>
      </c>
      <c r="AJ1213" s="7">
        <f t="shared" si="707"/>
        <v>0</v>
      </c>
      <c r="AK1213" s="7">
        <f t="shared" si="708"/>
        <v>0</v>
      </c>
      <c r="AL1213" s="7">
        <f t="shared" si="709"/>
        <v>0</v>
      </c>
      <c r="AM1213" s="2">
        <f t="shared" si="710"/>
        <v>0</v>
      </c>
      <c r="AN1213" s="2">
        <f t="shared" si="711"/>
        <v>0</v>
      </c>
      <c r="AO1213" s="2">
        <f t="shared" si="712"/>
        <v>0</v>
      </c>
      <c r="AP1213" s="2">
        <f t="shared" si="713"/>
        <v>0</v>
      </c>
      <c r="AR1213" t="str">
        <f t="shared" si="714"/>
        <v>Lincoln</v>
      </c>
      <c r="AS1213" t="s">
        <v>3087</v>
      </c>
      <c r="AT1213" s="182">
        <v>1</v>
      </c>
      <c r="AU1213" s="220" t="s">
        <v>3567</v>
      </c>
      <c r="AV1213" s="98">
        <v>30</v>
      </c>
      <c r="AW1213" s="100">
        <v>53</v>
      </c>
      <c r="AX1213" s="106">
        <f t="shared" si="715"/>
        <v>30053</v>
      </c>
      <c r="AZ1213" s="7" t="s">
        <v>2975</v>
      </c>
      <c r="BA1213" t="s">
        <v>3208</v>
      </c>
    </row>
    <row r="1214" spans="1:53" hidden="1" outlineLevel="1">
      <c r="A1214" t="s">
        <v>1579</v>
      </c>
      <c r="B1214" t="s">
        <v>3087</v>
      </c>
      <c r="C1214" s="1">
        <f t="shared" si="698"/>
        <v>137</v>
      </c>
      <c r="D1214" s="7">
        <f>IF(P1214&gt;0,RANK(P1214,(P1214:R1214,S1214:AG1214)),0)</f>
        <v>1</v>
      </c>
      <c r="E1214" s="7">
        <f>IF(Q1214&gt;0,RANK(Q1214,(P1214:R1214,S1214:AG1214)),0)</f>
        <v>0</v>
      </c>
      <c r="F1214" s="7">
        <f>IF(R1214&gt;0,RANK(R1214,(P1214:R1214,S1214:AG1214)),0)</f>
        <v>2</v>
      </c>
      <c r="G1214" s="7">
        <f>IF(S1214&gt;0,RANK(S1214,(P1214:R1214,S1214:AG1214)),0)</f>
        <v>0</v>
      </c>
      <c r="H1214" s="49">
        <f t="shared" si="699"/>
        <v>7</v>
      </c>
      <c r="I1214" s="178">
        <f t="shared" si="700"/>
        <v>5.1094890510948905E-2</v>
      </c>
      <c r="J1214" s="2"/>
      <c r="K1214" s="2">
        <f t="shared" si="701"/>
        <v>0.47445255474452552</v>
      </c>
      <c r="L1214" s="2">
        <f t="shared" si="702"/>
        <v>0</v>
      </c>
      <c r="M1214" s="2">
        <f t="shared" si="703"/>
        <v>0.42335766423357662</v>
      </c>
      <c r="N1214" s="2">
        <f t="shared" si="704"/>
        <v>0</v>
      </c>
      <c r="O1214" s="2">
        <f t="shared" si="705"/>
        <v>0.10218978102189785</v>
      </c>
      <c r="P1214" s="1">
        <v>65</v>
      </c>
      <c r="R1214" s="1">
        <v>58</v>
      </c>
      <c r="X1214" s="1">
        <v>14</v>
      </c>
      <c r="AI1214" s="7">
        <f t="shared" si="706"/>
        <v>0</v>
      </c>
      <c r="AJ1214" s="7">
        <f t="shared" si="707"/>
        <v>0</v>
      </c>
      <c r="AK1214" s="7">
        <f t="shared" si="708"/>
        <v>0</v>
      </c>
      <c r="AL1214" s="7">
        <f t="shared" si="709"/>
        <v>0</v>
      </c>
      <c r="AM1214" s="2">
        <f t="shared" si="710"/>
        <v>0</v>
      </c>
      <c r="AN1214" s="2">
        <f t="shared" si="711"/>
        <v>0</v>
      </c>
      <c r="AO1214" s="2">
        <f t="shared" si="712"/>
        <v>0</v>
      </c>
      <c r="AP1214" s="2">
        <f t="shared" si="713"/>
        <v>0</v>
      </c>
      <c r="AR1214" t="str">
        <f t="shared" si="714"/>
        <v>McCone</v>
      </c>
      <c r="AS1214" t="s">
        <v>3087</v>
      </c>
      <c r="AT1214" s="182">
        <v>1</v>
      </c>
      <c r="AU1214" s="220" t="s">
        <v>3598</v>
      </c>
      <c r="AV1214" s="98">
        <v>30</v>
      </c>
      <c r="AW1214" s="100">
        <v>55</v>
      </c>
      <c r="AX1214" s="106">
        <f t="shared" si="715"/>
        <v>30055</v>
      </c>
      <c r="AZ1214" s="7" t="s">
        <v>2975</v>
      </c>
      <c r="BA1214" t="s">
        <v>3208</v>
      </c>
    </row>
    <row r="1215" spans="1:53" hidden="1" outlineLevel="1">
      <c r="A1215" t="s">
        <v>1400</v>
      </c>
      <c r="B1215" t="s">
        <v>3087</v>
      </c>
      <c r="C1215" s="1">
        <f t="shared" si="698"/>
        <v>699</v>
      </c>
      <c r="D1215" s="7">
        <f>IF(P1215&gt;0,RANK(P1215,(P1215:R1215,S1215:AG1215)),0)</f>
        <v>2</v>
      </c>
      <c r="E1215" s="7">
        <f>IF(Q1215&gt;0,RANK(Q1215,(P1215:R1215,S1215:AG1215)),0)</f>
        <v>0</v>
      </c>
      <c r="F1215" s="7">
        <f>IF(R1215&gt;0,RANK(R1215,(P1215:R1215,S1215:AG1215)),0)</f>
        <v>1</v>
      </c>
      <c r="G1215" s="7">
        <f>IF(S1215&gt;0,RANK(S1215,(P1215:R1215,S1215:AG1215)),0)</f>
        <v>0</v>
      </c>
      <c r="H1215" s="49">
        <f t="shared" si="699"/>
        <v>49</v>
      </c>
      <c r="I1215" s="178">
        <f t="shared" si="700"/>
        <v>7.0100143061516448E-2</v>
      </c>
      <c r="J1215" s="2"/>
      <c r="K1215" s="2">
        <f t="shared" si="701"/>
        <v>0.44635193133047213</v>
      </c>
      <c r="L1215" s="2">
        <f t="shared" si="702"/>
        <v>0</v>
      </c>
      <c r="M1215" s="2">
        <f t="shared" si="703"/>
        <v>0.51645207439198859</v>
      </c>
      <c r="N1215" s="2">
        <f t="shared" si="704"/>
        <v>0</v>
      </c>
      <c r="O1215" s="2">
        <f t="shared" si="705"/>
        <v>3.7195994277539279E-2</v>
      </c>
      <c r="P1215" s="1">
        <v>312</v>
      </c>
      <c r="R1215" s="1">
        <v>361</v>
      </c>
      <c r="X1215" s="1">
        <v>26</v>
      </c>
      <c r="AI1215" s="7">
        <f t="shared" si="706"/>
        <v>0</v>
      </c>
      <c r="AJ1215" s="7">
        <f t="shared" si="707"/>
        <v>0</v>
      </c>
      <c r="AK1215" s="7">
        <f t="shared" si="708"/>
        <v>0</v>
      </c>
      <c r="AL1215" s="7">
        <f t="shared" si="709"/>
        <v>0</v>
      </c>
      <c r="AM1215" s="2">
        <f t="shared" si="710"/>
        <v>0</v>
      </c>
      <c r="AN1215" s="2">
        <f t="shared" si="711"/>
        <v>0</v>
      </c>
      <c r="AO1215" s="2">
        <f t="shared" si="712"/>
        <v>0</v>
      </c>
      <c r="AP1215" s="2">
        <f t="shared" si="713"/>
        <v>0</v>
      </c>
      <c r="AR1215" t="str">
        <f t="shared" si="714"/>
        <v>Madison</v>
      </c>
      <c r="AS1215" t="s">
        <v>3087</v>
      </c>
      <c r="AT1215" s="182">
        <v>1</v>
      </c>
      <c r="AU1215" s="220" t="s">
        <v>3567</v>
      </c>
      <c r="AV1215" s="98">
        <v>30</v>
      </c>
      <c r="AW1215" s="100">
        <v>57</v>
      </c>
      <c r="AX1215" s="106">
        <f t="shared" si="715"/>
        <v>30057</v>
      </c>
      <c r="AZ1215" s="7" t="s">
        <v>2975</v>
      </c>
      <c r="BA1215" t="s">
        <v>3208</v>
      </c>
    </row>
    <row r="1216" spans="1:53" hidden="1" outlineLevel="1">
      <c r="A1216" t="s">
        <v>2295</v>
      </c>
      <c r="B1216" t="s">
        <v>3087</v>
      </c>
      <c r="C1216" s="1">
        <f t="shared" si="698"/>
        <v>123</v>
      </c>
      <c r="D1216" s="7">
        <f>IF(P1216&gt;0,RANK(P1216,(P1216:R1216,S1216:AG1216)),0)</f>
        <v>2</v>
      </c>
      <c r="E1216" s="7">
        <f>IF(Q1216&gt;0,RANK(Q1216,(P1216:R1216,S1216:AG1216)),0)</f>
        <v>0</v>
      </c>
      <c r="F1216" s="7">
        <f>IF(R1216&gt;0,RANK(R1216,(P1216:R1216,S1216:AG1216)),0)</f>
        <v>1</v>
      </c>
      <c r="G1216" s="7">
        <f>IF(S1216&gt;0,RANK(S1216,(P1216:R1216,S1216:AG1216)),0)</f>
        <v>0</v>
      </c>
      <c r="H1216" s="49">
        <f t="shared" si="699"/>
        <v>2</v>
      </c>
      <c r="I1216" s="178">
        <f t="shared" si="700"/>
        <v>1.6260162601626018E-2</v>
      </c>
      <c r="J1216" s="2"/>
      <c r="K1216" s="2">
        <f t="shared" si="701"/>
        <v>0.45528455284552843</v>
      </c>
      <c r="L1216" s="2">
        <f t="shared" si="702"/>
        <v>0</v>
      </c>
      <c r="M1216" s="2">
        <f t="shared" si="703"/>
        <v>0.47154471544715448</v>
      </c>
      <c r="N1216" s="2">
        <f t="shared" si="704"/>
        <v>0</v>
      </c>
      <c r="O1216" s="2">
        <f t="shared" si="705"/>
        <v>7.3170731707317027E-2</v>
      </c>
      <c r="P1216" s="1">
        <v>56</v>
      </c>
      <c r="R1216" s="1">
        <v>58</v>
      </c>
      <c r="X1216" s="1">
        <v>9</v>
      </c>
      <c r="AI1216" s="7">
        <f t="shared" si="706"/>
        <v>0</v>
      </c>
      <c r="AJ1216" s="7">
        <f t="shared" si="707"/>
        <v>0</v>
      </c>
      <c r="AK1216" s="7">
        <f t="shared" si="708"/>
        <v>0</v>
      </c>
      <c r="AL1216" s="7">
        <f t="shared" si="709"/>
        <v>0</v>
      </c>
      <c r="AM1216" s="2">
        <f t="shared" si="710"/>
        <v>0</v>
      </c>
      <c r="AN1216" s="2">
        <f t="shared" si="711"/>
        <v>0</v>
      </c>
      <c r="AO1216" s="2">
        <f t="shared" si="712"/>
        <v>0</v>
      </c>
      <c r="AP1216" s="2">
        <f t="shared" si="713"/>
        <v>0</v>
      </c>
      <c r="AR1216" t="str">
        <f t="shared" si="714"/>
        <v>Meagher</v>
      </c>
      <c r="AS1216" t="s">
        <v>3087</v>
      </c>
      <c r="AT1216" s="182">
        <v>1</v>
      </c>
      <c r="AU1216" s="220" t="s">
        <v>3598</v>
      </c>
      <c r="AV1216" s="98">
        <v>30</v>
      </c>
      <c r="AW1216" s="100">
        <v>59</v>
      </c>
      <c r="AX1216" s="106">
        <f t="shared" si="715"/>
        <v>30059</v>
      </c>
      <c r="AZ1216" s="7" t="s">
        <v>2975</v>
      </c>
      <c r="BA1216" t="s">
        <v>3208</v>
      </c>
    </row>
    <row r="1217" spans="1:53" hidden="1" outlineLevel="1">
      <c r="A1217" t="s">
        <v>2089</v>
      </c>
      <c r="B1217" t="s">
        <v>3087</v>
      </c>
      <c r="C1217" s="1">
        <f t="shared" si="698"/>
        <v>403</v>
      </c>
      <c r="D1217" s="7">
        <f>IF(P1217&gt;0,RANK(P1217,(P1217:R1217,S1217:AG1217)),0)</f>
        <v>2</v>
      </c>
      <c r="E1217" s="7">
        <f>IF(Q1217&gt;0,RANK(Q1217,(P1217:R1217,S1217:AG1217)),0)</f>
        <v>0</v>
      </c>
      <c r="F1217" s="7">
        <f>IF(R1217&gt;0,RANK(R1217,(P1217:R1217,S1217:AG1217)),0)</f>
        <v>1</v>
      </c>
      <c r="G1217" s="7">
        <f>IF(S1217&gt;0,RANK(S1217,(P1217:R1217,S1217:AG1217)),0)</f>
        <v>0</v>
      </c>
      <c r="H1217" s="49">
        <f t="shared" si="699"/>
        <v>42</v>
      </c>
      <c r="I1217" s="178">
        <f t="shared" si="700"/>
        <v>0.10421836228287841</v>
      </c>
      <c r="J1217" s="2"/>
      <c r="K1217" s="2">
        <f t="shared" si="701"/>
        <v>0.4317617866004963</v>
      </c>
      <c r="L1217" s="2">
        <f t="shared" si="702"/>
        <v>0</v>
      </c>
      <c r="M1217" s="2">
        <f t="shared" si="703"/>
        <v>0.53598014888337464</v>
      </c>
      <c r="N1217" s="2">
        <f t="shared" si="704"/>
        <v>0</v>
      </c>
      <c r="O1217" s="2">
        <f t="shared" si="705"/>
        <v>3.2258064516129004E-2</v>
      </c>
      <c r="P1217" s="1">
        <v>174</v>
      </c>
      <c r="R1217" s="1">
        <v>216</v>
      </c>
      <c r="X1217" s="1">
        <v>13</v>
      </c>
      <c r="AI1217" s="7">
        <f t="shared" si="706"/>
        <v>0</v>
      </c>
      <c r="AJ1217" s="7">
        <f t="shared" si="707"/>
        <v>0</v>
      </c>
      <c r="AK1217" s="7">
        <f t="shared" si="708"/>
        <v>0</v>
      </c>
      <c r="AL1217" s="7">
        <f t="shared" si="709"/>
        <v>0</v>
      </c>
      <c r="AM1217" s="2">
        <f t="shared" si="710"/>
        <v>0</v>
      </c>
      <c r="AN1217" s="2">
        <f t="shared" si="711"/>
        <v>0</v>
      </c>
      <c r="AO1217" s="2">
        <f t="shared" si="712"/>
        <v>0</v>
      </c>
      <c r="AP1217" s="2">
        <f t="shared" si="713"/>
        <v>0</v>
      </c>
      <c r="AR1217" t="str">
        <f t="shared" si="714"/>
        <v>Mineral</v>
      </c>
      <c r="AS1217" t="s">
        <v>3087</v>
      </c>
      <c r="AT1217" s="182">
        <v>1</v>
      </c>
      <c r="AU1217" s="220" t="s">
        <v>3567</v>
      </c>
      <c r="AV1217" s="98">
        <v>30</v>
      </c>
      <c r="AW1217" s="100">
        <v>61</v>
      </c>
      <c r="AX1217" s="106">
        <f t="shared" si="715"/>
        <v>30061</v>
      </c>
      <c r="AZ1217" s="7" t="s">
        <v>2975</v>
      </c>
      <c r="BA1217" t="s">
        <v>3208</v>
      </c>
    </row>
    <row r="1218" spans="1:53" hidden="1" outlineLevel="1">
      <c r="A1218" t="s">
        <v>729</v>
      </c>
      <c r="B1218" t="s">
        <v>3087</v>
      </c>
      <c r="C1218" s="1">
        <f t="shared" si="698"/>
        <v>22729</v>
      </c>
      <c r="D1218" s="7">
        <f>IF(P1218&gt;0,RANK(P1218,(P1218:R1218,S1218:AG1218)),0)</f>
        <v>2</v>
      </c>
      <c r="E1218" s="7">
        <f>IF(Q1218&gt;0,RANK(Q1218,(P1218:R1218,S1218:AG1218)),0)</f>
        <v>0</v>
      </c>
      <c r="F1218" s="7">
        <f>IF(R1218&gt;0,RANK(R1218,(P1218:R1218,S1218:AG1218)),0)</f>
        <v>1</v>
      </c>
      <c r="G1218" s="7">
        <f>IF(S1218&gt;0,RANK(S1218,(P1218:R1218,S1218:AG1218)),0)</f>
        <v>0</v>
      </c>
      <c r="H1218" s="49">
        <f t="shared" si="699"/>
        <v>5687</v>
      </c>
      <c r="I1218" s="178">
        <f t="shared" si="700"/>
        <v>0.2502089841172071</v>
      </c>
      <c r="J1218" s="2"/>
      <c r="K1218" s="2">
        <f t="shared" si="701"/>
        <v>0.36204848431519204</v>
      </c>
      <c r="L1218" s="2">
        <f t="shared" si="702"/>
        <v>0</v>
      </c>
      <c r="M1218" s="2">
        <f t="shared" si="703"/>
        <v>0.61225746843239914</v>
      </c>
      <c r="N1218" s="2">
        <f t="shared" si="704"/>
        <v>0</v>
      </c>
      <c r="O1218" s="2">
        <f t="shared" si="705"/>
        <v>2.5694047252408758E-2</v>
      </c>
      <c r="P1218" s="1">
        <v>8229</v>
      </c>
      <c r="R1218" s="1">
        <v>13916</v>
      </c>
      <c r="X1218" s="1">
        <v>584</v>
      </c>
      <c r="AI1218" s="7">
        <f t="shared" si="706"/>
        <v>0</v>
      </c>
      <c r="AJ1218" s="7">
        <f t="shared" si="707"/>
        <v>0</v>
      </c>
      <c r="AK1218" s="7">
        <f t="shared" si="708"/>
        <v>0</v>
      </c>
      <c r="AL1218" s="7">
        <f t="shared" si="709"/>
        <v>0</v>
      </c>
      <c r="AM1218" s="2">
        <f t="shared" si="710"/>
        <v>0</v>
      </c>
      <c r="AN1218" s="2">
        <f t="shared" si="711"/>
        <v>0</v>
      </c>
      <c r="AO1218" s="2">
        <f t="shared" si="712"/>
        <v>0</v>
      </c>
      <c r="AP1218" s="2">
        <f t="shared" si="713"/>
        <v>0</v>
      </c>
      <c r="AR1218" t="str">
        <f t="shared" si="714"/>
        <v>Missoula</v>
      </c>
      <c r="AS1218" t="s">
        <v>3087</v>
      </c>
      <c r="AT1218" s="182">
        <v>1</v>
      </c>
      <c r="AU1218" s="220" t="s">
        <v>3567</v>
      </c>
      <c r="AV1218" s="98">
        <v>30</v>
      </c>
      <c r="AW1218" s="100">
        <v>63</v>
      </c>
      <c r="AX1218" s="106">
        <f t="shared" si="715"/>
        <v>30063</v>
      </c>
      <c r="AZ1218" s="7" t="s">
        <v>2975</v>
      </c>
      <c r="BA1218" t="s">
        <v>3208</v>
      </c>
    </row>
    <row r="1219" spans="1:53" hidden="1" outlineLevel="1">
      <c r="A1219" t="s">
        <v>1937</v>
      </c>
      <c r="B1219" t="s">
        <v>3087</v>
      </c>
      <c r="C1219" s="1">
        <f t="shared" si="698"/>
        <v>225</v>
      </c>
      <c r="D1219" s="7">
        <f>IF(P1219&gt;0,RANK(P1219,(P1219:R1219,S1219:AG1219)),0)</f>
        <v>2</v>
      </c>
      <c r="E1219" s="7">
        <f>IF(Q1219&gt;0,RANK(Q1219,(P1219:R1219,S1219:AG1219)),0)</f>
        <v>0</v>
      </c>
      <c r="F1219" s="7">
        <f>IF(R1219&gt;0,RANK(R1219,(P1219:R1219,S1219:AG1219)),0)</f>
        <v>1</v>
      </c>
      <c r="G1219" s="7">
        <f>IF(S1219&gt;0,RANK(S1219,(P1219:R1219,S1219:AG1219)),0)</f>
        <v>0</v>
      </c>
      <c r="H1219" s="49">
        <f t="shared" si="699"/>
        <v>24</v>
      </c>
      <c r="I1219" s="178">
        <f t="shared" si="700"/>
        <v>0.10666666666666667</v>
      </c>
      <c r="J1219" s="2"/>
      <c r="K1219" s="2">
        <f t="shared" si="701"/>
        <v>0.40888888888888891</v>
      </c>
      <c r="L1219" s="2">
        <f t="shared" si="702"/>
        <v>0</v>
      </c>
      <c r="M1219" s="2">
        <f t="shared" si="703"/>
        <v>0.51555555555555554</v>
      </c>
      <c r="N1219" s="2">
        <f t="shared" si="704"/>
        <v>0</v>
      </c>
      <c r="O1219" s="2">
        <f t="shared" si="705"/>
        <v>7.5555555555555598E-2</v>
      </c>
      <c r="P1219" s="1">
        <v>92</v>
      </c>
      <c r="R1219" s="1">
        <v>116</v>
      </c>
      <c r="X1219" s="1">
        <v>17</v>
      </c>
      <c r="AI1219" s="7">
        <f t="shared" si="706"/>
        <v>0</v>
      </c>
      <c r="AJ1219" s="7">
        <f t="shared" si="707"/>
        <v>0</v>
      </c>
      <c r="AK1219" s="7">
        <f t="shared" si="708"/>
        <v>0</v>
      </c>
      <c r="AL1219" s="7">
        <f t="shared" si="709"/>
        <v>0</v>
      </c>
      <c r="AM1219" s="2">
        <f t="shared" si="710"/>
        <v>0</v>
      </c>
      <c r="AN1219" s="2">
        <f t="shared" si="711"/>
        <v>0</v>
      </c>
      <c r="AO1219" s="2">
        <f t="shared" si="712"/>
        <v>0</v>
      </c>
      <c r="AP1219" s="2">
        <f t="shared" si="713"/>
        <v>0</v>
      </c>
      <c r="AR1219" t="str">
        <f t="shared" si="714"/>
        <v>Musselshell</v>
      </c>
      <c r="AS1219" t="s">
        <v>3087</v>
      </c>
      <c r="AT1219" s="182">
        <v>1</v>
      </c>
      <c r="AU1219" s="220" t="s">
        <v>3598</v>
      </c>
      <c r="AV1219" s="98">
        <v>30</v>
      </c>
      <c r="AW1219" s="100">
        <v>65</v>
      </c>
      <c r="AX1219" s="106">
        <f t="shared" si="715"/>
        <v>30065</v>
      </c>
      <c r="AZ1219" s="7" t="s">
        <v>2975</v>
      </c>
      <c r="BA1219" t="s">
        <v>3208</v>
      </c>
    </row>
    <row r="1220" spans="1:53" hidden="1" outlineLevel="1">
      <c r="A1220" t="s">
        <v>2544</v>
      </c>
      <c r="B1220" t="s">
        <v>3087</v>
      </c>
      <c r="C1220" s="1">
        <f t="shared" si="698"/>
        <v>2487</v>
      </c>
      <c r="D1220" s="7">
        <f>IF(P1220&gt;0,RANK(P1220,(P1220:R1220,S1220:AG1220)),0)</f>
        <v>2</v>
      </c>
      <c r="E1220" s="7">
        <f>IF(Q1220&gt;0,RANK(Q1220,(P1220:R1220,S1220:AG1220)),0)</f>
        <v>0</v>
      </c>
      <c r="F1220" s="7">
        <f>IF(R1220&gt;0,RANK(R1220,(P1220:R1220,S1220:AG1220)),0)</f>
        <v>1</v>
      </c>
      <c r="G1220" s="7">
        <f>IF(S1220&gt;0,RANK(S1220,(P1220:R1220,S1220:AG1220)),0)</f>
        <v>0</v>
      </c>
      <c r="H1220" s="49">
        <f t="shared" si="699"/>
        <v>605</v>
      </c>
      <c r="I1220" s="178">
        <f t="shared" si="700"/>
        <v>0.24326497788500201</v>
      </c>
      <c r="J1220" s="2"/>
      <c r="K1220" s="2">
        <f t="shared" si="701"/>
        <v>0.36831523924406917</v>
      </c>
      <c r="L1220" s="2">
        <f t="shared" si="702"/>
        <v>0</v>
      </c>
      <c r="M1220" s="2">
        <f t="shared" si="703"/>
        <v>0.61158021712907118</v>
      </c>
      <c r="N1220" s="2">
        <f t="shared" si="704"/>
        <v>0</v>
      </c>
      <c r="O1220" s="2">
        <f t="shared" si="705"/>
        <v>2.010454362685965E-2</v>
      </c>
      <c r="P1220" s="1">
        <v>916</v>
      </c>
      <c r="R1220" s="1">
        <v>1521</v>
      </c>
      <c r="X1220" s="1">
        <v>50</v>
      </c>
      <c r="AI1220" s="7">
        <f t="shared" si="706"/>
        <v>0</v>
      </c>
      <c r="AJ1220" s="7">
        <f t="shared" si="707"/>
        <v>0</v>
      </c>
      <c r="AK1220" s="7">
        <f t="shared" si="708"/>
        <v>0</v>
      </c>
      <c r="AL1220" s="7">
        <f t="shared" si="709"/>
        <v>0</v>
      </c>
      <c r="AM1220" s="2">
        <f t="shared" si="710"/>
        <v>0</v>
      </c>
      <c r="AN1220" s="2">
        <f t="shared" si="711"/>
        <v>0</v>
      </c>
      <c r="AO1220" s="2">
        <f t="shared" si="712"/>
        <v>0</v>
      </c>
      <c r="AP1220" s="2">
        <f t="shared" si="713"/>
        <v>0</v>
      </c>
      <c r="AR1220" t="str">
        <f t="shared" si="714"/>
        <v>Park</v>
      </c>
      <c r="AS1220" t="s">
        <v>3087</v>
      </c>
      <c r="AT1220" s="182">
        <v>1</v>
      </c>
      <c r="AU1220" s="220" t="s">
        <v>3598</v>
      </c>
      <c r="AV1220" s="98">
        <v>30</v>
      </c>
      <c r="AW1220" s="100">
        <v>67</v>
      </c>
      <c r="AX1220" s="106">
        <f t="shared" si="715"/>
        <v>30067</v>
      </c>
      <c r="AZ1220" s="7" t="s">
        <v>2975</v>
      </c>
      <c r="BA1220" t="s">
        <v>3208</v>
      </c>
    </row>
    <row r="1221" spans="1:53" hidden="1" outlineLevel="1">
      <c r="A1221" t="s">
        <v>841</v>
      </c>
      <c r="B1221" t="s">
        <v>3087</v>
      </c>
      <c r="C1221" s="1">
        <f t="shared" si="698"/>
        <v>34</v>
      </c>
      <c r="D1221" s="7">
        <f>IF(P1221&gt;0,RANK(P1221,(P1221:R1221,S1221:AG1221)),0)</f>
        <v>1</v>
      </c>
      <c r="E1221" s="7">
        <f>IF(Q1221&gt;0,RANK(Q1221,(P1221:R1221,S1221:AG1221)),0)</f>
        <v>0</v>
      </c>
      <c r="F1221" s="7">
        <f>IF(R1221&gt;0,RANK(R1221,(P1221:R1221,S1221:AG1221)),0)</f>
        <v>1</v>
      </c>
      <c r="G1221" s="7">
        <f>IF(S1221&gt;0,RANK(S1221,(P1221:R1221,S1221:AG1221)),0)</f>
        <v>0</v>
      </c>
      <c r="H1221" s="49">
        <f t="shared" si="699"/>
        <v>0</v>
      </c>
      <c r="I1221" s="178">
        <f t="shared" si="700"/>
        <v>0</v>
      </c>
      <c r="J1221" s="2"/>
      <c r="K1221" s="2">
        <f t="shared" si="701"/>
        <v>0.47058823529411764</v>
      </c>
      <c r="L1221" s="2">
        <f t="shared" si="702"/>
        <v>0</v>
      </c>
      <c r="M1221" s="2">
        <f t="shared" si="703"/>
        <v>0.47058823529411764</v>
      </c>
      <c r="N1221" s="2">
        <f t="shared" si="704"/>
        <v>0</v>
      </c>
      <c r="O1221" s="2">
        <f t="shared" si="705"/>
        <v>5.8823529411764719E-2</v>
      </c>
      <c r="P1221" s="1">
        <v>16</v>
      </c>
      <c r="R1221" s="1">
        <v>16</v>
      </c>
      <c r="X1221" s="1">
        <v>2</v>
      </c>
      <c r="AI1221" s="7">
        <f t="shared" si="706"/>
        <v>0</v>
      </c>
      <c r="AJ1221" s="7">
        <f t="shared" si="707"/>
        <v>0</v>
      </c>
      <c r="AK1221" s="7">
        <f t="shared" si="708"/>
        <v>0</v>
      </c>
      <c r="AL1221" s="7">
        <f t="shared" si="709"/>
        <v>0</v>
      </c>
      <c r="AM1221" s="2">
        <f t="shared" si="710"/>
        <v>0</v>
      </c>
      <c r="AN1221" s="2">
        <f t="shared" si="711"/>
        <v>0</v>
      </c>
      <c r="AO1221" s="2">
        <f t="shared" si="712"/>
        <v>0</v>
      </c>
      <c r="AP1221" s="2">
        <f t="shared" si="713"/>
        <v>0</v>
      </c>
      <c r="AR1221" t="str">
        <f t="shared" si="714"/>
        <v>Petroleum</v>
      </c>
      <c r="AS1221" t="s">
        <v>3087</v>
      </c>
      <c r="AT1221" s="182">
        <v>1</v>
      </c>
      <c r="AU1221" s="220" t="s">
        <v>3598</v>
      </c>
      <c r="AV1221" s="98">
        <v>30</v>
      </c>
      <c r="AW1221" s="100">
        <v>69</v>
      </c>
      <c r="AX1221" s="106">
        <f t="shared" si="715"/>
        <v>30069</v>
      </c>
      <c r="AZ1221" s="7" t="s">
        <v>2975</v>
      </c>
      <c r="BA1221" t="s">
        <v>3208</v>
      </c>
    </row>
    <row r="1222" spans="1:53" hidden="1" outlineLevel="1">
      <c r="A1222" t="s">
        <v>2873</v>
      </c>
      <c r="B1222" t="s">
        <v>3087</v>
      </c>
      <c r="C1222" s="1">
        <f t="shared" si="698"/>
        <v>177</v>
      </c>
      <c r="D1222" s="7">
        <f>IF(P1222&gt;0,RANK(P1222,(P1222:R1222,S1222:AG1222)),0)</f>
        <v>2</v>
      </c>
      <c r="E1222" s="7">
        <f>IF(Q1222&gt;0,RANK(Q1222,(P1222:R1222,S1222:AG1222)),0)</f>
        <v>0</v>
      </c>
      <c r="F1222" s="7">
        <f>IF(R1222&gt;0,RANK(R1222,(P1222:R1222,S1222:AG1222)),0)</f>
        <v>1</v>
      </c>
      <c r="G1222" s="7">
        <f>IF(S1222&gt;0,RANK(S1222,(P1222:R1222,S1222:AG1222)),0)</f>
        <v>0</v>
      </c>
      <c r="H1222" s="49">
        <f t="shared" si="699"/>
        <v>10</v>
      </c>
      <c r="I1222" s="178">
        <f t="shared" si="700"/>
        <v>5.6497175141242938E-2</v>
      </c>
      <c r="J1222" s="2"/>
      <c r="K1222" s="2">
        <f t="shared" si="701"/>
        <v>0.4576271186440678</v>
      </c>
      <c r="L1222" s="2">
        <f t="shared" si="702"/>
        <v>0</v>
      </c>
      <c r="M1222" s="2">
        <f t="shared" si="703"/>
        <v>0.51412429378531077</v>
      </c>
      <c r="N1222" s="2">
        <f t="shared" si="704"/>
        <v>0</v>
      </c>
      <c r="O1222" s="2">
        <f t="shared" si="705"/>
        <v>2.8248587570621431E-2</v>
      </c>
      <c r="P1222" s="1">
        <v>81</v>
      </c>
      <c r="R1222" s="1">
        <v>91</v>
      </c>
      <c r="X1222" s="1">
        <v>5</v>
      </c>
      <c r="AI1222" s="7">
        <f t="shared" si="706"/>
        <v>0</v>
      </c>
      <c r="AJ1222" s="7">
        <f t="shared" si="707"/>
        <v>0</v>
      </c>
      <c r="AK1222" s="7">
        <f t="shared" si="708"/>
        <v>0</v>
      </c>
      <c r="AL1222" s="7">
        <f t="shared" si="709"/>
        <v>0</v>
      </c>
      <c r="AM1222" s="2">
        <f t="shared" si="710"/>
        <v>0</v>
      </c>
      <c r="AN1222" s="2">
        <f t="shared" si="711"/>
        <v>0</v>
      </c>
      <c r="AO1222" s="2">
        <f t="shared" si="712"/>
        <v>0</v>
      </c>
      <c r="AP1222" s="2">
        <f t="shared" si="713"/>
        <v>0</v>
      </c>
      <c r="AR1222" t="str">
        <f t="shared" si="714"/>
        <v>Phillips</v>
      </c>
      <c r="AS1222" t="s">
        <v>3087</v>
      </c>
      <c r="AT1222" s="182">
        <v>1</v>
      </c>
      <c r="AU1222" s="220" t="s">
        <v>3598</v>
      </c>
      <c r="AV1222" s="98">
        <v>30</v>
      </c>
      <c r="AW1222" s="100">
        <v>71</v>
      </c>
      <c r="AX1222" s="106">
        <f t="shared" si="715"/>
        <v>30071</v>
      </c>
      <c r="AZ1222" s="7" t="s">
        <v>2975</v>
      </c>
      <c r="BA1222" t="s">
        <v>3208</v>
      </c>
    </row>
    <row r="1223" spans="1:53" hidden="1" outlineLevel="1">
      <c r="A1223" t="s">
        <v>2264</v>
      </c>
      <c r="B1223" t="s">
        <v>3087</v>
      </c>
      <c r="C1223" s="1">
        <f t="shared" si="698"/>
        <v>518</v>
      </c>
      <c r="D1223" s="7">
        <f>IF(P1223&gt;0,RANK(P1223,(P1223:R1223,S1223:AG1223)),0)</f>
        <v>1</v>
      </c>
      <c r="E1223" s="7">
        <f>IF(Q1223&gt;0,RANK(Q1223,(P1223:R1223,S1223:AG1223)),0)</f>
        <v>0</v>
      </c>
      <c r="F1223" s="7">
        <f>IF(R1223&gt;0,RANK(R1223,(P1223:R1223,S1223:AG1223)),0)</f>
        <v>2</v>
      </c>
      <c r="G1223" s="7">
        <f>IF(S1223&gt;0,RANK(S1223,(P1223:R1223,S1223:AG1223)),0)</f>
        <v>0</v>
      </c>
      <c r="H1223" s="49">
        <f t="shared" si="699"/>
        <v>20</v>
      </c>
      <c r="I1223" s="178">
        <f t="shared" si="700"/>
        <v>3.8610038610038609E-2</v>
      </c>
      <c r="J1223" s="2"/>
      <c r="K1223" s="2">
        <f t="shared" si="701"/>
        <v>0.49613899613899615</v>
      </c>
      <c r="L1223" s="2">
        <f t="shared" si="702"/>
        <v>0</v>
      </c>
      <c r="M1223" s="2">
        <f t="shared" si="703"/>
        <v>0.4575289575289575</v>
      </c>
      <c r="N1223" s="2">
        <f t="shared" si="704"/>
        <v>0</v>
      </c>
      <c r="O1223" s="2">
        <f t="shared" si="705"/>
        <v>4.633204633204635E-2</v>
      </c>
      <c r="P1223" s="1">
        <v>257</v>
      </c>
      <c r="R1223" s="1">
        <v>237</v>
      </c>
      <c r="X1223" s="1">
        <v>24</v>
      </c>
      <c r="AI1223" s="7">
        <f t="shared" si="706"/>
        <v>0</v>
      </c>
      <c r="AJ1223" s="7">
        <f t="shared" si="707"/>
        <v>0</v>
      </c>
      <c r="AK1223" s="7">
        <f t="shared" si="708"/>
        <v>0</v>
      </c>
      <c r="AL1223" s="7">
        <f t="shared" si="709"/>
        <v>0</v>
      </c>
      <c r="AM1223" s="2">
        <f t="shared" si="710"/>
        <v>0</v>
      </c>
      <c r="AN1223" s="2">
        <f t="shared" si="711"/>
        <v>0</v>
      </c>
      <c r="AO1223" s="2">
        <f t="shared" si="712"/>
        <v>0</v>
      </c>
      <c r="AP1223" s="2">
        <f t="shared" si="713"/>
        <v>0</v>
      </c>
      <c r="AR1223" t="str">
        <f t="shared" si="714"/>
        <v>Pondera</v>
      </c>
      <c r="AS1223" t="s">
        <v>3087</v>
      </c>
      <c r="AT1223" s="182">
        <v>1</v>
      </c>
      <c r="AU1223" s="220" t="s">
        <v>3567</v>
      </c>
      <c r="AV1223" s="98">
        <v>30</v>
      </c>
      <c r="AW1223" s="100">
        <v>73</v>
      </c>
      <c r="AX1223" s="106">
        <f t="shared" si="715"/>
        <v>30073</v>
      </c>
      <c r="AZ1223" s="7" t="s">
        <v>2975</v>
      </c>
      <c r="BA1223" t="s">
        <v>3208</v>
      </c>
    </row>
    <row r="1224" spans="1:53" hidden="1" outlineLevel="1">
      <c r="A1224" t="s">
        <v>2167</v>
      </c>
      <c r="B1224" t="s">
        <v>3087</v>
      </c>
      <c r="C1224" s="1">
        <f t="shared" si="698"/>
        <v>58</v>
      </c>
      <c r="D1224" s="7">
        <f>IF(P1224&gt;0,RANK(P1224,(P1224:R1224,S1224:AG1224)),0)</f>
        <v>2</v>
      </c>
      <c r="E1224" s="7">
        <f>IF(Q1224&gt;0,RANK(Q1224,(P1224:R1224,S1224:AG1224)),0)</f>
        <v>0</v>
      </c>
      <c r="F1224" s="7">
        <f>IF(R1224&gt;0,RANK(R1224,(P1224:R1224,S1224:AG1224)),0)</f>
        <v>1</v>
      </c>
      <c r="G1224" s="7">
        <f>IF(S1224&gt;0,RANK(S1224,(P1224:R1224,S1224:AG1224)),0)</f>
        <v>0</v>
      </c>
      <c r="H1224" s="49">
        <f t="shared" si="699"/>
        <v>10</v>
      </c>
      <c r="I1224" s="178">
        <f t="shared" si="700"/>
        <v>0.17241379310344829</v>
      </c>
      <c r="J1224" s="2"/>
      <c r="K1224" s="2">
        <f t="shared" si="701"/>
        <v>0.41379310344827586</v>
      </c>
      <c r="L1224" s="2">
        <f t="shared" si="702"/>
        <v>0</v>
      </c>
      <c r="M1224" s="2">
        <f t="shared" si="703"/>
        <v>0.58620689655172409</v>
      </c>
      <c r="N1224" s="2">
        <f t="shared" si="704"/>
        <v>0</v>
      </c>
      <c r="O1224" s="2">
        <f t="shared" si="705"/>
        <v>1.1102230246251565E-16</v>
      </c>
      <c r="P1224" s="1">
        <v>24</v>
      </c>
      <c r="R1224" s="1">
        <v>34</v>
      </c>
      <c r="X1224" s="1">
        <v>0</v>
      </c>
      <c r="AI1224" s="7">
        <f t="shared" si="706"/>
        <v>0</v>
      </c>
      <c r="AJ1224" s="7">
        <f t="shared" si="707"/>
        <v>0</v>
      </c>
      <c r="AK1224" s="7">
        <f t="shared" si="708"/>
        <v>0</v>
      </c>
      <c r="AL1224" s="7">
        <f t="shared" si="709"/>
        <v>0</v>
      </c>
      <c r="AM1224" s="2">
        <f t="shared" si="710"/>
        <v>0</v>
      </c>
      <c r="AN1224" s="2">
        <f t="shared" si="711"/>
        <v>0</v>
      </c>
      <c r="AO1224" s="2">
        <f t="shared" si="712"/>
        <v>0</v>
      </c>
      <c r="AP1224" s="2">
        <f t="shared" si="713"/>
        <v>0</v>
      </c>
      <c r="AR1224" t="str">
        <f t="shared" si="714"/>
        <v>Powder River</v>
      </c>
      <c r="AS1224" t="s">
        <v>3087</v>
      </c>
      <c r="AT1224" s="182">
        <v>1</v>
      </c>
      <c r="AU1224" s="220" t="s">
        <v>3598</v>
      </c>
      <c r="AV1224" s="98">
        <v>30</v>
      </c>
      <c r="AW1224" s="100">
        <v>75</v>
      </c>
      <c r="AX1224" s="106">
        <f t="shared" si="715"/>
        <v>30075</v>
      </c>
      <c r="AZ1224" s="7" t="s">
        <v>2975</v>
      </c>
      <c r="BA1224" t="s">
        <v>3208</v>
      </c>
    </row>
    <row r="1225" spans="1:53" hidden="1" outlineLevel="1">
      <c r="A1225" t="s">
        <v>1250</v>
      </c>
      <c r="B1225" t="s">
        <v>3087</v>
      </c>
      <c r="C1225" s="1">
        <f t="shared" si="698"/>
        <v>490</v>
      </c>
      <c r="D1225" s="7">
        <f>IF(P1225&gt;0,RANK(P1225,(P1225:R1225,S1225:AG1225)),0)</f>
        <v>2</v>
      </c>
      <c r="E1225" s="7">
        <f>IF(Q1225&gt;0,RANK(Q1225,(P1225:R1225,S1225:AG1225)),0)</f>
        <v>0</v>
      </c>
      <c r="F1225" s="7">
        <f>IF(R1225&gt;0,RANK(R1225,(P1225:R1225,S1225:AG1225)),0)</f>
        <v>1</v>
      </c>
      <c r="G1225" s="7">
        <f>IF(S1225&gt;0,RANK(S1225,(P1225:R1225,S1225:AG1225)),0)</f>
        <v>0</v>
      </c>
      <c r="H1225" s="49">
        <f t="shared" si="699"/>
        <v>46</v>
      </c>
      <c r="I1225" s="178">
        <f t="shared" si="700"/>
        <v>9.3877551020408165E-2</v>
      </c>
      <c r="J1225" s="2"/>
      <c r="K1225" s="2">
        <f t="shared" si="701"/>
        <v>0.41836734693877553</v>
      </c>
      <c r="L1225" s="2">
        <f t="shared" si="702"/>
        <v>0</v>
      </c>
      <c r="M1225" s="2">
        <f t="shared" si="703"/>
        <v>0.51224489795918371</v>
      </c>
      <c r="N1225" s="2">
        <f t="shared" si="704"/>
        <v>0</v>
      </c>
      <c r="O1225" s="2">
        <f t="shared" si="705"/>
        <v>6.938775510204076E-2</v>
      </c>
      <c r="P1225" s="1">
        <v>205</v>
      </c>
      <c r="R1225" s="1">
        <v>251</v>
      </c>
      <c r="X1225" s="1">
        <v>34</v>
      </c>
      <c r="AI1225" s="7">
        <f t="shared" si="706"/>
        <v>0</v>
      </c>
      <c r="AJ1225" s="7">
        <f t="shared" si="707"/>
        <v>0</v>
      </c>
      <c r="AK1225" s="7">
        <f t="shared" si="708"/>
        <v>0</v>
      </c>
      <c r="AL1225" s="7">
        <f t="shared" si="709"/>
        <v>0</v>
      </c>
      <c r="AM1225" s="2">
        <f t="shared" si="710"/>
        <v>0</v>
      </c>
      <c r="AN1225" s="2">
        <f t="shared" si="711"/>
        <v>0</v>
      </c>
      <c r="AO1225" s="2">
        <f t="shared" si="712"/>
        <v>0</v>
      </c>
      <c r="AP1225" s="2">
        <f t="shared" si="713"/>
        <v>0</v>
      </c>
      <c r="AR1225" t="str">
        <f t="shared" si="714"/>
        <v>Powell</v>
      </c>
      <c r="AS1225" t="s">
        <v>3087</v>
      </c>
      <c r="AT1225" s="182">
        <v>1</v>
      </c>
      <c r="AU1225" s="220" t="s">
        <v>3567</v>
      </c>
      <c r="AV1225" s="98">
        <v>30</v>
      </c>
      <c r="AW1225" s="100">
        <v>77</v>
      </c>
      <c r="AX1225" s="106">
        <f t="shared" si="715"/>
        <v>30077</v>
      </c>
      <c r="AZ1225" s="7" t="s">
        <v>2975</v>
      </c>
      <c r="BA1225" t="s">
        <v>3208</v>
      </c>
    </row>
    <row r="1226" spans="1:53" hidden="1" outlineLevel="1">
      <c r="A1226" t="s">
        <v>704</v>
      </c>
      <c r="B1226" t="s">
        <v>3087</v>
      </c>
      <c r="C1226" s="1">
        <f t="shared" si="698"/>
        <v>98</v>
      </c>
      <c r="D1226" s="7">
        <f>IF(P1226&gt;0,RANK(P1226,(P1226:R1226,S1226:AG1226)),0)</f>
        <v>1</v>
      </c>
      <c r="E1226" s="7">
        <f>IF(Q1226&gt;0,RANK(Q1226,(P1226:R1226,S1226:AG1226)),0)</f>
        <v>0</v>
      </c>
      <c r="F1226" s="7">
        <f>IF(R1226&gt;0,RANK(R1226,(P1226:R1226,S1226:AG1226)),0)</f>
        <v>2</v>
      </c>
      <c r="G1226" s="7">
        <f>IF(S1226&gt;0,RANK(S1226,(P1226:R1226,S1226:AG1226)),0)</f>
        <v>0</v>
      </c>
      <c r="H1226" s="49">
        <f t="shared" si="699"/>
        <v>4</v>
      </c>
      <c r="I1226" s="178">
        <f t="shared" si="700"/>
        <v>4.0816326530612242E-2</v>
      </c>
      <c r="J1226" s="2"/>
      <c r="K1226" s="2">
        <f t="shared" si="701"/>
        <v>0.48979591836734693</v>
      </c>
      <c r="L1226" s="2">
        <f t="shared" si="702"/>
        <v>0</v>
      </c>
      <c r="M1226" s="2">
        <f t="shared" si="703"/>
        <v>0.44897959183673469</v>
      </c>
      <c r="N1226" s="2">
        <f t="shared" si="704"/>
        <v>0</v>
      </c>
      <c r="O1226" s="2">
        <f t="shared" si="705"/>
        <v>6.122448979591838E-2</v>
      </c>
      <c r="P1226" s="1">
        <v>48</v>
      </c>
      <c r="R1226" s="1">
        <v>44</v>
      </c>
      <c r="X1226" s="1">
        <v>6</v>
      </c>
      <c r="AI1226" s="7">
        <f t="shared" si="706"/>
        <v>0</v>
      </c>
      <c r="AJ1226" s="7">
        <f t="shared" si="707"/>
        <v>0</v>
      </c>
      <c r="AK1226" s="7">
        <f t="shared" si="708"/>
        <v>0</v>
      </c>
      <c r="AL1226" s="7">
        <f t="shared" si="709"/>
        <v>0</v>
      </c>
      <c r="AM1226" s="2">
        <f t="shared" si="710"/>
        <v>0</v>
      </c>
      <c r="AN1226" s="2">
        <f t="shared" si="711"/>
        <v>0</v>
      </c>
      <c r="AO1226" s="2">
        <f t="shared" si="712"/>
        <v>0</v>
      </c>
      <c r="AP1226" s="2">
        <f t="shared" si="713"/>
        <v>0</v>
      </c>
      <c r="AR1226" t="str">
        <f t="shared" si="714"/>
        <v>Prairie</v>
      </c>
      <c r="AS1226" t="s">
        <v>3087</v>
      </c>
      <c r="AT1226" s="182">
        <v>1</v>
      </c>
      <c r="AU1226" s="220" t="s">
        <v>3598</v>
      </c>
      <c r="AV1226" s="98">
        <v>30</v>
      </c>
      <c r="AW1226" s="100">
        <v>79</v>
      </c>
      <c r="AX1226" s="106">
        <f t="shared" si="715"/>
        <v>30079</v>
      </c>
      <c r="AZ1226" s="7" t="s">
        <v>2975</v>
      </c>
      <c r="BA1226" t="s">
        <v>3208</v>
      </c>
    </row>
    <row r="1227" spans="1:53" hidden="1" outlineLevel="1">
      <c r="A1227" t="s">
        <v>301</v>
      </c>
      <c r="B1227" t="s">
        <v>3087</v>
      </c>
      <c r="C1227" s="1">
        <f t="shared" si="698"/>
        <v>4149</v>
      </c>
      <c r="D1227" s="7">
        <f>IF(P1227&gt;0,RANK(P1227,(P1227:R1227,S1227:AG1227)),0)</f>
        <v>2</v>
      </c>
      <c r="E1227" s="7">
        <f>IF(Q1227&gt;0,RANK(Q1227,(P1227:R1227,S1227:AG1227)),0)</f>
        <v>0</v>
      </c>
      <c r="F1227" s="7">
        <f>IF(R1227&gt;0,RANK(R1227,(P1227:R1227,S1227:AG1227)),0)</f>
        <v>1</v>
      </c>
      <c r="G1227" s="7">
        <f>IF(S1227&gt;0,RANK(S1227,(P1227:R1227,S1227:AG1227)),0)</f>
        <v>0</v>
      </c>
      <c r="H1227" s="49">
        <f t="shared" si="699"/>
        <v>303</v>
      </c>
      <c r="I1227" s="178">
        <f t="shared" si="700"/>
        <v>7.3029645697758494E-2</v>
      </c>
      <c r="J1227" s="2"/>
      <c r="K1227" s="2">
        <f t="shared" si="701"/>
        <v>0.44974692697035429</v>
      </c>
      <c r="L1227" s="2">
        <f t="shared" si="702"/>
        <v>0</v>
      </c>
      <c r="M1227" s="2">
        <f t="shared" si="703"/>
        <v>0.52277657266811284</v>
      </c>
      <c r="N1227" s="2">
        <f t="shared" si="704"/>
        <v>0</v>
      </c>
      <c r="O1227" s="2">
        <f t="shared" si="705"/>
        <v>2.747650036153293E-2</v>
      </c>
      <c r="P1227" s="1">
        <v>1866</v>
      </c>
      <c r="R1227" s="1">
        <v>2169</v>
      </c>
      <c r="X1227" s="1">
        <v>114</v>
      </c>
      <c r="AI1227" s="7">
        <f t="shared" si="706"/>
        <v>0</v>
      </c>
      <c r="AJ1227" s="7">
        <f t="shared" si="707"/>
        <v>0</v>
      </c>
      <c r="AK1227" s="7">
        <f t="shared" si="708"/>
        <v>0</v>
      </c>
      <c r="AL1227" s="7">
        <f t="shared" si="709"/>
        <v>0</v>
      </c>
      <c r="AM1227" s="2">
        <f t="shared" si="710"/>
        <v>0</v>
      </c>
      <c r="AN1227" s="2">
        <f t="shared" si="711"/>
        <v>0</v>
      </c>
      <c r="AO1227" s="2">
        <f t="shared" si="712"/>
        <v>0</v>
      </c>
      <c r="AP1227" s="2">
        <f t="shared" si="713"/>
        <v>0</v>
      </c>
      <c r="AR1227" t="str">
        <f t="shared" si="714"/>
        <v>Ravalli</v>
      </c>
      <c r="AS1227" t="s">
        <v>3087</v>
      </c>
      <c r="AT1227" s="182">
        <v>1</v>
      </c>
      <c r="AU1227" s="220" t="s">
        <v>3567</v>
      </c>
      <c r="AV1227" s="98">
        <v>30</v>
      </c>
      <c r="AW1227" s="100">
        <v>81</v>
      </c>
      <c r="AX1227" s="106">
        <f t="shared" si="715"/>
        <v>30081</v>
      </c>
      <c r="AZ1227" s="7" t="s">
        <v>2975</v>
      </c>
      <c r="BA1227" t="s">
        <v>3208</v>
      </c>
    </row>
    <row r="1228" spans="1:53" hidden="1" outlineLevel="1">
      <c r="A1228" t="s">
        <v>1711</v>
      </c>
      <c r="B1228" t="s">
        <v>3087</v>
      </c>
      <c r="C1228" s="1">
        <f t="shared" si="698"/>
        <v>399</v>
      </c>
      <c r="D1228" s="7">
        <f>IF(P1228&gt;0,RANK(P1228,(P1228:R1228,S1228:AG1228)),0)</f>
        <v>1</v>
      </c>
      <c r="E1228" s="7">
        <f>IF(Q1228&gt;0,RANK(Q1228,(P1228:R1228,S1228:AG1228)),0)</f>
        <v>0</v>
      </c>
      <c r="F1228" s="7">
        <f>IF(R1228&gt;0,RANK(R1228,(P1228:R1228,S1228:AG1228)),0)</f>
        <v>2</v>
      </c>
      <c r="G1228" s="7">
        <f>IF(S1228&gt;0,RANK(S1228,(P1228:R1228,S1228:AG1228)),0)</f>
        <v>0</v>
      </c>
      <c r="H1228" s="49">
        <f t="shared" si="699"/>
        <v>60</v>
      </c>
      <c r="I1228" s="178">
        <f t="shared" si="700"/>
        <v>0.15037593984962405</v>
      </c>
      <c r="J1228" s="2"/>
      <c r="K1228" s="2">
        <f t="shared" si="701"/>
        <v>0.54636591478696739</v>
      </c>
      <c r="L1228" s="2">
        <f t="shared" si="702"/>
        <v>0</v>
      </c>
      <c r="M1228" s="2">
        <f t="shared" si="703"/>
        <v>0.39598997493734334</v>
      </c>
      <c r="N1228" s="2">
        <f t="shared" si="704"/>
        <v>0</v>
      </c>
      <c r="O1228" s="2">
        <f t="shared" si="705"/>
        <v>5.7644110275689275E-2</v>
      </c>
      <c r="P1228" s="1">
        <v>218</v>
      </c>
      <c r="R1228" s="1">
        <v>158</v>
      </c>
      <c r="X1228" s="1">
        <v>23</v>
      </c>
      <c r="AI1228" s="7">
        <f t="shared" si="706"/>
        <v>0</v>
      </c>
      <c r="AJ1228" s="7">
        <f t="shared" si="707"/>
        <v>0</v>
      </c>
      <c r="AK1228" s="7">
        <f t="shared" si="708"/>
        <v>0</v>
      </c>
      <c r="AL1228" s="7">
        <f t="shared" si="709"/>
        <v>0</v>
      </c>
      <c r="AM1228" s="2">
        <f t="shared" si="710"/>
        <v>0</v>
      </c>
      <c r="AN1228" s="2">
        <f t="shared" si="711"/>
        <v>0</v>
      </c>
      <c r="AO1228" s="2">
        <f t="shared" si="712"/>
        <v>0</v>
      </c>
      <c r="AP1228" s="2">
        <f t="shared" si="713"/>
        <v>0</v>
      </c>
      <c r="AR1228" t="str">
        <f t="shared" si="714"/>
        <v>Richland</v>
      </c>
      <c r="AS1228" t="s">
        <v>3087</v>
      </c>
      <c r="AT1228" s="182">
        <v>1</v>
      </c>
      <c r="AU1228" s="220" t="s">
        <v>3598</v>
      </c>
      <c r="AV1228" s="98">
        <v>30</v>
      </c>
      <c r="AW1228" s="100">
        <v>83</v>
      </c>
      <c r="AX1228" s="106">
        <f t="shared" si="715"/>
        <v>30083</v>
      </c>
      <c r="AZ1228" s="7" t="s">
        <v>2975</v>
      </c>
      <c r="BA1228" t="s">
        <v>3208</v>
      </c>
    </row>
    <row r="1229" spans="1:53" hidden="1" outlineLevel="1">
      <c r="A1229" t="s">
        <v>1834</v>
      </c>
      <c r="B1229" t="s">
        <v>3087</v>
      </c>
      <c r="C1229" s="1">
        <f t="shared" si="698"/>
        <v>767</v>
      </c>
      <c r="D1229" s="7">
        <f>IF(P1229&gt;0,RANK(P1229,(P1229:R1229,S1229:AG1229)),0)</f>
        <v>2</v>
      </c>
      <c r="E1229" s="7">
        <f>IF(Q1229&gt;0,RANK(Q1229,(P1229:R1229,S1229:AG1229)),0)</f>
        <v>0</v>
      </c>
      <c r="F1229" s="7">
        <f>IF(R1229&gt;0,RANK(R1229,(P1229:R1229,S1229:AG1229)),0)</f>
        <v>1</v>
      </c>
      <c r="G1229" s="7">
        <f>IF(S1229&gt;0,RANK(S1229,(P1229:R1229,S1229:AG1229)),0)</f>
        <v>0</v>
      </c>
      <c r="H1229" s="49">
        <f t="shared" si="699"/>
        <v>82</v>
      </c>
      <c r="I1229" s="178">
        <f t="shared" si="700"/>
        <v>0.10691003911342895</v>
      </c>
      <c r="J1229" s="2"/>
      <c r="K1229" s="2">
        <f t="shared" si="701"/>
        <v>0.41329856584093871</v>
      </c>
      <c r="L1229" s="2">
        <f t="shared" si="702"/>
        <v>0</v>
      </c>
      <c r="M1229" s="2">
        <f t="shared" si="703"/>
        <v>0.52020860495436771</v>
      </c>
      <c r="N1229" s="2">
        <f t="shared" si="704"/>
        <v>0</v>
      </c>
      <c r="O1229" s="2">
        <f t="shared" si="705"/>
        <v>6.6492829204693571E-2</v>
      </c>
      <c r="P1229" s="1">
        <v>317</v>
      </c>
      <c r="R1229" s="1">
        <v>399</v>
      </c>
      <c r="X1229" s="1">
        <v>51</v>
      </c>
      <c r="AI1229" s="7">
        <f t="shared" si="706"/>
        <v>0</v>
      </c>
      <c r="AJ1229" s="7">
        <f t="shared" si="707"/>
        <v>0</v>
      </c>
      <c r="AK1229" s="7">
        <f t="shared" si="708"/>
        <v>0</v>
      </c>
      <c r="AL1229" s="7">
        <f t="shared" si="709"/>
        <v>0</v>
      </c>
      <c r="AM1229" s="2">
        <f t="shared" si="710"/>
        <v>0</v>
      </c>
      <c r="AN1229" s="2">
        <f t="shared" si="711"/>
        <v>0</v>
      </c>
      <c r="AO1229" s="2">
        <f t="shared" si="712"/>
        <v>0</v>
      </c>
      <c r="AP1229" s="2">
        <f t="shared" si="713"/>
        <v>0</v>
      </c>
      <c r="AR1229" t="str">
        <f t="shared" si="714"/>
        <v>Roosevelt</v>
      </c>
      <c r="AS1229" t="s">
        <v>3087</v>
      </c>
      <c r="AT1229" s="182">
        <v>1</v>
      </c>
      <c r="AU1229" s="220" t="s">
        <v>3598</v>
      </c>
      <c r="AV1229" s="98">
        <v>30</v>
      </c>
      <c r="AW1229" s="100">
        <v>85</v>
      </c>
      <c r="AX1229" s="106">
        <f t="shared" si="715"/>
        <v>30085</v>
      </c>
      <c r="AZ1229" s="7" t="s">
        <v>2975</v>
      </c>
      <c r="BA1229" t="s">
        <v>3208</v>
      </c>
    </row>
    <row r="1230" spans="1:53" hidden="1" outlineLevel="1">
      <c r="A1230" t="s">
        <v>3226</v>
      </c>
      <c r="B1230" t="s">
        <v>3087</v>
      </c>
      <c r="C1230" s="1">
        <f t="shared" si="698"/>
        <v>661</v>
      </c>
      <c r="D1230" s="7">
        <f>IF(P1230&gt;0,RANK(P1230,(P1230:R1230,S1230:AG1230)),0)</f>
        <v>2</v>
      </c>
      <c r="E1230" s="7">
        <f>IF(Q1230&gt;0,RANK(Q1230,(P1230:R1230,S1230:AG1230)),0)</f>
        <v>0</v>
      </c>
      <c r="F1230" s="7">
        <f>IF(R1230&gt;0,RANK(R1230,(P1230:R1230,S1230:AG1230)),0)</f>
        <v>1</v>
      </c>
      <c r="G1230" s="7">
        <f>IF(S1230&gt;0,RANK(S1230,(P1230:R1230,S1230:AG1230)),0)</f>
        <v>0</v>
      </c>
      <c r="H1230" s="49">
        <f t="shared" si="699"/>
        <v>113</v>
      </c>
      <c r="I1230" s="178">
        <f t="shared" si="700"/>
        <v>0.17095310136157338</v>
      </c>
      <c r="J1230" s="2"/>
      <c r="K1230" s="2">
        <f t="shared" si="701"/>
        <v>0.37821482602118001</v>
      </c>
      <c r="L1230" s="2">
        <f t="shared" si="702"/>
        <v>0</v>
      </c>
      <c r="M1230" s="2">
        <f t="shared" si="703"/>
        <v>0.54916792738275344</v>
      </c>
      <c r="N1230" s="2">
        <f t="shared" si="704"/>
        <v>0</v>
      </c>
      <c r="O1230" s="2">
        <f t="shared" si="705"/>
        <v>7.2617246596066609E-2</v>
      </c>
      <c r="P1230" s="1">
        <v>250</v>
      </c>
      <c r="R1230" s="1">
        <v>363</v>
      </c>
      <c r="X1230" s="1">
        <v>48</v>
      </c>
      <c r="AI1230" s="7">
        <f t="shared" si="706"/>
        <v>0</v>
      </c>
      <c r="AJ1230" s="7">
        <f t="shared" si="707"/>
        <v>0</v>
      </c>
      <c r="AK1230" s="7">
        <f t="shared" si="708"/>
        <v>0</v>
      </c>
      <c r="AL1230" s="7">
        <f t="shared" si="709"/>
        <v>0</v>
      </c>
      <c r="AM1230" s="2">
        <f t="shared" si="710"/>
        <v>0</v>
      </c>
      <c r="AN1230" s="2">
        <f t="shared" si="711"/>
        <v>0</v>
      </c>
      <c r="AO1230" s="2">
        <f t="shared" si="712"/>
        <v>0</v>
      </c>
      <c r="AP1230" s="2">
        <f t="shared" si="713"/>
        <v>0</v>
      </c>
      <c r="AR1230" t="str">
        <f t="shared" si="714"/>
        <v>Rosebud</v>
      </c>
      <c r="AS1230" t="s">
        <v>3087</v>
      </c>
      <c r="AT1230" s="182">
        <v>1</v>
      </c>
      <c r="AU1230" s="220" t="s">
        <v>3598</v>
      </c>
      <c r="AV1230" s="98">
        <v>30</v>
      </c>
      <c r="AW1230" s="100">
        <v>87</v>
      </c>
      <c r="AX1230" s="106">
        <f t="shared" si="715"/>
        <v>30087</v>
      </c>
      <c r="AZ1230" s="7" t="s">
        <v>2975</v>
      </c>
      <c r="BA1230" t="s">
        <v>3208</v>
      </c>
    </row>
    <row r="1231" spans="1:53" hidden="1" outlineLevel="1">
      <c r="A1231" t="s">
        <v>1581</v>
      </c>
      <c r="B1231" t="s">
        <v>3087</v>
      </c>
      <c r="C1231" s="1">
        <f t="shared" si="698"/>
        <v>1059</v>
      </c>
      <c r="D1231" s="7">
        <f>IF(P1231&gt;0,RANK(P1231,(P1231:R1231,S1231:AG1231)),0)</f>
        <v>2</v>
      </c>
      <c r="E1231" s="7">
        <f>IF(Q1231&gt;0,RANK(Q1231,(P1231:R1231,S1231:AG1231)),0)</f>
        <v>0</v>
      </c>
      <c r="F1231" s="7">
        <f>IF(R1231&gt;0,RANK(R1231,(P1231:R1231,S1231:AG1231)),0)</f>
        <v>1</v>
      </c>
      <c r="G1231" s="7">
        <f>IF(S1231&gt;0,RANK(S1231,(P1231:R1231,S1231:AG1231)),0)</f>
        <v>0</v>
      </c>
      <c r="H1231" s="49">
        <f t="shared" si="699"/>
        <v>188</v>
      </c>
      <c r="I1231" s="178">
        <f t="shared" si="700"/>
        <v>0.17752596789423986</v>
      </c>
      <c r="J1231" s="2"/>
      <c r="K1231" s="2">
        <f t="shared" si="701"/>
        <v>0.38243626062322944</v>
      </c>
      <c r="L1231" s="2">
        <f t="shared" si="702"/>
        <v>0</v>
      </c>
      <c r="M1231" s="2">
        <f t="shared" si="703"/>
        <v>0.55996222851746935</v>
      </c>
      <c r="N1231" s="2">
        <f t="shared" si="704"/>
        <v>0</v>
      </c>
      <c r="O1231" s="2">
        <f t="shared" si="705"/>
        <v>5.7601510859301208E-2</v>
      </c>
      <c r="P1231" s="1">
        <v>405</v>
      </c>
      <c r="R1231" s="1">
        <v>593</v>
      </c>
      <c r="X1231" s="1">
        <v>61</v>
      </c>
      <c r="AI1231" s="7">
        <f t="shared" si="706"/>
        <v>0</v>
      </c>
      <c r="AJ1231" s="7">
        <f t="shared" si="707"/>
        <v>0</v>
      </c>
      <c r="AK1231" s="7">
        <f t="shared" si="708"/>
        <v>0</v>
      </c>
      <c r="AL1231" s="7">
        <f t="shared" si="709"/>
        <v>0</v>
      </c>
      <c r="AM1231" s="2">
        <f t="shared" si="710"/>
        <v>0</v>
      </c>
      <c r="AN1231" s="2">
        <f t="shared" si="711"/>
        <v>0</v>
      </c>
      <c r="AO1231" s="2">
        <f t="shared" si="712"/>
        <v>0</v>
      </c>
      <c r="AP1231" s="2">
        <f t="shared" si="713"/>
        <v>0</v>
      </c>
      <c r="AR1231" t="str">
        <f t="shared" si="714"/>
        <v>Sanders</v>
      </c>
      <c r="AS1231" t="s">
        <v>3087</v>
      </c>
      <c r="AT1231" s="182">
        <v>1</v>
      </c>
      <c r="AU1231" s="220" t="s">
        <v>3567</v>
      </c>
      <c r="AV1231" s="98">
        <v>30</v>
      </c>
      <c r="AW1231" s="100">
        <v>89</v>
      </c>
      <c r="AX1231" s="106">
        <f t="shared" si="715"/>
        <v>30089</v>
      </c>
      <c r="AZ1231" s="7" t="s">
        <v>2975</v>
      </c>
      <c r="BA1231" t="s">
        <v>3208</v>
      </c>
    </row>
    <row r="1232" spans="1:53" hidden="1" outlineLevel="1">
      <c r="A1232" t="s">
        <v>2731</v>
      </c>
      <c r="B1232" t="s">
        <v>3087</v>
      </c>
      <c r="C1232" s="1">
        <f t="shared" si="698"/>
        <v>358</v>
      </c>
      <c r="D1232" s="7">
        <f>IF(P1232&gt;0,RANK(P1232,(P1232:R1232,S1232:AG1232)),0)</f>
        <v>1</v>
      </c>
      <c r="E1232" s="7">
        <f>IF(Q1232&gt;0,RANK(Q1232,(P1232:R1232,S1232:AG1232)),0)</f>
        <v>0</v>
      </c>
      <c r="F1232" s="7">
        <f>IF(R1232&gt;0,RANK(R1232,(P1232:R1232,S1232:AG1232)),0)</f>
        <v>2</v>
      </c>
      <c r="G1232" s="7">
        <f>IF(S1232&gt;0,RANK(S1232,(P1232:R1232,S1232:AG1232)),0)</f>
        <v>0</v>
      </c>
      <c r="H1232" s="49">
        <f t="shared" si="699"/>
        <v>17</v>
      </c>
      <c r="I1232" s="178">
        <f t="shared" si="700"/>
        <v>4.7486033519553071E-2</v>
      </c>
      <c r="J1232" s="2"/>
      <c r="K1232" s="2">
        <f t="shared" si="701"/>
        <v>0.47765363128491622</v>
      </c>
      <c r="L1232" s="2">
        <f t="shared" si="702"/>
        <v>0</v>
      </c>
      <c r="M1232" s="2">
        <f t="shared" si="703"/>
        <v>0.43016759776536312</v>
      </c>
      <c r="N1232" s="2">
        <f t="shared" si="704"/>
        <v>0</v>
      </c>
      <c r="O1232" s="2">
        <f t="shared" si="705"/>
        <v>9.2178770949720656E-2</v>
      </c>
      <c r="P1232" s="1">
        <v>171</v>
      </c>
      <c r="R1232" s="1">
        <v>154</v>
      </c>
      <c r="X1232" s="1">
        <v>33</v>
      </c>
      <c r="AI1232" s="7">
        <f t="shared" si="706"/>
        <v>0</v>
      </c>
      <c r="AJ1232" s="7">
        <f t="shared" si="707"/>
        <v>0</v>
      </c>
      <c r="AK1232" s="7">
        <f t="shared" si="708"/>
        <v>0</v>
      </c>
      <c r="AL1232" s="7">
        <f t="shared" si="709"/>
        <v>0</v>
      </c>
      <c r="AM1232" s="2">
        <f t="shared" si="710"/>
        <v>0</v>
      </c>
      <c r="AN1232" s="2">
        <f t="shared" si="711"/>
        <v>0</v>
      </c>
      <c r="AO1232" s="2">
        <f t="shared" si="712"/>
        <v>0</v>
      </c>
      <c r="AP1232" s="2">
        <f t="shared" si="713"/>
        <v>0</v>
      </c>
      <c r="AR1232" t="str">
        <f t="shared" si="714"/>
        <v>Sheridan</v>
      </c>
      <c r="AS1232" t="s">
        <v>3087</v>
      </c>
      <c r="AT1232" s="182">
        <v>1</v>
      </c>
      <c r="AU1232" s="220" t="s">
        <v>3598</v>
      </c>
      <c r="AV1232" s="98">
        <v>30</v>
      </c>
      <c r="AW1232" s="100">
        <v>91</v>
      </c>
      <c r="AX1232" s="106">
        <f t="shared" si="715"/>
        <v>30091</v>
      </c>
      <c r="AZ1232" s="7" t="s">
        <v>2975</v>
      </c>
      <c r="BA1232" t="s">
        <v>3208</v>
      </c>
    </row>
    <row r="1233" spans="1:81" hidden="1" outlineLevel="1">
      <c r="A1233" t="s">
        <v>2185</v>
      </c>
      <c r="B1233" t="s">
        <v>3087</v>
      </c>
      <c r="C1233" s="1">
        <f t="shared" si="698"/>
        <v>8129</v>
      </c>
      <c r="D1233" s="7">
        <f>IF(P1233&gt;0,RANK(P1233,(P1233:R1233,S1233:AG1233)),0)</f>
        <v>1</v>
      </c>
      <c r="E1233" s="7">
        <f>IF(Q1233&gt;0,RANK(Q1233,(P1233:R1233,S1233:AG1233)),0)</f>
        <v>0</v>
      </c>
      <c r="F1233" s="7">
        <f>IF(R1233&gt;0,RANK(R1233,(P1233:R1233,S1233:AG1233)),0)</f>
        <v>2</v>
      </c>
      <c r="G1233" s="7">
        <f>IF(S1233&gt;0,RANK(S1233,(P1233:R1233,S1233:AG1233)),0)</f>
        <v>0</v>
      </c>
      <c r="H1233" s="49">
        <f t="shared" si="699"/>
        <v>580</v>
      </c>
      <c r="I1233" s="178">
        <f t="shared" si="700"/>
        <v>7.1349489482101125E-2</v>
      </c>
      <c r="J1233" s="2"/>
      <c r="K1233" s="2">
        <f t="shared" si="701"/>
        <v>0.50473612990527739</v>
      </c>
      <c r="L1233" s="2">
        <f t="shared" si="702"/>
        <v>0</v>
      </c>
      <c r="M1233" s="2">
        <f t="shared" si="703"/>
        <v>0.43338664042317626</v>
      </c>
      <c r="N1233" s="2">
        <f t="shared" si="704"/>
        <v>0</v>
      </c>
      <c r="O1233" s="2">
        <f t="shared" si="705"/>
        <v>6.1877229671546352E-2</v>
      </c>
      <c r="P1233" s="1">
        <v>4103</v>
      </c>
      <c r="R1233" s="1">
        <v>3523</v>
      </c>
      <c r="X1233" s="1">
        <v>503</v>
      </c>
      <c r="AI1233" s="7">
        <f t="shared" si="706"/>
        <v>0</v>
      </c>
      <c r="AJ1233" s="7">
        <f t="shared" si="707"/>
        <v>0</v>
      </c>
      <c r="AK1233" s="7">
        <f t="shared" si="708"/>
        <v>0</v>
      </c>
      <c r="AL1233" s="7">
        <f t="shared" si="709"/>
        <v>0</v>
      </c>
      <c r="AM1233" s="2">
        <f t="shared" si="710"/>
        <v>0</v>
      </c>
      <c r="AN1233" s="2">
        <f t="shared" si="711"/>
        <v>0</v>
      </c>
      <c r="AO1233" s="2">
        <f t="shared" si="712"/>
        <v>0</v>
      </c>
      <c r="AP1233" s="2">
        <f t="shared" si="713"/>
        <v>0</v>
      </c>
      <c r="AR1233" t="str">
        <f t="shared" si="714"/>
        <v>Silver Bow</v>
      </c>
      <c r="AS1233" t="s">
        <v>3087</v>
      </c>
      <c r="AT1233" s="182">
        <v>1</v>
      </c>
      <c r="AU1233" s="220" t="s">
        <v>3567</v>
      </c>
      <c r="AV1233" s="98">
        <v>30</v>
      </c>
      <c r="AW1233" s="100">
        <v>93</v>
      </c>
      <c r="AX1233" s="106">
        <f t="shared" si="715"/>
        <v>30093</v>
      </c>
      <c r="AZ1233" s="7" t="s">
        <v>2975</v>
      </c>
      <c r="BA1233" t="s">
        <v>3208</v>
      </c>
    </row>
    <row r="1234" spans="1:81" hidden="1" outlineLevel="1">
      <c r="A1234" t="s">
        <v>392</v>
      </c>
      <c r="B1234" t="s">
        <v>3087</v>
      </c>
      <c r="C1234" s="1">
        <f t="shared" si="698"/>
        <v>627</v>
      </c>
      <c r="D1234" s="7">
        <f>IF(P1234&gt;0,RANK(P1234,(P1234:R1234,S1234:AG1234)),0)</f>
        <v>2</v>
      </c>
      <c r="E1234" s="7">
        <f>IF(Q1234&gt;0,RANK(Q1234,(P1234:R1234,S1234:AG1234)),0)</f>
        <v>0</v>
      </c>
      <c r="F1234" s="7">
        <f>IF(R1234&gt;0,RANK(R1234,(P1234:R1234,S1234:AG1234)),0)</f>
        <v>1</v>
      </c>
      <c r="G1234" s="7">
        <f>IF(S1234&gt;0,RANK(S1234,(P1234:R1234,S1234:AG1234)),0)</f>
        <v>0</v>
      </c>
      <c r="H1234" s="49">
        <f t="shared" si="699"/>
        <v>16</v>
      </c>
      <c r="I1234" s="178">
        <f t="shared" si="700"/>
        <v>2.5518341307814992E-2</v>
      </c>
      <c r="J1234" s="2"/>
      <c r="K1234" s="2">
        <f t="shared" si="701"/>
        <v>0.46411483253588515</v>
      </c>
      <c r="L1234" s="2">
        <f t="shared" si="702"/>
        <v>0</v>
      </c>
      <c r="M1234" s="2">
        <f t="shared" si="703"/>
        <v>0.48963317384370014</v>
      </c>
      <c r="N1234" s="2">
        <f t="shared" si="704"/>
        <v>0</v>
      </c>
      <c r="O1234" s="2">
        <f t="shared" si="705"/>
        <v>4.6251993620414711E-2</v>
      </c>
      <c r="P1234" s="1">
        <v>291</v>
      </c>
      <c r="R1234" s="1">
        <v>307</v>
      </c>
      <c r="X1234" s="1">
        <v>29</v>
      </c>
      <c r="AI1234" s="7">
        <f t="shared" si="706"/>
        <v>0</v>
      </c>
      <c r="AJ1234" s="7">
        <f t="shared" si="707"/>
        <v>0</v>
      </c>
      <c r="AK1234" s="7">
        <f t="shared" si="708"/>
        <v>0</v>
      </c>
      <c r="AL1234" s="7">
        <f t="shared" si="709"/>
        <v>0</v>
      </c>
      <c r="AM1234" s="2">
        <f t="shared" si="710"/>
        <v>0</v>
      </c>
      <c r="AN1234" s="2">
        <f t="shared" si="711"/>
        <v>0</v>
      </c>
      <c r="AO1234" s="2">
        <f t="shared" si="712"/>
        <v>0</v>
      </c>
      <c r="AP1234" s="2">
        <f t="shared" si="713"/>
        <v>0</v>
      </c>
      <c r="AR1234" t="str">
        <f t="shared" si="714"/>
        <v>Stillwater</v>
      </c>
      <c r="AS1234" t="s">
        <v>3087</v>
      </c>
      <c r="AT1234" s="182">
        <v>1</v>
      </c>
      <c r="AU1234" s="220" t="s">
        <v>3598</v>
      </c>
      <c r="AV1234" s="98">
        <v>30</v>
      </c>
      <c r="AW1234" s="100">
        <v>95</v>
      </c>
      <c r="AX1234" s="106">
        <f t="shared" si="715"/>
        <v>30095</v>
      </c>
      <c r="AZ1234" s="7" t="s">
        <v>2975</v>
      </c>
      <c r="BA1234" t="s">
        <v>3208</v>
      </c>
    </row>
    <row r="1235" spans="1:81" hidden="1" outlineLevel="1">
      <c r="A1235" t="s">
        <v>3249</v>
      </c>
      <c r="B1235" t="s">
        <v>3087</v>
      </c>
      <c r="C1235" s="1">
        <f t="shared" si="698"/>
        <v>249</v>
      </c>
      <c r="D1235" s="7">
        <f>IF(P1235&gt;0,RANK(P1235,(P1235:R1235,S1235:AG1235)),0)</f>
        <v>2</v>
      </c>
      <c r="E1235" s="7">
        <f>IF(Q1235&gt;0,RANK(Q1235,(P1235:R1235,S1235:AG1235)),0)</f>
        <v>0</v>
      </c>
      <c r="F1235" s="7">
        <f>IF(R1235&gt;0,RANK(R1235,(P1235:R1235,S1235:AG1235)),0)</f>
        <v>1</v>
      </c>
      <c r="G1235" s="7">
        <f>IF(S1235&gt;0,RANK(S1235,(P1235:R1235,S1235:AG1235)),0)</f>
        <v>0</v>
      </c>
      <c r="H1235" s="49">
        <f t="shared" si="699"/>
        <v>25</v>
      </c>
      <c r="I1235" s="178">
        <f t="shared" si="700"/>
        <v>0.10040160642570281</v>
      </c>
      <c r="J1235" s="2"/>
      <c r="K1235" s="2">
        <f t="shared" si="701"/>
        <v>0.42971887550200805</v>
      </c>
      <c r="L1235" s="2">
        <f t="shared" si="702"/>
        <v>0</v>
      </c>
      <c r="M1235" s="2">
        <f t="shared" si="703"/>
        <v>0.53012048192771088</v>
      </c>
      <c r="N1235" s="2">
        <f t="shared" si="704"/>
        <v>0</v>
      </c>
      <c r="O1235" s="2">
        <f t="shared" si="705"/>
        <v>4.0160642570281069E-2</v>
      </c>
      <c r="P1235" s="1">
        <v>107</v>
      </c>
      <c r="R1235" s="1">
        <v>132</v>
      </c>
      <c r="X1235" s="1">
        <v>10</v>
      </c>
      <c r="AI1235" s="7">
        <f t="shared" si="706"/>
        <v>0</v>
      </c>
      <c r="AJ1235" s="7">
        <f t="shared" si="707"/>
        <v>0</v>
      </c>
      <c r="AK1235" s="7">
        <f t="shared" si="708"/>
        <v>0</v>
      </c>
      <c r="AL1235" s="7">
        <f t="shared" si="709"/>
        <v>0</v>
      </c>
      <c r="AM1235" s="2">
        <f t="shared" si="710"/>
        <v>0</v>
      </c>
      <c r="AN1235" s="2">
        <f t="shared" si="711"/>
        <v>0</v>
      </c>
      <c r="AO1235" s="2">
        <f t="shared" si="712"/>
        <v>0</v>
      </c>
      <c r="AP1235" s="2">
        <f t="shared" si="713"/>
        <v>0</v>
      </c>
      <c r="AR1235" t="str">
        <f t="shared" si="714"/>
        <v>Sweet Grass</v>
      </c>
      <c r="AS1235" t="s">
        <v>3087</v>
      </c>
      <c r="AT1235" s="182">
        <v>1</v>
      </c>
      <c r="AU1235" s="220" t="s">
        <v>3598</v>
      </c>
      <c r="AV1235" s="98">
        <v>30</v>
      </c>
      <c r="AW1235" s="100">
        <v>97</v>
      </c>
      <c r="AX1235" s="106">
        <f t="shared" si="715"/>
        <v>30097</v>
      </c>
      <c r="AZ1235" s="7" t="s">
        <v>2975</v>
      </c>
      <c r="BA1235" t="s">
        <v>3208</v>
      </c>
    </row>
    <row r="1236" spans="1:81" hidden="1" outlineLevel="1">
      <c r="A1236" t="s">
        <v>1007</v>
      </c>
      <c r="B1236" t="s">
        <v>3087</v>
      </c>
      <c r="C1236" s="1">
        <f t="shared" si="698"/>
        <v>924</v>
      </c>
      <c r="D1236" s="7">
        <f>IF(P1236&gt;0,RANK(P1236,(P1236:R1236,S1236:AG1236)),0)</f>
        <v>2</v>
      </c>
      <c r="E1236" s="7">
        <f>IF(Q1236&gt;0,RANK(Q1236,(P1236:R1236,S1236:AG1236)),0)</f>
        <v>0</v>
      </c>
      <c r="F1236" s="7">
        <f>IF(R1236&gt;0,RANK(R1236,(P1236:R1236,S1236:AG1236)),0)</f>
        <v>1</v>
      </c>
      <c r="G1236" s="7">
        <f>IF(S1236&gt;0,RANK(S1236,(P1236:R1236,S1236:AG1236)),0)</f>
        <v>0</v>
      </c>
      <c r="H1236" s="49">
        <f t="shared" si="699"/>
        <v>86</v>
      </c>
      <c r="I1236" s="178">
        <f t="shared" si="700"/>
        <v>9.3073593073593072E-2</v>
      </c>
      <c r="J1236" s="2"/>
      <c r="K1236" s="2">
        <f t="shared" si="701"/>
        <v>0.40476190476190477</v>
      </c>
      <c r="L1236" s="2">
        <f t="shared" si="702"/>
        <v>0</v>
      </c>
      <c r="M1236" s="2">
        <f t="shared" si="703"/>
        <v>0.49783549783549785</v>
      </c>
      <c r="N1236" s="2">
        <f t="shared" si="704"/>
        <v>0</v>
      </c>
      <c r="O1236" s="2">
        <f t="shared" si="705"/>
        <v>9.740259740259738E-2</v>
      </c>
      <c r="P1236" s="1">
        <v>374</v>
      </c>
      <c r="R1236" s="1">
        <v>460</v>
      </c>
      <c r="X1236" s="1">
        <v>90</v>
      </c>
      <c r="AI1236" s="7">
        <f t="shared" si="706"/>
        <v>0</v>
      </c>
      <c r="AJ1236" s="7">
        <f t="shared" si="707"/>
        <v>0</v>
      </c>
      <c r="AK1236" s="7">
        <f t="shared" si="708"/>
        <v>0</v>
      </c>
      <c r="AL1236" s="7">
        <f t="shared" si="709"/>
        <v>0</v>
      </c>
      <c r="AM1236" s="2">
        <f t="shared" si="710"/>
        <v>0</v>
      </c>
      <c r="AN1236" s="2">
        <f t="shared" si="711"/>
        <v>0</v>
      </c>
      <c r="AO1236" s="2">
        <f t="shared" si="712"/>
        <v>0</v>
      </c>
      <c r="AP1236" s="2">
        <f t="shared" si="713"/>
        <v>0</v>
      </c>
      <c r="AR1236" t="str">
        <f t="shared" si="714"/>
        <v>Teton</v>
      </c>
      <c r="AS1236" t="s">
        <v>3087</v>
      </c>
      <c r="AT1236" s="182">
        <v>1</v>
      </c>
      <c r="AU1236" s="220" t="s">
        <v>3598</v>
      </c>
      <c r="AV1236" s="98">
        <v>30</v>
      </c>
      <c r="AW1236" s="100">
        <v>99</v>
      </c>
      <c r="AX1236" s="106">
        <f t="shared" si="715"/>
        <v>30099</v>
      </c>
      <c r="AZ1236" s="7" t="s">
        <v>2975</v>
      </c>
      <c r="BA1236" t="s">
        <v>3208</v>
      </c>
    </row>
    <row r="1237" spans="1:81" hidden="1" outlineLevel="1">
      <c r="A1237" t="s">
        <v>3223</v>
      </c>
      <c r="B1237" t="s">
        <v>3087</v>
      </c>
      <c r="C1237" s="1">
        <f t="shared" si="698"/>
        <v>246</v>
      </c>
      <c r="D1237" s="7">
        <f>IF(P1237&gt;0,RANK(P1237,(P1237:R1237,S1237:AG1237)),0)</f>
        <v>1</v>
      </c>
      <c r="E1237" s="7">
        <f>IF(Q1237&gt;0,RANK(Q1237,(P1237:R1237,S1237:AG1237)),0)</f>
        <v>0</v>
      </c>
      <c r="F1237" s="7">
        <f>IF(R1237&gt;0,RANK(R1237,(P1237:R1237,S1237:AG1237)),0)</f>
        <v>2</v>
      </c>
      <c r="G1237" s="7">
        <f>IF(S1237&gt;0,RANK(S1237,(P1237:R1237,S1237:AG1237)),0)</f>
        <v>0</v>
      </c>
      <c r="H1237" s="49">
        <f t="shared" si="699"/>
        <v>22</v>
      </c>
      <c r="I1237" s="178">
        <f t="shared" si="700"/>
        <v>8.943089430894309E-2</v>
      </c>
      <c r="J1237" s="2"/>
      <c r="K1237" s="2">
        <f t="shared" si="701"/>
        <v>0.52439024390243905</v>
      </c>
      <c r="L1237" s="2">
        <f t="shared" si="702"/>
        <v>0</v>
      </c>
      <c r="M1237" s="2">
        <f t="shared" si="703"/>
        <v>0.43495934959349591</v>
      </c>
      <c r="N1237" s="2">
        <f t="shared" si="704"/>
        <v>0</v>
      </c>
      <c r="O1237" s="2">
        <f t="shared" si="705"/>
        <v>4.065040650406504E-2</v>
      </c>
      <c r="P1237" s="1">
        <v>129</v>
      </c>
      <c r="R1237" s="1">
        <v>107</v>
      </c>
      <c r="X1237" s="1">
        <v>10</v>
      </c>
      <c r="AI1237" s="7">
        <f t="shared" si="706"/>
        <v>0</v>
      </c>
      <c r="AJ1237" s="7">
        <f t="shared" si="707"/>
        <v>0</v>
      </c>
      <c r="AK1237" s="7">
        <f t="shared" si="708"/>
        <v>0</v>
      </c>
      <c r="AL1237" s="7">
        <f t="shared" si="709"/>
        <v>0</v>
      </c>
      <c r="AM1237" s="2">
        <f t="shared" si="710"/>
        <v>0</v>
      </c>
      <c r="AN1237" s="2">
        <f t="shared" si="711"/>
        <v>0</v>
      </c>
      <c r="AO1237" s="2">
        <f t="shared" si="712"/>
        <v>0</v>
      </c>
      <c r="AP1237" s="2">
        <f t="shared" si="713"/>
        <v>0</v>
      </c>
      <c r="AR1237" t="str">
        <f t="shared" si="714"/>
        <v>Toole</v>
      </c>
      <c r="AS1237" t="s">
        <v>3087</v>
      </c>
      <c r="AT1237" s="182">
        <v>1</v>
      </c>
      <c r="AU1237" s="220" t="s">
        <v>3598</v>
      </c>
      <c r="AV1237" s="98">
        <v>30</v>
      </c>
      <c r="AW1237" s="100">
        <v>101</v>
      </c>
      <c r="AX1237" s="106">
        <f t="shared" si="715"/>
        <v>30101</v>
      </c>
      <c r="AZ1237" s="7" t="s">
        <v>2975</v>
      </c>
      <c r="BA1237" t="s">
        <v>3208</v>
      </c>
    </row>
    <row r="1238" spans="1:81" hidden="1" outlineLevel="1">
      <c r="A1238" t="s">
        <v>2086</v>
      </c>
      <c r="B1238" t="s">
        <v>3087</v>
      </c>
      <c r="C1238" s="1">
        <f t="shared" si="698"/>
        <v>80</v>
      </c>
      <c r="D1238" s="7">
        <f>IF(P1238&gt;0,RANK(P1238,(P1238:R1238,S1238:AG1238)),0)</f>
        <v>2</v>
      </c>
      <c r="E1238" s="7">
        <f>IF(Q1238&gt;0,RANK(Q1238,(P1238:R1238,S1238:AG1238)),0)</f>
        <v>0</v>
      </c>
      <c r="F1238" s="7">
        <f>IF(R1238&gt;0,RANK(R1238,(P1238:R1238,S1238:AG1238)),0)</f>
        <v>1</v>
      </c>
      <c r="G1238" s="7">
        <f>IF(S1238&gt;0,RANK(S1238,(P1238:R1238,S1238:AG1238)),0)</f>
        <v>0</v>
      </c>
      <c r="H1238" s="49">
        <f t="shared" si="699"/>
        <v>9</v>
      </c>
      <c r="I1238" s="178">
        <f t="shared" si="700"/>
        <v>0.1125</v>
      </c>
      <c r="J1238" s="2"/>
      <c r="K1238" s="2">
        <f t="shared" si="701"/>
        <v>0.42499999999999999</v>
      </c>
      <c r="L1238" s="2">
        <f t="shared" si="702"/>
        <v>0</v>
      </c>
      <c r="M1238" s="2">
        <f t="shared" si="703"/>
        <v>0.53749999999999998</v>
      </c>
      <c r="N1238" s="2">
        <f t="shared" si="704"/>
        <v>0</v>
      </c>
      <c r="O1238" s="2">
        <f t="shared" si="705"/>
        <v>3.7499999999999978E-2</v>
      </c>
      <c r="P1238" s="1">
        <v>34</v>
      </c>
      <c r="R1238" s="1">
        <v>43</v>
      </c>
      <c r="X1238" s="1">
        <v>3</v>
      </c>
      <c r="AI1238" s="7">
        <f t="shared" si="706"/>
        <v>0</v>
      </c>
      <c r="AJ1238" s="7">
        <f t="shared" si="707"/>
        <v>0</v>
      </c>
      <c r="AK1238" s="7">
        <f t="shared" si="708"/>
        <v>0</v>
      </c>
      <c r="AL1238" s="7">
        <f t="shared" si="709"/>
        <v>0</v>
      </c>
      <c r="AM1238" s="2">
        <f t="shared" si="710"/>
        <v>0</v>
      </c>
      <c r="AN1238" s="2">
        <f t="shared" si="711"/>
        <v>0</v>
      </c>
      <c r="AO1238" s="2">
        <f t="shared" si="712"/>
        <v>0</v>
      </c>
      <c r="AP1238" s="2">
        <f t="shared" si="713"/>
        <v>0</v>
      </c>
      <c r="AR1238" t="str">
        <f t="shared" si="714"/>
        <v>Treasure</v>
      </c>
      <c r="AS1238" t="s">
        <v>3087</v>
      </c>
      <c r="AT1238" s="182">
        <v>1</v>
      </c>
      <c r="AU1238" s="220" t="s">
        <v>3598</v>
      </c>
      <c r="AV1238" s="98">
        <v>30</v>
      </c>
      <c r="AW1238" s="100">
        <v>103</v>
      </c>
      <c r="AX1238" s="106">
        <f t="shared" si="715"/>
        <v>30103</v>
      </c>
      <c r="AZ1238" s="7" t="s">
        <v>2975</v>
      </c>
      <c r="BA1238" t="s">
        <v>3208</v>
      </c>
    </row>
    <row r="1239" spans="1:81" hidden="1" outlineLevel="1">
      <c r="A1239" t="s">
        <v>1167</v>
      </c>
      <c r="B1239" t="s">
        <v>3087</v>
      </c>
      <c r="C1239" s="1">
        <f t="shared" si="698"/>
        <v>738</v>
      </c>
      <c r="D1239" s="7">
        <f>IF(P1239&gt;0,RANK(P1239,(P1239:R1239,S1239:AG1239)),0)</f>
        <v>1</v>
      </c>
      <c r="E1239" s="7">
        <f>IF(Q1239&gt;0,RANK(Q1239,(P1239:R1239,S1239:AG1239)),0)</f>
        <v>0</v>
      </c>
      <c r="F1239" s="7">
        <f>IF(R1239&gt;0,RANK(R1239,(P1239:R1239,S1239:AG1239)),0)</f>
        <v>2</v>
      </c>
      <c r="G1239" s="7">
        <f>IF(S1239&gt;0,RANK(S1239,(P1239:R1239,S1239:AG1239)),0)</f>
        <v>0</v>
      </c>
      <c r="H1239" s="49">
        <f t="shared" si="699"/>
        <v>6</v>
      </c>
      <c r="I1239" s="178">
        <f t="shared" si="700"/>
        <v>8.130081300813009E-3</v>
      </c>
      <c r="J1239" s="2"/>
      <c r="K1239" s="2">
        <f t="shared" si="701"/>
        <v>0.46612466124661245</v>
      </c>
      <c r="L1239" s="2">
        <f t="shared" si="702"/>
        <v>0</v>
      </c>
      <c r="M1239" s="2">
        <f t="shared" si="703"/>
        <v>0.45799457994579945</v>
      </c>
      <c r="N1239" s="2">
        <f t="shared" si="704"/>
        <v>0</v>
      </c>
      <c r="O1239" s="2">
        <f t="shared" si="705"/>
        <v>7.58807588075881E-2</v>
      </c>
      <c r="P1239" s="1">
        <v>344</v>
      </c>
      <c r="R1239" s="1">
        <v>338</v>
      </c>
      <c r="X1239" s="1">
        <v>56</v>
      </c>
      <c r="AI1239" s="7">
        <f t="shared" si="706"/>
        <v>0</v>
      </c>
      <c r="AJ1239" s="7">
        <f t="shared" si="707"/>
        <v>0</v>
      </c>
      <c r="AK1239" s="7">
        <f t="shared" si="708"/>
        <v>0</v>
      </c>
      <c r="AL1239" s="7">
        <f t="shared" si="709"/>
        <v>0</v>
      </c>
      <c r="AM1239" s="2">
        <f t="shared" si="710"/>
        <v>0</v>
      </c>
      <c r="AN1239" s="2">
        <f t="shared" si="711"/>
        <v>0</v>
      </c>
      <c r="AO1239" s="2">
        <f t="shared" si="712"/>
        <v>0</v>
      </c>
      <c r="AP1239" s="2">
        <f t="shared" si="713"/>
        <v>0</v>
      </c>
      <c r="AR1239" t="str">
        <f t="shared" si="714"/>
        <v>Valley</v>
      </c>
      <c r="AS1239" t="s">
        <v>3087</v>
      </c>
      <c r="AT1239" s="182">
        <v>1</v>
      </c>
      <c r="AU1239" s="220" t="s">
        <v>3598</v>
      </c>
      <c r="AV1239" s="98">
        <v>30</v>
      </c>
      <c r="AW1239" s="100">
        <v>105</v>
      </c>
      <c r="AX1239" s="106">
        <f t="shared" si="715"/>
        <v>30105</v>
      </c>
      <c r="AZ1239" s="7" t="s">
        <v>2975</v>
      </c>
      <c r="BA1239" t="s">
        <v>3208</v>
      </c>
    </row>
    <row r="1240" spans="1:81" hidden="1" outlineLevel="1">
      <c r="A1240" t="s">
        <v>1378</v>
      </c>
      <c r="B1240" t="s">
        <v>3087</v>
      </c>
      <c r="C1240" s="1">
        <f t="shared" si="698"/>
        <v>111</v>
      </c>
      <c r="D1240" s="7">
        <f>IF(P1240&gt;0,RANK(P1240,(P1240:R1240,S1240:AG1240)),0)</f>
        <v>2</v>
      </c>
      <c r="E1240" s="7">
        <f>IF(Q1240&gt;0,RANK(Q1240,(P1240:R1240,S1240:AG1240)),0)</f>
        <v>0</v>
      </c>
      <c r="F1240" s="7">
        <f>IF(R1240&gt;0,RANK(R1240,(P1240:R1240,S1240:AG1240)),0)</f>
        <v>1</v>
      </c>
      <c r="G1240" s="7">
        <f>IF(S1240&gt;0,RANK(S1240,(P1240:R1240,S1240:AG1240)),0)</f>
        <v>0</v>
      </c>
      <c r="H1240" s="49">
        <f t="shared" si="699"/>
        <v>4</v>
      </c>
      <c r="I1240" s="178">
        <f t="shared" si="700"/>
        <v>3.6036036036036036E-2</v>
      </c>
      <c r="J1240" s="2"/>
      <c r="K1240" s="2">
        <f t="shared" si="701"/>
        <v>0.43243243243243246</v>
      </c>
      <c r="L1240" s="2">
        <f t="shared" si="702"/>
        <v>0</v>
      </c>
      <c r="M1240" s="2">
        <f t="shared" si="703"/>
        <v>0.46846846846846846</v>
      </c>
      <c r="N1240" s="2">
        <f t="shared" si="704"/>
        <v>0</v>
      </c>
      <c r="O1240" s="2">
        <f t="shared" si="705"/>
        <v>9.9099099099099086E-2</v>
      </c>
      <c r="P1240" s="1">
        <v>48</v>
      </c>
      <c r="R1240" s="1">
        <v>52</v>
      </c>
      <c r="X1240" s="1">
        <v>11</v>
      </c>
      <c r="AI1240" s="7">
        <f t="shared" si="706"/>
        <v>0</v>
      </c>
      <c r="AJ1240" s="7">
        <f t="shared" si="707"/>
        <v>0</v>
      </c>
      <c r="AK1240" s="7">
        <f t="shared" si="708"/>
        <v>0</v>
      </c>
      <c r="AL1240" s="7">
        <f t="shared" si="709"/>
        <v>0</v>
      </c>
      <c r="AM1240" s="2">
        <f t="shared" si="710"/>
        <v>0</v>
      </c>
      <c r="AN1240" s="2">
        <f t="shared" si="711"/>
        <v>0</v>
      </c>
      <c r="AO1240" s="2">
        <f t="shared" si="712"/>
        <v>0</v>
      </c>
      <c r="AP1240" s="2">
        <f t="shared" si="713"/>
        <v>0</v>
      </c>
      <c r="AR1240" t="str">
        <f t="shared" si="714"/>
        <v>Wheatland</v>
      </c>
      <c r="AS1240" t="s">
        <v>3087</v>
      </c>
      <c r="AT1240" s="182">
        <v>1</v>
      </c>
      <c r="AU1240" s="220" t="s">
        <v>3598</v>
      </c>
      <c r="AV1240" s="98">
        <v>30</v>
      </c>
      <c r="AW1240" s="100">
        <v>107</v>
      </c>
      <c r="AX1240" s="106">
        <f t="shared" si="715"/>
        <v>30107</v>
      </c>
      <c r="AZ1240" s="7" t="s">
        <v>2975</v>
      </c>
      <c r="BA1240" t="s">
        <v>3208</v>
      </c>
    </row>
    <row r="1241" spans="1:81" hidden="1" outlineLevel="1">
      <c r="A1241" t="s">
        <v>2946</v>
      </c>
      <c r="B1241" t="s">
        <v>3087</v>
      </c>
      <c r="C1241" s="1">
        <f t="shared" si="698"/>
        <v>60</v>
      </c>
      <c r="D1241" s="7">
        <f>IF(P1241&gt;0,RANK(P1241,(P1241:R1241,S1241:AG1241)),0)</f>
        <v>1</v>
      </c>
      <c r="E1241" s="7">
        <f>IF(Q1241&gt;0,RANK(Q1241,(P1241:R1241,S1241:AG1241)),0)</f>
        <v>0</v>
      </c>
      <c r="F1241" s="7">
        <f>IF(R1241&gt;0,RANK(R1241,(P1241:R1241,S1241:AG1241)),0)</f>
        <v>2</v>
      </c>
      <c r="G1241" s="7">
        <f>IF(S1241&gt;0,RANK(S1241,(P1241:R1241,S1241:AG1241)),0)</f>
        <v>0</v>
      </c>
      <c r="H1241" s="49">
        <f t="shared" si="699"/>
        <v>20</v>
      </c>
      <c r="I1241" s="178">
        <f t="shared" si="700"/>
        <v>0.33333333333333331</v>
      </c>
      <c r="J1241" s="2"/>
      <c r="K1241" s="2">
        <f t="shared" si="701"/>
        <v>0.6</v>
      </c>
      <c r="L1241" s="2">
        <f t="shared" si="702"/>
        <v>0</v>
      </c>
      <c r="M1241" s="2">
        <f t="shared" si="703"/>
        <v>0.26666666666666666</v>
      </c>
      <c r="N1241" s="2">
        <f t="shared" si="704"/>
        <v>0</v>
      </c>
      <c r="O1241" s="2">
        <f t="shared" si="705"/>
        <v>0.13333333333333336</v>
      </c>
      <c r="P1241" s="1">
        <v>36</v>
      </c>
      <c r="R1241" s="1">
        <v>16</v>
      </c>
      <c r="X1241" s="1">
        <v>8</v>
      </c>
      <c r="AI1241" s="7">
        <f t="shared" si="706"/>
        <v>0</v>
      </c>
      <c r="AJ1241" s="7">
        <f t="shared" si="707"/>
        <v>0</v>
      </c>
      <c r="AK1241" s="7">
        <f t="shared" si="708"/>
        <v>0</v>
      </c>
      <c r="AL1241" s="7">
        <f t="shared" si="709"/>
        <v>0</v>
      </c>
      <c r="AM1241" s="2">
        <f t="shared" si="710"/>
        <v>0</v>
      </c>
      <c r="AN1241" s="2">
        <f t="shared" si="711"/>
        <v>0</v>
      </c>
      <c r="AO1241" s="2">
        <f t="shared" si="712"/>
        <v>0</v>
      </c>
      <c r="AP1241" s="2">
        <f t="shared" si="713"/>
        <v>0</v>
      </c>
      <c r="AR1241" t="str">
        <f t="shared" si="714"/>
        <v>Wibaux</v>
      </c>
      <c r="AS1241" t="s">
        <v>3087</v>
      </c>
      <c r="AT1241" s="182">
        <v>1</v>
      </c>
      <c r="AU1241" s="220" t="s">
        <v>3598</v>
      </c>
      <c r="AV1241" s="98">
        <v>30</v>
      </c>
      <c r="AW1241" s="100">
        <v>109</v>
      </c>
      <c r="AX1241" s="106">
        <f t="shared" si="715"/>
        <v>30109</v>
      </c>
      <c r="AZ1241" s="7" t="s">
        <v>2975</v>
      </c>
      <c r="BA1241" t="s">
        <v>3208</v>
      </c>
    </row>
    <row r="1242" spans="1:81" hidden="1" outlineLevel="1">
      <c r="A1242" t="s">
        <v>4</v>
      </c>
      <c r="B1242" t="s">
        <v>3087</v>
      </c>
      <c r="C1242" s="1">
        <f t="shared" si="698"/>
        <v>15955</v>
      </c>
      <c r="D1242" s="7">
        <f>IF(P1242&gt;0,RANK(P1242,(P1242:R1242,S1242:AG1242)),0)</f>
        <v>1</v>
      </c>
      <c r="E1242" s="7">
        <f>IF(Q1242&gt;0,RANK(Q1242,(P1242:R1242,S1242:AG1242)),0)</f>
        <v>0</v>
      </c>
      <c r="F1242" s="7">
        <f>IF(R1242&gt;0,RANK(R1242,(P1242:R1242,S1242:AG1242)),0)</f>
        <v>2</v>
      </c>
      <c r="G1242" s="7">
        <f>IF(S1242&gt;0,RANK(S1242,(P1242:R1242,S1242:AG1242)),0)</f>
        <v>0</v>
      </c>
      <c r="H1242" s="49">
        <f t="shared" si="699"/>
        <v>774</v>
      </c>
      <c r="I1242" s="178">
        <f t="shared" si="700"/>
        <v>4.8511438420557822E-2</v>
      </c>
      <c r="J1242" s="2"/>
      <c r="K1242" s="2">
        <f t="shared" si="701"/>
        <v>0.49877781259793169</v>
      </c>
      <c r="L1242" s="2">
        <f t="shared" si="702"/>
        <v>0</v>
      </c>
      <c r="M1242" s="2">
        <f t="shared" si="703"/>
        <v>0.45026637417737386</v>
      </c>
      <c r="N1242" s="2">
        <f t="shared" si="704"/>
        <v>0</v>
      </c>
      <c r="O1242" s="2">
        <f t="shared" si="705"/>
        <v>5.0955813224694502E-2</v>
      </c>
      <c r="P1242" s="1">
        <v>7958</v>
      </c>
      <c r="R1242" s="1">
        <v>7184</v>
      </c>
      <c r="X1242" s="1">
        <v>813</v>
      </c>
      <c r="AI1242" s="7">
        <f t="shared" si="706"/>
        <v>0</v>
      </c>
      <c r="AJ1242" s="7">
        <f t="shared" si="707"/>
        <v>0</v>
      </c>
      <c r="AK1242" s="7">
        <f t="shared" si="708"/>
        <v>0</v>
      </c>
      <c r="AL1242" s="7">
        <f t="shared" si="709"/>
        <v>0</v>
      </c>
      <c r="AM1242" s="2">
        <f t="shared" si="710"/>
        <v>0</v>
      </c>
      <c r="AN1242" s="2">
        <f t="shared" si="711"/>
        <v>0</v>
      </c>
      <c r="AO1242" s="2">
        <f t="shared" si="712"/>
        <v>0</v>
      </c>
      <c r="AP1242" s="2">
        <f t="shared" si="713"/>
        <v>0</v>
      </c>
      <c r="AR1242" t="str">
        <f t="shared" si="714"/>
        <v>Yellowstone</v>
      </c>
      <c r="AS1242" t="s">
        <v>3087</v>
      </c>
      <c r="AT1242" s="182">
        <v>1</v>
      </c>
      <c r="AU1242" s="220" t="s">
        <v>3598</v>
      </c>
      <c r="AV1242" s="98">
        <v>30</v>
      </c>
      <c r="AW1242" s="100">
        <v>111</v>
      </c>
      <c r="AX1242" s="106">
        <f t="shared" si="715"/>
        <v>30111</v>
      </c>
      <c r="AZ1242" s="7" t="s">
        <v>2975</v>
      </c>
      <c r="BA1242" t="s">
        <v>3208</v>
      </c>
    </row>
    <row r="1243" spans="1:81" collapsed="1">
      <c r="A1243" t="s">
        <v>432</v>
      </c>
      <c r="B1243" t="s">
        <v>1114</v>
      </c>
      <c r="C1243" s="1">
        <f t="shared" si="698"/>
        <v>126376</v>
      </c>
      <c r="D1243" s="7">
        <f>IF(P1243&gt;0,RANK(P1243,(P1243:R1243,S1243:AG1243)),0)</f>
        <v>2</v>
      </c>
      <c r="E1243" s="7">
        <f>IF(Q1243&gt;0,RANK(Q1243,(P1243:R1243,S1243:AG1243)),0)</f>
        <v>0</v>
      </c>
      <c r="F1243" s="7">
        <f>IF(R1243&gt;0,RANK(R1243,(P1243:R1243,S1243:AG1243)),0)</f>
        <v>1</v>
      </c>
      <c r="G1243" s="7">
        <f>IF(S1243&gt;0,RANK(S1243,(P1243:R1243,S1243:AG1243)),0)</f>
        <v>0</v>
      </c>
      <c r="H1243" s="49">
        <f t="shared" si="699"/>
        <v>9351</v>
      </c>
      <c r="I1243" s="178">
        <f t="shared" si="700"/>
        <v>7.3993479774640755E-2</v>
      </c>
      <c r="J1243" s="2"/>
      <c r="K1243" s="2">
        <f t="shared" si="701"/>
        <v>0.4415790972969551</v>
      </c>
      <c r="L1243" s="2">
        <f t="shared" si="702"/>
        <v>0</v>
      </c>
      <c r="M1243" s="2">
        <f t="shared" si="703"/>
        <v>0.51557257707159587</v>
      </c>
      <c r="N1243" s="2">
        <f t="shared" si="704"/>
        <v>0</v>
      </c>
      <c r="O1243" s="2">
        <f t="shared" si="705"/>
        <v>4.2848325631449025E-2</v>
      </c>
      <c r="P1243" s="1">
        <f>SUM(P1187:P1242)</f>
        <v>55805</v>
      </c>
      <c r="R1243" s="1">
        <f>SUM(R1187:R1242)</f>
        <v>65156</v>
      </c>
      <c r="X1243" s="1">
        <f>SUM(X1187:X1242)</f>
        <v>5415</v>
      </c>
      <c r="AI1243" s="7">
        <f t="shared" si="706"/>
        <v>0</v>
      </c>
      <c r="AJ1243" s="7">
        <f t="shared" si="707"/>
        <v>0</v>
      </c>
      <c r="AK1243" s="7">
        <f t="shared" si="708"/>
        <v>0</v>
      </c>
      <c r="AL1243" s="7">
        <f t="shared" si="709"/>
        <v>0</v>
      </c>
      <c r="AM1243" s="2">
        <f t="shared" si="710"/>
        <v>0</v>
      </c>
      <c r="AN1243" s="2">
        <f t="shared" si="711"/>
        <v>0</v>
      </c>
      <c r="AO1243" s="2">
        <f t="shared" si="712"/>
        <v>0</v>
      </c>
      <c r="AP1243" s="2">
        <f t="shared" si="713"/>
        <v>0</v>
      </c>
      <c r="AR1243" t="str">
        <f t="shared" si="714"/>
        <v>Montana</v>
      </c>
      <c r="AS1243" t="s">
        <v>1114</v>
      </c>
      <c r="AT1243" s="182"/>
      <c r="AV1243" s="98">
        <v>30</v>
      </c>
      <c r="AW1243" s="100"/>
      <c r="AX1243" s="98">
        <v>30</v>
      </c>
      <c r="AZ1243" s="7" t="s">
        <v>1634</v>
      </c>
      <c r="BA1243" t="s">
        <v>3208</v>
      </c>
    </row>
    <row r="1244" spans="1:81" s="182" customFormat="1">
      <c r="C1244" s="1"/>
      <c r="D1244" s="7"/>
      <c r="E1244" s="7"/>
      <c r="F1244" s="7"/>
      <c r="G1244" s="7"/>
      <c r="H1244" s="49"/>
      <c r="I1244" s="178"/>
      <c r="J1244" s="2"/>
      <c r="K1244" s="2"/>
      <c r="L1244" s="2"/>
      <c r="M1244" s="2"/>
      <c r="N1244" s="2"/>
      <c r="O1244" s="2"/>
      <c r="P1244" s="1"/>
      <c r="Q1244" s="1"/>
      <c r="R1244" s="1"/>
      <c r="S1244" s="1"/>
      <c r="T1244" s="1"/>
      <c r="U1244" s="1"/>
      <c r="V1244" s="1"/>
      <c r="W1244" s="1"/>
      <c r="X1244" s="1"/>
      <c r="Y1244" s="1"/>
      <c r="Z1244" s="1"/>
      <c r="AA1244" s="1"/>
      <c r="AB1244" s="1"/>
      <c r="AC1244" s="1"/>
      <c r="AD1244" s="1"/>
      <c r="AE1244" s="1"/>
      <c r="AF1244" s="1"/>
      <c r="AG1244" s="1"/>
      <c r="AH1244" s="1"/>
      <c r="AI1244" s="7"/>
      <c r="AJ1244" s="7"/>
      <c r="AK1244" s="7"/>
      <c r="AL1244" s="7"/>
      <c r="AM1244" s="2"/>
      <c r="AN1244" s="2"/>
      <c r="AO1244" s="2"/>
      <c r="AP1244" s="2"/>
      <c r="AQ1244" s="2"/>
      <c r="AV1244" s="98"/>
      <c r="AW1244" s="100"/>
      <c r="AX1244" s="106"/>
      <c r="AZ1244" s="7"/>
      <c r="BF1244" s="1"/>
      <c r="BG1244" s="1"/>
      <c r="BH1244" s="1"/>
      <c r="BI1244" s="1"/>
      <c r="BJ1244" s="1"/>
      <c r="BK1244" s="1"/>
      <c r="BL1244" s="1"/>
      <c r="BM1244" s="1"/>
      <c r="BN1244" s="1"/>
      <c r="BO1244" s="1"/>
      <c r="BP1244" s="1"/>
      <c r="BQ1244" s="1"/>
      <c r="BR1244" s="1"/>
      <c r="BS1244" s="1"/>
      <c r="BT1244" s="1"/>
      <c r="BU1244" s="1"/>
      <c r="BV1244" s="1"/>
      <c r="BW1244" s="1"/>
      <c r="BX1244" s="1"/>
      <c r="BY1244" s="1"/>
      <c r="BZ1244" s="1"/>
      <c r="CA1244" s="1"/>
      <c r="CB1244" s="1"/>
      <c r="CC1244" s="1"/>
    </row>
    <row r="1245" spans="1:81" s="182" customFormat="1" hidden="1" outlineLevel="1">
      <c r="A1245" s="182" t="s">
        <v>638</v>
      </c>
      <c r="B1245" s="182" t="s">
        <v>342</v>
      </c>
      <c r="C1245" s="1">
        <f t="shared" ref="C1245:C1276" si="716">SUM(P1245:AG1245)</f>
        <v>1573</v>
      </c>
      <c r="D1245" s="7">
        <f>IF(P1245&gt;0,RANK(P1245,(P1245:R1245,S1245:AG1245)),0)</f>
        <v>2</v>
      </c>
      <c r="E1245" s="7">
        <f>IF(Q1245&gt;0,RANK(Q1245,(P1245:R1245,S1245:AG1245)),0)</f>
        <v>0</v>
      </c>
      <c r="F1245" s="7">
        <f>IF(R1245&gt;0,RANK(R1245,(P1245:R1245,S1245:AG1245)),0)</f>
        <v>1</v>
      </c>
      <c r="G1245" s="7">
        <f>IF(S1245&gt;0,RANK(S1245,(P1245:R1245,S1245:AG1245)),0)</f>
        <v>0</v>
      </c>
      <c r="H1245" s="49">
        <f t="shared" ref="H1245:H1308" si="717">MAX(P1245:Y1245)-LARGE(P1245:Y1245,2)</f>
        <v>11</v>
      </c>
      <c r="I1245" s="178">
        <f t="shared" ref="I1245:I1308" si="718">H1245/C1245</f>
        <v>6.993006993006993E-3</v>
      </c>
      <c r="J1245" s="2"/>
      <c r="K1245" s="2">
        <f t="shared" ref="K1245:K1276" si="719">IF($C1245=0,"-",P1245/$C1245)</f>
        <v>0.49650349650349651</v>
      </c>
      <c r="L1245" s="2">
        <f t="shared" ref="L1245:L1276" si="720">IF($C1245=0,"-",Q1245/$C1245)</f>
        <v>0</v>
      </c>
      <c r="M1245" s="2">
        <f t="shared" ref="M1245:M1276" si="721">IF($C1245=0,"-",R1245/$C1245)</f>
        <v>0.50349650349650354</v>
      </c>
      <c r="N1245" s="2">
        <f t="shared" ref="N1245:N1276" si="722">IF($C1245=0,"-",S1245/$C1245)</f>
        <v>0</v>
      </c>
      <c r="O1245" s="2">
        <f t="shared" ref="O1245:O1308" si="723">IF(C1245=0,"-",(1-K1245-L1245-M1245-N1245))</f>
        <v>0</v>
      </c>
      <c r="P1245" s="1">
        <v>781</v>
      </c>
      <c r="Q1245" s="1"/>
      <c r="R1245" s="1">
        <v>792</v>
      </c>
      <c r="S1245" s="1"/>
      <c r="T1245" s="1"/>
      <c r="U1245" s="1"/>
      <c r="V1245" s="1"/>
      <c r="W1245" s="1"/>
      <c r="X1245" s="1"/>
      <c r="Y1245" s="1"/>
      <c r="Z1245" s="1"/>
      <c r="AA1245" s="1"/>
      <c r="AB1245" s="1"/>
      <c r="AC1245" s="1"/>
      <c r="AD1245" s="1"/>
      <c r="AE1245" s="1"/>
      <c r="AF1245" s="1"/>
      <c r="AG1245" s="1"/>
      <c r="AH1245" s="1"/>
      <c r="AI1245" s="7">
        <f t="shared" ref="AI1245:AI1308" si="724">IF(T1245&gt;0,RANK(T1245,(P1245:Z1245)),0)</f>
        <v>0</v>
      </c>
      <c r="AJ1245" s="7">
        <f t="shared" ref="AJ1245:AJ1308" si="725">IF(U1245&gt;0,RANK(U1245,(P1245:Z1245)),0)</f>
        <v>0</v>
      </c>
      <c r="AK1245" s="7">
        <f t="shared" ref="AK1245:AK1308" si="726">IF(V1245&gt;0,RANK(V1245,(P1245:Z1245)),0)</f>
        <v>0</v>
      </c>
      <c r="AL1245" s="7">
        <f t="shared" ref="AL1245:AL1308" si="727">IF(W1245&gt;0,RANK(W1245,(P1245:Z1245)),0)</f>
        <v>0</v>
      </c>
      <c r="AM1245" s="2">
        <f t="shared" ref="AM1245:AM1276" si="728">IF($C1245=0,"-",T1245/$C1245)</f>
        <v>0</v>
      </c>
      <c r="AN1245" s="2">
        <f t="shared" ref="AN1245:AN1276" si="729">IF($C1245=0,"-",U1245/$C1245)</f>
        <v>0</v>
      </c>
      <c r="AO1245" s="2">
        <f t="shared" ref="AO1245:AO1276" si="730">IF($C1245=0,"-",V1245/$C1245)</f>
        <v>0</v>
      </c>
      <c r="AP1245" s="2">
        <f t="shared" ref="AP1245:AP1276" si="731">IF($C1245=0,"-",W1245/$C1245)</f>
        <v>0</v>
      </c>
      <c r="AQ1245" s="2"/>
      <c r="AR1245" s="182" t="str">
        <f t="shared" ref="AR1245:AR1300" si="732">A1245</f>
        <v>Adams</v>
      </c>
      <c r="AS1245" s="182" t="s">
        <v>342</v>
      </c>
      <c r="AT1245" s="182">
        <v>3</v>
      </c>
      <c r="AV1245" s="98">
        <v>31</v>
      </c>
      <c r="AW1245" s="100">
        <v>1</v>
      </c>
      <c r="AX1245" s="106">
        <f t="shared" ref="AX1245:AX1308" si="733">AV1245*1000+AW1245</f>
        <v>31001</v>
      </c>
      <c r="AZ1245" s="7" t="s">
        <v>2975</v>
      </c>
      <c r="BA1245" s="182" t="s">
        <v>3208</v>
      </c>
      <c r="BF1245" s="1"/>
      <c r="BG1245" s="1"/>
      <c r="BH1245" s="1"/>
      <c r="BI1245" s="1"/>
      <c r="BJ1245" s="1"/>
      <c r="BK1245" s="1"/>
      <c r="BL1245" s="1"/>
      <c r="BM1245" s="1"/>
      <c r="BN1245" s="1"/>
      <c r="BO1245" s="1"/>
      <c r="BP1245" s="1"/>
      <c r="BQ1245" s="1"/>
      <c r="BR1245" s="1"/>
      <c r="BS1245" s="1"/>
      <c r="BT1245" s="1"/>
      <c r="BU1245" s="1"/>
      <c r="BV1245" s="1"/>
      <c r="BW1245" s="1"/>
      <c r="BX1245" s="1"/>
      <c r="BY1245" s="1"/>
      <c r="BZ1245" s="1"/>
      <c r="CA1245" s="1"/>
      <c r="CB1245" s="1"/>
      <c r="CC1245" s="1"/>
    </row>
    <row r="1246" spans="1:81" s="182" customFormat="1" hidden="1" outlineLevel="1">
      <c r="A1246" s="182" t="s">
        <v>820</v>
      </c>
      <c r="B1246" s="182" t="s">
        <v>342</v>
      </c>
      <c r="C1246" s="1">
        <f t="shared" si="716"/>
        <v>215</v>
      </c>
      <c r="D1246" s="7">
        <f>IF(P1246&gt;0,RANK(P1246,(P1246:R1246,S1246:AG1246)),0)</f>
        <v>2</v>
      </c>
      <c r="E1246" s="7">
        <f>IF(Q1246&gt;0,RANK(Q1246,(P1246:R1246,S1246:AG1246)),0)</f>
        <v>0</v>
      </c>
      <c r="F1246" s="7">
        <f>IF(R1246&gt;0,RANK(R1246,(P1246:R1246,S1246:AG1246)),0)</f>
        <v>1</v>
      </c>
      <c r="G1246" s="7">
        <f>IF(S1246&gt;0,RANK(S1246,(P1246:R1246,S1246:AG1246)),0)</f>
        <v>0</v>
      </c>
      <c r="H1246" s="49">
        <f t="shared" si="717"/>
        <v>51</v>
      </c>
      <c r="I1246" s="178">
        <f t="shared" si="718"/>
        <v>0.23720930232558141</v>
      </c>
      <c r="J1246" s="2"/>
      <c r="K1246" s="2">
        <f t="shared" si="719"/>
        <v>0.38139534883720932</v>
      </c>
      <c r="L1246" s="2">
        <f t="shared" si="720"/>
        <v>0</v>
      </c>
      <c r="M1246" s="2">
        <f t="shared" si="721"/>
        <v>0.61860465116279073</v>
      </c>
      <c r="N1246" s="2">
        <f t="shared" si="722"/>
        <v>0</v>
      </c>
      <c r="O1246" s="2">
        <f t="shared" si="723"/>
        <v>0</v>
      </c>
      <c r="P1246" s="1">
        <v>82</v>
      </c>
      <c r="Q1246" s="1"/>
      <c r="R1246" s="1">
        <v>133</v>
      </c>
      <c r="S1246" s="1"/>
      <c r="T1246" s="1"/>
      <c r="U1246" s="1"/>
      <c r="V1246" s="1"/>
      <c r="W1246" s="1"/>
      <c r="X1246" s="1"/>
      <c r="Y1246" s="1"/>
      <c r="Z1246" s="1"/>
      <c r="AA1246" s="1"/>
      <c r="AB1246" s="1"/>
      <c r="AC1246" s="1"/>
      <c r="AD1246" s="1"/>
      <c r="AE1246" s="1"/>
      <c r="AF1246" s="1"/>
      <c r="AG1246" s="1"/>
      <c r="AH1246" s="1"/>
      <c r="AI1246" s="7">
        <f t="shared" si="724"/>
        <v>0</v>
      </c>
      <c r="AJ1246" s="7">
        <f t="shared" si="725"/>
        <v>0</v>
      </c>
      <c r="AK1246" s="7">
        <f t="shared" si="726"/>
        <v>0</v>
      </c>
      <c r="AL1246" s="7">
        <f t="shared" si="727"/>
        <v>0</v>
      </c>
      <c r="AM1246" s="2">
        <f t="shared" si="728"/>
        <v>0</v>
      </c>
      <c r="AN1246" s="2">
        <f t="shared" si="729"/>
        <v>0</v>
      </c>
      <c r="AO1246" s="2">
        <f t="shared" si="730"/>
        <v>0</v>
      </c>
      <c r="AP1246" s="2">
        <f t="shared" si="731"/>
        <v>0</v>
      </c>
      <c r="AQ1246" s="2"/>
      <c r="AR1246" s="182" t="str">
        <f t="shared" si="732"/>
        <v>Antelope</v>
      </c>
      <c r="AS1246" s="182" t="s">
        <v>342</v>
      </c>
      <c r="AT1246" s="182">
        <v>3</v>
      </c>
      <c r="AV1246" s="98">
        <v>31</v>
      </c>
      <c r="AW1246" s="100">
        <v>3</v>
      </c>
      <c r="AX1246" s="106">
        <f t="shared" si="733"/>
        <v>31003</v>
      </c>
      <c r="AZ1246" s="7" t="s">
        <v>2975</v>
      </c>
      <c r="BA1246" s="182" t="s">
        <v>3208</v>
      </c>
      <c r="BF1246" s="1"/>
      <c r="BG1246" s="1"/>
      <c r="BH1246" s="1"/>
      <c r="BI1246" s="1"/>
      <c r="BJ1246" s="1"/>
      <c r="BK1246" s="1"/>
      <c r="BL1246" s="1"/>
      <c r="BM1246" s="1"/>
      <c r="BN1246" s="1"/>
      <c r="BO1246" s="1"/>
      <c r="BP1246" s="1"/>
      <c r="BQ1246" s="1"/>
      <c r="BR1246" s="1"/>
      <c r="BS1246" s="1"/>
      <c r="BT1246" s="1"/>
      <c r="BU1246" s="1"/>
      <c r="BV1246" s="1"/>
      <c r="BW1246" s="1"/>
      <c r="BX1246" s="1"/>
      <c r="BY1246" s="1"/>
      <c r="BZ1246" s="1"/>
      <c r="CA1246" s="1"/>
      <c r="CB1246" s="1"/>
      <c r="CC1246" s="1"/>
    </row>
    <row r="1247" spans="1:81" s="182" customFormat="1" hidden="1" outlineLevel="1">
      <c r="A1247" s="182" t="s">
        <v>1921</v>
      </c>
      <c r="B1247" s="182" t="s">
        <v>342</v>
      </c>
      <c r="C1247" s="1">
        <f t="shared" si="716"/>
        <v>11</v>
      </c>
      <c r="D1247" s="7">
        <f>IF(P1247&gt;0,RANK(P1247,(P1247:R1247,S1247:AG1247)),0)</f>
        <v>2</v>
      </c>
      <c r="E1247" s="7">
        <f>IF(Q1247&gt;0,RANK(Q1247,(P1247:R1247,S1247:AG1247)),0)</f>
        <v>0</v>
      </c>
      <c r="F1247" s="7">
        <f>IF(R1247&gt;0,RANK(R1247,(P1247:R1247,S1247:AG1247)),0)</f>
        <v>1</v>
      </c>
      <c r="G1247" s="7">
        <f>IF(S1247&gt;0,RANK(S1247,(P1247:R1247,S1247:AG1247)),0)</f>
        <v>0</v>
      </c>
      <c r="H1247" s="49">
        <f t="shared" si="717"/>
        <v>9</v>
      </c>
      <c r="I1247" s="178">
        <f t="shared" si="718"/>
        <v>0.81818181818181823</v>
      </c>
      <c r="J1247" s="2"/>
      <c r="K1247" s="2">
        <f t="shared" si="719"/>
        <v>9.0909090909090912E-2</v>
      </c>
      <c r="L1247" s="2">
        <f t="shared" si="720"/>
        <v>0</v>
      </c>
      <c r="M1247" s="2">
        <f t="shared" si="721"/>
        <v>0.90909090909090906</v>
      </c>
      <c r="N1247" s="2">
        <f t="shared" si="722"/>
        <v>0</v>
      </c>
      <c r="O1247" s="2">
        <f t="shared" si="723"/>
        <v>0</v>
      </c>
      <c r="P1247" s="1">
        <v>1</v>
      </c>
      <c r="Q1247" s="1"/>
      <c r="R1247" s="1">
        <v>10</v>
      </c>
      <c r="S1247" s="1"/>
      <c r="T1247" s="1"/>
      <c r="U1247" s="1"/>
      <c r="V1247" s="1"/>
      <c r="W1247" s="1"/>
      <c r="X1247" s="1"/>
      <c r="Y1247" s="1"/>
      <c r="Z1247" s="1"/>
      <c r="AA1247" s="1"/>
      <c r="AB1247" s="1"/>
      <c r="AC1247" s="1"/>
      <c r="AD1247" s="1"/>
      <c r="AE1247" s="1"/>
      <c r="AF1247" s="1"/>
      <c r="AG1247" s="1"/>
      <c r="AH1247" s="1"/>
      <c r="AI1247" s="7">
        <f t="shared" si="724"/>
        <v>0</v>
      </c>
      <c r="AJ1247" s="7">
        <f t="shared" si="725"/>
        <v>0</v>
      </c>
      <c r="AK1247" s="7">
        <f t="shared" si="726"/>
        <v>0</v>
      </c>
      <c r="AL1247" s="7">
        <f t="shared" si="727"/>
        <v>0</v>
      </c>
      <c r="AM1247" s="2">
        <f t="shared" si="728"/>
        <v>0</v>
      </c>
      <c r="AN1247" s="2">
        <f t="shared" si="729"/>
        <v>0</v>
      </c>
      <c r="AO1247" s="2">
        <f t="shared" si="730"/>
        <v>0</v>
      </c>
      <c r="AP1247" s="2">
        <f t="shared" si="731"/>
        <v>0</v>
      </c>
      <c r="AQ1247" s="2"/>
      <c r="AR1247" s="182" t="str">
        <f t="shared" si="732"/>
        <v>Arthur</v>
      </c>
      <c r="AS1247" s="182" t="s">
        <v>342</v>
      </c>
      <c r="AT1247" s="182">
        <v>3</v>
      </c>
      <c r="AV1247" s="98">
        <v>31</v>
      </c>
      <c r="AW1247" s="100">
        <v>5</v>
      </c>
      <c r="AX1247" s="106">
        <f t="shared" si="733"/>
        <v>31005</v>
      </c>
      <c r="AZ1247" s="7" t="s">
        <v>2975</v>
      </c>
      <c r="BA1247" s="182" t="s">
        <v>3208</v>
      </c>
      <c r="BF1247" s="1"/>
      <c r="BG1247" s="1"/>
      <c r="BH1247" s="1"/>
      <c r="BI1247" s="1"/>
      <c r="BJ1247" s="1"/>
      <c r="BK1247" s="1"/>
      <c r="BL1247" s="1"/>
      <c r="BM1247" s="1"/>
      <c r="BN1247" s="1"/>
      <c r="BO1247" s="1"/>
      <c r="BP1247" s="1"/>
      <c r="BQ1247" s="1"/>
      <c r="BR1247" s="1"/>
      <c r="BS1247" s="1"/>
      <c r="BT1247" s="1"/>
      <c r="BU1247" s="1"/>
      <c r="BV1247" s="1"/>
      <c r="BW1247" s="1"/>
      <c r="BX1247" s="1"/>
      <c r="BY1247" s="1"/>
      <c r="BZ1247" s="1"/>
      <c r="CA1247" s="1"/>
      <c r="CB1247" s="1"/>
      <c r="CC1247" s="1"/>
    </row>
    <row r="1248" spans="1:81" s="182" customFormat="1" hidden="1" outlineLevel="1">
      <c r="A1248" s="182" t="s">
        <v>1915</v>
      </c>
      <c r="B1248" s="182" t="s">
        <v>342</v>
      </c>
      <c r="C1248" s="1">
        <f t="shared" si="716"/>
        <v>7</v>
      </c>
      <c r="D1248" s="7">
        <f>IF(P1248&gt;0,RANK(P1248,(P1248:R1248,S1248:AG1248)),0)</f>
        <v>1</v>
      </c>
      <c r="E1248" s="7">
        <f>IF(Q1248&gt;0,RANK(Q1248,(P1248:R1248,S1248:AG1248)),0)</f>
        <v>0</v>
      </c>
      <c r="F1248" s="7">
        <f>IF(R1248&gt;0,RANK(R1248,(P1248:R1248,S1248:AG1248)),0)</f>
        <v>2</v>
      </c>
      <c r="G1248" s="7">
        <f>IF(S1248&gt;0,RANK(S1248,(P1248:R1248,S1248:AG1248)),0)</f>
        <v>0</v>
      </c>
      <c r="H1248" s="49">
        <f t="shared" si="717"/>
        <v>3</v>
      </c>
      <c r="I1248" s="178">
        <f t="shared" si="718"/>
        <v>0.42857142857142855</v>
      </c>
      <c r="J1248" s="2"/>
      <c r="K1248" s="2">
        <f t="shared" si="719"/>
        <v>0.7142857142857143</v>
      </c>
      <c r="L1248" s="2">
        <f t="shared" si="720"/>
        <v>0</v>
      </c>
      <c r="M1248" s="2">
        <f t="shared" si="721"/>
        <v>0.2857142857142857</v>
      </c>
      <c r="N1248" s="2">
        <f t="shared" si="722"/>
        <v>0</v>
      </c>
      <c r="O1248" s="2">
        <f t="shared" si="723"/>
        <v>0</v>
      </c>
      <c r="P1248" s="1">
        <v>5</v>
      </c>
      <c r="Q1248" s="1"/>
      <c r="R1248" s="1">
        <v>2</v>
      </c>
      <c r="S1248" s="1"/>
      <c r="T1248" s="1"/>
      <c r="U1248" s="1"/>
      <c r="V1248" s="1"/>
      <c r="W1248" s="1"/>
      <c r="X1248" s="1"/>
      <c r="Y1248" s="1"/>
      <c r="Z1248" s="1"/>
      <c r="AA1248" s="1"/>
      <c r="AB1248" s="1"/>
      <c r="AC1248" s="1"/>
      <c r="AD1248" s="1"/>
      <c r="AE1248" s="1"/>
      <c r="AF1248" s="1"/>
      <c r="AG1248" s="1"/>
      <c r="AH1248" s="1"/>
      <c r="AI1248" s="7">
        <f t="shared" si="724"/>
        <v>0</v>
      </c>
      <c r="AJ1248" s="7">
        <f t="shared" si="725"/>
        <v>0</v>
      </c>
      <c r="AK1248" s="7">
        <f t="shared" si="726"/>
        <v>0</v>
      </c>
      <c r="AL1248" s="7">
        <f t="shared" si="727"/>
        <v>0</v>
      </c>
      <c r="AM1248" s="2">
        <f t="shared" si="728"/>
        <v>0</v>
      </c>
      <c r="AN1248" s="2">
        <f t="shared" si="729"/>
        <v>0</v>
      </c>
      <c r="AO1248" s="2">
        <f t="shared" si="730"/>
        <v>0</v>
      </c>
      <c r="AP1248" s="2">
        <f t="shared" si="731"/>
        <v>0</v>
      </c>
      <c r="AQ1248" s="2"/>
      <c r="AR1248" s="182" t="str">
        <f t="shared" si="732"/>
        <v>Banner</v>
      </c>
      <c r="AS1248" s="182" t="s">
        <v>342</v>
      </c>
      <c r="AT1248" s="182">
        <v>3</v>
      </c>
      <c r="AV1248" s="98">
        <v>31</v>
      </c>
      <c r="AW1248" s="100">
        <v>7</v>
      </c>
      <c r="AX1248" s="106">
        <f t="shared" si="733"/>
        <v>31007</v>
      </c>
      <c r="AZ1248" s="7" t="s">
        <v>2975</v>
      </c>
      <c r="BA1248" s="182" t="s">
        <v>3208</v>
      </c>
      <c r="BF1248" s="1"/>
      <c r="BG1248" s="1"/>
      <c r="BH1248" s="1"/>
      <c r="BI1248" s="1"/>
      <c r="BJ1248" s="1"/>
      <c r="BK1248" s="1"/>
      <c r="BL1248" s="1"/>
      <c r="BM1248" s="1"/>
      <c r="BN1248" s="1"/>
      <c r="BO1248" s="1"/>
      <c r="BP1248" s="1"/>
      <c r="BQ1248" s="1"/>
      <c r="BR1248" s="1"/>
      <c r="BS1248" s="1"/>
      <c r="BT1248" s="1"/>
      <c r="BU1248" s="1"/>
      <c r="BV1248" s="1"/>
      <c r="BW1248" s="1"/>
      <c r="BX1248" s="1"/>
      <c r="BY1248" s="1"/>
      <c r="BZ1248" s="1"/>
      <c r="CA1248" s="1"/>
      <c r="CB1248" s="1"/>
      <c r="CC1248" s="1"/>
    </row>
    <row r="1249" spans="1:81" s="182" customFormat="1" hidden="1" outlineLevel="1">
      <c r="A1249" s="182" t="s">
        <v>553</v>
      </c>
      <c r="B1249" s="182" t="s">
        <v>342</v>
      </c>
      <c r="C1249" s="1">
        <f t="shared" si="716"/>
        <v>13</v>
      </c>
      <c r="D1249" s="7">
        <f>IF(P1249&gt;0,RANK(P1249,(P1249:R1249,S1249:AG1249)),0)</f>
        <v>1</v>
      </c>
      <c r="E1249" s="7">
        <f>IF(Q1249&gt;0,RANK(Q1249,(P1249:R1249,S1249:AG1249)),0)</f>
        <v>0</v>
      </c>
      <c r="F1249" s="7">
        <f>IF(R1249&gt;0,RANK(R1249,(P1249:R1249,S1249:AG1249)),0)</f>
        <v>2</v>
      </c>
      <c r="G1249" s="7">
        <f>IF(S1249&gt;0,RANK(S1249,(P1249:R1249,S1249:AG1249)),0)</f>
        <v>0</v>
      </c>
      <c r="H1249" s="49">
        <f t="shared" si="717"/>
        <v>5</v>
      </c>
      <c r="I1249" s="178">
        <f t="shared" si="718"/>
        <v>0.38461538461538464</v>
      </c>
      <c r="J1249" s="2"/>
      <c r="K1249" s="2">
        <f t="shared" si="719"/>
        <v>0.69230769230769229</v>
      </c>
      <c r="L1249" s="2">
        <f t="shared" si="720"/>
        <v>0</v>
      </c>
      <c r="M1249" s="2">
        <f t="shared" si="721"/>
        <v>0.30769230769230771</v>
      </c>
      <c r="N1249" s="2">
        <f t="shared" si="722"/>
        <v>0</v>
      </c>
      <c r="O1249" s="2">
        <f t="shared" si="723"/>
        <v>0</v>
      </c>
      <c r="P1249" s="1">
        <v>9</v>
      </c>
      <c r="Q1249" s="1"/>
      <c r="R1249" s="1">
        <v>4</v>
      </c>
      <c r="S1249" s="1"/>
      <c r="T1249" s="1"/>
      <c r="U1249" s="1"/>
      <c r="V1249" s="1"/>
      <c r="W1249" s="1"/>
      <c r="X1249" s="1"/>
      <c r="Y1249" s="1"/>
      <c r="Z1249" s="1"/>
      <c r="AA1249" s="1"/>
      <c r="AB1249" s="1"/>
      <c r="AC1249" s="1"/>
      <c r="AD1249" s="1"/>
      <c r="AE1249" s="1"/>
      <c r="AF1249" s="1"/>
      <c r="AG1249" s="1"/>
      <c r="AH1249" s="1"/>
      <c r="AI1249" s="7">
        <f t="shared" si="724"/>
        <v>0</v>
      </c>
      <c r="AJ1249" s="7">
        <f t="shared" si="725"/>
        <v>0</v>
      </c>
      <c r="AK1249" s="7">
        <f t="shared" si="726"/>
        <v>0</v>
      </c>
      <c r="AL1249" s="7">
        <f t="shared" si="727"/>
        <v>0</v>
      </c>
      <c r="AM1249" s="2">
        <f t="shared" si="728"/>
        <v>0</v>
      </c>
      <c r="AN1249" s="2">
        <f t="shared" si="729"/>
        <v>0</v>
      </c>
      <c r="AO1249" s="2">
        <f t="shared" si="730"/>
        <v>0</v>
      </c>
      <c r="AP1249" s="2">
        <f t="shared" si="731"/>
        <v>0</v>
      </c>
      <c r="AQ1249" s="2"/>
      <c r="AR1249" s="182" t="str">
        <f t="shared" si="732"/>
        <v>Blaine</v>
      </c>
      <c r="AS1249" s="182" t="s">
        <v>342</v>
      </c>
      <c r="AT1249" s="182">
        <v>3</v>
      </c>
      <c r="AV1249" s="98">
        <v>31</v>
      </c>
      <c r="AW1249" s="100">
        <v>9</v>
      </c>
      <c r="AX1249" s="106">
        <f t="shared" si="733"/>
        <v>31009</v>
      </c>
      <c r="AZ1249" s="7" t="s">
        <v>2975</v>
      </c>
      <c r="BA1249" s="182" t="s">
        <v>3208</v>
      </c>
      <c r="BF1249" s="1"/>
      <c r="BG1249" s="1"/>
      <c r="BH1249" s="1"/>
      <c r="BI1249" s="1"/>
      <c r="BJ1249" s="1"/>
      <c r="BK1249" s="1"/>
      <c r="BL1249" s="1"/>
      <c r="BM1249" s="1"/>
      <c r="BN1249" s="1"/>
      <c r="BO1249" s="1"/>
      <c r="BP1249" s="1"/>
      <c r="BQ1249" s="1"/>
      <c r="BR1249" s="1"/>
      <c r="BS1249" s="1"/>
      <c r="BT1249" s="1"/>
      <c r="BU1249" s="1"/>
      <c r="BV1249" s="1"/>
      <c r="BW1249" s="1"/>
      <c r="BX1249" s="1"/>
      <c r="BY1249" s="1"/>
      <c r="BZ1249" s="1"/>
      <c r="CA1249" s="1"/>
      <c r="CB1249" s="1"/>
      <c r="CC1249" s="1"/>
    </row>
    <row r="1250" spans="1:81" s="182" customFormat="1" hidden="1" outlineLevel="1">
      <c r="A1250" s="182" t="s">
        <v>1816</v>
      </c>
      <c r="B1250" s="182" t="s">
        <v>342</v>
      </c>
      <c r="C1250" s="1">
        <f t="shared" si="716"/>
        <v>290</v>
      </c>
      <c r="D1250" s="7">
        <f>IF(P1250&gt;0,RANK(P1250,(P1250:R1250,S1250:AG1250)),0)</f>
        <v>2</v>
      </c>
      <c r="E1250" s="7">
        <f>IF(Q1250&gt;0,RANK(Q1250,(P1250:R1250,S1250:AG1250)),0)</f>
        <v>0</v>
      </c>
      <c r="F1250" s="7">
        <f>IF(R1250&gt;0,RANK(R1250,(P1250:R1250,S1250:AG1250)),0)</f>
        <v>1</v>
      </c>
      <c r="G1250" s="7">
        <f>IF(S1250&gt;0,RANK(S1250,(P1250:R1250,S1250:AG1250)),0)</f>
        <v>0</v>
      </c>
      <c r="H1250" s="49">
        <f t="shared" si="717"/>
        <v>30</v>
      </c>
      <c r="I1250" s="178">
        <f t="shared" si="718"/>
        <v>0.10344827586206896</v>
      </c>
      <c r="J1250" s="2"/>
      <c r="K1250" s="2">
        <f t="shared" si="719"/>
        <v>0.44827586206896552</v>
      </c>
      <c r="L1250" s="2">
        <f t="shared" si="720"/>
        <v>0</v>
      </c>
      <c r="M1250" s="2">
        <f t="shared" si="721"/>
        <v>0.55172413793103448</v>
      </c>
      <c r="N1250" s="2">
        <f t="shared" si="722"/>
        <v>0</v>
      </c>
      <c r="O1250" s="2">
        <f t="shared" si="723"/>
        <v>0</v>
      </c>
      <c r="P1250" s="1">
        <v>130</v>
      </c>
      <c r="Q1250" s="1"/>
      <c r="R1250" s="1">
        <v>160</v>
      </c>
      <c r="S1250" s="1"/>
      <c r="T1250" s="1"/>
      <c r="U1250" s="1"/>
      <c r="V1250" s="1"/>
      <c r="W1250" s="1"/>
      <c r="X1250" s="1"/>
      <c r="Y1250" s="1"/>
      <c r="Z1250" s="1"/>
      <c r="AA1250" s="1"/>
      <c r="AB1250" s="1"/>
      <c r="AC1250" s="1"/>
      <c r="AD1250" s="1"/>
      <c r="AE1250" s="1"/>
      <c r="AF1250" s="1"/>
      <c r="AG1250" s="1"/>
      <c r="AH1250" s="1"/>
      <c r="AI1250" s="7">
        <f t="shared" si="724"/>
        <v>0</v>
      </c>
      <c r="AJ1250" s="7">
        <f t="shared" si="725"/>
        <v>0</v>
      </c>
      <c r="AK1250" s="7">
        <f t="shared" si="726"/>
        <v>0</v>
      </c>
      <c r="AL1250" s="7">
        <f t="shared" si="727"/>
        <v>0</v>
      </c>
      <c r="AM1250" s="2">
        <f t="shared" si="728"/>
        <v>0</v>
      </c>
      <c r="AN1250" s="2">
        <f t="shared" si="729"/>
        <v>0</v>
      </c>
      <c r="AO1250" s="2">
        <f t="shared" si="730"/>
        <v>0</v>
      </c>
      <c r="AP1250" s="2">
        <f t="shared" si="731"/>
        <v>0</v>
      </c>
      <c r="AQ1250" s="2"/>
      <c r="AR1250" s="182" t="str">
        <f t="shared" si="732"/>
        <v>Boone</v>
      </c>
      <c r="AS1250" s="182" t="s">
        <v>342</v>
      </c>
      <c r="AT1250" s="182">
        <v>3</v>
      </c>
      <c r="AV1250" s="98">
        <v>31</v>
      </c>
      <c r="AW1250" s="100">
        <v>11</v>
      </c>
      <c r="AX1250" s="106">
        <f t="shared" si="733"/>
        <v>31011</v>
      </c>
      <c r="AZ1250" s="7" t="s">
        <v>2975</v>
      </c>
      <c r="BA1250" s="182" t="s">
        <v>3208</v>
      </c>
      <c r="BF1250" s="1"/>
      <c r="BG1250" s="1"/>
      <c r="BH1250" s="1"/>
      <c r="BI1250" s="1"/>
      <c r="BJ1250" s="1"/>
      <c r="BK1250" s="1"/>
      <c r="BL1250" s="1"/>
      <c r="BM1250" s="1"/>
      <c r="BN1250" s="1"/>
      <c r="BO1250" s="1"/>
      <c r="BP1250" s="1"/>
      <c r="BQ1250" s="1"/>
      <c r="BR1250" s="1"/>
      <c r="BS1250" s="1"/>
      <c r="BT1250" s="1"/>
      <c r="BU1250" s="1"/>
      <c r="BV1250" s="1"/>
      <c r="BW1250" s="1"/>
      <c r="BX1250" s="1"/>
      <c r="BY1250" s="1"/>
      <c r="BZ1250" s="1"/>
      <c r="CA1250" s="1"/>
      <c r="CB1250" s="1"/>
      <c r="CC1250" s="1"/>
    </row>
    <row r="1251" spans="1:81" s="182" customFormat="1" hidden="1" outlineLevel="1">
      <c r="A1251" s="182" t="s">
        <v>463</v>
      </c>
      <c r="B1251" s="182" t="s">
        <v>342</v>
      </c>
      <c r="C1251" s="1">
        <f t="shared" si="716"/>
        <v>446</v>
      </c>
      <c r="D1251" s="7">
        <f>IF(P1251&gt;0,RANK(P1251,(P1251:R1251,S1251:AG1251)),0)</f>
        <v>2</v>
      </c>
      <c r="E1251" s="7">
        <f>IF(Q1251&gt;0,RANK(Q1251,(P1251:R1251,S1251:AG1251)),0)</f>
        <v>0</v>
      </c>
      <c r="F1251" s="7">
        <f>IF(R1251&gt;0,RANK(R1251,(P1251:R1251,S1251:AG1251)),0)</f>
        <v>1</v>
      </c>
      <c r="G1251" s="7">
        <f>IF(S1251&gt;0,RANK(S1251,(P1251:R1251,S1251:AG1251)),0)</f>
        <v>0</v>
      </c>
      <c r="H1251" s="49">
        <f t="shared" si="717"/>
        <v>58</v>
      </c>
      <c r="I1251" s="178">
        <f t="shared" si="718"/>
        <v>0.13004484304932734</v>
      </c>
      <c r="J1251" s="2"/>
      <c r="K1251" s="2">
        <f t="shared" si="719"/>
        <v>0.4349775784753363</v>
      </c>
      <c r="L1251" s="2">
        <f t="shared" si="720"/>
        <v>0</v>
      </c>
      <c r="M1251" s="2">
        <f t="shared" si="721"/>
        <v>0.56502242152466364</v>
      </c>
      <c r="N1251" s="2">
        <f t="shared" si="722"/>
        <v>0</v>
      </c>
      <c r="O1251" s="2">
        <f t="shared" si="723"/>
        <v>1.1102230246251565E-16</v>
      </c>
      <c r="P1251" s="1">
        <v>194</v>
      </c>
      <c r="Q1251" s="1"/>
      <c r="R1251" s="1">
        <v>252</v>
      </c>
      <c r="S1251" s="1"/>
      <c r="T1251" s="1"/>
      <c r="U1251" s="1"/>
      <c r="V1251" s="1"/>
      <c r="W1251" s="1"/>
      <c r="X1251" s="1"/>
      <c r="Y1251" s="1"/>
      <c r="Z1251" s="1"/>
      <c r="AA1251" s="1"/>
      <c r="AB1251" s="1"/>
      <c r="AC1251" s="1"/>
      <c r="AD1251" s="1"/>
      <c r="AE1251" s="1"/>
      <c r="AF1251" s="1"/>
      <c r="AG1251" s="1"/>
      <c r="AH1251" s="1"/>
      <c r="AI1251" s="7">
        <f t="shared" si="724"/>
        <v>0</v>
      </c>
      <c r="AJ1251" s="7">
        <f t="shared" si="725"/>
        <v>0</v>
      </c>
      <c r="AK1251" s="7">
        <f t="shared" si="726"/>
        <v>0</v>
      </c>
      <c r="AL1251" s="7">
        <f t="shared" si="727"/>
        <v>0</v>
      </c>
      <c r="AM1251" s="2">
        <f t="shared" si="728"/>
        <v>0</v>
      </c>
      <c r="AN1251" s="2">
        <f t="shared" si="729"/>
        <v>0</v>
      </c>
      <c r="AO1251" s="2">
        <f t="shared" si="730"/>
        <v>0</v>
      </c>
      <c r="AP1251" s="2">
        <f t="shared" si="731"/>
        <v>0</v>
      </c>
      <c r="AQ1251" s="2"/>
      <c r="AR1251" s="182" t="str">
        <f t="shared" si="732"/>
        <v>Box Butte</v>
      </c>
      <c r="AS1251" s="182" t="s">
        <v>342</v>
      </c>
      <c r="AT1251" s="182">
        <v>3</v>
      </c>
      <c r="AV1251" s="98">
        <v>31</v>
      </c>
      <c r="AW1251" s="100">
        <v>13</v>
      </c>
      <c r="AX1251" s="106">
        <f t="shared" si="733"/>
        <v>31013</v>
      </c>
      <c r="AZ1251" s="7" t="s">
        <v>2975</v>
      </c>
      <c r="BA1251" s="182" t="s">
        <v>3208</v>
      </c>
      <c r="BF1251" s="1"/>
      <c r="BG1251" s="1"/>
      <c r="BH1251" s="1"/>
      <c r="BI1251" s="1"/>
      <c r="BJ1251" s="1"/>
      <c r="BK1251" s="1"/>
      <c r="BL1251" s="1"/>
      <c r="BM1251" s="1"/>
      <c r="BN1251" s="1"/>
      <c r="BO1251" s="1"/>
      <c r="BP1251" s="1"/>
      <c r="BQ1251" s="1"/>
      <c r="BR1251" s="1"/>
      <c r="BS1251" s="1"/>
      <c r="BT1251" s="1"/>
      <c r="BU1251" s="1"/>
      <c r="BV1251" s="1"/>
      <c r="BW1251" s="1"/>
      <c r="BX1251" s="1"/>
      <c r="BY1251" s="1"/>
      <c r="BZ1251" s="1"/>
      <c r="CA1251" s="1"/>
      <c r="CB1251" s="1"/>
      <c r="CC1251" s="1"/>
    </row>
    <row r="1252" spans="1:81" s="182" customFormat="1" hidden="1" outlineLevel="1">
      <c r="A1252" s="182" t="s">
        <v>2502</v>
      </c>
      <c r="B1252" s="182" t="s">
        <v>342</v>
      </c>
      <c r="C1252" s="1">
        <f t="shared" si="716"/>
        <v>77</v>
      </c>
      <c r="D1252" s="7">
        <f>IF(P1252&gt;0,RANK(P1252,(P1252:R1252,S1252:AG1252)),0)</f>
        <v>2</v>
      </c>
      <c r="E1252" s="7">
        <f>IF(Q1252&gt;0,RANK(Q1252,(P1252:R1252,S1252:AG1252)),0)</f>
        <v>0</v>
      </c>
      <c r="F1252" s="7">
        <f>IF(R1252&gt;0,RANK(R1252,(P1252:R1252,S1252:AG1252)),0)</f>
        <v>1</v>
      </c>
      <c r="G1252" s="7">
        <f>IF(S1252&gt;0,RANK(S1252,(P1252:R1252,S1252:AG1252)),0)</f>
        <v>0</v>
      </c>
      <c r="H1252" s="49">
        <f t="shared" si="717"/>
        <v>7</v>
      </c>
      <c r="I1252" s="178">
        <f t="shared" si="718"/>
        <v>9.0909090909090912E-2</v>
      </c>
      <c r="J1252" s="2"/>
      <c r="K1252" s="2">
        <f t="shared" si="719"/>
        <v>0.45454545454545453</v>
      </c>
      <c r="L1252" s="2">
        <f t="shared" si="720"/>
        <v>0</v>
      </c>
      <c r="M1252" s="2">
        <f t="shared" si="721"/>
        <v>0.54545454545454541</v>
      </c>
      <c r="N1252" s="2">
        <f t="shared" si="722"/>
        <v>0</v>
      </c>
      <c r="O1252" s="2">
        <f t="shared" si="723"/>
        <v>0</v>
      </c>
      <c r="P1252" s="1">
        <v>35</v>
      </c>
      <c r="Q1252" s="1"/>
      <c r="R1252" s="1">
        <v>42</v>
      </c>
      <c r="S1252" s="1"/>
      <c r="T1252" s="1"/>
      <c r="U1252" s="1"/>
      <c r="V1252" s="1"/>
      <c r="W1252" s="1"/>
      <c r="X1252" s="1"/>
      <c r="Y1252" s="1"/>
      <c r="Z1252" s="1"/>
      <c r="AA1252" s="166"/>
      <c r="AB1252" s="1"/>
      <c r="AC1252" s="1"/>
      <c r="AD1252" s="1"/>
      <c r="AE1252" s="1"/>
      <c r="AF1252" s="1"/>
      <c r="AG1252" s="1"/>
      <c r="AH1252" s="1"/>
      <c r="AI1252" s="7">
        <f t="shared" si="724"/>
        <v>0</v>
      </c>
      <c r="AJ1252" s="7">
        <f t="shared" si="725"/>
        <v>0</v>
      </c>
      <c r="AK1252" s="7">
        <f t="shared" si="726"/>
        <v>0</v>
      </c>
      <c r="AL1252" s="7">
        <f t="shared" si="727"/>
        <v>0</v>
      </c>
      <c r="AM1252" s="2">
        <f t="shared" si="728"/>
        <v>0</v>
      </c>
      <c r="AN1252" s="2">
        <f t="shared" si="729"/>
        <v>0</v>
      </c>
      <c r="AO1252" s="2">
        <f t="shared" si="730"/>
        <v>0</v>
      </c>
      <c r="AP1252" s="2">
        <f t="shared" si="731"/>
        <v>0</v>
      </c>
      <c r="AQ1252" s="2"/>
      <c r="AR1252" s="182" t="str">
        <f t="shared" si="732"/>
        <v>Boyd</v>
      </c>
      <c r="AS1252" s="182" t="s">
        <v>342</v>
      </c>
      <c r="AT1252" s="182">
        <v>3</v>
      </c>
      <c r="AV1252" s="98">
        <v>31</v>
      </c>
      <c r="AW1252" s="100">
        <v>15</v>
      </c>
      <c r="AX1252" s="106">
        <f t="shared" si="733"/>
        <v>31015</v>
      </c>
      <c r="AZ1252" s="7" t="s">
        <v>2975</v>
      </c>
      <c r="BA1252" s="182" t="s">
        <v>3208</v>
      </c>
      <c r="BF1252" s="1"/>
      <c r="BG1252" s="1"/>
      <c r="BH1252" s="1"/>
      <c r="BI1252" s="1"/>
      <c r="BJ1252" s="1"/>
      <c r="BK1252" s="1"/>
      <c r="BL1252" s="1"/>
      <c r="BM1252" s="1"/>
      <c r="BN1252" s="1"/>
      <c r="BO1252" s="1"/>
      <c r="BP1252" s="1"/>
      <c r="BQ1252" s="1"/>
      <c r="BR1252" s="1"/>
      <c r="BS1252" s="1"/>
      <c r="BT1252" s="1"/>
      <c r="BU1252" s="1"/>
      <c r="BV1252" s="1"/>
      <c r="BW1252" s="1"/>
      <c r="BX1252" s="1"/>
      <c r="BY1252" s="1"/>
      <c r="BZ1252" s="1"/>
      <c r="CA1252" s="1"/>
      <c r="CB1252" s="1"/>
      <c r="CC1252" s="1"/>
    </row>
    <row r="1253" spans="1:81" s="182" customFormat="1" hidden="1" outlineLevel="1">
      <c r="A1253" s="182" t="s">
        <v>2647</v>
      </c>
      <c r="B1253" s="182" t="s">
        <v>342</v>
      </c>
      <c r="C1253" s="1">
        <f t="shared" si="716"/>
        <v>55</v>
      </c>
      <c r="D1253" s="7">
        <f>IF(P1253&gt;0,RANK(P1253,(P1253:R1253,S1253:AG1253)),0)</f>
        <v>2</v>
      </c>
      <c r="E1253" s="7">
        <f>IF(Q1253&gt;0,RANK(Q1253,(P1253:R1253,S1253:AG1253)),0)</f>
        <v>0</v>
      </c>
      <c r="F1253" s="7">
        <f>IF(R1253&gt;0,RANK(R1253,(P1253:R1253,S1253:AG1253)),0)</f>
        <v>1</v>
      </c>
      <c r="G1253" s="7">
        <f>IF(S1253&gt;0,RANK(S1253,(P1253:R1253,S1253:AG1253)),0)</f>
        <v>0</v>
      </c>
      <c r="H1253" s="49">
        <f t="shared" si="717"/>
        <v>9</v>
      </c>
      <c r="I1253" s="178">
        <f t="shared" si="718"/>
        <v>0.16363636363636364</v>
      </c>
      <c r="J1253" s="2"/>
      <c r="K1253" s="2">
        <f t="shared" si="719"/>
        <v>0.41818181818181815</v>
      </c>
      <c r="L1253" s="2">
        <f t="shared" si="720"/>
        <v>0</v>
      </c>
      <c r="M1253" s="2">
        <f t="shared" si="721"/>
        <v>0.58181818181818179</v>
      </c>
      <c r="N1253" s="2">
        <f t="shared" si="722"/>
        <v>0</v>
      </c>
      <c r="O1253" s="2">
        <f t="shared" si="723"/>
        <v>0</v>
      </c>
      <c r="P1253" s="1">
        <v>23</v>
      </c>
      <c r="Q1253" s="1"/>
      <c r="R1253" s="1">
        <v>32</v>
      </c>
      <c r="S1253" s="1"/>
      <c r="T1253" s="1"/>
      <c r="U1253" s="1"/>
      <c r="V1253" s="1"/>
      <c r="W1253" s="1"/>
      <c r="X1253" s="1"/>
      <c r="Y1253" s="1"/>
      <c r="Z1253" s="1"/>
      <c r="AA1253" s="1"/>
      <c r="AB1253" s="1"/>
      <c r="AC1253" s="1"/>
      <c r="AD1253" s="1"/>
      <c r="AE1253" s="1"/>
      <c r="AF1253" s="1"/>
      <c r="AG1253" s="1"/>
      <c r="AH1253" s="1"/>
      <c r="AI1253" s="7">
        <f t="shared" si="724"/>
        <v>0</v>
      </c>
      <c r="AJ1253" s="7">
        <f t="shared" si="725"/>
        <v>0</v>
      </c>
      <c r="AK1253" s="7">
        <f t="shared" si="726"/>
        <v>0</v>
      </c>
      <c r="AL1253" s="7">
        <f t="shared" si="727"/>
        <v>0</v>
      </c>
      <c r="AM1253" s="2">
        <f t="shared" si="728"/>
        <v>0</v>
      </c>
      <c r="AN1253" s="2">
        <f t="shared" si="729"/>
        <v>0</v>
      </c>
      <c r="AO1253" s="2">
        <f t="shared" si="730"/>
        <v>0</v>
      </c>
      <c r="AP1253" s="2">
        <f t="shared" si="731"/>
        <v>0</v>
      </c>
      <c r="AQ1253" s="2"/>
      <c r="AR1253" s="182" t="str">
        <f t="shared" si="732"/>
        <v>Brown</v>
      </c>
      <c r="AS1253" s="182" t="s">
        <v>342</v>
      </c>
      <c r="AT1253" s="182">
        <v>3</v>
      </c>
      <c r="AV1253" s="98">
        <v>31</v>
      </c>
      <c r="AW1253" s="100">
        <v>17</v>
      </c>
      <c r="AX1253" s="106">
        <f t="shared" si="733"/>
        <v>31017</v>
      </c>
      <c r="AZ1253" s="7" t="s">
        <v>2975</v>
      </c>
      <c r="BA1253" s="182" t="s">
        <v>3208</v>
      </c>
      <c r="BF1253" s="1"/>
      <c r="BG1253" s="1"/>
      <c r="BH1253" s="1"/>
      <c r="BI1253" s="1"/>
      <c r="BJ1253" s="1"/>
      <c r="BK1253" s="1"/>
      <c r="BL1253" s="1"/>
      <c r="BM1253" s="1"/>
      <c r="BN1253" s="1"/>
      <c r="BO1253" s="1"/>
      <c r="BP1253" s="1"/>
      <c r="BQ1253" s="1"/>
      <c r="BR1253" s="1"/>
      <c r="BS1253" s="1"/>
      <c r="BT1253" s="1"/>
      <c r="BU1253" s="1"/>
      <c r="BV1253" s="1"/>
      <c r="BW1253" s="1"/>
      <c r="BX1253" s="1"/>
      <c r="BY1253" s="1"/>
      <c r="BZ1253" s="1"/>
      <c r="CA1253" s="1"/>
      <c r="CB1253" s="1"/>
      <c r="CC1253" s="1"/>
    </row>
    <row r="1254" spans="1:81" s="182" customFormat="1" hidden="1" outlineLevel="1">
      <c r="A1254" s="182" t="s">
        <v>2526</v>
      </c>
      <c r="B1254" s="182" t="s">
        <v>342</v>
      </c>
      <c r="C1254" s="1">
        <f t="shared" si="716"/>
        <v>1394</v>
      </c>
      <c r="D1254" s="7">
        <f>IF(P1254&gt;0,RANK(P1254,(P1254:R1254,S1254:AG1254)),0)</f>
        <v>2</v>
      </c>
      <c r="E1254" s="7">
        <f>IF(Q1254&gt;0,RANK(Q1254,(P1254:R1254,S1254:AG1254)),0)</f>
        <v>0</v>
      </c>
      <c r="F1254" s="7">
        <f>IF(R1254&gt;0,RANK(R1254,(P1254:R1254,S1254:AG1254)),0)</f>
        <v>1</v>
      </c>
      <c r="G1254" s="7">
        <f>IF(S1254&gt;0,RANK(S1254,(P1254:R1254,S1254:AG1254)),0)</f>
        <v>0</v>
      </c>
      <c r="H1254" s="49">
        <f t="shared" si="717"/>
        <v>22</v>
      </c>
      <c r="I1254" s="178">
        <f t="shared" si="718"/>
        <v>1.5781922525107604E-2</v>
      </c>
      <c r="J1254" s="2"/>
      <c r="K1254" s="2">
        <f t="shared" si="719"/>
        <v>0.49210903873744621</v>
      </c>
      <c r="L1254" s="2">
        <f t="shared" si="720"/>
        <v>0</v>
      </c>
      <c r="M1254" s="2">
        <f t="shared" si="721"/>
        <v>0.50789096126255384</v>
      </c>
      <c r="N1254" s="2">
        <f t="shared" si="722"/>
        <v>0</v>
      </c>
      <c r="O1254" s="2">
        <f t="shared" si="723"/>
        <v>-1.1102230246251565E-16</v>
      </c>
      <c r="P1254" s="1">
        <v>686</v>
      </c>
      <c r="Q1254" s="1"/>
      <c r="R1254" s="1">
        <v>708</v>
      </c>
      <c r="S1254" s="1"/>
      <c r="T1254" s="1"/>
      <c r="U1254" s="1"/>
      <c r="V1254" s="1"/>
      <c r="W1254" s="1"/>
      <c r="X1254" s="1"/>
      <c r="Y1254" s="1"/>
      <c r="Z1254" s="1"/>
      <c r="AA1254" s="1"/>
      <c r="AB1254" s="1"/>
      <c r="AC1254" s="1"/>
      <c r="AD1254" s="1"/>
      <c r="AE1254" s="1"/>
      <c r="AF1254" s="1"/>
      <c r="AG1254" s="1"/>
      <c r="AH1254" s="1"/>
      <c r="AI1254" s="7">
        <f t="shared" si="724"/>
        <v>0</v>
      </c>
      <c r="AJ1254" s="7">
        <f t="shared" si="725"/>
        <v>0</v>
      </c>
      <c r="AK1254" s="7">
        <f t="shared" si="726"/>
        <v>0</v>
      </c>
      <c r="AL1254" s="7">
        <f t="shared" si="727"/>
        <v>0</v>
      </c>
      <c r="AM1254" s="2">
        <f t="shared" si="728"/>
        <v>0</v>
      </c>
      <c r="AN1254" s="2">
        <f t="shared" si="729"/>
        <v>0</v>
      </c>
      <c r="AO1254" s="2">
        <f t="shared" si="730"/>
        <v>0</v>
      </c>
      <c r="AP1254" s="2">
        <f t="shared" si="731"/>
        <v>0</v>
      </c>
      <c r="AQ1254" s="2"/>
      <c r="AR1254" s="182" t="str">
        <f t="shared" si="732"/>
        <v>Buffalo</v>
      </c>
      <c r="AS1254" s="182" t="s">
        <v>342</v>
      </c>
      <c r="AT1254" s="182">
        <v>3</v>
      </c>
      <c r="AV1254" s="98">
        <v>31</v>
      </c>
      <c r="AW1254" s="100">
        <v>19</v>
      </c>
      <c r="AX1254" s="106">
        <f t="shared" si="733"/>
        <v>31019</v>
      </c>
      <c r="AZ1254" s="7" t="s">
        <v>2975</v>
      </c>
      <c r="BA1254" s="182" t="s">
        <v>3208</v>
      </c>
      <c r="BF1254" s="1"/>
      <c r="BG1254" s="1"/>
      <c r="BH1254" s="1"/>
      <c r="BI1254" s="1"/>
      <c r="BJ1254" s="1"/>
      <c r="BK1254" s="1"/>
      <c r="BL1254" s="1"/>
      <c r="BM1254" s="1"/>
      <c r="BN1254" s="1"/>
      <c r="BO1254" s="1"/>
      <c r="BP1254" s="1"/>
      <c r="BQ1254" s="1"/>
      <c r="BR1254" s="1"/>
      <c r="BS1254" s="1"/>
      <c r="BT1254" s="1"/>
      <c r="BU1254" s="1"/>
      <c r="BV1254" s="1"/>
      <c r="BW1254" s="1"/>
      <c r="BX1254" s="1"/>
      <c r="BY1254" s="1"/>
      <c r="BZ1254" s="1"/>
      <c r="CA1254" s="1"/>
      <c r="CB1254" s="1"/>
      <c r="CC1254" s="1"/>
    </row>
    <row r="1255" spans="1:81" s="182" customFormat="1" hidden="1" outlineLevel="1">
      <c r="A1255" s="182" t="s">
        <v>487</v>
      </c>
      <c r="B1255" s="182" t="s">
        <v>342</v>
      </c>
      <c r="C1255" s="1">
        <f t="shared" si="716"/>
        <v>362</v>
      </c>
      <c r="D1255" s="7">
        <f>IF(P1255&gt;0,RANK(P1255,(P1255:R1255,S1255:AG1255)),0)</f>
        <v>1</v>
      </c>
      <c r="E1255" s="7">
        <f>IF(Q1255&gt;0,RANK(Q1255,(P1255:R1255,S1255:AG1255)),0)</f>
        <v>0</v>
      </c>
      <c r="F1255" s="7">
        <f>IF(R1255&gt;0,RANK(R1255,(P1255:R1255,S1255:AG1255)),0)</f>
        <v>2</v>
      </c>
      <c r="G1255" s="7">
        <f>IF(S1255&gt;0,RANK(S1255,(P1255:R1255,S1255:AG1255)),0)</f>
        <v>0</v>
      </c>
      <c r="H1255" s="49">
        <f t="shared" si="717"/>
        <v>52</v>
      </c>
      <c r="I1255" s="178">
        <f t="shared" si="718"/>
        <v>0.143646408839779</v>
      </c>
      <c r="J1255" s="2"/>
      <c r="K1255" s="2">
        <f t="shared" si="719"/>
        <v>0.57182320441988954</v>
      </c>
      <c r="L1255" s="2">
        <f t="shared" si="720"/>
        <v>0</v>
      </c>
      <c r="M1255" s="2">
        <f t="shared" si="721"/>
        <v>0.42817679558011051</v>
      </c>
      <c r="N1255" s="2">
        <f t="shared" si="722"/>
        <v>0</v>
      </c>
      <c r="O1255" s="2">
        <f t="shared" si="723"/>
        <v>-5.5511151231257827E-17</v>
      </c>
      <c r="P1255" s="1">
        <v>207</v>
      </c>
      <c r="Q1255" s="1"/>
      <c r="R1255" s="1">
        <v>155</v>
      </c>
      <c r="S1255" s="1"/>
      <c r="T1255" s="1"/>
      <c r="U1255" s="1"/>
      <c r="V1255" s="1"/>
      <c r="W1255" s="1"/>
      <c r="X1255" s="1"/>
      <c r="Y1255" s="1"/>
      <c r="Z1255" s="1"/>
      <c r="AA1255" s="1"/>
      <c r="AB1255" s="1"/>
      <c r="AC1255" s="1"/>
      <c r="AD1255" s="1"/>
      <c r="AE1255" s="1"/>
      <c r="AF1255" s="1"/>
      <c r="AG1255" s="1"/>
      <c r="AH1255" s="1"/>
      <c r="AI1255" s="7">
        <f t="shared" si="724"/>
        <v>0</v>
      </c>
      <c r="AJ1255" s="7">
        <f t="shared" si="725"/>
        <v>0</v>
      </c>
      <c r="AK1255" s="7">
        <f t="shared" si="726"/>
        <v>0</v>
      </c>
      <c r="AL1255" s="7">
        <f t="shared" si="727"/>
        <v>0</v>
      </c>
      <c r="AM1255" s="2">
        <f t="shared" si="728"/>
        <v>0</v>
      </c>
      <c r="AN1255" s="2">
        <f t="shared" si="729"/>
        <v>0</v>
      </c>
      <c r="AO1255" s="2">
        <f t="shared" si="730"/>
        <v>0</v>
      </c>
      <c r="AP1255" s="2">
        <f t="shared" si="731"/>
        <v>0</v>
      </c>
      <c r="AQ1255" s="2"/>
      <c r="AR1255" s="182" t="str">
        <f t="shared" si="732"/>
        <v>Burt</v>
      </c>
      <c r="AS1255" s="182" t="s">
        <v>342</v>
      </c>
      <c r="AT1255" s="182">
        <v>1</v>
      </c>
      <c r="AV1255" s="98">
        <v>31</v>
      </c>
      <c r="AW1255" s="100">
        <v>21</v>
      </c>
      <c r="AX1255" s="106">
        <f t="shared" si="733"/>
        <v>31021</v>
      </c>
      <c r="AZ1255" s="7" t="s">
        <v>2975</v>
      </c>
      <c r="BA1255" s="182" t="s">
        <v>3208</v>
      </c>
      <c r="BF1255" s="1"/>
      <c r="BG1255" s="1"/>
      <c r="BH1255" s="1"/>
      <c r="BI1255" s="1"/>
      <c r="BJ1255" s="1"/>
      <c r="BK1255" s="1"/>
      <c r="BL1255" s="1"/>
      <c r="BM1255" s="1"/>
      <c r="BN1255" s="1"/>
      <c r="BO1255" s="1"/>
      <c r="BP1255" s="1"/>
      <c r="BQ1255" s="1"/>
      <c r="BR1255" s="1"/>
      <c r="BS1255" s="1"/>
      <c r="BT1255" s="1"/>
      <c r="BU1255" s="1"/>
      <c r="BV1255" s="1"/>
      <c r="BW1255" s="1"/>
      <c r="BX1255" s="1"/>
      <c r="BY1255" s="1"/>
      <c r="BZ1255" s="1"/>
      <c r="CA1255" s="1"/>
      <c r="CB1255" s="1"/>
      <c r="CC1255" s="1"/>
    </row>
    <row r="1256" spans="1:81" s="182" customFormat="1" hidden="1" outlineLevel="1">
      <c r="A1256" s="182" t="s">
        <v>619</v>
      </c>
      <c r="B1256" s="182" t="s">
        <v>342</v>
      </c>
      <c r="C1256" s="1">
        <f t="shared" si="716"/>
        <v>534</v>
      </c>
      <c r="D1256" s="7">
        <f>IF(P1256&gt;0,RANK(P1256,(P1256:R1256,S1256:AG1256)),0)</f>
        <v>2</v>
      </c>
      <c r="E1256" s="7">
        <f>IF(Q1256&gt;0,RANK(Q1256,(P1256:R1256,S1256:AG1256)),0)</f>
        <v>0</v>
      </c>
      <c r="F1256" s="7">
        <f>IF(R1256&gt;0,RANK(R1256,(P1256:R1256,S1256:AG1256)),0)</f>
        <v>1</v>
      </c>
      <c r="G1256" s="7">
        <f>IF(S1256&gt;0,RANK(S1256,(P1256:R1256,S1256:AG1256)),0)</f>
        <v>0</v>
      </c>
      <c r="H1256" s="49">
        <f t="shared" si="717"/>
        <v>106</v>
      </c>
      <c r="I1256" s="178">
        <f t="shared" si="718"/>
        <v>0.19850187265917604</v>
      </c>
      <c r="J1256" s="2"/>
      <c r="K1256" s="2">
        <f t="shared" si="719"/>
        <v>0.40074906367041196</v>
      </c>
      <c r="L1256" s="2">
        <f t="shared" si="720"/>
        <v>0</v>
      </c>
      <c r="M1256" s="2">
        <f t="shared" si="721"/>
        <v>0.59925093632958804</v>
      </c>
      <c r="N1256" s="2">
        <f t="shared" si="722"/>
        <v>0</v>
      </c>
      <c r="O1256" s="2">
        <f t="shared" si="723"/>
        <v>0</v>
      </c>
      <c r="P1256" s="1">
        <v>214</v>
      </c>
      <c r="Q1256" s="1"/>
      <c r="R1256" s="1">
        <v>320</v>
      </c>
      <c r="S1256" s="1"/>
      <c r="T1256" s="1"/>
      <c r="U1256" s="1"/>
      <c r="V1256" s="1"/>
      <c r="W1256" s="1"/>
      <c r="X1256" s="1"/>
      <c r="Y1256" s="1"/>
      <c r="Z1256" s="1"/>
      <c r="AA1256" s="161"/>
      <c r="AB1256" s="1"/>
      <c r="AC1256" s="1"/>
      <c r="AD1256" s="1"/>
      <c r="AE1256" s="1"/>
      <c r="AF1256" s="1"/>
      <c r="AG1256" s="1"/>
      <c r="AH1256" s="1"/>
      <c r="AI1256" s="7">
        <f t="shared" si="724"/>
        <v>0</v>
      </c>
      <c r="AJ1256" s="7">
        <f t="shared" si="725"/>
        <v>0</v>
      </c>
      <c r="AK1256" s="7">
        <f t="shared" si="726"/>
        <v>0</v>
      </c>
      <c r="AL1256" s="7">
        <f t="shared" si="727"/>
        <v>0</v>
      </c>
      <c r="AM1256" s="2">
        <f t="shared" si="728"/>
        <v>0</v>
      </c>
      <c r="AN1256" s="2">
        <f t="shared" si="729"/>
        <v>0</v>
      </c>
      <c r="AO1256" s="2">
        <f t="shared" si="730"/>
        <v>0</v>
      </c>
      <c r="AP1256" s="2">
        <f t="shared" si="731"/>
        <v>0</v>
      </c>
      <c r="AQ1256" s="2"/>
      <c r="AR1256" s="182" t="str">
        <f t="shared" si="732"/>
        <v>Butler</v>
      </c>
      <c r="AS1256" s="182" t="s">
        <v>342</v>
      </c>
      <c r="AT1256" s="182">
        <v>1</v>
      </c>
      <c r="AV1256" s="98">
        <v>31</v>
      </c>
      <c r="AW1256" s="100">
        <v>23</v>
      </c>
      <c r="AX1256" s="106">
        <f t="shared" si="733"/>
        <v>31023</v>
      </c>
      <c r="AZ1256" s="7" t="s">
        <v>2975</v>
      </c>
      <c r="BA1256" s="182" t="s">
        <v>3208</v>
      </c>
      <c r="BF1256" s="1"/>
      <c r="BG1256" s="1"/>
      <c r="BH1256" s="1"/>
      <c r="BI1256" s="1"/>
      <c r="BJ1256" s="1"/>
      <c r="BK1256" s="1"/>
      <c r="BL1256" s="1"/>
      <c r="BM1256" s="1"/>
      <c r="BN1256" s="1"/>
      <c r="BO1256" s="1"/>
      <c r="BP1256" s="1"/>
      <c r="BQ1256" s="1"/>
      <c r="BR1256" s="1"/>
      <c r="BS1256" s="1"/>
      <c r="BT1256" s="1"/>
      <c r="BU1256" s="1"/>
      <c r="BV1256" s="1"/>
      <c r="BW1256" s="1"/>
      <c r="BX1256" s="1"/>
      <c r="BY1256" s="1"/>
      <c r="BZ1256" s="1"/>
      <c r="CA1256" s="1"/>
      <c r="CB1256" s="1"/>
      <c r="CC1256" s="1"/>
    </row>
    <row r="1257" spans="1:81" s="182" customFormat="1" hidden="1" outlineLevel="1">
      <c r="A1257" s="182" t="s">
        <v>1426</v>
      </c>
      <c r="B1257" s="182" t="s">
        <v>342</v>
      </c>
      <c r="C1257" s="1">
        <f t="shared" si="716"/>
        <v>1125</v>
      </c>
      <c r="D1257" s="7">
        <f>IF(P1257&gt;0,RANK(P1257,(P1257:R1257,S1257:AG1257)),0)</f>
        <v>1</v>
      </c>
      <c r="E1257" s="7">
        <f>IF(Q1257&gt;0,RANK(Q1257,(P1257:R1257,S1257:AG1257)),0)</f>
        <v>0</v>
      </c>
      <c r="F1257" s="7">
        <f>IF(R1257&gt;0,RANK(R1257,(P1257:R1257,S1257:AG1257)),0)</f>
        <v>2</v>
      </c>
      <c r="G1257" s="7">
        <f>IF(S1257&gt;0,RANK(S1257,(P1257:R1257,S1257:AG1257)),0)</f>
        <v>0</v>
      </c>
      <c r="H1257" s="49">
        <f t="shared" si="717"/>
        <v>5</v>
      </c>
      <c r="I1257" s="178">
        <f t="shared" si="718"/>
        <v>4.4444444444444444E-3</v>
      </c>
      <c r="J1257" s="2"/>
      <c r="K1257" s="2">
        <f t="shared" si="719"/>
        <v>0.50222222222222224</v>
      </c>
      <c r="L1257" s="2">
        <f t="shared" si="720"/>
        <v>0</v>
      </c>
      <c r="M1257" s="2">
        <f t="shared" si="721"/>
        <v>0.49777777777777776</v>
      </c>
      <c r="N1257" s="2">
        <f t="shared" si="722"/>
        <v>0</v>
      </c>
      <c r="O1257" s="2">
        <f t="shared" si="723"/>
        <v>0</v>
      </c>
      <c r="P1257" s="1">
        <v>565</v>
      </c>
      <c r="Q1257" s="1"/>
      <c r="R1257" s="1">
        <v>560</v>
      </c>
      <c r="S1257" s="1"/>
      <c r="T1257" s="1"/>
      <c r="U1257" s="1"/>
      <c r="V1257" s="1"/>
      <c r="W1257" s="1"/>
      <c r="X1257" s="1"/>
      <c r="Y1257" s="1"/>
      <c r="Z1257" s="1"/>
      <c r="AA1257" s="1"/>
      <c r="AB1257" s="1"/>
      <c r="AC1257" s="1"/>
      <c r="AD1257" s="1"/>
      <c r="AE1257" s="1"/>
      <c r="AF1257" s="1"/>
      <c r="AG1257" s="1"/>
      <c r="AH1257" s="1"/>
      <c r="AI1257" s="7">
        <f t="shared" si="724"/>
        <v>0</v>
      </c>
      <c r="AJ1257" s="7">
        <f t="shared" si="725"/>
        <v>0</v>
      </c>
      <c r="AK1257" s="7">
        <f t="shared" si="726"/>
        <v>0</v>
      </c>
      <c r="AL1257" s="7">
        <f t="shared" si="727"/>
        <v>0</v>
      </c>
      <c r="AM1257" s="2">
        <f t="shared" si="728"/>
        <v>0</v>
      </c>
      <c r="AN1257" s="2">
        <f t="shared" si="729"/>
        <v>0</v>
      </c>
      <c r="AO1257" s="2">
        <f t="shared" si="730"/>
        <v>0</v>
      </c>
      <c r="AP1257" s="2">
        <f t="shared" si="731"/>
        <v>0</v>
      </c>
      <c r="AQ1257" s="2"/>
      <c r="AR1257" s="182" t="str">
        <f t="shared" si="732"/>
        <v>Cass</v>
      </c>
      <c r="AS1257" s="182" t="s">
        <v>342</v>
      </c>
      <c r="AT1257" s="182">
        <v>1</v>
      </c>
      <c r="AV1257" s="98">
        <v>31</v>
      </c>
      <c r="AW1257" s="100">
        <v>25</v>
      </c>
      <c r="AX1257" s="106">
        <f t="shared" si="733"/>
        <v>31025</v>
      </c>
      <c r="AZ1257" s="7" t="s">
        <v>2975</v>
      </c>
      <c r="BA1257" s="182" t="s">
        <v>3208</v>
      </c>
      <c r="BF1257" s="1"/>
      <c r="BG1257" s="1"/>
      <c r="BH1257" s="1"/>
      <c r="BI1257" s="1"/>
      <c r="BJ1257" s="1"/>
      <c r="BK1257" s="1"/>
      <c r="BL1257" s="1"/>
      <c r="BM1257" s="1"/>
      <c r="BN1257" s="1"/>
      <c r="BO1257" s="1"/>
      <c r="BP1257" s="1"/>
      <c r="BQ1257" s="1"/>
      <c r="BR1257" s="1"/>
      <c r="BS1257" s="1"/>
      <c r="BT1257" s="1"/>
      <c r="BU1257" s="1"/>
      <c r="BV1257" s="1"/>
      <c r="BW1257" s="1"/>
      <c r="BX1257" s="1"/>
      <c r="BY1257" s="1"/>
      <c r="BZ1257" s="1"/>
      <c r="CA1257" s="1"/>
      <c r="CB1257" s="1"/>
      <c r="CC1257" s="1"/>
    </row>
    <row r="1258" spans="1:81" s="182" customFormat="1" hidden="1" outlineLevel="1">
      <c r="A1258" s="182" t="s">
        <v>2443</v>
      </c>
      <c r="B1258" s="182" t="s">
        <v>342</v>
      </c>
      <c r="C1258" s="1">
        <f t="shared" si="716"/>
        <v>395</v>
      </c>
      <c r="D1258" s="7">
        <f>IF(P1258&gt;0,RANK(P1258,(P1258:R1258,S1258:AG1258)),0)</f>
        <v>2</v>
      </c>
      <c r="E1258" s="7">
        <f>IF(Q1258&gt;0,RANK(Q1258,(P1258:R1258,S1258:AG1258)),0)</f>
        <v>0</v>
      </c>
      <c r="F1258" s="7">
        <f>IF(R1258&gt;0,RANK(R1258,(P1258:R1258,S1258:AG1258)),0)</f>
        <v>1</v>
      </c>
      <c r="G1258" s="7">
        <f>IF(S1258&gt;0,RANK(S1258,(P1258:R1258,S1258:AG1258)),0)</f>
        <v>0</v>
      </c>
      <c r="H1258" s="49">
        <f t="shared" si="717"/>
        <v>69</v>
      </c>
      <c r="I1258" s="178">
        <f t="shared" si="718"/>
        <v>0.17468354430379746</v>
      </c>
      <c r="J1258" s="2"/>
      <c r="K1258" s="2">
        <f t="shared" si="719"/>
        <v>0.41265822784810124</v>
      </c>
      <c r="L1258" s="2">
        <f t="shared" si="720"/>
        <v>0</v>
      </c>
      <c r="M1258" s="2">
        <f t="shared" si="721"/>
        <v>0.58734177215189876</v>
      </c>
      <c r="N1258" s="2">
        <f t="shared" si="722"/>
        <v>0</v>
      </c>
      <c r="O1258" s="2">
        <f t="shared" si="723"/>
        <v>0</v>
      </c>
      <c r="P1258" s="1">
        <v>163</v>
      </c>
      <c r="Q1258" s="1"/>
      <c r="R1258" s="1">
        <v>232</v>
      </c>
      <c r="S1258" s="1"/>
      <c r="T1258" s="1"/>
      <c r="U1258" s="1"/>
      <c r="V1258" s="1"/>
      <c r="W1258" s="1"/>
      <c r="X1258" s="1"/>
      <c r="Y1258" s="1"/>
      <c r="Z1258" s="1"/>
      <c r="AA1258" s="1"/>
      <c r="AB1258" s="1"/>
      <c r="AC1258" s="1"/>
      <c r="AD1258" s="1"/>
      <c r="AE1258" s="1"/>
      <c r="AF1258" s="1"/>
      <c r="AG1258" s="1"/>
      <c r="AH1258" s="1"/>
      <c r="AI1258" s="7">
        <f t="shared" si="724"/>
        <v>0</v>
      </c>
      <c r="AJ1258" s="7">
        <f t="shared" si="725"/>
        <v>0</v>
      </c>
      <c r="AK1258" s="7">
        <f t="shared" si="726"/>
        <v>0</v>
      </c>
      <c r="AL1258" s="7">
        <f t="shared" si="727"/>
        <v>0</v>
      </c>
      <c r="AM1258" s="2">
        <f t="shared" si="728"/>
        <v>0</v>
      </c>
      <c r="AN1258" s="2">
        <f t="shared" si="729"/>
        <v>0</v>
      </c>
      <c r="AO1258" s="2">
        <f t="shared" si="730"/>
        <v>0</v>
      </c>
      <c r="AP1258" s="2">
        <f t="shared" si="731"/>
        <v>0</v>
      </c>
      <c r="AQ1258" s="2"/>
      <c r="AR1258" s="182" t="str">
        <f t="shared" si="732"/>
        <v>Cedar</v>
      </c>
      <c r="AS1258" s="182" t="s">
        <v>342</v>
      </c>
      <c r="AT1258" s="182">
        <v>3</v>
      </c>
      <c r="AV1258" s="98">
        <v>31</v>
      </c>
      <c r="AW1258" s="100">
        <v>27</v>
      </c>
      <c r="AX1258" s="106">
        <f t="shared" si="733"/>
        <v>31027</v>
      </c>
      <c r="AZ1258" s="7" t="s">
        <v>2975</v>
      </c>
      <c r="BA1258" s="182" t="s">
        <v>3208</v>
      </c>
      <c r="BF1258" s="1"/>
      <c r="BG1258" s="1"/>
      <c r="BH1258" s="1"/>
      <c r="BI1258" s="1"/>
      <c r="BJ1258" s="1"/>
      <c r="BK1258" s="1"/>
      <c r="BL1258" s="1"/>
      <c r="BM1258" s="1"/>
      <c r="BN1258" s="1"/>
      <c r="BO1258" s="1"/>
      <c r="BP1258" s="1"/>
      <c r="BQ1258" s="1"/>
      <c r="BR1258" s="1"/>
      <c r="BS1258" s="1"/>
      <c r="BT1258" s="1"/>
      <c r="BU1258" s="1"/>
      <c r="BV1258" s="1"/>
      <c r="BW1258" s="1"/>
      <c r="BX1258" s="1"/>
      <c r="BY1258" s="1"/>
      <c r="BZ1258" s="1"/>
      <c r="CA1258" s="1"/>
      <c r="CB1258" s="1"/>
      <c r="CC1258" s="1"/>
    </row>
    <row r="1259" spans="1:81" s="182" customFormat="1" hidden="1" outlineLevel="1">
      <c r="A1259" s="182" t="s">
        <v>2189</v>
      </c>
      <c r="B1259" s="182" t="s">
        <v>342</v>
      </c>
      <c r="C1259" s="1">
        <f t="shared" si="716"/>
        <v>64</v>
      </c>
      <c r="D1259" s="7">
        <f>IF(P1259&gt;0,RANK(P1259,(P1259:R1259,S1259:AG1259)),0)</f>
        <v>2</v>
      </c>
      <c r="E1259" s="7">
        <f>IF(Q1259&gt;0,RANK(Q1259,(P1259:R1259,S1259:AG1259)),0)</f>
        <v>0</v>
      </c>
      <c r="F1259" s="7">
        <f>IF(R1259&gt;0,RANK(R1259,(P1259:R1259,S1259:AG1259)),0)</f>
        <v>1</v>
      </c>
      <c r="G1259" s="7">
        <f>IF(S1259&gt;0,RANK(S1259,(P1259:R1259,S1259:AG1259)),0)</f>
        <v>0</v>
      </c>
      <c r="H1259" s="49">
        <f t="shared" si="717"/>
        <v>6</v>
      </c>
      <c r="I1259" s="178">
        <f t="shared" si="718"/>
        <v>9.375E-2</v>
      </c>
      <c r="J1259" s="2"/>
      <c r="K1259" s="2">
        <f t="shared" si="719"/>
        <v>0.453125</v>
      </c>
      <c r="L1259" s="2">
        <f t="shared" si="720"/>
        <v>0</v>
      </c>
      <c r="M1259" s="2">
        <f t="shared" si="721"/>
        <v>0.546875</v>
      </c>
      <c r="N1259" s="2">
        <f t="shared" si="722"/>
        <v>0</v>
      </c>
      <c r="O1259" s="2">
        <f t="shared" si="723"/>
        <v>0</v>
      </c>
      <c r="P1259" s="1">
        <v>29</v>
      </c>
      <c r="Q1259" s="1"/>
      <c r="R1259" s="1">
        <v>35</v>
      </c>
      <c r="S1259" s="1"/>
      <c r="T1259" s="1"/>
      <c r="U1259" s="1"/>
      <c r="V1259" s="1"/>
      <c r="W1259" s="1"/>
      <c r="X1259" s="1"/>
      <c r="Y1259" s="1"/>
      <c r="Z1259" s="1"/>
      <c r="AA1259" s="1"/>
      <c r="AB1259" s="1"/>
      <c r="AC1259" s="1"/>
      <c r="AD1259" s="1"/>
      <c r="AE1259" s="1"/>
      <c r="AF1259" s="1"/>
      <c r="AG1259" s="1"/>
      <c r="AH1259" s="1"/>
      <c r="AI1259" s="7">
        <f t="shared" si="724"/>
        <v>0</v>
      </c>
      <c r="AJ1259" s="7">
        <f t="shared" si="725"/>
        <v>0</v>
      </c>
      <c r="AK1259" s="7">
        <f t="shared" si="726"/>
        <v>0</v>
      </c>
      <c r="AL1259" s="7">
        <f t="shared" si="727"/>
        <v>0</v>
      </c>
      <c r="AM1259" s="2">
        <f t="shared" si="728"/>
        <v>0</v>
      </c>
      <c r="AN1259" s="2">
        <f t="shared" si="729"/>
        <v>0</v>
      </c>
      <c r="AO1259" s="2">
        <f t="shared" si="730"/>
        <v>0</v>
      </c>
      <c r="AP1259" s="2">
        <f t="shared" si="731"/>
        <v>0</v>
      </c>
      <c r="AQ1259" s="2"/>
      <c r="AR1259" s="182" t="str">
        <f t="shared" si="732"/>
        <v>Chase</v>
      </c>
      <c r="AS1259" s="182" t="s">
        <v>342</v>
      </c>
      <c r="AT1259" s="182">
        <v>3</v>
      </c>
      <c r="AV1259" s="98">
        <v>31</v>
      </c>
      <c r="AW1259" s="100">
        <v>29</v>
      </c>
      <c r="AX1259" s="106">
        <f t="shared" si="733"/>
        <v>31029</v>
      </c>
      <c r="AZ1259" s="7" t="s">
        <v>2975</v>
      </c>
      <c r="BA1259" s="182" t="s">
        <v>3208</v>
      </c>
      <c r="BF1259" s="1"/>
      <c r="BG1259" s="1"/>
      <c r="BH1259" s="1"/>
      <c r="BI1259" s="1"/>
      <c r="BJ1259" s="1"/>
      <c r="BK1259" s="1"/>
      <c r="BL1259" s="1"/>
      <c r="BM1259" s="1"/>
      <c r="BN1259" s="1"/>
      <c r="BO1259" s="1"/>
      <c r="BP1259" s="1"/>
      <c r="BQ1259" s="1"/>
      <c r="BR1259" s="1"/>
      <c r="BS1259" s="1"/>
      <c r="BT1259" s="1"/>
      <c r="BU1259" s="1"/>
      <c r="BV1259" s="1"/>
      <c r="BW1259" s="1"/>
      <c r="BX1259" s="1"/>
      <c r="BY1259" s="1"/>
      <c r="BZ1259" s="1"/>
      <c r="CA1259" s="1"/>
      <c r="CB1259" s="1"/>
      <c r="CC1259" s="1"/>
    </row>
    <row r="1260" spans="1:81" s="182" customFormat="1" hidden="1" outlineLevel="1">
      <c r="A1260" s="182" t="s">
        <v>3169</v>
      </c>
      <c r="B1260" s="182" t="s">
        <v>342</v>
      </c>
      <c r="C1260" s="1">
        <f t="shared" si="716"/>
        <v>141</v>
      </c>
      <c r="D1260" s="7">
        <f>IF(P1260&gt;0,RANK(P1260,(P1260:R1260,S1260:AG1260)),0)</f>
        <v>2</v>
      </c>
      <c r="E1260" s="7">
        <f>IF(Q1260&gt;0,RANK(Q1260,(P1260:R1260,S1260:AG1260)),0)</f>
        <v>0</v>
      </c>
      <c r="F1260" s="7">
        <f>IF(R1260&gt;0,RANK(R1260,(P1260:R1260,S1260:AG1260)),0)</f>
        <v>1</v>
      </c>
      <c r="G1260" s="7">
        <f>IF(S1260&gt;0,RANK(S1260,(P1260:R1260,S1260:AG1260)),0)</f>
        <v>0</v>
      </c>
      <c r="H1260" s="49">
        <f t="shared" si="717"/>
        <v>11</v>
      </c>
      <c r="I1260" s="178">
        <f t="shared" si="718"/>
        <v>7.8014184397163122E-2</v>
      </c>
      <c r="J1260" s="2"/>
      <c r="K1260" s="2">
        <f t="shared" si="719"/>
        <v>0.46099290780141844</v>
      </c>
      <c r="L1260" s="2">
        <f t="shared" si="720"/>
        <v>0</v>
      </c>
      <c r="M1260" s="2">
        <f t="shared" si="721"/>
        <v>0.53900709219858156</v>
      </c>
      <c r="N1260" s="2">
        <f t="shared" si="722"/>
        <v>0</v>
      </c>
      <c r="O1260" s="2">
        <f t="shared" si="723"/>
        <v>0</v>
      </c>
      <c r="P1260" s="1">
        <v>65</v>
      </c>
      <c r="Q1260" s="1"/>
      <c r="R1260" s="1">
        <v>76</v>
      </c>
      <c r="S1260" s="1"/>
      <c r="T1260" s="1"/>
      <c r="U1260" s="1"/>
      <c r="V1260" s="1"/>
      <c r="W1260" s="1"/>
      <c r="X1260" s="1"/>
      <c r="Y1260" s="1"/>
      <c r="Z1260" s="1"/>
      <c r="AA1260" s="1"/>
      <c r="AB1260" s="1"/>
      <c r="AC1260" s="1"/>
      <c r="AD1260" s="1"/>
      <c r="AE1260" s="1"/>
      <c r="AF1260" s="1"/>
      <c r="AG1260" s="1"/>
      <c r="AH1260" s="1"/>
      <c r="AI1260" s="7">
        <f t="shared" si="724"/>
        <v>0</v>
      </c>
      <c r="AJ1260" s="7">
        <f t="shared" si="725"/>
        <v>0</v>
      </c>
      <c r="AK1260" s="7">
        <f t="shared" si="726"/>
        <v>0</v>
      </c>
      <c r="AL1260" s="7">
        <f t="shared" si="727"/>
        <v>0</v>
      </c>
      <c r="AM1260" s="2">
        <f t="shared" si="728"/>
        <v>0</v>
      </c>
      <c r="AN1260" s="2">
        <f t="shared" si="729"/>
        <v>0</v>
      </c>
      <c r="AO1260" s="2">
        <f t="shared" si="730"/>
        <v>0</v>
      </c>
      <c r="AP1260" s="2">
        <f t="shared" si="731"/>
        <v>0</v>
      </c>
      <c r="AQ1260" s="2"/>
      <c r="AR1260" s="182" t="str">
        <f t="shared" si="732"/>
        <v>Cherry</v>
      </c>
      <c r="AS1260" s="182" t="s">
        <v>342</v>
      </c>
      <c r="AT1260" s="182">
        <v>3</v>
      </c>
      <c r="AV1260" s="98">
        <v>31</v>
      </c>
      <c r="AW1260" s="100">
        <v>31</v>
      </c>
      <c r="AX1260" s="106">
        <f t="shared" si="733"/>
        <v>31031</v>
      </c>
      <c r="AZ1260" s="7" t="s">
        <v>2975</v>
      </c>
      <c r="BA1260" s="182" t="s">
        <v>3208</v>
      </c>
      <c r="BF1260" s="1"/>
      <c r="BG1260" s="1"/>
      <c r="BH1260" s="1"/>
      <c r="BI1260" s="1"/>
      <c r="BJ1260" s="1"/>
      <c r="BK1260" s="1"/>
      <c r="BL1260" s="1"/>
      <c r="BM1260" s="1"/>
      <c r="BN1260" s="1"/>
      <c r="BO1260" s="1"/>
      <c r="BP1260" s="1"/>
      <c r="BQ1260" s="1"/>
      <c r="BR1260" s="1"/>
      <c r="BS1260" s="1"/>
      <c r="BT1260" s="1"/>
      <c r="BU1260" s="1"/>
      <c r="BV1260" s="1"/>
      <c r="BW1260" s="1"/>
      <c r="BX1260" s="1"/>
      <c r="BY1260" s="1"/>
      <c r="BZ1260" s="1"/>
      <c r="CA1260" s="1"/>
      <c r="CB1260" s="1"/>
      <c r="CC1260" s="1"/>
    </row>
    <row r="1261" spans="1:81" s="182" customFormat="1" hidden="1" outlineLevel="1">
      <c r="A1261" s="182" t="s">
        <v>1307</v>
      </c>
      <c r="B1261" s="182" t="s">
        <v>342</v>
      </c>
      <c r="C1261" s="1">
        <f t="shared" si="716"/>
        <v>259</v>
      </c>
      <c r="D1261" s="7">
        <f>IF(P1261&gt;0,RANK(P1261,(P1261:R1261,S1261:AG1261)),0)</f>
        <v>2</v>
      </c>
      <c r="E1261" s="7">
        <f>IF(Q1261&gt;0,RANK(Q1261,(P1261:R1261,S1261:AG1261)),0)</f>
        <v>0</v>
      </c>
      <c r="F1261" s="7">
        <f>IF(R1261&gt;0,RANK(R1261,(P1261:R1261,S1261:AG1261)),0)</f>
        <v>1</v>
      </c>
      <c r="G1261" s="7">
        <f>IF(S1261&gt;0,RANK(S1261,(P1261:R1261,S1261:AG1261)),0)</f>
        <v>0</v>
      </c>
      <c r="H1261" s="49">
        <f t="shared" si="717"/>
        <v>11</v>
      </c>
      <c r="I1261" s="178">
        <f t="shared" si="718"/>
        <v>4.2471042471042469E-2</v>
      </c>
      <c r="J1261" s="2"/>
      <c r="K1261" s="2">
        <f t="shared" si="719"/>
        <v>0.47876447876447875</v>
      </c>
      <c r="L1261" s="2">
        <f t="shared" si="720"/>
        <v>0</v>
      </c>
      <c r="M1261" s="2">
        <f t="shared" si="721"/>
        <v>0.52123552123552119</v>
      </c>
      <c r="N1261" s="2">
        <f t="shared" si="722"/>
        <v>0</v>
      </c>
      <c r="O1261" s="2">
        <f t="shared" si="723"/>
        <v>1.1102230246251565E-16</v>
      </c>
      <c r="P1261" s="1">
        <v>124</v>
      </c>
      <c r="Q1261" s="1"/>
      <c r="R1261" s="1">
        <v>135</v>
      </c>
      <c r="S1261" s="1"/>
      <c r="T1261" s="1"/>
      <c r="U1261" s="1"/>
      <c r="V1261" s="1"/>
      <c r="W1261" s="1"/>
      <c r="X1261" s="1"/>
      <c r="Y1261" s="1"/>
      <c r="Z1261" s="1"/>
      <c r="AA1261" s="1"/>
      <c r="AB1261" s="1"/>
      <c r="AC1261" s="1"/>
      <c r="AD1261" s="1"/>
      <c r="AE1261" s="1"/>
      <c r="AF1261" s="1"/>
      <c r="AG1261" s="1"/>
      <c r="AH1261" s="1"/>
      <c r="AI1261" s="7">
        <f t="shared" si="724"/>
        <v>0</v>
      </c>
      <c r="AJ1261" s="7">
        <f t="shared" si="725"/>
        <v>0</v>
      </c>
      <c r="AK1261" s="7">
        <f t="shared" si="726"/>
        <v>0</v>
      </c>
      <c r="AL1261" s="7">
        <f t="shared" si="727"/>
        <v>0</v>
      </c>
      <c r="AM1261" s="2">
        <f t="shared" si="728"/>
        <v>0</v>
      </c>
      <c r="AN1261" s="2">
        <f t="shared" si="729"/>
        <v>0</v>
      </c>
      <c r="AO1261" s="2">
        <f t="shared" si="730"/>
        <v>0</v>
      </c>
      <c r="AP1261" s="2">
        <f t="shared" si="731"/>
        <v>0</v>
      </c>
      <c r="AQ1261" s="2"/>
      <c r="AR1261" s="182" t="str">
        <f t="shared" si="732"/>
        <v>Cheyenne</v>
      </c>
      <c r="AS1261" s="182" t="s">
        <v>342</v>
      </c>
      <c r="AT1261" s="182">
        <v>3</v>
      </c>
      <c r="AV1261" s="98">
        <v>31</v>
      </c>
      <c r="AW1261" s="100">
        <v>33</v>
      </c>
      <c r="AX1261" s="106">
        <f t="shared" si="733"/>
        <v>31033</v>
      </c>
      <c r="AZ1261" s="7" t="s">
        <v>2975</v>
      </c>
      <c r="BA1261" s="182" t="s">
        <v>3208</v>
      </c>
      <c r="BF1261" s="1"/>
      <c r="BG1261" s="1"/>
      <c r="BH1261" s="1"/>
      <c r="BI1261" s="1"/>
      <c r="BJ1261" s="1"/>
      <c r="BK1261" s="1"/>
      <c r="BL1261" s="1"/>
      <c r="BM1261" s="1"/>
      <c r="BN1261" s="1"/>
      <c r="BO1261" s="1"/>
      <c r="BP1261" s="1"/>
      <c r="BQ1261" s="1"/>
      <c r="BR1261" s="1"/>
      <c r="BS1261" s="1"/>
      <c r="BT1261" s="1"/>
      <c r="BU1261" s="1"/>
      <c r="BV1261" s="1"/>
      <c r="BW1261" s="1"/>
      <c r="BX1261" s="1"/>
      <c r="BY1261" s="1"/>
      <c r="BZ1261" s="1"/>
      <c r="CA1261" s="1"/>
      <c r="CB1261" s="1"/>
      <c r="CC1261" s="1"/>
    </row>
    <row r="1262" spans="1:81" s="182" customFormat="1" hidden="1" outlineLevel="1">
      <c r="A1262" s="182" t="s">
        <v>1202</v>
      </c>
      <c r="B1262" s="182" t="s">
        <v>342</v>
      </c>
      <c r="C1262" s="1">
        <f t="shared" si="716"/>
        <v>198</v>
      </c>
      <c r="D1262" s="7">
        <f>IF(P1262&gt;0,RANK(P1262,(P1262:R1262,S1262:AG1262)),0)</f>
        <v>2</v>
      </c>
      <c r="E1262" s="7">
        <f>IF(Q1262&gt;0,RANK(Q1262,(P1262:R1262,S1262:AG1262)),0)</f>
        <v>0</v>
      </c>
      <c r="F1262" s="7">
        <f>IF(R1262&gt;0,RANK(R1262,(P1262:R1262,S1262:AG1262)),0)</f>
        <v>1</v>
      </c>
      <c r="G1262" s="7">
        <f>IF(S1262&gt;0,RANK(S1262,(P1262:R1262,S1262:AG1262)),0)</f>
        <v>0</v>
      </c>
      <c r="H1262" s="49">
        <f t="shared" si="717"/>
        <v>26</v>
      </c>
      <c r="I1262" s="178">
        <f t="shared" si="718"/>
        <v>0.13131313131313133</v>
      </c>
      <c r="J1262" s="2"/>
      <c r="K1262" s="2">
        <f t="shared" si="719"/>
        <v>0.43434343434343436</v>
      </c>
      <c r="L1262" s="2">
        <f t="shared" si="720"/>
        <v>0</v>
      </c>
      <c r="M1262" s="2">
        <f t="shared" si="721"/>
        <v>0.56565656565656564</v>
      </c>
      <c r="N1262" s="2">
        <f t="shared" si="722"/>
        <v>0</v>
      </c>
      <c r="O1262" s="2">
        <f t="shared" si="723"/>
        <v>0</v>
      </c>
      <c r="P1262" s="1">
        <v>86</v>
      </c>
      <c r="Q1262" s="1"/>
      <c r="R1262" s="1">
        <v>112</v>
      </c>
      <c r="S1262" s="1"/>
      <c r="T1262" s="1"/>
      <c r="U1262" s="1"/>
      <c r="V1262" s="1"/>
      <c r="W1262" s="1"/>
      <c r="X1262" s="1"/>
      <c r="Y1262" s="1"/>
      <c r="Z1262" s="1"/>
      <c r="AA1262" s="1"/>
      <c r="AB1262" s="1"/>
      <c r="AC1262" s="1"/>
      <c r="AD1262" s="1"/>
      <c r="AE1262" s="1"/>
      <c r="AF1262" s="1"/>
      <c r="AG1262" s="1"/>
      <c r="AH1262" s="1"/>
      <c r="AI1262" s="7">
        <f t="shared" si="724"/>
        <v>0</v>
      </c>
      <c r="AJ1262" s="7">
        <f t="shared" si="725"/>
        <v>0</v>
      </c>
      <c r="AK1262" s="7">
        <f t="shared" si="726"/>
        <v>0</v>
      </c>
      <c r="AL1262" s="7">
        <f t="shared" si="727"/>
        <v>0</v>
      </c>
      <c r="AM1262" s="2">
        <f t="shared" si="728"/>
        <v>0</v>
      </c>
      <c r="AN1262" s="2">
        <f t="shared" si="729"/>
        <v>0</v>
      </c>
      <c r="AO1262" s="2">
        <f t="shared" si="730"/>
        <v>0</v>
      </c>
      <c r="AP1262" s="2">
        <f t="shared" si="731"/>
        <v>0</v>
      </c>
      <c r="AQ1262" s="2"/>
      <c r="AR1262" s="182" t="str">
        <f t="shared" si="732"/>
        <v>Clay</v>
      </c>
      <c r="AS1262" s="182" t="s">
        <v>342</v>
      </c>
      <c r="AT1262" s="182">
        <v>3</v>
      </c>
      <c r="AV1262" s="98">
        <v>31</v>
      </c>
      <c r="AW1262" s="100">
        <v>35</v>
      </c>
      <c r="AX1262" s="106">
        <f t="shared" si="733"/>
        <v>31035</v>
      </c>
      <c r="AZ1262" s="7" t="s">
        <v>2975</v>
      </c>
      <c r="BA1262" s="182" t="s">
        <v>3208</v>
      </c>
      <c r="BF1262" s="1"/>
      <c r="BG1262" s="1"/>
      <c r="BH1262" s="1"/>
      <c r="BI1262" s="1"/>
      <c r="BJ1262" s="1"/>
      <c r="BK1262" s="1"/>
      <c r="BL1262" s="1"/>
      <c r="BM1262" s="1"/>
      <c r="BN1262" s="1"/>
      <c r="BO1262" s="1"/>
      <c r="BP1262" s="1"/>
      <c r="BQ1262" s="1"/>
      <c r="BR1262" s="1"/>
      <c r="BS1262" s="1"/>
      <c r="BT1262" s="1"/>
      <c r="BU1262" s="1"/>
      <c r="BV1262" s="1"/>
      <c r="BW1262" s="1"/>
      <c r="BX1262" s="1"/>
      <c r="BY1262" s="1"/>
      <c r="BZ1262" s="1"/>
      <c r="CA1262" s="1"/>
      <c r="CB1262" s="1"/>
      <c r="CC1262" s="1"/>
    </row>
    <row r="1263" spans="1:81" s="182" customFormat="1" hidden="1" outlineLevel="1">
      <c r="A1263" s="182" t="s">
        <v>450</v>
      </c>
      <c r="B1263" s="182" t="s">
        <v>342</v>
      </c>
      <c r="C1263" s="1">
        <f t="shared" si="716"/>
        <v>326</v>
      </c>
      <c r="D1263" s="7">
        <f>IF(P1263&gt;0,RANK(P1263,(P1263:R1263,S1263:AG1263)),0)</f>
        <v>1</v>
      </c>
      <c r="E1263" s="7">
        <f>IF(Q1263&gt;0,RANK(Q1263,(P1263:R1263,S1263:AG1263)),0)</f>
        <v>0</v>
      </c>
      <c r="F1263" s="7">
        <f>IF(R1263&gt;0,RANK(R1263,(P1263:R1263,S1263:AG1263)),0)</f>
        <v>2</v>
      </c>
      <c r="G1263" s="7">
        <f>IF(S1263&gt;0,RANK(S1263,(P1263:R1263,S1263:AG1263)),0)</f>
        <v>0</v>
      </c>
      <c r="H1263" s="49">
        <f t="shared" si="717"/>
        <v>16</v>
      </c>
      <c r="I1263" s="178">
        <f t="shared" si="718"/>
        <v>4.9079754601226995E-2</v>
      </c>
      <c r="J1263" s="2"/>
      <c r="K1263" s="2">
        <f t="shared" si="719"/>
        <v>0.52453987730061347</v>
      </c>
      <c r="L1263" s="2">
        <f t="shared" si="720"/>
        <v>0</v>
      </c>
      <c r="M1263" s="2">
        <f t="shared" si="721"/>
        <v>0.47546012269938648</v>
      </c>
      <c r="N1263" s="2">
        <f t="shared" si="722"/>
        <v>0</v>
      </c>
      <c r="O1263" s="2">
        <f t="shared" si="723"/>
        <v>5.5511151231257827E-17</v>
      </c>
      <c r="P1263" s="1">
        <v>171</v>
      </c>
      <c r="Q1263" s="1"/>
      <c r="R1263" s="1">
        <v>155</v>
      </c>
      <c r="S1263" s="1"/>
      <c r="T1263" s="1"/>
      <c r="U1263" s="1"/>
      <c r="V1263" s="1"/>
      <c r="W1263" s="1"/>
      <c r="X1263" s="1"/>
      <c r="Y1263" s="1"/>
      <c r="Z1263" s="1"/>
      <c r="AA1263" s="1"/>
      <c r="AB1263" s="1"/>
      <c r="AC1263" s="1"/>
      <c r="AD1263" s="1"/>
      <c r="AE1263" s="1"/>
      <c r="AF1263" s="1"/>
      <c r="AG1263" s="1"/>
      <c r="AH1263" s="1"/>
      <c r="AI1263" s="7">
        <f t="shared" si="724"/>
        <v>0</v>
      </c>
      <c r="AJ1263" s="7">
        <f t="shared" si="725"/>
        <v>0</v>
      </c>
      <c r="AK1263" s="7">
        <f t="shared" si="726"/>
        <v>0</v>
      </c>
      <c r="AL1263" s="7">
        <f t="shared" si="727"/>
        <v>0</v>
      </c>
      <c r="AM1263" s="2">
        <f t="shared" si="728"/>
        <v>0</v>
      </c>
      <c r="AN1263" s="2">
        <f t="shared" si="729"/>
        <v>0</v>
      </c>
      <c r="AO1263" s="2">
        <f t="shared" si="730"/>
        <v>0</v>
      </c>
      <c r="AP1263" s="2">
        <f t="shared" si="731"/>
        <v>0</v>
      </c>
      <c r="AQ1263" s="2"/>
      <c r="AR1263" s="182" t="str">
        <f t="shared" si="732"/>
        <v>Colfax</v>
      </c>
      <c r="AS1263" s="182" t="s">
        <v>342</v>
      </c>
      <c r="AT1263" s="182">
        <v>1</v>
      </c>
      <c r="AV1263" s="98">
        <v>31</v>
      </c>
      <c r="AW1263" s="100">
        <v>37</v>
      </c>
      <c r="AX1263" s="106">
        <f t="shared" si="733"/>
        <v>31037</v>
      </c>
      <c r="AZ1263" s="7" t="s">
        <v>2975</v>
      </c>
      <c r="BA1263" s="182" t="s">
        <v>3208</v>
      </c>
      <c r="BF1263" s="1"/>
      <c r="BG1263" s="1"/>
      <c r="BH1263" s="1"/>
      <c r="BI1263" s="1"/>
      <c r="BJ1263" s="1"/>
      <c r="BK1263" s="1"/>
      <c r="BL1263" s="1"/>
      <c r="BM1263" s="1"/>
      <c r="BN1263" s="1"/>
      <c r="BO1263" s="1"/>
      <c r="BP1263" s="1"/>
      <c r="BQ1263" s="1"/>
      <c r="BR1263" s="1"/>
      <c r="BS1263" s="1"/>
      <c r="BT1263" s="1"/>
      <c r="BU1263" s="1"/>
      <c r="BV1263" s="1"/>
      <c r="BW1263" s="1"/>
      <c r="BX1263" s="1"/>
      <c r="BY1263" s="1"/>
      <c r="BZ1263" s="1"/>
      <c r="CA1263" s="1"/>
      <c r="CB1263" s="1"/>
      <c r="CC1263" s="1"/>
    </row>
    <row r="1264" spans="1:81" s="182" customFormat="1" hidden="1" outlineLevel="1">
      <c r="A1264" s="182" t="s">
        <v>2990</v>
      </c>
      <c r="B1264" s="182" t="s">
        <v>342</v>
      </c>
      <c r="C1264" s="1">
        <f t="shared" si="716"/>
        <v>255</v>
      </c>
      <c r="D1264" s="7">
        <f>IF(P1264&gt;0,RANK(P1264,(P1264:R1264,S1264:AG1264)),0)</f>
        <v>2</v>
      </c>
      <c r="E1264" s="7">
        <f>IF(Q1264&gt;0,RANK(Q1264,(P1264:R1264,S1264:AG1264)),0)</f>
        <v>0</v>
      </c>
      <c r="F1264" s="7">
        <f>IF(R1264&gt;0,RANK(R1264,(P1264:R1264,S1264:AG1264)),0)</f>
        <v>1</v>
      </c>
      <c r="G1264" s="7">
        <f>IF(S1264&gt;0,RANK(S1264,(P1264:R1264,S1264:AG1264)),0)</f>
        <v>0</v>
      </c>
      <c r="H1264" s="49">
        <f t="shared" si="717"/>
        <v>27</v>
      </c>
      <c r="I1264" s="178">
        <f t="shared" si="718"/>
        <v>0.10588235294117647</v>
      </c>
      <c r="J1264" s="2"/>
      <c r="K1264" s="2">
        <f t="shared" si="719"/>
        <v>0.44705882352941179</v>
      </c>
      <c r="L1264" s="2">
        <f t="shared" si="720"/>
        <v>0</v>
      </c>
      <c r="M1264" s="2">
        <f t="shared" si="721"/>
        <v>0.55294117647058827</v>
      </c>
      <c r="N1264" s="2">
        <f t="shared" si="722"/>
        <v>0</v>
      </c>
      <c r="O1264" s="2">
        <f t="shared" si="723"/>
        <v>0</v>
      </c>
      <c r="P1264" s="1">
        <v>114</v>
      </c>
      <c r="Q1264" s="1"/>
      <c r="R1264" s="1">
        <v>141</v>
      </c>
      <c r="S1264" s="1"/>
      <c r="T1264" s="1"/>
      <c r="U1264" s="1"/>
      <c r="V1264" s="1"/>
      <c r="W1264" s="1"/>
      <c r="X1264" s="1"/>
      <c r="Y1264" s="1"/>
      <c r="Z1264" s="1"/>
      <c r="AA1264" s="1"/>
      <c r="AB1264" s="1"/>
      <c r="AC1264" s="1"/>
      <c r="AD1264" s="1"/>
      <c r="AE1264" s="1"/>
      <c r="AF1264" s="1"/>
      <c r="AG1264" s="1"/>
      <c r="AH1264" s="1"/>
      <c r="AI1264" s="7">
        <f t="shared" si="724"/>
        <v>0</v>
      </c>
      <c r="AJ1264" s="7">
        <f t="shared" si="725"/>
        <v>0</v>
      </c>
      <c r="AK1264" s="7">
        <f t="shared" si="726"/>
        <v>0</v>
      </c>
      <c r="AL1264" s="7">
        <f t="shared" si="727"/>
        <v>0</v>
      </c>
      <c r="AM1264" s="2">
        <f t="shared" si="728"/>
        <v>0</v>
      </c>
      <c r="AN1264" s="2">
        <f t="shared" si="729"/>
        <v>0</v>
      </c>
      <c r="AO1264" s="2">
        <f t="shared" si="730"/>
        <v>0</v>
      </c>
      <c r="AP1264" s="2">
        <f t="shared" si="731"/>
        <v>0</v>
      </c>
      <c r="AQ1264" s="2"/>
      <c r="AR1264" s="182" t="str">
        <f t="shared" si="732"/>
        <v>Cuming</v>
      </c>
      <c r="AS1264" s="182" t="s">
        <v>342</v>
      </c>
      <c r="AT1264" s="182">
        <v>1</v>
      </c>
      <c r="AV1264" s="98">
        <v>31</v>
      </c>
      <c r="AW1264" s="100">
        <v>39</v>
      </c>
      <c r="AX1264" s="106">
        <f t="shared" si="733"/>
        <v>31039</v>
      </c>
      <c r="AZ1264" s="7" t="s">
        <v>2975</v>
      </c>
      <c r="BA1264" s="182" t="s">
        <v>3208</v>
      </c>
      <c r="BF1264" s="1"/>
      <c r="BG1264" s="1"/>
      <c r="BH1264" s="1"/>
      <c r="BI1264" s="1"/>
      <c r="BJ1264" s="1"/>
      <c r="BK1264" s="1"/>
      <c r="BL1264" s="1"/>
      <c r="BM1264" s="1"/>
      <c r="BN1264" s="1"/>
      <c r="BO1264" s="1"/>
      <c r="BP1264" s="1"/>
      <c r="BQ1264" s="1"/>
      <c r="BR1264" s="1"/>
      <c r="BS1264" s="1"/>
      <c r="BT1264" s="1"/>
      <c r="BU1264" s="1"/>
      <c r="BV1264" s="1"/>
      <c r="BW1264" s="1"/>
      <c r="BX1264" s="1"/>
      <c r="BY1264" s="1"/>
      <c r="BZ1264" s="1"/>
      <c r="CA1264" s="1"/>
      <c r="CB1264" s="1"/>
      <c r="CC1264" s="1"/>
    </row>
    <row r="1265" spans="1:81" s="182" customFormat="1" hidden="1" outlineLevel="1">
      <c r="A1265" s="182" t="s">
        <v>1248</v>
      </c>
      <c r="B1265" s="182" t="s">
        <v>342</v>
      </c>
      <c r="C1265" s="1">
        <f t="shared" si="716"/>
        <v>347</v>
      </c>
      <c r="D1265" s="7">
        <f>IF(P1265&gt;0,RANK(P1265,(P1265:R1265,S1265:AG1265)),0)</f>
        <v>2</v>
      </c>
      <c r="E1265" s="7">
        <f>IF(Q1265&gt;0,RANK(Q1265,(P1265:R1265,S1265:AG1265)),0)</f>
        <v>0</v>
      </c>
      <c r="F1265" s="7">
        <f>IF(R1265&gt;0,RANK(R1265,(P1265:R1265,S1265:AG1265)),0)</f>
        <v>1</v>
      </c>
      <c r="G1265" s="7">
        <f>IF(S1265&gt;0,RANK(S1265,(P1265:R1265,S1265:AG1265)),0)</f>
        <v>0</v>
      </c>
      <c r="H1265" s="49">
        <f t="shared" si="717"/>
        <v>11</v>
      </c>
      <c r="I1265" s="178">
        <f t="shared" si="718"/>
        <v>3.1700288184438041E-2</v>
      </c>
      <c r="J1265" s="2"/>
      <c r="K1265" s="2">
        <f t="shared" si="719"/>
        <v>0.48414985590778098</v>
      </c>
      <c r="L1265" s="2">
        <f t="shared" si="720"/>
        <v>0</v>
      </c>
      <c r="M1265" s="2">
        <f t="shared" si="721"/>
        <v>0.51585014409221897</v>
      </c>
      <c r="N1265" s="2">
        <f t="shared" si="722"/>
        <v>0</v>
      </c>
      <c r="O1265" s="2">
        <f t="shared" si="723"/>
        <v>0</v>
      </c>
      <c r="P1265" s="1">
        <v>168</v>
      </c>
      <c r="Q1265" s="1"/>
      <c r="R1265" s="1">
        <v>179</v>
      </c>
      <c r="S1265" s="1"/>
      <c r="T1265" s="1"/>
      <c r="U1265" s="1"/>
      <c r="V1265" s="1"/>
      <c r="W1265" s="1"/>
      <c r="X1265" s="1"/>
      <c r="Y1265" s="1"/>
      <c r="Z1265" s="1"/>
      <c r="AA1265" s="1"/>
      <c r="AB1265" s="1"/>
      <c r="AC1265" s="1"/>
      <c r="AD1265" s="1"/>
      <c r="AE1265" s="1"/>
      <c r="AF1265" s="1"/>
      <c r="AG1265" s="1"/>
      <c r="AH1265" s="1"/>
      <c r="AI1265" s="7">
        <f t="shared" si="724"/>
        <v>0</v>
      </c>
      <c r="AJ1265" s="7">
        <f t="shared" si="725"/>
        <v>0</v>
      </c>
      <c r="AK1265" s="7">
        <f t="shared" si="726"/>
        <v>0</v>
      </c>
      <c r="AL1265" s="7">
        <f t="shared" si="727"/>
        <v>0</v>
      </c>
      <c r="AM1265" s="2">
        <f t="shared" si="728"/>
        <v>0</v>
      </c>
      <c r="AN1265" s="2">
        <f t="shared" si="729"/>
        <v>0</v>
      </c>
      <c r="AO1265" s="2">
        <f t="shared" si="730"/>
        <v>0</v>
      </c>
      <c r="AP1265" s="2">
        <f t="shared" si="731"/>
        <v>0</v>
      </c>
      <c r="AQ1265" s="2"/>
      <c r="AR1265" s="182" t="str">
        <f t="shared" si="732"/>
        <v>Custer</v>
      </c>
      <c r="AS1265" s="182" t="s">
        <v>342</v>
      </c>
      <c r="AT1265" s="182">
        <v>3</v>
      </c>
      <c r="AV1265" s="98">
        <v>31</v>
      </c>
      <c r="AW1265" s="100">
        <v>41</v>
      </c>
      <c r="AX1265" s="106">
        <f t="shared" si="733"/>
        <v>31041</v>
      </c>
      <c r="AZ1265" s="7" t="s">
        <v>2975</v>
      </c>
      <c r="BA1265" s="182" t="s">
        <v>3208</v>
      </c>
      <c r="BF1265" s="1"/>
      <c r="BG1265" s="1"/>
      <c r="BH1265" s="1"/>
      <c r="BI1265" s="1"/>
      <c r="BJ1265" s="1"/>
      <c r="BK1265" s="1"/>
      <c r="BL1265" s="1"/>
      <c r="BM1265" s="1"/>
      <c r="BN1265" s="1"/>
      <c r="BO1265" s="1"/>
      <c r="BP1265" s="1"/>
      <c r="BQ1265" s="1"/>
      <c r="BR1265" s="1"/>
      <c r="BS1265" s="1"/>
      <c r="BT1265" s="1"/>
      <c r="BU1265" s="1"/>
      <c r="BV1265" s="1"/>
      <c r="BW1265" s="1"/>
      <c r="BX1265" s="1"/>
      <c r="BY1265" s="1"/>
      <c r="BZ1265" s="1"/>
      <c r="CA1265" s="1"/>
      <c r="CB1265" s="1"/>
      <c r="CC1265" s="1"/>
    </row>
    <row r="1266" spans="1:81" s="182" customFormat="1" hidden="1" outlineLevel="1">
      <c r="A1266" s="182" t="s">
        <v>2505</v>
      </c>
      <c r="B1266" s="182" t="s">
        <v>342</v>
      </c>
      <c r="C1266" s="1">
        <f t="shared" si="716"/>
        <v>793</v>
      </c>
      <c r="D1266" s="7">
        <f>IF(P1266&gt;0,RANK(P1266,(P1266:R1266,S1266:AG1266)),0)</f>
        <v>1</v>
      </c>
      <c r="E1266" s="7">
        <f>IF(Q1266&gt;0,RANK(Q1266,(P1266:R1266,S1266:AG1266)),0)</f>
        <v>0</v>
      </c>
      <c r="F1266" s="7">
        <f>IF(R1266&gt;0,RANK(R1266,(P1266:R1266,S1266:AG1266)),0)</f>
        <v>2</v>
      </c>
      <c r="G1266" s="7">
        <f>IF(S1266&gt;0,RANK(S1266,(P1266:R1266,S1266:AG1266)),0)</f>
        <v>0</v>
      </c>
      <c r="H1266" s="49">
        <f t="shared" si="717"/>
        <v>163</v>
      </c>
      <c r="I1266" s="178">
        <f t="shared" si="718"/>
        <v>0.20554854981084489</v>
      </c>
      <c r="J1266" s="2"/>
      <c r="K1266" s="2">
        <f t="shared" si="719"/>
        <v>0.60277427490542246</v>
      </c>
      <c r="L1266" s="2">
        <f t="shared" si="720"/>
        <v>0</v>
      </c>
      <c r="M1266" s="2">
        <f t="shared" si="721"/>
        <v>0.39722572509457754</v>
      </c>
      <c r="N1266" s="2">
        <f t="shared" si="722"/>
        <v>0</v>
      </c>
      <c r="O1266" s="2">
        <f t="shared" si="723"/>
        <v>0</v>
      </c>
      <c r="P1266" s="1">
        <v>478</v>
      </c>
      <c r="Q1266" s="1"/>
      <c r="R1266" s="1">
        <v>315</v>
      </c>
      <c r="S1266" s="1"/>
      <c r="T1266" s="1"/>
      <c r="U1266" s="1"/>
      <c r="V1266" s="1"/>
      <c r="W1266" s="1"/>
      <c r="X1266" s="1"/>
      <c r="Y1266" s="1"/>
      <c r="Z1266" s="1"/>
      <c r="AA1266" s="1"/>
      <c r="AB1266" s="1"/>
      <c r="AC1266" s="1"/>
      <c r="AD1266" s="1"/>
      <c r="AE1266" s="1"/>
      <c r="AF1266" s="1"/>
      <c r="AG1266" s="1"/>
      <c r="AH1266" s="1"/>
      <c r="AI1266" s="7">
        <f t="shared" si="724"/>
        <v>0</v>
      </c>
      <c r="AJ1266" s="7">
        <f t="shared" si="725"/>
        <v>0</v>
      </c>
      <c r="AK1266" s="7">
        <f t="shared" si="726"/>
        <v>0</v>
      </c>
      <c r="AL1266" s="7">
        <f t="shared" si="727"/>
        <v>0</v>
      </c>
      <c r="AM1266" s="2">
        <f t="shared" si="728"/>
        <v>0</v>
      </c>
      <c r="AN1266" s="2">
        <f t="shared" si="729"/>
        <v>0</v>
      </c>
      <c r="AO1266" s="2">
        <f t="shared" si="730"/>
        <v>0</v>
      </c>
      <c r="AP1266" s="2">
        <f t="shared" si="731"/>
        <v>0</v>
      </c>
      <c r="AQ1266" s="2"/>
      <c r="AR1266" s="182" t="str">
        <f t="shared" si="732"/>
        <v>Dakota</v>
      </c>
      <c r="AS1266" s="182" t="s">
        <v>342</v>
      </c>
      <c r="AT1266" s="182">
        <v>3</v>
      </c>
      <c r="AV1266" s="98">
        <v>31</v>
      </c>
      <c r="AW1266" s="100">
        <v>43</v>
      </c>
      <c r="AX1266" s="106">
        <f t="shared" si="733"/>
        <v>31043</v>
      </c>
      <c r="AZ1266" s="7" t="s">
        <v>2975</v>
      </c>
      <c r="BA1266" s="182" t="s">
        <v>3208</v>
      </c>
      <c r="BF1266" s="1"/>
      <c r="BG1266" s="1"/>
      <c r="BH1266" s="1"/>
      <c r="BI1266" s="1"/>
      <c r="BJ1266" s="1"/>
      <c r="BK1266" s="1"/>
      <c r="BL1266" s="1"/>
      <c r="BM1266" s="1"/>
      <c r="BN1266" s="1"/>
      <c r="BO1266" s="1"/>
      <c r="BP1266" s="1"/>
      <c r="BQ1266" s="1"/>
      <c r="BR1266" s="1"/>
      <c r="BS1266" s="1"/>
      <c r="BT1266" s="1"/>
      <c r="BU1266" s="1"/>
      <c r="BV1266" s="1"/>
      <c r="BW1266" s="1"/>
      <c r="BX1266" s="1"/>
      <c r="BY1266" s="1"/>
      <c r="BZ1266" s="1"/>
      <c r="CA1266" s="1"/>
      <c r="CB1266" s="1"/>
      <c r="CC1266" s="1"/>
    </row>
    <row r="1267" spans="1:81" s="182" customFormat="1" hidden="1" outlineLevel="1">
      <c r="A1267" s="182" t="s">
        <v>393</v>
      </c>
      <c r="B1267" s="182" t="s">
        <v>342</v>
      </c>
      <c r="C1267" s="1">
        <f t="shared" si="716"/>
        <v>328</v>
      </c>
      <c r="D1267" s="7">
        <f>IF(P1267&gt;0,RANK(P1267,(P1267:R1267,S1267:AG1267)),0)</f>
        <v>2</v>
      </c>
      <c r="E1267" s="7">
        <f>IF(Q1267&gt;0,RANK(Q1267,(P1267:R1267,S1267:AG1267)),0)</f>
        <v>0</v>
      </c>
      <c r="F1267" s="7">
        <f>IF(R1267&gt;0,RANK(R1267,(P1267:R1267,S1267:AG1267)),0)</f>
        <v>1</v>
      </c>
      <c r="G1267" s="7">
        <f>IF(S1267&gt;0,RANK(S1267,(P1267:R1267,S1267:AG1267)),0)</f>
        <v>0</v>
      </c>
      <c r="H1267" s="49">
        <f t="shared" si="717"/>
        <v>28</v>
      </c>
      <c r="I1267" s="178">
        <f t="shared" si="718"/>
        <v>8.5365853658536592E-2</v>
      </c>
      <c r="J1267" s="2"/>
      <c r="K1267" s="2">
        <f t="shared" si="719"/>
        <v>0.45731707317073172</v>
      </c>
      <c r="L1267" s="2">
        <f t="shared" si="720"/>
        <v>0</v>
      </c>
      <c r="M1267" s="2">
        <f t="shared" si="721"/>
        <v>0.54268292682926833</v>
      </c>
      <c r="N1267" s="2">
        <f t="shared" si="722"/>
        <v>0</v>
      </c>
      <c r="O1267" s="2">
        <f t="shared" si="723"/>
        <v>0</v>
      </c>
      <c r="P1267" s="1">
        <v>150</v>
      </c>
      <c r="Q1267" s="1"/>
      <c r="R1267" s="1">
        <v>178</v>
      </c>
      <c r="S1267" s="1"/>
      <c r="T1267" s="1"/>
      <c r="U1267" s="1"/>
      <c r="V1267" s="1"/>
      <c r="W1267" s="1"/>
      <c r="X1267" s="1"/>
      <c r="Y1267" s="1"/>
      <c r="Z1267" s="1"/>
      <c r="AA1267" s="1"/>
      <c r="AB1267" s="1"/>
      <c r="AC1267" s="1"/>
      <c r="AD1267" s="1"/>
      <c r="AE1267" s="1"/>
      <c r="AF1267" s="1"/>
      <c r="AG1267" s="1"/>
      <c r="AH1267" s="1"/>
      <c r="AI1267" s="7">
        <f t="shared" si="724"/>
        <v>0</v>
      </c>
      <c r="AJ1267" s="7">
        <f t="shared" si="725"/>
        <v>0</v>
      </c>
      <c r="AK1267" s="7">
        <f t="shared" si="726"/>
        <v>0</v>
      </c>
      <c r="AL1267" s="7">
        <f t="shared" si="727"/>
        <v>0</v>
      </c>
      <c r="AM1267" s="2">
        <f t="shared" si="728"/>
        <v>0</v>
      </c>
      <c r="AN1267" s="2">
        <f t="shared" si="729"/>
        <v>0</v>
      </c>
      <c r="AO1267" s="2">
        <f t="shared" si="730"/>
        <v>0</v>
      </c>
      <c r="AP1267" s="2">
        <f t="shared" si="731"/>
        <v>0</v>
      </c>
      <c r="AQ1267" s="2"/>
      <c r="AR1267" s="182" t="str">
        <f t="shared" si="732"/>
        <v>Dawes</v>
      </c>
      <c r="AS1267" s="182" t="s">
        <v>342</v>
      </c>
      <c r="AT1267" s="182">
        <v>3</v>
      </c>
      <c r="AV1267" s="98">
        <v>31</v>
      </c>
      <c r="AW1267" s="100">
        <v>45</v>
      </c>
      <c r="AX1267" s="106">
        <f t="shared" si="733"/>
        <v>31045</v>
      </c>
      <c r="AZ1267" s="7" t="s">
        <v>2975</v>
      </c>
      <c r="BA1267" s="182" t="s">
        <v>3208</v>
      </c>
      <c r="BF1267" s="1"/>
      <c r="BG1267" s="1"/>
      <c r="BH1267" s="1"/>
      <c r="BI1267" s="1"/>
      <c r="BJ1267" s="1"/>
      <c r="BK1267" s="1"/>
      <c r="BL1267" s="1"/>
      <c r="BM1267" s="1"/>
      <c r="BN1267" s="1"/>
      <c r="BO1267" s="1"/>
      <c r="BP1267" s="1"/>
      <c r="BQ1267" s="1"/>
      <c r="BR1267" s="1"/>
      <c r="BS1267" s="1"/>
      <c r="BT1267" s="1"/>
      <c r="BU1267" s="1"/>
      <c r="BV1267" s="1"/>
      <c r="BW1267" s="1"/>
      <c r="BX1267" s="1"/>
      <c r="BY1267" s="1"/>
      <c r="BZ1267" s="1"/>
      <c r="CA1267" s="1"/>
      <c r="CB1267" s="1"/>
      <c r="CC1267" s="1"/>
    </row>
    <row r="1268" spans="1:81" s="182" customFormat="1" hidden="1" outlineLevel="1">
      <c r="A1268" s="182" t="s">
        <v>2532</v>
      </c>
      <c r="B1268" s="182" t="s">
        <v>342</v>
      </c>
      <c r="C1268" s="1">
        <f t="shared" si="716"/>
        <v>574</v>
      </c>
      <c r="D1268" s="7">
        <f>IF(P1268&gt;0,RANK(P1268,(P1268:R1268,S1268:AG1268)),0)</f>
        <v>1</v>
      </c>
      <c r="E1268" s="7">
        <f>IF(Q1268&gt;0,RANK(Q1268,(P1268:R1268,S1268:AG1268)),0)</f>
        <v>0</v>
      </c>
      <c r="F1268" s="7">
        <f>IF(R1268&gt;0,RANK(R1268,(P1268:R1268,S1268:AG1268)),0)</f>
        <v>2</v>
      </c>
      <c r="G1268" s="7">
        <f>IF(S1268&gt;0,RANK(S1268,(P1268:R1268,S1268:AG1268)),0)</f>
        <v>0</v>
      </c>
      <c r="H1268" s="49">
        <f t="shared" si="717"/>
        <v>8</v>
      </c>
      <c r="I1268" s="178">
        <f t="shared" si="718"/>
        <v>1.3937282229965157E-2</v>
      </c>
      <c r="J1268" s="2"/>
      <c r="K1268" s="2">
        <f t="shared" si="719"/>
        <v>0.50696864111498263</v>
      </c>
      <c r="L1268" s="2">
        <f t="shared" si="720"/>
        <v>0</v>
      </c>
      <c r="M1268" s="2">
        <f t="shared" si="721"/>
        <v>0.49303135888501742</v>
      </c>
      <c r="N1268" s="2">
        <f t="shared" si="722"/>
        <v>0</v>
      </c>
      <c r="O1268" s="2">
        <f t="shared" si="723"/>
        <v>-5.5511151231257827E-17</v>
      </c>
      <c r="P1268" s="1">
        <v>291</v>
      </c>
      <c r="Q1268" s="1"/>
      <c r="R1268" s="1">
        <v>283</v>
      </c>
      <c r="S1268" s="1"/>
      <c r="T1268" s="1"/>
      <c r="U1268" s="1"/>
      <c r="V1268" s="1"/>
      <c r="W1268" s="1"/>
      <c r="X1268" s="1"/>
      <c r="Y1268" s="1"/>
      <c r="Z1268" s="1"/>
      <c r="AA1268" s="1"/>
      <c r="AB1268" s="1"/>
      <c r="AC1268" s="1"/>
      <c r="AD1268" s="1"/>
      <c r="AE1268" s="1"/>
      <c r="AF1268" s="1"/>
      <c r="AG1268" s="1"/>
      <c r="AH1268" s="1"/>
      <c r="AI1268" s="7">
        <f t="shared" si="724"/>
        <v>0</v>
      </c>
      <c r="AJ1268" s="7">
        <f t="shared" si="725"/>
        <v>0</v>
      </c>
      <c r="AK1268" s="7">
        <f t="shared" si="726"/>
        <v>0</v>
      </c>
      <c r="AL1268" s="7">
        <f t="shared" si="727"/>
        <v>0</v>
      </c>
      <c r="AM1268" s="2">
        <f t="shared" si="728"/>
        <v>0</v>
      </c>
      <c r="AN1268" s="2">
        <f t="shared" si="729"/>
        <v>0</v>
      </c>
      <c r="AO1268" s="2">
        <f t="shared" si="730"/>
        <v>0</v>
      </c>
      <c r="AP1268" s="2">
        <f t="shared" si="731"/>
        <v>0</v>
      </c>
      <c r="AQ1268" s="2"/>
      <c r="AR1268" s="182" t="str">
        <f t="shared" si="732"/>
        <v>Dawson</v>
      </c>
      <c r="AS1268" s="182" t="s">
        <v>342</v>
      </c>
      <c r="AT1268" s="182">
        <v>3</v>
      </c>
      <c r="AV1268" s="98">
        <v>31</v>
      </c>
      <c r="AW1268" s="100">
        <v>47</v>
      </c>
      <c r="AX1268" s="106">
        <f t="shared" si="733"/>
        <v>31047</v>
      </c>
      <c r="AZ1268" s="7" t="s">
        <v>2975</v>
      </c>
      <c r="BA1268" s="182" t="s">
        <v>3208</v>
      </c>
      <c r="BF1268" s="1"/>
      <c r="BG1268" s="1"/>
      <c r="BH1268" s="1"/>
      <c r="BI1268" s="1"/>
      <c r="BJ1268" s="1"/>
      <c r="BK1268" s="1"/>
      <c r="BL1268" s="1"/>
      <c r="BM1268" s="1"/>
      <c r="BN1268" s="1"/>
      <c r="BO1268" s="1"/>
      <c r="BP1268" s="1"/>
      <c r="BQ1268" s="1"/>
      <c r="BR1268" s="1"/>
      <c r="BS1268" s="1"/>
      <c r="BT1268" s="1"/>
      <c r="BU1268" s="1"/>
      <c r="BV1268" s="1"/>
      <c r="BW1268" s="1"/>
      <c r="BX1268" s="1"/>
      <c r="BY1268" s="1"/>
      <c r="BZ1268" s="1"/>
      <c r="CA1268" s="1"/>
      <c r="CB1268" s="1"/>
      <c r="CC1268" s="1"/>
    </row>
    <row r="1269" spans="1:81" s="182" customFormat="1" hidden="1" outlineLevel="1">
      <c r="A1269" s="182" t="s">
        <v>802</v>
      </c>
      <c r="B1269" s="182" t="s">
        <v>342</v>
      </c>
      <c r="C1269" s="1">
        <f t="shared" si="716"/>
        <v>36</v>
      </c>
      <c r="D1269" s="7">
        <f>IF(P1269&gt;0,RANK(P1269,(P1269:R1269,S1269:AG1269)),0)</f>
        <v>2</v>
      </c>
      <c r="E1269" s="7">
        <f>IF(Q1269&gt;0,RANK(Q1269,(P1269:R1269,S1269:AG1269)),0)</f>
        <v>0</v>
      </c>
      <c r="F1269" s="7">
        <f>IF(R1269&gt;0,RANK(R1269,(P1269:R1269,S1269:AG1269)),0)</f>
        <v>1</v>
      </c>
      <c r="G1269" s="7">
        <f>IF(S1269&gt;0,RANK(S1269,(P1269:R1269,S1269:AG1269)),0)</f>
        <v>0</v>
      </c>
      <c r="H1269" s="49">
        <f t="shared" si="717"/>
        <v>12</v>
      </c>
      <c r="I1269" s="178">
        <f t="shared" si="718"/>
        <v>0.33333333333333331</v>
      </c>
      <c r="J1269" s="2"/>
      <c r="K1269" s="2">
        <f t="shared" si="719"/>
        <v>0.33333333333333331</v>
      </c>
      <c r="L1269" s="2">
        <f t="shared" si="720"/>
        <v>0</v>
      </c>
      <c r="M1269" s="2">
        <f t="shared" si="721"/>
        <v>0.66666666666666663</v>
      </c>
      <c r="N1269" s="2">
        <f t="shared" si="722"/>
        <v>0</v>
      </c>
      <c r="O1269" s="2">
        <f t="shared" si="723"/>
        <v>1.1102230246251565E-16</v>
      </c>
      <c r="P1269" s="1">
        <v>12</v>
      </c>
      <c r="Q1269" s="1"/>
      <c r="R1269" s="1">
        <v>24</v>
      </c>
      <c r="S1269" s="1"/>
      <c r="T1269" s="1"/>
      <c r="U1269" s="1"/>
      <c r="V1269" s="1"/>
      <c r="W1269" s="1"/>
      <c r="X1269" s="1"/>
      <c r="Y1269" s="1"/>
      <c r="Z1269" s="1"/>
      <c r="AA1269" s="1"/>
      <c r="AB1269" s="1"/>
      <c r="AC1269" s="1"/>
      <c r="AD1269" s="1"/>
      <c r="AE1269" s="1"/>
      <c r="AF1269" s="1"/>
      <c r="AG1269" s="1"/>
      <c r="AH1269" s="1"/>
      <c r="AI1269" s="7">
        <f t="shared" si="724"/>
        <v>0</v>
      </c>
      <c r="AJ1269" s="7">
        <f t="shared" si="725"/>
        <v>0</v>
      </c>
      <c r="AK1269" s="7">
        <f t="shared" si="726"/>
        <v>0</v>
      </c>
      <c r="AL1269" s="7">
        <f t="shared" si="727"/>
        <v>0</v>
      </c>
      <c r="AM1269" s="2">
        <f t="shared" si="728"/>
        <v>0</v>
      </c>
      <c r="AN1269" s="2">
        <f t="shared" si="729"/>
        <v>0</v>
      </c>
      <c r="AO1269" s="2">
        <f t="shared" si="730"/>
        <v>0</v>
      </c>
      <c r="AP1269" s="2">
        <f t="shared" si="731"/>
        <v>0</v>
      </c>
      <c r="AQ1269" s="2"/>
      <c r="AR1269" s="182" t="str">
        <f t="shared" si="732"/>
        <v>Deuel</v>
      </c>
      <c r="AS1269" s="182" t="s">
        <v>342</v>
      </c>
      <c r="AT1269" s="182">
        <v>3</v>
      </c>
      <c r="AV1269" s="98">
        <v>31</v>
      </c>
      <c r="AW1269" s="100">
        <v>49</v>
      </c>
      <c r="AX1269" s="106">
        <f t="shared" si="733"/>
        <v>31049</v>
      </c>
      <c r="AZ1269" s="7" t="s">
        <v>2975</v>
      </c>
      <c r="BA1269" s="182" t="s">
        <v>3208</v>
      </c>
      <c r="BF1269" s="1"/>
      <c r="BG1269" s="1"/>
      <c r="BH1269" s="1"/>
      <c r="BI1269" s="1"/>
      <c r="BJ1269" s="1"/>
      <c r="BK1269" s="1"/>
      <c r="BL1269" s="1"/>
      <c r="BM1269" s="1"/>
      <c r="BN1269" s="1"/>
      <c r="BO1269" s="1"/>
      <c r="BP1269" s="1"/>
      <c r="BQ1269" s="1"/>
      <c r="BR1269" s="1"/>
      <c r="BS1269" s="1"/>
      <c r="BT1269" s="1"/>
      <c r="BU1269" s="1"/>
      <c r="BV1269" s="1"/>
      <c r="BW1269" s="1"/>
      <c r="BX1269" s="1"/>
      <c r="BY1269" s="1"/>
      <c r="BZ1269" s="1"/>
      <c r="CA1269" s="1"/>
      <c r="CB1269" s="1"/>
      <c r="CC1269" s="1"/>
    </row>
    <row r="1270" spans="1:81" s="182" customFormat="1" hidden="1" outlineLevel="1">
      <c r="A1270" s="182" t="s">
        <v>803</v>
      </c>
      <c r="B1270" s="182" t="s">
        <v>342</v>
      </c>
      <c r="C1270" s="1">
        <f t="shared" si="716"/>
        <v>279</v>
      </c>
      <c r="D1270" s="7">
        <f>IF(P1270&gt;0,RANK(P1270,(P1270:R1270,S1270:AG1270)),0)</f>
        <v>2</v>
      </c>
      <c r="E1270" s="7">
        <f>IF(Q1270&gt;0,RANK(Q1270,(P1270:R1270,S1270:AG1270)),0)</f>
        <v>0</v>
      </c>
      <c r="F1270" s="7">
        <f>IF(R1270&gt;0,RANK(R1270,(P1270:R1270,S1270:AG1270)),0)</f>
        <v>1</v>
      </c>
      <c r="G1270" s="7">
        <f>IF(S1270&gt;0,RANK(S1270,(P1270:R1270,S1270:AG1270)),0)</f>
        <v>0</v>
      </c>
      <c r="H1270" s="49">
        <f t="shared" si="717"/>
        <v>7</v>
      </c>
      <c r="I1270" s="178">
        <f t="shared" si="718"/>
        <v>2.5089605734767026E-2</v>
      </c>
      <c r="J1270" s="2"/>
      <c r="K1270" s="2">
        <f t="shared" si="719"/>
        <v>0.48745519713261648</v>
      </c>
      <c r="L1270" s="2">
        <f t="shared" si="720"/>
        <v>0</v>
      </c>
      <c r="M1270" s="2">
        <f t="shared" si="721"/>
        <v>0.51254480286738346</v>
      </c>
      <c r="N1270" s="2">
        <f t="shared" si="722"/>
        <v>0</v>
      </c>
      <c r="O1270" s="2">
        <f t="shared" si="723"/>
        <v>1.1102230246251565E-16</v>
      </c>
      <c r="P1270" s="1">
        <v>136</v>
      </c>
      <c r="Q1270" s="1"/>
      <c r="R1270" s="1">
        <v>143</v>
      </c>
      <c r="S1270" s="1"/>
      <c r="T1270" s="1"/>
      <c r="U1270" s="1"/>
      <c r="V1270" s="1"/>
      <c r="W1270" s="1"/>
      <c r="X1270" s="1"/>
      <c r="Y1270" s="1"/>
      <c r="Z1270" s="1"/>
      <c r="AA1270" s="1"/>
      <c r="AB1270" s="1"/>
      <c r="AC1270" s="1"/>
      <c r="AD1270" s="1"/>
      <c r="AE1270" s="1"/>
      <c r="AF1270" s="1"/>
      <c r="AG1270" s="1"/>
      <c r="AH1270" s="1"/>
      <c r="AI1270" s="7">
        <f t="shared" si="724"/>
        <v>0</v>
      </c>
      <c r="AJ1270" s="7">
        <f t="shared" si="725"/>
        <v>0</v>
      </c>
      <c r="AK1270" s="7">
        <f t="shared" si="726"/>
        <v>0</v>
      </c>
      <c r="AL1270" s="7">
        <f t="shared" si="727"/>
        <v>0</v>
      </c>
      <c r="AM1270" s="2">
        <f t="shared" si="728"/>
        <v>0</v>
      </c>
      <c r="AN1270" s="2">
        <f t="shared" si="729"/>
        <v>0</v>
      </c>
      <c r="AO1270" s="2">
        <f t="shared" si="730"/>
        <v>0</v>
      </c>
      <c r="AP1270" s="2">
        <f t="shared" si="731"/>
        <v>0</v>
      </c>
      <c r="AQ1270" s="2"/>
      <c r="AR1270" s="182" t="str">
        <f t="shared" si="732"/>
        <v>Dixon</v>
      </c>
      <c r="AS1270" s="182" t="s">
        <v>342</v>
      </c>
      <c r="AV1270" s="98">
        <v>31</v>
      </c>
      <c r="AW1270" s="100">
        <v>51</v>
      </c>
      <c r="AX1270" s="106">
        <f t="shared" si="733"/>
        <v>31051</v>
      </c>
      <c r="AZ1270" s="7" t="s">
        <v>2975</v>
      </c>
      <c r="BA1270" s="182" t="s">
        <v>3208</v>
      </c>
      <c r="BF1270" s="1"/>
      <c r="BG1270" s="1"/>
      <c r="BH1270" s="1"/>
      <c r="BI1270" s="1"/>
      <c r="BJ1270" s="1"/>
      <c r="BK1270" s="1"/>
      <c r="BL1270" s="1"/>
      <c r="BM1270" s="1"/>
      <c r="BN1270" s="1"/>
      <c r="BO1270" s="1"/>
      <c r="BP1270" s="1"/>
      <c r="BQ1270" s="1"/>
      <c r="BR1270" s="1"/>
      <c r="BS1270" s="1"/>
      <c r="BT1270" s="1"/>
      <c r="BU1270" s="1"/>
      <c r="BV1270" s="1"/>
      <c r="BW1270" s="1"/>
      <c r="BX1270" s="1"/>
      <c r="BY1270" s="1"/>
      <c r="BZ1270" s="1"/>
      <c r="CA1270" s="1"/>
      <c r="CB1270" s="1"/>
      <c r="CC1270" s="1"/>
    </row>
    <row r="1271" spans="1:81" s="182" customFormat="1" hidden="1" outlineLevel="1">
      <c r="A1271" s="182" t="s">
        <v>2736</v>
      </c>
      <c r="B1271" s="182" t="s">
        <v>342</v>
      </c>
      <c r="C1271" s="1">
        <f t="shared" si="716"/>
        <v>1646</v>
      </c>
      <c r="D1271" s="7">
        <f>IF(P1271&gt;0,RANK(P1271,(P1271:R1271,S1271:AG1271)),0)</f>
        <v>1</v>
      </c>
      <c r="E1271" s="7">
        <f>IF(Q1271&gt;0,RANK(Q1271,(P1271:R1271,S1271:AG1271)),0)</f>
        <v>0</v>
      </c>
      <c r="F1271" s="7">
        <f>IF(R1271&gt;0,RANK(R1271,(P1271:R1271,S1271:AG1271)),0)</f>
        <v>2</v>
      </c>
      <c r="G1271" s="7">
        <f>IF(S1271&gt;0,RANK(S1271,(P1271:R1271,S1271:AG1271)),0)</f>
        <v>0</v>
      </c>
      <c r="H1271" s="49">
        <f t="shared" si="717"/>
        <v>158</v>
      </c>
      <c r="I1271" s="178">
        <f t="shared" si="718"/>
        <v>9.5990279465370601E-2</v>
      </c>
      <c r="J1271" s="2"/>
      <c r="K1271" s="2">
        <f t="shared" si="719"/>
        <v>0.54799513973268532</v>
      </c>
      <c r="L1271" s="2">
        <f t="shared" si="720"/>
        <v>0</v>
      </c>
      <c r="M1271" s="2">
        <f t="shared" si="721"/>
        <v>0.45200486026731468</v>
      </c>
      <c r="N1271" s="2">
        <f t="shared" si="722"/>
        <v>0</v>
      </c>
      <c r="O1271" s="2">
        <f t="shared" si="723"/>
        <v>0</v>
      </c>
      <c r="P1271" s="1">
        <v>902</v>
      </c>
      <c r="Q1271" s="1"/>
      <c r="R1271" s="1">
        <v>744</v>
      </c>
      <c r="S1271" s="1"/>
      <c r="T1271" s="1"/>
      <c r="U1271" s="1"/>
      <c r="V1271" s="1"/>
      <c r="W1271" s="1"/>
      <c r="X1271" s="1"/>
      <c r="Y1271" s="1"/>
      <c r="Z1271" s="1"/>
      <c r="AA1271" s="1"/>
      <c r="AB1271" s="1"/>
      <c r="AC1271" s="1"/>
      <c r="AD1271" s="1"/>
      <c r="AE1271" s="1"/>
      <c r="AF1271" s="1"/>
      <c r="AG1271" s="1"/>
      <c r="AH1271" s="1"/>
      <c r="AI1271" s="7">
        <f t="shared" si="724"/>
        <v>0</v>
      </c>
      <c r="AJ1271" s="7">
        <f t="shared" si="725"/>
        <v>0</v>
      </c>
      <c r="AK1271" s="7">
        <f t="shared" si="726"/>
        <v>0</v>
      </c>
      <c r="AL1271" s="7">
        <f t="shared" si="727"/>
        <v>0</v>
      </c>
      <c r="AM1271" s="2">
        <f t="shared" si="728"/>
        <v>0</v>
      </c>
      <c r="AN1271" s="2">
        <f t="shared" si="729"/>
        <v>0</v>
      </c>
      <c r="AO1271" s="2">
        <f t="shared" si="730"/>
        <v>0</v>
      </c>
      <c r="AP1271" s="2">
        <f t="shared" si="731"/>
        <v>0</v>
      </c>
      <c r="AQ1271" s="2"/>
      <c r="AR1271" s="182" t="str">
        <f t="shared" si="732"/>
        <v>Dodge</v>
      </c>
      <c r="AS1271" s="182" t="s">
        <v>342</v>
      </c>
      <c r="AT1271" s="182">
        <v>1</v>
      </c>
      <c r="AV1271" s="98">
        <v>31</v>
      </c>
      <c r="AW1271" s="100">
        <v>53</v>
      </c>
      <c r="AX1271" s="106">
        <f t="shared" si="733"/>
        <v>31053</v>
      </c>
      <c r="AZ1271" s="7" t="s">
        <v>2975</v>
      </c>
      <c r="BA1271" s="182" t="s">
        <v>3208</v>
      </c>
      <c r="BF1271" s="1"/>
      <c r="BG1271" s="1"/>
      <c r="BH1271" s="1"/>
      <c r="BI1271" s="1"/>
      <c r="BJ1271" s="1"/>
      <c r="BK1271" s="1"/>
      <c r="BL1271" s="1"/>
      <c r="BM1271" s="1"/>
      <c r="BN1271" s="1"/>
      <c r="BO1271" s="1"/>
      <c r="BP1271" s="1"/>
      <c r="BQ1271" s="1"/>
      <c r="BR1271" s="1"/>
      <c r="BS1271" s="1"/>
      <c r="BT1271" s="1"/>
      <c r="BU1271" s="1"/>
      <c r="BV1271" s="1"/>
      <c r="BW1271" s="1"/>
      <c r="BX1271" s="1"/>
      <c r="BY1271" s="1"/>
      <c r="BZ1271" s="1"/>
      <c r="CA1271" s="1"/>
      <c r="CB1271" s="1"/>
      <c r="CC1271" s="1"/>
    </row>
    <row r="1272" spans="1:81" s="182" customFormat="1" hidden="1" outlineLevel="1">
      <c r="A1272" s="182" t="s">
        <v>321</v>
      </c>
      <c r="B1272" s="182" t="s">
        <v>342</v>
      </c>
      <c r="C1272" s="1">
        <f t="shared" si="716"/>
        <v>22947</v>
      </c>
      <c r="D1272" s="7">
        <f>IF(P1272&gt;0,RANK(P1272,(P1272:R1272,S1272:AG1272)),0)</f>
        <v>1</v>
      </c>
      <c r="E1272" s="7">
        <f>IF(Q1272&gt;0,RANK(Q1272,(P1272:R1272,S1272:AG1272)),0)</f>
        <v>0</v>
      </c>
      <c r="F1272" s="7">
        <f>IF(R1272&gt;0,RANK(R1272,(P1272:R1272,S1272:AG1272)),0)</f>
        <v>2</v>
      </c>
      <c r="G1272" s="7">
        <f>IF(S1272&gt;0,RANK(S1272,(P1272:R1272,S1272:AG1272)),0)</f>
        <v>0</v>
      </c>
      <c r="H1272" s="49">
        <f t="shared" si="717"/>
        <v>2739</v>
      </c>
      <c r="I1272" s="178">
        <f t="shared" si="718"/>
        <v>0.11936200810563473</v>
      </c>
      <c r="J1272" s="2"/>
      <c r="K1272" s="2">
        <f t="shared" si="719"/>
        <v>0.5596810040528174</v>
      </c>
      <c r="L1272" s="2">
        <f t="shared" si="720"/>
        <v>0</v>
      </c>
      <c r="M1272" s="2">
        <f t="shared" si="721"/>
        <v>0.44031899594718266</v>
      </c>
      <c r="N1272" s="2">
        <f t="shared" si="722"/>
        <v>0</v>
      </c>
      <c r="O1272" s="2">
        <f t="shared" si="723"/>
        <v>-5.5511151231257827E-17</v>
      </c>
      <c r="P1272" s="1">
        <v>12843</v>
      </c>
      <c r="Q1272" s="1"/>
      <c r="R1272" s="1">
        <v>10104</v>
      </c>
      <c r="S1272" s="1"/>
      <c r="T1272" s="1"/>
      <c r="U1272" s="1"/>
      <c r="V1272" s="1"/>
      <c r="W1272" s="1"/>
      <c r="X1272" s="1"/>
      <c r="Y1272" s="1"/>
      <c r="Z1272" s="1"/>
      <c r="AA1272" s="1"/>
      <c r="AB1272" s="1"/>
      <c r="AC1272" s="1"/>
      <c r="AD1272" s="1"/>
      <c r="AE1272" s="1"/>
      <c r="AF1272" s="1"/>
      <c r="AG1272" s="1"/>
      <c r="AH1272" s="1"/>
      <c r="AI1272" s="7">
        <f t="shared" si="724"/>
        <v>0</v>
      </c>
      <c r="AJ1272" s="7">
        <f t="shared" si="725"/>
        <v>0</v>
      </c>
      <c r="AK1272" s="7">
        <f t="shared" si="726"/>
        <v>0</v>
      </c>
      <c r="AL1272" s="7">
        <f t="shared" si="727"/>
        <v>0</v>
      </c>
      <c r="AM1272" s="2">
        <f t="shared" si="728"/>
        <v>0</v>
      </c>
      <c r="AN1272" s="2">
        <f t="shared" si="729"/>
        <v>0</v>
      </c>
      <c r="AO1272" s="2">
        <f t="shared" si="730"/>
        <v>0</v>
      </c>
      <c r="AP1272" s="2">
        <f t="shared" si="731"/>
        <v>0</v>
      </c>
      <c r="AQ1272" s="2"/>
      <c r="AR1272" s="182" t="str">
        <f t="shared" si="732"/>
        <v>Douglas</v>
      </c>
      <c r="AS1272" s="182" t="s">
        <v>342</v>
      </c>
      <c r="AT1272" s="182">
        <v>2</v>
      </c>
      <c r="AV1272" s="98">
        <v>31</v>
      </c>
      <c r="AW1272" s="100">
        <v>55</v>
      </c>
      <c r="AX1272" s="106">
        <f t="shared" si="733"/>
        <v>31055</v>
      </c>
      <c r="AZ1272" s="7" t="s">
        <v>2975</v>
      </c>
      <c r="BA1272" s="182" t="s">
        <v>3208</v>
      </c>
      <c r="BF1272" s="1"/>
      <c r="BG1272" s="1"/>
      <c r="BH1272" s="1"/>
      <c r="BI1272" s="1"/>
      <c r="BJ1272" s="1"/>
      <c r="BK1272" s="1"/>
      <c r="BL1272" s="1"/>
      <c r="BM1272" s="1"/>
      <c r="BN1272" s="1"/>
      <c r="BO1272" s="1"/>
      <c r="BP1272" s="1"/>
      <c r="BQ1272" s="1"/>
      <c r="BR1272" s="1"/>
      <c r="BS1272" s="1"/>
      <c r="BT1272" s="1"/>
      <c r="BU1272" s="1"/>
      <c r="BV1272" s="1"/>
      <c r="BW1272" s="1"/>
      <c r="BX1272" s="1"/>
      <c r="BY1272" s="1"/>
      <c r="BZ1272" s="1"/>
      <c r="CA1272" s="1"/>
      <c r="CB1272" s="1"/>
      <c r="CC1272" s="1"/>
    </row>
    <row r="1273" spans="1:81" s="182" customFormat="1" hidden="1" outlineLevel="1">
      <c r="A1273" s="182" t="s">
        <v>540</v>
      </c>
      <c r="B1273" s="182" t="s">
        <v>342</v>
      </c>
      <c r="C1273" s="1">
        <f t="shared" si="716"/>
        <v>36</v>
      </c>
      <c r="D1273" s="7">
        <f>IF(P1273&gt;0,RANK(P1273,(P1273:R1273,S1273:AG1273)),0)</f>
        <v>1</v>
      </c>
      <c r="E1273" s="7">
        <f>IF(Q1273&gt;0,RANK(Q1273,(P1273:R1273,S1273:AG1273)),0)</f>
        <v>0</v>
      </c>
      <c r="F1273" s="7">
        <f>IF(R1273&gt;0,RANK(R1273,(P1273:R1273,S1273:AG1273)),0)</f>
        <v>1</v>
      </c>
      <c r="G1273" s="7">
        <f>IF(S1273&gt;0,RANK(S1273,(P1273:R1273,S1273:AG1273)),0)</f>
        <v>0</v>
      </c>
      <c r="H1273" s="49">
        <f t="shared" si="717"/>
        <v>0</v>
      </c>
      <c r="I1273" s="178">
        <f t="shared" si="718"/>
        <v>0</v>
      </c>
      <c r="J1273" s="2"/>
      <c r="K1273" s="2">
        <f t="shared" si="719"/>
        <v>0.5</v>
      </c>
      <c r="L1273" s="2">
        <f t="shared" si="720"/>
        <v>0</v>
      </c>
      <c r="M1273" s="2">
        <f t="shared" si="721"/>
        <v>0.5</v>
      </c>
      <c r="N1273" s="2">
        <f t="shared" si="722"/>
        <v>0</v>
      </c>
      <c r="O1273" s="2">
        <f t="shared" si="723"/>
        <v>0</v>
      </c>
      <c r="P1273" s="1">
        <v>18</v>
      </c>
      <c r="Q1273" s="1"/>
      <c r="R1273" s="1">
        <v>18</v>
      </c>
      <c r="S1273" s="1"/>
      <c r="T1273" s="1"/>
      <c r="U1273" s="1"/>
      <c r="V1273" s="1"/>
      <c r="W1273" s="1"/>
      <c r="X1273" s="1"/>
      <c r="Y1273" s="1"/>
      <c r="Z1273" s="1"/>
      <c r="AA1273" s="1"/>
      <c r="AB1273" s="1"/>
      <c r="AC1273" s="1"/>
      <c r="AD1273" s="1"/>
      <c r="AE1273" s="1"/>
      <c r="AF1273" s="1"/>
      <c r="AG1273" s="1"/>
      <c r="AH1273" s="1"/>
      <c r="AI1273" s="7">
        <f t="shared" si="724"/>
        <v>0</v>
      </c>
      <c r="AJ1273" s="7">
        <f t="shared" si="725"/>
        <v>0</v>
      </c>
      <c r="AK1273" s="7">
        <f t="shared" si="726"/>
        <v>0</v>
      </c>
      <c r="AL1273" s="7">
        <f t="shared" si="727"/>
        <v>0</v>
      </c>
      <c r="AM1273" s="2">
        <f t="shared" si="728"/>
        <v>0</v>
      </c>
      <c r="AN1273" s="2">
        <f t="shared" si="729"/>
        <v>0</v>
      </c>
      <c r="AO1273" s="2">
        <f t="shared" si="730"/>
        <v>0</v>
      </c>
      <c r="AP1273" s="2">
        <f t="shared" si="731"/>
        <v>0</v>
      </c>
      <c r="AQ1273" s="2"/>
      <c r="AR1273" s="182" t="str">
        <f t="shared" si="732"/>
        <v>Dundy</v>
      </c>
      <c r="AS1273" s="182" t="s">
        <v>342</v>
      </c>
      <c r="AT1273" s="182">
        <v>3</v>
      </c>
      <c r="AV1273" s="98">
        <v>31</v>
      </c>
      <c r="AW1273" s="100">
        <v>57</v>
      </c>
      <c r="AX1273" s="106">
        <f t="shared" si="733"/>
        <v>31057</v>
      </c>
      <c r="AZ1273" s="7" t="s">
        <v>2975</v>
      </c>
      <c r="BA1273" s="182" t="s">
        <v>3208</v>
      </c>
      <c r="BF1273" s="1"/>
      <c r="BG1273" s="1"/>
      <c r="BH1273" s="1"/>
      <c r="BI1273" s="1"/>
      <c r="BJ1273" s="1"/>
      <c r="BK1273" s="1"/>
      <c r="BL1273" s="1"/>
      <c r="BM1273" s="1"/>
      <c r="BN1273" s="1"/>
      <c r="BO1273" s="1"/>
      <c r="BP1273" s="1"/>
      <c r="BQ1273" s="1"/>
      <c r="BR1273" s="1"/>
      <c r="BS1273" s="1"/>
      <c r="BT1273" s="1"/>
      <c r="BU1273" s="1"/>
      <c r="BV1273" s="1"/>
      <c r="BW1273" s="1"/>
      <c r="BX1273" s="1"/>
      <c r="BY1273" s="1"/>
      <c r="BZ1273" s="1"/>
      <c r="CA1273" s="1"/>
      <c r="CB1273" s="1"/>
      <c r="CC1273" s="1"/>
    </row>
    <row r="1274" spans="1:81" s="182" customFormat="1" hidden="1" outlineLevel="1">
      <c r="A1274" s="182" t="s">
        <v>2145</v>
      </c>
      <c r="B1274" s="182" t="s">
        <v>342</v>
      </c>
      <c r="C1274" s="1">
        <f t="shared" si="716"/>
        <v>286</v>
      </c>
      <c r="D1274" s="7">
        <f>IF(P1274&gt;0,RANK(P1274,(P1274:R1274,S1274:AG1274)),0)</f>
        <v>1</v>
      </c>
      <c r="E1274" s="7">
        <f>IF(Q1274&gt;0,RANK(Q1274,(P1274:R1274,S1274:AG1274)),0)</f>
        <v>0</v>
      </c>
      <c r="F1274" s="7">
        <f>IF(R1274&gt;0,RANK(R1274,(P1274:R1274,S1274:AG1274)),0)</f>
        <v>2</v>
      </c>
      <c r="G1274" s="7">
        <f>IF(S1274&gt;0,RANK(S1274,(P1274:R1274,S1274:AG1274)),0)</f>
        <v>0</v>
      </c>
      <c r="H1274" s="49">
        <f t="shared" si="717"/>
        <v>16</v>
      </c>
      <c r="I1274" s="178">
        <f t="shared" si="718"/>
        <v>5.5944055944055944E-2</v>
      </c>
      <c r="J1274" s="2"/>
      <c r="K1274" s="2">
        <f t="shared" si="719"/>
        <v>0.52797202797202802</v>
      </c>
      <c r="L1274" s="2">
        <f t="shared" si="720"/>
        <v>0</v>
      </c>
      <c r="M1274" s="2">
        <f t="shared" si="721"/>
        <v>0.47202797202797203</v>
      </c>
      <c r="N1274" s="2">
        <f t="shared" si="722"/>
        <v>0</v>
      </c>
      <c r="O1274" s="2">
        <f t="shared" si="723"/>
        <v>-5.5511151231257827E-17</v>
      </c>
      <c r="P1274" s="1">
        <v>151</v>
      </c>
      <c r="Q1274" s="1"/>
      <c r="R1274" s="1">
        <v>135</v>
      </c>
      <c r="S1274" s="1"/>
      <c r="T1274" s="1"/>
      <c r="U1274" s="1"/>
      <c r="V1274" s="1"/>
      <c r="W1274" s="1"/>
      <c r="X1274" s="1"/>
      <c r="Y1274" s="1"/>
      <c r="Z1274" s="1"/>
      <c r="AA1274" s="1"/>
      <c r="AB1274" s="1"/>
      <c r="AC1274" s="1"/>
      <c r="AD1274" s="1"/>
      <c r="AE1274" s="1"/>
      <c r="AF1274" s="1"/>
      <c r="AG1274" s="1"/>
      <c r="AH1274" s="1"/>
      <c r="AI1274" s="7">
        <f t="shared" si="724"/>
        <v>0</v>
      </c>
      <c r="AJ1274" s="7">
        <f t="shared" si="725"/>
        <v>0</v>
      </c>
      <c r="AK1274" s="7">
        <f t="shared" si="726"/>
        <v>0</v>
      </c>
      <c r="AL1274" s="7">
        <f t="shared" si="727"/>
        <v>0</v>
      </c>
      <c r="AM1274" s="2">
        <f t="shared" si="728"/>
        <v>0</v>
      </c>
      <c r="AN1274" s="2">
        <f t="shared" si="729"/>
        <v>0</v>
      </c>
      <c r="AO1274" s="2">
        <f t="shared" si="730"/>
        <v>0</v>
      </c>
      <c r="AP1274" s="2">
        <f t="shared" si="731"/>
        <v>0</v>
      </c>
      <c r="AQ1274" s="2"/>
      <c r="AR1274" s="182" t="str">
        <f t="shared" si="732"/>
        <v>Fillmore</v>
      </c>
      <c r="AS1274" s="182" t="s">
        <v>342</v>
      </c>
      <c r="AT1274" s="182">
        <v>3</v>
      </c>
      <c r="AV1274" s="98">
        <v>31</v>
      </c>
      <c r="AW1274" s="100">
        <v>59</v>
      </c>
      <c r="AX1274" s="106">
        <f t="shared" si="733"/>
        <v>31059</v>
      </c>
      <c r="AZ1274" s="7" t="s">
        <v>2975</v>
      </c>
      <c r="BA1274" s="182" t="s">
        <v>3208</v>
      </c>
      <c r="BF1274" s="1"/>
      <c r="BG1274" s="1"/>
      <c r="BH1274" s="1"/>
      <c r="BI1274" s="1"/>
      <c r="BJ1274" s="1"/>
      <c r="BK1274" s="1"/>
      <c r="BL1274" s="1"/>
      <c r="BM1274" s="1"/>
      <c r="BN1274" s="1"/>
      <c r="BO1274" s="1"/>
      <c r="BP1274" s="1"/>
      <c r="BQ1274" s="1"/>
      <c r="BR1274" s="1"/>
      <c r="BS1274" s="1"/>
      <c r="BT1274" s="1"/>
      <c r="BU1274" s="1"/>
      <c r="BV1274" s="1"/>
      <c r="BW1274" s="1"/>
      <c r="BX1274" s="1"/>
      <c r="BY1274" s="1"/>
      <c r="BZ1274" s="1"/>
      <c r="CA1274" s="1"/>
      <c r="CB1274" s="1"/>
      <c r="CC1274" s="1"/>
    </row>
    <row r="1275" spans="1:81" s="182" customFormat="1" hidden="1" outlineLevel="1">
      <c r="A1275" s="182" t="s">
        <v>2429</v>
      </c>
      <c r="B1275" s="182" t="s">
        <v>342</v>
      </c>
      <c r="C1275" s="1">
        <f t="shared" si="716"/>
        <v>93</v>
      </c>
      <c r="D1275" s="7">
        <f>IF(P1275&gt;0,RANK(P1275,(P1275:R1275,S1275:AG1275)),0)</f>
        <v>2</v>
      </c>
      <c r="E1275" s="7">
        <f>IF(Q1275&gt;0,RANK(Q1275,(P1275:R1275,S1275:AG1275)),0)</f>
        <v>0</v>
      </c>
      <c r="F1275" s="7">
        <f>IF(R1275&gt;0,RANK(R1275,(P1275:R1275,S1275:AG1275)),0)</f>
        <v>1</v>
      </c>
      <c r="G1275" s="7">
        <f>IF(S1275&gt;0,RANK(S1275,(P1275:R1275,S1275:AG1275)),0)</f>
        <v>0</v>
      </c>
      <c r="H1275" s="49">
        <f t="shared" si="717"/>
        <v>7</v>
      </c>
      <c r="I1275" s="178">
        <f t="shared" si="718"/>
        <v>7.5268817204301078E-2</v>
      </c>
      <c r="J1275" s="2"/>
      <c r="K1275" s="2">
        <f t="shared" si="719"/>
        <v>0.46236559139784944</v>
      </c>
      <c r="L1275" s="2">
        <f t="shared" si="720"/>
        <v>0</v>
      </c>
      <c r="M1275" s="2">
        <f t="shared" si="721"/>
        <v>0.5376344086021505</v>
      </c>
      <c r="N1275" s="2">
        <f t="shared" si="722"/>
        <v>0</v>
      </c>
      <c r="O1275" s="2">
        <f t="shared" si="723"/>
        <v>0</v>
      </c>
      <c r="P1275" s="1">
        <v>43</v>
      </c>
      <c r="Q1275" s="1"/>
      <c r="R1275" s="1">
        <v>50</v>
      </c>
      <c r="S1275" s="1"/>
      <c r="T1275" s="1"/>
      <c r="U1275" s="1"/>
      <c r="V1275" s="1"/>
      <c r="W1275" s="1"/>
      <c r="X1275" s="1"/>
      <c r="Y1275" s="1"/>
      <c r="Z1275" s="1"/>
      <c r="AA1275" s="1"/>
      <c r="AB1275" s="1"/>
      <c r="AC1275" s="1"/>
      <c r="AD1275" s="1"/>
      <c r="AE1275" s="1"/>
      <c r="AF1275" s="1"/>
      <c r="AG1275" s="1"/>
      <c r="AH1275" s="1"/>
      <c r="AI1275" s="7">
        <f t="shared" si="724"/>
        <v>0</v>
      </c>
      <c r="AJ1275" s="7">
        <f t="shared" si="725"/>
        <v>0</v>
      </c>
      <c r="AK1275" s="7">
        <f t="shared" si="726"/>
        <v>0</v>
      </c>
      <c r="AL1275" s="7">
        <f t="shared" si="727"/>
        <v>0</v>
      </c>
      <c r="AM1275" s="2">
        <f t="shared" si="728"/>
        <v>0</v>
      </c>
      <c r="AN1275" s="2">
        <f t="shared" si="729"/>
        <v>0</v>
      </c>
      <c r="AO1275" s="2">
        <f t="shared" si="730"/>
        <v>0</v>
      </c>
      <c r="AP1275" s="2">
        <f t="shared" si="731"/>
        <v>0</v>
      </c>
      <c r="AQ1275" s="2"/>
      <c r="AR1275" s="182" t="str">
        <f t="shared" si="732"/>
        <v>Franklin</v>
      </c>
      <c r="AS1275" s="182" t="s">
        <v>342</v>
      </c>
      <c r="AT1275" s="182">
        <v>3</v>
      </c>
      <c r="AV1275" s="98">
        <v>31</v>
      </c>
      <c r="AW1275" s="100">
        <v>61</v>
      </c>
      <c r="AX1275" s="106">
        <f t="shared" si="733"/>
        <v>31061</v>
      </c>
      <c r="AZ1275" s="7" t="s">
        <v>2975</v>
      </c>
      <c r="BA1275" s="182" t="s">
        <v>3208</v>
      </c>
      <c r="BF1275" s="1"/>
      <c r="BG1275" s="1"/>
      <c r="BH1275" s="1"/>
      <c r="BI1275" s="1"/>
      <c r="BJ1275" s="1"/>
      <c r="BK1275" s="1"/>
      <c r="BL1275" s="1"/>
      <c r="BM1275" s="1"/>
      <c r="BN1275" s="1"/>
      <c r="BO1275" s="1"/>
      <c r="BP1275" s="1"/>
      <c r="BQ1275" s="1"/>
      <c r="BR1275" s="1"/>
      <c r="BS1275" s="1"/>
      <c r="BT1275" s="1"/>
      <c r="BU1275" s="1"/>
      <c r="BV1275" s="1"/>
      <c r="BW1275" s="1"/>
      <c r="BX1275" s="1"/>
      <c r="BY1275" s="1"/>
      <c r="BZ1275" s="1"/>
      <c r="CA1275" s="1"/>
      <c r="CB1275" s="1"/>
      <c r="CC1275" s="1"/>
    </row>
    <row r="1276" spans="1:81" s="182" customFormat="1" hidden="1" outlineLevel="1">
      <c r="A1276" s="182" t="s">
        <v>1053</v>
      </c>
      <c r="B1276" s="182" t="s">
        <v>342</v>
      </c>
      <c r="C1276" s="1">
        <f t="shared" si="716"/>
        <v>52</v>
      </c>
      <c r="D1276" s="7">
        <f>IF(P1276&gt;0,RANK(P1276,(P1276:R1276,S1276:AG1276)),0)</f>
        <v>1</v>
      </c>
      <c r="E1276" s="7">
        <f>IF(Q1276&gt;0,RANK(Q1276,(P1276:R1276,S1276:AG1276)),0)</f>
        <v>0</v>
      </c>
      <c r="F1276" s="7">
        <f>IF(R1276&gt;0,RANK(R1276,(P1276:R1276,S1276:AG1276)),0)</f>
        <v>2</v>
      </c>
      <c r="G1276" s="7">
        <f>IF(S1276&gt;0,RANK(S1276,(P1276:R1276,S1276:AG1276)),0)</f>
        <v>0</v>
      </c>
      <c r="H1276" s="49">
        <f t="shared" si="717"/>
        <v>4</v>
      </c>
      <c r="I1276" s="178">
        <f t="shared" si="718"/>
        <v>7.6923076923076927E-2</v>
      </c>
      <c r="J1276" s="2"/>
      <c r="K1276" s="2">
        <f t="shared" si="719"/>
        <v>0.53846153846153844</v>
      </c>
      <c r="L1276" s="2">
        <f t="shared" si="720"/>
        <v>0</v>
      </c>
      <c r="M1276" s="2">
        <f t="shared" si="721"/>
        <v>0.46153846153846156</v>
      </c>
      <c r="N1276" s="2">
        <f t="shared" si="722"/>
        <v>0</v>
      </c>
      <c r="O1276" s="2">
        <f t="shared" si="723"/>
        <v>0</v>
      </c>
      <c r="P1276" s="1">
        <v>28</v>
      </c>
      <c r="Q1276" s="1"/>
      <c r="R1276" s="1">
        <v>24</v>
      </c>
      <c r="S1276" s="1"/>
      <c r="T1276" s="1"/>
      <c r="U1276" s="1"/>
      <c r="V1276" s="1"/>
      <c r="W1276" s="1"/>
      <c r="X1276" s="1"/>
      <c r="Y1276" s="1"/>
      <c r="Z1276" s="1"/>
      <c r="AA1276" s="1"/>
      <c r="AB1276" s="1"/>
      <c r="AC1276" s="1"/>
      <c r="AD1276" s="1"/>
      <c r="AE1276" s="1"/>
      <c r="AF1276" s="1"/>
      <c r="AG1276" s="1"/>
      <c r="AH1276" s="1"/>
      <c r="AI1276" s="7">
        <f t="shared" si="724"/>
        <v>0</v>
      </c>
      <c r="AJ1276" s="7">
        <f t="shared" si="725"/>
        <v>0</v>
      </c>
      <c r="AK1276" s="7">
        <f t="shared" si="726"/>
        <v>0</v>
      </c>
      <c r="AL1276" s="7">
        <f t="shared" si="727"/>
        <v>0</v>
      </c>
      <c r="AM1276" s="2">
        <f t="shared" si="728"/>
        <v>0</v>
      </c>
      <c r="AN1276" s="2">
        <f t="shared" si="729"/>
        <v>0</v>
      </c>
      <c r="AO1276" s="2">
        <f t="shared" si="730"/>
        <v>0</v>
      </c>
      <c r="AP1276" s="2">
        <f t="shared" si="731"/>
        <v>0</v>
      </c>
      <c r="AQ1276" s="2"/>
      <c r="AR1276" s="182" t="str">
        <f t="shared" si="732"/>
        <v>Frontier</v>
      </c>
      <c r="AS1276" s="182" t="s">
        <v>342</v>
      </c>
      <c r="AT1276" s="182">
        <v>3</v>
      </c>
      <c r="AV1276" s="98">
        <v>31</v>
      </c>
      <c r="AW1276" s="100">
        <v>63</v>
      </c>
      <c r="AX1276" s="106">
        <f t="shared" si="733"/>
        <v>31063</v>
      </c>
      <c r="AZ1276" s="7" t="s">
        <v>2975</v>
      </c>
      <c r="BA1276" s="182" t="s">
        <v>3208</v>
      </c>
      <c r="BF1276" s="1"/>
      <c r="BG1276" s="1"/>
      <c r="BH1276" s="1"/>
      <c r="BI1276" s="1"/>
      <c r="BJ1276" s="1"/>
      <c r="BK1276" s="1"/>
      <c r="BL1276" s="1"/>
      <c r="BM1276" s="1"/>
      <c r="BN1276" s="1"/>
      <c r="BO1276" s="1"/>
      <c r="BP1276" s="1"/>
      <c r="BQ1276" s="1"/>
      <c r="BR1276" s="1"/>
      <c r="BS1276" s="1"/>
      <c r="BT1276" s="1"/>
      <c r="BU1276" s="1"/>
      <c r="BV1276" s="1"/>
      <c r="BW1276" s="1"/>
      <c r="BX1276" s="1"/>
      <c r="BY1276" s="1"/>
      <c r="BZ1276" s="1"/>
      <c r="CA1276" s="1"/>
      <c r="CB1276" s="1"/>
      <c r="CC1276" s="1"/>
    </row>
    <row r="1277" spans="1:81" s="182" customFormat="1" hidden="1" outlineLevel="1">
      <c r="A1277" s="182" t="s">
        <v>1054</v>
      </c>
      <c r="B1277" s="182" t="s">
        <v>342</v>
      </c>
      <c r="C1277" s="1">
        <f t="shared" ref="C1277:C1308" si="734">SUM(P1277:AG1277)</f>
        <v>124</v>
      </c>
      <c r="D1277" s="7">
        <f>IF(P1277&gt;0,RANK(P1277,(P1277:R1277,S1277:AG1277)),0)</f>
        <v>2</v>
      </c>
      <c r="E1277" s="7">
        <f>IF(Q1277&gt;0,RANK(Q1277,(P1277:R1277,S1277:AG1277)),0)</f>
        <v>0</v>
      </c>
      <c r="F1277" s="7">
        <f>IF(R1277&gt;0,RANK(R1277,(P1277:R1277,S1277:AG1277)),0)</f>
        <v>1</v>
      </c>
      <c r="G1277" s="7">
        <f>IF(S1277&gt;0,RANK(S1277,(P1277:R1277,S1277:AG1277)),0)</f>
        <v>0</v>
      </c>
      <c r="H1277" s="49">
        <f t="shared" si="717"/>
        <v>12</v>
      </c>
      <c r="I1277" s="178">
        <f t="shared" si="718"/>
        <v>9.6774193548387094E-2</v>
      </c>
      <c r="J1277" s="2"/>
      <c r="K1277" s="2">
        <f t="shared" ref="K1277:K1308" si="735">IF($C1277=0,"-",P1277/$C1277)</f>
        <v>0.45161290322580644</v>
      </c>
      <c r="L1277" s="2">
        <f t="shared" ref="L1277:L1308" si="736">IF($C1277=0,"-",Q1277/$C1277)</f>
        <v>0</v>
      </c>
      <c r="M1277" s="2">
        <f t="shared" ref="M1277:M1308" si="737">IF($C1277=0,"-",R1277/$C1277)</f>
        <v>0.54838709677419351</v>
      </c>
      <c r="N1277" s="2">
        <f t="shared" ref="N1277:N1308" si="738">IF($C1277=0,"-",S1277/$C1277)</f>
        <v>0</v>
      </c>
      <c r="O1277" s="2">
        <f t="shared" si="723"/>
        <v>0</v>
      </c>
      <c r="P1277" s="1">
        <v>56</v>
      </c>
      <c r="Q1277" s="1"/>
      <c r="R1277" s="1">
        <v>68</v>
      </c>
      <c r="S1277" s="1"/>
      <c r="T1277" s="1"/>
      <c r="U1277" s="1"/>
      <c r="V1277" s="1"/>
      <c r="W1277" s="1"/>
      <c r="X1277" s="1"/>
      <c r="Y1277" s="1"/>
      <c r="Z1277" s="1"/>
      <c r="AA1277" s="1"/>
      <c r="AB1277" s="1"/>
      <c r="AC1277" s="1"/>
      <c r="AD1277" s="1"/>
      <c r="AE1277" s="1"/>
      <c r="AF1277" s="1"/>
      <c r="AG1277" s="1"/>
      <c r="AH1277" s="1"/>
      <c r="AI1277" s="7">
        <f t="shared" si="724"/>
        <v>0</v>
      </c>
      <c r="AJ1277" s="7">
        <f t="shared" si="725"/>
        <v>0</v>
      </c>
      <c r="AK1277" s="7">
        <f t="shared" si="726"/>
        <v>0</v>
      </c>
      <c r="AL1277" s="7">
        <f t="shared" si="727"/>
        <v>0</v>
      </c>
      <c r="AM1277" s="2">
        <f t="shared" ref="AM1277:AM1308" si="739">IF($C1277=0,"-",T1277/$C1277)</f>
        <v>0</v>
      </c>
      <c r="AN1277" s="2">
        <f t="shared" ref="AN1277:AN1308" si="740">IF($C1277=0,"-",U1277/$C1277)</f>
        <v>0</v>
      </c>
      <c r="AO1277" s="2">
        <f t="shared" ref="AO1277:AO1308" si="741">IF($C1277=0,"-",V1277/$C1277)</f>
        <v>0</v>
      </c>
      <c r="AP1277" s="2">
        <f t="shared" ref="AP1277:AP1308" si="742">IF($C1277=0,"-",W1277/$C1277)</f>
        <v>0</v>
      </c>
      <c r="AQ1277" s="2"/>
      <c r="AR1277" s="182" t="str">
        <f t="shared" si="732"/>
        <v>Furnas</v>
      </c>
      <c r="AS1277" s="182" t="s">
        <v>342</v>
      </c>
      <c r="AT1277" s="182">
        <v>3</v>
      </c>
      <c r="AV1277" s="98">
        <v>31</v>
      </c>
      <c r="AW1277" s="100">
        <v>65</v>
      </c>
      <c r="AX1277" s="106">
        <f t="shared" si="733"/>
        <v>31065</v>
      </c>
      <c r="AZ1277" s="7" t="s">
        <v>2975</v>
      </c>
      <c r="BA1277" s="182" t="s">
        <v>3208</v>
      </c>
      <c r="BF1277" s="1"/>
      <c r="BG1277" s="1"/>
      <c r="BH1277" s="1"/>
      <c r="BI1277" s="1"/>
      <c r="BJ1277" s="1"/>
      <c r="BK1277" s="1"/>
      <c r="BL1277" s="1"/>
      <c r="BM1277" s="1"/>
      <c r="BN1277" s="1"/>
      <c r="BO1277" s="1"/>
      <c r="BP1277" s="1"/>
      <c r="BQ1277" s="1"/>
      <c r="BR1277" s="1"/>
      <c r="BS1277" s="1"/>
      <c r="BT1277" s="1"/>
      <c r="BU1277" s="1"/>
      <c r="BV1277" s="1"/>
      <c r="BW1277" s="1"/>
      <c r="BX1277" s="1"/>
      <c r="BY1277" s="1"/>
      <c r="BZ1277" s="1"/>
      <c r="CA1277" s="1"/>
      <c r="CB1277" s="1"/>
      <c r="CC1277" s="1"/>
    </row>
    <row r="1278" spans="1:81" s="182" customFormat="1" hidden="1" outlineLevel="1">
      <c r="A1278" s="182" t="s">
        <v>1055</v>
      </c>
      <c r="B1278" s="182" t="s">
        <v>342</v>
      </c>
      <c r="C1278" s="1">
        <f t="shared" si="734"/>
        <v>1099</v>
      </c>
      <c r="D1278" s="7">
        <f>IF(P1278&gt;0,RANK(P1278,(P1278:R1278,S1278:AG1278)),0)</f>
        <v>1</v>
      </c>
      <c r="E1278" s="7">
        <f>IF(Q1278&gt;0,RANK(Q1278,(P1278:R1278,S1278:AG1278)),0)</f>
        <v>0</v>
      </c>
      <c r="F1278" s="7">
        <f>IF(R1278&gt;0,RANK(R1278,(P1278:R1278,S1278:AG1278)),0)</f>
        <v>2</v>
      </c>
      <c r="G1278" s="7">
        <f>IF(S1278&gt;0,RANK(S1278,(P1278:R1278,S1278:AG1278)),0)</f>
        <v>0</v>
      </c>
      <c r="H1278" s="49">
        <f t="shared" si="717"/>
        <v>135</v>
      </c>
      <c r="I1278" s="178">
        <f t="shared" si="718"/>
        <v>0.12283894449499545</v>
      </c>
      <c r="J1278" s="2"/>
      <c r="K1278" s="2">
        <f t="shared" si="735"/>
        <v>0.56141947224749778</v>
      </c>
      <c r="L1278" s="2">
        <f t="shared" si="736"/>
        <v>0</v>
      </c>
      <c r="M1278" s="2">
        <f t="shared" si="737"/>
        <v>0.43858052775250228</v>
      </c>
      <c r="N1278" s="2">
        <f t="shared" si="738"/>
        <v>0</v>
      </c>
      <c r="O1278" s="2">
        <f t="shared" si="723"/>
        <v>-5.5511151231257827E-17</v>
      </c>
      <c r="P1278" s="1">
        <v>617</v>
      </c>
      <c r="Q1278" s="1"/>
      <c r="R1278" s="1">
        <v>482</v>
      </c>
      <c r="S1278" s="1"/>
      <c r="T1278" s="1"/>
      <c r="U1278" s="1"/>
      <c r="V1278" s="1"/>
      <c r="W1278" s="1"/>
      <c r="X1278" s="1"/>
      <c r="Y1278" s="1"/>
      <c r="Z1278" s="1"/>
      <c r="AA1278" s="1"/>
      <c r="AB1278" s="1"/>
      <c r="AC1278" s="1"/>
      <c r="AD1278" s="1"/>
      <c r="AE1278" s="1"/>
      <c r="AF1278" s="1"/>
      <c r="AG1278" s="1"/>
      <c r="AH1278" s="1"/>
      <c r="AI1278" s="7">
        <f t="shared" si="724"/>
        <v>0</v>
      </c>
      <c r="AJ1278" s="7">
        <f t="shared" si="725"/>
        <v>0</v>
      </c>
      <c r="AK1278" s="7">
        <f t="shared" si="726"/>
        <v>0</v>
      </c>
      <c r="AL1278" s="7">
        <f t="shared" si="727"/>
        <v>0</v>
      </c>
      <c r="AM1278" s="2">
        <f t="shared" si="739"/>
        <v>0</v>
      </c>
      <c r="AN1278" s="2">
        <f t="shared" si="740"/>
        <v>0</v>
      </c>
      <c r="AO1278" s="2">
        <f t="shared" si="741"/>
        <v>0</v>
      </c>
      <c r="AP1278" s="2">
        <f t="shared" si="742"/>
        <v>0</v>
      </c>
      <c r="AQ1278" s="2"/>
      <c r="AR1278" s="182" t="str">
        <f t="shared" si="732"/>
        <v>Gage</v>
      </c>
      <c r="AS1278" s="182" t="s">
        <v>342</v>
      </c>
      <c r="AT1278" s="182">
        <v>3</v>
      </c>
      <c r="AV1278" s="98">
        <v>31</v>
      </c>
      <c r="AW1278" s="100">
        <v>67</v>
      </c>
      <c r="AX1278" s="106">
        <f t="shared" si="733"/>
        <v>31067</v>
      </c>
      <c r="AZ1278" s="7" t="s">
        <v>2975</v>
      </c>
      <c r="BA1278" s="182" t="s">
        <v>3208</v>
      </c>
      <c r="BF1278" s="1"/>
      <c r="BG1278" s="1"/>
      <c r="BH1278" s="1"/>
      <c r="BI1278" s="1"/>
      <c r="BJ1278" s="1"/>
      <c r="BK1278" s="1"/>
      <c r="BL1278" s="1"/>
      <c r="BM1278" s="1"/>
      <c r="BN1278" s="1"/>
      <c r="BO1278" s="1"/>
      <c r="BP1278" s="1"/>
      <c r="BQ1278" s="1"/>
      <c r="BR1278" s="1"/>
      <c r="BS1278" s="1"/>
      <c r="BT1278" s="1"/>
      <c r="BU1278" s="1"/>
      <c r="BV1278" s="1"/>
      <c r="BW1278" s="1"/>
      <c r="BX1278" s="1"/>
      <c r="BY1278" s="1"/>
      <c r="BZ1278" s="1"/>
      <c r="CA1278" s="1"/>
      <c r="CB1278" s="1"/>
      <c r="CC1278" s="1"/>
    </row>
    <row r="1279" spans="1:81" s="182" customFormat="1" hidden="1" outlineLevel="1">
      <c r="A1279" s="182" t="s">
        <v>2036</v>
      </c>
      <c r="B1279" s="182" t="s">
        <v>342</v>
      </c>
      <c r="C1279" s="1">
        <f t="shared" si="734"/>
        <v>52</v>
      </c>
      <c r="D1279" s="7">
        <f>IF(P1279&gt;0,RANK(P1279,(P1279:R1279,S1279:AG1279)),0)</f>
        <v>2</v>
      </c>
      <c r="E1279" s="7">
        <f>IF(Q1279&gt;0,RANK(Q1279,(P1279:R1279,S1279:AG1279)),0)</f>
        <v>0</v>
      </c>
      <c r="F1279" s="7">
        <f>IF(R1279&gt;0,RANK(R1279,(P1279:R1279,S1279:AG1279)),0)</f>
        <v>1</v>
      </c>
      <c r="G1279" s="7">
        <f>IF(S1279&gt;0,RANK(S1279,(P1279:R1279,S1279:AG1279)),0)</f>
        <v>0</v>
      </c>
      <c r="H1279" s="49">
        <f t="shared" si="717"/>
        <v>2</v>
      </c>
      <c r="I1279" s="178">
        <f t="shared" si="718"/>
        <v>3.8461538461538464E-2</v>
      </c>
      <c r="J1279" s="2"/>
      <c r="K1279" s="2">
        <f t="shared" si="735"/>
        <v>0.48076923076923078</v>
      </c>
      <c r="L1279" s="2">
        <f t="shared" si="736"/>
        <v>0</v>
      </c>
      <c r="M1279" s="2">
        <f t="shared" si="737"/>
        <v>0.51923076923076927</v>
      </c>
      <c r="N1279" s="2">
        <f t="shared" si="738"/>
        <v>0</v>
      </c>
      <c r="O1279" s="2">
        <f t="shared" si="723"/>
        <v>-1.1102230246251565E-16</v>
      </c>
      <c r="P1279" s="1">
        <v>25</v>
      </c>
      <c r="Q1279" s="1"/>
      <c r="R1279" s="1">
        <v>27</v>
      </c>
      <c r="S1279" s="1"/>
      <c r="T1279" s="1"/>
      <c r="U1279" s="1"/>
      <c r="V1279" s="1"/>
      <c r="W1279" s="1"/>
      <c r="X1279" s="1"/>
      <c r="Y1279" s="1"/>
      <c r="Z1279" s="1"/>
      <c r="AA1279" s="1"/>
      <c r="AB1279" s="1"/>
      <c r="AC1279" s="1"/>
      <c r="AD1279" s="1"/>
      <c r="AE1279" s="1"/>
      <c r="AF1279" s="1"/>
      <c r="AG1279" s="1"/>
      <c r="AH1279" s="1"/>
      <c r="AI1279" s="7">
        <f t="shared" si="724"/>
        <v>0</v>
      </c>
      <c r="AJ1279" s="7">
        <f t="shared" si="725"/>
        <v>0</v>
      </c>
      <c r="AK1279" s="7">
        <f t="shared" si="726"/>
        <v>0</v>
      </c>
      <c r="AL1279" s="7">
        <f t="shared" si="727"/>
        <v>0</v>
      </c>
      <c r="AM1279" s="2">
        <f t="shared" si="739"/>
        <v>0</v>
      </c>
      <c r="AN1279" s="2">
        <f t="shared" si="740"/>
        <v>0</v>
      </c>
      <c r="AO1279" s="2">
        <f t="shared" si="741"/>
        <v>0</v>
      </c>
      <c r="AP1279" s="2">
        <f t="shared" si="742"/>
        <v>0</v>
      </c>
      <c r="AQ1279" s="2"/>
      <c r="AR1279" s="182" t="str">
        <f t="shared" si="732"/>
        <v>Garden</v>
      </c>
      <c r="AS1279" s="182" t="s">
        <v>342</v>
      </c>
      <c r="AT1279" s="182">
        <v>3</v>
      </c>
      <c r="AV1279" s="98">
        <v>31</v>
      </c>
      <c r="AW1279" s="100">
        <v>69</v>
      </c>
      <c r="AX1279" s="106">
        <f t="shared" si="733"/>
        <v>31069</v>
      </c>
      <c r="AZ1279" s="7" t="s">
        <v>2975</v>
      </c>
      <c r="BA1279" s="182" t="s">
        <v>3208</v>
      </c>
      <c r="BF1279" s="1"/>
      <c r="BG1279" s="1"/>
      <c r="BH1279" s="1"/>
      <c r="BI1279" s="1"/>
      <c r="BJ1279" s="1"/>
      <c r="BK1279" s="1"/>
      <c r="BL1279" s="1"/>
      <c r="BM1279" s="1"/>
      <c r="BN1279" s="1"/>
      <c r="BO1279" s="1"/>
      <c r="BP1279" s="1"/>
      <c r="BQ1279" s="1"/>
      <c r="BR1279" s="1"/>
      <c r="BS1279" s="1"/>
      <c r="BT1279" s="1"/>
      <c r="BU1279" s="1"/>
      <c r="BV1279" s="1"/>
      <c r="BW1279" s="1"/>
      <c r="BX1279" s="1"/>
      <c r="BY1279" s="1"/>
      <c r="BZ1279" s="1"/>
      <c r="CA1279" s="1"/>
      <c r="CB1279" s="1"/>
      <c r="CC1279" s="1"/>
    </row>
    <row r="1280" spans="1:81" s="182" customFormat="1" hidden="1" outlineLevel="1">
      <c r="A1280" s="182" t="s">
        <v>2097</v>
      </c>
      <c r="B1280" s="182" t="s">
        <v>342</v>
      </c>
      <c r="C1280" s="1">
        <f t="shared" si="734"/>
        <v>49</v>
      </c>
      <c r="D1280" s="7">
        <f>IF(P1280&gt;0,RANK(P1280,(P1280:R1280,S1280:AG1280)),0)</f>
        <v>2</v>
      </c>
      <c r="E1280" s="7">
        <f>IF(Q1280&gt;0,RANK(Q1280,(P1280:R1280,S1280:AG1280)),0)</f>
        <v>0</v>
      </c>
      <c r="F1280" s="7">
        <f>IF(R1280&gt;0,RANK(R1280,(P1280:R1280,S1280:AG1280)),0)</f>
        <v>1</v>
      </c>
      <c r="G1280" s="7">
        <f>IF(S1280&gt;0,RANK(S1280,(P1280:R1280,S1280:AG1280)),0)</f>
        <v>0</v>
      </c>
      <c r="H1280" s="49">
        <f t="shared" si="717"/>
        <v>5</v>
      </c>
      <c r="I1280" s="178">
        <f t="shared" si="718"/>
        <v>0.10204081632653061</v>
      </c>
      <c r="J1280" s="2"/>
      <c r="K1280" s="2">
        <f t="shared" si="735"/>
        <v>0.44897959183673469</v>
      </c>
      <c r="L1280" s="2">
        <f t="shared" si="736"/>
        <v>0</v>
      </c>
      <c r="M1280" s="2">
        <f t="shared" si="737"/>
        <v>0.55102040816326525</v>
      </c>
      <c r="N1280" s="2">
        <f t="shared" si="738"/>
        <v>0</v>
      </c>
      <c r="O1280" s="2">
        <f t="shared" si="723"/>
        <v>0</v>
      </c>
      <c r="P1280" s="1">
        <v>22</v>
      </c>
      <c r="Q1280" s="1"/>
      <c r="R1280" s="1">
        <v>27</v>
      </c>
      <c r="S1280" s="1"/>
      <c r="T1280" s="1"/>
      <c r="U1280" s="1"/>
      <c r="V1280" s="1"/>
      <c r="W1280" s="1"/>
      <c r="X1280" s="1"/>
      <c r="Y1280" s="1"/>
      <c r="Z1280" s="1"/>
      <c r="AA1280" s="1"/>
      <c r="AB1280" s="1"/>
      <c r="AC1280" s="1"/>
      <c r="AD1280" s="1"/>
      <c r="AE1280" s="1"/>
      <c r="AF1280" s="1"/>
      <c r="AG1280" s="1"/>
      <c r="AH1280" s="1"/>
      <c r="AI1280" s="7">
        <f t="shared" si="724"/>
        <v>0</v>
      </c>
      <c r="AJ1280" s="7">
        <f t="shared" si="725"/>
        <v>0</v>
      </c>
      <c r="AK1280" s="7">
        <f t="shared" si="726"/>
        <v>0</v>
      </c>
      <c r="AL1280" s="7">
        <f t="shared" si="727"/>
        <v>0</v>
      </c>
      <c r="AM1280" s="2">
        <f t="shared" si="739"/>
        <v>0</v>
      </c>
      <c r="AN1280" s="2">
        <f t="shared" si="740"/>
        <v>0</v>
      </c>
      <c r="AO1280" s="2">
        <f t="shared" si="741"/>
        <v>0</v>
      </c>
      <c r="AP1280" s="2">
        <f t="shared" si="742"/>
        <v>0</v>
      </c>
      <c r="AQ1280" s="2"/>
      <c r="AR1280" s="182" t="str">
        <f t="shared" si="732"/>
        <v>Garfield</v>
      </c>
      <c r="AS1280" s="182" t="s">
        <v>342</v>
      </c>
      <c r="AT1280" s="182">
        <v>3</v>
      </c>
      <c r="AV1280" s="98">
        <v>31</v>
      </c>
      <c r="AW1280" s="100">
        <v>71</v>
      </c>
      <c r="AX1280" s="106">
        <f t="shared" si="733"/>
        <v>31071</v>
      </c>
      <c r="AZ1280" s="7" t="s">
        <v>2975</v>
      </c>
      <c r="BA1280" s="182" t="s">
        <v>3208</v>
      </c>
      <c r="BF1280" s="1"/>
      <c r="BG1280" s="1"/>
      <c r="BH1280" s="1"/>
      <c r="BI1280" s="1"/>
      <c r="BJ1280" s="1"/>
      <c r="BK1280" s="1"/>
      <c r="BL1280" s="1"/>
      <c r="BM1280" s="1"/>
      <c r="BN1280" s="1"/>
      <c r="BO1280" s="1"/>
      <c r="BP1280" s="1"/>
      <c r="BQ1280" s="1"/>
      <c r="BR1280" s="1"/>
      <c r="BS1280" s="1"/>
      <c r="BT1280" s="1"/>
      <c r="BU1280" s="1"/>
      <c r="BV1280" s="1"/>
      <c r="BW1280" s="1"/>
      <c r="BX1280" s="1"/>
      <c r="BY1280" s="1"/>
      <c r="BZ1280" s="1"/>
      <c r="CA1280" s="1"/>
      <c r="CB1280" s="1"/>
      <c r="CC1280" s="1"/>
    </row>
    <row r="1281" spans="1:81" s="182" customFormat="1" hidden="1" outlineLevel="1">
      <c r="A1281" s="182" t="s">
        <v>1578</v>
      </c>
      <c r="B1281" s="182" t="s">
        <v>342</v>
      </c>
      <c r="C1281" s="1">
        <f t="shared" si="734"/>
        <v>82</v>
      </c>
      <c r="D1281" s="7">
        <f>IF(P1281&gt;0,RANK(P1281,(P1281:R1281,S1281:AG1281)),0)</f>
        <v>2</v>
      </c>
      <c r="E1281" s="7">
        <f>IF(Q1281&gt;0,RANK(Q1281,(P1281:R1281,S1281:AG1281)),0)</f>
        <v>0</v>
      </c>
      <c r="F1281" s="7">
        <f>IF(R1281&gt;0,RANK(R1281,(P1281:R1281,S1281:AG1281)),0)</f>
        <v>1</v>
      </c>
      <c r="G1281" s="7">
        <f>IF(S1281&gt;0,RANK(S1281,(P1281:R1281,S1281:AG1281)),0)</f>
        <v>0</v>
      </c>
      <c r="H1281" s="49">
        <f t="shared" si="717"/>
        <v>4</v>
      </c>
      <c r="I1281" s="178">
        <f t="shared" si="718"/>
        <v>4.878048780487805E-2</v>
      </c>
      <c r="J1281" s="2"/>
      <c r="K1281" s="2">
        <f t="shared" si="735"/>
        <v>0.47560975609756095</v>
      </c>
      <c r="L1281" s="2">
        <f t="shared" si="736"/>
        <v>0</v>
      </c>
      <c r="M1281" s="2">
        <f t="shared" si="737"/>
        <v>0.52439024390243905</v>
      </c>
      <c r="N1281" s="2">
        <f t="shared" si="738"/>
        <v>0</v>
      </c>
      <c r="O1281" s="2">
        <f t="shared" si="723"/>
        <v>0</v>
      </c>
      <c r="P1281" s="1">
        <v>39</v>
      </c>
      <c r="Q1281" s="1"/>
      <c r="R1281" s="1">
        <v>43</v>
      </c>
      <c r="S1281" s="1"/>
      <c r="T1281" s="1"/>
      <c r="U1281" s="1"/>
      <c r="V1281" s="1"/>
      <c r="W1281" s="1"/>
      <c r="X1281" s="1"/>
      <c r="Y1281" s="1"/>
      <c r="Z1281" s="1"/>
      <c r="AA1281" s="1"/>
      <c r="AB1281" s="1"/>
      <c r="AC1281" s="1"/>
      <c r="AD1281" s="1"/>
      <c r="AE1281" s="1"/>
      <c r="AF1281" s="1"/>
      <c r="AG1281" s="1"/>
      <c r="AH1281" s="1"/>
      <c r="AI1281" s="7">
        <f t="shared" si="724"/>
        <v>0</v>
      </c>
      <c r="AJ1281" s="7">
        <f t="shared" si="725"/>
        <v>0</v>
      </c>
      <c r="AK1281" s="7">
        <f t="shared" si="726"/>
        <v>0</v>
      </c>
      <c r="AL1281" s="7">
        <f t="shared" si="727"/>
        <v>0</v>
      </c>
      <c r="AM1281" s="2">
        <f t="shared" si="739"/>
        <v>0</v>
      </c>
      <c r="AN1281" s="2">
        <f t="shared" si="740"/>
        <v>0</v>
      </c>
      <c r="AO1281" s="2">
        <f t="shared" si="741"/>
        <v>0</v>
      </c>
      <c r="AP1281" s="2">
        <f t="shared" si="742"/>
        <v>0</v>
      </c>
      <c r="AQ1281" s="2"/>
      <c r="AR1281" s="182" t="str">
        <f t="shared" si="732"/>
        <v>Gosper</v>
      </c>
      <c r="AS1281" s="182" t="s">
        <v>342</v>
      </c>
      <c r="AT1281" s="182">
        <v>3</v>
      </c>
      <c r="AV1281" s="98">
        <v>31</v>
      </c>
      <c r="AW1281" s="100">
        <v>73</v>
      </c>
      <c r="AX1281" s="106">
        <f t="shared" si="733"/>
        <v>31073</v>
      </c>
      <c r="AZ1281" s="7" t="s">
        <v>2975</v>
      </c>
      <c r="BA1281" s="182" t="s">
        <v>3208</v>
      </c>
      <c r="BF1281" s="1"/>
      <c r="BG1281" s="1"/>
      <c r="BH1281" s="1"/>
      <c r="BI1281" s="1"/>
      <c r="BJ1281" s="1"/>
      <c r="BK1281" s="1"/>
      <c r="BL1281" s="1"/>
      <c r="BM1281" s="1"/>
      <c r="BN1281" s="1"/>
      <c r="BO1281" s="1"/>
      <c r="BP1281" s="1"/>
      <c r="BQ1281" s="1"/>
      <c r="BR1281" s="1"/>
      <c r="BS1281" s="1"/>
      <c r="BT1281" s="1"/>
      <c r="BU1281" s="1"/>
      <c r="BV1281" s="1"/>
      <c r="BW1281" s="1"/>
      <c r="BX1281" s="1"/>
      <c r="BY1281" s="1"/>
      <c r="BZ1281" s="1"/>
      <c r="CA1281" s="1"/>
      <c r="CB1281" s="1"/>
      <c r="CC1281" s="1"/>
    </row>
    <row r="1282" spans="1:81" s="182" customFormat="1" hidden="1" outlineLevel="1">
      <c r="A1282" s="182" t="s">
        <v>2072</v>
      </c>
      <c r="B1282" s="182" t="s">
        <v>342</v>
      </c>
      <c r="C1282" s="1">
        <f t="shared" si="734"/>
        <v>8</v>
      </c>
      <c r="D1282" s="7">
        <f>IF(P1282&gt;0,RANK(P1282,(P1282:R1282,S1282:AG1282)),0)</f>
        <v>2</v>
      </c>
      <c r="E1282" s="7">
        <f>IF(Q1282&gt;0,RANK(Q1282,(P1282:R1282,S1282:AG1282)),0)</f>
        <v>0</v>
      </c>
      <c r="F1282" s="7">
        <f>IF(R1282&gt;0,RANK(R1282,(P1282:R1282,S1282:AG1282)),0)</f>
        <v>1</v>
      </c>
      <c r="G1282" s="7">
        <f>IF(S1282&gt;0,RANK(S1282,(P1282:R1282,S1282:AG1282)),0)</f>
        <v>0</v>
      </c>
      <c r="H1282" s="49">
        <f t="shared" si="717"/>
        <v>4</v>
      </c>
      <c r="I1282" s="178">
        <f t="shared" si="718"/>
        <v>0.5</v>
      </c>
      <c r="J1282" s="2"/>
      <c r="K1282" s="2">
        <f t="shared" si="735"/>
        <v>0.25</v>
      </c>
      <c r="L1282" s="2">
        <f t="shared" si="736"/>
        <v>0</v>
      </c>
      <c r="M1282" s="2">
        <f t="shared" si="737"/>
        <v>0.75</v>
      </c>
      <c r="N1282" s="2">
        <f t="shared" si="738"/>
        <v>0</v>
      </c>
      <c r="O1282" s="2">
        <f t="shared" si="723"/>
        <v>0</v>
      </c>
      <c r="P1282" s="1">
        <v>2</v>
      </c>
      <c r="Q1282" s="1"/>
      <c r="R1282" s="1">
        <v>6</v>
      </c>
      <c r="S1282" s="1"/>
      <c r="T1282" s="1"/>
      <c r="U1282" s="1"/>
      <c r="V1282" s="1"/>
      <c r="W1282" s="1"/>
      <c r="X1282" s="1"/>
      <c r="Y1282" s="1"/>
      <c r="Z1282" s="1"/>
      <c r="AA1282" s="1"/>
      <c r="AB1282" s="1"/>
      <c r="AC1282" s="1"/>
      <c r="AD1282" s="1"/>
      <c r="AE1282" s="1"/>
      <c r="AF1282" s="1"/>
      <c r="AG1282" s="1"/>
      <c r="AH1282" s="1"/>
      <c r="AI1282" s="7">
        <f t="shared" si="724"/>
        <v>0</v>
      </c>
      <c r="AJ1282" s="7">
        <f t="shared" si="725"/>
        <v>0</v>
      </c>
      <c r="AK1282" s="7">
        <f t="shared" si="726"/>
        <v>0</v>
      </c>
      <c r="AL1282" s="7">
        <f t="shared" si="727"/>
        <v>0</v>
      </c>
      <c r="AM1282" s="2">
        <f t="shared" si="739"/>
        <v>0</v>
      </c>
      <c r="AN1282" s="2">
        <f t="shared" si="740"/>
        <v>0</v>
      </c>
      <c r="AO1282" s="2">
        <f t="shared" si="741"/>
        <v>0</v>
      </c>
      <c r="AP1282" s="2">
        <f t="shared" si="742"/>
        <v>0</v>
      </c>
      <c r="AQ1282" s="2"/>
      <c r="AR1282" s="182" t="str">
        <f t="shared" si="732"/>
        <v>Grant</v>
      </c>
      <c r="AS1282" s="182" t="s">
        <v>342</v>
      </c>
      <c r="AT1282" s="182">
        <v>3</v>
      </c>
      <c r="AV1282" s="98">
        <v>31</v>
      </c>
      <c r="AW1282" s="100">
        <v>75</v>
      </c>
      <c r="AX1282" s="106">
        <f t="shared" si="733"/>
        <v>31075</v>
      </c>
      <c r="AZ1282" s="7" t="s">
        <v>2975</v>
      </c>
      <c r="BA1282" s="182" t="s">
        <v>3208</v>
      </c>
      <c r="BF1282" s="1"/>
      <c r="BG1282" s="1"/>
      <c r="BH1282" s="1"/>
      <c r="BI1282" s="1"/>
      <c r="BJ1282" s="1"/>
      <c r="BK1282" s="1"/>
      <c r="BL1282" s="1"/>
      <c r="BM1282" s="1"/>
      <c r="BN1282" s="1"/>
      <c r="BO1282" s="1"/>
      <c r="BP1282" s="1"/>
      <c r="BQ1282" s="1"/>
      <c r="BR1282" s="1"/>
      <c r="BS1282" s="1"/>
      <c r="BT1282" s="1"/>
      <c r="BU1282" s="1"/>
      <c r="BV1282" s="1"/>
      <c r="BW1282" s="1"/>
      <c r="BX1282" s="1"/>
      <c r="BY1282" s="1"/>
      <c r="BZ1282" s="1"/>
      <c r="CA1282" s="1"/>
      <c r="CB1282" s="1"/>
      <c r="CC1282" s="1"/>
    </row>
    <row r="1283" spans="1:81" s="182" customFormat="1" hidden="1" outlineLevel="1">
      <c r="A1283" s="182" t="s">
        <v>760</v>
      </c>
      <c r="B1283" s="182" t="s">
        <v>342</v>
      </c>
      <c r="C1283" s="1">
        <f t="shared" si="734"/>
        <v>250</v>
      </c>
      <c r="D1283" s="7">
        <f>IF(P1283&gt;0,RANK(P1283,(P1283:R1283,S1283:AG1283)),0)</f>
        <v>2</v>
      </c>
      <c r="E1283" s="7">
        <f>IF(Q1283&gt;0,RANK(Q1283,(P1283:R1283,S1283:AG1283)),0)</f>
        <v>0</v>
      </c>
      <c r="F1283" s="7">
        <f>IF(R1283&gt;0,RANK(R1283,(P1283:R1283,S1283:AG1283)),0)</f>
        <v>1</v>
      </c>
      <c r="G1283" s="7">
        <f>IF(S1283&gt;0,RANK(S1283,(P1283:R1283,S1283:AG1283)),0)</f>
        <v>0</v>
      </c>
      <c r="H1283" s="49">
        <f t="shared" si="717"/>
        <v>106</v>
      </c>
      <c r="I1283" s="178">
        <f t="shared" si="718"/>
        <v>0.42399999999999999</v>
      </c>
      <c r="J1283" s="2"/>
      <c r="K1283" s="2">
        <f t="shared" si="735"/>
        <v>0.28799999999999998</v>
      </c>
      <c r="L1283" s="2">
        <f t="shared" si="736"/>
        <v>0</v>
      </c>
      <c r="M1283" s="2">
        <f t="shared" si="737"/>
        <v>0.71199999999999997</v>
      </c>
      <c r="N1283" s="2">
        <f t="shared" si="738"/>
        <v>0</v>
      </c>
      <c r="O1283" s="2">
        <f t="shared" si="723"/>
        <v>0</v>
      </c>
      <c r="P1283" s="1">
        <v>72</v>
      </c>
      <c r="Q1283" s="1"/>
      <c r="R1283" s="1">
        <v>178</v>
      </c>
      <c r="S1283" s="1"/>
      <c r="T1283" s="1"/>
      <c r="U1283" s="1"/>
      <c r="V1283" s="1"/>
      <c r="W1283" s="1"/>
      <c r="X1283" s="1"/>
      <c r="Y1283" s="1"/>
      <c r="Z1283" s="1"/>
      <c r="AA1283" s="1"/>
      <c r="AB1283" s="1"/>
      <c r="AC1283" s="1"/>
      <c r="AD1283" s="1"/>
      <c r="AE1283" s="1"/>
      <c r="AF1283" s="1"/>
      <c r="AG1283" s="1"/>
      <c r="AH1283" s="1"/>
      <c r="AI1283" s="7">
        <f t="shared" si="724"/>
        <v>0</v>
      </c>
      <c r="AJ1283" s="7">
        <f t="shared" si="725"/>
        <v>0</v>
      </c>
      <c r="AK1283" s="7">
        <f t="shared" si="726"/>
        <v>0</v>
      </c>
      <c r="AL1283" s="7">
        <f t="shared" si="727"/>
        <v>0</v>
      </c>
      <c r="AM1283" s="2">
        <f t="shared" si="739"/>
        <v>0</v>
      </c>
      <c r="AN1283" s="2">
        <f t="shared" si="740"/>
        <v>0</v>
      </c>
      <c r="AO1283" s="2">
        <f t="shared" si="741"/>
        <v>0</v>
      </c>
      <c r="AP1283" s="2">
        <f t="shared" si="742"/>
        <v>0</v>
      </c>
      <c r="AQ1283" s="2"/>
      <c r="AR1283" s="182" t="str">
        <f t="shared" si="732"/>
        <v>Greeley</v>
      </c>
      <c r="AS1283" s="182" t="s">
        <v>342</v>
      </c>
      <c r="AT1283" s="182">
        <v>3</v>
      </c>
      <c r="AV1283" s="98">
        <v>31</v>
      </c>
      <c r="AW1283" s="100">
        <v>77</v>
      </c>
      <c r="AX1283" s="106">
        <f t="shared" si="733"/>
        <v>31077</v>
      </c>
      <c r="AZ1283" s="7" t="s">
        <v>2975</v>
      </c>
      <c r="BA1283" s="182" t="s">
        <v>3208</v>
      </c>
      <c r="BF1283" s="1"/>
      <c r="BG1283" s="1"/>
      <c r="BH1283" s="1"/>
      <c r="BI1283" s="1"/>
      <c r="BJ1283" s="1"/>
      <c r="BK1283" s="1"/>
      <c r="BL1283" s="1"/>
      <c r="BM1283" s="1"/>
      <c r="BN1283" s="1"/>
      <c r="BO1283" s="1"/>
      <c r="BP1283" s="1"/>
      <c r="BQ1283" s="1"/>
      <c r="BR1283" s="1"/>
      <c r="BS1283" s="1"/>
      <c r="BT1283" s="1"/>
      <c r="BU1283" s="1"/>
      <c r="BV1283" s="1"/>
      <c r="BW1283" s="1"/>
      <c r="BX1283" s="1"/>
      <c r="BY1283" s="1"/>
      <c r="BZ1283" s="1"/>
      <c r="CA1283" s="1"/>
      <c r="CB1283" s="1"/>
      <c r="CC1283" s="1"/>
    </row>
    <row r="1284" spans="1:81" s="182" customFormat="1" hidden="1" outlineLevel="1">
      <c r="A1284" s="182" t="s">
        <v>855</v>
      </c>
      <c r="B1284" s="182" t="s">
        <v>342</v>
      </c>
      <c r="C1284" s="1">
        <f t="shared" si="734"/>
        <v>2498</v>
      </c>
      <c r="D1284" s="7">
        <f>IF(P1284&gt;0,RANK(P1284,(P1284:R1284,S1284:AG1284)),0)</f>
        <v>1</v>
      </c>
      <c r="E1284" s="7">
        <f>IF(Q1284&gt;0,RANK(Q1284,(P1284:R1284,S1284:AG1284)),0)</f>
        <v>0</v>
      </c>
      <c r="F1284" s="7">
        <f>IF(R1284&gt;0,RANK(R1284,(P1284:R1284,S1284:AG1284)),0)</f>
        <v>2</v>
      </c>
      <c r="G1284" s="7">
        <f>IF(S1284&gt;0,RANK(S1284,(P1284:R1284,S1284:AG1284)),0)</f>
        <v>0</v>
      </c>
      <c r="H1284" s="49">
        <f t="shared" si="717"/>
        <v>220</v>
      </c>
      <c r="I1284" s="178">
        <f t="shared" si="718"/>
        <v>8.8070456365092073E-2</v>
      </c>
      <c r="J1284" s="2"/>
      <c r="K1284" s="2">
        <f t="shared" si="735"/>
        <v>0.54403522818254602</v>
      </c>
      <c r="L1284" s="2">
        <f t="shared" si="736"/>
        <v>0</v>
      </c>
      <c r="M1284" s="2">
        <f t="shared" si="737"/>
        <v>0.45596477181745398</v>
      </c>
      <c r="N1284" s="2">
        <f t="shared" si="738"/>
        <v>0</v>
      </c>
      <c r="O1284" s="2">
        <f t="shared" si="723"/>
        <v>0</v>
      </c>
      <c r="P1284" s="1">
        <v>1359</v>
      </c>
      <c r="Q1284" s="1"/>
      <c r="R1284" s="1">
        <v>1139</v>
      </c>
      <c r="S1284" s="1"/>
      <c r="T1284" s="1"/>
      <c r="U1284" s="1"/>
      <c r="V1284" s="1"/>
      <c r="W1284" s="1"/>
      <c r="X1284" s="1"/>
      <c r="Y1284" s="1"/>
      <c r="Z1284" s="1"/>
      <c r="AA1284" s="1"/>
      <c r="AB1284" s="1"/>
      <c r="AC1284" s="1"/>
      <c r="AD1284" s="1"/>
      <c r="AE1284" s="1"/>
      <c r="AF1284" s="1"/>
      <c r="AG1284" s="1"/>
      <c r="AH1284" s="1"/>
      <c r="AI1284" s="7">
        <f t="shared" si="724"/>
        <v>0</v>
      </c>
      <c r="AJ1284" s="7">
        <f t="shared" si="725"/>
        <v>0</v>
      </c>
      <c r="AK1284" s="7">
        <f t="shared" si="726"/>
        <v>0</v>
      </c>
      <c r="AL1284" s="7">
        <f t="shared" si="727"/>
        <v>0</v>
      </c>
      <c r="AM1284" s="2">
        <f t="shared" si="739"/>
        <v>0</v>
      </c>
      <c r="AN1284" s="2">
        <f t="shared" si="740"/>
        <v>0</v>
      </c>
      <c r="AO1284" s="2">
        <f t="shared" si="741"/>
        <v>0</v>
      </c>
      <c r="AP1284" s="2">
        <f t="shared" si="742"/>
        <v>0</v>
      </c>
      <c r="AQ1284" s="2"/>
      <c r="AR1284" s="182" t="str">
        <f t="shared" si="732"/>
        <v>Hall</v>
      </c>
      <c r="AS1284" s="182" t="s">
        <v>342</v>
      </c>
      <c r="AT1284" s="182">
        <v>3</v>
      </c>
      <c r="AV1284" s="98">
        <v>31</v>
      </c>
      <c r="AW1284" s="100">
        <v>79</v>
      </c>
      <c r="AX1284" s="106">
        <f t="shared" si="733"/>
        <v>31079</v>
      </c>
      <c r="AZ1284" s="7" t="s">
        <v>2975</v>
      </c>
      <c r="BA1284" s="182" t="s">
        <v>3208</v>
      </c>
      <c r="BF1284" s="1"/>
      <c r="BG1284" s="1"/>
      <c r="BH1284" s="1"/>
      <c r="BI1284" s="1"/>
      <c r="BJ1284" s="1"/>
      <c r="BK1284" s="1"/>
      <c r="BL1284" s="1"/>
      <c r="BM1284" s="1"/>
      <c r="BN1284" s="1"/>
      <c r="BO1284" s="1"/>
      <c r="BP1284" s="1"/>
      <c r="BQ1284" s="1"/>
      <c r="BR1284" s="1"/>
      <c r="BS1284" s="1"/>
      <c r="BT1284" s="1"/>
      <c r="BU1284" s="1"/>
      <c r="BV1284" s="1"/>
      <c r="BW1284" s="1"/>
      <c r="BX1284" s="1"/>
      <c r="BY1284" s="1"/>
      <c r="BZ1284" s="1"/>
      <c r="CA1284" s="1"/>
      <c r="CB1284" s="1"/>
      <c r="CC1284" s="1"/>
    </row>
    <row r="1285" spans="1:81" s="182" customFormat="1" hidden="1" outlineLevel="1">
      <c r="A1285" s="182" t="s">
        <v>1088</v>
      </c>
      <c r="B1285" s="182" t="s">
        <v>342</v>
      </c>
      <c r="C1285" s="1">
        <f t="shared" si="734"/>
        <v>333</v>
      </c>
      <c r="D1285" s="7">
        <f>IF(P1285&gt;0,RANK(P1285,(P1285:R1285,S1285:AG1285)),0)</f>
        <v>1</v>
      </c>
      <c r="E1285" s="7">
        <f>IF(Q1285&gt;0,RANK(Q1285,(P1285:R1285,S1285:AG1285)),0)</f>
        <v>0</v>
      </c>
      <c r="F1285" s="7">
        <f>IF(R1285&gt;0,RANK(R1285,(P1285:R1285,S1285:AG1285)),0)</f>
        <v>2</v>
      </c>
      <c r="G1285" s="7">
        <f>IF(S1285&gt;0,RANK(S1285,(P1285:R1285,S1285:AG1285)),0)</f>
        <v>0</v>
      </c>
      <c r="H1285" s="49">
        <f t="shared" si="717"/>
        <v>13</v>
      </c>
      <c r="I1285" s="178">
        <f t="shared" si="718"/>
        <v>3.903903903903904E-2</v>
      </c>
      <c r="J1285" s="2"/>
      <c r="K1285" s="2">
        <f t="shared" si="735"/>
        <v>0.51951951951951947</v>
      </c>
      <c r="L1285" s="2">
        <f t="shared" si="736"/>
        <v>0</v>
      </c>
      <c r="M1285" s="2">
        <f t="shared" si="737"/>
        <v>0.48048048048048048</v>
      </c>
      <c r="N1285" s="2">
        <f t="shared" si="738"/>
        <v>0</v>
      </c>
      <c r="O1285" s="2">
        <f t="shared" si="723"/>
        <v>5.5511151231257827E-17</v>
      </c>
      <c r="P1285" s="1">
        <v>173</v>
      </c>
      <c r="Q1285" s="1"/>
      <c r="R1285" s="1">
        <v>160</v>
      </c>
      <c r="S1285" s="1"/>
      <c r="T1285" s="1"/>
      <c r="U1285" s="1"/>
      <c r="V1285" s="1"/>
      <c r="W1285" s="1"/>
      <c r="X1285" s="1"/>
      <c r="Y1285" s="1"/>
      <c r="Z1285" s="1"/>
      <c r="AA1285" s="1"/>
      <c r="AB1285" s="1"/>
      <c r="AC1285" s="1"/>
      <c r="AD1285" s="1"/>
      <c r="AE1285" s="1"/>
      <c r="AF1285" s="1"/>
      <c r="AG1285" s="1"/>
      <c r="AH1285" s="1"/>
      <c r="AI1285" s="7">
        <f t="shared" si="724"/>
        <v>0</v>
      </c>
      <c r="AJ1285" s="7">
        <f t="shared" si="725"/>
        <v>0</v>
      </c>
      <c r="AK1285" s="7">
        <f t="shared" si="726"/>
        <v>0</v>
      </c>
      <c r="AL1285" s="7">
        <f t="shared" si="727"/>
        <v>0</v>
      </c>
      <c r="AM1285" s="2">
        <f t="shared" si="739"/>
        <v>0</v>
      </c>
      <c r="AN1285" s="2">
        <f t="shared" si="740"/>
        <v>0</v>
      </c>
      <c r="AO1285" s="2">
        <f t="shared" si="741"/>
        <v>0</v>
      </c>
      <c r="AP1285" s="2">
        <f t="shared" si="742"/>
        <v>0</v>
      </c>
      <c r="AQ1285" s="2"/>
      <c r="AR1285" s="182" t="str">
        <f t="shared" si="732"/>
        <v>Hamilton</v>
      </c>
      <c r="AS1285" s="182" t="s">
        <v>342</v>
      </c>
      <c r="AT1285" s="182">
        <v>3</v>
      </c>
      <c r="AV1285" s="98">
        <v>31</v>
      </c>
      <c r="AW1285" s="100">
        <v>81</v>
      </c>
      <c r="AX1285" s="106">
        <f t="shared" si="733"/>
        <v>31081</v>
      </c>
      <c r="AZ1285" s="7" t="s">
        <v>2975</v>
      </c>
      <c r="BA1285" s="182" t="s">
        <v>3208</v>
      </c>
      <c r="BF1285" s="1"/>
      <c r="BG1285" s="1"/>
      <c r="BH1285" s="1"/>
      <c r="BI1285" s="1"/>
      <c r="BJ1285" s="1"/>
      <c r="BK1285" s="1"/>
      <c r="BL1285" s="1"/>
      <c r="BM1285" s="1"/>
      <c r="BN1285" s="1"/>
      <c r="BO1285" s="1"/>
      <c r="BP1285" s="1"/>
      <c r="BQ1285" s="1"/>
      <c r="BR1285" s="1"/>
      <c r="BS1285" s="1"/>
      <c r="BT1285" s="1"/>
      <c r="BU1285" s="1"/>
      <c r="BV1285" s="1"/>
      <c r="BW1285" s="1"/>
      <c r="BX1285" s="1"/>
      <c r="BY1285" s="1"/>
      <c r="BZ1285" s="1"/>
      <c r="CA1285" s="1"/>
      <c r="CB1285" s="1"/>
      <c r="CC1285" s="1"/>
    </row>
    <row r="1286" spans="1:81" s="182" customFormat="1" hidden="1" outlineLevel="1">
      <c r="A1286" s="182" t="s">
        <v>1187</v>
      </c>
      <c r="B1286" s="182" t="s">
        <v>342</v>
      </c>
      <c r="C1286" s="1">
        <f t="shared" si="734"/>
        <v>154</v>
      </c>
      <c r="D1286" s="7">
        <f>IF(P1286&gt;0,RANK(P1286,(P1286:R1286,S1286:AG1286)),0)</f>
        <v>2</v>
      </c>
      <c r="E1286" s="7">
        <f>IF(Q1286&gt;0,RANK(Q1286,(P1286:R1286,S1286:AG1286)),0)</f>
        <v>0</v>
      </c>
      <c r="F1286" s="7">
        <f>IF(R1286&gt;0,RANK(R1286,(P1286:R1286,S1286:AG1286)),0)</f>
        <v>1</v>
      </c>
      <c r="G1286" s="7">
        <f>IF(S1286&gt;0,RANK(S1286,(P1286:R1286,S1286:AG1286)),0)</f>
        <v>0</v>
      </c>
      <c r="H1286" s="49">
        <f t="shared" si="717"/>
        <v>26</v>
      </c>
      <c r="I1286" s="178">
        <f t="shared" si="718"/>
        <v>0.16883116883116883</v>
      </c>
      <c r="J1286" s="2"/>
      <c r="K1286" s="2">
        <f t="shared" si="735"/>
        <v>0.41558441558441561</v>
      </c>
      <c r="L1286" s="2">
        <f t="shared" si="736"/>
        <v>0</v>
      </c>
      <c r="M1286" s="2">
        <f t="shared" si="737"/>
        <v>0.58441558441558439</v>
      </c>
      <c r="N1286" s="2">
        <f t="shared" si="738"/>
        <v>0</v>
      </c>
      <c r="O1286" s="2">
        <f t="shared" si="723"/>
        <v>0</v>
      </c>
      <c r="P1286" s="1">
        <v>64</v>
      </c>
      <c r="Q1286" s="1"/>
      <c r="R1286" s="1">
        <v>90</v>
      </c>
      <c r="S1286" s="1"/>
      <c r="T1286" s="1"/>
      <c r="U1286" s="1"/>
      <c r="V1286" s="1"/>
      <c r="W1286" s="1"/>
      <c r="X1286" s="1"/>
      <c r="Y1286" s="1"/>
      <c r="Z1286" s="1"/>
      <c r="AA1286" s="1"/>
      <c r="AB1286" s="1"/>
      <c r="AC1286" s="1"/>
      <c r="AD1286" s="1"/>
      <c r="AE1286" s="1"/>
      <c r="AF1286" s="1"/>
      <c r="AG1286" s="1"/>
      <c r="AH1286" s="1"/>
      <c r="AI1286" s="7">
        <f t="shared" si="724"/>
        <v>0</v>
      </c>
      <c r="AJ1286" s="7">
        <f t="shared" si="725"/>
        <v>0</v>
      </c>
      <c r="AK1286" s="7">
        <f t="shared" si="726"/>
        <v>0</v>
      </c>
      <c r="AL1286" s="7">
        <f t="shared" si="727"/>
        <v>0</v>
      </c>
      <c r="AM1286" s="2">
        <f t="shared" si="739"/>
        <v>0</v>
      </c>
      <c r="AN1286" s="2">
        <f t="shared" si="740"/>
        <v>0</v>
      </c>
      <c r="AO1286" s="2">
        <f t="shared" si="741"/>
        <v>0</v>
      </c>
      <c r="AP1286" s="2">
        <f t="shared" si="742"/>
        <v>0</v>
      </c>
      <c r="AQ1286" s="2"/>
      <c r="AR1286" s="182" t="str">
        <f t="shared" si="732"/>
        <v>Harlan</v>
      </c>
      <c r="AS1286" s="182" t="s">
        <v>342</v>
      </c>
      <c r="AT1286" s="182">
        <v>3</v>
      </c>
      <c r="AV1286" s="98">
        <v>31</v>
      </c>
      <c r="AW1286" s="100">
        <v>83</v>
      </c>
      <c r="AX1286" s="106">
        <f t="shared" si="733"/>
        <v>31083</v>
      </c>
      <c r="AZ1286" s="7" t="s">
        <v>2975</v>
      </c>
      <c r="BA1286" s="182" t="s">
        <v>3208</v>
      </c>
      <c r="BF1286" s="1"/>
      <c r="BG1286" s="1"/>
      <c r="BH1286" s="1"/>
      <c r="BI1286" s="1"/>
      <c r="BJ1286" s="1"/>
      <c r="BK1286" s="1"/>
      <c r="BL1286" s="1"/>
      <c r="BM1286" s="1"/>
      <c r="BN1286" s="1"/>
      <c r="BO1286" s="1"/>
      <c r="BP1286" s="1"/>
      <c r="BQ1286" s="1"/>
      <c r="BR1286" s="1"/>
      <c r="BS1286" s="1"/>
      <c r="BT1286" s="1"/>
      <c r="BU1286" s="1"/>
      <c r="BV1286" s="1"/>
      <c r="BW1286" s="1"/>
      <c r="BX1286" s="1"/>
      <c r="BY1286" s="1"/>
      <c r="BZ1286" s="1"/>
      <c r="CA1286" s="1"/>
      <c r="CB1286" s="1"/>
      <c r="CC1286" s="1"/>
    </row>
    <row r="1287" spans="1:81" s="182" customFormat="1" hidden="1" outlineLevel="1">
      <c r="A1287" s="182" t="s">
        <v>1525</v>
      </c>
      <c r="B1287" s="182" t="s">
        <v>342</v>
      </c>
      <c r="C1287" s="1">
        <f t="shared" si="734"/>
        <v>22</v>
      </c>
      <c r="D1287" s="7">
        <f>IF(P1287&gt;0,RANK(P1287,(P1287:R1287,S1287:AG1287)),0)</f>
        <v>1</v>
      </c>
      <c r="E1287" s="7">
        <f>IF(Q1287&gt;0,RANK(Q1287,(P1287:R1287,S1287:AG1287)),0)</f>
        <v>0</v>
      </c>
      <c r="F1287" s="7">
        <f>IF(R1287&gt;0,RANK(R1287,(P1287:R1287,S1287:AG1287)),0)</f>
        <v>2</v>
      </c>
      <c r="G1287" s="7">
        <f>IF(S1287&gt;0,RANK(S1287,(P1287:R1287,S1287:AG1287)),0)</f>
        <v>0</v>
      </c>
      <c r="H1287" s="49">
        <f t="shared" si="717"/>
        <v>6</v>
      </c>
      <c r="I1287" s="178">
        <f t="shared" si="718"/>
        <v>0.27272727272727271</v>
      </c>
      <c r="J1287" s="2"/>
      <c r="K1287" s="2">
        <f t="shared" si="735"/>
        <v>0.63636363636363635</v>
      </c>
      <c r="L1287" s="2">
        <f t="shared" si="736"/>
        <v>0</v>
      </c>
      <c r="M1287" s="2">
        <f t="shared" si="737"/>
        <v>0.36363636363636365</v>
      </c>
      <c r="N1287" s="2">
        <f t="shared" si="738"/>
        <v>0</v>
      </c>
      <c r="O1287" s="2">
        <f t="shared" si="723"/>
        <v>0</v>
      </c>
      <c r="P1287" s="1">
        <v>14</v>
      </c>
      <c r="Q1287" s="1"/>
      <c r="R1287" s="1">
        <v>8</v>
      </c>
      <c r="S1287" s="1"/>
      <c r="T1287" s="1"/>
      <c r="U1287" s="1"/>
      <c r="V1287" s="1"/>
      <c r="W1287" s="1"/>
      <c r="X1287" s="1"/>
      <c r="Y1287" s="1"/>
      <c r="Z1287" s="1"/>
      <c r="AA1287" s="166"/>
      <c r="AB1287" s="1"/>
      <c r="AC1287" s="1"/>
      <c r="AD1287" s="1"/>
      <c r="AE1287" s="1"/>
      <c r="AF1287" s="1"/>
      <c r="AG1287" s="1"/>
      <c r="AH1287" s="1"/>
      <c r="AI1287" s="7">
        <f t="shared" si="724"/>
        <v>0</v>
      </c>
      <c r="AJ1287" s="7">
        <f t="shared" si="725"/>
        <v>0</v>
      </c>
      <c r="AK1287" s="7">
        <f t="shared" si="726"/>
        <v>0</v>
      </c>
      <c r="AL1287" s="7">
        <f t="shared" si="727"/>
        <v>0</v>
      </c>
      <c r="AM1287" s="2">
        <f t="shared" si="739"/>
        <v>0</v>
      </c>
      <c r="AN1287" s="2">
        <f t="shared" si="740"/>
        <v>0</v>
      </c>
      <c r="AO1287" s="2">
        <f t="shared" si="741"/>
        <v>0</v>
      </c>
      <c r="AP1287" s="2">
        <f t="shared" si="742"/>
        <v>0</v>
      </c>
      <c r="AQ1287" s="2"/>
      <c r="AR1287" s="182" t="str">
        <f t="shared" si="732"/>
        <v>Hayes</v>
      </c>
      <c r="AS1287" s="182" t="s">
        <v>342</v>
      </c>
      <c r="AT1287" s="182">
        <v>3</v>
      </c>
      <c r="AV1287" s="98">
        <v>31</v>
      </c>
      <c r="AW1287" s="100">
        <v>85</v>
      </c>
      <c r="AX1287" s="106">
        <f t="shared" si="733"/>
        <v>31085</v>
      </c>
      <c r="AZ1287" s="7" t="s">
        <v>2975</v>
      </c>
      <c r="BA1287" s="182" t="s">
        <v>3208</v>
      </c>
      <c r="BF1287" s="1"/>
      <c r="BG1287" s="1"/>
      <c r="BH1287" s="1"/>
      <c r="BI1287" s="1"/>
      <c r="BJ1287" s="1"/>
      <c r="BK1287" s="1"/>
      <c r="BL1287" s="1"/>
      <c r="BM1287" s="1"/>
      <c r="BN1287" s="1"/>
      <c r="BO1287" s="1"/>
      <c r="BP1287" s="1"/>
      <c r="BQ1287" s="1"/>
      <c r="BR1287" s="1"/>
      <c r="BS1287" s="1"/>
      <c r="BT1287" s="1"/>
      <c r="BU1287" s="1"/>
      <c r="BV1287" s="1"/>
      <c r="BW1287" s="1"/>
      <c r="BX1287" s="1"/>
      <c r="BY1287" s="1"/>
      <c r="BZ1287" s="1"/>
      <c r="CA1287" s="1"/>
      <c r="CB1287" s="1"/>
      <c r="CC1287" s="1"/>
    </row>
    <row r="1288" spans="1:81" s="182" customFormat="1" hidden="1" outlineLevel="1">
      <c r="A1288" s="182" t="s">
        <v>3230</v>
      </c>
      <c r="B1288" s="182" t="s">
        <v>342</v>
      </c>
      <c r="C1288" s="1">
        <f t="shared" si="734"/>
        <v>63</v>
      </c>
      <c r="D1288" s="7">
        <f>IF(P1288&gt;0,RANK(P1288,(P1288:R1288,S1288:AG1288)),0)</f>
        <v>1</v>
      </c>
      <c r="E1288" s="7">
        <f>IF(Q1288&gt;0,RANK(Q1288,(P1288:R1288,S1288:AG1288)),0)</f>
        <v>0</v>
      </c>
      <c r="F1288" s="7">
        <f>IF(R1288&gt;0,RANK(R1288,(P1288:R1288,S1288:AG1288)),0)</f>
        <v>2</v>
      </c>
      <c r="G1288" s="7">
        <f>IF(S1288&gt;0,RANK(S1288,(P1288:R1288,S1288:AG1288)),0)</f>
        <v>0</v>
      </c>
      <c r="H1288" s="49">
        <f t="shared" si="717"/>
        <v>1</v>
      </c>
      <c r="I1288" s="178">
        <f t="shared" si="718"/>
        <v>1.5873015873015872E-2</v>
      </c>
      <c r="J1288" s="2"/>
      <c r="K1288" s="2">
        <f t="shared" si="735"/>
        <v>0.50793650793650791</v>
      </c>
      <c r="L1288" s="2">
        <f t="shared" si="736"/>
        <v>0</v>
      </c>
      <c r="M1288" s="2">
        <f t="shared" si="737"/>
        <v>0.49206349206349204</v>
      </c>
      <c r="N1288" s="2">
        <f t="shared" si="738"/>
        <v>0</v>
      </c>
      <c r="O1288" s="2">
        <f t="shared" si="723"/>
        <v>5.5511151231257827E-17</v>
      </c>
      <c r="P1288" s="1">
        <v>32</v>
      </c>
      <c r="Q1288" s="1"/>
      <c r="R1288" s="1">
        <v>31</v>
      </c>
      <c r="S1288" s="1"/>
      <c r="T1288" s="1"/>
      <c r="U1288" s="1"/>
      <c r="V1288" s="1"/>
      <c r="W1288" s="1"/>
      <c r="X1288" s="1"/>
      <c r="Y1288" s="1"/>
      <c r="Z1288" s="1"/>
      <c r="AA1288" s="1"/>
      <c r="AB1288" s="1"/>
      <c r="AC1288" s="1"/>
      <c r="AD1288" s="1"/>
      <c r="AE1288" s="1"/>
      <c r="AF1288" s="1"/>
      <c r="AG1288" s="1"/>
      <c r="AH1288" s="1"/>
      <c r="AI1288" s="7">
        <f t="shared" si="724"/>
        <v>0</v>
      </c>
      <c r="AJ1288" s="7">
        <f t="shared" si="725"/>
        <v>0</v>
      </c>
      <c r="AK1288" s="7">
        <f t="shared" si="726"/>
        <v>0</v>
      </c>
      <c r="AL1288" s="7">
        <f t="shared" si="727"/>
        <v>0</v>
      </c>
      <c r="AM1288" s="2">
        <f t="shared" si="739"/>
        <v>0</v>
      </c>
      <c r="AN1288" s="2">
        <f t="shared" si="740"/>
        <v>0</v>
      </c>
      <c r="AO1288" s="2">
        <f t="shared" si="741"/>
        <v>0</v>
      </c>
      <c r="AP1288" s="2">
        <f t="shared" si="742"/>
        <v>0</v>
      </c>
      <c r="AQ1288" s="2"/>
      <c r="AR1288" s="182" t="str">
        <f t="shared" si="732"/>
        <v>Hitchcock</v>
      </c>
      <c r="AS1288" s="182" t="s">
        <v>342</v>
      </c>
      <c r="AT1288" s="182">
        <v>3</v>
      </c>
      <c r="AV1288" s="98">
        <v>31</v>
      </c>
      <c r="AW1288" s="100">
        <v>87</v>
      </c>
      <c r="AX1288" s="106">
        <f t="shared" si="733"/>
        <v>31087</v>
      </c>
      <c r="AZ1288" s="7" t="s">
        <v>2975</v>
      </c>
      <c r="BA1288" s="182" t="s">
        <v>3208</v>
      </c>
      <c r="BF1288" s="1"/>
      <c r="BG1288" s="1"/>
      <c r="BH1288" s="1"/>
      <c r="BI1288" s="1"/>
      <c r="BJ1288" s="1"/>
      <c r="BK1288" s="1"/>
      <c r="BL1288" s="1"/>
      <c r="BM1288" s="1"/>
      <c r="BN1288" s="1"/>
      <c r="BO1288" s="1"/>
      <c r="BP1288" s="1"/>
      <c r="BQ1288" s="1"/>
      <c r="BR1288" s="1"/>
      <c r="BS1288" s="1"/>
      <c r="BT1288" s="1"/>
      <c r="BU1288" s="1"/>
      <c r="BV1288" s="1"/>
      <c r="BW1288" s="1"/>
      <c r="BX1288" s="1"/>
      <c r="BY1288" s="1"/>
      <c r="BZ1288" s="1"/>
      <c r="CA1288" s="1"/>
      <c r="CB1288" s="1"/>
      <c r="CC1288" s="1"/>
    </row>
    <row r="1289" spans="1:81" s="182" customFormat="1" hidden="1" outlineLevel="1">
      <c r="A1289" s="182" t="s">
        <v>927</v>
      </c>
      <c r="B1289" s="182" t="s">
        <v>342</v>
      </c>
      <c r="C1289" s="1">
        <f t="shared" si="734"/>
        <v>228</v>
      </c>
      <c r="D1289" s="7">
        <f>IF(P1289&gt;0,RANK(P1289,(P1289:R1289,S1289:AG1289)),0)</f>
        <v>2</v>
      </c>
      <c r="E1289" s="7">
        <f>IF(Q1289&gt;0,RANK(Q1289,(P1289:R1289,S1289:AG1289)),0)</f>
        <v>0</v>
      </c>
      <c r="F1289" s="7">
        <f>IF(R1289&gt;0,RANK(R1289,(P1289:R1289,S1289:AG1289)),0)</f>
        <v>1</v>
      </c>
      <c r="G1289" s="7">
        <f>IF(S1289&gt;0,RANK(S1289,(P1289:R1289,S1289:AG1289)),0)</f>
        <v>0</v>
      </c>
      <c r="H1289" s="49">
        <f t="shared" si="717"/>
        <v>30</v>
      </c>
      <c r="I1289" s="178">
        <f t="shared" si="718"/>
        <v>0.13157894736842105</v>
      </c>
      <c r="J1289" s="2"/>
      <c r="K1289" s="2">
        <f t="shared" si="735"/>
        <v>0.43421052631578949</v>
      </c>
      <c r="L1289" s="2">
        <f t="shared" si="736"/>
        <v>0</v>
      </c>
      <c r="M1289" s="2">
        <f t="shared" si="737"/>
        <v>0.56578947368421051</v>
      </c>
      <c r="N1289" s="2">
        <f t="shared" si="738"/>
        <v>0</v>
      </c>
      <c r="O1289" s="2">
        <f t="shared" si="723"/>
        <v>0</v>
      </c>
      <c r="P1289" s="1">
        <v>99</v>
      </c>
      <c r="Q1289" s="1"/>
      <c r="R1289" s="1">
        <v>129</v>
      </c>
      <c r="S1289" s="1"/>
      <c r="T1289" s="1"/>
      <c r="U1289" s="1"/>
      <c r="V1289" s="1"/>
      <c r="W1289" s="1"/>
      <c r="X1289" s="1"/>
      <c r="Y1289" s="1"/>
      <c r="Z1289" s="1"/>
      <c r="AA1289" s="1"/>
      <c r="AB1289" s="1"/>
      <c r="AC1289" s="1"/>
      <c r="AD1289" s="1"/>
      <c r="AE1289" s="1"/>
      <c r="AF1289" s="1"/>
      <c r="AG1289" s="1"/>
      <c r="AH1289" s="1"/>
      <c r="AI1289" s="7">
        <f t="shared" si="724"/>
        <v>0</v>
      </c>
      <c r="AJ1289" s="7">
        <f t="shared" si="725"/>
        <v>0</v>
      </c>
      <c r="AK1289" s="7">
        <f t="shared" si="726"/>
        <v>0</v>
      </c>
      <c r="AL1289" s="7">
        <f t="shared" si="727"/>
        <v>0</v>
      </c>
      <c r="AM1289" s="2">
        <f t="shared" si="739"/>
        <v>0</v>
      </c>
      <c r="AN1289" s="2">
        <f t="shared" si="740"/>
        <v>0</v>
      </c>
      <c r="AO1289" s="2">
        <f t="shared" si="741"/>
        <v>0</v>
      </c>
      <c r="AP1289" s="2">
        <f t="shared" si="742"/>
        <v>0</v>
      </c>
      <c r="AQ1289" s="2"/>
      <c r="AR1289" s="182" t="str">
        <f t="shared" si="732"/>
        <v>Holt</v>
      </c>
      <c r="AS1289" s="182" t="s">
        <v>342</v>
      </c>
      <c r="AT1289" s="182">
        <v>3</v>
      </c>
      <c r="AV1289" s="98">
        <v>31</v>
      </c>
      <c r="AW1289" s="100">
        <v>89</v>
      </c>
      <c r="AX1289" s="106">
        <f t="shared" si="733"/>
        <v>31089</v>
      </c>
      <c r="AZ1289" s="7" t="s">
        <v>2975</v>
      </c>
      <c r="BA1289" s="182" t="s">
        <v>3208</v>
      </c>
      <c r="BF1289" s="1"/>
      <c r="BG1289" s="1"/>
      <c r="BH1289" s="1"/>
      <c r="BI1289" s="1"/>
      <c r="BJ1289" s="1"/>
      <c r="BK1289" s="1"/>
      <c r="BL1289" s="1"/>
      <c r="BM1289" s="1"/>
      <c r="BN1289" s="1"/>
      <c r="BO1289" s="1"/>
      <c r="BP1289" s="1"/>
      <c r="BQ1289" s="1"/>
      <c r="BR1289" s="1"/>
      <c r="BS1289" s="1"/>
      <c r="BT1289" s="1"/>
      <c r="BU1289" s="1"/>
      <c r="BV1289" s="1"/>
      <c r="BW1289" s="1"/>
      <c r="BX1289" s="1"/>
      <c r="BY1289" s="1"/>
      <c r="BZ1289" s="1"/>
      <c r="CA1289" s="1"/>
      <c r="CB1289" s="1"/>
      <c r="CC1289" s="1"/>
    </row>
    <row r="1290" spans="1:81" s="182" customFormat="1" hidden="1" outlineLevel="1">
      <c r="A1290" s="182" t="s">
        <v>1309</v>
      </c>
      <c r="B1290" s="182" t="s">
        <v>342</v>
      </c>
      <c r="C1290" s="1">
        <f t="shared" si="734"/>
        <v>14</v>
      </c>
      <c r="D1290" s="7">
        <f>IF(P1290&gt;0,RANK(P1290,(P1290:R1290,S1290:AG1290)),0)</f>
        <v>1</v>
      </c>
      <c r="E1290" s="7">
        <f>IF(Q1290&gt;0,RANK(Q1290,(P1290:R1290,S1290:AG1290)),0)</f>
        <v>0</v>
      </c>
      <c r="F1290" s="7">
        <f>IF(R1290&gt;0,RANK(R1290,(P1290:R1290,S1290:AG1290)),0)</f>
        <v>2</v>
      </c>
      <c r="G1290" s="7">
        <f>IF(S1290&gt;0,RANK(S1290,(P1290:R1290,S1290:AG1290)),0)</f>
        <v>0</v>
      </c>
      <c r="H1290" s="49">
        <f t="shared" si="717"/>
        <v>2</v>
      </c>
      <c r="I1290" s="178">
        <f t="shared" si="718"/>
        <v>0.14285714285714285</v>
      </c>
      <c r="J1290" s="2"/>
      <c r="K1290" s="2">
        <f t="shared" si="735"/>
        <v>0.5714285714285714</v>
      </c>
      <c r="L1290" s="2">
        <f t="shared" si="736"/>
        <v>0</v>
      </c>
      <c r="M1290" s="2">
        <f t="shared" si="737"/>
        <v>0.42857142857142855</v>
      </c>
      <c r="N1290" s="2">
        <f t="shared" si="738"/>
        <v>0</v>
      </c>
      <c r="O1290" s="2">
        <f t="shared" si="723"/>
        <v>5.5511151231257827E-17</v>
      </c>
      <c r="P1290" s="1">
        <v>8</v>
      </c>
      <c r="Q1290" s="1"/>
      <c r="R1290" s="1">
        <v>6</v>
      </c>
      <c r="S1290" s="1"/>
      <c r="T1290" s="1"/>
      <c r="U1290" s="1"/>
      <c r="V1290" s="1"/>
      <c r="W1290" s="1"/>
      <c r="X1290" s="1"/>
      <c r="Y1290" s="1"/>
      <c r="Z1290" s="1"/>
      <c r="AA1290" s="1"/>
      <c r="AB1290" s="1"/>
      <c r="AC1290" s="1"/>
      <c r="AD1290" s="1"/>
      <c r="AE1290" s="1"/>
      <c r="AF1290" s="1"/>
      <c r="AG1290" s="1"/>
      <c r="AH1290" s="1"/>
      <c r="AI1290" s="7">
        <f t="shared" si="724"/>
        <v>0</v>
      </c>
      <c r="AJ1290" s="7">
        <f t="shared" si="725"/>
        <v>0</v>
      </c>
      <c r="AK1290" s="7">
        <f t="shared" si="726"/>
        <v>0</v>
      </c>
      <c r="AL1290" s="7">
        <f t="shared" si="727"/>
        <v>0</v>
      </c>
      <c r="AM1290" s="2">
        <f t="shared" si="739"/>
        <v>0</v>
      </c>
      <c r="AN1290" s="2">
        <f t="shared" si="740"/>
        <v>0</v>
      </c>
      <c r="AO1290" s="2">
        <f t="shared" si="741"/>
        <v>0</v>
      </c>
      <c r="AP1290" s="2">
        <f t="shared" si="742"/>
        <v>0</v>
      </c>
      <c r="AQ1290" s="2"/>
      <c r="AR1290" s="182" t="str">
        <f t="shared" si="732"/>
        <v>Hooker</v>
      </c>
      <c r="AS1290" s="182" t="s">
        <v>342</v>
      </c>
      <c r="AT1290" s="182">
        <v>3</v>
      </c>
      <c r="AV1290" s="98">
        <v>31</v>
      </c>
      <c r="AW1290" s="100">
        <v>91</v>
      </c>
      <c r="AX1290" s="106">
        <f t="shared" si="733"/>
        <v>31091</v>
      </c>
      <c r="AZ1290" s="7" t="s">
        <v>2975</v>
      </c>
      <c r="BA1290" s="182" t="s">
        <v>3208</v>
      </c>
      <c r="BF1290" s="1"/>
      <c r="BG1290" s="1"/>
      <c r="BH1290" s="1"/>
      <c r="BI1290" s="1"/>
      <c r="BJ1290" s="1"/>
      <c r="BK1290" s="1"/>
      <c r="BL1290" s="1"/>
      <c r="BM1290" s="1"/>
      <c r="BN1290" s="1"/>
      <c r="BO1290" s="1"/>
      <c r="BP1290" s="1"/>
      <c r="BQ1290" s="1"/>
      <c r="BR1290" s="1"/>
      <c r="BS1290" s="1"/>
      <c r="BT1290" s="1"/>
      <c r="BU1290" s="1"/>
      <c r="BV1290" s="1"/>
      <c r="BW1290" s="1"/>
      <c r="BX1290" s="1"/>
      <c r="BY1290" s="1"/>
      <c r="BZ1290" s="1"/>
      <c r="CA1290" s="1"/>
      <c r="CB1290" s="1"/>
      <c r="CC1290" s="1"/>
    </row>
    <row r="1291" spans="1:81" s="182" customFormat="1" hidden="1" outlineLevel="1">
      <c r="A1291" s="182" t="s">
        <v>1143</v>
      </c>
      <c r="B1291" s="182" t="s">
        <v>342</v>
      </c>
      <c r="C1291" s="1">
        <f t="shared" si="734"/>
        <v>283</v>
      </c>
      <c r="D1291" s="7">
        <f>IF(P1291&gt;0,RANK(P1291,(P1291:R1291,S1291:AG1291)),0)</f>
        <v>2</v>
      </c>
      <c r="E1291" s="7">
        <f>IF(Q1291&gt;0,RANK(Q1291,(P1291:R1291,S1291:AG1291)),0)</f>
        <v>0</v>
      </c>
      <c r="F1291" s="7">
        <f>IF(R1291&gt;0,RANK(R1291,(P1291:R1291,S1291:AG1291)),0)</f>
        <v>1</v>
      </c>
      <c r="G1291" s="7">
        <f>IF(S1291&gt;0,RANK(S1291,(P1291:R1291,S1291:AG1291)),0)</f>
        <v>0</v>
      </c>
      <c r="H1291" s="49">
        <f t="shared" si="717"/>
        <v>25</v>
      </c>
      <c r="I1291" s="178">
        <f t="shared" si="718"/>
        <v>8.8339222614840993E-2</v>
      </c>
      <c r="J1291" s="2"/>
      <c r="K1291" s="2">
        <f t="shared" si="735"/>
        <v>0.45583038869257952</v>
      </c>
      <c r="L1291" s="2">
        <f t="shared" si="736"/>
        <v>0</v>
      </c>
      <c r="M1291" s="2">
        <f t="shared" si="737"/>
        <v>0.54416961130742048</v>
      </c>
      <c r="N1291" s="2">
        <f t="shared" si="738"/>
        <v>0</v>
      </c>
      <c r="O1291" s="2">
        <f t="shared" si="723"/>
        <v>0</v>
      </c>
      <c r="P1291" s="1">
        <v>129</v>
      </c>
      <c r="Q1291" s="1"/>
      <c r="R1291" s="1">
        <v>154</v>
      </c>
      <c r="S1291" s="1"/>
      <c r="T1291" s="1"/>
      <c r="U1291" s="1"/>
      <c r="V1291" s="1"/>
      <c r="W1291" s="1"/>
      <c r="X1291" s="1"/>
      <c r="Y1291" s="1"/>
      <c r="Z1291" s="1"/>
      <c r="AA1291" s="1"/>
      <c r="AB1291" s="1"/>
      <c r="AC1291" s="1"/>
      <c r="AD1291" s="1"/>
      <c r="AE1291" s="1"/>
      <c r="AF1291" s="1"/>
      <c r="AG1291" s="1"/>
      <c r="AH1291" s="1"/>
      <c r="AI1291" s="7">
        <f t="shared" si="724"/>
        <v>0</v>
      </c>
      <c r="AJ1291" s="7">
        <f t="shared" si="725"/>
        <v>0</v>
      </c>
      <c r="AK1291" s="7">
        <f t="shared" si="726"/>
        <v>0</v>
      </c>
      <c r="AL1291" s="7">
        <f t="shared" si="727"/>
        <v>0</v>
      </c>
      <c r="AM1291" s="2">
        <f t="shared" si="739"/>
        <v>0</v>
      </c>
      <c r="AN1291" s="2">
        <f t="shared" si="740"/>
        <v>0</v>
      </c>
      <c r="AO1291" s="2">
        <f t="shared" si="741"/>
        <v>0</v>
      </c>
      <c r="AP1291" s="2">
        <f t="shared" si="742"/>
        <v>0</v>
      </c>
      <c r="AQ1291" s="2"/>
      <c r="AR1291" s="182" t="str">
        <f t="shared" si="732"/>
        <v>Howard</v>
      </c>
      <c r="AS1291" s="182" t="s">
        <v>342</v>
      </c>
      <c r="AT1291" s="182">
        <v>3</v>
      </c>
      <c r="AV1291" s="98">
        <v>31</v>
      </c>
      <c r="AW1291" s="100">
        <v>93</v>
      </c>
      <c r="AX1291" s="106">
        <f t="shared" si="733"/>
        <v>31093</v>
      </c>
      <c r="AZ1291" s="7" t="s">
        <v>2975</v>
      </c>
      <c r="BA1291" s="182" t="s">
        <v>3208</v>
      </c>
      <c r="BF1291" s="1"/>
      <c r="BG1291" s="1"/>
      <c r="BH1291" s="1"/>
      <c r="BI1291" s="1"/>
      <c r="BJ1291" s="1"/>
      <c r="BK1291" s="1"/>
      <c r="BL1291" s="1"/>
      <c r="BM1291" s="1"/>
      <c r="BN1291" s="1"/>
      <c r="BO1291" s="1"/>
      <c r="BP1291" s="1"/>
      <c r="BQ1291" s="1"/>
      <c r="BR1291" s="1"/>
      <c r="BS1291" s="1"/>
      <c r="BT1291" s="1"/>
      <c r="BU1291" s="1"/>
      <c r="BV1291" s="1"/>
      <c r="BW1291" s="1"/>
      <c r="BX1291" s="1"/>
      <c r="BY1291" s="1"/>
      <c r="BZ1291" s="1"/>
      <c r="CA1291" s="1"/>
      <c r="CB1291" s="1"/>
      <c r="CC1291" s="1"/>
    </row>
    <row r="1292" spans="1:81" s="182" customFormat="1" hidden="1" outlineLevel="1">
      <c r="A1292" s="182" t="s">
        <v>2481</v>
      </c>
      <c r="B1292" s="182" t="s">
        <v>342</v>
      </c>
      <c r="C1292" s="1">
        <f t="shared" si="734"/>
        <v>243</v>
      </c>
      <c r="D1292" s="7">
        <f>IF(P1292&gt;0,RANK(P1292,(P1292:R1292,S1292:AG1292)),0)</f>
        <v>2</v>
      </c>
      <c r="E1292" s="7">
        <f>IF(Q1292&gt;0,RANK(Q1292,(P1292:R1292,S1292:AG1292)),0)</f>
        <v>0</v>
      </c>
      <c r="F1292" s="7">
        <f>IF(R1292&gt;0,RANK(R1292,(P1292:R1292,S1292:AG1292)),0)</f>
        <v>1</v>
      </c>
      <c r="G1292" s="7">
        <f>IF(S1292&gt;0,RANK(S1292,(P1292:R1292,S1292:AG1292)),0)</f>
        <v>0</v>
      </c>
      <c r="H1292" s="49">
        <f t="shared" si="717"/>
        <v>11</v>
      </c>
      <c r="I1292" s="178">
        <f t="shared" si="718"/>
        <v>4.5267489711934158E-2</v>
      </c>
      <c r="J1292" s="2"/>
      <c r="K1292" s="2">
        <f t="shared" si="735"/>
        <v>0.47736625514403291</v>
      </c>
      <c r="L1292" s="2">
        <f t="shared" si="736"/>
        <v>0</v>
      </c>
      <c r="M1292" s="2">
        <f t="shared" si="737"/>
        <v>0.52263374485596703</v>
      </c>
      <c r="N1292" s="2">
        <f t="shared" si="738"/>
        <v>0</v>
      </c>
      <c r="O1292" s="2">
        <f t="shared" si="723"/>
        <v>0</v>
      </c>
      <c r="P1292" s="1">
        <v>116</v>
      </c>
      <c r="Q1292" s="1"/>
      <c r="R1292" s="1">
        <v>127</v>
      </c>
      <c r="S1292" s="1"/>
      <c r="T1292" s="1"/>
      <c r="U1292" s="1"/>
      <c r="V1292" s="1"/>
      <c r="W1292" s="1"/>
      <c r="X1292" s="1"/>
      <c r="Y1292" s="1"/>
      <c r="Z1292" s="1"/>
      <c r="AA1292" s="1"/>
      <c r="AB1292" s="1"/>
      <c r="AC1292" s="1"/>
      <c r="AD1292" s="1"/>
      <c r="AE1292" s="1"/>
      <c r="AF1292" s="1"/>
      <c r="AG1292" s="1"/>
      <c r="AH1292" s="1"/>
      <c r="AI1292" s="7">
        <f t="shared" si="724"/>
        <v>0</v>
      </c>
      <c r="AJ1292" s="7">
        <f t="shared" si="725"/>
        <v>0</v>
      </c>
      <c r="AK1292" s="7">
        <f t="shared" si="726"/>
        <v>0</v>
      </c>
      <c r="AL1292" s="7">
        <f t="shared" si="727"/>
        <v>0</v>
      </c>
      <c r="AM1292" s="2">
        <f t="shared" si="739"/>
        <v>0</v>
      </c>
      <c r="AN1292" s="2">
        <f t="shared" si="740"/>
        <v>0</v>
      </c>
      <c r="AO1292" s="2">
        <f t="shared" si="741"/>
        <v>0</v>
      </c>
      <c r="AP1292" s="2">
        <f t="shared" si="742"/>
        <v>0</v>
      </c>
      <c r="AQ1292" s="2"/>
      <c r="AR1292" s="182" t="str">
        <f t="shared" si="732"/>
        <v>Jefferson</v>
      </c>
      <c r="AS1292" s="182" t="s">
        <v>342</v>
      </c>
      <c r="AT1292" s="182">
        <v>3</v>
      </c>
      <c r="AV1292" s="98">
        <v>31</v>
      </c>
      <c r="AW1292" s="100">
        <v>95</v>
      </c>
      <c r="AX1292" s="106">
        <f t="shared" si="733"/>
        <v>31095</v>
      </c>
      <c r="AZ1292" s="7" t="s">
        <v>2975</v>
      </c>
      <c r="BA1292" s="182" t="s">
        <v>3208</v>
      </c>
      <c r="BF1292" s="1"/>
      <c r="BG1292" s="1"/>
      <c r="BH1292" s="1"/>
      <c r="BI1292" s="1"/>
      <c r="BJ1292" s="1"/>
      <c r="BK1292" s="1"/>
      <c r="BL1292" s="1"/>
      <c r="BM1292" s="1"/>
      <c r="BN1292" s="1"/>
      <c r="BO1292" s="1"/>
      <c r="BP1292" s="1"/>
      <c r="BQ1292" s="1"/>
      <c r="BR1292" s="1"/>
      <c r="BS1292" s="1"/>
      <c r="BT1292" s="1"/>
      <c r="BU1292" s="1"/>
      <c r="BV1292" s="1"/>
      <c r="BW1292" s="1"/>
      <c r="BX1292" s="1"/>
      <c r="BY1292" s="1"/>
      <c r="BZ1292" s="1"/>
      <c r="CA1292" s="1"/>
      <c r="CB1292" s="1"/>
      <c r="CC1292" s="1"/>
    </row>
    <row r="1293" spans="1:81" s="182" customFormat="1" hidden="1" outlineLevel="1">
      <c r="A1293" s="182" t="s">
        <v>1964</v>
      </c>
      <c r="B1293" s="182" t="s">
        <v>342</v>
      </c>
      <c r="C1293" s="1">
        <f t="shared" si="734"/>
        <v>151</v>
      </c>
      <c r="D1293" s="7">
        <f>IF(P1293&gt;0,RANK(P1293,(P1293:R1293,S1293:AG1293)),0)</f>
        <v>2</v>
      </c>
      <c r="E1293" s="7">
        <f>IF(Q1293&gt;0,RANK(Q1293,(P1293:R1293,S1293:AG1293)),0)</f>
        <v>0</v>
      </c>
      <c r="F1293" s="7">
        <f>IF(R1293&gt;0,RANK(R1293,(P1293:R1293,S1293:AG1293)),0)</f>
        <v>1</v>
      </c>
      <c r="G1293" s="7">
        <f>IF(S1293&gt;0,RANK(S1293,(P1293:R1293,S1293:AG1293)),0)</f>
        <v>0</v>
      </c>
      <c r="H1293" s="49">
        <f t="shared" si="717"/>
        <v>5</v>
      </c>
      <c r="I1293" s="178">
        <f t="shared" si="718"/>
        <v>3.3112582781456956E-2</v>
      </c>
      <c r="J1293" s="2"/>
      <c r="K1293" s="2">
        <f t="shared" si="735"/>
        <v>0.48344370860927155</v>
      </c>
      <c r="L1293" s="2">
        <f t="shared" si="736"/>
        <v>0</v>
      </c>
      <c r="M1293" s="2">
        <f t="shared" si="737"/>
        <v>0.51655629139072845</v>
      </c>
      <c r="N1293" s="2">
        <f t="shared" si="738"/>
        <v>0</v>
      </c>
      <c r="O1293" s="2">
        <f t="shared" si="723"/>
        <v>0</v>
      </c>
      <c r="P1293" s="1">
        <v>73</v>
      </c>
      <c r="Q1293" s="1"/>
      <c r="R1293" s="1">
        <v>78</v>
      </c>
      <c r="S1293" s="1"/>
      <c r="T1293" s="1"/>
      <c r="U1293" s="1"/>
      <c r="V1293" s="1"/>
      <c r="W1293" s="1"/>
      <c r="X1293" s="1"/>
      <c r="Y1293" s="1"/>
      <c r="Z1293" s="1"/>
      <c r="AA1293" s="1"/>
      <c r="AB1293" s="1"/>
      <c r="AC1293" s="1"/>
      <c r="AD1293" s="1"/>
      <c r="AE1293" s="1"/>
      <c r="AF1293" s="1"/>
      <c r="AG1293" s="1"/>
      <c r="AH1293" s="1"/>
      <c r="AI1293" s="7">
        <f t="shared" si="724"/>
        <v>0</v>
      </c>
      <c r="AJ1293" s="7">
        <f t="shared" si="725"/>
        <v>0</v>
      </c>
      <c r="AK1293" s="7">
        <f t="shared" si="726"/>
        <v>0</v>
      </c>
      <c r="AL1293" s="7">
        <f t="shared" si="727"/>
        <v>0</v>
      </c>
      <c r="AM1293" s="2">
        <f t="shared" si="739"/>
        <v>0</v>
      </c>
      <c r="AN1293" s="2">
        <f t="shared" si="740"/>
        <v>0</v>
      </c>
      <c r="AO1293" s="2">
        <f t="shared" si="741"/>
        <v>0</v>
      </c>
      <c r="AP1293" s="2">
        <f t="shared" si="742"/>
        <v>0</v>
      </c>
      <c r="AQ1293" s="2"/>
      <c r="AR1293" s="182" t="str">
        <f t="shared" si="732"/>
        <v>Johnson</v>
      </c>
      <c r="AS1293" s="182" t="s">
        <v>342</v>
      </c>
      <c r="AT1293" s="182">
        <v>3</v>
      </c>
      <c r="AV1293" s="98">
        <v>31</v>
      </c>
      <c r="AW1293" s="100">
        <v>97</v>
      </c>
      <c r="AX1293" s="106">
        <f t="shared" si="733"/>
        <v>31097</v>
      </c>
      <c r="AZ1293" s="7" t="s">
        <v>2975</v>
      </c>
      <c r="BA1293" s="182" t="s">
        <v>3208</v>
      </c>
      <c r="BF1293" s="1"/>
      <c r="BG1293" s="1"/>
      <c r="BH1293" s="1"/>
      <c r="BI1293" s="1"/>
      <c r="BJ1293" s="1"/>
      <c r="BK1293" s="1"/>
      <c r="BL1293" s="1"/>
      <c r="BM1293" s="1"/>
      <c r="BN1293" s="1"/>
      <c r="BO1293" s="1"/>
      <c r="BP1293" s="1"/>
      <c r="BQ1293" s="1"/>
      <c r="BR1293" s="1"/>
      <c r="BS1293" s="1"/>
      <c r="BT1293" s="1"/>
      <c r="BU1293" s="1"/>
      <c r="BV1293" s="1"/>
      <c r="BW1293" s="1"/>
      <c r="BX1293" s="1"/>
      <c r="BY1293" s="1"/>
      <c r="BZ1293" s="1"/>
      <c r="CA1293" s="1"/>
      <c r="CB1293" s="1"/>
      <c r="CC1293" s="1"/>
    </row>
    <row r="1294" spans="1:81" s="182" customFormat="1" hidden="1" outlineLevel="1">
      <c r="A1294" s="182" t="s">
        <v>1590</v>
      </c>
      <c r="B1294" s="182" t="s">
        <v>342</v>
      </c>
      <c r="C1294" s="1">
        <f t="shared" si="734"/>
        <v>197</v>
      </c>
      <c r="D1294" s="7">
        <f>IF(P1294&gt;0,RANK(P1294,(P1294:R1294,S1294:AG1294)),0)</f>
        <v>1</v>
      </c>
      <c r="E1294" s="7">
        <f>IF(Q1294&gt;0,RANK(Q1294,(P1294:R1294,S1294:AG1294)),0)</f>
        <v>0</v>
      </c>
      <c r="F1294" s="7">
        <f>IF(R1294&gt;0,RANK(R1294,(P1294:R1294,S1294:AG1294)),0)</f>
        <v>2</v>
      </c>
      <c r="G1294" s="7">
        <f>IF(S1294&gt;0,RANK(S1294,(P1294:R1294,S1294:AG1294)),0)</f>
        <v>0</v>
      </c>
      <c r="H1294" s="49">
        <f t="shared" si="717"/>
        <v>9</v>
      </c>
      <c r="I1294" s="178">
        <f t="shared" si="718"/>
        <v>4.5685279187817257E-2</v>
      </c>
      <c r="J1294" s="2"/>
      <c r="K1294" s="2">
        <f t="shared" si="735"/>
        <v>0.52284263959390864</v>
      </c>
      <c r="L1294" s="2">
        <f t="shared" si="736"/>
        <v>0</v>
      </c>
      <c r="M1294" s="2">
        <f t="shared" si="737"/>
        <v>0.47715736040609136</v>
      </c>
      <c r="N1294" s="2">
        <f t="shared" si="738"/>
        <v>0</v>
      </c>
      <c r="O1294" s="2">
        <f t="shared" si="723"/>
        <v>0</v>
      </c>
      <c r="P1294" s="1">
        <v>103</v>
      </c>
      <c r="Q1294" s="1"/>
      <c r="R1294" s="1">
        <v>94</v>
      </c>
      <c r="S1294" s="1"/>
      <c r="T1294" s="1"/>
      <c r="U1294" s="1"/>
      <c r="V1294" s="1"/>
      <c r="W1294" s="1"/>
      <c r="X1294" s="1"/>
      <c r="Y1294" s="1"/>
      <c r="Z1294" s="1"/>
      <c r="AA1294" s="1"/>
      <c r="AB1294" s="1"/>
      <c r="AC1294" s="1"/>
      <c r="AD1294" s="1"/>
      <c r="AE1294" s="1"/>
      <c r="AF1294" s="1"/>
      <c r="AG1294" s="1"/>
      <c r="AH1294" s="1"/>
      <c r="AI1294" s="7">
        <f t="shared" si="724"/>
        <v>0</v>
      </c>
      <c r="AJ1294" s="7">
        <f t="shared" si="725"/>
        <v>0</v>
      </c>
      <c r="AK1294" s="7">
        <f t="shared" si="726"/>
        <v>0</v>
      </c>
      <c r="AL1294" s="7">
        <f t="shared" si="727"/>
        <v>0</v>
      </c>
      <c r="AM1294" s="2">
        <f t="shared" si="739"/>
        <v>0</v>
      </c>
      <c r="AN1294" s="2">
        <f t="shared" si="740"/>
        <v>0</v>
      </c>
      <c r="AO1294" s="2">
        <f t="shared" si="741"/>
        <v>0</v>
      </c>
      <c r="AP1294" s="2">
        <f t="shared" si="742"/>
        <v>0</v>
      </c>
      <c r="AQ1294" s="2"/>
      <c r="AR1294" s="182" t="str">
        <f t="shared" si="732"/>
        <v>Kearney</v>
      </c>
      <c r="AS1294" s="182" t="s">
        <v>342</v>
      </c>
      <c r="AT1294" s="182">
        <v>3</v>
      </c>
      <c r="AV1294" s="98">
        <v>31</v>
      </c>
      <c r="AW1294" s="100">
        <v>99</v>
      </c>
      <c r="AX1294" s="106">
        <f t="shared" si="733"/>
        <v>31099</v>
      </c>
      <c r="AZ1294" s="7" t="s">
        <v>2975</v>
      </c>
      <c r="BA1294" s="182" t="s">
        <v>3208</v>
      </c>
      <c r="BF1294" s="1"/>
      <c r="BG1294" s="1"/>
      <c r="BH1294" s="1"/>
      <c r="BI1294" s="1"/>
      <c r="BJ1294" s="1"/>
      <c r="BK1294" s="1"/>
      <c r="BL1294" s="1"/>
      <c r="BM1294" s="1"/>
      <c r="BN1294" s="1"/>
      <c r="BO1294" s="1"/>
      <c r="BP1294" s="1"/>
      <c r="BQ1294" s="1"/>
      <c r="BR1294" s="1"/>
      <c r="BS1294" s="1"/>
      <c r="BT1294" s="1"/>
      <c r="BU1294" s="1"/>
      <c r="BV1294" s="1"/>
      <c r="BW1294" s="1"/>
      <c r="BX1294" s="1"/>
      <c r="BY1294" s="1"/>
      <c r="BZ1294" s="1"/>
      <c r="CA1294" s="1"/>
      <c r="CB1294" s="1"/>
      <c r="CC1294" s="1"/>
    </row>
    <row r="1295" spans="1:81" s="182" customFormat="1" hidden="1" outlineLevel="1">
      <c r="A1295" s="182" t="s">
        <v>3009</v>
      </c>
      <c r="B1295" s="182" t="s">
        <v>342</v>
      </c>
      <c r="C1295" s="1">
        <f t="shared" si="734"/>
        <v>217</v>
      </c>
      <c r="D1295" s="7">
        <f>IF(P1295&gt;0,RANK(P1295,(P1295:R1295,S1295:AG1295)),0)</f>
        <v>2</v>
      </c>
      <c r="E1295" s="7">
        <f>IF(Q1295&gt;0,RANK(Q1295,(P1295:R1295,S1295:AG1295)),0)</f>
        <v>0</v>
      </c>
      <c r="F1295" s="7">
        <f>IF(R1295&gt;0,RANK(R1295,(P1295:R1295,S1295:AG1295)),0)</f>
        <v>1</v>
      </c>
      <c r="G1295" s="7">
        <f>IF(S1295&gt;0,RANK(S1295,(P1295:R1295,S1295:AG1295)),0)</f>
        <v>0</v>
      </c>
      <c r="H1295" s="49">
        <f t="shared" si="717"/>
        <v>37</v>
      </c>
      <c r="I1295" s="178">
        <f t="shared" si="718"/>
        <v>0.17050691244239632</v>
      </c>
      <c r="J1295" s="2"/>
      <c r="K1295" s="2">
        <f t="shared" si="735"/>
        <v>0.41474654377880182</v>
      </c>
      <c r="L1295" s="2">
        <f t="shared" si="736"/>
        <v>0</v>
      </c>
      <c r="M1295" s="2">
        <f t="shared" si="737"/>
        <v>0.58525345622119818</v>
      </c>
      <c r="N1295" s="2">
        <f t="shared" si="738"/>
        <v>0</v>
      </c>
      <c r="O1295" s="2">
        <f t="shared" si="723"/>
        <v>0</v>
      </c>
      <c r="P1295" s="1">
        <v>90</v>
      </c>
      <c r="Q1295" s="1"/>
      <c r="R1295" s="1">
        <v>127</v>
      </c>
      <c r="S1295" s="1"/>
      <c r="T1295" s="1"/>
      <c r="U1295" s="1"/>
      <c r="V1295" s="1"/>
      <c r="W1295" s="1"/>
      <c r="X1295" s="1"/>
      <c r="Y1295" s="1"/>
      <c r="Z1295" s="1"/>
      <c r="AA1295" s="1"/>
      <c r="AB1295" s="1"/>
      <c r="AC1295" s="1"/>
      <c r="AD1295" s="1"/>
      <c r="AE1295" s="1"/>
      <c r="AF1295" s="1"/>
      <c r="AG1295" s="1"/>
      <c r="AH1295" s="1"/>
      <c r="AI1295" s="7">
        <f t="shared" si="724"/>
        <v>0</v>
      </c>
      <c r="AJ1295" s="7">
        <f t="shared" si="725"/>
        <v>0</v>
      </c>
      <c r="AK1295" s="7">
        <f t="shared" si="726"/>
        <v>0</v>
      </c>
      <c r="AL1295" s="7">
        <f t="shared" si="727"/>
        <v>0</v>
      </c>
      <c r="AM1295" s="2">
        <f t="shared" si="739"/>
        <v>0</v>
      </c>
      <c r="AN1295" s="2">
        <f t="shared" si="740"/>
        <v>0</v>
      </c>
      <c r="AO1295" s="2">
        <f t="shared" si="741"/>
        <v>0</v>
      </c>
      <c r="AP1295" s="2">
        <f t="shared" si="742"/>
        <v>0</v>
      </c>
      <c r="AQ1295" s="2"/>
      <c r="AR1295" s="182" t="str">
        <f t="shared" si="732"/>
        <v>Keith</v>
      </c>
      <c r="AS1295" s="182" t="s">
        <v>342</v>
      </c>
      <c r="AT1295" s="182">
        <v>3</v>
      </c>
      <c r="AV1295" s="98">
        <v>31</v>
      </c>
      <c r="AW1295" s="100">
        <v>101</v>
      </c>
      <c r="AX1295" s="106">
        <f t="shared" si="733"/>
        <v>31101</v>
      </c>
      <c r="AZ1295" s="7" t="s">
        <v>2975</v>
      </c>
      <c r="BA1295" s="182" t="s">
        <v>3208</v>
      </c>
      <c r="BF1295" s="1"/>
      <c r="BG1295" s="1"/>
      <c r="BH1295" s="1"/>
      <c r="BI1295" s="1"/>
      <c r="BJ1295" s="1"/>
      <c r="BK1295" s="1"/>
      <c r="BL1295" s="1"/>
      <c r="BM1295" s="1"/>
      <c r="BN1295" s="1"/>
      <c r="BO1295" s="1"/>
      <c r="BP1295" s="1"/>
      <c r="BQ1295" s="1"/>
      <c r="BR1295" s="1"/>
      <c r="BS1295" s="1"/>
      <c r="BT1295" s="1"/>
      <c r="BU1295" s="1"/>
      <c r="BV1295" s="1"/>
      <c r="BW1295" s="1"/>
      <c r="BX1295" s="1"/>
      <c r="BY1295" s="1"/>
      <c r="BZ1295" s="1"/>
      <c r="CA1295" s="1"/>
      <c r="CB1295" s="1"/>
      <c r="CC1295" s="1"/>
    </row>
    <row r="1296" spans="1:81" s="182" customFormat="1" hidden="1" outlineLevel="1">
      <c r="A1296" s="182" t="s">
        <v>1429</v>
      </c>
      <c r="B1296" s="182" t="s">
        <v>342</v>
      </c>
      <c r="C1296" s="1">
        <f t="shared" si="734"/>
        <v>22</v>
      </c>
      <c r="D1296" s="7">
        <f>IF(P1296&gt;0,RANK(P1296,(P1296:R1296,S1296:AG1296)),0)</f>
        <v>2</v>
      </c>
      <c r="E1296" s="7">
        <f>IF(Q1296&gt;0,RANK(Q1296,(P1296:R1296,S1296:AG1296)),0)</f>
        <v>0</v>
      </c>
      <c r="F1296" s="7">
        <f>IF(R1296&gt;0,RANK(R1296,(P1296:R1296,S1296:AG1296)),0)</f>
        <v>1</v>
      </c>
      <c r="G1296" s="7">
        <f>IF(S1296&gt;0,RANK(S1296,(P1296:R1296,S1296:AG1296)),0)</f>
        <v>0</v>
      </c>
      <c r="H1296" s="49">
        <f t="shared" si="717"/>
        <v>2</v>
      </c>
      <c r="I1296" s="178">
        <f t="shared" si="718"/>
        <v>9.0909090909090912E-2</v>
      </c>
      <c r="J1296" s="2"/>
      <c r="K1296" s="2">
        <f t="shared" si="735"/>
        <v>0.45454545454545453</v>
      </c>
      <c r="L1296" s="2">
        <f t="shared" si="736"/>
        <v>0</v>
      </c>
      <c r="M1296" s="2">
        <f t="shared" si="737"/>
        <v>0.54545454545454541</v>
      </c>
      <c r="N1296" s="2">
        <f t="shared" si="738"/>
        <v>0</v>
      </c>
      <c r="O1296" s="2">
        <f t="shared" si="723"/>
        <v>0</v>
      </c>
      <c r="P1296" s="1">
        <v>10</v>
      </c>
      <c r="Q1296" s="1"/>
      <c r="R1296" s="1">
        <v>12</v>
      </c>
      <c r="S1296" s="1"/>
      <c r="T1296" s="1"/>
      <c r="U1296" s="1"/>
      <c r="V1296" s="1"/>
      <c r="W1296" s="1"/>
      <c r="X1296" s="1"/>
      <c r="Y1296" s="1"/>
      <c r="Z1296" s="1"/>
      <c r="AA1296" s="1"/>
      <c r="AB1296" s="1"/>
      <c r="AC1296" s="1"/>
      <c r="AD1296" s="1"/>
      <c r="AE1296" s="1"/>
      <c r="AF1296" s="1"/>
      <c r="AG1296" s="1"/>
      <c r="AH1296" s="1"/>
      <c r="AI1296" s="7">
        <f t="shared" si="724"/>
        <v>0</v>
      </c>
      <c r="AJ1296" s="7">
        <f t="shared" si="725"/>
        <v>0</v>
      </c>
      <c r="AK1296" s="7">
        <f t="shared" si="726"/>
        <v>0</v>
      </c>
      <c r="AL1296" s="7">
        <f t="shared" si="727"/>
        <v>0</v>
      </c>
      <c r="AM1296" s="2">
        <f t="shared" si="739"/>
        <v>0</v>
      </c>
      <c r="AN1296" s="2">
        <f t="shared" si="740"/>
        <v>0</v>
      </c>
      <c r="AO1296" s="2">
        <f t="shared" si="741"/>
        <v>0</v>
      </c>
      <c r="AP1296" s="2">
        <f t="shared" si="742"/>
        <v>0</v>
      </c>
      <c r="AQ1296" s="2"/>
      <c r="AR1296" s="182" t="str">
        <f t="shared" si="732"/>
        <v>Keya Paha</v>
      </c>
      <c r="AS1296" s="182" t="s">
        <v>342</v>
      </c>
      <c r="AT1296" s="182">
        <v>3</v>
      </c>
      <c r="AV1296" s="98">
        <v>31</v>
      </c>
      <c r="AW1296" s="100">
        <v>103</v>
      </c>
      <c r="AX1296" s="106">
        <f t="shared" si="733"/>
        <v>31103</v>
      </c>
      <c r="AZ1296" s="7" t="s">
        <v>2975</v>
      </c>
      <c r="BA1296" s="182" t="s">
        <v>3208</v>
      </c>
      <c r="BF1296" s="1"/>
      <c r="BG1296" s="1"/>
      <c r="BH1296" s="1"/>
      <c r="BI1296" s="1"/>
      <c r="BJ1296" s="1"/>
      <c r="BK1296" s="1"/>
      <c r="BL1296" s="1"/>
      <c r="BM1296" s="1"/>
      <c r="BN1296" s="1"/>
      <c r="BO1296" s="1"/>
      <c r="BP1296" s="1"/>
      <c r="BQ1296" s="1"/>
      <c r="BR1296" s="1"/>
      <c r="BS1296" s="1"/>
      <c r="BT1296" s="1"/>
      <c r="BU1296" s="1"/>
      <c r="BV1296" s="1"/>
      <c r="BW1296" s="1"/>
      <c r="BX1296" s="1"/>
      <c r="BY1296" s="1"/>
      <c r="BZ1296" s="1"/>
      <c r="CA1296" s="1"/>
      <c r="CB1296" s="1"/>
      <c r="CC1296" s="1"/>
    </row>
    <row r="1297" spans="1:81" s="182" customFormat="1" hidden="1" outlineLevel="1">
      <c r="A1297" s="182" t="s">
        <v>1418</v>
      </c>
      <c r="B1297" s="182" t="s">
        <v>342</v>
      </c>
      <c r="C1297" s="1">
        <f t="shared" si="734"/>
        <v>61</v>
      </c>
      <c r="D1297" s="7">
        <f>IF(P1297&gt;0,RANK(P1297,(P1297:R1297,S1297:AG1297)),0)</f>
        <v>2</v>
      </c>
      <c r="E1297" s="7">
        <f>IF(Q1297&gt;0,RANK(Q1297,(P1297:R1297,S1297:AG1297)),0)</f>
        <v>0</v>
      </c>
      <c r="F1297" s="7">
        <f>IF(R1297&gt;0,RANK(R1297,(P1297:R1297,S1297:AG1297)),0)</f>
        <v>1</v>
      </c>
      <c r="G1297" s="7">
        <f>IF(S1297&gt;0,RANK(S1297,(P1297:R1297,S1297:AG1297)),0)</f>
        <v>0</v>
      </c>
      <c r="H1297" s="49">
        <f t="shared" si="717"/>
        <v>15</v>
      </c>
      <c r="I1297" s="178">
        <f t="shared" si="718"/>
        <v>0.24590163934426229</v>
      </c>
      <c r="J1297" s="2"/>
      <c r="K1297" s="2">
        <f t="shared" si="735"/>
        <v>0.37704918032786883</v>
      </c>
      <c r="L1297" s="2">
        <f t="shared" si="736"/>
        <v>0</v>
      </c>
      <c r="M1297" s="2">
        <f t="shared" si="737"/>
        <v>0.62295081967213117</v>
      </c>
      <c r="N1297" s="2">
        <f t="shared" si="738"/>
        <v>0</v>
      </c>
      <c r="O1297" s="2">
        <f t="shared" si="723"/>
        <v>0</v>
      </c>
      <c r="P1297" s="1">
        <v>23</v>
      </c>
      <c r="Q1297" s="1"/>
      <c r="R1297" s="1">
        <v>38</v>
      </c>
      <c r="S1297" s="1"/>
      <c r="T1297" s="1"/>
      <c r="U1297" s="1"/>
      <c r="V1297" s="1"/>
      <c r="W1297" s="1"/>
      <c r="X1297" s="1"/>
      <c r="Y1297" s="1"/>
      <c r="Z1297" s="1"/>
      <c r="AA1297" s="1"/>
      <c r="AB1297" s="1"/>
      <c r="AC1297" s="1"/>
      <c r="AD1297" s="1"/>
      <c r="AE1297" s="1"/>
      <c r="AF1297" s="1"/>
      <c r="AG1297" s="1"/>
      <c r="AH1297" s="1"/>
      <c r="AI1297" s="7">
        <f t="shared" si="724"/>
        <v>0</v>
      </c>
      <c r="AJ1297" s="7">
        <f t="shared" si="725"/>
        <v>0</v>
      </c>
      <c r="AK1297" s="7">
        <f t="shared" si="726"/>
        <v>0</v>
      </c>
      <c r="AL1297" s="7">
        <f t="shared" si="727"/>
        <v>0</v>
      </c>
      <c r="AM1297" s="2">
        <f t="shared" si="739"/>
        <v>0</v>
      </c>
      <c r="AN1297" s="2">
        <f t="shared" si="740"/>
        <v>0</v>
      </c>
      <c r="AO1297" s="2">
        <f t="shared" si="741"/>
        <v>0</v>
      </c>
      <c r="AP1297" s="2">
        <f t="shared" si="742"/>
        <v>0</v>
      </c>
      <c r="AQ1297" s="2"/>
      <c r="AR1297" s="182" t="str">
        <f t="shared" si="732"/>
        <v>Kimball</v>
      </c>
      <c r="AS1297" s="182" t="s">
        <v>342</v>
      </c>
      <c r="AT1297" s="182">
        <v>3</v>
      </c>
      <c r="AV1297" s="98">
        <v>31</v>
      </c>
      <c r="AW1297" s="100">
        <v>105</v>
      </c>
      <c r="AX1297" s="106">
        <f t="shared" si="733"/>
        <v>31105</v>
      </c>
      <c r="AZ1297" s="7" t="s">
        <v>2975</v>
      </c>
      <c r="BA1297" s="182" t="s">
        <v>3208</v>
      </c>
      <c r="BF1297" s="1"/>
      <c r="BG1297" s="1"/>
      <c r="BH1297" s="1"/>
      <c r="BI1297" s="1"/>
      <c r="BJ1297" s="1"/>
      <c r="BK1297" s="1"/>
      <c r="BL1297" s="1"/>
      <c r="BM1297" s="1"/>
      <c r="BN1297" s="1"/>
      <c r="BO1297" s="1"/>
      <c r="BP1297" s="1"/>
      <c r="BQ1297" s="1"/>
      <c r="BR1297" s="1"/>
      <c r="BS1297" s="1"/>
      <c r="BT1297" s="1"/>
      <c r="BU1297" s="1"/>
      <c r="BV1297" s="1"/>
      <c r="BW1297" s="1"/>
      <c r="BX1297" s="1"/>
      <c r="BY1297" s="1"/>
      <c r="BZ1297" s="1"/>
      <c r="CA1297" s="1"/>
      <c r="CB1297" s="1"/>
      <c r="CC1297" s="1"/>
    </row>
    <row r="1298" spans="1:81" s="182" customFormat="1" hidden="1" outlineLevel="1">
      <c r="A1298" s="182" t="s">
        <v>794</v>
      </c>
      <c r="B1298" s="182" t="s">
        <v>342</v>
      </c>
      <c r="C1298" s="1">
        <f t="shared" si="734"/>
        <v>215</v>
      </c>
      <c r="D1298" s="7">
        <f>IF(P1298&gt;0,RANK(P1298,(P1298:R1298,S1298:AG1298)),0)</f>
        <v>2</v>
      </c>
      <c r="E1298" s="7">
        <f>IF(Q1298&gt;0,RANK(Q1298,(P1298:R1298,S1298:AG1298)),0)</f>
        <v>0</v>
      </c>
      <c r="F1298" s="7">
        <f>IF(R1298&gt;0,RANK(R1298,(P1298:R1298,S1298:AG1298)),0)</f>
        <v>1</v>
      </c>
      <c r="G1298" s="7">
        <f>IF(S1298&gt;0,RANK(S1298,(P1298:R1298,S1298:AG1298)),0)</f>
        <v>0</v>
      </c>
      <c r="H1298" s="49">
        <f t="shared" si="717"/>
        <v>23</v>
      </c>
      <c r="I1298" s="178">
        <f t="shared" si="718"/>
        <v>0.10697674418604651</v>
      </c>
      <c r="J1298" s="2"/>
      <c r="K1298" s="2">
        <f t="shared" si="735"/>
        <v>0.44651162790697674</v>
      </c>
      <c r="L1298" s="2">
        <f t="shared" si="736"/>
        <v>0</v>
      </c>
      <c r="M1298" s="2">
        <f t="shared" si="737"/>
        <v>0.55348837209302326</v>
      </c>
      <c r="N1298" s="2">
        <f t="shared" si="738"/>
        <v>0</v>
      </c>
      <c r="O1298" s="2">
        <f t="shared" si="723"/>
        <v>0</v>
      </c>
      <c r="P1298" s="1">
        <v>96</v>
      </c>
      <c r="Q1298" s="1"/>
      <c r="R1298" s="1">
        <v>119</v>
      </c>
      <c r="S1298" s="1"/>
      <c r="T1298" s="1"/>
      <c r="U1298" s="1"/>
      <c r="V1298" s="1"/>
      <c r="W1298" s="1"/>
      <c r="X1298" s="1"/>
      <c r="Y1298" s="1"/>
      <c r="Z1298" s="1"/>
      <c r="AA1298" s="1"/>
      <c r="AB1298" s="1"/>
      <c r="AC1298" s="1"/>
      <c r="AD1298" s="1"/>
      <c r="AE1298" s="1"/>
      <c r="AF1298" s="1"/>
      <c r="AG1298" s="1"/>
      <c r="AH1298" s="1"/>
      <c r="AI1298" s="7">
        <f t="shared" si="724"/>
        <v>0</v>
      </c>
      <c r="AJ1298" s="7">
        <f t="shared" si="725"/>
        <v>0</v>
      </c>
      <c r="AK1298" s="7">
        <f t="shared" si="726"/>
        <v>0</v>
      </c>
      <c r="AL1298" s="7">
        <f t="shared" si="727"/>
        <v>0</v>
      </c>
      <c r="AM1298" s="2">
        <f t="shared" si="739"/>
        <v>0</v>
      </c>
      <c r="AN1298" s="2">
        <f t="shared" si="740"/>
        <v>0</v>
      </c>
      <c r="AO1298" s="2">
        <f t="shared" si="741"/>
        <v>0</v>
      </c>
      <c r="AP1298" s="2">
        <f t="shared" si="742"/>
        <v>0</v>
      </c>
      <c r="AQ1298" s="2"/>
      <c r="AR1298" s="182" t="str">
        <f t="shared" si="732"/>
        <v>Knox</v>
      </c>
      <c r="AS1298" s="182" t="s">
        <v>342</v>
      </c>
      <c r="AT1298" s="182">
        <v>3</v>
      </c>
      <c r="AV1298" s="98">
        <v>31</v>
      </c>
      <c r="AW1298" s="100">
        <v>107</v>
      </c>
      <c r="AX1298" s="106">
        <f t="shared" si="733"/>
        <v>31107</v>
      </c>
      <c r="AZ1298" s="7" t="s">
        <v>2975</v>
      </c>
      <c r="BA1298" s="182" t="s">
        <v>3208</v>
      </c>
      <c r="BF1298" s="1"/>
      <c r="BG1298" s="1"/>
      <c r="BH1298" s="1"/>
      <c r="BI1298" s="1"/>
      <c r="BJ1298" s="1"/>
      <c r="BK1298" s="1"/>
      <c r="BL1298" s="1"/>
      <c r="BM1298" s="1"/>
      <c r="BN1298" s="1"/>
      <c r="BO1298" s="1"/>
      <c r="BP1298" s="1"/>
      <c r="BQ1298" s="1"/>
      <c r="BR1298" s="1"/>
      <c r="BS1298" s="1"/>
      <c r="BT1298" s="1"/>
      <c r="BU1298" s="1"/>
      <c r="BV1298" s="1"/>
      <c r="BW1298" s="1"/>
      <c r="BX1298" s="1"/>
      <c r="BY1298" s="1"/>
      <c r="BZ1298" s="1"/>
      <c r="CA1298" s="1"/>
      <c r="CB1298" s="1"/>
      <c r="CC1298" s="1"/>
    </row>
    <row r="1299" spans="1:81" s="182" customFormat="1" hidden="1" outlineLevel="1">
      <c r="A1299" s="182" t="s">
        <v>1813</v>
      </c>
      <c r="B1299" s="182" t="s">
        <v>342</v>
      </c>
      <c r="C1299" s="1">
        <f t="shared" si="734"/>
        <v>22549</v>
      </c>
      <c r="D1299" s="7">
        <f>IF(P1299&gt;0,RANK(P1299,(P1299:R1299,S1299:AG1299)),0)</f>
        <v>1</v>
      </c>
      <c r="E1299" s="7">
        <f>IF(Q1299&gt;0,RANK(Q1299,(P1299:R1299,S1299:AG1299)),0)</f>
        <v>0</v>
      </c>
      <c r="F1299" s="7">
        <f>IF(R1299&gt;0,RANK(R1299,(P1299:R1299,S1299:AG1299)),0)</f>
        <v>2</v>
      </c>
      <c r="G1299" s="7">
        <f>IF(S1299&gt;0,RANK(S1299,(P1299:R1299,S1299:AG1299)),0)</f>
        <v>0</v>
      </c>
      <c r="H1299" s="49">
        <f t="shared" si="717"/>
        <v>1941</v>
      </c>
      <c r="I1299" s="178">
        <f t="shared" si="718"/>
        <v>8.6079205286265462E-2</v>
      </c>
      <c r="J1299" s="2"/>
      <c r="K1299" s="2">
        <f t="shared" si="735"/>
        <v>0.54303960264313278</v>
      </c>
      <c r="L1299" s="2">
        <f t="shared" si="736"/>
        <v>0</v>
      </c>
      <c r="M1299" s="2">
        <f t="shared" si="737"/>
        <v>0.45696039735686728</v>
      </c>
      <c r="N1299" s="2">
        <f t="shared" si="738"/>
        <v>0</v>
      </c>
      <c r="O1299" s="2">
        <f t="shared" si="723"/>
        <v>-5.5511151231257827E-17</v>
      </c>
      <c r="P1299" s="1">
        <v>12245</v>
      </c>
      <c r="Q1299" s="1"/>
      <c r="R1299" s="1">
        <v>10304</v>
      </c>
      <c r="S1299" s="1"/>
      <c r="T1299" s="1"/>
      <c r="U1299" s="1"/>
      <c r="V1299" s="1"/>
      <c r="W1299" s="1"/>
      <c r="X1299" s="1"/>
      <c r="Y1299" s="1"/>
      <c r="Z1299" s="1"/>
      <c r="AA1299" s="1"/>
      <c r="AB1299" s="1"/>
      <c r="AC1299" s="1"/>
      <c r="AD1299" s="1"/>
      <c r="AE1299" s="1"/>
      <c r="AF1299" s="1"/>
      <c r="AG1299" s="1"/>
      <c r="AH1299" s="1"/>
      <c r="AI1299" s="7">
        <f t="shared" si="724"/>
        <v>0</v>
      </c>
      <c r="AJ1299" s="7">
        <f t="shared" si="725"/>
        <v>0</v>
      </c>
      <c r="AK1299" s="7">
        <f t="shared" si="726"/>
        <v>0</v>
      </c>
      <c r="AL1299" s="7">
        <f t="shared" si="727"/>
        <v>0</v>
      </c>
      <c r="AM1299" s="2">
        <f t="shared" si="739"/>
        <v>0</v>
      </c>
      <c r="AN1299" s="2">
        <f t="shared" si="740"/>
        <v>0</v>
      </c>
      <c r="AO1299" s="2">
        <f t="shared" si="741"/>
        <v>0</v>
      </c>
      <c r="AP1299" s="2">
        <f t="shared" si="742"/>
        <v>0</v>
      </c>
      <c r="AQ1299" s="2"/>
      <c r="AR1299" s="182" t="str">
        <f t="shared" si="732"/>
        <v>Lancaster</v>
      </c>
      <c r="AS1299" s="182" t="s">
        <v>342</v>
      </c>
      <c r="AT1299" s="182">
        <v>1</v>
      </c>
      <c r="AV1299" s="98">
        <v>31</v>
      </c>
      <c r="AW1299" s="100">
        <v>109</v>
      </c>
      <c r="AX1299" s="106">
        <f t="shared" si="733"/>
        <v>31109</v>
      </c>
      <c r="AZ1299" s="7" t="s">
        <v>2975</v>
      </c>
      <c r="BA1299" s="182" t="s">
        <v>3208</v>
      </c>
      <c r="BF1299" s="1"/>
      <c r="BG1299" s="1"/>
      <c r="BH1299" s="1"/>
      <c r="BI1299" s="1"/>
      <c r="BJ1299" s="1"/>
      <c r="BK1299" s="1"/>
      <c r="BL1299" s="1"/>
      <c r="BM1299" s="1"/>
      <c r="BN1299" s="1"/>
      <c r="BO1299" s="1"/>
      <c r="BP1299" s="1"/>
      <c r="BQ1299" s="1"/>
      <c r="BR1299" s="1"/>
      <c r="BS1299" s="1"/>
      <c r="BT1299" s="1"/>
      <c r="BU1299" s="1"/>
      <c r="BV1299" s="1"/>
      <c r="BW1299" s="1"/>
      <c r="BX1299" s="1"/>
      <c r="BY1299" s="1"/>
      <c r="BZ1299" s="1"/>
      <c r="CA1299" s="1"/>
      <c r="CB1299" s="1"/>
      <c r="CC1299" s="1"/>
    </row>
    <row r="1300" spans="1:81" s="182" customFormat="1" hidden="1" outlineLevel="1">
      <c r="A1300" s="182" t="s">
        <v>227</v>
      </c>
      <c r="B1300" s="182" t="s">
        <v>342</v>
      </c>
      <c r="C1300" s="1">
        <f t="shared" si="734"/>
        <v>1312</v>
      </c>
      <c r="D1300" s="7">
        <f>IF(P1300&gt;0,RANK(P1300,(P1300:R1300,S1300:AG1300)),0)</f>
        <v>1</v>
      </c>
      <c r="E1300" s="7">
        <f>IF(Q1300&gt;0,RANK(Q1300,(P1300:R1300,S1300:AG1300)),0)</f>
        <v>0</v>
      </c>
      <c r="F1300" s="7">
        <f>IF(R1300&gt;0,RANK(R1300,(P1300:R1300,S1300:AG1300)),0)</f>
        <v>2</v>
      </c>
      <c r="G1300" s="7">
        <f>IF(S1300&gt;0,RANK(S1300,(P1300:R1300,S1300:AG1300)),0)</f>
        <v>0</v>
      </c>
      <c r="H1300" s="49">
        <f t="shared" si="717"/>
        <v>18</v>
      </c>
      <c r="I1300" s="178">
        <f t="shared" si="718"/>
        <v>1.3719512195121951E-2</v>
      </c>
      <c r="J1300" s="2"/>
      <c r="K1300" s="2">
        <f t="shared" si="735"/>
        <v>0.50685975609756095</v>
      </c>
      <c r="L1300" s="2">
        <f t="shared" si="736"/>
        <v>0</v>
      </c>
      <c r="M1300" s="2">
        <f t="shared" si="737"/>
        <v>0.49314024390243905</v>
      </c>
      <c r="N1300" s="2">
        <f t="shared" si="738"/>
        <v>0</v>
      </c>
      <c r="O1300" s="2">
        <f t="shared" si="723"/>
        <v>0</v>
      </c>
      <c r="P1300" s="1">
        <v>665</v>
      </c>
      <c r="Q1300" s="1"/>
      <c r="R1300" s="1">
        <v>647</v>
      </c>
      <c r="S1300" s="1"/>
      <c r="T1300" s="1"/>
      <c r="U1300" s="1"/>
      <c r="V1300" s="1"/>
      <c r="W1300" s="1"/>
      <c r="X1300" s="1"/>
      <c r="Y1300" s="1"/>
      <c r="Z1300" s="1"/>
      <c r="AA1300" s="1"/>
      <c r="AB1300" s="1"/>
      <c r="AC1300" s="1"/>
      <c r="AD1300" s="1"/>
      <c r="AE1300" s="1"/>
      <c r="AF1300" s="1"/>
      <c r="AG1300" s="1"/>
      <c r="AH1300" s="1"/>
      <c r="AI1300" s="7">
        <f t="shared" si="724"/>
        <v>0</v>
      </c>
      <c r="AJ1300" s="7">
        <f t="shared" si="725"/>
        <v>0</v>
      </c>
      <c r="AK1300" s="7">
        <f t="shared" si="726"/>
        <v>0</v>
      </c>
      <c r="AL1300" s="7">
        <f t="shared" si="727"/>
        <v>0</v>
      </c>
      <c r="AM1300" s="2">
        <f t="shared" si="739"/>
        <v>0</v>
      </c>
      <c r="AN1300" s="2">
        <f t="shared" si="740"/>
        <v>0</v>
      </c>
      <c r="AO1300" s="2">
        <f t="shared" si="741"/>
        <v>0</v>
      </c>
      <c r="AP1300" s="2">
        <f t="shared" si="742"/>
        <v>0</v>
      </c>
      <c r="AQ1300" s="2"/>
      <c r="AR1300" s="182" t="str">
        <f t="shared" si="732"/>
        <v>Lincoln</v>
      </c>
      <c r="AS1300" s="182" t="s">
        <v>342</v>
      </c>
      <c r="AT1300" s="182">
        <v>3</v>
      </c>
      <c r="AV1300" s="98">
        <v>31</v>
      </c>
      <c r="AW1300" s="100">
        <v>111</v>
      </c>
      <c r="AX1300" s="106">
        <f t="shared" si="733"/>
        <v>31111</v>
      </c>
      <c r="AZ1300" s="7" t="s">
        <v>2975</v>
      </c>
      <c r="BA1300" s="182" t="s">
        <v>3208</v>
      </c>
      <c r="BF1300" s="1"/>
      <c r="BG1300" s="1"/>
      <c r="BH1300" s="1"/>
      <c r="BI1300" s="1"/>
      <c r="BJ1300" s="1"/>
      <c r="BK1300" s="1"/>
      <c r="BL1300" s="1"/>
      <c r="BM1300" s="1"/>
      <c r="BN1300" s="1"/>
      <c r="BO1300" s="1"/>
      <c r="BP1300" s="1"/>
      <c r="BQ1300" s="1"/>
      <c r="BR1300" s="1"/>
      <c r="BS1300" s="1"/>
      <c r="BT1300" s="1"/>
      <c r="BU1300" s="1"/>
      <c r="BV1300" s="1"/>
      <c r="BW1300" s="1"/>
      <c r="BX1300" s="1"/>
      <c r="BY1300" s="1"/>
      <c r="BZ1300" s="1"/>
      <c r="CA1300" s="1"/>
      <c r="CB1300" s="1"/>
      <c r="CC1300" s="1"/>
    </row>
    <row r="1301" spans="1:81" s="182" customFormat="1" hidden="1" outlineLevel="1">
      <c r="A1301" s="182" t="s">
        <v>2171</v>
      </c>
      <c r="B1301" s="182" t="s">
        <v>342</v>
      </c>
      <c r="C1301" s="1">
        <f t="shared" si="734"/>
        <v>30</v>
      </c>
      <c r="D1301" s="7">
        <f>IF(P1301&gt;0,RANK(P1301,(P1301:R1301,S1301:AG1301)),0)</f>
        <v>1</v>
      </c>
      <c r="E1301" s="7">
        <f>IF(Q1301&gt;0,RANK(Q1301,(P1301:R1301,S1301:AG1301)),0)</f>
        <v>0</v>
      </c>
      <c r="F1301" s="7">
        <f>IF(R1301&gt;0,RANK(R1301,(P1301:R1301,S1301:AG1301)),0)</f>
        <v>2</v>
      </c>
      <c r="G1301" s="7">
        <f>IF(S1301&gt;0,RANK(S1301,(P1301:R1301,S1301:AG1301)),0)</f>
        <v>0</v>
      </c>
      <c r="H1301" s="49">
        <f t="shared" si="717"/>
        <v>6</v>
      </c>
      <c r="I1301" s="178">
        <f t="shared" si="718"/>
        <v>0.2</v>
      </c>
      <c r="J1301" s="2"/>
      <c r="K1301" s="2">
        <f t="shared" si="735"/>
        <v>0.6</v>
      </c>
      <c r="L1301" s="2">
        <f t="shared" si="736"/>
        <v>0</v>
      </c>
      <c r="M1301" s="2">
        <f t="shared" si="737"/>
        <v>0.4</v>
      </c>
      <c r="N1301" s="2">
        <f t="shared" si="738"/>
        <v>0</v>
      </c>
      <c r="O1301" s="2">
        <f t="shared" si="723"/>
        <v>0</v>
      </c>
      <c r="P1301" s="1">
        <v>18</v>
      </c>
      <c r="Q1301" s="1"/>
      <c r="R1301" s="1">
        <v>12</v>
      </c>
      <c r="S1301" s="1"/>
      <c r="T1301" s="1"/>
      <c r="U1301" s="1"/>
      <c r="V1301" s="1"/>
      <c r="W1301" s="1"/>
      <c r="X1301" s="1"/>
      <c r="Y1301" s="1"/>
      <c r="Z1301" s="1"/>
      <c r="AA1301" s="1"/>
      <c r="AB1301" s="1"/>
      <c r="AC1301" s="1"/>
      <c r="AD1301" s="1"/>
      <c r="AE1301" s="1"/>
      <c r="AF1301" s="1"/>
      <c r="AG1301" s="1"/>
      <c r="AH1301" s="1"/>
      <c r="AI1301" s="7">
        <f t="shared" si="724"/>
        <v>0</v>
      </c>
      <c r="AJ1301" s="7">
        <f t="shared" si="725"/>
        <v>0</v>
      </c>
      <c r="AK1301" s="7">
        <f t="shared" si="726"/>
        <v>0</v>
      </c>
      <c r="AL1301" s="7">
        <f t="shared" si="727"/>
        <v>0</v>
      </c>
      <c r="AM1301" s="2">
        <f t="shared" si="739"/>
        <v>0</v>
      </c>
      <c r="AN1301" s="2">
        <f t="shared" si="740"/>
        <v>0</v>
      </c>
      <c r="AO1301" s="2">
        <f t="shared" si="741"/>
        <v>0</v>
      </c>
      <c r="AP1301" s="2">
        <f t="shared" si="742"/>
        <v>0</v>
      </c>
      <c r="AQ1301" s="2"/>
      <c r="AR1301" s="182" t="str">
        <f t="shared" ref="AR1301:AR1338" si="743">A1301</f>
        <v>Logan</v>
      </c>
      <c r="AS1301" s="182" t="s">
        <v>342</v>
      </c>
      <c r="AT1301" s="182">
        <v>3</v>
      </c>
      <c r="AV1301" s="98">
        <v>31</v>
      </c>
      <c r="AW1301" s="100">
        <v>113</v>
      </c>
      <c r="AX1301" s="106">
        <f t="shared" si="733"/>
        <v>31113</v>
      </c>
      <c r="AZ1301" s="7" t="s">
        <v>2975</v>
      </c>
      <c r="BA1301" s="182" t="s">
        <v>3208</v>
      </c>
      <c r="BF1301" s="1"/>
      <c r="BG1301" s="1"/>
      <c r="BH1301" s="1"/>
      <c r="BI1301" s="1"/>
      <c r="BJ1301" s="1"/>
      <c r="BK1301" s="1"/>
      <c r="BL1301" s="1"/>
      <c r="BM1301" s="1"/>
      <c r="BN1301" s="1"/>
      <c r="BO1301" s="1"/>
      <c r="BP1301" s="1"/>
      <c r="BQ1301" s="1"/>
      <c r="BR1301" s="1"/>
      <c r="BS1301" s="1"/>
      <c r="BT1301" s="1"/>
      <c r="BU1301" s="1"/>
      <c r="BV1301" s="1"/>
      <c r="BW1301" s="1"/>
      <c r="BX1301" s="1"/>
      <c r="BY1301" s="1"/>
      <c r="BZ1301" s="1"/>
      <c r="CA1301" s="1"/>
      <c r="CB1301" s="1"/>
      <c r="CC1301" s="1"/>
    </row>
    <row r="1302" spans="1:81" s="182" customFormat="1" hidden="1" outlineLevel="1">
      <c r="A1302" s="182" t="s">
        <v>183</v>
      </c>
      <c r="B1302" s="182" t="s">
        <v>342</v>
      </c>
      <c r="C1302" s="1">
        <f t="shared" si="734"/>
        <v>16</v>
      </c>
      <c r="D1302" s="7">
        <f>IF(P1302&gt;0,RANK(P1302,(P1302:R1302,S1302:AG1302)),0)</f>
        <v>1</v>
      </c>
      <c r="E1302" s="7">
        <f>IF(Q1302&gt;0,RANK(Q1302,(P1302:R1302,S1302:AG1302)),0)</f>
        <v>0</v>
      </c>
      <c r="F1302" s="7">
        <f>IF(R1302&gt;0,RANK(R1302,(P1302:R1302,S1302:AG1302)),0)</f>
        <v>1</v>
      </c>
      <c r="G1302" s="7">
        <f>IF(S1302&gt;0,RANK(S1302,(P1302:R1302,S1302:AG1302)),0)</f>
        <v>0</v>
      </c>
      <c r="H1302" s="49">
        <f t="shared" si="717"/>
        <v>0</v>
      </c>
      <c r="I1302" s="178">
        <f t="shared" si="718"/>
        <v>0</v>
      </c>
      <c r="J1302" s="2"/>
      <c r="K1302" s="2">
        <f t="shared" si="735"/>
        <v>0.5</v>
      </c>
      <c r="L1302" s="2">
        <f t="shared" si="736"/>
        <v>0</v>
      </c>
      <c r="M1302" s="2">
        <f t="shared" si="737"/>
        <v>0.5</v>
      </c>
      <c r="N1302" s="2">
        <f t="shared" si="738"/>
        <v>0</v>
      </c>
      <c r="O1302" s="2">
        <f t="shared" si="723"/>
        <v>0</v>
      </c>
      <c r="P1302" s="1">
        <v>8</v>
      </c>
      <c r="Q1302" s="1"/>
      <c r="R1302" s="1">
        <v>8</v>
      </c>
      <c r="S1302" s="1"/>
      <c r="T1302" s="1"/>
      <c r="U1302" s="1"/>
      <c r="V1302" s="1"/>
      <c r="W1302" s="1"/>
      <c r="X1302" s="1"/>
      <c r="Y1302" s="1"/>
      <c r="Z1302" s="1"/>
      <c r="AA1302" s="1"/>
      <c r="AB1302" s="1"/>
      <c r="AC1302" s="1"/>
      <c r="AD1302" s="1"/>
      <c r="AE1302" s="1"/>
      <c r="AF1302" s="1"/>
      <c r="AG1302" s="1"/>
      <c r="AH1302" s="1"/>
      <c r="AI1302" s="7">
        <f t="shared" si="724"/>
        <v>0</v>
      </c>
      <c r="AJ1302" s="7">
        <f t="shared" si="725"/>
        <v>0</v>
      </c>
      <c r="AK1302" s="7">
        <f t="shared" si="726"/>
        <v>0</v>
      </c>
      <c r="AL1302" s="7">
        <f t="shared" si="727"/>
        <v>0</v>
      </c>
      <c r="AM1302" s="2">
        <f t="shared" si="739"/>
        <v>0</v>
      </c>
      <c r="AN1302" s="2">
        <f t="shared" si="740"/>
        <v>0</v>
      </c>
      <c r="AO1302" s="2">
        <f t="shared" si="741"/>
        <v>0</v>
      </c>
      <c r="AP1302" s="2">
        <f t="shared" si="742"/>
        <v>0</v>
      </c>
      <c r="AQ1302" s="2"/>
      <c r="AR1302" s="182" t="str">
        <f t="shared" si="743"/>
        <v>Loup</v>
      </c>
      <c r="AS1302" s="182" t="s">
        <v>342</v>
      </c>
      <c r="AT1302" s="182">
        <v>3</v>
      </c>
      <c r="AV1302" s="98">
        <v>31</v>
      </c>
      <c r="AW1302" s="100">
        <v>115</v>
      </c>
      <c r="AX1302" s="106">
        <f t="shared" si="733"/>
        <v>31115</v>
      </c>
      <c r="AZ1302" s="7" t="s">
        <v>2975</v>
      </c>
      <c r="BA1302" s="182" t="s">
        <v>3208</v>
      </c>
      <c r="BF1302" s="1"/>
      <c r="BG1302" s="1"/>
      <c r="BH1302" s="1"/>
      <c r="BI1302" s="1"/>
      <c r="BJ1302" s="1"/>
      <c r="BK1302" s="1"/>
      <c r="BL1302" s="1"/>
      <c r="BM1302" s="1"/>
      <c r="BN1302" s="1"/>
      <c r="BO1302" s="1"/>
      <c r="BP1302" s="1"/>
      <c r="BQ1302" s="1"/>
      <c r="BR1302" s="1"/>
      <c r="BS1302" s="1"/>
      <c r="BT1302" s="1"/>
      <c r="BU1302" s="1"/>
      <c r="BV1302" s="1"/>
      <c r="BW1302" s="1"/>
      <c r="BX1302" s="1"/>
      <c r="BY1302" s="1"/>
      <c r="BZ1302" s="1"/>
      <c r="CA1302" s="1"/>
      <c r="CB1302" s="1"/>
      <c r="CC1302" s="1"/>
    </row>
    <row r="1303" spans="1:81" s="182" customFormat="1" hidden="1" outlineLevel="1">
      <c r="A1303" s="182" t="s">
        <v>529</v>
      </c>
      <c r="B1303" s="182" t="s">
        <v>342</v>
      </c>
      <c r="C1303" s="1">
        <f t="shared" si="734"/>
        <v>14</v>
      </c>
      <c r="D1303" s="7">
        <f>IF(P1303&gt;0,RANK(P1303,(P1303:R1303,S1303:AG1303)),0)</f>
        <v>2</v>
      </c>
      <c r="E1303" s="7">
        <f>IF(Q1303&gt;0,RANK(Q1303,(P1303:R1303,S1303:AG1303)),0)</f>
        <v>0</v>
      </c>
      <c r="F1303" s="7">
        <f>IF(R1303&gt;0,RANK(R1303,(P1303:R1303,S1303:AG1303)),0)</f>
        <v>1</v>
      </c>
      <c r="G1303" s="7">
        <f>IF(S1303&gt;0,RANK(S1303,(P1303:R1303,S1303:AG1303)),0)</f>
        <v>0</v>
      </c>
      <c r="H1303" s="49">
        <f t="shared" si="717"/>
        <v>4</v>
      </c>
      <c r="I1303" s="178">
        <f t="shared" si="718"/>
        <v>0.2857142857142857</v>
      </c>
      <c r="J1303" s="2"/>
      <c r="K1303" s="2">
        <f t="shared" si="735"/>
        <v>0.35714285714285715</v>
      </c>
      <c r="L1303" s="2">
        <f t="shared" si="736"/>
        <v>0</v>
      </c>
      <c r="M1303" s="2">
        <f t="shared" si="737"/>
        <v>0.6428571428571429</v>
      </c>
      <c r="N1303" s="2">
        <f t="shared" si="738"/>
        <v>0</v>
      </c>
      <c r="O1303" s="2">
        <f t="shared" si="723"/>
        <v>-1.1102230246251565E-16</v>
      </c>
      <c r="P1303" s="1">
        <v>5</v>
      </c>
      <c r="Q1303" s="1"/>
      <c r="R1303" s="1">
        <v>9</v>
      </c>
      <c r="S1303" s="1"/>
      <c r="T1303" s="1"/>
      <c r="U1303" s="1"/>
      <c r="V1303" s="1"/>
      <c r="W1303" s="1"/>
      <c r="X1303" s="1"/>
      <c r="Y1303" s="1"/>
      <c r="Z1303" s="1"/>
      <c r="AA1303" s="1"/>
      <c r="AB1303" s="1"/>
      <c r="AC1303" s="1"/>
      <c r="AD1303" s="1"/>
      <c r="AE1303" s="1"/>
      <c r="AF1303" s="1"/>
      <c r="AG1303" s="1"/>
      <c r="AH1303" s="1"/>
      <c r="AI1303" s="7">
        <f t="shared" si="724"/>
        <v>0</v>
      </c>
      <c r="AJ1303" s="7">
        <f t="shared" si="725"/>
        <v>0</v>
      </c>
      <c r="AK1303" s="7">
        <f t="shared" si="726"/>
        <v>0</v>
      </c>
      <c r="AL1303" s="7">
        <f t="shared" si="727"/>
        <v>0</v>
      </c>
      <c r="AM1303" s="2">
        <f t="shared" si="739"/>
        <v>0</v>
      </c>
      <c r="AN1303" s="2">
        <f t="shared" si="740"/>
        <v>0</v>
      </c>
      <c r="AO1303" s="2">
        <f t="shared" si="741"/>
        <v>0</v>
      </c>
      <c r="AP1303" s="2">
        <f t="shared" si="742"/>
        <v>0</v>
      </c>
      <c r="AQ1303" s="2"/>
      <c r="AR1303" s="182" t="str">
        <f t="shared" si="743"/>
        <v>McPherson</v>
      </c>
      <c r="AS1303" s="182" t="s">
        <v>342</v>
      </c>
      <c r="AT1303" s="182">
        <v>3</v>
      </c>
      <c r="AV1303" s="98">
        <v>31</v>
      </c>
      <c r="AW1303" s="100">
        <v>117</v>
      </c>
      <c r="AX1303" s="106">
        <f t="shared" si="733"/>
        <v>31117</v>
      </c>
      <c r="AZ1303" s="7" t="s">
        <v>2975</v>
      </c>
      <c r="BA1303" s="182" t="s">
        <v>3208</v>
      </c>
      <c r="BF1303" s="1"/>
      <c r="BG1303" s="1"/>
      <c r="BH1303" s="1"/>
      <c r="BI1303" s="1"/>
      <c r="BJ1303" s="1"/>
      <c r="BK1303" s="1"/>
      <c r="BL1303" s="1"/>
      <c r="BM1303" s="1"/>
      <c r="BN1303" s="1"/>
      <c r="BO1303" s="1"/>
      <c r="BP1303" s="1"/>
      <c r="BQ1303" s="1"/>
      <c r="BR1303" s="1"/>
      <c r="BS1303" s="1"/>
      <c r="BT1303" s="1"/>
      <c r="BU1303" s="1"/>
      <c r="BV1303" s="1"/>
      <c r="BW1303" s="1"/>
      <c r="BX1303" s="1"/>
      <c r="BY1303" s="1"/>
      <c r="BZ1303" s="1"/>
      <c r="CA1303" s="1"/>
      <c r="CB1303" s="1"/>
      <c r="CC1303" s="1"/>
    </row>
    <row r="1304" spans="1:81" s="182" customFormat="1" hidden="1" outlineLevel="1">
      <c r="A1304" s="182" t="s">
        <v>1400</v>
      </c>
      <c r="B1304" s="182" t="s">
        <v>342</v>
      </c>
      <c r="C1304" s="1">
        <f t="shared" si="734"/>
        <v>723</v>
      </c>
      <c r="D1304" s="7">
        <f>IF(P1304&gt;0,RANK(P1304,(P1304:R1304,S1304:AG1304)),0)</f>
        <v>2</v>
      </c>
      <c r="E1304" s="7">
        <f>IF(Q1304&gt;0,RANK(Q1304,(P1304:R1304,S1304:AG1304)),0)</f>
        <v>0</v>
      </c>
      <c r="F1304" s="7">
        <f>IF(R1304&gt;0,RANK(R1304,(P1304:R1304,S1304:AG1304)),0)</f>
        <v>1</v>
      </c>
      <c r="G1304" s="7">
        <f>IF(S1304&gt;0,RANK(S1304,(P1304:R1304,S1304:AG1304)),0)</f>
        <v>0</v>
      </c>
      <c r="H1304" s="49">
        <f t="shared" si="717"/>
        <v>73</v>
      </c>
      <c r="I1304" s="178">
        <f t="shared" si="718"/>
        <v>0.10096818810511757</v>
      </c>
      <c r="J1304" s="2"/>
      <c r="K1304" s="2">
        <f t="shared" si="735"/>
        <v>0.44951590594744123</v>
      </c>
      <c r="L1304" s="2">
        <f t="shared" si="736"/>
        <v>0</v>
      </c>
      <c r="M1304" s="2">
        <f t="shared" si="737"/>
        <v>0.55048409405255883</v>
      </c>
      <c r="N1304" s="2">
        <f t="shared" si="738"/>
        <v>0</v>
      </c>
      <c r="O1304" s="2">
        <f t="shared" si="723"/>
        <v>0</v>
      </c>
      <c r="P1304" s="1">
        <v>325</v>
      </c>
      <c r="Q1304" s="1"/>
      <c r="R1304" s="1">
        <v>398</v>
      </c>
      <c r="S1304" s="1"/>
      <c r="T1304" s="1"/>
      <c r="U1304" s="1"/>
      <c r="V1304" s="1"/>
      <c r="W1304" s="1"/>
      <c r="X1304" s="1"/>
      <c r="Y1304" s="1"/>
      <c r="Z1304" s="1"/>
      <c r="AA1304" s="1"/>
      <c r="AB1304" s="1"/>
      <c r="AC1304" s="1"/>
      <c r="AD1304" s="1"/>
      <c r="AE1304" s="1"/>
      <c r="AF1304" s="1"/>
      <c r="AG1304" s="1"/>
      <c r="AH1304" s="1"/>
      <c r="AI1304" s="7">
        <f t="shared" si="724"/>
        <v>0</v>
      </c>
      <c r="AJ1304" s="7">
        <f t="shared" si="725"/>
        <v>0</v>
      </c>
      <c r="AK1304" s="7">
        <f t="shared" si="726"/>
        <v>0</v>
      </c>
      <c r="AL1304" s="7">
        <f t="shared" si="727"/>
        <v>0</v>
      </c>
      <c r="AM1304" s="2">
        <f t="shared" si="739"/>
        <v>0</v>
      </c>
      <c r="AN1304" s="2">
        <f t="shared" si="740"/>
        <v>0</v>
      </c>
      <c r="AO1304" s="2">
        <f t="shared" si="741"/>
        <v>0</v>
      </c>
      <c r="AP1304" s="2">
        <f t="shared" si="742"/>
        <v>0</v>
      </c>
      <c r="AQ1304" s="2"/>
      <c r="AR1304" s="182" t="str">
        <f t="shared" si="743"/>
        <v>Madison</v>
      </c>
      <c r="AS1304" s="182" t="s">
        <v>342</v>
      </c>
      <c r="AT1304" s="182">
        <v>1</v>
      </c>
      <c r="AV1304" s="98">
        <v>31</v>
      </c>
      <c r="AW1304" s="100">
        <v>119</v>
      </c>
      <c r="AX1304" s="106">
        <f t="shared" si="733"/>
        <v>31119</v>
      </c>
      <c r="AZ1304" s="7" t="s">
        <v>2975</v>
      </c>
      <c r="BA1304" s="182" t="s">
        <v>3208</v>
      </c>
      <c r="BF1304" s="1"/>
      <c r="BG1304" s="1"/>
      <c r="BH1304" s="1"/>
      <c r="BI1304" s="1"/>
      <c r="BJ1304" s="1"/>
      <c r="BK1304" s="1"/>
      <c r="BL1304" s="1"/>
      <c r="BM1304" s="1"/>
      <c r="BN1304" s="1"/>
      <c r="BO1304" s="1"/>
      <c r="BP1304" s="1"/>
      <c r="BQ1304" s="1"/>
      <c r="BR1304" s="1"/>
      <c r="BS1304" s="1"/>
      <c r="BT1304" s="1"/>
      <c r="BU1304" s="1"/>
      <c r="BV1304" s="1"/>
      <c r="BW1304" s="1"/>
      <c r="BX1304" s="1"/>
      <c r="BY1304" s="1"/>
      <c r="BZ1304" s="1"/>
      <c r="CA1304" s="1"/>
      <c r="CB1304" s="1"/>
      <c r="CC1304" s="1"/>
    </row>
    <row r="1305" spans="1:81" s="182" customFormat="1" hidden="1" outlineLevel="1">
      <c r="A1305" s="182" t="s">
        <v>2024</v>
      </c>
      <c r="B1305" s="182" t="s">
        <v>342</v>
      </c>
      <c r="C1305" s="1">
        <f t="shared" si="734"/>
        <v>254</v>
      </c>
      <c r="D1305" s="7">
        <f>IF(P1305&gt;0,RANK(P1305,(P1305:R1305,S1305:AG1305)),0)</f>
        <v>2</v>
      </c>
      <c r="E1305" s="7">
        <f>IF(Q1305&gt;0,RANK(Q1305,(P1305:R1305,S1305:AG1305)),0)</f>
        <v>0</v>
      </c>
      <c r="F1305" s="7">
        <f>IF(R1305&gt;0,RANK(R1305,(P1305:R1305,S1305:AG1305)),0)</f>
        <v>1</v>
      </c>
      <c r="G1305" s="7">
        <f>IF(S1305&gt;0,RANK(S1305,(P1305:R1305,S1305:AG1305)),0)</f>
        <v>0</v>
      </c>
      <c r="H1305" s="49">
        <f t="shared" si="717"/>
        <v>14</v>
      </c>
      <c r="I1305" s="178">
        <f t="shared" si="718"/>
        <v>5.5118110236220472E-2</v>
      </c>
      <c r="J1305" s="2"/>
      <c r="K1305" s="2">
        <f t="shared" si="735"/>
        <v>0.47244094488188976</v>
      </c>
      <c r="L1305" s="2">
        <f t="shared" si="736"/>
        <v>0</v>
      </c>
      <c r="M1305" s="2">
        <f t="shared" si="737"/>
        <v>0.52755905511811019</v>
      </c>
      <c r="N1305" s="2">
        <f t="shared" si="738"/>
        <v>0</v>
      </c>
      <c r="O1305" s="2">
        <f t="shared" si="723"/>
        <v>0</v>
      </c>
      <c r="P1305" s="1">
        <v>120</v>
      </c>
      <c r="Q1305" s="1"/>
      <c r="R1305" s="1">
        <v>134</v>
      </c>
      <c r="S1305" s="1"/>
      <c r="T1305" s="1"/>
      <c r="U1305" s="1"/>
      <c r="V1305" s="1"/>
      <c r="W1305" s="1"/>
      <c r="X1305" s="1"/>
      <c r="Y1305" s="1"/>
      <c r="Z1305" s="1"/>
      <c r="AA1305" s="1"/>
      <c r="AB1305" s="1"/>
      <c r="AC1305" s="1"/>
      <c r="AD1305" s="1"/>
      <c r="AE1305" s="1"/>
      <c r="AF1305" s="1"/>
      <c r="AG1305" s="1"/>
      <c r="AH1305" s="1"/>
      <c r="AI1305" s="7">
        <f t="shared" si="724"/>
        <v>0</v>
      </c>
      <c r="AJ1305" s="7">
        <f t="shared" si="725"/>
        <v>0</v>
      </c>
      <c r="AK1305" s="7">
        <f t="shared" si="726"/>
        <v>0</v>
      </c>
      <c r="AL1305" s="7">
        <f t="shared" si="727"/>
        <v>0</v>
      </c>
      <c r="AM1305" s="2">
        <f t="shared" si="739"/>
        <v>0</v>
      </c>
      <c r="AN1305" s="2">
        <f t="shared" si="740"/>
        <v>0</v>
      </c>
      <c r="AO1305" s="2">
        <f t="shared" si="741"/>
        <v>0</v>
      </c>
      <c r="AP1305" s="2">
        <f t="shared" si="742"/>
        <v>0</v>
      </c>
      <c r="AQ1305" s="2"/>
      <c r="AR1305" s="182" t="str">
        <f t="shared" si="743"/>
        <v>Merrick</v>
      </c>
      <c r="AS1305" s="182" t="s">
        <v>342</v>
      </c>
      <c r="AT1305" s="182">
        <v>3</v>
      </c>
      <c r="AV1305" s="98">
        <v>31</v>
      </c>
      <c r="AW1305" s="100">
        <v>121</v>
      </c>
      <c r="AX1305" s="106">
        <f t="shared" si="733"/>
        <v>31121</v>
      </c>
      <c r="AZ1305" s="7" t="s">
        <v>2975</v>
      </c>
      <c r="BA1305" s="182" t="s">
        <v>3208</v>
      </c>
      <c r="BF1305" s="1"/>
      <c r="BG1305" s="1"/>
      <c r="BH1305" s="1"/>
      <c r="BI1305" s="1"/>
      <c r="BJ1305" s="1"/>
      <c r="BK1305" s="1"/>
      <c r="BL1305" s="1"/>
      <c r="BM1305" s="1"/>
      <c r="BN1305" s="1"/>
      <c r="BO1305" s="1"/>
      <c r="BP1305" s="1"/>
      <c r="BQ1305" s="1"/>
      <c r="BR1305" s="1"/>
      <c r="BS1305" s="1"/>
      <c r="BT1305" s="1"/>
      <c r="BU1305" s="1"/>
      <c r="BV1305" s="1"/>
      <c r="BW1305" s="1"/>
      <c r="BX1305" s="1"/>
      <c r="BY1305" s="1"/>
      <c r="BZ1305" s="1"/>
      <c r="CA1305" s="1"/>
      <c r="CB1305" s="1"/>
      <c r="CC1305" s="1"/>
    </row>
    <row r="1306" spans="1:81" s="182" customFormat="1" hidden="1" outlineLevel="1">
      <c r="A1306" s="182" t="s">
        <v>474</v>
      </c>
      <c r="B1306" s="182" t="s">
        <v>342</v>
      </c>
      <c r="C1306" s="1">
        <f t="shared" si="734"/>
        <v>116</v>
      </c>
      <c r="D1306" s="7">
        <f>IF(P1306&gt;0,RANK(P1306,(P1306:R1306,S1306:AG1306)),0)</f>
        <v>1</v>
      </c>
      <c r="E1306" s="7">
        <f>IF(Q1306&gt;0,RANK(Q1306,(P1306:R1306,S1306:AG1306)),0)</f>
        <v>0</v>
      </c>
      <c r="F1306" s="7">
        <f>IF(R1306&gt;0,RANK(R1306,(P1306:R1306,S1306:AG1306)),0)</f>
        <v>2</v>
      </c>
      <c r="G1306" s="7">
        <f>IF(S1306&gt;0,RANK(S1306,(P1306:R1306,S1306:AG1306)),0)</f>
        <v>0</v>
      </c>
      <c r="H1306" s="49">
        <f t="shared" si="717"/>
        <v>2</v>
      </c>
      <c r="I1306" s="178">
        <f t="shared" si="718"/>
        <v>1.7241379310344827E-2</v>
      </c>
      <c r="J1306" s="2"/>
      <c r="K1306" s="2">
        <f t="shared" si="735"/>
        <v>0.50862068965517238</v>
      </c>
      <c r="L1306" s="2">
        <f t="shared" si="736"/>
        <v>0</v>
      </c>
      <c r="M1306" s="2">
        <f t="shared" si="737"/>
        <v>0.49137931034482757</v>
      </c>
      <c r="N1306" s="2">
        <f t="shared" si="738"/>
        <v>0</v>
      </c>
      <c r="O1306" s="2">
        <f t="shared" si="723"/>
        <v>5.5511151231257827E-17</v>
      </c>
      <c r="P1306" s="1">
        <v>59</v>
      </c>
      <c r="Q1306" s="1"/>
      <c r="R1306" s="1">
        <v>57</v>
      </c>
      <c r="S1306" s="1"/>
      <c r="T1306" s="1"/>
      <c r="U1306" s="1"/>
      <c r="V1306" s="1"/>
      <c r="W1306" s="1"/>
      <c r="X1306" s="1"/>
      <c r="Y1306" s="1"/>
      <c r="Z1306" s="1"/>
      <c r="AA1306" s="1"/>
      <c r="AB1306" s="1"/>
      <c r="AC1306" s="1"/>
      <c r="AD1306" s="1"/>
      <c r="AE1306" s="1"/>
      <c r="AF1306" s="1"/>
      <c r="AG1306" s="1"/>
      <c r="AH1306" s="1"/>
      <c r="AI1306" s="7">
        <f t="shared" si="724"/>
        <v>0</v>
      </c>
      <c r="AJ1306" s="7">
        <f t="shared" si="725"/>
        <v>0</v>
      </c>
      <c r="AK1306" s="7">
        <f t="shared" si="726"/>
        <v>0</v>
      </c>
      <c r="AL1306" s="7">
        <f t="shared" si="727"/>
        <v>0</v>
      </c>
      <c r="AM1306" s="2">
        <f t="shared" si="739"/>
        <v>0</v>
      </c>
      <c r="AN1306" s="2">
        <f t="shared" si="740"/>
        <v>0</v>
      </c>
      <c r="AO1306" s="2">
        <f t="shared" si="741"/>
        <v>0</v>
      </c>
      <c r="AP1306" s="2">
        <f t="shared" si="742"/>
        <v>0</v>
      </c>
      <c r="AQ1306" s="2"/>
      <c r="AR1306" s="182" t="str">
        <f t="shared" si="743"/>
        <v>Morrill</v>
      </c>
      <c r="AS1306" s="182" t="s">
        <v>342</v>
      </c>
      <c r="AT1306" s="182">
        <v>3</v>
      </c>
      <c r="AV1306" s="98">
        <v>31</v>
      </c>
      <c r="AW1306" s="100">
        <v>123</v>
      </c>
      <c r="AX1306" s="106">
        <f t="shared" si="733"/>
        <v>31123</v>
      </c>
      <c r="AZ1306" s="7" t="s">
        <v>2975</v>
      </c>
      <c r="BA1306" s="182" t="s">
        <v>3208</v>
      </c>
      <c r="BF1306" s="1"/>
      <c r="BG1306" s="1"/>
      <c r="BH1306" s="1"/>
      <c r="BI1306" s="1"/>
      <c r="BJ1306" s="1"/>
      <c r="BK1306" s="1"/>
      <c r="BL1306" s="1"/>
      <c r="BM1306" s="1"/>
      <c r="BN1306" s="1"/>
      <c r="BO1306" s="1"/>
      <c r="BP1306" s="1"/>
      <c r="BQ1306" s="1"/>
      <c r="BR1306" s="1"/>
      <c r="BS1306" s="1"/>
      <c r="BT1306" s="1"/>
      <c r="BU1306" s="1"/>
      <c r="BV1306" s="1"/>
      <c r="BW1306" s="1"/>
      <c r="BX1306" s="1"/>
      <c r="BY1306" s="1"/>
      <c r="BZ1306" s="1"/>
      <c r="CA1306" s="1"/>
      <c r="CB1306" s="1"/>
      <c r="CC1306" s="1"/>
    </row>
    <row r="1307" spans="1:81" s="182" customFormat="1" hidden="1" outlineLevel="1">
      <c r="A1307" s="182" t="s">
        <v>904</v>
      </c>
      <c r="B1307" s="182" t="s">
        <v>342</v>
      </c>
      <c r="C1307" s="1">
        <f t="shared" si="734"/>
        <v>176</v>
      </c>
      <c r="D1307" s="7">
        <f>IF(P1307&gt;0,RANK(P1307,(P1307:R1307,S1307:AG1307)),0)</f>
        <v>1</v>
      </c>
      <c r="E1307" s="7">
        <f>IF(Q1307&gt;0,RANK(Q1307,(P1307:R1307,S1307:AG1307)),0)</f>
        <v>0</v>
      </c>
      <c r="F1307" s="7">
        <f>IF(R1307&gt;0,RANK(R1307,(P1307:R1307,S1307:AG1307)),0)</f>
        <v>2</v>
      </c>
      <c r="G1307" s="7">
        <f>IF(S1307&gt;0,RANK(S1307,(P1307:R1307,S1307:AG1307)),0)</f>
        <v>0</v>
      </c>
      <c r="H1307" s="49">
        <f t="shared" si="717"/>
        <v>2</v>
      </c>
      <c r="I1307" s="178">
        <f t="shared" si="718"/>
        <v>1.1363636363636364E-2</v>
      </c>
      <c r="J1307" s="2"/>
      <c r="K1307" s="2">
        <f t="shared" si="735"/>
        <v>0.50568181818181823</v>
      </c>
      <c r="L1307" s="2">
        <f t="shared" si="736"/>
        <v>0</v>
      </c>
      <c r="M1307" s="2">
        <f t="shared" si="737"/>
        <v>0.49431818181818182</v>
      </c>
      <c r="N1307" s="2">
        <f t="shared" si="738"/>
        <v>0</v>
      </c>
      <c r="O1307" s="2">
        <f t="shared" si="723"/>
        <v>-5.5511151231257827E-17</v>
      </c>
      <c r="P1307" s="1">
        <v>89</v>
      </c>
      <c r="Q1307" s="1"/>
      <c r="R1307" s="1">
        <v>87</v>
      </c>
      <c r="S1307" s="1"/>
      <c r="T1307" s="1"/>
      <c r="U1307" s="1"/>
      <c r="V1307" s="1"/>
      <c r="W1307" s="1"/>
      <c r="X1307" s="1"/>
      <c r="Y1307" s="1"/>
      <c r="Z1307" s="1"/>
      <c r="AA1307" s="166"/>
      <c r="AB1307" s="1"/>
      <c r="AC1307" s="1"/>
      <c r="AD1307" s="1"/>
      <c r="AE1307" s="1"/>
      <c r="AF1307" s="1"/>
      <c r="AG1307" s="1"/>
      <c r="AH1307" s="1"/>
      <c r="AI1307" s="7">
        <f t="shared" si="724"/>
        <v>0</v>
      </c>
      <c r="AJ1307" s="7">
        <f t="shared" si="725"/>
        <v>0</v>
      </c>
      <c r="AK1307" s="7">
        <f t="shared" si="726"/>
        <v>0</v>
      </c>
      <c r="AL1307" s="7">
        <f t="shared" si="727"/>
        <v>0</v>
      </c>
      <c r="AM1307" s="2">
        <f t="shared" si="739"/>
        <v>0</v>
      </c>
      <c r="AN1307" s="2">
        <f t="shared" si="740"/>
        <v>0</v>
      </c>
      <c r="AO1307" s="2">
        <f t="shared" si="741"/>
        <v>0</v>
      </c>
      <c r="AP1307" s="2">
        <f t="shared" si="742"/>
        <v>0</v>
      </c>
      <c r="AQ1307" s="2"/>
      <c r="AR1307" s="182" t="str">
        <f t="shared" si="743"/>
        <v>Nance</v>
      </c>
      <c r="AS1307" s="182" t="s">
        <v>342</v>
      </c>
      <c r="AT1307" s="182">
        <v>3</v>
      </c>
      <c r="AV1307" s="98">
        <v>31</v>
      </c>
      <c r="AW1307" s="100">
        <v>125</v>
      </c>
      <c r="AX1307" s="106">
        <f t="shared" si="733"/>
        <v>31125</v>
      </c>
      <c r="AZ1307" s="7" t="s">
        <v>2975</v>
      </c>
      <c r="BA1307" s="182" t="s">
        <v>3208</v>
      </c>
      <c r="BF1307" s="1"/>
      <c r="BG1307" s="1"/>
      <c r="BH1307" s="1"/>
      <c r="BI1307" s="1"/>
      <c r="BJ1307" s="1"/>
      <c r="BK1307" s="1"/>
      <c r="BL1307" s="1"/>
      <c r="BM1307" s="1"/>
      <c r="BN1307" s="1"/>
      <c r="BO1307" s="1"/>
      <c r="BP1307" s="1"/>
      <c r="BQ1307" s="1"/>
      <c r="BR1307" s="1"/>
      <c r="BS1307" s="1"/>
      <c r="BT1307" s="1"/>
      <c r="BU1307" s="1"/>
      <c r="BV1307" s="1"/>
      <c r="BW1307" s="1"/>
      <c r="BX1307" s="1"/>
      <c r="BY1307" s="1"/>
      <c r="BZ1307" s="1"/>
      <c r="CA1307" s="1"/>
      <c r="CB1307" s="1"/>
      <c r="CC1307" s="1"/>
    </row>
    <row r="1308" spans="1:81" s="182" customFormat="1" hidden="1" outlineLevel="1">
      <c r="A1308" s="182" t="s">
        <v>824</v>
      </c>
      <c r="B1308" s="182" t="s">
        <v>342</v>
      </c>
      <c r="C1308" s="1">
        <f t="shared" si="734"/>
        <v>268</v>
      </c>
      <c r="D1308" s="7">
        <f>IF(P1308&gt;0,RANK(P1308,(P1308:R1308,S1308:AG1308)),0)</f>
        <v>2</v>
      </c>
      <c r="E1308" s="7">
        <f>IF(Q1308&gt;0,RANK(Q1308,(P1308:R1308,S1308:AG1308)),0)</f>
        <v>0</v>
      </c>
      <c r="F1308" s="7">
        <f>IF(R1308&gt;0,RANK(R1308,(P1308:R1308,S1308:AG1308)),0)</f>
        <v>1</v>
      </c>
      <c r="G1308" s="7">
        <f>IF(S1308&gt;0,RANK(S1308,(P1308:R1308,S1308:AG1308)),0)</f>
        <v>0</v>
      </c>
      <c r="H1308" s="49">
        <f t="shared" si="717"/>
        <v>10</v>
      </c>
      <c r="I1308" s="178">
        <f t="shared" si="718"/>
        <v>3.7313432835820892E-2</v>
      </c>
      <c r="J1308" s="2"/>
      <c r="K1308" s="2">
        <f t="shared" si="735"/>
        <v>0.48134328358208955</v>
      </c>
      <c r="L1308" s="2">
        <f t="shared" si="736"/>
        <v>0</v>
      </c>
      <c r="M1308" s="2">
        <f t="shared" si="737"/>
        <v>0.51865671641791045</v>
      </c>
      <c r="N1308" s="2">
        <f t="shared" si="738"/>
        <v>0</v>
      </c>
      <c r="O1308" s="2">
        <f t="shared" si="723"/>
        <v>0</v>
      </c>
      <c r="P1308" s="1">
        <v>129</v>
      </c>
      <c r="Q1308" s="1"/>
      <c r="R1308" s="1">
        <v>139</v>
      </c>
      <c r="S1308" s="1"/>
      <c r="T1308" s="1"/>
      <c r="U1308" s="1"/>
      <c r="V1308" s="1"/>
      <c r="W1308" s="1"/>
      <c r="X1308" s="1"/>
      <c r="Y1308" s="1"/>
      <c r="Z1308" s="1"/>
      <c r="AA1308" s="1"/>
      <c r="AB1308" s="1"/>
      <c r="AC1308" s="1"/>
      <c r="AD1308" s="1"/>
      <c r="AE1308" s="1"/>
      <c r="AF1308" s="1"/>
      <c r="AG1308" s="1"/>
      <c r="AH1308" s="1"/>
      <c r="AI1308" s="7">
        <f t="shared" si="724"/>
        <v>0</v>
      </c>
      <c r="AJ1308" s="7">
        <f t="shared" si="725"/>
        <v>0</v>
      </c>
      <c r="AK1308" s="7">
        <f t="shared" si="726"/>
        <v>0</v>
      </c>
      <c r="AL1308" s="7">
        <f t="shared" si="727"/>
        <v>0</v>
      </c>
      <c r="AM1308" s="2">
        <f t="shared" si="739"/>
        <v>0</v>
      </c>
      <c r="AN1308" s="2">
        <f t="shared" si="740"/>
        <v>0</v>
      </c>
      <c r="AO1308" s="2">
        <f t="shared" si="741"/>
        <v>0</v>
      </c>
      <c r="AP1308" s="2">
        <f t="shared" si="742"/>
        <v>0</v>
      </c>
      <c r="AQ1308" s="2"/>
      <c r="AR1308" s="182" t="str">
        <f t="shared" si="743"/>
        <v>Nemaha</v>
      </c>
      <c r="AS1308" s="182" t="s">
        <v>342</v>
      </c>
      <c r="AT1308" s="182">
        <v>3</v>
      </c>
      <c r="AV1308" s="98">
        <v>31</v>
      </c>
      <c r="AW1308" s="100">
        <v>127</v>
      </c>
      <c r="AX1308" s="106">
        <f t="shared" si="733"/>
        <v>31127</v>
      </c>
      <c r="AZ1308" s="7" t="s">
        <v>2975</v>
      </c>
      <c r="BA1308" s="182" t="s">
        <v>3208</v>
      </c>
      <c r="BF1308" s="1"/>
      <c r="BG1308" s="1"/>
      <c r="BH1308" s="1"/>
      <c r="BI1308" s="1"/>
      <c r="BJ1308" s="1"/>
      <c r="BK1308" s="1"/>
      <c r="BL1308" s="1"/>
      <c r="BM1308" s="1"/>
      <c r="BN1308" s="1"/>
      <c r="BO1308" s="1"/>
      <c r="BP1308" s="1"/>
      <c r="BQ1308" s="1"/>
      <c r="BR1308" s="1"/>
      <c r="BS1308" s="1"/>
      <c r="BT1308" s="1"/>
      <c r="BU1308" s="1"/>
      <c r="BV1308" s="1"/>
      <c r="BW1308" s="1"/>
      <c r="BX1308" s="1"/>
      <c r="BY1308" s="1"/>
      <c r="BZ1308" s="1"/>
      <c r="CA1308" s="1"/>
      <c r="CB1308" s="1"/>
      <c r="CC1308" s="1"/>
    </row>
    <row r="1309" spans="1:81" s="182" customFormat="1" hidden="1" outlineLevel="1">
      <c r="A1309" s="182" t="s">
        <v>2350</v>
      </c>
      <c r="B1309" s="182" t="s">
        <v>342</v>
      </c>
      <c r="C1309" s="1">
        <f t="shared" ref="C1309:C1338" si="744">SUM(P1309:AG1309)</f>
        <v>165</v>
      </c>
      <c r="D1309" s="7">
        <f>IF(P1309&gt;0,RANK(P1309,(P1309:R1309,S1309:AG1309)),0)</f>
        <v>2</v>
      </c>
      <c r="E1309" s="7">
        <f>IF(Q1309&gt;0,RANK(Q1309,(P1309:R1309,S1309:AG1309)),0)</f>
        <v>0</v>
      </c>
      <c r="F1309" s="7">
        <f>IF(R1309&gt;0,RANK(R1309,(P1309:R1309,S1309:AG1309)),0)</f>
        <v>1</v>
      </c>
      <c r="G1309" s="7">
        <f>IF(S1309&gt;0,RANK(S1309,(P1309:R1309,S1309:AG1309)),0)</f>
        <v>0</v>
      </c>
      <c r="H1309" s="49">
        <f t="shared" ref="H1309:H1338" si="745">MAX(P1309:Y1309)-LARGE(P1309:Y1309,2)</f>
        <v>9</v>
      </c>
      <c r="I1309" s="178">
        <f t="shared" ref="I1309:I1338" si="746">H1309/C1309</f>
        <v>5.4545454545454543E-2</v>
      </c>
      <c r="J1309" s="2"/>
      <c r="K1309" s="2">
        <f t="shared" ref="K1309:K1338" si="747">IF($C1309=0,"-",P1309/$C1309)</f>
        <v>0.47272727272727272</v>
      </c>
      <c r="L1309" s="2">
        <f t="shared" ref="L1309:L1338" si="748">IF($C1309=0,"-",Q1309/$C1309)</f>
        <v>0</v>
      </c>
      <c r="M1309" s="2">
        <f t="shared" ref="M1309:M1338" si="749">IF($C1309=0,"-",R1309/$C1309)</f>
        <v>0.52727272727272723</v>
      </c>
      <c r="N1309" s="2">
        <f t="shared" ref="N1309:N1338" si="750">IF($C1309=0,"-",S1309/$C1309)</f>
        <v>0</v>
      </c>
      <c r="O1309" s="2">
        <f t="shared" ref="O1309:O1338" si="751">IF(C1309=0,"-",(1-K1309-L1309-M1309-N1309))</f>
        <v>1.1102230246251565E-16</v>
      </c>
      <c r="P1309" s="1">
        <v>78</v>
      </c>
      <c r="Q1309" s="1"/>
      <c r="R1309" s="1">
        <v>87</v>
      </c>
      <c r="S1309" s="1"/>
      <c r="T1309" s="1"/>
      <c r="U1309" s="1"/>
      <c r="V1309" s="1"/>
      <c r="W1309" s="1"/>
      <c r="X1309" s="1"/>
      <c r="Y1309" s="1"/>
      <c r="Z1309" s="1"/>
      <c r="AA1309" s="1"/>
      <c r="AB1309" s="1"/>
      <c r="AC1309" s="1"/>
      <c r="AD1309" s="1"/>
      <c r="AE1309" s="1"/>
      <c r="AF1309" s="1"/>
      <c r="AG1309" s="1"/>
      <c r="AH1309" s="1"/>
      <c r="AI1309" s="7">
        <f t="shared" ref="AI1309:AI1338" si="752">IF(T1309&gt;0,RANK(T1309,(P1309:Z1309)),0)</f>
        <v>0</v>
      </c>
      <c r="AJ1309" s="7">
        <f t="shared" ref="AJ1309:AJ1338" si="753">IF(U1309&gt;0,RANK(U1309,(P1309:Z1309)),0)</f>
        <v>0</v>
      </c>
      <c r="AK1309" s="7">
        <f t="shared" ref="AK1309:AK1338" si="754">IF(V1309&gt;0,RANK(V1309,(P1309:Z1309)),0)</f>
        <v>0</v>
      </c>
      <c r="AL1309" s="7">
        <f t="shared" ref="AL1309:AL1338" si="755">IF(W1309&gt;0,RANK(W1309,(P1309:Z1309)),0)</f>
        <v>0</v>
      </c>
      <c r="AM1309" s="2">
        <f t="shared" ref="AM1309:AM1338" si="756">IF($C1309=0,"-",T1309/$C1309)</f>
        <v>0</v>
      </c>
      <c r="AN1309" s="2">
        <f t="shared" ref="AN1309:AN1338" si="757">IF($C1309=0,"-",U1309/$C1309)</f>
        <v>0</v>
      </c>
      <c r="AO1309" s="2">
        <f t="shared" ref="AO1309:AO1338" si="758">IF($C1309=0,"-",V1309/$C1309)</f>
        <v>0</v>
      </c>
      <c r="AP1309" s="2">
        <f t="shared" ref="AP1309:AP1338" si="759">IF($C1309=0,"-",W1309/$C1309)</f>
        <v>0</v>
      </c>
      <c r="AQ1309" s="2"/>
      <c r="AR1309" s="182" t="str">
        <f t="shared" si="743"/>
        <v>Nuckolls</v>
      </c>
      <c r="AS1309" s="182" t="s">
        <v>342</v>
      </c>
      <c r="AT1309" s="182">
        <v>3</v>
      </c>
      <c r="AV1309" s="98">
        <v>31</v>
      </c>
      <c r="AW1309" s="100">
        <v>129</v>
      </c>
      <c r="AX1309" s="106">
        <f t="shared" ref="AX1309:AX1337" si="760">AV1309*1000+AW1309</f>
        <v>31129</v>
      </c>
      <c r="AZ1309" s="7" t="s">
        <v>2975</v>
      </c>
      <c r="BA1309" s="182" t="s">
        <v>3208</v>
      </c>
      <c r="BF1309" s="1"/>
      <c r="BG1309" s="1"/>
      <c r="BH1309" s="1"/>
      <c r="BI1309" s="1"/>
      <c r="BJ1309" s="1"/>
      <c r="BK1309" s="1"/>
      <c r="BL1309" s="1"/>
      <c r="BM1309" s="1"/>
      <c r="BN1309" s="1"/>
      <c r="BO1309" s="1"/>
      <c r="BP1309" s="1"/>
      <c r="BQ1309" s="1"/>
      <c r="BR1309" s="1"/>
      <c r="BS1309" s="1"/>
      <c r="BT1309" s="1"/>
      <c r="BU1309" s="1"/>
      <c r="BV1309" s="1"/>
      <c r="BW1309" s="1"/>
      <c r="BX1309" s="1"/>
      <c r="BY1309" s="1"/>
      <c r="BZ1309" s="1"/>
      <c r="CA1309" s="1"/>
      <c r="CB1309" s="1"/>
      <c r="CC1309" s="1"/>
    </row>
    <row r="1310" spans="1:81" s="182" customFormat="1" hidden="1" outlineLevel="1">
      <c r="A1310" s="182" t="s">
        <v>2358</v>
      </c>
      <c r="B1310" s="182" t="s">
        <v>342</v>
      </c>
      <c r="C1310" s="1">
        <f t="shared" si="744"/>
        <v>701</v>
      </c>
      <c r="D1310" s="7">
        <f>IF(P1310&gt;0,RANK(P1310,(P1310:R1310,S1310:AG1310)),0)</f>
        <v>2</v>
      </c>
      <c r="E1310" s="7">
        <f>IF(Q1310&gt;0,RANK(Q1310,(P1310:R1310,S1310:AG1310)),0)</f>
        <v>0</v>
      </c>
      <c r="F1310" s="7">
        <f>IF(R1310&gt;0,RANK(R1310,(P1310:R1310,S1310:AG1310)),0)</f>
        <v>1</v>
      </c>
      <c r="G1310" s="7">
        <f>IF(S1310&gt;0,RANK(S1310,(P1310:R1310,S1310:AG1310)),0)</f>
        <v>0</v>
      </c>
      <c r="H1310" s="49">
        <f t="shared" si="745"/>
        <v>5</v>
      </c>
      <c r="I1310" s="178">
        <f t="shared" si="746"/>
        <v>7.1326676176890159E-3</v>
      </c>
      <c r="J1310" s="2"/>
      <c r="K1310" s="2">
        <f t="shared" si="747"/>
        <v>0.49643366619115548</v>
      </c>
      <c r="L1310" s="2">
        <f t="shared" si="748"/>
        <v>0</v>
      </c>
      <c r="M1310" s="2">
        <f t="shared" si="749"/>
        <v>0.50356633380884452</v>
      </c>
      <c r="N1310" s="2">
        <f t="shared" si="750"/>
        <v>0</v>
      </c>
      <c r="O1310" s="2">
        <f t="shared" si="751"/>
        <v>0</v>
      </c>
      <c r="P1310" s="1">
        <v>348</v>
      </c>
      <c r="Q1310" s="1"/>
      <c r="R1310" s="1">
        <v>353</v>
      </c>
      <c r="S1310" s="1"/>
      <c r="T1310" s="1"/>
      <c r="U1310" s="1"/>
      <c r="V1310" s="1"/>
      <c r="W1310" s="1"/>
      <c r="X1310" s="1"/>
      <c r="Y1310" s="1"/>
      <c r="Z1310" s="1"/>
      <c r="AA1310" s="1"/>
      <c r="AB1310" s="1"/>
      <c r="AC1310" s="1"/>
      <c r="AD1310" s="1"/>
      <c r="AE1310" s="1"/>
      <c r="AF1310" s="1"/>
      <c r="AG1310" s="1"/>
      <c r="AH1310" s="1"/>
      <c r="AI1310" s="7">
        <f t="shared" si="752"/>
        <v>0</v>
      </c>
      <c r="AJ1310" s="7">
        <f t="shared" si="753"/>
        <v>0</v>
      </c>
      <c r="AK1310" s="7">
        <f t="shared" si="754"/>
        <v>0</v>
      </c>
      <c r="AL1310" s="7">
        <f t="shared" si="755"/>
        <v>0</v>
      </c>
      <c r="AM1310" s="2">
        <f t="shared" si="756"/>
        <v>0</v>
      </c>
      <c r="AN1310" s="2">
        <f t="shared" si="757"/>
        <v>0</v>
      </c>
      <c r="AO1310" s="2">
        <f t="shared" si="758"/>
        <v>0</v>
      </c>
      <c r="AP1310" s="2">
        <f t="shared" si="759"/>
        <v>0</v>
      </c>
      <c r="AQ1310" s="2"/>
      <c r="AR1310" s="182" t="str">
        <f t="shared" si="743"/>
        <v>Otoe</v>
      </c>
      <c r="AS1310" s="182" t="s">
        <v>342</v>
      </c>
      <c r="AT1310" s="182">
        <v>1</v>
      </c>
      <c r="AV1310" s="98">
        <v>31</v>
      </c>
      <c r="AW1310" s="100">
        <v>131</v>
      </c>
      <c r="AX1310" s="106">
        <f t="shared" si="760"/>
        <v>31131</v>
      </c>
      <c r="AZ1310" s="7" t="s">
        <v>2975</v>
      </c>
      <c r="BA1310" s="182" t="s">
        <v>3208</v>
      </c>
      <c r="BF1310" s="1"/>
      <c r="BG1310" s="1"/>
      <c r="BH1310" s="1"/>
      <c r="BI1310" s="1"/>
      <c r="BJ1310" s="1"/>
      <c r="BK1310" s="1"/>
      <c r="BL1310" s="1"/>
      <c r="BM1310" s="1"/>
      <c r="BN1310" s="1"/>
      <c r="BO1310" s="1"/>
      <c r="BP1310" s="1"/>
      <c r="BQ1310" s="1"/>
      <c r="BR1310" s="1"/>
      <c r="BS1310" s="1"/>
      <c r="BT1310" s="1"/>
      <c r="BU1310" s="1"/>
      <c r="BV1310" s="1"/>
      <c r="BW1310" s="1"/>
      <c r="BX1310" s="1"/>
      <c r="BY1310" s="1"/>
      <c r="BZ1310" s="1"/>
      <c r="CA1310" s="1"/>
      <c r="CB1310" s="1"/>
      <c r="CC1310" s="1"/>
    </row>
    <row r="1311" spans="1:81" s="182" customFormat="1" hidden="1" outlineLevel="1">
      <c r="A1311" s="182" t="s">
        <v>180</v>
      </c>
      <c r="B1311" s="182" t="s">
        <v>342</v>
      </c>
      <c r="C1311" s="1">
        <f t="shared" si="744"/>
        <v>121</v>
      </c>
      <c r="D1311" s="7">
        <f>IF(P1311&gt;0,RANK(P1311,(P1311:R1311,S1311:AG1311)),0)</f>
        <v>2</v>
      </c>
      <c r="E1311" s="7">
        <f>IF(Q1311&gt;0,RANK(Q1311,(P1311:R1311,S1311:AG1311)),0)</f>
        <v>0</v>
      </c>
      <c r="F1311" s="7">
        <f>IF(R1311&gt;0,RANK(R1311,(P1311:R1311,S1311:AG1311)),0)</f>
        <v>1</v>
      </c>
      <c r="G1311" s="7">
        <f>IF(S1311&gt;0,RANK(S1311,(P1311:R1311,S1311:AG1311)),0)</f>
        <v>0</v>
      </c>
      <c r="H1311" s="49">
        <f t="shared" si="745"/>
        <v>9</v>
      </c>
      <c r="I1311" s="178">
        <f t="shared" si="746"/>
        <v>7.43801652892562E-2</v>
      </c>
      <c r="J1311" s="2"/>
      <c r="K1311" s="2">
        <f t="shared" si="747"/>
        <v>0.46280991735537191</v>
      </c>
      <c r="L1311" s="2">
        <f t="shared" si="748"/>
        <v>0</v>
      </c>
      <c r="M1311" s="2">
        <f t="shared" si="749"/>
        <v>0.53719008264462809</v>
      </c>
      <c r="N1311" s="2">
        <f t="shared" si="750"/>
        <v>0</v>
      </c>
      <c r="O1311" s="2">
        <f t="shared" si="751"/>
        <v>0</v>
      </c>
      <c r="P1311" s="1">
        <v>56</v>
      </c>
      <c r="Q1311" s="1"/>
      <c r="R1311" s="1">
        <v>65</v>
      </c>
      <c r="S1311" s="1"/>
      <c r="T1311" s="1"/>
      <c r="U1311" s="1"/>
      <c r="V1311" s="1"/>
      <c r="W1311" s="1"/>
      <c r="X1311" s="1"/>
      <c r="Y1311" s="1"/>
      <c r="Z1311" s="1"/>
      <c r="AA1311" s="1"/>
      <c r="AB1311" s="1"/>
      <c r="AC1311" s="1"/>
      <c r="AD1311" s="1"/>
      <c r="AE1311" s="1"/>
      <c r="AF1311" s="1"/>
      <c r="AG1311" s="1"/>
      <c r="AH1311" s="1"/>
      <c r="AI1311" s="7">
        <f t="shared" si="752"/>
        <v>0</v>
      </c>
      <c r="AJ1311" s="7">
        <f t="shared" si="753"/>
        <v>0</v>
      </c>
      <c r="AK1311" s="7">
        <f t="shared" si="754"/>
        <v>0</v>
      </c>
      <c r="AL1311" s="7">
        <f t="shared" si="755"/>
        <v>0</v>
      </c>
      <c r="AM1311" s="2">
        <f t="shared" si="756"/>
        <v>0</v>
      </c>
      <c r="AN1311" s="2">
        <f t="shared" si="757"/>
        <v>0</v>
      </c>
      <c r="AO1311" s="2">
        <f t="shared" si="758"/>
        <v>0</v>
      </c>
      <c r="AP1311" s="2">
        <f t="shared" si="759"/>
        <v>0</v>
      </c>
      <c r="AQ1311" s="2"/>
      <c r="AR1311" s="182" t="str">
        <f t="shared" si="743"/>
        <v>Pawnee</v>
      </c>
      <c r="AS1311" s="182" t="s">
        <v>342</v>
      </c>
      <c r="AT1311" s="182">
        <v>3</v>
      </c>
      <c r="AV1311" s="98">
        <v>31</v>
      </c>
      <c r="AW1311" s="100">
        <v>133</v>
      </c>
      <c r="AX1311" s="106">
        <f t="shared" si="760"/>
        <v>31133</v>
      </c>
      <c r="AZ1311" s="7" t="s">
        <v>2975</v>
      </c>
      <c r="BA1311" s="182" t="s">
        <v>3208</v>
      </c>
      <c r="BF1311" s="1"/>
      <c r="BG1311" s="1"/>
      <c r="BH1311" s="1"/>
      <c r="BI1311" s="1"/>
      <c r="BJ1311" s="1"/>
      <c r="BK1311" s="1"/>
      <c r="BL1311" s="1"/>
      <c r="BM1311" s="1"/>
      <c r="BN1311" s="1"/>
      <c r="BO1311" s="1"/>
      <c r="BP1311" s="1"/>
      <c r="BQ1311" s="1"/>
      <c r="BR1311" s="1"/>
      <c r="BS1311" s="1"/>
      <c r="BT1311" s="1"/>
      <c r="BU1311" s="1"/>
      <c r="BV1311" s="1"/>
      <c r="BW1311" s="1"/>
      <c r="BX1311" s="1"/>
      <c r="BY1311" s="1"/>
      <c r="BZ1311" s="1"/>
      <c r="CA1311" s="1"/>
      <c r="CB1311" s="1"/>
      <c r="CC1311" s="1"/>
    </row>
    <row r="1312" spans="1:81" s="182" customFormat="1" hidden="1" outlineLevel="1">
      <c r="A1312" s="182" t="s">
        <v>1026</v>
      </c>
      <c r="B1312" s="182" t="s">
        <v>342</v>
      </c>
      <c r="C1312" s="1">
        <f t="shared" si="744"/>
        <v>74</v>
      </c>
      <c r="D1312" s="7">
        <f>IF(P1312&gt;0,RANK(P1312,(P1312:R1312,S1312:AG1312)),0)</f>
        <v>1</v>
      </c>
      <c r="E1312" s="7">
        <f>IF(Q1312&gt;0,RANK(Q1312,(P1312:R1312,S1312:AG1312)),0)</f>
        <v>0</v>
      </c>
      <c r="F1312" s="7">
        <f>IF(R1312&gt;0,RANK(R1312,(P1312:R1312,S1312:AG1312)),0)</f>
        <v>2</v>
      </c>
      <c r="G1312" s="7">
        <f>IF(S1312&gt;0,RANK(S1312,(P1312:R1312,S1312:AG1312)),0)</f>
        <v>0</v>
      </c>
      <c r="H1312" s="49">
        <f t="shared" si="745"/>
        <v>2</v>
      </c>
      <c r="I1312" s="178">
        <f t="shared" si="746"/>
        <v>2.7027027027027029E-2</v>
      </c>
      <c r="J1312" s="2"/>
      <c r="K1312" s="2">
        <f t="shared" si="747"/>
        <v>0.51351351351351349</v>
      </c>
      <c r="L1312" s="2">
        <f t="shared" si="748"/>
        <v>0</v>
      </c>
      <c r="M1312" s="2">
        <f t="shared" si="749"/>
        <v>0.48648648648648651</v>
      </c>
      <c r="N1312" s="2">
        <f t="shared" si="750"/>
        <v>0</v>
      </c>
      <c r="O1312" s="2">
        <f t="shared" si="751"/>
        <v>0</v>
      </c>
      <c r="P1312" s="1">
        <v>38</v>
      </c>
      <c r="Q1312" s="1"/>
      <c r="R1312" s="1">
        <v>36</v>
      </c>
      <c r="S1312" s="1"/>
      <c r="T1312" s="1"/>
      <c r="U1312" s="1"/>
      <c r="V1312" s="1"/>
      <c r="W1312" s="1"/>
      <c r="X1312" s="1"/>
      <c r="Y1312" s="1"/>
      <c r="Z1312" s="1"/>
      <c r="AA1312" s="1"/>
      <c r="AB1312" s="1"/>
      <c r="AC1312" s="1"/>
      <c r="AD1312" s="1"/>
      <c r="AE1312" s="1"/>
      <c r="AF1312" s="1"/>
      <c r="AG1312" s="1"/>
      <c r="AH1312" s="1"/>
      <c r="AI1312" s="7">
        <f t="shared" si="752"/>
        <v>0</v>
      </c>
      <c r="AJ1312" s="7">
        <f t="shared" si="753"/>
        <v>0</v>
      </c>
      <c r="AK1312" s="7">
        <f t="shared" si="754"/>
        <v>0</v>
      </c>
      <c r="AL1312" s="7">
        <f t="shared" si="755"/>
        <v>0</v>
      </c>
      <c r="AM1312" s="2">
        <f t="shared" si="756"/>
        <v>0</v>
      </c>
      <c r="AN1312" s="2">
        <f t="shared" si="757"/>
        <v>0</v>
      </c>
      <c r="AO1312" s="2">
        <f t="shared" si="758"/>
        <v>0</v>
      </c>
      <c r="AP1312" s="2">
        <f t="shared" si="759"/>
        <v>0</v>
      </c>
      <c r="AQ1312" s="2"/>
      <c r="AR1312" s="182" t="str">
        <f t="shared" si="743"/>
        <v>Perkins</v>
      </c>
      <c r="AS1312" s="182" t="s">
        <v>342</v>
      </c>
      <c r="AT1312" s="182">
        <v>3</v>
      </c>
      <c r="AV1312" s="98">
        <v>31</v>
      </c>
      <c r="AW1312" s="100">
        <v>135</v>
      </c>
      <c r="AX1312" s="106">
        <f t="shared" si="760"/>
        <v>31135</v>
      </c>
      <c r="AZ1312" s="7" t="s">
        <v>2975</v>
      </c>
      <c r="BA1312" s="182" t="s">
        <v>3208</v>
      </c>
      <c r="BF1312" s="1"/>
      <c r="BG1312" s="1"/>
      <c r="BH1312" s="1"/>
      <c r="BI1312" s="1"/>
      <c r="BJ1312" s="1"/>
      <c r="BK1312" s="1"/>
      <c r="BL1312" s="1"/>
      <c r="BM1312" s="1"/>
      <c r="BN1312" s="1"/>
      <c r="BO1312" s="1"/>
      <c r="BP1312" s="1"/>
      <c r="BQ1312" s="1"/>
      <c r="BR1312" s="1"/>
      <c r="BS1312" s="1"/>
      <c r="BT1312" s="1"/>
      <c r="BU1312" s="1"/>
      <c r="BV1312" s="1"/>
      <c r="BW1312" s="1"/>
      <c r="BX1312" s="1"/>
      <c r="BY1312" s="1"/>
      <c r="BZ1312" s="1"/>
      <c r="CA1312" s="1"/>
      <c r="CB1312" s="1"/>
      <c r="CC1312" s="1"/>
    </row>
    <row r="1313" spans="1:81" s="182" customFormat="1" hidden="1" outlineLevel="1">
      <c r="A1313" s="182" t="s">
        <v>1011</v>
      </c>
      <c r="B1313" s="182" t="s">
        <v>342</v>
      </c>
      <c r="C1313" s="1">
        <f t="shared" si="744"/>
        <v>264</v>
      </c>
      <c r="D1313" s="7">
        <f>IF(P1313&gt;0,RANK(P1313,(P1313:R1313,S1313:AG1313)),0)</f>
        <v>2</v>
      </c>
      <c r="E1313" s="7">
        <f>IF(Q1313&gt;0,RANK(Q1313,(P1313:R1313,S1313:AG1313)),0)</f>
        <v>0</v>
      </c>
      <c r="F1313" s="7">
        <f>IF(R1313&gt;0,RANK(R1313,(P1313:R1313,S1313:AG1313)),0)</f>
        <v>1</v>
      </c>
      <c r="G1313" s="7">
        <f>IF(S1313&gt;0,RANK(S1313,(P1313:R1313,S1313:AG1313)),0)</f>
        <v>0</v>
      </c>
      <c r="H1313" s="49">
        <f t="shared" si="745"/>
        <v>36</v>
      </c>
      <c r="I1313" s="178">
        <f t="shared" si="746"/>
        <v>0.13636363636363635</v>
      </c>
      <c r="J1313" s="2"/>
      <c r="K1313" s="2">
        <f t="shared" si="747"/>
        <v>0.43181818181818182</v>
      </c>
      <c r="L1313" s="2">
        <f t="shared" si="748"/>
        <v>0</v>
      </c>
      <c r="M1313" s="2">
        <f t="shared" si="749"/>
        <v>0.56818181818181823</v>
      </c>
      <c r="N1313" s="2">
        <f t="shared" si="750"/>
        <v>0</v>
      </c>
      <c r="O1313" s="2">
        <f t="shared" si="751"/>
        <v>-1.1102230246251565E-16</v>
      </c>
      <c r="P1313" s="1">
        <v>114</v>
      </c>
      <c r="Q1313" s="1"/>
      <c r="R1313" s="1">
        <v>150</v>
      </c>
      <c r="S1313" s="1"/>
      <c r="T1313" s="1"/>
      <c r="U1313" s="1"/>
      <c r="V1313" s="1"/>
      <c r="W1313" s="1"/>
      <c r="X1313" s="1"/>
      <c r="Y1313" s="1"/>
      <c r="Z1313" s="1"/>
      <c r="AA1313" s="1"/>
      <c r="AB1313" s="1"/>
      <c r="AC1313" s="1"/>
      <c r="AD1313" s="1"/>
      <c r="AE1313" s="1"/>
      <c r="AF1313" s="1"/>
      <c r="AG1313" s="1"/>
      <c r="AH1313" s="1"/>
      <c r="AI1313" s="7">
        <f t="shared" si="752"/>
        <v>0</v>
      </c>
      <c r="AJ1313" s="7">
        <f t="shared" si="753"/>
        <v>0</v>
      </c>
      <c r="AK1313" s="7">
        <f t="shared" si="754"/>
        <v>0</v>
      </c>
      <c r="AL1313" s="7">
        <f t="shared" si="755"/>
        <v>0</v>
      </c>
      <c r="AM1313" s="2">
        <f t="shared" si="756"/>
        <v>0</v>
      </c>
      <c r="AN1313" s="2">
        <f t="shared" si="757"/>
        <v>0</v>
      </c>
      <c r="AO1313" s="2">
        <f t="shared" si="758"/>
        <v>0</v>
      </c>
      <c r="AP1313" s="2">
        <f t="shared" si="759"/>
        <v>0</v>
      </c>
      <c r="AQ1313" s="2"/>
      <c r="AR1313" s="182" t="str">
        <f t="shared" si="743"/>
        <v>Phelps</v>
      </c>
      <c r="AS1313" s="182" t="s">
        <v>342</v>
      </c>
      <c r="AT1313" s="182">
        <v>3</v>
      </c>
      <c r="AV1313" s="98">
        <v>31</v>
      </c>
      <c r="AW1313" s="100">
        <v>137</v>
      </c>
      <c r="AX1313" s="106">
        <f t="shared" si="760"/>
        <v>31137</v>
      </c>
      <c r="AZ1313" s="7" t="s">
        <v>2975</v>
      </c>
      <c r="BA1313" s="182" t="s">
        <v>3208</v>
      </c>
      <c r="BF1313" s="1"/>
      <c r="BG1313" s="1"/>
      <c r="BH1313" s="1"/>
      <c r="BI1313" s="1"/>
      <c r="BJ1313" s="1"/>
      <c r="BK1313" s="1"/>
      <c r="BL1313" s="1"/>
      <c r="BM1313" s="1"/>
      <c r="BN1313" s="1"/>
      <c r="BO1313" s="1"/>
      <c r="BP1313" s="1"/>
      <c r="BQ1313" s="1"/>
      <c r="BR1313" s="1"/>
      <c r="BS1313" s="1"/>
      <c r="BT1313" s="1"/>
      <c r="BU1313" s="1"/>
      <c r="BV1313" s="1"/>
      <c r="BW1313" s="1"/>
      <c r="BX1313" s="1"/>
      <c r="BY1313" s="1"/>
      <c r="BZ1313" s="1"/>
      <c r="CA1313" s="1"/>
      <c r="CB1313" s="1"/>
      <c r="CC1313" s="1"/>
    </row>
    <row r="1314" spans="1:81" s="182" customFormat="1" hidden="1" outlineLevel="1">
      <c r="A1314" s="182" t="s">
        <v>2168</v>
      </c>
      <c r="B1314" s="182" t="s">
        <v>342</v>
      </c>
      <c r="C1314" s="1">
        <f t="shared" si="744"/>
        <v>122</v>
      </c>
      <c r="D1314" s="7">
        <f>IF(P1314&gt;0,RANK(P1314,(P1314:R1314,S1314:AG1314)),0)</f>
        <v>2</v>
      </c>
      <c r="E1314" s="7">
        <f>IF(Q1314&gt;0,RANK(Q1314,(P1314:R1314,S1314:AG1314)),0)</f>
        <v>0</v>
      </c>
      <c r="F1314" s="7">
        <f>IF(R1314&gt;0,RANK(R1314,(P1314:R1314,S1314:AG1314)),0)</f>
        <v>1</v>
      </c>
      <c r="G1314" s="7">
        <f>IF(S1314&gt;0,RANK(S1314,(P1314:R1314,S1314:AG1314)),0)</f>
        <v>0</v>
      </c>
      <c r="H1314" s="49">
        <f t="shared" si="745"/>
        <v>22</v>
      </c>
      <c r="I1314" s="178">
        <f t="shared" si="746"/>
        <v>0.18032786885245902</v>
      </c>
      <c r="J1314" s="2"/>
      <c r="K1314" s="2">
        <f t="shared" si="747"/>
        <v>0.4098360655737705</v>
      </c>
      <c r="L1314" s="2">
        <f t="shared" si="748"/>
        <v>0</v>
      </c>
      <c r="M1314" s="2">
        <f t="shared" si="749"/>
        <v>0.5901639344262295</v>
      </c>
      <c r="N1314" s="2">
        <f t="shared" si="750"/>
        <v>0</v>
      </c>
      <c r="O1314" s="2">
        <f t="shared" si="751"/>
        <v>0</v>
      </c>
      <c r="P1314" s="1">
        <v>50</v>
      </c>
      <c r="Q1314" s="1"/>
      <c r="R1314" s="1">
        <v>72</v>
      </c>
      <c r="S1314" s="1"/>
      <c r="T1314" s="1"/>
      <c r="U1314" s="1"/>
      <c r="V1314" s="1"/>
      <c r="W1314" s="1"/>
      <c r="X1314" s="1"/>
      <c r="Y1314" s="1"/>
      <c r="Z1314" s="1"/>
      <c r="AA1314" s="1"/>
      <c r="AB1314" s="1"/>
      <c r="AC1314" s="1"/>
      <c r="AD1314" s="1"/>
      <c r="AE1314" s="1"/>
      <c r="AF1314" s="1"/>
      <c r="AG1314" s="1"/>
      <c r="AH1314" s="1"/>
      <c r="AI1314" s="7">
        <f t="shared" si="752"/>
        <v>0</v>
      </c>
      <c r="AJ1314" s="7">
        <f t="shared" si="753"/>
        <v>0</v>
      </c>
      <c r="AK1314" s="7">
        <f t="shared" si="754"/>
        <v>0</v>
      </c>
      <c r="AL1314" s="7">
        <f t="shared" si="755"/>
        <v>0</v>
      </c>
      <c r="AM1314" s="2">
        <f t="shared" si="756"/>
        <v>0</v>
      </c>
      <c r="AN1314" s="2">
        <f t="shared" si="757"/>
        <v>0</v>
      </c>
      <c r="AO1314" s="2">
        <f t="shared" si="758"/>
        <v>0</v>
      </c>
      <c r="AP1314" s="2">
        <f t="shared" si="759"/>
        <v>0</v>
      </c>
      <c r="AQ1314" s="2"/>
      <c r="AR1314" s="182" t="str">
        <f t="shared" si="743"/>
        <v>Pierce</v>
      </c>
      <c r="AS1314" s="182" t="s">
        <v>342</v>
      </c>
      <c r="AT1314" s="182">
        <v>3</v>
      </c>
      <c r="AV1314" s="98">
        <v>31</v>
      </c>
      <c r="AW1314" s="100">
        <v>139</v>
      </c>
      <c r="AX1314" s="106">
        <f t="shared" si="760"/>
        <v>31139</v>
      </c>
      <c r="AZ1314" s="7" t="s">
        <v>2975</v>
      </c>
      <c r="BA1314" s="182" t="s">
        <v>3208</v>
      </c>
      <c r="BF1314" s="1"/>
      <c r="BG1314" s="1"/>
      <c r="BH1314" s="1"/>
      <c r="BI1314" s="1"/>
      <c r="BJ1314" s="1"/>
      <c r="BK1314" s="1"/>
      <c r="BL1314" s="1"/>
      <c r="BM1314" s="1"/>
      <c r="BN1314" s="1"/>
      <c r="BO1314" s="1"/>
      <c r="BP1314" s="1"/>
      <c r="BQ1314" s="1"/>
      <c r="BR1314" s="1"/>
      <c r="BS1314" s="1"/>
      <c r="BT1314" s="1"/>
      <c r="BU1314" s="1"/>
      <c r="BV1314" s="1"/>
      <c r="BW1314" s="1"/>
      <c r="BX1314" s="1"/>
      <c r="BY1314" s="1"/>
      <c r="BZ1314" s="1"/>
      <c r="CA1314" s="1"/>
      <c r="CB1314" s="1"/>
      <c r="CC1314" s="1"/>
    </row>
    <row r="1315" spans="1:81" s="182" customFormat="1" hidden="1" outlineLevel="1">
      <c r="A1315" s="182" t="s">
        <v>3076</v>
      </c>
      <c r="B1315" s="182" t="s">
        <v>342</v>
      </c>
      <c r="C1315" s="1">
        <f t="shared" si="744"/>
        <v>1035</v>
      </c>
      <c r="D1315" s="7">
        <f>IF(P1315&gt;0,RANK(P1315,(P1315:R1315,S1315:AG1315)),0)</f>
        <v>2</v>
      </c>
      <c r="E1315" s="7">
        <f>IF(Q1315&gt;0,RANK(Q1315,(P1315:R1315,S1315:AG1315)),0)</f>
        <v>0</v>
      </c>
      <c r="F1315" s="7">
        <f>IF(R1315&gt;0,RANK(R1315,(P1315:R1315,S1315:AG1315)),0)</f>
        <v>1</v>
      </c>
      <c r="G1315" s="7">
        <f>IF(S1315&gt;0,RANK(S1315,(P1315:R1315,S1315:AG1315)),0)</f>
        <v>0</v>
      </c>
      <c r="H1315" s="49">
        <f t="shared" si="745"/>
        <v>123</v>
      </c>
      <c r="I1315" s="178">
        <f t="shared" si="746"/>
        <v>0.11884057971014493</v>
      </c>
      <c r="J1315" s="2"/>
      <c r="K1315" s="2">
        <f t="shared" si="747"/>
        <v>0.44057971014492753</v>
      </c>
      <c r="L1315" s="2">
        <f t="shared" si="748"/>
        <v>0</v>
      </c>
      <c r="M1315" s="2">
        <f t="shared" si="749"/>
        <v>0.55942028985507242</v>
      </c>
      <c r="N1315" s="2">
        <f t="shared" si="750"/>
        <v>0</v>
      </c>
      <c r="O1315" s="2">
        <f t="shared" si="751"/>
        <v>0</v>
      </c>
      <c r="P1315" s="1">
        <v>456</v>
      </c>
      <c r="Q1315" s="1"/>
      <c r="R1315" s="1">
        <v>579</v>
      </c>
      <c r="S1315" s="1"/>
      <c r="T1315" s="1"/>
      <c r="U1315" s="1"/>
      <c r="V1315" s="1"/>
      <c r="W1315" s="1"/>
      <c r="X1315" s="1"/>
      <c r="Y1315" s="1"/>
      <c r="Z1315" s="1"/>
      <c r="AA1315" s="1"/>
      <c r="AB1315" s="1"/>
      <c r="AC1315" s="1"/>
      <c r="AD1315" s="1"/>
      <c r="AE1315" s="1"/>
      <c r="AF1315" s="1"/>
      <c r="AG1315" s="1"/>
      <c r="AH1315" s="1"/>
      <c r="AI1315" s="7">
        <f t="shared" si="752"/>
        <v>0</v>
      </c>
      <c r="AJ1315" s="7">
        <f t="shared" si="753"/>
        <v>0</v>
      </c>
      <c r="AK1315" s="7">
        <f t="shared" si="754"/>
        <v>0</v>
      </c>
      <c r="AL1315" s="7">
        <f t="shared" si="755"/>
        <v>0</v>
      </c>
      <c r="AM1315" s="2">
        <f t="shared" si="756"/>
        <v>0</v>
      </c>
      <c r="AN1315" s="2">
        <f t="shared" si="757"/>
        <v>0</v>
      </c>
      <c r="AO1315" s="2">
        <f t="shared" si="758"/>
        <v>0</v>
      </c>
      <c r="AP1315" s="2">
        <f t="shared" si="759"/>
        <v>0</v>
      </c>
      <c r="AQ1315" s="2"/>
      <c r="AR1315" s="182" t="str">
        <f t="shared" si="743"/>
        <v>Platte</v>
      </c>
      <c r="AS1315" s="182" t="s">
        <v>342</v>
      </c>
      <c r="AT1315" s="182">
        <v>1</v>
      </c>
      <c r="AV1315" s="98">
        <v>31</v>
      </c>
      <c r="AW1315" s="100">
        <v>141</v>
      </c>
      <c r="AX1315" s="106">
        <f t="shared" si="760"/>
        <v>31141</v>
      </c>
      <c r="AZ1315" s="7" t="s">
        <v>2975</v>
      </c>
      <c r="BA1315" s="182" t="s">
        <v>3208</v>
      </c>
      <c r="BF1315" s="1"/>
      <c r="BG1315" s="1"/>
      <c r="BH1315" s="1"/>
      <c r="BI1315" s="1"/>
      <c r="BJ1315" s="1"/>
      <c r="BK1315" s="1"/>
      <c r="BL1315" s="1"/>
      <c r="BM1315" s="1"/>
      <c r="BN1315" s="1"/>
      <c r="BO1315" s="1"/>
      <c r="BP1315" s="1"/>
      <c r="BQ1315" s="1"/>
      <c r="BR1315" s="1"/>
      <c r="BS1315" s="1"/>
      <c r="BT1315" s="1"/>
      <c r="BU1315" s="1"/>
      <c r="BV1315" s="1"/>
      <c r="BW1315" s="1"/>
      <c r="BX1315" s="1"/>
      <c r="BY1315" s="1"/>
      <c r="BZ1315" s="1"/>
      <c r="CA1315" s="1"/>
      <c r="CB1315" s="1"/>
      <c r="CC1315" s="1"/>
    </row>
    <row r="1316" spans="1:81" s="182" customFormat="1" hidden="1" outlineLevel="1">
      <c r="A1316" s="182" t="s">
        <v>2950</v>
      </c>
      <c r="B1316" s="182" t="s">
        <v>342</v>
      </c>
      <c r="C1316" s="1">
        <f t="shared" si="744"/>
        <v>157</v>
      </c>
      <c r="D1316" s="7">
        <f>IF(P1316&gt;0,RANK(P1316,(P1316:R1316,S1316:AG1316)),0)</f>
        <v>1</v>
      </c>
      <c r="E1316" s="7">
        <f>IF(Q1316&gt;0,RANK(Q1316,(P1316:R1316,S1316:AG1316)),0)</f>
        <v>0</v>
      </c>
      <c r="F1316" s="7">
        <f>IF(R1316&gt;0,RANK(R1316,(P1316:R1316,S1316:AG1316)),0)</f>
        <v>2</v>
      </c>
      <c r="G1316" s="7">
        <f>IF(S1316&gt;0,RANK(S1316,(P1316:R1316,S1316:AG1316)),0)</f>
        <v>0</v>
      </c>
      <c r="H1316" s="49">
        <f t="shared" si="745"/>
        <v>11</v>
      </c>
      <c r="I1316" s="178">
        <f t="shared" si="746"/>
        <v>7.0063694267515922E-2</v>
      </c>
      <c r="J1316" s="2"/>
      <c r="K1316" s="2">
        <f t="shared" si="747"/>
        <v>0.53503184713375795</v>
      </c>
      <c r="L1316" s="2">
        <f t="shared" si="748"/>
        <v>0</v>
      </c>
      <c r="M1316" s="2">
        <f t="shared" si="749"/>
        <v>0.46496815286624205</v>
      </c>
      <c r="N1316" s="2">
        <f t="shared" si="750"/>
        <v>0</v>
      </c>
      <c r="O1316" s="2">
        <f t="shared" si="751"/>
        <v>0</v>
      </c>
      <c r="P1316" s="1">
        <v>84</v>
      </c>
      <c r="Q1316" s="1"/>
      <c r="R1316" s="1">
        <v>73</v>
      </c>
      <c r="S1316" s="1"/>
      <c r="T1316" s="1"/>
      <c r="U1316" s="1"/>
      <c r="V1316" s="1"/>
      <c r="W1316" s="1"/>
      <c r="X1316" s="1"/>
      <c r="Y1316" s="1"/>
      <c r="Z1316" s="1"/>
      <c r="AA1316" s="1"/>
      <c r="AB1316" s="1"/>
      <c r="AC1316" s="1"/>
      <c r="AD1316" s="1"/>
      <c r="AE1316" s="1"/>
      <c r="AF1316" s="1"/>
      <c r="AG1316" s="1"/>
      <c r="AH1316" s="1"/>
      <c r="AI1316" s="7">
        <f t="shared" si="752"/>
        <v>0</v>
      </c>
      <c r="AJ1316" s="7">
        <f t="shared" si="753"/>
        <v>0</v>
      </c>
      <c r="AK1316" s="7">
        <f t="shared" si="754"/>
        <v>0</v>
      </c>
      <c r="AL1316" s="7">
        <f t="shared" si="755"/>
        <v>0</v>
      </c>
      <c r="AM1316" s="2">
        <f t="shared" si="756"/>
        <v>0</v>
      </c>
      <c r="AN1316" s="2">
        <f t="shared" si="757"/>
        <v>0</v>
      </c>
      <c r="AO1316" s="2">
        <f t="shared" si="758"/>
        <v>0</v>
      </c>
      <c r="AP1316" s="2">
        <f t="shared" si="759"/>
        <v>0</v>
      </c>
      <c r="AQ1316" s="2"/>
      <c r="AR1316" s="182" t="str">
        <f t="shared" si="743"/>
        <v>Polk</v>
      </c>
      <c r="AS1316" s="182" t="s">
        <v>342</v>
      </c>
      <c r="AT1316" s="182">
        <v>1</v>
      </c>
      <c r="AV1316" s="98">
        <v>31</v>
      </c>
      <c r="AW1316" s="100">
        <v>143</v>
      </c>
      <c r="AX1316" s="106">
        <f t="shared" si="760"/>
        <v>31143</v>
      </c>
      <c r="AZ1316" s="7" t="s">
        <v>2975</v>
      </c>
      <c r="BA1316" s="182" t="s">
        <v>3208</v>
      </c>
      <c r="BF1316" s="1"/>
      <c r="BG1316" s="1"/>
      <c r="BH1316" s="1"/>
      <c r="BI1316" s="1"/>
      <c r="BJ1316" s="1"/>
      <c r="BK1316" s="1"/>
      <c r="BL1316" s="1"/>
      <c r="BM1316" s="1"/>
      <c r="BN1316" s="1"/>
      <c r="BO1316" s="1"/>
      <c r="BP1316" s="1"/>
      <c r="BQ1316" s="1"/>
      <c r="BR1316" s="1"/>
      <c r="BS1316" s="1"/>
      <c r="BT1316" s="1"/>
      <c r="BU1316" s="1"/>
      <c r="BV1316" s="1"/>
      <c r="BW1316" s="1"/>
      <c r="BX1316" s="1"/>
      <c r="BY1316" s="1"/>
      <c r="BZ1316" s="1"/>
      <c r="CA1316" s="1"/>
      <c r="CB1316" s="1"/>
      <c r="CC1316" s="1"/>
    </row>
    <row r="1317" spans="1:81" s="182" customFormat="1" hidden="1" outlineLevel="1">
      <c r="A1317" s="182" t="s">
        <v>2272</v>
      </c>
      <c r="B1317" s="182" t="s">
        <v>342</v>
      </c>
      <c r="C1317" s="1">
        <f t="shared" si="744"/>
        <v>288</v>
      </c>
      <c r="D1317" s="7">
        <f>IF(P1317&gt;0,RANK(P1317,(P1317:R1317,S1317:AG1317)),0)</f>
        <v>2</v>
      </c>
      <c r="E1317" s="7">
        <f>IF(Q1317&gt;0,RANK(Q1317,(P1317:R1317,S1317:AG1317)),0)</f>
        <v>0</v>
      </c>
      <c r="F1317" s="7">
        <f>IF(R1317&gt;0,RANK(R1317,(P1317:R1317,S1317:AG1317)),0)</f>
        <v>1</v>
      </c>
      <c r="G1317" s="7">
        <f>IF(S1317&gt;0,RANK(S1317,(P1317:R1317,S1317:AG1317)),0)</f>
        <v>0</v>
      </c>
      <c r="H1317" s="49">
        <f t="shared" si="745"/>
        <v>10</v>
      </c>
      <c r="I1317" s="178">
        <f t="shared" si="746"/>
        <v>3.4722222222222224E-2</v>
      </c>
      <c r="J1317" s="2"/>
      <c r="K1317" s="2">
        <f t="shared" si="747"/>
        <v>0.4826388888888889</v>
      </c>
      <c r="L1317" s="2">
        <f t="shared" si="748"/>
        <v>0</v>
      </c>
      <c r="M1317" s="2">
        <f t="shared" si="749"/>
        <v>0.51736111111111116</v>
      </c>
      <c r="N1317" s="2">
        <f t="shared" si="750"/>
        <v>0</v>
      </c>
      <c r="O1317" s="2">
        <f t="shared" si="751"/>
        <v>0</v>
      </c>
      <c r="P1317" s="1">
        <v>139</v>
      </c>
      <c r="Q1317" s="1"/>
      <c r="R1317" s="1">
        <v>149</v>
      </c>
      <c r="S1317" s="1"/>
      <c r="T1317" s="1"/>
      <c r="U1317" s="1"/>
      <c r="V1317" s="1"/>
      <c r="W1317" s="1"/>
      <c r="X1317" s="1"/>
      <c r="Y1317" s="1"/>
      <c r="Z1317" s="1"/>
      <c r="AA1317" s="1"/>
      <c r="AB1317" s="1"/>
      <c r="AC1317" s="1"/>
      <c r="AD1317" s="1"/>
      <c r="AE1317" s="1"/>
      <c r="AF1317" s="1"/>
      <c r="AG1317" s="1"/>
      <c r="AH1317" s="1"/>
      <c r="AI1317" s="7">
        <f t="shared" si="752"/>
        <v>0</v>
      </c>
      <c r="AJ1317" s="7">
        <f t="shared" si="753"/>
        <v>0</v>
      </c>
      <c r="AK1317" s="7">
        <f t="shared" si="754"/>
        <v>0</v>
      </c>
      <c r="AL1317" s="7">
        <f t="shared" si="755"/>
        <v>0</v>
      </c>
      <c r="AM1317" s="2">
        <f t="shared" si="756"/>
        <v>0</v>
      </c>
      <c r="AN1317" s="2">
        <f t="shared" si="757"/>
        <v>0</v>
      </c>
      <c r="AO1317" s="2">
        <f t="shared" si="758"/>
        <v>0</v>
      </c>
      <c r="AP1317" s="2">
        <f t="shared" si="759"/>
        <v>0</v>
      </c>
      <c r="AQ1317" s="2"/>
      <c r="AR1317" s="182" t="str">
        <f t="shared" si="743"/>
        <v>Red Willow</v>
      </c>
      <c r="AS1317" s="182" t="s">
        <v>342</v>
      </c>
      <c r="AT1317" s="182">
        <v>3</v>
      </c>
      <c r="AV1317" s="98">
        <v>31</v>
      </c>
      <c r="AW1317" s="100">
        <v>145</v>
      </c>
      <c r="AX1317" s="106">
        <f t="shared" si="760"/>
        <v>31145</v>
      </c>
      <c r="AZ1317" s="7" t="s">
        <v>2975</v>
      </c>
      <c r="BA1317" s="182" t="s">
        <v>3208</v>
      </c>
      <c r="BF1317" s="1"/>
      <c r="BG1317" s="1"/>
      <c r="BH1317" s="1"/>
      <c r="BI1317" s="1"/>
      <c r="BJ1317" s="1"/>
      <c r="BK1317" s="1"/>
      <c r="BL1317" s="1"/>
      <c r="BM1317" s="1"/>
      <c r="BN1317" s="1"/>
      <c r="BO1317" s="1"/>
      <c r="BP1317" s="1"/>
      <c r="BQ1317" s="1"/>
      <c r="BR1317" s="1"/>
      <c r="BS1317" s="1"/>
      <c r="BT1317" s="1"/>
      <c r="BU1317" s="1"/>
      <c r="BV1317" s="1"/>
      <c r="BW1317" s="1"/>
      <c r="BX1317" s="1"/>
      <c r="BY1317" s="1"/>
      <c r="BZ1317" s="1"/>
      <c r="CA1317" s="1"/>
      <c r="CB1317" s="1"/>
      <c r="CC1317" s="1"/>
    </row>
    <row r="1318" spans="1:81" s="182" customFormat="1" hidden="1" outlineLevel="1">
      <c r="A1318" s="182" t="s">
        <v>1904</v>
      </c>
      <c r="B1318" s="182" t="s">
        <v>342</v>
      </c>
      <c r="C1318" s="1">
        <f t="shared" si="744"/>
        <v>361</v>
      </c>
      <c r="D1318" s="7">
        <f>IF(P1318&gt;0,RANK(P1318,(P1318:R1318,S1318:AG1318)),0)</f>
        <v>2</v>
      </c>
      <c r="E1318" s="7">
        <f>IF(Q1318&gt;0,RANK(Q1318,(P1318:R1318,S1318:AG1318)),0)</f>
        <v>0</v>
      </c>
      <c r="F1318" s="7">
        <f>IF(R1318&gt;0,RANK(R1318,(P1318:R1318,S1318:AG1318)),0)</f>
        <v>1</v>
      </c>
      <c r="G1318" s="7">
        <f>IF(S1318&gt;0,RANK(S1318,(P1318:R1318,S1318:AG1318)),0)</f>
        <v>0</v>
      </c>
      <c r="H1318" s="49">
        <f t="shared" si="745"/>
        <v>5</v>
      </c>
      <c r="I1318" s="178">
        <f t="shared" si="746"/>
        <v>1.3850415512465374E-2</v>
      </c>
      <c r="J1318" s="2"/>
      <c r="K1318" s="2">
        <f t="shared" si="747"/>
        <v>0.49307479224376732</v>
      </c>
      <c r="L1318" s="2">
        <f t="shared" si="748"/>
        <v>0</v>
      </c>
      <c r="M1318" s="2">
        <f t="shared" si="749"/>
        <v>0.50692520775623273</v>
      </c>
      <c r="N1318" s="2">
        <f t="shared" si="750"/>
        <v>0</v>
      </c>
      <c r="O1318" s="2">
        <f t="shared" si="751"/>
        <v>0</v>
      </c>
      <c r="P1318" s="1">
        <v>178</v>
      </c>
      <c r="Q1318" s="1"/>
      <c r="R1318" s="1">
        <v>183</v>
      </c>
      <c r="S1318" s="1"/>
      <c r="T1318" s="1"/>
      <c r="U1318" s="1"/>
      <c r="V1318" s="1"/>
      <c r="W1318" s="1"/>
      <c r="X1318" s="1"/>
      <c r="Y1318" s="1"/>
      <c r="Z1318" s="1"/>
      <c r="AA1318" s="1"/>
      <c r="AB1318" s="1"/>
      <c r="AC1318" s="1"/>
      <c r="AD1318" s="1"/>
      <c r="AE1318" s="1"/>
      <c r="AF1318" s="1"/>
      <c r="AG1318" s="1"/>
      <c r="AH1318" s="1"/>
      <c r="AI1318" s="7">
        <f t="shared" si="752"/>
        <v>0</v>
      </c>
      <c r="AJ1318" s="7">
        <f t="shared" si="753"/>
        <v>0</v>
      </c>
      <c r="AK1318" s="7">
        <f t="shared" si="754"/>
        <v>0</v>
      </c>
      <c r="AL1318" s="7">
        <f t="shared" si="755"/>
        <v>0</v>
      </c>
      <c r="AM1318" s="2">
        <f t="shared" si="756"/>
        <v>0</v>
      </c>
      <c r="AN1318" s="2">
        <f t="shared" si="757"/>
        <v>0</v>
      </c>
      <c r="AO1318" s="2">
        <f t="shared" si="758"/>
        <v>0</v>
      </c>
      <c r="AP1318" s="2">
        <f t="shared" si="759"/>
        <v>0</v>
      </c>
      <c r="AQ1318" s="2"/>
      <c r="AR1318" s="182" t="str">
        <f t="shared" si="743"/>
        <v>Richardson</v>
      </c>
      <c r="AS1318" s="182" t="s">
        <v>342</v>
      </c>
      <c r="AT1318" s="182">
        <v>3</v>
      </c>
      <c r="AV1318" s="98">
        <v>31</v>
      </c>
      <c r="AW1318" s="100">
        <v>147</v>
      </c>
      <c r="AX1318" s="106">
        <f t="shared" si="760"/>
        <v>31147</v>
      </c>
      <c r="AZ1318" s="7" t="s">
        <v>2975</v>
      </c>
      <c r="BA1318" s="182" t="s">
        <v>3208</v>
      </c>
      <c r="BF1318" s="1"/>
      <c r="BG1318" s="1"/>
      <c r="BH1318" s="1"/>
      <c r="BI1318" s="1"/>
      <c r="BJ1318" s="1"/>
      <c r="BK1318" s="1"/>
      <c r="BL1318" s="1"/>
      <c r="BM1318" s="1"/>
      <c r="BN1318" s="1"/>
      <c r="BO1318" s="1"/>
      <c r="BP1318" s="1"/>
      <c r="BQ1318" s="1"/>
      <c r="BR1318" s="1"/>
      <c r="BS1318" s="1"/>
      <c r="BT1318" s="1"/>
      <c r="BU1318" s="1"/>
      <c r="BV1318" s="1"/>
      <c r="BW1318" s="1"/>
      <c r="BX1318" s="1"/>
      <c r="BY1318" s="1"/>
      <c r="BZ1318" s="1"/>
      <c r="CA1318" s="1"/>
      <c r="CB1318" s="1"/>
      <c r="CC1318" s="1"/>
    </row>
    <row r="1319" spans="1:81" s="182" customFormat="1" hidden="1" outlineLevel="1">
      <c r="A1319" s="182" t="s">
        <v>1950</v>
      </c>
      <c r="B1319" s="182" t="s">
        <v>342</v>
      </c>
      <c r="C1319" s="1">
        <f t="shared" si="744"/>
        <v>30</v>
      </c>
      <c r="D1319" s="7">
        <f>IF(P1319&gt;0,RANK(P1319,(P1319:R1319,S1319:AG1319)),0)</f>
        <v>2</v>
      </c>
      <c r="E1319" s="7">
        <f>IF(Q1319&gt;0,RANK(Q1319,(P1319:R1319,S1319:AG1319)),0)</f>
        <v>0</v>
      </c>
      <c r="F1319" s="7">
        <f>IF(R1319&gt;0,RANK(R1319,(P1319:R1319,S1319:AG1319)),0)</f>
        <v>1</v>
      </c>
      <c r="G1319" s="7">
        <f>IF(S1319&gt;0,RANK(S1319,(P1319:R1319,S1319:AG1319)),0)</f>
        <v>0</v>
      </c>
      <c r="H1319" s="49">
        <f t="shared" si="745"/>
        <v>10</v>
      </c>
      <c r="I1319" s="178">
        <f t="shared" si="746"/>
        <v>0.33333333333333331</v>
      </c>
      <c r="J1319" s="2"/>
      <c r="K1319" s="2">
        <f t="shared" si="747"/>
        <v>0.33333333333333331</v>
      </c>
      <c r="L1319" s="2">
        <f t="shared" si="748"/>
        <v>0</v>
      </c>
      <c r="M1319" s="2">
        <f t="shared" si="749"/>
        <v>0.66666666666666663</v>
      </c>
      <c r="N1319" s="2">
        <f t="shared" si="750"/>
        <v>0</v>
      </c>
      <c r="O1319" s="2">
        <f t="shared" si="751"/>
        <v>1.1102230246251565E-16</v>
      </c>
      <c r="P1319" s="1">
        <v>10</v>
      </c>
      <c r="Q1319" s="1"/>
      <c r="R1319" s="1">
        <v>20</v>
      </c>
      <c r="S1319" s="1"/>
      <c r="T1319" s="1"/>
      <c r="U1319" s="1"/>
      <c r="V1319" s="1"/>
      <c r="W1319" s="1"/>
      <c r="X1319" s="1"/>
      <c r="Y1319" s="1"/>
      <c r="Z1319" s="1"/>
      <c r="AA1319" s="1"/>
      <c r="AB1319" s="1"/>
      <c r="AC1319" s="1"/>
      <c r="AD1319" s="1"/>
      <c r="AE1319" s="1"/>
      <c r="AF1319" s="1"/>
      <c r="AG1319" s="1"/>
      <c r="AH1319" s="1"/>
      <c r="AI1319" s="7">
        <f t="shared" si="752"/>
        <v>0</v>
      </c>
      <c r="AJ1319" s="7">
        <f t="shared" si="753"/>
        <v>0</v>
      </c>
      <c r="AK1319" s="7">
        <f t="shared" si="754"/>
        <v>0</v>
      </c>
      <c r="AL1319" s="7">
        <f t="shared" si="755"/>
        <v>0</v>
      </c>
      <c r="AM1319" s="2">
        <f t="shared" si="756"/>
        <v>0</v>
      </c>
      <c r="AN1319" s="2">
        <f t="shared" si="757"/>
        <v>0</v>
      </c>
      <c r="AO1319" s="2">
        <f t="shared" si="758"/>
        <v>0</v>
      </c>
      <c r="AP1319" s="2">
        <f t="shared" si="759"/>
        <v>0</v>
      </c>
      <c r="AQ1319" s="2"/>
      <c r="AR1319" s="182" t="str">
        <f t="shared" si="743"/>
        <v>Rock</v>
      </c>
      <c r="AS1319" s="182" t="s">
        <v>342</v>
      </c>
      <c r="AT1319" s="182">
        <v>3</v>
      </c>
      <c r="AV1319" s="98">
        <v>31</v>
      </c>
      <c r="AW1319" s="100">
        <v>149</v>
      </c>
      <c r="AX1319" s="106">
        <f t="shared" si="760"/>
        <v>31149</v>
      </c>
      <c r="AZ1319" s="7" t="s">
        <v>2975</v>
      </c>
      <c r="BA1319" s="182" t="s">
        <v>3208</v>
      </c>
      <c r="BF1319" s="1"/>
      <c r="BG1319" s="1"/>
      <c r="BH1319" s="1"/>
      <c r="BI1319" s="1"/>
      <c r="BJ1319" s="1"/>
      <c r="BK1319" s="1"/>
      <c r="BL1319" s="1"/>
      <c r="BM1319" s="1"/>
      <c r="BN1319" s="1"/>
      <c r="BO1319" s="1"/>
      <c r="BP1319" s="1"/>
      <c r="BQ1319" s="1"/>
      <c r="BR1319" s="1"/>
      <c r="BS1319" s="1"/>
      <c r="BT1319" s="1"/>
      <c r="BU1319" s="1"/>
      <c r="BV1319" s="1"/>
      <c r="BW1319" s="1"/>
      <c r="BX1319" s="1"/>
      <c r="BY1319" s="1"/>
      <c r="BZ1319" s="1"/>
      <c r="CA1319" s="1"/>
      <c r="CB1319" s="1"/>
      <c r="CC1319" s="1"/>
    </row>
    <row r="1320" spans="1:81" s="182" customFormat="1" hidden="1" outlineLevel="1">
      <c r="A1320" s="182" t="s">
        <v>698</v>
      </c>
      <c r="B1320" s="182" t="s">
        <v>342</v>
      </c>
      <c r="C1320" s="1">
        <f t="shared" si="744"/>
        <v>684</v>
      </c>
      <c r="D1320" s="7">
        <f>IF(P1320&gt;0,RANK(P1320,(P1320:R1320,S1320:AG1320)),0)</f>
        <v>1</v>
      </c>
      <c r="E1320" s="7">
        <f>IF(Q1320&gt;0,RANK(Q1320,(P1320:R1320,S1320:AG1320)),0)</f>
        <v>0</v>
      </c>
      <c r="F1320" s="7">
        <f>IF(R1320&gt;0,RANK(R1320,(P1320:R1320,S1320:AG1320)),0)</f>
        <v>2</v>
      </c>
      <c r="G1320" s="7">
        <f>IF(S1320&gt;0,RANK(S1320,(P1320:R1320,S1320:AG1320)),0)</f>
        <v>0</v>
      </c>
      <c r="H1320" s="49">
        <f t="shared" si="745"/>
        <v>6</v>
      </c>
      <c r="I1320" s="178">
        <f t="shared" si="746"/>
        <v>8.771929824561403E-3</v>
      </c>
      <c r="J1320" s="2"/>
      <c r="K1320" s="2">
        <f t="shared" si="747"/>
        <v>0.50438596491228072</v>
      </c>
      <c r="L1320" s="2">
        <f t="shared" si="748"/>
        <v>0</v>
      </c>
      <c r="M1320" s="2">
        <f t="shared" si="749"/>
        <v>0.49561403508771928</v>
      </c>
      <c r="N1320" s="2">
        <f t="shared" si="750"/>
        <v>0</v>
      </c>
      <c r="O1320" s="2">
        <f t="shared" si="751"/>
        <v>0</v>
      </c>
      <c r="P1320" s="1">
        <v>345</v>
      </c>
      <c r="Q1320" s="1"/>
      <c r="R1320" s="1">
        <v>339</v>
      </c>
      <c r="S1320" s="1"/>
      <c r="T1320" s="1"/>
      <c r="U1320" s="1"/>
      <c r="V1320" s="1"/>
      <c r="W1320" s="1"/>
      <c r="X1320" s="1"/>
      <c r="Y1320" s="1"/>
      <c r="Z1320" s="1"/>
      <c r="AA1320" s="1"/>
      <c r="AB1320" s="1"/>
      <c r="AC1320" s="1"/>
      <c r="AD1320" s="1"/>
      <c r="AE1320" s="1"/>
      <c r="AF1320" s="1"/>
      <c r="AG1320" s="1"/>
      <c r="AH1320" s="1"/>
      <c r="AI1320" s="7">
        <f t="shared" si="752"/>
        <v>0</v>
      </c>
      <c r="AJ1320" s="7">
        <f t="shared" si="753"/>
        <v>0</v>
      </c>
      <c r="AK1320" s="7">
        <f t="shared" si="754"/>
        <v>0</v>
      </c>
      <c r="AL1320" s="7">
        <f t="shared" si="755"/>
        <v>0</v>
      </c>
      <c r="AM1320" s="2">
        <f t="shared" si="756"/>
        <v>0</v>
      </c>
      <c r="AN1320" s="2">
        <f t="shared" si="757"/>
        <v>0</v>
      </c>
      <c r="AO1320" s="2">
        <f t="shared" si="758"/>
        <v>0</v>
      </c>
      <c r="AP1320" s="2">
        <f t="shared" si="759"/>
        <v>0</v>
      </c>
      <c r="AQ1320" s="2"/>
      <c r="AR1320" s="182" t="str">
        <f t="shared" si="743"/>
        <v>Saline</v>
      </c>
      <c r="AS1320" s="182" t="s">
        <v>342</v>
      </c>
      <c r="AT1320" s="182">
        <v>3</v>
      </c>
      <c r="AV1320" s="98">
        <v>31</v>
      </c>
      <c r="AW1320" s="100">
        <v>151</v>
      </c>
      <c r="AX1320" s="106">
        <f t="shared" si="760"/>
        <v>31151</v>
      </c>
      <c r="AZ1320" s="7" t="s">
        <v>2975</v>
      </c>
      <c r="BA1320" s="182" t="s">
        <v>3208</v>
      </c>
      <c r="BF1320" s="1"/>
      <c r="BG1320" s="1"/>
      <c r="BH1320" s="1"/>
      <c r="BI1320" s="1"/>
      <c r="BJ1320" s="1"/>
      <c r="BK1320" s="1"/>
      <c r="BL1320" s="1"/>
      <c r="BM1320" s="1"/>
      <c r="BN1320" s="1"/>
      <c r="BO1320" s="1"/>
      <c r="BP1320" s="1"/>
      <c r="BQ1320" s="1"/>
      <c r="BR1320" s="1"/>
      <c r="BS1320" s="1"/>
      <c r="BT1320" s="1"/>
      <c r="BU1320" s="1"/>
      <c r="BV1320" s="1"/>
      <c r="BW1320" s="1"/>
      <c r="BX1320" s="1"/>
      <c r="BY1320" s="1"/>
      <c r="BZ1320" s="1"/>
      <c r="CA1320" s="1"/>
      <c r="CB1320" s="1"/>
      <c r="CC1320" s="1"/>
    </row>
    <row r="1321" spans="1:81" s="182" customFormat="1" hidden="1" outlineLevel="1">
      <c r="A1321" s="182" t="s">
        <v>2268</v>
      </c>
      <c r="B1321" s="182" t="s">
        <v>342</v>
      </c>
      <c r="C1321" s="1">
        <f t="shared" si="744"/>
        <v>4664</v>
      </c>
      <c r="D1321" s="7">
        <f>IF(P1321&gt;0,RANK(P1321,(P1321:R1321,S1321:AG1321)),0)</f>
        <v>1</v>
      </c>
      <c r="E1321" s="7">
        <f>IF(Q1321&gt;0,RANK(Q1321,(P1321:R1321,S1321:AG1321)),0)</f>
        <v>0</v>
      </c>
      <c r="F1321" s="7">
        <f>IF(R1321&gt;0,RANK(R1321,(P1321:R1321,S1321:AG1321)),0)</f>
        <v>2</v>
      </c>
      <c r="G1321" s="7">
        <f>IF(S1321&gt;0,RANK(S1321,(P1321:R1321,S1321:AG1321)),0)</f>
        <v>0</v>
      </c>
      <c r="H1321" s="49">
        <f t="shared" si="745"/>
        <v>474</v>
      </c>
      <c r="I1321" s="178">
        <f t="shared" si="746"/>
        <v>0.10162950257289879</v>
      </c>
      <c r="J1321" s="2"/>
      <c r="K1321" s="2">
        <f t="shared" si="747"/>
        <v>0.55081475128644941</v>
      </c>
      <c r="L1321" s="2">
        <f t="shared" si="748"/>
        <v>0</v>
      </c>
      <c r="M1321" s="2">
        <f t="shared" si="749"/>
        <v>0.44918524871355059</v>
      </c>
      <c r="N1321" s="2">
        <f t="shared" si="750"/>
        <v>0</v>
      </c>
      <c r="O1321" s="2">
        <f t="shared" si="751"/>
        <v>0</v>
      </c>
      <c r="P1321" s="1">
        <v>2569</v>
      </c>
      <c r="Q1321" s="1"/>
      <c r="R1321" s="1">
        <v>2095</v>
      </c>
      <c r="S1321" s="1"/>
      <c r="T1321" s="1"/>
      <c r="U1321" s="1"/>
      <c r="V1321" s="1"/>
      <c r="W1321" s="1"/>
      <c r="X1321" s="1"/>
      <c r="Y1321" s="1"/>
      <c r="Z1321" s="1"/>
      <c r="AA1321" s="1"/>
      <c r="AB1321" s="1"/>
      <c r="AC1321" s="1"/>
      <c r="AD1321" s="1"/>
      <c r="AE1321" s="1"/>
      <c r="AF1321" s="1"/>
      <c r="AG1321" s="1"/>
      <c r="AH1321" s="1"/>
      <c r="AI1321" s="7">
        <f t="shared" si="752"/>
        <v>0</v>
      </c>
      <c r="AJ1321" s="7">
        <f t="shared" si="753"/>
        <v>0</v>
      </c>
      <c r="AK1321" s="7">
        <f t="shared" si="754"/>
        <v>0</v>
      </c>
      <c r="AL1321" s="7">
        <f t="shared" si="755"/>
        <v>0</v>
      </c>
      <c r="AM1321" s="2">
        <f t="shared" si="756"/>
        <v>0</v>
      </c>
      <c r="AN1321" s="2">
        <f t="shared" si="757"/>
        <v>0</v>
      </c>
      <c r="AO1321" s="2">
        <f t="shared" si="758"/>
        <v>0</v>
      </c>
      <c r="AP1321" s="2">
        <f t="shared" si="759"/>
        <v>0</v>
      </c>
      <c r="AQ1321" s="2"/>
      <c r="AR1321" s="182" t="str">
        <f t="shared" si="743"/>
        <v>Sarpy</v>
      </c>
      <c r="AS1321" s="182" t="s">
        <v>342</v>
      </c>
      <c r="AV1321" s="98">
        <v>31</v>
      </c>
      <c r="AW1321" s="100">
        <v>153</v>
      </c>
      <c r="AX1321" s="106">
        <f t="shared" si="760"/>
        <v>31153</v>
      </c>
      <c r="AZ1321" s="7" t="s">
        <v>2975</v>
      </c>
      <c r="BA1321" s="182" t="s">
        <v>3208</v>
      </c>
      <c r="BF1321" s="1"/>
      <c r="BG1321" s="1"/>
      <c r="BH1321" s="1"/>
      <c r="BI1321" s="1"/>
      <c r="BJ1321" s="1"/>
      <c r="BK1321" s="1"/>
      <c r="BL1321" s="1"/>
      <c r="BM1321" s="1"/>
      <c r="BN1321" s="1"/>
      <c r="BO1321" s="1"/>
      <c r="BP1321" s="1"/>
      <c r="BQ1321" s="1"/>
      <c r="BR1321" s="1"/>
      <c r="BS1321" s="1"/>
      <c r="BT1321" s="1"/>
      <c r="BU1321" s="1"/>
      <c r="BV1321" s="1"/>
      <c r="BW1321" s="1"/>
      <c r="BX1321" s="1"/>
      <c r="BY1321" s="1"/>
      <c r="BZ1321" s="1"/>
      <c r="CA1321" s="1"/>
      <c r="CB1321" s="1"/>
      <c r="CC1321" s="1"/>
    </row>
    <row r="1322" spans="1:81" s="182" customFormat="1" hidden="1" outlineLevel="1">
      <c r="A1322" s="182" t="s">
        <v>1332</v>
      </c>
      <c r="B1322" s="182" t="s">
        <v>342</v>
      </c>
      <c r="C1322" s="1">
        <f t="shared" si="744"/>
        <v>760</v>
      </c>
      <c r="D1322" s="7">
        <f>IF(P1322&gt;0,RANK(P1322,(P1322:R1322,S1322:AG1322)),0)</f>
        <v>2</v>
      </c>
      <c r="E1322" s="7">
        <f>IF(Q1322&gt;0,RANK(Q1322,(P1322:R1322,S1322:AG1322)),0)</f>
        <v>0</v>
      </c>
      <c r="F1322" s="7">
        <f>IF(R1322&gt;0,RANK(R1322,(P1322:R1322,S1322:AG1322)),0)</f>
        <v>1</v>
      </c>
      <c r="G1322" s="7">
        <f>IF(S1322&gt;0,RANK(S1322,(P1322:R1322,S1322:AG1322)),0)</f>
        <v>0</v>
      </c>
      <c r="H1322" s="49">
        <f t="shared" si="745"/>
        <v>64</v>
      </c>
      <c r="I1322" s="178">
        <f t="shared" si="746"/>
        <v>8.4210526315789472E-2</v>
      </c>
      <c r="J1322" s="2"/>
      <c r="K1322" s="2">
        <f t="shared" si="747"/>
        <v>0.45789473684210524</v>
      </c>
      <c r="L1322" s="2">
        <f t="shared" si="748"/>
        <v>0</v>
      </c>
      <c r="M1322" s="2">
        <f t="shared" si="749"/>
        <v>0.54210526315789476</v>
      </c>
      <c r="N1322" s="2">
        <f t="shared" si="750"/>
        <v>0</v>
      </c>
      <c r="O1322" s="2">
        <f t="shared" si="751"/>
        <v>0</v>
      </c>
      <c r="P1322" s="1">
        <v>348</v>
      </c>
      <c r="Q1322" s="1"/>
      <c r="R1322" s="1">
        <v>412</v>
      </c>
      <c r="S1322" s="1"/>
      <c r="T1322" s="1"/>
      <c r="U1322" s="1"/>
      <c r="V1322" s="1"/>
      <c r="W1322" s="1"/>
      <c r="X1322" s="1"/>
      <c r="Y1322" s="1"/>
      <c r="Z1322" s="1"/>
      <c r="AA1322" s="1"/>
      <c r="AB1322" s="1"/>
      <c r="AC1322" s="1"/>
      <c r="AD1322" s="1"/>
      <c r="AE1322" s="1"/>
      <c r="AF1322" s="1"/>
      <c r="AG1322" s="1"/>
      <c r="AH1322" s="1"/>
      <c r="AI1322" s="7">
        <f t="shared" si="752"/>
        <v>0</v>
      </c>
      <c r="AJ1322" s="7">
        <f t="shared" si="753"/>
        <v>0</v>
      </c>
      <c r="AK1322" s="7">
        <f t="shared" si="754"/>
        <v>0</v>
      </c>
      <c r="AL1322" s="7">
        <f t="shared" si="755"/>
        <v>0</v>
      </c>
      <c r="AM1322" s="2">
        <f t="shared" si="756"/>
        <v>0</v>
      </c>
      <c r="AN1322" s="2">
        <f t="shared" si="757"/>
        <v>0</v>
      </c>
      <c r="AO1322" s="2">
        <f t="shared" si="758"/>
        <v>0</v>
      </c>
      <c r="AP1322" s="2">
        <f t="shared" si="759"/>
        <v>0</v>
      </c>
      <c r="AQ1322" s="2"/>
      <c r="AR1322" s="182" t="str">
        <f t="shared" si="743"/>
        <v>Saunders</v>
      </c>
      <c r="AS1322" s="182" t="s">
        <v>342</v>
      </c>
      <c r="AT1322" s="182">
        <v>1</v>
      </c>
      <c r="AV1322" s="98">
        <v>31</v>
      </c>
      <c r="AW1322" s="100">
        <v>155</v>
      </c>
      <c r="AX1322" s="106">
        <f t="shared" si="760"/>
        <v>31155</v>
      </c>
      <c r="AZ1322" s="7" t="s">
        <v>2975</v>
      </c>
      <c r="BA1322" s="182" t="s">
        <v>3208</v>
      </c>
      <c r="BF1322" s="1"/>
      <c r="BG1322" s="1"/>
      <c r="BH1322" s="1"/>
      <c r="BI1322" s="1"/>
      <c r="BJ1322" s="1"/>
      <c r="BK1322" s="1"/>
      <c r="BL1322" s="1"/>
      <c r="BM1322" s="1"/>
      <c r="BN1322" s="1"/>
      <c r="BO1322" s="1"/>
      <c r="BP1322" s="1"/>
      <c r="BQ1322" s="1"/>
      <c r="BR1322" s="1"/>
      <c r="BS1322" s="1"/>
      <c r="BT1322" s="1"/>
      <c r="BU1322" s="1"/>
      <c r="BV1322" s="1"/>
      <c r="BW1322" s="1"/>
      <c r="BX1322" s="1"/>
      <c r="BY1322" s="1"/>
      <c r="BZ1322" s="1"/>
      <c r="CA1322" s="1"/>
      <c r="CB1322" s="1"/>
      <c r="CC1322" s="1"/>
    </row>
    <row r="1323" spans="1:81" s="182" customFormat="1" hidden="1" outlineLevel="1">
      <c r="A1323" s="182" t="s">
        <v>134</v>
      </c>
      <c r="B1323" s="182" t="s">
        <v>342</v>
      </c>
      <c r="C1323" s="1">
        <f t="shared" si="744"/>
        <v>794</v>
      </c>
      <c r="D1323" s="7">
        <f>IF(P1323&gt;0,RANK(P1323,(P1323:R1323,S1323:AG1323)),0)</f>
        <v>1</v>
      </c>
      <c r="E1323" s="7">
        <f>IF(Q1323&gt;0,RANK(Q1323,(P1323:R1323,S1323:AG1323)),0)</f>
        <v>0</v>
      </c>
      <c r="F1323" s="7">
        <f>IF(R1323&gt;0,RANK(R1323,(P1323:R1323,S1323:AG1323)),0)</f>
        <v>2</v>
      </c>
      <c r="G1323" s="7">
        <f>IF(S1323&gt;0,RANK(S1323,(P1323:R1323,S1323:AG1323)),0)</f>
        <v>0</v>
      </c>
      <c r="H1323" s="49">
        <f t="shared" si="745"/>
        <v>80</v>
      </c>
      <c r="I1323" s="178">
        <f t="shared" si="746"/>
        <v>0.10075566750629723</v>
      </c>
      <c r="J1323" s="2"/>
      <c r="K1323" s="2">
        <f t="shared" si="747"/>
        <v>0.55037783375314864</v>
      </c>
      <c r="L1323" s="2">
        <f t="shared" si="748"/>
        <v>0</v>
      </c>
      <c r="M1323" s="2">
        <f t="shared" si="749"/>
        <v>0.44962216624685136</v>
      </c>
      <c r="N1323" s="2">
        <f t="shared" si="750"/>
        <v>0</v>
      </c>
      <c r="O1323" s="2">
        <f t="shared" si="751"/>
        <v>0</v>
      </c>
      <c r="P1323" s="1">
        <v>437</v>
      </c>
      <c r="Q1323" s="1"/>
      <c r="R1323" s="1">
        <v>357</v>
      </c>
      <c r="S1323" s="1"/>
      <c r="T1323" s="1"/>
      <c r="U1323" s="1"/>
      <c r="V1323" s="1"/>
      <c r="W1323" s="1"/>
      <c r="X1323" s="1"/>
      <c r="Y1323" s="1"/>
      <c r="Z1323" s="1"/>
      <c r="AA1323" s="1"/>
      <c r="AB1323" s="1"/>
      <c r="AC1323" s="1"/>
      <c r="AD1323" s="1"/>
      <c r="AE1323" s="1"/>
      <c r="AF1323" s="1"/>
      <c r="AG1323" s="1"/>
      <c r="AH1323" s="1"/>
      <c r="AI1323" s="7">
        <f t="shared" si="752"/>
        <v>0</v>
      </c>
      <c r="AJ1323" s="7">
        <f t="shared" si="753"/>
        <v>0</v>
      </c>
      <c r="AK1323" s="7">
        <f t="shared" si="754"/>
        <v>0</v>
      </c>
      <c r="AL1323" s="7">
        <f t="shared" si="755"/>
        <v>0</v>
      </c>
      <c r="AM1323" s="2">
        <f t="shared" si="756"/>
        <v>0</v>
      </c>
      <c r="AN1323" s="2">
        <f t="shared" si="757"/>
        <v>0</v>
      </c>
      <c r="AO1323" s="2">
        <f t="shared" si="758"/>
        <v>0</v>
      </c>
      <c r="AP1323" s="2">
        <f t="shared" si="759"/>
        <v>0</v>
      </c>
      <c r="AQ1323" s="2"/>
      <c r="AR1323" s="182" t="str">
        <f t="shared" si="743"/>
        <v>Scotts Bluff</v>
      </c>
      <c r="AS1323" s="182" t="s">
        <v>342</v>
      </c>
      <c r="AT1323" s="182">
        <v>3</v>
      </c>
      <c r="AV1323" s="98">
        <v>31</v>
      </c>
      <c r="AW1323" s="100">
        <v>157</v>
      </c>
      <c r="AX1323" s="106">
        <f t="shared" si="760"/>
        <v>31157</v>
      </c>
      <c r="AZ1323" s="7" t="s">
        <v>2975</v>
      </c>
      <c r="BA1323" s="182" t="s">
        <v>3208</v>
      </c>
      <c r="BF1323" s="1"/>
      <c r="BG1323" s="1"/>
      <c r="BH1323" s="1"/>
      <c r="BI1323" s="1"/>
      <c r="BJ1323" s="1"/>
      <c r="BK1323" s="1"/>
      <c r="BL1323" s="1"/>
      <c r="BM1323" s="1"/>
      <c r="BN1323" s="1"/>
      <c r="BO1323" s="1"/>
      <c r="BP1323" s="1"/>
      <c r="BQ1323" s="1"/>
      <c r="BR1323" s="1"/>
      <c r="BS1323" s="1"/>
      <c r="BT1323" s="1"/>
      <c r="BU1323" s="1"/>
      <c r="BV1323" s="1"/>
      <c r="BW1323" s="1"/>
      <c r="BX1323" s="1"/>
      <c r="BY1323" s="1"/>
      <c r="BZ1323" s="1"/>
      <c r="CA1323" s="1"/>
      <c r="CB1323" s="1"/>
      <c r="CC1323" s="1"/>
    </row>
    <row r="1324" spans="1:81" s="182" customFormat="1" hidden="1" outlineLevel="1">
      <c r="A1324" s="182" t="s">
        <v>440</v>
      </c>
      <c r="B1324" s="182" t="s">
        <v>342</v>
      </c>
      <c r="C1324" s="1">
        <f t="shared" si="744"/>
        <v>443</v>
      </c>
      <c r="D1324" s="7">
        <f>IF(P1324&gt;0,RANK(P1324,(P1324:R1324,S1324:AG1324)),0)</f>
        <v>1</v>
      </c>
      <c r="E1324" s="7">
        <f>IF(Q1324&gt;0,RANK(Q1324,(P1324:R1324,S1324:AG1324)),0)</f>
        <v>0</v>
      </c>
      <c r="F1324" s="7">
        <f>IF(R1324&gt;0,RANK(R1324,(P1324:R1324,S1324:AG1324)),0)</f>
        <v>2</v>
      </c>
      <c r="G1324" s="7">
        <f>IF(S1324&gt;0,RANK(S1324,(P1324:R1324,S1324:AG1324)),0)</f>
        <v>0</v>
      </c>
      <c r="H1324" s="49">
        <f t="shared" si="745"/>
        <v>27</v>
      </c>
      <c r="I1324" s="178">
        <f t="shared" si="746"/>
        <v>6.0948081264108354E-2</v>
      </c>
      <c r="J1324" s="2"/>
      <c r="K1324" s="2">
        <f t="shared" si="747"/>
        <v>0.53047404063205417</v>
      </c>
      <c r="L1324" s="2">
        <f t="shared" si="748"/>
        <v>0</v>
      </c>
      <c r="M1324" s="2">
        <f t="shared" si="749"/>
        <v>0.46952595936794583</v>
      </c>
      <c r="N1324" s="2">
        <f t="shared" si="750"/>
        <v>0</v>
      </c>
      <c r="O1324" s="2">
        <f t="shared" si="751"/>
        <v>0</v>
      </c>
      <c r="P1324" s="1">
        <v>235</v>
      </c>
      <c r="Q1324" s="1"/>
      <c r="R1324" s="1">
        <v>208</v>
      </c>
      <c r="S1324" s="1"/>
      <c r="T1324" s="1"/>
      <c r="U1324" s="1"/>
      <c r="V1324" s="1"/>
      <c r="W1324" s="1"/>
      <c r="X1324" s="1"/>
      <c r="Y1324" s="1"/>
      <c r="Z1324" s="1"/>
      <c r="AA1324" s="1"/>
      <c r="AB1324" s="1"/>
      <c r="AC1324" s="1"/>
      <c r="AD1324" s="1"/>
      <c r="AE1324" s="1"/>
      <c r="AF1324" s="1"/>
      <c r="AG1324" s="1"/>
      <c r="AH1324" s="1"/>
      <c r="AI1324" s="7">
        <f t="shared" si="752"/>
        <v>0</v>
      </c>
      <c r="AJ1324" s="7">
        <f t="shared" si="753"/>
        <v>0</v>
      </c>
      <c r="AK1324" s="7">
        <f t="shared" si="754"/>
        <v>0</v>
      </c>
      <c r="AL1324" s="7">
        <f t="shared" si="755"/>
        <v>0</v>
      </c>
      <c r="AM1324" s="2">
        <f t="shared" si="756"/>
        <v>0</v>
      </c>
      <c r="AN1324" s="2">
        <f t="shared" si="757"/>
        <v>0</v>
      </c>
      <c r="AO1324" s="2">
        <f t="shared" si="758"/>
        <v>0</v>
      </c>
      <c r="AP1324" s="2">
        <f t="shared" si="759"/>
        <v>0</v>
      </c>
      <c r="AQ1324" s="2"/>
      <c r="AR1324" s="182" t="str">
        <f t="shared" si="743"/>
        <v>Seward</v>
      </c>
      <c r="AS1324" s="182" t="s">
        <v>342</v>
      </c>
      <c r="AT1324" s="182">
        <v>1</v>
      </c>
      <c r="AV1324" s="98">
        <v>31</v>
      </c>
      <c r="AW1324" s="100">
        <v>159</v>
      </c>
      <c r="AX1324" s="106">
        <f t="shared" si="760"/>
        <v>31159</v>
      </c>
      <c r="AZ1324" s="7" t="s">
        <v>2975</v>
      </c>
      <c r="BA1324" s="182" t="s">
        <v>3208</v>
      </c>
      <c r="BF1324" s="1"/>
      <c r="BG1324" s="1"/>
      <c r="BH1324" s="1"/>
      <c r="BI1324" s="1"/>
      <c r="BJ1324" s="1"/>
      <c r="BK1324" s="1"/>
      <c r="BL1324" s="1"/>
      <c r="BM1324" s="1"/>
      <c r="BN1324" s="1"/>
      <c r="BO1324" s="1"/>
      <c r="BP1324" s="1"/>
      <c r="BQ1324" s="1"/>
      <c r="BR1324" s="1"/>
      <c r="BS1324" s="1"/>
      <c r="BT1324" s="1"/>
      <c r="BU1324" s="1"/>
      <c r="BV1324" s="1"/>
      <c r="BW1324" s="1"/>
      <c r="BX1324" s="1"/>
      <c r="BY1324" s="1"/>
      <c r="BZ1324" s="1"/>
      <c r="CA1324" s="1"/>
      <c r="CB1324" s="1"/>
      <c r="CC1324" s="1"/>
    </row>
    <row r="1325" spans="1:81" s="182" customFormat="1" hidden="1" outlineLevel="1">
      <c r="A1325" s="182" t="s">
        <v>2731</v>
      </c>
      <c r="B1325" s="182" t="s">
        <v>342</v>
      </c>
      <c r="C1325" s="1">
        <f t="shared" si="744"/>
        <v>95</v>
      </c>
      <c r="D1325" s="7">
        <f>IF(P1325&gt;0,RANK(P1325,(P1325:R1325,S1325:AG1325)),0)</f>
        <v>2</v>
      </c>
      <c r="E1325" s="7">
        <f>IF(Q1325&gt;0,RANK(Q1325,(P1325:R1325,S1325:AG1325)),0)</f>
        <v>0</v>
      </c>
      <c r="F1325" s="7">
        <f>IF(R1325&gt;0,RANK(R1325,(P1325:R1325,S1325:AG1325)),0)</f>
        <v>1</v>
      </c>
      <c r="G1325" s="7">
        <f>IF(S1325&gt;0,RANK(S1325,(P1325:R1325,S1325:AG1325)),0)</f>
        <v>0</v>
      </c>
      <c r="H1325" s="49">
        <f t="shared" si="745"/>
        <v>35</v>
      </c>
      <c r="I1325" s="178">
        <f t="shared" si="746"/>
        <v>0.36842105263157893</v>
      </c>
      <c r="J1325" s="2"/>
      <c r="K1325" s="2">
        <f t="shared" si="747"/>
        <v>0.31578947368421051</v>
      </c>
      <c r="L1325" s="2">
        <f t="shared" si="748"/>
        <v>0</v>
      </c>
      <c r="M1325" s="2">
        <f t="shared" si="749"/>
        <v>0.68421052631578949</v>
      </c>
      <c r="N1325" s="2">
        <f t="shared" si="750"/>
        <v>0</v>
      </c>
      <c r="O1325" s="2">
        <f t="shared" si="751"/>
        <v>0</v>
      </c>
      <c r="P1325" s="1">
        <v>30</v>
      </c>
      <c r="Q1325" s="1"/>
      <c r="R1325" s="1">
        <v>65</v>
      </c>
      <c r="S1325" s="1"/>
      <c r="T1325" s="1"/>
      <c r="U1325" s="1"/>
      <c r="V1325" s="1"/>
      <c r="W1325" s="1"/>
      <c r="X1325" s="1"/>
      <c r="Y1325" s="1"/>
      <c r="Z1325" s="1"/>
      <c r="AA1325" s="1"/>
      <c r="AB1325" s="1"/>
      <c r="AC1325" s="1"/>
      <c r="AD1325" s="1"/>
      <c r="AE1325" s="1"/>
      <c r="AF1325" s="1"/>
      <c r="AG1325" s="1"/>
      <c r="AH1325" s="1"/>
      <c r="AI1325" s="7">
        <f t="shared" si="752"/>
        <v>0</v>
      </c>
      <c r="AJ1325" s="7">
        <f t="shared" si="753"/>
        <v>0</v>
      </c>
      <c r="AK1325" s="7">
        <f t="shared" si="754"/>
        <v>0</v>
      </c>
      <c r="AL1325" s="7">
        <f t="shared" si="755"/>
        <v>0</v>
      </c>
      <c r="AM1325" s="2">
        <f t="shared" si="756"/>
        <v>0</v>
      </c>
      <c r="AN1325" s="2">
        <f t="shared" si="757"/>
        <v>0</v>
      </c>
      <c r="AO1325" s="2">
        <f t="shared" si="758"/>
        <v>0</v>
      </c>
      <c r="AP1325" s="2">
        <f t="shared" si="759"/>
        <v>0</v>
      </c>
      <c r="AQ1325" s="2"/>
      <c r="AR1325" s="182" t="str">
        <f t="shared" si="743"/>
        <v>Sheridan</v>
      </c>
      <c r="AS1325" s="182" t="s">
        <v>342</v>
      </c>
      <c r="AT1325" s="182">
        <v>3</v>
      </c>
      <c r="AV1325" s="98">
        <v>31</v>
      </c>
      <c r="AW1325" s="100">
        <v>161</v>
      </c>
      <c r="AX1325" s="106">
        <f t="shared" si="760"/>
        <v>31161</v>
      </c>
      <c r="AZ1325" s="7" t="s">
        <v>2975</v>
      </c>
      <c r="BA1325" s="182" t="s">
        <v>3208</v>
      </c>
      <c r="BF1325" s="1"/>
      <c r="BG1325" s="1"/>
      <c r="BH1325" s="1"/>
      <c r="BI1325" s="1"/>
      <c r="BJ1325" s="1"/>
      <c r="BK1325" s="1"/>
      <c r="BL1325" s="1"/>
      <c r="BM1325" s="1"/>
      <c r="BN1325" s="1"/>
      <c r="BO1325" s="1"/>
      <c r="BP1325" s="1"/>
      <c r="BQ1325" s="1"/>
      <c r="BR1325" s="1"/>
      <c r="BS1325" s="1"/>
      <c r="BT1325" s="1"/>
      <c r="BU1325" s="1"/>
      <c r="BV1325" s="1"/>
      <c r="BW1325" s="1"/>
      <c r="BX1325" s="1"/>
      <c r="BY1325" s="1"/>
      <c r="BZ1325" s="1"/>
      <c r="CA1325" s="1"/>
      <c r="CB1325" s="1"/>
      <c r="CC1325" s="1"/>
    </row>
    <row r="1326" spans="1:81" s="182" customFormat="1" hidden="1" outlineLevel="1">
      <c r="A1326" s="182" t="s">
        <v>1745</v>
      </c>
      <c r="B1326" s="182" t="s">
        <v>342</v>
      </c>
      <c r="C1326" s="1">
        <f t="shared" si="744"/>
        <v>216</v>
      </c>
      <c r="D1326" s="7">
        <f>IF(P1326&gt;0,RANK(P1326,(P1326:R1326,S1326:AG1326)),0)</f>
        <v>2</v>
      </c>
      <c r="E1326" s="7">
        <f>IF(Q1326&gt;0,RANK(Q1326,(P1326:R1326,S1326:AG1326)),0)</f>
        <v>0</v>
      </c>
      <c r="F1326" s="7">
        <f>IF(R1326&gt;0,RANK(R1326,(P1326:R1326,S1326:AG1326)),0)</f>
        <v>1</v>
      </c>
      <c r="G1326" s="7">
        <f>IF(S1326&gt;0,RANK(S1326,(P1326:R1326,S1326:AG1326)),0)</f>
        <v>0</v>
      </c>
      <c r="H1326" s="49">
        <f t="shared" si="745"/>
        <v>36</v>
      </c>
      <c r="I1326" s="178">
        <f t="shared" si="746"/>
        <v>0.16666666666666666</v>
      </c>
      <c r="J1326" s="2"/>
      <c r="K1326" s="2">
        <f t="shared" si="747"/>
        <v>0.41666666666666669</v>
      </c>
      <c r="L1326" s="2">
        <f t="shared" si="748"/>
        <v>0</v>
      </c>
      <c r="M1326" s="2">
        <f t="shared" si="749"/>
        <v>0.58333333333333337</v>
      </c>
      <c r="N1326" s="2">
        <f t="shared" si="750"/>
        <v>0</v>
      </c>
      <c r="O1326" s="2">
        <f t="shared" si="751"/>
        <v>-1.1102230246251565E-16</v>
      </c>
      <c r="P1326" s="1">
        <v>90</v>
      </c>
      <c r="Q1326" s="1"/>
      <c r="R1326" s="1">
        <v>126</v>
      </c>
      <c r="S1326" s="1"/>
      <c r="T1326" s="1"/>
      <c r="U1326" s="1"/>
      <c r="V1326" s="1"/>
      <c r="W1326" s="1"/>
      <c r="X1326" s="1"/>
      <c r="Y1326" s="1"/>
      <c r="Z1326" s="1"/>
      <c r="AA1326" s="1"/>
      <c r="AB1326" s="1"/>
      <c r="AC1326" s="1"/>
      <c r="AD1326" s="1"/>
      <c r="AE1326" s="1"/>
      <c r="AF1326" s="1"/>
      <c r="AG1326" s="1"/>
      <c r="AH1326" s="1"/>
      <c r="AI1326" s="7">
        <f t="shared" si="752"/>
        <v>0</v>
      </c>
      <c r="AJ1326" s="7">
        <f t="shared" si="753"/>
        <v>0</v>
      </c>
      <c r="AK1326" s="7">
        <f t="shared" si="754"/>
        <v>0</v>
      </c>
      <c r="AL1326" s="7">
        <f t="shared" si="755"/>
        <v>0</v>
      </c>
      <c r="AM1326" s="2">
        <f t="shared" si="756"/>
        <v>0</v>
      </c>
      <c r="AN1326" s="2">
        <f t="shared" si="757"/>
        <v>0</v>
      </c>
      <c r="AO1326" s="2">
        <f t="shared" si="758"/>
        <v>0</v>
      </c>
      <c r="AP1326" s="2">
        <f t="shared" si="759"/>
        <v>0</v>
      </c>
      <c r="AQ1326" s="2"/>
      <c r="AR1326" s="182" t="str">
        <f t="shared" si="743"/>
        <v>Sherman</v>
      </c>
      <c r="AS1326" s="182" t="s">
        <v>342</v>
      </c>
      <c r="AT1326" s="182">
        <v>3</v>
      </c>
      <c r="AV1326" s="98">
        <v>31</v>
      </c>
      <c r="AW1326" s="100">
        <v>163</v>
      </c>
      <c r="AX1326" s="106">
        <f t="shared" si="760"/>
        <v>31163</v>
      </c>
      <c r="AZ1326" s="7" t="s">
        <v>2975</v>
      </c>
      <c r="BA1326" s="182" t="s">
        <v>3208</v>
      </c>
      <c r="BF1326" s="1"/>
      <c r="BG1326" s="1"/>
      <c r="BH1326" s="1"/>
      <c r="BI1326" s="1"/>
      <c r="BJ1326" s="1"/>
      <c r="BK1326" s="1"/>
      <c r="BL1326" s="1"/>
      <c r="BM1326" s="1"/>
      <c r="BN1326" s="1"/>
      <c r="BO1326" s="1"/>
      <c r="BP1326" s="1"/>
      <c r="BQ1326" s="1"/>
      <c r="BR1326" s="1"/>
      <c r="BS1326" s="1"/>
      <c r="BT1326" s="1"/>
      <c r="BU1326" s="1"/>
      <c r="BV1326" s="1"/>
      <c r="BW1326" s="1"/>
      <c r="BX1326" s="1"/>
      <c r="BY1326" s="1"/>
      <c r="BZ1326" s="1"/>
      <c r="CA1326" s="1"/>
      <c r="CB1326" s="1"/>
      <c r="CC1326" s="1"/>
    </row>
    <row r="1327" spans="1:81" s="182" customFormat="1" hidden="1" outlineLevel="1">
      <c r="A1327" s="182" t="s">
        <v>16</v>
      </c>
      <c r="B1327" s="182" t="s">
        <v>342</v>
      </c>
      <c r="C1327" s="1">
        <f t="shared" si="744"/>
        <v>30</v>
      </c>
      <c r="D1327" s="7">
        <f>IF(P1327&gt;0,RANK(P1327,(P1327:R1327,S1327:AG1327)),0)</f>
        <v>1</v>
      </c>
      <c r="E1327" s="7">
        <f>IF(Q1327&gt;0,RANK(Q1327,(P1327:R1327,S1327:AG1327)),0)</f>
        <v>0</v>
      </c>
      <c r="F1327" s="7">
        <f>IF(R1327&gt;0,RANK(R1327,(P1327:R1327,S1327:AG1327)),0)</f>
        <v>2</v>
      </c>
      <c r="G1327" s="7">
        <f>IF(S1327&gt;0,RANK(S1327,(P1327:R1327,S1327:AG1327)),0)</f>
        <v>0</v>
      </c>
      <c r="H1327" s="49">
        <f t="shared" si="745"/>
        <v>6</v>
      </c>
      <c r="I1327" s="178">
        <f t="shared" si="746"/>
        <v>0.2</v>
      </c>
      <c r="J1327" s="2"/>
      <c r="K1327" s="2">
        <f t="shared" si="747"/>
        <v>0.6</v>
      </c>
      <c r="L1327" s="2">
        <f t="shared" si="748"/>
        <v>0</v>
      </c>
      <c r="M1327" s="2">
        <f t="shared" si="749"/>
        <v>0.4</v>
      </c>
      <c r="N1327" s="2">
        <f t="shared" si="750"/>
        <v>0</v>
      </c>
      <c r="O1327" s="2">
        <f t="shared" si="751"/>
        <v>0</v>
      </c>
      <c r="P1327" s="1">
        <v>18</v>
      </c>
      <c r="Q1327" s="1"/>
      <c r="R1327" s="1">
        <v>12</v>
      </c>
      <c r="S1327" s="1"/>
      <c r="T1327" s="1"/>
      <c r="U1327" s="1"/>
      <c r="V1327" s="1"/>
      <c r="W1327" s="1"/>
      <c r="X1327" s="1"/>
      <c r="Y1327" s="1"/>
      <c r="Z1327" s="1"/>
      <c r="AA1327" s="1"/>
      <c r="AB1327" s="1"/>
      <c r="AC1327" s="1"/>
      <c r="AD1327" s="1"/>
      <c r="AE1327" s="1"/>
      <c r="AF1327" s="1"/>
      <c r="AG1327" s="1"/>
      <c r="AH1327" s="1"/>
      <c r="AI1327" s="7">
        <f t="shared" si="752"/>
        <v>0</v>
      </c>
      <c r="AJ1327" s="7">
        <f t="shared" si="753"/>
        <v>0</v>
      </c>
      <c r="AK1327" s="7">
        <f t="shared" si="754"/>
        <v>0</v>
      </c>
      <c r="AL1327" s="7">
        <f t="shared" si="755"/>
        <v>0</v>
      </c>
      <c r="AM1327" s="2">
        <f t="shared" si="756"/>
        <v>0</v>
      </c>
      <c r="AN1327" s="2">
        <f t="shared" si="757"/>
        <v>0</v>
      </c>
      <c r="AO1327" s="2">
        <f t="shared" si="758"/>
        <v>0</v>
      </c>
      <c r="AP1327" s="2">
        <f t="shared" si="759"/>
        <v>0</v>
      </c>
      <c r="AQ1327" s="2"/>
      <c r="AR1327" s="182" t="str">
        <f t="shared" si="743"/>
        <v>Sioux</v>
      </c>
      <c r="AS1327" s="182" t="s">
        <v>342</v>
      </c>
      <c r="AT1327" s="182">
        <v>3</v>
      </c>
      <c r="AV1327" s="98">
        <v>31</v>
      </c>
      <c r="AW1327" s="100">
        <v>165</v>
      </c>
      <c r="AX1327" s="106">
        <f t="shared" si="760"/>
        <v>31165</v>
      </c>
      <c r="AZ1327" s="7" t="s">
        <v>2975</v>
      </c>
      <c r="BA1327" s="182" t="s">
        <v>3208</v>
      </c>
      <c r="BF1327" s="1"/>
      <c r="BG1327" s="1"/>
      <c r="BH1327" s="1"/>
      <c r="BI1327" s="1"/>
      <c r="BJ1327" s="1"/>
      <c r="BK1327" s="1"/>
      <c r="BL1327" s="1"/>
      <c r="BM1327" s="1"/>
      <c r="BN1327" s="1"/>
      <c r="BO1327" s="1"/>
      <c r="BP1327" s="1"/>
      <c r="BQ1327" s="1"/>
      <c r="BR1327" s="1"/>
      <c r="BS1327" s="1"/>
      <c r="BT1327" s="1"/>
      <c r="BU1327" s="1"/>
      <c r="BV1327" s="1"/>
      <c r="BW1327" s="1"/>
      <c r="BX1327" s="1"/>
      <c r="BY1327" s="1"/>
      <c r="BZ1327" s="1"/>
      <c r="CA1327" s="1"/>
      <c r="CB1327" s="1"/>
      <c r="CC1327" s="1"/>
    </row>
    <row r="1328" spans="1:81" s="182" customFormat="1" hidden="1" outlineLevel="1">
      <c r="A1328" s="182" t="s">
        <v>2802</v>
      </c>
      <c r="B1328" s="182" t="s">
        <v>342</v>
      </c>
      <c r="C1328" s="1">
        <f t="shared" si="744"/>
        <v>171</v>
      </c>
      <c r="D1328" s="7">
        <f>IF(P1328&gt;0,RANK(P1328,(P1328:R1328,S1328:AG1328)),0)</f>
        <v>2</v>
      </c>
      <c r="E1328" s="7">
        <f>IF(Q1328&gt;0,RANK(Q1328,(P1328:R1328,S1328:AG1328)),0)</f>
        <v>0</v>
      </c>
      <c r="F1328" s="7">
        <f>IF(R1328&gt;0,RANK(R1328,(P1328:R1328,S1328:AG1328)),0)</f>
        <v>1</v>
      </c>
      <c r="G1328" s="7">
        <f>IF(S1328&gt;0,RANK(S1328,(P1328:R1328,S1328:AG1328)),0)</f>
        <v>0</v>
      </c>
      <c r="H1328" s="49">
        <f t="shared" si="745"/>
        <v>39</v>
      </c>
      <c r="I1328" s="178">
        <f t="shared" si="746"/>
        <v>0.22807017543859648</v>
      </c>
      <c r="J1328" s="2"/>
      <c r="K1328" s="2">
        <f t="shared" si="747"/>
        <v>0.38596491228070173</v>
      </c>
      <c r="L1328" s="2">
        <f t="shared" si="748"/>
        <v>0</v>
      </c>
      <c r="M1328" s="2">
        <f t="shared" si="749"/>
        <v>0.61403508771929827</v>
      </c>
      <c r="N1328" s="2">
        <f t="shared" si="750"/>
        <v>0</v>
      </c>
      <c r="O1328" s="2">
        <f t="shared" si="751"/>
        <v>0</v>
      </c>
      <c r="P1328" s="1">
        <v>66</v>
      </c>
      <c r="Q1328" s="1"/>
      <c r="R1328" s="1">
        <v>105</v>
      </c>
      <c r="S1328" s="1"/>
      <c r="T1328" s="1"/>
      <c r="U1328" s="1"/>
      <c r="V1328" s="1"/>
      <c r="W1328" s="1"/>
      <c r="X1328" s="1"/>
      <c r="Y1328" s="1"/>
      <c r="Z1328" s="1"/>
      <c r="AA1328" s="1"/>
      <c r="AB1328" s="1"/>
      <c r="AC1328" s="1"/>
      <c r="AD1328" s="1"/>
      <c r="AE1328" s="1"/>
      <c r="AF1328" s="1"/>
      <c r="AG1328" s="1"/>
      <c r="AH1328" s="1"/>
      <c r="AI1328" s="7">
        <f t="shared" si="752"/>
        <v>0</v>
      </c>
      <c r="AJ1328" s="7">
        <f t="shared" si="753"/>
        <v>0</v>
      </c>
      <c r="AK1328" s="7">
        <f t="shared" si="754"/>
        <v>0</v>
      </c>
      <c r="AL1328" s="7">
        <f t="shared" si="755"/>
        <v>0</v>
      </c>
      <c r="AM1328" s="2">
        <f t="shared" si="756"/>
        <v>0</v>
      </c>
      <c r="AN1328" s="2">
        <f t="shared" si="757"/>
        <v>0</v>
      </c>
      <c r="AO1328" s="2">
        <f t="shared" si="758"/>
        <v>0</v>
      </c>
      <c r="AP1328" s="2">
        <f t="shared" si="759"/>
        <v>0</v>
      </c>
      <c r="AQ1328" s="2"/>
      <c r="AR1328" s="182" t="str">
        <f t="shared" si="743"/>
        <v>Stanton</v>
      </c>
      <c r="AS1328" s="182" t="s">
        <v>342</v>
      </c>
      <c r="AT1328" s="182">
        <v>1</v>
      </c>
      <c r="AV1328" s="98">
        <v>31</v>
      </c>
      <c r="AW1328" s="100">
        <v>167</v>
      </c>
      <c r="AX1328" s="106">
        <f t="shared" si="760"/>
        <v>31167</v>
      </c>
      <c r="AZ1328" s="7" t="s">
        <v>2975</v>
      </c>
      <c r="BA1328" s="182" t="s">
        <v>3208</v>
      </c>
      <c r="BF1328" s="1"/>
      <c r="BG1328" s="1"/>
      <c r="BH1328" s="1"/>
      <c r="BI1328" s="1"/>
      <c r="BJ1328" s="1"/>
      <c r="BK1328" s="1"/>
      <c r="BL1328" s="1"/>
      <c r="BM1328" s="1"/>
      <c r="BN1328" s="1"/>
      <c r="BO1328" s="1"/>
      <c r="BP1328" s="1"/>
      <c r="BQ1328" s="1"/>
      <c r="BR1328" s="1"/>
      <c r="BS1328" s="1"/>
      <c r="BT1328" s="1"/>
      <c r="BU1328" s="1"/>
      <c r="BV1328" s="1"/>
      <c r="BW1328" s="1"/>
      <c r="BX1328" s="1"/>
      <c r="BY1328" s="1"/>
      <c r="BZ1328" s="1"/>
      <c r="CA1328" s="1"/>
      <c r="CB1328" s="1"/>
      <c r="CC1328" s="1"/>
    </row>
    <row r="1329" spans="1:81" s="182" customFormat="1" hidden="1" outlineLevel="1">
      <c r="A1329" s="182" t="s">
        <v>1940</v>
      </c>
      <c r="B1329" s="182" t="s">
        <v>342</v>
      </c>
      <c r="C1329" s="1">
        <f t="shared" si="744"/>
        <v>172</v>
      </c>
      <c r="D1329" s="7">
        <f>IF(P1329&gt;0,RANK(P1329,(P1329:R1329,S1329:AG1329)),0)</f>
        <v>1</v>
      </c>
      <c r="E1329" s="7">
        <f>IF(Q1329&gt;0,RANK(Q1329,(P1329:R1329,S1329:AG1329)),0)</f>
        <v>0</v>
      </c>
      <c r="F1329" s="7">
        <f>IF(R1329&gt;0,RANK(R1329,(P1329:R1329,S1329:AG1329)),0)</f>
        <v>2</v>
      </c>
      <c r="G1329" s="7">
        <f>IF(S1329&gt;0,RANK(S1329,(P1329:R1329,S1329:AG1329)),0)</f>
        <v>0</v>
      </c>
      <c r="H1329" s="49">
        <f t="shared" si="745"/>
        <v>8</v>
      </c>
      <c r="I1329" s="178">
        <f t="shared" si="746"/>
        <v>4.6511627906976744E-2</v>
      </c>
      <c r="J1329" s="2"/>
      <c r="K1329" s="2">
        <f t="shared" si="747"/>
        <v>0.52325581395348841</v>
      </c>
      <c r="L1329" s="2">
        <f t="shared" si="748"/>
        <v>0</v>
      </c>
      <c r="M1329" s="2">
        <f t="shared" si="749"/>
        <v>0.47674418604651164</v>
      </c>
      <c r="N1329" s="2">
        <f t="shared" si="750"/>
        <v>0</v>
      </c>
      <c r="O1329" s="2">
        <f t="shared" si="751"/>
        <v>-5.5511151231257827E-17</v>
      </c>
      <c r="P1329" s="1">
        <v>90</v>
      </c>
      <c r="Q1329" s="1"/>
      <c r="R1329" s="1">
        <v>82</v>
      </c>
      <c r="S1329" s="1"/>
      <c r="T1329" s="1"/>
      <c r="U1329" s="1"/>
      <c r="V1329" s="1"/>
      <c r="W1329" s="1"/>
      <c r="X1329" s="1"/>
      <c r="Y1329" s="1"/>
      <c r="Z1329" s="1"/>
      <c r="AA1329" s="1"/>
      <c r="AB1329" s="1"/>
      <c r="AC1329" s="1"/>
      <c r="AD1329" s="1"/>
      <c r="AE1329" s="1"/>
      <c r="AF1329" s="1"/>
      <c r="AG1329" s="1"/>
      <c r="AH1329" s="1"/>
      <c r="AI1329" s="7">
        <f t="shared" si="752"/>
        <v>0</v>
      </c>
      <c r="AJ1329" s="7">
        <f t="shared" si="753"/>
        <v>0</v>
      </c>
      <c r="AK1329" s="7">
        <f t="shared" si="754"/>
        <v>0</v>
      </c>
      <c r="AL1329" s="7">
        <f t="shared" si="755"/>
        <v>0</v>
      </c>
      <c r="AM1329" s="2">
        <f t="shared" si="756"/>
        <v>0</v>
      </c>
      <c r="AN1329" s="2">
        <f t="shared" si="757"/>
        <v>0</v>
      </c>
      <c r="AO1329" s="2">
        <f t="shared" si="758"/>
        <v>0</v>
      </c>
      <c r="AP1329" s="2">
        <f t="shared" si="759"/>
        <v>0</v>
      </c>
      <c r="AQ1329" s="2"/>
      <c r="AR1329" s="182" t="str">
        <f t="shared" si="743"/>
        <v>Thayer</v>
      </c>
      <c r="AS1329" s="182" t="s">
        <v>342</v>
      </c>
      <c r="AT1329" s="182">
        <v>3</v>
      </c>
      <c r="AV1329" s="98">
        <v>31</v>
      </c>
      <c r="AW1329" s="100">
        <v>169</v>
      </c>
      <c r="AX1329" s="106">
        <f t="shared" si="760"/>
        <v>31169</v>
      </c>
      <c r="AZ1329" s="7" t="s">
        <v>2975</v>
      </c>
      <c r="BA1329" s="182" t="s">
        <v>3208</v>
      </c>
      <c r="BF1329" s="1"/>
      <c r="BG1329" s="1"/>
      <c r="BH1329" s="1"/>
      <c r="BI1329" s="1"/>
      <c r="BJ1329" s="1"/>
      <c r="BK1329" s="1"/>
      <c r="BL1329" s="1"/>
      <c r="BM1329" s="1"/>
      <c r="BN1329" s="1"/>
      <c r="BO1329" s="1"/>
      <c r="BP1329" s="1"/>
      <c r="BQ1329" s="1"/>
      <c r="BR1329" s="1"/>
      <c r="BS1329" s="1"/>
      <c r="BT1329" s="1"/>
      <c r="BU1329" s="1"/>
      <c r="BV1329" s="1"/>
      <c r="BW1329" s="1"/>
      <c r="BX1329" s="1"/>
      <c r="BY1329" s="1"/>
      <c r="BZ1329" s="1"/>
      <c r="CA1329" s="1"/>
      <c r="CB1329" s="1"/>
      <c r="CC1329" s="1"/>
    </row>
    <row r="1330" spans="1:81" s="182" customFormat="1" hidden="1" outlineLevel="1">
      <c r="A1330" s="182" t="s">
        <v>1276</v>
      </c>
      <c r="B1330" s="182" t="s">
        <v>342</v>
      </c>
      <c r="C1330" s="1">
        <f t="shared" si="744"/>
        <v>18</v>
      </c>
      <c r="D1330" s="7">
        <f>IF(P1330&gt;0,RANK(P1330,(P1330:R1330,S1330:AG1330)),0)</f>
        <v>2</v>
      </c>
      <c r="E1330" s="7">
        <f>IF(Q1330&gt;0,RANK(Q1330,(P1330:R1330,S1330:AG1330)),0)</f>
        <v>0</v>
      </c>
      <c r="F1330" s="7">
        <f>IF(R1330&gt;0,RANK(R1330,(P1330:R1330,S1330:AG1330)),0)</f>
        <v>1</v>
      </c>
      <c r="G1330" s="7">
        <f>IF(S1330&gt;0,RANK(S1330,(P1330:R1330,S1330:AG1330)),0)</f>
        <v>0</v>
      </c>
      <c r="H1330" s="49">
        <f t="shared" si="745"/>
        <v>4</v>
      </c>
      <c r="I1330" s="178">
        <f t="shared" si="746"/>
        <v>0.22222222222222221</v>
      </c>
      <c r="J1330" s="2"/>
      <c r="K1330" s="2">
        <f t="shared" si="747"/>
        <v>0.3888888888888889</v>
      </c>
      <c r="L1330" s="2">
        <f t="shared" si="748"/>
        <v>0</v>
      </c>
      <c r="M1330" s="2">
        <f t="shared" si="749"/>
        <v>0.61111111111111116</v>
      </c>
      <c r="N1330" s="2">
        <f t="shared" si="750"/>
        <v>0</v>
      </c>
      <c r="O1330" s="2">
        <f t="shared" si="751"/>
        <v>0</v>
      </c>
      <c r="P1330" s="1">
        <v>7</v>
      </c>
      <c r="Q1330" s="1"/>
      <c r="R1330" s="1">
        <v>11</v>
      </c>
      <c r="S1330" s="1"/>
      <c r="T1330" s="1"/>
      <c r="U1330" s="1"/>
      <c r="V1330" s="1"/>
      <c r="W1330" s="1"/>
      <c r="X1330" s="1"/>
      <c r="Y1330" s="1"/>
      <c r="Z1330" s="1"/>
      <c r="AA1330" s="1"/>
      <c r="AB1330" s="1"/>
      <c r="AC1330" s="1"/>
      <c r="AD1330" s="1"/>
      <c r="AE1330" s="1"/>
      <c r="AF1330" s="1"/>
      <c r="AG1330" s="1"/>
      <c r="AH1330" s="1"/>
      <c r="AI1330" s="7">
        <f t="shared" si="752"/>
        <v>0</v>
      </c>
      <c r="AJ1330" s="7">
        <f t="shared" si="753"/>
        <v>0</v>
      </c>
      <c r="AK1330" s="7">
        <f t="shared" si="754"/>
        <v>0</v>
      </c>
      <c r="AL1330" s="7">
        <f t="shared" si="755"/>
        <v>0</v>
      </c>
      <c r="AM1330" s="2">
        <f t="shared" si="756"/>
        <v>0</v>
      </c>
      <c r="AN1330" s="2">
        <f t="shared" si="757"/>
        <v>0</v>
      </c>
      <c r="AO1330" s="2">
        <f t="shared" si="758"/>
        <v>0</v>
      </c>
      <c r="AP1330" s="2">
        <f t="shared" si="759"/>
        <v>0</v>
      </c>
      <c r="AQ1330" s="2"/>
      <c r="AR1330" s="182" t="str">
        <f t="shared" si="743"/>
        <v>Thomas</v>
      </c>
      <c r="AS1330" s="182" t="s">
        <v>342</v>
      </c>
      <c r="AT1330" s="182">
        <v>3</v>
      </c>
      <c r="AV1330" s="98">
        <v>31</v>
      </c>
      <c r="AW1330" s="100">
        <v>171</v>
      </c>
      <c r="AX1330" s="106">
        <f t="shared" si="760"/>
        <v>31171</v>
      </c>
      <c r="AZ1330" s="7" t="s">
        <v>2975</v>
      </c>
      <c r="BA1330" s="182" t="s">
        <v>3208</v>
      </c>
      <c r="BF1330" s="1"/>
      <c r="BG1330" s="1"/>
      <c r="BH1330" s="1"/>
      <c r="BI1330" s="1"/>
      <c r="BJ1330" s="1"/>
      <c r="BK1330" s="1"/>
      <c r="BL1330" s="1"/>
      <c r="BM1330" s="1"/>
      <c r="BN1330" s="1"/>
      <c r="BO1330" s="1"/>
      <c r="BP1330" s="1"/>
      <c r="BQ1330" s="1"/>
      <c r="BR1330" s="1"/>
      <c r="BS1330" s="1"/>
      <c r="BT1330" s="1"/>
      <c r="BU1330" s="1"/>
      <c r="BV1330" s="1"/>
      <c r="BW1330" s="1"/>
      <c r="BX1330" s="1"/>
      <c r="BY1330" s="1"/>
      <c r="BZ1330" s="1"/>
      <c r="CA1330" s="1"/>
      <c r="CB1330" s="1"/>
      <c r="CC1330" s="1"/>
    </row>
    <row r="1331" spans="1:81" s="182" customFormat="1" hidden="1" outlineLevel="1">
      <c r="A1331" s="182" t="s">
        <v>426</v>
      </c>
      <c r="B1331" s="182" t="s">
        <v>342</v>
      </c>
      <c r="C1331" s="1">
        <f t="shared" si="744"/>
        <v>254</v>
      </c>
      <c r="D1331" s="7">
        <f>IF(P1331&gt;0,RANK(P1331,(P1331:R1331,S1331:AG1331)),0)</f>
        <v>2</v>
      </c>
      <c r="E1331" s="7">
        <f>IF(Q1331&gt;0,RANK(Q1331,(P1331:R1331,S1331:AG1331)),0)</f>
        <v>0</v>
      </c>
      <c r="F1331" s="7">
        <f>IF(R1331&gt;0,RANK(R1331,(P1331:R1331,S1331:AG1331)),0)</f>
        <v>1</v>
      </c>
      <c r="G1331" s="7">
        <f>IF(S1331&gt;0,RANK(S1331,(P1331:R1331,S1331:AG1331)),0)</f>
        <v>0</v>
      </c>
      <c r="H1331" s="49">
        <f t="shared" si="745"/>
        <v>18</v>
      </c>
      <c r="I1331" s="178">
        <f t="shared" si="746"/>
        <v>7.0866141732283464E-2</v>
      </c>
      <c r="J1331" s="2"/>
      <c r="K1331" s="2">
        <f t="shared" si="747"/>
        <v>0.46456692913385828</v>
      </c>
      <c r="L1331" s="2">
        <f t="shared" si="748"/>
        <v>0</v>
      </c>
      <c r="M1331" s="2">
        <f t="shared" si="749"/>
        <v>0.53543307086614178</v>
      </c>
      <c r="N1331" s="2">
        <f t="shared" si="750"/>
        <v>0</v>
      </c>
      <c r="O1331" s="2">
        <f t="shared" si="751"/>
        <v>-1.1102230246251565E-16</v>
      </c>
      <c r="P1331" s="1">
        <v>118</v>
      </c>
      <c r="Q1331" s="1"/>
      <c r="R1331" s="1">
        <v>136</v>
      </c>
      <c r="S1331" s="1"/>
      <c r="T1331" s="1"/>
      <c r="U1331" s="1"/>
      <c r="V1331" s="1"/>
      <c r="W1331" s="1"/>
      <c r="X1331" s="1"/>
      <c r="Y1331" s="1"/>
      <c r="Z1331" s="1"/>
      <c r="AA1331" s="1"/>
      <c r="AB1331" s="1"/>
      <c r="AC1331" s="1"/>
      <c r="AD1331" s="1"/>
      <c r="AE1331" s="1"/>
      <c r="AF1331" s="1"/>
      <c r="AG1331" s="1"/>
      <c r="AH1331" s="1"/>
      <c r="AI1331" s="7">
        <f t="shared" si="752"/>
        <v>0</v>
      </c>
      <c r="AJ1331" s="7">
        <f t="shared" si="753"/>
        <v>0</v>
      </c>
      <c r="AK1331" s="7">
        <f t="shared" si="754"/>
        <v>0</v>
      </c>
      <c r="AL1331" s="7">
        <f t="shared" si="755"/>
        <v>0</v>
      </c>
      <c r="AM1331" s="2">
        <f t="shared" si="756"/>
        <v>0</v>
      </c>
      <c r="AN1331" s="2">
        <f t="shared" si="757"/>
        <v>0</v>
      </c>
      <c r="AO1331" s="2">
        <f t="shared" si="758"/>
        <v>0</v>
      </c>
      <c r="AP1331" s="2">
        <f t="shared" si="759"/>
        <v>0</v>
      </c>
      <c r="AQ1331" s="2"/>
      <c r="AR1331" s="182" t="str">
        <f t="shared" si="743"/>
        <v>Thurston</v>
      </c>
      <c r="AS1331" s="182" t="s">
        <v>342</v>
      </c>
      <c r="AT1331" s="182">
        <v>1</v>
      </c>
      <c r="AV1331" s="98">
        <v>31</v>
      </c>
      <c r="AW1331" s="100">
        <v>173</v>
      </c>
      <c r="AX1331" s="106">
        <f t="shared" si="760"/>
        <v>31173</v>
      </c>
      <c r="AZ1331" s="7" t="s">
        <v>2975</v>
      </c>
      <c r="BA1331" s="182" t="s">
        <v>3208</v>
      </c>
      <c r="BF1331" s="1"/>
      <c r="BG1331" s="1"/>
      <c r="BH1331" s="1"/>
      <c r="BI1331" s="1"/>
      <c r="BJ1331" s="1"/>
      <c r="BK1331" s="1"/>
      <c r="BL1331" s="1"/>
      <c r="BM1331" s="1"/>
      <c r="BN1331" s="1"/>
      <c r="BO1331" s="1"/>
      <c r="BP1331" s="1"/>
      <c r="BQ1331" s="1"/>
      <c r="BR1331" s="1"/>
      <c r="BS1331" s="1"/>
      <c r="BT1331" s="1"/>
      <c r="BU1331" s="1"/>
      <c r="BV1331" s="1"/>
      <c r="BW1331" s="1"/>
      <c r="BX1331" s="1"/>
      <c r="BY1331" s="1"/>
      <c r="BZ1331" s="1"/>
      <c r="CA1331" s="1"/>
      <c r="CB1331" s="1"/>
      <c r="CC1331" s="1"/>
    </row>
    <row r="1332" spans="1:81" s="182" customFormat="1" hidden="1" outlineLevel="1">
      <c r="A1332" s="182" t="s">
        <v>1167</v>
      </c>
      <c r="B1332" s="182" t="s">
        <v>342</v>
      </c>
      <c r="C1332" s="1">
        <f t="shared" si="744"/>
        <v>223</v>
      </c>
      <c r="D1332" s="7">
        <f>IF(P1332&gt;0,RANK(P1332,(P1332:R1332,S1332:AG1332)),0)</f>
        <v>1</v>
      </c>
      <c r="E1332" s="7">
        <f>IF(Q1332&gt;0,RANK(Q1332,(P1332:R1332,S1332:AG1332)),0)</f>
        <v>0</v>
      </c>
      <c r="F1332" s="7">
        <f>IF(R1332&gt;0,RANK(R1332,(P1332:R1332,S1332:AG1332)),0)</f>
        <v>2</v>
      </c>
      <c r="G1332" s="7">
        <f>IF(S1332&gt;0,RANK(S1332,(P1332:R1332,S1332:AG1332)),0)</f>
        <v>0</v>
      </c>
      <c r="H1332" s="49">
        <f t="shared" si="745"/>
        <v>17</v>
      </c>
      <c r="I1332" s="178">
        <f t="shared" si="746"/>
        <v>7.623318385650224E-2</v>
      </c>
      <c r="J1332" s="2"/>
      <c r="K1332" s="2">
        <f t="shared" si="747"/>
        <v>0.53811659192825112</v>
      </c>
      <c r="L1332" s="2">
        <f t="shared" si="748"/>
        <v>0</v>
      </c>
      <c r="M1332" s="2">
        <f t="shared" si="749"/>
        <v>0.46188340807174888</v>
      </c>
      <c r="N1332" s="2">
        <f t="shared" si="750"/>
        <v>0</v>
      </c>
      <c r="O1332" s="2">
        <f t="shared" si="751"/>
        <v>0</v>
      </c>
      <c r="P1332" s="1">
        <v>120</v>
      </c>
      <c r="Q1332" s="1"/>
      <c r="R1332" s="1">
        <v>103</v>
      </c>
      <c r="S1332" s="1"/>
      <c r="T1332" s="1"/>
      <c r="U1332" s="1"/>
      <c r="V1332" s="1"/>
      <c r="W1332" s="1"/>
      <c r="X1332" s="1"/>
      <c r="Y1332" s="1"/>
      <c r="Z1332" s="1"/>
      <c r="AA1332" s="1"/>
      <c r="AB1332" s="1"/>
      <c r="AC1332" s="1"/>
      <c r="AD1332" s="1"/>
      <c r="AE1332" s="1"/>
      <c r="AF1332" s="1"/>
      <c r="AG1332" s="1"/>
      <c r="AH1332" s="1"/>
      <c r="AI1332" s="7">
        <f t="shared" si="752"/>
        <v>0</v>
      </c>
      <c r="AJ1332" s="7">
        <f t="shared" si="753"/>
        <v>0</v>
      </c>
      <c r="AK1332" s="7">
        <f t="shared" si="754"/>
        <v>0</v>
      </c>
      <c r="AL1332" s="7">
        <f t="shared" si="755"/>
        <v>0</v>
      </c>
      <c r="AM1332" s="2">
        <f t="shared" si="756"/>
        <v>0</v>
      </c>
      <c r="AN1332" s="2">
        <f t="shared" si="757"/>
        <v>0</v>
      </c>
      <c r="AO1332" s="2">
        <f t="shared" si="758"/>
        <v>0</v>
      </c>
      <c r="AP1332" s="2">
        <f t="shared" si="759"/>
        <v>0</v>
      </c>
      <c r="AQ1332" s="2"/>
      <c r="AR1332" s="182" t="str">
        <f t="shared" si="743"/>
        <v>Valley</v>
      </c>
      <c r="AS1332" s="182" t="s">
        <v>342</v>
      </c>
      <c r="AT1332" s="182">
        <v>3</v>
      </c>
      <c r="AV1332" s="98">
        <v>31</v>
      </c>
      <c r="AW1332" s="100">
        <v>175</v>
      </c>
      <c r="AX1332" s="106">
        <f t="shared" si="760"/>
        <v>31175</v>
      </c>
      <c r="AZ1332" s="7" t="s">
        <v>2975</v>
      </c>
      <c r="BA1332" s="182" t="s">
        <v>3208</v>
      </c>
      <c r="BF1332" s="1"/>
      <c r="BG1332" s="1"/>
      <c r="BH1332" s="1"/>
      <c r="BI1332" s="1"/>
      <c r="BJ1332" s="1"/>
      <c r="BK1332" s="1"/>
      <c r="BL1332" s="1"/>
      <c r="BM1332" s="1"/>
      <c r="BN1332" s="1"/>
      <c r="BO1332" s="1"/>
      <c r="BP1332" s="1"/>
      <c r="BQ1332" s="1"/>
      <c r="BR1332" s="1"/>
      <c r="BS1332" s="1"/>
      <c r="BT1332" s="1"/>
      <c r="BU1332" s="1"/>
      <c r="BV1332" s="1"/>
      <c r="BW1332" s="1"/>
      <c r="BX1332" s="1"/>
      <c r="BY1332" s="1"/>
      <c r="BZ1332" s="1"/>
      <c r="CA1332" s="1"/>
      <c r="CB1332" s="1"/>
      <c r="CC1332" s="1"/>
    </row>
    <row r="1333" spans="1:81" s="182" customFormat="1" hidden="1" outlineLevel="1">
      <c r="A1333" s="182" t="s">
        <v>643</v>
      </c>
      <c r="B1333" s="182" t="s">
        <v>342</v>
      </c>
      <c r="C1333" s="1">
        <f t="shared" si="744"/>
        <v>872</v>
      </c>
      <c r="D1333" s="7">
        <f>IF(P1333&gt;0,RANK(P1333,(P1333:R1333,S1333:AG1333)),0)</f>
        <v>1</v>
      </c>
      <c r="E1333" s="7">
        <f>IF(Q1333&gt;0,RANK(Q1333,(P1333:R1333,S1333:AG1333)),0)</f>
        <v>0</v>
      </c>
      <c r="F1333" s="7">
        <f>IF(R1333&gt;0,RANK(R1333,(P1333:R1333,S1333:AG1333)),0)</f>
        <v>2</v>
      </c>
      <c r="G1333" s="7">
        <f>IF(S1333&gt;0,RANK(S1333,(P1333:R1333,S1333:AG1333)),0)</f>
        <v>0</v>
      </c>
      <c r="H1333" s="49">
        <f t="shared" si="745"/>
        <v>124</v>
      </c>
      <c r="I1333" s="178">
        <f t="shared" si="746"/>
        <v>0.14220183486238533</v>
      </c>
      <c r="J1333" s="2"/>
      <c r="K1333" s="2">
        <f t="shared" si="747"/>
        <v>0.57110091743119262</v>
      </c>
      <c r="L1333" s="2">
        <f t="shared" si="748"/>
        <v>0</v>
      </c>
      <c r="M1333" s="2">
        <f t="shared" si="749"/>
        <v>0.42889908256880732</v>
      </c>
      <c r="N1333" s="2">
        <f t="shared" si="750"/>
        <v>0</v>
      </c>
      <c r="O1333" s="2">
        <f t="shared" si="751"/>
        <v>5.5511151231257827E-17</v>
      </c>
      <c r="P1333" s="1">
        <v>498</v>
      </c>
      <c r="Q1333" s="1"/>
      <c r="R1333" s="1">
        <v>374</v>
      </c>
      <c r="S1333" s="1"/>
      <c r="T1333" s="1"/>
      <c r="U1333" s="1"/>
      <c r="V1333" s="1"/>
      <c r="W1333" s="1"/>
      <c r="X1333" s="1"/>
      <c r="Y1333" s="1"/>
      <c r="Z1333" s="1"/>
      <c r="AA1333" s="1"/>
      <c r="AB1333" s="1"/>
      <c r="AC1333" s="1"/>
      <c r="AD1333" s="1"/>
      <c r="AE1333" s="1"/>
      <c r="AF1333" s="1"/>
      <c r="AG1333" s="1"/>
      <c r="AH1333" s="1"/>
      <c r="AI1333" s="7">
        <f t="shared" si="752"/>
        <v>0</v>
      </c>
      <c r="AJ1333" s="7">
        <f t="shared" si="753"/>
        <v>0</v>
      </c>
      <c r="AK1333" s="7">
        <f t="shared" si="754"/>
        <v>0</v>
      </c>
      <c r="AL1333" s="7">
        <f t="shared" si="755"/>
        <v>0</v>
      </c>
      <c r="AM1333" s="2">
        <f t="shared" si="756"/>
        <v>0</v>
      </c>
      <c r="AN1333" s="2">
        <f t="shared" si="757"/>
        <v>0</v>
      </c>
      <c r="AO1333" s="2">
        <f t="shared" si="758"/>
        <v>0</v>
      </c>
      <c r="AP1333" s="2">
        <f t="shared" si="759"/>
        <v>0</v>
      </c>
      <c r="AQ1333" s="2"/>
      <c r="AR1333" s="182" t="str">
        <f t="shared" si="743"/>
        <v>Washington</v>
      </c>
      <c r="AS1333" s="182" t="s">
        <v>342</v>
      </c>
      <c r="AT1333" s="182">
        <v>1</v>
      </c>
      <c r="AV1333" s="98">
        <v>31</v>
      </c>
      <c r="AW1333" s="100">
        <v>177</v>
      </c>
      <c r="AX1333" s="106">
        <f t="shared" si="760"/>
        <v>31177</v>
      </c>
      <c r="AZ1333" s="7" t="s">
        <v>2975</v>
      </c>
      <c r="BA1333" s="182" t="s">
        <v>3208</v>
      </c>
      <c r="BF1333" s="1"/>
      <c r="BG1333" s="1"/>
      <c r="BH1333" s="1"/>
      <c r="BI1333" s="1"/>
      <c r="BJ1333" s="1"/>
      <c r="BK1333" s="1"/>
      <c r="BL1333" s="1"/>
      <c r="BM1333" s="1"/>
      <c r="BN1333" s="1"/>
      <c r="BO1333" s="1"/>
      <c r="BP1333" s="1"/>
      <c r="BQ1333" s="1"/>
      <c r="BR1333" s="1"/>
      <c r="BS1333" s="1"/>
      <c r="BT1333" s="1"/>
      <c r="BU1333" s="1"/>
      <c r="BV1333" s="1"/>
      <c r="BW1333" s="1"/>
      <c r="BX1333" s="1"/>
      <c r="BY1333" s="1"/>
      <c r="BZ1333" s="1"/>
      <c r="CA1333" s="1"/>
      <c r="CB1333" s="1"/>
      <c r="CC1333" s="1"/>
    </row>
    <row r="1334" spans="1:81" s="182" customFormat="1" hidden="1" outlineLevel="1">
      <c r="A1334" s="182" t="s">
        <v>2161</v>
      </c>
      <c r="B1334" s="182" t="s">
        <v>342</v>
      </c>
      <c r="C1334" s="1">
        <f t="shared" si="744"/>
        <v>347</v>
      </c>
      <c r="D1334" s="7">
        <f>IF(P1334&gt;0,RANK(P1334,(P1334:R1334,S1334:AG1334)),0)</f>
        <v>1</v>
      </c>
      <c r="E1334" s="7">
        <f>IF(Q1334&gt;0,RANK(Q1334,(P1334:R1334,S1334:AG1334)),0)</f>
        <v>0</v>
      </c>
      <c r="F1334" s="7">
        <f>IF(R1334&gt;0,RANK(R1334,(P1334:R1334,S1334:AG1334)),0)</f>
        <v>2</v>
      </c>
      <c r="G1334" s="7">
        <f>IF(S1334&gt;0,RANK(S1334,(P1334:R1334,S1334:AG1334)),0)</f>
        <v>0</v>
      </c>
      <c r="H1334" s="49">
        <f t="shared" si="745"/>
        <v>23</v>
      </c>
      <c r="I1334" s="178">
        <f t="shared" si="746"/>
        <v>6.6282420749279536E-2</v>
      </c>
      <c r="J1334" s="2"/>
      <c r="K1334" s="2">
        <f t="shared" si="747"/>
        <v>0.5331412103746398</v>
      </c>
      <c r="L1334" s="2">
        <f t="shared" si="748"/>
        <v>0</v>
      </c>
      <c r="M1334" s="2">
        <f t="shared" si="749"/>
        <v>0.4668587896253602</v>
      </c>
      <c r="N1334" s="2">
        <f t="shared" si="750"/>
        <v>0</v>
      </c>
      <c r="O1334" s="2">
        <f t="shared" si="751"/>
        <v>0</v>
      </c>
      <c r="P1334" s="1">
        <v>185</v>
      </c>
      <c r="Q1334" s="1"/>
      <c r="R1334" s="1">
        <v>162</v>
      </c>
      <c r="S1334" s="1"/>
      <c r="T1334" s="1"/>
      <c r="U1334" s="1"/>
      <c r="V1334" s="1"/>
      <c r="W1334" s="1"/>
      <c r="X1334" s="1"/>
      <c r="Y1334" s="1"/>
      <c r="Z1334" s="1"/>
      <c r="AA1334" s="1"/>
      <c r="AB1334" s="1"/>
      <c r="AC1334" s="1"/>
      <c r="AD1334" s="1"/>
      <c r="AE1334" s="1"/>
      <c r="AF1334" s="1"/>
      <c r="AG1334" s="1"/>
      <c r="AH1334" s="1"/>
      <c r="AI1334" s="7">
        <f t="shared" si="752"/>
        <v>0</v>
      </c>
      <c r="AJ1334" s="7">
        <f t="shared" si="753"/>
        <v>0</v>
      </c>
      <c r="AK1334" s="7">
        <f t="shared" si="754"/>
        <v>0</v>
      </c>
      <c r="AL1334" s="7">
        <f t="shared" si="755"/>
        <v>0</v>
      </c>
      <c r="AM1334" s="2">
        <f t="shared" si="756"/>
        <v>0</v>
      </c>
      <c r="AN1334" s="2">
        <f t="shared" si="757"/>
        <v>0</v>
      </c>
      <c r="AO1334" s="2">
        <f t="shared" si="758"/>
        <v>0</v>
      </c>
      <c r="AP1334" s="2">
        <f t="shared" si="759"/>
        <v>0</v>
      </c>
      <c r="AQ1334" s="2"/>
      <c r="AR1334" s="182" t="str">
        <f t="shared" si="743"/>
        <v>Wayne</v>
      </c>
      <c r="AS1334" s="182" t="s">
        <v>342</v>
      </c>
      <c r="AT1334" s="182">
        <v>3</v>
      </c>
      <c r="AV1334" s="98">
        <v>31</v>
      </c>
      <c r="AW1334" s="100">
        <v>179</v>
      </c>
      <c r="AX1334" s="106">
        <f t="shared" si="760"/>
        <v>31179</v>
      </c>
      <c r="AZ1334" s="7" t="s">
        <v>2975</v>
      </c>
      <c r="BA1334" s="182" t="s">
        <v>3208</v>
      </c>
      <c r="BF1334" s="1"/>
      <c r="BG1334" s="1"/>
      <c r="BH1334" s="1"/>
      <c r="BI1334" s="1"/>
      <c r="BJ1334" s="1"/>
      <c r="BK1334" s="1"/>
      <c r="BL1334" s="1"/>
      <c r="BM1334" s="1"/>
      <c r="BN1334" s="1"/>
      <c r="BO1334" s="1"/>
      <c r="BP1334" s="1"/>
      <c r="BQ1334" s="1"/>
      <c r="BR1334" s="1"/>
      <c r="BS1334" s="1"/>
      <c r="BT1334" s="1"/>
      <c r="BU1334" s="1"/>
      <c r="BV1334" s="1"/>
      <c r="BW1334" s="1"/>
      <c r="BX1334" s="1"/>
      <c r="BY1334" s="1"/>
      <c r="BZ1334" s="1"/>
      <c r="CA1334" s="1"/>
      <c r="CB1334" s="1"/>
      <c r="CC1334" s="1"/>
    </row>
    <row r="1335" spans="1:81" s="182" customFormat="1" hidden="1" outlineLevel="1">
      <c r="A1335" s="182" t="s">
        <v>1048</v>
      </c>
      <c r="B1335" s="182" t="s">
        <v>342</v>
      </c>
      <c r="C1335" s="1">
        <f t="shared" si="744"/>
        <v>139</v>
      </c>
      <c r="D1335" s="7">
        <f>IF(P1335&gt;0,RANK(P1335,(P1335:R1335,S1335:AG1335)),0)</f>
        <v>1</v>
      </c>
      <c r="E1335" s="7">
        <f>IF(Q1335&gt;0,RANK(Q1335,(P1335:R1335,S1335:AG1335)),0)</f>
        <v>0</v>
      </c>
      <c r="F1335" s="7">
        <f>IF(R1335&gt;0,RANK(R1335,(P1335:R1335,S1335:AG1335)),0)</f>
        <v>2</v>
      </c>
      <c r="G1335" s="7">
        <f>IF(S1335&gt;0,RANK(S1335,(P1335:R1335,S1335:AG1335)),0)</f>
        <v>0</v>
      </c>
      <c r="H1335" s="49">
        <f t="shared" si="745"/>
        <v>3</v>
      </c>
      <c r="I1335" s="178">
        <f t="shared" si="746"/>
        <v>2.1582733812949641E-2</v>
      </c>
      <c r="J1335" s="2"/>
      <c r="K1335" s="2">
        <f t="shared" si="747"/>
        <v>0.51079136690647486</v>
      </c>
      <c r="L1335" s="2">
        <f t="shared" si="748"/>
        <v>0</v>
      </c>
      <c r="M1335" s="2">
        <f t="shared" si="749"/>
        <v>0.48920863309352519</v>
      </c>
      <c r="N1335" s="2">
        <f t="shared" si="750"/>
        <v>0</v>
      </c>
      <c r="O1335" s="2">
        <f t="shared" si="751"/>
        <v>-5.5511151231257827E-17</v>
      </c>
      <c r="P1335" s="1">
        <v>71</v>
      </c>
      <c r="Q1335" s="1"/>
      <c r="R1335" s="1">
        <v>68</v>
      </c>
      <c r="S1335" s="1"/>
      <c r="T1335" s="1"/>
      <c r="U1335" s="1"/>
      <c r="V1335" s="1"/>
      <c r="W1335" s="1"/>
      <c r="X1335" s="1"/>
      <c r="Y1335" s="1"/>
      <c r="Z1335" s="1"/>
      <c r="AA1335" s="1"/>
      <c r="AB1335" s="1"/>
      <c r="AC1335" s="1"/>
      <c r="AD1335" s="1"/>
      <c r="AE1335" s="1"/>
      <c r="AF1335" s="1"/>
      <c r="AG1335" s="1"/>
      <c r="AH1335" s="1"/>
      <c r="AI1335" s="7">
        <f t="shared" si="752"/>
        <v>0</v>
      </c>
      <c r="AJ1335" s="7">
        <f t="shared" si="753"/>
        <v>0</v>
      </c>
      <c r="AK1335" s="7">
        <f t="shared" si="754"/>
        <v>0</v>
      </c>
      <c r="AL1335" s="7">
        <f t="shared" si="755"/>
        <v>0</v>
      </c>
      <c r="AM1335" s="2">
        <f t="shared" si="756"/>
        <v>0</v>
      </c>
      <c r="AN1335" s="2">
        <f t="shared" si="757"/>
        <v>0</v>
      </c>
      <c r="AO1335" s="2">
        <f t="shared" si="758"/>
        <v>0</v>
      </c>
      <c r="AP1335" s="2">
        <f t="shared" si="759"/>
        <v>0</v>
      </c>
      <c r="AQ1335" s="2"/>
      <c r="AR1335" s="182" t="str">
        <f t="shared" si="743"/>
        <v>Webster</v>
      </c>
      <c r="AS1335" s="182" t="s">
        <v>342</v>
      </c>
      <c r="AT1335" s="182">
        <v>3</v>
      </c>
      <c r="AV1335" s="98">
        <v>31</v>
      </c>
      <c r="AW1335" s="100">
        <v>181</v>
      </c>
      <c r="AX1335" s="106">
        <f t="shared" si="760"/>
        <v>31181</v>
      </c>
      <c r="AZ1335" s="7" t="s">
        <v>2975</v>
      </c>
      <c r="BA1335" s="182" t="s">
        <v>3208</v>
      </c>
      <c r="BF1335" s="1"/>
      <c r="BG1335" s="1"/>
      <c r="BH1335" s="1"/>
      <c r="BI1335" s="1"/>
      <c r="BJ1335" s="1"/>
      <c r="BK1335" s="1"/>
      <c r="BL1335" s="1"/>
      <c r="BM1335" s="1"/>
      <c r="BN1335" s="1"/>
      <c r="BO1335" s="1"/>
      <c r="BP1335" s="1"/>
      <c r="BQ1335" s="1"/>
      <c r="BR1335" s="1"/>
      <c r="BS1335" s="1"/>
      <c r="BT1335" s="1"/>
      <c r="BU1335" s="1"/>
      <c r="BV1335" s="1"/>
      <c r="BW1335" s="1"/>
      <c r="BX1335" s="1"/>
      <c r="BY1335" s="1"/>
      <c r="BZ1335" s="1"/>
      <c r="CA1335" s="1"/>
      <c r="CB1335" s="1"/>
      <c r="CC1335" s="1"/>
    </row>
    <row r="1336" spans="1:81" s="182" customFormat="1" hidden="1" outlineLevel="1">
      <c r="A1336" s="182" t="s">
        <v>3280</v>
      </c>
      <c r="B1336" s="182" t="s">
        <v>342</v>
      </c>
      <c r="C1336" s="1">
        <f t="shared" si="744"/>
        <v>26</v>
      </c>
      <c r="D1336" s="7">
        <f>IF(P1336&gt;0,RANK(P1336,(P1336:R1336,S1336:AG1336)),0)</f>
        <v>1</v>
      </c>
      <c r="E1336" s="7">
        <f>IF(Q1336&gt;0,RANK(Q1336,(P1336:R1336,S1336:AG1336)),0)</f>
        <v>0</v>
      </c>
      <c r="F1336" s="7">
        <f>IF(R1336&gt;0,RANK(R1336,(P1336:R1336,S1336:AG1336)),0)</f>
        <v>1</v>
      </c>
      <c r="G1336" s="7">
        <f>IF(S1336&gt;0,RANK(S1336,(P1336:R1336,S1336:AG1336)),0)</f>
        <v>0</v>
      </c>
      <c r="H1336" s="49">
        <f t="shared" si="745"/>
        <v>0</v>
      </c>
      <c r="I1336" s="178">
        <f t="shared" si="746"/>
        <v>0</v>
      </c>
      <c r="J1336" s="2"/>
      <c r="K1336" s="2">
        <f t="shared" si="747"/>
        <v>0.5</v>
      </c>
      <c r="L1336" s="2">
        <f t="shared" si="748"/>
        <v>0</v>
      </c>
      <c r="M1336" s="2">
        <f t="shared" si="749"/>
        <v>0.5</v>
      </c>
      <c r="N1336" s="2">
        <f t="shared" si="750"/>
        <v>0</v>
      </c>
      <c r="O1336" s="2">
        <f t="shared" si="751"/>
        <v>0</v>
      </c>
      <c r="P1336" s="1">
        <v>13</v>
      </c>
      <c r="Q1336" s="1"/>
      <c r="R1336" s="1">
        <v>13</v>
      </c>
      <c r="S1336" s="1"/>
      <c r="T1336" s="1"/>
      <c r="U1336" s="1"/>
      <c r="V1336" s="1"/>
      <c r="W1336" s="1"/>
      <c r="X1336" s="1"/>
      <c r="Y1336" s="1"/>
      <c r="Z1336" s="1"/>
      <c r="AA1336" s="1"/>
      <c r="AB1336" s="1"/>
      <c r="AC1336" s="1"/>
      <c r="AD1336" s="1"/>
      <c r="AE1336" s="1"/>
      <c r="AF1336" s="1"/>
      <c r="AG1336" s="1"/>
      <c r="AH1336" s="1"/>
      <c r="AI1336" s="7">
        <f t="shared" si="752"/>
        <v>0</v>
      </c>
      <c r="AJ1336" s="7">
        <f t="shared" si="753"/>
        <v>0</v>
      </c>
      <c r="AK1336" s="7">
        <f t="shared" si="754"/>
        <v>0</v>
      </c>
      <c r="AL1336" s="7">
        <f t="shared" si="755"/>
        <v>0</v>
      </c>
      <c r="AM1336" s="2">
        <f t="shared" si="756"/>
        <v>0</v>
      </c>
      <c r="AN1336" s="2">
        <f t="shared" si="757"/>
        <v>0</v>
      </c>
      <c r="AO1336" s="2">
        <f t="shared" si="758"/>
        <v>0</v>
      </c>
      <c r="AP1336" s="2">
        <f t="shared" si="759"/>
        <v>0</v>
      </c>
      <c r="AQ1336" s="2"/>
      <c r="AR1336" s="182" t="str">
        <f t="shared" si="743"/>
        <v>Wheeler</v>
      </c>
      <c r="AS1336" s="182" t="s">
        <v>342</v>
      </c>
      <c r="AT1336" s="182">
        <v>3</v>
      </c>
      <c r="AV1336" s="98">
        <v>31</v>
      </c>
      <c r="AW1336" s="100">
        <v>183</v>
      </c>
      <c r="AX1336" s="106">
        <f t="shared" si="760"/>
        <v>31183</v>
      </c>
      <c r="AZ1336" s="7" t="s">
        <v>2975</v>
      </c>
      <c r="BA1336" s="182" t="s">
        <v>3208</v>
      </c>
      <c r="BF1336" s="1"/>
      <c r="BG1336" s="1"/>
      <c r="BH1336" s="1"/>
      <c r="BI1336" s="1"/>
      <c r="BJ1336" s="1"/>
      <c r="BK1336" s="1"/>
      <c r="BL1336" s="1"/>
      <c r="BM1336" s="1"/>
      <c r="BN1336" s="1"/>
      <c r="BO1336" s="1"/>
      <c r="BP1336" s="1"/>
      <c r="BQ1336" s="1"/>
      <c r="BR1336" s="1"/>
      <c r="BS1336" s="1"/>
      <c r="BT1336" s="1"/>
      <c r="BU1336" s="1"/>
      <c r="BV1336" s="1"/>
      <c r="BW1336" s="1"/>
      <c r="BX1336" s="1"/>
      <c r="BY1336" s="1"/>
      <c r="BZ1336" s="1"/>
      <c r="CA1336" s="1"/>
      <c r="CB1336" s="1"/>
      <c r="CC1336" s="1"/>
    </row>
    <row r="1337" spans="1:81" s="182" customFormat="1" hidden="1" outlineLevel="1">
      <c r="A1337" s="182" t="s">
        <v>947</v>
      </c>
      <c r="B1337" s="182" t="s">
        <v>342</v>
      </c>
      <c r="C1337" s="1">
        <f t="shared" si="744"/>
        <v>230</v>
      </c>
      <c r="D1337" s="7">
        <f>IF(P1337&gt;0,RANK(P1337,(P1337:R1337,S1337:AG1337)),0)</f>
        <v>2</v>
      </c>
      <c r="E1337" s="7">
        <f>IF(Q1337&gt;0,RANK(Q1337,(P1337:R1337,S1337:AG1337)),0)</f>
        <v>0</v>
      </c>
      <c r="F1337" s="7">
        <f>IF(R1337&gt;0,RANK(R1337,(P1337:R1337,S1337:AG1337)),0)</f>
        <v>1</v>
      </c>
      <c r="G1337" s="7">
        <f>IF(S1337&gt;0,RANK(S1337,(P1337:R1337,S1337:AG1337)),0)</f>
        <v>0</v>
      </c>
      <c r="H1337" s="49">
        <f t="shared" si="745"/>
        <v>6</v>
      </c>
      <c r="I1337" s="178">
        <f t="shared" si="746"/>
        <v>2.6086956521739129E-2</v>
      </c>
      <c r="J1337" s="2"/>
      <c r="K1337" s="2">
        <f t="shared" si="747"/>
        <v>0.48695652173913045</v>
      </c>
      <c r="L1337" s="2">
        <f t="shared" si="748"/>
        <v>0</v>
      </c>
      <c r="M1337" s="2">
        <f t="shared" si="749"/>
        <v>0.5130434782608696</v>
      </c>
      <c r="N1337" s="2">
        <f t="shared" si="750"/>
        <v>0</v>
      </c>
      <c r="O1337" s="2">
        <f t="shared" si="751"/>
        <v>-1.1102230246251565E-16</v>
      </c>
      <c r="P1337" s="1">
        <v>112</v>
      </c>
      <c r="Q1337" s="1"/>
      <c r="R1337" s="1">
        <v>118</v>
      </c>
      <c r="S1337" s="1"/>
      <c r="T1337" s="1"/>
      <c r="U1337" s="1"/>
      <c r="V1337" s="1"/>
      <c r="W1337" s="1"/>
      <c r="X1337" s="1"/>
      <c r="Y1337" s="1"/>
      <c r="Z1337" s="1"/>
      <c r="AA1337" s="1"/>
      <c r="AB1337" s="1"/>
      <c r="AC1337" s="1"/>
      <c r="AD1337" s="1"/>
      <c r="AE1337" s="1"/>
      <c r="AF1337" s="1"/>
      <c r="AG1337" s="1"/>
      <c r="AH1337" s="1"/>
      <c r="AI1337" s="7">
        <f t="shared" si="752"/>
        <v>0</v>
      </c>
      <c r="AJ1337" s="7">
        <f t="shared" si="753"/>
        <v>0</v>
      </c>
      <c r="AK1337" s="7">
        <f t="shared" si="754"/>
        <v>0</v>
      </c>
      <c r="AL1337" s="7">
        <f t="shared" si="755"/>
        <v>0</v>
      </c>
      <c r="AM1337" s="2">
        <f t="shared" si="756"/>
        <v>0</v>
      </c>
      <c r="AN1337" s="2">
        <f t="shared" si="757"/>
        <v>0</v>
      </c>
      <c r="AO1337" s="2">
        <f t="shared" si="758"/>
        <v>0</v>
      </c>
      <c r="AP1337" s="2">
        <f t="shared" si="759"/>
        <v>0</v>
      </c>
      <c r="AQ1337" s="2"/>
      <c r="AR1337" s="182" t="str">
        <f t="shared" si="743"/>
        <v>York</v>
      </c>
      <c r="AS1337" s="182" t="s">
        <v>342</v>
      </c>
      <c r="AT1337" s="182">
        <v>3</v>
      </c>
      <c r="AV1337" s="98">
        <v>31</v>
      </c>
      <c r="AW1337" s="100">
        <v>185</v>
      </c>
      <c r="AX1337" s="106">
        <f t="shared" si="760"/>
        <v>31185</v>
      </c>
      <c r="AZ1337" s="7" t="s">
        <v>2975</v>
      </c>
      <c r="BA1337" s="182" t="s">
        <v>3208</v>
      </c>
      <c r="BF1337" s="1"/>
      <c r="BG1337" s="1"/>
      <c r="BH1337" s="1"/>
      <c r="BI1337" s="1"/>
      <c r="BJ1337" s="1"/>
      <c r="BK1337" s="1"/>
      <c r="BL1337" s="1"/>
      <c r="BM1337" s="1"/>
      <c r="BN1337" s="1"/>
      <c r="BO1337" s="1"/>
      <c r="BP1337" s="1"/>
      <c r="BQ1337" s="1"/>
      <c r="BR1337" s="1"/>
      <c r="BS1337" s="1"/>
      <c r="BT1337" s="1"/>
      <c r="BU1337" s="1"/>
      <c r="BV1337" s="1"/>
      <c r="BW1337" s="1"/>
      <c r="BX1337" s="1"/>
      <c r="BY1337" s="1"/>
      <c r="BZ1337" s="1"/>
      <c r="CA1337" s="1"/>
      <c r="CB1337" s="1"/>
      <c r="CC1337" s="1"/>
    </row>
    <row r="1338" spans="1:81" s="182" customFormat="1" collapsed="1">
      <c r="A1338" s="182" t="s">
        <v>341</v>
      </c>
      <c r="B1338" s="182" t="s">
        <v>1114</v>
      </c>
      <c r="C1338" s="1">
        <f t="shared" si="744"/>
        <v>80436</v>
      </c>
      <c r="D1338" s="7">
        <f>IF(P1338&gt;0,RANK(P1338,(P1338:R1338,S1338:AG1338)),0)</f>
        <v>1</v>
      </c>
      <c r="E1338" s="7">
        <f>IF(Q1338&gt;0,RANK(Q1338,(P1338:R1338,S1338:AG1338)),0)</f>
        <v>0</v>
      </c>
      <c r="F1338" s="7">
        <f>IF(R1338&gt;0,RANK(R1338,(P1338:R1338,S1338:AG1338)),0)</f>
        <v>2</v>
      </c>
      <c r="G1338" s="7">
        <f>IF(S1338&gt;0,RANK(S1338,(P1338:R1338,S1338:AG1338)),0)</f>
        <v>0</v>
      </c>
      <c r="H1338" s="49">
        <f t="shared" si="745"/>
        <v>4948</v>
      </c>
      <c r="I1338" s="178">
        <f t="shared" si="746"/>
        <v>6.1514744641702722E-2</v>
      </c>
      <c r="J1338" s="2"/>
      <c r="K1338" s="2">
        <f t="shared" si="747"/>
        <v>0.53075737232085141</v>
      </c>
      <c r="L1338" s="2">
        <f t="shared" si="748"/>
        <v>0</v>
      </c>
      <c r="M1338" s="2">
        <f t="shared" si="749"/>
        <v>0.46924262767914865</v>
      </c>
      <c r="N1338" s="2">
        <f t="shared" si="750"/>
        <v>0</v>
      </c>
      <c r="O1338" s="2">
        <f t="shared" si="751"/>
        <v>-5.5511151231257827E-17</v>
      </c>
      <c r="P1338" s="1">
        <f>SUM(P1245:P1337)</f>
        <v>42692</v>
      </c>
      <c r="Q1338" s="1"/>
      <c r="R1338" s="1">
        <f>SUM(R1245:R1337)</f>
        <v>37744</v>
      </c>
      <c r="S1338" s="1"/>
      <c r="T1338" s="1"/>
      <c r="U1338" s="1"/>
      <c r="V1338" s="1"/>
      <c r="W1338" s="1"/>
      <c r="X1338" s="1"/>
      <c r="Y1338" s="1"/>
      <c r="Z1338" s="1"/>
      <c r="AA1338" s="1"/>
      <c r="AB1338" s="1"/>
      <c r="AC1338" s="1"/>
      <c r="AD1338" s="1"/>
      <c r="AE1338" s="1"/>
      <c r="AF1338" s="1"/>
      <c r="AG1338" s="1"/>
      <c r="AH1338" s="1"/>
      <c r="AI1338" s="7">
        <f t="shared" si="752"/>
        <v>0</v>
      </c>
      <c r="AJ1338" s="7">
        <f t="shared" si="753"/>
        <v>0</v>
      </c>
      <c r="AK1338" s="7">
        <f t="shared" si="754"/>
        <v>0</v>
      </c>
      <c r="AL1338" s="7">
        <f t="shared" si="755"/>
        <v>0</v>
      </c>
      <c r="AM1338" s="2">
        <f t="shared" si="756"/>
        <v>0</v>
      </c>
      <c r="AN1338" s="2">
        <f t="shared" si="757"/>
        <v>0</v>
      </c>
      <c r="AO1338" s="2">
        <f t="shared" si="758"/>
        <v>0</v>
      </c>
      <c r="AP1338" s="2">
        <f t="shared" si="759"/>
        <v>0</v>
      </c>
      <c r="AQ1338" s="2"/>
      <c r="AR1338" s="182" t="str">
        <f t="shared" si="743"/>
        <v>Nebraska</v>
      </c>
      <c r="AS1338" s="182" t="s">
        <v>1114</v>
      </c>
      <c r="AV1338" s="98">
        <v>31</v>
      </c>
      <c r="AW1338" s="100"/>
      <c r="AX1338" s="98">
        <v>31</v>
      </c>
      <c r="AZ1338" s="7" t="s">
        <v>1634</v>
      </c>
      <c r="BA1338" s="182" t="s">
        <v>3208</v>
      </c>
      <c r="BF1338" s="1"/>
      <c r="BG1338" s="1"/>
      <c r="BH1338" s="1"/>
      <c r="BI1338" s="1"/>
      <c r="BJ1338" s="1"/>
      <c r="BK1338" s="1"/>
      <c r="BL1338" s="1"/>
      <c r="BM1338" s="1"/>
      <c r="BN1338" s="1"/>
      <c r="BO1338" s="1"/>
      <c r="BP1338" s="1"/>
      <c r="BQ1338" s="1"/>
      <c r="BR1338" s="1"/>
      <c r="BS1338" s="1"/>
      <c r="BT1338" s="1"/>
      <c r="BU1338" s="1"/>
      <c r="BV1338" s="1"/>
      <c r="BW1338" s="1"/>
      <c r="BX1338" s="1"/>
      <c r="BY1338" s="1"/>
      <c r="BZ1338" s="1"/>
      <c r="CA1338" s="1"/>
      <c r="CB1338" s="1"/>
      <c r="CC1338" s="1"/>
    </row>
    <row r="1339" spans="1:81">
      <c r="C1339" s="1"/>
      <c r="E1339" s="7"/>
      <c r="F1339" s="7"/>
      <c r="G1339" s="7"/>
      <c r="H1339" s="49"/>
      <c r="I1339" s="178"/>
      <c r="J1339" s="2"/>
      <c r="AI1339" s="7"/>
      <c r="AJ1339" s="7"/>
      <c r="AK1339" s="7"/>
      <c r="AL1339" s="7"/>
      <c r="AT1339" s="182"/>
      <c r="AV1339" s="98"/>
      <c r="AW1339" s="100"/>
    </row>
    <row r="1340" spans="1:81" ht="13" hidden="1" customHeight="1" outlineLevel="1">
      <c r="A1340" t="s">
        <v>1383</v>
      </c>
      <c r="B1340" t="s">
        <v>3141</v>
      </c>
      <c r="C1340" s="1">
        <f t="shared" ref="C1340:C1350" si="761">SUM(P1340:AG1340)</f>
        <v>9848</v>
      </c>
      <c r="D1340" s="7">
        <f>IF(P1340&gt;0,RANK(P1340,(P1340:R1340,S1340:AG1340)),0)</f>
        <v>2</v>
      </c>
      <c r="E1340" s="7">
        <f>IF(Q1340&gt;0,RANK(Q1340,(P1340:R1340,S1340:AG1340)),0)</f>
        <v>0</v>
      </c>
      <c r="F1340" s="7">
        <f>IF(R1340&gt;0,RANK(R1340,(P1340:R1340,S1340:AG1340)),0)</f>
        <v>1</v>
      </c>
      <c r="G1340" s="7">
        <f>IF(S1340&gt;0,RANK(S1340,(P1340:R1340,S1340:AG1340)),0)</f>
        <v>5</v>
      </c>
      <c r="H1340" s="49">
        <f t="shared" ref="H1340:H1350" si="762">MAX(P1340:Y1340)-LARGE(P1340:Y1340,2)</f>
        <v>2510</v>
      </c>
      <c r="I1340" s="178">
        <f t="shared" ref="I1340:I1350" si="763">H1340/C1340</f>
        <v>0.25487408610885459</v>
      </c>
      <c r="J1340" s="2"/>
      <c r="K1340" s="2">
        <f t="shared" ref="K1340:K1350" si="764">IF($C1340=0,"-",P1340/$C1340)</f>
        <v>0.35489439480097484</v>
      </c>
      <c r="L1340" s="2">
        <f t="shared" ref="L1340:L1350" si="765">IF($C1340=0,"-",Q1340/$C1340)</f>
        <v>0</v>
      </c>
      <c r="M1340" s="2">
        <f t="shared" ref="M1340:M1350" si="766">IF($C1340=0,"-",R1340/$C1340)</f>
        <v>0.60976848090982938</v>
      </c>
      <c r="N1340" s="2">
        <f t="shared" ref="N1340:N1350" si="767">IF($C1340=0,"-",S1340/$C1340)</f>
        <v>3.554021121039805E-3</v>
      </c>
      <c r="O1340" s="2">
        <f t="shared" ref="O1340:O1350" si="768">IF(C1340=0,"-",(1-K1340-L1340-M1340-N1340))</f>
        <v>3.1783103168155968E-2</v>
      </c>
      <c r="P1340" s="1">
        <f>SUMIF(Town!$AR$1048:$AR$1288,$AX1340,Town!P$1048:P$1288)</f>
        <v>3495</v>
      </c>
      <c r="R1340" s="1">
        <f>SUMIF(Town!$AR$1048:$AR$1288,$AX1340,Town!R$1048:R$1288)</f>
        <v>6005</v>
      </c>
      <c r="S1340" s="1">
        <f>SUMIF(Town!$AR$1048:$AR$1288,$AX1340,Town!S$1048:S$1288)</f>
        <v>35</v>
      </c>
      <c r="W1340" s="1">
        <f>SUMIF(Town!$AR$1048:$AR$1288,$AX1340,Town!W$1048:W$1288)</f>
        <v>0</v>
      </c>
      <c r="Y1340" s="1">
        <f>SUMIF(Town!$AR$1048:$AR$1288,$AX1340,Town!Y$1048:Y$1288)</f>
        <v>250</v>
      </c>
      <c r="Z1340" s="1">
        <f>SUMIF(Town!$AR$1048:$AR$1288,$AX1340,Town!Z$1048:Z$1288)</f>
        <v>54</v>
      </c>
      <c r="AA1340" s="1">
        <f>SUMIF(Town!$AR$1048:$AR$1288,$AX1340,Town!AA$1048:AA$1288)</f>
        <v>2</v>
      </c>
      <c r="AB1340" s="1">
        <f>SUMIF(Town!$AR$1048:$AR$1288,$AX1340,Town!AB$1048:AB$1288)</f>
        <v>2</v>
      </c>
      <c r="AC1340" s="1">
        <f>SUMIF(Town!$AR$1048:$AR$1288,$AX1340,Town!AC$1048:AC$1288)</f>
        <v>5</v>
      </c>
      <c r="AI1340" s="7">
        <f t="shared" ref="AI1340:AI1350" si="769">IF(T1340&gt;0,RANK(T1340,(P1340:Z1340)),0)</f>
        <v>0</v>
      </c>
      <c r="AJ1340" s="7">
        <f t="shared" ref="AJ1340:AJ1350" si="770">IF(U1340&gt;0,RANK(U1340,(P1340:Z1340)),0)</f>
        <v>0</v>
      </c>
      <c r="AK1340" s="7">
        <f t="shared" ref="AK1340:AK1350" si="771">IF(V1340&gt;0,RANK(V1340,(P1340:Z1340)),0)</f>
        <v>0</v>
      </c>
      <c r="AL1340" s="7">
        <f t="shared" ref="AL1340:AL1350" si="772">IF(W1340&gt;0,RANK(W1340,(P1340:Z1340)),0)</f>
        <v>0</v>
      </c>
      <c r="AM1340" s="2">
        <f t="shared" ref="AM1340:AM1350" si="773">IF($C1340=0,"-",T1340/$C1340)</f>
        <v>0</v>
      </c>
      <c r="AN1340" s="2">
        <f t="shared" ref="AN1340:AN1350" si="774">IF($C1340=0,"-",U1340/$C1340)</f>
        <v>0</v>
      </c>
      <c r="AO1340" s="2">
        <f t="shared" ref="AO1340:AO1350" si="775">IF($C1340=0,"-",V1340/$C1340)</f>
        <v>0</v>
      </c>
      <c r="AP1340" s="2">
        <f t="shared" ref="AP1340:AP1350" si="776">IF($C1340=0,"-",W1340/$C1340)</f>
        <v>0</v>
      </c>
      <c r="AR1340" t="str">
        <f t="shared" ref="AR1340:AR1345" si="777">A1340</f>
        <v>Belknap</v>
      </c>
      <c r="AS1340" t="s">
        <v>3141</v>
      </c>
      <c r="AT1340" s="182"/>
      <c r="AV1340" s="98">
        <v>33</v>
      </c>
      <c r="AW1340" s="100">
        <v>1</v>
      </c>
      <c r="AX1340" s="106">
        <f t="shared" ref="AX1340:AX1349" si="778">AV1340*1000+AW1340</f>
        <v>33001</v>
      </c>
      <c r="AZ1340" s="7" t="s">
        <v>2975</v>
      </c>
      <c r="BA1340" t="s">
        <v>3208</v>
      </c>
      <c r="BE1340" s="1">
        <f>SUMIF(Town!$AR$1048:$AR$1288,$AX1340,Town!BM$1048:BM$1288)</f>
        <v>4</v>
      </c>
      <c r="BF1340" s="1">
        <f>SUMIF(Town!$AR$1048:$AR$1288,$AX1340,Town!BN$1048:BN$1288)</f>
        <v>4</v>
      </c>
      <c r="BG1340" s="1">
        <f>SUMIF(Town!$AR$1048:$AR$1288,$AX1340,Town!BO$1048:BO$1288)</f>
        <v>0</v>
      </c>
      <c r="BH1340" s="1">
        <f>SUMIF(Town!$AR$1048:$AR$1288,$AX1340,Town!BP$1048:BP$1288)</f>
        <v>1</v>
      </c>
      <c r="BI1340" s="1">
        <f>SUMIF(Town!$AR$1048:$AR$1288,$AX1340,Town!BQ$1048:BQ$1288)</f>
        <v>1</v>
      </c>
      <c r="BJ1340" s="1">
        <f>SUMIF(Town!$AR$1048:$AR$1288,$AX1340,Town!BR$1048:BR$1288)</f>
        <v>0</v>
      </c>
      <c r="BK1340" s="1">
        <f>SUMIF(Town!$AR$1048:$AR$1288,$AX1340,Town!BS$1048:BS$1288)</f>
        <v>0</v>
      </c>
      <c r="BL1340" s="1">
        <f>SUMIF(Town!$AR$1048:$AR$1288,$AX1340,Town!BT$1048:BT$1288)</f>
        <v>0</v>
      </c>
      <c r="BM1340" s="1">
        <f>SUMIF(Town!$AR$1048:$AR$1288,$AX1340,Town!BU$1048:BU$1288)</f>
        <v>0</v>
      </c>
      <c r="BN1340" s="1">
        <f>SUMIF(Town!$AR$1048:$AR$1288,$AX1340,Town!BV$1048:BV$1288)</f>
        <v>4</v>
      </c>
      <c r="BO1340" s="1">
        <f>SUMIF(Town!$AR$1048:$AR$1288,$AX1340,Town!BW$1048:BW$1288)</f>
        <v>0</v>
      </c>
      <c r="BP1340" s="1">
        <f>SUMIF(Town!$AR$1048:$AR$1288,$AX1340,Town!BX$1048:BX$1288)</f>
        <v>0</v>
      </c>
      <c r="BQ1340" s="1">
        <f>SUMIF(Town!$AR$1048:$AR$1288,$AX1340,Town!BY$1048:BY$1288)</f>
        <v>2</v>
      </c>
      <c r="BR1340" s="1">
        <f>SUMIF(Town!$AR$1048:$AR$1288,$AX1340,Town!BZ$1048:BZ$1288)</f>
        <v>0</v>
      </c>
      <c r="BS1340" s="1">
        <f>SUMIF(Town!$AR$1048:$AR$1288,$AX1340,Town!CA$1048:CA$1288)</f>
        <v>1</v>
      </c>
      <c r="BT1340" s="1">
        <f>SUMIF(Town!$AR$1048:$AR$1288,$AX1340,Town!CB$1048:CB$1288)</f>
        <v>2</v>
      </c>
      <c r="BU1340" s="1">
        <f>SUMIF(Town!$AR$1048:$AR$1288,$AX1340,Town!CC$1048:CC$1288)</f>
        <v>6</v>
      </c>
      <c r="BV1340" s="1">
        <f>SUMIF(Town!$AR$1048:$AR$1288,$AX1340,Town!CD$1048:CD$1288)</f>
        <v>2</v>
      </c>
      <c r="BW1340" s="1">
        <f>SUMIF(Town!$AR$1048:$AR$1288,$AX1340,Town!CE$1048:CE$1288)</f>
        <v>0</v>
      </c>
      <c r="BX1340" s="1">
        <f>SUMIF(Town!$AR$1048:$AR$1288,$AX1340,Town!CF$1048:CF$1288)</f>
        <v>0</v>
      </c>
      <c r="BY1340" s="1">
        <f>SUMIF(Town!$AR$1048:$AR$1288,$AX1340,Town!CG$1048:CG$1288)</f>
        <v>10</v>
      </c>
      <c r="BZ1340" s="1">
        <f>SUMIF(Town!$AR$1048:$AR$1288,$AX1340,Town!CH$1048:CH$1288)</f>
        <v>12</v>
      </c>
      <c r="CA1340" s="1">
        <f>SUMIF(Town!$AR$1048:$AR$1288,$AX1340,Town!CI$1048:CI$1288)</f>
        <v>2</v>
      </c>
      <c r="CB1340" s="1">
        <f>SUMIF(Town!$AR$1048:$AR$1288,$AX1340,Town!CJ$1048:CJ$1288)</f>
        <v>0</v>
      </c>
      <c r="CC1340" s="1">
        <f>SUMIF(Town!$AR$1048:$AR$1288,$AX1340,Town!CK$1048:CK$1288)</f>
        <v>3</v>
      </c>
    </row>
    <row r="1341" spans="1:81" ht="13" hidden="1" customHeight="1" outlineLevel="1">
      <c r="A1341" t="s">
        <v>1806</v>
      </c>
      <c r="B1341" t="s">
        <v>3141</v>
      </c>
      <c r="C1341" s="1">
        <f t="shared" si="761"/>
        <v>9012</v>
      </c>
      <c r="D1341" s="7">
        <f>IF(P1341&gt;0,RANK(P1341,(P1341:R1341,S1341:AG1341)),0)</f>
        <v>2</v>
      </c>
      <c r="E1341" s="7">
        <f>IF(Q1341&gt;0,RANK(Q1341,(P1341:R1341,S1341:AG1341)),0)</f>
        <v>0</v>
      </c>
      <c r="F1341" s="7">
        <f>IF(R1341&gt;0,RANK(R1341,(P1341:R1341,S1341:AG1341)),0)</f>
        <v>1</v>
      </c>
      <c r="G1341" s="7">
        <f>IF(S1341&gt;0,RANK(S1341,(P1341:R1341,S1341:AG1341)),0)</f>
        <v>5</v>
      </c>
      <c r="H1341" s="49">
        <f t="shared" si="762"/>
        <v>2408</v>
      </c>
      <c r="I1341" s="178">
        <f t="shared" si="763"/>
        <v>0.26719928983577451</v>
      </c>
      <c r="J1341" s="2"/>
      <c r="K1341" s="2">
        <f t="shared" si="764"/>
        <v>0.35841100754549488</v>
      </c>
      <c r="L1341" s="2">
        <f t="shared" si="765"/>
        <v>0</v>
      </c>
      <c r="M1341" s="2">
        <f t="shared" si="766"/>
        <v>0.62561029738126939</v>
      </c>
      <c r="N1341" s="2">
        <f t="shared" si="767"/>
        <v>2.2192632046160675E-3</v>
      </c>
      <c r="O1341" s="2">
        <f t="shared" si="768"/>
        <v>1.3759431868619615E-2</v>
      </c>
      <c r="P1341" s="1">
        <f>SUMIF(Town!$AR$1048:$AR$1288,$AX1341,Town!P$1048:P$1288)</f>
        <v>3230</v>
      </c>
      <c r="R1341" s="1">
        <f>SUMIF(Town!$AR$1048:$AR$1288,$AX1341,Town!R$1048:R$1288)</f>
        <v>5638</v>
      </c>
      <c r="S1341" s="1">
        <f>SUMIF(Town!$AR$1048:$AR$1288,$AX1341,Town!S$1048:S$1288)</f>
        <v>20</v>
      </c>
      <c r="W1341" s="1">
        <f>SUMIF(Town!$AR$1048:$AR$1288,$AX1341,Town!W$1048:W$1288)</f>
        <v>0</v>
      </c>
      <c r="Y1341" s="1">
        <f>SUMIF(Town!$AR$1048:$AR$1288,$AX1341,Town!Y$1048:Y$1288)</f>
        <v>75</v>
      </c>
      <c r="Z1341" s="1">
        <f>SUMIF(Town!$AR$1048:$AR$1288,$AX1341,Town!Z$1048:Z$1288)</f>
        <v>43</v>
      </c>
      <c r="AA1341" s="1">
        <f>SUMIF(Town!$AR$1048:$AR$1288,$AX1341,Town!AA$1048:AA$1288)</f>
        <v>1</v>
      </c>
      <c r="AB1341" s="1">
        <f>SUMIF(Town!$AR$1048:$AR$1288,$AX1341,Town!AB$1048:AB$1288)</f>
        <v>1</v>
      </c>
      <c r="AC1341" s="1">
        <f>SUMIF(Town!$AR$1048:$AR$1288,$AX1341,Town!AC$1048:AC$1288)</f>
        <v>4</v>
      </c>
      <c r="AI1341" s="7">
        <f t="shared" si="769"/>
        <v>0</v>
      </c>
      <c r="AJ1341" s="7">
        <f t="shared" si="770"/>
        <v>0</v>
      </c>
      <c r="AK1341" s="7">
        <f t="shared" si="771"/>
        <v>0</v>
      </c>
      <c r="AL1341" s="7">
        <f t="shared" si="772"/>
        <v>0</v>
      </c>
      <c r="AM1341" s="2">
        <f t="shared" si="773"/>
        <v>0</v>
      </c>
      <c r="AN1341" s="2">
        <f t="shared" si="774"/>
        <v>0</v>
      </c>
      <c r="AO1341" s="2">
        <f t="shared" si="775"/>
        <v>0</v>
      </c>
      <c r="AP1341" s="2">
        <f t="shared" si="776"/>
        <v>0</v>
      </c>
      <c r="AR1341" t="str">
        <f t="shared" si="777"/>
        <v>Carroll</v>
      </c>
      <c r="AS1341" t="s">
        <v>3141</v>
      </c>
      <c r="AT1341" s="182">
        <v>1</v>
      </c>
      <c r="AV1341" s="98">
        <v>33</v>
      </c>
      <c r="AW1341" s="100">
        <v>3</v>
      </c>
      <c r="AX1341" s="106">
        <f t="shared" si="778"/>
        <v>33003</v>
      </c>
      <c r="AZ1341" s="7" t="s">
        <v>2975</v>
      </c>
      <c r="BA1341" t="s">
        <v>3208</v>
      </c>
      <c r="BE1341" s="1">
        <f>SUMIF(Town!$AR$1048:$AR$1288,$AX1341,Town!BM$1048:BM$1288)</f>
        <v>2</v>
      </c>
      <c r="BF1341" s="1">
        <f>SUMIF(Town!$AR$1048:$AR$1288,$AX1341,Town!BN$1048:BN$1288)</f>
        <v>3</v>
      </c>
      <c r="BG1341" s="1">
        <f>SUMIF(Town!$AR$1048:$AR$1288,$AX1341,Town!BO$1048:BO$1288)</f>
        <v>0</v>
      </c>
      <c r="BH1341" s="1">
        <f>SUMIF(Town!$AR$1048:$AR$1288,$AX1341,Town!BP$1048:BP$1288)</f>
        <v>2</v>
      </c>
      <c r="BI1341" s="1">
        <f>SUMIF(Town!$AR$1048:$AR$1288,$AX1341,Town!BQ$1048:BQ$1288)</f>
        <v>2</v>
      </c>
      <c r="BJ1341" s="1">
        <f>SUMIF(Town!$AR$1048:$AR$1288,$AX1341,Town!BR$1048:BR$1288)</f>
        <v>2</v>
      </c>
      <c r="BK1341" s="1">
        <f>SUMIF(Town!$AR$1048:$AR$1288,$AX1341,Town!BS$1048:BS$1288)</f>
        <v>0</v>
      </c>
      <c r="BL1341" s="1">
        <f>SUMIF(Town!$AR$1048:$AR$1288,$AX1341,Town!BT$1048:BT$1288)</f>
        <v>0</v>
      </c>
      <c r="BM1341" s="1">
        <f>SUMIF(Town!$AR$1048:$AR$1288,$AX1341,Town!BU$1048:BU$1288)</f>
        <v>0</v>
      </c>
      <c r="BN1341" s="1">
        <f>SUMIF(Town!$AR$1048:$AR$1288,$AX1341,Town!BV$1048:BV$1288)</f>
        <v>1</v>
      </c>
      <c r="BO1341" s="1">
        <f>SUMIF(Town!$AR$1048:$AR$1288,$AX1341,Town!BW$1048:BW$1288)</f>
        <v>0</v>
      </c>
      <c r="BP1341" s="1">
        <f>SUMIF(Town!$AR$1048:$AR$1288,$AX1341,Town!BX$1048:BX$1288)</f>
        <v>0</v>
      </c>
      <c r="BQ1341" s="1">
        <f>SUMIF(Town!$AR$1048:$AR$1288,$AX1341,Town!BY$1048:BY$1288)</f>
        <v>2</v>
      </c>
      <c r="BR1341" s="1">
        <f>SUMIF(Town!$AR$1048:$AR$1288,$AX1341,Town!BZ$1048:BZ$1288)</f>
        <v>2</v>
      </c>
      <c r="BS1341" s="1">
        <f>SUMIF(Town!$AR$1048:$AR$1288,$AX1341,Town!CA$1048:CA$1288)</f>
        <v>0</v>
      </c>
      <c r="BT1341" s="1">
        <f>SUMIF(Town!$AR$1048:$AR$1288,$AX1341,Town!CB$1048:CB$1288)</f>
        <v>5</v>
      </c>
      <c r="BU1341" s="1">
        <f>SUMIF(Town!$AR$1048:$AR$1288,$AX1341,Town!CC$1048:CC$1288)</f>
        <v>4</v>
      </c>
      <c r="BV1341" s="1">
        <f>SUMIF(Town!$AR$1048:$AR$1288,$AX1341,Town!CD$1048:CD$1288)</f>
        <v>1</v>
      </c>
      <c r="BW1341" s="1">
        <f>SUMIF(Town!$AR$1048:$AR$1288,$AX1341,Town!CE$1048:CE$1288)</f>
        <v>0</v>
      </c>
      <c r="BX1341" s="1">
        <f>SUMIF(Town!$AR$1048:$AR$1288,$AX1341,Town!CF$1048:CF$1288)</f>
        <v>0</v>
      </c>
      <c r="BY1341" s="1">
        <f>SUMIF(Town!$AR$1048:$AR$1288,$AX1341,Town!CG$1048:CG$1288)</f>
        <v>11</v>
      </c>
      <c r="BZ1341" s="1">
        <f>SUMIF(Town!$AR$1048:$AR$1288,$AX1341,Town!CH$1048:CH$1288)</f>
        <v>6</v>
      </c>
      <c r="CA1341" s="1">
        <f>SUMIF(Town!$AR$1048:$AR$1288,$AX1341,Town!CI$1048:CI$1288)</f>
        <v>0</v>
      </c>
      <c r="CB1341" s="1">
        <f>SUMIF(Town!$AR$1048:$AR$1288,$AX1341,Town!CJ$1048:CJ$1288)</f>
        <v>0</v>
      </c>
      <c r="CC1341" s="1">
        <f>SUMIF(Town!$AR$1048:$AR$1288,$AX1341,Town!CK$1048:CK$1288)</f>
        <v>0</v>
      </c>
    </row>
    <row r="1342" spans="1:81" ht="13" hidden="1" customHeight="1" outlineLevel="1">
      <c r="A1342" t="s">
        <v>1381</v>
      </c>
      <c r="B1342" t="s">
        <v>3141</v>
      </c>
      <c r="C1342" s="1">
        <f t="shared" si="761"/>
        <v>17836</v>
      </c>
      <c r="D1342" s="7">
        <f>IF(P1342&gt;0,RANK(P1342,(P1342:R1342,S1342:AG1342)),0)</f>
        <v>2</v>
      </c>
      <c r="E1342" s="7">
        <f>IF(Q1342&gt;0,RANK(Q1342,(P1342:R1342,S1342:AG1342)),0)</f>
        <v>0</v>
      </c>
      <c r="F1342" s="7">
        <f>IF(R1342&gt;0,RANK(R1342,(P1342:R1342,S1342:AG1342)),0)</f>
        <v>1</v>
      </c>
      <c r="G1342" s="7">
        <f>IF(S1342&gt;0,RANK(S1342,(P1342:R1342,S1342:AG1342)),0)</f>
        <v>5</v>
      </c>
      <c r="H1342" s="49">
        <f t="shared" si="762"/>
        <v>7309</v>
      </c>
      <c r="I1342" s="178">
        <f t="shared" si="763"/>
        <v>0.4097891904014353</v>
      </c>
      <c r="J1342" s="2"/>
      <c r="K1342" s="2">
        <f t="shared" si="764"/>
        <v>0.28773267548777753</v>
      </c>
      <c r="L1342" s="2">
        <f t="shared" si="765"/>
        <v>0</v>
      </c>
      <c r="M1342" s="2">
        <f t="shared" si="766"/>
        <v>0.69752186588921283</v>
      </c>
      <c r="N1342" s="2">
        <f t="shared" si="767"/>
        <v>2.3547880690737832E-3</v>
      </c>
      <c r="O1342" s="2">
        <f t="shared" si="768"/>
        <v>1.2390670553935794E-2</v>
      </c>
      <c r="P1342" s="1">
        <f>SUMIF(Town!$AR$1048:$AR$1288,$AX1342,Town!P$1048:P$1288)</f>
        <v>5132</v>
      </c>
      <c r="R1342" s="1">
        <f>SUMIF(Town!$AR$1048:$AR$1288,$AX1342,Town!R$1048:R$1288)</f>
        <v>12441</v>
      </c>
      <c r="S1342" s="1">
        <f>SUMIF(Town!$AR$1048:$AR$1288,$AX1342,Town!S$1048:S$1288)</f>
        <v>42</v>
      </c>
      <c r="W1342" s="1">
        <f>SUMIF(Town!$AR$1048:$AR$1288,$AX1342,Town!W$1048:W$1288)</f>
        <v>2</v>
      </c>
      <c r="Y1342" s="1">
        <f>SUMIF(Town!$AR$1048:$AR$1288,$AX1342,Town!Y$1048:Y$1288)</f>
        <v>143</v>
      </c>
      <c r="Z1342" s="1">
        <f>SUMIF(Town!$AR$1048:$AR$1288,$AX1342,Town!Z$1048:Z$1288)</f>
        <v>63</v>
      </c>
      <c r="AA1342" s="1">
        <f>SUMIF(Town!$AR$1048:$AR$1288,$AX1342,Town!AA$1048:AA$1288)</f>
        <v>4</v>
      </c>
      <c r="AB1342" s="1">
        <f>SUMIF(Town!$AR$1048:$AR$1288,$AX1342,Town!AB$1048:AB$1288)</f>
        <v>1</v>
      </c>
      <c r="AC1342" s="1">
        <f>SUMIF(Town!$AR$1048:$AR$1288,$AX1342,Town!AC$1048:AC$1288)</f>
        <v>8</v>
      </c>
      <c r="AI1342" s="7">
        <f t="shared" si="769"/>
        <v>0</v>
      </c>
      <c r="AJ1342" s="7">
        <f t="shared" si="770"/>
        <v>0</v>
      </c>
      <c r="AK1342" s="7">
        <f t="shared" si="771"/>
        <v>0</v>
      </c>
      <c r="AL1342" s="7">
        <f t="shared" si="772"/>
        <v>6</v>
      </c>
      <c r="AM1342" s="2">
        <f t="shared" si="773"/>
        <v>0</v>
      </c>
      <c r="AN1342" s="2">
        <f t="shared" si="774"/>
        <v>0</v>
      </c>
      <c r="AO1342" s="2">
        <f t="shared" si="775"/>
        <v>0</v>
      </c>
      <c r="AP1342" s="2">
        <f t="shared" si="776"/>
        <v>1.1213276519398969E-4</v>
      </c>
      <c r="AR1342" t="str">
        <f t="shared" si="777"/>
        <v>Cheshire</v>
      </c>
      <c r="AS1342" t="s">
        <v>3141</v>
      </c>
      <c r="AT1342" s="182">
        <v>2</v>
      </c>
      <c r="AV1342" s="98">
        <v>33</v>
      </c>
      <c r="AW1342" s="100">
        <v>5</v>
      </c>
      <c r="AX1342" s="106">
        <f t="shared" si="778"/>
        <v>33005</v>
      </c>
      <c r="AZ1342" s="7" t="s">
        <v>2975</v>
      </c>
      <c r="BA1342" t="s">
        <v>3208</v>
      </c>
      <c r="BE1342" s="1">
        <f>SUMIF(Town!$AR$1048:$AR$1288,$AX1342,Town!BM$1048:BM$1288)</f>
        <v>3</v>
      </c>
      <c r="BF1342" s="1">
        <f>SUMIF(Town!$AR$1048:$AR$1288,$AX1342,Town!BN$1048:BN$1288)</f>
        <v>7</v>
      </c>
      <c r="BG1342" s="1">
        <f>SUMIF(Town!$AR$1048:$AR$1288,$AX1342,Town!BO$1048:BO$1288)</f>
        <v>0</v>
      </c>
      <c r="BH1342" s="1">
        <f>SUMIF(Town!$AR$1048:$AR$1288,$AX1342,Town!BP$1048:BP$1288)</f>
        <v>4</v>
      </c>
      <c r="BI1342" s="1">
        <f>SUMIF(Town!$AR$1048:$AR$1288,$AX1342,Town!BQ$1048:BQ$1288)</f>
        <v>2</v>
      </c>
      <c r="BJ1342" s="1">
        <f>SUMIF(Town!$AR$1048:$AR$1288,$AX1342,Town!BR$1048:BR$1288)</f>
        <v>2</v>
      </c>
      <c r="BK1342" s="1">
        <f>SUMIF(Town!$AR$1048:$AR$1288,$AX1342,Town!BS$1048:BS$1288)</f>
        <v>1</v>
      </c>
      <c r="BL1342" s="1">
        <f>SUMIF(Town!$AR$1048:$AR$1288,$AX1342,Town!BT$1048:BT$1288)</f>
        <v>0</v>
      </c>
      <c r="BM1342" s="1">
        <f>SUMIF(Town!$AR$1048:$AR$1288,$AX1342,Town!BU$1048:BU$1288)</f>
        <v>0</v>
      </c>
      <c r="BN1342" s="1">
        <f>SUMIF(Town!$AR$1048:$AR$1288,$AX1342,Town!BV$1048:BV$1288)</f>
        <v>3</v>
      </c>
      <c r="BO1342" s="1">
        <f>SUMIF(Town!$AR$1048:$AR$1288,$AX1342,Town!BW$1048:BW$1288)</f>
        <v>2</v>
      </c>
      <c r="BP1342" s="1">
        <f>SUMIF(Town!$AR$1048:$AR$1288,$AX1342,Town!BX$1048:BX$1288)</f>
        <v>0</v>
      </c>
      <c r="BQ1342" s="1">
        <f>SUMIF(Town!$AR$1048:$AR$1288,$AX1342,Town!BY$1048:BY$1288)</f>
        <v>1</v>
      </c>
      <c r="BR1342" s="1">
        <f>SUMIF(Town!$AR$1048:$AR$1288,$AX1342,Town!BZ$1048:BZ$1288)</f>
        <v>1</v>
      </c>
      <c r="BS1342" s="1">
        <f>SUMIF(Town!$AR$1048:$AR$1288,$AX1342,Town!CA$1048:CA$1288)</f>
        <v>0</v>
      </c>
      <c r="BT1342" s="1">
        <f>SUMIF(Town!$AR$1048:$AR$1288,$AX1342,Town!CB$1048:CB$1288)</f>
        <v>1</v>
      </c>
      <c r="BU1342" s="1">
        <f>SUMIF(Town!$AR$1048:$AR$1288,$AX1342,Town!CC$1048:CC$1288)</f>
        <v>5</v>
      </c>
      <c r="BV1342" s="1">
        <f>SUMIF(Town!$AR$1048:$AR$1288,$AX1342,Town!CD$1048:CD$1288)</f>
        <v>2</v>
      </c>
      <c r="BW1342" s="1">
        <f>SUMIF(Town!$AR$1048:$AR$1288,$AX1342,Town!CE$1048:CE$1288)</f>
        <v>1</v>
      </c>
      <c r="BX1342" s="1">
        <f>SUMIF(Town!$AR$1048:$AR$1288,$AX1342,Town!CF$1048:CF$1288)</f>
        <v>0</v>
      </c>
      <c r="BY1342" s="1">
        <f>SUMIF(Town!$AR$1048:$AR$1288,$AX1342,Town!CG$1048:CG$1288)</f>
        <v>14</v>
      </c>
      <c r="BZ1342" s="1">
        <f>SUMIF(Town!$AR$1048:$AR$1288,$AX1342,Town!CH$1048:CH$1288)</f>
        <v>6</v>
      </c>
      <c r="CA1342" s="1">
        <f>SUMIF(Town!$AR$1048:$AR$1288,$AX1342,Town!CI$1048:CI$1288)</f>
        <v>1</v>
      </c>
      <c r="CB1342" s="1">
        <f>SUMIF(Town!$AR$1048:$AR$1288,$AX1342,Town!CJ$1048:CJ$1288)</f>
        <v>1</v>
      </c>
      <c r="CC1342" s="1">
        <f>SUMIF(Town!$AR$1048:$AR$1288,$AX1342,Town!CK$1048:CK$1288)</f>
        <v>6</v>
      </c>
    </row>
    <row r="1343" spans="1:81" ht="13" hidden="1" customHeight="1" outlineLevel="1">
      <c r="A1343" t="s">
        <v>1943</v>
      </c>
      <c r="B1343" t="s">
        <v>3141</v>
      </c>
      <c r="C1343" s="1">
        <f t="shared" si="761"/>
        <v>5839</v>
      </c>
      <c r="D1343" s="7">
        <f>IF(P1343&gt;0,RANK(P1343,(P1343:R1343,S1343:AG1343)),0)</f>
        <v>2</v>
      </c>
      <c r="E1343" s="7">
        <f>IF(Q1343&gt;0,RANK(Q1343,(P1343:R1343,S1343:AG1343)),0)</f>
        <v>0</v>
      </c>
      <c r="F1343" s="7">
        <f>IF(R1343&gt;0,RANK(R1343,(P1343:R1343,S1343:AG1343)),0)</f>
        <v>1</v>
      </c>
      <c r="G1343" s="7">
        <f>IF(S1343&gt;0,RANK(S1343,(P1343:R1343,S1343:AG1343)),0)</f>
        <v>5</v>
      </c>
      <c r="H1343" s="49">
        <f t="shared" si="762"/>
        <v>1626</v>
      </c>
      <c r="I1343" s="178">
        <f t="shared" si="763"/>
        <v>0.27847234115430725</v>
      </c>
      <c r="J1343" s="2"/>
      <c r="K1343" s="2">
        <f t="shared" si="764"/>
        <v>0.34475081349546155</v>
      </c>
      <c r="L1343" s="2">
        <f t="shared" si="765"/>
        <v>0</v>
      </c>
      <c r="M1343" s="2">
        <f t="shared" si="766"/>
        <v>0.62322315464976885</v>
      </c>
      <c r="N1343" s="2">
        <f t="shared" si="767"/>
        <v>3.4252440486384657E-3</v>
      </c>
      <c r="O1343" s="2">
        <f t="shared" si="768"/>
        <v>2.8600787806131133E-2</v>
      </c>
      <c r="P1343" s="1">
        <f>SUMIF(Town!$AR$1048:$AR$1288,$AX1343,Town!P$1048:P$1288)</f>
        <v>2013</v>
      </c>
      <c r="R1343" s="1">
        <f>SUMIF(Town!$AR$1048:$AR$1288,$AX1343,Town!R$1048:R$1288)</f>
        <v>3639</v>
      </c>
      <c r="S1343" s="1">
        <f>SUMIF(Town!$AR$1048:$AR$1288,$AX1343,Town!S$1048:S$1288)</f>
        <v>20</v>
      </c>
      <c r="W1343" s="1">
        <f>SUMIF(Town!$AR$1048:$AR$1288,$AX1343,Town!W$1048:W$1288)</f>
        <v>0</v>
      </c>
      <c r="Y1343" s="1">
        <f>SUMIF(Town!$AR$1048:$AR$1288,$AX1343,Town!Y$1048:Y$1288)</f>
        <v>132</v>
      </c>
      <c r="Z1343" s="1">
        <f>SUMIF(Town!$AR$1048:$AR$1288,$AX1343,Town!Z$1048:Z$1288)</f>
        <v>30</v>
      </c>
      <c r="AA1343" s="1">
        <f>SUMIF(Town!$AR$1048:$AR$1288,$AX1343,Town!AA$1048:AA$1288)</f>
        <v>1</v>
      </c>
      <c r="AB1343" s="1">
        <f>SUMIF(Town!$AR$1048:$AR$1288,$AX1343,Town!AB$1048:AB$1288)</f>
        <v>0</v>
      </c>
      <c r="AC1343" s="1">
        <f>SUMIF(Town!$AR$1048:$AR$1288,$AX1343,Town!AC$1048:AC$1288)</f>
        <v>4</v>
      </c>
      <c r="AI1343" s="7">
        <f t="shared" si="769"/>
        <v>0</v>
      </c>
      <c r="AJ1343" s="7">
        <f t="shared" si="770"/>
        <v>0</v>
      </c>
      <c r="AK1343" s="7">
        <f t="shared" si="771"/>
        <v>0</v>
      </c>
      <c r="AL1343" s="7">
        <f t="shared" si="772"/>
        <v>0</v>
      </c>
      <c r="AM1343" s="2">
        <f t="shared" si="773"/>
        <v>0</v>
      </c>
      <c r="AN1343" s="2">
        <f t="shared" si="774"/>
        <v>0</v>
      </c>
      <c r="AO1343" s="2">
        <f t="shared" si="775"/>
        <v>0</v>
      </c>
      <c r="AP1343" s="2">
        <f t="shared" si="776"/>
        <v>0</v>
      </c>
      <c r="AR1343" t="str">
        <f t="shared" si="777"/>
        <v>Coos</v>
      </c>
      <c r="AS1343" t="s">
        <v>3141</v>
      </c>
      <c r="AT1343" s="182">
        <v>2</v>
      </c>
      <c r="AV1343" s="98">
        <v>33</v>
      </c>
      <c r="AW1343" s="100">
        <v>7</v>
      </c>
      <c r="AX1343" s="106">
        <f t="shared" si="778"/>
        <v>33007</v>
      </c>
      <c r="AZ1343" s="7" t="s">
        <v>2975</v>
      </c>
      <c r="BA1343" t="s">
        <v>3208</v>
      </c>
      <c r="BE1343" s="1">
        <f>SUMIF(Town!$AR$1048:$AR$1288,$AX1343,Town!BM$1048:BM$1288)</f>
        <v>1</v>
      </c>
      <c r="BF1343" s="1">
        <f>SUMIF(Town!$AR$1048:$AR$1288,$AX1343,Town!BN$1048:BN$1288)</f>
        <v>6</v>
      </c>
      <c r="BG1343" s="1">
        <f>SUMIF(Town!$AR$1048:$AR$1288,$AX1343,Town!BO$1048:BO$1288)</f>
        <v>0</v>
      </c>
      <c r="BH1343" s="1">
        <f>SUMIF(Town!$AR$1048:$AR$1288,$AX1343,Town!BP$1048:BP$1288)</f>
        <v>0</v>
      </c>
      <c r="BI1343" s="1">
        <f>SUMIF(Town!$AR$1048:$AR$1288,$AX1343,Town!BQ$1048:BQ$1288)</f>
        <v>0</v>
      </c>
      <c r="BJ1343" s="1">
        <f>SUMIF(Town!$AR$1048:$AR$1288,$AX1343,Town!BR$1048:BR$1288)</f>
        <v>1</v>
      </c>
      <c r="BK1343" s="1">
        <f>SUMIF(Town!$AR$1048:$AR$1288,$AX1343,Town!BS$1048:BS$1288)</f>
        <v>0</v>
      </c>
      <c r="BL1343" s="1">
        <f>SUMIF(Town!$AR$1048:$AR$1288,$AX1343,Town!BT$1048:BT$1288)</f>
        <v>0</v>
      </c>
      <c r="BM1343" s="1">
        <f>SUMIF(Town!$AR$1048:$AR$1288,$AX1343,Town!BU$1048:BU$1288)</f>
        <v>0</v>
      </c>
      <c r="BN1343" s="1">
        <f>SUMIF(Town!$AR$1048:$AR$1288,$AX1343,Town!BV$1048:BV$1288)</f>
        <v>0</v>
      </c>
      <c r="BO1343" s="1">
        <f>SUMIF(Town!$AR$1048:$AR$1288,$AX1343,Town!BW$1048:BW$1288)</f>
        <v>1</v>
      </c>
      <c r="BP1343" s="1">
        <f>SUMIF(Town!$AR$1048:$AR$1288,$AX1343,Town!BX$1048:BX$1288)</f>
        <v>0</v>
      </c>
      <c r="BQ1343" s="1">
        <f>SUMIF(Town!$AR$1048:$AR$1288,$AX1343,Town!BY$1048:BY$1288)</f>
        <v>1</v>
      </c>
      <c r="BR1343" s="1">
        <f>SUMIF(Town!$AR$1048:$AR$1288,$AX1343,Town!BZ$1048:BZ$1288)</f>
        <v>1</v>
      </c>
      <c r="BS1343" s="1">
        <f>SUMIF(Town!$AR$1048:$AR$1288,$AX1343,Town!CA$1048:CA$1288)</f>
        <v>0</v>
      </c>
      <c r="BT1343" s="1">
        <f>SUMIF(Town!$AR$1048:$AR$1288,$AX1343,Town!CB$1048:CB$1288)</f>
        <v>1</v>
      </c>
      <c r="BU1343" s="1">
        <f>SUMIF(Town!$AR$1048:$AR$1288,$AX1343,Town!CC$1048:CC$1288)</f>
        <v>4</v>
      </c>
      <c r="BV1343" s="1">
        <f>SUMIF(Town!$AR$1048:$AR$1288,$AX1343,Town!CD$1048:CD$1288)</f>
        <v>1</v>
      </c>
      <c r="BW1343" s="1">
        <f>SUMIF(Town!$AR$1048:$AR$1288,$AX1343,Town!CE$1048:CE$1288)</f>
        <v>2</v>
      </c>
      <c r="BX1343" s="1">
        <f>SUMIF(Town!$AR$1048:$AR$1288,$AX1343,Town!CF$1048:CF$1288)</f>
        <v>0</v>
      </c>
      <c r="BY1343" s="1">
        <f>SUMIF(Town!$AR$1048:$AR$1288,$AX1343,Town!CG$1048:CG$1288)</f>
        <v>1</v>
      </c>
      <c r="BZ1343" s="1">
        <f>SUMIF(Town!$AR$1048:$AR$1288,$AX1343,Town!CH$1048:CH$1288)</f>
        <v>10</v>
      </c>
      <c r="CA1343" s="1">
        <f>SUMIF(Town!$AR$1048:$AR$1288,$AX1343,Town!CI$1048:CI$1288)</f>
        <v>0</v>
      </c>
      <c r="CB1343" s="1">
        <f>SUMIF(Town!$AR$1048:$AR$1288,$AX1343,Town!CJ$1048:CJ$1288)</f>
        <v>0</v>
      </c>
      <c r="CC1343" s="1">
        <f>SUMIF(Town!$AR$1048:$AR$1288,$AX1343,Town!CK$1048:CK$1288)</f>
        <v>0</v>
      </c>
    </row>
    <row r="1344" spans="1:81" ht="13" hidden="1" customHeight="1" outlineLevel="1">
      <c r="A1344" t="s">
        <v>933</v>
      </c>
      <c r="B1344" t="s">
        <v>3141</v>
      </c>
      <c r="C1344" s="1">
        <f t="shared" si="761"/>
        <v>21445</v>
      </c>
      <c r="D1344" s="7">
        <f>IF(P1344&gt;0,RANK(P1344,(P1344:R1344,S1344:AG1344)),0)</f>
        <v>2</v>
      </c>
      <c r="E1344" s="7">
        <f>IF(Q1344&gt;0,RANK(Q1344,(P1344:R1344,S1344:AG1344)),0)</f>
        <v>0</v>
      </c>
      <c r="F1344" s="7">
        <f>IF(R1344&gt;0,RANK(R1344,(P1344:R1344,S1344:AG1344)),0)</f>
        <v>1</v>
      </c>
      <c r="G1344" s="7">
        <f>IF(S1344&gt;0,RANK(S1344,(P1344:R1344,S1344:AG1344)),0)</f>
        <v>5</v>
      </c>
      <c r="H1344" s="49">
        <f t="shared" si="762"/>
        <v>7327</v>
      </c>
      <c r="I1344" s="178">
        <f t="shared" si="763"/>
        <v>0.34166472371182094</v>
      </c>
      <c r="J1344" s="2"/>
      <c r="K1344" s="2">
        <f t="shared" si="764"/>
        <v>0.3225926789461413</v>
      </c>
      <c r="L1344" s="2">
        <f t="shared" si="765"/>
        <v>0</v>
      </c>
      <c r="M1344" s="2">
        <f t="shared" si="766"/>
        <v>0.66425740265796218</v>
      </c>
      <c r="N1344" s="2">
        <f t="shared" si="767"/>
        <v>1.911867568197715E-3</v>
      </c>
      <c r="O1344" s="2">
        <f t="shared" si="768"/>
        <v>1.1238050827698805E-2</v>
      </c>
      <c r="P1344" s="1">
        <f>SUMIF(Town!$AR$1048:$AR$1288,$AX1344,Town!P$1048:P$1288)</f>
        <v>6918</v>
      </c>
      <c r="R1344" s="1">
        <f>SUMIF(Town!$AR$1048:$AR$1288,$AX1344,Town!R$1048:R$1288)</f>
        <v>14245</v>
      </c>
      <c r="S1344" s="1">
        <f>SUMIF(Town!$AR$1048:$AR$1288,$AX1344,Town!S$1048:S$1288)</f>
        <v>41</v>
      </c>
      <c r="W1344" s="1">
        <f>SUMIF(Town!$AR$1048:$AR$1288,$AX1344,Town!W$1048:W$1288)</f>
        <v>1</v>
      </c>
      <c r="Y1344" s="1">
        <f>SUMIF(Town!$AR$1048:$AR$1288,$AX1344,Town!Y$1048:Y$1288)</f>
        <v>174</v>
      </c>
      <c r="Z1344" s="1">
        <f>SUMIF(Town!$AR$1048:$AR$1288,$AX1344,Town!Z$1048:Z$1288)</f>
        <v>59</v>
      </c>
      <c r="AA1344" s="1">
        <f>SUMIF(Town!$AR$1048:$AR$1288,$AX1344,Town!AA$1048:AA$1288)</f>
        <v>2</v>
      </c>
      <c r="AB1344" s="1">
        <f>SUMIF(Town!$AR$1048:$AR$1288,$AX1344,Town!AB$1048:AB$1288)</f>
        <v>1</v>
      </c>
      <c r="AC1344" s="1">
        <f>SUMIF(Town!$AR$1048:$AR$1288,$AX1344,Town!AC$1048:AC$1288)</f>
        <v>4</v>
      </c>
      <c r="AI1344" s="7">
        <f t="shared" si="769"/>
        <v>0</v>
      </c>
      <c r="AJ1344" s="7">
        <f t="shared" si="770"/>
        <v>0</v>
      </c>
      <c r="AK1344" s="7">
        <f t="shared" si="771"/>
        <v>0</v>
      </c>
      <c r="AL1344" s="7">
        <f t="shared" si="772"/>
        <v>6</v>
      </c>
      <c r="AM1344" s="2">
        <f t="shared" si="773"/>
        <v>0</v>
      </c>
      <c r="AN1344" s="2">
        <f t="shared" si="774"/>
        <v>0</v>
      </c>
      <c r="AO1344" s="2">
        <f t="shared" si="775"/>
        <v>0</v>
      </c>
      <c r="AP1344" s="2">
        <f t="shared" si="776"/>
        <v>4.6630916297505244E-5</v>
      </c>
      <c r="AR1344" t="str">
        <f t="shared" si="777"/>
        <v>Grafton</v>
      </c>
      <c r="AS1344" t="s">
        <v>3141</v>
      </c>
      <c r="AT1344" s="182"/>
      <c r="AV1344" s="98">
        <v>33</v>
      </c>
      <c r="AW1344" s="100">
        <v>9</v>
      </c>
      <c r="AX1344" s="106">
        <f t="shared" si="778"/>
        <v>33009</v>
      </c>
      <c r="AZ1344" s="7" t="s">
        <v>2975</v>
      </c>
      <c r="BA1344" t="s">
        <v>3208</v>
      </c>
      <c r="BE1344" s="1">
        <f>SUMIF(Town!$AR$1048:$AR$1288,$AX1344,Town!BM$1048:BM$1288)</f>
        <v>4</v>
      </c>
      <c r="BF1344" s="1">
        <f>SUMIF(Town!$AR$1048:$AR$1288,$AX1344,Town!BN$1048:BN$1288)</f>
        <v>9</v>
      </c>
      <c r="BG1344" s="1">
        <f>SUMIF(Town!$AR$1048:$AR$1288,$AX1344,Town!BO$1048:BO$1288)</f>
        <v>0</v>
      </c>
      <c r="BH1344" s="1">
        <f>SUMIF(Town!$AR$1048:$AR$1288,$AX1344,Town!BP$1048:BP$1288)</f>
        <v>1</v>
      </c>
      <c r="BI1344" s="1">
        <f>SUMIF(Town!$AR$1048:$AR$1288,$AX1344,Town!BQ$1048:BQ$1288)</f>
        <v>3</v>
      </c>
      <c r="BJ1344" s="1">
        <f>SUMIF(Town!$AR$1048:$AR$1288,$AX1344,Town!BR$1048:BR$1288)</f>
        <v>1</v>
      </c>
      <c r="BK1344" s="1">
        <f>SUMIF(Town!$AR$1048:$AR$1288,$AX1344,Town!BS$1048:BS$1288)</f>
        <v>1</v>
      </c>
      <c r="BL1344" s="1">
        <f>SUMIF(Town!$AR$1048:$AR$1288,$AX1344,Town!BT$1048:BT$1288)</f>
        <v>0</v>
      </c>
      <c r="BM1344" s="1">
        <f>SUMIF(Town!$AR$1048:$AR$1288,$AX1344,Town!BU$1048:BU$1288)</f>
        <v>0</v>
      </c>
      <c r="BN1344" s="1">
        <f>SUMIF(Town!$AR$1048:$AR$1288,$AX1344,Town!BV$1048:BV$1288)</f>
        <v>2</v>
      </c>
      <c r="BO1344" s="1">
        <f>SUMIF(Town!$AR$1048:$AR$1288,$AX1344,Town!BW$1048:BW$1288)</f>
        <v>2</v>
      </c>
      <c r="BP1344" s="1">
        <f>SUMIF(Town!$AR$1048:$AR$1288,$AX1344,Town!BX$1048:BX$1288)</f>
        <v>0</v>
      </c>
      <c r="BQ1344" s="1">
        <f>SUMIF(Town!$AR$1048:$AR$1288,$AX1344,Town!BY$1048:BY$1288)</f>
        <v>1</v>
      </c>
      <c r="BR1344" s="1">
        <f>SUMIF(Town!$AR$1048:$AR$1288,$AX1344,Town!BZ$1048:BZ$1288)</f>
        <v>0</v>
      </c>
      <c r="BS1344" s="1">
        <f>SUMIF(Town!$AR$1048:$AR$1288,$AX1344,Town!CA$1048:CA$1288)</f>
        <v>2</v>
      </c>
      <c r="BT1344" s="1">
        <f>SUMIF(Town!$AR$1048:$AR$1288,$AX1344,Town!CB$1048:CB$1288)</f>
        <v>0</v>
      </c>
      <c r="BU1344" s="1">
        <f>SUMIF(Town!$AR$1048:$AR$1288,$AX1344,Town!CC$1048:CC$1288)</f>
        <v>5</v>
      </c>
      <c r="BV1344" s="1">
        <f>SUMIF(Town!$AR$1048:$AR$1288,$AX1344,Town!CD$1048:CD$1288)</f>
        <v>0</v>
      </c>
      <c r="BW1344" s="1">
        <f>SUMIF(Town!$AR$1048:$AR$1288,$AX1344,Town!CE$1048:CE$1288)</f>
        <v>0</v>
      </c>
      <c r="BX1344" s="1">
        <f>SUMIF(Town!$AR$1048:$AR$1288,$AX1344,Town!CF$1048:CF$1288)</f>
        <v>0</v>
      </c>
      <c r="BY1344" s="1">
        <f>SUMIF(Town!$AR$1048:$AR$1288,$AX1344,Town!CG$1048:CG$1288)</f>
        <v>9</v>
      </c>
      <c r="BZ1344" s="1">
        <f>SUMIF(Town!$AR$1048:$AR$1288,$AX1344,Town!CH$1048:CH$1288)</f>
        <v>14</v>
      </c>
      <c r="CA1344" s="1">
        <f>SUMIF(Town!$AR$1048:$AR$1288,$AX1344,Town!CI$1048:CI$1288)</f>
        <v>0</v>
      </c>
      <c r="CB1344" s="1">
        <f>SUMIF(Town!$AR$1048:$AR$1288,$AX1344,Town!CJ$1048:CJ$1288)</f>
        <v>0</v>
      </c>
      <c r="CC1344" s="1">
        <f>SUMIF(Town!$AR$1048:$AR$1288,$AX1344,Town!CK$1048:CK$1288)</f>
        <v>5</v>
      </c>
    </row>
    <row r="1345" spans="1:81" ht="13" hidden="1" customHeight="1" outlineLevel="1">
      <c r="A1345" t="s">
        <v>120</v>
      </c>
      <c r="B1345" t="s">
        <v>3141</v>
      </c>
      <c r="C1345" s="1">
        <f t="shared" si="761"/>
        <v>69153</v>
      </c>
      <c r="D1345" s="7">
        <f>IF(P1345&gt;0,RANK(P1345,(P1345:R1345,S1345:AG1345)),0)</f>
        <v>2</v>
      </c>
      <c r="E1345" s="7">
        <f>IF(Q1345&gt;0,RANK(Q1345,(P1345:R1345,S1345:AG1345)),0)</f>
        <v>0</v>
      </c>
      <c r="F1345" s="7">
        <f>IF(R1345&gt;0,RANK(R1345,(P1345:R1345,S1345:AG1345)),0)</f>
        <v>1</v>
      </c>
      <c r="G1345" s="7">
        <f>IF(S1345&gt;0,RANK(S1345,(P1345:R1345,S1345:AG1345)),0)</f>
        <v>5</v>
      </c>
      <c r="H1345" s="49">
        <f t="shared" si="762"/>
        <v>11098</v>
      </c>
      <c r="I1345" s="178">
        <f t="shared" si="763"/>
        <v>0.1604847222824751</v>
      </c>
      <c r="J1345" s="2"/>
      <c r="K1345" s="2">
        <f t="shared" si="764"/>
        <v>0.40702500253062052</v>
      </c>
      <c r="L1345" s="2">
        <f t="shared" si="765"/>
        <v>0</v>
      </c>
      <c r="M1345" s="2">
        <f t="shared" si="766"/>
        <v>0.56750972481309558</v>
      </c>
      <c r="N1345" s="2">
        <f t="shared" si="767"/>
        <v>2.9210591008343818E-3</v>
      </c>
      <c r="O1345" s="2">
        <f t="shared" si="768"/>
        <v>2.2544213555449461E-2</v>
      </c>
      <c r="P1345" s="1">
        <f>SUMIF(Town!$AR$1048:$AR$1288,$AX1345,Town!P$1048:P$1288)</f>
        <v>28147</v>
      </c>
      <c r="R1345" s="1">
        <f>SUMIF(Town!$AR$1048:$AR$1288,$AX1345,Town!R$1048:R$1288)</f>
        <v>39245</v>
      </c>
      <c r="S1345" s="1">
        <f>SUMIF(Town!$AR$1048:$AR$1288,$AX1345,Town!S$1048:S$1288)</f>
        <v>202</v>
      </c>
      <c r="W1345" s="1">
        <f>SUMIF(Town!$AR$1048:$AR$1288,$AX1345,Town!W$1048:W$1288)</f>
        <v>11</v>
      </c>
      <c r="Y1345" s="1">
        <f>SUMIF(Town!$AR$1048:$AR$1288,$AX1345,Town!Y$1048:Y$1288)</f>
        <v>1100</v>
      </c>
      <c r="Z1345" s="1">
        <f>SUMIF(Town!$AR$1048:$AR$1288,$AX1345,Town!Z$1048:Z$1288)</f>
        <v>394</v>
      </c>
      <c r="AA1345" s="1">
        <f>SUMIF(Town!$AR$1048:$AR$1288,$AX1345,Town!AA$1048:AA$1288)</f>
        <v>13</v>
      </c>
      <c r="AB1345" s="1">
        <f>SUMIF(Town!$AR$1048:$AR$1288,$AX1345,Town!AB$1048:AB$1288)</f>
        <v>5</v>
      </c>
      <c r="AC1345" s="1">
        <f>SUMIF(Town!$AR$1048:$AR$1288,$AX1345,Town!AC$1048:AC$1288)</f>
        <v>36</v>
      </c>
      <c r="AI1345" s="7">
        <f t="shared" si="769"/>
        <v>0</v>
      </c>
      <c r="AJ1345" s="7">
        <f t="shared" si="770"/>
        <v>0</v>
      </c>
      <c r="AK1345" s="7">
        <f t="shared" si="771"/>
        <v>0</v>
      </c>
      <c r="AL1345" s="7">
        <f t="shared" si="772"/>
        <v>6</v>
      </c>
      <c r="AM1345" s="2">
        <f t="shared" si="773"/>
        <v>0</v>
      </c>
      <c r="AN1345" s="2">
        <f t="shared" si="774"/>
        <v>0</v>
      </c>
      <c r="AO1345" s="2">
        <f t="shared" si="775"/>
        <v>0</v>
      </c>
      <c r="AP1345" s="2">
        <f t="shared" si="776"/>
        <v>1.5906757479791186E-4</v>
      </c>
      <c r="AR1345" t="str">
        <f t="shared" si="777"/>
        <v>Hillsborough</v>
      </c>
      <c r="AS1345" t="s">
        <v>3141</v>
      </c>
      <c r="AT1345" s="182"/>
      <c r="AV1345" s="98">
        <v>33</v>
      </c>
      <c r="AW1345" s="100">
        <v>11</v>
      </c>
      <c r="AX1345" s="106">
        <f t="shared" si="778"/>
        <v>33011</v>
      </c>
      <c r="AZ1345" s="7" t="s">
        <v>2975</v>
      </c>
      <c r="BA1345" t="s">
        <v>3208</v>
      </c>
      <c r="BE1345" s="1">
        <f>SUMIF(Town!$AR$1048:$AR$1288,$AX1345,Town!BM$1048:BM$1288)</f>
        <v>13</v>
      </c>
      <c r="BF1345" s="1">
        <f>SUMIF(Town!$AR$1048:$AR$1288,$AX1345,Town!BN$1048:BN$1288)</f>
        <v>35</v>
      </c>
      <c r="BG1345" s="1">
        <f>SUMIF(Town!$AR$1048:$AR$1288,$AX1345,Town!BO$1048:BO$1288)</f>
        <v>0</v>
      </c>
      <c r="BH1345" s="1">
        <f>SUMIF(Town!$AR$1048:$AR$1288,$AX1345,Town!BP$1048:BP$1288)</f>
        <v>12</v>
      </c>
      <c r="BI1345" s="1">
        <f>SUMIF(Town!$AR$1048:$AR$1288,$AX1345,Town!BQ$1048:BQ$1288)</f>
        <v>6</v>
      </c>
      <c r="BJ1345" s="1">
        <f>SUMIF(Town!$AR$1048:$AR$1288,$AX1345,Town!BR$1048:BR$1288)</f>
        <v>7</v>
      </c>
      <c r="BK1345" s="1">
        <f>SUMIF(Town!$AR$1048:$AR$1288,$AX1345,Town!BS$1048:BS$1288)</f>
        <v>10</v>
      </c>
      <c r="BL1345" s="1">
        <f>SUMIF(Town!$AR$1048:$AR$1288,$AX1345,Town!BT$1048:BT$1288)</f>
        <v>5</v>
      </c>
      <c r="BM1345" s="1">
        <f>SUMIF(Town!$AR$1048:$AR$1288,$AX1345,Town!BU$1048:BU$1288)</f>
        <v>0</v>
      </c>
      <c r="BN1345" s="1">
        <f>SUMIF(Town!$AR$1048:$AR$1288,$AX1345,Town!BV$1048:BV$1288)</f>
        <v>12</v>
      </c>
      <c r="BO1345" s="1">
        <f>SUMIF(Town!$AR$1048:$AR$1288,$AX1345,Town!BW$1048:BW$1288)</f>
        <v>2</v>
      </c>
      <c r="BP1345" s="1">
        <f>SUMIF(Town!$AR$1048:$AR$1288,$AX1345,Town!BX$1048:BX$1288)</f>
        <v>0</v>
      </c>
      <c r="BQ1345" s="1">
        <f>SUMIF(Town!$AR$1048:$AR$1288,$AX1345,Town!BY$1048:BY$1288)</f>
        <v>4</v>
      </c>
      <c r="BR1345" s="1">
        <f>SUMIF(Town!$AR$1048:$AR$1288,$AX1345,Town!BZ$1048:BZ$1288)</f>
        <v>4</v>
      </c>
      <c r="BS1345" s="1">
        <f>SUMIF(Town!$AR$1048:$AR$1288,$AX1345,Town!CA$1048:CA$1288)</f>
        <v>24</v>
      </c>
      <c r="BT1345" s="1">
        <f>SUMIF(Town!$AR$1048:$AR$1288,$AX1345,Town!CB$1048:CB$1288)</f>
        <v>11</v>
      </c>
      <c r="BU1345" s="1">
        <f>SUMIF(Town!$AR$1048:$AR$1288,$AX1345,Town!CC$1048:CC$1288)</f>
        <v>32</v>
      </c>
      <c r="BV1345" s="1">
        <f>SUMIF(Town!$AR$1048:$AR$1288,$AX1345,Town!CD$1048:CD$1288)</f>
        <v>4</v>
      </c>
      <c r="BW1345" s="1">
        <f>SUMIF(Town!$AR$1048:$AR$1288,$AX1345,Town!CE$1048:CE$1288)</f>
        <v>6</v>
      </c>
      <c r="BX1345" s="1">
        <f>SUMIF(Town!$AR$1048:$AR$1288,$AX1345,Town!CF$1048:CF$1288)</f>
        <v>0</v>
      </c>
      <c r="BY1345" s="1">
        <f>SUMIF(Town!$AR$1048:$AR$1288,$AX1345,Town!CG$1048:CG$1288)</f>
        <v>82</v>
      </c>
      <c r="BZ1345" s="1">
        <f>SUMIF(Town!$AR$1048:$AR$1288,$AX1345,Town!CH$1048:CH$1288)</f>
        <v>91</v>
      </c>
      <c r="CA1345" s="1">
        <f>SUMIF(Town!$AR$1048:$AR$1288,$AX1345,Town!CI$1048:CI$1288)</f>
        <v>13</v>
      </c>
      <c r="CB1345" s="1">
        <f>SUMIF(Town!$AR$1048:$AR$1288,$AX1345,Town!CJ$1048:CJ$1288)</f>
        <v>4</v>
      </c>
      <c r="CC1345" s="1">
        <f>SUMIF(Town!$AR$1048:$AR$1288,$AX1345,Town!CK$1048:CK$1288)</f>
        <v>17</v>
      </c>
    </row>
    <row r="1346" spans="1:81" ht="13" hidden="1" customHeight="1" outlineLevel="1">
      <c r="A1346" t="s">
        <v>1658</v>
      </c>
      <c r="B1346" t="s">
        <v>3141</v>
      </c>
      <c r="C1346" s="1">
        <f t="shared" si="761"/>
        <v>31035</v>
      </c>
      <c r="D1346" s="7">
        <f>IF(P1346&gt;0,RANK(P1346,(P1346:R1346,S1346:AG1346)),0)</f>
        <v>2</v>
      </c>
      <c r="E1346" s="7">
        <f>IF(Q1346&gt;0,RANK(Q1346,(P1346:R1346,S1346:AG1346)),0)</f>
        <v>0</v>
      </c>
      <c r="F1346" s="7">
        <f>IF(R1346&gt;0,RANK(R1346,(P1346:R1346,S1346:AG1346)),0)</f>
        <v>1</v>
      </c>
      <c r="G1346" s="7">
        <f>IF(S1346&gt;0,RANK(S1346,(P1346:R1346,S1346:AG1346)),0)</f>
        <v>5</v>
      </c>
      <c r="H1346" s="49">
        <f t="shared" si="762"/>
        <v>5857</v>
      </c>
      <c r="I1346" s="178">
        <f t="shared" si="763"/>
        <v>0.18872241018205252</v>
      </c>
      <c r="J1346" s="2"/>
      <c r="K1346" s="2">
        <f t="shared" si="764"/>
        <v>0.39471564362816175</v>
      </c>
      <c r="L1346" s="2">
        <f t="shared" si="765"/>
        <v>0</v>
      </c>
      <c r="M1346" s="2">
        <f t="shared" si="766"/>
        <v>0.5834380538102143</v>
      </c>
      <c r="N1346" s="2">
        <f t="shared" si="767"/>
        <v>2.5132914451425807E-3</v>
      </c>
      <c r="O1346" s="2">
        <f t="shared" si="768"/>
        <v>1.9333011116481318E-2</v>
      </c>
      <c r="P1346" s="1">
        <f>SUMIF(Town!$AR$1048:$AR$1288,$AX1346,Town!P$1048:P$1288)</f>
        <v>12250</v>
      </c>
      <c r="R1346" s="1">
        <f>SUMIF(Town!$AR$1048:$AR$1288,$AX1346,Town!R$1048:R$1288)</f>
        <v>18107</v>
      </c>
      <c r="S1346" s="1">
        <f>SUMIF(Town!$AR$1048:$AR$1288,$AX1346,Town!S$1048:S$1288)</f>
        <v>78</v>
      </c>
      <c r="W1346" s="1">
        <f>SUMIF(Town!$AR$1048:$AR$1288,$AX1346,Town!W$1048:W$1288)</f>
        <v>4</v>
      </c>
      <c r="Y1346" s="1">
        <f>SUMIF(Town!$AR$1048:$AR$1288,$AX1346,Town!Y$1048:Y$1288)</f>
        <v>438</v>
      </c>
      <c r="Z1346" s="1">
        <f>SUMIF(Town!$AR$1048:$AR$1288,$AX1346,Town!Z$1048:Z$1288)</f>
        <v>138</v>
      </c>
      <c r="AA1346" s="1">
        <f>SUMIF(Town!$AR$1048:$AR$1288,$AX1346,Town!AA$1048:AA$1288)</f>
        <v>6</v>
      </c>
      <c r="AB1346" s="1">
        <f>SUMIF(Town!$AR$1048:$AR$1288,$AX1346,Town!AB$1048:AB$1288)</f>
        <v>8</v>
      </c>
      <c r="AC1346" s="1">
        <f>SUMIF(Town!$AR$1048:$AR$1288,$AX1346,Town!AC$1048:AC$1288)</f>
        <v>6</v>
      </c>
      <c r="AI1346" s="7">
        <f t="shared" si="769"/>
        <v>0</v>
      </c>
      <c r="AJ1346" s="7">
        <f t="shared" si="770"/>
        <v>0</v>
      </c>
      <c r="AK1346" s="7">
        <f t="shared" si="771"/>
        <v>0</v>
      </c>
      <c r="AL1346" s="7">
        <f t="shared" si="772"/>
        <v>6</v>
      </c>
      <c r="AM1346" s="2">
        <f t="shared" si="773"/>
        <v>0</v>
      </c>
      <c r="AN1346" s="2">
        <f t="shared" si="774"/>
        <v>0</v>
      </c>
      <c r="AO1346" s="2">
        <f t="shared" si="775"/>
        <v>0</v>
      </c>
      <c r="AP1346" s="2">
        <f t="shared" si="776"/>
        <v>1.288867407765426E-4</v>
      </c>
      <c r="AR1346" t="str">
        <f t="shared" ref="AR1346:AR1408" si="779">A1346</f>
        <v>Merrimack</v>
      </c>
      <c r="AS1346" t="s">
        <v>3141</v>
      </c>
      <c r="AT1346" s="182"/>
      <c r="AV1346" s="98">
        <v>33</v>
      </c>
      <c r="AW1346" s="100">
        <v>13</v>
      </c>
      <c r="AX1346" s="106">
        <f t="shared" si="778"/>
        <v>33013</v>
      </c>
      <c r="AZ1346" s="7" t="s">
        <v>2975</v>
      </c>
      <c r="BA1346" t="s">
        <v>3208</v>
      </c>
      <c r="BE1346" s="1">
        <f>SUMIF(Town!$AR$1048:$AR$1288,$AX1346,Town!BM$1048:BM$1288)</f>
        <v>4</v>
      </c>
      <c r="BF1346" s="1">
        <f>SUMIF(Town!$AR$1048:$AR$1288,$AX1346,Town!BN$1048:BN$1288)</f>
        <v>7</v>
      </c>
      <c r="BG1346" s="1">
        <f>SUMIF(Town!$AR$1048:$AR$1288,$AX1346,Town!BO$1048:BO$1288)</f>
        <v>0</v>
      </c>
      <c r="BH1346" s="1">
        <f>SUMIF(Town!$AR$1048:$AR$1288,$AX1346,Town!BP$1048:BP$1288)</f>
        <v>3</v>
      </c>
      <c r="BI1346" s="1">
        <f>SUMIF(Town!$AR$1048:$AR$1288,$AX1346,Town!BQ$1048:BQ$1288)</f>
        <v>5</v>
      </c>
      <c r="BJ1346" s="1">
        <f>SUMIF(Town!$AR$1048:$AR$1288,$AX1346,Town!BR$1048:BR$1288)</f>
        <v>6</v>
      </c>
      <c r="BK1346" s="1">
        <f>SUMIF(Town!$AR$1048:$AR$1288,$AX1346,Town!BS$1048:BS$1288)</f>
        <v>2</v>
      </c>
      <c r="BL1346" s="1">
        <f>SUMIF(Town!$AR$1048:$AR$1288,$AX1346,Town!BT$1048:BT$1288)</f>
        <v>1</v>
      </c>
      <c r="BM1346" s="1">
        <f>SUMIF(Town!$AR$1048:$AR$1288,$AX1346,Town!BU$1048:BU$1288)</f>
        <v>0</v>
      </c>
      <c r="BN1346" s="1">
        <f>SUMIF(Town!$AR$1048:$AR$1288,$AX1346,Town!BV$1048:BV$1288)</f>
        <v>3</v>
      </c>
      <c r="BO1346" s="1">
        <f>SUMIF(Town!$AR$1048:$AR$1288,$AX1346,Town!BW$1048:BW$1288)</f>
        <v>2</v>
      </c>
      <c r="BP1346" s="1">
        <f>SUMIF(Town!$AR$1048:$AR$1288,$AX1346,Town!BX$1048:BX$1288)</f>
        <v>0</v>
      </c>
      <c r="BQ1346" s="1">
        <f>SUMIF(Town!$AR$1048:$AR$1288,$AX1346,Town!BY$1048:BY$1288)</f>
        <v>3</v>
      </c>
      <c r="BR1346" s="1">
        <f>SUMIF(Town!$AR$1048:$AR$1288,$AX1346,Town!BZ$1048:BZ$1288)</f>
        <v>2</v>
      </c>
      <c r="BS1346" s="1">
        <f>SUMIF(Town!$AR$1048:$AR$1288,$AX1346,Town!CA$1048:CA$1288)</f>
        <v>0</v>
      </c>
      <c r="BT1346" s="1">
        <f>SUMIF(Town!$AR$1048:$AR$1288,$AX1346,Town!CB$1048:CB$1288)</f>
        <v>3</v>
      </c>
      <c r="BU1346" s="1">
        <f>SUMIF(Town!$AR$1048:$AR$1288,$AX1346,Town!CC$1048:CC$1288)</f>
        <v>21</v>
      </c>
      <c r="BV1346" s="1">
        <f>SUMIF(Town!$AR$1048:$AR$1288,$AX1346,Town!CD$1048:CD$1288)</f>
        <v>1</v>
      </c>
      <c r="BW1346" s="1">
        <f>SUMIF(Town!$AR$1048:$AR$1288,$AX1346,Town!CE$1048:CE$1288)</f>
        <v>4</v>
      </c>
      <c r="BX1346" s="1">
        <f>SUMIF(Town!$AR$1048:$AR$1288,$AX1346,Town!CF$1048:CF$1288)</f>
        <v>0</v>
      </c>
      <c r="BY1346" s="1">
        <f>SUMIF(Town!$AR$1048:$AR$1288,$AX1346,Town!CG$1048:CG$1288)</f>
        <v>39</v>
      </c>
      <c r="BZ1346" s="1">
        <f>SUMIF(Town!$AR$1048:$AR$1288,$AX1346,Town!CH$1048:CH$1288)</f>
        <v>24</v>
      </c>
      <c r="CA1346" s="1">
        <f>SUMIF(Town!$AR$1048:$AR$1288,$AX1346,Town!CI$1048:CI$1288)</f>
        <v>1</v>
      </c>
      <c r="CB1346" s="1">
        <f>SUMIF(Town!$AR$1048:$AR$1288,$AX1346,Town!CJ$1048:CJ$1288)</f>
        <v>3</v>
      </c>
      <c r="CC1346" s="1">
        <f>SUMIF(Town!$AR$1048:$AR$1288,$AX1346,Town!CK$1048:CK$1288)</f>
        <v>4</v>
      </c>
    </row>
    <row r="1347" spans="1:81" ht="13" hidden="1" customHeight="1" outlineLevel="1">
      <c r="A1347" t="s">
        <v>3034</v>
      </c>
      <c r="B1347" t="s">
        <v>3141</v>
      </c>
      <c r="C1347" s="1">
        <f t="shared" si="761"/>
        <v>54952</v>
      </c>
      <c r="D1347" s="7">
        <f>IF(P1347&gt;0,RANK(P1347,(P1347:R1347,S1347:AG1347)),0)</f>
        <v>2</v>
      </c>
      <c r="E1347" s="7">
        <f>IF(Q1347&gt;0,RANK(Q1347,(P1347:R1347,S1347:AG1347)),0)</f>
        <v>0</v>
      </c>
      <c r="F1347" s="7">
        <f>IF(R1347&gt;0,RANK(R1347,(P1347:R1347,S1347:AG1347)),0)</f>
        <v>1</v>
      </c>
      <c r="G1347" s="7">
        <f>IF(S1347&gt;0,RANK(S1347,(P1347:R1347,S1347:AG1347)),0)</f>
        <v>5</v>
      </c>
      <c r="H1347" s="49">
        <f t="shared" si="762"/>
        <v>8236</v>
      </c>
      <c r="I1347" s="178">
        <f t="shared" si="763"/>
        <v>0.14987625564128695</v>
      </c>
      <c r="J1347" s="2"/>
      <c r="K1347" s="2">
        <f t="shared" si="764"/>
        <v>0.41543528897947302</v>
      </c>
      <c r="L1347" s="2">
        <f t="shared" si="765"/>
        <v>0</v>
      </c>
      <c r="M1347" s="2">
        <f t="shared" si="766"/>
        <v>0.56531154462075994</v>
      </c>
      <c r="N1347" s="2">
        <f t="shared" si="767"/>
        <v>2.2383170767215025E-3</v>
      </c>
      <c r="O1347" s="2">
        <f t="shared" si="768"/>
        <v>1.701484932304554E-2</v>
      </c>
      <c r="P1347" s="1">
        <f>SUMIF(Town!$AR$1048:$AR$1288,$AX1347,Town!P$1048:P$1288)</f>
        <v>22829</v>
      </c>
      <c r="R1347" s="1">
        <f>SUMIF(Town!$AR$1048:$AR$1288,$AX1347,Town!R$1048:R$1288)</f>
        <v>31065</v>
      </c>
      <c r="S1347" s="1">
        <f>SUMIF(Town!$AR$1048:$AR$1288,$AX1347,Town!S$1048:S$1288)</f>
        <v>123</v>
      </c>
      <c r="W1347" s="1">
        <f>SUMIF(Town!$AR$1048:$AR$1288,$AX1347,Town!W$1048:W$1288)</f>
        <v>0</v>
      </c>
      <c r="Y1347" s="1">
        <f>SUMIF(Town!$AR$1048:$AR$1288,$AX1347,Town!Y$1048:Y$1288)</f>
        <v>645</v>
      </c>
      <c r="Z1347" s="1">
        <f>SUMIF(Town!$AR$1048:$AR$1288,$AX1347,Town!Z$1048:Z$1288)</f>
        <v>253</v>
      </c>
      <c r="AA1347" s="1">
        <f>SUMIF(Town!$AR$1048:$AR$1288,$AX1347,Town!AA$1048:AA$1288)</f>
        <v>9</v>
      </c>
      <c r="AB1347" s="1">
        <f>SUMIF(Town!$AR$1048:$AR$1288,$AX1347,Town!AB$1048:AB$1288)</f>
        <v>9</v>
      </c>
      <c r="AC1347" s="1">
        <f>SUMIF(Town!$AR$1048:$AR$1288,$AX1347,Town!AC$1048:AC$1288)</f>
        <v>19</v>
      </c>
      <c r="AI1347" s="7">
        <f t="shared" si="769"/>
        <v>0</v>
      </c>
      <c r="AJ1347" s="7">
        <f t="shared" si="770"/>
        <v>0</v>
      </c>
      <c r="AK1347" s="7">
        <f t="shared" si="771"/>
        <v>0</v>
      </c>
      <c r="AL1347" s="7">
        <f t="shared" si="772"/>
        <v>0</v>
      </c>
      <c r="AM1347" s="2">
        <f t="shared" si="773"/>
        <v>0</v>
      </c>
      <c r="AN1347" s="2">
        <f t="shared" si="774"/>
        <v>0</v>
      </c>
      <c r="AO1347" s="2">
        <f t="shared" si="775"/>
        <v>0</v>
      </c>
      <c r="AP1347" s="2">
        <f t="shared" si="776"/>
        <v>0</v>
      </c>
      <c r="AR1347" t="str">
        <f t="shared" si="779"/>
        <v>Rockingham</v>
      </c>
      <c r="AS1347" t="s">
        <v>3141</v>
      </c>
      <c r="AT1347" s="182"/>
      <c r="AV1347" s="98">
        <v>33</v>
      </c>
      <c r="AW1347" s="100">
        <v>15</v>
      </c>
      <c r="AX1347" s="106">
        <f t="shared" si="778"/>
        <v>33015</v>
      </c>
      <c r="AZ1347" s="7" t="s">
        <v>2975</v>
      </c>
      <c r="BA1347" t="s">
        <v>3208</v>
      </c>
      <c r="BE1347" s="1">
        <f>SUMIF(Town!$AR$1048:$AR$1288,$AX1347,Town!BM$1048:BM$1288)</f>
        <v>17</v>
      </c>
      <c r="BF1347" s="1">
        <f>SUMIF(Town!$AR$1048:$AR$1288,$AX1347,Town!BN$1048:BN$1288)</f>
        <v>20</v>
      </c>
      <c r="BG1347" s="1">
        <f>SUMIF(Town!$AR$1048:$AR$1288,$AX1347,Town!BO$1048:BO$1288)</f>
        <v>0</v>
      </c>
      <c r="BH1347" s="1">
        <f>SUMIF(Town!$AR$1048:$AR$1288,$AX1347,Town!BP$1048:BP$1288)</f>
        <v>12</v>
      </c>
      <c r="BI1347" s="1">
        <f>SUMIF(Town!$AR$1048:$AR$1288,$AX1347,Town!BQ$1048:BQ$1288)</f>
        <v>7</v>
      </c>
      <c r="BJ1347" s="1">
        <f>SUMIF(Town!$AR$1048:$AR$1288,$AX1347,Town!BR$1048:BR$1288)</f>
        <v>3</v>
      </c>
      <c r="BK1347" s="1">
        <f>SUMIF(Town!$AR$1048:$AR$1288,$AX1347,Town!BS$1048:BS$1288)</f>
        <v>4</v>
      </c>
      <c r="BL1347" s="1">
        <f>SUMIF(Town!$AR$1048:$AR$1288,$AX1347,Town!BT$1048:BT$1288)</f>
        <v>3</v>
      </c>
      <c r="BM1347" s="1">
        <f>SUMIF(Town!$AR$1048:$AR$1288,$AX1347,Town!BU$1048:BU$1288)</f>
        <v>0</v>
      </c>
      <c r="BN1347" s="1">
        <f>SUMIF(Town!$AR$1048:$AR$1288,$AX1347,Town!BV$1048:BV$1288)</f>
        <v>14</v>
      </c>
      <c r="BO1347" s="1">
        <f>SUMIF(Town!$AR$1048:$AR$1288,$AX1347,Town!BW$1048:BW$1288)</f>
        <v>4</v>
      </c>
      <c r="BP1347" s="1">
        <f>SUMIF(Town!$AR$1048:$AR$1288,$AX1347,Town!BX$1048:BX$1288)</f>
        <v>0</v>
      </c>
      <c r="BQ1347" s="1">
        <f>SUMIF(Town!$AR$1048:$AR$1288,$AX1347,Town!BY$1048:BY$1288)</f>
        <v>4</v>
      </c>
      <c r="BR1347" s="1">
        <f>SUMIF(Town!$AR$1048:$AR$1288,$AX1347,Town!BZ$1048:BZ$1288)</f>
        <v>8</v>
      </c>
      <c r="BS1347" s="1">
        <f>SUMIF(Town!$AR$1048:$AR$1288,$AX1347,Town!CA$1048:CA$1288)</f>
        <v>0</v>
      </c>
      <c r="BT1347" s="1">
        <f>SUMIF(Town!$AR$1048:$AR$1288,$AX1347,Town!CB$1048:CB$1288)</f>
        <v>2</v>
      </c>
      <c r="BU1347" s="1">
        <f>SUMIF(Town!$AR$1048:$AR$1288,$AX1347,Town!CC$1048:CC$1288)</f>
        <v>41</v>
      </c>
      <c r="BV1347" s="1">
        <f>SUMIF(Town!$AR$1048:$AR$1288,$AX1347,Town!CD$1048:CD$1288)</f>
        <v>2</v>
      </c>
      <c r="BW1347" s="1">
        <f>SUMIF(Town!$AR$1048:$AR$1288,$AX1347,Town!CE$1048:CE$1288)</f>
        <v>3</v>
      </c>
      <c r="BX1347" s="1">
        <f>SUMIF(Town!$AR$1048:$AR$1288,$AX1347,Town!CF$1048:CF$1288)</f>
        <v>0</v>
      </c>
      <c r="BY1347" s="1">
        <f>SUMIF(Town!$AR$1048:$AR$1288,$AX1347,Town!CG$1048:CG$1288)</f>
        <v>54</v>
      </c>
      <c r="BZ1347" s="1">
        <f>SUMIF(Town!$AR$1048:$AR$1288,$AX1347,Town!CH$1048:CH$1288)</f>
        <v>40</v>
      </c>
      <c r="CA1347" s="1">
        <f>SUMIF(Town!$AR$1048:$AR$1288,$AX1347,Town!CI$1048:CI$1288)</f>
        <v>3</v>
      </c>
      <c r="CB1347" s="1">
        <f>SUMIF(Town!$AR$1048:$AR$1288,$AX1347,Town!CJ$1048:CJ$1288)</f>
        <v>0</v>
      </c>
      <c r="CC1347" s="1">
        <f>SUMIF(Town!$AR$1048:$AR$1288,$AX1347,Town!CK$1048:CK$1288)</f>
        <v>12</v>
      </c>
    </row>
    <row r="1348" spans="1:81" ht="13" hidden="1" customHeight="1" outlineLevel="1">
      <c r="A1348" t="s">
        <v>2064</v>
      </c>
      <c r="B1348" t="s">
        <v>3141</v>
      </c>
      <c r="C1348" s="1">
        <f t="shared" si="761"/>
        <v>25251</v>
      </c>
      <c r="D1348" s="7">
        <f>IF(P1348&gt;0,RANK(P1348,(P1348:R1348,S1348:AG1348)),0)</f>
        <v>2</v>
      </c>
      <c r="E1348" s="7">
        <f>IF(Q1348&gt;0,RANK(Q1348,(P1348:R1348,S1348:AG1348)),0)</f>
        <v>0</v>
      </c>
      <c r="F1348" s="7">
        <f>IF(R1348&gt;0,RANK(R1348,(P1348:R1348,S1348:AG1348)),0)</f>
        <v>1</v>
      </c>
      <c r="G1348" s="7">
        <f>IF(S1348&gt;0,RANK(S1348,(P1348:R1348,S1348:AG1348)),0)</f>
        <v>5</v>
      </c>
      <c r="H1348" s="49">
        <f t="shared" si="762"/>
        <v>7068</v>
      </c>
      <c r="I1348" s="178">
        <f t="shared" si="763"/>
        <v>0.27990970654627539</v>
      </c>
      <c r="J1348" s="2"/>
      <c r="K1348" s="2">
        <f t="shared" si="764"/>
        <v>0.34901588055918575</v>
      </c>
      <c r="L1348" s="2">
        <f t="shared" si="765"/>
        <v>0</v>
      </c>
      <c r="M1348" s="2">
        <f t="shared" si="766"/>
        <v>0.6289255871054612</v>
      </c>
      <c r="N1348" s="2">
        <f t="shared" si="767"/>
        <v>2.8513722228822621E-3</v>
      </c>
      <c r="O1348" s="2">
        <f t="shared" si="768"/>
        <v>1.920716011247078E-2</v>
      </c>
      <c r="P1348" s="1">
        <f>SUMIF(Town!$AR$1048:$AR$1288,$AX1348,Town!P$1048:P$1288)</f>
        <v>8813</v>
      </c>
      <c r="R1348" s="1">
        <f>SUMIF(Town!$AR$1048:$AR$1288,$AX1348,Town!R$1048:R$1288)</f>
        <v>15881</v>
      </c>
      <c r="S1348" s="1">
        <f>SUMIF(Town!$AR$1048:$AR$1288,$AX1348,Town!S$1048:S$1288)</f>
        <v>72</v>
      </c>
      <c r="W1348" s="1">
        <f>SUMIF(Town!$AR$1048:$AR$1288,$AX1348,Town!W$1048:W$1288)</f>
        <v>2</v>
      </c>
      <c r="Y1348" s="1">
        <f>SUMIF(Town!$AR$1048:$AR$1288,$AX1348,Town!Y$1048:Y$1288)</f>
        <v>362</v>
      </c>
      <c r="Z1348" s="1">
        <f>SUMIF(Town!$AR$1048:$AR$1288,$AX1348,Town!Z$1048:Z$1288)</f>
        <v>107</v>
      </c>
      <c r="AA1348" s="1">
        <f>SUMIF(Town!$AR$1048:$AR$1288,$AX1348,Town!AA$1048:AA$1288)</f>
        <v>4</v>
      </c>
      <c r="AB1348" s="1">
        <f>SUMIF(Town!$AR$1048:$AR$1288,$AX1348,Town!AB$1048:AB$1288)</f>
        <v>3</v>
      </c>
      <c r="AC1348" s="1">
        <f>SUMIF(Town!$AR$1048:$AR$1288,$AX1348,Town!AC$1048:AC$1288)</f>
        <v>7</v>
      </c>
      <c r="AI1348" s="7">
        <f t="shared" si="769"/>
        <v>0</v>
      </c>
      <c r="AJ1348" s="7">
        <f t="shared" si="770"/>
        <v>0</v>
      </c>
      <c r="AK1348" s="7">
        <f t="shared" si="771"/>
        <v>0</v>
      </c>
      <c r="AL1348" s="7">
        <f t="shared" si="772"/>
        <v>6</v>
      </c>
      <c r="AM1348" s="2">
        <f t="shared" si="773"/>
        <v>0</v>
      </c>
      <c r="AN1348" s="2">
        <f t="shared" si="774"/>
        <v>0</v>
      </c>
      <c r="AO1348" s="2">
        <f t="shared" si="775"/>
        <v>0</v>
      </c>
      <c r="AP1348" s="2">
        <f t="shared" si="776"/>
        <v>7.9204783968951723E-5</v>
      </c>
      <c r="AR1348" t="str">
        <f t="shared" si="779"/>
        <v>Strafford</v>
      </c>
      <c r="AS1348" t="s">
        <v>3141</v>
      </c>
      <c r="AT1348" s="182">
        <v>1</v>
      </c>
      <c r="AV1348" s="98">
        <v>33</v>
      </c>
      <c r="AW1348" s="100">
        <v>17</v>
      </c>
      <c r="AX1348" s="106">
        <f t="shared" si="778"/>
        <v>33017</v>
      </c>
      <c r="AZ1348" s="7" t="s">
        <v>2975</v>
      </c>
      <c r="BA1348" t="s">
        <v>3208</v>
      </c>
      <c r="BE1348" s="1">
        <f>SUMIF(Town!$AR$1048:$AR$1288,$AX1348,Town!BM$1048:BM$1288)</f>
        <v>3</v>
      </c>
      <c r="BF1348" s="1">
        <f>SUMIF(Town!$AR$1048:$AR$1288,$AX1348,Town!BN$1048:BN$1288)</f>
        <v>9</v>
      </c>
      <c r="BG1348" s="1">
        <f>SUMIF(Town!$AR$1048:$AR$1288,$AX1348,Town!BO$1048:BO$1288)</f>
        <v>0</v>
      </c>
      <c r="BH1348" s="1">
        <f>SUMIF(Town!$AR$1048:$AR$1288,$AX1348,Town!BP$1048:BP$1288)</f>
        <v>1</v>
      </c>
      <c r="BI1348" s="1">
        <f>SUMIF(Town!$AR$1048:$AR$1288,$AX1348,Town!BQ$1048:BQ$1288)</f>
        <v>2</v>
      </c>
      <c r="BJ1348" s="1">
        <f>SUMIF(Town!$AR$1048:$AR$1288,$AX1348,Town!BR$1048:BR$1288)</f>
        <v>6</v>
      </c>
      <c r="BK1348" s="1">
        <f>SUMIF(Town!$AR$1048:$AR$1288,$AX1348,Town!BS$1048:BS$1288)</f>
        <v>0</v>
      </c>
      <c r="BL1348" s="1">
        <f>SUMIF(Town!$AR$1048:$AR$1288,$AX1348,Town!BT$1048:BT$1288)</f>
        <v>4</v>
      </c>
      <c r="BM1348" s="1">
        <f>SUMIF(Town!$AR$1048:$AR$1288,$AX1348,Town!BU$1048:BU$1288)</f>
        <v>0</v>
      </c>
      <c r="BN1348" s="1">
        <f>SUMIF(Town!$AR$1048:$AR$1288,$AX1348,Town!BV$1048:BV$1288)</f>
        <v>3</v>
      </c>
      <c r="BO1348" s="1">
        <f>SUMIF(Town!$AR$1048:$AR$1288,$AX1348,Town!BW$1048:BW$1288)</f>
        <v>0</v>
      </c>
      <c r="BP1348" s="1">
        <f>SUMIF(Town!$AR$1048:$AR$1288,$AX1348,Town!BX$1048:BX$1288)</f>
        <v>0</v>
      </c>
      <c r="BQ1348" s="1">
        <f>SUMIF(Town!$AR$1048:$AR$1288,$AX1348,Town!BY$1048:BY$1288)</f>
        <v>2</v>
      </c>
      <c r="BR1348" s="1">
        <f>SUMIF(Town!$AR$1048:$AR$1288,$AX1348,Town!BZ$1048:BZ$1288)</f>
        <v>1</v>
      </c>
      <c r="BS1348" s="1">
        <f>SUMIF(Town!$AR$1048:$AR$1288,$AX1348,Town!CA$1048:CA$1288)</f>
        <v>0</v>
      </c>
      <c r="BT1348" s="1">
        <f>SUMIF(Town!$AR$1048:$AR$1288,$AX1348,Town!CB$1048:CB$1288)</f>
        <v>1</v>
      </c>
      <c r="BU1348" s="1">
        <f>SUMIF(Town!$AR$1048:$AR$1288,$AX1348,Town!CC$1048:CC$1288)</f>
        <v>20</v>
      </c>
      <c r="BV1348" s="1">
        <f>SUMIF(Town!$AR$1048:$AR$1288,$AX1348,Town!CD$1048:CD$1288)</f>
        <v>0</v>
      </c>
      <c r="BW1348" s="1">
        <f>SUMIF(Town!$AR$1048:$AR$1288,$AX1348,Town!CE$1048:CE$1288)</f>
        <v>1</v>
      </c>
      <c r="BX1348" s="1">
        <f>SUMIF(Town!$AR$1048:$AR$1288,$AX1348,Town!CF$1048:CF$1288)</f>
        <v>0</v>
      </c>
      <c r="BY1348" s="1">
        <f>SUMIF(Town!$AR$1048:$AR$1288,$AX1348,Town!CG$1048:CG$1288)</f>
        <v>31</v>
      </c>
      <c r="BZ1348" s="1">
        <f>SUMIF(Town!$AR$1048:$AR$1288,$AX1348,Town!CH$1048:CH$1288)</f>
        <v>15</v>
      </c>
      <c r="CA1348" s="1">
        <f>SUMIF(Town!$AR$1048:$AR$1288,$AX1348,Town!CI$1048:CI$1288)</f>
        <v>2</v>
      </c>
      <c r="CB1348" s="1">
        <f>SUMIF(Town!$AR$1048:$AR$1288,$AX1348,Town!CJ$1048:CJ$1288)</f>
        <v>0</v>
      </c>
      <c r="CC1348" s="1">
        <f>SUMIF(Town!$AR$1048:$AR$1288,$AX1348,Town!CK$1048:CK$1288)</f>
        <v>6</v>
      </c>
    </row>
    <row r="1349" spans="1:81" ht="13" hidden="1" customHeight="1" outlineLevel="1">
      <c r="A1349" t="s">
        <v>165</v>
      </c>
      <c r="B1349" t="s">
        <v>3141</v>
      </c>
      <c r="C1349" s="1">
        <f t="shared" si="761"/>
        <v>8647</v>
      </c>
      <c r="D1349" s="7">
        <f>IF(P1349&gt;0,RANK(P1349,(P1349:R1349,S1349:AG1349)),0)</f>
        <v>2</v>
      </c>
      <c r="E1349" s="7">
        <f>IF(Q1349&gt;0,RANK(Q1349,(P1349:R1349,S1349:AG1349)),0)</f>
        <v>0</v>
      </c>
      <c r="F1349" s="7">
        <f>IF(R1349&gt;0,RANK(R1349,(P1349:R1349,S1349:AG1349)),0)</f>
        <v>1</v>
      </c>
      <c r="G1349" s="7">
        <f>IF(S1349&gt;0,RANK(S1349,(P1349:R1349,S1349:AG1349)),0)</f>
        <v>5</v>
      </c>
      <c r="H1349" s="49">
        <f t="shared" si="762"/>
        <v>3418</v>
      </c>
      <c r="I1349" s="178">
        <f t="shared" si="763"/>
        <v>0.39528160055510581</v>
      </c>
      <c r="J1349" s="2"/>
      <c r="K1349" s="2">
        <f t="shared" si="764"/>
        <v>0.2887706719093327</v>
      </c>
      <c r="L1349" s="2">
        <f t="shared" si="765"/>
        <v>0</v>
      </c>
      <c r="M1349" s="2">
        <f t="shared" si="766"/>
        <v>0.68405227246443856</v>
      </c>
      <c r="N1349" s="2">
        <f t="shared" si="767"/>
        <v>3.1224702208858565E-3</v>
      </c>
      <c r="O1349" s="2">
        <f t="shared" si="768"/>
        <v>2.4054585405342884E-2</v>
      </c>
      <c r="P1349" s="1">
        <f>SUMIF(Town!$AR$1048:$AR$1288,$AX1349,Town!P$1048:P$1288)</f>
        <v>2497</v>
      </c>
      <c r="R1349" s="1">
        <f>SUMIF(Town!$AR$1048:$AR$1288,$AX1349,Town!R$1048:R$1288)</f>
        <v>5915</v>
      </c>
      <c r="S1349" s="1">
        <f>SUMIF(Town!$AR$1048:$AR$1288,$AX1349,Town!S$1048:S$1288)</f>
        <v>27</v>
      </c>
      <c r="W1349" s="1">
        <f>SUMIF(Town!$AR$1048:$AR$1288,$AX1349,Town!W$1048:W$1288)</f>
        <v>1</v>
      </c>
      <c r="Y1349" s="1">
        <f>SUMIF(Town!$AR$1048:$AR$1288,$AX1349,Town!Y$1048:Y$1288)</f>
        <v>156</v>
      </c>
      <c r="Z1349" s="1">
        <f>SUMIF(Town!$AR$1048:$AR$1288,$AX1349,Town!Z$1048:Z$1288)</f>
        <v>45</v>
      </c>
      <c r="AA1349" s="1">
        <f>SUMIF(Town!$AR$1048:$AR$1288,$AX1349,Town!AA$1048:AA$1288)</f>
        <v>2</v>
      </c>
      <c r="AB1349" s="1">
        <f>SUMIF(Town!$AR$1048:$AR$1288,$AX1349,Town!AB$1048:AB$1288)</f>
        <v>2</v>
      </c>
      <c r="AC1349" s="1">
        <f>SUMIF(Town!$AR$1048:$AR$1288,$AX1349,Town!AC$1048:AC$1288)</f>
        <v>2</v>
      </c>
      <c r="AI1349" s="7">
        <f t="shared" si="769"/>
        <v>0</v>
      </c>
      <c r="AJ1349" s="7">
        <f t="shared" si="770"/>
        <v>0</v>
      </c>
      <c r="AK1349" s="7">
        <f t="shared" si="771"/>
        <v>0</v>
      </c>
      <c r="AL1349" s="7">
        <f t="shared" si="772"/>
        <v>6</v>
      </c>
      <c r="AM1349" s="2">
        <f t="shared" si="773"/>
        <v>0</v>
      </c>
      <c r="AN1349" s="2">
        <f t="shared" si="774"/>
        <v>0</v>
      </c>
      <c r="AO1349" s="2">
        <f t="shared" si="775"/>
        <v>0</v>
      </c>
      <c r="AP1349" s="2">
        <f t="shared" si="776"/>
        <v>1.1564704521799469E-4</v>
      </c>
      <c r="AR1349" t="str">
        <f t="shared" si="779"/>
        <v>Sullivan</v>
      </c>
      <c r="AS1349" t="s">
        <v>3141</v>
      </c>
      <c r="AT1349" s="182">
        <v>2</v>
      </c>
      <c r="AV1349" s="98">
        <v>33</v>
      </c>
      <c r="AW1349" s="100">
        <v>19</v>
      </c>
      <c r="AX1349" s="106">
        <f t="shared" si="778"/>
        <v>33019</v>
      </c>
      <c r="AZ1349" s="7" t="s">
        <v>2975</v>
      </c>
      <c r="BA1349" t="s">
        <v>3208</v>
      </c>
      <c r="BE1349" s="1">
        <f>SUMIF(Town!$AR$1048:$AR$1288,$AX1349,Town!BM$1048:BM$1288)</f>
        <v>2</v>
      </c>
      <c r="BF1349" s="1">
        <f>SUMIF(Town!$AR$1048:$AR$1288,$AX1349,Town!BN$1048:BN$1288)</f>
        <v>7</v>
      </c>
      <c r="BG1349" s="1">
        <f>SUMIF(Town!$AR$1048:$AR$1288,$AX1349,Town!BO$1048:BO$1288)</f>
        <v>0</v>
      </c>
      <c r="BH1349" s="1">
        <f>SUMIF(Town!$AR$1048:$AR$1288,$AX1349,Town!BP$1048:BP$1288)</f>
        <v>0</v>
      </c>
      <c r="BI1349" s="1">
        <f>SUMIF(Town!$AR$1048:$AR$1288,$AX1349,Town!BQ$1048:BQ$1288)</f>
        <v>1</v>
      </c>
      <c r="BJ1349" s="1">
        <f>SUMIF(Town!$AR$1048:$AR$1288,$AX1349,Town!BR$1048:BR$1288)</f>
        <v>1</v>
      </c>
      <c r="BK1349" s="1">
        <f>SUMIF(Town!$AR$1048:$AR$1288,$AX1349,Town!BS$1048:BS$1288)</f>
        <v>0</v>
      </c>
      <c r="BL1349" s="1">
        <f>SUMIF(Town!$AR$1048:$AR$1288,$AX1349,Town!BT$1048:BT$1288)</f>
        <v>1</v>
      </c>
      <c r="BM1349" s="1">
        <f>SUMIF(Town!$AR$1048:$AR$1288,$AX1349,Town!BU$1048:BU$1288)</f>
        <v>0</v>
      </c>
      <c r="BN1349" s="1">
        <f>SUMIF(Town!$AR$1048:$AR$1288,$AX1349,Town!BV$1048:BV$1288)</f>
        <v>4</v>
      </c>
      <c r="BO1349" s="1">
        <f>SUMIF(Town!$AR$1048:$AR$1288,$AX1349,Town!BW$1048:BW$1288)</f>
        <v>1</v>
      </c>
      <c r="BP1349" s="1">
        <f>SUMIF(Town!$AR$1048:$AR$1288,$AX1349,Town!BX$1048:BX$1288)</f>
        <v>0</v>
      </c>
      <c r="BQ1349" s="1">
        <f>SUMIF(Town!$AR$1048:$AR$1288,$AX1349,Town!BY$1048:BY$1288)</f>
        <v>1</v>
      </c>
      <c r="BR1349" s="1">
        <f>SUMIF(Town!$AR$1048:$AR$1288,$AX1349,Town!BZ$1048:BZ$1288)</f>
        <v>0</v>
      </c>
      <c r="BS1349" s="1">
        <f>SUMIF(Town!$AR$1048:$AR$1288,$AX1349,Town!CA$1048:CA$1288)</f>
        <v>0</v>
      </c>
      <c r="BT1349" s="1">
        <f>SUMIF(Town!$AR$1048:$AR$1288,$AX1349,Town!CB$1048:CB$1288)</f>
        <v>0</v>
      </c>
      <c r="BU1349" s="1">
        <f>SUMIF(Town!$AR$1048:$AR$1288,$AX1349,Town!CC$1048:CC$1288)</f>
        <v>4</v>
      </c>
      <c r="BV1349" s="1">
        <f>SUMIF(Town!$AR$1048:$AR$1288,$AX1349,Town!CD$1048:CD$1288)</f>
        <v>1</v>
      </c>
      <c r="BW1349" s="1">
        <f>SUMIF(Town!$AR$1048:$AR$1288,$AX1349,Town!CE$1048:CE$1288)</f>
        <v>0</v>
      </c>
      <c r="BX1349" s="1">
        <f>SUMIF(Town!$AR$1048:$AR$1288,$AX1349,Town!CF$1048:CF$1288)</f>
        <v>0</v>
      </c>
      <c r="BY1349" s="1">
        <f>SUMIF(Town!$AR$1048:$AR$1288,$AX1349,Town!CG$1048:CG$1288)</f>
        <v>14</v>
      </c>
      <c r="BZ1349" s="1">
        <f>SUMIF(Town!$AR$1048:$AR$1288,$AX1349,Town!CH$1048:CH$1288)</f>
        <v>5</v>
      </c>
      <c r="CA1349" s="1">
        <f>SUMIF(Town!$AR$1048:$AR$1288,$AX1349,Town!CI$1048:CI$1288)</f>
        <v>2</v>
      </c>
      <c r="CB1349" s="1">
        <f>SUMIF(Town!$AR$1048:$AR$1288,$AX1349,Town!CJ$1048:CJ$1288)</f>
        <v>0</v>
      </c>
      <c r="CC1349" s="1">
        <f>SUMIF(Town!$AR$1048:$AR$1288,$AX1349,Town!CK$1048:CK$1288)</f>
        <v>1</v>
      </c>
    </row>
    <row r="1350" spans="1:81" collapsed="1">
      <c r="A1350" t="s">
        <v>2550</v>
      </c>
      <c r="B1350" t="s">
        <v>1114</v>
      </c>
      <c r="C1350" s="1">
        <f t="shared" si="761"/>
        <v>253018</v>
      </c>
      <c r="D1350" s="7">
        <f>IF(P1350&gt;0,RANK(P1350,(P1350:R1350,S1350:AG1350)),0)</f>
        <v>2</v>
      </c>
      <c r="E1350" s="7">
        <f>IF(Q1350&gt;0,RANK(Q1350,(P1350:R1350,S1350:AG1350)),0)</f>
        <v>0</v>
      </c>
      <c r="F1350" s="7">
        <f>IF(R1350&gt;0,RANK(R1350,(P1350:R1350,S1350:AG1350)),0)</f>
        <v>1</v>
      </c>
      <c r="G1350" s="7">
        <f>IF(S1350&gt;0,RANK(S1350,(P1350:R1350,S1350:AG1350)),0)</f>
        <v>5</v>
      </c>
      <c r="H1350" s="49">
        <f t="shared" si="762"/>
        <v>56857</v>
      </c>
      <c r="I1350" s="178">
        <f t="shared" si="763"/>
        <v>0.22471523765107621</v>
      </c>
      <c r="J1350" s="2"/>
      <c r="K1350" s="2">
        <f t="shared" si="764"/>
        <v>0.37674789935893888</v>
      </c>
      <c r="L1350" s="2">
        <f t="shared" si="765"/>
        <v>0</v>
      </c>
      <c r="M1350" s="2">
        <f t="shared" si="766"/>
        <v>0.60146313701001508</v>
      </c>
      <c r="N1350" s="2">
        <f t="shared" si="767"/>
        <v>2.6085100664774838E-3</v>
      </c>
      <c r="O1350" s="2">
        <f t="shared" si="768"/>
        <v>1.9180453564568614E-2</v>
      </c>
      <c r="P1350" s="1">
        <f>SUM(P1340:P1349)</f>
        <v>95324</v>
      </c>
      <c r="R1350" s="1">
        <f t="shared" ref="R1350:AA1350" si="780">SUM(R1340:R1349)</f>
        <v>152181</v>
      </c>
      <c r="S1350" s="1">
        <f t="shared" si="780"/>
        <v>660</v>
      </c>
      <c r="W1350" s="1">
        <f t="shared" ref="W1350" si="781">SUM(W1340:W1349)</f>
        <v>21</v>
      </c>
      <c r="Y1350" s="1">
        <f t="shared" ref="Y1350" si="782">SUM(Y1340:Y1349)</f>
        <v>3475</v>
      </c>
      <c r="Z1350" s="1">
        <f t="shared" si="780"/>
        <v>1186</v>
      </c>
      <c r="AA1350" s="1">
        <f t="shared" si="780"/>
        <v>44</v>
      </c>
      <c r="AB1350" s="1">
        <f t="shared" ref="AB1350" si="783">SUM(AB1340:AB1349)</f>
        <v>32</v>
      </c>
      <c r="AC1350" s="1">
        <f>SUM(AC1340:AC1349)</f>
        <v>95</v>
      </c>
      <c r="AI1350" s="7">
        <f t="shared" si="769"/>
        <v>0</v>
      </c>
      <c r="AJ1350" s="7">
        <f t="shared" si="770"/>
        <v>0</v>
      </c>
      <c r="AK1350" s="7">
        <f t="shared" si="771"/>
        <v>0</v>
      </c>
      <c r="AL1350" s="7">
        <f t="shared" si="772"/>
        <v>6</v>
      </c>
      <c r="AM1350" s="2">
        <f t="shared" si="773"/>
        <v>0</v>
      </c>
      <c r="AN1350" s="2">
        <f t="shared" si="774"/>
        <v>0</v>
      </c>
      <c r="AO1350" s="2">
        <f t="shared" si="775"/>
        <v>0</v>
      </c>
      <c r="AP1350" s="2">
        <f t="shared" si="776"/>
        <v>8.2998047569738127E-5</v>
      </c>
      <c r="AR1350" t="str">
        <f t="shared" si="779"/>
        <v>New Hampshire</v>
      </c>
      <c r="AS1350" t="s">
        <v>1114</v>
      </c>
      <c r="AT1350" s="182"/>
      <c r="AV1350" s="98">
        <v>33</v>
      </c>
      <c r="AW1350" s="100"/>
      <c r="AX1350" s="98">
        <v>33</v>
      </c>
      <c r="AZ1350" s="7" t="s">
        <v>1634</v>
      </c>
      <c r="BA1350" t="s">
        <v>3208</v>
      </c>
      <c r="BE1350" s="1">
        <f t="shared" ref="BE1350:BM1350" si="784">SUM(BE1340:BE1349)</f>
        <v>53</v>
      </c>
      <c r="BF1350" s="1">
        <f t="shared" si="784"/>
        <v>107</v>
      </c>
      <c r="BG1350" s="1">
        <f t="shared" si="784"/>
        <v>0</v>
      </c>
      <c r="BH1350" s="1">
        <f t="shared" si="784"/>
        <v>36</v>
      </c>
      <c r="BI1350" s="1">
        <f t="shared" si="784"/>
        <v>29</v>
      </c>
      <c r="BJ1350" s="1">
        <f t="shared" si="784"/>
        <v>29</v>
      </c>
      <c r="BK1350" s="1">
        <f t="shared" si="784"/>
        <v>18</v>
      </c>
      <c r="BL1350" s="1">
        <f t="shared" si="784"/>
        <v>14</v>
      </c>
      <c r="BM1350" s="1">
        <f t="shared" si="784"/>
        <v>0</v>
      </c>
      <c r="BN1350" s="1">
        <f t="shared" ref="BN1350" si="785">SUM(BN1340:BN1349)</f>
        <v>46</v>
      </c>
      <c r="BO1350" s="1">
        <f t="shared" ref="BO1350:BX1350" si="786">SUM(BO1340:BO1349)</f>
        <v>14</v>
      </c>
      <c r="BP1350" s="1">
        <f t="shared" si="786"/>
        <v>0</v>
      </c>
      <c r="BQ1350" s="1">
        <f t="shared" si="786"/>
        <v>21</v>
      </c>
      <c r="BR1350" s="1">
        <f t="shared" si="786"/>
        <v>19</v>
      </c>
      <c r="BS1350" s="1">
        <f t="shared" si="786"/>
        <v>27</v>
      </c>
      <c r="BT1350" s="1">
        <f t="shared" si="786"/>
        <v>26</v>
      </c>
      <c r="BU1350" s="1">
        <f t="shared" si="786"/>
        <v>142</v>
      </c>
      <c r="BV1350" s="1">
        <f t="shared" si="786"/>
        <v>14</v>
      </c>
      <c r="BW1350" s="1">
        <f t="shared" si="786"/>
        <v>17</v>
      </c>
      <c r="BX1350" s="1">
        <f t="shared" si="786"/>
        <v>0</v>
      </c>
      <c r="BY1350" s="1">
        <f t="shared" ref="BY1350:CC1350" si="787">SUM(BY1340:BY1349)</f>
        <v>265</v>
      </c>
      <c r="BZ1350" s="1">
        <f t="shared" si="787"/>
        <v>223</v>
      </c>
      <c r="CA1350" s="1">
        <f t="shared" si="787"/>
        <v>24</v>
      </c>
      <c r="CB1350" s="1">
        <f t="shared" si="787"/>
        <v>8</v>
      </c>
      <c r="CC1350" s="1">
        <f t="shared" si="787"/>
        <v>54</v>
      </c>
    </row>
    <row r="1351" spans="1:81">
      <c r="A1351" s="1"/>
      <c r="C1351" s="1"/>
      <c r="E1351" s="7"/>
      <c r="F1351" s="7"/>
      <c r="G1351" s="7"/>
      <c r="H1351" s="49"/>
      <c r="I1351" s="178"/>
      <c r="J1351" s="2"/>
      <c r="V1351" s="49"/>
      <c r="W1351" s="49"/>
      <c r="AI1351" s="7"/>
      <c r="AJ1351" s="7"/>
      <c r="AK1351" s="7"/>
      <c r="AL1351" s="7"/>
      <c r="AT1351" s="182"/>
      <c r="AV1351" s="98"/>
      <c r="AW1351" s="100"/>
    </row>
    <row r="1352" spans="1:81" hidden="1" outlineLevel="1">
      <c r="A1352" t="s">
        <v>2629</v>
      </c>
      <c r="B1352" t="s">
        <v>3094</v>
      </c>
      <c r="C1352" s="1">
        <f t="shared" ref="C1352:C1373" si="788">SUM(P1352:AG1352)</f>
        <v>22390</v>
      </c>
      <c r="D1352" s="7">
        <f>IF(P1352&gt;0,RANK(P1352,(P1352:R1352,S1352:AG1352)),0)</f>
        <v>1</v>
      </c>
      <c r="E1352" s="7">
        <f>IF(Q1352&gt;0,RANK(Q1352,(P1352:R1352,S1352:AG1352)),0)</f>
        <v>0</v>
      </c>
      <c r="F1352" s="7">
        <f>IF(R1352&gt;0,RANK(R1352,(P1352:R1352,S1352:AG1352)),0)</f>
        <v>2</v>
      </c>
      <c r="G1352" s="7">
        <f>IF(S1352&gt;0,RANK(S1352,(P1352:R1352,S1352:AG1352)),0)</f>
        <v>0</v>
      </c>
      <c r="H1352" s="49">
        <f>MAX(P1352:W1352)-LARGE(P1352:W1352,2)</f>
        <v>4751</v>
      </c>
      <c r="I1352" s="178">
        <f>H1352/C1352</f>
        <v>0.21219294327824922</v>
      </c>
      <c r="J1352" s="2"/>
      <c r="K1352" s="2">
        <f t="shared" ref="K1352:K1373" si="789">IF($C1352=0,"-",P1352/$C1352)</f>
        <v>0.60544886109870477</v>
      </c>
      <c r="L1352" s="2">
        <f t="shared" ref="L1352:L1373" si="790">IF($C1352=0,"-",Q1352/$C1352)</f>
        <v>0</v>
      </c>
      <c r="M1352" s="2">
        <f t="shared" ref="M1352:M1373" si="791">IF($C1352=0,"-",R1352/$C1352)</f>
        <v>0.39325591782045555</v>
      </c>
      <c r="N1352" s="2">
        <f t="shared" ref="N1352:N1414" si="792">IF($C1352=0,"-",S1352/$C1352)</f>
        <v>0</v>
      </c>
      <c r="O1352" s="2">
        <f t="shared" ref="O1352:O1414" si="793">IF(C1352=0,"-",(1-K1352-L1352-M1352-N1352))</f>
        <v>1.2952210808396813E-3</v>
      </c>
      <c r="P1352" s="1">
        <v>13556</v>
      </c>
      <c r="R1352" s="1">
        <v>8805</v>
      </c>
      <c r="Y1352" s="1">
        <f>SUMIF('Cong Dist'!$A$1387:$A$1445,$A1352,'Cong Dist'!AF$1387:AF$1445)</f>
        <v>29</v>
      </c>
      <c r="AI1352" s="7">
        <f t="shared" ref="AI1352:AI1373" si="794">IF(T1352&gt;0,RANK(T1352,(P1352:Z1352)),0)</f>
        <v>0</v>
      </c>
      <c r="AJ1352" s="7">
        <f t="shared" ref="AJ1352:AJ1373" si="795">IF(U1352&gt;0,RANK(U1352,(P1352:Z1352)),0)</f>
        <v>0</v>
      </c>
      <c r="AK1352" s="7">
        <f t="shared" ref="AK1352:AK1373" si="796">IF(V1352&gt;0,RANK(V1352,(P1352:Z1352)),0)</f>
        <v>0</v>
      </c>
      <c r="AL1352" s="7">
        <f t="shared" ref="AL1352:AL1373" si="797">IF(W1352&gt;0,RANK(W1352,(P1352:Z1352)),0)</f>
        <v>0</v>
      </c>
      <c r="AM1352" s="2">
        <f t="shared" ref="AM1352:AM1373" si="798">IF($C1352=0,"-",T1352/$C1352)</f>
        <v>0</v>
      </c>
      <c r="AN1352" s="2">
        <f t="shared" ref="AN1352:AN1373" si="799">IF($C1352=0,"-",U1352/$C1352)</f>
        <v>0</v>
      </c>
      <c r="AO1352" s="2">
        <f t="shared" ref="AO1352:AO1373" si="800">IF($C1352=0,"-",V1352/$C1352)</f>
        <v>0</v>
      </c>
      <c r="AP1352" s="2">
        <f t="shared" ref="AP1352:AP1373" si="801">IF($C1352=0,"-",W1352/$C1352)</f>
        <v>0</v>
      </c>
      <c r="AR1352" t="str">
        <f t="shared" si="779"/>
        <v>Atlantic</v>
      </c>
      <c r="AS1352" t="s">
        <v>3094</v>
      </c>
      <c r="AT1352" s="182">
        <v>2</v>
      </c>
      <c r="AV1352" s="98">
        <v>34</v>
      </c>
      <c r="AW1352" s="100">
        <v>1</v>
      </c>
      <c r="AX1352" s="106">
        <f t="shared" ref="AX1352:AX1372" si="802">AV1352*1000+AW1352</f>
        <v>34001</v>
      </c>
      <c r="AZ1352" s="7" t="s">
        <v>2975</v>
      </c>
      <c r="BA1352" t="s">
        <v>3208</v>
      </c>
      <c r="BB1352" t="s">
        <v>3617</v>
      </c>
    </row>
    <row r="1353" spans="1:81" hidden="1" outlineLevel="1">
      <c r="A1353" t="s">
        <v>1379</v>
      </c>
      <c r="B1353" t="s">
        <v>3094</v>
      </c>
      <c r="C1353" s="1">
        <f t="shared" si="788"/>
        <v>90563</v>
      </c>
      <c r="D1353" s="7">
        <f>IF(P1353&gt;0,RANK(P1353,(P1353:R1353,S1353:AG1353)),0)</f>
        <v>1</v>
      </c>
      <c r="E1353" s="7">
        <f>IF(Q1353&gt;0,RANK(Q1353,(P1353:R1353,S1353:AG1353)),0)</f>
        <v>0</v>
      </c>
      <c r="F1353" s="7">
        <f>IF(R1353&gt;0,RANK(R1353,(P1353:R1353,S1353:AG1353)),0)</f>
        <v>2</v>
      </c>
      <c r="G1353" s="7">
        <f>IF(S1353&gt;0,RANK(S1353,(P1353:R1353,S1353:AG1353)),0)</f>
        <v>0</v>
      </c>
      <c r="H1353" s="49">
        <f t="shared" ref="H1353:H1373" si="803">MAX(P1353:W1353)-LARGE(P1353:W1353,2)</f>
        <v>24325</v>
      </c>
      <c r="I1353" s="178">
        <f>H1353/C1353</f>
        <v>0.26859755087618564</v>
      </c>
      <c r="J1353" s="2"/>
      <c r="K1353" s="2">
        <f t="shared" si="789"/>
        <v>0.6329185208087188</v>
      </c>
      <c r="L1353" s="2">
        <f t="shared" si="790"/>
        <v>0</v>
      </c>
      <c r="M1353" s="2">
        <f t="shared" si="791"/>
        <v>0.36432096993253316</v>
      </c>
      <c r="N1353" s="2">
        <f t="shared" si="792"/>
        <v>0</v>
      </c>
      <c r="O1353" s="2">
        <f t="shared" si="793"/>
        <v>2.7605092587480451E-3</v>
      </c>
      <c r="P1353" s="1">
        <v>57319</v>
      </c>
      <c r="R1353" s="1">
        <v>32994</v>
      </c>
      <c r="Y1353" s="1">
        <f>SUMIF('Cong Dist'!$A$1387:$A$1445,$A1353,'Cong Dist'!AF$1387:AF$1445)</f>
        <v>250</v>
      </c>
      <c r="AI1353" s="7">
        <f t="shared" si="794"/>
        <v>0</v>
      </c>
      <c r="AJ1353" s="7">
        <f t="shared" si="795"/>
        <v>0</v>
      </c>
      <c r="AK1353" s="7">
        <f t="shared" si="796"/>
        <v>0</v>
      </c>
      <c r="AL1353" s="7">
        <f t="shared" si="797"/>
        <v>0</v>
      </c>
      <c r="AM1353" s="2">
        <f t="shared" si="798"/>
        <v>0</v>
      </c>
      <c r="AN1353" s="2">
        <f t="shared" si="799"/>
        <v>0</v>
      </c>
      <c r="AO1353" s="2">
        <f t="shared" si="800"/>
        <v>0</v>
      </c>
      <c r="AP1353" s="2">
        <f t="shared" si="801"/>
        <v>0</v>
      </c>
      <c r="AR1353" t="str">
        <f t="shared" si="779"/>
        <v>Bergen</v>
      </c>
      <c r="AS1353" t="s">
        <v>3094</v>
      </c>
      <c r="AT1353" s="182"/>
      <c r="AV1353" s="98">
        <v>34</v>
      </c>
      <c r="AW1353" s="100">
        <v>3</v>
      </c>
      <c r="AX1353" s="106">
        <f t="shared" si="802"/>
        <v>34003</v>
      </c>
      <c r="AZ1353" s="7" t="s">
        <v>2975</v>
      </c>
      <c r="BA1353" t="s">
        <v>3208</v>
      </c>
      <c r="BB1353" t="s">
        <v>3602</v>
      </c>
    </row>
    <row r="1354" spans="1:81" hidden="1" outlineLevel="1">
      <c r="A1354" t="s">
        <v>2187</v>
      </c>
      <c r="B1354" t="s">
        <v>3094</v>
      </c>
      <c r="C1354" s="1">
        <f t="shared" si="788"/>
        <v>52754</v>
      </c>
      <c r="D1354" s="7">
        <f>IF(P1354&gt;0,RANK(P1354,(P1354:R1354,S1354:AG1354)),0)</f>
        <v>1</v>
      </c>
      <c r="E1354" s="7">
        <f>IF(Q1354&gt;0,RANK(Q1354,(P1354:R1354,S1354:AG1354)),0)</f>
        <v>0</v>
      </c>
      <c r="F1354" s="7">
        <f>IF(R1354&gt;0,RANK(R1354,(P1354:R1354,S1354:AG1354)),0)</f>
        <v>2</v>
      </c>
      <c r="G1354" s="7">
        <f>IF(S1354&gt;0,RANK(S1354,(P1354:R1354,S1354:AG1354)),0)</f>
        <v>0</v>
      </c>
      <c r="H1354" s="49">
        <f t="shared" si="803"/>
        <v>13705</v>
      </c>
      <c r="I1354" s="178">
        <f t="shared" ref="I1354:I1417" si="804">H1354/C1354</f>
        <v>0.25979072676953407</v>
      </c>
      <c r="J1354" s="2"/>
      <c r="K1354" s="2">
        <f t="shared" si="789"/>
        <v>0.62869166319141678</v>
      </c>
      <c r="L1354" s="2">
        <f t="shared" si="790"/>
        <v>0</v>
      </c>
      <c r="M1354" s="2">
        <f t="shared" si="791"/>
        <v>0.36890093642188271</v>
      </c>
      <c r="N1354" s="2">
        <f t="shared" si="792"/>
        <v>0</v>
      </c>
      <c r="O1354" s="2">
        <f t="shared" si="793"/>
        <v>2.4074003867005089E-3</v>
      </c>
      <c r="P1354" s="1">
        <v>33166</v>
      </c>
      <c r="R1354" s="1">
        <v>19461</v>
      </c>
      <c r="Y1354" s="1">
        <f>SUMIF('Cong Dist'!$A$1387:$A$1445,$A1354,'Cong Dist'!AF$1387:AF$1445)</f>
        <v>127</v>
      </c>
      <c r="AI1354" s="7">
        <f t="shared" si="794"/>
        <v>0</v>
      </c>
      <c r="AJ1354" s="7">
        <f t="shared" si="795"/>
        <v>0</v>
      </c>
      <c r="AK1354" s="7">
        <f t="shared" si="796"/>
        <v>0</v>
      </c>
      <c r="AL1354" s="7">
        <f t="shared" si="797"/>
        <v>0</v>
      </c>
      <c r="AM1354" s="2">
        <f t="shared" si="798"/>
        <v>0</v>
      </c>
      <c r="AN1354" s="2">
        <f t="shared" si="799"/>
        <v>0</v>
      </c>
      <c r="AO1354" s="2">
        <f t="shared" si="800"/>
        <v>0</v>
      </c>
      <c r="AP1354" s="2">
        <f t="shared" si="801"/>
        <v>0</v>
      </c>
      <c r="AR1354" t="str">
        <f t="shared" si="779"/>
        <v>Burlington</v>
      </c>
      <c r="AS1354" t="s">
        <v>3094</v>
      </c>
      <c r="AT1354" s="182"/>
      <c r="AV1354" s="98">
        <v>34</v>
      </c>
      <c r="AW1354" s="100">
        <v>5</v>
      </c>
      <c r="AX1354" s="106">
        <f t="shared" si="802"/>
        <v>34005</v>
      </c>
      <c r="AZ1354" s="7" t="s">
        <v>2975</v>
      </c>
      <c r="BA1354" t="s">
        <v>3208</v>
      </c>
      <c r="BB1354" t="s">
        <v>3616</v>
      </c>
    </row>
    <row r="1355" spans="1:81" hidden="1" outlineLevel="1">
      <c r="A1355" t="s">
        <v>1565</v>
      </c>
      <c r="B1355" t="s">
        <v>3094</v>
      </c>
      <c r="C1355" s="1">
        <f t="shared" si="788"/>
        <v>71584</v>
      </c>
      <c r="D1355" s="7">
        <f>IF(P1355&gt;0,RANK(P1355,(P1355:R1355,S1355:AG1355)),0)</f>
        <v>1</v>
      </c>
      <c r="E1355" s="7">
        <f>IF(Q1355&gt;0,RANK(Q1355,(P1355:R1355,S1355:AG1355)),0)</f>
        <v>0</v>
      </c>
      <c r="F1355" s="7">
        <f>IF(R1355&gt;0,RANK(R1355,(P1355:R1355,S1355:AG1355)),0)</f>
        <v>2</v>
      </c>
      <c r="G1355" s="7">
        <f>IF(S1355&gt;0,RANK(S1355,(P1355:R1355,S1355:AG1355)),0)</f>
        <v>0</v>
      </c>
      <c r="H1355" s="49">
        <f t="shared" si="803"/>
        <v>17495</v>
      </c>
      <c r="I1355" s="178">
        <f t="shared" si="804"/>
        <v>0.24439818953956191</v>
      </c>
      <c r="J1355" s="2"/>
      <c r="K1355" s="2">
        <f t="shared" si="789"/>
        <v>0.62025033527045148</v>
      </c>
      <c r="L1355" s="2">
        <f t="shared" si="790"/>
        <v>0</v>
      </c>
      <c r="M1355" s="2">
        <f t="shared" si="791"/>
        <v>0.3758521457308896</v>
      </c>
      <c r="N1355" s="2">
        <f t="shared" si="792"/>
        <v>0</v>
      </c>
      <c r="O1355" s="2">
        <f t="shared" si="793"/>
        <v>3.897518998658922E-3</v>
      </c>
      <c r="P1355" s="1">
        <v>44400</v>
      </c>
      <c r="R1355" s="1">
        <v>26905</v>
      </c>
      <c r="Y1355" s="1">
        <f>SUMIF('Cong Dist'!$A$1387:$A$1445,$A1355,'Cong Dist'!AF$1387:AF$1445)</f>
        <v>279</v>
      </c>
      <c r="AI1355" s="7">
        <f t="shared" si="794"/>
        <v>0</v>
      </c>
      <c r="AJ1355" s="7">
        <f t="shared" si="795"/>
        <v>0</v>
      </c>
      <c r="AK1355" s="7">
        <f t="shared" si="796"/>
        <v>0</v>
      </c>
      <c r="AL1355" s="7">
        <f t="shared" si="797"/>
        <v>0</v>
      </c>
      <c r="AM1355" s="2">
        <f t="shared" si="798"/>
        <v>0</v>
      </c>
      <c r="AN1355" s="2">
        <f t="shared" si="799"/>
        <v>0</v>
      </c>
      <c r="AO1355" s="2">
        <f t="shared" si="800"/>
        <v>0</v>
      </c>
      <c r="AP1355" s="2">
        <f t="shared" si="801"/>
        <v>0</v>
      </c>
      <c r="AR1355" t="str">
        <f t="shared" si="779"/>
        <v>Camden</v>
      </c>
      <c r="AS1355" t="s">
        <v>3094</v>
      </c>
      <c r="AT1355" s="182"/>
      <c r="AV1355" s="98">
        <v>34</v>
      </c>
      <c r="AW1355" s="100">
        <v>7</v>
      </c>
      <c r="AX1355" s="106">
        <f t="shared" si="802"/>
        <v>34007</v>
      </c>
      <c r="AZ1355" s="7" t="s">
        <v>2975</v>
      </c>
      <c r="BA1355" t="s">
        <v>3208</v>
      </c>
      <c r="BB1355" t="s">
        <v>3615</v>
      </c>
    </row>
    <row r="1356" spans="1:81" hidden="1" outlineLevel="1">
      <c r="A1356" t="s">
        <v>1685</v>
      </c>
      <c r="B1356" t="s">
        <v>3094</v>
      </c>
      <c r="C1356" s="1">
        <f t="shared" si="788"/>
        <v>7274</v>
      </c>
      <c r="D1356" s="7">
        <f>IF(P1356&gt;0,RANK(P1356,(P1356:R1356,S1356:AG1356)),0)</f>
        <v>1</v>
      </c>
      <c r="E1356" s="7">
        <f>IF(Q1356&gt;0,RANK(Q1356,(P1356:R1356,S1356:AG1356)),0)</f>
        <v>0</v>
      </c>
      <c r="F1356" s="7">
        <f>IF(R1356&gt;0,RANK(R1356,(P1356:R1356,S1356:AG1356)),0)</f>
        <v>2</v>
      </c>
      <c r="G1356" s="7">
        <f>IF(S1356&gt;0,RANK(S1356,(P1356:R1356,S1356:AG1356)),0)</f>
        <v>0</v>
      </c>
      <c r="H1356" s="49">
        <f t="shared" si="803"/>
        <v>700</v>
      </c>
      <c r="I1356" s="178">
        <f t="shared" si="804"/>
        <v>9.6233159197140497E-2</v>
      </c>
      <c r="J1356" s="2"/>
      <c r="K1356" s="2">
        <f t="shared" si="789"/>
        <v>0.54564201264778667</v>
      </c>
      <c r="L1356" s="2">
        <f t="shared" si="790"/>
        <v>0</v>
      </c>
      <c r="M1356" s="2">
        <f t="shared" si="791"/>
        <v>0.44940885345064613</v>
      </c>
      <c r="N1356" s="2">
        <f t="shared" si="792"/>
        <v>0</v>
      </c>
      <c r="O1356" s="2">
        <f t="shared" si="793"/>
        <v>4.9491339015672042E-3</v>
      </c>
      <c r="P1356" s="1">
        <v>3969</v>
      </c>
      <c r="R1356" s="1">
        <v>3269</v>
      </c>
      <c r="Y1356" s="1">
        <f>SUMIF('Cong Dist'!$A$1387:$A$1445,$A1356,'Cong Dist'!AF$1387:AF$1445)</f>
        <v>36</v>
      </c>
      <c r="AI1356" s="7">
        <f t="shared" si="794"/>
        <v>0</v>
      </c>
      <c r="AJ1356" s="7">
        <f t="shared" si="795"/>
        <v>0</v>
      </c>
      <c r="AK1356" s="7">
        <f t="shared" si="796"/>
        <v>0</v>
      </c>
      <c r="AL1356" s="7">
        <f t="shared" si="797"/>
        <v>0</v>
      </c>
      <c r="AM1356" s="2">
        <f t="shared" si="798"/>
        <v>0</v>
      </c>
      <c r="AN1356" s="2">
        <f t="shared" si="799"/>
        <v>0</v>
      </c>
      <c r="AO1356" s="2">
        <f t="shared" si="800"/>
        <v>0</v>
      </c>
      <c r="AP1356" s="2">
        <f t="shared" si="801"/>
        <v>0</v>
      </c>
      <c r="AR1356" t="str">
        <f t="shared" si="779"/>
        <v>Cape May</v>
      </c>
      <c r="AS1356" t="s">
        <v>3094</v>
      </c>
      <c r="AT1356" s="182">
        <v>2</v>
      </c>
      <c r="AV1356" s="98">
        <v>34</v>
      </c>
      <c r="AW1356" s="100">
        <v>9</v>
      </c>
      <c r="AX1356" s="106">
        <f t="shared" si="802"/>
        <v>34009</v>
      </c>
      <c r="AZ1356" s="7" t="s">
        <v>2975</v>
      </c>
      <c r="BA1356" t="s">
        <v>3208</v>
      </c>
      <c r="BB1356" t="s">
        <v>3614</v>
      </c>
    </row>
    <row r="1357" spans="1:81" hidden="1" outlineLevel="1">
      <c r="A1357" t="s">
        <v>2204</v>
      </c>
      <c r="B1357" t="s">
        <v>3094</v>
      </c>
      <c r="C1357" s="1">
        <f t="shared" si="788"/>
        <v>10762</v>
      </c>
      <c r="D1357" s="7">
        <f>IF(P1357&gt;0,RANK(P1357,(P1357:R1357,S1357:AG1357)),0)</f>
        <v>1</v>
      </c>
      <c r="E1357" s="7">
        <f>IF(Q1357&gt;0,RANK(Q1357,(P1357:R1357,S1357:AG1357)),0)</f>
        <v>0</v>
      </c>
      <c r="F1357" s="7">
        <f>IF(R1357&gt;0,RANK(R1357,(P1357:R1357,S1357:AG1357)),0)</f>
        <v>2</v>
      </c>
      <c r="G1357" s="7">
        <f>IF(S1357&gt;0,RANK(S1357,(P1357:R1357,S1357:AG1357)),0)</f>
        <v>0</v>
      </c>
      <c r="H1357" s="49">
        <f t="shared" si="803"/>
        <v>3047</v>
      </c>
      <c r="I1357" s="178">
        <f t="shared" si="804"/>
        <v>0.28312581304590223</v>
      </c>
      <c r="J1357" s="2"/>
      <c r="K1357" s="2">
        <f t="shared" si="789"/>
        <v>0.64058725144025275</v>
      </c>
      <c r="L1357" s="2">
        <f t="shared" si="790"/>
        <v>0</v>
      </c>
      <c r="M1357" s="2">
        <f t="shared" si="791"/>
        <v>0.35746143839435052</v>
      </c>
      <c r="N1357" s="2">
        <f t="shared" si="792"/>
        <v>0</v>
      </c>
      <c r="O1357" s="2">
        <f t="shared" si="793"/>
        <v>1.9513101653967357E-3</v>
      </c>
      <c r="P1357" s="1">
        <v>6894</v>
      </c>
      <c r="R1357" s="1">
        <v>3847</v>
      </c>
      <c r="Y1357" s="1">
        <f>SUMIF('Cong Dist'!$A$1387:$A$1445,$A1357,'Cong Dist'!AF$1387:AF$1445)</f>
        <v>21</v>
      </c>
      <c r="AA1357" s="166"/>
      <c r="AI1357" s="7">
        <f t="shared" si="794"/>
        <v>0</v>
      </c>
      <c r="AJ1357" s="7">
        <f t="shared" si="795"/>
        <v>0</v>
      </c>
      <c r="AK1357" s="7">
        <f t="shared" si="796"/>
        <v>0</v>
      </c>
      <c r="AL1357" s="7">
        <f t="shared" si="797"/>
        <v>0</v>
      </c>
      <c r="AM1357" s="2">
        <f t="shared" si="798"/>
        <v>0</v>
      </c>
      <c r="AN1357" s="2">
        <f t="shared" si="799"/>
        <v>0</v>
      </c>
      <c r="AO1357" s="2">
        <f t="shared" si="800"/>
        <v>0</v>
      </c>
      <c r="AP1357" s="2">
        <f t="shared" si="801"/>
        <v>0</v>
      </c>
      <c r="AR1357" t="str">
        <f t="shared" si="779"/>
        <v>Cumberland</v>
      </c>
      <c r="AS1357" t="s">
        <v>3094</v>
      </c>
      <c r="AT1357" s="182">
        <v>2</v>
      </c>
      <c r="AV1357" s="98">
        <v>34</v>
      </c>
      <c r="AW1357" s="100">
        <v>11</v>
      </c>
      <c r="AX1357" s="106">
        <f t="shared" si="802"/>
        <v>34011</v>
      </c>
      <c r="AZ1357" s="7" t="s">
        <v>2975</v>
      </c>
      <c r="BA1357" t="s">
        <v>3208</v>
      </c>
      <c r="BB1357" t="s">
        <v>3613</v>
      </c>
    </row>
    <row r="1358" spans="1:81" hidden="1" outlineLevel="1">
      <c r="A1358" t="s">
        <v>819</v>
      </c>
      <c r="B1358" t="s">
        <v>3094</v>
      </c>
      <c r="C1358" s="1">
        <f t="shared" si="788"/>
        <v>106515</v>
      </c>
      <c r="D1358" s="7">
        <f>IF(P1358&gt;0,RANK(P1358,(P1358:R1358,S1358:AG1358)),0)</f>
        <v>1</v>
      </c>
      <c r="E1358" s="7">
        <f>IF(Q1358&gt;0,RANK(Q1358,(P1358:R1358,S1358:AG1358)),0)</f>
        <v>0</v>
      </c>
      <c r="F1358" s="7">
        <f>IF(R1358&gt;0,RANK(R1358,(P1358:R1358,S1358:AG1358)),0)</f>
        <v>2</v>
      </c>
      <c r="G1358" s="7">
        <f>IF(S1358&gt;0,RANK(S1358,(P1358:R1358,S1358:AG1358)),0)</f>
        <v>0</v>
      </c>
      <c r="H1358" s="49">
        <f t="shared" si="803"/>
        <v>49157</v>
      </c>
      <c r="I1358" s="178">
        <f t="shared" si="804"/>
        <v>0.46150307468431678</v>
      </c>
      <c r="J1358" s="2"/>
      <c r="K1358" s="2">
        <f t="shared" si="789"/>
        <v>0.73075153734215836</v>
      </c>
      <c r="L1358" s="2">
        <f t="shared" si="790"/>
        <v>0</v>
      </c>
      <c r="M1358" s="2">
        <f t="shared" si="791"/>
        <v>0.26924846265784164</v>
      </c>
      <c r="N1358" s="2">
        <f t="shared" si="792"/>
        <v>0</v>
      </c>
      <c r="O1358" s="2">
        <f t="shared" si="793"/>
        <v>0</v>
      </c>
      <c r="P1358" s="1">
        <v>77836</v>
      </c>
      <c r="R1358" s="1">
        <v>28679</v>
      </c>
      <c r="Y1358" s="1">
        <f>SUMIF('Cong Dist'!$A$1387:$A$1445,$A1358,'Cong Dist'!AF$1387:AF$1445)</f>
        <v>0</v>
      </c>
      <c r="AA1358" s="166"/>
      <c r="AI1358" s="7">
        <f t="shared" si="794"/>
        <v>0</v>
      </c>
      <c r="AJ1358" s="7">
        <f t="shared" si="795"/>
        <v>0</v>
      </c>
      <c r="AK1358" s="7">
        <f t="shared" si="796"/>
        <v>0</v>
      </c>
      <c r="AL1358" s="7">
        <f t="shared" si="797"/>
        <v>0</v>
      </c>
      <c r="AM1358" s="2">
        <f t="shared" si="798"/>
        <v>0</v>
      </c>
      <c r="AN1358" s="2">
        <f t="shared" si="799"/>
        <v>0</v>
      </c>
      <c r="AO1358" s="2">
        <f t="shared" si="800"/>
        <v>0</v>
      </c>
      <c r="AP1358" s="2">
        <f t="shared" si="801"/>
        <v>0</v>
      </c>
      <c r="AR1358" t="str">
        <f t="shared" si="779"/>
        <v>Essex</v>
      </c>
      <c r="AS1358" t="s">
        <v>3094</v>
      </c>
      <c r="AT1358" s="182"/>
      <c r="AV1358" s="98">
        <v>34</v>
      </c>
      <c r="AW1358" s="100">
        <v>13</v>
      </c>
      <c r="AX1358" s="106">
        <f t="shared" si="802"/>
        <v>34013</v>
      </c>
      <c r="AZ1358" s="7" t="s">
        <v>2975</v>
      </c>
      <c r="BA1358" t="s">
        <v>3208</v>
      </c>
      <c r="BB1358" t="s">
        <v>3612</v>
      </c>
    </row>
    <row r="1359" spans="1:81" hidden="1" outlineLevel="1">
      <c r="A1359" t="s">
        <v>1397</v>
      </c>
      <c r="B1359" t="s">
        <v>3094</v>
      </c>
      <c r="C1359" s="1">
        <f t="shared" si="788"/>
        <v>32313</v>
      </c>
      <c r="D1359" s="7">
        <f>IF(P1359&gt;0,RANK(P1359,(P1359:R1359,S1359:AG1359)),0)</f>
        <v>1</v>
      </c>
      <c r="E1359" s="7">
        <f>IF(Q1359&gt;0,RANK(Q1359,(P1359:R1359,S1359:AG1359)),0)</f>
        <v>0</v>
      </c>
      <c r="F1359" s="7">
        <f>IF(R1359&gt;0,RANK(R1359,(P1359:R1359,S1359:AG1359)),0)</f>
        <v>2</v>
      </c>
      <c r="G1359" s="7">
        <f>IF(S1359&gt;0,RANK(S1359,(P1359:R1359,S1359:AG1359)),0)</f>
        <v>0</v>
      </c>
      <c r="H1359" s="49">
        <f t="shared" si="803"/>
        <v>3929</v>
      </c>
      <c r="I1359" s="178">
        <f t="shared" si="804"/>
        <v>0.12159192894500666</v>
      </c>
      <c r="J1359" s="2"/>
      <c r="K1359" s="2">
        <f t="shared" si="789"/>
        <v>0.55739176182960415</v>
      </c>
      <c r="L1359" s="2">
        <f t="shared" si="790"/>
        <v>0</v>
      </c>
      <c r="M1359" s="2">
        <f t="shared" si="791"/>
        <v>0.4357998328845975</v>
      </c>
      <c r="N1359" s="2">
        <f t="shared" si="792"/>
        <v>0</v>
      </c>
      <c r="O1359" s="2">
        <f t="shared" si="793"/>
        <v>6.8084052857983468E-3</v>
      </c>
      <c r="P1359" s="1">
        <v>18011</v>
      </c>
      <c r="R1359" s="1">
        <v>14082</v>
      </c>
      <c r="Y1359" s="1">
        <f>SUMIF('Cong Dist'!$A$1387:$A$1445,$A1359,'Cong Dist'!AF$1387:AF$1445)</f>
        <v>220</v>
      </c>
      <c r="AI1359" s="7">
        <f t="shared" si="794"/>
        <v>0</v>
      </c>
      <c r="AJ1359" s="7">
        <f t="shared" si="795"/>
        <v>0</v>
      </c>
      <c r="AK1359" s="7">
        <f t="shared" si="796"/>
        <v>0</v>
      </c>
      <c r="AL1359" s="7">
        <f t="shared" si="797"/>
        <v>0</v>
      </c>
      <c r="AM1359" s="2">
        <f t="shared" si="798"/>
        <v>0</v>
      </c>
      <c r="AN1359" s="2">
        <f t="shared" si="799"/>
        <v>0</v>
      </c>
      <c r="AO1359" s="2">
        <f t="shared" si="800"/>
        <v>0</v>
      </c>
      <c r="AP1359" s="2">
        <f t="shared" si="801"/>
        <v>0</v>
      </c>
      <c r="AR1359" t="str">
        <f t="shared" si="779"/>
        <v>Gloucester</v>
      </c>
      <c r="AS1359" t="s">
        <v>3094</v>
      </c>
      <c r="AT1359" s="182"/>
      <c r="AV1359" s="98">
        <v>34</v>
      </c>
      <c r="AW1359" s="100">
        <v>15</v>
      </c>
      <c r="AX1359" s="106">
        <f t="shared" si="802"/>
        <v>34015</v>
      </c>
      <c r="AZ1359" s="7" t="s">
        <v>2975</v>
      </c>
      <c r="BA1359" t="s">
        <v>3208</v>
      </c>
      <c r="BB1359" t="s">
        <v>3611</v>
      </c>
    </row>
    <row r="1360" spans="1:81" hidden="1" outlineLevel="1">
      <c r="A1360" t="s">
        <v>1398</v>
      </c>
      <c r="B1360" t="s">
        <v>3094</v>
      </c>
      <c r="C1360" s="1">
        <f t="shared" si="788"/>
        <v>76789</v>
      </c>
      <c r="D1360" s="7">
        <f>IF(P1360&gt;0,RANK(P1360,(P1360:R1360,S1360:AG1360)),0)</f>
        <v>1</v>
      </c>
      <c r="E1360" s="7">
        <f>IF(Q1360&gt;0,RANK(Q1360,(P1360:R1360,S1360:AG1360)),0)</f>
        <v>0</v>
      </c>
      <c r="F1360" s="7">
        <f>IF(R1360&gt;0,RANK(R1360,(P1360:R1360,S1360:AG1360)),0)</f>
        <v>2</v>
      </c>
      <c r="G1360" s="7">
        <f>IF(S1360&gt;0,RANK(S1360,(P1360:R1360,S1360:AG1360)),0)</f>
        <v>0</v>
      </c>
      <c r="H1360" s="49">
        <f t="shared" si="803"/>
        <v>25060</v>
      </c>
      <c r="I1360" s="178">
        <f t="shared" si="804"/>
        <v>0.3263488260037245</v>
      </c>
      <c r="J1360" s="2"/>
      <c r="K1360" s="2">
        <f t="shared" si="789"/>
        <v>0.66252978942296425</v>
      </c>
      <c r="L1360" s="2">
        <f t="shared" si="790"/>
        <v>0</v>
      </c>
      <c r="M1360" s="2">
        <f t="shared" si="791"/>
        <v>0.33618096341923975</v>
      </c>
      <c r="N1360" s="2">
        <f t="shared" si="792"/>
        <v>0</v>
      </c>
      <c r="O1360" s="2">
        <f t="shared" si="793"/>
        <v>1.2892471577959919E-3</v>
      </c>
      <c r="P1360" s="1">
        <v>50875</v>
      </c>
      <c r="R1360" s="1">
        <v>25815</v>
      </c>
      <c r="Y1360" s="1">
        <f>SUMIF('Cong Dist'!$A$1387:$A$1445,$A1360,'Cong Dist'!AF$1387:AF$1445)</f>
        <v>99</v>
      </c>
      <c r="AI1360" s="7">
        <f t="shared" si="794"/>
        <v>0</v>
      </c>
      <c r="AJ1360" s="7">
        <f t="shared" si="795"/>
        <v>0</v>
      </c>
      <c r="AK1360" s="7">
        <f t="shared" si="796"/>
        <v>0</v>
      </c>
      <c r="AL1360" s="7">
        <f t="shared" si="797"/>
        <v>0</v>
      </c>
      <c r="AM1360" s="2">
        <f t="shared" si="798"/>
        <v>0</v>
      </c>
      <c r="AN1360" s="2">
        <f t="shared" si="799"/>
        <v>0</v>
      </c>
      <c r="AO1360" s="2">
        <f t="shared" si="800"/>
        <v>0</v>
      </c>
      <c r="AP1360" s="2">
        <f t="shared" si="801"/>
        <v>0</v>
      </c>
      <c r="AR1360" t="str">
        <f t="shared" si="779"/>
        <v>Hudson</v>
      </c>
      <c r="AS1360" t="s">
        <v>3094</v>
      </c>
      <c r="AT1360" s="182"/>
      <c r="AV1360" s="98">
        <v>34</v>
      </c>
      <c r="AW1360" s="100">
        <v>17</v>
      </c>
      <c r="AX1360" s="106">
        <f t="shared" si="802"/>
        <v>34017</v>
      </c>
      <c r="AZ1360" s="7" t="s">
        <v>2975</v>
      </c>
      <c r="BA1360" t="s">
        <v>3208</v>
      </c>
      <c r="BB1360" t="s">
        <v>3610</v>
      </c>
    </row>
    <row r="1361" spans="1:54" hidden="1" outlineLevel="1">
      <c r="A1361" t="s">
        <v>701</v>
      </c>
      <c r="B1361" t="s">
        <v>3094</v>
      </c>
      <c r="C1361" s="1">
        <f t="shared" si="788"/>
        <v>11191</v>
      </c>
      <c r="D1361" s="7">
        <f>IF(P1361&gt;0,RANK(P1361,(P1361:R1361,S1361:AG1361)),0)</f>
        <v>1</v>
      </c>
      <c r="E1361" s="7">
        <f>IF(Q1361&gt;0,RANK(Q1361,(P1361:R1361,S1361:AG1361)),0)</f>
        <v>0</v>
      </c>
      <c r="F1361" s="7">
        <f>IF(R1361&gt;0,RANK(R1361,(P1361:R1361,S1361:AG1361)),0)</f>
        <v>2</v>
      </c>
      <c r="G1361" s="7">
        <f>IF(S1361&gt;0,RANK(S1361,(P1361:R1361,S1361:AG1361)),0)</f>
        <v>0</v>
      </c>
      <c r="H1361" s="49">
        <f t="shared" si="803"/>
        <v>432</v>
      </c>
      <c r="I1361" s="178">
        <f t="shared" si="804"/>
        <v>3.8602448396032524E-2</v>
      </c>
      <c r="J1361" s="2"/>
      <c r="K1361" s="2">
        <f t="shared" si="789"/>
        <v>0.51773746760789918</v>
      </c>
      <c r="L1361" s="2">
        <f t="shared" si="790"/>
        <v>0</v>
      </c>
      <c r="M1361" s="2">
        <f t="shared" si="791"/>
        <v>0.47913501921186669</v>
      </c>
      <c r="N1361" s="2">
        <f t="shared" si="792"/>
        <v>0</v>
      </c>
      <c r="O1361" s="2">
        <f t="shared" si="793"/>
        <v>3.1275131802341316E-3</v>
      </c>
      <c r="P1361" s="1">
        <v>5794</v>
      </c>
      <c r="R1361" s="1">
        <v>5362</v>
      </c>
      <c r="Y1361" s="1">
        <f>SUMIF('Cong Dist'!$A$1387:$A$1445,$A1361,'Cong Dist'!AF$1387:AF$1445)</f>
        <v>35</v>
      </c>
      <c r="AI1361" s="7">
        <f t="shared" si="794"/>
        <v>0</v>
      </c>
      <c r="AJ1361" s="7">
        <f t="shared" si="795"/>
        <v>0</v>
      </c>
      <c r="AK1361" s="7">
        <f t="shared" si="796"/>
        <v>0</v>
      </c>
      <c r="AL1361" s="7">
        <f t="shared" si="797"/>
        <v>0</v>
      </c>
      <c r="AM1361" s="2">
        <f t="shared" si="798"/>
        <v>0</v>
      </c>
      <c r="AN1361" s="2">
        <f t="shared" si="799"/>
        <v>0</v>
      </c>
      <c r="AO1361" s="2">
        <f t="shared" si="800"/>
        <v>0</v>
      </c>
      <c r="AP1361" s="2">
        <f t="shared" si="801"/>
        <v>0</v>
      </c>
      <c r="AR1361" t="str">
        <f t="shared" si="779"/>
        <v>Hunterdon</v>
      </c>
      <c r="AS1361" t="s">
        <v>3094</v>
      </c>
      <c r="AT1361" s="182">
        <v>7</v>
      </c>
      <c r="AV1361" s="98">
        <v>34</v>
      </c>
      <c r="AW1361" s="100">
        <v>19</v>
      </c>
      <c r="AX1361" s="106">
        <f t="shared" si="802"/>
        <v>34019</v>
      </c>
      <c r="AZ1361" s="7" t="s">
        <v>2975</v>
      </c>
      <c r="BA1361" t="s">
        <v>3208</v>
      </c>
      <c r="BB1361" t="s">
        <v>3609</v>
      </c>
    </row>
    <row r="1362" spans="1:54" hidden="1" outlineLevel="1">
      <c r="A1362" t="s">
        <v>665</v>
      </c>
      <c r="B1362" t="s">
        <v>3094</v>
      </c>
      <c r="C1362" s="1">
        <f t="shared" si="788"/>
        <v>45000</v>
      </c>
      <c r="D1362" s="7">
        <f>IF(P1362&gt;0,RANK(P1362,(P1362:R1362,S1362:AG1362)),0)</f>
        <v>1</v>
      </c>
      <c r="E1362" s="7">
        <f>IF(Q1362&gt;0,RANK(Q1362,(P1362:R1362,S1362:AG1362)),0)</f>
        <v>0</v>
      </c>
      <c r="F1362" s="7">
        <f>IF(R1362&gt;0,RANK(R1362,(P1362:R1362,S1362:AG1362)),0)</f>
        <v>2</v>
      </c>
      <c r="G1362" s="7">
        <f>IF(S1362&gt;0,RANK(S1362,(P1362:R1362,S1362:AG1362)),0)</f>
        <v>0</v>
      </c>
      <c r="H1362" s="49">
        <f t="shared" si="803"/>
        <v>14374</v>
      </c>
      <c r="I1362" s="178">
        <f t="shared" si="804"/>
        <v>0.31942222222222222</v>
      </c>
      <c r="J1362" s="2"/>
      <c r="K1362" s="2">
        <f t="shared" si="789"/>
        <v>0.65888888888888886</v>
      </c>
      <c r="L1362" s="2">
        <f t="shared" si="790"/>
        <v>0</v>
      </c>
      <c r="M1362" s="2">
        <f t="shared" si="791"/>
        <v>0.33946666666666669</v>
      </c>
      <c r="N1362" s="2">
        <f t="shared" si="792"/>
        <v>0</v>
      </c>
      <c r="O1362" s="2">
        <f t="shared" si="793"/>
        <v>1.6444444444444484E-3</v>
      </c>
      <c r="P1362" s="1">
        <v>29650</v>
      </c>
      <c r="R1362" s="1">
        <v>15276</v>
      </c>
      <c r="Y1362" s="1">
        <f>SUMIF('Cong Dist'!$A$1387:$A$1445,$A1362,'Cong Dist'!AF$1387:AF$1445)</f>
        <v>74</v>
      </c>
      <c r="AI1362" s="7">
        <f t="shared" si="794"/>
        <v>0</v>
      </c>
      <c r="AJ1362" s="7">
        <f t="shared" si="795"/>
        <v>0</v>
      </c>
      <c r="AK1362" s="7">
        <f t="shared" si="796"/>
        <v>0</v>
      </c>
      <c r="AL1362" s="7">
        <f t="shared" si="797"/>
        <v>0</v>
      </c>
      <c r="AM1362" s="2">
        <f t="shared" si="798"/>
        <v>0</v>
      </c>
      <c r="AN1362" s="2">
        <f t="shared" si="799"/>
        <v>0</v>
      </c>
      <c r="AO1362" s="2">
        <f t="shared" si="800"/>
        <v>0</v>
      </c>
      <c r="AP1362" s="2">
        <f t="shared" si="801"/>
        <v>0</v>
      </c>
      <c r="AR1362" t="str">
        <f t="shared" si="779"/>
        <v>Mercer</v>
      </c>
      <c r="AS1362" t="s">
        <v>3094</v>
      </c>
      <c r="AT1362" s="182"/>
      <c r="AV1362" s="98">
        <v>34</v>
      </c>
      <c r="AW1362" s="100">
        <v>21</v>
      </c>
      <c r="AX1362" s="106">
        <f t="shared" si="802"/>
        <v>34021</v>
      </c>
      <c r="AZ1362" s="7" t="s">
        <v>2975</v>
      </c>
      <c r="BA1362" t="s">
        <v>3208</v>
      </c>
      <c r="BB1362" t="s">
        <v>3608</v>
      </c>
    </row>
    <row r="1363" spans="1:54" hidden="1" outlineLevel="1">
      <c r="A1363" t="s">
        <v>2249</v>
      </c>
      <c r="B1363" t="s">
        <v>3094</v>
      </c>
      <c r="C1363" s="1">
        <f t="shared" si="788"/>
        <v>79002</v>
      </c>
      <c r="D1363" s="7">
        <f>IF(P1363&gt;0,RANK(P1363,(P1363:R1363,S1363:AG1363)),0)</f>
        <v>1</v>
      </c>
      <c r="E1363" s="7">
        <f>IF(Q1363&gt;0,RANK(Q1363,(P1363:R1363,S1363:AG1363)),0)</f>
        <v>0</v>
      </c>
      <c r="F1363" s="7">
        <f>IF(R1363&gt;0,RANK(R1363,(P1363:R1363,S1363:AG1363)),0)</f>
        <v>2</v>
      </c>
      <c r="G1363" s="7">
        <f>IF(S1363&gt;0,RANK(S1363,(P1363:R1363,S1363:AG1363)),0)</f>
        <v>0</v>
      </c>
      <c r="H1363" s="49">
        <f t="shared" si="803"/>
        <v>17402</v>
      </c>
      <c r="I1363" s="178">
        <f t="shared" si="804"/>
        <v>0.22027290448343079</v>
      </c>
      <c r="J1363" s="2"/>
      <c r="K1363" s="2">
        <f t="shared" si="789"/>
        <v>0.61013645224171542</v>
      </c>
      <c r="L1363" s="2">
        <f t="shared" si="790"/>
        <v>0</v>
      </c>
      <c r="M1363" s="2">
        <f t="shared" si="791"/>
        <v>0.38986354775828458</v>
      </c>
      <c r="N1363" s="2">
        <f t="shared" si="792"/>
        <v>0</v>
      </c>
      <c r="O1363" s="2">
        <f t="shared" si="793"/>
        <v>0</v>
      </c>
      <c r="P1363" s="1">
        <v>48202</v>
      </c>
      <c r="R1363" s="1">
        <v>30800</v>
      </c>
      <c r="Y1363" s="1">
        <f>SUMIF('Cong Dist'!$A$1387:$A$1445,$A1363,'Cong Dist'!AF$1387:AF$1445)</f>
        <v>0</v>
      </c>
      <c r="AA1363" s="166"/>
      <c r="AI1363" s="7">
        <f t="shared" si="794"/>
        <v>0</v>
      </c>
      <c r="AJ1363" s="7">
        <f t="shared" si="795"/>
        <v>0</v>
      </c>
      <c r="AK1363" s="7">
        <f t="shared" si="796"/>
        <v>0</v>
      </c>
      <c r="AL1363" s="7">
        <f t="shared" si="797"/>
        <v>0</v>
      </c>
      <c r="AM1363" s="2">
        <f t="shared" si="798"/>
        <v>0</v>
      </c>
      <c r="AN1363" s="2">
        <f t="shared" si="799"/>
        <v>0</v>
      </c>
      <c r="AO1363" s="2">
        <f t="shared" si="800"/>
        <v>0</v>
      </c>
      <c r="AP1363" s="2">
        <f t="shared" si="801"/>
        <v>0</v>
      </c>
      <c r="AR1363" t="str">
        <f t="shared" si="779"/>
        <v>Middlesex</v>
      </c>
      <c r="AS1363" t="s">
        <v>3094</v>
      </c>
      <c r="AT1363" s="182"/>
      <c r="AV1363" s="98">
        <v>34</v>
      </c>
      <c r="AW1363" s="100">
        <v>23</v>
      </c>
      <c r="AX1363" s="106">
        <f t="shared" si="802"/>
        <v>34023</v>
      </c>
      <c r="AZ1363" s="7" t="s">
        <v>2975</v>
      </c>
      <c r="BA1363" t="s">
        <v>3208</v>
      </c>
      <c r="BB1363" t="s">
        <v>3607</v>
      </c>
    </row>
    <row r="1364" spans="1:54" hidden="1" outlineLevel="1">
      <c r="A1364" t="s">
        <v>2662</v>
      </c>
      <c r="B1364" t="s">
        <v>3094</v>
      </c>
      <c r="C1364" s="1">
        <f t="shared" si="788"/>
        <v>53327</v>
      </c>
      <c r="D1364" s="7">
        <f>IF(P1364&gt;0,RANK(P1364,(P1364:R1364,S1364:AG1364)),0)</f>
        <v>1</v>
      </c>
      <c r="E1364" s="7">
        <f>IF(Q1364&gt;0,RANK(Q1364,(P1364:R1364,S1364:AG1364)),0)</f>
        <v>0</v>
      </c>
      <c r="F1364" s="7">
        <f>IF(R1364&gt;0,RANK(R1364,(P1364:R1364,S1364:AG1364)),0)</f>
        <v>2</v>
      </c>
      <c r="G1364" s="7">
        <f>IF(S1364&gt;0,RANK(S1364,(P1364:R1364,S1364:AG1364)),0)</f>
        <v>0</v>
      </c>
      <c r="H1364" s="49">
        <f t="shared" si="803"/>
        <v>8607</v>
      </c>
      <c r="I1364" s="178">
        <f t="shared" si="804"/>
        <v>0.16140041629943555</v>
      </c>
      <c r="J1364" s="2"/>
      <c r="K1364" s="2">
        <f t="shared" si="789"/>
        <v>0.58070020814971779</v>
      </c>
      <c r="L1364" s="2">
        <f t="shared" si="790"/>
        <v>0</v>
      </c>
      <c r="M1364" s="2">
        <f t="shared" si="791"/>
        <v>0.41929979185028221</v>
      </c>
      <c r="N1364" s="2">
        <f t="shared" si="792"/>
        <v>0</v>
      </c>
      <c r="O1364" s="2">
        <f t="shared" si="793"/>
        <v>0</v>
      </c>
      <c r="P1364" s="1">
        <v>30967</v>
      </c>
      <c r="R1364" s="1">
        <v>22360</v>
      </c>
      <c r="Y1364" s="1">
        <f>SUMIF('Cong Dist'!$A$1387:$A$1445,$A1364,'Cong Dist'!AF$1387:AF$1445)</f>
        <v>0</v>
      </c>
      <c r="AI1364" s="7">
        <f t="shared" si="794"/>
        <v>0</v>
      </c>
      <c r="AJ1364" s="7">
        <f t="shared" si="795"/>
        <v>0</v>
      </c>
      <c r="AK1364" s="7">
        <f t="shared" si="796"/>
        <v>0</v>
      </c>
      <c r="AL1364" s="7">
        <f t="shared" si="797"/>
        <v>0</v>
      </c>
      <c r="AM1364" s="2">
        <f t="shared" si="798"/>
        <v>0</v>
      </c>
      <c r="AN1364" s="2">
        <f t="shared" si="799"/>
        <v>0</v>
      </c>
      <c r="AO1364" s="2">
        <f t="shared" si="800"/>
        <v>0</v>
      </c>
      <c r="AP1364" s="2">
        <f t="shared" si="801"/>
        <v>0</v>
      </c>
      <c r="AR1364" t="str">
        <f t="shared" si="779"/>
        <v>Monmouth</v>
      </c>
      <c r="AS1364" t="s">
        <v>3094</v>
      </c>
      <c r="AT1364" s="182"/>
      <c r="AV1364" s="98">
        <v>34</v>
      </c>
      <c r="AW1364" s="100">
        <v>25</v>
      </c>
      <c r="AX1364" s="106">
        <f t="shared" si="802"/>
        <v>34025</v>
      </c>
      <c r="AZ1364" s="7" t="s">
        <v>2975</v>
      </c>
      <c r="BA1364" t="s">
        <v>3208</v>
      </c>
      <c r="BB1364" t="s">
        <v>3606</v>
      </c>
    </row>
    <row r="1365" spans="1:54" hidden="1" outlineLevel="1">
      <c r="A1365" t="s">
        <v>3221</v>
      </c>
      <c r="B1365" t="s">
        <v>3094</v>
      </c>
      <c r="C1365" s="1">
        <f t="shared" si="788"/>
        <v>41756</v>
      </c>
      <c r="D1365" s="7">
        <f>IF(P1365&gt;0,RANK(P1365,(P1365:R1365,S1365:AG1365)),0)</f>
        <v>1</v>
      </c>
      <c r="E1365" s="7">
        <f>IF(Q1365&gt;0,RANK(Q1365,(P1365:R1365,S1365:AG1365)),0)</f>
        <v>0</v>
      </c>
      <c r="F1365" s="7">
        <f>IF(R1365&gt;0,RANK(R1365,(P1365:R1365,S1365:AG1365)),0)</f>
        <v>2</v>
      </c>
      <c r="G1365" s="7">
        <f>IF(S1365&gt;0,RANK(S1365,(P1365:R1365,S1365:AG1365)),0)</f>
        <v>0</v>
      </c>
      <c r="H1365" s="49">
        <f t="shared" si="803"/>
        <v>6930</v>
      </c>
      <c r="I1365" s="178">
        <f t="shared" si="804"/>
        <v>0.16596417281348788</v>
      </c>
      <c r="J1365" s="2"/>
      <c r="K1365" s="2">
        <f t="shared" si="789"/>
        <v>0.58159306446977677</v>
      </c>
      <c r="L1365" s="2">
        <f t="shared" si="790"/>
        <v>0</v>
      </c>
      <c r="M1365" s="2">
        <f t="shared" si="791"/>
        <v>0.41562889165628891</v>
      </c>
      <c r="N1365" s="2">
        <f t="shared" si="792"/>
        <v>0</v>
      </c>
      <c r="O1365" s="2">
        <f t="shared" si="793"/>
        <v>2.7780438739343216E-3</v>
      </c>
      <c r="P1365" s="1">
        <v>24285</v>
      </c>
      <c r="R1365" s="1">
        <v>17355</v>
      </c>
      <c r="Y1365" s="1">
        <f>SUMIF('Cong Dist'!$A$1387:$A$1445,$A1365,'Cong Dist'!AF$1387:AF$1445)</f>
        <v>116</v>
      </c>
      <c r="AA1365" s="166"/>
      <c r="AI1365" s="7">
        <f t="shared" si="794"/>
        <v>0</v>
      </c>
      <c r="AJ1365" s="7">
        <f t="shared" si="795"/>
        <v>0</v>
      </c>
      <c r="AK1365" s="7">
        <f t="shared" si="796"/>
        <v>0</v>
      </c>
      <c r="AL1365" s="7">
        <f t="shared" si="797"/>
        <v>0</v>
      </c>
      <c r="AM1365" s="2">
        <f t="shared" si="798"/>
        <v>0</v>
      </c>
      <c r="AN1365" s="2">
        <f t="shared" si="799"/>
        <v>0</v>
      </c>
      <c r="AO1365" s="2">
        <f t="shared" si="800"/>
        <v>0</v>
      </c>
      <c r="AP1365" s="2">
        <f t="shared" si="801"/>
        <v>0</v>
      </c>
      <c r="AR1365" t="str">
        <f t="shared" si="779"/>
        <v>Morris</v>
      </c>
      <c r="AS1365" t="s">
        <v>3094</v>
      </c>
      <c r="AT1365" s="182"/>
      <c r="AV1365" s="98">
        <v>34</v>
      </c>
      <c r="AW1365" s="100">
        <v>27</v>
      </c>
      <c r="AX1365" s="106">
        <f t="shared" si="802"/>
        <v>34027</v>
      </c>
      <c r="AZ1365" s="7" t="s">
        <v>2975</v>
      </c>
      <c r="BA1365" t="s">
        <v>3208</v>
      </c>
      <c r="BB1365" t="s">
        <v>3605</v>
      </c>
    </row>
    <row r="1366" spans="1:54" hidden="1" outlineLevel="1">
      <c r="A1366" t="s">
        <v>147</v>
      </c>
      <c r="B1366" t="s">
        <v>3094</v>
      </c>
      <c r="C1366" s="1">
        <f t="shared" si="788"/>
        <v>36253</v>
      </c>
      <c r="D1366" s="7">
        <f>IF(P1366&gt;0,RANK(P1366,(P1366:R1366,S1366:AG1366)),0)</f>
        <v>1</v>
      </c>
      <c r="E1366" s="7">
        <f>IF(Q1366&gt;0,RANK(Q1366,(P1366:R1366,S1366:AG1366)),0)</f>
        <v>0</v>
      </c>
      <c r="F1366" s="7">
        <f>IF(R1366&gt;0,RANK(R1366,(P1366:R1366,S1366:AG1366)),0)</f>
        <v>2</v>
      </c>
      <c r="G1366" s="7">
        <f>IF(S1366&gt;0,RANK(S1366,(P1366:R1366,S1366:AG1366)),0)</f>
        <v>0</v>
      </c>
      <c r="H1366" s="49">
        <f t="shared" si="803"/>
        <v>3239</v>
      </c>
      <c r="I1366" s="178">
        <f t="shared" si="804"/>
        <v>8.9344330124403501E-2</v>
      </c>
      <c r="J1366" s="2"/>
      <c r="K1366" s="2">
        <f t="shared" si="789"/>
        <v>0.54238269936281136</v>
      </c>
      <c r="L1366" s="2">
        <f t="shared" si="790"/>
        <v>0</v>
      </c>
      <c r="M1366" s="2">
        <f t="shared" si="791"/>
        <v>0.45303836923840785</v>
      </c>
      <c r="N1366" s="2">
        <f t="shared" si="792"/>
        <v>0</v>
      </c>
      <c r="O1366" s="2">
        <f t="shared" si="793"/>
        <v>4.5789313987807945E-3</v>
      </c>
      <c r="P1366" s="1">
        <v>19663</v>
      </c>
      <c r="R1366" s="1">
        <v>16424</v>
      </c>
      <c r="Y1366" s="1">
        <v>166</v>
      </c>
      <c r="AI1366" s="7">
        <f t="shared" si="794"/>
        <v>0</v>
      </c>
      <c r="AJ1366" s="7">
        <f t="shared" si="795"/>
        <v>0</v>
      </c>
      <c r="AK1366" s="7">
        <f t="shared" si="796"/>
        <v>0</v>
      </c>
      <c r="AL1366" s="7">
        <f t="shared" si="797"/>
        <v>0</v>
      </c>
      <c r="AM1366" s="2">
        <f t="shared" si="798"/>
        <v>0</v>
      </c>
      <c r="AN1366" s="2">
        <f t="shared" si="799"/>
        <v>0</v>
      </c>
      <c r="AO1366" s="2">
        <f t="shared" si="800"/>
        <v>0</v>
      </c>
      <c r="AP1366" s="2">
        <f t="shared" si="801"/>
        <v>0</v>
      </c>
      <c r="AR1366" t="str">
        <f t="shared" si="779"/>
        <v>Ocean</v>
      </c>
      <c r="AS1366" t="s">
        <v>3094</v>
      </c>
      <c r="AT1366" s="182"/>
      <c r="AV1366" s="98">
        <v>34</v>
      </c>
      <c r="AW1366" s="100">
        <v>29</v>
      </c>
      <c r="AX1366" s="106">
        <f t="shared" si="802"/>
        <v>34029</v>
      </c>
      <c r="AZ1366" s="7" t="s">
        <v>2975</v>
      </c>
      <c r="BA1366" t="s">
        <v>3208</v>
      </c>
      <c r="BB1366" t="s">
        <v>3604</v>
      </c>
    </row>
    <row r="1367" spans="1:54" hidden="1" outlineLevel="1">
      <c r="A1367" t="s">
        <v>270</v>
      </c>
      <c r="B1367" t="s">
        <v>3094</v>
      </c>
      <c r="C1367" s="1">
        <f t="shared" si="788"/>
        <v>44479</v>
      </c>
      <c r="D1367" s="7">
        <f>IF(P1367&gt;0,RANK(P1367,(P1367:R1367,S1367:AG1367)),0)</f>
        <v>1</v>
      </c>
      <c r="E1367" s="7">
        <f>IF(Q1367&gt;0,RANK(Q1367,(P1367:R1367,S1367:AG1367)),0)</f>
        <v>0</v>
      </c>
      <c r="F1367" s="7">
        <f>IF(R1367&gt;0,RANK(R1367,(P1367:R1367,S1367:AG1367)),0)</f>
        <v>2</v>
      </c>
      <c r="G1367" s="7">
        <f>IF(S1367&gt;0,RANK(S1367,(P1367:R1367,S1367:AG1367)),0)</f>
        <v>0</v>
      </c>
      <c r="H1367" s="49">
        <f t="shared" si="803"/>
        <v>15641</v>
      </c>
      <c r="I1367" s="178">
        <f t="shared" si="804"/>
        <v>0.35164909283032442</v>
      </c>
      <c r="J1367" s="2"/>
      <c r="K1367" s="2">
        <f t="shared" si="789"/>
        <v>0.67440814766519031</v>
      </c>
      <c r="L1367" s="2">
        <f t="shared" si="790"/>
        <v>0</v>
      </c>
      <c r="M1367" s="2">
        <f t="shared" si="791"/>
        <v>0.32275905483486589</v>
      </c>
      <c r="N1367" s="2">
        <f t="shared" si="792"/>
        <v>0</v>
      </c>
      <c r="O1367" s="2">
        <f t="shared" si="793"/>
        <v>2.8327974999438066E-3</v>
      </c>
      <c r="P1367" s="1">
        <v>29997</v>
      </c>
      <c r="R1367" s="1">
        <v>14356</v>
      </c>
      <c r="Y1367" s="1">
        <v>126</v>
      </c>
      <c r="AI1367" s="7">
        <f t="shared" si="794"/>
        <v>0</v>
      </c>
      <c r="AJ1367" s="7">
        <f t="shared" si="795"/>
        <v>0</v>
      </c>
      <c r="AK1367" s="7">
        <f t="shared" si="796"/>
        <v>0</v>
      </c>
      <c r="AL1367" s="7">
        <f t="shared" si="797"/>
        <v>0</v>
      </c>
      <c r="AM1367" s="2">
        <f t="shared" si="798"/>
        <v>0</v>
      </c>
      <c r="AN1367" s="2">
        <f t="shared" si="799"/>
        <v>0</v>
      </c>
      <c r="AO1367" s="2">
        <f t="shared" si="800"/>
        <v>0</v>
      </c>
      <c r="AP1367" s="2">
        <f t="shared" si="801"/>
        <v>0</v>
      </c>
      <c r="AR1367" t="str">
        <f t="shared" si="779"/>
        <v>Passaic</v>
      </c>
      <c r="AS1367" t="s">
        <v>3094</v>
      </c>
      <c r="AT1367" s="182"/>
      <c r="AV1367" s="98">
        <v>34</v>
      </c>
      <c r="AW1367" s="100">
        <v>31</v>
      </c>
      <c r="AX1367" s="106">
        <f t="shared" si="802"/>
        <v>34031</v>
      </c>
      <c r="AZ1367" s="7" t="s">
        <v>2975</v>
      </c>
      <c r="BA1367" t="s">
        <v>3208</v>
      </c>
      <c r="BB1367" t="s">
        <v>3603</v>
      </c>
    </row>
    <row r="1368" spans="1:54" hidden="1" outlineLevel="1">
      <c r="A1368" t="s">
        <v>1853</v>
      </c>
      <c r="B1368" t="s">
        <v>3094</v>
      </c>
      <c r="C1368" s="1">
        <f t="shared" si="788"/>
        <v>5115</v>
      </c>
      <c r="D1368" s="7">
        <f>IF(P1368&gt;0,RANK(P1368,(P1368:R1368,S1368:AG1368)),0)</f>
        <v>1</v>
      </c>
      <c r="E1368" s="7">
        <f>IF(Q1368&gt;0,RANK(Q1368,(P1368:R1368,S1368:AG1368)),0)</f>
        <v>0</v>
      </c>
      <c r="F1368" s="7">
        <f>IF(R1368&gt;0,RANK(R1368,(P1368:R1368,S1368:AG1368)),0)</f>
        <v>2</v>
      </c>
      <c r="G1368" s="7">
        <f>IF(S1368&gt;0,RANK(S1368,(P1368:R1368,S1368:AG1368)),0)</f>
        <v>0</v>
      </c>
      <c r="H1368" s="49">
        <f t="shared" si="803"/>
        <v>646</v>
      </c>
      <c r="I1368" s="178">
        <f t="shared" si="804"/>
        <v>0.1262952101661779</v>
      </c>
      <c r="J1368" s="2"/>
      <c r="K1368" s="2">
        <f t="shared" si="789"/>
        <v>0.55151515151515151</v>
      </c>
      <c r="L1368" s="2">
        <f t="shared" si="790"/>
        <v>0</v>
      </c>
      <c r="M1368" s="2">
        <f t="shared" si="791"/>
        <v>0.42521994134897362</v>
      </c>
      <c r="N1368" s="2">
        <f t="shared" si="792"/>
        <v>0</v>
      </c>
      <c r="O1368" s="2">
        <f t="shared" si="793"/>
        <v>2.3264907135874868E-2</v>
      </c>
      <c r="P1368" s="1">
        <v>2821</v>
      </c>
      <c r="R1368" s="1">
        <v>2175</v>
      </c>
      <c r="Y1368" s="1">
        <f>SUMIF('Cong Dist'!$A$1387:$A$1445,$A1368,'Cong Dist'!AF$1387:AF$1445)</f>
        <v>119</v>
      </c>
      <c r="AI1368" s="7">
        <f t="shared" si="794"/>
        <v>0</v>
      </c>
      <c r="AJ1368" s="7">
        <f t="shared" si="795"/>
        <v>0</v>
      </c>
      <c r="AK1368" s="7">
        <f t="shared" si="796"/>
        <v>0</v>
      </c>
      <c r="AL1368" s="7">
        <f t="shared" si="797"/>
        <v>0</v>
      </c>
      <c r="AM1368" s="2">
        <f t="shared" si="798"/>
        <v>0</v>
      </c>
      <c r="AN1368" s="2">
        <f t="shared" si="799"/>
        <v>0</v>
      </c>
      <c r="AO1368" s="2">
        <f t="shared" si="800"/>
        <v>0</v>
      </c>
      <c r="AP1368" s="2">
        <f t="shared" si="801"/>
        <v>0</v>
      </c>
      <c r="AR1368" t="str">
        <f t="shared" si="779"/>
        <v>Salem</v>
      </c>
      <c r="AS1368" t="s">
        <v>3094</v>
      </c>
      <c r="AT1368" s="182">
        <v>2</v>
      </c>
      <c r="AV1368" s="98">
        <v>34</v>
      </c>
      <c r="AW1368" s="100">
        <v>33</v>
      </c>
      <c r="AX1368" s="106">
        <f t="shared" si="802"/>
        <v>34033</v>
      </c>
      <c r="AZ1368" s="7" t="s">
        <v>2975</v>
      </c>
      <c r="BA1368" t="s">
        <v>3208</v>
      </c>
      <c r="BB1368" t="s">
        <v>3622</v>
      </c>
    </row>
    <row r="1369" spans="1:54" hidden="1" outlineLevel="1">
      <c r="A1369" t="s">
        <v>416</v>
      </c>
      <c r="B1369" t="s">
        <v>3094</v>
      </c>
      <c r="C1369" s="1">
        <f t="shared" si="788"/>
        <v>32223</v>
      </c>
      <c r="D1369" s="7">
        <f>IF(P1369&gt;0,RANK(P1369,(P1369:R1369,S1369:AG1369)),0)</f>
        <v>1</v>
      </c>
      <c r="E1369" s="7">
        <f>IF(Q1369&gt;0,RANK(Q1369,(P1369:R1369,S1369:AG1369)),0)</f>
        <v>0</v>
      </c>
      <c r="F1369" s="7">
        <f>IF(R1369&gt;0,RANK(R1369,(P1369:R1369,S1369:AG1369)),0)</f>
        <v>2</v>
      </c>
      <c r="G1369" s="7">
        <f>IF(S1369&gt;0,RANK(S1369,(P1369:R1369,S1369:AG1369)),0)</f>
        <v>0</v>
      </c>
      <c r="H1369" s="49">
        <f t="shared" si="803"/>
        <v>7453</v>
      </c>
      <c r="I1369" s="178">
        <f t="shared" si="804"/>
        <v>0.23129441703131304</v>
      </c>
      <c r="J1369" s="2"/>
      <c r="K1369" s="2">
        <f t="shared" si="789"/>
        <v>0.61564720851565646</v>
      </c>
      <c r="L1369" s="2">
        <f t="shared" si="790"/>
        <v>0</v>
      </c>
      <c r="M1369" s="2">
        <f t="shared" si="791"/>
        <v>0.38435279148434348</v>
      </c>
      <c r="N1369" s="2">
        <f t="shared" si="792"/>
        <v>0</v>
      </c>
      <c r="O1369" s="2">
        <f t="shared" si="793"/>
        <v>5.5511151231257827E-17</v>
      </c>
      <c r="P1369" s="1">
        <v>19838</v>
      </c>
      <c r="R1369" s="1">
        <v>12385</v>
      </c>
      <c r="Y1369" s="1">
        <f>SUMIF('Cong Dist'!$A$1387:$A$1445,$A1369,'Cong Dist'!AF$1387:AF$1445)</f>
        <v>0</v>
      </c>
      <c r="AA1369" s="166"/>
      <c r="AI1369" s="7">
        <f t="shared" si="794"/>
        <v>0</v>
      </c>
      <c r="AJ1369" s="7">
        <f t="shared" si="795"/>
        <v>0</v>
      </c>
      <c r="AK1369" s="7">
        <f t="shared" si="796"/>
        <v>0</v>
      </c>
      <c r="AL1369" s="7">
        <f t="shared" si="797"/>
        <v>0</v>
      </c>
      <c r="AM1369" s="2">
        <f t="shared" si="798"/>
        <v>0</v>
      </c>
      <c r="AN1369" s="2">
        <f t="shared" si="799"/>
        <v>0</v>
      </c>
      <c r="AO1369" s="2">
        <f t="shared" si="800"/>
        <v>0</v>
      </c>
      <c r="AP1369" s="2">
        <f t="shared" si="801"/>
        <v>0</v>
      </c>
      <c r="AR1369" t="str">
        <f t="shared" si="779"/>
        <v>Somerset</v>
      </c>
      <c r="AS1369" t="s">
        <v>3094</v>
      </c>
      <c r="AT1369" s="182"/>
      <c r="AV1369" s="98">
        <v>34</v>
      </c>
      <c r="AW1369" s="100">
        <v>35</v>
      </c>
      <c r="AX1369" s="106">
        <f t="shared" si="802"/>
        <v>34035</v>
      </c>
      <c r="AZ1369" s="7" t="s">
        <v>2975</v>
      </c>
      <c r="BA1369" t="s">
        <v>3208</v>
      </c>
      <c r="BB1369" t="s">
        <v>3619</v>
      </c>
    </row>
    <row r="1370" spans="1:54" hidden="1" outlineLevel="1">
      <c r="A1370" t="s">
        <v>1145</v>
      </c>
      <c r="B1370" t="s">
        <v>3094</v>
      </c>
      <c r="C1370" s="1">
        <f t="shared" si="788"/>
        <v>9391</v>
      </c>
      <c r="D1370" s="7">
        <f>IF(P1370&gt;0,RANK(P1370,(P1370:R1370,S1370:AG1370)),0)</f>
        <v>2</v>
      </c>
      <c r="E1370" s="7">
        <f>IF(Q1370&gt;0,RANK(Q1370,(P1370:R1370,S1370:AG1370)),0)</f>
        <v>0</v>
      </c>
      <c r="F1370" s="7">
        <f>IF(R1370&gt;0,RANK(R1370,(P1370:R1370,S1370:AG1370)),0)</f>
        <v>1</v>
      </c>
      <c r="G1370" s="7">
        <f>IF(S1370&gt;0,RANK(S1370,(P1370:R1370,S1370:AG1370)),0)</f>
        <v>0</v>
      </c>
      <c r="H1370" s="49">
        <f t="shared" si="803"/>
        <v>1317</v>
      </c>
      <c r="I1370" s="178">
        <f t="shared" si="804"/>
        <v>0.14024065594718346</v>
      </c>
      <c r="J1370" s="2"/>
      <c r="K1370" s="2">
        <f t="shared" si="789"/>
        <v>0.42444894047492282</v>
      </c>
      <c r="L1370" s="2">
        <f t="shared" si="790"/>
        <v>0</v>
      </c>
      <c r="M1370" s="2">
        <f t="shared" si="791"/>
        <v>0.56468959642210625</v>
      </c>
      <c r="N1370" s="2">
        <f t="shared" si="792"/>
        <v>0</v>
      </c>
      <c r="O1370" s="2">
        <f t="shared" si="793"/>
        <v>1.0861463102970981E-2</v>
      </c>
      <c r="P1370" s="1">
        <v>3986</v>
      </c>
      <c r="R1370" s="1">
        <v>5303</v>
      </c>
      <c r="Y1370" s="1">
        <f>SUMIF('Cong Dist'!$A$1387:$A$1445,$A1370,'Cong Dist'!AF$1387:AF$1445)</f>
        <v>102</v>
      </c>
      <c r="AI1370" s="7">
        <f t="shared" si="794"/>
        <v>0</v>
      </c>
      <c r="AJ1370" s="7">
        <f t="shared" si="795"/>
        <v>0</v>
      </c>
      <c r="AK1370" s="7">
        <f t="shared" si="796"/>
        <v>0</v>
      </c>
      <c r="AL1370" s="7">
        <f t="shared" si="797"/>
        <v>0</v>
      </c>
      <c r="AM1370" s="2">
        <f t="shared" si="798"/>
        <v>0</v>
      </c>
      <c r="AN1370" s="2">
        <f t="shared" si="799"/>
        <v>0</v>
      </c>
      <c r="AO1370" s="2">
        <f t="shared" si="800"/>
        <v>0</v>
      </c>
      <c r="AP1370" s="2">
        <f t="shared" si="801"/>
        <v>0</v>
      </c>
      <c r="AR1370" t="str">
        <f t="shared" si="779"/>
        <v>Sussex</v>
      </c>
      <c r="AS1370" t="s">
        <v>3094</v>
      </c>
      <c r="AT1370" s="182"/>
      <c r="AV1370" s="98">
        <v>34</v>
      </c>
      <c r="AW1370" s="100">
        <v>37</v>
      </c>
      <c r="AX1370" s="106">
        <f t="shared" si="802"/>
        <v>34037</v>
      </c>
      <c r="AZ1370" s="7" t="s">
        <v>2975</v>
      </c>
      <c r="BA1370" t="s">
        <v>3208</v>
      </c>
      <c r="BB1370" t="s">
        <v>3620</v>
      </c>
    </row>
    <row r="1371" spans="1:54" hidden="1" outlineLevel="1">
      <c r="A1371" t="s">
        <v>3257</v>
      </c>
      <c r="B1371" t="s">
        <v>3094</v>
      </c>
      <c r="C1371" s="1">
        <f t="shared" si="788"/>
        <v>60557</v>
      </c>
      <c r="D1371" s="7">
        <f>IF(P1371&gt;0,RANK(P1371,(P1371:R1371,S1371:AG1371)),0)</f>
        <v>1</v>
      </c>
      <c r="E1371" s="7">
        <f>IF(Q1371&gt;0,RANK(Q1371,(P1371:R1371,S1371:AG1371)),0)</f>
        <v>0</v>
      </c>
      <c r="F1371" s="7">
        <f>IF(R1371&gt;0,RANK(R1371,(P1371:R1371,S1371:AG1371)),0)</f>
        <v>2</v>
      </c>
      <c r="G1371" s="7">
        <f>IF(S1371&gt;0,RANK(S1371,(P1371:R1371,S1371:AG1371)),0)</f>
        <v>0</v>
      </c>
      <c r="H1371" s="49">
        <f t="shared" si="803"/>
        <v>22752</v>
      </c>
      <c r="I1371" s="178">
        <f t="shared" si="804"/>
        <v>0.37571213897650146</v>
      </c>
      <c r="J1371" s="2"/>
      <c r="K1371" s="2">
        <f t="shared" si="789"/>
        <v>0.68703865779348383</v>
      </c>
      <c r="L1371" s="2">
        <f t="shared" si="790"/>
        <v>0</v>
      </c>
      <c r="M1371" s="2">
        <f t="shared" si="791"/>
        <v>0.31132651881698237</v>
      </c>
      <c r="N1371" s="2">
        <f t="shared" si="792"/>
        <v>0</v>
      </c>
      <c r="O1371" s="2">
        <f t="shared" si="793"/>
        <v>1.6348233895338016E-3</v>
      </c>
      <c r="P1371" s="1">
        <v>41605</v>
      </c>
      <c r="R1371" s="1">
        <v>18853</v>
      </c>
      <c r="Y1371" s="1">
        <f>SUMIF('Cong Dist'!$A$1387:$A$1445,$A1371,'Cong Dist'!AF$1387:AF$1445)</f>
        <v>99</v>
      </c>
      <c r="AI1371" s="7">
        <f t="shared" si="794"/>
        <v>0</v>
      </c>
      <c r="AJ1371" s="7">
        <f t="shared" si="795"/>
        <v>0</v>
      </c>
      <c r="AK1371" s="7">
        <f t="shared" si="796"/>
        <v>0</v>
      </c>
      <c r="AL1371" s="7">
        <f t="shared" si="797"/>
        <v>0</v>
      </c>
      <c r="AM1371" s="2">
        <f t="shared" si="798"/>
        <v>0</v>
      </c>
      <c r="AN1371" s="2">
        <f t="shared" si="799"/>
        <v>0</v>
      </c>
      <c r="AO1371" s="2">
        <f t="shared" si="800"/>
        <v>0</v>
      </c>
      <c r="AP1371" s="2">
        <f t="shared" si="801"/>
        <v>0</v>
      </c>
      <c r="AR1371" t="str">
        <f t="shared" si="779"/>
        <v>Union</v>
      </c>
      <c r="AS1371" t="s">
        <v>3094</v>
      </c>
      <c r="AT1371" s="182"/>
      <c r="AV1371" s="98">
        <v>34</v>
      </c>
      <c r="AW1371" s="100">
        <v>39</v>
      </c>
      <c r="AX1371" s="106">
        <f t="shared" si="802"/>
        <v>34039</v>
      </c>
      <c r="AZ1371" s="7" t="s">
        <v>2975</v>
      </c>
      <c r="BA1371" t="s">
        <v>3208</v>
      </c>
      <c r="BB1371" t="s">
        <v>3618</v>
      </c>
    </row>
    <row r="1372" spans="1:54" hidden="1" outlineLevel="1">
      <c r="A1372" t="s">
        <v>1150</v>
      </c>
      <c r="B1372" t="s">
        <v>3094</v>
      </c>
      <c r="C1372" s="1">
        <f t="shared" si="788"/>
        <v>6983</v>
      </c>
      <c r="D1372" s="7">
        <f>IF(P1372&gt;0,RANK(P1372,(P1372:R1372,S1372:AG1372)),0)</f>
        <v>2</v>
      </c>
      <c r="E1372" s="7">
        <f>IF(Q1372&gt;0,RANK(Q1372,(P1372:R1372,S1372:AG1372)),0)</f>
        <v>0</v>
      </c>
      <c r="F1372" s="7">
        <f>IF(R1372&gt;0,RANK(R1372,(P1372:R1372,S1372:AG1372)),0)</f>
        <v>1</v>
      </c>
      <c r="G1372" s="7">
        <f>IF(S1372&gt;0,RANK(S1372,(P1372:R1372,S1372:AG1372)),0)</f>
        <v>0</v>
      </c>
      <c r="H1372" s="49">
        <f t="shared" si="803"/>
        <v>139</v>
      </c>
      <c r="I1372" s="178">
        <f t="shared" si="804"/>
        <v>1.9905484748675355E-2</v>
      </c>
      <c r="J1372" s="2"/>
      <c r="K1372" s="2">
        <f t="shared" si="789"/>
        <v>0.48875841328941716</v>
      </c>
      <c r="L1372" s="2">
        <f t="shared" si="790"/>
        <v>0</v>
      </c>
      <c r="M1372" s="2">
        <f t="shared" si="791"/>
        <v>0.50866389803809253</v>
      </c>
      <c r="N1372" s="2">
        <f t="shared" si="792"/>
        <v>0</v>
      </c>
      <c r="O1372" s="2">
        <f t="shared" si="793"/>
        <v>2.5776886724903081E-3</v>
      </c>
      <c r="P1372" s="1">
        <v>3413</v>
      </c>
      <c r="R1372" s="1">
        <v>3552</v>
      </c>
      <c r="Y1372" s="1">
        <f>SUMIF('Cong Dist'!$A$1387:$A$1445,$A1372,'Cong Dist'!AF$1387:AF$1445)</f>
        <v>18</v>
      </c>
      <c r="AI1372" s="7">
        <f t="shared" si="794"/>
        <v>0</v>
      </c>
      <c r="AJ1372" s="7">
        <f t="shared" si="795"/>
        <v>0</v>
      </c>
      <c r="AK1372" s="7">
        <f t="shared" si="796"/>
        <v>0</v>
      </c>
      <c r="AL1372" s="7">
        <f t="shared" si="797"/>
        <v>0</v>
      </c>
      <c r="AM1372" s="2">
        <f t="shared" si="798"/>
        <v>0</v>
      </c>
      <c r="AN1372" s="2">
        <f t="shared" si="799"/>
        <v>0</v>
      </c>
      <c r="AO1372" s="2">
        <f t="shared" si="800"/>
        <v>0</v>
      </c>
      <c r="AP1372" s="2">
        <f t="shared" si="801"/>
        <v>0</v>
      </c>
      <c r="AR1372" t="str">
        <f t="shared" si="779"/>
        <v>Warren</v>
      </c>
      <c r="AS1372" t="s">
        <v>3094</v>
      </c>
      <c r="AT1372" s="182"/>
      <c r="AV1372" s="98">
        <v>34</v>
      </c>
      <c r="AW1372" s="100">
        <v>41</v>
      </c>
      <c r="AX1372" s="106">
        <f t="shared" si="802"/>
        <v>34041</v>
      </c>
      <c r="AZ1372" s="7" t="s">
        <v>2975</v>
      </c>
      <c r="BA1372" t="s">
        <v>3208</v>
      </c>
      <c r="BB1372" t="s">
        <v>3621</v>
      </c>
    </row>
    <row r="1373" spans="1:54" collapsed="1">
      <c r="A1373" t="s">
        <v>1408</v>
      </c>
      <c r="B1373" t="s">
        <v>1114</v>
      </c>
      <c r="C1373" s="1">
        <f t="shared" si="788"/>
        <v>896221</v>
      </c>
      <c r="D1373" s="7">
        <f>IF(P1373&gt;0,RANK(P1373,(P1373:R1373,S1373:AG1373)),0)</f>
        <v>1</v>
      </c>
      <c r="E1373" s="7">
        <f>IF(Q1373&gt;0,RANK(Q1373,(P1373:R1373,S1373:AG1373)),0)</f>
        <v>0</v>
      </c>
      <c r="F1373" s="7">
        <f>IF(R1373&gt;0,RANK(R1373,(P1373:R1373,S1373:AG1373)),0)</f>
        <v>2</v>
      </c>
      <c r="G1373" s="7">
        <f>IF(S1373&gt;0,RANK(S1373,(P1373:R1373,S1373:AG1373)),0)</f>
        <v>0</v>
      </c>
      <c r="H1373" s="49">
        <f t="shared" si="803"/>
        <v>238189</v>
      </c>
      <c r="I1373" s="178">
        <f t="shared" si="804"/>
        <v>0.26577038476000897</v>
      </c>
      <c r="J1373" s="2"/>
      <c r="K1373" s="2">
        <f t="shared" si="789"/>
        <v>0.63181625960561072</v>
      </c>
      <c r="L1373" s="2">
        <f t="shared" si="790"/>
        <v>0</v>
      </c>
      <c r="M1373" s="2">
        <f t="shared" si="791"/>
        <v>0.36604587484560169</v>
      </c>
      <c r="N1373" s="2">
        <f t="shared" si="792"/>
        <v>0</v>
      </c>
      <c r="O1373" s="2">
        <f t="shared" si="793"/>
        <v>2.1378655487875875E-3</v>
      </c>
      <c r="P1373" s="1">
        <f>SUM(P1352:P1372)</f>
        <v>566247</v>
      </c>
      <c r="R1373" s="1">
        <f>SUM(R1352:R1372)</f>
        <v>328058</v>
      </c>
      <c r="Y1373" s="1">
        <f>SUM(Y1352:Y1372)</f>
        <v>1916</v>
      </c>
      <c r="AI1373" s="7">
        <f t="shared" si="794"/>
        <v>0</v>
      </c>
      <c r="AJ1373" s="7">
        <f t="shared" si="795"/>
        <v>0</v>
      </c>
      <c r="AK1373" s="7">
        <f t="shared" si="796"/>
        <v>0</v>
      </c>
      <c r="AL1373" s="7">
        <f t="shared" si="797"/>
        <v>0</v>
      </c>
      <c r="AM1373" s="2">
        <f t="shared" si="798"/>
        <v>0</v>
      </c>
      <c r="AN1373" s="2">
        <f t="shared" si="799"/>
        <v>0</v>
      </c>
      <c r="AO1373" s="2">
        <f t="shared" si="800"/>
        <v>0</v>
      </c>
      <c r="AP1373" s="2">
        <f t="shared" si="801"/>
        <v>0</v>
      </c>
      <c r="AR1373" t="str">
        <f t="shared" si="779"/>
        <v>New Jersey</v>
      </c>
      <c r="AS1373" t="s">
        <v>1114</v>
      </c>
      <c r="AT1373" s="182"/>
      <c r="AV1373" s="98">
        <v>34</v>
      </c>
      <c r="AW1373" s="100"/>
      <c r="AX1373" s="98">
        <v>34</v>
      </c>
      <c r="AZ1373" s="7" t="s">
        <v>1634</v>
      </c>
      <c r="BA1373" t="s">
        <v>3208</v>
      </c>
    </row>
    <row r="1374" spans="1:54">
      <c r="C1374" s="1"/>
      <c r="E1374" s="7"/>
      <c r="F1374" s="7"/>
      <c r="G1374" s="7"/>
      <c r="H1374" s="49"/>
      <c r="I1374" s="178"/>
      <c r="J1374" s="2"/>
      <c r="AI1374" s="7"/>
      <c r="AJ1374" s="7"/>
      <c r="AK1374" s="7"/>
      <c r="AL1374" s="7"/>
      <c r="AT1374" s="182"/>
      <c r="AV1374" s="98"/>
      <c r="AW1374" s="100"/>
    </row>
    <row r="1375" spans="1:54" hidden="1" outlineLevel="1">
      <c r="A1375" t="s">
        <v>2805</v>
      </c>
      <c r="B1375" t="s">
        <v>877</v>
      </c>
      <c r="C1375" s="1">
        <f t="shared" ref="C1375:C1406" si="805">SUM(P1375:AG1375)</f>
        <v>75676</v>
      </c>
      <c r="D1375" s="7">
        <f>IF(P1375&gt;0,RANK(P1375,(P1375:R1375,S1375:AG1375)),0)</f>
        <v>2</v>
      </c>
      <c r="E1375" s="7">
        <f>IF(Q1375&gt;0,RANK(Q1375,(P1375:R1375,S1375:AG1375)),0)</f>
        <v>0</v>
      </c>
      <c r="F1375" s="7">
        <f>IF(R1375&gt;0,RANK(R1375,(P1375:R1375,S1375:AG1375)),0)</f>
        <v>1</v>
      </c>
      <c r="G1375" s="7">
        <f>IF(S1375&gt;0,RANK(S1375,(P1375:R1375,S1375:AG1375)),0)</f>
        <v>0</v>
      </c>
      <c r="H1375" s="49">
        <f t="shared" ref="H1375:H1408" si="806">MAX(P1375:Y1375)-LARGE(P1375:Y1375,2)</f>
        <v>1326</v>
      </c>
      <c r="I1375" s="178">
        <f t="shared" si="804"/>
        <v>1.7522067762566731E-2</v>
      </c>
      <c r="J1375" s="2"/>
      <c r="K1375" s="2">
        <f t="shared" ref="K1375:K1408" si="807">IF($C1375=0,"-",P1375/$C1375)</f>
        <v>0.49123896611871665</v>
      </c>
      <c r="L1375" s="2">
        <f t="shared" ref="L1375:L1408" si="808">IF($C1375=0,"-",Q1375/$C1375)</f>
        <v>0</v>
      </c>
      <c r="M1375" s="2">
        <f t="shared" ref="M1375:M1408" si="809">IF($C1375=0,"-",R1375/$C1375)</f>
        <v>0.50876103388128335</v>
      </c>
      <c r="N1375" s="2">
        <f t="shared" si="792"/>
        <v>0</v>
      </c>
      <c r="O1375" s="2">
        <f t="shared" si="793"/>
        <v>0</v>
      </c>
      <c r="P1375" s="1">
        <v>37175</v>
      </c>
      <c r="R1375" s="1">
        <v>38501</v>
      </c>
      <c r="AI1375" s="7">
        <f t="shared" ref="AI1375:AI1408" si="810">IF(T1375&gt;0,RANK(T1375,(P1375:Z1375)),0)</f>
        <v>0</v>
      </c>
      <c r="AJ1375" s="7">
        <f t="shared" ref="AJ1375:AJ1408" si="811">IF(U1375&gt;0,RANK(U1375,(P1375:Z1375)),0)</f>
        <v>0</v>
      </c>
      <c r="AK1375" s="7">
        <f t="shared" ref="AK1375:AK1408" si="812">IF(V1375&gt;0,RANK(V1375,(P1375:Z1375)),0)</f>
        <v>0</v>
      </c>
      <c r="AL1375" s="7">
        <f t="shared" ref="AL1375:AL1408" si="813">IF(W1375&gt;0,RANK(W1375,(P1375:Z1375)),0)</f>
        <v>0</v>
      </c>
      <c r="AM1375" s="2">
        <f t="shared" ref="AM1375:AM1408" si="814">IF($C1375=0,"-",T1375/$C1375)</f>
        <v>0</v>
      </c>
      <c r="AN1375" s="2">
        <f t="shared" ref="AN1375:AN1408" si="815">IF($C1375=0,"-",U1375/$C1375)</f>
        <v>0</v>
      </c>
      <c r="AO1375" s="2">
        <f t="shared" ref="AO1375:AO1408" si="816">IF($C1375=0,"-",V1375/$C1375)</f>
        <v>0</v>
      </c>
      <c r="AP1375" s="2">
        <f t="shared" ref="AP1375:AP1408" si="817">IF($C1375=0,"-",W1375/$C1375)</f>
        <v>0</v>
      </c>
      <c r="AR1375" t="str">
        <f t="shared" si="779"/>
        <v>Bernalillo</v>
      </c>
      <c r="AS1375" t="s">
        <v>877</v>
      </c>
      <c r="AT1375" s="182"/>
      <c r="AV1375" s="98">
        <v>35</v>
      </c>
      <c r="AW1375" s="100">
        <v>1</v>
      </c>
      <c r="AX1375" s="106">
        <f t="shared" ref="AX1375:AX1406" si="818">AV1375*1000+AW1375</f>
        <v>35001</v>
      </c>
      <c r="AZ1375" s="7" t="s">
        <v>2975</v>
      </c>
      <c r="BA1375" t="s">
        <v>3208</v>
      </c>
    </row>
    <row r="1376" spans="1:54" hidden="1" outlineLevel="1">
      <c r="A1376" t="s">
        <v>1506</v>
      </c>
      <c r="B1376" t="s">
        <v>877</v>
      </c>
      <c r="C1376" s="1">
        <f t="shared" si="805"/>
        <v>299</v>
      </c>
      <c r="D1376" s="7">
        <f>IF(P1376&gt;0,RANK(P1376,(P1376:R1376,S1376:AG1376)),0)</f>
        <v>2</v>
      </c>
      <c r="E1376" s="7">
        <f>IF(Q1376&gt;0,RANK(Q1376,(P1376:R1376,S1376:AG1376)),0)</f>
        <v>0</v>
      </c>
      <c r="F1376" s="7">
        <f>IF(R1376&gt;0,RANK(R1376,(P1376:R1376,S1376:AG1376)),0)</f>
        <v>1</v>
      </c>
      <c r="G1376" s="7">
        <f>IF(S1376&gt;0,RANK(S1376,(P1376:R1376,S1376:AG1376)),0)</f>
        <v>0</v>
      </c>
      <c r="H1376" s="49">
        <f t="shared" si="806"/>
        <v>67</v>
      </c>
      <c r="I1376" s="178">
        <f t="shared" si="804"/>
        <v>0.22408026755852842</v>
      </c>
      <c r="J1376" s="2"/>
      <c r="K1376" s="2">
        <f t="shared" si="807"/>
        <v>0.38795986622073581</v>
      </c>
      <c r="L1376" s="2">
        <f t="shared" si="808"/>
        <v>0</v>
      </c>
      <c r="M1376" s="2">
        <f t="shared" si="809"/>
        <v>0.61204013377926425</v>
      </c>
      <c r="N1376" s="2">
        <f t="shared" si="792"/>
        <v>0</v>
      </c>
      <c r="O1376" s="2">
        <f t="shared" si="793"/>
        <v>0</v>
      </c>
      <c r="P1376" s="1">
        <v>116</v>
      </c>
      <c r="R1376" s="1">
        <v>183</v>
      </c>
      <c r="AI1376" s="7">
        <f t="shared" si="810"/>
        <v>0</v>
      </c>
      <c r="AJ1376" s="7">
        <f t="shared" si="811"/>
        <v>0</v>
      </c>
      <c r="AK1376" s="7">
        <f t="shared" si="812"/>
        <v>0</v>
      </c>
      <c r="AL1376" s="7">
        <f t="shared" si="813"/>
        <v>0</v>
      </c>
      <c r="AM1376" s="2">
        <f t="shared" si="814"/>
        <v>0</v>
      </c>
      <c r="AN1376" s="2">
        <f t="shared" si="815"/>
        <v>0</v>
      </c>
      <c r="AO1376" s="2">
        <f t="shared" si="816"/>
        <v>0</v>
      </c>
      <c r="AP1376" s="2">
        <f t="shared" si="817"/>
        <v>0</v>
      </c>
      <c r="AR1376" t="str">
        <f t="shared" si="779"/>
        <v>Catron</v>
      </c>
      <c r="AS1376" t="s">
        <v>877</v>
      </c>
      <c r="AT1376" s="182">
        <v>2</v>
      </c>
      <c r="AV1376" s="98">
        <v>35</v>
      </c>
      <c r="AW1376" s="100">
        <v>3</v>
      </c>
      <c r="AX1376" s="106">
        <f t="shared" si="818"/>
        <v>35003</v>
      </c>
      <c r="AZ1376" s="7" t="s">
        <v>2975</v>
      </c>
      <c r="BA1376" t="s">
        <v>3208</v>
      </c>
    </row>
    <row r="1377" spans="1:53" hidden="1" outlineLevel="1">
      <c r="A1377" t="s">
        <v>2110</v>
      </c>
      <c r="B1377" t="s">
        <v>877</v>
      </c>
      <c r="C1377" s="1">
        <f t="shared" si="805"/>
        <v>2190</v>
      </c>
      <c r="D1377" s="7">
        <f>IF(P1377&gt;0,RANK(P1377,(P1377:R1377,S1377:AG1377)),0)</f>
        <v>1</v>
      </c>
      <c r="E1377" s="7">
        <f>IF(Q1377&gt;0,RANK(Q1377,(P1377:R1377,S1377:AG1377)),0)</f>
        <v>0</v>
      </c>
      <c r="F1377" s="7">
        <f>IF(R1377&gt;0,RANK(R1377,(P1377:R1377,S1377:AG1377)),0)</f>
        <v>2</v>
      </c>
      <c r="G1377" s="7">
        <f>IF(S1377&gt;0,RANK(S1377,(P1377:R1377,S1377:AG1377)),0)</f>
        <v>0</v>
      </c>
      <c r="H1377" s="49">
        <f t="shared" si="806"/>
        <v>286</v>
      </c>
      <c r="I1377" s="178">
        <f t="shared" si="804"/>
        <v>0.13059360730593608</v>
      </c>
      <c r="J1377" s="2"/>
      <c r="K1377" s="2">
        <f t="shared" si="807"/>
        <v>0.56529680365296808</v>
      </c>
      <c r="L1377" s="2">
        <f t="shared" si="808"/>
        <v>0</v>
      </c>
      <c r="M1377" s="2">
        <f t="shared" si="809"/>
        <v>0.43470319634703197</v>
      </c>
      <c r="N1377" s="2">
        <f t="shared" si="792"/>
        <v>0</v>
      </c>
      <c r="O1377" s="2">
        <f t="shared" si="793"/>
        <v>-5.5511151231257827E-17</v>
      </c>
      <c r="P1377" s="1">
        <v>1238</v>
      </c>
      <c r="R1377" s="1">
        <v>952</v>
      </c>
      <c r="AI1377" s="7">
        <f t="shared" si="810"/>
        <v>0</v>
      </c>
      <c r="AJ1377" s="7">
        <f t="shared" si="811"/>
        <v>0</v>
      </c>
      <c r="AK1377" s="7">
        <f t="shared" si="812"/>
        <v>0</v>
      </c>
      <c r="AL1377" s="7">
        <f t="shared" si="813"/>
        <v>0</v>
      </c>
      <c r="AM1377" s="2">
        <f t="shared" si="814"/>
        <v>0</v>
      </c>
      <c r="AN1377" s="2">
        <f t="shared" si="815"/>
        <v>0</v>
      </c>
      <c r="AO1377" s="2">
        <f t="shared" si="816"/>
        <v>0</v>
      </c>
      <c r="AP1377" s="2">
        <f t="shared" si="817"/>
        <v>0</v>
      </c>
      <c r="AR1377" t="str">
        <f t="shared" si="779"/>
        <v>Chaves</v>
      </c>
      <c r="AS1377" t="s">
        <v>877</v>
      </c>
      <c r="AT1377" s="182">
        <v>2</v>
      </c>
      <c r="AV1377" s="98">
        <v>35</v>
      </c>
      <c r="AW1377" s="100">
        <v>5</v>
      </c>
      <c r="AX1377" s="106">
        <f t="shared" si="818"/>
        <v>35005</v>
      </c>
      <c r="AZ1377" s="7" t="s">
        <v>2975</v>
      </c>
      <c r="BA1377" t="s">
        <v>3208</v>
      </c>
    </row>
    <row r="1378" spans="1:53" hidden="1" outlineLevel="1">
      <c r="A1378" t="s">
        <v>2507</v>
      </c>
      <c r="B1378" t="s">
        <v>877</v>
      </c>
      <c r="C1378" s="1">
        <f t="shared" si="805"/>
        <v>3093</v>
      </c>
      <c r="D1378" s="7">
        <f>IF(P1378&gt;0,RANK(P1378,(P1378:R1378,S1378:AG1378)),0)</f>
        <v>1</v>
      </c>
      <c r="E1378" s="7">
        <f>IF(Q1378&gt;0,RANK(Q1378,(P1378:R1378,S1378:AG1378)),0)</f>
        <v>0</v>
      </c>
      <c r="F1378" s="7">
        <f>IF(R1378&gt;0,RANK(R1378,(P1378:R1378,S1378:AG1378)),0)</f>
        <v>2</v>
      </c>
      <c r="G1378" s="7">
        <f>IF(S1378&gt;0,RANK(S1378,(P1378:R1378,S1378:AG1378)),0)</f>
        <v>0</v>
      </c>
      <c r="H1378" s="49">
        <f t="shared" si="806"/>
        <v>93</v>
      </c>
      <c r="I1378" s="178">
        <f t="shared" si="804"/>
        <v>3.0067895247332686E-2</v>
      </c>
      <c r="J1378" s="2"/>
      <c r="K1378" s="2">
        <f t="shared" si="807"/>
        <v>0.51503394762366639</v>
      </c>
      <c r="L1378" s="2">
        <f t="shared" si="808"/>
        <v>0</v>
      </c>
      <c r="M1378" s="2">
        <f t="shared" si="809"/>
        <v>0.48496605237633367</v>
      </c>
      <c r="N1378" s="2">
        <f t="shared" si="792"/>
        <v>0</v>
      </c>
      <c r="O1378" s="2">
        <f t="shared" si="793"/>
        <v>-5.5511151231257827E-17</v>
      </c>
      <c r="P1378" s="1">
        <v>1593</v>
      </c>
      <c r="R1378" s="1">
        <v>1500</v>
      </c>
      <c r="AI1378" s="7">
        <f t="shared" si="810"/>
        <v>0</v>
      </c>
      <c r="AJ1378" s="7">
        <f t="shared" si="811"/>
        <v>0</v>
      </c>
      <c r="AK1378" s="7">
        <f t="shared" si="812"/>
        <v>0</v>
      </c>
      <c r="AL1378" s="7">
        <f t="shared" si="813"/>
        <v>0</v>
      </c>
      <c r="AM1378" s="2">
        <f t="shared" si="814"/>
        <v>0</v>
      </c>
      <c r="AN1378" s="2">
        <f t="shared" si="815"/>
        <v>0</v>
      </c>
      <c r="AO1378" s="2">
        <f t="shared" si="816"/>
        <v>0</v>
      </c>
      <c r="AP1378" s="2">
        <f t="shared" si="817"/>
        <v>0</v>
      </c>
      <c r="AR1378" t="str">
        <f t="shared" si="779"/>
        <v>Cibola</v>
      </c>
      <c r="AS1378" t="s">
        <v>877</v>
      </c>
      <c r="AT1378" s="182">
        <v>2</v>
      </c>
      <c r="AV1378" s="98">
        <v>35</v>
      </c>
      <c r="AW1378" s="100">
        <v>6</v>
      </c>
      <c r="AX1378" s="106">
        <f t="shared" si="818"/>
        <v>35006</v>
      </c>
      <c r="AZ1378" s="7" t="s">
        <v>2975</v>
      </c>
      <c r="BA1378" t="s">
        <v>3208</v>
      </c>
    </row>
    <row r="1379" spans="1:53" hidden="1" outlineLevel="1">
      <c r="A1379" t="s">
        <v>450</v>
      </c>
      <c r="B1379" t="s">
        <v>877</v>
      </c>
      <c r="C1379" s="1">
        <f t="shared" si="805"/>
        <v>1692</v>
      </c>
      <c r="D1379" s="7">
        <f>IF(P1379&gt;0,RANK(P1379,(P1379:R1379,S1379:AG1379)),0)</f>
        <v>1</v>
      </c>
      <c r="E1379" s="7">
        <f>IF(Q1379&gt;0,RANK(Q1379,(P1379:R1379,S1379:AG1379)),0)</f>
        <v>0</v>
      </c>
      <c r="F1379" s="7">
        <f>IF(R1379&gt;0,RANK(R1379,(P1379:R1379,S1379:AG1379)),0)</f>
        <v>2</v>
      </c>
      <c r="G1379" s="7">
        <f>IF(S1379&gt;0,RANK(S1379,(P1379:R1379,S1379:AG1379)),0)</f>
        <v>0</v>
      </c>
      <c r="H1379" s="49">
        <f t="shared" si="806"/>
        <v>206</v>
      </c>
      <c r="I1379" s="178">
        <f t="shared" si="804"/>
        <v>0.12174940898345153</v>
      </c>
      <c r="J1379" s="2"/>
      <c r="K1379" s="2">
        <f t="shared" si="807"/>
        <v>0.56087470449172572</v>
      </c>
      <c r="L1379" s="2">
        <f t="shared" si="808"/>
        <v>0</v>
      </c>
      <c r="M1379" s="2">
        <f t="shared" si="809"/>
        <v>0.43912529550827423</v>
      </c>
      <c r="N1379" s="2">
        <f t="shared" si="792"/>
        <v>0</v>
      </c>
      <c r="O1379" s="2">
        <f t="shared" si="793"/>
        <v>5.5511151231257827E-17</v>
      </c>
      <c r="P1379" s="1">
        <v>949</v>
      </c>
      <c r="R1379" s="1">
        <v>743</v>
      </c>
      <c r="AI1379" s="7">
        <f t="shared" si="810"/>
        <v>0</v>
      </c>
      <c r="AJ1379" s="7">
        <f t="shared" si="811"/>
        <v>0</v>
      </c>
      <c r="AK1379" s="7">
        <f t="shared" si="812"/>
        <v>0</v>
      </c>
      <c r="AL1379" s="7">
        <f t="shared" si="813"/>
        <v>0</v>
      </c>
      <c r="AM1379" s="2">
        <f t="shared" si="814"/>
        <v>0</v>
      </c>
      <c r="AN1379" s="2">
        <f t="shared" si="815"/>
        <v>0</v>
      </c>
      <c r="AO1379" s="2">
        <f t="shared" si="816"/>
        <v>0</v>
      </c>
      <c r="AP1379" s="2">
        <f t="shared" si="817"/>
        <v>0</v>
      </c>
      <c r="AR1379" t="str">
        <f t="shared" si="779"/>
        <v>Colfax</v>
      </c>
      <c r="AS1379" t="s">
        <v>877</v>
      </c>
      <c r="AT1379" s="182">
        <v>3</v>
      </c>
      <c r="AV1379" s="98">
        <v>35</v>
      </c>
      <c r="AW1379" s="100">
        <v>7</v>
      </c>
      <c r="AX1379" s="106">
        <f t="shared" si="818"/>
        <v>35007</v>
      </c>
      <c r="AZ1379" s="7" t="s">
        <v>2975</v>
      </c>
      <c r="BA1379" t="s">
        <v>3208</v>
      </c>
    </row>
    <row r="1380" spans="1:53" hidden="1" outlineLevel="1">
      <c r="A1380" t="s">
        <v>1</v>
      </c>
      <c r="B1380" t="s">
        <v>877</v>
      </c>
      <c r="C1380" s="1">
        <f t="shared" si="805"/>
        <v>1446</v>
      </c>
      <c r="D1380" s="7">
        <f>IF(P1380&gt;0,RANK(P1380,(P1380:R1380,S1380:AG1380)),0)</f>
        <v>2</v>
      </c>
      <c r="E1380" s="7">
        <f>IF(Q1380&gt;0,RANK(Q1380,(P1380:R1380,S1380:AG1380)),0)</f>
        <v>0</v>
      </c>
      <c r="F1380" s="7">
        <f>IF(R1380&gt;0,RANK(R1380,(P1380:R1380,S1380:AG1380)),0)</f>
        <v>1</v>
      </c>
      <c r="G1380" s="7">
        <f>IF(S1380&gt;0,RANK(S1380,(P1380:R1380,S1380:AG1380)),0)</f>
        <v>0</v>
      </c>
      <c r="H1380" s="49">
        <f t="shared" si="806"/>
        <v>92</v>
      </c>
      <c r="I1380" s="178">
        <f t="shared" si="804"/>
        <v>6.3623789764868599E-2</v>
      </c>
      <c r="J1380" s="2"/>
      <c r="K1380" s="2">
        <f t="shared" si="807"/>
        <v>0.4681881051175657</v>
      </c>
      <c r="L1380" s="2">
        <f t="shared" si="808"/>
        <v>0</v>
      </c>
      <c r="M1380" s="2">
        <f t="shared" si="809"/>
        <v>0.5318118948824343</v>
      </c>
      <c r="N1380" s="2">
        <f t="shared" si="792"/>
        <v>0</v>
      </c>
      <c r="O1380" s="2">
        <f t="shared" si="793"/>
        <v>0</v>
      </c>
      <c r="P1380" s="1">
        <v>677</v>
      </c>
      <c r="R1380" s="1">
        <v>769</v>
      </c>
      <c r="AI1380" s="7">
        <f t="shared" si="810"/>
        <v>0</v>
      </c>
      <c r="AJ1380" s="7">
        <f t="shared" si="811"/>
        <v>0</v>
      </c>
      <c r="AK1380" s="7">
        <f t="shared" si="812"/>
        <v>0</v>
      </c>
      <c r="AL1380" s="7">
        <f t="shared" si="813"/>
        <v>0</v>
      </c>
      <c r="AM1380" s="2">
        <f t="shared" si="814"/>
        <v>0</v>
      </c>
      <c r="AN1380" s="2">
        <f t="shared" si="815"/>
        <v>0</v>
      </c>
      <c r="AO1380" s="2">
        <f t="shared" si="816"/>
        <v>0</v>
      </c>
      <c r="AP1380" s="2">
        <f t="shared" si="817"/>
        <v>0</v>
      </c>
      <c r="AR1380" t="str">
        <f t="shared" si="779"/>
        <v>Curry</v>
      </c>
      <c r="AS1380" t="s">
        <v>877</v>
      </c>
      <c r="AT1380" s="182">
        <v>3</v>
      </c>
      <c r="AV1380" s="98">
        <v>35</v>
      </c>
      <c r="AW1380" s="100">
        <v>9</v>
      </c>
      <c r="AX1380" s="106">
        <f t="shared" si="818"/>
        <v>35009</v>
      </c>
      <c r="AZ1380" s="7" t="s">
        <v>2975</v>
      </c>
      <c r="BA1380" t="s">
        <v>3208</v>
      </c>
    </row>
    <row r="1381" spans="1:53" hidden="1" outlineLevel="1">
      <c r="A1381" t="s">
        <v>1788</v>
      </c>
      <c r="B1381" t="s">
        <v>877</v>
      </c>
      <c r="C1381" s="1">
        <f t="shared" si="805"/>
        <v>210</v>
      </c>
      <c r="D1381" s="7">
        <f>IF(P1381&gt;0,RANK(P1381,(P1381:R1381,S1381:AG1381)),0)</f>
        <v>2</v>
      </c>
      <c r="E1381" s="7">
        <f>IF(Q1381&gt;0,RANK(Q1381,(P1381:R1381,S1381:AG1381)),0)</f>
        <v>0</v>
      </c>
      <c r="F1381" s="7">
        <f>IF(R1381&gt;0,RANK(R1381,(P1381:R1381,S1381:AG1381)),0)</f>
        <v>1</v>
      </c>
      <c r="G1381" s="7">
        <f>IF(S1381&gt;0,RANK(S1381,(P1381:R1381,S1381:AG1381)),0)</f>
        <v>0</v>
      </c>
      <c r="H1381" s="49">
        <f t="shared" si="806"/>
        <v>18</v>
      </c>
      <c r="I1381" s="178">
        <f t="shared" si="804"/>
        <v>8.5714285714285715E-2</v>
      </c>
      <c r="J1381" s="2"/>
      <c r="K1381" s="2">
        <f t="shared" si="807"/>
        <v>0.45714285714285713</v>
      </c>
      <c r="L1381" s="2">
        <f t="shared" si="808"/>
        <v>0</v>
      </c>
      <c r="M1381" s="2">
        <f t="shared" si="809"/>
        <v>0.54285714285714282</v>
      </c>
      <c r="N1381" s="2">
        <f t="shared" si="792"/>
        <v>0</v>
      </c>
      <c r="O1381" s="2">
        <f t="shared" si="793"/>
        <v>1.1102230246251565E-16</v>
      </c>
      <c r="P1381" s="1">
        <v>96</v>
      </c>
      <c r="R1381" s="1">
        <v>114</v>
      </c>
      <c r="AI1381" s="7">
        <f t="shared" si="810"/>
        <v>0</v>
      </c>
      <c r="AJ1381" s="7">
        <f t="shared" si="811"/>
        <v>0</v>
      </c>
      <c r="AK1381" s="7">
        <f t="shared" si="812"/>
        <v>0</v>
      </c>
      <c r="AL1381" s="7">
        <f t="shared" si="813"/>
        <v>0</v>
      </c>
      <c r="AM1381" s="2">
        <f t="shared" si="814"/>
        <v>0</v>
      </c>
      <c r="AN1381" s="2">
        <f t="shared" si="815"/>
        <v>0</v>
      </c>
      <c r="AO1381" s="2">
        <f t="shared" si="816"/>
        <v>0</v>
      </c>
      <c r="AP1381" s="2">
        <f t="shared" si="817"/>
        <v>0</v>
      </c>
      <c r="AR1381" t="str">
        <f t="shared" si="779"/>
        <v>De Baca</v>
      </c>
      <c r="AS1381" t="s">
        <v>877</v>
      </c>
      <c r="AT1381" s="182">
        <v>2</v>
      </c>
      <c r="AV1381" s="98">
        <v>35</v>
      </c>
      <c r="AW1381" s="100">
        <v>11</v>
      </c>
      <c r="AX1381" s="106">
        <f t="shared" si="818"/>
        <v>35011</v>
      </c>
      <c r="AZ1381" s="7" t="s">
        <v>2975</v>
      </c>
      <c r="BA1381" t="s">
        <v>3208</v>
      </c>
    </row>
    <row r="1382" spans="1:53" hidden="1" outlineLevel="1">
      <c r="A1382" t="s">
        <v>3088</v>
      </c>
      <c r="B1382" t="s">
        <v>877</v>
      </c>
      <c r="C1382" s="1">
        <f t="shared" si="805"/>
        <v>16584</v>
      </c>
      <c r="D1382" s="7">
        <f>IF(P1382&gt;0,RANK(P1382,(P1382:R1382,S1382:AG1382)),0)</f>
        <v>1</v>
      </c>
      <c r="E1382" s="7">
        <f>IF(Q1382&gt;0,RANK(Q1382,(P1382:R1382,S1382:AG1382)),0)</f>
        <v>0</v>
      </c>
      <c r="F1382" s="7">
        <f>IF(R1382&gt;0,RANK(R1382,(P1382:R1382,S1382:AG1382)),0)</f>
        <v>2</v>
      </c>
      <c r="G1382" s="7">
        <f>IF(S1382&gt;0,RANK(S1382,(P1382:R1382,S1382:AG1382)),0)</f>
        <v>0</v>
      </c>
      <c r="H1382" s="49">
        <f t="shared" si="806"/>
        <v>1846</v>
      </c>
      <c r="I1382" s="178">
        <f t="shared" si="804"/>
        <v>0.11131210805595755</v>
      </c>
      <c r="J1382" s="2"/>
      <c r="K1382" s="2">
        <f t="shared" si="807"/>
        <v>0.5556560540279788</v>
      </c>
      <c r="L1382" s="2">
        <f t="shared" si="808"/>
        <v>0</v>
      </c>
      <c r="M1382" s="2">
        <f t="shared" si="809"/>
        <v>0.4443439459720212</v>
      </c>
      <c r="N1382" s="2">
        <f t="shared" si="792"/>
        <v>0</v>
      </c>
      <c r="O1382" s="2">
        <f t="shared" si="793"/>
        <v>0</v>
      </c>
      <c r="P1382" s="1">
        <v>9215</v>
      </c>
      <c r="R1382" s="1">
        <v>7369</v>
      </c>
      <c r="AI1382" s="7">
        <f t="shared" si="810"/>
        <v>0</v>
      </c>
      <c r="AJ1382" s="7">
        <f t="shared" si="811"/>
        <v>0</v>
      </c>
      <c r="AK1382" s="7">
        <f t="shared" si="812"/>
        <v>0</v>
      </c>
      <c r="AL1382" s="7">
        <f t="shared" si="813"/>
        <v>0</v>
      </c>
      <c r="AM1382" s="2">
        <f t="shared" si="814"/>
        <v>0</v>
      </c>
      <c r="AN1382" s="2">
        <f t="shared" si="815"/>
        <v>0</v>
      </c>
      <c r="AO1382" s="2">
        <f t="shared" si="816"/>
        <v>0</v>
      </c>
      <c r="AP1382" s="2">
        <f t="shared" si="817"/>
        <v>0</v>
      </c>
      <c r="AR1382" t="str">
        <f t="shared" si="779"/>
        <v>Dona Ana</v>
      </c>
      <c r="AS1382" t="s">
        <v>877</v>
      </c>
      <c r="AT1382" s="182">
        <v>2</v>
      </c>
      <c r="AV1382" s="98">
        <v>35</v>
      </c>
      <c r="AW1382" s="100">
        <v>13</v>
      </c>
      <c r="AX1382" s="106">
        <f t="shared" si="818"/>
        <v>35013</v>
      </c>
      <c r="AZ1382" s="7" t="s">
        <v>2975</v>
      </c>
      <c r="BA1382" t="s">
        <v>3208</v>
      </c>
    </row>
    <row r="1383" spans="1:53" hidden="1" outlineLevel="1">
      <c r="A1383" t="s">
        <v>1655</v>
      </c>
      <c r="B1383" t="s">
        <v>877</v>
      </c>
      <c r="C1383" s="1">
        <f t="shared" si="805"/>
        <v>2912</v>
      </c>
      <c r="D1383" s="7">
        <f>IF(P1383&gt;0,RANK(P1383,(P1383:R1383,S1383:AG1383)),0)</f>
        <v>1</v>
      </c>
      <c r="E1383" s="7">
        <f>IF(Q1383&gt;0,RANK(Q1383,(P1383:R1383,S1383:AG1383)),0)</f>
        <v>0</v>
      </c>
      <c r="F1383" s="7">
        <f>IF(R1383&gt;0,RANK(R1383,(P1383:R1383,S1383:AG1383)),0)</f>
        <v>2</v>
      </c>
      <c r="G1383" s="7">
        <f>IF(S1383&gt;0,RANK(S1383,(P1383:R1383,S1383:AG1383)),0)</f>
        <v>0</v>
      </c>
      <c r="H1383" s="49">
        <f t="shared" si="806"/>
        <v>230</v>
      </c>
      <c r="I1383" s="178">
        <f t="shared" si="804"/>
        <v>7.898351648351648E-2</v>
      </c>
      <c r="J1383" s="2"/>
      <c r="K1383" s="2">
        <f t="shared" si="807"/>
        <v>0.53949175824175821</v>
      </c>
      <c r="L1383" s="2">
        <f t="shared" si="808"/>
        <v>0</v>
      </c>
      <c r="M1383" s="2">
        <f t="shared" si="809"/>
        <v>0.46050824175824173</v>
      </c>
      <c r="N1383" s="2">
        <f t="shared" si="792"/>
        <v>0</v>
      </c>
      <c r="O1383" s="2">
        <f t="shared" si="793"/>
        <v>5.5511151231257827E-17</v>
      </c>
      <c r="P1383" s="1">
        <v>1571</v>
      </c>
      <c r="R1383" s="1">
        <v>1341</v>
      </c>
      <c r="AI1383" s="7">
        <f t="shared" si="810"/>
        <v>0</v>
      </c>
      <c r="AJ1383" s="7">
        <f t="shared" si="811"/>
        <v>0</v>
      </c>
      <c r="AK1383" s="7">
        <f t="shared" si="812"/>
        <v>0</v>
      </c>
      <c r="AL1383" s="7">
        <f t="shared" si="813"/>
        <v>0</v>
      </c>
      <c r="AM1383" s="2">
        <f t="shared" si="814"/>
        <v>0</v>
      </c>
      <c r="AN1383" s="2">
        <f t="shared" si="815"/>
        <v>0</v>
      </c>
      <c r="AO1383" s="2">
        <f t="shared" si="816"/>
        <v>0</v>
      </c>
      <c r="AP1383" s="2">
        <f t="shared" si="817"/>
        <v>0</v>
      </c>
      <c r="AR1383" t="str">
        <f t="shared" si="779"/>
        <v>Eddy</v>
      </c>
      <c r="AS1383" t="s">
        <v>877</v>
      </c>
      <c r="AT1383" s="182">
        <v>2</v>
      </c>
      <c r="AV1383" s="98">
        <v>35</v>
      </c>
      <c r="AW1383" s="100">
        <v>15</v>
      </c>
      <c r="AX1383" s="106">
        <f t="shared" si="818"/>
        <v>35015</v>
      </c>
      <c r="AZ1383" s="7" t="s">
        <v>2975</v>
      </c>
      <c r="BA1383" t="s">
        <v>3208</v>
      </c>
    </row>
    <row r="1384" spans="1:53" hidden="1" outlineLevel="1">
      <c r="A1384" t="s">
        <v>2072</v>
      </c>
      <c r="B1384" t="s">
        <v>877</v>
      </c>
      <c r="C1384" s="1">
        <f t="shared" si="805"/>
        <v>4544</v>
      </c>
      <c r="D1384" s="7">
        <f>IF(P1384&gt;0,RANK(P1384,(P1384:R1384,S1384:AG1384)),0)</f>
        <v>1</v>
      </c>
      <c r="E1384" s="7">
        <f>IF(Q1384&gt;0,RANK(Q1384,(P1384:R1384,S1384:AG1384)),0)</f>
        <v>0</v>
      </c>
      <c r="F1384" s="7">
        <f>IF(R1384&gt;0,RANK(R1384,(P1384:R1384,S1384:AG1384)),0)</f>
        <v>2</v>
      </c>
      <c r="G1384" s="7">
        <f>IF(S1384&gt;0,RANK(S1384,(P1384:R1384,S1384:AG1384)),0)</f>
        <v>0</v>
      </c>
      <c r="H1384" s="49">
        <f t="shared" si="806"/>
        <v>4</v>
      </c>
      <c r="I1384" s="178">
        <f t="shared" si="804"/>
        <v>8.8028169014084509E-4</v>
      </c>
      <c r="J1384" s="2"/>
      <c r="K1384" s="2">
        <f t="shared" si="807"/>
        <v>0.50044014084507038</v>
      </c>
      <c r="L1384" s="2">
        <f t="shared" si="808"/>
        <v>0</v>
      </c>
      <c r="M1384" s="2">
        <f t="shared" si="809"/>
        <v>0.49955985915492956</v>
      </c>
      <c r="N1384" s="2">
        <f t="shared" si="792"/>
        <v>0</v>
      </c>
      <c r="O1384" s="2">
        <f t="shared" si="793"/>
        <v>5.5511151231257827E-17</v>
      </c>
      <c r="P1384" s="1">
        <v>2274</v>
      </c>
      <c r="R1384" s="1">
        <v>2270</v>
      </c>
      <c r="AI1384" s="7">
        <f t="shared" si="810"/>
        <v>0</v>
      </c>
      <c r="AJ1384" s="7">
        <f t="shared" si="811"/>
        <v>0</v>
      </c>
      <c r="AK1384" s="7">
        <f t="shared" si="812"/>
        <v>0</v>
      </c>
      <c r="AL1384" s="7">
        <f t="shared" si="813"/>
        <v>0</v>
      </c>
      <c r="AM1384" s="2">
        <f t="shared" si="814"/>
        <v>0</v>
      </c>
      <c r="AN1384" s="2">
        <f t="shared" si="815"/>
        <v>0</v>
      </c>
      <c r="AO1384" s="2">
        <f t="shared" si="816"/>
        <v>0</v>
      </c>
      <c r="AP1384" s="2">
        <f t="shared" si="817"/>
        <v>0</v>
      </c>
      <c r="AR1384" t="str">
        <f t="shared" si="779"/>
        <v>Grant</v>
      </c>
      <c r="AS1384" t="s">
        <v>877</v>
      </c>
      <c r="AT1384" s="182">
        <v>2</v>
      </c>
      <c r="AV1384" s="98">
        <v>35</v>
      </c>
      <c r="AW1384" s="100">
        <v>17</v>
      </c>
      <c r="AX1384" s="106">
        <f t="shared" si="818"/>
        <v>35017</v>
      </c>
      <c r="AZ1384" s="7" t="s">
        <v>2975</v>
      </c>
      <c r="BA1384" t="s">
        <v>3208</v>
      </c>
    </row>
    <row r="1385" spans="1:53" hidden="1" outlineLevel="1">
      <c r="A1385" t="s">
        <v>1185</v>
      </c>
      <c r="B1385" t="s">
        <v>877</v>
      </c>
      <c r="C1385" s="1">
        <f t="shared" si="805"/>
        <v>731</v>
      </c>
      <c r="D1385" s="7">
        <f>IF(P1385&gt;0,RANK(P1385,(P1385:R1385,S1385:AG1385)),0)</f>
        <v>1</v>
      </c>
      <c r="E1385" s="7">
        <f>IF(Q1385&gt;0,RANK(Q1385,(P1385:R1385,S1385:AG1385)),0)</f>
        <v>0</v>
      </c>
      <c r="F1385" s="7">
        <f>IF(R1385&gt;0,RANK(R1385,(P1385:R1385,S1385:AG1385)),0)</f>
        <v>2</v>
      </c>
      <c r="G1385" s="7">
        <f>IF(S1385&gt;0,RANK(S1385,(P1385:R1385,S1385:AG1385)),0)</f>
        <v>0</v>
      </c>
      <c r="H1385" s="49">
        <f t="shared" si="806"/>
        <v>67</v>
      </c>
      <c r="I1385" s="178">
        <f t="shared" si="804"/>
        <v>9.1655266757865936E-2</v>
      </c>
      <c r="J1385" s="2"/>
      <c r="K1385" s="2">
        <f t="shared" si="807"/>
        <v>0.54582763337893292</v>
      </c>
      <c r="L1385" s="2">
        <f t="shared" si="808"/>
        <v>0</v>
      </c>
      <c r="M1385" s="2">
        <f t="shared" si="809"/>
        <v>0.45417236662106703</v>
      </c>
      <c r="N1385" s="2">
        <f t="shared" si="792"/>
        <v>0</v>
      </c>
      <c r="O1385" s="2">
        <f t="shared" si="793"/>
        <v>5.5511151231257827E-17</v>
      </c>
      <c r="P1385" s="1">
        <v>399</v>
      </c>
      <c r="R1385" s="1">
        <v>332</v>
      </c>
      <c r="AI1385" s="7">
        <f t="shared" si="810"/>
        <v>0</v>
      </c>
      <c r="AJ1385" s="7">
        <f t="shared" si="811"/>
        <v>0</v>
      </c>
      <c r="AK1385" s="7">
        <f t="shared" si="812"/>
        <v>0</v>
      </c>
      <c r="AL1385" s="7">
        <f t="shared" si="813"/>
        <v>0</v>
      </c>
      <c r="AM1385" s="2">
        <f t="shared" si="814"/>
        <v>0</v>
      </c>
      <c r="AN1385" s="2">
        <f t="shared" si="815"/>
        <v>0</v>
      </c>
      <c r="AO1385" s="2">
        <f t="shared" si="816"/>
        <v>0</v>
      </c>
      <c r="AP1385" s="2">
        <f t="shared" si="817"/>
        <v>0</v>
      </c>
      <c r="AR1385" t="str">
        <f t="shared" si="779"/>
        <v>Guadalupe</v>
      </c>
      <c r="AS1385" t="s">
        <v>877</v>
      </c>
      <c r="AT1385" s="182">
        <v>2</v>
      </c>
      <c r="AV1385" s="98">
        <v>35</v>
      </c>
      <c r="AW1385" s="100">
        <v>19</v>
      </c>
      <c r="AX1385" s="106">
        <f t="shared" si="818"/>
        <v>35019</v>
      </c>
      <c r="AZ1385" s="7" t="s">
        <v>2975</v>
      </c>
      <c r="BA1385" t="s">
        <v>3208</v>
      </c>
    </row>
    <row r="1386" spans="1:53" hidden="1" outlineLevel="1">
      <c r="A1386" t="s">
        <v>1186</v>
      </c>
      <c r="B1386" t="s">
        <v>877</v>
      </c>
      <c r="C1386" s="1">
        <f t="shared" si="805"/>
        <v>121</v>
      </c>
      <c r="D1386" s="7">
        <f>IF(P1386&gt;0,RANK(P1386,(P1386:R1386,S1386:AG1386)),0)</f>
        <v>1</v>
      </c>
      <c r="E1386" s="7">
        <f>IF(Q1386&gt;0,RANK(Q1386,(P1386:R1386,S1386:AG1386)),0)</f>
        <v>0</v>
      </c>
      <c r="F1386" s="7">
        <f>IF(R1386&gt;0,RANK(R1386,(P1386:R1386,S1386:AG1386)),0)</f>
        <v>2</v>
      </c>
      <c r="G1386" s="7">
        <f>IF(S1386&gt;0,RANK(S1386,(P1386:R1386,S1386:AG1386)),0)</f>
        <v>0</v>
      </c>
      <c r="H1386" s="49">
        <f t="shared" si="806"/>
        <v>29</v>
      </c>
      <c r="I1386" s="178">
        <f t="shared" si="804"/>
        <v>0.23966942148760331</v>
      </c>
      <c r="J1386" s="2"/>
      <c r="K1386" s="2">
        <f t="shared" si="807"/>
        <v>0.6198347107438017</v>
      </c>
      <c r="L1386" s="2">
        <f t="shared" si="808"/>
        <v>0</v>
      </c>
      <c r="M1386" s="2">
        <f t="shared" si="809"/>
        <v>0.38016528925619836</v>
      </c>
      <c r="N1386" s="2">
        <f t="shared" si="792"/>
        <v>0</v>
      </c>
      <c r="O1386" s="2">
        <f t="shared" si="793"/>
        <v>-5.5511151231257827E-17</v>
      </c>
      <c r="P1386" s="1">
        <v>75</v>
      </c>
      <c r="R1386" s="1">
        <v>46</v>
      </c>
      <c r="AI1386" s="7">
        <f t="shared" si="810"/>
        <v>0</v>
      </c>
      <c r="AJ1386" s="7">
        <f t="shared" si="811"/>
        <v>0</v>
      </c>
      <c r="AK1386" s="7">
        <f t="shared" si="812"/>
        <v>0</v>
      </c>
      <c r="AL1386" s="7">
        <f t="shared" si="813"/>
        <v>0</v>
      </c>
      <c r="AM1386" s="2">
        <f t="shared" si="814"/>
        <v>0</v>
      </c>
      <c r="AN1386" s="2">
        <f t="shared" si="815"/>
        <v>0</v>
      </c>
      <c r="AO1386" s="2">
        <f t="shared" si="816"/>
        <v>0</v>
      </c>
      <c r="AP1386" s="2">
        <f t="shared" si="817"/>
        <v>0</v>
      </c>
      <c r="AR1386" t="str">
        <f t="shared" si="779"/>
        <v>Harding</v>
      </c>
      <c r="AS1386" t="s">
        <v>877</v>
      </c>
      <c r="AT1386" s="182">
        <v>3</v>
      </c>
      <c r="AV1386" s="98">
        <v>35</v>
      </c>
      <c r="AW1386" s="100">
        <v>21</v>
      </c>
      <c r="AX1386" s="106">
        <f t="shared" si="818"/>
        <v>35021</v>
      </c>
      <c r="AZ1386" s="7" t="s">
        <v>2975</v>
      </c>
      <c r="BA1386" t="s">
        <v>3208</v>
      </c>
    </row>
    <row r="1387" spans="1:53" hidden="1" outlineLevel="1">
      <c r="A1387" t="s">
        <v>1191</v>
      </c>
      <c r="B1387" t="s">
        <v>877</v>
      </c>
      <c r="C1387" s="1">
        <f t="shared" si="805"/>
        <v>840</v>
      </c>
      <c r="D1387" s="7">
        <f>IF(P1387&gt;0,RANK(P1387,(P1387:R1387,S1387:AG1387)),0)</f>
        <v>1</v>
      </c>
      <c r="E1387" s="7">
        <f>IF(Q1387&gt;0,RANK(Q1387,(P1387:R1387,S1387:AG1387)),0)</f>
        <v>0</v>
      </c>
      <c r="F1387" s="7">
        <f>IF(R1387&gt;0,RANK(R1387,(P1387:R1387,S1387:AG1387)),0)</f>
        <v>2</v>
      </c>
      <c r="G1387" s="7">
        <f>IF(S1387&gt;0,RANK(S1387,(P1387:R1387,S1387:AG1387)),0)</f>
        <v>0</v>
      </c>
      <c r="H1387" s="49">
        <f t="shared" si="806"/>
        <v>194</v>
      </c>
      <c r="I1387" s="178">
        <f t="shared" si="804"/>
        <v>0.23095238095238096</v>
      </c>
      <c r="J1387" s="2"/>
      <c r="K1387" s="2">
        <f t="shared" si="807"/>
        <v>0.61547619047619051</v>
      </c>
      <c r="L1387" s="2">
        <f t="shared" si="808"/>
        <v>0</v>
      </c>
      <c r="M1387" s="2">
        <f t="shared" si="809"/>
        <v>0.38452380952380955</v>
      </c>
      <c r="N1387" s="2">
        <f t="shared" si="792"/>
        <v>0</v>
      </c>
      <c r="O1387" s="2">
        <f t="shared" si="793"/>
        <v>-5.5511151231257827E-17</v>
      </c>
      <c r="P1387" s="1">
        <v>517</v>
      </c>
      <c r="R1387" s="1">
        <v>323</v>
      </c>
      <c r="AI1387" s="7">
        <f t="shared" si="810"/>
        <v>0</v>
      </c>
      <c r="AJ1387" s="7">
        <f t="shared" si="811"/>
        <v>0</v>
      </c>
      <c r="AK1387" s="7">
        <f t="shared" si="812"/>
        <v>0</v>
      </c>
      <c r="AL1387" s="7">
        <f t="shared" si="813"/>
        <v>0</v>
      </c>
      <c r="AM1387" s="2">
        <f t="shared" si="814"/>
        <v>0</v>
      </c>
      <c r="AN1387" s="2">
        <f t="shared" si="815"/>
        <v>0</v>
      </c>
      <c r="AO1387" s="2">
        <f t="shared" si="816"/>
        <v>0</v>
      </c>
      <c r="AP1387" s="2">
        <f t="shared" si="817"/>
        <v>0</v>
      </c>
      <c r="AR1387" t="str">
        <f t="shared" si="779"/>
        <v>Hidalgo</v>
      </c>
      <c r="AS1387" t="s">
        <v>877</v>
      </c>
      <c r="AT1387" s="182">
        <v>2</v>
      </c>
      <c r="AV1387" s="98">
        <v>35</v>
      </c>
      <c r="AW1387" s="100">
        <v>23</v>
      </c>
      <c r="AX1387" s="106">
        <f t="shared" si="818"/>
        <v>35023</v>
      </c>
      <c r="AZ1387" s="7" t="s">
        <v>2975</v>
      </c>
      <c r="BA1387" t="s">
        <v>3208</v>
      </c>
    </row>
    <row r="1388" spans="1:53" hidden="1" outlineLevel="1">
      <c r="A1388" t="s">
        <v>1411</v>
      </c>
      <c r="B1388" t="s">
        <v>877</v>
      </c>
      <c r="C1388" s="1">
        <f t="shared" si="805"/>
        <v>1358</v>
      </c>
      <c r="D1388" s="7">
        <f>IF(P1388&gt;0,RANK(P1388,(P1388:R1388,S1388:AG1388)),0)</f>
        <v>1</v>
      </c>
      <c r="E1388" s="7">
        <f>IF(Q1388&gt;0,RANK(Q1388,(P1388:R1388,S1388:AG1388)),0)</f>
        <v>0</v>
      </c>
      <c r="F1388" s="7">
        <f>IF(R1388&gt;0,RANK(R1388,(P1388:R1388,S1388:AG1388)),0)</f>
        <v>2</v>
      </c>
      <c r="G1388" s="7">
        <f>IF(S1388&gt;0,RANK(S1388,(P1388:R1388,S1388:AG1388)),0)</f>
        <v>0</v>
      </c>
      <c r="H1388" s="49">
        <f t="shared" si="806"/>
        <v>56</v>
      </c>
      <c r="I1388" s="178">
        <f t="shared" si="804"/>
        <v>4.1237113402061855E-2</v>
      </c>
      <c r="J1388" s="2"/>
      <c r="K1388" s="2">
        <f t="shared" si="807"/>
        <v>0.52061855670103097</v>
      </c>
      <c r="L1388" s="2">
        <f t="shared" si="808"/>
        <v>0</v>
      </c>
      <c r="M1388" s="2">
        <f t="shared" si="809"/>
        <v>0.47938144329896909</v>
      </c>
      <c r="N1388" s="2">
        <f t="shared" si="792"/>
        <v>0</v>
      </c>
      <c r="O1388" s="2">
        <f t="shared" si="793"/>
        <v>-5.5511151231257827E-17</v>
      </c>
      <c r="P1388" s="1">
        <v>707</v>
      </c>
      <c r="R1388" s="1">
        <v>651</v>
      </c>
      <c r="AI1388" s="7">
        <f t="shared" si="810"/>
        <v>0</v>
      </c>
      <c r="AJ1388" s="7">
        <f t="shared" si="811"/>
        <v>0</v>
      </c>
      <c r="AK1388" s="7">
        <f t="shared" si="812"/>
        <v>0</v>
      </c>
      <c r="AL1388" s="7">
        <f t="shared" si="813"/>
        <v>0</v>
      </c>
      <c r="AM1388" s="2">
        <f t="shared" si="814"/>
        <v>0</v>
      </c>
      <c r="AN1388" s="2">
        <f t="shared" si="815"/>
        <v>0</v>
      </c>
      <c r="AO1388" s="2">
        <f t="shared" si="816"/>
        <v>0</v>
      </c>
      <c r="AP1388" s="2">
        <f t="shared" si="817"/>
        <v>0</v>
      </c>
      <c r="AR1388" t="str">
        <f t="shared" si="779"/>
        <v>Lea</v>
      </c>
      <c r="AS1388" t="s">
        <v>877</v>
      </c>
      <c r="AT1388" s="182">
        <v>2</v>
      </c>
      <c r="AV1388" s="98">
        <v>35</v>
      </c>
      <c r="AW1388" s="100">
        <v>25</v>
      </c>
      <c r="AX1388" s="106">
        <f t="shared" si="818"/>
        <v>35025</v>
      </c>
      <c r="AZ1388" s="7" t="s">
        <v>2975</v>
      </c>
      <c r="BA1388" t="s">
        <v>3208</v>
      </c>
    </row>
    <row r="1389" spans="1:53" hidden="1" outlineLevel="1">
      <c r="A1389" t="s">
        <v>227</v>
      </c>
      <c r="B1389" t="s">
        <v>877</v>
      </c>
      <c r="C1389" s="1">
        <f t="shared" si="805"/>
        <v>1044</v>
      </c>
      <c r="D1389" s="7">
        <f>IF(P1389&gt;0,RANK(P1389,(P1389:R1389,S1389:AG1389)),0)</f>
        <v>2</v>
      </c>
      <c r="E1389" s="7">
        <f>IF(Q1389&gt;0,RANK(Q1389,(P1389:R1389,S1389:AG1389)),0)</f>
        <v>0</v>
      </c>
      <c r="F1389" s="7">
        <f>IF(R1389&gt;0,RANK(R1389,(P1389:R1389,S1389:AG1389)),0)</f>
        <v>1</v>
      </c>
      <c r="G1389" s="7">
        <f>IF(S1389&gt;0,RANK(S1389,(P1389:R1389,S1389:AG1389)),0)</f>
        <v>0</v>
      </c>
      <c r="H1389" s="49">
        <f t="shared" si="806"/>
        <v>10</v>
      </c>
      <c r="I1389" s="178">
        <f t="shared" si="804"/>
        <v>9.5785440613026813E-3</v>
      </c>
      <c r="J1389" s="2"/>
      <c r="K1389" s="2">
        <f t="shared" si="807"/>
        <v>0.49521072796934867</v>
      </c>
      <c r="L1389" s="2">
        <f t="shared" si="808"/>
        <v>0</v>
      </c>
      <c r="M1389" s="2">
        <f t="shared" si="809"/>
        <v>0.50478927203065138</v>
      </c>
      <c r="N1389" s="2">
        <f t="shared" si="792"/>
        <v>0</v>
      </c>
      <c r="O1389" s="2">
        <f t="shared" si="793"/>
        <v>-1.1102230246251565E-16</v>
      </c>
      <c r="P1389" s="1">
        <v>517</v>
      </c>
      <c r="R1389" s="1">
        <v>527</v>
      </c>
      <c r="AI1389" s="7">
        <f t="shared" si="810"/>
        <v>0</v>
      </c>
      <c r="AJ1389" s="7">
        <f t="shared" si="811"/>
        <v>0</v>
      </c>
      <c r="AK1389" s="7">
        <f t="shared" si="812"/>
        <v>0</v>
      </c>
      <c r="AL1389" s="7">
        <f t="shared" si="813"/>
        <v>0</v>
      </c>
      <c r="AM1389" s="2">
        <f t="shared" si="814"/>
        <v>0</v>
      </c>
      <c r="AN1389" s="2">
        <f t="shared" si="815"/>
        <v>0</v>
      </c>
      <c r="AO1389" s="2">
        <f t="shared" si="816"/>
        <v>0</v>
      </c>
      <c r="AP1389" s="2">
        <f t="shared" si="817"/>
        <v>0</v>
      </c>
      <c r="AR1389" t="str">
        <f t="shared" si="779"/>
        <v>Lincoln</v>
      </c>
      <c r="AS1389" t="s">
        <v>877</v>
      </c>
      <c r="AT1389" s="182">
        <v>2</v>
      </c>
      <c r="AV1389" s="98">
        <v>35</v>
      </c>
      <c r="AW1389" s="100">
        <v>27</v>
      </c>
      <c r="AX1389" s="106">
        <f t="shared" si="818"/>
        <v>35027</v>
      </c>
      <c r="AZ1389" s="7" t="s">
        <v>2975</v>
      </c>
      <c r="BA1389" t="s">
        <v>3208</v>
      </c>
    </row>
    <row r="1390" spans="1:53" hidden="1" outlineLevel="1">
      <c r="A1390" t="s">
        <v>1164</v>
      </c>
      <c r="B1390" t="s">
        <v>877</v>
      </c>
      <c r="C1390" s="1">
        <f t="shared" si="805"/>
        <v>2838</v>
      </c>
      <c r="D1390" s="7">
        <f>IF(P1390&gt;0,RANK(P1390,(P1390:R1390,S1390:AG1390)),0)</f>
        <v>1</v>
      </c>
      <c r="E1390" s="7">
        <f>IF(Q1390&gt;0,RANK(Q1390,(P1390:R1390,S1390:AG1390)),0)</f>
        <v>0</v>
      </c>
      <c r="F1390" s="7">
        <f>IF(R1390&gt;0,RANK(R1390,(P1390:R1390,S1390:AG1390)),0)</f>
        <v>2</v>
      </c>
      <c r="G1390" s="7">
        <f>IF(S1390&gt;0,RANK(S1390,(P1390:R1390,S1390:AG1390)),0)</f>
        <v>0</v>
      </c>
      <c r="H1390" s="49">
        <f t="shared" si="806"/>
        <v>14</v>
      </c>
      <c r="I1390" s="178">
        <f t="shared" si="804"/>
        <v>4.9330514446793514E-3</v>
      </c>
      <c r="J1390" s="2"/>
      <c r="K1390" s="2">
        <f t="shared" si="807"/>
        <v>0.50246652572233963</v>
      </c>
      <c r="L1390" s="2">
        <f t="shared" si="808"/>
        <v>0</v>
      </c>
      <c r="M1390" s="2">
        <f t="shared" si="809"/>
        <v>0.49753347427766031</v>
      </c>
      <c r="N1390" s="2">
        <f t="shared" si="792"/>
        <v>0</v>
      </c>
      <c r="O1390" s="2">
        <f t="shared" si="793"/>
        <v>5.5511151231257827E-17</v>
      </c>
      <c r="P1390" s="1">
        <v>1426</v>
      </c>
      <c r="R1390" s="1">
        <v>1412</v>
      </c>
      <c r="AI1390" s="7">
        <f t="shared" si="810"/>
        <v>0</v>
      </c>
      <c r="AJ1390" s="7">
        <f t="shared" si="811"/>
        <v>0</v>
      </c>
      <c r="AK1390" s="7">
        <f t="shared" si="812"/>
        <v>0</v>
      </c>
      <c r="AL1390" s="7">
        <f t="shared" si="813"/>
        <v>0</v>
      </c>
      <c r="AM1390" s="2">
        <f t="shared" si="814"/>
        <v>0</v>
      </c>
      <c r="AN1390" s="2">
        <f t="shared" si="815"/>
        <v>0</v>
      </c>
      <c r="AO1390" s="2">
        <f t="shared" si="816"/>
        <v>0</v>
      </c>
      <c r="AP1390" s="2">
        <f t="shared" si="817"/>
        <v>0</v>
      </c>
      <c r="AR1390" t="str">
        <f t="shared" si="779"/>
        <v>Los Alamos</v>
      </c>
      <c r="AS1390" t="s">
        <v>877</v>
      </c>
      <c r="AT1390" s="182">
        <v>3</v>
      </c>
      <c r="AV1390" s="98">
        <v>35</v>
      </c>
      <c r="AW1390" s="100">
        <v>28</v>
      </c>
      <c r="AX1390" s="106">
        <f t="shared" si="818"/>
        <v>35028</v>
      </c>
      <c r="AZ1390" s="7" t="s">
        <v>2975</v>
      </c>
      <c r="BA1390" t="s">
        <v>3208</v>
      </c>
    </row>
    <row r="1391" spans="1:53" hidden="1" outlineLevel="1">
      <c r="A1391" t="s">
        <v>2460</v>
      </c>
      <c r="B1391" t="s">
        <v>877</v>
      </c>
      <c r="C1391" s="1">
        <f t="shared" si="805"/>
        <v>1632</v>
      </c>
      <c r="D1391" s="7">
        <f>IF(P1391&gt;0,RANK(P1391,(P1391:R1391,S1391:AG1391)),0)</f>
        <v>1</v>
      </c>
      <c r="E1391" s="7">
        <f>IF(Q1391&gt;0,RANK(Q1391,(P1391:R1391,S1391:AG1391)),0)</f>
        <v>0</v>
      </c>
      <c r="F1391" s="7">
        <f>IF(R1391&gt;0,RANK(R1391,(P1391:R1391,S1391:AG1391)),0)</f>
        <v>2</v>
      </c>
      <c r="G1391" s="7">
        <f>IF(S1391&gt;0,RANK(S1391,(P1391:R1391,S1391:AG1391)),0)</f>
        <v>0</v>
      </c>
      <c r="H1391" s="49">
        <f t="shared" si="806"/>
        <v>204</v>
      </c>
      <c r="I1391" s="178">
        <f t="shared" si="804"/>
        <v>0.125</v>
      </c>
      <c r="J1391" s="2"/>
      <c r="K1391" s="2">
        <f t="shared" si="807"/>
        <v>0.5625</v>
      </c>
      <c r="L1391" s="2">
        <f t="shared" si="808"/>
        <v>0</v>
      </c>
      <c r="M1391" s="2">
        <f t="shared" si="809"/>
        <v>0.4375</v>
      </c>
      <c r="N1391" s="2">
        <f t="shared" si="792"/>
        <v>0</v>
      </c>
      <c r="O1391" s="2">
        <f t="shared" si="793"/>
        <v>0</v>
      </c>
      <c r="P1391" s="1">
        <v>918</v>
      </c>
      <c r="R1391" s="1">
        <v>714</v>
      </c>
      <c r="AI1391" s="7">
        <f t="shared" si="810"/>
        <v>0</v>
      </c>
      <c r="AJ1391" s="7">
        <f t="shared" si="811"/>
        <v>0</v>
      </c>
      <c r="AK1391" s="7">
        <f t="shared" si="812"/>
        <v>0</v>
      </c>
      <c r="AL1391" s="7">
        <f t="shared" si="813"/>
        <v>0</v>
      </c>
      <c r="AM1391" s="2">
        <f t="shared" si="814"/>
        <v>0</v>
      </c>
      <c r="AN1391" s="2">
        <f t="shared" si="815"/>
        <v>0</v>
      </c>
      <c r="AO1391" s="2">
        <f t="shared" si="816"/>
        <v>0</v>
      </c>
      <c r="AP1391" s="2">
        <f t="shared" si="817"/>
        <v>0</v>
      </c>
      <c r="AR1391" t="str">
        <f t="shared" si="779"/>
        <v>Luna</v>
      </c>
      <c r="AS1391" t="s">
        <v>877</v>
      </c>
      <c r="AT1391" s="182">
        <v>2</v>
      </c>
      <c r="AV1391" s="98">
        <v>35</v>
      </c>
      <c r="AW1391" s="100">
        <v>29</v>
      </c>
      <c r="AX1391" s="106">
        <f t="shared" si="818"/>
        <v>35029</v>
      </c>
      <c r="AZ1391" s="7" t="s">
        <v>2975</v>
      </c>
      <c r="BA1391" t="s">
        <v>3208</v>
      </c>
    </row>
    <row r="1392" spans="1:53" hidden="1" outlineLevel="1">
      <c r="A1392" t="s">
        <v>738</v>
      </c>
      <c r="B1392" t="s">
        <v>877</v>
      </c>
      <c r="C1392" s="1">
        <f t="shared" si="805"/>
        <v>8226</v>
      </c>
      <c r="D1392" s="7">
        <f>IF(P1392&gt;0,RANK(P1392,(P1392:R1392,S1392:AG1392)),0)</f>
        <v>1</v>
      </c>
      <c r="E1392" s="7">
        <f>IF(Q1392&gt;0,RANK(Q1392,(P1392:R1392,S1392:AG1392)),0)</f>
        <v>0</v>
      </c>
      <c r="F1392" s="7">
        <f>IF(R1392&gt;0,RANK(R1392,(P1392:R1392,S1392:AG1392)),0)</f>
        <v>2</v>
      </c>
      <c r="G1392" s="7">
        <f>IF(S1392&gt;0,RANK(S1392,(P1392:R1392,S1392:AG1392)),0)</f>
        <v>0</v>
      </c>
      <c r="H1392" s="49">
        <f t="shared" si="806"/>
        <v>1504</v>
      </c>
      <c r="I1392" s="178">
        <f t="shared" si="804"/>
        <v>0.18283491368830537</v>
      </c>
      <c r="J1392" s="2"/>
      <c r="K1392" s="2">
        <f t="shared" si="807"/>
        <v>0.5914174568441527</v>
      </c>
      <c r="L1392" s="2">
        <f t="shared" si="808"/>
        <v>0</v>
      </c>
      <c r="M1392" s="2">
        <f t="shared" si="809"/>
        <v>0.4085825431558473</v>
      </c>
      <c r="N1392" s="2">
        <f t="shared" si="792"/>
        <v>0</v>
      </c>
      <c r="O1392" s="2">
        <f t="shared" si="793"/>
        <v>0</v>
      </c>
      <c r="P1392" s="1">
        <v>4865</v>
      </c>
      <c r="R1392" s="1">
        <v>3361</v>
      </c>
      <c r="AI1392" s="7">
        <f t="shared" si="810"/>
        <v>0</v>
      </c>
      <c r="AJ1392" s="7">
        <f t="shared" si="811"/>
        <v>0</v>
      </c>
      <c r="AK1392" s="7">
        <f t="shared" si="812"/>
        <v>0</v>
      </c>
      <c r="AL1392" s="7">
        <f t="shared" si="813"/>
        <v>0</v>
      </c>
      <c r="AM1392" s="2">
        <f t="shared" si="814"/>
        <v>0</v>
      </c>
      <c r="AN1392" s="2">
        <f t="shared" si="815"/>
        <v>0</v>
      </c>
      <c r="AO1392" s="2">
        <f t="shared" si="816"/>
        <v>0</v>
      </c>
      <c r="AP1392" s="2">
        <f t="shared" si="817"/>
        <v>0</v>
      </c>
      <c r="AR1392" t="str">
        <f t="shared" si="779"/>
        <v>McKinley</v>
      </c>
      <c r="AS1392" t="s">
        <v>877</v>
      </c>
      <c r="AT1392" s="182"/>
      <c r="AV1392" s="98">
        <v>35</v>
      </c>
      <c r="AW1392" s="100">
        <v>31</v>
      </c>
      <c r="AX1392" s="106">
        <f t="shared" si="818"/>
        <v>35031</v>
      </c>
      <c r="AZ1392" s="7" t="s">
        <v>2975</v>
      </c>
      <c r="BA1392" t="s">
        <v>3208</v>
      </c>
    </row>
    <row r="1393" spans="1:53" hidden="1" outlineLevel="1">
      <c r="A1393" t="s">
        <v>739</v>
      </c>
      <c r="B1393" t="s">
        <v>877</v>
      </c>
      <c r="C1393" s="1">
        <f t="shared" si="805"/>
        <v>1587</v>
      </c>
      <c r="D1393" s="7">
        <f>IF(P1393&gt;0,RANK(P1393,(P1393:R1393,S1393:AG1393)),0)</f>
        <v>1</v>
      </c>
      <c r="E1393" s="7">
        <f>IF(Q1393&gt;0,RANK(Q1393,(P1393:R1393,S1393:AG1393)),0)</f>
        <v>0</v>
      </c>
      <c r="F1393" s="7">
        <f>IF(R1393&gt;0,RANK(R1393,(P1393:R1393,S1393:AG1393)),0)</f>
        <v>2</v>
      </c>
      <c r="G1393" s="7">
        <f>IF(S1393&gt;0,RANK(S1393,(P1393:R1393,S1393:AG1393)),0)</f>
        <v>0</v>
      </c>
      <c r="H1393" s="49">
        <f t="shared" si="806"/>
        <v>381</v>
      </c>
      <c r="I1393" s="178">
        <f t="shared" si="804"/>
        <v>0.24007561436672967</v>
      </c>
      <c r="J1393" s="2"/>
      <c r="K1393" s="2">
        <f t="shared" si="807"/>
        <v>0.62003780718336488</v>
      </c>
      <c r="L1393" s="2">
        <f t="shared" si="808"/>
        <v>0</v>
      </c>
      <c r="M1393" s="2">
        <f t="shared" si="809"/>
        <v>0.37996219281663518</v>
      </c>
      <c r="N1393" s="2">
        <f t="shared" si="792"/>
        <v>0</v>
      </c>
      <c r="O1393" s="2">
        <f t="shared" si="793"/>
        <v>-5.5511151231257827E-17</v>
      </c>
      <c r="P1393" s="1">
        <v>984</v>
      </c>
      <c r="R1393" s="1">
        <v>603</v>
      </c>
      <c r="AI1393" s="7">
        <f t="shared" si="810"/>
        <v>0</v>
      </c>
      <c r="AJ1393" s="7">
        <f t="shared" si="811"/>
        <v>0</v>
      </c>
      <c r="AK1393" s="7">
        <f t="shared" si="812"/>
        <v>0</v>
      </c>
      <c r="AL1393" s="7">
        <f t="shared" si="813"/>
        <v>0</v>
      </c>
      <c r="AM1393" s="2">
        <f t="shared" si="814"/>
        <v>0</v>
      </c>
      <c r="AN1393" s="2">
        <f t="shared" si="815"/>
        <v>0</v>
      </c>
      <c r="AO1393" s="2">
        <f t="shared" si="816"/>
        <v>0</v>
      </c>
      <c r="AP1393" s="2">
        <f t="shared" si="817"/>
        <v>0</v>
      </c>
      <c r="AR1393" t="str">
        <f t="shared" si="779"/>
        <v>Mora</v>
      </c>
      <c r="AS1393" t="s">
        <v>877</v>
      </c>
      <c r="AT1393" s="182">
        <v>3</v>
      </c>
      <c r="AV1393" s="98">
        <v>35</v>
      </c>
      <c r="AW1393" s="100">
        <v>33</v>
      </c>
      <c r="AX1393" s="106">
        <f t="shared" si="818"/>
        <v>35033</v>
      </c>
      <c r="AZ1393" s="7" t="s">
        <v>2975</v>
      </c>
      <c r="BA1393" t="s">
        <v>3208</v>
      </c>
    </row>
    <row r="1394" spans="1:53" hidden="1" outlineLevel="1">
      <c r="A1394" t="s">
        <v>2835</v>
      </c>
      <c r="B1394" t="s">
        <v>877</v>
      </c>
      <c r="C1394" s="1">
        <f t="shared" si="805"/>
        <v>2551</v>
      </c>
      <c r="D1394" s="7">
        <f>IF(P1394&gt;0,RANK(P1394,(P1394:R1394,S1394:AG1394)),0)</f>
        <v>1</v>
      </c>
      <c r="E1394" s="7">
        <f>IF(Q1394&gt;0,RANK(Q1394,(P1394:R1394,S1394:AG1394)),0)</f>
        <v>0</v>
      </c>
      <c r="F1394" s="7">
        <f>IF(R1394&gt;0,RANK(R1394,(P1394:R1394,S1394:AG1394)),0)</f>
        <v>2</v>
      </c>
      <c r="G1394" s="7">
        <f>IF(S1394&gt;0,RANK(S1394,(P1394:R1394,S1394:AG1394)),0)</f>
        <v>0</v>
      </c>
      <c r="H1394" s="49">
        <f t="shared" si="806"/>
        <v>131</v>
      </c>
      <c r="I1394" s="178">
        <f t="shared" si="804"/>
        <v>5.1352410819286556E-2</v>
      </c>
      <c r="J1394" s="2"/>
      <c r="K1394" s="2">
        <f t="shared" si="807"/>
        <v>0.52567620540964333</v>
      </c>
      <c r="L1394" s="2">
        <f t="shared" si="808"/>
        <v>0</v>
      </c>
      <c r="M1394" s="2">
        <f t="shared" si="809"/>
        <v>0.47432379459035673</v>
      </c>
      <c r="N1394" s="2">
        <f t="shared" si="792"/>
        <v>0</v>
      </c>
      <c r="O1394" s="2">
        <f t="shared" si="793"/>
        <v>-5.5511151231257827E-17</v>
      </c>
      <c r="P1394" s="1">
        <v>1341</v>
      </c>
      <c r="R1394" s="1">
        <v>1210</v>
      </c>
      <c r="AI1394" s="7">
        <f t="shared" si="810"/>
        <v>0</v>
      </c>
      <c r="AJ1394" s="7">
        <f t="shared" si="811"/>
        <v>0</v>
      </c>
      <c r="AK1394" s="7">
        <f t="shared" si="812"/>
        <v>0</v>
      </c>
      <c r="AL1394" s="7">
        <f t="shared" si="813"/>
        <v>0</v>
      </c>
      <c r="AM1394" s="2">
        <f t="shared" si="814"/>
        <v>0</v>
      </c>
      <c r="AN1394" s="2">
        <f t="shared" si="815"/>
        <v>0</v>
      </c>
      <c r="AO1394" s="2">
        <f t="shared" si="816"/>
        <v>0</v>
      </c>
      <c r="AP1394" s="2">
        <f t="shared" si="817"/>
        <v>0</v>
      </c>
      <c r="AR1394" t="str">
        <f t="shared" si="779"/>
        <v>Otero</v>
      </c>
      <c r="AS1394" t="s">
        <v>877</v>
      </c>
      <c r="AT1394" s="182">
        <v>2</v>
      </c>
      <c r="AV1394" s="98">
        <v>35</v>
      </c>
      <c r="AW1394" s="100">
        <v>35</v>
      </c>
      <c r="AX1394" s="106">
        <f t="shared" si="818"/>
        <v>35035</v>
      </c>
      <c r="AZ1394" s="7" t="s">
        <v>2975</v>
      </c>
      <c r="BA1394" t="s">
        <v>3208</v>
      </c>
    </row>
    <row r="1395" spans="1:53" hidden="1" outlineLevel="1">
      <c r="A1395" t="s">
        <v>1980</v>
      </c>
      <c r="B1395" t="s">
        <v>877</v>
      </c>
      <c r="C1395" s="1">
        <f t="shared" si="805"/>
        <v>919</v>
      </c>
      <c r="D1395" s="7">
        <f>IF(P1395&gt;0,RANK(P1395,(P1395:R1395,S1395:AG1395)),0)</f>
        <v>1</v>
      </c>
      <c r="E1395" s="7">
        <f>IF(Q1395&gt;0,RANK(Q1395,(P1395:R1395,S1395:AG1395)),0)</f>
        <v>0</v>
      </c>
      <c r="F1395" s="7">
        <f>IF(R1395&gt;0,RANK(R1395,(P1395:R1395,S1395:AG1395)),0)</f>
        <v>2</v>
      </c>
      <c r="G1395" s="7">
        <f>IF(S1395&gt;0,RANK(S1395,(P1395:R1395,S1395:AG1395)),0)</f>
        <v>0</v>
      </c>
      <c r="H1395" s="49">
        <f t="shared" si="806"/>
        <v>29</v>
      </c>
      <c r="I1395" s="178">
        <f t="shared" si="804"/>
        <v>3.1556039173014146E-2</v>
      </c>
      <c r="J1395" s="2"/>
      <c r="K1395" s="2">
        <f t="shared" si="807"/>
        <v>0.51577801958650704</v>
      </c>
      <c r="L1395" s="2">
        <f t="shared" si="808"/>
        <v>0</v>
      </c>
      <c r="M1395" s="2">
        <f t="shared" si="809"/>
        <v>0.4842219804134929</v>
      </c>
      <c r="N1395" s="2">
        <f t="shared" si="792"/>
        <v>0</v>
      </c>
      <c r="O1395" s="2">
        <f t="shared" si="793"/>
        <v>5.5511151231257827E-17</v>
      </c>
      <c r="P1395" s="1">
        <v>474</v>
      </c>
      <c r="R1395" s="1">
        <v>445</v>
      </c>
      <c r="AI1395" s="7">
        <f t="shared" si="810"/>
        <v>0</v>
      </c>
      <c r="AJ1395" s="7">
        <f t="shared" si="811"/>
        <v>0</v>
      </c>
      <c r="AK1395" s="7">
        <f t="shared" si="812"/>
        <v>0</v>
      </c>
      <c r="AL1395" s="7">
        <f t="shared" si="813"/>
        <v>0</v>
      </c>
      <c r="AM1395" s="2">
        <f t="shared" si="814"/>
        <v>0</v>
      </c>
      <c r="AN1395" s="2">
        <f t="shared" si="815"/>
        <v>0</v>
      </c>
      <c r="AO1395" s="2">
        <f t="shared" si="816"/>
        <v>0</v>
      </c>
      <c r="AP1395" s="2">
        <f t="shared" si="817"/>
        <v>0</v>
      </c>
      <c r="AR1395" t="str">
        <f t="shared" si="779"/>
        <v>Quay</v>
      </c>
      <c r="AS1395" t="s">
        <v>877</v>
      </c>
      <c r="AT1395" s="182">
        <v>3</v>
      </c>
      <c r="AV1395" s="98">
        <v>35</v>
      </c>
      <c r="AW1395" s="100">
        <v>37</v>
      </c>
      <c r="AX1395" s="106">
        <f t="shared" si="818"/>
        <v>35037</v>
      </c>
      <c r="AZ1395" s="7" t="s">
        <v>2975</v>
      </c>
      <c r="BA1395" t="s">
        <v>3208</v>
      </c>
    </row>
    <row r="1396" spans="1:53" hidden="1" outlineLevel="1">
      <c r="A1396" t="s">
        <v>743</v>
      </c>
      <c r="B1396" t="s">
        <v>877</v>
      </c>
      <c r="C1396" s="1">
        <f t="shared" si="805"/>
        <v>8403</v>
      </c>
      <c r="D1396" s="7">
        <f>IF(P1396&gt;0,RANK(P1396,(P1396:R1396,S1396:AG1396)),0)</f>
        <v>1</v>
      </c>
      <c r="E1396" s="7">
        <f>IF(Q1396&gt;0,RANK(Q1396,(P1396:R1396,S1396:AG1396)),0)</f>
        <v>0</v>
      </c>
      <c r="F1396" s="7">
        <f>IF(R1396&gt;0,RANK(R1396,(P1396:R1396,S1396:AG1396)),0)</f>
        <v>2</v>
      </c>
      <c r="G1396" s="7">
        <f>IF(S1396&gt;0,RANK(S1396,(P1396:R1396,S1396:AG1396)),0)</f>
        <v>0</v>
      </c>
      <c r="H1396" s="49">
        <f t="shared" si="806"/>
        <v>1683</v>
      </c>
      <c r="I1396" s="178">
        <f t="shared" si="804"/>
        <v>0.2002856122813281</v>
      </c>
      <c r="J1396" s="2"/>
      <c r="K1396" s="2">
        <f t="shared" si="807"/>
        <v>0.60014280614066406</v>
      </c>
      <c r="L1396" s="2">
        <f t="shared" si="808"/>
        <v>0</v>
      </c>
      <c r="M1396" s="2">
        <f t="shared" si="809"/>
        <v>0.39985719385933594</v>
      </c>
      <c r="N1396" s="2">
        <f t="shared" si="792"/>
        <v>0</v>
      </c>
      <c r="O1396" s="2">
        <f t="shared" si="793"/>
        <v>0</v>
      </c>
      <c r="P1396" s="1">
        <v>5043</v>
      </c>
      <c r="R1396" s="1">
        <v>3360</v>
      </c>
      <c r="AI1396" s="7">
        <f t="shared" si="810"/>
        <v>0</v>
      </c>
      <c r="AJ1396" s="7">
        <f t="shared" si="811"/>
        <v>0</v>
      </c>
      <c r="AK1396" s="7">
        <f t="shared" si="812"/>
        <v>0</v>
      </c>
      <c r="AL1396" s="7">
        <f t="shared" si="813"/>
        <v>0</v>
      </c>
      <c r="AM1396" s="2">
        <f t="shared" si="814"/>
        <v>0</v>
      </c>
      <c r="AN1396" s="2">
        <f t="shared" si="815"/>
        <v>0</v>
      </c>
      <c r="AO1396" s="2">
        <f t="shared" si="816"/>
        <v>0</v>
      </c>
      <c r="AP1396" s="2">
        <f t="shared" si="817"/>
        <v>0</v>
      </c>
      <c r="AR1396" t="str">
        <f t="shared" si="779"/>
        <v>Rio Arriba</v>
      </c>
      <c r="AS1396" t="s">
        <v>877</v>
      </c>
      <c r="AT1396" s="182">
        <v>3</v>
      </c>
      <c r="AV1396" s="98">
        <v>35</v>
      </c>
      <c r="AW1396" s="100">
        <v>39</v>
      </c>
      <c r="AX1396" s="106">
        <f t="shared" si="818"/>
        <v>35039</v>
      </c>
      <c r="AZ1396" s="7" t="s">
        <v>2975</v>
      </c>
      <c r="BA1396" t="s">
        <v>3208</v>
      </c>
    </row>
    <row r="1397" spans="1:53" hidden="1" outlineLevel="1">
      <c r="A1397" t="s">
        <v>1834</v>
      </c>
      <c r="B1397" t="s">
        <v>877</v>
      </c>
      <c r="C1397" s="1">
        <f t="shared" si="805"/>
        <v>674</v>
      </c>
      <c r="D1397" s="7">
        <f>IF(P1397&gt;0,RANK(P1397,(P1397:R1397,S1397:AG1397)),0)</f>
        <v>2</v>
      </c>
      <c r="E1397" s="7">
        <f>IF(Q1397&gt;0,RANK(Q1397,(P1397:R1397,S1397:AG1397)),0)</f>
        <v>0</v>
      </c>
      <c r="F1397" s="7">
        <f>IF(R1397&gt;0,RANK(R1397,(P1397:R1397,S1397:AG1397)),0)</f>
        <v>1</v>
      </c>
      <c r="G1397" s="7">
        <f>IF(S1397&gt;0,RANK(S1397,(P1397:R1397,S1397:AG1397)),0)</f>
        <v>0</v>
      </c>
      <c r="H1397" s="49">
        <f t="shared" si="806"/>
        <v>110</v>
      </c>
      <c r="I1397" s="178">
        <f t="shared" si="804"/>
        <v>0.16320474777448071</v>
      </c>
      <c r="J1397" s="2"/>
      <c r="K1397" s="2">
        <f t="shared" si="807"/>
        <v>0.41839762611275966</v>
      </c>
      <c r="L1397" s="2">
        <f t="shared" si="808"/>
        <v>0</v>
      </c>
      <c r="M1397" s="2">
        <f t="shared" si="809"/>
        <v>0.58160237388724034</v>
      </c>
      <c r="N1397" s="2">
        <f t="shared" si="792"/>
        <v>0</v>
      </c>
      <c r="O1397" s="2">
        <f t="shared" si="793"/>
        <v>0</v>
      </c>
      <c r="P1397" s="1">
        <v>282</v>
      </c>
      <c r="R1397" s="1">
        <v>392</v>
      </c>
      <c r="AI1397" s="7">
        <f t="shared" si="810"/>
        <v>0</v>
      </c>
      <c r="AJ1397" s="7">
        <f t="shared" si="811"/>
        <v>0</v>
      </c>
      <c r="AK1397" s="7">
        <f t="shared" si="812"/>
        <v>0</v>
      </c>
      <c r="AL1397" s="7">
        <f t="shared" si="813"/>
        <v>0</v>
      </c>
      <c r="AM1397" s="2">
        <f t="shared" si="814"/>
        <v>0</v>
      </c>
      <c r="AN1397" s="2">
        <f t="shared" si="815"/>
        <v>0</v>
      </c>
      <c r="AO1397" s="2">
        <f t="shared" si="816"/>
        <v>0</v>
      </c>
      <c r="AP1397" s="2">
        <f t="shared" si="817"/>
        <v>0</v>
      </c>
      <c r="AR1397" t="str">
        <f t="shared" si="779"/>
        <v>Roosevelt</v>
      </c>
      <c r="AS1397" t="s">
        <v>877</v>
      </c>
      <c r="AT1397" s="182"/>
      <c r="AV1397" s="98">
        <v>35</v>
      </c>
      <c r="AW1397" s="100">
        <v>41</v>
      </c>
      <c r="AX1397" s="106">
        <f t="shared" si="818"/>
        <v>35041</v>
      </c>
      <c r="AZ1397" s="7" t="s">
        <v>2975</v>
      </c>
      <c r="BA1397" t="s">
        <v>3208</v>
      </c>
    </row>
    <row r="1398" spans="1:53" hidden="1" outlineLevel="1">
      <c r="A1398" t="s">
        <v>744</v>
      </c>
      <c r="B1398" t="s">
        <v>877</v>
      </c>
      <c r="C1398" s="1">
        <f t="shared" si="805"/>
        <v>14498</v>
      </c>
      <c r="D1398" s="7">
        <f>IF(P1398&gt;0,RANK(P1398,(P1398:R1398,S1398:AG1398)),0)</f>
        <v>1</v>
      </c>
      <c r="E1398" s="7">
        <f>IF(Q1398&gt;0,RANK(Q1398,(P1398:R1398,S1398:AG1398)),0)</f>
        <v>0</v>
      </c>
      <c r="F1398" s="7">
        <f>IF(R1398&gt;0,RANK(R1398,(P1398:R1398,S1398:AG1398)),0)</f>
        <v>2</v>
      </c>
      <c r="G1398" s="7">
        <f>IF(S1398&gt;0,RANK(S1398,(P1398:R1398,S1398:AG1398)),0)</f>
        <v>0</v>
      </c>
      <c r="H1398" s="49">
        <f t="shared" si="806"/>
        <v>482</v>
      </c>
      <c r="I1398" s="178">
        <f t="shared" si="804"/>
        <v>3.3245964960684229E-2</v>
      </c>
      <c r="J1398" s="2"/>
      <c r="K1398" s="2">
        <f t="shared" si="807"/>
        <v>0.51662298248034211</v>
      </c>
      <c r="L1398" s="2">
        <f t="shared" si="808"/>
        <v>0</v>
      </c>
      <c r="M1398" s="2">
        <f t="shared" si="809"/>
        <v>0.48337701751965789</v>
      </c>
      <c r="N1398" s="2">
        <f t="shared" si="792"/>
        <v>0</v>
      </c>
      <c r="O1398" s="2">
        <f t="shared" si="793"/>
        <v>0</v>
      </c>
      <c r="P1398" s="1">
        <v>7490</v>
      </c>
      <c r="R1398" s="1">
        <v>7008</v>
      </c>
      <c r="AI1398" s="7">
        <f t="shared" si="810"/>
        <v>0</v>
      </c>
      <c r="AJ1398" s="7">
        <f t="shared" si="811"/>
        <v>0</v>
      </c>
      <c r="AK1398" s="7">
        <f t="shared" si="812"/>
        <v>0</v>
      </c>
      <c r="AL1398" s="7">
        <f t="shared" si="813"/>
        <v>0</v>
      </c>
      <c r="AM1398" s="2">
        <f t="shared" si="814"/>
        <v>0</v>
      </c>
      <c r="AN1398" s="2">
        <f t="shared" si="815"/>
        <v>0</v>
      </c>
      <c r="AO1398" s="2">
        <f t="shared" si="816"/>
        <v>0</v>
      </c>
      <c r="AP1398" s="2">
        <f t="shared" si="817"/>
        <v>0</v>
      </c>
      <c r="AR1398" t="str">
        <f t="shared" si="779"/>
        <v>Sandoval</v>
      </c>
      <c r="AS1398" t="s">
        <v>877</v>
      </c>
      <c r="AT1398" s="182"/>
      <c r="AV1398" s="98">
        <v>35</v>
      </c>
      <c r="AW1398" s="100">
        <v>43</v>
      </c>
      <c r="AX1398" s="106">
        <f t="shared" si="818"/>
        <v>35043</v>
      </c>
      <c r="AZ1398" s="7" t="s">
        <v>2975</v>
      </c>
      <c r="BA1398" t="s">
        <v>3208</v>
      </c>
    </row>
    <row r="1399" spans="1:53" hidden="1" outlineLevel="1">
      <c r="A1399" t="s">
        <v>1531</v>
      </c>
      <c r="B1399" t="s">
        <v>877</v>
      </c>
      <c r="C1399" s="1">
        <f t="shared" si="805"/>
        <v>5951</v>
      </c>
      <c r="D1399" s="7">
        <f>IF(P1399&gt;0,RANK(P1399,(P1399:R1399,S1399:AG1399)),0)</f>
        <v>1</v>
      </c>
      <c r="E1399" s="7">
        <f>IF(Q1399&gt;0,RANK(Q1399,(P1399:R1399,S1399:AG1399)),0)</f>
        <v>0</v>
      </c>
      <c r="F1399" s="7">
        <f>IF(R1399&gt;0,RANK(R1399,(P1399:R1399,S1399:AG1399)),0)</f>
        <v>2</v>
      </c>
      <c r="G1399" s="7">
        <f>IF(S1399&gt;0,RANK(S1399,(P1399:R1399,S1399:AG1399)),0)</f>
        <v>0</v>
      </c>
      <c r="H1399" s="49">
        <f t="shared" si="806"/>
        <v>303</v>
      </c>
      <c r="I1399" s="178">
        <f t="shared" si="804"/>
        <v>5.0915812468492687E-2</v>
      </c>
      <c r="J1399" s="2"/>
      <c r="K1399" s="2">
        <f t="shared" si="807"/>
        <v>0.52545790623424637</v>
      </c>
      <c r="L1399" s="2">
        <f t="shared" si="808"/>
        <v>0</v>
      </c>
      <c r="M1399" s="2">
        <f t="shared" si="809"/>
        <v>0.47454209376575368</v>
      </c>
      <c r="N1399" s="2">
        <f t="shared" si="792"/>
        <v>0</v>
      </c>
      <c r="O1399" s="2">
        <f t="shared" si="793"/>
        <v>-5.5511151231257827E-17</v>
      </c>
      <c r="P1399" s="1">
        <v>3127</v>
      </c>
      <c r="R1399" s="1">
        <v>2824</v>
      </c>
      <c r="AI1399" s="7">
        <f t="shared" si="810"/>
        <v>0</v>
      </c>
      <c r="AJ1399" s="7">
        <f t="shared" si="811"/>
        <v>0</v>
      </c>
      <c r="AK1399" s="7">
        <f t="shared" si="812"/>
        <v>0</v>
      </c>
      <c r="AL1399" s="7">
        <f t="shared" si="813"/>
        <v>0</v>
      </c>
      <c r="AM1399" s="2">
        <f t="shared" si="814"/>
        <v>0</v>
      </c>
      <c r="AN1399" s="2">
        <f t="shared" si="815"/>
        <v>0</v>
      </c>
      <c r="AO1399" s="2">
        <f t="shared" si="816"/>
        <v>0</v>
      </c>
      <c r="AP1399" s="2">
        <f t="shared" si="817"/>
        <v>0</v>
      </c>
      <c r="AR1399" t="str">
        <f t="shared" si="779"/>
        <v>San Juan</v>
      </c>
      <c r="AS1399" t="s">
        <v>877</v>
      </c>
      <c r="AT1399" s="182">
        <v>3</v>
      </c>
      <c r="AV1399" s="98">
        <v>35</v>
      </c>
      <c r="AW1399" s="100">
        <v>45</v>
      </c>
      <c r="AX1399" s="106">
        <f t="shared" si="818"/>
        <v>35045</v>
      </c>
      <c r="AZ1399" s="7" t="s">
        <v>2975</v>
      </c>
      <c r="BA1399" t="s">
        <v>3208</v>
      </c>
    </row>
    <row r="1400" spans="1:53" hidden="1" outlineLevel="1">
      <c r="A1400" t="s">
        <v>2554</v>
      </c>
      <c r="B1400" t="s">
        <v>877</v>
      </c>
      <c r="C1400" s="1">
        <f t="shared" si="805"/>
        <v>5808</v>
      </c>
      <c r="D1400" s="7">
        <f>IF(P1400&gt;0,RANK(P1400,(P1400:R1400,S1400:AG1400)),0)</f>
        <v>1</v>
      </c>
      <c r="E1400" s="7">
        <f>IF(Q1400&gt;0,RANK(Q1400,(P1400:R1400,S1400:AG1400)),0)</f>
        <v>0</v>
      </c>
      <c r="F1400" s="7">
        <f>IF(R1400&gt;0,RANK(R1400,(P1400:R1400,S1400:AG1400)),0)</f>
        <v>2</v>
      </c>
      <c r="G1400" s="7">
        <f>IF(S1400&gt;0,RANK(S1400,(P1400:R1400,S1400:AG1400)),0)</f>
        <v>0</v>
      </c>
      <c r="H1400" s="49">
        <f t="shared" si="806"/>
        <v>1078</v>
      </c>
      <c r="I1400" s="178">
        <f t="shared" si="804"/>
        <v>0.18560606060606061</v>
      </c>
      <c r="J1400" s="2"/>
      <c r="K1400" s="2">
        <f t="shared" si="807"/>
        <v>0.59280303030303028</v>
      </c>
      <c r="L1400" s="2">
        <f t="shared" si="808"/>
        <v>0</v>
      </c>
      <c r="M1400" s="2">
        <f t="shared" si="809"/>
        <v>0.40719696969696972</v>
      </c>
      <c r="N1400" s="2">
        <f t="shared" si="792"/>
        <v>0</v>
      </c>
      <c r="O1400" s="2">
        <f t="shared" si="793"/>
        <v>0</v>
      </c>
      <c r="P1400" s="1">
        <v>3443</v>
      </c>
      <c r="R1400" s="1">
        <v>2365</v>
      </c>
      <c r="AI1400" s="7">
        <f t="shared" si="810"/>
        <v>0</v>
      </c>
      <c r="AJ1400" s="7">
        <f t="shared" si="811"/>
        <v>0</v>
      </c>
      <c r="AK1400" s="7">
        <f t="shared" si="812"/>
        <v>0</v>
      </c>
      <c r="AL1400" s="7">
        <f t="shared" si="813"/>
        <v>0</v>
      </c>
      <c r="AM1400" s="2">
        <f t="shared" si="814"/>
        <v>0</v>
      </c>
      <c r="AN1400" s="2">
        <f t="shared" si="815"/>
        <v>0</v>
      </c>
      <c r="AO1400" s="2">
        <f t="shared" si="816"/>
        <v>0</v>
      </c>
      <c r="AP1400" s="2">
        <f t="shared" si="817"/>
        <v>0</v>
      </c>
      <c r="AR1400" t="str">
        <f t="shared" si="779"/>
        <v>San Miguel</v>
      </c>
      <c r="AS1400" t="s">
        <v>877</v>
      </c>
      <c r="AT1400" s="182">
        <v>3</v>
      </c>
      <c r="AV1400" s="98">
        <v>35</v>
      </c>
      <c r="AW1400" s="100">
        <v>47</v>
      </c>
      <c r="AX1400" s="106">
        <f t="shared" si="818"/>
        <v>35047</v>
      </c>
      <c r="AZ1400" s="7" t="s">
        <v>2975</v>
      </c>
      <c r="BA1400" t="s">
        <v>3208</v>
      </c>
    </row>
    <row r="1401" spans="1:53" hidden="1" outlineLevel="1">
      <c r="A1401" t="s">
        <v>625</v>
      </c>
      <c r="B1401" t="s">
        <v>877</v>
      </c>
      <c r="C1401" s="1">
        <f t="shared" si="805"/>
        <v>31908</v>
      </c>
      <c r="D1401" s="7">
        <f>IF(P1401&gt;0,RANK(P1401,(P1401:R1401,S1401:AG1401)),0)</f>
        <v>1</v>
      </c>
      <c r="E1401" s="7">
        <f>IF(Q1401&gt;0,RANK(Q1401,(P1401:R1401,S1401:AG1401)),0)</f>
        <v>0</v>
      </c>
      <c r="F1401" s="7">
        <f>IF(R1401&gt;0,RANK(R1401,(P1401:R1401,S1401:AG1401)),0)</f>
        <v>2</v>
      </c>
      <c r="G1401" s="7">
        <f>IF(S1401&gt;0,RANK(S1401,(P1401:R1401,S1401:AG1401)),0)</f>
        <v>0</v>
      </c>
      <c r="H1401" s="49">
        <f t="shared" si="806"/>
        <v>354</v>
      </c>
      <c r="I1401" s="178">
        <f t="shared" si="804"/>
        <v>1.1094396389620158E-2</v>
      </c>
      <c r="J1401" s="2"/>
      <c r="K1401" s="2">
        <f t="shared" si="807"/>
        <v>0.50554719819481009</v>
      </c>
      <c r="L1401" s="2">
        <f t="shared" si="808"/>
        <v>0</v>
      </c>
      <c r="M1401" s="2">
        <f t="shared" si="809"/>
        <v>0.49445280180518991</v>
      </c>
      <c r="N1401" s="2">
        <f t="shared" si="792"/>
        <v>0</v>
      </c>
      <c r="O1401" s="2">
        <f t="shared" si="793"/>
        <v>0</v>
      </c>
      <c r="P1401" s="1">
        <v>16131</v>
      </c>
      <c r="R1401" s="1">
        <v>15777</v>
      </c>
      <c r="AI1401" s="7">
        <f t="shared" si="810"/>
        <v>0</v>
      </c>
      <c r="AJ1401" s="7">
        <f t="shared" si="811"/>
        <v>0</v>
      </c>
      <c r="AK1401" s="7">
        <f t="shared" si="812"/>
        <v>0</v>
      </c>
      <c r="AL1401" s="7">
        <f t="shared" si="813"/>
        <v>0</v>
      </c>
      <c r="AM1401" s="2">
        <f t="shared" si="814"/>
        <v>0</v>
      </c>
      <c r="AN1401" s="2">
        <f t="shared" si="815"/>
        <v>0</v>
      </c>
      <c r="AO1401" s="2">
        <f t="shared" si="816"/>
        <v>0</v>
      </c>
      <c r="AP1401" s="2">
        <f t="shared" si="817"/>
        <v>0</v>
      </c>
      <c r="AR1401" t="str">
        <f t="shared" si="779"/>
        <v>Santa Fe</v>
      </c>
      <c r="AS1401" t="s">
        <v>877</v>
      </c>
      <c r="AT1401" s="182"/>
      <c r="AV1401" s="98">
        <v>35</v>
      </c>
      <c r="AW1401" s="100">
        <v>49</v>
      </c>
      <c r="AX1401" s="106">
        <f t="shared" si="818"/>
        <v>35049</v>
      </c>
      <c r="AZ1401" s="7" t="s">
        <v>2975</v>
      </c>
      <c r="BA1401" t="s">
        <v>3208</v>
      </c>
    </row>
    <row r="1402" spans="1:53" hidden="1" outlineLevel="1">
      <c r="A1402" t="s">
        <v>451</v>
      </c>
      <c r="B1402" t="s">
        <v>877</v>
      </c>
      <c r="C1402" s="1">
        <f t="shared" si="805"/>
        <v>933</v>
      </c>
      <c r="D1402" s="7">
        <f>IF(P1402&gt;0,RANK(P1402,(P1402:R1402,S1402:AG1402)),0)</f>
        <v>2</v>
      </c>
      <c r="E1402" s="7">
        <f>IF(Q1402&gt;0,RANK(Q1402,(P1402:R1402,S1402:AG1402)),0)</f>
        <v>0</v>
      </c>
      <c r="F1402" s="7">
        <f>IF(R1402&gt;0,RANK(R1402,(P1402:R1402,S1402:AG1402)),0)</f>
        <v>1</v>
      </c>
      <c r="G1402" s="7">
        <f>IF(S1402&gt;0,RANK(S1402,(P1402:R1402,S1402:AG1402)),0)</f>
        <v>0</v>
      </c>
      <c r="H1402" s="49">
        <f t="shared" si="806"/>
        <v>131</v>
      </c>
      <c r="I1402" s="178">
        <f t="shared" si="804"/>
        <v>0.14040728831725616</v>
      </c>
      <c r="J1402" s="2"/>
      <c r="K1402" s="2">
        <f t="shared" si="807"/>
        <v>0.42979635584137194</v>
      </c>
      <c r="L1402" s="2">
        <f t="shared" si="808"/>
        <v>0</v>
      </c>
      <c r="M1402" s="2">
        <f t="shared" si="809"/>
        <v>0.57020364415862812</v>
      </c>
      <c r="N1402" s="2">
        <f t="shared" si="792"/>
        <v>0</v>
      </c>
      <c r="O1402" s="2">
        <f t="shared" si="793"/>
        <v>-1.1102230246251565E-16</v>
      </c>
      <c r="P1402" s="1">
        <v>401</v>
      </c>
      <c r="R1402" s="1">
        <v>532</v>
      </c>
      <c r="AI1402" s="7">
        <f t="shared" si="810"/>
        <v>0</v>
      </c>
      <c r="AJ1402" s="7">
        <f t="shared" si="811"/>
        <v>0</v>
      </c>
      <c r="AK1402" s="7">
        <f t="shared" si="812"/>
        <v>0</v>
      </c>
      <c r="AL1402" s="7">
        <f t="shared" si="813"/>
        <v>0</v>
      </c>
      <c r="AM1402" s="2">
        <f t="shared" si="814"/>
        <v>0</v>
      </c>
      <c r="AN1402" s="2">
        <f t="shared" si="815"/>
        <v>0</v>
      </c>
      <c r="AO1402" s="2">
        <f t="shared" si="816"/>
        <v>0</v>
      </c>
      <c r="AP1402" s="2">
        <f t="shared" si="817"/>
        <v>0</v>
      </c>
      <c r="AR1402" t="str">
        <f t="shared" si="779"/>
        <v>Sierra</v>
      </c>
      <c r="AS1402" t="s">
        <v>877</v>
      </c>
      <c r="AT1402" s="182">
        <v>2</v>
      </c>
      <c r="AV1402" s="98">
        <v>35</v>
      </c>
      <c r="AW1402" s="100">
        <v>51</v>
      </c>
      <c r="AX1402" s="106">
        <f t="shared" si="818"/>
        <v>35051</v>
      </c>
      <c r="AZ1402" s="7" t="s">
        <v>2975</v>
      </c>
      <c r="BA1402" t="s">
        <v>3208</v>
      </c>
    </row>
    <row r="1403" spans="1:53" hidden="1" outlineLevel="1">
      <c r="A1403" t="s">
        <v>1866</v>
      </c>
      <c r="B1403" t="s">
        <v>877</v>
      </c>
      <c r="C1403" s="1">
        <f t="shared" si="805"/>
        <v>2082</v>
      </c>
      <c r="D1403" s="7">
        <f>IF(P1403&gt;0,RANK(P1403,(P1403:R1403,S1403:AG1403)),0)</f>
        <v>1</v>
      </c>
      <c r="E1403" s="7">
        <f>IF(Q1403&gt;0,RANK(Q1403,(P1403:R1403,S1403:AG1403)),0)</f>
        <v>0</v>
      </c>
      <c r="F1403" s="7">
        <f>IF(R1403&gt;0,RANK(R1403,(P1403:R1403,S1403:AG1403)),0)</f>
        <v>2</v>
      </c>
      <c r="G1403" s="7">
        <f>IF(S1403&gt;0,RANK(S1403,(P1403:R1403,S1403:AG1403)),0)</f>
        <v>0</v>
      </c>
      <c r="H1403" s="49">
        <f t="shared" si="806"/>
        <v>28</v>
      </c>
      <c r="I1403" s="178">
        <f t="shared" si="804"/>
        <v>1.3448607108549471E-2</v>
      </c>
      <c r="J1403" s="2"/>
      <c r="K1403" s="2">
        <f t="shared" si="807"/>
        <v>0.50672430355427478</v>
      </c>
      <c r="L1403" s="2">
        <f t="shared" si="808"/>
        <v>0</v>
      </c>
      <c r="M1403" s="2">
        <f t="shared" si="809"/>
        <v>0.49327569644572528</v>
      </c>
      <c r="N1403" s="2">
        <f t="shared" si="792"/>
        <v>0</v>
      </c>
      <c r="O1403" s="2">
        <f t="shared" si="793"/>
        <v>-5.5511151231257827E-17</v>
      </c>
      <c r="P1403" s="1">
        <v>1055</v>
      </c>
      <c r="R1403" s="1">
        <v>1027</v>
      </c>
      <c r="AI1403" s="7">
        <f t="shared" si="810"/>
        <v>0</v>
      </c>
      <c r="AJ1403" s="7">
        <f t="shared" si="811"/>
        <v>0</v>
      </c>
      <c r="AK1403" s="7">
        <f t="shared" si="812"/>
        <v>0</v>
      </c>
      <c r="AL1403" s="7">
        <f t="shared" si="813"/>
        <v>0</v>
      </c>
      <c r="AM1403" s="2">
        <f t="shared" si="814"/>
        <v>0</v>
      </c>
      <c r="AN1403" s="2">
        <f t="shared" si="815"/>
        <v>0</v>
      </c>
      <c r="AO1403" s="2">
        <f t="shared" si="816"/>
        <v>0</v>
      </c>
      <c r="AP1403" s="2">
        <f t="shared" si="817"/>
        <v>0</v>
      </c>
      <c r="AR1403" t="str">
        <f t="shared" si="779"/>
        <v>Socorro</v>
      </c>
      <c r="AS1403" t="s">
        <v>877</v>
      </c>
      <c r="AT1403" s="182">
        <v>2</v>
      </c>
      <c r="AV1403" s="98">
        <v>35</v>
      </c>
      <c r="AW1403" s="100">
        <v>53</v>
      </c>
      <c r="AX1403" s="106">
        <f t="shared" si="818"/>
        <v>35053</v>
      </c>
      <c r="AZ1403" s="7" t="s">
        <v>2975</v>
      </c>
      <c r="BA1403" t="s">
        <v>3208</v>
      </c>
    </row>
    <row r="1404" spans="1:53" hidden="1" outlineLevel="1">
      <c r="A1404" t="s">
        <v>1867</v>
      </c>
      <c r="B1404" t="s">
        <v>877</v>
      </c>
      <c r="C1404" s="1">
        <f t="shared" si="805"/>
        <v>7663</v>
      </c>
      <c r="D1404" s="7">
        <f>IF(P1404&gt;0,RANK(P1404,(P1404:R1404,S1404:AG1404)),0)</f>
        <v>2</v>
      </c>
      <c r="E1404" s="7">
        <f>IF(Q1404&gt;0,RANK(Q1404,(P1404:R1404,S1404:AG1404)),0)</f>
        <v>0</v>
      </c>
      <c r="F1404" s="7">
        <f>IF(R1404&gt;0,RANK(R1404,(P1404:R1404,S1404:AG1404)),0)</f>
        <v>1</v>
      </c>
      <c r="G1404" s="7">
        <f>IF(S1404&gt;0,RANK(S1404,(P1404:R1404,S1404:AG1404)),0)</f>
        <v>0</v>
      </c>
      <c r="H1404" s="49">
        <f t="shared" si="806"/>
        <v>1057</v>
      </c>
      <c r="I1404" s="178">
        <f t="shared" si="804"/>
        <v>0.13793553438601069</v>
      </c>
      <c r="J1404" s="2"/>
      <c r="K1404" s="2">
        <f t="shared" si="807"/>
        <v>0.43103223280699465</v>
      </c>
      <c r="L1404" s="2">
        <f t="shared" si="808"/>
        <v>0</v>
      </c>
      <c r="M1404" s="2">
        <f t="shared" si="809"/>
        <v>0.56896776719300535</v>
      </c>
      <c r="N1404" s="2">
        <f t="shared" si="792"/>
        <v>0</v>
      </c>
      <c r="O1404" s="2">
        <f t="shared" si="793"/>
        <v>0</v>
      </c>
      <c r="P1404" s="1">
        <v>3303</v>
      </c>
      <c r="R1404" s="1">
        <v>4360</v>
      </c>
      <c r="AI1404" s="7">
        <f t="shared" si="810"/>
        <v>0</v>
      </c>
      <c r="AJ1404" s="7">
        <f t="shared" si="811"/>
        <v>0</v>
      </c>
      <c r="AK1404" s="7">
        <f t="shared" si="812"/>
        <v>0</v>
      </c>
      <c r="AL1404" s="7">
        <f t="shared" si="813"/>
        <v>0</v>
      </c>
      <c r="AM1404" s="2">
        <f t="shared" si="814"/>
        <v>0</v>
      </c>
      <c r="AN1404" s="2">
        <f t="shared" si="815"/>
        <v>0</v>
      </c>
      <c r="AO1404" s="2">
        <f t="shared" si="816"/>
        <v>0</v>
      </c>
      <c r="AP1404" s="2">
        <f t="shared" si="817"/>
        <v>0</v>
      </c>
      <c r="AR1404" t="str">
        <f t="shared" si="779"/>
        <v>Taos</v>
      </c>
      <c r="AS1404" t="s">
        <v>877</v>
      </c>
      <c r="AT1404" s="182">
        <v>3</v>
      </c>
      <c r="AV1404" s="98">
        <v>35</v>
      </c>
      <c r="AW1404" s="100">
        <v>55</v>
      </c>
      <c r="AX1404" s="106">
        <f t="shared" si="818"/>
        <v>35055</v>
      </c>
      <c r="AZ1404" s="7" t="s">
        <v>2975</v>
      </c>
      <c r="BA1404" t="s">
        <v>3208</v>
      </c>
    </row>
    <row r="1405" spans="1:53" hidden="1" outlineLevel="1">
      <c r="A1405" t="s">
        <v>172</v>
      </c>
      <c r="B1405" t="s">
        <v>877</v>
      </c>
      <c r="C1405" s="1">
        <f t="shared" si="805"/>
        <v>1306</v>
      </c>
      <c r="D1405" s="7">
        <f>IF(P1405&gt;0,RANK(P1405,(P1405:R1405,S1405:AG1405)),0)</f>
        <v>2</v>
      </c>
      <c r="E1405" s="7">
        <f>IF(Q1405&gt;0,RANK(Q1405,(P1405:R1405,S1405:AG1405)),0)</f>
        <v>0</v>
      </c>
      <c r="F1405" s="7">
        <f>IF(R1405&gt;0,RANK(R1405,(P1405:R1405,S1405:AG1405)),0)</f>
        <v>1</v>
      </c>
      <c r="G1405" s="7">
        <f>IF(S1405&gt;0,RANK(S1405,(P1405:R1405,S1405:AG1405)),0)</f>
        <v>0</v>
      </c>
      <c r="H1405" s="49">
        <f t="shared" si="806"/>
        <v>4</v>
      </c>
      <c r="I1405" s="178">
        <f t="shared" si="804"/>
        <v>3.0627871362940277E-3</v>
      </c>
      <c r="J1405" s="2"/>
      <c r="K1405" s="2">
        <f t="shared" si="807"/>
        <v>0.49846860643185298</v>
      </c>
      <c r="L1405" s="2">
        <f t="shared" si="808"/>
        <v>0</v>
      </c>
      <c r="M1405" s="2">
        <f t="shared" si="809"/>
        <v>0.50153139356814702</v>
      </c>
      <c r="N1405" s="2">
        <f t="shared" si="792"/>
        <v>0</v>
      </c>
      <c r="O1405" s="2">
        <f t="shared" si="793"/>
        <v>0</v>
      </c>
      <c r="P1405" s="1">
        <v>651</v>
      </c>
      <c r="R1405" s="1">
        <v>655</v>
      </c>
      <c r="AI1405" s="7">
        <f t="shared" si="810"/>
        <v>0</v>
      </c>
      <c r="AJ1405" s="7">
        <f t="shared" si="811"/>
        <v>0</v>
      </c>
      <c r="AK1405" s="7">
        <f t="shared" si="812"/>
        <v>0</v>
      </c>
      <c r="AL1405" s="7">
        <f t="shared" si="813"/>
        <v>0</v>
      </c>
      <c r="AM1405" s="2">
        <f t="shared" si="814"/>
        <v>0</v>
      </c>
      <c r="AN1405" s="2">
        <f t="shared" si="815"/>
        <v>0</v>
      </c>
      <c r="AO1405" s="2">
        <f t="shared" si="816"/>
        <v>0</v>
      </c>
      <c r="AP1405" s="2">
        <f t="shared" si="817"/>
        <v>0</v>
      </c>
      <c r="AR1405" t="str">
        <f t="shared" si="779"/>
        <v>Torrance</v>
      </c>
      <c r="AS1405" t="s">
        <v>877</v>
      </c>
      <c r="AT1405" s="182">
        <v>1</v>
      </c>
      <c r="AV1405" s="98">
        <v>35</v>
      </c>
      <c r="AW1405" s="100">
        <v>57</v>
      </c>
      <c r="AX1405" s="106">
        <f t="shared" si="818"/>
        <v>35057</v>
      </c>
      <c r="AZ1405" s="7" t="s">
        <v>2975</v>
      </c>
      <c r="BA1405" t="s">
        <v>3208</v>
      </c>
    </row>
    <row r="1406" spans="1:53" hidden="1" outlineLevel="1">
      <c r="A1406" t="s">
        <v>3257</v>
      </c>
      <c r="B1406" t="s">
        <v>877</v>
      </c>
      <c r="C1406" s="1">
        <f t="shared" si="805"/>
        <v>344</v>
      </c>
      <c r="D1406" s="7">
        <f>IF(P1406&gt;0,RANK(P1406,(P1406:R1406,S1406:AG1406)),0)</f>
        <v>2</v>
      </c>
      <c r="E1406" s="7">
        <f>IF(Q1406&gt;0,RANK(Q1406,(P1406:R1406,S1406:AG1406)),0)</f>
        <v>0</v>
      </c>
      <c r="F1406" s="7">
        <f>IF(R1406&gt;0,RANK(R1406,(P1406:R1406,S1406:AG1406)),0)</f>
        <v>1</v>
      </c>
      <c r="G1406" s="7">
        <f>IF(S1406&gt;0,RANK(S1406,(P1406:R1406,S1406:AG1406)),0)</f>
        <v>0</v>
      </c>
      <c r="H1406" s="49">
        <f t="shared" si="806"/>
        <v>36</v>
      </c>
      <c r="I1406" s="178">
        <f t="shared" si="804"/>
        <v>0.10465116279069768</v>
      </c>
      <c r="J1406" s="2"/>
      <c r="K1406" s="2">
        <f t="shared" si="807"/>
        <v>0.44767441860465118</v>
      </c>
      <c r="L1406" s="2">
        <f t="shared" si="808"/>
        <v>0</v>
      </c>
      <c r="M1406" s="2">
        <f t="shared" si="809"/>
        <v>0.55232558139534882</v>
      </c>
      <c r="N1406" s="2">
        <f t="shared" si="792"/>
        <v>0</v>
      </c>
      <c r="O1406" s="2">
        <f t="shared" si="793"/>
        <v>0</v>
      </c>
      <c r="P1406" s="1">
        <v>154</v>
      </c>
      <c r="R1406" s="1">
        <v>190</v>
      </c>
      <c r="AI1406" s="7">
        <f t="shared" si="810"/>
        <v>0</v>
      </c>
      <c r="AJ1406" s="7">
        <f t="shared" si="811"/>
        <v>0</v>
      </c>
      <c r="AK1406" s="7">
        <f t="shared" si="812"/>
        <v>0</v>
      </c>
      <c r="AL1406" s="7">
        <f t="shared" si="813"/>
        <v>0</v>
      </c>
      <c r="AM1406" s="2">
        <f t="shared" si="814"/>
        <v>0</v>
      </c>
      <c r="AN1406" s="2">
        <f t="shared" si="815"/>
        <v>0</v>
      </c>
      <c r="AO1406" s="2">
        <f t="shared" si="816"/>
        <v>0</v>
      </c>
      <c r="AP1406" s="2">
        <f t="shared" si="817"/>
        <v>0</v>
      </c>
      <c r="AR1406" t="str">
        <f t="shared" si="779"/>
        <v>Union</v>
      </c>
      <c r="AS1406" t="s">
        <v>877</v>
      </c>
      <c r="AT1406" s="182">
        <v>3</v>
      </c>
      <c r="AV1406" s="98">
        <v>35</v>
      </c>
      <c r="AW1406" s="100">
        <v>59</v>
      </c>
      <c r="AX1406" s="106">
        <f t="shared" si="818"/>
        <v>35059</v>
      </c>
      <c r="AZ1406" s="7" t="s">
        <v>2975</v>
      </c>
      <c r="BA1406" t="s">
        <v>3208</v>
      </c>
    </row>
    <row r="1407" spans="1:53" hidden="1" outlineLevel="1">
      <c r="A1407" t="s">
        <v>414</v>
      </c>
      <c r="B1407" t="s">
        <v>877</v>
      </c>
      <c r="C1407" s="1">
        <f>SUM(P1407:AG1407)</f>
        <v>6012</v>
      </c>
      <c r="D1407" s="7">
        <f>IF(P1407&gt;0,RANK(P1407,(P1407:R1407,S1407:AG1407)),0)</f>
        <v>1</v>
      </c>
      <c r="E1407" s="7">
        <f>IF(Q1407&gt;0,RANK(Q1407,(P1407:R1407,S1407:AG1407)),0)</f>
        <v>0</v>
      </c>
      <c r="F1407" s="7">
        <f>IF(R1407&gt;0,RANK(R1407,(P1407:R1407,S1407:AG1407)),0)</f>
        <v>2</v>
      </c>
      <c r="G1407" s="7">
        <f>IF(S1407&gt;0,RANK(S1407,(P1407:R1407,S1407:AG1407)),0)</f>
        <v>0</v>
      </c>
      <c r="H1407" s="49">
        <f t="shared" si="806"/>
        <v>242</v>
      </c>
      <c r="I1407" s="178">
        <f>H1407/C1407</f>
        <v>4.0252827677977381E-2</v>
      </c>
      <c r="J1407" s="2"/>
      <c r="K1407" s="2">
        <f>IF($C1407=0,"-",P1407/$C1407)</f>
        <v>0.52012641383898872</v>
      </c>
      <c r="L1407" s="2">
        <f>IF($C1407=0,"-",Q1407/$C1407)</f>
        <v>0</v>
      </c>
      <c r="M1407" s="2">
        <f>IF($C1407=0,"-",R1407/$C1407)</f>
        <v>0.47987358616101133</v>
      </c>
      <c r="N1407" s="2">
        <f>IF($C1407=0,"-",S1407/$C1407)</f>
        <v>0</v>
      </c>
      <c r="O1407" s="2">
        <f>IF(C1407=0,"-",(1-K1407-L1407-M1407-N1407))</f>
        <v>-5.5511151231257827E-17</v>
      </c>
      <c r="P1407" s="1">
        <v>3127</v>
      </c>
      <c r="R1407" s="1">
        <v>2885</v>
      </c>
      <c r="AI1407" s="7">
        <f t="shared" si="810"/>
        <v>0</v>
      </c>
      <c r="AJ1407" s="7">
        <f t="shared" si="811"/>
        <v>0</v>
      </c>
      <c r="AK1407" s="7">
        <f t="shared" si="812"/>
        <v>0</v>
      </c>
      <c r="AL1407" s="7">
        <f t="shared" si="813"/>
        <v>0</v>
      </c>
      <c r="AM1407" s="2">
        <f>IF($C1407=0,"-",T1407/$C1407)</f>
        <v>0</v>
      </c>
      <c r="AN1407" s="2">
        <f t="shared" si="815"/>
        <v>0</v>
      </c>
      <c r="AO1407" s="2">
        <f t="shared" si="816"/>
        <v>0</v>
      </c>
      <c r="AP1407" s="2">
        <f>IF($C1407=0,"-",W1407/$C1407)</f>
        <v>0</v>
      </c>
      <c r="AR1407" t="s">
        <v>414</v>
      </c>
      <c r="AS1407" t="s">
        <v>877</v>
      </c>
      <c r="AT1407" s="182"/>
      <c r="AV1407" s="98">
        <v>35</v>
      </c>
      <c r="AW1407" s="100">
        <v>61</v>
      </c>
      <c r="AX1407" s="106">
        <f>AV1407*1000+AW1407</f>
        <v>35061</v>
      </c>
      <c r="AZ1407" s="7" t="s">
        <v>2975</v>
      </c>
      <c r="BA1407" t="s">
        <v>3208</v>
      </c>
    </row>
    <row r="1408" spans="1:53" collapsed="1">
      <c r="A1408" t="s">
        <v>1639</v>
      </c>
      <c r="B1408" t="s">
        <v>1114</v>
      </c>
      <c r="C1408" s="1">
        <f>SUM(P1408:AG1408)</f>
        <v>216075</v>
      </c>
      <c r="D1408" s="7">
        <f>IF(P1408&gt;0,RANK(P1408,(P1408:R1408,S1408:AG1408)),0)</f>
        <v>1</v>
      </c>
      <c r="E1408" s="7">
        <f>IF(Q1408&gt;0,RANK(Q1408,(P1408:R1408,S1408:AG1408)),0)</f>
        <v>0</v>
      </c>
      <c r="F1408" s="7">
        <f>IF(R1408&gt;0,RANK(R1408,(P1408:R1408,S1408:AG1408)),0)</f>
        <v>2</v>
      </c>
      <c r="G1408" s="7">
        <f>IF(S1408&gt;0,RANK(S1408,(P1408:R1408,S1408:AG1408)),0)</f>
        <v>0</v>
      </c>
      <c r="H1408" s="49">
        <f t="shared" si="806"/>
        <v>6593</v>
      </c>
      <c r="I1408" s="178">
        <f t="shared" si="804"/>
        <v>3.0512553511512205E-2</v>
      </c>
      <c r="J1408" s="2"/>
      <c r="K1408" s="2">
        <f t="shared" si="807"/>
        <v>0.51525627675575614</v>
      </c>
      <c r="L1408" s="2">
        <f t="shared" si="808"/>
        <v>0</v>
      </c>
      <c r="M1408" s="2">
        <f t="shared" si="809"/>
        <v>0.48474372324424392</v>
      </c>
      <c r="N1408" s="2">
        <f t="shared" si="792"/>
        <v>0</v>
      </c>
      <c r="O1408" s="2">
        <f t="shared" si="793"/>
        <v>-5.5511151231257827E-17</v>
      </c>
      <c r="P1408" s="1">
        <f>SUM(P1375:P1407)</f>
        <v>111334</v>
      </c>
      <c r="R1408" s="1">
        <f>SUM(R1375:R1407)</f>
        <v>104741</v>
      </c>
      <c r="AI1408" s="7">
        <f t="shared" si="810"/>
        <v>0</v>
      </c>
      <c r="AJ1408" s="7">
        <f t="shared" si="811"/>
        <v>0</v>
      </c>
      <c r="AK1408" s="7">
        <f t="shared" si="812"/>
        <v>0</v>
      </c>
      <c r="AL1408" s="7">
        <f t="shared" si="813"/>
        <v>0</v>
      </c>
      <c r="AM1408" s="2">
        <f t="shared" si="814"/>
        <v>0</v>
      </c>
      <c r="AN1408" s="2">
        <f t="shared" si="815"/>
        <v>0</v>
      </c>
      <c r="AO1408" s="2">
        <f t="shared" si="816"/>
        <v>0</v>
      </c>
      <c r="AP1408" s="2">
        <f t="shared" si="817"/>
        <v>0</v>
      </c>
      <c r="AR1408" t="str">
        <f t="shared" si="779"/>
        <v>New Mexico</v>
      </c>
      <c r="AS1408" t="s">
        <v>1114</v>
      </c>
      <c r="AT1408" s="182"/>
      <c r="AV1408" s="98">
        <v>35</v>
      </c>
      <c r="AW1408" s="100"/>
      <c r="AX1408" s="98">
        <v>35</v>
      </c>
      <c r="AZ1408" s="7" t="s">
        <v>1634</v>
      </c>
      <c r="BA1408" t="s">
        <v>3208</v>
      </c>
    </row>
    <row r="1409" spans="1:55">
      <c r="C1409" s="1"/>
      <c r="E1409" s="7"/>
      <c r="F1409" s="7"/>
      <c r="G1409" s="7"/>
      <c r="H1409" s="49"/>
      <c r="I1409" s="178"/>
      <c r="J1409" s="2"/>
      <c r="AI1409" s="7"/>
      <c r="AJ1409" s="7"/>
      <c r="AK1409" s="7"/>
      <c r="AL1409" s="7"/>
      <c r="AT1409" s="182"/>
      <c r="AV1409" s="98"/>
      <c r="AW1409" s="100"/>
    </row>
    <row r="1410" spans="1:55" hidden="1" outlineLevel="1">
      <c r="A1410" t="s">
        <v>1691</v>
      </c>
      <c r="B1410" t="s">
        <v>1945</v>
      </c>
      <c r="C1410" s="1">
        <f t="shared" ref="C1410:C1441" si="819">SUM(P1410:AG1410)</f>
        <v>41712</v>
      </c>
      <c r="D1410" s="7">
        <f>IF(P1410&gt;0,RANK(P1410,(P1410:R1410,S1410:AG1410)),0)</f>
        <v>2</v>
      </c>
      <c r="E1410" s="7">
        <f>IF(Q1410&gt;0,RANK(Q1410,(P1410:R1410,S1410:AG1410)),0)</f>
        <v>0</v>
      </c>
      <c r="F1410" s="7">
        <f>IF(R1410&gt;0,RANK(R1410,(P1410:R1410,S1410:AG1410)),0)</f>
        <v>1</v>
      </c>
      <c r="G1410" s="7">
        <f>IF(S1410&gt;0,RANK(S1410,(P1410:R1410,S1410:AG1410)),0)</f>
        <v>0</v>
      </c>
      <c r="H1410" s="49">
        <f t="shared" ref="H1410:H1441" si="820">MAX(P1410:Y1410)-LARGE(P1410:Y1410,2)</f>
        <v>1884</v>
      </c>
      <c r="I1410" s="178">
        <f t="shared" si="804"/>
        <v>4.5166858457997699E-2</v>
      </c>
      <c r="J1410" s="2"/>
      <c r="K1410" s="2">
        <f t="shared" ref="K1410:K1441" si="821">IF($C1410=0,"-",P1410/$C1410)</f>
        <v>0.47741657077100114</v>
      </c>
      <c r="L1410" s="2">
        <f t="shared" ref="L1410:L1441" si="822">IF($C1410=0,"-",Q1410/$C1410)</f>
        <v>0</v>
      </c>
      <c r="M1410" s="2">
        <f t="shared" ref="M1410:M1441" si="823">IF($C1410=0,"-",R1410/$C1410)</f>
        <v>0.52258342922899881</v>
      </c>
      <c r="N1410" s="2">
        <f t="shared" si="792"/>
        <v>0</v>
      </c>
      <c r="O1410" s="2">
        <f t="shared" si="793"/>
        <v>0</v>
      </c>
      <c r="P1410" s="1">
        <v>19914</v>
      </c>
      <c r="R1410" s="1">
        <v>21798</v>
      </c>
      <c r="AI1410" s="7">
        <f t="shared" ref="AI1410:AI1441" si="824">IF(T1410&gt;0,RANK(T1410,(P1410:Z1410)),0)</f>
        <v>0</v>
      </c>
      <c r="AJ1410" s="7">
        <f t="shared" ref="AJ1410:AJ1441" si="825">IF(U1410&gt;0,RANK(U1410,(P1410:Z1410)),0)</f>
        <v>0</v>
      </c>
      <c r="AK1410" s="7">
        <f t="shared" ref="AK1410:AK1441" si="826">IF(V1410&gt;0,RANK(V1410,(P1410:Z1410)),0)</f>
        <v>0</v>
      </c>
      <c r="AL1410" s="7">
        <f t="shared" ref="AL1410:AL1441" si="827">IF(W1410&gt;0,RANK(W1410,(P1410:Z1410)),0)</f>
        <v>0</v>
      </c>
      <c r="AM1410" s="2">
        <f t="shared" ref="AM1410:AM1441" si="828">IF($C1410=0,"-",T1410/$C1410)</f>
        <v>0</v>
      </c>
      <c r="AN1410" s="2">
        <f t="shared" ref="AN1410:AN1441" si="829">IF($C1410=0,"-",U1410/$C1410)</f>
        <v>0</v>
      </c>
      <c r="AO1410" s="2">
        <f t="shared" ref="AO1410:AO1441" si="830">IF($C1410=0,"-",V1410/$C1410)</f>
        <v>0</v>
      </c>
      <c r="AP1410" s="2">
        <f t="shared" ref="AP1410:AP1441" si="831">IF($C1410=0,"-",W1410/$C1410)</f>
        <v>0</v>
      </c>
      <c r="AR1410" t="str">
        <f t="shared" ref="AR1410:AR1472" si="832">A1410</f>
        <v>Albany</v>
      </c>
      <c r="AS1410" t="s">
        <v>1945</v>
      </c>
      <c r="AT1410" s="182">
        <v>20</v>
      </c>
      <c r="AV1410" s="98">
        <v>36</v>
      </c>
      <c r="AW1410" s="100">
        <v>1</v>
      </c>
      <c r="AX1410" s="106">
        <f t="shared" ref="AX1410:AX1441" si="833">AV1410*1000+AW1410</f>
        <v>36001</v>
      </c>
      <c r="AZ1410" s="7" t="s">
        <v>2975</v>
      </c>
      <c r="BA1410" t="s">
        <v>3208</v>
      </c>
    </row>
    <row r="1411" spans="1:55" hidden="1" outlineLevel="1">
      <c r="A1411" t="s">
        <v>2860</v>
      </c>
      <c r="B1411" t="s">
        <v>1945</v>
      </c>
      <c r="C1411" s="1">
        <f t="shared" si="819"/>
        <v>2056</v>
      </c>
      <c r="D1411" s="7">
        <f>IF(P1411&gt;0,RANK(P1411,(P1411:R1411,S1411:AG1411)),0)</f>
        <v>2</v>
      </c>
      <c r="E1411" s="7">
        <f>IF(Q1411&gt;0,RANK(Q1411,(P1411:R1411,S1411:AG1411)),0)</f>
        <v>0</v>
      </c>
      <c r="F1411" s="7">
        <f>IF(R1411&gt;0,RANK(R1411,(P1411:R1411,S1411:AG1411)),0)</f>
        <v>1</v>
      </c>
      <c r="G1411" s="7">
        <f>IF(S1411&gt;0,RANK(S1411,(P1411:R1411,S1411:AG1411)),0)</f>
        <v>0</v>
      </c>
      <c r="H1411" s="49">
        <f t="shared" si="820"/>
        <v>362</v>
      </c>
      <c r="I1411" s="178">
        <f t="shared" si="804"/>
        <v>0.17607003891050585</v>
      </c>
      <c r="J1411" s="2"/>
      <c r="K1411" s="2">
        <f t="shared" si="821"/>
        <v>0.41196498054474706</v>
      </c>
      <c r="L1411" s="2">
        <f t="shared" si="822"/>
        <v>0</v>
      </c>
      <c r="M1411" s="2">
        <f t="shared" si="823"/>
        <v>0.58803501945525294</v>
      </c>
      <c r="N1411" s="2">
        <f t="shared" si="792"/>
        <v>0</v>
      </c>
      <c r="O1411" s="2">
        <f t="shared" si="793"/>
        <v>0</v>
      </c>
      <c r="P1411" s="1">
        <v>847</v>
      </c>
      <c r="R1411" s="1">
        <v>1209</v>
      </c>
      <c r="AI1411" s="7">
        <f t="shared" si="824"/>
        <v>0</v>
      </c>
      <c r="AJ1411" s="7">
        <f t="shared" si="825"/>
        <v>0</v>
      </c>
      <c r="AK1411" s="7">
        <f t="shared" si="826"/>
        <v>0</v>
      </c>
      <c r="AL1411" s="7">
        <f t="shared" si="827"/>
        <v>0</v>
      </c>
      <c r="AM1411" s="2">
        <f t="shared" si="828"/>
        <v>0</v>
      </c>
      <c r="AN1411" s="2">
        <f t="shared" si="829"/>
        <v>0</v>
      </c>
      <c r="AO1411" s="2">
        <f t="shared" si="830"/>
        <v>0</v>
      </c>
      <c r="AP1411" s="2">
        <f t="shared" si="831"/>
        <v>0</v>
      </c>
      <c r="AR1411" t="str">
        <f t="shared" si="832"/>
        <v>Allegany</v>
      </c>
      <c r="AS1411" t="s">
        <v>1945</v>
      </c>
      <c r="AT1411" s="182">
        <v>23</v>
      </c>
      <c r="AV1411" s="98">
        <v>36</v>
      </c>
      <c r="AW1411" s="100">
        <v>3</v>
      </c>
      <c r="AX1411" s="106">
        <f t="shared" si="833"/>
        <v>36003</v>
      </c>
      <c r="AZ1411" s="7" t="s">
        <v>2975</v>
      </c>
      <c r="BA1411" t="s">
        <v>3208</v>
      </c>
      <c r="BB1411" s="216"/>
      <c r="BC1411" s="216"/>
    </row>
    <row r="1412" spans="1:55" hidden="1" outlineLevel="1">
      <c r="A1412" t="s">
        <v>3272</v>
      </c>
      <c r="B1412" t="s">
        <v>1945</v>
      </c>
      <c r="C1412" s="1">
        <f t="shared" si="819"/>
        <v>17792</v>
      </c>
      <c r="D1412" s="7">
        <f>IF(P1412&gt;0,RANK(P1412,(P1412:R1412,S1412:AG1412)),0)</f>
        <v>2</v>
      </c>
      <c r="E1412" s="7">
        <f>IF(Q1412&gt;0,RANK(Q1412,(P1412:R1412,S1412:AG1412)),0)</f>
        <v>0</v>
      </c>
      <c r="F1412" s="7">
        <f>IF(R1412&gt;0,RANK(R1412,(P1412:R1412,S1412:AG1412)),0)</f>
        <v>1</v>
      </c>
      <c r="G1412" s="7">
        <f>IF(S1412&gt;0,RANK(S1412,(P1412:R1412,S1412:AG1412)),0)</f>
        <v>0</v>
      </c>
      <c r="H1412" s="49">
        <f t="shared" si="820"/>
        <v>2510</v>
      </c>
      <c r="I1412" s="178">
        <f t="shared" si="804"/>
        <v>0.14107464028776978</v>
      </c>
      <c r="J1412" s="2"/>
      <c r="K1412" s="2">
        <f t="shared" si="821"/>
        <v>0.42946267985611508</v>
      </c>
      <c r="L1412" s="2">
        <f t="shared" si="822"/>
        <v>0</v>
      </c>
      <c r="M1412" s="2">
        <f t="shared" si="823"/>
        <v>0.57053732014388492</v>
      </c>
      <c r="N1412" s="2">
        <f t="shared" si="792"/>
        <v>0</v>
      </c>
      <c r="O1412" s="2">
        <f t="shared" si="793"/>
        <v>0</v>
      </c>
      <c r="P1412" s="1">
        <v>7641</v>
      </c>
      <c r="R1412" s="1">
        <v>10151</v>
      </c>
      <c r="AI1412" s="7">
        <f t="shared" si="824"/>
        <v>0</v>
      </c>
      <c r="AJ1412" s="7">
        <f t="shared" si="825"/>
        <v>0</v>
      </c>
      <c r="AK1412" s="7">
        <f t="shared" si="826"/>
        <v>0</v>
      </c>
      <c r="AL1412" s="7">
        <f t="shared" si="827"/>
        <v>0</v>
      </c>
      <c r="AM1412" s="2">
        <f t="shared" si="828"/>
        <v>0</v>
      </c>
      <c r="AN1412" s="2">
        <f t="shared" si="829"/>
        <v>0</v>
      </c>
      <c r="AO1412" s="2">
        <f t="shared" si="830"/>
        <v>0</v>
      </c>
      <c r="AP1412" s="2">
        <f t="shared" si="831"/>
        <v>0</v>
      </c>
      <c r="AR1412" t="str">
        <f t="shared" si="832"/>
        <v>Broome</v>
      </c>
      <c r="AS1412" t="s">
        <v>1945</v>
      </c>
      <c r="AT1412" s="182"/>
      <c r="AV1412" s="98">
        <v>36</v>
      </c>
      <c r="AW1412" s="100">
        <v>7</v>
      </c>
      <c r="AX1412" s="106">
        <f t="shared" si="833"/>
        <v>36007</v>
      </c>
      <c r="AZ1412" s="7" t="s">
        <v>2975</v>
      </c>
      <c r="BA1412" t="s">
        <v>3208</v>
      </c>
      <c r="BB1412" s="216"/>
      <c r="BC1412" s="216"/>
    </row>
    <row r="1413" spans="1:55" hidden="1" outlineLevel="1">
      <c r="A1413" t="s">
        <v>129</v>
      </c>
      <c r="B1413" t="s">
        <v>1945</v>
      </c>
      <c r="C1413" s="1">
        <f t="shared" si="819"/>
        <v>4325</v>
      </c>
      <c r="D1413" s="7">
        <f>IF(P1413&gt;0,RANK(P1413,(P1413:R1413,S1413:AG1413)),0)</f>
        <v>2</v>
      </c>
      <c r="E1413" s="7">
        <f>IF(Q1413&gt;0,RANK(Q1413,(P1413:R1413,S1413:AG1413)),0)</f>
        <v>0</v>
      </c>
      <c r="F1413" s="7">
        <f>IF(R1413&gt;0,RANK(R1413,(P1413:R1413,S1413:AG1413)),0)</f>
        <v>1</v>
      </c>
      <c r="G1413" s="7">
        <f>IF(S1413&gt;0,RANK(S1413,(P1413:R1413,S1413:AG1413)),0)</f>
        <v>0</v>
      </c>
      <c r="H1413" s="49">
        <f t="shared" si="820"/>
        <v>637</v>
      </c>
      <c r="I1413" s="178">
        <f t="shared" si="804"/>
        <v>0.14728323699421966</v>
      </c>
      <c r="J1413" s="2"/>
      <c r="K1413" s="2">
        <f t="shared" si="821"/>
        <v>0.42635838150289018</v>
      </c>
      <c r="L1413" s="2">
        <f t="shared" si="822"/>
        <v>0</v>
      </c>
      <c r="M1413" s="2">
        <f t="shared" si="823"/>
        <v>0.57364161849710982</v>
      </c>
      <c r="N1413" s="2">
        <f t="shared" si="792"/>
        <v>0</v>
      </c>
      <c r="O1413" s="2">
        <f t="shared" si="793"/>
        <v>0</v>
      </c>
      <c r="P1413" s="1">
        <v>1844</v>
      </c>
      <c r="R1413" s="1">
        <v>2481</v>
      </c>
      <c r="AI1413" s="7">
        <f t="shared" si="824"/>
        <v>0</v>
      </c>
      <c r="AJ1413" s="7">
        <f t="shared" si="825"/>
        <v>0</v>
      </c>
      <c r="AK1413" s="7">
        <f t="shared" si="826"/>
        <v>0</v>
      </c>
      <c r="AL1413" s="7">
        <f t="shared" si="827"/>
        <v>0</v>
      </c>
      <c r="AM1413" s="2">
        <f t="shared" si="828"/>
        <v>0</v>
      </c>
      <c r="AN1413" s="2">
        <f t="shared" si="829"/>
        <v>0</v>
      </c>
      <c r="AO1413" s="2">
        <f t="shared" si="830"/>
        <v>0</v>
      </c>
      <c r="AP1413" s="2">
        <f t="shared" si="831"/>
        <v>0</v>
      </c>
      <c r="AR1413" t="str">
        <f t="shared" si="832"/>
        <v>Cattaraugus</v>
      </c>
      <c r="AS1413" t="s">
        <v>1945</v>
      </c>
      <c r="AT1413" s="182">
        <v>23</v>
      </c>
      <c r="AV1413" s="98">
        <v>36</v>
      </c>
      <c r="AW1413" s="100">
        <v>9</v>
      </c>
      <c r="AX1413" s="106">
        <f t="shared" si="833"/>
        <v>36009</v>
      </c>
      <c r="AZ1413" s="7" t="s">
        <v>2975</v>
      </c>
      <c r="BA1413" t="s">
        <v>3208</v>
      </c>
      <c r="BB1413" s="216"/>
      <c r="BC1413" s="216"/>
    </row>
    <row r="1414" spans="1:55" hidden="1" outlineLevel="1">
      <c r="A1414" t="s">
        <v>2211</v>
      </c>
      <c r="B1414" t="s">
        <v>1945</v>
      </c>
      <c r="C1414" s="1">
        <f t="shared" si="819"/>
        <v>5397</v>
      </c>
      <c r="D1414" s="7">
        <f>IF(P1414&gt;0,RANK(P1414,(P1414:R1414,S1414:AG1414)),0)</f>
        <v>2</v>
      </c>
      <c r="E1414" s="7">
        <f>IF(Q1414&gt;0,RANK(Q1414,(P1414:R1414,S1414:AG1414)),0)</f>
        <v>0</v>
      </c>
      <c r="F1414" s="7">
        <f>IF(R1414&gt;0,RANK(R1414,(P1414:R1414,S1414:AG1414)),0)</f>
        <v>1</v>
      </c>
      <c r="G1414" s="7">
        <f>IF(S1414&gt;0,RANK(S1414,(P1414:R1414,S1414:AG1414)),0)</f>
        <v>0</v>
      </c>
      <c r="H1414" s="49">
        <f t="shared" si="820"/>
        <v>213</v>
      </c>
      <c r="I1414" s="178">
        <f t="shared" si="804"/>
        <v>3.9466370205669815E-2</v>
      </c>
      <c r="J1414" s="2"/>
      <c r="K1414" s="2">
        <f t="shared" si="821"/>
        <v>0.48026681489716511</v>
      </c>
      <c r="L1414" s="2">
        <f t="shared" si="822"/>
        <v>0</v>
      </c>
      <c r="M1414" s="2">
        <f t="shared" si="823"/>
        <v>0.51973318510283495</v>
      </c>
      <c r="N1414" s="2">
        <f t="shared" si="792"/>
        <v>0</v>
      </c>
      <c r="O1414" s="2">
        <f t="shared" si="793"/>
        <v>-1.1102230246251565E-16</v>
      </c>
      <c r="P1414" s="1">
        <v>2592</v>
      </c>
      <c r="R1414" s="1">
        <v>2805</v>
      </c>
      <c r="AI1414" s="7">
        <f t="shared" si="824"/>
        <v>0</v>
      </c>
      <c r="AJ1414" s="7">
        <f t="shared" si="825"/>
        <v>0</v>
      </c>
      <c r="AK1414" s="7">
        <f t="shared" si="826"/>
        <v>0</v>
      </c>
      <c r="AL1414" s="7">
        <f t="shared" si="827"/>
        <v>0</v>
      </c>
      <c r="AM1414" s="2">
        <f t="shared" si="828"/>
        <v>0</v>
      </c>
      <c r="AN1414" s="2">
        <f t="shared" si="829"/>
        <v>0</v>
      </c>
      <c r="AO1414" s="2">
        <f t="shared" si="830"/>
        <v>0</v>
      </c>
      <c r="AP1414" s="2">
        <f t="shared" si="831"/>
        <v>0</v>
      </c>
      <c r="AR1414" t="str">
        <f t="shared" si="832"/>
        <v>Cayuga</v>
      </c>
      <c r="AS1414" t="s">
        <v>1945</v>
      </c>
      <c r="AT1414" s="182">
        <v>24</v>
      </c>
      <c r="AV1414" s="98">
        <v>36</v>
      </c>
      <c r="AW1414" s="100">
        <v>11</v>
      </c>
      <c r="AX1414" s="106">
        <f t="shared" si="833"/>
        <v>36011</v>
      </c>
      <c r="AZ1414" s="7" t="s">
        <v>2975</v>
      </c>
      <c r="BA1414" t="s">
        <v>3208</v>
      </c>
      <c r="BB1414" s="216"/>
      <c r="BC1414" s="216"/>
    </row>
    <row r="1415" spans="1:55" hidden="1" outlineLevel="1">
      <c r="A1415" t="s">
        <v>2190</v>
      </c>
      <c r="B1415" t="s">
        <v>1945</v>
      </c>
      <c r="C1415" s="1">
        <f t="shared" si="819"/>
        <v>8296</v>
      </c>
      <c r="D1415" s="7">
        <f>IF(P1415&gt;0,RANK(P1415,(P1415:R1415,S1415:AG1415)),0)</f>
        <v>2</v>
      </c>
      <c r="E1415" s="7">
        <f>IF(Q1415&gt;0,RANK(Q1415,(P1415:R1415,S1415:AG1415)),0)</f>
        <v>0</v>
      </c>
      <c r="F1415" s="7">
        <f>IF(R1415&gt;0,RANK(R1415,(P1415:R1415,S1415:AG1415)),0)</f>
        <v>1</v>
      </c>
      <c r="G1415" s="7">
        <f>IF(S1415&gt;0,RANK(S1415,(P1415:R1415,S1415:AG1415)),0)</f>
        <v>0</v>
      </c>
      <c r="H1415" s="49">
        <f t="shared" si="820"/>
        <v>566</v>
      </c>
      <c r="I1415" s="178">
        <f t="shared" si="804"/>
        <v>6.822565091610415E-2</v>
      </c>
      <c r="J1415" s="2"/>
      <c r="K1415" s="2">
        <f t="shared" si="821"/>
        <v>0.46588717454194795</v>
      </c>
      <c r="L1415" s="2">
        <f t="shared" si="822"/>
        <v>0</v>
      </c>
      <c r="M1415" s="2">
        <f t="shared" si="823"/>
        <v>0.53411282545805205</v>
      </c>
      <c r="N1415" s="2">
        <f t="shared" ref="N1415:N1478" si="834">IF($C1415=0,"-",S1415/$C1415)</f>
        <v>0</v>
      </c>
      <c r="O1415" s="2">
        <f t="shared" ref="O1415:O1478" si="835">IF(C1415=0,"-",(1-K1415-L1415-M1415-N1415))</f>
        <v>0</v>
      </c>
      <c r="P1415" s="1">
        <v>3865</v>
      </c>
      <c r="R1415" s="1">
        <v>4431</v>
      </c>
      <c r="AI1415" s="7">
        <f t="shared" si="824"/>
        <v>0</v>
      </c>
      <c r="AJ1415" s="7">
        <f t="shared" si="825"/>
        <v>0</v>
      </c>
      <c r="AK1415" s="7">
        <f t="shared" si="826"/>
        <v>0</v>
      </c>
      <c r="AL1415" s="7">
        <f t="shared" si="827"/>
        <v>0</v>
      </c>
      <c r="AM1415" s="2">
        <f t="shared" si="828"/>
        <v>0</v>
      </c>
      <c r="AN1415" s="2">
        <f t="shared" si="829"/>
        <v>0</v>
      </c>
      <c r="AO1415" s="2">
        <f t="shared" si="830"/>
        <v>0</v>
      </c>
      <c r="AP1415" s="2">
        <f t="shared" si="831"/>
        <v>0</v>
      </c>
      <c r="AR1415" t="str">
        <f t="shared" si="832"/>
        <v>Chautauqua</v>
      </c>
      <c r="AS1415" t="s">
        <v>1945</v>
      </c>
      <c r="AT1415" s="182">
        <v>23</v>
      </c>
      <c r="AV1415" s="98">
        <v>36</v>
      </c>
      <c r="AW1415" s="100">
        <v>13</v>
      </c>
      <c r="AX1415" s="106">
        <f t="shared" si="833"/>
        <v>36013</v>
      </c>
      <c r="AZ1415" s="7" t="s">
        <v>2975</v>
      </c>
      <c r="BA1415" t="s">
        <v>3208</v>
      </c>
      <c r="BB1415" s="216"/>
      <c r="BC1415" s="216"/>
    </row>
    <row r="1416" spans="1:55" hidden="1" outlineLevel="1">
      <c r="A1416" t="s">
        <v>1311</v>
      </c>
      <c r="B1416" t="s">
        <v>1945</v>
      </c>
      <c r="C1416" s="1">
        <f t="shared" si="819"/>
        <v>5492</v>
      </c>
      <c r="D1416" s="7">
        <f>IF(P1416&gt;0,RANK(P1416,(P1416:R1416,S1416:AG1416)),0)</f>
        <v>2</v>
      </c>
      <c r="E1416" s="7">
        <f>IF(Q1416&gt;0,RANK(Q1416,(P1416:R1416,S1416:AG1416)),0)</f>
        <v>0</v>
      </c>
      <c r="F1416" s="7">
        <f>IF(R1416&gt;0,RANK(R1416,(P1416:R1416,S1416:AG1416)),0)</f>
        <v>1</v>
      </c>
      <c r="G1416" s="7">
        <f>IF(S1416&gt;0,RANK(S1416,(P1416:R1416,S1416:AG1416)),0)</f>
        <v>0</v>
      </c>
      <c r="H1416" s="49">
        <f t="shared" si="820"/>
        <v>12</v>
      </c>
      <c r="I1416" s="178">
        <f t="shared" si="804"/>
        <v>2.1849963583394027E-3</v>
      </c>
      <c r="J1416" s="2"/>
      <c r="K1416" s="2">
        <f t="shared" si="821"/>
        <v>0.49890750182083032</v>
      </c>
      <c r="L1416" s="2">
        <f t="shared" si="822"/>
        <v>0</v>
      </c>
      <c r="M1416" s="2">
        <f t="shared" si="823"/>
        <v>0.50109249817916968</v>
      </c>
      <c r="N1416" s="2">
        <f t="shared" si="834"/>
        <v>0</v>
      </c>
      <c r="O1416" s="2">
        <f t="shared" si="835"/>
        <v>0</v>
      </c>
      <c r="P1416" s="1">
        <v>2740</v>
      </c>
      <c r="R1416" s="1">
        <v>2752</v>
      </c>
      <c r="AI1416" s="7">
        <f t="shared" si="824"/>
        <v>0</v>
      </c>
      <c r="AJ1416" s="7">
        <f t="shared" si="825"/>
        <v>0</v>
      </c>
      <c r="AK1416" s="7">
        <f t="shared" si="826"/>
        <v>0</v>
      </c>
      <c r="AL1416" s="7">
        <f t="shared" si="827"/>
        <v>0</v>
      </c>
      <c r="AM1416" s="2">
        <f t="shared" si="828"/>
        <v>0</v>
      </c>
      <c r="AN1416" s="2">
        <f t="shared" si="829"/>
        <v>0</v>
      </c>
      <c r="AO1416" s="2">
        <f t="shared" si="830"/>
        <v>0</v>
      </c>
      <c r="AP1416" s="2">
        <f t="shared" si="831"/>
        <v>0</v>
      </c>
      <c r="AR1416" t="str">
        <f t="shared" si="832"/>
        <v>Chemung</v>
      </c>
      <c r="AS1416" t="s">
        <v>1945</v>
      </c>
      <c r="AT1416" s="182">
        <v>23</v>
      </c>
      <c r="AV1416" s="98">
        <v>36</v>
      </c>
      <c r="AW1416" s="100">
        <v>15</v>
      </c>
      <c r="AX1416" s="106">
        <f t="shared" si="833"/>
        <v>36015</v>
      </c>
      <c r="AZ1416" s="7" t="s">
        <v>2975</v>
      </c>
      <c r="BA1416" t="s">
        <v>3208</v>
      </c>
      <c r="BB1416" s="216"/>
      <c r="BC1416" s="216"/>
    </row>
    <row r="1417" spans="1:55" hidden="1" outlineLevel="1">
      <c r="A1417" t="s">
        <v>2948</v>
      </c>
      <c r="B1417" t="s">
        <v>1945</v>
      </c>
      <c r="C1417" s="1">
        <f t="shared" si="819"/>
        <v>2675</v>
      </c>
      <c r="D1417" s="7">
        <f>IF(P1417&gt;0,RANK(P1417,(P1417:R1417,S1417:AG1417)),0)</f>
        <v>2</v>
      </c>
      <c r="E1417" s="7">
        <f>IF(Q1417&gt;0,RANK(Q1417,(P1417:R1417,S1417:AG1417)),0)</f>
        <v>0</v>
      </c>
      <c r="F1417" s="7">
        <f>IF(R1417&gt;0,RANK(R1417,(P1417:R1417,S1417:AG1417)),0)</f>
        <v>1</v>
      </c>
      <c r="G1417" s="7">
        <f>IF(S1417&gt;0,RANK(S1417,(P1417:R1417,S1417:AG1417)),0)</f>
        <v>0</v>
      </c>
      <c r="H1417" s="49">
        <f t="shared" si="820"/>
        <v>551</v>
      </c>
      <c r="I1417" s="178">
        <f t="shared" si="804"/>
        <v>0.20598130841121495</v>
      </c>
      <c r="J1417" s="2"/>
      <c r="K1417" s="2">
        <f t="shared" si="821"/>
        <v>0.39700934579439251</v>
      </c>
      <c r="L1417" s="2">
        <f t="shared" si="822"/>
        <v>0</v>
      </c>
      <c r="M1417" s="2">
        <f t="shared" si="823"/>
        <v>0.60299065420560749</v>
      </c>
      <c r="N1417" s="2">
        <f t="shared" si="834"/>
        <v>0</v>
      </c>
      <c r="O1417" s="2">
        <f t="shared" si="835"/>
        <v>0</v>
      </c>
      <c r="P1417" s="1">
        <v>1062</v>
      </c>
      <c r="R1417" s="1">
        <v>1613</v>
      </c>
      <c r="AI1417" s="7">
        <f t="shared" si="824"/>
        <v>0</v>
      </c>
      <c r="AJ1417" s="7">
        <f t="shared" si="825"/>
        <v>0</v>
      </c>
      <c r="AK1417" s="7">
        <f t="shared" si="826"/>
        <v>0</v>
      </c>
      <c r="AL1417" s="7">
        <f t="shared" si="827"/>
        <v>0</v>
      </c>
      <c r="AM1417" s="2">
        <f t="shared" si="828"/>
        <v>0</v>
      </c>
      <c r="AN1417" s="2">
        <f t="shared" si="829"/>
        <v>0</v>
      </c>
      <c r="AO1417" s="2">
        <f t="shared" si="830"/>
        <v>0</v>
      </c>
      <c r="AP1417" s="2">
        <f t="shared" si="831"/>
        <v>0</v>
      </c>
      <c r="AR1417" t="str">
        <f t="shared" si="832"/>
        <v>Chenango</v>
      </c>
      <c r="AS1417" t="s">
        <v>1945</v>
      </c>
      <c r="AT1417" s="182">
        <v>22</v>
      </c>
      <c r="AV1417" s="98">
        <v>36</v>
      </c>
      <c r="AW1417" s="100">
        <v>17</v>
      </c>
      <c r="AX1417" s="106">
        <f t="shared" si="833"/>
        <v>36017</v>
      </c>
      <c r="AZ1417" s="7" t="s">
        <v>2975</v>
      </c>
      <c r="BA1417" t="s">
        <v>3208</v>
      </c>
      <c r="BB1417" s="216"/>
      <c r="BC1417" s="216"/>
    </row>
    <row r="1418" spans="1:55" hidden="1" outlineLevel="1">
      <c r="A1418" t="s">
        <v>2280</v>
      </c>
      <c r="B1418" t="s">
        <v>1945</v>
      </c>
      <c r="C1418" s="1">
        <f t="shared" si="819"/>
        <v>6571</v>
      </c>
      <c r="D1418" s="7">
        <f>IF(P1418&gt;0,RANK(P1418,(P1418:R1418,S1418:AG1418)),0)</f>
        <v>2</v>
      </c>
      <c r="E1418" s="7">
        <f>IF(Q1418&gt;0,RANK(Q1418,(P1418:R1418,S1418:AG1418)),0)</f>
        <v>0</v>
      </c>
      <c r="F1418" s="7">
        <f>IF(R1418&gt;0,RANK(R1418,(P1418:R1418,S1418:AG1418)),0)</f>
        <v>1</v>
      </c>
      <c r="G1418" s="7">
        <f>IF(S1418&gt;0,RANK(S1418,(P1418:R1418,S1418:AG1418)),0)</f>
        <v>0</v>
      </c>
      <c r="H1418" s="49">
        <f t="shared" si="820"/>
        <v>3023</v>
      </c>
      <c r="I1418" s="178">
        <f t="shared" ref="I1418:I1481" si="836">H1418/C1418</f>
        <v>0.46005174250494596</v>
      </c>
      <c r="J1418" s="2"/>
      <c r="K1418" s="2">
        <f t="shared" si="821"/>
        <v>0.26997412874752702</v>
      </c>
      <c r="L1418" s="2">
        <f t="shared" si="822"/>
        <v>0</v>
      </c>
      <c r="M1418" s="2">
        <f t="shared" si="823"/>
        <v>0.73002587125247298</v>
      </c>
      <c r="N1418" s="2">
        <f t="shared" si="834"/>
        <v>0</v>
      </c>
      <c r="O1418" s="2">
        <f t="shared" si="835"/>
        <v>0</v>
      </c>
      <c r="P1418" s="1">
        <v>1774</v>
      </c>
      <c r="R1418" s="1">
        <v>4797</v>
      </c>
      <c r="AI1418" s="7">
        <f t="shared" si="824"/>
        <v>0</v>
      </c>
      <c r="AJ1418" s="7">
        <f t="shared" si="825"/>
        <v>0</v>
      </c>
      <c r="AK1418" s="7">
        <f t="shared" si="826"/>
        <v>0</v>
      </c>
      <c r="AL1418" s="7">
        <f t="shared" si="827"/>
        <v>0</v>
      </c>
      <c r="AM1418" s="2">
        <f t="shared" si="828"/>
        <v>0</v>
      </c>
      <c r="AN1418" s="2">
        <f t="shared" si="829"/>
        <v>0</v>
      </c>
      <c r="AO1418" s="2">
        <f t="shared" si="830"/>
        <v>0</v>
      </c>
      <c r="AP1418" s="2">
        <f t="shared" si="831"/>
        <v>0</v>
      </c>
      <c r="AR1418" t="str">
        <f t="shared" si="832"/>
        <v>Clinton</v>
      </c>
      <c r="AS1418" t="s">
        <v>1945</v>
      </c>
      <c r="AT1418" s="182">
        <v>21</v>
      </c>
      <c r="AV1418" s="98">
        <v>36</v>
      </c>
      <c r="AW1418" s="100">
        <v>19</v>
      </c>
      <c r="AX1418" s="106">
        <f t="shared" si="833"/>
        <v>36019</v>
      </c>
      <c r="AZ1418" s="7" t="s">
        <v>2975</v>
      </c>
      <c r="BA1418" t="s">
        <v>3208</v>
      </c>
      <c r="BB1418" s="216"/>
      <c r="BC1418" s="216"/>
    </row>
    <row r="1419" spans="1:55" hidden="1" outlineLevel="1">
      <c r="A1419" t="s">
        <v>3167</v>
      </c>
      <c r="B1419" t="s">
        <v>1945</v>
      </c>
      <c r="C1419" s="1">
        <f t="shared" si="819"/>
        <v>6699</v>
      </c>
      <c r="D1419" s="7">
        <f>IF(P1419&gt;0,RANK(P1419,(P1419:R1419,S1419:AG1419)),0)</f>
        <v>2</v>
      </c>
      <c r="E1419" s="7">
        <f>IF(Q1419&gt;0,RANK(Q1419,(P1419:R1419,S1419:AG1419)),0)</f>
        <v>0</v>
      </c>
      <c r="F1419" s="7">
        <f>IF(R1419&gt;0,RANK(R1419,(P1419:R1419,S1419:AG1419)),0)</f>
        <v>1</v>
      </c>
      <c r="G1419" s="7">
        <f>IF(S1419&gt;0,RANK(S1419,(P1419:R1419,S1419:AG1419)),0)</f>
        <v>0</v>
      </c>
      <c r="H1419" s="49">
        <f t="shared" si="820"/>
        <v>621</v>
      </c>
      <c r="I1419" s="178">
        <f t="shared" si="836"/>
        <v>9.2700403045230625E-2</v>
      </c>
      <c r="J1419" s="2"/>
      <c r="K1419" s="2">
        <f t="shared" si="821"/>
        <v>0.45364979847738468</v>
      </c>
      <c r="L1419" s="2">
        <f t="shared" si="822"/>
        <v>0</v>
      </c>
      <c r="M1419" s="2">
        <f t="shared" si="823"/>
        <v>0.54635020152261526</v>
      </c>
      <c r="N1419" s="2">
        <f t="shared" si="834"/>
        <v>0</v>
      </c>
      <c r="O1419" s="2">
        <f t="shared" si="835"/>
        <v>1.1102230246251565E-16</v>
      </c>
      <c r="P1419" s="1">
        <v>3039</v>
      </c>
      <c r="R1419" s="1">
        <v>3660</v>
      </c>
      <c r="AI1419" s="7">
        <f t="shared" si="824"/>
        <v>0</v>
      </c>
      <c r="AJ1419" s="7">
        <f t="shared" si="825"/>
        <v>0</v>
      </c>
      <c r="AK1419" s="7">
        <f t="shared" si="826"/>
        <v>0</v>
      </c>
      <c r="AL1419" s="7">
        <f t="shared" si="827"/>
        <v>0</v>
      </c>
      <c r="AM1419" s="2">
        <f t="shared" si="828"/>
        <v>0</v>
      </c>
      <c r="AN1419" s="2">
        <f t="shared" si="829"/>
        <v>0</v>
      </c>
      <c r="AO1419" s="2">
        <f t="shared" si="830"/>
        <v>0</v>
      </c>
      <c r="AP1419" s="2">
        <f t="shared" si="831"/>
        <v>0</v>
      </c>
      <c r="AR1419" t="str">
        <f t="shared" si="832"/>
        <v>Columbia</v>
      </c>
      <c r="AS1419" t="s">
        <v>1945</v>
      </c>
      <c r="AT1419" s="182">
        <v>19</v>
      </c>
      <c r="AV1419" s="98">
        <v>36</v>
      </c>
      <c r="AW1419" s="100">
        <v>21</v>
      </c>
      <c r="AX1419" s="106">
        <f t="shared" si="833"/>
        <v>36021</v>
      </c>
      <c r="AZ1419" s="7" t="s">
        <v>2975</v>
      </c>
      <c r="BA1419" t="s">
        <v>3208</v>
      </c>
      <c r="BB1419" s="216"/>
      <c r="BC1419" s="216"/>
    </row>
    <row r="1420" spans="1:55" hidden="1" outlineLevel="1">
      <c r="A1420" t="s">
        <v>1829</v>
      </c>
      <c r="B1420" t="s">
        <v>1945</v>
      </c>
      <c r="C1420" s="1">
        <f t="shared" si="819"/>
        <v>3552</v>
      </c>
      <c r="D1420" s="7">
        <f>IF(P1420&gt;0,RANK(P1420,(P1420:R1420,S1420:AG1420)),0)</f>
        <v>2</v>
      </c>
      <c r="E1420" s="7">
        <f>IF(Q1420&gt;0,RANK(Q1420,(P1420:R1420,S1420:AG1420)),0)</f>
        <v>0</v>
      </c>
      <c r="F1420" s="7">
        <f>IF(R1420&gt;0,RANK(R1420,(P1420:R1420,S1420:AG1420)),0)</f>
        <v>1</v>
      </c>
      <c r="G1420" s="7">
        <f>IF(S1420&gt;0,RANK(S1420,(P1420:R1420,S1420:AG1420)),0)</f>
        <v>0</v>
      </c>
      <c r="H1420" s="49">
        <f t="shared" si="820"/>
        <v>522</v>
      </c>
      <c r="I1420" s="178">
        <f t="shared" si="836"/>
        <v>0.14695945945945946</v>
      </c>
      <c r="J1420" s="2"/>
      <c r="K1420" s="2">
        <f t="shared" si="821"/>
        <v>0.42652027027027029</v>
      </c>
      <c r="L1420" s="2">
        <f t="shared" si="822"/>
        <v>0</v>
      </c>
      <c r="M1420" s="2">
        <f t="shared" si="823"/>
        <v>0.57347972972972971</v>
      </c>
      <c r="N1420" s="2">
        <f t="shared" si="834"/>
        <v>0</v>
      </c>
      <c r="O1420" s="2">
        <f t="shared" si="835"/>
        <v>0</v>
      </c>
      <c r="P1420" s="1">
        <v>1515</v>
      </c>
      <c r="R1420" s="1">
        <v>2037</v>
      </c>
      <c r="AI1420" s="7">
        <f t="shared" si="824"/>
        <v>0</v>
      </c>
      <c r="AJ1420" s="7">
        <f t="shared" si="825"/>
        <v>0</v>
      </c>
      <c r="AK1420" s="7">
        <f t="shared" si="826"/>
        <v>0</v>
      </c>
      <c r="AL1420" s="7">
        <f t="shared" si="827"/>
        <v>0</v>
      </c>
      <c r="AM1420" s="2">
        <f t="shared" si="828"/>
        <v>0</v>
      </c>
      <c r="AN1420" s="2">
        <f t="shared" si="829"/>
        <v>0</v>
      </c>
      <c r="AO1420" s="2">
        <f t="shared" si="830"/>
        <v>0</v>
      </c>
      <c r="AP1420" s="2">
        <f t="shared" si="831"/>
        <v>0</v>
      </c>
      <c r="AR1420" t="str">
        <f t="shared" si="832"/>
        <v>Cortland</v>
      </c>
      <c r="AS1420" t="s">
        <v>1945</v>
      </c>
      <c r="AT1420" s="182">
        <v>22</v>
      </c>
      <c r="AV1420" s="98">
        <v>36</v>
      </c>
      <c r="AW1420" s="100">
        <v>23</v>
      </c>
      <c r="AX1420" s="106">
        <f t="shared" si="833"/>
        <v>36023</v>
      </c>
      <c r="AZ1420" s="7" t="s">
        <v>2975</v>
      </c>
      <c r="BA1420" t="s">
        <v>3208</v>
      </c>
      <c r="BB1420" s="216"/>
      <c r="BC1420" s="216"/>
    </row>
    <row r="1421" spans="1:55" hidden="1" outlineLevel="1">
      <c r="A1421" t="s">
        <v>1718</v>
      </c>
      <c r="B1421" t="s">
        <v>1945</v>
      </c>
      <c r="C1421" s="1">
        <f t="shared" si="819"/>
        <v>2985</v>
      </c>
      <c r="D1421" s="7">
        <f>IF(P1421&gt;0,RANK(P1421,(P1421:R1421,S1421:AG1421)),0)</f>
        <v>2</v>
      </c>
      <c r="E1421" s="7">
        <f>IF(Q1421&gt;0,RANK(Q1421,(P1421:R1421,S1421:AG1421)),0)</f>
        <v>0</v>
      </c>
      <c r="F1421" s="7">
        <f>IF(R1421&gt;0,RANK(R1421,(P1421:R1421,S1421:AG1421)),0)</f>
        <v>1</v>
      </c>
      <c r="G1421" s="7">
        <f>IF(S1421&gt;0,RANK(S1421,(P1421:R1421,S1421:AG1421)),0)</f>
        <v>0</v>
      </c>
      <c r="H1421" s="49">
        <f t="shared" si="820"/>
        <v>641</v>
      </c>
      <c r="I1421" s="178">
        <f t="shared" si="836"/>
        <v>0.21474036850921274</v>
      </c>
      <c r="J1421" s="2"/>
      <c r="K1421" s="2">
        <f t="shared" si="821"/>
        <v>0.39262981574539363</v>
      </c>
      <c r="L1421" s="2">
        <f t="shared" si="822"/>
        <v>0</v>
      </c>
      <c r="M1421" s="2">
        <f t="shared" si="823"/>
        <v>0.60737018425460632</v>
      </c>
      <c r="N1421" s="2">
        <f t="shared" si="834"/>
        <v>0</v>
      </c>
      <c r="O1421" s="2">
        <f t="shared" si="835"/>
        <v>1.1102230246251565E-16</v>
      </c>
      <c r="P1421" s="1">
        <v>1172</v>
      </c>
      <c r="R1421" s="1">
        <v>1813</v>
      </c>
      <c r="AI1421" s="7">
        <f t="shared" si="824"/>
        <v>0</v>
      </c>
      <c r="AJ1421" s="7">
        <f t="shared" si="825"/>
        <v>0</v>
      </c>
      <c r="AK1421" s="7">
        <f t="shared" si="826"/>
        <v>0</v>
      </c>
      <c r="AL1421" s="7">
        <f t="shared" si="827"/>
        <v>0</v>
      </c>
      <c r="AM1421" s="2">
        <f t="shared" si="828"/>
        <v>0</v>
      </c>
      <c r="AN1421" s="2">
        <f t="shared" si="829"/>
        <v>0</v>
      </c>
      <c r="AO1421" s="2">
        <f t="shared" si="830"/>
        <v>0</v>
      </c>
      <c r="AP1421" s="2">
        <f t="shared" si="831"/>
        <v>0</v>
      </c>
      <c r="AR1421" t="str">
        <f t="shared" si="832"/>
        <v>Delaware</v>
      </c>
      <c r="AS1421" t="s">
        <v>1945</v>
      </c>
      <c r="AT1421" s="182">
        <v>19</v>
      </c>
      <c r="AV1421" s="98">
        <v>36</v>
      </c>
      <c r="AW1421" s="100">
        <v>25</v>
      </c>
      <c r="AX1421" s="106">
        <f t="shared" si="833"/>
        <v>36025</v>
      </c>
      <c r="AZ1421" s="7" t="s">
        <v>2975</v>
      </c>
      <c r="BA1421" t="s">
        <v>3208</v>
      </c>
      <c r="BB1421" s="216"/>
      <c r="BC1421" s="216"/>
    </row>
    <row r="1422" spans="1:55" hidden="1" outlineLevel="1">
      <c r="A1422" t="s">
        <v>1827</v>
      </c>
      <c r="B1422" t="s">
        <v>1945</v>
      </c>
      <c r="C1422" s="1">
        <f t="shared" si="819"/>
        <v>24096</v>
      </c>
      <c r="D1422" s="7">
        <f>IF(P1422&gt;0,RANK(P1422,(P1422:R1422,S1422:AG1422)),0)</f>
        <v>2</v>
      </c>
      <c r="E1422" s="7">
        <f>IF(Q1422&gt;0,RANK(Q1422,(P1422:R1422,S1422:AG1422)),0)</f>
        <v>0</v>
      </c>
      <c r="F1422" s="7">
        <f>IF(R1422&gt;0,RANK(R1422,(P1422:R1422,S1422:AG1422)),0)</f>
        <v>1</v>
      </c>
      <c r="G1422" s="7">
        <f>IF(S1422&gt;0,RANK(S1422,(P1422:R1422,S1422:AG1422)),0)</f>
        <v>0</v>
      </c>
      <c r="H1422" s="49">
        <f t="shared" si="820"/>
        <v>694</v>
      </c>
      <c r="I1422" s="178">
        <f t="shared" si="836"/>
        <v>2.8801460823373173E-2</v>
      </c>
      <c r="J1422" s="2"/>
      <c r="K1422" s="2">
        <f t="shared" si="821"/>
        <v>0.4855992695883134</v>
      </c>
      <c r="L1422" s="2">
        <f t="shared" si="822"/>
        <v>0</v>
      </c>
      <c r="M1422" s="2">
        <f t="shared" si="823"/>
        <v>0.51440073041168655</v>
      </c>
      <c r="N1422" s="2">
        <f t="shared" si="834"/>
        <v>0</v>
      </c>
      <c r="O1422" s="2">
        <f t="shared" si="835"/>
        <v>1.1102230246251565E-16</v>
      </c>
      <c r="P1422" s="1">
        <v>11701</v>
      </c>
      <c r="R1422" s="1">
        <v>12395</v>
      </c>
      <c r="AI1422" s="7">
        <f t="shared" si="824"/>
        <v>0</v>
      </c>
      <c r="AJ1422" s="7">
        <f t="shared" si="825"/>
        <v>0</v>
      </c>
      <c r="AK1422" s="7">
        <f t="shared" si="826"/>
        <v>0</v>
      </c>
      <c r="AL1422" s="7">
        <f t="shared" si="827"/>
        <v>0</v>
      </c>
      <c r="AM1422" s="2">
        <f t="shared" si="828"/>
        <v>0</v>
      </c>
      <c r="AN1422" s="2">
        <f t="shared" si="829"/>
        <v>0</v>
      </c>
      <c r="AO1422" s="2">
        <f t="shared" si="830"/>
        <v>0</v>
      </c>
      <c r="AP1422" s="2">
        <f t="shared" si="831"/>
        <v>0</v>
      </c>
      <c r="AR1422" t="str">
        <f t="shared" si="832"/>
        <v>Dutchess</v>
      </c>
      <c r="AS1422" t="s">
        <v>1945</v>
      </c>
      <c r="AT1422" s="182"/>
      <c r="AV1422" s="98">
        <v>36</v>
      </c>
      <c r="AW1422" s="100">
        <v>27</v>
      </c>
      <c r="AX1422" s="106">
        <f t="shared" si="833"/>
        <v>36027</v>
      </c>
      <c r="AZ1422" s="7" t="s">
        <v>2975</v>
      </c>
      <c r="BA1422" t="s">
        <v>3208</v>
      </c>
      <c r="BB1422" s="216"/>
      <c r="BC1422" s="216"/>
    </row>
    <row r="1423" spans="1:55" hidden="1" outlineLevel="1">
      <c r="A1423" t="s">
        <v>182</v>
      </c>
      <c r="B1423" t="s">
        <v>1945</v>
      </c>
      <c r="C1423" s="1">
        <f t="shared" si="819"/>
        <v>106752</v>
      </c>
      <c r="D1423" s="7">
        <f>IF(P1423&gt;0,RANK(P1423,(P1423:R1423,S1423:AG1423)),0)</f>
        <v>1</v>
      </c>
      <c r="E1423" s="7">
        <f>IF(Q1423&gt;0,RANK(Q1423,(P1423:R1423,S1423:AG1423)),0)</f>
        <v>0</v>
      </c>
      <c r="F1423" s="7">
        <f>IF(R1423&gt;0,RANK(R1423,(P1423:R1423,S1423:AG1423)),0)</f>
        <v>2</v>
      </c>
      <c r="G1423" s="7">
        <f>IF(S1423&gt;0,RANK(S1423,(P1423:R1423,S1423:AG1423)),0)</f>
        <v>0</v>
      </c>
      <c r="H1423" s="49">
        <f t="shared" si="820"/>
        <v>1806</v>
      </c>
      <c r="I1423" s="178">
        <f t="shared" si="836"/>
        <v>1.6917715827338128E-2</v>
      </c>
      <c r="J1423" s="2"/>
      <c r="K1423" s="2">
        <f t="shared" si="821"/>
        <v>0.50845885791366907</v>
      </c>
      <c r="L1423" s="2">
        <f t="shared" si="822"/>
        <v>0</v>
      </c>
      <c r="M1423" s="2">
        <f t="shared" si="823"/>
        <v>0.49154114208633093</v>
      </c>
      <c r="N1423" s="2">
        <f t="shared" si="834"/>
        <v>0</v>
      </c>
      <c r="O1423" s="2">
        <f t="shared" si="835"/>
        <v>0</v>
      </c>
      <c r="P1423" s="1">
        <v>54279</v>
      </c>
      <c r="R1423" s="1">
        <v>52473</v>
      </c>
      <c r="AI1423" s="7">
        <f t="shared" si="824"/>
        <v>0</v>
      </c>
      <c r="AJ1423" s="7">
        <f t="shared" si="825"/>
        <v>0</v>
      </c>
      <c r="AK1423" s="7">
        <f t="shared" si="826"/>
        <v>0</v>
      </c>
      <c r="AL1423" s="7">
        <f t="shared" si="827"/>
        <v>0</v>
      </c>
      <c r="AM1423" s="2">
        <f t="shared" si="828"/>
        <v>0</v>
      </c>
      <c r="AN1423" s="2">
        <f t="shared" si="829"/>
        <v>0</v>
      </c>
      <c r="AO1423" s="2">
        <f t="shared" si="830"/>
        <v>0</v>
      </c>
      <c r="AP1423" s="2">
        <f t="shared" si="831"/>
        <v>0</v>
      </c>
      <c r="AR1423" t="str">
        <f t="shared" si="832"/>
        <v>Erie</v>
      </c>
      <c r="AS1423" t="s">
        <v>1945</v>
      </c>
      <c r="AT1423" s="182"/>
      <c r="AV1423" s="98">
        <v>36</v>
      </c>
      <c r="AW1423" s="100">
        <v>29</v>
      </c>
      <c r="AX1423" s="106">
        <f t="shared" si="833"/>
        <v>36029</v>
      </c>
      <c r="AZ1423" s="7" t="s">
        <v>2975</v>
      </c>
      <c r="BA1423" t="s">
        <v>3208</v>
      </c>
      <c r="BB1423" s="216"/>
      <c r="BC1423" s="216"/>
    </row>
    <row r="1424" spans="1:55" hidden="1" outlineLevel="1">
      <c r="A1424" t="s">
        <v>819</v>
      </c>
      <c r="B1424" t="s">
        <v>1945</v>
      </c>
      <c r="C1424" s="1">
        <f t="shared" si="819"/>
        <v>2983</v>
      </c>
      <c r="D1424" s="7">
        <f>IF(P1424&gt;0,RANK(P1424,(P1424:R1424,S1424:AG1424)),0)</f>
        <v>2</v>
      </c>
      <c r="E1424" s="7">
        <f>IF(Q1424&gt;0,RANK(Q1424,(P1424:R1424,S1424:AG1424)),0)</f>
        <v>0</v>
      </c>
      <c r="F1424" s="7">
        <f>IF(R1424&gt;0,RANK(R1424,(P1424:R1424,S1424:AG1424)),0)</f>
        <v>1</v>
      </c>
      <c r="G1424" s="7">
        <f>IF(S1424&gt;0,RANK(S1424,(P1424:R1424,S1424:AG1424)),0)</f>
        <v>0</v>
      </c>
      <c r="H1424" s="49">
        <f t="shared" si="820"/>
        <v>1307</v>
      </c>
      <c r="I1424" s="178">
        <f t="shared" si="836"/>
        <v>0.43814951391216894</v>
      </c>
      <c r="J1424" s="2"/>
      <c r="K1424" s="2">
        <f t="shared" si="821"/>
        <v>0.28092524304391553</v>
      </c>
      <c r="L1424" s="2">
        <f t="shared" si="822"/>
        <v>0</v>
      </c>
      <c r="M1424" s="2">
        <f t="shared" si="823"/>
        <v>0.71907475695608447</v>
      </c>
      <c r="N1424" s="2">
        <f t="shared" si="834"/>
        <v>0</v>
      </c>
      <c r="O1424" s="2">
        <f t="shared" si="835"/>
        <v>0</v>
      </c>
      <c r="P1424" s="1">
        <v>838</v>
      </c>
      <c r="R1424" s="1">
        <v>2145</v>
      </c>
      <c r="AI1424" s="7">
        <f t="shared" si="824"/>
        <v>0</v>
      </c>
      <c r="AJ1424" s="7">
        <f t="shared" si="825"/>
        <v>0</v>
      </c>
      <c r="AK1424" s="7">
        <f t="shared" si="826"/>
        <v>0</v>
      </c>
      <c r="AL1424" s="7">
        <f t="shared" si="827"/>
        <v>0</v>
      </c>
      <c r="AM1424" s="2">
        <f t="shared" si="828"/>
        <v>0</v>
      </c>
      <c r="AN1424" s="2">
        <f t="shared" si="829"/>
        <v>0</v>
      </c>
      <c r="AO1424" s="2">
        <f t="shared" si="830"/>
        <v>0</v>
      </c>
      <c r="AP1424" s="2">
        <f t="shared" si="831"/>
        <v>0</v>
      </c>
      <c r="AR1424" t="str">
        <f t="shared" si="832"/>
        <v>Essex</v>
      </c>
      <c r="AS1424" t="s">
        <v>1945</v>
      </c>
      <c r="AT1424" s="182">
        <v>21</v>
      </c>
      <c r="AV1424" s="98">
        <v>36</v>
      </c>
      <c r="AW1424" s="100">
        <v>31</v>
      </c>
      <c r="AX1424" s="106">
        <f t="shared" si="833"/>
        <v>36031</v>
      </c>
      <c r="AZ1424" s="7" t="s">
        <v>2975</v>
      </c>
      <c r="BA1424" t="s">
        <v>3208</v>
      </c>
      <c r="BB1424" s="216"/>
      <c r="BC1424" s="216"/>
    </row>
    <row r="1425" spans="1:55" hidden="1" outlineLevel="1">
      <c r="A1425" t="s">
        <v>2429</v>
      </c>
      <c r="B1425" t="s">
        <v>1945</v>
      </c>
      <c r="C1425" s="1">
        <f t="shared" si="819"/>
        <v>3588</v>
      </c>
      <c r="D1425" s="7">
        <f>IF(P1425&gt;0,RANK(P1425,(P1425:R1425,S1425:AG1425)),0)</f>
        <v>2</v>
      </c>
      <c r="E1425" s="7">
        <f>IF(Q1425&gt;0,RANK(Q1425,(P1425:R1425,S1425:AG1425)),0)</f>
        <v>0</v>
      </c>
      <c r="F1425" s="7">
        <f>IF(R1425&gt;0,RANK(R1425,(P1425:R1425,S1425:AG1425)),0)</f>
        <v>1</v>
      </c>
      <c r="G1425" s="7">
        <f>IF(S1425&gt;0,RANK(S1425,(P1425:R1425,S1425:AG1425)),0)</f>
        <v>0</v>
      </c>
      <c r="H1425" s="49">
        <f t="shared" si="820"/>
        <v>1436</v>
      </c>
      <c r="I1425" s="178">
        <f t="shared" si="836"/>
        <v>0.40022296544035674</v>
      </c>
      <c r="J1425" s="2"/>
      <c r="K1425" s="2">
        <f t="shared" si="821"/>
        <v>0.29988851727982163</v>
      </c>
      <c r="L1425" s="2">
        <f t="shared" si="822"/>
        <v>0</v>
      </c>
      <c r="M1425" s="2">
        <f t="shared" si="823"/>
        <v>0.70011148272017842</v>
      </c>
      <c r="N1425" s="2">
        <f t="shared" si="834"/>
        <v>0</v>
      </c>
      <c r="O1425" s="2">
        <f t="shared" si="835"/>
        <v>0</v>
      </c>
      <c r="P1425" s="1">
        <v>1076</v>
      </c>
      <c r="R1425" s="1">
        <v>2512</v>
      </c>
      <c r="AI1425" s="7">
        <f t="shared" si="824"/>
        <v>0</v>
      </c>
      <c r="AJ1425" s="7">
        <f t="shared" si="825"/>
        <v>0</v>
      </c>
      <c r="AK1425" s="7">
        <f t="shared" si="826"/>
        <v>0</v>
      </c>
      <c r="AL1425" s="7">
        <f t="shared" si="827"/>
        <v>0</v>
      </c>
      <c r="AM1425" s="2">
        <f t="shared" si="828"/>
        <v>0</v>
      </c>
      <c r="AN1425" s="2">
        <f t="shared" si="829"/>
        <v>0</v>
      </c>
      <c r="AO1425" s="2">
        <f t="shared" si="830"/>
        <v>0</v>
      </c>
      <c r="AP1425" s="2">
        <f t="shared" si="831"/>
        <v>0</v>
      </c>
      <c r="AR1425" t="str">
        <f t="shared" si="832"/>
        <v>Franklin</v>
      </c>
      <c r="AS1425" t="s">
        <v>1945</v>
      </c>
      <c r="AT1425" s="182">
        <v>21</v>
      </c>
      <c r="AV1425" s="98">
        <v>36</v>
      </c>
      <c r="AW1425" s="100">
        <v>33</v>
      </c>
      <c r="AX1425" s="106">
        <f t="shared" si="833"/>
        <v>36033</v>
      </c>
      <c r="AZ1425" s="7" t="s">
        <v>2975</v>
      </c>
      <c r="BA1425" t="s">
        <v>3208</v>
      </c>
      <c r="BB1425" s="216"/>
      <c r="BC1425" s="216"/>
    </row>
    <row r="1426" spans="1:55" hidden="1" outlineLevel="1">
      <c r="A1426" t="s">
        <v>3241</v>
      </c>
      <c r="B1426" t="s">
        <v>1945</v>
      </c>
      <c r="C1426" s="1">
        <f t="shared" si="819"/>
        <v>2485</v>
      </c>
      <c r="D1426" s="7">
        <f>IF(P1426&gt;0,RANK(P1426,(P1426:R1426,S1426:AG1426)),0)</f>
        <v>2</v>
      </c>
      <c r="E1426" s="7">
        <f>IF(Q1426&gt;0,RANK(Q1426,(P1426:R1426,S1426:AG1426)),0)</f>
        <v>0</v>
      </c>
      <c r="F1426" s="7">
        <f>IF(R1426&gt;0,RANK(R1426,(P1426:R1426,S1426:AG1426)),0)</f>
        <v>1</v>
      </c>
      <c r="G1426" s="7">
        <f>IF(S1426&gt;0,RANK(S1426,(P1426:R1426,S1426:AG1426)),0)</f>
        <v>0</v>
      </c>
      <c r="H1426" s="49">
        <f t="shared" si="820"/>
        <v>465</v>
      </c>
      <c r="I1426" s="178">
        <f t="shared" si="836"/>
        <v>0.18712273641851107</v>
      </c>
      <c r="J1426" s="2"/>
      <c r="K1426" s="2">
        <f t="shared" si="821"/>
        <v>0.40643863179074446</v>
      </c>
      <c r="L1426" s="2">
        <f t="shared" si="822"/>
        <v>0</v>
      </c>
      <c r="M1426" s="2">
        <f t="shared" si="823"/>
        <v>0.59356136820925554</v>
      </c>
      <c r="N1426" s="2">
        <f t="shared" si="834"/>
        <v>0</v>
      </c>
      <c r="O1426" s="2">
        <f t="shared" si="835"/>
        <v>0</v>
      </c>
      <c r="P1426" s="1">
        <v>1010</v>
      </c>
      <c r="R1426" s="1">
        <v>1475</v>
      </c>
      <c r="AI1426" s="7">
        <f t="shared" si="824"/>
        <v>0</v>
      </c>
      <c r="AJ1426" s="7">
        <f t="shared" si="825"/>
        <v>0</v>
      </c>
      <c r="AK1426" s="7">
        <f t="shared" si="826"/>
        <v>0</v>
      </c>
      <c r="AL1426" s="7">
        <f t="shared" si="827"/>
        <v>0</v>
      </c>
      <c r="AM1426" s="2">
        <f t="shared" si="828"/>
        <v>0</v>
      </c>
      <c r="AN1426" s="2">
        <f t="shared" si="829"/>
        <v>0</v>
      </c>
      <c r="AO1426" s="2">
        <f t="shared" si="830"/>
        <v>0</v>
      </c>
      <c r="AP1426" s="2">
        <f t="shared" si="831"/>
        <v>0</v>
      </c>
      <c r="AR1426" t="str">
        <f t="shared" si="832"/>
        <v>Fulton</v>
      </c>
      <c r="AS1426" t="s">
        <v>1945</v>
      </c>
      <c r="AT1426" s="182">
        <v>21</v>
      </c>
      <c r="AV1426" s="98">
        <v>36</v>
      </c>
      <c r="AW1426" s="100">
        <v>35</v>
      </c>
      <c r="AX1426" s="106">
        <f t="shared" si="833"/>
        <v>36035</v>
      </c>
      <c r="AZ1426" s="7" t="s">
        <v>2975</v>
      </c>
      <c r="BA1426" t="s">
        <v>3208</v>
      </c>
      <c r="BB1426" s="216"/>
      <c r="BC1426" s="216"/>
    </row>
    <row r="1427" spans="1:55" hidden="1" outlineLevel="1">
      <c r="A1427" t="s">
        <v>253</v>
      </c>
      <c r="B1427" t="s">
        <v>1945</v>
      </c>
      <c r="C1427" s="1">
        <f t="shared" si="819"/>
        <v>3015</v>
      </c>
      <c r="D1427" s="7">
        <f>IF(P1427&gt;0,RANK(P1427,(P1427:R1427,S1427:AG1427)),0)</f>
        <v>2</v>
      </c>
      <c r="E1427" s="7">
        <f>IF(Q1427&gt;0,RANK(Q1427,(P1427:R1427,S1427:AG1427)),0)</f>
        <v>0</v>
      </c>
      <c r="F1427" s="7">
        <f>IF(R1427&gt;0,RANK(R1427,(P1427:R1427,S1427:AG1427)),0)</f>
        <v>1</v>
      </c>
      <c r="G1427" s="7">
        <f>IF(S1427&gt;0,RANK(S1427,(P1427:R1427,S1427:AG1427)),0)</f>
        <v>0</v>
      </c>
      <c r="H1427" s="49">
        <f t="shared" si="820"/>
        <v>229</v>
      </c>
      <c r="I1427" s="178">
        <f t="shared" si="836"/>
        <v>7.5953565505804316E-2</v>
      </c>
      <c r="J1427" s="2"/>
      <c r="K1427" s="2">
        <f t="shared" si="821"/>
        <v>0.46202321724709783</v>
      </c>
      <c r="L1427" s="2">
        <f t="shared" si="822"/>
        <v>0</v>
      </c>
      <c r="M1427" s="2">
        <f t="shared" si="823"/>
        <v>0.53797678275290217</v>
      </c>
      <c r="N1427" s="2">
        <f t="shared" si="834"/>
        <v>0</v>
      </c>
      <c r="O1427" s="2">
        <f t="shared" si="835"/>
        <v>0</v>
      </c>
      <c r="P1427" s="1">
        <v>1393</v>
      </c>
      <c r="R1427" s="1">
        <v>1622</v>
      </c>
      <c r="AI1427" s="7">
        <f t="shared" si="824"/>
        <v>0</v>
      </c>
      <c r="AJ1427" s="7">
        <f t="shared" si="825"/>
        <v>0</v>
      </c>
      <c r="AK1427" s="7">
        <f t="shared" si="826"/>
        <v>0</v>
      </c>
      <c r="AL1427" s="7">
        <f t="shared" si="827"/>
        <v>0</v>
      </c>
      <c r="AM1427" s="2">
        <f t="shared" si="828"/>
        <v>0</v>
      </c>
      <c r="AN1427" s="2">
        <f t="shared" si="829"/>
        <v>0</v>
      </c>
      <c r="AO1427" s="2">
        <f t="shared" si="830"/>
        <v>0</v>
      </c>
      <c r="AP1427" s="2">
        <f t="shared" si="831"/>
        <v>0</v>
      </c>
      <c r="AR1427" t="str">
        <f t="shared" si="832"/>
        <v>Genesee</v>
      </c>
      <c r="AS1427" t="s">
        <v>1945</v>
      </c>
      <c r="AT1427" s="182">
        <v>27</v>
      </c>
      <c r="AV1427" s="98">
        <v>36</v>
      </c>
      <c r="AW1427" s="100">
        <v>37</v>
      </c>
      <c r="AX1427" s="106">
        <f t="shared" si="833"/>
        <v>36037</v>
      </c>
      <c r="AZ1427" s="7" t="s">
        <v>2975</v>
      </c>
      <c r="BA1427" t="s">
        <v>3208</v>
      </c>
      <c r="BB1427" s="216"/>
      <c r="BC1427" s="216"/>
    </row>
    <row r="1428" spans="1:55" hidden="1" outlineLevel="1">
      <c r="A1428" t="s">
        <v>1318</v>
      </c>
      <c r="B1428" t="s">
        <v>1945</v>
      </c>
      <c r="C1428" s="1">
        <f t="shared" si="819"/>
        <v>2761</v>
      </c>
      <c r="D1428" s="7">
        <f>IF(P1428&gt;0,RANK(P1428,(P1428:R1428,S1428:AG1428)),0)</f>
        <v>2</v>
      </c>
      <c r="E1428" s="7">
        <f>IF(Q1428&gt;0,RANK(Q1428,(P1428:R1428,S1428:AG1428)),0)</f>
        <v>0</v>
      </c>
      <c r="F1428" s="7">
        <f>IF(R1428&gt;0,RANK(R1428,(P1428:R1428,S1428:AG1428)),0)</f>
        <v>1</v>
      </c>
      <c r="G1428" s="7">
        <f>IF(S1428&gt;0,RANK(S1428,(P1428:R1428,S1428:AG1428)),0)</f>
        <v>0</v>
      </c>
      <c r="H1428" s="49">
        <f t="shared" si="820"/>
        <v>371</v>
      </c>
      <c r="I1428" s="178">
        <f t="shared" si="836"/>
        <v>0.1343716044911264</v>
      </c>
      <c r="J1428" s="2"/>
      <c r="K1428" s="2">
        <f t="shared" si="821"/>
        <v>0.4328141977544368</v>
      </c>
      <c r="L1428" s="2">
        <f t="shared" si="822"/>
        <v>0</v>
      </c>
      <c r="M1428" s="2">
        <f t="shared" si="823"/>
        <v>0.56718580224556325</v>
      </c>
      <c r="N1428" s="2">
        <f t="shared" si="834"/>
        <v>0</v>
      </c>
      <c r="O1428" s="2">
        <f t="shared" si="835"/>
        <v>-1.1102230246251565E-16</v>
      </c>
      <c r="P1428" s="1">
        <v>1195</v>
      </c>
      <c r="R1428" s="1">
        <v>1566</v>
      </c>
      <c r="AI1428" s="7">
        <f t="shared" si="824"/>
        <v>0</v>
      </c>
      <c r="AJ1428" s="7">
        <f t="shared" si="825"/>
        <v>0</v>
      </c>
      <c r="AK1428" s="7">
        <f t="shared" si="826"/>
        <v>0</v>
      </c>
      <c r="AL1428" s="7">
        <f t="shared" si="827"/>
        <v>0</v>
      </c>
      <c r="AM1428" s="2">
        <f t="shared" si="828"/>
        <v>0</v>
      </c>
      <c r="AN1428" s="2">
        <f t="shared" si="829"/>
        <v>0</v>
      </c>
      <c r="AO1428" s="2">
        <f t="shared" si="830"/>
        <v>0</v>
      </c>
      <c r="AP1428" s="2">
        <f t="shared" si="831"/>
        <v>0</v>
      </c>
      <c r="AR1428" t="str">
        <f t="shared" si="832"/>
        <v>Greene</v>
      </c>
      <c r="AS1428" t="s">
        <v>1945</v>
      </c>
      <c r="AT1428" s="182">
        <v>19</v>
      </c>
      <c r="AV1428" s="98">
        <v>36</v>
      </c>
      <c r="AW1428" s="100">
        <v>39</v>
      </c>
      <c r="AX1428" s="106">
        <f t="shared" si="833"/>
        <v>36039</v>
      </c>
      <c r="AZ1428" s="7" t="s">
        <v>2975</v>
      </c>
      <c r="BA1428" t="s">
        <v>3208</v>
      </c>
      <c r="BB1428" s="216"/>
      <c r="BC1428" s="216"/>
    </row>
    <row r="1429" spans="1:55" hidden="1" outlineLevel="1">
      <c r="A1429" t="s">
        <v>1088</v>
      </c>
      <c r="B1429" t="s">
        <v>1945</v>
      </c>
      <c r="C1429" s="1">
        <f t="shared" si="819"/>
        <v>386</v>
      </c>
      <c r="D1429" s="7">
        <f>IF(P1429&gt;0,RANK(P1429,(P1429:R1429,S1429:AG1429)),0)</f>
        <v>2</v>
      </c>
      <c r="E1429" s="7">
        <f>IF(Q1429&gt;0,RANK(Q1429,(P1429:R1429,S1429:AG1429)),0)</f>
        <v>0</v>
      </c>
      <c r="F1429" s="7">
        <f>IF(R1429&gt;0,RANK(R1429,(P1429:R1429,S1429:AG1429)),0)</f>
        <v>1</v>
      </c>
      <c r="G1429" s="7">
        <f>IF(S1429&gt;0,RANK(S1429,(P1429:R1429,S1429:AG1429)),0)</f>
        <v>0</v>
      </c>
      <c r="H1429" s="49">
        <f t="shared" si="820"/>
        <v>104</v>
      </c>
      <c r="I1429" s="178">
        <f t="shared" si="836"/>
        <v>0.26943005181347152</v>
      </c>
      <c r="J1429" s="2"/>
      <c r="K1429" s="2">
        <f t="shared" si="821"/>
        <v>0.36528497409326427</v>
      </c>
      <c r="L1429" s="2">
        <f t="shared" si="822"/>
        <v>0</v>
      </c>
      <c r="M1429" s="2">
        <f t="shared" si="823"/>
        <v>0.63471502590673579</v>
      </c>
      <c r="N1429" s="2">
        <f t="shared" si="834"/>
        <v>0</v>
      </c>
      <c r="O1429" s="2">
        <f t="shared" si="835"/>
        <v>0</v>
      </c>
      <c r="P1429" s="1">
        <v>141</v>
      </c>
      <c r="R1429" s="1">
        <v>245</v>
      </c>
      <c r="AI1429" s="7">
        <f t="shared" si="824"/>
        <v>0</v>
      </c>
      <c r="AJ1429" s="7">
        <f t="shared" si="825"/>
        <v>0</v>
      </c>
      <c r="AK1429" s="7">
        <f t="shared" si="826"/>
        <v>0</v>
      </c>
      <c r="AL1429" s="7">
        <f t="shared" si="827"/>
        <v>0</v>
      </c>
      <c r="AM1429" s="2">
        <f t="shared" si="828"/>
        <v>0</v>
      </c>
      <c r="AN1429" s="2">
        <f t="shared" si="829"/>
        <v>0</v>
      </c>
      <c r="AO1429" s="2">
        <f t="shared" si="830"/>
        <v>0</v>
      </c>
      <c r="AP1429" s="2">
        <f t="shared" si="831"/>
        <v>0</v>
      </c>
      <c r="AR1429" t="str">
        <f t="shared" si="832"/>
        <v>Hamilton</v>
      </c>
      <c r="AS1429" t="s">
        <v>1945</v>
      </c>
      <c r="AT1429" s="182">
        <v>21</v>
      </c>
      <c r="AV1429" s="98">
        <v>36</v>
      </c>
      <c r="AW1429" s="100">
        <v>41</v>
      </c>
      <c r="AX1429" s="106">
        <f t="shared" si="833"/>
        <v>36041</v>
      </c>
      <c r="AZ1429" s="7" t="s">
        <v>2975</v>
      </c>
      <c r="BA1429" t="s">
        <v>3208</v>
      </c>
      <c r="BB1429" s="216"/>
      <c r="BC1429" s="216"/>
    </row>
    <row r="1430" spans="1:55" hidden="1" outlineLevel="1">
      <c r="A1430" t="s">
        <v>543</v>
      </c>
      <c r="B1430" t="s">
        <v>1945</v>
      </c>
      <c r="C1430" s="1">
        <f t="shared" si="819"/>
        <v>3380</v>
      </c>
      <c r="D1430" s="7">
        <f>IF(P1430&gt;0,RANK(P1430,(P1430:R1430,S1430:AG1430)),0)</f>
        <v>2</v>
      </c>
      <c r="E1430" s="7">
        <f>IF(Q1430&gt;0,RANK(Q1430,(P1430:R1430,S1430:AG1430)),0)</f>
        <v>0</v>
      </c>
      <c r="F1430" s="7">
        <f>IF(R1430&gt;0,RANK(R1430,(P1430:R1430,S1430:AG1430)),0)</f>
        <v>1</v>
      </c>
      <c r="G1430" s="7">
        <f>IF(S1430&gt;0,RANK(S1430,(P1430:R1430,S1430:AG1430)),0)</f>
        <v>0</v>
      </c>
      <c r="H1430" s="49">
        <f t="shared" si="820"/>
        <v>366</v>
      </c>
      <c r="I1430" s="178">
        <f t="shared" si="836"/>
        <v>0.10828402366863905</v>
      </c>
      <c r="J1430" s="2"/>
      <c r="K1430" s="2">
        <f t="shared" si="821"/>
        <v>0.44585798816568045</v>
      </c>
      <c r="L1430" s="2">
        <f t="shared" si="822"/>
        <v>0</v>
      </c>
      <c r="M1430" s="2">
        <f t="shared" si="823"/>
        <v>0.55414201183431955</v>
      </c>
      <c r="N1430" s="2">
        <f t="shared" si="834"/>
        <v>0</v>
      </c>
      <c r="O1430" s="2">
        <f t="shared" si="835"/>
        <v>0</v>
      </c>
      <c r="P1430" s="1">
        <v>1507</v>
      </c>
      <c r="R1430" s="1">
        <v>1873</v>
      </c>
      <c r="AI1430" s="7">
        <f t="shared" si="824"/>
        <v>0</v>
      </c>
      <c r="AJ1430" s="7">
        <f t="shared" si="825"/>
        <v>0</v>
      </c>
      <c r="AK1430" s="7">
        <f t="shared" si="826"/>
        <v>0</v>
      </c>
      <c r="AL1430" s="7">
        <f t="shared" si="827"/>
        <v>0</v>
      </c>
      <c r="AM1430" s="2">
        <f t="shared" si="828"/>
        <v>0</v>
      </c>
      <c r="AN1430" s="2">
        <f t="shared" si="829"/>
        <v>0</v>
      </c>
      <c r="AO1430" s="2">
        <f t="shared" si="830"/>
        <v>0</v>
      </c>
      <c r="AP1430" s="2">
        <f t="shared" si="831"/>
        <v>0</v>
      </c>
      <c r="AR1430" t="str">
        <f t="shared" si="832"/>
        <v>Herkimer</v>
      </c>
      <c r="AS1430" t="s">
        <v>1945</v>
      </c>
      <c r="AT1430" s="182"/>
      <c r="AV1430" s="98">
        <v>36</v>
      </c>
      <c r="AW1430" s="100">
        <v>43</v>
      </c>
      <c r="AX1430" s="106">
        <f t="shared" si="833"/>
        <v>36043</v>
      </c>
      <c r="AZ1430" s="7" t="s">
        <v>2975</v>
      </c>
      <c r="BA1430" t="s">
        <v>3208</v>
      </c>
      <c r="BB1430" s="216"/>
      <c r="BC1430" s="216"/>
    </row>
    <row r="1431" spans="1:55" hidden="1" outlineLevel="1">
      <c r="A1431" t="s">
        <v>2481</v>
      </c>
      <c r="B1431" t="s">
        <v>1945</v>
      </c>
      <c r="C1431" s="1">
        <f t="shared" si="819"/>
        <v>5235</v>
      </c>
      <c r="D1431" s="7">
        <f>IF(P1431&gt;0,RANK(P1431,(P1431:R1431,S1431:AG1431)),0)</f>
        <v>2</v>
      </c>
      <c r="E1431" s="7">
        <f>IF(Q1431&gt;0,RANK(Q1431,(P1431:R1431,S1431:AG1431)),0)</f>
        <v>0</v>
      </c>
      <c r="F1431" s="7">
        <f>IF(R1431&gt;0,RANK(R1431,(P1431:R1431,S1431:AG1431)),0)</f>
        <v>1</v>
      </c>
      <c r="G1431" s="7">
        <f>IF(S1431&gt;0,RANK(S1431,(P1431:R1431,S1431:AG1431)),0)</f>
        <v>0</v>
      </c>
      <c r="H1431" s="49">
        <f t="shared" si="820"/>
        <v>77</v>
      </c>
      <c r="I1431" s="178">
        <f t="shared" si="836"/>
        <v>1.4708691499522445E-2</v>
      </c>
      <c r="J1431" s="2"/>
      <c r="K1431" s="2">
        <f t="shared" si="821"/>
        <v>0.49264565425023876</v>
      </c>
      <c r="L1431" s="2">
        <f t="shared" si="822"/>
        <v>0</v>
      </c>
      <c r="M1431" s="2">
        <f t="shared" si="823"/>
        <v>0.50735434574976124</v>
      </c>
      <c r="N1431" s="2">
        <f t="shared" si="834"/>
        <v>0</v>
      </c>
      <c r="O1431" s="2">
        <f t="shared" si="835"/>
        <v>0</v>
      </c>
      <c r="P1431" s="1">
        <v>2579</v>
      </c>
      <c r="R1431" s="1">
        <v>2656</v>
      </c>
      <c r="AI1431" s="7">
        <f t="shared" si="824"/>
        <v>0</v>
      </c>
      <c r="AJ1431" s="7">
        <f t="shared" si="825"/>
        <v>0</v>
      </c>
      <c r="AK1431" s="7">
        <f t="shared" si="826"/>
        <v>0</v>
      </c>
      <c r="AL1431" s="7">
        <f t="shared" si="827"/>
        <v>0</v>
      </c>
      <c r="AM1431" s="2">
        <f t="shared" si="828"/>
        <v>0</v>
      </c>
      <c r="AN1431" s="2">
        <f t="shared" si="829"/>
        <v>0</v>
      </c>
      <c r="AO1431" s="2">
        <f t="shared" si="830"/>
        <v>0</v>
      </c>
      <c r="AP1431" s="2">
        <f t="shared" si="831"/>
        <v>0</v>
      </c>
      <c r="AR1431" t="str">
        <f t="shared" si="832"/>
        <v>Jefferson</v>
      </c>
      <c r="AS1431" t="s">
        <v>1945</v>
      </c>
      <c r="AT1431" s="182">
        <v>21</v>
      </c>
      <c r="AV1431" s="98">
        <v>36</v>
      </c>
      <c r="AW1431" s="100">
        <v>45</v>
      </c>
      <c r="AX1431" s="106">
        <f t="shared" si="833"/>
        <v>36045</v>
      </c>
      <c r="AZ1431" s="7" t="s">
        <v>2975</v>
      </c>
      <c r="BA1431" t="s">
        <v>3208</v>
      </c>
      <c r="BB1431" s="216"/>
      <c r="BC1431" s="216"/>
    </row>
    <row r="1432" spans="1:55" hidden="1" outlineLevel="1">
      <c r="A1432" t="s">
        <v>2939</v>
      </c>
      <c r="B1432" t="s">
        <v>1945</v>
      </c>
      <c r="C1432" s="1">
        <f t="shared" si="819"/>
        <v>1195</v>
      </c>
      <c r="D1432" s="7">
        <f>IF(P1432&gt;0,RANK(P1432,(P1432:R1432,S1432:AG1432)),0)</f>
        <v>2</v>
      </c>
      <c r="E1432" s="7">
        <f>IF(Q1432&gt;0,RANK(Q1432,(P1432:R1432,S1432:AG1432)),0)</f>
        <v>0</v>
      </c>
      <c r="F1432" s="7">
        <f>IF(R1432&gt;0,RANK(R1432,(P1432:R1432,S1432:AG1432)),0)</f>
        <v>1</v>
      </c>
      <c r="G1432" s="7">
        <f>IF(S1432&gt;0,RANK(S1432,(P1432:R1432,S1432:AG1432)),0)</f>
        <v>0</v>
      </c>
      <c r="H1432" s="49">
        <f t="shared" si="820"/>
        <v>211</v>
      </c>
      <c r="I1432" s="178">
        <f t="shared" si="836"/>
        <v>0.17656903765690377</v>
      </c>
      <c r="J1432" s="2"/>
      <c r="K1432" s="2">
        <f t="shared" si="821"/>
        <v>0.4117154811715481</v>
      </c>
      <c r="L1432" s="2">
        <f t="shared" si="822"/>
        <v>0</v>
      </c>
      <c r="M1432" s="2">
        <f t="shared" si="823"/>
        <v>0.5882845188284519</v>
      </c>
      <c r="N1432" s="2">
        <f t="shared" si="834"/>
        <v>0</v>
      </c>
      <c r="O1432" s="2">
        <f t="shared" si="835"/>
        <v>0</v>
      </c>
      <c r="P1432" s="1">
        <v>492</v>
      </c>
      <c r="R1432" s="1">
        <v>703</v>
      </c>
      <c r="AI1432" s="7">
        <f t="shared" si="824"/>
        <v>0</v>
      </c>
      <c r="AJ1432" s="7">
        <f t="shared" si="825"/>
        <v>0</v>
      </c>
      <c r="AK1432" s="7">
        <f t="shared" si="826"/>
        <v>0</v>
      </c>
      <c r="AL1432" s="7">
        <f t="shared" si="827"/>
        <v>0</v>
      </c>
      <c r="AM1432" s="2">
        <f t="shared" si="828"/>
        <v>0</v>
      </c>
      <c r="AN1432" s="2">
        <f t="shared" si="829"/>
        <v>0</v>
      </c>
      <c r="AO1432" s="2">
        <f t="shared" si="830"/>
        <v>0</v>
      </c>
      <c r="AP1432" s="2">
        <f t="shared" si="831"/>
        <v>0</v>
      </c>
      <c r="AR1432" t="str">
        <f t="shared" si="832"/>
        <v>Lewis</v>
      </c>
      <c r="AS1432" t="s">
        <v>1945</v>
      </c>
      <c r="AT1432" s="182">
        <v>21</v>
      </c>
      <c r="AV1432" s="98">
        <v>36</v>
      </c>
      <c r="AW1432" s="100">
        <v>49</v>
      </c>
      <c r="AX1432" s="106">
        <f t="shared" si="833"/>
        <v>36049</v>
      </c>
      <c r="AZ1432" s="7" t="s">
        <v>2975</v>
      </c>
      <c r="BA1432" t="s">
        <v>3208</v>
      </c>
      <c r="BB1432" s="216"/>
      <c r="BC1432" s="216"/>
    </row>
    <row r="1433" spans="1:55" hidden="1" outlineLevel="1">
      <c r="A1433" t="s">
        <v>1746</v>
      </c>
      <c r="B1433" t="s">
        <v>1945</v>
      </c>
      <c r="C1433" s="1">
        <f t="shared" si="819"/>
        <v>4201</v>
      </c>
      <c r="D1433" s="7">
        <f>IF(P1433&gt;0,RANK(P1433,(P1433:R1433,S1433:AG1433)),0)</f>
        <v>2</v>
      </c>
      <c r="E1433" s="7">
        <f>IF(Q1433&gt;0,RANK(Q1433,(P1433:R1433,S1433:AG1433)),0)</f>
        <v>0</v>
      </c>
      <c r="F1433" s="7">
        <f>IF(R1433&gt;0,RANK(R1433,(P1433:R1433,S1433:AG1433)),0)</f>
        <v>1</v>
      </c>
      <c r="G1433" s="7">
        <f>IF(S1433&gt;0,RANK(S1433,(P1433:R1433,S1433:AG1433)),0)</f>
        <v>0</v>
      </c>
      <c r="H1433" s="49">
        <f t="shared" si="820"/>
        <v>831</v>
      </c>
      <c r="I1433" s="178">
        <f t="shared" si="836"/>
        <v>0.19781004522732681</v>
      </c>
      <c r="J1433" s="2"/>
      <c r="K1433" s="2">
        <f t="shared" si="821"/>
        <v>0.40109497738633659</v>
      </c>
      <c r="L1433" s="2">
        <f t="shared" si="822"/>
        <v>0</v>
      </c>
      <c r="M1433" s="2">
        <f t="shared" si="823"/>
        <v>0.59890502261366341</v>
      </c>
      <c r="N1433" s="2">
        <f t="shared" si="834"/>
        <v>0</v>
      </c>
      <c r="O1433" s="2">
        <f t="shared" si="835"/>
        <v>0</v>
      </c>
      <c r="P1433" s="1">
        <v>1685</v>
      </c>
      <c r="R1433" s="1">
        <v>2516</v>
      </c>
      <c r="AI1433" s="7">
        <f t="shared" si="824"/>
        <v>0</v>
      </c>
      <c r="AJ1433" s="7">
        <f t="shared" si="825"/>
        <v>0</v>
      </c>
      <c r="AK1433" s="7">
        <f t="shared" si="826"/>
        <v>0</v>
      </c>
      <c r="AL1433" s="7">
        <f t="shared" si="827"/>
        <v>0</v>
      </c>
      <c r="AM1433" s="2">
        <f t="shared" si="828"/>
        <v>0</v>
      </c>
      <c r="AN1433" s="2">
        <f t="shared" si="829"/>
        <v>0</v>
      </c>
      <c r="AO1433" s="2">
        <f t="shared" si="830"/>
        <v>0</v>
      </c>
      <c r="AP1433" s="2">
        <f t="shared" si="831"/>
        <v>0</v>
      </c>
      <c r="AR1433" t="str">
        <f t="shared" si="832"/>
        <v>Livingston</v>
      </c>
      <c r="AS1433" t="s">
        <v>1945</v>
      </c>
      <c r="AT1433" s="182">
        <v>27</v>
      </c>
      <c r="AV1433" s="98">
        <v>36</v>
      </c>
      <c r="AW1433" s="100">
        <v>51</v>
      </c>
      <c r="AX1433" s="106">
        <f t="shared" si="833"/>
        <v>36051</v>
      </c>
      <c r="AZ1433" s="7" t="s">
        <v>2975</v>
      </c>
      <c r="BA1433" t="s">
        <v>3208</v>
      </c>
      <c r="BB1433" s="216"/>
      <c r="BC1433" s="216"/>
    </row>
    <row r="1434" spans="1:55" hidden="1" outlineLevel="1">
      <c r="A1434" t="s">
        <v>1400</v>
      </c>
      <c r="B1434" t="s">
        <v>1945</v>
      </c>
      <c r="C1434" s="1">
        <f t="shared" si="819"/>
        <v>4567</v>
      </c>
      <c r="D1434" s="7">
        <f>IF(P1434&gt;0,RANK(P1434,(P1434:R1434,S1434:AG1434)),0)</f>
        <v>2</v>
      </c>
      <c r="E1434" s="7">
        <f>IF(Q1434&gt;0,RANK(Q1434,(P1434:R1434,S1434:AG1434)),0)</f>
        <v>0</v>
      </c>
      <c r="F1434" s="7">
        <f>IF(R1434&gt;0,RANK(R1434,(P1434:R1434,S1434:AG1434)),0)</f>
        <v>1</v>
      </c>
      <c r="G1434" s="7">
        <f>IF(S1434&gt;0,RANK(S1434,(P1434:R1434,S1434:AG1434)),0)</f>
        <v>0</v>
      </c>
      <c r="H1434" s="49">
        <f t="shared" si="820"/>
        <v>489</v>
      </c>
      <c r="I1434" s="178">
        <f t="shared" si="836"/>
        <v>0.10707247646157214</v>
      </c>
      <c r="J1434" s="2"/>
      <c r="K1434" s="2">
        <f t="shared" si="821"/>
        <v>0.44646376176921393</v>
      </c>
      <c r="L1434" s="2">
        <f t="shared" si="822"/>
        <v>0</v>
      </c>
      <c r="M1434" s="2">
        <f t="shared" si="823"/>
        <v>0.55353623823078613</v>
      </c>
      <c r="N1434" s="2">
        <f t="shared" si="834"/>
        <v>0</v>
      </c>
      <c r="O1434" s="2">
        <f t="shared" si="835"/>
        <v>-1.1102230246251565E-16</v>
      </c>
      <c r="P1434" s="1">
        <v>2039</v>
      </c>
      <c r="R1434" s="1">
        <v>2528</v>
      </c>
      <c r="AI1434" s="7">
        <f t="shared" si="824"/>
        <v>0</v>
      </c>
      <c r="AJ1434" s="7">
        <f t="shared" si="825"/>
        <v>0</v>
      </c>
      <c r="AK1434" s="7">
        <f t="shared" si="826"/>
        <v>0</v>
      </c>
      <c r="AL1434" s="7">
        <f t="shared" si="827"/>
        <v>0</v>
      </c>
      <c r="AM1434" s="2">
        <f t="shared" si="828"/>
        <v>0</v>
      </c>
      <c r="AN1434" s="2">
        <f t="shared" si="829"/>
        <v>0</v>
      </c>
      <c r="AO1434" s="2">
        <f t="shared" si="830"/>
        <v>0</v>
      </c>
      <c r="AP1434" s="2">
        <f t="shared" si="831"/>
        <v>0</v>
      </c>
      <c r="AR1434" t="str">
        <f t="shared" si="832"/>
        <v>Madison</v>
      </c>
      <c r="AS1434" t="s">
        <v>1945</v>
      </c>
      <c r="AT1434" s="182">
        <v>22</v>
      </c>
      <c r="AV1434" s="98">
        <v>36</v>
      </c>
      <c r="AW1434" s="100">
        <v>53</v>
      </c>
      <c r="AX1434" s="106">
        <f t="shared" si="833"/>
        <v>36053</v>
      </c>
      <c r="AZ1434" s="7" t="s">
        <v>2975</v>
      </c>
      <c r="BA1434" t="s">
        <v>3208</v>
      </c>
      <c r="BB1434" s="216"/>
      <c r="BC1434" s="216"/>
    </row>
    <row r="1435" spans="1:55" hidden="1" outlineLevel="1">
      <c r="A1435" t="s">
        <v>346</v>
      </c>
      <c r="B1435" t="s">
        <v>1945</v>
      </c>
      <c r="C1435" s="1">
        <f t="shared" si="819"/>
        <v>75800</v>
      </c>
      <c r="D1435" s="7">
        <f>IF(P1435&gt;0,RANK(P1435,(P1435:R1435,S1435:AG1435)),0)</f>
        <v>1</v>
      </c>
      <c r="E1435" s="7">
        <f>IF(Q1435&gt;0,RANK(Q1435,(P1435:R1435,S1435:AG1435)),0)</f>
        <v>0</v>
      </c>
      <c r="F1435" s="7">
        <f>IF(R1435&gt;0,RANK(R1435,(P1435:R1435,S1435:AG1435)),0)</f>
        <v>2</v>
      </c>
      <c r="G1435" s="7">
        <f>IF(S1435&gt;0,RANK(S1435,(P1435:R1435,S1435:AG1435)),0)</f>
        <v>0</v>
      </c>
      <c r="H1435" s="49">
        <f t="shared" si="820"/>
        <v>2820</v>
      </c>
      <c r="I1435" s="178">
        <f t="shared" si="836"/>
        <v>3.7203166226912929E-2</v>
      </c>
      <c r="J1435" s="2"/>
      <c r="K1435" s="2">
        <f t="shared" si="821"/>
        <v>0.5186015831134565</v>
      </c>
      <c r="L1435" s="2">
        <f t="shared" si="822"/>
        <v>0</v>
      </c>
      <c r="M1435" s="2">
        <f t="shared" si="823"/>
        <v>0.48139841688654356</v>
      </c>
      <c r="N1435" s="2">
        <f t="shared" si="834"/>
        <v>0</v>
      </c>
      <c r="O1435" s="2">
        <f t="shared" si="835"/>
        <v>-5.5511151231257827E-17</v>
      </c>
      <c r="P1435" s="1">
        <v>39310</v>
      </c>
      <c r="R1435" s="1">
        <v>36490</v>
      </c>
      <c r="AI1435" s="7">
        <f t="shared" si="824"/>
        <v>0</v>
      </c>
      <c r="AJ1435" s="7">
        <f t="shared" si="825"/>
        <v>0</v>
      </c>
      <c r="AK1435" s="7">
        <f t="shared" si="826"/>
        <v>0</v>
      </c>
      <c r="AL1435" s="7">
        <f t="shared" si="827"/>
        <v>0</v>
      </c>
      <c r="AM1435" s="2">
        <f t="shared" si="828"/>
        <v>0</v>
      </c>
      <c r="AN1435" s="2">
        <f t="shared" si="829"/>
        <v>0</v>
      </c>
      <c r="AO1435" s="2">
        <f t="shared" si="830"/>
        <v>0</v>
      </c>
      <c r="AP1435" s="2">
        <f t="shared" si="831"/>
        <v>0</v>
      </c>
      <c r="AR1435" t="str">
        <f t="shared" si="832"/>
        <v>Monroe</v>
      </c>
      <c r="AS1435" t="s">
        <v>1945</v>
      </c>
      <c r="AT1435" s="182"/>
      <c r="AV1435" s="98">
        <v>36</v>
      </c>
      <c r="AW1435" s="100">
        <v>55</v>
      </c>
      <c r="AX1435" s="106">
        <f t="shared" si="833"/>
        <v>36055</v>
      </c>
      <c r="AZ1435" s="7" t="s">
        <v>2975</v>
      </c>
      <c r="BA1435" t="s">
        <v>3208</v>
      </c>
      <c r="BB1435" s="216"/>
      <c r="BC1435" s="216"/>
    </row>
    <row r="1436" spans="1:55" hidden="1" outlineLevel="1">
      <c r="A1436" t="s">
        <v>398</v>
      </c>
      <c r="B1436" t="s">
        <v>1945</v>
      </c>
      <c r="C1436" s="1">
        <f t="shared" si="819"/>
        <v>3030</v>
      </c>
      <c r="D1436" s="7">
        <f>IF(P1436&gt;0,RANK(P1436,(P1436:R1436,S1436:AG1436)),0)</f>
        <v>2</v>
      </c>
      <c r="E1436" s="7">
        <f>IF(Q1436&gt;0,RANK(Q1436,(P1436:R1436,S1436:AG1436)),0)</f>
        <v>0</v>
      </c>
      <c r="F1436" s="7">
        <f>IF(R1436&gt;0,RANK(R1436,(P1436:R1436,S1436:AG1436)),0)</f>
        <v>1</v>
      </c>
      <c r="G1436" s="7">
        <f>IF(S1436&gt;0,RANK(S1436,(P1436:R1436,S1436:AG1436)),0)</f>
        <v>0</v>
      </c>
      <c r="H1436" s="49">
        <f t="shared" si="820"/>
        <v>434</v>
      </c>
      <c r="I1436" s="178">
        <f t="shared" si="836"/>
        <v>0.14323432343234324</v>
      </c>
      <c r="J1436" s="2"/>
      <c r="K1436" s="2">
        <f t="shared" si="821"/>
        <v>0.42838283828382839</v>
      </c>
      <c r="L1436" s="2">
        <f t="shared" si="822"/>
        <v>0</v>
      </c>
      <c r="M1436" s="2">
        <f t="shared" si="823"/>
        <v>0.57161716171617161</v>
      </c>
      <c r="N1436" s="2">
        <f t="shared" si="834"/>
        <v>0</v>
      </c>
      <c r="O1436" s="2">
        <f t="shared" si="835"/>
        <v>0</v>
      </c>
      <c r="P1436" s="1">
        <v>1298</v>
      </c>
      <c r="R1436" s="1">
        <v>1732</v>
      </c>
      <c r="AI1436" s="7">
        <f t="shared" si="824"/>
        <v>0</v>
      </c>
      <c r="AJ1436" s="7">
        <f t="shared" si="825"/>
        <v>0</v>
      </c>
      <c r="AK1436" s="7">
        <f t="shared" si="826"/>
        <v>0</v>
      </c>
      <c r="AL1436" s="7">
        <f t="shared" si="827"/>
        <v>0</v>
      </c>
      <c r="AM1436" s="2">
        <f t="shared" si="828"/>
        <v>0</v>
      </c>
      <c r="AN1436" s="2">
        <f t="shared" si="829"/>
        <v>0</v>
      </c>
      <c r="AO1436" s="2">
        <f t="shared" si="830"/>
        <v>0</v>
      </c>
      <c r="AP1436" s="2">
        <f t="shared" si="831"/>
        <v>0</v>
      </c>
      <c r="AR1436" t="str">
        <f t="shared" si="832"/>
        <v>Montgomery</v>
      </c>
      <c r="AS1436" t="s">
        <v>1945</v>
      </c>
      <c r="AT1436" s="182"/>
      <c r="AV1436" s="98">
        <v>36</v>
      </c>
      <c r="AW1436" s="100">
        <v>57</v>
      </c>
      <c r="AX1436" s="106">
        <f t="shared" si="833"/>
        <v>36057</v>
      </c>
      <c r="AZ1436" s="7" t="s">
        <v>2975</v>
      </c>
      <c r="BA1436" t="s">
        <v>3208</v>
      </c>
      <c r="BB1436" s="216"/>
      <c r="BC1436" s="216"/>
    </row>
    <row r="1437" spans="1:55" hidden="1" outlineLevel="1">
      <c r="A1437" t="s">
        <v>512</v>
      </c>
      <c r="B1437" t="s">
        <v>1945</v>
      </c>
      <c r="C1437" s="1">
        <f t="shared" si="819"/>
        <v>119601</v>
      </c>
      <c r="D1437" s="7">
        <f>IF(P1437&gt;0,RANK(P1437,(P1437:R1437,S1437:AG1437)),0)</f>
        <v>1</v>
      </c>
      <c r="E1437" s="7">
        <f>IF(Q1437&gt;0,RANK(Q1437,(P1437:R1437,S1437:AG1437)),0)</f>
        <v>0</v>
      </c>
      <c r="F1437" s="7">
        <f>IF(R1437&gt;0,RANK(R1437,(P1437:R1437,S1437:AG1437)),0)</f>
        <v>2</v>
      </c>
      <c r="G1437" s="7">
        <f>IF(S1437&gt;0,RANK(S1437,(P1437:R1437,S1437:AG1437)),0)</f>
        <v>0</v>
      </c>
      <c r="H1437" s="49">
        <f t="shared" si="820"/>
        <v>30139</v>
      </c>
      <c r="I1437" s="178">
        <f t="shared" si="836"/>
        <v>0.25199622076738487</v>
      </c>
      <c r="J1437" s="2"/>
      <c r="K1437" s="2">
        <f t="shared" si="821"/>
        <v>0.62599811038369246</v>
      </c>
      <c r="L1437" s="2">
        <f t="shared" si="822"/>
        <v>0</v>
      </c>
      <c r="M1437" s="2">
        <f t="shared" si="823"/>
        <v>0.37400188961630754</v>
      </c>
      <c r="N1437" s="2">
        <f t="shared" si="834"/>
        <v>0</v>
      </c>
      <c r="O1437" s="2">
        <f t="shared" si="835"/>
        <v>0</v>
      </c>
      <c r="P1437" s="1">
        <v>74870</v>
      </c>
      <c r="R1437" s="1">
        <v>44731</v>
      </c>
      <c r="AI1437" s="7">
        <f t="shared" si="824"/>
        <v>0</v>
      </c>
      <c r="AJ1437" s="7">
        <f t="shared" si="825"/>
        <v>0</v>
      </c>
      <c r="AK1437" s="7">
        <f t="shared" si="826"/>
        <v>0</v>
      </c>
      <c r="AL1437" s="7">
        <f t="shared" si="827"/>
        <v>0</v>
      </c>
      <c r="AM1437" s="2">
        <f t="shared" si="828"/>
        <v>0</v>
      </c>
      <c r="AN1437" s="2">
        <f t="shared" si="829"/>
        <v>0</v>
      </c>
      <c r="AO1437" s="2">
        <f t="shared" si="830"/>
        <v>0</v>
      </c>
      <c r="AP1437" s="2">
        <f t="shared" si="831"/>
        <v>0</v>
      </c>
      <c r="AR1437" t="str">
        <f t="shared" si="832"/>
        <v>Nassau</v>
      </c>
      <c r="AS1437" t="s">
        <v>1945</v>
      </c>
      <c r="AT1437" s="182"/>
      <c r="AV1437" s="98">
        <v>36</v>
      </c>
      <c r="AW1437" s="100">
        <v>59</v>
      </c>
      <c r="AX1437" s="106">
        <f t="shared" si="833"/>
        <v>36059</v>
      </c>
      <c r="AZ1437" s="7" t="s">
        <v>2975</v>
      </c>
      <c r="BA1437" t="s">
        <v>3208</v>
      </c>
      <c r="BB1437" s="216"/>
      <c r="BC1437" s="216"/>
    </row>
    <row r="1438" spans="1:55" hidden="1" outlineLevel="1">
      <c r="A1438" t="s">
        <v>717</v>
      </c>
      <c r="B1438" t="s">
        <v>1945</v>
      </c>
      <c r="C1438" s="1">
        <f t="shared" si="819"/>
        <v>17496</v>
      </c>
      <c r="D1438" s="7">
        <f>IF(P1438&gt;0,RANK(P1438,(P1438:R1438,S1438:AG1438)),0)</f>
        <v>2</v>
      </c>
      <c r="E1438" s="7">
        <f>IF(Q1438&gt;0,RANK(Q1438,(P1438:R1438,S1438:AG1438)),0)</f>
        <v>0</v>
      </c>
      <c r="F1438" s="7">
        <f>IF(R1438&gt;0,RANK(R1438,(P1438:R1438,S1438:AG1438)),0)</f>
        <v>1</v>
      </c>
      <c r="G1438" s="7">
        <f>IF(S1438&gt;0,RANK(S1438,(P1438:R1438,S1438:AG1438)),0)</f>
        <v>0</v>
      </c>
      <c r="H1438" s="49">
        <f t="shared" si="820"/>
        <v>1092</v>
      </c>
      <c r="I1438" s="178">
        <f t="shared" si="836"/>
        <v>6.2414266117969824E-2</v>
      </c>
      <c r="J1438" s="2"/>
      <c r="K1438" s="2">
        <f t="shared" si="821"/>
        <v>0.46879286694101507</v>
      </c>
      <c r="L1438" s="2">
        <f t="shared" si="822"/>
        <v>0</v>
      </c>
      <c r="M1438" s="2">
        <f t="shared" si="823"/>
        <v>0.53120713305898493</v>
      </c>
      <c r="N1438" s="2">
        <f t="shared" si="834"/>
        <v>0</v>
      </c>
      <c r="O1438" s="2">
        <f t="shared" si="835"/>
        <v>0</v>
      </c>
      <c r="P1438" s="1">
        <v>8202</v>
      </c>
      <c r="R1438" s="1">
        <v>9294</v>
      </c>
      <c r="AI1438" s="7">
        <f t="shared" si="824"/>
        <v>0</v>
      </c>
      <c r="AJ1438" s="7">
        <f t="shared" si="825"/>
        <v>0</v>
      </c>
      <c r="AK1438" s="7">
        <f t="shared" si="826"/>
        <v>0</v>
      </c>
      <c r="AL1438" s="7">
        <f t="shared" si="827"/>
        <v>0</v>
      </c>
      <c r="AM1438" s="2">
        <f t="shared" si="828"/>
        <v>0</v>
      </c>
      <c r="AN1438" s="2">
        <f t="shared" si="829"/>
        <v>0</v>
      </c>
      <c r="AO1438" s="2">
        <f t="shared" si="830"/>
        <v>0</v>
      </c>
      <c r="AP1438" s="2">
        <f t="shared" si="831"/>
        <v>0</v>
      </c>
      <c r="AR1438" t="str">
        <f t="shared" si="832"/>
        <v>Niagara</v>
      </c>
      <c r="AS1438" t="s">
        <v>1945</v>
      </c>
      <c r="AT1438" s="182"/>
      <c r="AV1438" s="98">
        <v>36</v>
      </c>
      <c r="AW1438" s="100">
        <v>63</v>
      </c>
      <c r="AX1438" s="106">
        <f t="shared" si="833"/>
        <v>36063</v>
      </c>
      <c r="AZ1438" s="7" t="s">
        <v>2975</v>
      </c>
      <c r="BA1438" t="s">
        <v>3208</v>
      </c>
      <c r="BB1438" s="216"/>
      <c r="BC1438" s="216"/>
    </row>
    <row r="1439" spans="1:55" hidden="1" outlineLevel="1">
      <c r="A1439" t="s">
        <v>3120</v>
      </c>
      <c r="B1439" t="s">
        <v>1945</v>
      </c>
      <c r="C1439" s="1">
        <f t="shared" si="819"/>
        <v>14325</v>
      </c>
      <c r="D1439" s="7">
        <f>IF(P1439&gt;0,RANK(P1439,(P1439:R1439,S1439:AG1439)),0)</f>
        <v>2</v>
      </c>
      <c r="E1439" s="7">
        <f>IF(Q1439&gt;0,RANK(Q1439,(P1439:R1439,S1439:AG1439)),0)</f>
        <v>0</v>
      </c>
      <c r="F1439" s="7">
        <f>IF(R1439&gt;0,RANK(R1439,(P1439:R1439,S1439:AG1439)),0)</f>
        <v>1</v>
      </c>
      <c r="G1439" s="7">
        <f>IF(S1439&gt;0,RANK(S1439,(P1439:R1439,S1439:AG1439)),0)</f>
        <v>0</v>
      </c>
      <c r="H1439" s="49">
        <f t="shared" si="820"/>
        <v>1153</v>
      </c>
      <c r="I1439" s="178">
        <f t="shared" si="836"/>
        <v>8.0488656195462471E-2</v>
      </c>
      <c r="J1439" s="2"/>
      <c r="K1439" s="2">
        <f t="shared" si="821"/>
        <v>0.45975567190226874</v>
      </c>
      <c r="L1439" s="2">
        <f t="shared" si="822"/>
        <v>0</v>
      </c>
      <c r="M1439" s="2">
        <f t="shared" si="823"/>
        <v>0.54024432809773126</v>
      </c>
      <c r="N1439" s="2">
        <f t="shared" si="834"/>
        <v>0</v>
      </c>
      <c r="O1439" s="2">
        <f t="shared" si="835"/>
        <v>0</v>
      </c>
      <c r="P1439" s="1">
        <v>6586</v>
      </c>
      <c r="R1439" s="1">
        <v>7739</v>
      </c>
      <c r="AI1439" s="7">
        <f t="shared" si="824"/>
        <v>0</v>
      </c>
      <c r="AJ1439" s="7">
        <f t="shared" si="825"/>
        <v>0</v>
      </c>
      <c r="AK1439" s="7">
        <f t="shared" si="826"/>
        <v>0</v>
      </c>
      <c r="AL1439" s="7">
        <f t="shared" si="827"/>
        <v>0</v>
      </c>
      <c r="AM1439" s="2">
        <f t="shared" si="828"/>
        <v>0</v>
      </c>
      <c r="AN1439" s="2">
        <f t="shared" si="829"/>
        <v>0</v>
      </c>
      <c r="AO1439" s="2">
        <f t="shared" si="830"/>
        <v>0</v>
      </c>
      <c r="AP1439" s="2">
        <f t="shared" si="831"/>
        <v>0</v>
      </c>
      <c r="AR1439" t="str">
        <f t="shared" si="832"/>
        <v>Oneida</v>
      </c>
      <c r="AS1439" t="s">
        <v>1945</v>
      </c>
      <c r="AT1439" s="182">
        <v>22</v>
      </c>
      <c r="AV1439" s="98">
        <v>36</v>
      </c>
      <c r="AW1439" s="100">
        <v>65</v>
      </c>
      <c r="AX1439" s="106">
        <f t="shared" si="833"/>
        <v>36065</v>
      </c>
      <c r="AZ1439" s="7" t="s">
        <v>2975</v>
      </c>
      <c r="BA1439" t="s">
        <v>3208</v>
      </c>
      <c r="BB1439" s="216"/>
      <c r="BC1439" s="216"/>
    </row>
    <row r="1440" spans="1:55" hidden="1" outlineLevel="1">
      <c r="A1440" t="s">
        <v>1891</v>
      </c>
      <c r="B1440" t="s">
        <v>1945</v>
      </c>
      <c r="C1440" s="1">
        <f t="shared" si="819"/>
        <v>40972</v>
      </c>
      <c r="D1440" s="7">
        <f>IF(P1440&gt;0,RANK(P1440,(P1440:R1440,S1440:AG1440)),0)</f>
        <v>1</v>
      </c>
      <c r="E1440" s="7">
        <f>IF(Q1440&gt;0,RANK(Q1440,(P1440:R1440,S1440:AG1440)),0)</f>
        <v>0</v>
      </c>
      <c r="F1440" s="7">
        <f>IF(R1440&gt;0,RANK(R1440,(P1440:R1440,S1440:AG1440)),0)</f>
        <v>2</v>
      </c>
      <c r="G1440" s="7">
        <f>IF(S1440&gt;0,RANK(S1440,(P1440:R1440,S1440:AG1440)),0)</f>
        <v>0</v>
      </c>
      <c r="H1440" s="49">
        <f t="shared" si="820"/>
        <v>2600</v>
      </c>
      <c r="I1440" s="178">
        <f t="shared" si="836"/>
        <v>6.3457971297471438E-2</v>
      </c>
      <c r="J1440" s="2"/>
      <c r="K1440" s="2">
        <f t="shared" si="821"/>
        <v>0.53172898564873572</v>
      </c>
      <c r="L1440" s="2">
        <f t="shared" si="822"/>
        <v>0</v>
      </c>
      <c r="M1440" s="2">
        <f t="shared" si="823"/>
        <v>0.46827101435126428</v>
      </c>
      <c r="N1440" s="2">
        <f t="shared" si="834"/>
        <v>0</v>
      </c>
      <c r="O1440" s="2">
        <f t="shared" si="835"/>
        <v>0</v>
      </c>
      <c r="P1440" s="1">
        <v>21786</v>
      </c>
      <c r="R1440" s="1">
        <v>19186</v>
      </c>
      <c r="AI1440" s="7">
        <f t="shared" si="824"/>
        <v>0</v>
      </c>
      <c r="AJ1440" s="7">
        <f t="shared" si="825"/>
        <v>0</v>
      </c>
      <c r="AK1440" s="7">
        <f t="shared" si="826"/>
        <v>0</v>
      </c>
      <c r="AL1440" s="7">
        <f t="shared" si="827"/>
        <v>0</v>
      </c>
      <c r="AM1440" s="2">
        <f t="shared" si="828"/>
        <v>0</v>
      </c>
      <c r="AN1440" s="2">
        <f t="shared" si="829"/>
        <v>0</v>
      </c>
      <c r="AO1440" s="2">
        <f t="shared" si="830"/>
        <v>0</v>
      </c>
      <c r="AP1440" s="2">
        <f t="shared" si="831"/>
        <v>0</v>
      </c>
      <c r="AR1440" t="str">
        <f t="shared" si="832"/>
        <v>Onondaga</v>
      </c>
      <c r="AS1440" t="s">
        <v>1945</v>
      </c>
      <c r="AT1440" s="182">
        <v>24</v>
      </c>
      <c r="AV1440" s="98">
        <v>36</v>
      </c>
      <c r="AW1440" s="100">
        <v>67</v>
      </c>
      <c r="AX1440" s="106">
        <f t="shared" si="833"/>
        <v>36067</v>
      </c>
      <c r="AZ1440" s="7" t="s">
        <v>2975</v>
      </c>
      <c r="BA1440" t="s">
        <v>3208</v>
      </c>
      <c r="BB1440" s="216"/>
      <c r="BC1440" s="216"/>
    </row>
    <row r="1441" spans="1:55" hidden="1" outlineLevel="1">
      <c r="A1441" t="s">
        <v>1687</v>
      </c>
      <c r="B1441" t="s">
        <v>1945</v>
      </c>
      <c r="C1441" s="1">
        <f t="shared" si="819"/>
        <v>8485</v>
      </c>
      <c r="D1441" s="7">
        <f>IF(P1441&gt;0,RANK(P1441,(P1441:R1441,S1441:AG1441)),0)</f>
        <v>2</v>
      </c>
      <c r="E1441" s="7">
        <f>IF(Q1441&gt;0,RANK(Q1441,(P1441:R1441,S1441:AG1441)),0)</f>
        <v>0</v>
      </c>
      <c r="F1441" s="7">
        <f>IF(R1441&gt;0,RANK(R1441,(P1441:R1441,S1441:AG1441)),0)</f>
        <v>1</v>
      </c>
      <c r="G1441" s="7">
        <f>IF(S1441&gt;0,RANK(S1441,(P1441:R1441,S1441:AG1441)),0)</f>
        <v>0</v>
      </c>
      <c r="H1441" s="49">
        <f t="shared" si="820"/>
        <v>405</v>
      </c>
      <c r="I1441" s="178">
        <f t="shared" si="836"/>
        <v>4.7731290512669416E-2</v>
      </c>
      <c r="J1441" s="2"/>
      <c r="K1441" s="2">
        <f t="shared" si="821"/>
        <v>0.47613435474366528</v>
      </c>
      <c r="L1441" s="2">
        <f t="shared" si="822"/>
        <v>0</v>
      </c>
      <c r="M1441" s="2">
        <f t="shared" si="823"/>
        <v>0.52386564525633472</v>
      </c>
      <c r="N1441" s="2">
        <f t="shared" si="834"/>
        <v>0</v>
      </c>
      <c r="O1441" s="2">
        <f t="shared" si="835"/>
        <v>0</v>
      </c>
      <c r="P1441" s="1">
        <v>4040</v>
      </c>
      <c r="R1441" s="1">
        <v>4445</v>
      </c>
      <c r="AI1441" s="7">
        <f t="shared" si="824"/>
        <v>0</v>
      </c>
      <c r="AJ1441" s="7">
        <f t="shared" si="825"/>
        <v>0</v>
      </c>
      <c r="AK1441" s="7">
        <f t="shared" si="826"/>
        <v>0</v>
      </c>
      <c r="AL1441" s="7">
        <f t="shared" si="827"/>
        <v>0</v>
      </c>
      <c r="AM1441" s="2">
        <f t="shared" si="828"/>
        <v>0</v>
      </c>
      <c r="AN1441" s="2">
        <f t="shared" si="829"/>
        <v>0</v>
      </c>
      <c r="AO1441" s="2">
        <f t="shared" si="830"/>
        <v>0</v>
      </c>
      <c r="AP1441" s="2">
        <f t="shared" si="831"/>
        <v>0</v>
      </c>
      <c r="AR1441" t="str">
        <f t="shared" si="832"/>
        <v>Ontario</v>
      </c>
      <c r="AS1441" t="s">
        <v>1945</v>
      </c>
      <c r="AT1441" s="182"/>
      <c r="AV1441" s="98">
        <v>36</v>
      </c>
      <c r="AW1441" s="100">
        <v>69</v>
      </c>
      <c r="AX1441" s="106">
        <f t="shared" si="833"/>
        <v>36069</v>
      </c>
      <c r="AZ1441" s="7" t="s">
        <v>2975</v>
      </c>
      <c r="BA1441" t="s">
        <v>3208</v>
      </c>
      <c r="BB1441" s="216"/>
      <c r="BC1441" s="216"/>
    </row>
    <row r="1442" spans="1:55" hidden="1" outlineLevel="1">
      <c r="A1442" t="s">
        <v>1424</v>
      </c>
      <c r="B1442" t="s">
        <v>1945</v>
      </c>
      <c r="C1442" s="1">
        <f t="shared" ref="C1442:C1472" si="837">SUM(P1442:AG1442)</f>
        <v>24932</v>
      </c>
      <c r="D1442" s="7">
        <f>IF(P1442&gt;0,RANK(P1442,(P1442:R1442,S1442:AG1442)),0)</f>
        <v>1</v>
      </c>
      <c r="E1442" s="7">
        <f>IF(Q1442&gt;0,RANK(Q1442,(P1442:R1442,S1442:AG1442)),0)</f>
        <v>0</v>
      </c>
      <c r="F1442" s="7">
        <f>IF(R1442&gt;0,RANK(R1442,(P1442:R1442,S1442:AG1442)),0)</f>
        <v>2</v>
      </c>
      <c r="G1442" s="7">
        <f>IF(S1442&gt;0,RANK(S1442,(P1442:R1442,S1442:AG1442)),0)</f>
        <v>0</v>
      </c>
      <c r="H1442" s="49">
        <f t="shared" ref="H1442:H1472" si="838">MAX(P1442:Y1442)-LARGE(P1442:Y1442,2)</f>
        <v>778</v>
      </c>
      <c r="I1442" s="178">
        <f t="shared" si="836"/>
        <v>3.1204877266163965E-2</v>
      </c>
      <c r="J1442" s="2"/>
      <c r="K1442" s="2">
        <f t="shared" ref="K1442:K1472" si="839">IF($C1442=0,"-",P1442/$C1442)</f>
        <v>0.51560243863308197</v>
      </c>
      <c r="L1442" s="2">
        <f t="shared" ref="L1442:L1472" si="840">IF($C1442=0,"-",Q1442/$C1442)</f>
        <v>0</v>
      </c>
      <c r="M1442" s="2">
        <f t="shared" ref="M1442:M1472" si="841">IF($C1442=0,"-",R1442/$C1442)</f>
        <v>0.48439756136691803</v>
      </c>
      <c r="N1442" s="2">
        <f t="shared" si="834"/>
        <v>0</v>
      </c>
      <c r="O1442" s="2">
        <f t="shared" si="835"/>
        <v>0</v>
      </c>
      <c r="P1442" s="1">
        <v>12855</v>
      </c>
      <c r="R1442" s="1">
        <v>12077</v>
      </c>
      <c r="AI1442" s="7">
        <f t="shared" ref="AI1442:AI1472" si="842">IF(T1442&gt;0,RANK(T1442,(P1442:Z1442)),0)</f>
        <v>0</v>
      </c>
      <c r="AJ1442" s="7">
        <f t="shared" ref="AJ1442:AJ1472" si="843">IF(U1442&gt;0,RANK(U1442,(P1442:Z1442)),0)</f>
        <v>0</v>
      </c>
      <c r="AK1442" s="7">
        <f t="shared" ref="AK1442:AK1472" si="844">IF(V1442&gt;0,RANK(V1442,(P1442:Z1442)),0)</f>
        <v>0</v>
      </c>
      <c r="AL1442" s="7">
        <f t="shared" ref="AL1442:AL1472" si="845">IF(W1442&gt;0,RANK(W1442,(P1442:Z1442)),0)</f>
        <v>0</v>
      </c>
      <c r="AM1442" s="2">
        <f t="shared" ref="AM1442:AM1472" si="846">IF($C1442=0,"-",T1442/$C1442)</f>
        <v>0</v>
      </c>
      <c r="AN1442" s="2">
        <f t="shared" ref="AN1442:AN1472" si="847">IF($C1442=0,"-",U1442/$C1442)</f>
        <v>0</v>
      </c>
      <c r="AO1442" s="2">
        <f t="shared" ref="AO1442:AO1472" si="848">IF($C1442=0,"-",V1442/$C1442)</f>
        <v>0</v>
      </c>
      <c r="AP1442" s="2">
        <f t="shared" ref="AP1442:AP1472" si="849">IF($C1442=0,"-",W1442/$C1442)</f>
        <v>0</v>
      </c>
      <c r="AR1442" t="str">
        <f t="shared" si="832"/>
        <v>Orange</v>
      </c>
      <c r="AS1442" t="s">
        <v>1945</v>
      </c>
      <c r="AT1442" s="182">
        <v>18</v>
      </c>
      <c r="AV1442" s="98">
        <v>36</v>
      </c>
      <c r="AW1442" s="100">
        <v>71</v>
      </c>
      <c r="AX1442" s="106">
        <f t="shared" ref="AX1442:AX1471" si="850">AV1442*1000+AW1442</f>
        <v>36071</v>
      </c>
      <c r="AZ1442" s="7" t="s">
        <v>2975</v>
      </c>
      <c r="BA1442" t="s">
        <v>3208</v>
      </c>
      <c r="BB1442" s="216"/>
      <c r="BC1442" s="216"/>
    </row>
    <row r="1443" spans="1:55" hidden="1" outlineLevel="1">
      <c r="A1443" t="s">
        <v>2183</v>
      </c>
      <c r="B1443" t="s">
        <v>1945</v>
      </c>
      <c r="C1443" s="1">
        <f t="shared" si="837"/>
        <v>1648</v>
      </c>
      <c r="D1443" s="7">
        <f>IF(P1443&gt;0,RANK(P1443,(P1443:R1443,S1443:AG1443)),0)</f>
        <v>2</v>
      </c>
      <c r="E1443" s="7">
        <f>IF(Q1443&gt;0,RANK(Q1443,(P1443:R1443,S1443:AG1443)),0)</f>
        <v>0</v>
      </c>
      <c r="F1443" s="7">
        <f>IF(R1443&gt;0,RANK(R1443,(P1443:R1443,S1443:AG1443)),0)</f>
        <v>1</v>
      </c>
      <c r="G1443" s="7">
        <f>IF(S1443&gt;0,RANK(S1443,(P1443:R1443,S1443:AG1443)),0)</f>
        <v>0</v>
      </c>
      <c r="H1443" s="49">
        <f t="shared" si="838"/>
        <v>198</v>
      </c>
      <c r="I1443" s="178">
        <f t="shared" si="836"/>
        <v>0.12014563106796117</v>
      </c>
      <c r="J1443" s="2"/>
      <c r="K1443" s="2">
        <f t="shared" si="839"/>
        <v>0.43992718446601942</v>
      </c>
      <c r="L1443" s="2">
        <f t="shared" si="840"/>
        <v>0</v>
      </c>
      <c r="M1443" s="2">
        <f t="shared" si="841"/>
        <v>0.56007281553398058</v>
      </c>
      <c r="N1443" s="2">
        <f t="shared" si="834"/>
        <v>0</v>
      </c>
      <c r="O1443" s="2">
        <f t="shared" si="835"/>
        <v>0</v>
      </c>
      <c r="P1443" s="1">
        <v>725</v>
      </c>
      <c r="R1443" s="1">
        <v>923</v>
      </c>
      <c r="AI1443" s="7">
        <f t="shared" si="842"/>
        <v>0</v>
      </c>
      <c r="AJ1443" s="7">
        <f t="shared" si="843"/>
        <v>0</v>
      </c>
      <c r="AK1443" s="7">
        <f t="shared" si="844"/>
        <v>0</v>
      </c>
      <c r="AL1443" s="7">
        <f t="shared" si="845"/>
        <v>0</v>
      </c>
      <c r="AM1443" s="2">
        <f t="shared" si="846"/>
        <v>0</v>
      </c>
      <c r="AN1443" s="2">
        <f t="shared" si="847"/>
        <v>0</v>
      </c>
      <c r="AO1443" s="2">
        <f t="shared" si="848"/>
        <v>0</v>
      </c>
      <c r="AP1443" s="2">
        <f t="shared" si="849"/>
        <v>0</v>
      </c>
      <c r="AR1443" t="str">
        <f t="shared" si="832"/>
        <v>Orleans</v>
      </c>
      <c r="AS1443" t="s">
        <v>1945</v>
      </c>
      <c r="AT1443" s="182">
        <v>27</v>
      </c>
      <c r="AV1443" s="98">
        <v>36</v>
      </c>
      <c r="AW1443" s="100">
        <v>73</v>
      </c>
      <c r="AX1443" s="106">
        <f t="shared" si="850"/>
        <v>36073</v>
      </c>
      <c r="AZ1443" s="7" t="s">
        <v>2975</v>
      </c>
      <c r="BA1443" t="s">
        <v>3208</v>
      </c>
      <c r="BB1443" s="216"/>
      <c r="BC1443" s="216"/>
    </row>
    <row r="1444" spans="1:55" hidden="1" outlineLevel="1">
      <c r="A1444" t="s">
        <v>1743</v>
      </c>
      <c r="B1444" t="s">
        <v>1945</v>
      </c>
      <c r="C1444" s="1">
        <f t="shared" si="837"/>
        <v>5904</v>
      </c>
      <c r="D1444" s="7">
        <f>IF(P1444&gt;0,RANK(P1444,(P1444:R1444,S1444:AG1444)),0)</f>
        <v>2</v>
      </c>
      <c r="E1444" s="7">
        <f>IF(Q1444&gt;0,RANK(Q1444,(P1444:R1444,S1444:AG1444)),0)</f>
        <v>0</v>
      </c>
      <c r="F1444" s="7">
        <f>IF(R1444&gt;0,RANK(R1444,(P1444:R1444,S1444:AG1444)),0)</f>
        <v>1</v>
      </c>
      <c r="G1444" s="7">
        <f>IF(S1444&gt;0,RANK(S1444,(P1444:R1444,S1444:AG1444)),0)</f>
        <v>0</v>
      </c>
      <c r="H1444" s="49">
        <f t="shared" si="838"/>
        <v>642</v>
      </c>
      <c r="I1444" s="178">
        <f t="shared" si="836"/>
        <v>0.10873983739837398</v>
      </c>
      <c r="J1444" s="2"/>
      <c r="K1444" s="2">
        <f t="shared" si="839"/>
        <v>0.445630081300813</v>
      </c>
      <c r="L1444" s="2">
        <f t="shared" si="840"/>
        <v>0</v>
      </c>
      <c r="M1444" s="2">
        <f t="shared" si="841"/>
        <v>0.55436991869918695</v>
      </c>
      <c r="N1444" s="2">
        <f t="shared" si="834"/>
        <v>0</v>
      </c>
      <c r="O1444" s="2">
        <f t="shared" si="835"/>
        <v>1.1102230246251565E-16</v>
      </c>
      <c r="P1444" s="1">
        <v>2631</v>
      </c>
      <c r="R1444" s="1">
        <v>3273</v>
      </c>
      <c r="AI1444" s="7">
        <f t="shared" si="842"/>
        <v>0</v>
      </c>
      <c r="AJ1444" s="7">
        <f t="shared" si="843"/>
        <v>0</v>
      </c>
      <c r="AK1444" s="7">
        <f t="shared" si="844"/>
        <v>0</v>
      </c>
      <c r="AL1444" s="7">
        <f t="shared" si="845"/>
        <v>0</v>
      </c>
      <c r="AM1444" s="2">
        <f t="shared" si="846"/>
        <v>0</v>
      </c>
      <c r="AN1444" s="2">
        <f t="shared" si="847"/>
        <v>0</v>
      </c>
      <c r="AO1444" s="2">
        <f t="shared" si="848"/>
        <v>0</v>
      </c>
      <c r="AP1444" s="2">
        <f t="shared" si="849"/>
        <v>0</v>
      </c>
      <c r="AR1444" t="str">
        <f t="shared" si="832"/>
        <v>Oswego</v>
      </c>
      <c r="AS1444" t="s">
        <v>1945</v>
      </c>
      <c r="AT1444" s="182"/>
      <c r="AV1444" s="98">
        <v>36</v>
      </c>
      <c r="AW1444" s="100">
        <v>75</v>
      </c>
      <c r="AX1444" s="106">
        <f t="shared" si="850"/>
        <v>36075</v>
      </c>
      <c r="AZ1444" s="7" t="s">
        <v>2975</v>
      </c>
      <c r="BA1444" t="s">
        <v>3208</v>
      </c>
      <c r="BB1444" s="216"/>
      <c r="BC1444" s="216"/>
    </row>
    <row r="1445" spans="1:55" hidden="1" outlineLevel="1">
      <c r="A1445" t="s">
        <v>1744</v>
      </c>
      <c r="B1445" t="s">
        <v>1945</v>
      </c>
      <c r="C1445" s="1">
        <f t="shared" si="837"/>
        <v>4863</v>
      </c>
      <c r="D1445" s="7">
        <f>IF(P1445&gt;0,RANK(P1445,(P1445:R1445,S1445:AG1445)),0)</f>
        <v>2</v>
      </c>
      <c r="E1445" s="7">
        <f>IF(Q1445&gt;0,RANK(Q1445,(P1445:R1445,S1445:AG1445)),0)</f>
        <v>0</v>
      </c>
      <c r="F1445" s="7">
        <f>IF(R1445&gt;0,RANK(R1445,(P1445:R1445,S1445:AG1445)),0)</f>
        <v>1</v>
      </c>
      <c r="G1445" s="7">
        <f>IF(S1445&gt;0,RANK(S1445,(P1445:R1445,S1445:AG1445)),0)</f>
        <v>0</v>
      </c>
      <c r="H1445" s="49">
        <f t="shared" si="838"/>
        <v>873</v>
      </c>
      <c r="I1445" s="178">
        <f t="shared" si="836"/>
        <v>0.17951881554595928</v>
      </c>
      <c r="J1445" s="2"/>
      <c r="K1445" s="2">
        <f t="shared" si="839"/>
        <v>0.41024059222702036</v>
      </c>
      <c r="L1445" s="2">
        <f t="shared" si="840"/>
        <v>0</v>
      </c>
      <c r="M1445" s="2">
        <f t="shared" si="841"/>
        <v>0.58975940777297964</v>
      </c>
      <c r="N1445" s="2">
        <f t="shared" si="834"/>
        <v>0</v>
      </c>
      <c r="O1445" s="2">
        <f t="shared" si="835"/>
        <v>0</v>
      </c>
      <c r="P1445" s="1">
        <v>1995</v>
      </c>
      <c r="R1445" s="1">
        <v>2868</v>
      </c>
      <c r="AI1445" s="7">
        <f t="shared" si="842"/>
        <v>0</v>
      </c>
      <c r="AJ1445" s="7">
        <f t="shared" si="843"/>
        <v>0</v>
      </c>
      <c r="AK1445" s="7">
        <f t="shared" si="844"/>
        <v>0</v>
      </c>
      <c r="AL1445" s="7">
        <f t="shared" si="845"/>
        <v>0</v>
      </c>
      <c r="AM1445" s="2">
        <f t="shared" si="846"/>
        <v>0</v>
      </c>
      <c r="AN1445" s="2">
        <f t="shared" si="847"/>
        <v>0</v>
      </c>
      <c r="AO1445" s="2">
        <f t="shared" si="848"/>
        <v>0</v>
      </c>
      <c r="AP1445" s="2">
        <f t="shared" si="849"/>
        <v>0</v>
      </c>
      <c r="AR1445" t="str">
        <f t="shared" si="832"/>
        <v>Otsego</v>
      </c>
      <c r="AS1445" t="s">
        <v>1945</v>
      </c>
      <c r="AT1445" s="182">
        <v>19</v>
      </c>
      <c r="AV1445" s="98">
        <v>36</v>
      </c>
      <c r="AW1445" s="100">
        <v>77</v>
      </c>
      <c r="AX1445" s="106">
        <f t="shared" si="850"/>
        <v>36077</v>
      </c>
      <c r="AZ1445" s="7" t="s">
        <v>2975</v>
      </c>
      <c r="BA1445" t="s">
        <v>3208</v>
      </c>
      <c r="BB1445" s="216"/>
      <c r="BC1445" s="216"/>
    </row>
    <row r="1446" spans="1:55" hidden="1" outlineLevel="1">
      <c r="A1446" t="s">
        <v>610</v>
      </c>
      <c r="B1446" t="s">
        <v>1945</v>
      </c>
      <c r="C1446" s="1">
        <f t="shared" si="837"/>
        <v>7550</v>
      </c>
      <c r="D1446" s="7">
        <f>IF(P1446&gt;0,RANK(P1446,(P1446:R1446,S1446:AG1446)),0)</f>
        <v>2</v>
      </c>
      <c r="E1446" s="7">
        <f>IF(Q1446&gt;0,RANK(Q1446,(P1446:R1446,S1446:AG1446)),0)</f>
        <v>0</v>
      </c>
      <c r="F1446" s="7">
        <f>IF(R1446&gt;0,RANK(R1446,(P1446:R1446,S1446:AG1446)),0)</f>
        <v>1</v>
      </c>
      <c r="G1446" s="7">
        <f>IF(S1446&gt;0,RANK(S1446,(P1446:R1446,S1446:AG1446)),0)</f>
        <v>0</v>
      </c>
      <c r="H1446" s="49">
        <f t="shared" si="838"/>
        <v>114</v>
      </c>
      <c r="I1446" s="178">
        <f t="shared" si="836"/>
        <v>1.5099337748344372E-2</v>
      </c>
      <c r="J1446" s="2"/>
      <c r="K1446" s="2">
        <f t="shared" si="839"/>
        <v>0.49245033112582781</v>
      </c>
      <c r="L1446" s="2">
        <f t="shared" si="840"/>
        <v>0</v>
      </c>
      <c r="M1446" s="2">
        <f t="shared" si="841"/>
        <v>0.50754966887417219</v>
      </c>
      <c r="N1446" s="2">
        <f t="shared" si="834"/>
        <v>0</v>
      </c>
      <c r="O1446" s="2">
        <f t="shared" si="835"/>
        <v>0</v>
      </c>
      <c r="P1446" s="1">
        <v>3718</v>
      </c>
      <c r="R1446" s="1">
        <v>3832</v>
      </c>
      <c r="AI1446" s="7">
        <f t="shared" si="842"/>
        <v>0</v>
      </c>
      <c r="AJ1446" s="7">
        <f t="shared" si="843"/>
        <v>0</v>
      </c>
      <c r="AK1446" s="7">
        <f t="shared" si="844"/>
        <v>0</v>
      </c>
      <c r="AL1446" s="7">
        <f t="shared" si="845"/>
        <v>0</v>
      </c>
      <c r="AM1446" s="2">
        <f t="shared" si="846"/>
        <v>0</v>
      </c>
      <c r="AN1446" s="2">
        <f t="shared" si="847"/>
        <v>0</v>
      </c>
      <c r="AO1446" s="2">
        <f t="shared" si="848"/>
        <v>0</v>
      </c>
      <c r="AP1446" s="2">
        <f t="shared" si="849"/>
        <v>0</v>
      </c>
      <c r="AR1446" t="str">
        <f t="shared" si="832"/>
        <v>Putnam</v>
      </c>
      <c r="AS1446" t="s">
        <v>1945</v>
      </c>
      <c r="AT1446" s="182">
        <v>18</v>
      </c>
      <c r="AV1446" s="98">
        <v>36</v>
      </c>
      <c r="AW1446" s="100">
        <v>79</v>
      </c>
      <c r="AX1446" s="106">
        <f t="shared" si="850"/>
        <v>36079</v>
      </c>
      <c r="AZ1446" s="7" t="s">
        <v>2975</v>
      </c>
      <c r="BA1446" t="s">
        <v>3208</v>
      </c>
      <c r="BB1446" s="216"/>
      <c r="BC1446" s="216"/>
    </row>
    <row r="1447" spans="1:55" hidden="1" outlineLevel="1">
      <c r="A1447" t="s">
        <v>1098</v>
      </c>
      <c r="B1447" t="s">
        <v>1945</v>
      </c>
      <c r="C1447" s="1">
        <f t="shared" si="837"/>
        <v>12071</v>
      </c>
      <c r="D1447" s="7">
        <f>IF(P1447&gt;0,RANK(P1447,(P1447:R1447,S1447:AG1447)),0)</f>
        <v>2</v>
      </c>
      <c r="E1447" s="7">
        <f>IF(Q1447&gt;0,RANK(Q1447,(P1447:R1447,S1447:AG1447)),0)</f>
        <v>0</v>
      </c>
      <c r="F1447" s="7">
        <f>IF(R1447&gt;0,RANK(R1447,(P1447:R1447,S1447:AG1447)),0)</f>
        <v>1</v>
      </c>
      <c r="G1447" s="7">
        <f>IF(S1447&gt;0,RANK(S1447,(P1447:R1447,S1447:AG1447)),0)</f>
        <v>0</v>
      </c>
      <c r="H1447" s="49">
        <f t="shared" si="838"/>
        <v>1935</v>
      </c>
      <c r="I1447" s="178">
        <f t="shared" si="836"/>
        <v>0.16030154916742606</v>
      </c>
      <c r="J1447" s="2"/>
      <c r="K1447" s="2">
        <f t="shared" si="839"/>
        <v>0.41984922541628694</v>
      </c>
      <c r="L1447" s="2">
        <f t="shared" si="840"/>
        <v>0</v>
      </c>
      <c r="M1447" s="2">
        <f t="shared" si="841"/>
        <v>0.580150774583713</v>
      </c>
      <c r="N1447" s="2">
        <f t="shared" si="834"/>
        <v>0</v>
      </c>
      <c r="O1447" s="2">
        <f t="shared" si="835"/>
        <v>1.1102230246251565E-16</v>
      </c>
      <c r="P1447" s="1">
        <v>5068</v>
      </c>
      <c r="R1447" s="1">
        <v>7003</v>
      </c>
      <c r="AI1447" s="7">
        <f t="shared" si="842"/>
        <v>0</v>
      </c>
      <c r="AJ1447" s="7">
        <f t="shared" si="843"/>
        <v>0</v>
      </c>
      <c r="AK1447" s="7">
        <f t="shared" si="844"/>
        <v>0</v>
      </c>
      <c r="AL1447" s="7">
        <f t="shared" si="845"/>
        <v>0</v>
      </c>
      <c r="AM1447" s="2">
        <f t="shared" si="846"/>
        <v>0</v>
      </c>
      <c r="AN1447" s="2">
        <f t="shared" si="847"/>
        <v>0</v>
      </c>
      <c r="AO1447" s="2">
        <f t="shared" si="848"/>
        <v>0</v>
      </c>
      <c r="AP1447" s="2">
        <f t="shared" si="849"/>
        <v>0</v>
      </c>
      <c r="AR1447" t="str">
        <f t="shared" si="832"/>
        <v>Rensselaer</v>
      </c>
      <c r="AS1447" t="s">
        <v>1945</v>
      </c>
      <c r="AT1447" s="182"/>
      <c r="AV1447" s="98">
        <v>36</v>
      </c>
      <c r="AW1447" s="100">
        <v>83</v>
      </c>
      <c r="AX1447" s="106">
        <f t="shared" si="850"/>
        <v>36083</v>
      </c>
      <c r="AZ1447" s="7" t="s">
        <v>2975</v>
      </c>
      <c r="BA1447" t="s">
        <v>3208</v>
      </c>
      <c r="BB1447" s="216"/>
      <c r="BC1447" s="216"/>
    </row>
    <row r="1448" spans="1:55" hidden="1" outlineLevel="1">
      <c r="A1448" t="s">
        <v>369</v>
      </c>
      <c r="B1448" t="s">
        <v>1945</v>
      </c>
      <c r="C1448" s="1">
        <f t="shared" si="837"/>
        <v>29658</v>
      </c>
      <c r="D1448" s="7">
        <f>IF(P1448&gt;0,RANK(P1448,(P1448:R1448,S1448:AG1448)),0)</f>
        <v>1</v>
      </c>
      <c r="E1448" s="7">
        <f>IF(Q1448&gt;0,RANK(Q1448,(P1448:R1448,S1448:AG1448)),0)</f>
        <v>0</v>
      </c>
      <c r="F1448" s="7">
        <f>IF(R1448&gt;0,RANK(R1448,(P1448:R1448,S1448:AG1448)),0)</f>
        <v>2</v>
      </c>
      <c r="G1448" s="7">
        <f>IF(S1448&gt;0,RANK(S1448,(P1448:R1448,S1448:AG1448)),0)</f>
        <v>0</v>
      </c>
      <c r="H1448" s="49">
        <f t="shared" si="838"/>
        <v>6078</v>
      </c>
      <c r="I1448" s="178">
        <f t="shared" si="836"/>
        <v>0.20493627351810642</v>
      </c>
      <c r="J1448" s="2"/>
      <c r="K1448" s="2">
        <f t="shared" si="839"/>
        <v>0.6024681367590532</v>
      </c>
      <c r="L1448" s="2">
        <f t="shared" si="840"/>
        <v>0</v>
      </c>
      <c r="M1448" s="2">
        <f t="shared" si="841"/>
        <v>0.3975318632409468</v>
      </c>
      <c r="N1448" s="2">
        <f t="shared" si="834"/>
        <v>0</v>
      </c>
      <c r="O1448" s="2">
        <f t="shared" si="835"/>
        <v>0</v>
      </c>
      <c r="P1448" s="1">
        <v>17868</v>
      </c>
      <c r="R1448" s="1">
        <v>11790</v>
      </c>
      <c r="AI1448" s="7">
        <f t="shared" si="842"/>
        <v>0</v>
      </c>
      <c r="AJ1448" s="7">
        <f t="shared" si="843"/>
        <v>0</v>
      </c>
      <c r="AK1448" s="7">
        <f t="shared" si="844"/>
        <v>0</v>
      </c>
      <c r="AL1448" s="7">
        <f t="shared" si="845"/>
        <v>0</v>
      </c>
      <c r="AM1448" s="2">
        <f t="shared" si="846"/>
        <v>0</v>
      </c>
      <c r="AN1448" s="2">
        <f t="shared" si="847"/>
        <v>0</v>
      </c>
      <c r="AO1448" s="2">
        <f t="shared" si="848"/>
        <v>0</v>
      </c>
      <c r="AP1448" s="2">
        <f t="shared" si="849"/>
        <v>0</v>
      </c>
      <c r="AR1448" t="str">
        <f t="shared" si="832"/>
        <v>Rockland</v>
      </c>
      <c r="AS1448" t="s">
        <v>1945</v>
      </c>
      <c r="AT1448" s="182">
        <v>17</v>
      </c>
      <c r="AV1448" s="98">
        <v>36</v>
      </c>
      <c r="AW1448" s="100">
        <v>87</v>
      </c>
      <c r="AX1448" s="106">
        <f t="shared" si="850"/>
        <v>36087</v>
      </c>
      <c r="AZ1448" s="7" t="s">
        <v>2975</v>
      </c>
      <c r="BA1448" t="s">
        <v>3208</v>
      </c>
      <c r="BB1448" s="216"/>
      <c r="BC1448" s="216"/>
    </row>
    <row r="1449" spans="1:55" hidden="1" outlineLevel="1">
      <c r="A1449" t="s">
        <v>742</v>
      </c>
      <c r="B1449" t="s">
        <v>1945</v>
      </c>
      <c r="C1449" s="1">
        <f t="shared" si="837"/>
        <v>7567</v>
      </c>
      <c r="D1449" s="7">
        <f>IF(P1449&gt;0,RANK(P1449,(P1449:R1449,S1449:AG1449)),0)</f>
        <v>2</v>
      </c>
      <c r="E1449" s="7">
        <f>IF(Q1449&gt;0,RANK(Q1449,(P1449:R1449,S1449:AG1449)),0)</f>
        <v>0</v>
      </c>
      <c r="F1449" s="7">
        <f>IF(R1449&gt;0,RANK(R1449,(P1449:R1449,S1449:AG1449)),0)</f>
        <v>1</v>
      </c>
      <c r="G1449" s="7">
        <f>IF(S1449&gt;0,RANK(S1449,(P1449:R1449,S1449:AG1449)),0)</f>
        <v>0</v>
      </c>
      <c r="H1449" s="49">
        <f t="shared" si="838"/>
        <v>1283</v>
      </c>
      <c r="I1449" s="178">
        <f t="shared" si="836"/>
        <v>0.16955200211444429</v>
      </c>
      <c r="J1449" s="2"/>
      <c r="K1449" s="2">
        <f t="shared" si="839"/>
        <v>0.41522399894277784</v>
      </c>
      <c r="L1449" s="2">
        <f t="shared" si="840"/>
        <v>0</v>
      </c>
      <c r="M1449" s="2">
        <f t="shared" si="841"/>
        <v>0.58477600105722216</v>
      </c>
      <c r="N1449" s="2">
        <f t="shared" si="834"/>
        <v>0</v>
      </c>
      <c r="O1449" s="2">
        <f t="shared" si="835"/>
        <v>0</v>
      </c>
      <c r="P1449" s="1">
        <v>3142</v>
      </c>
      <c r="R1449" s="1">
        <v>4425</v>
      </c>
      <c r="AI1449" s="7">
        <f t="shared" si="842"/>
        <v>0</v>
      </c>
      <c r="AJ1449" s="7">
        <f t="shared" si="843"/>
        <v>0</v>
      </c>
      <c r="AK1449" s="7">
        <f t="shared" si="844"/>
        <v>0</v>
      </c>
      <c r="AL1449" s="7">
        <f t="shared" si="845"/>
        <v>0</v>
      </c>
      <c r="AM1449" s="2">
        <f t="shared" si="846"/>
        <v>0</v>
      </c>
      <c r="AN1449" s="2">
        <f t="shared" si="847"/>
        <v>0</v>
      </c>
      <c r="AO1449" s="2">
        <f t="shared" si="848"/>
        <v>0</v>
      </c>
      <c r="AP1449" s="2">
        <f t="shared" si="849"/>
        <v>0</v>
      </c>
      <c r="AR1449" t="str">
        <f t="shared" si="832"/>
        <v>St. Lawrence</v>
      </c>
      <c r="AS1449" t="s">
        <v>1945</v>
      </c>
      <c r="AT1449" s="182">
        <v>21</v>
      </c>
      <c r="AV1449" s="98">
        <v>36</v>
      </c>
      <c r="AW1449" s="100">
        <v>89</v>
      </c>
      <c r="AX1449" s="106">
        <f t="shared" si="850"/>
        <v>36089</v>
      </c>
      <c r="AZ1449" s="7" t="s">
        <v>2975</v>
      </c>
      <c r="BA1449" t="s">
        <v>3208</v>
      </c>
      <c r="BB1449" s="216"/>
      <c r="BC1449" s="216"/>
    </row>
    <row r="1450" spans="1:55" hidden="1" outlineLevel="1">
      <c r="A1450" t="s">
        <v>1601</v>
      </c>
      <c r="B1450" t="s">
        <v>1945</v>
      </c>
      <c r="C1450" s="1">
        <f t="shared" si="837"/>
        <v>17366</v>
      </c>
      <c r="D1450" s="7">
        <f>IF(P1450&gt;0,RANK(P1450,(P1450:R1450,S1450:AG1450)),0)</f>
        <v>2</v>
      </c>
      <c r="E1450" s="7">
        <f>IF(Q1450&gt;0,RANK(Q1450,(P1450:R1450,S1450:AG1450)),0)</f>
        <v>0</v>
      </c>
      <c r="F1450" s="7">
        <f>IF(R1450&gt;0,RANK(R1450,(P1450:R1450,S1450:AG1450)),0)</f>
        <v>1</v>
      </c>
      <c r="G1450" s="7">
        <f>IF(S1450&gt;0,RANK(S1450,(P1450:R1450,S1450:AG1450)),0)</f>
        <v>0</v>
      </c>
      <c r="H1450" s="49">
        <f t="shared" si="838"/>
        <v>2022</v>
      </c>
      <c r="I1450" s="178">
        <f t="shared" si="836"/>
        <v>0.11643441206956121</v>
      </c>
      <c r="J1450" s="2"/>
      <c r="K1450" s="2">
        <f t="shared" si="839"/>
        <v>0.44178279396521941</v>
      </c>
      <c r="L1450" s="2">
        <f t="shared" si="840"/>
        <v>0</v>
      </c>
      <c r="M1450" s="2">
        <f t="shared" si="841"/>
        <v>0.55821720603478064</v>
      </c>
      <c r="N1450" s="2">
        <f t="shared" si="834"/>
        <v>0</v>
      </c>
      <c r="O1450" s="2">
        <f t="shared" si="835"/>
        <v>-1.1102230246251565E-16</v>
      </c>
      <c r="P1450" s="1">
        <v>7672</v>
      </c>
      <c r="R1450" s="1">
        <v>9694</v>
      </c>
      <c r="AI1450" s="7">
        <f t="shared" si="842"/>
        <v>0</v>
      </c>
      <c r="AJ1450" s="7">
        <f t="shared" si="843"/>
        <v>0</v>
      </c>
      <c r="AK1450" s="7">
        <f t="shared" si="844"/>
        <v>0</v>
      </c>
      <c r="AL1450" s="7">
        <f t="shared" si="845"/>
        <v>0</v>
      </c>
      <c r="AM1450" s="2">
        <f t="shared" si="846"/>
        <v>0</v>
      </c>
      <c r="AN1450" s="2">
        <f t="shared" si="847"/>
        <v>0</v>
      </c>
      <c r="AO1450" s="2">
        <f t="shared" si="848"/>
        <v>0</v>
      </c>
      <c r="AP1450" s="2">
        <f t="shared" si="849"/>
        <v>0</v>
      </c>
      <c r="AR1450" t="str">
        <f t="shared" si="832"/>
        <v>Saratoga</v>
      </c>
      <c r="AS1450" t="s">
        <v>1945</v>
      </c>
      <c r="AT1450" s="182"/>
      <c r="AV1450" s="98">
        <v>36</v>
      </c>
      <c r="AW1450" s="100">
        <v>91</v>
      </c>
      <c r="AX1450" s="106">
        <f t="shared" si="850"/>
        <v>36091</v>
      </c>
      <c r="AZ1450" s="7" t="s">
        <v>2975</v>
      </c>
      <c r="BA1450" t="s">
        <v>3208</v>
      </c>
      <c r="BB1450" s="216"/>
      <c r="BC1450" s="216"/>
    </row>
    <row r="1451" spans="1:55" hidden="1" outlineLevel="1">
      <c r="A1451" t="s">
        <v>1155</v>
      </c>
      <c r="B1451" t="s">
        <v>1945</v>
      </c>
      <c r="C1451" s="1">
        <f t="shared" si="837"/>
        <v>13767</v>
      </c>
      <c r="D1451" s="7">
        <f>IF(P1451&gt;0,RANK(P1451,(P1451:R1451,S1451:AG1451)),0)</f>
        <v>2</v>
      </c>
      <c r="E1451" s="7">
        <f>IF(Q1451&gt;0,RANK(Q1451,(P1451:R1451,S1451:AG1451)),0)</f>
        <v>0</v>
      </c>
      <c r="F1451" s="7">
        <f>IF(R1451&gt;0,RANK(R1451,(P1451:R1451,S1451:AG1451)),0)</f>
        <v>1</v>
      </c>
      <c r="G1451" s="7">
        <f>IF(S1451&gt;0,RANK(S1451,(P1451:R1451,S1451:AG1451)),0)</f>
        <v>0</v>
      </c>
      <c r="H1451" s="49">
        <f t="shared" si="838"/>
        <v>715</v>
      </c>
      <c r="I1451" s="178">
        <f t="shared" si="836"/>
        <v>5.1935788479697827E-2</v>
      </c>
      <c r="J1451" s="2"/>
      <c r="K1451" s="2">
        <f t="shared" si="839"/>
        <v>0.47403210576015109</v>
      </c>
      <c r="L1451" s="2">
        <f t="shared" si="840"/>
        <v>0</v>
      </c>
      <c r="M1451" s="2">
        <f t="shared" si="841"/>
        <v>0.52596789423984891</v>
      </c>
      <c r="N1451" s="2">
        <f t="shared" si="834"/>
        <v>0</v>
      </c>
      <c r="O1451" s="2">
        <f t="shared" si="835"/>
        <v>0</v>
      </c>
      <c r="P1451" s="1">
        <v>6526</v>
      </c>
      <c r="R1451" s="1">
        <v>7241</v>
      </c>
      <c r="AI1451" s="7">
        <f t="shared" si="842"/>
        <v>0</v>
      </c>
      <c r="AJ1451" s="7">
        <f t="shared" si="843"/>
        <v>0</v>
      </c>
      <c r="AK1451" s="7">
        <f t="shared" si="844"/>
        <v>0</v>
      </c>
      <c r="AL1451" s="7">
        <f t="shared" si="845"/>
        <v>0</v>
      </c>
      <c r="AM1451" s="2">
        <f t="shared" si="846"/>
        <v>0</v>
      </c>
      <c r="AN1451" s="2">
        <f t="shared" si="847"/>
        <v>0</v>
      </c>
      <c r="AO1451" s="2">
        <f t="shared" si="848"/>
        <v>0</v>
      </c>
      <c r="AP1451" s="2">
        <f t="shared" si="849"/>
        <v>0</v>
      </c>
      <c r="AR1451" t="str">
        <f t="shared" si="832"/>
        <v>Schenectady</v>
      </c>
      <c r="AS1451" t="s">
        <v>1945</v>
      </c>
      <c r="AT1451" s="182">
        <v>20</v>
      </c>
      <c r="AV1451" s="98">
        <v>36</v>
      </c>
      <c r="AW1451" s="100">
        <v>93</v>
      </c>
      <c r="AX1451" s="106">
        <f t="shared" si="850"/>
        <v>36093</v>
      </c>
      <c r="AZ1451" s="7" t="s">
        <v>2975</v>
      </c>
      <c r="BA1451" t="s">
        <v>3208</v>
      </c>
      <c r="BB1451" s="216"/>
      <c r="BC1451" s="216"/>
    </row>
    <row r="1452" spans="1:55" hidden="1" outlineLevel="1">
      <c r="A1452" t="s">
        <v>2067</v>
      </c>
      <c r="B1452" t="s">
        <v>1945</v>
      </c>
      <c r="C1452" s="1">
        <f t="shared" si="837"/>
        <v>1922</v>
      </c>
      <c r="D1452" s="7">
        <f>IF(P1452&gt;0,RANK(P1452,(P1452:R1452,S1452:AG1452)),0)</f>
        <v>2</v>
      </c>
      <c r="E1452" s="7">
        <f>IF(Q1452&gt;0,RANK(Q1452,(P1452:R1452,S1452:AG1452)),0)</f>
        <v>0</v>
      </c>
      <c r="F1452" s="7">
        <f>IF(R1452&gt;0,RANK(R1452,(P1452:R1452,S1452:AG1452)),0)</f>
        <v>1</v>
      </c>
      <c r="G1452" s="7">
        <f>IF(S1452&gt;0,RANK(S1452,(P1452:R1452,S1452:AG1452)),0)</f>
        <v>0</v>
      </c>
      <c r="H1452" s="49">
        <f t="shared" si="838"/>
        <v>510</v>
      </c>
      <c r="I1452" s="178">
        <f t="shared" si="836"/>
        <v>0.26534859521331944</v>
      </c>
      <c r="J1452" s="2"/>
      <c r="K1452" s="2">
        <f t="shared" si="839"/>
        <v>0.36732570239334028</v>
      </c>
      <c r="L1452" s="2">
        <f t="shared" si="840"/>
        <v>0</v>
      </c>
      <c r="M1452" s="2">
        <f t="shared" si="841"/>
        <v>0.63267429760665972</v>
      </c>
      <c r="N1452" s="2">
        <f t="shared" si="834"/>
        <v>0</v>
      </c>
      <c r="O1452" s="2">
        <f t="shared" si="835"/>
        <v>0</v>
      </c>
      <c r="P1452" s="1">
        <v>706</v>
      </c>
      <c r="R1452" s="1">
        <v>1216</v>
      </c>
      <c r="AI1452" s="7">
        <f t="shared" si="842"/>
        <v>0</v>
      </c>
      <c r="AJ1452" s="7">
        <f t="shared" si="843"/>
        <v>0</v>
      </c>
      <c r="AK1452" s="7">
        <f t="shared" si="844"/>
        <v>0</v>
      </c>
      <c r="AL1452" s="7">
        <f t="shared" si="845"/>
        <v>0</v>
      </c>
      <c r="AM1452" s="2">
        <f t="shared" si="846"/>
        <v>0</v>
      </c>
      <c r="AN1452" s="2">
        <f t="shared" si="847"/>
        <v>0</v>
      </c>
      <c r="AO1452" s="2">
        <f t="shared" si="848"/>
        <v>0</v>
      </c>
      <c r="AP1452" s="2">
        <f t="shared" si="849"/>
        <v>0</v>
      </c>
      <c r="AR1452" t="str">
        <f t="shared" si="832"/>
        <v>Schoharie</v>
      </c>
      <c r="AS1452" t="s">
        <v>1945</v>
      </c>
      <c r="AT1452" s="182">
        <v>19</v>
      </c>
      <c r="AV1452" s="98">
        <v>36</v>
      </c>
      <c r="AW1452" s="100">
        <v>95</v>
      </c>
      <c r="AX1452" s="106">
        <f t="shared" si="850"/>
        <v>36095</v>
      </c>
      <c r="AZ1452" s="7" t="s">
        <v>2975</v>
      </c>
      <c r="BA1452" t="s">
        <v>3208</v>
      </c>
      <c r="BB1452" s="216"/>
      <c r="BC1452" s="216"/>
    </row>
    <row r="1453" spans="1:55" hidden="1" outlineLevel="1">
      <c r="A1453" t="s">
        <v>3037</v>
      </c>
      <c r="B1453" t="s">
        <v>1945</v>
      </c>
      <c r="C1453" s="1">
        <f t="shared" si="837"/>
        <v>1424</v>
      </c>
      <c r="D1453" s="7">
        <f>IF(P1453&gt;0,RANK(P1453,(P1453:R1453,S1453:AG1453)),0)</f>
        <v>2</v>
      </c>
      <c r="E1453" s="7">
        <f>IF(Q1453&gt;0,RANK(Q1453,(P1453:R1453,S1453:AG1453)),0)</f>
        <v>0</v>
      </c>
      <c r="F1453" s="7">
        <f>IF(R1453&gt;0,RANK(R1453,(P1453:R1453,S1453:AG1453)),0)</f>
        <v>1</v>
      </c>
      <c r="G1453" s="7">
        <f>IF(S1453&gt;0,RANK(S1453,(P1453:R1453,S1453:AG1453)),0)</f>
        <v>0</v>
      </c>
      <c r="H1453" s="49">
        <f t="shared" si="838"/>
        <v>328</v>
      </c>
      <c r="I1453" s="178">
        <f t="shared" si="836"/>
        <v>0.2303370786516854</v>
      </c>
      <c r="J1453" s="2"/>
      <c r="K1453" s="2">
        <f t="shared" si="839"/>
        <v>0.3848314606741573</v>
      </c>
      <c r="L1453" s="2">
        <f t="shared" si="840"/>
        <v>0</v>
      </c>
      <c r="M1453" s="2">
        <f t="shared" si="841"/>
        <v>0.6151685393258427</v>
      </c>
      <c r="N1453" s="2">
        <f t="shared" si="834"/>
        <v>0</v>
      </c>
      <c r="O1453" s="2">
        <f t="shared" si="835"/>
        <v>0</v>
      </c>
      <c r="P1453" s="1">
        <v>548</v>
      </c>
      <c r="R1453" s="1">
        <v>876</v>
      </c>
      <c r="AI1453" s="7">
        <f t="shared" si="842"/>
        <v>0</v>
      </c>
      <c r="AJ1453" s="7">
        <f t="shared" si="843"/>
        <v>0</v>
      </c>
      <c r="AK1453" s="7">
        <f t="shared" si="844"/>
        <v>0</v>
      </c>
      <c r="AL1453" s="7">
        <f t="shared" si="845"/>
        <v>0</v>
      </c>
      <c r="AM1453" s="2">
        <f t="shared" si="846"/>
        <v>0</v>
      </c>
      <c r="AN1453" s="2">
        <f t="shared" si="847"/>
        <v>0</v>
      </c>
      <c r="AO1453" s="2">
        <f t="shared" si="848"/>
        <v>0</v>
      </c>
      <c r="AP1453" s="2">
        <f t="shared" si="849"/>
        <v>0</v>
      </c>
      <c r="AR1453" t="str">
        <f t="shared" si="832"/>
        <v>Schuyler</v>
      </c>
      <c r="AS1453" t="s">
        <v>1945</v>
      </c>
      <c r="AT1453" s="182">
        <v>23</v>
      </c>
      <c r="AV1453" s="98">
        <v>36</v>
      </c>
      <c r="AW1453" s="100">
        <v>97</v>
      </c>
      <c r="AX1453" s="106">
        <f t="shared" si="850"/>
        <v>36097</v>
      </c>
      <c r="AZ1453" s="7" t="s">
        <v>2975</v>
      </c>
      <c r="BA1453" t="s">
        <v>3208</v>
      </c>
      <c r="BB1453" s="216"/>
      <c r="BC1453" s="216"/>
    </row>
    <row r="1454" spans="1:55" hidden="1" outlineLevel="1">
      <c r="A1454" t="s">
        <v>3055</v>
      </c>
      <c r="B1454" t="s">
        <v>1945</v>
      </c>
      <c r="C1454" s="1">
        <f t="shared" si="837"/>
        <v>2372</v>
      </c>
      <c r="D1454" s="7">
        <f>IF(P1454&gt;0,RANK(P1454,(P1454:R1454,S1454:AG1454)),0)</f>
        <v>2</v>
      </c>
      <c r="E1454" s="7">
        <f>IF(Q1454&gt;0,RANK(Q1454,(P1454:R1454,S1454:AG1454)),0)</f>
        <v>0</v>
      </c>
      <c r="F1454" s="7">
        <f>IF(R1454&gt;0,RANK(R1454,(P1454:R1454,S1454:AG1454)),0)</f>
        <v>1</v>
      </c>
      <c r="G1454" s="7">
        <f>IF(S1454&gt;0,RANK(S1454,(P1454:R1454,S1454:AG1454)),0)</f>
        <v>0</v>
      </c>
      <c r="H1454" s="49">
        <f t="shared" si="838"/>
        <v>122</v>
      </c>
      <c r="I1454" s="178">
        <f t="shared" si="836"/>
        <v>5.1433389544688027E-2</v>
      </c>
      <c r="J1454" s="2"/>
      <c r="K1454" s="2">
        <f t="shared" si="839"/>
        <v>0.47428330522765599</v>
      </c>
      <c r="L1454" s="2">
        <f t="shared" si="840"/>
        <v>0</v>
      </c>
      <c r="M1454" s="2">
        <f t="shared" si="841"/>
        <v>0.52571669477234406</v>
      </c>
      <c r="N1454" s="2">
        <f t="shared" si="834"/>
        <v>0</v>
      </c>
      <c r="O1454" s="2">
        <f t="shared" si="835"/>
        <v>-1.1102230246251565E-16</v>
      </c>
      <c r="P1454" s="1">
        <v>1125</v>
      </c>
      <c r="R1454" s="1">
        <v>1247</v>
      </c>
      <c r="AI1454" s="7">
        <f t="shared" si="842"/>
        <v>0</v>
      </c>
      <c r="AJ1454" s="7">
        <f t="shared" si="843"/>
        <v>0</v>
      </c>
      <c r="AK1454" s="7">
        <f t="shared" si="844"/>
        <v>0</v>
      </c>
      <c r="AL1454" s="7">
        <f t="shared" si="845"/>
        <v>0</v>
      </c>
      <c r="AM1454" s="2">
        <f t="shared" si="846"/>
        <v>0</v>
      </c>
      <c r="AN1454" s="2">
        <f t="shared" si="847"/>
        <v>0</v>
      </c>
      <c r="AO1454" s="2">
        <f t="shared" si="848"/>
        <v>0</v>
      </c>
      <c r="AP1454" s="2">
        <f t="shared" si="849"/>
        <v>0</v>
      </c>
      <c r="AR1454" t="str">
        <f t="shared" si="832"/>
        <v>Seneca</v>
      </c>
      <c r="AS1454" t="s">
        <v>1945</v>
      </c>
      <c r="AT1454" s="182">
        <v>23</v>
      </c>
      <c r="AV1454" s="98">
        <v>36</v>
      </c>
      <c r="AW1454" s="100">
        <v>99</v>
      </c>
      <c r="AX1454" s="106">
        <f t="shared" si="850"/>
        <v>36099</v>
      </c>
      <c r="AZ1454" s="7" t="s">
        <v>2975</v>
      </c>
      <c r="BA1454" t="s">
        <v>3208</v>
      </c>
      <c r="BB1454" s="216"/>
      <c r="BC1454" s="216"/>
    </row>
    <row r="1455" spans="1:55" hidden="1" outlineLevel="1">
      <c r="A1455" t="s">
        <v>164</v>
      </c>
      <c r="B1455" t="s">
        <v>1945</v>
      </c>
      <c r="C1455" s="1">
        <f t="shared" si="837"/>
        <v>5075</v>
      </c>
      <c r="D1455" s="7">
        <f>IF(P1455&gt;0,RANK(P1455,(P1455:R1455,S1455:AG1455)),0)</f>
        <v>2</v>
      </c>
      <c r="E1455" s="7">
        <f>IF(Q1455&gt;0,RANK(Q1455,(P1455:R1455,S1455:AG1455)),0)</f>
        <v>0</v>
      </c>
      <c r="F1455" s="7">
        <f>IF(R1455&gt;0,RANK(R1455,(P1455:R1455,S1455:AG1455)),0)</f>
        <v>1</v>
      </c>
      <c r="G1455" s="7">
        <f>IF(S1455&gt;0,RANK(S1455,(P1455:R1455,S1455:AG1455)),0)</f>
        <v>0</v>
      </c>
      <c r="H1455" s="49">
        <f t="shared" si="838"/>
        <v>777</v>
      </c>
      <c r="I1455" s="178">
        <f t="shared" si="836"/>
        <v>0.15310344827586206</v>
      </c>
      <c r="J1455" s="2"/>
      <c r="K1455" s="2">
        <f t="shared" si="839"/>
        <v>0.42344827586206896</v>
      </c>
      <c r="L1455" s="2">
        <f t="shared" si="840"/>
        <v>0</v>
      </c>
      <c r="M1455" s="2">
        <f t="shared" si="841"/>
        <v>0.57655172413793099</v>
      </c>
      <c r="N1455" s="2">
        <f t="shared" si="834"/>
        <v>0</v>
      </c>
      <c r="O1455" s="2">
        <f t="shared" si="835"/>
        <v>0</v>
      </c>
      <c r="P1455" s="1">
        <v>2149</v>
      </c>
      <c r="R1455" s="1">
        <v>2926</v>
      </c>
      <c r="AI1455" s="7">
        <f t="shared" si="842"/>
        <v>0</v>
      </c>
      <c r="AJ1455" s="7">
        <f t="shared" si="843"/>
        <v>0</v>
      </c>
      <c r="AK1455" s="7">
        <f t="shared" si="844"/>
        <v>0</v>
      </c>
      <c r="AL1455" s="7">
        <f t="shared" si="845"/>
        <v>0</v>
      </c>
      <c r="AM1455" s="2">
        <f t="shared" si="846"/>
        <v>0</v>
      </c>
      <c r="AN1455" s="2">
        <f t="shared" si="847"/>
        <v>0</v>
      </c>
      <c r="AO1455" s="2">
        <f t="shared" si="848"/>
        <v>0</v>
      </c>
      <c r="AP1455" s="2">
        <f t="shared" si="849"/>
        <v>0</v>
      </c>
      <c r="AR1455" t="str">
        <f t="shared" si="832"/>
        <v>Steuben</v>
      </c>
      <c r="AS1455" t="s">
        <v>1945</v>
      </c>
      <c r="AT1455" s="182">
        <v>23</v>
      </c>
      <c r="AV1455" s="98">
        <v>36</v>
      </c>
      <c r="AW1455" s="100">
        <v>101</v>
      </c>
      <c r="AX1455" s="106">
        <f t="shared" si="850"/>
        <v>36101</v>
      </c>
      <c r="AZ1455" s="7" t="s">
        <v>2975</v>
      </c>
      <c r="BA1455" t="s">
        <v>3208</v>
      </c>
      <c r="BB1455" s="216"/>
      <c r="BC1455" s="216"/>
    </row>
    <row r="1456" spans="1:55" hidden="1" outlineLevel="1">
      <c r="A1456" t="s">
        <v>2098</v>
      </c>
      <c r="B1456" t="s">
        <v>1945</v>
      </c>
      <c r="C1456" s="1">
        <f t="shared" si="837"/>
        <v>97453</v>
      </c>
      <c r="D1456" s="7">
        <f>IF(P1456&gt;0,RANK(P1456,(P1456:R1456,S1456:AG1456)),0)</f>
        <v>1</v>
      </c>
      <c r="E1456" s="7">
        <f>IF(Q1456&gt;0,RANK(Q1456,(P1456:R1456,S1456:AG1456)),0)</f>
        <v>0</v>
      </c>
      <c r="F1456" s="7">
        <f>IF(R1456&gt;0,RANK(R1456,(P1456:R1456,S1456:AG1456)),0)</f>
        <v>2</v>
      </c>
      <c r="G1456" s="7">
        <f>IF(S1456&gt;0,RANK(S1456,(P1456:R1456,S1456:AG1456)),0)</f>
        <v>0</v>
      </c>
      <c r="H1456" s="49">
        <f t="shared" si="838"/>
        <v>9387</v>
      </c>
      <c r="I1456" s="178">
        <f t="shared" si="836"/>
        <v>9.632335587411367E-2</v>
      </c>
      <c r="J1456" s="2"/>
      <c r="K1456" s="2">
        <f t="shared" si="839"/>
        <v>0.54816167793705683</v>
      </c>
      <c r="L1456" s="2">
        <f t="shared" si="840"/>
        <v>0</v>
      </c>
      <c r="M1456" s="2">
        <f t="shared" si="841"/>
        <v>0.45183832206294317</v>
      </c>
      <c r="N1456" s="2">
        <f t="shared" si="834"/>
        <v>0</v>
      </c>
      <c r="O1456" s="2">
        <f t="shared" si="835"/>
        <v>0</v>
      </c>
      <c r="P1456" s="1">
        <v>53420</v>
      </c>
      <c r="R1456" s="1">
        <v>44033</v>
      </c>
      <c r="AI1456" s="7">
        <f t="shared" si="842"/>
        <v>0</v>
      </c>
      <c r="AJ1456" s="7">
        <f t="shared" si="843"/>
        <v>0</v>
      </c>
      <c r="AK1456" s="7">
        <f t="shared" si="844"/>
        <v>0</v>
      </c>
      <c r="AL1456" s="7">
        <f t="shared" si="845"/>
        <v>0</v>
      </c>
      <c r="AM1456" s="2">
        <f t="shared" si="846"/>
        <v>0</v>
      </c>
      <c r="AN1456" s="2">
        <f t="shared" si="847"/>
        <v>0</v>
      </c>
      <c r="AO1456" s="2">
        <f t="shared" si="848"/>
        <v>0</v>
      </c>
      <c r="AP1456" s="2">
        <f t="shared" si="849"/>
        <v>0</v>
      </c>
      <c r="AR1456" t="str">
        <f t="shared" si="832"/>
        <v>Suffolk</v>
      </c>
      <c r="AS1456" t="s">
        <v>1945</v>
      </c>
      <c r="AT1456" s="182"/>
      <c r="AV1456" s="98">
        <v>36</v>
      </c>
      <c r="AW1456" s="100">
        <v>103</v>
      </c>
      <c r="AX1456" s="106">
        <f t="shared" si="850"/>
        <v>36103</v>
      </c>
      <c r="AZ1456" s="7" t="s">
        <v>2975</v>
      </c>
      <c r="BA1456" t="s">
        <v>3208</v>
      </c>
      <c r="BB1456" s="216"/>
      <c r="BC1456" s="216"/>
    </row>
    <row r="1457" spans="1:55" hidden="1" outlineLevel="1">
      <c r="A1457" t="s">
        <v>165</v>
      </c>
      <c r="B1457" t="s">
        <v>1945</v>
      </c>
      <c r="C1457" s="1">
        <f t="shared" si="837"/>
        <v>5327</v>
      </c>
      <c r="D1457" s="7">
        <f>IF(P1457&gt;0,RANK(P1457,(P1457:R1457,S1457:AG1457)),0)</f>
        <v>2</v>
      </c>
      <c r="E1457" s="7">
        <f>IF(Q1457&gt;0,RANK(Q1457,(P1457:R1457,S1457:AG1457)),0)</f>
        <v>0</v>
      </c>
      <c r="F1457" s="7">
        <f>IF(R1457&gt;0,RANK(R1457,(P1457:R1457,S1457:AG1457)),0)</f>
        <v>1</v>
      </c>
      <c r="G1457" s="7">
        <f>IF(S1457&gt;0,RANK(S1457,(P1457:R1457,S1457:AG1457)),0)</f>
        <v>0</v>
      </c>
      <c r="H1457" s="49">
        <f t="shared" si="838"/>
        <v>589</v>
      </c>
      <c r="I1457" s="178">
        <f t="shared" si="836"/>
        <v>0.11056880045053501</v>
      </c>
      <c r="J1457" s="2"/>
      <c r="K1457" s="2">
        <f t="shared" si="839"/>
        <v>0.44471559977473252</v>
      </c>
      <c r="L1457" s="2">
        <f t="shared" si="840"/>
        <v>0</v>
      </c>
      <c r="M1457" s="2">
        <f t="shared" si="841"/>
        <v>0.55528440022526748</v>
      </c>
      <c r="N1457" s="2">
        <f t="shared" si="834"/>
        <v>0</v>
      </c>
      <c r="O1457" s="2">
        <f t="shared" si="835"/>
        <v>0</v>
      </c>
      <c r="P1457" s="1">
        <v>2369</v>
      </c>
      <c r="R1457" s="1">
        <v>2958</v>
      </c>
      <c r="AI1457" s="7">
        <f t="shared" si="842"/>
        <v>0</v>
      </c>
      <c r="AJ1457" s="7">
        <f t="shared" si="843"/>
        <v>0</v>
      </c>
      <c r="AK1457" s="7">
        <f t="shared" si="844"/>
        <v>0</v>
      </c>
      <c r="AL1457" s="7">
        <f t="shared" si="845"/>
        <v>0</v>
      </c>
      <c r="AM1457" s="2">
        <f t="shared" si="846"/>
        <v>0</v>
      </c>
      <c r="AN1457" s="2">
        <f t="shared" si="847"/>
        <v>0</v>
      </c>
      <c r="AO1457" s="2">
        <f t="shared" si="848"/>
        <v>0</v>
      </c>
      <c r="AP1457" s="2">
        <f t="shared" si="849"/>
        <v>0</v>
      </c>
      <c r="AR1457" t="str">
        <f t="shared" si="832"/>
        <v>Sullivan</v>
      </c>
      <c r="AS1457" t="s">
        <v>1945</v>
      </c>
      <c r="AT1457" s="182">
        <v>19</v>
      </c>
      <c r="AV1457" s="98">
        <v>36</v>
      </c>
      <c r="AW1457" s="100">
        <v>105</v>
      </c>
      <c r="AX1457" s="106">
        <f t="shared" si="850"/>
        <v>36105</v>
      </c>
      <c r="AZ1457" s="7" t="s">
        <v>2975</v>
      </c>
      <c r="BA1457" t="s">
        <v>3208</v>
      </c>
      <c r="BB1457" s="216"/>
      <c r="BC1457" s="216"/>
    </row>
    <row r="1458" spans="1:55" hidden="1" outlineLevel="1">
      <c r="A1458" t="s">
        <v>2433</v>
      </c>
      <c r="B1458" t="s">
        <v>1945</v>
      </c>
      <c r="C1458" s="1">
        <f t="shared" si="837"/>
        <v>3254</v>
      </c>
      <c r="D1458" s="7">
        <f>IF(P1458&gt;0,RANK(P1458,(P1458:R1458,S1458:AG1458)),0)</f>
        <v>2</v>
      </c>
      <c r="E1458" s="7">
        <f>IF(Q1458&gt;0,RANK(Q1458,(P1458:R1458,S1458:AG1458)),0)</f>
        <v>0</v>
      </c>
      <c r="F1458" s="7">
        <f>IF(R1458&gt;0,RANK(R1458,(P1458:R1458,S1458:AG1458)),0)</f>
        <v>1</v>
      </c>
      <c r="G1458" s="7">
        <f>IF(S1458&gt;0,RANK(S1458,(P1458:R1458,S1458:AG1458)),0)</f>
        <v>0</v>
      </c>
      <c r="H1458" s="49">
        <f t="shared" si="838"/>
        <v>618</v>
      </c>
      <c r="I1458" s="178">
        <f t="shared" si="836"/>
        <v>0.189920098340504</v>
      </c>
      <c r="J1458" s="2"/>
      <c r="K1458" s="2">
        <f t="shared" si="839"/>
        <v>0.40503995082974803</v>
      </c>
      <c r="L1458" s="2">
        <f t="shared" si="840"/>
        <v>0</v>
      </c>
      <c r="M1458" s="2">
        <f t="shared" si="841"/>
        <v>0.59496004917025203</v>
      </c>
      <c r="N1458" s="2">
        <f t="shared" si="834"/>
        <v>0</v>
      </c>
      <c r="O1458" s="2">
        <f t="shared" si="835"/>
        <v>0</v>
      </c>
      <c r="P1458" s="1">
        <v>1318</v>
      </c>
      <c r="R1458" s="1">
        <v>1936</v>
      </c>
      <c r="AI1458" s="7">
        <f t="shared" si="842"/>
        <v>0</v>
      </c>
      <c r="AJ1458" s="7">
        <f t="shared" si="843"/>
        <v>0</v>
      </c>
      <c r="AK1458" s="7">
        <f t="shared" si="844"/>
        <v>0</v>
      </c>
      <c r="AL1458" s="7">
        <f t="shared" si="845"/>
        <v>0</v>
      </c>
      <c r="AM1458" s="2">
        <f t="shared" si="846"/>
        <v>0</v>
      </c>
      <c r="AN1458" s="2">
        <f t="shared" si="847"/>
        <v>0</v>
      </c>
      <c r="AO1458" s="2">
        <f t="shared" si="848"/>
        <v>0</v>
      </c>
      <c r="AP1458" s="2">
        <f t="shared" si="849"/>
        <v>0</v>
      </c>
      <c r="AR1458" t="str">
        <f t="shared" si="832"/>
        <v>Tioga</v>
      </c>
      <c r="AS1458" t="s">
        <v>1945</v>
      </c>
      <c r="AT1458" s="182"/>
      <c r="AV1458" s="98">
        <v>36</v>
      </c>
      <c r="AW1458" s="100">
        <v>107</v>
      </c>
      <c r="AX1458" s="106">
        <f t="shared" si="850"/>
        <v>36107</v>
      </c>
      <c r="AZ1458" s="7" t="s">
        <v>2975</v>
      </c>
      <c r="BA1458" t="s">
        <v>3208</v>
      </c>
      <c r="BB1458" s="216"/>
      <c r="BC1458" s="216"/>
    </row>
    <row r="1459" spans="1:55" hidden="1" outlineLevel="1">
      <c r="A1459" t="s">
        <v>1538</v>
      </c>
      <c r="B1459" t="s">
        <v>1945</v>
      </c>
      <c r="C1459" s="1">
        <f t="shared" si="837"/>
        <v>16268</v>
      </c>
      <c r="D1459" s="7">
        <f>IF(P1459&gt;0,RANK(P1459,(P1459:R1459,S1459:AG1459)),0)</f>
        <v>2</v>
      </c>
      <c r="E1459" s="7">
        <f>IF(Q1459&gt;0,RANK(Q1459,(P1459:R1459,S1459:AG1459)),0)</f>
        <v>0</v>
      </c>
      <c r="F1459" s="7">
        <f>IF(R1459&gt;0,RANK(R1459,(P1459:R1459,S1459:AG1459)),0)</f>
        <v>1</v>
      </c>
      <c r="G1459" s="7">
        <f>IF(S1459&gt;0,RANK(S1459,(P1459:R1459,S1459:AG1459)),0)</f>
        <v>0</v>
      </c>
      <c r="H1459" s="49">
        <f t="shared" si="838"/>
        <v>3992</v>
      </c>
      <c r="I1459" s="178">
        <f t="shared" si="836"/>
        <v>0.2453897221539218</v>
      </c>
      <c r="J1459" s="2"/>
      <c r="K1459" s="2">
        <f t="shared" si="839"/>
        <v>0.37730513892303907</v>
      </c>
      <c r="L1459" s="2">
        <f t="shared" si="840"/>
        <v>0</v>
      </c>
      <c r="M1459" s="2">
        <f t="shared" si="841"/>
        <v>0.62269486107696093</v>
      </c>
      <c r="N1459" s="2">
        <f t="shared" si="834"/>
        <v>0</v>
      </c>
      <c r="O1459" s="2">
        <f t="shared" si="835"/>
        <v>0</v>
      </c>
      <c r="P1459" s="1">
        <v>6138</v>
      </c>
      <c r="R1459" s="1">
        <v>10130</v>
      </c>
      <c r="AI1459" s="7">
        <f t="shared" si="842"/>
        <v>0</v>
      </c>
      <c r="AJ1459" s="7">
        <f t="shared" si="843"/>
        <v>0</v>
      </c>
      <c r="AK1459" s="7">
        <f t="shared" si="844"/>
        <v>0</v>
      </c>
      <c r="AL1459" s="7">
        <f t="shared" si="845"/>
        <v>0</v>
      </c>
      <c r="AM1459" s="2">
        <f t="shared" si="846"/>
        <v>0</v>
      </c>
      <c r="AN1459" s="2">
        <f t="shared" si="847"/>
        <v>0</v>
      </c>
      <c r="AO1459" s="2">
        <f t="shared" si="848"/>
        <v>0</v>
      </c>
      <c r="AP1459" s="2">
        <f t="shared" si="849"/>
        <v>0</v>
      </c>
      <c r="AR1459" t="str">
        <f t="shared" si="832"/>
        <v>Tompkins</v>
      </c>
      <c r="AS1459" t="s">
        <v>1945</v>
      </c>
      <c r="AT1459" s="182">
        <v>23</v>
      </c>
      <c r="AV1459" s="98">
        <v>36</v>
      </c>
      <c r="AW1459" s="100">
        <v>109</v>
      </c>
      <c r="AX1459" s="106">
        <f t="shared" si="850"/>
        <v>36109</v>
      </c>
      <c r="AZ1459" s="7" t="s">
        <v>2975</v>
      </c>
      <c r="BA1459" t="s">
        <v>3208</v>
      </c>
      <c r="BB1459" s="216"/>
      <c r="BC1459" s="216"/>
    </row>
    <row r="1460" spans="1:55" hidden="1" outlineLevel="1">
      <c r="A1460" t="s">
        <v>2534</v>
      </c>
      <c r="B1460" t="s">
        <v>1945</v>
      </c>
      <c r="C1460" s="1">
        <f t="shared" si="837"/>
        <v>20077</v>
      </c>
      <c r="D1460" s="7">
        <f>IF(P1460&gt;0,RANK(P1460,(P1460:R1460,S1460:AG1460)),0)</f>
        <v>2</v>
      </c>
      <c r="E1460" s="7">
        <f>IF(Q1460&gt;0,RANK(Q1460,(P1460:R1460,S1460:AG1460)),0)</f>
        <v>0</v>
      </c>
      <c r="F1460" s="7">
        <f>IF(R1460&gt;0,RANK(R1460,(P1460:R1460,S1460:AG1460)),0)</f>
        <v>1</v>
      </c>
      <c r="G1460" s="7">
        <f>IF(S1460&gt;0,RANK(S1460,(P1460:R1460,S1460:AG1460)),0)</f>
        <v>0</v>
      </c>
      <c r="H1460" s="49">
        <f t="shared" si="838"/>
        <v>4793</v>
      </c>
      <c r="I1460" s="178">
        <f t="shared" si="836"/>
        <v>0.23873088608855905</v>
      </c>
      <c r="J1460" s="2"/>
      <c r="K1460" s="2">
        <f t="shared" si="839"/>
        <v>0.38063455695572046</v>
      </c>
      <c r="L1460" s="2">
        <f t="shared" si="840"/>
        <v>0</v>
      </c>
      <c r="M1460" s="2">
        <f t="shared" si="841"/>
        <v>0.61936544304427954</v>
      </c>
      <c r="N1460" s="2">
        <f t="shared" si="834"/>
        <v>0</v>
      </c>
      <c r="O1460" s="2">
        <f t="shared" si="835"/>
        <v>0</v>
      </c>
      <c r="P1460" s="1">
        <v>7642</v>
      </c>
      <c r="R1460" s="1">
        <v>12435</v>
      </c>
      <c r="AI1460" s="7">
        <f t="shared" si="842"/>
        <v>0</v>
      </c>
      <c r="AJ1460" s="7">
        <f t="shared" si="843"/>
        <v>0</v>
      </c>
      <c r="AK1460" s="7">
        <f t="shared" si="844"/>
        <v>0</v>
      </c>
      <c r="AL1460" s="7">
        <f t="shared" si="845"/>
        <v>0</v>
      </c>
      <c r="AM1460" s="2">
        <f t="shared" si="846"/>
        <v>0</v>
      </c>
      <c r="AN1460" s="2">
        <f t="shared" si="847"/>
        <v>0</v>
      </c>
      <c r="AO1460" s="2">
        <f t="shared" si="848"/>
        <v>0</v>
      </c>
      <c r="AP1460" s="2">
        <f t="shared" si="849"/>
        <v>0</v>
      </c>
      <c r="AR1460" t="str">
        <f t="shared" si="832"/>
        <v>Ulster</v>
      </c>
      <c r="AS1460" t="s">
        <v>1945</v>
      </c>
      <c r="AT1460" s="182">
        <v>19</v>
      </c>
      <c r="AV1460" s="98">
        <v>36</v>
      </c>
      <c r="AW1460" s="100">
        <v>111</v>
      </c>
      <c r="AX1460" s="106">
        <f t="shared" si="850"/>
        <v>36111</v>
      </c>
      <c r="AZ1460" s="7" t="s">
        <v>2975</v>
      </c>
      <c r="BA1460" t="s">
        <v>3208</v>
      </c>
      <c r="BB1460" s="216"/>
      <c r="BC1460" s="216"/>
    </row>
    <row r="1461" spans="1:55" hidden="1" outlineLevel="1">
      <c r="A1461" t="s">
        <v>1150</v>
      </c>
      <c r="B1461" t="s">
        <v>1945</v>
      </c>
      <c r="C1461" s="1">
        <f t="shared" si="837"/>
        <v>4739</v>
      </c>
      <c r="D1461" s="7">
        <f>IF(P1461&gt;0,RANK(P1461,(P1461:R1461,S1461:AG1461)),0)</f>
        <v>2</v>
      </c>
      <c r="E1461" s="7">
        <f>IF(Q1461&gt;0,RANK(Q1461,(P1461:R1461,S1461:AG1461)),0)</f>
        <v>0</v>
      </c>
      <c r="F1461" s="7">
        <f>IF(R1461&gt;0,RANK(R1461,(P1461:R1461,S1461:AG1461)),0)</f>
        <v>1</v>
      </c>
      <c r="G1461" s="7">
        <f>IF(S1461&gt;0,RANK(S1461,(P1461:R1461,S1461:AG1461)),0)</f>
        <v>0</v>
      </c>
      <c r="H1461" s="49">
        <f t="shared" si="838"/>
        <v>1003</v>
      </c>
      <c r="I1461" s="178">
        <f t="shared" si="836"/>
        <v>0.21164802700991769</v>
      </c>
      <c r="J1461" s="2"/>
      <c r="K1461" s="2">
        <f t="shared" si="839"/>
        <v>0.39417598649504115</v>
      </c>
      <c r="L1461" s="2">
        <f t="shared" si="840"/>
        <v>0</v>
      </c>
      <c r="M1461" s="2">
        <f t="shared" si="841"/>
        <v>0.60582401350495885</v>
      </c>
      <c r="N1461" s="2">
        <f t="shared" si="834"/>
        <v>0</v>
      </c>
      <c r="O1461" s="2">
        <f t="shared" si="835"/>
        <v>0</v>
      </c>
      <c r="P1461" s="1">
        <v>1868</v>
      </c>
      <c r="R1461" s="1">
        <v>2871</v>
      </c>
      <c r="AI1461" s="7">
        <f t="shared" si="842"/>
        <v>0</v>
      </c>
      <c r="AJ1461" s="7">
        <f t="shared" si="843"/>
        <v>0</v>
      </c>
      <c r="AK1461" s="7">
        <f t="shared" si="844"/>
        <v>0</v>
      </c>
      <c r="AL1461" s="7">
        <f t="shared" si="845"/>
        <v>0</v>
      </c>
      <c r="AM1461" s="2">
        <f t="shared" si="846"/>
        <v>0</v>
      </c>
      <c r="AN1461" s="2">
        <f t="shared" si="847"/>
        <v>0</v>
      </c>
      <c r="AO1461" s="2">
        <f t="shared" si="848"/>
        <v>0</v>
      </c>
      <c r="AP1461" s="2">
        <f t="shared" si="849"/>
        <v>0</v>
      </c>
      <c r="AR1461" t="str">
        <f t="shared" si="832"/>
        <v>Warren</v>
      </c>
      <c r="AS1461" t="s">
        <v>1945</v>
      </c>
      <c r="AT1461" s="182">
        <v>21</v>
      </c>
      <c r="AV1461" s="98">
        <v>36</v>
      </c>
      <c r="AW1461" s="100">
        <v>113</v>
      </c>
      <c r="AX1461" s="106">
        <f t="shared" si="850"/>
        <v>36113</v>
      </c>
      <c r="AZ1461" s="7" t="s">
        <v>2975</v>
      </c>
      <c r="BA1461" t="s">
        <v>3208</v>
      </c>
      <c r="BB1461" s="216"/>
      <c r="BC1461" s="216"/>
    </row>
    <row r="1462" spans="1:55" hidden="1" outlineLevel="1">
      <c r="A1462" t="s">
        <v>643</v>
      </c>
      <c r="B1462" t="s">
        <v>1945</v>
      </c>
      <c r="C1462" s="1">
        <f t="shared" si="837"/>
        <v>3566</v>
      </c>
      <c r="D1462" s="7">
        <f>IF(P1462&gt;0,RANK(P1462,(P1462:R1462,S1462:AG1462)),0)</f>
        <v>2</v>
      </c>
      <c r="E1462" s="7">
        <f>IF(Q1462&gt;0,RANK(Q1462,(P1462:R1462,S1462:AG1462)),0)</f>
        <v>0</v>
      </c>
      <c r="F1462" s="7">
        <f>IF(R1462&gt;0,RANK(R1462,(P1462:R1462,S1462:AG1462)),0)</f>
        <v>1</v>
      </c>
      <c r="G1462" s="7">
        <f>IF(S1462&gt;0,RANK(S1462,(P1462:R1462,S1462:AG1462)),0)</f>
        <v>0</v>
      </c>
      <c r="H1462" s="49">
        <f t="shared" si="838"/>
        <v>982</v>
      </c>
      <c r="I1462" s="178">
        <f t="shared" si="836"/>
        <v>0.27537857543466071</v>
      </c>
      <c r="J1462" s="2"/>
      <c r="K1462" s="2">
        <f t="shared" si="839"/>
        <v>0.36231071228266964</v>
      </c>
      <c r="L1462" s="2">
        <f t="shared" si="840"/>
        <v>0</v>
      </c>
      <c r="M1462" s="2">
        <f t="shared" si="841"/>
        <v>0.63768928771733036</v>
      </c>
      <c r="N1462" s="2">
        <f t="shared" si="834"/>
        <v>0</v>
      </c>
      <c r="O1462" s="2">
        <f t="shared" si="835"/>
        <v>0</v>
      </c>
      <c r="P1462" s="1">
        <v>1292</v>
      </c>
      <c r="R1462" s="1">
        <v>2274</v>
      </c>
      <c r="AI1462" s="7">
        <f t="shared" si="842"/>
        <v>0</v>
      </c>
      <c r="AJ1462" s="7">
        <f t="shared" si="843"/>
        <v>0</v>
      </c>
      <c r="AK1462" s="7">
        <f t="shared" si="844"/>
        <v>0</v>
      </c>
      <c r="AL1462" s="7">
        <f t="shared" si="845"/>
        <v>0</v>
      </c>
      <c r="AM1462" s="2">
        <f t="shared" si="846"/>
        <v>0</v>
      </c>
      <c r="AN1462" s="2">
        <f t="shared" si="847"/>
        <v>0</v>
      </c>
      <c r="AO1462" s="2">
        <f t="shared" si="848"/>
        <v>0</v>
      </c>
      <c r="AP1462" s="2">
        <f t="shared" si="849"/>
        <v>0</v>
      </c>
      <c r="AR1462" t="str">
        <f t="shared" si="832"/>
        <v>Washington</v>
      </c>
      <c r="AS1462" t="s">
        <v>1945</v>
      </c>
      <c r="AT1462" s="182">
        <v>21</v>
      </c>
      <c r="AV1462" s="98">
        <v>36</v>
      </c>
      <c r="AW1462" s="100">
        <v>115</v>
      </c>
      <c r="AX1462" s="106">
        <f t="shared" si="850"/>
        <v>36115</v>
      </c>
      <c r="AZ1462" s="7" t="s">
        <v>2975</v>
      </c>
      <c r="BA1462" t="s">
        <v>3208</v>
      </c>
      <c r="BB1462" s="216"/>
      <c r="BC1462" s="216"/>
    </row>
    <row r="1463" spans="1:55" hidden="1" outlineLevel="1">
      <c r="A1463" t="s">
        <v>2161</v>
      </c>
      <c r="B1463" t="s">
        <v>1945</v>
      </c>
      <c r="C1463" s="1">
        <f t="shared" si="837"/>
        <v>4424</v>
      </c>
      <c r="D1463" s="7">
        <f>IF(P1463&gt;0,RANK(P1463,(P1463:R1463,S1463:AG1463)),0)</f>
        <v>2</v>
      </c>
      <c r="E1463" s="7">
        <f>IF(Q1463&gt;0,RANK(Q1463,(P1463:R1463,S1463:AG1463)),0)</f>
        <v>0</v>
      </c>
      <c r="F1463" s="7">
        <f>IF(R1463&gt;0,RANK(R1463,(P1463:R1463,S1463:AG1463)),0)</f>
        <v>1</v>
      </c>
      <c r="G1463" s="7">
        <f>IF(S1463&gt;0,RANK(S1463,(P1463:R1463,S1463:AG1463)),0)</f>
        <v>0</v>
      </c>
      <c r="H1463" s="49">
        <f t="shared" si="838"/>
        <v>448</v>
      </c>
      <c r="I1463" s="178">
        <f t="shared" si="836"/>
        <v>0.10126582278481013</v>
      </c>
      <c r="J1463" s="2"/>
      <c r="K1463" s="2">
        <f t="shared" si="839"/>
        <v>0.44936708860759494</v>
      </c>
      <c r="L1463" s="2">
        <f t="shared" si="840"/>
        <v>0</v>
      </c>
      <c r="M1463" s="2">
        <f t="shared" si="841"/>
        <v>0.55063291139240511</v>
      </c>
      <c r="N1463" s="2">
        <f t="shared" si="834"/>
        <v>0</v>
      </c>
      <c r="O1463" s="2">
        <f t="shared" si="835"/>
        <v>0</v>
      </c>
      <c r="P1463" s="1">
        <v>1988</v>
      </c>
      <c r="R1463" s="1">
        <v>2436</v>
      </c>
      <c r="AI1463" s="7">
        <f t="shared" si="842"/>
        <v>0</v>
      </c>
      <c r="AJ1463" s="7">
        <f t="shared" si="843"/>
        <v>0</v>
      </c>
      <c r="AK1463" s="7">
        <f t="shared" si="844"/>
        <v>0</v>
      </c>
      <c r="AL1463" s="7">
        <f t="shared" si="845"/>
        <v>0</v>
      </c>
      <c r="AM1463" s="2">
        <f t="shared" si="846"/>
        <v>0</v>
      </c>
      <c r="AN1463" s="2">
        <f t="shared" si="847"/>
        <v>0</v>
      </c>
      <c r="AO1463" s="2">
        <f t="shared" si="848"/>
        <v>0</v>
      </c>
      <c r="AP1463" s="2">
        <f t="shared" si="849"/>
        <v>0</v>
      </c>
      <c r="AR1463" t="str">
        <f t="shared" si="832"/>
        <v>Wayne</v>
      </c>
      <c r="AS1463" t="s">
        <v>1945</v>
      </c>
      <c r="AT1463" s="182">
        <v>24</v>
      </c>
      <c r="AV1463" s="98">
        <v>36</v>
      </c>
      <c r="AW1463" s="100">
        <v>117</v>
      </c>
      <c r="AX1463" s="106">
        <f t="shared" si="850"/>
        <v>36117</v>
      </c>
      <c r="AZ1463" s="7" t="s">
        <v>2975</v>
      </c>
      <c r="BA1463" t="s">
        <v>3208</v>
      </c>
      <c r="BB1463" s="216"/>
      <c r="BC1463" s="216"/>
    </row>
    <row r="1464" spans="1:55" hidden="1" outlineLevel="1">
      <c r="A1464" t="s">
        <v>773</v>
      </c>
      <c r="B1464" t="s">
        <v>1945</v>
      </c>
      <c r="C1464" s="1">
        <f t="shared" si="837"/>
        <v>111653</v>
      </c>
      <c r="D1464" s="7">
        <f>IF(P1464&gt;0,RANK(P1464,(P1464:R1464,S1464:AG1464)),0)</f>
        <v>1</v>
      </c>
      <c r="E1464" s="7">
        <f>IF(Q1464&gt;0,RANK(Q1464,(P1464:R1464,S1464:AG1464)),0)</f>
        <v>0</v>
      </c>
      <c r="F1464" s="7">
        <f>IF(R1464&gt;0,RANK(R1464,(P1464:R1464,S1464:AG1464)),0)</f>
        <v>2</v>
      </c>
      <c r="G1464" s="7">
        <f>IF(S1464&gt;0,RANK(S1464,(P1464:R1464,S1464:AG1464)),0)</f>
        <v>0</v>
      </c>
      <c r="H1464" s="49">
        <f t="shared" si="838"/>
        <v>38147</v>
      </c>
      <c r="I1464" s="178">
        <f t="shared" si="836"/>
        <v>0.3416567400786365</v>
      </c>
      <c r="J1464" s="2"/>
      <c r="K1464" s="2">
        <f t="shared" si="839"/>
        <v>0.67082837003931828</v>
      </c>
      <c r="L1464" s="2">
        <f t="shared" si="840"/>
        <v>0</v>
      </c>
      <c r="M1464" s="2">
        <f t="shared" si="841"/>
        <v>0.32917162996068178</v>
      </c>
      <c r="N1464" s="2">
        <f t="shared" si="834"/>
        <v>0</v>
      </c>
      <c r="O1464" s="2">
        <f t="shared" si="835"/>
        <v>-5.5511151231257827E-17</v>
      </c>
      <c r="P1464" s="1">
        <v>74900</v>
      </c>
      <c r="R1464" s="1">
        <v>36753</v>
      </c>
      <c r="AI1464" s="7">
        <f t="shared" si="842"/>
        <v>0</v>
      </c>
      <c r="AJ1464" s="7">
        <f t="shared" si="843"/>
        <v>0</v>
      </c>
      <c r="AK1464" s="7">
        <f t="shared" si="844"/>
        <v>0</v>
      </c>
      <c r="AL1464" s="7">
        <f t="shared" si="845"/>
        <v>0</v>
      </c>
      <c r="AM1464" s="2">
        <f t="shared" si="846"/>
        <v>0</v>
      </c>
      <c r="AN1464" s="2">
        <f t="shared" si="847"/>
        <v>0</v>
      </c>
      <c r="AO1464" s="2">
        <f t="shared" si="848"/>
        <v>0</v>
      </c>
      <c r="AP1464" s="2">
        <f t="shared" si="849"/>
        <v>0</v>
      </c>
      <c r="AR1464" t="str">
        <f t="shared" si="832"/>
        <v>Westchester</v>
      </c>
      <c r="AS1464" t="s">
        <v>1945</v>
      </c>
      <c r="AT1464" s="182"/>
      <c r="AV1464" s="98">
        <v>36</v>
      </c>
      <c r="AW1464" s="100">
        <v>119</v>
      </c>
      <c r="AX1464" s="106">
        <f t="shared" si="850"/>
        <v>36119</v>
      </c>
      <c r="AZ1464" s="7" t="s">
        <v>2975</v>
      </c>
      <c r="BA1464" t="s">
        <v>3208</v>
      </c>
      <c r="BB1464" s="216"/>
      <c r="BC1464" s="216"/>
    </row>
    <row r="1465" spans="1:55" hidden="1" outlineLevel="1">
      <c r="A1465" t="s">
        <v>1346</v>
      </c>
      <c r="B1465" t="s">
        <v>1945</v>
      </c>
      <c r="C1465" s="1">
        <f t="shared" si="837"/>
        <v>1597</v>
      </c>
      <c r="D1465" s="7">
        <f>IF(P1465&gt;0,RANK(P1465,(P1465:R1465,S1465:AG1465)),0)</f>
        <v>2</v>
      </c>
      <c r="E1465" s="7">
        <f>IF(Q1465&gt;0,RANK(Q1465,(P1465:R1465,S1465:AG1465)),0)</f>
        <v>0</v>
      </c>
      <c r="F1465" s="7">
        <f>IF(R1465&gt;0,RANK(R1465,(P1465:R1465,S1465:AG1465)),0)</f>
        <v>1</v>
      </c>
      <c r="G1465" s="7">
        <f>IF(S1465&gt;0,RANK(S1465,(P1465:R1465,S1465:AG1465)),0)</f>
        <v>0</v>
      </c>
      <c r="H1465" s="49">
        <f t="shared" si="838"/>
        <v>319</v>
      </c>
      <c r="I1465" s="178">
        <f t="shared" si="836"/>
        <v>0.19974953036944271</v>
      </c>
      <c r="J1465" s="2"/>
      <c r="K1465" s="2">
        <f t="shared" si="839"/>
        <v>0.40012523481527867</v>
      </c>
      <c r="L1465" s="2">
        <f t="shared" si="840"/>
        <v>0</v>
      </c>
      <c r="M1465" s="2">
        <f t="shared" si="841"/>
        <v>0.59987476518472138</v>
      </c>
      <c r="N1465" s="2">
        <f t="shared" si="834"/>
        <v>0</v>
      </c>
      <c r="O1465" s="2">
        <f t="shared" si="835"/>
        <v>0</v>
      </c>
      <c r="P1465" s="1">
        <v>639</v>
      </c>
      <c r="R1465" s="1">
        <v>958</v>
      </c>
      <c r="AI1465" s="7">
        <f t="shared" si="842"/>
        <v>0</v>
      </c>
      <c r="AJ1465" s="7">
        <f t="shared" si="843"/>
        <v>0</v>
      </c>
      <c r="AK1465" s="7">
        <f t="shared" si="844"/>
        <v>0</v>
      </c>
      <c r="AL1465" s="7">
        <f t="shared" si="845"/>
        <v>0</v>
      </c>
      <c r="AM1465" s="2">
        <f t="shared" si="846"/>
        <v>0</v>
      </c>
      <c r="AN1465" s="2">
        <f t="shared" si="847"/>
        <v>0</v>
      </c>
      <c r="AO1465" s="2">
        <f t="shared" si="848"/>
        <v>0</v>
      </c>
      <c r="AP1465" s="2">
        <f t="shared" si="849"/>
        <v>0</v>
      </c>
      <c r="AR1465" t="str">
        <f t="shared" si="832"/>
        <v>Wyoming</v>
      </c>
      <c r="AS1465" t="s">
        <v>1945</v>
      </c>
      <c r="AT1465" s="182">
        <v>27</v>
      </c>
      <c r="AV1465" s="98">
        <v>36</v>
      </c>
      <c r="AW1465" s="100">
        <v>121</v>
      </c>
      <c r="AX1465" s="106">
        <f t="shared" si="850"/>
        <v>36121</v>
      </c>
      <c r="AZ1465" s="7" t="s">
        <v>2975</v>
      </c>
      <c r="BA1465" t="s">
        <v>3208</v>
      </c>
      <c r="BB1465" s="216"/>
      <c r="BC1465" s="216"/>
    </row>
    <row r="1466" spans="1:55" hidden="1" outlineLevel="1">
      <c r="A1466" t="s">
        <v>442</v>
      </c>
      <c r="B1466" t="s">
        <v>1945</v>
      </c>
      <c r="C1466" s="1">
        <f t="shared" si="837"/>
        <v>1357</v>
      </c>
      <c r="D1466" s="7">
        <f>IF(P1466&gt;0,RANK(P1466,(P1466:R1466,S1466:AG1466)),0)</f>
        <v>2</v>
      </c>
      <c r="E1466" s="7">
        <f>IF(Q1466&gt;0,RANK(Q1466,(P1466:R1466,S1466:AG1466)),0)</f>
        <v>0</v>
      </c>
      <c r="F1466" s="7">
        <f>IF(R1466&gt;0,RANK(R1466,(P1466:R1466,S1466:AG1466)),0)</f>
        <v>1</v>
      </c>
      <c r="G1466" s="7">
        <f>IF(S1466&gt;0,RANK(S1466,(P1466:R1466,S1466:AG1466)),0)</f>
        <v>0</v>
      </c>
      <c r="H1466" s="49">
        <f t="shared" si="838"/>
        <v>83</v>
      </c>
      <c r="I1466" s="178">
        <f t="shared" si="836"/>
        <v>6.1164333087693444E-2</v>
      </c>
      <c r="J1466" s="2"/>
      <c r="K1466" s="2">
        <f t="shared" si="839"/>
        <v>0.46941783345615329</v>
      </c>
      <c r="L1466" s="2">
        <f t="shared" si="840"/>
        <v>0</v>
      </c>
      <c r="M1466" s="2">
        <f t="shared" si="841"/>
        <v>0.53058216654384671</v>
      </c>
      <c r="N1466" s="2">
        <f t="shared" si="834"/>
        <v>0</v>
      </c>
      <c r="O1466" s="2">
        <f t="shared" si="835"/>
        <v>0</v>
      </c>
      <c r="P1466" s="1">
        <v>637</v>
      </c>
      <c r="R1466" s="1">
        <v>720</v>
      </c>
      <c r="AI1466" s="7">
        <f t="shared" si="842"/>
        <v>0</v>
      </c>
      <c r="AJ1466" s="7">
        <f t="shared" si="843"/>
        <v>0</v>
      </c>
      <c r="AK1466" s="7">
        <f t="shared" si="844"/>
        <v>0</v>
      </c>
      <c r="AL1466" s="7">
        <f t="shared" si="845"/>
        <v>0</v>
      </c>
      <c r="AM1466" s="2">
        <f t="shared" si="846"/>
        <v>0</v>
      </c>
      <c r="AN1466" s="2">
        <f t="shared" si="847"/>
        <v>0</v>
      </c>
      <c r="AO1466" s="2">
        <f t="shared" si="848"/>
        <v>0</v>
      </c>
      <c r="AP1466" s="2">
        <f t="shared" si="849"/>
        <v>0</v>
      </c>
      <c r="AR1466" t="str">
        <f t="shared" si="832"/>
        <v>Yates</v>
      </c>
      <c r="AS1466" t="s">
        <v>1945</v>
      </c>
      <c r="AT1466" s="182">
        <v>23</v>
      </c>
      <c r="AV1466" s="98">
        <v>36</v>
      </c>
      <c r="AW1466" s="100">
        <v>123</v>
      </c>
      <c r="AX1466" s="106">
        <f t="shared" si="850"/>
        <v>36123</v>
      </c>
      <c r="AZ1466" s="7" t="s">
        <v>2975</v>
      </c>
      <c r="BA1466" t="s">
        <v>3208</v>
      </c>
      <c r="BB1466" s="216"/>
      <c r="BC1466" s="216"/>
    </row>
    <row r="1467" spans="1:55" hidden="1" outlineLevel="1">
      <c r="A1467" t="s">
        <v>511</v>
      </c>
      <c r="B1467" t="s">
        <v>1945</v>
      </c>
      <c r="C1467" s="1">
        <f t="shared" si="837"/>
        <v>151908</v>
      </c>
      <c r="D1467" s="7">
        <f>IF(P1467&gt;0,RANK(P1467,(P1467:R1467,S1467:AG1467)),0)</f>
        <v>1</v>
      </c>
      <c r="E1467" s="7">
        <f>IF(Q1467&gt;0,RANK(Q1467,(P1467:R1467,S1467:AG1467)),0)</f>
        <v>0</v>
      </c>
      <c r="F1467" s="7">
        <f>IF(R1467&gt;0,RANK(R1467,(P1467:R1467,S1467:AG1467)),0)</f>
        <v>2</v>
      </c>
      <c r="G1467" s="7">
        <f>IF(S1467&gt;0,RANK(S1467,(P1467:R1467,S1467:AG1467)),0)</f>
        <v>0</v>
      </c>
      <c r="H1467" s="49">
        <f t="shared" si="838"/>
        <v>59530</v>
      </c>
      <c r="I1467" s="178">
        <f t="shared" si="836"/>
        <v>0.39188192853569265</v>
      </c>
      <c r="J1467" s="2"/>
      <c r="K1467" s="2">
        <f t="shared" si="839"/>
        <v>0.69594096426784635</v>
      </c>
      <c r="L1467" s="2">
        <f t="shared" si="840"/>
        <v>0</v>
      </c>
      <c r="M1467" s="2">
        <f t="shared" si="841"/>
        <v>0.30405903573215365</v>
      </c>
      <c r="N1467" s="2">
        <f t="shared" si="834"/>
        <v>0</v>
      </c>
      <c r="O1467" s="2">
        <f t="shared" si="835"/>
        <v>0</v>
      </c>
      <c r="P1467" s="1">
        <v>105719</v>
      </c>
      <c r="R1467" s="1">
        <v>46189</v>
      </c>
      <c r="AI1467" s="7">
        <f t="shared" si="842"/>
        <v>0</v>
      </c>
      <c r="AJ1467" s="7">
        <f t="shared" si="843"/>
        <v>0</v>
      </c>
      <c r="AK1467" s="7">
        <f t="shared" si="844"/>
        <v>0</v>
      </c>
      <c r="AL1467" s="7">
        <f t="shared" si="845"/>
        <v>0</v>
      </c>
      <c r="AM1467" s="2">
        <f t="shared" si="846"/>
        <v>0</v>
      </c>
      <c r="AN1467" s="2">
        <f t="shared" si="847"/>
        <v>0</v>
      </c>
      <c r="AO1467" s="2">
        <f t="shared" si="848"/>
        <v>0</v>
      </c>
      <c r="AP1467" s="2">
        <f t="shared" si="849"/>
        <v>0</v>
      </c>
      <c r="AR1467" t="str">
        <f t="shared" si="832"/>
        <v>Bronx</v>
      </c>
      <c r="AS1467" t="s">
        <v>1945</v>
      </c>
      <c r="AT1467" s="182"/>
      <c r="AV1467" s="98">
        <v>36</v>
      </c>
      <c r="AW1467" s="100">
        <v>5</v>
      </c>
      <c r="AX1467" s="106">
        <f t="shared" si="850"/>
        <v>36005</v>
      </c>
      <c r="AZ1467" s="7" t="s">
        <v>2975</v>
      </c>
      <c r="BA1467" t="s">
        <v>3208</v>
      </c>
      <c r="BB1467" s="216"/>
      <c r="BC1467" s="216"/>
    </row>
    <row r="1468" spans="1:55" hidden="1" outlineLevel="1">
      <c r="A1468" t="s">
        <v>2632</v>
      </c>
      <c r="B1468" t="s">
        <v>1945</v>
      </c>
      <c r="C1468" s="1">
        <f t="shared" si="837"/>
        <v>307534</v>
      </c>
      <c r="D1468" s="7">
        <f>IF(P1468&gt;0,RANK(P1468,(P1468:R1468,S1468:AG1468)),0)</f>
        <v>1</v>
      </c>
      <c r="E1468" s="7">
        <f>IF(Q1468&gt;0,RANK(Q1468,(P1468:R1468,S1468:AG1468)),0)</f>
        <v>0</v>
      </c>
      <c r="F1468" s="7">
        <f>IF(R1468&gt;0,RANK(R1468,(P1468:R1468,S1468:AG1468)),0)</f>
        <v>2</v>
      </c>
      <c r="G1468" s="7">
        <f>IF(S1468&gt;0,RANK(S1468,(P1468:R1468,S1468:AG1468)),0)</f>
        <v>0</v>
      </c>
      <c r="H1468" s="49">
        <f t="shared" si="838"/>
        <v>59790</v>
      </c>
      <c r="I1468" s="178">
        <f t="shared" si="836"/>
        <v>0.1944175278180624</v>
      </c>
      <c r="J1468" s="2"/>
      <c r="K1468" s="2">
        <f t="shared" si="839"/>
        <v>0.59720876390903122</v>
      </c>
      <c r="L1468" s="2">
        <f t="shared" si="840"/>
        <v>0</v>
      </c>
      <c r="M1468" s="2">
        <f t="shared" si="841"/>
        <v>0.40279123609096878</v>
      </c>
      <c r="N1468" s="2">
        <f t="shared" si="834"/>
        <v>0</v>
      </c>
      <c r="O1468" s="2">
        <f t="shared" si="835"/>
        <v>0</v>
      </c>
      <c r="P1468" s="1">
        <v>183662</v>
      </c>
      <c r="R1468" s="1">
        <v>123872</v>
      </c>
      <c r="AI1468" s="7">
        <f t="shared" si="842"/>
        <v>0</v>
      </c>
      <c r="AJ1468" s="7">
        <f t="shared" si="843"/>
        <v>0</v>
      </c>
      <c r="AK1468" s="7">
        <f t="shared" si="844"/>
        <v>0</v>
      </c>
      <c r="AL1468" s="7">
        <f t="shared" si="845"/>
        <v>0</v>
      </c>
      <c r="AM1468" s="2">
        <f t="shared" si="846"/>
        <v>0</v>
      </c>
      <c r="AN1468" s="2">
        <f t="shared" si="847"/>
        <v>0</v>
      </c>
      <c r="AO1468" s="2">
        <f t="shared" si="848"/>
        <v>0</v>
      </c>
      <c r="AP1468" s="2">
        <f t="shared" si="849"/>
        <v>0</v>
      </c>
      <c r="AR1468" t="str">
        <f t="shared" si="832"/>
        <v>Kings</v>
      </c>
      <c r="AS1468" t="s">
        <v>1945</v>
      </c>
      <c r="AT1468" s="182"/>
      <c r="AV1468" s="98">
        <v>36</v>
      </c>
      <c r="AW1468" s="100">
        <v>47</v>
      </c>
      <c r="AX1468" s="106">
        <f t="shared" si="850"/>
        <v>36047</v>
      </c>
      <c r="AZ1468" s="7" t="s">
        <v>2975</v>
      </c>
      <c r="BA1468" t="s">
        <v>3208</v>
      </c>
      <c r="BB1468" s="216"/>
      <c r="BC1468" s="216"/>
    </row>
    <row r="1469" spans="1:55" hidden="1" outlineLevel="1">
      <c r="A1469" t="s">
        <v>1944</v>
      </c>
      <c r="B1469" t="s">
        <v>1945</v>
      </c>
      <c r="C1469" s="1">
        <f t="shared" si="837"/>
        <v>289000</v>
      </c>
      <c r="D1469" s="7">
        <f>IF(P1469&gt;0,RANK(P1469,(P1469:R1469,S1469:AG1469)),0)</f>
        <v>1</v>
      </c>
      <c r="E1469" s="7">
        <f>IF(Q1469&gt;0,RANK(Q1469,(P1469:R1469,S1469:AG1469)),0)</f>
        <v>0</v>
      </c>
      <c r="F1469" s="7">
        <f>IF(R1469&gt;0,RANK(R1469,(P1469:R1469,S1469:AG1469)),0)</f>
        <v>2</v>
      </c>
      <c r="G1469" s="7">
        <f>IF(S1469&gt;0,RANK(S1469,(P1469:R1469,S1469:AG1469)),0)</f>
        <v>0</v>
      </c>
      <c r="H1469" s="49">
        <f t="shared" si="838"/>
        <v>92612</v>
      </c>
      <c r="I1469" s="178">
        <f t="shared" si="836"/>
        <v>0.32045674740484431</v>
      </c>
      <c r="J1469" s="2"/>
      <c r="K1469" s="2">
        <f t="shared" si="839"/>
        <v>0.66022837370242216</v>
      </c>
      <c r="L1469" s="2">
        <f t="shared" si="840"/>
        <v>0</v>
      </c>
      <c r="M1469" s="2">
        <f t="shared" si="841"/>
        <v>0.33977162629757784</v>
      </c>
      <c r="N1469" s="2">
        <f t="shared" si="834"/>
        <v>0</v>
      </c>
      <c r="O1469" s="2">
        <f t="shared" si="835"/>
        <v>0</v>
      </c>
      <c r="P1469" s="1">
        <v>190806</v>
      </c>
      <c r="R1469" s="1">
        <v>98194</v>
      </c>
      <c r="AI1469" s="7">
        <f t="shared" si="842"/>
        <v>0</v>
      </c>
      <c r="AJ1469" s="7">
        <f t="shared" si="843"/>
        <v>0</v>
      </c>
      <c r="AK1469" s="7">
        <f t="shared" si="844"/>
        <v>0</v>
      </c>
      <c r="AL1469" s="7">
        <f t="shared" si="845"/>
        <v>0</v>
      </c>
      <c r="AM1469" s="2">
        <f t="shared" si="846"/>
        <v>0</v>
      </c>
      <c r="AN1469" s="2">
        <f t="shared" si="847"/>
        <v>0</v>
      </c>
      <c r="AO1469" s="2">
        <f t="shared" si="848"/>
        <v>0</v>
      </c>
      <c r="AP1469" s="2">
        <f t="shared" si="849"/>
        <v>0</v>
      </c>
      <c r="AR1469" t="str">
        <f t="shared" si="832"/>
        <v>New York</v>
      </c>
      <c r="AS1469" t="s">
        <v>1945</v>
      </c>
      <c r="AT1469" s="182"/>
      <c r="AV1469" s="98">
        <v>36</v>
      </c>
      <c r="AW1469" s="100">
        <v>61</v>
      </c>
      <c r="AX1469" s="106">
        <f t="shared" si="850"/>
        <v>36061</v>
      </c>
      <c r="AZ1469" s="7" t="s">
        <v>2975</v>
      </c>
      <c r="BA1469" t="s">
        <v>3208</v>
      </c>
      <c r="BB1469" s="216"/>
      <c r="BC1469" s="216"/>
    </row>
    <row r="1470" spans="1:55" hidden="1" outlineLevel="1">
      <c r="A1470" t="s">
        <v>1272</v>
      </c>
      <c r="B1470" t="s">
        <v>1945</v>
      </c>
      <c r="C1470" s="1">
        <f t="shared" si="837"/>
        <v>214972</v>
      </c>
      <c r="D1470" s="7">
        <f>IF(P1470&gt;0,RANK(P1470,(P1470:R1470,S1470:AG1470)),0)</f>
        <v>1</v>
      </c>
      <c r="E1470" s="7">
        <f>IF(Q1470&gt;0,RANK(Q1470,(P1470:R1470,S1470:AG1470)),0)</f>
        <v>0</v>
      </c>
      <c r="F1470" s="7">
        <f>IF(R1470&gt;0,RANK(R1470,(P1470:R1470,S1470:AG1470)),0)</f>
        <v>2</v>
      </c>
      <c r="G1470" s="7">
        <f>IF(S1470&gt;0,RANK(S1470,(P1470:R1470,S1470:AG1470)),0)</f>
        <v>0</v>
      </c>
      <c r="H1470" s="49">
        <f t="shared" si="838"/>
        <v>51448</v>
      </c>
      <c r="I1470" s="178">
        <f t="shared" si="836"/>
        <v>0.23932419105744004</v>
      </c>
      <c r="J1470" s="2"/>
      <c r="K1470" s="2">
        <f t="shared" si="839"/>
        <v>0.61966209552871998</v>
      </c>
      <c r="L1470" s="2">
        <f t="shared" si="840"/>
        <v>0</v>
      </c>
      <c r="M1470" s="2">
        <f t="shared" si="841"/>
        <v>0.38033790447127996</v>
      </c>
      <c r="N1470" s="2">
        <f t="shared" si="834"/>
        <v>0</v>
      </c>
      <c r="O1470" s="2">
        <f t="shared" si="835"/>
        <v>5.5511151231257827E-17</v>
      </c>
      <c r="P1470" s="1">
        <v>133210</v>
      </c>
      <c r="R1470" s="1">
        <v>81762</v>
      </c>
      <c r="AI1470" s="7">
        <f t="shared" si="842"/>
        <v>0</v>
      </c>
      <c r="AJ1470" s="7">
        <f t="shared" si="843"/>
        <v>0</v>
      </c>
      <c r="AK1470" s="7">
        <f t="shared" si="844"/>
        <v>0</v>
      </c>
      <c r="AL1470" s="7">
        <f t="shared" si="845"/>
        <v>0</v>
      </c>
      <c r="AM1470" s="2">
        <f t="shared" si="846"/>
        <v>0</v>
      </c>
      <c r="AN1470" s="2">
        <f t="shared" si="847"/>
        <v>0</v>
      </c>
      <c r="AO1470" s="2">
        <f t="shared" si="848"/>
        <v>0</v>
      </c>
      <c r="AP1470" s="2">
        <f t="shared" si="849"/>
        <v>0</v>
      </c>
      <c r="AR1470" t="str">
        <f t="shared" si="832"/>
        <v>Queens</v>
      </c>
      <c r="AS1470" t="s">
        <v>1945</v>
      </c>
      <c r="AT1470" s="182"/>
      <c r="AV1470" s="98">
        <v>36</v>
      </c>
      <c r="AW1470" s="100">
        <v>81</v>
      </c>
      <c r="AX1470" s="106">
        <f t="shared" si="850"/>
        <v>36081</v>
      </c>
      <c r="AZ1470" s="7" t="s">
        <v>2975</v>
      </c>
      <c r="BA1470" t="s">
        <v>3208</v>
      </c>
      <c r="BB1470" s="216"/>
      <c r="BC1470" s="216"/>
    </row>
    <row r="1471" spans="1:55" hidden="1" outlineLevel="1">
      <c r="A1471" t="s">
        <v>2368</v>
      </c>
      <c r="B1471" t="s">
        <v>1945</v>
      </c>
      <c r="C1471" s="1">
        <f t="shared" si="837"/>
        <v>33083</v>
      </c>
      <c r="D1471" s="7">
        <f>IF(P1471&gt;0,RANK(P1471,(P1471:R1471,S1471:AG1471)),0)</f>
        <v>1</v>
      </c>
      <c r="E1471" s="7">
        <f>IF(Q1471&gt;0,RANK(Q1471,(P1471:R1471,S1471:AG1471)),0)</f>
        <v>0</v>
      </c>
      <c r="F1471" s="7">
        <f>IF(R1471&gt;0,RANK(R1471,(P1471:R1471,S1471:AG1471)),0)</f>
        <v>2</v>
      </c>
      <c r="G1471" s="7">
        <f>IF(S1471&gt;0,RANK(S1471,(P1471:R1471,S1471:AG1471)),0)</f>
        <v>0</v>
      </c>
      <c r="H1471" s="49">
        <f t="shared" si="838"/>
        <v>2141</v>
      </c>
      <c r="I1471" s="178">
        <f t="shared" si="836"/>
        <v>6.4716017289846745E-2</v>
      </c>
      <c r="J1471" s="2"/>
      <c r="K1471" s="2">
        <f t="shared" si="839"/>
        <v>0.53235800864492333</v>
      </c>
      <c r="L1471" s="2">
        <f t="shared" si="840"/>
        <v>0</v>
      </c>
      <c r="M1471" s="2">
        <f t="shared" si="841"/>
        <v>0.46764199135507661</v>
      </c>
      <c r="N1471" s="2">
        <f t="shared" si="834"/>
        <v>0</v>
      </c>
      <c r="O1471" s="2">
        <f t="shared" si="835"/>
        <v>5.5511151231257827E-17</v>
      </c>
      <c r="P1471" s="1">
        <v>17612</v>
      </c>
      <c r="R1471" s="1">
        <v>15471</v>
      </c>
      <c r="AI1471" s="7">
        <f t="shared" si="842"/>
        <v>0</v>
      </c>
      <c r="AJ1471" s="7">
        <f t="shared" si="843"/>
        <v>0</v>
      </c>
      <c r="AK1471" s="7">
        <f t="shared" si="844"/>
        <v>0</v>
      </c>
      <c r="AL1471" s="7">
        <f t="shared" si="845"/>
        <v>0</v>
      </c>
      <c r="AM1471" s="2">
        <f t="shared" si="846"/>
        <v>0</v>
      </c>
      <c r="AN1471" s="2">
        <f t="shared" si="847"/>
        <v>0</v>
      </c>
      <c r="AO1471" s="2">
        <f t="shared" si="848"/>
        <v>0</v>
      </c>
      <c r="AP1471" s="2">
        <f t="shared" si="849"/>
        <v>0</v>
      </c>
      <c r="AR1471" t="str">
        <f t="shared" si="832"/>
        <v>Richmond</v>
      </c>
      <c r="AS1471" t="s">
        <v>1945</v>
      </c>
      <c r="AT1471" s="182">
        <v>11</v>
      </c>
      <c r="AV1471" s="98">
        <v>36</v>
      </c>
      <c r="AW1471" s="100">
        <v>85</v>
      </c>
      <c r="AX1471" s="106">
        <f t="shared" si="850"/>
        <v>36085</v>
      </c>
      <c r="AZ1471" s="7" t="s">
        <v>2975</v>
      </c>
      <c r="BA1471" t="s">
        <v>3208</v>
      </c>
      <c r="BB1471" s="216"/>
      <c r="BC1471" s="216"/>
    </row>
    <row r="1472" spans="1:55" collapsed="1">
      <c r="A1472" t="s">
        <v>1944</v>
      </c>
      <c r="B1472" t="s">
        <v>1114</v>
      </c>
      <c r="C1472" s="1">
        <f t="shared" si="837"/>
        <v>1954236</v>
      </c>
      <c r="D1472" s="7">
        <f>IF(P1472&gt;0,RANK(P1472,(P1472:R1472,S1472:AG1472)),0)</f>
        <v>1</v>
      </c>
      <c r="E1472" s="7">
        <f>IF(Q1472&gt;0,RANK(Q1472,(P1472:R1472,S1472:AG1472)),0)</f>
        <v>0</v>
      </c>
      <c r="F1472" s="7">
        <f>IF(R1472&gt;0,RANK(R1472,(P1472:R1472,S1472:AG1472)),0)</f>
        <v>2</v>
      </c>
      <c r="G1472" s="7">
        <f>IF(S1472&gt;0,RANK(S1472,(P1472:R1472,S1472:AG1472)),0)</f>
        <v>0</v>
      </c>
      <c r="H1472" s="49">
        <f t="shared" si="838"/>
        <v>313724</v>
      </c>
      <c r="I1472" s="178">
        <f t="shared" si="836"/>
        <v>0.16053537034421636</v>
      </c>
      <c r="J1472" s="2"/>
      <c r="K1472" s="2">
        <f t="shared" si="839"/>
        <v>0.58026768517210814</v>
      </c>
      <c r="L1472" s="2">
        <f t="shared" si="840"/>
        <v>0</v>
      </c>
      <c r="M1472" s="2">
        <f t="shared" si="841"/>
        <v>0.41973231482789181</v>
      </c>
      <c r="N1472" s="2">
        <f t="shared" si="834"/>
        <v>0</v>
      </c>
      <c r="O1472" s="2">
        <f t="shared" si="835"/>
        <v>5.5511151231257827E-17</v>
      </c>
      <c r="P1472" s="1">
        <f>SUM(P1410:P1471)</f>
        <v>1133980</v>
      </c>
      <c r="R1472" s="1">
        <f>SUM(R1410:R1471)</f>
        <v>820256</v>
      </c>
      <c r="X1472" s="83"/>
      <c r="Y1472" s="83"/>
      <c r="Z1472" s="83"/>
      <c r="AC1472" s="83"/>
      <c r="AI1472" s="7">
        <f t="shared" si="842"/>
        <v>0</v>
      </c>
      <c r="AJ1472" s="7">
        <f t="shared" si="843"/>
        <v>0</v>
      </c>
      <c r="AK1472" s="7">
        <f t="shared" si="844"/>
        <v>0</v>
      </c>
      <c r="AL1472" s="7">
        <f t="shared" si="845"/>
        <v>0</v>
      </c>
      <c r="AM1472" s="2">
        <f t="shared" si="846"/>
        <v>0</v>
      </c>
      <c r="AN1472" s="2">
        <f t="shared" si="847"/>
        <v>0</v>
      </c>
      <c r="AO1472" s="2">
        <f t="shared" si="848"/>
        <v>0</v>
      </c>
      <c r="AP1472" s="2">
        <f t="shared" si="849"/>
        <v>0</v>
      </c>
      <c r="AR1472" t="str">
        <f t="shared" si="832"/>
        <v>New York</v>
      </c>
      <c r="AS1472" t="s">
        <v>1114</v>
      </c>
      <c r="AT1472" s="182"/>
      <c r="AV1472" s="98">
        <v>36</v>
      </c>
      <c r="AW1472" s="100"/>
      <c r="AX1472" s="98">
        <v>36</v>
      </c>
      <c r="AZ1472" s="7" t="s">
        <v>1634</v>
      </c>
      <c r="BA1472" t="s">
        <v>3208</v>
      </c>
      <c r="BB1472" s="216"/>
      <c r="BC1472" s="216"/>
    </row>
    <row r="1473" spans="1:53" s="1" customFormat="1">
      <c r="A1473"/>
      <c r="B1473"/>
      <c r="D1473" s="7"/>
      <c r="E1473" s="7"/>
      <c r="F1473" s="7"/>
      <c r="G1473" s="7"/>
      <c r="H1473" s="49"/>
      <c r="I1473" s="178"/>
      <c r="K1473" s="2"/>
      <c r="L1473" s="2"/>
      <c r="M1473" s="2"/>
      <c r="N1473" s="2"/>
      <c r="O1473" s="2"/>
      <c r="S1473" s="83"/>
      <c r="V1473" s="83"/>
      <c r="Z1473" s="83"/>
      <c r="AI1473" s="7"/>
      <c r="AJ1473" s="7"/>
      <c r="AK1473" s="7"/>
      <c r="AL1473" s="7"/>
      <c r="AM1473" s="2"/>
      <c r="AN1473" s="2"/>
      <c r="AO1473" s="2"/>
      <c r="AP1473" s="2"/>
      <c r="AQ1473" s="2"/>
      <c r="AR1473"/>
      <c r="AS1473"/>
      <c r="AT1473" s="182"/>
      <c r="AV1473" s="98"/>
      <c r="AW1473" s="100"/>
      <c r="AX1473" s="106"/>
      <c r="AZ1473" s="7"/>
      <c r="BA1473"/>
    </row>
    <row r="1474" spans="1:53" ht="13" hidden="1" customHeight="1" outlineLevel="1">
      <c r="A1474" t="s">
        <v>2030</v>
      </c>
      <c r="B1474" t="s">
        <v>869</v>
      </c>
      <c r="C1474" s="1">
        <f t="shared" ref="C1474:C1505" si="851">SUM(P1474:AG1474)</f>
        <v>13925</v>
      </c>
      <c r="D1474" s="7">
        <f>IF(P1474&gt;0,RANK(P1474,(P1474:R1474,S1474:AG1474)),0)</f>
        <v>1</v>
      </c>
      <c r="E1474" s="7">
        <f>IF(Q1474&gt;0,RANK(Q1474,(P1474:R1474,S1474:AG1474)),0)</f>
        <v>0</v>
      </c>
      <c r="F1474" s="7">
        <f>IF(R1474&gt;0,RANK(R1474,(P1474:R1474,S1474:AG1474)),0)</f>
        <v>2</v>
      </c>
      <c r="G1474" s="7">
        <f>IF(S1474&gt;0,RANK(S1474,(P1474:R1474,S1474:AG1474)),0)</f>
        <v>4</v>
      </c>
      <c r="H1474" s="49">
        <f t="shared" ref="H1474:H1505" si="852">MAX(P1474:Y1474)-LARGE(P1474:Y1474,2)</f>
        <v>1664</v>
      </c>
      <c r="I1474" s="178">
        <f t="shared" si="836"/>
        <v>0.11949730700179534</v>
      </c>
      <c r="J1474" s="2"/>
      <c r="K1474" s="2">
        <f t="shared" ref="K1474:K1505" si="853">IF($C1474=0,"-",P1474/$C1474)</f>
        <v>0.5379533213644524</v>
      </c>
      <c r="L1474" s="2">
        <f t="shared" ref="L1474:L1505" si="854">IF($C1474=0,"-",Q1474/$C1474)</f>
        <v>0</v>
      </c>
      <c r="M1474" s="2">
        <f t="shared" ref="M1474:M1505" si="855">IF($C1474=0,"-",R1474/$C1474)</f>
        <v>0.41845601436265711</v>
      </c>
      <c r="N1474" s="2">
        <f t="shared" si="834"/>
        <v>1.2064631956912028E-2</v>
      </c>
      <c r="O1474" s="2">
        <f t="shared" si="835"/>
        <v>3.1526032315978461E-2</v>
      </c>
      <c r="P1474" s="1">
        <v>7491</v>
      </c>
      <c r="R1474" s="1">
        <v>5827</v>
      </c>
      <c r="S1474" s="1">
        <v>168</v>
      </c>
      <c r="X1474" s="1">
        <v>382</v>
      </c>
      <c r="AC1474" s="1">
        <v>57</v>
      </c>
      <c r="AI1474" s="7">
        <f t="shared" ref="AI1474:AI1505" si="856">IF(T1474&gt;0,RANK(T1474,(P1474:Z1474)),0)</f>
        <v>0</v>
      </c>
      <c r="AJ1474" s="7">
        <f t="shared" ref="AJ1474:AJ1505" si="857">IF(U1474&gt;0,RANK(U1474,(P1474:Z1474)),0)</f>
        <v>0</v>
      </c>
      <c r="AK1474" s="7">
        <f t="shared" ref="AK1474:AK1505" si="858">IF(V1474&gt;0,RANK(V1474,(P1474:Z1474)),0)</f>
        <v>0</v>
      </c>
      <c r="AL1474" s="7">
        <f t="shared" ref="AL1474:AL1505" si="859">IF(W1474&gt;0,RANK(W1474,(P1474:Z1474)),0)</f>
        <v>0</v>
      </c>
      <c r="AM1474" s="2">
        <f t="shared" ref="AM1474:AM1505" si="860">IF($C1474=0,"-",T1474/$C1474)</f>
        <v>0</v>
      </c>
      <c r="AN1474" s="2">
        <f t="shared" ref="AN1474:AN1505" si="861">IF($C1474=0,"-",U1474/$C1474)</f>
        <v>0</v>
      </c>
      <c r="AO1474" s="2">
        <f t="shared" ref="AO1474:AO1505" si="862">IF($C1474=0,"-",V1474/$C1474)</f>
        <v>0</v>
      </c>
      <c r="AP1474" s="2">
        <f t="shared" ref="AP1474:AP1505" si="863">IF($C1474=0,"-",W1474/$C1474)</f>
        <v>0</v>
      </c>
      <c r="AR1474" t="str">
        <f t="shared" ref="AR1474:AR1537" si="864">A1474</f>
        <v>Alamance</v>
      </c>
      <c r="AS1474" t="s">
        <v>869</v>
      </c>
      <c r="AT1474" s="182"/>
      <c r="AV1474" s="98">
        <v>37</v>
      </c>
      <c r="AW1474" s="100">
        <v>1</v>
      </c>
      <c r="AX1474" s="106">
        <f t="shared" ref="AX1474:AX1505" si="865">AV1474*1000+AW1474</f>
        <v>37001</v>
      </c>
      <c r="AZ1474" s="7" t="s">
        <v>2975</v>
      </c>
      <c r="BA1474" t="s">
        <v>3208</v>
      </c>
    </row>
    <row r="1475" spans="1:53" ht="13" hidden="1" customHeight="1" outlineLevel="1">
      <c r="A1475" t="s">
        <v>122</v>
      </c>
      <c r="B1475" t="s">
        <v>869</v>
      </c>
      <c r="C1475" s="1">
        <f t="shared" si="851"/>
        <v>2517</v>
      </c>
      <c r="D1475" s="7">
        <f>IF(P1475&gt;0,RANK(P1475,(P1475:R1475,S1475:AG1475)),0)</f>
        <v>1</v>
      </c>
      <c r="E1475" s="7">
        <f>IF(Q1475&gt;0,RANK(Q1475,(P1475:R1475,S1475:AG1475)),0)</f>
        <v>0</v>
      </c>
      <c r="F1475" s="7">
        <f>IF(R1475&gt;0,RANK(R1475,(P1475:R1475,S1475:AG1475)),0)</f>
        <v>2</v>
      </c>
      <c r="G1475" s="7">
        <f>IF(S1475&gt;0,RANK(S1475,(P1475:R1475,S1475:AG1475)),0)</f>
        <v>4</v>
      </c>
      <c r="H1475" s="49">
        <f t="shared" si="852"/>
        <v>25</v>
      </c>
      <c r="I1475" s="178">
        <f t="shared" si="836"/>
        <v>9.9324592769169644E-3</v>
      </c>
      <c r="J1475" s="2"/>
      <c r="K1475" s="2">
        <f t="shared" si="853"/>
        <v>0.45729042510925705</v>
      </c>
      <c r="L1475" s="2">
        <f t="shared" si="854"/>
        <v>0</v>
      </c>
      <c r="M1475" s="2">
        <f t="shared" si="855"/>
        <v>0.44735796583234011</v>
      </c>
      <c r="N1475" s="2">
        <f t="shared" si="834"/>
        <v>2.3440603893524037E-2</v>
      </c>
      <c r="O1475" s="2">
        <f t="shared" si="835"/>
        <v>7.191100516487875E-2</v>
      </c>
      <c r="P1475" s="1">
        <v>1151</v>
      </c>
      <c r="R1475" s="1">
        <v>1126</v>
      </c>
      <c r="S1475" s="1">
        <v>59</v>
      </c>
      <c r="X1475" s="1">
        <v>167</v>
      </c>
      <c r="AC1475" s="1">
        <v>14</v>
      </c>
      <c r="AI1475" s="7">
        <f t="shared" si="856"/>
        <v>0</v>
      </c>
      <c r="AJ1475" s="7">
        <f t="shared" si="857"/>
        <v>0</v>
      </c>
      <c r="AK1475" s="7">
        <f t="shared" si="858"/>
        <v>0</v>
      </c>
      <c r="AL1475" s="7">
        <f t="shared" si="859"/>
        <v>0</v>
      </c>
      <c r="AM1475" s="2">
        <f t="shared" si="860"/>
        <v>0</v>
      </c>
      <c r="AN1475" s="2">
        <f t="shared" si="861"/>
        <v>0</v>
      </c>
      <c r="AO1475" s="2">
        <f t="shared" si="862"/>
        <v>0</v>
      </c>
      <c r="AP1475" s="2">
        <f t="shared" si="863"/>
        <v>0</v>
      </c>
      <c r="AR1475" t="str">
        <f t="shared" si="864"/>
        <v>Alexander</v>
      </c>
      <c r="AS1475" t="s">
        <v>869</v>
      </c>
      <c r="AT1475" s="182">
        <v>5</v>
      </c>
      <c r="AV1475" s="98">
        <v>37</v>
      </c>
      <c r="AW1475" s="100">
        <v>3</v>
      </c>
      <c r="AX1475" s="106">
        <f t="shared" si="865"/>
        <v>37003</v>
      </c>
      <c r="AZ1475" s="7" t="s">
        <v>2975</v>
      </c>
      <c r="BA1475" t="s">
        <v>3208</v>
      </c>
    </row>
    <row r="1476" spans="1:53" ht="13" hidden="1" customHeight="1" outlineLevel="1">
      <c r="A1476" t="s">
        <v>2966</v>
      </c>
      <c r="B1476" t="s">
        <v>869</v>
      </c>
      <c r="C1476" s="1">
        <f t="shared" si="851"/>
        <v>1280</v>
      </c>
      <c r="D1476" s="7">
        <f>IF(P1476&gt;0,RANK(P1476,(P1476:R1476,S1476:AG1476)),0)</f>
        <v>2</v>
      </c>
      <c r="E1476" s="7">
        <f>IF(Q1476&gt;0,RANK(Q1476,(P1476:R1476,S1476:AG1476)),0)</f>
        <v>0</v>
      </c>
      <c r="F1476" s="7">
        <f>IF(R1476&gt;0,RANK(R1476,(P1476:R1476,S1476:AG1476)),0)</f>
        <v>1</v>
      </c>
      <c r="G1476" s="7">
        <f>IF(S1476&gt;0,RANK(S1476,(P1476:R1476,S1476:AG1476)),0)</f>
        <v>4</v>
      </c>
      <c r="H1476" s="49">
        <f t="shared" si="852"/>
        <v>10</v>
      </c>
      <c r="I1476" s="178">
        <f t="shared" si="836"/>
        <v>7.8125E-3</v>
      </c>
      <c r="J1476" s="2"/>
      <c r="K1476" s="2">
        <f t="shared" si="853"/>
        <v>0.44140625</v>
      </c>
      <c r="L1476" s="2">
        <f t="shared" si="854"/>
        <v>0</v>
      </c>
      <c r="M1476" s="2">
        <f t="shared" si="855"/>
        <v>0.44921875</v>
      </c>
      <c r="N1476" s="2">
        <f t="shared" si="834"/>
        <v>2.8125000000000001E-2</v>
      </c>
      <c r="O1476" s="2">
        <f t="shared" si="835"/>
        <v>8.1250000000000003E-2</v>
      </c>
      <c r="P1476" s="1">
        <v>565</v>
      </c>
      <c r="R1476" s="1">
        <v>575</v>
      </c>
      <c r="S1476" s="1">
        <v>36</v>
      </c>
      <c r="X1476" s="1">
        <v>97</v>
      </c>
      <c r="AC1476" s="1">
        <v>7</v>
      </c>
      <c r="AI1476" s="7">
        <f t="shared" si="856"/>
        <v>0</v>
      </c>
      <c r="AJ1476" s="7">
        <f t="shared" si="857"/>
        <v>0</v>
      </c>
      <c r="AK1476" s="7">
        <f t="shared" si="858"/>
        <v>0</v>
      </c>
      <c r="AL1476" s="7">
        <f t="shared" si="859"/>
        <v>0</v>
      </c>
      <c r="AM1476" s="2">
        <f t="shared" si="860"/>
        <v>0</v>
      </c>
      <c r="AN1476" s="2">
        <f t="shared" si="861"/>
        <v>0</v>
      </c>
      <c r="AO1476" s="2">
        <f t="shared" si="862"/>
        <v>0</v>
      </c>
      <c r="AP1476" s="2">
        <f t="shared" si="863"/>
        <v>0</v>
      </c>
      <c r="AR1476" t="str">
        <f t="shared" si="864"/>
        <v>Alleghany</v>
      </c>
      <c r="AS1476" t="s">
        <v>869</v>
      </c>
      <c r="AT1476" s="182">
        <v>5</v>
      </c>
      <c r="AV1476" s="98">
        <v>37</v>
      </c>
      <c r="AW1476" s="100">
        <v>5</v>
      </c>
      <c r="AX1476" s="106">
        <f t="shared" si="865"/>
        <v>37005</v>
      </c>
      <c r="AZ1476" s="7" t="s">
        <v>2975</v>
      </c>
      <c r="BA1476" t="s">
        <v>3208</v>
      </c>
    </row>
    <row r="1477" spans="1:53" ht="13" hidden="1" customHeight="1" outlineLevel="1">
      <c r="A1477" t="s">
        <v>644</v>
      </c>
      <c r="B1477" t="s">
        <v>869</v>
      </c>
      <c r="C1477" s="1">
        <f t="shared" si="851"/>
        <v>3527</v>
      </c>
      <c r="D1477" s="7">
        <f>IF(P1477&gt;0,RANK(P1477,(P1477:R1477,S1477:AG1477)),0)</f>
        <v>1</v>
      </c>
      <c r="E1477" s="7">
        <f>IF(Q1477&gt;0,RANK(Q1477,(P1477:R1477,S1477:AG1477)),0)</f>
        <v>0</v>
      </c>
      <c r="F1477" s="7">
        <f>IF(R1477&gt;0,RANK(R1477,(P1477:R1477,S1477:AG1477)),0)</f>
        <v>2</v>
      </c>
      <c r="G1477" s="7">
        <f>IF(S1477&gt;0,RANK(S1477,(P1477:R1477,S1477:AG1477)),0)</f>
        <v>4</v>
      </c>
      <c r="H1477" s="49">
        <f t="shared" si="852"/>
        <v>1399</v>
      </c>
      <c r="I1477" s="178">
        <f t="shared" si="836"/>
        <v>0.39665438049333712</v>
      </c>
      <c r="J1477" s="2"/>
      <c r="K1477" s="2">
        <f t="shared" si="853"/>
        <v>0.65948398072015879</v>
      </c>
      <c r="L1477" s="2">
        <f t="shared" si="854"/>
        <v>0</v>
      </c>
      <c r="M1477" s="2">
        <f t="shared" si="855"/>
        <v>0.26282960022682167</v>
      </c>
      <c r="N1477" s="2">
        <f t="shared" si="834"/>
        <v>1.4459880918627729E-2</v>
      </c>
      <c r="O1477" s="2">
        <f t="shared" si="835"/>
        <v>6.3226538134391816E-2</v>
      </c>
      <c r="P1477" s="1">
        <v>2326</v>
      </c>
      <c r="R1477" s="1">
        <v>927</v>
      </c>
      <c r="S1477" s="1">
        <v>51</v>
      </c>
      <c r="X1477" s="1">
        <v>210</v>
      </c>
      <c r="AC1477" s="1">
        <v>13</v>
      </c>
      <c r="AI1477" s="7">
        <f t="shared" si="856"/>
        <v>0</v>
      </c>
      <c r="AJ1477" s="7">
        <f t="shared" si="857"/>
        <v>0</v>
      </c>
      <c r="AK1477" s="7">
        <f t="shared" si="858"/>
        <v>0</v>
      </c>
      <c r="AL1477" s="7">
        <f t="shared" si="859"/>
        <v>0</v>
      </c>
      <c r="AM1477" s="2">
        <f t="shared" si="860"/>
        <v>0</v>
      </c>
      <c r="AN1477" s="2">
        <f t="shared" si="861"/>
        <v>0</v>
      </c>
      <c r="AO1477" s="2">
        <f t="shared" si="862"/>
        <v>0</v>
      </c>
      <c r="AP1477" s="2">
        <f t="shared" si="863"/>
        <v>0</v>
      </c>
      <c r="AR1477" t="str">
        <f t="shared" si="864"/>
        <v>Anson</v>
      </c>
      <c r="AS1477" t="s">
        <v>869</v>
      </c>
      <c r="AT1477" s="182">
        <v>8</v>
      </c>
      <c r="AV1477" s="98">
        <v>37</v>
      </c>
      <c r="AW1477" s="100">
        <v>7</v>
      </c>
      <c r="AX1477" s="106">
        <f t="shared" si="865"/>
        <v>37007</v>
      </c>
      <c r="AZ1477" s="7" t="s">
        <v>2975</v>
      </c>
      <c r="BA1477" t="s">
        <v>3208</v>
      </c>
    </row>
    <row r="1478" spans="1:53" ht="13" hidden="1" customHeight="1" outlineLevel="1">
      <c r="A1478" t="s">
        <v>2028</v>
      </c>
      <c r="B1478" t="s">
        <v>869</v>
      </c>
      <c r="C1478" s="1">
        <f t="shared" si="851"/>
        <v>2643</v>
      </c>
      <c r="D1478" s="7">
        <f>IF(P1478&gt;0,RANK(P1478,(P1478:R1478,S1478:AG1478)),0)</f>
        <v>1</v>
      </c>
      <c r="E1478" s="7">
        <f>IF(Q1478&gt;0,RANK(Q1478,(P1478:R1478,S1478:AG1478)),0)</f>
        <v>0</v>
      </c>
      <c r="F1478" s="7">
        <f>IF(R1478&gt;0,RANK(R1478,(P1478:R1478,S1478:AG1478)),0)</f>
        <v>2</v>
      </c>
      <c r="G1478" s="7">
        <f>IF(S1478&gt;0,RANK(S1478,(P1478:R1478,S1478:AG1478)),0)</f>
        <v>4</v>
      </c>
      <c r="H1478" s="49">
        <f t="shared" si="852"/>
        <v>17</v>
      </c>
      <c r="I1478" s="178">
        <f t="shared" si="836"/>
        <v>6.4320847521755582E-3</v>
      </c>
      <c r="J1478" s="2"/>
      <c r="K1478" s="2">
        <f t="shared" si="853"/>
        <v>0.46500189178963297</v>
      </c>
      <c r="L1478" s="2">
        <f t="shared" si="854"/>
        <v>0</v>
      </c>
      <c r="M1478" s="2">
        <f t="shared" si="855"/>
        <v>0.45856980703745742</v>
      </c>
      <c r="N1478" s="2">
        <f t="shared" si="834"/>
        <v>1.5512674990541053E-2</v>
      </c>
      <c r="O1478" s="2">
        <f t="shared" si="835"/>
        <v>6.0915626182368496E-2</v>
      </c>
      <c r="P1478" s="1">
        <v>1229</v>
      </c>
      <c r="R1478" s="1">
        <v>1212</v>
      </c>
      <c r="S1478" s="1">
        <v>41</v>
      </c>
      <c r="X1478" s="1">
        <v>154</v>
      </c>
      <c r="AC1478" s="1">
        <v>7</v>
      </c>
      <c r="AI1478" s="7">
        <f t="shared" si="856"/>
        <v>0</v>
      </c>
      <c r="AJ1478" s="7">
        <f t="shared" si="857"/>
        <v>0</v>
      </c>
      <c r="AK1478" s="7">
        <f t="shared" si="858"/>
        <v>0</v>
      </c>
      <c r="AL1478" s="7">
        <f t="shared" si="859"/>
        <v>0</v>
      </c>
      <c r="AM1478" s="2">
        <f t="shared" si="860"/>
        <v>0</v>
      </c>
      <c r="AN1478" s="2">
        <f t="shared" si="861"/>
        <v>0</v>
      </c>
      <c r="AO1478" s="2">
        <f t="shared" si="862"/>
        <v>0</v>
      </c>
      <c r="AP1478" s="2">
        <f t="shared" si="863"/>
        <v>0</v>
      </c>
      <c r="AR1478" t="str">
        <f t="shared" si="864"/>
        <v>Ashe</v>
      </c>
      <c r="AS1478" t="s">
        <v>869</v>
      </c>
      <c r="AT1478" s="182">
        <v>5</v>
      </c>
      <c r="AV1478" s="98">
        <v>37</v>
      </c>
      <c r="AW1478" s="100">
        <v>9</v>
      </c>
      <c r="AX1478" s="106">
        <f t="shared" si="865"/>
        <v>37009</v>
      </c>
      <c r="AZ1478" s="7" t="s">
        <v>2975</v>
      </c>
      <c r="BA1478" t="s">
        <v>3208</v>
      </c>
    </row>
    <row r="1479" spans="1:53" ht="13" hidden="1" customHeight="1" outlineLevel="1">
      <c r="A1479" t="s">
        <v>2029</v>
      </c>
      <c r="B1479" t="s">
        <v>869</v>
      </c>
      <c r="C1479" s="1">
        <f t="shared" si="851"/>
        <v>803</v>
      </c>
      <c r="D1479" s="7">
        <f>IF(P1479&gt;0,RANK(P1479,(P1479:R1479,S1479:AG1479)),0)</f>
        <v>2</v>
      </c>
      <c r="E1479" s="7">
        <f>IF(Q1479&gt;0,RANK(Q1479,(P1479:R1479,S1479:AG1479)),0)</f>
        <v>0</v>
      </c>
      <c r="F1479" s="7">
        <f>IF(R1479&gt;0,RANK(R1479,(P1479:R1479,S1479:AG1479)),0)</f>
        <v>1</v>
      </c>
      <c r="G1479" s="7">
        <f>IF(S1479&gt;0,RANK(S1479,(P1479:R1479,S1479:AG1479)),0)</f>
        <v>4</v>
      </c>
      <c r="H1479" s="49">
        <f t="shared" si="852"/>
        <v>105</v>
      </c>
      <c r="I1479" s="178">
        <f t="shared" si="836"/>
        <v>0.13075965130759651</v>
      </c>
      <c r="J1479" s="2"/>
      <c r="K1479" s="2">
        <f t="shared" si="853"/>
        <v>0.41095890410958902</v>
      </c>
      <c r="L1479" s="2">
        <f t="shared" si="854"/>
        <v>0</v>
      </c>
      <c r="M1479" s="2">
        <f t="shared" si="855"/>
        <v>0.5417185554171855</v>
      </c>
      <c r="N1479" s="2">
        <f t="shared" ref="N1479:N1542" si="866">IF($C1479=0,"-",S1479/$C1479)</f>
        <v>8.717310087173101E-3</v>
      </c>
      <c r="O1479" s="2">
        <f t="shared" ref="O1479:O1542" si="867">IF(C1479=0,"-",(1-K1479-L1479-M1479-N1479))</f>
        <v>3.8605230386052382E-2</v>
      </c>
      <c r="P1479" s="1">
        <v>330</v>
      </c>
      <c r="R1479" s="1">
        <v>435</v>
      </c>
      <c r="S1479" s="1">
        <v>7</v>
      </c>
      <c r="X1479" s="1">
        <v>29</v>
      </c>
      <c r="AC1479" s="1">
        <v>2</v>
      </c>
      <c r="AI1479" s="7">
        <f t="shared" si="856"/>
        <v>0</v>
      </c>
      <c r="AJ1479" s="7">
        <f t="shared" si="857"/>
        <v>0</v>
      </c>
      <c r="AK1479" s="7">
        <f t="shared" si="858"/>
        <v>0</v>
      </c>
      <c r="AL1479" s="7">
        <f t="shared" si="859"/>
        <v>0</v>
      </c>
      <c r="AM1479" s="2">
        <f t="shared" si="860"/>
        <v>0</v>
      </c>
      <c r="AN1479" s="2">
        <f t="shared" si="861"/>
        <v>0</v>
      </c>
      <c r="AO1479" s="2">
        <f t="shared" si="862"/>
        <v>0</v>
      </c>
      <c r="AP1479" s="2">
        <f t="shared" si="863"/>
        <v>0</v>
      </c>
      <c r="AR1479" t="str">
        <f t="shared" si="864"/>
        <v>Avery</v>
      </c>
      <c r="AS1479" t="s">
        <v>869</v>
      </c>
      <c r="AT1479" s="182">
        <v>11</v>
      </c>
      <c r="AV1479" s="98">
        <v>37</v>
      </c>
      <c r="AW1479" s="100">
        <v>11</v>
      </c>
      <c r="AX1479" s="106">
        <f t="shared" si="865"/>
        <v>37011</v>
      </c>
      <c r="AZ1479" s="7" t="s">
        <v>2975</v>
      </c>
      <c r="BA1479" t="s">
        <v>3208</v>
      </c>
    </row>
    <row r="1480" spans="1:53" ht="13" hidden="1" customHeight="1" outlineLevel="1">
      <c r="A1480" t="s">
        <v>18</v>
      </c>
      <c r="B1480" t="s">
        <v>869</v>
      </c>
      <c r="C1480" s="1">
        <f t="shared" si="851"/>
        <v>5414</v>
      </c>
      <c r="D1480" s="7">
        <f>IF(P1480&gt;0,RANK(P1480,(P1480:R1480,S1480:AG1480)),0)</f>
        <v>1</v>
      </c>
      <c r="E1480" s="7">
        <f>IF(Q1480&gt;0,RANK(Q1480,(P1480:R1480,S1480:AG1480)),0)</f>
        <v>0</v>
      </c>
      <c r="F1480" s="7">
        <f>IF(R1480&gt;0,RANK(R1480,(P1480:R1480,S1480:AG1480)),0)</f>
        <v>2</v>
      </c>
      <c r="G1480" s="7">
        <f>IF(S1480&gt;0,RANK(S1480,(P1480:R1480,S1480:AG1480)),0)</f>
        <v>4</v>
      </c>
      <c r="H1480" s="49">
        <f t="shared" si="852"/>
        <v>1205</v>
      </c>
      <c r="I1480" s="178">
        <f t="shared" si="836"/>
        <v>0.22257111193202808</v>
      </c>
      <c r="J1480" s="2"/>
      <c r="K1480" s="2">
        <f t="shared" si="853"/>
        <v>0.5640930919837458</v>
      </c>
      <c r="L1480" s="2">
        <f t="shared" si="854"/>
        <v>0</v>
      </c>
      <c r="M1480" s="2">
        <f t="shared" si="855"/>
        <v>0.34152198005171774</v>
      </c>
      <c r="N1480" s="2">
        <f t="shared" si="866"/>
        <v>2.050240118212043E-2</v>
      </c>
      <c r="O1480" s="2">
        <f t="shared" si="867"/>
        <v>7.3882526782416025E-2</v>
      </c>
      <c r="P1480" s="1">
        <v>3054</v>
      </c>
      <c r="R1480" s="1">
        <v>1849</v>
      </c>
      <c r="S1480" s="1">
        <v>111</v>
      </c>
      <c r="X1480" s="1">
        <v>372</v>
      </c>
      <c r="AC1480" s="1">
        <v>28</v>
      </c>
      <c r="AI1480" s="7">
        <f t="shared" si="856"/>
        <v>0</v>
      </c>
      <c r="AJ1480" s="7">
        <f t="shared" si="857"/>
        <v>0</v>
      </c>
      <c r="AK1480" s="7">
        <f t="shared" si="858"/>
        <v>0</v>
      </c>
      <c r="AL1480" s="7">
        <f t="shared" si="859"/>
        <v>0</v>
      </c>
      <c r="AM1480" s="2">
        <f t="shared" si="860"/>
        <v>0</v>
      </c>
      <c r="AN1480" s="2">
        <f t="shared" si="861"/>
        <v>0</v>
      </c>
      <c r="AO1480" s="2">
        <f t="shared" si="862"/>
        <v>0</v>
      </c>
      <c r="AP1480" s="2">
        <f t="shared" si="863"/>
        <v>0</v>
      </c>
      <c r="AR1480" t="str">
        <f t="shared" si="864"/>
        <v>Beaufort</v>
      </c>
      <c r="AS1480" t="s">
        <v>869</v>
      </c>
      <c r="AT1480" s="182"/>
      <c r="AV1480" s="98">
        <v>37</v>
      </c>
      <c r="AW1480" s="100">
        <v>13</v>
      </c>
      <c r="AX1480" s="106">
        <f t="shared" si="865"/>
        <v>37013</v>
      </c>
      <c r="AZ1480" s="7" t="s">
        <v>2975</v>
      </c>
      <c r="BA1480" t="s">
        <v>3208</v>
      </c>
    </row>
    <row r="1481" spans="1:53" ht="13" hidden="1" customHeight="1" outlineLevel="1">
      <c r="A1481" t="s">
        <v>509</v>
      </c>
      <c r="B1481" t="s">
        <v>869</v>
      </c>
      <c r="C1481" s="1">
        <f t="shared" si="851"/>
        <v>3020</v>
      </c>
      <c r="D1481" s="7">
        <f>IF(P1481&gt;0,RANK(P1481,(P1481:R1481,S1481:AG1481)),0)</f>
        <v>1</v>
      </c>
      <c r="E1481" s="7">
        <f>IF(Q1481&gt;0,RANK(Q1481,(P1481:R1481,S1481:AG1481)),0)</f>
        <v>0</v>
      </c>
      <c r="F1481" s="7">
        <f>IF(R1481&gt;0,RANK(R1481,(P1481:R1481,S1481:AG1481)),0)</f>
        <v>2</v>
      </c>
      <c r="G1481" s="7">
        <f>IF(S1481&gt;0,RANK(S1481,(P1481:R1481,S1481:AG1481)),0)</f>
        <v>4</v>
      </c>
      <c r="H1481" s="49">
        <f t="shared" si="852"/>
        <v>1322</v>
      </c>
      <c r="I1481" s="178">
        <f t="shared" si="836"/>
        <v>0.43774834437086091</v>
      </c>
      <c r="J1481" s="2"/>
      <c r="K1481" s="2">
        <f t="shared" si="853"/>
        <v>0.69337748344370864</v>
      </c>
      <c r="L1481" s="2">
        <f t="shared" si="854"/>
        <v>0</v>
      </c>
      <c r="M1481" s="2">
        <f t="shared" si="855"/>
        <v>0.25562913907284768</v>
      </c>
      <c r="N1481" s="2">
        <f t="shared" si="866"/>
        <v>1.8543046357615896E-2</v>
      </c>
      <c r="O1481" s="2">
        <f t="shared" si="867"/>
        <v>3.2450331125827785E-2</v>
      </c>
      <c r="P1481" s="1">
        <v>2094</v>
      </c>
      <c r="R1481" s="1">
        <v>772</v>
      </c>
      <c r="S1481" s="1">
        <v>56</v>
      </c>
      <c r="X1481" s="1">
        <v>89</v>
      </c>
      <c r="AC1481" s="1">
        <v>9</v>
      </c>
      <c r="AI1481" s="7">
        <f t="shared" si="856"/>
        <v>0</v>
      </c>
      <c r="AJ1481" s="7">
        <f t="shared" si="857"/>
        <v>0</v>
      </c>
      <c r="AK1481" s="7">
        <f t="shared" si="858"/>
        <v>0</v>
      </c>
      <c r="AL1481" s="7">
        <f t="shared" si="859"/>
        <v>0</v>
      </c>
      <c r="AM1481" s="2">
        <f t="shared" si="860"/>
        <v>0</v>
      </c>
      <c r="AN1481" s="2">
        <f t="shared" si="861"/>
        <v>0</v>
      </c>
      <c r="AO1481" s="2">
        <f t="shared" si="862"/>
        <v>0</v>
      </c>
      <c r="AP1481" s="2">
        <f t="shared" si="863"/>
        <v>0</v>
      </c>
      <c r="AR1481" t="str">
        <f t="shared" si="864"/>
        <v>Bertie</v>
      </c>
      <c r="AS1481" t="s">
        <v>869</v>
      </c>
      <c r="AT1481" s="182">
        <v>1</v>
      </c>
      <c r="AV1481" s="98">
        <v>37</v>
      </c>
      <c r="AW1481" s="100">
        <v>15</v>
      </c>
      <c r="AX1481" s="106">
        <f t="shared" si="865"/>
        <v>37015</v>
      </c>
      <c r="AZ1481" s="7" t="s">
        <v>2975</v>
      </c>
      <c r="BA1481" t="s">
        <v>3208</v>
      </c>
    </row>
    <row r="1482" spans="1:53" ht="13" hidden="1" customHeight="1" outlineLevel="1">
      <c r="A1482" t="s">
        <v>1609</v>
      </c>
      <c r="B1482" t="s">
        <v>869</v>
      </c>
      <c r="C1482" s="1">
        <f t="shared" si="851"/>
        <v>5788</v>
      </c>
      <c r="D1482" s="7">
        <f>IF(P1482&gt;0,RANK(P1482,(P1482:R1482,S1482:AG1482)),0)</f>
        <v>1</v>
      </c>
      <c r="E1482" s="7">
        <f>IF(Q1482&gt;0,RANK(Q1482,(P1482:R1482,S1482:AG1482)),0)</f>
        <v>0</v>
      </c>
      <c r="F1482" s="7">
        <f>IF(R1482&gt;0,RANK(R1482,(P1482:R1482,S1482:AG1482)),0)</f>
        <v>2</v>
      </c>
      <c r="G1482" s="7">
        <f>IF(S1482&gt;0,RANK(S1482,(P1482:R1482,S1482:AG1482)),0)</f>
        <v>4</v>
      </c>
      <c r="H1482" s="49">
        <f t="shared" si="852"/>
        <v>1923</v>
      </c>
      <c r="I1482" s="178">
        <f t="shared" ref="I1482:I1545" si="868">H1482/C1482</f>
        <v>0.33223911541119555</v>
      </c>
      <c r="J1482" s="2"/>
      <c r="K1482" s="2">
        <f t="shared" si="853"/>
        <v>0.5957152729785764</v>
      </c>
      <c r="L1482" s="2">
        <f t="shared" si="854"/>
        <v>0</v>
      </c>
      <c r="M1482" s="2">
        <f t="shared" si="855"/>
        <v>0.2634761575673808</v>
      </c>
      <c r="N1482" s="2">
        <f t="shared" si="866"/>
        <v>2.1769177608845888E-2</v>
      </c>
      <c r="O1482" s="2">
        <f t="shared" si="867"/>
        <v>0.11903939184519691</v>
      </c>
      <c r="P1482" s="1">
        <v>3448</v>
      </c>
      <c r="R1482" s="1">
        <v>1525</v>
      </c>
      <c r="S1482" s="1">
        <v>126</v>
      </c>
      <c r="X1482" s="1">
        <v>643</v>
      </c>
      <c r="AC1482" s="1">
        <v>46</v>
      </c>
      <c r="AI1482" s="7">
        <f t="shared" si="856"/>
        <v>0</v>
      </c>
      <c r="AJ1482" s="7">
        <f t="shared" si="857"/>
        <v>0</v>
      </c>
      <c r="AK1482" s="7">
        <f t="shared" si="858"/>
        <v>0</v>
      </c>
      <c r="AL1482" s="7">
        <f t="shared" si="859"/>
        <v>0</v>
      </c>
      <c r="AM1482" s="2">
        <f t="shared" si="860"/>
        <v>0</v>
      </c>
      <c r="AN1482" s="2">
        <f t="shared" si="861"/>
        <v>0</v>
      </c>
      <c r="AO1482" s="2">
        <f t="shared" si="862"/>
        <v>0</v>
      </c>
      <c r="AP1482" s="2">
        <f t="shared" si="863"/>
        <v>0</v>
      </c>
      <c r="AR1482" t="str">
        <f t="shared" si="864"/>
        <v>Bladen</v>
      </c>
      <c r="AS1482" t="s">
        <v>869</v>
      </c>
      <c r="AT1482" s="182">
        <v>7</v>
      </c>
      <c r="AV1482" s="98">
        <v>37</v>
      </c>
      <c r="AW1482" s="100">
        <v>17</v>
      </c>
      <c r="AX1482" s="106">
        <f t="shared" si="865"/>
        <v>37017</v>
      </c>
      <c r="AZ1482" s="7" t="s">
        <v>2975</v>
      </c>
      <c r="BA1482" t="s">
        <v>3208</v>
      </c>
    </row>
    <row r="1483" spans="1:53" ht="13" hidden="1" customHeight="1" outlineLevel="1">
      <c r="A1483" t="s">
        <v>1949</v>
      </c>
      <c r="B1483" t="s">
        <v>869</v>
      </c>
      <c r="C1483" s="1">
        <f t="shared" si="851"/>
        <v>12054</v>
      </c>
      <c r="D1483" s="7">
        <f>IF(P1483&gt;0,RANK(P1483,(P1483:R1483,S1483:AG1483)),0)</f>
        <v>1</v>
      </c>
      <c r="E1483" s="7">
        <f>IF(Q1483&gt;0,RANK(Q1483,(P1483:R1483,S1483:AG1483)),0)</f>
        <v>0</v>
      </c>
      <c r="F1483" s="7">
        <f>IF(R1483&gt;0,RANK(R1483,(P1483:R1483,S1483:AG1483)),0)</f>
        <v>2</v>
      </c>
      <c r="G1483" s="7">
        <f>IF(S1483&gt;0,RANK(S1483,(P1483:R1483,S1483:AG1483)),0)</f>
        <v>4</v>
      </c>
      <c r="H1483" s="49">
        <f t="shared" si="852"/>
        <v>2956</v>
      </c>
      <c r="I1483" s="178">
        <f t="shared" si="868"/>
        <v>0.24522979923676788</v>
      </c>
      <c r="J1483" s="2"/>
      <c r="K1483" s="2">
        <f t="shared" si="853"/>
        <v>0.60096233615397376</v>
      </c>
      <c r="L1483" s="2">
        <f t="shared" si="854"/>
        <v>0</v>
      </c>
      <c r="M1483" s="2">
        <f t="shared" si="855"/>
        <v>0.35573253691720591</v>
      </c>
      <c r="N1483" s="2">
        <f t="shared" si="866"/>
        <v>1.0535921685747469E-2</v>
      </c>
      <c r="O1483" s="2">
        <f t="shared" si="867"/>
        <v>3.2769205243072856E-2</v>
      </c>
      <c r="P1483" s="1">
        <v>7244</v>
      </c>
      <c r="R1483" s="1">
        <v>4288</v>
      </c>
      <c r="S1483" s="1">
        <v>127</v>
      </c>
      <c r="X1483" s="1">
        <v>355</v>
      </c>
      <c r="AC1483" s="1">
        <v>40</v>
      </c>
      <c r="AI1483" s="7">
        <f t="shared" si="856"/>
        <v>0</v>
      </c>
      <c r="AJ1483" s="7">
        <f t="shared" si="857"/>
        <v>0</v>
      </c>
      <c r="AK1483" s="7">
        <f t="shared" si="858"/>
        <v>0</v>
      </c>
      <c r="AL1483" s="7">
        <f t="shared" si="859"/>
        <v>0</v>
      </c>
      <c r="AM1483" s="2">
        <f t="shared" si="860"/>
        <v>0</v>
      </c>
      <c r="AN1483" s="2">
        <f t="shared" si="861"/>
        <v>0</v>
      </c>
      <c r="AO1483" s="2">
        <f t="shared" si="862"/>
        <v>0</v>
      </c>
      <c r="AP1483" s="2">
        <f t="shared" si="863"/>
        <v>0</v>
      </c>
      <c r="AR1483" t="str">
        <f t="shared" si="864"/>
        <v>Brunswick</v>
      </c>
      <c r="AS1483" t="s">
        <v>869</v>
      </c>
      <c r="AT1483" s="182">
        <v>7</v>
      </c>
      <c r="AV1483" s="98">
        <v>37</v>
      </c>
      <c r="AW1483" s="100">
        <v>19</v>
      </c>
      <c r="AX1483" s="106">
        <f t="shared" si="865"/>
        <v>37019</v>
      </c>
      <c r="AZ1483" s="7" t="s">
        <v>2975</v>
      </c>
      <c r="BA1483" t="s">
        <v>3208</v>
      </c>
    </row>
    <row r="1484" spans="1:53" ht="13" hidden="1" customHeight="1" outlineLevel="1">
      <c r="A1484" t="s">
        <v>2899</v>
      </c>
      <c r="B1484" t="s">
        <v>869</v>
      </c>
      <c r="C1484" s="1">
        <f t="shared" si="851"/>
        <v>50105</v>
      </c>
      <c r="D1484" s="7">
        <f>IF(P1484&gt;0,RANK(P1484,(P1484:R1484,S1484:AG1484)),0)</f>
        <v>2</v>
      </c>
      <c r="E1484" s="7">
        <f>IF(Q1484&gt;0,RANK(Q1484,(P1484:R1484,S1484:AG1484)),0)</f>
        <v>0</v>
      </c>
      <c r="F1484" s="7">
        <f>IF(R1484&gt;0,RANK(R1484,(P1484:R1484,S1484:AG1484)),0)</f>
        <v>1</v>
      </c>
      <c r="G1484" s="7">
        <f>IF(S1484&gt;0,RANK(S1484,(P1484:R1484,S1484:AG1484)),0)</f>
        <v>4</v>
      </c>
      <c r="H1484" s="49">
        <f t="shared" si="852"/>
        <v>13448</v>
      </c>
      <c r="I1484" s="178">
        <f t="shared" si="868"/>
        <v>0.26839636762798125</v>
      </c>
      <c r="J1484" s="2"/>
      <c r="K1484" s="2">
        <f t="shared" si="853"/>
        <v>0.35321824169244587</v>
      </c>
      <c r="L1484" s="2">
        <f t="shared" si="854"/>
        <v>0</v>
      </c>
      <c r="M1484" s="2">
        <f t="shared" si="855"/>
        <v>0.62161460932042711</v>
      </c>
      <c r="N1484" s="2">
        <f t="shared" si="866"/>
        <v>6.8855403652330104E-3</v>
      </c>
      <c r="O1484" s="2">
        <f t="shared" si="867"/>
        <v>1.828160862189401E-2</v>
      </c>
      <c r="P1484" s="1">
        <v>17698</v>
      </c>
      <c r="R1484" s="1">
        <v>31146</v>
      </c>
      <c r="S1484" s="1">
        <v>345</v>
      </c>
      <c r="X1484" s="1">
        <v>814</v>
      </c>
      <c r="AC1484" s="1">
        <v>102</v>
      </c>
      <c r="AI1484" s="7">
        <f t="shared" si="856"/>
        <v>0</v>
      </c>
      <c r="AJ1484" s="7">
        <f t="shared" si="857"/>
        <v>0</v>
      </c>
      <c r="AK1484" s="7">
        <f t="shared" si="858"/>
        <v>0</v>
      </c>
      <c r="AL1484" s="7">
        <f t="shared" si="859"/>
        <v>0</v>
      </c>
      <c r="AM1484" s="2">
        <f t="shared" si="860"/>
        <v>0</v>
      </c>
      <c r="AN1484" s="2">
        <f t="shared" si="861"/>
        <v>0</v>
      </c>
      <c r="AO1484" s="2">
        <f t="shared" si="862"/>
        <v>0</v>
      </c>
      <c r="AP1484" s="2">
        <f t="shared" si="863"/>
        <v>0</v>
      </c>
      <c r="AR1484" t="str">
        <f t="shared" si="864"/>
        <v>Buncombe</v>
      </c>
      <c r="AS1484" t="s">
        <v>869</v>
      </c>
      <c r="AT1484" s="182"/>
      <c r="AV1484" s="98">
        <v>37</v>
      </c>
      <c r="AW1484" s="100">
        <v>21</v>
      </c>
      <c r="AX1484" s="106">
        <f t="shared" si="865"/>
        <v>37021</v>
      </c>
      <c r="AZ1484" s="7" t="s">
        <v>2975</v>
      </c>
      <c r="BA1484" t="s">
        <v>3208</v>
      </c>
    </row>
    <row r="1485" spans="1:53" ht="13" hidden="1" customHeight="1" outlineLevel="1">
      <c r="A1485" t="s">
        <v>1736</v>
      </c>
      <c r="B1485" t="s">
        <v>869</v>
      </c>
      <c r="C1485" s="1">
        <f t="shared" si="851"/>
        <v>7644</v>
      </c>
      <c r="D1485" s="7">
        <f>IF(P1485&gt;0,RANK(P1485,(P1485:R1485,S1485:AG1485)),0)</f>
        <v>1</v>
      </c>
      <c r="E1485" s="7">
        <f>IF(Q1485&gt;0,RANK(Q1485,(P1485:R1485,S1485:AG1485)),0)</f>
        <v>0</v>
      </c>
      <c r="F1485" s="7">
        <f>IF(R1485&gt;0,RANK(R1485,(P1485:R1485,S1485:AG1485)),0)</f>
        <v>2</v>
      </c>
      <c r="G1485" s="7">
        <f>IF(S1485&gt;0,RANK(S1485,(P1485:R1485,S1485:AG1485)),0)</f>
        <v>4</v>
      </c>
      <c r="H1485" s="49">
        <f t="shared" si="852"/>
        <v>58</v>
      </c>
      <c r="I1485" s="178">
        <f t="shared" si="868"/>
        <v>7.5876504447933016E-3</v>
      </c>
      <c r="J1485" s="2"/>
      <c r="K1485" s="2">
        <f t="shared" si="853"/>
        <v>0.46140763997906853</v>
      </c>
      <c r="L1485" s="2">
        <f t="shared" si="854"/>
        <v>0</v>
      </c>
      <c r="M1485" s="2">
        <f t="shared" si="855"/>
        <v>0.45381998953427527</v>
      </c>
      <c r="N1485" s="2">
        <f t="shared" si="866"/>
        <v>1.7530088958660386E-2</v>
      </c>
      <c r="O1485" s="2">
        <f t="shared" si="867"/>
        <v>6.7242281527995815E-2</v>
      </c>
      <c r="P1485" s="1">
        <v>3527</v>
      </c>
      <c r="R1485" s="1">
        <v>3469</v>
      </c>
      <c r="S1485" s="1">
        <v>134</v>
      </c>
      <c r="X1485" s="1">
        <v>472</v>
      </c>
      <c r="AC1485" s="1">
        <v>42</v>
      </c>
      <c r="AI1485" s="7">
        <f t="shared" si="856"/>
        <v>0</v>
      </c>
      <c r="AJ1485" s="7">
        <f t="shared" si="857"/>
        <v>0</v>
      </c>
      <c r="AK1485" s="7">
        <f t="shared" si="858"/>
        <v>0</v>
      </c>
      <c r="AL1485" s="7">
        <f t="shared" si="859"/>
        <v>0</v>
      </c>
      <c r="AM1485" s="2">
        <f t="shared" si="860"/>
        <v>0</v>
      </c>
      <c r="AN1485" s="2">
        <f t="shared" si="861"/>
        <v>0</v>
      </c>
      <c r="AO1485" s="2">
        <f t="shared" si="862"/>
        <v>0</v>
      </c>
      <c r="AP1485" s="2">
        <f t="shared" si="863"/>
        <v>0</v>
      </c>
      <c r="AR1485" t="str">
        <f t="shared" si="864"/>
        <v>Burke</v>
      </c>
      <c r="AS1485" t="s">
        <v>869</v>
      </c>
      <c r="AT1485" s="182">
        <v>11</v>
      </c>
      <c r="AV1485" s="98">
        <v>37</v>
      </c>
      <c r="AW1485" s="100">
        <v>23</v>
      </c>
      <c r="AX1485" s="106">
        <f t="shared" si="865"/>
        <v>37023</v>
      </c>
      <c r="AZ1485" s="7" t="s">
        <v>2975</v>
      </c>
      <c r="BA1485" t="s">
        <v>3208</v>
      </c>
    </row>
    <row r="1486" spans="1:53" ht="13" hidden="1" customHeight="1" outlineLevel="1">
      <c r="A1486" t="s">
        <v>1984</v>
      </c>
      <c r="B1486" t="s">
        <v>869</v>
      </c>
      <c r="C1486" s="1">
        <f t="shared" si="851"/>
        <v>16024</v>
      </c>
      <c r="D1486" s="7">
        <f>IF(P1486&gt;0,RANK(P1486,(P1486:R1486,S1486:AG1486)),0)</f>
        <v>1</v>
      </c>
      <c r="E1486" s="7">
        <f>IF(Q1486&gt;0,RANK(Q1486,(P1486:R1486,S1486:AG1486)),0)</f>
        <v>0</v>
      </c>
      <c r="F1486" s="7">
        <f>IF(R1486&gt;0,RANK(R1486,(P1486:R1486,S1486:AG1486)),0)</f>
        <v>2</v>
      </c>
      <c r="G1486" s="7">
        <f>IF(S1486&gt;0,RANK(S1486,(P1486:R1486,S1486:AG1486)),0)</f>
        <v>4</v>
      </c>
      <c r="H1486" s="49">
        <f t="shared" si="852"/>
        <v>1079</v>
      </c>
      <c r="I1486" s="178">
        <f t="shared" si="868"/>
        <v>6.7336495257114326E-2</v>
      </c>
      <c r="J1486" s="2"/>
      <c r="K1486" s="2">
        <f t="shared" si="853"/>
        <v>0.51379181228157766</v>
      </c>
      <c r="L1486" s="2">
        <f t="shared" si="854"/>
        <v>0</v>
      </c>
      <c r="M1486" s="2">
        <f t="shared" si="855"/>
        <v>0.44645531702446328</v>
      </c>
      <c r="N1486" s="2">
        <f t="shared" si="866"/>
        <v>9.8602096854717922E-3</v>
      </c>
      <c r="O1486" s="2">
        <f t="shared" si="867"/>
        <v>2.989266100848726E-2</v>
      </c>
      <c r="P1486" s="1">
        <v>8233</v>
      </c>
      <c r="R1486" s="1">
        <v>7154</v>
      </c>
      <c r="S1486" s="1">
        <v>158</v>
      </c>
      <c r="X1486" s="1">
        <v>445</v>
      </c>
      <c r="Y1486" s="49"/>
      <c r="AC1486" s="1">
        <v>34</v>
      </c>
      <c r="AI1486" s="7">
        <f t="shared" si="856"/>
        <v>0</v>
      </c>
      <c r="AJ1486" s="7">
        <f t="shared" si="857"/>
        <v>0</v>
      </c>
      <c r="AK1486" s="7">
        <f t="shared" si="858"/>
        <v>0</v>
      </c>
      <c r="AL1486" s="7">
        <f t="shared" si="859"/>
        <v>0</v>
      </c>
      <c r="AM1486" s="2">
        <f t="shared" si="860"/>
        <v>0</v>
      </c>
      <c r="AN1486" s="2">
        <f t="shared" si="861"/>
        <v>0</v>
      </c>
      <c r="AO1486" s="2">
        <f t="shared" si="862"/>
        <v>0</v>
      </c>
      <c r="AP1486" s="2">
        <f t="shared" si="863"/>
        <v>0</v>
      </c>
      <c r="AR1486" t="str">
        <f t="shared" si="864"/>
        <v>Cabarrus</v>
      </c>
      <c r="AS1486" t="s">
        <v>869</v>
      </c>
      <c r="AT1486" s="182"/>
      <c r="AV1486" s="98">
        <v>37</v>
      </c>
      <c r="AW1486" s="100">
        <v>25</v>
      </c>
      <c r="AX1486" s="106">
        <f t="shared" si="865"/>
        <v>37025</v>
      </c>
      <c r="AZ1486" s="7" t="s">
        <v>2975</v>
      </c>
      <c r="BA1486" t="s">
        <v>3208</v>
      </c>
    </row>
    <row r="1487" spans="1:53" ht="13" hidden="1" customHeight="1" outlineLevel="1">
      <c r="A1487" t="s">
        <v>466</v>
      </c>
      <c r="B1487" t="s">
        <v>869</v>
      </c>
      <c r="C1487" s="1">
        <f t="shared" si="851"/>
        <v>4613</v>
      </c>
      <c r="D1487" s="7">
        <f>IF(P1487&gt;0,RANK(P1487,(P1487:R1487,S1487:AG1487)),0)</f>
        <v>1</v>
      </c>
      <c r="E1487" s="7">
        <f>IF(Q1487&gt;0,RANK(Q1487,(P1487:R1487,S1487:AG1487)),0)</f>
        <v>0</v>
      </c>
      <c r="F1487" s="7">
        <f>IF(R1487&gt;0,RANK(R1487,(P1487:R1487,S1487:AG1487)),0)</f>
        <v>2</v>
      </c>
      <c r="G1487" s="7">
        <f>IF(S1487&gt;0,RANK(S1487,(P1487:R1487,S1487:AG1487)),0)</f>
        <v>4</v>
      </c>
      <c r="H1487" s="49">
        <f t="shared" si="852"/>
        <v>49</v>
      </c>
      <c r="I1487" s="178">
        <f t="shared" si="868"/>
        <v>1.0622154779969651E-2</v>
      </c>
      <c r="J1487" s="2"/>
      <c r="K1487" s="2">
        <f t="shared" si="853"/>
        <v>0.46997615434641232</v>
      </c>
      <c r="L1487" s="2">
        <f t="shared" si="854"/>
        <v>0</v>
      </c>
      <c r="M1487" s="2">
        <f t="shared" si="855"/>
        <v>0.45935399956644268</v>
      </c>
      <c r="N1487" s="2">
        <f t="shared" si="866"/>
        <v>1.5391285497507045E-2</v>
      </c>
      <c r="O1487" s="2">
        <f t="shared" si="867"/>
        <v>5.5278560589638003E-2</v>
      </c>
      <c r="P1487" s="1">
        <v>2168</v>
      </c>
      <c r="R1487" s="1">
        <v>2119</v>
      </c>
      <c r="S1487" s="1">
        <v>71</v>
      </c>
      <c r="X1487" s="1">
        <v>244</v>
      </c>
      <c r="AC1487" s="1">
        <v>11</v>
      </c>
      <c r="AI1487" s="7">
        <f t="shared" si="856"/>
        <v>0</v>
      </c>
      <c r="AJ1487" s="7">
        <f t="shared" si="857"/>
        <v>0</v>
      </c>
      <c r="AK1487" s="7">
        <f t="shared" si="858"/>
        <v>0</v>
      </c>
      <c r="AL1487" s="7">
        <f t="shared" si="859"/>
        <v>0</v>
      </c>
      <c r="AM1487" s="2">
        <f t="shared" si="860"/>
        <v>0</v>
      </c>
      <c r="AN1487" s="2">
        <f t="shared" si="861"/>
        <v>0</v>
      </c>
      <c r="AO1487" s="2">
        <f t="shared" si="862"/>
        <v>0</v>
      </c>
      <c r="AP1487" s="2">
        <f t="shared" si="863"/>
        <v>0</v>
      </c>
      <c r="AR1487" t="str">
        <f t="shared" si="864"/>
        <v>Caldwell</v>
      </c>
      <c r="AS1487" t="s">
        <v>869</v>
      </c>
      <c r="AT1487" s="182">
        <v>11</v>
      </c>
      <c r="AV1487" s="98">
        <v>37</v>
      </c>
      <c r="AW1487" s="100">
        <v>27</v>
      </c>
      <c r="AX1487" s="106">
        <f t="shared" si="865"/>
        <v>37027</v>
      </c>
      <c r="AZ1487" s="7" t="s">
        <v>2975</v>
      </c>
      <c r="BA1487" t="s">
        <v>3208</v>
      </c>
    </row>
    <row r="1488" spans="1:53" ht="13" hidden="1" customHeight="1" outlineLevel="1">
      <c r="A1488" t="s">
        <v>1565</v>
      </c>
      <c r="B1488" t="s">
        <v>869</v>
      </c>
      <c r="C1488" s="1">
        <f t="shared" si="851"/>
        <v>866</v>
      </c>
      <c r="D1488" s="7">
        <f>IF(P1488&gt;0,RANK(P1488,(P1488:R1488,S1488:AG1488)),0)</f>
        <v>1</v>
      </c>
      <c r="E1488" s="7">
        <f>IF(Q1488&gt;0,RANK(Q1488,(P1488:R1488,S1488:AG1488)),0)</f>
        <v>0</v>
      </c>
      <c r="F1488" s="7">
        <f>IF(R1488&gt;0,RANK(R1488,(P1488:R1488,S1488:AG1488)),0)</f>
        <v>2</v>
      </c>
      <c r="G1488" s="7">
        <f>IF(S1488&gt;0,RANK(S1488,(P1488:R1488,S1488:AG1488)),0)</f>
        <v>4</v>
      </c>
      <c r="H1488" s="49">
        <f t="shared" si="852"/>
        <v>170</v>
      </c>
      <c r="I1488" s="178">
        <f t="shared" si="868"/>
        <v>0.19630484988452657</v>
      </c>
      <c r="J1488" s="2"/>
      <c r="K1488" s="2">
        <f t="shared" si="853"/>
        <v>0.54157043879907618</v>
      </c>
      <c r="L1488" s="2">
        <f t="shared" si="854"/>
        <v>0</v>
      </c>
      <c r="M1488" s="2">
        <f t="shared" si="855"/>
        <v>0.34526558891454967</v>
      </c>
      <c r="N1488" s="2">
        <f t="shared" si="866"/>
        <v>3.117782909930716E-2</v>
      </c>
      <c r="O1488" s="2">
        <f t="shared" si="867"/>
        <v>8.1986143187066984E-2</v>
      </c>
      <c r="P1488" s="1">
        <v>469</v>
      </c>
      <c r="R1488" s="1">
        <v>299</v>
      </c>
      <c r="S1488" s="1">
        <v>27</v>
      </c>
      <c r="X1488" s="1">
        <v>66</v>
      </c>
      <c r="AC1488" s="1">
        <v>5</v>
      </c>
      <c r="AI1488" s="7">
        <f t="shared" si="856"/>
        <v>0</v>
      </c>
      <c r="AJ1488" s="7">
        <f t="shared" si="857"/>
        <v>0</v>
      </c>
      <c r="AK1488" s="7">
        <f t="shared" si="858"/>
        <v>0</v>
      </c>
      <c r="AL1488" s="7">
        <f t="shared" si="859"/>
        <v>0</v>
      </c>
      <c r="AM1488" s="2">
        <f t="shared" si="860"/>
        <v>0</v>
      </c>
      <c r="AN1488" s="2">
        <f t="shared" si="861"/>
        <v>0</v>
      </c>
      <c r="AO1488" s="2">
        <f t="shared" si="862"/>
        <v>0</v>
      </c>
      <c r="AP1488" s="2">
        <f t="shared" si="863"/>
        <v>0</v>
      </c>
      <c r="AR1488" t="str">
        <f t="shared" si="864"/>
        <v>Camden</v>
      </c>
      <c r="AS1488" t="s">
        <v>869</v>
      </c>
      <c r="AT1488" s="182">
        <v>3</v>
      </c>
      <c r="AV1488" s="98">
        <v>37</v>
      </c>
      <c r="AW1488" s="100">
        <v>29</v>
      </c>
      <c r="AX1488" s="106">
        <f t="shared" si="865"/>
        <v>37029</v>
      </c>
      <c r="AZ1488" s="7" t="s">
        <v>2975</v>
      </c>
      <c r="BA1488" t="s">
        <v>3208</v>
      </c>
    </row>
    <row r="1489" spans="1:53" ht="13" hidden="1" customHeight="1" outlineLevel="1">
      <c r="A1489" t="s">
        <v>239</v>
      </c>
      <c r="B1489" t="s">
        <v>869</v>
      </c>
      <c r="C1489" s="1">
        <f t="shared" si="851"/>
        <v>6121</v>
      </c>
      <c r="D1489" s="7">
        <f>IF(P1489&gt;0,RANK(P1489,(P1489:R1489,S1489:AG1489)),0)</f>
        <v>1</v>
      </c>
      <c r="E1489" s="7">
        <f>IF(Q1489&gt;0,RANK(Q1489,(P1489:R1489,S1489:AG1489)),0)</f>
        <v>0</v>
      </c>
      <c r="F1489" s="7">
        <f>IF(R1489&gt;0,RANK(R1489,(P1489:R1489,S1489:AG1489)),0)</f>
        <v>2</v>
      </c>
      <c r="G1489" s="7">
        <f>IF(S1489&gt;0,RANK(S1489,(P1489:R1489,S1489:AG1489)),0)</f>
        <v>4</v>
      </c>
      <c r="H1489" s="49">
        <f t="shared" si="852"/>
        <v>233</v>
      </c>
      <c r="I1489" s="178">
        <f t="shared" si="868"/>
        <v>3.8065675543211892E-2</v>
      </c>
      <c r="J1489" s="2"/>
      <c r="K1489" s="2">
        <f t="shared" si="853"/>
        <v>0.48309099820290802</v>
      </c>
      <c r="L1489" s="2">
        <f t="shared" si="854"/>
        <v>0</v>
      </c>
      <c r="M1489" s="2">
        <f t="shared" si="855"/>
        <v>0.44502532265969613</v>
      </c>
      <c r="N1489" s="2">
        <f t="shared" si="866"/>
        <v>1.8787779774546643E-2</v>
      </c>
      <c r="O1489" s="2">
        <f t="shared" si="867"/>
        <v>5.3095899362849211E-2</v>
      </c>
      <c r="P1489" s="1">
        <v>2957</v>
      </c>
      <c r="R1489" s="1">
        <v>2724</v>
      </c>
      <c r="S1489" s="1">
        <v>115</v>
      </c>
      <c r="X1489" s="1">
        <v>292</v>
      </c>
      <c r="Y1489" s="49"/>
      <c r="AC1489" s="1">
        <v>33</v>
      </c>
      <c r="AI1489" s="7">
        <f t="shared" si="856"/>
        <v>0</v>
      </c>
      <c r="AJ1489" s="7">
        <f t="shared" si="857"/>
        <v>0</v>
      </c>
      <c r="AK1489" s="7">
        <f t="shared" si="858"/>
        <v>0</v>
      </c>
      <c r="AL1489" s="7">
        <f t="shared" si="859"/>
        <v>0</v>
      </c>
      <c r="AM1489" s="2">
        <f t="shared" si="860"/>
        <v>0</v>
      </c>
      <c r="AN1489" s="2">
        <f t="shared" si="861"/>
        <v>0</v>
      </c>
      <c r="AO1489" s="2">
        <f t="shared" si="862"/>
        <v>0</v>
      </c>
      <c r="AP1489" s="2">
        <f t="shared" si="863"/>
        <v>0</v>
      </c>
      <c r="AR1489" t="str">
        <f t="shared" si="864"/>
        <v>Carteret</v>
      </c>
      <c r="AS1489" t="s">
        <v>869</v>
      </c>
      <c r="AT1489" s="182">
        <v>3</v>
      </c>
      <c r="AV1489" s="98">
        <v>37</v>
      </c>
      <c r="AW1489" s="100">
        <v>31</v>
      </c>
      <c r="AX1489" s="106">
        <f t="shared" si="865"/>
        <v>37031</v>
      </c>
      <c r="AZ1489" s="7" t="s">
        <v>2975</v>
      </c>
      <c r="BA1489" t="s">
        <v>3208</v>
      </c>
    </row>
    <row r="1490" spans="1:53" ht="13" hidden="1" customHeight="1" outlineLevel="1">
      <c r="A1490" t="s">
        <v>20</v>
      </c>
      <c r="B1490" t="s">
        <v>869</v>
      </c>
      <c r="C1490" s="1">
        <f t="shared" si="851"/>
        <v>2906</v>
      </c>
      <c r="D1490" s="7">
        <f>IF(P1490&gt;0,RANK(P1490,(P1490:R1490,S1490:AG1490)),0)</f>
        <v>1</v>
      </c>
      <c r="E1490" s="7">
        <f>IF(Q1490&gt;0,RANK(Q1490,(P1490:R1490,S1490:AG1490)),0)</f>
        <v>0</v>
      </c>
      <c r="F1490" s="7">
        <f>IF(R1490&gt;0,RANK(R1490,(P1490:R1490,S1490:AG1490)),0)</f>
        <v>2</v>
      </c>
      <c r="G1490" s="7">
        <f>IF(S1490&gt;0,RANK(S1490,(P1490:R1490,S1490:AG1490)),0)</f>
        <v>4</v>
      </c>
      <c r="H1490" s="49">
        <f t="shared" si="852"/>
        <v>846</v>
      </c>
      <c r="I1490" s="178">
        <f t="shared" si="868"/>
        <v>0.29112181693048866</v>
      </c>
      <c r="J1490" s="2"/>
      <c r="K1490" s="2">
        <f t="shared" si="853"/>
        <v>0.60048176187198898</v>
      </c>
      <c r="L1490" s="2">
        <f t="shared" si="854"/>
        <v>0</v>
      </c>
      <c r="M1490" s="2">
        <f t="shared" si="855"/>
        <v>0.30935994494150032</v>
      </c>
      <c r="N1490" s="2">
        <f t="shared" si="866"/>
        <v>2.0646937370956641E-2</v>
      </c>
      <c r="O1490" s="2">
        <f t="shared" si="867"/>
        <v>6.9511355815554052E-2</v>
      </c>
      <c r="P1490" s="1">
        <v>1745</v>
      </c>
      <c r="R1490" s="1">
        <v>899</v>
      </c>
      <c r="S1490" s="1">
        <v>60</v>
      </c>
      <c r="X1490" s="1">
        <v>180</v>
      </c>
      <c r="AC1490" s="1">
        <v>22</v>
      </c>
      <c r="AI1490" s="7">
        <f t="shared" si="856"/>
        <v>0</v>
      </c>
      <c r="AJ1490" s="7">
        <f t="shared" si="857"/>
        <v>0</v>
      </c>
      <c r="AK1490" s="7">
        <f t="shared" si="858"/>
        <v>0</v>
      </c>
      <c r="AL1490" s="7">
        <f t="shared" si="859"/>
        <v>0</v>
      </c>
      <c r="AM1490" s="2">
        <f t="shared" si="860"/>
        <v>0</v>
      </c>
      <c r="AN1490" s="2">
        <f t="shared" si="861"/>
        <v>0</v>
      </c>
      <c r="AO1490" s="2">
        <f t="shared" si="862"/>
        <v>0</v>
      </c>
      <c r="AP1490" s="2">
        <f t="shared" si="863"/>
        <v>0</v>
      </c>
      <c r="AR1490" t="str">
        <f t="shared" si="864"/>
        <v>Caswell</v>
      </c>
      <c r="AS1490" t="s">
        <v>869</v>
      </c>
      <c r="AT1490" s="182">
        <v>6</v>
      </c>
      <c r="AV1490" s="98">
        <v>37</v>
      </c>
      <c r="AW1490" s="100">
        <v>33</v>
      </c>
      <c r="AX1490" s="106">
        <f t="shared" si="865"/>
        <v>37033</v>
      </c>
      <c r="AZ1490" s="7" t="s">
        <v>2975</v>
      </c>
      <c r="BA1490" t="s">
        <v>3208</v>
      </c>
    </row>
    <row r="1491" spans="1:53" ht="13" hidden="1" customHeight="1" outlineLevel="1">
      <c r="A1491" t="s">
        <v>1935</v>
      </c>
      <c r="B1491" t="s">
        <v>869</v>
      </c>
      <c r="C1491" s="1">
        <f t="shared" si="851"/>
        <v>10424</v>
      </c>
      <c r="D1491" s="7">
        <f>IF(P1491&gt;0,RANK(P1491,(P1491:R1491,S1491:AG1491)),0)</f>
        <v>1</v>
      </c>
      <c r="E1491" s="7">
        <f>IF(Q1491&gt;0,RANK(Q1491,(P1491:R1491,S1491:AG1491)),0)</f>
        <v>0</v>
      </c>
      <c r="F1491" s="7">
        <f>IF(R1491&gt;0,RANK(R1491,(P1491:R1491,S1491:AG1491)),0)</f>
        <v>2</v>
      </c>
      <c r="G1491" s="7">
        <f>IF(S1491&gt;0,RANK(S1491,(P1491:R1491,S1491:AG1491)),0)</f>
        <v>4</v>
      </c>
      <c r="H1491" s="49">
        <f t="shared" si="852"/>
        <v>739</v>
      </c>
      <c r="I1491" s="178">
        <f t="shared" si="868"/>
        <v>7.0894090560245593E-2</v>
      </c>
      <c r="J1491" s="2"/>
      <c r="K1491" s="2">
        <f t="shared" si="853"/>
        <v>0.51189562547966228</v>
      </c>
      <c r="L1491" s="2">
        <f t="shared" si="854"/>
        <v>0</v>
      </c>
      <c r="M1491" s="2">
        <f t="shared" si="855"/>
        <v>0.44100153491941674</v>
      </c>
      <c r="N1491" s="2">
        <f t="shared" si="866"/>
        <v>1.1224098234842671E-2</v>
      </c>
      <c r="O1491" s="2">
        <f t="shared" si="867"/>
        <v>3.5878741366078312E-2</v>
      </c>
      <c r="P1491" s="1">
        <v>5336</v>
      </c>
      <c r="R1491" s="1">
        <v>4597</v>
      </c>
      <c r="S1491" s="1">
        <v>117</v>
      </c>
      <c r="X1491" s="1">
        <v>322</v>
      </c>
      <c r="AC1491" s="1">
        <v>52</v>
      </c>
      <c r="AI1491" s="7">
        <f t="shared" si="856"/>
        <v>0</v>
      </c>
      <c r="AJ1491" s="7">
        <f t="shared" si="857"/>
        <v>0</v>
      </c>
      <c r="AK1491" s="7">
        <f t="shared" si="858"/>
        <v>0</v>
      </c>
      <c r="AL1491" s="7">
        <f t="shared" si="859"/>
        <v>0</v>
      </c>
      <c r="AM1491" s="2">
        <f t="shared" si="860"/>
        <v>0</v>
      </c>
      <c r="AN1491" s="2">
        <f t="shared" si="861"/>
        <v>0</v>
      </c>
      <c r="AO1491" s="2">
        <f t="shared" si="862"/>
        <v>0</v>
      </c>
      <c r="AP1491" s="2">
        <f t="shared" si="863"/>
        <v>0</v>
      </c>
      <c r="AR1491" t="str">
        <f t="shared" si="864"/>
        <v>Catawba</v>
      </c>
      <c r="AS1491" t="s">
        <v>869</v>
      </c>
      <c r="AT1491" s="182"/>
      <c r="AV1491" s="98">
        <v>37</v>
      </c>
      <c r="AW1491" s="100">
        <v>35</v>
      </c>
      <c r="AX1491" s="106">
        <f t="shared" si="865"/>
        <v>37035</v>
      </c>
      <c r="AZ1491" s="7" t="s">
        <v>2975</v>
      </c>
      <c r="BA1491" t="s">
        <v>3208</v>
      </c>
    </row>
    <row r="1492" spans="1:53" ht="13" hidden="1" customHeight="1" outlineLevel="1">
      <c r="A1492" t="s">
        <v>1289</v>
      </c>
      <c r="B1492" t="s">
        <v>869</v>
      </c>
      <c r="C1492" s="1">
        <f t="shared" si="851"/>
        <v>13569</v>
      </c>
      <c r="D1492" s="7">
        <f>IF(P1492&gt;0,RANK(P1492,(P1492:R1492,S1492:AG1492)),0)</f>
        <v>1</v>
      </c>
      <c r="E1492" s="7">
        <f>IF(Q1492&gt;0,RANK(Q1492,(P1492:R1492,S1492:AG1492)),0)</f>
        <v>0</v>
      </c>
      <c r="F1492" s="7">
        <f>IF(R1492&gt;0,RANK(R1492,(P1492:R1492,S1492:AG1492)),0)</f>
        <v>2</v>
      </c>
      <c r="G1492" s="7">
        <f>IF(S1492&gt;0,RANK(S1492,(P1492:R1492,S1492:AG1492)),0)</f>
        <v>4</v>
      </c>
      <c r="H1492" s="49">
        <f t="shared" si="852"/>
        <v>1891</v>
      </c>
      <c r="I1492" s="178">
        <f t="shared" si="868"/>
        <v>0.13936178052914733</v>
      </c>
      <c r="J1492" s="2"/>
      <c r="K1492" s="2">
        <f t="shared" si="853"/>
        <v>0.54934040828358754</v>
      </c>
      <c r="L1492" s="2">
        <f t="shared" si="854"/>
        <v>0</v>
      </c>
      <c r="M1492" s="2">
        <f t="shared" si="855"/>
        <v>0.40997862775444027</v>
      </c>
      <c r="N1492" s="2">
        <f t="shared" si="866"/>
        <v>1.2086373351020708E-2</v>
      </c>
      <c r="O1492" s="2">
        <f t="shared" si="867"/>
        <v>2.8594590610951473E-2</v>
      </c>
      <c r="P1492" s="1">
        <v>7454</v>
      </c>
      <c r="R1492" s="1">
        <v>5563</v>
      </c>
      <c r="S1492" s="1">
        <v>164</v>
      </c>
      <c r="X1492" s="1">
        <v>343</v>
      </c>
      <c r="AC1492" s="1">
        <v>45</v>
      </c>
      <c r="AI1492" s="7">
        <f t="shared" si="856"/>
        <v>0</v>
      </c>
      <c r="AJ1492" s="7">
        <f t="shared" si="857"/>
        <v>0</v>
      </c>
      <c r="AK1492" s="7">
        <f t="shared" si="858"/>
        <v>0</v>
      </c>
      <c r="AL1492" s="7">
        <f t="shared" si="859"/>
        <v>0</v>
      </c>
      <c r="AM1492" s="2">
        <f t="shared" si="860"/>
        <v>0</v>
      </c>
      <c r="AN1492" s="2">
        <f t="shared" si="861"/>
        <v>0</v>
      </c>
      <c r="AO1492" s="2">
        <f t="shared" si="862"/>
        <v>0</v>
      </c>
      <c r="AP1492" s="2">
        <f t="shared" si="863"/>
        <v>0</v>
      </c>
      <c r="AR1492" t="str">
        <f t="shared" si="864"/>
        <v>Chatham</v>
      </c>
      <c r="AS1492" t="s">
        <v>869</v>
      </c>
      <c r="AT1492" s="182"/>
      <c r="AV1492" s="98">
        <v>37</v>
      </c>
      <c r="AW1492" s="100">
        <v>37</v>
      </c>
      <c r="AX1492" s="106">
        <f t="shared" si="865"/>
        <v>37037</v>
      </c>
      <c r="AZ1492" s="7" t="s">
        <v>2975</v>
      </c>
      <c r="BA1492" t="s">
        <v>3208</v>
      </c>
    </row>
    <row r="1493" spans="1:53" ht="13" hidden="1" customHeight="1" outlineLevel="1">
      <c r="A1493" t="s">
        <v>11</v>
      </c>
      <c r="B1493" t="s">
        <v>869</v>
      </c>
      <c r="C1493" s="1">
        <f t="shared" si="851"/>
        <v>2362</v>
      </c>
      <c r="D1493" s="7">
        <f>IF(P1493&gt;0,RANK(P1493,(P1493:R1493,S1493:AG1493)),0)</f>
        <v>2</v>
      </c>
      <c r="E1493" s="7">
        <f>IF(Q1493&gt;0,RANK(Q1493,(P1493:R1493,S1493:AG1493)),0)</f>
        <v>0</v>
      </c>
      <c r="F1493" s="7">
        <f>IF(R1493&gt;0,RANK(R1493,(P1493:R1493,S1493:AG1493)),0)</f>
        <v>1</v>
      </c>
      <c r="G1493" s="7">
        <f>IF(S1493&gt;0,RANK(S1493,(P1493:R1493,S1493:AG1493)),0)</f>
        <v>4</v>
      </c>
      <c r="H1493" s="49">
        <f t="shared" si="852"/>
        <v>2</v>
      </c>
      <c r="I1493" s="178">
        <f t="shared" si="868"/>
        <v>8.4674005080440302E-4</v>
      </c>
      <c r="J1493" s="2"/>
      <c r="K1493" s="2">
        <f t="shared" si="853"/>
        <v>0.43734123624047416</v>
      </c>
      <c r="L1493" s="2">
        <f t="shared" si="854"/>
        <v>0</v>
      </c>
      <c r="M1493" s="2">
        <f t="shared" si="855"/>
        <v>0.43818797629127859</v>
      </c>
      <c r="N1493" s="2">
        <f t="shared" si="866"/>
        <v>3.0906011854360711E-2</v>
      </c>
      <c r="O1493" s="2">
        <f t="shared" si="867"/>
        <v>9.3564775613886542E-2</v>
      </c>
      <c r="P1493" s="1">
        <v>1033</v>
      </c>
      <c r="R1493" s="1">
        <v>1035</v>
      </c>
      <c r="S1493" s="1">
        <v>73</v>
      </c>
      <c r="X1493" s="1">
        <v>204</v>
      </c>
      <c r="AC1493" s="1">
        <v>17</v>
      </c>
      <c r="AI1493" s="7">
        <f t="shared" si="856"/>
        <v>0</v>
      </c>
      <c r="AJ1493" s="7">
        <f t="shared" si="857"/>
        <v>0</v>
      </c>
      <c r="AK1493" s="7">
        <f t="shared" si="858"/>
        <v>0</v>
      </c>
      <c r="AL1493" s="7">
        <f t="shared" si="859"/>
        <v>0</v>
      </c>
      <c r="AM1493" s="2">
        <f t="shared" si="860"/>
        <v>0</v>
      </c>
      <c r="AN1493" s="2">
        <f t="shared" si="861"/>
        <v>0</v>
      </c>
      <c r="AO1493" s="2">
        <f t="shared" si="862"/>
        <v>0</v>
      </c>
      <c r="AP1493" s="2">
        <f t="shared" si="863"/>
        <v>0</v>
      </c>
      <c r="AR1493" t="str">
        <f t="shared" si="864"/>
        <v>Cherokee</v>
      </c>
      <c r="AS1493" t="s">
        <v>869</v>
      </c>
      <c r="AT1493" s="182">
        <v>11</v>
      </c>
      <c r="AV1493" s="98">
        <v>37</v>
      </c>
      <c r="AW1493" s="100">
        <v>39</v>
      </c>
      <c r="AX1493" s="106">
        <f t="shared" si="865"/>
        <v>37039</v>
      </c>
      <c r="AZ1493" s="7" t="s">
        <v>2975</v>
      </c>
      <c r="BA1493" t="s">
        <v>3208</v>
      </c>
    </row>
    <row r="1494" spans="1:53" ht="13" hidden="1" customHeight="1" outlineLevel="1">
      <c r="A1494" t="s">
        <v>3168</v>
      </c>
      <c r="B1494" t="s">
        <v>869</v>
      </c>
      <c r="C1494" s="1">
        <f t="shared" si="851"/>
        <v>1597</v>
      </c>
      <c r="D1494" s="7">
        <f>IF(P1494&gt;0,RANK(P1494,(P1494:R1494,S1494:AG1494)),0)</f>
        <v>1</v>
      </c>
      <c r="E1494" s="7">
        <f>IF(Q1494&gt;0,RANK(Q1494,(P1494:R1494,S1494:AG1494)),0)</f>
        <v>0</v>
      </c>
      <c r="F1494" s="7">
        <f>IF(R1494&gt;0,RANK(R1494,(P1494:R1494,S1494:AG1494)),0)</f>
        <v>2</v>
      </c>
      <c r="G1494" s="7">
        <f>IF(S1494&gt;0,RANK(S1494,(P1494:R1494,S1494:AG1494)),0)</f>
        <v>4</v>
      </c>
      <c r="H1494" s="49">
        <f t="shared" si="852"/>
        <v>512</v>
      </c>
      <c r="I1494" s="178">
        <f t="shared" si="868"/>
        <v>0.32060112711333749</v>
      </c>
      <c r="J1494" s="2"/>
      <c r="K1494" s="2">
        <f t="shared" si="853"/>
        <v>0.61865998747651851</v>
      </c>
      <c r="L1494" s="2">
        <f t="shared" si="854"/>
        <v>0</v>
      </c>
      <c r="M1494" s="2">
        <f t="shared" si="855"/>
        <v>0.29805886036318097</v>
      </c>
      <c r="N1494" s="2">
        <f t="shared" si="866"/>
        <v>1.7532874139010644E-2</v>
      </c>
      <c r="O1494" s="2">
        <f t="shared" si="867"/>
        <v>6.574827802128988E-2</v>
      </c>
      <c r="P1494" s="1">
        <v>988</v>
      </c>
      <c r="R1494" s="1">
        <v>476</v>
      </c>
      <c r="S1494" s="1">
        <v>28</v>
      </c>
      <c r="X1494" s="1">
        <v>101</v>
      </c>
      <c r="AC1494" s="1">
        <v>4</v>
      </c>
      <c r="AI1494" s="7">
        <f t="shared" si="856"/>
        <v>0</v>
      </c>
      <c r="AJ1494" s="7">
        <f t="shared" si="857"/>
        <v>0</v>
      </c>
      <c r="AK1494" s="7">
        <f t="shared" si="858"/>
        <v>0</v>
      </c>
      <c r="AL1494" s="7">
        <f t="shared" si="859"/>
        <v>0</v>
      </c>
      <c r="AM1494" s="2">
        <f t="shared" si="860"/>
        <v>0</v>
      </c>
      <c r="AN1494" s="2">
        <f t="shared" si="861"/>
        <v>0</v>
      </c>
      <c r="AO1494" s="2">
        <f t="shared" si="862"/>
        <v>0</v>
      </c>
      <c r="AP1494" s="2">
        <f t="shared" si="863"/>
        <v>0</v>
      </c>
      <c r="AR1494" t="str">
        <f t="shared" si="864"/>
        <v>Chowan</v>
      </c>
      <c r="AS1494" t="s">
        <v>869</v>
      </c>
      <c r="AT1494" s="182"/>
      <c r="AV1494" s="98">
        <v>37</v>
      </c>
      <c r="AW1494" s="100">
        <v>41</v>
      </c>
      <c r="AX1494" s="106">
        <f t="shared" si="865"/>
        <v>37041</v>
      </c>
      <c r="AZ1494" s="7" t="s">
        <v>2975</v>
      </c>
      <c r="BA1494" t="s">
        <v>3208</v>
      </c>
    </row>
    <row r="1495" spans="1:53" ht="13" hidden="1" customHeight="1" outlineLevel="1">
      <c r="A1495" t="s">
        <v>1202</v>
      </c>
      <c r="B1495" t="s">
        <v>869</v>
      </c>
      <c r="C1495" s="1">
        <f t="shared" si="851"/>
        <v>942</v>
      </c>
      <c r="D1495" s="7">
        <f>IF(P1495&gt;0,RANK(P1495,(P1495:R1495,S1495:AG1495)),0)</f>
        <v>1</v>
      </c>
      <c r="E1495" s="7">
        <f>IF(Q1495&gt;0,RANK(Q1495,(P1495:R1495,S1495:AG1495)),0)</f>
        <v>0</v>
      </c>
      <c r="F1495" s="7">
        <f>IF(R1495&gt;0,RANK(R1495,(P1495:R1495,S1495:AG1495)),0)</f>
        <v>2</v>
      </c>
      <c r="G1495" s="7">
        <f>IF(S1495&gt;0,RANK(S1495,(P1495:R1495,S1495:AG1495)),0)</f>
        <v>4</v>
      </c>
      <c r="H1495" s="49">
        <f t="shared" si="852"/>
        <v>127</v>
      </c>
      <c r="I1495" s="178">
        <f t="shared" si="868"/>
        <v>0.13481953290870488</v>
      </c>
      <c r="J1495" s="2"/>
      <c r="K1495" s="2">
        <f t="shared" si="853"/>
        <v>0.52441613588110403</v>
      </c>
      <c r="L1495" s="2">
        <f t="shared" si="854"/>
        <v>0</v>
      </c>
      <c r="M1495" s="2">
        <f t="shared" si="855"/>
        <v>0.38959660297239918</v>
      </c>
      <c r="N1495" s="2">
        <f t="shared" si="866"/>
        <v>2.3354564755838639E-2</v>
      </c>
      <c r="O1495" s="2">
        <f t="shared" si="867"/>
        <v>6.263269639065816E-2</v>
      </c>
      <c r="P1495" s="1">
        <v>494</v>
      </c>
      <c r="R1495" s="1">
        <v>367</v>
      </c>
      <c r="S1495" s="1">
        <v>22</v>
      </c>
      <c r="X1495" s="1">
        <v>57</v>
      </c>
      <c r="AC1495" s="1">
        <v>2</v>
      </c>
      <c r="AI1495" s="7">
        <f t="shared" si="856"/>
        <v>0</v>
      </c>
      <c r="AJ1495" s="7">
        <f t="shared" si="857"/>
        <v>0</v>
      </c>
      <c r="AK1495" s="7">
        <f t="shared" si="858"/>
        <v>0</v>
      </c>
      <c r="AL1495" s="7">
        <f t="shared" si="859"/>
        <v>0</v>
      </c>
      <c r="AM1495" s="2">
        <f t="shared" si="860"/>
        <v>0</v>
      </c>
      <c r="AN1495" s="2">
        <f t="shared" si="861"/>
        <v>0</v>
      </c>
      <c r="AO1495" s="2">
        <f t="shared" si="862"/>
        <v>0</v>
      </c>
      <c r="AP1495" s="2">
        <f t="shared" si="863"/>
        <v>0</v>
      </c>
      <c r="AR1495" t="str">
        <f t="shared" si="864"/>
        <v>Clay</v>
      </c>
      <c r="AS1495" t="s">
        <v>869</v>
      </c>
      <c r="AT1495" s="182">
        <v>11</v>
      </c>
      <c r="AV1495" s="98">
        <v>37</v>
      </c>
      <c r="AW1495" s="100">
        <v>43</v>
      </c>
      <c r="AX1495" s="106">
        <f t="shared" si="865"/>
        <v>37043</v>
      </c>
      <c r="AZ1495" s="7" t="s">
        <v>2975</v>
      </c>
      <c r="BA1495" t="s">
        <v>3208</v>
      </c>
    </row>
    <row r="1496" spans="1:53" ht="13" hidden="1" customHeight="1" outlineLevel="1">
      <c r="A1496" t="s">
        <v>2127</v>
      </c>
      <c r="B1496" t="s">
        <v>869</v>
      </c>
      <c r="C1496" s="1">
        <f t="shared" si="851"/>
        <v>8768</v>
      </c>
      <c r="D1496" s="7">
        <f>IF(P1496&gt;0,RANK(P1496,(P1496:R1496,S1496:AG1496)),0)</f>
        <v>1</v>
      </c>
      <c r="E1496" s="7">
        <f>IF(Q1496&gt;0,RANK(Q1496,(P1496:R1496,S1496:AG1496)),0)</f>
        <v>0</v>
      </c>
      <c r="F1496" s="7">
        <f>IF(R1496&gt;0,RANK(R1496,(P1496:R1496,S1496:AG1496)),0)</f>
        <v>2</v>
      </c>
      <c r="G1496" s="7">
        <f>IF(S1496&gt;0,RANK(S1496,(P1496:R1496,S1496:AG1496)),0)</f>
        <v>4</v>
      </c>
      <c r="H1496" s="49">
        <f t="shared" si="852"/>
        <v>1775</v>
      </c>
      <c r="I1496" s="178">
        <f t="shared" si="868"/>
        <v>0.20244069343065693</v>
      </c>
      <c r="J1496" s="2"/>
      <c r="K1496" s="2">
        <f t="shared" si="853"/>
        <v>0.55862226277372262</v>
      </c>
      <c r="L1496" s="2">
        <f t="shared" si="854"/>
        <v>0</v>
      </c>
      <c r="M1496" s="2">
        <f t="shared" si="855"/>
        <v>0.35618156934306572</v>
      </c>
      <c r="N1496" s="2">
        <f t="shared" si="866"/>
        <v>1.916058394160584E-2</v>
      </c>
      <c r="O1496" s="2">
        <f t="shared" si="867"/>
        <v>6.6035583941605816E-2</v>
      </c>
      <c r="P1496" s="1">
        <v>4898</v>
      </c>
      <c r="R1496" s="1">
        <v>3123</v>
      </c>
      <c r="S1496" s="1">
        <v>168</v>
      </c>
      <c r="X1496" s="1">
        <v>548</v>
      </c>
      <c r="AC1496" s="1">
        <v>31</v>
      </c>
      <c r="AI1496" s="7">
        <f t="shared" si="856"/>
        <v>0</v>
      </c>
      <c r="AJ1496" s="7">
        <f t="shared" si="857"/>
        <v>0</v>
      </c>
      <c r="AK1496" s="7">
        <f t="shared" si="858"/>
        <v>0</v>
      </c>
      <c r="AL1496" s="7">
        <f t="shared" si="859"/>
        <v>0</v>
      </c>
      <c r="AM1496" s="2">
        <f t="shared" si="860"/>
        <v>0</v>
      </c>
      <c r="AN1496" s="2">
        <f t="shared" si="861"/>
        <v>0</v>
      </c>
      <c r="AO1496" s="2">
        <f t="shared" si="862"/>
        <v>0</v>
      </c>
      <c r="AP1496" s="2">
        <f t="shared" si="863"/>
        <v>0</v>
      </c>
      <c r="AR1496" t="str">
        <f t="shared" si="864"/>
        <v>Cleveland</v>
      </c>
      <c r="AS1496" t="s">
        <v>869</v>
      </c>
      <c r="AT1496" s="182">
        <v>10</v>
      </c>
      <c r="AV1496" s="98">
        <v>37</v>
      </c>
      <c r="AW1496" s="100">
        <v>45</v>
      </c>
      <c r="AX1496" s="106">
        <f t="shared" si="865"/>
        <v>37045</v>
      </c>
      <c r="AZ1496" s="7" t="s">
        <v>2975</v>
      </c>
      <c r="BA1496" t="s">
        <v>3208</v>
      </c>
    </row>
    <row r="1497" spans="1:53" ht="13" hidden="1" customHeight="1" outlineLevel="1">
      <c r="A1497" t="s">
        <v>1889</v>
      </c>
      <c r="B1497" t="s">
        <v>869</v>
      </c>
      <c r="C1497" s="1">
        <f t="shared" si="851"/>
        <v>6508</v>
      </c>
      <c r="D1497" s="7">
        <f>IF(P1497&gt;0,RANK(P1497,(P1497:R1497,S1497:AG1497)),0)</f>
        <v>1</v>
      </c>
      <c r="E1497" s="7">
        <f>IF(Q1497&gt;0,RANK(Q1497,(P1497:R1497,S1497:AG1497)),0)</f>
        <v>0</v>
      </c>
      <c r="F1497" s="7">
        <f>IF(R1497&gt;0,RANK(R1497,(P1497:R1497,S1497:AG1497)),0)</f>
        <v>2</v>
      </c>
      <c r="G1497" s="7">
        <f>IF(S1497&gt;0,RANK(S1497,(P1497:R1497,S1497:AG1497)),0)</f>
        <v>4</v>
      </c>
      <c r="H1497" s="49">
        <f t="shared" si="852"/>
        <v>1656</v>
      </c>
      <c r="I1497" s="178">
        <f t="shared" si="868"/>
        <v>0.25445605408727717</v>
      </c>
      <c r="J1497" s="2"/>
      <c r="K1497" s="2">
        <f t="shared" si="853"/>
        <v>0.56484326982175781</v>
      </c>
      <c r="L1497" s="2">
        <f t="shared" si="854"/>
        <v>0</v>
      </c>
      <c r="M1497" s="2">
        <f t="shared" si="855"/>
        <v>0.31038721573448064</v>
      </c>
      <c r="N1497" s="2">
        <f t="shared" si="866"/>
        <v>2.5507068223724647E-2</v>
      </c>
      <c r="O1497" s="2">
        <f t="shared" si="867"/>
        <v>9.926244622003691E-2</v>
      </c>
      <c r="P1497" s="1">
        <v>3676</v>
      </c>
      <c r="R1497" s="1">
        <v>2020</v>
      </c>
      <c r="S1497" s="1">
        <v>166</v>
      </c>
      <c r="X1497" s="1">
        <v>589</v>
      </c>
      <c r="AC1497" s="1">
        <v>57</v>
      </c>
      <c r="AI1497" s="7">
        <f t="shared" si="856"/>
        <v>0</v>
      </c>
      <c r="AJ1497" s="7">
        <f t="shared" si="857"/>
        <v>0</v>
      </c>
      <c r="AK1497" s="7">
        <f t="shared" si="858"/>
        <v>0</v>
      </c>
      <c r="AL1497" s="7">
        <f t="shared" si="859"/>
        <v>0</v>
      </c>
      <c r="AM1497" s="2">
        <f t="shared" si="860"/>
        <v>0</v>
      </c>
      <c r="AN1497" s="2">
        <f t="shared" si="861"/>
        <v>0</v>
      </c>
      <c r="AO1497" s="2">
        <f t="shared" si="862"/>
        <v>0</v>
      </c>
      <c r="AP1497" s="2">
        <f t="shared" si="863"/>
        <v>0</v>
      </c>
      <c r="AR1497" t="str">
        <f t="shared" si="864"/>
        <v>Columbus</v>
      </c>
      <c r="AS1497" t="s">
        <v>869</v>
      </c>
      <c r="AT1497" s="182">
        <v>7</v>
      </c>
      <c r="AV1497" s="98">
        <v>37</v>
      </c>
      <c r="AW1497" s="100">
        <v>47</v>
      </c>
      <c r="AX1497" s="106">
        <f t="shared" si="865"/>
        <v>37047</v>
      </c>
      <c r="AZ1497" s="7" t="s">
        <v>2975</v>
      </c>
      <c r="BA1497" t="s">
        <v>3208</v>
      </c>
    </row>
    <row r="1498" spans="1:53" ht="13" hidden="1" customHeight="1" outlineLevel="1">
      <c r="A1498" t="s">
        <v>2076</v>
      </c>
      <c r="B1498" t="s">
        <v>869</v>
      </c>
      <c r="C1498" s="1">
        <f t="shared" si="851"/>
        <v>9328</v>
      </c>
      <c r="D1498" s="7">
        <f>IF(P1498&gt;0,RANK(P1498,(P1498:R1498,S1498:AG1498)),0)</f>
        <v>1</v>
      </c>
      <c r="E1498" s="7">
        <f>IF(Q1498&gt;0,RANK(Q1498,(P1498:R1498,S1498:AG1498)),0)</f>
        <v>0</v>
      </c>
      <c r="F1498" s="7">
        <f>IF(R1498&gt;0,RANK(R1498,(P1498:R1498,S1498:AG1498)),0)</f>
        <v>2</v>
      </c>
      <c r="G1498" s="7">
        <f>IF(S1498&gt;0,RANK(S1498,(P1498:R1498,S1498:AG1498)),0)</f>
        <v>4</v>
      </c>
      <c r="H1498" s="49">
        <f t="shared" si="852"/>
        <v>2105</v>
      </c>
      <c r="I1498" s="178">
        <f t="shared" si="868"/>
        <v>0.22566466552315609</v>
      </c>
      <c r="J1498" s="2"/>
      <c r="K1498" s="2">
        <f t="shared" si="853"/>
        <v>0.58222555746140647</v>
      </c>
      <c r="L1498" s="2">
        <f t="shared" si="854"/>
        <v>0</v>
      </c>
      <c r="M1498" s="2">
        <f t="shared" si="855"/>
        <v>0.35656089193825041</v>
      </c>
      <c r="N1498" s="2">
        <f t="shared" si="866"/>
        <v>1.5222984562607204E-2</v>
      </c>
      <c r="O1498" s="2">
        <f t="shared" si="867"/>
        <v>4.5990566037735908E-2</v>
      </c>
      <c r="P1498" s="1">
        <v>5431</v>
      </c>
      <c r="R1498" s="1">
        <v>3326</v>
      </c>
      <c r="S1498" s="1">
        <v>142</v>
      </c>
      <c r="X1498" s="1">
        <v>393</v>
      </c>
      <c r="AC1498" s="1">
        <v>36</v>
      </c>
      <c r="AI1498" s="7">
        <f t="shared" si="856"/>
        <v>0</v>
      </c>
      <c r="AJ1498" s="7">
        <f t="shared" si="857"/>
        <v>0</v>
      </c>
      <c r="AK1498" s="7">
        <f t="shared" si="858"/>
        <v>0</v>
      </c>
      <c r="AL1498" s="7">
        <f t="shared" si="859"/>
        <v>0</v>
      </c>
      <c r="AM1498" s="2">
        <f t="shared" si="860"/>
        <v>0</v>
      </c>
      <c r="AN1498" s="2">
        <f t="shared" si="861"/>
        <v>0</v>
      </c>
      <c r="AO1498" s="2">
        <f t="shared" si="862"/>
        <v>0</v>
      </c>
      <c r="AP1498" s="2">
        <f t="shared" si="863"/>
        <v>0</v>
      </c>
      <c r="AR1498" t="str">
        <f t="shared" si="864"/>
        <v>Craven</v>
      </c>
      <c r="AS1498" t="s">
        <v>869</v>
      </c>
      <c r="AT1498" s="182"/>
      <c r="AV1498" s="98">
        <v>37</v>
      </c>
      <c r="AW1498" s="100">
        <v>49</v>
      </c>
      <c r="AX1498" s="106">
        <f t="shared" si="865"/>
        <v>37049</v>
      </c>
      <c r="AZ1498" s="7" t="s">
        <v>2975</v>
      </c>
      <c r="BA1498" t="s">
        <v>3208</v>
      </c>
    </row>
    <row r="1499" spans="1:53" ht="13" hidden="1" customHeight="1" outlineLevel="1">
      <c r="A1499" t="s">
        <v>2204</v>
      </c>
      <c r="B1499" t="s">
        <v>869</v>
      </c>
      <c r="C1499" s="1">
        <f t="shared" si="851"/>
        <v>35947</v>
      </c>
      <c r="D1499" s="7">
        <f>IF(P1499&gt;0,RANK(P1499,(P1499:R1499,S1499:AG1499)),0)</f>
        <v>1</v>
      </c>
      <c r="E1499" s="7">
        <f>IF(Q1499&gt;0,RANK(Q1499,(P1499:R1499,S1499:AG1499)),0)</f>
        <v>0</v>
      </c>
      <c r="F1499" s="7">
        <f>IF(R1499&gt;0,RANK(R1499,(P1499:R1499,S1499:AG1499)),0)</f>
        <v>2</v>
      </c>
      <c r="G1499" s="7">
        <f>IF(S1499&gt;0,RANK(S1499,(P1499:R1499,S1499:AG1499)),0)</f>
        <v>4</v>
      </c>
      <c r="H1499" s="49">
        <f t="shared" si="852"/>
        <v>11707</v>
      </c>
      <c r="I1499" s="178">
        <f t="shared" si="868"/>
        <v>0.32567390881019276</v>
      </c>
      <c r="J1499" s="2"/>
      <c r="K1499" s="2">
        <f t="shared" si="853"/>
        <v>0.63754972598547865</v>
      </c>
      <c r="L1499" s="2">
        <f t="shared" si="854"/>
        <v>0</v>
      </c>
      <c r="M1499" s="2">
        <f t="shared" si="855"/>
        <v>0.31187581717528584</v>
      </c>
      <c r="N1499" s="2">
        <f t="shared" si="866"/>
        <v>1.1989873981138899E-2</v>
      </c>
      <c r="O1499" s="2">
        <f t="shared" si="867"/>
        <v>3.8584582858096607E-2</v>
      </c>
      <c r="P1499" s="1">
        <v>22918</v>
      </c>
      <c r="R1499" s="1">
        <v>11211</v>
      </c>
      <c r="S1499" s="1">
        <v>431</v>
      </c>
      <c r="X1499" s="1">
        <v>1274</v>
      </c>
      <c r="AC1499" s="1">
        <v>113</v>
      </c>
      <c r="AI1499" s="7">
        <f t="shared" si="856"/>
        <v>0</v>
      </c>
      <c r="AJ1499" s="7">
        <f t="shared" si="857"/>
        <v>0</v>
      </c>
      <c r="AK1499" s="7">
        <f t="shared" si="858"/>
        <v>0</v>
      </c>
      <c r="AL1499" s="7">
        <f t="shared" si="859"/>
        <v>0</v>
      </c>
      <c r="AM1499" s="2">
        <f t="shared" si="860"/>
        <v>0</v>
      </c>
      <c r="AN1499" s="2">
        <f t="shared" si="861"/>
        <v>0</v>
      </c>
      <c r="AO1499" s="2">
        <f t="shared" si="862"/>
        <v>0</v>
      </c>
      <c r="AP1499" s="2">
        <f t="shared" si="863"/>
        <v>0</v>
      </c>
      <c r="AR1499" t="str">
        <f t="shared" si="864"/>
        <v>Cumberland</v>
      </c>
      <c r="AS1499" t="s">
        <v>869</v>
      </c>
      <c r="AT1499" s="182"/>
      <c r="AV1499" s="98">
        <v>37</v>
      </c>
      <c r="AW1499" s="100">
        <v>51</v>
      </c>
      <c r="AX1499" s="106">
        <f t="shared" si="865"/>
        <v>37051</v>
      </c>
      <c r="AZ1499" s="7" t="s">
        <v>2975</v>
      </c>
      <c r="BA1499" t="s">
        <v>3208</v>
      </c>
    </row>
    <row r="1500" spans="1:53" ht="13" hidden="1" customHeight="1" outlineLevel="1">
      <c r="A1500" t="s">
        <v>850</v>
      </c>
      <c r="B1500" t="s">
        <v>869</v>
      </c>
      <c r="C1500" s="1">
        <f t="shared" si="851"/>
        <v>1638</v>
      </c>
      <c r="D1500" s="7">
        <f>IF(P1500&gt;0,RANK(P1500,(P1500:R1500,S1500:AG1500)),0)</f>
        <v>1</v>
      </c>
      <c r="E1500" s="7">
        <f>IF(Q1500&gt;0,RANK(Q1500,(P1500:R1500,S1500:AG1500)),0)</f>
        <v>0</v>
      </c>
      <c r="F1500" s="7">
        <f>IF(R1500&gt;0,RANK(R1500,(P1500:R1500,S1500:AG1500)),0)</f>
        <v>2</v>
      </c>
      <c r="G1500" s="7">
        <f>IF(S1500&gt;0,RANK(S1500,(P1500:R1500,S1500:AG1500)),0)</f>
        <v>4</v>
      </c>
      <c r="H1500" s="49">
        <f t="shared" si="852"/>
        <v>77</v>
      </c>
      <c r="I1500" s="178">
        <f t="shared" si="868"/>
        <v>4.7008547008547008E-2</v>
      </c>
      <c r="J1500" s="2"/>
      <c r="K1500" s="2">
        <f t="shared" si="853"/>
        <v>0.47924297924297926</v>
      </c>
      <c r="L1500" s="2">
        <f t="shared" si="854"/>
        <v>0</v>
      </c>
      <c r="M1500" s="2">
        <f t="shared" si="855"/>
        <v>0.43223443223443225</v>
      </c>
      <c r="N1500" s="2">
        <f t="shared" si="866"/>
        <v>1.6483516483516484E-2</v>
      </c>
      <c r="O1500" s="2">
        <f t="shared" si="867"/>
        <v>7.203907203907195E-2</v>
      </c>
      <c r="P1500" s="1">
        <v>785</v>
      </c>
      <c r="R1500" s="1">
        <v>708</v>
      </c>
      <c r="S1500" s="1">
        <v>27</v>
      </c>
      <c r="X1500" s="1">
        <v>108</v>
      </c>
      <c r="AC1500" s="1">
        <v>10</v>
      </c>
      <c r="AI1500" s="7">
        <f t="shared" si="856"/>
        <v>0</v>
      </c>
      <c r="AJ1500" s="7">
        <f t="shared" si="857"/>
        <v>0</v>
      </c>
      <c r="AK1500" s="7">
        <f t="shared" si="858"/>
        <v>0</v>
      </c>
      <c r="AL1500" s="7">
        <f t="shared" si="859"/>
        <v>0</v>
      </c>
      <c r="AM1500" s="2">
        <f t="shared" si="860"/>
        <v>0</v>
      </c>
      <c r="AN1500" s="2">
        <f t="shared" si="861"/>
        <v>0</v>
      </c>
      <c r="AO1500" s="2">
        <f t="shared" si="862"/>
        <v>0</v>
      </c>
      <c r="AP1500" s="2">
        <f t="shared" si="863"/>
        <v>0</v>
      </c>
      <c r="AR1500" t="str">
        <f t="shared" si="864"/>
        <v>Currituck</v>
      </c>
      <c r="AS1500" t="s">
        <v>869</v>
      </c>
      <c r="AT1500" s="182">
        <v>3</v>
      </c>
      <c r="AV1500" s="98">
        <v>37</v>
      </c>
      <c r="AW1500" s="100">
        <v>53</v>
      </c>
      <c r="AX1500" s="106">
        <f t="shared" si="865"/>
        <v>37053</v>
      </c>
      <c r="AZ1500" s="7" t="s">
        <v>2975</v>
      </c>
      <c r="BA1500" t="s">
        <v>3208</v>
      </c>
    </row>
    <row r="1501" spans="1:53" ht="13" hidden="1" customHeight="1" outlineLevel="1">
      <c r="A1501" t="s">
        <v>344</v>
      </c>
      <c r="B1501" t="s">
        <v>869</v>
      </c>
      <c r="C1501" s="1">
        <f t="shared" si="851"/>
        <v>4760</v>
      </c>
      <c r="D1501" s="7">
        <f>IF(P1501&gt;0,RANK(P1501,(P1501:R1501,S1501:AG1501)),0)</f>
        <v>2</v>
      </c>
      <c r="E1501" s="7">
        <f>IF(Q1501&gt;0,RANK(Q1501,(P1501:R1501,S1501:AG1501)),0)</f>
        <v>0</v>
      </c>
      <c r="F1501" s="7">
        <f>IF(R1501&gt;0,RANK(R1501,(P1501:R1501,S1501:AG1501)),0)</f>
        <v>1</v>
      </c>
      <c r="G1501" s="7">
        <f>IF(S1501&gt;0,RANK(S1501,(P1501:R1501,S1501:AG1501)),0)</f>
        <v>4</v>
      </c>
      <c r="H1501" s="49">
        <f t="shared" si="852"/>
        <v>319</v>
      </c>
      <c r="I1501" s="178">
        <f t="shared" si="868"/>
        <v>6.7016806722689073E-2</v>
      </c>
      <c r="J1501" s="2"/>
      <c r="K1501" s="2">
        <f t="shared" si="853"/>
        <v>0.42394957983193277</v>
      </c>
      <c r="L1501" s="2">
        <f t="shared" si="854"/>
        <v>0</v>
      </c>
      <c r="M1501" s="2">
        <f t="shared" si="855"/>
        <v>0.49096638655462183</v>
      </c>
      <c r="N1501" s="2">
        <f t="shared" si="866"/>
        <v>1.7857142857142856E-2</v>
      </c>
      <c r="O1501" s="2">
        <f t="shared" si="867"/>
        <v>6.7226890756302504E-2</v>
      </c>
      <c r="P1501" s="1">
        <v>2018</v>
      </c>
      <c r="R1501" s="1">
        <v>2337</v>
      </c>
      <c r="S1501" s="1">
        <v>85</v>
      </c>
      <c r="X1501" s="1">
        <v>294</v>
      </c>
      <c r="AC1501" s="1">
        <v>26</v>
      </c>
      <c r="AI1501" s="7">
        <f t="shared" si="856"/>
        <v>0</v>
      </c>
      <c r="AJ1501" s="7">
        <f t="shared" si="857"/>
        <v>0</v>
      </c>
      <c r="AK1501" s="7">
        <f t="shared" si="858"/>
        <v>0</v>
      </c>
      <c r="AL1501" s="7">
        <f t="shared" si="859"/>
        <v>0</v>
      </c>
      <c r="AM1501" s="2">
        <f t="shared" si="860"/>
        <v>0</v>
      </c>
      <c r="AN1501" s="2">
        <f t="shared" si="861"/>
        <v>0</v>
      </c>
      <c r="AO1501" s="2">
        <f t="shared" si="862"/>
        <v>0</v>
      </c>
      <c r="AP1501" s="2">
        <f t="shared" si="863"/>
        <v>0</v>
      </c>
      <c r="AR1501" t="str">
        <f t="shared" si="864"/>
        <v>Dare</v>
      </c>
      <c r="AS1501" t="s">
        <v>869</v>
      </c>
      <c r="AT1501" s="182">
        <v>3</v>
      </c>
      <c r="AV1501" s="98">
        <v>37</v>
      </c>
      <c r="AW1501" s="100">
        <v>55</v>
      </c>
      <c r="AX1501" s="106">
        <f t="shared" si="865"/>
        <v>37055</v>
      </c>
      <c r="AZ1501" s="7" t="s">
        <v>2975</v>
      </c>
      <c r="BA1501" t="s">
        <v>3208</v>
      </c>
    </row>
    <row r="1502" spans="1:53" ht="13" hidden="1" customHeight="1" outlineLevel="1">
      <c r="A1502" t="s">
        <v>111</v>
      </c>
      <c r="B1502" t="s">
        <v>869</v>
      </c>
      <c r="C1502" s="1">
        <f t="shared" si="851"/>
        <v>9048</v>
      </c>
      <c r="D1502" s="7">
        <f>IF(P1502&gt;0,RANK(P1502,(P1502:R1502,S1502:AG1502)),0)</f>
        <v>1</v>
      </c>
      <c r="E1502" s="7">
        <f>IF(Q1502&gt;0,RANK(Q1502,(P1502:R1502,S1502:AG1502)),0)</f>
        <v>0</v>
      </c>
      <c r="F1502" s="7">
        <f>IF(R1502&gt;0,RANK(R1502,(P1502:R1502,S1502:AG1502)),0)</f>
        <v>2</v>
      </c>
      <c r="G1502" s="7">
        <f>IF(S1502&gt;0,RANK(S1502,(P1502:R1502,S1502:AG1502)),0)</f>
        <v>4</v>
      </c>
      <c r="H1502" s="49">
        <f t="shared" si="852"/>
        <v>657</v>
      </c>
      <c r="I1502" s="178">
        <f t="shared" si="868"/>
        <v>7.2612732095490712E-2</v>
      </c>
      <c r="J1502" s="2"/>
      <c r="K1502" s="2">
        <f t="shared" si="853"/>
        <v>0.50530503978779839</v>
      </c>
      <c r="L1502" s="2">
        <f t="shared" si="854"/>
        <v>0</v>
      </c>
      <c r="M1502" s="2">
        <f t="shared" si="855"/>
        <v>0.43269230769230771</v>
      </c>
      <c r="N1502" s="2">
        <f t="shared" si="866"/>
        <v>1.6357206012378427E-2</v>
      </c>
      <c r="O1502" s="2">
        <f t="shared" si="867"/>
        <v>4.5645446507515466E-2</v>
      </c>
      <c r="P1502" s="1">
        <v>4572</v>
      </c>
      <c r="R1502" s="1">
        <v>3915</v>
      </c>
      <c r="S1502" s="1">
        <v>148</v>
      </c>
      <c r="X1502" s="1">
        <v>380</v>
      </c>
      <c r="AC1502" s="1">
        <v>33</v>
      </c>
      <c r="AI1502" s="7">
        <f t="shared" si="856"/>
        <v>0</v>
      </c>
      <c r="AJ1502" s="7">
        <f t="shared" si="857"/>
        <v>0</v>
      </c>
      <c r="AK1502" s="7">
        <f t="shared" si="858"/>
        <v>0</v>
      </c>
      <c r="AL1502" s="7">
        <f t="shared" si="859"/>
        <v>0</v>
      </c>
      <c r="AM1502" s="2">
        <f t="shared" si="860"/>
        <v>0</v>
      </c>
      <c r="AN1502" s="2">
        <f t="shared" si="861"/>
        <v>0</v>
      </c>
      <c r="AO1502" s="2">
        <f t="shared" si="862"/>
        <v>0</v>
      </c>
      <c r="AP1502" s="2">
        <f t="shared" si="863"/>
        <v>0</v>
      </c>
      <c r="AR1502" t="str">
        <f t="shared" si="864"/>
        <v>Davidson</v>
      </c>
      <c r="AS1502" t="s">
        <v>869</v>
      </c>
      <c r="AT1502" s="182"/>
      <c r="AV1502" s="98">
        <v>37</v>
      </c>
      <c r="AW1502" s="100">
        <v>57</v>
      </c>
      <c r="AX1502" s="106">
        <f t="shared" si="865"/>
        <v>37057</v>
      </c>
      <c r="AZ1502" s="7" t="s">
        <v>2975</v>
      </c>
      <c r="BA1502" t="s">
        <v>3208</v>
      </c>
    </row>
    <row r="1503" spans="1:53" ht="13" hidden="1" customHeight="1" outlineLevel="1">
      <c r="A1503" t="s">
        <v>490</v>
      </c>
      <c r="B1503" t="s">
        <v>869</v>
      </c>
      <c r="C1503" s="1">
        <f t="shared" si="851"/>
        <v>2586</v>
      </c>
      <c r="D1503" s="7">
        <f>IF(P1503&gt;0,RANK(P1503,(P1503:R1503,S1503:AG1503)),0)</f>
        <v>1</v>
      </c>
      <c r="E1503" s="7">
        <f>IF(Q1503&gt;0,RANK(Q1503,(P1503:R1503,S1503:AG1503)),0)</f>
        <v>0</v>
      </c>
      <c r="F1503" s="7">
        <f>IF(R1503&gt;0,RANK(R1503,(P1503:R1503,S1503:AG1503)),0)</f>
        <v>2</v>
      </c>
      <c r="G1503" s="7">
        <f>IF(S1503&gt;0,RANK(S1503,(P1503:R1503,S1503:AG1503)),0)</f>
        <v>4</v>
      </c>
      <c r="H1503" s="49">
        <f t="shared" si="852"/>
        <v>350</v>
      </c>
      <c r="I1503" s="178">
        <f t="shared" si="868"/>
        <v>0.13534416086620263</v>
      </c>
      <c r="J1503" s="2"/>
      <c r="K1503" s="2">
        <f t="shared" si="853"/>
        <v>0.54021655065738594</v>
      </c>
      <c r="L1503" s="2">
        <f t="shared" si="854"/>
        <v>0</v>
      </c>
      <c r="M1503" s="2">
        <f t="shared" si="855"/>
        <v>0.40487238979118328</v>
      </c>
      <c r="N1503" s="2">
        <f t="shared" si="866"/>
        <v>1.2761020881670533E-2</v>
      </c>
      <c r="O1503" s="2">
        <f t="shared" si="867"/>
        <v>4.2150038669760241E-2</v>
      </c>
      <c r="P1503" s="1">
        <v>1397</v>
      </c>
      <c r="R1503" s="1">
        <v>1047</v>
      </c>
      <c r="S1503" s="1">
        <v>33</v>
      </c>
      <c r="X1503" s="1">
        <v>99</v>
      </c>
      <c r="AC1503" s="1">
        <v>10</v>
      </c>
      <c r="AI1503" s="7">
        <f t="shared" si="856"/>
        <v>0</v>
      </c>
      <c r="AJ1503" s="7">
        <f t="shared" si="857"/>
        <v>0</v>
      </c>
      <c r="AK1503" s="7">
        <f t="shared" si="858"/>
        <v>0</v>
      </c>
      <c r="AL1503" s="7">
        <f t="shared" si="859"/>
        <v>0</v>
      </c>
      <c r="AM1503" s="2">
        <f t="shared" si="860"/>
        <v>0</v>
      </c>
      <c r="AN1503" s="2">
        <f t="shared" si="861"/>
        <v>0</v>
      </c>
      <c r="AO1503" s="2">
        <f t="shared" si="862"/>
        <v>0</v>
      </c>
      <c r="AP1503" s="2">
        <f t="shared" si="863"/>
        <v>0</v>
      </c>
      <c r="AR1503" t="str">
        <f t="shared" si="864"/>
        <v>Davie</v>
      </c>
      <c r="AS1503" t="s">
        <v>869</v>
      </c>
      <c r="AT1503" s="182">
        <v>5</v>
      </c>
      <c r="AV1503" s="98">
        <v>37</v>
      </c>
      <c r="AW1503" s="100">
        <v>59</v>
      </c>
      <c r="AX1503" s="106">
        <f t="shared" si="865"/>
        <v>37059</v>
      </c>
      <c r="AZ1503" s="7" t="s">
        <v>2975</v>
      </c>
      <c r="BA1503" t="s">
        <v>3208</v>
      </c>
    </row>
    <row r="1504" spans="1:53" ht="13" hidden="1" customHeight="1" outlineLevel="1">
      <c r="A1504" t="s">
        <v>491</v>
      </c>
      <c r="B1504" t="s">
        <v>869</v>
      </c>
      <c r="C1504" s="1">
        <f t="shared" si="851"/>
        <v>5006</v>
      </c>
      <c r="D1504" s="7">
        <f>IF(P1504&gt;0,RANK(P1504,(P1504:R1504,S1504:AG1504)),0)</f>
        <v>1</v>
      </c>
      <c r="E1504" s="7">
        <f>IF(Q1504&gt;0,RANK(Q1504,(P1504:R1504,S1504:AG1504)),0)</f>
        <v>0</v>
      </c>
      <c r="F1504" s="7">
        <f>IF(R1504&gt;0,RANK(R1504,(P1504:R1504,S1504:AG1504)),0)</f>
        <v>2</v>
      </c>
      <c r="G1504" s="7">
        <f>IF(S1504&gt;0,RANK(S1504,(P1504:R1504,S1504:AG1504)),0)</f>
        <v>4</v>
      </c>
      <c r="H1504" s="49">
        <f t="shared" si="852"/>
        <v>1605</v>
      </c>
      <c r="I1504" s="178">
        <f t="shared" si="868"/>
        <v>0.32061526168597682</v>
      </c>
      <c r="J1504" s="2"/>
      <c r="K1504" s="2">
        <f t="shared" si="853"/>
        <v>0.61266480223731523</v>
      </c>
      <c r="L1504" s="2">
        <f t="shared" si="854"/>
        <v>0</v>
      </c>
      <c r="M1504" s="2">
        <f t="shared" si="855"/>
        <v>0.29204954055133842</v>
      </c>
      <c r="N1504" s="2">
        <f t="shared" si="866"/>
        <v>1.9376747902516981E-2</v>
      </c>
      <c r="O1504" s="2">
        <f t="shared" si="867"/>
        <v>7.5908909308829375E-2</v>
      </c>
      <c r="P1504" s="1">
        <v>3067</v>
      </c>
      <c r="R1504" s="1">
        <v>1462</v>
      </c>
      <c r="S1504" s="1">
        <v>97</v>
      </c>
      <c r="X1504" s="1">
        <v>342</v>
      </c>
      <c r="AC1504" s="1">
        <v>38</v>
      </c>
      <c r="AI1504" s="7">
        <f t="shared" si="856"/>
        <v>0</v>
      </c>
      <c r="AJ1504" s="7">
        <f t="shared" si="857"/>
        <v>0</v>
      </c>
      <c r="AK1504" s="7">
        <f t="shared" si="858"/>
        <v>0</v>
      </c>
      <c r="AL1504" s="7">
        <f t="shared" si="859"/>
        <v>0</v>
      </c>
      <c r="AM1504" s="2">
        <f t="shared" si="860"/>
        <v>0</v>
      </c>
      <c r="AN1504" s="2">
        <f t="shared" si="861"/>
        <v>0</v>
      </c>
      <c r="AO1504" s="2">
        <f t="shared" si="862"/>
        <v>0</v>
      </c>
      <c r="AP1504" s="2">
        <f t="shared" si="863"/>
        <v>0</v>
      </c>
      <c r="AR1504" t="str">
        <f t="shared" si="864"/>
        <v>Duplin</v>
      </c>
      <c r="AS1504" t="s">
        <v>869</v>
      </c>
      <c r="AT1504" s="182">
        <v>7</v>
      </c>
      <c r="AV1504" s="98">
        <v>37</v>
      </c>
      <c r="AW1504" s="100">
        <v>61</v>
      </c>
      <c r="AX1504" s="106">
        <f t="shared" si="865"/>
        <v>37061</v>
      </c>
      <c r="AZ1504" s="7" t="s">
        <v>2975</v>
      </c>
      <c r="BA1504" t="s">
        <v>3208</v>
      </c>
    </row>
    <row r="1505" spans="1:53" ht="13" hidden="1" customHeight="1" outlineLevel="1">
      <c r="A1505" t="s">
        <v>492</v>
      </c>
      <c r="B1505" t="s">
        <v>869</v>
      </c>
      <c r="C1505" s="1">
        <f t="shared" si="851"/>
        <v>62601</v>
      </c>
      <c r="D1505" s="7">
        <f>IF(P1505&gt;0,RANK(P1505,(P1505:R1505,S1505:AG1505)),0)</f>
        <v>1</v>
      </c>
      <c r="E1505" s="7">
        <f>IF(Q1505&gt;0,RANK(Q1505,(P1505:R1505,S1505:AG1505)),0)</f>
        <v>0</v>
      </c>
      <c r="F1505" s="7">
        <f>IF(R1505&gt;0,RANK(R1505,(P1505:R1505,S1505:AG1505)),0)</f>
        <v>2</v>
      </c>
      <c r="G1505" s="7">
        <f>IF(S1505&gt;0,RANK(S1505,(P1505:R1505,S1505:AG1505)),0)</f>
        <v>4</v>
      </c>
      <c r="H1505" s="49">
        <f t="shared" si="852"/>
        <v>10224</v>
      </c>
      <c r="I1505" s="178">
        <f t="shared" si="868"/>
        <v>0.16332007475918914</v>
      </c>
      <c r="J1505" s="2"/>
      <c r="K1505" s="2">
        <f t="shared" si="853"/>
        <v>0.57446366671458926</v>
      </c>
      <c r="L1505" s="2">
        <f t="shared" si="854"/>
        <v>0</v>
      </c>
      <c r="M1505" s="2">
        <f t="shared" si="855"/>
        <v>0.41114359195540007</v>
      </c>
      <c r="N1505" s="2">
        <f t="shared" si="866"/>
        <v>3.865752943243718E-3</v>
      </c>
      <c r="O1505" s="2">
        <f t="shared" si="867"/>
        <v>1.0526988386766955E-2</v>
      </c>
      <c r="P1505" s="1">
        <v>35962</v>
      </c>
      <c r="R1505" s="1">
        <v>25738</v>
      </c>
      <c r="S1505" s="1">
        <v>242</v>
      </c>
      <c r="X1505" s="1">
        <v>592</v>
      </c>
      <c r="Y1505" s="49"/>
      <c r="AC1505" s="1">
        <v>67</v>
      </c>
      <c r="AI1505" s="7">
        <f t="shared" si="856"/>
        <v>0</v>
      </c>
      <c r="AJ1505" s="7">
        <f t="shared" si="857"/>
        <v>0</v>
      </c>
      <c r="AK1505" s="7">
        <f t="shared" si="858"/>
        <v>0</v>
      </c>
      <c r="AL1505" s="7">
        <f t="shared" si="859"/>
        <v>0</v>
      </c>
      <c r="AM1505" s="2">
        <f t="shared" si="860"/>
        <v>0</v>
      </c>
      <c r="AN1505" s="2">
        <f t="shared" si="861"/>
        <v>0</v>
      </c>
      <c r="AO1505" s="2">
        <f t="shared" si="862"/>
        <v>0</v>
      </c>
      <c r="AP1505" s="2">
        <f t="shared" si="863"/>
        <v>0</v>
      </c>
      <c r="AR1505" t="str">
        <f t="shared" si="864"/>
        <v>Durham</v>
      </c>
      <c r="AS1505" t="s">
        <v>869</v>
      </c>
      <c r="AT1505" s="182"/>
      <c r="AV1505" s="98">
        <v>37</v>
      </c>
      <c r="AW1505" s="100">
        <v>63</v>
      </c>
      <c r="AX1505" s="106">
        <f t="shared" si="865"/>
        <v>37063</v>
      </c>
      <c r="AZ1505" s="7" t="s">
        <v>2975</v>
      </c>
      <c r="BA1505" t="s">
        <v>3208</v>
      </c>
    </row>
    <row r="1506" spans="1:53" ht="13" hidden="1" customHeight="1" outlineLevel="1">
      <c r="A1506" t="s">
        <v>2907</v>
      </c>
      <c r="B1506" t="s">
        <v>869</v>
      </c>
      <c r="C1506" s="1">
        <f t="shared" ref="C1506:C1537" si="869">SUM(P1506:AG1506)</f>
        <v>9091</v>
      </c>
      <c r="D1506" s="7">
        <f>IF(P1506&gt;0,RANK(P1506,(P1506:R1506,S1506:AG1506)),0)</f>
        <v>1</v>
      </c>
      <c r="E1506" s="7">
        <f>IF(Q1506&gt;0,RANK(Q1506,(P1506:R1506,S1506:AG1506)),0)</f>
        <v>0</v>
      </c>
      <c r="F1506" s="7">
        <f>IF(R1506&gt;0,RANK(R1506,(P1506:R1506,S1506:AG1506)),0)</f>
        <v>2</v>
      </c>
      <c r="G1506" s="7">
        <f>IF(S1506&gt;0,RANK(S1506,(P1506:R1506,S1506:AG1506)),0)</f>
        <v>4</v>
      </c>
      <c r="H1506" s="49">
        <f t="shared" ref="H1506:H1537" si="870">MAX(P1506:Y1506)-LARGE(P1506:Y1506,2)</f>
        <v>4373</v>
      </c>
      <c r="I1506" s="178">
        <f t="shared" si="868"/>
        <v>0.48102518974810254</v>
      </c>
      <c r="J1506" s="2"/>
      <c r="K1506" s="2">
        <f t="shared" ref="K1506:K1537" si="871">IF($C1506=0,"-",P1506/$C1506)</f>
        <v>0.70828291717082825</v>
      </c>
      <c r="L1506" s="2">
        <f t="shared" ref="L1506:L1537" si="872">IF($C1506=0,"-",Q1506/$C1506)</f>
        <v>0</v>
      </c>
      <c r="M1506" s="2">
        <f t="shared" ref="M1506:M1537" si="873">IF($C1506=0,"-",R1506/$C1506)</f>
        <v>0.22725772742272576</v>
      </c>
      <c r="N1506" s="2">
        <f t="shared" si="866"/>
        <v>1.6059839401605984E-2</v>
      </c>
      <c r="O1506" s="2">
        <f t="shared" si="867"/>
        <v>4.839951600484E-2</v>
      </c>
      <c r="P1506" s="1">
        <v>6439</v>
      </c>
      <c r="R1506" s="1">
        <v>2066</v>
      </c>
      <c r="S1506" s="1">
        <v>146</v>
      </c>
      <c r="X1506" s="1">
        <v>412</v>
      </c>
      <c r="AC1506" s="1">
        <v>28</v>
      </c>
      <c r="AI1506" s="7">
        <f t="shared" ref="AI1506:AI1537" si="874">IF(T1506&gt;0,RANK(T1506,(P1506:Z1506)),0)</f>
        <v>0</v>
      </c>
      <c r="AJ1506" s="7">
        <f t="shared" ref="AJ1506:AJ1537" si="875">IF(U1506&gt;0,RANK(U1506,(P1506:Z1506)),0)</f>
        <v>0</v>
      </c>
      <c r="AK1506" s="7">
        <f t="shared" ref="AK1506:AK1537" si="876">IF(V1506&gt;0,RANK(V1506,(P1506:Z1506)),0)</f>
        <v>0</v>
      </c>
      <c r="AL1506" s="7">
        <f t="shared" ref="AL1506:AL1537" si="877">IF(W1506&gt;0,RANK(W1506,(P1506:Z1506)),0)</f>
        <v>0</v>
      </c>
      <c r="AM1506" s="2">
        <f t="shared" ref="AM1506:AM1537" si="878">IF($C1506=0,"-",T1506/$C1506)</f>
        <v>0</v>
      </c>
      <c r="AN1506" s="2">
        <f t="shared" ref="AN1506:AN1537" si="879">IF($C1506=0,"-",U1506/$C1506)</f>
        <v>0</v>
      </c>
      <c r="AO1506" s="2">
        <f t="shared" ref="AO1506:AO1537" si="880">IF($C1506=0,"-",V1506/$C1506)</f>
        <v>0</v>
      </c>
      <c r="AP1506" s="2">
        <f t="shared" ref="AP1506:AP1537" si="881">IF($C1506=0,"-",W1506/$C1506)</f>
        <v>0</v>
      </c>
      <c r="AR1506" t="str">
        <f t="shared" si="864"/>
        <v>Edgecombe</v>
      </c>
      <c r="AS1506" t="s">
        <v>869</v>
      </c>
      <c r="AT1506" s="182"/>
      <c r="AV1506" s="98">
        <v>37</v>
      </c>
      <c r="AW1506" s="100">
        <v>65</v>
      </c>
      <c r="AX1506" s="106">
        <f t="shared" ref="AX1506:AX1537" si="882">AV1506*1000+AW1506</f>
        <v>37065</v>
      </c>
      <c r="AZ1506" s="7" t="s">
        <v>2975</v>
      </c>
      <c r="BA1506" t="s">
        <v>3208</v>
      </c>
    </row>
    <row r="1507" spans="1:53" ht="13" hidden="1" customHeight="1" outlineLevel="1">
      <c r="A1507" t="s">
        <v>3057</v>
      </c>
      <c r="B1507" t="s">
        <v>869</v>
      </c>
      <c r="C1507" s="1">
        <f t="shared" si="869"/>
        <v>43048</v>
      </c>
      <c r="D1507" s="7">
        <f>IF(P1507&gt;0,RANK(P1507,(P1507:R1507,S1507:AG1507)),0)</f>
        <v>1</v>
      </c>
      <c r="E1507" s="7">
        <f>IF(Q1507&gt;0,RANK(Q1507,(P1507:R1507,S1507:AG1507)),0)</f>
        <v>0</v>
      </c>
      <c r="F1507" s="7">
        <f>IF(R1507&gt;0,RANK(R1507,(P1507:R1507,S1507:AG1507)),0)</f>
        <v>2</v>
      </c>
      <c r="G1507" s="7">
        <f>IF(S1507&gt;0,RANK(S1507,(P1507:R1507,S1507:AG1507)),0)</f>
        <v>4</v>
      </c>
      <c r="H1507" s="49">
        <f t="shared" si="870"/>
        <v>7949</v>
      </c>
      <c r="I1507" s="178">
        <f t="shared" si="868"/>
        <v>0.18465433934212971</v>
      </c>
      <c r="J1507" s="2"/>
      <c r="K1507" s="2">
        <f t="shared" si="871"/>
        <v>0.58158334881992191</v>
      </c>
      <c r="L1507" s="2">
        <f t="shared" si="872"/>
        <v>0</v>
      </c>
      <c r="M1507" s="2">
        <f t="shared" si="873"/>
        <v>0.39692900947779225</v>
      </c>
      <c r="N1507" s="2">
        <f t="shared" si="866"/>
        <v>5.4357926036052778E-3</v>
      </c>
      <c r="O1507" s="2">
        <f t="shared" si="867"/>
        <v>1.6051849098680564E-2</v>
      </c>
      <c r="P1507" s="1">
        <v>25036</v>
      </c>
      <c r="R1507" s="1">
        <v>17087</v>
      </c>
      <c r="S1507" s="1">
        <v>234</v>
      </c>
      <c r="X1507" s="1">
        <v>617</v>
      </c>
      <c r="AC1507" s="1">
        <v>74</v>
      </c>
      <c r="AI1507" s="7">
        <f t="shared" si="874"/>
        <v>0</v>
      </c>
      <c r="AJ1507" s="7">
        <f t="shared" si="875"/>
        <v>0</v>
      </c>
      <c r="AK1507" s="7">
        <f t="shared" si="876"/>
        <v>0</v>
      </c>
      <c r="AL1507" s="7">
        <f t="shared" si="877"/>
        <v>0</v>
      </c>
      <c r="AM1507" s="2">
        <f t="shared" si="878"/>
        <v>0</v>
      </c>
      <c r="AN1507" s="2">
        <f t="shared" si="879"/>
        <v>0</v>
      </c>
      <c r="AO1507" s="2">
        <f t="shared" si="880"/>
        <v>0</v>
      </c>
      <c r="AP1507" s="2">
        <f t="shared" si="881"/>
        <v>0</v>
      </c>
      <c r="AR1507" t="str">
        <f t="shared" si="864"/>
        <v>Forsyth</v>
      </c>
      <c r="AS1507" t="s">
        <v>869</v>
      </c>
      <c r="AT1507" s="182"/>
      <c r="AV1507" s="98">
        <v>37</v>
      </c>
      <c r="AW1507" s="100">
        <v>67</v>
      </c>
      <c r="AX1507" s="106">
        <f t="shared" si="882"/>
        <v>37067</v>
      </c>
      <c r="AZ1507" s="7" t="s">
        <v>2975</v>
      </c>
      <c r="BA1507" t="s">
        <v>3208</v>
      </c>
    </row>
    <row r="1508" spans="1:53" ht="13" hidden="1" customHeight="1" outlineLevel="1">
      <c r="A1508" t="s">
        <v>2429</v>
      </c>
      <c r="B1508" t="s">
        <v>869</v>
      </c>
      <c r="C1508" s="1">
        <f t="shared" si="869"/>
        <v>8389</v>
      </c>
      <c r="D1508" s="7">
        <f>IF(P1508&gt;0,RANK(P1508,(P1508:R1508,S1508:AG1508)),0)</f>
        <v>1</v>
      </c>
      <c r="E1508" s="7">
        <f>IF(Q1508&gt;0,RANK(Q1508,(P1508:R1508,S1508:AG1508)),0)</f>
        <v>0</v>
      </c>
      <c r="F1508" s="7">
        <f>IF(R1508&gt;0,RANK(R1508,(P1508:R1508,S1508:AG1508)),0)</f>
        <v>2</v>
      </c>
      <c r="G1508" s="7">
        <f>IF(S1508&gt;0,RANK(S1508,(P1508:R1508,S1508:AG1508)),0)</f>
        <v>4</v>
      </c>
      <c r="H1508" s="49">
        <f t="shared" si="870"/>
        <v>2093</v>
      </c>
      <c r="I1508" s="178">
        <f t="shared" si="868"/>
        <v>0.24949338419358685</v>
      </c>
      <c r="J1508" s="2"/>
      <c r="K1508" s="2">
        <f t="shared" si="871"/>
        <v>0.5932769102395995</v>
      </c>
      <c r="L1508" s="2">
        <f t="shared" si="872"/>
        <v>0</v>
      </c>
      <c r="M1508" s="2">
        <f t="shared" si="873"/>
        <v>0.34378352604601264</v>
      </c>
      <c r="N1508" s="2">
        <f t="shared" si="866"/>
        <v>1.7522946715937536E-2</v>
      </c>
      <c r="O1508" s="2">
        <f t="shared" si="867"/>
        <v>4.5416616998450322E-2</v>
      </c>
      <c r="P1508" s="1">
        <v>4977</v>
      </c>
      <c r="R1508" s="1">
        <v>2884</v>
      </c>
      <c r="S1508" s="1">
        <v>147</v>
      </c>
      <c r="X1508" s="1">
        <v>353</v>
      </c>
      <c r="AC1508" s="1">
        <v>28</v>
      </c>
      <c r="AI1508" s="7">
        <f t="shared" si="874"/>
        <v>0</v>
      </c>
      <c r="AJ1508" s="7">
        <f t="shared" si="875"/>
        <v>0</v>
      </c>
      <c r="AK1508" s="7">
        <f t="shared" si="876"/>
        <v>0</v>
      </c>
      <c r="AL1508" s="7">
        <f t="shared" si="877"/>
        <v>0</v>
      </c>
      <c r="AM1508" s="2">
        <f t="shared" si="878"/>
        <v>0</v>
      </c>
      <c r="AN1508" s="2">
        <f t="shared" si="879"/>
        <v>0</v>
      </c>
      <c r="AO1508" s="2">
        <f t="shared" si="880"/>
        <v>0</v>
      </c>
      <c r="AP1508" s="2">
        <f t="shared" si="881"/>
        <v>0</v>
      </c>
      <c r="AR1508" t="str">
        <f t="shared" si="864"/>
        <v>Franklin</v>
      </c>
      <c r="AS1508" t="s">
        <v>869</v>
      </c>
      <c r="AT1508" s="182"/>
      <c r="AV1508" s="98">
        <v>37</v>
      </c>
      <c r="AW1508" s="100">
        <v>69</v>
      </c>
      <c r="AX1508" s="106">
        <f t="shared" si="882"/>
        <v>37069</v>
      </c>
      <c r="AZ1508" s="7" t="s">
        <v>2975</v>
      </c>
      <c r="BA1508" t="s">
        <v>3208</v>
      </c>
    </row>
    <row r="1509" spans="1:53" ht="13" hidden="1" customHeight="1" outlineLevel="1">
      <c r="A1509" t="s">
        <v>1637</v>
      </c>
      <c r="B1509" t="s">
        <v>869</v>
      </c>
      <c r="C1509" s="1">
        <f t="shared" si="869"/>
        <v>14380</v>
      </c>
      <c r="D1509" s="7">
        <f>IF(P1509&gt;0,RANK(P1509,(P1509:R1509,S1509:AG1509)),0)</f>
        <v>1</v>
      </c>
      <c r="E1509" s="7">
        <f>IF(Q1509&gt;0,RANK(Q1509,(P1509:R1509,S1509:AG1509)),0)</f>
        <v>0</v>
      </c>
      <c r="F1509" s="7">
        <f>IF(R1509&gt;0,RANK(R1509,(P1509:R1509,S1509:AG1509)),0)</f>
        <v>2</v>
      </c>
      <c r="G1509" s="7">
        <f>IF(S1509&gt;0,RANK(S1509,(P1509:R1509,S1509:AG1509)),0)</f>
        <v>4</v>
      </c>
      <c r="H1509" s="49">
        <f t="shared" si="870"/>
        <v>1941</v>
      </c>
      <c r="I1509" s="178">
        <f t="shared" si="868"/>
        <v>0.13497913769123784</v>
      </c>
      <c r="J1509" s="2"/>
      <c r="K1509" s="2">
        <f t="shared" si="871"/>
        <v>0.53929068150208626</v>
      </c>
      <c r="L1509" s="2">
        <f t="shared" si="872"/>
        <v>0</v>
      </c>
      <c r="M1509" s="2">
        <f t="shared" si="873"/>
        <v>0.40431154381084838</v>
      </c>
      <c r="N1509" s="2">
        <f t="shared" si="866"/>
        <v>1.4603616133518776E-2</v>
      </c>
      <c r="O1509" s="2">
        <f t="shared" si="867"/>
        <v>4.1794158553546581E-2</v>
      </c>
      <c r="P1509" s="1">
        <v>7755</v>
      </c>
      <c r="R1509" s="1">
        <v>5814</v>
      </c>
      <c r="S1509" s="1">
        <v>210</v>
      </c>
      <c r="X1509" s="1">
        <v>552</v>
      </c>
      <c r="AC1509" s="1">
        <v>49</v>
      </c>
      <c r="AI1509" s="7">
        <f t="shared" si="874"/>
        <v>0</v>
      </c>
      <c r="AJ1509" s="7">
        <f t="shared" si="875"/>
        <v>0</v>
      </c>
      <c r="AK1509" s="7">
        <f t="shared" si="876"/>
        <v>0</v>
      </c>
      <c r="AL1509" s="7">
        <f t="shared" si="877"/>
        <v>0</v>
      </c>
      <c r="AM1509" s="2">
        <f t="shared" si="878"/>
        <v>0</v>
      </c>
      <c r="AN1509" s="2">
        <f t="shared" si="879"/>
        <v>0</v>
      </c>
      <c r="AO1509" s="2">
        <f t="shared" si="880"/>
        <v>0</v>
      </c>
      <c r="AP1509" s="2">
        <f t="shared" si="881"/>
        <v>0</v>
      </c>
      <c r="AR1509" t="str">
        <f t="shared" si="864"/>
        <v>Gaston</v>
      </c>
      <c r="AS1509" t="s">
        <v>869</v>
      </c>
      <c r="AT1509" s="182">
        <v>10</v>
      </c>
      <c r="AV1509" s="98">
        <v>37</v>
      </c>
      <c r="AW1509" s="100">
        <v>71</v>
      </c>
      <c r="AX1509" s="106">
        <f t="shared" si="882"/>
        <v>37071</v>
      </c>
      <c r="AZ1509" s="7" t="s">
        <v>2975</v>
      </c>
      <c r="BA1509" t="s">
        <v>3208</v>
      </c>
    </row>
    <row r="1510" spans="1:53" ht="13" hidden="1" customHeight="1" outlineLevel="1">
      <c r="A1510" t="s">
        <v>2091</v>
      </c>
      <c r="B1510" t="s">
        <v>869</v>
      </c>
      <c r="C1510" s="1">
        <f t="shared" si="869"/>
        <v>1192</v>
      </c>
      <c r="D1510" s="7">
        <f>IF(P1510&gt;0,RANK(P1510,(P1510:R1510,S1510:AG1510)),0)</f>
        <v>1</v>
      </c>
      <c r="E1510" s="7">
        <f>IF(Q1510&gt;0,RANK(Q1510,(P1510:R1510,S1510:AG1510)),0)</f>
        <v>0</v>
      </c>
      <c r="F1510" s="7">
        <f>IF(R1510&gt;0,RANK(R1510,(P1510:R1510,S1510:AG1510)),0)</f>
        <v>2</v>
      </c>
      <c r="G1510" s="7">
        <f>IF(S1510&gt;0,RANK(S1510,(P1510:R1510,S1510:AG1510)),0)</f>
        <v>4</v>
      </c>
      <c r="H1510" s="49">
        <f t="shared" si="870"/>
        <v>389</v>
      </c>
      <c r="I1510" s="178">
        <f t="shared" si="868"/>
        <v>0.32634228187919462</v>
      </c>
      <c r="J1510" s="2"/>
      <c r="K1510" s="2">
        <f t="shared" si="871"/>
        <v>0.6174496644295302</v>
      </c>
      <c r="L1510" s="2">
        <f t="shared" si="872"/>
        <v>0</v>
      </c>
      <c r="M1510" s="2">
        <f t="shared" si="873"/>
        <v>0.29110738255033558</v>
      </c>
      <c r="N1510" s="2">
        <f t="shared" si="866"/>
        <v>1.7617449664429529E-2</v>
      </c>
      <c r="O1510" s="2">
        <f t="shared" si="867"/>
        <v>7.3825503355704689E-2</v>
      </c>
      <c r="P1510" s="1">
        <v>736</v>
      </c>
      <c r="R1510" s="1">
        <v>347</v>
      </c>
      <c r="S1510" s="1">
        <v>21</v>
      </c>
      <c r="X1510" s="1">
        <v>80</v>
      </c>
      <c r="AC1510" s="1">
        <v>8</v>
      </c>
      <c r="AI1510" s="7">
        <f t="shared" si="874"/>
        <v>0</v>
      </c>
      <c r="AJ1510" s="7">
        <f t="shared" si="875"/>
        <v>0</v>
      </c>
      <c r="AK1510" s="7">
        <f t="shared" si="876"/>
        <v>0</v>
      </c>
      <c r="AL1510" s="7">
        <f t="shared" si="877"/>
        <v>0</v>
      </c>
      <c r="AM1510" s="2">
        <f t="shared" si="878"/>
        <v>0</v>
      </c>
      <c r="AN1510" s="2">
        <f t="shared" si="879"/>
        <v>0</v>
      </c>
      <c r="AO1510" s="2">
        <f t="shared" si="880"/>
        <v>0</v>
      </c>
      <c r="AP1510" s="2">
        <f t="shared" si="881"/>
        <v>0</v>
      </c>
      <c r="AR1510" t="str">
        <f t="shared" si="864"/>
        <v>Gates</v>
      </c>
      <c r="AS1510" t="s">
        <v>869</v>
      </c>
      <c r="AT1510" s="182"/>
      <c r="AV1510" s="98">
        <v>37</v>
      </c>
      <c r="AW1510" s="100">
        <v>73</v>
      </c>
      <c r="AX1510" s="106">
        <f t="shared" si="882"/>
        <v>37073</v>
      </c>
      <c r="AZ1510" s="7" t="s">
        <v>2975</v>
      </c>
      <c r="BA1510" t="s">
        <v>3208</v>
      </c>
    </row>
    <row r="1511" spans="1:53" ht="13" hidden="1" customHeight="1" outlineLevel="1">
      <c r="A1511" t="s">
        <v>846</v>
      </c>
      <c r="B1511" t="s">
        <v>869</v>
      </c>
      <c r="C1511" s="1">
        <f t="shared" si="869"/>
        <v>728</v>
      </c>
      <c r="D1511" s="7">
        <f>IF(P1511&gt;0,RANK(P1511,(P1511:R1511,S1511:AG1511)),0)</f>
        <v>1</v>
      </c>
      <c r="E1511" s="7">
        <f>IF(Q1511&gt;0,RANK(Q1511,(P1511:R1511,S1511:AG1511)),0)</f>
        <v>0</v>
      </c>
      <c r="F1511" s="7">
        <f>IF(R1511&gt;0,RANK(R1511,(P1511:R1511,S1511:AG1511)),0)</f>
        <v>2</v>
      </c>
      <c r="G1511" s="7">
        <f>IF(S1511&gt;0,RANK(S1511,(P1511:R1511,S1511:AG1511)),0)</f>
        <v>4</v>
      </c>
      <c r="H1511" s="49">
        <f t="shared" si="870"/>
        <v>24</v>
      </c>
      <c r="I1511" s="178">
        <f t="shared" si="868"/>
        <v>3.2967032967032968E-2</v>
      </c>
      <c r="J1511" s="2"/>
      <c r="K1511" s="2">
        <f t="shared" si="871"/>
        <v>0.44093406593406592</v>
      </c>
      <c r="L1511" s="2">
        <f t="shared" si="872"/>
        <v>0</v>
      </c>
      <c r="M1511" s="2">
        <f t="shared" si="873"/>
        <v>0.40796703296703296</v>
      </c>
      <c r="N1511" s="2">
        <f t="shared" si="866"/>
        <v>2.8846153846153848E-2</v>
      </c>
      <c r="O1511" s="2">
        <f t="shared" si="867"/>
        <v>0.12225274725274726</v>
      </c>
      <c r="P1511" s="1">
        <v>321</v>
      </c>
      <c r="R1511" s="1">
        <v>297</v>
      </c>
      <c r="S1511" s="1">
        <v>21</v>
      </c>
      <c r="X1511" s="1">
        <v>83</v>
      </c>
      <c r="AC1511" s="1">
        <v>6</v>
      </c>
      <c r="AI1511" s="7">
        <f t="shared" si="874"/>
        <v>0</v>
      </c>
      <c r="AJ1511" s="7">
        <f t="shared" si="875"/>
        <v>0</v>
      </c>
      <c r="AK1511" s="7">
        <f t="shared" si="876"/>
        <v>0</v>
      </c>
      <c r="AL1511" s="7">
        <f t="shared" si="877"/>
        <v>0</v>
      </c>
      <c r="AM1511" s="2">
        <f t="shared" si="878"/>
        <v>0</v>
      </c>
      <c r="AN1511" s="2">
        <f t="shared" si="879"/>
        <v>0</v>
      </c>
      <c r="AO1511" s="2">
        <f t="shared" si="880"/>
        <v>0</v>
      </c>
      <c r="AP1511" s="2">
        <f t="shared" si="881"/>
        <v>0</v>
      </c>
      <c r="AR1511" t="str">
        <f t="shared" si="864"/>
        <v>Graham</v>
      </c>
      <c r="AS1511" t="s">
        <v>869</v>
      </c>
      <c r="AT1511" s="182">
        <v>11</v>
      </c>
      <c r="AV1511" s="98">
        <v>37</v>
      </c>
      <c r="AW1511" s="100">
        <v>75</v>
      </c>
      <c r="AX1511" s="106">
        <f t="shared" si="882"/>
        <v>37075</v>
      </c>
      <c r="AZ1511" s="7" t="s">
        <v>2975</v>
      </c>
      <c r="BA1511" t="s">
        <v>3208</v>
      </c>
    </row>
    <row r="1512" spans="1:53" ht="13" hidden="1" customHeight="1" outlineLevel="1">
      <c r="A1512" t="s">
        <v>588</v>
      </c>
      <c r="B1512" t="s">
        <v>869</v>
      </c>
      <c r="C1512" s="1">
        <f t="shared" si="869"/>
        <v>8025</v>
      </c>
      <c r="D1512" s="7">
        <f>IF(P1512&gt;0,RANK(P1512,(P1512:R1512,S1512:AG1512)),0)</f>
        <v>1</v>
      </c>
      <c r="E1512" s="7">
        <f>IF(Q1512&gt;0,RANK(Q1512,(P1512:R1512,S1512:AG1512)),0)</f>
        <v>0</v>
      </c>
      <c r="F1512" s="7">
        <f>IF(R1512&gt;0,RANK(R1512,(P1512:R1512,S1512:AG1512)),0)</f>
        <v>2</v>
      </c>
      <c r="G1512" s="7">
        <f>IF(S1512&gt;0,RANK(S1512,(P1512:R1512,S1512:AG1512)),0)</f>
        <v>4</v>
      </c>
      <c r="H1512" s="49">
        <f t="shared" si="870"/>
        <v>1993</v>
      </c>
      <c r="I1512" s="178">
        <f t="shared" si="868"/>
        <v>0.24834890965732087</v>
      </c>
      <c r="J1512" s="2"/>
      <c r="K1512" s="2">
        <f t="shared" si="871"/>
        <v>0.5882866043613707</v>
      </c>
      <c r="L1512" s="2">
        <f t="shared" si="872"/>
        <v>0</v>
      </c>
      <c r="M1512" s="2">
        <f t="shared" si="873"/>
        <v>0.33993769470404983</v>
      </c>
      <c r="N1512" s="2">
        <f t="shared" si="866"/>
        <v>1.6697819314641746E-2</v>
      </c>
      <c r="O1512" s="2">
        <f t="shared" si="867"/>
        <v>5.5077881619937721E-2</v>
      </c>
      <c r="P1512" s="1">
        <v>4721</v>
      </c>
      <c r="R1512" s="1">
        <v>2728</v>
      </c>
      <c r="S1512" s="1">
        <v>134</v>
      </c>
      <c r="X1512" s="1">
        <v>405</v>
      </c>
      <c r="AC1512" s="1">
        <v>37</v>
      </c>
      <c r="AI1512" s="7">
        <f t="shared" si="874"/>
        <v>0</v>
      </c>
      <c r="AJ1512" s="7">
        <f t="shared" si="875"/>
        <v>0</v>
      </c>
      <c r="AK1512" s="7">
        <f t="shared" si="876"/>
        <v>0</v>
      </c>
      <c r="AL1512" s="7">
        <f t="shared" si="877"/>
        <v>0</v>
      </c>
      <c r="AM1512" s="2">
        <f t="shared" si="878"/>
        <v>0</v>
      </c>
      <c r="AN1512" s="2">
        <f t="shared" si="879"/>
        <v>0</v>
      </c>
      <c r="AO1512" s="2">
        <f t="shared" si="880"/>
        <v>0</v>
      </c>
      <c r="AP1512" s="2">
        <f t="shared" si="881"/>
        <v>0</v>
      </c>
      <c r="AR1512" t="str">
        <f t="shared" si="864"/>
        <v>Granville</v>
      </c>
      <c r="AS1512" t="s">
        <v>869</v>
      </c>
      <c r="AT1512" s="182"/>
      <c r="AV1512" s="98">
        <v>37</v>
      </c>
      <c r="AW1512" s="100">
        <v>77</v>
      </c>
      <c r="AX1512" s="106">
        <f t="shared" si="882"/>
        <v>37077</v>
      </c>
      <c r="AZ1512" s="7" t="s">
        <v>2975</v>
      </c>
      <c r="BA1512" t="s">
        <v>3208</v>
      </c>
    </row>
    <row r="1513" spans="1:53" ht="13" hidden="1" customHeight="1" outlineLevel="1">
      <c r="A1513" t="s">
        <v>1318</v>
      </c>
      <c r="B1513" t="s">
        <v>869</v>
      </c>
      <c r="C1513" s="1">
        <f t="shared" si="869"/>
        <v>2838</v>
      </c>
      <c r="D1513" s="7">
        <f>IF(P1513&gt;0,RANK(P1513,(P1513:R1513,S1513:AG1513)),0)</f>
        <v>1</v>
      </c>
      <c r="E1513" s="7">
        <f>IF(Q1513&gt;0,RANK(Q1513,(P1513:R1513,S1513:AG1513)),0)</f>
        <v>0</v>
      </c>
      <c r="F1513" s="7">
        <f>IF(R1513&gt;0,RANK(R1513,(P1513:R1513,S1513:AG1513)),0)</f>
        <v>2</v>
      </c>
      <c r="G1513" s="7">
        <f>IF(S1513&gt;0,RANK(S1513,(P1513:R1513,S1513:AG1513)),0)</f>
        <v>4</v>
      </c>
      <c r="H1513" s="49">
        <f t="shared" si="870"/>
        <v>848</v>
      </c>
      <c r="I1513" s="178">
        <f t="shared" si="868"/>
        <v>0.29880197322057789</v>
      </c>
      <c r="J1513" s="2"/>
      <c r="K1513" s="2">
        <f t="shared" si="871"/>
        <v>0.59020436927413666</v>
      </c>
      <c r="L1513" s="2">
        <f t="shared" si="872"/>
        <v>0</v>
      </c>
      <c r="M1513" s="2">
        <f t="shared" si="873"/>
        <v>0.29140239605355883</v>
      </c>
      <c r="N1513" s="2">
        <f t="shared" si="866"/>
        <v>2.1846370683579985E-2</v>
      </c>
      <c r="O1513" s="2">
        <f t="shared" si="867"/>
        <v>9.6546863988724516E-2</v>
      </c>
      <c r="P1513" s="1">
        <v>1675</v>
      </c>
      <c r="R1513" s="1">
        <v>827</v>
      </c>
      <c r="S1513" s="1">
        <v>62</v>
      </c>
      <c r="X1513" s="1">
        <v>255</v>
      </c>
      <c r="AC1513" s="1">
        <v>19</v>
      </c>
      <c r="AI1513" s="7">
        <f t="shared" si="874"/>
        <v>0</v>
      </c>
      <c r="AJ1513" s="7">
        <f t="shared" si="875"/>
        <v>0</v>
      </c>
      <c r="AK1513" s="7">
        <f t="shared" si="876"/>
        <v>0</v>
      </c>
      <c r="AL1513" s="7">
        <f t="shared" si="877"/>
        <v>0</v>
      </c>
      <c r="AM1513" s="2">
        <f t="shared" si="878"/>
        <v>0</v>
      </c>
      <c r="AN1513" s="2">
        <f t="shared" si="879"/>
        <v>0</v>
      </c>
      <c r="AO1513" s="2">
        <f t="shared" si="880"/>
        <v>0</v>
      </c>
      <c r="AP1513" s="2">
        <f t="shared" si="881"/>
        <v>0</v>
      </c>
      <c r="AR1513" t="str">
        <f t="shared" si="864"/>
        <v>Greene</v>
      </c>
      <c r="AS1513" t="s">
        <v>869</v>
      </c>
      <c r="AT1513" s="182"/>
      <c r="AV1513" s="98">
        <v>37</v>
      </c>
      <c r="AW1513" s="100">
        <v>79</v>
      </c>
      <c r="AX1513" s="106">
        <f t="shared" si="882"/>
        <v>37079</v>
      </c>
      <c r="AZ1513" s="7" t="s">
        <v>2975</v>
      </c>
      <c r="BA1513" t="s">
        <v>3208</v>
      </c>
    </row>
    <row r="1514" spans="1:53" ht="13" hidden="1" customHeight="1" outlineLevel="1">
      <c r="A1514" t="s">
        <v>338</v>
      </c>
      <c r="B1514" t="s">
        <v>869</v>
      </c>
      <c r="C1514" s="1">
        <f t="shared" si="869"/>
        <v>67962</v>
      </c>
      <c r="D1514" s="7">
        <f>IF(P1514&gt;0,RANK(P1514,(P1514:R1514,S1514:AG1514)),0)</f>
        <v>1</v>
      </c>
      <c r="E1514" s="7">
        <f>IF(Q1514&gt;0,RANK(Q1514,(P1514:R1514,S1514:AG1514)),0)</f>
        <v>0</v>
      </c>
      <c r="F1514" s="7">
        <f>IF(R1514&gt;0,RANK(R1514,(P1514:R1514,S1514:AG1514)),0)</f>
        <v>2</v>
      </c>
      <c r="G1514" s="7">
        <f>IF(S1514&gt;0,RANK(S1514,(P1514:R1514,S1514:AG1514)),0)</f>
        <v>4</v>
      </c>
      <c r="H1514" s="49">
        <f t="shared" si="870"/>
        <v>9616</v>
      </c>
      <c r="I1514" s="178">
        <f t="shared" si="868"/>
        <v>0.14149083311262176</v>
      </c>
      <c r="J1514" s="2"/>
      <c r="K1514" s="2">
        <f t="shared" si="871"/>
        <v>0.55950384038138956</v>
      </c>
      <c r="L1514" s="2">
        <f t="shared" si="872"/>
        <v>0</v>
      </c>
      <c r="M1514" s="2">
        <f t="shared" si="873"/>
        <v>0.41801300726876783</v>
      </c>
      <c r="N1514" s="2">
        <f t="shared" si="866"/>
        <v>6.1357817603955155E-3</v>
      </c>
      <c r="O1514" s="2">
        <f t="shared" si="867"/>
        <v>1.6347370589447088E-2</v>
      </c>
      <c r="P1514" s="1">
        <v>38025</v>
      </c>
      <c r="R1514" s="1">
        <v>28409</v>
      </c>
      <c r="S1514" s="1">
        <v>417</v>
      </c>
      <c r="X1514" s="1">
        <v>984</v>
      </c>
      <c r="AC1514" s="1">
        <v>127</v>
      </c>
      <c r="AI1514" s="7">
        <f t="shared" si="874"/>
        <v>0</v>
      </c>
      <c r="AJ1514" s="7">
        <f t="shared" si="875"/>
        <v>0</v>
      </c>
      <c r="AK1514" s="7">
        <f t="shared" si="876"/>
        <v>0</v>
      </c>
      <c r="AL1514" s="7">
        <f t="shared" si="877"/>
        <v>0</v>
      </c>
      <c r="AM1514" s="2">
        <f t="shared" si="878"/>
        <v>0</v>
      </c>
      <c r="AN1514" s="2">
        <f t="shared" si="879"/>
        <v>0</v>
      </c>
      <c r="AO1514" s="2">
        <f t="shared" si="880"/>
        <v>0</v>
      </c>
      <c r="AP1514" s="2">
        <f t="shared" si="881"/>
        <v>0</v>
      </c>
      <c r="AR1514" t="str">
        <f t="shared" si="864"/>
        <v>Guilford</v>
      </c>
      <c r="AS1514" t="s">
        <v>869</v>
      </c>
      <c r="AT1514" s="182"/>
      <c r="AV1514" s="98">
        <v>37</v>
      </c>
      <c r="AW1514" s="100">
        <v>81</v>
      </c>
      <c r="AX1514" s="106">
        <f t="shared" si="882"/>
        <v>37081</v>
      </c>
      <c r="AZ1514" s="7" t="s">
        <v>2975</v>
      </c>
      <c r="BA1514" t="s">
        <v>3208</v>
      </c>
    </row>
    <row r="1515" spans="1:53" ht="13" hidden="1" customHeight="1" outlineLevel="1">
      <c r="A1515" t="s">
        <v>1569</v>
      </c>
      <c r="B1515" t="s">
        <v>869</v>
      </c>
      <c r="C1515" s="1">
        <f t="shared" si="869"/>
        <v>9488</v>
      </c>
      <c r="D1515" s="7">
        <f>IF(P1515&gt;0,RANK(P1515,(P1515:R1515,S1515:AG1515)),0)</f>
        <v>1</v>
      </c>
      <c r="E1515" s="7">
        <f>IF(Q1515&gt;0,RANK(Q1515,(P1515:R1515,S1515:AG1515)),0)</f>
        <v>0</v>
      </c>
      <c r="F1515" s="7">
        <f>IF(R1515&gt;0,RANK(R1515,(P1515:R1515,S1515:AG1515)),0)</f>
        <v>2</v>
      </c>
      <c r="G1515" s="7">
        <f>IF(S1515&gt;0,RANK(S1515,(P1515:R1515,S1515:AG1515)),0)</f>
        <v>4</v>
      </c>
      <c r="H1515" s="49">
        <f t="shared" si="870"/>
        <v>4030</v>
      </c>
      <c r="I1515" s="178">
        <f t="shared" si="868"/>
        <v>0.4247470489038786</v>
      </c>
      <c r="J1515" s="2"/>
      <c r="K1515" s="2">
        <f t="shared" si="871"/>
        <v>0.67053119730185495</v>
      </c>
      <c r="L1515" s="2">
        <f t="shared" si="872"/>
        <v>0</v>
      </c>
      <c r="M1515" s="2">
        <f t="shared" si="873"/>
        <v>0.24578414839797638</v>
      </c>
      <c r="N1515" s="2">
        <f t="shared" si="866"/>
        <v>1.7917369308600339E-2</v>
      </c>
      <c r="O1515" s="2">
        <f t="shared" si="867"/>
        <v>6.5767284991568323E-2</v>
      </c>
      <c r="P1515" s="1">
        <v>6362</v>
      </c>
      <c r="R1515" s="1">
        <v>2332</v>
      </c>
      <c r="S1515" s="1">
        <v>170</v>
      </c>
      <c r="X1515" s="1">
        <v>575</v>
      </c>
      <c r="AC1515" s="1">
        <v>49</v>
      </c>
      <c r="AI1515" s="7">
        <f t="shared" si="874"/>
        <v>0</v>
      </c>
      <c r="AJ1515" s="7">
        <f t="shared" si="875"/>
        <v>0</v>
      </c>
      <c r="AK1515" s="7">
        <f t="shared" si="876"/>
        <v>0</v>
      </c>
      <c r="AL1515" s="7">
        <f t="shared" si="877"/>
        <v>0</v>
      </c>
      <c r="AM1515" s="2">
        <f t="shared" si="878"/>
        <v>0</v>
      </c>
      <c r="AN1515" s="2">
        <f t="shared" si="879"/>
        <v>0</v>
      </c>
      <c r="AO1515" s="2">
        <f t="shared" si="880"/>
        <v>0</v>
      </c>
      <c r="AP1515" s="2">
        <f t="shared" si="881"/>
        <v>0</v>
      </c>
      <c r="AR1515" t="str">
        <f t="shared" si="864"/>
        <v>Halifax</v>
      </c>
      <c r="AS1515" t="s">
        <v>869</v>
      </c>
      <c r="AT1515" s="182">
        <v>1</v>
      </c>
      <c r="AV1515" s="98">
        <v>37</v>
      </c>
      <c r="AW1515" s="100">
        <v>83</v>
      </c>
      <c r="AX1515" s="106">
        <f t="shared" si="882"/>
        <v>37083</v>
      </c>
      <c r="AZ1515" s="7" t="s">
        <v>2975</v>
      </c>
      <c r="BA1515" t="s">
        <v>3208</v>
      </c>
    </row>
    <row r="1516" spans="1:53" ht="13" hidden="1" customHeight="1" outlineLevel="1">
      <c r="A1516" t="s">
        <v>1826</v>
      </c>
      <c r="B1516" t="s">
        <v>869</v>
      </c>
      <c r="C1516" s="1">
        <f t="shared" si="869"/>
        <v>8536</v>
      </c>
      <c r="D1516" s="7">
        <f>IF(P1516&gt;0,RANK(P1516,(P1516:R1516,S1516:AG1516)),0)</f>
        <v>1</v>
      </c>
      <c r="E1516" s="7">
        <f>IF(Q1516&gt;0,RANK(Q1516,(P1516:R1516,S1516:AG1516)),0)</f>
        <v>0</v>
      </c>
      <c r="F1516" s="7">
        <f>IF(R1516&gt;0,RANK(R1516,(P1516:R1516,S1516:AG1516)),0)</f>
        <v>2</v>
      </c>
      <c r="G1516" s="7">
        <f>IF(S1516&gt;0,RANK(S1516,(P1516:R1516,S1516:AG1516)),0)</f>
        <v>4</v>
      </c>
      <c r="H1516" s="49">
        <f t="shared" si="870"/>
        <v>1541</v>
      </c>
      <c r="I1516" s="178">
        <f t="shared" si="868"/>
        <v>0.18052952202436739</v>
      </c>
      <c r="J1516" s="2"/>
      <c r="K1516" s="2">
        <f t="shared" si="871"/>
        <v>0.55014058106841612</v>
      </c>
      <c r="L1516" s="2">
        <f t="shared" si="872"/>
        <v>0</v>
      </c>
      <c r="M1516" s="2">
        <f t="shared" si="873"/>
        <v>0.36961105904404873</v>
      </c>
      <c r="N1516" s="2">
        <f t="shared" si="866"/>
        <v>1.9681349578256794E-2</v>
      </c>
      <c r="O1516" s="2">
        <f t="shared" si="867"/>
        <v>6.0567010309278357E-2</v>
      </c>
      <c r="P1516" s="1">
        <v>4696</v>
      </c>
      <c r="R1516" s="1">
        <v>3155</v>
      </c>
      <c r="S1516" s="1">
        <v>168</v>
      </c>
      <c r="X1516" s="1">
        <v>482</v>
      </c>
      <c r="AC1516" s="1">
        <v>35</v>
      </c>
      <c r="AI1516" s="7">
        <f t="shared" si="874"/>
        <v>0</v>
      </c>
      <c r="AJ1516" s="7">
        <f t="shared" si="875"/>
        <v>0</v>
      </c>
      <c r="AK1516" s="7">
        <f t="shared" si="876"/>
        <v>0</v>
      </c>
      <c r="AL1516" s="7">
        <f t="shared" si="877"/>
        <v>0</v>
      </c>
      <c r="AM1516" s="2">
        <f t="shared" si="878"/>
        <v>0</v>
      </c>
      <c r="AN1516" s="2">
        <f t="shared" si="879"/>
        <v>0</v>
      </c>
      <c r="AO1516" s="2">
        <f t="shared" si="880"/>
        <v>0</v>
      </c>
      <c r="AP1516" s="2">
        <f t="shared" si="881"/>
        <v>0</v>
      </c>
      <c r="AR1516" t="str">
        <f t="shared" si="864"/>
        <v>Harnett</v>
      </c>
      <c r="AS1516" t="s">
        <v>869</v>
      </c>
      <c r="AT1516" s="182"/>
      <c r="AV1516" s="98">
        <v>37</v>
      </c>
      <c r="AW1516" s="100">
        <v>85</v>
      </c>
      <c r="AX1516" s="106">
        <f t="shared" si="882"/>
        <v>37085</v>
      </c>
      <c r="AZ1516" s="7" t="s">
        <v>2975</v>
      </c>
      <c r="BA1516" t="s">
        <v>3208</v>
      </c>
    </row>
    <row r="1517" spans="1:53" ht="13" hidden="1" customHeight="1" outlineLevel="1">
      <c r="A1517" t="s">
        <v>21</v>
      </c>
      <c r="B1517" t="s">
        <v>869</v>
      </c>
      <c r="C1517" s="1">
        <f t="shared" si="869"/>
        <v>8465</v>
      </c>
      <c r="D1517" s="7">
        <f>IF(P1517&gt;0,RANK(P1517,(P1517:R1517,S1517:AG1517)),0)</f>
        <v>2</v>
      </c>
      <c r="E1517" s="7">
        <f>IF(Q1517&gt;0,RANK(Q1517,(P1517:R1517,S1517:AG1517)),0)</f>
        <v>0</v>
      </c>
      <c r="F1517" s="7">
        <f>IF(R1517&gt;0,RANK(R1517,(P1517:R1517,S1517:AG1517)),0)</f>
        <v>1</v>
      </c>
      <c r="G1517" s="7">
        <f>IF(S1517&gt;0,RANK(S1517,(P1517:R1517,S1517:AG1517)),0)</f>
        <v>4</v>
      </c>
      <c r="H1517" s="49">
        <f t="shared" si="870"/>
        <v>128</v>
      </c>
      <c r="I1517" s="178">
        <f t="shared" si="868"/>
        <v>1.5121086828115771E-2</v>
      </c>
      <c r="J1517" s="2"/>
      <c r="K1517" s="2">
        <f t="shared" si="871"/>
        <v>0.44524512699350266</v>
      </c>
      <c r="L1517" s="2">
        <f t="shared" si="872"/>
        <v>0</v>
      </c>
      <c r="M1517" s="2">
        <f t="shared" si="873"/>
        <v>0.46036621382161841</v>
      </c>
      <c r="N1517" s="2">
        <f t="shared" si="866"/>
        <v>1.7838157117542823E-2</v>
      </c>
      <c r="O1517" s="2">
        <f t="shared" si="867"/>
        <v>7.6550502067336046E-2</v>
      </c>
      <c r="P1517" s="1">
        <v>3769</v>
      </c>
      <c r="R1517" s="1">
        <v>3897</v>
      </c>
      <c r="S1517" s="1">
        <v>151</v>
      </c>
      <c r="X1517" s="1">
        <v>595</v>
      </c>
      <c r="AC1517" s="1">
        <v>53</v>
      </c>
      <c r="AI1517" s="7">
        <f t="shared" si="874"/>
        <v>0</v>
      </c>
      <c r="AJ1517" s="7">
        <f t="shared" si="875"/>
        <v>0</v>
      </c>
      <c r="AK1517" s="7">
        <f t="shared" si="876"/>
        <v>0</v>
      </c>
      <c r="AL1517" s="7">
        <f t="shared" si="877"/>
        <v>0</v>
      </c>
      <c r="AM1517" s="2">
        <f t="shared" si="878"/>
        <v>0</v>
      </c>
      <c r="AN1517" s="2">
        <f t="shared" si="879"/>
        <v>0</v>
      </c>
      <c r="AO1517" s="2">
        <f t="shared" si="880"/>
        <v>0</v>
      </c>
      <c r="AP1517" s="2">
        <f t="shared" si="881"/>
        <v>0</v>
      </c>
      <c r="AR1517" t="str">
        <f t="shared" si="864"/>
        <v>Haywood</v>
      </c>
      <c r="AS1517" t="s">
        <v>869</v>
      </c>
      <c r="AT1517" s="182">
        <v>11</v>
      </c>
      <c r="AV1517" s="98">
        <v>37</v>
      </c>
      <c r="AW1517" s="100">
        <v>87</v>
      </c>
      <c r="AX1517" s="106">
        <f t="shared" si="882"/>
        <v>37087</v>
      </c>
      <c r="AZ1517" s="7" t="s">
        <v>2975</v>
      </c>
      <c r="BA1517" t="s">
        <v>3208</v>
      </c>
    </row>
    <row r="1518" spans="1:53" ht="13" hidden="1" customHeight="1" outlineLevel="1">
      <c r="A1518" t="s">
        <v>1431</v>
      </c>
      <c r="B1518" t="s">
        <v>869</v>
      </c>
      <c r="C1518" s="1">
        <f t="shared" si="869"/>
        <v>10324</v>
      </c>
      <c r="D1518" s="7">
        <f>IF(P1518&gt;0,RANK(P1518,(P1518:R1518,S1518:AG1518)),0)</f>
        <v>2</v>
      </c>
      <c r="E1518" s="7">
        <f>IF(Q1518&gt;0,RANK(Q1518,(P1518:R1518,S1518:AG1518)),0)</f>
        <v>0</v>
      </c>
      <c r="F1518" s="7">
        <f>IF(R1518&gt;0,RANK(R1518,(P1518:R1518,S1518:AG1518)),0)</f>
        <v>1</v>
      </c>
      <c r="G1518" s="7">
        <f>IF(S1518&gt;0,RANK(S1518,(P1518:R1518,S1518:AG1518)),0)</f>
        <v>4</v>
      </c>
      <c r="H1518" s="49">
        <f t="shared" si="870"/>
        <v>308</v>
      </c>
      <c r="I1518" s="178">
        <f t="shared" si="868"/>
        <v>2.9833397907787679E-2</v>
      </c>
      <c r="J1518" s="2"/>
      <c r="K1518" s="2">
        <f t="shared" si="871"/>
        <v>0.47045718713676871</v>
      </c>
      <c r="L1518" s="2">
        <f t="shared" si="872"/>
        <v>0</v>
      </c>
      <c r="M1518" s="2">
        <f t="shared" si="873"/>
        <v>0.50029058504455637</v>
      </c>
      <c r="N1518" s="2">
        <f t="shared" si="866"/>
        <v>6.9740410693529637E-3</v>
      </c>
      <c r="O1518" s="2">
        <f t="shared" si="867"/>
        <v>2.2278186749322016E-2</v>
      </c>
      <c r="P1518" s="1">
        <v>4857</v>
      </c>
      <c r="R1518" s="1">
        <v>5165</v>
      </c>
      <c r="S1518" s="1">
        <v>72</v>
      </c>
      <c r="X1518" s="1">
        <v>209</v>
      </c>
      <c r="AC1518" s="1">
        <v>21</v>
      </c>
      <c r="AI1518" s="7">
        <f t="shared" si="874"/>
        <v>0</v>
      </c>
      <c r="AJ1518" s="7">
        <f t="shared" si="875"/>
        <v>0</v>
      </c>
      <c r="AK1518" s="7">
        <f t="shared" si="876"/>
        <v>0</v>
      </c>
      <c r="AL1518" s="7">
        <f t="shared" si="877"/>
        <v>0</v>
      </c>
      <c r="AM1518" s="2">
        <f t="shared" si="878"/>
        <v>0</v>
      </c>
      <c r="AN1518" s="2">
        <f t="shared" si="879"/>
        <v>0</v>
      </c>
      <c r="AO1518" s="2">
        <f t="shared" si="880"/>
        <v>0</v>
      </c>
      <c r="AP1518" s="2">
        <f t="shared" si="881"/>
        <v>0</v>
      </c>
      <c r="AR1518" t="str">
        <f t="shared" si="864"/>
        <v>Henderson</v>
      </c>
      <c r="AS1518" t="s">
        <v>869</v>
      </c>
      <c r="AT1518" s="182">
        <v>11</v>
      </c>
      <c r="AV1518" s="98">
        <v>37</v>
      </c>
      <c r="AW1518" s="100">
        <v>89</v>
      </c>
      <c r="AX1518" s="106">
        <f t="shared" si="882"/>
        <v>37089</v>
      </c>
      <c r="AZ1518" s="7" t="s">
        <v>2975</v>
      </c>
      <c r="BA1518" t="s">
        <v>3208</v>
      </c>
    </row>
    <row r="1519" spans="1:53" ht="13" hidden="1" customHeight="1" outlineLevel="1">
      <c r="A1519" t="s">
        <v>2539</v>
      </c>
      <c r="B1519" t="s">
        <v>869</v>
      </c>
      <c r="C1519" s="1">
        <f t="shared" si="869"/>
        <v>4346</v>
      </c>
      <c r="D1519" s="7">
        <f>IF(P1519&gt;0,RANK(P1519,(P1519:R1519,S1519:AG1519)),0)</f>
        <v>1</v>
      </c>
      <c r="E1519" s="7">
        <f>IF(Q1519&gt;0,RANK(Q1519,(P1519:R1519,S1519:AG1519)),0)</f>
        <v>0</v>
      </c>
      <c r="F1519" s="7">
        <f>IF(R1519&gt;0,RANK(R1519,(P1519:R1519,S1519:AG1519)),0)</f>
        <v>2</v>
      </c>
      <c r="G1519" s="7">
        <f>IF(S1519&gt;0,RANK(S1519,(P1519:R1519,S1519:AG1519)),0)</f>
        <v>4</v>
      </c>
      <c r="H1519" s="49">
        <f t="shared" si="870"/>
        <v>1977</v>
      </c>
      <c r="I1519" s="178">
        <f t="shared" si="868"/>
        <v>0.4549010584445467</v>
      </c>
      <c r="J1519" s="2"/>
      <c r="K1519" s="2">
        <f t="shared" si="871"/>
        <v>0.67602393005062122</v>
      </c>
      <c r="L1519" s="2">
        <f t="shared" si="872"/>
        <v>0</v>
      </c>
      <c r="M1519" s="2">
        <f t="shared" si="873"/>
        <v>0.22112287160607455</v>
      </c>
      <c r="N1519" s="2">
        <f t="shared" si="866"/>
        <v>1.6106764841233318E-2</v>
      </c>
      <c r="O1519" s="2">
        <f t="shared" si="867"/>
        <v>8.674643350207091E-2</v>
      </c>
      <c r="P1519" s="1">
        <v>2938</v>
      </c>
      <c r="R1519" s="1">
        <v>961</v>
      </c>
      <c r="S1519" s="1">
        <v>70</v>
      </c>
      <c r="X1519" s="1">
        <v>350</v>
      </c>
      <c r="AC1519" s="1">
        <v>27</v>
      </c>
      <c r="AI1519" s="7">
        <f t="shared" si="874"/>
        <v>0</v>
      </c>
      <c r="AJ1519" s="7">
        <f t="shared" si="875"/>
        <v>0</v>
      </c>
      <c r="AK1519" s="7">
        <f t="shared" si="876"/>
        <v>0</v>
      </c>
      <c r="AL1519" s="7">
        <f t="shared" si="877"/>
        <v>0</v>
      </c>
      <c r="AM1519" s="2">
        <f t="shared" si="878"/>
        <v>0</v>
      </c>
      <c r="AN1519" s="2">
        <f t="shared" si="879"/>
        <v>0</v>
      </c>
      <c r="AO1519" s="2">
        <f t="shared" si="880"/>
        <v>0</v>
      </c>
      <c r="AP1519" s="2">
        <f t="shared" si="881"/>
        <v>0</v>
      </c>
      <c r="AR1519" t="str">
        <f t="shared" si="864"/>
        <v>Hertford</v>
      </c>
      <c r="AS1519" t="s">
        <v>869</v>
      </c>
      <c r="AT1519" s="182">
        <v>1</v>
      </c>
      <c r="AV1519" s="98">
        <v>37</v>
      </c>
      <c r="AW1519" s="100">
        <v>91</v>
      </c>
      <c r="AX1519" s="106">
        <f t="shared" si="882"/>
        <v>37091</v>
      </c>
      <c r="AZ1519" s="7" t="s">
        <v>2975</v>
      </c>
      <c r="BA1519" t="s">
        <v>3208</v>
      </c>
    </row>
    <row r="1520" spans="1:53" ht="13" hidden="1" customHeight="1" outlineLevel="1">
      <c r="A1520" t="s">
        <v>892</v>
      </c>
      <c r="B1520" t="s">
        <v>869</v>
      </c>
      <c r="C1520" s="1">
        <f t="shared" si="869"/>
        <v>5978</v>
      </c>
      <c r="D1520" s="7">
        <f>IF(P1520&gt;0,RANK(P1520,(P1520:R1520,S1520:AG1520)),0)</f>
        <v>1</v>
      </c>
      <c r="E1520" s="7">
        <f>IF(Q1520&gt;0,RANK(Q1520,(P1520:R1520,S1520:AG1520)),0)</f>
        <v>0</v>
      </c>
      <c r="F1520" s="7">
        <f>IF(R1520&gt;0,RANK(R1520,(P1520:R1520,S1520:AG1520)),0)</f>
        <v>2</v>
      </c>
      <c r="G1520" s="7">
        <f>IF(S1520&gt;0,RANK(S1520,(P1520:R1520,S1520:AG1520)),0)</f>
        <v>4</v>
      </c>
      <c r="H1520" s="49">
        <f t="shared" si="870"/>
        <v>1720</v>
      </c>
      <c r="I1520" s="178">
        <f t="shared" si="868"/>
        <v>0.28772164603546335</v>
      </c>
      <c r="J1520" s="2"/>
      <c r="K1520" s="2">
        <f t="shared" si="871"/>
        <v>0.59819337571094011</v>
      </c>
      <c r="L1520" s="2">
        <f t="shared" si="872"/>
        <v>0</v>
      </c>
      <c r="M1520" s="2">
        <f t="shared" si="873"/>
        <v>0.31047172967547676</v>
      </c>
      <c r="N1520" s="2">
        <f t="shared" si="866"/>
        <v>1.2713282034125126E-2</v>
      </c>
      <c r="O1520" s="2">
        <f t="shared" si="867"/>
        <v>7.8621612579458003E-2</v>
      </c>
      <c r="P1520" s="1">
        <v>3576</v>
      </c>
      <c r="R1520" s="1">
        <v>1856</v>
      </c>
      <c r="S1520" s="1">
        <v>76</v>
      </c>
      <c r="X1520" s="1">
        <v>448</v>
      </c>
      <c r="AC1520" s="1">
        <v>22</v>
      </c>
      <c r="AI1520" s="7">
        <f t="shared" si="874"/>
        <v>0</v>
      </c>
      <c r="AJ1520" s="7">
        <f t="shared" si="875"/>
        <v>0</v>
      </c>
      <c r="AK1520" s="7">
        <f t="shared" si="876"/>
        <v>0</v>
      </c>
      <c r="AL1520" s="7">
        <f t="shared" si="877"/>
        <v>0</v>
      </c>
      <c r="AM1520" s="2">
        <f t="shared" si="878"/>
        <v>0</v>
      </c>
      <c r="AN1520" s="2">
        <f t="shared" si="879"/>
        <v>0</v>
      </c>
      <c r="AO1520" s="2">
        <f t="shared" si="880"/>
        <v>0</v>
      </c>
      <c r="AP1520" s="2">
        <f t="shared" si="881"/>
        <v>0</v>
      </c>
      <c r="AR1520" t="str">
        <f t="shared" si="864"/>
        <v>Hoke</v>
      </c>
      <c r="AS1520" t="s">
        <v>869</v>
      </c>
      <c r="AT1520" s="182"/>
      <c r="AV1520" s="98">
        <v>37</v>
      </c>
      <c r="AW1520" s="100">
        <v>93</v>
      </c>
      <c r="AX1520" s="106">
        <f t="shared" si="882"/>
        <v>37093</v>
      </c>
      <c r="AZ1520" s="7" t="s">
        <v>2975</v>
      </c>
      <c r="BA1520" t="s">
        <v>3208</v>
      </c>
    </row>
    <row r="1521" spans="1:53" ht="13" hidden="1" customHeight="1" outlineLevel="1">
      <c r="A1521" t="s">
        <v>2930</v>
      </c>
      <c r="B1521" t="s">
        <v>869</v>
      </c>
      <c r="C1521" s="1">
        <f t="shared" si="869"/>
        <v>973</v>
      </c>
      <c r="D1521" s="7">
        <f>IF(P1521&gt;0,RANK(P1521,(P1521:R1521,S1521:AG1521)),0)</f>
        <v>1</v>
      </c>
      <c r="E1521" s="7">
        <f>IF(Q1521&gt;0,RANK(Q1521,(P1521:R1521,S1521:AG1521)),0)</f>
        <v>0</v>
      </c>
      <c r="F1521" s="7">
        <f>IF(R1521&gt;0,RANK(R1521,(P1521:R1521,S1521:AG1521)),0)</f>
        <v>2</v>
      </c>
      <c r="G1521" s="7">
        <f>IF(S1521&gt;0,RANK(S1521,(P1521:R1521,S1521:AG1521)),0)</f>
        <v>4</v>
      </c>
      <c r="H1521" s="49">
        <f t="shared" si="870"/>
        <v>72</v>
      </c>
      <c r="I1521" s="178">
        <f t="shared" si="868"/>
        <v>7.3997944501541624E-2</v>
      </c>
      <c r="J1521" s="2"/>
      <c r="K1521" s="2">
        <f t="shared" si="871"/>
        <v>0.47584789311408016</v>
      </c>
      <c r="L1521" s="2">
        <f t="shared" si="872"/>
        <v>0</v>
      </c>
      <c r="M1521" s="2">
        <f t="shared" si="873"/>
        <v>0.40184994861253853</v>
      </c>
      <c r="N1521" s="2">
        <f t="shared" si="866"/>
        <v>1.8499486125385406E-2</v>
      </c>
      <c r="O1521" s="2">
        <f t="shared" si="867"/>
        <v>0.10380267214799591</v>
      </c>
      <c r="P1521" s="1">
        <v>463</v>
      </c>
      <c r="R1521" s="1">
        <v>391</v>
      </c>
      <c r="S1521" s="1">
        <v>18</v>
      </c>
      <c r="X1521" s="1">
        <v>92</v>
      </c>
      <c r="AC1521" s="1">
        <v>9</v>
      </c>
      <c r="AI1521" s="7">
        <f t="shared" si="874"/>
        <v>0</v>
      </c>
      <c r="AJ1521" s="7">
        <f t="shared" si="875"/>
        <v>0</v>
      </c>
      <c r="AK1521" s="7">
        <f t="shared" si="876"/>
        <v>0</v>
      </c>
      <c r="AL1521" s="7">
        <f t="shared" si="877"/>
        <v>0</v>
      </c>
      <c r="AM1521" s="2">
        <f t="shared" si="878"/>
        <v>0</v>
      </c>
      <c r="AN1521" s="2">
        <f t="shared" si="879"/>
        <v>0</v>
      </c>
      <c r="AO1521" s="2">
        <f t="shared" si="880"/>
        <v>0</v>
      </c>
      <c r="AP1521" s="2">
        <f t="shared" si="881"/>
        <v>0</v>
      </c>
      <c r="AR1521" t="str">
        <f t="shared" si="864"/>
        <v>Hyde</v>
      </c>
      <c r="AS1521" t="s">
        <v>869</v>
      </c>
      <c r="AT1521" s="182">
        <v>3</v>
      </c>
      <c r="AV1521" s="98">
        <v>37</v>
      </c>
      <c r="AW1521" s="100">
        <v>95</v>
      </c>
      <c r="AX1521" s="106">
        <f t="shared" si="882"/>
        <v>37095</v>
      </c>
      <c r="AZ1521" s="7" t="s">
        <v>2975</v>
      </c>
      <c r="BA1521" t="s">
        <v>3208</v>
      </c>
    </row>
    <row r="1522" spans="1:53" ht="13" hidden="1" customHeight="1" outlineLevel="1">
      <c r="A1522" t="s">
        <v>897</v>
      </c>
      <c r="B1522" t="s">
        <v>869</v>
      </c>
      <c r="C1522" s="1">
        <f t="shared" si="869"/>
        <v>11598</v>
      </c>
      <c r="D1522" s="7">
        <f>IF(P1522&gt;0,RANK(P1522,(P1522:R1522,S1522:AG1522)),0)</f>
        <v>1</v>
      </c>
      <c r="E1522" s="7">
        <f>IF(Q1522&gt;0,RANK(Q1522,(P1522:R1522,S1522:AG1522)),0)</f>
        <v>0</v>
      </c>
      <c r="F1522" s="7">
        <f>IF(R1522&gt;0,RANK(R1522,(P1522:R1522,S1522:AG1522)),0)</f>
        <v>2</v>
      </c>
      <c r="G1522" s="7">
        <f>IF(S1522&gt;0,RANK(S1522,(P1522:R1522,S1522:AG1522)),0)</f>
        <v>4</v>
      </c>
      <c r="H1522" s="49">
        <f t="shared" si="870"/>
        <v>881</v>
      </c>
      <c r="I1522" s="178">
        <f t="shared" si="868"/>
        <v>7.5961372650456979E-2</v>
      </c>
      <c r="J1522" s="2"/>
      <c r="K1522" s="2">
        <f t="shared" si="871"/>
        <v>0.50896706328677355</v>
      </c>
      <c r="L1522" s="2">
        <f t="shared" si="872"/>
        <v>0</v>
      </c>
      <c r="M1522" s="2">
        <f t="shared" si="873"/>
        <v>0.43300569063631661</v>
      </c>
      <c r="N1522" s="2">
        <f t="shared" si="866"/>
        <v>1.5778582514226591E-2</v>
      </c>
      <c r="O1522" s="2">
        <f t="shared" si="867"/>
        <v>4.2248663562683253E-2</v>
      </c>
      <c r="P1522" s="1">
        <v>5903</v>
      </c>
      <c r="R1522" s="1">
        <v>5022</v>
      </c>
      <c r="S1522" s="1">
        <v>183</v>
      </c>
      <c r="X1522" s="1">
        <v>444</v>
      </c>
      <c r="AC1522" s="1">
        <v>46</v>
      </c>
      <c r="AI1522" s="7">
        <f t="shared" si="874"/>
        <v>0</v>
      </c>
      <c r="AJ1522" s="7">
        <f t="shared" si="875"/>
        <v>0</v>
      </c>
      <c r="AK1522" s="7">
        <f t="shared" si="876"/>
        <v>0</v>
      </c>
      <c r="AL1522" s="7">
        <f t="shared" si="877"/>
        <v>0</v>
      </c>
      <c r="AM1522" s="2">
        <f t="shared" si="878"/>
        <v>0</v>
      </c>
      <c r="AN1522" s="2">
        <f t="shared" si="879"/>
        <v>0</v>
      </c>
      <c r="AO1522" s="2">
        <f t="shared" si="880"/>
        <v>0</v>
      </c>
      <c r="AP1522" s="2">
        <f t="shared" si="881"/>
        <v>0</v>
      </c>
      <c r="AR1522" t="str">
        <f t="shared" si="864"/>
        <v>Iredell</v>
      </c>
      <c r="AS1522" t="s">
        <v>869</v>
      </c>
      <c r="AT1522" s="182"/>
      <c r="AV1522" s="98">
        <v>37</v>
      </c>
      <c r="AW1522" s="100">
        <v>97</v>
      </c>
      <c r="AX1522" s="106">
        <f t="shared" si="882"/>
        <v>37097</v>
      </c>
      <c r="AZ1522" s="7" t="s">
        <v>2975</v>
      </c>
      <c r="BA1522" t="s">
        <v>3208</v>
      </c>
    </row>
    <row r="1523" spans="1:53" ht="13" hidden="1" customHeight="1" outlineLevel="1">
      <c r="A1523" t="s">
        <v>3035</v>
      </c>
      <c r="B1523" t="s">
        <v>869</v>
      </c>
      <c r="C1523" s="1">
        <f t="shared" si="869"/>
        <v>5402</v>
      </c>
      <c r="D1523" s="7">
        <f>IF(P1523&gt;0,RANK(P1523,(P1523:R1523,S1523:AG1523)),0)</f>
        <v>2</v>
      </c>
      <c r="E1523" s="7">
        <f>IF(Q1523&gt;0,RANK(Q1523,(P1523:R1523,S1523:AG1523)),0)</f>
        <v>0</v>
      </c>
      <c r="F1523" s="7">
        <f>IF(R1523&gt;0,RANK(R1523,(P1523:R1523,S1523:AG1523)),0)</f>
        <v>1</v>
      </c>
      <c r="G1523" s="7">
        <f>IF(S1523&gt;0,RANK(S1523,(P1523:R1523,S1523:AG1523)),0)</f>
        <v>4</v>
      </c>
      <c r="H1523" s="49">
        <f t="shared" si="870"/>
        <v>1000</v>
      </c>
      <c r="I1523" s="178">
        <f t="shared" si="868"/>
        <v>0.18511662347278784</v>
      </c>
      <c r="J1523" s="2"/>
      <c r="K1523" s="2">
        <f t="shared" si="871"/>
        <v>0.38319141058867084</v>
      </c>
      <c r="L1523" s="2">
        <f t="shared" si="872"/>
        <v>0</v>
      </c>
      <c r="M1523" s="2">
        <f t="shared" si="873"/>
        <v>0.56830803406145869</v>
      </c>
      <c r="N1523" s="2">
        <f t="shared" si="866"/>
        <v>1.2773047019622362E-2</v>
      </c>
      <c r="O1523" s="2">
        <f t="shared" si="867"/>
        <v>3.5727508330248049E-2</v>
      </c>
      <c r="P1523" s="1">
        <v>2070</v>
      </c>
      <c r="R1523" s="1">
        <v>3070</v>
      </c>
      <c r="S1523" s="1">
        <v>69</v>
      </c>
      <c r="X1523" s="1">
        <v>178</v>
      </c>
      <c r="AC1523" s="1">
        <v>15</v>
      </c>
      <c r="AI1523" s="7">
        <f t="shared" si="874"/>
        <v>0</v>
      </c>
      <c r="AJ1523" s="7">
        <f t="shared" si="875"/>
        <v>0</v>
      </c>
      <c r="AK1523" s="7">
        <f t="shared" si="876"/>
        <v>0</v>
      </c>
      <c r="AL1523" s="7">
        <f t="shared" si="877"/>
        <v>0</v>
      </c>
      <c r="AM1523" s="2">
        <f t="shared" si="878"/>
        <v>0</v>
      </c>
      <c r="AN1523" s="2">
        <f t="shared" si="879"/>
        <v>0</v>
      </c>
      <c r="AO1523" s="2">
        <f t="shared" si="880"/>
        <v>0</v>
      </c>
      <c r="AP1523" s="2">
        <f t="shared" si="881"/>
        <v>0</v>
      </c>
      <c r="AR1523" t="str">
        <f t="shared" si="864"/>
        <v>Jackson</v>
      </c>
      <c r="AS1523" t="s">
        <v>869</v>
      </c>
      <c r="AT1523" s="182">
        <v>11</v>
      </c>
      <c r="AV1523" s="98">
        <v>37</v>
      </c>
      <c r="AW1523" s="100">
        <v>99</v>
      </c>
      <c r="AX1523" s="106">
        <f t="shared" si="882"/>
        <v>37099</v>
      </c>
      <c r="AZ1523" s="7" t="s">
        <v>2975</v>
      </c>
      <c r="BA1523" t="s">
        <v>3208</v>
      </c>
    </row>
    <row r="1524" spans="1:53" ht="13" hidden="1" customHeight="1" outlineLevel="1">
      <c r="A1524" t="s">
        <v>2645</v>
      </c>
      <c r="B1524" t="s">
        <v>869</v>
      </c>
      <c r="C1524" s="1">
        <f t="shared" si="869"/>
        <v>15479</v>
      </c>
      <c r="D1524" s="7">
        <f>IF(P1524&gt;0,RANK(P1524,(P1524:R1524,S1524:AG1524)),0)</f>
        <v>1</v>
      </c>
      <c r="E1524" s="7">
        <f>IF(Q1524&gt;0,RANK(Q1524,(P1524:R1524,S1524:AG1524)),0)</f>
        <v>0</v>
      </c>
      <c r="F1524" s="7">
        <f>IF(R1524&gt;0,RANK(R1524,(P1524:R1524,S1524:AG1524)),0)</f>
        <v>2</v>
      </c>
      <c r="G1524" s="7">
        <f>IF(S1524&gt;0,RANK(S1524,(P1524:R1524,S1524:AG1524)),0)</f>
        <v>4</v>
      </c>
      <c r="H1524" s="49">
        <f t="shared" si="870"/>
        <v>1775</v>
      </c>
      <c r="I1524" s="178">
        <f t="shared" si="868"/>
        <v>0.114671490406357</v>
      </c>
      <c r="J1524" s="2"/>
      <c r="K1524" s="2">
        <f t="shared" si="871"/>
        <v>0.52051166096001034</v>
      </c>
      <c r="L1524" s="2">
        <f t="shared" si="872"/>
        <v>0</v>
      </c>
      <c r="M1524" s="2">
        <f t="shared" si="873"/>
        <v>0.40584017055365335</v>
      </c>
      <c r="N1524" s="2">
        <f t="shared" si="866"/>
        <v>1.6926158020543963E-2</v>
      </c>
      <c r="O1524" s="2">
        <f t="shared" si="867"/>
        <v>5.6722010465792352E-2</v>
      </c>
      <c r="P1524" s="1">
        <v>8057</v>
      </c>
      <c r="R1524" s="1">
        <v>6282</v>
      </c>
      <c r="S1524" s="1">
        <v>262</v>
      </c>
      <c r="X1524" s="1">
        <v>826</v>
      </c>
      <c r="AC1524" s="1">
        <v>52</v>
      </c>
      <c r="AI1524" s="7">
        <f t="shared" si="874"/>
        <v>0</v>
      </c>
      <c r="AJ1524" s="7">
        <f t="shared" si="875"/>
        <v>0</v>
      </c>
      <c r="AK1524" s="7">
        <f t="shared" si="876"/>
        <v>0</v>
      </c>
      <c r="AL1524" s="7">
        <f t="shared" si="877"/>
        <v>0</v>
      </c>
      <c r="AM1524" s="2">
        <f t="shared" si="878"/>
        <v>0</v>
      </c>
      <c r="AN1524" s="2">
        <f t="shared" si="879"/>
        <v>0</v>
      </c>
      <c r="AO1524" s="2">
        <f t="shared" si="880"/>
        <v>0</v>
      </c>
      <c r="AP1524" s="2">
        <f t="shared" si="881"/>
        <v>0</v>
      </c>
      <c r="AR1524" t="str">
        <f t="shared" si="864"/>
        <v>Johnston</v>
      </c>
      <c r="AS1524" t="s">
        <v>869</v>
      </c>
      <c r="AT1524" s="182">
        <v>7</v>
      </c>
      <c r="AV1524" s="98">
        <v>37</v>
      </c>
      <c r="AW1524" s="100">
        <v>101</v>
      </c>
      <c r="AX1524" s="106">
        <f t="shared" si="882"/>
        <v>37101</v>
      </c>
      <c r="AZ1524" s="7" t="s">
        <v>2975</v>
      </c>
      <c r="BA1524" t="s">
        <v>3208</v>
      </c>
    </row>
    <row r="1525" spans="1:53" ht="13" hidden="1" customHeight="1" outlineLevel="1">
      <c r="A1525" t="s">
        <v>358</v>
      </c>
      <c r="B1525" t="s">
        <v>869</v>
      </c>
      <c r="C1525" s="1">
        <f t="shared" si="869"/>
        <v>1570</v>
      </c>
      <c r="D1525" s="7">
        <f>IF(P1525&gt;0,RANK(P1525,(P1525:R1525,S1525:AG1525)),0)</f>
        <v>1</v>
      </c>
      <c r="E1525" s="7">
        <f>IF(Q1525&gt;0,RANK(Q1525,(P1525:R1525,S1525:AG1525)),0)</f>
        <v>0</v>
      </c>
      <c r="F1525" s="7">
        <f>IF(R1525&gt;0,RANK(R1525,(P1525:R1525,S1525:AG1525)),0)</f>
        <v>2</v>
      </c>
      <c r="G1525" s="7">
        <f>IF(S1525&gt;0,RANK(S1525,(P1525:R1525,S1525:AG1525)),0)</f>
        <v>4</v>
      </c>
      <c r="H1525" s="49">
        <f t="shared" si="870"/>
        <v>409</v>
      </c>
      <c r="I1525" s="178">
        <f t="shared" si="868"/>
        <v>0.26050955414012739</v>
      </c>
      <c r="J1525" s="2"/>
      <c r="K1525" s="2">
        <f t="shared" si="871"/>
        <v>0.58025477707006368</v>
      </c>
      <c r="L1525" s="2">
        <f t="shared" si="872"/>
        <v>0</v>
      </c>
      <c r="M1525" s="2">
        <f t="shared" si="873"/>
        <v>0.31974522292993629</v>
      </c>
      <c r="N1525" s="2">
        <f t="shared" si="866"/>
        <v>1.7834394904458598E-2</v>
      </c>
      <c r="O1525" s="2">
        <f t="shared" si="867"/>
        <v>8.2165605095541439E-2</v>
      </c>
      <c r="P1525" s="1">
        <v>911</v>
      </c>
      <c r="R1525" s="1">
        <v>502</v>
      </c>
      <c r="S1525" s="1">
        <v>28</v>
      </c>
      <c r="X1525" s="1">
        <v>113</v>
      </c>
      <c r="AC1525" s="1">
        <v>16</v>
      </c>
      <c r="AI1525" s="7">
        <f t="shared" si="874"/>
        <v>0</v>
      </c>
      <c r="AJ1525" s="7">
        <f t="shared" si="875"/>
        <v>0</v>
      </c>
      <c r="AK1525" s="7">
        <f t="shared" si="876"/>
        <v>0</v>
      </c>
      <c r="AL1525" s="7">
        <f t="shared" si="877"/>
        <v>0</v>
      </c>
      <c r="AM1525" s="2">
        <f t="shared" si="878"/>
        <v>0</v>
      </c>
      <c r="AN1525" s="2">
        <f t="shared" si="879"/>
        <v>0</v>
      </c>
      <c r="AO1525" s="2">
        <f t="shared" si="880"/>
        <v>0</v>
      </c>
      <c r="AP1525" s="2">
        <f t="shared" si="881"/>
        <v>0</v>
      </c>
      <c r="AR1525" t="str">
        <f t="shared" si="864"/>
        <v>Jones</v>
      </c>
      <c r="AS1525" t="s">
        <v>869</v>
      </c>
      <c r="AT1525" s="182">
        <v>3</v>
      </c>
      <c r="AV1525" s="98">
        <v>37</v>
      </c>
      <c r="AW1525" s="100">
        <v>103</v>
      </c>
      <c r="AX1525" s="106">
        <f t="shared" si="882"/>
        <v>37103</v>
      </c>
      <c r="AZ1525" s="7" t="s">
        <v>2975</v>
      </c>
      <c r="BA1525" t="s">
        <v>3208</v>
      </c>
    </row>
    <row r="1526" spans="1:53" ht="13" hidden="1" customHeight="1" outlineLevel="1">
      <c r="A1526" t="s">
        <v>640</v>
      </c>
      <c r="B1526" t="s">
        <v>869</v>
      </c>
      <c r="C1526" s="1">
        <f t="shared" si="869"/>
        <v>5967</v>
      </c>
      <c r="D1526" s="7">
        <f>IF(P1526&gt;0,RANK(P1526,(P1526:R1526,S1526:AG1526)),0)</f>
        <v>1</v>
      </c>
      <c r="E1526" s="7">
        <f>IF(Q1526&gt;0,RANK(Q1526,(P1526:R1526,S1526:AG1526)),0)</f>
        <v>0</v>
      </c>
      <c r="F1526" s="7">
        <f>IF(R1526&gt;0,RANK(R1526,(P1526:R1526,S1526:AG1526)),0)</f>
        <v>2</v>
      </c>
      <c r="G1526" s="7">
        <f>IF(S1526&gt;0,RANK(S1526,(P1526:R1526,S1526:AG1526)),0)</f>
        <v>4</v>
      </c>
      <c r="H1526" s="49">
        <f t="shared" si="870"/>
        <v>987</v>
      </c>
      <c r="I1526" s="178">
        <f t="shared" si="868"/>
        <v>0.16540975364504776</v>
      </c>
      <c r="J1526" s="2"/>
      <c r="K1526" s="2">
        <f t="shared" si="871"/>
        <v>0.54633819339701695</v>
      </c>
      <c r="L1526" s="2">
        <f t="shared" si="872"/>
        <v>0</v>
      </c>
      <c r="M1526" s="2">
        <f t="shared" si="873"/>
        <v>0.38092843975196916</v>
      </c>
      <c r="N1526" s="2">
        <f t="shared" si="866"/>
        <v>1.5082956259426848E-2</v>
      </c>
      <c r="O1526" s="2">
        <f t="shared" si="867"/>
        <v>5.7650410591587042E-2</v>
      </c>
      <c r="P1526" s="1">
        <v>3260</v>
      </c>
      <c r="R1526" s="1">
        <v>2273</v>
      </c>
      <c r="S1526" s="1">
        <v>90</v>
      </c>
      <c r="X1526" s="1">
        <v>316</v>
      </c>
      <c r="AC1526" s="1">
        <v>28</v>
      </c>
      <c r="AI1526" s="7">
        <f t="shared" si="874"/>
        <v>0</v>
      </c>
      <c r="AJ1526" s="7">
        <f t="shared" si="875"/>
        <v>0</v>
      </c>
      <c r="AK1526" s="7">
        <f t="shared" si="876"/>
        <v>0</v>
      </c>
      <c r="AL1526" s="7">
        <f t="shared" si="877"/>
        <v>0</v>
      </c>
      <c r="AM1526" s="2">
        <f t="shared" si="878"/>
        <v>0</v>
      </c>
      <c r="AN1526" s="2">
        <f t="shared" si="879"/>
        <v>0</v>
      </c>
      <c r="AO1526" s="2">
        <f t="shared" si="880"/>
        <v>0</v>
      </c>
      <c r="AP1526" s="2">
        <f t="shared" si="881"/>
        <v>0</v>
      </c>
      <c r="AR1526" t="str">
        <f t="shared" si="864"/>
        <v>Lee</v>
      </c>
      <c r="AS1526" t="s">
        <v>869</v>
      </c>
      <c r="AT1526" s="182">
        <v>2</v>
      </c>
      <c r="AV1526" s="98">
        <v>37</v>
      </c>
      <c r="AW1526" s="100">
        <v>105</v>
      </c>
      <c r="AX1526" s="106">
        <f t="shared" si="882"/>
        <v>37105</v>
      </c>
      <c r="AZ1526" s="7" t="s">
        <v>2975</v>
      </c>
      <c r="BA1526" t="s">
        <v>3208</v>
      </c>
    </row>
    <row r="1527" spans="1:53" ht="13" hidden="1" customHeight="1" outlineLevel="1">
      <c r="A1527" t="s">
        <v>1615</v>
      </c>
      <c r="B1527" t="s">
        <v>869</v>
      </c>
      <c r="C1527" s="1">
        <f t="shared" si="869"/>
        <v>7753</v>
      </c>
      <c r="D1527" s="7">
        <f>IF(P1527&gt;0,RANK(P1527,(P1527:R1527,S1527:AG1527)),0)</f>
        <v>1</v>
      </c>
      <c r="E1527" s="7">
        <f>IF(Q1527&gt;0,RANK(Q1527,(P1527:R1527,S1527:AG1527)),0)</f>
        <v>0</v>
      </c>
      <c r="F1527" s="7">
        <f>IF(R1527&gt;0,RANK(R1527,(P1527:R1527,S1527:AG1527)),0)</f>
        <v>2</v>
      </c>
      <c r="G1527" s="7">
        <f>IF(S1527&gt;0,RANK(S1527,(P1527:R1527,S1527:AG1527)),0)</f>
        <v>4</v>
      </c>
      <c r="H1527" s="49">
        <f t="shared" si="870"/>
        <v>2955</v>
      </c>
      <c r="I1527" s="178">
        <f t="shared" si="868"/>
        <v>0.38114278343866892</v>
      </c>
      <c r="J1527" s="2"/>
      <c r="K1527" s="2">
        <f t="shared" si="871"/>
        <v>0.64310589449245459</v>
      </c>
      <c r="L1527" s="2">
        <f t="shared" si="872"/>
        <v>0</v>
      </c>
      <c r="M1527" s="2">
        <f t="shared" si="873"/>
        <v>0.26196311105378561</v>
      </c>
      <c r="N1527" s="2">
        <f t="shared" si="866"/>
        <v>2.128208435444344E-2</v>
      </c>
      <c r="O1527" s="2">
        <f t="shared" si="867"/>
        <v>7.3648910099316359E-2</v>
      </c>
      <c r="P1527" s="1">
        <v>4986</v>
      </c>
      <c r="R1527" s="1">
        <v>2031</v>
      </c>
      <c r="S1527" s="1">
        <v>165</v>
      </c>
      <c r="X1527" s="1">
        <v>536</v>
      </c>
      <c r="AC1527" s="1">
        <v>35</v>
      </c>
      <c r="AI1527" s="7">
        <f t="shared" si="874"/>
        <v>0</v>
      </c>
      <c r="AJ1527" s="7">
        <f t="shared" si="875"/>
        <v>0</v>
      </c>
      <c r="AK1527" s="7">
        <f t="shared" si="876"/>
        <v>0</v>
      </c>
      <c r="AL1527" s="7">
        <f t="shared" si="877"/>
        <v>0</v>
      </c>
      <c r="AM1527" s="2">
        <f t="shared" si="878"/>
        <v>0</v>
      </c>
      <c r="AN1527" s="2">
        <f t="shared" si="879"/>
        <v>0</v>
      </c>
      <c r="AO1527" s="2">
        <f t="shared" si="880"/>
        <v>0</v>
      </c>
      <c r="AP1527" s="2">
        <f t="shared" si="881"/>
        <v>0</v>
      </c>
      <c r="AR1527" t="str">
        <f t="shared" si="864"/>
        <v>Lenoir</v>
      </c>
      <c r="AS1527" t="s">
        <v>869</v>
      </c>
      <c r="AT1527" s="182"/>
      <c r="AV1527" s="98">
        <v>37</v>
      </c>
      <c r="AW1527" s="100">
        <v>107</v>
      </c>
      <c r="AX1527" s="106">
        <f t="shared" si="882"/>
        <v>37107</v>
      </c>
      <c r="AZ1527" s="7" t="s">
        <v>2975</v>
      </c>
      <c r="BA1527" t="s">
        <v>3208</v>
      </c>
    </row>
    <row r="1528" spans="1:53" ht="13" hidden="1" customHeight="1" outlineLevel="1">
      <c r="A1528" t="s">
        <v>227</v>
      </c>
      <c r="B1528" t="s">
        <v>869</v>
      </c>
      <c r="C1528" s="1">
        <f t="shared" si="869"/>
        <v>5503</v>
      </c>
      <c r="D1528" s="7">
        <f>IF(P1528&gt;0,RANK(P1528,(P1528:R1528,S1528:AG1528)),0)</f>
        <v>1</v>
      </c>
      <c r="E1528" s="7">
        <f>IF(Q1528&gt;0,RANK(Q1528,(P1528:R1528,S1528:AG1528)),0)</f>
        <v>0</v>
      </c>
      <c r="F1528" s="7">
        <f>IF(R1528&gt;0,RANK(R1528,(P1528:R1528,S1528:AG1528)),0)</f>
        <v>2</v>
      </c>
      <c r="G1528" s="7">
        <f>IF(S1528&gt;0,RANK(S1528,(P1528:R1528,S1528:AG1528)),0)</f>
        <v>4</v>
      </c>
      <c r="H1528" s="49">
        <f t="shared" si="870"/>
        <v>519</v>
      </c>
      <c r="I1528" s="178">
        <f t="shared" si="868"/>
        <v>9.4312193349082321E-2</v>
      </c>
      <c r="J1528" s="2"/>
      <c r="K1528" s="2">
        <f t="shared" si="871"/>
        <v>0.5126294748319099</v>
      </c>
      <c r="L1528" s="2">
        <f t="shared" si="872"/>
        <v>0</v>
      </c>
      <c r="M1528" s="2">
        <f t="shared" si="873"/>
        <v>0.41831728148282754</v>
      </c>
      <c r="N1528" s="2">
        <f t="shared" si="866"/>
        <v>1.5082682173359986E-2</v>
      </c>
      <c r="O1528" s="2">
        <f t="shared" si="867"/>
        <v>5.3970561511902569E-2</v>
      </c>
      <c r="P1528" s="1">
        <v>2821</v>
      </c>
      <c r="R1528" s="1">
        <v>2302</v>
      </c>
      <c r="S1528" s="1">
        <v>83</v>
      </c>
      <c r="X1528" s="1">
        <v>282</v>
      </c>
      <c r="AC1528" s="1">
        <v>15</v>
      </c>
      <c r="AI1528" s="7">
        <f t="shared" si="874"/>
        <v>0</v>
      </c>
      <c r="AJ1528" s="7">
        <f t="shared" si="875"/>
        <v>0</v>
      </c>
      <c r="AK1528" s="7">
        <f t="shared" si="876"/>
        <v>0</v>
      </c>
      <c r="AL1528" s="7">
        <f t="shared" si="877"/>
        <v>0</v>
      </c>
      <c r="AM1528" s="2">
        <f t="shared" si="878"/>
        <v>0</v>
      </c>
      <c r="AN1528" s="2">
        <f t="shared" si="879"/>
        <v>0</v>
      </c>
      <c r="AO1528" s="2">
        <f t="shared" si="880"/>
        <v>0</v>
      </c>
      <c r="AP1528" s="2">
        <f t="shared" si="881"/>
        <v>0</v>
      </c>
      <c r="AR1528" t="str">
        <f t="shared" si="864"/>
        <v>Lincoln</v>
      </c>
      <c r="AS1528" t="s">
        <v>869</v>
      </c>
      <c r="AT1528" s="182">
        <v>10</v>
      </c>
      <c r="AV1528" s="98">
        <v>37</v>
      </c>
      <c r="AW1528" s="100">
        <v>109</v>
      </c>
      <c r="AX1528" s="106">
        <f t="shared" si="882"/>
        <v>37109</v>
      </c>
      <c r="AZ1528" s="7" t="s">
        <v>2975</v>
      </c>
      <c r="BA1528" t="s">
        <v>3208</v>
      </c>
    </row>
    <row r="1529" spans="1:53" ht="13" hidden="1" customHeight="1" outlineLevel="1">
      <c r="A1529" t="s">
        <v>1931</v>
      </c>
      <c r="B1529" t="s">
        <v>869</v>
      </c>
      <c r="C1529" s="1">
        <f t="shared" si="869"/>
        <v>3321</v>
      </c>
      <c r="D1529" s="7">
        <f>IF(P1529&gt;0,RANK(P1529,(P1529:R1529,S1529:AG1529)),0)</f>
        <v>2</v>
      </c>
      <c r="E1529" s="7">
        <f>IF(Q1529&gt;0,RANK(Q1529,(P1529:R1529,S1529:AG1529)),0)</f>
        <v>0</v>
      </c>
      <c r="F1529" s="7">
        <f>IF(R1529&gt;0,RANK(R1529,(P1529:R1529,S1529:AG1529)),0)</f>
        <v>1</v>
      </c>
      <c r="G1529" s="7">
        <f>IF(S1529&gt;0,RANK(S1529,(P1529:R1529,S1529:AG1529)),0)</f>
        <v>4</v>
      </c>
      <c r="H1529" s="49">
        <f t="shared" si="870"/>
        <v>278</v>
      </c>
      <c r="I1529" s="178">
        <f t="shared" si="868"/>
        <v>8.3709725986148745E-2</v>
      </c>
      <c r="J1529" s="2"/>
      <c r="K1529" s="2">
        <f t="shared" si="871"/>
        <v>0.40740740740740738</v>
      </c>
      <c r="L1529" s="2">
        <f t="shared" si="872"/>
        <v>0</v>
      </c>
      <c r="M1529" s="2">
        <f t="shared" si="873"/>
        <v>0.49111713339355617</v>
      </c>
      <c r="N1529" s="2">
        <f t="shared" si="866"/>
        <v>2.1077988557663355E-2</v>
      </c>
      <c r="O1529" s="2">
        <f t="shared" si="867"/>
        <v>8.0397470641373037E-2</v>
      </c>
      <c r="P1529" s="1">
        <v>1353</v>
      </c>
      <c r="R1529" s="1">
        <v>1631</v>
      </c>
      <c r="S1529" s="1">
        <v>70</v>
      </c>
      <c r="X1529" s="1">
        <v>250</v>
      </c>
      <c r="AC1529" s="1">
        <v>17</v>
      </c>
      <c r="AI1529" s="7">
        <f t="shared" si="874"/>
        <v>0</v>
      </c>
      <c r="AJ1529" s="7">
        <f t="shared" si="875"/>
        <v>0</v>
      </c>
      <c r="AK1529" s="7">
        <f t="shared" si="876"/>
        <v>0</v>
      </c>
      <c r="AL1529" s="7">
        <f t="shared" si="877"/>
        <v>0</v>
      </c>
      <c r="AM1529" s="2">
        <f t="shared" si="878"/>
        <v>0</v>
      </c>
      <c r="AN1529" s="2">
        <f t="shared" si="879"/>
        <v>0</v>
      </c>
      <c r="AO1529" s="2">
        <f t="shared" si="880"/>
        <v>0</v>
      </c>
      <c r="AP1529" s="2">
        <f t="shared" si="881"/>
        <v>0</v>
      </c>
      <c r="AR1529" t="str">
        <f t="shared" si="864"/>
        <v>McDowell</v>
      </c>
      <c r="AS1529" t="s">
        <v>869</v>
      </c>
      <c r="AT1529" s="182">
        <v>11</v>
      </c>
      <c r="AV1529" s="98">
        <v>37</v>
      </c>
      <c r="AW1529" s="100">
        <v>111</v>
      </c>
      <c r="AX1529" s="106">
        <f t="shared" si="882"/>
        <v>37111</v>
      </c>
      <c r="AZ1529" s="7" t="s">
        <v>2975</v>
      </c>
      <c r="BA1529" t="s">
        <v>3208</v>
      </c>
    </row>
    <row r="1530" spans="1:53" ht="13" hidden="1" customHeight="1" outlineLevel="1">
      <c r="A1530" t="s">
        <v>267</v>
      </c>
      <c r="B1530" t="s">
        <v>869</v>
      </c>
      <c r="C1530" s="1">
        <f t="shared" si="869"/>
        <v>3256</v>
      </c>
      <c r="D1530" s="7">
        <f>IF(P1530&gt;0,RANK(P1530,(P1530:R1530,S1530:AG1530)),0)</f>
        <v>1</v>
      </c>
      <c r="E1530" s="7">
        <f>IF(Q1530&gt;0,RANK(Q1530,(P1530:R1530,S1530:AG1530)),0)</f>
        <v>0</v>
      </c>
      <c r="F1530" s="7">
        <f>IF(R1530&gt;0,RANK(R1530,(P1530:R1530,S1530:AG1530)),0)</f>
        <v>2</v>
      </c>
      <c r="G1530" s="7">
        <f>IF(S1530&gt;0,RANK(S1530,(P1530:R1530,S1530:AG1530)),0)</f>
        <v>4</v>
      </c>
      <c r="H1530" s="49">
        <f t="shared" si="870"/>
        <v>113</v>
      </c>
      <c r="I1530" s="178">
        <f t="shared" si="868"/>
        <v>3.4705159705159708E-2</v>
      </c>
      <c r="J1530" s="2"/>
      <c r="K1530" s="2">
        <f t="shared" si="871"/>
        <v>0.47757985257985258</v>
      </c>
      <c r="L1530" s="2">
        <f t="shared" si="872"/>
        <v>0</v>
      </c>
      <c r="M1530" s="2">
        <f t="shared" si="873"/>
        <v>0.44287469287469289</v>
      </c>
      <c r="N1530" s="2">
        <f t="shared" si="866"/>
        <v>2.0577395577395578E-2</v>
      </c>
      <c r="O1530" s="2">
        <f t="shared" si="867"/>
        <v>5.8968058968058956E-2</v>
      </c>
      <c r="P1530" s="1">
        <v>1555</v>
      </c>
      <c r="R1530" s="1">
        <v>1442</v>
      </c>
      <c r="S1530" s="1">
        <v>67</v>
      </c>
      <c r="X1530" s="1">
        <v>178</v>
      </c>
      <c r="AC1530" s="1">
        <v>14</v>
      </c>
      <c r="AI1530" s="7">
        <f t="shared" si="874"/>
        <v>0</v>
      </c>
      <c r="AJ1530" s="7">
        <f t="shared" si="875"/>
        <v>0</v>
      </c>
      <c r="AK1530" s="7">
        <f t="shared" si="876"/>
        <v>0</v>
      </c>
      <c r="AL1530" s="7">
        <f t="shared" si="877"/>
        <v>0</v>
      </c>
      <c r="AM1530" s="2">
        <f t="shared" si="878"/>
        <v>0</v>
      </c>
      <c r="AN1530" s="2">
        <f t="shared" si="879"/>
        <v>0</v>
      </c>
      <c r="AO1530" s="2">
        <f t="shared" si="880"/>
        <v>0</v>
      </c>
      <c r="AP1530" s="2">
        <f t="shared" si="881"/>
        <v>0</v>
      </c>
      <c r="AR1530" t="str">
        <f t="shared" si="864"/>
        <v>Macon</v>
      </c>
      <c r="AS1530" t="s">
        <v>869</v>
      </c>
      <c r="AT1530" s="182">
        <v>11</v>
      </c>
      <c r="AV1530" s="98">
        <v>37</v>
      </c>
      <c r="AW1530" s="100">
        <v>113</v>
      </c>
      <c r="AX1530" s="106">
        <f t="shared" si="882"/>
        <v>37113</v>
      </c>
      <c r="AZ1530" s="7" t="s">
        <v>2975</v>
      </c>
      <c r="BA1530" t="s">
        <v>3208</v>
      </c>
    </row>
    <row r="1531" spans="1:53" ht="13" hidden="1" customHeight="1" outlineLevel="1">
      <c r="A1531" t="s">
        <v>1400</v>
      </c>
      <c r="B1531" t="s">
        <v>869</v>
      </c>
      <c r="C1531" s="1">
        <f t="shared" si="869"/>
        <v>3516</v>
      </c>
      <c r="D1531" s="7">
        <f>IF(P1531&gt;0,RANK(P1531,(P1531:R1531,S1531:AG1531)),0)</f>
        <v>2</v>
      </c>
      <c r="E1531" s="7">
        <f>IF(Q1531&gt;0,RANK(Q1531,(P1531:R1531,S1531:AG1531)),0)</f>
        <v>0</v>
      </c>
      <c r="F1531" s="7">
        <f>IF(R1531&gt;0,RANK(R1531,(P1531:R1531,S1531:AG1531)),0)</f>
        <v>1</v>
      </c>
      <c r="G1531" s="7">
        <f>IF(S1531&gt;0,RANK(S1531,(P1531:R1531,S1531:AG1531)),0)</f>
        <v>4</v>
      </c>
      <c r="H1531" s="49">
        <f t="shared" si="870"/>
        <v>848</v>
      </c>
      <c r="I1531" s="178">
        <f t="shared" si="868"/>
        <v>0.24118316268486917</v>
      </c>
      <c r="J1531" s="2"/>
      <c r="K1531" s="2">
        <f t="shared" si="871"/>
        <v>0.3452787258248009</v>
      </c>
      <c r="L1531" s="2">
        <f t="shared" si="872"/>
        <v>0</v>
      </c>
      <c r="M1531" s="2">
        <f t="shared" si="873"/>
        <v>0.58646188850967007</v>
      </c>
      <c r="N1531" s="2">
        <f t="shared" si="866"/>
        <v>1.7918088737201365E-2</v>
      </c>
      <c r="O1531" s="2">
        <f t="shared" si="867"/>
        <v>5.0341296928327658E-2</v>
      </c>
      <c r="P1531" s="1">
        <v>1214</v>
      </c>
      <c r="R1531" s="1">
        <v>2062</v>
      </c>
      <c r="S1531" s="1">
        <v>63</v>
      </c>
      <c r="X1531" s="1">
        <v>158</v>
      </c>
      <c r="AC1531" s="1">
        <v>19</v>
      </c>
      <c r="AI1531" s="7">
        <f t="shared" si="874"/>
        <v>0</v>
      </c>
      <c r="AJ1531" s="7">
        <f t="shared" si="875"/>
        <v>0</v>
      </c>
      <c r="AK1531" s="7">
        <f t="shared" si="876"/>
        <v>0</v>
      </c>
      <c r="AL1531" s="7">
        <f t="shared" si="877"/>
        <v>0</v>
      </c>
      <c r="AM1531" s="2">
        <f t="shared" si="878"/>
        <v>0</v>
      </c>
      <c r="AN1531" s="2">
        <f t="shared" si="879"/>
        <v>0</v>
      </c>
      <c r="AO1531" s="2">
        <f t="shared" si="880"/>
        <v>0</v>
      </c>
      <c r="AP1531" s="2">
        <f t="shared" si="881"/>
        <v>0</v>
      </c>
      <c r="AR1531" t="str">
        <f t="shared" si="864"/>
        <v>Madison</v>
      </c>
      <c r="AS1531" t="s">
        <v>869</v>
      </c>
      <c r="AT1531" s="182">
        <v>11</v>
      </c>
      <c r="AV1531" s="98">
        <v>37</v>
      </c>
      <c r="AW1531" s="100">
        <v>115</v>
      </c>
      <c r="AX1531" s="106">
        <f t="shared" si="882"/>
        <v>37115</v>
      </c>
      <c r="AZ1531" s="7" t="s">
        <v>2975</v>
      </c>
      <c r="BA1531" t="s">
        <v>3208</v>
      </c>
    </row>
    <row r="1532" spans="1:53" ht="13" hidden="1" customHeight="1" outlineLevel="1">
      <c r="A1532" t="s">
        <v>941</v>
      </c>
      <c r="B1532" t="s">
        <v>869</v>
      </c>
      <c r="C1532" s="1">
        <f t="shared" si="869"/>
        <v>4011</v>
      </c>
      <c r="D1532" s="7">
        <f>IF(P1532&gt;0,RANK(P1532,(P1532:R1532,S1532:AG1532)),0)</f>
        <v>1</v>
      </c>
      <c r="E1532" s="7">
        <f>IF(Q1532&gt;0,RANK(Q1532,(P1532:R1532,S1532:AG1532)),0)</f>
        <v>0</v>
      </c>
      <c r="F1532" s="7">
        <f>IF(R1532&gt;0,RANK(R1532,(P1532:R1532,S1532:AG1532)),0)</f>
        <v>2</v>
      </c>
      <c r="G1532" s="7">
        <f>IF(S1532&gt;0,RANK(S1532,(P1532:R1532,S1532:AG1532)),0)</f>
        <v>4</v>
      </c>
      <c r="H1532" s="49">
        <f t="shared" si="870"/>
        <v>1378</v>
      </c>
      <c r="I1532" s="178">
        <f t="shared" si="868"/>
        <v>0.34355522313637499</v>
      </c>
      <c r="J1532" s="2"/>
      <c r="K1532" s="2">
        <f t="shared" si="871"/>
        <v>0.6180503615058589</v>
      </c>
      <c r="L1532" s="2">
        <f t="shared" si="872"/>
        <v>0</v>
      </c>
      <c r="M1532" s="2">
        <f t="shared" si="873"/>
        <v>0.27449513836948392</v>
      </c>
      <c r="N1532" s="2">
        <f t="shared" si="866"/>
        <v>1.9695836449763152E-2</v>
      </c>
      <c r="O1532" s="2">
        <f t="shared" si="867"/>
        <v>8.775866367489403E-2</v>
      </c>
      <c r="P1532" s="1">
        <v>2479</v>
      </c>
      <c r="R1532" s="1">
        <v>1101</v>
      </c>
      <c r="S1532" s="1">
        <v>79</v>
      </c>
      <c r="X1532" s="1">
        <v>329</v>
      </c>
      <c r="AC1532" s="1">
        <v>23</v>
      </c>
      <c r="AI1532" s="7">
        <f t="shared" si="874"/>
        <v>0</v>
      </c>
      <c r="AJ1532" s="7">
        <f t="shared" si="875"/>
        <v>0</v>
      </c>
      <c r="AK1532" s="7">
        <f t="shared" si="876"/>
        <v>0</v>
      </c>
      <c r="AL1532" s="7">
        <f t="shared" si="877"/>
        <v>0</v>
      </c>
      <c r="AM1532" s="2">
        <f t="shared" si="878"/>
        <v>0</v>
      </c>
      <c r="AN1532" s="2">
        <f t="shared" si="879"/>
        <v>0</v>
      </c>
      <c r="AO1532" s="2">
        <f t="shared" si="880"/>
        <v>0</v>
      </c>
      <c r="AP1532" s="2">
        <f t="shared" si="881"/>
        <v>0</v>
      </c>
      <c r="AR1532" t="str">
        <f t="shared" si="864"/>
        <v>Martin</v>
      </c>
      <c r="AS1532" t="s">
        <v>869</v>
      </c>
      <c r="AT1532" s="182"/>
      <c r="AV1532" s="98">
        <v>37</v>
      </c>
      <c r="AW1532" s="100">
        <v>117</v>
      </c>
      <c r="AX1532" s="106">
        <f t="shared" si="882"/>
        <v>37117</v>
      </c>
      <c r="AZ1532" s="7" t="s">
        <v>2975</v>
      </c>
      <c r="BA1532" t="s">
        <v>3208</v>
      </c>
    </row>
    <row r="1533" spans="1:53" ht="13" hidden="1" customHeight="1" outlineLevel="1">
      <c r="A1533" t="s">
        <v>259</v>
      </c>
      <c r="B1533" t="s">
        <v>869</v>
      </c>
      <c r="C1533" s="1">
        <f t="shared" si="869"/>
        <v>118869</v>
      </c>
      <c r="D1533" s="7">
        <f>IF(P1533&gt;0,RANK(P1533,(P1533:R1533,S1533:AG1533)),0)</f>
        <v>1</v>
      </c>
      <c r="E1533" s="7">
        <f>IF(Q1533&gt;0,RANK(Q1533,(P1533:R1533,S1533:AG1533)),0)</f>
        <v>0</v>
      </c>
      <c r="F1533" s="7">
        <f>IF(R1533&gt;0,RANK(R1533,(P1533:R1533,S1533:AG1533)),0)</f>
        <v>2</v>
      </c>
      <c r="G1533" s="7">
        <f>IF(S1533&gt;0,RANK(S1533,(P1533:R1533,S1533:AG1533)),0)</f>
        <v>4</v>
      </c>
      <c r="H1533" s="49">
        <f t="shared" si="870"/>
        <v>25984</v>
      </c>
      <c r="I1533" s="178">
        <f t="shared" si="868"/>
        <v>0.21859357780413732</v>
      </c>
      <c r="J1533" s="2"/>
      <c r="K1533" s="2">
        <f t="shared" si="871"/>
        <v>0.60231010608316715</v>
      </c>
      <c r="L1533" s="2">
        <f t="shared" si="872"/>
        <v>0</v>
      </c>
      <c r="M1533" s="2">
        <f t="shared" si="873"/>
        <v>0.38371652827902986</v>
      </c>
      <c r="N1533" s="2">
        <f t="shared" si="866"/>
        <v>4.2567868830393121E-3</v>
      </c>
      <c r="O1533" s="2">
        <f t="shared" si="867"/>
        <v>9.7165787547636804E-3</v>
      </c>
      <c r="P1533" s="1">
        <v>71596</v>
      </c>
      <c r="R1533" s="1">
        <v>45612</v>
      </c>
      <c r="S1533" s="1">
        <v>506</v>
      </c>
      <c r="X1533" s="1">
        <v>1003</v>
      </c>
      <c r="AC1533" s="1">
        <v>152</v>
      </c>
      <c r="AI1533" s="7">
        <f t="shared" si="874"/>
        <v>0</v>
      </c>
      <c r="AJ1533" s="7">
        <f t="shared" si="875"/>
        <v>0</v>
      </c>
      <c r="AK1533" s="7">
        <f t="shared" si="876"/>
        <v>0</v>
      </c>
      <c r="AL1533" s="7">
        <f t="shared" si="877"/>
        <v>0</v>
      </c>
      <c r="AM1533" s="2">
        <f t="shared" si="878"/>
        <v>0</v>
      </c>
      <c r="AN1533" s="2">
        <f t="shared" si="879"/>
        <v>0</v>
      </c>
      <c r="AO1533" s="2">
        <f t="shared" si="880"/>
        <v>0</v>
      </c>
      <c r="AP1533" s="2">
        <f t="shared" si="881"/>
        <v>0</v>
      </c>
      <c r="AR1533" t="str">
        <f t="shared" si="864"/>
        <v>Mecklenburg</v>
      </c>
      <c r="AS1533" t="s">
        <v>869</v>
      </c>
      <c r="AT1533" s="182"/>
      <c r="AV1533" s="98">
        <v>37</v>
      </c>
      <c r="AW1533" s="100">
        <v>119</v>
      </c>
      <c r="AX1533" s="106">
        <f t="shared" si="882"/>
        <v>37119</v>
      </c>
      <c r="AZ1533" s="7" t="s">
        <v>2975</v>
      </c>
      <c r="BA1533" t="s">
        <v>3208</v>
      </c>
    </row>
    <row r="1534" spans="1:53" ht="13" hidden="1" customHeight="1" outlineLevel="1">
      <c r="A1534" t="s">
        <v>386</v>
      </c>
      <c r="B1534" t="s">
        <v>869</v>
      </c>
      <c r="C1534" s="1">
        <f t="shared" si="869"/>
        <v>785</v>
      </c>
      <c r="D1534" s="7">
        <f>IF(P1534&gt;0,RANK(P1534,(P1534:R1534,S1534:AG1534)),0)</f>
        <v>2</v>
      </c>
      <c r="E1534" s="7">
        <f>IF(Q1534&gt;0,RANK(Q1534,(P1534:R1534,S1534:AG1534)),0)</f>
        <v>0</v>
      </c>
      <c r="F1534" s="7">
        <f>IF(R1534&gt;0,RANK(R1534,(P1534:R1534,S1534:AG1534)),0)</f>
        <v>1</v>
      </c>
      <c r="G1534" s="7">
        <f>IF(S1534&gt;0,RANK(S1534,(P1534:R1534,S1534:AG1534)),0)</f>
        <v>4</v>
      </c>
      <c r="H1534" s="49">
        <f t="shared" si="870"/>
        <v>137</v>
      </c>
      <c r="I1534" s="178">
        <f t="shared" si="868"/>
        <v>0.17452229299363056</v>
      </c>
      <c r="J1534" s="2"/>
      <c r="K1534" s="2">
        <f t="shared" si="871"/>
        <v>0.40382165605095544</v>
      </c>
      <c r="L1534" s="2">
        <f t="shared" si="872"/>
        <v>0</v>
      </c>
      <c r="M1534" s="2">
        <f t="shared" si="873"/>
        <v>0.57834394904458597</v>
      </c>
      <c r="N1534" s="2">
        <f t="shared" si="866"/>
        <v>3.821656050955414E-3</v>
      </c>
      <c r="O1534" s="2">
        <f t="shared" si="867"/>
        <v>1.4012738853503182E-2</v>
      </c>
      <c r="P1534" s="1">
        <v>317</v>
      </c>
      <c r="R1534" s="1">
        <v>454</v>
      </c>
      <c r="S1534" s="1">
        <v>3</v>
      </c>
      <c r="X1534" s="1">
        <v>10</v>
      </c>
      <c r="AC1534" s="1">
        <v>1</v>
      </c>
      <c r="AI1534" s="7">
        <f t="shared" si="874"/>
        <v>0</v>
      </c>
      <c r="AJ1534" s="7">
        <f t="shared" si="875"/>
        <v>0</v>
      </c>
      <c r="AK1534" s="7">
        <f t="shared" si="876"/>
        <v>0</v>
      </c>
      <c r="AL1534" s="7">
        <f t="shared" si="877"/>
        <v>0</v>
      </c>
      <c r="AM1534" s="2">
        <f t="shared" si="878"/>
        <v>0</v>
      </c>
      <c r="AN1534" s="2">
        <f t="shared" si="879"/>
        <v>0</v>
      </c>
      <c r="AO1534" s="2">
        <f t="shared" si="880"/>
        <v>0</v>
      </c>
      <c r="AP1534" s="2">
        <f t="shared" si="881"/>
        <v>0</v>
      </c>
      <c r="AR1534" t="str">
        <f t="shared" si="864"/>
        <v>Mitchell</v>
      </c>
      <c r="AS1534" t="s">
        <v>869</v>
      </c>
      <c r="AT1534" s="182">
        <v>11</v>
      </c>
      <c r="AV1534" s="98">
        <v>37</v>
      </c>
      <c r="AW1534" s="100">
        <v>121</v>
      </c>
      <c r="AX1534" s="106">
        <f t="shared" si="882"/>
        <v>37121</v>
      </c>
      <c r="AZ1534" s="7" t="s">
        <v>2975</v>
      </c>
      <c r="BA1534" t="s">
        <v>3208</v>
      </c>
    </row>
    <row r="1535" spans="1:53" ht="13" hidden="1" customHeight="1" outlineLevel="1">
      <c r="A1535" t="s">
        <v>398</v>
      </c>
      <c r="B1535" t="s">
        <v>869</v>
      </c>
      <c r="C1535" s="1">
        <f t="shared" si="869"/>
        <v>2509</v>
      </c>
      <c r="D1535" s="7">
        <f>IF(P1535&gt;0,RANK(P1535,(P1535:R1535,S1535:AG1535)),0)</f>
        <v>1</v>
      </c>
      <c r="E1535" s="7">
        <f>IF(Q1535&gt;0,RANK(Q1535,(P1535:R1535,S1535:AG1535)),0)</f>
        <v>0</v>
      </c>
      <c r="F1535" s="7">
        <f>IF(R1535&gt;0,RANK(R1535,(P1535:R1535,S1535:AG1535)),0)</f>
        <v>2</v>
      </c>
      <c r="G1535" s="7">
        <f>IF(S1535&gt;0,RANK(S1535,(P1535:R1535,S1535:AG1535)),0)</f>
        <v>4</v>
      </c>
      <c r="H1535" s="49">
        <f t="shared" si="870"/>
        <v>489</v>
      </c>
      <c r="I1535" s="178">
        <f t="shared" si="868"/>
        <v>0.19489836588282183</v>
      </c>
      <c r="J1535" s="2"/>
      <c r="K1535" s="2">
        <f t="shared" si="871"/>
        <v>0.54962136309286569</v>
      </c>
      <c r="L1535" s="2">
        <f t="shared" si="872"/>
        <v>0</v>
      </c>
      <c r="M1535" s="2">
        <f t="shared" si="873"/>
        <v>0.35472299721004386</v>
      </c>
      <c r="N1535" s="2">
        <f t="shared" si="866"/>
        <v>2.3913909924272617E-2</v>
      </c>
      <c r="O1535" s="2">
        <f t="shared" si="867"/>
        <v>7.1741729772817842E-2</v>
      </c>
      <c r="P1535" s="1">
        <v>1379</v>
      </c>
      <c r="R1535" s="1">
        <v>890</v>
      </c>
      <c r="S1535" s="1">
        <v>60</v>
      </c>
      <c r="X1535" s="1">
        <v>162</v>
      </c>
      <c r="AC1535" s="1">
        <v>18</v>
      </c>
      <c r="AI1535" s="7">
        <f t="shared" si="874"/>
        <v>0</v>
      </c>
      <c r="AJ1535" s="7">
        <f t="shared" si="875"/>
        <v>0</v>
      </c>
      <c r="AK1535" s="7">
        <f t="shared" si="876"/>
        <v>0</v>
      </c>
      <c r="AL1535" s="7">
        <f t="shared" si="877"/>
        <v>0</v>
      </c>
      <c r="AM1535" s="2">
        <f t="shared" si="878"/>
        <v>0</v>
      </c>
      <c r="AN1535" s="2">
        <f t="shared" si="879"/>
        <v>0</v>
      </c>
      <c r="AO1535" s="2">
        <f t="shared" si="880"/>
        <v>0</v>
      </c>
      <c r="AP1535" s="2">
        <f t="shared" si="881"/>
        <v>0</v>
      </c>
      <c r="AR1535" t="str">
        <f t="shared" si="864"/>
        <v>Montgomery</v>
      </c>
      <c r="AS1535" t="s">
        <v>869</v>
      </c>
      <c r="AT1535" s="182">
        <v>8</v>
      </c>
      <c r="AV1535" s="98">
        <v>37</v>
      </c>
      <c r="AW1535" s="100">
        <v>123</v>
      </c>
      <c r="AX1535" s="106">
        <f t="shared" si="882"/>
        <v>37123</v>
      </c>
      <c r="AZ1535" s="7" t="s">
        <v>2975</v>
      </c>
      <c r="BA1535" t="s">
        <v>3208</v>
      </c>
    </row>
    <row r="1536" spans="1:53" ht="13" hidden="1" customHeight="1" outlineLevel="1">
      <c r="A1536" t="s">
        <v>1020</v>
      </c>
      <c r="B1536" t="s">
        <v>869</v>
      </c>
      <c r="C1536" s="1">
        <f t="shared" si="869"/>
        <v>8036</v>
      </c>
      <c r="D1536" s="7">
        <f>IF(P1536&gt;0,RANK(P1536,(P1536:R1536,S1536:AG1536)),0)</f>
        <v>1</v>
      </c>
      <c r="E1536" s="7">
        <f>IF(Q1536&gt;0,RANK(Q1536,(P1536:R1536,S1536:AG1536)),0)</f>
        <v>0</v>
      </c>
      <c r="F1536" s="7">
        <f>IF(R1536&gt;0,RANK(R1536,(P1536:R1536,S1536:AG1536)),0)</f>
        <v>2</v>
      </c>
      <c r="G1536" s="7">
        <f>IF(S1536&gt;0,RANK(S1536,(P1536:R1536,S1536:AG1536)),0)</f>
        <v>4</v>
      </c>
      <c r="H1536" s="49">
        <f t="shared" si="870"/>
        <v>1732</v>
      </c>
      <c r="I1536" s="178">
        <f t="shared" si="868"/>
        <v>0.21553011448481832</v>
      </c>
      <c r="J1536" s="2"/>
      <c r="K1536" s="2">
        <f t="shared" si="871"/>
        <v>0.58673469387755106</v>
      </c>
      <c r="L1536" s="2">
        <f t="shared" si="872"/>
        <v>0</v>
      </c>
      <c r="M1536" s="2">
        <f t="shared" si="873"/>
        <v>0.37120457939273271</v>
      </c>
      <c r="N1536" s="2">
        <f t="shared" si="866"/>
        <v>1.1448481831757094E-2</v>
      </c>
      <c r="O1536" s="2">
        <f t="shared" si="867"/>
        <v>3.0612244897959131E-2</v>
      </c>
      <c r="P1536" s="1">
        <v>4715</v>
      </c>
      <c r="R1536" s="1">
        <v>2983</v>
      </c>
      <c r="S1536" s="1">
        <v>92</v>
      </c>
      <c r="X1536" s="1">
        <v>228</v>
      </c>
      <c r="AC1536" s="1">
        <v>18</v>
      </c>
      <c r="AI1536" s="7">
        <f t="shared" si="874"/>
        <v>0</v>
      </c>
      <c r="AJ1536" s="7">
        <f t="shared" si="875"/>
        <v>0</v>
      </c>
      <c r="AK1536" s="7">
        <f t="shared" si="876"/>
        <v>0</v>
      </c>
      <c r="AL1536" s="7">
        <f t="shared" si="877"/>
        <v>0</v>
      </c>
      <c r="AM1536" s="2">
        <f t="shared" si="878"/>
        <v>0</v>
      </c>
      <c r="AN1536" s="2">
        <f t="shared" si="879"/>
        <v>0</v>
      </c>
      <c r="AO1536" s="2">
        <f t="shared" si="880"/>
        <v>0</v>
      </c>
      <c r="AP1536" s="2">
        <f t="shared" si="881"/>
        <v>0</v>
      </c>
      <c r="AR1536" t="str">
        <f t="shared" si="864"/>
        <v>Moore</v>
      </c>
      <c r="AS1536" t="s">
        <v>869</v>
      </c>
      <c r="AT1536" s="182">
        <v>2</v>
      </c>
      <c r="AV1536" s="98">
        <v>37</v>
      </c>
      <c r="AW1536" s="100">
        <v>125</v>
      </c>
      <c r="AX1536" s="106">
        <f t="shared" si="882"/>
        <v>37125</v>
      </c>
      <c r="AZ1536" s="7" t="s">
        <v>2975</v>
      </c>
      <c r="BA1536" t="s">
        <v>3208</v>
      </c>
    </row>
    <row r="1537" spans="1:53" ht="13" hidden="1" customHeight="1" outlineLevel="1">
      <c r="A1537" t="s">
        <v>2360</v>
      </c>
      <c r="B1537" t="s">
        <v>869</v>
      </c>
      <c r="C1537" s="1">
        <f t="shared" si="869"/>
        <v>13113</v>
      </c>
      <c r="D1537" s="7">
        <f>IF(P1537&gt;0,RANK(P1537,(P1537:R1537,S1537:AG1537)),0)</f>
        <v>1</v>
      </c>
      <c r="E1537" s="7">
        <f>IF(Q1537&gt;0,RANK(Q1537,(P1537:R1537,S1537:AG1537)),0)</f>
        <v>0</v>
      </c>
      <c r="F1537" s="7">
        <f>IF(R1537&gt;0,RANK(R1537,(P1537:R1537,S1537:AG1537)),0)</f>
        <v>2</v>
      </c>
      <c r="G1537" s="7">
        <f>IF(S1537&gt;0,RANK(S1537,(P1537:R1537,S1537:AG1537)),0)</f>
        <v>4</v>
      </c>
      <c r="H1537" s="49">
        <f t="shared" si="870"/>
        <v>4906</v>
      </c>
      <c r="I1537" s="178">
        <f t="shared" si="868"/>
        <v>0.37413254022725539</v>
      </c>
      <c r="J1537" s="2"/>
      <c r="K1537" s="2">
        <f t="shared" si="871"/>
        <v>0.65743918249065814</v>
      </c>
      <c r="L1537" s="2">
        <f t="shared" si="872"/>
        <v>0</v>
      </c>
      <c r="M1537" s="2">
        <f t="shared" si="873"/>
        <v>0.28330664226340274</v>
      </c>
      <c r="N1537" s="2">
        <f t="shared" si="866"/>
        <v>1.5023259360939525E-2</v>
      </c>
      <c r="O1537" s="2">
        <f t="shared" si="867"/>
        <v>4.4230915884999597E-2</v>
      </c>
      <c r="P1537" s="1">
        <v>8621</v>
      </c>
      <c r="R1537" s="1">
        <v>3715</v>
      </c>
      <c r="S1537" s="1">
        <v>197</v>
      </c>
      <c r="X1537" s="1">
        <v>545</v>
      </c>
      <c r="AC1537" s="1">
        <v>35</v>
      </c>
      <c r="AI1537" s="7">
        <f t="shared" si="874"/>
        <v>0</v>
      </c>
      <c r="AJ1537" s="7">
        <f t="shared" si="875"/>
        <v>0</v>
      </c>
      <c r="AK1537" s="7">
        <f t="shared" si="876"/>
        <v>0</v>
      </c>
      <c r="AL1537" s="7">
        <f t="shared" si="877"/>
        <v>0</v>
      </c>
      <c r="AM1537" s="2">
        <f t="shared" si="878"/>
        <v>0</v>
      </c>
      <c r="AN1537" s="2">
        <f t="shared" si="879"/>
        <v>0</v>
      </c>
      <c r="AO1537" s="2">
        <f t="shared" si="880"/>
        <v>0</v>
      </c>
      <c r="AP1537" s="2">
        <f t="shared" si="881"/>
        <v>0</v>
      </c>
      <c r="AR1537" t="str">
        <f t="shared" si="864"/>
        <v>Nash</v>
      </c>
      <c r="AS1537" t="s">
        <v>869</v>
      </c>
      <c r="AT1537" s="182"/>
      <c r="AV1537" s="98">
        <v>37</v>
      </c>
      <c r="AW1537" s="100">
        <v>127</v>
      </c>
      <c r="AX1537" s="106">
        <f t="shared" si="882"/>
        <v>37127</v>
      </c>
      <c r="AZ1537" s="7" t="s">
        <v>2975</v>
      </c>
      <c r="BA1537" t="s">
        <v>3208</v>
      </c>
    </row>
    <row r="1538" spans="1:53" ht="13" hidden="1" customHeight="1" outlineLevel="1">
      <c r="A1538" t="s">
        <v>2765</v>
      </c>
      <c r="B1538" t="s">
        <v>869</v>
      </c>
      <c r="C1538" s="1">
        <f t="shared" ref="C1538:C1574" si="883">SUM(P1538:AG1538)</f>
        <v>25623</v>
      </c>
      <c r="D1538" s="7">
        <f>IF(P1538&gt;0,RANK(P1538,(P1538:R1538,S1538:AG1538)),0)</f>
        <v>2</v>
      </c>
      <c r="E1538" s="7">
        <f>IF(Q1538&gt;0,RANK(Q1538,(P1538:R1538,S1538:AG1538)),0)</f>
        <v>0</v>
      </c>
      <c r="F1538" s="7">
        <f>IF(R1538&gt;0,RANK(R1538,(P1538:R1538,S1538:AG1538)),0)</f>
        <v>1</v>
      </c>
      <c r="G1538" s="7">
        <f>IF(S1538&gt;0,RANK(S1538,(P1538:R1538,S1538:AG1538)),0)</f>
        <v>4</v>
      </c>
      <c r="H1538" s="49">
        <f t="shared" ref="H1538:H1574" si="884">MAX(P1538:Y1538)-LARGE(P1538:Y1538,2)</f>
        <v>113</v>
      </c>
      <c r="I1538" s="178">
        <f t="shared" si="868"/>
        <v>4.4101003005112592E-3</v>
      </c>
      <c r="J1538" s="2"/>
      <c r="K1538" s="2">
        <f t="shared" ref="K1538:K1574" si="885">IF($C1538=0,"-",P1538/$C1538)</f>
        <v>0.48276938687897591</v>
      </c>
      <c r="L1538" s="2">
        <f t="shared" ref="L1538:L1574" si="886">IF($C1538=0,"-",Q1538/$C1538)</f>
        <v>0</v>
      </c>
      <c r="M1538" s="2">
        <f t="shared" ref="M1538:M1574" si="887">IF($C1538=0,"-",R1538/$C1538)</f>
        <v>0.48717948717948717</v>
      </c>
      <c r="N1538" s="2">
        <f t="shared" si="866"/>
        <v>7.7664598212543422E-3</v>
      </c>
      <c r="O1538" s="2">
        <f t="shared" si="867"/>
        <v>2.2284666120282518E-2</v>
      </c>
      <c r="P1538" s="1">
        <v>12370</v>
      </c>
      <c r="R1538" s="1">
        <v>12483</v>
      </c>
      <c r="S1538" s="1">
        <v>199</v>
      </c>
      <c r="X1538" s="1">
        <v>527</v>
      </c>
      <c r="AC1538" s="1">
        <v>44</v>
      </c>
      <c r="AI1538" s="7">
        <f t="shared" ref="AI1538:AI1574" si="888">IF(T1538&gt;0,RANK(T1538,(P1538:Z1538)),0)</f>
        <v>0</v>
      </c>
      <c r="AJ1538" s="7">
        <f t="shared" ref="AJ1538:AJ1574" si="889">IF(U1538&gt;0,RANK(U1538,(P1538:Z1538)),0)</f>
        <v>0</v>
      </c>
      <c r="AK1538" s="7">
        <f t="shared" ref="AK1538:AK1574" si="890">IF(V1538&gt;0,RANK(V1538,(P1538:Z1538)),0)</f>
        <v>0</v>
      </c>
      <c r="AL1538" s="7">
        <f t="shared" ref="AL1538:AL1574" si="891">IF(W1538&gt;0,RANK(W1538,(P1538:Z1538)),0)</f>
        <v>0</v>
      </c>
      <c r="AM1538" s="2">
        <f t="shared" ref="AM1538:AM1574" si="892">IF($C1538=0,"-",T1538/$C1538)</f>
        <v>0</v>
      </c>
      <c r="AN1538" s="2">
        <f t="shared" ref="AN1538:AN1574" si="893">IF($C1538=0,"-",U1538/$C1538)</f>
        <v>0</v>
      </c>
      <c r="AO1538" s="2">
        <f t="shared" ref="AO1538:AO1574" si="894">IF($C1538=0,"-",V1538/$C1538)</f>
        <v>0</v>
      </c>
      <c r="AP1538" s="2">
        <f t="shared" ref="AP1538:AP1574" si="895">IF($C1538=0,"-",W1538/$C1538)</f>
        <v>0</v>
      </c>
      <c r="AR1538" t="str">
        <f t="shared" ref="AR1538:AR1574" si="896">A1538</f>
        <v>New Hanover</v>
      </c>
      <c r="AS1538" t="s">
        <v>869</v>
      </c>
      <c r="AT1538" s="182"/>
      <c r="AV1538" s="98">
        <v>37</v>
      </c>
      <c r="AW1538" s="100">
        <v>129</v>
      </c>
      <c r="AX1538" s="106">
        <f t="shared" ref="AX1538:AX1569" si="897">AV1538*1000+AW1538</f>
        <v>37129</v>
      </c>
      <c r="AZ1538" s="7" t="s">
        <v>2975</v>
      </c>
      <c r="BA1538" t="s">
        <v>3208</v>
      </c>
    </row>
    <row r="1539" spans="1:53" ht="13" hidden="1" customHeight="1" outlineLevel="1">
      <c r="A1539" t="s">
        <v>2744</v>
      </c>
      <c r="B1539" t="s">
        <v>869</v>
      </c>
      <c r="C1539" s="1">
        <f t="shared" si="883"/>
        <v>4690</v>
      </c>
      <c r="D1539" s="7">
        <f>IF(P1539&gt;0,RANK(P1539,(P1539:R1539,S1539:AG1539)),0)</f>
        <v>1</v>
      </c>
      <c r="E1539" s="7">
        <f>IF(Q1539&gt;0,RANK(Q1539,(P1539:R1539,S1539:AG1539)),0)</f>
        <v>0</v>
      </c>
      <c r="F1539" s="7">
        <f>IF(R1539&gt;0,RANK(R1539,(P1539:R1539,S1539:AG1539)),0)</f>
        <v>2</v>
      </c>
      <c r="G1539" s="7">
        <f>IF(S1539&gt;0,RANK(S1539,(P1539:R1539,S1539:AG1539)),0)</f>
        <v>4</v>
      </c>
      <c r="H1539" s="49">
        <f t="shared" si="884"/>
        <v>2140</v>
      </c>
      <c r="I1539" s="178">
        <f t="shared" si="868"/>
        <v>0.45628997867803839</v>
      </c>
      <c r="J1539" s="2"/>
      <c r="K1539" s="2">
        <f t="shared" si="885"/>
        <v>0.6846481876332623</v>
      </c>
      <c r="L1539" s="2">
        <f t="shared" si="886"/>
        <v>0</v>
      </c>
      <c r="M1539" s="2">
        <f t="shared" si="887"/>
        <v>0.22835820895522388</v>
      </c>
      <c r="N1539" s="2">
        <f t="shared" si="866"/>
        <v>1.7910447761194031E-2</v>
      </c>
      <c r="O1539" s="2">
        <f t="shared" si="867"/>
        <v>6.9083155650319791E-2</v>
      </c>
      <c r="P1539" s="1">
        <v>3211</v>
      </c>
      <c r="R1539" s="1">
        <v>1071</v>
      </c>
      <c r="S1539" s="1">
        <v>84</v>
      </c>
      <c r="X1539" s="1">
        <v>293</v>
      </c>
      <c r="AC1539" s="1">
        <v>31</v>
      </c>
      <c r="AI1539" s="7">
        <f t="shared" si="888"/>
        <v>0</v>
      </c>
      <c r="AJ1539" s="7">
        <f t="shared" si="889"/>
        <v>0</v>
      </c>
      <c r="AK1539" s="7">
        <f t="shared" si="890"/>
        <v>0</v>
      </c>
      <c r="AL1539" s="7">
        <f t="shared" si="891"/>
        <v>0</v>
      </c>
      <c r="AM1539" s="2">
        <f t="shared" si="892"/>
        <v>0</v>
      </c>
      <c r="AN1539" s="2">
        <f t="shared" si="893"/>
        <v>0</v>
      </c>
      <c r="AO1539" s="2">
        <f t="shared" si="894"/>
        <v>0</v>
      </c>
      <c r="AP1539" s="2">
        <f t="shared" si="895"/>
        <v>0</v>
      </c>
      <c r="AR1539" t="str">
        <f t="shared" si="896"/>
        <v>Northampton</v>
      </c>
      <c r="AS1539" t="s">
        <v>869</v>
      </c>
      <c r="AT1539" s="182">
        <v>1</v>
      </c>
      <c r="AV1539" s="98">
        <v>37</v>
      </c>
      <c r="AW1539" s="100">
        <v>131</v>
      </c>
      <c r="AX1539" s="106">
        <f t="shared" si="897"/>
        <v>37131</v>
      </c>
      <c r="AZ1539" s="7" t="s">
        <v>2975</v>
      </c>
      <c r="BA1539" t="s">
        <v>3208</v>
      </c>
    </row>
    <row r="1540" spans="1:53" ht="13" hidden="1" customHeight="1" outlineLevel="1">
      <c r="A1540" t="s">
        <v>862</v>
      </c>
      <c r="B1540" t="s">
        <v>869</v>
      </c>
      <c r="C1540" s="1">
        <f t="shared" si="883"/>
        <v>8570</v>
      </c>
      <c r="D1540" s="7">
        <f>IF(P1540&gt;0,RANK(P1540,(P1540:R1540,S1540:AG1540)),0)</f>
        <v>1</v>
      </c>
      <c r="E1540" s="7">
        <f>IF(Q1540&gt;0,RANK(Q1540,(P1540:R1540,S1540:AG1540)),0)</f>
        <v>0</v>
      </c>
      <c r="F1540" s="7">
        <f>IF(R1540&gt;0,RANK(R1540,(P1540:R1540,S1540:AG1540)),0)</f>
        <v>2</v>
      </c>
      <c r="G1540" s="7">
        <f>IF(S1540&gt;0,RANK(S1540,(P1540:R1540,S1540:AG1540)),0)</f>
        <v>4</v>
      </c>
      <c r="H1540" s="49">
        <f t="shared" si="884"/>
        <v>1350</v>
      </c>
      <c r="I1540" s="178">
        <f t="shared" si="868"/>
        <v>0.15752625437572929</v>
      </c>
      <c r="J1540" s="2"/>
      <c r="K1540" s="2">
        <f t="shared" si="885"/>
        <v>0.5407234539089848</v>
      </c>
      <c r="L1540" s="2">
        <f t="shared" si="886"/>
        <v>0</v>
      </c>
      <c r="M1540" s="2">
        <f t="shared" si="887"/>
        <v>0.38319719953325554</v>
      </c>
      <c r="N1540" s="2">
        <f t="shared" si="866"/>
        <v>1.6219369894982499E-2</v>
      </c>
      <c r="O1540" s="2">
        <f t="shared" si="867"/>
        <v>5.9859976662777162E-2</v>
      </c>
      <c r="P1540" s="1">
        <v>4634</v>
      </c>
      <c r="R1540" s="1">
        <v>3284</v>
      </c>
      <c r="S1540" s="1">
        <v>139</v>
      </c>
      <c r="X1540" s="1">
        <v>478</v>
      </c>
      <c r="AC1540" s="1">
        <v>35</v>
      </c>
      <c r="AI1540" s="7">
        <f t="shared" si="888"/>
        <v>0</v>
      </c>
      <c r="AJ1540" s="7">
        <f t="shared" si="889"/>
        <v>0</v>
      </c>
      <c r="AK1540" s="7">
        <f t="shared" si="890"/>
        <v>0</v>
      </c>
      <c r="AL1540" s="7">
        <f t="shared" si="891"/>
        <v>0</v>
      </c>
      <c r="AM1540" s="2">
        <f t="shared" si="892"/>
        <v>0</v>
      </c>
      <c r="AN1540" s="2">
        <f t="shared" si="893"/>
        <v>0</v>
      </c>
      <c r="AO1540" s="2">
        <f t="shared" si="894"/>
        <v>0</v>
      </c>
      <c r="AP1540" s="2">
        <f t="shared" si="895"/>
        <v>0</v>
      </c>
      <c r="AR1540" t="str">
        <f t="shared" si="896"/>
        <v>Onslow</v>
      </c>
      <c r="AS1540" t="s">
        <v>869</v>
      </c>
      <c r="AT1540" s="182">
        <v>3</v>
      </c>
      <c r="AV1540" s="98">
        <v>37</v>
      </c>
      <c r="AW1540" s="100">
        <v>133</v>
      </c>
      <c r="AX1540" s="106">
        <f t="shared" si="897"/>
        <v>37133</v>
      </c>
      <c r="AZ1540" s="7" t="s">
        <v>2975</v>
      </c>
      <c r="BA1540" t="s">
        <v>3208</v>
      </c>
    </row>
    <row r="1541" spans="1:53" ht="13" hidden="1" customHeight="1" outlineLevel="1">
      <c r="A1541" t="s">
        <v>1424</v>
      </c>
      <c r="B1541" t="s">
        <v>869</v>
      </c>
      <c r="C1541" s="1">
        <f t="shared" si="883"/>
        <v>36496</v>
      </c>
      <c r="D1541" s="7">
        <f>IF(P1541&gt;0,RANK(P1541,(P1541:R1541,S1541:AG1541)),0)</f>
        <v>2</v>
      </c>
      <c r="E1541" s="7">
        <f>IF(Q1541&gt;0,RANK(Q1541,(P1541:R1541,S1541:AG1541)),0)</f>
        <v>0</v>
      </c>
      <c r="F1541" s="7">
        <f>IF(R1541&gt;0,RANK(R1541,(P1541:R1541,S1541:AG1541)),0)</f>
        <v>1</v>
      </c>
      <c r="G1541" s="7">
        <f>IF(S1541&gt;0,RANK(S1541,(P1541:R1541,S1541:AG1541)),0)</f>
        <v>4</v>
      </c>
      <c r="H1541" s="49">
        <f t="shared" si="884"/>
        <v>606</v>
      </c>
      <c r="I1541" s="178">
        <f t="shared" si="868"/>
        <v>1.6604559403770276E-2</v>
      </c>
      <c r="J1541" s="2"/>
      <c r="K1541" s="2">
        <f t="shared" si="885"/>
        <v>0.48345024112231477</v>
      </c>
      <c r="L1541" s="2">
        <f t="shared" si="886"/>
        <v>0</v>
      </c>
      <c r="M1541" s="2">
        <f t="shared" si="887"/>
        <v>0.50005480052608509</v>
      </c>
      <c r="N1541" s="2">
        <f t="shared" si="866"/>
        <v>4.6032441911442352E-3</v>
      </c>
      <c r="O1541" s="2">
        <f t="shared" si="867"/>
        <v>1.1891714160455962E-2</v>
      </c>
      <c r="P1541" s="1">
        <v>17644</v>
      </c>
      <c r="R1541" s="1">
        <v>18250</v>
      </c>
      <c r="S1541" s="1">
        <v>168</v>
      </c>
      <c r="X1541" s="1">
        <v>359</v>
      </c>
      <c r="AC1541" s="1">
        <v>75</v>
      </c>
      <c r="AI1541" s="7">
        <f t="shared" si="888"/>
        <v>0</v>
      </c>
      <c r="AJ1541" s="7">
        <f t="shared" si="889"/>
        <v>0</v>
      </c>
      <c r="AK1541" s="7">
        <f t="shared" si="890"/>
        <v>0</v>
      </c>
      <c r="AL1541" s="7">
        <f t="shared" si="891"/>
        <v>0</v>
      </c>
      <c r="AM1541" s="2">
        <f t="shared" si="892"/>
        <v>0</v>
      </c>
      <c r="AN1541" s="2">
        <f t="shared" si="893"/>
        <v>0</v>
      </c>
      <c r="AO1541" s="2">
        <f t="shared" si="894"/>
        <v>0</v>
      </c>
      <c r="AP1541" s="2">
        <f t="shared" si="895"/>
        <v>0</v>
      </c>
      <c r="AR1541" t="str">
        <f t="shared" si="896"/>
        <v>Orange</v>
      </c>
      <c r="AS1541" t="s">
        <v>869</v>
      </c>
      <c r="AT1541" s="182"/>
      <c r="AV1541" s="98">
        <v>37</v>
      </c>
      <c r="AW1541" s="100">
        <v>135</v>
      </c>
      <c r="AX1541" s="106">
        <f t="shared" si="897"/>
        <v>37135</v>
      </c>
      <c r="AZ1541" s="7" t="s">
        <v>2975</v>
      </c>
      <c r="BA1541" t="s">
        <v>3208</v>
      </c>
    </row>
    <row r="1542" spans="1:53" ht="13" hidden="1" customHeight="1" outlineLevel="1">
      <c r="A1542" t="s">
        <v>863</v>
      </c>
      <c r="B1542" t="s">
        <v>869</v>
      </c>
      <c r="C1542" s="1">
        <f t="shared" si="883"/>
        <v>1753</v>
      </c>
      <c r="D1542" s="7">
        <f>IF(P1542&gt;0,RANK(P1542,(P1542:R1542,S1542:AG1542)),0)</f>
        <v>1</v>
      </c>
      <c r="E1542" s="7">
        <f>IF(Q1542&gt;0,RANK(Q1542,(P1542:R1542,S1542:AG1542)),0)</f>
        <v>0</v>
      </c>
      <c r="F1542" s="7">
        <f>IF(R1542&gt;0,RANK(R1542,(P1542:R1542,S1542:AG1542)),0)</f>
        <v>2</v>
      </c>
      <c r="G1542" s="7">
        <f>IF(S1542&gt;0,RANK(S1542,(P1542:R1542,S1542:AG1542)),0)</f>
        <v>4</v>
      </c>
      <c r="H1542" s="49">
        <f t="shared" si="884"/>
        <v>248</v>
      </c>
      <c r="I1542" s="178">
        <f t="shared" si="868"/>
        <v>0.14147176269252709</v>
      </c>
      <c r="J1542" s="2"/>
      <c r="K1542" s="2">
        <f t="shared" si="885"/>
        <v>0.53051911009697661</v>
      </c>
      <c r="L1542" s="2">
        <f t="shared" si="886"/>
        <v>0</v>
      </c>
      <c r="M1542" s="2">
        <f t="shared" si="887"/>
        <v>0.38904734740444952</v>
      </c>
      <c r="N1542" s="2">
        <f t="shared" si="866"/>
        <v>2.0536223616657159E-2</v>
      </c>
      <c r="O1542" s="2">
        <f t="shared" si="867"/>
        <v>5.9897318881916711E-2</v>
      </c>
      <c r="P1542" s="1">
        <v>930</v>
      </c>
      <c r="R1542" s="1">
        <v>682</v>
      </c>
      <c r="S1542" s="1">
        <v>36</v>
      </c>
      <c r="X1542" s="1">
        <v>98</v>
      </c>
      <c r="AC1542" s="1">
        <v>7</v>
      </c>
      <c r="AI1542" s="7">
        <f t="shared" si="888"/>
        <v>0</v>
      </c>
      <c r="AJ1542" s="7">
        <f t="shared" si="889"/>
        <v>0</v>
      </c>
      <c r="AK1542" s="7">
        <f t="shared" si="890"/>
        <v>0</v>
      </c>
      <c r="AL1542" s="7">
        <f t="shared" si="891"/>
        <v>0</v>
      </c>
      <c r="AM1542" s="2">
        <f t="shared" si="892"/>
        <v>0</v>
      </c>
      <c r="AN1542" s="2">
        <f t="shared" si="893"/>
        <v>0</v>
      </c>
      <c r="AO1542" s="2">
        <f t="shared" si="894"/>
        <v>0</v>
      </c>
      <c r="AP1542" s="2">
        <f t="shared" si="895"/>
        <v>0</v>
      </c>
      <c r="AR1542" t="str">
        <f t="shared" si="896"/>
        <v>Pamlico</v>
      </c>
      <c r="AS1542" t="s">
        <v>869</v>
      </c>
      <c r="AT1542" s="182">
        <v>3</v>
      </c>
      <c r="AV1542" s="98">
        <v>37</v>
      </c>
      <c r="AW1542" s="100">
        <v>137</v>
      </c>
      <c r="AX1542" s="106">
        <f t="shared" si="897"/>
        <v>37137</v>
      </c>
      <c r="AZ1542" s="7" t="s">
        <v>2975</v>
      </c>
      <c r="BA1542" t="s">
        <v>3208</v>
      </c>
    </row>
    <row r="1543" spans="1:53" ht="13" hidden="1" customHeight="1" outlineLevel="1">
      <c r="A1543" t="s">
        <v>864</v>
      </c>
      <c r="B1543" t="s">
        <v>869</v>
      </c>
      <c r="C1543" s="1">
        <f t="shared" si="883"/>
        <v>3858</v>
      </c>
      <c r="D1543" s="7">
        <f>IF(P1543&gt;0,RANK(P1543,(P1543:R1543,S1543:AG1543)),0)</f>
        <v>1</v>
      </c>
      <c r="E1543" s="7">
        <f>IF(Q1543&gt;0,RANK(Q1543,(P1543:R1543,S1543:AG1543)),0)</f>
        <v>0</v>
      </c>
      <c r="F1543" s="7">
        <f>IF(R1543&gt;0,RANK(R1543,(P1543:R1543,S1543:AG1543)),0)</f>
        <v>2</v>
      </c>
      <c r="G1543" s="7">
        <f>IF(S1543&gt;0,RANK(S1543,(P1543:R1543,S1543:AG1543)),0)</f>
        <v>4</v>
      </c>
      <c r="H1543" s="49">
        <f t="shared" si="884"/>
        <v>1351</v>
      </c>
      <c r="I1543" s="178">
        <f t="shared" si="868"/>
        <v>0.35018144116122341</v>
      </c>
      <c r="J1543" s="2"/>
      <c r="K1543" s="2">
        <f t="shared" si="885"/>
        <v>0.65059616381544838</v>
      </c>
      <c r="L1543" s="2">
        <f t="shared" si="886"/>
        <v>0</v>
      </c>
      <c r="M1543" s="2">
        <f t="shared" si="887"/>
        <v>0.30041472265422497</v>
      </c>
      <c r="N1543" s="2">
        <f t="shared" ref="N1543:N1574" si="898">IF($C1543=0,"-",S1543/$C1543)</f>
        <v>8.812856402280975E-3</v>
      </c>
      <c r="O1543" s="2">
        <f t="shared" ref="O1543:O1574" si="899">IF(C1543=0,"-",(1-K1543-L1543-M1543-N1543))</f>
        <v>4.0176257128045671E-2</v>
      </c>
      <c r="P1543" s="1">
        <v>2510</v>
      </c>
      <c r="R1543" s="1">
        <v>1159</v>
      </c>
      <c r="S1543" s="1">
        <v>34</v>
      </c>
      <c r="X1543" s="1">
        <v>143</v>
      </c>
      <c r="AC1543" s="1">
        <v>12</v>
      </c>
      <c r="AI1543" s="7">
        <f t="shared" si="888"/>
        <v>0</v>
      </c>
      <c r="AJ1543" s="7">
        <f t="shared" si="889"/>
        <v>0</v>
      </c>
      <c r="AK1543" s="7">
        <f t="shared" si="890"/>
        <v>0</v>
      </c>
      <c r="AL1543" s="7">
        <f t="shared" si="891"/>
        <v>0</v>
      </c>
      <c r="AM1543" s="2">
        <f t="shared" si="892"/>
        <v>0</v>
      </c>
      <c r="AN1543" s="2">
        <f t="shared" si="893"/>
        <v>0</v>
      </c>
      <c r="AO1543" s="2">
        <f t="shared" si="894"/>
        <v>0</v>
      </c>
      <c r="AP1543" s="2">
        <f t="shared" si="895"/>
        <v>0</v>
      </c>
      <c r="AR1543" t="str">
        <f t="shared" si="896"/>
        <v>Pasquotank</v>
      </c>
      <c r="AS1543" t="s">
        <v>869</v>
      </c>
      <c r="AT1543" s="182"/>
      <c r="AV1543" s="98">
        <v>37</v>
      </c>
      <c r="AW1543" s="100">
        <v>139</v>
      </c>
      <c r="AX1543" s="106">
        <f t="shared" si="897"/>
        <v>37139</v>
      </c>
      <c r="AZ1543" s="7" t="s">
        <v>2975</v>
      </c>
      <c r="BA1543" t="s">
        <v>3208</v>
      </c>
    </row>
    <row r="1544" spans="1:53" ht="13" hidden="1" customHeight="1" outlineLevel="1">
      <c r="A1544" t="s">
        <v>1104</v>
      </c>
      <c r="B1544" t="s">
        <v>869</v>
      </c>
      <c r="C1544" s="1">
        <f t="shared" si="883"/>
        <v>5174</v>
      </c>
      <c r="D1544" s="7">
        <f>IF(P1544&gt;0,RANK(P1544,(P1544:R1544,S1544:AG1544)),0)</f>
        <v>1</v>
      </c>
      <c r="E1544" s="7">
        <f>IF(Q1544&gt;0,RANK(Q1544,(P1544:R1544,S1544:AG1544)),0)</f>
        <v>0</v>
      </c>
      <c r="F1544" s="7">
        <f>IF(R1544&gt;0,RANK(R1544,(P1544:R1544,S1544:AG1544)),0)</f>
        <v>2</v>
      </c>
      <c r="G1544" s="7">
        <f>IF(S1544&gt;0,RANK(S1544,(P1544:R1544,S1544:AG1544)),0)</f>
        <v>4</v>
      </c>
      <c r="H1544" s="49">
        <f t="shared" si="884"/>
        <v>999</v>
      </c>
      <c r="I1544" s="178">
        <f t="shared" si="868"/>
        <v>0.19308078855817548</v>
      </c>
      <c r="J1544" s="2"/>
      <c r="K1544" s="2">
        <f t="shared" si="885"/>
        <v>0.56320061847700043</v>
      </c>
      <c r="L1544" s="2">
        <f t="shared" si="886"/>
        <v>0</v>
      </c>
      <c r="M1544" s="2">
        <f t="shared" si="887"/>
        <v>0.37011982991882492</v>
      </c>
      <c r="N1544" s="2">
        <f t="shared" si="898"/>
        <v>1.720139157325087E-2</v>
      </c>
      <c r="O1544" s="2">
        <f t="shared" si="899"/>
        <v>4.9478160030923785E-2</v>
      </c>
      <c r="P1544" s="1">
        <v>2914</v>
      </c>
      <c r="R1544" s="1">
        <v>1915</v>
      </c>
      <c r="S1544" s="1">
        <v>89</v>
      </c>
      <c r="X1544" s="1">
        <v>225</v>
      </c>
      <c r="AC1544" s="1">
        <v>31</v>
      </c>
      <c r="AI1544" s="7">
        <f t="shared" si="888"/>
        <v>0</v>
      </c>
      <c r="AJ1544" s="7">
        <f t="shared" si="889"/>
        <v>0</v>
      </c>
      <c r="AK1544" s="7">
        <f t="shared" si="890"/>
        <v>0</v>
      </c>
      <c r="AL1544" s="7">
        <f t="shared" si="891"/>
        <v>0</v>
      </c>
      <c r="AM1544" s="2">
        <f t="shared" si="892"/>
        <v>0</v>
      </c>
      <c r="AN1544" s="2">
        <f t="shared" si="893"/>
        <v>0</v>
      </c>
      <c r="AO1544" s="2">
        <f t="shared" si="894"/>
        <v>0</v>
      </c>
      <c r="AP1544" s="2">
        <f t="shared" si="895"/>
        <v>0</v>
      </c>
      <c r="AR1544" t="str">
        <f t="shared" si="896"/>
        <v>Pender</v>
      </c>
      <c r="AS1544" t="s">
        <v>869</v>
      </c>
      <c r="AT1544" s="182"/>
      <c r="AV1544" s="98">
        <v>37</v>
      </c>
      <c r="AW1544" s="100">
        <v>141</v>
      </c>
      <c r="AX1544" s="106">
        <f t="shared" si="897"/>
        <v>37141</v>
      </c>
      <c r="AZ1544" s="7" t="s">
        <v>2975</v>
      </c>
      <c r="BA1544" t="s">
        <v>3208</v>
      </c>
    </row>
    <row r="1545" spans="1:53" ht="13" hidden="1" customHeight="1" outlineLevel="1">
      <c r="A1545" t="s">
        <v>1413</v>
      </c>
      <c r="B1545" t="s">
        <v>869</v>
      </c>
      <c r="C1545" s="1">
        <f t="shared" si="883"/>
        <v>1393</v>
      </c>
      <c r="D1545" s="7">
        <f>IF(P1545&gt;0,RANK(P1545,(P1545:R1545,S1545:AG1545)),0)</f>
        <v>1</v>
      </c>
      <c r="E1545" s="7">
        <f>IF(Q1545&gt;0,RANK(Q1545,(P1545:R1545,S1545:AG1545)),0)</f>
        <v>0</v>
      </c>
      <c r="F1545" s="7">
        <f>IF(R1545&gt;0,RANK(R1545,(P1545:R1545,S1545:AG1545)),0)</f>
        <v>2</v>
      </c>
      <c r="G1545" s="7">
        <f>IF(S1545&gt;0,RANK(S1545,(P1545:R1545,S1545:AG1545)),0)</f>
        <v>4</v>
      </c>
      <c r="H1545" s="49">
        <f t="shared" si="884"/>
        <v>237</v>
      </c>
      <c r="I1545" s="178">
        <f t="shared" si="868"/>
        <v>0.17013639626704954</v>
      </c>
      <c r="J1545" s="2"/>
      <c r="K1545" s="2">
        <f t="shared" si="885"/>
        <v>0.51687006460875806</v>
      </c>
      <c r="L1545" s="2">
        <f t="shared" si="886"/>
        <v>0</v>
      </c>
      <c r="M1545" s="2">
        <f t="shared" si="887"/>
        <v>0.34673366834170855</v>
      </c>
      <c r="N1545" s="2">
        <f t="shared" si="898"/>
        <v>2.2254127781765973E-2</v>
      </c>
      <c r="O1545" s="2">
        <f t="shared" si="899"/>
        <v>0.11414213926776742</v>
      </c>
      <c r="P1545" s="1">
        <v>720</v>
      </c>
      <c r="R1545" s="1">
        <v>483</v>
      </c>
      <c r="S1545" s="1">
        <v>31</v>
      </c>
      <c r="X1545" s="1">
        <v>150</v>
      </c>
      <c r="AC1545" s="1">
        <v>9</v>
      </c>
      <c r="AI1545" s="7">
        <f t="shared" si="888"/>
        <v>0</v>
      </c>
      <c r="AJ1545" s="7">
        <f t="shared" si="889"/>
        <v>0</v>
      </c>
      <c r="AK1545" s="7">
        <f t="shared" si="890"/>
        <v>0</v>
      </c>
      <c r="AL1545" s="7">
        <f t="shared" si="891"/>
        <v>0</v>
      </c>
      <c r="AM1545" s="2">
        <f t="shared" si="892"/>
        <v>0</v>
      </c>
      <c r="AN1545" s="2">
        <f t="shared" si="893"/>
        <v>0</v>
      </c>
      <c r="AO1545" s="2">
        <f t="shared" si="894"/>
        <v>0</v>
      </c>
      <c r="AP1545" s="2">
        <f t="shared" si="895"/>
        <v>0</v>
      </c>
      <c r="AR1545" t="str">
        <f t="shared" si="896"/>
        <v>Perquimans</v>
      </c>
      <c r="AS1545" t="s">
        <v>869</v>
      </c>
      <c r="AT1545" s="182"/>
      <c r="AV1545" s="98">
        <v>37</v>
      </c>
      <c r="AW1545" s="100">
        <v>143</v>
      </c>
      <c r="AX1545" s="106">
        <f t="shared" si="897"/>
        <v>37143</v>
      </c>
      <c r="AZ1545" s="7" t="s">
        <v>2975</v>
      </c>
      <c r="BA1545" t="s">
        <v>3208</v>
      </c>
    </row>
    <row r="1546" spans="1:53" ht="13" hidden="1" customHeight="1" outlineLevel="1">
      <c r="A1546" t="s">
        <v>150</v>
      </c>
      <c r="B1546" t="s">
        <v>869</v>
      </c>
      <c r="C1546" s="1">
        <f t="shared" si="883"/>
        <v>5815</v>
      </c>
      <c r="D1546" s="7">
        <f>IF(P1546&gt;0,RANK(P1546,(P1546:R1546,S1546:AG1546)),0)</f>
        <v>1</v>
      </c>
      <c r="E1546" s="7">
        <f>IF(Q1546&gt;0,RANK(Q1546,(P1546:R1546,S1546:AG1546)),0)</f>
        <v>0</v>
      </c>
      <c r="F1546" s="7">
        <f>IF(R1546&gt;0,RANK(R1546,(P1546:R1546,S1546:AG1546)),0)</f>
        <v>2</v>
      </c>
      <c r="G1546" s="7">
        <f>IF(S1546&gt;0,RANK(S1546,(P1546:R1546,S1546:AG1546)),0)</f>
        <v>4</v>
      </c>
      <c r="H1546" s="49">
        <f t="shared" si="884"/>
        <v>805</v>
      </c>
      <c r="I1546" s="178">
        <f t="shared" ref="I1546:I1574" si="900">H1546/C1546</f>
        <v>0.13843508168529664</v>
      </c>
      <c r="J1546" s="2"/>
      <c r="K1546" s="2">
        <f t="shared" si="885"/>
        <v>0.51006018916595008</v>
      </c>
      <c r="L1546" s="2">
        <f t="shared" si="886"/>
        <v>0</v>
      </c>
      <c r="M1546" s="2">
        <f t="shared" si="887"/>
        <v>0.37162510748065347</v>
      </c>
      <c r="N1546" s="2">
        <f t="shared" si="898"/>
        <v>2.0808254514187448E-2</v>
      </c>
      <c r="O1546" s="2">
        <f t="shared" si="899"/>
        <v>9.7506448839209003E-2</v>
      </c>
      <c r="P1546" s="1">
        <v>2966</v>
      </c>
      <c r="R1546" s="1">
        <v>2161</v>
      </c>
      <c r="S1546" s="1">
        <v>121</v>
      </c>
      <c r="X1546" s="1">
        <v>533</v>
      </c>
      <c r="AC1546" s="1">
        <v>34</v>
      </c>
      <c r="AI1546" s="7">
        <f t="shared" si="888"/>
        <v>0</v>
      </c>
      <c r="AJ1546" s="7">
        <f t="shared" si="889"/>
        <v>0</v>
      </c>
      <c r="AK1546" s="7">
        <f t="shared" si="890"/>
        <v>0</v>
      </c>
      <c r="AL1546" s="7">
        <f t="shared" si="891"/>
        <v>0</v>
      </c>
      <c r="AM1546" s="2">
        <f t="shared" si="892"/>
        <v>0</v>
      </c>
      <c r="AN1546" s="2">
        <f t="shared" si="893"/>
        <v>0</v>
      </c>
      <c r="AO1546" s="2">
        <f t="shared" si="894"/>
        <v>0</v>
      </c>
      <c r="AP1546" s="2">
        <f t="shared" si="895"/>
        <v>0</v>
      </c>
      <c r="AR1546" t="str">
        <f t="shared" si="896"/>
        <v>Person</v>
      </c>
      <c r="AS1546" t="s">
        <v>869</v>
      </c>
      <c r="AT1546" s="182">
        <v>6</v>
      </c>
      <c r="AV1546" s="98">
        <v>37</v>
      </c>
      <c r="AW1546" s="100">
        <v>145</v>
      </c>
      <c r="AX1546" s="106">
        <f t="shared" si="897"/>
        <v>37145</v>
      </c>
      <c r="AZ1546" s="7" t="s">
        <v>2975</v>
      </c>
      <c r="BA1546" t="s">
        <v>3208</v>
      </c>
    </row>
    <row r="1547" spans="1:53" ht="13" hidden="1" customHeight="1" outlineLevel="1">
      <c r="A1547" t="s">
        <v>539</v>
      </c>
      <c r="B1547" t="s">
        <v>869</v>
      </c>
      <c r="C1547" s="1">
        <f t="shared" si="883"/>
        <v>21509</v>
      </c>
      <c r="D1547" s="7">
        <f>IF(P1547&gt;0,RANK(P1547,(P1547:R1547,S1547:AG1547)),0)</f>
        <v>1</v>
      </c>
      <c r="E1547" s="7">
        <f>IF(Q1547&gt;0,RANK(Q1547,(P1547:R1547,S1547:AG1547)),0)</f>
        <v>0</v>
      </c>
      <c r="F1547" s="7">
        <f>IF(R1547&gt;0,RANK(R1547,(P1547:R1547,S1547:AG1547)),0)</f>
        <v>2</v>
      </c>
      <c r="G1547" s="7">
        <f>IF(S1547&gt;0,RANK(S1547,(P1547:R1547,S1547:AG1547)),0)</f>
        <v>4</v>
      </c>
      <c r="H1547" s="49">
        <f t="shared" si="884"/>
        <v>4220</v>
      </c>
      <c r="I1547" s="178">
        <f t="shared" si="900"/>
        <v>0.19619694081547259</v>
      </c>
      <c r="J1547" s="2"/>
      <c r="K1547" s="2">
        <f t="shared" si="885"/>
        <v>0.56525175507926917</v>
      </c>
      <c r="L1547" s="2">
        <f t="shared" si="886"/>
        <v>0</v>
      </c>
      <c r="M1547" s="2">
        <f t="shared" si="887"/>
        <v>0.36905481426379655</v>
      </c>
      <c r="N1547" s="2">
        <f t="shared" si="898"/>
        <v>1.5388906969175694E-2</v>
      </c>
      <c r="O1547" s="2">
        <f t="shared" si="899"/>
        <v>5.030452368775859E-2</v>
      </c>
      <c r="P1547" s="1">
        <v>12158</v>
      </c>
      <c r="R1547" s="1">
        <v>7938</v>
      </c>
      <c r="S1547" s="1">
        <v>331</v>
      </c>
      <c r="X1547" s="1">
        <v>1000</v>
      </c>
      <c r="AC1547" s="1">
        <v>82</v>
      </c>
      <c r="AI1547" s="7">
        <f t="shared" si="888"/>
        <v>0</v>
      </c>
      <c r="AJ1547" s="7">
        <f t="shared" si="889"/>
        <v>0</v>
      </c>
      <c r="AK1547" s="7">
        <f t="shared" si="890"/>
        <v>0</v>
      </c>
      <c r="AL1547" s="7">
        <f t="shared" si="891"/>
        <v>0</v>
      </c>
      <c r="AM1547" s="2">
        <f t="shared" si="892"/>
        <v>0</v>
      </c>
      <c r="AN1547" s="2">
        <f t="shared" si="893"/>
        <v>0</v>
      </c>
      <c r="AO1547" s="2">
        <f t="shared" si="894"/>
        <v>0</v>
      </c>
      <c r="AP1547" s="2">
        <f t="shared" si="895"/>
        <v>0</v>
      </c>
      <c r="AR1547" t="str">
        <f t="shared" si="896"/>
        <v>Pitt</v>
      </c>
      <c r="AS1547" t="s">
        <v>869</v>
      </c>
      <c r="AT1547" s="182"/>
      <c r="AV1547" s="98">
        <v>37</v>
      </c>
      <c r="AW1547" s="100">
        <v>147</v>
      </c>
      <c r="AX1547" s="106">
        <f t="shared" si="897"/>
        <v>37147</v>
      </c>
      <c r="AZ1547" s="7" t="s">
        <v>2975</v>
      </c>
      <c r="BA1547" t="s">
        <v>3208</v>
      </c>
    </row>
    <row r="1548" spans="1:53" ht="13" hidden="1" customHeight="1" outlineLevel="1">
      <c r="A1548" t="s">
        <v>2950</v>
      </c>
      <c r="B1548" t="s">
        <v>869</v>
      </c>
      <c r="C1548" s="1">
        <f t="shared" si="883"/>
        <v>2326</v>
      </c>
      <c r="D1548" s="7">
        <f>IF(P1548&gt;0,RANK(P1548,(P1548:R1548,S1548:AG1548)),0)</f>
        <v>2</v>
      </c>
      <c r="E1548" s="7">
        <f>IF(Q1548&gt;0,RANK(Q1548,(P1548:R1548,S1548:AG1548)),0)</f>
        <v>0</v>
      </c>
      <c r="F1548" s="7">
        <f>IF(R1548&gt;0,RANK(R1548,(P1548:R1548,S1548:AG1548)),0)</f>
        <v>1</v>
      </c>
      <c r="G1548" s="7">
        <f>IF(S1548&gt;0,RANK(S1548,(P1548:R1548,S1548:AG1548)),0)</f>
        <v>4</v>
      </c>
      <c r="H1548" s="49">
        <f t="shared" si="884"/>
        <v>26</v>
      </c>
      <c r="I1548" s="178">
        <f t="shared" si="900"/>
        <v>1.117798796216681E-2</v>
      </c>
      <c r="J1548" s="2"/>
      <c r="K1548" s="2">
        <f t="shared" si="885"/>
        <v>0.47678417884780738</v>
      </c>
      <c r="L1548" s="2">
        <f t="shared" si="886"/>
        <v>0</v>
      </c>
      <c r="M1548" s="2">
        <f t="shared" si="887"/>
        <v>0.48796216680997423</v>
      </c>
      <c r="N1548" s="2">
        <f t="shared" si="898"/>
        <v>9.4582975064488387E-3</v>
      </c>
      <c r="O1548" s="2">
        <f t="shared" si="899"/>
        <v>2.5795356835769605E-2</v>
      </c>
      <c r="P1548" s="1">
        <v>1109</v>
      </c>
      <c r="R1548" s="1">
        <v>1135</v>
      </c>
      <c r="S1548" s="1">
        <v>22</v>
      </c>
      <c r="X1548" s="1">
        <v>52</v>
      </c>
      <c r="AC1548" s="1">
        <v>8</v>
      </c>
      <c r="AI1548" s="7">
        <f t="shared" si="888"/>
        <v>0</v>
      </c>
      <c r="AJ1548" s="7">
        <f t="shared" si="889"/>
        <v>0</v>
      </c>
      <c r="AK1548" s="7">
        <f t="shared" si="890"/>
        <v>0</v>
      </c>
      <c r="AL1548" s="7">
        <f t="shared" si="891"/>
        <v>0</v>
      </c>
      <c r="AM1548" s="2">
        <f t="shared" si="892"/>
        <v>0</v>
      </c>
      <c r="AN1548" s="2">
        <f t="shared" si="893"/>
        <v>0</v>
      </c>
      <c r="AO1548" s="2">
        <f t="shared" si="894"/>
        <v>0</v>
      </c>
      <c r="AP1548" s="2">
        <f t="shared" si="895"/>
        <v>0</v>
      </c>
      <c r="AR1548" t="str">
        <f t="shared" si="896"/>
        <v>Polk</v>
      </c>
      <c r="AS1548" t="s">
        <v>869</v>
      </c>
      <c r="AT1548" s="182">
        <v>10</v>
      </c>
      <c r="AV1548" s="98">
        <v>37</v>
      </c>
      <c r="AW1548" s="100">
        <v>149</v>
      </c>
      <c r="AX1548" s="106">
        <f t="shared" si="897"/>
        <v>37149</v>
      </c>
      <c r="AZ1548" s="7" t="s">
        <v>2975</v>
      </c>
      <c r="BA1548" t="s">
        <v>3208</v>
      </c>
    </row>
    <row r="1549" spans="1:53" ht="13" hidden="1" customHeight="1" outlineLevel="1">
      <c r="A1549" t="s">
        <v>981</v>
      </c>
      <c r="B1549" t="s">
        <v>869</v>
      </c>
      <c r="C1549" s="1">
        <f t="shared" si="883"/>
        <v>6433</v>
      </c>
      <c r="D1549" s="7">
        <f>IF(P1549&gt;0,RANK(P1549,(P1549:R1549,S1549:AG1549)),0)</f>
        <v>1</v>
      </c>
      <c r="E1549" s="7">
        <f>IF(Q1549&gt;0,RANK(Q1549,(P1549:R1549,S1549:AG1549)),0)</f>
        <v>0</v>
      </c>
      <c r="F1549" s="7">
        <f>IF(R1549&gt;0,RANK(R1549,(P1549:R1549,S1549:AG1549)),0)</f>
        <v>2</v>
      </c>
      <c r="G1549" s="7">
        <f>IF(S1549&gt;0,RANK(S1549,(P1549:R1549,S1549:AG1549)),0)</f>
        <v>4</v>
      </c>
      <c r="H1549" s="49">
        <f t="shared" si="884"/>
        <v>58</v>
      </c>
      <c r="I1549" s="178">
        <f t="shared" si="900"/>
        <v>9.0160111922897562E-3</v>
      </c>
      <c r="J1549" s="2"/>
      <c r="K1549" s="2">
        <f t="shared" si="885"/>
        <v>0.46634540649774597</v>
      </c>
      <c r="L1549" s="2">
        <f t="shared" si="886"/>
        <v>0</v>
      </c>
      <c r="M1549" s="2">
        <f t="shared" si="887"/>
        <v>0.45732939530545624</v>
      </c>
      <c r="N1549" s="2">
        <f t="shared" si="898"/>
        <v>1.8964713197575003E-2</v>
      </c>
      <c r="O1549" s="2">
        <f t="shared" si="899"/>
        <v>5.7360484999222833E-2</v>
      </c>
      <c r="P1549" s="1">
        <v>3000</v>
      </c>
      <c r="R1549" s="1">
        <v>2942</v>
      </c>
      <c r="S1549" s="1">
        <v>122</v>
      </c>
      <c r="X1549" s="1">
        <v>340</v>
      </c>
      <c r="AC1549" s="1">
        <v>29</v>
      </c>
      <c r="AI1549" s="7">
        <f t="shared" si="888"/>
        <v>0</v>
      </c>
      <c r="AJ1549" s="7">
        <f t="shared" si="889"/>
        <v>0</v>
      </c>
      <c r="AK1549" s="7">
        <f t="shared" si="890"/>
        <v>0</v>
      </c>
      <c r="AL1549" s="7">
        <f t="shared" si="891"/>
        <v>0</v>
      </c>
      <c r="AM1549" s="2">
        <f t="shared" si="892"/>
        <v>0</v>
      </c>
      <c r="AN1549" s="2">
        <f t="shared" si="893"/>
        <v>0</v>
      </c>
      <c r="AO1549" s="2">
        <f t="shared" si="894"/>
        <v>0</v>
      </c>
      <c r="AP1549" s="2">
        <f t="shared" si="895"/>
        <v>0</v>
      </c>
      <c r="AR1549" t="str">
        <f t="shared" si="896"/>
        <v>Randolph</v>
      </c>
      <c r="AS1549" t="s">
        <v>869</v>
      </c>
      <c r="AT1549" s="182"/>
      <c r="AV1549" s="98">
        <v>37</v>
      </c>
      <c r="AW1549" s="100">
        <v>151</v>
      </c>
      <c r="AX1549" s="106">
        <f t="shared" si="897"/>
        <v>37151</v>
      </c>
      <c r="AZ1549" s="7" t="s">
        <v>2975</v>
      </c>
      <c r="BA1549" t="s">
        <v>3208</v>
      </c>
    </row>
    <row r="1550" spans="1:53" ht="13" hidden="1" customHeight="1" outlineLevel="1">
      <c r="A1550" t="s">
        <v>2368</v>
      </c>
      <c r="B1550" t="s">
        <v>869</v>
      </c>
      <c r="C1550" s="1">
        <f t="shared" si="883"/>
        <v>5193</v>
      </c>
      <c r="D1550" s="7">
        <f>IF(P1550&gt;0,RANK(P1550,(P1550:R1550,S1550:AG1550)),0)</f>
        <v>1</v>
      </c>
      <c r="E1550" s="7">
        <f>IF(Q1550&gt;0,RANK(Q1550,(P1550:R1550,S1550:AG1550)),0)</f>
        <v>0</v>
      </c>
      <c r="F1550" s="7">
        <f>IF(R1550&gt;0,RANK(R1550,(P1550:R1550,S1550:AG1550)),0)</f>
        <v>2</v>
      </c>
      <c r="G1550" s="7">
        <f>IF(S1550&gt;0,RANK(S1550,(P1550:R1550,S1550:AG1550)),0)</f>
        <v>4</v>
      </c>
      <c r="H1550" s="49">
        <f t="shared" si="884"/>
        <v>1368</v>
      </c>
      <c r="I1550" s="178">
        <f t="shared" si="900"/>
        <v>0.2634315424610052</v>
      </c>
      <c r="J1550" s="2"/>
      <c r="K1550" s="2">
        <f t="shared" si="885"/>
        <v>0.57250144425187754</v>
      </c>
      <c r="L1550" s="2">
        <f t="shared" si="886"/>
        <v>0</v>
      </c>
      <c r="M1550" s="2">
        <f t="shared" si="887"/>
        <v>0.30906990179087235</v>
      </c>
      <c r="N1550" s="2">
        <f t="shared" si="898"/>
        <v>1.7908723281340265E-2</v>
      </c>
      <c r="O1550" s="2">
        <f t="shared" si="899"/>
        <v>0.10051993067590984</v>
      </c>
      <c r="P1550" s="1">
        <v>2973</v>
      </c>
      <c r="R1550" s="1">
        <v>1605</v>
      </c>
      <c r="S1550" s="1">
        <v>93</v>
      </c>
      <c r="X1550" s="1">
        <v>490</v>
      </c>
      <c r="AC1550" s="1">
        <v>32</v>
      </c>
      <c r="AI1550" s="7">
        <f t="shared" si="888"/>
        <v>0</v>
      </c>
      <c r="AJ1550" s="7">
        <f t="shared" si="889"/>
        <v>0</v>
      </c>
      <c r="AK1550" s="7">
        <f t="shared" si="890"/>
        <v>0</v>
      </c>
      <c r="AL1550" s="7">
        <f t="shared" si="891"/>
        <v>0</v>
      </c>
      <c r="AM1550" s="2">
        <f t="shared" si="892"/>
        <v>0</v>
      </c>
      <c r="AN1550" s="2">
        <f t="shared" si="893"/>
        <v>0</v>
      </c>
      <c r="AO1550" s="2">
        <f t="shared" si="894"/>
        <v>0</v>
      </c>
      <c r="AP1550" s="2">
        <f t="shared" si="895"/>
        <v>0</v>
      </c>
      <c r="AR1550" t="str">
        <f t="shared" si="896"/>
        <v>Richmond</v>
      </c>
      <c r="AS1550" t="s">
        <v>869</v>
      </c>
      <c r="AT1550" s="182">
        <v>8</v>
      </c>
      <c r="AV1550" s="98">
        <v>37</v>
      </c>
      <c r="AW1550" s="100">
        <v>153</v>
      </c>
      <c r="AX1550" s="106">
        <f t="shared" si="897"/>
        <v>37153</v>
      </c>
      <c r="AZ1550" s="7" t="s">
        <v>2975</v>
      </c>
      <c r="BA1550" t="s">
        <v>3208</v>
      </c>
    </row>
    <row r="1551" spans="1:53" ht="13" hidden="1" customHeight="1" outlineLevel="1">
      <c r="A1551" t="s">
        <v>930</v>
      </c>
      <c r="B1551" t="s">
        <v>869</v>
      </c>
      <c r="C1551" s="1">
        <f t="shared" si="883"/>
        <v>16862</v>
      </c>
      <c r="D1551" s="7">
        <f>IF(P1551&gt;0,RANK(P1551,(P1551:R1551,S1551:AG1551)),0)</f>
        <v>1</v>
      </c>
      <c r="E1551" s="7">
        <f>IF(Q1551&gt;0,RANK(Q1551,(P1551:R1551,S1551:AG1551)),0)</f>
        <v>0</v>
      </c>
      <c r="F1551" s="7">
        <f>IF(R1551&gt;0,RANK(R1551,(P1551:R1551,S1551:AG1551)),0)</f>
        <v>2</v>
      </c>
      <c r="G1551" s="7">
        <f>IF(S1551&gt;0,RANK(S1551,(P1551:R1551,S1551:AG1551)),0)</f>
        <v>4</v>
      </c>
      <c r="H1551" s="49">
        <f t="shared" si="884"/>
        <v>3286</v>
      </c>
      <c r="I1551" s="178">
        <f t="shared" si="900"/>
        <v>0.19487605266279207</v>
      </c>
      <c r="J1551" s="2"/>
      <c r="K1551" s="2">
        <f t="shared" si="885"/>
        <v>0.50978531609536237</v>
      </c>
      <c r="L1551" s="2">
        <f t="shared" si="886"/>
        <v>0</v>
      </c>
      <c r="M1551" s="2">
        <f t="shared" si="887"/>
        <v>0.31490926343257025</v>
      </c>
      <c r="N1551" s="2">
        <f t="shared" si="898"/>
        <v>2.1587000355829677E-2</v>
      </c>
      <c r="O1551" s="2">
        <f t="shared" si="899"/>
        <v>0.15371842011623771</v>
      </c>
      <c r="P1551" s="1">
        <v>8596</v>
      </c>
      <c r="R1551" s="1">
        <v>5310</v>
      </c>
      <c r="S1551" s="1">
        <v>364</v>
      </c>
      <c r="X1551" s="1">
        <v>2484</v>
      </c>
      <c r="AC1551" s="1">
        <v>108</v>
      </c>
      <c r="AI1551" s="7">
        <f t="shared" si="888"/>
        <v>0</v>
      </c>
      <c r="AJ1551" s="7">
        <f t="shared" si="889"/>
        <v>0</v>
      </c>
      <c r="AK1551" s="7">
        <f t="shared" si="890"/>
        <v>0</v>
      </c>
      <c r="AL1551" s="7">
        <f t="shared" si="891"/>
        <v>0</v>
      </c>
      <c r="AM1551" s="2">
        <f t="shared" si="892"/>
        <v>0</v>
      </c>
      <c r="AN1551" s="2">
        <f t="shared" si="893"/>
        <v>0</v>
      </c>
      <c r="AO1551" s="2">
        <f t="shared" si="894"/>
        <v>0</v>
      </c>
      <c r="AP1551" s="2">
        <f t="shared" si="895"/>
        <v>0</v>
      </c>
      <c r="AR1551" t="str">
        <f t="shared" si="896"/>
        <v>Robeson</v>
      </c>
      <c r="AS1551" t="s">
        <v>869</v>
      </c>
      <c r="AT1551" s="182"/>
      <c r="AV1551" s="98">
        <v>37</v>
      </c>
      <c r="AW1551" s="100">
        <v>155</v>
      </c>
      <c r="AX1551" s="106">
        <f t="shared" si="897"/>
        <v>37155</v>
      </c>
      <c r="AZ1551" s="7" t="s">
        <v>2975</v>
      </c>
      <c r="BA1551" t="s">
        <v>3208</v>
      </c>
    </row>
    <row r="1552" spans="1:53" ht="13" hidden="1" customHeight="1" outlineLevel="1">
      <c r="A1552" t="s">
        <v>3034</v>
      </c>
      <c r="B1552" t="s">
        <v>869</v>
      </c>
      <c r="C1552" s="1">
        <f t="shared" si="883"/>
        <v>8263</v>
      </c>
      <c r="D1552" s="7">
        <f>IF(P1552&gt;0,RANK(P1552,(P1552:R1552,S1552:AG1552)),0)</f>
        <v>1</v>
      </c>
      <c r="E1552" s="7">
        <f>IF(Q1552&gt;0,RANK(Q1552,(P1552:R1552,S1552:AG1552)),0)</f>
        <v>0</v>
      </c>
      <c r="F1552" s="7">
        <f>IF(R1552&gt;0,RANK(R1552,(P1552:R1552,S1552:AG1552)),0)</f>
        <v>2</v>
      </c>
      <c r="G1552" s="7">
        <f>IF(S1552&gt;0,RANK(S1552,(P1552:R1552,S1552:AG1552)),0)</f>
        <v>4</v>
      </c>
      <c r="H1552" s="49">
        <f t="shared" si="884"/>
        <v>1454</v>
      </c>
      <c r="I1552" s="178">
        <f t="shared" si="900"/>
        <v>0.17596514583081205</v>
      </c>
      <c r="J1552" s="2"/>
      <c r="K1552" s="2">
        <f t="shared" si="885"/>
        <v>0.5425390294082052</v>
      </c>
      <c r="L1552" s="2">
        <f t="shared" si="886"/>
        <v>0</v>
      </c>
      <c r="M1552" s="2">
        <f t="shared" si="887"/>
        <v>0.36657388357739318</v>
      </c>
      <c r="N1552" s="2">
        <f t="shared" si="898"/>
        <v>2.1783855742466416E-2</v>
      </c>
      <c r="O1552" s="2">
        <f t="shared" si="899"/>
        <v>6.9103231271935212E-2</v>
      </c>
      <c r="P1552" s="1">
        <v>4483</v>
      </c>
      <c r="R1552" s="1">
        <v>3029</v>
      </c>
      <c r="S1552" s="1">
        <v>180</v>
      </c>
      <c r="X1552" s="1">
        <v>526</v>
      </c>
      <c r="AC1552" s="1">
        <v>45</v>
      </c>
      <c r="AI1552" s="7">
        <f t="shared" si="888"/>
        <v>0</v>
      </c>
      <c r="AJ1552" s="7">
        <f t="shared" si="889"/>
        <v>0</v>
      </c>
      <c r="AK1552" s="7">
        <f t="shared" si="890"/>
        <v>0</v>
      </c>
      <c r="AL1552" s="7">
        <f t="shared" si="891"/>
        <v>0</v>
      </c>
      <c r="AM1552" s="2">
        <f t="shared" si="892"/>
        <v>0</v>
      </c>
      <c r="AN1552" s="2">
        <f t="shared" si="893"/>
        <v>0</v>
      </c>
      <c r="AO1552" s="2">
        <f t="shared" si="894"/>
        <v>0</v>
      </c>
      <c r="AP1552" s="2">
        <f t="shared" si="895"/>
        <v>0</v>
      </c>
      <c r="AR1552" t="str">
        <f t="shared" si="896"/>
        <v>Rockingham</v>
      </c>
      <c r="AS1552" t="s">
        <v>869</v>
      </c>
      <c r="AT1552" s="182">
        <v>6</v>
      </c>
      <c r="AV1552" s="98">
        <v>37</v>
      </c>
      <c r="AW1552" s="100">
        <v>157</v>
      </c>
      <c r="AX1552" s="106">
        <f t="shared" si="897"/>
        <v>37157</v>
      </c>
      <c r="AZ1552" s="7" t="s">
        <v>2975</v>
      </c>
      <c r="BA1552" t="s">
        <v>3208</v>
      </c>
    </row>
    <row r="1553" spans="1:53" ht="13" hidden="1" customHeight="1" outlineLevel="1">
      <c r="A1553" t="s">
        <v>1308</v>
      </c>
      <c r="B1553" t="s">
        <v>869</v>
      </c>
      <c r="C1553" s="1">
        <f t="shared" si="883"/>
        <v>9629</v>
      </c>
      <c r="D1553" s="7">
        <f>IF(P1553&gt;0,RANK(P1553,(P1553:R1553,S1553:AG1553)),0)</f>
        <v>1</v>
      </c>
      <c r="E1553" s="7">
        <f>IF(Q1553&gt;0,RANK(Q1553,(P1553:R1553,S1553:AG1553)),0)</f>
        <v>0</v>
      </c>
      <c r="F1553" s="7">
        <f>IF(R1553&gt;0,RANK(R1553,(P1553:R1553,S1553:AG1553)),0)</f>
        <v>2</v>
      </c>
      <c r="G1553" s="7">
        <f>IF(S1553&gt;0,RANK(S1553,(P1553:R1553,S1553:AG1553)),0)</f>
        <v>4</v>
      </c>
      <c r="H1553" s="49">
        <f t="shared" si="884"/>
        <v>1049</v>
      </c>
      <c r="I1553" s="178">
        <f t="shared" si="900"/>
        <v>0.10894173849828642</v>
      </c>
      <c r="J1553" s="2"/>
      <c r="K1553" s="2">
        <f t="shared" si="885"/>
        <v>0.52601516252985769</v>
      </c>
      <c r="L1553" s="2">
        <f t="shared" si="886"/>
        <v>0</v>
      </c>
      <c r="M1553" s="2">
        <f t="shared" si="887"/>
        <v>0.41707342403157127</v>
      </c>
      <c r="N1553" s="2">
        <f t="shared" si="898"/>
        <v>1.5370235746183404E-2</v>
      </c>
      <c r="O1553" s="2">
        <f t="shared" si="899"/>
        <v>4.1541177692387632E-2</v>
      </c>
      <c r="P1553" s="1">
        <v>5065</v>
      </c>
      <c r="R1553" s="1">
        <v>4016</v>
      </c>
      <c r="S1553" s="1">
        <v>148</v>
      </c>
      <c r="X1553" s="1">
        <v>361</v>
      </c>
      <c r="AC1553" s="1">
        <v>39</v>
      </c>
      <c r="AI1553" s="7">
        <f t="shared" si="888"/>
        <v>0</v>
      </c>
      <c r="AJ1553" s="7">
        <f t="shared" si="889"/>
        <v>0</v>
      </c>
      <c r="AK1553" s="7">
        <f t="shared" si="890"/>
        <v>0</v>
      </c>
      <c r="AL1553" s="7">
        <f t="shared" si="891"/>
        <v>0</v>
      </c>
      <c r="AM1553" s="2">
        <f t="shared" si="892"/>
        <v>0</v>
      </c>
      <c r="AN1553" s="2">
        <f t="shared" si="893"/>
        <v>0</v>
      </c>
      <c r="AO1553" s="2">
        <f t="shared" si="894"/>
        <v>0</v>
      </c>
      <c r="AP1553" s="2">
        <f t="shared" si="895"/>
        <v>0</v>
      </c>
      <c r="AR1553" t="str">
        <f t="shared" si="896"/>
        <v>Rowan</v>
      </c>
      <c r="AS1553" t="s">
        <v>869</v>
      </c>
      <c r="AT1553" s="182"/>
      <c r="AV1553" s="98">
        <v>37</v>
      </c>
      <c r="AW1553" s="100">
        <v>159</v>
      </c>
      <c r="AX1553" s="106">
        <f t="shared" si="897"/>
        <v>37159</v>
      </c>
      <c r="AZ1553" s="7" t="s">
        <v>2975</v>
      </c>
      <c r="BA1553" t="s">
        <v>3208</v>
      </c>
    </row>
    <row r="1554" spans="1:53" ht="13" hidden="1" customHeight="1" outlineLevel="1">
      <c r="A1554" t="s">
        <v>2614</v>
      </c>
      <c r="B1554" t="s">
        <v>869</v>
      </c>
      <c r="C1554" s="1">
        <f t="shared" si="883"/>
        <v>5218</v>
      </c>
      <c r="D1554" s="7">
        <f>IF(P1554&gt;0,RANK(P1554,(P1554:R1554,S1554:AG1554)),0)</f>
        <v>1</v>
      </c>
      <c r="E1554" s="7">
        <f>IF(Q1554&gt;0,RANK(Q1554,(P1554:R1554,S1554:AG1554)),0)</f>
        <v>0</v>
      </c>
      <c r="F1554" s="7">
        <f>IF(R1554&gt;0,RANK(R1554,(P1554:R1554,S1554:AG1554)),0)</f>
        <v>2</v>
      </c>
      <c r="G1554" s="7">
        <f>IF(S1554&gt;0,RANK(S1554,(P1554:R1554,S1554:AG1554)),0)</f>
        <v>4</v>
      </c>
      <c r="H1554" s="49">
        <f t="shared" si="884"/>
        <v>66</v>
      </c>
      <c r="I1554" s="178">
        <f t="shared" si="900"/>
        <v>1.2648524338827136E-2</v>
      </c>
      <c r="J1554" s="2"/>
      <c r="K1554" s="2">
        <f t="shared" si="885"/>
        <v>0.45898811805289386</v>
      </c>
      <c r="L1554" s="2">
        <f t="shared" si="886"/>
        <v>0</v>
      </c>
      <c r="M1554" s="2">
        <f t="shared" si="887"/>
        <v>0.44633959371406667</v>
      </c>
      <c r="N1554" s="2">
        <f t="shared" si="898"/>
        <v>2.2614028363357609E-2</v>
      </c>
      <c r="O1554" s="2">
        <f t="shared" si="899"/>
        <v>7.2058259869681868E-2</v>
      </c>
      <c r="P1554" s="1">
        <v>2395</v>
      </c>
      <c r="R1554" s="1">
        <v>2329</v>
      </c>
      <c r="S1554" s="1">
        <v>118</v>
      </c>
      <c r="X1554" s="1">
        <v>347</v>
      </c>
      <c r="AC1554" s="1">
        <v>29</v>
      </c>
      <c r="AI1554" s="7">
        <f t="shared" si="888"/>
        <v>0</v>
      </c>
      <c r="AJ1554" s="7">
        <f t="shared" si="889"/>
        <v>0</v>
      </c>
      <c r="AK1554" s="7">
        <f t="shared" si="890"/>
        <v>0</v>
      </c>
      <c r="AL1554" s="7">
        <f t="shared" si="891"/>
        <v>0</v>
      </c>
      <c r="AM1554" s="2">
        <f t="shared" si="892"/>
        <v>0</v>
      </c>
      <c r="AN1554" s="2">
        <f t="shared" si="893"/>
        <v>0</v>
      </c>
      <c r="AO1554" s="2">
        <f t="shared" si="894"/>
        <v>0</v>
      </c>
      <c r="AP1554" s="2">
        <f t="shared" si="895"/>
        <v>0</v>
      </c>
      <c r="AR1554" t="str">
        <f t="shared" si="896"/>
        <v>Rutherford</v>
      </c>
      <c r="AS1554" t="s">
        <v>869</v>
      </c>
      <c r="AT1554" s="182">
        <v>10</v>
      </c>
      <c r="AV1554" s="98">
        <v>37</v>
      </c>
      <c r="AW1554" s="100">
        <v>161</v>
      </c>
      <c r="AX1554" s="106">
        <f t="shared" si="897"/>
        <v>37161</v>
      </c>
      <c r="AZ1554" s="7" t="s">
        <v>2975</v>
      </c>
      <c r="BA1554" t="s">
        <v>3208</v>
      </c>
    </row>
    <row r="1555" spans="1:53" ht="13" hidden="1" customHeight="1" outlineLevel="1">
      <c r="A1555" t="s">
        <v>931</v>
      </c>
      <c r="B1555" t="s">
        <v>869</v>
      </c>
      <c r="C1555" s="1">
        <f t="shared" si="883"/>
        <v>5797</v>
      </c>
      <c r="D1555" s="7">
        <f>IF(P1555&gt;0,RANK(P1555,(P1555:R1555,S1555:AG1555)),0)</f>
        <v>1</v>
      </c>
      <c r="E1555" s="7">
        <f>IF(Q1555&gt;0,RANK(Q1555,(P1555:R1555,S1555:AG1555)),0)</f>
        <v>0</v>
      </c>
      <c r="F1555" s="7">
        <f>IF(R1555&gt;0,RANK(R1555,(P1555:R1555,S1555:AG1555)),0)</f>
        <v>2</v>
      </c>
      <c r="G1555" s="7">
        <f>IF(S1555&gt;0,RANK(S1555,(P1555:R1555,S1555:AG1555)),0)</f>
        <v>4</v>
      </c>
      <c r="H1555" s="49">
        <f t="shared" si="884"/>
        <v>2241</v>
      </c>
      <c r="I1555" s="178">
        <f t="shared" si="900"/>
        <v>0.38657926513713992</v>
      </c>
      <c r="J1555" s="2"/>
      <c r="K1555" s="2">
        <f t="shared" si="885"/>
        <v>0.65620148352596175</v>
      </c>
      <c r="L1555" s="2">
        <f t="shared" si="886"/>
        <v>0</v>
      </c>
      <c r="M1555" s="2">
        <f t="shared" si="887"/>
        <v>0.26962221838882178</v>
      </c>
      <c r="N1555" s="2">
        <f t="shared" si="898"/>
        <v>1.2420217353803692E-2</v>
      </c>
      <c r="O1555" s="2">
        <f t="shared" si="899"/>
        <v>6.1756080731412782E-2</v>
      </c>
      <c r="P1555" s="1">
        <v>3804</v>
      </c>
      <c r="R1555" s="1">
        <v>1563</v>
      </c>
      <c r="S1555" s="1">
        <v>72</v>
      </c>
      <c r="X1555" s="1">
        <v>333</v>
      </c>
      <c r="AC1555" s="1">
        <v>25</v>
      </c>
      <c r="AI1555" s="7">
        <f t="shared" si="888"/>
        <v>0</v>
      </c>
      <c r="AJ1555" s="7">
        <f t="shared" si="889"/>
        <v>0</v>
      </c>
      <c r="AK1555" s="7">
        <f t="shared" si="890"/>
        <v>0</v>
      </c>
      <c r="AL1555" s="7">
        <f t="shared" si="891"/>
        <v>0</v>
      </c>
      <c r="AM1555" s="2">
        <f t="shared" si="892"/>
        <v>0</v>
      </c>
      <c r="AN1555" s="2">
        <f t="shared" si="893"/>
        <v>0</v>
      </c>
      <c r="AO1555" s="2">
        <f t="shared" si="894"/>
        <v>0</v>
      </c>
      <c r="AP1555" s="2">
        <f t="shared" si="895"/>
        <v>0</v>
      </c>
      <c r="AR1555" t="str">
        <f t="shared" si="896"/>
        <v>Sampson</v>
      </c>
      <c r="AS1555" t="s">
        <v>869</v>
      </c>
      <c r="AT1555" s="182">
        <v>7</v>
      </c>
      <c r="AV1555" s="98">
        <v>37</v>
      </c>
      <c r="AW1555" s="100">
        <v>163</v>
      </c>
      <c r="AX1555" s="106">
        <f t="shared" si="897"/>
        <v>37163</v>
      </c>
      <c r="AZ1555" s="7" t="s">
        <v>2975</v>
      </c>
      <c r="BA1555" t="s">
        <v>3208</v>
      </c>
    </row>
    <row r="1556" spans="1:53" ht="13" hidden="1" customHeight="1" outlineLevel="1">
      <c r="A1556" t="s">
        <v>2900</v>
      </c>
      <c r="B1556" t="s">
        <v>869</v>
      </c>
      <c r="C1556" s="1">
        <f t="shared" si="883"/>
        <v>4261</v>
      </c>
      <c r="D1556" s="7">
        <f>IF(P1556&gt;0,RANK(P1556,(P1556:R1556,S1556:AG1556)),0)</f>
        <v>1</v>
      </c>
      <c r="E1556" s="7">
        <f>IF(Q1556&gt;0,RANK(Q1556,(P1556:R1556,S1556:AG1556)),0)</f>
        <v>0</v>
      </c>
      <c r="F1556" s="7">
        <f>IF(R1556&gt;0,RANK(R1556,(P1556:R1556,S1556:AG1556)),0)</f>
        <v>2</v>
      </c>
      <c r="G1556" s="7">
        <f>IF(S1556&gt;0,RANK(S1556,(P1556:R1556,S1556:AG1556)),0)</f>
        <v>4</v>
      </c>
      <c r="H1556" s="49">
        <f t="shared" si="884"/>
        <v>1538</v>
      </c>
      <c r="I1556" s="178">
        <f t="shared" si="900"/>
        <v>0.36094813424078853</v>
      </c>
      <c r="J1556" s="2"/>
      <c r="K1556" s="2">
        <f t="shared" si="885"/>
        <v>0.62989908472189626</v>
      </c>
      <c r="L1556" s="2">
        <f t="shared" si="886"/>
        <v>0</v>
      </c>
      <c r="M1556" s="2">
        <f t="shared" si="887"/>
        <v>0.26895095048110773</v>
      </c>
      <c r="N1556" s="2">
        <f t="shared" si="898"/>
        <v>8.6834076507861999E-3</v>
      </c>
      <c r="O1556" s="2">
        <f t="shared" si="899"/>
        <v>9.2466557146209799E-2</v>
      </c>
      <c r="P1556" s="1">
        <v>2684</v>
      </c>
      <c r="R1556" s="1">
        <v>1146</v>
      </c>
      <c r="S1556" s="1">
        <v>37</v>
      </c>
      <c r="X1556" s="1">
        <v>368</v>
      </c>
      <c r="AC1556" s="1">
        <v>26</v>
      </c>
      <c r="AI1556" s="7">
        <f t="shared" si="888"/>
        <v>0</v>
      </c>
      <c r="AJ1556" s="7">
        <f t="shared" si="889"/>
        <v>0</v>
      </c>
      <c r="AK1556" s="7">
        <f t="shared" si="890"/>
        <v>0</v>
      </c>
      <c r="AL1556" s="7">
        <f t="shared" si="891"/>
        <v>0</v>
      </c>
      <c r="AM1556" s="2">
        <f t="shared" si="892"/>
        <v>0</v>
      </c>
      <c r="AN1556" s="2">
        <f t="shared" si="893"/>
        <v>0</v>
      </c>
      <c r="AO1556" s="2">
        <f t="shared" si="894"/>
        <v>0</v>
      </c>
      <c r="AP1556" s="2">
        <f t="shared" si="895"/>
        <v>0</v>
      </c>
      <c r="AR1556" t="str">
        <f t="shared" si="896"/>
        <v>Scotland</v>
      </c>
      <c r="AS1556" t="s">
        <v>869</v>
      </c>
      <c r="AT1556" s="182">
        <v>8</v>
      </c>
      <c r="AV1556" s="98">
        <v>37</v>
      </c>
      <c r="AW1556" s="100">
        <v>165</v>
      </c>
      <c r="AX1556" s="106">
        <f t="shared" si="897"/>
        <v>37165</v>
      </c>
      <c r="AZ1556" s="7" t="s">
        <v>2975</v>
      </c>
      <c r="BA1556" t="s">
        <v>3208</v>
      </c>
    </row>
    <row r="1557" spans="1:53" ht="13" hidden="1" customHeight="1" outlineLevel="1">
      <c r="A1557" t="s">
        <v>3069</v>
      </c>
      <c r="B1557" t="s">
        <v>869</v>
      </c>
      <c r="C1557" s="1">
        <f t="shared" si="883"/>
        <v>4419</v>
      </c>
      <c r="D1557" s="7">
        <f>IF(P1557&gt;0,RANK(P1557,(P1557:R1557,S1557:AG1557)),0)</f>
        <v>1</v>
      </c>
      <c r="E1557" s="7">
        <f>IF(Q1557&gt;0,RANK(Q1557,(P1557:R1557,S1557:AG1557)),0)</f>
        <v>0</v>
      </c>
      <c r="F1557" s="7">
        <f>IF(R1557&gt;0,RANK(R1557,(P1557:R1557,S1557:AG1557)),0)</f>
        <v>2</v>
      </c>
      <c r="G1557" s="7">
        <f>IF(S1557&gt;0,RANK(S1557,(P1557:R1557,S1557:AG1557)),0)</f>
        <v>4</v>
      </c>
      <c r="H1557" s="49">
        <f t="shared" si="884"/>
        <v>352</v>
      </c>
      <c r="I1557" s="178">
        <f t="shared" si="900"/>
        <v>7.9656030776193709E-2</v>
      </c>
      <c r="J1557" s="2"/>
      <c r="K1557" s="2">
        <f t="shared" si="885"/>
        <v>0.49264539488572073</v>
      </c>
      <c r="L1557" s="2">
        <f t="shared" si="886"/>
        <v>0</v>
      </c>
      <c r="M1557" s="2">
        <f t="shared" si="887"/>
        <v>0.41298936410952702</v>
      </c>
      <c r="N1557" s="2">
        <f t="shared" si="898"/>
        <v>2.3761031907671419E-2</v>
      </c>
      <c r="O1557" s="2">
        <f t="shared" si="899"/>
        <v>7.0604209097080761E-2</v>
      </c>
      <c r="P1557" s="1">
        <v>2177</v>
      </c>
      <c r="R1557" s="1">
        <v>1825</v>
      </c>
      <c r="S1557" s="1">
        <v>105</v>
      </c>
      <c r="X1557" s="1">
        <v>287</v>
      </c>
      <c r="AC1557" s="1">
        <v>25</v>
      </c>
      <c r="AI1557" s="7">
        <f t="shared" si="888"/>
        <v>0</v>
      </c>
      <c r="AJ1557" s="7">
        <f t="shared" si="889"/>
        <v>0</v>
      </c>
      <c r="AK1557" s="7">
        <f t="shared" si="890"/>
        <v>0</v>
      </c>
      <c r="AL1557" s="7">
        <f t="shared" si="891"/>
        <v>0</v>
      </c>
      <c r="AM1557" s="2">
        <f t="shared" si="892"/>
        <v>0</v>
      </c>
      <c r="AN1557" s="2">
        <f t="shared" si="893"/>
        <v>0</v>
      </c>
      <c r="AO1557" s="2">
        <f t="shared" si="894"/>
        <v>0</v>
      </c>
      <c r="AP1557" s="2">
        <f t="shared" si="895"/>
        <v>0</v>
      </c>
      <c r="AR1557" t="str">
        <f t="shared" si="896"/>
        <v>Stanly</v>
      </c>
      <c r="AS1557" t="s">
        <v>869</v>
      </c>
      <c r="AT1557" s="182">
        <v>8</v>
      </c>
      <c r="AV1557" s="98">
        <v>37</v>
      </c>
      <c r="AW1557" s="100">
        <v>167</v>
      </c>
      <c r="AX1557" s="106">
        <f t="shared" si="897"/>
        <v>37167</v>
      </c>
      <c r="AZ1557" s="7" t="s">
        <v>2975</v>
      </c>
      <c r="BA1557" t="s">
        <v>3208</v>
      </c>
    </row>
    <row r="1558" spans="1:53" ht="13" hidden="1" customHeight="1" outlineLevel="1">
      <c r="A1558" t="s">
        <v>3070</v>
      </c>
      <c r="B1558" t="s">
        <v>869</v>
      </c>
      <c r="C1558" s="1">
        <f t="shared" si="883"/>
        <v>3029</v>
      </c>
      <c r="D1558" s="7">
        <f>IF(P1558&gt;0,RANK(P1558,(P1558:R1558,S1558:AG1558)),0)</f>
        <v>1</v>
      </c>
      <c r="E1558" s="7">
        <f>IF(Q1558&gt;0,RANK(Q1558,(P1558:R1558,S1558:AG1558)),0)</f>
        <v>0</v>
      </c>
      <c r="F1558" s="7">
        <f>IF(R1558&gt;0,RANK(R1558,(P1558:R1558,S1558:AG1558)),0)</f>
        <v>2</v>
      </c>
      <c r="G1558" s="7">
        <f>IF(S1558&gt;0,RANK(S1558,(P1558:R1558,S1558:AG1558)),0)</f>
        <v>4</v>
      </c>
      <c r="H1558" s="49">
        <f t="shared" si="884"/>
        <v>113</v>
      </c>
      <c r="I1558" s="178">
        <f t="shared" si="900"/>
        <v>3.7306041597887092E-2</v>
      </c>
      <c r="J1558" s="2"/>
      <c r="K1558" s="2">
        <f t="shared" si="885"/>
        <v>0.47804555959062395</v>
      </c>
      <c r="L1558" s="2">
        <f t="shared" si="886"/>
        <v>0</v>
      </c>
      <c r="M1558" s="2">
        <f t="shared" si="887"/>
        <v>0.44073951799273686</v>
      </c>
      <c r="N1558" s="2">
        <f t="shared" si="898"/>
        <v>1.2215252558600198E-2</v>
      </c>
      <c r="O1558" s="2">
        <f t="shared" si="899"/>
        <v>6.8999669858039042E-2</v>
      </c>
      <c r="P1558" s="1">
        <v>1448</v>
      </c>
      <c r="R1558" s="1">
        <v>1335</v>
      </c>
      <c r="S1558" s="1">
        <v>37</v>
      </c>
      <c r="X1558" s="1">
        <v>197</v>
      </c>
      <c r="AC1558" s="1">
        <v>12</v>
      </c>
      <c r="AI1558" s="7">
        <f t="shared" si="888"/>
        <v>0</v>
      </c>
      <c r="AJ1558" s="7">
        <f t="shared" si="889"/>
        <v>0</v>
      </c>
      <c r="AK1558" s="7">
        <f t="shared" si="890"/>
        <v>0</v>
      </c>
      <c r="AL1558" s="7">
        <f t="shared" si="891"/>
        <v>0</v>
      </c>
      <c r="AM1558" s="2">
        <f t="shared" si="892"/>
        <v>0</v>
      </c>
      <c r="AN1558" s="2">
        <f t="shared" si="893"/>
        <v>0</v>
      </c>
      <c r="AO1558" s="2">
        <f t="shared" si="894"/>
        <v>0</v>
      </c>
      <c r="AP1558" s="2">
        <f t="shared" si="895"/>
        <v>0</v>
      </c>
      <c r="AR1558" t="str">
        <f t="shared" si="896"/>
        <v>Stokes</v>
      </c>
      <c r="AS1558" t="s">
        <v>869</v>
      </c>
      <c r="AT1558" s="182">
        <v>6</v>
      </c>
      <c r="AV1558" s="98">
        <v>37</v>
      </c>
      <c r="AW1558" s="100">
        <v>169</v>
      </c>
      <c r="AX1558" s="106">
        <f t="shared" si="897"/>
        <v>37169</v>
      </c>
      <c r="AZ1558" s="7" t="s">
        <v>2975</v>
      </c>
      <c r="BA1558" t="s">
        <v>3208</v>
      </c>
    </row>
    <row r="1559" spans="1:53" ht="13" hidden="1" customHeight="1" outlineLevel="1">
      <c r="A1559" t="s">
        <v>1103</v>
      </c>
      <c r="B1559" t="s">
        <v>869</v>
      </c>
      <c r="C1559" s="1">
        <f t="shared" si="883"/>
        <v>5110</v>
      </c>
      <c r="D1559" s="7">
        <f>IF(P1559&gt;0,RANK(P1559,(P1559:R1559,S1559:AG1559)),0)</f>
        <v>1</v>
      </c>
      <c r="E1559" s="7">
        <f>IF(Q1559&gt;0,RANK(Q1559,(P1559:R1559,S1559:AG1559)),0)</f>
        <v>0</v>
      </c>
      <c r="F1559" s="7">
        <f>IF(R1559&gt;0,RANK(R1559,(P1559:R1559,S1559:AG1559)),0)</f>
        <v>2</v>
      </c>
      <c r="G1559" s="7">
        <f>IF(S1559&gt;0,RANK(S1559,(P1559:R1559,S1559:AG1559)),0)</f>
        <v>4</v>
      </c>
      <c r="H1559" s="49">
        <f t="shared" si="884"/>
        <v>194</v>
      </c>
      <c r="I1559" s="178">
        <f t="shared" si="900"/>
        <v>3.7964774951076322E-2</v>
      </c>
      <c r="J1559" s="2"/>
      <c r="K1559" s="2">
        <f t="shared" si="885"/>
        <v>0.47612524461839528</v>
      </c>
      <c r="L1559" s="2">
        <f t="shared" si="886"/>
        <v>0</v>
      </c>
      <c r="M1559" s="2">
        <f t="shared" si="887"/>
        <v>0.43816046966731897</v>
      </c>
      <c r="N1559" s="2">
        <f t="shared" si="898"/>
        <v>2.172211350293542E-2</v>
      </c>
      <c r="O1559" s="2">
        <f t="shared" si="899"/>
        <v>6.3992172211350382E-2</v>
      </c>
      <c r="P1559" s="1">
        <v>2433</v>
      </c>
      <c r="R1559" s="1">
        <v>2239</v>
      </c>
      <c r="S1559" s="1">
        <v>111</v>
      </c>
      <c r="X1559" s="1">
        <v>297</v>
      </c>
      <c r="AC1559" s="1">
        <v>30</v>
      </c>
      <c r="AI1559" s="7">
        <f t="shared" si="888"/>
        <v>0</v>
      </c>
      <c r="AJ1559" s="7">
        <f t="shared" si="889"/>
        <v>0</v>
      </c>
      <c r="AK1559" s="7">
        <f t="shared" si="890"/>
        <v>0</v>
      </c>
      <c r="AL1559" s="7">
        <f t="shared" si="891"/>
        <v>0</v>
      </c>
      <c r="AM1559" s="2">
        <f t="shared" si="892"/>
        <v>0</v>
      </c>
      <c r="AN1559" s="2">
        <f t="shared" si="893"/>
        <v>0</v>
      </c>
      <c r="AO1559" s="2">
        <f t="shared" si="894"/>
        <v>0</v>
      </c>
      <c r="AP1559" s="2">
        <f t="shared" si="895"/>
        <v>0</v>
      </c>
      <c r="AR1559" t="str">
        <f t="shared" si="896"/>
        <v>Surry</v>
      </c>
      <c r="AS1559" t="s">
        <v>869</v>
      </c>
      <c r="AT1559" s="182">
        <v>6</v>
      </c>
      <c r="AV1559" s="98">
        <v>37</v>
      </c>
      <c r="AW1559" s="100">
        <v>171</v>
      </c>
      <c r="AX1559" s="106">
        <f t="shared" si="897"/>
        <v>37171</v>
      </c>
      <c r="AZ1559" s="7" t="s">
        <v>2975</v>
      </c>
      <c r="BA1559" t="s">
        <v>3208</v>
      </c>
    </row>
    <row r="1560" spans="1:53" ht="13" hidden="1" customHeight="1" outlineLevel="1">
      <c r="A1560" t="s">
        <v>622</v>
      </c>
      <c r="B1560" t="s">
        <v>869</v>
      </c>
      <c r="C1560" s="1">
        <f t="shared" si="883"/>
        <v>1636</v>
      </c>
      <c r="D1560" s="7">
        <f>IF(P1560&gt;0,RANK(P1560,(P1560:R1560,S1560:AG1560)),0)</f>
        <v>2</v>
      </c>
      <c r="E1560" s="7">
        <f>IF(Q1560&gt;0,RANK(Q1560,(P1560:R1560,S1560:AG1560)),0)</f>
        <v>0</v>
      </c>
      <c r="F1560" s="7">
        <f>IF(R1560&gt;0,RANK(R1560,(P1560:R1560,S1560:AG1560)),0)</f>
        <v>1</v>
      </c>
      <c r="G1560" s="7">
        <f>IF(S1560&gt;0,RANK(S1560,(P1560:R1560,S1560:AG1560)),0)</f>
        <v>4</v>
      </c>
      <c r="H1560" s="49">
        <f t="shared" si="884"/>
        <v>169</v>
      </c>
      <c r="I1560" s="178">
        <f t="shared" si="900"/>
        <v>0.10330073349633252</v>
      </c>
      <c r="J1560" s="2"/>
      <c r="K1560" s="2">
        <f t="shared" si="885"/>
        <v>0.40953545232273841</v>
      </c>
      <c r="L1560" s="2">
        <f t="shared" si="886"/>
        <v>0</v>
      </c>
      <c r="M1560" s="2">
        <f t="shared" si="887"/>
        <v>0.51283618581907087</v>
      </c>
      <c r="N1560" s="2">
        <f t="shared" si="898"/>
        <v>2.2004889975550123E-2</v>
      </c>
      <c r="O1560" s="2">
        <f t="shared" si="899"/>
        <v>5.5623471882640649E-2</v>
      </c>
      <c r="P1560" s="1">
        <v>670</v>
      </c>
      <c r="R1560" s="1">
        <v>839</v>
      </c>
      <c r="S1560" s="1">
        <v>36</v>
      </c>
      <c r="X1560" s="1">
        <v>78</v>
      </c>
      <c r="AC1560" s="1">
        <v>13</v>
      </c>
      <c r="AI1560" s="7">
        <f t="shared" si="888"/>
        <v>0</v>
      </c>
      <c r="AJ1560" s="7">
        <f t="shared" si="889"/>
        <v>0</v>
      </c>
      <c r="AK1560" s="7">
        <f t="shared" si="890"/>
        <v>0</v>
      </c>
      <c r="AL1560" s="7">
        <f t="shared" si="891"/>
        <v>0</v>
      </c>
      <c r="AM1560" s="2">
        <f t="shared" si="892"/>
        <v>0</v>
      </c>
      <c r="AN1560" s="2">
        <f t="shared" si="893"/>
        <v>0</v>
      </c>
      <c r="AO1560" s="2">
        <f t="shared" si="894"/>
        <v>0</v>
      </c>
      <c r="AP1560" s="2">
        <f t="shared" si="895"/>
        <v>0</v>
      </c>
      <c r="AR1560" t="str">
        <f t="shared" si="896"/>
        <v>Swain</v>
      </c>
      <c r="AS1560" t="s">
        <v>869</v>
      </c>
      <c r="AT1560" s="182">
        <v>11</v>
      </c>
      <c r="AV1560" s="98">
        <v>37</v>
      </c>
      <c r="AW1560" s="100">
        <v>173</v>
      </c>
      <c r="AX1560" s="106">
        <f t="shared" si="897"/>
        <v>37173</v>
      </c>
      <c r="AZ1560" s="7" t="s">
        <v>2975</v>
      </c>
      <c r="BA1560" t="s">
        <v>3208</v>
      </c>
    </row>
    <row r="1561" spans="1:53" ht="13" hidden="1" customHeight="1" outlineLevel="1">
      <c r="A1561" t="s">
        <v>1647</v>
      </c>
      <c r="B1561" t="s">
        <v>869</v>
      </c>
      <c r="C1561" s="1">
        <f t="shared" si="883"/>
        <v>3969</v>
      </c>
      <c r="D1561" s="7">
        <f>IF(P1561&gt;0,RANK(P1561,(P1561:R1561,S1561:AG1561)),0)</f>
        <v>2</v>
      </c>
      <c r="E1561" s="7">
        <f>IF(Q1561&gt;0,RANK(Q1561,(P1561:R1561,S1561:AG1561)),0)</f>
        <v>0</v>
      </c>
      <c r="F1561" s="7">
        <f>IF(R1561&gt;0,RANK(R1561,(P1561:R1561,S1561:AG1561)),0)</f>
        <v>1</v>
      </c>
      <c r="G1561" s="7">
        <f>IF(S1561&gt;0,RANK(S1561,(P1561:R1561,S1561:AG1561)),0)</f>
        <v>4</v>
      </c>
      <c r="H1561" s="49">
        <f t="shared" si="884"/>
        <v>160</v>
      </c>
      <c r="I1561" s="178">
        <f t="shared" si="900"/>
        <v>4.0312421264802216E-2</v>
      </c>
      <c r="J1561" s="2"/>
      <c r="K1561" s="2">
        <f t="shared" si="885"/>
        <v>0.45804988662131518</v>
      </c>
      <c r="L1561" s="2">
        <f t="shared" si="886"/>
        <v>0</v>
      </c>
      <c r="M1561" s="2">
        <f t="shared" si="887"/>
        <v>0.49836230788611741</v>
      </c>
      <c r="N1561" s="2">
        <f t="shared" si="898"/>
        <v>1.1841773746535651E-2</v>
      </c>
      <c r="O1561" s="2">
        <f t="shared" si="899"/>
        <v>3.1746031746031758E-2</v>
      </c>
      <c r="P1561" s="1">
        <v>1818</v>
      </c>
      <c r="R1561" s="1">
        <v>1978</v>
      </c>
      <c r="S1561" s="1">
        <v>47</v>
      </c>
      <c r="X1561" s="1">
        <v>113</v>
      </c>
      <c r="AC1561" s="1">
        <v>13</v>
      </c>
      <c r="AI1561" s="7">
        <f t="shared" si="888"/>
        <v>0</v>
      </c>
      <c r="AJ1561" s="7">
        <f t="shared" si="889"/>
        <v>0</v>
      </c>
      <c r="AK1561" s="7">
        <f t="shared" si="890"/>
        <v>0</v>
      </c>
      <c r="AL1561" s="7">
        <f t="shared" si="891"/>
        <v>0</v>
      </c>
      <c r="AM1561" s="2">
        <f t="shared" si="892"/>
        <v>0</v>
      </c>
      <c r="AN1561" s="2">
        <f t="shared" si="893"/>
        <v>0</v>
      </c>
      <c r="AO1561" s="2">
        <f t="shared" si="894"/>
        <v>0</v>
      </c>
      <c r="AP1561" s="2">
        <f t="shared" si="895"/>
        <v>0</v>
      </c>
      <c r="AR1561" t="str">
        <f t="shared" si="896"/>
        <v>Transylvania</v>
      </c>
      <c r="AS1561" t="s">
        <v>869</v>
      </c>
      <c r="AT1561" s="182">
        <v>11</v>
      </c>
      <c r="AV1561" s="98">
        <v>37</v>
      </c>
      <c r="AW1561" s="100">
        <v>175</v>
      </c>
      <c r="AX1561" s="106">
        <f t="shared" si="897"/>
        <v>37175</v>
      </c>
      <c r="AZ1561" s="7" t="s">
        <v>2975</v>
      </c>
      <c r="BA1561" t="s">
        <v>3208</v>
      </c>
    </row>
    <row r="1562" spans="1:53" ht="13" hidden="1" customHeight="1" outlineLevel="1">
      <c r="A1562" t="s">
        <v>3198</v>
      </c>
      <c r="B1562" t="s">
        <v>869</v>
      </c>
      <c r="C1562" s="1">
        <f t="shared" si="883"/>
        <v>542</v>
      </c>
      <c r="D1562" s="7">
        <f>IF(P1562&gt;0,RANK(P1562,(P1562:R1562,S1562:AG1562)),0)</f>
        <v>1</v>
      </c>
      <c r="E1562" s="7">
        <f>IF(Q1562&gt;0,RANK(Q1562,(P1562:R1562,S1562:AG1562)),0)</f>
        <v>0</v>
      </c>
      <c r="F1562" s="7">
        <f>IF(R1562&gt;0,RANK(R1562,(P1562:R1562,S1562:AG1562)),0)</f>
        <v>2</v>
      </c>
      <c r="G1562" s="7">
        <f>IF(S1562&gt;0,RANK(S1562,(P1562:R1562,S1562:AG1562)),0)</f>
        <v>4</v>
      </c>
      <c r="H1562" s="49">
        <f t="shared" si="884"/>
        <v>69</v>
      </c>
      <c r="I1562" s="178">
        <f t="shared" si="900"/>
        <v>0.12730627306273062</v>
      </c>
      <c r="J1562" s="2"/>
      <c r="K1562" s="2">
        <f t="shared" si="885"/>
        <v>0.49261992619926198</v>
      </c>
      <c r="L1562" s="2">
        <f t="shared" si="886"/>
        <v>0</v>
      </c>
      <c r="M1562" s="2">
        <f t="shared" si="887"/>
        <v>0.36531365313653136</v>
      </c>
      <c r="N1562" s="2">
        <f t="shared" si="898"/>
        <v>2.7675276752767528E-2</v>
      </c>
      <c r="O1562" s="2">
        <f t="shared" si="899"/>
        <v>0.11439114391143913</v>
      </c>
      <c r="P1562" s="1">
        <v>267</v>
      </c>
      <c r="R1562" s="1">
        <v>198</v>
      </c>
      <c r="S1562" s="1">
        <v>15</v>
      </c>
      <c r="X1562" s="1">
        <v>59</v>
      </c>
      <c r="AC1562" s="1">
        <v>3</v>
      </c>
      <c r="AI1562" s="7">
        <f t="shared" si="888"/>
        <v>0</v>
      </c>
      <c r="AJ1562" s="7">
        <f t="shared" si="889"/>
        <v>0</v>
      </c>
      <c r="AK1562" s="7">
        <f t="shared" si="890"/>
        <v>0</v>
      </c>
      <c r="AL1562" s="7">
        <f t="shared" si="891"/>
        <v>0</v>
      </c>
      <c r="AM1562" s="2">
        <f t="shared" si="892"/>
        <v>0</v>
      </c>
      <c r="AN1562" s="2">
        <f t="shared" si="893"/>
        <v>0</v>
      </c>
      <c r="AO1562" s="2">
        <f t="shared" si="894"/>
        <v>0</v>
      </c>
      <c r="AP1562" s="2">
        <f t="shared" si="895"/>
        <v>0</v>
      </c>
      <c r="AR1562" t="str">
        <f t="shared" si="896"/>
        <v>Tyrrell</v>
      </c>
      <c r="AS1562" t="s">
        <v>869</v>
      </c>
      <c r="AT1562" s="182">
        <v>3</v>
      </c>
      <c r="AV1562" s="98">
        <v>37</v>
      </c>
      <c r="AW1562" s="100">
        <v>177</v>
      </c>
      <c r="AX1562" s="106">
        <f t="shared" si="897"/>
        <v>37177</v>
      </c>
      <c r="AZ1562" s="7" t="s">
        <v>2975</v>
      </c>
      <c r="BA1562" t="s">
        <v>3208</v>
      </c>
    </row>
    <row r="1563" spans="1:53" ht="13" hidden="1" customHeight="1" outlineLevel="1">
      <c r="A1563" t="s">
        <v>3257</v>
      </c>
      <c r="B1563" t="s">
        <v>869</v>
      </c>
      <c r="C1563" s="1">
        <f t="shared" si="883"/>
        <v>13821</v>
      </c>
      <c r="D1563" s="7">
        <f>IF(P1563&gt;0,RANK(P1563,(P1563:R1563,S1563:AG1563)),0)</f>
        <v>1</v>
      </c>
      <c r="E1563" s="7">
        <f>IF(Q1563&gt;0,RANK(Q1563,(P1563:R1563,S1563:AG1563)),0)</f>
        <v>0</v>
      </c>
      <c r="F1563" s="7">
        <f>IF(R1563&gt;0,RANK(R1563,(P1563:R1563,S1563:AG1563)),0)</f>
        <v>2</v>
      </c>
      <c r="G1563" s="7">
        <f>IF(S1563&gt;0,RANK(S1563,(P1563:R1563,S1563:AG1563)),0)</f>
        <v>4</v>
      </c>
      <c r="H1563" s="49">
        <f t="shared" si="884"/>
        <v>2101</v>
      </c>
      <c r="I1563" s="178">
        <f t="shared" si="900"/>
        <v>0.15201504956226033</v>
      </c>
      <c r="J1563" s="2"/>
      <c r="K1563" s="2">
        <f t="shared" si="885"/>
        <v>0.55762969394399831</v>
      </c>
      <c r="L1563" s="2">
        <f t="shared" si="886"/>
        <v>0</v>
      </c>
      <c r="M1563" s="2">
        <f t="shared" si="887"/>
        <v>0.40561464438173794</v>
      </c>
      <c r="N1563" s="2">
        <f t="shared" si="898"/>
        <v>8.6100861008610082E-3</v>
      </c>
      <c r="O1563" s="2">
        <f t="shared" si="899"/>
        <v>2.8145575573402741E-2</v>
      </c>
      <c r="P1563" s="1">
        <v>7707</v>
      </c>
      <c r="R1563" s="1">
        <v>5606</v>
      </c>
      <c r="S1563" s="1">
        <v>119</v>
      </c>
      <c r="X1563" s="1">
        <v>350</v>
      </c>
      <c r="Y1563" s="49"/>
      <c r="AC1563" s="1">
        <v>39</v>
      </c>
      <c r="AI1563" s="7">
        <f t="shared" si="888"/>
        <v>0</v>
      </c>
      <c r="AJ1563" s="7">
        <f t="shared" si="889"/>
        <v>0</v>
      </c>
      <c r="AK1563" s="7">
        <f t="shared" si="890"/>
        <v>0</v>
      </c>
      <c r="AL1563" s="7">
        <f t="shared" si="891"/>
        <v>0</v>
      </c>
      <c r="AM1563" s="2">
        <f t="shared" si="892"/>
        <v>0</v>
      </c>
      <c r="AN1563" s="2">
        <f t="shared" si="893"/>
        <v>0</v>
      </c>
      <c r="AO1563" s="2">
        <f t="shared" si="894"/>
        <v>0</v>
      </c>
      <c r="AP1563" s="2">
        <f t="shared" si="895"/>
        <v>0</v>
      </c>
      <c r="AR1563" t="str">
        <f t="shared" si="896"/>
        <v>Union</v>
      </c>
      <c r="AS1563" t="s">
        <v>869</v>
      </c>
      <c r="AT1563" s="182"/>
      <c r="AV1563" s="98">
        <v>37</v>
      </c>
      <c r="AW1563" s="100">
        <v>179</v>
      </c>
      <c r="AX1563" s="106">
        <f t="shared" si="897"/>
        <v>37179</v>
      </c>
      <c r="AZ1563" s="7" t="s">
        <v>2975</v>
      </c>
      <c r="BA1563" t="s">
        <v>3208</v>
      </c>
    </row>
    <row r="1564" spans="1:53" ht="13" hidden="1" customHeight="1" outlineLevel="1">
      <c r="A1564" t="s">
        <v>3059</v>
      </c>
      <c r="B1564" t="s">
        <v>869</v>
      </c>
      <c r="C1564" s="1">
        <f t="shared" si="883"/>
        <v>7175</v>
      </c>
      <c r="D1564" s="7">
        <f>IF(P1564&gt;0,RANK(P1564,(P1564:R1564,S1564:AG1564)),0)</f>
        <v>1</v>
      </c>
      <c r="E1564" s="7">
        <f>IF(Q1564&gt;0,RANK(Q1564,(P1564:R1564,S1564:AG1564)),0)</f>
        <v>0</v>
      </c>
      <c r="F1564" s="7">
        <f>IF(R1564&gt;0,RANK(R1564,(P1564:R1564,S1564:AG1564)),0)</f>
        <v>2</v>
      </c>
      <c r="G1564" s="7">
        <f>IF(S1564&gt;0,RANK(S1564,(P1564:R1564,S1564:AG1564)),0)</f>
        <v>4</v>
      </c>
      <c r="H1564" s="49">
        <f t="shared" si="884"/>
        <v>2572</v>
      </c>
      <c r="I1564" s="178">
        <f t="shared" si="900"/>
        <v>0.35846689895470385</v>
      </c>
      <c r="J1564" s="2"/>
      <c r="K1564" s="2">
        <f t="shared" si="885"/>
        <v>0.63902439024390245</v>
      </c>
      <c r="L1564" s="2">
        <f t="shared" si="886"/>
        <v>0</v>
      </c>
      <c r="M1564" s="2">
        <f t="shared" si="887"/>
        <v>0.2805574912891986</v>
      </c>
      <c r="N1564" s="2">
        <f t="shared" si="898"/>
        <v>1.3797909407665506E-2</v>
      </c>
      <c r="O1564" s="2">
        <f t="shared" si="899"/>
        <v>6.6620209059233437E-2</v>
      </c>
      <c r="P1564" s="1">
        <v>4585</v>
      </c>
      <c r="R1564" s="1">
        <v>2013</v>
      </c>
      <c r="S1564" s="1">
        <v>99</v>
      </c>
      <c r="X1564" s="1">
        <v>440</v>
      </c>
      <c r="AC1564" s="1">
        <v>38</v>
      </c>
      <c r="AI1564" s="7">
        <f t="shared" si="888"/>
        <v>0</v>
      </c>
      <c r="AJ1564" s="7">
        <f t="shared" si="889"/>
        <v>0</v>
      </c>
      <c r="AK1564" s="7">
        <f t="shared" si="890"/>
        <v>0</v>
      </c>
      <c r="AL1564" s="7">
        <f t="shared" si="891"/>
        <v>0</v>
      </c>
      <c r="AM1564" s="2">
        <f t="shared" si="892"/>
        <v>0</v>
      </c>
      <c r="AN1564" s="2">
        <f t="shared" si="893"/>
        <v>0</v>
      </c>
      <c r="AO1564" s="2">
        <f t="shared" si="894"/>
        <v>0</v>
      </c>
      <c r="AP1564" s="2">
        <f t="shared" si="895"/>
        <v>0</v>
      </c>
      <c r="AR1564" t="str">
        <f t="shared" si="896"/>
        <v>Vance</v>
      </c>
      <c r="AS1564" t="s">
        <v>869</v>
      </c>
      <c r="AT1564" s="182"/>
      <c r="AV1564" s="98">
        <v>37</v>
      </c>
      <c r="AW1564" s="100">
        <v>181</v>
      </c>
      <c r="AX1564" s="106">
        <f t="shared" si="897"/>
        <v>37181</v>
      </c>
      <c r="AZ1564" s="7" t="s">
        <v>2975</v>
      </c>
      <c r="BA1564" t="s">
        <v>3208</v>
      </c>
    </row>
    <row r="1565" spans="1:53" ht="13" hidden="1" customHeight="1" outlineLevel="1">
      <c r="A1565" t="s">
        <v>2464</v>
      </c>
      <c r="B1565" t="s">
        <v>869</v>
      </c>
      <c r="C1565" s="1">
        <f t="shared" si="883"/>
        <v>149350</v>
      </c>
      <c r="D1565" s="7">
        <f>IF(P1565&gt;0,RANK(P1565,(P1565:R1565,S1565:AG1565)),0)</f>
        <v>1</v>
      </c>
      <c r="E1565" s="7">
        <f>IF(Q1565&gt;0,RANK(Q1565,(P1565:R1565,S1565:AG1565)),0)</f>
        <v>0</v>
      </c>
      <c r="F1565" s="7">
        <f>IF(R1565&gt;0,RANK(R1565,(P1565:R1565,S1565:AG1565)),0)</f>
        <v>2</v>
      </c>
      <c r="G1565" s="7">
        <f>IF(S1565&gt;0,RANK(S1565,(P1565:R1565,S1565:AG1565)),0)</f>
        <v>4</v>
      </c>
      <c r="H1565" s="49">
        <f t="shared" si="884"/>
        <v>11805</v>
      </c>
      <c r="I1565" s="178">
        <f t="shared" si="900"/>
        <v>7.9042517576163374E-2</v>
      </c>
      <c r="J1565" s="2"/>
      <c r="K1565" s="2">
        <f t="shared" si="885"/>
        <v>0.53052561098091733</v>
      </c>
      <c r="L1565" s="2">
        <f t="shared" si="886"/>
        <v>0</v>
      </c>
      <c r="M1565" s="2">
        <f t="shared" si="887"/>
        <v>0.45148309340475395</v>
      </c>
      <c r="N1565" s="2">
        <f t="shared" si="898"/>
        <v>5.2962838968865084E-3</v>
      </c>
      <c r="O1565" s="2">
        <f t="shared" si="899"/>
        <v>1.2695011717442209E-2</v>
      </c>
      <c r="P1565" s="1">
        <v>79234</v>
      </c>
      <c r="R1565" s="1">
        <v>67429</v>
      </c>
      <c r="S1565" s="1">
        <v>791</v>
      </c>
      <c r="X1565" s="1">
        <v>1680</v>
      </c>
      <c r="Y1565" s="49"/>
      <c r="AC1565" s="1">
        <v>216</v>
      </c>
      <c r="AI1565" s="7">
        <f t="shared" si="888"/>
        <v>0</v>
      </c>
      <c r="AJ1565" s="7">
        <f t="shared" si="889"/>
        <v>0</v>
      </c>
      <c r="AK1565" s="7">
        <f t="shared" si="890"/>
        <v>0</v>
      </c>
      <c r="AL1565" s="7">
        <f t="shared" si="891"/>
        <v>0</v>
      </c>
      <c r="AM1565" s="2">
        <f t="shared" si="892"/>
        <v>0</v>
      </c>
      <c r="AN1565" s="2">
        <f t="shared" si="893"/>
        <v>0</v>
      </c>
      <c r="AO1565" s="2">
        <f t="shared" si="894"/>
        <v>0</v>
      </c>
      <c r="AP1565" s="2">
        <f t="shared" si="895"/>
        <v>0</v>
      </c>
      <c r="AR1565" t="str">
        <f t="shared" si="896"/>
        <v>Wake</v>
      </c>
      <c r="AS1565" t="s">
        <v>869</v>
      </c>
      <c r="AT1565" s="182"/>
      <c r="AV1565" s="98">
        <v>37</v>
      </c>
      <c r="AW1565" s="100">
        <v>183</v>
      </c>
      <c r="AX1565" s="106">
        <f t="shared" si="897"/>
        <v>37183</v>
      </c>
      <c r="AZ1565" s="7" t="s">
        <v>2975</v>
      </c>
      <c r="BA1565" t="s">
        <v>3208</v>
      </c>
    </row>
    <row r="1566" spans="1:53" ht="13" hidden="1" customHeight="1" outlineLevel="1">
      <c r="A1566" t="s">
        <v>1150</v>
      </c>
      <c r="B1566" t="s">
        <v>869</v>
      </c>
      <c r="C1566" s="1">
        <f t="shared" si="883"/>
        <v>4315</v>
      </c>
      <c r="D1566" s="7">
        <f>IF(P1566&gt;0,RANK(P1566,(P1566:R1566,S1566:AG1566)),0)</f>
        <v>1</v>
      </c>
      <c r="E1566" s="7">
        <f>IF(Q1566&gt;0,RANK(Q1566,(P1566:R1566,S1566:AG1566)),0)</f>
        <v>0</v>
      </c>
      <c r="F1566" s="7">
        <f>IF(R1566&gt;0,RANK(R1566,(P1566:R1566,S1566:AG1566)),0)</f>
        <v>2</v>
      </c>
      <c r="G1566" s="7">
        <f>IF(S1566&gt;0,RANK(S1566,(P1566:R1566,S1566:AG1566)),0)</f>
        <v>4</v>
      </c>
      <c r="H1566" s="49">
        <f t="shared" si="884"/>
        <v>1985</v>
      </c>
      <c r="I1566" s="178">
        <f t="shared" si="900"/>
        <v>0.46002317497103129</v>
      </c>
      <c r="J1566" s="2"/>
      <c r="K1566" s="2">
        <f t="shared" si="885"/>
        <v>0.70104287369640783</v>
      </c>
      <c r="L1566" s="2">
        <f t="shared" si="886"/>
        <v>0</v>
      </c>
      <c r="M1566" s="2">
        <f t="shared" si="887"/>
        <v>0.2410196987253766</v>
      </c>
      <c r="N1566" s="2">
        <f t="shared" si="898"/>
        <v>1.6685979142526071E-2</v>
      </c>
      <c r="O1566" s="2">
        <f t="shared" si="899"/>
        <v>4.1251448435689501E-2</v>
      </c>
      <c r="P1566" s="1">
        <v>3025</v>
      </c>
      <c r="R1566" s="1">
        <v>1040</v>
      </c>
      <c r="S1566" s="1">
        <v>72</v>
      </c>
      <c r="X1566" s="1">
        <v>155</v>
      </c>
      <c r="AC1566" s="1">
        <v>23</v>
      </c>
      <c r="AI1566" s="7">
        <f t="shared" si="888"/>
        <v>0</v>
      </c>
      <c r="AJ1566" s="7">
        <f t="shared" si="889"/>
        <v>0</v>
      </c>
      <c r="AK1566" s="7">
        <f t="shared" si="890"/>
        <v>0</v>
      </c>
      <c r="AL1566" s="7">
        <f t="shared" si="891"/>
        <v>0</v>
      </c>
      <c r="AM1566" s="2">
        <f t="shared" si="892"/>
        <v>0</v>
      </c>
      <c r="AN1566" s="2">
        <f t="shared" si="893"/>
        <v>0</v>
      </c>
      <c r="AO1566" s="2">
        <f t="shared" si="894"/>
        <v>0</v>
      </c>
      <c r="AP1566" s="2">
        <f t="shared" si="895"/>
        <v>0</v>
      </c>
      <c r="AR1566" t="str">
        <f t="shared" si="896"/>
        <v>Warren</v>
      </c>
      <c r="AS1566" t="s">
        <v>869</v>
      </c>
      <c r="AT1566" s="182">
        <v>1</v>
      </c>
      <c r="AV1566" s="98">
        <v>37</v>
      </c>
      <c r="AW1566" s="100">
        <v>185</v>
      </c>
      <c r="AX1566" s="106">
        <f t="shared" si="897"/>
        <v>37185</v>
      </c>
      <c r="AZ1566" s="7" t="s">
        <v>2975</v>
      </c>
      <c r="BA1566" t="s">
        <v>3208</v>
      </c>
    </row>
    <row r="1567" spans="1:53" ht="13" hidden="1" customHeight="1" outlineLevel="1">
      <c r="A1567" t="s">
        <v>643</v>
      </c>
      <c r="B1567" t="s">
        <v>869</v>
      </c>
      <c r="C1567" s="1">
        <f t="shared" si="883"/>
        <v>2219</v>
      </c>
      <c r="D1567" s="7">
        <f>IF(P1567&gt;0,RANK(P1567,(P1567:R1567,S1567:AG1567)),0)</f>
        <v>1</v>
      </c>
      <c r="E1567" s="7">
        <f>IF(Q1567&gt;0,RANK(Q1567,(P1567:R1567,S1567:AG1567)),0)</f>
        <v>0</v>
      </c>
      <c r="F1567" s="7">
        <f>IF(R1567&gt;0,RANK(R1567,(P1567:R1567,S1567:AG1567)),0)</f>
        <v>2</v>
      </c>
      <c r="G1567" s="7">
        <f>IF(S1567&gt;0,RANK(S1567,(P1567:R1567,S1567:AG1567)),0)</f>
        <v>4</v>
      </c>
      <c r="H1567" s="49">
        <f t="shared" si="884"/>
        <v>778</v>
      </c>
      <c r="I1567" s="178">
        <f t="shared" si="900"/>
        <v>0.35060838215412349</v>
      </c>
      <c r="J1567" s="2"/>
      <c r="K1567" s="2">
        <f t="shared" si="885"/>
        <v>0.62054979720594861</v>
      </c>
      <c r="L1567" s="2">
        <f t="shared" si="886"/>
        <v>0</v>
      </c>
      <c r="M1567" s="2">
        <f t="shared" si="887"/>
        <v>0.26994141505182517</v>
      </c>
      <c r="N1567" s="2">
        <f t="shared" si="898"/>
        <v>2.6588553402433528E-2</v>
      </c>
      <c r="O1567" s="2">
        <f t="shared" si="899"/>
        <v>8.2920234339792689E-2</v>
      </c>
      <c r="P1567" s="1">
        <v>1377</v>
      </c>
      <c r="R1567" s="1">
        <v>599</v>
      </c>
      <c r="S1567" s="1">
        <v>59</v>
      </c>
      <c r="X1567" s="1">
        <v>167</v>
      </c>
      <c r="AC1567" s="1">
        <v>17</v>
      </c>
      <c r="AI1567" s="7">
        <f t="shared" si="888"/>
        <v>0</v>
      </c>
      <c r="AJ1567" s="7">
        <f t="shared" si="889"/>
        <v>0</v>
      </c>
      <c r="AK1567" s="7">
        <f t="shared" si="890"/>
        <v>0</v>
      </c>
      <c r="AL1567" s="7">
        <f t="shared" si="891"/>
        <v>0</v>
      </c>
      <c r="AM1567" s="2">
        <f t="shared" si="892"/>
        <v>0</v>
      </c>
      <c r="AN1567" s="2">
        <f t="shared" si="893"/>
        <v>0</v>
      </c>
      <c r="AO1567" s="2">
        <f t="shared" si="894"/>
        <v>0</v>
      </c>
      <c r="AP1567" s="2">
        <f t="shared" si="895"/>
        <v>0</v>
      </c>
      <c r="AR1567" t="str">
        <f t="shared" si="896"/>
        <v>Washington</v>
      </c>
      <c r="AS1567" t="s">
        <v>869</v>
      </c>
      <c r="AT1567" s="182"/>
      <c r="AV1567" s="98">
        <v>37</v>
      </c>
      <c r="AW1567" s="100">
        <v>187</v>
      </c>
      <c r="AX1567" s="106">
        <f t="shared" si="897"/>
        <v>37187</v>
      </c>
      <c r="AZ1567" s="7" t="s">
        <v>2975</v>
      </c>
      <c r="BA1567" t="s">
        <v>3208</v>
      </c>
    </row>
    <row r="1568" spans="1:53" ht="13" hidden="1" customHeight="1" outlineLevel="1">
      <c r="A1568" t="s">
        <v>1725</v>
      </c>
      <c r="B1568" t="s">
        <v>869</v>
      </c>
      <c r="C1568" s="1">
        <f t="shared" si="883"/>
        <v>8711</v>
      </c>
      <c r="D1568" s="7">
        <f>IF(P1568&gt;0,RANK(P1568,(P1568:R1568,S1568:AG1568)),0)</f>
        <v>2</v>
      </c>
      <c r="E1568" s="7">
        <f>IF(Q1568&gt;0,RANK(Q1568,(P1568:R1568,S1568:AG1568)),0)</f>
        <v>0</v>
      </c>
      <c r="F1568" s="7">
        <f>IF(R1568&gt;0,RANK(R1568,(P1568:R1568,S1568:AG1568)),0)</f>
        <v>1</v>
      </c>
      <c r="G1568" s="7">
        <f>IF(S1568&gt;0,RANK(S1568,(P1568:R1568,S1568:AG1568)),0)</f>
        <v>4</v>
      </c>
      <c r="H1568" s="49">
        <f t="shared" si="884"/>
        <v>3480</v>
      </c>
      <c r="I1568" s="178">
        <f t="shared" si="900"/>
        <v>0.39949489151647344</v>
      </c>
      <c r="J1568" s="2"/>
      <c r="K1568" s="2">
        <f t="shared" si="885"/>
        <v>0.29112616232349903</v>
      </c>
      <c r="L1568" s="2">
        <f t="shared" si="886"/>
        <v>0</v>
      </c>
      <c r="M1568" s="2">
        <f t="shared" si="887"/>
        <v>0.69062105383997241</v>
      </c>
      <c r="N1568" s="2">
        <f t="shared" si="898"/>
        <v>5.7398691309838139E-3</v>
      </c>
      <c r="O1568" s="2">
        <f t="shared" si="899"/>
        <v>1.2512914705544694E-2</v>
      </c>
      <c r="P1568" s="1">
        <v>2536</v>
      </c>
      <c r="R1568" s="1">
        <v>6016</v>
      </c>
      <c r="S1568" s="1">
        <v>50</v>
      </c>
      <c r="X1568" s="1">
        <v>103</v>
      </c>
      <c r="AC1568" s="1">
        <v>6</v>
      </c>
      <c r="AI1568" s="7">
        <f t="shared" si="888"/>
        <v>0</v>
      </c>
      <c r="AJ1568" s="7">
        <f t="shared" si="889"/>
        <v>0</v>
      </c>
      <c r="AK1568" s="7">
        <f t="shared" si="890"/>
        <v>0</v>
      </c>
      <c r="AL1568" s="7">
        <f t="shared" si="891"/>
        <v>0</v>
      </c>
      <c r="AM1568" s="2">
        <f t="shared" si="892"/>
        <v>0</v>
      </c>
      <c r="AN1568" s="2">
        <f t="shared" si="893"/>
        <v>0</v>
      </c>
      <c r="AO1568" s="2">
        <f t="shared" si="894"/>
        <v>0</v>
      </c>
      <c r="AP1568" s="2">
        <f t="shared" si="895"/>
        <v>0</v>
      </c>
      <c r="AR1568" t="str">
        <f t="shared" si="896"/>
        <v>Watauga</v>
      </c>
      <c r="AS1568" t="s">
        <v>869</v>
      </c>
      <c r="AT1568" s="182">
        <v>5</v>
      </c>
      <c r="AV1568" s="98">
        <v>37</v>
      </c>
      <c r="AW1568" s="100">
        <v>189</v>
      </c>
      <c r="AX1568" s="106">
        <f t="shared" si="897"/>
        <v>37189</v>
      </c>
      <c r="AZ1568" s="7" t="s">
        <v>2975</v>
      </c>
      <c r="BA1568" t="s">
        <v>3208</v>
      </c>
    </row>
    <row r="1569" spans="1:53" ht="13" hidden="1" customHeight="1" outlineLevel="1">
      <c r="A1569" t="s">
        <v>2161</v>
      </c>
      <c r="B1569" t="s">
        <v>869</v>
      </c>
      <c r="C1569" s="1">
        <f t="shared" si="883"/>
        <v>12151</v>
      </c>
      <c r="D1569" s="7">
        <f>IF(P1569&gt;0,RANK(P1569,(P1569:R1569,S1569:AG1569)),0)</f>
        <v>1</v>
      </c>
      <c r="E1569" s="7">
        <f>IF(Q1569&gt;0,RANK(Q1569,(P1569:R1569,S1569:AG1569)),0)</f>
        <v>0</v>
      </c>
      <c r="F1569" s="7">
        <f>IF(R1569&gt;0,RANK(R1569,(P1569:R1569,S1569:AG1569)),0)</f>
        <v>2</v>
      </c>
      <c r="G1569" s="7">
        <f>IF(S1569&gt;0,RANK(S1569,(P1569:R1569,S1569:AG1569)),0)</f>
        <v>4</v>
      </c>
      <c r="H1569" s="49">
        <f t="shared" si="884"/>
        <v>3987</v>
      </c>
      <c r="I1569" s="178">
        <f t="shared" si="900"/>
        <v>0.32812114229281542</v>
      </c>
      <c r="J1569" s="2"/>
      <c r="K1569" s="2">
        <f t="shared" si="885"/>
        <v>0.62463994732943795</v>
      </c>
      <c r="L1569" s="2">
        <f t="shared" si="886"/>
        <v>0</v>
      </c>
      <c r="M1569" s="2">
        <f t="shared" si="887"/>
        <v>0.29651880503662248</v>
      </c>
      <c r="N1569" s="2">
        <f t="shared" si="898"/>
        <v>1.4072915809398404E-2</v>
      </c>
      <c r="O1569" s="2">
        <f t="shared" si="899"/>
        <v>6.476833182454117E-2</v>
      </c>
      <c r="P1569" s="1">
        <v>7590</v>
      </c>
      <c r="R1569" s="1">
        <v>3603</v>
      </c>
      <c r="S1569" s="1">
        <v>171</v>
      </c>
      <c r="X1569" s="1">
        <v>726</v>
      </c>
      <c r="AC1569" s="1">
        <v>61</v>
      </c>
      <c r="AI1569" s="7">
        <f t="shared" si="888"/>
        <v>0</v>
      </c>
      <c r="AJ1569" s="7">
        <f t="shared" si="889"/>
        <v>0</v>
      </c>
      <c r="AK1569" s="7">
        <f t="shared" si="890"/>
        <v>0</v>
      </c>
      <c r="AL1569" s="7">
        <f t="shared" si="891"/>
        <v>0</v>
      </c>
      <c r="AM1569" s="2">
        <f t="shared" si="892"/>
        <v>0</v>
      </c>
      <c r="AN1569" s="2">
        <f t="shared" si="893"/>
        <v>0</v>
      </c>
      <c r="AO1569" s="2">
        <f t="shared" si="894"/>
        <v>0</v>
      </c>
      <c r="AP1569" s="2">
        <f t="shared" si="895"/>
        <v>0</v>
      </c>
      <c r="AR1569" t="str">
        <f t="shared" si="896"/>
        <v>Wayne</v>
      </c>
      <c r="AS1569" t="s">
        <v>869</v>
      </c>
      <c r="AT1569" s="182"/>
      <c r="AV1569" s="98">
        <v>37</v>
      </c>
      <c r="AW1569" s="100">
        <v>191</v>
      </c>
      <c r="AX1569" s="106">
        <f t="shared" si="897"/>
        <v>37191</v>
      </c>
      <c r="AZ1569" s="7" t="s">
        <v>2975</v>
      </c>
      <c r="BA1569" t="s">
        <v>3208</v>
      </c>
    </row>
    <row r="1570" spans="1:53" ht="13" hidden="1" customHeight="1" outlineLevel="1">
      <c r="A1570" t="s">
        <v>956</v>
      </c>
      <c r="B1570" t="s">
        <v>869</v>
      </c>
      <c r="C1570" s="1">
        <f t="shared" si="883"/>
        <v>4208</v>
      </c>
      <c r="D1570" s="7">
        <f>IF(P1570&gt;0,RANK(P1570,(P1570:R1570,S1570:AG1570)),0)</f>
        <v>1</v>
      </c>
      <c r="E1570" s="7">
        <f>IF(Q1570&gt;0,RANK(Q1570,(P1570:R1570,S1570:AG1570)),0)</f>
        <v>0</v>
      </c>
      <c r="F1570" s="7">
        <f>IF(R1570&gt;0,RANK(R1570,(P1570:R1570,S1570:AG1570)),0)</f>
        <v>2</v>
      </c>
      <c r="G1570" s="7">
        <f>IF(S1570&gt;0,RANK(S1570,(P1570:R1570,S1570:AG1570)),0)</f>
        <v>4</v>
      </c>
      <c r="H1570" s="49">
        <f t="shared" si="884"/>
        <v>325</v>
      </c>
      <c r="I1570" s="178">
        <f t="shared" si="900"/>
        <v>7.7233840304182511E-2</v>
      </c>
      <c r="J1570" s="2"/>
      <c r="K1570" s="2">
        <f t="shared" si="885"/>
        <v>0.50356463878326996</v>
      </c>
      <c r="L1570" s="2">
        <f t="shared" si="886"/>
        <v>0</v>
      </c>
      <c r="M1570" s="2">
        <f t="shared" si="887"/>
        <v>0.42633079847908745</v>
      </c>
      <c r="N1570" s="2">
        <f t="shared" si="898"/>
        <v>1.6397338403041826E-2</v>
      </c>
      <c r="O1570" s="2">
        <f t="shared" si="899"/>
        <v>5.3707224334600769E-2</v>
      </c>
      <c r="P1570" s="1">
        <v>2119</v>
      </c>
      <c r="R1570" s="1">
        <v>1794</v>
      </c>
      <c r="S1570" s="1">
        <v>69</v>
      </c>
      <c r="X1570" s="1">
        <v>210</v>
      </c>
      <c r="AC1570" s="1">
        <v>16</v>
      </c>
      <c r="AI1570" s="7">
        <f t="shared" si="888"/>
        <v>0</v>
      </c>
      <c r="AJ1570" s="7">
        <f t="shared" si="889"/>
        <v>0</v>
      </c>
      <c r="AK1570" s="7">
        <f t="shared" si="890"/>
        <v>0</v>
      </c>
      <c r="AL1570" s="7">
        <f t="shared" si="891"/>
        <v>0</v>
      </c>
      <c r="AM1570" s="2">
        <f t="shared" si="892"/>
        <v>0</v>
      </c>
      <c r="AN1570" s="2">
        <f t="shared" si="893"/>
        <v>0</v>
      </c>
      <c r="AO1570" s="2">
        <f t="shared" si="894"/>
        <v>0</v>
      </c>
      <c r="AP1570" s="2">
        <f t="shared" si="895"/>
        <v>0</v>
      </c>
      <c r="AR1570" t="str">
        <f t="shared" si="896"/>
        <v>Wilkes</v>
      </c>
      <c r="AS1570" t="s">
        <v>869</v>
      </c>
      <c r="AT1570" s="182">
        <v>5</v>
      </c>
      <c r="AV1570" s="98">
        <v>37</v>
      </c>
      <c r="AW1570" s="100">
        <v>193</v>
      </c>
      <c r="AX1570" s="106">
        <f>AV1570*1000+AW1570</f>
        <v>37193</v>
      </c>
      <c r="AZ1570" s="7" t="s">
        <v>2975</v>
      </c>
      <c r="BA1570" t="s">
        <v>3208</v>
      </c>
    </row>
    <row r="1571" spans="1:53" ht="13" hidden="1" customHeight="1" outlineLevel="1">
      <c r="A1571" t="s">
        <v>265</v>
      </c>
      <c r="B1571" t="s">
        <v>869</v>
      </c>
      <c r="C1571" s="1">
        <f t="shared" si="883"/>
        <v>10031</v>
      </c>
      <c r="D1571" s="7">
        <f>IF(P1571&gt;0,RANK(P1571,(P1571:R1571,S1571:AG1571)),0)</f>
        <v>1</v>
      </c>
      <c r="E1571" s="7">
        <f>IF(Q1571&gt;0,RANK(Q1571,(P1571:R1571,S1571:AG1571)),0)</f>
        <v>0</v>
      </c>
      <c r="F1571" s="7">
        <f>IF(R1571&gt;0,RANK(R1571,(P1571:R1571,S1571:AG1571)),0)</f>
        <v>2</v>
      </c>
      <c r="G1571" s="7">
        <f>IF(S1571&gt;0,RANK(S1571,(P1571:R1571,S1571:AG1571)),0)</f>
        <v>4</v>
      </c>
      <c r="H1571" s="49">
        <f t="shared" si="884"/>
        <v>3487</v>
      </c>
      <c r="I1571" s="178">
        <f t="shared" si="900"/>
        <v>0.34762237065098195</v>
      </c>
      <c r="J1571" s="2"/>
      <c r="K1571" s="2">
        <f t="shared" si="885"/>
        <v>0.64171069683979665</v>
      </c>
      <c r="L1571" s="2">
        <f t="shared" si="886"/>
        <v>0</v>
      </c>
      <c r="M1571" s="2">
        <f t="shared" si="887"/>
        <v>0.2940883261888147</v>
      </c>
      <c r="N1571" s="2">
        <f t="shared" si="898"/>
        <v>1.2860133585883761E-2</v>
      </c>
      <c r="O1571" s="2">
        <f t="shared" si="899"/>
        <v>5.1340843385504896E-2</v>
      </c>
      <c r="P1571" s="1">
        <v>6437</v>
      </c>
      <c r="R1571" s="1">
        <v>2950</v>
      </c>
      <c r="S1571" s="1">
        <v>129</v>
      </c>
      <c r="X1571" s="1">
        <v>474</v>
      </c>
      <c r="AC1571" s="1">
        <v>41</v>
      </c>
      <c r="AI1571" s="7">
        <f t="shared" si="888"/>
        <v>0</v>
      </c>
      <c r="AJ1571" s="7">
        <f t="shared" si="889"/>
        <v>0</v>
      </c>
      <c r="AK1571" s="7">
        <f t="shared" si="890"/>
        <v>0</v>
      </c>
      <c r="AL1571" s="7">
        <f t="shared" si="891"/>
        <v>0</v>
      </c>
      <c r="AM1571" s="2">
        <f t="shared" si="892"/>
        <v>0</v>
      </c>
      <c r="AN1571" s="2">
        <f t="shared" si="893"/>
        <v>0</v>
      </c>
      <c r="AO1571" s="2">
        <f t="shared" si="894"/>
        <v>0</v>
      </c>
      <c r="AP1571" s="2">
        <f t="shared" si="895"/>
        <v>0</v>
      </c>
      <c r="AR1571" t="str">
        <f t="shared" si="896"/>
        <v>Wilson</v>
      </c>
      <c r="AS1571" t="s">
        <v>869</v>
      </c>
      <c r="AT1571" s="182"/>
      <c r="AV1571" s="98">
        <v>37</v>
      </c>
      <c r="AW1571" s="100">
        <v>195</v>
      </c>
      <c r="AX1571" s="106">
        <f>AV1571*1000+AW1571</f>
        <v>37195</v>
      </c>
      <c r="AZ1571" s="7" t="s">
        <v>2975</v>
      </c>
      <c r="BA1571" t="s">
        <v>3208</v>
      </c>
    </row>
    <row r="1572" spans="1:53" ht="13" hidden="1" customHeight="1" outlineLevel="1">
      <c r="A1572" t="s">
        <v>3128</v>
      </c>
      <c r="B1572" t="s">
        <v>869</v>
      </c>
      <c r="C1572" s="1">
        <f t="shared" si="883"/>
        <v>1742</v>
      </c>
      <c r="D1572" s="7">
        <f>IF(P1572&gt;0,RANK(P1572,(P1572:R1572,S1572:AG1572)),0)</f>
        <v>1</v>
      </c>
      <c r="E1572" s="7">
        <f>IF(Q1572&gt;0,RANK(Q1572,(P1572:R1572,S1572:AG1572)),0)</f>
        <v>0</v>
      </c>
      <c r="F1572" s="7">
        <f>IF(R1572&gt;0,RANK(R1572,(P1572:R1572,S1572:AG1572)),0)</f>
        <v>2</v>
      </c>
      <c r="G1572" s="7">
        <f>IF(S1572&gt;0,RANK(S1572,(P1572:R1572,S1572:AG1572)),0)</f>
        <v>4</v>
      </c>
      <c r="H1572" s="49">
        <f t="shared" si="884"/>
        <v>42</v>
      </c>
      <c r="I1572" s="178">
        <f t="shared" si="900"/>
        <v>2.4110218140068886E-2</v>
      </c>
      <c r="J1572" s="2"/>
      <c r="K1572" s="2">
        <f t="shared" si="885"/>
        <v>0.47818599311136623</v>
      </c>
      <c r="L1572" s="2">
        <f t="shared" si="886"/>
        <v>0</v>
      </c>
      <c r="M1572" s="2">
        <f t="shared" si="887"/>
        <v>0.45407577497129736</v>
      </c>
      <c r="N1572" s="2">
        <f t="shared" si="898"/>
        <v>1.0907003444316877E-2</v>
      </c>
      <c r="O1572" s="2">
        <f t="shared" si="899"/>
        <v>5.6831228473019538E-2</v>
      </c>
      <c r="P1572" s="1">
        <v>833</v>
      </c>
      <c r="R1572" s="1">
        <v>791</v>
      </c>
      <c r="S1572" s="1">
        <v>19</v>
      </c>
      <c r="X1572" s="1">
        <v>92</v>
      </c>
      <c r="AC1572" s="1">
        <v>7</v>
      </c>
      <c r="AI1572" s="7">
        <f t="shared" si="888"/>
        <v>0</v>
      </c>
      <c r="AJ1572" s="7">
        <f t="shared" si="889"/>
        <v>0</v>
      </c>
      <c r="AK1572" s="7">
        <f t="shared" si="890"/>
        <v>0</v>
      </c>
      <c r="AL1572" s="7">
        <f t="shared" si="891"/>
        <v>0</v>
      </c>
      <c r="AM1572" s="2">
        <f t="shared" si="892"/>
        <v>0</v>
      </c>
      <c r="AN1572" s="2">
        <f t="shared" si="893"/>
        <v>0</v>
      </c>
      <c r="AO1572" s="2">
        <f t="shared" si="894"/>
        <v>0</v>
      </c>
      <c r="AP1572" s="2">
        <f t="shared" si="895"/>
        <v>0</v>
      </c>
      <c r="AR1572" t="str">
        <f t="shared" si="896"/>
        <v>Yadkin</v>
      </c>
      <c r="AS1572" t="s">
        <v>869</v>
      </c>
      <c r="AT1572" s="182">
        <v>5</v>
      </c>
      <c r="AV1572" s="98">
        <v>37</v>
      </c>
      <c r="AW1572" s="100">
        <v>197</v>
      </c>
      <c r="AX1572" s="106">
        <f>AV1572*1000+AW1572</f>
        <v>37197</v>
      </c>
      <c r="AZ1572" s="7" t="s">
        <v>2975</v>
      </c>
      <c r="BA1572" t="s">
        <v>3208</v>
      </c>
    </row>
    <row r="1573" spans="1:53" ht="13" hidden="1" customHeight="1" outlineLevel="1">
      <c r="A1573" t="s">
        <v>753</v>
      </c>
      <c r="B1573" t="s">
        <v>869</v>
      </c>
      <c r="C1573" s="1">
        <f t="shared" si="883"/>
        <v>2840</v>
      </c>
      <c r="D1573" s="7">
        <f>IF(P1573&gt;0,RANK(P1573,(P1573:R1573,S1573:AG1573)),0)</f>
        <v>2</v>
      </c>
      <c r="E1573" s="7">
        <f>IF(Q1573&gt;0,RANK(Q1573,(P1573:R1573,S1573:AG1573)),0)</f>
        <v>0</v>
      </c>
      <c r="F1573" s="7">
        <f>IF(R1573&gt;0,RANK(R1573,(P1573:R1573,S1573:AG1573)),0)</f>
        <v>1</v>
      </c>
      <c r="G1573" s="7">
        <f>IF(S1573&gt;0,RANK(S1573,(P1573:R1573,S1573:AG1573)),0)</f>
        <v>4</v>
      </c>
      <c r="H1573" s="49">
        <f t="shared" si="884"/>
        <v>251</v>
      </c>
      <c r="I1573" s="178">
        <f t="shared" si="900"/>
        <v>8.8380281690140838E-2</v>
      </c>
      <c r="J1573" s="2"/>
      <c r="K1573" s="2">
        <f t="shared" si="885"/>
        <v>0.40563380281690142</v>
      </c>
      <c r="L1573" s="2">
        <f t="shared" si="886"/>
        <v>0</v>
      </c>
      <c r="M1573" s="2">
        <f t="shared" si="887"/>
        <v>0.49401408450704226</v>
      </c>
      <c r="N1573" s="2">
        <f t="shared" si="898"/>
        <v>1.2676056338028169E-2</v>
      </c>
      <c r="O1573" s="2">
        <f t="shared" si="899"/>
        <v>8.7676056338028149E-2</v>
      </c>
      <c r="P1573" s="1">
        <v>1152</v>
      </c>
      <c r="R1573" s="1">
        <v>1403</v>
      </c>
      <c r="S1573" s="1">
        <v>36</v>
      </c>
      <c r="X1573" s="1">
        <v>243</v>
      </c>
      <c r="AC1573" s="1">
        <v>6</v>
      </c>
      <c r="AI1573" s="7">
        <f t="shared" si="888"/>
        <v>0</v>
      </c>
      <c r="AJ1573" s="7">
        <f t="shared" si="889"/>
        <v>0</v>
      </c>
      <c r="AK1573" s="7">
        <f t="shared" si="890"/>
        <v>0</v>
      </c>
      <c r="AL1573" s="7">
        <f t="shared" si="891"/>
        <v>0</v>
      </c>
      <c r="AM1573" s="2">
        <f t="shared" si="892"/>
        <v>0</v>
      </c>
      <c r="AN1573" s="2">
        <f t="shared" si="893"/>
        <v>0</v>
      </c>
      <c r="AO1573" s="2">
        <f t="shared" si="894"/>
        <v>0</v>
      </c>
      <c r="AP1573" s="2">
        <f t="shared" si="895"/>
        <v>0</v>
      </c>
      <c r="AR1573" t="str">
        <f t="shared" si="896"/>
        <v>Yancey</v>
      </c>
      <c r="AS1573" t="s">
        <v>869</v>
      </c>
      <c r="AT1573" s="182">
        <v>11</v>
      </c>
      <c r="AV1573" s="98">
        <v>37</v>
      </c>
      <c r="AW1573" s="100">
        <v>199</v>
      </c>
      <c r="AX1573" s="106">
        <f>AV1573*1000+AW1573</f>
        <v>37199</v>
      </c>
      <c r="AZ1573" s="7" t="s">
        <v>2975</v>
      </c>
      <c r="BA1573" t="s">
        <v>3208</v>
      </c>
    </row>
    <row r="1574" spans="1:53" collapsed="1">
      <c r="A1574" t="s">
        <v>2133</v>
      </c>
      <c r="B1574" t="s">
        <v>1114</v>
      </c>
      <c r="C1574" s="1">
        <f t="shared" si="883"/>
        <v>1142916</v>
      </c>
      <c r="D1574" s="7">
        <f>IF(P1574&gt;0,RANK(P1574,(P1574:R1574,S1574:AG1574)),0)</f>
        <v>1</v>
      </c>
      <c r="E1574" s="7">
        <f>IF(Q1574&gt;0,RANK(Q1574,(P1574:R1574,S1574:AG1574)),0)</f>
        <v>0</v>
      </c>
      <c r="F1574" s="7">
        <f>IF(R1574&gt;0,RANK(R1574,(P1574:R1574,S1574:AG1574)),0)</f>
        <v>2</v>
      </c>
      <c r="G1574" s="7">
        <f>IF(S1574&gt;0,RANK(S1574,(P1574:R1574,S1574:AG1574)),0)</f>
        <v>4</v>
      </c>
      <c r="H1574" s="49">
        <f t="shared" si="884"/>
        <v>155897</v>
      </c>
      <c r="I1574" s="178">
        <f t="shared" si="900"/>
        <v>0.13640285025321197</v>
      </c>
      <c r="J1574" s="2"/>
      <c r="K1574" s="2">
        <f t="shared" si="885"/>
        <v>0.54502255633834862</v>
      </c>
      <c r="L1574" s="2">
        <f t="shared" si="886"/>
        <v>0</v>
      </c>
      <c r="M1574" s="2">
        <f t="shared" si="887"/>
        <v>0.40861970608513659</v>
      </c>
      <c r="N1574" s="2">
        <f t="shared" si="898"/>
        <v>1.0606203780505304E-2</v>
      </c>
      <c r="O1574" s="2">
        <f t="shared" si="899"/>
        <v>3.5751533796009483E-2</v>
      </c>
      <c r="P1574" s="1">
        <f t="shared" ref="P1574:X1574" si="901">SUM(P1474:P1573)</f>
        <v>622915</v>
      </c>
      <c r="R1574" s="1">
        <f t="shared" si="901"/>
        <v>467018</v>
      </c>
      <c r="S1574" s="1">
        <f t="shared" si="901"/>
        <v>12122</v>
      </c>
      <c r="X1574" s="1">
        <f t="shared" si="901"/>
        <v>37485</v>
      </c>
      <c r="AC1574" s="1">
        <f t="shared" ref="AC1574" si="902">SUM(AC1474:AC1573)</f>
        <v>3376</v>
      </c>
      <c r="AI1574" s="7">
        <f t="shared" si="888"/>
        <v>0</v>
      </c>
      <c r="AJ1574" s="7">
        <f t="shared" si="889"/>
        <v>0</v>
      </c>
      <c r="AK1574" s="7">
        <f t="shared" si="890"/>
        <v>0</v>
      </c>
      <c r="AL1574" s="7">
        <f t="shared" si="891"/>
        <v>0</v>
      </c>
      <c r="AM1574" s="2">
        <f t="shared" si="892"/>
        <v>0</v>
      </c>
      <c r="AN1574" s="2">
        <f t="shared" si="893"/>
        <v>0</v>
      </c>
      <c r="AO1574" s="2">
        <f t="shared" si="894"/>
        <v>0</v>
      </c>
      <c r="AP1574" s="2">
        <f t="shared" si="895"/>
        <v>0</v>
      </c>
      <c r="AR1574" t="str">
        <f t="shared" si="896"/>
        <v>North Carolina</v>
      </c>
      <c r="AS1574" t="s">
        <v>1114</v>
      </c>
      <c r="AT1574" s="182"/>
      <c r="AV1574" s="98">
        <v>37</v>
      </c>
      <c r="AW1574" s="100"/>
      <c r="AX1574" s="98">
        <v>37</v>
      </c>
      <c r="AZ1574" s="7" t="s">
        <v>1634</v>
      </c>
      <c r="BA1574" t="s">
        <v>3208</v>
      </c>
    </row>
    <row r="1575" spans="1:53">
      <c r="C1575" s="1"/>
      <c r="E1575" s="7"/>
      <c r="F1575" s="7"/>
      <c r="G1575" s="7"/>
      <c r="H1575" s="49"/>
      <c r="I1575" s="178"/>
      <c r="J1575" s="2"/>
      <c r="AI1575" s="7"/>
      <c r="AJ1575" s="7"/>
      <c r="AK1575" s="7"/>
      <c r="AL1575" s="7"/>
      <c r="AT1575" s="182"/>
      <c r="AV1575" s="98"/>
      <c r="AW1575" s="100"/>
    </row>
    <row r="1576" spans="1:53" hidden="1" outlineLevel="1">
      <c r="A1576" t="s">
        <v>638</v>
      </c>
      <c r="B1576" t="s">
        <v>2511</v>
      </c>
      <c r="C1576" s="1">
        <f t="shared" ref="C1576:C1607" si="903">SUM(P1576:AG1576)</f>
        <v>1560</v>
      </c>
      <c r="D1576" s="7">
        <f>IF(P1576&gt;0,RANK(P1576,(P1576:R1576,S1576:AG1576)),0)</f>
        <v>1</v>
      </c>
      <c r="E1576" s="7">
        <f>IF(Q1576&gt;0,RANK(Q1576,(P1576:R1576,S1576:AG1576)),0)</f>
        <v>0</v>
      </c>
      <c r="F1576" s="7">
        <f>IF(R1576&gt;0,RANK(R1576,(P1576:R1576,S1576:AG1576)),0)</f>
        <v>2</v>
      </c>
      <c r="G1576" s="7">
        <f>IF(S1576&gt;0,RANK(S1576,(P1576:R1576,S1576:AG1576)),0)</f>
        <v>0</v>
      </c>
      <c r="H1576" s="49">
        <f t="shared" ref="H1576:H1607" si="904">MAX(P1576:Y1576)-LARGE(P1576:Y1576,2)</f>
        <v>240</v>
      </c>
      <c r="I1576" s="178">
        <f t="shared" ref="I1576:I1618" si="905">H1576/C1576</f>
        <v>0.15384615384615385</v>
      </c>
      <c r="J1576" s="2"/>
      <c r="K1576" s="2">
        <f t="shared" ref="K1576:K1607" si="906">IF($C1576=0,"-",P1576/$C1576)</f>
        <v>0.56794871794871793</v>
      </c>
      <c r="L1576" s="2">
        <f t="shared" ref="L1576:L1607" si="907">IF($C1576=0,"-",Q1576/$C1576)</f>
        <v>0</v>
      </c>
      <c r="M1576" s="2">
        <f t="shared" ref="M1576:M1607" si="908">IF($C1576=0,"-",R1576/$C1576)</f>
        <v>0.41410256410256413</v>
      </c>
      <c r="N1576" s="2">
        <f t="shared" ref="N1576:N1615" si="909">IF($C1576=0,"-",S1576/$C1576)</f>
        <v>0</v>
      </c>
      <c r="O1576" s="2">
        <f t="shared" ref="O1576:O1615" si="910">IF(C1576=0,"-",(1-K1576-L1576-M1576-N1576))</f>
        <v>1.794871794871794E-2</v>
      </c>
      <c r="P1576" s="1">
        <v>886</v>
      </c>
      <c r="R1576" s="1">
        <v>646</v>
      </c>
      <c r="AC1576" s="1">
        <v>28</v>
      </c>
      <c r="AI1576" s="7">
        <f t="shared" ref="AI1576:AI1607" si="911">IF(T1576&gt;0,RANK(T1576,(P1576:Z1576)),0)</f>
        <v>0</v>
      </c>
      <c r="AJ1576" s="7">
        <f t="shared" ref="AJ1576:AJ1607" si="912">IF(U1576&gt;0,RANK(U1576,(P1576:Z1576)),0)</f>
        <v>0</v>
      </c>
      <c r="AK1576" s="7">
        <f t="shared" ref="AK1576:AK1607" si="913">IF(V1576&gt;0,RANK(V1576,(P1576:Z1576)),0)</f>
        <v>0</v>
      </c>
      <c r="AL1576" s="7">
        <f t="shared" ref="AL1576:AL1607" si="914">IF(W1576&gt;0,RANK(W1576,(P1576:Z1576)),0)</f>
        <v>0</v>
      </c>
      <c r="AM1576" s="2">
        <f t="shared" ref="AM1576:AM1607" si="915">IF($C1576=0,"-",T1576/$C1576)</f>
        <v>0</v>
      </c>
      <c r="AN1576" s="2">
        <f t="shared" ref="AN1576:AN1607" si="916">IF($C1576=0,"-",U1576/$C1576)</f>
        <v>0</v>
      </c>
      <c r="AO1576" s="2">
        <f t="shared" ref="AO1576:AO1607" si="917">IF($C1576=0,"-",V1576/$C1576)</f>
        <v>0</v>
      </c>
      <c r="AP1576" s="2">
        <f t="shared" ref="AP1576:AP1607" si="918">IF($C1576=0,"-",W1576/$C1576)</f>
        <v>0</v>
      </c>
      <c r="AR1576" t="str">
        <f t="shared" ref="AR1576:AR1610" si="919">A1576</f>
        <v>Adams</v>
      </c>
      <c r="AS1576" t="s">
        <v>2511</v>
      </c>
      <c r="AT1576" s="182">
        <v>2</v>
      </c>
      <c r="AV1576" s="98">
        <v>39</v>
      </c>
      <c r="AW1576" s="100">
        <v>1</v>
      </c>
      <c r="AX1576" s="106">
        <f t="shared" ref="AX1576:AX1607" si="920">AV1576*1000+AW1576</f>
        <v>39001</v>
      </c>
      <c r="AZ1576" s="7" t="s">
        <v>2975</v>
      </c>
      <c r="BA1576" t="s">
        <v>3208</v>
      </c>
    </row>
    <row r="1577" spans="1:53" hidden="1" outlineLevel="1">
      <c r="A1577" t="s">
        <v>671</v>
      </c>
      <c r="B1577" t="s">
        <v>2511</v>
      </c>
      <c r="C1577" s="1">
        <f t="shared" si="903"/>
        <v>6672</v>
      </c>
      <c r="D1577" s="7">
        <f>IF(P1577&gt;0,RANK(P1577,(P1577:R1577,S1577:AG1577)),0)</f>
        <v>1</v>
      </c>
      <c r="E1577" s="7">
        <f>IF(Q1577&gt;0,RANK(Q1577,(P1577:R1577,S1577:AG1577)),0)</f>
        <v>0</v>
      </c>
      <c r="F1577" s="7">
        <f>IF(R1577&gt;0,RANK(R1577,(P1577:R1577,S1577:AG1577)),0)</f>
        <v>2</v>
      </c>
      <c r="G1577" s="7">
        <f>IF(S1577&gt;0,RANK(S1577,(P1577:R1577,S1577:AG1577)),0)</f>
        <v>0</v>
      </c>
      <c r="H1577" s="49">
        <f t="shared" si="904"/>
        <v>919</v>
      </c>
      <c r="I1577" s="178">
        <f t="shared" si="905"/>
        <v>0.13773980815347722</v>
      </c>
      <c r="J1577" s="2"/>
      <c r="K1577" s="2">
        <f t="shared" si="906"/>
        <v>0.56220023980815348</v>
      </c>
      <c r="L1577" s="2">
        <f t="shared" si="907"/>
        <v>0</v>
      </c>
      <c r="M1577" s="2">
        <f t="shared" si="908"/>
        <v>0.42446043165467628</v>
      </c>
      <c r="N1577" s="2">
        <f t="shared" si="909"/>
        <v>0</v>
      </c>
      <c r="O1577" s="2">
        <f t="shared" si="910"/>
        <v>1.3339328537170236E-2</v>
      </c>
      <c r="P1577" s="1">
        <v>3751</v>
      </c>
      <c r="R1577" s="1">
        <v>2832</v>
      </c>
      <c r="AC1577" s="1">
        <v>89</v>
      </c>
      <c r="AI1577" s="7">
        <f t="shared" si="911"/>
        <v>0</v>
      </c>
      <c r="AJ1577" s="7">
        <f t="shared" si="912"/>
        <v>0</v>
      </c>
      <c r="AK1577" s="7">
        <f t="shared" si="913"/>
        <v>0</v>
      </c>
      <c r="AL1577" s="7">
        <f t="shared" si="914"/>
        <v>0</v>
      </c>
      <c r="AM1577" s="2">
        <f t="shared" si="915"/>
        <v>0</v>
      </c>
      <c r="AN1577" s="2">
        <f t="shared" si="916"/>
        <v>0</v>
      </c>
      <c r="AO1577" s="2">
        <f t="shared" si="917"/>
        <v>0</v>
      </c>
      <c r="AP1577" s="2">
        <f t="shared" si="918"/>
        <v>0</v>
      </c>
      <c r="AR1577" t="str">
        <f t="shared" si="919"/>
        <v>Allen</v>
      </c>
      <c r="AS1577" t="s">
        <v>2511</v>
      </c>
      <c r="AT1577" s="182">
        <v>4</v>
      </c>
      <c r="AV1577" s="98">
        <v>39</v>
      </c>
      <c r="AW1577" s="100">
        <v>3</v>
      </c>
      <c r="AX1577" s="106">
        <f t="shared" si="920"/>
        <v>39003</v>
      </c>
      <c r="AZ1577" s="7" t="s">
        <v>2975</v>
      </c>
      <c r="BA1577" t="s">
        <v>3208</v>
      </c>
    </row>
    <row r="1578" spans="1:53" hidden="1" outlineLevel="1">
      <c r="A1578" t="s">
        <v>3254</v>
      </c>
      <c r="B1578" t="s">
        <v>2511</v>
      </c>
      <c r="C1578" s="1">
        <f t="shared" si="903"/>
        <v>3006</v>
      </c>
      <c r="D1578" s="7">
        <f>IF(P1578&gt;0,RANK(P1578,(P1578:R1578,S1578:AG1578)),0)</f>
        <v>2</v>
      </c>
      <c r="E1578" s="7">
        <f>IF(Q1578&gt;0,RANK(Q1578,(P1578:R1578,S1578:AG1578)),0)</f>
        <v>0</v>
      </c>
      <c r="F1578" s="7">
        <f>IF(R1578&gt;0,RANK(R1578,(P1578:R1578,S1578:AG1578)),0)</f>
        <v>1</v>
      </c>
      <c r="G1578" s="7">
        <f>IF(S1578&gt;0,RANK(S1578,(P1578:R1578,S1578:AG1578)),0)</f>
        <v>0</v>
      </c>
      <c r="H1578" s="49">
        <f t="shared" si="904"/>
        <v>31</v>
      </c>
      <c r="I1578" s="178">
        <f t="shared" si="905"/>
        <v>1.0312707917498337E-2</v>
      </c>
      <c r="J1578" s="2"/>
      <c r="K1578" s="2">
        <f t="shared" si="906"/>
        <v>0.48769128409846974</v>
      </c>
      <c r="L1578" s="2">
        <f t="shared" si="907"/>
        <v>0</v>
      </c>
      <c r="M1578" s="2">
        <f t="shared" si="908"/>
        <v>0.49800399201596807</v>
      </c>
      <c r="N1578" s="2">
        <f t="shared" si="909"/>
        <v>0</v>
      </c>
      <c r="O1578" s="2">
        <f t="shared" si="910"/>
        <v>1.4304723885562198E-2</v>
      </c>
      <c r="P1578" s="1">
        <v>1466</v>
      </c>
      <c r="R1578" s="1">
        <v>1497</v>
      </c>
      <c r="AC1578" s="1">
        <v>43</v>
      </c>
      <c r="AI1578" s="7">
        <f t="shared" si="911"/>
        <v>0</v>
      </c>
      <c r="AJ1578" s="7">
        <f t="shared" si="912"/>
        <v>0</v>
      </c>
      <c r="AK1578" s="7">
        <f t="shared" si="913"/>
        <v>0</v>
      </c>
      <c r="AL1578" s="7">
        <f t="shared" si="914"/>
        <v>0</v>
      </c>
      <c r="AM1578" s="2">
        <f t="shared" si="915"/>
        <v>0</v>
      </c>
      <c r="AN1578" s="2">
        <f t="shared" si="916"/>
        <v>0</v>
      </c>
      <c r="AO1578" s="2">
        <f t="shared" si="917"/>
        <v>0</v>
      </c>
      <c r="AP1578" s="2">
        <f t="shared" si="918"/>
        <v>0</v>
      </c>
      <c r="AR1578" t="str">
        <f t="shared" si="919"/>
        <v>Ashland</v>
      </c>
      <c r="AS1578" t="s">
        <v>2511</v>
      </c>
      <c r="AT1578" s="182">
        <v>7</v>
      </c>
      <c r="AV1578" s="98">
        <v>39</v>
      </c>
      <c r="AW1578" s="100">
        <v>5</v>
      </c>
      <c r="AX1578" s="106">
        <f t="shared" si="920"/>
        <v>39005</v>
      </c>
      <c r="AZ1578" s="7" t="s">
        <v>2975</v>
      </c>
      <c r="BA1578" t="s">
        <v>3208</v>
      </c>
    </row>
    <row r="1579" spans="1:53" hidden="1" outlineLevel="1">
      <c r="A1579" t="s">
        <v>1374</v>
      </c>
      <c r="B1579" t="s">
        <v>2511</v>
      </c>
      <c r="C1579" s="1">
        <f t="shared" si="903"/>
        <v>9873</v>
      </c>
      <c r="D1579" s="7">
        <f>IF(P1579&gt;0,RANK(P1579,(P1579:R1579,S1579:AG1579)),0)</f>
        <v>1</v>
      </c>
      <c r="E1579" s="7">
        <f>IF(Q1579&gt;0,RANK(Q1579,(P1579:R1579,S1579:AG1579)),0)</f>
        <v>0</v>
      </c>
      <c r="F1579" s="7">
        <f>IF(R1579&gt;0,RANK(R1579,(P1579:R1579,S1579:AG1579)),0)</f>
        <v>2</v>
      </c>
      <c r="G1579" s="7">
        <f>IF(S1579&gt;0,RANK(S1579,(P1579:R1579,S1579:AG1579)),0)</f>
        <v>0</v>
      </c>
      <c r="H1579" s="49">
        <f t="shared" si="904"/>
        <v>1047</v>
      </c>
      <c r="I1579" s="178">
        <f t="shared" si="905"/>
        <v>0.10604679428745062</v>
      </c>
      <c r="J1579" s="2"/>
      <c r="K1579" s="2">
        <f t="shared" si="906"/>
        <v>0.54725007596475239</v>
      </c>
      <c r="L1579" s="2">
        <f t="shared" si="907"/>
        <v>0</v>
      </c>
      <c r="M1579" s="2">
        <f t="shared" si="908"/>
        <v>0.44120328167730172</v>
      </c>
      <c r="N1579" s="2">
        <f t="shared" si="909"/>
        <v>0</v>
      </c>
      <c r="O1579" s="2">
        <f t="shared" si="910"/>
        <v>1.1546642357945891E-2</v>
      </c>
      <c r="P1579" s="1">
        <v>5403</v>
      </c>
      <c r="R1579" s="1">
        <v>4356</v>
      </c>
      <c r="AC1579" s="1">
        <v>114</v>
      </c>
      <c r="AI1579" s="7">
        <f t="shared" si="911"/>
        <v>0</v>
      </c>
      <c r="AJ1579" s="7">
        <f t="shared" si="912"/>
        <v>0</v>
      </c>
      <c r="AK1579" s="7">
        <f t="shared" si="913"/>
        <v>0</v>
      </c>
      <c r="AL1579" s="7">
        <f t="shared" si="914"/>
        <v>0</v>
      </c>
      <c r="AM1579" s="2">
        <f t="shared" si="915"/>
        <v>0</v>
      </c>
      <c r="AN1579" s="2">
        <f t="shared" si="916"/>
        <v>0</v>
      </c>
      <c r="AO1579" s="2">
        <f t="shared" si="917"/>
        <v>0</v>
      </c>
      <c r="AP1579" s="2">
        <f t="shared" si="918"/>
        <v>0</v>
      </c>
      <c r="AR1579" t="str">
        <f t="shared" si="919"/>
        <v>Ashtabula</v>
      </c>
      <c r="AS1579" t="s">
        <v>2511</v>
      </c>
      <c r="AT1579" s="182">
        <v>14</v>
      </c>
      <c r="AV1579" s="98">
        <v>39</v>
      </c>
      <c r="AW1579" s="100">
        <v>7</v>
      </c>
      <c r="AX1579" s="106">
        <f t="shared" si="920"/>
        <v>39007</v>
      </c>
      <c r="AZ1579" s="7" t="s">
        <v>2975</v>
      </c>
      <c r="BA1579" t="s">
        <v>3208</v>
      </c>
    </row>
    <row r="1580" spans="1:53" hidden="1" outlineLevel="1">
      <c r="A1580" t="s">
        <v>2297</v>
      </c>
      <c r="B1580" t="s">
        <v>2511</v>
      </c>
      <c r="C1580" s="1">
        <f t="shared" si="903"/>
        <v>10038</v>
      </c>
      <c r="D1580" s="7">
        <f>IF(P1580&gt;0,RANK(P1580,(P1580:R1580,S1580:AG1580)),0)</f>
        <v>2</v>
      </c>
      <c r="E1580" s="7">
        <f>IF(Q1580&gt;0,RANK(Q1580,(P1580:R1580,S1580:AG1580)),0)</f>
        <v>0</v>
      </c>
      <c r="F1580" s="7">
        <f>IF(R1580&gt;0,RANK(R1580,(P1580:R1580,S1580:AG1580)),0)</f>
        <v>1</v>
      </c>
      <c r="G1580" s="7">
        <f>IF(S1580&gt;0,RANK(S1580,(P1580:R1580,S1580:AG1580)),0)</f>
        <v>0</v>
      </c>
      <c r="H1580" s="49">
        <f t="shared" si="904"/>
        <v>2749</v>
      </c>
      <c r="I1580" s="178">
        <f t="shared" si="905"/>
        <v>0.27385933452879058</v>
      </c>
      <c r="J1580" s="2"/>
      <c r="K1580" s="2">
        <f t="shared" si="906"/>
        <v>0.36023112173739791</v>
      </c>
      <c r="L1580" s="2">
        <f t="shared" si="907"/>
        <v>0</v>
      </c>
      <c r="M1580" s="2">
        <f t="shared" si="908"/>
        <v>0.63409045626618843</v>
      </c>
      <c r="N1580" s="2">
        <f t="shared" si="909"/>
        <v>0</v>
      </c>
      <c r="O1580" s="2">
        <f t="shared" si="910"/>
        <v>5.6784219964136629E-3</v>
      </c>
      <c r="P1580" s="1">
        <v>3616</v>
      </c>
      <c r="R1580" s="1">
        <v>6365</v>
      </c>
      <c r="AC1580" s="1">
        <v>57</v>
      </c>
      <c r="AI1580" s="7">
        <f t="shared" si="911"/>
        <v>0</v>
      </c>
      <c r="AJ1580" s="7">
        <f t="shared" si="912"/>
        <v>0</v>
      </c>
      <c r="AK1580" s="7">
        <f t="shared" si="913"/>
        <v>0</v>
      </c>
      <c r="AL1580" s="7">
        <f t="shared" si="914"/>
        <v>0</v>
      </c>
      <c r="AM1580" s="2">
        <f t="shared" si="915"/>
        <v>0</v>
      </c>
      <c r="AN1580" s="2">
        <f t="shared" si="916"/>
        <v>0</v>
      </c>
      <c r="AO1580" s="2">
        <f t="shared" si="917"/>
        <v>0</v>
      </c>
      <c r="AP1580" s="2">
        <f t="shared" si="918"/>
        <v>0</v>
      </c>
      <c r="AR1580" t="str">
        <f t="shared" si="919"/>
        <v>Athens</v>
      </c>
      <c r="AS1580" t="s">
        <v>2511</v>
      </c>
      <c r="AT1580" s="182"/>
      <c r="AV1580" s="98">
        <v>39</v>
      </c>
      <c r="AW1580" s="100">
        <v>9</v>
      </c>
      <c r="AX1580" s="106">
        <f t="shared" si="920"/>
        <v>39009</v>
      </c>
      <c r="AZ1580" s="7" t="s">
        <v>2975</v>
      </c>
      <c r="BA1580" t="s">
        <v>3208</v>
      </c>
    </row>
    <row r="1581" spans="1:53" hidden="1" outlineLevel="1">
      <c r="A1581" t="s">
        <v>2314</v>
      </c>
      <c r="B1581" t="s">
        <v>2511</v>
      </c>
      <c r="C1581" s="1">
        <f t="shared" si="903"/>
        <v>2064</v>
      </c>
      <c r="D1581" s="7">
        <f>IF(P1581&gt;0,RANK(P1581,(P1581:R1581,S1581:AG1581)),0)</f>
        <v>1</v>
      </c>
      <c r="E1581" s="7">
        <f>IF(Q1581&gt;0,RANK(Q1581,(P1581:R1581,S1581:AG1581)),0)</f>
        <v>0</v>
      </c>
      <c r="F1581" s="7">
        <f>IF(R1581&gt;0,RANK(R1581,(P1581:R1581,S1581:AG1581)),0)</f>
        <v>2</v>
      </c>
      <c r="G1581" s="7">
        <f>IF(S1581&gt;0,RANK(S1581,(P1581:R1581,S1581:AG1581)),0)</f>
        <v>0</v>
      </c>
      <c r="H1581" s="49">
        <f t="shared" si="904"/>
        <v>74</v>
      </c>
      <c r="I1581" s="178">
        <f t="shared" si="905"/>
        <v>3.5852713178294575E-2</v>
      </c>
      <c r="J1581" s="2"/>
      <c r="K1581" s="2">
        <f t="shared" si="906"/>
        <v>0.50872093023255816</v>
      </c>
      <c r="L1581" s="2">
        <f t="shared" si="907"/>
        <v>0</v>
      </c>
      <c r="M1581" s="2">
        <f t="shared" si="908"/>
        <v>0.47286821705426357</v>
      </c>
      <c r="N1581" s="2">
        <f t="shared" si="909"/>
        <v>0</v>
      </c>
      <c r="O1581" s="2">
        <f t="shared" si="910"/>
        <v>1.8410852713178272E-2</v>
      </c>
      <c r="P1581" s="1">
        <v>1050</v>
      </c>
      <c r="R1581" s="1">
        <v>976</v>
      </c>
      <c r="AC1581" s="1">
        <v>38</v>
      </c>
      <c r="AI1581" s="7">
        <f t="shared" si="911"/>
        <v>0</v>
      </c>
      <c r="AJ1581" s="7">
        <f t="shared" si="912"/>
        <v>0</v>
      </c>
      <c r="AK1581" s="7">
        <f t="shared" si="913"/>
        <v>0</v>
      </c>
      <c r="AL1581" s="7">
        <f t="shared" si="914"/>
        <v>0</v>
      </c>
      <c r="AM1581" s="2">
        <f t="shared" si="915"/>
        <v>0</v>
      </c>
      <c r="AN1581" s="2">
        <f t="shared" si="916"/>
        <v>0</v>
      </c>
      <c r="AO1581" s="2">
        <f t="shared" si="917"/>
        <v>0</v>
      </c>
      <c r="AP1581" s="2">
        <f t="shared" si="918"/>
        <v>0</v>
      </c>
      <c r="AR1581" t="str">
        <f t="shared" si="919"/>
        <v>Auglaize</v>
      </c>
      <c r="AS1581" t="s">
        <v>2511</v>
      </c>
      <c r="AT1581" s="182">
        <v>4</v>
      </c>
      <c r="AV1581" s="98">
        <v>39</v>
      </c>
      <c r="AW1581" s="100">
        <v>11</v>
      </c>
      <c r="AX1581" s="106">
        <f t="shared" si="920"/>
        <v>39011</v>
      </c>
      <c r="AZ1581" s="7" t="s">
        <v>2975</v>
      </c>
      <c r="BA1581" t="s">
        <v>3208</v>
      </c>
    </row>
    <row r="1582" spans="1:53" hidden="1" outlineLevel="1">
      <c r="A1582" t="s">
        <v>1324</v>
      </c>
      <c r="B1582" t="s">
        <v>2511</v>
      </c>
      <c r="C1582" s="1">
        <f t="shared" si="903"/>
        <v>7591</v>
      </c>
      <c r="D1582" s="7">
        <f>IF(P1582&gt;0,RANK(P1582,(P1582:R1582,S1582:AG1582)),0)</f>
        <v>1</v>
      </c>
      <c r="E1582" s="7">
        <f>IF(Q1582&gt;0,RANK(Q1582,(P1582:R1582,S1582:AG1582)),0)</f>
        <v>0</v>
      </c>
      <c r="F1582" s="7">
        <f>IF(R1582&gt;0,RANK(R1582,(P1582:R1582,S1582:AG1582)),0)</f>
        <v>2</v>
      </c>
      <c r="G1582" s="7">
        <f>IF(S1582&gt;0,RANK(S1582,(P1582:R1582,S1582:AG1582)),0)</f>
        <v>0</v>
      </c>
      <c r="H1582" s="49">
        <f t="shared" si="904"/>
        <v>716</v>
      </c>
      <c r="I1582" s="178">
        <f t="shared" si="905"/>
        <v>9.4322223685943882E-2</v>
      </c>
      <c r="J1582" s="2"/>
      <c r="K1582" s="2">
        <f t="shared" si="906"/>
        <v>0.53010143591094716</v>
      </c>
      <c r="L1582" s="2">
        <f t="shared" si="907"/>
        <v>0</v>
      </c>
      <c r="M1582" s="2">
        <f t="shared" si="908"/>
        <v>0.43577921222500332</v>
      </c>
      <c r="N1582" s="2">
        <f t="shared" si="909"/>
        <v>0</v>
      </c>
      <c r="O1582" s="2">
        <f t="shared" si="910"/>
        <v>3.4119351864049519E-2</v>
      </c>
      <c r="P1582" s="1">
        <v>4024</v>
      </c>
      <c r="R1582" s="1">
        <v>3308</v>
      </c>
      <c r="AC1582" s="1">
        <v>259</v>
      </c>
      <c r="AI1582" s="7">
        <f t="shared" si="911"/>
        <v>0</v>
      </c>
      <c r="AJ1582" s="7">
        <f t="shared" si="912"/>
        <v>0</v>
      </c>
      <c r="AK1582" s="7">
        <f t="shared" si="913"/>
        <v>0</v>
      </c>
      <c r="AL1582" s="7">
        <f t="shared" si="914"/>
        <v>0</v>
      </c>
      <c r="AM1582" s="2">
        <f t="shared" si="915"/>
        <v>0</v>
      </c>
      <c r="AN1582" s="2">
        <f t="shared" si="916"/>
        <v>0</v>
      </c>
      <c r="AO1582" s="2">
        <f t="shared" si="917"/>
        <v>0</v>
      </c>
      <c r="AP1582" s="2">
        <f t="shared" si="918"/>
        <v>0</v>
      </c>
      <c r="AR1582" t="str">
        <f t="shared" si="919"/>
        <v>Belmont</v>
      </c>
      <c r="AS1582" t="s">
        <v>2511</v>
      </c>
      <c r="AT1582" s="182">
        <v>6</v>
      </c>
      <c r="AV1582" s="98">
        <v>39</v>
      </c>
      <c r="AW1582" s="100">
        <v>13</v>
      </c>
      <c r="AX1582" s="106">
        <f t="shared" si="920"/>
        <v>39013</v>
      </c>
      <c r="AZ1582" s="7" t="s">
        <v>2975</v>
      </c>
      <c r="BA1582" t="s">
        <v>3208</v>
      </c>
    </row>
    <row r="1583" spans="1:53" hidden="1" outlineLevel="1">
      <c r="A1583" t="s">
        <v>2647</v>
      </c>
      <c r="B1583" t="s">
        <v>2511</v>
      </c>
      <c r="C1583" s="1">
        <f t="shared" si="903"/>
        <v>2706</v>
      </c>
      <c r="D1583" s="7">
        <f>IF(P1583&gt;0,RANK(P1583,(P1583:R1583,S1583:AG1583)),0)</f>
        <v>1</v>
      </c>
      <c r="E1583" s="7">
        <f>IF(Q1583&gt;0,RANK(Q1583,(P1583:R1583,S1583:AG1583)),0)</f>
        <v>0</v>
      </c>
      <c r="F1583" s="7">
        <f>IF(R1583&gt;0,RANK(R1583,(P1583:R1583,S1583:AG1583)),0)</f>
        <v>2</v>
      </c>
      <c r="G1583" s="7">
        <f>IF(S1583&gt;0,RANK(S1583,(P1583:R1583,S1583:AG1583)),0)</f>
        <v>0</v>
      </c>
      <c r="H1583" s="49">
        <f t="shared" si="904"/>
        <v>484</v>
      </c>
      <c r="I1583" s="178">
        <f t="shared" si="905"/>
        <v>0.17886178861788618</v>
      </c>
      <c r="J1583" s="2"/>
      <c r="K1583" s="2">
        <f t="shared" si="906"/>
        <v>0.58019216555801922</v>
      </c>
      <c r="L1583" s="2">
        <f t="shared" si="907"/>
        <v>0</v>
      </c>
      <c r="M1583" s="2">
        <f t="shared" si="908"/>
        <v>0.40133037694013302</v>
      </c>
      <c r="N1583" s="2">
        <f t="shared" si="909"/>
        <v>0</v>
      </c>
      <c r="O1583" s="2">
        <f t="shared" si="910"/>
        <v>1.847745750184776E-2</v>
      </c>
      <c r="P1583" s="1">
        <v>1570</v>
      </c>
      <c r="R1583" s="1">
        <v>1086</v>
      </c>
      <c r="AC1583" s="1">
        <v>50</v>
      </c>
      <c r="AI1583" s="7">
        <f t="shared" si="911"/>
        <v>0</v>
      </c>
      <c r="AJ1583" s="7">
        <f t="shared" si="912"/>
        <v>0</v>
      </c>
      <c r="AK1583" s="7">
        <f t="shared" si="913"/>
        <v>0</v>
      </c>
      <c r="AL1583" s="7">
        <f t="shared" si="914"/>
        <v>0</v>
      </c>
      <c r="AM1583" s="2">
        <f t="shared" si="915"/>
        <v>0</v>
      </c>
      <c r="AN1583" s="2">
        <f t="shared" si="916"/>
        <v>0</v>
      </c>
      <c r="AO1583" s="2">
        <f t="shared" si="917"/>
        <v>0</v>
      </c>
      <c r="AP1583" s="2">
        <f t="shared" si="918"/>
        <v>0</v>
      </c>
      <c r="AR1583" t="str">
        <f t="shared" si="919"/>
        <v>Brown</v>
      </c>
      <c r="AS1583" t="s">
        <v>2511</v>
      </c>
      <c r="AT1583" s="182">
        <v>2</v>
      </c>
      <c r="AV1583" s="98">
        <v>39</v>
      </c>
      <c r="AW1583" s="100">
        <v>15</v>
      </c>
      <c r="AX1583" s="106">
        <f t="shared" si="920"/>
        <v>39015</v>
      </c>
      <c r="AZ1583" s="7" t="s">
        <v>2975</v>
      </c>
      <c r="BA1583" t="s">
        <v>3208</v>
      </c>
    </row>
    <row r="1584" spans="1:53" hidden="1" outlineLevel="1">
      <c r="A1584" t="s">
        <v>619</v>
      </c>
      <c r="B1584" t="s">
        <v>2511</v>
      </c>
      <c r="C1584" s="1">
        <f t="shared" si="903"/>
        <v>25081</v>
      </c>
      <c r="D1584" s="7">
        <f>IF(P1584&gt;0,RANK(P1584,(P1584:R1584,S1584:AG1584)),0)</f>
        <v>1</v>
      </c>
      <c r="E1584" s="7">
        <f>IF(Q1584&gt;0,RANK(Q1584,(P1584:R1584,S1584:AG1584)),0)</f>
        <v>0</v>
      </c>
      <c r="F1584" s="7">
        <f>IF(R1584&gt;0,RANK(R1584,(P1584:R1584,S1584:AG1584)),0)</f>
        <v>2</v>
      </c>
      <c r="G1584" s="7">
        <f>IF(S1584&gt;0,RANK(S1584,(P1584:R1584,S1584:AG1584)),0)</f>
        <v>0</v>
      </c>
      <c r="H1584" s="49">
        <f t="shared" si="904"/>
        <v>1516</v>
      </c>
      <c r="I1584" s="178">
        <f t="shared" si="905"/>
        <v>6.044416091862366E-2</v>
      </c>
      <c r="J1584" s="2"/>
      <c r="K1584" s="2">
        <f t="shared" si="906"/>
        <v>0.52749092938878039</v>
      </c>
      <c r="L1584" s="2">
        <f t="shared" si="907"/>
        <v>0</v>
      </c>
      <c r="M1584" s="2">
        <f t="shared" si="908"/>
        <v>0.46704676847015669</v>
      </c>
      <c r="N1584" s="2">
        <f t="shared" si="909"/>
        <v>0</v>
      </c>
      <c r="O1584" s="2">
        <f t="shared" si="910"/>
        <v>5.4623021410629136E-3</v>
      </c>
      <c r="P1584" s="1">
        <v>13230</v>
      </c>
      <c r="R1584" s="1">
        <v>11714</v>
      </c>
      <c r="AC1584" s="1">
        <v>137</v>
      </c>
      <c r="AI1584" s="7">
        <f t="shared" si="911"/>
        <v>0</v>
      </c>
      <c r="AJ1584" s="7">
        <f t="shared" si="912"/>
        <v>0</v>
      </c>
      <c r="AK1584" s="7">
        <f t="shared" si="913"/>
        <v>0</v>
      </c>
      <c r="AL1584" s="7">
        <f t="shared" si="914"/>
        <v>0</v>
      </c>
      <c r="AM1584" s="2">
        <f t="shared" si="915"/>
        <v>0</v>
      </c>
      <c r="AN1584" s="2">
        <f t="shared" si="916"/>
        <v>0</v>
      </c>
      <c r="AO1584" s="2">
        <f t="shared" si="917"/>
        <v>0</v>
      </c>
      <c r="AP1584" s="2">
        <f t="shared" si="918"/>
        <v>0</v>
      </c>
      <c r="AR1584" t="str">
        <f t="shared" si="919"/>
        <v>Butler</v>
      </c>
      <c r="AS1584" t="s">
        <v>2511</v>
      </c>
      <c r="AT1584" s="182">
        <v>8</v>
      </c>
      <c r="AV1584" s="98">
        <v>39</v>
      </c>
      <c r="AW1584" s="100">
        <v>17</v>
      </c>
      <c r="AX1584" s="106">
        <f t="shared" si="920"/>
        <v>39017</v>
      </c>
      <c r="AZ1584" s="7" t="s">
        <v>2975</v>
      </c>
      <c r="BA1584" t="s">
        <v>3208</v>
      </c>
    </row>
    <row r="1585" spans="1:53" hidden="1" outlineLevel="1">
      <c r="A1585" t="s">
        <v>1806</v>
      </c>
      <c r="B1585" t="s">
        <v>2511</v>
      </c>
      <c r="C1585" s="1">
        <f t="shared" si="903"/>
        <v>2148</v>
      </c>
      <c r="D1585" s="7">
        <f>IF(P1585&gt;0,RANK(P1585,(P1585:R1585,S1585:AG1585)),0)</f>
        <v>1</v>
      </c>
      <c r="E1585" s="7">
        <f>IF(Q1585&gt;0,RANK(Q1585,(P1585:R1585,S1585:AG1585)),0)</f>
        <v>0</v>
      </c>
      <c r="F1585" s="7">
        <f>IF(R1585&gt;0,RANK(R1585,(P1585:R1585,S1585:AG1585)),0)</f>
        <v>2</v>
      </c>
      <c r="G1585" s="7">
        <f>IF(S1585&gt;0,RANK(S1585,(P1585:R1585,S1585:AG1585)),0)</f>
        <v>0</v>
      </c>
      <c r="H1585" s="49">
        <f t="shared" si="904"/>
        <v>100</v>
      </c>
      <c r="I1585" s="178">
        <f t="shared" si="905"/>
        <v>4.6554934823091247E-2</v>
      </c>
      <c r="J1585" s="2"/>
      <c r="K1585" s="2">
        <f t="shared" si="906"/>
        <v>0.51117318435754189</v>
      </c>
      <c r="L1585" s="2">
        <f t="shared" si="907"/>
        <v>0</v>
      </c>
      <c r="M1585" s="2">
        <f t="shared" si="908"/>
        <v>0.46461824953445063</v>
      </c>
      <c r="N1585" s="2">
        <f t="shared" si="909"/>
        <v>0</v>
      </c>
      <c r="O1585" s="2">
        <f t="shared" si="910"/>
        <v>2.4208566108007479E-2</v>
      </c>
      <c r="P1585" s="1">
        <v>1098</v>
      </c>
      <c r="R1585" s="1">
        <v>998</v>
      </c>
      <c r="AC1585" s="1">
        <v>52</v>
      </c>
      <c r="AI1585" s="7">
        <f t="shared" si="911"/>
        <v>0</v>
      </c>
      <c r="AJ1585" s="7">
        <f t="shared" si="912"/>
        <v>0</v>
      </c>
      <c r="AK1585" s="7">
        <f t="shared" si="913"/>
        <v>0</v>
      </c>
      <c r="AL1585" s="7">
        <f t="shared" si="914"/>
        <v>0</v>
      </c>
      <c r="AM1585" s="2">
        <f t="shared" si="915"/>
        <v>0</v>
      </c>
      <c r="AN1585" s="2">
        <f t="shared" si="916"/>
        <v>0</v>
      </c>
      <c r="AO1585" s="2">
        <f t="shared" si="917"/>
        <v>0</v>
      </c>
      <c r="AP1585" s="2">
        <f t="shared" si="918"/>
        <v>0</v>
      </c>
      <c r="AR1585" t="str">
        <f t="shared" si="919"/>
        <v>Carroll</v>
      </c>
      <c r="AS1585" t="s">
        <v>2511</v>
      </c>
      <c r="AT1585" s="182">
        <v>6</v>
      </c>
      <c r="AV1585" s="98">
        <v>39</v>
      </c>
      <c r="AW1585" s="100">
        <v>19</v>
      </c>
      <c r="AX1585" s="106">
        <f t="shared" si="920"/>
        <v>39019</v>
      </c>
      <c r="AZ1585" s="7" t="s">
        <v>2975</v>
      </c>
      <c r="BA1585" t="s">
        <v>3208</v>
      </c>
    </row>
    <row r="1586" spans="1:53" hidden="1" outlineLevel="1">
      <c r="A1586" t="s">
        <v>3266</v>
      </c>
      <c r="B1586" t="s">
        <v>2511</v>
      </c>
      <c r="C1586" s="1">
        <f t="shared" si="903"/>
        <v>2413</v>
      </c>
      <c r="D1586" s="7">
        <f>IF(P1586&gt;0,RANK(P1586,(P1586:R1586,S1586:AG1586)),0)</f>
        <v>1</v>
      </c>
      <c r="E1586" s="7">
        <f>IF(Q1586&gt;0,RANK(Q1586,(P1586:R1586,S1586:AG1586)),0)</f>
        <v>0</v>
      </c>
      <c r="F1586" s="7">
        <f>IF(R1586&gt;0,RANK(R1586,(P1586:R1586,S1586:AG1586)),0)</f>
        <v>2</v>
      </c>
      <c r="G1586" s="7">
        <f>IF(S1586&gt;0,RANK(S1586,(P1586:R1586,S1586:AG1586)),0)</f>
        <v>0</v>
      </c>
      <c r="H1586" s="49">
        <f t="shared" si="904"/>
        <v>117</v>
      </c>
      <c r="I1586" s="178">
        <f t="shared" si="905"/>
        <v>4.8487360132615002E-2</v>
      </c>
      <c r="J1586" s="2"/>
      <c r="K1586" s="2">
        <f t="shared" si="906"/>
        <v>0.51678408619975136</v>
      </c>
      <c r="L1586" s="2">
        <f t="shared" si="907"/>
        <v>0</v>
      </c>
      <c r="M1586" s="2">
        <f t="shared" si="908"/>
        <v>0.46829672606713635</v>
      </c>
      <c r="N1586" s="2">
        <f t="shared" si="909"/>
        <v>0</v>
      </c>
      <c r="O1586" s="2">
        <f t="shared" si="910"/>
        <v>1.4919187733112294E-2</v>
      </c>
      <c r="P1586" s="1">
        <v>1247</v>
      </c>
      <c r="R1586" s="1">
        <v>1130</v>
      </c>
      <c r="AC1586" s="1">
        <v>36</v>
      </c>
      <c r="AI1586" s="7">
        <f t="shared" si="911"/>
        <v>0</v>
      </c>
      <c r="AJ1586" s="7">
        <f t="shared" si="912"/>
        <v>0</v>
      </c>
      <c r="AK1586" s="7">
        <f t="shared" si="913"/>
        <v>0</v>
      </c>
      <c r="AL1586" s="7">
        <f t="shared" si="914"/>
        <v>0</v>
      </c>
      <c r="AM1586" s="2">
        <f t="shared" si="915"/>
        <v>0</v>
      </c>
      <c r="AN1586" s="2">
        <f t="shared" si="916"/>
        <v>0</v>
      </c>
      <c r="AO1586" s="2">
        <f t="shared" si="917"/>
        <v>0</v>
      </c>
      <c r="AP1586" s="2">
        <f t="shared" si="918"/>
        <v>0</v>
      </c>
      <c r="AR1586" t="str">
        <f t="shared" si="919"/>
        <v>Champaign</v>
      </c>
      <c r="AS1586" t="s">
        <v>2511</v>
      </c>
      <c r="AT1586" s="182">
        <v>4</v>
      </c>
      <c r="AV1586" s="98">
        <v>39</v>
      </c>
      <c r="AW1586" s="100">
        <v>21</v>
      </c>
      <c r="AX1586" s="106">
        <f t="shared" si="920"/>
        <v>39021</v>
      </c>
      <c r="AZ1586" s="7" t="s">
        <v>2975</v>
      </c>
      <c r="BA1586" t="s">
        <v>3208</v>
      </c>
    </row>
    <row r="1587" spans="1:53" hidden="1" outlineLevel="1">
      <c r="A1587" t="s">
        <v>99</v>
      </c>
      <c r="B1587" t="s">
        <v>2511</v>
      </c>
      <c r="C1587" s="1">
        <f t="shared" si="903"/>
        <v>12416</v>
      </c>
      <c r="D1587" s="7">
        <f>IF(P1587&gt;0,RANK(P1587,(P1587:R1587,S1587:AG1587)),0)</f>
        <v>1</v>
      </c>
      <c r="E1587" s="7">
        <f>IF(Q1587&gt;0,RANK(Q1587,(P1587:R1587,S1587:AG1587)),0)</f>
        <v>0</v>
      </c>
      <c r="F1587" s="7">
        <f>IF(R1587&gt;0,RANK(R1587,(P1587:R1587,S1587:AG1587)),0)</f>
        <v>2</v>
      </c>
      <c r="G1587" s="7">
        <f>IF(S1587&gt;0,RANK(S1587,(P1587:R1587,S1587:AG1587)),0)</f>
        <v>0</v>
      </c>
      <c r="H1587" s="49">
        <f t="shared" si="904"/>
        <v>2184</v>
      </c>
      <c r="I1587" s="178">
        <f t="shared" si="905"/>
        <v>0.17590206185567012</v>
      </c>
      <c r="J1587" s="2"/>
      <c r="K1587" s="2">
        <f t="shared" si="906"/>
        <v>0.5838434278350515</v>
      </c>
      <c r="L1587" s="2">
        <f t="shared" si="907"/>
        <v>0</v>
      </c>
      <c r="M1587" s="2">
        <f t="shared" si="908"/>
        <v>0.40794136597938147</v>
      </c>
      <c r="N1587" s="2">
        <f t="shared" si="909"/>
        <v>0</v>
      </c>
      <c r="O1587" s="2">
        <f t="shared" si="910"/>
        <v>8.2152061855670366E-3</v>
      </c>
      <c r="P1587" s="1">
        <v>7249</v>
      </c>
      <c r="R1587" s="1">
        <v>5065</v>
      </c>
      <c r="AC1587" s="1">
        <v>102</v>
      </c>
      <c r="AI1587" s="7">
        <f t="shared" si="911"/>
        <v>0</v>
      </c>
      <c r="AJ1587" s="7">
        <f t="shared" si="912"/>
        <v>0</v>
      </c>
      <c r="AK1587" s="7">
        <f t="shared" si="913"/>
        <v>0</v>
      </c>
      <c r="AL1587" s="7">
        <f t="shared" si="914"/>
        <v>0</v>
      </c>
      <c r="AM1587" s="2">
        <f t="shared" si="915"/>
        <v>0</v>
      </c>
      <c r="AN1587" s="2">
        <f t="shared" si="916"/>
        <v>0</v>
      </c>
      <c r="AO1587" s="2">
        <f t="shared" si="917"/>
        <v>0</v>
      </c>
      <c r="AP1587" s="2">
        <f t="shared" si="918"/>
        <v>0</v>
      </c>
      <c r="AR1587" t="str">
        <f t="shared" si="919"/>
        <v>Clark</v>
      </c>
      <c r="AS1587" t="s">
        <v>2511</v>
      </c>
      <c r="AT1587" s="182">
        <v>8</v>
      </c>
      <c r="AV1587" s="98">
        <v>39</v>
      </c>
      <c r="AW1587" s="100">
        <v>23</v>
      </c>
      <c r="AX1587" s="106">
        <f t="shared" si="920"/>
        <v>39023</v>
      </c>
      <c r="AZ1587" s="7" t="s">
        <v>2975</v>
      </c>
      <c r="BA1587" t="s">
        <v>3208</v>
      </c>
    </row>
    <row r="1588" spans="1:53" hidden="1" outlineLevel="1">
      <c r="A1588" t="s">
        <v>2015</v>
      </c>
      <c r="B1588" t="s">
        <v>2511</v>
      </c>
      <c r="C1588" s="1">
        <f t="shared" si="903"/>
        <v>11831</v>
      </c>
      <c r="D1588" s="7">
        <f>IF(P1588&gt;0,RANK(P1588,(P1588:R1588,S1588:AG1588)),0)</f>
        <v>2</v>
      </c>
      <c r="E1588" s="7">
        <f>IF(Q1588&gt;0,RANK(Q1588,(P1588:R1588,S1588:AG1588)),0)</f>
        <v>0</v>
      </c>
      <c r="F1588" s="7">
        <f>IF(R1588&gt;0,RANK(R1588,(P1588:R1588,S1588:AG1588)),0)</f>
        <v>1</v>
      </c>
      <c r="G1588" s="7">
        <f>IF(S1588&gt;0,RANK(S1588,(P1588:R1588,S1588:AG1588)),0)</f>
        <v>0</v>
      </c>
      <c r="H1588" s="49">
        <f t="shared" si="904"/>
        <v>203</v>
      </c>
      <c r="I1588" s="178">
        <f t="shared" si="905"/>
        <v>1.7158312906770348E-2</v>
      </c>
      <c r="J1588" s="2"/>
      <c r="K1588" s="2">
        <f t="shared" si="906"/>
        <v>0.48837799002620236</v>
      </c>
      <c r="L1588" s="2">
        <f t="shared" si="907"/>
        <v>0</v>
      </c>
      <c r="M1588" s="2">
        <f t="shared" si="908"/>
        <v>0.50553630293297269</v>
      </c>
      <c r="N1588" s="2">
        <f t="shared" si="909"/>
        <v>0</v>
      </c>
      <c r="O1588" s="2">
        <f t="shared" si="910"/>
        <v>6.0857070408248948E-3</v>
      </c>
      <c r="P1588" s="1">
        <v>5778</v>
      </c>
      <c r="R1588" s="1">
        <v>5981</v>
      </c>
      <c r="AC1588" s="1">
        <v>72</v>
      </c>
      <c r="AI1588" s="7">
        <f t="shared" si="911"/>
        <v>0</v>
      </c>
      <c r="AJ1588" s="7">
        <f t="shared" si="912"/>
        <v>0</v>
      </c>
      <c r="AK1588" s="7">
        <f t="shared" si="913"/>
        <v>0</v>
      </c>
      <c r="AL1588" s="7">
        <f t="shared" si="914"/>
        <v>0</v>
      </c>
      <c r="AM1588" s="2">
        <f t="shared" si="915"/>
        <v>0</v>
      </c>
      <c r="AN1588" s="2">
        <f t="shared" si="916"/>
        <v>0</v>
      </c>
      <c r="AO1588" s="2">
        <f t="shared" si="917"/>
        <v>0</v>
      </c>
      <c r="AP1588" s="2">
        <f t="shared" si="918"/>
        <v>0</v>
      </c>
      <c r="AR1588" t="str">
        <f t="shared" si="919"/>
        <v>Clermont</v>
      </c>
      <c r="AS1588" t="s">
        <v>2511</v>
      </c>
      <c r="AT1588" s="182">
        <v>2</v>
      </c>
      <c r="AV1588" s="98">
        <v>39</v>
      </c>
      <c r="AW1588" s="100">
        <v>25</v>
      </c>
      <c r="AX1588" s="106">
        <f t="shared" si="920"/>
        <v>39025</v>
      </c>
      <c r="AZ1588" s="7" t="s">
        <v>2975</v>
      </c>
      <c r="BA1588" t="s">
        <v>3208</v>
      </c>
    </row>
    <row r="1589" spans="1:53" hidden="1" outlineLevel="1">
      <c r="A1589" t="s">
        <v>2280</v>
      </c>
      <c r="B1589" t="s">
        <v>2511</v>
      </c>
      <c r="C1589" s="1">
        <f t="shared" si="903"/>
        <v>1934</v>
      </c>
      <c r="D1589" s="7">
        <f>IF(P1589&gt;0,RANK(P1589,(P1589:R1589,S1589:AG1589)),0)</f>
        <v>2</v>
      </c>
      <c r="E1589" s="7">
        <f>IF(Q1589&gt;0,RANK(Q1589,(P1589:R1589,S1589:AG1589)),0)</f>
        <v>0</v>
      </c>
      <c r="F1589" s="7">
        <f>IF(R1589&gt;0,RANK(R1589,(P1589:R1589,S1589:AG1589)),0)</f>
        <v>1</v>
      </c>
      <c r="G1589" s="7">
        <f>IF(S1589&gt;0,RANK(S1589,(P1589:R1589,S1589:AG1589)),0)</f>
        <v>0</v>
      </c>
      <c r="H1589" s="49">
        <f t="shared" si="904"/>
        <v>56</v>
      </c>
      <c r="I1589" s="178">
        <f t="shared" si="905"/>
        <v>2.8955532574974147E-2</v>
      </c>
      <c r="J1589" s="2"/>
      <c r="K1589" s="2">
        <f t="shared" si="906"/>
        <v>0.47983453981385726</v>
      </c>
      <c r="L1589" s="2">
        <f t="shared" si="907"/>
        <v>0</v>
      </c>
      <c r="M1589" s="2">
        <f t="shared" si="908"/>
        <v>0.50879007238883145</v>
      </c>
      <c r="N1589" s="2">
        <f t="shared" si="909"/>
        <v>0</v>
      </c>
      <c r="O1589" s="2">
        <f t="shared" si="910"/>
        <v>1.1375387797311287E-2</v>
      </c>
      <c r="P1589" s="1">
        <v>928</v>
      </c>
      <c r="R1589" s="1">
        <v>984</v>
      </c>
      <c r="AC1589" s="1">
        <v>22</v>
      </c>
      <c r="AI1589" s="7">
        <f t="shared" si="911"/>
        <v>0</v>
      </c>
      <c r="AJ1589" s="7">
        <f t="shared" si="912"/>
        <v>0</v>
      </c>
      <c r="AK1589" s="7">
        <f t="shared" si="913"/>
        <v>0</v>
      </c>
      <c r="AL1589" s="7">
        <f t="shared" si="914"/>
        <v>0</v>
      </c>
      <c r="AM1589" s="2">
        <f t="shared" si="915"/>
        <v>0</v>
      </c>
      <c r="AN1589" s="2">
        <f t="shared" si="916"/>
        <v>0</v>
      </c>
      <c r="AO1589" s="2">
        <f t="shared" si="917"/>
        <v>0</v>
      </c>
      <c r="AP1589" s="2">
        <f t="shared" si="918"/>
        <v>0</v>
      </c>
      <c r="AR1589" t="str">
        <f t="shared" si="919"/>
        <v>Clinton</v>
      </c>
      <c r="AS1589" t="s">
        <v>2511</v>
      </c>
      <c r="AT1589" s="182">
        <v>15</v>
      </c>
      <c r="AV1589" s="98">
        <v>39</v>
      </c>
      <c r="AW1589" s="100">
        <v>27</v>
      </c>
      <c r="AX1589" s="106">
        <f t="shared" si="920"/>
        <v>39027</v>
      </c>
      <c r="AZ1589" s="7" t="s">
        <v>2975</v>
      </c>
      <c r="BA1589" t="s">
        <v>3208</v>
      </c>
    </row>
    <row r="1590" spans="1:53" hidden="1" outlineLevel="1">
      <c r="A1590" t="s">
        <v>2556</v>
      </c>
      <c r="B1590" t="s">
        <v>2511</v>
      </c>
      <c r="C1590" s="1">
        <f t="shared" si="903"/>
        <v>7872</v>
      </c>
      <c r="D1590" s="7">
        <f>IF(P1590&gt;0,RANK(P1590,(P1590:R1590,S1590:AG1590)),0)</f>
        <v>1</v>
      </c>
      <c r="E1590" s="7">
        <f>IF(Q1590&gt;0,RANK(Q1590,(P1590:R1590,S1590:AG1590)),0)</f>
        <v>0</v>
      </c>
      <c r="F1590" s="7">
        <f>IF(R1590&gt;0,RANK(R1590,(P1590:R1590,S1590:AG1590)),0)</f>
        <v>2</v>
      </c>
      <c r="G1590" s="7">
        <f>IF(S1590&gt;0,RANK(S1590,(P1590:R1590,S1590:AG1590)),0)</f>
        <v>0</v>
      </c>
      <c r="H1590" s="49">
        <f t="shared" si="904"/>
        <v>519</v>
      </c>
      <c r="I1590" s="178">
        <f t="shared" si="905"/>
        <v>6.5929878048780491E-2</v>
      </c>
      <c r="J1590" s="2"/>
      <c r="K1590" s="2">
        <f t="shared" si="906"/>
        <v>0.52515243902439024</v>
      </c>
      <c r="L1590" s="2">
        <f t="shared" si="907"/>
        <v>0</v>
      </c>
      <c r="M1590" s="2">
        <f t="shared" si="908"/>
        <v>0.45922256097560976</v>
      </c>
      <c r="N1590" s="2">
        <f t="shared" si="909"/>
        <v>0</v>
      </c>
      <c r="O1590" s="2">
        <f t="shared" si="910"/>
        <v>1.5625E-2</v>
      </c>
      <c r="P1590" s="1">
        <v>4134</v>
      </c>
      <c r="R1590" s="1">
        <v>3615</v>
      </c>
      <c r="AC1590" s="1">
        <v>123</v>
      </c>
      <c r="AI1590" s="7">
        <f t="shared" si="911"/>
        <v>0</v>
      </c>
      <c r="AJ1590" s="7">
        <f t="shared" si="912"/>
        <v>0</v>
      </c>
      <c r="AK1590" s="7">
        <f t="shared" si="913"/>
        <v>0</v>
      </c>
      <c r="AL1590" s="7">
        <f t="shared" si="914"/>
        <v>0</v>
      </c>
      <c r="AM1590" s="2">
        <f t="shared" si="915"/>
        <v>0</v>
      </c>
      <c r="AN1590" s="2">
        <f t="shared" si="916"/>
        <v>0</v>
      </c>
      <c r="AO1590" s="2">
        <f t="shared" si="917"/>
        <v>0</v>
      </c>
      <c r="AP1590" s="2">
        <f t="shared" si="918"/>
        <v>0</v>
      </c>
      <c r="AR1590" t="str">
        <f t="shared" si="919"/>
        <v>Columbiana</v>
      </c>
      <c r="AS1590" t="s">
        <v>2511</v>
      </c>
      <c r="AT1590" s="182">
        <v>6</v>
      </c>
      <c r="AV1590" s="98">
        <v>39</v>
      </c>
      <c r="AW1590" s="100">
        <v>29</v>
      </c>
      <c r="AX1590" s="106">
        <f t="shared" si="920"/>
        <v>39029</v>
      </c>
      <c r="AZ1590" s="7" t="s">
        <v>2975</v>
      </c>
      <c r="BA1590" t="s">
        <v>3208</v>
      </c>
    </row>
    <row r="1591" spans="1:53" hidden="1" outlineLevel="1">
      <c r="A1591" t="s">
        <v>3172</v>
      </c>
      <c r="B1591" t="s">
        <v>2511</v>
      </c>
      <c r="C1591" s="1">
        <f t="shared" si="903"/>
        <v>2581</v>
      </c>
      <c r="D1591" s="7">
        <f>IF(P1591&gt;0,RANK(P1591,(P1591:R1591,S1591:AG1591)),0)</f>
        <v>1</v>
      </c>
      <c r="E1591" s="7">
        <f>IF(Q1591&gt;0,RANK(Q1591,(P1591:R1591,S1591:AG1591)),0)</f>
        <v>0</v>
      </c>
      <c r="F1591" s="7">
        <f>IF(R1591&gt;0,RANK(R1591,(P1591:R1591,S1591:AG1591)),0)</f>
        <v>2</v>
      </c>
      <c r="G1591" s="7">
        <f>IF(S1591&gt;0,RANK(S1591,(P1591:R1591,S1591:AG1591)),0)</f>
        <v>0</v>
      </c>
      <c r="H1591" s="49">
        <f t="shared" si="904"/>
        <v>222</v>
      </c>
      <c r="I1591" s="178">
        <f t="shared" si="905"/>
        <v>8.6013173188686551E-2</v>
      </c>
      <c r="J1591" s="2"/>
      <c r="K1591" s="2">
        <f t="shared" si="906"/>
        <v>0.53351414180550172</v>
      </c>
      <c r="L1591" s="2">
        <f t="shared" si="907"/>
        <v>0</v>
      </c>
      <c r="M1591" s="2">
        <f t="shared" si="908"/>
        <v>0.44750096861681521</v>
      </c>
      <c r="N1591" s="2">
        <f t="shared" si="909"/>
        <v>0</v>
      </c>
      <c r="O1591" s="2">
        <f t="shared" si="910"/>
        <v>1.8984889577683073E-2</v>
      </c>
      <c r="P1591" s="1">
        <v>1377</v>
      </c>
      <c r="R1591" s="1">
        <v>1155</v>
      </c>
      <c r="AC1591" s="1">
        <v>49</v>
      </c>
      <c r="AI1591" s="7">
        <f t="shared" si="911"/>
        <v>0</v>
      </c>
      <c r="AJ1591" s="7">
        <f t="shared" si="912"/>
        <v>0</v>
      </c>
      <c r="AK1591" s="7">
        <f t="shared" si="913"/>
        <v>0</v>
      </c>
      <c r="AL1591" s="7">
        <f t="shared" si="914"/>
        <v>0</v>
      </c>
      <c r="AM1591" s="2">
        <f t="shared" si="915"/>
        <v>0</v>
      </c>
      <c r="AN1591" s="2">
        <f t="shared" si="916"/>
        <v>0</v>
      </c>
      <c r="AO1591" s="2">
        <f t="shared" si="917"/>
        <v>0</v>
      </c>
      <c r="AP1591" s="2">
        <f t="shared" si="918"/>
        <v>0</v>
      </c>
      <c r="AR1591" t="str">
        <f t="shared" si="919"/>
        <v>Coshocton</v>
      </c>
      <c r="AS1591" t="s">
        <v>2511</v>
      </c>
      <c r="AT1591" s="182">
        <v>7</v>
      </c>
      <c r="AV1591" s="98">
        <v>39</v>
      </c>
      <c r="AW1591" s="100">
        <v>31</v>
      </c>
      <c r="AX1591" s="106">
        <f t="shared" si="920"/>
        <v>39031</v>
      </c>
      <c r="AZ1591" s="7" t="s">
        <v>2975</v>
      </c>
      <c r="BA1591" t="s">
        <v>3208</v>
      </c>
    </row>
    <row r="1592" spans="1:53" hidden="1" outlineLevel="1">
      <c r="A1592" t="s">
        <v>2707</v>
      </c>
      <c r="B1592" t="s">
        <v>2511</v>
      </c>
      <c r="C1592" s="1">
        <f t="shared" si="903"/>
        <v>2582</v>
      </c>
      <c r="D1592" s="7">
        <f>IF(P1592&gt;0,RANK(P1592,(P1592:R1592,S1592:AG1592)),0)</f>
        <v>1</v>
      </c>
      <c r="E1592" s="7">
        <f>IF(Q1592&gt;0,RANK(Q1592,(P1592:R1592,S1592:AG1592)),0)</f>
        <v>0</v>
      </c>
      <c r="F1592" s="7">
        <f>IF(R1592&gt;0,RANK(R1592,(P1592:R1592,S1592:AG1592)),0)</f>
        <v>2</v>
      </c>
      <c r="G1592" s="7">
        <f>IF(S1592&gt;0,RANK(S1592,(P1592:R1592,S1592:AG1592)),0)</f>
        <v>0</v>
      </c>
      <c r="H1592" s="49">
        <f t="shared" si="904"/>
        <v>167</v>
      </c>
      <c r="I1592" s="178">
        <f t="shared" si="905"/>
        <v>6.467854376452363E-2</v>
      </c>
      <c r="J1592" s="2"/>
      <c r="K1592" s="2">
        <f t="shared" si="906"/>
        <v>0.52633617350890782</v>
      </c>
      <c r="L1592" s="2">
        <f t="shared" si="907"/>
        <v>0</v>
      </c>
      <c r="M1592" s="2">
        <f t="shared" si="908"/>
        <v>0.46165762974438418</v>
      </c>
      <c r="N1592" s="2">
        <f t="shared" si="909"/>
        <v>0</v>
      </c>
      <c r="O1592" s="2">
        <f t="shared" si="910"/>
        <v>1.2006196746707998E-2</v>
      </c>
      <c r="P1592" s="1">
        <v>1359</v>
      </c>
      <c r="R1592" s="1">
        <v>1192</v>
      </c>
      <c r="AC1592" s="1">
        <v>31</v>
      </c>
      <c r="AI1592" s="7">
        <f t="shared" si="911"/>
        <v>0</v>
      </c>
      <c r="AJ1592" s="7">
        <f t="shared" si="912"/>
        <v>0</v>
      </c>
      <c r="AK1592" s="7">
        <f t="shared" si="913"/>
        <v>0</v>
      </c>
      <c r="AL1592" s="7">
        <f t="shared" si="914"/>
        <v>0</v>
      </c>
      <c r="AM1592" s="2">
        <f t="shared" si="915"/>
        <v>0</v>
      </c>
      <c r="AN1592" s="2">
        <f t="shared" si="916"/>
        <v>0</v>
      </c>
      <c r="AO1592" s="2">
        <f t="shared" si="917"/>
        <v>0</v>
      </c>
      <c r="AP1592" s="2">
        <f t="shared" si="918"/>
        <v>0</v>
      </c>
      <c r="AR1592" t="str">
        <f t="shared" si="919"/>
        <v>Crawford</v>
      </c>
      <c r="AS1592" t="s">
        <v>2511</v>
      </c>
      <c r="AT1592" s="182">
        <v>4</v>
      </c>
      <c r="AV1592" s="98">
        <v>39</v>
      </c>
      <c r="AW1592" s="100">
        <v>33</v>
      </c>
      <c r="AX1592" s="106">
        <f t="shared" si="920"/>
        <v>39033</v>
      </c>
      <c r="AZ1592" s="7" t="s">
        <v>2975</v>
      </c>
      <c r="BA1592" t="s">
        <v>3208</v>
      </c>
    </row>
    <row r="1593" spans="1:53" hidden="1" outlineLevel="1">
      <c r="A1593" t="s">
        <v>332</v>
      </c>
      <c r="B1593" t="s">
        <v>2511</v>
      </c>
      <c r="C1593" s="1">
        <f t="shared" si="903"/>
        <v>207106</v>
      </c>
      <c r="D1593" s="7">
        <f>IF(P1593&gt;0,RANK(P1593,(P1593:R1593,S1593:AG1593)),0)</f>
        <v>1</v>
      </c>
      <c r="E1593" s="7">
        <f>IF(Q1593&gt;0,RANK(Q1593,(P1593:R1593,S1593:AG1593)),0)</f>
        <v>0</v>
      </c>
      <c r="F1593" s="7">
        <f>IF(R1593&gt;0,RANK(R1593,(P1593:R1593,S1593:AG1593)),0)</f>
        <v>2</v>
      </c>
      <c r="G1593" s="7">
        <f>IF(S1593&gt;0,RANK(S1593,(P1593:R1593,S1593:AG1593)),0)</f>
        <v>0</v>
      </c>
      <c r="H1593" s="49">
        <f t="shared" si="904"/>
        <v>54422</v>
      </c>
      <c r="I1593" s="178">
        <f t="shared" si="905"/>
        <v>0.26277365213948412</v>
      </c>
      <c r="J1593" s="2"/>
      <c r="K1593" s="2">
        <f t="shared" si="906"/>
        <v>0.62908365764391183</v>
      </c>
      <c r="L1593" s="2">
        <f t="shared" si="907"/>
        <v>0</v>
      </c>
      <c r="M1593" s="2">
        <f t="shared" si="908"/>
        <v>0.36631000550442766</v>
      </c>
      <c r="N1593" s="2">
        <f t="shared" si="909"/>
        <v>0</v>
      </c>
      <c r="O1593" s="2">
        <f t="shared" si="910"/>
        <v>4.6063368516605085E-3</v>
      </c>
      <c r="P1593" s="1">
        <v>130287</v>
      </c>
      <c r="R1593" s="1">
        <v>75865</v>
      </c>
      <c r="AC1593" s="1">
        <v>954</v>
      </c>
      <c r="AI1593" s="7">
        <f t="shared" si="911"/>
        <v>0</v>
      </c>
      <c r="AJ1593" s="7">
        <f t="shared" si="912"/>
        <v>0</v>
      </c>
      <c r="AK1593" s="7">
        <f t="shared" si="913"/>
        <v>0</v>
      </c>
      <c r="AL1593" s="7">
        <f t="shared" si="914"/>
        <v>0</v>
      </c>
      <c r="AM1593" s="2">
        <f t="shared" si="915"/>
        <v>0</v>
      </c>
      <c r="AN1593" s="2">
        <f t="shared" si="916"/>
        <v>0</v>
      </c>
      <c r="AO1593" s="2">
        <f t="shared" si="917"/>
        <v>0</v>
      </c>
      <c r="AP1593" s="2">
        <f t="shared" si="918"/>
        <v>0</v>
      </c>
      <c r="AR1593" t="str">
        <f t="shared" si="919"/>
        <v>Cuyahoga</v>
      </c>
      <c r="AS1593" t="s">
        <v>2511</v>
      </c>
      <c r="AT1593" s="182"/>
      <c r="AV1593" s="98">
        <v>39</v>
      </c>
      <c r="AW1593" s="100">
        <v>35</v>
      </c>
      <c r="AX1593" s="106">
        <f t="shared" si="920"/>
        <v>39035</v>
      </c>
      <c r="AZ1593" s="7" t="s">
        <v>2975</v>
      </c>
      <c r="BA1593" t="s">
        <v>3208</v>
      </c>
    </row>
    <row r="1594" spans="1:53" hidden="1" outlineLevel="1">
      <c r="A1594" t="s">
        <v>333</v>
      </c>
      <c r="B1594" t="s">
        <v>2511</v>
      </c>
      <c r="C1594" s="1">
        <f t="shared" si="903"/>
        <v>2338</v>
      </c>
      <c r="D1594" s="7">
        <f>IF(P1594&gt;0,RANK(P1594,(P1594:R1594,S1594:AG1594)),0)</f>
        <v>1</v>
      </c>
      <c r="E1594" s="7">
        <f>IF(Q1594&gt;0,RANK(Q1594,(P1594:R1594,S1594:AG1594)),0)</f>
        <v>0</v>
      </c>
      <c r="F1594" s="7">
        <f>IF(R1594&gt;0,RANK(R1594,(P1594:R1594,S1594:AG1594)),0)</f>
        <v>2</v>
      </c>
      <c r="G1594" s="7">
        <f>IF(S1594&gt;0,RANK(S1594,(P1594:R1594,S1594:AG1594)),0)</f>
        <v>0</v>
      </c>
      <c r="H1594" s="49">
        <f t="shared" si="904"/>
        <v>241</v>
      </c>
      <c r="I1594" s="178">
        <f t="shared" si="905"/>
        <v>0.10307955517536356</v>
      </c>
      <c r="J1594" s="2"/>
      <c r="K1594" s="2">
        <f t="shared" si="906"/>
        <v>0.53934987168520099</v>
      </c>
      <c r="L1594" s="2">
        <f t="shared" si="907"/>
        <v>0</v>
      </c>
      <c r="M1594" s="2">
        <f t="shared" si="908"/>
        <v>0.43627031650983744</v>
      </c>
      <c r="N1594" s="2">
        <f t="shared" si="909"/>
        <v>0</v>
      </c>
      <c r="O1594" s="2">
        <f t="shared" si="910"/>
        <v>2.4379811804961571E-2</v>
      </c>
      <c r="P1594" s="1">
        <v>1261</v>
      </c>
      <c r="R1594" s="1">
        <v>1020</v>
      </c>
      <c r="AC1594" s="1">
        <v>57</v>
      </c>
      <c r="AI1594" s="7">
        <f t="shared" si="911"/>
        <v>0</v>
      </c>
      <c r="AJ1594" s="7">
        <f t="shared" si="912"/>
        <v>0</v>
      </c>
      <c r="AK1594" s="7">
        <f t="shared" si="913"/>
        <v>0</v>
      </c>
      <c r="AL1594" s="7">
        <f t="shared" si="914"/>
        <v>0</v>
      </c>
      <c r="AM1594" s="2">
        <f t="shared" si="915"/>
        <v>0</v>
      </c>
      <c r="AN1594" s="2">
        <f t="shared" si="916"/>
        <v>0</v>
      </c>
      <c r="AO1594" s="2">
        <f t="shared" si="917"/>
        <v>0</v>
      </c>
      <c r="AP1594" s="2">
        <f t="shared" si="918"/>
        <v>0</v>
      </c>
      <c r="AR1594" t="str">
        <f t="shared" si="919"/>
        <v>Darke</v>
      </c>
      <c r="AS1594" t="s">
        <v>2511</v>
      </c>
      <c r="AT1594" s="182">
        <v>8</v>
      </c>
      <c r="AV1594" s="98">
        <v>39</v>
      </c>
      <c r="AW1594" s="100">
        <v>37</v>
      </c>
      <c r="AX1594" s="106">
        <f t="shared" si="920"/>
        <v>39037</v>
      </c>
      <c r="AZ1594" s="7" t="s">
        <v>2975</v>
      </c>
      <c r="BA1594" t="s">
        <v>3208</v>
      </c>
    </row>
    <row r="1595" spans="1:53" hidden="1" outlineLevel="1">
      <c r="A1595" t="s">
        <v>2497</v>
      </c>
      <c r="B1595" t="s">
        <v>2511</v>
      </c>
      <c r="C1595" s="1">
        <f t="shared" si="903"/>
        <v>3020</v>
      </c>
      <c r="D1595" s="7">
        <f>IF(P1595&gt;0,RANK(P1595,(P1595:R1595,S1595:AG1595)),0)</f>
        <v>1</v>
      </c>
      <c r="E1595" s="7">
        <f>IF(Q1595&gt;0,RANK(Q1595,(P1595:R1595,S1595:AG1595)),0)</f>
        <v>0</v>
      </c>
      <c r="F1595" s="7">
        <f>IF(R1595&gt;0,RANK(R1595,(P1595:R1595,S1595:AG1595)),0)</f>
        <v>2</v>
      </c>
      <c r="G1595" s="7">
        <f>IF(S1595&gt;0,RANK(S1595,(P1595:R1595,S1595:AG1595)),0)</f>
        <v>0</v>
      </c>
      <c r="H1595" s="49">
        <f t="shared" si="904"/>
        <v>56</v>
      </c>
      <c r="I1595" s="178">
        <f t="shared" si="905"/>
        <v>1.8543046357615896E-2</v>
      </c>
      <c r="J1595" s="2"/>
      <c r="K1595" s="2">
        <f t="shared" si="906"/>
        <v>0.50331125827814571</v>
      </c>
      <c r="L1595" s="2">
        <f t="shared" si="907"/>
        <v>0</v>
      </c>
      <c r="M1595" s="2">
        <f t="shared" si="908"/>
        <v>0.48476821192052982</v>
      </c>
      <c r="N1595" s="2">
        <f t="shared" si="909"/>
        <v>0</v>
      </c>
      <c r="O1595" s="2">
        <f t="shared" si="910"/>
        <v>1.1920529801324464E-2</v>
      </c>
      <c r="P1595" s="1">
        <v>1520</v>
      </c>
      <c r="R1595" s="1">
        <v>1464</v>
      </c>
      <c r="AC1595" s="1">
        <v>36</v>
      </c>
      <c r="AI1595" s="7">
        <f t="shared" si="911"/>
        <v>0</v>
      </c>
      <c r="AJ1595" s="7">
        <f t="shared" si="912"/>
        <v>0</v>
      </c>
      <c r="AK1595" s="7">
        <f t="shared" si="913"/>
        <v>0</v>
      </c>
      <c r="AL1595" s="7">
        <f t="shared" si="914"/>
        <v>0</v>
      </c>
      <c r="AM1595" s="2">
        <f t="shared" si="915"/>
        <v>0</v>
      </c>
      <c r="AN1595" s="2">
        <f t="shared" si="916"/>
        <v>0</v>
      </c>
      <c r="AO1595" s="2">
        <f t="shared" si="917"/>
        <v>0</v>
      </c>
      <c r="AP1595" s="2">
        <f t="shared" si="918"/>
        <v>0</v>
      </c>
      <c r="AR1595" t="str">
        <f t="shared" si="919"/>
        <v>Defiance</v>
      </c>
      <c r="AS1595" t="s">
        <v>2511</v>
      </c>
      <c r="AT1595" s="182">
        <v>5</v>
      </c>
      <c r="AV1595" s="98">
        <v>39</v>
      </c>
      <c r="AW1595" s="100">
        <v>39</v>
      </c>
      <c r="AX1595" s="106">
        <f t="shared" si="920"/>
        <v>39039</v>
      </c>
      <c r="AZ1595" s="7" t="s">
        <v>2975</v>
      </c>
      <c r="BA1595" t="s">
        <v>3208</v>
      </c>
    </row>
    <row r="1596" spans="1:53" hidden="1" outlineLevel="1">
      <c r="A1596" t="s">
        <v>1718</v>
      </c>
      <c r="B1596" t="s">
        <v>2511</v>
      </c>
      <c r="C1596" s="1">
        <f t="shared" si="903"/>
        <v>16970</v>
      </c>
      <c r="D1596" s="7">
        <f>IF(P1596&gt;0,RANK(P1596,(P1596:R1596,S1596:AG1596)),0)</f>
        <v>1</v>
      </c>
      <c r="E1596" s="7">
        <f>IF(Q1596&gt;0,RANK(Q1596,(P1596:R1596,S1596:AG1596)),0)</f>
        <v>0</v>
      </c>
      <c r="F1596" s="7">
        <f>IF(R1596&gt;0,RANK(R1596,(P1596:R1596,S1596:AG1596)),0)</f>
        <v>2</v>
      </c>
      <c r="G1596" s="7">
        <f>IF(S1596&gt;0,RANK(S1596,(P1596:R1596,S1596:AG1596)),0)</f>
        <v>0</v>
      </c>
      <c r="H1596" s="49">
        <f t="shared" si="904"/>
        <v>2551</v>
      </c>
      <c r="I1596" s="178">
        <f t="shared" si="905"/>
        <v>0.15032410135533295</v>
      </c>
      <c r="J1596" s="2"/>
      <c r="K1596" s="2">
        <f t="shared" si="906"/>
        <v>0.57330583382439604</v>
      </c>
      <c r="L1596" s="2">
        <f t="shared" si="907"/>
        <v>0</v>
      </c>
      <c r="M1596" s="2">
        <f t="shared" si="908"/>
        <v>0.42298173246906307</v>
      </c>
      <c r="N1596" s="2">
        <f t="shared" si="909"/>
        <v>0</v>
      </c>
      <c r="O1596" s="2">
        <f t="shared" si="910"/>
        <v>3.7124337065408963E-3</v>
      </c>
      <c r="P1596" s="1">
        <v>9729</v>
      </c>
      <c r="R1596" s="1">
        <v>7178</v>
      </c>
      <c r="AC1596" s="1">
        <v>63</v>
      </c>
      <c r="AI1596" s="7">
        <f t="shared" si="911"/>
        <v>0</v>
      </c>
      <c r="AJ1596" s="7">
        <f t="shared" si="912"/>
        <v>0</v>
      </c>
      <c r="AK1596" s="7">
        <f t="shared" si="913"/>
        <v>0</v>
      </c>
      <c r="AL1596" s="7">
        <f t="shared" si="914"/>
        <v>0</v>
      </c>
      <c r="AM1596" s="2">
        <f t="shared" si="915"/>
        <v>0</v>
      </c>
      <c r="AN1596" s="2">
        <f t="shared" si="916"/>
        <v>0</v>
      </c>
      <c r="AO1596" s="2">
        <f t="shared" si="917"/>
        <v>0</v>
      </c>
      <c r="AP1596" s="2">
        <f t="shared" si="918"/>
        <v>0</v>
      </c>
      <c r="AR1596" t="str">
        <f t="shared" si="919"/>
        <v>Delaware</v>
      </c>
      <c r="AS1596" t="s">
        <v>2511</v>
      </c>
      <c r="AT1596" s="182">
        <v>12</v>
      </c>
      <c r="AV1596" s="98">
        <v>39</v>
      </c>
      <c r="AW1596" s="100">
        <v>41</v>
      </c>
      <c r="AX1596" s="106">
        <f t="shared" si="920"/>
        <v>39041</v>
      </c>
      <c r="AZ1596" s="7" t="s">
        <v>2975</v>
      </c>
      <c r="BA1596" t="s">
        <v>3208</v>
      </c>
    </row>
    <row r="1597" spans="1:53" hidden="1" outlineLevel="1">
      <c r="A1597" t="s">
        <v>182</v>
      </c>
      <c r="B1597" t="s">
        <v>2511</v>
      </c>
      <c r="C1597" s="1">
        <f t="shared" si="903"/>
        <v>10103</v>
      </c>
      <c r="D1597" s="7">
        <f>IF(P1597&gt;0,RANK(P1597,(P1597:R1597,S1597:AG1597)),0)</f>
        <v>1</v>
      </c>
      <c r="E1597" s="7">
        <f>IF(Q1597&gt;0,RANK(Q1597,(P1597:R1597,S1597:AG1597)),0)</f>
        <v>0</v>
      </c>
      <c r="F1597" s="7">
        <f>IF(R1597&gt;0,RANK(R1597,(P1597:R1597,S1597:AG1597)),0)</f>
        <v>2</v>
      </c>
      <c r="G1597" s="7">
        <f>IF(S1597&gt;0,RANK(S1597,(P1597:R1597,S1597:AG1597)),0)</f>
        <v>0</v>
      </c>
      <c r="H1597" s="49">
        <f t="shared" si="904"/>
        <v>1142</v>
      </c>
      <c r="I1597" s="178">
        <f t="shared" si="905"/>
        <v>0.11303573196080371</v>
      </c>
      <c r="J1597" s="2"/>
      <c r="K1597" s="2">
        <f t="shared" si="906"/>
        <v>0.55112342868454911</v>
      </c>
      <c r="L1597" s="2">
        <f t="shared" si="907"/>
        <v>0</v>
      </c>
      <c r="M1597" s="2">
        <f t="shared" si="908"/>
        <v>0.43808769672374542</v>
      </c>
      <c r="N1597" s="2">
        <f t="shared" si="909"/>
        <v>0</v>
      </c>
      <c r="O1597" s="2">
        <f t="shared" si="910"/>
        <v>1.0788874591705466E-2</v>
      </c>
      <c r="P1597" s="1">
        <v>5568</v>
      </c>
      <c r="R1597" s="1">
        <v>4426</v>
      </c>
      <c r="AC1597" s="1">
        <v>109</v>
      </c>
      <c r="AI1597" s="7">
        <f t="shared" si="911"/>
        <v>0</v>
      </c>
      <c r="AJ1597" s="7">
        <f t="shared" si="912"/>
        <v>0</v>
      </c>
      <c r="AK1597" s="7">
        <f t="shared" si="913"/>
        <v>0</v>
      </c>
      <c r="AL1597" s="7">
        <f t="shared" si="914"/>
        <v>0</v>
      </c>
      <c r="AM1597" s="2">
        <f t="shared" si="915"/>
        <v>0</v>
      </c>
      <c r="AN1597" s="2">
        <f t="shared" si="916"/>
        <v>0</v>
      </c>
      <c r="AO1597" s="2">
        <f t="shared" si="917"/>
        <v>0</v>
      </c>
      <c r="AP1597" s="2">
        <f t="shared" si="918"/>
        <v>0</v>
      </c>
      <c r="AR1597" t="str">
        <f t="shared" si="919"/>
        <v>Erie</v>
      </c>
      <c r="AS1597" t="s">
        <v>2511</v>
      </c>
      <c r="AT1597" s="182"/>
      <c r="AV1597" s="98">
        <v>39</v>
      </c>
      <c r="AW1597" s="100">
        <v>43</v>
      </c>
      <c r="AX1597" s="106">
        <f t="shared" si="920"/>
        <v>39043</v>
      </c>
      <c r="AZ1597" s="7" t="s">
        <v>2975</v>
      </c>
      <c r="BA1597" t="s">
        <v>3208</v>
      </c>
    </row>
    <row r="1598" spans="1:53" hidden="1" outlineLevel="1">
      <c r="A1598" t="s">
        <v>19</v>
      </c>
      <c r="B1598" t="s">
        <v>2511</v>
      </c>
      <c r="C1598" s="1">
        <f t="shared" si="903"/>
        <v>11868</v>
      </c>
      <c r="D1598" s="7">
        <f>IF(P1598&gt;0,RANK(P1598,(P1598:R1598,S1598:AG1598)),0)</f>
        <v>1</v>
      </c>
      <c r="E1598" s="7">
        <f>IF(Q1598&gt;0,RANK(Q1598,(P1598:R1598,S1598:AG1598)),0)</f>
        <v>0</v>
      </c>
      <c r="F1598" s="7">
        <f>IF(R1598&gt;0,RANK(R1598,(P1598:R1598,S1598:AG1598)),0)</f>
        <v>2</v>
      </c>
      <c r="G1598" s="7">
        <f>IF(S1598&gt;0,RANK(S1598,(P1598:R1598,S1598:AG1598)),0)</f>
        <v>0</v>
      </c>
      <c r="H1598" s="49">
        <f t="shared" si="904"/>
        <v>1305</v>
      </c>
      <c r="I1598" s="178">
        <f t="shared" si="905"/>
        <v>0.10995955510616785</v>
      </c>
      <c r="J1598" s="2"/>
      <c r="K1598" s="2">
        <f t="shared" si="906"/>
        <v>0.55021907650825752</v>
      </c>
      <c r="L1598" s="2">
        <f t="shared" si="907"/>
        <v>0</v>
      </c>
      <c r="M1598" s="2">
        <f t="shared" si="908"/>
        <v>0.44025952140208963</v>
      </c>
      <c r="N1598" s="2">
        <f t="shared" si="909"/>
        <v>0</v>
      </c>
      <c r="O1598" s="2">
        <f t="shared" si="910"/>
        <v>9.5214020896528528E-3</v>
      </c>
      <c r="P1598" s="1">
        <v>6530</v>
      </c>
      <c r="R1598" s="1">
        <v>5225</v>
      </c>
      <c r="AC1598" s="1">
        <v>113</v>
      </c>
      <c r="AI1598" s="7">
        <f t="shared" si="911"/>
        <v>0</v>
      </c>
      <c r="AJ1598" s="7">
        <f t="shared" si="912"/>
        <v>0</v>
      </c>
      <c r="AK1598" s="7">
        <f t="shared" si="913"/>
        <v>0</v>
      </c>
      <c r="AL1598" s="7">
        <f t="shared" si="914"/>
        <v>0</v>
      </c>
      <c r="AM1598" s="2">
        <f t="shared" si="915"/>
        <v>0</v>
      </c>
      <c r="AN1598" s="2">
        <f t="shared" si="916"/>
        <v>0</v>
      </c>
      <c r="AO1598" s="2">
        <f t="shared" si="917"/>
        <v>0</v>
      </c>
      <c r="AP1598" s="2">
        <f t="shared" si="918"/>
        <v>0</v>
      </c>
      <c r="AR1598" t="str">
        <f t="shared" si="919"/>
        <v>Fairfield</v>
      </c>
      <c r="AS1598" t="s">
        <v>2511</v>
      </c>
      <c r="AT1598" s="182">
        <v>15</v>
      </c>
      <c r="AV1598" s="98">
        <v>39</v>
      </c>
      <c r="AW1598" s="100">
        <v>45</v>
      </c>
      <c r="AX1598" s="106">
        <f t="shared" si="920"/>
        <v>39045</v>
      </c>
      <c r="AZ1598" s="7" t="s">
        <v>2975</v>
      </c>
      <c r="BA1598" t="s">
        <v>3208</v>
      </c>
    </row>
    <row r="1599" spans="1:53" hidden="1" outlineLevel="1">
      <c r="A1599" t="s">
        <v>31</v>
      </c>
      <c r="B1599" t="s">
        <v>2511</v>
      </c>
      <c r="C1599" s="1">
        <f t="shared" si="903"/>
        <v>1337</v>
      </c>
      <c r="D1599" s="7">
        <f>IF(P1599&gt;0,RANK(P1599,(P1599:R1599,S1599:AG1599)),0)</f>
        <v>1</v>
      </c>
      <c r="E1599" s="7">
        <f>IF(Q1599&gt;0,RANK(Q1599,(P1599:R1599,S1599:AG1599)),0)</f>
        <v>0</v>
      </c>
      <c r="F1599" s="7">
        <f>IF(R1599&gt;0,RANK(R1599,(P1599:R1599,S1599:AG1599)),0)</f>
        <v>2</v>
      </c>
      <c r="G1599" s="7">
        <f>IF(S1599&gt;0,RANK(S1599,(P1599:R1599,S1599:AG1599)),0)</f>
        <v>0</v>
      </c>
      <c r="H1599" s="49">
        <f t="shared" si="904"/>
        <v>221</v>
      </c>
      <c r="I1599" s="178">
        <f t="shared" si="905"/>
        <v>0.16529543754674644</v>
      </c>
      <c r="J1599" s="2"/>
      <c r="K1599" s="2">
        <f t="shared" si="906"/>
        <v>0.57890800299177259</v>
      </c>
      <c r="L1599" s="2">
        <f t="shared" si="907"/>
        <v>0</v>
      </c>
      <c r="M1599" s="2">
        <f t="shared" si="908"/>
        <v>0.41361256544502617</v>
      </c>
      <c r="N1599" s="2">
        <f t="shared" si="909"/>
        <v>0</v>
      </c>
      <c r="O1599" s="2">
        <f t="shared" si="910"/>
        <v>7.4794315632012442E-3</v>
      </c>
      <c r="P1599" s="1">
        <v>774</v>
      </c>
      <c r="R1599" s="1">
        <v>553</v>
      </c>
      <c r="AC1599" s="1">
        <v>10</v>
      </c>
      <c r="AI1599" s="7">
        <f t="shared" si="911"/>
        <v>0</v>
      </c>
      <c r="AJ1599" s="7">
        <f t="shared" si="912"/>
        <v>0</v>
      </c>
      <c r="AK1599" s="7">
        <f t="shared" si="913"/>
        <v>0</v>
      </c>
      <c r="AL1599" s="7">
        <f t="shared" si="914"/>
        <v>0</v>
      </c>
      <c r="AM1599" s="2">
        <f t="shared" si="915"/>
        <v>0</v>
      </c>
      <c r="AN1599" s="2">
        <f t="shared" si="916"/>
        <v>0</v>
      </c>
      <c r="AO1599" s="2">
        <f t="shared" si="917"/>
        <v>0</v>
      </c>
      <c r="AP1599" s="2">
        <f t="shared" si="918"/>
        <v>0</v>
      </c>
      <c r="AR1599" t="str">
        <f t="shared" si="919"/>
        <v>Fayette</v>
      </c>
      <c r="AS1599" t="s">
        <v>2511</v>
      </c>
      <c r="AT1599" s="182"/>
      <c r="AV1599" s="98">
        <v>39</v>
      </c>
      <c r="AW1599" s="100">
        <v>47</v>
      </c>
      <c r="AX1599" s="106">
        <f t="shared" si="920"/>
        <v>39047</v>
      </c>
      <c r="AZ1599" s="7" t="s">
        <v>2975</v>
      </c>
      <c r="BA1599" t="s">
        <v>3208</v>
      </c>
    </row>
    <row r="1600" spans="1:53" hidden="1" outlineLevel="1">
      <c r="A1600" t="s">
        <v>2429</v>
      </c>
      <c r="B1600" t="s">
        <v>2511</v>
      </c>
      <c r="C1600" s="1">
        <f t="shared" si="903"/>
        <v>161232</v>
      </c>
      <c r="D1600" s="7">
        <f>IF(P1600&gt;0,RANK(P1600,(P1600:R1600,S1600:AG1600)),0)</f>
        <v>1</v>
      </c>
      <c r="E1600" s="7">
        <f>IF(Q1600&gt;0,RANK(Q1600,(P1600:R1600,S1600:AG1600)),0)</f>
        <v>0</v>
      </c>
      <c r="F1600" s="7">
        <f>IF(R1600&gt;0,RANK(R1600,(P1600:R1600,S1600:AG1600)),0)</f>
        <v>2</v>
      </c>
      <c r="G1600" s="7">
        <f>IF(S1600&gt;0,RANK(S1600,(P1600:R1600,S1600:AG1600)),0)</f>
        <v>0</v>
      </c>
      <c r="H1600" s="49">
        <f t="shared" si="904"/>
        <v>15752</v>
      </c>
      <c r="I1600" s="178">
        <f t="shared" si="905"/>
        <v>9.7697727498263373E-2</v>
      </c>
      <c r="J1600" s="2"/>
      <c r="K1600" s="2">
        <f t="shared" si="906"/>
        <v>0.5473913367073534</v>
      </c>
      <c r="L1600" s="2">
        <f t="shared" si="907"/>
        <v>0</v>
      </c>
      <c r="M1600" s="2">
        <f t="shared" si="908"/>
        <v>0.44969360920909002</v>
      </c>
      <c r="N1600" s="2">
        <f t="shared" si="909"/>
        <v>0</v>
      </c>
      <c r="O1600" s="2">
        <f t="shared" si="910"/>
        <v>2.9150540835565786E-3</v>
      </c>
      <c r="P1600" s="1">
        <v>88257</v>
      </c>
      <c r="R1600" s="1">
        <v>72505</v>
      </c>
      <c r="AC1600" s="1">
        <v>470</v>
      </c>
      <c r="AI1600" s="7">
        <f t="shared" si="911"/>
        <v>0</v>
      </c>
      <c r="AJ1600" s="7">
        <f t="shared" si="912"/>
        <v>0</v>
      </c>
      <c r="AK1600" s="7">
        <f t="shared" si="913"/>
        <v>0</v>
      </c>
      <c r="AL1600" s="7">
        <f t="shared" si="914"/>
        <v>0</v>
      </c>
      <c r="AM1600" s="2">
        <f t="shared" si="915"/>
        <v>0</v>
      </c>
      <c r="AN1600" s="2">
        <f t="shared" si="916"/>
        <v>0</v>
      </c>
      <c r="AO1600" s="2">
        <f t="shared" si="917"/>
        <v>0</v>
      </c>
      <c r="AP1600" s="2">
        <f t="shared" si="918"/>
        <v>0</v>
      </c>
      <c r="AR1600" t="str">
        <f t="shared" si="919"/>
        <v>Franklin</v>
      </c>
      <c r="AS1600" t="s">
        <v>2511</v>
      </c>
      <c r="AT1600" s="182"/>
      <c r="AV1600" s="98">
        <v>39</v>
      </c>
      <c r="AW1600" s="100">
        <v>49</v>
      </c>
      <c r="AX1600" s="106">
        <f t="shared" si="920"/>
        <v>39049</v>
      </c>
      <c r="AZ1600" s="7" t="s">
        <v>2975</v>
      </c>
      <c r="BA1600" t="s">
        <v>3208</v>
      </c>
    </row>
    <row r="1601" spans="1:53" hidden="1" outlineLevel="1">
      <c r="A1601" t="s">
        <v>3241</v>
      </c>
      <c r="B1601" t="s">
        <v>2511</v>
      </c>
      <c r="C1601" s="1">
        <f t="shared" si="903"/>
        <v>3095</v>
      </c>
      <c r="D1601" s="7">
        <f>IF(P1601&gt;0,RANK(P1601,(P1601:R1601,S1601:AG1601)),0)</f>
        <v>2</v>
      </c>
      <c r="E1601" s="7">
        <f>IF(Q1601&gt;0,RANK(Q1601,(P1601:R1601,S1601:AG1601)),0)</f>
        <v>0</v>
      </c>
      <c r="F1601" s="7">
        <f>IF(R1601&gt;0,RANK(R1601,(P1601:R1601,S1601:AG1601)),0)</f>
        <v>1</v>
      </c>
      <c r="G1601" s="7">
        <f>IF(S1601&gt;0,RANK(S1601,(P1601:R1601,S1601:AG1601)),0)</f>
        <v>0</v>
      </c>
      <c r="H1601" s="49">
        <f t="shared" si="904"/>
        <v>61</v>
      </c>
      <c r="I1601" s="178">
        <f t="shared" si="905"/>
        <v>1.9709208400646203E-2</v>
      </c>
      <c r="J1601" s="2"/>
      <c r="K1601" s="2">
        <f t="shared" si="906"/>
        <v>0.48529886914378029</v>
      </c>
      <c r="L1601" s="2">
        <f t="shared" si="907"/>
        <v>0</v>
      </c>
      <c r="M1601" s="2">
        <f t="shared" si="908"/>
        <v>0.50500807754442645</v>
      </c>
      <c r="N1601" s="2">
        <f t="shared" si="909"/>
        <v>0</v>
      </c>
      <c r="O1601" s="2">
        <f t="shared" si="910"/>
        <v>9.6930533117932649E-3</v>
      </c>
      <c r="P1601" s="1">
        <v>1502</v>
      </c>
      <c r="R1601" s="1">
        <v>1563</v>
      </c>
      <c r="AC1601" s="1">
        <v>30</v>
      </c>
      <c r="AI1601" s="7">
        <f t="shared" si="911"/>
        <v>0</v>
      </c>
      <c r="AJ1601" s="7">
        <f t="shared" si="912"/>
        <v>0</v>
      </c>
      <c r="AK1601" s="7">
        <f t="shared" si="913"/>
        <v>0</v>
      </c>
      <c r="AL1601" s="7">
        <f t="shared" si="914"/>
        <v>0</v>
      </c>
      <c r="AM1601" s="2">
        <f t="shared" si="915"/>
        <v>0</v>
      </c>
      <c r="AN1601" s="2">
        <f t="shared" si="916"/>
        <v>0</v>
      </c>
      <c r="AO1601" s="2">
        <f t="shared" si="917"/>
        <v>0</v>
      </c>
      <c r="AP1601" s="2">
        <f t="shared" si="918"/>
        <v>0</v>
      </c>
      <c r="AR1601" t="str">
        <f t="shared" si="919"/>
        <v>Fulton</v>
      </c>
      <c r="AS1601" t="s">
        <v>2511</v>
      </c>
      <c r="AT1601" s="182">
        <v>5</v>
      </c>
      <c r="AV1601" s="98">
        <v>39</v>
      </c>
      <c r="AW1601" s="100">
        <v>51</v>
      </c>
      <c r="AX1601" s="106">
        <f t="shared" si="920"/>
        <v>39051</v>
      </c>
      <c r="AZ1601" s="7" t="s">
        <v>2975</v>
      </c>
      <c r="BA1601" t="s">
        <v>3208</v>
      </c>
    </row>
    <row r="1602" spans="1:53" hidden="1" outlineLevel="1">
      <c r="A1602" t="s">
        <v>910</v>
      </c>
      <c r="B1602" t="s">
        <v>2511</v>
      </c>
      <c r="C1602" s="1">
        <f t="shared" si="903"/>
        <v>2016</v>
      </c>
      <c r="D1602" s="7">
        <f>IF(P1602&gt;0,RANK(P1602,(P1602:R1602,S1602:AG1602)),0)</f>
        <v>2</v>
      </c>
      <c r="E1602" s="7">
        <f>IF(Q1602&gt;0,RANK(Q1602,(P1602:R1602,S1602:AG1602)),0)</f>
        <v>0</v>
      </c>
      <c r="F1602" s="7">
        <f>IF(R1602&gt;0,RANK(R1602,(P1602:R1602,S1602:AG1602)),0)</f>
        <v>1</v>
      </c>
      <c r="G1602" s="7">
        <f>IF(S1602&gt;0,RANK(S1602,(P1602:R1602,S1602:AG1602)),0)</f>
        <v>0</v>
      </c>
      <c r="H1602" s="49">
        <f t="shared" si="904"/>
        <v>24</v>
      </c>
      <c r="I1602" s="178">
        <f t="shared" si="905"/>
        <v>1.1904761904761904E-2</v>
      </c>
      <c r="J1602" s="2"/>
      <c r="K1602" s="2">
        <f t="shared" si="906"/>
        <v>0.47668650793650796</v>
      </c>
      <c r="L1602" s="2">
        <f t="shared" si="907"/>
        <v>0</v>
      </c>
      <c r="M1602" s="2">
        <f t="shared" si="908"/>
        <v>0.48859126984126983</v>
      </c>
      <c r="N1602" s="2">
        <f t="shared" si="909"/>
        <v>0</v>
      </c>
      <c r="O1602" s="2">
        <f t="shared" si="910"/>
        <v>3.4722222222222265E-2</v>
      </c>
      <c r="P1602" s="1">
        <v>961</v>
      </c>
      <c r="R1602" s="1">
        <v>985</v>
      </c>
      <c r="AC1602" s="1">
        <v>70</v>
      </c>
      <c r="AI1602" s="7">
        <f t="shared" si="911"/>
        <v>0</v>
      </c>
      <c r="AJ1602" s="7">
        <f t="shared" si="912"/>
        <v>0</v>
      </c>
      <c r="AK1602" s="7">
        <f t="shared" si="913"/>
        <v>0</v>
      </c>
      <c r="AL1602" s="7">
        <f t="shared" si="914"/>
        <v>0</v>
      </c>
      <c r="AM1602" s="2">
        <f t="shared" si="915"/>
        <v>0</v>
      </c>
      <c r="AN1602" s="2">
        <f t="shared" si="916"/>
        <v>0</v>
      </c>
      <c r="AO1602" s="2">
        <f t="shared" si="917"/>
        <v>0</v>
      </c>
      <c r="AP1602" s="2">
        <f t="shared" si="918"/>
        <v>0</v>
      </c>
      <c r="AR1602" t="str">
        <f t="shared" si="919"/>
        <v>Gallia</v>
      </c>
      <c r="AS1602" t="s">
        <v>2511</v>
      </c>
      <c r="AT1602" s="182">
        <v>6</v>
      </c>
      <c r="AV1602" s="98">
        <v>39</v>
      </c>
      <c r="AW1602" s="100">
        <v>53</v>
      </c>
      <c r="AX1602" s="106">
        <f t="shared" si="920"/>
        <v>39053</v>
      </c>
      <c r="AZ1602" s="7" t="s">
        <v>2975</v>
      </c>
      <c r="BA1602" t="s">
        <v>3208</v>
      </c>
    </row>
    <row r="1603" spans="1:53" hidden="1" outlineLevel="1">
      <c r="A1603" t="s">
        <v>911</v>
      </c>
      <c r="B1603" t="s">
        <v>2511</v>
      </c>
      <c r="C1603" s="1">
        <f t="shared" si="903"/>
        <v>7865</v>
      </c>
      <c r="D1603" s="7">
        <f>IF(P1603&gt;0,RANK(P1603,(P1603:R1603,S1603:AG1603)),0)</f>
        <v>1</v>
      </c>
      <c r="E1603" s="7">
        <f>IF(Q1603&gt;0,RANK(Q1603,(P1603:R1603,S1603:AG1603)),0)</f>
        <v>0</v>
      </c>
      <c r="F1603" s="7">
        <f>IF(R1603&gt;0,RANK(R1603,(P1603:R1603,S1603:AG1603)),0)</f>
        <v>2</v>
      </c>
      <c r="G1603" s="7">
        <f>IF(S1603&gt;0,RANK(S1603,(P1603:R1603,S1603:AG1603)),0)</f>
        <v>0</v>
      </c>
      <c r="H1603" s="49">
        <f t="shared" si="904"/>
        <v>617</v>
      </c>
      <c r="I1603" s="178">
        <f t="shared" si="905"/>
        <v>7.8448823903369352E-2</v>
      </c>
      <c r="J1603" s="2"/>
      <c r="K1603" s="2">
        <f t="shared" si="906"/>
        <v>0.53693579148124604</v>
      </c>
      <c r="L1603" s="2">
        <f t="shared" si="907"/>
        <v>0</v>
      </c>
      <c r="M1603" s="2">
        <f t="shared" si="908"/>
        <v>0.45848696757787666</v>
      </c>
      <c r="N1603" s="2">
        <f t="shared" si="909"/>
        <v>0</v>
      </c>
      <c r="O1603" s="2">
        <f t="shared" si="910"/>
        <v>4.5772409408773029E-3</v>
      </c>
      <c r="P1603" s="1">
        <v>4223</v>
      </c>
      <c r="R1603" s="1">
        <v>3606</v>
      </c>
      <c r="AC1603" s="1">
        <v>36</v>
      </c>
      <c r="AI1603" s="7">
        <f t="shared" si="911"/>
        <v>0</v>
      </c>
      <c r="AJ1603" s="7">
        <f t="shared" si="912"/>
        <v>0</v>
      </c>
      <c r="AK1603" s="7">
        <f t="shared" si="913"/>
        <v>0</v>
      </c>
      <c r="AL1603" s="7">
        <f t="shared" si="914"/>
        <v>0</v>
      </c>
      <c r="AM1603" s="2">
        <f t="shared" si="915"/>
        <v>0</v>
      </c>
      <c r="AN1603" s="2">
        <f t="shared" si="916"/>
        <v>0</v>
      </c>
      <c r="AO1603" s="2">
        <f t="shared" si="917"/>
        <v>0</v>
      </c>
      <c r="AP1603" s="2">
        <f t="shared" si="918"/>
        <v>0</v>
      </c>
      <c r="AR1603" t="str">
        <f t="shared" si="919"/>
        <v>Geauga</v>
      </c>
      <c r="AS1603" t="s">
        <v>2511</v>
      </c>
      <c r="AT1603" s="182">
        <v>14</v>
      </c>
      <c r="AV1603" s="98">
        <v>39</v>
      </c>
      <c r="AW1603" s="100">
        <v>55</v>
      </c>
      <c r="AX1603" s="106">
        <f t="shared" si="920"/>
        <v>39055</v>
      </c>
      <c r="AZ1603" s="7" t="s">
        <v>2975</v>
      </c>
      <c r="BA1603" t="s">
        <v>3208</v>
      </c>
    </row>
    <row r="1604" spans="1:53" hidden="1" outlineLevel="1">
      <c r="A1604" t="s">
        <v>1318</v>
      </c>
      <c r="B1604" t="s">
        <v>2511</v>
      </c>
      <c r="C1604" s="1">
        <f t="shared" si="903"/>
        <v>13956</v>
      </c>
      <c r="D1604" s="7">
        <f>IF(P1604&gt;0,RANK(P1604,(P1604:R1604,S1604:AG1604)),0)</f>
        <v>2</v>
      </c>
      <c r="E1604" s="7">
        <f>IF(Q1604&gt;0,RANK(Q1604,(P1604:R1604,S1604:AG1604)),0)</f>
        <v>0</v>
      </c>
      <c r="F1604" s="7">
        <f>IF(R1604&gt;0,RANK(R1604,(P1604:R1604,S1604:AG1604)),0)</f>
        <v>1</v>
      </c>
      <c r="G1604" s="7">
        <f>IF(S1604&gt;0,RANK(S1604,(P1604:R1604,S1604:AG1604)),0)</f>
        <v>0</v>
      </c>
      <c r="H1604" s="49">
        <f t="shared" si="904"/>
        <v>243</v>
      </c>
      <c r="I1604" s="178">
        <f t="shared" si="905"/>
        <v>1.7411865864144453E-2</v>
      </c>
      <c r="J1604" s="2"/>
      <c r="K1604" s="2">
        <f t="shared" si="906"/>
        <v>0.48824878188592719</v>
      </c>
      <c r="L1604" s="2">
        <f t="shared" si="907"/>
        <v>0</v>
      </c>
      <c r="M1604" s="2">
        <f t="shared" si="908"/>
        <v>0.50566064775007169</v>
      </c>
      <c r="N1604" s="2">
        <f t="shared" si="909"/>
        <v>0</v>
      </c>
      <c r="O1604" s="2">
        <f t="shared" si="910"/>
        <v>6.0905703640011799E-3</v>
      </c>
      <c r="P1604" s="1">
        <v>6814</v>
      </c>
      <c r="R1604" s="1">
        <v>7057</v>
      </c>
      <c r="AC1604" s="1">
        <v>85</v>
      </c>
      <c r="AI1604" s="7">
        <f t="shared" si="911"/>
        <v>0</v>
      </c>
      <c r="AJ1604" s="7">
        <f t="shared" si="912"/>
        <v>0</v>
      </c>
      <c r="AK1604" s="7">
        <f t="shared" si="913"/>
        <v>0</v>
      </c>
      <c r="AL1604" s="7">
        <f t="shared" si="914"/>
        <v>0</v>
      </c>
      <c r="AM1604" s="2">
        <f t="shared" si="915"/>
        <v>0</v>
      </c>
      <c r="AN1604" s="2">
        <f t="shared" si="916"/>
        <v>0</v>
      </c>
      <c r="AO1604" s="2">
        <f t="shared" si="917"/>
        <v>0</v>
      </c>
      <c r="AP1604" s="2">
        <f t="shared" si="918"/>
        <v>0</v>
      </c>
      <c r="AR1604" t="str">
        <f t="shared" si="919"/>
        <v>Greene</v>
      </c>
      <c r="AS1604" t="s">
        <v>2511</v>
      </c>
      <c r="AT1604" s="182">
        <v>10</v>
      </c>
      <c r="AV1604" s="98">
        <v>39</v>
      </c>
      <c r="AW1604" s="100">
        <v>57</v>
      </c>
      <c r="AX1604" s="106">
        <f t="shared" si="920"/>
        <v>39057</v>
      </c>
      <c r="AZ1604" s="7" t="s">
        <v>2975</v>
      </c>
      <c r="BA1604" t="s">
        <v>3208</v>
      </c>
    </row>
    <row r="1605" spans="1:53" hidden="1" outlineLevel="1">
      <c r="A1605" t="s">
        <v>179</v>
      </c>
      <c r="B1605" t="s">
        <v>2511</v>
      </c>
      <c r="C1605" s="1">
        <f t="shared" si="903"/>
        <v>2767</v>
      </c>
      <c r="D1605" s="7">
        <f>IF(P1605&gt;0,RANK(P1605,(P1605:R1605,S1605:AG1605)),0)</f>
        <v>1</v>
      </c>
      <c r="E1605" s="7">
        <f>IF(Q1605&gt;0,RANK(Q1605,(P1605:R1605,S1605:AG1605)),0)</f>
        <v>0</v>
      </c>
      <c r="F1605" s="7">
        <f>IF(R1605&gt;0,RANK(R1605,(P1605:R1605,S1605:AG1605)),0)</f>
        <v>2</v>
      </c>
      <c r="G1605" s="7">
        <f>IF(S1605&gt;0,RANK(S1605,(P1605:R1605,S1605:AG1605)),0)</f>
        <v>0</v>
      </c>
      <c r="H1605" s="49">
        <f t="shared" si="904"/>
        <v>210</v>
      </c>
      <c r="I1605" s="178">
        <f t="shared" si="905"/>
        <v>7.589447054571738E-2</v>
      </c>
      <c r="J1605" s="2"/>
      <c r="K1605" s="2">
        <f t="shared" si="906"/>
        <v>0.52873147813516441</v>
      </c>
      <c r="L1605" s="2">
        <f t="shared" si="907"/>
        <v>0</v>
      </c>
      <c r="M1605" s="2">
        <f t="shared" si="908"/>
        <v>0.45283700758944706</v>
      </c>
      <c r="N1605" s="2">
        <f t="shared" si="909"/>
        <v>0</v>
      </c>
      <c r="O1605" s="2">
        <f t="shared" si="910"/>
        <v>1.8431514275388527E-2</v>
      </c>
      <c r="P1605" s="1">
        <v>1463</v>
      </c>
      <c r="R1605" s="1">
        <v>1253</v>
      </c>
      <c r="AC1605" s="1">
        <v>51</v>
      </c>
      <c r="AI1605" s="7">
        <f t="shared" si="911"/>
        <v>0</v>
      </c>
      <c r="AJ1605" s="7">
        <f t="shared" si="912"/>
        <v>0</v>
      </c>
      <c r="AK1605" s="7">
        <f t="shared" si="913"/>
        <v>0</v>
      </c>
      <c r="AL1605" s="7">
        <f t="shared" si="914"/>
        <v>0</v>
      </c>
      <c r="AM1605" s="2">
        <f t="shared" si="915"/>
        <v>0</v>
      </c>
      <c r="AN1605" s="2">
        <f t="shared" si="916"/>
        <v>0</v>
      </c>
      <c r="AO1605" s="2">
        <f t="shared" si="917"/>
        <v>0</v>
      </c>
      <c r="AP1605" s="2">
        <f t="shared" si="918"/>
        <v>0</v>
      </c>
      <c r="AR1605" t="str">
        <f t="shared" si="919"/>
        <v>Guernsey</v>
      </c>
      <c r="AS1605" t="s">
        <v>2511</v>
      </c>
      <c r="AT1605" s="182">
        <v>6</v>
      </c>
      <c r="AV1605" s="98">
        <v>39</v>
      </c>
      <c r="AW1605" s="100">
        <v>59</v>
      </c>
      <c r="AX1605" s="106">
        <f t="shared" si="920"/>
        <v>39059</v>
      </c>
      <c r="AZ1605" s="7" t="s">
        <v>2975</v>
      </c>
      <c r="BA1605" t="s">
        <v>3208</v>
      </c>
    </row>
    <row r="1606" spans="1:53" hidden="1" outlineLevel="1">
      <c r="A1606" t="s">
        <v>1088</v>
      </c>
      <c r="B1606" t="s">
        <v>2511</v>
      </c>
      <c r="C1606" s="1">
        <f t="shared" si="903"/>
        <v>101083</v>
      </c>
      <c r="D1606" s="7">
        <f>IF(P1606&gt;0,RANK(P1606,(P1606:R1606,S1606:AG1606)),0)</f>
        <v>1</v>
      </c>
      <c r="E1606" s="7">
        <f>IF(Q1606&gt;0,RANK(Q1606,(P1606:R1606,S1606:AG1606)),0)</f>
        <v>0</v>
      </c>
      <c r="F1606" s="7">
        <f>IF(R1606&gt;0,RANK(R1606,(P1606:R1606,S1606:AG1606)),0)</f>
        <v>2</v>
      </c>
      <c r="G1606" s="7">
        <f>IF(S1606&gt;0,RANK(S1606,(P1606:R1606,S1606:AG1606)),0)</f>
        <v>0</v>
      </c>
      <c r="H1606" s="49">
        <f t="shared" si="904"/>
        <v>18625</v>
      </c>
      <c r="I1606" s="178">
        <f t="shared" si="905"/>
        <v>0.18425452351038255</v>
      </c>
      <c r="J1606" s="2"/>
      <c r="K1606" s="2">
        <f t="shared" si="906"/>
        <v>0.59046526122097687</v>
      </c>
      <c r="L1606" s="2">
        <f t="shared" si="907"/>
        <v>0</v>
      </c>
      <c r="M1606" s="2">
        <f t="shared" si="908"/>
        <v>0.40621073771059424</v>
      </c>
      <c r="N1606" s="2">
        <f t="shared" si="909"/>
        <v>0</v>
      </c>
      <c r="O1606" s="2">
        <f t="shared" si="910"/>
        <v>3.3240010684288945E-3</v>
      </c>
      <c r="P1606" s="1">
        <v>59686</v>
      </c>
      <c r="R1606" s="1">
        <v>41061</v>
      </c>
      <c r="AC1606" s="1">
        <v>336</v>
      </c>
      <c r="AI1606" s="7">
        <f t="shared" si="911"/>
        <v>0</v>
      </c>
      <c r="AJ1606" s="7">
        <f t="shared" si="912"/>
        <v>0</v>
      </c>
      <c r="AK1606" s="7">
        <f t="shared" si="913"/>
        <v>0</v>
      </c>
      <c r="AL1606" s="7">
        <f t="shared" si="914"/>
        <v>0</v>
      </c>
      <c r="AM1606" s="2">
        <f t="shared" si="915"/>
        <v>0</v>
      </c>
      <c r="AN1606" s="2">
        <f t="shared" si="916"/>
        <v>0</v>
      </c>
      <c r="AO1606" s="2">
        <f t="shared" si="917"/>
        <v>0</v>
      </c>
      <c r="AP1606" s="2">
        <f t="shared" si="918"/>
        <v>0</v>
      </c>
      <c r="AR1606" t="str">
        <f t="shared" si="919"/>
        <v>Hamilton</v>
      </c>
      <c r="AS1606" t="s">
        <v>2511</v>
      </c>
      <c r="AT1606" s="182"/>
      <c r="AV1606" s="98">
        <v>39</v>
      </c>
      <c r="AW1606" s="100">
        <v>61</v>
      </c>
      <c r="AX1606" s="106">
        <f t="shared" si="920"/>
        <v>39061</v>
      </c>
      <c r="AZ1606" s="7" t="s">
        <v>2975</v>
      </c>
      <c r="BA1606" t="s">
        <v>3208</v>
      </c>
    </row>
    <row r="1607" spans="1:53" hidden="1" outlineLevel="1">
      <c r="A1607" t="s">
        <v>695</v>
      </c>
      <c r="B1607" t="s">
        <v>2511</v>
      </c>
      <c r="C1607" s="1">
        <f t="shared" si="903"/>
        <v>4648</v>
      </c>
      <c r="D1607" s="7">
        <f>IF(P1607&gt;0,RANK(P1607,(P1607:R1607,S1607:AG1607)),0)</f>
        <v>2</v>
      </c>
      <c r="E1607" s="7">
        <f>IF(Q1607&gt;0,RANK(Q1607,(P1607:R1607,S1607:AG1607)),0)</f>
        <v>0</v>
      </c>
      <c r="F1607" s="7">
        <f>IF(R1607&gt;0,RANK(R1607,(P1607:R1607,S1607:AG1607)),0)</f>
        <v>1</v>
      </c>
      <c r="G1607" s="7">
        <f>IF(S1607&gt;0,RANK(S1607,(P1607:R1607,S1607:AG1607)),0)</f>
        <v>0</v>
      </c>
      <c r="H1607" s="49">
        <f t="shared" si="904"/>
        <v>445</v>
      </c>
      <c r="I1607" s="178">
        <f t="shared" si="905"/>
        <v>9.5740103270223753E-2</v>
      </c>
      <c r="J1607" s="2"/>
      <c r="K1607" s="2">
        <f t="shared" si="906"/>
        <v>0.44750430292598969</v>
      </c>
      <c r="L1607" s="2">
        <f t="shared" si="907"/>
        <v>0</v>
      </c>
      <c r="M1607" s="2">
        <f t="shared" si="908"/>
        <v>0.54324440619621339</v>
      </c>
      <c r="N1607" s="2">
        <f t="shared" si="909"/>
        <v>0</v>
      </c>
      <c r="O1607" s="2">
        <f t="shared" si="910"/>
        <v>9.2512908777968583E-3</v>
      </c>
      <c r="P1607" s="1">
        <v>2080</v>
      </c>
      <c r="R1607" s="1">
        <v>2525</v>
      </c>
      <c r="AC1607" s="1">
        <v>43</v>
      </c>
      <c r="AI1607" s="7">
        <f t="shared" si="911"/>
        <v>0</v>
      </c>
      <c r="AJ1607" s="7">
        <f t="shared" si="912"/>
        <v>0</v>
      </c>
      <c r="AK1607" s="7">
        <f t="shared" si="913"/>
        <v>0</v>
      </c>
      <c r="AL1607" s="7">
        <f t="shared" si="914"/>
        <v>0</v>
      </c>
      <c r="AM1607" s="2">
        <f t="shared" si="915"/>
        <v>0</v>
      </c>
      <c r="AN1607" s="2">
        <f t="shared" si="916"/>
        <v>0</v>
      </c>
      <c r="AO1607" s="2">
        <f t="shared" si="917"/>
        <v>0</v>
      </c>
      <c r="AP1607" s="2">
        <f t="shared" si="918"/>
        <v>0</v>
      </c>
      <c r="AR1607" t="str">
        <f t="shared" si="919"/>
        <v>Hancock</v>
      </c>
      <c r="AS1607" t="s">
        <v>2511</v>
      </c>
      <c r="AT1607" s="182">
        <v>5</v>
      </c>
      <c r="AV1607" s="98">
        <v>39</v>
      </c>
      <c r="AW1607" s="100">
        <v>63</v>
      </c>
      <c r="AX1607" s="106">
        <f t="shared" si="920"/>
        <v>39063</v>
      </c>
      <c r="AZ1607" s="7" t="s">
        <v>2975</v>
      </c>
      <c r="BA1607" t="s">
        <v>3208</v>
      </c>
    </row>
    <row r="1608" spans="1:53" hidden="1" outlineLevel="1">
      <c r="A1608" t="s">
        <v>105</v>
      </c>
      <c r="B1608" t="s">
        <v>2511</v>
      </c>
      <c r="C1608" s="1">
        <f t="shared" ref="C1608:C1639" si="921">SUM(P1608:AG1608)</f>
        <v>1495</v>
      </c>
      <c r="D1608" s="7">
        <f>IF(P1608&gt;0,RANK(P1608,(P1608:R1608,S1608:AG1608)),0)</f>
        <v>1</v>
      </c>
      <c r="E1608" s="7">
        <f>IF(Q1608&gt;0,RANK(Q1608,(P1608:R1608,S1608:AG1608)),0)</f>
        <v>0</v>
      </c>
      <c r="F1608" s="7">
        <f>IF(R1608&gt;0,RANK(R1608,(P1608:R1608,S1608:AG1608)),0)</f>
        <v>2</v>
      </c>
      <c r="G1608" s="7">
        <f>IF(S1608&gt;0,RANK(S1608,(P1608:R1608,S1608:AG1608)),0)</f>
        <v>0</v>
      </c>
      <c r="H1608" s="49">
        <f t="shared" ref="H1608:H1639" si="922">MAX(P1608:Y1608)-LARGE(P1608:Y1608,2)</f>
        <v>96</v>
      </c>
      <c r="I1608" s="178">
        <f t="shared" si="905"/>
        <v>6.4214046822742468E-2</v>
      </c>
      <c r="J1608" s="2"/>
      <c r="K1608" s="2">
        <f t="shared" ref="K1608:K1639" si="923">IF($C1608=0,"-",P1608/$C1608)</f>
        <v>0.52374581939799336</v>
      </c>
      <c r="L1608" s="2">
        <f t="shared" ref="L1608:L1639" si="924">IF($C1608=0,"-",Q1608/$C1608)</f>
        <v>0</v>
      </c>
      <c r="M1608" s="2">
        <f t="shared" ref="M1608:M1639" si="925">IF($C1608=0,"-",R1608/$C1608)</f>
        <v>0.45953177257525085</v>
      </c>
      <c r="N1608" s="2">
        <f t="shared" si="909"/>
        <v>0</v>
      </c>
      <c r="O1608" s="2">
        <f t="shared" si="910"/>
        <v>1.6722408026755786E-2</v>
      </c>
      <c r="P1608" s="1">
        <v>783</v>
      </c>
      <c r="R1608" s="1">
        <v>687</v>
      </c>
      <c r="AC1608" s="1">
        <v>25</v>
      </c>
      <c r="AI1608" s="7">
        <f t="shared" ref="AI1608:AI1639" si="926">IF(T1608&gt;0,RANK(T1608,(P1608:Z1608)),0)</f>
        <v>0</v>
      </c>
      <c r="AJ1608" s="7">
        <f t="shared" ref="AJ1608:AJ1639" si="927">IF(U1608&gt;0,RANK(U1608,(P1608:Z1608)),0)</f>
        <v>0</v>
      </c>
      <c r="AK1608" s="7">
        <f t="shared" ref="AK1608:AK1639" si="928">IF(V1608&gt;0,RANK(V1608,(P1608:Z1608)),0)</f>
        <v>0</v>
      </c>
      <c r="AL1608" s="7">
        <f t="shared" ref="AL1608:AL1639" si="929">IF(W1608&gt;0,RANK(W1608,(P1608:Z1608)),0)</f>
        <v>0</v>
      </c>
      <c r="AM1608" s="2">
        <f t="shared" ref="AM1608:AM1639" si="930">IF($C1608=0,"-",T1608/$C1608)</f>
        <v>0</v>
      </c>
      <c r="AN1608" s="2">
        <f t="shared" ref="AN1608:AN1639" si="931">IF($C1608=0,"-",U1608/$C1608)</f>
        <v>0</v>
      </c>
      <c r="AO1608" s="2">
        <f t="shared" ref="AO1608:AO1639" si="932">IF($C1608=0,"-",V1608/$C1608)</f>
        <v>0</v>
      </c>
      <c r="AP1608" s="2">
        <f t="shared" ref="AP1608:AP1639" si="933">IF($C1608=0,"-",W1608/$C1608)</f>
        <v>0</v>
      </c>
      <c r="AR1608" t="str">
        <f t="shared" si="919"/>
        <v>Hardin</v>
      </c>
      <c r="AS1608" t="s">
        <v>2511</v>
      </c>
      <c r="AT1608" s="182">
        <v>5</v>
      </c>
      <c r="AV1608" s="98">
        <v>39</v>
      </c>
      <c r="AW1608" s="100">
        <v>65</v>
      </c>
      <c r="AX1608" s="106">
        <f t="shared" ref="AX1608:AX1639" si="934">AV1608*1000+AW1608</f>
        <v>39065</v>
      </c>
      <c r="AZ1608" s="7" t="s">
        <v>2975</v>
      </c>
      <c r="BA1608" t="s">
        <v>3208</v>
      </c>
    </row>
    <row r="1609" spans="1:53" hidden="1" outlineLevel="1">
      <c r="A1609" t="s">
        <v>1837</v>
      </c>
      <c r="B1609" t="s">
        <v>2511</v>
      </c>
      <c r="C1609" s="1">
        <f t="shared" si="921"/>
        <v>1559</v>
      </c>
      <c r="D1609" s="7">
        <f>IF(P1609&gt;0,RANK(P1609,(P1609:R1609,S1609:AG1609)),0)</f>
        <v>1</v>
      </c>
      <c r="E1609" s="7">
        <f>IF(Q1609&gt;0,RANK(Q1609,(P1609:R1609,S1609:AG1609)),0)</f>
        <v>0</v>
      </c>
      <c r="F1609" s="7">
        <f>IF(R1609&gt;0,RANK(R1609,(P1609:R1609,S1609:AG1609)),0)</f>
        <v>2</v>
      </c>
      <c r="G1609" s="7">
        <f>IF(S1609&gt;0,RANK(S1609,(P1609:R1609,S1609:AG1609)),0)</f>
        <v>0</v>
      </c>
      <c r="H1609" s="49">
        <f t="shared" si="922"/>
        <v>144</v>
      </c>
      <c r="I1609" s="178">
        <f t="shared" si="905"/>
        <v>9.2366901860166772E-2</v>
      </c>
      <c r="J1609" s="2"/>
      <c r="K1609" s="2">
        <f t="shared" si="923"/>
        <v>0.53110968569595896</v>
      </c>
      <c r="L1609" s="2">
        <f t="shared" si="924"/>
        <v>0</v>
      </c>
      <c r="M1609" s="2">
        <f t="shared" si="925"/>
        <v>0.43874278383579218</v>
      </c>
      <c r="N1609" s="2">
        <f t="shared" si="909"/>
        <v>0</v>
      </c>
      <c r="O1609" s="2">
        <f t="shared" si="910"/>
        <v>3.0147530468248862E-2</v>
      </c>
      <c r="P1609" s="1">
        <v>828</v>
      </c>
      <c r="R1609" s="1">
        <v>684</v>
      </c>
      <c r="AC1609" s="1">
        <v>47</v>
      </c>
      <c r="AI1609" s="7">
        <f t="shared" si="926"/>
        <v>0</v>
      </c>
      <c r="AJ1609" s="7">
        <f t="shared" si="927"/>
        <v>0</v>
      </c>
      <c r="AK1609" s="7">
        <f t="shared" si="928"/>
        <v>0</v>
      </c>
      <c r="AL1609" s="7">
        <f t="shared" si="929"/>
        <v>0</v>
      </c>
      <c r="AM1609" s="2">
        <f t="shared" si="930"/>
        <v>0</v>
      </c>
      <c r="AN1609" s="2">
        <f t="shared" si="931"/>
        <v>0</v>
      </c>
      <c r="AO1609" s="2">
        <f t="shared" si="932"/>
        <v>0</v>
      </c>
      <c r="AP1609" s="2">
        <f t="shared" si="933"/>
        <v>0</v>
      </c>
      <c r="AR1609" t="str">
        <f t="shared" si="919"/>
        <v>Harrison</v>
      </c>
      <c r="AS1609" t="s">
        <v>2511</v>
      </c>
      <c r="AT1609" s="182">
        <v>6</v>
      </c>
      <c r="AV1609" s="98">
        <v>39</v>
      </c>
      <c r="AW1609" s="100">
        <v>67</v>
      </c>
      <c r="AX1609" s="106">
        <f t="shared" si="934"/>
        <v>39067</v>
      </c>
      <c r="AZ1609" s="7" t="s">
        <v>2975</v>
      </c>
      <c r="BA1609" t="s">
        <v>3208</v>
      </c>
    </row>
    <row r="1610" spans="1:53" hidden="1" outlineLevel="1">
      <c r="A1610" t="s">
        <v>2107</v>
      </c>
      <c r="B1610" t="s">
        <v>2511</v>
      </c>
      <c r="C1610" s="1">
        <f t="shared" si="921"/>
        <v>2000</v>
      </c>
      <c r="D1610" s="7">
        <f>IF(P1610&gt;0,RANK(P1610,(P1610:R1610,S1610:AG1610)),0)</f>
        <v>1</v>
      </c>
      <c r="E1610" s="7">
        <f>IF(Q1610&gt;0,RANK(Q1610,(P1610:R1610,S1610:AG1610)),0)</f>
        <v>0</v>
      </c>
      <c r="F1610" s="7">
        <f>IF(R1610&gt;0,RANK(R1610,(P1610:R1610,S1610:AG1610)),0)</f>
        <v>2</v>
      </c>
      <c r="G1610" s="7">
        <f>IF(S1610&gt;0,RANK(S1610,(P1610:R1610,S1610:AG1610)),0)</f>
        <v>0</v>
      </c>
      <c r="H1610" s="49">
        <f t="shared" si="922"/>
        <v>6</v>
      </c>
      <c r="I1610" s="178">
        <f t="shared" si="905"/>
        <v>3.0000000000000001E-3</v>
      </c>
      <c r="J1610" s="2"/>
      <c r="K1610" s="2">
        <f t="shared" si="923"/>
        <v>0.4955</v>
      </c>
      <c r="L1610" s="2">
        <f t="shared" si="924"/>
        <v>0</v>
      </c>
      <c r="M1610" s="2">
        <f t="shared" si="925"/>
        <v>0.49249999999999999</v>
      </c>
      <c r="N1610" s="2">
        <f t="shared" si="909"/>
        <v>0</v>
      </c>
      <c r="O1610" s="2">
        <f t="shared" si="910"/>
        <v>1.1999999999999955E-2</v>
      </c>
      <c r="P1610" s="1">
        <v>991</v>
      </c>
      <c r="R1610" s="1">
        <v>985</v>
      </c>
      <c r="AC1610" s="1">
        <v>24</v>
      </c>
      <c r="AI1610" s="7">
        <f t="shared" si="926"/>
        <v>0</v>
      </c>
      <c r="AJ1610" s="7">
        <f t="shared" si="927"/>
        <v>0</v>
      </c>
      <c r="AK1610" s="7">
        <f t="shared" si="928"/>
        <v>0</v>
      </c>
      <c r="AL1610" s="7">
        <f t="shared" si="929"/>
        <v>0</v>
      </c>
      <c r="AM1610" s="2">
        <f t="shared" si="930"/>
        <v>0</v>
      </c>
      <c r="AN1610" s="2">
        <f t="shared" si="931"/>
        <v>0</v>
      </c>
      <c r="AO1610" s="2">
        <f t="shared" si="932"/>
        <v>0</v>
      </c>
      <c r="AP1610" s="2">
        <f t="shared" si="933"/>
        <v>0</v>
      </c>
      <c r="AR1610" t="str">
        <f t="shared" si="919"/>
        <v>Henry</v>
      </c>
      <c r="AS1610" t="s">
        <v>2511</v>
      </c>
      <c r="AT1610" s="182">
        <v>5</v>
      </c>
      <c r="AV1610" s="98">
        <v>39</v>
      </c>
      <c r="AW1610" s="100">
        <v>69</v>
      </c>
      <c r="AX1610" s="106">
        <f t="shared" si="934"/>
        <v>39069</v>
      </c>
      <c r="AZ1610" s="7" t="s">
        <v>2975</v>
      </c>
      <c r="BA1610" t="s">
        <v>3208</v>
      </c>
    </row>
    <row r="1611" spans="1:53" hidden="1" outlineLevel="1">
      <c r="A1611" t="s">
        <v>359</v>
      </c>
      <c r="B1611" t="s">
        <v>2511</v>
      </c>
      <c r="C1611" s="1">
        <f t="shared" si="921"/>
        <v>2055</v>
      </c>
      <c r="D1611" s="7">
        <f>IF(P1611&gt;0,RANK(P1611,(P1611:R1611,S1611:AG1611)),0)</f>
        <v>1</v>
      </c>
      <c r="E1611" s="7">
        <f>IF(Q1611&gt;0,RANK(Q1611,(P1611:R1611,S1611:AG1611)),0)</f>
        <v>0</v>
      </c>
      <c r="F1611" s="7">
        <f>IF(R1611&gt;0,RANK(R1611,(P1611:R1611,S1611:AG1611)),0)</f>
        <v>2</v>
      </c>
      <c r="G1611" s="7">
        <f>IF(S1611&gt;0,RANK(S1611,(P1611:R1611,S1611:AG1611)),0)</f>
        <v>0</v>
      </c>
      <c r="H1611" s="49">
        <f t="shared" si="922"/>
        <v>242</v>
      </c>
      <c r="I1611" s="178">
        <f t="shared" si="905"/>
        <v>0.11776155717761558</v>
      </c>
      <c r="J1611" s="2"/>
      <c r="K1611" s="2">
        <f t="shared" si="923"/>
        <v>0.55036496350364961</v>
      </c>
      <c r="L1611" s="2">
        <f t="shared" si="924"/>
        <v>0</v>
      </c>
      <c r="M1611" s="2">
        <f t="shared" si="925"/>
        <v>0.43260340632603406</v>
      </c>
      <c r="N1611" s="2">
        <f t="shared" si="909"/>
        <v>0</v>
      </c>
      <c r="O1611" s="2">
        <f t="shared" si="910"/>
        <v>1.7031630170316336E-2</v>
      </c>
      <c r="P1611" s="1">
        <v>1131</v>
      </c>
      <c r="R1611" s="1">
        <v>889</v>
      </c>
      <c r="AC1611" s="1">
        <v>35</v>
      </c>
      <c r="AI1611" s="7">
        <f t="shared" si="926"/>
        <v>0</v>
      </c>
      <c r="AJ1611" s="7">
        <f t="shared" si="927"/>
        <v>0</v>
      </c>
      <c r="AK1611" s="7">
        <f t="shared" si="928"/>
        <v>0</v>
      </c>
      <c r="AL1611" s="7">
        <f t="shared" si="929"/>
        <v>0</v>
      </c>
      <c r="AM1611" s="2">
        <f t="shared" si="930"/>
        <v>0</v>
      </c>
      <c r="AN1611" s="2">
        <f t="shared" si="931"/>
        <v>0</v>
      </c>
      <c r="AO1611" s="2">
        <f t="shared" si="932"/>
        <v>0</v>
      </c>
      <c r="AP1611" s="2">
        <f t="shared" si="933"/>
        <v>0</v>
      </c>
      <c r="AR1611" t="str">
        <f t="shared" ref="AR1611:AR1674" si="935">A1611</f>
        <v>Highland</v>
      </c>
      <c r="AS1611" t="s">
        <v>2511</v>
      </c>
      <c r="AT1611" s="182">
        <v>2</v>
      </c>
      <c r="AV1611" s="98">
        <v>39</v>
      </c>
      <c r="AW1611" s="100">
        <v>71</v>
      </c>
      <c r="AX1611" s="106">
        <f t="shared" si="934"/>
        <v>39071</v>
      </c>
      <c r="AZ1611" s="7" t="s">
        <v>2975</v>
      </c>
      <c r="BA1611" t="s">
        <v>3208</v>
      </c>
    </row>
    <row r="1612" spans="1:53" hidden="1" outlineLevel="1">
      <c r="A1612" t="s">
        <v>282</v>
      </c>
      <c r="B1612" t="s">
        <v>2511</v>
      </c>
      <c r="C1612" s="1">
        <f t="shared" si="921"/>
        <v>2340</v>
      </c>
      <c r="D1612" s="7">
        <f>IF(P1612&gt;0,RANK(P1612,(P1612:R1612,S1612:AG1612)),0)</f>
        <v>1</v>
      </c>
      <c r="E1612" s="7">
        <f>IF(Q1612&gt;0,RANK(Q1612,(P1612:R1612,S1612:AG1612)),0)</f>
        <v>0</v>
      </c>
      <c r="F1612" s="7">
        <f>IF(R1612&gt;0,RANK(R1612,(P1612:R1612,S1612:AG1612)),0)</f>
        <v>2</v>
      </c>
      <c r="G1612" s="7">
        <f>IF(S1612&gt;0,RANK(S1612,(P1612:R1612,S1612:AG1612)),0)</f>
        <v>0</v>
      </c>
      <c r="H1612" s="49">
        <f t="shared" si="922"/>
        <v>139</v>
      </c>
      <c r="I1612" s="178">
        <f t="shared" si="905"/>
        <v>5.9401709401709399E-2</v>
      </c>
      <c r="J1612" s="2"/>
      <c r="K1612" s="2">
        <f t="shared" si="923"/>
        <v>0.52094017094017098</v>
      </c>
      <c r="L1612" s="2">
        <f t="shared" si="924"/>
        <v>0</v>
      </c>
      <c r="M1612" s="2">
        <f t="shared" si="925"/>
        <v>0.46153846153846156</v>
      </c>
      <c r="N1612" s="2">
        <f t="shared" si="909"/>
        <v>0</v>
      </c>
      <c r="O1612" s="2">
        <f t="shared" si="910"/>
        <v>1.7521367521367459E-2</v>
      </c>
      <c r="P1612" s="1">
        <v>1219</v>
      </c>
      <c r="R1612" s="1">
        <v>1080</v>
      </c>
      <c r="AC1612" s="1">
        <v>41</v>
      </c>
      <c r="AI1612" s="7">
        <f t="shared" si="926"/>
        <v>0</v>
      </c>
      <c r="AJ1612" s="7">
        <f t="shared" si="927"/>
        <v>0</v>
      </c>
      <c r="AK1612" s="7">
        <f t="shared" si="928"/>
        <v>0</v>
      </c>
      <c r="AL1612" s="7">
        <f t="shared" si="929"/>
        <v>0</v>
      </c>
      <c r="AM1612" s="2">
        <f t="shared" si="930"/>
        <v>0</v>
      </c>
      <c r="AN1612" s="2">
        <f t="shared" si="931"/>
        <v>0</v>
      </c>
      <c r="AO1612" s="2">
        <f t="shared" si="932"/>
        <v>0</v>
      </c>
      <c r="AP1612" s="2">
        <f t="shared" si="933"/>
        <v>0</v>
      </c>
      <c r="AR1612" t="str">
        <f t="shared" si="935"/>
        <v>Hocking</v>
      </c>
      <c r="AS1612" t="s">
        <v>2511</v>
      </c>
      <c r="AT1612" s="182">
        <v>15</v>
      </c>
      <c r="AV1612" s="98">
        <v>39</v>
      </c>
      <c r="AW1612" s="100">
        <v>73</v>
      </c>
      <c r="AX1612" s="106">
        <f t="shared" si="934"/>
        <v>39073</v>
      </c>
      <c r="AZ1612" s="7" t="s">
        <v>2975</v>
      </c>
      <c r="BA1612" t="s">
        <v>3208</v>
      </c>
    </row>
    <row r="1613" spans="1:53" hidden="1" outlineLevel="1">
      <c r="A1613" t="s">
        <v>258</v>
      </c>
      <c r="B1613" t="s">
        <v>2511</v>
      </c>
      <c r="C1613" s="1">
        <f t="shared" si="921"/>
        <v>1165</v>
      </c>
      <c r="D1613" s="7">
        <f>IF(P1613&gt;0,RANK(P1613,(P1613:R1613,S1613:AG1613)),0)</f>
        <v>2</v>
      </c>
      <c r="E1613" s="7">
        <f>IF(Q1613&gt;0,RANK(Q1613,(P1613:R1613,S1613:AG1613)),0)</f>
        <v>0</v>
      </c>
      <c r="F1613" s="7">
        <f>IF(R1613&gt;0,RANK(R1613,(P1613:R1613,S1613:AG1613)),0)</f>
        <v>1</v>
      </c>
      <c r="G1613" s="7">
        <f>IF(S1613&gt;0,RANK(S1613,(P1613:R1613,S1613:AG1613)),0)</f>
        <v>0</v>
      </c>
      <c r="H1613" s="49">
        <f t="shared" si="922"/>
        <v>12</v>
      </c>
      <c r="I1613" s="178">
        <f t="shared" si="905"/>
        <v>1.0300429184549357E-2</v>
      </c>
      <c r="J1613" s="2"/>
      <c r="K1613" s="2">
        <f t="shared" si="923"/>
        <v>0.48154506437768241</v>
      </c>
      <c r="L1613" s="2">
        <f t="shared" si="924"/>
        <v>0</v>
      </c>
      <c r="M1613" s="2">
        <f t="shared" si="925"/>
        <v>0.49184549356223178</v>
      </c>
      <c r="N1613" s="2">
        <f t="shared" si="909"/>
        <v>0</v>
      </c>
      <c r="O1613" s="2">
        <f t="shared" si="910"/>
        <v>2.6609442060085808E-2</v>
      </c>
      <c r="P1613" s="1">
        <v>561</v>
      </c>
      <c r="R1613" s="1">
        <v>573</v>
      </c>
      <c r="AC1613" s="1">
        <v>31</v>
      </c>
      <c r="AI1613" s="7">
        <f t="shared" si="926"/>
        <v>0</v>
      </c>
      <c r="AJ1613" s="7">
        <f t="shared" si="927"/>
        <v>0</v>
      </c>
      <c r="AK1613" s="7">
        <f t="shared" si="928"/>
        <v>0</v>
      </c>
      <c r="AL1613" s="7">
        <f t="shared" si="929"/>
        <v>0</v>
      </c>
      <c r="AM1613" s="2">
        <f t="shared" si="930"/>
        <v>0</v>
      </c>
      <c r="AN1613" s="2">
        <f t="shared" si="931"/>
        <v>0</v>
      </c>
      <c r="AO1613" s="2">
        <f t="shared" si="932"/>
        <v>0</v>
      </c>
      <c r="AP1613" s="2">
        <f t="shared" si="933"/>
        <v>0</v>
      </c>
      <c r="AR1613" t="str">
        <f t="shared" si="935"/>
        <v>Holmes</v>
      </c>
      <c r="AS1613" t="s">
        <v>2511</v>
      </c>
      <c r="AT1613" s="182">
        <v>7</v>
      </c>
      <c r="AV1613" s="98">
        <v>39</v>
      </c>
      <c r="AW1613" s="100">
        <v>75</v>
      </c>
      <c r="AX1613" s="106">
        <f t="shared" si="934"/>
        <v>39075</v>
      </c>
      <c r="AZ1613" s="7" t="s">
        <v>2975</v>
      </c>
      <c r="BA1613" t="s">
        <v>3208</v>
      </c>
    </row>
    <row r="1614" spans="1:53" hidden="1" outlineLevel="1">
      <c r="A1614" t="s">
        <v>2266</v>
      </c>
      <c r="B1614" t="s">
        <v>2511</v>
      </c>
      <c r="C1614" s="1">
        <f t="shared" si="921"/>
        <v>4066</v>
      </c>
      <c r="D1614" s="7">
        <f>IF(P1614&gt;0,RANK(P1614,(P1614:R1614,S1614:AG1614)),0)</f>
        <v>1</v>
      </c>
      <c r="E1614" s="7">
        <f>IF(Q1614&gt;0,RANK(Q1614,(P1614:R1614,S1614:AG1614)),0)</f>
        <v>0</v>
      </c>
      <c r="F1614" s="7">
        <f>IF(R1614&gt;0,RANK(R1614,(P1614:R1614,S1614:AG1614)),0)</f>
        <v>2</v>
      </c>
      <c r="G1614" s="7">
        <f>IF(S1614&gt;0,RANK(S1614,(P1614:R1614,S1614:AG1614)),0)</f>
        <v>0</v>
      </c>
      <c r="H1614" s="49">
        <f t="shared" si="922"/>
        <v>131</v>
      </c>
      <c r="I1614" s="178">
        <f t="shared" si="905"/>
        <v>3.2218396458435807E-2</v>
      </c>
      <c r="J1614" s="2"/>
      <c r="K1614" s="2">
        <f t="shared" si="923"/>
        <v>0.50885391047712736</v>
      </c>
      <c r="L1614" s="2">
        <f t="shared" si="924"/>
        <v>0</v>
      </c>
      <c r="M1614" s="2">
        <f t="shared" si="925"/>
        <v>0.47663551401869159</v>
      </c>
      <c r="N1614" s="2">
        <f t="shared" si="909"/>
        <v>0</v>
      </c>
      <c r="O1614" s="2">
        <f t="shared" si="910"/>
        <v>1.4510575504181056E-2</v>
      </c>
      <c r="P1614" s="1">
        <v>2069</v>
      </c>
      <c r="R1614" s="1">
        <v>1938</v>
      </c>
      <c r="AC1614" s="1">
        <v>59</v>
      </c>
      <c r="AI1614" s="7">
        <f t="shared" si="926"/>
        <v>0</v>
      </c>
      <c r="AJ1614" s="7">
        <f t="shared" si="927"/>
        <v>0</v>
      </c>
      <c r="AK1614" s="7">
        <f t="shared" si="928"/>
        <v>0</v>
      </c>
      <c r="AL1614" s="7">
        <f t="shared" si="929"/>
        <v>0</v>
      </c>
      <c r="AM1614" s="2">
        <f t="shared" si="930"/>
        <v>0</v>
      </c>
      <c r="AN1614" s="2">
        <f t="shared" si="931"/>
        <v>0</v>
      </c>
      <c r="AO1614" s="2">
        <f t="shared" si="932"/>
        <v>0</v>
      </c>
      <c r="AP1614" s="2">
        <f t="shared" si="933"/>
        <v>0</v>
      </c>
      <c r="AR1614" t="str">
        <f t="shared" si="935"/>
        <v>Huron</v>
      </c>
      <c r="AS1614" t="s">
        <v>2511</v>
      </c>
      <c r="AT1614" s="182"/>
      <c r="AV1614" s="98">
        <v>39</v>
      </c>
      <c r="AW1614" s="100">
        <v>77</v>
      </c>
      <c r="AX1614" s="106">
        <f t="shared" si="934"/>
        <v>39077</v>
      </c>
      <c r="AZ1614" s="7" t="s">
        <v>2975</v>
      </c>
      <c r="BA1614" t="s">
        <v>3208</v>
      </c>
    </row>
    <row r="1615" spans="1:53" hidden="1" outlineLevel="1">
      <c r="A1615" t="s">
        <v>3035</v>
      </c>
      <c r="B1615" t="s">
        <v>2511</v>
      </c>
      <c r="C1615" s="1">
        <f t="shared" si="921"/>
        <v>1766</v>
      </c>
      <c r="D1615" s="7">
        <f>IF(P1615&gt;0,RANK(P1615,(P1615:R1615,S1615:AG1615)),0)</f>
        <v>1</v>
      </c>
      <c r="E1615" s="7">
        <f>IF(Q1615&gt;0,RANK(Q1615,(P1615:R1615,S1615:AG1615)),0)</f>
        <v>0</v>
      </c>
      <c r="F1615" s="7">
        <f>IF(R1615&gt;0,RANK(R1615,(P1615:R1615,S1615:AG1615)),0)</f>
        <v>2</v>
      </c>
      <c r="G1615" s="7">
        <f>IF(S1615&gt;0,RANK(S1615,(P1615:R1615,S1615:AG1615)),0)</f>
        <v>0</v>
      </c>
      <c r="H1615" s="49">
        <f t="shared" si="922"/>
        <v>311</v>
      </c>
      <c r="I1615" s="178">
        <f t="shared" si="905"/>
        <v>0.17610419026047566</v>
      </c>
      <c r="J1615" s="2"/>
      <c r="K1615" s="2">
        <f t="shared" si="923"/>
        <v>0.57984144960362405</v>
      </c>
      <c r="L1615" s="2">
        <f t="shared" si="924"/>
        <v>0</v>
      </c>
      <c r="M1615" s="2">
        <f t="shared" si="925"/>
        <v>0.40373725934314836</v>
      </c>
      <c r="N1615" s="2">
        <f t="shared" si="909"/>
        <v>0</v>
      </c>
      <c r="O1615" s="2">
        <f t="shared" si="910"/>
        <v>1.6421291053227594E-2</v>
      </c>
      <c r="P1615" s="1">
        <v>1024</v>
      </c>
      <c r="R1615" s="1">
        <v>713</v>
      </c>
      <c r="AC1615" s="1">
        <v>29</v>
      </c>
      <c r="AI1615" s="7">
        <f t="shared" si="926"/>
        <v>0</v>
      </c>
      <c r="AJ1615" s="7">
        <f t="shared" si="927"/>
        <v>0</v>
      </c>
      <c r="AK1615" s="7">
        <f t="shared" si="928"/>
        <v>0</v>
      </c>
      <c r="AL1615" s="7">
        <f t="shared" si="929"/>
        <v>0</v>
      </c>
      <c r="AM1615" s="2">
        <f t="shared" si="930"/>
        <v>0</v>
      </c>
      <c r="AN1615" s="2">
        <f t="shared" si="931"/>
        <v>0</v>
      </c>
      <c r="AO1615" s="2">
        <f t="shared" si="932"/>
        <v>0</v>
      </c>
      <c r="AP1615" s="2">
        <f t="shared" si="933"/>
        <v>0</v>
      </c>
      <c r="AR1615" t="str">
        <f t="shared" si="935"/>
        <v>Jackson</v>
      </c>
      <c r="AS1615" t="s">
        <v>2511</v>
      </c>
      <c r="AT1615" s="182">
        <v>6</v>
      </c>
      <c r="AV1615" s="98">
        <v>39</v>
      </c>
      <c r="AW1615" s="100">
        <v>79</v>
      </c>
      <c r="AX1615" s="106">
        <f t="shared" si="934"/>
        <v>39079</v>
      </c>
      <c r="AZ1615" s="7" t="s">
        <v>2975</v>
      </c>
      <c r="BA1615" t="s">
        <v>3208</v>
      </c>
    </row>
    <row r="1616" spans="1:53" hidden="1" outlineLevel="1">
      <c r="A1616" t="s">
        <v>2481</v>
      </c>
      <c r="B1616" t="s">
        <v>2511</v>
      </c>
      <c r="C1616" s="1">
        <f t="shared" si="921"/>
        <v>8016</v>
      </c>
      <c r="D1616" s="7">
        <f>IF(P1616&gt;0,RANK(P1616,(P1616:R1616,S1616:AG1616)),0)</f>
        <v>1</v>
      </c>
      <c r="E1616" s="7">
        <f>IF(Q1616&gt;0,RANK(Q1616,(P1616:R1616,S1616:AG1616)),0)</f>
        <v>0</v>
      </c>
      <c r="F1616" s="7">
        <f>IF(R1616&gt;0,RANK(R1616,(P1616:R1616,S1616:AG1616)),0)</f>
        <v>2</v>
      </c>
      <c r="G1616" s="7">
        <f>IF(S1616&gt;0,RANK(S1616,(P1616:R1616,S1616:AG1616)),0)</f>
        <v>0</v>
      </c>
      <c r="H1616" s="49">
        <f t="shared" si="922"/>
        <v>955</v>
      </c>
      <c r="I1616" s="178">
        <f t="shared" si="905"/>
        <v>0.11913672654690619</v>
      </c>
      <c r="J1616" s="2"/>
      <c r="K1616" s="2">
        <f t="shared" si="923"/>
        <v>0.54466067864271461</v>
      </c>
      <c r="L1616" s="2">
        <f t="shared" si="924"/>
        <v>0</v>
      </c>
      <c r="M1616" s="2">
        <f t="shared" si="925"/>
        <v>0.4255239520958084</v>
      </c>
      <c r="N1616" s="2">
        <f t="shared" ref="N1616:N1679" si="936">IF($C1616=0,"-",S1616/$C1616)</f>
        <v>0</v>
      </c>
      <c r="O1616" s="2">
        <f t="shared" ref="O1616:O1679" si="937">IF(C1616=0,"-",(1-K1616-L1616-M1616-N1616))</f>
        <v>2.9815369261476987E-2</v>
      </c>
      <c r="P1616" s="1">
        <v>4366</v>
      </c>
      <c r="R1616" s="1">
        <v>3411</v>
      </c>
      <c r="AC1616" s="1">
        <v>239</v>
      </c>
      <c r="AI1616" s="7">
        <f t="shared" si="926"/>
        <v>0</v>
      </c>
      <c r="AJ1616" s="7">
        <f t="shared" si="927"/>
        <v>0</v>
      </c>
      <c r="AK1616" s="7">
        <f t="shared" si="928"/>
        <v>0</v>
      </c>
      <c r="AL1616" s="7">
        <f t="shared" si="929"/>
        <v>0</v>
      </c>
      <c r="AM1616" s="2">
        <f t="shared" si="930"/>
        <v>0</v>
      </c>
      <c r="AN1616" s="2">
        <f t="shared" si="931"/>
        <v>0</v>
      </c>
      <c r="AO1616" s="2">
        <f t="shared" si="932"/>
        <v>0</v>
      </c>
      <c r="AP1616" s="2">
        <f t="shared" si="933"/>
        <v>0</v>
      </c>
      <c r="AR1616" t="str">
        <f t="shared" si="935"/>
        <v>Jefferson</v>
      </c>
      <c r="AS1616" t="s">
        <v>2511</v>
      </c>
      <c r="AT1616" s="182">
        <v>6</v>
      </c>
      <c r="AV1616" s="98">
        <v>39</v>
      </c>
      <c r="AW1616" s="100">
        <v>81</v>
      </c>
      <c r="AX1616" s="106">
        <f t="shared" si="934"/>
        <v>39081</v>
      </c>
      <c r="AZ1616" s="7" t="s">
        <v>2975</v>
      </c>
      <c r="BA1616" t="s">
        <v>3208</v>
      </c>
    </row>
    <row r="1617" spans="1:53" hidden="1" outlineLevel="1">
      <c r="A1617" t="s">
        <v>794</v>
      </c>
      <c r="B1617" t="s">
        <v>2511</v>
      </c>
      <c r="C1617" s="1">
        <f t="shared" si="921"/>
        <v>3995</v>
      </c>
      <c r="D1617" s="7">
        <f>IF(P1617&gt;0,RANK(P1617,(P1617:R1617,S1617:AG1617)),0)</f>
        <v>2</v>
      </c>
      <c r="E1617" s="7">
        <f>IF(Q1617&gt;0,RANK(Q1617,(P1617:R1617,S1617:AG1617)),0)</f>
        <v>0</v>
      </c>
      <c r="F1617" s="7">
        <f>IF(R1617&gt;0,RANK(R1617,(P1617:R1617,S1617:AG1617)),0)</f>
        <v>1</v>
      </c>
      <c r="G1617" s="7">
        <f>IF(S1617&gt;0,RANK(S1617,(P1617:R1617,S1617:AG1617)),0)</f>
        <v>0</v>
      </c>
      <c r="H1617" s="49">
        <f t="shared" si="922"/>
        <v>113</v>
      </c>
      <c r="I1617" s="178">
        <f t="shared" si="905"/>
        <v>2.8285356695869839E-2</v>
      </c>
      <c r="J1617" s="2"/>
      <c r="K1617" s="2">
        <f t="shared" si="923"/>
        <v>0.48135168961201502</v>
      </c>
      <c r="L1617" s="2">
        <f t="shared" si="924"/>
        <v>0</v>
      </c>
      <c r="M1617" s="2">
        <f t="shared" si="925"/>
        <v>0.50963704630788487</v>
      </c>
      <c r="N1617" s="2">
        <f t="shared" si="936"/>
        <v>0</v>
      </c>
      <c r="O1617" s="2">
        <f t="shared" si="937"/>
        <v>9.011264080100112E-3</v>
      </c>
      <c r="P1617" s="1">
        <v>1923</v>
      </c>
      <c r="R1617" s="1">
        <v>2036</v>
      </c>
      <c r="AC1617" s="1">
        <v>36</v>
      </c>
      <c r="AI1617" s="7">
        <f t="shared" si="926"/>
        <v>0</v>
      </c>
      <c r="AJ1617" s="7">
        <f t="shared" si="927"/>
        <v>0</v>
      </c>
      <c r="AK1617" s="7">
        <f t="shared" si="928"/>
        <v>0</v>
      </c>
      <c r="AL1617" s="7">
        <f t="shared" si="929"/>
        <v>0</v>
      </c>
      <c r="AM1617" s="2">
        <f t="shared" si="930"/>
        <v>0</v>
      </c>
      <c r="AN1617" s="2">
        <f t="shared" si="931"/>
        <v>0</v>
      </c>
      <c r="AO1617" s="2">
        <f t="shared" si="932"/>
        <v>0</v>
      </c>
      <c r="AP1617" s="2">
        <f t="shared" si="933"/>
        <v>0</v>
      </c>
      <c r="AR1617" t="str">
        <f t="shared" si="935"/>
        <v>Knox</v>
      </c>
      <c r="AS1617" t="s">
        <v>2511</v>
      </c>
      <c r="AT1617" s="182">
        <v>7</v>
      </c>
      <c r="AV1617" s="98">
        <v>39</v>
      </c>
      <c r="AW1617" s="100">
        <v>83</v>
      </c>
      <c r="AX1617" s="106">
        <f t="shared" si="934"/>
        <v>39083</v>
      </c>
      <c r="AZ1617" s="7" t="s">
        <v>2975</v>
      </c>
      <c r="BA1617" t="s">
        <v>3208</v>
      </c>
    </row>
    <row r="1618" spans="1:53" hidden="1" outlineLevel="1">
      <c r="A1618" t="s">
        <v>2418</v>
      </c>
      <c r="B1618" t="s">
        <v>2511</v>
      </c>
      <c r="C1618" s="1">
        <f t="shared" si="921"/>
        <v>23634</v>
      </c>
      <c r="D1618" s="7">
        <f>IF(P1618&gt;0,RANK(P1618,(P1618:R1618,S1618:AG1618)),0)</f>
        <v>1</v>
      </c>
      <c r="E1618" s="7">
        <f>IF(Q1618&gt;0,RANK(Q1618,(P1618:R1618,S1618:AG1618)),0)</f>
        <v>0</v>
      </c>
      <c r="F1618" s="7">
        <f>IF(R1618&gt;0,RANK(R1618,(P1618:R1618,S1618:AG1618)),0)</f>
        <v>2</v>
      </c>
      <c r="G1618" s="7">
        <f>IF(S1618&gt;0,RANK(S1618,(P1618:R1618,S1618:AG1618)),0)</f>
        <v>0</v>
      </c>
      <c r="H1618" s="49">
        <f t="shared" si="922"/>
        <v>2029</v>
      </c>
      <c r="I1618" s="178">
        <f t="shared" si="905"/>
        <v>8.585089278158585E-2</v>
      </c>
      <c r="J1618" s="2"/>
      <c r="K1618" s="2">
        <f t="shared" si="923"/>
        <v>0.53918084116103915</v>
      </c>
      <c r="L1618" s="2">
        <f t="shared" si="924"/>
        <v>0</v>
      </c>
      <c r="M1618" s="2">
        <f t="shared" si="925"/>
        <v>0.45332994837945334</v>
      </c>
      <c r="N1618" s="2">
        <f t="shared" si="936"/>
        <v>0</v>
      </c>
      <c r="O1618" s="2">
        <f t="shared" si="937"/>
        <v>7.4892104595075115E-3</v>
      </c>
      <c r="P1618" s="1">
        <v>12743</v>
      </c>
      <c r="R1618" s="1">
        <v>10714</v>
      </c>
      <c r="AC1618" s="1">
        <v>177</v>
      </c>
      <c r="AI1618" s="7">
        <f t="shared" si="926"/>
        <v>0</v>
      </c>
      <c r="AJ1618" s="7">
        <f t="shared" si="927"/>
        <v>0</v>
      </c>
      <c r="AK1618" s="7">
        <f t="shared" si="928"/>
        <v>0</v>
      </c>
      <c r="AL1618" s="7">
        <f t="shared" si="929"/>
        <v>0</v>
      </c>
      <c r="AM1618" s="2">
        <f t="shared" si="930"/>
        <v>0</v>
      </c>
      <c r="AN1618" s="2">
        <f t="shared" si="931"/>
        <v>0</v>
      </c>
      <c r="AO1618" s="2">
        <f t="shared" si="932"/>
        <v>0</v>
      </c>
      <c r="AP1618" s="2">
        <f t="shared" si="933"/>
        <v>0</v>
      </c>
      <c r="AR1618" t="str">
        <f t="shared" si="935"/>
        <v>Lake</v>
      </c>
      <c r="AS1618" t="s">
        <v>2511</v>
      </c>
      <c r="AT1618" s="182">
        <v>14</v>
      </c>
      <c r="AV1618" s="98">
        <v>39</v>
      </c>
      <c r="AW1618" s="100">
        <v>85</v>
      </c>
      <c r="AX1618" s="106">
        <f t="shared" si="934"/>
        <v>39085</v>
      </c>
      <c r="AZ1618" s="7" t="s">
        <v>2975</v>
      </c>
      <c r="BA1618" t="s">
        <v>3208</v>
      </c>
    </row>
    <row r="1619" spans="1:53" hidden="1" outlineLevel="1">
      <c r="A1619" t="s">
        <v>639</v>
      </c>
      <c r="B1619" t="s">
        <v>2511</v>
      </c>
      <c r="C1619" s="1">
        <f t="shared" si="921"/>
        <v>4630</v>
      </c>
      <c r="D1619" s="7">
        <f>IF(P1619&gt;0,RANK(P1619,(P1619:R1619,S1619:AG1619)),0)</f>
        <v>1</v>
      </c>
      <c r="E1619" s="7">
        <f>IF(Q1619&gt;0,RANK(Q1619,(P1619:R1619,S1619:AG1619)),0)</f>
        <v>0</v>
      </c>
      <c r="F1619" s="7">
        <f>IF(R1619&gt;0,RANK(R1619,(P1619:R1619,S1619:AG1619)),0)</f>
        <v>2</v>
      </c>
      <c r="G1619" s="7">
        <f>IF(S1619&gt;0,RANK(S1619,(P1619:R1619,S1619:AG1619)),0)</f>
        <v>0</v>
      </c>
      <c r="H1619" s="49">
        <f t="shared" si="922"/>
        <v>614</v>
      </c>
      <c r="I1619" s="178">
        <f t="shared" ref="I1619:I1682" si="938">H1619/C1619</f>
        <v>0.13261339092872571</v>
      </c>
      <c r="J1619" s="2"/>
      <c r="K1619" s="2">
        <f t="shared" si="923"/>
        <v>0.55118790496760262</v>
      </c>
      <c r="L1619" s="2">
        <f t="shared" si="924"/>
        <v>0</v>
      </c>
      <c r="M1619" s="2">
        <f t="shared" si="925"/>
        <v>0.41857451403887691</v>
      </c>
      <c r="N1619" s="2">
        <f t="shared" si="936"/>
        <v>0</v>
      </c>
      <c r="O1619" s="2">
        <f t="shared" si="937"/>
        <v>3.0237580993520474E-2</v>
      </c>
      <c r="P1619" s="1">
        <v>2552</v>
      </c>
      <c r="R1619" s="1">
        <v>1938</v>
      </c>
      <c r="AC1619" s="1">
        <v>140</v>
      </c>
      <c r="AI1619" s="7">
        <f t="shared" si="926"/>
        <v>0</v>
      </c>
      <c r="AJ1619" s="7">
        <f t="shared" si="927"/>
        <v>0</v>
      </c>
      <c r="AK1619" s="7">
        <f t="shared" si="928"/>
        <v>0</v>
      </c>
      <c r="AL1619" s="7">
        <f t="shared" si="929"/>
        <v>0</v>
      </c>
      <c r="AM1619" s="2">
        <f t="shared" si="930"/>
        <v>0</v>
      </c>
      <c r="AN1619" s="2">
        <f t="shared" si="931"/>
        <v>0</v>
      </c>
      <c r="AO1619" s="2">
        <f t="shared" si="932"/>
        <v>0</v>
      </c>
      <c r="AP1619" s="2">
        <f t="shared" si="933"/>
        <v>0</v>
      </c>
      <c r="AR1619" t="str">
        <f t="shared" si="935"/>
        <v>Lawrence</v>
      </c>
      <c r="AS1619" t="s">
        <v>2511</v>
      </c>
      <c r="AT1619" s="182">
        <v>6</v>
      </c>
      <c r="AV1619" s="98">
        <v>39</v>
      </c>
      <c r="AW1619" s="100">
        <v>87</v>
      </c>
      <c r="AX1619" s="106">
        <f t="shared" si="934"/>
        <v>39087</v>
      </c>
      <c r="AZ1619" s="7" t="s">
        <v>2975</v>
      </c>
      <c r="BA1619" t="s">
        <v>3208</v>
      </c>
    </row>
    <row r="1620" spans="1:53" hidden="1" outlineLevel="1">
      <c r="A1620" t="s">
        <v>2356</v>
      </c>
      <c r="B1620" t="s">
        <v>2511</v>
      </c>
      <c r="C1620" s="1">
        <f t="shared" si="921"/>
        <v>13231</v>
      </c>
      <c r="D1620" s="7">
        <f>IF(P1620&gt;0,RANK(P1620,(P1620:R1620,S1620:AG1620)),0)</f>
        <v>1</v>
      </c>
      <c r="E1620" s="7">
        <f>IF(Q1620&gt;0,RANK(Q1620,(P1620:R1620,S1620:AG1620)),0)</f>
        <v>0</v>
      </c>
      <c r="F1620" s="7">
        <f>IF(R1620&gt;0,RANK(R1620,(P1620:R1620,S1620:AG1620)),0)</f>
        <v>2</v>
      </c>
      <c r="G1620" s="7">
        <f>IF(S1620&gt;0,RANK(S1620,(P1620:R1620,S1620:AG1620)),0)</f>
        <v>0</v>
      </c>
      <c r="H1620" s="49">
        <f t="shared" si="922"/>
        <v>802</v>
      </c>
      <c r="I1620" s="178">
        <f t="shared" si="938"/>
        <v>6.0615221827526267E-2</v>
      </c>
      <c r="J1620" s="2"/>
      <c r="K1620" s="2">
        <f t="shared" si="923"/>
        <v>0.52656639709772501</v>
      </c>
      <c r="L1620" s="2">
        <f t="shared" si="924"/>
        <v>0</v>
      </c>
      <c r="M1620" s="2">
        <f t="shared" si="925"/>
        <v>0.4659511752701988</v>
      </c>
      <c r="N1620" s="2">
        <f t="shared" si="936"/>
        <v>0</v>
      </c>
      <c r="O1620" s="2">
        <f t="shared" si="937"/>
        <v>7.4824276320761829E-3</v>
      </c>
      <c r="P1620" s="1">
        <v>6967</v>
      </c>
      <c r="R1620" s="1">
        <v>6165</v>
      </c>
      <c r="AC1620" s="1">
        <v>99</v>
      </c>
      <c r="AI1620" s="7">
        <f t="shared" si="926"/>
        <v>0</v>
      </c>
      <c r="AJ1620" s="7">
        <f t="shared" si="927"/>
        <v>0</v>
      </c>
      <c r="AK1620" s="7">
        <f t="shared" si="928"/>
        <v>0</v>
      </c>
      <c r="AL1620" s="7">
        <f t="shared" si="929"/>
        <v>0</v>
      </c>
      <c r="AM1620" s="2">
        <f t="shared" si="930"/>
        <v>0</v>
      </c>
      <c r="AN1620" s="2">
        <f t="shared" si="931"/>
        <v>0</v>
      </c>
      <c r="AO1620" s="2">
        <f t="shared" si="932"/>
        <v>0</v>
      </c>
      <c r="AP1620" s="2">
        <f t="shared" si="933"/>
        <v>0</v>
      </c>
      <c r="AR1620" t="str">
        <f t="shared" si="935"/>
        <v>Licking</v>
      </c>
      <c r="AS1620" t="s">
        <v>2511</v>
      </c>
      <c r="AT1620" s="182">
        <v>12</v>
      </c>
      <c r="AV1620" s="98">
        <v>39</v>
      </c>
      <c r="AW1620" s="100">
        <v>89</v>
      </c>
      <c r="AX1620" s="106">
        <f t="shared" si="934"/>
        <v>39089</v>
      </c>
      <c r="AZ1620" s="7" t="s">
        <v>2975</v>
      </c>
      <c r="BA1620" t="s">
        <v>3208</v>
      </c>
    </row>
    <row r="1621" spans="1:53" hidden="1" outlineLevel="1">
      <c r="A1621" t="s">
        <v>2171</v>
      </c>
      <c r="B1621" t="s">
        <v>2511</v>
      </c>
      <c r="C1621" s="1">
        <f t="shared" si="921"/>
        <v>2091</v>
      </c>
      <c r="D1621" s="7">
        <f>IF(P1621&gt;0,RANK(P1621,(P1621:R1621,S1621:AG1621)),0)</f>
        <v>2</v>
      </c>
      <c r="E1621" s="7">
        <f>IF(Q1621&gt;0,RANK(Q1621,(P1621:R1621,S1621:AG1621)),0)</f>
        <v>0</v>
      </c>
      <c r="F1621" s="7">
        <f>IF(R1621&gt;0,RANK(R1621,(P1621:R1621,S1621:AG1621)),0)</f>
        <v>1</v>
      </c>
      <c r="G1621" s="7">
        <f>IF(S1621&gt;0,RANK(S1621,(P1621:R1621,S1621:AG1621)),0)</f>
        <v>0</v>
      </c>
      <c r="H1621" s="49">
        <f t="shared" si="922"/>
        <v>6</v>
      </c>
      <c r="I1621" s="178">
        <f t="shared" si="938"/>
        <v>2.8694404591104736E-3</v>
      </c>
      <c r="J1621" s="2"/>
      <c r="K1621" s="2">
        <f t="shared" si="923"/>
        <v>0.49067431850789095</v>
      </c>
      <c r="L1621" s="2">
        <f t="shared" si="924"/>
        <v>0</v>
      </c>
      <c r="M1621" s="2">
        <f t="shared" si="925"/>
        <v>0.49354375896700142</v>
      </c>
      <c r="N1621" s="2">
        <f t="shared" si="936"/>
        <v>0</v>
      </c>
      <c r="O1621" s="2">
        <f t="shared" si="937"/>
        <v>1.5781922525107572E-2</v>
      </c>
      <c r="P1621" s="1">
        <v>1026</v>
      </c>
      <c r="R1621" s="1">
        <v>1032</v>
      </c>
      <c r="AC1621" s="1">
        <v>33</v>
      </c>
      <c r="AI1621" s="7">
        <f t="shared" si="926"/>
        <v>0</v>
      </c>
      <c r="AJ1621" s="7">
        <f t="shared" si="927"/>
        <v>0</v>
      </c>
      <c r="AK1621" s="7">
        <f t="shared" si="928"/>
        <v>0</v>
      </c>
      <c r="AL1621" s="7">
        <f t="shared" si="929"/>
        <v>0</v>
      </c>
      <c r="AM1621" s="2">
        <f t="shared" si="930"/>
        <v>0</v>
      </c>
      <c r="AN1621" s="2">
        <f t="shared" si="931"/>
        <v>0</v>
      </c>
      <c r="AO1621" s="2">
        <f t="shared" si="932"/>
        <v>0</v>
      </c>
      <c r="AP1621" s="2">
        <f t="shared" si="933"/>
        <v>0</v>
      </c>
      <c r="AR1621" t="str">
        <f t="shared" si="935"/>
        <v>Logan</v>
      </c>
      <c r="AS1621" t="s">
        <v>2511</v>
      </c>
      <c r="AT1621" s="182">
        <v>4</v>
      </c>
      <c r="AV1621" s="98">
        <v>39</v>
      </c>
      <c r="AW1621" s="100">
        <v>91</v>
      </c>
      <c r="AX1621" s="106">
        <f t="shared" si="934"/>
        <v>39091</v>
      </c>
      <c r="AZ1621" s="7" t="s">
        <v>2975</v>
      </c>
      <c r="BA1621" t="s">
        <v>3208</v>
      </c>
    </row>
    <row r="1622" spans="1:53" hidden="1" outlineLevel="1">
      <c r="A1622" t="s">
        <v>1680</v>
      </c>
      <c r="B1622" t="s">
        <v>2511</v>
      </c>
      <c r="C1622" s="1">
        <f t="shared" si="921"/>
        <v>38807</v>
      </c>
      <c r="D1622" s="7">
        <f>IF(P1622&gt;0,RANK(P1622,(P1622:R1622,S1622:AG1622)),0)</f>
        <v>1</v>
      </c>
      <c r="E1622" s="7">
        <f>IF(Q1622&gt;0,RANK(Q1622,(P1622:R1622,S1622:AG1622)),0)</f>
        <v>0</v>
      </c>
      <c r="F1622" s="7">
        <f>IF(R1622&gt;0,RANK(R1622,(P1622:R1622,S1622:AG1622)),0)</f>
        <v>2</v>
      </c>
      <c r="G1622" s="7">
        <f>IF(S1622&gt;0,RANK(S1622,(P1622:R1622,S1622:AG1622)),0)</f>
        <v>0</v>
      </c>
      <c r="H1622" s="49">
        <f t="shared" si="922"/>
        <v>4856</v>
      </c>
      <c r="I1622" s="178">
        <f t="shared" si="938"/>
        <v>0.12513206380292216</v>
      </c>
      <c r="J1622" s="2"/>
      <c r="K1622" s="2">
        <f t="shared" si="923"/>
        <v>0.557425206792589</v>
      </c>
      <c r="L1622" s="2">
        <f t="shared" si="924"/>
        <v>0</v>
      </c>
      <c r="M1622" s="2">
        <f t="shared" si="925"/>
        <v>0.43229314298966681</v>
      </c>
      <c r="N1622" s="2">
        <f t="shared" si="936"/>
        <v>0</v>
      </c>
      <c r="O1622" s="2">
        <f t="shared" si="937"/>
        <v>1.0281650217744187E-2</v>
      </c>
      <c r="P1622" s="1">
        <v>21632</v>
      </c>
      <c r="R1622" s="1">
        <v>16776</v>
      </c>
      <c r="AC1622" s="1">
        <v>399</v>
      </c>
      <c r="AI1622" s="7">
        <f t="shared" si="926"/>
        <v>0</v>
      </c>
      <c r="AJ1622" s="7">
        <f t="shared" si="927"/>
        <v>0</v>
      </c>
      <c r="AK1622" s="7">
        <f t="shared" si="928"/>
        <v>0</v>
      </c>
      <c r="AL1622" s="7">
        <f t="shared" si="929"/>
        <v>0</v>
      </c>
      <c r="AM1622" s="2">
        <f t="shared" si="930"/>
        <v>0</v>
      </c>
      <c r="AN1622" s="2">
        <f t="shared" si="931"/>
        <v>0</v>
      </c>
      <c r="AO1622" s="2">
        <f t="shared" si="932"/>
        <v>0</v>
      </c>
      <c r="AP1622" s="2">
        <f t="shared" si="933"/>
        <v>0</v>
      </c>
      <c r="AR1622" t="str">
        <f t="shared" si="935"/>
        <v>Lorain</v>
      </c>
      <c r="AS1622" t="s">
        <v>2511</v>
      </c>
      <c r="AT1622" s="182"/>
      <c r="AV1622" s="98">
        <v>39</v>
      </c>
      <c r="AW1622" s="100">
        <v>93</v>
      </c>
      <c r="AX1622" s="106">
        <f t="shared" si="934"/>
        <v>39093</v>
      </c>
      <c r="AZ1622" s="7" t="s">
        <v>2975</v>
      </c>
      <c r="BA1622" t="s">
        <v>3208</v>
      </c>
    </row>
    <row r="1623" spans="1:53" hidden="1" outlineLevel="1">
      <c r="A1623" t="s">
        <v>1073</v>
      </c>
      <c r="B1623" t="s">
        <v>2511</v>
      </c>
      <c r="C1623" s="1">
        <f t="shared" si="921"/>
        <v>57867</v>
      </c>
      <c r="D1623" s="7">
        <f>IF(P1623&gt;0,RANK(P1623,(P1623:R1623,S1623:AG1623)),0)</f>
        <v>1</v>
      </c>
      <c r="E1623" s="7">
        <f>IF(Q1623&gt;0,RANK(Q1623,(P1623:R1623,S1623:AG1623)),0)</f>
        <v>0</v>
      </c>
      <c r="F1623" s="7">
        <f>IF(R1623&gt;0,RANK(R1623,(P1623:R1623,S1623:AG1623)),0)</f>
        <v>2</v>
      </c>
      <c r="G1623" s="7">
        <f>IF(S1623&gt;0,RANK(S1623,(P1623:R1623,S1623:AG1623)),0)</f>
        <v>0</v>
      </c>
      <c r="H1623" s="49">
        <f t="shared" si="922"/>
        <v>7870</v>
      </c>
      <c r="I1623" s="178">
        <f t="shared" si="938"/>
        <v>0.13600152072856722</v>
      </c>
      <c r="J1623" s="2"/>
      <c r="K1623" s="2">
        <f t="shared" si="923"/>
        <v>0.56624673821003335</v>
      </c>
      <c r="L1623" s="2">
        <f t="shared" si="924"/>
        <v>0</v>
      </c>
      <c r="M1623" s="2">
        <f t="shared" si="925"/>
        <v>0.4302452174814661</v>
      </c>
      <c r="N1623" s="2">
        <f t="shared" si="936"/>
        <v>0</v>
      </c>
      <c r="O1623" s="2">
        <f t="shared" si="937"/>
        <v>3.5080443085005464E-3</v>
      </c>
      <c r="P1623" s="1">
        <v>32767</v>
      </c>
      <c r="R1623" s="1">
        <v>24897</v>
      </c>
      <c r="AC1623" s="1">
        <v>203</v>
      </c>
      <c r="AI1623" s="7">
        <f t="shared" si="926"/>
        <v>0</v>
      </c>
      <c r="AJ1623" s="7">
        <f t="shared" si="927"/>
        <v>0</v>
      </c>
      <c r="AK1623" s="7">
        <f t="shared" si="928"/>
        <v>0</v>
      </c>
      <c r="AL1623" s="7">
        <f t="shared" si="929"/>
        <v>0</v>
      </c>
      <c r="AM1623" s="2">
        <f t="shared" si="930"/>
        <v>0</v>
      </c>
      <c r="AN1623" s="2">
        <f t="shared" si="931"/>
        <v>0</v>
      </c>
      <c r="AO1623" s="2">
        <f t="shared" si="932"/>
        <v>0</v>
      </c>
      <c r="AP1623" s="2">
        <f t="shared" si="933"/>
        <v>0</v>
      </c>
      <c r="AR1623" t="str">
        <f t="shared" si="935"/>
        <v>Lucas</v>
      </c>
      <c r="AS1623" t="s">
        <v>2511</v>
      </c>
      <c r="AT1623" s="182"/>
      <c r="AV1623" s="98">
        <v>39</v>
      </c>
      <c r="AW1623" s="100">
        <v>95</v>
      </c>
      <c r="AX1623" s="106">
        <f t="shared" si="934"/>
        <v>39095</v>
      </c>
      <c r="AZ1623" s="7" t="s">
        <v>2975</v>
      </c>
      <c r="BA1623" t="s">
        <v>3208</v>
      </c>
    </row>
    <row r="1624" spans="1:53" hidden="1" outlineLevel="1">
      <c r="A1624" t="s">
        <v>1400</v>
      </c>
      <c r="B1624" t="s">
        <v>2511</v>
      </c>
      <c r="C1624" s="1">
        <f t="shared" si="921"/>
        <v>2184</v>
      </c>
      <c r="D1624" s="7">
        <f>IF(P1624&gt;0,RANK(P1624,(P1624:R1624,S1624:AG1624)),0)</f>
        <v>1</v>
      </c>
      <c r="E1624" s="7">
        <f>IF(Q1624&gt;0,RANK(Q1624,(P1624:R1624,S1624:AG1624)),0)</f>
        <v>0</v>
      </c>
      <c r="F1624" s="7">
        <f>IF(R1624&gt;0,RANK(R1624,(P1624:R1624,S1624:AG1624)),0)</f>
        <v>2</v>
      </c>
      <c r="G1624" s="7">
        <f>IF(S1624&gt;0,RANK(S1624,(P1624:R1624,S1624:AG1624)),0)</f>
        <v>0</v>
      </c>
      <c r="H1624" s="49">
        <f t="shared" si="922"/>
        <v>303</v>
      </c>
      <c r="I1624" s="178">
        <f t="shared" si="938"/>
        <v>0.13873626373626374</v>
      </c>
      <c r="J1624" s="2"/>
      <c r="K1624" s="2">
        <f t="shared" si="923"/>
        <v>0.56776556776556775</v>
      </c>
      <c r="L1624" s="2">
        <f t="shared" si="924"/>
        <v>0</v>
      </c>
      <c r="M1624" s="2">
        <f t="shared" si="925"/>
        <v>0.429029304029304</v>
      </c>
      <c r="N1624" s="2">
        <f t="shared" si="936"/>
        <v>0</v>
      </c>
      <c r="O1624" s="2">
        <f t="shared" si="937"/>
        <v>3.2051282051282493E-3</v>
      </c>
      <c r="P1624" s="1">
        <v>1240</v>
      </c>
      <c r="R1624" s="1">
        <v>937</v>
      </c>
      <c r="AC1624" s="1">
        <v>7</v>
      </c>
      <c r="AI1624" s="7">
        <f t="shared" si="926"/>
        <v>0</v>
      </c>
      <c r="AJ1624" s="7">
        <f t="shared" si="927"/>
        <v>0</v>
      </c>
      <c r="AK1624" s="7">
        <f t="shared" si="928"/>
        <v>0</v>
      </c>
      <c r="AL1624" s="7">
        <f t="shared" si="929"/>
        <v>0</v>
      </c>
      <c r="AM1624" s="2">
        <f t="shared" si="930"/>
        <v>0</v>
      </c>
      <c r="AN1624" s="2">
        <f t="shared" si="931"/>
        <v>0</v>
      </c>
      <c r="AO1624" s="2">
        <f t="shared" si="932"/>
        <v>0</v>
      </c>
      <c r="AP1624" s="2">
        <f t="shared" si="933"/>
        <v>0</v>
      </c>
      <c r="AR1624" t="str">
        <f t="shared" si="935"/>
        <v>Madison</v>
      </c>
      <c r="AS1624" t="s">
        <v>2511</v>
      </c>
      <c r="AT1624" s="182">
        <v>15</v>
      </c>
      <c r="AV1624" s="98">
        <v>39</v>
      </c>
      <c r="AW1624" s="100">
        <v>97</v>
      </c>
      <c r="AX1624" s="106">
        <f t="shared" si="934"/>
        <v>39097</v>
      </c>
      <c r="AZ1624" s="7" t="s">
        <v>2975</v>
      </c>
      <c r="BA1624" t="s">
        <v>3208</v>
      </c>
    </row>
    <row r="1625" spans="1:53" hidden="1" outlineLevel="1">
      <c r="A1625" t="s">
        <v>611</v>
      </c>
      <c r="B1625" t="s">
        <v>2511</v>
      </c>
      <c r="C1625" s="1">
        <f t="shared" si="921"/>
        <v>36207</v>
      </c>
      <c r="D1625" s="7">
        <f>IF(P1625&gt;0,RANK(P1625,(P1625:R1625,S1625:AG1625)),0)</f>
        <v>1</v>
      </c>
      <c r="E1625" s="7">
        <f>IF(Q1625&gt;0,RANK(Q1625,(P1625:R1625,S1625:AG1625)),0)</f>
        <v>0</v>
      </c>
      <c r="F1625" s="7">
        <f>IF(R1625&gt;0,RANK(R1625,(P1625:R1625,S1625:AG1625)),0)</f>
        <v>2</v>
      </c>
      <c r="G1625" s="7">
        <f>IF(S1625&gt;0,RANK(S1625,(P1625:R1625,S1625:AG1625)),0)</f>
        <v>0</v>
      </c>
      <c r="H1625" s="49">
        <f t="shared" si="922"/>
        <v>7065</v>
      </c>
      <c r="I1625" s="178">
        <f t="shared" si="938"/>
        <v>0.19512801391996024</v>
      </c>
      <c r="J1625" s="2"/>
      <c r="K1625" s="2">
        <f t="shared" si="923"/>
        <v>0.59292402021708512</v>
      </c>
      <c r="L1625" s="2">
        <f t="shared" si="924"/>
        <v>0</v>
      </c>
      <c r="M1625" s="2">
        <f t="shared" si="925"/>
        <v>0.39779600629712486</v>
      </c>
      <c r="N1625" s="2">
        <f t="shared" si="936"/>
        <v>0</v>
      </c>
      <c r="O1625" s="2">
        <f t="shared" si="937"/>
        <v>9.2799734857900162E-3</v>
      </c>
      <c r="P1625" s="1">
        <v>21468</v>
      </c>
      <c r="R1625" s="1">
        <v>14403</v>
      </c>
      <c r="AC1625" s="1">
        <v>336</v>
      </c>
      <c r="AI1625" s="7">
        <f t="shared" si="926"/>
        <v>0</v>
      </c>
      <c r="AJ1625" s="7">
        <f t="shared" si="927"/>
        <v>0</v>
      </c>
      <c r="AK1625" s="7">
        <f t="shared" si="928"/>
        <v>0</v>
      </c>
      <c r="AL1625" s="7">
        <f t="shared" si="929"/>
        <v>0</v>
      </c>
      <c r="AM1625" s="2">
        <f t="shared" si="930"/>
        <v>0</v>
      </c>
      <c r="AN1625" s="2">
        <f t="shared" si="931"/>
        <v>0</v>
      </c>
      <c r="AO1625" s="2">
        <f t="shared" si="932"/>
        <v>0</v>
      </c>
      <c r="AP1625" s="2">
        <f t="shared" si="933"/>
        <v>0</v>
      </c>
      <c r="AR1625" t="str">
        <f t="shared" si="935"/>
        <v>Mahoning</v>
      </c>
      <c r="AS1625" t="s">
        <v>2511</v>
      </c>
      <c r="AT1625" s="182"/>
      <c r="AV1625" s="98">
        <v>39</v>
      </c>
      <c r="AW1625" s="100">
        <v>99</v>
      </c>
      <c r="AX1625" s="106">
        <f t="shared" si="934"/>
        <v>39099</v>
      </c>
      <c r="AZ1625" s="7" t="s">
        <v>2975</v>
      </c>
      <c r="BA1625" t="s">
        <v>3208</v>
      </c>
    </row>
    <row r="1626" spans="1:53" hidden="1" outlineLevel="1">
      <c r="A1626" t="s">
        <v>1302</v>
      </c>
      <c r="B1626" t="s">
        <v>2511</v>
      </c>
      <c r="C1626" s="1">
        <f t="shared" si="921"/>
        <v>4685</v>
      </c>
      <c r="D1626" s="7">
        <f>IF(P1626&gt;0,RANK(P1626,(P1626:R1626,S1626:AG1626)),0)</f>
        <v>1</v>
      </c>
      <c r="E1626" s="7">
        <f>IF(Q1626&gt;0,RANK(Q1626,(P1626:R1626,S1626:AG1626)),0)</f>
        <v>0</v>
      </c>
      <c r="F1626" s="7">
        <f>IF(R1626&gt;0,RANK(R1626,(P1626:R1626,S1626:AG1626)),0)</f>
        <v>2</v>
      </c>
      <c r="G1626" s="7">
        <f>IF(S1626&gt;0,RANK(S1626,(P1626:R1626,S1626:AG1626)),0)</f>
        <v>0</v>
      </c>
      <c r="H1626" s="49">
        <f t="shared" si="922"/>
        <v>656</v>
      </c>
      <c r="I1626" s="178">
        <f t="shared" si="938"/>
        <v>0.1400213447171825</v>
      </c>
      <c r="J1626" s="2"/>
      <c r="K1626" s="2">
        <f t="shared" si="923"/>
        <v>0.56435432230522942</v>
      </c>
      <c r="L1626" s="2">
        <f t="shared" si="924"/>
        <v>0</v>
      </c>
      <c r="M1626" s="2">
        <f t="shared" si="925"/>
        <v>0.42433297758804694</v>
      </c>
      <c r="N1626" s="2">
        <f t="shared" si="936"/>
        <v>0</v>
      </c>
      <c r="O1626" s="2">
        <f t="shared" si="937"/>
        <v>1.1312700106723639E-2</v>
      </c>
      <c r="P1626" s="1">
        <v>2644</v>
      </c>
      <c r="R1626" s="1">
        <v>1988</v>
      </c>
      <c r="AC1626" s="1">
        <v>53</v>
      </c>
      <c r="AI1626" s="7">
        <f t="shared" si="926"/>
        <v>0</v>
      </c>
      <c r="AJ1626" s="7">
        <f t="shared" si="927"/>
        <v>0</v>
      </c>
      <c r="AK1626" s="7">
        <f t="shared" si="928"/>
        <v>0</v>
      </c>
      <c r="AL1626" s="7">
        <f t="shared" si="929"/>
        <v>0</v>
      </c>
      <c r="AM1626" s="2">
        <f t="shared" si="930"/>
        <v>0</v>
      </c>
      <c r="AN1626" s="2">
        <f t="shared" si="931"/>
        <v>0</v>
      </c>
      <c r="AO1626" s="2">
        <f t="shared" si="932"/>
        <v>0</v>
      </c>
      <c r="AP1626" s="2">
        <f t="shared" si="933"/>
        <v>0</v>
      </c>
      <c r="AR1626" t="str">
        <f t="shared" si="935"/>
        <v>Marion</v>
      </c>
      <c r="AS1626" t="s">
        <v>2511</v>
      </c>
      <c r="AT1626" s="182"/>
      <c r="AV1626" s="98">
        <v>39</v>
      </c>
      <c r="AW1626" s="100">
        <v>101</v>
      </c>
      <c r="AX1626" s="106">
        <f t="shared" si="934"/>
        <v>39101</v>
      </c>
      <c r="AZ1626" s="7" t="s">
        <v>2975</v>
      </c>
      <c r="BA1626" t="s">
        <v>3208</v>
      </c>
    </row>
    <row r="1627" spans="1:53" hidden="1" outlineLevel="1">
      <c r="A1627" t="s">
        <v>169</v>
      </c>
      <c r="B1627" t="s">
        <v>2511</v>
      </c>
      <c r="C1627" s="1">
        <f t="shared" si="921"/>
        <v>15175</v>
      </c>
      <c r="D1627" s="7">
        <f>IF(P1627&gt;0,RANK(P1627,(P1627:R1627,S1627:AG1627)),0)</f>
        <v>1</v>
      </c>
      <c r="E1627" s="7">
        <f>IF(Q1627&gt;0,RANK(Q1627,(P1627:R1627,S1627:AG1627)),0)</f>
        <v>0</v>
      </c>
      <c r="F1627" s="7">
        <f>IF(R1627&gt;0,RANK(R1627,(P1627:R1627,S1627:AG1627)),0)</f>
        <v>2</v>
      </c>
      <c r="G1627" s="7">
        <f>IF(S1627&gt;0,RANK(S1627,(P1627:R1627,S1627:AG1627)),0)</f>
        <v>0</v>
      </c>
      <c r="H1627" s="49">
        <f t="shared" si="922"/>
        <v>941</v>
      </c>
      <c r="I1627" s="178">
        <f t="shared" si="938"/>
        <v>6.2009884678747941E-2</v>
      </c>
      <c r="J1627" s="2"/>
      <c r="K1627" s="2">
        <f t="shared" si="923"/>
        <v>0.52810543657331133</v>
      </c>
      <c r="L1627" s="2">
        <f t="shared" si="924"/>
        <v>0</v>
      </c>
      <c r="M1627" s="2">
        <f t="shared" si="925"/>
        <v>0.46609555189456342</v>
      </c>
      <c r="N1627" s="2">
        <f t="shared" si="936"/>
        <v>0</v>
      </c>
      <c r="O1627" s="2">
        <f t="shared" si="937"/>
        <v>5.7990115321252533E-3</v>
      </c>
      <c r="P1627" s="1">
        <v>8014</v>
      </c>
      <c r="R1627" s="1">
        <v>7073</v>
      </c>
      <c r="AC1627" s="1">
        <v>88</v>
      </c>
      <c r="AI1627" s="7">
        <f t="shared" si="926"/>
        <v>0</v>
      </c>
      <c r="AJ1627" s="7">
        <f t="shared" si="927"/>
        <v>0</v>
      </c>
      <c r="AK1627" s="7">
        <f t="shared" si="928"/>
        <v>0</v>
      </c>
      <c r="AL1627" s="7">
        <f t="shared" si="929"/>
        <v>0</v>
      </c>
      <c r="AM1627" s="2">
        <f t="shared" si="930"/>
        <v>0</v>
      </c>
      <c r="AN1627" s="2">
        <f t="shared" si="931"/>
        <v>0</v>
      </c>
      <c r="AO1627" s="2">
        <f t="shared" si="932"/>
        <v>0</v>
      </c>
      <c r="AP1627" s="2">
        <f t="shared" si="933"/>
        <v>0</v>
      </c>
      <c r="AR1627" t="str">
        <f t="shared" si="935"/>
        <v>Medina</v>
      </c>
      <c r="AS1627" t="s">
        <v>2511</v>
      </c>
      <c r="AT1627" s="182"/>
      <c r="AV1627" s="98">
        <v>39</v>
      </c>
      <c r="AW1627" s="100">
        <v>103</v>
      </c>
      <c r="AX1627" s="106">
        <f t="shared" si="934"/>
        <v>39103</v>
      </c>
      <c r="AZ1627" s="7" t="s">
        <v>2975</v>
      </c>
      <c r="BA1627" t="s">
        <v>3208</v>
      </c>
    </row>
    <row r="1628" spans="1:53" hidden="1" outlineLevel="1">
      <c r="A1628" t="s">
        <v>1126</v>
      </c>
      <c r="B1628" t="s">
        <v>2511</v>
      </c>
      <c r="C1628" s="1">
        <f t="shared" si="921"/>
        <v>1629</v>
      </c>
      <c r="D1628" s="7">
        <f>IF(P1628&gt;0,RANK(P1628,(P1628:R1628,S1628:AG1628)),0)</f>
        <v>1</v>
      </c>
      <c r="E1628" s="7">
        <f>IF(Q1628&gt;0,RANK(Q1628,(P1628:R1628,S1628:AG1628)),0)</f>
        <v>0</v>
      </c>
      <c r="F1628" s="7">
        <f>IF(R1628&gt;0,RANK(R1628,(P1628:R1628,S1628:AG1628)),0)</f>
        <v>2</v>
      </c>
      <c r="G1628" s="7">
        <f>IF(S1628&gt;0,RANK(S1628,(P1628:R1628,S1628:AG1628)),0)</f>
        <v>0</v>
      </c>
      <c r="H1628" s="49">
        <f t="shared" si="922"/>
        <v>32</v>
      </c>
      <c r="I1628" s="178">
        <f t="shared" si="938"/>
        <v>1.9643953345610803E-2</v>
      </c>
      <c r="J1628" s="2"/>
      <c r="K1628" s="2">
        <f t="shared" si="923"/>
        <v>0.49539594843462248</v>
      </c>
      <c r="L1628" s="2">
        <f t="shared" si="924"/>
        <v>0</v>
      </c>
      <c r="M1628" s="2">
        <f t="shared" si="925"/>
        <v>0.47575199508901167</v>
      </c>
      <c r="N1628" s="2">
        <f t="shared" si="936"/>
        <v>0</v>
      </c>
      <c r="O1628" s="2">
        <f t="shared" si="937"/>
        <v>2.8852056476365906E-2</v>
      </c>
      <c r="P1628" s="1">
        <v>807</v>
      </c>
      <c r="R1628" s="1">
        <v>775</v>
      </c>
      <c r="AC1628" s="1">
        <v>47</v>
      </c>
      <c r="AI1628" s="7">
        <f t="shared" si="926"/>
        <v>0</v>
      </c>
      <c r="AJ1628" s="7">
        <f t="shared" si="927"/>
        <v>0</v>
      </c>
      <c r="AK1628" s="7">
        <f t="shared" si="928"/>
        <v>0</v>
      </c>
      <c r="AL1628" s="7">
        <f t="shared" si="929"/>
        <v>0</v>
      </c>
      <c r="AM1628" s="2">
        <f t="shared" si="930"/>
        <v>0</v>
      </c>
      <c r="AN1628" s="2">
        <f t="shared" si="931"/>
        <v>0</v>
      </c>
      <c r="AO1628" s="2">
        <f t="shared" si="932"/>
        <v>0</v>
      </c>
      <c r="AP1628" s="2">
        <f t="shared" si="933"/>
        <v>0</v>
      </c>
      <c r="AR1628" t="str">
        <f t="shared" si="935"/>
        <v>Meigs</v>
      </c>
      <c r="AS1628" t="s">
        <v>2511</v>
      </c>
      <c r="AT1628" s="182">
        <v>6</v>
      </c>
      <c r="AV1628" s="98">
        <v>39</v>
      </c>
      <c r="AW1628" s="100">
        <v>105</v>
      </c>
      <c r="AX1628" s="106">
        <f t="shared" si="934"/>
        <v>39105</v>
      </c>
      <c r="AZ1628" s="7" t="s">
        <v>2975</v>
      </c>
      <c r="BA1628" t="s">
        <v>3208</v>
      </c>
    </row>
    <row r="1629" spans="1:53" hidden="1" outlineLevel="1">
      <c r="A1629" t="s">
        <v>665</v>
      </c>
      <c r="B1629" t="s">
        <v>2511</v>
      </c>
      <c r="C1629" s="1">
        <f t="shared" si="921"/>
        <v>1960</v>
      </c>
      <c r="D1629" s="7">
        <f>IF(P1629&gt;0,RANK(P1629,(P1629:R1629,S1629:AG1629)),0)</f>
        <v>1</v>
      </c>
      <c r="E1629" s="7">
        <f>IF(Q1629&gt;0,RANK(Q1629,(P1629:R1629,S1629:AG1629)),0)</f>
        <v>0</v>
      </c>
      <c r="F1629" s="7">
        <f>IF(R1629&gt;0,RANK(R1629,(P1629:R1629,S1629:AG1629)),0)</f>
        <v>2</v>
      </c>
      <c r="G1629" s="7">
        <f>IF(S1629&gt;0,RANK(S1629,(P1629:R1629,S1629:AG1629)),0)</f>
        <v>0</v>
      </c>
      <c r="H1629" s="49">
        <f t="shared" si="922"/>
        <v>178</v>
      </c>
      <c r="I1629" s="178">
        <f t="shared" si="938"/>
        <v>9.0816326530612251E-2</v>
      </c>
      <c r="J1629" s="2"/>
      <c r="K1629" s="2">
        <f t="shared" si="923"/>
        <v>0.53520408163265309</v>
      </c>
      <c r="L1629" s="2">
        <f t="shared" si="924"/>
        <v>0</v>
      </c>
      <c r="M1629" s="2">
        <f t="shared" si="925"/>
        <v>0.44438775510204082</v>
      </c>
      <c r="N1629" s="2">
        <f t="shared" si="936"/>
        <v>0</v>
      </c>
      <c r="O1629" s="2">
        <f t="shared" si="937"/>
        <v>2.040816326530609E-2</v>
      </c>
      <c r="P1629" s="1">
        <v>1049</v>
      </c>
      <c r="R1629" s="1">
        <v>871</v>
      </c>
      <c r="AC1629" s="1">
        <v>40</v>
      </c>
      <c r="AI1629" s="7">
        <f t="shared" si="926"/>
        <v>0</v>
      </c>
      <c r="AJ1629" s="7">
        <f t="shared" si="927"/>
        <v>0</v>
      </c>
      <c r="AK1629" s="7">
        <f t="shared" si="928"/>
        <v>0</v>
      </c>
      <c r="AL1629" s="7">
        <f t="shared" si="929"/>
        <v>0</v>
      </c>
      <c r="AM1629" s="2">
        <f t="shared" si="930"/>
        <v>0</v>
      </c>
      <c r="AN1629" s="2">
        <f t="shared" si="931"/>
        <v>0</v>
      </c>
      <c r="AO1629" s="2">
        <f t="shared" si="932"/>
        <v>0</v>
      </c>
      <c r="AP1629" s="2">
        <f t="shared" si="933"/>
        <v>0</v>
      </c>
      <c r="AR1629" t="str">
        <f t="shared" si="935"/>
        <v>Mercer</v>
      </c>
      <c r="AS1629" t="s">
        <v>2511</v>
      </c>
      <c r="AT1629" s="182"/>
      <c r="AV1629" s="98">
        <v>39</v>
      </c>
      <c r="AW1629" s="100">
        <v>107</v>
      </c>
      <c r="AX1629" s="106">
        <f t="shared" si="934"/>
        <v>39107</v>
      </c>
      <c r="AZ1629" s="7" t="s">
        <v>2975</v>
      </c>
      <c r="BA1629" t="s">
        <v>3208</v>
      </c>
    </row>
    <row r="1630" spans="1:53" hidden="1" outlineLevel="1">
      <c r="A1630" t="s">
        <v>255</v>
      </c>
      <c r="B1630" t="s">
        <v>2511</v>
      </c>
      <c r="C1630" s="1">
        <f t="shared" si="921"/>
        <v>6023</v>
      </c>
      <c r="D1630" s="7">
        <f>IF(P1630&gt;0,RANK(P1630,(P1630:R1630,S1630:AG1630)),0)</f>
        <v>1</v>
      </c>
      <c r="E1630" s="7">
        <f>IF(Q1630&gt;0,RANK(Q1630,(P1630:R1630,S1630:AG1630)),0)</f>
        <v>0</v>
      </c>
      <c r="F1630" s="7">
        <f>IF(R1630&gt;0,RANK(R1630,(P1630:R1630,S1630:AG1630)),0)</f>
        <v>2</v>
      </c>
      <c r="G1630" s="7">
        <f>IF(S1630&gt;0,RANK(S1630,(P1630:R1630,S1630:AG1630)),0)</f>
        <v>0</v>
      </c>
      <c r="H1630" s="49">
        <f t="shared" si="922"/>
        <v>430</v>
      </c>
      <c r="I1630" s="178">
        <f t="shared" si="938"/>
        <v>7.1392993524821521E-2</v>
      </c>
      <c r="J1630" s="2"/>
      <c r="K1630" s="2">
        <f t="shared" si="923"/>
        <v>0.52996845425867511</v>
      </c>
      <c r="L1630" s="2">
        <f t="shared" si="924"/>
        <v>0</v>
      </c>
      <c r="M1630" s="2">
        <f t="shared" si="925"/>
        <v>0.45857546073385358</v>
      </c>
      <c r="N1630" s="2">
        <f t="shared" si="936"/>
        <v>0</v>
      </c>
      <c r="O1630" s="2">
        <f t="shared" si="937"/>
        <v>1.1456085007471306E-2</v>
      </c>
      <c r="P1630" s="1">
        <v>3192</v>
      </c>
      <c r="R1630" s="1">
        <v>2762</v>
      </c>
      <c r="AC1630" s="1">
        <v>69</v>
      </c>
      <c r="AI1630" s="7">
        <f t="shared" si="926"/>
        <v>0</v>
      </c>
      <c r="AJ1630" s="7">
        <f t="shared" si="927"/>
        <v>0</v>
      </c>
      <c r="AK1630" s="7">
        <f t="shared" si="928"/>
        <v>0</v>
      </c>
      <c r="AL1630" s="7">
        <f t="shared" si="929"/>
        <v>0</v>
      </c>
      <c r="AM1630" s="2">
        <f t="shared" si="930"/>
        <v>0</v>
      </c>
      <c r="AN1630" s="2">
        <f t="shared" si="931"/>
        <v>0</v>
      </c>
      <c r="AO1630" s="2">
        <f t="shared" si="932"/>
        <v>0</v>
      </c>
      <c r="AP1630" s="2">
        <f t="shared" si="933"/>
        <v>0</v>
      </c>
      <c r="AR1630" t="str">
        <f t="shared" si="935"/>
        <v>Miami</v>
      </c>
      <c r="AS1630" t="s">
        <v>2511</v>
      </c>
      <c r="AT1630" s="182">
        <v>8</v>
      </c>
      <c r="AV1630" s="98">
        <v>39</v>
      </c>
      <c r="AW1630" s="100">
        <v>109</v>
      </c>
      <c r="AX1630" s="106">
        <f t="shared" si="934"/>
        <v>39109</v>
      </c>
      <c r="AZ1630" s="7" t="s">
        <v>2975</v>
      </c>
      <c r="BA1630" t="s">
        <v>3208</v>
      </c>
    </row>
    <row r="1631" spans="1:53" hidden="1" outlineLevel="1">
      <c r="A1631" t="s">
        <v>346</v>
      </c>
      <c r="B1631" t="s">
        <v>2511</v>
      </c>
      <c r="C1631" s="1">
        <f t="shared" si="921"/>
        <v>2501</v>
      </c>
      <c r="D1631" s="7">
        <f>IF(P1631&gt;0,RANK(P1631,(P1631:R1631,S1631:AG1631)),0)</f>
        <v>1</v>
      </c>
      <c r="E1631" s="7">
        <f>IF(Q1631&gt;0,RANK(Q1631,(P1631:R1631,S1631:AG1631)),0)</f>
        <v>0</v>
      </c>
      <c r="F1631" s="7">
        <f>IF(R1631&gt;0,RANK(R1631,(P1631:R1631,S1631:AG1631)),0)</f>
        <v>2</v>
      </c>
      <c r="G1631" s="7">
        <f>IF(S1631&gt;0,RANK(S1631,(P1631:R1631,S1631:AG1631)),0)</f>
        <v>0</v>
      </c>
      <c r="H1631" s="49">
        <f t="shared" si="922"/>
        <v>49</v>
      </c>
      <c r="I1631" s="178">
        <f t="shared" si="938"/>
        <v>1.9592163134746102E-2</v>
      </c>
      <c r="J1631" s="2"/>
      <c r="K1631" s="2">
        <f t="shared" si="923"/>
        <v>0.47980807676929227</v>
      </c>
      <c r="L1631" s="2">
        <f t="shared" si="924"/>
        <v>0</v>
      </c>
      <c r="M1631" s="2">
        <f t="shared" si="925"/>
        <v>0.46021591363454617</v>
      </c>
      <c r="N1631" s="2">
        <f t="shared" si="936"/>
        <v>0</v>
      </c>
      <c r="O1631" s="2">
        <f t="shared" si="937"/>
        <v>5.9976009596161561E-2</v>
      </c>
      <c r="P1631" s="1">
        <v>1200</v>
      </c>
      <c r="R1631" s="1">
        <v>1151</v>
      </c>
      <c r="AC1631" s="1">
        <v>150</v>
      </c>
      <c r="AI1631" s="7">
        <f t="shared" si="926"/>
        <v>0</v>
      </c>
      <c r="AJ1631" s="7">
        <f t="shared" si="927"/>
        <v>0</v>
      </c>
      <c r="AK1631" s="7">
        <f t="shared" si="928"/>
        <v>0</v>
      </c>
      <c r="AL1631" s="7">
        <f t="shared" si="929"/>
        <v>0</v>
      </c>
      <c r="AM1631" s="2">
        <f t="shared" si="930"/>
        <v>0</v>
      </c>
      <c r="AN1631" s="2">
        <f t="shared" si="931"/>
        <v>0</v>
      </c>
      <c r="AO1631" s="2">
        <f t="shared" si="932"/>
        <v>0</v>
      </c>
      <c r="AP1631" s="2">
        <f t="shared" si="933"/>
        <v>0</v>
      </c>
      <c r="AR1631" t="str">
        <f t="shared" si="935"/>
        <v>Monroe</v>
      </c>
      <c r="AS1631" t="s">
        <v>2511</v>
      </c>
      <c r="AT1631" s="182">
        <v>6</v>
      </c>
      <c r="AV1631" s="98">
        <v>39</v>
      </c>
      <c r="AW1631" s="100">
        <v>111</v>
      </c>
      <c r="AX1631" s="106">
        <f t="shared" si="934"/>
        <v>39111</v>
      </c>
      <c r="AZ1631" s="7" t="s">
        <v>2975</v>
      </c>
      <c r="BA1631" t="s">
        <v>3208</v>
      </c>
    </row>
    <row r="1632" spans="1:53" hidden="1" outlineLevel="1">
      <c r="A1632" t="s">
        <v>398</v>
      </c>
      <c r="B1632" t="s">
        <v>2511</v>
      </c>
      <c r="C1632" s="1">
        <f t="shared" si="921"/>
        <v>57950</v>
      </c>
      <c r="D1632" s="7">
        <f>IF(P1632&gt;0,RANK(P1632,(P1632:R1632,S1632:AG1632)),0)</f>
        <v>1</v>
      </c>
      <c r="E1632" s="7">
        <f>IF(Q1632&gt;0,RANK(Q1632,(P1632:R1632,S1632:AG1632)),0)</f>
        <v>0</v>
      </c>
      <c r="F1632" s="7">
        <f>IF(R1632&gt;0,RANK(R1632,(P1632:R1632,S1632:AG1632)),0)</f>
        <v>2</v>
      </c>
      <c r="G1632" s="7">
        <f>IF(S1632&gt;0,RANK(S1632,(P1632:R1632,S1632:AG1632)),0)</f>
        <v>0</v>
      </c>
      <c r="H1632" s="49">
        <f t="shared" si="922"/>
        <v>10607</v>
      </c>
      <c r="I1632" s="178">
        <f t="shared" si="938"/>
        <v>0.18303710094909403</v>
      </c>
      <c r="J1632" s="2"/>
      <c r="K1632" s="2">
        <f t="shared" si="923"/>
        <v>0.58928386540120792</v>
      </c>
      <c r="L1632" s="2">
        <f t="shared" si="924"/>
        <v>0</v>
      </c>
      <c r="M1632" s="2">
        <f t="shared" si="925"/>
        <v>0.40624676445211388</v>
      </c>
      <c r="N1632" s="2">
        <f t="shared" si="936"/>
        <v>0</v>
      </c>
      <c r="O1632" s="2">
        <f t="shared" si="937"/>
        <v>4.4693701466781977E-3</v>
      </c>
      <c r="P1632" s="1">
        <v>34149</v>
      </c>
      <c r="R1632" s="1">
        <v>23542</v>
      </c>
      <c r="AC1632" s="1">
        <v>259</v>
      </c>
      <c r="AI1632" s="7">
        <f t="shared" si="926"/>
        <v>0</v>
      </c>
      <c r="AJ1632" s="7">
        <f t="shared" si="927"/>
        <v>0</v>
      </c>
      <c r="AK1632" s="7">
        <f t="shared" si="928"/>
        <v>0</v>
      </c>
      <c r="AL1632" s="7">
        <f t="shared" si="929"/>
        <v>0</v>
      </c>
      <c r="AM1632" s="2">
        <f t="shared" si="930"/>
        <v>0</v>
      </c>
      <c r="AN1632" s="2">
        <f t="shared" si="931"/>
        <v>0</v>
      </c>
      <c r="AO1632" s="2">
        <f t="shared" si="932"/>
        <v>0</v>
      </c>
      <c r="AP1632" s="2">
        <f t="shared" si="933"/>
        <v>0</v>
      </c>
      <c r="AR1632" t="str">
        <f t="shared" si="935"/>
        <v>Montgomery</v>
      </c>
      <c r="AS1632" t="s">
        <v>2511</v>
      </c>
      <c r="AT1632" s="182">
        <v>10</v>
      </c>
      <c r="AV1632" s="98">
        <v>39</v>
      </c>
      <c r="AW1632" s="100">
        <v>113</v>
      </c>
      <c r="AX1632" s="106">
        <f t="shared" si="934"/>
        <v>39113</v>
      </c>
      <c r="AZ1632" s="7" t="s">
        <v>2975</v>
      </c>
      <c r="BA1632" t="s">
        <v>3208</v>
      </c>
    </row>
    <row r="1633" spans="1:53" hidden="1" outlineLevel="1">
      <c r="A1633" t="s">
        <v>370</v>
      </c>
      <c r="B1633" t="s">
        <v>2511</v>
      </c>
      <c r="C1633" s="1">
        <f t="shared" si="921"/>
        <v>1015</v>
      </c>
      <c r="D1633" s="7">
        <f>IF(P1633&gt;0,RANK(P1633,(P1633:R1633,S1633:AG1633)),0)</f>
        <v>1</v>
      </c>
      <c r="E1633" s="7">
        <f>IF(Q1633&gt;0,RANK(Q1633,(P1633:R1633,S1633:AG1633)),0)</f>
        <v>0</v>
      </c>
      <c r="F1633" s="7">
        <f>IF(R1633&gt;0,RANK(R1633,(P1633:R1633,S1633:AG1633)),0)</f>
        <v>2</v>
      </c>
      <c r="G1633" s="7">
        <f>IF(S1633&gt;0,RANK(S1633,(P1633:R1633,S1633:AG1633)),0)</f>
        <v>0</v>
      </c>
      <c r="H1633" s="49">
        <f t="shared" si="922"/>
        <v>137</v>
      </c>
      <c r="I1633" s="178">
        <f t="shared" si="938"/>
        <v>0.13497536945812807</v>
      </c>
      <c r="J1633" s="2"/>
      <c r="K1633" s="2">
        <f t="shared" si="923"/>
        <v>0.56157635467980294</v>
      </c>
      <c r="L1633" s="2">
        <f t="shared" si="924"/>
        <v>0</v>
      </c>
      <c r="M1633" s="2">
        <f t="shared" si="925"/>
        <v>0.42660098522167489</v>
      </c>
      <c r="N1633" s="2">
        <f t="shared" si="936"/>
        <v>0</v>
      </c>
      <c r="O1633" s="2">
        <f t="shared" si="937"/>
        <v>1.1822660098522175E-2</v>
      </c>
      <c r="P1633" s="1">
        <v>570</v>
      </c>
      <c r="R1633" s="1">
        <v>433</v>
      </c>
      <c r="AC1633" s="1">
        <v>12</v>
      </c>
      <c r="AI1633" s="7">
        <f t="shared" si="926"/>
        <v>0</v>
      </c>
      <c r="AJ1633" s="7">
        <f t="shared" si="927"/>
        <v>0</v>
      </c>
      <c r="AK1633" s="7">
        <f t="shared" si="928"/>
        <v>0</v>
      </c>
      <c r="AL1633" s="7">
        <f t="shared" si="929"/>
        <v>0</v>
      </c>
      <c r="AM1633" s="2">
        <f t="shared" si="930"/>
        <v>0</v>
      </c>
      <c r="AN1633" s="2">
        <f t="shared" si="931"/>
        <v>0</v>
      </c>
      <c r="AO1633" s="2">
        <f t="shared" si="932"/>
        <v>0</v>
      </c>
      <c r="AP1633" s="2">
        <f t="shared" si="933"/>
        <v>0</v>
      </c>
      <c r="AR1633" t="str">
        <f t="shared" si="935"/>
        <v>Morgan</v>
      </c>
      <c r="AS1633" t="s">
        <v>2511</v>
      </c>
      <c r="AT1633" s="182">
        <v>15</v>
      </c>
      <c r="AV1633" s="98">
        <v>39</v>
      </c>
      <c r="AW1633" s="100">
        <v>115</v>
      </c>
      <c r="AX1633" s="106">
        <f t="shared" si="934"/>
        <v>39115</v>
      </c>
      <c r="AZ1633" s="7" t="s">
        <v>2975</v>
      </c>
      <c r="BA1633" t="s">
        <v>3208</v>
      </c>
    </row>
    <row r="1634" spans="1:53" hidden="1" outlineLevel="1">
      <c r="A1634" t="s">
        <v>1380</v>
      </c>
      <c r="B1634" t="s">
        <v>2511</v>
      </c>
      <c r="C1634" s="1">
        <f t="shared" si="921"/>
        <v>2265</v>
      </c>
      <c r="D1634" s="7">
        <f>IF(P1634&gt;0,RANK(P1634,(P1634:R1634,S1634:AG1634)),0)</f>
        <v>1</v>
      </c>
      <c r="E1634" s="7">
        <f>IF(Q1634&gt;0,RANK(Q1634,(P1634:R1634,S1634:AG1634)),0)</f>
        <v>0</v>
      </c>
      <c r="F1634" s="7">
        <f>IF(R1634&gt;0,RANK(R1634,(P1634:R1634,S1634:AG1634)),0)</f>
        <v>2</v>
      </c>
      <c r="G1634" s="7">
        <f>IF(S1634&gt;0,RANK(S1634,(P1634:R1634,S1634:AG1634)),0)</f>
        <v>0</v>
      </c>
      <c r="H1634" s="49">
        <f t="shared" si="922"/>
        <v>123</v>
      </c>
      <c r="I1634" s="178">
        <f t="shared" si="938"/>
        <v>5.4304635761589407E-2</v>
      </c>
      <c r="J1634" s="2"/>
      <c r="K1634" s="2">
        <f t="shared" si="923"/>
        <v>0.51876379690949226</v>
      </c>
      <c r="L1634" s="2">
        <f t="shared" si="924"/>
        <v>0</v>
      </c>
      <c r="M1634" s="2">
        <f t="shared" si="925"/>
        <v>0.46445916114790287</v>
      </c>
      <c r="N1634" s="2">
        <f t="shared" si="936"/>
        <v>0</v>
      </c>
      <c r="O1634" s="2">
        <f t="shared" si="937"/>
        <v>1.6777041942604876E-2</v>
      </c>
      <c r="P1634" s="1">
        <v>1175</v>
      </c>
      <c r="R1634" s="1">
        <v>1052</v>
      </c>
      <c r="AC1634" s="1">
        <v>38</v>
      </c>
      <c r="AI1634" s="7">
        <f t="shared" si="926"/>
        <v>0</v>
      </c>
      <c r="AJ1634" s="7">
        <f t="shared" si="927"/>
        <v>0</v>
      </c>
      <c r="AK1634" s="7">
        <f t="shared" si="928"/>
        <v>0</v>
      </c>
      <c r="AL1634" s="7">
        <f t="shared" si="929"/>
        <v>0</v>
      </c>
      <c r="AM1634" s="2">
        <f t="shared" si="930"/>
        <v>0</v>
      </c>
      <c r="AN1634" s="2">
        <f t="shared" si="931"/>
        <v>0</v>
      </c>
      <c r="AO1634" s="2">
        <f t="shared" si="932"/>
        <v>0</v>
      </c>
      <c r="AP1634" s="2">
        <f t="shared" si="933"/>
        <v>0</v>
      </c>
      <c r="AR1634" t="str">
        <f t="shared" si="935"/>
        <v>Morrow</v>
      </c>
      <c r="AS1634" t="s">
        <v>2511</v>
      </c>
      <c r="AT1634" s="182">
        <v>12</v>
      </c>
      <c r="AV1634" s="98">
        <v>39</v>
      </c>
      <c r="AW1634" s="100">
        <v>117</v>
      </c>
      <c r="AX1634" s="106">
        <f t="shared" si="934"/>
        <v>39117</v>
      </c>
      <c r="AZ1634" s="7" t="s">
        <v>2975</v>
      </c>
      <c r="BA1634" t="s">
        <v>3208</v>
      </c>
    </row>
    <row r="1635" spans="1:53" hidden="1" outlineLevel="1">
      <c r="A1635" t="s">
        <v>1254</v>
      </c>
      <c r="B1635" t="s">
        <v>2511</v>
      </c>
      <c r="C1635" s="1">
        <f t="shared" si="921"/>
        <v>5512</v>
      </c>
      <c r="D1635" s="7">
        <f>IF(P1635&gt;0,RANK(P1635,(P1635:R1635,S1635:AG1635)),0)</f>
        <v>1</v>
      </c>
      <c r="E1635" s="7">
        <f>IF(Q1635&gt;0,RANK(Q1635,(P1635:R1635,S1635:AG1635)),0)</f>
        <v>0</v>
      </c>
      <c r="F1635" s="7">
        <f>IF(R1635&gt;0,RANK(R1635,(P1635:R1635,S1635:AG1635)),0)</f>
        <v>2</v>
      </c>
      <c r="G1635" s="7">
        <f>IF(S1635&gt;0,RANK(S1635,(P1635:R1635,S1635:AG1635)),0)</f>
        <v>0</v>
      </c>
      <c r="H1635" s="49">
        <f t="shared" si="922"/>
        <v>768</v>
      </c>
      <c r="I1635" s="178">
        <f t="shared" si="938"/>
        <v>0.13933236574746008</v>
      </c>
      <c r="J1635" s="2"/>
      <c r="K1635" s="2">
        <f t="shared" si="923"/>
        <v>0.56494920174165453</v>
      </c>
      <c r="L1635" s="2">
        <f t="shared" si="924"/>
        <v>0</v>
      </c>
      <c r="M1635" s="2">
        <f t="shared" si="925"/>
        <v>0.42561683599419448</v>
      </c>
      <c r="N1635" s="2">
        <f t="shared" si="936"/>
        <v>0</v>
      </c>
      <c r="O1635" s="2">
        <f t="shared" si="937"/>
        <v>9.4339622641509968E-3</v>
      </c>
      <c r="P1635" s="1">
        <v>3114</v>
      </c>
      <c r="R1635" s="1">
        <v>2346</v>
      </c>
      <c r="AC1635" s="1">
        <v>52</v>
      </c>
      <c r="AI1635" s="7">
        <f t="shared" si="926"/>
        <v>0</v>
      </c>
      <c r="AJ1635" s="7">
        <f t="shared" si="927"/>
        <v>0</v>
      </c>
      <c r="AK1635" s="7">
        <f t="shared" si="928"/>
        <v>0</v>
      </c>
      <c r="AL1635" s="7">
        <f t="shared" si="929"/>
        <v>0</v>
      </c>
      <c r="AM1635" s="2">
        <f t="shared" si="930"/>
        <v>0</v>
      </c>
      <c r="AN1635" s="2">
        <f t="shared" si="931"/>
        <v>0</v>
      </c>
      <c r="AO1635" s="2">
        <f t="shared" si="932"/>
        <v>0</v>
      </c>
      <c r="AP1635" s="2">
        <f t="shared" si="933"/>
        <v>0</v>
      </c>
      <c r="AR1635" t="str">
        <f t="shared" si="935"/>
        <v>Muskingum</v>
      </c>
      <c r="AS1635" t="s">
        <v>2511</v>
      </c>
      <c r="AT1635" s="182"/>
      <c r="AV1635" s="98">
        <v>39</v>
      </c>
      <c r="AW1635" s="100">
        <v>119</v>
      </c>
      <c r="AX1635" s="106">
        <f t="shared" si="934"/>
        <v>39119</v>
      </c>
      <c r="AZ1635" s="7" t="s">
        <v>2975</v>
      </c>
      <c r="BA1635" t="s">
        <v>3208</v>
      </c>
    </row>
    <row r="1636" spans="1:53" hidden="1" outlineLevel="1">
      <c r="A1636" t="s">
        <v>192</v>
      </c>
      <c r="B1636" t="s">
        <v>2511</v>
      </c>
      <c r="C1636" s="1">
        <f t="shared" si="921"/>
        <v>985</v>
      </c>
      <c r="D1636" s="7">
        <f>IF(P1636&gt;0,RANK(P1636,(P1636:R1636,S1636:AG1636)),0)</f>
        <v>1</v>
      </c>
      <c r="E1636" s="7">
        <f>IF(Q1636&gt;0,RANK(Q1636,(P1636:R1636,S1636:AG1636)),0)</f>
        <v>0</v>
      </c>
      <c r="F1636" s="7">
        <f>IF(R1636&gt;0,RANK(R1636,(P1636:R1636,S1636:AG1636)),0)</f>
        <v>2</v>
      </c>
      <c r="G1636" s="7">
        <f>IF(S1636&gt;0,RANK(S1636,(P1636:R1636,S1636:AG1636)),0)</f>
        <v>0</v>
      </c>
      <c r="H1636" s="49">
        <f t="shared" si="922"/>
        <v>108</v>
      </c>
      <c r="I1636" s="178">
        <f t="shared" si="938"/>
        <v>0.10964467005076142</v>
      </c>
      <c r="J1636" s="2"/>
      <c r="K1636" s="2">
        <f t="shared" si="923"/>
        <v>0.53299492385786806</v>
      </c>
      <c r="L1636" s="2">
        <f t="shared" si="924"/>
        <v>0</v>
      </c>
      <c r="M1636" s="2">
        <f t="shared" si="925"/>
        <v>0.42335025380710661</v>
      </c>
      <c r="N1636" s="2">
        <f t="shared" si="936"/>
        <v>0</v>
      </c>
      <c r="O1636" s="2">
        <f t="shared" si="937"/>
        <v>4.3654822335025323E-2</v>
      </c>
      <c r="P1636" s="1">
        <v>525</v>
      </c>
      <c r="R1636" s="1">
        <v>417</v>
      </c>
      <c r="AC1636" s="1">
        <v>43</v>
      </c>
      <c r="AI1636" s="7">
        <f t="shared" si="926"/>
        <v>0</v>
      </c>
      <c r="AJ1636" s="7">
        <f t="shared" si="927"/>
        <v>0</v>
      </c>
      <c r="AK1636" s="7">
        <f t="shared" si="928"/>
        <v>0</v>
      </c>
      <c r="AL1636" s="7">
        <f t="shared" si="929"/>
        <v>0</v>
      </c>
      <c r="AM1636" s="2">
        <f t="shared" si="930"/>
        <v>0</v>
      </c>
      <c r="AN1636" s="2">
        <f t="shared" si="931"/>
        <v>0</v>
      </c>
      <c r="AO1636" s="2">
        <f t="shared" si="932"/>
        <v>0</v>
      </c>
      <c r="AP1636" s="2">
        <f t="shared" si="933"/>
        <v>0</v>
      </c>
      <c r="AR1636" t="str">
        <f t="shared" si="935"/>
        <v>Noble</v>
      </c>
      <c r="AS1636" t="s">
        <v>2511</v>
      </c>
      <c r="AT1636" s="182">
        <v>6</v>
      </c>
      <c r="AV1636" s="98">
        <v>39</v>
      </c>
      <c r="AW1636" s="100">
        <v>121</v>
      </c>
      <c r="AX1636" s="106">
        <f t="shared" si="934"/>
        <v>39121</v>
      </c>
      <c r="AZ1636" s="7" t="s">
        <v>2975</v>
      </c>
      <c r="BA1636" t="s">
        <v>3208</v>
      </c>
    </row>
    <row r="1637" spans="1:53" hidden="1" outlineLevel="1">
      <c r="A1637" t="s">
        <v>1362</v>
      </c>
      <c r="B1637" t="s">
        <v>2511</v>
      </c>
      <c r="C1637" s="1">
        <f t="shared" si="921"/>
        <v>4688</v>
      </c>
      <c r="D1637" s="7">
        <f>IF(P1637&gt;0,RANK(P1637,(P1637:R1637,S1637:AG1637)),0)</f>
        <v>1</v>
      </c>
      <c r="E1637" s="7">
        <f>IF(Q1637&gt;0,RANK(Q1637,(P1637:R1637,S1637:AG1637)),0)</f>
        <v>0</v>
      </c>
      <c r="F1637" s="7">
        <f>IF(R1637&gt;0,RANK(R1637,(P1637:R1637,S1637:AG1637)),0)</f>
        <v>2</v>
      </c>
      <c r="G1637" s="7">
        <f>IF(S1637&gt;0,RANK(S1637,(P1637:R1637,S1637:AG1637)),0)</f>
        <v>0</v>
      </c>
      <c r="H1637" s="49">
        <f t="shared" si="922"/>
        <v>549</v>
      </c>
      <c r="I1637" s="178">
        <f t="shared" si="938"/>
        <v>0.1171075085324232</v>
      </c>
      <c r="J1637" s="2"/>
      <c r="K1637" s="2">
        <f t="shared" si="923"/>
        <v>0.5526877133105802</v>
      </c>
      <c r="L1637" s="2">
        <f t="shared" si="924"/>
        <v>0</v>
      </c>
      <c r="M1637" s="2">
        <f t="shared" si="925"/>
        <v>0.43558020477815701</v>
      </c>
      <c r="N1637" s="2">
        <f t="shared" si="936"/>
        <v>0</v>
      </c>
      <c r="O1637" s="2">
        <f t="shared" si="937"/>
        <v>1.1732081911262793E-2</v>
      </c>
      <c r="P1637" s="1">
        <v>2591</v>
      </c>
      <c r="R1637" s="1">
        <v>2042</v>
      </c>
      <c r="AC1637" s="1">
        <v>55</v>
      </c>
      <c r="AI1637" s="7">
        <f t="shared" si="926"/>
        <v>0</v>
      </c>
      <c r="AJ1637" s="7">
        <f t="shared" si="927"/>
        <v>0</v>
      </c>
      <c r="AK1637" s="7">
        <f t="shared" si="928"/>
        <v>0</v>
      </c>
      <c r="AL1637" s="7">
        <f t="shared" si="929"/>
        <v>0</v>
      </c>
      <c r="AM1637" s="2">
        <f t="shared" si="930"/>
        <v>0</v>
      </c>
      <c r="AN1637" s="2">
        <f t="shared" si="931"/>
        <v>0</v>
      </c>
      <c r="AO1637" s="2">
        <f t="shared" si="932"/>
        <v>0</v>
      </c>
      <c r="AP1637" s="2">
        <f t="shared" si="933"/>
        <v>0</v>
      </c>
      <c r="AR1637" t="str">
        <f t="shared" si="935"/>
        <v>Ottawa</v>
      </c>
      <c r="AS1637" t="s">
        <v>2511</v>
      </c>
      <c r="AT1637" s="182"/>
      <c r="AV1637" s="98">
        <v>39</v>
      </c>
      <c r="AW1637" s="100">
        <v>123</v>
      </c>
      <c r="AX1637" s="106">
        <f t="shared" si="934"/>
        <v>39123</v>
      </c>
      <c r="AZ1637" s="7" t="s">
        <v>2975</v>
      </c>
      <c r="BA1637" t="s">
        <v>3208</v>
      </c>
    </row>
    <row r="1638" spans="1:53" hidden="1" outlineLevel="1">
      <c r="A1638" t="s">
        <v>1721</v>
      </c>
      <c r="B1638" t="s">
        <v>2511</v>
      </c>
      <c r="C1638" s="1">
        <f t="shared" si="921"/>
        <v>1310</v>
      </c>
      <c r="D1638" s="7">
        <f>IF(P1638&gt;0,RANK(P1638,(P1638:R1638,S1638:AG1638)),0)</f>
        <v>1</v>
      </c>
      <c r="E1638" s="7">
        <f>IF(Q1638&gt;0,RANK(Q1638,(P1638:R1638,S1638:AG1638)),0)</f>
        <v>0</v>
      </c>
      <c r="F1638" s="7">
        <f>IF(R1638&gt;0,RANK(R1638,(P1638:R1638,S1638:AG1638)),0)</f>
        <v>2</v>
      </c>
      <c r="G1638" s="7">
        <f>IF(S1638&gt;0,RANK(S1638,(P1638:R1638,S1638:AG1638)),0)</f>
        <v>0</v>
      </c>
      <c r="H1638" s="49">
        <f t="shared" si="922"/>
        <v>182</v>
      </c>
      <c r="I1638" s="178">
        <f t="shared" si="938"/>
        <v>0.13893129770992366</v>
      </c>
      <c r="J1638" s="2"/>
      <c r="K1638" s="2">
        <f t="shared" si="923"/>
        <v>0.5572519083969466</v>
      </c>
      <c r="L1638" s="2">
        <f t="shared" si="924"/>
        <v>0</v>
      </c>
      <c r="M1638" s="2">
        <f t="shared" si="925"/>
        <v>0.41832061068702292</v>
      </c>
      <c r="N1638" s="2">
        <f t="shared" si="936"/>
        <v>0</v>
      </c>
      <c r="O1638" s="2">
        <f t="shared" si="937"/>
        <v>2.4427480916030475E-2</v>
      </c>
      <c r="P1638" s="1">
        <v>730</v>
      </c>
      <c r="R1638" s="1">
        <v>548</v>
      </c>
      <c r="AC1638" s="1">
        <v>32</v>
      </c>
      <c r="AI1638" s="7">
        <f t="shared" si="926"/>
        <v>0</v>
      </c>
      <c r="AJ1638" s="7">
        <f t="shared" si="927"/>
        <v>0</v>
      </c>
      <c r="AK1638" s="7">
        <f t="shared" si="928"/>
        <v>0</v>
      </c>
      <c r="AL1638" s="7">
        <f t="shared" si="929"/>
        <v>0</v>
      </c>
      <c r="AM1638" s="2">
        <f t="shared" si="930"/>
        <v>0</v>
      </c>
      <c r="AN1638" s="2">
        <f t="shared" si="931"/>
        <v>0</v>
      </c>
      <c r="AO1638" s="2">
        <f t="shared" si="932"/>
        <v>0</v>
      </c>
      <c r="AP1638" s="2">
        <f t="shared" si="933"/>
        <v>0</v>
      </c>
      <c r="AR1638" t="str">
        <f t="shared" si="935"/>
        <v>Paulding</v>
      </c>
      <c r="AS1638" t="s">
        <v>2511</v>
      </c>
      <c r="AT1638" s="182">
        <v>5</v>
      </c>
      <c r="AV1638" s="98">
        <v>39</v>
      </c>
      <c r="AW1638" s="100">
        <v>125</v>
      </c>
      <c r="AX1638" s="106">
        <f t="shared" si="934"/>
        <v>39125</v>
      </c>
      <c r="AZ1638" s="7" t="s">
        <v>2975</v>
      </c>
      <c r="BA1638" t="s">
        <v>3208</v>
      </c>
    </row>
    <row r="1639" spans="1:53" hidden="1" outlineLevel="1">
      <c r="A1639" t="s">
        <v>156</v>
      </c>
      <c r="B1639" t="s">
        <v>2511</v>
      </c>
      <c r="C1639" s="1">
        <f t="shared" si="921"/>
        <v>2615</v>
      </c>
      <c r="D1639" s="7">
        <f>IF(P1639&gt;0,RANK(P1639,(P1639:R1639,S1639:AG1639)),0)</f>
        <v>1</v>
      </c>
      <c r="E1639" s="7">
        <f>IF(Q1639&gt;0,RANK(Q1639,(P1639:R1639,S1639:AG1639)),0)</f>
        <v>0</v>
      </c>
      <c r="F1639" s="7">
        <f>IF(R1639&gt;0,RANK(R1639,(P1639:R1639,S1639:AG1639)),0)</f>
        <v>2</v>
      </c>
      <c r="G1639" s="7">
        <f>IF(S1639&gt;0,RANK(S1639,(P1639:R1639,S1639:AG1639)),0)</f>
        <v>0</v>
      </c>
      <c r="H1639" s="49">
        <f t="shared" si="922"/>
        <v>398</v>
      </c>
      <c r="I1639" s="178">
        <f t="shared" si="938"/>
        <v>0.15219885277246653</v>
      </c>
      <c r="J1639" s="2"/>
      <c r="K1639" s="2">
        <f t="shared" si="923"/>
        <v>0.567112810707457</v>
      </c>
      <c r="L1639" s="2">
        <f t="shared" si="924"/>
        <v>0</v>
      </c>
      <c r="M1639" s="2">
        <f t="shared" si="925"/>
        <v>0.41491395793499042</v>
      </c>
      <c r="N1639" s="2">
        <f t="shared" si="936"/>
        <v>0</v>
      </c>
      <c r="O1639" s="2">
        <f t="shared" si="937"/>
        <v>1.7973231357552577E-2</v>
      </c>
      <c r="P1639" s="1">
        <v>1483</v>
      </c>
      <c r="R1639" s="1">
        <v>1085</v>
      </c>
      <c r="AC1639" s="1">
        <v>47</v>
      </c>
      <c r="AI1639" s="7">
        <f t="shared" si="926"/>
        <v>0</v>
      </c>
      <c r="AJ1639" s="7">
        <f t="shared" si="927"/>
        <v>0</v>
      </c>
      <c r="AK1639" s="7">
        <f t="shared" si="928"/>
        <v>0</v>
      </c>
      <c r="AL1639" s="7">
        <f t="shared" si="929"/>
        <v>0</v>
      </c>
      <c r="AM1639" s="2">
        <f t="shared" si="930"/>
        <v>0</v>
      </c>
      <c r="AN1639" s="2">
        <f t="shared" si="931"/>
        <v>0</v>
      </c>
      <c r="AO1639" s="2">
        <f t="shared" si="932"/>
        <v>0</v>
      </c>
      <c r="AP1639" s="2">
        <f t="shared" si="933"/>
        <v>0</v>
      </c>
      <c r="AR1639" t="str">
        <f t="shared" si="935"/>
        <v>Perry</v>
      </c>
      <c r="AS1639" t="s">
        <v>2511</v>
      </c>
      <c r="AT1639" s="182">
        <v>15</v>
      </c>
      <c r="AV1639" s="98">
        <v>39</v>
      </c>
      <c r="AW1639" s="100">
        <v>127</v>
      </c>
      <c r="AX1639" s="106">
        <f t="shared" si="934"/>
        <v>39127</v>
      </c>
      <c r="AZ1639" s="7" t="s">
        <v>2975</v>
      </c>
      <c r="BA1639" t="s">
        <v>3208</v>
      </c>
    </row>
    <row r="1640" spans="1:53" hidden="1" outlineLevel="1">
      <c r="A1640" t="s">
        <v>1273</v>
      </c>
      <c r="B1640" t="s">
        <v>2511</v>
      </c>
      <c r="C1640" s="1">
        <f t="shared" ref="C1640:C1664" si="939">SUM(P1640:AG1640)</f>
        <v>3919</v>
      </c>
      <c r="D1640" s="7">
        <f>IF(P1640&gt;0,RANK(P1640,(P1640:R1640,S1640:AG1640)),0)</f>
        <v>1</v>
      </c>
      <c r="E1640" s="7">
        <f>IF(Q1640&gt;0,RANK(Q1640,(P1640:R1640,S1640:AG1640)),0)</f>
        <v>0</v>
      </c>
      <c r="F1640" s="7">
        <f>IF(R1640&gt;0,RANK(R1640,(P1640:R1640,S1640:AG1640)),0)</f>
        <v>2</v>
      </c>
      <c r="G1640" s="7">
        <f>IF(S1640&gt;0,RANK(S1640,(P1640:R1640,S1640:AG1640)),0)</f>
        <v>0</v>
      </c>
      <c r="H1640" s="49">
        <f t="shared" ref="H1640:H1664" si="940">MAX(P1640:Y1640)-LARGE(P1640:Y1640,2)</f>
        <v>422</v>
      </c>
      <c r="I1640" s="178">
        <f t="shared" si="938"/>
        <v>0.10768053074763971</v>
      </c>
      <c r="J1640" s="2"/>
      <c r="K1640" s="2">
        <f t="shared" ref="K1640:K1664" si="941">IF($C1640=0,"-",P1640/$C1640)</f>
        <v>0.54809900484817553</v>
      </c>
      <c r="L1640" s="2">
        <f t="shared" ref="L1640:L1664" si="942">IF($C1640=0,"-",Q1640/$C1640)</f>
        <v>0</v>
      </c>
      <c r="M1640" s="2">
        <f t="shared" ref="M1640:M1664" si="943">IF($C1640=0,"-",R1640/$C1640)</f>
        <v>0.44041847410053586</v>
      </c>
      <c r="N1640" s="2">
        <f t="shared" si="936"/>
        <v>0</v>
      </c>
      <c r="O1640" s="2">
        <f t="shared" si="937"/>
        <v>1.1482521051288608E-2</v>
      </c>
      <c r="P1640" s="1">
        <v>2148</v>
      </c>
      <c r="R1640" s="1">
        <v>1726</v>
      </c>
      <c r="AC1640" s="1">
        <v>45</v>
      </c>
      <c r="AI1640" s="7">
        <f t="shared" ref="AI1640:AI1664" si="944">IF(T1640&gt;0,RANK(T1640,(P1640:Z1640)),0)</f>
        <v>0</v>
      </c>
      <c r="AJ1640" s="7">
        <f t="shared" ref="AJ1640:AJ1664" si="945">IF(U1640&gt;0,RANK(U1640,(P1640:Z1640)),0)</f>
        <v>0</v>
      </c>
      <c r="AK1640" s="7">
        <f t="shared" ref="AK1640:AK1664" si="946">IF(V1640&gt;0,RANK(V1640,(P1640:Z1640)),0)</f>
        <v>0</v>
      </c>
      <c r="AL1640" s="7">
        <f t="shared" ref="AL1640:AL1664" si="947">IF(W1640&gt;0,RANK(W1640,(P1640:Z1640)),0)</f>
        <v>0</v>
      </c>
      <c r="AM1640" s="2">
        <f t="shared" ref="AM1640:AM1664" si="948">IF($C1640=0,"-",T1640/$C1640)</f>
        <v>0</v>
      </c>
      <c r="AN1640" s="2">
        <f t="shared" ref="AN1640:AN1664" si="949">IF($C1640=0,"-",U1640/$C1640)</f>
        <v>0</v>
      </c>
      <c r="AO1640" s="2">
        <f t="shared" ref="AO1640:AO1664" si="950">IF($C1640=0,"-",V1640/$C1640)</f>
        <v>0</v>
      </c>
      <c r="AP1640" s="2">
        <f t="shared" ref="AP1640:AP1664" si="951">IF($C1640=0,"-",W1640/$C1640)</f>
        <v>0</v>
      </c>
      <c r="AR1640" t="str">
        <f t="shared" si="935"/>
        <v>Pickaway</v>
      </c>
      <c r="AS1640" t="s">
        <v>2511</v>
      </c>
      <c r="AT1640" s="182">
        <v>15</v>
      </c>
      <c r="AV1640" s="98">
        <v>39</v>
      </c>
      <c r="AW1640" s="100">
        <v>129</v>
      </c>
      <c r="AX1640" s="106">
        <f t="shared" ref="AX1640:AX1663" si="952">AV1640*1000+AW1640</f>
        <v>39129</v>
      </c>
      <c r="AZ1640" s="7" t="s">
        <v>2975</v>
      </c>
      <c r="BA1640" t="s">
        <v>3208</v>
      </c>
    </row>
    <row r="1641" spans="1:53" hidden="1" outlineLevel="1">
      <c r="A1641" t="s">
        <v>1741</v>
      </c>
      <c r="B1641" t="s">
        <v>2511</v>
      </c>
      <c r="C1641" s="1">
        <f t="shared" si="939"/>
        <v>2376</v>
      </c>
      <c r="D1641" s="7">
        <f>IF(P1641&gt;0,RANK(P1641,(P1641:R1641,S1641:AG1641)),0)</f>
        <v>1</v>
      </c>
      <c r="E1641" s="7">
        <f>IF(Q1641&gt;0,RANK(Q1641,(P1641:R1641,S1641:AG1641)),0)</f>
        <v>0</v>
      </c>
      <c r="F1641" s="7">
        <f>IF(R1641&gt;0,RANK(R1641,(P1641:R1641,S1641:AG1641)),0)</f>
        <v>2</v>
      </c>
      <c r="G1641" s="7">
        <f>IF(S1641&gt;0,RANK(S1641,(P1641:R1641,S1641:AG1641)),0)</f>
        <v>0</v>
      </c>
      <c r="H1641" s="49">
        <f t="shared" si="940"/>
        <v>388</v>
      </c>
      <c r="I1641" s="178">
        <f t="shared" si="938"/>
        <v>0.16329966329966331</v>
      </c>
      <c r="J1641" s="2"/>
      <c r="K1641" s="2">
        <f t="shared" si="941"/>
        <v>0.56734006734006737</v>
      </c>
      <c r="L1641" s="2">
        <f t="shared" si="942"/>
        <v>0</v>
      </c>
      <c r="M1641" s="2">
        <f t="shared" si="943"/>
        <v>0.40404040404040403</v>
      </c>
      <c r="N1641" s="2">
        <f t="shared" si="936"/>
        <v>0</v>
      </c>
      <c r="O1641" s="2">
        <f t="shared" si="937"/>
        <v>2.86195286195286E-2</v>
      </c>
      <c r="P1641" s="1">
        <v>1348</v>
      </c>
      <c r="R1641" s="1">
        <v>960</v>
      </c>
      <c r="AC1641" s="1">
        <v>68</v>
      </c>
      <c r="AI1641" s="7">
        <f t="shared" si="944"/>
        <v>0</v>
      </c>
      <c r="AJ1641" s="7">
        <f t="shared" si="945"/>
        <v>0</v>
      </c>
      <c r="AK1641" s="7">
        <f t="shared" si="946"/>
        <v>0</v>
      </c>
      <c r="AL1641" s="7">
        <f t="shared" si="947"/>
        <v>0</v>
      </c>
      <c r="AM1641" s="2">
        <f t="shared" si="948"/>
        <v>0</v>
      </c>
      <c r="AN1641" s="2">
        <f t="shared" si="949"/>
        <v>0</v>
      </c>
      <c r="AO1641" s="2">
        <f t="shared" si="950"/>
        <v>0</v>
      </c>
      <c r="AP1641" s="2">
        <f t="shared" si="951"/>
        <v>0</v>
      </c>
      <c r="AR1641" t="str">
        <f t="shared" si="935"/>
        <v>Pike</v>
      </c>
      <c r="AS1641" t="s">
        <v>2511</v>
      </c>
      <c r="AT1641" s="182">
        <v>2</v>
      </c>
      <c r="AV1641" s="98">
        <v>39</v>
      </c>
      <c r="AW1641" s="100">
        <v>131</v>
      </c>
      <c r="AX1641" s="106">
        <f t="shared" si="952"/>
        <v>39131</v>
      </c>
      <c r="AZ1641" s="7" t="s">
        <v>2975</v>
      </c>
      <c r="BA1641" t="s">
        <v>3208</v>
      </c>
    </row>
    <row r="1642" spans="1:53" hidden="1" outlineLevel="1">
      <c r="A1642" t="s">
        <v>374</v>
      </c>
      <c r="B1642" t="s">
        <v>2511</v>
      </c>
      <c r="C1642" s="1">
        <f t="shared" si="939"/>
        <v>18226</v>
      </c>
      <c r="D1642" s="7">
        <f>IF(P1642&gt;0,RANK(P1642,(P1642:R1642,S1642:AG1642)),0)</f>
        <v>2</v>
      </c>
      <c r="E1642" s="7">
        <f>IF(Q1642&gt;0,RANK(Q1642,(P1642:R1642,S1642:AG1642)),0)</f>
        <v>0</v>
      </c>
      <c r="F1642" s="7">
        <f>IF(R1642&gt;0,RANK(R1642,(P1642:R1642,S1642:AG1642)),0)</f>
        <v>1</v>
      </c>
      <c r="G1642" s="7">
        <f>IF(S1642&gt;0,RANK(S1642,(P1642:R1642,S1642:AG1642)),0)</f>
        <v>0</v>
      </c>
      <c r="H1642" s="49">
        <f t="shared" si="940"/>
        <v>405</v>
      </c>
      <c r="I1642" s="178">
        <f t="shared" si="938"/>
        <v>2.2221002962800395E-2</v>
      </c>
      <c r="J1642" s="2"/>
      <c r="K1642" s="2">
        <f t="shared" si="941"/>
        <v>0.48452759793701305</v>
      </c>
      <c r="L1642" s="2">
        <f t="shared" si="942"/>
        <v>0</v>
      </c>
      <c r="M1642" s="2">
        <f t="shared" si="943"/>
        <v>0.50674860089981344</v>
      </c>
      <c r="N1642" s="2">
        <f t="shared" si="936"/>
        <v>0</v>
      </c>
      <c r="O1642" s="2">
        <f t="shared" si="937"/>
        <v>8.7238011631735057E-3</v>
      </c>
      <c r="P1642" s="1">
        <v>8831</v>
      </c>
      <c r="R1642" s="1">
        <v>9236</v>
      </c>
      <c r="AC1642" s="1">
        <v>159</v>
      </c>
      <c r="AI1642" s="7">
        <f t="shared" si="944"/>
        <v>0</v>
      </c>
      <c r="AJ1642" s="7">
        <f t="shared" si="945"/>
        <v>0</v>
      </c>
      <c r="AK1642" s="7">
        <f t="shared" si="946"/>
        <v>0</v>
      </c>
      <c r="AL1642" s="7">
        <f t="shared" si="947"/>
        <v>0</v>
      </c>
      <c r="AM1642" s="2">
        <f t="shared" si="948"/>
        <v>0</v>
      </c>
      <c r="AN1642" s="2">
        <f t="shared" si="949"/>
        <v>0</v>
      </c>
      <c r="AO1642" s="2">
        <f t="shared" si="950"/>
        <v>0</v>
      </c>
      <c r="AP1642" s="2">
        <f t="shared" si="951"/>
        <v>0</v>
      </c>
      <c r="AR1642" t="str">
        <f t="shared" si="935"/>
        <v>Portage</v>
      </c>
      <c r="AS1642" t="s">
        <v>2511</v>
      </c>
      <c r="AT1642" s="182"/>
      <c r="AV1642" s="98">
        <v>39</v>
      </c>
      <c r="AW1642" s="100">
        <v>133</v>
      </c>
      <c r="AX1642" s="106">
        <f t="shared" si="952"/>
        <v>39133</v>
      </c>
      <c r="AZ1642" s="7" t="s">
        <v>2975</v>
      </c>
      <c r="BA1642" t="s">
        <v>3208</v>
      </c>
    </row>
    <row r="1643" spans="1:53" hidden="1" outlineLevel="1">
      <c r="A1643" t="s">
        <v>1635</v>
      </c>
      <c r="B1643" t="s">
        <v>2511</v>
      </c>
      <c r="C1643" s="1">
        <f t="shared" si="939"/>
        <v>2290</v>
      </c>
      <c r="D1643" s="7">
        <f>IF(P1643&gt;0,RANK(P1643,(P1643:R1643,S1643:AG1643)),0)</f>
        <v>1</v>
      </c>
      <c r="E1643" s="7">
        <f>IF(Q1643&gt;0,RANK(Q1643,(P1643:R1643,S1643:AG1643)),0)</f>
        <v>0</v>
      </c>
      <c r="F1643" s="7">
        <f>IF(R1643&gt;0,RANK(R1643,(P1643:R1643,S1643:AG1643)),0)</f>
        <v>2</v>
      </c>
      <c r="G1643" s="7">
        <f>IF(S1643&gt;0,RANK(S1643,(P1643:R1643,S1643:AG1643)),0)</f>
        <v>0</v>
      </c>
      <c r="H1643" s="49">
        <f t="shared" si="940"/>
        <v>122</v>
      </c>
      <c r="I1643" s="178">
        <f t="shared" si="938"/>
        <v>5.3275109170305673E-2</v>
      </c>
      <c r="J1643" s="2"/>
      <c r="K1643" s="2">
        <f t="shared" si="941"/>
        <v>0.52008733624454151</v>
      </c>
      <c r="L1643" s="2">
        <f t="shared" si="942"/>
        <v>0</v>
      </c>
      <c r="M1643" s="2">
        <f t="shared" si="943"/>
        <v>0.46681222707423581</v>
      </c>
      <c r="N1643" s="2">
        <f t="shared" si="936"/>
        <v>0</v>
      </c>
      <c r="O1643" s="2">
        <f t="shared" si="937"/>
        <v>1.3100436681222682E-2</v>
      </c>
      <c r="P1643" s="1">
        <v>1191</v>
      </c>
      <c r="R1643" s="1">
        <v>1069</v>
      </c>
      <c r="AC1643" s="1">
        <v>30</v>
      </c>
      <c r="AI1643" s="7">
        <f t="shared" si="944"/>
        <v>0</v>
      </c>
      <c r="AJ1643" s="7">
        <f t="shared" si="945"/>
        <v>0</v>
      </c>
      <c r="AK1643" s="7">
        <f t="shared" si="946"/>
        <v>0</v>
      </c>
      <c r="AL1643" s="7">
        <f t="shared" si="947"/>
        <v>0</v>
      </c>
      <c r="AM1643" s="2">
        <f t="shared" si="948"/>
        <v>0</v>
      </c>
      <c r="AN1643" s="2">
        <f t="shared" si="949"/>
        <v>0</v>
      </c>
      <c r="AO1643" s="2">
        <f t="shared" si="950"/>
        <v>0</v>
      </c>
      <c r="AP1643" s="2">
        <f t="shared" si="951"/>
        <v>0</v>
      </c>
      <c r="AR1643" t="str">
        <f t="shared" si="935"/>
        <v>Preble</v>
      </c>
      <c r="AS1643" t="s">
        <v>2511</v>
      </c>
      <c r="AT1643" s="182">
        <v>8</v>
      </c>
      <c r="AV1643" s="98">
        <v>39</v>
      </c>
      <c r="AW1643" s="100">
        <v>135</v>
      </c>
      <c r="AX1643" s="106">
        <f t="shared" si="952"/>
        <v>39135</v>
      </c>
      <c r="AZ1643" s="7" t="s">
        <v>2975</v>
      </c>
      <c r="BA1643" t="s">
        <v>3208</v>
      </c>
    </row>
    <row r="1644" spans="1:53" hidden="1" outlineLevel="1">
      <c r="A1644" t="s">
        <v>610</v>
      </c>
      <c r="B1644" t="s">
        <v>2511</v>
      </c>
      <c r="C1644" s="1">
        <f t="shared" si="939"/>
        <v>1802</v>
      </c>
      <c r="D1644" s="7">
        <f>IF(P1644&gt;0,RANK(P1644,(P1644:R1644,S1644:AG1644)),0)</f>
        <v>2</v>
      </c>
      <c r="E1644" s="7">
        <f>IF(Q1644&gt;0,RANK(Q1644,(P1644:R1644,S1644:AG1644)),0)</f>
        <v>0</v>
      </c>
      <c r="F1644" s="7">
        <f>IF(R1644&gt;0,RANK(R1644,(P1644:R1644,S1644:AG1644)),0)</f>
        <v>1</v>
      </c>
      <c r="G1644" s="7">
        <f>IF(S1644&gt;0,RANK(S1644,(P1644:R1644,S1644:AG1644)),0)</f>
        <v>0</v>
      </c>
      <c r="H1644" s="49">
        <f t="shared" si="940"/>
        <v>119</v>
      </c>
      <c r="I1644" s="178">
        <f t="shared" si="938"/>
        <v>6.6037735849056603E-2</v>
      </c>
      <c r="J1644" s="2"/>
      <c r="K1644" s="2">
        <f t="shared" si="941"/>
        <v>0.45504994450610431</v>
      </c>
      <c r="L1644" s="2">
        <f t="shared" si="942"/>
        <v>0</v>
      </c>
      <c r="M1644" s="2">
        <f t="shared" si="943"/>
        <v>0.52108768035516095</v>
      </c>
      <c r="N1644" s="2">
        <f t="shared" si="936"/>
        <v>0</v>
      </c>
      <c r="O1644" s="2">
        <f t="shared" si="937"/>
        <v>2.3862375138734793E-2</v>
      </c>
      <c r="P1644" s="1">
        <v>820</v>
      </c>
      <c r="R1644" s="1">
        <v>939</v>
      </c>
      <c r="AC1644" s="1">
        <v>43</v>
      </c>
      <c r="AI1644" s="7">
        <f t="shared" si="944"/>
        <v>0</v>
      </c>
      <c r="AJ1644" s="7">
        <f t="shared" si="945"/>
        <v>0</v>
      </c>
      <c r="AK1644" s="7">
        <f t="shared" si="946"/>
        <v>0</v>
      </c>
      <c r="AL1644" s="7">
        <f t="shared" si="947"/>
        <v>0</v>
      </c>
      <c r="AM1644" s="2">
        <f t="shared" si="948"/>
        <v>0</v>
      </c>
      <c r="AN1644" s="2">
        <f t="shared" si="949"/>
        <v>0</v>
      </c>
      <c r="AO1644" s="2">
        <f t="shared" si="950"/>
        <v>0</v>
      </c>
      <c r="AP1644" s="2">
        <f t="shared" si="951"/>
        <v>0</v>
      </c>
      <c r="AR1644" t="str">
        <f t="shared" si="935"/>
        <v>Putnam</v>
      </c>
      <c r="AS1644" t="s">
        <v>2511</v>
      </c>
      <c r="AT1644" s="182">
        <v>5</v>
      </c>
      <c r="AV1644" s="98">
        <v>39</v>
      </c>
      <c r="AW1644" s="100">
        <v>137</v>
      </c>
      <c r="AX1644" s="106">
        <f t="shared" si="952"/>
        <v>39137</v>
      </c>
      <c r="AZ1644" s="7" t="s">
        <v>2975</v>
      </c>
      <c r="BA1644" t="s">
        <v>3208</v>
      </c>
    </row>
    <row r="1645" spans="1:53" hidden="1" outlineLevel="1">
      <c r="A1645" t="s">
        <v>1711</v>
      </c>
      <c r="B1645" t="s">
        <v>2511</v>
      </c>
      <c r="C1645" s="1">
        <f t="shared" si="939"/>
        <v>9642</v>
      </c>
      <c r="D1645" s="7">
        <f>IF(P1645&gt;0,RANK(P1645,(P1645:R1645,S1645:AG1645)),0)</f>
        <v>1</v>
      </c>
      <c r="E1645" s="7">
        <f>IF(Q1645&gt;0,RANK(Q1645,(P1645:R1645,S1645:AG1645)),0)</f>
        <v>0</v>
      </c>
      <c r="F1645" s="7">
        <f>IF(R1645&gt;0,RANK(R1645,(P1645:R1645,S1645:AG1645)),0)</f>
        <v>2</v>
      </c>
      <c r="G1645" s="7">
        <f>IF(S1645&gt;0,RANK(S1645,(P1645:R1645,S1645:AG1645)),0)</f>
        <v>0</v>
      </c>
      <c r="H1645" s="49">
        <f t="shared" si="940"/>
        <v>1118</v>
      </c>
      <c r="I1645" s="178">
        <f t="shared" si="938"/>
        <v>0.11595104750051856</v>
      </c>
      <c r="J1645" s="2"/>
      <c r="K1645" s="2">
        <f t="shared" si="941"/>
        <v>0.55185646131507982</v>
      </c>
      <c r="L1645" s="2">
        <f t="shared" si="942"/>
        <v>0</v>
      </c>
      <c r="M1645" s="2">
        <f t="shared" si="943"/>
        <v>0.43590541381456127</v>
      </c>
      <c r="N1645" s="2">
        <f t="shared" si="936"/>
        <v>0</v>
      </c>
      <c r="O1645" s="2">
        <f t="shared" si="937"/>
        <v>1.2238124870358913E-2</v>
      </c>
      <c r="P1645" s="1">
        <v>5321</v>
      </c>
      <c r="R1645" s="1">
        <v>4203</v>
      </c>
      <c r="AC1645" s="1">
        <v>118</v>
      </c>
      <c r="AI1645" s="7">
        <f t="shared" si="944"/>
        <v>0</v>
      </c>
      <c r="AJ1645" s="7">
        <f t="shared" si="945"/>
        <v>0</v>
      </c>
      <c r="AK1645" s="7">
        <f t="shared" si="946"/>
        <v>0</v>
      </c>
      <c r="AL1645" s="7">
        <f t="shared" si="947"/>
        <v>0</v>
      </c>
      <c r="AM1645" s="2">
        <f t="shared" si="948"/>
        <v>0</v>
      </c>
      <c r="AN1645" s="2">
        <f t="shared" si="949"/>
        <v>0</v>
      </c>
      <c r="AO1645" s="2">
        <f t="shared" si="950"/>
        <v>0</v>
      </c>
      <c r="AP1645" s="2">
        <f t="shared" si="951"/>
        <v>0</v>
      </c>
      <c r="AR1645" t="str">
        <f t="shared" si="935"/>
        <v>Richland</v>
      </c>
      <c r="AS1645" t="s">
        <v>2511</v>
      </c>
      <c r="AT1645" s="182"/>
      <c r="AV1645" s="98">
        <v>39</v>
      </c>
      <c r="AW1645" s="100">
        <v>139</v>
      </c>
      <c r="AX1645" s="106">
        <f t="shared" si="952"/>
        <v>39139</v>
      </c>
      <c r="AZ1645" s="7" t="s">
        <v>2975</v>
      </c>
      <c r="BA1645" t="s">
        <v>3208</v>
      </c>
    </row>
    <row r="1646" spans="1:53" hidden="1" outlineLevel="1">
      <c r="A1646" t="s">
        <v>2831</v>
      </c>
      <c r="B1646" t="s">
        <v>2511</v>
      </c>
      <c r="C1646" s="1">
        <f t="shared" si="939"/>
        <v>6389</v>
      </c>
      <c r="D1646" s="7">
        <f>IF(P1646&gt;0,RANK(P1646,(P1646:R1646,S1646:AG1646)),0)</f>
        <v>1</v>
      </c>
      <c r="E1646" s="7">
        <f>IF(Q1646&gt;0,RANK(Q1646,(P1646:R1646,S1646:AG1646)),0)</f>
        <v>0</v>
      </c>
      <c r="F1646" s="7">
        <f>IF(R1646&gt;0,RANK(R1646,(P1646:R1646,S1646:AG1646)),0)</f>
        <v>2</v>
      </c>
      <c r="G1646" s="7">
        <f>IF(S1646&gt;0,RANK(S1646,(P1646:R1646,S1646:AG1646)),0)</f>
        <v>0</v>
      </c>
      <c r="H1646" s="49">
        <f t="shared" si="940"/>
        <v>963</v>
      </c>
      <c r="I1646" s="178">
        <f t="shared" si="938"/>
        <v>0.15072781342933167</v>
      </c>
      <c r="J1646" s="2"/>
      <c r="K1646" s="2">
        <f t="shared" si="941"/>
        <v>0.5687901079981218</v>
      </c>
      <c r="L1646" s="2">
        <f t="shared" si="942"/>
        <v>0</v>
      </c>
      <c r="M1646" s="2">
        <f t="shared" si="943"/>
        <v>0.41806229456879013</v>
      </c>
      <c r="N1646" s="2">
        <f t="shared" si="936"/>
        <v>0</v>
      </c>
      <c r="O1646" s="2">
        <f t="shared" si="937"/>
        <v>1.3147597433088076E-2</v>
      </c>
      <c r="P1646" s="1">
        <v>3634</v>
      </c>
      <c r="R1646" s="1">
        <v>2671</v>
      </c>
      <c r="AC1646" s="1">
        <v>84</v>
      </c>
      <c r="AI1646" s="7">
        <f t="shared" si="944"/>
        <v>0</v>
      </c>
      <c r="AJ1646" s="7">
        <f t="shared" si="945"/>
        <v>0</v>
      </c>
      <c r="AK1646" s="7">
        <f t="shared" si="946"/>
        <v>0</v>
      </c>
      <c r="AL1646" s="7">
        <f t="shared" si="947"/>
        <v>0</v>
      </c>
      <c r="AM1646" s="2">
        <f t="shared" si="948"/>
        <v>0</v>
      </c>
      <c r="AN1646" s="2">
        <f t="shared" si="949"/>
        <v>0</v>
      </c>
      <c r="AO1646" s="2">
        <f t="shared" si="950"/>
        <v>0</v>
      </c>
      <c r="AP1646" s="2">
        <f t="shared" si="951"/>
        <v>0</v>
      </c>
      <c r="AR1646" t="str">
        <f t="shared" si="935"/>
        <v>Ross</v>
      </c>
      <c r="AS1646" t="s">
        <v>2511</v>
      </c>
      <c r="AT1646" s="182"/>
      <c r="AV1646" s="98">
        <v>39</v>
      </c>
      <c r="AW1646" s="100">
        <v>141</v>
      </c>
      <c r="AX1646" s="106">
        <f t="shared" si="952"/>
        <v>39141</v>
      </c>
      <c r="AZ1646" s="7" t="s">
        <v>2975</v>
      </c>
      <c r="BA1646" t="s">
        <v>3208</v>
      </c>
    </row>
    <row r="1647" spans="1:53" hidden="1" outlineLevel="1">
      <c r="A1647" t="s">
        <v>2038</v>
      </c>
      <c r="B1647" t="s">
        <v>2511</v>
      </c>
      <c r="C1647" s="1">
        <f t="shared" si="939"/>
        <v>5473</v>
      </c>
      <c r="D1647" s="7">
        <f>IF(P1647&gt;0,RANK(P1647,(P1647:R1647,S1647:AG1647)),0)</f>
        <v>1</v>
      </c>
      <c r="E1647" s="7">
        <f>IF(Q1647&gt;0,RANK(Q1647,(P1647:R1647,S1647:AG1647)),0)</f>
        <v>0</v>
      </c>
      <c r="F1647" s="7">
        <f>IF(R1647&gt;0,RANK(R1647,(P1647:R1647,S1647:AG1647)),0)</f>
        <v>2</v>
      </c>
      <c r="G1647" s="7">
        <f>IF(S1647&gt;0,RANK(S1647,(P1647:R1647,S1647:AG1647)),0)</f>
        <v>0</v>
      </c>
      <c r="H1647" s="49">
        <f t="shared" si="940"/>
        <v>394</v>
      </c>
      <c r="I1647" s="178">
        <f t="shared" si="938"/>
        <v>7.1989767951763206E-2</v>
      </c>
      <c r="J1647" s="2"/>
      <c r="K1647" s="2">
        <f t="shared" si="941"/>
        <v>0.53115293257811069</v>
      </c>
      <c r="L1647" s="2">
        <f t="shared" si="942"/>
        <v>0</v>
      </c>
      <c r="M1647" s="2">
        <f t="shared" si="943"/>
        <v>0.45916316462634754</v>
      </c>
      <c r="N1647" s="2">
        <f t="shared" si="936"/>
        <v>0</v>
      </c>
      <c r="O1647" s="2">
        <f t="shared" si="937"/>
        <v>9.6839027955417656E-3</v>
      </c>
      <c r="P1647" s="1">
        <v>2907</v>
      </c>
      <c r="R1647" s="1">
        <v>2513</v>
      </c>
      <c r="AC1647" s="1">
        <v>53</v>
      </c>
      <c r="AI1647" s="7">
        <f t="shared" si="944"/>
        <v>0</v>
      </c>
      <c r="AJ1647" s="7">
        <f t="shared" si="945"/>
        <v>0</v>
      </c>
      <c r="AK1647" s="7">
        <f t="shared" si="946"/>
        <v>0</v>
      </c>
      <c r="AL1647" s="7">
        <f t="shared" si="947"/>
        <v>0</v>
      </c>
      <c r="AM1647" s="2">
        <f t="shared" si="948"/>
        <v>0</v>
      </c>
      <c r="AN1647" s="2">
        <f t="shared" si="949"/>
        <v>0</v>
      </c>
      <c r="AO1647" s="2">
        <f t="shared" si="950"/>
        <v>0</v>
      </c>
      <c r="AP1647" s="2">
        <f t="shared" si="951"/>
        <v>0</v>
      </c>
      <c r="AR1647" t="str">
        <f t="shared" si="935"/>
        <v>Sandusky</v>
      </c>
      <c r="AS1647" t="s">
        <v>2511</v>
      </c>
      <c r="AT1647" s="182">
        <v>4</v>
      </c>
      <c r="AV1647" s="98">
        <v>39</v>
      </c>
      <c r="AW1647" s="100">
        <v>143</v>
      </c>
      <c r="AX1647" s="106">
        <f t="shared" si="952"/>
        <v>39143</v>
      </c>
      <c r="AZ1647" s="7" t="s">
        <v>2975</v>
      </c>
      <c r="BA1647" t="s">
        <v>3208</v>
      </c>
    </row>
    <row r="1648" spans="1:53" hidden="1" outlineLevel="1">
      <c r="A1648" t="s">
        <v>2159</v>
      </c>
      <c r="B1648" t="s">
        <v>2511</v>
      </c>
      <c r="C1648" s="1">
        <f t="shared" si="939"/>
        <v>6644</v>
      </c>
      <c r="D1648" s="7">
        <f>IF(P1648&gt;0,RANK(P1648,(P1648:R1648,S1648:AG1648)),0)</f>
        <v>1</v>
      </c>
      <c r="E1648" s="7">
        <f>IF(Q1648&gt;0,RANK(Q1648,(P1648:R1648,S1648:AG1648)),0)</f>
        <v>0</v>
      </c>
      <c r="F1648" s="7">
        <f>IF(R1648&gt;0,RANK(R1648,(P1648:R1648,S1648:AG1648)),0)</f>
        <v>2</v>
      </c>
      <c r="G1648" s="7">
        <f>IF(S1648&gt;0,RANK(S1648,(P1648:R1648,S1648:AG1648)),0)</f>
        <v>0</v>
      </c>
      <c r="H1648" s="49">
        <f t="shared" si="940"/>
        <v>561</v>
      </c>
      <c r="I1648" s="178">
        <f t="shared" si="938"/>
        <v>8.4437086092715233E-2</v>
      </c>
      <c r="J1648" s="2"/>
      <c r="K1648" s="2">
        <f t="shared" si="941"/>
        <v>0.53371462974111983</v>
      </c>
      <c r="L1648" s="2">
        <f t="shared" si="942"/>
        <v>0</v>
      </c>
      <c r="M1648" s="2">
        <f t="shared" si="943"/>
        <v>0.44927754364840455</v>
      </c>
      <c r="N1648" s="2">
        <f t="shared" si="936"/>
        <v>0</v>
      </c>
      <c r="O1648" s="2">
        <f t="shared" si="937"/>
        <v>1.7007826610475618E-2</v>
      </c>
      <c r="P1648" s="1">
        <v>3546</v>
      </c>
      <c r="R1648" s="1">
        <v>2985</v>
      </c>
      <c r="AC1648" s="1">
        <v>113</v>
      </c>
      <c r="AI1648" s="7">
        <f t="shared" si="944"/>
        <v>0</v>
      </c>
      <c r="AJ1648" s="7">
        <f t="shared" si="945"/>
        <v>0</v>
      </c>
      <c r="AK1648" s="7">
        <f t="shared" si="946"/>
        <v>0</v>
      </c>
      <c r="AL1648" s="7">
        <f t="shared" si="947"/>
        <v>0</v>
      </c>
      <c r="AM1648" s="2">
        <f t="shared" si="948"/>
        <v>0</v>
      </c>
      <c r="AN1648" s="2">
        <f t="shared" si="949"/>
        <v>0</v>
      </c>
      <c r="AO1648" s="2">
        <f t="shared" si="950"/>
        <v>0</v>
      </c>
      <c r="AP1648" s="2">
        <f t="shared" si="951"/>
        <v>0</v>
      </c>
      <c r="AR1648" t="str">
        <f t="shared" si="935"/>
        <v>Scioto</v>
      </c>
      <c r="AS1648" t="s">
        <v>2511</v>
      </c>
      <c r="AT1648" s="182"/>
      <c r="AV1648" s="98">
        <v>39</v>
      </c>
      <c r="AW1648" s="100">
        <v>145</v>
      </c>
      <c r="AX1648" s="106">
        <f t="shared" si="952"/>
        <v>39145</v>
      </c>
      <c r="AZ1648" s="7" t="s">
        <v>2975</v>
      </c>
      <c r="BA1648" t="s">
        <v>3208</v>
      </c>
    </row>
    <row r="1649" spans="1:53" hidden="1" outlineLevel="1">
      <c r="A1649" t="s">
        <v>3055</v>
      </c>
      <c r="B1649" t="s">
        <v>2511</v>
      </c>
      <c r="C1649" s="1">
        <f t="shared" si="939"/>
        <v>4260</v>
      </c>
      <c r="D1649" s="7">
        <f>IF(P1649&gt;0,RANK(P1649,(P1649:R1649,S1649:AG1649)),0)</f>
        <v>2</v>
      </c>
      <c r="E1649" s="7">
        <f>IF(Q1649&gt;0,RANK(Q1649,(P1649:R1649,S1649:AG1649)),0)</f>
        <v>0</v>
      </c>
      <c r="F1649" s="7">
        <f>IF(R1649&gt;0,RANK(R1649,(P1649:R1649,S1649:AG1649)),0)</f>
        <v>1</v>
      </c>
      <c r="G1649" s="7">
        <f>IF(S1649&gt;0,RANK(S1649,(P1649:R1649,S1649:AG1649)),0)</f>
        <v>0</v>
      </c>
      <c r="H1649" s="49">
        <f t="shared" si="940"/>
        <v>6</v>
      </c>
      <c r="I1649" s="178">
        <f t="shared" si="938"/>
        <v>1.4084507042253522E-3</v>
      </c>
      <c r="J1649" s="2"/>
      <c r="K1649" s="2">
        <f t="shared" si="941"/>
        <v>0.49342723004694838</v>
      </c>
      <c r="L1649" s="2">
        <f t="shared" si="942"/>
        <v>0</v>
      </c>
      <c r="M1649" s="2">
        <f t="shared" si="943"/>
        <v>0.49483568075117373</v>
      </c>
      <c r="N1649" s="2">
        <f t="shared" si="936"/>
        <v>0</v>
      </c>
      <c r="O1649" s="2">
        <f t="shared" si="937"/>
        <v>1.1737089201877826E-2</v>
      </c>
      <c r="P1649" s="1">
        <v>2102</v>
      </c>
      <c r="R1649" s="1">
        <v>2108</v>
      </c>
      <c r="AC1649" s="1">
        <v>50</v>
      </c>
      <c r="AI1649" s="7">
        <f t="shared" si="944"/>
        <v>0</v>
      </c>
      <c r="AJ1649" s="7">
        <f t="shared" si="945"/>
        <v>0</v>
      </c>
      <c r="AK1649" s="7">
        <f t="shared" si="946"/>
        <v>0</v>
      </c>
      <c r="AL1649" s="7">
        <f t="shared" si="947"/>
        <v>0</v>
      </c>
      <c r="AM1649" s="2">
        <f t="shared" si="948"/>
        <v>0</v>
      </c>
      <c r="AN1649" s="2">
        <f t="shared" si="949"/>
        <v>0</v>
      </c>
      <c r="AO1649" s="2">
        <f t="shared" si="950"/>
        <v>0</v>
      </c>
      <c r="AP1649" s="2">
        <f t="shared" si="951"/>
        <v>0</v>
      </c>
      <c r="AR1649" t="str">
        <f t="shared" si="935"/>
        <v>Seneca</v>
      </c>
      <c r="AS1649" t="s">
        <v>2511</v>
      </c>
      <c r="AT1649" s="182">
        <v>4</v>
      </c>
      <c r="AV1649" s="98">
        <v>39</v>
      </c>
      <c r="AW1649" s="100">
        <v>147</v>
      </c>
      <c r="AX1649" s="106">
        <f t="shared" si="952"/>
        <v>39147</v>
      </c>
      <c r="AZ1649" s="7" t="s">
        <v>2975</v>
      </c>
      <c r="BA1649" t="s">
        <v>3208</v>
      </c>
    </row>
    <row r="1650" spans="1:53" hidden="1" outlineLevel="1">
      <c r="A1650" t="s">
        <v>1472</v>
      </c>
      <c r="B1650" t="s">
        <v>2511</v>
      </c>
      <c r="C1650" s="1">
        <f t="shared" si="939"/>
        <v>2513</v>
      </c>
      <c r="D1650" s="7">
        <f>IF(P1650&gt;0,RANK(P1650,(P1650:R1650,S1650:AG1650)),0)</f>
        <v>1</v>
      </c>
      <c r="E1650" s="7">
        <f>IF(Q1650&gt;0,RANK(Q1650,(P1650:R1650,S1650:AG1650)),0)</f>
        <v>0</v>
      </c>
      <c r="F1650" s="7">
        <f>IF(R1650&gt;0,RANK(R1650,(P1650:R1650,S1650:AG1650)),0)</f>
        <v>2</v>
      </c>
      <c r="G1650" s="7">
        <f>IF(S1650&gt;0,RANK(S1650,(P1650:R1650,S1650:AG1650)),0)</f>
        <v>0</v>
      </c>
      <c r="H1650" s="49">
        <f t="shared" si="940"/>
        <v>141</v>
      </c>
      <c r="I1650" s="178">
        <f t="shared" si="938"/>
        <v>5.6108237166732987E-2</v>
      </c>
      <c r="J1650" s="2"/>
      <c r="K1650" s="2">
        <f t="shared" si="941"/>
        <v>0.51611619578193391</v>
      </c>
      <c r="L1650" s="2">
        <f t="shared" si="942"/>
        <v>0</v>
      </c>
      <c r="M1650" s="2">
        <f t="shared" si="943"/>
        <v>0.46000795861520094</v>
      </c>
      <c r="N1650" s="2">
        <f t="shared" si="936"/>
        <v>0</v>
      </c>
      <c r="O1650" s="2">
        <f t="shared" si="937"/>
        <v>2.3875845602865153E-2</v>
      </c>
      <c r="P1650" s="1">
        <v>1297</v>
      </c>
      <c r="R1650" s="1">
        <v>1156</v>
      </c>
      <c r="AC1650" s="1">
        <v>60</v>
      </c>
      <c r="AI1650" s="7">
        <f t="shared" si="944"/>
        <v>0</v>
      </c>
      <c r="AJ1650" s="7">
        <f t="shared" si="945"/>
        <v>0</v>
      </c>
      <c r="AK1650" s="7">
        <f t="shared" si="946"/>
        <v>0</v>
      </c>
      <c r="AL1650" s="7">
        <f t="shared" si="947"/>
        <v>0</v>
      </c>
      <c r="AM1650" s="2">
        <f t="shared" si="948"/>
        <v>0</v>
      </c>
      <c r="AN1650" s="2">
        <f t="shared" si="949"/>
        <v>0</v>
      </c>
      <c r="AO1650" s="2">
        <f t="shared" si="950"/>
        <v>0</v>
      </c>
      <c r="AP1650" s="2">
        <f t="shared" si="951"/>
        <v>0</v>
      </c>
      <c r="AR1650" t="str">
        <f t="shared" si="935"/>
        <v>Shelby</v>
      </c>
      <c r="AS1650" t="s">
        <v>2511</v>
      </c>
      <c r="AT1650" s="182">
        <v>4</v>
      </c>
      <c r="AV1650" s="98">
        <v>39</v>
      </c>
      <c r="AW1650" s="100">
        <v>149</v>
      </c>
      <c r="AX1650" s="106">
        <f t="shared" si="952"/>
        <v>39149</v>
      </c>
      <c r="AZ1650" s="7" t="s">
        <v>2975</v>
      </c>
      <c r="BA1650" t="s">
        <v>3208</v>
      </c>
    </row>
    <row r="1651" spans="1:53" hidden="1" outlineLevel="1">
      <c r="A1651" t="s">
        <v>583</v>
      </c>
      <c r="B1651" t="s">
        <v>2511</v>
      </c>
      <c r="C1651" s="1">
        <f t="shared" si="939"/>
        <v>38880</v>
      </c>
      <c r="D1651" s="7">
        <f>IF(P1651&gt;0,RANK(P1651,(P1651:R1651,S1651:AG1651)),0)</f>
        <v>1</v>
      </c>
      <c r="E1651" s="7">
        <f>IF(Q1651&gt;0,RANK(Q1651,(P1651:R1651,S1651:AG1651)),0)</f>
        <v>0</v>
      </c>
      <c r="F1651" s="7">
        <f>IF(R1651&gt;0,RANK(R1651,(P1651:R1651,S1651:AG1651)),0)</f>
        <v>2</v>
      </c>
      <c r="G1651" s="7">
        <f>IF(S1651&gt;0,RANK(S1651,(P1651:R1651,S1651:AG1651)),0)</f>
        <v>0</v>
      </c>
      <c r="H1651" s="49">
        <f t="shared" si="940"/>
        <v>5138</v>
      </c>
      <c r="I1651" s="178">
        <f t="shared" si="938"/>
        <v>0.13215020576131686</v>
      </c>
      <c r="J1651" s="2"/>
      <c r="K1651" s="2">
        <f t="shared" si="941"/>
        <v>0.56170267489711934</v>
      </c>
      <c r="L1651" s="2">
        <f t="shared" si="942"/>
        <v>0</v>
      </c>
      <c r="M1651" s="2">
        <f t="shared" si="943"/>
        <v>0.42955246913580247</v>
      </c>
      <c r="N1651" s="2">
        <f t="shared" si="936"/>
        <v>0</v>
      </c>
      <c r="O1651" s="2">
        <f t="shared" si="937"/>
        <v>8.7448559670781911E-3</v>
      </c>
      <c r="P1651" s="1">
        <v>21839</v>
      </c>
      <c r="R1651" s="1">
        <v>16701</v>
      </c>
      <c r="AC1651" s="1">
        <v>340</v>
      </c>
      <c r="AI1651" s="7">
        <f t="shared" si="944"/>
        <v>0</v>
      </c>
      <c r="AJ1651" s="7">
        <f t="shared" si="945"/>
        <v>0</v>
      </c>
      <c r="AK1651" s="7">
        <f t="shared" si="946"/>
        <v>0</v>
      </c>
      <c r="AL1651" s="7">
        <f t="shared" si="947"/>
        <v>0</v>
      </c>
      <c r="AM1651" s="2">
        <f t="shared" si="948"/>
        <v>0</v>
      </c>
      <c r="AN1651" s="2">
        <f t="shared" si="949"/>
        <v>0</v>
      </c>
      <c r="AO1651" s="2">
        <f t="shared" si="950"/>
        <v>0</v>
      </c>
      <c r="AP1651" s="2">
        <f t="shared" si="951"/>
        <v>0</v>
      </c>
      <c r="AR1651" t="str">
        <f t="shared" si="935"/>
        <v>Stark</v>
      </c>
      <c r="AS1651" t="s">
        <v>2511</v>
      </c>
      <c r="AT1651" s="182"/>
      <c r="AV1651" s="98">
        <v>39</v>
      </c>
      <c r="AW1651" s="100">
        <v>151</v>
      </c>
      <c r="AX1651" s="106">
        <f t="shared" si="952"/>
        <v>39151</v>
      </c>
      <c r="AZ1651" s="7" t="s">
        <v>2975</v>
      </c>
      <c r="BA1651" t="s">
        <v>3208</v>
      </c>
    </row>
    <row r="1652" spans="1:53" hidden="1" outlineLevel="1">
      <c r="A1652" t="s">
        <v>867</v>
      </c>
      <c r="B1652" t="s">
        <v>2511</v>
      </c>
      <c r="C1652" s="1">
        <f t="shared" si="939"/>
        <v>70500</v>
      </c>
      <c r="D1652" s="7">
        <f>IF(P1652&gt;0,RANK(P1652,(P1652:R1652,S1652:AG1652)),0)</f>
        <v>1</v>
      </c>
      <c r="E1652" s="7">
        <f>IF(Q1652&gt;0,RANK(Q1652,(P1652:R1652,S1652:AG1652)),0)</f>
        <v>0</v>
      </c>
      <c r="F1652" s="7">
        <f>IF(R1652&gt;0,RANK(R1652,(P1652:R1652,S1652:AG1652)),0)</f>
        <v>2</v>
      </c>
      <c r="G1652" s="7">
        <f>IF(S1652&gt;0,RANK(S1652,(P1652:R1652,S1652:AG1652)),0)</f>
        <v>0</v>
      </c>
      <c r="H1652" s="49">
        <f t="shared" si="940"/>
        <v>9140</v>
      </c>
      <c r="I1652" s="178">
        <f t="shared" si="938"/>
        <v>0.12964539007092199</v>
      </c>
      <c r="J1652" s="2"/>
      <c r="K1652" s="2">
        <f t="shared" si="941"/>
        <v>0.56245390070921986</v>
      </c>
      <c r="L1652" s="2">
        <f t="shared" si="942"/>
        <v>0</v>
      </c>
      <c r="M1652" s="2">
        <f t="shared" si="943"/>
        <v>0.43280851063829789</v>
      </c>
      <c r="N1652" s="2">
        <f t="shared" si="936"/>
        <v>0</v>
      </c>
      <c r="O1652" s="2">
        <f t="shared" si="937"/>
        <v>4.7375886524822497E-3</v>
      </c>
      <c r="P1652" s="1">
        <v>39653</v>
      </c>
      <c r="R1652" s="1">
        <v>30513</v>
      </c>
      <c r="AC1652" s="1">
        <v>334</v>
      </c>
      <c r="AI1652" s="7">
        <f t="shared" si="944"/>
        <v>0</v>
      </c>
      <c r="AJ1652" s="7">
        <f t="shared" si="945"/>
        <v>0</v>
      </c>
      <c r="AK1652" s="7">
        <f t="shared" si="946"/>
        <v>0</v>
      </c>
      <c r="AL1652" s="7">
        <f t="shared" si="947"/>
        <v>0</v>
      </c>
      <c r="AM1652" s="2">
        <f t="shared" si="948"/>
        <v>0</v>
      </c>
      <c r="AN1652" s="2">
        <f t="shared" si="949"/>
        <v>0</v>
      </c>
      <c r="AO1652" s="2">
        <f t="shared" si="950"/>
        <v>0</v>
      </c>
      <c r="AP1652" s="2">
        <f t="shared" si="951"/>
        <v>0</v>
      </c>
      <c r="AR1652" t="str">
        <f t="shared" si="935"/>
        <v>Summit</v>
      </c>
      <c r="AS1652" t="s">
        <v>2511</v>
      </c>
      <c r="AT1652" s="182"/>
      <c r="AV1652" s="98">
        <v>39</v>
      </c>
      <c r="AW1652" s="100">
        <v>153</v>
      </c>
      <c r="AX1652" s="106">
        <f t="shared" si="952"/>
        <v>39153</v>
      </c>
      <c r="AZ1652" s="7" t="s">
        <v>2975</v>
      </c>
      <c r="BA1652" t="s">
        <v>3208</v>
      </c>
    </row>
    <row r="1653" spans="1:53" hidden="1" outlineLevel="1">
      <c r="A1653" t="s">
        <v>2039</v>
      </c>
      <c r="B1653" t="s">
        <v>2511</v>
      </c>
      <c r="C1653" s="1">
        <f t="shared" si="939"/>
        <v>33829</v>
      </c>
      <c r="D1653" s="7">
        <f>IF(P1653&gt;0,RANK(P1653,(P1653:R1653,S1653:AG1653)),0)</f>
        <v>1</v>
      </c>
      <c r="E1653" s="7">
        <f>IF(Q1653&gt;0,RANK(Q1653,(P1653:R1653,S1653:AG1653)),0)</f>
        <v>0</v>
      </c>
      <c r="F1653" s="7">
        <f>IF(R1653&gt;0,RANK(R1653,(P1653:R1653,S1653:AG1653)),0)</f>
        <v>2</v>
      </c>
      <c r="G1653" s="7">
        <f>IF(S1653&gt;0,RANK(S1653,(P1653:R1653,S1653:AG1653)),0)</f>
        <v>0</v>
      </c>
      <c r="H1653" s="49">
        <f t="shared" si="940"/>
        <v>3117</v>
      </c>
      <c r="I1653" s="178">
        <f t="shared" si="938"/>
        <v>9.2139879984628567E-2</v>
      </c>
      <c r="J1653" s="2"/>
      <c r="K1653" s="2">
        <f t="shared" si="941"/>
        <v>0.53767477607969494</v>
      </c>
      <c r="L1653" s="2">
        <f t="shared" si="942"/>
        <v>0</v>
      </c>
      <c r="M1653" s="2">
        <f t="shared" si="943"/>
        <v>0.44553489609506636</v>
      </c>
      <c r="N1653" s="2">
        <f t="shared" si="936"/>
        <v>0</v>
      </c>
      <c r="O1653" s="2">
        <f t="shared" si="937"/>
        <v>1.6790327825238704E-2</v>
      </c>
      <c r="P1653" s="1">
        <v>18189</v>
      </c>
      <c r="R1653" s="1">
        <v>15072</v>
      </c>
      <c r="AC1653" s="1">
        <v>568</v>
      </c>
      <c r="AI1653" s="7">
        <f t="shared" si="944"/>
        <v>0</v>
      </c>
      <c r="AJ1653" s="7">
        <f t="shared" si="945"/>
        <v>0</v>
      </c>
      <c r="AK1653" s="7">
        <f t="shared" si="946"/>
        <v>0</v>
      </c>
      <c r="AL1653" s="7">
        <f t="shared" si="947"/>
        <v>0</v>
      </c>
      <c r="AM1653" s="2">
        <f t="shared" si="948"/>
        <v>0</v>
      </c>
      <c r="AN1653" s="2">
        <f t="shared" si="949"/>
        <v>0</v>
      </c>
      <c r="AO1653" s="2">
        <f t="shared" si="950"/>
        <v>0</v>
      </c>
      <c r="AP1653" s="2">
        <f t="shared" si="951"/>
        <v>0</v>
      </c>
      <c r="AR1653" t="str">
        <f t="shared" si="935"/>
        <v>Trumbull</v>
      </c>
      <c r="AS1653" t="s">
        <v>2511</v>
      </c>
      <c r="AT1653" s="182"/>
      <c r="AV1653" s="98">
        <v>39</v>
      </c>
      <c r="AW1653" s="100">
        <v>155</v>
      </c>
      <c r="AX1653" s="106">
        <f t="shared" si="952"/>
        <v>39155</v>
      </c>
      <c r="AZ1653" s="7" t="s">
        <v>2975</v>
      </c>
      <c r="BA1653" t="s">
        <v>3208</v>
      </c>
    </row>
    <row r="1654" spans="1:53" hidden="1" outlineLevel="1">
      <c r="A1654" t="s">
        <v>1747</v>
      </c>
      <c r="B1654" t="s">
        <v>2511</v>
      </c>
      <c r="C1654" s="1">
        <f t="shared" si="939"/>
        <v>8877</v>
      </c>
      <c r="D1654" s="7">
        <f>IF(P1654&gt;0,RANK(P1654,(P1654:R1654,S1654:AG1654)),0)</f>
        <v>1</v>
      </c>
      <c r="E1654" s="7">
        <f>IF(Q1654&gt;0,RANK(Q1654,(P1654:R1654,S1654:AG1654)),0)</f>
        <v>0</v>
      </c>
      <c r="F1654" s="7">
        <f>IF(R1654&gt;0,RANK(R1654,(P1654:R1654,S1654:AG1654)),0)</f>
        <v>2</v>
      </c>
      <c r="G1654" s="7">
        <f>IF(S1654&gt;0,RANK(S1654,(P1654:R1654,S1654:AG1654)),0)</f>
        <v>0</v>
      </c>
      <c r="H1654" s="49">
        <f t="shared" si="940"/>
        <v>447</v>
      </c>
      <c r="I1654" s="178">
        <f t="shared" si="938"/>
        <v>5.0354849611355189E-2</v>
      </c>
      <c r="J1654" s="2"/>
      <c r="K1654" s="2">
        <f t="shared" si="941"/>
        <v>0.51470091247042915</v>
      </c>
      <c r="L1654" s="2">
        <f t="shared" si="942"/>
        <v>0</v>
      </c>
      <c r="M1654" s="2">
        <f t="shared" si="943"/>
        <v>0.46434606285907404</v>
      </c>
      <c r="N1654" s="2">
        <f t="shared" si="936"/>
        <v>0</v>
      </c>
      <c r="O1654" s="2">
        <f t="shared" si="937"/>
        <v>2.0953024670496811E-2</v>
      </c>
      <c r="P1654" s="1">
        <v>4569</v>
      </c>
      <c r="R1654" s="1">
        <v>4122</v>
      </c>
      <c r="AC1654" s="1">
        <v>186</v>
      </c>
      <c r="AI1654" s="7">
        <f t="shared" si="944"/>
        <v>0</v>
      </c>
      <c r="AJ1654" s="7">
        <f t="shared" si="945"/>
        <v>0</v>
      </c>
      <c r="AK1654" s="7">
        <f t="shared" si="946"/>
        <v>0</v>
      </c>
      <c r="AL1654" s="7">
        <f t="shared" si="947"/>
        <v>0</v>
      </c>
      <c r="AM1654" s="2">
        <f t="shared" si="948"/>
        <v>0</v>
      </c>
      <c r="AN1654" s="2">
        <f t="shared" si="949"/>
        <v>0</v>
      </c>
      <c r="AO1654" s="2">
        <f t="shared" si="950"/>
        <v>0</v>
      </c>
      <c r="AP1654" s="2">
        <f t="shared" si="951"/>
        <v>0</v>
      </c>
      <c r="AR1654" t="str">
        <f t="shared" si="935"/>
        <v>Tuscarawas</v>
      </c>
      <c r="AS1654" t="s">
        <v>2511</v>
      </c>
      <c r="AT1654" s="182"/>
      <c r="AV1654" s="98">
        <v>39</v>
      </c>
      <c r="AW1654" s="100">
        <v>157</v>
      </c>
      <c r="AX1654" s="106">
        <f t="shared" si="952"/>
        <v>39157</v>
      </c>
      <c r="AZ1654" s="7" t="s">
        <v>2975</v>
      </c>
      <c r="BA1654" t="s">
        <v>3208</v>
      </c>
    </row>
    <row r="1655" spans="1:53" hidden="1" outlineLevel="1">
      <c r="A1655" t="s">
        <v>3257</v>
      </c>
      <c r="B1655" t="s">
        <v>2511</v>
      </c>
      <c r="C1655" s="1">
        <f t="shared" si="939"/>
        <v>3181</v>
      </c>
      <c r="D1655" s="7">
        <f>IF(P1655&gt;0,RANK(P1655,(P1655:R1655,S1655:AG1655)),0)</f>
        <v>1</v>
      </c>
      <c r="E1655" s="7">
        <f>IF(Q1655&gt;0,RANK(Q1655,(P1655:R1655,S1655:AG1655)),0)</f>
        <v>0</v>
      </c>
      <c r="F1655" s="7">
        <f>IF(R1655&gt;0,RANK(R1655,(P1655:R1655,S1655:AG1655)),0)</f>
        <v>2</v>
      </c>
      <c r="G1655" s="7">
        <f>IF(S1655&gt;0,RANK(S1655,(P1655:R1655,S1655:AG1655)),0)</f>
        <v>0</v>
      </c>
      <c r="H1655" s="49">
        <f t="shared" si="940"/>
        <v>74</v>
      </c>
      <c r="I1655" s="178">
        <f t="shared" si="938"/>
        <v>2.3263124803520906E-2</v>
      </c>
      <c r="J1655" s="2"/>
      <c r="K1655" s="2">
        <f t="shared" si="941"/>
        <v>0.50707324740647597</v>
      </c>
      <c r="L1655" s="2">
        <f t="shared" si="942"/>
        <v>0</v>
      </c>
      <c r="M1655" s="2">
        <f t="shared" si="943"/>
        <v>0.48381012260295503</v>
      </c>
      <c r="N1655" s="2">
        <f t="shared" si="936"/>
        <v>0</v>
      </c>
      <c r="O1655" s="2">
        <f t="shared" si="937"/>
        <v>9.1166299905690029E-3</v>
      </c>
      <c r="P1655" s="1">
        <v>1613</v>
      </c>
      <c r="R1655" s="1">
        <v>1539</v>
      </c>
      <c r="AC1655" s="1">
        <v>29</v>
      </c>
      <c r="AI1655" s="7">
        <f t="shared" si="944"/>
        <v>0</v>
      </c>
      <c r="AJ1655" s="7">
        <f t="shared" si="945"/>
        <v>0</v>
      </c>
      <c r="AK1655" s="7">
        <f t="shared" si="946"/>
        <v>0</v>
      </c>
      <c r="AL1655" s="7">
        <f t="shared" si="947"/>
        <v>0</v>
      </c>
      <c r="AM1655" s="2">
        <f t="shared" si="948"/>
        <v>0</v>
      </c>
      <c r="AN1655" s="2">
        <f t="shared" si="949"/>
        <v>0</v>
      </c>
      <c r="AO1655" s="2">
        <f t="shared" si="950"/>
        <v>0</v>
      </c>
      <c r="AP1655" s="2">
        <f t="shared" si="951"/>
        <v>0</v>
      </c>
      <c r="AR1655" t="str">
        <f t="shared" si="935"/>
        <v>Union</v>
      </c>
      <c r="AS1655" t="s">
        <v>2511</v>
      </c>
      <c r="AT1655" s="182">
        <v>4</v>
      </c>
      <c r="AV1655" s="98">
        <v>39</v>
      </c>
      <c r="AW1655" s="100">
        <v>159</v>
      </c>
      <c r="AX1655" s="106">
        <f t="shared" si="952"/>
        <v>39159</v>
      </c>
      <c r="AZ1655" s="7" t="s">
        <v>2975</v>
      </c>
      <c r="BA1655" t="s">
        <v>3208</v>
      </c>
    </row>
    <row r="1656" spans="1:53" hidden="1" outlineLevel="1">
      <c r="A1656" t="s">
        <v>3022</v>
      </c>
      <c r="B1656" t="s">
        <v>2511</v>
      </c>
      <c r="C1656" s="1">
        <f t="shared" si="939"/>
        <v>1383</v>
      </c>
      <c r="D1656" s="7">
        <f>IF(P1656&gt;0,RANK(P1656,(P1656:R1656,S1656:AG1656)),0)</f>
        <v>1</v>
      </c>
      <c r="E1656" s="7">
        <f>IF(Q1656&gt;0,RANK(Q1656,(P1656:R1656,S1656:AG1656)),0)</f>
        <v>0</v>
      </c>
      <c r="F1656" s="7">
        <f>IF(R1656&gt;0,RANK(R1656,(P1656:R1656,S1656:AG1656)),0)</f>
        <v>2</v>
      </c>
      <c r="G1656" s="7">
        <f>IF(S1656&gt;0,RANK(S1656,(P1656:R1656,S1656:AG1656)),0)</f>
        <v>0</v>
      </c>
      <c r="H1656" s="49">
        <f t="shared" si="940"/>
        <v>78</v>
      </c>
      <c r="I1656" s="178">
        <f t="shared" si="938"/>
        <v>5.6399132321041212E-2</v>
      </c>
      <c r="J1656" s="2"/>
      <c r="K1656" s="2">
        <f t="shared" si="941"/>
        <v>0.51482284887924801</v>
      </c>
      <c r="L1656" s="2">
        <f t="shared" si="942"/>
        <v>0</v>
      </c>
      <c r="M1656" s="2">
        <f t="shared" si="943"/>
        <v>0.4584237165582068</v>
      </c>
      <c r="N1656" s="2">
        <f t="shared" si="936"/>
        <v>0</v>
      </c>
      <c r="O1656" s="2">
        <f t="shared" si="937"/>
        <v>2.6753434562545197E-2</v>
      </c>
      <c r="P1656" s="1">
        <v>712</v>
      </c>
      <c r="R1656" s="1">
        <v>634</v>
      </c>
      <c r="AC1656" s="1">
        <v>37</v>
      </c>
      <c r="AI1656" s="7">
        <f t="shared" si="944"/>
        <v>0</v>
      </c>
      <c r="AJ1656" s="7">
        <f t="shared" si="945"/>
        <v>0</v>
      </c>
      <c r="AK1656" s="7">
        <f t="shared" si="946"/>
        <v>0</v>
      </c>
      <c r="AL1656" s="7">
        <f t="shared" si="947"/>
        <v>0</v>
      </c>
      <c r="AM1656" s="2">
        <f t="shared" si="948"/>
        <v>0</v>
      </c>
      <c r="AN1656" s="2">
        <f t="shared" si="949"/>
        <v>0</v>
      </c>
      <c r="AO1656" s="2">
        <f t="shared" si="950"/>
        <v>0</v>
      </c>
      <c r="AP1656" s="2">
        <f t="shared" si="951"/>
        <v>0</v>
      </c>
      <c r="AR1656" t="str">
        <f t="shared" si="935"/>
        <v>Van Wert</v>
      </c>
      <c r="AS1656" t="s">
        <v>2511</v>
      </c>
      <c r="AT1656" s="182">
        <v>5</v>
      </c>
      <c r="AV1656" s="98">
        <v>39</v>
      </c>
      <c r="AW1656" s="100">
        <v>161</v>
      </c>
      <c r="AX1656" s="106">
        <f t="shared" si="952"/>
        <v>39161</v>
      </c>
      <c r="AZ1656" s="7" t="s">
        <v>2975</v>
      </c>
      <c r="BA1656" t="s">
        <v>3208</v>
      </c>
    </row>
    <row r="1657" spans="1:53" hidden="1" outlineLevel="1">
      <c r="A1657" t="s">
        <v>2658</v>
      </c>
      <c r="B1657" t="s">
        <v>2511</v>
      </c>
      <c r="C1657" s="1">
        <f t="shared" si="939"/>
        <v>1063</v>
      </c>
      <c r="D1657" s="7">
        <f>IF(P1657&gt;0,RANK(P1657,(P1657:R1657,S1657:AG1657)),0)</f>
        <v>1</v>
      </c>
      <c r="E1657" s="7">
        <f>IF(Q1657&gt;0,RANK(Q1657,(P1657:R1657,S1657:AG1657)),0)</f>
        <v>0</v>
      </c>
      <c r="F1657" s="7">
        <f>IF(R1657&gt;0,RANK(R1657,(P1657:R1657,S1657:AG1657)),0)</f>
        <v>2</v>
      </c>
      <c r="G1657" s="7">
        <f>IF(S1657&gt;0,RANK(S1657,(P1657:R1657,S1657:AG1657)),0)</f>
        <v>0</v>
      </c>
      <c r="H1657" s="49">
        <f t="shared" si="940"/>
        <v>9</v>
      </c>
      <c r="I1657" s="178">
        <f t="shared" si="938"/>
        <v>8.4666039510818431E-3</v>
      </c>
      <c r="J1657" s="2"/>
      <c r="K1657" s="2">
        <f t="shared" si="941"/>
        <v>0.49012229539040453</v>
      </c>
      <c r="L1657" s="2">
        <f t="shared" si="942"/>
        <v>0</v>
      </c>
      <c r="M1657" s="2">
        <f t="shared" si="943"/>
        <v>0.48165569143932269</v>
      </c>
      <c r="N1657" s="2">
        <f t="shared" si="936"/>
        <v>0</v>
      </c>
      <c r="O1657" s="2">
        <f t="shared" si="937"/>
        <v>2.8222013170272786E-2</v>
      </c>
      <c r="P1657" s="1">
        <v>521</v>
      </c>
      <c r="R1657" s="1">
        <v>512</v>
      </c>
      <c r="AC1657" s="1">
        <v>30</v>
      </c>
      <c r="AI1657" s="7">
        <f t="shared" si="944"/>
        <v>0</v>
      </c>
      <c r="AJ1657" s="7">
        <f t="shared" si="945"/>
        <v>0</v>
      </c>
      <c r="AK1657" s="7">
        <f t="shared" si="946"/>
        <v>0</v>
      </c>
      <c r="AL1657" s="7">
        <f t="shared" si="947"/>
        <v>0</v>
      </c>
      <c r="AM1657" s="2">
        <f t="shared" si="948"/>
        <v>0</v>
      </c>
      <c r="AN1657" s="2">
        <f t="shared" si="949"/>
        <v>0</v>
      </c>
      <c r="AO1657" s="2">
        <f t="shared" si="950"/>
        <v>0</v>
      </c>
      <c r="AP1657" s="2">
        <f t="shared" si="951"/>
        <v>0</v>
      </c>
      <c r="AR1657" t="str">
        <f t="shared" si="935"/>
        <v>Vinton</v>
      </c>
      <c r="AS1657" t="s">
        <v>2511</v>
      </c>
      <c r="AT1657" s="182">
        <v>15</v>
      </c>
      <c r="AV1657" s="98">
        <v>39</v>
      </c>
      <c r="AW1657" s="100">
        <v>163</v>
      </c>
      <c r="AX1657" s="106">
        <f t="shared" si="952"/>
        <v>39163</v>
      </c>
      <c r="AZ1657" s="7" t="s">
        <v>2975</v>
      </c>
      <c r="BA1657" t="s">
        <v>3208</v>
      </c>
    </row>
    <row r="1658" spans="1:53" hidden="1" outlineLevel="1">
      <c r="A1658" t="s">
        <v>1150</v>
      </c>
      <c r="B1658" t="s">
        <v>2511</v>
      </c>
      <c r="C1658" s="1">
        <f t="shared" si="939"/>
        <v>13441</v>
      </c>
      <c r="D1658" s="7">
        <f>IF(P1658&gt;0,RANK(P1658,(P1658:R1658,S1658:AG1658)),0)</f>
        <v>1</v>
      </c>
      <c r="E1658" s="7">
        <f>IF(Q1658&gt;0,RANK(Q1658,(P1658:R1658,S1658:AG1658)),0)</f>
        <v>0</v>
      </c>
      <c r="F1658" s="7">
        <f>IF(R1658&gt;0,RANK(R1658,(P1658:R1658,S1658:AG1658)),0)</f>
        <v>2</v>
      </c>
      <c r="G1658" s="7">
        <f>IF(S1658&gt;0,RANK(S1658,(P1658:R1658,S1658:AG1658)),0)</f>
        <v>0</v>
      </c>
      <c r="H1658" s="49">
        <f t="shared" si="940"/>
        <v>795</v>
      </c>
      <c r="I1658" s="178">
        <f t="shared" si="938"/>
        <v>5.9147384867197381E-2</v>
      </c>
      <c r="J1658" s="2"/>
      <c r="K1658" s="2">
        <f t="shared" si="941"/>
        <v>0.52741611487240536</v>
      </c>
      <c r="L1658" s="2">
        <f t="shared" si="942"/>
        <v>0</v>
      </c>
      <c r="M1658" s="2">
        <f t="shared" si="943"/>
        <v>0.46826873000520797</v>
      </c>
      <c r="N1658" s="2">
        <f t="shared" si="936"/>
        <v>0</v>
      </c>
      <c r="O1658" s="2">
        <f t="shared" si="937"/>
        <v>4.3151551223866713E-3</v>
      </c>
      <c r="P1658" s="1">
        <v>7089</v>
      </c>
      <c r="R1658" s="1">
        <v>6294</v>
      </c>
      <c r="AC1658" s="1">
        <v>58</v>
      </c>
      <c r="AI1658" s="7">
        <f t="shared" si="944"/>
        <v>0</v>
      </c>
      <c r="AJ1658" s="7">
        <f t="shared" si="945"/>
        <v>0</v>
      </c>
      <c r="AK1658" s="7">
        <f t="shared" si="946"/>
        <v>0</v>
      </c>
      <c r="AL1658" s="7">
        <f t="shared" si="947"/>
        <v>0</v>
      </c>
      <c r="AM1658" s="2">
        <f t="shared" si="948"/>
        <v>0</v>
      </c>
      <c r="AN1658" s="2">
        <f t="shared" si="949"/>
        <v>0</v>
      </c>
      <c r="AO1658" s="2">
        <f t="shared" si="950"/>
        <v>0</v>
      </c>
      <c r="AP1658" s="2">
        <f t="shared" si="951"/>
        <v>0</v>
      </c>
      <c r="AR1658" t="str">
        <f t="shared" si="935"/>
        <v>Warren</v>
      </c>
      <c r="AS1658" t="s">
        <v>2511</v>
      </c>
      <c r="AT1658" s="182">
        <v>1</v>
      </c>
      <c r="AV1658" s="98">
        <v>39</v>
      </c>
      <c r="AW1658" s="100">
        <v>165</v>
      </c>
      <c r="AX1658" s="106">
        <f t="shared" si="952"/>
        <v>39165</v>
      </c>
      <c r="AZ1658" s="7" t="s">
        <v>2975</v>
      </c>
      <c r="BA1658" t="s">
        <v>3208</v>
      </c>
    </row>
    <row r="1659" spans="1:53" hidden="1" outlineLevel="1">
      <c r="A1659" t="s">
        <v>643</v>
      </c>
      <c r="B1659" t="s">
        <v>2511</v>
      </c>
      <c r="C1659" s="1">
        <f t="shared" si="939"/>
        <v>5163</v>
      </c>
      <c r="D1659" s="7">
        <f>IF(P1659&gt;0,RANK(P1659,(P1659:R1659,S1659:AG1659)),0)</f>
        <v>1</v>
      </c>
      <c r="E1659" s="7">
        <f>IF(Q1659&gt;0,RANK(Q1659,(P1659:R1659,S1659:AG1659)),0)</f>
        <v>0</v>
      </c>
      <c r="F1659" s="7">
        <f>IF(R1659&gt;0,RANK(R1659,(P1659:R1659,S1659:AG1659)),0)</f>
        <v>2</v>
      </c>
      <c r="G1659" s="7">
        <f>IF(S1659&gt;0,RANK(S1659,(P1659:R1659,S1659:AG1659)),0)</f>
        <v>0</v>
      </c>
      <c r="H1659" s="49">
        <f t="shared" si="940"/>
        <v>108</v>
      </c>
      <c r="I1659" s="178">
        <f t="shared" si="938"/>
        <v>2.0918070889018012E-2</v>
      </c>
      <c r="J1659" s="2"/>
      <c r="K1659" s="2">
        <f t="shared" si="941"/>
        <v>0.50067790044547744</v>
      </c>
      <c r="L1659" s="2">
        <f t="shared" si="942"/>
        <v>0</v>
      </c>
      <c r="M1659" s="2">
        <f t="shared" si="943"/>
        <v>0.47975982955645941</v>
      </c>
      <c r="N1659" s="2">
        <f t="shared" si="936"/>
        <v>0</v>
      </c>
      <c r="O1659" s="2">
        <f t="shared" si="937"/>
        <v>1.9562269998063153E-2</v>
      </c>
      <c r="P1659" s="1">
        <v>2585</v>
      </c>
      <c r="R1659" s="1">
        <v>2477</v>
      </c>
      <c r="AC1659" s="1">
        <v>101</v>
      </c>
      <c r="AI1659" s="7">
        <f t="shared" si="944"/>
        <v>0</v>
      </c>
      <c r="AJ1659" s="7">
        <f t="shared" si="945"/>
        <v>0</v>
      </c>
      <c r="AK1659" s="7">
        <f t="shared" si="946"/>
        <v>0</v>
      </c>
      <c r="AL1659" s="7">
        <f t="shared" si="947"/>
        <v>0</v>
      </c>
      <c r="AM1659" s="2">
        <f t="shared" si="948"/>
        <v>0</v>
      </c>
      <c r="AN1659" s="2">
        <f t="shared" si="949"/>
        <v>0</v>
      </c>
      <c r="AO1659" s="2">
        <f t="shared" si="950"/>
        <v>0</v>
      </c>
      <c r="AP1659" s="2">
        <f t="shared" si="951"/>
        <v>0</v>
      </c>
      <c r="AR1659" t="str">
        <f t="shared" si="935"/>
        <v>Washington</v>
      </c>
      <c r="AS1659" t="s">
        <v>2511</v>
      </c>
      <c r="AT1659" s="182">
        <v>6</v>
      </c>
      <c r="AV1659" s="98">
        <v>39</v>
      </c>
      <c r="AW1659" s="100">
        <v>167</v>
      </c>
      <c r="AX1659" s="106">
        <f t="shared" si="952"/>
        <v>39167</v>
      </c>
      <c r="AZ1659" s="7" t="s">
        <v>2975</v>
      </c>
      <c r="BA1659" t="s">
        <v>3208</v>
      </c>
    </row>
    <row r="1660" spans="1:53" hidden="1" outlineLevel="1">
      <c r="A1660" t="s">
        <v>2161</v>
      </c>
      <c r="B1660" t="s">
        <v>2511</v>
      </c>
      <c r="C1660" s="1">
        <f t="shared" si="939"/>
        <v>6867</v>
      </c>
      <c r="D1660" s="7">
        <f>IF(P1660&gt;0,RANK(P1660,(P1660:R1660,S1660:AG1660)),0)</f>
        <v>1</v>
      </c>
      <c r="E1660" s="7">
        <f>IF(Q1660&gt;0,RANK(Q1660,(P1660:R1660,S1660:AG1660)),0)</f>
        <v>0</v>
      </c>
      <c r="F1660" s="7">
        <f>IF(R1660&gt;0,RANK(R1660,(P1660:R1660,S1660:AG1660)),0)</f>
        <v>2</v>
      </c>
      <c r="G1660" s="7">
        <f>IF(S1660&gt;0,RANK(S1660,(P1660:R1660,S1660:AG1660)),0)</f>
        <v>0</v>
      </c>
      <c r="H1660" s="49">
        <f t="shared" si="940"/>
        <v>149</v>
      </c>
      <c r="I1660" s="178">
        <f t="shared" si="938"/>
        <v>2.1697975826416194E-2</v>
      </c>
      <c r="J1660" s="2"/>
      <c r="K1660" s="2">
        <f t="shared" si="941"/>
        <v>0.50691713994466292</v>
      </c>
      <c r="L1660" s="2">
        <f t="shared" si="942"/>
        <v>0</v>
      </c>
      <c r="M1660" s="2">
        <f t="shared" si="943"/>
        <v>0.48521916411824667</v>
      </c>
      <c r="N1660" s="2">
        <f t="shared" si="936"/>
        <v>0</v>
      </c>
      <c r="O1660" s="2">
        <f t="shared" si="937"/>
        <v>7.8636959370904091E-3</v>
      </c>
      <c r="P1660" s="1">
        <v>3481</v>
      </c>
      <c r="R1660" s="1">
        <v>3332</v>
      </c>
      <c r="AC1660" s="1">
        <v>54</v>
      </c>
      <c r="AI1660" s="7">
        <f t="shared" si="944"/>
        <v>0</v>
      </c>
      <c r="AJ1660" s="7">
        <f t="shared" si="945"/>
        <v>0</v>
      </c>
      <c r="AK1660" s="7">
        <f t="shared" si="946"/>
        <v>0</v>
      </c>
      <c r="AL1660" s="7">
        <f t="shared" si="947"/>
        <v>0</v>
      </c>
      <c r="AM1660" s="2">
        <f t="shared" si="948"/>
        <v>0</v>
      </c>
      <c r="AN1660" s="2">
        <f t="shared" si="949"/>
        <v>0</v>
      </c>
      <c r="AO1660" s="2">
        <f t="shared" si="950"/>
        <v>0</v>
      </c>
      <c r="AP1660" s="2">
        <f t="shared" si="951"/>
        <v>0</v>
      </c>
      <c r="AR1660" t="str">
        <f t="shared" si="935"/>
        <v>Wayne</v>
      </c>
      <c r="AS1660" t="s">
        <v>2511</v>
      </c>
      <c r="AT1660" s="182">
        <v>16</v>
      </c>
      <c r="AV1660" s="98">
        <v>39</v>
      </c>
      <c r="AW1660" s="100">
        <v>169</v>
      </c>
      <c r="AX1660" s="106">
        <f t="shared" si="952"/>
        <v>39169</v>
      </c>
      <c r="AZ1660" s="7" t="s">
        <v>2975</v>
      </c>
      <c r="BA1660" t="s">
        <v>3208</v>
      </c>
    </row>
    <row r="1661" spans="1:53" hidden="1" outlineLevel="1">
      <c r="A1661" t="s">
        <v>868</v>
      </c>
      <c r="B1661" t="s">
        <v>2511</v>
      </c>
      <c r="C1661" s="1">
        <f t="shared" si="939"/>
        <v>2235</v>
      </c>
      <c r="D1661" s="7">
        <f>IF(P1661&gt;0,RANK(P1661,(P1661:R1661,S1661:AG1661)),0)</f>
        <v>2</v>
      </c>
      <c r="E1661" s="7">
        <f>IF(Q1661&gt;0,RANK(Q1661,(P1661:R1661,S1661:AG1661)),0)</f>
        <v>0</v>
      </c>
      <c r="F1661" s="7">
        <f>IF(R1661&gt;0,RANK(R1661,(P1661:R1661,S1661:AG1661)),0)</f>
        <v>1</v>
      </c>
      <c r="G1661" s="7">
        <f>IF(S1661&gt;0,RANK(S1661,(P1661:R1661,S1661:AG1661)),0)</f>
        <v>0</v>
      </c>
      <c r="H1661" s="49">
        <f t="shared" si="940"/>
        <v>164</v>
      </c>
      <c r="I1661" s="178">
        <f t="shared" si="938"/>
        <v>7.3378076062639824E-2</v>
      </c>
      <c r="J1661" s="2"/>
      <c r="K1661" s="2">
        <f t="shared" si="941"/>
        <v>0.45548098434004475</v>
      </c>
      <c r="L1661" s="2">
        <f t="shared" si="942"/>
        <v>0</v>
      </c>
      <c r="M1661" s="2">
        <f t="shared" si="943"/>
        <v>0.5288590604026846</v>
      </c>
      <c r="N1661" s="2">
        <f t="shared" si="936"/>
        <v>0</v>
      </c>
      <c r="O1661" s="2">
        <f t="shared" si="937"/>
        <v>1.5659955257270708E-2</v>
      </c>
      <c r="P1661" s="1">
        <v>1018</v>
      </c>
      <c r="R1661" s="1">
        <v>1182</v>
      </c>
      <c r="AC1661" s="1">
        <v>35</v>
      </c>
      <c r="AI1661" s="7">
        <f t="shared" si="944"/>
        <v>0</v>
      </c>
      <c r="AJ1661" s="7">
        <f t="shared" si="945"/>
        <v>0</v>
      </c>
      <c r="AK1661" s="7">
        <f t="shared" si="946"/>
        <v>0</v>
      </c>
      <c r="AL1661" s="7">
        <f t="shared" si="947"/>
        <v>0</v>
      </c>
      <c r="AM1661" s="2">
        <f t="shared" si="948"/>
        <v>0</v>
      </c>
      <c r="AN1661" s="2">
        <f t="shared" si="949"/>
        <v>0</v>
      </c>
      <c r="AO1661" s="2">
        <f t="shared" si="950"/>
        <v>0</v>
      </c>
      <c r="AP1661" s="2">
        <f t="shared" si="951"/>
        <v>0</v>
      </c>
      <c r="AR1661" t="str">
        <f t="shared" si="935"/>
        <v>Williams</v>
      </c>
      <c r="AS1661" t="s">
        <v>2511</v>
      </c>
      <c r="AT1661" s="182">
        <v>5</v>
      </c>
      <c r="AV1661" s="98">
        <v>39</v>
      </c>
      <c r="AW1661" s="100">
        <v>171</v>
      </c>
      <c r="AX1661" s="106">
        <f t="shared" si="952"/>
        <v>39171</v>
      </c>
      <c r="AZ1661" s="7" t="s">
        <v>2975</v>
      </c>
      <c r="BA1661" t="s">
        <v>3208</v>
      </c>
    </row>
    <row r="1662" spans="1:53" hidden="1" outlineLevel="1">
      <c r="A1662" t="s">
        <v>3293</v>
      </c>
      <c r="B1662" t="s">
        <v>2511</v>
      </c>
      <c r="C1662" s="1">
        <f t="shared" si="939"/>
        <v>13977</v>
      </c>
      <c r="D1662" s="7">
        <f>IF(P1662&gt;0,RANK(P1662,(P1662:R1662,S1662:AG1662)),0)</f>
        <v>2</v>
      </c>
      <c r="E1662" s="7">
        <f>IF(Q1662&gt;0,RANK(Q1662,(P1662:R1662,S1662:AG1662)),0)</f>
        <v>0</v>
      </c>
      <c r="F1662" s="7">
        <f>IF(R1662&gt;0,RANK(R1662,(P1662:R1662,S1662:AG1662)),0)</f>
        <v>1</v>
      </c>
      <c r="G1662" s="7">
        <f>IF(S1662&gt;0,RANK(S1662,(P1662:R1662,S1662:AG1662)),0)</f>
        <v>0</v>
      </c>
      <c r="H1662" s="49">
        <f t="shared" si="940"/>
        <v>1410</v>
      </c>
      <c r="I1662" s="178">
        <f t="shared" si="938"/>
        <v>0.10088001717106675</v>
      </c>
      <c r="J1662" s="2"/>
      <c r="K1662" s="2">
        <f t="shared" si="941"/>
        <v>0.44687701223438508</v>
      </c>
      <c r="L1662" s="2">
        <f t="shared" si="942"/>
        <v>0</v>
      </c>
      <c r="M1662" s="2">
        <f t="shared" si="943"/>
        <v>0.54775702940545179</v>
      </c>
      <c r="N1662" s="2">
        <f t="shared" si="936"/>
        <v>0</v>
      </c>
      <c r="O1662" s="2">
        <f t="shared" si="937"/>
        <v>5.3659583601631811E-3</v>
      </c>
      <c r="P1662" s="1">
        <v>6246</v>
      </c>
      <c r="R1662" s="1">
        <v>7656</v>
      </c>
      <c r="AC1662" s="1">
        <v>75</v>
      </c>
      <c r="AI1662" s="7">
        <f t="shared" si="944"/>
        <v>0</v>
      </c>
      <c r="AJ1662" s="7">
        <f t="shared" si="945"/>
        <v>0</v>
      </c>
      <c r="AK1662" s="7">
        <f t="shared" si="946"/>
        <v>0</v>
      </c>
      <c r="AL1662" s="7">
        <f t="shared" si="947"/>
        <v>0</v>
      </c>
      <c r="AM1662" s="2">
        <f t="shared" si="948"/>
        <v>0</v>
      </c>
      <c r="AN1662" s="2">
        <f t="shared" si="949"/>
        <v>0</v>
      </c>
      <c r="AO1662" s="2">
        <f t="shared" si="950"/>
        <v>0</v>
      </c>
      <c r="AP1662" s="2">
        <f t="shared" si="951"/>
        <v>0</v>
      </c>
      <c r="AR1662" t="str">
        <f t="shared" si="935"/>
        <v>Wood</v>
      </c>
      <c r="AS1662" t="s">
        <v>2511</v>
      </c>
      <c r="AT1662" s="182">
        <v>5</v>
      </c>
      <c r="AV1662" s="98">
        <v>39</v>
      </c>
      <c r="AW1662" s="100">
        <v>173</v>
      </c>
      <c r="AX1662" s="106">
        <f t="shared" si="952"/>
        <v>39173</v>
      </c>
      <c r="AZ1662" s="7" t="s">
        <v>2975</v>
      </c>
      <c r="BA1662" t="s">
        <v>3208</v>
      </c>
    </row>
    <row r="1663" spans="1:53" hidden="1" outlineLevel="1">
      <c r="A1663" t="s">
        <v>2753</v>
      </c>
      <c r="B1663" t="s">
        <v>2511</v>
      </c>
      <c r="C1663" s="1">
        <f t="shared" si="939"/>
        <v>1355</v>
      </c>
      <c r="D1663" s="7">
        <f>IF(P1663&gt;0,RANK(P1663,(P1663:R1663,S1663:AG1663)),0)</f>
        <v>1</v>
      </c>
      <c r="E1663" s="7">
        <f>IF(Q1663&gt;0,RANK(Q1663,(P1663:R1663,S1663:AG1663)),0)</f>
        <v>0</v>
      </c>
      <c r="F1663" s="7">
        <f>IF(R1663&gt;0,RANK(R1663,(P1663:R1663,S1663:AG1663)),0)</f>
        <v>2</v>
      </c>
      <c r="G1663" s="7">
        <f>IF(S1663&gt;0,RANK(S1663,(P1663:R1663,S1663:AG1663)),0)</f>
        <v>0</v>
      </c>
      <c r="H1663" s="49">
        <f t="shared" si="940"/>
        <v>1</v>
      </c>
      <c r="I1663" s="178">
        <f t="shared" si="938"/>
        <v>7.3800738007380072E-4</v>
      </c>
      <c r="J1663" s="2"/>
      <c r="K1663" s="2">
        <f t="shared" si="941"/>
        <v>0.49225092250922509</v>
      </c>
      <c r="L1663" s="2">
        <f t="shared" si="942"/>
        <v>0</v>
      </c>
      <c r="M1663" s="2">
        <f t="shared" si="943"/>
        <v>0.4915129151291513</v>
      </c>
      <c r="N1663" s="2">
        <f t="shared" si="936"/>
        <v>0</v>
      </c>
      <c r="O1663" s="2">
        <f t="shared" si="937"/>
        <v>1.6236162361623618E-2</v>
      </c>
      <c r="P1663" s="1">
        <v>667</v>
      </c>
      <c r="R1663" s="1">
        <v>666</v>
      </c>
      <c r="AC1663" s="1">
        <v>22</v>
      </c>
      <c r="AI1663" s="7">
        <f t="shared" si="944"/>
        <v>0</v>
      </c>
      <c r="AJ1663" s="7">
        <f t="shared" si="945"/>
        <v>0</v>
      </c>
      <c r="AK1663" s="7">
        <f t="shared" si="946"/>
        <v>0</v>
      </c>
      <c r="AL1663" s="7">
        <f t="shared" si="947"/>
        <v>0</v>
      </c>
      <c r="AM1663" s="2">
        <f t="shared" si="948"/>
        <v>0</v>
      </c>
      <c r="AN1663" s="2">
        <f t="shared" si="949"/>
        <v>0</v>
      </c>
      <c r="AO1663" s="2">
        <f t="shared" si="950"/>
        <v>0</v>
      </c>
      <c r="AP1663" s="2">
        <f t="shared" si="951"/>
        <v>0</v>
      </c>
      <c r="AR1663" t="str">
        <f t="shared" si="935"/>
        <v>Wyandot</v>
      </c>
      <c r="AS1663" t="s">
        <v>2511</v>
      </c>
      <c r="AT1663" s="182">
        <v>5</v>
      </c>
      <c r="AV1663" s="98">
        <v>39</v>
      </c>
      <c r="AW1663" s="100">
        <v>175</v>
      </c>
      <c r="AX1663" s="106">
        <f t="shared" si="952"/>
        <v>39175</v>
      </c>
      <c r="AZ1663" s="7" t="s">
        <v>2975</v>
      </c>
      <c r="BA1663" t="s">
        <v>3208</v>
      </c>
    </row>
    <row r="1664" spans="1:53" collapsed="1">
      <c r="A1664" t="s">
        <v>732</v>
      </c>
      <c r="B1664" t="s">
        <v>1114</v>
      </c>
      <c r="C1664" s="1">
        <f t="shared" si="939"/>
        <v>1241478</v>
      </c>
      <c r="D1664" s="7">
        <f>IF(P1664&gt;0,RANK(P1664,(P1664:R1664,S1664:AG1664)),0)</f>
        <v>1</v>
      </c>
      <c r="E1664" s="7">
        <f>IF(Q1664&gt;0,RANK(Q1664,(P1664:R1664,S1664:AG1664)),0)</f>
        <v>0</v>
      </c>
      <c r="F1664" s="7">
        <f>IF(R1664&gt;0,RANK(R1664,(P1664:R1664,S1664:AG1664)),0)</f>
        <v>2</v>
      </c>
      <c r="G1664" s="7">
        <f>IF(S1664&gt;0,RANK(S1664,(P1664:R1664,S1664:AG1664)),0)</f>
        <v>0</v>
      </c>
      <c r="H1664" s="49">
        <f t="shared" si="940"/>
        <v>161286</v>
      </c>
      <c r="I1664" s="178">
        <f t="shared" si="938"/>
        <v>0.12991450513017549</v>
      </c>
      <c r="J1664" s="2"/>
      <c r="K1664" s="2">
        <f t="shared" si="941"/>
        <v>0.56117063693436375</v>
      </c>
      <c r="L1664" s="2">
        <f t="shared" si="942"/>
        <v>0</v>
      </c>
      <c r="M1664" s="2">
        <f t="shared" si="943"/>
        <v>0.43125613180418826</v>
      </c>
      <c r="N1664" s="2">
        <f t="shared" si="936"/>
        <v>0</v>
      </c>
      <c r="O1664" s="2">
        <f t="shared" si="937"/>
        <v>7.573231261447988E-3</v>
      </c>
      <c r="P1664" s="1">
        <f t="shared" ref="P1664:R1664" si="953">SUM(P1576:P1663)</f>
        <v>696681</v>
      </c>
      <c r="R1664" s="1">
        <f t="shared" si="953"/>
        <v>535395</v>
      </c>
      <c r="AC1664" s="1">
        <f>SUM(AC1576:AC1663)</f>
        <v>9402</v>
      </c>
      <c r="AI1664" s="7">
        <f t="shared" si="944"/>
        <v>0</v>
      </c>
      <c r="AJ1664" s="7">
        <f t="shared" si="945"/>
        <v>0</v>
      </c>
      <c r="AK1664" s="7">
        <f t="shared" si="946"/>
        <v>0</v>
      </c>
      <c r="AL1664" s="7">
        <f t="shared" si="947"/>
        <v>0</v>
      </c>
      <c r="AM1664" s="2">
        <f t="shared" si="948"/>
        <v>0</v>
      </c>
      <c r="AN1664" s="2">
        <f t="shared" si="949"/>
        <v>0</v>
      </c>
      <c r="AO1664" s="2">
        <f t="shared" si="950"/>
        <v>0</v>
      </c>
      <c r="AP1664" s="2">
        <f t="shared" si="951"/>
        <v>0</v>
      </c>
      <c r="AR1664" t="str">
        <f t="shared" si="935"/>
        <v>Ohio</v>
      </c>
      <c r="AS1664" t="s">
        <v>1114</v>
      </c>
      <c r="AT1664" s="182"/>
      <c r="AV1664" s="98">
        <v>39</v>
      </c>
      <c r="AW1664" s="100"/>
      <c r="AX1664" s="98">
        <v>39</v>
      </c>
      <c r="AZ1664" s="7" t="s">
        <v>1634</v>
      </c>
      <c r="BA1664" t="s">
        <v>3208</v>
      </c>
    </row>
    <row r="1665" spans="1:53">
      <c r="C1665" s="1"/>
      <c r="E1665" s="7"/>
      <c r="F1665" s="7"/>
      <c r="G1665" s="7"/>
      <c r="H1665" s="49"/>
      <c r="I1665" s="178"/>
      <c r="J1665" s="2"/>
      <c r="W1665" s="184"/>
      <c r="AA1665" s="184"/>
      <c r="AB1665" s="184"/>
      <c r="AC1665" s="184"/>
      <c r="AE1665"/>
      <c r="AF1665"/>
      <c r="AI1665" s="7"/>
      <c r="AJ1665" s="7"/>
      <c r="AK1665" s="7"/>
      <c r="AL1665" s="7"/>
      <c r="AT1665" s="182"/>
      <c r="AV1665" s="98"/>
      <c r="AW1665" s="100"/>
    </row>
    <row r="1666" spans="1:53" s="1" customFormat="1" hidden="1" outlineLevel="1">
      <c r="A1666" t="s">
        <v>843</v>
      </c>
      <c r="B1666" t="s">
        <v>1859</v>
      </c>
      <c r="C1666" s="1">
        <f t="shared" ref="C1666:C1697" si="954">SUM(P1666:AG1666)</f>
        <v>1743</v>
      </c>
      <c r="D1666" s="7">
        <f>IF(P1666&gt;0,RANK(P1666,(P1666:R1666,S1666:AG1666)),0)</f>
        <v>2</v>
      </c>
      <c r="E1666" s="7">
        <f>IF(Q1666&gt;0,RANK(Q1666,(P1666:R1666,S1666:AG1666)),0)</f>
        <v>0</v>
      </c>
      <c r="F1666" s="7">
        <f>IF(R1666&gt;0,RANK(R1666,(P1666:R1666,S1666:AG1666)),0)</f>
        <v>1</v>
      </c>
      <c r="G1666" s="7">
        <f>IF(S1666&gt;0,RANK(S1666,(P1666:R1666,S1666:AG1666)),0)</f>
        <v>4</v>
      </c>
      <c r="H1666" s="49">
        <f t="shared" ref="H1666:H1697" si="955">MAX(P1666:Y1666)-LARGE(P1666:Y1666,2)</f>
        <v>390</v>
      </c>
      <c r="I1666" s="178">
        <f t="shared" si="938"/>
        <v>0.22375215146299485</v>
      </c>
      <c r="J1666" s="2"/>
      <c r="K1666" s="2">
        <f t="shared" ref="K1666:K1697" si="956">IF($C1666=0,"-",P1666/$C1666)</f>
        <v>0.33448078026391281</v>
      </c>
      <c r="L1666" s="2">
        <f t="shared" ref="L1666:L1697" si="957">IF($C1666=0,"-",Q1666/$C1666)</f>
        <v>0</v>
      </c>
      <c r="M1666" s="2">
        <f t="shared" ref="M1666:M1697" si="958">IF($C1666=0,"-",R1666/$C1666)</f>
        <v>0.55823293172690758</v>
      </c>
      <c r="N1666" s="2">
        <f t="shared" si="936"/>
        <v>2.9833620195065979E-2</v>
      </c>
      <c r="O1666" s="2">
        <f t="shared" si="937"/>
        <v>7.7452667814113627E-2</v>
      </c>
      <c r="P1666" s="1">
        <v>583</v>
      </c>
      <c r="R1666" s="1">
        <v>973</v>
      </c>
      <c r="S1666" s="1">
        <v>52</v>
      </c>
      <c r="W1666" s="1">
        <v>36</v>
      </c>
      <c r="AA1666" s="1">
        <v>56</v>
      </c>
      <c r="AB1666" s="1">
        <v>26</v>
      </c>
      <c r="AC1666" s="1">
        <v>17</v>
      </c>
      <c r="AI1666" s="7">
        <f t="shared" ref="AI1666:AI1697" si="959">IF(T1666&gt;0,RANK(T1666,(P1666:Z1666)),0)</f>
        <v>0</v>
      </c>
      <c r="AJ1666" s="7">
        <f t="shared" ref="AJ1666:AJ1697" si="960">IF(U1666&gt;0,RANK(U1666,(P1666:Z1666)),0)</f>
        <v>0</v>
      </c>
      <c r="AK1666" s="7">
        <f t="shared" ref="AK1666:AK1697" si="961">IF(V1666&gt;0,RANK(V1666,(P1666:Z1666)),0)</f>
        <v>0</v>
      </c>
      <c r="AL1666" s="7">
        <f t="shared" ref="AL1666:AL1697" si="962">IF(W1666&gt;0,RANK(W1666,(P1666:Z1666)),0)</f>
        <v>4</v>
      </c>
      <c r="AM1666" s="2">
        <f t="shared" ref="AM1666:AM1697" si="963">IF($C1666=0,"-",T1666/$C1666)</f>
        <v>0</v>
      </c>
      <c r="AN1666" s="2">
        <f t="shared" ref="AN1666:AN1697" si="964">IF($C1666=0,"-",U1666/$C1666)</f>
        <v>0</v>
      </c>
      <c r="AO1666" s="2">
        <f t="shared" ref="AO1666:AO1697" si="965">IF($C1666=0,"-",V1666/$C1666)</f>
        <v>0</v>
      </c>
      <c r="AP1666" s="2">
        <f t="shared" ref="AP1666:AP1697" si="966">IF($C1666=0,"-",W1666/$C1666)</f>
        <v>2.0654044750430294E-2</v>
      </c>
      <c r="AQ1666" s="2"/>
      <c r="AR1666" t="str">
        <f t="shared" si="935"/>
        <v>Adair</v>
      </c>
      <c r="AS1666" t="s">
        <v>1859</v>
      </c>
      <c r="AT1666" s="182">
        <v>2</v>
      </c>
      <c r="AV1666" s="98">
        <v>40</v>
      </c>
      <c r="AW1666" s="100">
        <v>1</v>
      </c>
      <c r="AX1666" s="106">
        <f t="shared" ref="AX1666:AX1697" si="967">AV1666*1000+AW1666</f>
        <v>40001</v>
      </c>
      <c r="AZ1666" s="7" t="s">
        <v>2975</v>
      </c>
      <c r="BA1666" t="s">
        <v>3208</v>
      </c>
    </row>
    <row r="1667" spans="1:53" s="1" customFormat="1" hidden="1" outlineLevel="1">
      <c r="A1667" t="s">
        <v>2301</v>
      </c>
      <c r="B1667" t="s">
        <v>1859</v>
      </c>
      <c r="C1667" s="1">
        <f t="shared" si="954"/>
        <v>329</v>
      </c>
      <c r="D1667" s="7">
        <f>IF(P1667&gt;0,RANK(P1667,(P1667:R1667,S1667:AG1667)),0)</f>
        <v>2</v>
      </c>
      <c r="E1667" s="7">
        <f>IF(Q1667&gt;0,RANK(Q1667,(P1667:R1667,S1667:AG1667)),0)</f>
        <v>0</v>
      </c>
      <c r="F1667" s="7">
        <f>IF(R1667&gt;0,RANK(R1667,(P1667:R1667,S1667:AG1667)),0)</f>
        <v>1</v>
      </c>
      <c r="G1667" s="7">
        <f>IF(S1667&gt;0,RANK(S1667,(P1667:R1667,S1667:AG1667)),0)</f>
        <v>3</v>
      </c>
      <c r="H1667" s="49">
        <f t="shared" si="955"/>
        <v>99</v>
      </c>
      <c r="I1667" s="178">
        <f t="shared" si="938"/>
        <v>0.30091185410334348</v>
      </c>
      <c r="J1667" s="2"/>
      <c r="K1667" s="2">
        <f t="shared" si="956"/>
        <v>0.2796352583586626</v>
      </c>
      <c r="L1667" s="2">
        <f t="shared" si="957"/>
        <v>0</v>
      </c>
      <c r="M1667" s="2">
        <f t="shared" si="958"/>
        <v>0.58054711246200608</v>
      </c>
      <c r="N1667" s="2">
        <f t="shared" si="936"/>
        <v>4.8632218844984802E-2</v>
      </c>
      <c r="O1667" s="2">
        <f t="shared" si="937"/>
        <v>9.1185410334346573E-2</v>
      </c>
      <c r="P1667" s="1">
        <v>92</v>
      </c>
      <c r="R1667" s="1">
        <v>191</v>
      </c>
      <c r="S1667" s="1">
        <v>16</v>
      </c>
      <c r="W1667" s="1">
        <v>13</v>
      </c>
      <c r="AA1667" s="1">
        <v>5</v>
      </c>
      <c r="AB1667" s="1">
        <v>9</v>
      </c>
      <c r="AC1667" s="1">
        <v>3</v>
      </c>
      <c r="AI1667" s="7">
        <f t="shared" si="959"/>
        <v>0</v>
      </c>
      <c r="AJ1667" s="7">
        <f t="shared" si="960"/>
        <v>0</v>
      </c>
      <c r="AK1667" s="7">
        <f t="shared" si="961"/>
        <v>0</v>
      </c>
      <c r="AL1667" s="7">
        <f t="shared" si="962"/>
        <v>4</v>
      </c>
      <c r="AM1667" s="2">
        <f t="shared" si="963"/>
        <v>0</v>
      </c>
      <c r="AN1667" s="2">
        <f t="shared" si="964"/>
        <v>0</v>
      </c>
      <c r="AO1667" s="2">
        <f t="shared" si="965"/>
        <v>0</v>
      </c>
      <c r="AP1667" s="2">
        <f t="shared" si="966"/>
        <v>3.9513677811550151E-2</v>
      </c>
      <c r="AQ1667" s="2"/>
      <c r="AR1667" t="str">
        <f t="shared" si="935"/>
        <v>Alfalfa</v>
      </c>
      <c r="AS1667" t="s">
        <v>1859</v>
      </c>
      <c r="AT1667" s="182">
        <v>3</v>
      </c>
      <c r="AV1667" s="98">
        <v>40</v>
      </c>
      <c r="AW1667" s="100">
        <v>3</v>
      </c>
      <c r="AX1667" s="106">
        <f t="shared" si="967"/>
        <v>40003</v>
      </c>
      <c r="AZ1667" s="7" t="s">
        <v>2975</v>
      </c>
      <c r="BA1667" t="s">
        <v>3208</v>
      </c>
    </row>
    <row r="1668" spans="1:53" s="1" customFormat="1" hidden="1" outlineLevel="1">
      <c r="A1668" t="s">
        <v>1352</v>
      </c>
      <c r="B1668" t="s">
        <v>1859</v>
      </c>
      <c r="C1668" s="1">
        <f t="shared" si="954"/>
        <v>1308</v>
      </c>
      <c r="D1668" s="7">
        <f>IF(P1668&gt;0,RANK(P1668,(P1668:R1668,S1668:AG1668)),0)</f>
        <v>2</v>
      </c>
      <c r="E1668" s="7">
        <f>IF(Q1668&gt;0,RANK(Q1668,(P1668:R1668,S1668:AG1668)),0)</f>
        <v>0</v>
      </c>
      <c r="F1668" s="7">
        <f>IF(R1668&gt;0,RANK(R1668,(P1668:R1668,S1668:AG1668)),0)</f>
        <v>1</v>
      </c>
      <c r="G1668" s="7">
        <f>IF(S1668&gt;0,RANK(S1668,(P1668:R1668,S1668:AG1668)),0)</f>
        <v>3</v>
      </c>
      <c r="H1668" s="49">
        <f t="shared" si="955"/>
        <v>351</v>
      </c>
      <c r="I1668" s="178">
        <f t="shared" si="938"/>
        <v>0.26834862385321101</v>
      </c>
      <c r="J1668" s="2"/>
      <c r="K1668" s="2">
        <f t="shared" si="956"/>
        <v>0.28516819571865443</v>
      </c>
      <c r="L1668" s="2">
        <f t="shared" si="957"/>
        <v>0</v>
      </c>
      <c r="M1668" s="2">
        <f t="shared" si="958"/>
        <v>0.55351681957186549</v>
      </c>
      <c r="N1668" s="2">
        <f t="shared" si="936"/>
        <v>4.4342507645259939E-2</v>
      </c>
      <c r="O1668" s="2">
        <f t="shared" si="937"/>
        <v>0.11697247706422009</v>
      </c>
      <c r="P1668" s="1">
        <v>373</v>
      </c>
      <c r="R1668" s="1">
        <v>724</v>
      </c>
      <c r="S1668" s="1">
        <v>58</v>
      </c>
      <c r="W1668" s="1">
        <v>37</v>
      </c>
      <c r="AA1668" s="1">
        <v>52</v>
      </c>
      <c r="AB1668" s="1">
        <v>32</v>
      </c>
      <c r="AC1668" s="1">
        <v>32</v>
      </c>
      <c r="AI1668" s="7">
        <f t="shared" si="959"/>
        <v>0</v>
      </c>
      <c r="AJ1668" s="7">
        <f t="shared" si="960"/>
        <v>0</v>
      </c>
      <c r="AK1668" s="7">
        <f t="shared" si="961"/>
        <v>0</v>
      </c>
      <c r="AL1668" s="7">
        <f t="shared" si="962"/>
        <v>4</v>
      </c>
      <c r="AM1668" s="2">
        <f t="shared" si="963"/>
        <v>0</v>
      </c>
      <c r="AN1668" s="2">
        <f t="shared" si="964"/>
        <v>0</v>
      </c>
      <c r="AO1668" s="2">
        <f t="shared" si="965"/>
        <v>0</v>
      </c>
      <c r="AP1668" s="2">
        <f t="shared" si="966"/>
        <v>2.8287461773700305E-2</v>
      </c>
      <c r="AQ1668" s="2"/>
      <c r="AR1668" t="str">
        <f t="shared" si="935"/>
        <v>Atoka</v>
      </c>
      <c r="AS1668" t="s">
        <v>1859</v>
      </c>
      <c r="AT1668" s="182">
        <v>2</v>
      </c>
      <c r="AV1668" s="98">
        <v>40</v>
      </c>
      <c r="AW1668" s="100">
        <v>5</v>
      </c>
      <c r="AX1668" s="106">
        <f t="shared" si="967"/>
        <v>40005</v>
      </c>
      <c r="AZ1668" s="7" t="s">
        <v>2975</v>
      </c>
      <c r="BA1668" t="s">
        <v>3208</v>
      </c>
    </row>
    <row r="1669" spans="1:53" s="1" customFormat="1" hidden="1" outlineLevel="1">
      <c r="A1669" t="s">
        <v>1823</v>
      </c>
      <c r="B1669" t="s">
        <v>1859</v>
      </c>
      <c r="C1669" s="1">
        <f t="shared" si="954"/>
        <v>180</v>
      </c>
      <c r="D1669" s="7">
        <f>IF(P1669&gt;0,RANK(P1669,(P1669:R1669,S1669:AG1669)),0)</f>
        <v>2</v>
      </c>
      <c r="E1669" s="7">
        <f>IF(Q1669&gt;0,RANK(Q1669,(P1669:R1669,S1669:AG1669)),0)</f>
        <v>0</v>
      </c>
      <c r="F1669" s="7">
        <f>IF(R1669&gt;0,RANK(R1669,(P1669:R1669,S1669:AG1669)),0)</f>
        <v>1</v>
      </c>
      <c r="G1669" s="7">
        <f>IF(S1669&gt;0,RANK(S1669,(P1669:R1669,S1669:AG1669)),0)</f>
        <v>3</v>
      </c>
      <c r="H1669" s="49">
        <f t="shared" si="955"/>
        <v>42</v>
      </c>
      <c r="I1669" s="178">
        <f t="shared" si="938"/>
        <v>0.23333333333333334</v>
      </c>
      <c r="J1669" s="2"/>
      <c r="K1669" s="2">
        <f t="shared" si="956"/>
        <v>0.28888888888888886</v>
      </c>
      <c r="L1669" s="2">
        <f t="shared" si="957"/>
        <v>0</v>
      </c>
      <c r="M1669" s="2">
        <f t="shared" si="958"/>
        <v>0.52222222222222225</v>
      </c>
      <c r="N1669" s="2">
        <f t="shared" si="936"/>
        <v>7.2222222222222215E-2</v>
      </c>
      <c r="O1669" s="2">
        <f t="shared" si="937"/>
        <v>0.11666666666666667</v>
      </c>
      <c r="P1669" s="1">
        <v>52</v>
      </c>
      <c r="R1669" s="1">
        <v>94</v>
      </c>
      <c r="S1669" s="1">
        <v>13</v>
      </c>
      <c r="W1669" s="1">
        <v>9</v>
      </c>
      <c r="AA1669" s="1">
        <v>5</v>
      </c>
      <c r="AB1669" s="1">
        <v>2</v>
      </c>
      <c r="AC1669" s="1">
        <v>5</v>
      </c>
      <c r="AI1669" s="7">
        <f t="shared" si="959"/>
        <v>0</v>
      </c>
      <c r="AJ1669" s="7">
        <f t="shared" si="960"/>
        <v>0</v>
      </c>
      <c r="AK1669" s="7">
        <f t="shared" si="961"/>
        <v>0</v>
      </c>
      <c r="AL1669" s="7">
        <f t="shared" si="962"/>
        <v>4</v>
      </c>
      <c r="AM1669" s="2">
        <f t="shared" si="963"/>
        <v>0</v>
      </c>
      <c r="AN1669" s="2">
        <f t="shared" si="964"/>
        <v>0</v>
      </c>
      <c r="AO1669" s="2">
        <f t="shared" si="965"/>
        <v>0</v>
      </c>
      <c r="AP1669" s="2">
        <f t="shared" si="966"/>
        <v>0.05</v>
      </c>
      <c r="AQ1669" s="2"/>
      <c r="AR1669" t="str">
        <f t="shared" si="935"/>
        <v>Beaver</v>
      </c>
      <c r="AS1669" t="s">
        <v>1859</v>
      </c>
      <c r="AT1669" s="182">
        <v>3</v>
      </c>
      <c r="AV1669" s="98">
        <v>40</v>
      </c>
      <c r="AW1669" s="100">
        <v>7</v>
      </c>
      <c r="AX1669" s="106">
        <f t="shared" si="967"/>
        <v>40007</v>
      </c>
      <c r="AZ1669" s="7" t="s">
        <v>2975</v>
      </c>
      <c r="BA1669" t="s">
        <v>3208</v>
      </c>
    </row>
    <row r="1670" spans="1:53" s="1" customFormat="1" hidden="1" outlineLevel="1">
      <c r="A1670" t="s">
        <v>750</v>
      </c>
      <c r="B1670" t="s">
        <v>1859</v>
      </c>
      <c r="C1670" s="1">
        <f t="shared" si="954"/>
        <v>1490</v>
      </c>
      <c r="D1670" s="7">
        <f>IF(P1670&gt;0,RANK(P1670,(P1670:R1670,S1670:AG1670)),0)</f>
        <v>2</v>
      </c>
      <c r="E1670" s="7">
        <f>IF(Q1670&gt;0,RANK(Q1670,(P1670:R1670,S1670:AG1670)),0)</f>
        <v>0</v>
      </c>
      <c r="F1670" s="7">
        <f>IF(R1670&gt;0,RANK(R1670,(P1670:R1670,S1670:AG1670)),0)</f>
        <v>1</v>
      </c>
      <c r="G1670" s="7">
        <f>IF(S1670&gt;0,RANK(S1670,(P1670:R1670,S1670:AG1670)),0)</f>
        <v>3</v>
      </c>
      <c r="H1670" s="49">
        <f t="shared" si="955"/>
        <v>363</v>
      </c>
      <c r="I1670" s="178">
        <f t="shared" si="938"/>
        <v>0.24362416107382551</v>
      </c>
      <c r="J1670" s="2"/>
      <c r="K1670" s="2">
        <f t="shared" si="956"/>
        <v>0.31140939597315437</v>
      </c>
      <c r="L1670" s="2">
        <f t="shared" si="957"/>
        <v>0</v>
      </c>
      <c r="M1670" s="2">
        <f t="shared" si="958"/>
        <v>0.55503355704697988</v>
      </c>
      <c r="N1670" s="2">
        <f t="shared" si="936"/>
        <v>4.6979865771812082E-2</v>
      </c>
      <c r="O1670" s="2">
        <f t="shared" si="937"/>
        <v>8.657718120805373E-2</v>
      </c>
      <c r="P1670" s="1">
        <v>464</v>
      </c>
      <c r="R1670" s="1">
        <v>827</v>
      </c>
      <c r="S1670" s="1">
        <v>70</v>
      </c>
      <c r="W1670" s="1">
        <v>39</v>
      </c>
      <c r="AA1670" s="1">
        <v>45</v>
      </c>
      <c r="AB1670" s="1">
        <v>24</v>
      </c>
      <c r="AC1670" s="1">
        <v>21</v>
      </c>
      <c r="AI1670" s="7">
        <f t="shared" si="959"/>
        <v>0</v>
      </c>
      <c r="AJ1670" s="7">
        <f t="shared" si="960"/>
        <v>0</v>
      </c>
      <c r="AK1670" s="7">
        <f t="shared" si="961"/>
        <v>0</v>
      </c>
      <c r="AL1670" s="7">
        <f t="shared" si="962"/>
        <v>4</v>
      </c>
      <c r="AM1670" s="2">
        <f t="shared" si="963"/>
        <v>0</v>
      </c>
      <c r="AN1670" s="2">
        <f t="shared" si="964"/>
        <v>0</v>
      </c>
      <c r="AO1670" s="2">
        <f t="shared" si="965"/>
        <v>0</v>
      </c>
      <c r="AP1670" s="2">
        <f t="shared" si="966"/>
        <v>2.6174496644295303E-2</v>
      </c>
      <c r="AQ1670" s="2"/>
      <c r="AR1670" t="str">
        <f t="shared" si="935"/>
        <v>Beckham</v>
      </c>
      <c r="AS1670" t="s">
        <v>1859</v>
      </c>
      <c r="AT1670" s="182">
        <v>3</v>
      </c>
      <c r="AV1670" s="98">
        <v>40</v>
      </c>
      <c r="AW1670" s="100">
        <v>9</v>
      </c>
      <c r="AX1670" s="106">
        <f t="shared" si="967"/>
        <v>40009</v>
      </c>
      <c r="AZ1670" s="7" t="s">
        <v>2975</v>
      </c>
      <c r="BA1670" t="s">
        <v>3208</v>
      </c>
    </row>
    <row r="1671" spans="1:53" s="1" customFormat="1" hidden="1" outlineLevel="1">
      <c r="A1671" t="s">
        <v>553</v>
      </c>
      <c r="B1671" t="s">
        <v>1859</v>
      </c>
      <c r="C1671" s="1">
        <f t="shared" si="954"/>
        <v>840</v>
      </c>
      <c r="D1671" s="7">
        <f>IF(P1671&gt;0,RANK(P1671,(P1671:R1671,S1671:AG1671)),0)</f>
        <v>2</v>
      </c>
      <c r="E1671" s="7">
        <f>IF(Q1671&gt;0,RANK(Q1671,(P1671:R1671,S1671:AG1671)),0)</f>
        <v>0</v>
      </c>
      <c r="F1671" s="7">
        <f>IF(R1671&gt;0,RANK(R1671,(P1671:R1671,S1671:AG1671)),0)</f>
        <v>1</v>
      </c>
      <c r="G1671" s="7">
        <f>IF(S1671&gt;0,RANK(S1671,(P1671:R1671,S1671:AG1671)),0)</f>
        <v>3</v>
      </c>
      <c r="H1671" s="49">
        <f t="shared" si="955"/>
        <v>122</v>
      </c>
      <c r="I1671" s="178">
        <f t="shared" si="938"/>
        <v>0.14523809523809525</v>
      </c>
      <c r="J1671" s="2"/>
      <c r="K1671" s="2">
        <f t="shared" si="956"/>
        <v>0.37261904761904763</v>
      </c>
      <c r="L1671" s="2">
        <f t="shared" si="957"/>
        <v>0</v>
      </c>
      <c r="M1671" s="2">
        <f t="shared" si="958"/>
        <v>0.5178571428571429</v>
      </c>
      <c r="N1671" s="2">
        <f t="shared" si="936"/>
        <v>4.0476190476190478E-2</v>
      </c>
      <c r="O1671" s="2">
        <f t="shared" si="937"/>
        <v>6.9047619047618997E-2</v>
      </c>
      <c r="P1671" s="1">
        <v>313</v>
      </c>
      <c r="R1671" s="1">
        <v>435</v>
      </c>
      <c r="S1671" s="1">
        <v>34</v>
      </c>
      <c r="W1671" s="1">
        <v>18</v>
      </c>
      <c r="AA1671" s="1">
        <v>12</v>
      </c>
      <c r="AB1671" s="1">
        <v>20</v>
      </c>
      <c r="AC1671" s="1">
        <v>8</v>
      </c>
      <c r="AI1671" s="7">
        <f t="shared" si="959"/>
        <v>0</v>
      </c>
      <c r="AJ1671" s="7">
        <f t="shared" si="960"/>
        <v>0</v>
      </c>
      <c r="AK1671" s="7">
        <f t="shared" si="961"/>
        <v>0</v>
      </c>
      <c r="AL1671" s="7">
        <f t="shared" si="962"/>
        <v>4</v>
      </c>
      <c r="AM1671" s="2">
        <f t="shared" si="963"/>
        <v>0</v>
      </c>
      <c r="AN1671" s="2">
        <f t="shared" si="964"/>
        <v>0</v>
      </c>
      <c r="AO1671" s="2">
        <f t="shared" si="965"/>
        <v>0</v>
      </c>
      <c r="AP1671" s="2">
        <f t="shared" si="966"/>
        <v>2.1428571428571429E-2</v>
      </c>
      <c r="AQ1671" s="2"/>
      <c r="AR1671" t="str">
        <f t="shared" si="935"/>
        <v>Blaine</v>
      </c>
      <c r="AS1671" t="s">
        <v>1859</v>
      </c>
      <c r="AT1671" s="182">
        <v>3</v>
      </c>
      <c r="AV1671" s="98">
        <v>40</v>
      </c>
      <c r="AW1671" s="100">
        <v>11</v>
      </c>
      <c r="AX1671" s="106">
        <f t="shared" si="967"/>
        <v>40011</v>
      </c>
      <c r="AZ1671" s="7" t="s">
        <v>2975</v>
      </c>
      <c r="BA1671" t="s">
        <v>3208</v>
      </c>
    </row>
    <row r="1672" spans="1:53" s="1" customFormat="1" hidden="1" outlineLevel="1">
      <c r="A1672" t="s">
        <v>2757</v>
      </c>
      <c r="B1672" t="s">
        <v>1859</v>
      </c>
      <c r="C1672" s="1">
        <f t="shared" si="954"/>
        <v>3369</v>
      </c>
      <c r="D1672" s="7">
        <f>IF(P1672&gt;0,RANK(P1672,(P1672:R1672,S1672:AG1672)),0)</f>
        <v>2</v>
      </c>
      <c r="E1672" s="7">
        <f>IF(Q1672&gt;0,RANK(Q1672,(P1672:R1672,S1672:AG1672)),0)</f>
        <v>0</v>
      </c>
      <c r="F1672" s="7">
        <f>IF(R1672&gt;0,RANK(R1672,(P1672:R1672,S1672:AG1672)),0)</f>
        <v>1</v>
      </c>
      <c r="G1672" s="7">
        <f>IF(S1672&gt;0,RANK(S1672,(P1672:R1672,S1672:AG1672)),0)</f>
        <v>3</v>
      </c>
      <c r="H1672" s="49">
        <f t="shared" si="955"/>
        <v>867</v>
      </c>
      <c r="I1672" s="178">
        <f t="shared" si="938"/>
        <v>0.25734639358860195</v>
      </c>
      <c r="J1672" s="2"/>
      <c r="K1672" s="2">
        <f t="shared" si="956"/>
        <v>0.3116651825467498</v>
      </c>
      <c r="L1672" s="2">
        <f t="shared" si="957"/>
        <v>0</v>
      </c>
      <c r="M1672" s="2">
        <f t="shared" si="958"/>
        <v>0.56901157613535169</v>
      </c>
      <c r="N1672" s="2">
        <f t="shared" si="936"/>
        <v>3.6212525972098543E-2</v>
      </c>
      <c r="O1672" s="2">
        <f t="shared" si="937"/>
        <v>8.3110715345799974E-2</v>
      </c>
      <c r="P1672" s="1">
        <v>1050</v>
      </c>
      <c r="R1672" s="1">
        <v>1917</v>
      </c>
      <c r="S1672" s="1">
        <v>122</v>
      </c>
      <c r="W1672" s="1">
        <v>101</v>
      </c>
      <c r="AA1672" s="1">
        <v>80</v>
      </c>
      <c r="AB1672" s="1">
        <v>69</v>
      </c>
      <c r="AC1672" s="1">
        <v>30</v>
      </c>
      <c r="AI1672" s="7">
        <f t="shared" si="959"/>
        <v>0</v>
      </c>
      <c r="AJ1672" s="7">
        <f t="shared" si="960"/>
        <v>0</v>
      </c>
      <c r="AK1672" s="7">
        <f t="shared" si="961"/>
        <v>0</v>
      </c>
      <c r="AL1672" s="7">
        <f t="shared" si="962"/>
        <v>4</v>
      </c>
      <c r="AM1672" s="2">
        <f t="shared" si="963"/>
        <v>0</v>
      </c>
      <c r="AN1672" s="2">
        <f t="shared" si="964"/>
        <v>0</v>
      </c>
      <c r="AO1672" s="2">
        <f t="shared" si="965"/>
        <v>0</v>
      </c>
      <c r="AP1672" s="2">
        <f t="shared" si="966"/>
        <v>2.997922232116355E-2</v>
      </c>
      <c r="AQ1672" s="2"/>
      <c r="AR1672" t="str">
        <f t="shared" si="935"/>
        <v>Bryan</v>
      </c>
      <c r="AS1672" t="s">
        <v>1859</v>
      </c>
      <c r="AT1672" s="182">
        <v>2</v>
      </c>
      <c r="AV1672" s="98">
        <v>40</v>
      </c>
      <c r="AW1672" s="100">
        <v>13</v>
      </c>
      <c r="AX1672" s="106">
        <f t="shared" si="967"/>
        <v>40013</v>
      </c>
      <c r="AZ1672" s="7" t="s">
        <v>2975</v>
      </c>
      <c r="BA1672" t="s">
        <v>3208</v>
      </c>
    </row>
    <row r="1673" spans="1:53" s="1" customFormat="1" hidden="1" outlineLevel="1">
      <c r="A1673" t="s">
        <v>361</v>
      </c>
      <c r="B1673" t="s">
        <v>1859</v>
      </c>
      <c r="C1673" s="1">
        <f t="shared" si="954"/>
        <v>2915</v>
      </c>
      <c r="D1673" s="7">
        <f>IF(P1673&gt;0,RANK(P1673,(P1673:R1673,S1673:AG1673)),0)</f>
        <v>2</v>
      </c>
      <c r="E1673" s="7">
        <f>IF(Q1673&gt;0,RANK(Q1673,(P1673:R1673,S1673:AG1673)),0)</f>
        <v>0</v>
      </c>
      <c r="F1673" s="7">
        <f>IF(R1673&gt;0,RANK(R1673,(P1673:R1673,S1673:AG1673)),0)</f>
        <v>1</v>
      </c>
      <c r="G1673" s="7">
        <f>IF(S1673&gt;0,RANK(S1673,(P1673:R1673,S1673:AG1673)),0)</f>
        <v>3</v>
      </c>
      <c r="H1673" s="49">
        <f t="shared" si="955"/>
        <v>488</v>
      </c>
      <c r="I1673" s="178">
        <f t="shared" si="938"/>
        <v>0.16740994854202401</v>
      </c>
      <c r="J1673" s="2"/>
      <c r="K1673" s="2">
        <f t="shared" si="956"/>
        <v>0.36363636363636365</v>
      </c>
      <c r="L1673" s="2">
        <f t="shared" si="957"/>
        <v>0</v>
      </c>
      <c r="M1673" s="2">
        <f t="shared" si="958"/>
        <v>0.5310463121783876</v>
      </c>
      <c r="N1673" s="2">
        <f t="shared" si="936"/>
        <v>3.1217838765008575E-2</v>
      </c>
      <c r="O1673" s="2">
        <f t="shared" si="937"/>
        <v>7.4099485420240169E-2</v>
      </c>
      <c r="P1673" s="1">
        <v>1060</v>
      </c>
      <c r="R1673" s="1">
        <v>1548</v>
      </c>
      <c r="S1673" s="1">
        <v>91</v>
      </c>
      <c r="W1673" s="1">
        <v>72</v>
      </c>
      <c r="AA1673" s="1">
        <v>66</v>
      </c>
      <c r="AB1673" s="1">
        <v>37</v>
      </c>
      <c r="AC1673" s="1">
        <v>41</v>
      </c>
      <c r="AI1673" s="7">
        <f t="shared" si="959"/>
        <v>0</v>
      </c>
      <c r="AJ1673" s="7">
        <f t="shared" si="960"/>
        <v>0</v>
      </c>
      <c r="AK1673" s="7">
        <f t="shared" si="961"/>
        <v>0</v>
      </c>
      <c r="AL1673" s="7">
        <f t="shared" si="962"/>
        <v>4</v>
      </c>
      <c r="AM1673" s="2">
        <f t="shared" si="963"/>
        <v>0</v>
      </c>
      <c r="AN1673" s="2">
        <f t="shared" si="964"/>
        <v>0</v>
      </c>
      <c r="AO1673" s="2">
        <f t="shared" si="965"/>
        <v>0</v>
      </c>
      <c r="AP1673" s="2">
        <f t="shared" si="966"/>
        <v>2.4699828473413378E-2</v>
      </c>
      <c r="AQ1673" s="2"/>
      <c r="AR1673" t="str">
        <f t="shared" si="935"/>
        <v>Caddo</v>
      </c>
      <c r="AS1673" t="s">
        <v>1859</v>
      </c>
      <c r="AT1673" s="182">
        <v>3</v>
      </c>
      <c r="AV1673" s="98">
        <v>40</v>
      </c>
      <c r="AW1673" s="100">
        <v>15</v>
      </c>
      <c r="AX1673" s="106">
        <f t="shared" si="967"/>
        <v>40015</v>
      </c>
      <c r="AZ1673" s="7" t="s">
        <v>2975</v>
      </c>
      <c r="BA1673" t="s">
        <v>3208</v>
      </c>
    </row>
    <row r="1674" spans="1:53" hidden="1" outlineLevel="1">
      <c r="A1674" t="s">
        <v>901</v>
      </c>
      <c r="B1674" t="s">
        <v>1859</v>
      </c>
      <c r="C1674" s="1">
        <f t="shared" si="954"/>
        <v>8746</v>
      </c>
      <c r="D1674" s="7">
        <f>IF(P1674&gt;0,RANK(P1674,(P1674:R1674,S1674:AG1674)),0)</f>
        <v>2</v>
      </c>
      <c r="E1674" s="7">
        <f>IF(Q1674&gt;0,RANK(Q1674,(P1674:R1674,S1674:AG1674)),0)</f>
        <v>0</v>
      </c>
      <c r="F1674" s="7">
        <f>IF(R1674&gt;0,RANK(R1674,(P1674:R1674,S1674:AG1674)),0)</f>
        <v>1</v>
      </c>
      <c r="G1674" s="7">
        <f>IF(S1674&gt;0,RANK(S1674,(P1674:R1674,S1674:AG1674)),0)</f>
        <v>3</v>
      </c>
      <c r="H1674" s="49">
        <f t="shared" si="955"/>
        <v>1567</v>
      </c>
      <c r="I1674" s="178">
        <f t="shared" si="938"/>
        <v>0.17916761948319232</v>
      </c>
      <c r="J1674" s="2"/>
      <c r="K1674" s="2">
        <f t="shared" si="956"/>
        <v>0.38383260919277384</v>
      </c>
      <c r="L1674" s="2">
        <f t="shared" si="957"/>
        <v>0</v>
      </c>
      <c r="M1674" s="2">
        <f t="shared" si="958"/>
        <v>0.56300022867596611</v>
      </c>
      <c r="N1674" s="2">
        <f t="shared" si="936"/>
        <v>1.7836725360164646E-2</v>
      </c>
      <c r="O1674" s="2">
        <f t="shared" si="937"/>
        <v>3.5330436771095403E-2</v>
      </c>
      <c r="P1674" s="1">
        <v>3357</v>
      </c>
      <c r="R1674" s="1">
        <v>4924</v>
      </c>
      <c r="S1674" s="1">
        <v>156</v>
      </c>
      <c r="W1674" s="184">
        <v>82</v>
      </c>
      <c r="AA1674" s="184">
        <v>114</v>
      </c>
      <c r="AB1674" s="184">
        <v>61</v>
      </c>
      <c r="AC1674" s="184">
        <v>52</v>
      </c>
      <c r="AI1674" s="7">
        <f t="shared" si="959"/>
        <v>0</v>
      </c>
      <c r="AJ1674" s="7">
        <f t="shared" si="960"/>
        <v>0</v>
      </c>
      <c r="AK1674" s="7">
        <f t="shared" si="961"/>
        <v>0</v>
      </c>
      <c r="AL1674" s="7">
        <f t="shared" si="962"/>
        <v>4</v>
      </c>
      <c r="AM1674" s="2">
        <f t="shared" si="963"/>
        <v>0</v>
      </c>
      <c r="AN1674" s="2">
        <f t="shared" si="964"/>
        <v>0</v>
      </c>
      <c r="AO1674" s="2">
        <f t="shared" si="965"/>
        <v>0</v>
      </c>
      <c r="AP1674" s="2">
        <f t="shared" si="966"/>
        <v>9.375714612394238E-3</v>
      </c>
      <c r="AR1674" t="str">
        <f t="shared" si="935"/>
        <v>Canadian</v>
      </c>
      <c r="AS1674" t="s">
        <v>1859</v>
      </c>
      <c r="AT1674" s="182"/>
      <c r="AU1674" s="1"/>
      <c r="AV1674" s="98">
        <v>40</v>
      </c>
      <c r="AW1674" s="100">
        <v>17</v>
      </c>
      <c r="AX1674" s="106">
        <f t="shared" si="967"/>
        <v>40017</v>
      </c>
      <c r="AZ1674" s="7" t="s">
        <v>2975</v>
      </c>
      <c r="BA1674" t="s">
        <v>3208</v>
      </c>
    </row>
    <row r="1675" spans="1:53" hidden="1" outlineLevel="1">
      <c r="A1675" t="s">
        <v>567</v>
      </c>
      <c r="B1675" t="s">
        <v>1859</v>
      </c>
      <c r="C1675" s="1">
        <f t="shared" si="954"/>
        <v>3840</v>
      </c>
      <c r="D1675" s="7">
        <f>IF(P1675&gt;0,RANK(P1675,(P1675:R1675,S1675:AG1675)),0)</f>
        <v>2</v>
      </c>
      <c r="E1675" s="7">
        <f>IF(Q1675&gt;0,RANK(Q1675,(P1675:R1675,S1675:AG1675)),0)</f>
        <v>0</v>
      </c>
      <c r="F1675" s="7">
        <f>IF(R1675&gt;0,RANK(R1675,(P1675:R1675,S1675:AG1675)),0)</f>
        <v>1</v>
      </c>
      <c r="G1675" s="7">
        <f>IF(S1675&gt;0,RANK(S1675,(P1675:R1675,S1675:AG1675)),0)</f>
        <v>3</v>
      </c>
      <c r="H1675" s="49">
        <f t="shared" si="955"/>
        <v>873</v>
      </c>
      <c r="I1675" s="178">
        <f t="shared" si="938"/>
        <v>0.22734375000000001</v>
      </c>
      <c r="J1675" s="2"/>
      <c r="K1675" s="2">
        <f t="shared" si="956"/>
        <v>0.32291666666666669</v>
      </c>
      <c r="L1675" s="2">
        <f t="shared" si="957"/>
        <v>0</v>
      </c>
      <c r="M1675" s="2">
        <f t="shared" si="958"/>
        <v>0.5502604166666667</v>
      </c>
      <c r="N1675" s="2">
        <f t="shared" si="936"/>
        <v>4.0625000000000001E-2</v>
      </c>
      <c r="O1675" s="2">
        <f t="shared" si="937"/>
        <v>8.6197916666666569E-2</v>
      </c>
      <c r="P1675" s="1">
        <v>1240</v>
      </c>
      <c r="R1675" s="1">
        <v>2113</v>
      </c>
      <c r="S1675" s="1">
        <v>156</v>
      </c>
      <c r="W1675" s="184">
        <v>114</v>
      </c>
      <c r="AA1675" s="184">
        <v>97</v>
      </c>
      <c r="AB1675" s="184">
        <v>71</v>
      </c>
      <c r="AC1675" s="184">
        <v>49</v>
      </c>
      <c r="AI1675" s="7">
        <f t="shared" si="959"/>
        <v>0</v>
      </c>
      <c r="AJ1675" s="7">
        <f t="shared" si="960"/>
        <v>0</v>
      </c>
      <c r="AK1675" s="7">
        <f t="shared" si="961"/>
        <v>0</v>
      </c>
      <c r="AL1675" s="7">
        <f t="shared" si="962"/>
        <v>4</v>
      </c>
      <c r="AM1675" s="2">
        <f t="shared" si="963"/>
        <v>0</v>
      </c>
      <c r="AN1675" s="2">
        <f t="shared" si="964"/>
        <v>0</v>
      </c>
      <c r="AO1675" s="2">
        <f t="shared" si="965"/>
        <v>0</v>
      </c>
      <c r="AP1675" s="2">
        <f t="shared" si="966"/>
        <v>2.9687499999999999E-2</v>
      </c>
      <c r="AR1675" t="str">
        <f t="shared" ref="AR1675:AR1738" si="968">A1675</f>
        <v>Carter</v>
      </c>
      <c r="AS1675" t="s">
        <v>1859</v>
      </c>
      <c r="AT1675" s="182">
        <v>4</v>
      </c>
      <c r="AU1675" s="1"/>
      <c r="AV1675" s="98">
        <v>40</v>
      </c>
      <c r="AW1675" s="100">
        <v>19</v>
      </c>
      <c r="AX1675" s="106">
        <f t="shared" si="967"/>
        <v>40019</v>
      </c>
      <c r="AZ1675" s="7" t="s">
        <v>2975</v>
      </c>
      <c r="BA1675" t="s">
        <v>3208</v>
      </c>
    </row>
    <row r="1676" spans="1:53" hidden="1" outlineLevel="1">
      <c r="A1676" t="s">
        <v>11</v>
      </c>
      <c r="B1676" t="s">
        <v>1859</v>
      </c>
      <c r="C1676" s="1">
        <f t="shared" si="954"/>
        <v>5232</v>
      </c>
      <c r="D1676" s="7">
        <f>IF(P1676&gt;0,RANK(P1676,(P1676:R1676,S1676:AG1676)),0)</f>
        <v>2</v>
      </c>
      <c r="E1676" s="7">
        <f>IF(Q1676&gt;0,RANK(Q1676,(P1676:R1676,S1676:AG1676)),0)</f>
        <v>0</v>
      </c>
      <c r="F1676" s="7">
        <f>IF(R1676&gt;0,RANK(R1676,(P1676:R1676,S1676:AG1676)),0)</f>
        <v>1</v>
      </c>
      <c r="G1676" s="7">
        <f>IF(S1676&gt;0,RANK(S1676,(P1676:R1676,S1676:AG1676)),0)</f>
        <v>3</v>
      </c>
      <c r="H1676" s="49">
        <f t="shared" si="955"/>
        <v>877</v>
      </c>
      <c r="I1676" s="178">
        <f t="shared" si="938"/>
        <v>0.1676223241590214</v>
      </c>
      <c r="J1676" s="2"/>
      <c r="K1676" s="2">
        <f t="shared" si="956"/>
        <v>0.38665902140672781</v>
      </c>
      <c r="L1676" s="2">
        <f t="shared" si="957"/>
        <v>0</v>
      </c>
      <c r="M1676" s="2">
        <f t="shared" si="958"/>
        <v>0.55428134556574926</v>
      </c>
      <c r="N1676" s="2">
        <f t="shared" si="936"/>
        <v>1.6819571865443424E-2</v>
      </c>
      <c r="O1676" s="2">
        <f t="shared" si="937"/>
        <v>4.2240061162079505E-2</v>
      </c>
      <c r="P1676" s="1">
        <v>2023</v>
      </c>
      <c r="R1676" s="1">
        <v>2900</v>
      </c>
      <c r="S1676" s="1">
        <v>88</v>
      </c>
      <c r="W1676" s="184">
        <v>70</v>
      </c>
      <c r="AA1676" s="184">
        <v>70</v>
      </c>
      <c r="AB1676" s="184">
        <v>48</v>
      </c>
      <c r="AC1676" s="184">
        <v>33</v>
      </c>
      <c r="AI1676" s="7">
        <f t="shared" si="959"/>
        <v>0</v>
      </c>
      <c r="AJ1676" s="7">
        <f t="shared" si="960"/>
        <v>0</v>
      </c>
      <c r="AK1676" s="7">
        <f t="shared" si="961"/>
        <v>0</v>
      </c>
      <c r="AL1676" s="7">
        <f t="shared" si="962"/>
        <v>4</v>
      </c>
      <c r="AM1676" s="2">
        <f t="shared" si="963"/>
        <v>0</v>
      </c>
      <c r="AN1676" s="2">
        <f t="shared" si="964"/>
        <v>0</v>
      </c>
      <c r="AO1676" s="2">
        <f t="shared" si="965"/>
        <v>0</v>
      </c>
      <c r="AP1676" s="2">
        <f t="shared" si="966"/>
        <v>1.3379204892966361E-2</v>
      </c>
      <c r="AR1676" t="str">
        <f t="shared" si="968"/>
        <v>Cherokee</v>
      </c>
      <c r="AS1676" t="s">
        <v>1859</v>
      </c>
      <c r="AT1676" s="182">
        <v>2</v>
      </c>
      <c r="AU1676" s="1"/>
      <c r="AV1676" s="98">
        <v>40</v>
      </c>
      <c r="AW1676" s="100">
        <v>21</v>
      </c>
      <c r="AX1676" s="106">
        <f t="shared" si="967"/>
        <v>40021</v>
      </c>
      <c r="AZ1676" s="7" t="s">
        <v>2975</v>
      </c>
      <c r="BA1676" t="s">
        <v>3208</v>
      </c>
    </row>
    <row r="1677" spans="1:53" hidden="1" outlineLevel="1">
      <c r="A1677" t="s">
        <v>745</v>
      </c>
      <c r="B1677" t="s">
        <v>1859</v>
      </c>
      <c r="C1677" s="1">
        <f t="shared" si="954"/>
        <v>1322</v>
      </c>
      <c r="D1677" s="7">
        <f>IF(P1677&gt;0,RANK(P1677,(P1677:R1677,S1677:AG1677)),0)</f>
        <v>2</v>
      </c>
      <c r="E1677" s="7">
        <f>IF(Q1677&gt;0,RANK(Q1677,(P1677:R1677,S1677:AG1677)),0)</f>
        <v>0</v>
      </c>
      <c r="F1677" s="7">
        <f>IF(R1677&gt;0,RANK(R1677,(P1677:R1677,S1677:AG1677)),0)</f>
        <v>1</v>
      </c>
      <c r="G1677" s="7">
        <f>IF(S1677&gt;0,RANK(S1677,(P1677:R1677,S1677:AG1677)),0)</f>
        <v>3</v>
      </c>
      <c r="H1677" s="49">
        <f t="shared" si="955"/>
        <v>361</v>
      </c>
      <c r="I1677" s="178">
        <f t="shared" si="938"/>
        <v>0.27307110438729199</v>
      </c>
      <c r="J1677" s="2"/>
      <c r="K1677" s="2">
        <f t="shared" si="956"/>
        <v>0.29046898638426627</v>
      </c>
      <c r="L1677" s="2">
        <f t="shared" si="957"/>
        <v>0</v>
      </c>
      <c r="M1677" s="2">
        <f t="shared" si="958"/>
        <v>0.5635400907715582</v>
      </c>
      <c r="N1677" s="2">
        <f t="shared" si="936"/>
        <v>4.9167927382753406E-2</v>
      </c>
      <c r="O1677" s="2">
        <f t="shared" si="937"/>
        <v>9.6822995461422173E-2</v>
      </c>
      <c r="P1677" s="1">
        <v>384</v>
      </c>
      <c r="R1677" s="1">
        <v>745</v>
      </c>
      <c r="S1677" s="1">
        <v>65</v>
      </c>
      <c r="W1677" s="184">
        <v>35</v>
      </c>
      <c r="AA1677" s="184">
        <v>45</v>
      </c>
      <c r="AB1677" s="184">
        <v>28</v>
      </c>
      <c r="AC1677" s="184">
        <v>20</v>
      </c>
      <c r="AI1677" s="7">
        <f t="shared" si="959"/>
        <v>0</v>
      </c>
      <c r="AJ1677" s="7">
        <f t="shared" si="960"/>
        <v>0</v>
      </c>
      <c r="AK1677" s="7">
        <f t="shared" si="961"/>
        <v>0</v>
      </c>
      <c r="AL1677" s="7">
        <f t="shared" si="962"/>
        <v>4</v>
      </c>
      <c r="AM1677" s="2">
        <f t="shared" si="963"/>
        <v>0</v>
      </c>
      <c r="AN1677" s="2">
        <f t="shared" si="964"/>
        <v>0</v>
      </c>
      <c r="AO1677" s="2">
        <f t="shared" si="965"/>
        <v>0</v>
      </c>
      <c r="AP1677" s="2">
        <f t="shared" si="966"/>
        <v>2.6475037821482601E-2</v>
      </c>
      <c r="AR1677" t="str">
        <f t="shared" si="968"/>
        <v>Choctaw</v>
      </c>
      <c r="AS1677" t="s">
        <v>1859</v>
      </c>
      <c r="AT1677" s="182">
        <v>2</v>
      </c>
      <c r="AU1677" s="1"/>
      <c r="AV1677" s="98">
        <v>40</v>
      </c>
      <c r="AW1677" s="100">
        <v>23</v>
      </c>
      <c r="AX1677" s="106">
        <f t="shared" si="967"/>
        <v>40023</v>
      </c>
      <c r="AZ1677" s="7" t="s">
        <v>2975</v>
      </c>
      <c r="BA1677" t="s">
        <v>3208</v>
      </c>
    </row>
    <row r="1678" spans="1:53" hidden="1" outlineLevel="1">
      <c r="A1678" t="s">
        <v>1960</v>
      </c>
      <c r="B1678" t="s">
        <v>1859</v>
      </c>
      <c r="C1678" s="1">
        <f t="shared" si="954"/>
        <v>126</v>
      </c>
      <c r="D1678" s="7">
        <f>IF(P1678&gt;0,RANK(P1678,(P1678:R1678,S1678:AG1678)),0)</f>
        <v>2</v>
      </c>
      <c r="E1678" s="7">
        <f>IF(Q1678&gt;0,RANK(Q1678,(P1678:R1678,S1678:AG1678)),0)</f>
        <v>0</v>
      </c>
      <c r="F1678" s="7">
        <f>IF(R1678&gt;0,RANK(R1678,(P1678:R1678,S1678:AG1678)),0)</f>
        <v>1</v>
      </c>
      <c r="G1678" s="7">
        <f>IF(S1678&gt;0,RANK(S1678,(P1678:R1678,S1678:AG1678)),0)</f>
        <v>3</v>
      </c>
      <c r="H1678" s="49">
        <f t="shared" si="955"/>
        <v>46</v>
      </c>
      <c r="I1678" s="178">
        <f t="shared" si="938"/>
        <v>0.36507936507936506</v>
      </c>
      <c r="J1678" s="2"/>
      <c r="K1678" s="2">
        <f t="shared" si="956"/>
        <v>0.17460317460317459</v>
      </c>
      <c r="L1678" s="2">
        <f t="shared" si="957"/>
        <v>0</v>
      </c>
      <c r="M1678" s="2">
        <f t="shared" si="958"/>
        <v>0.53968253968253965</v>
      </c>
      <c r="N1678" s="2">
        <f t="shared" si="936"/>
        <v>7.9365079365079361E-2</v>
      </c>
      <c r="O1678" s="2">
        <f t="shared" si="937"/>
        <v>0.20634920634920634</v>
      </c>
      <c r="P1678" s="1">
        <v>22</v>
      </c>
      <c r="R1678" s="1">
        <v>68</v>
      </c>
      <c r="S1678" s="1">
        <v>10</v>
      </c>
      <c r="W1678" s="184">
        <v>9</v>
      </c>
      <c r="AA1678" s="184">
        <v>7</v>
      </c>
      <c r="AB1678" s="184">
        <v>7</v>
      </c>
      <c r="AC1678" s="184">
        <v>3</v>
      </c>
      <c r="AI1678" s="7">
        <f t="shared" si="959"/>
        <v>0</v>
      </c>
      <c r="AJ1678" s="7">
        <f t="shared" si="960"/>
        <v>0</v>
      </c>
      <c r="AK1678" s="7">
        <f t="shared" si="961"/>
        <v>0</v>
      </c>
      <c r="AL1678" s="7">
        <f t="shared" si="962"/>
        <v>4</v>
      </c>
      <c r="AM1678" s="2">
        <f t="shared" si="963"/>
        <v>0</v>
      </c>
      <c r="AN1678" s="2">
        <f t="shared" si="964"/>
        <v>0</v>
      </c>
      <c r="AO1678" s="2">
        <f t="shared" si="965"/>
        <v>0</v>
      </c>
      <c r="AP1678" s="2">
        <f t="shared" si="966"/>
        <v>7.1428571428571425E-2</v>
      </c>
      <c r="AR1678" t="str">
        <f t="shared" si="968"/>
        <v>Cimarron</v>
      </c>
      <c r="AS1678" t="s">
        <v>1859</v>
      </c>
      <c r="AT1678" s="182">
        <v>3</v>
      </c>
      <c r="AV1678" s="98">
        <v>40</v>
      </c>
      <c r="AW1678" s="100">
        <v>25</v>
      </c>
      <c r="AX1678" s="106">
        <f t="shared" si="967"/>
        <v>40025</v>
      </c>
      <c r="AZ1678" s="7" t="s">
        <v>2975</v>
      </c>
      <c r="BA1678" t="s">
        <v>3208</v>
      </c>
    </row>
    <row r="1679" spans="1:53" hidden="1" outlineLevel="1">
      <c r="A1679" t="s">
        <v>2127</v>
      </c>
      <c r="B1679" t="s">
        <v>1859</v>
      </c>
      <c r="C1679" s="1">
        <f t="shared" si="954"/>
        <v>27734</v>
      </c>
      <c r="D1679" s="7">
        <f>IF(P1679&gt;0,RANK(P1679,(P1679:R1679,S1679:AG1679)),0)</f>
        <v>2</v>
      </c>
      <c r="E1679" s="7">
        <f>IF(Q1679&gt;0,RANK(Q1679,(P1679:R1679,S1679:AG1679)),0)</f>
        <v>0</v>
      </c>
      <c r="F1679" s="7">
        <f>IF(R1679&gt;0,RANK(R1679,(P1679:R1679,S1679:AG1679)),0)</f>
        <v>1</v>
      </c>
      <c r="G1679" s="7">
        <f>IF(S1679&gt;0,RANK(S1679,(P1679:R1679,S1679:AG1679)),0)</f>
        <v>3</v>
      </c>
      <c r="H1679" s="49">
        <f t="shared" si="955"/>
        <v>6002</v>
      </c>
      <c r="I1679" s="178">
        <f t="shared" si="938"/>
        <v>0.2164130669935819</v>
      </c>
      <c r="J1679" s="2"/>
      <c r="K1679" s="2">
        <f t="shared" si="956"/>
        <v>0.37639720199033677</v>
      </c>
      <c r="L1679" s="2">
        <f t="shared" si="957"/>
        <v>0</v>
      </c>
      <c r="M1679" s="2">
        <f t="shared" si="958"/>
        <v>0.59281026898391864</v>
      </c>
      <c r="N1679" s="2">
        <f t="shared" si="936"/>
        <v>1.0240138458210139E-2</v>
      </c>
      <c r="O1679" s="2">
        <f t="shared" si="937"/>
        <v>2.0552390567534447E-2</v>
      </c>
      <c r="P1679" s="1">
        <v>10439</v>
      </c>
      <c r="R1679" s="1">
        <v>16441</v>
      </c>
      <c r="S1679" s="1">
        <v>284</v>
      </c>
      <c r="W1679" s="184">
        <v>182</v>
      </c>
      <c r="AA1679" s="184">
        <v>171</v>
      </c>
      <c r="AB1679" s="184">
        <v>124</v>
      </c>
      <c r="AC1679" s="184">
        <v>93</v>
      </c>
      <c r="AI1679" s="7">
        <f t="shared" si="959"/>
        <v>0</v>
      </c>
      <c r="AJ1679" s="7">
        <f t="shared" si="960"/>
        <v>0</v>
      </c>
      <c r="AK1679" s="7">
        <f t="shared" si="961"/>
        <v>0</v>
      </c>
      <c r="AL1679" s="7">
        <f t="shared" si="962"/>
        <v>4</v>
      </c>
      <c r="AM1679" s="2">
        <f t="shared" si="963"/>
        <v>0</v>
      </c>
      <c r="AN1679" s="2">
        <f t="shared" si="964"/>
        <v>0</v>
      </c>
      <c r="AO1679" s="2">
        <f t="shared" si="965"/>
        <v>0</v>
      </c>
      <c r="AP1679" s="2">
        <f t="shared" si="966"/>
        <v>6.5623422513881877E-3</v>
      </c>
      <c r="AR1679" t="str">
        <f t="shared" si="968"/>
        <v>Cleveland</v>
      </c>
      <c r="AS1679" t="s">
        <v>1859</v>
      </c>
      <c r="AT1679" s="182">
        <v>4</v>
      </c>
      <c r="AV1679" s="98">
        <v>40</v>
      </c>
      <c r="AW1679" s="100">
        <v>27</v>
      </c>
      <c r="AX1679" s="106">
        <f t="shared" si="967"/>
        <v>40027</v>
      </c>
      <c r="AZ1679" s="7" t="s">
        <v>2975</v>
      </c>
      <c r="BA1679" t="s">
        <v>3208</v>
      </c>
    </row>
    <row r="1680" spans="1:53" hidden="1" outlineLevel="1">
      <c r="A1680" t="s">
        <v>3171</v>
      </c>
      <c r="B1680" t="s">
        <v>1859</v>
      </c>
      <c r="C1680" s="1">
        <f t="shared" si="954"/>
        <v>718</v>
      </c>
      <c r="D1680" s="7">
        <f>IF(P1680&gt;0,RANK(P1680,(P1680:R1680,S1680:AG1680)),0)</f>
        <v>2</v>
      </c>
      <c r="E1680" s="7">
        <f>IF(Q1680&gt;0,RANK(Q1680,(P1680:R1680,S1680:AG1680)),0)</f>
        <v>0</v>
      </c>
      <c r="F1680" s="7">
        <f>IF(R1680&gt;0,RANK(R1680,(P1680:R1680,S1680:AG1680)),0)</f>
        <v>1</v>
      </c>
      <c r="G1680" s="7">
        <f>IF(S1680&gt;0,RANK(S1680,(P1680:R1680,S1680:AG1680)),0)</f>
        <v>3</v>
      </c>
      <c r="H1680" s="49">
        <f t="shared" si="955"/>
        <v>319</v>
      </c>
      <c r="I1680" s="178">
        <f t="shared" si="938"/>
        <v>0.44428969359331477</v>
      </c>
      <c r="J1680" s="2"/>
      <c r="K1680" s="2">
        <f t="shared" si="956"/>
        <v>0.19080779944289694</v>
      </c>
      <c r="L1680" s="2">
        <f t="shared" si="957"/>
        <v>0</v>
      </c>
      <c r="M1680" s="2">
        <f t="shared" si="958"/>
        <v>0.63509749303621166</v>
      </c>
      <c r="N1680" s="2">
        <f t="shared" ref="N1680:N1743" si="969">IF($C1680=0,"-",S1680/$C1680)</f>
        <v>5.8495821727019497E-2</v>
      </c>
      <c r="O1680" s="2">
        <f t="shared" ref="O1680:O1743" si="970">IF(C1680=0,"-",(1-K1680-L1680-M1680-N1680))</f>
        <v>0.1155988857938719</v>
      </c>
      <c r="P1680" s="1">
        <v>137</v>
      </c>
      <c r="R1680" s="1">
        <v>456</v>
      </c>
      <c r="S1680" s="1">
        <v>42</v>
      </c>
      <c r="W1680" s="184">
        <v>18</v>
      </c>
      <c r="AA1680" s="184">
        <v>27</v>
      </c>
      <c r="AB1680" s="184">
        <v>27</v>
      </c>
      <c r="AC1680" s="184">
        <v>11</v>
      </c>
      <c r="AI1680" s="7">
        <f t="shared" si="959"/>
        <v>0</v>
      </c>
      <c r="AJ1680" s="7">
        <f t="shared" si="960"/>
        <v>0</v>
      </c>
      <c r="AK1680" s="7">
        <f t="shared" si="961"/>
        <v>0</v>
      </c>
      <c r="AL1680" s="7">
        <f t="shared" si="962"/>
        <v>4</v>
      </c>
      <c r="AM1680" s="2">
        <f t="shared" si="963"/>
        <v>0</v>
      </c>
      <c r="AN1680" s="2">
        <f t="shared" si="964"/>
        <v>0</v>
      </c>
      <c r="AO1680" s="2">
        <f t="shared" si="965"/>
        <v>0</v>
      </c>
      <c r="AP1680" s="2">
        <f t="shared" si="966"/>
        <v>2.5069637883008356E-2</v>
      </c>
      <c r="AR1680" t="str">
        <f t="shared" si="968"/>
        <v>Coal</v>
      </c>
      <c r="AS1680" t="s">
        <v>1859</v>
      </c>
      <c r="AT1680" s="182">
        <v>2</v>
      </c>
      <c r="AV1680" s="98">
        <v>40</v>
      </c>
      <c r="AW1680" s="100">
        <v>29</v>
      </c>
      <c r="AX1680" s="106">
        <f t="shared" si="967"/>
        <v>40029</v>
      </c>
      <c r="AZ1680" s="7" t="s">
        <v>2975</v>
      </c>
      <c r="BA1680" t="s">
        <v>3208</v>
      </c>
    </row>
    <row r="1681" spans="1:53" hidden="1" outlineLevel="1">
      <c r="A1681" t="s">
        <v>1483</v>
      </c>
      <c r="B1681" t="s">
        <v>1859</v>
      </c>
      <c r="C1681" s="1">
        <f t="shared" si="954"/>
        <v>7850</v>
      </c>
      <c r="D1681" s="7">
        <f>IF(P1681&gt;0,RANK(P1681,(P1681:R1681,S1681:AG1681)),0)</f>
        <v>2</v>
      </c>
      <c r="E1681" s="7">
        <f>IF(Q1681&gt;0,RANK(Q1681,(P1681:R1681,S1681:AG1681)),0)</f>
        <v>0</v>
      </c>
      <c r="F1681" s="7">
        <f>IF(R1681&gt;0,RANK(R1681,(P1681:R1681,S1681:AG1681)),0)</f>
        <v>1</v>
      </c>
      <c r="G1681" s="7">
        <f>IF(S1681&gt;0,RANK(S1681,(P1681:R1681,S1681:AG1681)),0)</f>
        <v>3</v>
      </c>
      <c r="H1681" s="49">
        <f t="shared" si="955"/>
        <v>282</v>
      </c>
      <c r="I1681" s="178">
        <f t="shared" si="938"/>
        <v>3.5923566878980892E-2</v>
      </c>
      <c r="J1681" s="2"/>
      <c r="K1681" s="2">
        <f t="shared" si="956"/>
        <v>0.44878980891719744</v>
      </c>
      <c r="L1681" s="2">
        <f t="shared" si="957"/>
        <v>0</v>
      </c>
      <c r="M1681" s="2">
        <f t="shared" si="958"/>
        <v>0.48471337579617835</v>
      </c>
      <c r="N1681" s="2">
        <f t="shared" si="969"/>
        <v>2.0764331210191084E-2</v>
      </c>
      <c r="O1681" s="2">
        <f t="shared" si="970"/>
        <v>4.5732484076433128E-2</v>
      </c>
      <c r="P1681" s="1">
        <v>3523</v>
      </c>
      <c r="R1681" s="1">
        <v>3805</v>
      </c>
      <c r="S1681" s="1">
        <v>163</v>
      </c>
      <c r="W1681" s="184">
        <v>118</v>
      </c>
      <c r="AA1681" s="184">
        <v>92</v>
      </c>
      <c r="AB1681" s="184">
        <v>87</v>
      </c>
      <c r="AC1681" s="184">
        <v>62</v>
      </c>
      <c r="AI1681" s="7">
        <f t="shared" si="959"/>
        <v>0</v>
      </c>
      <c r="AJ1681" s="7">
        <f t="shared" si="960"/>
        <v>0</v>
      </c>
      <c r="AK1681" s="7">
        <f t="shared" si="961"/>
        <v>0</v>
      </c>
      <c r="AL1681" s="7">
        <f t="shared" si="962"/>
        <v>4</v>
      </c>
      <c r="AM1681" s="2">
        <f t="shared" si="963"/>
        <v>0</v>
      </c>
      <c r="AN1681" s="2">
        <f t="shared" si="964"/>
        <v>0</v>
      </c>
      <c r="AO1681" s="2">
        <f t="shared" si="965"/>
        <v>0</v>
      </c>
      <c r="AP1681" s="2">
        <f t="shared" si="966"/>
        <v>1.5031847133757962E-2</v>
      </c>
      <c r="AR1681" t="str">
        <f t="shared" si="968"/>
        <v>Comanche</v>
      </c>
      <c r="AS1681" t="s">
        <v>1859</v>
      </c>
      <c r="AT1681" s="182">
        <v>4</v>
      </c>
      <c r="AV1681" s="98">
        <v>40</v>
      </c>
      <c r="AW1681" s="100">
        <v>31</v>
      </c>
      <c r="AX1681" s="106">
        <f t="shared" si="967"/>
        <v>40031</v>
      </c>
      <c r="AZ1681" s="7" t="s">
        <v>2975</v>
      </c>
      <c r="BA1681" t="s">
        <v>3208</v>
      </c>
    </row>
    <row r="1682" spans="1:53" hidden="1" outlineLevel="1">
      <c r="A1682" t="s">
        <v>2540</v>
      </c>
      <c r="B1682" t="s">
        <v>1859</v>
      </c>
      <c r="C1682" s="1">
        <f t="shared" si="954"/>
        <v>688</v>
      </c>
      <c r="D1682" s="7">
        <f>IF(P1682&gt;0,RANK(P1682,(P1682:R1682,S1682:AG1682)),0)</f>
        <v>2</v>
      </c>
      <c r="E1682" s="7">
        <f>IF(Q1682&gt;0,RANK(Q1682,(P1682:R1682,S1682:AG1682)),0)</f>
        <v>0</v>
      </c>
      <c r="F1682" s="7">
        <f>IF(R1682&gt;0,RANK(R1682,(P1682:R1682,S1682:AG1682)),0)</f>
        <v>1</v>
      </c>
      <c r="G1682" s="7">
        <f>IF(S1682&gt;0,RANK(S1682,(P1682:R1682,S1682:AG1682)),0)</f>
        <v>3</v>
      </c>
      <c r="H1682" s="49">
        <f t="shared" si="955"/>
        <v>184</v>
      </c>
      <c r="I1682" s="178">
        <f t="shared" si="938"/>
        <v>0.26744186046511625</v>
      </c>
      <c r="J1682" s="2"/>
      <c r="K1682" s="2">
        <f t="shared" si="956"/>
        <v>0.29651162790697677</v>
      </c>
      <c r="L1682" s="2">
        <f t="shared" si="957"/>
        <v>0</v>
      </c>
      <c r="M1682" s="2">
        <f t="shared" si="958"/>
        <v>0.56395348837209303</v>
      </c>
      <c r="N1682" s="2">
        <f t="shared" si="969"/>
        <v>4.5058139534883718E-2</v>
      </c>
      <c r="O1682" s="2">
        <f t="shared" si="970"/>
        <v>9.447674418604643E-2</v>
      </c>
      <c r="P1682" s="1">
        <v>204</v>
      </c>
      <c r="R1682" s="1">
        <v>388</v>
      </c>
      <c r="S1682" s="1">
        <v>31</v>
      </c>
      <c r="W1682" s="184">
        <v>23</v>
      </c>
      <c r="AA1682" s="184">
        <v>14</v>
      </c>
      <c r="AB1682" s="184">
        <v>13</v>
      </c>
      <c r="AC1682" s="184">
        <v>15</v>
      </c>
      <c r="AI1682" s="7">
        <f t="shared" si="959"/>
        <v>0</v>
      </c>
      <c r="AJ1682" s="7">
        <f t="shared" si="960"/>
        <v>0</v>
      </c>
      <c r="AK1682" s="7">
        <f t="shared" si="961"/>
        <v>0</v>
      </c>
      <c r="AL1682" s="7">
        <f t="shared" si="962"/>
        <v>4</v>
      </c>
      <c r="AM1682" s="2">
        <f t="shared" si="963"/>
        <v>0</v>
      </c>
      <c r="AN1682" s="2">
        <f t="shared" si="964"/>
        <v>0</v>
      </c>
      <c r="AO1682" s="2">
        <f t="shared" si="965"/>
        <v>0</v>
      </c>
      <c r="AP1682" s="2">
        <f t="shared" si="966"/>
        <v>3.3430232558139532E-2</v>
      </c>
      <c r="AR1682" t="str">
        <f t="shared" si="968"/>
        <v>Cotton</v>
      </c>
      <c r="AS1682" t="s">
        <v>1859</v>
      </c>
      <c r="AT1682" s="182">
        <v>4</v>
      </c>
      <c r="AV1682" s="98">
        <v>40</v>
      </c>
      <c r="AW1682" s="100">
        <v>33</v>
      </c>
      <c r="AX1682" s="106">
        <f t="shared" si="967"/>
        <v>40033</v>
      </c>
      <c r="AZ1682" s="7" t="s">
        <v>2975</v>
      </c>
      <c r="BA1682" t="s">
        <v>3208</v>
      </c>
    </row>
    <row r="1683" spans="1:53" hidden="1" outlineLevel="1">
      <c r="A1683" t="s">
        <v>818</v>
      </c>
      <c r="B1683" t="s">
        <v>1859</v>
      </c>
      <c r="C1683" s="1">
        <f t="shared" si="954"/>
        <v>1700</v>
      </c>
      <c r="D1683" s="7">
        <f>IF(P1683&gt;0,RANK(P1683,(P1683:R1683,S1683:AG1683)),0)</f>
        <v>2</v>
      </c>
      <c r="E1683" s="7">
        <f>IF(Q1683&gt;0,RANK(Q1683,(P1683:R1683,S1683:AG1683)),0)</f>
        <v>0</v>
      </c>
      <c r="F1683" s="7">
        <f>IF(R1683&gt;0,RANK(R1683,(P1683:R1683,S1683:AG1683)),0)</f>
        <v>1</v>
      </c>
      <c r="G1683" s="7">
        <f>IF(S1683&gt;0,RANK(S1683,(P1683:R1683,S1683:AG1683)),0)</f>
        <v>3</v>
      </c>
      <c r="H1683" s="49">
        <f t="shared" si="955"/>
        <v>317</v>
      </c>
      <c r="I1683" s="178">
        <f t="shared" ref="I1683:I1746" si="971">H1683/C1683</f>
        <v>0.18647058823529411</v>
      </c>
      <c r="J1683" s="2"/>
      <c r="K1683" s="2">
        <f t="shared" si="956"/>
        <v>0.35823529411764704</v>
      </c>
      <c r="L1683" s="2">
        <f t="shared" si="957"/>
        <v>0</v>
      </c>
      <c r="M1683" s="2">
        <f t="shared" si="958"/>
        <v>0.54470588235294115</v>
      </c>
      <c r="N1683" s="2">
        <f t="shared" si="969"/>
        <v>3.5882352941176469E-2</v>
      </c>
      <c r="O1683" s="2">
        <f t="shared" si="970"/>
        <v>6.1176470588235395E-2</v>
      </c>
      <c r="P1683" s="1">
        <v>609</v>
      </c>
      <c r="R1683" s="1">
        <v>926</v>
      </c>
      <c r="S1683" s="1">
        <v>61</v>
      </c>
      <c r="W1683" s="184">
        <v>34</v>
      </c>
      <c r="AA1683" s="184">
        <v>34</v>
      </c>
      <c r="AB1683" s="184">
        <v>26</v>
      </c>
      <c r="AC1683" s="184">
        <v>10</v>
      </c>
      <c r="AI1683" s="7">
        <f t="shared" si="959"/>
        <v>0</v>
      </c>
      <c r="AJ1683" s="7">
        <f t="shared" si="960"/>
        <v>0</v>
      </c>
      <c r="AK1683" s="7">
        <f t="shared" si="961"/>
        <v>0</v>
      </c>
      <c r="AL1683" s="7">
        <f t="shared" si="962"/>
        <v>4</v>
      </c>
      <c r="AM1683" s="2">
        <f t="shared" si="963"/>
        <v>0</v>
      </c>
      <c r="AN1683" s="2">
        <f t="shared" si="964"/>
        <v>0</v>
      </c>
      <c r="AO1683" s="2">
        <f t="shared" si="965"/>
        <v>0</v>
      </c>
      <c r="AP1683" s="2">
        <f t="shared" si="966"/>
        <v>0.02</v>
      </c>
      <c r="AR1683" t="str">
        <f t="shared" si="968"/>
        <v>Craig</v>
      </c>
      <c r="AS1683" t="s">
        <v>1859</v>
      </c>
      <c r="AT1683" s="182">
        <v>2</v>
      </c>
      <c r="AV1683" s="98">
        <v>40</v>
      </c>
      <c r="AW1683" s="100">
        <v>35</v>
      </c>
      <c r="AX1683" s="106">
        <f t="shared" si="967"/>
        <v>40035</v>
      </c>
      <c r="AZ1683" s="7" t="s">
        <v>2975</v>
      </c>
      <c r="BA1683" t="s">
        <v>3208</v>
      </c>
    </row>
    <row r="1684" spans="1:53" hidden="1" outlineLevel="1">
      <c r="A1684" t="s">
        <v>2541</v>
      </c>
      <c r="B1684" t="s">
        <v>1859</v>
      </c>
      <c r="C1684" s="1">
        <f t="shared" si="954"/>
        <v>5481</v>
      </c>
      <c r="D1684" s="7">
        <f>IF(P1684&gt;0,RANK(P1684,(P1684:R1684,S1684:AG1684)),0)</f>
        <v>2</v>
      </c>
      <c r="E1684" s="7">
        <f>IF(Q1684&gt;0,RANK(Q1684,(P1684:R1684,S1684:AG1684)),0)</f>
        <v>0</v>
      </c>
      <c r="F1684" s="7">
        <f>IF(R1684&gt;0,RANK(R1684,(P1684:R1684,S1684:AG1684)),0)</f>
        <v>1</v>
      </c>
      <c r="G1684" s="7">
        <f>IF(S1684&gt;0,RANK(S1684,(P1684:R1684,S1684:AG1684)),0)</f>
        <v>3</v>
      </c>
      <c r="H1684" s="49">
        <f t="shared" si="955"/>
        <v>488</v>
      </c>
      <c r="I1684" s="178">
        <f t="shared" si="971"/>
        <v>8.9034847655537305E-2</v>
      </c>
      <c r="J1684" s="2"/>
      <c r="K1684" s="2">
        <f t="shared" si="956"/>
        <v>0.42017879948914433</v>
      </c>
      <c r="L1684" s="2">
        <f t="shared" si="957"/>
        <v>0</v>
      </c>
      <c r="M1684" s="2">
        <f t="shared" si="958"/>
        <v>0.50921364714468165</v>
      </c>
      <c r="N1684" s="2">
        <f t="shared" si="969"/>
        <v>2.6455026455026454E-2</v>
      </c>
      <c r="O1684" s="2">
        <f t="shared" si="970"/>
        <v>4.4152526911147516E-2</v>
      </c>
      <c r="P1684" s="1">
        <v>2303</v>
      </c>
      <c r="R1684" s="1">
        <v>2791</v>
      </c>
      <c r="S1684" s="1">
        <v>145</v>
      </c>
      <c r="W1684" s="184">
        <v>67</v>
      </c>
      <c r="AA1684" s="184">
        <v>74</v>
      </c>
      <c r="AB1684" s="184">
        <v>57</v>
      </c>
      <c r="AC1684" s="184">
        <v>44</v>
      </c>
      <c r="AI1684" s="7">
        <f t="shared" si="959"/>
        <v>0</v>
      </c>
      <c r="AJ1684" s="7">
        <f t="shared" si="960"/>
        <v>0</v>
      </c>
      <c r="AK1684" s="7">
        <f t="shared" si="961"/>
        <v>0</v>
      </c>
      <c r="AL1684" s="7">
        <f t="shared" si="962"/>
        <v>4</v>
      </c>
      <c r="AM1684" s="2">
        <f t="shared" si="963"/>
        <v>0</v>
      </c>
      <c r="AN1684" s="2">
        <f t="shared" si="964"/>
        <v>0</v>
      </c>
      <c r="AO1684" s="2">
        <f t="shared" si="965"/>
        <v>0</v>
      </c>
      <c r="AP1684" s="2">
        <f t="shared" si="966"/>
        <v>1.2224046706805327E-2</v>
      </c>
      <c r="AR1684" t="str">
        <f t="shared" si="968"/>
        <v>Creek</v>
      </c>
      <c r="AS1684" t="s">
        <v>1859</v>
      </c>
      <c r="AT1684" s="182"/>
      <c r="AV1684" s="98">
        <v>40</v>
      </c>
      <c r="AW1684" s="100">
        <v>37</v>
      </c>
      <c r="AX1684" s="106">
        <f t="shared" si="967"/>
        <v>40037</v>
      </c>
      <c r="AZ1684" s="7" t="s">
        <v>2975</v>
      </c>
      <c r="BA1684" t="s">
        <v>3208</v>
      </c>
    </row>
    <row r="1685" spans="1:53" hidden="1" outlineLevel="1">
      <c r="A1685" t="s">
        <v>1248</v>
      </c>
      <c r="B1685" t="s">
        <v>1859</v>
      </c>
      <c r="C1685" s="1">
        <f t="shared" si="954"/>
        <v>2233</v>
      </c>
      <c r="D1685" s="7">
        <f>IF(P1685&gt;0,RANK(P1685,(P1685:R1685,S1685:AG1685)),0)</f>
        <v>2</v>
      </c>
      <c r="E1685" s="7">
        <f>IF(Q1685&gt;0,RANK(Q1685,(P1685:R1685,S1685:AG1685)),0)</f>
        <v>0</v>
      </c>
      <c r="F1685" s="7">
        <f>IF(R1685&gt;0,RANK(R1685,(P1685:R1685,S1685:AG1685)),0)</f>
        <v>1</v>
      </c>
      <c r="G1685" s="7">
        <f>IF(S1685&gt;0,RANK(S1685,(P1685:R1685,S1685:AG1685)),0)</f>
        <v>3</v>
      </c>
      <c r="H1685" s="49">
        <f t="shared" si="955"/>
        <v>524</v>
      </c>
      <c r="I1685" s="178">
        <f t="shared" si="971"/>
        <v>0.23466188983430364</v>
      </c>
      <c r="J1685" s="2"/>
      <c r="K1685" s="2">
        <f t="shared" si="956"/>
        <v>0.33631885356023289</v>
      </c>
      <c r="L1685" s="2">
        <f t="shared" si="957"/>
        <v>0</v>
      </c>
      <c r="M1685" s="2">
        <f t="shared" si="958"/>
        <v>0.57098074339453653</v>
      </c>
      <c r="N1685" s="2">
        <f t="shared" si="969"/>
        <v>3.179579041648007E-2</v>
      </c>
      <c r="O1685" s="2">
        <f t="shared" si="970"/>
        <v>6.0904612628750569E-2</v>
      </c>
      <c r="P1685" s="1">
        <v>751</v>
      </c>
      <c r="R1685" s="1">
        <v>1275</v>
      </c>
      <c r="S1685" s="1">
        <v>71</v>
      </c>
      <c r="W1685" s="184">
        <v>29</v>
      </c>
      <c r="AA1685" s="184">
        <v>61</v>
      </c>
      <c r="AB1685" s="184">
        <v>23</v>
      </c>
      <c r="AC1685" s="184">
        <v>23</v>
      </c>
      <c r="AI1685" s="7">
        <f t="shared" si="959"/>
        <v>0</v>
      </c>
      <c r="AJ1685" s="7">
        <f t="shared" si="960"/>
        <v>0</v>
      </c>
      <c r="AK1685" s="7">
        <f t="shared" si="961"/>
        <v>0</v>
      </c>
      <c r="AL1685" s="7">
        <f t="shared" si="962"/>
        <v>4</v>
      </c>
      <c r="AM1685" s="2">
        <f t="shared" si="963"/>
        <v>0</v>
      </c>
      <c r="AN1685" s="2">
        <f t="shared" si="964"/>
        <v>0</v>
      </c>
      <c r="AO1685" s="2">
        <f t="shared" si="965"/>
        <v>0</v>
      </c>
      <c r="AP1685" s="2">
        <f t="shared" si="966"/>
        <v>1.2987012987012988E-2</v>
      </c>
      <c r="AR1685" t="str">
        <f t="shared" si="968"/>
        <v>Custer</v>
      </c>
      <c r="AS1685" t="s">
        <v>1859</v>
      </c>
      <c r="AT1685" s="182">
        <v>3</v>
      </c>
      <c r="AV1685" s="98">
        <v>40</v>
      </c>
      <c r="AW1685" s="100">
        <v>39</v>
      </c>
      <c r="AX1685" s="106">
        <f t="shared" si="967"/>
        <v>40039</v>
      </c>
      <c r="AZ1685" s="7" t="s">
        <v>2975</v>
      </c>
      <c r="BA1685" t="s">
        <v>3208</v>
      </c>
    </row>
    <row r="1686" spans="1:53" hidden="1" outlineLevel="1">
      <c r="A1686" t="s">
        <v>1718</v>
      </c>
      <c r="B1686" t="s">
        <v>1859</v>
      </c>
      <c r="C1686" s="1">
        <f t="shared" si="954"/>
        <v>3516</v>
      </c>
      <c r="D1686" s="7">
        <f>IF(P1686&gt;0,RANK(P1686,(P1686:R1686,S1686:AG1686)),0)</f>
        <v>2</v>
      </c>
      <c r="E1686" s="7">
        <f>IF(Q1686&gt;0,RANK(Q1686,(P1686:R1686,S1686:AG1686)),0)</f>
        <v>0</v>
      </c>
      <c r="F1686" s="7">
        <f>IF(R1686&gt;0,RANK(R1686,(P1686:R1686,S1686:AG1686)),0)</f>
        <v>1</v>
      </c>
      <c r="G1686" s="7">
        <f>IF(S1686&gt;0,RANK(S1686,(P1686:R1686,S1686:AG1686)),0)</f>
        <v>3</v>
      </c>
      <c r="H1686" s="49">
        <f t="shared" si="955"/>
        <v>328</v>
      </c>
      <c r="I1686" s="178">
        <f t="shared" si="971"/>
        <v>9.3287827076222976E-2</v>
      </c>
      <c r="J1686" s="2"/>
      <c r="K1686" s="2">
        <f t="shared" si="956"/>
        <v>0.41183162684869168</v>
      </c>
      <c r="L1686" s="2">
        <f t="shared" si="957"/>
        <v>0</v>
      </c>
      <c r="M1686" s="2">
        <f t="shared" si="958"/>
        <v>0.50511945392491464</v>
      </c>
      <c r="N1686" s="2">
        <f t="shared" si="969"/>
        <v>2.502844141069397E-2</v>
      </c>
      <c r="O1686" s="2">
        <f t="shared" si="970"/>
        <v>5.802047781569971E-2</v>
      </c>
      <c r="P1686" s="1">
        <v>1448</v>
      </c>
      <c r="R1686" s="1">
        <v>1776</v>
      </c>
      <c r="S1686" s="1">
        <v>88</v>
      </c>
      <c r="W1686" s="184">
        <v>55</v>
      </c>
      <c r="AA1686" s="184">
        <v>72</v>
      </c>
      <c r="AB1686" s="184">
        <v>43</v>
      </c>
      <c r="AC1686" s="184">
        <v>34</v>
      </c>
      <c r="AI1686" s="7">
        <f t="shared" si="959"/>
        <v>0</v>
      </c>
      <c r="AJ1686" s="7">
        <f t="shared" si="960"/>
        <v>0</v>
      </c>
      <c r="AK1686" s="7">
        <f t="shared" si="961"/>
        <v>0</v>
      </c>
      <c r="AL1686" s="7">
        <f t="shared" si="962"/>
        <v>4</v>
      </c>
      <c r="AM1686" s="2">
        <f t="shared" si="963"/>
        <v>0</v>
      </c>
      <c r="AN1686" s="2">
        <f t="shared" si="964"/>
        <v>0</v>
      </c>
      <c r="AO1686" s="2">
        <f t="shared" si="965"/>
        <v>0</v>
      </c>
      <c r="AP1686" s="2">
        <f t="shared" si="966"/>
        <v>1.5642775881683731E-2</v>
      </c>
      <c r="AR1686" t="str">
        <f t="shared" si="968"/>
        <v>Delaware</v>
      </c>
      <c r="AS1686" t="s">
        <v>1859</v>
      </c>
      <c r="AT1686" s="182">
        <v>2</v>
      </c>
      <c r="AV1686" s="98">
        <v>40</v>
      </c>
      <c r="AW1686" s="100">
        <v>41</v>
      </c>
      <c r="AX1686" s="106">
        <f t="shared" si="967"/>
        <v>40041</v>
      </c>
      <c r="AZ1686" s="7" t="s">
        <v>2975</v>
      </c>
      <c r="BA1686" t="s">
        <v>3208</v>
      </c>
    </row>
    <row r="1687" spans="1:53" hidden="1" outlineLevel="1">
      <c r="A1687" t="s">
        <v>631</v>
      </c>
      <c r="B1687" t="s">
        <v>1859</v>
      </c>
      <c r="C1687" s="1">
        <f t="shared" si="954"/>
        <v>487</v>
      </c>
      <c r="D1687" s="7">
        <f>IF(P1687&gt;0,RANK(P1687,(P1687:R1687,S1687:AG1687)),0)</f>
        <v>2</v>
      </c>
      <c r="E1687" s="7">
        <f>IF(Q1687&gt;0,RANK(Q1687,(P1687:R1687,S1687:AG1687)),0)</f>
        <v>0</v>
      </c>
      <c r="F1687" s="7">
        <f>IF(R1687&gt;0,RANK(R1687,(P1687:R1687,S1687:AG1687)),0)</f>
        <v>1</v>
      </c>
      <c r="G1687" s="7">
        <f>IF(S1687&gt;0,RANK(S1687,(P1687:R1687,S1687:AG1687)),0)</f>
        <v>3</v>
      </c>
      <c r="H1687" s="49">
        <f t="shared" si="955"/>
        <v>136</v>
      </c>
      <c r="I1687" s="178">
        <f t="shared" si="971"/>
        <v>0.27926078028747431</v>
      </c>
      <c r="J1687" s="2"/>
      <c r="K1687" s="2">
        <f t="shared" si="956"/>
        <v>0.27515400410677621</v>
      </c>
      <c r="L1687" s="2">
        <f t="shared" si="957"/>
        <v>0</v>
      </c>
      <c r="M1687" s="2">
        <f t="shared" si="958"/>
        <v>0.55441478439425051</v>
      </c>
      <c r="N1687" s="2">
        <f t="shared" si="969"/>
        <v>7.1868583162217656E-2</v>
      </c>
      <c r="O1687" s="2">
        <f t="shared" si="970"/>
        <v>9.8562628336755678E-2</v>
      </c>
      <c r="P1687" s="1">
        <v>134</v>
      </c>
      <c r="R1687" s="1">
        <v>270</v>
      </c>
      <c r="S1687" s="1">
        <v>35</v>
      </c>
      <c r="W1687" s="184">
        <v>9</v>
      </c>
      <c r="AA1687" s="184">
        <v>17</v>
      </c>
      <c r="AB1687" s="184">
        <v>11</v>
      </c>
      <c r="AC1687" s="184">
        <v>11</v>
      </c>
      <c r="AI1687" s="7">
        <f t="shared" si="959"/>
        <v>0</v>
      </c>
      <c r="AJ1687" s="7">
        <f t="shared" si="960"/>
        <v>0</v>
      </c>
      <c r="AK1687" s="7">
        <f t="shared" si="961"/>
        <v>0</v>
      </c>
      <c r="AL1687" s="7">
        <f t="shared" si="962"/>
        <v>4</v>
      </c>
      <c r="AM1687" s="2">
        <f t="shared" si="963"/>
        <v>0</v>
      </c>
      <c r="AN1687" s="2">
        <f t="shared" si="964"/>
        <v>0</v>
      </c>
      <c r="AO1687" s="2">
        <f t="shared" si="965"/>
        <v>0</v>
      </c>
      <c r="AP1687" s="2">
        <f t="shared" si="966"/>
        <v>1.8480492813141684E-2</v>
      </c>
      <c r="AR1687" t="str">
        <f t="shared" si="968"/>
        <v>Dewey</v>
      </c>
      <c r="AS1687" t="s">
        <v>1859</v>
      </c>
      <c r="AT1687" s="182">
        <v>3</v>
      </c>
      <c r="AV1687" s="98">
        <v>40</v>
      </c>
      <c r="AW1687" s="100">
        <v>43</v>
      </c>
      <c r="AX1687" s="106">
        <f t="shared" si="967"/>
        <v>40043</v>
      </c>
      <c r="AZ1687" s="7" t="s">
        <v>2975</v>
      </c>
      <c r="BA1687" t="s">
        <v>3208</v>
      </c>
    </row>
    <row r="1688" spans="1:53" hidden="1" outlineLevel="1">
      <c r="A1688" t="s">
        <v>2121</v>
      </c>
      <c r="B1688" t="s">
        <v>1859</v>
      </c>
      <c r="C1688" s="1">
        <f t="shared" si="954"/>
        <v>301</v>
      </c>
      <c r="D1688" s="7">
        <f>IF(P1688&gt;0,RANK(P1688,(P1688:R1688,S1688:AG1688)),0)</f>
        <v>2</v>
      </c>
      <c r="E1688" s="7">
        <f>IF(Q1688&gt;0,RANK(Q1688,(P1688:R1688,S1688:AG1688)),0)</f>
        <v>0</v>
      </c>
      <c r="F1688" s="7">
        <f>IF(R1688&gt;0,RANK(R1688,(P1688:R1688,S1688:AG1688)),0)</f>
        <v>1</v>
      </c>
      <c r="G1688" s="7">
        <f>IF(S1688&gt;0,RANK(S1688,(P1688:R1688,S1688:AG1688)),0)</f>
        <v>3</v>
      </c>
      <c r="H1688" s="49">
        <f t="shared" si="955"/>
        <v>123</v>
      </c>
      <c r="I1688" s="178">
        <f t="shared" si="971"/>
        <v>0.40863787375415284</v>
      </c>
      <c r="J1688" s="2"/>
      <c r="K1688" s="2">
        <f t="shared" si="956"/>
        <v>0.23255813953488372</v>
      </c>
      <c r="L1688" s="2">
        <f t="shared" si="957"/>
        <v>0</v>
      </c>
      <c r="M1688" s="2">
        <f t="shared" si="958"/>
        <v>0.64119601328903653</v>
      </c>
      <c r="N1688" s="2">
        <f t="shared" si="969"/>
        <v>4.9833887043189369E-2</v>
      </c>
      <c r="O1688" s="2">
        <f t="shared" si="970"/>
        <v>7.6411960132890422E-2</v>
      </c>
      <c r="P1688" s="1">
        <v>70</v>
      </c>
      <c r="R1688" s="1">
        <v>193</v>
      </c>
      <c r="S1688" s="1">
        <v>15</v>
      </c>
      <c r="W1688" s="184">
        <v>6</v>
      </c>
      <c r="AA1688" s="184">
        <v>5</v>
      </c>
      <c r="AB1688" s="184">
        <v>9</v>
      </c>
      <c r="AC1688" s="184">
        <v>3</v>
      </c>
      <c r="AI1688" s="7">
        <f t="shared" si="959"/>
        <v>0</v>
      </c>
      <c r="AJ1688" s="7">
        <f t="shared" si="960"/>
        <v>0</v>
      </c>
      <c r="AK1688" s="7">
        <f t="shared" si="961"/>
        <v>0</v>
      </c>
      <c r="AL1688" s="7">
        <f t="shared" si="962"/>
        <v>4</v>
      </c>
      <c r="AM1688" s="2">
        <f t="shared" si="963"/>
        <v>0</v>
      </c>
      <c r="AN1688" s="2">
        <f t="shared" si="964"/>
        <v>0</v>
      </c>
      <c r="AO1688" s="2">
        <f t="shared" si="965"/>
        <v>0</v>
      </c>
      <c r="AP1688" s="2">
        <f t="shared" si="966"/>
        <v>1.9933554817275746E-2</v>
      </c>
      <c r="AR1688" t="str">
        <f t="shared" si="968"/>
        <v>Ellis</v>
      </c>
      <c r="AS1688" t="s">
        <v>1859</v>
      </c>
      <c r="AT1688" s="182">
        <v>3</v>
      </c>
      <c r="AV1688" s="98">
        <v>40</v>
      </c>
      <c r="AW1688" s="100">
        <v>45</v>
      </c>
      <c r="AX1688" s="106">
        <f t="shared" si="967"/>
        <v>40045</v>
      </c>
      <c r="AZ1688" s="7" t="s">
        <v>2975</v>
      </c>
      <c r="BA1688" t="s">
        <v>3208</v>
      </c>
    </row>
    <row r="1689" spans="1:53" hidden="1" outlineLevel="1">
      <c r="A1689" t="s">
        <v>2097</v>
      </c>
      <c r="B1689" t="s">
        <v>1859</v>
      </c>
      <c r="C1689" s="1">
        <f t="shared" si="954"/>
        <v>3393</v>
      </c>
      <c r="D1689" s="7">
        <f>IF(P1689&gt;0,RANK(P1689,(P1689:R1689,S1689:AG1689)),0)</f>
        <v>2</v>
      </c>
      <c r="E1689" s="7">
        <f>IF(Q1689&gt;0,RANK(Q1689,(P1689:R1689,S1689:AG1689)),0)</f>
        <v>0</v>
      </c>
      <c r="F1689" s="7">
        <f>IF(R1689&gt;0,RANK(R1689,(P1689:R1689,S1689:AG1689)),0)</f>
        <v>1</v>
      </c>
      <c r="G1689" s="7">
        <f>IF(S1689&gt;0,RANK(S1689,(P1689:R1689,S1689:AG1689)),0)</f>
        <v>3</v>
      </c>
      <c r="H1689" s="49">
        <f t="shared" si="955"/>
        <v>368</v>
      </c>
      <c r="I1689" s="178">
        <f t="shared" si="971"/>
        <v>0.10845859121721191</v>
      </c>
      <c r="J1689" s="2"/>
      <c r="K1689" s="2">
        <f t="shared" si="956"/>
        <v>0.41349837901562042</v>
      </c>
      <c r="L1689" s="2">
        <f t="shared" si="957"/>
        <v>0</v>
      </c>
      <c r="M1689" s="2">
        <f t="shared" si="958"/>
        <v>0.52195697023283227</v>
      </c>
      <c r="N1689" s="2">
        <f t="shared" si="969"/>
        <v>2.2399056881815503E-2</v>
      </c>
      <c r="O1689" s="2">
        <f t="shared" si="970"/>
        <v>4.2145593869731858E-2</v>
      </c>
      <c r="P1689" s="1">
        <v>1403</v>
      </c>
      <c r="R1689" s="1">
        <v>1771</v>
      </c>
      <c r="S1689" s="1">
        <v>76</v>
      </c>
      <c r="W1689" s="184">
        <v>46</v>
      </c>
      <c r="AA1689" s="184">
        <v>34</v>
      </c>
      <c r="AB1689" s="184">
        <v>37</v>
      </c>
      <c r="AC1689" s="184">
        <v>26</v>
      </c>
      <c r="AI1689" s="7">
        <f t="shared" si="959"/>
        <v>0</v>
      </c>
      <c r="AJ1689" s="7">
        <f t="shared" si="960"/>
        <v>0</v>
      </c>
      <c r="AK1689" s="7">
        <f t="shared" si="961"/>
        <v>0</v>
      </c>
      <c r="AL1689" s="7">
        <f t="shared" si="962"/>
        <v>4</v>
      </c>
      <c r="AM1689" s="2">
        <f t="shared" si="963"/>
        <v>0</v>
      </c>
      <c r="AN1689" s="2">
        <f t="shared" si="964"/>
        <v>0</v>
      </c>
      <c r="AO1689" s="2">
        <f t="shared" si="965"/>
        <v>0</v>
      </c>
      <c r="AP1689" s="2">
        <f t="shared" si="966"/>
        <v>1.3557323902151489E-2</v>
      </c>
      <c r="AR1689" t="str">
        <f t="shared" si="968"/>
        <v>Garfield</v>
      </c>
      <c r="AS1689" t="s">
        <v>1859</v>
      </c>
      <c r="AT1689" s="182">
        <v>3</v>
      </c>
      <c r="AV1689" s="98">
        <v>40</v>
      </c>
      <c r="AW1689" s="100">
        <v>47</v>
      </c>
      <c r="AX1689" s="106">
        <f t="shared" si="967"/>
        <v>40047</v>
      </c>
      <c r="AZ1689" s="7" t="s">
        <v>2975</v>
      </c>
      <c r="BA1689" t="s">
        <v>3208</v>
      </c>
    </row>
    <row r="1690" spans="1:53" hidden="1" outlineLevel="1">
      <c r="A1690" t="s">
        <v>2617</v>
      </c>
      <c r="B1690" t="s">
        <v>1859</v>
      </c>
      <c r="C1690" s="1">
        <f t="shared" si="954"/>
        <v>2782</v>
      </c>
      <c r="D1690" s="7">
        <f>IF(P1690&gt;0,RANK(P1690,(P1690:R1690,S1690:AG1690)),0)</f>
        <v>2</v>
      </c>
      <c r="E1690" s="7">
        <f>IF(Q1690&gt;0,RANK(Q1690,(P1690:R1690,S1690:AG1690)),0)</f>
        <v>0</v>
      </c>
      <c r="F1690" s="7">
        <f>IF(R1690&gt;0,RANK(R1690,(P1690:R1690,S1690:AG1690)),0)</f>
        <v>1</v>
      </c>
      <c r="G1690" s="7">
        <f>IF(S1690&gt;0,RANK(S1690,(P1690:R1690,S1690:AG1690)),0)</f>
        <v>3</v>
      </c>
      <c r="H1690" s="49">
        <f t="shared" si="955"/>
        <v>596</v>
      </c>
      <c r="I1690" s="178">
        <f t="shared" si="971"/>
        <v>0.21423436376707405</v>
      </c>
      <c r="J1690" s="2"/>
      <c r="K1690" s="2">
        <f t="shared" si="956"/>
        <v>0.32710280373831774</v>
      </c>
      <c r="L1690" s="2">
        <f t="shared" si="957"/>
        <v>0</v>
      </c>
      <c r="M1690" s="2">
        <f t="shared" si="958"/>
        <v>0.54133716750539185</v>
      </c>
      <c r="N1690" s="2">
        <f t="shared" si="969"/>
        <v>3.8461538461538464E-2</v>
      </c>
      <c r="O1690" s="2">
        <f t="shared" si="970"/>
        <v>9.3098490294752007E-2</v>
      </c>
      <c r="P1690" s="1">
        <v>910</v>
      </c>
      <c r="R1690" s="1">
        <v>1506</v>
      </c>
      <c r="S1690" s="1">
        <v>107</v>
      </c>
      <c r="W1690" s="184">
        <v>65</v>
      </c>
      <c r="AA1690" s="184">
        <v>96</v>
      </c>
      <c r="AB1690" s="184">
        <v>50</v>
      </c>
      <c r="AC1690" s="184">
        <v>48</v>
      </c>
      <c r="AI1690" s="7">
        <f t="shared" si="959"/>
        <v>0</v>
      </c>
      <c r="AJ1690" s="7">
        <f t="shared" si="960"/>
        <v>0</v>
      </c>
      <c r="AK1690" s="7">
        <f t="shared" si="961"/>
        <v>0</v>
      </c>
      <c r="AL1690" s="7">
        <f t="shared" si="962"/>
        <v>4</v>
      </c>
      <c r="AM1690" s="2">
        <f t="shared" si="963"/>
        <v>0</v>
      </c>
      <c r="AN1690" s="2">
        <f t="shared" si="964"/>
        <v>0</v>
      </c>
      <c r="AO1690" s="2">
        <f t="shared" si="965"/>
        <v>0</v>
      </c>
      <c r="AP1690" s="2">
        <f t="shared" si="966"/>
        <v>2.336448598130841E-2</v>
      </c>
      <c r="AR1690" t="str">
        <f t="shared" si="968"/>
        <v>Garvin</v>
      </c>
      <c r="AS1690" t="s">
        <v>1859</v>
      </c>
      <c r="AT1690" s="182">
        <v>4</v>
      </c>
      <c r="AV1690" s="98">
        <v>40</v>
      </c>
      <c r="AW1690" s="100">
        <v>49</v>
      </c>
      <c r="AX1690" s="106">
        <f t="shared" si="967"/>
        <v>40049</v>
      </c>
      <c r="AZ1690" s="7" t="s">
        <v>2975</v>
      </c>
      <c r="BA1690" t="s">
        <v>3208</v>
      </c>
    </row>
    <row r="1691" spans="1:53" hidden="1" outlineLevel="1">
      <c r="A1691" t="s">
        <v>504</v>
      </c>
      <c r="B1691" t="s">
        <v>1859</v>
      </c>
      <c r="C1691" s="1">
        <f t="shared" si="954"/>
        <v>4764</v>
      </c>
      <c r="D1691" s="7">
        <f>IF(P1691&gt;0,RANK(P1691,(P1691:R1691,S1691:AG1691)),0)</f>
        <v>2</v>
      </c>
      <c r="E1691" s="7">
        <f>IF(Q1691&gt;0,RANK(Q1691,(P1691:R1691,S1691:AG1691)),0)</f>
        <v>0</v>
      </c>
      <c r="F1691" s="7">
        <f>IF(R1691&gt;0,RANK(R1691,(P1691:R1691,S1691:AG1691)),0)</f>
        <v>1</v>
      </c>
      <c r="G1691" s="7">
        <f>IF(S1691&gt;0,RANK(S1691,(P1691:R1691,S1691:AG1691)),0)</f>
        <v>3</v>
      </c>
      <c r="H1691" s="49">
        <f t="shared" si="955"/>
        <v>1050</v>
      </c>
      <c r="I1691" s="178">
        <f t="shared" si="971"/>
        <v>0.22040302267002518</v>
      </c>
      <c r="J1691" s="2"/>
      <c r="K1691" s="2">
        <f t="shared" si="956"/>
        <v>0.34193954659949621</v>
      </c>
      <c r="L1691" s="2">
        <f t="shared" si="957"/>
        <v>0</v>
      </c>
      <c r="M1691" s="2">
        <f t="shared" si="958"/>
        <v>0.56234256926952142</v>
      </c>
      <c r="N1691" s="2">
        <f t="shared" si="969"/>
        <v>3.190596137699412E-2</v>
      </c>
      <c r="O1691" s="2">
        <f t="shared" si="970"/>
        <v>6.3811922753988254E-2</v>
      </c>
      <c r="P1691" s="1">
        <v>1629</v>
      </c>
      <c r="R1691" s="1">
        <v>2679</v>
      </c>
      <c r="S1691" s="1">
        <v>152</v>
      </c>
      <c r="W1691" s="184">
        <v>88</v>
      </c>
      <c r="AA1691" s="184">
        <v>92</v>
      </c>
      <c r="AB1691" s="184">
        <v>67</v>
      </c>
      <c r="AC1691" s="184">
        <v>57</v>
      </c>
      <c r="AI1691" s="7">
        <f t="shared" si="959"/>
        <v>0</v>
      </c>
      <c r="AJ1691" s="7">
        <f t="shared" si="960"/>
        <v>0</v>
      </c>
      <c r="AK1691" s="7">
        <f t="shared" si="961"/>
        <v>0</v>
      </c>
      <c r="AL1691" s="7">
        <f t="shared" si="962"/>
        <v>4</v>
      </c>
      <c r="AM1691" s="2">
        <f t="shared" si="963"/>
        <v>0</v>
      </c>
      <c r="AN1691" s="2">
        <f t="shared" si="964"/>
        <v>0</v>
      </c>
      <c r="AO1691" s="2">
        <f t="shared" si="965"/>
        <v>0</v>
      </c>
      <c r="AP1691" s="2">
        <f t="shared" si="966"/>
        <v>1.8471872376154493E-2</v>
      </c>
      <c r="AR1691" t="str">
        <f t="shared" si="968"/>
        <v>Grady</v>
      </c>
      <c r="AS1691" t="s">
        <v>1859</v>
      </c>
      <c r="AT1691" s="182">
        <v>4</v>
      </c>
      <c r="AV1691" s="98">
        <v>40</v>
      </c>
      <c r="AW1691" s="100">
        <v>51</v>
      </c>
      <c r="AX1691" s="106">
        <f t="shared" si="967"/>
        <v>40051</v>
      </c>
      <c r="AZ1691" s="7" t="s">
        <v>2975</v>
      </c>
      <c r="BA1691" t="s">
        <v>3208</v>
      </c>
    </row>
    <row r="1692" spans="1:53" hidden="1" outlineLevel="1">
      <c r="A1692" t="s">
        <v>2072</v>
      </c>
      <c r="B1692" t="s">
        <v>1859</v>
      </c>
      <c r="C1692" s="1">
        <f t="shared" si="954"/>
        <v>392</v>
      </c>
      <c r="D1692" s="7">
        <f>IF(P1692&gt;0,RANK(P1692,(P1692:R1692,S1692:AG1692)),0)</f>
        <v>2</v>
      </c>
      <c r="E1692" s="7">
        <f>IF(Q1692&gt;0,RANK(Q1692,(P1692:R1692,S1692:AG1692)),0)</f>
        <v>0</v>
      </c>
      <c r="F1692" s="7">
        <f>IF(R1692&gt;0,RANK(R1692,(P1692:R1692,S1692:AG1692)),0)</f>
        <v>1</v>
      </c>
      <c r="G1692" s="7">
        <f>IF(S1692&gt;0,RANK(S1692,(P1692:R1692,S1692:AG1692)),0)</f>
        <v>3</v>
      </c>
      <c r="H1692" s="49">
        <f t="shared" si="955"/>
        <v>99</v>
      </c>
      <c r="I1692" s="178">
        <f t="shared" si="971"/>
        <v>0.25255102040816324</v>
      </c>
      <c r="J1692" s="2"/>
      <c r="K1692" s="2">
        <f t="shared" si="956"/>
        <v>0.31887755102040816</v>
      </c>
      <c r="L1692" s="2">
        <f t="shared" si="957"/>
        <v>0</v>
      </c>
      <c r="M1692" s="2">
        <f t="shared" si="958"/>
        <v>0.5714285714285714</v>
      </c>
      <c r="N1692" s="2">
        <f t="shared" si="969"/>
        <v>3.5714285714285712E-2</v>
      </c>
      <c r="O1692" s="2">
        <f t="shared" si="970"/>
        <v>7.3979591836734734E-2</v>
      </c>
      <c r="P1692" s="1">
        <v>125</v>
      </c>
      <c r="R1692" s="1">
        <v>224</v>
      </c>
      <c r="S1692" s="1">
        <v>14</v>
      </c>
      <c r="W1692" s="184">
        <v>12</v>
      </c>
      <c r="AA1692" s="184">
        <v>6</v>
      </c>
      <c r="AB1692" s="184">
        <v>7</v>
      </c>
      <c r="AC1692" s="184">
        <v>4</v>
      </c>
      <c r="AI1692" s="7">
        <f t="shared" si="959"/>
        <v>0</v>
      </c>
      <c r="AJ1692" s="7">
        <f t="shared" si="960"/>
        <v>0</v>
      </c>
      <c r="AK1692" s="7">
        <f t="shared" si="961"/>
        <v>0</v>
      </c>
      <c r="AL1692" s="7">
        <f t="shared" si="962"/>
        <v>4</v>
      </c>
      <c r="AM1692" s="2">
        <f t="shared" si="963"/>
        <v>0</v>
      </c>
      <c r="AN1692" s="2">
        <f t="shared" si="964"/>
        <v>0</v>
      </c>
      <c r="AO1692" s="2">
        <f t="shared" si="965"/>
        <v>0</v>
      </c>
      <c r="AP1692" s="2">
        <f t="shared" si="966"/>
        <v>3.0612244897959183E-2</v>
      </c>
      <c r="AR1692" t="str">
        <f t="shared" si="968"/>
        <v>Grant</v>
      </c>
      <c r="AS1692" t="s">
        <v>1859</v>
      </c>
      <c r="AT1692" s="182">
        <v>3</v>
      </c>
      <c r="AV1692" s="98">
        <v>40</v>
      </c>
      <c r="AW1692" s="100">
        <v>53</v>
      </c>
      <c r="AX1692" s="106">
        <f t="shared" si="967"/>
        <v>40053</v>
      </c>
      <c r="AZ1692" s="7" t="s">
        <v>2975</v>
      </c>
      <c r="BA1692" t="s">
        <v>3208</v>
      </c>
    </row>
    <row r="1693" spans="1:53" hidden="1" outlineLevel="1">
      <c r="A1693" t="s">
        <v>3023</v>
      </c>
      <c r="B1693" t="s">
        <v>1859</v>
      </c>
      <c r="C1693" s="1">
        <f t="shared" si="954"/>
        <v>596</v>
      </c>
      <c r="D1693" s="7">
        <f>IF(P1693&gt;0,RANK(P1693,(P1693:R1693,S1693:AG1693)),0)</f>
        <v>2</v>
      </c>
      <c r="E1693" s="7">
        <f>IF(Q1693&gt;0,RANK(Q1693,(P1693:R1693,S1693:AG1693)),0)</f>
        <v>0</v>
      </c>
      <c r="F1693" s="7">
        <f>IF(R1693&gt;0,RANK(R1693,(P1693:R1693,S1693:AG1693)),0)</f>
        <v>1</v>
      </c>
      <c r="G1693" s="7">
        <f>IF(S1693&gt;0,RANK(S1693,(P1693:R1693,S1693:AG1693)),0)</f>
        <v>3</v>
      </c>
      <c r="H1693" s="49">
        <f t="shared" si="955"/>
        <v>169</v>
      </c>
      <c r="I1693" s="178">
        <f t="shared" si="971"/>
        <v>0.28355704697986578</v>
      </c>
      <c r="J1693" s="2"/>
      <c r="K1693" s="2">
        <f t="shared" si="956"/>
        <v>0.27516778523489932</v>
      </c>
      <c r="L1693" s="2">
        <f t="shared" si="957"/>
        <v>0</v>
      </c>
      <c r="M1693" s="2">
        <f t="shared" si="958"/>
        <v>0.5587248322147651</v>
      </c>
      <c r="N1693" s="2">
        <f t="shared" si="969"/>
        <v>4.1946308724832217E-2</v>
      </c>
      <c r="O1693" s="2">
        <f t="shared" si="970"/>
        <v>0.12416107382550343</v>
      </c>
      <c r="P1693" s="1">
        <v>164</v>
      </c>
      <c r="R1693" s="1">
        <v>333</v>
      </c>
      <c r="S1693" s="1">
        <v>25</v>
      </c>
      <c r="W1693" s="184">
        <v>24</v>
      </c>
      <c r="AA1693" s="184">
        <v>16</v>
      </c>
      <c r="AB1693" s="184">
        <v>17</v>
      </c>
      <c r="AC1693" s="184">
        <v>17</v>
      </c>
      <c r="AI1693" s="7">
        <f t="shared" si="959"/>
        <v>0</v>
      </c>
      <c r="AJ1693" s="7">
        <f t="shared" si="960"/>
        <v>0</v>
      </c>
      <c r="AK1693" s="7">
        <f t="shared" si="961"/>
        <v>0</v>
      </c>
      <c r="AL1693" s="7">
        <f t="shared" si="962"/>
        <v>4</v>
      </c>
      <c r="AM1693" s="2">
        <f t="shared" si="963"/>
        <v>0</v>
      </c>
      <c r="AN1693" s="2">
        <f t="shared" si="964"/>
        <v>0</v>
      </c>
      <c r="AO1693" s="2">
        <f t="shared" si="965"/>
        <v>0</v>
      </c>
      <c r="AP1693" s="2">
        <f t="shared" si="966"/>
        <v>4.0268456375838924E-2</v>
      </c>
      <c r="AR1693" t="str">
        <f t="shared" si="968"/>
        <v>Greer</v>
      </c>
      <c r="AS1693" t="s">
        <v>1859</v>
      </c>
      <c r="AT1693" s="182">
        <v>3</v>
      </c>
      <c r="AV1693" s="98">
        <v>40</v>
      </c>
      <c r="AW1693" s="100">
        <v>55</v>
      </c>
      <c r="AX1693" s="106">
        <f t="shared" si="967"/>
        <v>40055</v>
      </c>
      <c r="AZ1693" s="7" t="s">
        <v>2975</v>
      </c>
      <c r="BA1693" t="s">
        <v>3208</v>
      </c>
    </row>
    <row r="1694" spans="1:53" hidden="1" outlineLevel="1">
      <c r="A1694" t="s">
        <v>1854</v>
      </c>
      <c r="B1694" t="s">
        <v>1859</v>
      </c>
      <c r="C1694" s="1">
        <f t="shared" si="954"/>
        <v>328</v>
      </c>
      <c r="D1694" s="7">
        <f>IF(P1694&gt;0,RANK(P1694,(P1694:R1694,S1694:AG1694)),0)</f>
        <v>2</v>
      </c>
      <c r="E1694" s="7">
        <f>IF(Q1694&gt;0,RANK(Q1694,(P1694:R1694,S1694:AG1694)),0)</f>
        <v>0</v>
      </c>
      <c r="F1694" s="7">
        <f>IF(R1694&gt;0,RANK(R1694,(P1694:R1694,S1694:AG1694)),0)</f>
        <v>1</v>
      </c>
      <c r="G1694" s="7">
        <f>IF(S1694&gt;0,RANK(S1694,(P1694:R1694,S1694:AG1694)),0)</f>
        <v>3</v>
      </c>
      <c r="H1694" s="49">
        <f t="shared" si="955"/>
        <v>45</v>
      </c>
      <c r="I1694" s="178">
        <f t="shared" si="971"/>
        <v>0.13719512195121952</v>
      </c>
      <c r="J1694" s="2"/>
      <c r="K1694" s="2">
        <f t="shared" si="956"/>
        <v>0.37195121951219512</v>
      </c>
      <c r="L1694" s="2">
        <f t="shared" si="957"/>
        <v>0</v>
      </c>
      <c r="M1694" s="2">
        <f t="shared" si="958"/>
        <v>0.50914634146341464</v>
      </c>
      <c r="N1694" s="2">
        <f t="shared" si="969"/>
        <v>6.402439024390244E-2</v>
      </c>
      <c r="O1694" s="2">
        <f t="shared" si="970"/>
        <v>5.4878048780487798E-2</v>
      </c>
      <c r="P1694" s="1">
        <v>122</v>
      </c>
      <c r="R1694" s="1">
        <v>167</v>
      </c>
      <c r="S1694" s="1">
        <v>21</v>
      </c>
      <c r="W1694" s="184">
        <v>6</v>
      </c>
      <c r="AA1694" s="184">
        <v>3</v>
      </c>
      <c r="AB1694" s="184">
        <v>6</v>
      </c>
      <c r="AC1694" s="184">
        <v>3</v>
      </c>
      <c r="AI1694" s="7">
        <f t="shared" si="959"/>
        <v>0</v>
      </c>
      <c r="AJ1694" s="7">
        <f t="shared" si="960"/>
        <v>0</v>
      </c>
      <c r="AK1694" s="7">
        <f t="shared" si="961"/>
        <v>0</v>
      </c>
      <c r="AL1694" s="7">
        <f t="shared" si="962"/>
        <v>4</v>
      </c>
      <c r="AM1694" s="2">
        <f t="shared" si="963"/>
        <v>0</v>
      </c>
      <c r="AN1694" s="2">
        <f t="shared" si="964"/>
        <v>0</v>
      </c>
      <c r="AO1694" s="2">
        <f t="shared" si="965"/>
        <v>0</v>
      </c>
      <c r="AP1694" s="2">
        <f t="shared" si="966"/>
        <v>1.8292682926829267E-2</v>
      </c>
      <c r="AR1694" t="str">
        <f t="shared" si="968"/>
        <v>Harmon</v>
      </c>
      <c r="AS1694" t="s">
        <v>1859</v>
      </c>
      <c r="AT1694" s="182">
        <v>3</v>
      </c>
      <c r="AV1694" s="98">
        <v>40</v>
      </c>
      <c r="AW1694" s="100">
        <v>57</v>
      </c>
      <c r="AX1694" s="106">
        <f t="shared" si="967"/>
        <v>40057</v>
      </c>
      <c r="AZ1694" s="7" t="s">
        <v>2975</v>
      </c>
      <c r="BA1694" t="s">
        <v>3208</v>
      </c>
    </row>
    <row r="1695" spans="1:53" hidden="1" outlineLevel="1">
      <c r="A1695" t="s">
        <v>612</v>
      </c>
      <c r="B1695" t="s">
        <v>1859</v>
      </c>
      <c r="C1695" s="1">
        <f t="shared" si="954"/>
        <v>264</v>
      </c>
      <c r="D1695" s="7">
        <f>IF(P1695&gt;0,RANK(P1695,(P1695:R1695,S1695:AG1695)),0)</f>
        <v>2</v>
      </c>
      <c r="E1695" s="7">
        <f>IF(Q1695&gt;0,RANK(Q1695,(P1695:R1695,S1695:AG1695)),0)</f>
        <v>0</v>
      </c>
      <c r="F1695" s="7">
        <f>IF(R1695&gt;0,RANK(R1695,(P1695:R1695,S1695:AG1695)),0)</f>
        <v>1</v>
      </c>
      <c r="G1695" s="7">
        <f>IF(S1695&gt;0,RANK(S1695,(P1695:R1695,S1695:AG1695)),0)</f>
        <v>3</v>
      </c>
      <c r="H1695" s="49">
        <f t="shared" si="955"/>
        <v>83</v>
      </c>
      <c r="I1695" s="178">
        <f t="shared" si="971"/>
        <v>0.31439393939393939</v>
      </c>
      <c r="J1695" s="2"/>
      <c r="K1695" s="2">
        <f t="shared" si="956"/>
        <v>0.26136363636363635</v>
      </c>
      <c r="L1695" s="2">
        <f t="shared" si="957"/>
        <v>0</v>
      </c>
      <c r="M1695" s="2">
        <f t="shared" si="958"/>
        <v>0.5757575757575758</v>
      </c>
      <c r="N1695" s="2">
        <f t="shared" si="969"/>
        <v>5.6818181818181816E-2</v>
      </c>
      <c r="O1695" s="2">
        <f t="shared" si="970"/>
        <v>0.10606060606060602</v>
      </c>
      <c r="P1695" s="1">
        <v>69</v>
      </c>
      <c r="R1695" s="1">
        <v>152</v>
      </c>
      <c r="S1695" s="1">
        <v>15</v>
      </c>
      <c r="W1695" s="184">
        <v>13</v>
      </c>
      <c r="AA1695" s="184">
        <v>3</v>
      </c>
      <c r="AB1695" s="184">
        <v>11</v>
      </c>
      <c r="AC1695" s="184">
        <v>1</v>
      </c>
      <c r="AI1695" s="7">
        <f t="shared" si="959"/>
        <v>0</v>
      </c>
      <c r="AJ1695" s="7">
        <f t="shared" si="960"/>
        <v>0</v>
      </c>
      <c r="AK1695" s="7">
        <f t="shared" si="961"/>
        <v>0</v>
      </c>
      <c r="AL1695" s="7">
        <f t="shared" si="962"/>
        <v>4</v>
      </c>
      <c r="AM1695" s="2">
        <f t="shared" si="963"/>
        <v>0</v>
      </c>
      <c r="AN1695" s="2">
        <f t="shared" si="964"/>
        <v>0</v>
      </c>
      <c r="AO1695" s="2">
        <f t="shared" si="965"/>
        <v>0</v>
      </c>
      <c r="AP1695" s="2">
        <f t="shared" si="966"/>
        <v>4.924242424242424E-2</v>
      </c>
      <c r="AR1695" t="str">
        <f t="shared" si="968"/>
        <v>Harper</v>
      </c>
      <c r="AS1695" t="s">
        <v>1859</v>
      </c>
      <c r="AT1695" s="182">
        <v>3</v>
      </c>
      <c r="AV1695" s="98">
        <v>40</v>
      </c>
      <c r="AW1695" s="100">
        <v>59</v>
      </c>
      <c r="AX1695" s="106">
        <f t="shared" si="967"/>
        <v>40059</v>
      </c>
      <c r="AZ1695" s="7" t="s">
        <v>2975</v>
      </c>
      <c r="BA1695" t="s">
        <v>3208</v>
      </c>
    </row>
    <row r="1696" spans="1:53" hidden="1" outlineLevel="1">
      <c r="A1696" t="s">
        <v>571</v>
      </c>
      <c r="B1696" t="s">
        <v>1859</v>
      </c>
      <c r="C1696" s="1">
        <f t="shared" si="954"/>
        <v>1451</v>
      </c>
      <c r="D1696" s="7">
        <f>IF(P1696&gt;0,RANK(P1696,(P1696:R1696,S1696:AG1696)),0)</f>
        <v>2</v>
      </c>
      <c r="E1696" s="7">
        <f>IF(Q1696&gt;0,RANK(Q1696,(P1696:R1696,S1696:AG1696)),0)</f>
        <v>0</v>
      </c>
      <c r="F1696" s="7">
        <f>IF(R1696&gt;0,RANK(R1696,(P1696:R1696,S1696:AG1696)),0)</f>
        <v>1</v>
      </c>
      <c r="G1696" s="7">
        <f>IF(S1696&gt;0,RANK(S1696,(P1696:R1696,S1696:AG1696)),0)</f>
        <v>3</v>
      </c>
      <c r="H1696" s="49">
        <f t="shared" si="955"/>
        <v>278</v>
      </c>
      <c r="I1696" s="178">
        <f t="shared" si="971"/>
        <v>0.191592005513439</v>
      </c>
      <c r="J1696" s="2"/>
      <c r="K1696" s="2">
        <f t="shared" si="956"/>
        <v>0.32736044107512063</v>
      </c>
      <c r="L1696" s="2">
        <f t="shared" si="957"/>
        <v>0</v>
      </c>
      <c r="M1696" s="2">
        <f t="shared" si="958"/>
        <v>0.51895244658855966</v>
      </c>
      <c r="N1696" s="2">
        <f t="shared" si="969"/>
        <v>5.9958649207443142E-2</v>
      </c>
      <c r="O1696" s="2">
        <f t="shared" si="970"/>
        <v>9.372846312887656E-2</v>
      </c>
      <c r="P1696" s="1">
        <v>475</v>
      </c>
      <c r="R1696" s="1">
        <v>753</v>
      </c>
      <c r="S1696" s="1">
        <v>87</v>
      </c>
      <c r="W1696" s="184">
        <v>43</v>
      </c>
      <c r="AA1696" s="184">
        <v>42</v>
      </c>
      <c r="AB1696" s="184">
        <v>30</v>
      </c>
      <c r="AC1696" s="184">
        <v>21</v>
      </c>
      <c r="AI1696" s="7">
        <f t="shared" si="959"/>
        <v>0</v>
      </c>
      <c r="AJ1696" s="7">
        <f t="shared" si="960"/>
        <v>0</v>
      </c>
      <c r="AK1696" s="7">
        <f t="shared" si="961"/>
        <v>0</v>
      </c>
      <c r="AL1696" s="7">
        <f t="shared" si="962"/>
        <v>4</v>
      </c>
      <c r="AM1696" s="2">
        <f t="shared" si="963"/>
        <v>0</v>
      </c>
      <c r="AN1696" s="2">
        <f t="shared" si="964"/>
        <v>0</v>
      </c>
      <c r="AO1696" s="2">
        <f t="shared" si="965"/>
        <v>0</v>
      </c>
      <c r="AP1696" s="2">
        <f t="shared" si="966"/>
        <v>2.9634734665747762E-2</v>
      </c>
      <c r="AR1696" t="str">
        <f t="shared" si="968"/>
        <v>Haskell</v>
      </c>
      <c r="AS1696" t="s">
        <v>1859</v>
      </c>
      <c r="AT1696" s="182">
        <v>2</v>
      </c>
      <c r="AV1696" s="98">
        <v>40</v>
      </c>
      <c r="AW1696" s="100">
        <v>61</v>
      </c>
      <c r="AX1696" s="106">
        <f t="shared" si="967"/>
        <v>40061</v>
      </c>
      <c r="AZ1696" s="7" t="s">
        <v>2975</v>
      </c>
      <c r="BA1696" t="s">
        <v>3208</v>
      </c>
    </row>
    <row r="1697" spans="1:53" hidden="1" outlineLevel="1">
      <c r="A1697" t="s">
        <v>2680</v>
      </c>
      <c r="B1697" t="s">
        <v>1859</v>
      </c>
      <c r="C1697" s="1">
        <f t="shared" si="954"/>
        <v>1625</v>
      </c>
      <c r="D1697" s="7">
        <f>IF(P1697&gt;0,RANK(P1697,(P1697:R1697,S1697:AG1697)),0)</f>
        <v>2</v>
      </c>
      <c r="E1697" s="7">
        <f>IF(Q1697&gt;0,RANK(Q1697,(P1697:R1697,S1697:AG1697)),0)</f>
        <v>0</v>
      </c>
      <c r="F1697" s="7">
        <f>IF(R1697&gt;0,RANK(R1697,(P1697:R1697,S1697:AG1697)),0)</f>
        <v>1</v>
      </c>
      <c r="G1697" s="7">
        <f>IF(S1697&gt;0,RANK(S1697,(P1697:R1697,S1697:AG1697)),0)</f>
        <v>3</v>
      </c>
      <c r="H1697" s="49">
        <f t="shared" si="955"/>
        <v>336</v>
      </c>
      <c r="I1697" s="178">
        <f t="shared" si="971"/>
        <v>0.20676923076923076</v>
      </c>
      <c r="J1697" s="2"/>
      <c r="K1697" s="2">
        <f t="shared" si="956"/>
        <v>0.33046153846153847</v>
      </c>
      <c r="L1697" s="2">
        <f t="shared" si="957"/>
        <v>0</v>
      </c>
      <c r="M1697" s="2">
        <f t="shared" si="958"/>
        <v>0.53723076923076918</v>
      </c>
      <c r="N1697" s="2">
        <f t="shared" si="969"/>
        <v>5.5384615384615386E-2</v>
      </c>
      <c r="O1697" s="2">
        <f t="shared" si="970"/>
        <v>7.6923076923076955E-2</v>
      </c>
      <c r="P1697" s="1">
        <v>537</v>
      </c>
      <c r="R1697" s="1">
        <v>873</v>
      </c>
      <c r="S1697" s="1">
        <v>90</v>
      </c>
      <c r="W1697" s="184">
        <v>35</v>
      </c>
      <c r="AA1697" s="184">
        <v>36</v>
      </c>
      <c r="AB1697" s="184">
        <v>38</v>
      </c>
      <c r="AC1697" s="184">
        <v>16</v>
      </c>
      <c r="AI1697" s="7">
        <f t="shared" si="959"/>
        <v>0</v>
      </c>
      <c r="AJ1697" s="7">
        <f t="shared" si="960"/>
        <v>0</v>
      </c>
      <c r="AK1697" s="7">
        <f t="shared" si="961"/>
        <v>0</v>
      </c>
      <c r="AL1697" s="7">
        <f t="shared" si="962"/>
        <v>4</v>
      </c>
      <c r="AM1697" s="2">
        <f t="shared" si="963"/>
        <v>0</v>
      </c>
      <c r="AN1697" s="2">
        <f t="shared" si="964"/>
        <v>0</v>
      </c>
      <c r="AO1697" s="2">
        <f t="shared" si="965"/>
        <v>0</v>
      </c>
      <c r="AP1697" s="2">
        <f t="shared" si="966"/>
        <v>2.1538461538461538E-2</v>
      </c>
      <c r="AR1697" t="str">
        <f t="shared" si="968"/>
        <v>Hughes</v>
      </c>
      <c r="AS1697" t="s">
        <v>1859</v>
      </c>
      <c r="AT1697" s="182">
        <v>2</v>
      </c>
      <c r="AV1697" s="98">
        <v>40</v>
      </c>
      <c r="AW1697" s="100">
        <v>63</v>
      </c>
      <c r="AX1697" s="106">
        <f t="shared" si="967"/>
        <v>40063</v>
      </c>
      <c r="AZ1697" s="7" t="s">
        <v>2975</v>
      </c>
      <c r="BA1697" t="s">
        <v>3208</v>
      </c>
    </row>
    <row r="1698" spans="1:53" hidden="1" outlineLevel="1">
      <c r="A1698" t="s">
        <v>3035</v>
      </c>
      <c r="B1698" t="s">
        <v>1859</v>
      </c>
      <c r="C1698" s="1">
        <f t="shared" ref="C1698:C1729" si="972">SUM(P1698:AG1698)</f>
        <v>1308</v>
      </c>
      <c r="D1698" s="7">
        <f>IF(P1698&gt;0,RANK(P1698,(P1698:R1698,S1698:AG1698)),0)</f>
        <v>2</v>
      </c>
      <c r="E1698" s="7">
        <f>IF(Q1698&gt;0,RANK(Q1698,(P1698:R1698,S1698:AG1698)),0)</f>
        <v>0</v>
      </c>
      <c r="F1698" s="7">
        <f>IF(R1698&gt;0,RANK(R1698,(P1698:R1698,S1698:AG1698)),0)</f>
        <v>1</v>
      </c>
      <c r="G1698" s="7">
        <f>IF(S1698&gt;0,RANK(S1698,(P1698:R1698,S1698:AG1698)),0)</f>
        <v>3</v>
      </c>
      <c r="H1698" s="49">
        <f t="shared" ref="H1698:H1729" si="973">MAX(P1698:Y1698)-LARGE(P1698:Y1698,2)</f>
        <v>147</v>
      </c>
      <c r="I1698" s="178">
        <f t="shared" si="971"/>
        <v>0.11238532110091744</v>
      </c>
      <c r="J1698" s="2"/>
      <c r="K1698" s="2">
        <f t="shared" ref="K1698:K1729" si="974">IF($C1698=0,"-",P1698/$C1698)</f>
        <v>0.38608562691131498</v>
      </c>
      <c r="L1698" s="2">
        <f t="shared" ref="L1698:L1729" si="975">IF($C1698=0,"-",Q1698/$C1698)</f>
        <v>0</v>
      </c>
      <c r="M1698" s="2">
        <f t="shared" ref="M1698:M1729" si="976">IF($C1698=0,"-",R1698/$C1698)</f>
        <v>0.49847094801223241</v>
      </c>
      <c r="N1698" s="2">
        <f t="shared" si="969"/>
        <v>3.8990825688073397E-2</v>
      </c>
      <c r="O1698" s="2">
        <f t="shared" si="970"/>
        <v>7.6452599388379214E-2</v>
      </c>
      <c r="P1698" s="1">
        <v>505</v>
      </c>
      <c r="R1698" s="1">
        <v>652</v>
      </c>
      <c r="S1698" s="1">
        <v>51</v>
      </c>
      <c r="W1698" s="184">
        <v>20</v>
      </c>
      <c r="AA1698" s="184">
        <v>34</v>
      </c>
      <c r="AB1698" s="184">
        <v>30</v>
      </c>
      <c r="AC1698" s="184">
        <v>16</v>
      </c>
      <c r="AI1698" s="7">
        <f t="shared" ref="AI1698:AI1729" si="977">IF(T1698&gt;0,RANK(T1698,(P1698:Z1698)),0)</f>
        <v>0</v>
      </c>
      <c r="AJ1698" s="7">
        <f t="shared" ref="AJ1698:AJ1729" si="978">IF(U1698&gt;0,RANK(U1698,(P1698:Z1698)),0)</f>
        <v>0</v>
      </c>
      <c r="AK1698" s="7">
        <f t="shared" ref="AK1698:AK1729" si="979">IF(V1698&gt;0,RANK(V1698,(P1698:Z1698)),0)</f>
        <v>0</v>
      </c>
      <c r="AL1698" s="7">
        <f t="shared" ref="AL1698:AL1729" si="980">IF(W1698&gt;0,RANK(W1698,(P1698:Z1698)),0)</f>
        <v>4</v>
      </c>
      <c r="AM1698" s="2">
        <f t="shared" ref="AM1698:AM1729" si="981">IF($C1698=0,"-",T1698/$C1698)</f>
        <v>0</v>
      </c>
      <c r="AN1698" s="2">
        <f t="shared" ref="AN1698:AN1729" si="982">IF($C1698=0,"-",U1698/$C1698)</f>
        <v>0</v>
      </c>
      <c r="AO1698" s="2">
        <f t="shared" ref="AO1698:AO1729" si="983">IF($C1698=0,"-",V1698/$C1698)</f>
        <v>0</v>
      </c>
      <c r="AP1698" s="2">
        <f t="shared" ref="AP1698:AP1729" si="984">IF($C1698=0,"-",W1698/$C1698)</f>
        <v>1.5290519877675841E-2</v>
      </c>
      <c r="AR1698" t="str">
        <f t="shared" si="968"/>
        <v>Jackson</v>
      </c>
      <c r="AS1698" t="s">
        <v>1859</v>
      </c>
      <c r="AT1698" s="182">
        <v>3</v>
      </c>
      <c r="AV1698" s="98">
        <v>40</v>
      </c>
      <c r="AW1698" s="100">
        <v>65</v>
      </c>
      <c r="AX1698" s="106">
        <f t="shared" ref="AX1698:AX1729" si="985">AV1698*1000+AW1698</f>
        <v>40065</v>
      </c>
      <c r="AZ1698" s="7" t="s">
        <v>2975</v>
      </c>
      <c r="BA1698" t="s">
        <v>3208</v>
      </c>
    </row>
    <row r="1699" spans="1:53" hidden="1" outlineLevel="1">
      <c r="A1699" t="s">
        <v>2481</v>
      </c>
      <c r="B1699" t="s">
        <v>1859</v>
      </c>
      <c r="C1699" s="1">
        <f t="shared" si="972"/>
        <v>671</v>
      </c>
      <c r="D1699" s="7">
        <f>IF(P1699&gt;0,RANK(P1699,(P1699:R1699,S1699:AG1699)),0)</f>
        <v>2</v>
      </c>
      <c r="E1699" s="7">
        <f>IF(Q1699&gt;0,RANK(Q1699,(P1699:R1699,S1699:AG1699)),0)</f>
        <v>0</v>
      </c>
      <c r="F1699" s="7">
        <f>IF(R1699&gt;0,RANK(R1699,(P1699:R1699,S1699:AG1699)),0)</f>
        <v>1</v>
      </c>
      <c r="G1699" s="7">
        <f>IF(S1699&gt;0,RANK(S1699,(P1699:R1699,S1699:AG1699)),0)</f>
        <v>3</v>
      </c>
      <c r="H1699" s="49">
        <f t="shared" si="973"/>
        <v>150</v>
      </c>
      <c r="I1699" s="178">
        <f t="shared" si="971"/>
        <v>0.22354694485842028</v>
      </c>
      <c r="J1699" s="2"/>
      <c r="K1699" s="2">
        <f t="shared" si="974"/>
        <v>0.29359165424739198</v>
      </c>
      <c r="L1699" s="2">
        <f t="shared" si="975"/>
        <v>0</v>
      </c>
      <c r="M1699" s="2">
        <f t="shared" si="976"/>
        <v>0.51713859910581217</v>
      </c>
      <c r="N1699" s="2">
        <f t="shared" si="969"/>
        <v>4.9180327868852458E-2</v>
      </c>
      <c r="O1699" s="2">
        <f t="shared" si="970"/>
        <v>0.1400894187779434</v>
      </c>
      <c r="P1699" s="1">
        <v>197</v>
      </c>
      <c r="R1699" s="1">
        <v>347</v>
      </c>
      <c r="S1699" s="1">
        <v>33</v>
      </c>
      <c r="W1699" s="184">
        <v>23</v>
      </c>
      <c r="AA1699" s="184">
        <v>32</v>
      </c>
      <c r="AB1699" s="184">
        <v>24</v>
      </c>
      <c r="AC1699" s="184">
        <v>15</v>
      </c>
      <c r="AI1699" s="7">
        <f t="shared" si="977"/>
        <v>0</v>
      </c>
      <c r="AJ1699" s="7">
        <f t="shared" si="978"/>
        <v>0</v>
      </c>
      <c r="AK1699" s="7">
        <f t="shared" si="979"/>
        <v>0</v>
      </c>
      <c r="AL1699" s="7">
        <f t="shared" si="980"/>
        <v>4</v>
      </c>
      <c r="AM1699" s="2">
        <f t="shared" si="981"/>
        <v>0</v>
      </c>
      <c r="AN1699" s="2">
        <f t="shared" si="982"/>
        <v>0</v>
      </c>
      <c r="AO1699" s="2">
        <f t="shared" si="983"/>
        <v>0</v>
      </c>
      <c r="AP1699" s="2">
        <f t="shared" si="984"/>
        <v>3.4277198211624442E-2</v>
      </c>
      <c r="AR1699" t="str">
        <f t="shared" si="968"/>
        <v>Jefferson</v>
      </c>
      <c r="AS1699" t="s">
        <v>1859</v>
      </c>
      <c r="AT1699" s="182">
        <v>4</v>
      </c>
      <c r="AV1699" s="98">
        <v>40</v>
      </c>
      <c r="AW1699" s="100">
        <v>67</v>
      </c>
      <c r="AX1699" s="106">
        <f t="shared" si="985"/>
        <v>40067</v>
      </c>
      <c r="AZ1699" s="7" t="s">
        <v>2975</v>
      </c>
      <c r="BA1699" t="s">
        <v>3208</v>
      </c>
    </row>
    <row r="1700" spans="1:53" hidden="1" outlineLevel="1">
      <c r="A1700" t="s">
        <v>2645</v>
      </c>
      <c r="B1700" t="s">
        <v>1859</v>
      </c>
      <c r="C1700" s="1">
        <f t="shared" si="972"/>
        <v>1049</v>
      </c>
      <c r="D1700" s="7">
        <f>IF(P1700&gt;0,RANK(P1700,(P1700:R1700,S1700:AG1700)),0)</f>
        <v>2</v>
      </c>
      <c r="E1700" s="7">
        <f>IF(Q1700&gt;0,RANK(Q1700,(P1700:R1700,S1700:AG1700)),0)</f>
        <v>0</v>
      </c>
      <c r="F1700" s="7">
        <f>IF(R1700&gt;0,RANK(R1700,(P1700:R1700,S1700:AG1700)),0)</f>
        <v>1</v>
      </c>
      <c r="G1700" s="7">
        <f>IF(S1700&gt;0,RANK(S1700,(P1700:R1700,S1700:AG1700)),0)</f>
        <v>3</v>
      </c>
      <c r="H1700" s="49">
        <f t="shared" si="973"/>
        <v>346</v>
      </c>
      <c r="I1700" s="178">
        <f t="shared" si="971"/>
        <v>0.32983794089609153</v>
      </c>
      <c r="J1700" s="2"/>
      <c r="K1700" s="2">
        <f t="shared" si="974"/>
        <v>0.24785510009532888</v>
      </c>
      <c r="L1700" s="2">
        <f t="shared" si="975"/>
        <v>0</v>
      </c>
      <c r="M1700" s="2">
        <f t="shared" si="976"/>
        <v>0.57769304099142038</v>
      </c>
      <c r="N1700" s="2">
        <f t="shared" si="969"/>
        <v>6.0057197330791227E-2</v>
      </c>
      <c r="O1700" s="2">
        <f t="shared" si="970"/>
        <v>0.11439466158245953</v>
      </c>
      <c r="P1700" s="1">
        <v>260</v>
      </c>
      <c r="R1700" s="1">
        <v>606</v>
      </c>
      <c r="S1700" s="1">
        <v>63</v>
      </c>
      <c r="W1700" s="184">
        <v>27</v>
      </c>
      <c r="AA1700" s="184">
        <v>28</v>
      </c>
      <c r="AB1700" s="184">
        <v>35</v>
      </c>
      <c r="AC1700" s="184">
        <v>30</v>
      </c>
      <c r="AI1700" s="7">
        <f t="shared" si="977"/>
        <v>0</v>
      </c>
      <c r="AJ1700" s="7">
        <f t="shared" si="978"/>
        <v>0</v>
      </c>
      <c r="AK1700" s="7">
        <f t="shared" si="979"/>
        <v>0</v>
      </c>
      <c r="AL1700" s="7">
        <f t="shared" si="980"/>
        <v>4</v>
      </c>
      <c r="AM1700" s="2">
        <f t="shared" si="981"/>
        <v>0</v>
      </c>
      <c r="AN1700" s="2">
        <f t="shared" si="982"/>
        <v>0</v>
      </c>
      <c r="AO1700" s="2">
        <f t="shared" si="983"/>
        <v>0</v>
      </c>
      <c r="AP1700" s="2">
        <f t="shared" si="984"/>
        <v>2.5738798856053385E-2</v>
      </c>
      <c r="AR1700" t="str">
        <f t="shared" si="968"/>
        <v>Johnston</v>
      </c>
      <c r="AS1700" t="s">
        <v>1859</v>
      </c>
      <c r="AT1700" s="182">
        <v>2</v>
      </c>
      <c r="AV1700" s="98">
        <v>40</v>
      </c>
      <c r="AW1700" s="100">
        <v>69</v>
      </c>
      <c r="AX1700" s="106">
        <f t="shared" si="985"/>
        <v>40069</v>
      </c>
      <c r="AZ1700" s="7" t="s">
        <v>2975</v>
      </c>
      <c r="BA1700" t="s">
        <v>3208</v>
      </c>
    </row>
    <row r="1701" spans="1:53" hidden="1" outlineLevel="1">
      <c r="A1701" t="s">
        <v>2756</v>
      </c>
      <c r="B1701" t="s">
        <v>1859</v>
      </c>
      <c r="C1701" s="1">
        <f t="shared" si="972"/>
        <v>3349</v>
      </c>
      <c r="D1701" s="7">
        <f>IF(P1701&gt;0,RANK(P1701,(P1701:R1701,S1701:AG1701)),0)</f>
        <v>2</v>
      </c>
      <c r="E1701" s="7">
        <f>IF(Q1701&gt;0,RANK(Q1701,(P1701:R1701,S1701:AG1701)),0)</f>
        <v>0</v>
      </c>
      <c r="F1701" s="7">
        <f>IF(R1701&gt;0,RANK(R1701,(P1701:R1701,S1701:AG1701)),0)</f>
        <v>1</v>
      </c>
      <c r="G1701" s="7">
        <f>IF(S1701&gt;0,RANK(S1701,(P1701:R1701,S1701:AG1701)),0)</f>
        <v>3</v>
      </c>
      <c r="H1701" s="49">
        <f t="shared" si="973"/>
        <v>503</v>
      </c>
      <c r="I1701" s="178">
        <f t="shared" si="971"/>
        <v>0.15019408778739923</v>
      </c>
      <c r="J1701" s="2"/>
      <c r="K1701" s="2">
        <f t="shared" si="974"/>
        <v>0.38459241564646163</v>
      </c>
      <c r="L1701" s="2">
        <f t="shared" si="975"/>
        <v>0</v>
      </c>
      <c r="M1701" s="2">
        <f t="shared" si="976"/>
        <v>0.5347865034338608</v>
      </c>
      <c r="N1701" s="2">
        <f t="shared" si="969"/>
        <v>2.9262466407882951E-2</v>
      </c>
      <c r="O1701" s="2">
        <f t="shared" si="970"/>
        <v>5.1358614511794617E-2</v>
      </c>
      <c r="P1701" s="1">
        <v>1288</v>
      </c>
      <c r="R1701" s="1">
        <v>1791</v>
      </c>
      <c r="S1701" s="1">
        <v>98</v>
      </c>
      <c r="W1701" s="184">
        <v>54</v>
      </c>
      <c r="AA1701" s="184">
        <v>42</v>
      </c>
      <c r="AB1701" s="184">
        <v>40</v>
      </c>
      <c r="AC1701" s="184">
        <v>36</v>
      </c>
      <c r="AI1701" s="7">
        <f t="shared" si="977"/>
        <v>0</v>
      </c>
      <c r="AJ1701" s="7">
        <f t="shared" si="978"/>
        <v>0</v>
      </c>
      <c r="AK1701" s="7">
        <f t="shared" si="979"/>
        <v>0</v>
      </c>
      <c r="AL1701" s="7">
        <f t="shared" si="980"/>
        <v>4</v>
      </c>
      <c r="AM1701" s="2">
        <f t="shared" si="981"/>
        <v>0</v>
      </c>
      <c r="AN1701" s="2">
        <f t="shared" si="982"/>
        <v>0</v>
      </c>
      <c r="AO1701" s="2">
        <f t="shared" si="983"/>
        <v>0</v>
      </c>
      <c r="AP1701" s="2">
        <f t="shared" si="984"/>
        <v>1.6124216183935502E-2</v>
      </c>
      <c r="AR1701" t="str">
        <f t="shared" si="968"/>
        <v>Kay</v>
      </c>
      <c r="AS1701" t="s">
        <v>1859</v>
      </c>
      <c r="AT1701" s="182">
        <v>3</v>
      </c>
      <c r="AV1701" s="98">
        <v>40</v>
      </c>
      <c r="AW1701" s="100">
        <v>71</v>
      </c>
      <c r="AX1701" s="106">
        <f t="shared" si="985"/>
        <v>40071</v>
      </c>
      <c r="AZ1701" s="7" t="s">
        <v>2975</v>
      </c>
      <c r="BA1701" t="s">
        <v>3208</v>
      </c>
    </row>
    <row r="1702" spans="1:53" hidden="1" outlineLevel="1">
      <c r="A1702" t="s">
        <v>2491</v>
      </c>
      <c r="B1702" t="s">
        <v>1859</v>
      </c>
      <c r="C1702" s="1">
        <f t="shared" si="972"/>
        <v>808</v>
      </c>
      <c r="D1702" s="7">
        <f>IF(P1702&gt;0,RANK(P1702,(P1702:R1702,S1702:AG1702)),0)</f>
        <v>2</v>
      </c>
      <c r="E1702" s="7">
        <f>IF(Q1702&gt;0,RANK(Q1702,(P1702:R1702,S1702:AG1702)),0)</f>
        <v>0</v>
      </c>
      <c r="F1702" s="7">
        <f>IF(R1702&gt;0,RANK(R1702,(P1702:R1702,S1702:AG1702)),0)</f>
        <v>1</v>
      </c>
      <c r="G1702" s="7">
        <f>IF(S1702&gt;0,RANK(S1702,(P1702:R1702,S1702:AG1702)),0)</f>
        <v>3</v>
      </c>
      <c r="H1702" s="49">
        <f t="shared" si="973"/>
        <v>205</v>
      </c>
      <c r="I1702" s="178">
        <f t="shared" si="971"/>
        <v>0.25371287128712872</v>
      </c>
      <c r="J1702" s="2"/>
      <c r="K1702" s="2">
        <f t="shared" si="974"/>
        <v>0.3316831683168317</v>
      </c>
      <c r="L1702" s="2">
        <f t="shared" si="975"/>
        <v>0</v>
      </c>
      <c r="M1702" s="2">
        <f t="shared" si="976"/>
        <v>0.58539603960396036</v>
      </c>
      <c r="N1702" s="2">
        <f t="shared" si="969"/>
        <v>2.9702970297029702E-2</v>
      </c>
      <c r="O1702" s="2">
        <f t="shared" si="970"/>
        <v>5.3217821782178182E-2</v>
      </c>
      <c r="P1702" s="1">
        <v>268</v>
      </c>
      <c r="R1702" s="1">
        <v>473</v>
      </c>
      <c r="S1702" s="1">
        <v>24</v>
      </c>
      <c r="W1702" s="184">
        <v>16</v>
      </c>
      <c r="AA1702" s="184">
        <v>12</v>
      </c>
      <c r="AB1702" s="184">
        <v>13</v>
      </c>
      <c r="AC1702" s="184">
        <v>2</v>
      </c>
      <c r="AI1702" s="7">
        <f t="shared" si="977"/>
        <v>0</v>
      </c>
      <c r="AJ1702" s="7">
        <f t="shared" si="978"/>
        <v>0</v>
      </c>
      <c r="AK1702" s="7">
        <f t="shared" si="979"/>
        <v>0</v>
      </c>
      <c r="AL1702" s="7">
        <f t="shared" si="980"/>
        <v>4</v>
      </c>
      <c r="AM1702" s="2">
        <f t="shared" si="981"/>
        <v>0</v>
      </c>
      <c r="AN1702" s="2">
        <f t="shared" si="982"/>
        <v>0</v>
      </c>
      <c r="AO1702" s="2">
        <f t="shared" si="983"/>
        <v>0</v>
      </c>
      <c r="AP1702" s="2">
        <f t="shared" si="984"/>
        <v>1.9801980198019802E-2</v>
      </c>
      <c r="AR1702" t="str">
        <f t="shared" si="968"/>
        <v>Kingfisher</v>
      </c>
      <c r="AS1702" t="s">
        <v>1859</v>
      </c>
      <c r="AT1702" s="182">
        <v>3</v>
      </c>
      <c r="AV1702" s="98">
        <v>40</v>
      </c>
      <c r="AW1702" s="100">
        <v>73</v>
      </c>
      <c r="AX1702" s="106">
        <f t="shared" si="985"/>
        <v>40073</v>
      </c>
      <c r="AZ1702" s="7" t="s">
        <v>2975</v>
      </c>
      <c r="BA1702" t="s">
        <v>3208</v>
      </c>
    </row>
    <row r="1703" spans="1:53" hidden="1" outlineLevel="1">
      <c r="A1703" t="s">
        <v>1267</v>
      </c>
      <c r="B1703" t="s">
        <v>1859</v>
      </c>
      <c r="C1703" s="1">
        <f t="shared" si="972"/>
        <v>953</v>
      </c>
      <c r="D1703" s="7">
        <f>IF(P1703&gt;0,RANK(P1703,(P1703:R1703,S1703:AG1703)),0)</f>
        <v>2</v>
      </c>
      <c r="E1703" s="7">
        <f>IF(Q1703&gt;0,RANK(Q1703,(P1703:R1703,S1703:AG1703)),0)</f>
        <v>0</v>
      </c>
      <c r="F1703" s="7">
        <f>IF(R1703&gt;0,RANK(R1703,(P1703:R1703,S1703:AG1703)),0)</f>
        <v>1</v>
      </c>
      <c r="G1703" s="7">
        <f>IF(S1703&gt;0,RANK(S1703,(P1703:R1703,S1703:AG1703)),0)</f>
        <v>3</v>
      </c>
      <c r="H1703" s="49">
        <f t="shared" si="973"/>
        <v>183</v>
      </c>
      <c r="I1703" s="178">
        <f t="shared" si="971"/>
        <v>0.19202518363064008</v>
      </c>
      <c r="J1703" s="2"/>
      <c r="K1703" s="2">
        <f t="shared" si="974"/>
        <v>0.34837355718782792</v>
      </c>
      <c r="L1703" s="2">
        <f t="shared" si="975"/>
        <v>0</v>
      </c>
      <c r="M1703" s="2">
        <f t="shared" si="976"/>
        <v>0.54039874081846795</v>
      </c>
      <c r="N1703" s="2">
        <f t="shared" si="969"/>
        <v>4.3022035676810073E-2</v>
      </c>
      <c r="O1703" s="2">
        <f t="shared" si="970"/>
        <v>6.8205666316894065E-2</v>
      </c>
      <c r="P1703" s="1">
        <v>332</v>
      </c>
      <c r="R1703" s="1">
        <v>515</v>
      </c>
      <c r="S1703" s="1">
        <v>41</v>
      </c>
      <c r="W1703" s="184">
        <v>15</v>
      </c>
      <c r="AA1703" s="184">
        <v>18</v>
      </c>
      <c r="AB1703" s="184">
        <v>20</v>
      </c>
      <c r="AC1703" s="184">
        <v>12</v>
      </c>
      <c r="AI1703" s="7">
        <f t="shared" si="977"/>
        <v>0</v>
      </c>
      <c r="AJ1703" s="7">
        <f t="shared" si="978"/>
        <v>0</v>
      </c>
      <c r="AK1703" s="7">
        <f t="shared" si="979"/>
        <v>0</v>
      </c>
      <c r="AL1703" s="7">
        <f t="shared" si="980"/>
        <v>4</v>
      </c>
      <c r="AM1703" s="2">
        <f t="shared" si="981"/>
        <v>0</v>
      </c>
      <c r="AN1703" s="2">
        <f t="shared" si="982"/>
        <v>0</v>
      </c>
      <c r="AO1703" s="2">
        <f t="shared" si="983"/>
        <v>0</v>
      </c>
      <c r="AP1703" s="2">
        <f t="shared" si="984"/>
        <v>1.5739769150052464E-2</v>
      </c>
      <c r="AR1703" t="str">
        <f t="shared" si="968"/>
        <v>Kiowa</v>
      </c>
      <c r="AS1703" t="s">
        <v>1859</v>
      </c>
      <c r="AT1703" s="182">
        <v>3</v>
      </c>
      <c r="AV1703" s="98">
        <v>40</v>
      </c>
      <c r="AW1703" s="100">
        <v>75</v>
      </c>
      <c r="AX1703" s="106">
        <f t="shared" si="985"/>
        <v>40075</v>
      </c>
      <c r="AZ1703" s="7" t="s">
        <v>2975</v>
      </c>
      <c r="BA1703" t="s">
        <v>3208</v>
      </c>
    </row>
    <row r="1704" spans="1:53" hidden="1" outlineLevel="1">
      <c r="A1704" t="s">
        <v>1105</v>
      </c>
      <c r="B1704" t="s">
        <v>1859</v>
      </c>
      <c r="C1704" s="1">
        <f t="shared" si="972"/>
        <v>1599</v>
      </c>
      <c r="D1704" s="7">
        <f>IF(P1704&gt;0,RANK(P1704,(P1704:R1704,S1704:AG1704)),0)</f>
        <v>2</v>
      </c>
      <c r="E1704" s="7">
        <f>IF(Q1704&gt;0,RANK(Q1704,(P1704:R1704,S1704:AG1704)),0)</f>
        <v>0</v>
      </c>
      <c r="F1704" s="7">
        <f>IF(R1704&gt;0,RANK(R1704,(P1704:R1704,S1704:AG1704)),0)</f>
        <v>1</v>
      </c>
      <c r="G1704" s="7">
        <f>IF(S1704&gt;0,RANK(S1704,(P1704:R1704,S1704:AG1704)),0)</f>
        <v>3</v>
      </c>
      <c r="H1704" s="49">
        <f t="shared" si="973"/>
        <v>353</v>
      </c>
      <c r="I1704" s="178">
        <f t="shared" si="971"/>
        <v>0.22076297686053784</v>
      </c>
      <c r="J1704" s="2"/>
      <c r="K1704" s="2">
        <f t="shared" si="974"/>
        <v>0.31207004377736086</v>
      </c>
      <c r="L1704" s="2">
        <f t="shared" si="975"/>
        <v>0</v>
      </c>
      <c r="M1704" s="2">
        <f t="shared" si="976"/>
        <v>0.53283302063789872</v>
      </c>
      <c r="N1704" s="2">
        <f t="shared" si="969"/>
        <v>5.0656660412757973E-2</v>
      </c>
      <c r="O1704" s="2">
        <f t="shared" si="970"/>
        <v>0.10444027517198239</v>
      </c>
      <c r="P1704" s="1">
        <v>499</v>
      </c>
      <c r="R1704" s="1">
        <v>852</v>
      </c>
      <c r="S1704" s="1">
        <v>81</v>
      </c>
      <c r="W1704" s="184">
        <v>42</v>
      </c>
      <c r="AA1704" s="184">
        <v>57</v>
      </c>
      <c r="AB1704" s="184">
        <v>46</v>
      </c>
      <c r="AC1704" s="184">
        <v>22</v>
      </c>
      <c r="AI1704" s="7">
        <f t="shared" si="977"/>
        <v>0</v>
      </c>
      <c r="AJ1704" s="7">
        <f t="shared" si="978"/>
        <v>0</v>
      </c>
      <c r="AK1704" s="7">
        <f t="shared" si="979"/>
        <v>0</v>
      </c>
      <c r="AL1704" s="7">
        <f t="shared" si="980"/>
        <v>4</v>
      </c>
      <c r="AM1704" s="2">
        <f t="shared" si="981"/>
        <v>0</v>
      </c>
      <c r="AN1704" s="2">
        <f t="shared" si="982"/>
        <v>0</v>
      </c>
      <c r="AO1704" s="2">
        <f t="shared" si="983"/>
        <v>0</v>
      </c>
      <c r="AP1704" s="2">
        <f t="shared" si="984"/>
        <v>2.6266416510318951E-2</v>
      </c>
      <c r="AR1704" t="str">
        <f t="shared" si="968"/>
        <v>Latimer</v>
      </c>
      <c r="AS1704" t="s">
        <v>1859</v>
      </c>
      <c r="AT1704" s="182">
        <v>2</v>
      </c>
      <c r="AV1704" s="98">
        <v>40</v>
      </c>
      <c r="AW1704" s="100">
        <v>77</v>
      </c>
      <c r="AX1704" s="106">
        <f t="shared" si="985"/>
        <v>40077</v>
      </c>
      <c r="AZ1704" s="7" t="s">
        <v>2975</v>
      </c>
      <c r="BA1704" t="s">
        <v>3208</v>
      </c>
    </row>
    <row r="1705" spans="1:53" hidden="1" outlineLevel="1">
      <c r="A1705" t="s">
        <v>275</v>
      </c>
      <c r="B1705" t="s">
        <v>1859</v>
      </c>
      <c r="C1705" s="1">
        <f t="shared" si="972"/>
        <v>4520</v>
      </c>
      <c r="D1705" s="7">
        <f>IF(P1705&gt;0,RANK(P1705,(P1705:R1705,S1705:AG1705)),0)</f>
        <v>2</v>
      </c>
      <c r="E1705" s="7">
        <f>IF(Q1705&gt;0,RANK(Q1705,(P1705:R1705,S1705:AG1705)),0)</f>
        <v>0</v>
      </c>
      <c r="F1705" s="7">
        <f>IF(R1705&gt;0,RANK(R1705,(P1705:R1705,S1705:AG1705)),0)</f>
        <v>1</v>
      </c>
      <c r="G1705" s="7">
        <f>IF(S1705&gt;0,RANK(S1705,(P1705:R1705,S1705:AG1705)),0)</f>
        <v>3</v>
      </c>
      <c r="H1705" s="49">
        <f t="shared" si="973"/>
        <v>784</v>
      </c>
      <c r="I1705" s="178">
        <f t="shared" si="971"/>
        <v>0.17345132743362832</v>
      </c>
      <c r="J1705" s="2"/>
      <c r="K1705" s="2">
        <f t="shared" si="974"/>
        <v>0.33163716814159294</v>
      </c>
      <c r="L1705" s="2">
        <f t="shared" si="975"/>
        <v>0</v>
      </c>
      <c r="M1705" s="2">
        <f t="shared" si="976"/>
        <v>0.50508849557522129</v>
      </c>
      <c r="N1705" s="2">
        <f t="shared" si="969"/>
        <v>6.3495575221238942E-2</v>
      </c>
      <c r="O1705" s="2">
        <f t="shared" si="970"/>
        <v>9.977876106194683E-2</v>
      </c>
      <c r="P1705" s="1">
        <v>1499</v>
      </c>
      <c r="R1705" s="1">
        <v>2283</v>
      </c>
      <c r="S1705" s="1">
        <v>287</v>
      </c>
      <c r="W1705" s="184">
        <v>98</v>
      </c>
      <c r="AA1705" s="184">
        <v>161</v>
      </c>
      <c r="AB1705" s="184">
        <v>121</v>
      </c>
      <c r="AC1705" s="184">
        <v>71</v>
      </c>
      <c r="AI1705" s="7">
        <f t="shared" si="977"/>
        <v>0</v>
      </c>
      <c r="AJ1705" s="7">
        <f t="shared" si="978"/>
        <v>0</v>
      </c>
      <c r="AK1705" s="7">
        <f t="shared" si="979"/>
        <v>0</v>
      </c>
      <c r="AL1705" s="7">
        <f t="shared" si="980"/>
        <v>4</v>
      </c>
      <c r="AM1705" s="2">
        <f t="shared" si="981"/>
        <v>0</v>
      </c>
      <c r="AN1705" s="2">
        <f t="shared" si="982"/>
        <v>0</v>
      </c>
      <c r="AO1705" s="2">
        <f t="shared" si="983"/>
        <v>0</v>
      </c>
      <c r="AP1705" s="2">
        <f t="shared" si="984"/>
        <v>2.168141592920354E-2</v>
      </c>
      <c r="AR1705" t="str">
        <f t="shared" si="968"/>
        <v>Le Flore</v>
      </c>
      <c r="AS1705" t="s">
        <v>1859</v>
      </c>
      <c r="AT1705" s="182">
        <v>2</v>
      </c>
      <c r="AV1705" s="98">
        <v>40</v>
      </c>
      <c r="AW1705" s="100">
        <v>79</v>
      </c>
      <c r="AX1705" s="106">
        <f t="shared" si="985"/>
        <v>40079</v>
      </c>
      <c r="AZ1705" s="7" t="s">
        <v>2975</v>
      </c>
      <c r="BA1705" t="s">
        <v>3208</v>
      </c>
    </row>
    <row r="1706" spans="1:53" hidden="1" outlineLevel="1">
      <c r="A1706" t="s">
        <v>227</v>
      </c>
      <c r="B1706" t="s">
        <v>1859</v>
      </c>
      <c r="C1706" s="1">
        <f t="shared" si="972"/>
        <v>3019</v>
      </c>
      <c r="D1706" s="7">
        <f>IF(P1706&gt;0,RANK(P1706,(P1706:R1706,S1706:AG1706)),0)</f>
        <v>2</v>
      </c>
      <c r="E1706" s="7">
        <f>IF(Q1706&gt;0,RANK(Q1706,(P1706:R1706,S1706:AG1706)),0)</f>
        <v>0</v>
      </c>
      <c r="F1706" s="7">
        <f>IF(R1706&gt;0,RANK(R1706,(P1706:R1706,S1706:AG1706)),0)</f>
        <v>1</v>
      </c>
      <c r="G1706" s="7">
        <f>IF(S1706&gt;0,RANK(S1706,(P1706:R1706,S1706:AG1706)),0)</f>
        <v>3</v>
      </c>
      <c r="H1706" s="49">
        <f t="shared" si="973"/>
        <v>462</v>
      </c>
      <c r="I1706" s="178">
        <f t="shared" si="971"/>
        <v>0.15303080490228552</v>
      </c>
      <c r="J1706" s="2"/>
      <c r="K1706" s="2">
        <f t="shared" si="974"/>
        <v>0.38489566081483934</v>
      </c>
      <c r="L1706" s="2">
        <f t="shared" si="975"/>
        <v>0</v>
      </c>
      <c r="M1706" s="2">
        <f t="shared" si="976"/>
        <v>0.53792646571712488</v>
      </c>
      <c r="N1706" s="2">
        <f t="shared" si="969"/>
        <v>3.0473666777078502E-2</v>
      </c>
      <c r="O1706" s="2">
        <f t="shared" si="970"/>
        <v>4.6704206690957338E-2</v>
      </c>
      <c r="P1706" s="1">
        <v>1162</v>
      </c>
      <c r="R1706" s="1">
        <v>1624</v>
      </c>
      <c r="S1706" s="1">
        <v>92</v>
      </c>
      <c r="W1706" s="184">
        <v>41</v>
      </c>
      <c r="AA1706" s="184">
        <v>42</v>
      </c>
      <c r="AB1706" s="184">
        <v>28</v>
      </c>
      <c r="AC1706" s="184">
        <v>30</v>
      </c>
      <c r="AI1706" s="7">
        <f t="shared" si="977"/>
        <v>0</v>
      </c>
      <c r="AJ1706" s="7">
        <f t="shared" si="978"/>
        <v>0</v>
      </c>
      <c r="AK1706" s="7">
        <f t="shared" si="979"/>
        <v>0</v>
      </c>
      <c r="AL1706" s="7">
        <f t="shared" si="980"/>
        <v>4</v>
      </c>
      <c r="AM1706" s="2">
        <f t="shared" si="981"/>
        <v>0</v>
      </c>
      <c r="AN1706" s="2">
        <f t="shared" si="982"/>
        <v>0</v>
      </c>
      <c r="AO1706" s="2">
        <f t="shared" si="983"/>
        <v>0</v>
      </c>
      <c r="AP1706" s="2">
        <f t="shared" si="984"/>
        <v>1.3580655846306725E-2</v>
      </c>
      <c r="AR1706" t="str">
        <f t="shared" si="968"/>
        <v>Lincoln</v>
      </c>
      <c r="AS1706" t="s">
        <v>1859</v>
      </c>
      <c r="AT1706" s="182">
        <v>3</v>
      </c>
      <c r="AV1706" s="98">
        <v>40</v>
      </c>
      <c r="AW1706" s="100">
        <v>81</v>
      </c>
      <c r="AX1706" s="106">
        <f t="shared" si="985"/>
        <v>40081</v>
      </c>
      <c r="AZ1706" s="7" t="s">
        <v>2975</v>
      </c>
      <c r="BA1706" t="s">
        <v>3208</v>
      </c>
    </row>
    <row r="1707" spans="1:53" hidden="1" outlineLevel="1">
      <c r="A1707" t="s">
        <v>2171</v>
      </c>
      <c r="B1707" t="s">
        <v>1859</v>
      </c>
      <c r="C1707" s="1">
        <f t="shared" si="972"/>
        <v>3125</v>
      </c>
      <c r="D1707" s="7">
        <f>IF(P1707&gt;0,RANK(P1707,(P1707:R1707,S1707:AG1707)),0)</f>
        <v>2</v>
      </c>
      <c r="E1707" s="7">
        <f>IF(Q1707&gt;0,RANK(Q1707,(P1707:R1707,S1707:AG1707)),0)</f>
        <v>0</v>
      </c>
      <c r="F1707" s="7">
        <f>IF(R1707&gt;0,RANK(R1707,(P1707:R1707,S1707:AG1707)),0)</f>
        <v>1</v>
      </c>
      <c r="G1707" s="7">
        <f>IF(S1707&gt;0,RANK(S1707,(P1707:R1707,S1707:AG1707)),0)</f>
        <v>3</v>
      </c>
      <c r="H1707" s="49">
        <f t="shared" si="973"/>
        <v>330</v>
      </c>
      <c r="I1707" s="178">
        <f t="shared" si="971"/>
        <v>0.1056</v>
      </c>
      <c r="J1707" s="2"/>
      <c r="K1707" s="2">
        <f t="shared" si="974"/>
        <v>0.42080000000000001</v>
      </c>
      <c r="L1707" s="2">
        <f t="shared" si="975"/>
        <v>0</v>
      </c>
      <c r="M1707" s="2">
        <f t="shared" si="976"/>
        <v>0.52639999999999998</v>
      </c>
      <c r="N1707" s="2">
        <f t="shared" si="969"/>
        <v>2.3040000000000001E-2</v>
      </c>
      <c r="O1707" s="2">
        <f t="shared" si="970"/>
        <v>2.9759999999999957E-2</v>
      </c>
      <c r="P1707" s="1">
        <v>1315</v>
      </c>
      <c r="R1707" s="1">
        <v>1645</v>
      </c>
      <c r="S1707" s="1">
        <v>72</v>
      </c>
      <c r="W1707" s="184">
        <v>29</v>
      </c>
      <c r="AA1707" s="184">
        <v>30</v>
      </c>
      <c r="AB1707" s="184">
        <v>21</v>
      </c>
      <c r="AC1707" s="184">
        <v>13</v>
      </c>
      <c r="AI1707" s="7">
        <f t="shared" si="977"/>
        <v>0</v>
      </c>
      <c r="AJ1707" s="7">
        <f t="shared" si="978"/>
        <v>0</v>
      </c>
      <c r="AK1707" s="7">
        <f t="shared" si="979"/>
        <v>0</v>
      </c>
      <c r="AL1707" s="7">
        <f t="shared" si="980"/>
        <v>4</v>
      </c>
      <c r="AM1707" s="2">
        <f t="shared" si="981"/>
        <v>0</v>
      </c>
      <c r="AN1707" s="2">
        <f t="shared" si="982"/>
        <v>0</v>
      </c>
      <c r="AO1707" s="2">
        <f t="shared" si="983"/>
        <v>0</v>
      </c>
      <c r="AP1707" s="2">
        <f t="shared" si="984"/>
        <v>9.2800000000000001E-3</v>
      </c>
      <c r="AR1707" t="str">
        <f t="shared" si="968"/>
        <v>Logan</v>
      </c>
      <c r="AS1707" t="s">
        <v>1859</v>
      </c>
      <c r="AT1707" s="182">
        <v>3</v>
      </c>
      <c r="AV1707" s="98">
        <v>40</v>
      </c>
      <c r="AW1707" s="100">
        <v>83</v>
      </c>
      <c r="AX1707" s="106">
        <f t="shared" si="985"/>
        <v>40083</v>
      </c>
      <c r="AZ1707" s="7" t="s">
        <v>2975</v>
      </c>
      <c r="BA1707" t="s">
        <v>3208</v>
      </c>
    </row>
    <row r="1708" spans="1:53" hidden="1" outlineLevel="1">
      <c r="A1708" t="s">
        <v>2317</v>
      </c>
      <c r="B1708" t="s">
        <v>1859</v>
      </c>
      <c r="C1708" s="1">
        <f t="shared" si="972"/>
        <v>982</v>
      </c>
      <c r="D1708" s="7">
        <f>IF(P1708&gt;0,RANK(P1708,(P1708:R1708,S1708:AG1708)),0)</f>
        <v>2</v>
      </c>
      <c r="E1708" s="7">
        <f>IF(Q1708&gt;0,RANK(Q1708,(P1708:R1708,S1708:AG1708)),0)</f>
        <v>0</v>
      </c>
      <c r="F1708" s="7">
        <f>IF(R1708&gt;0,RANK(R1708,(P1708:R1708,S1708:AG1708)),0)</f>
        <v>1</v>
      </c>
      <c r="G1708" s="7">
        <f>IF(S1708&gt;0,RANK(S1708,(P1708:R1708,S1708:AG1708)),0)</f>
        <v>3</v>
      </c>
      <c r="H1708" s="49">
        <f t="shared" si="973"/>
        <v>188</v>
      </c>
      <c r="I1708" s="178">
        <f t="shared" si="971"/>
        <v>0.19144602851323828</v>
      </c>
      <c r="J1708" s="2"/>
      <c r="K1708" s="2">
        <f t="shared" si="974"/>
        <v>0.31975560081466398</v>
      </c>
      <c r="L1708" s="2">
        <f t="shared" si="975"/>
        <v>0</v>
      </c>
      <c r="M1708" s="2">
        <f t="shared" si="976"/>
        <v>0.51120162932790225</v>
      </c>
      <c r="N1708" s="2">
        <f t="shared" si="969"/>
        <v>4.4806517311608958E-2</v>
      </c>
      <c r="O1708" s="2">
        <f t="shared" si="970"/>
        <v>0.12423625254582477</v>
      </c>
      <c r="P1708" s="1">
        <v>314</v>
      </c>
      <c r="R1708" s="1">
        <v>502</v>
      </c>
      <c r="S1708" s="1">
        <v>44</v>
      </c>
      <c r="W1708" s="184">
        <v>27</v>
      </c>
      <c r="AA1708" s="184">
        <v>34</v>
      </c>
      <c r="AB1708" s="184">
        <v>29</v>
      </c>
      <c r="AC1708" s="184">
        <v>32</v>
      </c>
      <c r="AI1708" s="7">
        <f t="shared" si="977"/>
        <v>0</v>
      </c>
      <c r="AJ1708" s="7">
        <f t="shared" si="978"/>
        <v>0</v>
      </c>
      <c r="AK1708" s="7">
        <f t="shared" si="979"/>
        <v>0</v>
      </c>
      <c r="AL1708" s="7">
        <f t="shared" si="980"/>
        <v>4</v>
      </c>
      <c r="AM1708" s="2">
        <f t="shared" si="981"/>
        <v>0</v>
      </c>
      <c r="AN1708" s="2">
        <f t="shared" si="982"/>
        <v>0</v>
      </c>
      <c r="AO1708" s="2">
        <f t="shared" si="983"/>
        <v>0</v>
      </c>
      <c r="AP1708" s="2">
        <f t="shared" si="984"/>
        <v>2.7494908350305498E-2</v>
      </c>
      <c r="AR1708" t="str">
        <f t="shared" si="968"/>
        <v>Love</v>
      </c>
      <c r="AS1708" t="s">
        <v>1859</v>
      </c>
      <c r="AT1708" s="182">
        <v>4</v>
      </c>
      <c r="AV1708" s="98">
        <v>40</v>
      </c>
      <c r="AW1708" s="100">
        <v>85</v>
      </c>
      <c r="AX1708" s="106">
        <f t="shared" si="985"/>
        <v>40085</v>
      </c>
      <c r="AZ1708" s="7" t="s">
        <v>2975</v>
      </c>
      <c r="BA1708" t="s">
        <v>3208</v>
      </c>
    </row>
    <row r="1709" spans="1:53" hidden="1" outlineLevel="1">
      <c r="A1709" t="s">
        <v>219</v>
      </c>
      <c r="B1709" t="s">
        <v>1859</v>
      </c>
      <c r="C1709" s="1">
        <f t="shared" si="972"/>
        <v>3264</v>
      </c>
      <c r="D1709" s="7">
        <f>IF(P1709&gt;0,RANK(P1709,(P1709:R1709,S1709:AG1709)),0)</f>
        <v>2</v>
      </c>
      <c r="E1709" s="7">
        <f>IF(Q1709&gt;0,RANK(Q1709,(P1709:R1709,S1709:AG1709)),0)</f>
        <v>0</v>
      </c>
      <c r="F1709" s="7">
        <f>IF(R1709&gt;0,RANK(R1709,(P1709:R1709,S1709:AG1709)),0)</f>
        <v>1</v>
      </c>
      <c r="G1709" s="7">
        <f>IF(S1709&gt;0,RANK(S1709,(P1709:R1709,S1709:AG1709)),0)</f>
        <v>3</v>
      </c>
      <c r="H1709" s="49">
        <f t="shared" si="973"/>
        <v>708</v>
      </c>
      <c r="I1709" s="178">
        <f t="shared" si="971"/>
        <v>0.21691176470588236</v>
      </c>
      <c r="J1709" s="2"/>
      <c r="K1709" s="2">
        <f t="shared" si="974"/>
        <v>0.35447303921568629</v>
      </c>
      <c r="L1709" s="2">
        <f t="shared" si="975"/>
        <v>0</v>
      </c>
      <c r="M1709" s="2">
        <f t="shared" si="976"/>
        <v>0.57138480392156865</v>
      </c>
      <c r="N1709" s="2">
        <f t="shared" si="969"/>
        <v>3.2475490196078434E-2</v>
      </c>
      <c r="O1709" s="2">
        <f t="shared" si="970"/>
        <v>4.1666666666666623E-2</v>
      </c>
      <c r="P1709" s="1">
        <v>1157</v>
      </c>
      <c r="R1709" s="1">
        <v>1865</v>
      </c>
      <c r="S1709" s="1">
        <v>106</v>
      </c>
      <c r="W1709" s="184">
        <v>43</v>
      </c>
      <c r="AA1709" s="184">
        <v>44</v>
      </c>
      <c r="AB1709" s="184">
        <v>32</v>
      </c>
      <c r="AC1709" s="184">
        <v>17</v>
      </c>
      <c r="AI1709" s="7">
        <f t="shared" si="977"/>
        <v>0</v>
      </c>
      <c r="AJ1709" s="7">
        <f t="shared" si="978"/>
        <v>0</v>
      </c>
      <c r="AK1709" s="7">
        <f t="shared" si="979"/>
        <v>0</v>
      </c>
      <c r="AL1709" s="7">
        <f t="shared" si="980"/>
        <v>4</v>
      </c>
      <c r="AM1709" s="2">
        <f t="shared" si="981"/>
        <v>0</v>
      </c>
      <c r="AN1709" s="2">
        <f t="shared" si="982"/>
        <v>0</v>
      </c>
      <c r="AO1709" s="2">
        <f t="shared" si="983"/>
        <v>0</v>
      </c>
      <c r="AP1709" s="2">
        <f t="shared" si="984"/>
        <v>1.3174019607843137E-2</v>
      </c>
      <c r="AR1709" t="str">
        <f t="shared" si="968"/>
        <v>McClain</v>
      </c>
      <c r="AS1709" t="s">
        <v>1859</v>
      </c>
      <c r="AT1709" s="182">
        <v>4</v>
      </c>
      <c r="AV1709" s="98">
        <v>40</v>
      </c>
      <c r="AW1709" s="100">
        <v>87</v>
      </c>
      <c r="AX1709" s="106">
        <f t="shared" si="985"/>
        <v>40087</v>
      </c>
      <c r="AZ1709" s="7" t="s">
        <v>2975</v>
      </c>
      <c r="BA1709" t="s">
        <v>3208</v>
      </c>
    </row>
    <row r="1710" spans="1:53" hidden="1" outlineLevel="1">
      <c r="A1710" t="s">
        <v>9</v>
      </c>
      <c r="B1710" t="s">
        <v>1859</v>
      </c>
      <c r="C1710" s="1">
        <f t="shared" si="972"/>
        <v>2512</v>
      </c>
      <c r="D1710" s="7">
        <f>IF(P1710&gt;0,RANK(P1710,(P1710:R1710,S1710:AG1710)),0)</f>
        <v>2</v>
      </c>
      <c r="E1710" s="7">
        <f>IF(Q1710&gt;0,RANK(Q1710,(P1710:R1710,S1710:AG1710)),0)</f>
        <v>0</v>
      </c>
      <c r="F1710" s="7">
        <f>IF(R1710&gt;0,RANK(R1710,(P1710:R1710,S1710:AG1710)),0)</f>
        <v>1</v>
      </c>
      <c r="G1710" s="7">
        <f>IF(S1710&gt;0,RANK(S1710,(P1710:R1710,S1710:AG1710)),0)</f>
        <v>3</v>
      </c>
      <c r="H1710" s="49">
        <f t="shared" si="973"/>
        <v>602</v>
      </c>
      <c r="I1710" s="178">
        <f t="shared" si="971"/>
        <v>0.23964968152866242</v>
      </c>
      <c r="J1710" s="2"/>
      <c r="K1710" s="2">
        <f t="shared" si="974"/>
        <v>0.28343949044585987</v>
      </c>
      <c r="L1710" s="2">
        <f t="shared" si="975"/>
        <v>0</v>
      </c>
      <c r="M1710" s="2">
        <f t="shared" si="976"/>
        <v>0.52308917197452232</v>
      </c>
      <c r="N1710" s="2">
        <f t="shared" si="969"/>
        <v>6.3296178343949044E-2</v>
      </c>
      <c r="O1710" s="2">
        <f t="shared" si="970"/>
        <v>0.13017515923566872</v>
      </c>
      <c r="P1710" s="1">
        <v>712</v>
      </c>
      <c r="R1710" s="1">
        <v>1314</v>
      </c>
      <c r="S1710" s="1">
        <v>159</v>
      </c>
      <c r="W1710" s="184">
        <v>84</v>
      </c>
      <c r="AA1710" s="184">
        <v>106</v>
      </c>
      <c r="AB1710" s="184">
        <v>83</v>
      </c>
      <c r="AC1710" s="184">
        <v>54</v>
      </c>
      <c r="AI1710" s="7">
        <f t="shared" si="977"/>
        <v>0</v>
      </c>
      <c r="AJ1710" s="7">
        <f t="shared" si="978"/>
        <v>0</v>
      </c>
      <c r="AK1710" s="7">
        <f t="shared" si="979"/>
        <v>0</v>
      </c>
      <c r="AL1710" s="7">
        <f t="shared" si="980"/>
        <v>4</v>
      </c>
      <c r="AM1710" s="2">
        <f t="shared" si="981"/>
        <v>0</v>
      </c>
      <c r="AN1710" s="2">
        <f t="shared" si="982"/>
        <v>0</v>
      </c>
      <c r="AO1710" s="2">
        <f t="shared" si="983"/>
        <v>0</v>
      </c>
      <c r="AP1710" s="2">
        <f t="shared" si="984"/>
        <v>3.3439490445859872E-2</v>
      </c>
      <c r="AR1710" t="str">
        <f t="shared" si="968"/>
        <v>McCurtain</v>
      </c>
      <c r="AS1710" t="s">
        <v>1859</v>
      </c>
      <c r="AT1710" s="182">
        <v>2</v>
      </c>
      <c r="AV1710" s="98">
        <v>40</v>
      </c>
      <c r="AW1710" s="100">
        <v>89</v>
      </c>
      <c r="AX1710" s="106">
        <f t="shared" si="985"/>
        <v>40089</v>
      </c>
      <c r="AZ1710" s="7" t="s">
        <v>2975</v>
      </c>
      <c r="BA1710" t="s">
        <v>3208</v>
      </c>
    </row>
    <row r="1711" spans="1:53" hidden="1" outlineLevel="1">
      <c r="A1711" t="s">
        <v>2902</v>
      </c>
      <c r="B1711" t="s">
        <v>1859</v>
      </c>
      <c r="C1711" s="1">
        <f t="shared" si="972"/>
        <v>2545</v>
      </c>
      <c r="D1711" s="7">
        <f>IF(P1711&gt;0,RANK(P1711,(P1711:R1711,S1711:AG1711)),0)</f>
        <v>2</v>
      </c>
      <c r="E1711" s="7">
        <f>IF(Q1711&gt;0,RANK(Q1711,(P1711:R1711,S1711:AG1711)),0)</f>
        <v>0</v>
      </c>
      <c r="F1711" s="7">
        <f>IF(R1711&gt;0,RANK(R1711,(P1711:R1711,S1711:AG1711)),0)</f>
        <v>1</v>
      </c>
      <c r="G1711" s="7">
        <f>IF(S1711&gt;0,RANK(S1711,(P1711:R1711,S1711:AG1711)),0)</f>
        <v>3</v>
      </c>
      <c r="H1711" s="49">
        <f t="shared" si="973"/>
        <v>240</v>
      </c>
      <c r="I1711" s="178">
        <f t="shared" si="971"/>
        <v>9.4302554027504912E-2</v>
      </c>
      <c r="J1711" s="2"/>
      <c r="K1711" s="2">
        <f t="shared" si="974"/>
        <v>0.40196463654223968</v>
      </c>
      <c r="L1711" s="2">
        <f t="shared" si="975"/>
        <v>0</v>
      </c>
      <c r="M1711" s="2">
        <f t="shared" si="976"/>
        <v>0.49626719056974461</v>
      </c>
      <c r="N1711" s="2">
        <f t="shared" si="969"/>
        <v>3.4184675834970528E-2</v>
      </c>
      <c r="O1711" s="2">
        <f t="shared" si="970"/>
        <v>6.7583497053045172E-2</v>
      </c>
      <c r="P1711" s="1">
        <v>1023</v>
      </c>
      <c r="R1711" s="1">
        <v>1263</v>
      </c>
      <c r="S1711" s="1">
        <v>87</v>
      </c>
      <c r="W1711" s="184">
        <v>69</v>
      </c>
      <c r="AA1711" s="184">
        <v>47</v>
      </c>
      <c r="AB1711" s="184">
        <v>32</v>
      </c>
      <c r="AC1711" s="184">
        <v>24</v>
      </c>
      <c r="AI1711" s="7">
        <f t="shared" si="977"/>
        <v>0</v>
      </c>
      <c r="AJ1711" s="7">
        <f t="shared" si="978"/>
        <v>0</v>
      </c>
      <c r="AK1711" s="7">
        <f t="shared" si="979"/>
        <v>0</v>
      </c>
      <c r="AL1711" s="7">
        <f t="shared" si="980"/>
        <v>4</v>
      </c>
      <c r="AM1711" s="2">
        <f t="shared" si="981"/>
        <v>0</v>
      </c>
      <c r="AN1711" s="2">
        <f t="shared" si="982"/>
        <v>0</v>
      </c>
      <c r="AO1711" s="2">
        <f t="shared" si="983"/>
        <v>0</v>
      </c>
      <c r="AP1711" s="2">
        <f t="shared" si="984"/>
        <v>2.7111984282907661E-2</v>
      </c>
      <c r="AR1711" t="str">
        <f t="shared" si="968"/>
        <v>McIntosh</v>
      </c>
      <c r="AS1711" t="s">
        <v>1859</v>
      </c>
      <c r="AT1711" s="182">
        <v>2</v>
      </c>
      <c r="AV1711" s="98">
        <v>40</v>
      </c>
      <c r="AW1711" s="100">
        <v>91</v>
      </c>
      <c r="AX1711" s="106">
        <f t="shared" si="985"/>
        <v>40091</v>
      </c>
      <c r="AZ1711" s="7" t="s">
        <v>2975</v>
      </c>
      <c r="BA1711" t="s">
        <v>3208</v>
      </c>
    </row>
    <row r="1712" spans="1:53" hidden="1" outlineLevel="1">
      <c r="A1712" t="s">
        <v>672</v>
      </c>
      <c r="B1712" t="s">
        <v>1859</v>
      </c>
      <c r="C1712" s="1">
        <f t="shared" si="972"/>
        <v>404</v>
      </c>
      <c r="D1712" s="7">
        <f>IF(P1712&gt;0,RANK(P1712,(P1712:R1712,S1712:AG1712)),0)</f>
        <v>2</v>
      </c>
      <c r="E1712" s="7">
        <f>IF(Q1712&gt;0,RANK(Q1712,(P1712:R1712,S1712:AG1712)),0)</f>
        <v>0</v>
      </c>
      <c r="F1712" s="7">
        <f>IF(R1712&gt;0,RANK(R1712,(P1712:R1712,S1712:AG1712)),0)</f>
        <v>1</v>
      </c>
      <c r="G1712" s="7">
        <f>IF(S1712&gt;0,RANK(S1712,(P1712:R1712,S1712:AG1712)),0)</f>
        <v>3</v>
      </c>
      <c r="H1712" s="49">
        <f t="shared" si="973"/>
        <v>75</v>
      </c>
      <c r="I1712" s="178">
        <f t="shared" si="971"/>
        <v>0.18564356435643564</v>
      </c>
      <c r="J1712" s="2"/>
      <c r="K1712" s="2">
        <f t="shared" si="974"/>
        <v>0.34653465346534651</v>
      </c>
      <c r="L1712" s="2">
        <f t="shared" si="975"/>
        <v>0</v>
      </c>
      <c r="M1712" s="2">
        <f t="shared" si="976"/>
        <v>0.53217821782178221</v>
      </c>
      <c r="N1712" s="2">
        <f t="shared" si="969"/>
        <v>3.9603960396039604E-2</v>
      </c>
      <c r="O1712" s="2">
        <f t="shared" si="970"/>
        <v>8.1683168316831672E-2</v>
      </c>
      <c r="P1712" s="1">
        <v>140</v>
      </c>
      <c r="R1712" s="1">
        <v>215</v>
      </c>
      <c r="S1712" s="1">
        <v>16</v>
      </c>
      <c r="W1712" s="184">
        <v>14</v>
      </c>
      <c r="AA1712" s="184">
        <v>7</v>
      </c>
      <c r="AB1712" s="184">
        <v>8</v>
      </c>
      <c r="AC1712" s="184">
        <v>4</v>
      </c>
      <c r="AI1712" s="7">
        <f t="shared" si="977"/>
        <v>0</v>
      </c>
      <c r="AJ1712" s="7">
        <f t="shared" si="978"/>
        <v>0</v>
      </c>
      <c r="AK1712" s="7">
        <f t="shared" si="979"/>
        <v>0</v>
      </c>
      <c r="AL1712" s="7">
        <f t="shared" si="980"/>
        <v>4</v>
      </c>
      <c r="AM1712" s="2">
        <f t="shared" si="981"/>
        <v>0</v>
      </c>
      <c r="AN1712" s="2">
        <f t="shared" si="982"/>
        <v>0</v>
      </c>
      <c r="AO1712" s="2">
        <f t="shared" si="983"/>
        <v>0</v>
      </c>
      <c r="AP1712" s="2">
        <f t="shared" si="984"/>
        <v>3.4653465346534656E-2</v>
      </c>
      <c r="AR1712" t="str">
        <f t="shared" si="968"/>
        <v>Major</v>
      </c>
      <c r="AS1712" t="s">
        <v>1859</v>
      </c>
      <c r="AT1712" s="182">
        <v>3</v>
      </c>
      <c r="AV1712" s="98">
        <v>40</v>
      </c>
      <c r="AW1712" s="100">
        <v>93</v>
      </c>
      <c r="AX1712" s="106">
        <f t="shared" si="985"/>
        <v>40093</v>
      </c>
      <c r="AZ1712" s="7" t="s">
        <v>2975</v>
      </c>
      <c r="BA1712" t="s">
        <v>3208</v>
      </c>
    </row>
    <row r="1713" spans="1:53" hidden="1" outlineLevel="1">
      <c r="A1713" t="s">
        <v>1040</v>
      </c>
      <c r="B1713" t="s">
        <v>1859</v>
      </c>
      <c r="C1713" s="1">
        <f t="shared" si="972"/>
        <v>1319</v>
      </c>
      <c r="D1713" s="7">
        <f>IF(P1713&gt;0,RANK(P1713,(P1713:R1713,S1713:AG1713)),0)</f>
        <v>2</v>
      </c>
      <c r="E1713" s="7">
        <f>IF(Q1713&gt;0,RANK(Q1713,(P1713:R1713,S1713:AG1713)),0)</f>
        <v>0</v>
      </c>
      <c r="F1713" s="7">
        <f>IF(R1713&gt;0,RANK(R1713,(P1713:R1713,S1713:AG1713)),0)</f>
        <v>1</v>
      </c>
      <c r="G1713" s="7">
        <f>IF(S1713&gt;0,RANK(S1713,(P1713:R1713,S1713:AG1713)),0)</f>
        <v>3</v>
      </c>
      <c r="H1713" s="49">
        <f t="shared" si="973"/>
        <v>338</v>
      </c>
      <c r="I1713" s="178">
        <f t="shared" si="971"/>
        <v>0.25625473843821078</v>
      </c>
      <c r="J1713" s="2"/>
      <c r="K1713" s="2">
        <f t="shared" si="974"/>
        <v>0.30326004548900681</v>
      </c>
      <c r="L1713" s="2">
        <f t="shared" si="975"/>
        <v>0</v>
      </c>
      <c r="M1713" s="2">
        <f t="shared" si="976"/>
        <v>0.55951478392721754</v>
      </c>
      <c r="N1713" s="2">
        <f t="shared" si="969"/>
        <v>4.1698256254738442E-2</v>
      </c>
      <c r="O1713" s="2">
        <f t="shared" si="970"/>
        <v>9.5526914329037149E-2</v>
      </c>
      <c r="P1713" s="1">
        <v>400</v>
      </c>
      <c r="R1713" s="1">
        <v>738</v>
      </c>
      <c r="S1713" s="1">
        <v>55</v>
      </c>
      <c r="W1713" s="184">
        <v>27</v>
      </c>
      <c r="AA1713" s="184">
        <v>47</v>
      </c>
      <c r="AB1713" s="184">
        <v>25</v>
      </c>
      <c r="AC1713" s="184">
        <v>27</v>
      </c>
      <c r="AI1713" s="7">
        <f t="shared" si="977"/>
        <v>0</v>
      </c>
      <c r="AJ1713" s="7">
        <f t="shared" si="978"/>
        <v>0</v>
      </c>
      <c r="AK1713" s="7">
        <f t="shared" si="979"/>
        <v>0</v>
      </c>
      <c r="AL1713" s="7">
        <f t="shared" si="980"/>
        <v>4</v>
      </c>
      <c r="AM1713" s="2">
        <f t="shared" si="981"/>
        <v>0</v>
      </c>
      <c r="AN1713" s="2">
        <f t="shared" si="982"/>
        <v>0</v>
      </c>
      <c r="AO1713" s="2">
        <f t="shared" si="983"/>
        <v>0</v>
      </c>
      <c r="AP1713" s="2">
        <f t="shared" si="984"/>
        <v>2.0470053070507959E-2</v>
      </c>
      <c r="AR1713" t="str">
        <f t="shared" si="968"/>
        <v>Marshall</v>
      </c>
      <c r="AS1713" t="s">
        <v>1859</v>
      </c>
      <c r="AT1713" s="182">
        <v>2</v>
      </c>
      <c r="AV1713" s="98">
        <v>40</v>
      </c>
      <c r="AW1713" s="100">
        <v>95</v>
      </c>
      <c r="AX1713" s="106">
        <f t="shared" si="985"/>
        <v>40095</v>
      </c>
      <c r="AZ1713" s="7" t="s">
        <v>2975</v>
      </c>
      <c r="BA1713" t="s">
        <v>3208</v>
      </c>
    </row>
    <row r="1714" spans="1:53" hidden="1" outlineLevel="1">
      <c r="A1714" t="s">
        <v>2215</v>
      </c>
      <c r="B1714" t="s">
        <v>1859</v>
      </c>
      <c r="C1714" s="1">
        <f t="shared" si="972"/>
        <v>4150</v>
      </c>
      <c r="D1714" s="7">
        <f>IF(P1714&gt;0,RANK(P1714,(P1714:R1714,S1714:AG1714)),0)</f>
        <v>2</v>
      </c>
      <c r="E1714" s="7">
        <f>IF(Q1714&gt;0,RANK(Q1714,(P1714:R1714,S1714:AG1714)),0)</f>
        <v>0</v>
      </c>
      <c r="F1714" s="7">
        <f>IF(R1714&gt;0,RANK(R1714,(P1714:R1714,S1714:AG1714)),0)</f>
        <v>1</v>
      </c>
      <c r="G1714" s="7">
        <f>IF(S1714&gt;0,RANK(S1714,(P1714:R1714,S1714:AG1714)),0)</f>
        <v>3</v>
      </c>
      <c r="H1714" s="49">
        <f t="shared" si="973"/>
        <v>485</v>
      </c>
      <c r="I1714" s="178">
        <f t="shared" si="971"/>
        <v>0.11686746987951807</v>
      </c>
      <c r="J1714" s="2"/>
      <c r="K1714" s="2">
        <f t="shared" si="974"/>
        <v>0.39975903614457831</v>
      </c>
      <c r="L1714" s="2">
        <f t="shared" si="975"/>
        <v>0</v>
      </c>
      <c r="M1714" s="2">
        <f t="shared" si="976"/>
        <v>0.51662650602409643</v>
      </c>
      <c r="N1714" s="2">
        <f t="shared" si="969"/>
        <v>2.506024096385542E-2</v>
      </c>
      <c r="O1714" s="2">
        <f t="shared" si="970"/>
        <v>5.8554216867469838E-2</v>
      </c>
      <c r="P1714" s="1">
        <v>1659</v>
      </c>
      <c r="R1714" s="1">
        <v>2144</v>
      </c>
      <c r="S1714" s="1">
        <v>104</v>
      </c>
      <c r="W1714" s="184">
        <v>75</v>
      </c>
      <c r="AA1714" s="184">
        <v>69</v>
      </c>
      <c r="AB1714" s="184">
        <v>56</v>
      </c>
      <c r="AC1714" s="184">
        <v>43</v>
      </c>
      <c r="AI1714" s="7">
        <f t="shared" si="977"/>
        <v>0</v>
      </c>
      <c r="AJ1714" s="7">
        <f t="shared" si="978"/>
        <v>0</v>
      </c>
      <c r="AK1714" s="7">
        <f t="shared" si="979"/>
        <v>0</v>
      </c>
      <c r="AL1714" s="7">
        <f t="shared" si="980"/>
        <v>4</v>
      </c>
      <c r="AM1714" s="2">
        <f t="shared" si="981"/>
        <v>0</v>
      </c>
      <c r="AN1714" s="2">
        <f t="shared" si="982"/>
        <v>0</v>
      </c>
      <c r="AO1714" s="2">
        <f t="shared" si="983"/>
        <v>0</v>
      </c>
      <c r="AP1714" s="2">
        <f t="shared" si="984"/>
        <v>1.8072289156626505E-2</v>
      </c>
      <c r="AR1714" t="str">
        <f t="shared" si="968"/>
        <v>Mayes</v>
      </c>
      <c r="AS1714" t="s">
        <v>1859</v>
      </c>
      <c r="AT1714" s="182">
        <v>2</v>
      </c>
      <c r="AV1714" s="98">
        <v>40</v>
      </c>
      <c r="AW1714" s="100">
        <v>97</v>
      </c>
      <c r="AX1714" s="106">
        <f t="shared" si="985"/>
        <v>40097</v>
      </c>
      <c r="AZ1714" s="7" t="s">
        <v>2975</v>
      </c>
      <c r="BA1714" t="s">
        <v>3208</v>
      </c>
    </row>
    <row r="1715" spans="1:53" hidden="1" outlineLevel="1">
      <c r="A1715" t="s">
        <v>2372</v>
      </c>
      <c r="B1715" t="s">
        <v>1859</v>
      </c>
      <c r="C1715" s="1">
        <f t="shared" si="972"/>
        <v>1665</v>
      </c>
      <c r="D1715" s="7">
        <f>IF(P1715&gt;0,RANK(P1715,(P1715:R1715,S1715:AG1715)),0)</f>
        <v>2</v>
      </c>
      <c r="E1715" s="7">
        <f>IF(Q1715&gt;0,RANK(Q1715,(P1715:R1715,S1715:AG1715)),0)</f>
        <v>0</v>
      </c>
      <c r="F1715" s="7">
        <f>IF(R1715&gt;0,RANK(R1715,(P1715:R1715,S1715:AG1715)),0)</f>
        <v>1</v>
      </c>
      <c r="G1715" s="7">
        <f>IF(S1715&gt;0,RANK(S1715,(P1715:R1715,S1715:AG1715)),0)</f>
        <v>3</v>
      </c>
      <c r="H1715" s="49">
        <f t="shared" si="973"/>
        <v>365</v>
      </c>
      <c r="I1715" s="178">
        <f t="shared" si="971"/>
        <v>0.21921921921921922</v>
      </c>
      <c r="J1715" s="2"/>
      <c r="K1715" s="2">
        <f t="shared" si="974"/>
        <v>0.3267267267267267</v>
      </c>
      <c r="L1715" s="2">
        <f t="shared" si="975"/>
        <v>0</v>
      </c>
      <c r="M1715" s="2">
        <f t="shared" si="976"/>
        <v>0.54594594594594592</v>
      </c>
      <c r="N1715" s="2">
        <f t="shared" si="969"/>
        <v>4.6246246246246243E-2</v>
      </c>
      <c r="O1715" s="2">
        <f t="shared" si="970"/>
        <v>8.1081081081081197E-2</v>
      </c>
      <c r="P1715" s="1">
        <v>544</v>
      </c>
      <c r="R1715" s="1">
        <v>909</v>
      </c>
      <c r="S1715" s="1">
        <v>77</v>
      </c>
      <c r="W1715" s="184">
        <v>35</v>
      </c>
      <c r="AA1715" s="184">
        <v>40</v>
      </c>
      <c r="AB1715" s="184">
        <v>35</v>
      </c>
      <c r="AC1715" s="184">
        <v>25</v>
      </c>
      <c r="AI1715" s="7">
        <f t="shared" si="977"/>
        <v>0</v>
      </c>
      <c r="AJ1715" s="7">
        <f t="shared" si="978"/>
        <v>0</v>
      </c>
      <c r="AK1715" s="7">
        <f t="shared" si="979"/>
        <v>0</v>
      </c>
      <c r="AL1715" s="7">
        <f t="shared" si="980"/>
        <v>4</v>
      </c>
      <c r="AM1715" s="2">
        <f t="shared" si="981"/>
        <v>0</v>
      </c>
      <c r="AN1715" s="2">
        <f t="shared" si="982"/>
        <v>0</v>
      </c>
      <c r="AO1715" s="2">
        <f t="shared" si="983"/>
        <v>0</v>
      </c>
      <c r="AP1715" s="2">
        <f t="shared" si="984"/>
        <v>2.1021021021021023E-2</v>
      </c>
      <c r="AR1715" t="str">
        <f t="shared" si="968"/>
        <v>Murray</v>
      </c>
      <c r="AS1715" t="s">
        <v>1859</v>
      </c>
      <c r="AT1715" s="182">
        <v>4</v>
      </c>
      <c r="AV1715" s="98">
        <v>40</v>
      </c>
      <c r="AW1715" s="100">
        <v>99</v>
      </c>
      <c r="AX1715" s="106">
        <f t="shared" si="985"/>
        <v>40099</v>
      </c>
      <c r="AZ1715" s="7" t="s">
        <v>2975</v>
      </c>
      <c r="BA1715" t="s">
        <v>3208</v>
      </c>
    </row>
    <row r="1716" spans="1:53" hidden="1" outlineLevel="1">
      <c r="A1716" t="s">
        <v>1761</v>
      </c>
      <c r="B1716" t="s">
        <v>1859</v>
      </c>
      <c r="C1716" s="1">
        <f t="shared" si="972"/>
        <v>7545</v>
      </c>
      <c r="D1716" s="7">
        <f>IF(P1716&gt;0,RANK(P1716,(P1716:R1716,S1716:AG1716)),0)</f>
        <v>2</v>
      </c>
      <c r="E1716" s="7">
        <f>IF(Q1716&gt;0,RANK(Q1716,(P1716:R1716,S1716:AG1716)),0)</f>
        <v>0</v>
      </c>
      <c r="F1716" s="7">
        <f>IF(R1716&gt;0,RANK(R1716,(P1716:R1716,S1716:AG1716)),0)</f>
        <v>1</v>
      </c>
      <c r="G1716" s="7">
        <f>IF(S1716&gt;0,RANK(S1716,(P1716:R1716,S1716:AG1716)),0)</f>
        <v>3</v>
      </c>
      <c r="H1716" s="49">
        <f t="shared" si="973"/>
        <v>132</v>
      </c>
      <c r="I1716" s="178">
        <f t="shared" si="971"/>
        <v>1.7495029821073559E-2</v>
      </c>
      <c r="J1716" s="2"/>
      <c r="K1716" s="2">
        <f t="shared" si="974"/>
        <v>0.44837640821736247</v>
      </c>
      <c r="L1716" s="2">
        <f t="shared" si="975"/>
        <v>0</v>
      </c>
      <c r="M1716" s="2">
        <f t="shared" si="976"/>
        <v>0.46587143803843606</v>
      </c>
      <c r="N1716" s="2">
        <f t="shared" si="969"/>
        <v>2.4784625579854207E-2</v>
      </c>
      <c r="O1716" s="2">
        <f t="shared" si="970"/>
        <v>6.0967528164347265E-2</v>
      </c>
      <c r="P1716" s="1">
        <v>3383</v>
      </c>
      <c r="R1716" s="1">
        <v>3515</v>
      </c>
      <c r="S1716" s="1">
        <v>187</v>
      </c>
      <c r="W1716" s="184">
        <v>152</v>
      </c>
      <c r="AA1716" s="184">
        <v>106</v>
      </c>
      <c r="AB1716" s="184">
        <v>128</v>
      </c>
      <c r="AC1716" s="184">
        <v>74</v>
      </c>
      <c r="AI1716" s="7">
        <f t="shared" si="977"/>
        <v>0</v>
      </c>
      <c r="AJ1716" s="7">
        <f t="shared" si="978"/>
        <v>0</v>
      </c>
      <c r="AK1716" s="7">
        <f t="shared" si="979"/>
        <v>0</v>
      </c>
      <c r="AL1716" s="7">
        <f t="shared" si="980"/>
        <v>4</v>
      </c>
      <c r="AM1716" s="2">
        <f t="shared" si="981"/>
        <v>0</v>
      </c>
      <c r="AN1716" s="2">
        <f t="shared" si="982"/>
        <v>0</v>
      </c>
      <c r="AO1716" s="2">
        <f t="shared" si="983"/>
        <v>0</v>
      </c>
      <c r="AP1716" s="2">
        <f t="shared" si="984"/>
        <v>2.0145791915175612E-2</v>
      </c>
      <c r="AR1716" t="str">
        <f t="shared" si="968"/>
        <v>Muskogee</v>
      </c>
      <c r="AS1716" t="s">
        <v>1859</v>
      </c>
      <c r="AT1716" s="182">
        <v>2</v>
      </c>
      <c r="AV1716" s="98">
        <v>40</v>
      </c>
      <c r="AW1716" s="100">
        <v>101</v>
      </c>
      <c r="AX1716" s="106">
        <f t="shared" si="985"/>
        <v>40101</v>
      </c>
      <c r="AZ1716" s="7" t="s">
        <v>2975</v>
      </c>
      <c r="BA1716" t="s">
        <v>3208</v>
      </c>
    </row>
    <row r="1717" spans="1:53" hidden="1" outlineLevel="1">
      <c r="A1717" t="s">
        <v>192</v>
      </c>
      <c r="B1717" t="s">
        <v>1859</v>
      </c>
      <c r="C1717" s="1">
        <f t="shared" si="972"/>
        <v>1028</v>
      </c>
      <c r="D1717" s="7">
        <f>IF(P1717&gt;0,RANK(P1717,(P1717:R1717,S1717:AG1717)),0)</f>
        <v>2</v>
      </c>
      <c r="E1717" s="7">
        <f>IF(Q1717&gt;0,RANK(Q1717,(P1717:R1717,S1717:AG1717)),0)</f>
        <v>0</v>
      </c>
      <c r="F1717" s="7">
        <f>IF(R1717&gt;0,RANK(R1717,(P1717:R1717,S1717:AG1717)),0)</f>
        <v>1</v>
      </c>
      <c r="G1717" s="7">
        <f>IF(S1717&gt;0,RANK(S1717,(P1717:R1717,S1717:AG1717)),0)</f>
        <v>3</v>
      </c>
      <c r="H1717" s="49">
        <f t="shared" si="973"/>
        <v>200</v>
      </c>
      <c r="I1717" s="178">
        <f t="shared" si="971"/>
        <v>0.19455252918287938</v>
      </c>
      <c r="J1717" s="2"/>
      <c r="K1717" s="2">
        <f t="shared" si="974"/>
        <v>0.35311284046692609</v>
      </c>
      <c r="L1717" s="2">
        <f t="shared" si="975"/>
        <v>0</v>
      </c>
      <c r="M1717" s="2">
        <f t="shared" si="976"/>
        <v>0.5476653696498055</v>
      </c>
      <c r="N1717" s="2">
        <f t="shared" si="969"/>
        <v>3.0155642023346304E-2</v>
      </c>
      <c r="O1717" s="2">
        <f t="shared" si="970"/>
        <v>6.9066147859922045E-2</v>
      </c>
      <c r="P1717" s="1">
        <v>363</v>
      </c>
      <c r="R1717" s="1">
        <v>563</v>
      </c>
      <c r="S1717" s="1">
        <v>31</v>
      </c>
      <c r="W1717" s="184">
        <v>23</v>
      </c>
      <c r="AA1717" s="184">
        <v>17</v>
      </c>
      <c r="AB1717" s="184">
        <v>19</v>
      </c>
      <c r="AC1717" s="184">
        <v>12</v>
      </c>
      <c r="AI1717" s="7">
        <f t="shared" si="977"/>
        <v>0</v>
      </c>
      <c r="AJ1717" s="7">
        <f t="shared" si="978"/>
        <v>0</v>
      </c>
      <c r="AK1717" s="7">
        <f t="shared" si="979"/>
        <v>0</v>
      </c>
      <c r="AL1717" s="7">
        <f t="shared" si="980"/>
        <v>4</v>
      </c>
      <c r="AM1717" s="2">
        <f t="shared" si="981"/>
        <v>0</v>
      </c>
      <c r="AN1717" s="2">
        <f t="shared" si="982"/>
        <v>0</v>
      </c>
      <c r="AO1717" s="2">
        <f t="shared" si="983"/>
        <v>0</v>
      </c>
      <c r="AP1717" s="2">
        <f t="shared" si="984"/>
        <v>2.2373540856031129E-2</v>
      </c>
      <c r="AR1717" t="str">
        <f t="shared" si="968"/>
        <v>Noble</v>
      </c>
      <c r="AS1717" t="s">
        <v>1859</v>
      </c>
      <c r="AT1717" s="182">
        <v>3</v>
      </c>
      <c r="AV1717" s="98">
        <v>40</v>
      </c>
      <c r="AW1717" s="100">
        <v>103</v>
      </c>
      <c r="AX1717" s="106">
        <f t="shared" si="985"/>
        <v>40103</v>
      </c>
      <c r="AZ1717" s="7" t="s">
        <v>2975</v>
      </c>
      <c r="BA1717" t="s">
        <v>3208</v>
      </c>
    </row>
    <row r="1718" spans="1:53" hidden="1" outlineLevel="1">
      <c r="A1718" t="s">
        <v>2463</v>
      </c>
      <c r="B1718" t="s">
        <v>1859</v>
      </c>
      <c r="C1718" s="1">
        <f t="shared" si="972"/>
        <v>1063</v>
      </c>
      <c r="D1718" s="7">
        <f>IF(P1718&gt;0,RANK(P1718,(P1718:R1718,S1718:AG1718)),0)</f>
        <v>2</v>
      </c>
      <c r="E1718" s="7">
        <f>IF(Q1718&gt;0,RANK(Q1718,(P1718:R1718,S1718:AG1718)),0)</f>
        <v>0</v>
      </c>
      <c r="F1718" s="7">
        <f>IF(R1718&gt;0,RANK(R1718,(P1718:R1718,S1718:AG1718)),0)</f>
        <v>1</v>
      </c>
      <c r="G1718" s="7">
        <f>IF(S1718&gt;0,RANK(S1718,(P1718:R1718,S1718:AG1718)),0)</f>
        <v>3</v>
      </c>
      <c r="H1718" s="49">
        <f t="shared" si="973"/>
        <v>124</v>
      </c>
      <c r="I1718" s="178">
        <f t="shared" si="971"/>
        <v>0.11665098777046096</v>
      </c>
      <c r="J1718" s="2"/>
      <c r="K1718" s="2">
        <f t="shared" si="974"/>
        <v>0.38193791157102541</v>
      </c>
      <c r="L1718" s="2">
        <f t="shared" si="975"/>
        <v>0</v>
      </c>
      <c r="M1718" s="2">
        <f t="shared" si="976"/>
        <v>0.49858889934148637</v>
      </c>
      <c r="N1718" s="2">
        <f t="shared" si="969"/>
        <v>4.5155221072436504E-2</v>
      </c>
      <c r="O1718" s="2">
        <f t="shared" si="970"/>
        <v>7.4317968015051722E-2</v>
      </c>
      <c r="P1718" s="1">
        <v>406</v>
      </c>
      <c r="R1718" s="1">
        <v>530</v>
      </c>
      <c r="S1718" s="1">
        <v>48</v>
      </c>
      <c r="W1718" s="184">
        <v>27</v>
      </c>
      <c r="AA1718" s="184">
        <v>16</v>
      </c>
      <c r="AB1718" s="184">
        <v>26</v>
      </c>
      <c r="AC1718" s="184">
        <v>10</v>
      </c>
      <c r="AI1718" s="7">
        <f t="shared" si="977"/>
        <v>0</v>
      </c>
      <c r="AJ1718" s="7">
        <f t="shared" si="978"/>
        <v>0</v>
      </c>
      <c r="AK1718" s="7">
        <f t="shared" si="979"/>
        <v>0</v>
      </c>
      <c r="AL1718" s="7">
        <f t="shared" si="980"/>
        <v>4</v>
      </c>
      <c r="AM1718" s="2">
        <f t="shared" si="981"/>
        <v>0</v>
      </c>
      <c r="AN1718" s="2">
        <f t="shared" si="982"/>
        <v>0</v>
      </c>
      <c r="AO1718" s="2">
        <f t="shared" si="983"/>
        <v>0</v>
      </c>
      <c r="AP1718" s="2">
        <f t="shared" si="984"/>
        <v>2.5399811853245531E-2</v>
      </c>
      <c r="AR1718" t="str">
        <f t="shared" si="968"/>
        <v>Nowata</v>
      </c>
      <c r="AS1718" t="s">
        <v>1859</v>
      </c>
      <c r="AT1718" s="182">
        <v>2</v>
      </c>
      <c r="AV1718" s="98">
        <v>40</v>
      </c>
      <c r="AW1718" s="100">
        <v>105</v>
      </c>
      <c r="AX1718" s="106">
        <f t="shared" si="985"/>
        <v>40105</v>
      </c>
      <c r="AZ1718" s="7" t="s">
        <v>2975</v>
      </c>
      <c r="BA1718" t="s">
        <v>3208</v>
      </c>
    </row>
    <row r="1719" spans="1:53" hidden="1" outlineLevel="1">
      <c r="A1719" t="s">
        <v>2979</v>
      </c>
      <c r="B1719" t="s">
        <v>1859</v>
      </c>
      <c r="C1719" s="1">
        <f t="shared" si="972"/>
        <v>1145</v>
      </c>
      <c r="D1719" s="7">
        <f>IF(P1719&gt;0,RANK(P1719,(P1719:R1719,S1719:AG1719)),0)</f>
        <v>2</v>
      </c>
      <c r="E1719" s="7">
        <f>IF(Q1719&gt;0,RANK(Q1719,(P1719:R1719,S1719:AG1719)),0)</f>
        <v>0</v>
      </c>
      <c r="F1719" s="7">
        <f>IF(R1719&gt;0,RANK(R1719,(P1719:R1719,S1719:AG1719)),0)</f>
        <v>1</v>
      </c>
      <c r="G1719" s="7">
        <f>IF(S1719&gt;0,RANK(S1719,(P1719:R1719,S1719:AG1719)),0)</f>
        <v>3</v>
      </c>
      <c r="H1719" s="49">
        <f t="shared" si="973"/>
        <v>180</v>
      </c>
      <c r="I1719" s="178">
        <f t="shared" si="971"/>
        <v>0.15720524017467249</v>
      </c>
      <c r="J1719" s="2"/>
      <c r="K1719" s="2">
        <f t="shared" si="974"/>
        <v>0.36768558951965064</v>
      </c>
      <c r="L1719" s="2">
        <f t="shared" si="975"/>
        <v>0</v>
      </c>
      <c r="M1719" s="2">
        <f t="shared" si="976"/>
        <v>0.5248908296943231</v>
      </c>
      <c r="N1719" s="2">
        <f t="shared" si="969"/>
        <v>3.4934497816593885E-2</v>
      </c>
      <c r="O1719" s="2">
        <f t="shared" si="970"/>
        <v>7.2489082969432322E-2</v>
      </c>
      <c r="P1719" s="1">
        <v>421</v>
      </c>
      <c r="R1719" s="1">
        <v>601</v>
      </c>
      <c r="S1719" s="1">
        <v>40</v>
      </c>
      <c r="W1719" s="184">
        <v>19</v>
      </c>
      <c r="AA1719" s="184">
        <v>18</v>
      </c>
      <c r="AB1719" s="184">
        <v>28</v>
      </c>
      <c r="AC1719" s="184">
        <v>18</v>
      </c>
      <c r="AI1719" s="7">
        <f t="shared" si="977"/>
        <v>0</v>
      </c>
      <c r="AJ1719" s="7">
        <f t="shared" si="978"/>
        <v>0</v>
      </c>
      <c r="AK1719" s="7">
        <f t="shared" si="979"/>
        <v>0</v>
      </c>
      <c r="AL1719" s="7">
        <f t="shared" si="980"/>
        <v>4</v>
      </c>
      <c r="AM1719" s="2">
        <f t="shared" si="981"/>
        <v>0</v>
      </c>
      <c r="AN1719" s="2">
        <f t="shared" si="982"/>
        <v>0</v>
      </c>
      <c r="AO1719" s="2">
        <f t="shared" si="983"/>
        <v>0</v>
      </c>
      <c r="AP1719" s="2">
        <f t="shared" si="984"/>
        <v>1.6593886462882096E-2</v>
      </c>
      <c r="AR1719" t="str">
        <f t="shared" si="968"/>
        <v>Okfuskee</v>
      </c>
      <c r="AS1719" t="s">
        <v>1859</v>
      </c>
      <c r="AT1719" s="182">
        <v>2</v>
      </c>
      <c r="AV1719" s="98">
        <v>40</v>
      </c>
      <c r="AW1719" s="100">
        <v>107</v>
      </c>
      <c r="AX1719" s="106">
        <f t="shared" si="985"/>
        <v>40107</v>
      </c>
      <c r="AZ1719" s="7" t="s">
        <v>2975</v>
      </c>
      <c r="BA1719" t="s">
        <v>3208</v>
      </c>
    </row>
    <row r="1720" spans="1:53" hidden="1" outlineLevel="1">
      <c r="A1720" t="s">
        <v>1613</v>
      </c>
      <c r="B1720" t="s">
        <v>1859</v>
      </c>
      <c r="C1720" s="1">
        <f t="shared" si="972"/>
        <v>68404</v>
      </c>
      <c r="D1720" s="7">
        <f>IF(P1720&gt;0,RANK(P1720,(P1720:R1720,S1720:AG1720)),0)</f>
        <v>1</v>
      </c>
      <c r="E1720" s="7">
        <f>IF(Q1720&gt;0,RANK(Q1720,(P1720:R1720,S1720:AG1720)),0)</f>
        <v>0</v>
      </c>
      <c r="F1720" s="7">
        <f>IF(R1720&gt;0,RANK(R1720,(P1720:R1720,S1720:AG1720)),0)</f>
        <v>2</v>
      </c>
      <c r="G1720" s="7">
        <f>IF(S1720&gt;0,RANK(S1720,(P1720:R1720,S1720:AG1720)),0)</f>
        <v>3</v>
      </c>
      <c r="H1720" s="49">
        <f t="shared" si="973"/>
        <v>1876</v>
      </c>
      <c r="I1720" s="178">
        <f t="shared" si="971"/>
        <v>2.7425296766270979E-2</v>
      </c>
      <c r="J1720" s="2"/>
      <c r="K1720" s="2">
        <f t="shared" si="974"/>
        <v>0.50116952225016076</v>
      </c>
      <c r="L1720" s="2">
        <f t="shared" si="975"/>
        <v>0</v>
      </c>
      <c r="M1720" s="2">
        <f t="shared" si="976"/>
        <v>0.47374422548388984</v>
      </c>
      <c r="N1720" s="2">
        <f t="shared" si="969"/>
        <v>8.9468452137301917E-3</v>
      </c>
      <c r="O1720" s="2">
        <f t="shared" si="970"/>
        <v>1.6139407052219213E-2</v>
      </c>
      <c r="P1720" s="1">
        <v>34282</v>
      </c>
      <c r="R1720" s="1">
        <v>32406</v>
      </c>
      <c r="S1720" s="1">
        <v>612</v>
      </c>
      <c r="W1720" s="184">
        <v>320</v>
      </c>
      <c r="AA1720" s="184">
        <v>332</v>
      </c>
      <c r="AB1720" s="184">
        <v>237</v>
      </c>
      <c r="AC1720" s="184">
        <v>215</v>
      </c>
      <c r="AI1720" s="7">
        <f t="shared" si="977"/>
        <v>0</v>
      </c>
      <c r="AJ1720" s="7">
        <f t="shared" si="978"/>
        <v>0</v>
      </c>
      <c r="AK1720" s="7">
        <f t="shared" si="979"/>
        <v>0</v>
      </c>
      <c r="AL1720" s="7">
        <f t="shared" si="980"/>
        <v>4</v>
      </c>
      <c r="AM1720" s="2">
        <f t="shared" si="981"/>
        <v>0</v>
      </c>
      <c r="AN1720" s="2">
        <f t="shared" si="982"/>
        <v>0</v>
      </c>
      <c r="AO1720" s="2">
        <f t="shared" si="983"/>
        <v>0</v>
      </c>
      <c r="AP1720" s="2">
        <f t="shared" si="984"/>
        <v>4.6780890006432371E-3</v>
      </c>
      <c r="AR1720" t="str">
        <f t="shared" si="968"/>
        <v>Oklahoma</v>
      </c>
      <c r="AS1720" t="s">
        <v>1859</v>
      </c>
      <c r="AT1720" s="182"/>
      <c r="AV1720" s="98">
        <v>40</v>
      </c>
      <c r="AW1720" s="100">
        <v>109</v>
      </c>
      <c r="AX1720" s="106">
        <f t="shared" si="985"/>
        <v>40109</v>
      </c>
      <c r="AZ1720" s="7" t="s">
        <v>2975</v>
      </c>
      <c r="BA1720" t="s">
        <v>3208</v>
      </c>
    </row>
    <row r="1721" spans="1:53" hidden="1" outlineLevel="1">
      <c r="A1721" t="s">
        <v>3096</v>
      </c>
      <c r="B1721" t="s">
        <v>1859</v>
      </c>
      <c r="C1721" s="1">
        <f t="shared" si="972"/>
        <v>4092</v>
      </c>
      <c r="D1721" s="7">
        <f>IF(P1721&gt;0,RANK(P1721,(P1721:R1721,S1721:AG1721)),0)</f>
        <v>2</v>
      </c>
      <c r="E1721" s="7">
        <f>IF(Q1721&gt;0,RANK(Q1721,(P1721:R1721,S1721:AG1721)),0)</f>
        <v>0</v>
      </c>
      <c r="F1721" s="7">
        <f>IF(R1721&gt;0,RANK(R1721,(P1721:R1721,S1721:AG1721)),0)</f>
        <v>1</v>
      </c>
      <c r="G1721" s="7">
        <f>IF(S1721&gt;0,RANK(S1721,(P1721:R1721,S1721:AG1721)),0)</f>
        <v>3</v>
      </c>
      <c r="H1721" s="49">
        <f t="shared" si="973"/>
        <v>14</v>
      </c>
      <c r="I1721" s="178">
        <f t="shared" si="971"/>
        <v>3.4213098729227761E-3</v>
      </c>
      <c r="J1721" s="2"/>
      <c r="K1721" s="2">
        <f t="shared" si="974"/>
        <v>0.45772238514173996</v>
      </c>
      <c r="L1721" s="2">
        <f t="shared" si="975"/>
        <v>0</v>
      </c>
      <c r="M1721" s="2">
        <f t="shared" si="976"/>
        <v>0.46114369501466274</v>
      </c>
      <c r="N1721" s="2">
        <f t="shared" si="969"/>
        <v>3.4946236559139782E-2</v>
      </c>
      <c r="O1721" s="2">
        <f t="shared" si="970"/>
        <v>4.6187683284457465E-2</v>
      </c>
      <c r="P1721" s="1">
        <v>1873</v>
      </c>
      <c r="R1721" s="1">
        <v>1887</v>
      </c>
      <c r="S1721" s="1">
        <v>143</v>
      </c>
      <c r="W1721" s="184">
        <v>52</v>
      </c>
      <c r="AA1721" s="184">
        <v>70</v>
      </c>
      <c r="AB1721" s="184">
        <v>41</v>
      </c>
      <c r="AC1721" s="184">
        <v>26</v>
      </c>
      <c r="AI1721" s="7">
        <f t="shared" si="977"/>
        <v>0</v>
      </c>
      <c r="AJ1721" s="7">
        <f t="shared" si="978"/>
        <v>0</v>
      </c>
      <c r="AK1721" s="7">
        <f t="shared" si="979"/>
        <v>0</v>
      </c>
      <c r="AL1721" s="7">
        <f t="shared" si="980"/>
        <v>4</v>
      </c>
      <c r="AM1721" s="2">
        <f t="shared" si="981"/>
        <v>0</v>
      </c>
      <c r="AN1721" s="2">
        <f t="shared" si="982"/>
        <v>0</v>
      </c>
      <c r="AO1721" s="2">
        <f t="shared" si="983"/>
        <v>0</v>
      </c>
      <c r="AP1721" s="2">
        <f t="shared" si="984"/>
        <v>1.2707722385141741E-2</v>
      </c>
      <c r="AR1721" t="str">
        <f t="shared" si="968"/>
        <v>Okmulgee</v>
      </c>
      <c r="AS1721" t="s">
        <v>1859</v>
      </c>
      <c r="AT1721" s="182">
        <v>2</v>
      </c>
      <c r="AV1721" s="98">
        <v>40</v>
      </c>
      <c r="AW1721" s="100">
        <v>111</v>
      </c>
      <c r="AX1721" s="106">
        <f t="shared" si="985"/>
        <v>40111</v>
      </c>
      <c r="AZ1721" s="7" t="s">
        <v>2975</v>
      </c>
      <c r="BA1721" t="s">
        <v>3208</v>
      </c>
    </row>
    <row r="1722" spans="1:53" hidden="1" outlineLevel="1">
      <c r="A1722" t="s">
        <v>261</v>
      </c>
      <c r="B1722" t="s">
        <v>1859</v>
      </c>
      <c r="C1722" s="1">
        <f t="shared" si="972"/>
        <v>5033</v>
      </c>
      <c r="D1722" s="7">
        <f>IF(P1722&gt;0,RANK(P1722,(P1722:R1722,S1722:AG1722)),0)</f>
        <v>1</v>
      </c>
      <c r="E1722" s="7">
        <f>IF(Q1722&gt;0,RANK(Q1722,(P1722:R1722,S1722:AG1722)),0)</f>
        <v>0</v>
      </c>
      <c r="F1722" s="7">
        <f>IF(R1722&gt;0,RANK(R1722,(P1722:R1722,S1722:AG1722)),0)</f>
        <v>2</v>
      </c>
      <c r="G1722" s="7">
        <f>IF(S1722&gt;0,RANK(S1722,(P1722:R1722,S1722:AG1722)),0)</f>
        <v>3</v>
      </c>
      <c r="H1722" s="49">
        <f t="shared" si="973"/>
        <v>63</v>
      </c>
      <c r="I1722" s="178">
        <f t="shared" si="971"/>
        <v>1.2517385257301807E-2</v>
      </c>
      <c r="J1722" s="2"/>
      <c r="K1722" s="2">
        <f t="shared" si="974"/>
        <v>0.47486588515795747</v>
      </c>
      <c r="L1722" s="2">
        <f t="shared" si="975"/>
        <v>0</v>
      </c>
      <c r="M1722" s="2">
        <f t="shared" si="976"/>
        <v>0.46234849990065569</v>
      </c>
      <c r="N1722" s="2">
        <f t="shared" si="969"/>
        <v>2.1458374726803099E-2</v>
      </c>
      <c r="O1722" s="2">
        <f t="shared" si="970"/>
        <v>4.1327240214583748E-2</v>
      </c>
      <c r="P1722" s="1">
        <v>2390</v>
      </c>
      <c r="R1722" s="1">
        <v>2327</v>
      </c>
      <c r="S1722" s="1">
        <v>108</v>
      </c>
      <c r="W1722" s="184">
        <v>51</v>
      </c>
      <c r="AA1722" s="184">
        <v>63</v>
      </c>
      <c r="AB1722" s="184">
        <v>65</v>
      </c>
      <c r="AC1722" s="184">
        <v>29</v>
      </c>
      <c r="AI1722" s="7">
        <f t="shared" si="977"/>
        <v>0</v>
      </c>
      <c r="AJ1722" s="7">
        <f t="shared" si="978"/>
        <v>0</v>
      </c>
      <c r="AK1722" s="7">
        <f t="shared" si="979"/>
        <v>0</v>
      </c>
      <c r="AL1722" s="7">
        <f t="shared" si="980"/>
        <v>4</v>
      </c>
      <c r="AM1722" s="2">
        <f t="shared" si="981"/>
        <v>0</v>
      </c>
      <c r="AN1722" s="2">
        <f t="shared" si="982"/>
        <v>0</v>
      </c>
      <c r="AO1722" s="2">
        <f t="shared" si="983"/>
        <v>0</v>
      </c>
      <c r="AP1722" s="2">
        <f t="shared" si="984"/>
        <v>1.013312139876813E-2</v>
      </c>
      <c r="AR1722" t="str">
        <f t="shared" si="968"/>
        <v>Osage</v>
      </c>
      <c r="AS1722" t="s">
        <v>1859</v>
      </c>
      <c r="AT1722" s="182">
        <v>3</v>
      </c>
      <c r="AV1722" s="98">
        <v>40</v>
      </c>
      <c r="AW1722" s="100">
        <v>113</v>
      </c>
      <c r="AX1722" s="106">
        <f t="shared" si="985"/>
        <v>40113</v>
      </c>
      <c r="AZ1722" s="7" t="s">
        <v>2975</v>
      </c>
      <c r="BA1722" t="s">
        <v>3208</v>
      </c>
    </row>
    <row r="1723" spans="1:53" hidden="1" outlineLevel="1">
      <c r="A1723" t="s">
        <v>1362</v>
      </c>
      <c r="B1723" t="s">
        <v>1859</v>
      </c>
      <c r="C1723" s="1">
        <f t="shared" si="972"/>
        <v>2471</v>
      </c>
      <c r="D1723" s="7">
        <f>IF(P1723&gt;0,RANK(P1723,(P1723:R1723,S1723:AG1723)),0)</f>
        <v>2</v>
      </c>
      <c r="E1723" s="7">
        <f>IF(Q1723&gt;0,RANK(Q1723,(P1723:R1723,S1723:AG1723)),0)</f>
        <v>0</v>
      </c>
      <c r="F1723" s="7">
        <f>IF(R1723&gt;0,RANK(R1723,(P1723:R1723,S1723:AG1723)),0)</f>
        <v>1</v>
      </c>
      <c r="G1723" s="7">
        <f>IF(S1723&gt;0,RANK(S1723,(P1723:R1723,S1723:AG1723)),0)</f>
        <v>3</v>
      </c>
      <c r="H1723" s="49">
        <f t="shared" si="973"/>
        <v>266</v>
      </c>
      <c r="I1723" s="178">
        <f t="shared" si="971"/>
        <v>0.10764872521246459</v>
      </c>
      <c r="J1723" s="2"/>
      <c r="K1723" s="2">
        <f t="shared" si="974"/>
        <v>0.3933630109267503</v>
      </c>
      <c r="L1723" s="2">
        <f t="shared" si="975"/>
        <v>0</v>
      </c>
      <c r="M1723" s="2">
        <f t="shared" si="976"/>
        <v>0.5010117361392149</v>
      </c>
      <c r="N1723" s="2">
        <f t="shared" si="969"/>
        <v>3.5208417644678268E-2</v>
      </c>
      <c r="O1723" s="2">
        <f t="shared" si="970"/>
        <v>7.0416835289356522E-2</v>
      </c>
      <c r="P1723" s="1">
        <v>972</v>
      </c>
      <c r="R1723" s="1">
        <v>1238</v>
      </c>
      <c r="S1723" s="1">
        <v>87</v>
      </c>
      <c r="W1723" s="184">
        <v>45</v>
      </c>
      <c r="AA1723" s="184">
        <v>66</v>
      </c>
      <c r="AB1723" s="184">
        <v>41</v>
      </c>
      <c r="AC1723" s="184">
        <v>22</v>
      </c>
      <c r="AI1723" s="7">
        <f t="shared" si="977"/>
        <v>0</v>
      </c>
      <c r="AJ1723" s="7">
        <f t="shared" si="978"/>
        <v>0</v>
      </c>
      <c r="AK1723" s="7">
        <f t="shared" si="979"/>
        <v>0</v>
      </c>
      <c r="AL1723" s="7">
        <f t="shared" si="980"/>
        <v>4</v>
      </c>
      <c r="AM1723" s="2">
        <f t="shared" si="981"/>
        <v>0</v>
      </c>
      <c r="AN1723" s="2">
        <f t="shared" si="982"/>
        <v>0</v>
      </c>
      <c r="AO1723" s="2">
        <f t="shared" si="983"/>
        <v>0</v>
      </c>
      <c r="AP1723" s="2">
        <f t="shared" si="984"/>
        <v>1.8211250505868068E-2</v>
      </c>
      <c r="AR1723" t="str">
        <f t="shared" si="968"/>
        <v>Ottawa</v>
      </c>
      <c r="AS1723" t="s">
        <v>1859</v>
      </c>
      <c r="AT1723" s="182">
        <v>2</v>
      </c>
      <c r="AV1723" s="98">
        <v>40</v>
      </c>
      <c r="AW1723" s="100">
        <v>115</v>
      </c>
      <c r="AX1723" s="106">
        <f t="shared" si="985"/>
        <v>40115</v>
      </c>
      <c r="AZ1723" s="7" t="s">
        <v>2975</v>
      </c>
      <c r="BA1723" t="s">
        <v>3208</v>
      </c>
    </row>
    <row r="1724" spans="1:53" hidden="1" outlineLevel="1">
      <c r="A1724" t="s">
        <v>180</v>
      </c>
      <c r="B1724" t="s">
        <v>1859</v>
      </c>
      <c r="C1724" s="1">
        <f t="shared" si="972"/>
        <v>1493</v>
      </c>
      <c r="D1724" s="7">
        <f>IF(P1724&gt;0,RANK(P1724,(P1724:R1724,S1724:AG1724)),0)</f>
        <v>2</v>
      </c>
      <c r="E1724" s="7">
        <f>IF(Q1724&gt;0,RANK(Q1724,(P1724:R1724,S1724:AG1724)),0)</f>
        <v>0</v>
      </c>
      <c r="F1724" s="7">
        <f>IF(R1724&gt;0,RANK(R1724,(P1724:R1724,S1724:AG1724)),0)</f>
        <v>1</v>
      </c>
      <c r="G1724" s="7">
        <f>IF(S1724&gt;0,RANK(S1724,(P1724:R1724,S1724:AG1724)),0)</f>
        <v>3</v>
      </c>
      <c r="H1724" s="49">
        <f t="shared" si="973"/>
        <v>160</v>
      </c>
      <c r="I1724" s="178">
        <f t="shared" si="971"/>
        <v>0.10716677829872739</v>
      </c>
      <c r="J1724" s="2"/>
      <c r="K1724" s="2">
        <f t="shared" si="974"/>
        <v>0.4045545880776959</v>
      </c>
      <c r="L1724" s="2">
        <f t="shared" si="975"/>
        <v>0</v>
      </c>
      <c r="M1724" s="2">
        <f t="shared" si="976"/>
        <v>0.51172136637642329</v>
      </c>
      <c r="N1724" s="2">
        <f t="shared" si="969"/>
        <v>2.6791694574681849E-2</v>
      </c>
      <c r="O1724" s="2">
        <f t="shared" si="970"/>
        <v>5.6932350971198906E-2</v>
      </c>
      <c r="P1724" s="1">
        <v>604</v>
      </c>
      <c r="R1724" s="1">
        <v>764</v>
      </c>
      <c r="S1724" s="1">
        <v>40</v>
      </c>
      <c r="W1724" s="184">
        <v>22</v>
      </c>
      <c r="AA1724" s="184">
        <v>23</v>
      </c>
      <c r="AB1724" s="184">
        <v>21</v>
      </c>
      <c r="AC1724" s="184">
        <v>19</v>
      </c>
      <c r="AI1724" s="7">
        <f t="shared" si="977"/>
        <v>0</v>
      </c>
      <c r="AJ1724" s="7">
        <f t="shared" si="978"/>
        <v>0</v>
      </c>
      <c r="AK1724" s="7">
        <f t="shared" si="979"/>
        <v>0</v>
      </c>
      <c r="AL1724" s="7">
        <f t="shared" si="980"/>
        <v>4</v>
      </c>
      <c r="AM1724" s="2">
        <f t="shared" si="981"/>
        <v>0</v>
      </c>
      <c r="AN1724" s="2">
        <f t="shared" si="982"/>
        <v>0</v>
      </c>
      <c r="AO1724" s="2">
        <f t="shared" si="983"/>
        <v>0</v>
      </c>
      <c r="AP1724" s="2">
        <f t="shared" si="984"/>
        <v>1.4735432016075016E-2</v>
      </c>
      <c r="AR1724" t="str">
        <f t="shared" si="968"/>
        <v>Pawnee</v>
      </c>
      <c r="AS1724" t="s">
        <v>1859</v>
      </c>
      <c r="AT1724" s="182">
        <v>3</v>
      </c>
      <c r="AV1724" s="98">
        <v>40</v>
      </c>
      <c r="AW1724" s="100">
        <v>117</v>
      </c>
      <c r="AX1724" s="106">
        <f t="shared" si="985"/>
        <v>40117</v>
      </c>
      <c r="AZ1724" s="7" t="s">
        <v>2975</v>
      </c>
      <c r="BA1724" t="s">
        <v>3208</v>
      </c>
    </row>
    <row r="1725" spans="1:53" hidden="1" outlineLevel="1">
      <c r="A1725" t="s">
        <v>3007</v>
      </c>
      <c r="B1725" t="s">
        <v>1859</v>
      </c>
      <c r="C1725" s="1">
        <f t="shared" si="972"/>
        <v>6754</v>
      </c>
      <c r="D1725" s="7">
        <f>IF(P1725&gt;0,RANK(P1725,(P1725:R1725,S1725:AG1725)),0)</f>
        <v>2</v>
      </c>
      <c r="E1725" s="7">
        <f>IF(Q1725&gt;0,RANK(Q1725,(P1725:R1725,S1725:AG1725)),0)</f>
        <v>0</v>
      </c>
      <c r="F1725" s="7">
        <f>IF(R1725&gt;0,RANK(R1725,(P1725:R1725,S1725:AG1725)),0)</f>
        <v>1</v>
      </c>
      <c r="G1725" s="7">
        <f>IF(S1725&gt;0,RANK(S1725,(P1725:R1725,S1725:AG1725)),0)</f>
        <v>3</v>
      </c>
      <c r="H1725" s="49">
        <f t="shared" si="973"/>
        <v>1208</v>
      </c>
      <c r="I1725" s="178">
        <f t="shared" si="971"/>
        <v>0.17885697364524727</v>
      </c>
      <c r="J1725" s="2"/>
      <c r="K1725" s="2">
        <f t="shared" si="974"/>
        <v>0.3885105122890139</v>
      </c>
      <c r="L1725" s="2">
        <f t="shared" si="975"/>
        <v>0</v>
      </c>
      <c r="M1725" s="2">
        <f t="shared" si="976"/>
        <v>0.56736748593426123</v>
      </c>
      <c r="N1725" s="2">
        <f t="shared" si="969"/>
        <v>1.6434705359786791E-2</v>
      </c>
      <c r="O1725" s="2">
        <f t="shared" si="970"/>
        <v>2.7687296416938081E-2</v>
      </c>
      <c r="P1725" s="1">
        <v>2624</v>
      </c>
      <c r="R1725" s="1">
        <v>3832</v>
      </c>
      <c r="S1725" s="1">
        <v>111</v>
      </c>
      <c r="W1725" s="184">
        <v>55</v>
      </c>
      <c r="AA1725" s="184">
        <v>50</v>
      </c>
      <c r="AB1725" s="184">
        <v>42</v>
      </c>
      <c r="AC1725" s="184">
        <v>40</v>
      </c>
      <c r="AI1725" s="7">
        <f t="shared" si="977"/>
        <v>0</v>
      </c>
      <c r="AJ1725" s="7">
        <f t="shared" si="978"/>
        <v>0</v>
      </c>
      <c r="AK1725" s="7">
        <f t="shared" si="979"/>
        <v>0</v>
      </c>
      <c r="AL1725" s="7">
        <f t="shared" si="980"/>
        <v>4</v>
      </c>
      <c r="AM1725" s="2">
        <f t="shared" si="981"/>
        <v>0</v>
      </c>
      <c r="AN1725" s="2">
        <f t="shared" si="982"/>
        <v>0</v>
      </c>
      <c r="AO1725" s="2">
        <f t="shared" si="983"/>
        <v>0</v>
      </c>
      <c r="AP1725" s="2">
        <f t="shared" si="984"/>
        <v>8.1433224755700327E-3</v>
      </c>
      <c r="AR1725" t="str">
        <f t="shared" si="968"/>
        <v>Payne</v>
      </c>
      <c r="AS1725" t="s">
        <v>1859</v>
      </c>
      <c r="AT1725" s="182">
        <v>3</v>
      </c>
      <c r="AV1725" s="98">
        <v>40</v>
      </c>
      <c r="AW1725" s="100">
        <v>119</v>
      </c>
      <c r="AX1725" s="106">
        <f t="shared" si="985"/>
        <v>40119</v>
      </c>
      <c r="AZ1725" s="7" t="s">
        <v>2975</v>
      </c>
      <c r="BA1725" t="s">
        <v>3208</v>
      </c>
    </row>
    <row r="1726" spans="1:53" hidden="1" outlineLevel="1">
      <c r="A1726" t="s">
        <v>527</v>
      </c>
      <c r="B1726" t="s">
        <v>1859</v>
      </c>
      <c r="C1726" s="1">
        <f t="shared" si="972"/>
        <v>5427</v>
      </c>
      <c r="D1726" s="7">
        <f>IF(P1726&gt;0,RANK(P1726,(P1726:R1726,S1726:AG1726)),0)</f>
        <v>2</v>
      </c>
      <c r="E1726" s="7">
        <f>IF(Q1726&gt;0,RANK(Q1726,(P1726:R1726,S1726:AG1726)),0)</f>
        <v>0</v>
      </c>
      <c r="F1726" s="7">
        <f>IF(R1726&gt;0,RANK(R1726,(P1726:R1726,S1726:AG1726)),0)</f>
        <v>1</v>
      </c>
      <c r="G1726" s="7">
        <f>IF(S1726&gt;0,RANK(S1726,(P1726:R1726,S1726:AG1726)),0)</f>
        <v>3</v>
      </c>
      <c r="H1726" s="49">
        <f t="shared" si="973"/>
        <v>1310</v>
      </c>
      <c r="I1726" s="178">
        <f t="shared" si="971"/>
        <v>0.24138566427123642</v>
      </c>
      <c r="J1726" s="2"/>
      <c r="K1726" s="2">
        <f t="shared" si="974"/>
        <v>0.31638105767459002</v>
      </c>
      <c r="L1726" s="2">
        <f t="shared" si="975"/>
        <v>0</v>
      </c>
      <c r="M1726" s="2">
        <f t="shared" si="976"/>
        <v>0.55776672194582644</v>
      </c>
      <c r="N1726" s="2">
        <f t="shared" si="969"/>
        <v>4.9014188317670904E-2</v>
      </c>
      <c r="O1726" s="2">
        <f t="shared" si="970"/>
        <v>7.6838032061912642E-2</v>
      </c>
      <c r="P1726" s="1">
        <v>1717</v>
      </c>
      <c r="R1726" s="1">
        <v>3027</v>
      </c>
      <c r="S1726" s="1">
        <v>266</v>
      </c>
      <c r="W1726" s="184">
        <v>108</v>
      </c>
      <c r="AA1726" s="184">
        <v>154</v>
      </c>
      <c r="AB1726" s="184">
        <v>83</v>
      </c>
      <c r="AC1726" s="184">
        <v>72</v>
      </c>
      <c r="AI1726" s="7">
        <f t="shared" si="977"/>
        <v>0</v>
      </c>
      <c r="AJ1726" s="7">
        <f t="shared" si="978"/>
        <v>0</v>
      </c>
      <c r="AK1726" s="7">
        <f t="shared" si="979"/>
        <v>0</v>
      </c>
      <c r="AL1726" s="7">
        <f t="shared" si="980"/>
        <v>4</v>
      </c>
      <c r="AM1726" s="2">
        <f t="shared" si="981"/>
        <v>0</v>
      </c>
      <c r="AN1726" s="2">
        <f t="shared" si="982"/>
        <v>0</v>
      </c>
      <c r="AO1726" s="2">
        <f t="shared" si="983"/>
        <v>0</v>
      </c>
      <c r="AP1726" s="2">
        <f t="shared" si="984"/>
        <v>1.9900497512437811E-2</v>
      </c>
      <c r="AR1726" t="str">
        <f t="shared" si="968"/>
        <v>Pittsburg</v>
      </c>
      <c r="AS1726" t="s">
        <v>1859</v>
      </c>
      <c r="AT1726" s="182">
        <v>2</v>
      </c>
      <c r="AV1726" s="98">
        <v>40</v>
      </c>
      <c r="AW1726" s="100">
        <v>121</v>
      </c>
      <c r="AX1726" s="106">
        <f t="shared" si="985"/>
        <v>40121</v>
      </c>
      <c r="AZ1726" s="7" t="s">
        <v>2975</v>
      </c>
      <c r="BA1726" t="s">
        <v>3208</v>
      </c>
    </row>
    <row r="1727" spans="1:53" hidden="1" outlineLevel="1">
      <c r="A1727" t="s">
        <v>1312</v>
      </c>
      <c r="B1727" t="s">
        <v>1859</v>
      </c>
      <c r="C1727" s="1">
        <f t="shared" si="972"/>
        <v>4003</v>
      </c>
      <c r="D1727" s="7">
        <f>IF(P1727&gt;0,RANK(P1727,(P1727:R1727,S1727:AG1727)),0)</f>
        <v>2</v>
      </c>
      <c r="E1727" s="7">
        <f>IF(Q1727&gt;0,RANK(Q1727,(P1727:R1727,S1727:AG1727)),0)</f>
        <v>0</v>
      </c>
      <c r="F1727" s="7">
        <f>IF(R1727&gt;0,RANK(R1727,(P1727:R1727,S1727:AG1727)),0)</f>
        <v>1</v>
      </c>
      <c r="G1727" s="7">
        <f>IF(S1727&gt;0,RANK(S1727,(P1727:R1727,S1727:AG1727)),0)</f>
        <v>3</v>
      </c>
      <c r="H1727" s="49">
        <f t="shared" si="973"/>
        <v>1207</v>
      </c>
      <c r="I1727" s="178">
        <f t="shared" si="971"/>
        <v>0.30152385710716961</v>
      </c>
      <c r="J1727" s="2"/>
      <c r="K1727" s="2">
        <f t="shared" si="974"/>
        <v>0.29627779165625778</v>
      </c>
      <c r="L1727" s="2">
        <f t="shared" si="975"/>
        <v>0</v>
      </c>
      <c r="M1727" s="2">
        <f t="shared" si="976"/>
        <v>0.59780164876342745</v>
      </c>
      <c r="N1727" s="2">
        <f t="shared" si="969"/>
        <v>3.5723207594304272E-2</v>
      </c>
      <c r="O1727" s="2">
        <f t="shared" si="970"/>
        <v>7.0197351986010487E-2</v>
      </c>
      <c r="P1727" s="1">
        <v>1186</v>
      </c>
      <c r="R1727" s="1">
        <v>2393</v>
      </c>
      <c r="S1727" s="1">
        <v>143</v>
      </c>
      <c r="W1727" s="184">
        <v>73</v>
      </c>
      <c r="AA1727" s="184">
        <v>90</v>
      </c>
      <c r="AB1727" s="184">
        <v>67</v>
      </c>
      <c r="AC1727" s="184">
        <v>51</v>
      </c>
      <c r="AI1727" s="7">
        <f t="shared" si="977"/>
        <v>0</v>
      </c>
      <c r="AJ1727" s="7">
        <f t="shared" si="978"/>
        <v>0</v>
      </c>
      <c r="AK1727" s="7">
        <f t="shared" si="979"/>
        <v>0</v>
      </c>
      <c r="AL1727" s="7">
        <f t="shared" si="980"/>
        <v>4</v>
      </c>
      <c r="AM1727" s="2">
        <f t="shared" si="981"/>
        <v>0</v>
      </c>
      <c r="AN1727" s="2">
        <f t="shared" si="982"/>
        <v>0</v>
      </c>
      <c r="AO1727" s="2">
        <f t="shared" si="983"/>
        <v>0</v>
      </c>
      <c r="AP1727" s="2">
        <f t="shared" si="984"/>
        <v>1.823632275793155E-2</v>
      </c>
      <c r="AR1727" t="str">
        <f t="shared" si="968"/>
        <v>Pontotoc</v>
      </c>
      <c r="AS1727" t="s">
        <v>1859</v>
      </c>
      <c r="AT1727" s="182">
        <v>4</v>
      </c>
      <c r="AV1727" s="98">
        <v>40</v>
      </c>
      <c r="AW1727" s="100">
        <v>123</v>
      </c>
      <c r="AX1727" s="106">
        <f t="shared" si="985"/>
        <v>40123</v>
      </c>
      <c r="AZ1727" s="7" t="s">
        <v>2975</v>
      </c>
      <c r="BA1727" t="s">
        <v>3208</v>
      </c>
    </row>
    <row r="1728" spans="1:53" hidden="1" outlineLevel="1">
      <c r="A1728" t="s">
        <v>723</v>
      </c>
      <c r="B1728" t="s">
        <v>1859</v>
      </c>
      <c r="C1728" s="1">
        <f t="shared" si="972"/>
        <v>6130</v>
      </c>
      <c r="D1728" s="7">
        <f>IF(P1728&gt;0,RANK(P1728,(P1728:R1728,S1728:AG1728)),0)</f>
        <v>2</v>
      </c>
      <c r="E1728" s="7">
        <f>IF(Q1728&gt;0,RANK(Q1728,(P1728:R1728,S1728:AG1728)),0)</f>
        <v>0</v>
      </c>
      <c r="F1728" s="7">
        <f>IF(R1728&gt;0,RANK(R1728,(P1728:R1728,S1728:AG1728)),0)</f>
        <v>1</v>
      </c>
      <c r="G1728" s="7">
        <f>IF(S1728&gt;0,RANK(S1728,(P1728:R1728,S1728:AG1728)),0)</f>
        <v>3</v>
      </c>
      <c r="H1728" s="49">
        <f t="shared" si="973"/>
        <v>1098</v>
      </c>
      <c r="I1728" s="178">
        <f t="shared" si="971"/>
        <v>0.17911908646003263</v>
      </c>
      <c r="J1728" s="2"/>
      <c r="K1728" s="2">
        <f t="shared" si="974"/>
        <v>0.37569331158238173</v>
      </c>
      <c r="L1728" s="2">
        <f t="shared" si="975"/>
        <v>0</v>
      </c>
      <c r="M1728" s="2">
        <f t="shared" si="976"/>
        <v>0.55481239804241433</v>
      </c>
      <c r="N1728" s="2">
        <f t="shared" si="969"/>
        <v>2.3164763458401304E-2</v>
      </c>
      <c r="O1728" s="2">
        <f t="shared" si="970"/>
        <v>4.632952691680263E-2</v>
      </c>
      <c r="P1728" s="1">
        <v>2303</v>
      </c>
      <c r="R1728" s="1">
        <v>3401</v>
      </c>
      <c r="S1728" s="1">
        <v>142</v>
      </c>
      <c r="W1728" s="184">
        <v>93</v>
      </c>
      <c r="AA1728" s="184">
        <v>79</v>
      </c>
      <c r="AB1728" s="184">
        <v>71</v>
      </c>
      <c r="AC1728" s="184">
        <v>41</v>
      </c>
      <c r="AI1728" s="7">
        <f t="shared" si="977"/>
        <v>0</v>
      </c>
      <c r="AJ1728" s="7">
        <f t="shared" si="978"/>
        <v>0</v>
      </c>
      <c r="AK1728" s="7">
        <f t="shared" si="979"/>
        <v>0</v>
      </c>
      <c r="AL1728" s="7">
        <f t="shared" si="980"/>
        <v>4</v>
      </c>
      <c r="AM1728" s="2">
        <f t="shared" si="981"/>
        <v>0</v>
      </c>
      <c r="AN1728" s="2">
        <f t="shared" si="982"/>
        <v>0</v>
      </c>
      <c r="AO1728" s="2">
        <f t="shared" si="983"/>
        <v>0</v>
      </c>
      <c r="AP1728" s="2">
        <f t="shared" si="984"/>
        <v>1.5171288743882546E-2</v>
      </c>
      <c r="AR1728" t="str">
        <f t="shared" si="968"/>
        <v>Pottawatomie</v>
      </c>
      <c r="AS1728" t="s">
        <v>1859</v>
      </c>
      <c r="AT1728" s="182">
        <v>5</v>
      </c>
      <c r="AV1728" s="98">
        <v>40</v>
      </c>
      <c r="AW1728" s="100">
        <v>125</v>
      </c>
      <c r="AX1728" s="106">
        <f t="shared" si="985"/>
        <v>40125</v>
      </c>
      <c r="AZ1728" s="7" t="s">
        <v>2975</v>
      </c>
      <c r="BA1728" t="s">
        <v>3208</v>
      </c>
    </row>
    <row r="1729" spans="1:53" hidden="1" outlineLevel="1">
      <c r="A1729" t="s">
        <v>2231</v>
      </c>
      <c r="B1729" t="s">
        <v>1859</v>
      </c>
      <c r="C1729" s="1">
        <f t="shared" si="972"/>
        <v>1189</v>
      </c>
      <c r="D1729" s="7">
        <f>IF(P1729&gt;0,RANK(P1729,(P1729:R1729,S1729:AG1729)),0)</f>
        <v>2</v>
      </c>
      <c r="E1729" s="7">
        <f>IF(Q1729&gt;0,RANK(Q1729,(P1729:R1729,S1729:AG1729)),0)</f>
        <v>0</v>
      </c>
      <c r="F1729" s="7">
        <f>IF(R1729&gt;0,RANK(R1729,(P1729:R1729,S1729:AG1729)),0)</f>
        <v>1</v>
      </c>
      <c r="G1729" s="7">
        <f>IF(S1729&gt;0,RANK(S1729,(P1729:R1729,S1729:AG1729)),0)</f>
        <v>3</v>
      </c>
      <c r="H1729" s="49">
        <f t="shared" si="973"/>
        <v>350</v>
      </c>
      <c r="I1729" s="178">
        <f t="shared" si="971"/>
        <v>0.29436501261564341</v>
      </c>
      <c r="J1729" s="2"/>
      <c r="K1729" s="2">
        <f t="shared" si="974"/>
        <v>0.26661059714045415</v>
      </c>
      <c r="L1729" s="2">
        <f t="shared" si="975"/>
        <v>0</v>
      </c>
      <c r="M1729" s="2">
        <f t="shared" si="976"/>
        <v>0.56097560975609762</v>
      </c>
      <c r="N1729" s="2">
        <f t="shared" si="969"/>
        <v>5.9714045416316232E-2</v>
      </c>
      <c r="O1729" s="2">
        <f t="shared" si="970"/>
        <v>0.11269974768713195</v>
      </c>
      <c r="P1729" s="1">
        <v>317</v>
      </c>
      <c r="R1729" s="1">
        <v>667</v>
      </c>
      <c r="S1729" s="1">
        <v>71</v>
      </c>
      <c r="W1729" s="184">
        <v>33</v>
      </c>
      <c r="AA1729" s="184">
        <v>38</v>
      </c>
      <c r="AB1729" s="184">
        <v>41</v>
      </c>
      <c r="AC1729" s="184">
        <v>22</v>
      </c>
      <c r="AI1729" s="7">
        <f t="shared" si="977"/>
        <v>0</v>
      </c>
      <c r="AJ1729" s="7">
        <f t="shared" si="978"/>
        <v>0</v>
      </c>
      <c r="AK1729" s="7">
        <f t="shared" si="979"/>
        <v>0</v>
      </c>
      <c r="AL1729" s="7">
        <f t="shared" si="980"/>
        <v>4</v>
      </c>
      <c r="AM1729" s="2">
        <f t="shared" si="981"/>
        <v>0</v>
      </c>
      <c r="AN1729" s="2">
        <f t="shared" si="982"/>
        <v>0</v>
      </c>
      <c r="AO1729" s="2">
        <f t="shared" si="983"/>
        <v>0</v>
      </c>
      <c r="AP1729" s="2">
        <f t="shared" si="984"/>
        <v>2.7754415475189236E-2</v>
      </c>
      <c r="AR1729" t="str">
        <f t="shared" si="968"/>
        <v>Pushmataha</v>
      </c>
      <c r="AS1729" t="s">
        <v>1859</v>
      </c>
      <c r="AT1729" s="182">
        <v>2</v>
      </c>
      <c r="AV1729" s="98">
        <v>40</v>
      </c>
      <c r="AW1729" s="100">
        <v>127</v>
      </c>
      <c r="AX1729" s="106">
        <f t="shared" si="985"/>
        <v>40127</v>
      </c>
      <c r="AZ1729" s="7" t="s">
        <v>2975</v>
      </c>
      <c r="BA1729" t="s">
        <v>3208</v>
      </c>
    </row>
    <row r="1730" spans="1:53" hidden="1" outlineLevel="1">
      <c r="A1730" t="s">
        <v>2832</v>
      </c>
      <c r="B1730" t="s">
        <v>1859</v>
      </c>
      <c r="C1730" s="1">
        <f t="shared" ref="C1730:C1743" si="986">SUM(P1730:AG1730)</f>
        <v>462</v>
      </c>
      <c r="D1730" s="7">
        <f>IF(P1730&gt;0,RANK(P1730,(P1730:R1730,S1730:AG1730)),0)</f>
        <v>2</v>
      </c>
      <c r="E1730" s="7">
        <f>IF(Q1730&gt;0,RANK(Q1730,(P1730:R1730,S1730:AG1730)),0)</f>
        <v>0</v>
      </c>
      <c r="F1730" s="7">
        <f>IF(R1730&gt;0,RANK(R1730,(P1730:R1730,S1730:AG1730)),0)</f>
        <v>1</v>
      </c>
      <c r="G1730" s="7">
        <f>IF(S1730&gt;0,RANK(S1730,(P1730:R1730,S1730:AG1730)),0)</f>
        <v>3</v>
      </c>
      <c r="H1730" s="49">
        <f t="shared" ref="H1730:H1743" si="987">MAX(P1730:Y1730)-LARGE(P1730:Y1730,2)</f>
        <v>168</v>
      </c>
      <c r="I1730" s="178">
        <f t="shared" si="971"/>
        <v>0.36363636363636365</v>
      </c>
      <c r="J1730" s="2"/>
      <c r="K1730" s="2">
        <f t="shared" ref="K1730:K1743" si="988">IF($C1730=0,"-",P1730/$C1730)</f>
        <v>0.21645021645021645</v>
      </c>
      <c r="L1730" s="2">
        <f t="shared" ref="L1730:L1743" si="989">IF($C1730=0,"-",Q1730/$C1730)</f>
        <v>0</v>
      </c>
      <c r="M1730" s="2">
        <f t="shared" ref="M1730:M1743" si="990">IF($C1730=0,"-",R1730/$C1730)</f>
        <v>0.58008658008658009</v>
      </c>
      <c r="N1730" s="2">
        <f t="shared" si="969"/>
        <v>6.2770562770562768E-2</v>
      </c>
      <c r="O1730" s="2">
        <f t="shared" si="970"/>
        <v>0.1406926406926407</v>
      </c>
      <c r="P1730" s="1">
        <v>100</v>
      </c>
      <c r="R1730" s="1">
        <v>268</v>
      </c>
      <c r="S1730" s="1">
        <v>29</v>
      </c>
      <c r="W1730" s="184">
        <v>21</v>
      </c>
      <c r="AA1730" s="184">
        <v>13</v>
      </c>
      <c r="AB1730" s="184">
        <v>22</v>
      </c>
      <c r="AC1730" s="184">
        <v>9</v>
      </c>
      <c r="AI1730" s="7">
        <f t="shared" ref="AI1730:AI1743" si="991">IF(T1730&gt;0,RANK(T1730,(P1730:Z1730)),0)</f>
        <v>0</v>
      </c>
      <c r="AJ1730" s="7">
        <f t="shared" ref="AJ1730:AJ1743" si="992">IF(U1730&gt;0,RANK(U1730,(P1730:Z1730)),0)</f>
        <v>0</v>
      </c>
      <c r="AK1730" s="7">
        <f t="shared" ref="AK1730:AK1743" si="993">IF(V1730&gt;0,RANK(V1730,(P1730:Z1730)),0)</f>
        <v>0</v>
      </c>
      <c r="AL1730" s="7">
        <f t="shared" ref="AL1730:AL1743" si="994">IF(W1730&gt;0,RANK(W1730,(P1730:Z1730)),0)</f>
        <v>4</v>
      </c>
      <c r="AM1730" s="2">
        <f t="shared" ref="AM1730:AM1743" si="995">IF($C1730=0,"-",T1730/$C1730)</f>
        <v>0</v>
      </c>
      <c r="AN1730" s="2">
        <f t="shared" ref="AN1730:AN1743" si="996">IF($C1730=0,"-",U1730/$C1730)</f>
        <v>0</v>
      </c>
      <c r="AO1730" s="2">
        <f t="shared" ref="AO1730:AO1743" si="997">IF($C1730=0,"-",V1730/$C1730)</f>
        <v>0</v>
      </c>
      <c r="AP1730" s="2">
        <f t="shared" ref="AP1730:AP1743" si="998">IF($C1730=0,"-",W1730/$C1730)</f>
        <v>4.5454545454545456E-2</v>
      </c>
      <c r="AR1730" t="str">
        <f t="shared" si="968"/>
        <v>Roger Mills</v>
      </c>
      <c r="AS1730" t="s">
        <v>1859</v>
      </c>
      <c r="AT1730" s="182">
        <v>3</v>
      </c>
      <c r="AV1730" s="98">
        <v>40</v>
      </c>
      <c r="AW1730" s="100">
        <v>129</v>
      </c>
      <c r="AX1730" s="106">
        <f t="shared" ref="AX1730:AX1742" si="999">AV1730*1000+AW1730</f>
        <v>40129</v>
      </c>
      <c r="AZ1730" s="7" t="s">
        <v>2975</v>
      </c>
      <c r="BA1730" t="s">
        <v>3208</v>
      </c>
    </row>
    <row r="1731" spans="1:53" hidden="1" outlineLevel="1">
      <c r="A1731" t="s">
        <v>2833</v>
      </c>
      <c r="B1731" t="s">
        <v>1859</v>
      </c>
      <c r="C1731" s="1">
        <f t="shared" si="986"/>
        <v>7105</v>
      </c>
      <c r="D1731" s="7">
        <f>IF(P1731&gt;0,RANK(P1731,(P1731:R1731,S1731:AG1731)),0)</f>
        <v>2</v>
      </c>
      <c r="E1731" s="7">
        <f>IF(Q1731&gt;0,RANK(Q1731,(P1731:R1731,S1731:AG1731)),0)</f>
        <v>0</v>
      </c>
      <c r="F1731" s="7">
        <f>IF(R1731&gt;0,RANK(R1731,(P1731:R1731,S1731:AG1731)),0)</f>
        <v>1</v>
      </c>
      <c r="G1731" s="7">
        <f>IF(S1731&gt;0,RANK(S1731,(P1731:R1731,S1731:AG1731)),0)</f>
        <v>3</v>
      </c>
      <c r="H1731" s="49">
        <f t="shared" si="987"/>
        <v>948</v>
      </c>
      <c r="I1731" s="178">
        <f t="shared" si="971"/>
        <v>0.13342716396903589</v>
      </c>
      <c r="J1731" s="2"/>
      <c r="K1731" s="2">
        <f t="shared" si="988"/>
        <v>0.39577762139338496</v>
      </c>
      <c r="L1731" s="2">
        <f t="shared" si="989"/>
        <v>0</v>
      </c>
      <c r="M1731" s="2">
        <f t="shared" si="990"/>
        <v>0.52920478536242088</v>
      </c>
      <c r="N1731" s="2">
        <f t="shared" si="969"/>
        <v>2.505277973258269E-2</v>
      </c>
      <c r="O1731" s="2">
        <f t="shared" si="970"/>
        <v>4.9964813511611417E-2</v>
      </c>
      <c r="P1731" s="1">
        <v>2812</v>
      </c>
      <c r="R1731" s="1">
        <v>3760</v>
      </c>
      <c r="S1731" s="1">
        <v>178</v>
      </c>
      <c r="W1731" s="184">
        <v>108</v>
      </c>
      <c r="AA1731" s="184">
        <v>106</v>
      </c>
      <c r="AB1731" s="184">
        <v>84</v>
      </c>
      <c r="AC1731" s="184">
        <v>57</v>
      </c>
      <c r="AI1731" s="7">
        <f t="shared" si="991"/>
        <v>0</v>
      </c>
      <c r="AJ1731" s="7">
        <f t="shared" si="992"/>
        <v>0</v>
      </c>
      <c r="AK1731" s="7">
        <f t="shared" si="993"/>
        <v>0</v>
      </c>
      <c r="AL1731" s="7">
        <f t="shared" si="994"/>
        <v>4</v>
      </c>
      <c r="AM1731" s="2">
        <f t="shared" si="995"/>
        <v>0</v>
      </c>
      <c r="AN1731" s="2">
        <f t="shared" si="996"/>
        <v>0</v>
      </c>
      <c r="AO1731" s="2">
        <f t="shared" si="997"/>
        <v>0</v>
      </c>
      <c r="AP1731" s="2">
        <f t="shared" si="998"/>
        <v>1.5200562983814215E-2</v>
      </c>
      <c r="AR1731" t="str">
        <f t="shared" si="968"/>
        <v>Rogers</v>
      </c>
      <c r="AS1731" t="s">
        <v>1859</v>
      </c>
      <c r="AT1731" s="182"/>
      <c r="AV1731" s="98">
        <v>40</v>
      </c>
      <c r="AW1731" s="100">
        <v>131</v>
      </c>
      <c r="AX1731" s="106">
        <f t="shared" si="999"/>
        <v>40131</v>
      </c>
      <c r="AZ1731" s="7" t="s">
        <v>2975</v>
      </c>
      <c r="BA1731" t="s">
        <v>3208</v>
      </c>
    </row>
    <row r="1732" spans="1:53" hidden="1" outlineLevel="1">
      <c r="A1732" t="s">
        <v>1304</v>
      </c>
      <c r="B1732" t="s">
        <v>1859</v>
      </c>
      <c r="C1732" s="1">
        <f t="shared" si="986"/>
        <v>2383</v>
      </c>
      <c r="D1732" s="7">
        <f>IF(P1732&gt;0,RANK(P1732,(P1732:R1732,S1732:AG1732)),0)</f>
        <v>2</v>
      </c>
      <c r="E1732" s="7">
        <f>IF(Q1732&gt;0,RANK(Q1732,(P1732:R1732,S1732:AG1732)),0)</f>
        <v>0</v>
      </c>
      <c r="F1732" s="7">
        <f>IF(R1732&gt;0,RANK(R1732,(P1732:R1732,S1732:AG1732)),0)</f>
        <v>1</v>
      </c>
      <c r="G1732" s="7">
        <f>IF(S1732&gt;0,RANK(S1732,(P1732:R1732,S1732:AG1732)),0)</f>
        <v>3</v>
      </c>
      <c r="H1732" s="49">
        <f t="shared" si="987"/>
        <v>262</v>
      </c>
      <c r="I1732" s="178">
        <f t="shared" si="971"/>
        <v>0.10994544691565254</v>
      </c>
      <c r="J1732" s="2"/>
      <c r="K1732" s="2">
        <f t="shared" si="988"/>
        <v>0.39110365086026017</v>
      </c>
      <c r="L1732" s="2">
        <f t="shared" si="989"/>
        <v>0</v>
      </c>
      <c r="M1732" s="2">
        <f t="shared" si="990"/>
        <v>0.50104909777591267</v>
      </c>
      <c r="N1732" s="2">
        <f t="shared" si="969"/>
        <v>3.6928241712127573E-2</v>
      </c>
      <c r="O1732" s="2">
        <f t="shared" si="970"/>
        <v>7.0919009651699644E-2</v>
      </c>
      <c r="P1732" s="1">
        <v>932</v>
      </c>
      <c r="R1732" s="1">
        <v>1194</v>
      </c>
      <c r="S1732" s="1">
        <v>88</v>
      </c>
      <c r="W1732" s="184">
        <v>47</v>
      </c>
      <c r="AA1732" s="184">
        <v>57</v>
      </c>
      <c r="AB1732" s="184">
        <v>40</v>
      </c>
      <c r="AC1732" s="184">
        <v>25</v>
      </c>
      <c r="AI1732" s="7">
        <f t="shared" si="991"/>
        <v>0</v>
      </c>
      <c r="AJ1732" s="7">
        <f t="shared" si="992"/>
        <v>0</v>
      </c>
      <c r="AK1732" s="7">
        <f t="shared" si="993"/>
        <v>0</v>
      </c>
      <c r="AL1732" s="7">
        <f t="shared" si="994"/>
        <v>4</v>
      </c>
      <c r="AM1732" s="2">
        <f t="shared" si="995"/>
        <v>0</v>
      </c>
      <c r="AN1732" s="2">
        <f t="shared" si="996"/>
        <v>0</v>
      </c>
      <c r="AO1732" s="2">
        <f t="shared" si="997"/>
        <v>0</v>
      </c>
      <c r="AP1732" s="2">
        <f t="shared" si="998"/>
        <v>1.9723038187159043E-2</v>
      </c>
      <c r="AR1732" t="str">
        <f t="shared" si="968"/>
        <v>Seminole</v>
      </c>
      <c r="AS1732" t="s">
        <v>1859</v>
      </c>
      <c r="AT1732" s="182">
        <v>5</v>
      </c>
      <c r="AV1732" s="98">
        <v>40</v>
      </c>
      <c r="AW1732" s="100">
        <v>133</v>
      </c>
      <c r="AX1732" s="106">
        <f t="shared" si="999"/>
        <v>40133</v>
      </c>
      <c r="AZ1732" s="7" t="s">
        <v>2975</v>
      </c>
      <c r="BA1732" t="s">
        <v>3208</v>
      </c>
    </row>
    <row r="1733" spans="1:53" hidden="1" outlineLevel="1">
      <c r="A1733" t="s">
        <v>234</v>
      </c>
      <c r="B1733" t="s">
        <v>1859</v>
      </c>
      <c r="C1733" s="1">
        <f t="shared" si="986"/>
        <v>3776</v>
      </c>
      <c r="D1733" s="7">
        <f>IF(P1733&gt;0,RANK(P1733,(P1733:R1733,S1733:AG1733)),0)</f>
        <v>2</v>
      </c>
      <c r="E1733" s="7">
        <f>IF(Q1733&gt;0,RANK(Q1733,(P1733:R1733,S1733:AG1733)),0)</f>
        <v>0</v>
      </c>
      <c r="F1733" s="7">
        <f>IF(R1733&gt;0,RANK(R1733,(P1733:R1733,S1733:AG1733)),0)</f>
        <v>1</v>
      </c>
      <c r="G1733" s="7">
        <f>IF(S1733&gt;0,RANK(S1733,(P1733:R1733,S1733:AG1733)),0)</f>
        <v>3</v>
      </c>
      <c r="H1733" s="49">
        <f t="shared" si="987"/>
        <v>513</v>
      </c>
      <c r="I1733" s="178">
        <f t="shared" si="971"/>
        <v>0.13585805084745764</v>
      </c>
      <c r="J1733" s="2"/>
      <c r="K1733" s="2">
        <f t="shared" si="988"/>
        <v>0.35990466101694918</v>
      </c>
      <c r="L1733" s="2">
        <f t="shared" si="989"/>
        <v>0</v>
      </c>
      <c r="M1733" s="2">
        <f t="shared" si="990"/>
        <v>0.49576271186440679</v>
      </c>
      <c r="N1733" s="2">
        <f t="shared" si="969"/>
        <v>5.0052966101694914E-2</v>
      </c>
      <c r="O1733" s="2">
        <f t="shared" si="970"/>
        <v>9.4279661016949123E-2</v>
      </c>
      <c r="P1733" s="1">
        <v>1359</v>
      </c>
      <c r="R1733" s="1">
        <v>1872</v>
      </c>
      <c r="S1733" s="1">
        <v>189</v>
      </c>
      <c r="W1733" s="184">
        <v>88</v>
      </c>
      <c r="AA1733" s="184">
        <v>98</v>
      </c>
      <c r="AB1733" s="184">
        <v>104</v>
      </c>
      <c r="AC1733" s="184">
        <v>66</v>
      </c>
      <c r="AI1733" s="7">
        <f t="shared" si="991"/>
        <v>0</v>
      </c>
      <c r="AJ1733" s="7">
        <f t="shared" si="992"/>
        <v>0</v>
      </c>
      <c r="AK1733" s="7">
        <f t="shared" si="993"/>
        <v>0</v>
      </c>
      <c r="AL1733" s="7">
        <f t="shared" si="994"/>
        <v>4</v>
      </c>
      <c r="AM1733" s="2">
        <f t="shared" si="995"/>
        <v>0</v>
      </c>
      <c r="AN1733" s="2">
        <f t="shared" si="996"/>
        <v>0</v>
      </c>
      <c r="AO1733" s="2">
        <f t="shared" si="997"/>
        <v>0</v>
      </c>
      <c r="AP1733" s="2">
        <f t="shared" si="998"/>
        <v>2.3305084745762712E-2</v>
      </c>
      <c r="AR1733" t="str">
        <f t="shared" si="968"/>
        <v>Sequoyah</v>
      </c>
      <c r="AS1733" t="s">
        <v>1859</v>
      </c>
      <c r="AT1733" s="182">
        <v>2</v>
      </c>
      <c r="AV1733" s="98">
        <v>40</v>
      </c>
      <c r="AW1733" s="100">
        <v>135</v>
      </c>
      <c r="AX1733" s="106">
        <f t="shared" si="999"/>
        <v>40135</v>
      </c>
      <c r="AZ1733" s="7" t="s">
        <v>2975</v>
      </c>
      <c r="BA1733" t="s">
        <v>3208</v>
      </c>
    </row>
    <row r="1734" spans="1:53" hidden="1" outlineLevel="1">
      <c r="A1734" t="s">
        <v>2273</v>
      </c>
      <c r="B1734" t="s">
        <v>1859</v>
      </c>
      <c r="C1734" s="1">
        <f t="shared" si="986"/>
        <v>3759</v>
      </c>
      <c r="D1734" s="7">
        <f>IF(P1734&gt;0,RANK(P1734,(P1734:R1734,S1734:AG1734)),0)</f>
        <v>2</v>
      </c>
      <c r="E1734" s="7">
        <f>IF(Q1734&gt;0,RANK(Q1734,(P1734:R1734,S1734:AG1734)),0)</f>
        <v>0</v>
      </c>
      <c r="F1734" s="7">
        <f>IF(R1734&gt;0,RANK(R1734,(P1734:R1734,S1734:AG1734)),0)</f>
        <v>1</v>
      </c>
      <c r="G1734" s="7">
        <f>IF(S1734&gt;0,RANK(S1734,(P1734:R1734,S1734:AG1734)),0)</f>
        <v>3</v>
      </c>
      <c r="H1734" s="49">
        <f t="shared" si="987"/>
        <v>934</v>
      </c>
      <c r="I1734" s="178">
        <f t="shared" si="971"/>
        <v>0.24847033785581271</v>
      </c>
      <c r="J1734" s="2"/>
      <c r="K1734" s="2">
        <f t="shared" si="988"/>
        <v>0.31231710561319498</v>
      </c>
      <c r="L1734" s="2">
        <f t="shared" si="989"/>
        <v>0</v>
      </c>
      <c r="M1734" s="2">
        <f t="shared" si="990"/>
        <v>0.56078744346900766</v>
      </c>
      <c r="N1734" s="2">
        <f t="shared" si="969"/>
        <v>4.0702314445331206E-2</v>
      </c>
      <c r="O1734" s="2">
        <f t="shared" si="970"/>
        <v>8.6193136472466098E-2</v>
      </c>
      <c r="P1734" s="1">
        <v>1174</v>
      </c>
      <c r="R1734" s="1">
        <v>2108</v>
      </c>
      <c r="S1734" s="1">
        <v>153</v>
      </c>
      <c r="W1734" s="184">
        <v>90</v>
      </c>
      <c r="AA1734" s="184">
        <v>105</v>
      </c>
      <c r="AB1734" s="184">
        <v>91</v>
      </c>
      <c r="AC1734" s="184">
        <v>38</v>
      </c>
      <c r="AI1734" s="7">
        <f t="shared" si="991"/>
        <v>0</v>
      </c>
      <c r="AJ1734" s="7">
        <f t="shared" si="992"/>
        <v>0</v>
      </c>
      <c r="AK1734" s="7">
        <f t="shared" si="993"/>
        <v>0</v>
      </c>
      <c r="AL1734" s="7">
        <f t="shared" si="994"/>
        <v>4</v>
      </c>
      <c r="AM1734" s="2">
        <f t="shared" si="995"/>
        <v>0</v>
      </c>
      <c r="AN1734" s="2">
        <f t="shared" si="996"/>
        <v>0</v>
      </c>
      <c r="AO1734" s="2">
        <f t="shared" si="997"/>
        <v>0</v>
      </c>
      <c r="AP1734" s="2">
        <f t="shared" si="998"/>
        <v>2.3942537909018357E-2</v>
      </c>
      <c r="AR1734" t="str">
        <f t="shared" si="968"/>
        <v>Stephens</v>
      </c>
      <c r="AS1734" t="s">
        <v>1859</v>
      </c>
      <c r="AT1734" s="182">
        <v>4</v>
      </c>
      <c r="AV1734" s="98">
        <v>40</v>
      </c>
      <c r="AW1734" s="100">
        <v>137</v>
      </c>
      <c r="AX1734" s="106">
        <f t="shared" si="999"/>
        <v>40137</v>
      </c>
      <c r="AZ1734" s="7" t="s">
        <v>2975</v>
      </c>
      <c r="BA1734" t="s">
        <v>3208</v>
      </c>
    </row>
    <row r="1735" spans="1:53" hidden="1" outlineLevel="1">
      <c r="A1735" t="s">
        <v>431</v>
      </c>
      <c r="B1735" t="s">
        <v>1859</v>
      </c>
      <c r="C1735" s="1">
        <f t="shared" si="986"/>
        <v>842</v>
      </c>
      <c r="D1735" s="7">
        <f>IF(P1735&gt;0,RANK(P1735,(P1735:R1735,S1735:AG1735)),0)</f>
        <v>2</v>
      </c>
      <c r="E1735" s="7">
        <f>IF(Q1735&gt;0,RANK(Q1735,(P1735:R1735,S1735:AG1735)),0)</f>
        <v>0</v>
      </c>
      <c r="F1735" s="7">
        <f>IF(R1735&gt;0,RANK(R1735,(P1735:R1735,S1735:AG1735)),0)</f>
        <v>1</v>
      </c>
      <c r="G1735" s="7">
        <f>IF(S1735&gt;0,RANK(S1735,(P1735:R1735,S1735:AG1735)),0)</f>
        <v>3</v>
      </c>
      <c r="H1735" s="49">
        <f t="shared" si="987"/>
        <v>126</v>
      </c>
      <c r="I1735" s="178">
        <f t="shared" si="971"/>
        <v>0.1496437054631829</v>
      </c>
      <c r="J1735" s="2"/>
      <c r="K1735" s="2">
        <f t="shared" si="988"/>
        <v>0.3171021377672209</v>
      </c>
      <c r="L1735" s="2">
        <f t="shared" si="989"/>
        <v>0</v>
      </c>
      <c r="M1735" s="2">
        <f t="shared" si="990"/>
        <v>0.4667458432304038</v>
      </c>
      <c r="N1735" s="2">
        <f t="shared" si="969"/>
        <v>8.6698337292161518E-2</v>
      </c>
      <c r="O1735" s="2">
        <f t="shared" si="970"/>
        <v>0.12945368171021371</v>
      </c>
      <c r="P1735" s="1">
        <v>267</v>
      </c>
      <c r="R1735" s="1">
        <v>393</v>
      </c>
      <c r="S1735" s="1">
        <v>73</v>
      </c>
      <c r="W1735" s="184">
        <v>26</v>
      </c>
      <c r="AA1735" s="184">
        <v>27</v>
      </c>
      <c r="AB1735" s="184">
        <v>34</v>
      </c>
      <c r="AC1735" s="184">
        <v>22</v>
      </c>
      <c r="AI1735" s="7">
        <f t="shared" si="991"/>
        <v>0</v>
      </c>
      <c r="AJ1735" s="7">
        <f t="shared" si="992"/>
        <v>0</v>
      </c>
      <c r="AK1735" s="7">
        <f t="shared" si="993"/>
        <v>0</v>
      </c>
      <c r="AL1735" s="7">
        <f t="shared" si="994"/>
        <v>4</v>
      </c>
      <c r="AM1735" s="2">
        <f t="shared" si="995"/>
        <v>0</v>
      </c>
      <c r="AN1735" s="2">
        <f t="shared" si="996"/>
        <v>0</v>
      </c>
      <c r="AO1735" s="2">
        <f t="shared" si="997"/>
        <v>0</v>
      </c>
      <c r="AP1735" s="2">
        <f t="shared" si="998"/>
        <v>3.0878859857482184E-2</v>
      </c>
      <c r="AR1735" t="str">
        <f t="shared" si="968"/>
        <v>Texas</v>
      </c>
      <c r="AS1735" t="s">
        <v>1859</v>
      </c>
      <c r="AT1735" s="182">
        <v>3</v>
      </c>
      <c r="AV1735" s="98">
        <v>40</v>
      </c>
      <c r="AW1735" s="100">
        <v>139</v>
      </c>
      <c r="AX1735" s="106">
        <f t="shared" si="999"/>
        <v>40139</v>
      </c>
      <c r="AZ1735" s="7" t="s">
        <v>2975</v>
      </c>
      <c r="BA1735" t="s">
        <v>3208</v>
      </c>
    </row>
    <row r="1736" spans="1:53" hidden="1" outlineLevel="1">
      <c r="A1736" t="s">
        <v>2498</v>
      </c>
      <c r="B1736" t="s">
        <v>1859</v>
      </c>
      <c r="C1736" s="1">
        <f t="shared" si="986"/>
        <v>644</v>
      </c>
      <c r="D1736" s="7">
        <f>IF(P1736&gt;0,RANK(P1736,(P1736:R1736,S1736:AG1736)),0)</f>
        <v>2</v>
      </c>
      <c r="E1736" s="7">
        <f>IF(Q1736&gt;0,RANK(Q1736,(P1736:R1736,S1736:AG1736)),0)</f>
        <v>0</v>
      </c>
      <c r="F1736" s="7">
        <f>IF(R1736&gt;0,RANK(R1736,(P1736:R1736,S1736:AG1736)),0)</f>
        <v>1</v>
      </c>
      <c r="G1736" s="7">
        <f>IF(S1736&gt;0,RANK(S1736,(P1736:R1736,S1736:AG1736)),0)</f>
        <v>3</v>
      </c>
      <c r="H1736" s="49">
        <f t="shared" si="987"/>
        <v>132</v>
      </c>
      <c r="I1736" s="178">
        <f t="shared" si="971"/>
        <v>0.20496894409937888</v>
      </c>
      <c r="J1736" s="2"/>
      <c r="K1736" s="2">
        <f t="shared" si="988"/>
        <v>0.33229813664596275</v>
      </c>
      <c r="L1736" s="2">
        <f t="shared" si="989"/>
        <v>0</v>
      </c>
      <c r="M1736" s="2">
        <f t="shared" si="990"/>
        <v>0.53726708074534157</v>
      </c>
      <c r="N1736" s="2">
        <f t="shared" si="969"/>
        <v>5.5900621118012424E-2</v>
      </c>
      <c r="O1736" s="2">
        <f t="shared" si="970"/>
        <v>7.4534161490683259E-2</v>
      </c>
      <c r="P1736" s="1">
        <v>214</v>
      </c>
      <c r="R1736" s="1">
        <v>346</v>
      </c>
      <c r="S1736" s="1">
        <v>36</v>
      </c>
      <c r="W1736" s="184">
        <v>14</v>
      </c>
      <c r="AA1736" s="184">
        <v>11</v>
      </c>
      <c r="AB1736" s="184">
        <v>14</v>
      </c>
      <c r="AC1736" s="184">
        <v>9</v>
      </c>
      <c r="AI1736" s="7">
        <f t="shared" si="991"/>
        <v>0</v>
      </c>
      <c r="AJ1736" s="7">
        <f t="shared" si="992"/>
        <v>0</v>
      </c>
      <c r="AK1736" s="7">
        <f t="shared" si="993"/>
        <v>0</v>
      </c>
      <c r="AL1736" s="7">
        <f t="shared" si="994"/>
        <v>4</v>
      </c>
      <c r="AM1736" s="2">
        <f t="shared" si="995"/>
        <v>0</v>
      </c>
      <c r="AN1736" s="2">
        <f t="shared" si="996"/>
        <v>0</v>
      </c>
      <c r="AO1736" s="2">
        <f t="shared" si="997"/>
        <v>0</v>
      </c>
      <c r="AP1736" s="2">
        <f t="shared" si="998"/>
        <v>2.1739130434782608E-2</v>
      </c>
      <c r="AR1736" t="str">
        <f t="shared" si="968"/>
        <v>Tillman</v>
      </c>
      <c r="AS1736" t="s">
        <v>1859</v>
      </c>
      <c r="AT1736" s="182">
        <v>4</v>
      </c>
      <c r="AV1736" s="98">
        <v>40</v>
      </c>
      <c r="AW1736" s="100">
        <v>141</v>
      </c>
      <c r="AX1736" s="106">
        <f t="shared" si="999"/>
        <v>40141</v>
      </c>
      <c r="AZ1736" s="7" t="s">
        <v>2975</v>
      </c>
      <c r="BA1736" t="s">
        <v>3208</v>
      </c>
    </row>
    <row r="1737" spans="1:53" hidden="1" outlineLevel="1">
      <c r="A1737" t="s">
        <v>2058</v>
      </c>
      <c r="B1737" t="s">
        <v>1859</v>
      </c>
      <c r="C1737" s="1">
        <f t="shared" si="986"/>
        <v>53562</v>
      </c>
      <c r="D1737" s="7">
        <f>IF(P1737&gt;0,RANK(P1737,(P1737:R1737,S1737:AG1737)),0)</f>
        <v>2</v>
      </c>
      <c r="E1737" s="7">
        <f>IF(Q1737&gt;0,RANK(Q1737,(P1737:R1737,S1737:AG1737)),0)</f>
        <v>0</v>
      </c>
      <c r="F1737" s="7">
        <f>IF(R1737&gt;0,RANK(R1737,(P1737:R1737,S1737:AG1737)),0)</f>
        <v>1</v>
      </c>
      <c r="G1737" s="7">
        <f>IF(S1737&gt;0,RANK(S1737,(P1737:R1737,S1737:AG1737)),0)</f>
        <v>3</v>
      </c>
      <c r="H1737" s="49">
        <f t="shared" si="987"/>
        <v>1167</v>
      </c>
      <c r="I1737" s="178">
        <f t="shared" si="971"/>
        <v>2.1787834658899965E-2</v>
      </c>
      <c r="J1737" s="2"/>
      <c r="K1737" s="2">
        <f t="shared" si="988"/>
        <v>0.47434748515738773</v>
      </c>
      <c r="L1737" s="2">
        <f t="shared" si="989"/>
        <v>0</v>
      </c>
      <c r="M1737" s="2">
        <f t="shared" si="990"/>
        <v>0.49613531981628767</v>
      </c>
      <c r="N1737" s="2">
        <f t="shared" si="969"/>
        <v>1.1313991262462193E-2</v>
      </c>
      <c r="O1737" s="2">
        <f t="shared" si="970"/>
        <v>1.8203203763862467E-2</v>
      </c>
      <c r="P1737" s="1">
        <v>25407</v>
      </c>
      <c r="R1737" s="1">
        <v>26574</v>
      </c>
      <c r="S1737" s="1">
        <v>606</v>
      </c>
      <c r="W1737" s="184">
        <v>265</v>
      </c>
      <c r="AA1737" s="184">
        <v>270</v>
      </c>
      <c r="AB1737" s="184">
        <v>229</v>
      </c>
      <c r="AC1737" s="184">
        <v>211</v>
      </c>
      <c r="AI1737" s="7">
        <f t="shared" si="991"/>
        <v>0</v>
      </c>
      <c r="AJ1737" s="7">
        <f t="shared" si="992"/>
        <v>0</v>
      </c>
      <c r="AK1737" s="7">
        <f t="shared" si="993"/>
        <v>0</v>
      </c>
      <c r="AL1737" s="7">
        <f t="shared" si="994"/>
        <v>4</v>
      </c>
      <c r="AM1737" s="2">
        <f t="shared" si="995"/>
        <v>0</v>
      </c>
      <c r="AN1737" s="2">
        <f t="shared" si="996"/>
        <v>0</v>
      </c>
      <c r="AO1737" s="2">
        <f t="shared" si="997"/>
        <v>0</v>
      </c>
      <c r="AP1737" s="2">
        <f t="shared" si="998"/>
        <v>4.9475374332549199E-3</v>
      </c>
      <c r="AR1737" t="str">
        <f t="shared" si="968"/>
        <v>Tulsa</v>
      </c>
      <c r="AS1737" t="s">
        <v>1859</v>
      </c>
      <c r="AT1737" s="182">
        <v>1</v>
      </c>
      <c r="AV1737" s="98">
        <v>40</v>
      </c>
      <c r="AW1737" s="100">
        <v>143</v>
      </c>
      <c r="AX1737" s="106">
        <f t="shared" si="999"/>
        <v>40143</v>
      </c>
      <c r="AZ1737" s="7" t="s">
        <v>2975</v>
      </c>
      <c r="BA1737" t="s">
        <v>3208</v>
      </c>
    </row>
    <row r="1738" spans="1:53" hidden="1" outlineLevel="1">
      <c r="A1738" t="s">
        <v>2963</v>
      </c>
      <c r="B1738" t="s">
        <v>1859</v>
      </c>
      <c r="C1738" s="1">
        <f t="shared" si="986"/>
        <v>5736</v>
      </c>
      <c r="D1738" s="7">
        <f>IF(P1738&gt;0,RANK(P1738,(P1738:R1738,S1738:AG1738)),0)</f>
        <v>2</v>
      </c>
      <c r="E1738" s="7">
        <f>IF(Q1738&gt;0,RANK(Q1738,(P1738:R1738,S1738:AG1738)),0)</f>
        <v>0</v>
      </c>
      <c r="F1738" s="7">
        <f>IF(R1738&gt;0,RANK(R1738,(P1738:R1738,S1738:AG1738)),0)</f>
        <v>1</v>
      </c>
      <c r="G1738" s="7">
        <f>IF(S1738&gt;0,RANK(S1738,(P1738:R1738,S1738:AG1738)),0)</f>
        <v>3</v>
      </c>
      <c r="H1738" s="49">
        <f t="shared" si="987"/>
        <v>327</v>
      </c>
      <c r="I1738" s="178">
        <f t="shared" si="971"/>
        <v>5.7008368200836823E-2</v>
      </c>
      <c r="J1738" s="2"/>
      <c r="K1738" s="2">
        <f t="shared" si="988"/>
        <v>0.43497210599721059</v>
      </c>
      <c r="L1738" s="2">
        <f t="shared" si="989"/>
        <v>0</v>
      </c>
      <c r="M1738" s="2">
        <f t="shared" si="990"/>
        <v>0.49198047419804741</v>
      </c>
      <c r="N1738" s="2">
        <f t="shared" si="969"/>
        <v>2.3186889818688983E-2</v>
      </c>
      <c r="O1738" s="2">
        <f t="shared" si="970"/>
        <v>4.9860529986053018E-2</v>
      </c>
      <c r="P1738" s="1">
        <v>2495</v>
      </c>
      <c r="R1738" s="1">
        <v>2822</v>
      </c>
      <c r="S1738" s="1">
        <v>133</v>
      </c>
      <c r="W1738" s="184">
        <v>92</v>
      </c>
      <c r="AA1738" s="184">
        <v>79</v>
      </c>
      <c r="AB1738" s="184">
        <v>61</v>
      </c>
      <c r="AC1738" s="184">
        <v>54</v>
      </c>
      <c r="AI1738" s="7">
        <f t="shared" si="991"/>
        <v>0</v>
      </c>
      <c r="AJ1738" s="7">
        <f t="shared" si="992"/>
        <v>0</v>
      </c>
      <c r="AK1738" s="7">
        <f t="shared" si="993"/>
        <v>0</v>
      </c>
      <c r="AL1738" s="7">
        <f t="shared" si="994"/>
        <v>4</v>
      </c>
      <c r="AM1738" s="2">
        <f t="shared" si="995"/>
        <v>0</v>
      </c>
      <c r="AN1738" s="2">
        <f t="shared" si="996"/>
        <v>0</v>
      </c>
      <c r="AO1738" s="2">
        <f t="shared" si="997"/>
        <v>0</v>
      </c>
      <c r="AP1738" s="2">
        <f t="shared" si="998"/>
        <v>1.6039051603905161E-2</v>
      </c>
      <c r="AR1738" t="str">
        <f t="shared" si="968"/>
        <v>Wagoner</v>
      </c>
      <c r="AS1738" t="s">
        <v>1859</v>
      </c>
      <c r="AT1738" s="182">
        <v>1</v>
      </c>
      <c r="AV1738" s="98">
        <v>40</v>
      </c>
      <c r="AW1738" s="100">
        <v>145</v>
      </c>
      <c r="AX1738" s="106">
        <f t="shared" si="999"/>
        <v>40145</v>
      </c>
      <c r="AZ1738" s="7" t="s">
        <v>2975</v>
      </c>
      <c r="BA1738" t="s">
        <v>3208</v>
      </c>
    </row>
    <row r="1739" spans="1:53" hidden="1" outlineLevel="1">
      <c r="A1739" t="s">
        <v>643</v>
      </c>
      <c r="B1739" t="s">
        <v>1859</v>
      </c>
      <c r="C1739" s="1">
        <f t="shared" si="986"/>
        <v>3888</v>
      </c>
      <c r="D1739" s="7">
        <f>IF(P1739&gt;0,RANK(P1739,(P1739:R1739,S1739:AG1739)),0)</f>
        <v>2</v>
      </c>
      <c r="E1739" s="7">
        <f>IF(Q1739&gt;0,RANK(Q1739,(P1739:R1739,S1739:AG1739)),0)</f>
        <v>0</v>
      </c>
      <c r="F1739" s="7">
        <f>IF(R1739&gt;0,RANK(R1739,(P1739:R1739,S1739:AG1739)),0)</f>
        <v>1</v>
      </c>
      <c r="G1739" s="7">
        <f>IF(S1739&gt;0,RANK(S1739,(P1739:R1739,S1739:AG1739)),0)</f>
        <v>3</v>
      </c>
      <c r="H1739" s="49">
        <f t="shared" si="987"/>
        <v>357</v>
      </c>
      <c r="I1739" s="178">
        <f t="shared" si="971"/>
        <v>9.1820987654320993E-2</v>
      </c>
      <c r="J1739" s="2"/>
      <c r="K1739" s="2">
        <f t="shared" si="988"/>
        <v>0.42412551440329216</v>
      </c>
      <c r="L1739" s="2">
        <f t="shared" si="989"/>
        <v>0</v>
      </c>
      <c r="M1739" s="2">
        <f t="shared" si="990"/>
        <v>0.51594650205761317</v>
      </c>
      <c r="N1739" s="2">
        <f t="shared" si="969"/>
        <v>2.1862139917695474E-2</v>
      </c>
      <c r="O1739" s="2">
        <f t="shared" si="970"/>
        <v>3.8065843621399198E-2</v>
      </c>
      <c r="P1739" s="1">
        <v>1649</v>
      </c>
      <c r="R1739" s="1">
        <v>2006</v>
      </c>
      <c r="S1739" s="1">
        <v>85</v>
      </c>
      <c r="W1739" s="184">
        <v>44</v>
      </c>
      <c r="AA1739" s="184">
        <v>44</v>
      </c>
      <c r="AB1739" s="184">
        <v>27</v>
      </c>
      <c r="AC1739" s="184">
        <v>33</v>
      </c>
      <c r="AI1739" s="7">
        <f t="shared" si="991"/>
        <v>0</v>
      </c>
      <c r="AJ1739" s="7">
        <f t="shared" si="992"/>
        <v>0</v>
      </c>
      <c r="AK1739" s="7">
        <f t="shared" si="993"/>
        <v>0</v>
      </c>
      <c r="AL1739" s="7">
        <f t="shared" si="994"/>
        <v>4</v>
      </c>
      <c r="AM1739" s="2">
        <f t="shared" si="995"/>
        <v>0</v>
      </c>
      <c r="AN1739" s="2">
        <f t="shared" si="996"/>
        <v>0</v>
      </c>
      <c r="AO1739" s="2">
        <f t="shared" si="997"/>
        <v>0</v>
      </c>
      <c r="AP1739" s="2">
        <f t="shared" si="998"/>
        <v>1.131687242798354E-2</v>
      </c>
      <c r="AR1739" t="str">
        <f t="shared" ref="AR1739:AR1802" si="1000">A1739</f>
        <v>Washington</v>
      </c>
      <c r="AS1739" t="s">
        <v>1859</v>
      </c>
      <c r="AT1739" s="182">
        <v>1</v>
      </c>
      <c r="AV1739" s="98">
        <v>40</v>
      </c>
      <c r="AW1739" s="100">
        <v>147</v>
      </c>
      <c r="AX1739" s="106">
        <f t="shared" si="999"/>
        <v>40147</v>
      </c>
      <c r="AZ1739" s="7" t="s">
        <v>2975</v>
      </c>
      <c r="BA1739" t="s">
        <v>3208</v>
      </c>
    </row>
    <row r="1740" spans="1:53" hidden="1" outlineLevel="1">
      <c r="A1740" t="s">
        <v>2880</v>
      </c>
      <c r="B1740" t="s">
        <v>1859</v>
      </c>
      <c r="C1740" s="1">
        <f t="shared" si="986"/>
        <v>1168</v>
      </c>
      <c r="D1740" s="7">
        <f>IF(P1740&gt;0,RANK(P1740,(P1740:R1740,S1740:AG1740)),0)</f>
        <v>2</v>
      </c>
      <c r="E1740" s="7">
        <f>IF(Q1740&gt;0,RANK(Q1740,(P1740:R1740,S1740:AG1740)),0)</f>
        <v>0</v>
      </c>
      <c r="F1740" s="7">
        <f>IF(R1740&gt;0,RANK(R1740,(P1740:R1740,S1740:AG1740)),0)</f>
        <v>1</v>
      </c>
      <c r="G1740" s="7">
        <f>IF(S1740&gt;0,RANK(S1740,(P1740:R1740,S1740:AG1740)),0)</f>
        <v>3</v>
      </c>
      <c r="H1740" s="49">
        <f t="shared" si="987"/>
        <v>406</v>
      </c>
      <c r="I1740" s="178">
        <f t="shared" si="971"/>
        <v>0.3476027397260274</v>
      </c>
      <c r="J1740" s="2"/>
      <c r="K1740" s="2">
        <f t="shared" si="988"/>
        <v>0.25171232876712329</v>
      </c>
      <c r="L1740" s="2">
        <f t="shared" si="989"/>
        <v>0</v>
      </c>
      <c r="M1740" s="2">
        <f t="shared" si="990"/>
        <v>0.59931506849315064</v>
      </c>
      <c r="N1740" s="2">
        <f t="shared" si="969"/>
        <v>5.3938356164383562E-2</v>
      </c>
      <c r="O1740" s="2">
        <f t="shared" si="970"/>
        <v>9.5034246575342568E-2</v>
      </c>
      <c r="P1740" s="1">
        <v>294</v>
      </c>
      <c r="R1740" s="1">
        <v>700</v>
      </c>
      <c r="S1740" s="1">
        <v>63</v>
      </c>
      <c r="W1740" s="184">
        <v>34</v>
      </c>
      <c r="AA1740" s="184">
        <v>31</v>
      </c>
      <c r="AB1740" s="184">
        <v>27</v>
      </c>
      <c r="AC1740" s="184">
        <v>19</v>
      </c>
      <c r="AI1740" s="7">
        <f t="shared" si="991"/>
        <v>0</v>
      </c>
      <c r="AJ1740" s="7">
        <f t="shared" si="992"/>
        <v>0</v>
      </c>
      <c r="AK1740" s="7">
        <f t="shared" si="993"/>
        <v>0</v>
      </c>
      <c r="AL1740" s="7">
        <f t="shared" si="994"/>
        <v>4</v>
      </c>
      <c r="AM1740" s="2">
        <f t="shared" si="995"/>
        <v>0</v>
      </c>
      <c r="AN1740" s="2">
        <f t="shared" si="996"/>
        <v>0</v>
      </c>
      <c r="AO1740" s="2">
        <f t="shared" si="997"/>
        <v>0</v>
      </c>
      <c r="AP1740" s="2">
        <f t="shared" si="998"/>
        <v>2.9109589041095889E-2</v>
      </c>
      <c r="AR1740" t="str">
        <f t="shared" si="1000"/>
        <v>Washita</v>
      </c>
      <c r="AS1740" t="s">
        <v>1859</v>
      </c>
      <c r="AT1740" s="182">
        <v>3</v>
      </c>
      <c r="AV1740" s="98">
        <v>40</v>
      </c>
      <c r="AW1740" s="100">
        <v>149</v>
      </c>
      <c r="AX1740" s="106">
        <f t="shared" si="999"/>
        <v>40149</v>
      </c>
      <c r="AZ1740" s="7" t="s">
        <v>2975</v>
      </c>
      <c r="BA1740" t="s">
        <v>3208</v>
      </c>
    </row>
    <row r="1741" spans="1:53" hidden="1" outlineLevel="1">
      <c r="A1741" t="s">
        <v>2359</v>
      </c>
      <c r="B1741" t="s">
        <v>1859</v>
      </c>
      <c r="C1741" s="1">
        <f t="shared" si="986"/>
        <v>643</v>
      </c>
      <c r="D1741" s="7">
        <f>IF(P1741&gt;0,RANK(P1741,(P1741:R1741,S1741:AG1741)),0)</f>
        <v>2</v>
      </c>
      <c r="E1741" s="7">
        <f>IF(Q1741&gt;0,RANK(Q1741,(P1741:R1741,S1741:AG1741)),0)</f>
        <v>0</v>
      </c>
      <c r="F1741" s="7">
        <f>IF(R1741&gt;0,RANK(R1741,(P1741:R1741,S1741:AG1741)),0)</f>
        <v>1</v>
      </c>
      <c r="G1741" s="7">
        <f>IF(S1741&gt;0,RANK(S1741,(P1741:R1741,S1741:AG1741)),0)</f>
        <v>3</v>
      </c>
      <c r="H1741" s="49">
        <f t="shared" si="987"/>
        <v>147</v>
      </c>
      <c r="I1741" s="178">
        <f t="shared" si="971"/>
        <v>0.2286158631415241</v>
      </c>
      <c r="J1741" s="2"/>
      <c r="K1741" s="2">
        <f t="shared" si="988"/>
        <v>0.33748055987558323</v>
      </c>
      <c r="L1741" s="2">
        <f t="shared" si="989"/>
        <v>0</v>
      </c>
      <c r="M1741" s="2">
        <f t="shared" si="990"/>
        <v>0.56609642301710728</v>
      </c>
      <c r="N1741" s="2">
        <f t="shared" si="969"/>
        <v>4.9766718506998445E-2</v>
      </c>
      <c r="O1741" s="2">
        <f t="shared" si="970"/>
        <v>4.665629860031105E-2</v>
      </c>
      <c r="P1741" s="1">
        <v>217</v>
      </c>
      <c r="R1741" s="1">
        <v>364</v>
      </c>
      <c r="S1741" s="1">
        <v>32</v>
      </c>
      <c r="W1741" s="184">
        <v>9</v>
      </c>
      <c r="AA1741" s="184">
        <v>6</v>
      </c>
      <c r="AB1741" s="184">
        <v>11</v>
      </c>
      <c r="AC1741" s="184">
        <v>4</v>
      </c>
      <c r="AI1741" s="7">
        <f t="shared" si="991"/>
        <v>0</v>
      </c>
      <c r="AJ1741" s="7">
        <f t="shared" si="992"/>
        <v>0</v>
      </c>
      <c r="AK1741" s="7">
        <f t="shared" si="993"/>
        <v>0</v>
      </c>
      <c r="AL1741" s="7">
        <f t="shared" si="994"/>
        <v>4</v>
      </c>
      <c r="AM1741" s="2">
        <f t="shared" si="995"/>
        <v>0</v>
      </c>
      <c r="AN1741" s="2">
        <f t="shared" si="996"/>
        <v>0</v>
      </c>
      <c r="AO1741" s="2">
        <f t="shared" si="997"/>
        <v>0</v>
      </c>
      <c r="AP1741" s="2">
        <f t="shared" si="998"/>
        <v>1.3996889580093312E-2</v>
      </c>
      <c r="AR1741" t="str">
        <f t="shared" si="1000"/>
        <v>Woods</v>
      </c>
      <c r="AS1741" t="s">
        <v>1859</v>
      </c>
      <c r="AT1741" s="182">
        <v>3</v>
      </c>
      <c r="AV1741" s="98">
        <v>40</v>
      </c>
      <c r="AW1741" s="100">
        <v>151</v>
      </c>
      <c r="AX1741" s="106">
        <f t="shared" si="999"/>
        <v>40151</v>
      </c>
      <c r="AZ1741" s="7" t="s">
        <v>2975</v>
      </c>
      <c r="BA1741" t="s">
        <v>3208</v>
      </c>
    </row>
    <row r="1742" spans="1:53" hidden="1" outlineLevel="1">
      <c r="A1742" t="s">
        <v>194</v>
      </c>
      <c r="B1742" t="s">
        <v>1859</v>
      </c>
      <c r="C1742" s="1">
        <f t="shared" si="986"/>
        <v>1113</v>
      </c>
      <c r="D1742" s="7">
        <f>IF(P1742&gt;0,RANK(P1742,(P1742:R1742,S1742:AG1742)),0)</f>
        <v>2</v>
      </c>
      <c r="E1742" s="7">
        <f>IF(Q1742&gt;0,RANK(Q1742,(P1742:R1742,S1742:AG1742)),0)</f>
        <v>0</v>
      </c>
      <c r="F1742" s="7">
        <f>IF(R1742&gt;0,RANK(R1742,(P1742:R1742,S1742:AG1742)),0)</f>
        <v>1</v>
      </c>
      <c r="G1742" s="7">
        <f>IF(S1742&gt;0,RANK(S1742,(P1742:R1742,S1742:AG1742)),0)</f>
        <v>3</v>
      </c>
      <c r="H1742" s="49">
        <f t="shared" si="987"/>
        <v>351</v>
      </c>
      <c r="I1742" s="178">
        <f t="shared" si="971"/>
        <v>0.31536388140161725</v>
      </c>
      <c r="J1742" s="2"/>
      <c r="K1742" s="2">
        <f t="shared" si="988"/>
        <v>0.3081761006289308</v>
      </c>
      <c r="L1742" s="2">
        <f t="shared" si="989"/>
        <v>0</v>
      </c>
      <c r="M1742" s="2">
        <f t="shared" si="990"/>
        <v>0.62353998203054806</v>
      </c>
      <c r="N1742" s="2">
        <f t="shared" si="969"/>
        <v>3.1446540880503145E-2</v>
      </c>
      <c r="O1742" s="2">
        <f t="shared" si="970"/>
        <v>3.6837376460018049E-2</v>
      </c>
      <c r="P1742" s="1">
        <v>343</v>
      </c>
      <c r="R1742" s="1">
        <v>694</v>
      </c>
      <c r="S1742" s="1">
        <v>35</v>
      </c>
      <c r="W1742" s="184">
        <v>13</v>
      </c>
      <c r="AA1742" s="184">
        <v>18</v>
      </c>
      <c r="AB1742" s="184">
        <v>9</v>
      </c>
      <c r="AC1742" s="184">
        <v>1</v>
      </c>
      <c r="AI1742" s="7">
        <f t="shared" si="991"/>
        <v>0</v>
      </c>
      <c r="AJ1742" s="7">
        <f t="shared" si="992"/>
        <v>0</v>
      </c>
      <c r="AK1742" s="7">
        <f t="shared" si="993"/>
        <v>0</v>
      </c>
      <c r="AL1742" s="7">
        <f t="shared" si="994"/>
        <v>4</v>
      </c>
      <c r="AM1742" s="2">
        <f t="shared" si="995"/>
        <v>0</v>
      </c>
      <c r="AN1742" s="2">
        <f t="shared" si="996"/>
        <v>0</v>
      </c>
      <c r="AO1742" s="2">
        <f t="shared" si="997"/>
        <v>0</v>
      </c>
      <c r="AP1742" s="2">
        <f t="shared" si="998"/>
        <v>1.1680143755615454E-2</v>
      </c>
      <c r="AR1742" t="str">
        <f t="shared" si="1000"/>
        <v>Woodward</v>
      </c>
      <c r="AS1742" t="s">
        <v>1859</v>
      </c>
      <c r="AT1742" s="182">
        <v>3</v>
      </c>
      <c r="AV1742" s="98">
        <v>40</v>
      </c>
      <c r="AW1742" s="100">
        <v>153</v>
      </c>
      <c r="AX1742" s="106">
        <f t="shared" si="999"/>
        <v>40153</v>
      </c>
      <c r="AZ1742" s="7" t="s">
        <v>2975</v>
      </c>
      <c r="BA1742" t="s">
        <v>3208</v>
      </c>
    </row>
    <row r="1743" spans="1:53" collapsed="1">
      <c r="A1743" t="s">
        <v>1613</v>
      </c>
      <c r="B1743" t="s">
        <v>1114</v>
      </c>
      <c r="C1743" s="1">
        <f t="shared" si="986"/>
        <v>335843</v>
      </c>
      <c r="D1743" s="7">
        <f>IF(P1743&gt;0,RANK(P1743,(P1743:R1743,S1743:AG1743)),0)</f>
        <v>2</v>
      </c>
      <c r="E1743" s="7">
        <f>IF(Q1743&gt;0,RANK(Q1743,(P1743:R1743,S1743:AG1743)),0)</f>
        <v>0</v>
      </c>
      <c r="F1743" s="7">
        <f>IF(R1743&gt;0,RANK(R1743,(P1743:R1743,S1743:AG1743)),0)</f>
        <v>1</v>
      </c>
      <c r="G1743" s="7">
        <f>IF(S1743&gt;0,RANK(S1743,(P1743:R1743,S1743:AG1743)),0)</f>
        <v>3</v>
      </c>
      <c r="H1743" s="49">
        <f t="shared" si="987"/>
        <v>34785</v>
      </c>
      <c r="I1743" s="178">
        <f t="shared" si="971"/>
        <v>0.10357518245132398</v>
      </c>
      <c r="J1743" s="2"/>
      <c r="K1743" s="2">
        <f t="shared" si="988"/>
        <v>0.41520293708667444</v>
      </c>
      <c r="L1743" s="2">
        <f t="shared" si="989"/>
        <v>0</v>
      </c>
      <c r="M1743" s="2">
        <f t="shared" si="990"/>
        <v>0.51877811953799846</v>
      </c>
      <c r="N1743" s="2">
        <f t="shared" si="969"/>
        <v>2.284400746777512E-2</v>
      </c>
      <c r="O1743" s="2">
        <f t="shared" si="970"/>
        <v>4.3174935907551976E-2</v>
      </c>
      <c r="P1743" s="1">
        <f t="shared" ref="P1743:W1743" si="1001">SUM(P1666:P1742)</f>
        <v>139443</v>
      </c>
      <c r="R1743" s="1">
        <f t="shared" si="1001"/>
        <v>174228</v>
      </c>
      <c r="S1743" s="1">
        <f t="shared" si="1001"/>
        <v>7672</v>
      </c>
      <c r="W1743" s="1">
        <f t="shared" si="1001"/>
        <v>4171</v>
      </c>
      <c r="Y1743" s="83"/>
      <c r="AA1743" s="1">
        <f t="shared" ref="AA1743:AC1743" si="1002">SUM(AA1666:AA1742)</f>
        <v>4386</v>
      </c>
      <c r="AB1743" s="1">
        <f t="shared" si="1002"/>
        <v>3458</v>
      </c>
      <c r="AC1743" s="1">
        <f t="shared" si="1002"/>
        <v>2485</v>
      </c>
      <c r="AF1743" s="1">
        <f>SUM(AF1666:AF1742)</f>
        <v>0</v>
      </c>
      <c r="AI1743" s="7">
        <f t="shared" si="991"/>
        <v>0</v>
      </c>
      <c r="AJ1743" s="7">
        <f t="shared" si="992"/>
        <v>0</v>
      </c>
      <c r="AK1743" s="7">
        <f t="shared" si="993"/>
        <v>0</v>
      </c>
      <c r="AL1743" s="7">
        <f t="shared" si="994"/>
        <v>4</v>
      </c>
      <c r="AM1743" s="2">
        <f t="shared" si="995"/>
        <v>0</v>
      </c>
      <c r="AN1743" s="2">
        <f t="shared" si="996"/>
        <v>0</v>
      </c>
      <c r="AO1743" s="2">
        <f t="shared" si="997"/>
        <v>0</v>
      </c>
      <c r="AP1743" s="2">
        <f t="shared" si="998"/>
        <v>1.2419493632441349E-2</v>
      </c>
      <c r="AR1743" t="str">
        <f t="shared" si="1000"/>
        <v>Oklahoma</v>
      </c>
      <c r="AS1743" t="s">
        <v>1114</v>
      </c>
      <c r="AT1743" s="182"/>
      <c r="AV1743" s="98">
        <v>40</v>
      </c>
      <c r="AW1743" s="100"/>
      <c r="AX1743" s="98">
        <v>40</v>
      </c>
      <c r="AZ1743" s="7" t="s">
        <v>1634</v>
      </c>
      <c r="BA1743" t="s">
        <v>3208</v>
      </c>
    </row>
    <row r="1744" spans="1:53">
      <c r="C1744" s="1"/>
      <c r="E1744" s="7"/>
      <c r="F1744" s="7"/>
      <c r="G1744" s="7"/>
      <c r="H1744" s="49"/>
      <c r="I1744" s="178"/>
      <c r="J1744" s="2"/>
      <c r="AI1744" s="7"/>
      <c r="AJ1744" s="7"/>
      <c r="AK1744" s="7"/>
      <c r="AL1744" s="7"/>
      <c r="AT1744" s="182"/>
      <c r="AV1744" s="98"/>
      <c r="AW1744" s="100"/>
    </row>
    <row r="1745" spans="1:53" hidden="1" outlineLevel="1">
      <c r="A1745" t="s">
        <v>2233</v>
      </c>
      <c r="B1745" t="s">
        <v>1342</v>
      </c>
      <c r="C1745" s="1">
        <f t="shared" ref="C1745:C1781" si="1003">SUM(P1745:AG1745)</f>
        <v>1322</v>
      </c>
      <c r="D1745" s="7">
        <f>IF(P1745&gt;0,RANK(P1745,(P1745:R1745,S1745:AG1745)),0)</f>
        <v>2</v>
      </c>
      <c r="E1745" s="7">
        <f>IF(Q1745&gt;0,RANK(Q1745,(P1745:R1745,S1745:AG1745)),0)</f>
        <v>0</v>
      </c>
      <c r="F1745" s="7">
        <f>IF(R1745&gt;0,RANK(R1745,(P1745:R1745,S1745:AG1745)),0)</f>
        <v>1</v>
      </c>
      <c r="G1745" s="7">
        <f>IF(S1745&gt;0,RANK(S1745,(P1745:R1745,S1745:AG1745)),0)</f>
        <v>0</v>
      </c>
      <c r="H1745" s="49">
        <f t="shared" ref="H1745:H1781" si="1004">MAX(P1745:X1745)-LARGE(P1745:X1745,2)</f>
        <v>254</v>
      </c>
      <c r="I1745" s="178">
        <f t="shared" si="971"/>
        <v>0.19213313161875945</v>
      </c>
      <c r="J1745" s="2"/>
      <c r="K1745" s="2">
        <f t="shared" ref="K1745:K1781" si="1005">IF($C1745=0,"-",P1745/$C1745)</f>
        <v>0.37367624810892586</v>
      </c>
      <c r="L1745" s="2">
        <f t="shared" ref="L1745:L1781" si="1006">IF($C1745=0,"-",Q1745/$C1745)</f>
        <v>0</v>
      </c>
      <c r="M1745" s="2">
        <f t="shared" ref="M1745:M1807" si="1007">IF($C1745=0,"-",R1745/$C1745)</f>
        <v>0.5658093797276853</v>
      </c>
      <c r="N1745" s="2">
        <f t="shared" ref="N1745:N1807" si="1008">IF($C1745=0,"-",S1745/$C1745)</f>
        <v>0</v>
      </c>
      <c r="O1745" s="2">
        <f t="shared" ref="O1745:O1807" si="1009">IF(C1745=0,"-",(1-K1745-L1745-M1745-N1745))</f>
        <v>6.0514372163388841E-2</v>
      </c>
      <c r="P1745" s="1">
        <v>494</v>
      </c>
      <c r="R1745" s="1">
        <v>748</v>
      </c>
      <c r="Y1745" s="1">
        <v>80</v>
      </c>
      <c r="AA1745"/>
      <c r="AI1745" s="7">
        <f t="shared" ref="AI1745:AI1781" si="1010">IF(T1745&gt;0,RANK(T1745,(P1745:Z1745)),0)</f>
        <v>0</v>
      </c>
      <c r="AJ1745" s="7">
        <f t="shared" ref="AJ1745:AJ1781" si="1011">IF(U1745&gt;0,RANK(U1745,(P1745:Z1745)),0)</f>
        <v>0</v>
      </c>
      <c r="AK1745" s="7">
        <f t="shared" ref="AK1745:AK1781" si="1012">IF(V1745&gt;0,RANK(V1745,(P1745:Z1745)),0)</f>
        <v>0</v>
      </c>
      <c r="AL1745" s="7">
        <f t="shared" ref="AL1745:AL1781" si="1013">IF(W1745&gt;0,RANK(W1745,(P1745:Z1745)),0)</f>
        <v>0</v>
      </c>
      <c r="AM1745" s="2">
        <f t="shared" ref="AM1745:AM1781" si="1014">IF($C1745=0,"-",T1745/$C1745)</f>
        <v>0</v>
      </c>
      <c r="AN1745" s="2">
        <f t="shared" ref="AN1745:AN1781" si="1015">IF($C1745=0,"-",U1745/$C1745)</f>
        <v>0</v>
      </c>
      <c r="AO1745" s="2">
        <f t="shared" ref="AO1745:AO1781" si="1016">IF($C1745=0,"-",V1745/$C1745)</f>
        <v>0</v>
      </c>
      <c r="AP1745" s="2">
        <f t="shared" ref="AP1745:AP1781" si="1017">IF($C1745=0,"-",W1745/$C1745)</f>
        <v>0</v>
      </c>
      <c r="AR1745" t="str">
        <f t="shared" si="1000"/>
        <v>Baker</v>
      </c>
      <c r="AS1745" t="s">
        <v>1342</v>
      </c>
      <c r="AT1745" s="182">
        <v>2</v>
      </c>
      <c r="AV1745" s="98">
        <v>41</v>
      </c>
      <c r="AW1745" s="100">
        <v>1</v>
      </c>
      <c r="AX1745" s="106">
        <f t="shared" ref="AX1745:AX1780" si="1018">AV1745*1000+AW1745</f>
        <v>41001</v>
      </c>
      <c r="AZ1745" s="7" t="s">
        <v>2975</v>
      </c>
      <c r="BA1745" t="s">
        <v>3208</v>
      </c>
    </row>
    <row r="1746" spans="1:53" hidden="1" outlineLevel="1">
      <c r="A1746" t="s">
        <v>1166</v>
      </c>
      <c r="B1746" t="s">
        <v>1342</v>
      </c>
      <c r="C1746" s="1">
        <f t="shared" si="1003"/>
        <v>19526</v>
      </c>
      <c r="D1746" s="7">
        <f>IF(P1746&gt;0,RANK(P1746,(P1746:R1746,S1746:AG1746)),0)</f>
        <v>2</v>
      </c>
      <c r="E1746" s="7">
        <f>IF(Q1746&gt;0,RANK(Q1746,(P1746:R1746,S1746:AG1746)),0)</f>
        <v>0</v>
      </c>
      <c r="F1746" s="7">
        <f>IF(R1746&gt;0,RANK(R1746,(P1746:R1746,S1746:AG1746)),0)</f>
        <v>1</v>
      </c>
      <c r="G1746" s="7">
        <f>IF(S1746&gt;0,RANK(S1746,(P1746:R1746,S1746:AG1746)),0)</f>
        <v>0</v>
      </c>
      <c r="H1746" s="49">
        <f t="shared" si="1004"/>
        <v>4457</v>
      </c>
      <c r="I1746" s="178">
        <f t="shared" si="971"/>
        <v>0.2282597562224726</v>
      </c>
      <c r="J1746" s="2"/>
      <c r="K1746" s="2">
        <f t="shared" si="1005"/>
        <v>0.38231076513366791</v>
      </c>
      <c r="L1746" s="2">
        <f t="shared" si="1006"/>
        <v>0</v>
      </c>
      <c r="M1746" s="2">
        <f t="shared" si="1007"/>
        <v>0.61057052135614054</v>
      </c>
      <c r="N1746" s="2">
        <f t="shared" si="1008"/>
        <v>0</v>
      </c>
      <c r="O1746" s="2">
        <f t="shared" si="1009"/>
        <v>7.1187135101915544E-3</v>
      </c>
      <c r="P1746" s="1">
        <v>7465</v>
      </c>
      <c r="R1746" s="1">
        <v>11922</v>
      </c>
      <c r="Y1746" s="1">
        <v>139</v>
      </c>
      <c r="AA1746"/>
      <c r="AI1746" s="7">
        <f t="shared" si="1010"/>
        <v>0</v>
      </c>
      <c r="AJ1746" s="7">
        <f t="shared" si="1011"/>
        <v>0</v>
      </c>
      <c r="AK1746" s="7">
        <f t="shared" si="1012"/>
        <v>0</v>
      </c>
      <c r="AL1746" s="7">
        <f t="shared" si="1013"/>
        <v>0</v>
      </c>
      <c r="AM1746" s="2">
        <f t="shared" si="1014"/>
        <v>0</v>
      </c>
      <c r="AN1746" s="2">
        <f t="shared" si="1015"/>
        <v>0</v>
      </c>
      <c r="AO1746" s="2">
        <f t="shared" si="1016"/>
        <v>0</v>
      </c>
      <c r="AP1746" s="2">
        <f t="shared" si="1017"/>
        <v>0</v>
      </c>
      <c r="AR1746" t="str">
        <f t="shared" si="1000"/>
        <v>Benton</v>
      </c>
      <c r="AS1746" t="s">
        <v>1342</v>
      </c>
      <c r="AT1746" s="182"/>
      <c r="AV1746" s="98">
        <v>41</v>
      </c>
      <c r="AW1746" s="100">
        <v>3</v>
      </c>
      <c r="AX1746" s="106">
        <f t="shared" si="1018"/>
        <v>41003</v>
      </c>
      <c r="AZ1746" s="7" t="s">
        <v>2975</v>
      </c>
      <c r="BA1746" t="s">
        <v>3208</v>
      </c>
    </row>
    <row r="1747" spans="1:53" hidden="1" outlineLevel="1">
      <c r="A1747" t="s">
        <v>2138</v>
      </c>
      <c r="B1747" t="s">
        <v>1342</v>
      </c>
      <c r="C1747" s="1">
        <f t="shared" si="1003"/>
        <v>60581</v>
      </c>
      <c r="D1747" s="7">
        <f>IF(P1747&gt;0,RANK(P1747,(P1747:R1747,S1747:AG1747)),0)</f>
        <v>2</v>
      </c>
      <c r="E1747" s="7">
        <f>IF(Q1747&gt;0,RANK(Q1747,(P1747:R1747,S1747:AG1747)),0)</f>
        <v>0</v>
      </c>
      <c r="F1747" s="7">
        <f>IF(R1747&gt;0,RANK(R1747,(P1747:R1747,S1747:AG1747)),0)</f>
        <v>1</v>
      </c>
      <c r="G1747" s="7">
        <f>IF(S1747&gt;0,RANK(S1747,(P1747:R1747,S1747:AG1747)),0)</f>
        <v>0</v>
      </c>
      <c r="H1747" s="49">
        <f t="shared" si="1004"/>
        <v>3074</v>
      </c>
      <c r="I1747" s="178">
        <f t="shared" ref="I1747:I1810" si="1019">H1747/C1747</f>
        <v>5.0741981809478219E-2</v>
      </c>
      <c r="J1747" s="2"/>
      <c r="K1747" s="2">
        <f t="shared" si="1005"/>
        <v>0.46407289414172759</v>
      </c>
      <c r="L1747" s="2">
        <f t="shared" si="1006"/>
        <v>0</v>
      </c>
      <c r="M1747" s="2">
        <f t="shared" si="1007"/>
        <v>0.51481487595120579</v>
      </c>
      <c r="N1747" s="2">
        <f t="shared" si="1008"/>
        <v>0</v>
      </c>
      <c r="O1747" s="2">
        <f t="shared" si="1009"/>
        <v>2.1112229907066626E-2</v>
      </c>
      <c r="P1747" s="1">
        <v>28114</v>
      </c>
      <c r="R1747" s="1">
        <v>31188</v>
      </c>
      <c r="Y1747" s="1">
        <v>1279</v>
      </c>
      <c r="AI1747" s="7">
        <f t="shared" si="1010"/>
        <v>0</v>
      </c>
      <c r="AJ1747" s="7">
        <f t="shared" si="1011"/>
        <v>0</v>
      </c>
      <c r="AK1747" s="7">
        <f t="shared" si="1012"/>
        <v>0</v>
      </c>
      <c r="AL1747" s="7">
        <f t="shared" si="1013"/>
        <v>0</v>
      </c>
      <c r="AM1747" s="2">
        <f t="shared" si="1014"/>
        <v>0</v>
      </c>
      <c r="AN1747" s="2">
        <f t="shared" si="1015"/>
        <v>0</v>
      </c>
      <c r="AO1747" s="2">
        <f t="shared" si="1016"/>
        <v>0</v>
      </c>
      <c r="AP1747" s="2">
        <f t="shared" si="1017"/>
        <v>0</v>
      </c>
      <c r="AR1747" t="str">
        <f t="shared" si="1000"/>
        <v>Clackamas</v>
      </c>
      <c r="AS1747" t="s">
        <v>1342</v>
      </c>
      <c r="AT1747" s="182"/>
      <c r="AV1747" s="98">
        <v>41</v>
      </c>
      <c r="AW1747" s="100">
        <v>5</v>
      </c>
      <c r="AX1747" s="106">
        <f t="shared" si="1018"/>
        <v>41005</v>
      </c>
      <c r="AZ1747" s="7" t="s">
        <v>2975</v>
      </c>
      <c r="BA1747" t="s">
        <v>3208</v>
      </c>
    </row>
    <row r="1748" spans="1:53" hidden="1" outlineLevel="1">
      <c r="A1748" t="s">
        <v>2139</v>
      </c>
      <c r="B1748" t="s">
        <v>1342</v>
      </c>
      <c r="C1748" s="1">
        <f t="shared" si="1003"/>
        <v>6395</v>
      </c>
      <c r="D1748" s="7">
        <f>IF(P1748&gt;0,RANK(P1748,(P1748:R1748,S1748:AG1748)),0)</f>
        <v>2</v>
      </c>
      <c r="E1748" s="7">
        <f>IF(Q1748&gt;0,RANK(Q1748,(P1748:R1748,S1748:AG1748)),0)</f>
        <v>0</v>
      </c>
      <c r="F1748" s="7">
        <f>IF(R1748&gt;0,RANK(R1748,(P1748:R1748,S1748:AG1748)),0)</f>
        <v>1</v>
      </c>
      <c r="G1748" s="7">
        <f>IF(S1748&gt;0,RANK(S1748,(P1748:R1748,S1748:AG1748)),0)</f>
        <v>0</v>
      </c>
      <c r="H1748" s="49">
        <f t="shared" si="1004"/>
        <v>833</v>
      </c>
      <c r="I1748" s="178">
        <f t="shared" si="1019"/>
        <v>0.13025801407349491</v>
      </c>
      <c r="J1748" s="2"/>
      <c r="K1748" s="2">
        <f t="shared" si="1005"/>
        <v>0.42439405785770135</v>
      </c>
      <c r="L1748" s="2">
        <f t="shared" si="1006"/>
        <v>0</v>
      </c>
      <c r="M1748" s="2">
        <f t="shared" si="1007"/>
        <v>0.55465207193119626</v>
      </c>
      <c r="N1748" s="2">
        <f t="shared" si="1008"/>
        <v>0</v>
      </c>
      <c r="O1748" s="2">
        <f t="shared" si="1009"/>
        <v>2.0953870211102399E-2</v>
      </c>
      <c r="P1748" s="1">
        <v>2714</v>
      </c>
      <c r="R1748" s="1">
        <v>3547</v>
      </c>
      <c r="Y1748" s="1">
        <v>134</v>
      </c>
      <c r="AA1748"/>
      <c r="AI1748" s="7">
        <f t="shared" si="1010"/>
        <v>0</v>
      </c>
      <c r="AJ1748" s="7">
        <f t="shared" si="1011"/>
        <v>0</v>
      </c>
      <c r="AK1748" s="7">
        <f t="shared" si="1012"/>
        <v>0</v>
      </c>
      <c r="AL1748" s="7">
        <f t="shared" si="1013"/>
        <v>0</v>
      </c>
      <c r="AM1748" s="2">
        <f t="shared" si="1014"/>
        <v>0</v>
      </c>
      <c r="AN1748" s="2">
        <f t="shared" si="1015"/>
        <v>0</v>
      </c>
      <c r="AO1748" s="2">
        <f t="shared" si="1016"/>
        <v>0</v>
      </c>
      <c r="AP1748" s="2">
        <f t="shared" si="1017"/>
        <v>0</v>
      </c>
      <c r="AR1748" t="str">
        <f t="shared" si="1000"/>
        <v>Clatsop</v>
      </c>
      <c r="AS1748" t="s">
        <v>1342</v>
      </c>
      <c r="AT1748" s="182">
        <v>1</v>
      </c>
      <c r="AV1748" s="98">
        <v>41</v>
      </c>
      <c r="AW1748" s="100">
        <v>7</v>
      </c>
      <c r="AX1748" s="106">
        <f t="shared" si="1018"/>
        <v>41007</v>
      </c>
      <c r="AZ1748" s="7" t="s">
        <v>2975</v>
      </c>
      <c r="BA1748" t="s">
        <v>3208</v>
      </c>
    </row>
    <row r="1749" spans="1:53" hidden="1" outlineLevel="1">
      <c r="A1749" t="s">
        <v>3167</v>
      </c>
      <c r="B1749" t="s">
        <v>1342</v>
      </c>
      <c r="C1749" s="1">
        <f t="shared" si="1003"/>
        <v>7664</v>
      </c>
      <c r="D1749" s="7">
        <f>IF(P1749&gt;0,RANK(P1749,(P1749:R1749,S1749:AG1749)),0)</f>
        <v>2</v>
      </c>
      <c r="E1749" s="7">
        <f>IF(Q1749&gt;0,RANK(Q1749,(P1749:R1749,S1749:AG1749)),0)</f>
        <v>0</v>
      </c>
      <c r="F1749" s="7">
        <f>IF(R1749&gt;0,RANK(R1749,(P1749:R1749,S1749:AG1749)),0)</f>
        <v>1</v>
      </c>
      <c r="G1749" s="7">
        <f>IF(S1749&gt;0,RANK(S1749,(P1749:R1749,S1749:AG1749)),0)</f>
        <v>0</v>
      </c>
      <c r="H1749" s="49">
        <f t="shared" si="1004"/>
        <v>1234</v>
      </c>
      <c r="I1749" s="178">
        <f t="shared" si="1019"/>
        <v>0.16101252609603339</v>
      </c>
      <c r="J1749" s="2"/>
      <c r="K1749" s="2">
        <f t="shared" si="1005"/>
        <v>0.40305323590814196</v>
      </c>
      <c r="L1749" s="2">
        <f t="shared" si="1006"/>
        <v>0</v>
      </c>
      <c r="M1749" s="2">
        <f t="shared" si="1007"/>
        <v>0.56406576200417535</v>
      </c>
      <c r="N1749" s="2">
        <f t="shared" si="1008"/>
        <v>0</v>
      </c>
      <c r="O1749" s="2">
        <f t="shared" si="1009"/>
        <v>3.2881002087682631E-2</v>
      </c>
      <c r="P1749" s="1">
        <v>3089</v>
      </c>
      <c r="R1749" s="1">
        <v>4323</v>
      </c>
      <c r="Y1749" s="1">
        <v>252</v>
      </c>
      <c r="AA1749"/>
      <c r="AI1749" s="7">
        <f t="shared" si="1010"/>
        <v>0</v>
      </c>
      <c r="AJ1749" s="7">
        <f t="shared" si="1011"/>
        <v>0</v>
      </c>
      <c r="AK1749" s="7">
        <f t="shared" si="1012"/>
        <v>0</v>
      </c>
      <c r="AL1749" s="7">
        <f t="shared" si="1013"/>
        <v>0</v>
      </c>
      <c r="AM1749" s="2">
        <f t="shared" si="1014"/>
        <v>0</v>
      </c>
      <c r="AN1749" s="2">
        <f t="shared" si="1015"/>
        <v>0</v>
      </c>
      <c r="AO1749" s="2">
        <f t="shared" si="1016"/>
        <v>0</v>
      </c>
      <c r="AP1749" s="2">
        <f t="shared" si="1017"/>
        <v>0</v>
      </c>
      <c r="AR1749" t="str">
        <f t="shared" si="1000"/>
        <v>Columbia</v>
      </c>
      <c r="AS1749" t="s">
        <v>1342</v>
      </c>
      <c r="AT1749" s="182">
        <v>1</v>
      </c>
      <c r="AV1749" s="98">
        <v>41</v>
      </c>
      <c r="AW1749" s="100">
        <v>9</v>
      </c>
      <c r="AX1749" s="106">
        <f t="shared" si="1018"/>
        <v>41009</v>
      </c>
      <c r="AZ1749" s="7" t="s">
        <v>2975</v>
      </c>
      <c r="BA1749" t="s">
        <v>3208</v>
      </c>
    </row>
    <row r="1750" spans="1:53" hidden="1" outlineLevel="1">
      <c r="A1750" t="s">
        <v>1943</v>
      </c>
      <c r="B1750" t="s">
        <v>1342</v>
      </c>
      <c r="C1750" s="1">
        <f t="shared" si="1003"/>
        <v>8378</v>
      </c>
      <c r="D1750" s="7">
        <f>IF(P1750&gt;0,RANK(P1750,(P1750:R1750,S1750:AG1750)),0)</f>
        <v>2</v>
      </c>
      <c r="E1750" s="7">
        <f>IF(Q1750&gt;0,RANK(Q1750,(P1750:R1750,S1750:AG1750)),0)</f>
        <v>0</v>
      </c>
      <c r="F1750" s="7">
        <f>IF(R1750&gt;0,RANK(R1750,(P1750:R1750,S1750:AG1750)),0)</f>
        <v>1</v>
      </c>
      <c r="G1750" s="7">
        <f>IF(S1750&gt;0,RANK(S1750,(P1750:R1750,S1750:AG1750)),0)</f>
        <v>0</v>
      </c>
      <c r="H1750" s="49">
        <f t="shared" si="1004"/>
        <v>1018</v>
      </c>
      <c r="I1750" s="178">
        <f t="shared" si="1019"/>
        <v>0.12150871329672953</v>
      </c>
      <c r="J1750" s="2"/>
      <c r="K1750" s="2">
        <f t="shared" si="1005"/>
        <v>0.41620911912150871</v>
      </c>
      <c r="L1750" s="2">
        <f t="shared" si="1006"/>
        <v>0</v>
      </c>
      <c r="M1750" s="2">
        <f t="shared" si="1007"/>
        <v>0.53771783241823823</v>
      </c>
      <c r="N1750" s="2">
        <f t="shared" si="1008"/>
        <v>0</v>
      </c>
      <c r="O1750" s="2">
        <f t="shared" si="1009"/>
        <v>4.6073048460253063E-2</v>
      </c>
      <c r="P1750" s="1">
        <v>3487</v>
      </c>
      <c r="R1750" s="1">
        <v>4505</v>
      </c>
      <c r="Y1750" s="1">
        <v>386</v>
      </c>
      <c r="AA1750"/>
      <c r="AI1750" s="7">
        <f t="shared" si="1010"/>
        <v>0</v>
      </c>
      <c r="AJ1750" s="7">
        <f t="shared" si="1011"/>
        <v>0</v>
      </c>
      <c r="AK1750" s="7">
        <f t="shared" si="1012"/>
        <v>0</v>
      </c>
      <c r="AL1750" s="7">
        <f t="shared" si="1013"/>
        <v>0</v>
      </c>
      <c r="AM1750" s="2">
        <f t="shared" si="1014"/>
        <v>0</v>
      </c>
      <c r="AN1750" s="2">
        <f t="shared" si="1015"/>
        <v>0</v>
      </c>
      <c r="AO1750" s="2">
        <f t="shared" si="1016"/>
        <v>0</v>
      </c>
      <c r="AP1750" s="2">
        <f t="shared" si="1017"/>
        <v>0</v>
      </c>
      <c r="AR1750" t="str">
        <f t="shared" si="1000"/>
        <v>Coos</v>
      </c>
      <c r="AS1750" t="s">
        <v>1342</v>
      </c>
      <c r="AT1750" s="182">
        <v>4</v>
      </c>
      <c r="AV1750" s="98">
        <v>41</v>
      </c>
      <c r="AW1750" s="100">
        <v>11</v>
      </c>
      <c r="AX1750" s="106">
        <f t="shared" si="1018"/>
        <v>41011</v>
      </c>
      <c r="AZ1750" s="7" t="s">
        <v>2975</v>
      </c>
      <c r="BA1750" t="s">
        <v>3208</v>
      </c>
    </row>
    <row r="1751" spans="1:53" hidden="1" outlineLevel="1">
      <c r="A1751" t="s">
        <v>2438</v>
      </c>
      <c r="B1751" t="s">
        <v>1342</v>
      </c>
      <c r="C1751" s="1">
        <f t="shared" si="1003"/>
        <v>2004</v>
      </c>
      <c r="D1751" s="7">
        <f>IF(P1751&gt;0,RANK(P1751,(P1751:R1751,S1751:AG1751)),0)</f>
        <v>2</v>
      </c>
      <c r="E1751" s="7">
        <f>IF(Q1751&gt;0,RANK(Q1751,(P1751:R1751,S1751:AG1751)),0)</f>
        <v>0</v>
      </c>
      <c r="F1751" s="7">
        <f>IF(R1751&gt;0,RANK(R1751,(P1751:R1751,S1751:AG1751)),0)</f>
        <v>1</v>
      </c>
      <c r="G1751" s="7">
        <f>IF(S1751&gt;0,RANK(S1751,(P1751:R1751,S1751:AG1751)),0)</f>
        <v>0</v>
      </c>
      <c r="H1751" s="49">
        <f t="shared" si="1004"/>
        <v>187</v>
      </c>
      <c r="I1751" s="178">
        <f t="shared" si="1019"/>
        <v>9.3313373253493009E-2</v>
      </c>
      <c r="J1751" s="2"/>
      <c r="K1751" s="2">
        <f t="shared" si="1005"/>
        <v>0.42115768463073855</v>
      </c>
      <c r="L1751" s="2">
        <f t="shared" si="1006"/>
        <v>0</v>
      </c>
      <c r="M1751" s="2">
        <f t="shared" si="1007"/>
        <v>0.51447105788423153</v>
      </c>
      <c r="N1751" s="2">
        <f t="shared" si="1008"/>
        <v>0</v>
      </c>
      <c r="O1751" s="2">
        <f t="shared" si="1009"/>
        <v>6.437125748502992E-2</v>
      </c>
      <c r="P1751" s="1">
        <v>844</v>
      </c>
      <c r="R1751" s="1">
        <v>1031</v>
      </c>
      <c r="Y1751" s="1">
        <v>129</v>
      </c>
      <c r="AA1751"/>
      <c r="AI1751" s="7">
        <f t="shared" si="1010"/>
        <v>0</v>
      </c>
      <c r="AJ1751" s="7">
        <f t="shared" si="1011"/>
        <v>0</v>
      </c>
      <c r="AK1751" s="7">
        <f t="shared" si="1012"/>
        <v>0</v>
      </c>
      <c r="AL1751" s="7">
        <f t="shared" si="1013"/>
        <v>0</v>
      </c>
      <c r="AM1751" s="2">
        <f t="shared" si="1014"/>
        <v>0</v>
      </c>
      <c r="AN1751" s="2">
        <f t="shared" si="1015"/>
        <v>0</v>
      </c>
      <c r="AO1751" s="2">
        <f t="shared" si="1016"/>
        <v>0</v>
      </c>
      <c r="AP1751" s="2">
        <f t="shared" si="1017"/>
        <v>0</v>
      </c>
      <c r="AR1751" t="str">
        <f t="shared" si="1000"/>
        <v>Crook</v>
      </c>
      <c r="AS1751" t="s">
        <v>1342</v>
      </c>
      <c r="AT1751" s="182">
        <v>2</v>
      </c>
      <c r="AV1751" s="98">
        <v>41</v>
      </c>
      <c r="AW1751" s="100">
        <v>13</v>
      </c>
      <c r="AX1751" s="106">
        <f t="shared" si="1018"/>
        <v>41013</v>
      </c>
      <c r="AZ1751" s="7" t="s">
        <v>2975</v>
      </c>
      <c r="BA1751" t="s">
        <v>3208</v>
      </c>
    </row>
    <row r="1752" spans="1:53" hidden="1" outlineLevel="1">
      <c r="A1752" t="s">
        <v>1</v>
      </c>
      <c r="B1752" t="s">
        <v>1342</v>
      </c>
      <c r="C1752" s="1">
        <f t="shared" si="1003"/>
        <v>3153</v>
      </c>
      <c r="D1752" s="7">
        <f>IF(P1752&gt;0,RANK(P1752,(P1752:R1752,S1752:AG1752)),0)</f>
        <v>2</v>
      </c>
      <c r="E1752" s="7">
        <f>IF(Q1752&gt;0,RANK(Q1752,(P1752:R1752,S1752:AG1752)),0)</f>
        <v>0</v>
      </c>
      <c r="F1752" s="7">
        <f>IF(R1752&gt;0,RANK(R1752,(P1752:R1752,S1752:AG1752)),0)</f>
        <v>1</v>
      </c>
      <c r="G1752" s="7">
        <f>IF(S1752&gt;0,RANK(S1752,(P1752:R1752,S1752:AG1752)),0)</f>
        <v>0</v>
      </c>
      <c r="H1752" s="49">
        <f t="shared" si="1004"/>
        <v>155</v>
      </c>
      <c r="I1752" s="178">
        <f t="shared" si="1019"/>
        <v>4.9159530605772279E-2</v>
      </c>
      <c r="J1752" s="2"/>
      <c r="K1752" s="2">
        <f t="shared" si="1005"/>
        <v>0.45639073897875038</v>
      </c>
      <c r="L1752" s="2">
        <f t="shared" si="1006"/>
        <v>0</v>
      </c>
      <c r="M1752" s="2">
        <f t="shared" si="1007"/>
        <v>0.50555026958452265</v>
      </c>
      <c r="N1752" s="2">
        <f t="shared" si="1008"/>
        <v>0</v>
      </c>
      <c r="O1752" s="2">
        <f t="shared" si="1009"/>
        <v>3.8058991436726974E-2</v>
      </c>
      <c r="P1752" s="1">
        <v>1439</v>
      </c>
      <c r="R1752" s="1">
        <v>1594</v>
      </c>
      <c r="Y1752" s="1">
        <v>120</v>
      </c>
      <c r="AA1752"/>
      <c r="AI1752" s="7">
        <f t="shared" si="1010"/>
        <v>0</v>
      </c>
      <c r="AJ1752" s="7">
        <f t="shared" si="1011"/>
        <v>0</v>
      </c>
      <c r="AK1752" s="7">
        <f t="shared" si="1012"/>
        <v>0</v>
      </c>
      <c r="AL1752" s="7">
        <f t="shared" si="1013"/>
        <v>0</v>
      </c>
      <c r="AM1752" s="2">
        <f t="shared" si="1014"/>
        <v>0</v>
      </c>
      <c r="AN1752" s="2">
        <f t="shared" si="1015"/>
        <v>0</v>
      </c>
      <c r="AO1752" s="2">
        <f t="shared" si="1016"/>
        <v>0</v>
      </c>
      <c r="AP1752" s="2">
        <f t="shared" si="1017"/>
        <v>0</v>
      </c>
      <c r="AR1752" t="str">
        <f t="shared" si="1000"/>
        <v>Curry</v>
      </c>
      <c r="AS1752" t="s">
        <v>1342</v>
      </c>
      <c r="AT1752" s="182">
        <v>4</v>
      </c>
      <c r="AV1752" s="98">
        <v>41</v>
      </c>
      <c r="AW1752" s="100">
        <v>15</v>
      </c>
      <c r="AX1752" s="106">
        <f t="shared" si="1018"/>
        <v>41015</v>
      </c>
      <c r="AZ1752" s="7" t="s">
        <v>2975</v>
      </c>
      <c r="BA1752" t="s">
        <v>3208</v>
      </c>
    </row>
    <row r="1753" spans="1:53" hidden="1" outlineLevel="1">
      <c r="A1753" t="s">
        <v>734</v>
      </c>
      <c r="B1753" t="s">
        <v>1342</v>
      </c>
      <c r="C1753" s="1">
        <f t="shared" si="1003"/>
        <v>24770</v>
      </c>
      <c r="D1753" s="7">
        <f>IF(P1753&gt;0,RANK(P1753,(P1753:R1753,S1753:AG1753)),0)</f>
        <v>2</v>
      </c>
      <c r="E1753" s="7">
        <f>IF(Q1753&gt;0,RANK(Q1753,(P1753:R1753,S1753:AG1753)),0)</f>
        <v>0</v>
      </c>
      <c r="F1753" s="7">
        <f>IF(R1753&gt;0,RANK(R1753,(P1753:R1753,S1753:AG1753)),0)</f>
        <v>1</v>
      </c>
      <c r="G1753" s="7">
        <f>IF(S1753&gt;0,RANK(S1753,(P1753:R1753,S1753:AG1753)),0)</f>
        <v>0</v>
      </c>
      <c r="H1753" s="49">
        <f t="shared" si="1004"/>
        <v>1997</v>
      </c>
      <c r="I1753" s="178">
        <f t="shared" si="1019"/>
        <v>8.0621719822365767E-2</v>
      </c>
      <c r="J1753" s="2"/>
      <c r="K1753" s="2">
        <f t="shared" si="1005"/>
        <v>0.45054501412999598</v>
      </c>
      <c r="L1753" s="2">
        <f t="shared" si="1006"/>
        <v>0</v>
      </c>
      <c r="M1753" s="2">
        <f t="shared" si="1007"/>
        <v>0.53116673395236169</v>
      </c>
      <c r="N1753" s="2">
        <f t="shared" si="1008"/>
        <v>0</v>
      </c>
      <c r="O1753" s="2">
        <f t="shared" si="1009"/>
        <v>1.8288251917642273E-2</v>
      </c>
      <c r="P1753" s="1">
        <v>11160</v>
      </c>
      <c r="R1753" s="1">
        <v>13157</v>
      </c>
      <c r="Y1753" s="1">
        <v>453</v>
      </c>
      <c r="AA1753"/>
      <c r="AI1753" s="7">
        <f t="shared" si="1010"/>
        <v>0</v>
      </c>
      <c r="AJ1753" s="7">
        <f t="shared" si="1011"/>
        <v>0</v>
      </c>
      <c r="AK1753" s="7">
        <f t="shared" si="1012"/>
        <v>0</v>
      </c>
      <c r="AL1753" s="7">
        <f t="shared" si="1013"/>
        <v>0</v>
      </c>
      <c r="AM1753" s="2">
        <f t="shared" si="1014"/>
        <v>0</v>
      </c>
      <c r="AN1753" s="2">
        <f t="shared" si="1015"/>
        <v>0</v>
      </c>
      <c r="AO1753" s="2">
        <f t="shared" si="1016"/>
        <v>0</v>
      </c>
      <c r="AP1753" s="2">
        <f t="shared" si="1017"/>
        <v>0</v>
      </c>
      <c r="AR1753" t="str">
        <f t="shared" si="1000"/>
        <v>Deschutes</v>
      </c>
      <c r="AS1753" t="s">
        <v>1342</v>
      </c>
      <c r="AT1753" s="182">
        <v>2</v>
      </c>
      <c r="AV1753" s="98">
        <v>41</v>
      </c>
      <c r="AW1753" s="100">
        <v>17</v>
      </c>
      <c r="AX1753" s="106">
        <f t="shared" si="1018"/>
        <v>41017</v>
      </c>
      <c r="AZ1753" s="7" t="s">
        <v>2975</v>
      </c>
      <c r="BA1753" t="s">
        <v>3208</v>
      </c>
    </row>
    <row r="1754" spans="1:53" hidden="1" outlineLevel="1">
      <c r="A1754" t="s">
        <v>321</v>
      </c>
      <c r="B1754" t="s">
        <v>1342</v>
      </c>
      <c r="C1754" s="1">
        <f t="shared" si="1003"/>
        <v>10885</v>
      </c>
      <c r="D1754" s="7">
        <f>IF(P1754&gt;0,RANK(P1754,(P1754:R1754,S1754:AG1754)),0)</f>
        <v>2</v>
      </c>
      <c r="E1754" s="7">
        <f>IF(Q1754&gt;0,RANK(Q1754,(P1754:R1754,S1754:AG1754)),0)</f>
        <v>0</v>
      </c>
      <c r="F1754" s="7">
        <f>IF(R1754&gt;0,RANK(R1754,(P1754:R1754,S1754:AG1754)),0)</f>
        <v>1</v>
      </c>
      <c r="G1754" s="7">
        <f>IF(S1754&gt;0,RANK(S1754,(P1754:R1754,S1754:AG1754)),0)</f>
        <v>0</v>
      </c>
      <c r="H1754" s="49">
        <f t="shared" si="1004"/>
        <v>1261</v>
      </c>
      <c r="I1754" s="178">
        <f t="shared" si="1019"/>
        <v>0.11584749655489206</v>
      </c>
      <c r="J1754" s="2"/>
      <c r="K1754" s="2">
        <f t="shared" si="1005"/>
        <v>0.41635277905374368</v>
      </c>
      <c r="L1754" s="2">
        <f t="shared" si="1006"/>
        <v>0</v>
      </c>
      <c r="M1754" s="2">
        <f t="shared" si="1007"/>
        <v>0.5322002756086357</v>
      </c>
      <c r="N1754" s="2">
        <f t="shared" si="1008"/>
        <v>0</v>
      </c>
      <c r="O1754" s="2">
        <f t="shared" si="1009"/>
        <v>5.144694533762062E-2</v>
      </c>
      <c r="P1754" s="1">
        <v>4532</v>
      </c>
      <c r="R1754" s="1">
        <v>5793</v>
      </c>
      <c r="Y1754" s="1">
        <v>560</v>
      </c>
      <c r="AA1754"/>
      <c r="AI1754" s="7">
        <f t="shared" si="1010"/>
        <v>0</v>
      </c>
      <c r="AJ1754" s="7">
        <f t="shared" si="1011"/>
        <v>0</v>
      </c>
      <c r="AK1754" s="7">
        <f t="shared" si="1012"/>
        <v>0</v>
      </c>
      <c r="AL1754" s="7">
        <f t="shared" si="1013"/>
        <v>0</v>
      </c>
      <c r="AM1754" s="2">
        <f t="shared" si="1014"/>
        <v>0</v>
      </c>
      <c r="AN1754" s="2">
        <f t="shared" si="1015"/>
        <v>0</v>
      </c>
      <c r="AO1754" s="2">
        <f t="shared" si="1016"/>
        <v>0</v>
      </c>
      <c r="AP1754" s="2">
        <f t="shared" si="1017"/>
        <v>0</v>
      </c>
      <c r="AR1754" t="str">
        <f t="shared" si="1000"/>
        <v>Douglas</v>
      </c>
      <c r="AS1754" t="s">
        <v>1342</v>
      </c>
      <c r="AT1754" s="182">
        <v>4</v>
      </c>
      <c r="AV1754" s="98">
        <v>41</v>
      </c>
      <c r="AW1754" s="100">
        <v>19</v>
      </c>
      <c r="AX1754" s="106">
        <f t="shared" si="1018"/>
        <v>41019</v>
      </c>
      <c r="AZ1754" s="7" t="s">
        <v>2975</v>
      </c>
      <c r="BA1754" t="s">
        <v>3208</v>
      </c>
    </row>
    <row r="1755" spans="1:53" hidden="1" outlineLevel="1">
      <c r="A1755" t="s">
        <v>735</v>
      </c>
      <c r="B1755" t="s">
        <v>1342</v>
      </c>
      <c r="C1755" s="1">
        <f t="shared" si="1003"/>
        <v>209</v>
      </c>
      <c r="D1755" s="7">
        <f>IF(P1755&gt;0,RANK(P1755,(P1755:R1755,S1755:AG1755)),0)</f>
        <v>1</v>
      </c>
      <c r="E1755" s="7">
        <f>IF(Q1755&gt;0,RANK(Q1755,(P1755:R1755,S1755:AG1755)),0)</f>
        <v>0</v>
      </c>
      <c r="F1755" s="7">
        <f>IF(R1755&gt;0,RANK(R1755,(P1755:R1755,S1755:AG1755)),0)</f>
        <v>2</v>
      </c>
      <c r="G1755" s="7">
        <f>IF(S1755&gt;0,RANK(S1755,(P1755:R1755,S1755:AG1755)),0)</f>
        <v>0</v>
      </c>
      <c r="H1755" s="49">
        <f t="shared" si="1004"/>
        <v>1</v>
      </c>
      <c r="I1755" s="178">
        <f t="shared" si="1019"/>
        <v>4.7846889952153108E-3</v>
      </c>
      <c r="J1755" s="2"/>
      <c r="K1755" s="2">
        <f t="shared" si="1005"/>
        <v>0.48325358851674644</v>
      </c>
      <c r="L1755" s="2">
        <f t="shared" si="1006"/>
        <v>0</v>
      </c>
      <c r="M1755" s="2">
        <f t="shared" si="1007"/>
        <v>0.4784688995215311</v>
      </c>
      <c r="N1755" s="2">
        <f t="shared" si="1008"/>
        <v>0</v>
      </c>
      <c r="O1755" s="2">
        <f t="shared" si="1009"/>
        <v>3.8277511961722521E-2</v>
      </c>
      <c r="P1755" s="1">
        <v>101</v>
      </c>
      <c r="R1755" s="1">
        <v>100</v>
      </c>
      <c r="Y1755" s="1">
        <v>8</v>
      </c>
      <c r="AA1755"/>
      <c r="AI1755" s="7">
        <f t="shared" si="1010"/>
        <v>0</v>
      </c>
      <c r="AJ1755" s="7">
        <f t="shared" si="1011"/>
        <v>0</v>
      </c>
      <c r="AK1755" s="7">
        <f t="shared" si="1012"/>
        <v>0</v>
      </c>
      <c r="AL1755" s="7">
        <f t="shared" si="1013"/>
        <v>0</v>
      </c>
      <c r="AM1755" s="2">
        <f t="shared" si="1014"/>
        <v>0</v>
      </c>
      <c r="AN1755" s="2">
        <f t="shared" si="1015"/>
        <v>0</v>
      </c>
      <c r="AO1755" s="2">
        <f t="shared" si="1016"/>
        <v>0</v>
      </c>
      <c r="AP1755" s="2">
        <f t="shared" si="1017"/>
        <v>0</v>
      </c>
      <c r="AR1755" t="str">
        <f t="shared" si="1000"/>
        <v>Gilliam</v>
      </c>
      <c r="AS1755" t="s">
        <v>1342</v>
      </c>
      <c r="AT1755" s="182">
        <v>2</v>
      </c>
      <c r="AV1755" s="98">
        <v>41</v>
      </c>
      <c r="AW1755" s="100">
        <v>21</v>
      </c>
      <c r="AX1755" s="106">
        <f t="shared" si="1018"/>
        <v>41021</v>
      </c>
      <c r="AZ1755" s="7" t="s">
        <v>2975</v>
      </c>
      <c r="BA1755" t="s">
        <v>3208</v>
      </c>
    </row>
    <row r="1756" spans="1:53" hidden="1" outlineLevel="1">
      <c r="A1756" t="s">
        <v>2072</v>
      </c>
      <c r="B1756" t="s">
        <v>1342</v>
      </c>
      <c r="C1756" s="1">
        <f t="shared" si="1003"/>
        <v>683</v>
      </c>
      <c r="D1756" s="7">
        <f>IF(P1756&gt;0,RANK(P1756,(P1756:R1756,S1756:AG1756)),0)</f>
        <v>2</v>
      </c>
      <c r="E1756" s="7">
        <f>IF(Q1756&gt;0,RANK(Q1756,(P1756:R1756,S1756:AG1756)),0)</f>
        <v>0</v>
      </c>
      <c r="F1756" s="7">
        <f>IF(R1756&gt;0,RANK(R1756,(P1756:R1756,S1756:AG1756)),0)</f>
        <v>1</v>
      </c>
      <c r="G1756" s="7">
        <f>IF(S1756&gt;0,RANK(S1756,(P1756:R1756,S1756:AG1756)),0)</f>
        <v>0</v>
      </c>
      <c r="H1756" s="49">
        <f t="shared" si="1004"/>
        <v>171</v>
      </c>
      <c r="I1756" s="178">
        <f t="shared" si="1019"/>
        <v>0.25036603221083453</v>
      </c>
      <c r="J1756" s="2"/>
      <c r="K1756" s="2">
        <f t="shared" si="1005"/>
        <v>0.31478770131771594</v>
      </c>
      <c r="L1756" s="2">
        <f t="shared" si="1006"/>
        <v>0</v>
      </c>
      <c r="M1756" s="2">
        <f t="shared" si="1007"/>
        <v>0.56515373352855047</v>
      </c>
      <c r="N1756" s="2">
        <f t="shared" si="1008"/>
        <v>0</v>
      </c>
      <c r="O1756" s="2">
        <f t="shared" si="1009"/>
        <v>0.12005856515373359</v>
      </c>
      <c r="P1756" s="1">
        <v>215</v>
      </c>
      <c r="R1756" s="1">
        <v>386</v>
      </c>
      <c r="Y1756" s="1">
        <v>82</v>
      </c>
      <c r="AA1756"/>
      <c r="AI1756" s="7">
        <f t="shared" si="1010"/>
        <v>0</v>
      </c>
      <c r="AJ1756" s="7">
        <f t="shared" si="1011"/>
        <v>0</v>
      </c>
      <c r="AK1756" s="7">
        <f t="shared" si="1012"/>
        <v>0</v>
      </c>
      <c r="AL1756" s="7">
        <f t="shared" si="1013"/>
        <v>0</v>
      </c>
      <c r="AM1756" s="2">
        <f t="shared" si="1014"/>
        <v>0</v>
      </c>
      <c r="AN1756" s="2">
        <f t="shared" si="1015"/>
        <v>0</v>
      </c>
      <c r="AO1756" s="2">
        <f t="shared" si="1016"/>
        <v>0</v>
      </c>
      <c r="AP1756" s="2">
        <f t="shared" si="1017"/>
        <v>0</v>
      </c>
      <c r="AR1756" t="str">
        <f t="shared" si="1000"/>
        <v>Grant</v>
      </c>
      <c r="AS1756" t="s">
        <v>1342</v>
      </c>
      <c r="AT1756" s="182">
        <v>2</v>
      </c>
      <c r="AV1756" s="98">
        <v>41</v>
      </c>
      <c r="AW1756" s="100">
        <v>23</v>
      </c>
      <c r="AX1756" s="106">
        <f t="shared" si="1018"/>
        <v>41023</v>
      </c>
      <c r="AZ1756" s="7" t="s">
        <v>2975</v>
      </c>
      <c r="BA1756" t="s">
        <v>3208</v>
      </c>
    </row>
    <row r="1757" spans="1:53" hidden="1" outlineLevel="1">
      <c r="A1757" t="s">
        <v>736</v>
      </c>
      <c r="B1757" t="s">
        <v>1342</v>
      </c>
      <c r="C1757" s="1">
        <f t="shared" si="1003"/>
        <v>679</v>
      </c>
      <c r="D1757" s="7">
        <f>IF(P1757&gt;0,RANK(P1757,(P1757:R1757,S1757:AG1757)),0)</f>
        <v>2</v>
      </c>
      <c r="E1757" s="7">
        <f>IF(Q1757&gt;0,RANK(Q1757,(P1757:R1757,S1757:AG1757)),0)</f>
        <v>0</v>
      </c>
      <c r="F1757" s="7">
        <f>IF(R1757&gt;0,RANK(R1757,(P1757:R1757,S1757:AG1757)),0)</f>
        <v>1</v>
      </c>
      <c r="G1757" s="7">
        <f>IF(S1757&gt;0,RANK(S1757,(P1757:R1757,S1757:AG1757)),0)</f>
        <v>0</v>
      </c>
      <c r="H1757" s="49">
        <f t="shared" si="1004"/>
        <v>116</v>
      </c>
      <c r="I1757" s="178">
        <f t="shared" si="1019"/>
        <v>0.17083946980854198</v>
      </c>
      <c r="J1757" s="2"/>
      <c r="K1757" s="2">
        <f t="shared" si="1005"/>
        <v>0.34756995581737848</v>
      </c>
      <c r="L1757" s="2">
        <f t="shared" si="1006"/>
        <v>0</v>
      </c>
      <c r="M1757" s="2">
        <f t="shared" si="1007"/>
        <v>0.51840942562592052</v>
      </c>
      <c r="N1757" s="2">
        <f t="shared" si="1008"/>
        <v>0</v>
      </c>
      <c r="O1757" s="2">
        <f t="shared" si="1009"/>
        <v>0.134020618556701</v>
      </c>
      <c r="P1757" s="1">
        <v>236</v>
      </c>
      <c r="R1757" s="1">
        <v>352</v>
      </c>
      <c r="Y1757" s="1">
        <v>91</v>
      </c>
      <c r="AA1757"/>
      <c r="AI1757" s="7">
        <f t="shared" si="1010"/>
        <v>0</v>
      </c>
      <c r="AJ1757" s="7">
        <f t="shared" si="1011"/>
        <v>0</v>
      </c>
      <c r="AK1757" s="7">
        <f t="shared" si="1012"/>
        <v>0</v>
      </c>
      <c r="AL1757" s="7">
        <f t="shared" si="1013"/>
        <v>0</v>
      </c>
      <c r="AM1757" s="2">
        <f t="shared" si="1014"/>
        <v>0</v>
      </c>
      <c r="AN1757" s="2">
        <f t="shared" si="1015"/>
        <v>0</v>
      </c>
      <c r="AO1757" s="2">
        <f t="shared" si="1016"/>
        <v>0</v>
      </c>
      <c r="AP1757" s="2">
        <f t="shared" si="1017"/>
        <v>0</v>
      </c>
      <c r="AR1757" t="str">
        <f t="shared" si="1000"/>
        <v>Harney</v>
      </c>
      <c r="AS1757" t="s">
        <v>1342</v>
      </c>
      <c r="AT1757" s="182">
        <v>2</v>
      </c>
      <c r="AV1757" s="98">
        <v>41</v>
      </c>
      <c r="AW1757" s="100">
        <v>25</v>
      </c>
      <c r="AX1757" s="106">
        <f t="shared" si="1018"/>
        <v>41025</v>
      </c>
      <c r="AZ1757" s="7" t="s">
        <v>2975</v>
      </c>
      <c r="BA1757" t="s">
        <v>3208</v>
      </c>
    </row>
    <row r="1758" spans="1:53" hidden="1" outlineLevel="1">
      <c r="A1758" t="s">
        <v>1712</v>
      </c>
      <c r="B1758" t="s">
        <v>1342</v>
      </c>
      <c r="C1758" s="1">
        <f t="shared" si="1003"/>
        <v>4292</v>
      </c>
      <c r="D1758" s="7">
        <f>IF(P1758&gt;0,RANK(P1758,(P1758:R1758,S1758:AG1758)),0)</f>
        <v>2</v>
      </c>
      <c r="E1758" s="7">
        <f>IF(Q1758&gt;0,RANK(Q1758,(P1758:R1758,S1758:AG1758)),0)</f>
        <v>0</v>
      </c>
      <c r="F1758" s="7">
        <f>IF(R1758&gt;0,RANK(R1758,(P1758:R1758,S1758:AG1758)),0)</f>
        <v>1</v>
      </c>
      <c r="G1758" s="7">
        <f>IF(S1758&gt;0,RANK(S1758,(P1758:R1758,S1758:AG1758)),0)</f>
        <v>0</v>
      </c>
      <c r="H1758" s="49">
        <f t="shared" si="1004"/>
        <v>935</v>
      </c>
      <c r="I1758" s="178">
        <f t="shared" si="1019"/>
        <v>0.21784715750232991</v>
      </c>
      <c r="J1758" s="2"/>
      <c r="K1758" s="2">
        <f t="shared" si="1005"/>
        <v>0.3849021435228332</v>
      </c>
      <c r="L1758" s="2">
        <f t="shared" si="1006"/>
        <v>0</v>
      </c>
      <c r="M1758" s="2">
        <f t="shared" si="1007"/>
        <v>0.60274930102516311</v>
      </c>
      <c r="N1758" s="2">
        <f t="shared" si="1008"/>
        <v>0</v>
      </c>
      <c r="O1758" s="2">
        <f t="shared" si="1009"/>
        <v>1.234855545200364E-2</v>
      </c>
      <c r="P1758" s="1">
        <v>1652</v>
      </c>
      <c r="R1758" s="1">
        <v>2587</v>
      </c>
      <c r="Y1758" s="1">
        <v>53</v>
      </c>
      <c r="AA1758"/>
      <c r="AI1758" s="7">
        <f t="shared" si="1010"/>
        <v>0</v>
      </c>
      <c r="AJ1758" s="7">
        <f t="shared" si="1011"/>
        <v>0</v>
      </c>
      <c r="AK1758" s="7">
        <f t="shared" si="1012"/>
        <v>0</v>
      </c>
      <c r="AL1758" s="7">
        <f t="shared" si="1013"/>
        <v>0</v>
      </c>
      <c r="AM1758" s="2">
        <f t="shared" si="1014"/>
        <v>0</v>
      </c>
      <c r="AN1758" s="2">
        <f t="shared" si="1015"/>
        <v>0</v>
      </c>
      <c r="AO1758" s="2">
        <f t="shared" si="1016"/>
        <v>0</v>
      </c>
      <c r="AP1758" s="2">
        <f t="shared" si="1017"/>
        <v>0</v>
      </c>
      <c r="AR1758" t="str">
        <f t="shared" si="1000"/>
        <v>Hood River</v>
      </c>
      <c r="AS1758" t="s">
        <v>1342</v>
      </c>
      <c r="AT1758" s="182">
        <v>2</v>
      </c>
      <c r="AV1758" s="98">
        <v>41</v>
      </c>
      <c r="AW1758" s="100">
        <v>27</v>
      </c>
      <c r="AX1758" s="106">
        <f t="shared" si="1018"/>
        <v>41027</v>
      </c>
      <c r="AZ1758" s="7" t="s">
        <v>2975</v>
      </c>
      <c r="BA1758" t="s">
        <v>3208</v>
      </c>
    </row>
    <row r="1759" spans="1:53" hidden="1" outlineLevel="1">
      <c r="A1759" t="s">
        <v>3035</v>
      </c>
      <c r="B1759" t="s">
        <v>1342</v>
      </c>
      <c r="C1759" s="1">
        <f t="shared" si="1003"/>
        <v>30746</v>
      </c>
      <c r="D1759" s="7">
        <f>IF(P1759&gt;0,RANK(P1759,(P1759:R1759,S1759:AG1759)),0)</f>
        <v>2</v>
      </c>
      <c r="E1759" s="7">
        <f>IF(Q1759&gt;0,RANK(Q1759,(P1759:R1759,S1759:AG1759)),0)</f>
        <v>0</v>
      </c>
      <c r="F1759" s="7">
        <f>IF(R1759&gt;0,RANK(R1759,(P1759:R1759,S1759:AG1759)),0)</f>
        <v>1</v>
      </c>
      <c r="G1759" s="7">
        <f>IF(S1759&gt;0,RANK(S1759,(P1759:R1759,S1759:AG1759)),0)</f>
        <v>0</v>
      </c>
      <c r="H1759" s="49">
        <f t="shared" si="1004"/>
        <v>4140</v>
      </c>
      <c r="I1759" s="178">
        <f t="shared" si="1019"/>
        <v>0.13465166200481363</v>
      </c>
      <c r="J1759" s="2"/>
      <c r="K1759" s="2">
        <f t="shared" si="1005"/>
        <v>0.42395758797892408</v>
      </c>
      <c r="L1759" s="2">
        <f t="shared" si="1006"/>
        <v>0</v>
      </c>
      <c r="M1759" s="2">
        <f t="shared" si="1007"/>
        <v>0.55860924998373773</v>
      </c>
      <c r="N1759" s="2">
        <f t="shared" si="1008"/>
        <v>0</v>
      </c>
      <c r="O1759" s="2">
        <f t="shared" si="1009"/>
        <v>1.7433162037338135E-2</v>
      </c>
      <c r="P1759" s="1">
        <v>13035</v>
      </c>
      <c r="R1759" s="1">
        <v>17175</v>
      </c>
      <c r="Y1759" s="1">
        <v>536</v>
      </c>
      <c r="AI1759" s="7">
        <f t="shared" si="1010"/>
        <v>0</v>
      </c>
      <c r="AJ1759" s="7">
        <f t="shared" si="1011"/>
        <v>0</v>
      </c>
      <c r="AK1759" s="7">
        <f t="shared" si="1012"/>
        <v>0</v>
      </c>
      <c r="AL1759" s="7">
        <f t="shared" si="1013"/>
        <v>0</v>
      </c>
      <c r="AM1759" s="2">
        <f t="shared" si="1014"/>
        <v>0</v>
      </c>
      <c r="AN1759" s="2">
        <f t="shared" si="1015"/>
        <v>0</v>
      </c>
      <c r="AO1759" s="2">
        <f t="shared" si="1016"/>
        <v>0</v>
      </c>
      <c r="AP1759" s="2">
        <f t="shared" si="1017"/>
        <v>0</v>
      </c>
      <c r="AR1759" t="str">
        <f t="shared" si="1000"/>
        <v>Jackson</v>
      </c>
      <c r="AS1759" t="s">
        <v>1342</v>
      </c>
      <c r="AT1759" s="182">
        <v>2</v>
      </c>
      <c r="AV1759" s="98">
        <v>41</v>
      </c>
      <c r="AW1759" s="100">
        <v>29</v>
      </c>
      <c r="AX1759" s="106">
        <f t="shared" si="1018"/>
        <v>41029</v>
      </c>
      <c r="AZ1759" s="7" t="s">
        <v>2975</v>
      </c>
      <c r="BA1759" t="s">
        <v>3208</v>
      </c>
    </row>
    <row r="1760" spans="1:53" hidden="1" outlineLevel="1">
      <c r="A1760" t="s">
        <v>2481</v>
      </c>
      <c r="B1760" t="s">
        <v>1342</v>
      </c>
      <c r="C1760" s="1">
        <f t="shared" si="1003"/>
        <v>1764</v>
      </c>
      <c r="D1760" s="7">
        <f>IF(P1760&gt;0,RANK(P1760,(P1760:R1760,S1760:AG1760)),0)</f>
        <v>2</v>
      </c>
      <c r="E1760" s="7">
        <f>IF(Q1760&gt;0,RANK(Q1760,(P1760:R1760,S1760:AG1760)),0)</f>
        <v>0</v>
      </c>
      <c r="F1760" s="7">
        <f>IF(R1760&gt;0,RANK(R1760,(P1760:R1760,S1760:AG1760)),0)</f>
        <v>1</v>
      </c>
      <c r="G1760" s="7">
        <f>IF(S1760&gt;0,RANK(S1760,(P1760:R1760,S1760:AG1760)),0)</f>
        <v>0</v>
      </c>
      <c r="H1760" s="49">
        <f t="shared" si="1004"/>
        <v>96</v>
      </c>
      <c r="I1760" s="178">
        <f t="shared" si="1019"/>
        <v>5.4421768707482991E-2</v>
      </c>
      <c r="J1760" s="2"/>
      <c r="K1760" s="2">
        <f t="shared" si="1005"/>
        <v>0.45748299319727892</v>
      </c>
      <c r="L1760" s="2">
        <f t="shared" si="1006"/>
        <v>0</v>
      </c>
      <c r="M1760" s="2">
        <f t="shared" si="1007"/>
        <v>0.51190476190476186</v>
      </c>
      <c r="N1760" s="2">
        <f t="shared" si="1008"/>
        <v>0</v>
      </c>
      <c r="O1760" s="2">
        <f t="shared" si="1009"/>
        <v>3.0612244897959218E-2</v>
      </c>
      <c r="P1760" s="1">
        <v>807</v>
      </c>
      <c r="R1760" s="1">
        <v>903</v>
      </c>
      <c r="Y1760" s="1">
        <v>54</v>
      </c>
      <c r="AA1760"/>
      <c r="AI1760" s="7">
        <f t="shared" si="1010"/>
        <v>0</v>
      </c>
      <c r="AJ1760" s="7">
        <f t="shared" si="1011"/>
        <v>0</v>
      </c>
      <c r="AK1760" s="7">
        <f t="shared" si="1012"/>
        <v>0</v>
      </c>
      <c r="AL1760" s="7">
        <f t="shared" si="1013"/>
        <v>0</v>
      </c>
      <c r="AM1760" s="2">
        <f t="shared" si="1014"/>
        <v>0</v>
      </c>
      <c r="AN1760" s="2">
        <f t="shared" si="1015"/>
        <v>0</v>
      </c>
      <c r="AO1760" s="2">
        <f t="shared" si="1016"/>
        <v>0</v>
      </c>
      <c r="AP1760" s="2">
        <f t="shared" si="1017"/>
        <v>0</v>
      </c>
      <c r="AR1760" t="str">
        <f t="shared" si="1000"/>
        <v>Jefferson</v>
      </c>
      <c r="AS1760" t="s">
        <v>1342</v>
      </c>
      <c r="AT1760" s="182">
        <v>2</v>
      </c>
      <c r="AV1760" s="98">
        <v>41</v>
      </c>
      <c r="AW1760" s="100">
        <v>31</v>
      </c>
      <c r="AX1760" s="106">
        <f t="shared" si="1018"/>
        <v>41031</v>
      </c>
      <c r="AZ1760" s="7" t="s">
        <v>2975</v>
      </c>
      <c r="BA1760" t="s">
        <v>3208</v>
      </c>
    </row>
    <row r="1761" spans="1:53" hidden="1" outlineLevel="1">
      <c r="A1761" t="s">
        <v>1548</v>
      </c>
      <c r="B1761" t="s">
        <v>1342</v>
      </c>
      <c r="C1761" s="1">
        <f t="shared" si="1003"/>
        <v>9797</v>
      </c>
      <c r="D1761" s="7">
        <f>IF(P1761&gt;0,RANK(P1761,(P1761:R1761,S1761:AG1761)),0)</f>
        <v>2</v>
      </c>
      <c r="E1761" s="7">
        <f>IF(Q1761&gt;0,RANK(Q1761,(P1761:R1761,S1761:AG1761)),0)</f>
        <v>0</v>
      </c>
      <c r="F1761" s="7">
        <f>IF(R1761&gt;0,RANK(R1761,(P1761:R1761,S1761:AG1761)),0)</f>
        <v>1</v>
      </c>
      <c r="G1761" s="7">
        <f>IF(S1761&gt;0,RANK(S1761,(P1761:R1761,S1761:AG1761)),0)</f>
        <v>0</v>
      </c>
      <c r="H1761" s="49">
        <f t="shared" si="1004"/>
        <v>1333</v>
      </c>
      <c r="I1761" s="178">
        <f t="shared" si="1019"/>
        <v>0.13606205981422884</v>
      </c>
      <c r="J1761" s="2"/>
      <c r="K1761" s="2">
        <f t="shared" si="1005"/>
        <v>0.41135041339185463</v>
      </c>
      <c r="L1761" s="2">
        <f t="shared" si="1006"/>
        <v>0</v>
      </c>
      <c r="M1761" s="2">
        <f t="shared" si="1007"/>
        <v>0.54741247320608355</v>
      </c>
      <c r="N1761" s="2">
        <f t="shared" si="1008"/>
        <v>0</v>
      </c>
      <c r="O1761" s="2">
        <f t="shared" si="1009"/>
        <v>4.123711340206182E-2</v>
      </c>
      <c r="P1761" s="1">
        <v>4030</v>
      </c>
      <c r="R1761" s="1">
        <v>5363</v>
      </c>
      <c r="Y1761" s="1">
        <v>404</v>
      </c>
      <c r="AA1761"/>
      <c r="AI1761" s="7">
        <f t="shared" si="1010"/>
        <v>0</v>
      </c>
      <c r="AJ1761" s="7">
        <f t="shared" si="1011"/>
        <v>0</v>
      </c>
      <c r="AK1761" s="7">
        <f t="shared" si="1012"/>
        <v>0</v>
      </c>
      <c r="AL1761" s="7">
        <f t="shared" si="1013"/>
        <v>0</v>
      </c>
      <c r="AM1761" s="2">
        <f t="shared" si="1014"/>
        <v>0</v>
      </c>
      <c r="AN1761" s="2">
        <f t="shared" si="1015"/>
        <v>0</v>
      </c>
      <c r="AO1761" s="2">
        <f t="shared" si="1016"/>
        <v>0</v>
      </c>
      <c r="AP1761" s="2">
        <f t="shared" si="1017"/>
        <v>0</v>
      </c>
      <c r="AR1761" t="str">
        <f t="shared" si="1000"/>
        <v>Josephine</v>
      </c>
      <c r="AS1761" t="s">
        <v>1342</v>
      </c>
      <c r="AT1761" s="182"/>
      <c r="AV1761" s="98">
        <v>41</v>
      </c>
      <c r="AW1761" s="100">
        <v>33</v>
      </c>
      <c r="AX1761" s="106">
        <f t="shared" si="1018"/>
        <v>41033</v>
      </c>
      <c r="AZ1761" s="7" t="s">
        <v>2975</v>
      </c>
      <c r="BA1761" t="s">
        <v>3208</v>
      </c>
    </row>
    <row r="1762" spans="1:53" hidden="1" outlineLevel="1">
      <c r="A1762" t="s">
        <v>343</v>
      </c>
      <c r="B1762" t="s">
        <v>1342</v>
      </c>
      <c r="C1762" s="1">
        <f t="shared" si="1003"/>
        <v>5450</v>
      </c>
      <c r="D1762" s="7">
        <f>IF(P1762&gt;0,RANK(P1762,(P1762:R1762,S1762:AG1762)),0)</f>
        <v>2</v>
      </c>
      <c r="E1762" s="7">
        <f>IF(Q1762&gt;0,RANK(Q1762,(P1762:R1762,S1762:AG1762)),0)</f>
        <v>0</v>
      </c>
      <c r="F1762" s="7">
        <f>IF(R1762&gt;0,RANK(R1762,(P1762:R1762,S1762:AG1762)),0)</f>
        <v>1</v>
      </c>
      <c r="G1762" s="7">
        <f>IF(S1762&gt;0,RANK(S1762,(P1762:R1762,S1762:AG1762)),0)</f>
        <v>0</v>
      </c>
      <c r="H1762" s="49">
        <f t="shared" si="1004"/>
        <v>570</v>
      </c>
      <c r="I1762" s="178">
        <f t="shared" si="1019"/>
        <v>0.10458715596330276</v>
      </c>
      <c r="J1762" s="2"/>
      <c r="K1762" s="2">
        <f t="shared" si="1005"/>
        <v>0.42055045871559632</v>
      </c>
      <c r="L1762" s="2">
        <f t="shared" si="1006"/>
        <v>0</v>
      </c>
      <c r="M1762" s="2">
        <f t="shared" si="1007"/>
        <v>0.52513761467889908</v>
      </c>
      <c r="N1762" s="2">
        <f t="shared" si="1008"/>
        <v>0</v>
      </c>
      <c r="O1762" s="2">
        <f t="shared" si="1009"/>
        <v>5.4311926605504546E-2</v>
      </c>
      <c r="P1762" s="1">
        <v>2292</v>
      </c>
      <c r="R1762" s="1">
        <v>2862</v>
      </c>
      <c r="Y1762" s="1">
        <v>296</v>
      </c>
      <c r="AA1762"/>
      <c r="AI1762" s="7">
        <f t="shared" si="1010"/>
        <v>0</v>
      </c>
      <c r="AJ1762" s="7">
        <f t="shared" si="1011"/>
        <v>0</v>
      </c>
      <c r="AK1762" s="7">
        <f t="shared" si="1012"/>
        <v>0</v>
      </c>
      <c r="AL1762" s="7">
        <f t="shared" si="1013"/>
        <v>0</v>
      </c>
      <c r="AM1762" s="2">
        <f t="shared" si="1014"/>
        <v>0</v>
      </c>
      <c r="AN1762" s="2">
        <f t="shared" si="1015"/>
        <v>0</v>
      </c>
      <c r="AO1762" s="2">
        <f t="shared" si="1016"/>
        <v>0</v>
      </c>
      <c r="AP1762" s="2">
        <f t="shared" si="1017"/>
        <v>0</v>
      </c>
      <c r="AR1762" t="str">
        <f t="shared" si="1000"/>
        <v>Klamath</v>
      </c>
      <c r="AS1762" t="s">
        <v>1342</v>
      </c>
      <c r="AT1762" s="182">
        <v>2</v>
      </c>
      <c r="AV1762" s="98">
        <v>41</v>
      </c>
      <c r="AW1762" s="100">
        <v>35</v>
      </c>
      <c r="AX1762" s="106">
        <f t="shared" si="1018"/>
        <v>41035</v>
      </c>
      <c r="AZ1762" s="7" t="s">
        <v>2975</v>
      </c>
      <c r="BA1762" t="s">
        <v>3208</v>
      </c>
    </row>
    <row r="1763" spans="1:53" hidden="1" outlineLevel="1">
      <c r="A1763" t="s">
        <v>2418</v>
      </c>
      <c r="B1763" t="s">
        <v>1342</v>
      </c>
      <c r="C1763" s="1">
        <f t="shared" si="1003"/>
        <v>537</v>
      </c>
      <c r="D1763" s="7">
        <f>IF(P1763&gt;0,RANK(P1763,(P1763:R1763,S1763:AG1763)),0)</f>
        <v>2</v>
      </c>
      <c r="E1763" s="7">
        <f>IF(Q1763&gt;0,RANK(Q1763,(P1763:R1763,S1763:AG1763)),0)</f>
        <v>0</v>
      </c>
      <c r="F1763" s="7">
        <f>IF(R1763&gt;0,RANK(R1763,(P1763:R1763,S1763:AG1763)),0)</f>
        <v>1</v>
      </c>
      <c r="G1763" s="7">
        <f>IF(S1763&gt;0,RANK(S1763,(P1763:R1763,S1763:AG1763)),0)</f>
        <v>0</v>
      </c>
      <c r="H1763" s="49">
        <f t="shared" si="1004"/>
        <v>96</v>
      </c>
      <c r="I1763" s="178">
        <f t="shared" si="1019"/>
        <v>0.1787709497206704</v>
      </c>
      <c r="J1763" s="2"/>
      <c r="K1763" s="2">
        <f t="shared" si="1005"/>
        <v>0.37057728119180633</v>
      </c>
      <c r="L1763" s="2">
        <f t="shared" si="1006"/>
        <v>0</v>
      </c>
      <c r="M1763" s="2">
        <f t="shared" si="1007"/>
        <v>0.54934823091247675</v>
      </c>
      <c r="N1763" s="2">
        <f t="shared" si="1008"/>
        <v>0</v>
      </c>
      <c r="O1763" s="2">
        <f t="shared" si="1009"/>
        <v>8.0074487895716917E-2</v>
      </c>
      <c r="P1763" s="1">
        <v>199</v>
      </c>
      <c r="R1763" s="1">
        <v>295</v>
      </c>
      <c r="Y1763" s="1">
        <v>43</v>
      </c>
      <c r="AA1763"/>
      <c r="AI1763" s="7">
        <f t="shared" si="1010"/>
        <v>0</v>
      </c>
      <c r="AJ1763" s="7">
        <f t="shared" si="1011"/>
        <v>0</v>
      </c>
      <c r="AK1763" s="7">
        <f t="shared" si="1012"/>
        <v>0</v>
      </c>
      <c r="AL1763" s="7">
        <f t="shared" si="1013"/>
        <v>0</v>
      </c>
      <c r="AM1763" s="2">
        <f t="shared" si="1014"/>
        <v>0</v>
      </c>
      <c r="AN1763" s="2">
        <f t="shared" si="1015"/>
        <v>0</v>
      </c>
      <c r="AO1763" s="2">
        <f t="shared" si="1016"/>
        <v>0</v>
      </c>
      <c r="AP1763" s="2">
        <f t="shared" si="1017"/>
        <v>0</v>
      </c>
      <c r="AR1763" t="str">
        <f t="shared" si="1000"/>
        <v>Lake</v>
      </c>
      <c r="AS1763" t="s">
        <v>1342</v>
      </c>
      <c r="AT1763" s="182">
        <v>2</v>
      </c>
      <c r="AV1763" s="98">
        <v>41</v>
      </c>
      <c r="AW1763" s="100">
        <v>37</v>
      </c>
      <c r="AX1763" s="106">
        <f t="shared" si="1018"/>
        <v>41037</v>
      </c>
      <c r="AZ1763" s="7" t="s">
        <v>2975</v>
      </c>
      <c r="BA1763" t="s">
        <v>3208</v>
      </c>
    </row>
    <row r="1764" spans="1:53" hidden="1" outlineLevel="1">
      <c r="A1764" t="s">
        <v>1769</v>
      </c>
      <c r="B1764" t="s">
        <v>1342</v>
      </c>
      <c r="C1764" s="1">
        <f t="shared" si="1003"/>
        <v>73992</v>
      </c>
      <c r="D1764" s="7">
        <f>IF(P1764&gt;0,RANK(P1764,(P1764:R1764,S1764:AG1764)),0)</f>
        <v>2</v>
      </c>
      <c r="E1764" s="7">
        <f>IF(Q1764&gt;0,RANK(Q1764,(P1764:R1764,S1764:AG1764)),0)</f>
        <v>0</v>
      </c>
      <c r="F1764" s="7">
        <f>IF(R1764&gt;0,RANK(R1764,(P1764:R1764,S1764:AG1764)),0)</f>
        <v>1</v>
      </c>
      <c r="G1764" s="7">
        <f>IF(S1764&gt;0,RANK(S1764,(P1764:R1764,S1764:AG1764)),0)</f>
        <v>0</v>
      </c>
      <c r="H1764" s="49">
        <f t="shared" si="1004"/>
        <v>16625</v>
      </c>
      <c r="I1764" s="178">
        <f t="shared" si="1019"/>
        <v>0.22468645258946912</v>
      </c>
      <c r="J1764" s="2"/>
      <c r="K1764" s="2">
        <f t="shared" si="1005"/>
        <v>0.38140609795653585</v>
      </c>
      <c r="L1764" s="2">
        <f t="shared" si="1006"/>
        <v>0</v>
      </c>
      <c r="M1764" s="2">
        <f t="shared" si="1007"/>
        <v>0.60609255054600497</v>
      </c>
      <c r="N1764" s="2">
        <f t="shared" si="1008"/>
        <v>0</v>
      </c>
      <c r="O1764" s="2">
        <f t="shared" si="1009"/>
        <v>1.2501351497459123E-2</v>
      </c>
      <c r="P1764" s="1">
        <v>28221</v>
      </c>
      <c r="R1764" s="1">
        <v>44846</v>
      </c>
      <c r="Y1764" s="1">
        <v>925</v>
      </c>
      <c r="AI1764" s="7">
        <f t="shared" si="1010"/>
        <v>0</v>
      </c>
      <c r="AJ1764" s="7">
        <f t="shared" si="1011"/>
        <v>0</v>
      </c>
      <c r="AK1764" s="7">
        <f t="shared" si="1012"/>
        <v>0</v>
      </c>
      <c r="AL1764" s="7">
        <f t="shared" si="1013"/>
        <v>0</v>
      </c>
      <c r="AM1764" s="2">
        <f t="shared" si="1014"/>
        <v>0</v>
      </c>
      <c r="AN1764" s="2">
        <f t="shared" si="1015"/>
        <v>0</v>
      </c>
      <c r="AO1764" s="2">
        <f t="shared" si="1016"/>
        <v>0</v>
      </c>
      <c r="AP1764" s="2">
        <f t="shared" si="1017"/>
        <v>0</v>
      </c>
      <c r="AR1764" t="str">
        <f t="shared" si="1000"/>
        <v>Lane</v>
      </c>
      <c r="AS1764" t="s">
        <v>1342</v>
      </c>
      <c r="AT1764" s="182">
        <v>4</v>
      </c>
      <c r="AV1764" s="98">
        <v>41</v>
      </c>
      <c r="AW1764" s="100">
        <v>39</v>
      </c>
      <c r="AX1764" s="106">
        <f t="shared" si="1018"/>
        <v>41039</v>
      </c>
      <c r="AZ1764" s="7" t="s">
        <v>2975</v>
      </c>
      <c r="BA1764" t="s">
        <v>3208</v>
      </c>
    </row>
    <row r="1765" spans="1:53" hidden="1" outlineLevel="1">
      <c r="A1765" t="s">
        <v>227</v>
      </c>
      <c r="B1765" t="s">
        <v>1342</v>
      </c>
      <c r="C1765" s="1">
        <f t="shared" si="1003"/>
        <v>9020</v>
      </c>
      <c r="D1765" s="7">
        <f>IF(P1765&gt;0,RANK(P1765,(P1765:R1765,S1765:AG1765)),0)</f>
        <v>2</v>
      </c>
      <c r="E1765" s="7">
        <f>IF(Q1765&gt;0,RANK(Q1765,(P1765:R1765,S1765:AG1765)),0)</f>
        <v>0</v>
      </c>
      <c r="F1765" s="7">
        <f>IF(R1765&gt;0,RANK(R1765,(P1765:R1765,S1765:AG1765)),0)</f>
        <v>1</v>
      </c>
      <c r="G1765" s="7">
        <f>IF(S1765&gt;0,RANK(S1765,(P1765:R1765,S1765:AG1765)),0)</f>
        <v>0</v>
      </c>
      <c r="H1765" s="49">
        <f t="shared" si="1004"/>
        <v>700</v>
      </c>
      <c r="I1765" s="178">
        <f t="shared" si="1019"/>
        <v>7.7605321507760533E-2</v>
      </c>
      <c r="J1765" s="2"/>
      <c r="K1765" s="2">
        <f t="shared" si="1005"/>
        <v>0.44977827050997782</v>
      </c>
      <c r="L1765" s="2">
        <f t="shared" si="1006"/>
        <v>0</v>
      </c>
      <c r="M1765" s="2">
        <f t="shared" si="1007"/>
        <v>0.52738359201773832</v>
      </c>
      <c r="N1765" s="2">
        <f t="shared" si="1008"/>
        <v>0</v>
      </c>
      <c r="O1765" s="2">
        <f t="shared" si="1009"/>
        <v>2.2838137472283915E-2</v>
      </c>
      <c r="P1765" s="1">
        <v>4057</v>
      </c>
      <c r="R1765" s="1">
        <v>4757</v>
      </c>
      <c r="Y1765" s="1">
        <v>206</v>
      </c>
      <c r="AA1765"/>
      <c r="AI1765" s="7">
        <f t="shared" si="1010"/>
        <v>0</v>
      </c>
      <c r="AJ1765" s="7">
        <f t="shared" si="1011"/>
        <v>0</v>
      </c>
      <c r="AK1765" s="7">
        <f t="shared" si="1012"/>
        <v>0</v>
      </c>
      <c r="AL1765" s="7">
        <f t="shared" si="1013"/>
        <v>0</v>
      </c>
      <c r="AM1765" s="2">
        <f t="shared" si="1014"/>
        <v>0</v>
      </c>
      <c r="AN1765" s="2">
        <f t="shared" si="1015"/>
        <v>0</v>
      </c>
      <c r="AO1765" s="2">
        <f t="shared" si="1016"/>
        <v>0</v>
      </c>
      <c r="AP1765" s="2">
        <f t="shared" si="1017"/>
        <v>0</v>
      </c>
      <c r="AR1765" t="str">
        <f t="shared" si="1000"/>
        <v>Lincoln</v>
      </c>
      <c r="AS1765" t="s">
        <v>1342</v>
      </c>
      <c r="AT1765" s="182">
        <v>5</v>
      </c>
      <c r="AV1765" s="98">
        <v>41</v>
      </c>
      <c r="AW1765" s="100">
        <v>41</v>
      </c>
      <c r="AX1765" s="106">
        <f t="shared" si="1018"/>
        <v>41041</v>
      </c>
      <c r="AZ1765" s="7" t="s">
        <v>2975</v>
      </c>
      <c r="BA1765" t="s">
        <v>3208</v>
      </c>
    </row>
    <row r="1766" spans="1:53" hidden="1" outlineLevel="1">
      <c r="A1766" t="s">
        <v>1938</v>
      </c>
      <c r="B1766" t="s">
        <v>1342</v>
      </c>
      <c r="C1766" s="1">
        <f t="shared" si="1003"/>
        <v>12651</v>
      </c>
      <c r="D1766" s="7">
        <f>IF(P1766&gt;0,RANK(P1766,(P1766:R1766,S1766:AG1766)),0)</f>
        <v>2</v>
      </c>
      <c r="E1766" s="7">
        <f>IF(Q1766&gt;0,RANK(Q1766,(P1766:R1766,S1766:AG1766)),0)</f>
        <v>0</v>
      </c>
      <c r="F1766" s="7">
        <f>IF(R1766&gt;0,RANK(R1766,(P1766:R1766,S1766:AG1766)),0)</f>
        <v>1</v>
      </c>
      <c r="G1766" s="7">
        <f>IF(S1766&gt;0,RANK(S1766,(P1766:R1766,S1766:AG1766)),0)</f>
        <v>0</v>
      </c>
      <c r="H1766" s="49">
        <f t="shared" si="1004"/>
        <v>2139</v>
      </c>
      <c r="I1766" s="178">
        <f t="shared" si="1019"/>
        <v>0.16907754327721128</v>
      </c>
      <c r="J1766" s="2"/>
      <c r="K1766" s="2">
        <f t="shared" si="1005"/>
        <v>0.39807129871156433</v>
      </c>
      <c r="L1766" s="2">
        <f t="shared" si="1006"/>
        <v>0</v>
      </c>
      <c r="M1766" s="2">
        <f t="shared" si="1007"/>
        <v>0.56714884198877558</v>
      </c>
      <c r="N1766" s="2">
        <f t="shared" si="1008"/>
        <v>0</v>
      </c>
      <c r="O1766" s="2">
        <f t="shared" si="1009"/>
        <v>3.4779859299660099E-2</v>
      </c>
      <c r="P1766" s="1">
        <v>5036</v>
      </c>
      <c r="R1766" s="1">
        <v>7175</v>
      </c>
      <c r="Y1766" s="1">
        <v>440</v>
      </c>
      <c r="AA1766"/>
      <c r="AI1766" s="7">
        <f t="shared" si="1010"/>
        <v>0</v>
      </c>
      <c r="AJ1766" s="7">
        <f t="shared" si="1011"/>
        <v>0</v>
      </c>
      <c r="AK1766" s="7">
        <f t="shared" si="1012"/>
        <v>0</v>
      </c>
      <c r="AL1766" s="7">
        <f t="shared" si="1013"/>
        <v>0</v>
      </c>
      <c r="AM1766" s="2">
        <f t="shared" si="1014"/>
        <v>0</v>
      </c>
      <c r="AN1766" s="2">
        <f t="shared" si="1015"/>
        <v>0</v>
      </c>
      <c r="AO1766" s="2">
        <f t="shared" si="1016"/>
        <v>0</v>
      </c>
      <c r="AP1766" s="2">
        <f t="shared" si="1017"/>
        <v>0</v>
      </c>
      <c r="AR1766" t="str">
        <f t="shared" si="1000"/>
        <v>Linn</v>
      </c>
      <c r="AS1766" t="s">
        <v>1342</v>
      </c>
      <c r="AT1766" s="182">
        <v>4</v>
      </c>
      <c r="AV1766" s="98">
        <v>41</v>
      </c>
      <c r="AW1766" s="100">
        <v>43</v>
      </c>
      <c r="AX1766" s="106">
        <f t="shared" si="1018"/>
        <v>41043</v>
      </c>
      <c r="AZ1766" s="7" t="s">
        <v>2975</v>
      </c>
      <c r="BA1766" t="s">
        <v>3208</v>
      </c>
    </row>
    <row r="1767" spans="1:53" hidden="1" outlineLevel="1">
      <c r="A1767" t="s">
        <v>905</v>
      </c>
      <c r="B1767" t="s">
        <v>1342</v>
      </c>
      <c r="C1767" s="1">
        <f t="shared" si="1003"/>
        <v>1283</v>
      </c>
      <c r="D1767" s="7">
        <f>IF(P1767&gt;0,RANK(P1767,(P1767:R1767,S1767:AG1767)),0)</f>
        <v>2</v>
      </c>
      <c r="E1767" s="7">
        <f>IF(Q1767&gt;0,RANK(Q1767,(P1767:R1767,S1767:AG1767)),0)</f>
        <v>0</v>
      </c>
      <c r="F1767" s="7">
        <f>IF(R1767&gt;0,RANK(R1767,(P1767:R1767,S1767:AG1767)),0)</f>
        <v>1</v>
      </c>
      <c r="G1767" s="7">
        <f>IF(S1767&gt;0,RANK(S1767,(P1767:R1767,S1767:AG1767)),0)</f>
        <v>0</v>
      </c>
      <c r="H1767" s="49">
        <f t="shared" si="1004"/>
        <v>47</v>
      </c>
      <c r="I1767" s="178">
        <f t="shared" si="1019"/>
        <v>3.6632891660171474E-2</v>
      </c>
      <c r="J1767" s="2"/>
      <c r="K1767" s="2">
        <f t="shared" si="1005"/>
        <v>0.44583008573655497</v>
      </c>
      <c r="L1767" s="2">
        <f t="shared" si="1006"/>
        <v>0</v>
      </c>
      <c r="M1767" s="2">
        <f t="shared" si="1007"/>
        <v>0.48246297739672644</v>
      </c>
      <c r="N1767" s="2">
        <f t="shared" si="1008"/>
        <v>0</v>
      </c>
      <c r="O1767" s="2">
        <f t="shared" si="1009"/>
        <v>7.170693686671864E-2</v>
      </c>
      <c r="P1767" s="1">
        <v>572</v>
      </c>
      <c r="R1767" s="1">
        <v>619</v>
      </c>
      <c r="Y1767" s="1">
        <v>92</v>
      </c>
      <c r="AA1767"/>
      <c r="AI1767" s="7">
        <f t="shared" si="1010"/>
        <v>0</v>
      </c>
      <c r="AJ1767" s="7">
        <f t="shared" si="1011"/>
        <v>0</v>
      </c>
      <c r="AK1767" s="7">
        <f t="shared" si="1012"/>
        <v>0</v>
      </c>
      <c r="AL1767" s="7">
        <f t="shared" si="1013"/>
        <v>0</v>
      </c>
      <c r="AM1767" s="2">
        <f t="shared" si="1014"/>
        <v>0</v>
      </c>
      <c r="AN1767" s="2">
        <f t="shared" si="1015"/>
        <v>0</v>
      </c>
      <c r="AO1767" s="2">
        <f t="shared" si="1016"/>
        <v>0</v>
      </c>
      <c r="AP1767" s="2">
        <f t="shared" si="1017"/>
        <v>0</v>
      </c>
      <c r="AR1767" t="str">
        <f t="shared" si="1000"/>
        <v>Malheur</v>
      </c>
      <c r="AS1767" t="s">
        <v>1342</v>
      </c>
      <c r="AT1767" s="182">
        <v>2</v>
      </c>
      <c r="AV1767" s="98">
        <v>41</v>
      </c>
      <c r="AW1767" s="100">
        <v>45</v>
      </c>
      <c r="AX1767" s="106">
        <f t="shared" si="1018"/>
        <v>41045</v>
      </c>
      <c r="AZ1767" s="7" t="s">
        <v>2975</v>
      </c>
      <c r="BA1767" t="s">
        <v>3208</v>
      </c>
    </row>
    <row r="1768" spans="1:53" hidden="1" outlineLevel="1">
      <c r="A1768" t="s">
        <v>1302</v>
      </c>
      <c r="B1768" t="s">
        <v>1342</v>
      </c>
      <c r="C1768" s="1">
        <f t="shared" si="1003"/>
        <v>35395</v>
      </c>
      <c r="D1768" s="7">
        <f>IF(P1768&gt;0,RANK(P1768,(P1768:R1768,S1768:AG1768)),0)</f>
        <v>2</v>
      </c>
      <c r="E1768" s="7">
        <f>IF(Q1768&gt;0,RANK(Q1768,(P1768:R1768,S1768:AG1768)),0)</f>
        <v>0</v>
      </c>
      <c r="F1768" s="7">
        <f>IF(R1768&gt;0,RANK(R1768,(P1768:R1768,S1768:AG1768)),0)</f>
        <v>1</v>
      </c>
      <c r="G1768" s="7">
        <f>IF(S1768&gt;0,RANK(S1768,(P1768:R1768,S1768:AG1768)),0)</f>
        <v>0</v>
      </c>
      <c r="H1768" s="49">
        <f t="shared" si="1004"/>
        <v>3778</v>
      </c>
      <c r="I1768" s="178">
        <f t="shared" si="1019"/>
        <v>0.10673823986438763</v>
      </c>
      <c r="J1768" s="2"/>
      <c r="K1768" s="2">
        <f t="shared" si="1005"/>
        <v>0.43559824834016103</v>
      </c>
      <c r="L1768" s="2">
        <f t="shared" si="1006"/>
        <v>0</v>
      </c>
      <c r="M1768" s="2">
        <f t="shared" si="1007"/>
        <v>0.54233648820454872</v>
      </c>
      <c r="N1768" s="2">
        <f t="shared" si="1008"/>
        <v>0</v>
      </c>
      <c r="O1768" s="2">
        <f t="shared" si="1009"/>
        <v>2.2065263455290252E-2</v>
      </c>
      <c r="P1768" s="1">
        <v>15418</v>
      </c>
      <c r="R1768" s="1">
        <v>19196</v>
      </c>
      <c r="Y1768" s="1">
        <v>781</v>
      </c>
      <c r="AI1768" s="7">
        <f t="shared" si="1010"/>
        <v>0</v>
      </c>
      <c r="AJ1768" s="7">
        <f t="shared" si="1011"/>
        <v>0</v>
      </c>
      <c r="AK1768" s="7">
        <f t="shared" si="1012"/>
        <v>0</v>
      </c>
      <c r="AL1768" s="7">
        <f t="shared" si="1013"/>
        <v>0</v>
      </c>
      <c r="AM1768" s="2">
        <f t="shared" si="1014"/>
        <v>0</v>
      </c>
      <c r="AN1768" s="2">
        <f t="shared" si="1015"/>
        <v>0</v>
      </c>
      <c r="AO1768" s="2">
        <f t="shared" si="1016"/>
        <v>0</v>
      </c>
      <c r="AP1768" s="2">
        <f t="shared" si="1017"/>
        <v>0</v>
      </c>
      <c r="AR1768" t="str">
        <f t="shared" si="1000"/>
        <v>Marion</v>
      </c>
      <c r="AS1768" t="s">
        <v>1342</v>
      </c>
      <c r="AT1768" s="182">
        <v>5</v>
      </c>
      <c r="AV1768" s="98">
        <v>41</v>
      </c>
      <c r="AW1768" s="100">
        <v>47</v>
      </c>
      <c r="AX1768" s="106">
        <f t="shared" si="1018"/>
        <v>41047</v>
      </c>
      <c r="AZ1768" s="7" t="s">
        <v>2975</v>
      </c>
      <c r="BA1768" t="s">
        <v>3208</v>
      </c>
    </row>
    <row r="1769" spans="1:53" hidden="1" outlineLevel="1">
      <c r="A1769" t="s">
        <v>1380</v>
      </c>
      <c r="B1769" t="s">
        <v>1342</v>
      </c>
      <c r="C1769" s="1">
        <f t="shared" si="1003"/>
        <v>675</v>
      </c>
      <c r="D1769" s="7">
        <f>IF(P1769&gt;0,RANK(P1769,(P1769:R1769,S1769:AG1769)),0)</f>
        <v>2</v>
      </c>
      <c r="E1769" s="7">
        <f>IF(Q1769&gt;0,RANK(Q1769,(P1769:R1769,S1769:AG1769)),0)</f>
        <v>0</v>
      </c>
      <c r="F1769" s="7">
        <f>IF(R1769&gt;0,RANK(R1769,(P1769:R1769,S1769:AG1769)),0)</f>
        <v>1</v>
      </c>
      <c r="G1769" s="7">
        <f>IF(S1769&gt;0,RANK(S1769,(P1769:R1769,S1769:AG1769)),0)</f>
        <v>0</v>
      </c>
      <c r="H1769" s="49">
        <f t="shared" si="1004"/>
        <v>43</v>
      </c>
      <c r="I1769" s="178">
        <f t="shared" si="1019"/>
        <v>6.3703703703703707E-2</v>
      </c>
      <c r="J1769" s="2"/>
      <c r="K1769" s="2">
        <f t="shared" si="1005"/>
        <v>0.43555555555555553</v>
      </c>
      <c r="L1769" s="2">
        <f t="shared" si="1006"/>
        <v>0</v>
      </c>
      <c r="M1769" s="2">
        <f t="shared" si="1007"/>
        <v>0.49925925925925924</v>
      </c>
      <c r="N1769" s="2">
        <f t="shared" si="1008"/>
        <v>0</v>
      </c>
      <c r="O1769" s="2">
        <f t="shared" si="1009"/>
        <v>6.518518518518529E-2</v>
      </c>
      <c r="P1769" s="1">
        <v>294</v>
      </c>
      <c r="R1769" s="1">
        <v>337</v>
      </c>
      <c r="Y1769" s="1">
        <v>44</v>
      </c>
      <c r="AA1769"/>
      <c r="AI1769" s="7">
        <f t="shared" si="1010"/>
        <v>0</v>
      </c>
      <c r="AJ1769" s="7">
        <f t="shared" si="1011"/>
        <v>0</v>
      </c>
      <c r="AK1769" s="7">
        <f t="shared" si="1012"/>
        <v>0</v>
      </c>
      <c r="AL1769" s="7">
        <f t="shared" si="1013"/>
        <v>0</v>
      </c>
      <c r="AM1769" s="2">
        <f t="shared" si="1014"/>
        <v>0</v>
      </c>
      <c r="AN1769" s="2">
        <f t="shared" si="1015"/>
        <v>0</v>
      </c>
      <c r="AO1769" s="2">
        <f t="shared" si="1016"/>
        <v>0</v>
      </c>
      <c r="AP1769" s="2">
        <f t="shared" si="1017"/>
        <v>0</v>
      </c>
      <c r="AR1769" t="str">
        <f t="shared" si="1000"/>
        <v>Morrow</v>
      </c>
      <c r="AS1769" t="s">
        <v>1342</v>
      </c>
      <c r="AT1769" s="182">
        <v>2</v>
      </c>
      <c r="AV1769" s="98">
        <v>41</v>
      </c>
      <c r="AW1769" s="100">
        <v>49</v>
      </c>
      <c r="AX1769" s="106">
        <f t="shared" si="1018"/>
        <v>41049</v>
      </c>
      <c r="AZ1769" s="7" t="s">
        <v>2975</v>
      </c>
      <c r="BA1769" t="s">
        <v>3208</v>
      </c>
    </row>
    <row r="1770" spans="1:53" hidden="1" outlineLevel="1">
      <c r="A1770" t="s">
        <v>1377</v>
      </c>
      <c r="B1770" t="s">
        <v>1342</v>
      </c>
      <c r="C1770" s="1">
        <f t="shared" si="1003"/>
        <v>188180</v>
      </c>
      <c r="D1770" s="7">
        <f>IF(P1770&gt;0,RANK(P1770,(P1770:R1770,S1770:AG1770)),0)</f>
        <v>2</v>
      </c>
      <c r="E1770" s="7">
        <f>IF(Q1770&gt;0,RANK(Q1770,(P1770:R1770,S1770:AG1770)),0)</f>
        <v>0</v>
      </c>
      <c r="F1770" s="7">
        <f>IF(R1770&gt;0,RANK(R1770,(P1770:R1770,S1770:AG1770)),0)</f>
        <v>1</v>
      </c>
      <c r="G1770" s="7">
        <f>IF(S1770&gt;0,RANK(S1770,(P1770:R1770,S1770:AG1770)),0)</f>
        <v>0</v>
      </c>
      <c r="H1770" s="49">
        <f t="shared" si="1004"/>
        <v>34583</v>
      </c>
      <c r="I1770" s="178">
        <f t="shared" si="1019"/>
        <v>0.18377617175045169</v>
      </c>
      <c r="J1770" s="2"/>
      <c r="K1770" s="2">
        <f t="shared" si="1005"/>
        <v>0.40443192687852059</v>
      </c>
      <c r="L1770" s="2">
        <f t="shared" si="1006"/>
        <v>0</v>
      </c>
      <c r="M1770" s="2">
        <f t="shared" si="1007"/>
        <v>0.58820809862897228</v>
      </c>
      <c r="N1770" s="2">
        <f t="shared" si="1008"/>
        <v>0</v>
      </c>
      <c r="O1770" s="2">
        <f t="shared" si="1009"/>
        <v>7.3599744925071375E-3</v>
      </c>
      <c r="P1770" s="1">
        <v>76106</v>
      </c>
      <c r="R1770" s="1">
        <v>110689</v>
      </c>
      <c r="Y1770" s="1">
        <v>1385</v>
      </c>
      <c r="AI1770" s="7">
        <f t="shared" si="1010"/>
        <v>0</v>
      </c>
      <c r="AJ1770" s="7">
        <f t="shared" si="1011"/>
        <v>0</v>
      </c>
      <c r="AK1770" s="7">
        <f t="shared" si="1012"/>
        <v>0</v>
      </c>
      <c r="AL1770" s="7">
        <f t="shared" si="1013"/>
        <v>0</v>
      </c>
      <c r="AM1770" s="2">
        <f t="shared" si="1014"/>
        <v>0</v>
      </c>
      <c r="AN1770" s="2">
        <f t="shared" si="1015"/>
        <v>0</v>
      </c>
      <c r="AO1770" s="2">
        <f t="shared" si="1016"/>
        <v>0</v>
      </c>
      <c r="AP1770" s="2">
        <f t="shared" si="1017"/>
        <v>0</v>
      </c>
      <c r="AR1770" t="str">
        <f t="shared" si="1000"/>
        <v>Multnomah</v>
      </c>
      <c r="AS1770" t="s">
        <v>1342</v>
      </c>
      <c r="AT1770" s="182"/>
      <c r="AV1770" s="98">
        <v>41</v>
      </c>
      <c r="AW1770" s="100">
        <v>51</v>
      </c>
      <c r="AX1770" s="106">
        <f t="shared" si="1018"/>
        <v>41051</v>
      </c>
      <c r="AZ1770" s="7" t="s">
        <v>2975</v>
      </c>
      <c r="BA1770" t="s">
        <v>3208</v>
      </c>
    </row>
    <row r="1771" spans="1:53" hidden="1" outlineLevel="1">
      <c r="A1771" t="s">
        <v>2950</v>
      </c>
      <c r="B1771" t="s">
        <v>1342</v>
      </c>
      <c r="C1771" s="1">
        <f t="shared" si="1003"/>
        <v>10455</v>
      </c>
      <c r="D1771" s="7">
        <f>IF(P1771&gt;0,RANK(P1771,(P1771:R1771,S1771:AG1771)),0)</f>
        <v>2</v>
      </c>
      <c r="E1771" s="7">
        <f>IF(Q1771&gt;0,RANK(Q1771,(P1771:R1771,S1771:AG1771)),0)</f>
        <v>0</v>
      </c>
      <c r="F1771" s="7">
        <f>IF(R1771&gt;0,RANK(R1771,(P1771:R1771,S1771:AG1771)),0)</f>
        <v>1</v>
      </c>
      <c r="G1771" s="7">
        <f>IF(S1771&gt;0,RANK(S1771,(P1771:R1771,S1771:AG1771)),0)</f>
        <v>0</v>
      </c>
      <c r="H1771" s="49">
        <f t="shared" si="1004"/>
        <v>1082</v>
      </c>
      <c r="I1771" s="178">
        <f t="shared" si="1019"/>
        <v>0.1034911525585844</v>
      </c>
      <c r="J1771" s="2"/>
      <c r="K1771" s="2">
        <f t="shared" si="1005"/>
        <v>0.43854615016738402</v>
      </c>
      <c r="L1771" s="2">
        <f t="shared" si="1006"/>
        <v>0</v>
      </c>
      <c r="M1771" s="2">
        <f t="shared" si="1007"/>
        <v>0.5420373027259684</v>
      </c>
      <c r="N1771" s="2">
        <f t="shared" si="1008"/>
        <v>0</v>
      </c>
      <c r="O1771" s="2">
        <f t="shared" si="1009"/>
        <v>1.9416547106647641E-2</v>
      </c>
      <c r="P1771" s="1">
        <v>4585</v>
      </c>
      <c r="R1771" s="1">
        <v>5667</v>
      </c>
      <c r="Y1771" s="1">
        <v>203</v>
      </c>
      <c r="AA1771"/>
      <c r="AI1771" s="7">
        <f t="shared" si="1010"/>
        <v>0</v>
      </c>
      <c r="AJ1771" s="7">
        <f t="shared" si="1011"/>
        <v>0</v>
      </c>
      <c r="AK1771" s="7">
        <f t="shared" si="1012"/>
        <v>0</v>
      </c>
      <c r="AL1771" s="7">
        <f t="shared" si="1013"/>
        <v>0</v>
      </c>
      <c r="AM1771" s="2">
        <f t="shared" si="1014"/>
        <v>0</v>
      </c>
      <c r="AN1771" s="2">
        <f t="shared" si="1015"/>
        <v>0</v>
      </c>
      <c r="AO1771" s="2">
        <f t="shared" si="1016"/>
        <v>0</v>
      </c>
      <c r="AP1771" s="2">
        <f t="shared" si="1017"/>
        <v>0</v>
      </c>
      <c r="AR1771" t="str">
        <f t="shared" si="1000"/>
        <v>Polk</v>
      </c>
      <c r="AS1771" t="s">
        <v>1342</v>
      </c>
      <c r="AT1771" s="182">
        <v>5</v>
      </c>
      <c r="AV1771" s="98">
        <v>41</v>
      </c>
      <c r="AW1771" s="100">
        <v>53</v>
      </c>
      <c r="AX1771" s="106">
        <f t="shared" si="1018"/>
        <v>41053</v>
      </c>
      <c r="AZ1771" s="7" t="s">
        <v>2975</v>
      </c>
      <c r="BA1771" t="s">
        <v>3208</v>
      </c>
    </row>
    <row r="1772" spans="1:53" hidden="1" outlineLevel="1">
      <c r="A1772" t="s">
        <v>1745</v>
      </c>
      <c r="B1772" t="s">
        <v>1342</v>
      </c>
      <c r="C1772" s="1">
        <f t="shared" si="1003"/>
        <v>168</v>
      </c>
      <c r="D1772" s="7">
        <f>IF(P1772&gt;0,RANK(P1772,(P1772:R1772,S1772:AG1772)),0)</f>
        <v>2</v>
      </c>
      <c r="E1772" s="7">
        <f>IF(Q1772&gt;0,RANK(Q1772,(P1772:R1772,S1772:AG1772)),0)</f>
        <v>0</v>
      </c>
      <c r="F1772" s="7">
        <f>IF(R1772&gt;0,RANK(R1772,(P1772:R1772,S1772:AG1772)),0)</f>
        <v>1</v>
      </c>
      <c r="G1772" s="7">
        <f>IF(S1772&gt;0,RANK(S1772,(P1772:R1772,S1772:AG1772)),0)</f>
        <v>0</v>
      </c>
      <c r="H1772" s="49">
        <f t="shared" si="1004"/>
        <v>15</v>
      </c>
      <c r="I1772" s="178">
        <f t="shared" si="1019"/>
        <v>8.9285714285714288E-2</v>
      </c>
      <c r="J1772" s="2"/>
      <c r="K1772" s="2">
        <f t="shared" si="1005"/>
        <v>0.39880952380952384</v>
      </c>
      <c r="L1772" s="2">
        <f t="shared" si="1006"/>
        <v>0</v>
      </c>
      <c r="M1772" s="2">
        <f t="shared" si="1007"/>
        <v>0.48809523809523808</v>
      </c>
      <c r="N1772" s="2">
        <f t="shared" si="1008"/>
        <v>0</v>
      </c>
      <c r="O1772" s="2">
        <f t="shared" si="1009"/>
        <v>0.11309523809523808</v>
      </c>
      <c r="P1772" s="1">
        <v>67</v>
      </c>
      <c r="R1772" s="1">
        <v>82</v>
      </c>
      <c r="Y1772" s="1">
        <v>19</v>
      </c>
      <c r="AA1772"/>
      <c r="AI1772" s="7">
        <f t="shared" si="1010"/>
        <v>0</v>
      </c>
      <c r="AJ1772" s="7">
        <f t="shared" si="1011"/>
        <v>0</v>
      </c>
      <c r="AK1772" s="7">
        <f t="shared" si="1012"/>
        <v>0</v>
      </c>
      <c r="AL1772" s="7">
        <f t="shared" si="1013"/>
        <v>0</v>
      </c>
      <c r="AM1772" s="2">
        <f t="shared" si="1014"/>
        <v>0</v>
      </c>
      <c r="AN1772" s="2">
        <f t="shared" si="1015"/>
        <v>0</v>
      </c>
      <c r="AO1772" s="2">
        <f t="shared" si="1016"/>
        <v>0</v>
      </c>
      <c r="AP1772" s="2">
        <f t="shared" si="1017"/>
        <v>0</v>
      </c>
      <c r="AR1772" t="str">
        <f t="shared" si="1000"/>
        <v>Sherman</v>
      </c>
      <c r="AS1772" t="s">
        <v>1342</v>
      </c>
      <c r="AT1772" s="182">
        <v>2</v>
      </c>
      <c r="AV1772" s="98">
        <v>41</v>
      </c>
      <c r="AW1772" s="100">
        <v>55</v>
      </c>
      <c r="AX1772" s="106">
        <f t="shared" si="1018"/>
        <v>41055</v>
      </c>
      <c r="AZ1772" s="7" t="s">
        <v>2975</v>
      </c>
      <c r="BA1772" t="s">
        <v>3208</v>
      </c>
    </row>
    <row r="1773" spans="1:53" hidden="1" outlineLevel="1">
      <c r="A1773" t="s">
        <v>524</v>
      </c>
      <c r="B1773" t="s">
        <v>1342</v>
      </c>
      <c r="C1773" s="1">
        <f t="shared" si="1003"/>
        <v>4252</v>
      </c>
      <c r="D1773" s="7">
        <f>IF(P1773&gt;0,RANK(P1773,(P1773:R1773,S1773:AG1773)),0)</f>
        <v>2</v>
      </c>
      <c r="E1773" s="7">
        <f>IF(Q1773&gt;0,RANK(Q1773,(P1773:R1773,S1773:AG1773)),0)</f>
        <v>0</v>
      </c>
      <c r="F1773" s="7">
        <f>IF(R1773&gt;0,RANK(R1773,(P1773:R1773,S1773:AG1773)),0)</f>
        <v>1</v>
      </c>
      <c r="G1773" s="7">
        <f>IF(S1773&gt;0,RANK(S1773,(P1773:R1773,S1773:AG1773)),0)</f>
        <v>0</v>
      </c>
      <c r="H1773" s="49">
        <f t="shared" si="1004"/>
        <v>330</v>
      </c>
      <c r="I1773" s="178">
        <f t="shared" si="1019"/>
        <v>7.7610536218250231E-2</v>
      </c>
      <c r="J1773" s="2"/>
      <c r="K1773" s="2">
        <f t="shared" si="1005"/>
        <v>0.44943555973659455</v>
      </c>
      <c r="L1773" s="2">
        <f t="shared" si="1006"/>
        <v>0</v>
      </c>
      <c r="M1773" s="2">
        <f t="shared" si="1007"/>
        <v>0.52704609595484475</v>
      </c>
      <c r="N1773" s="2">
        <f t="shared" si="1008"/>
        <v>0</v>
      </c>
      <c r="O1773" s="2">
        <f t="shared" si="1009"/>
        <v>2.3518344308560701E-2</v>
      </c>
      <c r="P1773" s="1">
        <v>1911</v>
      </c>
      <c r="R1773" s="1">
        <v>2241</v>
      </c>
      <c r="Y1773" s="1">
        <v>100</v>
      </c>
      <c r="AA1773"/>
      <c r="AI1773" s="7">
        <f t="shared" si="1010"/>
        <v>0</v>
      </c>
      <c r="AJ1773" s="7">
        <f t="shared" si="1011"/>
        <v>0</v>
      </c>
      <c r="AK1773" s="7">
        <f t="shared" si="1012"/>
        <v>0</v>
      </c>
      <c r="AL1773" s="7">
        <f t="shared" si="1013"/>
        <v>0</v>
      </c>
      <c r="AM1773" s="2">
        <f t="shared" si="1014"/>
        <v>0</v>
      </c>
      <c r="AN1773" s="2">
        <f t="shared" si="1015"/>
        <v>0</v>
      </c>
      <c r="AO1773" s="2">
        <f t="shared" si="1016"/>
        <v>0</v>
      </c>
      <c r="AP1773" s="2">
        <f t="shared" si="1017"/>
        <v>0</v>
      </c>
      <c r="AR1773" t="str">
        <f t="shared" si="1000"/>
        <v>Tillamook</v>
      </c>
      <c r="AS1773" t="s">
        <v>1342</v>
      </c>
      <c r="AT1773" s="182">
        <v>5</v>
      </c>
      <c r="AV1773" s="98">
        <v>41</v>
      </c>
      <c r="AW1773" s="100">
        <v>57</v>
      </c>
      <c r="AX1773" s="106">
        <f t="shared" si="1018"/>
        <v>41057</v>
      </c>
      <c r="AZ1773" s="7" t="s">
        <v>2975</v>
      </c>
      <c r="BA1773" t="s">
        <v>3208</v>
      </c>
    </row>
    <row r="1774" spans="1:53" hidden="1" outlineLevel="1">
      <c r="A1774" t="s">
        <v>778</v>
      </c>
      <c r="B1774" t="s">
        <v>1342</v>
      </c>
      <c r="C1774" s="1">
        <f t="shared" si="1003"/>
        <v>4577</v>
      </c>
      <c r="D1774" s="7">
        <f>IF(P1774&gt;0,RANK(P1774,(P1774:R1774,S1774:AG1774)),0)</f>
        <v>2</v>
      </c>
      <c r="E1774" s="7">
        <f>IF(Q1774&gt;0,RANK(Q1774,(P1774:R1774,S1774:AG1774)),0)</f>
        <v>0</v>
      </c>
      <c r="F1774" s="7">
        <f>IF(R1774&gt;0,RANK(R1774,(P1774:R1774,S1774:AG1774)),0)</f>
        <v>1</v>
      </c>
      <c r="G1774" s="7">
        <f>IF(S1774&gt;0,RANK(S1774,(P1774:R1774,S1774:AG1774)),0)</f>
        <v>0</v>
      </c>
      <c r="H1774" s="49">
        <f t="shared" si="1004"/>
        <v>307</v>
      </c>
      <c r="I1774" s="178">
        <f t="shared" si="1019"/>
        <v>6.7074502949530254E-2</v>
      </c>
      <c r="J1774" s="2"/>
      <c r="K1774" s="2">
        <f t="shared" si="1005"/>
        <v>0.44177408783045663</v>
      </c>
      <c r="L1774" s="2">
        <f t="shared" si="1006"/>
        <v>0</v>
      </c>
      <c r="M1774" s="2">
        <f t="shared" si="1007"/>
        <v>0.5088485907799869</v>
      </c>
      <c r="N1774" s="2">
        <f t="shared" si="1008"/>
        <v>0</v>
      </c>
      <c r="O1774" s="2">
        <f t="shared" si="1009"/>
        <v>4.9377321389556528E-2</v>
      </c>
      <c r="P1774" s="1">
        <v>2022</v>
      </c>
      <c r="R1774" s="1">
        <v>2329</v>
      </c>
      <c r="Y1774" s="1">
        <v>226</v>
      </c>
      <c r="AA1774"/>
      <c r="AI1774" s="7">
        <f t="shared" si="1010"/>
        <v>0</v>
      </c>
      <c r="AJ1774" s="7">
        <f t="shared" si="1011"/>
        <v>0</v>
      </c>
      <c r="AK1774" s="7">
        <f t="shared" si="1012"/>
        <v>0</v>
      </c>
      <c r="AL1774" s="7">
        <f t="shared" si="1013"/>
        <v>0</v>
      </c>
      <c r="AM1774" s="2">
        <f t="shared" si="1014"/>
        <v>0</v>
      </c>
      <c r="AN1774" s="2">
        <f t="shared" si="1015"/>
        <v>0</v>
      </c>
      <c r="AO1774" s="2">
        <f t="shared" si="1016"/>
        <v>0</v>
      </c>
      <c r="AP1774" s="2">
        <f t="shared" si="1017"/>
        <v>0</v>
      </c>
      <c r="AR1774" t="str">
        <f t="shared" si="1000"/>
        <v>Umatilla</v>
      </c>
      <c r="AS1774" t="s">
        <v>1342</v>
      </c>
      <c r="AT1774" s="182">
        <v>2</v>
      </c>
      <c r="AV1774" s="98">
        <v>41</v>
      </c>
      <c r="AW1774" s="100">
        <v>59</v>
      </c>
      <c r="AX1774" s="106">
        <f t="shared" si="1018"/>
        <v>41059</v>
      </c>
      <c r="AZ1774" s="7" t="s">
        <v>2975</v>
      </c>
      <c r="BA1774" t="s">
        <v>3208</v>
      </c>
    </row>
    <row r="1775" spans="1:53" hidden="1" outlineLevel="1">
      <c r="A1775" t="s">
        <v>3257</v>
      </c>
      <c r="B1775" t="s">
        <v>1342</v>
      </c>
      <c r="C1775" s="1">
        <f t="shared" si="1003"/>
        <v>2496</v>
      </c>
      <c r="D1775" s="7">
        <f>IF(P1775&gt;0,RANK(P1775,(P1775:R1775,S1775:AG1775)),0)</f>
        <v>2</v>
      </c>
      <c r="E1775" s="7">
        <f>IF(Q1775&gt;0,RANK(Q1775,(P1775:R1775,S1775:AG1775)),0)</f>
        <v>0</v>
      </c>
      <c r="F1775" s="7">
        <f>IF(R1775&gt;0,RANK(R1775,(P1775:R1775,S1775:AG1775)),0)</f>
        <v>1</v>
      </c>
      <c r="G1775" s="7">
        <f>IF(S1775&gt;0,RANK(S1775,(P1775:R1775,S1775:AG1775)),0)</f>
        <v>0</v>
      </c>
      <c r="H1775" s="49">
        <f t="shared" si="1004"/>
        <v>450</v>
      </c>
      <c r="I1775" s="178">
        <f t="shared" si="1019"/>
        <v>0.18028846153846154</v>
      </c>
      <c r="J1775" s="2"/>
      <c r="K1775" s="2">
        <f t="shared" si="1005"/>
        <v>0.38661858974358976</v>
      </c>
      <c r="L1775" s="2">
        <f t="shared" si="1006"/>
        <v>0</v>
      </c>
      <c r="M1775" s="2">
        <f t="shared" si="1007"/>
        <v>0.56690705128205132</v>
      </c>
      <c r="N1775" s="2">
        <f t="shared" si="1008"/>
        <v>0</v>
      </c>
      <c r="O1775" s="2">
        <f t="shared" si="1009"/>
        <v>4.647435897435892E-2</v>
      </c>
      <c r="P1775" s="1">
        <v>965</v>
      </c>
      <c r="R1775" s="1">
        <v>1415</v>
      </c>
      <c r="Y1775" s="1">
        <v>116</v>
      </c>
      <c r="AA1775"/>
      <c r="AI1775" s="7">
        <f t="shared" si="1010"/>
        <v>0</v>
      </c>
      <c r="AJ1775" s="7">
        <f t="shared" si="1011"/>
        <v>0</v>
      </c>
      <c r="AK1775" s="7">
        <f t="shared" si="1012"/>
        <v>0</v>
      </c>
      <c r="AL1775" s="7">
        <f t="shared" si="1013"/>
        <v>0</v>
      </c>
      <c r="AM1775" s="2">
        <f t="shared" si="1014"/>
        <v>0</v>
      </c>
      <c r="AN1775" s="2">
        <f t="shared" si="1015"/>
        <v>0</v>
      </c>
      <c r="AO1775" s="2">
        <f t="shared" si="1016"/>
        <v>0</v>
      </c>
      <c r="AP1775" s="2">
        <f t="shared" si="1017"/>
        <v>0</v>
      </c>
      <c r="AR1775" t="str">
        <f t="shared" si="1000"/>
        <v>Union</v>
      </c>
      <c r="AS1775" t="s">
        <v>1342</v>
      </c>
      <c r="AT1775" s="182">
        <v>2</v>
      </c>
      <c r="AV1775" s="98">
        <v>41</v>
      </c>
      <c r="AW1775" s="100">
        <v>61</v>
      </c>
      <c r="AX1775" s="106">
        <f t="shared" si="1018"/>
        <v>41061</v>
      </c>
      <c r="AZ1775" s="7" t="s">
        <v>2975</v>
      </c>
      <c r="BA1775" t="s">
        <v>3208</v>
      </c>
    </row>
    <row r="1776" spans="1:53" hidden="1" outlineLevel="1">
      <c r="A1776" t="s">
        <v>232</v>
      </c>
      <c r="B1776" t="s">
        <v>1342</v>
      </c>
      <c r="C1776" s="1">
        <f t="shared" si="1003"/>
        <v>876</v>
      </c>
      <c r="D1776" s="7">
        <f>IF(P1776&gt;0,RANK(P1776,(P1776:R1776,S1776:AG1776)),0)</f>
        <v>2</v>
      </c>
      <c r="E1776" s="7">
        <f>IF(Q1776&gt;0,RANK(Q1776,(P1776:R1776,S1776:AG1776)),0)</f>
        <v>0</v>
      </c>
      <c r="F1776" s="7">
        <f>IF(R1776&gt;0,RANK(R1776,(P1776:R1776,S1776:AG1776)),0)</f>
        <v>1</v>
      </c>
      <c r="G1776" s="7">
        <f>IF(S1776&gt;0,RANK(S1776,(P1776:R1776,S1776:AG1776)),0)</f>
        <v>0</v>
      </c>
      <c r="H1776" s="49">
        <f t="shared" si="1004"/>
        <v>168</v>
      </c>
      <c r="I1776" s="178">
        <f t="shared" si="1019"/>
        <v>0.19178082191780821</v>
      </c>
      <c r="J1776" s="2"/>
      <c r="K1776" s="2">
        <f t="shared" si="1005"/>
        <v>0.37785388127853881</v>
      </c>
      <c r="L1776" s="2">
        <f t="shared" si="1006"/>
        <v>0</v>
      </c>
      <c r="M1776" s="2">
        <f t="shared" si="1007"/>
        <v>0.56963470319634701</v>
      </c>
      <c r="N1776" s="2">
        <f t="shared" si="1008"/>
        <v>0</v>
      </c>
      <c r="O1776" s="2">
        <f t="shared" si="1009"/>
        <v>5.251141552511418E-2</v>
      </c>
      <c r="P1776" s="1">
        <v>331</v>
      </c>
      <c r="R1776" s="1">
        <v>499</v>
      </c>
      <c r="Y1776" s="1">
        <v>46</v>
      </c>
      <c r="AA1776"/>
      <c r="AI1776" s="7">
        <f t="shared" si="1010"/>
        <v>0</v>
      </c>
      <c r="AJ1776" s="7">
        <f t="shared" si="1011"/>
        <v>0</v>
      </c>
      <c r="AK1776" s="7">
        <f t="shared" si="1012"/>
        <v>0</v>
      </c>
      <c r="AL1776" s="7">
        <f t="shared" si="1013"/>
        <v>0</v>
      </c>
      <c r="AM1776" s="2">
        <f t="shared" si="1014"/>
        <v>0</v>
      </c>
      <c r="AN1776" s="2">
        <f t="shared" si="1015"/>
        <v>0</v>
      </c>
      <c r="AO1776" s="2">
        <f t="shared" si="1016"/>
        <v>0</v>
      </c>
      <c r="AP1776" s="2">
        <f t="shared" si="1017"/>
        <v>0</v>
      </c>
      <c r="AR1776" t="str">
        <f t="shared" si="1000"/>
        <v>Wallowa</v>
      </c>
      <c r="AS1776" t="s">
        <v>1342</v>
      </c>
      <c r="AT1776" s="182">
        <v>2</v>
      </c>
      <c r="AV1776" s="98">
        <v>41</v>
      </c>
      <c r="AW1776" s="100">
        <v>63</v>
      </c>
      <c r="AX1776" s="106">
        <f t="shared" si="1018"/>
        <v>41063</v>
      </c>
      <c r="AZ1776" s="7" t="s">
        <v>2975</v>
      </c>
      <c r="BA1776" t="s">
        <v>3208</v>
      </c>
    </row>
    <row r="1777" spans="1:53" hidden="1" outlineLevel="1">
      <c r="A1777" t="s">
        <v>1428</v>
      </c>
      <c r="B1777" t="s">
        <v>1342</v>
      </c>
      <c r="C1777" s="1">
        <f t="shared" si="1003"/>
        <v>3204</v>
      </c>
      <c r="D1777" s="7">
        <f>IF(P1777&gt;0,RANK(P1777,(P1777:R1777,S1777:AG1777)),0)</f>
        <v>2</v>
      </c>
      <c r="E1777" s="7">
        <f>IF(Q1777&gt;0,RANK(Q1777,(P1777:R1777,S1777:AG1777)),0)</f>
        <v>0</v>
      </c>
      <c r="F1777" s="7">
        <f>IF(R1777&gt;0,RANK(R1777,(P1777:R1777,S1777:AG1777)),0)</f>
        <v>1</v>
      </c>
      <c r="G1777" s="7">
        <f>IF(S1777&gt;0,RANK(S1777,(P1777:R1777,S1777:AG1777)),0)</f>
        <v>0</v>
      </c>
      <c r="H1777" s="49">
        <f t="shared" si="1004"/>
        <v>556</v>
      </c>
      <c r="I1777" s="178">
        <f t="shared" si="1019"/>
        <v>0.1735330836454432</v>
      </c>
      <c r="J1777" s="2"/>
      <c r="K1777" s="2">
        <f t="shared" si="1005"/>
        <v>0.39981273408239698</v>
      </c>
      <c r="L1777" s="2">
        <f t="shared" si="1006"/>
        <v>0</v>
      </c>
      <c r="M1777" s="2">
        <f t="shared" si="1007"/>
        <v>0.57334581772784021</v>
      </c>
      <c r="N1777" s="2">
        <f t="shared" si="1008"/>
        <v>0</v>
      </c>
      <c r="O1777" s="2">
        <f t="shared" si="1009"/>
        <v>2.6841448189762862E-2</v>
      </c>
      <c r="P1777" s="1">
        <v>1281</v>
      </c>
      <c r="R1777" s="1">
        <v>1837</v>
      </c>
      <c r="Y1777" s="1">
        <v>86</v>
      </c>
      <c r="AA1777"/>
      <c r="AI1777" s="7">
        <f t="shared" si="1010"/>
        <v>0</v>
      </c>
      <c r="AJ1777" s="7">
        <f t="shared" si="1011"/>
        <v>0</v>
      </c>
      <c r="AK1777" s="7">
        <f t="shared" si="1012"/>
        <v>0</v>
      </c>
      <c r="AL1777" s="7">
        <f t="shared" si="1013"/>
        <v>0</v>
      </c>
      <c r="AM1777" s="2">
        <f t="shared" si="1014"/>
        <v>0</v>
      </c>
      <c r="AN1777" s="2">
        <f t="shared" si="1015"/>
        <v>0</v>
      </c>
      <c r="AO1777" s="2">
        <f t="shared" si="1016"/>
        <v>0</v>
      </c>
      <c r="AP1777" s="2">
        <f t="shared" si="1017"/>
        <v>0</v>
      </c>
      <c r="AR1777" t="str">
        <f t="shared" si="1000"/>
        <v>Wasco</v>
      </c>
      <c r="AS1777" t="s">
        <v>1342</v>
      </c>
      <c r="AT1777" s="182">
        <v>2</v>
      </c>
      <c r="AV1777" s="98">
        <v>41</v>
      </c>
      <c r="AW1777" s="100">
        <v>65</v>
      </c>
      <c r="AX1777" s="106">
        <f t="shared" si="1018"/>
        <v>41065</v>
      </c>
      <c r="AZ1777" s="7" t="s">
        <v>2975</v>
      </c>
      <c r="BA1777" t="s">
        <v>3208</v>
      </c>
    </row>
    <row r="1778" spans="1:53" hidden="1" outlineLevel="1">
      <c r="A1778" t="s">
        <v>643</v>
      </c>
      <c r="B1778" t="s">
        <v>1342</v>
      </c>
      <c r="C1778" s="1">
        <f t="shared" si="1003"/>
        <v>83019</v>
      </c>
      <c r="D1778" s="7">
        <f>IF(P1778&gt;0,RANK(P1778,(P1778:R1778,S1778:AG1778)),0)</f>
        <v>2</v>
      </c>
      <c r="E1778" s="7">
        <f>IF(Q1778&gt;0,RANK(Q1778,(P1778:R1778,S1778:AG1778)),0)</f>
        <v>0</v>
      </c>
      <c r="F1778" s="7">
        <f>IF(R1778&gt;0,RANK(R1778,(P1778:R1778,S1778:AG1778)),0)</f>
        <v>1</v>
      </c>
      <c r="G1778" s="7">
        <f>IF(S1778&gt;0,RANK(S1778,(P1778:R1778,S1778:AG1778)),0)</f>
        <v>0</v>
      </c>
      <c r="H1778" s="49">
        <f t="shared" si="1004"/>
        <v>6937</v>
      </c>
      <c r="I1778" s="178">
        <f t="shared" si="1019"/>
        <v>8.3559185246750739E-2</v>
      </c>
      <c r="J1778" s="2"/>
      <c r="K1778" s="2">
        <f t="shared" si="1005"/>
        <v>0.45334200604680858</v>
      </c>
      <c r="L1778" s="2">
        <f t="shared" si="1006"/>
        <v>0</v>
      </c>
      <c r="M1778" s="2">
        <f t="shared" si="1007"/>
        <v>0.53690119129355929</v>
      </c>
      <c r="N1778" s="2">
        <f t="shared" si="1008"/>
        <v>0</v>
      </c>
      <c r="O1778" s="2">
        <f t="shared" si="1009"/>
        <v>9.7568026596321911E-3</v>
      </c>
      <c r="P1778" s="1">
        <v>37636</v>
      </c>
      <c r="R1778" s="1">
        <v>44573</v>
      </c>
      <c r="Y1778" s="1">
        <v>810</v>
      </c>
      <c r="AI1778" s="7">
        <f t="shared" si="1010"/>
        <v>0</v>
      </c>
      <c r="AJ1778" s="7">
        <f t="shared" si="1011"/>
        <v>0</v>
      </c>
      <c r="AK1778" s="7">
        <f t="shared" si="1012"/>
        <v>0</v>
      </c>
      <c r="AL1778" s="7">
        <f t="shared" si="1013"/>
        <v>0</v>
      </c>
      <c r="AM1778" s="2">
        <f t="shared" si="1014"/>
        <v>0</v>
      </c>
      <c r="AN1778" s="2">
        <f t="shared" si="1015"/>
        <v>0</v>
      </c>
      <c r="AO1778" s="2">
        <f t="shared" si="1016"/>
        <v>0</v>
      </c>
      <c r="AP1778" s="2">
        <f t="shared" si="1017"/>
        <v>0</v>
      </c>
      <c r="AR1778" t="str">
        <f t="shared" si="1000"/>
        <v>Washington</v>
      </c>
      <c r="AS1778" t="s">
        <v>1342</v>
      </c>
      <c r="AT1778" s="182">
        <v>1</v>
      </c>
      <c r="AV1778" s="98">
        <v>41</v>
      </c>
      <c r="AW1778" s="100">
        <v>67</v>
      </c>
      <c r="AX1778" s="106">
        <f t="shared" si="1018"/>
        <v>41067</v>
      </c>
      <c r="AZ1778" s="7" t="s">
        <v>2975</v>
      </c>
      <c r="BA1778" t="s">
        <v>3208</v>
      </c>
    </row>
    <row r="1779" spans="1:53" hidden="1" outlineLevel="1">
      <c r="A1779" t="s">
        <v>3280</v>
      </c>
      <c r="B1779" t="s">
        <v>1342</v>
      </c>
      <c r="C1779" s="1">
        <f t="shared" si="1003"/>
        <v>159</v>
      </c>
      <c r="D1779" s="7">
        <f>IF(P1779&gt;0,RANK(P1779,(P1779:R1779,S1779:AG1779)),0)</f>
        <v>2</v>
      </c>
      <c r="E1779" s="7">
        <f>IF(Q1779&gt;0,RANK(Q1779,(P1779:R1779,S1779:AG1779)),0)</f>
        <v>0</v>
      </c>
      <c r="F1779" s="7">
        <f>IF(R1779&gt;0,RANK(R1779,(P1779:R1779,S1779:AG1779)),0)</f>
        <v>1</v>
      </c>
      <c r="G1779" s="7">
        <f>IF(S1779&gt;0,RANK(S1779,(P1779:R1779,S1779:AG1779)),0)</f>
        <v>0</v>
      </c>
      <c r="H1779" s="49">
        <f t="shared" si="1004"/>
        <v>38</v>
      </c>
      <c r="I1779" s="178">
        <f t="shared" si="1019"/>
        <v>0.2389937106918239</v>
      </c>
      <c r="J1779" s="2"/>
      <c r="K1779" s="2">
        <f t="shared" si="1005"/>
        <v>0.30188679245283018</v>
      </c>
      <c r="L1779" s="2">
        <f t="shared" si="1006"/>
        <v>0</v>
      </c>
      <c r="M1779" s="2">
        <f t="shared" si="1007"/>
        <v>0.54088050314465408</v>
      </c>
      <c r="N1779" s="2">
        <f t="shared" si="1008"/>
        <v>0</v>
      </c>
      <c r="O1779" s="2">
        <f t="shared" si="1009"/>
        <v>0.1572327044025158</v>
      </c>
      <c r="P1779" s="1">
        <v>48</v>
      </c>
      <c r="R1779" s="1">
        <v>86</v>
      </c>
      <c r="Y1779" s="1">
        <v>25</v>
      </c>
      <c r="AA1779"/>
      <c r="AI1779" s="7">
        <f t="shared" si="1010"/>
        <v>0</v>
      </c>
      <c r="AJ1779" s="7">
        <f t="shared" si="1011"/>
        <v>0</v>
      </c>
      <c r="AK1779" s="7">
        <f t="shared" si="1012"/>
        <v>0</v>
      </c>
      <c r="AL1779" s="7">
        <f t="shared" si="1013"/>
        <v>0</v>
      </c>
      <c r="AM1779" s="2">
        <f t="shared" si="1014"/>
        <v>0</v>
      </c>
      <c r="AN1779" s="2">
        <f t="shared" si="1015"/>
        <v>0</v>
      </c>
      <c r="AO1779" s="2">
        <f t="shared" si="1016"/>
        <v>0</v>
      </c>
      <c r="AP1779" s="2">
        <f t="shared" si="1017"/>
        <v>0</v>
      </c>
      <c r="AR1779" t="str">
        <f t="shared" si="1000"/>
        <v>Wheeler</v>
      </c>
      <c r="AS1779" t="s">
        <v>1342</v>
      </c>
      <c r="AT1779" s="182">
        <v>2</v>
      </c>
      <c r="AV1779" s="98">
        <v>41</v>
      </c>
      <c r="AW1779" s="100">
        <v>69</v>
      </c>
      <c r="AX1779" s="106">
        <f t="shared" si="1018"/>
        <v>41069</v>
      </c>
      <c r="AZ1779" s="7" t="s">
        <v>2975</v>
      </c>
      <c r="BA1779" t="s">
        <v>3208</v>
      </c>
    </row>
    <row r="1780" spans="1:53" hidden="1" outlineLevel="1">
      <c r="A1780" t="s">
        <v>288</v>
      </c>
      <c r="B1780" t="s">
        <v>1342</v>
      </c>
      <c r="C1780" s="1">
        <f t="shared" si="1003"/>
        <v>12358</v>
      </c>
      <c r="D1780" s="7">
        <f>IF(P1780&gt;0,RANK(P1780,(P1780:R1780,S1780:AG1780)),0)</f>
        <v>2</v>
      </c>
      <c r="E1780" s="7">
        <f>IF(Q1780&gt;0,RANK(Q1780,(P1780:R1780,S1780:AG1780)),0)</f>
        <v>0</v>
      </c>
      <c r="F1780" s="7">
        <f>IF(R1780&gt;0,RANK(R1780,(P1780:R1780,S1780:AG1780)),0)</f>
        <v>1</v>
      </c>
      <c r="G1780" s="7">
        <f>IF(S1780&gt;0,RANK(S1780,(P1780:R1780,S1780:AG1780)),0)</f>
        <v>0</v>
      </c>
      <c r="H1780" s="49">
        <f t="shared" si="1004"/>
        <v>1259</v>
      </c>
      <c r="I1780" s="178">
        <f t="shared" si="1019"/>
        <v>0.10187732642822463</v>
      </c>
      <c r="J1780" s="2"/>
      <c r="K1780" s="2">
        <f t="shared" si="1005"/>
        <v>0.43623563683443922</v>
      </c>
      <c r="L1780" s="2">
        <f t="shared" si="1006"/>
        <v>0</v>
      </c>
      <c r="M1780" s="2">
        <f t="shared" si="1007"/>
        <v>0.53811296326266389</v>
      </c>
      <c r="N1780" s="2">
        <f t="shared" si="1008"/>
        <v>0</v>
      </c>
      <c r="O1780" s="2">
        <f t="shared" si="1009"/>
        <v>2.5651399902896888E-2</v>
      </c>
      <c r="P1780" s="1">
        <v>5391</v>
      </c>
      <c r="R1780" s="1">
        <v>6650</v>
      </c>
      <c r="Y1780" s="1">
        <v>317</v>
      </c>
      <c r="AA1780"/>
      <c r="AI1780" s="7">
        <f t="shared" si="1010"/>
        <v>0</v>
      </c>
      <c r="AJ1780" s="7">
        <f t="shared" si="1011"/>
        <v>0</v>
      </c>
      <c r="AK1780" s="7">
        <f t="shared" si="1012"/>
        <v>0</v>
      </c>
      <c r="AL1780" s="7">
        <f t="shared" si="1013"/>
        <v>0</v>
      </c>
      <c r="AM1780" s="2">
        <f t="shared" si="1014"/>
        <v>0</v>
      </c>
      <c r="AN1780" s="2">
        <f t="shared" si="1015"/>
        <v>0</v>
      </c>
      <c r="AO1780" s="2">
        <f t="shared" si="1016"/>
        <v>0</v>
      </c>
      <c r="AP1780" s="2">
        <f t="shared" si="1017"/>
        <v>0</v>
      </c>
      <c r="AR1780" t="str">
        <f t="shared" si="1000"/>
        <v>Yamhill</v>
      </c>
      <c r="AS1780" t="s">
        <v>1342</v>
      </c>
      <c r="AT1780" s="182">
        <v>1</v>
      </c>
      <c r="AV1780" s="98">
        <v>41</v>
      </c>
      <c r="AW1780" s="100">
        <v>71</v>
      </c>
      <c r="AX1780" s="106">
        <f t="shared" si="1018"/>
        <v>41071</v>
      </c>
      <c r="AZ1780" s="7" t="s">
        <v>2975</v>
      </c>
      <c r="BA1780" t="s">
        <v>3208</v>
      </c>
    </row>
    <row r="1781" spans="1:53" collapsed="1">
      <c r="A1781" t="s">
        <v>2425</v>
      </c>
      <c r="B1781" t="s">
        <v>1114</v>
      </c>
      <c r="C1781" s="1">
        <f t="shared" si="1003"/>
        <v>641595</v>
      </c>
      <c r="D1781" s="7">
        <f>IF(P1781&gt;0,RANK(P1781,(P1781:R1781,S1781:AG1781)),0)</f>
        <v>2</v>
      </c>
      <c r="E1781" s="7">
        <f>IF(Q1781&gt;0,RANK(Q1781,(P1781:R1781,S1781:AG1781)),0)</f>
        <v>0</v>
      </c>
      <c r="F1781" s="7">
        <f>IF(R1781&gt;0,RANK(R1781,(P1781:R1781,S1781:AG1781)),0)</f>
        <v>1</v>
      </c>
      <c r="G1781" s="7">
        <f>IF(S1781&gt;0,RANK(S1781,(P1781:R1781,S1781:AG1781)),0)</f>
        <v>0</v>
      </c>
      <c r="H1781" s="49">
        <f t="shared" si="1004"/>
        <v>90983</v>
      </c>
      <c r="I1781" s="178">
        <f t="shared" si="1019"/>
        <v>0.14180752655491394</v>
      </c>
      <c r="J1781" s="2"/>
      <c r="K1781" s="2">
        <f t="shared" si="1005"/>
        <v>0.42058619534129787</v>
      </c>
      <c r="L1781" s="2">
        <f t="shared" si="1006"/>
        <v>0</v>
      </c>
      <c r="M1781" s="2">
        <f t="shared" si="1007"/>
        <v>0.56239372189621184</v>
      </c>
      <c r="N1781" s="2">
        <f t="shared" si="1008"/>
        <v>0</v>
      </c>
      <c r="O1781" s="2">
        <f t="shared" si="1009"/>
        <v>1.702008276249023E-2</v>
      </c>
      <c r="P1781" s="1">
        <f>SUM(P1745:P1780)</f>
        <v>269846</v>
      </c>
      <c r="R1781" s="1">
        <f>SUM(R1745:R1780)</f>
        <v>360829</v>
      </c>
      <c r="Y1781" s="1">
        <f>SUM(Y1745:Y1780)</f>
        <v>10920</v>
      </c>
      <c r="AI1781" s="7">
        <f t="shared" si="1010"/>
        <v>0</v>
      </c>
      <c r="AJ1781" s="7">
        <f t="shared" si="1011"/>
        <v>0</v>
      </c>
      <c r="AK1781" s="7">
        <f t="shared" si="1012"/>
        <v>0</v>
      </c>
      <c r="AL1781" s="7">
        <f t="shared" si="1013"/>
        <v>0</v>
      </c>
      <c r="AM1781" s="2">
        <f t="shared" si="1014"/>
        <v>0</v>
      </c>
      <c r="AN1781" s="2">
        <f t="shared" si="1015"/>
        <v>0</v>
      </c>
      <c r="AO1781" s="2">
        <f t="shared" si="1016"/>
        <v>0</v>
      </c>
      <c r="AP1781" s="2">
        <f t="shared" si="1017"/>
        <v>0</v>
      </c>
      <c r="AR1781" t="str">
        <f t="shared" si="1000"/>
        <v>Oregon</v>
      </c>
      <c r="AS1781" t="s">
        <v>1114</v>
      </c>
      <c r="AT1781" s="182"/>
      <c r="AV1781" s="98">
        <v>41</v>
      </c>
      <c r="AW1781" s="100"/>
      <c r="AX1781" s="98">
        <v>41</v>
      </c>
      <c r="AZ1781" s="7" t="s">
        <v>1634</v>
      </c>
      <c r="BA1781" t="s">
        <v>3208</v>
      </c>
    </row>
    <row r="1782" spans="1:53">
      <c r="C1782" s="1"/>
      <c r="E1782" s="7"/>
      <c r="F1782" s="7"/>
      <c r="G1782" s="7"/>
      <c r="H1782" s="49"/>
      <c r="I1782" s="178"/>
      <c r="J1782" s="2"/>
      <c r="AI1782" s="7"/>
      <c r="AJ1782" s="7"/>
      <c r="AK1782" s="7"/>
      <c r="AL1782" s="7"/>
      <c r="AT1782" s="182"/>
      <c r="AV1782" s="98"/>
      <c r="AW1782" s="100"/>
    </row>
    <row r="1783" spans="1:53" hidden="1" outlineLevel="1">
      <c r="A1783" t="s">
        <v>638</v>
      </c>
      <c r="B1783" t="s">
        <v>2021</v>
      </c>
      <c r="C1783" s="1">
        <f t="shared" ref="C1783:C1814" si="1020">SUM(P1783:AG1783)</f>
        <v>8035</v>
      </c>
      <c r="D1783" s="7">
        <f>IF(P1783&gt;0,RANK(P1783,(P1783:R1783,S1783:AG1783)),0)</f>
        <v>2</v>
      </c>
      <c r="E1783" s="7">
        <f>IF(Q1783&gt;0,RANK(Q1783,(P1783:R1783,S1783:AG1783)),0)</f>
        <v>0</v>
      </c>
      <c r="F1783" s="7">
        <f>IF(R1783&gt;0,RANK(R1783,(P1783:R1783,S1783:AG1783)),0)</f>
        <v>1</v>
      </c>
      <c r="G1783" s="7">
        <f>IF(S1783&gt;0,RANK(S1783,(P1783:R1783,S1783:AG1783)),0)</f>
        <v>0</v>
      </c>
      <c r="H1783" s="49">
        <f t="shared" ref="H1783:H1814" si="1021">MAX(P1783:Y1783)-LARGE(P1783:Y1783,2)</f>
        <v>238</v>
      </c>
      <c r="I1783" s="178">
        <f t="shared" si="1019"/>
        <v>2.9620410703173616E-2</v>
      </c>
      <c r="J1783" s="2"/>
      <c r="K1783" s="2">
        <f t="shared" ref="K1783:K1814" si="1022">IF($C1783=0,"-",P1783/$C1783)</f>
        <v>0.48077162414436841</v>
      </c>
      <c r="L1783" s="2">
        <f t="shared" ref="L1783:L1814" si="1023">IF($C1783=0,"-",Q1783/$C1783)</f>
        <v>0</v>
      </c>
      <c r="M1783" s="2">
        <f t="shared" si="1007"/>
        <v>0.51039203484754203</v>
      </c>
      <c r="N1783" s="2">
        <f t="shared" si="1008"/>
        <v>0</v>
      </c>
      <c r="O1783" s="2">
        <f t="shared" si="1009"/>
        <v>8.8363410080894988E-3</v>
      </c>
      <c r="P1783" s="1">
        <v>3863</v>
      </c>
      <c r="R1783" s="1">
        <v>4101</v>
      </c>
      <c r="AA1783" s="161"/>
      <c r="AC1783" s="217">
        <v>71</v>
      </c>
      <c r="AI1783" s="7">
        <f t="shared" ref="AI1783:AI1814" si="1024">IF(T1783&gt;0,RANK(T1783,(P1783:Z1783)),0)</f>
        <v>0</v>
      </c>
      <c r="AJ1783" s="7">
        <f t="shared" ref="AJ1783:AJ1814" si="1025">IF(U1783&gt;0,RANK(U1783,(P1783:Z1783)),0)</f>
        <v>0</v>
      </c>
      <c r="AK1783" s="7">
        <f t="shared" ref="AK1783:AK1814" si="1026">IF(V1783&gt;0,RANK(V1783,(P1783:Z1783)),0)</f>
        <v>0</v>
      </c>
      <c r="AL1783" s="7">
        <f t="shared" ref="AL1783:AL1814" si="1027">IF(W1783&gt;0,RANK(W1783,(P1783:Z1783)),0)</f>
        <v>0</v>
      </c>
      <c r="AM1783" s="2">
        <f t="shared" ref="AM1783:AM1814" si="1028">IF($C1783=0,"-",T1783/$C1783)</f>
        <v>0</v>
      </c>
      <c r="AN1783" s="2">
        <f t="shared" ref="AN1783:AN1814" si="1029">IF($C1783=0,"-",U1783/$C1783)</f>
        <v>0</v>
      </c>
      <c r="AO1783" s="2">
        <f t="shared" ref="AO1783:AO1814" si="1030">IF($C1783=0,"-",V1783/$C1783)</f>
        <v>0</v>
      </c>
      <c r="AP1783" s="2">
        <f t="shared" ref="AP1783:AP1814" si="1031">IF($C1783=0,"-",W1783/$C1783)</f>
        <v>0</v>
      </c>
      <c r="AR1783" t="str">
        <f t="shared" si="1000"/>
        <v>Adams</v>
      </c>
      <c r="AS1783" t="s">
        <v>2021</v>
      </c>
      <c r="AT1783" s="182">
        <v>4</v>
      </c>
      <c r="AV1783" s="98">
        <v>42</v>
      </c>
      <c r="AW1783" s="100">
        <v>1</v>
      </c>
      <c r="AX1783" s="106">
        <f t="shared" ref="AX1783:AX1814" si="1032">AV1783*1000+AW1783</f>
        <v>42001</v>
      </c>
      <c r="AZ1783" s="7" t="s">
        <v>2975</v>
      </c>
      <c r="BA1783" t="s">
        <v>3208</v>
      </c>
    </row>
    <row r="1784" spans="1:53" hidden="1" outlineLevel="1">
      <c r="A1784" t="s">
        <v>1290</v>
      </c>
      <c r="B1784" t="s">
        <v>2021</v>
      </c>
      <c r="C1784" s="1">
        <f t="shared" si="1020"/>
        <v>224612</v>
      </c>
      <c r="D1784" s="7">
        <f>IF(P1784&gt;0,RANK(P1784,(P1784:R1784,S1784:AG1784)),0)</f>
        <v>1</v>
      </c>
      <c r="E1784" s="7">
        <f>IF(Q1784&gt;0,RANK(Q1784,(P1784:R1784,S1784:AG1784)),0)</f>
        <v>0</v>
      </c>
      <c r="F1784" s="7">
        <f>IF(R1784&gt;0,RANK(R1784,(P1784:R1784,S1784:AG1784)),0)</f>
        <v>2</v>
      </c>
      <c r="G1784" s="7">
        <f>IF(S1784&gt;0,RANK(S1784,(P1784:R1784,S1784:AG1784)),0)</f>
        <v>0</v>
      </c>
      <c r="H1784" s="49">
        <f t="shared" si="1021"/>
        <v>24637</v>
      </c>
      <c r="I1784" s="178">
        <f t="shared" si="1019"/>
        <v>0.10968692678930779</v>
      </c>
      <c r="J1784" s="2"/>
      <c r="K1784" s="2">
        <f t="shared" si="1022"/>
        <v>0.55079425854362185</v>
      </c>
      <c r="L1784" s="2">
        <f t="shared" si="1023"/>
        <v>0</v>
      </c>
      <c r="M1784" s="2">
        <f t="shared" si="1007"/>
        <v>0.4411073317543141</v>
      </c>
      <c r="N1784" s="2">
        <f t="shared" si="1008"/>
        <v>0</v>
      </c>
      <c r="O1784" s="2">
        <f t="shared" si="1009"/>
        <v>8.0984097020640466E-3</v>
      </c>
      <c r="P1784" s="1">
        <v>123715</v>
      </c>
      <c r="R1784" s="1">
        <v>99078</v>
      </c>
      <c r="AC1784" s="1">
        <v>1819</v>
      </c>
      <c r="AI1784" s="7">
        <f t="shared" si="1024"/>
        <v>0</v>
      </c>
      <c r="AJ1784" s="7">
        <f t="shared" si="1025"/>
        <v>0</v>
      </c>
      <c r="AK1784" s="7">
        <f t="shared" si="1026"/>
        <v>0</v>
      </c>
      <c r="AL1784" s="7">
        <f t="shared" si="1027"/>
        <v>0</v>
      </c>
      <c r="AM1784" s="2">
        <f t="shared" si="1028"/>
        <v>0</v>
      </c>
      <c r="AN1784" s="2">
        <f t="shared" si="1029"/>
        <v>0</v>
      </c>
      <c r="AO1784" s="2">
        <f t="shared" si="1030"/>
        <v>0</v>
      </c>
      <c r="AP1784" s="2">
        <f t="shared" si="1031"/>
        <v>0</v>
      </c>
      <c r="AR1784" t="str">
        <f t="shared" si="1000"/>
        <v>Allegheny</v>
      </c>
      <c r="AS1784" t="s">
        <v>2021</v>
      </c>
      <c r="AT1784" s="182"/>
      <c r="AV1784" s="98">
        <v>42</v>
      </c>
      <c r="AW1784" s="100">
        <v>3</v>
      </c>
      <c r="AX1784" s="106">
        <f t="shared" si="1032"/>
        <v>42003</v>
      </c>
      <c r="AZ1784" s="7" t="s">
        <v>2975</v>
      </c>
      <c r="BA1784" t="s">
        <v>3208</v>
      </c>
    </row>
    <row r="1785" spans="1:53" hidden="1" outlineLevel="1">
      <c r="A1785" t="s">
        <v>1787</v>
      </c>
      <c r="B1785" t="s">
        <v>2021</v>
      </c>
      <c r="C1785" s="1">
        <f t="shared" si="1020"/>
        <v>6195</v>
      </c>
      <c r="D1785" s="7">
        <f>IF(P1785&gt;0,RANK(P1785,(P1785:R1785,S1785:AG1785)),0)</f>
        <v>2</v>
      </c>
      <c r="E1785" s="7">
        <f>IF(Q1785&gt;0,RANK(Q1785,(P1785:R1785,S1785:AG1785)),0)</f>
        <v>0</v>
      </c>
      <c r="F1785" s="7">
        <f>IF(R1785&gt;0,RANK(R1785,(P1785:R1785,S1785:AG1785)),0)</f>
        <v>1</v>
      </c>
      <c r="G1785" s="7">
        <f>IF(S1785&gt;0,RANK(S1785,(P1785:R1785,S1785:AG1785)),0)</f>
        <v>0</v>
      </c>
      <c r="H1785" s="49">
        <f t="shared" si="1021"/>
        <v>81</v>
      </c>
      <c r="I1785" s="178">
        <f t="shared" si="1019"/>
        <v>1.3075060532687652E-2</v>
      </c>
      <c r="J1785" s="2"/>
      <c r="K1785" s="2">
        <f t="shared" si="1022"/>
        <v>0.48297013720742532</v>
      </c>
      <c r="L1785" s="2">
        <f t="shared" si="1023"/>
        <v>0</v>
      </c>
      <c r="M1785" s="2">
        <f t="shared" si="1007"/>
        <v>0.49604519774011302</v>
      </c>
      <c r="N1785" s="2">
        <f t="shared" si="1008"/>
        <v>0</v>
      </c>
      <c r="O1785" s="2">
        <f t="shared" si="1009"/>
        <v>2.098466505246166E-2</v>
      </c>
      <c r="P1785" s="1">
        <v>2992</v>
      </c>
      <c r="R1785" s="1">
        <v>3073</v>
      </c>
      <c r="AC1785" s="217">
        <v>130</v>
      </c>
      <c r="AI1785" s="7">
        <f t="shared" si="1024"/>
        <v>0</v>
      </c>
      <c r="AJ1785" s="7">
        <f t="shared" si="1025"/>
        <v>0</v>
      </c>
      <c r="AK1785" s="7">
        <f t="shared" si="1026"/>
        <v>0</v>
      </c>
      <c r="AL1785" s="7">
        <f t="shared" si="1027"/>
        <v>0</v>
      </c>
      <c r="AM1785" s="2">
        <f t="shared" si="1028"/>
        <v>0</v>
      </c>
      <c r="AN1785" s="2">
        <f t="shared" si="1029"/>
        <v>0</v>
      </c>
      <c r="AO1785" s="2">
        <f t="shared" si="1030"/>
        <v>0</v>
      </c>
      <c r="AP1785" s="2">
        <f t="shared" si="1031"/>
        <v>0</v>
      </c>
      <c r="AR1785" t="str">
        <f t="shared" si="1000"/>
        <v>Armstrong</v>
      </c>
      <c r="AS1785" t="s">
        <v>2021</v>
      </c>
      <c r="AT1785" s="182">
        <v>3</v>
      </c>
      <c r="AV1785" s="98">
        <v>42</v>
      </c>
      <c r="AW1785" s="100">
        <v>5</v>
      </c>
      <c r="AX1785" s="106">
        <f t="shared" si="1032"/>
        <v>42005</v>
      </c>
      <c r="AZ1785" s="7" t="s">
        <v>2975</v>
      </c>
      <c r="BA1785" t="s">
        <v>3208</v>
      </c>
    </row>
    <row r="1786" spans="1:53" hidden="1" outlineLevel="1">
      <c r="A1786" t="s">
        <v>1823</v>
      </c>
      <c r="B1786" t="s">
        <v>2021</v>
      </c>
      <c r="C1786" s="1">
        <f t="shared" si="1020"/>
        <v>23773</v>
      </c>
      <c r="D1786" s="7">
        <f>IF(P1786&gt;0,RANK(P1786,(P1786:R1786,S1786:AG1786)),0)</f>
        <v>1</v>
      </c>
      <c r="E1786" s="7">
        <f>IF(Q1786&gt;0,RANK(Q1786,(P1786:R1786,S1786:AG1786)),0)</f>
        <v>0</v>
      </c>
      <c r="F1786" s="7">
        <f>IF(R1786&gt;0,RANK(R1786,(P1786:R1786,S1786:AG1786)),0)</f>
        <v>2</v>
      </c>
      <c r="G1786" s="7">
        <f>IF(S1786&gt;0,RANK(S1786,(P1786:R1786,S1786:AG1786)),0)</f>
        <v>0</v>
      </c>
      <c r="H1786" s="49">
        <f t="shared" si="1021"/>
        <v>3658</v>
      </c>
      <c r="I1786" s="178">
        <f t="shared" si="1019"/>
        <v>0.15387203970891347</v>
      </c>
      <c r="J1786" s="2"/>
      <c r="K1786" s="2">
        <f t="shared" si="1022"/>
        <v>0.56917511462583603</v>
      </c>
      <c r="L1786" s="2">
        <f t="shared" si="1023"/>
        <v>0</v>
      </c>
      <c r="M1786" s="2">
        <f t="shared" si="1007"/>
        <v>0.41530307491692253</v>
      </c>
      <c r="N1786" s="2">
        <f t="shared" si="1008"/>
        <v>0</v>
      </c>
      <c r="O1786" s="2">
        <f t="shared" si="1009"/>
        <v>1.5521810457241436E-2</v>
      </c>
      <c r="P1786" s="1">
        <v>13531</v>
      </c>
      <c r="R1786" s="1">
        <v>9873</v>
      </c>
      <c r="AC1786" s="217">
        <v>369</v>
      </c>
      <c r="AI1786" s="7">
        <f t="shared" si="1024"/>
        <v>0</v>
      </c>
      <c r="AJ1786" s="7">
        <f t="shared" si="1025"/>
        <v>0</v>
      </c>
      <c r="AK1786" s="7">
        <f t="shared" si="1026"/>
        <v>0</v>
      </c>
      <c r="AL1786" s="7">
        <f t="shared" si="1027"/>
        <v>0</v>
      </c>
      <c r="AM1786" s="2">
        <f t="shared" si="1028"/>
        <v>0</v>
      </c>
      <c r="AN1786" s="2">
        <f t="shared" si="1029"/>
        <v>0</v>
      </c>
      <c r="AO1786" s="2">
        <f t="shared" si="1030"/>
        <v>0</v>
      </c>
      <c r="AP1786" s="2">
        <f t="shared" si="1031"/>
        <v>0</v>
      </c>
      <c r="AR1786" t="str">
        <f t="shared" si="1000"/>
        <v>Beaver</v>
      </c>
      <c r="AS1786" t="s">
        <v>2021</v>
      </c>
      <c r="AT1786" s="182">
        <v>12</v>
      </c>
      <c r="AV1786" s="98">
        <v>42</v>
      </c>
      <c r="AW1786" s="100">
        <v>7</v>
      </c>
      <c r="AX1786" s="106">
        <f t="shared" si="1032"/>
        <v>42007</v>
      </c>
      <c r="AZ1786" s="7" t="s">
        <v>2975</v>
      </c>
      <c r="BA1786" t="s">
        <v>3208</v>
      </c>
    </row>
    <row r="1787" spans="1:53" hidden="1" outlineLevel="1">
      <c r="A1787" t="s">
        <v>1056</v>
      </c>
      <c r="B1787" t="s">
        <v>2021</v>
      </c>
      <c r="C1787" s="1">
        <f t="shared" si="1020"/>
        <v>2838</v>
      </c>
      <c r="D1787" s="7">
        <f>IF(P1787&gt;0,RANK(P1787,(P1787:R1787,S1787:AG1787)),0)</f>
        <v>1</v>
      </c>
      <c r="E1787" s="7">
        <f>IF(Q1787&gt;0,RANK(Q1787,(P1787:R1787,S1787:AG1787)),0)</f>
        <v>0</v>
      </c>
      <c r="F1787" s="7">
        <f>IF(R1787&gt;0,RANK(R1787,(P1787:R1787,S1787:AG1787)),0)</f>
        <v>2</v>
      </c>
      <c r="G1787" s="7">
        <f>IF(S1787&gt;0,RANK(S1787,(P1787:R1787,S1787:AG1787)),0)</f>
        <v>0</v>
      </c>
      <c r="H1787" s="49">
        <f t="shared" si="1021"/>
        <v>1</v>
      </c>
      <c r="I1787" s="178">
        <f t="shared" si="1019"/>
        <v>3.5236081747709656E-4</v>
      </c>
      <c r="J1787" s="2"/>
      <c r="K1787" s="2">
        <f t="shared" si="1022"/>
        <v>0.48907681465821001</v>
      </c>
      <c r="L1787" s="2">
        <f t="shared" si="1023"/>
        <v>0</v>
      </c>
      <c r="M1787" s="2">
        <f t="shared" si="1007"/>
        <v>0.48872445384073293</v>
      </c>
      <c r="N1787" s="2">
        <f t="shared" si="1008"/>
        <v>0</v>
      </c>
      <c r="O1787" s="2">
        <f t="shared" si="1009"/>
        <v>2.2198731501057001E-2</v>
      </c>
      <c r="P1787" s="1">
        <v>1388</v>
      </c>
      <c r="R1787" s="1">
        <v>1387</v>
      </c>
      <c r="AC1787" s="217">
        <v>63</v>
      </c>
      <c r="AI1787" s="7">
        <f t="shared" si="1024"/>
        <v>0</v>
      </c>
      <c r="AJ1787" s="7">
        <f t="shared" si="1025"/>
        <v>0</v>
      </c>
      <c r="AK1787" s="7">
        <f t="shared" si="1026"/>
        <v>0</v>
      </c>
      <c r="AL1787" s="7">
        <f t="shared" si="1027"/>
        <v>0</v>
      </c>
      <c r="AM1787" s="2">
        <f t="shared" si="1028"/>
        <v>0</v>
      </c>
      <c r="AN1787" s="2">
        <f t="shared" si="1029"/>
        <v>0</v>
      </c>
      <c r="AO1787" s="2">
        <f t="shared" si="1030"/>
        <v>0</v>
      </c>
      <c r="AP1787" s="2">
        <f t="shared" si="1031"/>
        <v>0</v>
      </c>
      <c r="AR1787" t="str">
        <f t="shared" si="1000"/>
        <v>Bedford</v>
      </c>
      <c r="AS1787" t="s">
        <v>2021</v>
      </c>
      <c r="AT1787" s="182">
        <v>9</v>
      </c>
      <c r="AV1787" s="98">
        <v>42</v>
      </c>
      <c r="AW1787" s="100">
        <v>9</v>
      </c>
      <c r="AX1787" s="106">
        <f t="shared" si="1032"/>
        <v>42009</v>
      </c>
      <c r="AZ1787" s="7" t="s">
        <v>2975</v>
      </c>
      <c r="BA1787" t="s">
        <v>3208</v>
      </c>
    </row>
    <row r="1788" spans="1:53" hidden="1" outlineLevel="1">
      <c r="A1788" t="s">
        <v>2596</v>
      </c>
      <c r="B1788" t="s">
        <v>2021</v>
      </c>
      <c r="C1788" s="1">
        <f t="shared" si="1020"/>
        <v>43563</v>
      </c>
      <c r="D1788" s="7">
        <f>IF(P1788&gt;0,RANK(P1788,(P1788:R1788,S1788:AG1788)),0)</f>
        <v>2</v>
      </c>
      <c r="E1788" s="7">
        <f>IF(Q1788&gt;0,RANK(Q1788,(P1788:R1788,S1788:AG1788)),0)</f>
        <v>0</v>
      </c>
      <c r="F1788" s="7">
        <f>IF(R1788&gt;0,RANK(R1788,(P1788:R1788,S1788:AG1788)),0)</f>
        <v>1</v>
      </c>
      <c r="G1788" s="7">
        <f>IF(S1788&gt;0,RANK(S1788,(P1788:R1788,S1788:AG1788)),0)</f>
        <v>0</v>
      </c>
      <c r="H1788" s="49">
        <f t="shared" si="1021"/>
        <v>1015</v>
      </c>
      <c r="I1788" s="178">
        <f t="shared" si="1019"/>
        <v>2.3299589100842458E-2</v>
      </c>
      <c r="J1788" s="2"/>
      <c r="K1788" s="2">
        <f t="shared" si="1022"/>
        <v>0.4835066455478273</v>
      </c>
      <c r="L1788" s="2">
        <f t="shared" si="1023"/>
        <v>0</v>
      </c>
      <c r="M1788" s="2">
        <f t="shared" si="1007"/>
        <v>0.5068062346486697</v>
      </c>
      <c r="N1788" s="2">
        <f t="shared" si="1008"/>
        <v>0</v>
      </c>
      <c r="O1788" s="2">
        <f t="shared" si="1009"/>
        <v>9.6871198035030082E-3</v>
      </c>
      <c r="P1788" s="1">
        <v>21063</v>
      </c>
      <c r="R1788" s="1">
        <v>22078</v>
      </c>
      <c r="AC1788" s="217">
        <v>422</v>
      </c>
      <c r="AI1788" s="7">
        <f t="shared" si="1024"/>
        <v>0</v>
      </c>
      <c r="AJ1788" s="7">
        <f t="shared" si="1025"/>
        <v>0</v>
      </c>
      <c r="AK1788" s="7">
        <f t="shared" si="1026"/>
        <v>0</v>
      </c>
      <c r="AL1788" s="7">
        <f t="shared" si="1027"/>
        <v>0</v>
      </c>
      <c r="AM1788" s="2">
        <f t="shared" si="1028"/>
        <v>0</v>
      </c>
      <c r="AN1788" s="2">
        <f t="shared" si="1029"/>
        <v>0</v>
      </c>
      <c r="AO1788" s="2">
        <f t="shared" si="1030"/>
        <v>0</v>
      </c>
      <c r="AP1788" s="2">
        <f t="shared" si="1031"/>
        <v>0</v>
      </c>
      <c r="AR1788" t="str">
        <f t="shared" si="1000"/>
        <v>Berks</v>
      </c>
      <c r="AS1788" t="s">
        <v>2021</v>
      </c>
      <c r="AT1788" s="182"/>
      <c r="AV1788" s="98">
        <v>42</v>
      </c>
      <c r="AW1788" s="100">
        <v>11</v>
      </c>
      <c r="AX1788" s="106">
        <f t="shared" si="1032"/>
        <v>42011</v>
      </c>
      <c r="AZ1788" s="7" t="s">
        <v>2975</v>
      </c>
      <c r="BA1788" t="s">
        <v>3208</v>
      </c>
    </row>
    <row r="1789" spans="1:53" hidden="1" outlineLevel="1">
      <c r="A1789" t="s">
        <v>2763</v>
      </c>
      <c r="B1789" t="s">
        <v>2021</v>
      </c>
      <c r="C1789" s="1">
        <f t="shared" si="1020"/>
        <v>8460</v>
      </c>
      <c r="D1789" s="7">
        <f>IF(P1789&gt;0,RANK(P1789,(P1789:R1789,S1789:AG1789)),0)</f>
        <v>2</v>
      </c>
      <c r="E1789" s="7">
        <f>IF(Q1789&gt;0,RANK(Q1789,(P1789:R1789,S1789:AG1789)),0)</f>
        <v>0</v>
      </c>
      <c r="F1789" s="7">
        <f>IF(R1789&gt;0,RANK(R1789,(P1789:R1789,S1789:AG1789)),0)</f>
        <v>1</v>
      </c>
      <c r="G1789" s="7">
        <f>IF(S1789&gt;0,RANK(S1789,(P1789:R1789,S1789:AG1789)),0)</f>
        <v>0</v>
      </c>
      <c r="H1789" s="49">
        <f t="shared" si="1021"/>
        <v>395</v>
      </c>
      <c r="I1789" s="178">
        <f t="shared" si="1019"/>
        <v>4.6690307328605199E-2</v>
      </c>
      <c r="J1789" s="2"/>
      <c r="K1789" s="2">
        <f t="shared" si="1022"/>
        <v>0.46867612293144206</v>
      </c>
      <c r="L1789" s="2">
        <f t="shared" si="1023"/>
        <v>0</v>
      </c>
      <c r="M1789" s="2">
        <f t="shared" si="1007"/>
        <v>0.51536643026004725</v>
      </c>
      <c r="N1789" s="2">
        <f t="shared" si="1008"/>
        <v>0</v>
      </c>
      <c r="O1789" s="2">
        <f t="shared" si="1009"/>
        <v>1.5957446808510745E-2</v>
      </c>
      <c r="P1789" s="1">
        <v>3965</v>
      </c>
      <c r="R1789" s="1">
        <v>4360</v>
      </c>
      <c r="AC1789" s="217">
        <v>135</v>
      </c>
      <c r="AI1789" s="7">
        <f t="shared" si="1024"/>
        <v>0</v>
      </c>
      <c r="AJ1789" s="7">
        <f t="shared" si="1025"/>
        <v>0</v>
      </c>
      <c r="AK1789" s="7">
        <f t="shared" si="1026"/>
        <v>0</v>
      </c>
      <c r="AL1789" s="7">
        <f t="shared" si="1027"/>
        <v>0</v>
      </c>
      <c r="AM1789" s="2">
        <f t="shared" si="1028"/>
        <v>0</v>
      </c>
      <c r="AN1789" s="2">
        <f t="shared" si="1029"/>
        <v>0</v>
      </c>
      <c r="AO1789" s="2">
        <f t="shared" si="1030"/>
        <v>0</v>
      </c>
      <c r="AP1789" s="2">
        <f t="shared" si="1031"/>
        <v>0</v>
      </c>
      <c r="AR1789" t="str">
        <f t="shared" si="1000"/>
        <v>Blair</v>
      </c>
      <c r="AS1789" t="s">
        <v>2021</v>
      </c>
      <c r="AT1789" s="182">
        <v>9</v>
      </c>
      <c r="AV1789" s="98">
        <v>42</v>
      </c>
      <c r="AW1789" s="100">
        <v>13</v>
      </c>
      <c r="AX1789" s="106">
        <f t="shared" si="1032"/>
        <v>42013</v>
      </c>
      <c r="AZ1789" s="7" t="s">
        <v>2975</v>
      </c>
      <c r="BA1789" t="s">
        <v>3208</v>
      </c>
    </row>
    <row r="1790" spans="1:53" hidden="1" outlineLevel="1">
      <c r="A1790" t="s">
        <v>2229</v>
      </c>
      <c r="B1790" t="s">
        <v>2021</v>
      </c>
      <c r="C1790" s="1">
        <f t="shared" si="1020"/>
        <v>3701</v>
      </c>
      <c r="D1790" s="7">
        <f>IF(P1790&gt;0,RANK(P1790,(P1790:R1790,S1790:AG1790)),0)</f>
        <v>2</v>
      </c>
      <c r="E1790" s="7">
        <f>IF(Q1790&gt;0,RANK(Q1790,(P1790:R1790,S1790:AG1790)),0)</f>
        <v>0</v>
      </c>
      <c r="F1790" s="7">
        <f>IF(R1790&gt;0,RANK(R1790,(P1790:R1790,S1790:AG1790)),0)</f>
        <v>1</v>
      </c>
      <c r="G1790" s="7">
        <f>IF(S1790&gt;0,RANK(S1790,(P1790:R1790,S1790:AG1790)),0)</f>
        <v>0</v>
      </c>
      <c r="H1790" s="49">
        <f t="shared" si="1021"/>
        <v>30</v>
      </c>
      <c r="I1790" s="178">
        <f t="shared" si="1019"/>
        <v>8.1059173196433403E-3</v>
      </c>
      <c r="J1790" s="2"/>
      <c r="K1790" s="2">
        <f t="shared" si="1022"/>
        <v>0.48878681437449339</v>
      </c>
      <c r="L1790" s="2">
        <f t="shared" si="1023"/>
        <v>0</v>
      </c>
      <c r="M1790" s="2">
        <f t="shared" si="1007"/>
        <v>0.49689273169413672</v>
      </c>
      <c r="N1790" s="2">
        <f t="shared" si="1008"/>
        <v>0</v>
      </c>
      <c r="O1790" s="2">
        <f t="shared" si="1009"/>
        <v>1.4320453931369936E-2</v>
      </c>
      <c r="P1790" s="1">
        <v>1809</v>
      </c>
      <c r="R1790" s="1">
        <v>1839</v>
      </c>
      <c r="AA1790" s="166"/>
      <c r="AC1790" s="217">
        <v>53</v>
      </c>
      <c r="AI1790" s="7">
        <f t="shared" si="1024"/>
        <v>0</v>
      </c>
      <c r="AJ1790" s="7">
        <f t="shared" si="1025"/>
        <v>0</v>
      </c>
      <c r="AK1790" s="7">
        <f t="shared" si="1026"/>
        <v>0</v>
      </c>
      <c r="AL1790" s="7">
        <f t="shared" si="1027"/>
        <v>0</v>
      </c>
      <c r="AM1790" s="2">
        <f t="shared" si="1028"/>
        <v>0</v>
      </c>
      <c r="AN1790" s="2">
        <f t="shared" si="1029"/>
        <v>0</v>
      </c>
      <c r="AO1790" s="2">
        <f t="shared" si="1030"/>
        <v>0</v>
      </c>
      <c r="AP1790" s="2">
        <f t="shared" si="1031"/>
        <v>0</v>
      </c>
      <c r="AR1790" t="str">
        <f t="shared" si="1000"/>
        <v>Bradford</v>
      </c>
      <c r="AS1790" t="s">
        <v>2021</v>
      </c>
      <c r="AT1790" s="182">
        <v>10</v>
      </c>
      <c r="AV1790" s="98">
        <v>42</v>
      </c>
      <c r="AW1790" s="100">
        <v>15</v>
      </c>
      <c r="AX1790" s="106">
        <f t="shared" si="1032"/>
        <v>42015</v>
      </c>
      <c r="AZ1790" s="7" t="s">
        <v>2975</v>
      </c>
      <c r="BA1790" t="s">
        <v>3208</v>
      </c>
    </row>
    <row r="1791" spans="1:53" hidden="1" outlineLevel="1">
      <c r="A1791" t="s">
        <v>296</v>
      </c>
      <c r="B1791" t="s">
        <v>2021</v>
      </c>
      <c r="C1791" s="1">
        <f t="shared" si="1020"/>
        <v>83927</v>
      </c>
      <c r="D1791" s="7">
        <f>IF(P1791&gt;0,RANK(P1791,(P1791:R1791,S1791:AG1791)),0)</f>
        <v>1</v>
      </c>
      <c r="E1791" s="7">
        <f>IF(Q1791&gt;0,RANK(Q1791,(P1791:R1791,S1791:AG1791)),0)</f>
        <v>0</v>
      </c>
      <c r="F1791" s="7">
        <f>IF(R1791&gt;0,RANK(R1791,(P1791:R1791,S1791:AG1791)),0)</f>
        <v>2</v>
      </c>
      <c r="G1791" s="7">
        <f>IF(S1791&gt;0,RANK(S1791,(P1791:R1791,S1791:AG1791)),0)</f>
        <v>0</v>
      </c>
      <c r="H1791" s="49">
        <f t="shared" si="1021"/>
        <v>10744</v>
      </c>
      <c r="I1791" s="178">
        <f t="shared" si="1019"/>
        <v>0.12801601391685632</v>
      </c>
      <c r="J1791" s="2"/>
      <c r="K1791" s="2">
        <f t="shared" si="1022"/>
        <v>0.55902153061589244</v>
      </c>
      <c r="L1791" s="2">
        <f t="shared" si="1023"/>
        <v>0</v>
      </c>
      <c r="M1791" s="2">
        <f t="shared" si="1007"/>
        <v>0.43100551669903608</v>
      </c>
      <c r="N1791" s="2">
        <f t="shared" si="1008"/>
        <v>0</v>
      </c>
      <c r="O1791" s="2">
        <f t="shared" si="1009"/>
        <v>9.9729526850714789E-3</v>
      </c>
      <c r="P1791" s="1">
        <v>46917</v>
      </c>
      <c r="R1791" s="1">
        <v>36173</v>
      </c>
      <c r="AC1791" s="217">
        <v>837</v>
      </c>
      <c r="AI1791" s="7">
        <f t="shared" si="1024"/>
        <v>0</v>
      </c>
      <c r="AJ1791" s="7">
        <f t="shared" si="1025"/>
        <v>0</v>
      </c>
      <c r="AK1791" s="7">
        <f t="shared" si="1026"/>
        <v>0</v>
      </c>
      <c r="AL1791" s="7">
        <f t="shared" si="1027"/>
        <v>0</v>
      </c>
      <c r="AM1791" s="2">
        <f t="shared" si="1028"/>
        <v>0</v>
      </c>
      <c r="AN1791" s="2">
        <f t="shared" si="1029"/>
        <v>0</v>
      </c>
      <c r="AO1791" s="2">
        <f t="shared" si="1030"/>
        <v>0</v>
      </c>
      <c r="AP1791" s="2">
        <f t="shared" si="1031"/>
        <v>0</v>
      </c>
      <c r="AR1791" t="str">
        <f t="shared" si="1000"/>
        <v>Bucks</v>
      </c>
      <c r="AS1791" t="s">
        <v>2021</v>
      </c>
      <c r="AT1791" s="182">
        <v>8</v>
      </c>
      <c r="AV1791" s="98">
        <v>42</v>
      </c>
      <c r="AW1791" s="100">
        <v>17</v>
      </c>
      <c r="AX1791" s="106">
        <f t="shared" si="1032"/>
        <v>42017</v>
      </c>
      <c r="AZ1791" s="7" t="s">
        <v>2975</v>
      </c>
      <c r="BA1791" t="s">
        <v>3208</v>
      </c>
    </row>
    <row r="1792" spans="1:53" hidden="1" outlineLevel="1">
      <c r="A1792" t="s">
        <v>619</v>
      </c>
      <c r="B1792" t="s">
        <v>2021</v>
      </c>
      <c r="C1792" s="1">
        <f t="shared" si="1020"/>
        <v>16872</v>
      </c>
      <c r="D1792" s="7">
        <f>IF(P1792&gt;0,RANK(P1792,(P1792:R1792,S1792:AG1792)),0)</f>
        <v>1</v>
      </c>
      <c r="E1792" s="7">
        <f>IF(Q1792&gt;0,RANK(Q1792,(P1792:R1792,S1792:AG1792)),0)</f>
        <v>0</v>
      </c>
      <c r="F1792" s="7">
        <f>IF(R1792&gt;0,RANK(R1792,(P1792:R1792,S1792:AG1792)),0)</f>
        <v>2</v>
      </c>
      <c r="G1792" s="7">
        <f>IF(S1792&gt;0,RANK(S1792,(P1792:R1792,S1792:AG1792)),0)</f>
        <v>0</v>
      </c>
      <c r="H1792" s="49">
        <f t="shared" si="1021"/>
        <v>957</v>
      </c>
      <c r="I1792" s="178">
        <f t="shared" si="1019"/>
        <v>5.6721194879089616E-2</v>
      </c>
      <c r="J1792" s="2"/>
      <c r="K1792" s="2">
        <f t="shared" si="1022"/>
        <v>0.52098150782361308</v>
      </c>
      <c r="L1792" s="2">
        <f t="shared" si="1023"/>
        <v>0</v>
      </c>
      <c r="M1792" s="2">
        <f t="shared" si="1007"/>
        <v>0.46426031294452347</v>
      </c>
      <c r="N1792" s="2">
        <f t="shared" si="1008"/>
        <v>0</v>
      </c>
      <c r="O1792" s="2">
        <f t="shared" si="1009"/>
        <v>1.4758179231863455E-2</v>
      </c>
      <c r="P1792" s="1">
        <v>8790</v>
      </c>
      <c r="R1792" s="1">
        <v>7833</v>
      </c>
      <c r="AC1792" s="217">
        <v>249</v>
      </c>
      <c r="AI1792" s="7">
        <f t="shared" si="1024"/>
        <v>0</v>
      </c>
      <c r="AJ1792" s="7">
        <f t="shared" si="1025"/>
        <v>0</v>
      </c>
      <c r="AK1792" s="7">
        <f t="shared" si="1026"/>
        <v>0</v>
      </c>
      <c r="AL1792" s="7">
        <f t="shared" si="1027"/>
        <v>0</v>
      </c>
      <c r="AM1792" s="2">
        <f t="shared" si="1028"/>
        <v>0</v>
      </c>
      <c r="AN1792" s="2">
        <f t="shared" si="1029"/>
        <v>0</v>
      </c>
      <c r="AO1792" s="2">
        <f t="shared" si="1030"/>
        <v>0</v>
      </c>
      <c r="AP1792" s="2">
        <f t="shared" si="1031"/>
        <v>0</v>
      </c>
      <c r="AR1792" t="str">
        <f t="shared" si="1000"/>
        <v>Butler</v>
      </c>
      <c r="AS1792" t="s">
        <v>2021</v>
      </c>
      <c r="AT1792" s="182">
        <v>3</v>
      </c>
      <c r="AV1792" s="98">
        <v>42</v>
      </c>
      <c r="AW1792" s="100">
        <v>19</v>
      </c>
      <c r="AX1792" s="106">
        <f t="shared" si="1032"/>
        <v>42019</v>
      </c>
      <c r="AZ1792" s="7" t="s">
        <v>2975</v>
      </c>
      <c r="BA1792" t="s">
        <v>3208</v>
      </c>
    </row>
    <row r="1793" spans="1:53" hidden="1" outlineLevel="1">
      <c r="A1793" t="s">
        <v>2405</v>
      </c>
      <c r="B1793" t="s">
        <v>2021</v>
      </c>
      <c r="C1793" s="1">
        <f t="shared" si="1020"/>
        <v>18040</v>
      </c>
      <c r="D1793" s="7">
        <f>IF(P1793&gt;0,RANK(P1793,(P1793:R1793,S1793:AG1793)),0)</f>
        <v>2</v>
      </c>
      <c r="E1793" s="7">
        <f>IF(Q1793&gt;0,RANK(Q1793,(P1793:R1793,S1793:AG1793)),0)</f>
        <v>0</v>
      </c>
      <c r="F1793" s="7">
        <f>IF(R1793&gt;0,RANK(R1793,(P1793:R1793,S1793:AG1793)),0)</f>
        <v>1</v>
      </c>
      <c r="G1793" s="7">
        <f>IF(S1793&gt;0,RANK(S1793,(P1793:R1793,S1793:AG1793)),0)</f>
        <v>0</v>
      </c>
      <c r="H1793" s="49">
        <f t="shared" si="1021"/>
        <v>517</v>
      </c>
      <c r="I1793" s="178">
        <f t="shared" si="1019"/>
        <v>2.8658536585365855E-2</v>
      </c>
      <c r="J1793" s="2"/>
      <c r="K1793" s="2">
        <f t="shared" si="1022"/>
        <v>0.47156319290465631</v>
      </c>
      <c r="L1793" s="2">
        <f t="shared" si="1023"/>
        <v>0</v>
      </c>
      <c r="M1793" s="2">
        <f t="shared" si="1007"/>
        <v>0.50022172949002219</v>
      </c>
      <c r="N1793" s="2">
        <f t="shared" si="1008"/>
        <v>0</v>
      </c>
      <c r="O1793" s="2">
        <f t="shared" si="1009"/>
        <v>2.8215077605321492E-2</v>
      </c>
      <c r="P1793" s="1">
        <v>8507</v>
      </c>
      <c r="R1793" s="1">
        <v>9024</v>
      </c>
      <c r="AC1793" s="217">
        <v>509</v>
      </c>
      <c r="AI1793" s="7">
        <f t="shared" si="1024"/>
        <v>0</v>
      </c>
      <c r="AJ1793" s="7">
        <f t="shared" si="1025"/>
        <v>0</v>
      </c>
      <c r="AK1793" s="7">
        <f t="shared" si="1026"/>
        <v>0</v>
      </c>
      <c r="AL1793" s="7">
        <f t="shared" si="1027"/>
        <v>0</v>
      </c>
      <c r="AM1793" s="2">
        <f t="shared" si="1028"/>
        <v>0</v>
      </c>
      <c r="AN1793" s="2">
        <f t="shared" si="1029"/>
        <v>0</v>
      </c>
      <c r="AO1793" s="2">
        <f t="shared" si="1030"/>
        <v>0</v>
      </c>
      <c r="AP1793" s="2">
        <f t="shared" si="1031"/>
        <v>0</v>
      </c>
      <c r="AR1793" t="str">
        <f t="shared" si="1000"/>
        <v>Cambria</v>
      </c>
      <c r="AS1793" t="s">
        <v>2021</v>
      </c>
      <c r="AT1793" s="182"/>
      <c r="AV1793" s="98">
        <v>42</v>
      </c>
      <c r="AW1793" s="100">
        <v>21</v>
      </c>
      <c r="AX1793" s="106">
        <f t="shared" si="1032"/>
        <v>42021</v>
      </c>
      <c r="AZ1793" s="7" t="s">
        <v>2975</v>
      </c>
      <c r="BA1793" t="s">
        <v>3208</v>
      </c>
    </row>
    <row r="1794" spans="1:53" hidden="1" outlineLevel="1">
      <c r="A1794" t="s">
        <v>1993</v>
      </c>
      <c r="B1794" t="s">
        <v>2021</v>
      </c>
      <c r="C1794" s="1">
        <f t="shared" si="1020"/>
        <v>444</v>
      </c>
      <c r="D1794" s="7">
        <f>IF(P1794&gt;0,RANK(P1794,(P1794:R1794,S1794:AG1794)),0)</f>
        <v>2</v>
      </c>
      <c r="E1794" s="7">
        <f>IF(Q1794&gt;0,RANK(Q1794,(P1794:R1794,S1794:AG1794)),0)</f>
        <v>0</v>
      </c>
      <c r="F1794" s="7">
        <f>IF(R1794&gt;0,RANK(R1794,(P1794:R1794,S1794:AG1794)),0)</f>
        <v>1</v>
      </c>
      <c r="G1794" s="7">
        <f>IF(S1794&gt;0,RANK(S1794,(P1794:R1794,S1794:AG1794)),0)</f>
        <v>0</v>
      </c>
      <c r="H1794" s="49">
        <f t="shared" si="1021"/>
        <v>54</v>
      </c>
      <c r="I1794" s="178">
        <f t="shared" si="1019"/>
        <v>0.12162162162162163</v>
      </c>
      <c r="J1794" s="2"/>
      <c r="K1794" s="2">
        <f t="shared" si="1022"/>
        <v>0.41891891891891891</v>
      </c>
      <c r="L1794" s="2">
        <f t="shared" si="1023"/>
        <v>0</v>
      </c>
      <c r="M1794" s="2">
        <f t="shared" si="1007"/>
        <v>0.54054054054054057</v>
      </c>
      <c r="N1794" s="2">
        <f t="shared" si="1008"/>
        <v>0</v>
      </c>
      <c r="O1794" s="2">
        <f t="shared" si="1009"/>
        <v>4.0540540540540571E-2</v>
      </c>
      <c r="P1794" s="217">
        <v>186</v>
      </c>
      <c r="R1794" s="217">
        <v>240</v>
      </c>
      <c r="AC1794" s="217">
        <v>18</v>
      </c>
      <c r="AI1794" s="7">
        <f t="shared" si="1024"/>
        <v>0</v>
      </c>
      <c r="AJ1794" s="7">
        <f t="shared" si="1025"/>
        <v>0</v>
      </c>
      <c r="AK1794" s="7">
        <f t="shared" si="1026"/>
        <v>0</v>
      </c>
      <c r="AL1794" s="7">
        <f t="shared" si="1027"/>
        <v>0</v>
      </c>
      <c r="AM1794" s="2">
        <f t="shared" si="1028"/>
        <v>0</v>
      </c>
      <c r="AN1794" s="2">
        <f t="shared" si="1029"/>
        <v>0</v>
      </c>
      <c r="AO1794" s="2">
        <f t="shared" si="1030"/>
        <v>0</v>
      </c>
      <c r="AP1794" s="2">
        <f t="shared" si="1031"/>
        <v>0</v>
      </c>
      <c r="AR1794" t="str">
        <f t="shared" si="1000"/>
        <v>Cameron</v>
      </c>
      <c r="AS1794" t="s">
        <v>2021</v>
      </c>
      <c r="AT1794" s="182">
        <v>5</v>
      </c>
      <c r="AV1794" s="98">
        <v>42</v>
      </c>
      <c r="AW1794" s="100">
        <v>23</v>
      </c>
      <c r="AX1794" s="106">
        <f t="shared" si="1032"/>
        <v>42023</v>
      </c>
      <c r="AZ1794" s="7" t="s">
        <v>2975</v>
      </c>
      <c r="BA1794" t="s">
        <v>3208</v>
      </c>
    </row>
    <row r="1795" spans="1:53" hidden="1" outlineLevel="1">
      <c r="A1795" t="s">
        <v>1675</v>
      </c>
      <c r="B1795" t="s">
        <v>2021</v>
      </c>
      <c r="C1795" s="1">
        <f t="shared" si="1020"/>
        <v>6945</v>
      </c>
      <c r="D1795" s="7">
        <f>IF(P1795&gt;0,RANK(P1795,(P1795:R1795,S1795:AG1795)),0)</f>
        <v>2</v>
      </c>
      <c r="E1795" s="7">
        <f>IF(Q1795&gt;0,RANK(Q1795,(P1795:R1795,S1795:AG1795)),0)</f>
        <v>0</v>
      </c>
      <c r="F1795" s="7">
        <f>IF(R1795&gt;0,RANK(R1795,(P1795:R1795,S1795:AG1795)),0)</f>
        <v>1</v>
      </c>
      <c r="G1795" s="7">
        <f>IF(S1795&gt;0,RANK(S1795,(P1795:R1795,S1795:AG1795)),0)</f>
        <v>0</v>
      </c>
      <c r="H1795" s="49">
        <f t="shared" si="1021"/>
        <v>76</v>
      </c>
      <c r="I1795" s="178">
        <f t="shared" si="1019"/>
        <v>1.0943124550035998E-2</v>
      </c>
      <c r="J1795" s="2"/>
      <c r="K1795" s="2">
        <f t="shared" si="1022"/>
        <v>0.4872570194384449</v>
      </c>
      <c r="L1795" s="2">
        <f t="shared" si="1023"/>
        <v>0</v>
      </c>
      <c r="M1795" s="2">
        <f t="shared" si="1007"/>
        <v>0.49820014398848095</v>
      </c>
      <c r="N1795" s="2">
        <f t="shared" si="1008"/>
        <v>0</v>
      </c>
      <c r="O1795" s="2">
        <f t="shared" si="1009"/>
        <v>1.4542836573074147E-2</v>
      </c>
      <c r="P1795" s="1">
        <v>3384</v>
      </c>
      <c r="R1795" s="1">
        <v>3460</v>
      </c>
      <c r="AA1795" s="166"/>
      <c r="AC1795" s="217">
        <v>101</v>
      </c>
      <c r="AI1795" s="7">
        <f t="shared" si="1024"/>
        <v>0</v>
      </c>
      <c r="AJ1795" s="7">
        <f t="shared" si="1025"/>
        <v>0</v>
      </c>
      <c r="AK1795" s="7">
        <f t="shared" si="1026"/>
        <v>0</v>
      </c>
      <c r="AL1795" s="7">
        <f t="shared" si="1027"/>
        <v>0</v>
      </c>
      <c r="AM1795" s="2">
        <f t="shared" si="1028"/>
        <v>0</v>
      </c>
      <c r="AN1795" s="2">
        <f t="shared" si="1029"/>
        <v>0</v>
      </c>
      <c r="AO1795" s="2">
        <f t="shared" si="1030"/>
        <v>0</v>
      </c>
      <c r="AP1795" s="2">
        <f t="shared" si="1031"/>
        <v>0</v>
      </c>
      <c r="AR1795" t="str">
        <f t="shared" si="1000"/>
        <v>Carbon</v>
      </c>
      <c r="AS1795" t="s">
        <v>2021</v>
      </c>
      <c r="AT1795" s="182"/>
      <c r="AV1795" s="98">
        <v>42</v>
      </c>
      <c r="AW1795" s="100">
        <v>25</v>
      </c>
      <c r="AX1795" s="106">
        <f t="shared" si="1032"/>
        <v>42025</v>
      </c>
      <c r="AZ1795" s="7" t="s">
        <v>2975</v>
      </c>
      <c r="BA1795" t="s">
        <v>3208</v>
      </c>
    </row>
    <row r="1796" spans="1:53" hidden="1" outlineLevel="1">
      <c r="A1796" t="s">
        <v>2177</v>
      </c>
      <c r="B1796" t="s">
        <v>2021</v>
      </c>
      <c r="C1796" s="1">
        <f t="shared" si="1020"/>
        <v>18912</v>
      </c>
      <c r="D1796" s="7">
        <f>IF(P1796&gt;0,RANK(P1796,(P1796:R1796,S1796:AG1796)),0)</f>
        <v>2</v>
      </c>
      <c r="E1796" s="7">
        <f>IF(Q1796&gt;0,RANK(Q1796,(P1796:R1796,S1796:AG1796)),0)</f>
        <v>0</v>
      </c>
      <c r="F1796" s="7">
        <f>IF(R1796&gt;0,RANK(R1796,(P1796:R1796,S1796:AG1796)),0)</f>
        <v>1</v>
      </c>
      <c r="G1796" s="7">
        <f>IF(S1796&gt;0,RANK(S1796,(P1796:R1796,S1796:AG1796)),0)</f>
        <v>0</v>
      </c>
      <c r="H1796" s="49">
        <f t="shared" si="1021"/>
        <v>1873</v>
      </c>
      <c r="I1796" s="178">
        <f t="shared" si="1019"/>
        <v>9.9037648054145513E-2</v>
      </c>
      <c r="J1796" s="2"/>
      <c r="K1796" s="2">
        <f t="shared" si="1022"/>
        <v>0.44722927241962773</v>
      </c>
      <c r="L1796" s="2">
        <f t="shared" si="1023"/>
        <v>0</v>
      </c>
      <c r="M1796" s="2">
        <f t="shared" si="1007"/>
        <v>0.54626692047377323</v>
      </c>
      <c r="N1796" s="2">
        <f t="shared" si="1008"/>
        <v>0</v>
      </c>
      <c r="O1796" s="2">
        <f t="shared" si="1009"/>
        <v>6.5038071065990355E-3</v>
      </c>
      <c r="P1796" s="1">
        <v>8458</v>
      </c>
      <c r="R1796" s="1">
        <v>10331</v>
      </c>
      <c r="AC1796" s="217">
        <v>123</v>
      </c>
      <c r="AI1796" s="7">
        <f t="shared" si="1024"/>
        <v>0</v>
      </c>
      <c r="AJ1796" s="7">
        <f t="shared" si="1025"/>
        <v>0</v>
      </c>
      <c r="AK1796" s="7">
        <f t="shared" si="1026"/>
        <v>0</v>
      </c>
      <c r="AL1796" s="7">
        <f t="shared" si="1027"/>
        <v>0</v>
      </c>
      <c r="AM1796" s="2">
        <f t="shared" si="1028"/>
        <v>0</v>
      </c>
      <c r="AN1796" s="2">
        <f t="shared" si="1029"/>
        <v>0</v>
      </c>
      <c r="AO1796" s="2">
        <f t="shared" si="1030"/>
        <v>0</v>
      </c>
      <c r="AP1796" s="2">
        <f t="shared" si="1031"/>
        <v>0</v>
      </c>
      <c r="AR1796" t="str">
        <f t="shared" si="1000"/>
        <v>Centre</v>
      </c>
      <c r="AS1796" t="s">
        <v>2021</v>
      </c>
      <c r="AT1796" s="182">
        <v>5</v>
      </c>
      <c r="AV1796" s="98">
        <v>42</v>
      </c>
      <c r="AW1796" s="100">
        <v>27</v>
      </c>
      <c r="AX1796" s="106">
        <f t="shared" si="1032"/>
        <v>42027</v>
      </c>
      <c r="AZ1796" s="7" t="s">
        <v>2975</v>
      </c>
      <c r="BA1796" t="s">
        <v>3208</v>
      </c>
    </row>
    <row r="1797" spans="1:53" hidden="1" outlineLevel="1">
      <c r="A1797" t="s">
        <v>2178</v>
      </c>
      <c r="B1797" t="s">
        <v>2021</v>
      </c>
      <c r="C1797" s="1">
        <f t="shared" si="1020"/>
        <v>59479</v>
      </c>
      <c r="D1797" s="7">
        <f>IF(P1797&gt;0,RANK(P1797,(P1797:R1797,S1797:AG1797)),0)</f>
        <v>1</v>
      </c>
      <c r="E1797" s="7">
        <f>IF(Q1797&gt;0,RANK(Q1797,(P1797:R1797,S1797:AG1797)),0)</f>
        <v>0</v>
      </c>
      <c r="F1797" s="7">
        <f>IF(R1797&gt;0,RANK(R1797,(P1797:R1797,S1797:AG1797)),0)</f>
        <v>2</v>
      </c>
      <c r="G1797" s="7">
        <f>IF(S1797&gt;0,RANK(S1797,(P1797:R1797,S1797:AG1797)),0)</f>
        <v>0</v>
      </c>
      <c r="H1797" s="49">
        <f t="shared" si="1021"/>
        <v>6889</v>
      </c>
      <c r="I1797" s="178">
        <f t="shared" si="1019"/>
        <v>0.11582239109601708</v>
      </c>
      <c r="J1797" s="2"/>
      <c r="K1797" s="2">
        <f t="shared" si="1022"/>
        <v>0.55619630457808633</v>
      </c>
      <c r="L1797" s="2">
        <f t="shared" si="1023"/>
        <v>0</v>
      </c>
      <c r="M1797" s="2">
        <f t="shared" si="1007"/>
        <v>0.44037391348206928</v>
      </c>
      <c r="N1797" s="2">
        <f t="shared" si="1008"/>
        <v>0</v>
      </c>
      <c r="O1797" s="2">
        <f t="shared" si="1009"/>
        <v>3.4297819398443896E-3</v>
      </c>
      <c r="P1797" s="1">
        <v>33082</v>
      </c>
      <c r="R1797" s="1">
        <v>26193</v>
      </c>
      <c r="AC1797" s="217">
        <v>204</v>
      </c>
      <c r="AI1797" s="7">
        <f t="shared" si="1024"/>
        <v>0</v>
      </c>
      <c r="AJ1797" s="7">
        <f t="shared" si="1025"/>
        <v>0</v>
      </c>
      <c r="AK1797" s="7">
        <f t="shared" si="1026"/>
        <v>0</v>
      </c>
      <c r="AL1797" s="7">
        <f t="shared" si="1027"/>
        <v>0</v>
      </c>
      <c r="AM1797" s="2">
        <f t="shared" si="1028"/>
        <v>0</v>
      </c>
      <c r="AN1797" s="2">
        <f t="shared" si="1029"/>
        <v>0</v>
      </c>
      <c r="AO1797" s="2">
        <f t="shared" si="1030"/>
        <v>0</v>
      </c>
      <c r="AP1797" s="2">
        <f t="shared" si="1031"/>
        <v>0</v>
      </c>
      <c r="AR1797" t="str">
        <f t="shared" si="1000"/>
        <v>Chester</v>
      </c>
      <c r="AS1797" t="s">
        <v>2021</v>
      </c>
      <c r="AT1797" s="182"/>
      <c r="AV1797" s="98">
        <v>42</v>
      </c>
      <c r="AW1797" s="100">
        <v>29</v>
      </c>
      <c r="AX1797" s="106">
        <f t="shared" si="1032"/>
        <v>42029</v>
      </c>
      <c r="AZ1797" s="7" t="s">
        <v>2975</v>
      </c>
      <c r="BA1797" t="s">
        <v>3208</v>
      </c>
    </row>
    <row r="1798" spans="1:53" hidden="1" outlineLevel="1">
      <c r="A1798" t="s">
        <v>1690</v>
      </c>
      <c r="B1798" t="s">
        <v>2021</v>
      </c>
      <c r="C1798" s="1">
        <f t="shared" si="1020"/>
        <v>3099</v>
      </c>
      <c r="D1798" s="7">
        <f>IF(P1798&gt;0,RANK(P1798,(P1798:R1798,S1798:AG1798)),0)</f>
        <v>1</v>
      </c>
      <c r="E1798" s="7">
        <f>IF(Q1798&gt;0,RANK(Q1798,(P1798:R1798,S1798:AG1798)),0)</f>
        <v>0</v>
      </c>
      <c r="F1798" s="7">
        <f>IF(R1798&gt;0,RANK(R1798,(P1798:R1798,S1798:AG1798)),0)</f>
        <v>2</v>
      </c>
      <c r="G1798" s="7">
        <f>IF(S1798&gt;0,RANK(S1798,(P1798:R1798,S1798:AG1798)),0)</f>
        <v>0</v>
      </c>
      <c r="H1798" s="49">
        <f t="shared" si="1021"/>
        <v>18</v>
      </c>
      <c r="I1798" s="178">
        <f t="shared" si="1019"/>
        <v>5.8083252662149082E-3</v>
      </c>
      <c r="J1798" s="2"/>
      <c r="K1798" s="2">
        <f t="shared" si="1022"/>
        <v>0.49338496289125522</v>
      </c>
      <c r="L1798" s="2">
        <f t="shared" si="1023"/>
        <v>0</v>
      </c>
      <c r="M1798" s="2">
        <f t="shared" si="1007"/>
        <v>0.48757663762504033</v>
      </c>
      <c r="N1798" s="2">
        <f t="shared" si="1008"/>
        <v>0</v>
      </c>
      <c r="O1798" s="2">
        <f t="shared" si="1009"/>
        <v>1.9038399483704449E-2</v>
      </c>
      <c r="P1798" s="1">
        <v>1529</v>
      </c>
      <c r="R1798" s="1">
        <v>1511</v>
      </c>
      <c r="AA1798" s="161"/>
      <c r="AC1798" s="217">
        <v>59</v>
      </c>
      <c r="AI1798" s="7">
        <f t="shared" si="1024"/>
        <v>0</v>
      </c>
      <c r="AJ1798" s="7">
        <f t="shared" si="1025"/>
        <v>0</v>
      </c>
      <c r="AK1798" s="7">
        <f t="shared" si="1026"/>
        <v>0</v>
      </c>
      <c r="AL1798" s="7">
        <f t="shared" si="1027"/>
        <v>0</v>
      </c>
      <c r="AM1798" s="2">
        <f t="shared" si="1028"/>
        <v>0</v>
      </c>
      <c r="AN1798" s="2">
        <f t="shared" si="1029"/>
        <v>0</v>
      </c>
      <c r="AO1798" s="2">
        <f t="shared" si="1030"/>
        <v>0</v>
      </c>
      <c r="AP1798" s="2">
        <f t="shared" si="1031"/>
        <v>0</v>
      </c>
      <c r="AR1798" t="str">
        <f t="shared" si="1000"/>
        <v>Clarion</v>
      </c>
      <c r="AS1798" t="s">
        <v>2021</v>
      </c>
      <c r="AT1798" s="182"/>
      <c r="AV1798" s="98">
        <v>42</v>
      </c>
      <c r="AW1798" s="100">
        <v>31</v>
      </c>
      <c r="AX1798" s="106">
        <f t="shared" si="1032"/>
        <v>42031</v>
      </c>
      <c r="AZ1798" s="7" t="s">
        <v>2975</v>
      </c>
      <c r="BA1798" t="s">
        <v>3208</v>
      </c>
    </row>
    <row r="1799" spans="1:53" hidden="1" outlineLevel="1">
      <c r="A1799" t="s">
        <v>1323</v>
      </c>
      <c r="B1799" t="s">
        <v>2021</v>
      </c>
      <c r="C1799" s="1">
        <f t="shared" si="1020"/>
        <v>6753</v>
      </c>
      <c r="D1799" s="7">
        <f>IF(P1799&gt;0,RANK(P1799,(P1799:R1799,S1799:AG1799)),0)</f>
        <v>2</v>
      </c>
      <c r="E1799" s="7">
        <f>IF(Q1799&gt;0,RANK(Q1799,(P1799:R1799,S1799:AG1799)),0)</f>
        <v>0</v>
      </c>
      <c r="F1799" s="7">
        <f>IF(R1799&gt;0,RANK(R1799,(P1799:R1799,S1799:AG1799)),0)</f>
        <v>1</v>
      </c>
      <c r="G1799" s="7">
        <f>IF(S1799&gt;0,RANK(S1799,(P1799:R1799,S1799:AG1799)),0)</f>
        <v>0</v>
      </c>
      <c r="H1799" s="49">
        <f t="shared" si="1021"/>
        <v>220</v>
      </c>
      <c r="I1799" s="178">
        <f t="shared" si="1019"/>
        <v>3.2578113431067673E-2</v>
      </c>
      <c r="J1799" s="2"/>
      <c r="K1799" s="2">
        <f t="shared" si="1022"/>
        <v>0.47297497408559158</v>
      </c>
      <c r="L1799" s="2">
        <f t="shared" si="1023"/>
        <v>0</v>
      </c>
      <c r="M1799" s="2">
        <f t="shared" si="1007"/>
        <v>0.50555308751665928</v>
      </c>
      <c r="N1799" s="2">
        <f t="shared" si="1008"/>
        <v>0</v>
      </c>
      <c r="O1799" s="2">
        <f t="shared" si="1009"/>
        <v>2.1471938397749191E-2</v>
      </c>
      <c r="P1799" s="1">
        <v>3194</v>
      </c>
      <c r="R1799" s="1">
        <v>3414</v>
      </c>
      <c r="AC1799" s="217">
        <v>145</v>
      </c>
      <c r="AI1799" s="7">
        <f t="shared" si="1024"/>
        <v>0</v>
      </c>
      <c r="AJ1799" s="7">
        <f t="shared" si="1025"/>
        <v>0</v>
      </c>
      <c r="AK1799" s="7">
        <f t="shared" si="1026"/>
        <v>0</v>
      </c>
      <c r="AL1799" s="7">
        <f t="shared" si="1027"/>
        <v>0</v>
      </c>
      <c r="AM1799" s="2">
        <f t="shared" si="1028"/>
        <v>0</v>
      </c>
      <c r="AN1799" s="2">
        <f t="shared" si="1029"/>
        <v>0</v>
      </c>
      <c r="AO1799" s="2">
        <f t="shared" si="1030"/>
        <v>0</v>
      </c>
      <c r="AP1799" s="2">
        <f t="shared" si="1031"/>
        <v>0</v>
      </c>
      <c r="AR1799" t="str">
        <f t="shared" si="1000"/>
        <v>Clearfield</v>
      </c>
      <c r="AS1799" t="s">
        <v>2021</v>
      </c>
      <c r="AT1799" s="182">
        <v>5</v>
      </c>
      <c r="AV1799" s="98">
        <v>42</v>
      </c>
      <c r="AW1799" s="100">
        <v>33</v>
      </c>
      <c r="AX1799" s="106">
        <f t="shared" si="1032"/>
        <v>42033</v>
      </c>
      <c r="AZ1799" s="7" t="s">
        <v>2975</v>
      </c>
      <c r="BA1799" t="s">
        <v>3208</v>
      </c>
    </row>
    <row r="1800" spans="1:53" hidden="1" outlineLevel="1">
      <c r="A1800" t="s">
        <v>2280</v>
      </c>
      <c r="B1800" t="s">
        <v>2021</v>
      </c>
      <c r="C1800" s="1">
        <f t="shared" si="1020"/>
        <v>3504</v>
      </c>
      <c r="D1800" s="7">
        <f>IF(P1800&gt;0,RANK(P1800,(P1800:R1800,S1800:AG1800)),0)</f>
        <v>2</v>
      </c>
      <c r="E1800" s="7">
        <f>IF(Q1800&gt;0,RANK(Q1800,(P1800:R1800,S1800:AG1800)),0)</f>
        <v>0</v>
      </c>
      <c r="F1800" s="7">
        <f>IF(R1800&gt;0,RANK(R1800,(P1800:R1800,S1800:AG1800)),0)</f>
        <v>1</v>
      </c>
      <c r="G1800" s="7">
        <f>IF(S1800&gt;0,RANK(S1800,(P1800:R1800,S1800:AG1800)),0)</f>
        <v>0</v>
      </c>
      <c r="H1800" s="49">
        <f t="shared" si="1021"/>
        <v>35</v>
      </c>
      <c r="I1800" s="178">
        <f t="shared" si="1019"/>
        <v>9.9885844748858442E-3</v>
      </c>
      <c r="J1800" s="2"/>
      <c r="K1800" s="2">
        <f t="shared" si="1022"/>
        <v>0.4863013698630137</v>
      </c>
      <c r="L1800" s="2">
        <f t="shared" si="1023"/>
        <v>0</v>
      </c>
      <c r="M1800" s="2">
        <f t="shared" si="1007"/>
        <v>0.49628995433789952</v>
      </c>
      <c r="N1800" s="2">
        <f t="shared" si="1008"/>
        <v>0</v>
      </c>
      <c r="O1800" s="2">
        <f t="shared" si="1009"/>
        <v>1.7408675799086837E-2</v>
      </c>
      <c r="P1800" s="1">
        <v>1704</v>
      </c>
      <c r="R1800" s="1">
        <v>1739</v>
      </c>
      <c r="AA1800" s="166"/>
      <c r="AC1800" s="217">
        <v>61</v>
      </c>
      <c r="AI1800" s="7">
        <f t="shared" si="1024"/>
        <v>0</v>
      </c>
      <c r="AJ1800" s="7">
        <f t="shared" si="1025"/>
        <v>0</v>
      </c>
      <c r="AK1800" s="7">
        <f t="shared" si="1026"/>
        <v>0</v>
      </c>
      <c r="AL1800" s="7">
        <f t="shared" si="1027"/>
        <v>0</v>
      </c>
      <c r="AM1800" s="2">
        <f t="shared" si="1028"/>
        <v>0</v>
      </c>
      <c r="AN1800" s="2">
        <f t="shared" si="1029"/>
        <v>0</v>
      </c>
      <c r="AO1800" s="2">
        <f t="shared" si="1030"/>
        <v>0</v>
      </c>
      <c r="AP1800" s="2">
        <f t="shared" si="1031"/>
        <v>0</v>
      </c>
      <c r="AR1800" t="str">
        <f t="shared" si="1000"/>
        <v>Clinton</v>
      </c>
      <c r="AS1800" t="s">
        <v>2021</v>
      </c>
      <c r="AT1800" s="182">
        <v>5</v>
      </c>
      <c r="AV1800" s="98">
        <v>42</v>
      </c>
      <c r="AW1800" s="100">
        <v>35</v>
      </c>
      <c r="AX1800" s="106">
        <f t="shared" si="1032"/>
        <v>42035</v>
      </c>
      <c r="AZ1800" s="7" t="s">
        <v>2975</v>
      </c>
      <c r="BA1800" t="s">
        <v>3208</v>
      </c>
    </row>
    <row r="1801" spans="1:53" hidden="1" outlineLevel="1">
      <c r="A1801" t="s">
        <v>3167</v>
      </c>
      <c r="B1801" t="s">
        <v>2021</v>
      </c>
      <c r="C1801" s="1">
        <f t="shared" si="1020"/>
        <v>6186</v>
      </c>
      <c r="D1801" s="7">
        <f>IF(P1801&gt;0,RANK(P1801,(P1801:R1801,S1801:AG1801)),0)</f>
        <v>2</v>
      </c>
      <c r="E1801" s="7">
        <f>IF(Q1801&gt;0,RANK(Q1801,(P1801:R1801,S1801:AG1801)),0)</f>
        <v>0</v>
      </c>
      <c r="F1801" s="7">
        <f>IF(R1801&gt;0,RANK(R1801,(P1801:R1801,S1801:AG1801)),0)</f>
        <v>1</v>
      </c>
      <c r="G1801" s="7">
        <f>IF(S1801&gt;0,RANK(S1801,(P1801:R1801,S1801:AG1801)),0)</f>
        <v>0</v>
      </c>
      <c r="H1801" s="49">
        <f t="shared" si="1021"/>
        <v>1097</v>
      </c>
      <c r="I1801" s="178">
        <f t="shared" si="1019"/>
        <v>0.177335919818946</v>
      </c>
      <c r="J1801" s="2"/>
      <c r="K1801" s="2">
        <f t="shared" si="1022"/>
        <v>0.4047849983834465</v>
      </c>
      <c r="L1801" s="2">
        <f t="shared" si="1023"/>
        <v>0</v>
      </c>
      <c r="M1801" s="2">
        <f t="shared" si="1007"/>
        <v>0.58212091820239253</v>
      </c>
      <c r="N1801" s="2">
        <f t="shared" si="1008"/>
        <v>0</v>
      </c>
      <c r="O1801" s="2">
        <f t="shared" si="1009"/>
        <v>1.3094083414160962E-2</v>
      </c>
      <c r="P1801" s="1">
        <v>2504</v>
      </c>
      <c r="R1801" s="1">
        <v>3601</v>
      </c>
      <c r="AA1801" s="166"/>
      <c r="AC1801" s="217">
        <v>81</v>
      </c>
      <c r="AI1801" s="7">
        <f t="shared" si="1024"/>
        <v>0</v>
      </c>
      <c r="AJ1801" s="7">
        <f t="shared" si="1025"/>
        <v>0</v>
      </c>
      <c r="AK1801" s="7">
        <f t="shared" si="1026"/>
        <v>0</v>
      </c>
      <c r="AL1801" s="7">
        <f t="shared" si="1027"/>
        <v>0</v>
      </c>
      <c r="AM1801" s="2">
        <f t="shared" si="1028"/>
        <v>0</v>
      </c>
      <c r="AN1801" s="2">
        <f t="shared" si="1029"/>
        <v>0</v>
      </c>
      <c r="AO1801" s="2">
        <f t="shared" si="1030"/>
        <v>0</v>
      </c>
      <c r="AP1801" s="2">
        <f t="shared" si="1031"/>
        <v>0</v>
      </c>
      <c r="AR1801" t="str">
        <f t="shared" si="1000"/>
        <v>Columbia</v>
      </c>
      <c r="AS1801" t="s">
        <v>2021</v>
      </c>
      <c r="AT1801" s="182">
        <v>11</v>
      </c>
      <c r="AV1801" s="98">
        <v>42</v>
      </c>
      <c r="AW1801" s="100">
        <v>37</v>
      </c>
      <c r="AX1801" s="106">
        <f t="shared" si="1032"/>
        <v>42037</v>
      </c>
      <c r="AZ1801" s="7" t="s">
        <v>2975</v>
      </c>
      <c r="BA1801" t="s">
        <v>3208</v>
      </c>
    </row>
    <row r="1802" spans="1:53" hidden="1" outlineLevel="1">
      <c r="A1802" t="s">
        <v>2707</v>
      </c>
      <c r="B1802" t="s">
        <v>2021</v>
      </c>
      <c r="C1802" s="1">
        <f t="shared" si="1020"/>
        <v>7614</v>
      </c>
      <c r="D1802" s="7">
        <f>IF(P1802&gt;0,RANK(P1802,(P1802:R1802,S1802:AG1802)),0)</f>
        <v>2</v>
      </c>
      <c r="E1802" s="7">
        <f>IF(Q1802&gt;0,RANK(Q1802,(P1802:R1802,S1802:AG1802)),0)</f>
        <v>0</v>
      </c>
      <c r="F1802" s="7">
        <f>IF(R1802&gt;0,RANK(R1802,(P1802:R1802,S1802:AG1802)),0)</f>
        <v>1</v>
      </c>
      <c r="G1802" s="7">
        <f>IF(S1802&gt;0,RANK(S1802,(P1802:R1802,S1802:AG1802)),0)</f>
        <v>0</v>
      </c>
      <c r="H1802" s="49">
        <f t="shared" si="1021"/>
        <v>82</v>
      </c>
      <c r="I1802" s="178">
        <f t="shared" si="1019"/>
        <v>1.0769634883110061E-2</v>
      </c>
      <c r="J1802" s="2"/>
      <c r="K1802" s="2">
        <f t="shared" si="1022"/>
        <v>0.48686629892303651</v>
      </c>
      <c r="L1802" s="2">
        <f t="shared" si="1023"/>
        <v>0</v>
      </c>
      <c r="M1802" s="2">
        <f t="shared" si="1007"/>
        <v>0.49763593380614657</v>
      </c>
      <c r="N1802" s="2">
        <f t="shared" si="1008"/>
        <v>0</v>
      </c>
      <c r="O1802" s="2">
        <f t="shared" si="1009"/>
        <v>1.5497767270816865E-2</v>
      </c>
      <c r="P1802" s="1">
        <v>3707</v>
      </c>
      <c r="R1802" s="1">
        <v>3789</v>
      </c>
      <c r="AA1802" s="166"/>
      <c r="AC1802" s="217">
        <v>118</v>
      </c>
      <c r="AI1802" s="7">
        <f t="shared" si="1024"/>
        <v>0</v>
      </c>
      <c r="AJ1802" s="7">
        <f t="shared" si="1025"/>
        <v>0</v>
      </c>
      <c r="AK1802" s="7">
        <f t="shared" si="1026"/>
        <v>0</v>
      </c>
      <c r="AL1802" s="7">
        <f t="shared" si="1027"/>
        <v>0</v>
      </c>
      <c r="AM1802" s="2">
        <f t="shared" si="1028"/>
        <v>0</v>
      </c>
      <c r="AN1802" s="2">
        <f t="shared" si="1029"/>
        <v>0</v>
      </c>
      <c r="AO1802" s="2">
        <f t="shared" si="1030"/>
        <v>0</v>
      </c>
      <c r="AP1802" s="2">
        <f t="shared" si="1031"/>
        <v>0</v>
      </c>
      <c r="AR1802" t="str">
        <f t="shared" si="1000"/>
        <v>Crawford</v>
      </c>
      <c r="AS1802" t="s">
        <v>2021</v>
      </c>
      <c r="AT1802" s="182"/>
      <c r="AV1802" s="98">
        <v>42</v>
      </c>
      <c r="AW1802" s="100">
        <v>39</v>
      </c>
      <c r="AX1802" s="106">
        <f t="shared" si="1032"/>
        <v>42039</v>
      </c>
      <c r="AZ1802" s="7" t="s">
        <v>2975</v>
      </c>
      <c r="BA1802" t="s">
        <v>3208</v>
      </c>
    </row>
    <row r="1803" spans="1:53" hidden="1" outlineLevel="1">
      <c r="A1803" t="s">
        <v>2204</v>
      </c>
      <c r="B1803" t="s">
        <v>2021</v>
      </c>
      <c r="C1803" s="1">
        <f t="shared" si="1020"/>
        <v>24102</v>
      </c>
      <c r="D1803" s="7">
        <f>IF(P1803&gt;0,RANK(P1803,(P1803:R1803,S1803:AG1803)),0)</f>
        <v>1</v>
      </c>
      <c r="E1803" s="7">
        <f>IF(Q1803&gt;0,RANK(Q1803,(P1803:R1803,S1803:AG1803)),0)</f>
        <v>0</v>
      </c>
      <c r="F1803" s="7">
        <f>IF(R1803&gt;0,RANK(R1803,(P1803:R1803,S1803:AG1803)),0)</f>
        <v>2</v>
      </c>
      <c r="G1803" s="7">
        <f>IF(S1803&gt;0,RANK(S1803,(P1803:R1803,S1803:AG1803)),0)</f>
        <v>0</v>
      </c>
      <c r="H1803" s="49">
        <f t="shared" si="1021"/>
        <v>908</v>
      </c>
      <c r="I1803" s="178">
        <f t="shared" si="1019"/>
        <v>3.7673222139241555E-2</v>
      </c>
      <c r="J1803" s="2"/>
      <c r="K1803" s="2">
        <f t="shared" si="1022"/>
        <v>0.51535142311841342</v>
      </c>
      <c r="L1803" s="2">
        <f t="shared" si="1023"/>
        <v>0</v>
      </c>
      <c r="M1803" s="2">
        <f t="shared" si="1007"/>
        <v>0.47767820097917185</v>
      </c>
      <c r="N1803" s="2">
        <f t="shared" si="1008"/>
        <v>0</v>
      </c>
      <c r="O1803" s="2">
        <f t="shared" si="1009"/>
        <v>6.9703759024147272E-3</v>
      </c>
      <c r="P1803" s="1">
        <v>12421</v>
      </c>
      <c r="R1803" s="1">
        <v>11513</v>
      </c>
      <c r="AA1803" s="166"/>
      <c r="AC1803" s="217">
        <v>168</v>
      </c>
      <c r="AI1803" s="7">
        <f t="shared" si="1024"/>
        <v>0</v>
      </c>
      <c r="AJ1803" s="7">
        <f t="shared" si="1025"/>
        <v>0</v>
      </c>
      <c r="AK1803" s="7">
        <f t="shared" si="1026"/>
        <v>0</v>
      </c>
      <c r="AL1803" s="7">
        <f t="shared" si="1027"/>
        <v>0</v>
      </c>
      <c r="AM1803" s="2">
        <f t="shared" si="1028"/>
        <v>0</v>
      </c>
      <c r="AN1803" s="2">
        <f t="shared" si="1029"/>
        <v>0</v>
      </c>
      <c r="AO1803" s="2">
        <f t="shared" si="1030"/>
        <v>0</v>
      </c>
      <c r="AP1803" s="2">
        <f t="shared" si="1031"/>
        <v>0</v>
      </c>
      <c r="AR1803" t="str">
        <f t="shared" ref="AR1803:AR1850" si="1033">A1803</f>
        <v>Cumberland</v>
      </c>
      <c r="AS1803" t="s">
        <v>2021</v>
      </c>
      <c r="AT1803" s="182"/>
      <c r="AV1803" s="98">
        <v>42</v>
      </c>
      <c r="AW1803" s="100">
        <v>41</v>
      </c>
      <c r="AX1803" s="106">
        <f t="shared" si="1032"/>
        <v>42041</v>
      </c>
      <c r="AZ1803" s="7" t="s">
        <v>2975</v>
      </c>
      <c r="BA1803" t="s">
        <v>3208</v>
      </c>
    </row>
    <row r="1804" spans="1:53" hidden="1" outlineLevel="1">
      <c r="A1804" t="s">
        <v>1738</v>
      </c>
      <c r="B1804" t="s">
        <v>2021</v>
      </c>
      <c r="C1804" s="1">
        <f t="shared" si="1020"/>
        <v>32511</v>
      </c>
      <c r="D1804" s="7">
        <f>IF(P1804&gt;0,RANK(P1804,(P1804:R1804,S1804:AG1804)),0)</f>
        <v>1</v>
      </c>
      <c r="E1804" s="7">
        <f>IF(Q1804&gt;0,RANK(Q1804,(P1804:R1804,S1804:AG1804)),0)</f>
        <v>0</v>
      </c>
      <c r="F1804" s="7">
        <f>IF(R1804&gt;0,RANK(R1804,(P1804:R1804,S1804:AG1804)),0)</f>
        <v>2</v>
      </c>
      <c r="G1804" s="7">
        <f>IF(S1804&gt;0,RANK(S1804,(P1804:R1804,S1804:AG1804)),0)</f>
        <v>0</v>
      </c>
      <c r="H1804" s="49">
        <f t="shared" si="1021"/>
        <v>4687</v>
      </c>
      <c r="I1804" s="178">
        <f t="shared" si="1019"/>
        <v>0.14416658976961644</v>
      </c>
      <c r="J1804" s="2"/>
      <c r="K1804" s="2">
        <f t="shared" si="1022"/>
        <v>0.56823844237335053</v>
      </c>
      <c r="L1804" s="2">
        <f t="shared" si="1023"/>
        <v>0</v>
      </c>
      <c r="M1804" s="2">
        <f t="shared" si="1007"/>
        <v>0.42407185260373415</v>
      </c>
      <c r="N1804" s="2">
        <f t="shared" si="1008"/>
        <v>0</v>
      </c>
      <c r="O1804" s="2">
        <f t="shared" si="1009"/>
        <v>7.6897050229153274E-3</v>
      </c>
      <c r="P1804" s="1">
        <v>18474</v>
      </c>
      <c r="R1804" s="1">
        <v>13787</v>
      </c>
      <c r="AC1804" s="217">
        <v>250</v>
      </c>
      <c r="AI1804" s="7">
        <f t="shared" si="1024"/>
        <v>0</v>
      </c>
      <c r="AJ1804" s="7">
        <f t="shared" si="1025"/>
        <v>0</v>
      </c>
      <c r="AK1804" s="7">
        <f t="shared" si="1026"/>
        <v>0</v>
      </c>
      <c r="AL1804" s="7">
        <f t="shared" si="1027"/>
        <v>0</v>
      </c>
      <c r="AM1804" s="2">
        <f t="shared" si="1028"/>
        <v>0</v>
      </c>
      <c r="AN1804" s="2">
        <f t="shared" si="1029"/>
        <v>0</v>
      </c>
      <c r="AO1804" s="2">
        <f t="shared" si="1030"/>
        <v>0</v>
      </c>
      <c r="AP1804" s="2">
        <f t="shared" si="1031"/>
        <v>0</v>
      </c>
      <c r="AR1804" t="str">
        <f t="shared" si="1033"/>
        <v>Dauphin</v>
      </c>
      <c r="AS1804" t="s">
        <v>2021</v>
      </c>
      <c r="AT1804" s="182"/>
      <c r="AV1804" s="98">
        <v>42</v>
      </c>
      <c r="AW1804" s="100">
        <v>43</v>
      </c>
      <c r="AX1804" s="106">
        <f t="shared" si="1032"/>
        <v>42043</v>
      </c>
      <c r="AZ1804" s="7" t="s">
        <v>2975</v>
      </c>
      <c r="BA1804" t="s">
        <v>3208</v>
      </c>
    </row>
    <row r="1805" spans="1:53" hidden="1" outlineLevel="1">
      <c r="A1805" t="s">
        <v>1718</v>
      </c>
      <c r="B1805" t="s">
        <v>2021</v>
      </c>
      <c r="C1805" s="1">
        <f t="shared" si="1020"/>
        <v>77439</v>
      </c>
      <c r="D1805" s="7">
        <f>IF(P1805&gt;0,RANK(P1805,(P1805:R1805,S1805:AG1805)),0)</f>
        <v>1</v>
      </c>
      <c r="E1805" s="7">
        <f>IF(Q1805&gt;0,RANK(Q1805,(P1805:R1805,S1805:AG1805)),0)</f>
        <v>0</v>
      </c>
      <c r="F1805" s="7">
        <f>IF(R1805&gt;0,RANK(R1805,(P1805:R1805,S1805:AG1805)),0)</f>
        <v>2</v>
      </c>
      <c r="G1805" s="7">
        <f>IF(S1805&gt;0,RANK(S1805,(P1805:R1805,S1805:AG1805)),0)</f>
        <v>0</v>
      </c>
      <c r="H1805" s="49">
        <f t="shared" si="1021"/>
        <v>15428</v>
      </c>
      <c r="I1805" s="178">
        <f t="shared" si="1019"/>
        <v>0.19922777928433993</v>
      </c>
      <c r="J1805" s="2"/>
      <c r="K1805" s="2">
        <f t="shared" si="1022"/>
        <v>0.59727010937641245</v>
      </c>
      <c r="L1805" s="2">
        <f t="shared" si="1023"/>
        <v>0</v>
      </c>
      <c r="M1805" s="2">
        <f t="shared" si="1007"/>
        <v>0.39804233009207246</v>
      </c>
      <c r="N1805" s="2">
        <f t="shared" si="1008"/>
        <v>0</v>
      </c>
      <c r="O1805" s="2">
        <f t="shared" si="1009"/>
        <v>4.6875605315150892E-3</v>
      </c>
      <c r="P1805" s="1">
        <v>46252</v>
      </c>
      <c r="R1805" s="1">
        <v>30824</v>
      </c>
      <c r="AC1805" s="217">
        <v>363</v>
      </c>
      <c r="AI1805" s="7">
        <f t="shared" si="1024"/>
        <v>0</v>
      </c>
      <c r="AJ1805" s="7">
        <f t="shared" si="1025"/>
        <v>0</v>
      </c>
      <c r="AK1805" s="7">
        <f t="shared" si="1026"/>
        <v>0</v>
      </c>
      <c r="AL1805" s="7">
        <f t="shared" si="1027"/>
        <v>0</v>
      </c>
      <c r="AM1805" s="2">
        <f t="shared" si="1028"/>
        <v>0</v>
      </c>
      <c r="AN1805" s="2">
        <f t="shared" si="1029"/>
        <v>0</v>
      </c>
      <c r="AO1805" s="2">
        <f t="shared" si="1030"/>
        <v>0</v>
      </c>
      <c r="AP1805" s="2">
        <f t="shared" si="1031"/>
        <v>0</v>
      </c>
      <c r="AR1805" t="str">
        <f t="shared" si="1033"/>
        <v>Delaware</v>
      </c>
      <c r="AS1805" t="s">
        <v>2021</v>
      </c>
      <c r="AT1805" s="182"/>
      <c r="AV1805" s="98">
        <v>42</v>
      </c>
      <c r="AW1805" s="100">
        <v>45</v>
      </c>
      <c r="AX1805" s="106">
        <f t="shared" si="1032"/>
        <v>42045</v>
      </c>
      <c r="AZ1805" s="7" t="s">
        <v>2975</v>
      </c>
      <c r="BA1805" t="s">
        <v>3208</v>
      </c>
    </row>
    <row r="1806" spans="1:53" hidden="1" outlineLevel="1">
      <c r="A1806" t="s">
        <v>1760</v>
      </c>
      <c r="B1806" t="s">
        <v>2021</v>
      </c>
      <c r="C1806" s="1">
        <f t="shared" si="1020"/>
        <v>3519</v>
      </c>
      <c r="D1806" s="7">
        <f>IF(P1806&gt;0,RANK(P1806,(P1806:R1806,S1806:AG1806)),0)</f>
        <v>2</v>
      </c>
      <c r="E1806" s="7">
        <f>IF(Q1806&gt;0,RANK(Q1806,(P1806:R1806,S1806:AG1806)),0)</f>
        <v>0</v>
      </c>
      <c r="F1806" s="7">
        <f>IF(R1806&gt;0,RANK(R1806,(P1806:R1806,S1806:AG1806)),0)</f>
        <v>1</v>
      </c>
      <c r="G1806" s="7">
        <f>IF(S1806&gt;0,RANK(S1806,(P1806:R1806,S1806:AG1806)),0)</f>
        <v>0</v>
      </c>
      <c r="H1806" s="49">
        <f t="shared" si="1021"/>
        <v>245</v>
      </c>
      <c r="I1806" s="178">
        <f t="shared" si="1019"/>
        <v>6.9622051719238423E-2</v>
      </c>
      <c r="J1806" s="2"/>
      <c r="K1806" s="2">
        <f t="shared" si="1022"/>
        <v>0.45495879511224779</v>
      </c>
      <c r="L1806" s="2">
        <f t="shared" si="1023"/>
        <v>0</v>
      </c>
      <c r="M1806" s="2">
        <f t="shared" si="1007"/>
        <v>0.5245808468314862</v>
      </c>
      <c r="N1806" s="2">
        <f t="shared" si="1008"/>
        <v>0</v>
      </c>
      <c r="O1806" s="2">
        <f t="shared" si="1009"/>
        <v>2.0460358056266004E-2</v>
      </c>
      <c r="P1806" s="1">
        <v>1601</v>
      </c>
      <c r="R1806" s="1">
        <v>1846</v>
      </c>
      <c r="AA1806" s="166"/>
      <c r="AC1806" s="217">
        <v>72</v>
      </c>
      <c r="AI1806" s="7">
        <f t="shared" si="1024"/>
        <v>0</v>
      </c>
      <c r="AJ1806" s="7">
        <f t="shared" si="1025"/>
        <v>0</v>
      </c>
      <c r="AK1806" s="7">
        <f t="shared" si="1026"/>
        <v>0</v>
      </c>
      <c r="AL1806" s="7">
        <f t="shared" si="1027"/>
        <v>0</v>
      </c>
      <c r="AM1806" s="2">
        <f t="shared" si="1028"/>
        <v>0</v>
      </c>
      <c r="AN1806" s="2">
        <f t="shared" si="1029"/>
        <v>0</v>
      </c>
      <c r="AO1806" s="2">
        <f t="shared" si="1030"/>
        <v>0</v>
      </c>
      <c r="AP1806" s="2">
        <f t="shared" si="1031"/>
        <v>0</v>
      </c>
      <c r="AR1806" t="str">
        <f t="shared" si="1033"/>
        <v>Elk</v>
      </c>
      <c r="AS1806" t="s">
        <v>2021</v>
      </c>
      <c r="AT1806" s="182">
        <v>5</v>
      </c>
      <c r="AV1806" s="98">
        <v>42</v>
      </c>
      <c r="AW1806" s="100">
        <v>47</v>
      </c>
      <c r="AX1806" s="106">
        <f t="shared" si="1032"/>
        <v>42047</v>
      </c>
      <c r="AZ1806" s="7" t="s">
        <v>2975</v>
      </c>
      <c r="BA1806" t="s">
        <v>3208</v>
      </c>
    </row>
    <row r="1807" spans="1:53" hidden="1" outlineLevel="1">
      <c r="A1807" t="s">
        <v>182</v>
      </c>
      <c r="B1807" t="s">
        <v>2021</v>
      </c>
      <c r="C1807" s="1">
        <f t="shared" si="1020"/>
        <v>39095</v>
      </c>
      <c r="D1807" s="7">
        <f>IF(P1807&gt;0,RANK(P1807,(P1807:R1807,S1807:AG1807)),0)</f>
        <v>1</v>
      </c>
      <c r="E1807" s="7">
        <f>IF(Q1807&gt;0,RANK(Q1807,(P1807:R1807,S1807:AG1807)),0)</f>
        <v>0</v>
      </c>
      <c r="F1807" s="7">
        <f>IF(R1807&gt;0,RANK(R1807,(P1807:R1807,S1807:AG1807)),0)</f>
        <v>2</v>
      </c>
      <c r="G1807" s="7">
        <f>IF(S1807&gt;0,RANK(S1807,(P1807:R1807,S1807:AG1807)),0)</f>
        <v>0</v>
      </c>
      <c r="H1807" s="49">
        <f t="shared" si="1021"/>
        <v>2033</v>
      </c>
      <c r="I1807" s="178">
        <f t="shared" si="1019"/>
        <v>5.2001534723110372E-2</v>
      </c>
      <c r="J1807" s="2"/>
      <c r="K1807" s="2">
        <f t="shared" si="1022"/>
        <v>0.52167796393400689</v>
      </c>
      <c r="L1807" s="2">
        <f t="shared" si="1023"/>
        <v>0</v>
      </c>
      <c r="M1807" s="2">
        <f t="shared" si="1007"/>
        <v>0.46967642921089653</v>
      </c>
      <c r="N1807" s="2">
        <f t="shared" si="1008"/>
        <v>0</v>
      </c>
      <c r="O1807" s="2">
        <f t="shared" si="1009"/>
        <v>8.645606855096577E-3</v>
      </c>
      <c r="P1807" s="1">
        <v>20395</v>
      </c>
      <c r="R1807" s="1">
        <v>18362</v>
      </c>
      <c r="AC1807" s="217">
        <v>338</v>
      </c>
      <c r="AI1807" s="7">
        <f t="shared" si="1024"/>
        <v>0</v>
      </c>
      <c r="AJ1807" s="7">
        <f t="shared" si="1025"/>
        <v>0</v>
      </c>
      <c r="AK1807" s="7">
        <f t="shared" si="1026"/>
        <v>0</v>
      </c>
      <c r="AL1807" s="7">
        <f t="shared" si="1027"/>
        <v>0</v>
      </c>
      <c r="AM1807" s="2">
        <f t="shared" si="1028"/>
        <v>0</v>
      </c>
      <c r="AN1807" s="2">
        <f t="shared" si="1029"/>
        <v>0</v>
      </c>
      <c r="AO1807" s="2">
        <f t="shared" si="1030"/>
        <v>0</v>
      </c>
      <c r="AP1807" s="2">
        <f t="shared" si="1031"/>
        <v>0</v>
      </c>
      <c r="AR1807" t="str">
        <f t="shared" si="1033"/>
        <v>Erie</v>
      </c>
      <c r="AS1807" t="s">
        <v>2021</v>
      </c>
      <c r="AT1807" s="182"/>
      <c r="AV1807" s="98">
        <v>42</v>
      </c>
      <c r="AW1807" s="100">
        <v>49</v>
      </c>
      <c r="AX1807" s="106">
        <f t="shared" si="1032"/>
        <v>42049</v>
      </c>
      <c r="AZ1807" s="7" t="s">
        <v>2975</v>
      </c>
      <c r="BA1807" t="s">
        <v>3208</v>
      </c>
    </row>
    <row r="1808" spans="1:53" hidden="1" outlineLevel="1">
      <c r="A1808" t="s">
        <v>31</v>
      </c>
      <c r="B1808" t="s">
        <v>2021</v>
      </c>
      <c r="C1808" s="1">
        <f t="shared" si="1020"/>
        <v>15940</v>
      </c>
      <c r="D1808" s="7">
        <f>IF(P1808&gt;0,RANK(P1808,(P1808:R1808,S1808:AG1808)),0)</f>
        <v>1</v>
      </c>
      <c r="E1808" s="7">
        <f>IF(Q1808&gt;0,RANK(Q1808,(P1808:R1808,S1808:AG1808)),0)</f>
        <v>0</v>
      </c>
      <c r="F1808" s="7">
        <f>IF(R1808&gt;0,RANK(R1808,(P1808:R1808,S1808:AG1808)),0)</f>
        <v>2</v>
      </c>
      <c r="G1808" s="7">
        <f>IF(S1808&gt;0,RANK(S1808,(P1808:R1808,S1808:AG1808)),0)</f>
        <v>0</v>
      </c>
      <c r="H1808" s="49">
        <f t="shared" si="1021"/>
        <v>2735</v>
      </c>
      <c r="I1808" s="178">
        <f t="shared" si="1019"/>
        <v>0.17158092848180678</v>
      </c>
      <c r="J1808" s="2"/>
      <c r="K1808" s="2">
        <f t="shared" si="1022"/>
        <v>0.57685069008782941</v>
      </c>
      <c r="L1808" s="2">
        <f t="shared" si="1023"/>
        <v>0</v>
      </c>
      <c r="M1808" s="2">
        <f t="shared" ref="M1808:M1850" si="1034">IF($C1808=0,"-",R1808/$C1808)</f>
        <v>0.40526976160602257</v>
      </c>
      <c r="N1808" s="2">
        <f t="shared" ref="N1808:N1850" si="1035">IF($C1808=0,"-",S1808/$C1808)</f>
        <v>0</v>
      </c>
      <c r="O1808" s="2">
        <f t="shared" ref="O1808:O1850" si="1036">IF(C1808=0,"-",(1-K1808-L1808-M1808-N1808))</f>
        <v>1.7879548306148019E-2</v>
      </c>
      <c r="P1808" s="1">
        <v>9195</v>
      </c>
      <c r="R1808" s="1">
        <v>6460</v>
      </c>
      <c r="AC1808" s="217">
        <v>285</v>
      </c>
      <c r="AI1808" s="7">
        <f t="shared" si="1024"/>
        <v>0</v>
      </c>
      <c r="AJ1808" s="7">
        <f t="shared" si="1025"/>
        <v>0</v>
      </c>
      <c r="AK1808" s="7">
        <f t="shared" si="1026"/>
        <v>0</v>
      </c>
      <c r="AL1808" s="7">
        <f t="shared" si="1027"/>
        <v>0</v>
      </c>
      <c r="AM1808" s="2">
        <f t="shared" si="1028"/>
        <v>0</v>
      </c>
      <c r="AN1808" s="2">
        <f t="shared" si="1029"/>
        <v>0</v>
      </c>
      <c r="AO1808" s="2">
        <f t="shared" si="1030"/>
        <v>0</v>
      </c>
      <c r="AP1808" s="2">
        <f t="shared" si="1031"/>
        <v>0</v>
      </c>
      <c r="AR1808" t="str">
        <f t="shared" si="1033"/>
        <v>Fayette</v>
      </c>
      <c r="AS1808" t="s">
        <v>2021</v>
      </c>
      <c r="AT1808" s="182">
        <v>9</v>
      </c>
      <c r="AV1808" s="98">
        <v>42</v>
      </c>
      <c r="AW1808" s="100">
        <v>51</v>
      </c>
      <c r="AX1808" s="106">
        <f t="shared" si="1032"/>
        <v>42051</v>
      </c>
      <c r="AZ1808" s="7" t="s">
        <v>2975</v>
      </c>
      <c r="BA1808" t="s">
        <v>3208</v>
      </c>
    </row>
    <row r="1809" spans="1:53" hidden="1" outlineLevel="1">
      <c r="A1809" t="s">
        <v>999</v>
      </c>
      <c r="B1809" t="s">
        <v>2021</v>
      </c>
      <c r="C1809" s="1">
        <f t="shared" si="1020"/>
        <v>482</v>
      </c>
      <c r="D1809" s="7">
        <f>IF(P1809&gt;0,RANK(P1809,(P1809:R1809,S1809:AG1809)),0)</f>
        <v>1</v>
      </c>
      <c r="E1809" s="7">
        <f>IF(Q1809&gt;0,RANK(Q1809,(P1809:R1809,S1809:AG1809)),0)</f>
        <v>0</v>
      </c>
      <c r="F1809" s="7">
        <f>IF(R1809&gt;0,RANK(R1809,(P1809:R1809,S1809:AG1809)),0)</f>
        <v>2</v>
      </c>
      <c r="G1809" s="7">
        <f>IF(S1809&gt;0,RANK(S1809,(P1809:R1809,S1809:AG1809)),0)</f>
        <v>0</v>
      </c>
      <c r="H1809" s="49">
        <f t="shared" si="1021"/>
        <v>30</v>
      </c>
      <c r="I1809" s="178">
        <f t="shared" si="1019"/>
        <v>6.2240663900414939E-2</v>
      </c>
      <c r="J1809" s="2"/>
      <c r="K1809" s="2">
        <f t="shared" si="1022"/>
        <v>0.52074688796680502</v>
      </c>
      <c r="L1809" s="2">
        <f t="shared" si="1023"/>
        <v>0</v>
      </c>
      <c r="M1809" s="2">
        <f t="shared" si="1034"/>
        <v>0.45850622406639002</v>
      </c>
      <c r="N1809" s="2">
        <f t="shared" si="1035"/>
        <v>0</v>
      </c>
      <c r="O1809" s="2">
        <f t="shared" si="1036"/>
        <v>2.0746887966804961E-2</v>
      </c>
      <c r="P1809" s="217">
        <v>251</v>
      </c>
      <c r="R1809" s="217">
        <v>221</v>
      </c>
      <c r="AA1809" s="166"/>
      <c r="AC1809" s="217">
        <v>10</v>
      </c>
      <c r="AI1809" s="7">
        <f t="shared" si="1024"/>
        <v>0</v>
      </c>
      <c r="AJ1809" s="7">
        <f t="shared" si="1025"/>
        <v>0</v>
      </c>
      <c r="AK1809" s="7">
        <f t="shared" si="1026"/>
        <v>0</v>
      </c>
      <c r="AL1809" s="7">
        <f t="shared" si="1027"/>
        <v>0</v>
      </c>
      <c r="AM1809" s="2">
        <f t="shared" si="1028"/>
        <v>0</v>
      </c>
      <c r="AN1809" s="2">
        <f t="shared" si="1029"/>
        <v>0</v>
      </c>
      <c r="AO1809" s="2">
        <f t="shared" si="1030"/>
        <v>0</v>
      </c>
      <c r="AP1809" s="2">
        <f t="shared" si="1031"/>
        <v>0</v>
      </c>
      <c r="AR1809" t="str">
        <f t="shared" si="1033"/>
        <v>Forest</v>
      </c>
      <c r="AS1809" t="s">
        <v>2021</v>
      </c>
      <c r="AT1809" s="182">
        <v>5</v>
      </c>
      <c r="AV1809" s="98">
        <v>42</v>
      </c>
      <c r="AW1809" s="100">
        <v>53</v>
      </c>
      <c r="AX1809" s="106">
        <f t="shared" si="1032"/>
        <v>42053</v>
      </c>
      <c r="AZ1809" s="7" t="s">
        <v>2975</v>
      </c>
      <c r="BA1809" t="s">
        <v>3208</v>
      </c>
    </row>
    <row r="1810" spans="1:53" hidden="1" outlineLevel="1">
      <c r="A1810" t="s">
        <v>2429</v>
      </c>
      <c r="B1810" t="s">
        <v>2021</v>
      </c>
      <c r="C1810" s="1">
        <f t="shared" si="1020"/>
        <v>9107</v>
      </c>
      <c r="D1810" s="7">
        <f>IF(P1810&gt;0,RANK(P1810,(P1810:R1810,S1810:AG1810)),0)</f>
        <v>1</v>
      </c>
      <c r="E1810" s="7">
        <f>IF(Q1810&gt;0,RANK(Q1810,(P1810:R1810,S1810:AG1810)),0)</f>
        <v>0</v>
      </c>
      <c r="F1810" s="7">
        <f>IF(R1810&gt;0,RANK(R1810,(P1810:R1810,S1810:AG1810)),0)</f>
        <v>2</v>
      </c>
      <c r="G1810" s="7">
        <f>IF(S1810&gt;0,RANK(S1810,(P1810:R1810,S1810:AG1810)),0)</f>
        <v>0</v>
      </c>
      <c r="H1810" s="49">
        <f t="shared" si="1021"/>
        <v>425</v>
      </c>
      <c r="I1810" s="178">
        <f t="shared" si="1019"/>
        <v>4.66673987042934E-2</v>
      </c>
      <c r="J1810" s="2"/>
      <c r="K1810" s="2">
        <f t="shared" si="1022"/>
        <v>0.51685516635555062</v>
      </c>
      <c r="L1810" s="2">
        <f t="shared" si="1023"/>
        <v>0</v>
      </c>
      <c r="M1810" s="2">
        <f t="shared" si="1034"/>
        <v>0.47018776765125725</v>
      </c>
      <c r="N1810" s="2">
        <f t="shared" si="1035"/>
        <v>0</v>
      </c>
      <c r="O1810" s="2">
        <f t="shared" si="1036"/>
        <v>1.2957065993192129E-2</v>
      </c>
      <c r="P1810" s="1">
        <v>4707</v>
      </c>
      <c r="R1810" s="1">
        <v>4282</v>
      </c>
      <c r="AC1810" s="217">
        <v>118</v>
      </c>
      <c r="AI1810" s="7">
        <f t="shared" si="1024"/>
        <v>0</v>
      </c>
      <c r="AJ1810" s="7">
        <f t="shared" si="1025"/>
        <v>0</v>
      </c>
      <c r="AK1810" s="7">
        <f t="shared" si="1026"/>
        <v>0</v>
      </c>
      <c r="AL1810" s="7">
        <f t="shared" si="1027"/>
        <v>0</v>
      </c>
      <c r="AM1810" s="2">
        <f t="shared" si="1028"/>
        <v>0</v>
      </c>
      <c r="AN1810" s="2">
        <f t="shared" si="1029"/>
        <v>0</v>
      </c>
      <c r="AO1810" s="2">
        <f t="shared" si="1030"/>
        <v>0</v>
      </c>
      <c r="AP1810" s="2">
        <f t="shared" si="1031"/>
        <v>0</v>
      </c>
      <c r="AR1810" t="str">
        <f t="shared" si="1033"/>
        <v>Franklin</v>
      </c>
      <c r="AS1810" t="s">
        <v>2021</v>
      </c>
      <c r="AT1810" s="182">
        <v>9</v>
      </c>
      <c r="AV1810" s="98">
        <v>42</v>
      </c>
      <c r="AW1810" s="100">
        <v>55</v>
      </c>
      <c r="AX1810" s="106">
        <f t="shared" si="1032"/>
        <v>42055</v>
      </c>
      <c r="AZ1810" s="7" t="s">
        <v>2975</v>
      </c>
      <c r="BA1810" t="s">
        <v>3208</v>
      </c>
    </row>
    <row r="1811" spans="1:53" hidden="1" outlineLevel="1">
      <c r="A1811" t="s">
        <v>3241</v>
      </c>
      <c r="B1811" t="s">
        <v>2021</v>
      </c>
      <c r="C1811" s="1">
        <f t="shared" si="1020"/>
        <v>749</v>
      </c>
      <c r="D1811" s="7">
        <f>IF(P1811&gt;0,RANK(P1811,(P1811:R1811,S1811:AG1811)),0)</f>
        <v>1</v>
      </c>
      <c r="E1811" s="7">
        <f>IF(Q1811&gt;0,RANK(Q1811,(P1811:R1811,S1811:AG1811)),0)</f>
        <v>0</v>
      </c>
      <c r="F1811" s="7">
        <f>IF(R1811&gt;0,RANK(R1811,(P1811:R1811,S1811:AG1811)),0)</f>
        <v>2</v>
      </c>
      <c r="G1811" s="7">
        <f>IF(S1811&gt;0,RANK(S1811,(P1811:R1811,S1811:AG1811)),0)</f>
        <v>0</v>
      </c>
      <c r="H1811" s="49">
        <f t="shared" si="1021"/>
        <v>1</v>
      </c>
      <c r="I1811" s="178">
        <f t="shared" ref="I1811:I1850" si="1037">H1811/C1811</f>
        <v>1.3351134846461949E-3</v>
      </c>
      <c r="J1811" s="2"/>
      <c r="K1811" s="2">
        <f t="shared" si="1022"/>
        <v>0.48865153538050732</v>
      </c>
      <c r="L1811" s="2">
        <f t="shared" si="1023"/>
        <v>0</v>
      </c>
      <c r="M1811" s="2">
        <f t="shared" si="1034"/>
        <v>0.48731642189586116</v>
      </c>
      <c r="N1811" s="2">
        <f t="shared" si="1035"/>
        <v>0</v>
      </c>
      <c r="O1811" s="2">
        <f t="shared" si="1036"/>
        <v>2.4032042723631519E-2</v>
      </c>
      <c r="P1811" s="217">
        <v>366</v>
      </c>
      <c r="R1811" s="217">
        <v>365</v>
      </c>
      <c r="AC1811" s="217">
        <v>18</v>
      </c>
      <c r="AI1811" s="7">
        <f t="shared" si="1024"/>
        <v>0</v>
      </c>
      <c r="AJ1811" s="7">
        <f t="shared" si="1025"/>
        <v>0</v>
      </c>
      <c r="AK1811" s="7">
        <f t="shared" si="1026"/>
        <v>0</v>
      </c>
      <c r="AL1811" s="7">
        <f t="shared" si="1027"/>
        <v>0</v>
      </c>
      <c r="AM1811" s="2">
        <f t="shared" si="1028"/>
        <v>0</v>
      </c>
      <c r="AN1811" s="2">
        <f t="shared" si="1029"/>
        <v>0</v>
      </c>
      <c r="AO1811" s="2">
        <f t="shared" si="1030"/>
        <v>0</v>
      </c>
      <c r="AP1811" s="2">
        <f t="shared" si="1031"/>
        <v>0</v>
      </c>
      <c r="AR1811" t="str">
        <f t="shared" si="1033"/>
        <v>Fulton</v>
      </c>
      <c r="AS1811" t="s">
        <v>2021</v>
      </c>
      <c r="AT1811" s="182">
        <v>9</v>
      </c>
      <c r="AV1811" s="98">
        <v>42</v>
      </c>
      <c r="AW1811" s="100">
        <v>57</v>
      </c>
      <c r="AX1811" s="106">
        <f t="shared" si="1032"/>
        <v>42057</v>
      </c>
      <c r="AZ1811" s="7" t="s">
        <v>2975</v>
      </c>
      <c r="BA1811" t="s">
        <v>3208</v>
      </c>
    </row>
    <row r="1812" spans="1:53" hidden="1" outlineLevel="1">
      <c r="A1812" t="s">
        <v>1318</v>
      </c>
      <c r="B1812" t="s">
        <v>2021</v>
      </c>
      <c r="C1812" s="1">
        <f t="shared" si="1020"/>
        <v>4316</v>
      </c>
      <c r="D1812" s="7">
        <f>IF(P1812&gt;0,RANK(P1812,(P1812:R1812,S1812:AG1812)),0)</f>
        <v>1</v>
      </c>
      <c r="E1812" s="7">
        <f>IF(Q1812&gt;0,RANK(Q1812,(P1812:R1812,S1812:AG1812)),0)</f>
        <v>0</v>
      </c>
      <c r="F1812" s="7">
        <f>IF(R1812&gt;0,RANK(R1812,(P1812:R1812,S1812:AG1812)),0)</f>
        <v>2</v>
      </c>
      <c r="G1812" s="7">
        <f>IF(S1812&gt;0,RANK(S1812,(P1812:R1812,S1812:AG1812)),0)</f>
        <v>0</v>
      </c>
      <c r="H1812" s="49">
        <f t="shared" si="1021"/>
        <v>341</v>
      </c>
      <c r="I1812" s="178">
        <f t="shared" si="1037"/>
        <v>7.9008341056533829E-2</v>
      </c>
      <c r="J1812" s="2"/>
      <c r="K1812" s="2">
        <f t="shared" si="1022"/>
        <v>0.52548656163113994</v>
      </c>
      <c r="L1812" s="2">
        <f t="shared" si="1023"/>
        <v>0</v>
      </c>
      <c r="M1812" s="2">
        <f t="shared" si="1034"/>
        <v>0.44647822057460612</v>
      </c>
      <c r="N1812" s="2">
        <f t="shared" si="1035"/>
        <v>0</v>
      </c>
      <c r="O1812" s="2">
        <f t="shared" si="1036"/>
        <v>2.8035217794253942E-2</v>
      </c>
      <c r="P1812" s="1">
        <v>2268</v>
      </c>
      <c r="R1812" s="1">
        <v>1927</v>
      </c>
      <c r="AC1812" s="217">
        <v>121</v>
      </c>
      <c r="AI1812" s="7">
        <f t="shared" si="1024"/>
        <v>0</v>
      </c>
      <c r="AJ1812" s="7">
        <f t="shared" si="1025"/>
        <v>0</v>
      </c>
      <c r="AK1812" s="7">
        <f t="shared" si="1026"/>
        <v>0</v>
      </c>
      <c r="AL1812" s="7">
        <f t="shared" si="1027"/>
        <v>0</v>
      </c>
      <c r="AM1812" s="2">
        <f t="shared" si="1028"/>
        <v>0</v>
      </c>
      <c r="AN1812" s="2">
        <f t="shared" si="1029"/>
        <v>0</v>
      </c>
      <c r="AO1812" s="2">
        <f t="shared" si="1030"/>
        <v>0</v>
      </c>
      <c r="AP1812" s="2">
        <f t="shared" si="1031"/>
        <v>0</v>
      </c>
      <c r="AR1812" t="str">
        <f t="shared" si="1033"/>
        <v>Greene</v>
      </c>
      <c r="AS1812" t="s">
        <v>2021</v>
      </c>
      <c r="AT1812" s="182"/>
      <c r="AV1812" s="98">
        <v>42</v>
      </c>
      <c r="AW1812" s="100">
        <v>59</v>
      </c>
      <c r="AX1812" s="106">
        <f t="shared" si="1032"/>
        <v>42059</v>
      </c>
      <c r="AZ1812" s="7" t="s">
        <v>2975</v>
      </c>
      <c r="BA1812" t="s">
        <v>3208</v>
      </c>
    </row>
    <row r="1813" spans="1:53" hidden="1" outlineLevel="1">
      <c r="A1813" t="s">
        <v>268</v>
      </c>
      <c r="B1813" t="s">
        <v>2021</v>
      </c>
      <c r="C1813" s="1">
        <f t="shared" si="1020"/>
        <v>3013</v>
      </c>
      <c r="D1813" s="7">
        <f>IF(P1813&gt;0,RANK(P1813,(P1813:R1813,S1813:AG1813)),0)</f>
        <v>2</v>
      </c>
      <c r="E1813" s="7">
        <f>IF(Q1813&gt;0,RANK(Q1813,(P1813:R1813,S1813:AG1813)),0)</f>
        <v>0</v>
      </c>
      <c r="F1813" s="7">
        <f>IF(R1813&gt;0,RANK(R1813,(P1813:R1813,S1813:AG1813)),0)</f>
        <v>1</v>
      </c>
      <c r="G1813" s="7">
        <f>IF(S1813&gt;0,RANK(S1813,(P1813:R1813,S1813:AG1813)),0)</f>
        <v>0</v>
      </c>
      <c r="H1813" s="49">
        <f t="shared" si="1021"/>
        <v>362</v>
      </c>
      <c r="I1813" s="178">
        <f t="shared" si="1037"/>
        <v>0.12014603385330236</v>
      </c>
      <c r="J1813" s="2"/>
      <c r="K1813" s="2">
        <f t="shared" si="1022"/>
        <v>0.43279123796880187</v>
      </c>
      <c r="L1813" s="2">
        <f t="shared" si="1023"/>
        <v>0</v>
      </c>
      <c r="M1813" s="2">
        <f t="shared" si="1034"/>
        <v>0.55293727182210417</v>
      </c>
      <c r="N1813" s="2">
        <f t="shared" si="1035"/>
        <v>0</v>
      </c>
      <c r="O1813" s="2">
        <f t="shared" si="1036"/>
        <v>1.4271490209093907E-2</v>
      </c>
      <c r="P1813" s="1">
        <v>1304</v>
      </c>
      <c r="R1813" s="1">
        <v>1666</v>
      </c>
      <c r="AC1813" s="217">
        <v>43</v>
      </c>
      <c r="AI1813" s="7">
        <f t="shared" si="1024"/>
        <v>0</v>
      </c>
      <c r="AJ1813" s="7">
        <f t="shared" si="1025"/>
        <v>0</v>
      </c>
      <c r="AK1813" s="7">
        <f t="shared" si="1026"/>
        <v>0</v>
      </c>
      <c r="AL1813" s="7">
        <f t="shared" si="1027"/>
        <v>0</v>
      </c>
      <c r="AM1813" s="2">
        <f t="shared" si="1028"/>
        <v>0</v>
      </c>
      <c r="AN1813" s="2">
        <f t="shared" si="1029"/>
        <v>0</v>
      </c>
      <c r="AO1813" s="2">
        <f t="shared" si="1030"/>
        <v>0</v>
      </c>
      <c r="AP1813" s="2">
        <f t="shared" si="1031"/>
        <v>0</v>
      </c>
      <c r="AR1813" t="str">
        <f t="shared" si="1033"/>
        <v>Huntingdon</v>
      </c>
      <c r="AS1813" t="s">
        <v>2021</v>
      </c>
      <c r="AT1813" s="182"/>
      <c r="AV1813" s="98">
        <v>42</v>
      </c>
      <c r="AW1813" s="100">
        <v>61</v>
      </c>
      <c r="AX1813" s="106">
        <f t="shared" si="1032"/>
        <v>42061</v>
      </c>
      <c r="AZ1813" s="7" t="s">
        <v>2975</v>
      </c>
      <c r="BA1813" t="s">
        <v>3208</v>
      </c>
    </row>
    <row r="1814" spans="1:53" hidden="1" outlineLevel="1">
      <c r="A1814" t="s">
        <v>297</v>
      </c>
      <c r="B1814" t="s">
        <v>2021</v>
      </c>
      <c r="C1814" s="1">
        <f t="shared" si="1020"/>
        <v>8044</v>
      </c>
      <c r="D1814" s="7">
        <f>IF(P1814&gt;0,RANK(P1814,(P1814:R1814,S1814:AG1814)),0)</f>
        <v>1</v>
      </c>
      <c r="E1814" s="7">
        <f>IF(Q1814&gt;0,RANK(Q1814,(P1814:R1814,S1814:AG1814)),0)</f>
        <v>0</v>
      </c>
      <c r="F1814" s="7">
        <f>IF(R1814&gt;0,RANK(R1814,(P1814:R1814,S1814:AG1814)),0)</f>
        <v>2</v>
      </c>
      <c r="G1814" s="7">
        <f>IF(S1814&gt;0,RANK(S1814,(P1814:R1814,S1814:AG1814)),0)</f>
        <v>0</v>
      </c>
      <c r="H1814" s="49">
        <f t="shared" si="1021"/>
        <v>210</v>
      </c>
      <c r="I1814" s="178">
        <f t="shared" si="1037"/>
        <v>2.6106414719045252E-2</v>
      </c>
      <c r="J1814" s="2"/>
      <c r="K1814" s="2">
        <f t="shared" si="1022"/>
        <v>0.50335653903530586</v>
      </c>
      <c r="L1814" s="2">
        <f t="shared" si="1023"/>
        <v>0</v>
      </c>
      <c r="M1814" s="2">
        <f t="shared" si="1034"/>
        <v>0.47725012431626057</v>
      </c>
      <c r="N1814" s="2">
        <f t="shared" si="1035"/>
        <v>0</v>
      </c>
      <c r="O1814" s="2">
        <f t="shared" si="1036"/>
        <v>1.9393336648433568E-2</v>
      </c>
      <c r="P1814" s="1">
        <v>4049</v>
      </c>
      <c r="R1814" s="1">
        <v>3839</v>
      </c>
      <c r="AC1814" s="217">
        <v>156</v>
      </c>
      <c r="AI1814" s="7">
        <f t="shared" si="1024"/>
        <v>0</v>
      </c>
      <c r="AJ1814" s="7">
        <f t="shared" si="1025"/>
        <v>0</v>
      </c>
      <c r="AK1814" s="7">
        <f t="shared" si="1026"/>
        <v>0</v>
      </c>
      <c r="AL1814" s="7">
        <f t="shared" si="1027"/>
        <v>0</v>
      </c>
      <c r="AM1814" s="2">
        <f t="shared" si="1028"/>
        <v>0</v>
      </c>
      <c r="AN1814" s="2">
        <f t="shared" si="1029"/>
        <v>0</v>
      </c>
      <c r="AO1814" s="2">
        <f t="shared" si="1030"/>
        <v>0</v>
      </c>
      <c r="AP1814" s="2">
        <f t="shared" si="1031"/>
        <v>0</v>
      </c>
      <c r="AR1814" t="str">
        <f t="shared" si="1033"/>
        <v>Indiana</v>
      </c>
      <c r="AS1814" t="s">
        <v>2021</v>
      </c>
      <c r="AT1814" s="182">
        <v>9</v>
      </c>
      <c r="AV1814" s="98">
        <v>42</v>
      </c>
      <c r="AW1814" s="100">
        <v>63</v>
      </c>
      <c r="AX1814" s="106">
        <f t="shared" si="1032"/>
        <v>42063</v>
      </c>
      <c r="AZ1814" s="7" t="s">
        <v>2975</v>
      </c>
      <c r="BA1814" t="s">
        <v>3208</v>
      </c>
    </row>
    <row r="1815" spans="1:53" hidden="1" outlineLevel="1">
      <c r="A1815" t="s">
        <v>2481</v>
      </c>
      <c r="B1815" t="s">
        <v>2021</v>
      </c>
      <c r="C1815" s="1">
        <f t="shared" ref="C1815:C1850" si="1038">SUM(P1815:AG1815)</f>
        <v>2846</v>
      </c>
      <c r="D1815" s="7">
        <f>IF(P1815&gt;0,RANK(P1815,(P1815:R1815,S1815:AG1815)),0)</f>
        <v>2</v>
      </c>
      <c r="E1815" s="7">
        <f>IF(Q1815&gt;0,RANK(Q1815,(P1815:R1815,S1815:AG1815)),0)</f>
        <v>0</v>
      </c>
      <c r="F1815" s="7">
        <f>IF(R1815&gt;0,RANK(R1815,(P1815:R1815,S1815:AG1815)),0)</f>
        <v>1</v>
      </c>
      <c r="G1815" s="7">
        <f>IF(S1815&gt;0,RANK(S1815,(P1815:R1815,S1815:AG1815)),0)</f>
        <v>0</v>
      </c>
      <c r="H1815" s="49">
        <f t="shared" ref="H1815:H1850" si="1039">MAX(P1815:Y1815)-LARGE(P1815:Y1815,2)</f>
        <v>258</v>
      </c>
      <c r="I1815" s="178">
        <f t="shared" si="1037"/>
        <v>9.0653548840477868E-2</v>
      </c>
      <c r="J1815" s="2"/>
      <c r="K1815" s="2">
        <f t="shared" ref="K1815:K1850" si="1040">IF($C1815=0,"-",P1815/$C1815)</f>
        <v>0.43886156008432886</v>
      </c>
      <c r="L1815" s="2">
        <f t="shared" ref="L1815:L1850" si="1041">IF($C1815=0,"-",Q1815/$C1815)</f>
        <v>0</v>
      </c>
      <c r="M1815" s="2">
        <f t="shared" si="1034"/>
        <v>0.5295151089248068</v>
      </c>
      <c r="N1815" s="2">
        <f t="shared" si="1035"/>
        <v>0</v>
      </c>
      <c r="O1815" s="2">
        <f t="shared" si="1036"/>
        <v>3.162333099086434E-2</v>
      </c>
      <c r="P1815" s="1">
        <v>1249</v>
      </c>
      <c r="R1815" s="1">
        <v>1507</v>
      </c>
      <c r="AA1815" s="166"/>
      <c r="AC1815" s="217">
        <v>90</v>
      </c>
      <c r="AI1815" s="7">
        <f t="shared" ref="AI1815:AI1850" si="1042">IF(T1815&gt;0,RANK(T1815,(P1815:Z1815)),0)</f>
        <v>0</v>
      </c>
      <c r="AJ1815" s="7">
        <f t="shared" ref="AJ1815:AJ1850" si="1043">IF(U1815&gt;0,RANK(U1815,(P1815:Z1815)),0)</f>
        <v>0</v>
      </c>
      <c r="AK1815" s="7">
        <f t="shared" ref="AK1815:AK1850" si="1044">IF(V1815&gt;0,RANK(V1815,(P1815:Z1815)),0)</f>
        <v>0</v>
      </c>
      <c r="AL1815" s="7">
        <f t="shared" ref="AL1815:AL1850" si="1045">IF(W1815&gt;0,RANK(W1815,(P1815:Z1815)),0)</f>
        <v>0</v>
      </c>
      <c r="AM1815" s="2">
        <f t="shared" ref="AM1815:AM1850" si="1046">IF($C1815=0,"-",T1815/$C1815)</f>
        <v>0</v>
      </c>
      <c r="AN1815" s="2">
        <f t="shared" ref="AN1815:AN1850" si="1047">IF($C1815=0,"-",U1815/$C1815)</f>
        <v>0</v>
      </c>
      <c r="AO1815" s="2">
        <f t="shared" ref="AO1815:AO1850" si="1048">IF($C1815=0,"-",V1815/$C1815)</f>
        <v>0</v>
      </c>
      <c r="AP1815" s="2">
        <f t="shared" ref="AP1815:AP1850" si="1049">IF($C1815=0,"-",W1815/$C1815)</f>
        <v>0</v>
      </c>
      <c r="AR1815" t="str">
        <f t="shared" si="1033"/>
        <v>Jefferson</v>
      </c>
      <c r="AS1815" t="s">
        <v>2021</v>
      </c>
      <c r="AT1815" s="182">
        <v>5</v>
      </c>
      <c r="AV1815" s="98">
        <v>42</v>
      </c>
      <c r="AW1815" s="100">
        <v>65</v>
      </c>
      <c r="AX1815" s="106">
        <f t="shared" ref="AX1815:AX1846" si="1050">AV1815*1000+AW1815</f>
        <v>42065</v>
      </c>
      <c r="AZ1815" s="7" t="s">
        <v>2975</v>
      </c>
      <c r="BA1815" t="s">
        <v>3208</v>
      </c>
    </row>
    <row r="1816" spans="1:53" hidden="1" outlineLevel="1">
      <c r="A1816" t="s">
        <v>1371</v>
      </c>
      <c r="B1816" t="s">
        <v>2021</v>
      </c>
      <c r="C1816" s="1">
        <f t="shared" si="1038"/>
        <v>1456</v>
      </c>
      <c r="D1816" s="7">
        <f>IF(P1816&gt;0,RANK(P1816,(P1816:R1816,S1816:AG1816)),0)</f>
        <v>2</v>
      </c>
      <c r="E1816" s="7">
        <f>IF(Q1816&gt;0,RANK(Q1816,(P1816:R1816,S1816:AG1816)),0)</f>
        <v>0</v>
      </c>
      <c r="F1816" s="7">
        <f>IF(R1816&gt;0,RANK(R1816,(P1816:R1816,S1816:AG1816)),0)</f>
        <v>1</v>
      </c>
      <c r="G1816" s="7">
        <f>IF(S1816&gt;0,RANK(S1816,(P1816:R1816,S1816:AG1816)),0)</f>
        <v>0</v>
      </c>
      <c r="H1816" s="49">
        <f t="shared" si="1039"/>
        <v>90</v>
      </c>
      <c r="I1816" s="178">
        <f t="shared" si="1037"/>
        <v>6.1813186813186816E-2</v>
      </c>
      <c r="J1816" s="2"/>
      <c r="K1816" s="2">
        <f t="shared" si="1040"/>
        <v>0.45604395604395603</v>
      </c>
      <c r="L1816" s="2">
        <f t="shared" si="1041"/>
        <v>0</v>
      </c>
      <c r="M1816" s="2">
        <f t="shared" si="1034"/>
        <v>0.5178571428571429</v>
      </c>
      <c r="N1816" s="2">
        <f t="shared" si="1035"/>
        <v>0</v>
      </c>
      <c r="O1816" s="2">
        <f t="shared" si="1036"/>
        <v>2.6098901098901117E-2</v>
      </c>
      <c r="P1816" s="217">
        <v>664</v>
      </c>
      <c r="R1816" s="217">
        <v>754</v>
      </c>
      <c r="AA1816" s="166"/>
      <c r="AC1816" s="217">
        <v>38</v>
      </c>
      <c r="AI1816" s="7">
        <f t="shared" si="1042"/>
        <v>0</v>
      </c>
      <c r="AJ1816" s="7">
        <f t="shared" si="1043"/>
        <v>0</v>
      </c>
      <c r="AK1816" s="7">
        <f t="shared" si="1044"/>
        <v>0</v>
      </c>
      <c r="AL1816" s="7">
        <f t="shared" si="1045"/>
        <v>0</v>
      </c>
      <c r="AM1816" s="2">
        <f t="shared" si="1046"/>
        <v>0</v>
      </c>
      <c r="AN1816" s="2">
        <f t="shared" si="1047"/>
        <v>0</v>
      </c>
      <c r="AO1816" s="2">
        <f t="shared" si="1048"/>
        <v>0</v>
      </c>
      <c r="AP1816" s="2">
        <f t="shared" si="1049"/>
        <v>0</v>
      </c>
      <c r="AR1816" t="str">
        <f t="shared" si="1033"/>
        <v>Juniata</v>
      </c>
      <c r="AS1816" t="s">
        <v>2021</v>
      </c>
      <c r="AT1816" s="182">
        <v>10</v>
      </c>
      <c r="AV1816" s="98">
        <v>42</v>
      </c>
      <c r="AW1816" s="100">
        <v>67</v>
      </c>
      <c r="AX1816" s="106">
        <f t="shared" si="1050"/>
        <v>42067</v>
      </c>
      <c r="AZ1816" s="7" t="s">
        <v>2975</v>
      </c>
      <c r="BA1816" t="s">
        <v>3208</v>
      </c>
    </row>
    <row r="1817" spans="1:53" hidden="1" outlineLevel="1">
      <c r="A1817" t="s">
        <v>2381</v>
      </c>
      <c r="B1817" t="s">
        <v>2021</v>
      </c>
      <c r="C1817" s="1">
        <f t="shared" si="1038"/>
        <v>40730</v>
      </c>
      <c r="D1817" s="7">
        <f>IF(P1817&gt;0,RANK(P1817,(P1817:R1817,S1817:AG1817)),0)</f>
        <v>1</v>
      </c>
      <c r="E1817" s="7">
        <f>IF(Q1817&gt;0,RANK(Q1817,(P1817:R1817,S1817:AG1817)),0)</f>
        <v>0</v>
      </c>
      <c r="F1817" s="7">
        <f>IF(R1817&gt;0,RANK(R1817,(P1817:R1817,S1817:AG1817)),0)</f>
        <v>2</v>
      </c>
      <c r="G1817" s="7">
        <f>IF(S1817&gt;0,RANK(S1817,(P1817:R1817,S1817:AG1817)),0)</f>
        <v>0</v>
      </c>
      <c r="H1817" s="49">
        <f t="shared" si="1039"/>
        <v>5712</v>
      </c>
      <c r="I1817" s="178">
        <f t="shared" si="1037"/>
        <v>0.14024060888779769</v>
      </c>
      <c r="J1817" s="2"/>
      <c r="K1817" s="2">
        <f t="shared" si="1040"/>
        <v>0.5651853670513135</v>
      </c>
      <c r="L1817" s="2">
        <f t="shared" si="1041"/>
        <v>0</v>
      </c>
      <c r="M1817" s="2">
        <f t="shared" si="1034"/>
        <v>0.42494475816351585</v>
      </c>
      <c r="N1817" s="2">
        <f t="shared" si="1035"/>
        <v>0</v>
      </c>
      <c r="O1817" s="2">
        <f t="shared" si="1036"/>
        <v>9.8698747851706514E-3</v>
      </c>
      <c r="P1817" s="1">
        <v>23020</v>
      </c>
      <c r="R1817" s="1">
        <v>17308</v>
      </c>
      <c r="AC1817" s="217">
        <v>402</v>
      </c>
      <c r="AI1817" s="7">
        <f t="shared" si="1042"/>
        <v>0</v>
      </c>
      <c r="AJ1817" s="7">
        <f t="shared" si="1043"/>
        <v>0</v>
      </c>
      <c r="AK1817" s="7">
        <f t="shared" si="1044"/>
        <v>0</v>
      </c>
      <c r="AL1817" s="7">
        <f t="shared" si="1045"/>
        <v>0</v>
      </c>
      <c r="AM1817" s="2">
        <f t="shared" si="1046"/>
        <v>0</v>
      </c>
      <c r="AN1817" s="2">
        <f t="shared" si="1047"/>
        <v>0</v>
      </c>
      <c r="AO1817" s="2">
        <f t="shared" si="1048"/>
        <v>0</v>
      </c>
      <c r="AP1817" s="2">
        <f t="shared" si="1049"/>
        <v>0</v>
      </c>
      <c r="AR1817" t="str">
        <f t="shared" si="1033"/>
        <v>Lackawanna</v>
      </c>
      <c r="AS1817" t="s">
        <v>2021</v>
      </c>
      <c r="AT1817" s="182"/>
      <c r="AV1817" s="98">
        <v>42</v>
      </c>
      <c r="AW1817" s="100">
        <v>69</v>
      </c>
      <c r="AX1817" s="106">
        <f t="shared" si="1050"/>
        <v>42069</v>
      </c>
      <c r="AZ1817" s="7" t="s">
        <v>2975</v>
      </c>
      <c r="BA1817" t="s">
        <v>3208</v>
      </c>
    </row>
    <row r="1818" spans="1:53" hidden="1" outlineLevel="1">
      <c r="A1818" t="s">
        <v>1813</v>
      </c>
      <c r="B1818" t="s">
        <v>2021</v>
      </c>
      <c r="C1818" s="1">
        <f t="shared" si="1038"/>
        <v>41358</v>
      </c>
      <c r="D1818" s="7">
        <f>IF(P1818&gt;0,RANK(P1818,(P1818:R1818,S1818:AG1818)),0)</f>
        <v>2</v>
      </c>
      <c r="E1818" s="7">
        <f>IF(Q1818&gt;0,RANK(Q1818,(P1818:R1818,S1818:AG1818)),0)</f>
        <v>0</v>
      </c>
      <c r="F1818" s="7">
        <f>IF(R1818&gt;0,RANK(R1818,(P1818:R1818,S1818:AG1818)),0)</f>
        <v>1</v>
      </c>
      <c r="G1818" s="7">
        <f>IF(S1818&gt;0,RANK(S1818,(P1818:R1818,S1818:AG1818)),0)</f>
        <v>0</v>
      </c>
      <c r="H1818" s="49">
        <f t="shared" si="1039"/>
        <v>1481</v>
      </c>
      <c r="I1818" s="178">
        <f t="shared" si="1037"/>
        <v>3.5809275110014992E-2</v>
      </c>
      <c r="J1818" s="2"/>
      <c r="K1818" s="2">
        <f t="shared" si="1040"/>
        <v>0.47971371923207118</v>
      </c>
      <c r="L1818" s="2">
        <f t="shared" si="1041"/>
        <v>0</v>
      </c>
      <c r="M1818" s="2">
        <f t="shared" si="1034"/>
        <v>0.51552299434208615</v>
      </c>
      <c r="N1818" s="2">
        <f t="shared" si="1035"/>
        <v>0</v>
      </c>
      <c r="O1818" s="2">
        <f t="shared" si="1036"/>
        <v>4.7632864258426721E-3</v>
      </c>
      <c r="P1818" s="1">
        <v>19840</v>
      </c>
      <c r="R1818" s="1">
        <v>21321</v>
      </c>
      <c r="AC1818" s="217">
        <v>197</v>
      </c>
      <c r="AI1818" s="7">
        <f t="shared" si="1042"/>
        <v>0</v>
      </c>
      <c r="AJ1818" s="7">
        <f t="shared" si="1043"/>
        <v>0</v>
      </c>
      <c r="AK1818" s="7">
        <f t="shared" si="1044"/>
        <v>0</v>
      </c>
      <c r="AL1818" s="7">
        <f t="shared" si="1045"/>
        <v>0</v>
      </c>
      <c r="AM1818" s="2">
        <f t="shared" si="1046"/>
        <v>0</v>
      </c>
      <c r="AN1818" s="2">
        <f t="shared" si="1047"/>
        <v>0</v>
      </c>
      <c r="AO1818" s="2">
        <f t="shared" si="1048"/>
        <v>0</v>
      </c>
      <c r="AP1818" s="2">
        <f t="shared" si="1049"/>
        <v>0</v>
      </c>
      <c r="AR1818" t="str">
        <f t="shared" si="1033"/>
        <v>Lancaster</v>
      </c>
      <c r="AS1818" t="s">
        <v>2021</v>
      </c>
      <c r="AT1818" s="182"/>
      <c r="AV1818" s="98">
        <v>42</v>
      </c>
      <c r="AW1818" s="100">
        <v>71</v>
      </c>
      <c r="AX1818" s="106">
        <f t="shared" si="1050"/>
        <v>42071</v>
      </c>
      <c r="AZ1818" s="7" t="s">
        <v>2975</v>
      </c>
      <c r="BA1818" t="s">
        <v>3208</v>
      </c>
    </row>
    <row r="1819" spans="1:53" hidden="1" outlineLevel="1">
      <c r="A1819" t="s">
        <v>639</v>
      </c>
      <c r="B1819" t="s">
        <v>2021</v>
      </c>
      <c r="C1819" s="1">
        <f t="shared" si="1038"/>
        <v>9968</v>
      </c>
      <c r="D1819" s="7">
        <f>IF(P1819&gt;0,RANK(P1819,(P1819:R1819,S1819:AG1819)),0)</f>
        <v>1</v>
      </c>
      <c r="E1819" s="7">
        <f>IF(Q1819&gt;0,RANK(Q1819,(P1819:R1819,S1819:AG1819)),0)</f>
        <v>0</v>
      </c>
      <c r="F1819" s="7">
        <f>IF(R1819&gt;0,RANK(R1819,(P1819:R1819,S1819:AG1819)),0)</f>
        <v>2</v>
      </c>
      <c r="G1819" s="7">
        <f>IF(S1819&gt;0,RANK(S1819,(P1819:R1819,S1819:AG1819)),0)</f>
        <v>0</v>
      </c>
      <c r="H1819" s="49">
        <f t="shared" si="1039"/>
        <v>1864</v>
      </c>
      <c r="I1819" s="178">
        <f t="shared" si="1037"/>
        <v>0.1869983948635634</v>
      </c>
      <c r="J1819" s="2"/>
      <c r="K1819" s="2">
        <f t="shared" si="1040"/>
        <v>0.586376404494382</v>
      </c>
      <c r="L1819" s="2">
        <f t="shared" si="1041"/>
        <v>0</v>
      </c>
      <c r="M1819" s="2">
        <f t="shared" si="1034"/>
        <v>0.3993780096308186</v>
      </c>
      <c r="N1819" s="2">
        <f t="shared" si="1035"/>
        <v>0</v>
      </c>
      <c r="O1819" s="2">
        <f t="shared" si="1036"/>
        <v>1.4245585874799405E-2</v>
      </c>
      <c r="P1819" s="1">
        <v>5845</v>
      </c>
      <c r="R1819" s="1">
        <v>3981</v>
      </c>
      <c r="AA1819" s="166"/>
      <c r="AC1819" s="217">
        <v>142</v>
      </c>
      <c r="AI1819" s="7">
        <f t="shared" si="1042"/>
        <v>0</v>
      </c>
      <c r="AJ1819" s="7">
        <f t="shared" si="1043"/>
        <v>0</v>
      </c>
      <c r="AK1819" s="7">
        <f t="shared" si="1044"/>
        <v>0</v>
      </c>
      <c r="AL1819" s="7">
        <f t="shared" si="1045"/>
        <v>0</v>
      </c>
      <c r="AM1819" s="2">
        <f t="shared" si="1046"/>
        <v>0</v>
      </c>
      <c r="AN1819" s="2">
        <f t="shared" si="1047"/>
        <v>0</v>
      </c>
      <c r="AO1819" s="2">
        <f t="shared" si="1048"/>
        <v>0</v>
      </c>
      <c r="AP1819" s="2">
        <f t="shared" si="1049"/>
        <v>0</v>
      </c>
      <c r="AR1819" t="str">
        <f t="shared" si="1033"/>
        <v>Lawrence</v>
      </c>
      <c r="AS1819" t="s">
        <v>2021</v>
      </c>
      <c r="AT1819" s="182"/>
      <c r="AV1819" s="98">
        <v>42</v>
      </c>
      <c r="AW1819" s="100">
        <v>73</v>
      </c>
      <c r="AX1819" s="106">
        <f t="shared" si="1050"/>
        <v>42073</v>
      </c>
      <c r="AZ1819" s="7" t="s">
        <v>2975</v>
      </c>
      <c r="BA1819" t="s">
        <v>3208</v>
      </c>
    </row>
    <row r="1820" spans="1:53" hidden="1" outlineLevel="1">
      <c r="A1820" t="s">
        <v>2382</v>
      </c>
      <c r="B1820" t="s">
        <v>2021</v>
      </c>
      <c r="C1820" s="1">
        <f t="shared" si="1038"/>
        <v>9361</v>
      </c>
      <c r="D1820" s="7">
        <f>IF(P1820&gt;0,RANK(P1820,(P1820:R1820,S1820:AG1820)),0)</f>
        <v>1</v>
      </c>
      <c r="E1820" s="7">
        <f>IF(Q1820&gt;0,RANK(Q1820,(P1820:R1820,S1820:AG1820)),0)</f>
        <v>0</v>
      </c>
      <c r="F1820" s="7">
        <f>IF(R1820&gt;0,RANK(R1820,(P1820:R1820,S1820:AG1820)),0)</f>
        <v>2</v>
      </c>
      <c r="G1820" s="7">
        <f>IF(S1820&gt;0,RANK(S1820,(P1820:R1820,S1820:AG1820)),0)</f>
        <v>0</v>
      </c>
      <c r="H1820" s="49">
        <f t="shared" si="1039"/>
        <v>70</v>
      </c>
      <c r="I1820" s="178">
        <f t="shared" si="1037"/>
        <v>7.4778335647900868E-3</v>
      </c>
      <c r="J1820" s="2"/>
      <c r="K1820" s="2">
        <f t="shared" si="1040"/>
        <v>0.49877149877149879</v>
      </c>
      <c r="L1820" s="2">
        <f t="shared" si="1041"/>
        <v>0</v>
      </c>
      <c r="M1820" s="2">
        <f t="shared" si="1034"/>
        <v>0.4912936652067087</v>
      </c>
      <c r="N1820" s="2">
        <f t="shared" si="1035"/>
        <v>0</v>
      </c>
      <c r="O1820" s="2">
        <f t="shared" si="1036"/>
        <v>9.9348360217924592E-3</v>
      </c>
      <c r="P1820" s="1">
        <v>4669</v>
      </c>
      <c r="R1820" s="1">
        <v>4599</v>
      </c>
      <c r="AC1820" s="217">
        <v>93</v>
      </c>
      <c r="AI1820" s="7">
        <f t="shared" si="1042"/>
        <v>0</v>
      </c>
      <c r="AJ1820" s="7">
        <f t="shared" si="1043"/>
        <v>0</v>
      </c>
      <c r="AK1820" s="7">
        <f t="shared" si="1044"/>
        <v>0</v>
      </c>
      <c r="AL1820" s="7">
        <f t="shared" si="1045"/>
        <v>0</v>
      </c>
      <c r="AM1820" s="2">
        <f t="shared" si="1046"/>
        <v>0</v>
      </c>
      <c r="AN1820" s="2">
        <f t="shared" si="1047"/>
        <v>0</v>
      </c>
      <c r="AO1820" s="2">
        <f t="shared" si="1048"/>
        <v>0</v>
      </c>
      <c r="AP1820" s="2">
        <f t="shared" si="1049"/>
        <v>0</v>
      </c>
      <c r="AR1820" t="str">
        <f t="shared" si="1033"/>
        <v>Lebanon</v>
      </c>
      <c r="AS1820" t="s">
        <v>2021</v>
      </c>
      <c r="AT1820" s="182"/>
      <c r="AV1820" s="98">
        <v>42</v>
      </c>
      <c r="AW1820" s="100">
        <v>75</v>
      </c>
      <c r="AX1820" s="106">
        <f t="shared" si="1050"/>
        <v>42075</v>
      </c>
      <c r="AZ1820" s="7" t="s">
        <v>2975</v>
      </c>
      <c r="BA1820" t="s">
        <v>3208</v>
      </c>
    </row>
    <row r="1821" spans="1:53" hidden="1" outlineLevel="1">
      <c r="A1821" t="s">
        <v>1137</v>
      </c>
      <c r="B1821" t="s">
        <v>2021</v>
      </c>
      <c r="C1821" s="1">
        <f t="shared" si="1038"/>
        <v>38992</v>
      </c>
      <c r="D1821" s="7">
        <f>IF(P1821&gt;0,RANK(P1821,(P1821:R1821,S1821:AG1821)),0)</f>
        <v>1</v>
      </c>
      <c r="E1821" s="7">
        <f>IF(Q1821&gt;0,RANK(Q1821,(P1821:R1821,S1821:AG1821)),0)</f>
        <v>0</v>
      </c>
      <c r="F1821" s="7">
        <f>IF(R1821&gt;0,RANK(R1821,(P1821:R1821,S1821:AG1821)),0)</f>
        <v>2</v>
      </c>
      <c r="G1821" s="7">
        <f>IF(S1821&gt;0,RANK(S1821,(P1821:R1821,S1821:AG1821)),0)</f>
        <v>0</v>
      </c>
      <c r="H1821" s="49">
        <f t="shared" si="1039"/>
        <v>2092</v>
      </c>
      <c r="I1821" s="178">
        <f t="shared" si="1037"/>
        <v>5.3652031185884283E-2</v>
      </c>
      <c r="J1821" s="2"/>
      <c r="K1821" s="2">
        <f t="shared" si="1040"/>
        <v>0.52395363151415675</v>
      </c>
      <c r="L1821" s="2">
        <f t="shared" si="1041"/>
        <v>0</v>
      </c>
      <c r="M1821" s="2">
        <f t="shared" si="1034"/>
        <v>0.47030160032827245</v>
      </c>
      <c r="N1821" s="2">
        <f t="shared" si="1035"/>
        <v>0</v>
      </c>
      <c r="O1821" s="2">
        <f t="shared" si="1036"/>
        <v>5.7447681575708009E-3</v>
      </c>
      <c r="P1821" s="1">
        <v>20430</v>
      </c>
      <c r="R1821" s="1">
        <v>18338</v>
      </c>
      <c r="AC1821" s="217">
        <v>224</v>
      </c>
      <c r="AI1821" s="7">
        <f t="shared" si="1042"/>
        <v>0</v>
      </c>
      <c r="AJ1821" s="7">
        <f t="shared" si="1043"/>
        <v>0</v>
      </c>
      <c r="AK1821" s="7">
        <f t="shared" si="1044"/>
        <v>0</v>
      </c>
      <c r="AL1821" s="7">
        <f t="shared" si="1045"/>
        <v>0</v>
      </c>
      <c r="AM1821" s="2">
        <f t="shared" si="1046"/>
        <v>0</v>
      </c>
      <c r="AN1821" s="2">
        <f t="shared" si="1047"/>
        <v>0</v>
      </c>
      <c r="AO1821" s="2">
        <f t="shared" si="1048"/>
        <v>0</v>
      </c>
      <c r="AP1821" s="2">
        <f t="shared" si="1049"/>
        <v>0</v>
      </c>
      <c r="AR1821" t="str">
        <f t="shared" si="1033"/>
        <v>Lehigh</v>
      </c>
      <c r="AS1821" t="s">
        <v>2021</v>
      </c>
      <c r="AT1821" s="182">
        <v>15</v>
      </c>
      <c r="AV1821" s="98">
        <v>42</v>
      </c>
      <c r="AW1821" s="100">
        <v>77</v>
      </c>
      <c r="AX1821" s="106">
        <f t="shared" si="1050"/>
        <v>42077</v>
      </c>
      <c r="AZ1821" s="7" t="s">
        <v>2975</v>
      </c>
      <c r="BA1821" t="s">
        <v>3208</v>
      </c>
    </row>
    <row r="1822" spans="1:53" hidden="1" outlineLevel="1">
      <c r="A1822" t="s">
        <v>2252</v>
      </c>
      <c r="B1822" t="s">
        <v>2021</v>
      </c>
      <c r="C1822" s="1">
        <f t="shared" si="1038"/>
        <v>39547</v>
      </c>
      <c r="D1822" s="7">
        <f>IF(P1822&gt;0,RANK(P1822,(P1822:R1822,S1822:AG1822)),0)</f>
        <v>1</v>
      </c>
      <c r="E1822" s="7">
        <f>IF(Q1822&gt;0,RANK(Q1822,(P1822:R1822,S1822:AG1822)),0)</f>
        <v>0</v>
      </c>
      <c r="F1822" s="7">
        <f>IF(R1822&gt;0,RANK(R1822,(P1822:R1822,S1822:AG1822)),0)</f>
        <v>2</v>
      </c>
      <c r="G1822" s="7">
        <f>IF(S1822&gt;0,RANK(S1822,(P1822:R1822,S1822:AG1822)),0)</f>
        <v>0</v>
      </c>
      <c r="H1822" s="49">
        <f t="shared" si="1039"/>
        <v>1999</v>
      </c>
      <c r="I1822" s="178">
        <f t="shared" si="1037"/>
        <v>5.0547449869775204E-2</v>
      </c>
      <c r="J1822" s="2"/>
      <c r="K1822" s="2">
        <f t="shared" si="1040"/>
        <v>0.51943257389941078</v>
      </c>
      <c r="L1822" s="2">
        <f t="shared" si="1041"/>
        <v>0</v>
      </c>
      <c r="M1822" s="2">
        <f t="shared" si="1034"/>
        <v>0.46888512402963561</v>
      </c>
      <c r="N1822" s="2">
        <f t="shared" si="1035"/>
        <v>0</v>
      </c>
      <c r="O1822" s="2">
        <f t="shared" si="1036"/>
        <v>1.168230207095361E-2</v>
      </c>
      <c r="P1822" s="1">
        <v>20542</v>
      </c>
      <c r="R1822" s="1">
        <v>18543</v>
      </c>
      <c r="AC1822" s="217">
        <v>462</v>
      </c>
      <c r="AI1822" s="7">
        <f t="shared" si="1042"/>
        <v>0</v>
      </c>
      <c r="AJ1822" s="7">
        <f t="shared" si="1043"/>
        <v>0</v>
      </c>
      <c r="AK1822" s="7">
        <f t="shared" si="1044"/>
        <v>0</v>
      </c>
      <c r="AL1822" s="7">
        <f t="shared" si="1045"/>
        <v>0</v>
      </c>
      <c r="AM1822" s="2">
        <f t="shared" si="1046"/>
        <v>0</v>
      </c>
      <c r="AN1822" s="2">
        <f t="shared" si="1047"/>
        <v>0</v>
      </c>
      <c r="AO1822" s="2">
        <f t="shared" si="1048"/>
        <v>0</v>
      </c>
      <c r="AP1822" s="2">
        <f t="shared" si="1049"/>
        <v>0</v>
      </c>
      <c r="AR1822" t="str">
        <f t="shared" si="1033"/>
        <v>Luzerne</v>
      </c>
      <c r="AS1822" t="s">
        <v>2021</v>
      </c>
      <c r="AT1822" s="182"/>
      <c r="AV1822" s="98">
        <v>42</v>
      </c>
      <c r="AW1822" s="100">
        <v>79</v>
      </c>
      <c r="AX1822" s="106">
        <f t="shared" si="1050"/>
        <v>42079</v>
      </c>
      <c r="AZ1822" s="7" t="s">
        <v>2975</v>
      </c>
      <c r="BA1822" t="s">
        <v>3208</v>
      </c>
    </row>
    <row r="1823" spans="1:53" hidden="1" outlineLevel="1">
      <c r="A1823" t="s">
        <v>2964</v>
      </c>
      <c r="B1823" t="s">
        <v>2021</v>
      </c>
      <c r="C1823" s="1">
        <f t="shared" si="1038"/>
        <v>8666</v>
      </c>
      <c r="D1823" s="7">
        <f>IF(P1823&gt;0,RANK(P1823,(P1823:R1823,S1823:AG1823)),0)</f>
        <v>2</v>
      </c>
      <c r="E1823" s="7">
        <f>IF(Q1823&gt;0,RANK(Q1823,(P1823:R1823,S1823:AG1823)),0)</f>
        <v>0</v>
      </c>
      <c r="F1823" s="7">
        <f>IF(R1823&gt;0,RANK(R1823,(P1823:R1823,S1823:AG1823)),0)</f>
        <v>1</v>
      </c>
      <c r="G1823" s="7">
        <f>IF(S1823&gt;0,RANK(S1823,(P1823:R1823,S1823:AG1823)),0)</f>
        <v>0</v>
      </c>
      <c r="H1823" s="49">
        <f t="shared" si="1039"/>
        <v>922</v>
      </c>
      <c r="I1823" s="178">
        <f t="shared" si="1037"/>
        <v>0.10639279944611124</v>
      </c>
      <c r="J1823" s="2"/>
      <c r="K1823" s="2">
        <f t="shared" si="1040"/>
        <v>0.4394184168012924</v>
      </c>
      <c r="L1823" s="2">
        <f t="shared" si="1041"/>
        <v>0</v>
      </c>
      <c r="M1823" s="2">
        <f t="shared" si="1034"/>
        <v>0.5458112162474037</v>
      </c>
      <c r="N1823" s="2">
        <f t="shared" si="1035"/>
        <v>0</v>
      </c>
      <c r="O1823" s="2">
        <f t="shared" si="1036"/>
        <v>1.4770366951303848E-2</v>
      </c>
      <c r="P1823" s="1">
        <v>3808</v>
      </c>
      <c r="R1823" s="1">
        <v>4730</v>
      </c>
      <c r="AC1823" s="217">
        <v>128</v>
      </c>
      <c r="AI1823" s="7">
        <f t="shared" si="1042"/>
        <v>0</v>
      </c>
      <c r="AJ1823" s="7">
        <f t="shared" si="1043"/>
        <v>0</v>
      </c>
      <c r="AK1823" s="7">
        <f t="shared" si="1044"/>
        <v>0</v>
      </c>
      <c r="AL1823" s="7">
        <f t="shared" si="1045"/>
        <v>0</v>
      </c>
      <c r="AM1823" s="2">
        <f t="shared" si="1046"/>
        <v>0</v>
      </c>
      <c r="AN1823" s="2">
        <f t="shared" si="1047"/>
        <v>0</v>
      </c>
      <c r="AO1823" s="2">
        <f t="shared" si="1048"/>
        <v>0</v>
      </c>
      <c r="AP1823" s="2">
        <f t="shared" si="1049"/>
        <v>0</v>
      </c>
      <c r="AR1823" t="str">
        <f t="shared" si="1033"/>
        <v>Lycoming</v>
      </c>
      <c r="AS1823" t="s">
        <v>2021</v>
      </c>
      <c r="AT1823" s="182">
        <v>10</v>
      </c>
      <c r="AV1823" s="98">
        <v>42</v>
      </c>
      <c r="AW1823" s="100">
        <v>81</v>
      </c>
      <c r="AX1823" s="106">
        <f t="shared" si="1050"/>
        <v>42081</v>
      </c>
      <c r="AZ1823" s="7" t="s">
        <v>2975</v>
      </c>
      <c r="BA1823" t="s">
        <v>3208</v>
      </c>
    </row>
    <row r="1824" spans="1:53" hidden="1" outlineLevel="1">
      <c r="A1824" t="s">
        <v>2965</v>
      </c>
      <c r="B1824" t="s">
        <v>2021</v>
      </c>
      <c r="C1824" s="1">
        <f t="shared" si="1038"/>
        <v>2280</v>
      </c>
      <c r="D1824" s="7">
        <f>IF(P1824&gt;0,RANK(P1824,(P1824:R1824,S1824:AG1824)),0)</f>
        <v>2</v>
      </c>
      <c r="E1824" s="7">
        <f>IF(Q1824&gt;0,RANK(Q1824,(P1824:R1824,S1824:AG1824)),0)</f>
        <v>0</v>
      </c>
      <c r="F1824" s="7">
        <f>IF(R1824&gt;0,RANK(R1824,(P1824:R1824,S1824:AG1824)),0)</f>
        <v>1</v>
      </c>
      <c r="G1824" s="7">
        <f>IF(S1824&gt;0,RANK(S1824,(P1824:R1824,S1824:AG1824)),0)</f>
        <v>0</v>
      </c>
      <c r="H1824" s="49">
        <f t="shared" si="1039"/>
        <v>137</v>
      </c>
      <c r="I1824" s="178">
        <f t="shared" si="1037"/>
        <v>6.0087719298245613E-2</v>
      </c>
      <c r="J1824" s="2"/>
      <c r="K1824" s="2">
        <f t="shared" si="1040"/>
        <v>0.46184210526315789</v>
      </c>
      <c r="L1824" s="2">
        <f t="shared" si="1041"/>
        <v>0</v>
      </c>
      <c r="M1824" s="2">
        <f t="shared" si="1034"/>
        <v>0.52192982456140347</v>
      </c>
      <c r="N1824" s="2">
        <f t="shared" si="1035"/>
        <v>0</v>
      </c>
      <c r="O1824" s="2">
        <f t="shared" si="1036"/>
        <v>1.6228070175438702E-2</v>
      </c>
      <c r="P1824" s="1">
        <v>1053</v>
      </c>
      <c r="R1824" s="1">
        <v>1190</v>
      </c>
      <c r="AC1824" s="217">
        <v>37</v>
      </c>
      <c r="AI1824" s="7">
        <f t="shared" si="1042"/>
        <v>0</v>
      </c>
      <c r="AJ1824" s="7">
        <f t="shared" si="1043"/>
        <v>0</v>
      </c>
      <c r="AK1824" s="7">
        <f t="shared" si="1044"/>
        <v>0</v>
      </c>
      <c r="AL1824" s="7">
        <f t="shared" si="1045"/>
        <v>0</v>
      </c>
      <c r="AM1824" s="2">
        <f t="shared" si="1046"/>
        <v>0</v>
      </c>
      <c r="AN1824" s="2">
        <f t="shared" si="1047"/>
        <v>0</v>
      </c>
      <c r="AO1824" s="2">
        <f t="shared" si="1048"/>
        <v>0</v>
      </c>
      <c r="AP1824" s="2">
        <f t="shared" si="1049"/>
        <v>0</v>
      </c>
      <c r="AR1824" t="str">
        <f t="shared" si="1033"/>
        <v>McKean</v>
      </c>
      <c r="AS1824" t="s">
        <v>2021</v>
      </c>
      <c r="AT1824" s="182">
        <v>5</v>
      </c>
      <c r="AV1824" s="98">
        <v>42</v>
      </c>
      <c r="AW1824" s="100">
        <v>83</v>
      </c>
      <c r="AX1824" s="106">
        <f t="shared" si="1050"/>
        <v>42083</v>
      </c>
      <c r="AZ1824" s="7" t="s">
        <v>2975</v>
      </c>
      <c r="BA1824" t="s">
        <v>3208</v>
      </c>
    </row>
    <row r="1825" spans="1:53" hidden="1" outlineLevel="1">
      <c r="A1825" t="s">
        <v>665</v>
      </c>
      <c r="B1825" t="s">
        <v>2021</v>
      </c>
      <c r="C1825" s="1">
        <f t="shared" si="1038"/>
        <v>11459</v>
      </c>
      <c r="D1825" s="7">
        <f>IF(P1825&gt;0,RANK(P1825,(P1825:R1825,S1825:AG1825)),0)</f>
        <v>1</v>
      </c>
      <c r="E1825" s="7">
        <f>IF(Q1825&gt;0,RANK(Q1825,(P1825:R1825,S1825:AG1825)),0)</f>
        <v>0</v>
      </c>
      <c r="F1825" s="7">
        <f>IF(R1825&gt;0,RANK(R1825,(P1825:R1825,S1825:AG1825)),0)</f>
        <v>2</v>
      </c>
      <c r="G1825" s="7">
        <f>IF(S1825&gt;0,RANK(S1825,(P1825:R1825,S1825:AG1825)),0)</f>
        <v>0</v>
      </c>
      <c r="H1825" s="49">
        <f t="shared" si="1039"/>
        <v>1791</v>
      </c>
      <c r="I1825" s="178">
        <f t="shared" si="1037"/>
        <v>0.1562963609389999</v>
      </c>
      <c r="J1825" s="2"/>
      <c r="K1825" s="2">
        <f t="shared" si="1040"/>
        <v>0.56985775373069203</v>
      </c>
      <c r="L1825" s="2">
        <f t="shared" si="1041"/>
        <v>0</v>
      </c>
      <c r="M1825" s="2">
        <f t="shared" si="1034"/>
        <v>0.41356139279169213</v>
      </c>
      <c r="N1825" s="2">
        <f t="shared" si="1035"/>
        <v>0</v>
      </c>
      <c r="O1825" s="2">
        <f t="shared" si="1036"/>
        <v>1.6580853477615842E-2</v>
      </c>
      <c r="P1825" s="1">
        <v>6530</v>
      </c>
      <c r="R1825" s="1">
        <v>4739</v>
      </c>
      <c r="AC1825" s="217">
        <v>190</v>
      </c>
      <c r="AI1825" s="7">
        <f t="shared" si="1042"/>
        <v>0</v>
      </c>
      <c r="AJ1825" s="7">
        <f t="shared" si="1043"/>
        <v>0</v>
      </c>
      <c r="AK1825" s="7">
        <f t="shared" si="1044"/>
        <v>0</v>
      </c>
      <c r="AL1825" s="7">
        <f t="shared" si="1045"/>
        <v>0</v>
      </c>
      <c r="AM1825" s="2">
        <f t="shared" si="1046"/>
        <v>0</v>
      </c>
      <c r="AN1825" s="2">
        <f t="shared" si="1047"/>
        <v>0</v>
      </c>
      <c r="AO1825" s="2">
        <f t="shared" si="1048"/>
        <v>0</v>
      </c>
      <c r="AP1825" s="2">
        <f t="shared" si="1049"/>
        <v>0</v>
      </c>
      <c r="AR1825" t="str">
        <f t="shared" si="1033"/>
        <v>Mercer</v>
      </c>
      <c r="AS1825" t="s">
        <v>2021</v>
      </c>
      <c r="AT1825" s="182">
        <v>3</v>
      </c>
      <c r="AV1825" s="98">
        <v>42</v>
      </c>
      <c r="AW1825" s="100">
        <v>85</v>
      </c>
      <c r="AX1825" s="106">
        <f t="shared" si="1050"/>
        <v>42085</v>
      </c>
      <c r="AZ1825" s="7" t="s">
        <v>2975</v>
      </c>
      <c r="BA1825" t="s">
        <v>3208</v>
      </c>
    </row>
    <row r="1826" spans="1:53" hidden="1" outlineLevel="1">
      <c r="A1826" t="s">
        <v>1666</v>
      </c>
      <c r="B1826" t="s">
        <v>2021</v>
      </c>
      <c r="C1826" s="1">
        <f t="shared" si="1038"/>
        <v>2487</v>
      </c>
      <c r="D1826" s="7">
        <f>IF(P1826&gt;0,RANK(P1826,(P1826:R1826,S1826:AG1826)),0)</f>
        <v>2</v>
      </c>
      <c r="E1826" s="7">
        <f>IF(Q1826&gt;0,RANK(Q1826,(P1826:R1826,S1826:AG1826)),0)</f>
        <v>0</v>
      </c>
      <c r="F1826" s="7">
        <f>IF(R1826&gt;0,RANK(R1826,(P1826:R1826,S1826:AG1826)),0)</f>
        <v>1</v>
      </c>
      <c r="G1826" s="7">
        <f>IF(S1826&gt;0,RANK(S1826,(P1826:R1826,S1826:AG1826)),0)</f>
        <v>0</v>
      </c>
      <c r="H1826" s="49">
        <f t="shared" si="1039"/>
        <v>41</v>
      </c>
      <c r="I1826" s="178">
        <f t="shared" si="1037"/>
        <v>1.6485725774024931E-2</v>
      </c>
      <c r="J1826" s="2"/>
      <c r="K1826" s="2">
        <f t="shared" si="1040"/>
        <v>0.48291113791716928</v>
      </c>
      <c r="L1826" s="2">
        <f t="shared" si="1041"/>
        <v>0</v>
      </c>
      <c r="M1826" s="2">
        <f t="shared" si="1034"/>
        <v>0.49939686369119424</v>
      </c>
      <c r="N1826" s="2">
        <f t="shared" si="1035"/>
        <v>0</v>
      </c>
      <c r="O1826" s="2">
        <f t="shared" si="1036"/>
        <v>1.7691998391636432E-2</v>
      </c>
      <c r="P1826" s="1">
        <v>1201</v>
      </c>
      <c r="R1826" s="1">
        <v>1242</v>
      </c>
      <c r="AA1826" s="166"/>
      <c r="AC1826" s="217">
        <v>44</v>
      </c>
      <c r="AI1826" s="7">
        <f t="shared" si="1042"/>
        <v>0</v>
      </c>
      <c r="AJ1826" s="7">
        <f t="shared" si="1043"/>
        <v>0</v>
      </c>
      <c r="AK1826" s="7">
        <f t="shared" si="1044"/>
        <v>0</v>
      </c>
      <c r="AL1826" s="7">
        <f t="shared" si="1045"/>
        <v>0</v>
      </c>
      <c r="AM1826" s="2">
        <f t="shared" si="1046"/>
        <v>0</v>
      </c>
      <c r="AN1826" s="2">
        <f t="shared" si="1047"/>
        <v>0</v>
      </c>
      <c r="AO1826" s="2">
        <f t="shared" si="1048"/>
        <v>0</v>
      </c>
      <c r="AP1826" s="2">
        <f t="shared" si="1049"/>
        <v>0</v>
      </c>
      <c r="AR1826" t="str">
        <f t="shared" si="1033"/>
        <v>Mifflin</v>
      </c>
      <c r="AS1826" t="s">
        <v>2021</v>
      </c>
      <c r="AT1826" s="182">
        <v>10</v>
      </c>
      <c r="AV1826" s="98">
        <v>42</v>
      </c>
      <c r="AW1826" s="100">
        <v>87</v>
      </c>
      <c r="AX1826" s="106">
        <f t="shared" si="1050"/>
        <v>42087</v>
      </c>
      <c r="AZ1826" s="7" t="s">
        <v>2975</v>
      </c>
      <c r="BA1826" t="s">
        <v>3208</v>
      </c>
    </row>
    <row r="1827" spans="1:53" hidden="1" outlineLevel="1">
      <c r="A1827" t="s">
        <v>346</v>
      </c>
      <c r="B1827" t="s">
        <v>2021</v>
      </c>
      <c r="C1827" s="1">
        <f t="shared" si="1038"/>
        <v>15334</v>
      </c>
      <c r="D1827" s="7">
        <f>IF(P1827&gt;0,RANK(P1827,(P1827:R1827,S1827:AG1827)),0)</f>
        <v>1</v>
      </c>
      <c r="E1827" s="7">
        <f>IF(Q1827&gt;0,RANK(Q1827,(P1827:R1827,S1827:AG1827)),0)</f>
        <v>0</v>
      </c>
      <c r="F1827" s="7">
        <f>IF(R1827&gt;0,RANK(R1827,(P1827:R1827,S1827:AG1827)),0)</f>
        <v>2</v>
      </c>
      <c r="G1827" s="7">
        <f>IF(S1827&gt;0,RANK(S1827,(P1827:R1827,S1827:AG1827)),0)</f>
        <v>0</v>
      </c>
      <c r="H1827" s="49">
        <f t="shared" si="1039"/>
        <v>1127</v>
      </c>
      <c r="I1827" s="178">
        <f t="shared" si="1037"/>
        <v>7.349680448676145E-2</v>
      </c>
      <c r="J1827" s="2"/>
      <c r="K1827" s="2">
        <f t="shared" si="1040"/>
        <v>0.53273770705621493</v>
      </c>
      <c r="L1827" s="2">
        <f t="shared" si="1041"/>
        <v>0</v>
      </c>
      <c r="M1827" s="2">
        <f t="shared" si="1034"/>
        <v>0.45924090256945349</v>
      </c>
      <c r="N1827" s="2">
        <f t="shared" si="1035"/>
        <v>0</v>
      </c>
      <c r="O1827" s="2">
        <f t="shared" si="1036"/>
        <v>8.0213903743315829E-3</v>
      </c>
      <c r="P1827" s="1">
        <v>8169</v>
      </c>
      <c r="R1827" s="1">
        <v>7042</v>
      </c>
      <c r="AC1827" s="217">
        <v>123</v>
      </c>
      <c r="AI1827" s="7">
        <f t="shared" si="1042"/>
        <v>0</v>
      </c>
      <c r="AJ1827" s="7">
        <f t="shared" si="1043"/>
        <v>0</v>
      </c>
      <c r="AK1827" s="7">
        <f t="shared" si="1044"/>
        <v>0</v>
      </c>
      <c r="AL1827" s="7">
        <f t="shared" si="1045"/>
        <v>0</v>
      </c>
      <c r="AM1827" s="2">
        <f t="shared" si="1046"/>
        <v>0</v>
      </c>
      <c r="AN1827" s="2">
        <f t="shared" si="1047"/>
        <v>0</v>
      </c>
      <c r="AO1827" s="2">
        <f t="shared" si="1048"/>
        <v>0</v>
      </c>
      <c r="AP1827" s="2">
        <f t="shared" si="1049"/>
        <v>0</v>
      </c>
      <c r="AR1827" t="str">
        <f t="shared" si="1033"/>
        <v>Monroe</v>
      </c>
      <c r="AS1827" t="s">
        <v>2021</v>
      </c>
      <c r="AT1827" s="182"/>
      <c r="AV1827" s="98">
        <v>42</v>
      </c>
      <c r="AW1827" s="100">
        <v>89</v>
      </c>
      <c r="AX1827" s="106">
        <f t="shared" si="1050"/>
        <v>42089</v>
      </c>
      <c r="AZ1827" s="7" t="s">
        <v>2975</v>
      </c>
      <c r="BA1827" t="s">
        <v>3208</v>
      </c>
    </row>
    <row r="1828" spans="1:53" hidden="1" outlineLevel="1">
      <c r="A1828" t="s">
        <v>398</v>
      </c>
      <c r="B1828" t="s">
        <v>2021</v>
      </c>
      <c r="C1828" s="1">
        <f t="shared" si="1038"/>
        <v>128181</v>
      </c>
      <c r="D1828" s="7">
        <f>IF(P1828&gt;0,RANK(P1828,(P1828:R1828,S1828:AG1828)),0)</f>
        <v>1</v>
      </c>
      <c r="E1828" s="7">
        <f>IF(Q1828&gt;0,RANK(Q1828,(P1828:R1828,S1828:AG1828)),0)</f>
        <v>0</v>
      </c>
      <c r="F1828" s="7">
        <f>IF(R1828&gt;0,RANK(R1828,(P1828:R1828,S1828:AG1828)),0)</f>
        <v>2</v>
      </c>
      <c r="G1828" s="7">
        <f>IF(S1828&gt;0,RANK(S1828,(P1828:R1828,S1828:AG1828)),0)</f>
        <v>0</v>
      </c>
      <c r="H1828" s="49">
        <f t="shared" si="1039"/>
        <v>23496</v>
      </c>
      <c r="I1828" s="178">
        <f t="shared" si="1037"/>
        <v>0.18330329768062351</v>
      </c>
      <c r="J1828" s="2"/>
      <c r="K1828" s="2">
        <f t="shared" si="1040"/>
        <v>0.59000943977656595</v>
      </c>
      <c r="L1828" s="2">
        <f t="shared" si="1041"/>
        <v>0</v>
      </c>
      <c r="M1828" s="2">
        <f t="shared" si="1034"/>
        <v>0.40670614209594247</v>
      </c>
      <c r="N1828" s="2">
        <f t="shared" si="1035"/>
        <v>0</v>
      </c>
      <c r="O1828" s="2">
        <f t="shared" si="1036"/>
        <v>3.284418127491584E-3</v>
      </c>
      <c r="P1828" s="1">
        <v>75628</v>
      </c>
      <c r="R1828" s="1">
        <v>52132</v>
      </c>
      <c r="AC1828" s="217">
        <v>421</v>
      </c>
      <c r="AI1828" s="7">
        <f t="shared" si="1042"/>
        <v>0</v>
      </c>
      <c r="AJ1828" s="7">
        <f t="shared" si="1043"/>
        <v>0</v>
      </c>
      <c r="AK1828" s="7">
        <f t="shared" si="1044"/>
        <v>0</v>
      </c>
      <c r="AL1828" s="7">
        <f t="shared" si="1045"/>
        <v>0</v>
      </c>
      <c r="AM1828" s="2">
        <f t="shared" si="1046"/>
        <v>0</v>
      </c>
      <c r="AN1828" s="2">
        <f t="shared" si="1047"/>
        <v>0</v>
      </c>
      <c r="AO1828" s="2">
        <f t="shared" si="1048"/>
        <v>0</v>
      </c>
      <c r="AP1828" s="2">
        <f t="shared" si="1049"/>
        <v>0</v>
      </c>
      <c r="AR1828" t="str">
        <f t="shared" si="1033"/>
        <v>Montgomery</v>
      </c>
      <c r="AS1828" t="s">
        <v>2021</v>
      </c>
      <c r="AT1828" s="182"/>
      <c r="AV1828" s="98">
        <v>42</v>
      </c>
      <c r="AW1828" s="100">
        <v>91</v>
      </c>
      <c r="AX1828" s="106">
        <f t="shared" si="1050"/>
        <v>42091</v>
      </c>
      <c r="AZ1828" s="7" t="s">
        <v>2975</v>
      </c>
      <c r="BA1828" t="s">
        <v>3208</v>
      </c>
    </row>
    <row r="1829" spans="1:53" hidden="1" outlineLevel="1">
      <c r="A1829" t="s">
        <v>2818</v>
      </c>
      <c r="B1829" t="s">
        <v>2021</v>
      </c>
      <c r="C1829" s="1">
        <f t="shared" si="1038"/>
        <v>1768</v>
      </c>
      <c r="D1829" s="7">
        <f>IF(P1829&gt;0,RANK(P1829,(P1829:R1829,S1829:AG1829)),0)</f>
        <v>2</v>
      </c>
      <c r="E1829" s="7">
        <f>IF(Q1829&gt;0,RANK(Q1829,(P1829:R1829,S1829:AG1829)),0)</f>
        <v>0</v>
      </c>
      <c r="F1829" s="7">
        <f>IF(R1829&gt;0,RANK(R1829,(P1829:R1829,S1829:AG1829)),0)</f>
        <v>1</v>
      </c>
      <c r="G1829" s="7">
        <f>IF(S1829&gt;0,RANK(S1829,(P1829:R1829,S1829:AG1829)),0)</f>
        <v>0</v>
      </c>
      <c r="H1829" s="49">
        <f t="shared" si="1039"/>
        <v>44</v>
      </c>
      <c r="I1829" s="178">
        <f t="shared" si="1037"/>
        <v>2.4886877828054297E-2</v>
      </c>
      <c r="J1829" s="2"/>
      <c r="K1829" s="2">
        <f t="shared" si="1040"/>
        <v>0.47850678733031676</v>
      </c>
      <c r="L1829" s="2">
        <f t="shared" si="1041"/>
        <v>0</v>
      </c>
      <c r="M1829" s="2">
        <f t="shared" si="1034"/>
        <v>0.50339366515837103</v>
      </c>
      <c r="N1829" s="2">
        <f t="shared" si="1035"/>
        <v>0</v>
      </c>
      <c r="O1829" s="2">
        <f t="shared" si="1036"/>
        <v>1.8099547511312153E-2</v>
      </c>
      <c r="P1829" s="217">
        <v>846</v>
      </c>
      <c r="R1829" s="217">
        <v>890</v>
      </c>
      <c r="AC1829" s="217">
        <v>32</v>
      </c>
      <c r="AI1829" s="7">
        <f t="shared" si="1042"/>
        <v>0</v>
      </c>
      <c r="AJ1829" s="7">
        <f t="shared" si="1043"/>
        <v>0</v>
      </c>
      <c r="AK1829" s="7">
        <f t="shared" si="1044"/>
        <v>0</v>
      </c>
      <c r="AL1829" s="7">
        <f t="shared" si="1045"/>
        <v>0</v>
      </c>
      <c r="AM1829" s="2">
        <f t="shared" si="1046"/>
        <v>0</v>
      </c>
      <c r="AN1829" s="2">
        <f t="shared" si="1047"/>
        <v>0</v>
      </c>
      <c r="AO1829" s="2">
        <f t="shared" si="1048"/>
        <v>0</v>
      </c>
      <c r="AP1829" s="2">
        <f t="shared" si="1049"/>
        <v>0</v>
      </c>
      <c r="AR1829" t="str">
        <f t="shared" si="1033"/>
        <v>Montour</v>
      </c>
      <c r="AS1829" t="s">
        <v>2021</v>
      </c>
      <c r="AT1829" s="182">
        <v>11</v>
      </c>
      <c r="AV1829" s="98">
        <v>42</v>
      </c>
      <c r="AW1829" s="100">
        <v>93</v>
      </c>
      <c r="AX1829" s="106">
        <f t="shared" si="1050"/>
        <v>42093</v>
      </c>
      <c r="AZ1829" s="7" t="s">
        <v>2975</v>
      </c>
      <c r="BA1829" t="s">
        <v>3208</v>
      </c>
    </row>
    <row r="1830" spans="1:53" hidden="1" outlineLevel="1">
      <c r="A1830" t="s">
        <v>2744</v>
      </c>
      <c r="B1830" t="s">
        <v>2021</v>
      </c>
      <c r="C1830" s="1">
        <f t="shared" si="1038"/>
        <v>35372</v>
      </c>
      <c r="D1830" s="7">
        <f>IF(P1830&gt;0,RANK(P1830,(P1830:R1830,S1830:AG1830)),0)</f>
        <v>1</v>
      </c>
      <c r="E1830" s="7">
        <f>IF(Q1830&gt;0,RANK(Q1830,(P1830:R1830,S1830:AG1830)),0)</f>
        <v>0</v>
      </c>
      <c r="F1830" s="7">
        <f>IF(R1830&gt;0,RANK(R1830,(P1830:R1830,S1830:AG1830)),0)</f>
        <v>2</v>
      </c>
      <c r="G1830" s="7">
        <f>IF(S1830&gt;0,RANK(S1830,(P1830:R1830,S1830:AG1830)),0)</f>
        <v>0</v>
      </c>
      <c r="H1830" s="49">
        <f t="shared" si="1039"/>
        <v>1164</v>
      </c>
      <c r="I1830" s="178">
        <f t="shared" si="1037"/>
        <v>3.2907384371819517E-2</v>
      </c>
      <c r="J1830" s="2"/>
      <c r="K1830" s="2">
        <f t="shared" si="1040"/>
        <v>0.51181725658713106</v>
      </c>
      <c r="L1830" s="2">
        <f t="shared" si="1041"/>
        <v>0</v>
      </c>
      <c r="M1830" s="2">
        <f t="shared" si="1034"/>
        <v>0.47890987221531156</v>
      </c>
      <c r="N1830" s="2">
        <f t="shared" si="1035"/>
        <v>0</v>
      </c>
      <c r="O1830" s="2">
        <f t="shared" si="1036"/>
        <v>9.2728711975573752E-3</v>
      </c>
      <c r="P1830" s="1">
        <v>18104</v>
      </c>
      <c r="R1830" s="1">
        <v>16940</v>
      </c>
      <c r="AC1830" s="217">
        <v>328</v>
      </c>
      <c r="AI1830" s="7">
        <f t="shared" si="1042"/>
        <v>0</v>
      </c>
      <c r="AJ1830" s="7">
        <f t="shared" si="1043"/>
        <v>0</v>
      </c>
      <c r="AK1830" s="7">
        <f t="shared" si="1044"/>
        <v>0</v>
      </c>
      <c r="AL1830" s="7">
        <f t="shared" si="1045"/>
        <v>0</v>
      </c>
      <c r="AM1830" s="2">
        <f t="shared" si="1046"/>
        <v>0</v>
      </c>
      <c r="AN1830" s="2">
        <f t="shared" si="1047"/>
        <v>0</v>
      </c>
      <c r="AO1830" s="2">
        <f t="shared" si="1048"/>
        <v>0</v>
      </c>
      <c r="AP1830" s="2">
        <f t="shared" si="1049"/>
        <v>0</v>
      </c>
      <c r="AR1830" t="str">
        <f t="shared" si="1033"/>
        <v>Northampton</v>
      </c>
      <c r="AS1830" t="s">
        <v>2021</v>
      </c>
      <c r="AT1830" s="182"/>
      <c r="AV1830" s="98">
        <v>42</v>
      </c>
      <c r="AW1830" s="100">
        <v>95</v>
      </c>
      <c r="AX1830" s="106">
        <f t="shared" si="1050"/>
        <v>42095</v>
      </c>
      <c r="AZ1830" s="7" t="s">
        <v>2975</v>
      </c>
      <c r="BA1830" t="s">
        <v>3208</v>
      </c>
    </row>
    <row r="1831" spans="1:53" hidden="1" outlineLevel="1">
      <c r="A1831" t="s">
        <v>2256</v>
      </c>
      <c r="B1831" t="s">
        <v>2021</v>
      </c>
      <c r="C1831" s="1">
        <f t="shared" si="1038"/>
        <v>7322</v>
      </c>
      <c r="D1831" s="7">
        <f>IF(P1831&gt;0,RANK(P1831,(P1831:R1831,S1831:AG1831)),0)</f>
        <v>2</v>
      </c>
      <c r="E1831" s="7">
        <f>IF(Q1831&gt;0,RANK(Q1831,(P1831:R1831,S1831:AG1831)),0)</f>
        <v>0</v>
      </c>
      <c r="F1831" s="7">
        <f>IF(R1831&gt;0,RANK(R1831,(P1831:R1831,S1831:AG1831)),0)</f>
        <v>1</v>
      </c>
      <c r="G1831" s="7">
        <f>IF(S1831&gt;0,RANK(S1831,(P1831:R1831,S1831:AG1831)),0)</f>
        <v>0</v>
      </c>
      <c r="H1831" s="49">
        <f t="shared" si="1039"/>
        <v>50</v>
      </c>
      <c r="I1831" s="178">
        <f t="shared" si="1037"/>
        <v>6.8287353182190655E-3</v>
      </c>
      <c r="J1831" s="2"/>
      <c r="K1831" s="2">
        <f t="shared" si="1040"/>
        <v>0.48921059819721385</v>
      </c>
      <c r="L1831" s="2">
        <f t="shared" si="1041"/>
        <v>0</v>
      </c>
      <c r="M1831" s="2">
        <f t="shared" si="1034"/>
        <v>0.49603933351543295</v>
      </c>
      <c r="N1831" s="2">
        <f t="shared" si="1035"/>
        <v>0</v>
      </c>
      <c r="O1831" s="2">
        <f t="shared" si="1036"/>
        <v>1.4750068287353146E-2</v>
      </c>
      <c r="P1831" s="1">
        <v>3582</v>
      </c>
      <c r="R1831" s="1">
        <v>3632</v>
      </c>
      <c r="AC1831" s="217">
        <v>108</v>
      </c>
      <c r="AI1831" s="7">
        <f t="shared" si="1042"/>
        <v>0</v>
      </c>
      <c r="AJ1831" s="7">
        <f t="shared" si="1043"/>
        <v>0</v>
      </c>
      <c r="AK1831" s="7">
        <f t="shared" si="1044"/>
        <v>0</v>
      </c>
      <c r="AL1831" s="7">
        <f t="shared" si="1045"/>
        <v>0</v>
      </c>
      <c r="AM1831" s="2">
        <f t="shared" si="1046"/>
        <v>0</v>
      </c>
      <c r="AN1831" s="2">
        <f t="shared" si="1047"/>
        <v>0</v>
      </c>
      <c r="AO1831" s="2">
        <f t="shared" si="1048"/>
        <v>0</v>
      </c>
      <c r="AP1831" s="2">
        <f t="shared" si="1049"/>
        <v>0</v>
      </c>
      <c r="AR1831" t="str">
        <f t="shared" si="1033"/>
        <v>Northumberland</v>
      </c>
      <c r="AS1831" t="s">
        <v>2021</v>
      </c>
      <c r="AT1831" s="182"/>
      <c r="AV1831" s="98">
        <v>42</v>
      </c>
      <c r="AW1831" s="100">
        <v>97</v>
      </c>
      <c r="AX1831" s="106">
        <f t="shared" si="1050"/>
        <v>42097</v>
      </c>
      <c r="AZ1831" s="7" t="s">
        <v>2975</v>
      </c>
      <c r="BA1831" t="s">
        <v>3208</v>
      </c>
    </row>
    <row r="1832" spans="1:53" hidden="1" outlineLevel="1">
      <c r="A1832" t="s">
        <v>156</v>
      </c>
      <c r="B1832" t="s">
        <v>2021</v>
      </c>
      <c r="C1832" s="1">
        <f t="shared" si="1038"/>
        <v>3120</v>
      </c>
      <c r="D1832" s="7">
        <f>IF(P1832&gt;0,RANK(P1832,(P1832:R1832,S1832:AG1832)),0)</f>
        <v>2</v>
      </c>
      <c r="E1832" s="7">
        <f>IF(Q1832&gt;0,RANK(Q1832,(P1832:R1832,S1832:AG1832)),0)</f>
        <v>0</v>
      </c>
      <c r="F1832" s="7">
        <f>IF(R1832&gt;0,RANK(R1832,(P1832:R1832,S1832:AG1832)),0)</f>
        <v>1</v>
      </c>
      <c r="G1832" s="7">
        <f>IF(S1832&gt;0,RANK(S1832,(P1832:R1832,S1832:AG1832)),0)</f>
        <v>0</v>
      </c>
      <c r="H1832" s="49">
        <f t="shared" si="1039"/>
        <v>423</v>
      </c>
      <c r="I1832" s="178">
        <f t="shared" si="1037"/>
        <v>0.13557692307692307</v>
      </c>
      <c r="J1832" s="2"/>
      <c r="K1832" s="2">
        <f t="shared" si="1040"/>
        <v>0.42596153846153845</v>
      </c>
      <c r="L1832" s="2">
        <f t="shared" si="1041"/>
        <v>0</v>
      </c>
      <c r="M1832" s="2">
        <f t="shared" si="1034"/>
        <v>0.56153846153846154</v>
      </c>
      <c r="N1832" s="2">
        <f t="shared" si="1035"/>
        <v>0</v>
      </c>
      <c r="O1832" s="2">
        <f t="shared" si="1036"/>
        <v>1.2499999999999956E-2</v>
      </c>
      <c r="P1832" s="1">
        <v>1329</v>
      </c>
      <c r="R1832" s="1">
        <v>1752</v>
      </c>
      <c r="AA1832" s="166"/>
      <c r="AC1832" s="217">
        <v>39</v>
      </c>
      <c r="AI1832" s="7">
        <f t="shared" si="1042"/>
        <v>0</v>
      </c>
      <c r="AJ1832" s="7">
        <f t="shared" si="1043"/>
        <v>0</v>
      </c>
      <c r="AK1832" s="7">
        <f t="shared" si="1044"/>
        <v>0</v>
      </c>
      <c r="AL1832" s="7">
        <f t="shared" si="1045"/>
        <v>0</v>
      </c>
      <c r="AM1832" s="2">
        <f t="shared" si="1046"/>
        <v>0</v>
      </c>
      <c r="AN1832" s="2">
        <f t="shared" si="1047"/>
        <v>0</v>
      </c>
      <c r="AO1832" s="2">
        <f t="shared" si="1048"/>
        <v>0</v>
      </c>
      <c r="AP1832" s="2">
        <f t="shared" si="1049"/>
        <v>0</v>
      </c>
      <c r="AR1832" t="str">
        <f t="shared" si="1033"/>
        <v>Perry</v>
      </c>
      <c r="AS1832" t="s">
        <v>2021</v>
      </c>
      <c r="AT1832" s="182"/>
      <c r="AV1832" s="98">
        <v>42</v>
      </c>
      <c r="AW1832" s="100">
        <v>99</v>
      </c>
      <c r="AX1832" s="106">
        <f t="shared" si="1050"/>
        <v>42099</v>
      </c>
      <c r="AZ1832" s="7" t="s">
        <v>2975</v>
      </c>
      <c r="BA1832" t="s">
        <v>3208</v>
      </c>
    </row>
    <row r="1833" spans="1:53" hidden="1" outlineLevel="1">
      <c r="A1833" t="s">
        <v>1611</v>
      </c>
      <c r="B1833" t="s">
        <v>2021</v>
      </c>
      <c r="C1833" s="1">
        <f t="shared" si="1038"/>
        <v>349805</v>
      </c>
      <c r="D1833" s="7">
        <f>IF(P1833&gt;0,RANK(P1833,(P1833:R1833,S1833:AG1833)),0)</f>
        <v>1</v>
      </c>
      <c r="E1833" s="7">
        <f>IF(Q1833&gt;0,RANK(Q1833,(P1833:R1833,S1833:AG1833)),0)</f>
        <v>0</v>
      </c>
      <c r="F1833" s="7">
        <f>IF(R1833&gt;0,RANK(R1833,(P1833:R1833,S1833:AG1833)),0)</f>
        <v>2</v>
      </c>
      <c r="G1833" s="7">
        <f>IF(S1833&gt;0,RANK(S1833,(P1833:R1833,S1833:AG1833)),0)</f>
        <v>0</v>
      </c>
      <c r="H1833" s="49">
        <f t="shared" si="1039"/>
        <v>89606</v>
      </c>
      <c r="I1833" s="178">
        <f t="shared" si="1037"/>
        <v>0.25615986049370365</v>
      </c>
      <c r="J1833" s="2"/>
      <c r="K1833" s="2">
        <f t="shared" si="1040"/>
        <v>0.62594588413544694</v>
      </c>
      <c r="L1833" s="2">
        <f t="shared" si="1041"/>
        <v>0</v>
      </c>
      <c r="M1833" s="2">
        <f t="shared" si="1034"/>
        <v>0.36978602364174323</v>
      </c>
      <c r="N1833" s="2">
        <f t="shared" si="1035"/>
        <v>0</v>
      </c>
      <c r="O1833" s="2">
        <f t="shared" si="1036"/>
        <v>4.2680922228098273E-3</v>
      </c>
      <c r="P1833" s="1">
        <v>218959</v>
      </c>
      <c r="R1833" s="1">
        <v>129353</v>
      </c>
      <c r="AC1833" s="1">
        <v>1493</v>
      </c>
      <c r="AI1833" s="7">
        <f t="shared" si="1042"/>
        <v>0</v>
      </c>
      <c r="AJ1833" s="7">
        <f t="shared" si="1043"/>
        <v>0</v>
      </c>
      <c r="AK1833" s="7">
        <f t="shared" si="1044"/>
        <v>0</v>
      </c>
      <c r="AL1833" s="7">
        <f t="shared" si="1045"/>
        <v>0</v>
      </c>
      <c r="AM1833" s="2">
        <f t="shared" si="1046"/>
        <v>0</v>
      </c>
      <c r="AN1833" s="2">
        <f t="shared" si="1047"/>
        <v>0</v>
      </c>
      <c r="AO1833" s="2">
        <f t="shared" si="1048"/>
        <v>0</v>
      </c>
      <c r="AP1833" s="2">
        <f t="shared" si="1049"/>
        <v>0</v>
      </c>
      <c r="AR1833" t="str">
        <f t="shared" si="1033"/>
        <v>Philadelphia</v>
      </c>
      <c r="AS1833" t="s">
        <v>2021</v>
      </c>
      <c r="AT1833" s="182"/>
      <c r="AV1833" s="98">
        <v>42</v>
      </c>
      <c r="AW1833" s="100">
        <v>101</v>
      </c>
      <c r="AX1833" s="106">
        <f t="shared" si="1050"/>
        <v>42101</v>
      </c>
      <c r="AZ1833" s="7" t="s">
        <v>2975</v>
      </c>
      <c r="BA1833" t="s">
        <v>3208</v>
      </c>
    </row>
    <row r="1834" spans="1:53" hidden="1" outlineLevel="1">
      <c r="A1834" t="s">
        <v>1741</v>
      </c>
      <c r="B1834" t="s">
        <v>2021</v>
      </c>
      <c r="C1834" s="1">
        <f t="shared" si="1038"/>
        <v>3922</v>
      </c>
      <c r="D1834" s="7">
        <f>IF(P1834&gt;0,RANK(P1834,(P1834:R1834,S1834:AG1834)),0)</f>
        <v>1</v>
      </c>
      <c r="E1834" s="7">
        <f>IF(Q1834&gt;0,RANK(Q1834,(P1834:R1834,S1834:AG1834)),0)</f>
        <v>0</v>
      </c>
      <c r="F1834" s="7">
        <f>IF(R1834&gt;0,RANK(R1834,(P1834:R1834,S1834:AG1834)),0)</f>
        <v>2</v>
      </c>
      <c r="G1834" s="7">
        <f>IF(S1834&gt;0,RANK(S1834,(P1834:R1834,S1834:AG1834)),0)</f>
        <v>0</v>
      </c>
      <c r="H1834" s="49">
        <f t="shared" si="1039"/>
        <v>115</v>
      </c>
      <c r="I1834" s="178">
        <f t="shared" si="1037"/>
        <v>2.9321774604793474E-2</v>
      </c>
      <c r="J1834" s="2"/>
      <c r="K1834" s="2">
        <f t="shared" si="1040"/>
        <v>0.51223865374808775</v>
      </c>
      <c r="L1834" s="2">
        <f t="shared" si="1041"/>
        <v>0</v>
      </c>
      <c r="M1834" s="2">
        <f t="shared" si="1034"/>
        <v>0.48291687914329423</v>
      </c>
      <c r="N1834" s="2">
        <f t="shared" si="1035"/>
        <v>0</v>
      </c>
      <c r="O1834" s="2">
        <f t="shared" si="1036"/>
        <v>4.8444671086180224E-3</v>
      </c>
      <c r="P1834" s="1">
        <v>2009</v>
      </c>
      <c r="R1834" s="1">
        <v>1894</v>
      </c>
      <c r="AC1834" s="217">
        <v>19</v>
      </c>
      <c r="AI1834" s="7">
        <f t="shared" si="1042"/>
        <v>0</v>
      </c>
      <c r="AJ1834" s="7">
        <f t="shared" si="1043"/>
        <v>0</v>
      </c>
      <c r="AK1834" s="7">
        <f t="shared" si="1044"/>
        <v>0</v>
      </c>
      <c r="AL1834" s="7">
        <f t="shared" si="1045"/>
        <v>0</v>
      </c>
      <c r="AM1834" s="2">
        <f t="shared" si="1046"/>
        <v>0</v>
      </c>
      <c r="AN1834" s="2">
        <f t="shared" si="1047"/>
        <v>0</v>
      </c>
      <c r="AO1834" s="2">
        <f t="shared" si="1048"/>
        <v>0</v>
      </c>
      <c r="AP1834" s="2">
        <f t="shared" si="1049"/>
        <v>0</v>
      </c>
      <c r="AR1834" t="str">
        <f t="shared" si="1033"/>
        <v>Pike</v>
      </c>
      <c r="AS1834" t="s">
        <v>2021</v>
      </c>
      <c r="AT1834" s="182">
        <v>10</v>
      </c>
      <c r="AV1834" s="98">
        <v>42</v>
      </c>
      <c r="AW1834" s="100">
        <v>103</v>
      </c>
      <c r="AX1834" s="106">
        <f t="shared" si="1050"/>
        <v>42103</v>
      </c>
      <c r="AZ1834" s="7" t="s">
        <v>2975</v>
      </c>
      <c r="BA1834" t="s">
        <v>3208</v>
      </c>
    </row>
    <row r="1835" spans="1:53" hidden="1" outlineLevel="1">
      <c r="A1835" t="s">
        <v>2908</v>
      </c>
      <c r="B1835" t="s">
        <v>2021</v>
      </c>
      <c r="C1835" s="1">
        <f t="shared" si="1038"/>
        <v>982</v>
      </c>
      <c r="D1835" s="7">
        <f>IF(P1835&gt;0,RANK(P1835,(P1835:R1835,S1835:AG1835)),0)</f>
        <v>2</v>
      </c>
      <c r="E1835" s="7">
        <f>IF(Q1835&gt;0,RANK(Q1835,(P1835:R1835,S1835:AG1835)),0)</f>
        <v>0</v>
      </c>
      <c r="F1835" s="7">
        <f>IF(R1835&gt;0,RANK(R1835,(P1835:R1835,S1835:AG1835)),0)</f>
        <v>1</v>
      </c>
      <c r="G1835" s="7">
        <f>IF(S1835&gt;0,RANK(S1835,(P1835:R1835,S1835:AG1835)),0)</f>
        <v>0</v>
      </c>
      <c r="H1835" s="49">
        <f t="shared" si="1039"/>
        <v>158</v>
      </c>
      <c r="I1835" s="178">
        <f t="shared" si="1037"/>
        <v>0.16089613034623218</v>
      </c>
      <c r="J1835" s="2"/>
      <c r="K1835" s="2">
        <f t="shared" si="1040"/>
        <v>0.40936863543788188</v>
      </c>
      <c r="L1835" s="2">
        <f t="shared" si="1041"/>
        <v>0</v>
      </c>
      <c r="M1835" s="2">
        <f t="shared" si="1034"/>
        <v>0.570264765784114</v>
      </c>
      <c r="N1835" s="2">
        <f t="shared" si="1035"/>
        <v>0</v>
      </c>
      <c r="O1835" s="2">
        <f t="shared" si="1036"/>
        <v>2.0366598778004175E-2</v>
      </c>
      <c r="P1835" s="217">
        <v>402</v>
      </c>
      <c r="R1835" s="217">
        <v>560</v>
      </c>
      <c r="AC1835" s="217">
        <v>20</v>
      </c>
      <c r="AI1835" s="7">
        <f t="shared" si="1042"/>
        <v>0</v>
      </c>
      <c r="AJ1835" s="7">
        <f t="shared" si="1043"/>
        <v>0</v>
      </c>
      <c r="AK1835" s="7">
        <f t="shared" si="1044"/>
        <v>0</v>
      </c>
      <c r="AL1835" s="7">
        <f t="shared" si="1045"/>
        <v>0</v>
      </c>
      <c r="AM1835" s="2">
        <f t="shared" si="1046"/>
        <v>0</v>
      </c>
      <c r="AN1835" s="2">
        <f t="shared" si="1047"/>
        <v>0</v>
      </c>
      <c r="AO1835" s="2">
        <f t="shared" si="1048"/>
        <v>0</v>
      </c>
      <c r="AP1835" s="2">
        <f t="shared" si="1049"/>
        <v>0</v>
      </c>
      <c r="AR1835" t="str">
        <f t="shared" si="1033"/>
        <v>Potter</v>
      </c>
      <c r="AS1835" t="s">
        <v>2021</v>
      </c>
      <c r="AT1835" s="182">
        <v>5</v>
      </c>
      <c r="AV1835" s="98">
        <v>42</v>
      </c>
      <c r="AW1835" s="100">
        <v>105</v>
      </c>
      <c r="AX1835" s="106">
        <f t="shared" si="1050"/>
        <v>42105</v>
      </c>
      <c r="AZ1835" s="7" t="s">
        <v>2975</v>
      </c>
      <c r="BA1835" t="s">
        <v>3208</v>
      </c>
    </row>
    <row r="1836" spans="1:53" hidden="1" outlineLevel="1">
      <c r="A1836" t="s">
        <v>1382</v>
      </c>
      <c r="B1836" t="s">
        <v>2021</v>
      </c>
      <c r="C1836" s="1">
        <f t="shared" si="1038"/>
        <v>12738</v>
      </c>
      <c r="D1836" s="7">
        <f>IF(P1836&gt;0,RANK(P1836,(P1836:R1836,S1836:AG1836)),0)</f>
        <v>1</v>
      </c>
      <c r="E1836" s="7">
        <f>IF(Q1836&gt;0,RANK(Q1836,(P1836:R1836,S1836:AG1836)),0)</f>
        <v>0</v>
      </c>
      <c r="F1836" s="7">
        <f>IF(R1836&gt;0,RANK(R1836,(P1836:R1836,S1836:AG1836)),0)</f>
        <v>2</v>
      </c>
      <c r="G1836" s="7">
        <f>IF(S1836&gt;0,RANK(S1836,(P1836:R1836,S1836:AG1836)),0)</f>
        <v>0</v>
      </c>
      <c r="H1836" s="49">
        <f t="shared" si="1039"/>
        <v>494</v>
      </c>
      <c r="I1836" s="178">
        <f t="shared" si="1037"/>
        <v>3.8781598367090594E-2</v>
      </c>
      <c r="J1836" s="2"/>
      <c r="K1836" s="2">
        <f t="shared" si="1040"/>
        <v>0.51295336787564771</v>
      </c>
      <c r="L1836" s="2">
        <f t="shared" si="1041"/>
        <v>0</v>
      </c>
      <c r="M1836" s="2">
        <f t="shared" si="1034"/>
        <v>0.47417176950855705</v>
      </c>
      <c r="N1836" s="2">
        <f t="shared" si="1035"/>
        <v>0</v>
      </c>
      <c r="O1836" s="2">
        <f t="shared" si="1036"/>
        <v>1.2874862615795235E-2</v>
      </c>
      <c r="P1836" s="1">
        <v>6534</v>
      </c>
      <c r="R1836" s="1">
        <v>6040</v>
      </c>
      <c r="AC1836" s="217">
        <v>164</v>
      </c>
      <c r="AI1836" s="7">
        <f t="shared" si="1042"/>
        <v>0</v>
      </c>
      <c r="AJ1836" s="7">
        <f t="shared" si="1043"/>
        <v>0</v>
      </c>
      <c r="AK1836" s="7">
        <f t="shared" si="1044"/>
        <v>0</v>
      </c>
      <c r="AL1836" s="7">
        <f t="shared" si="1045"/>
        <v>0</v>
      </c>
      <c r="AM1836" s="2">
        <f t="shared" si="1046"/>
        <v>0</v>
      </c>
      <c r="AN1836" s="2">
        <f t="shared" si="1047"/>
        <v>0</v>
      </c>
      <c r="AO1836" s="2">
        <f t="shared" si="1048"/>
        <v>0</v>
      </c>
      <c r="AP1836" s="2">
        <f t="shared" si="1049"/>
        <v>0</v>
      </c>
      <c r="AR1836" t="str">
        <f t="shared" si="1033"/>
        <v>Schuylkill</v>
      </c>
      <c r="AS1836" t="s">
        <v>2021</v>
      </c>
      <c r="AT1836" s="182">
        <v>17</v>
      </c>
      <c r="AV1836" s="98">
        <v>42</v>
      </c>
      <c r="AW1836" s="100">
        <v>107</v>
      </c>
      <c r="AX1836" s="106">
        <f t="shared" si="1050"/>
        <v>42107</v>
      </c>
      <c r="AZ1836" s="7" t="s">
        <v>2975</v>
      </c>
      <c r="BA1836" t="s">
        <v>3208</v>
      </c>
    </row>
    <row r="1837" spans="1:53" hidden="1" outlineLevel="1">
      <c r="A1837" t="s">
        <v>1396</v>
      </c>
      <c r="B1837" t="s">
        <v>2021</v>
      </c>
      <c r="C1837" s="1">
        <f t="shared" si="1038"/>
        <v>2232</v>
      </c>
      <c r="D1837" s="7">
        <f>IF(P1837&gt;0,RANK(P1837,(P1837:R1837,S1837:AG1837)),0)</f>
        <v>1</v>
      </c>
      <c r="E1837" s="7">
        <f>IF(Q1837&gt;0,RANK(Q1837,(P1837:R1837,S1837:AG1837)),0)</f>
        <v>0</v>
      </c>
      <c r="F1837" s="7">
        <f>IF(R1837&gt;0,RANK(R1837,(P1837:R1837,S1837:AG1837)),0)</f>
        <v>2</v>
      </c>
      <c r="G1837" s="7">
        <f>IF(S1837&gt;0,RANK(S1837,(P1837:R1837,S1837:AG1837)),0)</f>
        <v>0</v>
      </c>
      <c r="H1837" s="49">
        <f t="shared" si="1039"/>
        <v>44</v>
      </c>
      <c r="I1837" s="178">
        <f t="shared" si="1037"/>
        <v>1.9713261648745518E-2</v>
      </c>
      <c r="J1837" s="2"/>
      <c r="K1837" s="2">
        <f t="shared" si="1040"/>
        <v>0.50403225806451613</v>
      </c>
      <c r="L1837" s="2">
        <f t="shared" si="1041"/>
        <v>0</v>
      </c>
      <c r="M1837" s="2">
        <f t="shared" si="1034"/>
        <v>0.48431899641577059</v>
      </c>
      <c r="N1837" s="2">
        <f t="shared" si="1035"/>
        <v>0</v>
      </c>
      <c r="O1837" s="2">
        <f t="shared" si="1036"/>
        <v>1.1648745519713288E-2</v>
      </c>
      <c r="P1837" s="1">
        <v>1125</v>
      </c>
      <c r="R1837" s="1">
        <v>1081</v>
      </c>
      <c r="AA1837" s="166"/>
      <c r="AC1837" s="217">
        <v>26</v>
      </c>
      <c r="AI1837" s="7">
        <f t="shared" si="1042"/>
        <v>0</v>
      </c>
      <c r="AJ1837" s="7">
        <f t="shared" si="1043"/>
        <v>0</v>
      </c>
      <c r="AK1837" s="7">
        <f t="shared" si="1044"/>
        <v>0</v>
      </c>
      <c r="AL1837" s="7">
        <f t="shared" si="1045"/>
        <v>0</v>
      </c>
      <c r="AM1837" s="2">
        <f t="shared" si="1046"/>
        <v>0</v>
      </c>
      <c r="AN1837" s="2">
        <f t="shared" si="1047"/>
        <v>0</v>
      </c>
      <c r="AO1837" s="2">
        <f t="shared" si="1048"/>
        <v>0</v>
      </c>
      <c r="AP1837" s="2">
        <f t="shared" si="1049"/>
        <v>0</v>
      </c>
      <c r="AR1837" t="str">
        <f t="shared" si="1033"/>
        <v>Snyder</v>
      </c>
      <c r="AS1837" t="s">
        <v>2021</v>
      </c>
      <c r="AT1837" s="182">
        <v>10</v>
      </c>
      <c r="AV1837" s="98">
        <v>42</v>
      </c>
      <c r="AW1837" s="100">
        <v>109</v>
      </c>
      <c r="AX1837" s="106">
        <f t="shared" si="1050"/>
        <v>42109</v>
      </c>
      <c r="AZ1837" s="7" t="s">
        <v>2975</v>
      </c>
      <c r="BA1837" t="s">
        <v>3208</v>
      </c>
    </row>
    <row r="1838" spans="1:53" hidden="1" outlineLevel="1">
      <c r="A1838" t="s">
        <v>416</v>
      </c>
      <c r="B1838" t="s">
        <v>2021</v>
      </c>
      <c r="C1838" s="1">
        <f t="shared" si="1038"/>
        <v>6463</v>
      </c>
      <c r="D1838" s="7">
        <f>IF(P1838&gt;0,RANK(P1838,(P1838:R1838,S1838:AG1838)),0)</f>
        <v>2</v>
      </c>
      <c r="E1838" s="7">
        <f>IF(Q1838&gt;0,RANK(Q1838,(P1838:R1838,S1838:AG1838)),0)</f>
        <v>0</v>
      </c>
      <c r="F1838" s="7">
        <f>IF(R1838&gt;0,RANK(R1838,(P1838:R1838,S1838:AG1838)),0)</f>
        <v>1</v>
      </c>
      <c r="G1838" s="7">
        <f>IF(S1838&gt;0,RANK(S1838,(P1838:R1838,S1838:AG1838)),0)</f>
        <v>0</v>
      </c>
      <c r="H1838" s="49">
        <f t="shared" si="1039"/>
        <v>92</v>
      </c>
      <c r="I1838" s="178">
        <f t="shared" si="1037"/>
        <v>1.4234875444839857E-2</v>
      </c>
      <c r="J1838" s="2"/>
      <c r="K1838" s="2">
        <f t="shared" si="1040"/>
        <v>0.48181958842642736</v>
      </c>
      <c r="L1838" s="2">
        <f t="shared" si="1041"/>
        <v>0</v>
      </c>
      <c r="M1838" s="2">
        <f t="shared" si="1034"/>
        <v>0.49605446387126723</v>
      </c>
      <c r="N1838" s="2">
        <f t="shared" si="1035"/>
        <v>0</v>
      </c>
      <c r="O1838" s="2">
        <f t="shared" si="1036"/>
        <v>2.2125947702305415E-2</v>
      </c>
      <c r="P1838" s="1">
        <v>3114</v>
      </c>
      <c r="R1838" s="1">
        <v>3206</v>
      </c>
      <c r="AC1838" s="217">
        <v>143</v>
      </c>
      <c r="AI1838" s="7">
        <f t="shared" si="1042"/>
        <v>0</v>
      </c>
      <c r="AJ1838" s="7">
        <f t="shared" si="1043"/>
        <v>0</v>
      </c>
      <c r="AK1838" s="7">
        <f t="shared" si="1044"/>
        <v>0</v>
      </c>
      <c r="AL1838" s="7">
        <f t="shared" si="1045"/>
        <v>0</v>
      </c>
      <c r="AM1838" s="2">
        <f t="shared" si="1046"/>
        <v>0</v>
      </c>
      <c r="AN1838" s="2">
        <f t="shared" si="1047"/>
        <v>0</v>
      </c>
      <c r="AO1838" s="2">
        <f t="shared" si="1048"/>
        <v>0</v>
      </c>
      <c r="AP1838" s="2">
        <f t="shared" si="1049"/>
        <v>0</v>
      </c>
      <c r="AR1838" t="str">
        <f t="shared" si="1033"/>
        <v>Somerset</v>
      </c>
      <c r="AS1838" t="s">
        <v>2021</v>
      </c>
      <c r="AT1838" s="182"/>
      <c r="AV1838" s="98">
        <v>42</v>
      </c>
      <c r="AW1838" s="100">
        <v>111</v>
      </c>
      <c r="AX1838" s="106">
        <f t="shared" si="1050"/>
        <v>42111</v>
      </c>
      <c r="AZ1838" s="7" t="s">
        <v>2975</v>
      </c>
      <c r="BA1838" t="s">
        <v>3208</v>
      </c>
    </row>
    <row r="1839" spans="1:53" hidden="1" outlineLevel="1">
      <c r="A1839" t="s">
        <v>165</v>
      </c>
      <c r="B1839" t="s">
        <v>2021</v>
      </c>
      <c r="C1839" s="1">
        <f t="shared" si="1038"/>
        <v>622</v>
      </c>
      <c r="D1839" s="7">
        <f>IF(P1839&gt;0,RANK(P1839,(P1839:R1839,S1839:AG1839)),0)</f>
        <v>1</v>
      </c>
      <c r="E1839" s="7">
        <f>IF(Q1839&gt;0,RANK(Q1839,(P1839:R1839,S1839:AG1839)),0)</f>
        <v>0</v>
      </c>
      <c r="F1839" s="7">
        <f>IF(R1839&gt;0,RANK(R1839,(P1839:R1839,S1839:AG1839)),0)</f>
        <v>2</v>
      </c>
      <c r="G1839" s="7">
        <f>IF(S1839&gt;0,RANK(S1839,(P1839:R1839,S1839:AG1839)),0)</f>
        <v>0</v>
      </c>
      <c r="H1839" s="49">
        <f t="shared" si="1039"/>
        <v>16</v>
      </c>
      <c r="I1839" s="178">
        <f t="shared" si="1037"/>
        <v>2.5723472668810289E-2</v>
      </c>
      <c r="J1839" s="2"/>
      <c r="K1839" s="2">
        <f t="shared" si="1040"/>
        <v>0.50160771704180063</v>
      </c>
      <c r="L1839" s="2">
        <f t="shared" si="1041"/>
        <v>0</v>
      </c>
      <c r="M1839" s="2">
        <f t="shared" si="1034"/>
        <v>0.47588424437299037</v>
      </c>
      <c r="N1839" s="2">
        <f t="shared" si="1035"/>
        <v>0</v>
      </c>
      <c r="O1839" s="2">
        <f t="shared" si="1036"/>
        <v>2.2508038585209E-2</v>
      </c>
      <c r="P1839" s="217">
        <v>312</v>
      </c>
      <c r="R1839" s="217">
        <v>296</v>
      </c>
      <c r="AC1839" s="217">
        <v>14</v>
      </c>
      <c r="AI1839" s="7">
        <f t="shared" si="1042"/>
        <v>0</v>
      </c>
      <c r="AJ1839" s="7">
        <f t="shared" si="1043"/>
        <v>0</v>
      </c>
      <c r="AK1839" s="7">
        <f t="shared" si="1044"/>
        <v>0</v>
      </c>
      <c r="AL1839" s="7">
        <f t="shared" si="1045"/>
        <v>0</v>
      </c>
      <c r="AM1839" s="2">
        <f t="shared" si="1046"/>
        <v>0</v>
      </c>
      <c r="AN1839" s="2">
        <f t="shared" si="1047"/>
        <v>0</v>
      </c>
      <c r="AO1839" s="2">
        <f t="shared" si="1048"/>
        <v>0</v>
      </c>
      <c r="AP1839" s="2">
        <f t="shared" si="1049"/>
        <v>0</v>
      </c>
      <c r="AR1839" t="str">
        <f t="shared" si="1033"/>
        <v>Sullivan</v>
      </c>
      <c r="AS1839" t="s">
        <v>2021</v>
      </c>
      <c r="AT1839" s="182">
        <v>10</v>
      </c>
      <c r="AV1839" s="98">
        <v>42</v>
      </c>
      <c r="AW1839" s="100">
        <v>113</v>
      </c>
      <c r="AX1839" s="106">
        <f t="shared" si="1050"/>
        <v>42113</v>
      </c>
      <c r="AZ1839" s="7" t="s">
        <v>2975</v>
      </c>
      <c r="BA1839" t="s">
        <v>3208</v>
      </c>
    </row>
    <row r="1840" spans="1:53" hidden="1" outlineLevel="1">
      <c r="A1840" t="s">
        <v>1019</v>
      </c>
      <c r="B1840" t="s">
        <v>2021</v>
      </c>
      <c r="C1840" s="1">
        <f t="shared" si="1038"/>
        <v>3332</v>
      </c>
      <c r="D1840" s="7">
        <f>IF(P1840&gt;0,RANK(P1840,(P1840:R1840,S1840:AG1840)),0)</f>
        <v>1</v>
      </c>
      <c r="E1840" s="7">
        <f>IF(Q1840&gt;0,RANK(Q1840,(P1840:R1840,S1840:AG1840)),0)</f>
        <v>0</v>
      </c>
      <c r="F1840" s="7">
        <f>IF(R1840&gt;0,RANK(R1840,(P1840:R1840,S1840:AG1840)),0)</f>
        <v>2</v>
      </c>
      <c r="G1840" s="7">
        <f>IF(S1840&gt;0,RANK(S1840,(P1840:R1840,S1840:AG1840)),0)</f>
        <v>0</v>
      </c>
      <c r="H1840" s="49">
        <f t="shared" si="1039"/>
        <v>70</v>
      </c>
      <c r="I1840" s="178">
        <f t="shared" si="1037"/>
        <v>2.100840336134454E-2</v>
      </c>
      <c r="J1840" s="2"/>
      <c r="K1840" s="2">
        <f t="shared" si="1040"/>
        <v>0.50420168067226889</v>
      </c>
      <c r="L1840" s="2">
        <f t="shared" si="1041"/>
        <v>0</v>
      </c>
      <c r="M1840" s="2">
        <f t="shared" si="1034"/>
        <v>0.48319327731092437</v>
      </c>
      <c r="N1840" s="2">
        <f t="shared" si="1035"/>
        <v>0</v>
      </c>
      <c r="O1840" s="2">
        <f t="shared" si="1036"/>
        <v>1.2605042016806733E-2</v>
      </c>
      <c r="P1840" s="1">
        <v>1680</v>
      </c>
      <c r="R1840" s="1">
        <v>1610</v>
      </c>
      <c r="AA1840" s="166"/>
      <c r="AC1840" s="217">
        <v>42</v>
      </c>
      <c r="AI1840" s="7">
        <f t="shared" si="1042"/>
        <v>0</v>
      </c>
      <c r="AJ1840" s="7">
        <f t="shared" si="1043"/>
        <v>0</v>
      </c>
      <c r="AK1840" s="7">
        <f t="shared" si="1044"/>
        <v>0</v>
      </c>
      <c r="AL1840" s="7">
        <f t="shared" si="1045"/>
        <v>0</v>
      </c>
      <c r="AM1840" s="2">
        <f t="shared" si="1046"/>
        <v>0</v>
      </c>
      <c r="AN1840" s="2">
        <f t="shared" si="1047"/>
        <v>0</v>
      </c>
      <c r="AO1840" s="2">
        <f t="shared" si="1048"/>
        <v>0</v>
      </c>
      <c r="AP1840" s="2">
        <f t="shared" si="1049"/>
        <v>0</v>
      </c>
      <c r="AR1840" t="str">
        <f t="shared" si="1033"/>
        <v>Susquehanna</v>
      </c>
      <c r="AS1840" t="s">
        <v>2021</v>
      </c>
      <c r="AT1840" s="182">
        <v>10</v>
      </c>
      <c r="AV1840" s="98">
        <v>42</v>
      </c>
      <c r="AW1840" s="100">
        <v>115</v>
      </c>
      <c r="AX1840" s="106">
        <f t="shared" si="1050"/>
        <v>42115</v>
      </c>
      <c r="AZ1840" s="7" t="s">
        <v>2975</v>
      </c>
      <c r="BA1840" t="s">
        <v>3208</v>
      </c>
    </row>
    <row r="1841" spans="1:53" hidden="1" outlineLevel="1">
      <c r="A1841" t="s">
        <v>2433</v>
      </c>
      <c r="B1841" t="s">
        <v>2021</v>
      </c>
      <c r="C1841" s="1">
        <f t="shared" si="1038"/>
        <v>2442</v>
      </c>
      <c r="D1841" s="7">
        <f>IF(P1841&gt;0,RANK(P1841,(P1841:R1841,S1841:AG1841)),0)</f>
        <v>2</v>
      </c>
      <c r="E1841" s="7">
        <f>IF(Q1841&gt;0,RANK(Q1841,(P1841:R1841,S1841:AG1841)),0)</f>
        <v>0</v>
      </c>
      <c r="F1841" s="7">
        <f>IF(R1841&gt;0,RANK(R1841,(P1841:R1841,S1841:AG1841)),0)</f>
        <v>1</v>
      </c>
      <c r="G1841" s="7">
        <f>IF(S1841&gt;0,RANK(S1841,(P1841:R1841,S1841:AG1841)),0)</f>
        <v>0</v>
      </c>
      <c r="H1841" s="49">
        <f t="shared" si="1039"/>
        <v>299</v>
      </c>
      <c r="I1841" s="178">
        <f t="shared" si="1037"/>
        <v>0.12244062244062244</v>
      </c>
      <c r="J1841" s="2"/>
      <c r="K1841" s="2">
        <f t="shared" si="1040"/>
        <v>0.43202293202293202</v>
      </c>
      <c r="L1841" s="2">
        <f t="shared" si="1041"/>
        <v>0</v>
      </c>
      <c r="M1841" s="2">
        <f t="shared" si="1034"/>
        <v>0.55446355446355444</v>
      </c>
      <c r="N1841" s="2">
        <f t="shared" si="1035"/>
        <v>0</v>
      </c>
      <c r="O1841" s="2">
        <f t="shared" si="1036"/>
        <v>1.3513513513513487E-2</v>
      </c>
      <c r="P1841" s="1">
        <v>1055</v>
      </c>
      <c r="R1841" s="1">
        <v>1354</v>
      </c>
      <c r="AC1841" s="217">
        <v>33</v>
      </c>
      <c r="AI1841" s="7">
        <f t="shared" si="1042"/>
        <v>0</v>
      </c>
      <c r="AJ1841" s="7">
        <f t="shared" si="1043"/>
        <v>0</v>
      </c>
      <c r="AK1841" s="7">
        <f t="shared" si="1044"/>
        <v>0</v>
      </c>
      <c r="AL1841" s="7">
        <f t="shared" si="1045"/>
        <v>0</v>
      </c>
      <c r="AM1841" s="2">
        <f t="shared" si="1046"/>
        <v>0</v>
      </c>
      <c r="AN1841" s="2">
        <f t="shared" si="1047"/>
        <v>0</v>
      </c>
      <c r="AO1841" s="2">
        <f t="shared" si="1048"/>
        <v>0</v>
      </c>
      <c r="AP1841" s="2">
        <f t="shared" si="1049"/>
        <v>0</v>
      </c>
      <c r="AR1841" t="str">
        <f t="shared" si="1033"/>
        <v>Tioga</v>
      </c>
      <c r="AS1841" t="s">
        <v>2021</v>
      </c>
      <c r="AT1841" s="182"/>
      <c r="AV1841" s="98">
        <v>42</v>
      </c>
      <c r="AW1841" s="100">
        <v>117</v>
      </c>
      <c r="AX1841" s="106">
        <f t="shared" si="1050"/>
        <v>42117</v>
      </c>
      <c r="AZ1841" s="7" t="s">
        <v>2975</v>
      </c>
      <c r="BA1841" t="s">
        <v>3208</v>
      </c>
    </row>
    <row r="1842" spans="1:53" hidden="1" outlineLevel="1">
      <c r="A1842" t="s">
        <v>3257</v>
      </c>
      <c r="B1842" t="s">
        <v>2021</v>
      </c>
      <c r="C1842" s="1">
        <f t="shared" si="1038"/>
        <v>3220</v>
      </c>
      <c r="D1842" s="7">
        <f>IF(P1842&gt;0,RANK(P1842,(P1842:R1842,S1842:AG1842)),0)</f>
        <v>1</v>
      </c>
      <c r="E1842" s="7">
        <f>IF(Q1842&gt;0,RANK(Q1842,(P1842:R1842,S1842:AG1842)),0)</f>
        <v>0</v>
      </c>
      <c r="F1842" s="7">
        <f>IF(R1842&gt;0,RANK(R1842,(P1842:R1842,S1842:AG1842)),0)</f>
        <v>2</v>
      </c>
      <c r="G1842" s="7">
        <f>IF(S1842&gt;0,RANK(S1842,(P1842:R1842,S1842:AG1842)),0)</f>
        <v>0</v>
      </c>
      <c r="H1842" s="49">
        <f t="shared" si="1039"/>
        <v>47</v>
      </c>
      <c r="I1842" s="178">
        <f t="shared" si="1037"/>
        <v>1.4596273291925466E-2</v>
      </c>
      <c r="J1842" s="2"/>
      <c r="K1842" s="2">
        <f t="shared" si="1040"/>
        <v>0.50496894409937887</v>
      </c>
      <c r="L1842" s="2">
        <f t="shared" si="1041"/>
        <v>0</v>
      </c>
      <c r="M1842" s="2">
        <f t="shared" si="1034"/>
        <v>0.49037267080745339</v>
      </c>
      <c r="N1842" s="2">
        <f t="shared" si="1035"/>
        <v>0</v>
      </c>
      <c r="O1842" s="2">
        <f t="shared" si="1036"/>
        <v>4.6583850931677384E-3</v>
      </c>
      <c r="P1842" s="1">
        <v>1626</v>
      </c>
      <c r="R1842" s="1">
        <v>1579</v>
      </c>
      <c r="AC1842" s="217">
        <v>15</v>
      </c>
      <c r="AI1842" s="7">
        <f t="shared" si="1042"/>
        <v>0</v>
      </c>
      <c r="AJ1842" s="7">
        <f t="shared" si="1043"/>
        <v>0</v>
      </c>
      <c r="AK1842" s="7">
        <f t="shared" si="1044"/>
        <v>0</v>
      </c>
      <c r="AL1842" s="7">
        <f t="shared" si="1045"/>
        <v>0</v>
      </c>
      <c r="AM1842" s="2">
        <f t="shared" si="1046"/>
        <v>0</v>
      </c>
      <c r="AN1842" s="2">
        <f t="shared" si="1047"/>
        <v>0</v>
      </c>
      <c r="AO1842" s="2">
        <f t="shared" si="1048"/>
        <v>0</v>
      </c>
      <c r="AP1842" s="2">
        <f t="shared" si="1049"/>
        <v>0</v>
      </c>
      <c r="AR1842" t="str">
        <f t="shared" si="1033"/>
        <v>Union</v>
      </c>
      <c r="AS1842" t="s">
        <v>2021</v>
      </c>
      <c r="AT1842" s="182">
        <v>10</v>
      </c>
      <c r="AV1842" s="98">
        <v>42</v>
      </c>
      <c r="AW1842" s="100">
        <v>119</v>
      </c>
      <c r="AX1842" s="106">
        <f t="shared" si="1050"/>
        <v>42119</v>
      </c>
      <c r="AZ1842" s="7" t="s">
        <v>2975</v>
      </c>
      <c r="BA1842" t="s">
        <v>3208</v>
      </c>
    </row>
    <row r="1843" spans="1:53" hidden="1" outlineLevel="1">
      <c r="A1843" t="s">
        <v>142</v>
      </c>
      <c r="B1843" t="s">
        <v>2021</v>
      </c>
      <c r="C1843" s="1">
        <f t="shared" si="1038"/>
        <v>4201</v>
      </c>
      <c r="D1843" s="7">
        <f>IF(P1843&gt;0,RANK(P1843,(P1843:R1843,S1843:AG1843)),0)</f>
        <v>2</v>
      </c>
      <c r="E1843" s="7">
        <f>IF(Q1843&gt;0,RANK(Q1843,(P1843:R1843,S1843:AG1843)),0)</f>
        <v>0</v>
      </c>
      <c r="F1843" s="7">
        <f>IF(R1843&gt;0,RANK(R1843,(P1843:R1843,S1843:AG1843)),0)</f>
        <v>1</v>
      </c>
      <c r="G1843" s="7">
        <f>IF(S1843&gt;0,RANK(S1843,(P1843:R1843,S1843:AG1843)),0)</f>
        <v>0</v>
      </c>
      <c r="H1843" s="49">
        <f t="shared" si="1039"/>
        <v>67</v>
      </c>
      <c r="I1843" s="178">
        <f t="shared" si="1037"/>
        <v>1.5948583670554631E-2</v>
      </c>
      <c r="J1843" s="2"/>
      <c r="K1843" s="2">
        <f t="shared" si="1040"/>
        <v>0.48083789573910973</v>
      </c>
      <c r="L1843" s="2">
        <f t="shared" si="1041"/>
        <v>0</v>
      </c>
      <c r="M1843" s="2">
        <f t="shared" si="1034"/>
        <v>0.49678647940966436</v>
      </c>
      <c r="N1843" s="2">
        <f t="shared" si="1035"/>
        <v>0</v>
      </c>
      <c r="O1843" s="2">
        <f t="shared" si="1036"/>
        <v>2.2375624851225906E-2</v>
      </c>
      <c r="P1843" s="1">
        <v>2020</v>
      </c>
      <c r="R1843" s="1">
        <v>2087</v>
      </c>
      <c r="AC1843" s="217">
        <v>94</v>
      </c>
      <c r="AI1843" s="7">
        <f t="shared" si="1042"/>
        <v>0</v>
      </c>
      <c r="AJ1843" s="7">
        <f t="shared" si="1043"/>
        <v>0</v>
      </c>
      <c r="AK1843" s="7">
        <f t="shared" si="1044"/>
        <v>0</v>
      </c>
      <c r="AL1843" s="7">
        <f t="shared" si="1045"/>
        <v>0</v>
      </c>
      <c r="AM1843" s="2">
        <f t="shared" si="1046"/>
        <v>0</v>
      </c>
      <c r="AN1843" s="2">
        <f t="shared" si="1047"/>
        <v>0</v>
      </c>
      <c r="AO1843" s="2">
        <f t="shared" si="1048"/>
        <v>0</v>
      </c>
      <c r="AP1843" s="2">
        <f t="shared" si="1049"/>
        <v>0</v>
      </c>
      <c r="AR1843" t="str">
        <f t="shared" si="1033"/>
        <v>Venango</v>
      </c>
      <c r="AS1843" t="s">
        <v>2021</v>
      </c>
      <c r="AT1843" s="182">
        <v>5</v>
      </c>
      <c r="AV1843" s="98">
        <v>42</v>
      </c>
      <c r="AW1843" s="100">
        <v>121</v>
      </c>
      <c r="AX1843" s="106">
        <f t="shared" si="1050"/>
        <v>42121</v>
      </c>
      <c r="AZ1843" s="7" t="s">
        <v>2975</v>
      </c>
      <c r="BA1843" t="s">
        <v>3208</v>
      </c>
    </row>
    <row r="1844" spans="1:53" hidden="1" outlineLevel="1">
      <c r="A1844" t="s">
        <v>1150</v>
      </c>
      <c r="B1844" t="s">
        <v>2021</v>
      </c>
      <c r="C1844" s="1">
        <f t="shared" si="1038"/>
        <v>3554</v>
      </c>
      <c r="D1844" s="7">
        <f>IF(P1844&gt;0,RANK(P1844,(P1844:R1844,S1844:AG1844)),0)</f>
        <v>1</v>
      </c>
      <c r="E1844" s="7">
        <f>IF(Q1844&gt;0,RANK(Q1844,(P1844:R1844,S1844:AG1844)),0)</f>
        <v>0</v>
      </c>
      <c r="F1844" s="7">
        <f>IF(R1844&gt;0,RANK(R1844,(P1844:R1844,S1844:AG1844)),0)</f>
        <v>2</v>
      </c>
      <c r="G1844" s="7">
        <f>IF(S1844&gt;0,RANK(S1844,(P1844:R1844,S1844:AG1844)),0)</f>
        <v>0</v>
      </c>
      <c r="H1844" s="49">
        <f t="shared" si="1039"/>
        <v>171</v>
      </c>
      <c r="I1844" s="178">
        <f t="shared" si="1037"/>
        <v>4.8114800225098481E-2</v>
      </c>
      <c r="J1844" s="2"/>
      <c r="K1844" s="2">
        <f t="shared" si="1040"/>
        <v>0.51660101294316263</v>
      </c>
      <c r="L1844" s="2">
        <f t="shared" si="1041"/>
        <v>0</v>
      </c>
      <c r="M1844" s="2">
        <f t="shared" si="1034"/>
        <v>0.46848621271806418</v>
      </c>
      <c r="N1844" s="2">
        <f t="shared" si="1035"/>
        <v>0</v>
      </c>
      <c r="O1844" s="2">
        <f t="shared" si="1036"/>
        <v>1.4912774338773194E-2</v>
      </c>
      <c r="P1844" s="1">
        <v>1836</v>
      </c>
      <c r="R1844" s="1">
        <v>1665</v>
      </c>
      <c r="AC1844" s="217">
        <v>53</v>
      </c>
      <c r="AI1844" s="7">
        <f t="shared" si="1042"/>
        <v>0</v>
      </c>
      <c r="AJ1844" s="7">
        <f t="shared" si="1043"/>
        <v>0</v>
      </c>
      <c r="AK1844" s="7">
        <f t="shared" si="1044"/>
        <v>0</v>
      </c>
      <c r="AL1844" s="7">
        <f t="shared" si="1045"/>
        <v>0</v>
      </c>
      <c r="AM1844" s="2">
        <f t="shared" si="1046"/>
        <v>0</v>
      </c>
      <c r="AN1844" s="2">
        <f t="shared" si="1047"/>
        <v>0</v>
      </c>
      <c r="AO1844" s="2">
        <f t="shared" si="1048"/>
        <v>0</v>
      </c>
      <c r="AP1844" s="2">
        <f t="shared" si="1049"/>
        <v>0</v>
      </c>
      <c r="AR1844" t="str">
        <f t="shared" si="1033"/>
        <v>Warren</v>
      </c>
      <c r="AS1844" t="s">
        <v>2021</v>
      </c>
      <c r="AT1844" s="182">
        <v>5</v>
      </c>
      <c r="AV1844" s="98">
        <v>42</v>
      </c>
      <c r="AW1844" s="100">
        <v>123</v>
      </c>
      <c r="AX1844" s="106">
        <f t="shared" si="1050"/>
        <v>42123</v>
      </c>
      <c r="AZ1844" s="7" t="s">
        <v>2975</v>
      </c>
      <c r="BA1844" t="s">
        <v>3208</v>
      </c>
    </row>
    <row r="1845" spans="1:53" hidden="1" outlineLevel="1">
      <c r="A1845" t="s">
        <v>643</v>
      </c>
      <c r="B1845" t="s">
        <v>2021</v>
      </c>
      <c r="C1845" s="1">
        <f t="shared" si="1038"/>
        <v>27639</v>
      </c>
      <c r="D1845" s="7">
        <f>IF(P1845&gt;0,RANK(P1845,(P1845:R1845,S1845:AG1845)),0)</f>
        <v>1</v>
      </c>
      <c r="E1845" s="7">
        <f>IF(Q1845&gt;0,RANK(Q1845,(P1845:R1845,S1845:AG1845)),0)</f>
        <v>0</v>
      </c>
      <c r="F1845" s="7">
        <f>IF(R1845&gt;0,RANK(R1845,(P1845:R1845,S1845:AG1845)),0)</f>
        <v>2</v>
      </c>
      <c r="G1845" s="7">
        <f>IF(S1845&gt;0,RANK(S1845,(P1845:R1845,S1845:AG1845)),0)</f>
        <v>0</v>
      </c>
      <c r="H1845" s="49">
        <f t="shared" si="1039"/>
        <v>4610</v>
      </c>
      <c r="I1845" s="178">
        <f t="shared" si="1037"/>
        <v>0.1667932993234198</v>
      </c>
      <c r="J1845" s="2"/>
      <c r="K1845" s="2">
        <f t="shared" si="1040"/>
        <v>0.5742610079959477</v>
      </c>
      <c r="L1845" s="2">
        <f t="shared" si="1041"/>
        <v>0</v>
      </c>
      <c r="M1845" s="2">
        <f t="shared" si="1034"/>
        <v>0.40746770867252796</v>
      </c>
      <c r="N1845" s="2">
        <f t="shared" si="1035"/>
        <v>0</v>
      </c>
      <c r="O1845" s="2">
        <f t="shared" si="1036"/>
        <v>1.8271283331524335E-2</v>
      </c>
      <c r="P1845" s="1">
        <v>15872</v>
      </c>
      <c r="R1845" s="1">
        <v>11262</v>
      </c>
      <c r="AC1845" s="217">
        <v>505</v>
      </c>
      <c r="AI1845" s="7">
        <f t="shared" si="1042"/>
        <v>0</v>
      </c>
      <c r="AJ1845" s="7">
        <f t="shared" si="1043"/>
        <v>0</v>
      </c>
      <c r="AK1845" s="7">
        <f t="shared" si="1044"/>
        <v>0</v>
      </c>
      <c r="AL1845" s="7">
        <f t="shared" si="1045"/>
        <v>0</v>
      </c>
      <c r="AM1845" s="2">
        <f t="shared" si="1046"/>
        <v>0</v>
      </c>
      <c r="AN1845" s="2">
        <f t="shared" si="1047"/>
        <v>0</v>
      </c>
      <c r="AO1845" s="2">
        <f t="shared" si="1048"/>
        <v>0</v>
      </c>
      <c r="AP1845" s="2">
        <f t="shared" si="1049"/>
        <v>0</v>
      </c>
      <c r="AR1845" t="str">
        <f t="shared" si="1033"/>
        <v>Washington</v>
      </c>
      <c r="AS1845" t="s">
        <v>2021</v>
      </c>
      <c r="AT1845" s="182"/>
      <c r="AV1845" s="98">
        <v>42</v>
      </c>
      <c r="AW1845" s="100">
        <v>125</v>
      </c>
      <c r="AX1845" s="106">
        <f t="shared" si="1050"/>
        <v>42125</v>
      </c>
      <c r="AZ1845" s="7" t="s">
        <v>2975</v>
      </c>
      <c r="BA1845" t="s">
        <v>3208</v>
      </c>
    </row>
    <row r="1846" spans="1:53" hidden="1" outlineLevel="1">
      <c r="A1846" t="s">
        <v>2161</v>
      </c>
      <c r="B1846" t="s">
        <v>2021</v>
      </c>
      <c r="C1846" s="1">
        <f t="shared" si="1038"/>
        <v>3919</v>
      </c>
      <c r="D1846" s="7">
        <f>IF(P1846&gt;0,RANK(P1846,(P1846:R1846,S1846:AG1846)),0)</f>
        <v>2</v>
      </c>
      <c r="E1846" s="7">
        <f>IF(Q1846&gt;0,RANK(Q1846,(P1846:R1846,S1846:AG1846)),0)</f>
        <v>0</v>
      </c>
      <c r="F1846" s="7">
        <f>IF(R1846&gt;0,RANK(R1846,(P1846:R1846,S1846:AG1846)),0)</f>
        <v>1</v>
      </c>
      <c r="G1846" s="7">
        <f>IF(S1846&gt;0,RANK(S1846,(P1846:R1846,S1846:AG1846)),0)</f>
        <v>0</v>
      </c>
      <c r="H1846" s="49">
        <f t="shared" si="1039"/>
        <v>167</v>
      </c>
      <c r="I1846" s="178">
        <f t="shared" si="1037"/>
        <v>4.261291145700434E-2</v>
      </c>
      <c r="J1846" s="2"/>
      <c r="K1846" s="2">
        <f t="shared" si="1040"/>
        <v>0.47435570298545549</v>
      </c>
      <c r="L1846" s="2">
        <f t="shared" si="1041"/>
        <v>0</v>
      </c>
      <c r="M1846" s="2">
        <f t="shared" si="1034"/>
        <v>0.51696861444245978</v>
      </c>
      <c r="N1846" s="2">
        <f t="shared" si="1035"/>
        <v>0</v>
      </c>
      <c r="O1846" s="2">
        <f t="shared" si="1036"/>
        <v>8.6756825720847308E-3</v>
      </c>
      <c r="P1846" s="1">
        <v>1859</v>
      </c>
      <c r="R1846" s="1">
        <v>2026</v>
      </c>
      <c r="AC1846" s="217">
        <v>34</v>
      </c>
      <c r="AI1846" s="7">
        <f t="shared" si="1042"/>
        <v>0</v>
      </c>
      <c r="AJ1846" s="7">
        <f t="shared" si="1043"/>
        <v>0</v>
      </c>
      <c r="AK1846" s="7">
        <f t="shared" si="1044"/>
        <v>0</v>
      </c>
      <c r="AL1846" s="7">
        <f t="shared" si="1045"/>
        <v>0</v>
      </c>
      <c r="AM1846" s="2">
        <f t="shared" si="1046"/>
        <v>0</v>
      </c>
      <c r="AN1846" s="2">
        <f t="shared" si="1047"/>
        <v>0</v>
      </c>
      <c r="AO1846" s="2">
        <f t="shared" si="1048"/>
        <v>0</v>
      </c>
      <c r="AP1846" s="2">
        <f t="shared" si="1049"/>
        <v>0</v>
      </c>
      <c r="AR1846" t="str">
        <f t="shared" si="1033"/>
        <v>Wayne</v>
      </c>
      <c r="AS1846" t="s">
        <v>2021</v>
      </c>
      <c r="AT1846" s="182">
        <v>10</v>
      </c>
      <c r="AV1846" s="98">
        <v>42</v>
      </c>
      <c r="AW1846" s="100">
        <v>127</v>
      </c>
      <c r="AX1846" s="106">
        <f t="shared" si="1050"/>
        <v>42127</v>
      </c>
      <c r="AZ1846" s="7" t="s">
        <v>2975</v>
      </c>
      <c r="BA1846" t="s">
        <v>3208</v>
      </c>
    </row>
    <row r="1847" spans="1:53" hidden="1" outlineLevel="1">
      <c r="A1847" t="s">
        <v>1359</v>
      </c>
      <c r="B1847" t="s">
        <v>2021</v>
      </c>
      <c r="C1847" s="1">
        <f t="shared" si="1038"/>
        <v>46049</v>
      </c>
      <c r="D1847" s="7">
        <f>IF(P1847&gt;0,RANK(P1847,(P1847:R1847,S1847:AG1847)),0)</f>
        <v>1</v>
      </c>
      <c r="E1847" s="7">
        <f>IF(Q1847&gt;0,RANK(Q1847,(P1847:R1847,S1847:AG1847)),0)</f>
        <v>0</v>
      </c>
      <c r="F1847" s="7">
        <f>IF(R1847&gt;0,RANK(R1847,(P1847:R1847,S1847:AG1847)),0)</f>
        <v>2</v>
      </c>
      <c r="G1847" s="7">
        <f>IF(S1847&gt;0,RANK(S1847,(P1847:R1847,S1847:AG1847)),0)</f>
        <v>0</v>
      </c>
      <c r="H1847" s="49">
        <f t="shared" si="1039"/>
        <v>4723</v>
      </c>
      <c r="I1847" s="178">
        <f t="shared" si="1037"/>
        <v>0.10256465938456862</v>
      </c>
      <c r="J1847" s="2"/>
      <c r="K1847" s="2">
        <f t="shared" si="1040"/>
        <v>0.54309539837998655</v>
      </c>
      <c r="L1847" s="2">
        <f t="shared" si="1041"/>
        <v>0</v>
      </c>
      <c r="M1847" s="2">
        <f t="shared" si="1034"/>
        <v>0.44053073899541795</v>
      </c>
      <c r="N1847" s="2">
        <f t="shared" si="1035"/>
        <v>0</v>
      </c>
      <c r="O1847" s="2">
        <f t="shared" si="1036"/>
        <v>1.6373862624595503E-2</v>
      </c>
      <c r="P1847" s="1">
        <v>25009</v>
      </c>
      <c r="R1847" s="1">
        <v>20286</v>
      </c>
      <c r="AC1847" s="217">
        <v>754</v>
      </c>
      <c r="AI1847" s="7">
        <f t="shared" si="1042"/>
        <v>0</v>
      </c>
      <c r="AJ1847" s="7">
        <f t="shared" si="1043"/>
        <v>0</v>
      </c>
      <c r="AK1847" s="7">
        <f t="shared" si="1044"/>
        <v>0</v>
      </c>
      <c r="AL1847" s="7">
        <f t="shared" si="1045"/>
        <v>0</v>
      </c>
      <c r="AM1847" s="2">
        <f t="shared" si="1046"/>
        <v>0</v>
      </c>
      <c r="AN1847" s="2">
        <f t="shared" si="1047"/>
        <v>0</v>
      </c>
      <c r="AO1847" s="2">
        <f t="shared" si="1048"/>
        <v>0</v>
      </c>
      <c r="AP1847" s="2">
        <f t="shared" si="1049"/>
        <v>0</v>
      </c>
      <c r="AR1847" t="str">
        <f t="shared" si="1033"/>
        <v>Westmoreland</v>
      </c>
      <c r="AS1847" t="s">
        <v>2021</v>
      </c>
      <c r="AT1847" s="182"/>
      <c r="AV1847" s="98">
        <v>42</v>
      </c>
      <c r="AW1847" s="100">
        <v>129</v>
      </c>
      <c r="AX1847" s="106">
        <f>AV1847*1000+AW1847</f>
        <v>42129</v>
      </c>
      <c r="AZ1847" s="7" t="s">
        <v>2975</v>
      </c>
      <c r="BA1847" t="s">
        <v>3208</v>
      </c>
    </row>
    <row r="1848" spans="1:53" hidden="1" outlineLevel="1">
      <c r="A1848" t="s">
        <v>1346</v>
      </c>
      <c r="B1848" t="s">
        <v>2021</v>
      </c>
      <c r="C1848" s="1">
        <f t="shared" si="1038"/>
        <v>2398</v>
      </c>
      <c r="D1848" s="7">
        <f>IF(P1848&gt;0,RANK(P1848,(P1848:R1848,S1848:AG1848)),0)</f>
        <v>2</v>
      </c>
      <c r="E1848" s="7">
        <f>IF(Q1848&gt;0,RANK(Q1848,(P1848:R1848,S1848:AG1848)),0)</f>
        <v>0</v>
      </c>
      <c r="F1848" s="7">
        <f>IF(R1848&gt;0,RANK(R1848,(P1848:R1848,S1848:AG1848)),0)</f>
        <v>1</v>
      </c>
      <c r="G1848" s="7">
        <f>IF(S1848&gt;0,RANK(S1848,(P1848:R1848,S1848:AG1848)),0)</f>
        <v>0</v>
      </c>
      <c r="H1848" s="49">
        <f t="shared" si="1039"/>
        <v>53</v>
      </c>
      <c r="I1848" s="178">
        <f t="shared" si="1037"/>
        <v>2.2101751459549623E-2</v>
      </c>
      <c r="J1848" s="2"/>
      <c r="K1848" s="2">
        <f t="shared" si="1040"/>
        <v>0.48206839032527105</v>
      </c>
      <c r="L1848" s="2">
        <f t="shared" si="1041"/>
        <v>0</v>
      </c>
      <c r="M1848" s="2">
        <f t="shared" si="1034"/>
        <v>0.50417014178482067</v>
      </c>
      <c r="N1848" s="2">
        <f t="shared" si="1035"/>
        <v>0</v>
      </c>
      <c r="O1848" s="2">
        <f t="shared" si="1036"/>
        <v>1.3761467889908285E-2</v>
      </c>
      <c r="P1848" s="1">
        <v>1156</v>
      </c>
      <c r="R1848" s="1">
        <v>1209</v>
      </c>
      <c r="AA1848" s="166"/>
      <c r="AC1848" s="217">
        <v>33</v>
      </c>
      <c r="AI1848" s="7">
        <f t="shared" si="1042"/>
        <v>0</v>
      </c>
      <c r="AJ1848" s="7">
        <f t="shared" si="1043"/>
        <v>0</v>
      </c>
      <c r="AK1848" s="7">
        <f t="shared" si="1044"/>
        <v>0</v>
      </c>
      <c r="AL1848" s="7">
        <f t="shared" si="1045"/>
        <v>0</v>
      </c>
      <c r="AM1848" s="2">
        <f t="shared" si="1046"/>
        <v>0</v>
      </c>
      <c r="AN1848" s="2">
        <f t="shared" si="1047"/>
        <v>0</v>
      </c>
      <c r="AO1848" s="2">
        <f t="shared" si="1048"/>
        <v>0</v>
      </c>
      <c r="AP1848" s="2">
        <f t="shared" si="1049"/>
        <v>0</v>
      </c>
      <c r="AR1848" t="str">
        <f t="shared" si="1033"/>
        <v>Wyoming</v>
      </c>
      <c r="AS1848" t="s">
        <v>2021</v>
      </c>
      <c r="AT1848" s="182">
        <v>11</v>
      </c>
      <c r="AV1848" s="98">
        <v>42</v>
      </c>
      <c r="AW1848" s="100">
        <v>131</v>
      </c>
      <c r="AX1848" s="106">
        <f>AV1848*1000+AW1848</f>
        <v>42131</v>
      </c>
      <c r="AZ1848" s="7" t="s">
        <v>2975</v>
      </c>
      <c r="BA1848" t="s">
        <v>3208</v>
      </c>
    </row>
    <row r="1849" spans="1:53" hidden="1" outlineLevel="1">
      <c r="A1849" t="s">
        <v>947</v>
      </c>
      <c r="B1849" t="s">
        <v>2021</v>
      </c>
      <c r="C1849" s="1">
        <f t="shared" si="1038"/>
        <v>36393</v>
      </c>
      <c r="D1849" s="7">
        <f>IF(P1849&gt;0,RANK(P1849,(P1849:R1849,S1849:AG1849)),0)</f>
        <v>1</v>
      </c>
      <c r="E1849" s="7">
        <f>IF(Q1849&gt;0,RANK(Q1849,(P1849:R1849,S1849:AG1849)),0)</f>
        <v>0</v>
      </c>
      <c r="F1849" s="7">
        <f>IF(R1849&gt;0,RANK(R1849,(P1849:R1849,S1849:AG1849)),0)</f>
        <v>2</v>
      </c>
      <c r="G1849" s="7">
        <f>IF(S1849&gt;0,RANK(S1849,(P1849:R1849,S1849:AG1849)),0)</f>
        <v>0</v>
      </c>
      <c r="H1849" s="49">
        <f t="shared" si="1039"/>
        <v>915</v>
      </c>
      <c r="I1849" s="178">
        <f t="shared" si="1037"/>
        <v>2.5142197675377134E-2</v>
      </c>
      <c r="J1849" s="2"/>
      <c r="K1849" s="2">
        <f t="shared" si="1040"/>
        <v>0.50721292556260822</v>
      </c>
      <c r="L1849" s="2">
        <f t="shared" si="1041"/>
        <v>0</v>
      </c>
      <c r="M1849" s="2">
        <f t="shared" si="1034"/>
        <v>0.48207072788723104</v>
      </c>
      <c r="N1849" s="2">
        <f t="shared" si="1035"/>
        <v>0</v>
      </c>
      <c r="O1849" s="2">
        <f t="shared" si="1036"/>
        <v>1.0716346550160738E-2</v>
      </c>
      <c r="P1849" s="1">
        <v>18459</v>
      </c>
      <c r="R1849" s="1">
        <v>17544</v>
      </c>
      <c r="AC1849" s="217">
        <v>390</v>
      </c>
      <c r="AI1849" s="7">
        <f t="shared" si="1042"/>
        <v>0</v>
      </c>
      <c r="AJ1849" s="7">
        <f t="shared" si="1043"/>
        <v>0</v>
      </c>
      <c r="AK1849" s="7">
        <f t="shared" si="1044"/>
        <v>0</v>
      </c>
      <c r="AL1849" s="7">
        <f t="shared" si="1045"/>
        <v>0</v>
      </c>
      <c r="AM1849" s="2">
        <f t="shared" si="1046"/>
        <v>0</v>
      </c>
      <c r="AN1849" s="2">
        <f t="shared" si="1047"/>
        <v>0</v>
      </c>
      <c r="AO1849" s="2">
        <f t="shared" si="1048"/>
        <v>0</v>
      </c>
      <c r="AP1849" s="2">
        <f t="shared" si="1049"/>
        <v>0</v>
      </c>
      <c r="AR1849" t="str">
        <f t="shared" si="1033"/>
        <v>York</v>
      </c>
      <c r="AS1849" t="s">
        <v>2021</v>
      </c>
      <c r="AT1849" s="182">
        <v>4</v>
      </c>
      <c r="AV1849" s="98">
        <v>42</v>
      </c>
      <c r="AW1849" s="100">
        <v>133</v>
      </c>
      <c r="AX1849" s="106">
        <f>AV1849*1000+AW1849</f>
        <v>42133</v>
      </c>
      <c r="AZ1849" s="7" t="s">
        <v>2975</v>
      </c>
      <c r="BA1849" t="s">
        <v>3208</v>
      </c>
    </row>
    <row r="1850" spans="1:53" collapsed="1">
      <c r="A1850" t="s">
        <v>2050</v>
      </c>
      <c r="B1850" t="s">
        <v>1114</v>
      </c>
      <c r="C1850" s="1">
        <f t="shared" si="1038"/>
        <v>1681427</v>
      </c>
      <c r="D1850" s="7">
        <f>IF(P1850&gt;0,RANK(P1850,(P1850:R1850,S1850:AG1850)),0)</f>
        <v>1</v>
      </c>
      <c r="E1850" s="7">
        <f>IF(Q1850&gt;0,RANK(Q1850,(P1850:R1850,S1850:AG1850)),0)</f>
        <v>0</v>
      </c>
      <c r="F1850" s="7">
        <f>IF(R1850&gt;0,RANK(R1850,(P1850:R1850,S1850:AG1850)),0)</f>
        <v>2</v>
      </c>
      <c r="G1850" s="7">
        <f>IF(S1850&gt;0,RANK(S1850,(P1850:R1850,S1850:AG1850)),0)</f>
        <v>0</v>
      </c>
      <c r="H1850" s="49">
        <f t="shared" si="1039"/>
        <v>203226</v>
      </c>
      <c r="I1850" s="178">
        <f t="shared" si="1037"/>
        <v>0.12086519367180378</v>
      </c>
      <c r="J1850" s="2"/>
      <c r="K1850" s="2">
        <f t="shared" si="1040"/>
        <v>0.55613892247477892</v>
      </c>
      <c r="L1850" s="2">
        <f t="shared" si="1041"/>
        <v>0</v>
      </c>
      <c r="M1850" s="2">
        <f t="shared" si="1034"/>
        <v>0.4352737288029751</v>
      </c>
      <c r="N1850" s="2">
        <f t="shared" si="1035"/>
        <v>0</v>
      </c>
      <c r="O1850" s="2">
        <f t="shared" si="1036"/>
        <v>8.5873487222459799E-3</v>
      </c>
      <c r="P1850" s="1">
        <f>SUM(P1783:P1849)</f>
        <v>935107</v>
      </c>
      <c r="R1850" s="1">
        <f>SUM(R1783:R1849)</f>
        <v>731881</v>
      </c>
      <c r="AC1850" s="1">
        <f>SUM(AC1783:AC1849)</f>
        <v>14439</v>
      </c>
      <c r="AE1850" s="1">
        <f>SUM(AE1783:AE1849)</f>
        <v>0</v>
      </c>
      <c r="AF1850" s="1">
        <f>SUM(AF1783:AF1849)</f>
        <v>0</v>
      </c>
      <c r="AI1850" s="7">
        <f t="shared" si="1042"/>
        <v>0</v>
      </c>
      <c r="AJ1850" s="7">
        <f t="shared" si="1043"/>
        <v>0</v>
      </c>
      <c r="AK1850" s="7">
        <f t="shared" si="1044"/>
        <v>0</v>
      </c>
      <c r="AL1850" s="7">
        <f t="shared" si="1045"/>
        <v>0</v>
      </c>
      <c r="AM1850" s="2">
        <f t="shared" si="1046"/>
        <v>0</v>
      </c>
      <c r="AN1850" s="2">
        <f t="shared" si="1047"/>
        <v>0</v>
      </c>
      <c r="AO1850" s="2">
        <f t="shared" si="1048"/>
        <v>0</v>
      </c>
      <c r="AP1850" s="2">
        <f t="shared" si="1049"/>
        <v>0</v>
      </c>
      <c r="AR1850" t="str">
        <f t="shared" si="1033"/>
        <v>Pennsylvania</v>
      </c>
      <c r="AS1850" t="s">
        <v>1114</v>
      </c>
      <c r="AT1850" s="182"/>
      <c r="AV1850" s="98">
        <v>42</v>
      </c>
      <c r="AW1850" s="100"/>
      <c r="AX1850" s="98">
        <v>42</v>
      </c>
      <c r="AZ1850" s="7" t="s">
        <v>1634</v>
      </c>
      <c r="BA1850" t="s">
        <v>3208</v>
      </c>
    </row>
    <row r="1851" spans="1:53">
      <c r="C1851" s="1"/>
      <c r="E1851" s="7"/>
      <c r="F1851" s="7"/>
      <c r="G1851" s="7"/>
      <c r="H1851" s="49"/>
      <c r="I1851" s="178"/>
      <c r="J1851" s="2"/>
      <c r="AI1851" s="1"/>
      <c r="AJ1851" s="1"/>
      <c r="AK1851" s="1"/>
      <c r="AL1851" s="1"/>
      <c r="AM1851" s="1"/>
      <c r="AN1851" s="1"/>
      <c r="AO1851" s="1"/>
      <c r="AP1851" s="1"/>
      <c r="AT1851" s="182"/>
      <c r="AV1851" s="98"/>
      <c r="AW1851" s="100"/>
      <c r="BA1851" s="165"/>
    </row>
    <row r="1852" spans="1:53" hidden="1" outlineLevel="1">
      <c r="A1852" t="s">
        <v>1319</v>
      </c>
      <c r="B1852" t="s">
        <v>3215</v>
      </c>
      <c r="C1852" s="1">
        <f t="shared" ref="C1852:C1915" si="1051">SUM(P1852:AG1852)</f>
        <v>0</v>
      </c>
      <c r="D1852" s="7">
        <f>IF(P1852&gt;0,RANK(P1852,(P1852:R1852,S1852:AG1852)),0)</f>
        <v>0</v>
      </c>
      <c r="E1852" s="7">
        <f>IF(Q1852&gt;0,RANK(Q1852,(P1852:R1852,S1852:AG1852)),0)</f>
        <v>0</v>
      </c>
      <c r="F1852" s="7">
        <f>IF(R1852&gt;0,RANK(R1852,(P1852:R1852,S1852:AG1852)),0)</f>
        <v>0</v>
      </c>
      <c r="G1852" s="7">
        <f>IF(S1852&gt;0,RANK(S1852,(P1852:R1852,S1852:AG1852)),0)</f>
        <v>0</v>
      </c>
      <c r="H1852" s="49" t="e">
        <f t="shared" ref="H1852:H1915" si="1052">MAX(P1852:Y1852)-LARGE(P1852:Y1852,2)</f>
        <v>#NUM!</v>
      </c>
      <c r="I1852" s="178" t="e">
        <f t="shared" ref="I1852:I1915" si="1053">H1852/C1852</f>
        <v>#NUM!</v>
      </c>
      <c r="J1852" s="2"/>
      <c r="K1852" s="2" t="str">
        <f t="shared" ref="K1852:K1915" si="1054">IF($C1852=0,"-",P1852/$C1852)</f>
        <v>-</v>
      </c>
      <c r="L1852" s="2" t="str">
        <f t="shared" ref="L1852:L1915" si="1055">IF($C1852=0,"-",Q1852/$C1852)</f>
        <v>-</v>
      </c>
      <c r="M1852" s="2" t="str">
        <f t="shared" ref="M1852:M1915" si="1056">IF($C1852=0,"-",R1852/$C1852)</f>
        <v>-</v>
      </c>
      <c r="N1852" s="2" t="str">
        <f t="shared" ref="N1852:N1915" si="1057">IF($C1852=0,"-",S1852/$C1852)</f>
        <v>-</v>
      </c>
      <c r="O1852" s="2" t="str">
        <f t="shared" ref="O1852:O1915" si="1058">IF(C1852=0,"-",(1-K1852-L1852-M1852-N1852))</f>
        <v>-</v>
      </c>
      <c r="AI1852" s="7">
        <f t="shared" ref="AI1852:AI1883" si="1059">IF(T1852&gt;0,RANK(T1852,(P1852:Z1852)),0)</f>
        <v>0</v>
      </c>
      <c r="AJ1852" s="7">
        <f t="shared" ref="AJ1852:AJ1883" si="1060">IF(U1852&gt;0,RANK(U1852,(P1852:Z1852)),0)</f>
        <v>0</v>
      </c>
      <c r="AK1852" s="7">
        <f t="shared" ref="AK1852:AK1883" si="1061">IF(V1852&gt;0,RANK(V1852,(P1852:Z1852)),0)</f>
        <v>0</v>
      </c>
      <c r="AL1852" s="7">
        <f t="shared" ref="AL1852:AL1883" si="1062">IF(W1852&gt;0,RANK(W1852,(P1852:Z1852)),0)</f>
        <v>0</v>
      </c>
      <c r="AM1852" s="2" t="str">
        <f t="shared" ref="AM1852:AM1883" si="1063">IF($C1852=0,"-",T1852/$C1852)</f>
        <v>-</v>
      </c>
      <c r="AN1852" s="2" t="str">
        <f t="shared" ref="AN1852:AN1883" si="1064">IF($C1852=0,"-",U1852/$C1852)</f>
        <v>-</v>
      </c>
      <c r="AO1852" s="2" t="str">
        <f t="shared" ref="AO1852:AO1883" si="1065">IF($C1852=0,"-",V1852/$C1852)</f>
        <v>-</v>
      </c>
      <c r="AP1852" s="2" t="str">
        <f t="shared" ref="AP1852:AP1883" si="1066">IF($C1852=0,"-",W1852/$C1852)</f>
        <v>-</v>
      </c>
      <c r="AR1852" t="str">
        <f t="shared" ref="AR1852:AR1883" si="1067">A1852</f>
        <v>Adjuntas</v>
      </c>
      <c r="AS1852" t="s">
        <v>3215</v>
      </c>
      <c r="AT1852" s="182"/>
      <c r="AV1852" s="98">
        <v>72</v>
      </c>
      <c r="AW1852" s="100">
        <v>1</v>
      </c>
      <c r="AX1852" s="106">
        <f t="shared" ref="AX1852:AX1883" si="1068">AV1852*1000+AW1852</f>
        <v>72001</v>
      </c>
      <c r="AZ1852" s="7" t="s">
        <v>1079</v>
      </c>
      <c r="BA1852" s="165" t="s">
        <v>3208</v>
      </c>
    </row>
    <row r="1853" spans="1:53" hidden="1" outlineLevel="1">
      <c r="A1853" t="s">
        <v>2079</v>
      </c>
      <c r="B1853" t="s">
        <v>3215</v>
      </c>
      <c r="C1853" s="1">
        <f t="shared" si="1051"/>
        <v>0</v>
      </c>
      <c r="D1853" s="7">
        <f>IF(P1853&gt;0,RANK(P1853,(P1853:R1853,S1853:AG1853)),0)</f>
        <v>0</v>
      </c>
      <c r="E1853" s="7">
        <f>IF(Q1853&gt;0,RANK(Q1853,(P1853:R1853,S1853:AG1853)),0)</f>
        <v>0</v>
      </c>
      <c r="F1853" s="7">
        <f>IF(R1853&gt;0,RANK(R1853,(P1853:R1853,S1853:AG1853)),0)</f>
        <v>0</v>
      </c>
      <c r="G1853" s="7">
        <f>IF(S1853&gt;0,RANK(S1853,(P1853:R1853,S1853:AG1853)),0)</f>
        <v>0</v>
      </c>
      <c r="H1853" s="49" t="e">
        <f t="shared" si="1052"/>
        <v>#NUM!</v>
      </c>
      <c r="I1853" s="178" t="e">
        <f t="shared" si="1053"/>
        <v>#NUM!</v>
      </c>
      <c r="J1853" s="2"/>
      <c r="K1853" s="2" t="str">
        <f t="shared" si="1054"/>
        <v>-</v>
      </c>
      <c r="L1853" s="2" t="str">
        <f t="shared" si="1055"/>
        <v>-</v>
      </c>
      <c r="M1853" s="2" t="str">
        <f t="shared" si="1056"/>
        <v>-</v>
      </c>
      <c r="N1853" s="2" t="str">
        <f t="shared" si="1057"/>
        <v>-</v>
      </c>
      <c r="O1853" s="2" t="str">
        <f t="shared" si="1058"/>
        <v>-</v>
      </c>
      <c r="AI1853" s="7">
        <f t="shared" si="1059"/>
        <v>0</v>
      </c>
      <c r="AJ1853" s="7">
        <f t="shared" si="1060"/>
        <v>0</v>
      </c>
      <c r="AK1853" s="7">
        <f t="shared" si="1061"/>
        <v>0</v>
      </c>
      <c r="AL1853" s="7">
        <f t="shared" si="1062"/>
        <v>0</v>
      </c>
      <c r="AM1853" s="2" t="str">
        <f t="shared" si="1063"/>
        <v>-</v>
      </c>
      <c r="AN1853" s="2" t="str">
        <f t="shared" si="1064"/>
        <v>-</v>
      </c>
      <c r="AO1853" s="2" t="str">
        <f t="shared" si="1065"/>
        <v>-</v>
      </c>
      <c r="AP1853" s="2" t="str">
        <f t="shared" si="1066"/>
        <v>-</v>
      </c>
      <c r="AR1853" t="str">
        <f t="shared" si="1067"/>
        <v>Aguada</v>
      </c>
      <c r="AS1853" t="s">
        <v>3215</v>
      </c>
      <c r="AT1853" s="182"/>
      <c r="AV1853" s="98">
        <v>72</v>
      </c>
      <c r="AW1853" s="100">
        <v>3</v>
      </c>
      <c r="AX1853" s="106">
        <f t="shared" si="1068"/>
        <v>72003</v>
      </c>
      <c r="AZ1853" s="7" t="s">
        <v>1079</v>
      </c>
      <c r="BA1853" s="165" t="s">
        <v>3208</v>
      </c>
    </row>
    <row r="1854" spans="1:53" hidden="1" outlineLevel="1">
      <c r="A1854" t="s">
        <v>2402</v>
      </c>
      <c r="B1854" t="s">
        <v>3215</v>
      </c>
      <c r="C1854" s="1">
        <f t="shared" si="1051"/>
        <v>0</v>
      </c>
      <c r="D1854" s="7">
        <f>IF(P1854&gt;0,RANK(P1854,(P1854:R1854,S1854:AG1854)),0)</f>
        <v>0</v>
      </c>
      <c r="E1854" s="7">
        <f>IF(Q1854&gt;0,RANK(Q1854,(P1854:R1854,S1854:AG1854)),0)</f>
        <v>0</v>
      </c>
      <c r="F1854" s="7">
        <f>IF(R1854&gt;0,RANK(R1854,(P1854:R1854,S1854:AG1854)),0)</f>
        <v>0</v>
      </c>
      <c r="G1854" s="7">
        <f>IF(S1854&gt;0,RANK(S1854,(P1854:R1854,S1854:AG1854)),0)</f>
        <v>0</v>
      </c>
      <c r="H1854" s="49" t="e">
        <f t="shared" si="1052"/>
        <v>#NUM!</v>
      </c>
      <c r="I1854" s="178" t="e">
        <f t="shared" si="1053"/>
        <v>#NUM!</v>
      </c>
      <c r="J1854" s="2"/>
      <c r="K1854" s="2" t="str">
        <f t="shared" si="1054"/>
        <v>-</v>
      </c>
      <c r="L1854" s="2" t="str">
        <f t="shared" si="1055"/>
        <v>-</v>
      </c>
      <c r="M1854" s="2" t="str">
        <f t="shared" si="1056"/>
        <v>-</v>
      </c>
      <c r="N1854" s="2" t="str">
        <f t="shared" si="1057"/>
        <v>-</v>
      </c>
      <c r="O1854" s="2" t="str">
        <f t="shared" si="1058"/>
        <v>-</v>
      </c>
      <c r="AI1854" s="7">
        <f t="shared" si="1059"/>
        <v>0</v>
      </c>
      <c r="AJ1854" s="7">
        <f t="shared" si="1060"/>
        <v>0</v>
      </c>
      <c r="AK1854" s="7">
        <f t="shared" si="1061"/>
        <v>0</v>
      </c>
      <c r="AL1854" s="7">
        <f t="shared" si="1062"/>
        <v>0</v>
      </c>
      <c r="AM1854" s="2" t="str">
        <f t="shared" si="1063"/>
        <v>-</v>
      </c>
      <c r="AN1854" s="2" t="str">
        <f t="shared" si="1064"/>
        <v>-</v>
      </c>
      <c r="AO1854" s="2" t="str">
        <f t="shared" si="1065"/>
        <v>-</v>
      </c>
      <c r="AP1854" s="2" t="str">
        <f t="shared" si="1066"/>
        <v>-</v>
      </c>
      <c r="AR1854" t="str">
        <f t="shared" si="1067"/>
        <v>Aguadilla</v>
      </c>
      <c r="AS1854" t="s">
        <v>3215</v>
      </c>
      <c r="AT1854" s="182"/>
      <c r="AV1854" s="98">
        <v>72</v>
      </c>
      <c r="AW1854" s="100">
        <v>5</v>
      </c>
      <c r="AX1854" s="106">
        <f t="shared" si="1068"/>
        <v>72005</v>
      </c>
      <c r="AZ1854" s="7" t="s">
        <v>1079</v>
      </c>
      <c r="BA1854" s="165" t="s">
        <v>3208</v>
      </c>
    </row>
    <row r="1855" spans="1:53" hidden="1" outlineLevel="1">
      <c r="A1855" t="s">
        <v>349</v>
      </c>
      <c r="B1855" t="s">
        <v>3215</v>
      </c>
      <c r="C1855" s="1">
        <f t="shared" si="1051"/>
        <v>0</v>
      </c>
      <c r="D1855" s="7">
        <f>IF(P1855&gt;0,RANK(P1855,(P1855:R1855,S1855:AG1855)),0)</f>
        <v>0</v>
      </c>
      <c r="E1855" s="7">
        <f>IF(Q1855&gt;0,RANK(Q1855,(P1855:R1855,S1855:AG1855)),0)</f>
        <v>0</v>
      </c>
      <c r="F1855" s="7">
        <f>IF(R1855&gt;0,RANK(R1855,(P1855:R1855,S1855:AG1855)),0)</f>
        <v>0</v>
      </c>
      <c r="G1855" s="7">
        <f>IF(S1855&gt;0,RANK(S1855,(P1855:R1855,S1855:AG1855)),0)</f>
        <v>0</v>
      </c>
      <c r="H1855" s="49" t="e">
        <f t="shared" si="1052"/>
        <v>#NUM!</v>
      </c>
      <c r="I1855" s="178" t="e">
        <f t="shared" si="1053"/>
        <v>#NUM!</v>
      </c>
      <c r="J1855" s="2"/>
      <c r="K1855" s="2" t="str">
        <f t="shared" si="1054"/>
        <v>-</v>
      </c>
      <c r="L1855" s="2" t="str">
        <f t="shared" si="1055"/>
        <v>-</v>
      </c>
      <c r="M1855" s="2" t="str">
        <f t="shared" si="1056"/>
        <v>-</v>
      </c>
      <c r="N1855" s="2" t="str">
        <f t="shared" si="1057"/>
        <v>-</v>
      </c>
      <c r="O1855" s="2" t="str">
        <f t="shared" si="1058"/>
        <v>-</v>
      </c>
      <c r="AI1855" s="7">
        <f t="shared" si="1059"/>
        <v>0</v>
      </c>
      <c r="AJ1855" s="7">
        <f t="shared" si="1060"/>
        <v>0</v>
      </c>
      <c r="AK1855" s="7">
        <f t="shared" si="1061"/>
        <v>0</v>
      </c>
      <c r="AL1855" s="7">
        <f t="shared" si="1062"/>
        <v>0</v>
      </c>
      <c r="AM1855" s="2" t="str">
        <f t="shared" si="1063"/>
        <v>-</v>
      </c>
      <c r="AN1855" s="2" t="str">
        <f t="shared" si="1064"/>
        <v>-</v>
      </c>
      <c r="AO1855" s="2" t="str">
        <f t="shared" si="1065"/>
        <v>-</v>
      </c>
      <c r="AP1855" s="2" t="str">
        <f t="shared" si="1066"/>
        <v>-</v>
      </c>
      <c r="AR1855" t="str">
        <f t="shared" si="1067"/>
        <v>Aguas Buenas</v>
      </c>
      <c r="AS1855" t="s">
        <v>3215</v>
      </c>
      <c r="AT1855" s="182"/>
      <c r="AV1855" s="98">
        <v>72</v>
      </c>
      <c r="AW1855" s="100">
        <v>7</v>
      </c>
      <c r="AX1855" s="106">
        <f t="shared" si="1068"/>
        <v>72007</v>
      </c>
      <c r="AZ1855" s="7" t="s">
        <v>1079</v>
      </c>
      <c r="BA1855" s="165" t="s">
        <v>3208</v>
      </c>
    </row>
    <row r="1856" spans="1:53" hidden="1" outlineLevel="1">
      <c r="A1856" t="s">
        <v>928</v>
      </c>
      <c r="B1856" t="s">
        <v>3215</v>
      </c>
      <c r="C1856" s="1">
        <f t="shared" si="1051"/>
        <v>0</v>
      </c>
      <c r="D1856" s="7">
        <f>IF(P1856&gt;0,RANK(P1856,(P1856:R1856,S1856:AG1856)),0)</f>
        <v>0</v>
      </c>
      <c r="E1856" s="7">
        <f>IF(Q1856&gt;0,RANK(Q1856,(P1856:R1856,S1856:AG1856)),0)</f>
        <v>0</v>
      </c>
      <c r="F1856" s="7">
        <f>IF(R1856&gt;0,RANK(R1856,(P1856:R1856,S1856:AG1856)),0)</f>
        <v>0</v>
      </c>
      <c r="G1856" s="7">
        <f>IF(S1856&gt;0,RANK(S1856,(P1856:R1856,S1856:AG1856)),0)</f>
        <v>0</v>
      </c>
      <c r="H1856" s="49" t="e">
        <f t="shared" si="1052"/>
        <v>#NUM!</v>
      </c>
      <c r="I1856" s="178" t="e">
        <f t="shared" si="1053"/>
        <v>#NUM!</v>
      </c>
      <c r="J1856" s="2"/>
      <c r="K1856" s="2" t="str">
        <f t="shared" si="1054"/>
        <v>-</v>
      </c>
      <c r="L1856" s="2" t="str">
        <f t="shared" si="1055"/>
        <v>-</v>
      </c>
      <c r="M1856" s="2" t="str">
        <f t="shared" si="1056"/>
        <v>-</v>
      </c>
      <c r="N1856" s="2" t="str">
        <f t="shared" si="1057"/>
        <v>-</v>
      </c>
      <c r="O1856" s="2" t="str">
        <f t="shared" si="1058"/>
        <v>-</v>
      </c>
      <c r="AI1856" s="7">
        <f t="shared" si="1059"/>
        <v>0</v>
      </c>
      <c r="AJ1856" s="7">
        <f t="shared" si="1060"/>
        <v>0</v>
      </c>
      <c r="AK1856" s="7">
        <f t="shared" si="1061"/>
        <v>0</v>
      </c>
      <c r="AL1856" s="7">
        <f t="shared" si="1062"/>
        <v>0</v>
      </c>
      <c r="AM1856" s="2" t="str">
        <f t="shared" si="1063"/>
        <v>-</v>
      </c>
      <c r="AN1856" s="2" t="str">
        <f t="shared" si="1064"/>
        <v>-</v>
      </c>
      <c r="AO1856" s="2" t="str">
        <f t="shared" si="1065"/>
        <v>-</v>
      </c>
      <c r="AP1856" s="2" t="str">
        <f t="shared" si="1066"/>
        <v>-</v>
      </c>
      <c r="AR1856" t="str">
        <f t="shared" si="1067"/>
        <v>Aibonito</v>
      </c>
      <c r="AS1856" t="s">
        <v>3215</v>
      </c>
      <c r="AT1856" s="182"/>
      <c r="AV1856" s="98">
        <v>72</v>
      </c>
      <c r="AW1856" s="100">
        <v>9</v>
      </c>
      <c r="AX1856" s="106">
        <f t="shared" si="1068"/>
        <v>72009</v>
      </c>
      <c r="AZ1856" s="7" t="s">
        <v>1079</v>
      </c>
      <c r="BA1856" s="165" t="s">
        <v>3208</v>
      </c>
    </row>
    <row r="1857" spans="1:53" hidden="1" outlineLevel="1">
      <c r="A1857" t="s">
        <v>2291</v>
      </c>
      <c r="B1857" t="s">
        <v>3215</v>
      </c>
      <c r="C1857" s="1">
        <f t="shared" si="1051"/>
        <v>0</v>
      </c>
      <c r="D1857" s="7">
        <f>IF(P1857&gt;0,RANK(P1857,(P1857:R1857,S1857:AG1857)),0)</f>
        <v>0</v>
      </c>
      <c r="E1857" s="7">
        <f>IF(Q1857&gt;0,RANK(Q1857,(P1857:R1857,S1857:AG1857)),0)</f>
        <v>0</v>
      </c>
      <c r="F1857" s="7">
        <f>IF(R1857&gt;0,RANK(R1857,(P1857:R1857,S1857:AG1857)),0)</f>
        <v>0</v>
      </c>
      <c r="G1857" s="7">
        <f>IF(S1857&gt;0,RANK(S1857,(P1857:R1857,S1857:AG1857)),0)</f>
        <v>0</v>
      </c>
      <c r="H1857" s="49" t="e">
        <f t="shared" si="1052"/>
        <v>#NUM!</v>
      </c>
      <c r="I1857" s="178" t="e">
        <f t="shared" si="1053"/>
        <v>#NUM!</v>
      </c>
      <c r="J1857" s="2"/>
      <c r="K1857" s="2" t="str">
        <f t="shared" si="1054"/>
        <v>-</v>
      </c>
      <c r="L1857" s="2" t="str">
        <f t="shared" si="1055"/>
        <v>-</v>
      </c>
      <c r="M1857" s="2" t="str">
        <f t="shared" si="1056"/>
        <v>-</v>
      </c>
      <c r="N1857" s="2" t="str">
        <f t="shared" si="1057"/>
        <v>-</v>
      </c>
      <c r="O1857" s="2" t="str">
        <f t="shared" si="1058"/>
        <v>-</v>
      </c>
      <c r="AI1857" s="7">
        <f t="shared" si="1059"/>
        <v>0</v>
      </c>
      <c r="AJ1857" s="7">
        <f t="shared" si="1060"/>
        <v>0</v>
      </c>
      <c r="AK1857" s="7">
        <f t="shared" si="1061"/>
        <v>0</v>
      </c>
      <c r="AL1857" s="7">
        <f t="shared" si="1062"/>
        <v>0</v>
      </c>
      <c r="AM1857" s="2" t="str">
        <f t="shared" si="1063"/>
        <v>-</v>
      </c>
      <c r="AN1857" s="2" t="str">
        <f t="shared" si="1064"/>
        <v>-</v>
      </c>
      <c r="AO1857" s="2" t="str">
        <f t="shared" si="1065"/>
        <v>-</v>
      </c>
      <c r="AP1857" s="2" t="str">
        <f t="shared" si="1066"/>
        <v>-</v>
      </c>
      <c r="AR1857" t="str">
        <f t="shared" si="1067"/>
        <v>Añasco</v>
      </c>
      <c r="AS1857" t="s">
        <v>3215</v>
      </c>
      <c r="AT1857" s="182"/>
      <c r="AV1857" s="98">
        <v>72</v>
      </c>
      <c r="AW1857" s="100">
        <v>11</v>
      </c>
      <c r="AX1857" s="106">
        <f t="shared" si="1068"/>
        <v>72011</v>
      </c>
      <c r="AZ1857" s="7" t="s">
        <v>1079</v>
      </c>
      <c r="BA1857" s="165" t="s">
        <v>3208</v>
      </c>
    </row>
    <row r="1858" spans="1:53" hidden="1" outlineLevel="1">
      <c r="A1858" t="s">
        <v>966</v>
      </c>
      <c r="B1858" t="s">
        <v>3215</v>
      </c>
      <c r="C1858" s="1">
        <f t="shared" si="1051"/>
        <v>0</v>
      </c>
      <c r="D1858" s="7">
        <f>IF(P1858&gt;0,RANK(P1858,(P1858:R1858,S1858:AG1858)),0)</f>
        <v>0</v>
      </c>
      <c r="E1858" s="7">
        <f>IF(Q1858&gt;0,RANK(Q1858,(P1858:R1858,S1858:AG1858)),0)</f>
        <v>0</v>
      </c>
      <c r="F1858" s="7">
        <f>IF(R1858&gt;0,RANK(R1858,(P1858:R1858,S1858:AG1858)),0)</f>
        <v>0</v>
      </c>
      <c r="G1858" s="7">
        <f>IF(S1858&gt;0,RANK(S1858,(P1858:R1858,S1858:AG1858)),0)</f>
        <v>0</v>
      </c>
      <c r="H1858" s="49" t="e">
        <f t="shared" si="1052"/>
        <v>#NUM!</v>
      </c>
      <c r="I1858" s="178" t="e">
        <f t="shared" si="1053"/>
        <v>#NUM!</v>
      </c>
      <c r="J1858" s="2"/>
      <c r="K1858" s="2" t="str">
        <f t="shared" si="1054"/>
        <v>-</v>
      </c>
      <c r="L1858" s="2" t="str">
        <f t="shared" si="1055"/>
        <v>-</v>
      </c>
      <c r="M1858" s="2" t="str">
        <f t="shared" si="1056"/>
        <v>-</v>
      </c>
      <c r="N1858" s="2" t="str">
        <f t="shared" si="1057"/>
        <v>-</v>
      </c>
      <c r="O1858" s="2" t="str">
        <f t="shared" si="1058"/>
        <v>-</v>
      </c>
      <c r="AI1858" s="7">
        <f t="shared" si="1059"/>
        <v>0</v>
      </c>
      <c r="AJ1858" s="7">
        <f t="shared" si="1060"/>
        <v>0</v>
      </c>
      <c r="AK1858" s="7">
        <f t="shared" si="1061"/>
        <v>0</v>
      </c>
      <c r="AL1858" s="7">
        <f t="shared" si="1062"/>
        <v>0</v>
      </c>
      <c r="AM1858" s="2" t="str">
        <f t="shared" si="1063"/>
        <v>-</v>
      </c>
      <c r="AN1858" s="2" t="str">
        <f t="shared" si="1064"/>
        <v>-</v>
      </c>
      <c r="AO1858" s="2" t="str">
        <f t="shared" si="1065"/>
        <v>-</v>
      </c>
      <c r="AP1858" s="2" t="str">
        <f t="shared" si="1066"/>
        <v>-</v>
      </c>
      <c r="AR1858" t="str">
        <f t="shared" si="1067"/>
        <v>Arecibo</v>
      </c>
      <c r="AS1858" t="s">
        <v>3215</v>
      </c>
      <c r="AT1858" s="182"/>
      <c r="AV1858" s="98">
        <v>72</v>
      </c>
      <c r="AW1858" s="100">
        <v>13</v>
      </c>
      <c r="AX1858" s="106">
        <f t="shared" si="1068"/>
        <v>72013</v>
      </c>
      <c r="AZ1858" s="7" t="s">
        <v>1079</v>
      </c>
      <c r="BA1858" s="165" t="s">
        <v>3208</v>
      </c>
    </row>
    <row r="1859" spans="1:53" hidden="1" outlineLevel="1">
      <c r="A1859" t="s">
        <v>967</v>
      </c>
      <c r="B1859" t="s">
        <v>3215</v>
      </c>
      <c r="C1859" s="1">
        <f t="shared" si="1051"/>
        <v>0</v>
      </c>
      <c r="D1859" s="7">
        <f>IF(P1859&gt;0,RANK(P1859,(P1859:R1859,S1859:AG1859)),0)</f>
        <v>0</v>
      </c>
      <c r="E1859" s="7">
        <f>IF(Q1859&gt;0,RANK(Q1859,(P1859:R1859,S1859:AG1859)),0)</f>
        <v>0</v>
      </c>
      <c r="F1859" s="7">
        <f>IF(R1859&gt;0,RANK(R1859,(P1859:R1859,S1859:AG1859)),0)</f>
        <v>0</v>
      </c>
      <c r="G1859" s="7">
        <f>IF(S1859&gt;0,RANK(S1859,(P1859:R1859,S1859:AG1859)),0)</f>
        <v>0</v>
      </c>
      <c r="H1859" s="49" t="e">
        <f t="shared" si="1052"/>
        <v>#NUM!</v>
      </c>
      <c r="I1859" s="178" t="e">
        <f t="shared" si="1053"/>
        <v>#NUM!</v>
      </c>
      <c r="J1859" s="2"/>
      <c r="K1859" s="2" t="str">
        <f t="shared" si="1054"/>
        <v>-</v>
      </c>
      <c r="L1859" s="2" t="str">
        <f t="shared" si="1055"/>
        <v>-</v>
      </c>
      <c r="M1859" s="2" t="str">
        <f t="shared" si="1056"/>
        <v>-</v>
      </c>
      <c r="N1859" s="2" t="str">
        <f t="shared" si="1057"/>
        <v>-</v>
      </c>
      <c r="O1859" s="2" t="str">
        <f t="shared" si="1058"/>
        <v>-</v>
      </c>
      <c r="AI1859" s="7">
        <f t="shared" si="1059"/>
        <v>0</v>
      </c>
      <c r="AJ1859" s="7">
        <f t="shared" si="1060"/>
        <v>0</v>
      </c>
      <c r="AK1859" s="7">
        <f t="shared" si="1061"/>
        <v>0</v>
      </c>
      <c r="AL1859" s="7">
        <f t="shared" si="1062"/>
        <v>0</v>
      </c>
      <c r="AM1859" s="2" t="str">
        <f t="shared" si="1063"/>
        <v>-</v>
      </c>
      <c r="AN1859" s="2" t="str">
        <f t="shared" si="1064"/>
        <v>-</v>
      </c>
      <c r="AO1859" s="2" t="str">
        <f t="shared" si="1065"/>
        <v>-</v>
      </c>
      <c r="AP1859" s="2" t="str">
        <f t="shared" si="1066"/>
        <v>-</v>
      </c>
      <c r="AR1859" t="str">
        <f t="shared" si="1067"/>
        <v>Arroyo</v>
      </c>
      <c r="AS1859" t="s">
        <v>3215</v>
      </c>
      <c r="AT1859" s="182"/>
      <c r="AV1859" s="98">
        <v>72</v>
      </c>
      <c r="AW1859" s="100">
        <v>15</v>
      </c>
      <c r="AX1859" s="106">
        <f t="shared" si="1068"/>
        <v>72015</v>
      </c>
      <c r="AZ1859" s="7" t="s">
        <v>1079</v>
      </c>
      <c r="BA1859" s="165" t="s">
        <v>3208</v>
      </c>
    </row>
    <row r="1860" spans="1:53" hidden="1" outlineLevel="1">
      <c r="A1860" t="s">
        <v>1575</v>
      </c>
      <c r="B1860" t="s">
        <v>3215</v>
      </c>
      <c r="C1860" s="1">
        <f t="shared" si="1051"/>
        <v>0</v>
      </c>
      <c r="D1860" s="7">
        <f>IF(P1860&gt;0,RANK(P1860,(P1860:R1860,S1860:AG1860)),0)</f>
        <v>0</v>
      </c>
      <c r="E1860" s="7">
        <f>IF(Q1860&gt;0,RANK(Q1860,(P1860:R1860,S1860:AG1860)),0)</f>
        <v>0</v>
      </c>
      <c r="F1860" s="7">
        <f>IF(R1860&gt;0,RANK(R1860,(P1860:R1860,S1860:AG1860)),0)</f>
        <v>0</v>
      </c>
      <c r="G1860" s="7">
        <f>IF(S1860&gt;0,RANK(S1860,(P1860:R1860,S1860:AG1860)),0)</f>
        <v>0</v>
      </c>
      <c r="H1860" s="49" t="e">
        <f t="shared" si="1052"/>
        <v>#NUM!</v>
      </c>
      <c r="I1860" s="178" t="e">
        <f t="shared" si="1053"/>
        <v>#NUM!</v>
      </c>
      <c r="J1860" s="2"/>
      <c r="K1860" s="2" t="str">
        <f t="shared" si="1054"/>
        <v>-</v>
      </c>
      <c r="L1860" s="2" t="str">
        <f t="shared" si="1055"/>
        <v>-</v>
      </c>
      <c r="M1860" s="2" t="str">
        <f t="shared" si="1056"/>
        <v>-</v>
      </c>
      <c r="N1860" s="2" t="str">
        <f t="shared" si="1057"/>
        <v>-</v>
      </c>
      <c r="O1860" s="2" t="str">
        <f t="shared" si="1058"/>
        <v>-</v>
      </c>
      <c r="AI1860" s="7">
        <f t="shared" si="1059"/>
        <v>0</v>
      </c>
      <c r="AJ1860" s="7">
        <f t="shared" si="1060"/>
        <v>0</v>
      </c>
      <c r="AK1860" s="7">
        <f t="shared" si="1061"/>
        <v>0</v>
      </c>
      <c r="AL1860" s="7">
        <f t="shared" si="1062"/>
        <v>0</v>
      </c>
      <c r="AM1860" s="2" t="str">
        <f t="shared" si="1063"/>
        <v>-</v>
      </c>
      <c r="AN1860" s="2" t="str">
        <f t="shared" si="1064"/>
        <v>-</v>
      </c>
      <c r="AO1860" s="2" t="str">
        <f t="shared" si="1065"/>
        <v>-</v>
      </c>
      <c r="AP1860" s="2" t="str">
        <f t="shared" si="1066"/>
        <v>-</v>
      </c>
      <c r="AR1860" t="str">
        <f t="shared" si="1067"/>
        <v>Barceloneta</v>
      </c>
      <c r="AS1860" t="s">
        <v>3215</v>
      </c>
      <c r="AT1860" s="182"/>
      <c r="AV1860" s="98">
        <v>72</v>
      </c>
      <c r="AW1860" s="100">
        <v>17</v>
      </c>
      <c r="AX1860" s="106">
        <f t="shared" si="1068"/>
        <v>72017</v>
      </c>
      <c r="AZ1860" s="7" t="s">
        <v>1079</v>
      </c>
      <c r="BA1860" s="165" t="s">
        <v>3208</v>
      </c>
    </row>
    <row r="1861" spans="1:53" hidden="1" outlineLevel="1">
      <c r="A1861" t="s">
        <v>709</v>
      </c>
      <c r="B1861" t="s">
        <v>3215</v>
      </c>
      <c r="C1861" s="1">
        <f t="shared" si="1051"/>
        <v>0</v>
      </c>
      <c r="D1861" s="7">
        <f>IF(P1861&gt;0,RANK(P1861,(P1861:R1861,S1861:AG1861)),0)</f>
        <v>0</v>
      </c>
      <c r="E1861" s="7">
        <f>IF(Q1861&gt;0,RANK(Q1861,(P1861:R1861,S1861:AG1861)),0)</f>
        <v>0</v>
      </c>
      <c r="F1861" s="7">
        <f>IF(R1861&gt;0,RANK(R1861,(P1861:R1861,S1861:AG1861)),0)</f>
        <v>0</v>
      </c>
      <c r="G1861" s="7">
        <f>IF(S1861&gt;0,RANK(S1861,(P1861:R1861,S1861:AG1861)),0)</f>
        <v>0</v>
      </c>
      <c r="H1861" s="49" t="e">
        <f t="shared" si="1052"/>
        <v>#NUM!</v>
      </c>
      <c r="I1861" s="178" t="e">
        <f t="shared" si="1053"/>
        <v>#NUM!</v>
      </c>
      <c r="J1861" s="2"/>
      <c r="K1861" s="2" t="str">
        <f t="shared" si="1054"/>
        <v>-</v>
      </c>
      <c r="L1861" s="2" t="str">
        <f t="shared" si="1055"/>
        <v>-</v>
      </c>
      <c r="M1861" s="2" t="str">
        <f t="shared" si="1056"/>
        <v>-</v>
      </c>
      <c r="N1861" s="2" t="str">
        <f t="shared" si="1057"/>
        <v>-</v>
      </c>
      <c r="O1861" s="2" t="str">
        <f t="shared" si="1058"/>
        <v>-</v>
      </c>
      <c r="AI1861" s="7">
        <f t="shared" si="1059"/>
        <v>0</v>
      </c>
      <c r="AJ1861" s="7">
        <f t="shared" si="1060"/>
        <v>0</v>
      </c>
      <c r="AK1861" s="7">
        <f t="shared" si="1061"/>
        <v>0</v>
      </c>
      <c r="AL1861" s="7">
        <f t="shared" si="1062"/>
        <v>0</v>
      </c>
      <c r="AM1861" s="2" t="str">
        <f t="shared" si="1063"/>
        <v>-</v>
      </c>
      <c r="AN1861" s="2" t="str">
        <f t="shared" si="1064"/>
        <v>-</v>
      </c>
      <c r="AO1861" s="2" t="str">
        <f t="shared" si="1065"/>
        <v>-</v>
      </c>
      <c r="AP1861" s="2" t="str">
        <f t="shared" si="1066"/>
        <v>-</v>
      </c>
      <c r="AR1861" t="str">
        <f t="shared" si="1067"/>
        <v>Barranquitas</v>
      </c>
      <c r="AS1861" t="s">
        <v>3215</v>
      </c>
      <c r="AT1861" s="182"/>
      <c r="AV1861" s="98">
        <v>72</v>
      </c>
      <c r="AW1861" s="100">
        <v>19</v>
      </c>
      <c r="AX1861" s="106">
        <f t="shared" si="1068"/>
        <v>72019</v>
      </c>
      <c r="AZ1861" s="7" t="s">
        <v>1079</v>
      </c>
      <c r="BA1861" s="165" t="s">
        <v>3208</v>
      </c>
    </row>
    <row r="1862" spans="1:53" hidden="1" outlineLevel="1">
      <c r="A1862" t="s">
        <v>1572</v>
      </c>
      <c r="B1862" t="s">
        <v>3215</v>
      </c>
      <c r="C1862" s="1">
        <f t="shared" si="1051"/>
        <v>0</v>
      </c>
      <c r="D1862" s="7">
        <f>IF(P1862&gt;0,RANK(P1862,(P1862:R1862,S1862:AG1862)),0)</f>
        <v>0</v>
      </c>
      <c r="E1862" s="7">
        <f>IF(Q1862&gt;0,RANK(Q1862,(P1862:R1862,S1862:AG1862)),0)</f>
        <v>0</v>
      </c>
      <c r="F1862" s="7">
        <f>IF(R1862&gt;0,RANK(R1862,(P1862:R1862,S1862:AG1862)),0)</f>
        <v>0</v>
      </c>
      <c r="G1862" s="7">
        <f>IF(S1862&gt;0,RANK(S1862,(P1862:R1862,S1862:AG1862)),0)</f>
        <v>0</v>
      </c>
      <c r="H1862" s="49" t="e">
        <f t="shared" si="1052"/>
        <v>#NUM!</v>
      </c>
      <c r="I1862" s="178" t="e">
        <f t="shared" si="1053"/>
        <v>#NUM!</v>
      </c>
      <c r="J1862" s="2"/>
      <c r="K1862" s="2" t="str">
        <f t="shared" si="1054"/>
        <v>-</v>
      </c>
      <c r="L1862" s="2" t="str">
        <f t="shared" si="1055"/>
        <v>-</v>
      </c>
      <c r="M1862" s="2" t="str">
        <f t="shared" si="1056"/>
        <v>-</v>
      </c>
      <c r="N1862" s="2" t="str">
        <f t="shared" si="1057"/>
        <v>-</v>
      </c>
      <c r="O1862" s="2" t="str">
        <f t="shared" si="1058"/>
        <v>-</v>
      </c>
      <c r="AI1862" s="7">
        <f t="shared" si="1059"/>
        <v>0</v>
      </c>
      <c r="AJ1862" s="7">
        <f t="shared" si="1060"/>
        <v>0</v>
      </c>
      <c r="AK1862" s="7">
        <f t="shared" si="1061"/>
        <v>0</v>
      </c>
      <c r="AL1862" s="7">
        <f t="shared" si="1062"/>
        <v>0</v>
      </c>
      <c r="AM1862" s="2" t="str">
        <f t="shared" si="1063"/>
        <v>-</v>
      </c>
      <c r="AN1862" s="2" t="str">
        <f t="shared" si="1064"/>
        <v>-</v>
      </c>
      <c r="AO1862" s="2" t="str">
        <f t="shared" si="1065"/>
        <v>-</v>
      </c>
      <c r="AP1862" s="2" t="str">
        <f t="shared" si="1066"/>
        <v>-</v>
      </c>
      <c r="AR1862" t="str">
        <f t="shared" si="1067"/>
        <v>Bayamón</v>
      </c>
      <c r="AS1862" t="s">
        <v>3215</v>
      </c>
      <c r="AT1862" s="182"/>
      <c r="AV1862" s="98">
        <v>72</v>
      </c>
      <c r="AW1862" s="100">
        <v>21</v>
      </c>
      <c r="AX1862" s="106">
        <f t="shared" si="1068"/>
        <v>72021</v>
      </c>
      <c r="AZ1862" s="7" t="s">
        <v>1079</v>
      </c>
      <c r="BA1862" s="165" t="s">
        <v>3208</v>
      </c>
    </row>
    <row r="1863" spans="1:53" hidden="1" outlineLevel="1">
      <c r="A1863" t="s">
        <v>805</v>
      </c>
      <c r="B1863" t="s">
        <v>3215</v>
      </c>
      <c r="C1863" s="1">
        <f t="shared" si="1051"/>
        <v>0</v>
      </c>
      <c r="D1863" s="7">
        <f>IF(P1863&gt;0,RANK(P1863,(P1863:R1863,S1863:AG1863)),0)</f>
        <v>0</v>
      </c>
      <c r="E1863" s="7">
        <f>IF(Q1863&gt;0,RANK(Q1863,(P1863:R1863,S1863:AG1863)),0)</f>
        <v>0</v>
      </c>
      <c r="F1863" s="7">
        <f>IF(R1863&gt;0,RANK(R1863,(P1863:R1863,S1863:AG1863)),0)</f>
        <v>0</v>
      </c>
      <c r="G1863" s="7">
        <f>IF(S1863&gt;0,RANK(S1863,(P1863:R1863,S1863:AG1863)),0)</f>
        <v>0</v>
      </c>
      <c r="H1863" s="49" t="e">
        <f t="shared" si="1052"/>
        <v>#NUM!</v>
      </c>
      <c r="I1863" s="178" t="e">
        <f t="shared" si="1053"/>
        <v>#NUM!</v>
      </c>
      <c r="J1863" s="2"/>
      <c r="K1863" s="2" t="str">
        <f t="shared" si="1054"/>
        <v>-</v>
      </c>
      <c r="L1863" s="2" t="str">
        <f t="shared" si="1055"/>
        <v>-</v>
      </c>
      <c r="M1863" s="2" t="str">
        <f t="shared" si="1056"/>
        <v>-</v>
      </c>
      <c r="N1863" s="2" t="str">
        <f t="shared" si="1057"/>
        <v>-</v>
      </c>
      <c r="O1863" s="2" t="str">
        <f t="shared" si="1058"/>
        <v>-</v>
      </c>
      <c r="AI1863" s="7">
        <f t="shared" si="1059"/>
        <v>0</v>
      </c>
      <c r="AJ1863" s="7">
        <f t="shared" si="1060"/>
        <v>0</v>
      </c>
      <c r="AK1863" s="7">
        <f t="shared" si="1061"/>
        <v>0</v>
      </c>
      <c r="AL1863" s="7">
        <f t="shared" si="1062"/>
        <v>0</v>
      </c>
      <c r="AM1863" s="2" t="str">
        <f t="shared" si="1063"/>
        <v>-</v>
      </c>
      <c r="AN1863" s="2" t="str">
        <f t="shared" si="1064"/>
        <v>-</v>
      </c>
      <c r="AO1863" s="2" t="str">
        <f t="shared" si="1065"/>
        <v>-</v>
      </c>
      <c r="AP1863" s="2" t="str">
        <f t="shared" si="1066"/>
        <v>-</v>
      </c>
      <c r="AR1863" t="str">
        <f t="shared" si="1067"/>
        <v>Cabo Rojo</v>
      </c>
      <c r="AS1863" t="s">
        <v>3215</v>
      </c>
      <c r="AT1863" s="182"/>
      <c r="AV1863" s="98">
        <v>72</v>
      </c>
      <c r="AW1863" s="100">
        <v>23</v>
      </c>
      <c r="AX1863" s="106">
        <f t="shared" si="1068"/>
        <v>72023</v>
      </c>
      <c r="AZ1863" s="7" t="s">
        <v>1079</v>
      </c>
      <c r="BA1863" s="165" t="s">
        <v>3208</v>
      </c>
    </row>
    <row r="1864" spans="1:53" hidden="1" outlineLevel="1">
      <c r="A1864" t="s">
        <v>2440</v>
      </c>
      <c r="B1864" t="s">
        <v>3215</v>
      </c>
      <c r="C1864" s="1">
        <f t="shared" si="1051"/>
        <v>0</v>
      </c>
      <c r="D1864" s="7">
        <f>IF(P1864&gt;0,RANK(P1864,(P1864:R1864,S1864:AG1864)),0)</f>
        <v>0</v>
      </c>
      <c r="E1864" s="7">
        <f>IF(Q1864&gt;0,RANK(Q1864,(P1864:R1864,S1864:AG1864)),0)</f>
        <v>0</v>
      </c>
      <c r="F1864" s="7">
        <f>IF(R1864&gt;0,RANK(R1864,(P1864:R1864,S1864:AG1864)),0)</f>
        <v>0</v>
      </c>
      <c r="G1864" s="7">
        <f>IF(S1864&gt;0,RANK(S1864,(P1864:R1864,S1864:AG1864)),0)</f>
        <v>0</v>
      </c>
      <c r="H1864" s="49" t="e">
        <f t="shared" si="1052"/>
        <v>#NUM!</v>
      </c>
      <c r="I1864" s="178" t="e">
        <f t="shared" si="1053"/>
        <v>#NUM!</v>
      </c>
      <c r="J1864" s="2"/>
      <c r="K1864" s="2" t="str">
        <f t="shared" si="1054"/>
        <v>-</v>
      </c>
      <c r="L1864" s="2" t="str">
        <f t="shared" si="1055"/>
        <v>-</v>
      </c>
      <c r="M1864" s="2" t="str">
        <f t="shared" si="1056"/>
        <v>-</v>
      </c>
      <c r="N1864" s="2" t="str">
        <f t="shared" si="1057"/>
        <v>-</v>
      </c>
      <c r="O1864" s="2" t="str">
        <f t="shared" si="1058"/>
        <v>-</v>
      </c>
      <c r="AI1864" s="7">
        <f t="shared" si="1059"/>
        <v>0</v>
      </c>
      <c r="AJ1864" s="7">
        <f t="shared" si="1060"/>
        <v>0</v>
      </c>
      <c r="AK1864" s="7">
        <f t="shared" si="1061"/>
        <v>0</v>
      </c>
      <c r="AL1864" s="7">
        <f t="shared" si="1062"/>
        <v>0</v>
      </c>
      <c r="AM1864" s="2" t="str">
        <f t="shared" si="1063"/>
        <v>-</v>
      </c>
      <c r="AN1864" s="2" t="str">
        <f t="shared" si="1064"/>
        <v>-</v>
      </c>
      <c r="AO1864" s="2" t="str">
        <f t="shared" si="1065"/>
        <v>-</v>
      </c>
      <c r="AP1864" s="2" t="str">
        <f t="shared" si="1066"/>
        <v>-</v>
      </c>
      <c r="AR1864" t="str">
        <f t="shared" si="1067"/>
        <v>Caguas</v>
      </c>
      <c r="AS1864" t="s">
        <v>3215</v>
      </c>
      <c r="AT1864" s="182"/>
      <c r="AV1864" s="98">
        <v>72</v>
      </c>
      <c r="AW1864" s="100">
        <v>25</v>
      </c>
      <c r="AX1864" s="106">
        <f t="shared" si="1068"/>
        <v>72025</v>
      </c>
      <c r="AZ1864" s="7" t="s">
        <v>1079</v>
      </c>
      <c r="BA1864" s="165" t="s">
        <v>3208</v>
      </c>
    </row>
    <row r="1865" spans="1:53" hidden="1" outlineLevel="1">
      <c r="A1865" t="s">
        <v>2633</v>
      </c>
      <c r="B1865" t="s">
        <v>3215</v>
      </c>
      <c r="C1865" s="1">
        <f t="shared" si="1051"/>
        <v>0</v>
      </c>
      <c r="D1865" s="7">
        <f>IF(P1865&gt;0,RANK(P1865,(P1865:R1865,S1865:AG1865)),0)</f>
        <v>0</v>
      </c>
      <c r="E1865" s="7">
        <f>IF(Q1865&gt;0,RANK(Q1865,(P1865:R1865,S1865:AG1865)),0)</f>
        <v>0</v>
      </c>
      <c r="F1865" s="7">
        <f>IF(R1865&gt;0,RANK(R1865,(P1865:R1865,S1865:AG1865)),0)</f>
        <v>0</v>
      </c>
      <c r="G1865" s="7">
        <f>IF(S1865&gt;0,RANK(S1865,(P1865:R1865,S1865:AG1865)),0)</f>
        <v>0</v>
      </c>
      <c r="H1865" s="49" t="e">
        <f t="shared" si="1052"/>
        <v>#NUM!</v>
      </c>
      <c r="I1865" s="178" t="e">
        <f t="shared" si="1053"/>
        <v>#NUM!</v>
      </c>
      <c r="J1865" s="2"/>
      <c r="K1865" s="2" t="str">
        <f t="shared" si="1054"/>
        <v>-</v>
      </c>
      <c r="L1865" s="2" t="str">
        <f t="shared" si="1055"/>
        <v>-</v>
      </c>
      <c r="M1865" s="2" t="str">
        <f t="shared" si="1056"/>
        <v>-</v>
      </c>
      <c r="N1865" s="2" t="str">
        <f t="shared" si="1057"/>
        <v>-</v>
      </c>
      <c r="O1865" s="2" t="str">
        <f t="shared" si="1058"/>
        <v>-</v>
      </c>
      <c r="AI1865" s="7">
        <f t="shared" si="1059"/>
        <v>0</v>
      </c>
      <c r="AJ1865" s="7">
        <f t="shared" si="1060"/>
        <v>0</v>
      </c>
      <c r="AK1865" s="7">
        <f t="shared" si="1061"/>
        <v>0</v>
      </c>
      <c r="AL1865" s="7">
        <f t="shared" si="1062"/>
        <v>0</v>
      </c>
      <c r="AM1865" s="2" t="str">
        <f t="shared" si="1063"/>
        <v>-</v>
      </c>
      <c r="AN1865" s="2" t="str">
        <f t="shared" si="1064"/>
        <v>-</v>
      </c>
      <c r="AO1865" s="2" t="str">
        <f t="shared" si="1065"/>
        <v>-</v>
      </c>
      <c r="AP1865" s="2" t="str">
        <f t="shared" si="1066"/>
        <v>-</v>
      </c>
      <c r="AR1865" t="str">
        <f t="shared" si="1067"/>
        <v>Camuy</v>
      </c>
      <c r="AS1865" t="s">
        <v>3215</v>
      </c>
      <c r="AT1865" s="182"/>
      <c r="AV1865" s="98">
        <v>72</v>
      </c>
      <c r="AW1865" s="100">
        <v>27</v>
      </c>
      <c r="AX1865" s="106">
        <f t="shared" si="1068"/>
        <v>72027</v>
      </c>
      <c r="AZ1865" s="7" t="s">
        <v>1079</v>
      </c>
      <c r="BA1865" s="165" t="s">
        <v>3208</v>
      </c>
    </row>
    <row r="1866" spans="1:53" hidden="1" outlineLevel="1">
      <c r="A1866" t="s">
        <v>2634</v>
      </c>
      <c r="B1866" t="s">
        <v>3215</v>
      </c>
      <c r="C1866" s="1">
        <f t="shared" si="1051"/>
        <v>0</v>
      </c>
      <c r="D1866" s="7">
        <f>IF(P1866&gt;0,RANK(P1866,(P1866:R1866,S1866:AG1866)),0)</f>
        <v>0</v>
      </c>
      <c r="E1866" s="7">
        <f>IF(Q1866&gt;0,RANK(Q1866,(P1866:R1866,S1866:AG1866)),0)</f>
        <v>0</v>
      </c>
      <c r="F1866" s="7">
        <f>IF(R1866&gt;0,RANK(R1866,(P1866:R1866,S1866:AG1866)),0)</f>
        <v>0</v>
      </c>
      <c r="G1866" s="7">
        <f>IF(S1866&gt;0,RANK(S1866,(P1866:R1866,S1866:AG1866)),0)</f>
        <v>0</v>
      </c>
      <c r="H1866" s="49" t="e">
        <f t="shared" si="1052"/>
        <v>#NUM!</v>
      </c>
      <c r="I1866" s="178" t="e">
        <f t="shared" si="1053"/>
        <v>#NUM!</v>
      </c>
      <c r="J1866" s="2"/>
      <c r="K1866" s="2" t="str">
        <f t="shared" si="1054"/>
        <v>-</v>
      </c>
      <c r="L1866" s="2" t="str">
        <f t="shared" si="1055"/>
        <v>-</v>
      </c>
      <c r="M1866" s="2" t="str">
        <f t="shared" si="1056"/>
        <v>-</v>
      </c>
      <c r="N1866" s="2" t="str">
        <f t="shared" si="1057"/>
        <v>-</v>
      </c>
      <c r="O1866" s="2" t="str">
        <f t="shared" si="1058"/>
        <v>-</v>
      </c>
      <c r="AI1866" s="7">
        <f t="shared" si="1059"/>
        <v>0</v>
      </c>
      <c r="AJ1866" s="7">
        <f t="shared" si="1060"/>
        <v>0</v>
      </c>
      <c r="AK1866" s="7">
        <f t="shared" si="1061"/>
        <v>0</v>
      </c>
      <c r="AL1866" s="7">
        <f t="shared" si="1062"/>
        <v>0</v>
      </c>
      <c r="AM1866" s="2" t="str">
        <f t="shared" si="1063"/>
        <v>-</v>
      </c>
      <c r="AN1866" s="2" t="str">
        <f t="shared" si="1064"/>
        <v>-</v>
      </c>
      <c r="AO1866" s="2" t="str">
        <f t="shared" si="1065"/>
        <v>-</v>
      </c>
      <c r="AP1866" s="2" t="str">
        <f t="shared" si="1066"/>
        <v>-</v>
      </c>
      <c r="AR1866" t="str">
        <f t="shared" si="1067"/>
        <v>Canóvanas</v>
      </c>
      <c r="AS1866" t="s">
        <v>3215</v>
      </c>
      <c r="AT1866" s="182"/>
      <c r="AV1866" s="98">
        <v>72</v>
      </c>
      <c r="AW1866" s="100">
        <v>29</v>
      </c>
      <c r="AX1866" s="106">
        <f t="shared" si="1068"/>
        <v>72029</v>
      </c>
      <c r="AZ1866" s="7" t="s">
        <v>1079</v>
      </c>
      <c r="BA1866" s="165" t="s">
        <v>3208</v>
      </c>
    </row>
    <row r="1867" spans="1:53" hidden="1" outlineLevel="1">
      <c r="A1867" t="s">
        <v>2635</v>
      </c>
      <c r="B1867" t="s">
        <v>3215</v>
      </c>
      <c r="C1867" s="1">
        <f t="shared" si="1051"/>
        <v>0</v>
      </c>
      <c r="D1867" s="7">
        <f>IF(P1867&gt;0,RANK(P1867,(P1867:R1867,S1867:AG1867)),0)</f>
        <v>0</v>
      </c>
      <c r="E1867" s="7">
        <f>IF(Q1867&gt;0,RANK(Q1867,(P1867:R1867,S1867:AG1867)),0)</f>
        <v>0</v>
      </c>
      <c r="F1867" s="7">
        <f>IF(R1867&gt;0,RANK(R1867,(P1867:R1867,S1867:AG1867)),0)</f>
        <v>0</v>
      </c>
      <c r="G1867" s="7">
        <f>IF(S1867&gt;0,RANK(S1867,(P1867:R1867,S1867:AG1867)),0)</f>
        <v>0</v>
      </c>
      <c r="H1867" s="49" t="e">
        <f t="shared" si="1052"/>
        <v>#NUM!</v>
      </c>
      <c r="I1867" s="178" t="e">
        <f t="shared" si="1053"/>
        <v>#NUM!</v>
      </c>
      <c r="J1867" s="2"/>
      <c r="K1867" s="2" t="str">
        <f t="shared" si="1054"/>
        <v>-</v>
      </c>
      <c r="L1867" s="2" t="str">
        <f t="shared" si="1055"/>
        <v>-</v>
      </c>
      <c r="M1867" s="2" t="str">
        <f t="shared" si="1056"/>
        <v>-</v>
      </c>
      <c r="N1867" s="2" t="str">
        <f t="shared" si="1057"/>
        <v>-</v>
      </c>
      <c r="O1867" s="2" t="str">
        <f t="shared" si="1058"/>
        <v>-</v>
      </c>
      <c r="AI1867" s="7">
        <f t="shared" si="1059"/>
        <v>0</v>
      </c>
      <c r="AJ1867" s="7">
        <f t="shared" si="1060"/>
        <v>0</v>
      </c>
      <c r="AK1867" s="7">
        <f t="shared" si="1061"/>
        <v>0</v>
      </c>
      <c r="AL1867" s="7">
        <f t="shared" si="1062"/>
        <v>0</v>
      </c>
      <c r="AM1867" s="2" t="str">
        <f t="shared" si="1063"/>
        <v>-</v>
      </c>
      <c r="AN1867" s="2" t="str">
        <f t="shared" si="1064"/>
        <v>-</v>
      </c>
      <c r="AO1867" s="2" t="str">
        <f t="shared" si="1065"/>
        <v>-</v>
      </c>
      <c r="AP1867" s="2" t="str">
        <f t="shared" si="1066"/>
        <v>-</v>
      </c>
      <c r="AR1867" t="str">
        <f t="shared" si="1067"/>
        <v>Carolina</v>
      </c>
      <c r="AS1867" t="s">
        <v>3215</v>
      </c>
      <c r="AT1867" s="182"/>
      <c r="AV1867" s="98">
        <v>72</v>
      </c>
      <c r="AW1867" s="100">
        <v>31</v>
      </c>
      <c r="AX1867" s="106">
        <f t="shared" si="1068"/>
        <v>72031</v>
      </c>
      <c r="AZ1867" s="7" t="s">
        <v>1079</v>
      </c>
      <c r="BA1867" s="165" t="s">
        <v>3208</v>
      </c>
    </row>
    <row r="1868" spans="1:53" hidden="1" outlineLevel="1">
      <c r="A1868" t="s">
        <v>33</v>
      </c>
      <c r="B1868" t="s">
        <v>3215</v>
      </c>
      <c r="C1868" s="1">
        <f t="shared" si="1051"/>
        <v>0</v>
      </c>
      <c r="D1868" s="7">
        <f>IF(P1868&gt;0,RANK(P1868,(P1868:R1868,S1868:AG1868)),0)</f>
        <v>0</v>
      </c>
      <c r="E1868" s="7">
        <f>IF(Q1868&gt;0,RANK(Q1868,(P1868:R1868,S1868:AG1868)),0)</f>
        <v>0</v>
      </c>
      <c r="F1868" s="7">
        <f>IF(R1868&gt;0,RANK(R1868,(P1868:R1868,S1868:AG1868)),0)</f>
        <v>0</v>
      </c>
      <c r="G1868" s="7">
        <f>IF(S1868&gt;0,RANK(S1868,(P1868:R1868,S1868:AG1868)),0)</f>
        <v>0</v>
      </c>
      <c r="H1868" s="49" t="e">
        <f t="shared" si="1052"/>
        <v>#NUM!</v>
      </c>
      <c r="I1868" s="178" t="e">
        <f t="shared" si="1053"/>
        <v>#NUM!</v>
      </c>
      <c r="J1868" s="2"/>
      <c r="K1868" s="2" t="str">
        <f t="shared" si="1054"/>
        <v>-</v>
      </c>
      <c r="L1868" s="2" t="str">
        <f t="shared" si="1055"/>
        <v>-</v>
      </c>
      <c r="M1868" s="2" t="str">
        <f t="shared" si="1056"/>
        <v>-</v>
      </c>
      <c r="N1868" s="2" t="str">
        <f t="shared" si="1057"/>
        <v>-</v>
      </c>
      <c r="O1868" s="2" t="str">
        <f t="shared" si="1058"/>
        <v>-</v>
      </c>
      <c r="AI1868" s="7">
        <f t="shared" si="1059"/>
        <v>0</v>
      </c>
      <c r="AJ1868" s="7">
        <f t="shared" si="1060"/>
        <v>0</v>
      </c>
      <c r="AK1868" s="7">
        <f t="shared" si="1061"/>
        <v>0</v>
      </c>
      <c r="AL1868" s="7">
        <f t="shared" si="1062"/>
        <v>0</v>
      </c>
      <c r="AM1868" s="2" t="str">
        <f t="shared" si="1063"/>
        <v>-</v>
      </c>
      <c r="AN1868" s="2" t="str">
        <f t="shared" si="1064"/>
        <v>-</v>
      </c>
      <c r="AO1868" s="2" t="str">
        <f t="shared" si="1065"/>
        <v>-</v>
      </c>
      <c r="AP1868" s="2" t="str">
        <f t="shared" si="1066"/>
        <v>-</v>
      </c>
      <c r="AR1868" t="str">
        <f t="shared" si="1067"/>
        <v>Cataño</v>
      </c>
      <c r="AS1868" t="s">
        <v>3215</v>
      </c>
      <c r="AT1868" s="182"/>
      <c r="AV1868" s="98">
        <v>72</v>
      </c>
      <c r="AW1868" s="100">
        <v>33</v>
      </c>
      <c r="AX1868" s="106">
        <f t="shared" si="1068"/>
        <v>72033</v>
      </c>
      <c r="AZ1868" s="7" t="s">
        <v>1079</v>
      </c>
      <c r="BA1868" s="165" t="s">
        <v>3208</v>
      </c>
    </row>
    <row r="1869" spans="1:53" hidden="1" outlineLevel="1">
      <c r="A1869" t="s">
        <v>168</v>
      </c>
      <c r="B1869" t="s">
        <v>3215</v>
      </c>
      <c r="C1869" s="1">
        <f t="shared" si="1051"/>
        <v>0</v>
      </c>
      <c r="D1869" s="7">
        <f>IF(P1869&gt;0,RANK(P1869,(P1869:R1869,S1869:AG1869)),0)</f>
        <v>0</v>
      </c>
      <c r="E1869" s="7">
        <f>IF(Q1869&gt;0,RANK(Q1869,(P1869:R1869,S1869:AG1869)),0)</f>
        <v>0</v>
      </c>
      <c r="F1869" s="7">
        <f>IF(R1869&gt;0,RANK(R1869,(P1869:R1869,S1869:AG1869)),0)</f>
        <v>0</v>
      </c>
      <c r="G1869" s="7">
        <f>IF(S1869&gt;0,RANK(S1869,(P1869:R1869,S1869:AG1869)),0)</f>
        <v>0</v>
      </c>
      <c r="H1869" s="49" t="e">
        <f t="shared" si="1052"/>
        <v>#NUM!</v>
      </c>
      <c r="I1869" s="178" t="e">
        <f t="shared" si="1053"/>
        <v>#NUM!</v>
      </c>
      <c r="J1869" s="2"/>
      <c r="K1869" s="2" t="str">
        <f t="shared" si="1054"/>
        <v>-</v>
      </c>
      <c r="L1869" s="2" t="str">
        <f t="shared" si="1055"/>
        <v>-</v>
      </c>
      <c r="M1869" s="2" t="str">
        <f t="shared" si="1056"/>
        <v>-</v>
      </c>
      <c r="N1869" s="2" t="str">
        <f t="shared" si="1057"/>
        <v>-</v>
      </c>
      <c r="O1869" s="2" t="str">
        <f t="shared" si="1058"/>
        <v>-</v>
      </c>
      <c r="AI1869" s="7">
        <f t="shared" si="1059"/>
        <v>0</v>
      </c>
      <c r="AJ1869" s="7">
        <f t="shared" si="1060"/>
        <v>0</v>
      </c>
      <c r="AK1869" s="7">
        <f t="shared" si="1061"/>
        <v>0</v>
      </c>
      <c r="AL1869" s="7">
        <f t="shared" si="1062"/>
        <v>0</v>
      </c>
      <c r="AM1869" s="2" t="str">
        <f t="shared" si="1063"/>
        <v>-</v>
      </c>
      <c r="AN1869" s="2" t="str">
        <f t="shared" si="1064"/>
        <v>-</v>
      </c>
      <c r="AO1869" s="2" t="str">
        <f t="shared" si="1065"/>
        <v>-</v>
      </c>
      <c r="AP1869" s="2" t="str">
        <f t="shared" si="1066"/>
        <v>-</v>
      </c>
      <c r="AR1869" t="str">
        <f t="shared" si="1067"/>
        <v>Cayey</v>
      </c>
      <c r="AS1869" t="s">
        <v>3215</v>
      </c>
      <c r="AT1869" s="182"/>
      <c r="AV1869" s="98">
        <v>72</v>
      </c>
      <c r="AW1869" s="100">
        <v>35</v>
      </c>
      <c r="AX1869" s="106">
        <f t="shared" si="1068"/>
        <v>72035</v>
      </c>
      <c r="AZ1869" s="7" t="s">
        <v>1079</v>
      </c>
      <c r="BA1869" s="165" t="s">
        <v>3208</v>
      </c>
    </row>
    <row r="1870" spans="1:53" hidden="1" outlineLevel="1">
      <c r="A1870" t="s">
        <v>2625</v>
      </c>
      <c r="B1870" t="s">
        <v>3215</v>
      </c>
      <c r="C1870" s="1">
        <f t="shared" si="1051"/>
        <v>0</v>
      </c>
      <c r="D1870" s="7">
        <f>IF(P1870&gt;0,RANK(P1870,(P1870:R1870,S1870:AG1870)),0)</f>
        <v>0</v>
      </c>
      <c r="E1870" s="7">
        <f>IF(Q1870&gt;0,RANK(Q1870,(P1870:R1870,S1870:AG1870)),0)</f>
        <v>0</v>
      </c>
      <c r="F1870" s="7">
        <f>IF(R1870&gt;0,RANK(R1870,(P1870:R1870,S1870:AG1870)),0)</f>
        <v>0</v>
      </c>
      <c r="G1870" s="7">
        <f>IF(S1870&gt;0,RANK(S1870,(P1870:R1870,S1870:AG1870)),0)</f>
        <v>0</v>
      </c>
      <c r="H1870" s="49" t="e">
        <f t="shared" si="1052"/>
        <v>#NUM!</v>
      </c>
      <c r="I1870" s="178" t="e">
        <f t="shared" si="1053"/>
        <v>#NUM!</v>
      </c>
      <c r="J1870" s="2"/>
      <c r="K1870" s="2" t="str">
        <f t="shared" si="1054"/>
        <v>-</v>
      </c>
      <c r="L1870" s="2" t="str">
        <f t="shared" si="1055"/>
        <v>-</v>
      </c>
      <c r="M1870" s="2" t="str">
        <f t="shared" si="1056"/>
        <v>-</v>
      </c>
      <c r="N1870" s="2" t="str">
        <f t="shared" si="1057"/>
        <v>-</v>
      </c>
      <c r="O1870" s="2" t="str">
        <f t="shared" si="1058"/>
        <v>-</v>
      </c>
      <c r="AI1870" s="7">
        <f t="shared" si="1059"/>
        <v>0</v>
      </c>
      <c r="AJ1870" s="7">
        <f t="shared" si="1060"/>
        <v>0</v>
      </c>
      <c r="AK1870" s="7">
        <f t="shared" si="1061"/>
        <v>0</v>
      </c>
      <c r="AL1870" s="7">
        <f t="shared" si="1062"/>
        <v>0</v>
      </c>
      <c r="AM1870" s="2" t="str">
        <f t="shared" si="1063"/>
        <v>-</v>
      </c>
      <c r="AN1870" s="2" t="str">
        <f t="shared" si="1064"/>
        <v>-</v>
      </c>
      <c r="AO1870" s="2" t="str">
        <f t="shared" si="1065"/>
        <v>-</v>
      </c>
      <c r="AP1870" s="2" t="str">
        <f t="shared" si="1066"/>
        <v>-</v>
      </c>
      <c r="AR1870" t="str">
        <f t="shared" si="1067"/>
        <v>Ceiba</v>
      </c>
      <c r="AS1870" t="s">
        <v>3215</v>
      </c>
      <c r="AT1870" s="182"/>
      <c r="AV1870" s="98">
        <v>72</v>
      </c>
      <c r="AW1870" s="100">
        <v>37</v>
      </c>
      <c r="AX1870" s="106">
        <f t="shared" si="1068"/>
        <v>72037</v>
      </c>
      <c r="AZ1870" s="7" t="s">
        <v>1079</v>
      </c>
      <c r="BA1870" s="165" t="s">
        <v>3208</v>
      </c>
    </row>
    <row r="1871" spans="1:53" hidden="1" outlineLevel="1">
      <c r="A1871" t="s">
        <v>2661</v>
      </c>
      <c r="B1871" t="s">
        <v>3215</v>
      </c>
      <c r="C1871" s="1">
        <f t="shared" si="1051"/>
        <v>0</v>
      </c>
      <c r="D1871" s="7">
        <f>IF(P1871&gt;0,RANK(P1871,(P1871:R1871,S1871:AG1871)),0)</f>
        <v>0</v>
      </c>
      <c r="E1871" s="7">
        <f>IF(Q1871&gt;0,RANK(Q1871,(P1871:R1871,S1871:AG1871)),0)</f>
        <v>0</v>
      </c>
      <c r="F1871" s="7">
        <f>IF(R1871&gt;0,RANK(R1871,(P1871:R1871,S1871:AG1871)),0)</f>
        <v>0</v>
      </c>
      <c r="G1871" s="7">
        <f>IF(S1871&gt;0,RANK(S1871,(P1871:R1871,S1871:AG1871)),0)</f>
        <v>0</v>
      </c>
      <c r="H1871" s="49" t="e">
        <f t="shared" si="1052"/>
        <v>#NUM!</v>
      </c>
      <c r="I1871" s="178" t="e">
        <f t="shared" si="1053"/>
        <v>#NUM!</v>
      </c>
      <c r="J1871" s="2"/>
      <c r="K1871" s="2" t="str">
        <f t="shared" si="1054"/>
        <v>-</v>
      </c>
      <c r="L1871" s="2" t="str">
        <f t="shared" si="1055"/>
        <v>-</v>
      </c>
      <c r="M1871" s="2" t="str">
        <f t="shared" si="1056"/>
        <v>-</v>
      </c>
      <c r="N1871" s="2" t="str">
        <f t="shared" si="1057"/>
        <v>-</v>
      </c>
      <c r="O1871" s="2" t="str">
        <f t="shared" si="1058"/>
        <v>-</v>
      </c>
      <c r="AI1871" s="7">
        <f t="shared" si="1059"/>
        <v>0</v>
      </c>
      <c r="AJ1871" s="7">
        <f t="shared" si="1060"/>
        <v>0</v>
      </c>
      <c r="AK1871" s="7">
        <f t="shared" si="1061"/>
        <v>0</v>
      </c>
      <c r="AL1871" s="7">
        <f t="shared" si="1062"/>
        <v>0</v>
      </c>
      <c r="AM1871" s="2" t="str">
        <f t="shared" si="1063"/>
        <v>-</v>
      </c>
      <c r="AN1871" s="2" t="str">
        <f t="shared" si="1064"/>
        <v>-</v>
      </c>
      <c r="AO1871" s="2" t="str">
        <f t="shared" si="1065"/>
        <v>-</v>
      </c>
      <c r="AP1871" s="2" t="str">
        <f t="shared" si="1066"/>
        <v>-</v>
      </c>
      <c r="AR1871" t="str">
        <f t="shared" si="1067"/>
        <v>Ciales</v>
      </c>
      <c r="AS1871" t="s">
        <v>3215</v>
      </c>
      <c r="AT1871" s="182"/>
      <c r="AV1871" s="98">
        <v>72</v>
      </c>
      <c r="AW1871" s="100">
        <v>39</v>
      </c>
      <c r="AX1871" s="106">
        <f t="shared" si="1068"/>
        <v>72039</v>
      </c>
      <c r="AZ1871" s="7" t="s">
        <v>1079</v>
      </c>
      <c r="BA1871" s="165" t="s">
        <v>3208</v>
      </c>
    </row>
    <row r="1872" spans="1:53" hidden="1" outlineLevel="1">
      <c r="A1872" t="s">
        <v>3242</v>
      </c>
      <c r="B1872" t="s">
        <v>3215</v>
      </c>
      <c r="C1872" s="1">
        <f t="shared" si="1051"/>
        <v>0</v>
      </c>
      <c r="D1872" s="7">
        <f>IF(P1872&gt;0,RANK(P1872,(P1872:R1872,S1872:AG1872)),0)</f>
        <v>0</v>
      </c>
      <c r="E1872" s="7">
        <f>IF(Q1872&gt;0,RANK(Q1872,(P1872:R1872,S1872:AG1872)),0)</f>
        <v>0</v>
      </c>
      <c r="F1872" s="7">
        <f>IF(R1872&gt;0,RANK(R1872,(P1872:R1872,S1872:AG1872)),0)</f>
        <v>0</v>
      </c>
      <c r="G1872" s="7">
        <f>IF(S1872&gt;0,RANK(S1872,(P1872:R1872,S1872:AG1872)),0)</f>
        <v>0</v>
      </c>
      <c r="H1872" s="49" t="e">
        <f t="shared" si="1052"/>
        <v>#NUM!</v>
      </c>
      <c r="I1872" s="178" t="e">
        <f t="shared" si="1053"/>
        <v>#NUM!</v>
      </c>
      <c r="J1872" s="2"/>
      <c r="K1872" s="2" t="str">
        <f t="shared" si="1054"/>
        <v>-</v>
      </c>
      <c r="L1872" s="2" t="str">
        <f t="shared" si="1055"/>
        <v>-</v>
      </c>
      <c r="M1872" s="2" t="str">
        <f t="shared" si="1056"/>
        <v>-</v>
      </c>
      <c r="N1872" s="2" t="str">
        <f t="shared" si="1057"/>
        <v>-</v>
      </c>
      <c r="O1872" s="2" t="str">
        <f t="shared" si="1058"/>
        <v>-</v>
      </c>
      <c r="AI1872" s="7">
        <f t="shared" si="1059"/>
        <v>0</v>
      </c>
      <c r="AJ1872" s="7">
        <f t="shared" si="1060"/>
        <v>0</v>
      </c>
      <c r="AK1872" s="7">
        <f t="shared" si="1061"/>
        <v>0</v>
      </c>
      <c r="AL1872" s="7">
        <f t="shared" si="1062"/>
        <v>0</v>
      </c>
      <c r="AM1872" s="2" t="str">
        <f t="shared" si="1063"/>
        <v>-</v>
      </c>
      <c r="AN1872" s="2" t="str">
        <f t="shared" si="1064"/>
        <v>-</v>
      </c>
      <c r="AO1872" s="2" t="str">
        <f t="shared" si="1065"/>
        <v>-</v>
      </c>
      <c r="AP1872" s="2" t="str">
        <f t="shared" si="1066"/>
        <v>-</v>
      </c>
      <c r="AR1872" t="str">
        <f t="shared" si="1067"/>
        <v>Cidra</v>
      </c>
      <c r="AS1872" t="s">
        <v>3215</v>
      </c>
      <c r="AT1872" s="182"/>
      <c r="AV1872" s="98">
        <v>72</v>
      </c>
      <c r="AW1872" s="100">
        <v>41</v>
      </c>
      <c r="AX1872" s="106">
        <f t="shared" si="1068"/>
        <v>72041</v>
      </c>
      <c r="AZ1872" s="7" t="s">
        <v>1079</v>
      </c>
      <c r="BA1872" s="165" t="s">
        <v>3208</v>
      </c>
    </row>
    <row r="1873" spans="1:53" hidden="1" outlineLevel="1">
      <c r="A1873" t="s">
        <v>3243</v>
      </c>
      <c r="B1873" t="s">
        <v>3215</v>
      </c>
      <c r="C1873" s="1">
        <f t="shared" si="1051"/>
        <v>0</v>
      </c>
      <c r="D1873" s="7">
        <f>IF(P1873&gt;0,RANK(P1873,(P1873:R1873,S1873:AG1873)),0)</f>
        <v>0</v>
      </c>
      <c r="E1873" s="7">
        <f>IF(Q1873&gt;0,RANK(Q1873,(P1873:R1873,S1873:AG1873)),0)</f>
        <v>0</v>
      </c>
      <c r="F1873" s="7">
        <f>IF(R1873&gt;0,RANK(R1873,(P1873:R1873,S1873:AG1873)),0)</f>
        <v>0</v>
      </c>
      <c r="G1873" s="7">
        <f>IF(S1873&gt;0,RANK(S1873,(P1873:R1873,S1873:AG1873)),0)</f>
        <v>0</v>
      </c>
      <c r="H1873" s="49" t="e">
        <f t="shared" si="1052"/>
        <v>#NUM!</v>
      </c>
      <c r="I1873" s="178" t="e">
        <f t="shared" si="1053"/>
        <v>#NUM!</v>
      </c>
      <c r="J1873" s="2"/>
      <c r="K1873" s="2" t="str">
        <f t="shared" si="1054"/>
        <v>-</v>
      </c>
      <c r="L1873" s="2" t="str">
        <f t="shared" si="1055"/>
        <v>-</v>
      </c>
      <c r="M1873" s="2" t="str">
        <f t="shared" si="1056"/>
        <v>-</v>
      </c>
      <c r="N1873" s="2" t="str">
        <f t="shared" si="1057"/>
        <v>-</v>
      </c>
      <c r="O1873" s="2" t="str">
        <f t="shared" si="1058"/>
        <v>-</v>
      </c>
      <c r="AI1873" s="7">
        <f t="shared" si="1059"/>
        <v>0</v>
      </c>
      <c r="AJ1873" s="7">
        <f t="shared" si="1060"/>
        <v>0</v>
      </c>
      <c r="AK1873" s="7">
        <f t="shared" si="1061"/>
        <v>0</v>
      </c>
      <c r="AL1873" s="7">
        <f t="shared" si="1062"/>
        <v>0</v>
      </c>
      <c r="AM1873" s="2" t="str">
        <f t="shared" si="1063"/>
        <v>-</v>
      </c>
      <c r="AN1873" s="2" t="str">
        <f t="shared" si="1064"/>
        <v>-</v>
      </c>
      <c r="AO1873" s="2" t="str">
        <f t="shared" si="1065"/>
        <v>-</v>
      </c>
      <c r="AP1873" s="2" t="str">
        <f t="shared" si="1066"/>
        <v>-</v>
      </c>
      <c r="AR1873" t="str">
        <f t="shared" si="1067"/>
        <v>Coamo</v>
      </c>
      <c r="AS1873" t="s">
        <v>3215</v>
      </c>
      <c r="AT1873" s="182"/>
      <c r="AV1873" s="98">
        <v>72</v>
      </c>
      <c r="AW1873" s="100">
        <v>43</v>
      </c>
      <c r="AX1873" s="106">
        <f t="shared" si="1068"/>
        <v>72043</v>
      </c>
      <c r="AZ1873" s="7" t="s">
        <v>1079</v>
      </c>
      <c r="BA1873" s="165" t="s">
        <v>3208</v>
      </c>
    </row>
    <row r="1874" spans="1:53" hidden="1" outlineLevel="1">
      <c r="A1874" t="s">
        <v>1665</v>
      </c>
      <c r="B1874" t="s">
        <v>3215</v>
      </c>
      <c r="C1874" s="1">
        <f t="shared" si="1051"/>
        <v>0</v>
      </c>
      <c r="D1874" s="7">
        <f>IF(P1874&gt;0,RANK(P1874,(P1874:R1874,S1874:AG1874)),0)</f>
        <v>0</v>
      </c>
      <c r="E1874" s="7">
        <f>IF(Q1874&gt;0,RANK(Q1874,(P1874:R1874,S1874:AG1874)),0)</f>
        <v>0</v>
      </c>
      <c r="F1874" s="7">
        <f>IF(R1874&gt;0,RANK(R1874,(P1874:R1874,S1874:AG1874)),0)</f>
        <v>0</v>
      </c>
      <c r="G1874" s="7">
        <f>IF(S1874&gt;0,RANK(S1874,(P1874:R1874,S1874:AG1874)),0)</f>
        <v>0</v>
      </c>
      <c r="H1874" s="49" t="e">
        <f t="shared" si="1052"/>
        <v>#NUM!</v>
      </c>
      <c r="I1874" s="178" t="e">
        <f t="shared" si="1053"/>
        <v>#NUM!</v>
      </c>
      <c r="J1874" s="2"/>
      <c r="K1874" s="2" t="str">
        <f t="shared" si="1054"/>
        <v>-</v>
      </c>
      <c r="L1874" s="2" t="str">
        <f t="shared" si="1055"/>
        <v>-</v>
      </c>
      <c r="M1874" s="2" t="str">
        <f t="shared" si="1056"/>
        <v>-</v>
      </c>
      <c r="N1874" s="2" t="str">
        <f t="shared" si="1057"/>
        <v>-</v>
      </c>
      <c r="O1874" s="2" t="str">
        <f t="shared" si="1058"/>
        <v>-</v>
      </c>
      <c r="AI1874" s="7">
        <f t="shared" si="1059"/>
        <v>0</v>
      </c>
      <c r="AJ1874" s="7">
        <f t="shared" si="1060"/>
        <v>0</v>
      </c>
      <c r="AK1874" s="7">
        <f t="shared" si="1061"/>
        <v>0</v>
      </c>
      <c r="AL1874" s="7">
        <f t="shared" si="1062"/>
        <v>0</v>
      </c>
      <c r="AM1874" s="2" t="str">
        <f t="shared" si="1063"/>
        <v>-</v>
      </c>
      <c r="AN1874" s="2" t="str">
        <f t="shared" si="1064"/>
        <v>-</v>
      </c>
      <c r="AO1874" s="2" t="str">
        <f t="shared" si="1065"/>
        <v>-</v>
      </c>
      <c r="AP1874" s="2" t="str">
        <f t="shared" si="1066"/>
        <v>-</v>
      </c>
      <c r="AR1874" t="str">
        <f t="shared" si="1067"/>
        <v>Comerío</v>
      </c>
      <c r="AS1874" t="s">
        <v>3215</v>
      </c>
      <c r="AT1874" s="182"/>
      <c r="AV1874" s="98">
        <v>72</v>
      </c>
      <c r="AW1874" s="100">
        <v>45</v>
      </c>
      <c r="AX1874" s="106">
        <f t="shared" si="1068"/>
        <v>72045</v>
      </c>
      <c r="AZ1874" s="7" t="s">
        <v>1079</v>
      </c>
      <c r="BA1874" s="165" t="s">
        <v>3208</v>
      </c>
    </row>
    <row r="1875" spans="1:53" hidden="1" outlineLevel="1">
      <c r="A1875" t="s">
        <v>1303</v>
      </c>
      <c r="B1875" t="s">
        <v>3215</v>
      </c>
      <c r="C1875" s="1">
        <f t="shared" si="1051"/>
        <v>0</v>
      </c>
      <c r="D1875" s="7">
        <f>IF(P1875&gt;0,RANK(P1875,(P1875:R1875,S1875:AG1875)),0)</f>
        <v>0</v>
      </c>
      <c r="E1875" s="7">
        <f>IF(Q1875&gt;0,RANK(Q1875,(P1875:R1875,S1875:AG1875)),0)</f>
        <v>0</v>
      </c>
      <c r="F1875" s="7">
        <f>IF(R1875&gt;0,RANK(R1875,(P1875:R1875,S1875:AG1875)),0)</f>
        <v>0</v>
      </c>
      <c r="G1875" s="7">
        <f>IF(S1875&gt;0,RANK(S1875,(P1875:R1875,S1875:AG1875)),0)</f>
        <v>0</v>
      </c>
      <c r="H1875" s="49" t="e">
        <f t="shared" si="1052"/>
        <v>#NUM!</v>
      </c>
      <c r="I1875" s="178" t="e">
        <f t="shared" si="1053"/>
        <v>#NUM!</v>
      </c>
      <c r="J1875" s="2"/>
      <c r="K1875" s="2" t="str">
        <f t="shared" si="1054"/>
        <v>-</v>
      </c>
      <c r="L1875" s="2" t="str">
        <f t="shared" si="1055"/>
        <v>-</v>
      </c>
      <c r="M1875" s="2" t="str">
        <f t="shared" si="1056"/>
        <v>-</v>
      </c>
      <c r="N1875" s="2" t="str">
        <f t="shared" si="1057"/>
        <v>-</v>
      </c>
      <c r="O1875" s="2" t="str">
        <f t="shared" si="1058"/>
        <v>-</v>
      </c>
      <c r="AI1875" s="7">
        <f t="shared" si="1059"/>
        <v>0</v>
      </c>
      <c r="AJ1875" s="7">
        <f t="shared" si="1060"/>
        <v>0</v>
      </c>
      <c r="AK1875" s="7">
        <f t="shared" si="1061"/>
        <v>0</v>
      </c>
      <c r="AL1875" s="7">
        <f t="shared" si="1062"/>
        <v>0</v>
      </c>
      <c r="AM1875" s="2" t="str">
        <f t="shared" si="1063"/>
        <v>-</v>
      </c>
      <c r="AN1875" s="2" t="str">
        <f t="shared" si="1064"/>
        <v>-</v>
      </c>
      <c r="AO1875" s="2" t="str">
        <f t="shared" si="1065"/>
        <v>-</v>
      </c>
      <c r="AP1875" s="2" t="str">
        <f t="shared" si="1066"/>
        <v>-</v>
      </c>
      <c r="AR1875" t="str">
        <f t="shared" si="1067"/>
        <v>Corozal</v>
      </c>
      <c r="AS1875" t="s">
        <v>3215</v>
      </c>
      <c r="AT1875" s="182"/>
      <c r="AV1875" s="98">
        <v>72</v>
      </c>
      <c r="AW1875" s="100">
        <v>47</v>
      </c>
      <c r="AX1875" s="106">
        <f t="shared" si="1068"/>
        <v>72047</v>
      </c>
      <c r="AZ1875" s="7" t="s">
        <v>1079</v>
      </c>
      <c r="BA1875" s="165" t="s">
        <v>3208</v>
      </c>
    </row>
    <row r="1876" spans="1:53" hidden="1" outlineLevel="1">
      <c r="A1876" t="s">
        <v>2951</v>
      </c>
      <c r="B1876" t="s">
        <v>3215</v>
      </c>
      <c r="C1876" s="1">
        <f t="shared" si="1051"/>
        <v>0</v>
      </c>
      <c r="D1876" s="7">
        <f>IF(P1876&gt;0,RANK(P1876,(P1876:R1876,S1876:AG1876)),0)</f>
        <v>0</v>
      </c>
      <c r="E1876" s="7">
        <f>IF(Q1876&gt;0,RANK(Q1876,(P1876:R1876,S1876:AG1876)),0)</f>
        <v>0</v>
      </c>
      <c r="F1876" s="7">
        <f>IF(R1876&gt;0,RANK(R1876,(P1876:R1876,S1876:AG1876)),0)</f>
        <v>0</v>
      </c>
      <c r="G1876" s="7">
        <f>IF(S1876&gt;0,RANK(S1876,(P1876:R1876,S1876:AG1876)),0)</f>
        <v>0</v>
      </c>
      <c r="H1876" s="49" t="e">
        <f t="shared" si="1052"/>
        <v>#NUM!</v>
      </c>
      <c r="I1876" s="178" t="e">
        <f t="shared" si="1053"/>
        <v>#NUM!</v>
      </c>
      <c r="J1876" s="2"/>
      <c r="K1876" s="2" t="str">
        <f t="shared" si="1054"/>
        <v>-</v>
      </c>
      <c r="L1876" s="2" t="str">
        <f t="shared" si="1055"/>
        <v>-</v>
      </c>
      <c r="M1876" s="2" t="str">
        <f t="shared" si="1056"/>
        <v>-</v>
      </c>
      <c r="N1876" s="2" t="str">
        <f t="shared" si="1057"/>
        <v>-</v>
      </c>
      <c r="O1876" s="2" t="str">
        <f t="shared" si="1058"/>
        <v>-</v>
      </c>
      <c r="AI1876" s="7">
        <f t="shared" si="1059"/>
        <v>0</v>
      </c>
      <c r="AJ1876" s="7">
        <f t="shared" si="1060"/>
        <v>0</v>
      </c>
      <c r="AK1876" s="7">
        <f t="shared" si="1061"/>
        <v>0</v>
      </c>
      <c r="AL1876" s="7">
        <f t="shared" si="1062"/>
        <v>0</v>
      </c>
      <c r="AM1876" s="2" t="str">
        <f t="shared" si="1063"/>
        <v>-</v>
      </c>
      <c r="AN1876" s="2" t="str">
        <f t="shared" si="1064"/>
        <v>-</v>
      </c>
      <c r="AO1876" s="2" t="str">
        <f t="shared" si="1065"/>
        <v>-</v>
      </c>
      <c r="AP1876" s="2" t="str">
        <f t="shared" si="1066"/>
        <v>-</v>
      </c>
      <c r="AR1876" t="str">
        <f t="shared" si="1067"/>
        <v>Culebra</v>
      </c>
      <c r="AS1876" t="s">
        <v>3215</v>
      </c>
      <c r="AT1876" s="182"/>
      <c r="AV1876" s="98">
        <v>72</v>
      </c>
      <c r="AW1876" s="100">
        <v>49</v>
      </c>
      <c r="AX1876" s="106">
        <f t="shared" si="1068"/>
        <v>72049</v>
      </c>
      <c r="AZ1876" s="7" t="s">
        <v>1079</v>
      </c>
      <c r="BA1876" s="165" t="s">
        <v>3208</v>
      </c>
    </row>
    <row r="1877" spans="1:53" hidden="1" outlineLevel="1">
      <c r="A1877" t="s">
        <v>2538</v>
      </c>
      <c r="B1877" t="s">
        <v>3215</v>
      </c>
      <c r="C1877" s="1">
        <f t="shared" si="1051"/>
        <v>0</v>
      </c>
      <c r="D1877" s="7">
        <f>IF(P1877&gt;0,RANK(P1877,(P1877:R1877,S1877:AG1877)),0)</f>
        <v>0</v>
      </c>
      <c r="E1877" s="7">
        <f>IF(Q1877&gt;0,RANK(Q1877,(P1877:R1877,S1877:AG1877)),0)</f>
        <v>0</v>
      </c>
      <c r="F1877" s="7">
        <f>IF(R1877&gt;0,RANK(R1877,(P1877:R1877,S1877:AG1877)),0)</f>
        <v>0</v>
      </c>
      <c r="G1877" s="7">
        <f>IF(S1877&gt;0,RANK(S1877,(P1877:R1877,S1877:AG1877)),0)</f>
        <v>0</v>
      </c>
      <c r="H1877" s="49" t="e">
        <f t="shared" si="1052"/>
        <v>#NUM!</v>
      </c>
      <c r="I1877" s="178" t="e">
        <f t="shared" si="1053"/>
        <v>#NUM!</v>
      </c>
      <c r="J1877" s="2"/>
      <c r="K1877" s="2" t="str">
        <f t="shared" si="1054"/>
        <v>-</v>
      </c>
      <c r="L1877" s="2" t="str">
        <f t="shared" si="1055"/>
        <v>-</v>
      </c>
      <c r="M1877" s="2" t="str">
        <f t="shared" si="1056"/>
        <v>-</v>
      </c>
      <c r="N1877" s="2" t="str">
        <f t="shared" si="1057"/>
        <v>-</v>
      </c>
      <c r="O1877" s="2" t="str">
        <f t="shared" si="1058"/>
        <v>-</v>
      </c>
      <c r="AI1877" s="7">
        <f t="shared" si="1059"/>
        <v>0</v>
      </c>
      <c r="AJ1877" s="7">
        <f t="shared" si="1060"/>
        <v>0</v>
      </c>
      <c r="AK1877" s="7">
        <f t="shared" si="1061"/>
        <v>0</v>
      </c>
      <c r="AL1877" s="7">
        <f t="shared" si="1062"/>
        <v>0</v>
      </c>
      <c r="AM1877" s="2" t="str">
        <f t="shared" si="1063"/>
        <v>-</v>
      </c>
      <c r="AN1877" s="2" t="str">
        <f t="shared" si="1064"/>
        <v>-</v>
      </c>
      <c r="AO1877" s="2" t="str">
        <f t="shared" si="1065"/>
        <v>-</v>
      </c>
      <c r="AP1877" s="2" t="str">
        <f t="shared" si="1066"/>
        <v>-</v>
      </c>
      <c r="AR1877" t="str">
        <f t="shared" si="1067"/>
        <v>Dorado</v>
      </c>
      <c r="AS1877" t="s">
        <v>3215</v>
      </c>
      <c r="AT1877" s="182"/>
      <c r="AV1877" s="98">
        <v>72</v>
      </c>
      <c r="AW1877" s="100">
        <v>51</v>
      </c>
      <c r="AX1877" s="106">
        <f t="shared" si="1068"/>
        <v>72051</v>
      </c>
      <c r="AZ1877" s="7" t="s">
        <v>1079</v>
      </c>
      <c r="BA1877" s="165" t="s">
        <v>3208</v>
      </c>
    </row>
    <row r="1878" spans="1:53" hidden="1" outlineLevel="1">
      <c r="A1878" t="s">
        <v>2077</v>
      </c>
      <c r="B1878" t="s">
        <v>3215</v>
      </c>
      <c r="C1878" s="1">
        <f t="shared" si="1051"/>
        <v>0</v>
      </c>
      <c r="D1878" s="7">
        <f>IF(P1878&gt;0,RANK(P1878,(P1878:R1878,S1878:AG1878)),0)</f>
        <v>0</v>
      </c>
      <c r="E1878" s="7">
        <f>IF(Q1878&gt;0,RANK(Q1878,(P1878:R1878,S1878:AG1878)),0)</f>
        <v>0</v>
      </c>
      <c r="F1878" s="7">
        <f>IF(R1878&gt;0,RANK(R1878,(P1878:R1878,S1878:AG1878)),0)</f>
        <v>0</v>
      </c>
      <c r="G1878" s="7">
        <f>IF(S1878&gt;0,RANK(S1878,(P1878:R1878,S1878:AG1878)),0)</f>
        <v>0</v>
      </c>
      <c r="H1878" s="49" t="e">
        <f t="shared" si="1052"/>
        <v>#NUM!</v>
      </c>
      <c r="I1878" s="178" t="e">
        <f t="shared" si="1053"/>
        <v>#NUM!</v>
      </c>
      <c r="J1878" s="2"/>
      <c r="K1878" s="2" t="str">
        <f t="shared" si="1054"/>
        <v>-</v>
      </c>
      <c r="L1878" s="2" t="str">
        <f t="shared" si="1055"/>
        <v>-</v>
      </c>
      <c r="M1878" s="2" t="str">
        <f t="shared" si="1056"/>
        <v>-</v>
      </c>
      <c r="N1878" s="2" t="str">
        <f t="shared" si="1057"/>
        <v>-</v>
      </c>
      <c r="O1878" s="2" t="str">
        <f t="shared" si="1058"/>
        <v>-</v>
      </c>
      <c r="AI1878" s="7">
        <f t="shared" si="1059"/>
        <v>0</v>
      </c>
      <c r="AJ1878" s="7">
        <f t="shared" si="1060"/>
        <v>0</v>
      </c>
      <c r="AK1878" s="7">
        <f t="shared" si="1061"/>
        <v>0</v>
      </c>
      <c r="AL1878" s="7">
        <f t="shared" si="1062"/>
        <v>0</v>
      </c>
      <c r="AM1878" s="2" t="str">
        <f t="shared" si="1063"/>
        <v>-</v>
      </c>
      <c r="AN1878" s="2" t="str">
        <f t="shared" si="1064"/>
        <v>-</v>
      </c>
      <c r="AO1878" s="2" t="str">
        <f t="shared" si="1065"/>
        <v>-</v>
      </c>
      <c r="AP1878" s="2" t="str">
        <f t="shared" si="1066"/>
        <v>-</v>
      </c>
      <c r="AR1878" t="str">
        <f t="shared" si="1067"/>
        <v>Fajardo</v>
      </c>
      <c r="AS1878" t="s">
        <v>3215</v>
      </c>
      <c r="AT1878" s="182"/>
      <c r="AV1878" s="98">
        <v>72</v>
      </c>
      <c r="AW1878" s="100">
        <v>53</v>
      </c>
      <c r="AX1878" s="106">
        <f t="shared" si="1068"/>
        <v>72053</v>
      </c>
      <c r="AZ1878" s="7" t="s">
        <v>1079</v>
      </c>
      <c r="BA1878" s="165" t="s">
        <v>3208</v>
      </c>
    </row>
    <row r="1879" spans="1:53" hidden="1" outlineLevel="1">
      <c r="A1879" t="s">
        <v>2797</v>
      </c>
      <c r="B1879" t="s">
        <v>3215</v>
      </c>
      <c r="C1879" s="1">
        <f t="shared" si="1051"/>
        <v>0</v>
      </c>
      <c r="D1879" s="7">
        <f>IF(P1879&gt;0,RANK(P1879,(P1879:R1879,S1879:AG1879)),0)</f>
        <v>0</v>
      </c>
      <c r="E1879" s="7">
        <f>IF(Q1879&gt;0,RANK(Q1879,(P1879:R1879,S1879:AG1879)),0)</f>
        <v>0</v>
      </c>
      <c r="F1879" s="7">
        <f>IF(R1879&gt;0,RANK(R1879,(P1879:R1879,S1879:AG1879)),0)</f>
        <v>0</v>
      </c>
      <c r="G1879" s="7">
        <f>IF(S1879&gt;0,RANK(S1879,(P1879:R1879,S1879:AG1879)),0)</f>
        <v>0</v>
      </c>
      <c r="H1879" s="49" t="e">
        <f t="shared" si="1052"/>
        <v>#NUM!</v>
      </c>
      <c r="I1879" s="178" t="e">
        <f t="shared" si="1053"/>
        <v>#NUM!</v>
      </c>
      <c r="J1879" s="2"/>
      <c r="K1879" s="2" t="str">
        <f t="shared" si="1054"/>
        <v>-</v>
      </c>
      <c r="L1879" s="2" t="str">
        <f t="shared" si="1055"/>
        <v>-</v>
      </c>
      <c r="M1879" s="2" t="str">
        <f t="shared" si="1056"/>
        <v>-</v>
      </c>
      <c r="N1879" s="2" t="str">
        <f t="shared" si="1057"/>
        <v>-</v>
      </c>
      <c r="O1879" s="2" t="str">
        <f t="shared" si="1058"/>
        <v>-</v>
      </c>
      <c r="AI1879" s="7">
        <f t="shared" si="1059"/>
        <v>0</v>
      </c>
      <c r="AJ1879" s="7">
        <f t="shared" si="1060"/>
        <v>0</v>
      </c>
      <c r="AK1879" s="7">
        <f t="shared" si="1061"/>
        <v>0</v>
      </c>
      <c r="AL1879" s="7">
        <f t="shared" si="1062"/>
        <v>0</v>
      </c>
      <c r="AM1879" s="2" t="str">
        <f t="shared" si="1063"/>
        <v>-</v>
      </c>
      <c r="AN1879" s="2" t="str">
        <f t="shared" si="1064"/>
        <v>-</v>
      </c>
      <c r="AO1879" s="2" t="str">
        <f t="shared" si="1065"/>
        <v>-</v>
      </c>
      <c r="AP1879" s="2" t="str">
        <f t="shared" si="1066"/>
        <v>-</v>
      </c>
      <c r="AR1879" t="str">
        <f t="shared" si="1067"/>
        <v>Florida</v>
      </c>
      <c r="AS1879" t="s">
        <v>3215</v>
      </c>
      <c r="AT1879" s="182"/>
      <c r="AV1879" s="98">
        <v>72</v>
      </c>
      <c r="AW1879" s="100">
        <v>54</v>
      </c>
      <c r="AX1879" s="106">
        <f t="shared" si="1068"/>
        <v>72054</v>
      </c>
      <c r="AZ1879" s="7" t="s">
        <v>1079</v>
      </c>
      <c r="BA1879" s="165" t="s">
        <v>3208</v>
      </c>
    </row>
    <row r="1880" spans="1:53" hidden="1" outlineLevel="1">
      <c r="A1880" t="s">
        <v>2303</v>
      </c>
      <c r="B1880" t="s">
        <v>3215</v>
      </c>
      <c r="C1880" s="1">
        <f t="shared" si="1051"/>
        <v>0</v>
      </c>
      <c r="D1880" s="7">
        <f>IF(P1880&gt;0,RANK(P1880,(P1880:R1880,S1880:AG1880)),0)</f>
        <v>0</v>
      </c>
      <c r="E1880" s="7">
        <f>IF(Q1880&gt;0,RANK(Q1880,(P1880:R1880,S1880:AG1880)),0)</f>
        <v>0</v>
      </c>
      <c r="F1880" s="7">
        <f>IF(R1880&gt;0,RANK(R1880,(P1880:R1880,S1880:AG1880)),0)</f>
        <v>0</v>
      </c>
      <c r="G1880" s="7">
        <f>IF(S1880&gt;0,RANK(S1880,(P1880:R1880,S1880:AG1880)),0)</f>
        <v>0</v>
      </c>
      <c r="H1880" s="49" t="e">
        <f t="shared" si="1052"/>
        <v>#NUM!</v>
      </c>
      <c r="I1880" s="178" t="e">
        <f t="shared" si="1053"/>
        <v>#NUM!</v>
      </c>
      <c r="J1880" s="2"/>
      <c r="K1880" s="2" t="str">
        <f t="shared" si="1054"/>
        <v>-</v>
      </c>
      <c r="L1880" s="2" t="str">
        <f t="shared" si="1055"/>
        <v>-</v>
      </c>
      <c r="M1880" s="2" t="str">
        <f t="shared" si="1056"/>
        <v>-</v>
      </c>
      <c r="N1880" s="2" t="str">
        <f t="shared" si="1057"/>
        <v>-</v>
      </c>
      <c r="O1880" s="2" t="str">
        <f t="shared" si="1058"/>
        <v>-</v>
      </c>
      <c r="AI1880" s="7">
        <f t="shared" si="1059"/>
        <v>0</v>
      </c>
      <c r="AJ1880" s="7">
        <f t="shared" si="1060"/>
        <v>0</v>
      </c>
      <c r="AK1880" s="7">
        <f t="shared" si="1061"/>
        <v>0</v>
      </c>
      <c r="AL1880" s="7">
        <f t="shared" si="1062"/>
        <v>0</v>
      </c>
      <c r="AM1880" s="2" t="str">
        <f t="shared" si="1063"/>
        <v>-</v>
      </c>
      <c r="AN1880" s="2" t="str">
        <f t="shared" si="1064"/>
        <v>-</v>
      </c>
      <c r="AO1880" s="2" t="str">
        <f t="shared" si="1065"/>
        <v>-</v>
      </c>
      <c r="AP1880" s="2" t="str">
        <f t="shared" si="1066"/>
        <v>-</v>
      </c>
      <c r="AR1880" t="str">
        <f t="shared" si="1067"/>
        <v>Guánica</v>
      </c>
      <c r="AS1880" t="s">
        <v>3215</v>
      </c>
      <c r="AT1880" s="182"/>
      <c r="AV1880" s="98">
        <v>72</v>
      </c>
      <c r="AW1880" s="100">
        <v>55</v>
      </c>
      <c r="AX1880" s="106">
        <f t="shared" si="1068"/>
        <v>72055</v>
      </c>
      <c r="AZ1880" s="7" t="s">
        <v>1079</v>
      </c>
      <c r="BA1880" s="165" t="s">
        <v>3208</v>
      </c>
    </row>
    <row r="1881" spans="1:53" hidden="1" outlineLevel="1">
      <c r="A1881" t="s">
        <v>276</v>
      </c>
      <c r="B1881" t="s">
        <v>3215</v>
      </c>
      <c r="C1881" s="1">
        <f t="shared" si="1051"/>
        <v>0</v>
      </c>
      <c r="D1881" s="7">
        <f>IF(P1881&gt;0,RANK(P1881,(P1881:R1881,S1881:AG1881)),0)</f>
        <v>0</v>
      </c>
      <c r="E1881" s="7">
        <f>IF(Q1881&gt;0,RANK(Q1881,(P1881:R1881,S1881:AG1881)),0)</f>
        <v>0</v>
      </c>
      <c r="F1881" s="7">
        <f>IF(R1881&gt;0,RANK(R1881,(P1881:R1881,S1881:AG1881)),0)</f>
        <v>0</v>
      </c>
      <c r="G1881" s="7">
        <f>IF(S1881&gt;0,RANK(S1881,(P1881:R1881,S1881:AG1881)),0)</f>
        <v>0</v>
      </c>
      <c r="H1881" s="49" t="e">
        <f t="shared" si="1052"/>
        <v>#NUM!</v>
      </c>
      <c r="I1881" s="178" t="e">
        <f t="shared" si="1053"/>
        <v>#NUM!</v>
      </c>
      <c r="J1881" s="2"/>
      <c r="K1881" s="2" t="str">
        <f t="shared" si="1054"/>
        <v>-</v>
      </c>
      <c r="L1881" s="2" t="str">
        <f t="shared" si="1055"/>
        <v>-</v>
      </c>
      <c r="M1881" s="2" t="str">
        <f t="shared" si="1056"/>
        <v>-</v>
      </c>
      <c r="N1881" s="2" t="str">
        <f t="shared" si="1057"/>
        <v>-</v>
      </c>
      <c r="O1881" s="2" t="str">
        <f t="shared" si="1058"/>
        <v>-</v>
      </c>
      <c r="AI1881" s="7">
        <f t="shared" si="1059"/>
        <v>0</v>
      </c>
      <c r="AJ1881" s="7">
        <f t="shared" si="1060"/>
        <v>0</v>
      </c>
      <c r="AK1881" s="7">
        <f t="shared" si="1061"/>
        <v>0</v>
      </c>
      <c r="AL1881" s="7">
        <f t="shared" si="1062"/>
        <v>0</v>
      </c>
      <c r="AM1881" s="2" t="str">
        <f t="shared" si="1063"/>
        <v>-</v>
      </c>
      <c r="AN1881" s="2" t="str">
        <f t="shared" si="1064"/>
        <v>-</v>
      </c>
      <c r="AO1881" s="2" t="str">
        <f t="shared" si="1065"/>
        <v>-</v>
      </c>
      <c r="AP1881" s="2" t="str">
        <f t="shared" si="1066"/>
        <v>-</v>
      </c>
      <c r="AR1881" t="str">
        <f t="shared" si="1067"/>
        <v>Guayama</v>
      </c>
      <c r="AS1881" t="s">
        <v>3215</v>
      </c>
      <c r="AT1881" s="182"/>
      <c r="AV1881" s="98">
        <v>72</v>
      </c>
      <c r="AW1881" s="100">
        <v>57</v>
      </c>
      <c r="AX1881" s="106">
        <f t="shared" si="1068"/>
        <v>72057</v>
      </c>
      <c r="AZ1881" s="7" t="s">
        <v>1079</v>
      </c>
      <c r="BA1881" s="165" t="s">
        <v>3208</v>
      </c>
    </row>
    <row r="1882" spans="1:53" hidden="1" outlineLevel="1">
      <c r="A1882" t="s">
        <v>2522</v>
      </c>
      <c r="B1882" t="s">
        <v>3215</v>
      </c>
      <c r="C1882" s="1">
        <f t="shared" si="1051"/>
        <v>0</v>
      </c>
      <c r="D1882" s="7">
        <f>IF(P1882&gt;0,RANK(P1882,(P1882:R1882,S1882:AG1882)),0)</f>
        <v>0</v>
      </c>
      <c r="E1882" s="7">
        <f>IF(Q1882&gt;0,RANK(Q1882,(P1882:R1882,S1882:AG1882)),0)</f>
        <v>0</v>
      </c>
      <c r="F1882" s="7">
        <f>IF(R1882&gt;0,RANK(R1882,(P1882:R1882,S1882:AG1882)),0)</f>
        <v>0</v>
      </c>
      <c r="G1882" s="7">
        <f>IF(S1882&gt;0,RANK(S1882,(P1882:R1882,S1882:AG1882)),0)</f>
        <v>0</v>
      </c>
      <c r="H1882" s="49" t="e">
        <f t="shared" si="1052"/>
        <v>#NUM!</v>
      </c>
      <c r="I1882" s="178" t="e">
        <f t="shared" si="1053"/>
        <v>#NUM!</v>
      </c>
      <c r="J1882" s="2"/>
      <c r="K1882" s="2" t="str">
        <f t="shared" si="1054"/>
        <v>-</v>
      </c>
      <c r="L1882" s="2" t="str">
        <f t="shared" si="1055"/>
        <v>-</v>
      </c>
      <c r="M1882" s="2" t="str">
        <f t="shared" si="1056"/>
        <v>-</v>
      </c>
      <c r="N1882" s="2" t="str">
        <f t="shared" si="1057"/>
        <v>-</v>
      </c>
      <c r="O1882" s="2" t="str">
        <f t="shared" si="1058"/>
        <v>-</v>
      </c>
      <c r="AI1882" s="7">
        <f t="shared" si="1059"/>
        <v>0</v>
      </c>
      <c r="AJ1882" s="7">
        <f t="shared" si="1060"/>
        <v>0</v>
      </c>
      <c r="AK1882" s="7">
        <f t="shared" si="1061"/>
        <v>0</v>
      </c>
      <c r="AL1882" s="7">
        <f t="shared" si="1062"/>
        <v>0</v>
      </c>
      <c r="AM1882" s="2" t="str">
        <f t="shared" si="1063"/>
        <v>-</v>
      </c>
      <c r="AN1882" s="2" t="str">
        <f t="shared" si="1064"/>
        <v>-</v>
      </c>
      <c r="AO1882" s="2" t="str">
        <f t="shared" si="1065"/>
        <v>-</v>
      </c>
      <c r="AP1882" s="2" t="str">
        <f t="shared" si="1066"/>
        <v>-</v>
      </c>
      <c r="AR1882" t="str">
        <f t="shared" si="1067"/>
        <v>Guayanilla</v>
      </c>
      <c r="AS1882" t="s">
        <v>3215</v>
      </c>
      <c r="AT1882" s="182"/>
      <c r="AV1882" s="98">
        <v>72</v>
      </c>
      <c r="AW1882" s="100">
        <v>59</v>
      </c>
      <c r="AX1882" s="106">
        <f t="shared" si="1068"/>
        <v>72059</v>
      </c>
      <c r="AZ1882" s="7" t="s">
        <v>1079</v>
      </c>
      <c r="BA1882" s="165" t="s">
        <v>3208</v>
      </c>
    </row>
    <row r="1883" spans="1:53" hidden="1" outlineLevel="1">
      <c r="A1883" t="s">
        <v>2523</v>
      </c>
      <c r="B1883" t="s">
        <v>3215</v>
      </c>
      <c r="C1883" s="1">
        <f t="shared" si="1051"/>
        <v>0</v>
      </c>
      <c r="D1883" s="7">
        <f>IF(P1883&gt;0,RANK(P1883,(P1883:R1883,S1883:AG1883)),0)</f>
        <v>0</v>
      </c>
      <c r="E1883" s="7">
        <f>IF(Q1883&gt;0,RANK(Q1883,(P1883:R1883,S1883:AG1883)),0)</f>
        <v>0</v>
      </c>
      <c r="F1883" s="7">
        <f>IF(R1883&gt;0,RANK(R1883,(P1883:R1883,S1883:AG1883)),0)</f>
        <v>0</v>
      </c>
      <c r="G1883" s="7">
        <f>IF(S1883&gt;0,RANK(S1883,(P1883:R1883,S1883:AG1883)),0)</f>
        <v>0</v>
      </c>
      <c r="H1883" s="49" t="e">
        <f t="shared" si="1052"/>
        <v>#NUM!</v>
      </c>
      <c r="I1883" s="178" t="e">
        <f t="shared" si="1053"/>
        <v>#NUM!</v>
      </c>
      <c r="J1883" s="2"/>
      <c r="K1883" s="2" t="str">
        <f t="shared" si="1054"/>
        <v>-</v>
      </c>
      <c r="L1883" s="2" t="str">
        <f t="shared" si="1055"/>
        <v>-</v>
      </c>
      <c r="M1883" s="2" t="str">
        <f t="shared" si="1056"/>
        <v>-</v>
      </c>
      <c r="N1883" s="2" t="str">
        <f t="shared" si="1057"/>
        <v>-</v>
      </c>
      <c r="O1883" s="2" t="str">
        <f t="shared" si="1058"/>
        <v>-</v>
      </c>
      <c r="AI1883" s="7">
        <f t="shared" si="1059"/>
        <v>0</v>
      </c>
      <c r="AJ1883" s="7">
        <f t="shared" si="1060"/>
        <v>0</v>
      </c>
      <c r="AK1883" s="7">
        <f t="shared" si="1061"/>
        <v>0</v>
      </c>
      <c r="AL1883" s="7">
        <f t="shared" si="1062"/>
        <v>0</v>
      </c>
      <c r="AM1883" s="2" t="str">
        <f t="shared" si="1063"/>
        <v>-</v>
      </c>
      <c r="AN1883" s="2" t="str">
        <f t="shared" si="1064"/>
        <v>-</v>
      </c>
      <c r="AO1883" s="2" t="str">
        <f t="shared" si="1065"/>
        <v>-</v>
      </c>
      <c r="AP1883" s="2" t="str">
        <f t="shared" si="1066"/>
        <v>-</v>
      </c>
      <c r="AR1883" t="str">
        <f t="shared" si="1067"/>
        <v>Guaynabo</v>
      </c>
      <c r="AS1883" t="s">
        <v>3215</v>
      </c>
      <c r="AT1883" s="182"/>
      <c r="AV1883" s="98">
        <v>72</v>
      </c>
      <c r="AW1883" s="100">
        <v>61</v>
      </c>
      <c r="AX1883" s="106">
        <f t="shared" si="1068"/>
        <v>72061</v>
      </c>
      <c r="AZ1883" s="7" t="s">
        <v>1079</v>
      </c>
      <c r="BA1883" s="165" t="s">
        <v>3208</v>
      </c>
    </row>
    <row r="1884" spans="1:53" hidden="1" outlineLevel="1">
      <c r="A1884" t="s">
        <v>2306</v>
      </c>
      <c r="B1884" t="s">
        <v>3215</v>
      </c>
      <c r="C1884" s="1">
        <f t="shared" si="1051"/>
        <v>0</v>
      </c>
      <c r="D1884" s="7">
        <f>IF(P1884&gt;0,RANK(P1884,(P1884:R1884,S1884:AG1884)),0)</f>
        <v>0</v>
      </c>
      <c r="E1884" s="7">
        <f>IF(Q1884&gt;0,RANK(Q1884,(P1884:R1884,S1884:AG1884)),0)</f>
        <v>0</v>
      </c>
      <c r="F1884" s="7">
        <f>IF(R1884&gt;0,RANK(R1884,(P1884:R1884,S1884:AG1884)),0)</f>
        <v>0</v>
      </c>
      <c r="G1884" s="7">
        <f>IF(S1884&gt;0,RANK(S1884,(P1884:R1884,S1884:AG1884)),0)</f>
        <v>0</v>
      </c>
      <c r="H1884" s="49" t="e">
        <f t="shared" si="1052"/>
        <v>#NUM!</v>
      </c>
      <c r="I1884" s="178" t="e">
        <f t="shared" si="1053"/>
        <v>#NUM!</v>
      </c>
      <c r="J1884" s="2"/>
      <c r="K1884" s="2" t="str">
        <f t="shared" si="1054"/>
        <v>-</v>
      </c>
      <c r="L1884" s="2" t="str">
        <f t="shared" si="1055"/>
        <v>-</v>
      </c>
      <c r="M1884" s="2" t="str">
        <f t="shared" si="1056"/>
        <v>-</v>
      </c>
      <c r="N1884" s="2" t="str">
        <f t="shared" si="1057"/>
        <v>-</v>
      </c>
      <c r="O1884" s="2" t="str">
        <f t="shared" si="1058"/>
        <v>-</v>
      </c>
      <c r="AI1884" s="7">
        <f t="shared" ref="AI1884:AI1913" si="1069">IF(T1884&gt;0,RANK(T1884,(P1884:Z1884)),0)</f>
        <v>0</v>
      </c>
      <c r="AJ1884" s="7">
        <f t="shared" ref="AJ1884:AJ1913" si="1070">IF(U1884&gt;0,RANK(U1884,(P1884:Z1884)),0)</f>
        <v>0</v>
      </c>
      <c r="AK1884" s="7">
        <f t="shared" ref="AK1884:AK1913" si="1071">IF(V1884&gt;0,RANK(V1884,(P1884:Z1884)),0)</f>
        <v>0</v>
      </c>
      <c r="AL1884" s="7">
        <f t="shared" ref="AL1884:AL1913" si="1072">IF(W1884&gt;0,RANK(W1884,(P1884:Z1884)),0)</f>
        <v>0</v>
      </c>
      <c r="AM1884" s="2" t="str">
        <f t="shared" ref="AM1884:AM1915" si="1073">IF($C1884=0,"-",T1884/$C1884)</f>
        <v>-</v>
      </c>
      <c r="AN1884" s="2" t="str">
        <f t="shared" ref="AN1884:AN1915" si="1074">IF($C1884=0,"-",U1884/$C1884)</f>
        <v>-</v>
      </c>
      <c r="AO1884" s="2" t="str">
        <f t="shared" ref="AO1884:AO1915" si="1075">IF($C1884=0,"-",V1884/$C1884)</f>
        <v>-</v>
      </c>
      <c r="AP1884" s="2" t="str">
        <f t="shared" ref="AP1884:AP1915" si="1076">IF($C1884=0,"-",W1884/$C1884)</f>
        <v>-</v>
      </c>
      <c r="AR1884" t="str">
        <f t="shared" ref="AR1884:AR1915" si="1077">A1884</f>
        <v>Gurabo</v>
      </c>
      <c r="AS1884" t="s">
        <v>3215</v>
      </c>
      <c r="AT1884" s="182"/>
      <c r="AV1884" s="98">
        <v>72</v>
      </c>
      <c r="AW1884" s="100">
        <v>63</v>
      </c>
      <c r="AX1884" s="106">
        <f t="shared" ref="AX1884:AX1915" si="1078">AV1884*1000+AW1884</f>
        <v>72063</v>
      </c>
      <c r="AZ1884" s="7" t="s">
        <v>1079</v>
      </c>
      <c r="BA1884" s="165" t="s">
        <v>3208</v>
      </c>
    </row>
    <row r="1885" spans="1:53" hidden="1" outlineLevel="1">
      <c r="A1885" t="s">
        <v>1512</v>
      </c>
      <c r="B1885" t="s">
        <v>3215</v>
      </c>
      <c r="C1885" s="1">
        <f t="shared" si="1051"/>
        <v>0</v>
      </c>
      <c r="D1885" s="7">
        <f>IF(P1885&gt;0,RANK(P1885,(P1885:R1885,S1885:AG1885)),0)</f>
        <v>0</v>
      </c>
      <c r="E1885" s="7">
        <f>IF(Q1885&gt;0,RANK(Q1885,(P1885:R1885,S1885:AG1885)),0)</f>
        <v>0</v>
      </c>
      <c r="F1885" s="7">
        <f>IF(R1885&gt;0,RANK(R1885,(P1885:R1885,S1885:AG1885)),0)</f>
        <v>0</v>
      </c>
      <c r="G1885" s="7">
        <f>IF(S1885&gt;0,RANK(S1885,(P1885:R1885,S1885:AG1885)),0)</f>
        <v>0</v>
      </c>
      <c r="H1885" s="49" t="e">
        <f t="shared" si="1052"/>
        <v>#NUM!</v>
      </c>
      <c r="I1885" s="178" t="e">
        <f t="shared" si="1053"/>
        <v>#NUM!</v>
      </c>
      <c r="J1885" s="2"/>
      <c r="K1885" s="2" t="str">
        <f t="shared" si="1054"/>
        <v>-</v>
      </c>
      <c r="L1885" s="2" t="str">
        <f t="shared" si="1055"/>
        <v>-</v>
      </c>
      <c r="M1885" s="2" t="str">
        <f t="shared" si="1056"/>
        <v>-</v>
      </c>
      <c r="N1885" s="2" t="str">
        <f t="shared" si="1057"/>
        <v>-</v>
      </c>
      <c r="O1885" s="2" t="str">
        <f t="shared" si="1058"/>
        <v>-</v>
      </c>
      <c r="AI1885" s="7">
        <f t="shared" si="1069"/>
        <v>0</v>
      </c>
      <c r="AJ1885" s="7">
        <f t="shared" si="1070"/>
        <v>0</v>
      </c>
      <c r="AK1885" s="7">
        <f t="shared" si="1071"/>
        <v>0</v>
      </c>
      <c r="AL1885" s="7">
        <f t="shared" si="1072"/>
        <v>0</v>
      </c>
      <c r="AM1885" s="2" t="str">
        <f t="shared" si="1073"/>
        <v>-</v>
      </c>
      <c r="AN1885" s="2" t="str">
        <f t="shared" si="1074"/>
        <v>-</v>
      </c>
      <c r="AO1885" s="2" t="str">
        <f t="shared" si="1075"/>
        <v>-</v>
      </c>
      <c r="AP1885" s="2" t="str">
        <f t="shared" si="1076"/>
        <v>-</v>
      </c>
      <c r="AR1885" t="str">
        <f t="shared" si="1077"/>
        <v>Hatillo</v>
      </c>
      <c r="AS1885" t="s">
        <v>3215</v>
      </c>
      <c r="AT1885" s="182"/>
      <c r="AV1885" s="98">
        <v>72</v>
      </c>
      <c r="AW1885" s="100">
        <v>65</v>
      </c>
      <c r="AX1885" s="106">
        <f t="shared" si="1078"/>
        <v>72065</v>
      </c>
      <c r="AZ1885" s="7" t="s">
        <v>1079</v>
      </c>
      <c r="BA1885" s="165" t="s">
        <v>3208</v>
      </c>
    </row>
    <row r="1886" spans="1:53" hidden="1" outlineLevel="1">
      <c r="A1886" t="s">
        <v>2519</v>
      </c>
      <c r="B1886" t="s">
        <v>3215</v>
      </c>
      <c r="C1886" s="1">
        <f t="shared" si="1051"/>
        <v>0</v>
      </c>
      <c r="D1886" s="7">
        <f>IF(P1886&gt;0,RANK(P1886,(P1886:R1886,S1886:AG1886)),0)</f>
        <v>0</v>
      </c>
      <c r="E1886" s="7">
        <f>IF(Q1886&gt;0,RANK(Q1886,(P1886:R1886,S1886:AG1886)),0)</f>
        <v>0</v>
      </c>
      <c r="F1886" s="7">
        <f>IF(R1886&gt;0,RANK(R1886,(P1886:R1886,S1886:AG1886)),0)</f>
        <v>0</v>
      </c>
      <c r="G1886" s="7">
        <f>IF(S1886&gt;0,RANK(S1886,(P1886:R1886,S1886:AG1886)),0)</f>
        <v>0</v>
      </c>
      <c r="H1886" s="49" t="e">
        <f t="shared" si="1052"/>
        <v>#NUM!</v>
      </c>
      <c r="I1886" s="178" t="e">
        <f t="shared" si="1053"/>
        <v>#NUM!</v>
      </c>
      <c r="J1886" s="2"/>
      <c r="K1886" s="2" t="str">
        <f t="shared" si="1054"/>
        <v>-</v>
      </c>
      <c r="L1886" s="2" t="str">
        <f t="shared" si="1055"/>
        <v>-</v>
      </c>
      <c r="M1886" s="2" t="str">
        <f t="shared" si="1056"/>
        <v>-</v>
      </c>
      <c r="N1886" s="2" t="str">
        <f t="shared" si="1057"/>
        <v>-</v>
      </c>
      <c r="O1886" s="2" t="str">
        <f t="shared" si="1058"/>
        <v>-</v>
      </c>
      <c r="AI1886" s="7">
        <f t="shared" si="1069"/>
        <v>0</v>
      </c>
      <c r="AJ1886" s="7">
        <f t="shared" si="1070"/>
        <v>0</v>
      </c>
      <c r="AK1886" s="7">
        <f t="shared" si="1071"/>
        <v>0</v>
      </c>
      <c r="AL1886" s="7">
        <f t="shared" si="1072"/>
        <v>0</v>
      </c>
      <c r="AM1886" s="2" t="str">
        <f t="shared" si="1073"/>
        <v>-</v>
      </c>
      <c r="AN1886" s="2" t="str">
        <f t="shared" si="1074"/>
        <v>-</v>
      </c>
      <c r="AO1886" s="2" t="str">
        <f t="shared" si="1075"/>
        <v>-</v>
      </c>
      <c r="AP1886" s="2" t="str">
        <f t="shared" si="1076"/>
        <v>-</v>
      </c>
      <c r="AR1886" t="str">
        <f t="shared" si="1077"/>
        <v>Hormigueros</v>
      </c>
      <c r="AS1886" t="s">
        <v>3215</v>
      </c>
      <c r="AT1886" s="182"/>
      <c r="AV1886" s="98">
        <v>72</v>
      </c>
      <c r="AW1886" s="100">
        <v>67</v>
      </c>
      <c r="AX1886" s="106">
        <f t="shared" si="1078"/>
        <v>72067</v>
      </c>
      <c r="AZ1886" s="7" t="s">
        <v>1079</v>
      </c>
      <c r="BA1886" s="165" t="s">
        <v>3208</v>
      </c>
    </row>
    <row r="1887" spans="1:53" hidden="1" outlineLevel="1">
      <c r="A1887" t="s">
        <v>788</v>
      </c>
      <c r="B1887" t="s">
        <v>3215</v>
      </c>
      <c r="C1887" s="1">
        <f t="shared" si="1051"/>
        <v>0</v>
      </c>
      <c r="D1887" s="7">
        <f>IF(P1887&gt;0,RANK(P1887,(P1887:R1887,S1887:AG1887)),0)</f>
        <v>0</v>
      </c>
      <c r="E1887" s="7">
        <f>IF(Q1887&gt;0,RANK(Q1887,(P1887:R1887,S1887:AG1887)),0)</f>
        <v>0</v>
      </c>
      <c r="F1887" s="7">
        <f>IF(R1887&gt;0,RANK(R1887,(P1887:R1887,S1887:AG1887)),0)</f>
        <v>0</v>
      </c>
      <c r="G1887" s="7">
        <f>IF(S1887&gt;0,RANK(S1887,(P1887:R1887,S1887:AG1887)),0)</f>
        <v>0</v>
      </c>
      <c r="H1887" s="49" t="e">
        <f t="shared" si="1052"/>
        <v>#NUM!</v>
      </c>
      <c r="I1887" s="178" t="e">
        <f t="shared" si="1053"/>
        <v>#NUM!</v>
      </c>
      <c r="J1887" s="2"/>
      <c r="K1887" s="2" t="str">
        <f t="shared" si="1054"/>
        <v>-</v>
      </c>
      <c r="L1887" s="2" t="str">
        <f t="shared" si="1055"/>
        <v>-</v>
      </c>
      <c r="M1887" s="2" t="str">
        <f t="shared" si="1056"/>
        <v>-</v>
      </c>
      <c r="N1887" s="2" t="str">
        <f t="shared" si="1057"/>
        <v>-</v>
      </c>
      <c r="O1887" s="2" t="str">
        <f t="shared" si="1058"/>
        <v>-</v>
      </c>
      <c r="AI1887" s="7">
        <f t="shared" si="1069"/>
        <v>0</v>
      </c>
      <c r="AJ1887" s="7">
        <f t="shared" si="1070"/>
        <v>0</v>
      </c>
      <c r="AK1887" s="7">
        <f t="shared" si="1071"/>
        <v>0</v>
      </c>
      <c r="AL1887" s="7">
        <f t="shared" si="1072"/>
        <v>0</v>
      </c>
      <c r="AM1887" s="2" t="str">
        <f t="shared" si="1073"/>
        <v>-</v>
      </c>
      <c r="AN1887" s="2" t="str">
        <f t="shared" si="1074"/>
        <v>-</v>
      </c>
      <c r="AO1887" s="2" t="str">
        <f t="shared" si="1075"/>
        <v>-</v>
      </c>
      <c r="AP1887" s="2" t="str">
        <f t="shared" si="1076"/>
        <v>-</v>
      </c>
      <c r="AR1887" t="str">
        <f t="shared" si="1077"/>
        <v>Humacao</v>
      </c>
      <c r="AS1887" t="s">
        <v>3215</v>
      </c>
      <c r="AT1887" s="182"/>
      <c r="AV1887" s="98">
        <v>72</v>
      </c>
      <c r="AW1887" s="100">
        <v>69</v>
      </c>
      <c r="AX1887" s="106">
        <f t="shared" si="1078"/>
        <v>72069</v>
      </c>
      <c r="AZ1887" s="7" t="s">
        <v>1079</v>
      </c>
      <c r="BA1887" s="165" t="s">
        <v>3208</v>
      </c>
    </row>
    <row r="1888" spans="1:53" hidden="1" outlineLevel="1">
      <c r="A1888" t="s">
        <v>1508</v>
      </c>
      <c r="B1888" t="s">
        <v>3215</v>
      </c>
      <c r="C1888" s="1">
        <f t="shared" si="1051"/>
        <v>0</v>
      </c>
      <c r="D1888" s="7">
        <f>IF(P1888&gt;0,RANK(P1888,(P1888:R1888,S1888:AG1888)),0)</f>
        <v>0</v>
      </c>
      <c r="E1888" s="7">
        <f>IF(Q1888&gt;0,RANK(Q1888,(P1888:R1888,S1888:AG1888)),0)</f>
        <v>0</v>
      </c>
      <c r="F1888" s="7">
        <f>IF(R1888&gt;0,RANK(R1888,(P1888:R1888,S1888:AG1888)),0)</f>
        <v>0</v>
      </c>
      <c r="G1888" s="7">
        <f>IF(S1888&gt;0,RANK(S1888,(P1888:R1888,S1888:AG1888)),0)</f>
        <v>0</v>
      </c>
      <c r="H1888" s="49" t="e">
        <f t="shared" si="1052"/>
        <v>#NUM!</v>
      </c>
      <c r="I1888" s="178" t="e">
        <f t="shared" si="1053"/>
        <v>#NUM!</v>
      </c>
      <c r="J1888" s="2"/>
      <c r="K1888" s="2" t="str">
        <f t="shared" si="1054"/>
        <v>-</v>
      </c>
      <c r="L1888" s="2" t="str">
        <f t="shared" si="1055"/>
        <v>-</v>
      </c>
      <c r="M1888" s="2" t="str">
        <f t="shared" si="1056"/>
        <v>-</v>
      </c>
      <c r="N1888" s="2" t="str">
        <f t="shared" si="1057"/>
        <v>-</v>
      </c>
      <c r="O1888" s="2" t="str">
        <f t="shared" si="1058"/>
        <v>-</v>
      </c>
      <c r="AI1888" s="7">
        <f t="shared" si="1069"/>
        <v>0</v>
      </c>
      <c r="AJ1888" s="7">
        <f t="shared" si="1070"/>
        <v>0</v>
      </c>
      <c r="AK1888" s="7">
        <f t="shared" si="1071"/>
        <v>0</v>
      </c>
      <c r="AL1888" s="7">
        <f t="shared" si="1072"/>
        <v>0</v>
      </c>
      <c r="AM1888" s="2" t="str">
        <f t="shared" si="1073"/>
        <v>-</v>
      </c>
      <c r="AN1888" s="2" t="str">
        <f t="shared" si="1074"/>
        <v>-</v>
      </c>
      <c r="AO1888" s="2" t="str">
        <f t="shared" si="1075"/>
        <v>-</v>
      </c>
      <c r="AP1888" s="2" t="str">
        <f t="shared" si="1076"/>
        <v>-</v>
      </c>
      <c r="AR1888" t="str">
        <f t="shared" si="1077"/>
        <v>Isabela</v>
      </c>
      <c r="AS1888" t="s">
        <v>3215</v>
      </c>
      <c r="AT1888" s="182"/>
      <c r="AV1888" s="98">
        <v>72</v>
      </c>
      <c r="AW1888" s="100">
        <v>71</v>
      </c>
      <c r="AX1888" s="106">
        <f t="shared" si="1078"/>
        <v>72071</v>
      </c>
      <c r="AZ1888" s="7" t="s">
        <v>1079</v>
      </c>
      <c r="BA1888" s="165" t="s">
        <v>3208</v>
      </c>
    </row>
    <row r="1889" spans="1:53" hidden="1" outlineLevel="1">
      <c r="A1889" t="s">
        <v>690</v>
      </c>
      <c r="B1889" t="s">
        <v>3215</v>
      </c>
      <c r="C1889" s="1">
        <f t="shared" si="1051"/>
        <v>0</v>
      </c>
      <c r="D1889" s="7">
        <f>IF(P1889&gt;0,RANK(P1889,(P1889:R1889,S1889:AG1889)),0)</f>
        <v>0</v>
      </c>
      <c r="E1889" s="7">
        <f>IF(Q1889&gt;0,RANK(Q1889,(P1889:R1889,S1889:AG1889)),0)</f>
        <v>0</v>
      </c>
      <c r="F1889" s="7">
        <f>IF(R1889&gt;0,RANK(R1889,(P1889:R1889,S1889:AG1889)),0)</f>
        <v>0</v>
      </c>
      <c r="G1889" s="7">
        <f>IF(S1889&gt;0,RANK(S1889,(P1889:R1889,S1889:AG1889)),0)</f>
        <v>0</v>
      </c>
      <c r="H1889" s="49" t="e">
        <f t="shared" si="1052"/>
        <v>#NUM!</v>
      </c>
      <c r="I1889" s="178" t="e">
        <f t="shared" si="1053"/>
        <v>#NUM!</v>
      </c>
      <c r="J1889" s="2"/>
      <c r="K1889" s="2" t="str">
        <f t="shared" si="1054"/>
        <v>-</v>
      </c>
      <c r="L1889" s="2" t="str">
        <f t="shared" si="1055"/>
        <v>-</v>
      </c>
      <c r="M1889" s="2" t="str">
        <f t="shared" si="1056"/>
        <v>-</v>
      </c>
      <c r="N1889" s="2" t="str">
        <f t="shared" si="1057"/>
        <v>-</v>
      </c>
      <c r="O1889" s="2" t="str">
        <f t="shared" si="1058"/>
        <v>-</v>
      </c>
      <c r="AI1889" s="7">
        <f t="shared" si="1069"/>
        <v>0</v>
      </c>
      <c r="AJ1889" s="7">
        <f t="shared" si="1070"/>
        <v>0</v>
      </c>
      <c r="AK1889" s="7">
        <f t="shared" si="1071"/>
        <v>0</v>
      </c>
      <c r="AL1889" s="7">
        <f t="shared" si="1072"/>
        <v>0</v>
      </c>
      <c r="AM1889" s="2" t="str">
        <f t="shared" si="1073"/>
        <v>-</v>
      </c>
      <c r="AN1889" s="2" t="str">
        <f t="shared" si="1074"/>
        <v>-</v>
      </c>
      <c r="AO1889" s="2" t="str">
        <f t="shared" si="1075"/>
        <v>-</v>
      </c>
      <c r="AP1889" s="2" t="str">
        <f t="shared" si="1076"/>
        <v>-</v>
      </c>
      <c r="AR1889" t="str">
        <f t="shared" si="1077"/>
        <v>Jayuya</v>
      </c>
      <c r="AS1889" t="s">
        <v>3215</v>
      </c>
      <c r="AT1889" s="182"/>
      <c r="AV1889" s="98">
        <v>72</v>
      </c>
      <c r="AW1889" s="100">
        <v>73</v>
      </c>
      <c r="AX1889" s="106">
        <f t="shared" si="1078"/>
        <v>72073</v>
      </c>
      <c r="AZ1889" s="7" t="s">
        <v>1079</v>
      </c>
      <c r="BA1889" s="165" t="s">
        <v>3208</v>
      </c>
    </row>
    <row r="1890" spans="1:53" hidden="1" outlineLevel="1">
      <c r="A1890" t="s">
        <v>217</v>
      </c>
      <c r="B1890" t="s">
        <v>3215</v>
      </c>
      <c r="C1890" s="1">
        <f t="shared" si="1051"/>
        <v>0</v>
      </c>
      <c r="D1890" s="7">
        <f>IF(P1890&gt;0,RANK(P1890,(P1890:R1890,S1890:AG1890)),0)</f>
        <v>0</v>
      </c>
      <c r="E1890" s="7">
        <f>IF(Q1890&gt;0,RANK(Q1890,(P1890:R1890,S1890:AG1890)),0)</f>
        <v>0</v>
      </c>
      <c r="F1890" s="7">
        <f>IF(R1890&gt;0,RANK(R1890,(P1890:R1890,S1890:AG1890)),0)</f>
        <v>0</v>
      </c>
      <c r="G1890" s="7">
        <f>IF(S1890&gt;0,RANK(S1890,(P1890:R1890,S1890:AG1890)),0)</f>
        <v>0</v>
      </c>
      <c r="H1890" s="49" t="e">
        <f t="shared" si="1052"/>
        <v>#NUM!</v>
      </c>
      <c r="I1890" s="178" t="e">
        <f t="shared" si="1053"/>
        <v>#NUM!</v>
      </c>
      <c r="J1890" s="2"/>
      <c r="K1890" s="2" t="str">
        <f t="shared" si="1054"/>
        <v>-</v>
      </c>
      <c r="L1890" s="2" t="str">
        <f t="shared" si="1055"/>
        <v>-</v>
      </c>
      <c r="M1890" s="2" t="str">
        <f t="shared" si="1056"/>
        <v>-</v>
      </c>
      <c r="N1890" s="2" t="str">
        <f t="shared" si="1057"/>
        <v>-</v>
      </c>
      <c r="O1890" s="2" t="str">
        <f t="shared" si="1058"/>
        <v>-</v>
      </c>
      <c r="AI1890" s="7">
        <f t="shared" si="1069"/>
        <v>0</v>
      </c>
      <c r="AJ1890" s="7">
        <f t="shared" si="1070"/>
        <v>0</v>
      </c>
      <c r="AK1890" s="7">
        <f t="shared" si="1071"/>
        <v>0</v>
      </c>
      <c r="AL1890" s="7">
        <f t="shared" si="1072"/>
        <v>0</v>
      </c>
      <c r="AM1890" s="2" t="str">
        <f t="shared" si="1073"/>
        <v>-</v>
      </c>
      <c r="AN1890" s="2" t="str">
        <f t="shared" si="1074"/>
        <v>-</v>
      </c>
      <c r="AO1890" s="2" t="str">
        <f t="shared" si="1075"/>
        <v>-</v>
      </c>
      <c r="AP1890" s="2" t="str">
        <f t="shared" si="1076"/>
        <v>-</v>
      </c>
      <c r="AR1890" t="str">
        <f t="shared" si="1077"/>
        <v>Juana Díaz</v>
      </c>
      <c r="AS1890" t="s">
        <v>3215</v>
      </c>
      <c r="AT1890" s="182"/>
      <c r="AV1890" s="98">
        <v>72</v>
      </c>
      <c r="AW1890" s="100">
        <v>75</v>
      </c>
      <c r="AX1890" s="106">
        <f t="shared" si="1078"/>
        <v>72075</v>
      </c>
      <c r="AZ1890" s="7" t="s">
        <v>1079</v>
      </c>
      <c r="BA1890" s="165" t="s">
        <v>3208</v>
      </c>
    </row>
    <row r="1891" spans="1:53" hidden="1" outlineLevel="1">
      <c r="A1891" t="s">
        <v>1297</v>
      </c>
      <c r="B1891" t="s">
        <v>3215</v>
      </c>
      <c r="C1891" s="1">
        <f t="shared" si="1051"/>
        <v>0</v>
      </c>
      <c r="D1891" s="7">
        <f>IF(P1891&gt;0,RANK(P1891,(P1891:R1891,S1891:AG1891)),0)</f>
        <v>0</v>
      </c>
      <c r="E1891" s="7">
        <f>IF(Q1891&gt;0,RANK(Q1891,(P1891:R1891,S1891:AG1891)),0)</f>
        <v>0</v>
      </c>
      <c r="F1891" s="7">
        <f>IF(R1891&gt;0,RANK(R1891,(P1891:R1891,S1891:AG1891)),0)</f>
        <v>0</v>
      </c>
      <c r="G1891" s="7">
        <f>IF(S1891&gt;0,RANK(S1891,(P1891:R1891,S1891:AG1891)),0)</f>
        <v>0</v>
      </c>
      <c r="H1891" s="49" t="e">
        <f t="shared" si="1052"/>
        <v>#NUM!</v>
      </c>
      <c r="I1891" s="178" t="e">
        <f t="shared" si="1053"/>
        <v>#NUM!</v>
      </c>
      <c r="J1891" s="2"/>
      <c r="K1891" s="2" t="str">
        <f t="shared" si="1054"/>
        <v>-</v>
      </c>
      <c r="L1891" s="2" t="str">
        <f t="shared" si="1055"/>
        <v>-</v>
      </c>
      <c r="M1891" s="2" t="str">
        <f t="shared" si="1056"/>
        <v>-</v>
      </c>
      <c r="N1891" s="2" t="str">
        <f t="shared" si="1057"/>
        <v>-</v>
      </c>
      <c r="O1891" s="2" t="str">
        <f t="shared" si="1058"/>
        <v>-</v>
      </c>
      <c r="AI1891" s="7">
        <f t="shared" si="1069"/>
        <v>0</v>
      </c>
      <c r="AJ1891" s="7">
        <f t="shared" si="1070"/>
        <v>0</v>
      </c>
      <c r="AK1891" s="7">
        <f t="shared" si="1071"/>
        <v>0</v>
      </c>
      <c r="AL1891" s="7">
        <f t="shared" si="1072"/>
        <v>0</v>
      </c>
      <c r="AM1891" s="2" t="str">
        <f t="shared" si="1073"/>
        <v>-</v>
      </c>
      <c r="AN1891" s="2" t="str">
        <f t="shared" si="1074"/>
        <v>-</v>
      </c>
      <c r="AO1891" s="2" t="str">
        <f t="shared" si="1075"/>
        <v>-</v>
      </c>
      <c r="AP1891" s="2" t="str">
        <f t="shared" si="1076"/>
        <v>-</v>
      </c>
      <c r="AR1891" t="str">
        <f t="shared" si="1077"/>
        <v>Juncos</v>
      </c>
      <c r="AS1891" t="s">
        <v>3215</v>
      </c>
      <c r="AT1891" s="182"/>
      <c r="AV1891" s="98">
        <v>72</v>
      </c>
      <c r="AW1891" s="100">
        <v>77</v>
      </c>
      <c r="AX1891" s="106">
        <f t="shared" si="1078"/>
        <v>72077</v>
      </c>
      <c r="AZ1891" s="7" t="s">
        <v>1079</v>
      </c>
      <c r="BA1891" s="165" t="s">
        <v>3208</v>
      </c>
    </row>
    <row r="1892" spans="1:53" hidden="1" outlineLevel="1">
      <c r="A1892" t="s">
        <v>2424</v>
      </c>
      <c r="B1892" t="s">
        <v>3215</v>
      </c>
      <c r="C1892" s="1">
        <f t="shared" si="1051"/>
        <v>0</v>
      </c>
      <c r="D1892" s="7">
        <f>IF(P1892&gt;0,RANK(P1892,(P1892:R1892,S1892:AG1892)),0)</f>
        <v>0</v>
      </c>
      <c r="E1892" s="7">
        <f>IF(Q1892&gt;0,RANK(Q1892,(P1892:R1892,S1892:AG1892)),0)</f>
        <v>0</v>
      </c>
      <c r="F1892" s="7">
        <f>IF(R1892&gt;0,RANK(R1892,(P1892:R1892,S1892:AG1892)),0)</f>
        <v>0</v>
      </c>
      <c r="G1892" s="7">
        <f>IF(S1892&gt;0,RANK(S1892,(P1892:R1892,S1892:AG1892)),0)</f>
        <v>0</v>
      </c>
      <c r="H1892" s="49" t="e">
        <f t="shared" si="1052"/>
        <v>#NUM!</v>
      </c>
      <c r="I1892" s="178" t="e">
        <f t="shared" si="1053"/>
        <v>#NUM!</v>
      </c>
      <c r="J1892" s="2"/>
      <c r="K1892" s="2" t="str">
        <f t="shared" si="1054"/>
        <v>-</v>
      </c>
      <c r="L1892" s="2" t="str">
        <f t="shared" si="1055"/>
        <v>-</v>
      </c>
      <c r="M1892" s="2" t="str">
        <f t="shared" si="1056"/>
        <v>-</v>
      </c>
      <c r="N1892" s="2" t="str">
        <f t="shared" si="1057"/>
        <v>-</v>
      </c>
      <c r="O1892" s="2" t="str">
        <f t="shared" si="1058"/>
        <v>-</v>
      </c>
      <c r="AI1892" s="7">
        <f t="shared" si="1069"/>
        <v>0</v>
      </c>
      <c r="AJ1892" s="7">
        <f t="shared" si="1070"/>
        <v>0</v>
      </c>
      <c r="AK1892" s="7">
        <f t="shared" si="1071"/>
        <v>0</v>
      </c>
      <c r="AL1892" s="7">
        <f t="shared" si="1072"/>
        <v>0</v>
      </c>
      <c r="AM1892" s="2" t="str">
        <f t="shared" si="1073"/>
        <v>-</v>
      </c>
      <c r="AN1892" s="2" t="str">
        <f t="shared" si="1074"/>
        <v>-</v>
      </c>
      <c r="AO1892" s="2" t="str">
        <f t="shared" si="1075"/>
        <v>-</v>
      </c>
      <c r="AP1892" s="2" t="str">
        <f t="shared" si="1076"/>
        <v>-</v>
      </c>
      <c r="AR1892" t="str">
        <f t="shared" si="1077"/>
        <v>Lajas</v>
      </c>
      <c r="AS1892" t="s">
        <v>3215</v>
      </c>
      <c r="AT1892" s="182"/>
      <c r="AV1892" s="98">
        <v>72</v>
      </c>
      <c r="AW1892" s="100">
        <v>79</v>
      </c>
      <c r="AX1892" s="106">
        <f t="shared" si="1078"/>
        <v>72079</v>
      </c>
      <c r="AZ1892" s="7" t="s">
        <v>1079</v>
      </c>
      <c r="BA1892" s="165" t="s">
        <v>3208</v>
      </c>
    </row>
    <row r="1893" spans="1:53" hidden="1" outlineLevel="1">
      <c r="A1893" t="s">
        <v>1672</v>
      </c>
      <c r="B1893" t="s">
        <v>3215</v>
      </c>
      <c r="C1893" s="1">
        <f t="shared" si="1051"/>
        <v>0</v>
      </c>
      <c r="D1893" s="7">
        <f>IF(P1893&gt;0,RANK(P1893,(P1893:R1893,S1893:AG1893)),0)</f>
        <v>0</v>
      </c>
      <c r="E1893" s="7">
        <f>IF(Q1893&gt;0,RANK(Q1893,(P1893:R1893,S1893:AG1893)),0)</f>
        <v>0</v>
      </c>
      <c r="F1893" s="7">
        <f>IF(R1893&gt;0,RANK(R1893,(P1893:R1893,S1893:AG1893)),0)</f>
        <v>0</v>
      </c>
      <c r="G1893" s="7">
        <f>IF(S1893&gt;0,RANK(S1893,(P1893:R1893,S1893:AG1893)),0)</f>
        <v>0</v>
      </c>
      <c r="H1893" s="49" t="e">
        <f t="shared" si="1052"/>
        <v>#NUM!</v>
      </c>
      <c r="I1893" s="178" t="e">
        <f t="shared" si="1053"/>
        <v>#NUM!</v>
      </c>
      <c r="J1893" s="2"/>
      <c r="K1893" s="2" t="str">
        <f t="shared" si="1054"/>
        <v>-</v>
      </c>
      <c r="L1893" s="2" t="str">
        <f t="shared" si="1055"/>
        <v>-</v>
      </c>
      <c r="M1893" s="2" t="str">
        <f t="shared" si="1056"/>
        <v>-</v>
      </c>
      <c r="N1893" s="2" t="str">
        <f t="shared" si="1057"/>
        <v>-</v>
      </c>
      <c r="O1893" s="2" t="str">
        <f t="shared" si="1058"/>
        <v>-</v>
      </c>
      <c r="AI1893" s="7">
        <f t="shared" si="1069"/>
        <v>0</v>
      </c>
      <c r="AJ1893" s="7">
        <f t="shared" si="1070"/>
        <v>0</v>
      </c>
      <c r="AK1893" s="7">
        <f t="shared" si="1071"/>
        <v>0</v>
      </c>
      <c r="AL1893" s="7">
        <f t="shared" si="1072"/>
        <v>0</v>
      </c>
      <c r="AM1893" s="2" t="str">
        <f t="shared" si="1073"/>
        <v>-</v>
      </c>
      <c r="AN1893" s="2" t="str">
        <f t="shared" si="1074"/>
        <v>-</v>
      </c>
      <c r="AO1893" s="2" t="str">
        <f t="shared" si="1075"/>
        <v>-</v>
      </c>
      <c r="AP1893" s="2" t="str">
        <f t="shared" si="1076"/>
        <v>-</v>
      </c>
      <c r="AR1893" t="str">
        <f t="shared" si="1077"/>
        <v>Lares</v>
      </c>
      <c r="AS1893" t="s">
        <v>3215</v>
      </c>
      <c r="AT1893" s="182"/>
      <c r="AV1893" s="98">
        <v>72</v>
      </c>
      <c r="AW1893" s="100">
        <v>81</v>
      </c>
      <c r="AX1893" s="106">
        <f t="shared" si="1078"/>
        <v>72081</v>
      </c>
      <c r="AZ1893" s="7" t="s">
        <v>1079</v>
      </c>
      <c r="BA1893" s="165" t="s">
        <v>3208</v>
      </c>
    </row>
    <row r="1894" spans="1:53" hidden="1" outlineLevel="1">
      <c r="A1894" t="s">
        <v>759</v>
      </c>
      <c r="B1894" t="s">
        <v>3215</v>
      </c>
      <c r="C1894" s="1">
        <f t="shared" si="1051"/>
        <v>0</v>
      </c>
      <c r="D1894" s="7">
        <f>IF(P1894&gt;0,RANK(P1894,(P1894:R1894,S1894:AG1894)),0)</f>
        <v>0</v>
      </c>
      <c r="E1894" s="7">
        <f>IF(Q1894&gt;0,RANK(Q1894,(P1894:R1894,S1894:AG1894)),0)</f>
        <v>0</v>
      </c>
      <c r="F1894" s="7">
        <f>IF(R1894&gt;0,RANK(R1894,(P1894:R1894,S1894:AG1894)),0)</f>
        <v>0</v>
      </c>
      <c r="G1894" s="7">
        <f>IF(S1894&gt;0,RANK(S1894,(P1894:R1894,S1894:AG1894)),0)</f>
        <v>0</v>
      </c>
      <c r="H1894" s="49" t="e">
        <f t="shared" si="1052"/>
        <v>#NUM!</v>
      </c>
      <c r="I1894" s="178" t="e">
        <f t="shared" si="1053"/>
        <v>#NUM!</v>
      </c>
      <c r="J1894" s="2"/>
      <c r="K1894" s="2" t="str">
        <f t="shared" si="1054"/>
        <v>-</v>
      </c>
      <c r="L1894" s="2" t="str">
        <f t="shared" si="1055"/>
        <v>-</v>
      </c>
      <c r="M1894" s="2" t="str">
        <f t="shared" si="1056"/>
        <v>-</v>
      </c>
      <c r="N1894" s="2" t="str">
        <f t="shared" si="1057"/>
        <v>-</v>
      </c>
      <c r="O1894" s="2" t="str">
        <f t="shared" si="1058"/>
        <v>-</v>
      </c>
      <c r="AI1894" s="7">
        <f t="shared" si="1069"/>
        <v>0</v>
      </c>
      <c r="AJ1894" s="7">
        <f t="shared" si="1070"/>
        <v>0</v>
      </c>
      <c r="AK1894" s="7">
        <f t="shared" si="1071"/>
        <v>0</v>
      </c>
      <c r="AL1894" s="7">
        <f t="shared" si="1072"/>
        <v>0</v>
      </c>
      <c r="AM1894" s="2" t="str">
        <f t="shared" si="1073"/>
        <v>-</v>
      </c>
      <c r="AN1894" s="2" t="str">
        <f t="shared" si="1074"/>
        <v>-</v>
      </c>
      <c r="AO1894" s="2" t="str">
        <f t="shared" si="1075"/>
        <v>-</v>
      </c>
      <c r="AP1894" s="2" t="str">
        <f t="shared" si="1076"/>
        <v>-</v>
      </c>
      <c r="AR1894" t="str">
        <f t="shared" si="1077"/>
        <v>Las Marías</v>
      </c>
      <c r="AS1894" t="s">
        <v>3215</v>
      </c>
      <c r="AT1894" s="182"/>
      <c r="AV1894" s="98">
        <v>72</v>
      </c>
      <c r="AW1894" s="100">
        <v>83</v>
      </c>
      <c r="AX1894" s="106">
        <f t="shared" si="1078"/>
        <v>72083</v>
      </c>
      <c r="AZ1894" s="7" t="s">
        <v>1079</v>
      </c>
      <c r="BA1894" s="165" t="s">
        <v>3208</v>
      </c>
    </row>
    <row r="1895" spans="1:53" hidden="1" outlineLevel="1">
      <c r="A1895" t="s">
        <v>124</v>
      </c>
      <c r="B1895" t="s">
        <v>3215</v>
      </c>
      <c r="C1895" s="1">
        <f t="shared" si="1051"/>
        <v>0</v>
      </c>
      <c r="D1895" s="7">
        <f>IF(P1895&gt;0,RANK(P1895,(P1895:R1895,S1895:AG1895)),0)</f>
        <v>0</v>
      </c>
      <c r="E1895" s="7">
        <f>IF(Q1895&gt;0,RANK(Q1895,(P1895:R1895,S1895:AG1895)),0)</f>
        <v>0</v>
      </c>
      <c r="F1895" s="7">
        <f>IF(R1895&gt;0,RANK(R1895,(P1895:R1895,S1895:AG1895)),0)</f>
        <v>0</v>
      </c>
      <c r="G1895" s="7">
        <f>IF(S1895&gt;0,RANK(S1895,(P1895:R1895,S1895:AG1895)),0)</f>
        <v>0</v>
      </c>
      <c r="H1895" s="49" t="e">
        <f t="shared" si="1052"/>
        <v>#NUM!</v>
      </c>
      <c r="I1895" s="178" t="e">
        <f t="shared" si="1053"/>
        <v>#NUM!</v>
      </c>
      <c r="J1895" s="2"/>
      <c r="K1895" s="2" t="str">
        <f t="shared" si="1054"/>
        <v>-</v>
      </c>
      <c r="L1895" s="2" t="str">
        <f t="shared" si="1055"/>
        <v>-</v>
      </c>
      <c r="M1895" s="2" t="str">
        <f t="shared" si="1056"/>
        <v>-</v>
      </c>
      <c r="N1895" s="2" t="str">
        <f t="shared" si="1057"/>
        <v>-</v>
      </c>
      <c r="O1895" s="2" t="str">
        <f t="shared" si="1058"/>
        <v>-</v>
      </c>
      <c r="AI1895" s="7">
        <f t="shared" si="1069"/>
        <v>0</v>
      </c>
      <c r="AJ1895" s="7">
        <f t="shared" si="1070"/>
        <v>0</v>
      </c>
      <c r="AK1895" s="7">
        <f t="shared" si="1071"/>
        <v>0</v>
      </c>
      <c r="AL1895" s="7">
        <f t="shared" si="1072"/>
        <v>0</v>
      </c>
      <c r="AM1895" s="2" t="str">
        <f t="shared" si="1073"/>
        <v>-</v>
      </c>
      <c r="AN1895" s="2" t="str">
        <f t="shared" si="1074"/>
        <v>-</v>
      </c>
      <c r="AO1895" s="2" t="str">
        <f t="shared" si="1075"/>
        <v>-</v>
      </c>
      <c r="AP1895" s="2" t="str">
        <f t="shared" si="1076"/>
        <v>-</v>
      </c>
      <c r="AR1895" t="str">
        <f t="shared" si="1077"/>
        <v>Las Piedras</v>
      </c>
      <c r="AS1895" t="s">
        <v>3215</v>
      </c>
      <c r="AT1895" s="182"/>
      <c r="AV1895" s="98">
        <v>72</v>
      </c>
      <c r="AW1895" s="100">
        <v>85</v>
      </c>
      <c r="AX1895" s="106">
        <f t="shared" si="1078"/>
        <v>72085</v>
      </c>
      <c r="AZ1895" s="7" t="s">
        <v>1079</v>
      </c>
      <c r="BA1895" s="165" t="s">
        <v>3208</v>
      </c>
    </row>
    <row r="1896" spans="1:53" hidden="1" outlineLevel="1">
      <c r="A1896" t="s">
        <v>125</v>
      </c>
      <c r="B1896" t="s">
        <v>3215</v>
      </c>
      <c r="C1896" s="1">
        <f t="shared" si="1051"/>
        <v>0</v>
      </c>
      <c r="D1896" s="7">
        <f>IF(P1896&gt;0,RANK(P1896,(P1896:R1896,S1896:AG1896)),0)</f>
        <v>0</v>
      </c>
      <c r="E1896" s="7">
        <f>IF(Q1896&gt;0,RANK(Q1896,(P1896:R1896,S1896:AG1896)),0)</f>
        <v>0</v>
      </c>
      <c r="F1896" s="7">
        <f>IF(R1896&gt;0,RANK(R1896,(P1896:R1896,S1896:AG1896)),0)</f>
        <v>0</v>
      </c>
      <c r="G1896" s="7">
        <f>IF(S1896&gt;0,RANK(S1896,(P1896:R1896,S1896:AG1896)),0)</f>
        <v>0</v>
      </c>
      <c r="H1896" s="49" t="e">
        <f t="shared" si="1052"/>
        <v>#NUM!</v>
      </c>
      <c r="I1896" s="178" t="e">
        <f t="shared" si="1053"/>
        <v>#NUM!</v>
      </c>
      <c r="J1896" s="2"/>
      <c r="K1896" s="2" t="str">
        <f t="shared" si="1054"/>
        <v>-</v>
      </c>
      <c r="L1896" s="2" t="str">
        <f t="shared" si="1055"/>
        <v>-</v>
      </c>
      <c r="M1896" s="2" t="str">
        <f t="shared" si="1056"/>
        <v>-</v>
      </c>
      <c r="N1896" s="2" t="str">
        <f t="shared" si="1057"/>
        <v>-</v>
      </c>
      <c r="O1896" s="2" t="str">
        <f t="shared" si="1058"/>
        <v>-</v>
      </c>
      <c r="AI1896" s="7">
        <f t="shared" si="1069"/>
        <v>0</v>
      </c>
      <c r="AJ1896" s="7">
        <f t="shared" si="1070"/>
        <v>0</v>
      </c>
      <c r="AK1896" s="7">
        <f t="shared" si="1071"/>
        <v>0</v>
      </c>
      <c r="AL1896" s="7">
        <f t="shared" si="1072"/>
        <v>0</v>
      </c>
      <c r="AM1896" s="2" t="str">
        <f t="shared" si="1073"/>
        <v>-</v>
      </c>
      <c r="AN1896" s="2" t="str">
        <f t="shared" si="1074"/>
        <v>-</v>
      </c>
      <c r="AO1896" s="2" t="str">
        <f t="shared" si="1075"/>
        <v>-</v>
      </c>
      <c r="AP1896" s="2" t="str">
        <f t="shared" si="1076"/>
        <v>-</v>
      </c>
      <c r="AR1896" t="str">
        <f t="shared" si="1077"/>
        <v>Loíza</v>
      </c>
      <c r="AS1896" t="s">
        <v>3215</v>
      </c>
      <c r="AT1896" s="182"/>
      <c r="AV1896" s="98">
        <v>72</v>
      </c>
      <c r="AW1896" s="100">
        <v>87</v>
      </c>
      <c r="AX1896" s="106">
        <f t="shared" si="1078"/>
        <v>72087</v>
      </c>
      <c r="AZ1896" s="7" t="s">
        <v>1079</v>
      </c>
      <c r="BA1896" s="165" t="s">
        <v>3208</v>
      </c>
    </row>
    <row r="1897" spans="1:53" hidden="1" outlineLevel="1">
      <c r="A1897" t="s">
        <v>2942</v>
      </c>
      <c r="B1897" t="s">
        <v>3215</v>
      </c>
      <c r="C1897" s="1">
        <f t="shared" si="1051"/>
        <v>0</v>
      </c>
      <c r="D1897" s="7">
        <f>IF(P1897&gt;0,RANK(P1897,(P1897:R1897,S1897:AG1897)),0)</f>
        <v>0</v>
      </c>
      <c r="E1897" s="7">
        <f>IF(Q1897&gt;0,RANK(Q1897,(P1897:R1897,S1897:AG1897)),0)</f>
        <v>0</v>
      </c>
      <c r="F1897" s="7">
        <f>IF(R1897&gt;0,RANK(R1897,(P1897:R1897,S1897:AG1897)),0)</f>
        <v>0</v>
      </c>
      <c r="G1897" s="7">
        <f>IF(S1897&gt;0,RANK(S1897,(P1897:R1897,S1897:AG1897)),0)</f>
        <v>0</v>
      </c>
      <c r="H1897" s="49" t="e">
        <f t="shared" si="1052"/>
        <v>#NUM!</v>
      </c>
      <c r="I1897" s="178" t="e">
        <f t="shared" si="1053"/>
        <v>#NUM!</v>
      </c>
      <c r="J1897" s="2"/>
      <c r="K1897" s="2" t="str">
        <f t="shared" si="1054"/>
        <v>-</v>
      </c>
      <c r="L1897" s="2" t="str">
        <f t="shared" si="1055"/>
        <v>-</v>
      </c>
      <c r="M1897" s="2" t="str">
        <f t="shared" si="1056"/>
        <v>-</v>
      </c>
      <c r="N1897" s="2" t="str">
        <f t="shared" si="1057"/>
        <v>-</v>
      </c>
      <c r="O1897" s="2" t="str">
        <f t="shared" si="1058"/>
        <v>-</v>
      </c>
      <c r="AI1897" s="7">
        <f t="shared" si="1069"/>
        <v>0</v>
      </c>
      <c r="AJ1897" s="7">
        <f t="shared" si="1070"/>
        <v>0</v>
      </c>
      <c r="AK1897" s="7">
        <f t="shared" si="1071"/>
        <v>0</v>
      </c>
      <c r="AL1897" s="7">
        <f t="shared" si="1072"/>
        <v>0</v>
      </c>
      <c r="AM1897" s="2" t="str">
        <f t="shared" si="1073"/>
        <v>-</v>
      </c>
      <c r="AN1897" s="2" t="str">
        <f t="shared" si="1074"/>
        <v>-</v>
      </c>
      <c r="AO1897" s="2" t="str">
        <f t="shared" si="1075"/>
        <v>-</v>
      </c>
      <c r="AP1897" s="2" t="str">
        <f t="shared" si="1076"/>
        <v>-</v>
      </c>
      <c r="AR1897" t="str">
        <f t="shared" si="1077"/>
        <v>Luquillo</v>
      </c>
      <c r="AS1897" t="s">
        <v>3215</v>
      </c>
      <c r="AT1897" s="182"/>
      <c r="AV1897" s="98">
        <v>72</v>
      </c>
      <c r="AW1897" s="100">
        <v>89</v>
      </c>
      <c r="AX1897" s="106">
        <f t="shared" si="1078"/>
        <v>72089</v>
      </c>
      <c r="AZ1897" s="7" t="s">
        <v>1079</v>
      </c>
      <c r="BA1897" s="165" t="s">
        <v>3208</v>
      </c>
    </row>
    <row r="1898" spans="1:53" hidden="1" outlineLevel="1">
      <c r="A1898" t="s">
        <v>2184</v>
      </c>
      <c r="B1898" t="s">
        <v>3215</v>
      </c>
      <c r="C1898" s="1">
        <f t="shared" si="1051"/>
        <v>0</v>
      </c>
      <c r="D1898" s="7">
        <f>IF(P1898&gt;0,RANK(P1898,(P1898:R1898,S1898:AG1898)),0)</f>
        <v>0</v>
      </c>
      <c r="E1898" s="7">
        <f>IF(Q1898&gt;0,RANK(Q1898,(P1898:R1898,S1898:AG1898)),0)</f>
        <v>0</v>
      </c>
      <c r="F1898" s="7">
        <f>IF(R1898&gt;0,RANK(R1898,(P1898:R1898,S1898:AG1898)),0)</f>
        <v>0</v>
      </c>
      <c r="G1898" s="7">
        <f>IF(S1898&gt;0,RANK(S1898,(P1898:R1898,S1898:AG1898)),0)</f>
        <v>0</v>
      </c>
      <c r="H1898" s="49" t="e">
        <f t="shared" si="1052"/>
        <v>#NUM!</v>
      </c>
      <c r="I1898" s="178" t="e">
        <f t="shared" si="1053"/>
        <v>#NUM!</v>
      </c>
      <c r="J1898" s="2"/>
      <c r="K1898" s="2" t="str">
        <f t="shared" si="1054"/>
        <v>-</v>
      </c>
      <c r="L1898" s="2" t="str">
        <f t="shared" si="1055"/>
        <v>-</v>
      </c>
      <c r="M1898" s="2" t="str">
        <f t="shared" si="1056"/>
        <v>-</v>
      </c>
      <c r="N1898" s="2" t="str">
        <f t="shared" si="1057"/>
        <v>-</v>
      </c>
      <c r="O1898" s="2" t="str">
        <f t="shared" si="1058"/>
        <v>-</v>
      </c>
      <c r="AI1898" s="7">
        <f t="shared" si="1069"/>
        <v>0</v>
      </c>
      <c r="AJ1898" s="7">
        <f t="shared" si="1070"/>
        <v>0</v>
      </c>
      <c r="AK1898" s="7">
        <f t="shared" si="1071"/>
        <v>0</v>
      </c>
      <c r="AL1898" s="7">
        <f t="shared" si="1072"/>
        <v>0</v>
      </c>
      <c r="AM1898" s="2" t="str">
        <f t="shared" si="1073"/>
        <v>-</v>
      </c>
      <c r="AN1898" s="2" t="str">
        <f t="shared" si="1074"/>
        <v>-</v>
      </c>
      <c r="AO1898" s="2" t="str">
        <f t="shared" si="1075"/>
        <v>-</v>
      </c>
      <c r="AP1898" s="2" t="str">
        <f t="shared" si="1076"/>
        <v>-</v>
      </c>
      <c r="AR1898" t="str">
        <f t="shared" si="1077"/>
        <v>Manatí</v>
      </c>
      <c r="AS1898" t="s">
        <v>3215</v>
      </c>
      <c r="AT1898" s="182"/>
      <c r="AV1898" s="98">
        <v>72</v>
      </c>
      <c r="AW1898" s="100">
        <v>91</v>
      </c>
      <c r="AX1898" s="106">
        <f t="shared" si="1078"/>
        <v>72091</v>
      </c>
      <c r="AZ1898" s="7" t="s">
        <v>1079</v>
      </c>
      <c r="BA1898" s="165" t="s">
        <v>3208</v>
      </c>
    </row>
    <row r="1899" spans="1:53" hidden="1" outlineLevel="1">
      <c r="A1899" t="s">
        <v>411</v>
      </c>
      <c r="B1899" t="s">
        <v>3215</v>
      </c>
      <c r="C1899" s="1">
        <f t="shared" si="1051"/>
        <v>0</v>
      </c>
      <c r="D1899" s="7">
        <f>IF(P1899&gt;0,RANK(P1899,(P1899:R1899,S1899:AG1899)),0)</f>
        <v>0</v>
      </c>
      <c r="E1899" s="7">
        <f>IF(Q1899&gt;0,RANK(Q1899,(P1899:R1899,S1899:AG1899)),0)</f>
        <v>0</v>
      </c>
      <c r="F1899" s="7">
        <f>IF(R1899&gt;0,RANK(R1899,(P1899:R1899,S1899:AG1899)),0)</f>
        <v>0</v>
      </c>
      <c r="G1899" s="7">
        <f>IF(S1899&gt;0,RANK(S1899,(P1899:R1899,S1899:AG1899)),0)</f>
        <v>0</v>
      </c>
      <c r="H1899" s="49" t="e">
        <f t="shared" si="1052"/>
        <v>#NUM!</v>
      </c>
      <c r="I1899" s="178" t="e">
        <f t="shared" si="1053"/>
        <v>#NUM!</v>
      </c>
      <c r="J1899" s="2"/>
      <c r="K1899" s="2" t="str">
        <f t="shared" si="1054"/>
        <v>-</v>
      </c>
      <c r="L1899" s="2" t="str">
        <f t="shared" si="1055"/>
        <v>-</v>
      </c>
      <c r="M1899" s="2" t="str">
        <f t="shared" si="1056"/>
        <v>-</v>
      </c>
      <c r="N1899" s="2" t="str">
        <f t="shared" si="1057"/>
        <v>-</v>
      </c>
      <c r="O1899" s="2" t="str">
        <f t="shared" si="1058"/>
        <v>-</v>
      </c>
      <c r="AI1899" s="7">
        <f t="shared" si="1069"/>
        <v>0</v>
      </c>
      <c r="AJ1899" s="7">
        <f t="shared" si="1070"/>
        <v>0</v>
      </c>
      <c r="AK1899" s="7">
        <f t="shared" si="1071"/>
        <v>0</v>
      </c>
      <c r="AL1899" s="7">
        <f t="shared" si="1072"/>
        <v>0</v>
      </c>
      <c r="AM1899" s="2" t="str">
        <f t="shared" si="1073"/>
        <v>-</v>
      </c>
      <c r="AN1899" s="2" t="str">
        <f t="shared" si="1074"/>
        <v>-</v>
      </c>
      <c r="AO1899" s="2" t="str">
        <f t="shared" si="1075"/>
        <v>-</v>
      </c>
      <c r="AP1899" s="2" t="str">
        <f t="shared" si="1076"/>
        <v>-</v>
      </c>
      <c r="AR1899" t="str">
        <f t="shared" si="1077"/>
        <v>Maricao</v>
      </c>
      <c r="AS1899" t="s">
        <v>3215</v>
      </c>
      <c r="AT1899" s="182"/>
      <c r="AV1899" s="98">
        <v>72</v>
      </c>
      <c r="AW1899" s="100">
        <v>93</v>
      </c>
      <c r="AX1899" s="106">
        <f t="shared" si="1078"/>
        <v>72093</v>
      </c>
      <c r="AZ1899" s="7" t="s">
        <v>1079</v>
      </c>
      <c r="BA1899" s="165" t="s">
        <v>3208</v>
      </c>
    </row>
    <row r="1900" spans="1:53" hidden="1" outlineLevel="1">
      <c r="A1900" t="s">
        <v>62</v>
      </c>
      <c r="B1900" t="s">
        <v>3215</v>
      </c>
      <c r="C1900" s="1">
        <f t="shared" si="1051"/>
        <v>0</v>
      </c>
      <c r="D1900" s="7">
        <f>IF(P1900&gt;0,RANK(P1900,(P1900:R1900,S1900:AG1900)),0)</f>
        <v>0</v>
      </c>
      <c r="E1900" s="7">
        <f>IF(Q1900&gt;0,RANK(Q1900,(P1900:R1900,S1900:AG1900)),0)</f>
        <v>0</v>
      </c>
      <c r="F1900" s="7">
        <f>IF(R1900&gt;0,RANK(R1900,(P1900:R1900,S1900:AG1900)),0)</f>
        <v>0</v>
      </c>
      <c r="G1900" s="7">
        <f>IF(S1900&gt;0,RANK(S1900,(P1900:R1900,S1900:AG1900)),0)</f>
        <v>0</v>
      </c>
      <c r="H1900" s="49" t="e">
        <f t="shared" si="1052"/>
        <v>#NUM!</v>
      </c>
      <c r="I1900" s="178" t="e">
        <f t="shared" si="1053"/>
        <v>#NUM!</v>
      </c>
      <c r="J1900" s="2"/>
      <c r="K1900" s="2" t="str">
        <f t="shared" si="1054"/>
        <v>-</v>
      </c>
      <c r="L1900" s="2" t="str">
        <f t="shared" si="1055"/>
        <v>-</v>
      </c>
      <c r="M1900" s="2" t="str">
        <f t="shared" si="1056"/>
        <v>-</v>
      </c>
      <c r="N1900" s="2" t="str">
        <f t="shared" si="1057"/>
        <v>-</v>
      </c>
      <c r="O1900" s="2" t="str">
        <f t="shared" si="1058"/>
        <v>-</v>
      </c>
      <c r="AI1900" s="7">
        <f t="shared" si="1069"/>
        <v>0</v>
      </c>
      <c r="AJ1900" s="7">
        <f t="shared" si="1070"/>
        <v>0</v>
      </c>
      <c r="AK1900" s="7">
        <f t="shared" si="1071"/>
        <v>0</v>
      </c>
      <c r="AL1900" s="7">
        <f t="shared" si="1072"/>
        <v>0</v>
      </c>
      <c r="AM1900" s="2" t="str">
        <f t="shared" si="1073"/>
        <v>-</v>
      </c>
      <c r="AN1900" s="2" t="str">
        <f t="shared" si="1074"/>
        <v>-</v>
      </c>
      <c r="AO1900" s="2" t="str">
        <f t="shared" si="1075"/>
        <v>-</v>
      </c>
      <c r="AP1900" s="2" t="str">
        <f t="shared" si="1076"/>
        <v>-</v>
      </c>
      <c r="AR1900" t="str">
        <f t="shared" si="1077"/>
        <v>Maunabo</v>
      </c>
      <c r="AS1900" t="s">
        <v>3215</v>
      </c>
      <c r="AT1900" s="182"/>
      <c r="AV1900" s="98">
        <v>72</v>
      </c>
      <c r="AW1900" s="100">
        <v>95</v>
      </c>
      <c r="AX1900" s="106">
        <f t="shared" si="1078"/>
        <v>72095</v>
      </c>
      <c r="AZ1900" s="7" t="s">
        <v>1079</v>
      </c>
      <c r="BA1900" s="165" t="s">
        <v>3208</v>
      </c>
    </row>
    <row r="1901" spans="1:53" hidden="1" outlineLevel="1">
      <c r="A1901" t="s">
        <v>916</v>
      </c>
      <c r="B1901" t="s">
        <v>3215</v>
      </c>
      <c r="C1901" s="1">
        <f t="shared" si="1051"/>
        <v>0</v>
      </c>
      <c r="D1901" s="7">
        <f>IF(P1901&gt;0,RANK(P1901,(P1901:R1901,S1901:AG1901)),0)</f>
        <v>0</v>
      </c>
      <c r="E1901" s="7">
        <f>IF(Q1901&gt;0,RANK(Q1901,(P1901:R1901,S1901:AG1901)),0)</f>
        <v>0</v>
      </c>
      <c r="F1901" s="7">
        <f>IF(R1901&gt;0,RANK(R1901,(P1901:R1901,S1901:AG1901)),0)</f>
        <v>0</v>
      </c>
      <c r="G1901" s="7">
        <f>IF(S1901&gt;0,RANK(S1901,(P1901:R1901,S1901:AG1901)),0)</f>
        <v>0</v>
      </c>
      <c r="H1901" s="49" t="e">
        <f t="shared" si="1052"/>
        <v>#NUM!</v>
      </c>
      <c r="I1901" s="178" t="e">
        <f t="shared" si="1053"/>
        <v>#NUM!</v>
      </c>
      <c r="J1901" s="2"/>
      <c r="K1901" s="2" t="str">
        <f t="shared" si="1054"/>
        <v>-</v>
      </c>
      <c r="L1901" s="2" t="str">
        <f t="shared" si="1055"/>
        <v>-</v>
      </c>
      <c r="M1901" s="2" t="str">
        <f t="shared" si="1056"/>
        <v>-</v>
      </c>
      <c r="N1901" s="2" t="str">
        <f t="shared" si="1057"/>
        <v>-</v>
      </c>
      <c r="O1901" s="2" t="str">
        <f t="shared" si="1058"/>
        <v>-</v>
      </c>
      <c r="AI1901" s="7">
        <f t="shared" si="1069"/>
        <v>0</v>
      </c>
      <c r="AJ1901" s="7">
        <f t="shared" si="1070"/>
        <v>0</v>
      </c>
      <c r="AK1901" s="7">
        <f t="shared" si="1071"/>
        <v>0</v>
      </c>
      <c r="AL1901" s="7">
        <f t="shared" si="1072"/>
        <v>0</v>
      </c>
      <c r="AM1901" s="2" t="str">
        <f t="shared" si="1073"/>
        <v>-</v>
      </c>
      <c r="AN1901" s="2" t="str">
        <f t="shared" si="1074"/>
        <v>-</v>
      </c>
      <c r="AO1901" s="2" t="str">
        <f t="shared" si="1075"/>
        <v>-</v>
      </c>
      <c r="AP1901" s="2" t="str">
        <f t="shared" si="1076"/>
        <v>-</v>
      </c>
      <c r="AR1901" t="str">
        <f t="shared" si="1077"/>
        <v>Mayagüez</v>
      </c>
      <c r="AS1901" t="s">
        <v>3215</v>
      </c>
      <c r="AT1901" s="182"/>
      <c r="AV1901" s="98">
        <v>72</v>
      </c>
      <c r="AW1901" s="100">
        <v>97</v>
      </c>
      <c r="AX1901" s="106">
        <f t="shared" si="1078"/>
        <v>72097</v>
      </c>
      <c r="AZ1901" s="7" t="s">
        <v>1079</v>
      </c>
      <c r="BA1901" s="165" t="s">
        <v>3208</v>
      </c>
    </row>
    <row r="1902" spans="1:53" hidden="1" outlineLevel="1">
      <c r="A1902" t="s">
        <v>669</v>
      </c>
      <c r="B1902" t="s">
        <v>3215</v>
      </c>
      <c r="C1902" s="1">
        <f t="shared" si="1051"/>
        <v>0</v>
      </c>
      <c r="D1902" s="7">
        <f>IF(P1902&gt;0,RANK(P1902,(P1902:R1902,S1902:AG1902)),0)</f>
        <v>0</v>
      </c>
      <c r="E1902" s="7">
        <f>IF(Q1902&gt;0,RANK(Q1902,(P1902:R1902,S1902:AG1902)),0)</f>
        <v>0</v>
      </c>
      <c r="F1902" s="7">
        <f>IF(R1902&gt;0,RANK(R1902,(P1902:R1902,S1902:AG1902)),0)</f>
        <v>0</v>
      </c>
      <c r="G1902" s="7">
        <f>IF(S1902&gt;0,RANK(S1902,(P1902:R1902,S1902:AG1902)),0)</f>
        <v>0</v>
      </c>
      <c r="H1902" s="49" t="e">
        <f t="shared" si="1052"/>
        <v>#NUM!</v>
      </c>
      <c r="I1902" s="178" t="e">
        <f t="shared" si="1053"/>
        <v>#NUM!</v>
      </c>
      <c r="J1902" s="2"/>
      <c r="K1902" s="2" t="str">
        <f t="shared" si="1054"/>
        <v>-</v>
      </c>
      <c r="L1902" s="2" t="str">
        <f t="shared" si="1055"/>
        <v>-</v>
      </c>
      <c r="M1902" s="2" t="str">
        <f t="shared" si="1056"/>
        <v>-</v>
      </c>
      <c r="N1902" s="2" t="str">
        <f t="shared" si="1057"/>
        <v>-</v>
      </c>
      <c r="O1902" s="2" t="str">
        <f t="shared" si="1058"/>
        <v>-</v>
      </c>
      <c r="AI1902" s="7">
        <f t="shared" si="1069"/>
        <v>0</v>
      </c>
      <c r="AJ1902" s="7">
        <f t="shared" si="1070"/>
        <v>0</v>
      </c>
      <c r="AK1902" s="7">
        <f t="shared" si="1071"/>
        <v>0</v>
      </c>
      <c r="AL1902" s="7">
        <f t="shared" si="1072"/>
        <v>0</v>
      </c>
      <c r="AM1902" s="2" t="str">
        <f t="shared" si="1073"/>
        <v>-</v>
      </c>
      <c r="AN1902" s="2" t="str">
        <f t="shared" si="1074"/>
        <v>-</v>
      </c>
      <c r="AO1902" s="2" t="str">
        <f t="shared" si="1075"/>
        <v>-</v>
      </c>
      <c r="AP1902" s="2" t="str">
        <f t="shared" si="1076"/>
        <v>-</v>
      </c>
      <c r="AR1902" t="str">
        <f t="shared" si="1077"/>
        <v>Moca</v>
      </c>
      <c r="AS1902" t="s">
        <v>3215</v>
      </c>
      <c r="AT1902" s="182"/>
      <c r="AV1902" s="98">
        <v>72</v>
      </c>
      <c r="AW1902" s="100">
        <v>99</v>
      </c>
      <c r="AX1902" s="106">
        <f t="shared" si="1078"/>
        <v>72099</v>
      </c>
      <c r="AZ1902" s="7" t="s">
        <v>1079</v>
      </c>
      <c r="BA1902" s="165" t="s">
        <v>3208</v>
      </c>
    </row>
    <row r="1903" spans="1:53" hidden="1" outlineLevel="1">
      <c r="A1903" t="s">
        <v>1692</v>
      </c>
      <c r="B1903" t="s">
        <v>3215</v>
      </c>
      <c r="C1903" s="1">
        <f t="shared" si="1051"/>
        <v>0</v>
      </c>
      <c r="D1903" s="7">
        <f>IF(P1903&gt;0,RANK(P1903,(P1903:R1903,S1903:AG1903)),0)</f>
        <v>0</v>
      </c>
      <c r="E1903" s="7">
        <f>IF(Q1903&gt;0,RANK(Q1903,(P1903:R1903,S1903:AG1903)),0)</f>
        <v>0</v>
      </c>
      <c r="F1903" s="7">
        <f>IF(R1903&gt;0,RANK(R1903,(P1903:R1903,S1903:AG1903)),0)</f>
        <v>0</v>
      </c>
      <c r="G1903" s="7">
        <f>IF(S1903&gt;0,RANK(S1903,(P1903:R1903,S1903:AG1903)),0)</f>
        <v>0</v>
      </c>
      <c r="H1903" s="49" t="e">
        <f t="shared" si="1052"/>
        <v>#NUM!</v>
      </c>
      <c r="I1903" s="178" t="e">
        <f t="shared" si="1053"/>
        <v>#NUM!</v>
      </c>
      <c r="J1903" s="2"/>
      <c r="K1903" s="2" t="str">
        <f t="shared" si="1054"/>
        <v>-</v>
      </c>
      <c r="L1903" s="2" t="str">
        <f t="shared" si="1055"/>
        <v>-</v>
      </c>
      <c r="M1903" s="2" t="str">
        <f t="shared" si="1056"/>
        <v>-</v>
      </c>
      <c r="N1903" s="2" t="str">
        <f t="shared" si="1057"/>
        <v>-</v>
      </c>
      <c r="O1903" s="2" t="str">
        <f t="shared" si="1058"/>
        <v>-</v>
      </c>
      <c r="AI1903" s="7">
        <f t="shared" si="1069"/>
        <v>0</v>
      </c>
      <c r="AJ1903" s="7">
        <f t="shared" si="1070"/>
        <v>0</v>
      </c>
      <c r="AK1903" s="7">
        <f t="shared" si="1071"/>
        <v>0</v>
      </c>
      <c r="AL1903" s="7">
        <f t="shared" si="1072"/>
        <v>0</v>
      </c>
      <c r="AM1903" s="2" t="str">
        <f t="shared" si="1073"/>
        <v>-</v>
      </c>
      <c r="AN1903" s="2" t="str">
        <f t="shared" si="1074"/>
        <v>-</v>
      </c>
      <c r="AO1903" s="2" t="str">
        <f t="shared" si="1075"/>
        <v>-</v>
      </c>
      <c r="AP1903" s="2" t="str">
        <f t="shared" si="1076"/>
        <v>-</v>
      </c>
      <c r="AR1903" t="str">
        <f t="shared" si="1077"/>
        <v>Morovis</v>
      </c>
      <c r="AS1903" t="s">
        <v>3215</v>
      </c>
      <c r="AT1903" s="182"/>
      <c r="AV1903" s="98">
        <v>72</v>
      </c>
      <c r="AW1903" s="100">
        <v>101</v>
      </c>
      <c r="AX1903" s="106">
        <f t="shared" si="1078"/>
        <v>72101</v>
      </c>
      <c r="AZ1903" s="7" t="s">
        <v>1079</v>
      </c>
      <c r="BA1903" s="165" t="s">
        <v>3208</v>
      </c>
    </row>
    <row r="1904" spans="1:53" hidden="1" outlineLevel="1">
      <c r="A1904" t="s">
        <v>705</v>
      </c>
      <c r="B1904" t="s">
        <v>3215</v>
      </c>
      <c r="C1904" s="1">
        <f t="shared" si="1051"/>
        <v>0</v>
      </c>
      <c r="D1904" s="7">
        <f>IF(P1904&gt;0,RANK(P1904,(P1904:R1904,S1904:AG1904)),0)</f>
        <v>0</v>
      </c>
      <c r="E1904" s="7">
        <f>IF(Q1904&gt;0,RANK(Q1904,(P1904:R1904,S1904:AG1904)),0)</f>
        <v>0</v>
      </c>
      <c r="F1904" s="7">
        <f>IF(R1904&gt;0,RANK(R1904,(P1904:R1904,S1904:AG1904)),0)</f>
        <v>0</v>
      </c>
      <c r="G1904" s="7">
        <f>IF(S1904&gt;0,RANK(S1904,(P1904:R1904,S1904:AG1904)),0)</f>
        <v>0</v>
      </c>
      <c r="H1904" s="49" t="e">
        <f t="shared" si="1052"/>
        <v>#NUM!</v>
      </c>
      <c r="I1904" s="178" t="e">
        <f t="shared" si="1053"/>
        <v>#NUM!</v>
      </c>
      <c r="J1904" s="2"/>
      <c r="K1904" s="2" t="str">
        <f t="shared" si="1054"/>
        <v>-</v>
      </c>
      <c r="L1904" s="2" t="str">
        <f t="shared" si="1055"/>
        <v>-</v>
      </c>
      <c r="M1904" s="2" t="str">
        <f t="shared" si="1056"/>
        <v>-</v>
      </c>
      <c r="N1904" s="2" t="str">
        <f t="shared" si="1057"/>
        <v>-</v>
      </c>
      <c r="O1904" s="2" t="str">
        <f t="shared" si="1058"/>
        <v>-</v>
      </c>
      <c r="AI1904" s="7">
        <f t="shared" si="1069"/>
        <v>0</v>
      </c>
      <c r="AJ1904" s="7">
        <f t="shared" si="1070"/>
        <v>0</v>
      </c>
      <c r="AK1904" s="7">
        <f t="shared" si="1071"/>
        <v>0</v>
      </c>
      <c r="AL1904" s="7">
        <f t="shared" si="1072"/>
        <v>0</v>
      </c>
      <c r="AM1904" s="2" t="str">
        <f t="shared" si="1073"/>
        <v>-</v>
      </c>
      <c r="AN1904" s="2" t="str">
        <f t="shared" si="1074"/>
        <v>-</v>
      </c>
      <c r="AO1904" s="2" t="str">
        <f t="shared" si="1075"/>
        <v>-</v>
      </c>
      <c r="AP1904" s="2" t="str">
        <f t="shared" si="1076"/>
        <v>-</v>
      </c>
      <c r="AR1904" t="str">
        <f t="shared" si="1077"/>
        <v>Naguabo</v>
      </c>
      <c r="AS1904" t="s">
        <v>3215</v>
      </c>
      <c r="AT1904" s="182"/>
      <c r="AV1904" s="98">
        <v>72</v>
      </c>
      <c r="AW1904" s="100">
        <v>103</v>
      </c>
      <c r="AX1904" s="106">
        <f t="shared" si="1078"/>
        <v>72103</v>
      </c>
      <c r="AZ1904" s="7" t="s">
        <v>1079</v>
      </c>
      <c r="BA1904" s="165" t="s">
        <v>3208</v>
      </c>
    </row>
    <row r="1905" spans="1:53" hidden="1" outlineLevel="1">
      <c r="A1905" t="s">
        <v>706</v>
      </c>
      <c r="B1905" t="s">
        <v>3215</v>
      </c>
      <c r="C1905" s="1">
        <f t="shared" si="1051"/>
        <v>0</v>
      </c>
      <c r="D1905" s="7">
        <f>IF(P1905&gt;0,RANK(P1905,(P1905:R1905,S1905:AG1905)),0)</f>
        <v>0</v>
      </c>
      <c r="E1905" s="7">
        <f>IF(Q1905&gt;0,RANK(Q1905,(P1905:R1905,S1905:AG1905)),0)</f>
        <v>0</v>
      </c>
      <c r="F1905" s="7">
        <f>IF(R1905&gt;0,RANK(R1905,(P1905:R1905,S1905:AG1905)),0)</f>
        <v>0</v>
      </c>
      <c r="G1905" s="7">
        <f>IF(S1905&gt;0,RANK(S1905,(P1905:R1905,S1905:AG1905)),0)</f>
        <v>0</v>
      </c>
      <c r="H1905" s="49" t="e">
        <f t="shared" si="1052"/>
        <v>#NUM!</v>
      </c>
      <c r="I1905" s="178" t="e">
        <f t="shared" si="1053"/>
        <v>#NUM!</v>
      </c>
      <c r="J1905" s="2"/>
      <c r="K1905" s="2" t="str">
        <f t="shared" si="1054"/>
        <v>-</v>
      </c>
      <c r="L1905" s="2" t="str">
        <f t="shared" si="1055"/>
        <v>-</v>
      </c>
      <c r="M1905" s="2" t="str">
        <f t="shared" si="1056"/>
        <v>-</v>
      </c>
      <c r="N1905" s="2" t="str">
        <f t="shared" si="1057"/>
        <v>-</v>
      </c>
      <c r="O1905" s="2" t="str">
        <f t="shared" si="1058"/>
        <v>-</v>
      </c>
      <c r="AI1905" s="7">
        <f t="shared" si="1069"/>
        <v>0</v>
      </c>
      <c r="AJ1905" s="7">
        <f t="shared" si="1070"/>
        <v>0</v>
      </c>
      <c r="AK1905" s="7">
        <f t="shared" si="1071"/>
        <v>0</v>
      </c>
      <c r="AL1905" s="7">
        <f t="shared" si="1072"/>
        <v>0</v>
      </c>
      <c r="AM1905" s="2" t="str">
        <f t="shared" si="1073"/>
        <v>-</v>
      </c>
      <c r="AN1905" s="2" t="str">
        <f t="shared" si="1074"/>
        <v>-</v>
      </c>
      <c r="AO1905" s="2" t="str">
        <f t="shared" si="1075"/>
        <v>-</v>
      </c>
      <c r="AP1905" s="2" t="str">
        <f t="shared" si="1076"/>
        <v>-</v>
      </c>
      <c r="AR1905" t="str">
        <f t="shared" si="1077"/>
        <v>Naranjito</v>
      </c>
      <c r="AS1905" t="s">
        <v>3215</v>
      </c>
      <c r="AT1905" s="182"/>
      <c r="AV1905" s="98">
        <v>72</v>
      </c>
      <c r="AW1905" s="100">
        <v>105</v>
      </c>
      <c r="AX1905" s="106">
        <f t="shared" si="1078"/>
        <v>72105</v>
      </c>
      <c r="AZ1905" s="7" t="s">
        <v>1079</v>
      </c>
      <c r="BA1905" s="165" t="s">
        <v>3208</v>
      </c>
    </row>
    <row r="1906" spans="1:53" hidden="1" outlineLevel="1">
      <c r="A1906" t="s">
        <v>211</v>
      </c>
      <c r="B1906" t="s">
        <v>3215</v>
      </c>
      <c r="C1906" s="1">
        <f t="shared" si="1051"/>
        <v>0</v>
      </c>
      <c r="D1906" s="7">
        <f>IF(P1906&gt;0,RANK(P1906,(P1906:R1906,S1906:AG1906)),0)</f>
        <v>0</v>
      </c>
      <c r="E1906" s="7">
        <f>IF(Q1906&gt;0,RANK(Q1906,(P1906:R1906,S1906:AG1906)),0)</f>
        <v>0</v>
      </c>
      <c r="F1906" s="7">
        <f>IF(R1906&gt;0,RANK(R1906,(P1906:R1906,S1906:AG1906)),0)</f>
        <v>0</v>
      </c>
      <c r="G1906" s="7">
        <f>IF(S1906&gt;0,RANK(S1906,(P1906:R1906,S1906:AG1906)),0)</f>
        <v>0</v>
      </c>
      <c r="H1906" s="49" t="e">
        <f t="shared" si="1052"/>
        <v>#NUM!</v>
      </c>
      <c r="I1906" s="178" t="e">
        <f t="shared" si="1053"/>
        <v>#NUM!</v>
      </c>
      <c r="J1906" s="2"/>
      <c r="K1906" s="2" t="str">
        <f t="shared" si="1054"/>
        <v>-</v>
      </c>
      <c r="L1906" s="2" t="str">
        <f t="shared" si="1055"/>
        <v>-</v>
      </c>
      <c r="M1906" s="2" t="str">
        <f t="shared" si="1056"/>
        <v>-</v>
      </c>
      <c r="N1906" s="2" t="str">
        <f t="shared" si="1057"/>
        <v>-</v>
      </c>
      <c r="O1906" s="2" t="str">
        <f t="shared" si="1058"/>
        <v>-</v>
      </c>
      <c r="AI1906" s="7">
        <f t="shared" si="1069"/>
        <v>0</v>
      </c>
      <c r="AJ1906" s="7">
        <f t="shared" si="1070"/>
        <v>0</v>
      </c>
      <c r="AK1906" s="7">
        <f t="shared" si="1071"/>
        <v>0</v>
      </c>
      <c r="AL1906" s="7">
        <f t="shared" si="1072"/>
        <v>0</v>
      </c>
      <c r="AM1906" s="2" t="str">
        <f t="shared" si="1073"/>
        <v>-</v>
      </c>
      <c r="AN1906" s="2" t="str">
        <f t="shared" si="1074"/>
        <v>-</v>
      </c>
      <c r="AO1906" s="2" t="str">
        <f t="shared" si="1075"/>
        <v>-</v>
      </c>
      <c r="AP1906" s="2" t="str">
        <f t="shared" si="1076"/>
        <v>-</v>
      </c>
      <c r="AR1906" t="str">
        <f t="shared" si="1077"/>
        <v>Orocovis</v>
      </c>
      <c r="AS1906" t="s">
        <v>3215</v>
      </c>
      <c r="AT1906" s="182"/>
      <c r="AV1906" s="98">
        <v>72</v>
      </c>
      <c r="AW1906" s="100">
        <v>107</v>
      </c>
      <c r="AX1906" s="106">
        <f t="shared" si="1078"/>
        <v>72107</v>
      </c>
      <c r="AZ1906" s="7" t="s">
        <v>1079</v>
      </c>
      <c r="BA1906" s="165" t="s">
        <v>3208</v>
      </c>
    </row>
    <row r="1907" spans="1:53" hidden="1" outlineLevel="1">
      <c r="A1907" t="s">
        <v>1034</v>
      </c>
      <c r="B1907" t="s">
        <v>3215</v>
      </c>
      <c r="C1907" s="1">
        <f t="shared" si="1051"/>
        <v>0</v>
      </c>
      <c r="D1907" s="7">
        <f>IF(P1907&gt;0,RANK(P1907,(P1907:R1907,S1907:AG1907)),0)</f>
        <v>0</v>
      </c>
      <c r="E1907" s="7">
        <f>IF(Q1907&gt;0,RANK(Q1907,(P1907:R1907,S1907:AG1907)),0)</f>
        <v>0</v>
      </c>
      <c r="F1907" s="7">
        <f>IF(R1907&gt;0,RANK(R1907,(P1907:R1907,S1907:AG1907)),0)</f>
        <v>0</v>
      </c>
      <c r="G1907" s="7">
        <f>IF(S1907&gt;0,RANK(S1907,(P1907:R1907,S1907:AG1907)),0)</f>
        <v>0</v>
      </c>
      <c r="H1907" s="49" t="e">
        <f t="shared" si="1052"/>
        <v>#NUM!</v>
      </c>
      <c r="I1907" s="178" t="e">
        <f t="shared" si="1053"/>
        <v>#NUM!</v>
      </c>
      <c r="J1907" s="2"/>
      <c r="K1907" s="2" t="str">
        <f t="shared" si="1054"/>
        <v>-</v>
      </c>
      <c r="L1907" s="2" t="str">
        <f t="shared" si="1055"/>
        <v>-</v>
      </c>
      <c r="M1907" s="2" t="str">
        <f t="shared" si="1056"/>
        <v>-</v>
      </c>
      <c r="N1907" s="2" t="str">
        <f t="shared" si="1057"/>
        <v>-</v>
      </c>
      <c r="O1907" s="2" t="str">
        <f t="shared" si="1058"/>
        <v>-</v>
      </c>
      <c r="AI1907" s="7">
        <f t="shared" si="1069"/>
        <v>0</v>
      </c>
      <c r="AJ1907" s="7">
        <f t="shared" si="1070"/>
        <v>0</v>
      </c>
      <c r="AK1907" s="7">
        <f t="shared" si="1071"/>
        <v>0</v>
      </c>
      <c r="AL1907" s="7">
        <f t="shared" si="1072"/>
        <v>0</v>
      </c>
      <c r="AM1907" s="2" t="str">
        <f t="shared" si="1073"/>
        <v>-</v>
      </c>
      <c r="AN1907" s="2" t="str">
        <f t="shared" si="1074"/>
        <v>-</v>
      </c>
      <c r="AO1907" s="2" t="str">
        <f t="shared" si="1075"/>
        <v>-</v>
      </c>
      <c r="AP1907" s="2" t="str">
        <f t="shared" si="1076"/>
        <v>-</v>
      </c>
      <c r="AR1907" t="str">
        <f t="shared" si="1077"/>
        <v>Patillas</v>
      </c>
      <c r="AS1907" t="s">
        <v>3215</v>
      </c>
      <c r="AT1907" s="182"/>
      <c r="AV1907" s="98">
        <v>72</v>
      </c>
      <c r="AW1907" s="100">
        <v>109</v>
      </c>
      <c r="AX1907" s="106">
        <f t="shared" si="1078"/>
        <v>72109</v>
      </c>
      <c r="AZ1907" s="7" t="s">
        <v>1079</v>
      </c>
      <c r="BA1907" s="165" t="s">
        <v>3208</v>
      </c>
    </row>
    <row r="1908" spans="1:53" hidden="1" outlineLevel="1">
      <c r="A1908" t="s">
        <v>455</v>
      </c>
      <c r="B1908" t="s">
        <v>3215</v>
      </c>
      <c r="C1908" s="1">
        <f t="shared" si="1051"/>
        <v>0</v>
      </c>
      <c r="D1908" s="7">
        <f>IF(P1908&gt;0,RANK(P1908,(P1908:R1908,S1908:AG1908)),0)</f>
        <v>0</v>
      </c>
      <c r="E1908" s="7">
        <f>IF(Q1908&gt;0,RANK(Q1908,(P1908:R1908,S1908:AG1908)),0)</f>
        <v>0</v>
      </c>
      <c r="F1908" s="7">
        <f>IF(R1908&gt;0,RANK(R1908,(P1908:R1908,S1908:AG1908)),0)</f>
        <v>0</v>
      </c>
      <c r="G1908" s="7">
        <f>IF(S1908&gt;0,RANK(S1908,(P1908:R1908,S1908:AG1908)),0)</f>
        <v>0</v>
      </c>
      <c r="H1908" s="49" t="e">
        <f t="shared" si="1052"/>
        <v>#NUM!</v>
      </c>
      <c r="I1908" s="178" t="e">
        <f t="shared" si="1053"/>
        <v>#NUM!</v>
      </c>
      <c r="J1908" s="2"/>
      <c r="K1908" s="2" t="str">
        <f t="shared" si="1054"/>
        <v>-</v>
      </c>
      <c r="L1908" s="2" t="str">
        <f t="shared" si="1055"/>
        <v>-</v>
      </c>
      <c r="M1908" s="2" t="str">
        <f t="shared" si="1056"/>
        <v>-</v>
      </c>
      <c r="N1908" s="2" t="str">
        <f t="shared" si="1057"/>
        <v>-</v>
      </c>
      <c r="O1908" s="2" t="str">
        <f t="shared" si="1058"/>
        <v>-</v>
      </c>
      <c r="AI1908" s="7">
        <f t="shared" si="1069"/>
        <v>0</v>
      </c>
      <c r="AJ1908" s="7">
        <f t="shared" si="1070"/>
        <v>0</v>
      </c>
      <c r="AK1908" s="7">
        <f t="shared" si="1071"/>
        <v>0</v>
      </c>
      <c r="AL1908" s="7">
        <f t="shared" si="1072"/>
        <v>0</v>
      </c>
      <c r="AM1908" s="2" t="str">
        <f t="shared" si="1073"/>
        <v>-</v>
      </c>
      <c r="AN1908" s="2" t="str">
        <f t="shared" si="1074"/>
        <v>-</v>
      </c>
      <c r="AO1908" s="2" t="str">
        <f t="shared" si="1075"/>
        <v>-</v>
      </c>
      <c r="AP1908" s="2" t="str">
        <f t="shared" si="1076"/>
        <v>-</v>
      </c>
      <c r="AR1908" t="str">
        <f t="shared" si="1077"/>
        <v>Peñuelas</v>
      </c>
      <c r="AS1908" t="s">
        <v>3215</v>
      </c>
      <c r="AT1908" s="182"/>
      <c r="AV1908" s="98">
        <v>72</v>
      </c>
      <c r="AW1908" s="100">
        <v>111</v>
      </c>
      <c r="AX1908" s="106">
        <f t="shared" si="1078"/>
        <v>72111</v>
      </c>
      <c r="AZ1908" s="7" t="s">
        <v>1079</v>
      </c>
      <c r="BA1908" s="165" t="s">
        <v>3208</v>
      </c>
    </row>
    <row r="1909" spans="1:53" hidden="1" outlineLevel="1">
      <c r="A1909" t="s">
        <v>456</v>
      </c>
      <c r="B1909" t="s">
        <v>3215</v>
      </c>
      <c r="C1909" s="1">
        <f t="shared" si="1051"/>
        <v>0</v>
      </c>
      <c r="D1909" s="7">
        <f>IF(P1909&gt;0,RANK(P1909,(P1909:R1909,S1909:AG1909)),0)</f>
        <v>0</v>
      </c>
      <c r="E1909" s="7">
        <f>IF(Q1909&gt;0,RANK(Q1909,(P1909:R1909,S1909:AG1909)),0)</f>
        <v>0</v>
      </c>
      <c r="F1909" s="7">
        <f>IF(R1909&gt;0,RANK(R1909,(P1909:R1909,S1909:AG1909)),0)</f>
        <v>0</v>
      </c>
      <c r="G1909" s="7">
        <f>IF(S1909&gt;0,RANK(S1909,(P1909:R1909,S1909:AG1909)),0)</f>
        <v>0</v>
      </c>
      <c r="H1909" s="49" t="e">
        <f t="shared" si="1052"/>
        <v>#NUM!</v>
      </c>
      <c r="I1909" s="178" t="e">
        <f t="shared" si="1053"/>
        <v>#NUM!</v>
      </c>
      <c r="J1909" s="2"/>
      <c r="K1909" s="2" t="str">
        <f t="shared" si="1054"/>
        <v>-</v>
      </c>
      <c r="L1909" s="2" t="str">
        <f t="shared" si="1055"/>
        <v>-</v>
      </c>
      <c r="M1909" s="2" t="str">
        <f t="shared" si="1056"/>
        <v>-</v>
      </c>
      <c r="N1909" s="2" t="str">
        <f t="shared" si="1057"/>
        <v>-</v>
      </c>
      <c r="O1909" s="2" t="str">
        <f t="shared" si="1058"/>
        <v>-</v>
      </c>
      <c r="AI1909" s="7">
        <f t="shared" si="1069"/>
        <v>0</v>
      </c>
      <c r="AJ1909" s="7">
        <f t="shared" si="1070"/>
        <v>0</v>
      </c>
      <c r="AK1909" s="7">
        <f t="shared" si="1071"/>
        <v>0</v>
      </c>
      <c r="AL1909" s="7">
        <f t="shared" si="1072"/>
        <v>0</v>
      </c>
      <c r="AM1909" s="2" t="str">
        <f t="shared" si="1073"/>
        <v>-</v>
      </c>
      <c r="AN1909" s="2" t="str">
        <f t="shared" si="1074"/>
        <v>-</v>
      </c>
      <c r="AO1909" s="2" t="str">
        <f t="shared" si="1075"/>
        <v>-</v>
      </c>
      <c r="AP1909" s="2" t="str">
        <f t="shared" si="1076"/>
        <v>-</v>
      </c>
      <c r="AR1909" t="str">
        <f t="shared" si="1077"/>
        <v>Ponce</v>
      </c>
      <c r="AS1909" t="s">
        <v>3215</v>
      </c>
      <c r="AT1909" s="182"/>
      <c r="AV1909" s="98">
        <v>72</v>
      </c>
      <c r="AW1909" s="100">
        <v>113</v>
      </c>
      <c r="AX1909" s="106">
        <f t="shared" si="1078"/>
        <v>72113</v>
      </c>
      <c r="AZ1909" s="7" t="s">
        <v>1079</v>
      </c>
      <c r="BA1909" s="165" t="s">
        <v>3208</v>
      </c>
    </row>
    <row r="1910" spans="1:53" hidden="1" outlineLevel="1">
      <c r="A1910" t="s">
        <v>216</v>
      </c>
      <c r="B1910" t="s">
        <v>3215</v>
      </c>
      <c r="C1910" s="1">
        <f t="shared" si="1051"/>
        <v>0</v>
      </c>
      <c r="D1910" s="7">
        <f>IF(P1910&gt;0,RANK(P1910,(P1910:R1910,S1910:AG1910)),0)</f>
        <v>0</v>
      </c>
      <c r="E1910" s="7">
        <f>IF(Q1910&gt;0,RANK(Q1910,(P1910:R1910,S1910:AG1910)),0)</f>
        <v>0</v>
      </c>
      <c r="F1910" s="7">
        <f>IF(R1910&gt;0,RANK(R1910,(P1910:R1910,S1910:AG1910)),0)</f>
        <v>0</v>
      </c>
      <c r="G1910" s="7">
        <f>IF(S1910&gt;0,RANK(S1910,(P1910:R1910,S1910:AG1910)),0)</f>
        <v>0</v>
      </c>
      <c r="H1910" s="49" t="e">
        <f t="shared" si="1052"/>
        <v>#NUM!</v>
      </c>
      <c r="I1910" s="178" t="e">
        <f t="shared" si="1053"/>
        <v>#NUM!</v>
      </c>
      <c r="J1910" s="2"/>
      <c r="K1910" s="2" t="str">
        <f t="shared" si="1054"/>
        <v>-</v>
      </c>
      <c r="L1910" s="2" t="str">
        <f t="shared" si="1055"/>
        <v>-</v>
      </c>
      <c r="M1910" s="2" t="str">
        <f t="shared" si="1056"/>
        <v>-</v>
      </c>
      <c r="N1910" s="2" t="str">
        <f t="shared" si="1057"/>
        <v>-</v>
      </c>
      <c r="O1910" s="2" t="str">
        <f t="shared" si="1058"/>
        <v>-</v>
      </c>
      <c r="AI1910" s="7">
        <f t="shared" si="1069"/>
        <v>0</v>
      </c>
      <c r="AJ1910" s="7">
        <f t="shared" si="1070"/>
        <v>0</v>
      </c>
      <c r="AK1910" s="7">
        <f t="shared" si="1071"/>
        <v>0</v>
      </c>
      <c r="AL1910" s="7">
        <f t="shared" si="1072"/>
        <v>0</v>
      </c>
      <c r="AM1910" s="2" t="str">
        <f t="shared" si="1073"/>
        <v>-</v>
      </c>
      <c r="AN1910" s="2" t="str">
        <f t="shared" si="1074"/>
        <v>-</v>
      </c>
      <c r="AO1910" s="2" t="str">
        <f t="shared" si="1075"/>
        <v>-</v>
      </c>
      <c r="AP1910" s="2" t="str">
        <f t="shared" si="1076"/>
        <v>-</v>
      </c>
      <c r="AR1910" t="str">
        <f t="shared" si="1077"/>
        <v>Quebradillas</v>
      </c>
      <c r="AS1910" t="s">
        <v>3215</v>
      </c>
      <c r="AT1910" s="182"/>
      <c r="AV1910" s="98">
        <v>72</v>
      </c>
      <c r="AW1910" s="100">
        <v>115</v>
      </c>
      <c r="AX1910" s="106">
        <f t="shared" si="1078"/>
        <v>72115</v>
      </c>
      <c r="AZ1910" s="7" t="s">
        <v>1079</v>
      </c>
      <c r="BA1910" s="165" t="s">
        <v>3208</v>
      </c>
    </row>
    <row r="1911" spans="1:53" hidden="1" outlineLevel="1">
      <c r="A1911" t="s">
        <v>1468</v>
      </c>
      <c r="B1911" t="s">
        <v>3215</v>
      </c>
      <c r="C1911" s="1">
        <f t="shared" si="1051"/>
        <v>0</v>
      </c>
      <c r="D1911" s="7">
        <f>IF(P1911&gt;0,RANK(P1911,(P1911:R1911,S1911:AG1911)),0)</f>
        <v>0</v>
      </c>
      <c r="E1911" s="7">
        <f>IF(Q1911&gt;0,RANK(Q1911,(P1911:R1911,S1911:AG1911)),0)</f>
        <v>0</v>
      </c>
      <c r="F1911" s="7">
        <f>IF(R1911&gt;0,RANK(R1911,(P1911:R1911,S1911:AG1911)),0)</f>
        <v>0</v>
      </c>
      <c r="G1911" s="7">
        <f>IF(S1911&gt;0,RANK(S1911,(P1911:R1911,S1911:AG1911)),0)</f>
        <v>0</v>
      </c>
      <c r="H1911" s="49" t="e">
        <f t="shared" si="1052"/>
        <v>#NUM!</v>
      </c>
      <c r="I1911" s="178" t="e">
        <f t="shared" si="1053"/>
        <v>#NUM!</v>
      </c>
      <c r="J1911" s="2"/>
      <c r="K1911" s="2" t="str">
        <f t="shared" si="1054"/>
        <v>-</v>
      </c>
      <c r="L1911" s="2" t="str">
        <f t="shared" si="1055"/>
        <v>-</v>
      </c>
      <c r="M1911" s="2" t="str">
        <f t="shared" si="1056"/>
        <v>-</v>
      </c>
      <c r="N1911" s="2" t="str">
        <f t="shared" si="1057"/>
        <v>-</v>
      </c>
      <c r="O1911" s="2" t="str">
        <f t="shared" si="1058"/>
        <v>-</v>
      </c>
      <c r="AI1911" s="7">
        <f t="shared" si="1069"/>
        <v>0</v>
      </c>
      <c r="AJ1911" s="7">
        <f t="shared" si="1070"/>
        <v>0</v>
      </c>
      <c r="AK1911" s="7">
        <f t="shared" si="1071"/>
        <v>0</v>
      </c>
      <c r="AL1911" s="7">
        <f t="shared" si="1072"/>
        <v>0</v>
      </c>
      <c r="AM1911" s="2" t="str">
        <f t="shared" si="1073"/>
        <v>-</v>
      </c>
      <c r="AN1911" s="2" t="str">
        <f t="shared" si="1074"/>
        <v>-</v>
      </c>
      <c r="AO1911" s="2" t="str">
        <f t="shared" si="1075"/>
        <v>-</v>
      </c>
      <c r="AP1911" s="2" t="str">
        <f t="shared" si="1076"/>
        <v>-</v>
      </c>
      <c r="AR1911" t="str">
        <f t="shared" si="1077"/>
        <v>Rincón</v>
      </c>
      <c r="AS1911" t="s">
        <v>3215</v>
      </c>
      <c r="AT1911" s="182"/>
      <c r="AV1911" s="98">
        <v>72</v>
      </c>
      <c r="AW1911" s="100">
        <v>117</v>
      </c>
      <c r="AX1911" s="106">
        <f t="shared" si="1078"/>
        <v>72117</v>
      </c>
      <c r="AZ1911" s="7" t="s">
        <v>1079</v>
      </c>
      <c r="BA1911" s="165" t="s">
        <v>3208</v>
      </c>
    </row>
    <row r="1912" spans="1:53" hidden="1" outlineLevel="1">
      <c r="A1912" t="s">
        <v>350</v>
      </c>
      <c r="B1912" t="s">
        <v>3215</v>
      </c>
      <c r="C1912" s="1">
        <f t="shared" si="1051"/>
        <v>0</v>
      </c>
      <c r="D1912" s="7">
        <f>IF(P1912&gt;0,RANK(P1912,(P1912:R1912,S1912:AG1912)),0)</f>
        <v>0</v>
      </c>
      <c r="E1912" s="7">
        <f>IF(Q1912&gt;0,RANK(Q1912,(P1912:R1912,S1912:AG1912)),0)</f>
        <v>0</v>
      </c>
      <c r="F1912" s="7">
        <f>IF(R1912&gt;0,RANK(R1912,(P1912:R1912,S1912:AG1912)),0)</f>
        <v>0</v>
      </c>
      <c r="G1912" s="7">
        <f>IF(S1912&gt;0,RANK(S1912,(P1912:R1912,S1912:AG1912)),0)</f>
        <v>0</v>
      </c>
      <c r="H1912" s="49" t="e">
        <f t="shared" si="1052"/>
        <v>#NUM!</v>
      </c>
      <c r="I1912" s="178" t="e">
        <f t="shared" si="1053"/>
        <v>#NUM!</v>
      </c>
      <c r="J1912" s="2"/>
      <c r="K1912" s="2" t="str">
        <f t="shared" si="1054"/>
        <v>-</v>
      </c>
      <c r="L1912" s="2" t="str">
        <f t="shared" si="1055"/>
        <v>-</v>
      </c>
      <c r="M1912" s="2" t="str">
        <f t="shared" si="1056"/>
        <v>-</v>
      </c>
      <c r="N1912" s="2" t="str">
        <f t="shared" si="1057"/>
        <v>-</v>
      </c>
      <c r="O1912" s="2" t="str">
        <f t="shared" si="1058"/>
        <v>-</v>
      </c>
      <c r="AI1912" s="7">
        <f t="shared" si="1069"/>
        <v>0</v>
      </c>
      <c r="AJ1912" s="7">
        <f t="shared" si="1070"/>
        <v>0</v>
      </c>
      <c r="AK1912" s="7">
        <f t="shared" si="1071"/>
        <v>0</v>
      </c>
      <c r="AL1912" s="7">
        <f t="shared" si="1072"/>
        <v>0</v>
      </c>
      <c r="AM1912" s="2" t="str">
        <f t="shared" si="1073"/>
        <v>-</v>
      </c>
      <c r="AN1912" s="2" t="str">
        <f t="shared" si="1074"/>
        <v>-</v>
      </c>
      <c r="AO1912" s="2" t="str">
        <f t="shared" si="1075"/>
        <v>-</v>
      </c>
      <c r="AP1912" s="2" t="str">
        <f t="shared" si="1076"/>
        <v>-</v>
      </c>
      <c r="AR1912" t="str">
        <f t="shared" si="1077"/>
        <v>Río Grande</v>
      </c>
      <c r="AS1912" t="s">
        <v>3215</v>
      </c>
      <c r="AT1912" s="182"/>
      <c r="AV1912" s="98">
        <v>72</v>
      </c>
      <c r="AW1912" s="100">
        <v>119</v>
      </c>
      <c r="AX1912" s="106">
        <f t="shared" si="1078"/>
        <v>72119</v>
      </c>
      <c r="AZ1912" s="7" t="s">
        <v>1079</v>
      </c>
      <c r="BA1912" s="165" t="s">
        <v>3208</v>
      </c>
    </row>
    <row r="1913" spans="1:53" hidden="1" outlineLevel="1">
      <c r="A1913" t="s">
        <v>1549</v>
      </c>
      <c r="B1913" t="s">
        <v>3215</v>
      </c>
      <c r="C1913" s="1">
        <f t="shared" si="1051"/>
        <v>0</v>
      </c>
      <c r="D1913" s="7">
        <f>IF(P1913&gt;0,RANK(P1913,(P1913:R1913,S1913:AG1913)),0)</f>
        <v>0</v>
      </c>
      <c r="E1913" s="7">
        <f>IF(Q1913&gt;0,RANK(Q1913,(P1913:R1913,S1913:AG1913)),0)</f>
        <v>0</v>
      </c>
      <c r="F1913" s="7">
        <f>IF(R1913&gt;0,RANK(R1913,(P1913:R1913,S1913:AG1913)),0)</f>
        <v>0</v>
      </c>
      <c r="G1913" s="7">
        <f>IF(S1913&gt;0,RANK(S1913,(P1913:R1913,S1913:AG1913)),0)</f>
        <v>0</v>
      </c>
      <c r="H1913" s="49" t="e">
        <f t="shared" si="1052"/>
        <v>#NUM!</v>
      </c>
      <c r="I1913" s="178" t="e">
        <f t="shared" si="1053"/>
        <v>#NUM!</v>
      </c>
      <c r="J1913" s="2"/>
      <c r="K1913" s="2" t="str">
        <f t="shared" si="1054"/>
        <v>-</v>
      </c>
      <c r="L1913" s="2" t="str">
        <f t="shared" si="1055"/>
        <v>-</v>
      </c>
      <c r="M1913" s="2" t="str">
        <f t="shared" si="1056"/>
        <v>-</v>
      </c>
      <c r="N1913" s="2" t="str">
        <f t="shared" si="1057"/>
        <v>-</v>
      </c>
      <c r="O1913" s="2" t="str">
        <f t="shared" si="1058"/>
        <v>-</v>
      </c>
      <c r="AI1913" s="7">
        <f t="shared" si="1069"/>
        <v>0</v>
      </c>
      <c r="AJ1913" s="7">
        <f t="shared" si="1070"/>
        <v>0</v>
      </c>
      <c r="AK1913" s="7">
        <f t="shared" si="1071"/>
        <v>0</v>
      </c>
      <c r="AL1913" s="7">
        <f t="shared" si="1072"/>
        <v>0</v>
      </c>
      <c r="AM1913" s="2" t="str">
        <f t="shared" si="1073"/>
        <v>-</v>
      </c>
      <c r="AN1913" s="2" t="str">
        <f t="shared" si="1074"/>
        <v>-</v>
      </c>
      <c r="AO1913" s="2" t="str">
        <f t="shared" si="1075"/>
        <v>-</v>
      </c>
      <c r="AP1913" s="2" t="str">
        <f t="shared" si="1076"/>
        <v>-</v>
      </c>
      <c r="AR1913" t="str">
        <f t="shared" si="1077"/>
        <v>Sabana Grande</v>
      </c>
      <c r="AS1913" t="s">
        <v>3215</v>
      </c>
      <c r="AT1913" s="182"/>
      <c r="AV1913" s="98">
        <v>72</v>
      </c>
      <c r="AW1913" s="100">
        <v>121</v>
      </c>
      <c r="AX1913" s="106">
        <f t="shared" si="1078"/>
        <v>72121</v>
      </c>
      <c r="AZ1913" s="7" t="s">
        <v>1079</v>
      </c>
      <c r="BA1913" s="165" t="s">
        <v>3208</v>
      </c>
    </row>
    <row r="1914" spans="1:53" hidden="1" outlineLevel="1">
      <c r="A1914" t="s">
        <v>1325</v>
      </c>
      <c r="B1914" t="s">
        <v>3215</v>
      </c>
      <c r="C1914" s="1">
        <f t="shared" si="1051"/>
        <v>0</v>
      </c>
      <c r="D1914" s="7">
        <f>IF(P1914&gt;0,RANK(P1914,(P1914:R1914,S1914:AG1914)),0)</f>
        <v>0</v>
      </c>
      <c r="E1914" s="7">
        <f>IF(Q1914&gt;0,RANK(Q1914,(P1914:R1914,S1914:AG1914)),0)</f>
        <v>0</v>
      </c>
      <c r="F1914" s="7">
        <f>IF(R1914&gt;0,RANK(R1914,(P1914:R1914,S1914:AG1914)),0)</f>
        <v>0</v>
      </c>
      <c r="G1914" s="7">
        <f>IF(S1914&gt;0,RANK(S1914,(P1914:R1914,S1914:AG1914)),0)</f>
        <v>0</v>
      </c>
      <c r="H1914" s="49" t="e">
        <f t="shared" si="1052"/>
        <v>#NUM!</v>
      </c>
      <c r="I1914" s="178" t="e">
        <f t="shared" si="1053"/>
        <v>#NUM!</v>
      </c>
      <c r="J1914" s="2"/>
      <c r="K1914" s="2" t="str">
        <f t="shared" si="1054"/>
        <v>-</v>
      </c>
      <c r="L1914" s="2" t="str">
        <f t="shared" si="1055"/>
        <v>-</v>
      </c>
      <c r="M1914" s="2" t="str">
        <f t="shared" si="1056"/>
        <v>-</v>
      </c>
      <c r="N1914" s="2" t="str">
        <f t="shared" si="1057"/>
        <v>-</v>
      </c>
      <c r="O1914" s="2" t="str">
        <f t="shared" si="1058"/>
        <v>-</v>
      </c>
      <c r="AI1914" s="7">
        <f t="shared" ref="AI1914:AI1930" si="1079">IF(T1914&gt;0,RANK(T1914,(P1914:Z1914)),0)</f>
        <v>0</v>
      </c>
      <c r="AJ1914" s="7">
        <f t="shared" ref="AJ1914:AJ1930" si="1080">IF(U1914&gt;0,RANK(U1914,(P1914:Z1914)),0)</f>
        <v>0</v>
      </c>
      <c r="AK1914" s="7">
        <f t="shared" ref="AK1914:AK1930" si="1081">IF(V1914&gt;0,RANK(V1914,(P1914:Z1914)),0)</f>
        <v>0</v>
      </c>
      <c r="AL1914" s="7">
        <f t="shared" ref="AL1914:AL1930" si="1082">IF(W1914&gt;0,RANK(W1914,(P1914:Z1914)),0)</f>
        <v>0</v>
      </c>
      <c r="AM1914" s="2" t="str">
        <f t="shared" si="1073"/>
        <v>-</v>
      </c>
      <c r="AN1914" s="2" t="str">
        <f t="shared" si="1074"/>
        <v>-</v>
      </c>
      <c r="AO1914" s="2" t="str">
        <f t="shared" si="1075"/>
        <v>-</v>
      </c>
      <c r="AP1914" s="2" t="str">
        <f t="shared" si="1076"/>
        <v>-</v>
      </c>
      <c r="AR1914" t="str">
        <f t="shared" si="1077"/>
        <v>Salinas</v>
      </c>
      <c r="AS1914" t="s">
        <v>3215</v>
      </c>
      <c r="AT1914" s="182"/>
      <c r="AV1914" s="98">
        <v>72</v>
      </c>
      <c r="AW1914" s="100">
        <v>123</v>
      </c>
      <c r="AX1914" s="106">
        <f t="shared" si="1078"/>
        <v>72123</v>
      </c>
      <c r="AZ1914" s="7" t="s">
        <v>1079</v>
      </c>
      <c r="BA1914" s="165" t="s">
        <v>3208</v>
      </c>
    </row>
    <row r="1915" spans="1:53" hidden="1" outlineLevel="1">
      <c r="A1915" t="s">
        <v>54</v>
      </c>
      <c r="B1915" t="s">
        <v>3215</v>
      </c>
      <c r="C1915" s="1">
        <f t="shared" si="1051"/>
        <v>0</v>
      </c>
      <c r="D1915" s="7">
        <f>IF(P1915&gt;0,RANK(P1915,(P1915:R1915,S1915:AG1915)),0)</f>
        <v>0</v>
      </c>
      <c r="E1915" s="7">
        <f>IF(Q1915&gt;0,RANK(Q1915,(P1915:R1915,S1915:AG1915)),0)</f>
        <v>0</v>
      </c>
      <c r="F1915" s="7">
        <f>IF(R1915&gt;0,RANK(R1915,(P1915:R1915,S1915:AG1915)),0)</f>
        <v>0</v>
      </c>
      <c r="G1915" s="7">
        <f>IF(S1915&gt;0,RANK(S1915,(P1915:R1915,S1915:AG1915)),0)</f>
        <v>0</v>
      </c>
      <c r="H1915" s="49" t="e">
        <f t="shared" si="1052"/>
        <v>#NUM!</v>
      </c>
      <c r="I1915" s="178" t="e">
        <f t="shared" si="1053"/>
        <v>#NUM!</v>
      </c>
      <c r="J1915" s="2"/>
      <c r="K1915" s="2" t="str">
        <f t="shared" si="1054"/>
        <v>-</v>
      </c>
      <c r="L1915" s="2" t="str">
        <f t="shared" si="1055"/>
        <v>-</v>
      </c>
      <c r="M1915" s="2" t="str">
        <f t="shared" si="1056"/>
        <v>-</v>
      </c>
      <c r="N1915" s="2" t="str">
        <f t="shared" si="1057"/>
        <v>-</v>
      </c>
      <c r="O1915" s="2" t="str">
        <f t="shared" si="1058"/>
        <v>-</v>
      </c>
      <c r="AI1915" s="7">
        <f t="shared" si="1079"/>
        <v>0</v>
      </c>
      <c r="AJ1915" s="7">
        <f t="shared" si="1080"/>
        <v>0</v>
      </c>
      <c r="AK1915" s="7">
        <f t="shared" si="1081"/>
        <v>0</v>
      </c>
      <c r="AL1915" s="7">
        <f t="shared" si="1082"/>
        <v>0</v>
      </c>
      <c r="AM1915" s="2" t="str">
        <f t="shared" si="1073"/>
        <v>-</v>
      </c>
      <c r="AN1915" s="2" t="str">
        <f t="shared" si="1074"/>
        <v>-</v>
      </c>
      <c r="AO1915" s="2" t="str">
        <f t="shared" si="1075"/>
        <v>-</v>
      </c>
      <c r="AP1915" s="2" t="str">
        <f t="shared" si="1076"/>
        <v>-</v>
      </c>
      <c r="AR1915" t="str">
        <f t="shared" si="1077"/>
        <v>San Germán</v>
      </c>
      <c r="AS1915" t="s">
        <v>3215</v>
      </c>
      <c r="AT1915" s="182"/>
      <c r="AV1915" s="98">
        <v>72</v>
      </c>
      <c r="AW1915" s="100">
        <v>125</v>
      </c>
      <c r="AX1915" s="106">
        <f t="shared" si="1078"/>
        <v>72125</v>
      </c>
      <c r="AZ1915" s="7" t="s">
        <v>1079</v>
      </c>
      <c r="BA1915" s="165" t="s">
        <v>3208</v>
      </c>
    </row>
    <row r="1916" spans="1:53" hidden="1" outlineLevel="1">
      <c r="A1916" t="s">
        <v>1531</v>
      </c>
      <c r="B1916" t="s">
        <v>3215</v>
      </c>
      <c r="C1916" s="1">
        <f t="shared" ref="C1916:C1929" si="1083">SUM(P1916:AG1916)</f>
        <v>0</v>
      </c>
      <c r="D1916" s="7">
        <f>IF(P1916&gt;0,RANK(P1916,(P1916:R1916,S1916:AG1916)),0)</f>
        <v>0</v>
      </c>
      <c r="E1916" s="7">
        <f>IF(Q1916&gt;0,RANK(Q1916,(P1916:R1916,S1916:AG1916)),0)</f>
        <v>0</v>
      </c>
      <c r="F1916" s="7">
        <f>IF(R1916&gt;0,RANK(R1916,(P1916:R1916,S1916:AG1916)),0)</f>
        <v>0</v>
      </c>
      <c r="G1916" s="7">
        <f>IF(S1916&gt;0,RANK(S1916,(P1916:R1916,S1916:AG1916)),0)</f>
        <v>0</v>
      </c>
      <c r="H1916" s="49" t="e">
        <f t="shared" ref="H1916:H1929" si="1084">MAX(P1916:Y1916)-LARGE(P1916:Y1916,2)</f>
        <v>#NUM!</v>
      </c>
      <c r="I1916" s="178" t="e">
        <f t="shared" ref="I1916:I1929" si="1085">H1916/C1916</f>
        <v>#NUM!</v>
      </c>
      <c r="J1916" s="2"/>
      <c r="K1916" s="2" t="str">
        <f t="shared" ref="K1916:K1929" si="1086">IF($C1916=0,"-",P1916/$C1916)</f>
        <v>-</v>
      </c>
      <c r="L1916" s="2" t="str">
        <f t="shared" ref="L1916:L1929" si="1087">IF($C1916=0,"-",Q1916/$C1916)</f>
        <v>-</v>
      </c>
      <c r="M1916" s="2" t="str">
        <f t="shared" ref="M1916:M1929" si="1088">IF($C1916=0,"-",R1916/$C1916)</f>
        <v>-</v>
      </c>
      <c r="N1916" s="2" t="str">
        <f t="shared" ref="N1916:N1929" si="1089">IF($C1916=0,"-",S1916/$C1916)</f>
        <v>-</v>
      </c>
      <c r="O1916" s="2" t="str">
        <f t="shared" ref="O1916:O1929" si="1090">IF(C1916=0,"-",(1-K1916-L1916-M1916-N1916))</f>
        <v>-</v>
      </c>
      <c r="AI1916" s="7">
        <f t="shared" si="1079"/>
        <v>0</v>
      </c>
      <c r="AJ1916" s="7">
        <f t="shared" si="1080"/>
        <v>0</v>
      </c>
      <c r="AK1916" s="7">
        <f t="shared" si="1081"/>
        <v>0</v>
      </c>
      <c r="AL1916" s="7">
        <f t="shared" si="1082"/>
        <v>0</v>
      </c>
      <c r="AM1916" s="2" t="str">
        <f t="shared" ref="AM1916:AM1930" si="1091">IF($C1916=0,"-",T1916/$C1916)</f>
        <v>-</v>
      </c>
      <c r="AN1916" s="2" t="str">
        <f t="shared" ref="AN1916:AN1930" si="1092">IF($C1916=0,"-",U1916/$C1916)</f>
        <v>-</v>
      </c>
      <c r="AO1916" s="2" t="str">
        <f t="shared" ref="AO1916:AO1930" si="1093">IF($C1916=0,"-",V1916/$C1916)</f>
        <v>-</v>
      </c>
      <c r="AP1916" s="2" t="str">
        <f t="shared" ref="AP1916:AP1930" si="1094">IF($C1916=0,"-",W1916/$C1916)</f>
        <v>-</v>
      </c>
      <c r="AR1916" t="str">
        <f t="shared" ref="AR1916:AR1930" si="1095">A1916</f>
        <v>San Juan</v>
      </c>
      <c r="AS1916" t="s">
        <v>3215</v>
      </c>
      <c r="AT1916" s="182"/>
      <c r="AV1916" s="98">
        <v>72</v>
      </c>
      <c r="AW1916" s="100">
        <v>127</v>
      </c>
      <c r="AX1916" s="106">
        <f t="shared" ref="AX1916:AX1929" si="1096">AV1916*1000+AW1916</f>
        <v>72127</v>
      </c>
      <c r="AZ1916" s="7" t="s">
        <v>1079</v>
      </c>
      <c r="BA1916" s="165" t="s">
        <v>3208</v>
      </c>
    </row>
    <row r="1917" spans="1:53" hidden="1" outlineLevel="1">
      <c r="A1917" t="s">
        <v>763</v>
      </c>
      <c r="B1917" t="s">
        <v>3215</v>
      </c>
      <c r="C1917" s="1">
        <f t="shared" si="1083"/>
        <v>0</v>
      </c>
      <c r="D1917" s="7">
        <f>IF(P1917&gt;0,RANK(P1917,(P1917:R1917,S1917:AG1917)),0)</f>
        <v>0</v>
      </c>
      <c r="E1917" s="7">
        <f>IF(Q1917&gt;0,RANK(Q1917,(P1917:R1917,S1917:AG1917)),0)</f>
        <v>0</v>
      </c>
      <c r="F1917" s="7">
        <f>IF(R1917&gt;0,RANK(R1917,(P1917:R1917,S1917:AG1917)),0)</f>
        <v>0</v>
      </c>
      <c r="G1917" s="7">
        <f>IF(S1917&gt;0,RANK(S1917,(P1917:R1917,S1917:AG1917)),0)</f>
        <v>0</v>
      </c>
      <c r="H1917" s="49" t="e">
        <f t="shared" si="1084"/>
        <v>#NUM!</v>
      </c>
      <c r="I1917" s="178" t="e">
        <f t="shared" si="1085"/>
        <v>#NUM!</v>
      </c>
      <c r="J1917" s="2"/>
      <c r="K1917" s="2" t="str">
        <f t="shared" si="1086"/>
        <v>-</v>
      </c>
      <c r="L1917" s="2" t="str">
        <f t="shared" si="1087"/>
        <v>-</v>
      </c>
      <c r="M1917" s="2" t="str">
        <f t="shared" si="1088"/>
        <v>-</v>
      </c>
      <c r="N1917" s="2" t="str">
        <f t="shared" si="1089"/>
        <v>-</v>
      </c>
      <c r="O1917" s="2" t="str">
        <f t="shared" si="1090"/>
        <v>-</v>
      </c>
      <c r="AI1917" s="7">
        <f t="shared" si="1079"/>
        <v>0</v>
      </c>
      <c r="AJ1917" s="7">
        <f t="shared" si="1080"/>
        <v>0</v>
      </c>
      <c r="AK1917" s="7">
        <f t="shared" si="1081"/>
        <v>0</v>
      </c>
      <c r="AL1917" s="7">
        <f t="shared" si="1082"/>
        <v>0</v>
      </c>
      <c r="AM1917" s="2" t="str">
        <f t="shared" si="1091"/>
        <v>-</v>
      </c>
      <c r="AN1917" s="2" t="str">
        <f t="shared" si="1092"/>
        <v>-</v>
      </c>
      <c r="AO1917" s="2" t="str">
        <f t="shared" si="1093"/>
        <v>-</v>
      </c>
      <c r="AP1917" s="2" t="str">
        <f t="shared" si="1094"/>
        <v>-</v>
      </c>
      <c r="AR1917" t="str">
        <f t="shared" si="1095"/>
        <v>San Lorenzo</v>
      </c>
      <c r="AS1917" t="s">
        <v>3215</v>
      </c>
      <c r="AT1917" s="182"/>
      <c r="AV1917" s="98">
        <v>72</v>
      </c>
      <c r="AW1917" s="100">
        <v>129</v>
      </c>
      <c r="AX1917" s="106">
        <f t="shared" si="1096"/>
        <v>72129</v>
      </c>
      <c r="AZ1917" s="7" t="s">
        <v>1079</v>
      </c>
      <c r="BA1917" s="165" t="s">
        <v>3208</v>
      </c>
    </row>
    <row r="1918" spans="1:53" hidden="1" outlineLevel="1">
      <c r="A1918" t="s">
        <v>2390</v>
      </c>
      <c r="B1918" t="s">
        <v>3215</v>
      </c>
      <c r="C1918" s="1">
        <f t="shared" si="1083"/>
        <v>0</v>
      </c>
      <c r="D1918" s="7">
        <f>IF(P1918&gt;0,RANK(P1918,(P1918:R1918,S1918:AG1918)),0)</f>
        <v>0</v>
      </c>
      <c r="E1918" s="7">
        <f>IF(Q1918&gt;0,RANK(Q1918,(P1918:R1918,S1918:AG1918)),0)</f>
        <v>0</v>
      </c>
      <c r="F1918" s="7">
        <f>IF(R1918&gt;0,RANK(R1918,(P1918:R1918,S1918:AG1918)),0)</f>
        <v>0</v>
      </c>
      <c r="G1918" s="7">
        <f>IF(S1918&gt;0,RANK(S1918,(P1918:R1918,S1918:AG1918)),0)</f>
        <v>0</v>
      </c>
      <c r="H1918" s="49" t="e">
        <f t="shared" si="1084"/>
        <v>#NUM!</v>
      </c>
      <c r="I1918" s="178" t="e">
        <f t="shared" si="1085"/>
        <v>#NUM!</v>
      </c>
      <c r="J1918" s="2"/>
      <c r="K1918" s="2" t="str">
        <f t="shared" si="1086"/>
        <v>-</v>
      </c>
      <c r="L1918" s="2" t="str">
        <f t="shared" si="1087"/>
        <v>-</v>
      </c>
      <c r="M1918" s="2" t="str">
        <f t="shared" si="1088"/>
        <v>-</v>
      </c>
      <c r="N1918" s="2" t="str">
        <f t="shared" si="1089"/>
        <v>-</v>
      </c>
      <c r="O1918" s="2" t="str">
        <f t="shared" si="1090"/>
        <v>-</v>
      </c>
      <c r="AI1918" s="7">
        <f t="shared" si="1079"/>
        <v>0</v>
      </c>
      <c r="AJ1918" s="7">
        <f t="shared" si="1080"/>
        <v>0</v>
      </c>
      <c r="AK1918" s="7">
        <f t="shared" si="1081"/>
        <v>0</v>
      </c>
      <c r="AL1918" s="7">
        <f t="shared" si="1082"/>
        <v>0</v>
      </c>
      <c r="AM1918" s="2" t="str">
        <f t="shared" si="1091"/>
        <v>-</v>
      </c>
      <c r="AN1918" s="2" t="str">
        <f t="shared" si="1092"/>
        <v>-</v>
      </c>
      <c r="AO1918" s="2" t="str">
        <f t="shared" si="1093"/>
        <v>-</v>
      </c>
      <c r="AP1918" s="2" t="str">
        <f t="shared" si="1094"/>
        <v>-</v>
      </c>
      <c r="AR1918" t="str">
        <f t="shared" si="1095"/>
        <v>San Sebastián</v>
      </c>
      <c r="AS1918" t="s">
        <v>3215</v>
      </c>
      <c r="AT1918" s="182"/>
      <c r="AV1918" s="98">
        <v>72</v>
      </c>
      <c r="AW1918" s="100">
        <v>131</v>
      </c>
      <c r="AX1918" s="106">
        <f t="shared" si="1096"/>
        <v>72131</v>
      </c>
      <c r="AZ1918" s="7" t="s">
        <v>1079</v>
      </c>
      <c r="BA1918" s="165" t="s">
        <v>3208</v>
      </c>
    </row>
    <row r="1919" spans="1:53" hidden="1" outlineLevel="1">
      <c r="A1919" t="s">
        <v>679</v>
      </c>
      <c r="B1919" t="s">
        <v>3215</v>
      </c>
      <c r="C1919" s="1">
        <f t="shared" si="1083"/>
        <v>0</v>
      </c>
      <c r="D1919" s="7">
        <f>IF(P1919&gt;0,RANK(P1919,(P1919:R1919,S1919:AG1919)),0)</f>
        <v>0</v>
      </c>
      <c r="E1919" s="7">
        <f>IF(Q1919&gt;0,RANK(Q1919,(P1919:R1919,S1919:AG1919)),0)</f>
        <v>0</v>
      </c>
      <c r="F1919" s="7">
        <f>IF(R1919&gt;0,RANK(R1919,(P1919:R1919,S1919:AG1919)),0)</f>
        <v>0</v>
      </c>
      <c r="G1919" s="7">
        <f>IF(S1919&gt;0,RANK(S1919,(P1919:R1919,S1919:AG1919)),0)</f>
        <v>0</v>
      </c>
      <c r="H1919" s="49" t="e">
        <f t="shared" si="1084"/>
        <v>#NUM!</v>
      </c>
      <c r="I1919" s="178" t="e">
        <f t="shared" si="1085"/>
        <v>#NUM!</v>
      </c>
      <c r="J1919" s="2"/>
      <c r="K1919" s="2" t="str">
        <f t="shared" si="1086"/>
        <v>-</v>
      </c>
      <c r="L1919" s="2" t="str">
        <f t="shared" si="1087"/>
        <v>-</v>
      </c>
      <c r="M1919" s="2" t="str">
        <f t="shared" si="1088"/>
        <v>-</v>
      </c>
      <c r="N1919" s="2" t="str">
        <f t="shared" si="1089"/>
        <v>-</v>
      </c>
      <c r="O1919" s="2" t="str">
        <f t="shared" si="1090"/>
        <v>-</v>
      </c>
      <c r="AI1919" s="7">
        <f t="shared" si="1079"/>
        <v>0</v>
      </c>
      <c r="AJ1919" s="7">
        <f t="shared" si="1080"/>
        <v>0</v>
      </c>
      <c r="AK1919" s="7">
        <f t="shared" si="1081"/>
        <v>0</v>
      </c>
      <c r="AL1919" s="7">
        <f t="shared" si="1082"/>
        <v>0</v>
      </c>
      <c r="AM1919" s="2" t="str">
        <f t="shared" si="1091"/>
        <v>-</v>
      </c>
      <c r="AN1919" s="2" t="str">
        <f t="shared" si="1092"/>
        <v>-</v>
      </c>
      <c r="AO1919" s="2" t="str">
        <f t="shared" si="1093"/>
        <v>-</v>
      </c>
      <c r="AP1919" s="2" t="str">
        <f t="shared" si="1094"/>
        <v>-</v>
      </c>
      <c r="AR1919" t="str">
        <f t="shared" si="1095"/>
        <v>Santa Isabel</v>
      </c>
      <c r="AS1919" t="s">
        <v>3215</v>
      </c>
      <c r="AT1919" s="182"/>
      <c r="AV1919" s="98">
        <v>72</v>
      </c>
      <c r="AW1919" s="100">
        <v>133</v>
      </c>
      <c r="AX1919" s="106">
        <f t="shared" si="1096"/>
        <v>72133</v>
      </c>
      <c r="AZ1919" s="7" t="s">
        <v>1079</v>
      </c>
      <c r="BA1919" s="165" t="s">
        <v>3208</v>
      </c>
    </row>
    <row r="1920" spans="1:53" hidden="1" outlineLevel="1">
      <c r="A1920" t="s">
        <v>1460</v>
      </c>
      <c r="B1920" t="s">
        <v>3215</v>
      </c>
      <c r="C1920" s="1">
        <f t="shared" si="1083"/>
        <v>0</v>
      </c>
      <c r="D1920" s="7">
        <f>IF(P1920&gt;0,RANK(P1920,(P1920:R1920,S1920:AG1920)),0)</f>
        <v>0</v>
      </c>
      <c r="E1920" s="7">
        <f>IF(Q1920&gt;0,RANK(Q1920,(P1920:R1920,S1920:AG1920)),0)</f>
        <v>0</v>
      </c>
      <c r="F1920" s="7">
        <f>IF(R1920&gt;0,RANK(R1920,(P1920:R1920,S1920:AG1920)),0)</f>
        <v>0</v>
      </c>
      <c r="G1920" s="7">
        <f>IF(S1920&gt;0,RANK(S1920,(P1920:R1920,S1920:AG1920)),0)</f>
        <v>0</v>
      </c>
      <c r="H1920" s="49" t="e">
        <f t="shared" si="1084"/>
        <v>#NUM!</v>
      </c>
      <c r="I1920" s="178" t="e">
        <f t="shared" si="1085"/>
        <v>#NUM!</v>
      </c>
      <c r="J1920" s="2"/>
      <c r="K1920" s="2" t="str">
        <f t="shared" si="1086"/>
        <v>-</v>
      </c>
      <c r="L1920" s="2" t="str">
        <f t="shared" si="1087"/>
        <v>-</v>
      </c>
      <c r="M1920" s="2" t="str">
        <f t="shared" si="1088"/>
        <v>-</v>
      </c>
      <c r="N1920" s="2" t="str">
        <f t="shared" si="1089"/>
        <v>-</v>
      </c>
      <c r="O1920" s="2" t="str">
        <f t="shared" si="1090"/>
        <v>-</v>
      </c>
      <c r="AI1920" s="7">
        <f t="shared" si="1079"/>
        <v>0</v>
      </c>
      <c r="AJ1920" s="7">
        <f t="shared" si="1080"/>
        <v>0</v>
      </c>
      <c r="AK1920" s="7">
        <f t="shared" si="1081"/>
        <v>0</v>
      </c>
      <c r="AL1920" s="7">
        <f t="shared" si="1082"/>
        <v>0</v>
      </c>
      <c r="AM1920" s="2" t="str">
        <f t="shared" si="1091"/>
        <v>-</v>
      </c>
      <c r="AN1920" s="2" t="str">
        <f t="shared" si="1092"/>
        <v>-</v>
      </c>
      <c r="AO1920" s="2" t="str">
        <f t="shared" si="1093"/>
        <v>-</v>
      </c>
      <c r="AP1920" s="2" t="str">
        <f t="shared" si="1094"/>
        <v>-</v>
      </c>
      <c r="AR1920" t="str">
        <f t="shared" si="1095"/>
        <v>Toa Alta</v>
      </c>
      <c r="AS1920" t="s">
        <v>3215</v>
      </c>
      <c r="AT1920" s="182"/>
      <c r="AV1920" s="98">
        <v>72</v>
      </c>
      <c r="AW1920" s="100">
        <v>135</v>
      </c>
      <c r="AX1920" s="106">
        <f t="shared" si="1096"/>
        <v>72135</v>
      </c>
      <c r="AZ1920" s="7" t="s">
        <v>1079</v>
      </c>
      <c r="BA1920" s="165" t="s">
        <v>3208</v>
      </c>
    </row>
    <row r="1921" spans="1:76" hidden="1" outlineLevel="1">
      <c r="A1921" t="s">
        <v>1464</v>
      </c>
      <c r="B1921" t="s">
        <v>3215</v>
      </c>
      <c r="C1921" s="1">
        <f t="shared" si="1083"/>
        <v>0</v>
      </c>
      <c r="D1921" s="7">
        <f>IF(P1921&gt;0,RANK(P1921,(P1921:R1921,S1921:AG1921)),0)</f>
        <v>0</v>
      </c>
      <c r="E1921" s="7">
        <f>IF(Q1921&gt;0,RANK(Q1921,(P1921:R1921,S1921:AG1921)),0)</f>
        <v>0</v>
      </c>
      <c r="F1921" s="7">
        <f>IF(R1921&gt;0,RANK(R1921,(P1921:R1921,S1921:AG1921)),0)</f>
        <v>0</v>
      </c>
      <c r="G1921" s="7">
        <f>IF(S1921&gt;0,RANK(S1921,(P1921:R1921,S1921:AG1921)),0)</f>
        <v>0</v>
      </c>
      <c r="H1921" s="49" t="e">
        <f t="shared" si="1084"/>
        <v>#NUM!</v>
      </c>
      <c r="I1921" s="178" t="e">
        <f t="shared" si="1085"/>
        <v>#NUM!</v>
      </c>
      <c r="J1921" s="2"/>
      <c r="K1921" s="2" t="str">
        <f t="shared" si="1086"/>
        <v>-</v>
      </c>
      <c r="L1921" s="2" t="str">
        <f t="shared" si="1087"/>
        <v>-</v>
      </c>
      <c r="M1921" s="2" t="str">
        <f t="shared" si="1088"/>
        <v>-</v>
      </c>
      <c r="N1921" s="2" t="str">
        <f t="shared" si="1089"/>
        <v>-</v>
      </c>
      <c r="O1921" s="2" t="str">
        <f t="shared" si="1090"/>
        <v>-</v>
      </c>
      <c r="AI1921" s="7">
        <f t="shared" si="1079"/>
        <v>0</v>
      </c>
      <c r="AJ1921" s="7">
        <f t="shared" si="1080"/>
        <v>0</v>
      </c>
      <c r="AK1921" s="7">
        <f t="shared" si="1081"/>
        <v>0</v>
      </c>
      <c r="AL1921" s="7">
        <f t="shared" si="1082"/>
        <v>0</v>
      </c>
      <c r="AM1921" s="2" t="str">
        <f t="shared" si="1091"/>
        <v>-</v>
      </c>
      <c r="AN1921" s="2" t="str">
        <f t="shared" si="1092"/>
        <v>-</v>
      </c>
      <c r="AO1921" s="2" t="str">
        <f t="shared" si="1093"/>
        <v>-</v>
      </c>
      <c r="AP1921" s="2" t="str">
        <f t="shared" si="1094"/>
        <v>-</v>
      </c>
      <c r="AR1921" t="str">
        <f t="shared" si="1095"/>
        <v>Toa Baja</v>
      </c>
      <c r="AS1921" t="s">
        <v>3215</v>
      </c>
      <c r="AT1921" s="182"/>
      <c r="AV1921" s="98">
        <v>72</v>
      </c>
      <c r="AW1921" s="100">
        <v>137</v>
      </c>
      <c r="AX1921" s="106">
        <f t="shared" si="1096"/>
        <v>72137</v>
      </c>
      <c r="AZ1921" s="7" t="s">
        <v>1079</v>
      </c>
      <c r="BA1921" s="165" t="s">
        <v>3208</v>
      </c>
    </row>
    <row r="1922" spans="1:76" hidden="1" outlineLevel="1">
      <c r="A1922" t="s">
        <v>1458</v>
      </c>
      <c r="B1922" t="s">
        <v>3215</v>
      </c>
      <c r="C1922" s="1">
        <f t="shared" si="1083"/>
        <v>0</v>
      </c>
      <c r="D1922" s="7">
        <f>IF(P1922&gt;0,RANK(P1922,(P1922:R1922,S1922:AG1922)),0)</f>
        <v>0</v>
      </c>
      <c r="E1922" s="7">
        <f>IF(Q1922&gt;0,RANK(Q1922,(P1922:R1922,S1922:AG1922)),0)</f>
        <v>0</v>
      </c>
      <c r="F1922" s="7">
        <f>IF(R1922&gt;0,RANK(R1922,(P1922:R1922,S1922:AG1922)),0)</f>
        <v>0</v>
      </c>
      <c r="G1922" s="7">
        <f>IF(S1922&gt;0,RANK(S1922,(P1922:R1922,S1922:AG1922)),0)</f>
        <v>0</v>
      </c>
      <c r="H1922" s="49" t="e">
        <f t="shared" si="1084"/>
        <v>#NUM!</v>
      </c>
      <c r="I1922" s="178" t="e">
        <f t="shared" si="1085"/>
        <v>#NUM!</v>
      </c>
      <c r="J1922" s="2"/>
      <c r="K1922" s="2" t="str">
        <f t="shared" si="1086"/>
        <v>-</v>
      </c>
      <c r="L1922" s="2" t="str">
        <f t="shared" si="1087"/>
        <v>-</v>
      </c>
      <c r="M1922" s="2" t="str">
        <f t="shared" si="1088"/>
        <v>-</v>
      </c>
      <c r="N1922" s="2" t="str">
        <f t="shared" si="1089"/>
        <v>-</v>
      </c>
      <c r="O1922" s="2" t="str">
        <f t="shared" si="1090"/>
        <v>-</v>
      </c>
      <c r="AI1922" s="7">
        <f t="shared" si="1079"/>
        <v>0</v>
      </c>
      <c r="AJ1922" s="7">
        <f t="shared" si="1080"/>
        <v>0</v>
      </c>
      <c r="AK1922" s="7">
        <f t="shared" si="1081"/>
        <v>0</v>
      </c>
      <c r="AL1922" s="7">
        <f t="shared" si="1082"/>
        <v>0</v>
      </c>
      <c r="AM1922" s="2" t="str">
        <f t="shared" si="1091"/>
        <v>-</v>
      </c>
      <c r="AN1922" s="2" t="str">
        <f t="shared" si="1092"/>
        <v>-</v>
      </c>
      <c r="AO1922" s="2" t="str">
        <f t="shared" si="1093"/>
        <v>-</v>
      </c>
      <c r="AP1922" s="2" t="str">
        <f t="shared" si="1094"/>
        <v>-</v>
      </c>
      <c r="AR1922" t="str">
        <f t="shared" si="1095"/>
        <v>Trujillo Alto</v>
      </c>
      <c r="AS1922" t="s">
        <v>3215</v>
      </c>
      <c r="AT1922" s="182"/>
      <c r="AV1922" s="98">
        <v>72</v>
      </c>
      <c r="AW1922" s="100">
        <v>139</v>
      </c>
      <c r="AX1922" s="106">
        <f t="shared" si="1096"/>
        <v>72139</v>
      </c>
      <c r="AZ1922" s="7" t="s">
        <v>1079</v>
      </c>
      <c r="BA1922" s="165" t="s">
        <v>3208</v>
      </c>
    </row>
    <row r="1923" spans="1:76" hidden="1" outlineLevel="1">
      <c r="A1923" t="s">
        <v>1550</v>
      </c>
      <c r="B1923" t="s">
        <v>3215</v>
      </c>
      <c r="C1923" s="1">
        <f t="shared" si="1083"/>
        <v>0</v>
      </c>
      <c r="D1923" s="7">
        <f>IF(P1923&gt;0,RANK(P1923,(P1923:R1923,S1923:AG1923)),0)</f>
        <v>0</v>
      </c>
      <c r="E1923" s="7">
        <f>IF(Q1923&gt;0,RANK(Q1923,(P1923:R1923,S1923:AG1923)),0)</f>
        <v>0</v>
      </c>
      <c r="F1923" s="7">
        <f>IF(R1923&gt;0,RANK(R1923,(P1923:R1923,S1923:AG1923)),0)</f>
        <v>0</v>
      </c>
      <c r="G1923" s="7">
        <f>IF(S1923&gt;0,RANK(S1923,(P1923:R1923,S1923:AG1923)),0)</f>
        <v>0</v>
      </c>
      <c r="H1923" s="49" t="e">
        <f t="shared" si="1084"/>
        <v>#NUM!</v>
      </c>
      <c r="I1923" s="178" t="e">
        <f t="shared" si="1085"/>
        <v>#NUM!</v>
      </c>
      <c r="J1923" s="2"/>
      <c r="K1923" s="2" t="str">
        <f t="shared" si="1086"/>
        <v>-</v>
      </c>
      <c r="L1923" s="2" t="str">
        <f t="shared" si="1087"/>
        <v>-</v>
      </c>
      <c r="M1923" s="2" t="str">
        <f t="shared" si="1088"/>
        <v>-</v>
      </c>
      <c r="N1923" s="2" t="str">
        <f t="shared" si="1089"/>
        <v>-</v>
      </c>
      <c r="O1923" s="2" t="str">
        <f t="shared" si="1090"/>
        <v>-</v>
      </c>
      <c r="AI1923" s="7">
        <f t="shared" si="1079"/>
        <v>0</v>
      </c>
      <c r="AJ1923" s="7">
        <f t="shared" si="1080"/>
        <v>0</v>
      </c>
      <c r="AK1923" s="7">
        <f t="shared" si="1081"/>
        <v>0</v>
      </c>
      <c r="AL1923" s="7">
        <f t="shared" si="1082"/>
        <v>0</v>
      </c>
      <c r="AM1923" s="2" t="str">
        <f t="shared" si="1091"/>
        <v>-</v>
      </c>
      <c r="AN1923" s="2" t="str">
        <f t="shared" si="1092"/>
        <v>-</v>
      </c>
      <c r="AO1923" s="2" t="str">
        <f t="shared" si="1093"/>
        <v>-</v>
      </c>
      <c r="AP1923" s="2" t="str">
        <f t="shared" si="1094"/>
        <v>-</v>
      </c>
      <c r="AR1923" t="str">
        <f t="shared" si="1095"/>
        <v>Utuado</v>
      </c>
      <c r="AS1923" t="s">
        <v>3215</v>
      </c>
      <c r="AT1923" s="182"/>
      <c r="AV1923" s="98">
        <v>72</v>
      </c>
      <c r="AW1923" s="100">
        <v>141</v>
      </c>
      <c r="AX1923" s="106">
        <f t="shared" si="1096"/>
        <v>72141</v>
      </c>
      <c r="AZ1923" s="7" t="s">
        <v>1079</v>
      </c>
      <c r="BA1923" s="165" t="s">
        <v>3208</v>
      </c>
    </row>
    <row r="1924" spans="1:76" hidden="1" outlineLevel="1">
      <c r="A1924" t="s">
        <v>3214</v>
      </c>
      <c r="B1924" t="s">
        <v>3215</v>
      </c>
      <c r="C1924" s="1">
        <f t="shared" si="1083"/>
        <v>0</v>
      </c>
      <c r="D1924" s="7">
        <f>IF(P1924&gt;0,RANK(P1924,(P1924:R1924,S1924:AG1924)),0)</f>
        <v>0</v>
      </c>
      <c r="E1924" s="7">
        <f>IF(Q1924&gt;0,RANK(Q1924,(P1924:R1924,S1924:AG1924)),0)</f>
        <v>0</v>
      </c>
      <c r="F1924" s="7">
        <f>IF(R1924&gt;0,RANK(R1924,(P1924:R1924,S1924:AG1924)),0)</f>
        <v>0</v>
      </c>
      <c r="G1924" s="7">
        <f>IF(S1924&gt;0,RANK(S1924,(P1924:R1924,S1924:AG1924)),0)</f>
        <v>0</v>
      </c>
      <c r="H1924" s="49" t="e">
        <f t="shared" si="1084"/>
        <v>#NUM!</v>
      </c>
      <c r="I1924" s="178" t="e">
        <f t="shared" si="1085"/>
        <v>#NUM!</v>
      </c>
      <c r="J1924" s="2"/>
      <c r="K1924" s="2" t="str">
        <f t="shared" si="1086"/>
        <v>-</v>
      </c>
      <c r="L1924" s="2" t="str">
        <f t="shared" si="1087"/>
        <v>-</v>
      </c>
      <c r="M1924" s="2" t="str">
        <f t="shared" si="1088"/>
        <v>-</v>
      </c>
      <c r="N1924" s="2" t="str">
        <f t="shared" si="1089"/>
        <v>-</v>
      </c>
      <c r="O1924" s="2" t="str">
        <f t="shared" si="1090"/>
        <v>-</v>
      </c>
      <c r="AI1924" s="7">
        <f t="shared" si="1079"/>
        <v>0</v>
      </c>
      <c r="AJ1924" s="7">
        <f t="shared" si="1080"/>
        <v>0</v>
      </c>
      <c r="AK1924" s="7">
        <f t="shared" si="1081"/>
        <v>0</v>
      </c>
      <c r="AL1924" s="7">
        <f t="shared" si="1082"/>
        <v>0</v>
      </c>
      <c r="AM1924" s="2" t="str">
        <f t="shared" si="1091"/>
        <v>-</v>
      </c>
      <c r="AN1924" s="2" t="str">
        <f t="shared" si="1092"/>
        <v>-</v>
      </c>
      <c r="AO1924" s="2" t="str">
        <f t="shared" si="1093"/>
        <v>-</v>
      </c>
      <c r="AP1924" s="2" t="str">
        <f t="shared" si="1094"/>
        <v>-</v>
      </c>
      <c r="AR1924" t="str">
        <f t="shared" si="1095"/>
        <v>Vega Alta</v>
      </c>
      <c r="AS1924" t="s">
        <v>3215</v>
      </c>
      <c r="AT1924" s="182"/>
      <c r="AV1924" s="98">
        <v>72</v>
      </c>
      <c r="AW1924" s="100">
        <v>143</v>
      </c>
      <c r="AX1924" s="106">
        <f t="shared" si="1096"/>
        <v>72143</v>
      </c>
      <c r="AZ1924" s="7" t="s">
        <v>1079</v>
      </c>
      <c r="BA1924" s="165" t="s">
        <v>3208</v>
      </c>
    </row>
    <row r="1925" spans="1:76" hidden="1" outlineLevel="1">
      <c r="A1925" t="s">
        <v>408</v>
      </c>
      <c r="B1925" t="s">
        <v>3215</v>
      </c>
      <c r="C1925" s="1">
        <f t="shared" si="1083"/>
        <v>0</v>
      </c>
      <c r="D1925" s="7">
        <f>IF(P1925&gt;0,RANK(P1925,(P1925:R1925,S1925:AG1925)),0)</f>
        <v>0</v>
      </c>
      <c r="E1925" s="7">
        <f>IF(Q1925&gt;0,RANK(Q1925,(P1925:R1925,S1925:AG1925)),0)</f>
        <v>0</v>
      </c>
      <c r="F1925" s="7">
        <f>IF(R1925&gt;0,RANK(R1925,(P1925:R1925,S1925:AG1925)),0)</f>
        <v>0</v>
      </c>
      <c r="G1925" s="7">
        <f>IF(S1925&gt;0,RANK(S1925,(P1925:R1925,S1925:AG1925)),0)</f>
        <v>0</v>
      </c>
      <c r="H1925" s="49" t="e">
        <f t="shared" si="1084"/>
        <v>#NUM!</v>
      </c>
      <c r="I1925" s="178" t="e">
        <f t="shared" si="1085"/>
        <v>#NUM!</v>
      </c>
      <c r="J1925" s="2"/>
      <c r="K1925" s="2" t="str">
        <f t="shared" si="1086"/>
        <v>-</v>
      </c>
      <c r="L1925" s="2" t="str">
        <f t="shared" si="1087"/>
        <v>-</v>
      </c>
      <c r="M1925" s="2" t="str">
        <f t="shared" si="1088"/>
        <v>-</v>
      </c>
      <c r="N1925" s="2" t="str">
        <f t="shared" si="1089"/>
        <v>-</v>
      </c>
      <c r="O1925" s="2" t="str">
        <f t="shared" si="1090"/>
        <v>-</v>
      </c>
      <c r="AI1925" s="7">
        <f t="shared" si="1079"/>
        <v>0</v>
      </c>
      <c r="AJ1925" s="7">
        <f t="shared" si="1080"/>
        <v>0</v>
      </c>
      <c r="AK1925" s="7">
        <f t="shared" si="1081"/>
        <v>0</v>
      </c>
      <c r="AL1925" s="7">
        <f t="shared" si="1082"/>
        <v>0</v>
      </c>
      <c r="AM1925" s="2" t="str">
        <f t="shared" si="1091"/>
        <v>-</v>
      </c>
      <c r="AN1925" s="2" t="str">
        <f t="shared" si="1092"/>
        <v>-</v>
      </c>
      <c r="AO1925" s="2" t="str">
        <f t="shared" si="1093"/>
        <v>-</v>
      </c>
      <c r="AP1925" s="2" t="str">
        <f t="shared" si="1094"/>
        <v>-</v>
      </c>
      <c r="AR1925" t="str">
        <f t="shared" si="1095"/>
        <v>Vega Baja</v>
      </c>
      <c r="AS1925" t="s">
        <v>3215</v>
      </c>
      <c r="AT1925" s="182"/>
      <c r="AV1925" s="98">
        <v>72</v>
      </c>
      <c r="AW1925" s="100">
        <v>145</v>
      </c>
      <c r="AX1925" s="106">
        <f t="shared" si="1096"/>
        <v>72145</v>
      </c>
      <c r="AZ1925" s="7" t="s">
        <v>1079</v>
      </c>
      <c r="BA1925" s="165" t="s">
        <v>3208</v>
      </c>
    </row>
    <row r="1926" spans="1:76" hidden="1" outlineLevel="1">
      <c r="A1926" t="s">
        <v>409</v>
      </c>
      <c r="B1926" t="s">
        <v>3215</v>
      </c>
      <c r="C1926" s="1">
        <f t="shared" si="1083"/>
        <v>0</v>
      </c>
      <c r="D1926" s="7">
        <f>IF(P1926&gt;0,RANK(P1926,(P1926:R1926,S1926:AG1926)),0)</f>
        <v>0</v>
      </c>
      <c r="E1926" s="7">
        <f>IF(Q1926&gt;0,RANK(Q1926,(P1926:R1926,S1926:AG1926)),0)</f>
        <v>0</v>
      </c>
      <c r="F1926" s="7">
        <f>IF(R1926&gt;0,RANK(R1926,(P1926:R1926,S1926:AG1926)),0)</f>
        <v>0</v>
      </c>
      <c r="G1926" s="7">
        <f>IF(S1926&gt;0,RANK(S1926,(P1926:R1926,S1926:AG1926)),0)</f>
        <v>0</v>
      </c>
      <c r="H1926" s="49" t="e">
        <f t="shared" si="1084"/>
        <v>#NUM!</v>
      </c>
      <c r="I1926" s="178" t="e">
        <f t="shared" si="1085"/>
        <v>#NUM!</v>
      </c>
      <c r="J1926" s="2"/>
      <c r="K1926" s="2" t="str">
        <f t="shared" si="1086"/>
        <v>-</v>
      </c>
      <c r="L1926" s="2" t="str">
        <f t="shared" si="1087"/>
        <v>-</v>
      </c>
      <c r="M1926" s="2" t="str">
        <f t="shared" si="1088"/>
        <v>-</v>
      </c>
      <c r="N1926" s="2" t="str">
        <f t="shared" si="1089"/>
        <v>-</v>
      </c>
      <c r="O1926" s="2" t="str">
        <f t="shared" si="1090"/>
        <v>-</v>
      </c>
      <c r="AI1926" s="7">
        <f t="shared" si="1079"/>
        <v>0</v>
      </c>
      <c r="AJ1926" s="7">
        <f t="shared" si="1080"/>
        <v>0</v>
      </c>
      <c r="AK1926" s="7">
        <f t="shared" si="1081"/>
        <v>0</v>
      </c>
      <c r="AL1926" s="7">
        <f t="shared" si="1082"/>
        <v>0</v>
      </c>
      <c r="AM1926" s="2" t="str">
        <f t="shared" si="1091"/>
        <v>-</v>
      </c>
      <c r="AN1926" s="2" t="str">
        <f t="shared" si="1092"/>
        <v>-</v>
      </c>
      <c r="AO1926" s="2" t="str">
        <f t="shared" si="1093"/>
        <v>-</v>
      </c>
      <c r="AP1926" s="2" t="str">
        <f t="shared" si="1094"/>
        <v>-</v>
      </c>
      <c r="AR1926" t="str">
        <f t="shared" si="1095"/>
        <v>Vieques</v>
      </c>
      <c r="AS1926" t="s">
        <v>3215</v>
      </c>
      <c r="AT1926" s="182"/>
      <c r="AV1926" s="98">
        <v>72</v>
      </c>
      <c r="AW1926" s="100">
        <v>147</v>
      </c>
      <c r="AX1926" s="106">
        <f t="shared" si="1096"/>
        <v>72147</v>
      </c>
      <c r="AZ1926" s="7" t="s">
        <v>1079</v>
      </c>
      <c r="BA1926" s="165" t="s">
        <v>3208</v>
      </c>
    </row>
    <row r="1927" spans="1:76" hidden="1" outlineLevel="1">
      <c r="A1927" t="s">
        <v>12</v>
      </c>
      <c r="B1927" t="s">
        <v>3215</v>
      </c>
      <c r="C1927" s="1">
        <f t="shared" si="1083"/>
        <v>0</v>
      </c>
      <c r="D1927" s="7">
        <f>IF(P1927&gt;0,RANK(P1927,(P1927:R1927,S1927:AG1927)),0)</f>
        <v>0</v>
      </c>
      <c r="E1927" s="7">
        <f>IF(Q1927&gt;0,RANK(Q1927,(P1927:R1927,S1927:AG1927)),0)</f>
        <v>0</v>
      </c>
      <c r="F1927" s="7">
        <f>IF(R1927&gt;0,RANK(R1927,(P1927:R1927,S1927:AG1927)),0)</f>
        <v>0</v>
      </c>
      <c r="G1927" s="7">
        <f>IF(S1927&gt;0,RANK(S1927,(P1927:R1927,S1927:AG1927)),0)</f>
        <v>0</v>
      </c>
      <c r="H1927" s="49" t="e">
        <f t="shared" si="1084"/>
        <v>#NUM!</v>
      </c>
      <c r="I1927" s="178" t="e">
        <f t="shared" si="1085"/>
        <v>#NUM!</v>
      </c>
      <c r="J1927" s="2"/>
      <c r="K1927" s="2" t="str">
        <f t="shared" si="1086"/>
        <v>-</v>
      </c>
      <c r="L1927" s="2" t="str">
        <f t="shared" si="1087"/>
        <v>-</v>
      </c>
      <c r="M1927" s="2" t="str">
        <f t="shared" si="1088"/>
        <v>-</v>
      </c>
      <c r="N1927" s="2" t="str">
        <f t="shared" si="1089"/>
        <v>-</v>
      </c>
      <c r="O1927" s="2" t="str">
        <f t="shared" si="1090"/>
        <v>-</v>
      </c>
      <c r="AI1927" s="7">
        <f t="shared" si="1079"/>
        <v>0</v>
      </c>
      <c r="AJ1927" s="7">
        <f t="shared" si="1080"/>
        <v>0</v>
      </c>
      <c r="AK1927" s="7">
        <f t="shared" si="1081"/>
        <v>0</v>
      </c>
      <c r="AL1927" s="7">
        <f t="shared" si="1082"/>
        <v>0</v>
      </c>
      <c r="AM1927" s="2" t="str">
        <f t="shared" si="1091"/>
        <v>-</v>
      </c>
      <c r="AN1927" s="2" t="str">
        <f t="shared" si="1092"/>
        <v>-</v>
      </c>
      <c r="AO1927" s="2" t="str">
        <f t="shared" si="1093"/>
        <v>-</v>
      </c>
      <c r="AP1927" s="2" t="str">
        <f t="shared" si="1094"/>
        <v>-</v>
      </c>
      <c r="AR1927" t="str">
        <f t="shared" si="1095"/>
        <v>Villalba</v>
      </c>
      <c r="AS1927" t="s">
        <v>3215</v>
      </c>
      <c r="AT1927" s="182"/>
      <c r="AV1927" s="98">
        <v>72</v>
      </c>
      <c r="AW1927" s="100">
        <v>149</v>
      </c>
      <c r="AX1927" s="106">
        <f t="shared" si="1096"/>
        <v>72149</v>
      </c>
      <c r="AZ1927" s="7" t="s">
        <v>1079</v>
      </c>
      <c r="BA1927" s="165" t="s">
        <v>3208</v>
      </c>
    </row>
    <row r="1928" spans="1:76" hidden="1" outlineLevel="1">
      <c r="A1928" t="s">
        <v>13</v>
      </c>
      <c r="B1928" t="s">
        <v>3215</v>
      </c>
      <c r="C1928" s="1">
        <f t="shared" si="1083"/>
        <v>0</v>
      </c>
      <c r="D1928" s="7">
        <f>IF(P1928&gt;0,RANK(P1928,(P1928:R1928,S1928:AG1928)),0)</f>
        <v>0</v>
      </c>
      <c r="E1928" s="7">
        <f>IF(Q1928&gt;0,RANK(Q1928,(P1928:R1928,S1928:AG1928)),0)</f>
        <v>0</v>
      </c>
      <c r="F1928" s="7">
        <f>IF(R1928&gt;0,RANK(R1928,(P1928:R1928,S1928:AG1928)),0)</f>
        <v>0</v>
      </c>
      <c r="G1928" s="7">
        <f>IF(S1928&gt;0,RANK(S1928,(P1928:R1928,S1928:AG1928)),0)</f>
        <v>0</v>
      </c>
      <c r="H1928" s="49" t="e">
        <f t="shared" si="1084"/>
        <v>#NUM!</v>
      </c>
      <c r="I1928" s="178" t="e">
        <f t="shared" si="1085"/>
        <v>#NUM!</v>
      </c>
      <c r="J1928" s="2"/>
      <c r="K1928" s="2" t="str">
        <f t="shared" si="1086"/>
        <v>-</v>
      </c>
      <c r="L1928" s="2" t="str">
        <f t="shared" si="1087"/>
        <v>-</v>
      </c>
      <c r="M1928" s="2" t="str">
        <f t="shared" si="1088"/>
        <v>-</v>
      </c>
      <c r="N1928" s="2" t="str">
        <f t="shared" si="1089"/>
        <v>-</v>
      </c>
      <c r="O1928" s="2" t="str">
        <f t="shared" si="1090"/>
        <v>-</v>
      </c>
      <c r="AI1928" s="7">
        <f t="shared" si="1079"/>
        <v>0</v>
      </c>
      <c r="AJ1928" s="7">
        <f t="shared" si="1080"/>
        <v>0</v>
      </c>
      <c r="AK1928" s="7">
        <f t="shared" si="1081"/>
        <v>0</v>
      </c>
      <c r="AL1928" s="7">
        <f t="shared" si="1082"/>
        <v>0</v>
      </c>
      <c r="AM1928" s="2" t="str">
        <f t="shared" si="1091"/>
        <v>-</v>
      </c>
      <c r="AN1928" s="2" t="str">
        <f t="shared" si="1092"/>
        <v>-</v>
      </c>
      <c r="AO1928" s="2" t="str">
        <f t="shared" si="1093"/>
        <v>-</v>
      </c>
      <c r="AP1928" s="2" t="str">
        <f t="shared" si="1094"/>
        <v>-</v>
      </c>
      <c r="AR1928" t="str">
        <f t="shared" si="1095"/>
        <v>Yabucoa</v>
      </c>
      <c r="AS1928" t="s">
        <v>3215</v>
      </c>
      <c r="AT1928" s="182"/>
      <c r="AV1928" s="98">
        <v>72</v>
      </c>
      <c r="AW1928" s="100">
        <v>151</v>
      </c>
      <c r="AX1928" s="106">
        <f t="shared" si="1096"/>
        <v>72151</v>
      </c>
      <c r="AZ1928" s="7" t="s">
        <v>1079</v>
      </c>
      <c r="BA1928" s="165" t="s">
        <v>3208</v>
      </c>
    </row>
    <row r="1929" spans="1:76" hidden="1" outlineLevel="1">
      <c r="A1929" t="s">
        <v>407</v>
      </c>
      <c r="B1929" t="s">
        <v>3215</v>
      </c>
      <c r="C1929" s="1">
        <f t="shared" si="1083"/>
        <v>0</v>
      </c>
      <c r="D1929" s="7">
        <f>IF(P1929&gt;0,RANK(P1929,(P1929:R1929,S1929:AG1929)),0)</f>
        <v>0</v>
      </c>
      <c r="E1929" s="7">
        <f>IF(Q1929&gt;0,RANK(Q1929,(P1929:R1929,S1929:AG1929)),0)</f>
        <v>0</v>
      </c>
      <c r="F1929" s="7">
        <f>IF(R1929&gt;0,RANK(R1929,(P1929:R1929,S1929:AG1929)),0)</f>
        <v>0</v>
      </c>
      <c r="G1929" s="7">
        <f>IF(S1929&gt;0,RANK(S1929,(P1929:R1929,S1929:AG1929)),0)</f>
        <v>0</v>
      </c>
      <c r="H1929" s="49" t="e">
        <f t="shared" si="1084"/>
        <v>#NUM!</v>
      </c>
      <c r="I1929" s="178" t="e">
        <f t="shared" si="1085"/>
        <v>#NUM!</v>
      </c>
      <c r="J1929" s="2"/>
      <c r="K1929" s="2" t="str">
        <f t="shared" si="1086"/>
        <v>-</v>
      </c>
      <c r="L1929" s="2" t="str">
        <f t="shared" si="1087"/>
        <v>-</v>
      </c>
      <c r="M1929" s="2" t="str">
        <f t="shared" si="1088"/>
        <v>-</v>
      </c>
      <c r="N1929" s="2" t="str">
        <f t="shared" si="1089"/>
        <v>-</v>
      </c>
      <c r="O1929" s="2" t="str">
        <f t="shared" si="1090"/>
        <v>-</v>
      </c>
      <c r="AI1929" s="7">
        <f t="shared" si="1079"/>
        <v>0</v>
      </c>
      <c r="AJ1929" s="7">
        <f t="shared" si="1080"/>
        <v>0</v>
      </c>
      <c r="AK1929" s="7">
        <f t="shared" si="1081"/>
        <v>0</v>
      </c>
      <c r="AL1929" s="7">
        <f t="shared" si="1082"/>
        <v>0</v>
      </c>
      <c r="AM1929" s="2" t="str">
        <f t="shared" si="1091"/>
        <v>-</v>
      </c>
      <c r="AN1929" s="2" t="str">
        <f t="shared" si="1092"/>
        <v>-</v>
      </c>
      <c r="AO1929" s="2" t="str">
        <f t="shared" si="1093"/>
        <v>-</v>
      </c>
      <c r="AP1929" s="2" t="str">
        <f t="shared" si="1094"/>
        <v>-</v>
      </c>
      <c r="AR1929" t="str">
        <f t="shared" si="1095"/>
        <v>Yauco</v>
      </c>
      <c r="AS1929" t="s">
        <v>3215</v>
      </c>
      <c r="AT1929" s="182"/>
      <c r="AV1929" s="98">
        <v>72</v>
      </c>
      <c r="AW1929" s="100">
        <v>153</v>
      </c>
      <c r="AX1929" s="106">
        <f t="shared" si="1096"/>
        <v>72153</v>
      </c>
      <c r="AZ1929" s="7" t="s">
        <v>1079</v>
      </c>
      <c r="BA1929" s="165" t="s">
        <v>3208</v>
      </c>
    </row>
    <row r="1930" spans="1:76" collapsed="1">
      <c r="A1930" t="s">
        <v>2465</v>
      </c>
      <c r="B1930" t="s">
        <v>1114</v>
      </c>
      <c r="C1930" s="1">
        <f>SUM(P1930:AG1930)</f>
        <v>89188</v>
      </c>
      <c r="D1930" s="7">
        <f>IF(P1930&gt;0,RANK(P1930,(P1930:R1930,S1930:AG1930)),0)</f>
        <v>1</v>
      </c>
      <c r="E1930" s="7">
        <f>IF(Q1930&gt;0,RANK(Q1930,(P1930:R1930,S1930:AG1930)),0)</f>
        <v>0</v>
      </c>
      <c r="F1930" s="7">
        <f>IF(R1930&gt;0,RANK(R1930,(P1930:R1930,S1930:AG1930)),0)</f>
        <v>2</v>
      </c>
      <c r="G1930" s="7">
        <f>IF(S1930&gt;0,RANK(S1930,(P1930:R1930,S1930:AG1930)),0)</f>
        <v>0</v>
      </c>
      <c r="H1930" s="49">
        <f>MAX(P1930:Y1930)-LARGE(P1930:Y1930,2)</f>
        <v>20881</v>
      </c>
      <c r="I1930" s="178">
        <f>H1930/C1930</f>
        <v>0.23412342467596536</v>
      </c>
      <c r="J1930" s="2"/>
      <c r="K1930" s="2">
        <f>IF($C1930=0,"-",P1930/$C1930)</f>
        <v>0.6148697134143607</v>
      </c>
      <c r="L1930" s="2">
        <f>IF($C1930=0,"-",Q1930/$C1930)</f>
        <v>0</v>
      </c>
      <c r="M1930" s="2">
        <f>IF($C1930=0,"-",R1930/$C1930)</f>
        <v>0.38074628873839528</v>
      </c>
      <c r="N1930" s="2">
        <f>IF($C1930=0,"-",S1930/$C1930)</f>
        <v>0</v>
      </c>
      <c r="O1930" s="2">
        <f>IF(C1930=0,"-",(1-K1930-L1930-M1930-N1930))</f>
        <v>4.3839978472440255E-3</v>
      </c>
      <c r="P1930" s="166">
        <v>54839</v>
      </c>
      <c r="R1930" s="166">
        <v>33958</v>
      </c>
      <c r="U1930" s="83"/>
      <c r="AA1930" s="83"/>
      <c r="AC1930" s="166">
        <v>391</v>
      </c>
      <c r="AI1930" s="7">
        <f t="shared" si="1079"/>
        <v>0</v>
      </c>
      <c r="AJ1930" s="7">
        <f t="shared" si="1080"/>
        <v>0</v>
      </c>
      <c r="AK1930" s="7">
        <f t="shared" si="1081"/>
        <v>0</v>
      </c>
      <c r="AL1930" s="7">
        <f t="shared" si="1082"/>
        <v>0</v>
      </c>
      <c r="AM1930" s="2">
        <f t="shared" si="1091"/>
        <v>0</v>
      </c>
      <c r="AN1930" s="2">
        <f t="shared" si="1092"/>
        <v>0</v>
      </c>
      <c r="AO1930" s="2">
        <f t="shared" si="1093"/>
        <v>0</v>
      </c>
      <c r="AP1930" s="2">
        <f t="shared" si="1094"/>
        <v>0</v>
      </c>
      <c r="AR1930" t="str">
        <f t="shared" si="1095"/>
        <v>Puerto Rico</v>
      </c>
      <c r="AS1930" t="s">
        <v>1114</v>
      </c>
      <c r="AT1930" s="182"/>
      <c r="AV1930" s="98">
        <v>72</v>
      </c>
      <c r="AW1930" s="100"/>
      <c r="AX1930" s="98">
        <v>72</v>
      </c>
      <c r="AZ1930" s="7" t="s">
        <v>2675</v>
      </c>
      <c r="BA1930" t="s">
        <v>3208</v>
      </c>
    </row>
    <row r="1931" spans="1:76">
      <c r="C1931" s="1"/>
      <c r="E1931" s="7"/>
      <c r="F1931" s="7"/>
      <c r="G1931" s="7"/>
      <c r="H1931" s="49"/>
      <c r="I1931" s="178"/>
      <c r="J1931" s="2"/>
      <c r="AI1931" s="7"/>
      <c r="AJ1931" s="7"/>
      <c r="AK1931" s="7"/>
      <c r="AL1931" s="7"/>
      <c r="AT1931" s="182"/>
      <c r="AV1931" s="98"/>
      <c r="AW1931" s="100"/>
    </row>
    <row r="1932" spans="1:76" hidden="1" outlineLevel="1">
      <c r="A1932" t="s">
        <v>2786</v>
      </c>
      <c r="B1932" t="s">
        <v>2196</v>
      </c>
      <c r="C1932" s="1">
        <f t="shared" ref="C1932:C1938" si="1097">SUM(P1932:AG1932)</f>
        <v>6822</v>
      </c>
      <c r="D1932" s="7">
        <f>IF(P1932&gt;0,RANK(P1932,(P1932:R1932,S1932:AG1932)),0)</f>
        <v>2</v>
      </c>
      <c r="E1932" s="7">
        <f>IF(Q1932&gt;0,RANK(Q1932,(P1932:R1932,S1932:AG1932)),0)</f>
        <v>0</v>
      </c>
      <c r="F1932" s="7">
        <f>IF(R1932&gt;0,RANK(R1932,(P1932:R1932,S1932:AG1932)),0)</f>
        <v>1</v>
      </c>
      <c r="G1932" s="7">
        <f>IF(S1932&gt;0,RANK(S1932,(P1932:R1932,S1932:AG1932)),0)</f>
        <v>0</v>
      </c>
      <c r="H1932" s="49">
        <f t="shared" ref="H1932:H1938" si="1098">MAX(P1932:Y1932)-LARGE(P1932:Y1932,2)</f>
        <v>298</v>
      </c>
      <c r="I1932" s="178">
        <f t="shared" ref="I1932:I1938" si="1099">H1932/C1932</f>
        <v>4.3682204632072709E-2</v>
      </c>
      <c r="J1932" s="2"/>
      <c r="K1932" s="2">
        <f t="shared" ref="K1932:N1938" si="1100">IF($C1932=0,"-",P1932/$C1932)</f>
        <v>0.47053649956024624</v>
      </c>
      <c r="L1932" s="2">
        <f t="shared" si="1100"/>
        <v>0</v>
      </c>
      <c r="M1932" s="2">
        <f t="shared" si="1100"/>
        <v>0.51421870419231896</v>
      </c>
      <c r="N1932" s="2">
        <f t="shared" si="1100"/>
        <v>0</v>
      </c>
      <c r="O1932" s="2">
        <f t="shared" ref="O1932:O1938" si="1101">IF(C1932=0,"-",(1-K1932-L1932-M1932))</f>
        <v>1.52447962474348E-2</v>
      </c>
      <c r="P1932" s="1">
        <f>SUMIF(Town!$AR$1291:$AR$1330,$AX1932,Town!P$1291:P$1330)</f>
        <v>3210</v>
      </c>
      <c r="R1932" s="1">
        <f>SUMIF(Town!$AR$1291:$AR$1330,$AX1932,Town!R$1291:R$1330)</f>
        <v>3508</v>
      </c>
      <c r="X1932" s="1">
        <f>SUMIF(Town!$AR$1291:$AR$1330,$AX1932,Town!X$1291:X$1330)</f>
        <v>66</v>
      </c>
      <c r="Y1932" s="1">
        <f>SUMIF(Town!$AR$1291:$AR$1330,$AX1932,Town!Y$1291:Y$1330)</f>
        <v>30</v>
      </c>
      <c r="Z1932" s="1">
        <f>SUMIF(Town!$AR$1291:$AR$1330,$AX1932,Town!Z$1291:Z$1330)</f>
        <v>5</v>
      </c>
      <c r="AC1932" s="1">
        <f>SUMIF(Town!$AR$1291:$AR$1330,$AX1932,Town!AC$1291:AC$1330)</f>
        <v>3</v>
      </c>
      <c r="AI1932" s="7">
        <f t="shared" ref="AI1932:AI1938" si="1102">IF(T1932&gt;0,RANK(T1932,(P1932:Z1932)),0)</f>
        <v>0</v>
      </c>
      <c r="AJ1932" s="7">
        <f t="shared" ref="AJ1932:AJ1938" si="1103">IF(U1932&gt;0,RANK(U1932,(P1932:Z1932)),0)</f>
        <v>0</v>
      </c>
      <c r="AK1932" s="7">
        <f t="shared" ref="AK1932:AK1938" si="1104">IF(V1932&gt;0,RANK(V1932,(P1932:Z1932)),0)</f>
        <v>0</v>
      </c>
      <c r="AL1932" s="7">
        <f t="shared" ref="AL1932:AL1938" si="1105">IF(W1932&gt;0,RANK(W1932,(P1932:Z1932)),0)</f>
        <v>0</v>
      </c>
      <c r="AM1932" s="2">
        <f t="shared" ref="AM1932:AM1938" si="1106">IF($C1932=0,"-",T1932/$C1932)</f>
        <v>0</v>
      </c>
      <c r="AN1932" s="2">
        <f t="shared" ref="AN1932:AO1937" si="1107">IF($C1932=0,"-",U1932/$C1932)</f>
        <v>0</v>
      </c>
      <c r="AO1932" s="2">
        <f t="shared" si="1107"/>
        <v>0</v>
      </c>
      <c r="AP1932" s="2">
        <f t="shared" ref="AP1932:AP1938" si="1108">IF($C1932=0,"-",W1932/$C1932)</f>
        <v>0</v>
      </c>
      <c r="AR1932" t="str">
        <f t="shared" ref="AR1932:AR1938" si="1109">A1932</f>
        <v>Bristol</v>
      </c>
      <c r="AS1932" t="s">
        <v>2196</v>
      </c>
      <c r="AT1932" s="182">
        <v>1</v>
      </c>
      <c r="AV1932" s="98">
        <v>44</v>
      </c>
      <c r="AW1932" s="100">
        <v>1</v>
      </c>
      <c r="AX1932" s="106">
        <f t="shared" ref="AX1932:AX1937" si="1110">AV1932*1000+AW1932</f>
        <v>44001</v>
      </c>
      <c r="AZ1932" s="7" t="s">
        <v>2975</v>
      </c>
      <c r="BA1932" t="s">
        <v>3208</v>
      </c>
      <c r="BX1932" s="1">
        <f>SUMIF(Town!$AR$1291:$AR$1330,$AX1932,Town!CF$1291:CF$1330)</f>
        <v>5</v>
      </c>
    </row>
    <row r="1933" spans="1:76" hidden="1" outlineLevel="1">
      <c r="A1933" t="s">
        <v>1845</v>
      </c>
      <c r="B1933" t="s">
        <v>2196</v>
      </c>
      <c r="C1933" s="1">
        <f t="shared" si="1097"/>
        <v>18013</v>
      </c>
      <c r="D1933" s="7">
        <f>IF(P1933&gt;0,RANK(P1933,(P1933:R1933,S1933:AG1933)),0)</f>
        <v>2</v>
      </c>
      <c r="E1933" s="7">
        <f>IF(Q1933&gt;0,RANK(Q1933,(P1933:R1933,S1933:AG1933)),0)</f>
        <v>0</v>
      </c>
      <c r="F1933" s="7">
        <f>IF(R1933&gt;0,RANK(R1933,(P1933:R1933,S1933:AG1933)),0)</f>
        <v>1</v>
      </c>
      <c r="G1933" s="7">
        <f>IF(S1933&gt;0,RANK(S1933,(P1933:R1933,S1933:AG1933)),0)</f>
        <v>0</v>
      </c>
      <c r="H1933" s="49">
        <f t="shared" si="1098"/>
        <v>3242</v>
      </c>
      <c r="I1933" s="178">
        <f t="shared" si="1099"/>
        <v>0.17998112474324099</v>
      </c>
      <c r="J1933" s="2"/>
      <c r="K1933" s="2">
        <f t="shared" si="1100"/>
        <v>0.39760173208238492</v>
      </c>
      <c r="L1933" s="2">
        <f t="shared" si="1100"/>
        <v>0</v>
      </c>
      <c r="M1933" s="2">
        <f t="shared" si="1100"/>
        <v>0.57758285682562593</v>
      </c>
      <c r="N1933" s="2">
        <f t="shared" si="1100"/>
        <v>0</v>
      </c>
      <c r="O1933" s="2">
        <f t="shared" si="1101"/>
        <v>2.4815411091989148E-2</v>
      </c>
      <c r="P1933" s="1">
        <f>SUMIF(Town!$AR$1291:$AR$1330,$AX1933,Town!P$1291:P$1330)</f>
        <v>7162</v>
      </c>
      <c r="R1933" s="1">
        <f>SUMIF(Town!$AR$1291:$AR$1330,$AX1933,Town!R$1291:R$1330)</f>
        <v>10404</v>
      </c>
      <c r="X1933" s="1">
        <f>SUMIF(Town!$AR$1291:$AR$1330,$AX1933,Town!X$1291:X$1330)</f>
        <v>305</v>
      </c>
      <c r="Y1933" s="1">
        <f>SUMIF(Town!$AR$1291:$AR$1330,$AX1933,Town!Y$1291:Y$1330)</f>
        <v>95</v>
      </c>
      <c r="Z1933" s="1">
        <f>SUMIF(Town!$AR$1291:$AR$1330,$AX1933,Town!Z$1291:Z$1330)</f>
        <v>30</v>
      </c>
      <c r="AC1933" s="1">
        <f>SUMIF(Town!$AR$1291:$AR$1330,$AX1933,Town!AC$1291:AC$1330)</f>
        <v>17</v>
      </c>
      <c r="AI1933" s="7">
        <f t="shared" si="1102"/>
        <v>0</v>
      </c>
      <c r="AJ1933" s="7">
        <f t="shared" si="1103"/>
        <v>0</v>
      </c>
      <c r="AK1933" s="7">
        <f t="shared" si="1104"/>
        <v>0</v>
      </c>
      <c r="AL1933" s="7">
        <f t="shared" si="1105"/>
        <v>0</v>
      </c>
      <c r="AM1933" s="2">
        <f t="shared" si="1106"/>
        <v>0</v>
      </c>
      <c r="AN1933" s="2">
        <f t="shared" si="1107"/>
        <v>0</v>
      </c>
      <c r="AO1933" s="2">
        <f t="shared" si="1107"/>
        <v>0</v>
      </c>
      <c r="AP1933" s="2">
        <f t="shared" si="1108"/>
        <v>0</v>
      </c>
      <c r="AR1933" t="str">
        <f t="shared" si="1109"/>
        <v>Kent</v>
      </c>
      <c r="AS1933" t="s">
        <v>2196</v>
      </c>
      <c r="AT1933" s="182">
        <v>2</v>
      </c>
      <c r="AV1933" s="98">
        <v>44</v>
      </c>
      <c r="AW1933" s="100">
        <v>3</v>
      </c>
      <c r="AX1933" s="106">
        <f t="shared" si="1110"/>
        <v>44003</v>
      </c>
      <c r="AZ1933" s="7" t="s">
        <v>2975</v>
      </c>
      <c r="BA1933" t="s">
        <v>3208</v>
      </c>
      <c r="BX1933" s="1">
        <f>SUMIF(Town!$AR$1291:$AR$1330,$AX1933,Town!CF$1291:CF$1330)</f>
        <v>30</v>
      </c>
    </row>
    <row r="1934" spans="1:76" hidden="1" outlineLevel="1">
      <c r="A1934" t="s">
        <v>587</v>
      </c>
      <c r="B1934" t="s">
        <v>2196</v>
      </c>
      <c r="C1934" s="1">
        <f t="shared" si="1097"/>
        <v>10481</v>
      </c>
      <c r="D1934" s="7">
        <f>IF(P1934&gt;0,RANK(P1934,(P1934:R1934,S1934:AG1934)),0)</f>
        <v>2</v>
      </c>
      <c r="E1934" s="7">
        <f>IF(Q1934&gt;0,RANK(Q1934,(P1934:R1934,S1934:AG1934)),0)</f>
        <v>0</v>
      </c>
      <c r="F1934" s="7">
        <f>IF(R1934&gt;0,RANK(R1934,(P1934:R1934,S1934:AG1934)),0)</f>
        <v>1</v>
      </c>
      <c r="G1934" s="7">
        <f>IF(S1934&gt;0,RANK(S1934,(P1934:R1934,S1934:AG1934)),0)</f>
        <v>0</v>
      </c>
      <c r="H1934" s="49">
        <f t="shared" si="1098"/>
        <v>1458</v>
      </c>
      <c r="I1934" s="178">
        <f t="shared" si="1099"/>
        <v>0.13910886365804789</v>
      </c>
      <c r="J1934" s="2"/>
      <c r="K1934" s="2">
        <f t="shared" si="1100"/>
        <v>0.4229558248258754</v>
      </c>
      <c r="L1934" s="2">
        <f t="shared" si="1100"/>
        <v>0</v>
      </c>
      <c r="M1934" s="2">
        <f t="shared" si="1100"/>
        <v>0.56206468848392332</v>
      </c>
      <c r="N1934" s="2">
        <f t="shared" si="1100"/>
        <v>0</v>
      </c>
      <c r="O1934" s="2">
        <f t="shared" si="1101"/>
        <v>1.4979486690201327E-2</v>
      </c>
      <c r="P1934" s="1">
        <f>SUMIF(Town!$AR$1291:$AR$1330,$AX1934,Town!P$1291:P$1330)</f>
        <v>4433</v>
      </c>
      <c r="R1934" s="1">
        <f>SUMIF(Town!$AR$1291:$AR$1330,$AX1934,Town!R$1291:R$1330)</f>
        <v>5891</v>
      </c>
      <c r="X1934" s="1">
        <f>SUMIF(Town!$AR$1291:$AR$1330,$AX1934,Town!X$1291:X$1330)</f>
        <v>97</v>
      </c>
      <c r="Y1934" s="1">
        <f>SUMIF(Town!$AR$1291:$AR$1330,$AX1934,Town!Y$1291:Y$1330)</f>
        <v>41</v>
      </c>
      <c r="Z1934" s="1">
        <f>SUMIF(Town!$AR$1291:$AR$1330,$AX1934,Town!Z$1291:Z$1330)</f>
        <v>8</v>
      </c>
      <c r="AC1934" s="1">
        <f>SUMIF(Town!$AR$1291:$AR$1330,$AX1934,Town!AC$1291:AC$1330)</f>
        <v>11</v>
      </c>
      <c r="AI1934" s="7">
        <f t="shared" si="1102"/>
        <v>0</v>
      </c>
      <c r="AJ1934" s="7">
        <f t="shared" si="1103"/>
        <v>0</v>
      </c>
      <c r="AK1934" s="7">
        <f t="shared" si="1104"/>
        <v>0</v>
      </c>
      <c r="AL1934" s="7">
        <f t="shared" si="1105"/>
        <v>0</v>
      </c>
      <c r="AM1934" s="2">
        <f t="shared" si="1106"/>
        <v>0</v>
      </c>
      <c r="AN1934" s="2">
        <f t="shared" si="1107"/>
        <v>0</v>
      </c>
      <c r="AO1934" s="2">
        <f t="shared" si="1107"/>
        <v>0</v>
      </c>
      <c r="AP1934" s="2">
        <f t="shared" si="1108"/>
        <v>0</v>
      </c>
      <c r="AR1934" t="str">
        <f t="shared" si="1109"/>
        <v>Newport</v>
      </c>
      <c r="AS1934" t="s">
        <v>2196</v>
      </c>
      <c r="AT1934" s="182">
        <v>1</v>
      </c>
      <c r="AV1934" s="98">
        <v>44</v>
      </c>
      <c r="AW1934" s="100">
        <v>5</v>
      </c>
      <c r="AX1934" s="106">
        <f t="shared" si="1110"/>
        <v>44005</v>
      </c>
      <c r="AZ1934" s="7" t="s">
        <v>2975</v>
      </c>
      <c r="BA1934" t="s">
        <v>3208</v>
      </c>
      <c r="BX1934" s="1">
        <f>SUMIF(Town!$AR$1291:$AR$1330,$AX1934,Town!CF$1291:CF$1330)</f>
        <v>8</v>
      </c>
    </row>
    <row r="1935" spans="1:76" hidden="1" outlineLevel="1">
      <c r="A1935" t="s">
        <v>937</v>
      </c>
      <c r="B1935" t="s">
        <v>2196</v>
      </c>
      <c r="C1935" s="1">
        <f t="shared" si="1097"/>
        <v>65814</v>
      </c>
      <c r="D1935" s="7">
        <f>IF(P1935&gt;0,RANK(P1935,(P1935:R1935,S1935:AG1935)),0)</f>
        <v>2</v>
      </c>
      <c r="E1935" s="7">
        <f>IF(Q1935&gt;0,RANK(Q1935,(P1935:R1935,S1935:AG1935)),0)</f>
        <v>0</v>
      </c>
      <c r="F1935" s="7">
        <f>IF(R1935&gt;0,RANK(R1935,(P1935:R1935,S1935:AG1935)),0)</f>
        <v>1</v>
      </c>
      <c r="G1935" s="7">
        <f>IF(S1935&gt;0,RANK(S1935,(P1935:R1935,S1935:AG1935)),0)</f>
        <v>0</v>
      </c>
      <c r="H1935" s="49">
        <f t="shared" si="1098"/>
        <v>5837</v>
      </c>
      <c r="I1935" s="178">
        <f t="shared" si="1099"/>
        <v>8.8689336615309811E-2</v>
      </c>
      <c r="J1935" s="2"/>
      <c r="K1935" s="2">
        <f t="shared" si="1100"/>
        <v>0.44397848482085878</v>
      </c>
      <c r="L1935" s="2">
        <f t="shared" si="1100"/>
        <v>0</v>
      </c>
      <c r="M1935" s="2">
        <f t="shared" si="1100"/>
        <v>0.53266782143616864</v>
      </c>
      <c r="N1935" s="2">
        <f t="shared" si="1100"/>
        <v>0</v>
      </c>
      <c r="O1935" s="2">
        <f t="shared" si="1101"/>
        <v>2.3353693742972581E-2</v>
      </c>
      <c r="P1935" s="1">
        <f>SUMIF(Town!$AR$1291:$AR$1330,$AX1935,Town!P$1291:P$1330)</f>
        <v>29220</v>
      </c>
      <c r="R1935" s="1">
        <f>SUMIF(Town!$AR$1291:$AR$1330,$AX1935,Town!R$1291:R$1330)</f>
        <v>35057</v>
      </c>
      <c r="X1935" s="1">
        <f>SUMIF(Town!$AR$1291:$AR$1330,$AX1935,Town!X$1291:X$1330)</f>
        <v>911</v>
      </c>
      <c r="Y1935" s="1">
        <f>SUMIF(Town!$AR$1291:$AR$1330,$AX1935,Town!Y$1291:Y$1330)</f>
        <v>409</v>
      </c>
      <c r="Z1935" s="1">
        <f>SUMIF(Town!$AR$1291:$AR$1330,$AX1935,Town!Z$1291:Z$1330)</f>
        <v>131</v>
      </c>
      <c r="AC1935" s="1">
        <f>SUMIF(Town!$AR$1291:$AR$1330,$AX1935,Town!AC$1291:AC$1330)</f>
        <v>86</v>
      </c>
      <c r="AI1935" s="7">
        <f t="shared" si="1102"/>
        <v>0</v>
      </c>
      <c r="AJ1935" s="7">
        <f t="shared" si="1103"/>
        <v>0</v>
      </c>
      <c r="AK1935" s="7">
        <f t="shared" si="1104"/>
        <v>0</v>
      </c>
      <c r="AL1935" s="7">
        <f t="shared" si="1105"/>
        <v>0</v>
      </c>
      <c r="AM1935" s="2">
        <f t="shared" si="1106"/>
        <v>0</v>
      </c>
      <c r="AN1935" s="2">
        <f t="shared" si="1107"/>
        <v>0</v>
      </c>
      <c r="AO1935" s="2">
        <f t="shared" si="1107"/>
        <v>0</v>
      </c>
      <c r="AP1935" s="2">
        <f t="shared" si="1108"/>
        <v>0</v>
      </c>
      <c r="AR1935" t="str">
        <f t="shared" si="1109"/>
        <v>Providence</v>
      </c>
      <c r="AS1935" t="s">
        <v>2196</v>
      </c>
      <c r="AT1935" s="182"/>
      <c r="AV1935" s="98">
        <v>44</v>
      </c>
      <c r="AW1935" s="100">
        <v>7</v>
      </c>
      <c r="AX1935" s="106">
        <f t="shared" si="1110"/>
        <v>44007</v>
      </c>
      <c r="AZ1935" s="7" t="s">
        <v>2975</v>
      </c>
      <c r="BA1935" t="s">
        <v>3208</v>
      </c>
      <c r="BX1935" s="1">
        <f>SUMIF(Town!$AR$1291:$AR$1330,$AX1935,Town!CF$1291:CF$1330)</f>
        <v>131</v>
      </c>
    </row>
    <row r="1936" spans="1:76" hidden="1" outlineLevel="1">
      <c r="A1936" t="s">
        <v>643</v>
      </c>
      <c r="B1936" t="s">
        <v>2196</v>
      </c>
      <c r="C1936" s="1">
        <f t="shared" si="1097"/>
        <v>16278</v>
      </c>
      <c r="D1936" s="7">
        <f>IF(P1936&gt;0,RANK(P1936,(P1936:R1936,S1936:AG1936)),0)</f>
        <v>2</v>
      </c>
      <c r="E1936" s="7">
        <f>IF(Q1936&gt;0,RANK(Q1936,(P1936:R1936,S1936:AG1936)),0)</f>
        <v>0</v>
      </c>
      <c r="F1936" s="7">
        <f>IF(R1936&gt;0,RANK(R1936,(P1936:R1936,S1936:AG1936)),0)</f>
        <v>1</v>
      </c>
      <c r="G1936" s="7">
        <f>IF(S1936&gt;0,RANK(S1936,(P1936:R1936,S1936:AG1936)),0)</f>
        <v>0</v>
      </c>
      <c r="H1936" s="49">
        <f t="shared" si="1098"/>
        <v>3722</v>
      </c>
      <c r="I1936" s="178">
        <f t="shared" si="1099"/>
        <v>0.22865216857107754</v>
      </c>
      <c r="J1936" s="2"/>
      <c r="K1936" s="2">
        <f t="shared" si="1100"/>
        <v>0.37695048531760661</v>
      </c>
      <c r="L1936" s="2">
        <f t="shared" si="1100"/>
        <v>0</v>
      </c>
      <c r="M1936" s="2">
        <f t="shared" si="1100"/>
        <v>0.60560265388868406</v>
      </c>
      <c r="N1936" s="2">
        <f t="shared" si="1100"/>
        <v>0</v>
      </c>
      <c r="O1936" s="2">
        <f t="shared" si="1101"/>
        <v>1.7446860793709273E-2</v>
      </c>
      <c r="P1936" s="1">
        <f>SUMIF(Town!$AR$1291:$AR$1330,$AX1936,Town!P$1291:P$1330)</f>
        <v>6136</v>
      </c>
      <c r="R1936" s="1">
        <f>SUMIF(Town!$AR$1291:$AR$1330,$AX1936,Town!R$1291:R$1330)</f>
        <v>9858</v>
      </c>
      <c r="X1936" s="1">
        <f>SUMIF(Town!$AR$1291:$AR$1330,$AX1936,Town!X$1291:X$1330)</f>
        <v>166</v>
      </c>
      <c r="Y1936" s="1">
        <f>SUMIF(Town!$AR$1291:$AR$1330,$AX1936,Town!Y$1291:Y$1330)</f>
        <v>72</v>
      </c>
      <c r="Z1936" s="1">
        <f>SUMIF(Town!$AR$1291:$AR$1330,$AX1936,Town!Z$1291:Z$1330)</f>
        <v>28</v>
      </c>
      <c r="AC1936" s="1">
        <f>SUMIF(Town!$AR$1291:$AR$1330,$AX1936,Town!AC$1291:AC$1330)</f>
        <v>18</v>
      </c>
      <c r="AI1936" s="7">
        <f t="shared" si="1102"/>
        <v>0</v>
      </c>
      <c r="AJ1936" s="7">
        <f t="shared" si="1103"/>
        <v>0</v>
      </c>
      <c r="AK1936" s="7">
        <f t="shared" si="1104"/>
        <v>0</v>
      </c>
      <c r="AL1936" s="7">
        <f t="shared" si="1105"/>
        <v>0</v>
      </c>
      <c r="AM1936" s="2">
        <f t="shared" si="1106"/>
        <v>0</v>
      </c>
      <c r="AN1936" s="2">
        <f t="shared" si="1107"/>
        <v>0</v>
      </c>
      <c r="AO1936" s="2">
        <f t="shared" si="1107"/>
        <v>0</v>
      </c>
      <c r="AP1936" s="2">
        <f t="shared" si="1108"/>
        <v>0</v>
      </c>
      <c r="AR1936" t="str">
        <f t="shared" si="1109"/>
        <v>Washington</v>
      </c>
      <c r="AS1936" t="s">
        <v>2196</v>
      </c>
      <c r="AT1936" s="182">
        <v>2</v>
      </c>
      <c r="AV1936" s="98">
        <v>44</v>
      </c>
      <c r="AW1936" s="100">
        <v>9</v>
      </c>
      <c r="AX1936" s="106">
        <f t="shared" si="1110"/>
        <v>44009</v>
      </c>
      <c r="AZ1936" s="7" t="s">
        <v>2975</v>
      </c>
      <c r="BA1936" t="s">
        <v>3208</v>
      </c>
      <c r="BX1936" s="1">
        <f>SUMIF(Town!$AR$1291:$AR$1330,$AX1936,Town!CF$1291:CF$1330)</f>
        <v>28</v>
      </c>
    </row>
    <row r="1937" spans="1:76" hidden="1" outlineLevel="1">
      <c r="A1937" t="s">
        <v>2239</v>
      </c>
      <c r="B1937" t="s">
        <v>2196</v>
      </c>
      <c r="C1937" s="1">
        <f>SUM(P1937:AG1937)</f>
        <v>5050</v>
      </c>
      <c r="D1937" s="7">
        <f>IF(P1937&gt;0,RANK(P1937,(P1937:R1937,S1937:AG1937)),0)</f>
        <v>1</v>
      </c>
      <c r="E1937" s="7">
        <f>IF(Q1937&gt;0,RANK(Q1937,(P1937:R1937,S1937:AG1937)),0)</f>
        <v>0</v>
      </c>
      <c r="F1937" s="7">
        <f>IF(R1937&gt;0,RANK(R1937,(P1937:R1937,S1937:AG1937)),0)</f>
        <v>2</v>
      </c>
      <c r="G1937" s="7">
        <f>IF(S1937&gt;0,RANK(S1937,(P1937:R1937,S1937:AG1937)),0)</f>
        <v>0</v>
      </c>
      <c r="H1937" s="49">
        <f>MAX(P1937:Y1937)-LARGE(P1937:Y1937,2)</f>
        <v>313</v>
      </c>
      <c r="I1937" s="178">
        <f t="shared" si="1099"/>
        <v>6.198019801980198E-2</v>
      </c>
      <c r="J1937" s="2"/>
      <c r="K1937" s="2">
        <f>IF($C1937=0,"-",P1937/$C1937)</f>
        <v>0.51247524752475249</v>
      </c>
      <c r="L1937" s="2">
        <f>IF($C1937=0,"-",Q1937/$C1937)</f>
        <v>0</v>
      </c>
      <c r="M1937" s="2">
        <f>IF($C1937=0,"-",R1937/$C1937)</f>
        <v>0.45049504950495051</v>
      </c>
      <c r="N1937" s="2">
        <f>IF($C1937=0,"-",S1937/$C1937)</f>
        <v>0</v>
      </c>
      <c r="O1937" s="2">
        <f>IF(C1937=0,"-",(1-K1937-L1937-M1937))</f>
        <v>3.7029702970297007E-2</v>
      </c>
      <c r="P1937" s="1">
        <f>SUMIF(Town!$AR$1291:$AR$1330,$AX1937,Town!P$1291:P$1330)</f>
        <v>2588</v>
      </c>
      <c r="R1937" s="1">
        <f>SUMIF(Town!$AR$1291:$AR$1330,$AX1937,Town!R$1291:R$1330)</f>
        <v>2275</v>
      </c>
      <c r="X1937" s="1">
        <f>SUMIF(Town!$AR$1291:$AR$1330,$AX1937,Town!X$1291:X$1330)</f>
        <v>117</v>
      </c>
      <c r="Y1937" s="1">
        <f>SUMIF(Town!$AR$1291:$AR$1330,$AX1937,Town!Y$1291:Y$1330)</f>
        <v>26</v>
      </c>
      <c r="Z1937" s="1">
        <f>SUMIF(Town!$AR$1291:$AR$1330,$AX1937,Town!Z$1291:Z$1330)</f>
        <v>34</v>
      </c>
      <c r="AC1937" s="1">
        <f>SUMIF(Town!$AR$1291:$AR$1330,$AX1937,Town!AC$1291:AC$1330)</f>
        <v>10</v>
      </c>
      <c r="AH1937" s="7">
        <f>IF(S1937&gt;0,RANK(S1937,(O1937:Y1937)),0)</f>
        <v>0</v>
      </c>
      <c r="AI1937" s="7">
        <f>IF(T1937&gt;0,RANK(T1937,(O1937:Y1937)),0)</f>
        <v>0</v>
      </c>
      <c r="AJ1937" s="7">
        <f>IF(U1937&gt;0,RANK(U1937,(O1937:Y1937)),0)</f>
        <v>0</v>
      </c>
      <c r="AK1937" s="7">
        <f>IF(V1937&gt;0,RANK(V1937,(O1937:Y1937)),0)</f>
        <v>0</v>
      </c>
      <c r="AL1937" s="2">
        <f>IF($C1937=0,"-",S1937/$C1937)</f>
        <v>0</v>
      </c>
      <c r="AM1937" s="2">
        <f t="shared" si="1106"/>
        <v>0</v>
      </c>
      <c r="AN1937" s="2">
        <f>IF($C1937=0,"-",U1937/$C1937)</f>
        <v>0</v>
      </c>
      <c r="AO1937" s="2">
        <f t="shared" si="1107"/>
        <v>0</v>
      </c>
      <c r="AP1937" s="2">
        <f t="shared" si="1108"/>
        <v>0</v>
      </c>
      <c r="AR1937" t="str">
        <f t="shared" si="1109"/>
        <v>Mail Ballots</v>
      </c>
      <c r="AS1937" t="s">
        <v>2196</v>
      </c>
      <c r="AT1937" s="182"/>
      <c r="AV1937" s="98">
        <v>44</v>
      </c>
      <c r="AW1937" s="100">
        <v>99</v>
      </c>
      <c r="AX1937" s="106">
        <f t="shared" si="1110"/>
        <v>44099</v>
      </c>
      <c r="BA1937" t="s">
        <v>3208</v>
      </c>
      <c r="BX1937" s="1">
        <f>SUMIF(Town!$AR$1291:$AR$1330,$AX1937,Town!CF$1291:CF$1330)</f>
        <v>34</v>
      </c>
    </row>
    <row r="1938" spans="1:76" collapsed="1">
      <c r="A1938" t="s">
        <v>3158</v>
      </c>
      <c r="B1938" t="s">
        <v>1114</v>
      </c>
      <c r="C1938" s="1">
        <f t="shared" si="1097"/>
        <v>122458</v>
      </c>
      <c r="D1938" s="7">
        <f>IF(P1938&gt;0,RANK(P1938,(P1938:R1938,S1938:AG1938)),0)</f>
        <v>2</v>
      </c>
      <c r="E1938" s="7">
        <f>IF(Q1938&gt;0,RANK(Q1938,(P1938:R1938,S1938:AG1938)),0)</f>
        <v>0</v>
      </c>
      <c r="F1938" s="7">
        <f>IF(R1938&gt;0,RANK(R1938,(P1938:R1938,S1938:AG1938)),0)</f>
        <v>1</v>
      </c>
      <c r="G1938" s="7">
        <f>IF(S1938&gt;0,RANK(S1938,(P1938:R1938,S1938:AG1938)),0)</f>
        <v>0</v>
      </c>
      <c r="H1938" s="49">
        <f t="shared" si="1098"/>
        <v>14244</v>
      </c>
      <c r="I1938" s="178">
        <f t="shared" si="1099"/>
        <v>0.11631743128256218</v>
      </c>
      <c r="J1938" s="2"/>
      <c r="K1938" s="2">
        <f t="shared" si="1100"/>
        <v>0.43075176795309411</v>
      </c>
      <c r="L1938" s="2">
        <f t="shared" si="1100"/>
        <v>0</v>
      </c>
      <c r="M1938" s="2">
        <f t="shared" si="1100"/>
        <v>0.54706919923565633</v>
      </c>
      <c r="N1938" s="2">
        <f t="shared" si="1100"/>
        <v>0</v>
      </c>
      <c r="O1938" s="2">
        <f t="shared" si="1101"/>
        <v>2.2179032811249555E-2</v>
      </c>
      <c r="P1938" s="1">
        <f t="shared" ref="P1938" si="1111">SUM(P1932:P1937)</f>
        <v>52749</v>
      </c>
      <c r="R1938" s="1">
        <f t="shared" ref="R1938:AC1938" si="1112">SUM(R1932:R1937)</f>
        <v>66993</v>
      </c>
      <c r="X1938" s="1">
        <f t="shared" ref="X1938:Z1938" si="1113">SUM(X1932:X1937)</f>
        <v>1662</v>
      </c>
      <c r="Y1938" s="1">
        <f t="shared" si="1113"/>
        <v>673</v>
      </c>
      <c r="Z1938" s="1">
        <f t="shared" si="1113"/>
        <v>236</v>
      </c>
      <c r="AC1938" s="1">
        <f t="shared" si="1112"/>
        <v>145</v>
      </c>
      <c r="AI1938" s="7">
        <f t="shared" si="1102"/>
        <v>0</v>
      </c>
      <c r="AJ1938" s="7">
        <f t="shared" si="1103"/>
        <v>0</v>
      </c>
      <c r="AK1938" s="7">
        <f t="shared" si="1104"/>
        <v>0</v>
      </c>
      <c r="AL1938" s="7">
        <f t="shared" si="1105"/>
        <v>0</v>
      </c>
      <c r="AM1938" s="2">
        <f t="shared" si="1106"/>
        <v>0</v>
      </c>
      <c r="AN1938" s="2">
        <f>IF($C1938=0,"-",U1938/$C1938)</f>
        <v>0</v>
      </c>
      <c r="AO1938" s="2">
        <f>IF($C1938=0,"-",V1938/$C1938)</f>
        <v>0</v>
      </c>
      <c r="AP1938" s="2">
        <f t="shared" si="1108"/>
        <v>0</v>
      </c>
      <c r="AR1938" t="str">
        <f t="shared" si="1109"/>
        <v>Rhode Island</v>
      </c>
      <c r="AS1938" t="s">
        <v>1114</v>
      </c>
      <c r="AT1938" s="182"/>
      <c r="AV1938" s="98">
        <v>44</v>
      </c>
      <c r="AW1938" s="100"/>
      <c r="AX1938" s="98">
        <v>44</v>
      </c>
      <c r="AZ1938" s="7" t="s">
        <v>1634</v>
      </c>
      <c r="BA1938" t="s">
        <v>3208</v>
      </c>
      <c r="BX1938" s="1">
        <f t="shared" ref="BX1938" si="1114">SUM(BX1932:BX1937)</f>
        <v>236</v>
      </c>
    </row>
    <row r="1939" spans="1:76">
      <c r="C1939" s="1"/>
      <c r="E1939" s="7"/>
      <c r="F1939" s="7"/>
      <c r="G1939" s="7"/>
      <c r="H1939" s="49"/>
      <c r="I1939" s="178"/>
      <c r="J1939" s="2"/>
      <c r="AI1939" s="7"/>
      <c r="AJ1939" s="7"/>
      <c r="AK1939" s="7"/>
      <c r="AL1939" s="7"/>
      <c r="AT1939" s="182"/>
      <c r="AV1939" s="98"/>
      <c r="AW1939" s="100"/>
    </row>
    <row r="1940" spans="1:76" hidden="1" outlineLevel="1">
      <c r="A1940" t="s">
        <v>849</v>
      </c>
      <c r="B1940" t="s">
        <v>1629</v>
      </c>
      <c r="C1940" s="1">
        <f t="shared" ref="C1940:C1986" si="1115">SUM(P1940:AG1940)</f>
        <v>1841</v>
      </c>
      <c r="D1940" s="7">
        <f>IF(P1940&gt;0,RANK(P1940,(P1940:R1940,S1940:AG1940)),0)</f>
        <v>1</v>
      </c>
      <c r="E1940" s="7">
        <f>IF(Q1940&gt;0,RANK(Q1940,(P1940:R1940,S1940:AG1940)),0)</f>
        <v>0</v>
      </c>
      <c r="F1940" s="7">
        <f>IF(R1940&gt;0,RANK(R1940,(P1940:R1940,S1940:AG1940)),0)</f>
        <v>2</v>
      </c>
      <c r="G1940" s="7">
        <f>IF(S1940&gt;0,RANK(S1940,(P1940:R1940,S1940:AG1940)),0)</f>
        <v>4</v>
      </c>
      <c r="H1940" s="49">
        <f t="shared" ref="H1940:H1986" si="1116">MAX(P1940:Y1940)-LARGE(P1940:Y1940,2)</f>
        <v>1196</v>
      </c>
      <c r="I1940" s="178">
        <f t="shared" ref="I1940:I1986" si="1117">H1940/C1940</f>
        <v>0.64964693101575233</v>
      </c>
      <c r="J1940" s="2"/>
      <c r="K1940" s="2">
        <f t="shared" ref="K1940:K1986" si="1118">IF($C1940=0,"-",P1940/$C1940)</f>
        <v>0.81912004345464418</v>
      </c>
      <c r="L1940" s="2">
        <f t="shared" ref="L1940:L1986" si="1119">IF($C1940=0,"-",Q1940/$C1940)</f>
        <v>0</v>
      </c>
      <c r="M1940" s="2">
        <f t="shared" ref="M1940:M1986" si="1120">IF($C1940=0,"-",R1940/$C1940)</f>
        <v>0.1694731124388919</v>
      </c>
      <c r="N1940" s="2">
        <f t="shared" ref="N1940:N1986" si="1121">IF($C1940=0,"-",S1940/$C1940)</f>
        <v>3.2590983161325366E-3</v>
      </c>
      <c r="O1940" s="2">
        <f t="shared" ref="O1940:O1986" si="1122">IF(C1940=0,"-",(1-K1940-L1940-M1940-N1940))</f>
        <v>8.1477457903313833E-3</v>
      </c>
      <c r="P1940" s="1">
        <v>1508</v>
      </c>
      <c r="R1940" s="1">
        <v>312</v>
      </c>
      <c r="S1940" s="1">
        <v>6</v>
      </c>
      <c r="V1940" s="1">
        <v>15</v>
      </c>
      <c r="AI1940" s="7">
        <f t="shared" ref="AI1940:AI1986" si="1123">IF(T1940&gt;0,RANK(T1940,(P1940:Z1940)),0)</f>
        <v>0</v>
      </c>
      <c r="AJ1940" s="7">
        <f t="shared" ref="AJ1940:AJ1986" si="1124">IF(U1940&gt;0,RANK(U1940,(P1940:Z1940)),0)</f>
        <v>0</v>
      </c>
      <c r="AK1940" s="7">
        <f t="shared" ref="AK1940:AK1986" si="1125">IF(V1940&gt;0,RANK(V1940,(P1940:Z1940)),0)</f>
        <v>3</v>
      </c>
      <c r="AL1940" s="7">
        <f t="shared" ref="AL1940:AL1986" si="1126">IF(W1940&gt;0,RANK(W1940,(P1940:Z1940)),0)</f>
        <v>0</v>
      </c>
      <c r="AM1940" s="2">
        <f t="shared" ref="AM1940:AM1986" si="1127">IF($C1940=0,"-",T1940/$C1940)</f>
        <v>0</v>
      </c>
      <c r="AN1940" s="2">
        <f t="shared" ref="AN1940:AN1986" si="1128">IF($C1940=0,"-",U1940/$C1940)</f>
        <v>0</v>
      </c>
      <c r="AO1940" s="2">
        <f t="shared" ref="AO1940:AO1986" si="1129">IF($C1940=0,"-",V1940/$C1940)</f>
        <v>8.1477457903313417E-3</v>
      </c>
      <c r="AP1940" s="2">
        <f t="shared" ref="AP1940:AP1986" si="1130">IF($C1940=0,"-",W1940/$C1940)</f>
        <v>0</v>
      </c>
      <c r="AR1940" t="str">
        <f t="shared" ref="AR1940:AR1946" si="1131">A1940</f>
        <v>Abbeville</v>
      </c>
      <c r="AS1940" t="s">
        <v>1629</v>
      </c>
      <c r="AT1940" s="184">
        <v>3</v>
      </c>
      <c r="AV1940" s="98">
        <v>45</v>
      </c>
      <c r="AW1940" s="100">
        <v>1</v>
      </c>
      <c r="AX1940" s="106">
        <f t="shared" ref="AX1940:AX1985" si="1132">AV1940*1000+AW1940</f>
        <v>45001</v>
      </c>
      <c r="AZ1940" s="7" t="s">
        <v>2975</v>
      </c>
      <c r="BA1940" t="s">
        <v>3208</v>
      </c>
    </row>
    <row r="1941" spans="1:76" hidden="1" outlineLevel="1">
      <c r="A1941" t="s">
        <v>2874</v>
      </c>
      <c r="B1941" t="s">
        <v>1629</v>
      </c>
      <c r="C1941" s="1">
        <f t="shared" si="1115"/>
        <v>9817</v>
      </c>
      <c r="D1941" s="7">
        <f>IF(P1941&gt;0,RANK(P1941,(P1941:R1941,S1941:AG1941)),0)</f>
        <v>1</v>
      </c>
      <c r="E1941" s="7">
        <f>IF(Q1941&gt;0,RANK(Q1941,(P1941:R1941,S1941:AG1941)),0)</f>
        <v>0</v>
      </c>
      <c r="F1941" s="7">
        <f>IF(R1941&gt;0,RANK(R1941,(P1941:R1941,S1941:AG1941)),0)</f>
        <v>2</v>
      </c>
      <c r="G1941" s="7">
        <f>IF(S1941&gt;0,RANK(S1941,(P1941:R1941,S1941:AG1941)),0)</f>
        <v>4</v>
      </c>
      <c r="H1941" s="49">
        <f t="shared" si="1116"/>
        <v>4012</v>
      </c>
      <c r="I1941" s="178">
        <f t="shared" si="1117"/>
        <v>0.40867882245085058</v>
      </c>
      <c r="J1941" s="2"/>
      <c r="K1941" s="2">
        <f t="shared" si="1118"/>
        <v>0.7017418763369665</v>
      </c>
      <c r="L1941" s="2">
        <f t="shared" si="1119"/>
        <v>0</v>
      </c>
      <c r="M1941" s="2">
        <f t="shared" si="1120"/>
        <v>0.29306305388611592</v>
      </c>
      <c r="N1941" s="2">
        <f t="shared" si="1121"/>
        <v>1.9354181521849853E-3</v>
      </c>
      <c r="O1941" s="2">
        <f t="shared" si="1122"/>
        <v>3.2596516247325969E-3</v>
      </c>
      <c r="P1941" s="1">
        <v>6889</v>
      </c>
      <c r="R1941" s="1">
        <v>2877</v>
      </c>
      <c r="S1941" s="1">
        <v>19</v>
      </c>
      <c r="V1941" s="1">
        <v>32</v>
      </c>
      <c r="AI1941" s="7">
        <f t="shared" si="1123"/>
        <v>0</v>
      </c>
      <c r="AJ1941" s="7">
        <f t="shared" si="1124"/>
        <v>0</v>
      </c>
      <c r="AK1941" s="7">
        <f t="shared" si="1125"/>
        <v>3</v>
      </c>
      <c r="AL1941" s="7">
        <f t="shared" si="1126"/>
        <v>0</v>
      </c>
      <c r="AM1941" s="2">
        <f t="shared" si="1127"/>
        <v>0</v>
      </c>
      <c r="AN1941" s="2">
        <f t="shared" si="1128"/>
        <v>0</v>
      </c>
      <c r="AO1941" s="2">
        <f t="shared" si="1129"/>
        <v>3.2596516247326065E-3</v>
      </c>
      <c r="AP1941" s="2">
        <f t="shared" si="1130"/>
        <v>0</v>
      </c>
      <c r="AR1941" t="str">
        <f t="shared" si="1131"/>
        <v>Aiken</v>
      </c>
      <c r="AS1941" t="s">
        <v>1629</v>
      </c>
      <c r="AT1941" s="184">
        <v>2</v>
      </c>
      <c r="AV1941" s="98">
        <v>45</v>
      </c>
      <c r="AW1941" s="100">
        <v>3</v>
      </c>
      <c r="AX1941" s="106">
        <f t="shared" si="1132"/>
        <v>45003</v>
      </c>
      <c r="AZ1941" s="7" t="s">
        <v>2975</v>
      </c>
      <c r="BA1941" t="s">
        <v>3208</v>
      </c>
    </row>
    <row r="1942" spans="1:76" hidden="1" outlineLevel="1">
      <c r="A1942" t="s">
        <v>1228</v>
      </c>
      <c r="B1942" t="s">
        <v>1629</v>
      </c>
      <c r="C1942" s="1">
        <f t="shared" si="1115"/>
        <v>1125</v>
      </c>
      <c r="D1942" s="7">
        <f>IF(P1942&gt;0,RANK(P1942,(P1942:R1942,S1942:AG1942)),0)</f>
        <v>1</v>
      </c>
      <c r="E1942" s="7">
        <f>IF(Q1942&gt;0,RANK(Q1942,(P1942:R1942,S1942:AG1942)),0)</f>
        <v>0</v>
      </c>
      <c r="F1942" s="7">
        <f>IF(R1942&gt;0,RANK(R1942,(P1942:R1942,S1942:AG1942)),0)</f>
        <v>2</v>
      </c>
      <c r="G1942" s="7">
        <f>IF(S1942&gt;0,RANK(S1942,(P1942:R1942,S1942:AG1942)),0)</f>
        <v>4</v>
      </c>
      <c r="H1942" s="49">
        <f t="shared" si="1116"/>
        <v>927</v>
      </c>
      <c r="I1942" s="178">
        <f t="shared" si="1117"/>
        <v>0.82399999999999995</v>
      </c>
      <c r="J1942" s="2"/>
      <c r="K1942" s="2">
        <f t="shared" si="1118"/>
        <v>0.9084444444444445</v>
      </c>
      <c r="L1942" s="2">
        <f t="shared" si="1119"/>
        <v>0</v>
      </c>
      <c r="M1942" s="2">
        <f t="shared" si="1120"/>
        <v>8.4444444444444447E-2</v>
      </c>
      <c r="N1942" s="2">
        <f t="shared" si="1121"/>
        <v>2.6666666666666666E-3</v>
      </c>
      <c r="O1942" s="2">
        <f t="shared" si="1122"/>
        <v>4.4444444444443881E-3</v>
      </c>
      <c r="P1942" s="1">
        <v>1022</v>
      </c>
      <c r="R1942" s="1">
        <v>95</v>
      </c>
      <c r="S1942" s="1">
        <v>3</v>
      </c>
      <c r="V1942" s="1">
        <v>5</v>
      </c>
      <c r="AI1942" s="7">
        <f t="shared" si="1123"/>
        <v>0</v>
      </c>
      <c r="AJ1942" s="7">
        <f t="shared" si="1124"/>
        <v>0</v>
      </c>
      <c r="AK1942" s="7">
        <f t="shared" si="1125"/>
        <v>3</v>
      </c>
      <c r="AL1942" s="7">
        <f t="shared" si="1126"/>
        <v>0</v>
      </c>
      <c r="AM1942" s="2">
        <f t="shared" si="1127"/>
        <v>0</v>
      </c>
      <c r="AN1942" s="2">
        <f t="shared" si="1128"/>
        <v>0</v>
      </c>
      <c r="AO1942" s="2">
        <f t="shared" si="1129"/>
        <v>4.4444444444444444E-3</v>
      </c>
      <c r="AP1942" s="2">
        <f t="shared" si="1130"/>
        <v>0</v>
      </c>
      <c r="AR1942" t="str">
        <f t="shared" si="1131"/>
        <v>Allendale</v>
      </c>
      <c r="AS1942" t="s">
        <v>1629</v>
      </c>
      <c r="AT1942" s="184">
        <v>6</v>
      </c>
      <c r="AV1942" s="98">
        <v>45</v>
      </c>
      <c r="AW1942" s="100">
        <v>5</v>
      </c>
      <c r="AX1942" s="106">
        <f t="shared" si="1132"/>
        <v>45005</v>
      </c>
      <c r="AZ1942" s="7" t="s">
        <v>2975</v>
      </c>
      <c r="BA1942" t="s">
        <v>3208</v>
      </c>
    </row>
    <row r="1943" spans="1:76" hidden="1" outlineLevel="1">
      <c r="A1943" t="s">
        <v>1239</v>
      </c>
      <c r="B1943" t="s">
        <v>1629</v>
      </c>
      <c r="C1943" s="1">
        <f t="shared" si="1115"/>
        <v>8349</v>
      </c>
      <c r="D1943" s="7">
        <f>IF(P1943&gt;0,RANK(P1943,(P1943:R1943,S1943:AG1943)),0)</f>
        <v>1</v>
      </c>
      <c r="E1943" s="7">
        <f>IF(Q1943&gt;0,RANK(Q1943,(P1943:R1943,S1943:AG1943)),0)</f>
        <v>0</v>
      </c>
      <c r="F1943" s="7">
        <f>IF(R1943&gt;0,RANK(R1943,(P1943:R1943,S1943:AG1943)),0)</f>
        <v>2</v>
      </c>
      <c r="G1943" s="7">
        <f>IF(S1943&gt;0,RANK(S1943,(P1943:R1943,S1943:AG1943)),0)</f>
        <v>4</v>
      </c>
      <c r="H1943" s="49">
        <f t="shared" si="1116"/>
        <v>2864</v>
      </c>
      <c r="I1943" s="178">
        <f t="shared" si="1117"/>
        <v>0.34303509402323634</v>
      </c>
      <c r="J1943" s="2"/>
      <c r="K1943" s="2">
        <f t="shared" si="1118"/>
        <v>0.66786441489998805</v>
      </c>
      <c r="L1943" s="2">
        <f t="shared" si="1119"/>
        <v>0</v>
      </c>
      <c r="M1943" s="2">
        <f t="shared" si="1120"/>
        <v>0.3248293208767517</v>
      </c>
      <c r="N1943" s="2">
        <f t="shared" si="1121"/>
        <v>2.2757216433105763E-3</v>
      </c>
      <c r="O1943" s="2">
        <f t="shared" si="1122"/>
        <v>5.030542579949674E-3</v>
      </c>
      <c r="P1943" s="1">
        <v>5576</v>
      </c>
      <c r="R1943" s="1">
        <v>2712</v>
      </c>
      <c r="S1943" s="1">
        <v>19</v>
      </c>
      <c r="V1943" s="1">
        <v>42</v>
      </c>
      <c r="AI1943" s="7">
        <f t="shared" si="1123"/>
        <v>0</v>
      </c>
      <c r="AJ1943" s="7">
        <f t="shared" si="1124"/>
        <v>0</v>
      </c>
      <c r="AK1943" s="7">
        <f t="shared" si="1125"/>
        <v>3</v>
      </c>
      <c r="AL1943" s="7">
        <f t="shared" si="1126"/>
        <v>0</v>
      </c>
      <c r="AM1943" s="2">
        <f t="shared" si="1127"/>
        <v>0</v>
      </c>
      <c r="AN1943" s="2">
        <f t="shared" si="1128"/>
        <v>0</v>
      </c>
      <c r="AO1943" s="2">
        <f t="shared" si="1129"/>
        <v>5.0305425799496949E-3</v>
      </c>
      <c r="AP1943" s="2">
        <f t="shared" si="1130"/>
        <v>0</v>
      </c>
      <c r="AR1943" t="str">
        <f t="shared" si="1131"/>
        <v>Anderson</v>
      </c>
      <c r="AS1943" t="s">
        <v>1629</v>
      </c>
      <c r="AT1943" s="184">
        <v>3</v>
      </c>
      <c r="AV1943" s="98">
        <v>45</v>
      </c>
      <c r="AW1943" s="100">
        <v>7</v>
      </c>
      <c r="AX1943" s="106">
        <f t="shared" si="1132"/>
        <v>45007</v>
      </c>
      <c r="AZ1943" s="7" t="s">
        <v>2975</v>
      </c>
      <c r="BA1943" t="s">
        <v>3208</v>
      </c>
    </row>
    <row r="1944" spans="1:76" hidden="1" outlineLevel="1">
      <c r="A1944" t="s">
        <v>784</v>
      </c>
      <c r="B1944" t="s">
        <v>1629</v>
      </c>
      <c r="C1944" s="1">
        <f t="shared" si="1115"/>
        <v>1917</v>
      </c>
      <c r="D1944" s="7">
        <f>IF(P1944&gt;0,RANK(P1944,(P1944:R1944,S1944:AG1944)),0)</f>
        <v>1</v>
      </c>
      <c r="E1944" s="7">
        <f>IF(Q1944&gt;0,RANK(Q1944,(P1944:R1944,S1944:AG1944)),0)</f>
        <v>0</v>
      </c>
      <c r="F1944" s="7">
        <f>IF(R1944&gt;0,RANK(R1944,(P1944:R1944,S1944:AG1944)),0)</f>
        <v>2</v>
      </c>
      <c r="G1944" s="7">
        <f>IF(S1944&gt;0,RANK(S1944,(P1944:R1944,S1944:AG1944)),0)</f>
        <v>4</v>
      </c>
      <c r="H1944" s="49">
        <f t="shared" si="1116"/>
        <v>1513</v>
      </c>
      <c r="I1944" s="178">
        <f t="shared" si="1117"/>
        <v>0.78925404277516953</v>
      </c>
      <c r="J1944" s="2"/>
      <c r="K1944" s="2">
        <f t="shared" si="1118"/>
        <v>0.892018779342723</v>
      </c>
      <c r="L1944" s="2">
        <f t="shared" si="1119"/>
        <v>0</v>
      </c>
      <c r="M1944" s="2">
        <f t="shared" si="1120"/>
        <v>0.10276473656755347</v>
      </c>
      <c r="N1944" s="2">
        <f t="shared" si="1121"/>
        <v>1.0432968179447052E-3</v>
      </c>
      <c r="O1944" s="2">
        <f t="shared" si="1122"/>
        <v>4.1731872717788226E-3</v>
      </c>
      <c r="P1944" s="1">
        <v>1710</v>
      </c>
      <c r="R1944" s="1">
        <v>197</v>
      </c>
      <c r="S1944" s="1">
        <v>2</v>
      </c>
      <c r="V1944" s="1">
        <v>8</v>
      </c>
      <c r="AI1944" s="7">
        <f t="shared" si="1123"/>
        <v>0</v>
      </c>
      <c r="AJ1944" s="7">
        <f t="shared" si="1124"/>
        <v>0</v>
      </c>
      <c r="AK1944" s="7">
        <f t="shared" si="1125"/>
        <v>3</v>
      </c>
      <c r="AL1944" s="7">
        <f t="shared" si="1126"/>
        <v>0</v>
      </c>
      <c r="AM1944" s="2">
        <f t="shared" si="1127"/>
        <v>0</v>
      </c>
      <c r="AN1944" s="2">
        <f t="shared" si="1128"/>
        <v>0</v>
      </c>
      <c r="AO1944" s="2">
        <f t="shared" si="1129"/>
        <v>4.1731872717788209E-3</v>
      </c>
      <c r="AP1944" s="2">
        <f t="shared" si="1130"/>
        <v>0</v>
      </c>
      <c r="AR1944" t="str">
        <f t="shared" si="1131"/>
        <v>Bamberg</v>
      </c>
      <c r="AS1944" t="s">
        <v>1629</v>
      </c>
      <c r="AT1944" s="184">
        <v>6</v>
      </c>
      <c r="AV1944" s="98">
        <v>45</v>
      </c>
      <c r="AW1944" s="100">
        <v>9</v>
      </c>
      <c r="AX1944" s="106">
        <f t="shared" si="1132"/>
        <v>45009</v>
      </c>
      <c r="AZ1944" s="7" t="s">
        <v>2975</v>
      </c>
      <c r="BA1944" t="s">
        <v>3208</v>
      </c>
    </row>
    <row r="1945" spans="1:76" hidden="1" outlineLevel="1">
      <c r="A1945" t="s">
        <v>17</v>
      </c>
      <c r="B1945" t="s">
        <v>1629</v>
      </c>
      <c r="C1945" s="1">
        <f t="shared" si="1115"/>
        <v>1785</v>
      </c>
      <c r="D1945" s="7">
        <f>IF(P1945&gt;0,RANK(P1945,(P1945:R1945,S1945:AG1945)),0)</f>
        <v>1</v>
      </c>
      <c r="E1945" s="7">
        <f>IF(Q1945&gt;0,RANK(Q1945,(P1945:R1945,S1945:AG1945)),0)</f>
        <v>0</v>
      </c>
      <c r="F1945" s="7">
        <f>IF(R1945&gt;0,RANK(R1945,(P1945:R1945,S1945:AG1945)),0)</f>
        <v>2</v>
      </c>
      <c r="G1945" s="7">
        <f>IF(S1945&gt;0,RANK(S1945,(P1945:R1945,S1945:AG1945)),0)</f>
        <v>4</v>
      </c>
      <c r="H1945" s="49">
        <f t="shared" si="1116"/>
        <v>1352</v>
      </c>
      <c r="I1945" s="178">
        <f t="shared" si="1117"/>
        <v>0.75742296918767504</v>
      </c>
      <c r="J1945" s="2"/>
      <c r="K1945" s="2">
        <f t="shared" si="1118"/>
        <v>0.87450980392156863</v>
      </c>
      <c r="L1945" s="2">
        <f t="shared" si="1119"/>
        <v>0</v>
      </c>
      <c r="M1945" s="2">
        <f t="shared" si="1120"/>
        <v>0.11708683473389356</v>
      </c>
      <c r="N1945" s="2">
        <f t="shared" si="1121"/>
        <v>2.8011204481792717E-3</v>
      </c>
      <c r="O1945" s="2">
        <f t="shared" si="1122"/>
        <v>5.6022408963585409E-3</v>
      </c>
      <c r="P1945" s="1">
        <v>1561</v>
      </c>
      <c r="R1945" s="1">
        <v>209</v>
      </c>
      <c r="S1945" s="1">
        <v>5</v>
      </c>
      <c r="V1945" s="1">
        <v>10</v>
      </c>
      <c r="AI1945" s="7">
        <f t="shared" si="1123"/>
        <v>0</v>
      </c>
      <c r="AJ1945" s="7">
        <f t="shared" si="1124"/>
        <v>0</v>
      </c>
      <c r="AK1945" s="7">
        <f t="shared" si="1125"/>
        <v>3</v>
      </c>
      <c r="AL1945" s="7">
        <f t="shared" si="1126"/>
        <v>0</v>
      </c>
      <c r="AM1945" s="2">
        <f t="shared" si="1127"/>
        <v>0</v>
      </c>
      <c r="AN1945" s="2">
        <f t="shared" si="1128"/>
        <v>0</v>
      </c>
      <c r="AO1945" s="2">
        <f t="shared" si="1129"/>
        <v>5.6022408963585435E-3</v>
      </c>
      <c r="AP1945" s="2">
        <f t="shared" si="1130"/>
        <v>0</v>
      </c>
      <c r="AR1945" t="str">
        <f t="shared" si="1131"/>
        <v>Barnwell</v>
      </c>
      <c r="AS1945" t="s">
        <v>1629</v>
      </c>
      <c r="AT1945" s="184">
        <v>2</v>
      </c>
      <c r="AV1945" s="98">
        <v>45</v>
      </c>
      <c r="AW1945" s="100">
        <v>11</v>
      </c>
      <c r="AX1945" s="106">
        <f t="shared" si="1132"/>
        <v>45011</v>
      </c>
      <c r="AZ1945" s="7" t="s">
        <v>2975</v>
      </c>
      <c r="BA1945" t="s">
        <v>3208</v>
      </c>
    </row>
    <row r="1946" spans="1:76" hidden="1" outlineLevel="1">
      <c r="A1946" t="s">
        <v>18</v>
      </c>
      <c r="B1946" t="s">
        <v>1629</v>
      </c>
      <c r="C1946" s="1">
        <f t="shared" si="1115"/>
        <v>13601</v>
      </c>
      <c r="D1946" s="7">
        <f>IF(P1946&gt;0,RANK(P1946,(P1946:R1946,S1946:AG1946)),0)</f>
        <v>1</v>
      </c>
      <c r="E1946" s="7">
        <f>IF(Q1946&gt;0,RANK(Q1946,(P1946:R1946,S1946:AG1946)),0)</f>
        <v>0</v>
      </c>
      <c r="F1946" s="7">
        <f>IF(R1946&gt;0,RANK(R1946,(P1946:R1946,S1946:AG1946)),0)</f>
        <v>2</v>
      </c>
      <c r="G1946" s="7">
        <f>IF(S1946&gt;0,RANK(S1946,(P1946:R1946,S1946:AG1946)),0)</f>
        <v>4</v>
      </c>
      <c r="H1946" s="49">
        <f t="shared" si="1116"/>
        <v>6395</v>
      </c>
      <c r="I1946" s="178">
        <f t="shared" si="1117"/>
        <v>0.47018601573413721</v>
      </c>
      <c r="J1946" s="2"/>
      <c r="K1946" s="2">
        <f t="shared" si="1118"/>
        <v>0.7330343357106095</v>
      </c>
      <c r="L1946" s="2">
        <f t="shared" si="1119"/>
        <v>0</v>
      </c>
      <c r="M1946" s="2">
        <f t="shared" si="1120"/>
        <v>0.26284831997647234</v>
      </c>
      <c r="N1946" s="2">
        <f t="shared" si="1121"/>
        <v>1.7645761341077862E-3</v>
      </c>
      <c r="O1946" s="2">
        <f t="shared" si="1122"/>
        <v>2.3527681788103726E-3</v>
      </c>
      <c r="P1946" s="1">
        <v>9970</v>
      </c>
      <c r="R1946" s="1">
        <v>3575</v>
      </c>
      <c r="S1946" s="1">
        <v>24</v>
      </c>
      <c r="V1946" s="1">
        <v>32</v>
      </c>
      <c r="AI1946" s="7">
        <f t="shared" si="1123"/>
        <v>0</v>
      </c>
      <c r="AJ1946" s="7">
        <f t="shared" si="1124"/>
        <v>0</v>
      </c>
      <c r="AK1946" s="7">
        <f t="shared" si="1125"/>
        <v>3</v>
      </c>
      <c r="AL1946" s="7">
        <f t="shared" si="1126"/>
        <v>0</v>
      </c>
      <c r="AM1946" s="2">
        <f t="shared" si="1127"/>
        <v>0</v>
      </c>
      <c r="AN1946" s="2">
        <f t="shared" si="1128"/>
        <v>0</v>
      </c>
      <c r="AO1946" s="2">
        <f t="shared" si="1129"/>
        <v>2.3527681788103817E-3</v>
      </c>
      <c r="AP1946" s="2">
        <f t="shared" si="1130"/>
        <v>0</v>
      </c>
      <c r="AR1946" t="str">
        <f t="shared" si="1131"/>
        <v>Beaufort</v>
      </c>
      <c r="AS1946" t="s">
        <v>1629</v>
      </c>
      <c r="AT1946" s="184"/>
      <c r="AV1946" s="98">
        <v>45</v>
      </c>
      <c r="AW1946" s="100">
        <v>13</v>
      </c>
      <c r="AX1946" s="106">
        <f t="shared" si="1132"/>
        <v>45013</v>
      </c>
      <c r="AZ1946" s="7" t="s">
        <v>2975</v>
      </c>
      <c r="BA1946" t="s">
        <v>3208</v>
      </c>
    </row>
    <row r="1947" spans="1:76" hidden="1" outlineLevel="1">
      <c r="A1947" t="s">
        <v>2244</v>
      </c>
      <c r="B1947" t="s">
        <v>1629</v>
      </c>
      <c r="C1947" s="1">
        <f t="shared" si="1115"/>
        <v>13181</v>
      </c>
      <c r="D1947" s="7">
        <f>IF(P1947&gt;0,RANK(P1947,(P1947:R1947,S1947:AG1947)),0)</f>
        <v>1</v>
      </c>
      <c r="E1947" s="7">
        <f>IF(Q1947&gt;0,RANK(Q1947,(P1947:R1947,S1947:AG1947)),0)</f>
        <v>0</v>
      </c>
      <c r="F1947" s="7">
        <f>IF(R1947&gt;0,RANK(R1947,(P1947:R1947,S1947:AG1947)),0)</f>
        <v>2</v>
      </c>
      <c r="G1947" s="7">
        <f>IF(S1947&gt;0,RANK(S1947,(P1947:R1947,S1947:AG1947)),0)</f>
        <v>4</v>
      </c>
      <c r="H1947" s="49">
        <f t="shared" si="1116"/>
        <v>5893</v>
      </c>
      <c r="I1947" s="178">
        <f t="shared" si="1117"/>
        <v>0.44708292238828617</v>
      </c>
      <c r="J1947" s="2"/>
      <c r="K1947" s="2">
        <f t="shared" si="1118"/>
        <v>0.71959638874137011</v>
      </c>
      <c r="L1947" s="2">
        <f t="shared" si="1119"/>
        <v>0</v>
      </c>
      <c r="M1947" s="2">
        <f t="shared" si="1120"/>
        <v>0.27251346635308399</v>
      </c>
      <c r="N1947" s="2">
        <f t="shared" si="1121"/>
        <v>1.8966694484485243E-3</v>
      </c>
      <c r="O1947" s="2">
        <f t="shared" si="1122"/>
        <v>5.9934754570973798E-3</v>
      </c>
      <c r="P1947" s="1">
        <v>9485</v>
      </c>
      <c r="R1947" s="1">
        <v>3592</v>
      </c>
      <c r="S1947" s="1">
        <v>25</v>
      </c>
      <c r="V1947" s="1">
        <v>79</v>
      </c>
      <c r="AI1947" s="7">
        <f t="shared" si="1123"/>
        <v>0</v>
      </c>
      <c r="AJ1947" s="7">
        <f t="shared" si="1124"/>
        <v>0</v>
      </c>
      <c r="AK1947" s="7">
        <f t="shared" si="1125"/>
        <v>3</v>
      </c>
      <c r="AL1947" s="7">
        <f t="shared" si="1126"/>
        <v>0</v>
      </c>
      <c r="AM1947" s="2">
        <f t="shared" si="1127"/>
        <v>0</v>
      </c>
      <c r="AN1947" s="2">
        <f t="shared" si="1128"/>
        <v>0</v>
      </c>
      <c r="AO1947" s="2">
        <f t="shared" si="1129"/>
        <v>5.9934754570973373E-3</v>
      </c>
      <c r="AP1947" s="2">
        <f t="shared" si="1130"/>
        <v>0</v>
      </c>
      <c r="AR1947" t="str">
        <f t="shared" ref="AR1947:AR2010" si="1133">A1947</f>
        <v>Berkeley</v>
      </c>
      <c r="AS1947" t="s">
        <v>1629</v>
      </c>
      <c r="AT1947" s="184"/>
      <c r="AV1947" s="98">
        <v>45</v>
      </c>
      <c r="AW1947" s="100">
        <v>15</v>
      </c>
      <c r="AX1947" s="106">
        <f t="shared" si="1132"/>
        <v>45015</v>
      </c>
      <c r="AZ1947" s="7" t="s">
        <v>2975</v>
      </c>
      <c r="BA1947" t="s">
        <v>3208</v>
      </c>
    </row>
    <row r="1948" spans="1:76" hidden="1" outlineLevel="1">
      <c r="A1948" t="s">
        <v>1942</v>
      </c>
      <c r="B1948" t="s">
        <v>1629</v>
      </c>
      <c r="C1948" s="1">
        <f t="shared" si="1115"/>
        <v>1785</v>
      </c>
      <c r="D1948" s="7">
        <f>IF(P1948&gt;0,RANK(P1948,(P1948:R1948,S1948:AG1948)),0)</f>
        <v>1</v>
      </c>
      <c r="E1948" s="7">
        <f>IF(Q1948&gt;0,RANK(Q1948,(P1948:R1948,S1948:AG1948)),0)</f>
        <v>0</v>
      </c>
      <c r="F1948" s="7">
        <f>IF(R1948&gt;0,RANK(R1948,(P1948:R1948,S1948:AG1948)),0)</f>
        <v>2</v>
      </c>
      <c r="G1948" s="7">
        <f>IF(S1948&gt;0,RANK(S1948,(P1948:R1948,S1948:AG1948)),0)</f>
        <v>3</v>
      </c>
      <c r="H1948" s="49">
        <f t="shared" si="1116"/>
        <v>1295</v>
      </c>
      <c r="I1948" s="178">
        <f t="shared" si="1117"/>
        <v>0.72549019607843135</v>
      </c>
      <c r="J1948" s="2"/>
      <c r="K1948" s="2">
        <f t="shared" si="1118"/>
        <v>0.86050420168067232</v>
      </c>
      <c r="L1948" s="2">
        <f t="shared" si="1119"/>
        <v>0</v>
      </c>
      <c r="M1948" s="2">
        <f t="shared" si="1120"/>
        <v>0.13501400560224089</v>
      </c>
      <c r="N1948" s="2">
        <f t="shared" si="1121"/>
        <v>2.2408963585434172E-3</v>
      </c>
      <c r="O1948" s="2">
        <f t="shared" si="1122"/>
        <v>2.2408963585433738E-3</v>
      </c>
      <c r="P1948" s="1">
        <v>1536</v>
      </c>
      <c r="R1948" s="1">
        <v>241</v>
      </c>
      <c r="S1948" s="1">
        <v>4</v>
      </c>
      <c r="V1948" s="1">
        <v>4</v>
      </c>
      <c r="AI1948" s="7">
        <f t="shared" si="1123"/>
        <v>0</v>
      </c>
      <c r="AJ1948" s="7">
        <f t="shared" si="1124"/>
        <v>0</v>
      </c>
      <c r="AK1948" s="7">
        <f t="shared" si="1125"/>
        <v>3</v>
      </c>
      <c r="AL1948" s="7">
        <f t="shared" si="1126"/>
        <v>0</v>
      </c>
      <c r="AM1948" s="2">
        <f t="shared" si="1127"/>
        <v>0</v>
      </c>
      <c r="AN1948" s="2">
        <f t="shared" si="1128"/>
        <v>0</v>
      </c>
      <c r="AO1948" s="2">
        <f t="shared" si="1129"/>
        <v>2.2408963585434172E-3</v>
      </c>
      <c r="AP1948" s="2">
        <f t="shared" si="1130"/>
        <v>0</v>
      </c>
      <c r="AR1948" t="str">
        <f t="shared" si="1133"/>
        <v>Calhoun</v>
      </c>
      <c r="AS1948" t="s">
        <v>1629</v>
      </c>
      <c r="AT1948" s="184">
        <v>6</v>
      </c>
      <c r="AV1948" s="98">
        <v>45</v>
      </c>
      <c r="AW1948" s="100">
        <v>17</v>
      </c>
      <c r="AX1948" s="106">
        <f t="shared" si="1132"/>
        <v>45017</v>
      </c>
      <c r="AZ1948" s="7" t="s">
        <v>2975</v>
      </c>
      <c r="BA1948" t="s">
        <v>3208</v>
      </c>
    </row>
    <row r="1949" spans="1:76" hidden="1" outlineLevel="1">
      <c r="A1949" t="s">
        <v>3049</v>
      </c>
      <c r="B1949" t="s">
        <v>1629</v>
      </c>
      <c r="C1949" s="1">
        <f t="shared" si="1115"/>
        <v>40360</v>
      </c>
      <c r="D1949" s="7">
        <f>IF(P1949&gt;0,RANK(P1949,(P1949:R1949,S1949:AG1949)),0)</f>
        <v>1</v>
      </c>
      <c r="E1949" s="7">
        <f>IF(Q1949&gt;0,RANK(Q1949,(P1949:R1949,S1949:AG1949)),0)</f>
        <v>0</v>
      </c>
      <c r="F1949" s="7">
        <f>IF(R1949&gt;0,RANK(R1949,(P1949:R1949,S1949:AG1949)),0)</f>
        <v>2</v>
      </c>
      <c r="G1949" s="7">
        <f>IF(S1949&gt;0,RANK(S1949,(P1949:R1949,S1949:AG1949)),0)</f>
        <v>4</v>
      </c>
      <c r="H1949" s="49">
        <f t="shared" si="1116"/>
        <v>13118</v>
      </c>
      <c r="I1949" s="178">
        <f t="shared" si="1117"/>
        <v>0.32502477700693755</v>
      </c>
      <c r="J1949" s="2"/>
      <c r="K1949" s="2">
        <f t="shared" si="1118"/>
        <v>0.65968780971258667</v>
      </c>
      <c r="L1949" s="2">
        <f t="shared" si="1119"/>
        <v>0</v>
      </c>
      <c r="M1949" s="2">
        <f t="shared" si="1120"/>
        <v>0.33466303270564918</v>
      </c>
      <c r="N1949" s="2">
        <f t="shared" si="1121"/>
        <v>2.0069375619425171E-3</v>
      </c>
      <c r="O1949" s="2">
        <f t="shared" si="1122"/>
        <v>3.6422200198216355E-3</v>
      </c>
      <c r="P1949" s="1">
        <v>26625</v>
      </c>
      <c r="R1949" s="1">
        <v>13507</v>
      </c>
      <c r="S1949" s="1">
        <v>81</v>
      </c>
      <c r="V1949" s="1">
        <v>147</v>
      </c>
      <c r="AI1949" s="7">
        <f t="shared" si="1123"/>
        <v>0</v>
      </c>
      <c r="AJ1949" s="7">
        <f t="shared" si="1124"/>
        <v>0</v>
      </c>
      <c r="AK1949" s="7">
        <f t="shared" si="1125"/>
        <v>3</v>
      </c>
      <c r="AL1949" s="7">
        <f t="shared" si="1126"/>
        <v>0</v>
      </c>
      <c r="AM1949" s="2">
        <f t="shared" si="1127"/>
        <v>0</v>
      </c>
      <c r="AN1949" s="2">
        <f t="shared" si="1128"/>
        <v>0</v>
      </c>
      <c r="AO1949" s="2">
        <f t="shared" si="1129"/>
        <v>3.6422200198216056E-3</v>
      </c>
      <c r="AP1949" s="2">
        <f t="shared" si="1130"/>
        <v>0</v>
      </c>
      <c r="AR1949" t="str">
        <f t="shared" si="1133"/>
        <v>Charleston</v>
      </c>
      <c r="AS1949" t="s">
        <v>1629</v>
      </c>
      <c r="AT1949" s="184"/>
      <c r="AV1949" s="98">
        <v>45</v>
      </c>
      <c r="AW1949" s="100">
        <v>19</v>
      </c>
      <c r="AX1949" s="106">
        <f t="shared" si="1132"/>
        <v>45019</v>
      </c>
      <c r="AZ1949" s="7" t="s">
        <v>2975</v>
      </c>
      <c r="BA1949" t="s">
        <v>3208</v>
      </c>
    </row>
    <row r="1950" spans="1:76" hidden="1" outlineLevel="1">
      <c r="A1950" t="s">
        <v>11</v>
      </c>
      <c r="B1950" t="s">
        <v>1629</v>
      </c>
      <c r="C1950" s="1">
        <f t="shared" si="1115"/>
        <v>2408</v>
      </c>
      <c r="D1950" s="7">
        <f>IF(P1950&gt;0,RANK(P1950,(P1950:R1950,S1950:AG1950)),0)</f>
        <v>1</v>
      </c>
      <c r="E1950" s="7">
        <f>IF(Q1950&gt;0,RANK(Q1950,(P1950:R1950,S1950:AG1950)),0)</f>
        <v>0</v>
      </c>
      <c r="F1950" s="7">
        <f>IF(R1950&gt;0,RANK(R1950,(P1950:R1950,S1950:AG1950)),0)</f>
        <v>2</v>
      </c>
      <c r="G1950" s="7">
        <f>IF(S1950&gt;0,RANK(S1950,(P1950:R1950,S1950:AG1950)),0)</f>
        <v>4</v>
      </c>
      <c r="H1950" s="49">
        <f t="shared" si="1116"/>
        <v>1363</v>
      </c>
      <c r="I1950" s="178">
        <f t="shared" si="1117"/>
        <v>0.56602990033222589</v>
      </c>
      <c r="J1950" s="2"/>
      <c r="K1950" s="2">
        <f t="shared" si="1118"/>
        <v>0.779485049833887</v>
      </c>
      <c r="L1950" s="2">
        <f t="shared" si="1119"/>
        <v>0</v>
      </c>
      <c r="M1950" s="2">
        <f t="shared" si="1120"/>
        <v>0.21345514950166114</v>
      </c>
      <c r="N1950" s="2">
        <f t="shared" si="1121"/>
        <v>2.9069767441860465E-3</v>
      </c>
      <c r="O1950" s="2">
        <f t="shared" si="1122"/>
        <v>4.1528239202658131E-3</v>
      </c>
      <c r="P1950" s="1">
        <v>1877</v>
      </c>
      <c r="R1950" s="1">
        <v>514</v>
      </c>
      <c r="S1950" s="1">
        <v>7</v>
      </c>
      <c r="V1950" s="1">
        <v>10</v>
      </c>
      <c r="AI1950" s="7">
        <f t="shared" si="1123"/>
        <v>0</v>
      </c>
      <c r="AJ1950" s="7">
        <f t="shared" si="1124"/>
        <v>0</v>
      </c>
      <c r="AK1950" s="7">
        <f t="shared" si="1125"/>
        <v>3</v>
      </c>
      <c r="AL1950" s="7">
        <f t="shared" si="1126"/>
        <v>0</v>
      </c>
      <c r="AM1950" s="2">
        <f t="shared" si="1127"/>
        <v>0</v>
      </c>
      <c r="AN1950" s="2">
        <f t="shared" si="1128"/>
        <v>0</v>
      </c>
      <c r="AO1950" s="2">
        <f t="shared" si="1129"/>
        <v>4.152823920265781E-3</v>
      </c>
      <c r="AP1950" s="2">
        <f t="shared" si="1130"/>
        <v>0</v>
      </c>
      <c r="AR1950" t="str">
        <f t="shared" si="1133"/>
        <v>Cherokee</v>
      </c>
      <c r="AS1950" t="s">
        <v>1629</v>
      </c>
      <c r="AT1950" s="184">
        <v>5</v>
      </c>
      <c r="AV1950" s="98">
        <v>45</v>
      </c>
      <c r="AW1950" s="100">
        <v>21</v>
      </c>
      <c r="AX1950" s="106">
        <f t="shared" si="1132"/>
        <v>45021</v>
      </c>
      <c r="AZ1950" s="7" t="s">
        <v>2975</v>
      </c>
      <c r="BA1950" t="s">
        <v>3208</v>
      </c>
    </row>
    <row r="1951" spans="1:76" hidden="1" outlineLevel="1">
      <c r="A1951" t="s">
        <v>2178</v>
      </c>
      <c r="B1951" t="s">
        <v>1629</v>
      </c>
      <c r="C1951" s="1">
        <f t="shared" si="1115"/>
        <v>2464</v>
      </c>
      <c r="D1951" s="7">
        <f>IF(P1951&gt;0,RANK(P1951,(P1951:R1951,S1951:AG1951)),0)</f>
        <v>1</v>
      </c>
      <c r="E1951" s="7">
        <f>IF(Q1951&gt;0,RANK(Q1951,(P1951:R1951,S1951:AG1951)),0)</f>
        <v>0</v>
      </c>
      <c r="F1951" s="7">
        <f>IF(R1951&gt;0,RANK(R1951,(P1951:R1951,S1951:AG1951)),0)</f>
        <v>2</v>
      </c>
      <c r="G1951" s="7">
        <f>IF(S1951&gt;0,RANK(S1951,(P1951:R1951,S1951:AG1951)),0)</f>
        <v>3</v>
      </c>
      <c r="H1951" s="49">
        <f t="shared" si="1116"/>
        <v>1470</v>
      </c>
      <c r="I1951" s="178">
        <f t="shared" si="1117"/>
        <v>0.59659090909090906</v>
      </c>
      <c r="J1951" s="2"/>
      <c r="K1951" s="2">
        <f t="shared" si="1118"/>
        <v>0.79626623376623373</v>
      </c>
      <c r="L1951" s="2">
        <f t="shared" si="1119"/>
        <v>0</v>
      </c>
      <c r="M1951" s="2">
        <f t="shared" si="1120"/>
        <v>0.19967532467532467</v>
      </c>
      <c r="N1951" s="2">
        <f t="shared" si="1121"/>
        <v>2.840909090909091E-3</v>
      </c>
      <c r="O1951" s="2">
        <f t="shared" si="1122"/>
        <v>1.2175324675325035E-3</v>
      </c>
      <c r="P1951" s="1">
        <v>1962</v>
      </c>
      <c r="R1951" s="1">
        <v>492</v>
      </c>
      <c r="S1951" s="1">
        <v>7</v>
      </c>
      <c r="V1951" s="1">
        <v>3</v>
      </c>
      <c r="AI1951" s="7">
        <f t="shared" si="1123"/>
        <v>0</v>
      </c>
      <c r="AJ1951" s="7">
        <f t="shared" si="1124"/>
        <v>0</v>
      </c>
      <c r="AK1951" s="7">
        <f t="shared" si="1125"/>
        <v>4</v>
      </c>
      <c r="AL1951" s="7">
        <f t="shared" si="1126"/>
        <v>0</v>
      </c>
      <c r="AM1951" s="2">
        <f t="shared" si="1127"/>
        <v>0</v>
      </c>
      <c r="AN1951" s="2">
        <f t="shared" si="1128"/>
        <v>0</v>
      </c>
      <c r="AO1951" s="2">
        <f t="shared" si="1129"/>
        <v>1.2175324675324675E-3</v>
      </c>
      <c r="AP1951" s="2">
        <f t="shared" si="1130"/>
        <v>0</v>
      </c>
      <c r="AR1951" t="str">
        <f t="shared" si="1133"/>
        <v>Chester</v>
      </c>
      <c r="AS1951" t="s">
        <v>1629</v>
      </c>
      <c r="AT1951" s="184">
        <v>5</v>
      </c>
      <c r="AV1951" s="98">
        <v>45</v>
      </c>
      <c r="AW1951" s="100">
        <v>23</v>
      </c>
      <c r="AX1951" s="106">
        <f t="shared" si="1132"/>
        <v>45023</v>
      </c>
      <c r="AZ1951" s="7" t="s">
        <v>2975</v>
      </c>
      <c r="BA1951" t="s">
        <v>3208</v>
      </c>
    </row>
    <row r="1952" spans="1:76" hidden="1" outlineLevel="1">
      <c r="A1952" s="9" t="s">
        <v>2334</v>
      </c>
      <c r="B1952" t="s">
        <v>1629</v>
      </c>
      <c r="C1952" s="1">
        <f t="shared" si="1115"/>
        <v>2668</v>
      </c>
      <c r="D1952" s="7">
        <f>IF(P1952&gt;0,RANK(P1952,(P1952:R1952,S1952:AG1952)),0)</f>
        <v>1</v>
      </c>
      <c r="E1952" s="7">
        <f>IF(Q1952&gt;0,RANK(Q1952,(P1952:R1952,S1952:AG1952)),0)</f>
        <v>0</v>
      </c>
      <c r="F1952" s="7">
        <f>IF(R1952&gt;0,RANK(R1952,(P1952:R1952,S1952:AG1952)),0)</f>
        <v>2</v>
      </c>
      <c r="G1952" s="7">
        <f>IF(S1952&gt;0,RANK(S1952,(P1952:R1952,S1952:AG1952)),0)</f>
        <v>4</v>
      </c>
      <c r="H1952" s="49">
        <f t="shared" si="1116"/>
        <v>1763</v>
      </c>
      <c r="I1952" s="178">
        <f t="shared" si="1117"/>
        <v>0.66079460269865065</v>
      </c>
      <c r="J1952" s="2"/>
      <c r="K1952" s="2">
        <f t="shared" si="1118"/>
        <v>0.82796101949025491</v>
      </c>
      <c r="L1952" s="2">
        <f t="shared" si="1119"/>
        <v>0</v>
      </c>
      <c r="M1952" s="2">
        <f t="shared" si="1120"/>
        <v>0.16716641679160421</v>
      </c>
      <c r="N1952" s="2">
        <f t="shared" si="1121"/>
        <v>1.8740629685157421E-3</v>
      </c>
      <c r="O1952" s="2">
        <f t="shared" si="1122"/>
        <v>2.9985007496251344E-3</v>
      </c>
      <c r="P1952" s="1">
        <v>2209</v>
      </c>
      <c r="R1952" s="1">
        <v>446</v>
      </c>
      <c r="S1952" s="1">
        <v>5</v>
      </c>
      <c r="V1952" s="1">
        <v>8</v>
      </c>
      <c r="AI1952" s="7">
        <f t="shared" si="1123"/>
        <v>0</v>
      </c>
      <c r="AJ1952" s="7">
        <f t="shared" si="1124"/>
        <v>0</v>
      </c>
      <c r="AK1952" s="7">
        <f t="shared" si="1125"/>
        <v>3</v>
      </c>
      <c r="AL1952" s="7">
        <f t="shared" si="1126"/>
        <v>0</v>
      </c>
      <c r="AM1952" s="2">
        <f t="shared" si="1127"/>
        <v>0</v>
      </c>
      <c r="AN1952" s="2">
        <f t="shared" si="1128"/>
        <v>0</v>
      </c>
      <c r="AO1952" s="2">
        <f t="shared" si="1129"/>
        <v>2.9985007496251873E-3</v>
      </c>
      <c r="AP1952" s="2">
        <f t="shared" si="1130"/>
        <v>0</v>
      </c>
      <c r="AR1952" t="str">
        <f t="shared" si="1133"/>
        <v>Chesterfield</v>
      </c>
      <c r="AS1952" t="s">
        <v>1629</v>
      </c>
      <c r="AT1952" s="184">
        <v>7</v>
      </c>
      <c r="AV1952" s="98">
        <v>45</v>
      </c>
      <c r="AW1952" s="100">
        <v>25</v>
      </c>
      <c r="AX1952" s="106">
        <f t="shared" si="1132"/>
        <v>45025</v>
      </c>
      <c r="AZ1952" s="7" t="s">
        <v>2975</v>
      </c>
      <c r="BA1952" t="s">
        <v>3208</v>
      </c>
    </row>
    <row r="1953" spans="1:53" hidden="1" outlineLevel="1">
      <c r="A1953" s="9" t="s">
        <v>210</v>
      </c>
      <c r="B1953" t="s">
        <v>1629</v>
      </c>
      <c r="C1953" s="1">
        <f t="shared" si="1115"/>
        <v>3930</v>
      </c>
      <c r="D1953" s="7">
        <f>IF(P1953&gt;0,RANK(P1953,(P1953:R1953,S1953:AG1953)),0)</f>
        <v>1</v>
      </c>
      <c r="E1953" s="7">
        <f>IF(Q1953&gt;0,RANK(Q1953,(P1953:R1953,S1953:AG1953)),0)</f>
        <v>0</v>
      </c>
      <c r="F1953" s="7">
        <f>IF(R1953&gt;0,RANK(R1953,(P1953:R1953,S1953:AG1953)),0)</f>
        <v>2</v>
      </c>
      <c r="G1953" s="7">
        <f>IF(S1953&gt;0,RANK(S1953,(P1953:R1953,S1953:AG1953)),0)</f>
        <v>4</v>
      </c>
      <c r="H1953" s="49">
        <f t="shared" si="1116"/>
        <v>3234</v>
      </c>
      <c r="I1953" s="178">
        <f t="shared" si="1117"/>
        <v>0.8229007633587786</v>
      </c>
      <c r="J1953" s="2"/>
      <c r="K1953" s="2">
        <f t="shared" si="1118"/>
        <v>0.90865139949109419</v>
      </c>
      <c r="L1953" s="2">
        <f t="shared" si="1119"/>
        <v>0</v>
      </c>
      <c r="M1953" s="2">
        <f t="shared" si="1120"/>
        <v>8.5750636132315525E-2</v>
      </c>
      <c r="N1953" s="2">
        <f t="shared" si="1121"/>
        <v>7.6335877862595419E-4</v>
      </c>
      <c r="O1953" s="2">
        <f t="shared" si="1122"/>
        <v>4.8346055979643296E-3</v>
      </c>
      <c r="P1953" s="1">
        <v>3571</v>
      </c>
      <c r="R1953" s="1">
        <v>337</v>
      </c>
      <c r="S1953" s="1">
        <v>3</v>
      </c>
      <c r="V1953" s="1">
        <v>19</v>
      </c>
      <c r="AI1953" s="7">
        <f t="shared" si="1123"/>
        <v>0</v>
      </c>
      <c r="AJ1953" s="7">
        <f t="shared" si="1124"/>
        <v>0</v>
      </c>
      <c r="AK1953" s="7">
        <f t="shared" si="1125"/>
        <v>3</v>
      </c>
      <c r="AL1953" s="7">
        <f t="shared" si="1126"/>
        <v>0</v>
      </c>
      <c r="AM1953" s="2">
        <f t="shared" si="1127"/>
        <v>0</v>
      </c>
      <c r="AN1953" s="2">
        <f t="shared" si="1128"/>
        <v>0</v>
      </c>
      <c r="AO1953" s="2">
        <f t="shared" si="1129"/>
        <v>4.8346055979643764E-3</v>
      </c>
      <c r="AP1953" s="2">
        <f t="shared" si="1130"/>
        <v>0</v>
      </c>
      <c r="AR1953" t="str">
        <f t="shared" si="1133"/>
        <v>Clarendon</v>
      </c>
      <c r="AS1953" t="s">
        <v>1629</v>
      </c>
      <c r="AT1953" s="184">
        <v>6</v>
      </c>
      <c r="AV1953" s="98">
        <v>45</v>
      </c>
      <c r="AW1953" s="100">
        <v>27</v>
      </c>
      <c r="AX1953" s="106">
        <f t="shared" si="1132"/>
        <v>45027</v>
      </c>
      <c r="AZ1953" s="7" t="s">
        <v>2975</v>
      </c>
      <c r="BA1953" t="s">
        <v>3208</v>
      </c>
    </row>
    <row r="1954" spans="1:53" hidden="1" outlineLevel="1">
      <c r="A1954" s="9" t="s">
        <v>1109</v>
      </c>
      <c r="B1954" t="s">
        <v>1629</v>
      </c>
      <c r="C1954" s="1">
        <f t="shared" si="1115"/>
        <v>3560</v>
      </c>
      <c r="D1954" s="7">
        <f>IF(P1954&gt;0,RANK(P1954,(P1954:R1954,S1954:AG1954)),0)</f>
        <v>1</v>
      </c>
      <c r="E1954" s="7">
        <f>IF(Q1954&gt;0,RANK(Q1954,(P1954:R1954,S1954:AG1954)),0)</f>
        <v>0</v>
      </c>
      <c r="F1954" s="7">
        <f>IF(R1954&gt;0,RANK(R1954,(P1954:R1954,S1954:AG1954)),0)</f>
        <v>2</v>
      </c>
      <c r="G1954" s="7">
        <f>IF(S1954&gt;0,RANK(S1954,(P1954:R1954,S1954:AG1954)),0)</f>
        <v>4</v>
      </c>
      <c r="H1954" s="49">
        <f t="shared" si="1116"/>
        <v>2355</v>
      </c>
      <c r="I1954" s="178">
        <f t="shared" si="1117"/>
        <v>0.6615168539325843</v>
      </c>
      <c r="J1954" s="2"/>
      <c r="K1954" s="2">
        <f t="shared" si="1118"/>
        <v>0.82556179775280902</v>
      </c>
      <c r="L1954" s="2">
        <f t="shared" si="1119"/>
        <v>0</v>
      </c>
      <c r="M1954" s="2">
        <f t="shared" si="1120"/>
        <v>0.16404494382022472</v>
      </c>
      <c r="N1954" s="2">
        <f t="shared" si="1121"/>
        <v>3.3707865168539327E-3</v>
      </c>
      <c r="O1954" s="2">
        <f t="shared" si="1122"/>
        <v>7.0224719101123238E-3</v>
      </c>
      <c r="P1954" s="1">
        <v>2939</v>
      </c>
      <c r="R1954" s="1">
        <v>584</v>
      </c>
      <c r="S1954" s="1">
        <v>12</v>
      </c>
      <c r="V1954" s="1">
        <v>25</v>
      </c>
      <c r="AI1954" s="7">
        <f t="shared" si="1123"/>
        <v>0</v>
      </c>
      <c r="AJ1954" s="7">
        <f t="shared" si="1124"/>
        <v>0</v>
      </c>
      <c r="AK1954" s="7">
        <f t="shared" si="1125"/>
        <v>3</v>
      </c>
      <c r="AL1954" s="7">
        <f t="shared" si="1126"/>
        <v>0</v>
      </c>
      <c r="AM1954" s="2">
        <f t="shared" si="1127"/>
        <v>0</v>
      </c>
      <c r="AN1954" s="2">
        <f t="shared" si="1128"/>
        <v>0</v>
      </c>
      <c r="AO1954" s="2">
        <f t="shared" si="1129"/>
        <v>7.0224719101123594E-3</v>
      </c>
      <c r="AP1954" s="2">
        <f t="shared" si="1130"/>
        <v>0</v>
      </c>
      <c r="AR1954" t="str">
        <f t="shared" si="1133"/>
        <v>Colleton</v>
      </c>
      <c r="AS1954" t="s">
        <v>1629</v>
      </c>
      <c r="AT1954" s="184"/>
      <c r="AV1954" s="98">
        <v>45</v>
      </c>
      <c r="AW1954" s="100">
        <v>29</v>
      </c>
      <c r="AX1954" s="106">
        <f t="shared" si="1132"/>
        <v>45029</v>
      </c>
      <c r="AZ1954" s="7" t="s">
        <v>2975</v>
      </c>
      <c r="BA1954" t="s">
        <v>3208</v>
      </c>
    </row>
    <row r="1955" spans="1:53" hidden="1" outlineLevel="1">
      <c r="A1955" s="9" t="s">
        <v>2931</v>
      </c>
      <c r="B1955" t="s">
        <v>1629</v>
      </c>
      <c r="C1955" s="1">
        <f t="shared" si="1115"/>
        <v>6096</v>
      </c>
      <c r="D1955" s="7">
        <f>IF(P1955&gt;0,RANK(P1955,(P1955:R1955,S1955:AG1955)),0)</f>
        <v>1</v>
      </c>
      <c r="E1955" s="7">
        <f>IF(Q1955&gt;0,RANK(Q1955,(P1955:R1955,S1955:AG1955)),0)</f>
        <v>0</v>
      </c>
      <c r="F1955" s="7">
        <f>IF(R1955&gt;0,RANK(R1955,(P1955:R1955,S1955:AG1955)),0)</f>
        <v>2</v>
      </c>
      <c r="G1955" s="7">
        <f>IF(S1955&gt;0,RANK(S1955,(P1955:R1955,S1955:AG1955)),0)</f>
        <v>4</v>
      </c>
      <c r="H1955" s="49">
        <f t="shared" si="1116"/>
        <v>3909</v>
      </c>
      <c r="I1955" s="178">
        <f t="shared" si="1117"/>
        <v>0.64124015748031493</v>
      </c>
      <c r="J1955" s="2"/>
      <c r="K1955" s="2">
        <f t="shared" si="1118"/>
        <v>0.81856955380577423</v>
      </c>
      <c r="L1955" s="2">
        <f t="shared" si="1119"/>
        <v>0</v>
      </c>
      <c r="M1955" s="2">
        <f t="shared" si="1120"/>
        <v>0.17732939632545933</v>
      </c>
      <c r="N1955" s="2">
        <f t="shared" si="1121"/>
        <v>9.8425196850393699E-4</v>
      </c>
      <c r="O1955" s="2">
        <f t="shared" si="1122"/>
        <v>3.1167979002625062E-3</v>
      </c>
      <c r="P1955" s="1">
        <v>4990</v>
      </c>
      <c r="R1955" s="1">
        <v>1081</v>
      </c>
      <c r="S1955" s="1">
        <v>6</v>
      </c>
      <c r="V1955" s="1">
        <v>19</v>
      </c>
      <c r="AI1955" s="7">
        <f t="shared" si="1123"/>
        <v>0</v>
      </c>
      <c r="AJ1955" s="7">
        <f t="shared" si="1124"/>
        <v>0</v>
      </c>
      <c r="AK1955" s="7">
        <f t="shared" si="1125"/>
        <v>3</v>
      </c>
      <c r="AL1955" s="7">
        <f t="shared" si="1126"/>
        <v>0</v>
      </c>
      <c r="AM1955" s="2">
        <f t="shared" si="1127"/>
        <v>0</v>
      </c>
      <c r="AN1955" s="2">
        <f t="shared" si="1128"/>
        <v>0</v>
      </c>
      <c r="AO1955" s="2">
        <f t="shared" si="1129"/>
        <v>3.1167979002624671E-3</v>
      </c>
      <c r="AP1955" s="2">
        <f t="shared" si="1130"/>
        <v>0</v>
      </c>
      <c r="AR1955" t="str">
        <f t="shared" si="1133"/>
        <v>Darlington</v>
      </c>
      <c r="AS1955" t="s">
        <v>1629</v>
      </c>
      <c r="AT1955" s="184">
        <v>7</v>
      </c>
      <c r="AV1955" s="98">
        <v>45</v>
      </c>
      <c r="AW1955" s="100">
        <v>31</v>
      </c>
      <c r="AX1955" s="106">
        <f t="shared" si="1132"/>
        <v>45031</v>
      </c>
      <c r="AZ1955" s="7" t="s">
        <v>2975</v>
      </c>
      <c r="BA1955" t="s">
        <v>3208</v>
      </c>
    </row>
    <row r="1956" spans="1:53" hidden="1" outlineLevel="1">
      <c r="A1956" s="9" t="s">
        <v>2851</v>
      </c>
      <c r="B1956" t="s">
        <v>1629</v>
      </c>
      <c r="C1956" s="1">
        <f t="shared" si="1115"/>
        <v>1975</v>
      </c>
      <c r="D1956" s="7">
        <f>IF(P1956&gt;0,RANK(P1956,(P1956:R1956,S1956:AG1956)),0)</f>
        <v>1</v>
      </c>
      <c r="E1956" s="7">
        <f>IF(Q1956&gt;0,RANK(Q1956,(P1956:R1956,S1956:AG1956)),0)</f>
        <v>0</v>
      </c>
      <c r="F1956" s="7">
        <f>IF(R1956&gt;0,RANK(R1956,(P1956:R1956,S1956:AG1956)),0)</f>
        <v>2</v>
      </c>
      <c r="G1956" s="7">
        <f>IF(S1956&gt;0,RANK(S1956,(P1956:R1956,S1956:AG1956)),0)</f>
        <v>3</v>
      </c>
      <c r="H1956" s="49">
        <f t="shared" si="1116"/>
        <v>1357</v>
      </c>
      <c r="I1956" s="178">
        <f t="shared" si="1117"/>
        <v>0.68708860759493673</v>
      </c>
      <c r="J1956" s="2"/>
      <c r="K1956" s="2">
        <f t="shared" si="1118"/>
        <v>0.84</v>
      </c>
      <c r="L1956" s="2">
        <f t="shared" si="1119"/>
        <v>0</v>
      </c>
      <c r="M1956" s="2">
        <f t="shared" si="1120"/>
        <v>0.1529113924050633</v>
      </c>
      <c r="N1956" s="2">
        <f t="shared" si="1121"/>
        <v>4.5569620253164559E-3</v>
      </c>
      <c r="O1956" s="2">
        <f t="shared" si="1122"/>
        <v>2.5316455696202797E-3</v>
      </c>
      <c r="P1956" s="1">
        <v>1659</v>
      </c>
      <c r="R1956" s="1">
        <v>302</v>
      </c>
      <c r="S1956" s="1">
        <v>9</v>
      </c>
      <c r="V1956" s="1">
        <v>5</v>
      </c>
      <c r="AI1956" s="7">
        <f t="shared" si="1123"/>
        <v>0</v>
      </c>
      <c r="AJ1956" s="7">
        <f t="shared" si="1124"/>
        <v>0</v>
      </c>
      <c r="AK1956" s="7">
        <f t="shared" si="1125"/>
        <v>4</v>
      </c>
      <c r="AL1956" s="7">
        <f t="shared" si="1126"/>
        <v>0</v>
      </c>
      <c r="AM1956" s="2">
        <f t="shared" si="1127"/>
        <v>0</v>
      </c>
      <c r="AN1956" s="2">
        <f t="shared" si="1128"/>
        <v>0</v>
      </c>
      <c r="AO1956" s="2">
        <f t="shared" si="1129"/>
        <v>2.5316455696202532E-3</v>
      </c>
      <c r="AP1956" s="2">
        <f t="shared" si="1130"/>
        <v>0</v>
      </c>
      <c r="AR1956" t="str">
        <f t="shared" si="1133"/>
        <v>Dillon</v>
      </c>
      <c r="AS1956" t="s">
        <v>1629</v>
      </c>
      <c r="AT1956" s="184">
        <v>7</v>
      </c>
      <c r="AV1956" s="98">
        <v>45</v>
      </c>
      <c r="AW1956" s="100">
        <v>33</v>
      </c>
      <c r="AX1956" s="106">
        <f t="shared" si="1132"/>
        <v>45033</v>
      </c>
      <c r="AZ1956" s="7" t="s">
        <v>2975</v>
      </c>
      <c r="BA1956" t="s">
        <v>3208</v>
      </c>
    </row>
    <row r="1957" spans="1:53" hidden="1" outlineLevel="1">
      <c r="A1957" s="9" t="s">
        <v>1790</v>
      </c>
      <c r="B1957" t="s">
        <v>1629</v>
      </c>
      <c r="C1957" s="1">
        <f t="shared" si="1115"/>
        <v>9876</v>
      </c>
      <c r="D1957" s="7">
        <f>IF(P1957&gt;0,RANK(P1957,(P1957:R1957,S1957:AG1957)),0)</f>
        <v>1</v>
      </c>
      <c r="E1957" s="7">
        <f>IF(Q1957&gt;0,RANK(Q1957,(P1957:R1957,S1957:AG1957)),0)</f>
        <v>0</v>
      </c>
      <c r="F1957" s="7">
        <f>IF(R1957&gt;0,RANK(R1957,(P1957:R1957,S1957:AG1957)),0)</f>
        <v>2</v>
      </c>
      <c r="G1957" s="7">
        <f>IF(S1957&gt;0,RANK(S1957,(P1957:R1957,S1957:AG1957)),0)</f>
        <v>4</v>
      </c>
      <c r="H1957" s="49">
        <f t="shared" si="1116"/>
        <v>4049</v>
      </c>
      <c r="I1957" s="178">
        <f t="shared" si="1117"/>
        <v>0.409983799108951</v>
      </c>
      <c r="J1957" s="2"/>
      <c r="K1957" s="2">
        <f t="shared" si="1118"/>
        <v>0.70210611583637095</v>
      </c>
      <c r="L1957" s="2">
        <f t="shared" si="1119"/>
        <v>0</v>
      </c>
      <c r="M1957" s="2">
        <f t="shared" si="1120"/>
        <v>0.29212231672742001</v>
      </c>
      <c r="N1957" s="2">
        <f t="shared" si="1121"/>
        <v>2.3288780882948562E-3</v>
      </c>
      <c r="O1957" s="2">
        <f t="shared" si="1122"/>
        <v>3.4426893479141902E-3</v>
      </c>
      <c r="P1957" s="1">
        <v>6934</v>
      </c>
      <c r="R1957" s="1">
        <v>2885</v>
      </c>
      <c r="S1957" s="1">
        <v>23</v>
      </c>
      <c r="V1957" s="1">
        <v>34</v>
      </c>
      <c r="AI1957" s="7">
        <f t="shared" si="1123"/>
        <v>0</v>
      </c>
      <c r="AJ1957" s="7">
        <f t="shared" si="1124"/>
        <v>0</v>
      </c>
      <c r="AK1957" s="7">
        <f t="shared" si="1125"/>
        <v>3</v>
      </c>
      <c r="AL1957" s="7">
        <f t="shared" si="1126"/>
        <v>0</v>
      </c>
      <c r="AM1957" s="2">
        <f t="shared" si="1127"/>
        <v>0</v>
      </c>
      <c r="AN1957" s="2">
        <f t="shared" si="1128"/>
        <v>0</v>
      </c>
      <c r="AO1957" s="2">
        <f t="shared" si="1129"/>
        <v>3.4426893479141351E-3</v>
      </c>
      <c r="AP1957" s="2">
        <f t="shared" si="1130"/>
        <v>0</v>
      </c>
      <c r="AR1957" t="str">
        <f t="shared" si="1133"/>
        <v>Dorchester</v>
      </c>
      <c r="AS1957" t="s">
        <v>1629</v>
      </c>
      <c r="AT1957" s="184"/>
      <c r="AV1957" s="98">
        <v>45</v>
      </c>
      <c r="AW1957" s="100">
        <v>35</v>
      </c>
      <c r="AX1957" s="106">
        <f t="shared" si="1132"/>
        <v>45035</v>
      </c>
      <c r="AZ1957" s="7" t="s">
        <v>2975</v>
      </c>
      <c r="BA1957" t="s">
        <v>3208</v>
      </c>
    </row>
    <row r="1958" spans="1:53" hidden="1" outlineLevel="1">
      <c r="A1958" s="9" t="s">
        <v>1836</v>
      </c>
      <c r="B1958" t="s">
        <v>1629</v>
      </c>
      <c r="C1958" s="1">
        <f t="shared" si="1115"/>
        <v>1802</v>
      </c>
      <c r="D1958" s="7">
        <f>IF(P1958&gt;0,RANK(P1958,(P1958:R1958,S1958:AG1958)),0)</f>
        <v>1</v>
      </c>
      <c r="E1958" s="7">
        <f>IF(Q1958&gt;0,RANK(Q1958,(P1958:R1958,S1958:AG1958)),0)</f>
        <v>0</v>
      </c>
      <c r="F1958" s="7">
        <f>IF(R1958&gt;0,RANK(R1958,(P1958:R1958,S1958:AG1958)),0)</f>
        <v>2</v>
      </c>
      <c r="G1958" s="7">
        <f>IF(S1958&gt;0,RANK(S1958,(P1958:R1958,S1958:AG1958)),0)</f>
        <v>4</v>
      </c>
      <c r="H1958" s="49">
        <f t="shared" si="1116"/>
        <v>1173</v>
      </c>
      <c r="I1958" s="178">
        <f t="shared" si="1117"/>
        <v>0.65094339622641506</v>
      </c>
      <c r="J1958" s="2"/>
      <c r="K1958" s="2">
        <f t="shared" si="1118"/>
        <v>0.81798002219755828</v>
      </c>
      <c r="L1958" s="2">
        <f t="shared" si="1119"/>
        <v>0</v>
      </c>
      <c r="M1958" s="2">
        <f t="shared" si="1120"/>
        <v>0.16703662597114319</v>
      </c>
      <c r="N1958" s="2">
        <f t="shared" si="1121"/>
        <v>2.2197558268590455E-3</v>
      </c>
      <c r="O1958" s="2">
        <f t="shared" si="1122"/>
        <v>1.2763596004439491E-2</v>
      </c>
      <c r="P1958" s="1">
        <v>1474</v>
      </c>
      <c r="R1958" s="1">
        <v>301</v>
      </c>
      <c r="S1958" s="1">
        <v>4</v>
      </c>
      <c r="V1958" s="1">
        <v>23</v>
      </c>
      <c r="AI1958" s="7">
        <f t="shared" si="1123"/>
        <v>0</v>
      </c>
      <c r="AJ1958" s="7">
        <f t="shared" si="1124"/>
        <v>0</v>
      </c>
      <c r="AK1958" s="7">
        <f t="shared" si="1125"/>
        <v>3</v>
      </c>
      <c r="AL1958" s="7">
        <f t="shared" si="1126"/>
        <v>0</v>
      </c>
      <c r="AM1958" s="2">
        <f t="shared" si="1127"/>
        <v>0</v>
      </c>
      <c r="AN1958" s="2">
        <f t="shared" si="1128"/>
        <v>0</v>
      </c>
      <c r="AO1958" s="2">
        <f t="shared" si="1129"/>
        <v>1.2763596004439512E-2</v>
      </c>
      <c r="AP1958" s="2">
        <f t="shared" si="1130"/>
        <v>0</v>
      </c>
      <c r="AR1958" t="str">
        <f t="shared" si="1133"/>
        <v>Edgefield</v>
      </c>
      <c r="AS1958" t="s">
        <v>1629</v>
      </c>
      <c r="AT1958" s="184">
        <v>3</v>
      </c>
      <c r="AV1958" s="98">
        <v>45</v>
      </c>
      <c r="AW1958" s="100">
        <v>37</v>
      </c>
      <c r="AX1958" s="106">
        <f t="shared" si="1132"/>
        <v>45037</v>
      </c>
      <c r="AZ1958" s="7" t="s">
        <v>2975</v>
      </c>
      <c r="BA1958" t="s">
        <v>3208</v>
      </c>
    </row>
    <row r="1959" spans="1:53" hidden="1" outlineLevel="1">
      <c r="A1959" s="9" t="s">
        <v>19</v>
      </c>
      <c r="B1959" t="s">
        <v>1629</v>
      </c>
      <c r="C1959" s="1">
        <f t="shared" si="1115"/>
        <v>3733</v>
      </c>
      <c r="D1959" s="7">
        <f>IF(P1959&gt;0,RANK(P1959,(P1959:R1959,S1959:AG1959)),0)</f>
        <v>1</v>
      </c>
      <c r="E1959" s="7">
        <f>IF(Q1959&gt;0,RANK(Q1959,(P1959:R1959,S1959:AG1959)),0)</f>
        <v>0</v>
      </c>
      <c r="F1959" s="7">
        <f>IF(R1959&gt;0,RANK(R1959,(P1959:R1959,S1959:AG1959)),0)</f>
        <v>2</v>
      </c>
      <c r="G1959" s="7">
        <f>IF(S1959&gt;0,RANK(S1959,(P1959:R1959,S1959:AG1959)),0)</f>
        <v>4</v>
      </c>
      <c r="H1959" s="49">
        <f t="shared" si="1116"/>
        <v>2825</v>
      </c>
      <c r="I1959" s="178">
        <f t="shared" si="1117"/>
        <v>0.75676399678542727</v>
      </c>
      <c r="J1959" s="2"/>
      <c r="K1959" s="2">
        <f t="shared" si="1118"/>
        <v>0.87463166354138766</v>
      </c>
      <c r="L1959" s="2">
        <f t="shared" si="1119"/>
        <v>0</v>
      </c>
      <c r="M1959" s="2">
        <f t="shared" si="1120"/>
        <v>0.11786766675596036</v>
      </c>
      <c r="N1959" s="2">
        <f t="shared" si="1121"/>
        <v>2.6788106080900078E-3</v>
      </c>
      <c r="O1959" s="2">
        <f t="shared" si="1122"/>
        <v>4.8218590945619724E-3</v>
      </c>
      <c r="P1959" s="1">
        <v>3265</v>
      </c>
      <c r="R1959" s="1">
        <v>440</v>
      </c>
      <c r="S1959" s="1">
        <v>10</v>
      </c>
      <c r="V1959" s="1">
        <v>18</v>
      </c>
      <c r="AI1959" s="7">
        <f t="shared" si="1123"/>
        <v>0</v>
      </c>
      <c r="AJ1959" s="7">
        <f t="shared" si="1124"/>
        <v>0</v>
      </c>
      <c r="AK1959" s="7">
        <f t="shared" si="1125"/>
        <v>3</v>
      </c>
      <c r="AL1959" s="7">
        <f t="shared" si="1126"/>
        <v>0</v>
      </c>
      <c r="AM1959" s="2">
        <f t="shared" si="1127"/>
        <v>0</v>
      </c>
      <c r="AN1959" s="2">
        <f t="shared" si="1128"/>
        <v>0</v>
      </c>
      <c r="AO1959" s="2">
        <f t="shared" si="1129"/>
        <v>4.8218590945620149E-3</v>
      </c>
      <c r="AP1959" s="2">
        <f t="shared" si="1130"/>
        <v>0</v>
      </c>
      <c r="AR1959" t="str">
        <f t="shared" si="1133"/>
        <v>Fairfield</v>
      </c>
      <c r="AS1959" t="s">
        <v>1629</v>
      </c>
      <c r="AT1959" s="184">
        <v>5</v>
      </c>
      <c r="AV1959" s="98">
        <v>45</v>
      </c>
      <c r="AW1959" s="100">
        <v>39</v>
      </c>
      <c r="AX1959" s="106">
        <f t="shared" si="1132"/>
        <v>45039</v>
      </c>
      <c r="AZ1959" s="7" t="s">
        <v>2975</v>
      </c>
      <c r="BA1959" t="s">
        <v>3208</v>
      </c>
    </row>
    <row r="1960" spans="1:53" hidden="1" outlineLevel="1">
      <c r="A1960" s="9" t="s">
        <v>2952</v>
      </c>
      <c r="B1960" t="s">
        <v>1629</v>
      </c>
      <c r="C1960" s="1">
        <f t="shared" si="1115"/>
        <v>12094</v>
      </c>
      <c r="D1960" s="7">
        <f>IF(P1960&gt;0,RANK(P1960,(P1960:R1960,S1960:AG1960)),0)</f>
        <v>1</v>
      </c>
      <c r="E1960" s="7">
        <f>IF(Q1960&gt;0,RANK(Q1960,(P1960:R1960,S1960:AG1960)),0)</f>
        <v>0</v>
      </c>
      <c r="F1960" s="7">
        <f>IF(R1960&gt;0,RANK(R1960,(P1960:R1960,S1960:AG1960)),0)</f>
        <v>2</v>
      </c>
      <c r="G1960" s="7">
        <f>IF(S1960&gt;0,RANK(S1960,(P1960:R1960,S1960:AG1960)),0)</f>
        <v>4</v>
      </c>
      <c r="H1960" s="49">
        <f t="shared" si="1116"/>
        <v>6839</v>
      </c>
      <c r="I1960" s="178">
        <f t="shared" si="1117"/>
        <v>0.56548701835620974</v>
      </c>
      <c r="J1960" s="2"/>
      <c r="K1960" s="2">
        <f t="shared" si="1118"/>
        <v>0.77997354059864399</v>
      </c>
      <c r="L1960" s="2">
        <f t="shared" si="1119"/>
        <v>0</v>
      </c>
      <c r="M1960" s="2">
        <f t="shared" si="1120"/>
        <v>0.21448652224243425</v>
      </c>
      <c r="N1960" s="2">
        <f t="shared" si="1121"/>
        <v>1.4056556970398545E-3</v>
      </c>
      <c r="O1960" s="2">
        <f t="shared" si="1122"/>
        <v>4.1342814618819052E-3</v>
      </c>
      <c r="P1960" s="1">
        <v>9433</v>
      </c>
      <c r="R1960" s="1">
        <v>2594</v>
      </c>
      <c r="S1960" s="1">
        <v>17</v>
      </c>
      <c r="V1960" s="1">
        <v>50</v>
      </c>
      <c r="AI1960" s="7">
        <f t="shared" si="1123"/>
        <v>0</v>
      </c>
      <c r="AJ1960" s="7">
        <f t="shared" si="1124"/>
        <v>0</v>
      </c>
      <c r="AK1960" s="7">
        <f t="shared" si="1125"/>
        <v>3</v>
      </c>
      <c r="AL1960" s="7">
        <f t="shared" si="1126"/>
        <v>0</v>
      </c>
      <c r="AM1960" s="2">
        <f t="shared" si="1127"/>
        <v>0</v>
      </c>
      <c r="AN1960" s="2">
        <f t="shared" si="1128"/>
        <v>0</v>
      </c>
      <c r="AO1960" s="2">
        <f t="shared" si="1129"/>
        <v>4.1342814618819251E-3</v>
      </c>
      <c r="AP1960" s="2">
        <f t="shared" si="1130"/>
        <v>0</v>
      </c>
      <c r="AR1960" t="str">
        <f t="shared" si="1133"/>
        <v>Florence</v>
      </c>
      <c r="AS1960" t="s">
        <v>1629</v>
      </c>
      <c r="AT1960" s="184"/>
      <c r="AV1960" s="98">
        <v>45</v>
      </c>
      <c r="AW1960" s="100">
        <v>41</v>
      </c>
      <c r="AX1960" s="106">
        <f t="shared" si="1132"/>
        <v>45041</v>
      </c>
      <c r="AZ1960" s="7" t="s">
        <v>2975</v>
      </c>
      <c r="BA1960" t="s">
        <v>3208</v>
      </c>
    </row>
    <row r="1961" spans="1:53" hidden="1" outlineLevel="1">
      <c r="A1961" s="9" t="s">
        <v>459</v>
      </c>
      <c r="B1961" t="s">
        <v>1629</v>
      </c>
      <c r="C1961" s="1">
        <f t="shared" si="1115"/>
        <v>6349</v>
      </c>
      <c r="D1961" s="7">
        <f>IF(P1961&gt;0,RANK(P1961,(P1961:R1961,S1961:AG1961)),0)</f>
        <v>1</v>
      </c>
      <c r="E1961" s="7">
        <f>IF(Q1961&gt;0,RANK(Q1961,(P1961:R1961,S1961:AG1961)),0)</f>
        <v>0</v>
      </c>
      <c r="F1961" s="7">
        <f>IF(R1961&gt;0,RANK(R1961,(P1961:R1961,S1961:AG1961)),0)</f>
        <v>2</v>
      </c>
      <c r="G1961" s="7">
        <f>IF(S1961&gt;0,RANK(S1961,(P1961:R1961,S1961:AG1961)),0)</f>
        <v>4</v>
      </c>
      <c r="H1961" s="49">
        <f t="shared" si="1116"/>
        <v>3591</v>
      </c>
      <c r="I1961" s="178">
        <f t="shared" si="1117"/>
        <v>0.56560088202866599</v>
      </c>
      <c r="J1961" s="2"/>
      <c r="K1961" s="2">
        <f t="shared" si="1118"/>
        <v>0.77823279256575839</v>
      </c>
      <c r="L1961" s="2">
        <f t="shared" si="1119"/>
        <v>0</v>
      </c>
      <c r="M1961" s="2">
        <f t="shared" si="1120"/>
        <v>0.21263191053709246</v>
      </c>
      <c r="N1961" s="2">
        <f t="shared" si="1121"/>
        <v>1.5750511891636479E-3</v>
      </c>
      <c r="O1961" s="2">
        <f t="shared" si="1122"/>
        <v>7.5602457079855002E-3</v>
      </c>
      <c r="P1961" s="1">
        <v>4941</v>
      </c>
      <c r="R1961" s="1">
        <v>1350</v>
      </c>
      <c r="S1961" s="1">
        <v>10</v>
      </c>
      <c r="V1961" s="1">
        <v>48</v>
      </c>
      <c r="AI1961" s="7">
        <f t="shared" si="1123"/>
        <v>0</v>
      </c>
      <c r="AJ1961" s="7">
        <f t="shared" si="1124"/>
        <v>0</v>
      </c>
      <c r="AK1961" s="7">
        <f t="shared" si="1125"/>
        <v>3</v>
      </c>
      <c r="AL1961" s="7">
        <f t="shared" si="1126"/>
        <v>0</v>
      </c>
      <c r="AM1961" s="2">
        <f t="shared" si="1127"/>
        <v>0</v>
      </c>
      <c r="AN1961" s="2">
        <f t="shared" si="1128"/>
        <v>0</v>
      </c>
      <c r="AO1961" s="2">
        <f t="shared" si="1129"/>
        <v>7.5602457079855098E-3</v>
      </c>
      <c r="AP1961" s="2">
        <f t="shared" si="1130"/>
        <v>0</v>
      </c>
      <c r="AR1961" t="str">
        <f t="shared" si="1133"/>
        <v>Georgetown</v>
      </c>
      <c r="AS1961" t="s">
        <v>1629</v>
      </c>
      <c r="AT1961" s="184">
        <v>7</v>
      </c>
      <c r="AV1961" s="98">
        <v>45</v>
      </c>
      <c r="AW1961" s="100">
        <v>43</v>
      </c>
      <c r="AX1961" s="106">
        <f t="shared" si="1132"/>
        <v>45043</v>
      </c>
      <c r="AZ1961" s="7" t="s">
        <v>2975</v>
      </c>
      <c r="BA1961" t="s">
        <v>3208</v>
      </c>
    </row>
    <row r="1962" spans="1:53" hidden="1" outlineLevel="1">
      <c r="A1962" s="9" t="s">
        <v>965</v>
      </c>
      <c r="B1962" t="s">
        <v>1629</v>
      </c>
      <c r="C1962" s="1">
        <f t="shared" si="1115"/>
        <v>31222</v>
      </c>
      <c r="D1962" s="7">
        <f>IF(P1962&gt;0,RANK(P1962,(P1962:R1962,S1962:AG1962)),0)</f>
        <v>1</v>
      </c>
      <c r="E1962" s="7">
        <f>IF(Q1962&gt;0,RANK(Q1962,(P1962:R1962,S1962:AG1962)),0)</f>
        <v>0</v>
      </c>
      <c r="F1962" s="7">
        <f>IF(R1962&gt;0,RANK(R1962,(P1962:R1962,S1962:AG1962)),0)</f>
        <v>2</v>
      </c>
      <c r="G1962" s="7">
        <f>IF(S1962&gt;0,RANK(S1962,(P1962:R1962,S1962:AG1962)),0)</f>
        <v>4</v>
      </c>
      <c r="H1962" s="49">
        <f t="shared" si="1116"/>
        <v>8848</v>
      </c>
      <c r="I1962" s="178">
        <f t="shared" si="1117"/>
        <v>0.28338991736595992</v>
      </c>
      <c r="J1962" s="2"/>
      <c r="K1962" s="2">
        <f t="shared" si="1118"/>
        <v>0.63948497854077258</v>
      </c>
      <c r="L1962" s="2">
        <f t="shared" si="1119"/>
        <v>0</v>
      </c>
      <c r="M1962" s="2">
        <f t="shared" si="1120"/>
        <v>0.35609506117481265</v>
      </c>
      <c r="N1962" s="2">
        <f t="shared" si="1121"/>
        <v>1.6014348856575491E-3</v>
      </c>
      <c r="O1962" s="2">
        <f t="shared" si="1122"/>
        <v>2.8185253987572209E-3</v>
      </c>
      <c r="P1962" s="1">
        <v>19966</v>
      </c>
      <c r="R1962" s="1">
        <v>11118</v>
      </c>
      <c r="S1962" s="1">
        <v>50</v>
      </c>
      <c r="V1962" s="1">
        <v>88</v>
      </c>
      <c r="AI1962" s="7">
        <f t="shared" si="1123"/>
        <v>0</v>
      </c>
      <c r="AJ1962" s="7">
        <f t="shared" si="1124"/>
        <v>0</v>
      </c>
      <c r="AK1962" s="7">
        <f t="shared" si="1125"/>
        <v>3</v>
      </c>
      <c r="AL1962" s="7">
        <f t="shared" si="1126"/>
        <v>0</v>
      </c>
      <c r="AM1962" s="2">
        <f t="shared" si="1127"/>
        <v>0</v>
      </c>
      <c r="AN1962" s="2">
        <f t="shared" si="1128"/>
        <v>0</v>
      </c>
      <c r="AO1962" s="2">
        <f t="shared" si="1129"/>
        <v>2.8185253987572864E-3</v>
      </c>
      <c r="AP1962" s="2">
        <f t="shared" si="1130"/>
        <v>0</v>
      </c>
      <c r="AR1962" t="str">
        <f t="shared" si="1133"/>
        <v>Greenville</v>
      </c>
      <c r="AS1962" t="s">
        <v>1629</v>
      </c>
      <c r="AT1962" s="184"/>
      <c r="AV1962" s="98">
        <v>45</v>
      </c>
      <c r="AW1962" s="100">
        <v>45</v>
      </c>
      <c r="AX1962" s="106">
        <f t="shared" si="1132"/>
        <v>45045</v>
      </c>
      <c r="AZ1962" s="7" t="s">
        <v>2975</v>
      </c>
      <c r="BA1962" t="s">
        <v>3208</v>
      </c>
    </row>
    <row r="1963" spans="1:53" hidden="1" outlineLevel="1">
      <c r="A1963" s="9" t="s">
        <v>3232</v>
      </c>
      <c r="B1963" t="s">
        <v>1629</v>
      </c>
      <c r="C1963" s="1">
        <f t="shared" si="1115"/>
        <v>4677</v>
      </c>
      <c r="D1963" s="7">
        <f>IF(P1963&gt;0,RANK(P1963,(P1963:R1963,S1963:AG1963)),0)</f>
        <v>1</v>
      </c>
      <c r="E1963" s="7">
        <f>IF(Q1963&gt;0,RANK(Q1963,(P1963:R1963,S1963:AG1963)),0)</f>
        <v>0</v>
      </c>
      <c r="F1963" s="7">
        <f>IF(R1963&gt;0,RANK(R1963,(P1963:R1963,S1963:AG1963)),0)</f>
        <v>2</v>
      </c>
      <c r="G1963" s="7">
        <f>IF(S1963&gt;0,RANK(S1963,(P1963:R1963,S1963:AG1963)),0)</f>
        <v>4</v>
      </c>
      <c r="H1963" s="49">
        <f t="shared" si="1116"/>
        <v>2636</v>
      </c>
      <c r="I1963" s="178">
        <f t="shared" si="1117"/>
        <v>0.56360915116527688</v>
      </c>
      <c r="J1963" s="2"/>
      <c r="K1963" s="2">
        <f t="shared" si="1118"/>
        <v>0.77464186444301908</v>
      </c>
      <c r="L1963" s="2">
        <f t="shared" si="1119"/>
        <v>0</v>
      </c>
      <c r="M1963" s="2">
        <f t="shared" si="1120"/>
        <v>0.21103271327774215</v>
      </c>
      <c r="N1963" s="2">
        <f t="shared" si="1121"/>
        <v>2.3519350010690614E-3</v>
      </c>
      <c r="O1963" s="2">
        <f t="shared" si="1122"/>
        <v>1.1973487278169714E-2</v>
      </c>
      <c r="P1963" s="1">
        <v>3623</v>
      </c>
      <c r="R1963" s="1">
        <v>987</v>
      </c>
      <c r="S1963" s="1">
        <v>11</v>
      </c>
      <c r="V1963" s="1">
        <v>56</v>
      </c>
      <c r="AI1963" s="7">
        <f t="shared" si="1123"/>
        <v>0</v>
      </c>
      <c r="AJ1963" s="7">
        <f t="shared" si="1124"/>
        <v>0</v>
      </c>
      <c r="AK1963" s="7">
        <f t="shared" si="1125"/>
        <v>3</v>
      </c>
      <c r="AL1963" s="7">
        <f t="shared" si="1126"/>
        <v>0</v>
      </c>
      <c r="AM1963" s="2">
        <f t="shared" si="1127"/>
        <v>0</v>
      </c>
      <c r="AN1963" s="2">
        <f t="shared" si="1128"/>
        <v>0</v>
      </c>
      <c r="AO1963" s="2">
        <f t="shared" si="1129"/>
        <v>1.1973487278169766E-2</v>
      </c>
      <c r="AP1963" s="2">
        <f t="shared" si="1130"/>
        <v>0</v>
      </c>
      <c r="AR1963" t="str">
        <f t="shared" si="1133"/>
        <v>Greenwood</v>
      </c>
      <c r="AS1963" t="s">
        <v>1629</v>
      </c>
      <c r="AT1963" s="184">
        <v>3</v>
      </c>
      <c r="AV1963" s="98">
        <v>45</v>
      </c>
      <c r="AW1963" s="100">
        <v>47</v>
      </c>
      <c r="AX1963" s="106">
        <f t="shared" si="1132"/>
        <v>45047</v>
      </c>
      <c r="AZ1963" s="7" t="s">
        <v>2975</v>
      </c>
      <c r="BA1963" t="s">
        <v>3208</v>
      </c>
    </row>
    <row r="1964" spans="1:53" hidden="1" outlineLevel="1">
      <c r="A1964" s="9" t="s">
        <v>273</v>
      </c>
      <c r="B1964" t="s">
        <v>1629</v>
      </c>
      <c r="C1964" s="1">
        <f t="shared" si="1115"/>
        <v>2197</v>
      </c>
      <c r="D1964" s="7">
        <f>IF(P1964&gt;0,RANK(P1964,(P1964:R1964,S1964:AG1964)),0)</f>
        <v>1</v>
      </c>
      <c r="E1964" s="7">
        <f>IF(Q1964&gt;0,RANK(Q1964,(P1964:R1964,S1964:AG1964)),0)</f>
        <v>0</v>
      </c>
      <c r="F1964" s="7">
        <f>IF(R1964&gt;0,RANK(R1964,(P1964:R1964,S1964:AG1964)),0)</f>
        <v>2</v>
      </c>
      <c r="G1964" s="7">
        <f>IF(S1964&gt;0,RANK(S1964,(P1964:R1964,S1964:AG1964)),0)</f>
        <v>4</v>
      </c>
      <c r="H1964" s="49">
        <f t="shared" si="1116"/>
        <v>1692</v>
      </c>
      <c r="I1964" s="178">
        <f t="shared" si="1117"/>
        <v>0.77014110150204829</v>
      </c>
      <c r="J1964" s="2"/>
      <c r="K1964" s="2">
        <f t="shared" si="1118"/>
        <v>0.87983614019116974</v>
      </c>
      <c r="L1964" s="2">
        <f t="shared" si="1119"/>
        <v>0</v>
      </c>
      <c r="M1964" s="2">
        <f t="shared" si="1120"/>
        <v>0.10969503868912153</v>
      </c>
      <c r="N1964" s="2">
        <f t="shared" si="1121"/>
        <v>3.6413290851160674E-3</v>
      </c>
      <c r="O1964" s="2">
        <f t="shared" si="1122"/>
        <v>6.8274920345926648E-3</v>
      </c>
      <c r="P1964" s="1">
        <v>1933</v>
      </c>
      <c r="R1964" s="1">
        <v>241</v>
      </c>
      <c r="S1964" s="1">
        <v>8</v>
      </c>
      <c r="V1964" s="1">
        <v>15</v>
      </c>
      <c r="AI1964" s="7">
        <f t="shared" si="1123"/>
        <v>0</v>
      </c>
      <c r="AJ1964" s="7">
        <f t="shared" si="1124"/>
        <v>0</v>
      </c>
      <c r="AK1964" s="7">
        <f t="shared" si="1125"/>
        <v>3</v>
      </c>
      <c r="AL1964" s="7">
        <f t="shared" si="1126"/>
        <v>0</v>
      </c>
      <c r="AM1964" s="2">
        <f t="shared" si="1127"/>
        <v>0</v>
      </c>
      <c r="AN1964" s="2">
        <f t="shared" si="1128"/>
        <v>0</v>
      </c>
      <c r="AO1964" s="2">
        <f t="shared" si="1129"/>
        <v>6.8274920345926266E-3</v>
      </c>
      <c r="AP1964" s="2">
        <f t="shared" si="1130"/>
        <v>0</v>
      </c>
      <c r="AR1964" t="str">
        <f t="shared" si="1133"/>
        <v>Hampton</v>
      </c>
      <c r="AS1964" t="s">
        <v>1629</v>
      </c>
      <c r="AT1964" s="184">
        <v>6</v>
      </c>
      <c r="AV1964" s="98">
        <v>45</v>
      </c>
      <c r="AW1964" s="100">
        <v>49</v>
      </c>
      <c r="AX1964" s="106">
        <f t="shared" si="1132"/>
        <v>45049</v>
      </c>
      <c r="AZ1964" s="7" t="s">
        <v>2975</v>
      </c>
      <c r="BA1964" t="s">
        <v>3208</v>
      </c>
    </row>
    <row r="1965" spans="1:53" hidden="1" outlineLevel="1">
      <c r="A1965" s="9" t="s">
        <v>1809</v>
      </c>
      <c r="B1965" t="s">
        <v>1629</v>
      </c>
      <c r="C1965" s="1">
        <f t="shared" si="1115"/>
        <v>16827</v>
      </c>
      <c r="D1965" s="7">
        <f>IF(P1965&gt;0,RANK(P1965,(P1965:R1965,S1965:AG1965)),0)</f>
        <v>1</v>
      </c>
      <c r="E1965" s="7">
        <f>IF(Q1965&gt;0,RANK(Q1965,(P1965:R1965,S1965:AG1965)),0)</f>
        <v>0</v>
      </c>
      <c r="F1965" s="7">
        <f>IF(R1965&gt;0,RANK(R1965,(P1965:R1965,S1965:AG1965)),0)</f>
        <v>2</v>
      </c>
      <c r="G1965" s="7">
        <f>IF(S1965&gt;0,RANK(S1965,(P1965:R1965,S1965:AG1965)),0)</f>
        <v>3</v>
      </c>
      <c r="H1965" s="49">
        <f t="shared" si="1116"/>
        <v>5859</v>
      </c>
      <c r="I1965" s="178">
        <f t="shared" si="1117"/>
        <v>0.34819040827241932</v>
      </c>
      <c r="J1965" s="2"/>
      <c r="K1965" s="2">
        <f t="shared" si="1118"/>
        <v>0.67249064004278836</v>
      </c>
      <c r="L1965" s="2">
        <f t="shared" si="1119"/>
        <v>0</v>
      </c>
      <c r="M1965" s="2">
        <f t="shared" si="1120"/>
        <v>0.32430023177036904</v>
      </c>
      <c r="N1965" s="2">
        <f t="shared" si="1121"/>
        <v>2.198847090984727E-3</v>
      </c>
      <c r="O1965" s="2">
        <f t="shared" si="1122"/>
        <v>1.0102810958578755E-3</v>
      </c>
      <c r="P1965" s="1">
        <v>11316</v>
      </c>
      <c r="R1965" s="1">
        <v>5457</v>
      </c>
      <c r="S1965" s="1">
        <v>37</v>
      </c>
      <c r="V1965" s="1">
        <v>17</v>
      </c>
      <c r="AI1965" s="7">
        <f t="shared" si="1123"/>
        <v>0</v>
      </c>
      <c r="AJ1965" s="7">
        <f t="shared" si="1124"/>
        <v>0</v>
      </c>
      <c r="AK1965" s="7">
        <f t="shared" si="1125"/>
        <v>4</v>
      </c>
      <c r="AL1965" s="7">
        <f t="shared" si="1126"/>
        <v>0</v>
      </c>
      <c r="AM1965" s="2">
        <f t="shared" si="1127"/>
        <v>0</v>
      </c>
      <c r="AN1965" s="2">
        <f t="shared" si="1128"/>
        <v>0</v>
      </c>
      <c r="AO1965" s="2">
        <f t="shared" si="1129"/>
        <v>1.0102810958578475E-3</v>
      </c>
      <c r="AP1965" s="2">
        <f t="shared" si="1130"/>
        <v>0</v>
      </c>
      <c r="AR1965" t="str">
        <f t="shared" si="1133"/>
        <v>Horry</v>
      </c>
      <c r="AS1965" t="s">
        <v>1629</v>
      </c>
      <c r="AT1965" s="184">
        <v>7</v>
      </c>
      <c r="AV1965" s="98">
        <v>45</v>
      </c>
      <c r="AW1965" s="100">
        <v>51</v>
      </c>
      <c r="AX1965" s="106">
        <f t="shared" si="1132"/>
        <v>45051</v>
      </c>
      <c r="AZ1965" s="7" t="s">
        <v>2975</v>
      </c>
      <c r="BA1965" t="s">
        <v>3208</v>
      </c>
    </row>
    <row r="1966" spans="1:53" hidden="1" outlineLevel="1">
      <c r="A1966" s="9" t="s">
        <v>1351</v>
      </c>
      <c r="B1966" t="s">
        <v>1629</v>
      </c>
      <c r="C1966" s="1">
        <f t="shared" si="1115"/>
        <v>2580</v>
      </c>
      <c r="D1966" s="7">
        <f>IF(P1966&gt;0,RANK(P1966,(P1966:R1966,S1966:AG1966)),0)</f>
        <v>1</v>
      </c>
      <c r="E1966" s="7">
        <f>IF(Q1966&gt;0,RANK(Q1966,(P1966:R1966,S1966:AG1966)),0)</f>
        <v>0</v>
      </c>
      <c r="F1966" s="7">
        <f>IF(R1966&gt;0,RANK(R1966,(P1966:R1966,S1966:AG1966)),0)</f>
        <v>2</v>
      </c>
      <c r="G1966" s="7">
        <f>IF(S1966&gt;0,RANK(S1966,(P1966:R1966,S1966:AG1966)),0)</f>
        <v>4</v>
      </c>
      <c r="H1966" s="49">
        <f t="shared" si="1116"/>
        <v>1840</v>
      </c>
      <c r="I1966" s="178">
        <f t="shared" si="1117"/>
        <v>0.71317829457364346</v>
      </c>
      <c r="J1966" s="2"/>
      <c r="K1966" s="2">
        <f t="shared" si="1118"/>
        <v>0.85077519379844957</v>
      </c>
      <c r="L1966" s="2">
        <f t="shared" si="1119"/>
        <v>0</v>
      </c>
      <c r="M1966" s="2">
        <f t="shared" si="1120"/>
        <v>0.1375968992248062</v>
      </c>
      <c r="N1966" s="2">
        <f t="shared" si="1121"/>
        <v>4.2635658914728682E-3</v>
      </c>
      <c r="O1966" s="2">
        <f t="shared" si="1122"/>
        <v>7.3643410852713663E-3</v>
      </c>
      <c r="P1966" s="1">
        <v>2195</v>
      </c>
      <c r="R1966" s="1">
        <v>355</v>
      </c>
      <c r="S1966" s="1">
        <v>11</v>
      </c>
      <c r="V1966" s="1">
        <v>19</v>
      </c>
      <c r="AI1966" s="7">
        <f t="shared" si="1123"/>
        <v>0</v>
      </c>
      <c r="AJ1966" s="7">
        <f t="shared" si="1124"/>
        <v>0</v>
      </c>
      <c r="AK1966" s="7">
        <f t="shared" si="1125"/>
        <v>3</v>
      </c>
      <c r="AL1966" s="7">
        <f t="shared" si="1126"/>
        <v>0</v>
      </c>
      <c r="AM1966" s="2">
        <f t="shared" si="1127"/>
        <v>0</v>
      </c>
      <c r="AN1966" s="2">
        <f t="shared" si="1128"/>
        <v>0</v>
      </c>
      <c r="AO1966" s="2">
        <f t="shared" si="1129"/>
        <v>7.3643410852713177E-3</v>
      </c>
      <c r="AP1966" s="2">
        <f t="shared" si="1130"/>
        <v>0</v>
      </c>
      <c r="AR1966" t="str">
        <f t="shared" si="1133"/>
        <v>Jasper</v>
      </c>
      <c r="AS1966" t="s">
        <v>1629</v>
      </c>
      <c r="AT1966" s="184">
        <v>6</v>
      </c>
      <c r="AV1966" s="98">
        <v>45</v>
      </c>
      <c r="AW1966" s="100">
        <v>53</v>
      </c>
      <c r="AX1966" s="106">
        <f t="shared" si="1132"/>
        <v>45053</v>
      </c>
      <c r="AZ1966" s="7" t="s">
        <v>2975</v>
      </c>
      <c r="BA1966" t="s">
        <v>3208</v>
      </c>
    </row>
    <row r="1967" spans="1:53" hidden="1" outlineLevel="1">
      <c r="A1967" s="9" t="s">
        <v>1881</v>
      </c>
      <c r="B1967" t="s">
        <v>1629</v>
      </c>
      <c r="C1967" s="1">
        <f t="shared" si="1115"/>
        <v>4878</v>
      </c>
      <c r="D1967" s="7">
        <f>IF(P1967&gt;0,RANK(P1967,(P1967:R1967,S1967:AG1967)),0)</f>
        <v>1</v>
      </c>
      <c r="E1967" s="7">
        <f>IF(Q1967&gt;0,RANK(Q1967,(P1967:R1967,S1967:AG1967)),0)</f>
        <v>0</v>
      </c>
      <c r="F1967" s="7">
        <f>IF(R1967&gt;0,RANK(R1967,(P1967:R1967,S1967:AG1967)),0)</f>
        <v>2</v>
      </c>
      <c r="G1967" s="7">
        <f>IF(S1967&gt;0,RANK(S1967,(P1967:R1967,S1967:AG1967)),0)</f>
        <v>4</v>
      </c>
      <c r="H1967" s="49">
        <f t="shared" si="1116"/>
        <v>2668</v>
      </c>
      <c r="I1967" s="178">
        <f t="shared" si="1117"/>
        <v>0.54694546945469458</v>
      </c>
      <c r="J1967" s="2"/>
      <c r="K1967" s="2">
        <f t="shared" si="1118"/>
        <v>0.77101271012710126</v>
      </c>
      <c r="L1967" s="2">
        <f t="shared" si="1119"/>
        <v>0</v>
      </c>
      <c r="M1967" s="2">
        <f t="shared" si="1120"/>
        <v>0.22406724067240671</v>
      </c>
      <c r="N1967" s="2">
        <f t="shared" si="1121"/>
        <v>2.2550225502255021E-3</v>
      </c>
      <c r="O1967" s="2">
        <f t="shared" si="1122"/>
        <v>2.6650266502665195E-3</v>
      </c>
      <c r="P1967" s="1">
        <v>3761</v>
      </c>
      <c r="R1967" s="1">
        <v>1093</v>
      </c>
      <c r="S1967" s="1">
        <v>11</v>
      </c>
      <c r="V1967" s="1">
        <v>13</v>
      </c>
      <c r="AI1967" s="7">
        <f t="shared" si="1123"/>
        <v>0</v>
      </c>
      <c r="AJ1967" s="7">
        <f t="shared" si="1124"/>
        <v>0</v>
      </c>
      <c r="AK1967" s="7">
        <f t="shared" si="1125"/>
        <v>3</v>
      </c>
      <c r="AL1967" s="7">
        <f t="shared" si="1126"/>
        <v>0</v>
      </c>
      <c r="AM1967" s="2">
        <f t="shared" si="1127"/>
        <v>0</v>
      </c>
      <c r="AN1967" s="2">
        <f t="shared" si="1128"/>
        <v>0</v>
      </c>
      <c r="AO1967" s="2">
        <f t="shared" si="1129"/>
        <v>2.6650266502665026E-3</v>
      </c>
      <c r="AP1967" s="2">
        <f t="shared" si="1130"/>
        <v>0</v>
      </c>
      <c r="AR1967" t="str">
        <f t="shared" si="1133"/>
        <v>Kershaw</v>
      </c>
      <c r="AS1967" t="s">
        <v>1629</v>
      </c>
      <c r="AT1967" s="184">
        <v>5</v>
      </c>
      <c r="AV1967" s="98">
        <v>45</v>
      </c>
      <c r="AW1967" s="100">
        <v>55</v>
      </c>
      <c r="AX1967" s="106">
        <f t="shared" si="1132"/>
        <v>45055</v>
      </c>
      <c r="AZ1967" s="7" t="s">
        <v>2975</v>
      </c>
      <c r="BA1967" t="s">
        <v>3208</v>
      </c>
    </row>
    <row r="1968" spans="1:53" hidden="1" outlineLevel="1">
      <c r="A1968" s="9" t="s">
        <v>1813</v>
      </c>
      <c r="B1968" t="s">
        <v>1629</v>
      </c>
      <c r="C1968" s="1">
        <f t="shared" si="1115"/>
        <v>4586</v>
      </c>
      <c r="D1968" s="7">
        <f>IF(P1968&gt;0,RANK(P1968,(P1968:R1968,S1968:AG1968)),0)</f>
        <v>1</v>
      </c>
      <c r="E1968" s="7">
        <f>IF(Q1968&gt;0,RANK(Q1968,(P1968:R1968,S1968:AG1968)),0)</f>
        <v>0</v>
      </c>
      <c r="F1968" s="7">
        <f>IF(R1968&gt;0,RANK(R1968,(P1968:R1968,S1968:AG1968)),0)</f>
        <v>2</v>
      </c>
      <c r="G1968" s="7">
        <f>IF(S1968&gt;0,RANK(S1968,(P1968:R1968,S1968:AG1968)),0)</f>
        <v>3</v>
      </c>
      <c r="H1968" s="49">
        <f t="shared" si="1116"/>
        <v>2125</v>
      </c>
      <c r="I1968" s="178">
        <f t="shared" si="1117"/>
        <v>0.46336676842564328</v>
      </c>
      <c r="J1968" s="2"/>
      <c r="K1968" s="2">
        <f t="shared" si="1118"/>
        <v>0.72961186218927165</v>
      </c>
      <c r="L1968" s="2">
        <f t="shared" si="1119"/>
        <v>0</v>
      </c>
      <c r="M1968" s="2">
        <f t="shared" si="1120"/>
        <v>0.26624509376362843</v>
      </c>
      <c r="N1968" s="2">
        <f t="shared" si="1121"/>
        <v>2.8347143480156999E-3</v>
      </c>
      <c r="O1968" s="2">
        <f t="shared" si="1122"/>
        <v>1.3083296990842198E-3</v>
      </c>
      <c r="P1968" s="1">
        <v>3346</v>
      </c>
      <c r="R1968" s="1">
        <v>1221</v>
      </c>
      <c r="S1968" s="1">
        <v>13</v>
      </c>
      <c r="V1968" s="1">
        <v>6</v>
      </c>
      <c r="AI1968" s="7">
        <f t="shared" si="1123"/>
        <v>0</v>
      </c>
      <c r="AJ1968" s="7">
        <f t="shared" si="1124"/>
        <v>0</v>
      </c>
      <c r="AK1968" s="7">
        <f t="shared" si="1125"/>
        <v>4</v>
      </c>
      <c r="AL1968" s="7">
        <f t="shared" si="1126"/>
        <v>0</v>
      </c>
      <c r="AM1968" s="2">
        <f t="shared" si="1127"/>
        <v>0</v>
      </c>
      <c r="AN1968" s="2">
        <f t="shared" si="1128"/>
        <v>0</v>
      </c>
      <c r="AO1968" s="2">
        <f t="shared" si="1129"/>
        <v>1.3083296990841692E-3</v>
      </c>
      <c r="AP1968" s="2">
        <f t="shared" si="1130"/>
        <v>0</v>
      </c>
      <c r="AR1968" t="str">
        <f t="shared" si="1133"/>
        <v>Lancaster</v>
      </c>
      <c r="AS1968" t="s">
        <v>1629</v>
      </c>
      <c r="AT1968" s="184">
        <v>5</v>
      </c>
      <c r="AV1968" s="98">
        <v>45</v>
      </c>
      <c r="AW1968" s="100">
        <v>57</v>
      </c>
      <c r="AX1968" s="106">
        <f t="shared" si="1132"/>
        <v>45057</v>
      </c>
      <c r="AZ1968" s="7" t="s">
        <v>2975</v>
      </c>
      <c r="BA1968" t="s">
        <v>3208</v>
      </c>
    </row>
    <row r="1969" spans="1:53" hidden="1" outlineLevel="1">
      <c r="A1969" s="9" t="s">
        <v>454</v>
      </c>
      <c r="B1969" t="s">
        <v>1629</v>
      </c>
      <c r="C1969" s="1">
        <f t="shared" si="1115"/>
        <v>3792</v>
      </c>
      <c r="D1969" s="7">
        <f>IF(P1969&gt;0,RANK(P1969,(P1969:R1969,S1969:AG1969)),0)</f>
        <v>1</v>
      </c>
      <c r="E1969" s="7">
        <f>IF(Q1969&gt;0,RANK(Q1969,(P1969:R1969,S1969:AG1969)),0)</f>
        <v>0</v>
      </c>
      <c r="F1969" s="7">
        <f>IF(R1969&gt;0,RANK(R1969,(P1969:R1969,S1969:AG1969)),0)</f>
        <v>2</v>
      </c>
      <c r="G1969" s="7">
        <f>IF(S1969&gt;0,RANK(S1969,(P1969:R1969,S1969:AG1969)),0)</f>
        <v>4</v>
      </c>
      <c r="H1969" s="49">
        <f t="shared" si="1116"/>
        <v>2177</v>
      </c>
      <c r="I1969" s="178">
        <f t="shared" si="1117"/>
        <v>0.57410337552742619</v>
      </c>
      <c r="J1969" s="2"/>
      <c r="K1969" s="2">
        <f t="shared" si="1118"/>
        <v>0.78533755274261607</v>
      </c>
      <c r="L1969" s="2">
        <f t="shared" si="1119"/>
        <v>0</v>
      </c>
      <c r="M1969" s="2">
        <f t="shared" si="1120"/>
        <v>0.21123417721518986</v>
      </c>
      <c r="N1969" s="2">
        <f t="shared" si="1121"/>
        <v>1.3185654008438818E-3</v>
      </c>
      <c r="O1969" s="2">
        <f t="shared" si="1122"/>
        <v>2.109704641350183E-3</v>
      </c>
      <c r="P1969" s="1">
        <v>2978</v>
      </c>
      <c r="R1969" s="1">
        <v>801</v>
      </c>
      <c r="S1969" s="1">
        <v>5</v>
      </c>
      <c r="V1969" s="1">
        <v>8</v>
      </c>
      <c r="AI1969" s="7">
        <f t="shared" si="1123"/>
        <v>0</v>
      </c>
      <c r="AJ1969" s="7">
        <f t="shared" si="1124"/>
        <v>0</v>
      </c>
      <c r="AK1969" s="7">
        <f t="shared" si="1125"/>
        <v>3</v>
      </c>
      <c r="AL1969" s="7">
        <f t="shared" si="1126"/>
        <v>0</v>
      </c>
      <c r="AM1969" s="2">
        <f t="shared" si="1127"/>
        <v>0</v>
      </c>
      <c r="AN1969" s="2">
        <f t="shared" si="1128"/>
        <v>0</v>
      </c>
      <c r="AO1969" s="2">
        <f t="shared" si="1129"/>
        <v>2.1097046413502108E-3</v>
      </c>
      <c r="AP1969" s="2">
        <f t="shared" si="1130"/>
        <v>0</v>
      </c>
      <c r="AR1969" t="str">
        <f t="shared" si="1133"/>
        <v>Laurens</v>
      </c>
      <c r="AS1969" t="s">
        <v>1629</v>
      </c>
      <c r="AT1969" s="184">
        <v>3</v>
      </c>
      <c r="AV1969" s="98">
        <v>45</v>
      </c>
      <c r="AW1969" s="100">
        <v>59</v>
      </c>
      <c r="AX1969" s="106">
        <f t="shared" si="1132"/>
        <v>45059</v>
      </c>
      <c r="AZ1969" s="7" t="s">
        <v>2975</v>
      </c>
      <c r="BA1969" t="s">
        <v>3208</v>
      </c>
    </row>
    <row r="1970" spans="1:53" hidden="1" outlineLevel="1">
      <c r="A1970" s="9" t="s">
        <v>640</v>
      </c>
      <c r="B1970" t="s">
        <v>1629</v>
      </c>
      <c r="C1970" s="1">
        <f t="shared" si="1115"/>
        <v>2520</v>
      </c>
      <c r="D1970" s="7">
        <f>IF(P1970&gt;0,RANK(P1970,(P1970:R1970,S1970:AG1970)),0)</f>
        <v>1</v>
      </c>
      <c r="E1970" s="7">
        <f>IF(Q1970&gt;0,RANK(Q1970,(P1970:R1970,S1970:AG1970)),0)</f>
        <v>0</v>
      </c>
      <c r="F1970" s="7">
        <f>IF(R1970&gt;0,RANK(R1970,(P1970:R1970,S1970:AG1970)),0)</f>
        <v>2</v>
      </c>
      <c r="G1970" s="7">
        <f>IF(S1970&gt;0,RANK(S1970,(P1970:R1970,S1970:AG1970)),0)</f>
        <v>4</v>
      </c>
      <c r="H1970" s="49">
        <f t="shared" si="1116"/>
        <v>1921</v>
      </c>
      <c r="I1970" s="178">
        <f t="shared" si="1117"/>
        <v>0.76230158730158726</v>
      </c>
      <c r="J1970" s="2"/>
      <c r="K1970" s="2">
        <f t="shared" si="1118"/>
        <v>0.87658730158730158</v>
      </c>
      <c r="L1970" s="2">
        <f t="shared" si="1119"/>
        <v>0</v>
      </c>
      <c r="M1970" s="2">
        <f t="shared" si="1120"/>
        <v>0.11428571428571428</v>
      </c>
      <c r="N1970" s="2">
        <f t="shared" si="1121"/>
        <v>2.7777777777777779E-3</v>
      </c>
      <c r="O1970" s="2">
        <f t="shared" si="1122"/>
        <v>6.3492063492063579E-3</v>
      </c>
      <c r="P1970" s="1">
        <v>2209</v>
      </c>
      <c r="R1970" s="1">
        <v>288</v>
      </c>
      <c r="S1970" s="1">
        <v>7</v>
      </c>
      <c r="V1970" s="1">
        <v>16</v>
      </c>
      <c r="AI1970" s="7">
        <f t="shared" si="1123"/>
        <v>0</v>
      </c>
      <c r="AJ1970" s="7">
        <f t="shared" si="1124"/>
        <v>0</v>
      </c>
      <c r="AK1970" s="7">
        <f t="shared" si="1125"/>
        <v>3</v>
      </c>
      <c r="AL1970" s="7">
        <f t="shared" si="1126"/>
        <v>0</v>
      </c>
      <c r="AM1970" s="2">
        <f t="shared" si="1127"/>
        <v>0</v>
      </c>
      <c r="AN1970" s="2">
        <f t="shared" si="1128"/>
        <v>0</v>
      </c>
      <c r="AO1970" s="2">
        <f t="shared" si="1129"/>
        <v>6.3492063492063492E-3</v>
      </c>
      <c r="AP1970" s="2">
        <f t="shared" si="1130"/>
        <v>0</v>
      </c>
      <c r="AR1970" t="str">
        <f t="shared" si="1133"/>
        <v>Lee</v>
      </c>
      <c r="AS1970" t="s">
        <v>1629</v>
      </c>
      <c r="AT1970" s="184">
        <v>5</v>
      </c>
      <c r="AV1970" s="98">
        <v>45</v>
      </c>
      <c r="AW1970" s="100">
        <v>61</v>
      </c>
      <c r="AX1970" s="106">
        <f t="shared" si="1132"/>
        <v>45061</v>
      </c>
      <c r="AZ1970" s="7" t="s">
        <v>2975</v>
      </c>
      <c r="BA1970" t="s">
        <v>3208</v>
      </c>
    </row>
    <row r="1971" spans="1:53" hidden="1" outlineLevel="1">
      <c r="A1971" s="9" t="s">
        <v>552</v>
      </c>
      <c r="B1971" t="s">
        <v>1629</v>
      </c>
      <c r="C1971" s="1">
        <f t="shared" si="1115"/>
        <v>14519</v>
      </c>
      <c r="D1971" s="7">
        <f>IF(P1971&gt;0,RANK(P1971,(P1971:R1971,S1971:AG1971)),0)</f>
        <v>1</v>
      </c>
      <c r="E1971" s="7">
        <f>IF(Q1971&gt;0,RANK(Q1971,(P1971:R1971,S1971:AG1971)),0)</f>
        <v>0</v>
      </c>
      <c r="F1971" s="7">
        <f>IF(R1971&gt;0,RANK(R1971,(P1971:R1971,S1971:AG1971)),0)</f>
        <v>2</v>
      </c>
      <c r="G1971" s="7">
        <f>IF(S1971&gt;0,RANK(S1971,(P1971:R1971,S1971:AG1971)),0)</f>
        <v>4</v>
      </c>
      <c r="H1971" s="49">
        <f t="shared" si="1116"/>
        <v>3236</v>
      </c>
      <c r="I1971" s="178">
        <f t="shared" si="1117"/>
        <v>0.22288036366140918</v>
      </c>
      <c r="J1971" s="2"/>
      <c r="K1971" s="2">
        <f t="shared" si="1118"/>
        <v>0.60933948619050904</v>
      </c>
      <c r="L1971" s="2">
        <f t="shared" si="1119"/>
        <v>0</v>
      </c>
      <c r="M1971" s="2">
        <f t="shared" si="1120"/>
        <v>0.38645912252909981</v>
      </c>
      <c r="N1971" s="2">
        <f t="shared" si="1121"/>
        <v>1.7907569391831394E-3</v>
      </c>
      <c r="O1971" s="2">
        <f t="shared" si="1122"/>
        <v>2.4106343412080141E-3</v>
      </c>
      <c r="P1971" s="1">
        <v>8847</v>
      </c>
      <c r="R1971" s="1">
        <v>5611</v>
      </c>
      <c r="S1971" s="1">
        <v>26</v>
      </c>
      <c r="V1971" s="1">
        <v>35</v>
      </c>
      <c r="AI1971" s="7">
        <f t="shared" si="1123"/>
        <v>0</v>
      </c>
      <c r="AJ1971" s="7">
        <f t="shared" si="1124"/>
        <v>0</v>
      </c>
      <c r="AK1971" s="7">
        <f t="shared" si="1125"/>
        <v>3</v>
      </c>
      <c r="AL1971" s="7">
        <f t="shared" si="1126"/>
        <v>0</v>
      </c>
      <c r="AM1971" s="2">
        <f t="shared" si="1127"/>
        <v>0</v>
      </c>
      <c r="AN1971" s="2">
        <f t="shared" si="1128"/>
        <v>0</v>
      </c>
      <c r="AO1971" s="2">
        <f t="shared" si="1129"/>
        <v>2.4106343412080723E-3</v>
      </c>
      <c r="AP1971" s="2">
        <f t="shared" si="1130"/>
        <v>0</v>
      </c>
      <c r="AR1971" t="str">
        <f t="shared" si="1133"/>
        <v>Lexington</v>
      </c>
      <c r="AS1971" t="s">
        <v>1629</v>
      </c>
      <c r="AT1971" s="184">
        <v>2</v>
      </c>
      <c r="AV1971" s="98">
        <v>45</v>
      </c>
      <c r="AW1971" s="100">
        <v>63</v>
      </c>
      <c r="AX1971" s="106">
        <f t="shared" si="1132"/>
        <v>45063</v>
      </c>
      <c r="AZ1971" s="7" t="s">
        <v>2975</v>
      </c>
      <c r="BA1971" t="s">
        <v>3208</v>
      </c>
    </row>
    <row r="1972" spans="1:53" hidden="1" outlineLevel="1">
      <c r="A1972" s="9" t="s">
        <v>1035</v>
      </c>
      <c r="B1972" t="s">
        <v>1629</v>
      </c>
      <c r="C1972" s="1">
        <f t="shared" si="1115"/>
        <v>1144</v>
      </c>
      <c r="D1972" s="7">
        <f>IF(P1972&gt;0,RANK(P1972,(P1972:R1972,S1972:AG1972)),0)</f>
        <v>1</v>
      </c>
      <c r="E1972" s="7">
        <f>IF(Q1972&gt;0,RANK(Q1972,(P1972:R1972,S1972:AG1972)),0)</f>
        <v>0</v>
      </c>
      <c r="F1972" s="7">
        <f>IF(R1972&gt;0,RANK(R1972,(P1972:R1972,S1972:AG1972)),0)</f>
        <v>2</v>
      </c>
      <c r="G1972" s="7">
        <f>IF(S1972&gt;0,RANK(S1972,(P1972:R1972,S1972:AG1972)),0)</f>
        <v>3</v>
      </c>
      <c r="H1972" s="49">
        <f t="shared" si="1116"/>
        <v>811</v>
      </c>
      <c r="I1972" s="178">
        <f t="shared" si="1117"/>
        <v>0.70891608391608396</v>
      </c>
      <c r="J1972" s="2"/>
      <c r="K1972" s="2">
        <f t="shared" si="1118"/>
        <v>0.85052447552447552</v>
      </c>
      <c r="L1972" s="2">
        <f t="shared" si="1119"/>
        <v>0</v>
      </c>
      <c r="M1972" s="2">
        <f t="shared" si="1120"/>
        <v>0.14160839160839161</v>
      </c>
      <c r="N1972" s="2">
        <f t="shared" si="1121"/>
        <v>4.370629370629371E-3</v>
      </c>
      <c r="O1972" s="2">
        <f t="shared" si="1122"/>
        <v>3.4965034965034935E-3</v>
      </c>
      <c r="P1972" s="1">
        <v>973</v>
      </c>
      <c r="R1972" s="1">
        <v>162</v>
      </c>
      <c r="S1972" s="1">
        <v>5</v>
      </c>
      <c r="V1972" s="1">
        <v>4</v>
      </c>
      <c r="AI1972" s="7">
        <f t="shared" si="1123"/>
        <v>0</v>
      </c>
      <c r="AJ1972" s="7">
        <f t="shared" si="1124"/>
        <v>0</v>
      </c>
      <c r="AK1972" s="7">
        <f t="shared" si="1125"/>
        <v>4</v>
      </c>
      <c r="AL1972" s="7">
        <f t="shared" si="1126"/>
        <v>0</v>
      </c>
      <c r="AM1972" s="2">
        <f t="shared" si="1127"/>
        <v>0</v>
      </c>
      <c r="AN1972" s="2">
        <f t="shared" si="1128"/>
        <v>0</v>
      </c>
      <c r="AO1972" s="2">
        <f t="shared" si="1129"/>
        <v>3.4965034965034965E-3</v>
      </c>
      <c r="AP1972" s="2">
        <f t="shared" si="1130"/>
        <v>0</v>
      </c>
      <c r="AR1972" t="str">
        <f t="shared" si="1133"/>
        <v>McCormick</v>
      </c>
      <c r="AS1972" t="s">
        <v>1629</v>
      </c>
      <c r="AT1972" s="184">
        <v>3</v>
      </c>
      <c r="AV1972" s="98">
        <v>45</v>
      </c>
      <c r="AW1972" s="100">
        <v>65</v>
      </c>
      <c r="AX1972" s="106">
        <f t="shared" si="1132"/>
        <v>45065</v>
      </c>
      <c r="AZ1972" s="7" t="s">
        <v>2975</v>
      </c>
      <c r="BA1972" t="s">
        <v>3208</v>
      </c>
    </row>
    <row r="1973" spans="1:53" hidden="1" outlineLevel="1">
      <c r="A1973" s="9" t="s">
        <v>1302</v>
      </c>
      <c r="B1973" t="s">
        <v>1629</v>
      </c>
      <c r="C1973" s="1">
        <f t="shared" si="1115"/>
        <v>3937</v>
      </c>
      <c r="D1973" s="7">
        <f>IF(P1973&gt;0,RANK(P1973,(P1973:R1973,S1973:AG1973)),0)</f>
        <v>1</v>
      </c>
      <c r="E1973" s="7">
        <f>IF(Q1973&gt;0,RANK(Q1973,(P1973:R1973,S1973:AG1973)),0)</f>
        <v>0</v>
      </c>
      <c r="F1973" s="7">
        <f>IF(R1973&gt;0,RANK(R1973,(P1973:R1973,S1973:AG1973)),0)</f>
        <v>2</v>
      </c>
      <c r="G1973" s="7">
        <f>IF(S1973&gt;0,RANK(S1973,(P1973:R1973,S1973:AG1973)),0)</f>
        <v>4</v>
      </c>
      <c r="H1973" s="49">
        <f t="shared" si="1116"/>
        <v>2808</v>
      </c>
      <c r="I1973" s="178">
        <f t="shared" si="1117"/>
        <v>0.71323342646685295</v>
      </c>
      <c r="J1973" s="2"/>
      <c r="K1973" s="2">
        <f t="shared" si="1118"/>
        <v>0.85369570739141476</v>
      </c>
      <c r="L1973" s="2">
        <f t="shared" si="1119"/>
        <v>0</v>
      </c>
      <c r="M1973" s="2">
        <f t="shared" si="1120"/>
        <v>0.14046228092456184</v>
      </c>
      <c r="N1973" s="2">
        <f t="shared" si="1121"/>
        <v>2.5400050800101601E-3</v>
      </c>
      <c r="O1973" s="2">
        <f t="shared" si="1122"/>
        <v>3.3020066040132415E-3</v>
      </c>
      <c r="P1973" s="1">
        <v>3361</v>
      </c>
      <c r="R1973" s="1">
        <v>553</v>
      </c>
      <c r="S1973" s="1">
        <v>10</v>
      </c>
      <c r="V1973" s="1">
        <v>13</v>
      </c>
      <c r="AI1973" s="7">
        <f t="shared" si="1123"/>
        <v>0</v>
      </c>
      <c r="AJ1973" s="7">
        <f t="shared" si="1124"/>
        <v>0</v>
      </c>
      <c r="AK1973" s="7">
        <f t="shared" si="1125"/>
        <v>3</v>
      </c>
      <c r="AL1973" s="7">
        <f t="shared" si="1126"/>
        <v>0</v>
      </c>
      <c r="AM1973" s="2">
        <f t="shared" si="1127"/>
        <v>0</v>
      </c>
      <c r="AN1973" s="2">
        <f t="shared" si="1128"/>
        <v>0</v>
      </c>
      <c r="AO1973" s="2">
        <f t="shared" si="1129"/>
        <v>3.3020066040132081E-3</v>
      </c>
      <c r="AP1973" s="2">
        <f t="shared" si="1130"/>
        <v>0</v>
      </c>
      <c r="AR1973" t="str">
        <f t="shared" si="1133"/>
        <v>Marion</v>
      </c>
      <c r="AS1973" t="s">
        <v>1629</v>
      </c>
      <c r="AT1973" s="184">
        <v>7</v>
      </c>
      <c r="AV1973" s="98">
        <v>45</v>
      </c>
      <c r="AW1973" s="100">
        <v>67</v>
      </c>
      <c r="AX1973" s="106">
        <f t="shared" si="1132"/>
        <v>45067</v>
      </c>
      <c r="AZ1973" s="7" t="s">
        <v>2975</v>
      </c>
      <c r="BA1973" t="s">
        <v>3208</v>
      </c>
    </row>
    <row r="1974" spans="1:53" hidden="1" outlineLevel="1">
      <c r="A1974" s="9" t="s">
        <v>6</v>
      </c>
      <c r="B1974" t="s">
        <v>1629</v>
      </c>
      <c r="C1974" s="1">
        <f t="shared" si="1115"/>
        <v>2402</v>
      </c>
      <c r="D1974" s="7">
        <f>IF(P1974&gt;0,RANK(P1974,(P1974:R1974,S1974:AG1974)),0)</f>
        <v>1</v>
      </c>
      <c r="E1974" s="7">
        <f>IF(Q1974&gt;0,RANK(Q1974,(P1974:R1974,S1974:AG1974)),0)</f>
        <v>0</v>
      </c>
      <c r="F1974" s="7">
        <f>IF(R1974&gt;0,RANK(R1974,(P1974:R1974,S1974:AG1974)),0)</f>
        <v>2</v>
      </c>
      <c r="G1974" s="7">
        <f>IF(S1974&gt;0,RANK(S1974,(P1974:R1974,S1974:AG1974)),0)</f>
        <v>3</v>
      </c>
      <c r="H1974" s="49">
        <f t="shared" si="1116"/>
        <v>1884</v>
      </c>
      <c r="I1974" s="178">
        <f t="shared" si="1117"/>
        <v>0.78434637801831808</v>
      </c>
      <c r="J1974" s="2"/>
      <c r="K1974" s="2">
        <f t="shared" si="1118"/>
        <v>0.88967527060782681</v>
      </c>
      <c r="L1974" s="2">
        <f t="shared" si="1119"/>
        <v>0</v>
      </c>
      <c r="M1974" s="2">
        <f t="shared" si="1120"/>
        <v>0.10532889258950874</v>
      </c>
      <c r="N1974" s="2">
        <f t="shared" si="1121"/>
        <v>3.3305578684429643E-3</v>
      </c>
      <c r="O1974" s="2">
        <f t="shared" si="1122"/>
        <v>1.665278934221488E-3</v>
      </c>
      <c r="P1974" s="1">
        <v>2137</v>
      </c>
      <c r="R1974" s="1">
        <v>253</v>
      </c>
      <c r="S1974" s="1">
        <v>8</v>
      </c>
      <c r="V1974" s="1">
        <v>4</v>
      </c>
      <c r="AI1974" s="7">
        <f t="shared" si="1123"/>
        <v>0</v>
      </c>
      <c r="AJ1974" s="7">
        <f t="shared" si="1124"/>
        <v>0</v>
      </c>
      <c r="AK1974" s="7">
        <f t="shared" si="1125"/>
        <v>4</v>
      </c>
      <c r="AL1974" s="7">
        <f t="shared" si="1126"/>
        <v>0</v>
      </c>
      <c r="AM1974" s="2">
        <f t="shared" si="1127"/>
        <v>0</v>
      </c>
      <c r="AN1974" s="2">
        <f t="shared" si="1128"/>
        <v>0</v>
      </c>
      <c r="AO1974" s="2">
        <f t="shared" si="1129"/>
        <v>1.6652789342214821E-3</v>
      </c>
      <c r="AP1974" s="2">
        <f t="shared" si="1130"/>
        <v>0</v>
      </c>
      <c r="AR1974" t="str">
        <f t="shared" si="1133"/>
        <v>Marlboro</v>
      </c>
      <c r="AS1974" t="s">
        <v>1629</v>
      </c>
      <c r="AT1974" s="184">
        <v>7</v>
      </c>
      <c r="AV1974" s="98">
        <v>45</v>
      </c>
      <c r="AW1974" s="100">
        <v>69</v>
      </c>
      <c r="AX1974" s="106">
        <f t="shared" si="1132"/>
        <v>45069</v>
      </c>
      <c r="AZ1974" s="7" t="s">
        <v>2975</v>
      </c>
      <c r="BA1974" t="s">
        <v>3208</v>
      </c>
    </row>
    <row r="1975" spans="1:53" hidden="1" outlineLevel="1">
      <c r="A1975" s="9" t="s">
        <v>938</v>
      </c>
      <c r="B1975" t="s">
        <v>1629</v>
      </c>
      <c r="C1975" s="1">
        <f t="shared" si="1115"/>
        <v>2621</v>
      </c>
      <c r="D1975" s="7">
        <f>IF(P1975&gt;0,RANK(P1975,(P1975:R1975,S1975:AG1975)),0)</f>
        <v>1</v>
      </c>
      <c r="E1975" s="7">
        <f>IF(Q1975&gt;0,RANK(Q1975,(P1975:R1975,S1975:AG1975)),0)</f>
        <v>0</v>
      </c>
      <c r="F1975" s="7">
        <f>IF(R1975&gt;0,RANK(R1975,(P1975:R1975,S1975:AG1975)),0)</f>
        <v>2</v>
      </c>
      <c r="G1975" s="7">
        <f>IF(S1975&gt;0,RANK(S1975,(P1975:R1975,S1975:AG1975)),0)</f>
        <v>4</v>
      </c>
      <c r="H1975" s="49">
        <f t="shared" si="1116"/>
        <v>1650</v>
      </c>
      <c r="I1975" s="178">
        <f t="shared" si="1117"/>
        <v>0.62953071346814193</v>
      </c>
      <c r="J1975" s="2"/>
      <c r="K1975" s="2">
        <f t="shared" si="1118"/>
        <v>0.8092331171308661</v>
      </c>
      <c r="L1975" s="2">
        <f t="shared" si="1119"/>
        <v>0</v>
      </c>
      <c r="M1975" s="2">
        <f t="shared" si="1120"/>
        <v>0.17970240366272416</v>
      </c>
      <c r="N1975" s="2">
        <f t="shared" si="1121"/>
        <v>3.4338038916444107E-3</v>
      </c>
      <c r="O1975" s="2">
        <f t="shared" si="1122"/>
        <v>7.6306753147653283E-3</v>
      </c>
      <c r="P1975" s="1">
        <v>2121</v>
      </c>
      <c r="R1975" s="1">
        <v>471</v>
      </c>
      <c r="S1975" s="1">
        <v>9</v>
      </c>
      <c r="V1975" s="1">
        <v>20</v>
      </c>
      <c r="AI1975" s="7">
        <f t="shared" si="1123"/>
        <v>0</v>
      </c>
      <c r="AJ1975" s="7">
        <f t="shared" si="1124"/>
        <v>0</v>
      </c>
      <c r="AK1975" s="7">
        <f t="shared" si="1125"/>
        <v>3</v>
      </c>
      <c r="AL1975" s="7">
        <f t="shared" si="1126"/>
        <v>0</v>
      </c>
      <c r="AM1975" s="2">
        <f t="shared" si="1127"/>
        <v>0</v>
      </c>
      <c r="AN1975" s="2">
        <f t="shared" si="1128"/>
        <v>0</v>
      </c>
      <c r="AO1975" s="2">
        <f t="shared" si="1129"/>
        <v>7.630675314765357E-3</v>
      </c>
      <c r="AP1975" s="2">
        <f t="shared" si="1130"/>
        <v>0</v>
      </c>
      <c r="AR1975" t="str">
        <f t="shared" si="1133"/>
        <v>Newberry</v>
      </c>
      <c r="AS1975" t="s">
        <v>1629</v>
      </c>
      <c r="AT1975" s="184"/>
      <c r="AV1975" s="98">
        <v>45</v>
      </c>
      <c r="AW1975" s="100">
        <v>71</v>
      </c>
      <c r="AX1975" s="106">
        <f t="shared" si="1132"/>
        <v>45071</v>
      </c>
      <c r="AZ1975" s="7" t="s">
        <v>2975</v>
      </c>
      <c r="BA1975" t="s">
        <v>3208</v>
      </c>
    </row>
    <row r="1976" spans="1:53" hidden="1" outlineLevel="1">
      <c r="A1976" s="9" t="s">
        <v>2513</v>
      </c>
      <c r="B1976" t="s">
        <v>1629</v>
      </c>
      <c r="C1976" s="1">
        <f t="shared" si="1115"/>
        <v>3288</v>
      </c>
      <c r="D1976" s="7">
        <f>IF(P1976&gt;0,RANK(P1976,(P1976:R1976,S1976:AG1976)),0)</f>
        <v>1</v>
      </c>
      <c r="E1976" s="7">
        <f>IF(Q1976&gt;0,RANK(Q1976,(P1976:R1976,S1976:AG1976)),0)</f>
        <v>0</v>
      </c>
      <c r="F1976" s="7">
        <f>IF(R1976&gt;0,RANK(R1976,(P1976:R1976,S1976:AG1976)),0)</f>
        <v>2</v>
      </c>
      <c r="G1976" s="7">
        <f>IF(S1976&gt;0,RANK(S1976,(P1976:R1976,S1976:AG1976)),0)</f>
        <v>3</v>
      </c>
      <c r="H1976" s="49">
        <f t="shared" si="1116"/>
        <v>656</v>
      </c>
      <c r="I1976" s="178">
        <f t="shared" si="1117"/>
        <v>0.19951338199513383</v>
      </c>
      <c r="J1976" s="2"/>
      <c r="K1976" s="2">
        <f t="shared" si="1118"/>
        <v>0.59610705596107061</v>
      </c>
      <c r="L1976" s="2">
        <f t="shared" si="1119"/>
        <v>0</v>
      </c>
      <c r="M1976" s="2">
        <f t="shared" si="1120"/>
        <v>0.39659367396593675</v>
      </c>
      <c r="N1976" s="2">
        <f t="shared" si="1121"/>
        <v>3.6496350364963502E-3</v>
      </c>
      <c r="O1976" s="2">
        <f t="shared" si="1122"/>
        <v>3.6496350364962861E-3</v>
      </c>
      <c r="P1976" s="1">
        <v>1960</v>
      </c>
      <c r="R1976" s="1">
        <v>1304</v>
      </c>
      <c r="S1976" s="1">
        <v>12</v>
      </c>
      <c r="V1976" s="1">
        <v>12</v>
      </c>
      <c r="AI1976" s="7">
        <f t="shared" si="1123"/>
        <v>0</v>
      </c>
      <c r="AJ1976" s="7">
        <f t="shared" si="1124"/>
        <v>0</v>
      </c>
      <c r="AK1976" s="7">
        <f t="shared" si="1125"/>
        <v>3</v>
      </c>
      <c r="AL1976" s="7">
        <f t="shared" si="1126"/>
        <v>0</v>
      </c>
      <c r="AM1976" s="2">
        <f t="shared" si="1127"/>
        <v>0</v>
      </c>
      <c r="AN1976" s="2">
        <f t="shared" si="1128"/>
        <v>0</v>
      </c>
      <c r="AO1976" s="2">
        <f t="shared" si="1129"/>
        <v>3.6496350364963502E-3</v>
      </c>
      <c r="AP1976" s="2">
        <f t="shared" si="1130"/>
        <v>0</v>
      </c>
      <c r="AR1976" t="str">
        <f t="shared" si="1133"/>
        <v>Oconee</v>
      </c>
      <c r="AS1976" t="s">
        <v>1629</v>
      </c>
      <c r="AT1976" s="184">
        <v>3</v>
      </c>
      <c r="AV1976" s="98">
        <v>45</v>
      </c>
      <c r="AW1976" s="100">
        <v>73</v>
      </c>
      <c r="AX1976" s="106">
        <f t="shared" si="1132"/>
        <v>45073</v>
      </c>
      <c r="AZ1976" s="7" t="s">
        <v>2975</v>
      </c>
      <c r="BA1976" t="s">
        <v>3208</v>
      </c>
    </row>
    <row r="1977" spans="1:53" hidden="1" outlineLevel="1">
      <c r="A1977" s="9" t="s">
        <v>569</v>
      </c>
      <c r="B1977" t="s">
        <v>1629</v>
      </c>
      <c r="C1977" s="1">
        <f t="shared" si="1115"/>
        <v>13394</v>
      </c>
      <c r="D1977" s="7">
        <f>IF(P1977&gt;0,RANK(P1977,(P1977:R1977,S1977:AG1977)),0)</f>
        <v>1</v>
      </c>
      <c r="E1977" s="7">
        <f>IF(Q1977&gt;0,RANK(Q1977,(P1977:R1977,S1977:AG1977)),0)</f>
        <v>0</v>
      </c>
      <c r="F1977" s="7">
        <f>IF(R1977&gt;0,RANK(R1977,(P1977:R1977,S1977:AG1977)),0)</f>
        <v>2</v>
      </c>
      <c r="G1977" s="7">
        <f>IF(S1977&gt;0,RANK(S1977,(P1977:R1977,S1977:AG1977)),0)</f>
        <v>4</v>
      </c>
      <c r="H1977" s="49">
        <f t="shared" si="1116"/>
        <v>10399</v>
      </c>
      <c r="I1977" s="178">
        <f t="shared" si="1117"/>
        <v>0.77639241451396146</v>
      </c>
      <c r="J1977" s="2"/>
      <c r="K1977" s="2">
        <f t="shared" si="1118"/>
        <v>0.88636703001343886</v>
      </c>
      <c r="L1977" s="2">
        <f t="shared" si="1119"/>
        <v>0</v>
      </c>
      <c r="M1977" s="2">
        <f t="shared" si="1120"/>
        <v>0.10997461549947737</v>
      </c>
      <c r="N1977" s="2">
        <f t="shared" si="1121"/>
        <v>1.1199044348215619E-3</v>
      </c>
      <c r="O1977" s="2">
        <f t="shared" si="1122"/>
        <v>2.5384500522622026E-3</v>
      </c>
      <c r="P1977" s="1">
        <v>11872</v>
      </c>
      <c r="R1977" s="1">
        <v>1473</v>
      </c>
      <c r="S1977" s="1">
        <v>15</v>
      </c>
      <c r="V1977" s="1">
        <v>34</v>
      </c>
      <c r="AI1977" s="7">
        <f t="shared" si="1123"/>
        <v>0</v>
      </c>
      <c r="AJ1977" s="7">
        <f t="shared" si="1124"/>
        <v>0</v>
      </c>
      <c r="AK1977" s="7">
        <f t="shared" si="1125"/>
        <v>3</v>
      </c>
      <c r="AL1977" s="7">
        <f t="shared" si="1126"/>
        <v>0</v>
      </c>
      <c r="AM1977" s="2">
        <f t="shared" si="1127"/>
        <v>0</v>
      </c>
      <c r="AN1977" s="2">
        <f t="shared" si="1128"/>
        <v>0</v>
      </c>
      <c r="AO1977" s="2">
        <f t="shared" si="1129"/>
        <v>2.538450052262207E-3</v>
      </c>
      <c r="AP1977" s="2">
        <f t="shared" si="1130"/>
        <v>0</v>
      </c>
      <c r="AR1977" t="str">
        <f t="shared" si="1133"/>
        <v>Orangeburg</v>
      </c>
      <c r="AS1977" t="s">
        <v>1629</v>
      </c>
      <c r="AT1977" s="184"/>
      <c r="AV1977" s="98">
        <v>45</v>
      </c>
      <c r="AW1977" s="100">
        <v>75</v>
      </c>
      <c r="AX1977" s="106">
        <f t="shared" si="1132"/>
        <v>45075</v>
      </c>
      <c r="AZ1977" s="7" t="s">
        <v>2975</v>
      </c>
      <c r="BA1977" t="s">
        <v>3208</v>
      </c>
    </row>
    <row r="1978" spans="1:53" hidden="1" outlineLevel="1">
      <c r="A1978" s="9" t="s">
        <v>1740</v>
      </c>
      <c r="B1978" t="s">
        <v>1629</v>
      </c>
      <c r="C1978" s="1">
        <f t="shared" si="1115"/>
        <v>4516</v>
      </c>
      <c r="D1978" s="7">
        <f>IF(P1978&gt;0,RANK(P1978,(P1978:R1978,S1978:AG1978)),0)</f>
        <v>1</v>
      </c>
      <c r="E1978" s="7">
        <f>IF(Q1978&gt;0,RANK(Q1978,(P1978:R1978,S1978:AG1978)),0)</f>
        <v>0</v>
      </c>
      <c r="F1978" s="7">
        <f>IF(R1978&gt;0,RANK(R1978,(P1978:R1978,S1978:AG1978)),0)</f>
        <v>2</v>
      </c>
      <c r="G1978" s="7">
        <f>IF(S1978&gt;0,RANK(S1978,(P1978:R1978,S1978:AG1978)),0)</f>
        <v>4</v>
      </c>
      <c r="H1978" s="49">
        <f t="shared" si="1116"/>
        <v>508</v>
      </c>
      <c r="I1978" s="178">
        <f t="shared" si="1117"/>
        <v>0.112488928255093</v>
      </c>
      <c r="J1978" s="2"/>
      <c r="K1978" s="2">
        <f t="shared" si="1118"/>
        <v>0.55425155004428694</v>
      </c>
      <c r="L1978" s="2">
        <f t="shared" si="1119"/>
        <v>0</v>
      </c>
      <c r="M1978" s="2">
        <f t="shared" si="1120"/>
        <v>0.44176262178919395</v>
      </c>
      <c r="N1978" s="2">
        <f t="shared" si="1121"/>
        <v>1.7714791851195749E-3</v>
      </c>
      <c r="O1978" s="2">
        <f t="shared" si="1122"/>
        <v>2.214348981399526E-3</v>
      </c>
      <c r="P1978" s="1">
        <v>2503</v>
      </c>
      <c r="R1978" s="1">
        <v>1995</v>
      </c>
      <c r="S1978" s="1">
        <v>8</v>
      </c>
      <c r="V1978" s="1">
        <v>10</v>
      </c>
      <c r="AE1978" s="49"/>
      <c r="AG1978" s="49"/>
      <c r="AI1978" s="7">
        <f t="shared" si="1123"/>
        <v>0</v>
      </c>
      <c r="AJ1978" s="7">
        <f t="shared" si="1124"/>
        <v>0</v>
      </c>
      <c r="AK1978" s="7">
        <f t="shared" si="1125"/>
        <v>3</v>
      </c>
      <c r="AL1978" s="7">
        <f t="shared" si="1126"/>
        <v>0</v>
      </c>
      <c r="AM1978" s="2">
        <f t="shared" si="1127"/>
        <v>0</v>
      </c>
      <c r="AN1978" s="2">
        <f t="shared" si="1128"/>
        <v>0</v>
      </c>
      <c r="AO1978" s="2">
        <f t="shared" si="1129"/>
        <v>2.2143489813994687E-3</v>
      </c>
      <c r="AP1978" s="2">
        <f t="shared" si="1130"/>
        <v>0</v>
      </c>
      <c r="AR1978" t="str">
        <f t="shared" si="1133"/>
        <v>Pickens</v>
      </c>
      <c r="AS1978" t="s">
        <v>1629</v>
      </c>
      <c r="AT1978" s="184">
        <v>3</v>
      </c>
      <c r="AV1978" s="98">
        <v>45</v>
      </c>
      <c r="AW1978" s="100">
        <v>77</v>
      </c>
      <c r="AX1978" s="106">
        <f t="shared" si="1132"/>
        <v>45077</v>
      </c>
      <c r="AZ1978" s="7" t="s">
        <v>2975</v>
      </c>
      <c r="BA1978" t="s">
        <v>3208</v>
      </c>
    </row>
    <row r="1979" spans="1:53" hidden="1" outlineLevel="1">
      <c r="A1979" s="9" t="s">
        <v>1711</v>
      </c>
      <c r="B1979" t="s">
        <v>1629</v>
      </c>
      <c r="C1979" s="1">
        <f t="shared" si="1115"/>
        <v>51924</v>
      </c>
      <c r="D1979" s="7">
        <f>IF(P1979&gt;0,RANK(P1979,(P1979:R1979,S1979:AG1979)),0)</f>
        <v>1</v>
      </c>
      <c r="E1979" s="7">
        <f>IF(Q1979&gt;0,RANK(Q1979,(P1979:R1979,S1979:AG1979)),0)</f>
        <v>0</v>
      </c>
      <c r="F1979" s="7">
        <f>IF(R1979&gt;0,RANK(R1979,(P1979:R1979,S1979:AG1979)),0)</f>
        <v>2</v>
      </c>
      <c r="G1979" s="7">
        <f>IF(S1979&gt;0,RANK(S1979,(P1979:R1979,S1979:AG1979)),0)</f>
        <v>4</v>
      </c>
      <c r="H1979" s="49">
        <f t="shared" si="1116"/>
        <v>26978</v>
      </c>
      <c r="I1979" s="178">
        <f t="shared" si="1117"/>
        <v>0.51956705954857096</v>
      </c>
      <c r="J1979" s="2"/>
      <c r="K1979" s="2">
        <f t="shared" si="1118"/>
        <v>0.75749171866574228</v>
      </c>
      <c r="L1979" s="2">
        <f t="shared" si="1119"/>
        <v>0</v>
      </c>
      <c r="M1979" s="2">
        <f t="shared" si="1120"/>
        <v>0.23792465911717126</v>
      </c>
      <c r="N1979" s="2">
        <f t="shared" si="1121"/>
        <v>1.1555350127108851E-3</v>
      </c>
      <c r="O1979" s="2">
        <f t="shared" si="1122"/>
        <v>3.428087204375584E-3</v>
      </c>
      <c r="P1979" s="1">
        <v>39332</v>
      </c>
      <c r="R1979" s="1">
        <v>12354</v>
      </c>
      <c r="S1979" s="1">
        <v>60</v>
      </c>
      <c r="V1979" s="49">
        <v>178</v>
      </c>
      <c r="AI1979" s="7">
        <f t="shared" si="1123"/>
        <v>0</v>
      </c>
      <c r="AJ1979" s="7">
        <f t="shared" si="1124"/>
        <v>0</v>
      </c>
      <c r="AK1979" s="7">
        <f t="shared" si="1125"/>
        <v>3</v>
      </c>
      <c r="AL1979" s="7">
        <f t="shared" si="1126"/>
        <v>0</v>
      </c>
      <c r="AM1979" s="2">
        <f t="shared" si="1127"/>
        <v>0</v>
      </c>
      <c r="AN1979" s="2">
        <f t="shared" si="1128"/>
        <v>0</v>
      </c>
      <c r="AO1979" s="2">
        <f t="shared" si="1129"/>
        <v>3.428087204375626E-3</v>
      </c>
      <c r="AP1979" s="2">
        <f t="shared" si="1130"/>
        <v>0</v>
      </c>
      <c r="AR1979" t="str">
        <f t="shared" si="1133"/>
        <v>Richland</v>
      </c>
      <c r="AS1979" t="s">
        <v>1629</v>
      </c>
      <c r="AT1979" s="184"/>
      <c r="AV1979" s="98">
        <v>45</v>
      </c>
      <c r="AW1979" s="100">
        <v>79</v>
      </c>
      <c r="AX1979" s="106">
        <f t="shared" si="1132"/>
        <v>45079</v>
      </c>
      <c r="AZ1979" s="7" t="s">
        <v>2975</v>
      </c>
      <c r="BA1979" t="s">
        <v>3208</v>
      </c>
    </row>
    <row r="1980" spans="1:53" hidden="1" outlineLevel="1">
      <c r="A1980" s="9" t="s">
        <v>157</v>
      </c>
      <c r="B1980" t="s">
        <v>1629</v>
      </c>
      <c r="C1980" s="1">
        <f t="shared" si="1115"/>
        <v>1222</v>
      </c>
      <c r="D1980" s="7">
        <f>IF(P1980&gt;0,RANK(P1980,(P1980:R1980,S1980:AG1980)),0)</f>
        <v>1</v>
      </c>
      <c r="E1980" s="7">
        <f>IF(Q1980&gt;0,RANK(Q1980,(P1980:R1980,S1980:AG1980)),0)</f>
        <v>0</v>
      </c>
      <c r="F1980" s="7">
        <f>IF(R1980&gt;0,RANK(R1980,(P1980:R1980,S1980:AG1980)),0)</f>
        <v>2</v>
      </c>
      <c r="G1980" s="7">
        <f>IF(S1980&gt;0,RANK(S1980,(P1980:R1980,S1980:AG1980)),0)</f>
        <v>4</v>
      </c>
      <c r="H1980" s="49">
        <f t="shared" si="1116"/>
        <v>831</v>
      </c>
      <c r="I1980" s="178">
        <f t="shared" si="1117"/>
        <v>0.68003273322422264</v>
      </c>
      <c r="J1980" s="2"/>
      <c r="K1980" s="2">
        <f t="shared" si="1118"/>
        <v>0.83715220949263502</v>
      </c>
      <c r="L1980" s="2">
        <f t="shared" si="1119"/>
        <v>0</v>
      </c>
      <c r="M1980" s="2">
        <f t="shared" si="1120"/>
        <v>0.15711947626841244</v>
      </c>
      <c r="N1980" s="2">
        <f t="shared" si="1121"/>
        <v>8.1833060556464816E-4</v>
      </c>
      <c r="O1980" s="2">
        <f t="shared" si="1122"/>
        <v>4.9099836333878887E-3</v>
      </c>
      <c r="P1980" s="1">
        <v>1023</v>
      </c>
      <c r="R1980" s="1">
        <v>192</v>
      </c>
      <c r="S1980" s="1">
        <v>1</v>
      </c>
      <c r="V1980" s="1">
        <v>6</v>
      </c>
      <c r="AI1980" s="7">
        <f t="shared" si="1123"/>
        <v>0</v>
      </c>
      <c r="AJ1980" s="7">
        <f t="shared" si="1124"/>
        <v>0</v>
      </c>
      <c r="AK1980" s="7">
        <f t="shared" si="1125"/>
        <v>3</v>
      </c>
      <c r="AL1980" s="7">
        <f t="shared" si="1126"/>
        <v>0</v>
      </c>
      <c r="AM1980" s="2">
        <f t="shared" si="1127"/>
        <v>0</v>
      </c>
      <c r="AN1980" s="2">
        <f t="shared" si="1128"/>
        <v>0</v>
      </c>
      <c r="AO1980" s="2">
        <f t="shared" si="1129"/>
        <v>4.9099836333878887E-3</v>
      </c>
      <c r="AP1980" s="2">
        <f t="shared" si="1130"/>
        <v>0</v>
      </c>
      <c r="AR1980" t="str">
        <f t="shared" si="1133"/>
        <v>Saluda</v>
      </c>
      <c r="AS1980" t="s">
        <v>1629</v>
      </c>
      <c r="AT1980" s="184">
        <v>3</v>
      </c>
      <c r="AV1980" s="98">
        <v>45</v>
      </c>
      <c r="AW1980" s="100">
        <v>81</v>
      </c>
      <c r="AX1980" s="106">
        <f t="shared" si="1132"/>
        <v>45081</v>
      </c>
      <c r="AZ1980" s="7" t="s">
        <v>2975</v>
      </c>
      <c r="BA1980" t="s">
        <v>3208</v>
      </c>
    </row>
    <row r="1981" spans="1:53" hidden="1" outlineLevel="1">
      <c r="A1981" s="9" t="s">
        <v>1456</v>
      </c>
      <c r="B1981" t="s">
        <v>1629</v>
      </c>
      <c r="C1981" s="1">
        <f t="shared" si="1115"/>
        <v>15190</v>
      </c>
      <c r="D1981" s="7">
        <f>IF(P1981&gt;0,RANK(P1981,(P1981:R1981,S1981:AG1981)),0)</f>
        <v>1</v>
      </c>
      <c r="E1981" s="7">
        <f>IF(Q1981&gt;0,RANK(Q1981,(P1981:R1981,S1981:AG1981)),0)</f>
        <v>0</v>
      </c>
      <c r="F1981" s="7">
        <f>IF(R1981&gt;0,RANK(R1981,(P1981:R1981,S1981:AG1981)),0)</f>
        <v>2</v>
      </c>
      <c r="G1981" s="7">
        <f>IF(S1981&gt;0,RANK(S1981,(P1981:R1981,S1981:AG1981)),0)</f>
        <v>4</v>
      </c>
      <c r="H1981" s="49">
        <f t="shared" si="1116"/>
        <v>6207</v>
      </c>
      <c r="I1981" s="178">
        <f t="shared" si="1117"/>
        <v>0.40862409479921002</v>
      </c>
      <c r="J1981" s="2"/>
      <c r="K1981" s="2">
        <f t="shared" si="1118"/>
        <v>0.70269914417379853</v>
      </c>
      <c r="L1981" s="2">
        <f t="shared" si="1119"/>
        <v>0</v>
      </c>
      <c r="M1981" s="2">
        <f t="shared" si="1120"/>
        <v>0.29407504937458856</v>
      </c>
      <c r="N1981" s="2">
        <f t="shared" si="1121"/>
        <v>1.4483212639894668E-3</v>
      </c>
      <c r="O1981" s="2">
        <f t="shared" si="1122"/>
        <v>1.7774851876234446E-3</v>
      </c>
      <c r="P1981" s="1">
        <v>10674</v>
      </c>
      <c r="R1981" s="1">
        <v>4467</v>
      </c>
      <c r="S1981" s="1">
        <v>22</v>
      </c>
      <c r="V1981" s="1">
        <v>27</v>
      </c>
      <c r="AI1981" s="7">
        <f t="shared" si="1123"/>
        <v>0</v>
      </c>
      <c r="AJ1981" s="7">
        <f t="shared" si="1124"/>
        <v>0</v>
      </c>
      <c r="AK1981" s="7">
        <f t="shared" si="1125"/>
        <v>3</v>
      </c>
      <c r="AL1981" s="7">
        <f t="shared" si="1126"/>
        <v>0</v>
      </c>
      <c r="AM1981" s="2">
        <f t="shared" si="1127"/>
        <v>0</v>
      </c>
      <c r="AN1981" s="2">
        <f t="shared" si="1128"/>
        <v>0</v>
      </c>
      <c r="AO1981" s="2">
        <f t="shared" si="1129"/>
        <v>1.7774851876234364E-3</v>
      </c>
      <c r="AP1981" s="2">
        <f t="shared" si="1130"/>
        <v>0</v>
      </c>
      <c r="AR1981" t="str">
        <f t="shared" si="1133"/>
        <v>Spartanburg</v>
      </c>
      <c r="AS1981" t="s">
        <v>1629</v>
      </c>
      <c r="AT1981" s="184"/>
      <c r="AV1981" s="98">
        <v>45</v>
      </c>
      <c r="AW1981" s="100">
        <v>83</v>
      </c>
      <c r="AX1981" s="106">
        <f t="shared" si="1132"/>
        <v>45083</v>
      </c>
      <c r="AZ1981" s="7" t="s">
        <v>2975</v>
      </c>
      <c r="BA1981" t="s">
        <v>3208</v>
      </c>
    </row>
    <row r="1982" spans="1:53" hidden="1" outlineLevel="1">
      <c r="A1982" t="s">
        <v>1101</v>
      </c>
      <c r="B1982" t="s">
        <v>1629</v>
      </c>
      <c r="C1982" s="1">
        <f t="shared" si="1115"/>
        <v>11350</v>
      </c>
      <c r="D1982" s="7">
        <f>IF(P1982&gt;0,RANK(P1982,(P1982:R1982,S1982:AG1982)),0)</f>
        <v>1</v>
      </c>
      <c r="E1982" s="7">
        <f>IF(Q1982&gt;0,RANK(Q1982,(P1982:R1982,S1982:AG1982)),0)</f>
        <v>0</v>
      </c>
      <c r="F1982" s="7">
        <f>IF(R1982&gt;0,RANK(R1982,(P1982:R1982,S1982:AG1982)),0)</f>
        <v>2</v>
      </c>
      <c r="G1982" s="7">
        <f>IF(S1982&gt;0,RANK(S1982,(P1982:R1982,S1982:AG1982)),0)</f>
        <v>4</v>
      </c>
      <c r="H1982" s="49">
        <f t="shared" si="1116"/>
        <v>8387</v>
      </c>
      <c r="I1982" s="178">
        <f t="shared" si="1117"/>
        <v>0.73894273127753307</v>
      </c>
      <c r="J1982" s="2"/>
      <c r="K1982" s="2">
        <f t="shared" si="1118"/>
        <v>0.86607929515418502</v>
      </c>
      <c r="L1982" s="2">
        <f t="shared" si="1119"/>
        <v>0</v>
      </c>
      <c r="M1982" s="2">
        <f t="shared" si="1120"/>
        <v>0.12713656387665198</v>
      </c>
      <c r="N1982" s="2">
        <f t="shared" si="1121"/>
        <v>3.3480176211453743E-3</v>
      </c>
      <c r="O1982" s="2">
        <f t="shared" si="1122"/>
        <v>3.4361233480176196E-3</v>
      </c>
      <c r="P1982" s="1">
        <v>9830</v>
      </c>
      <c r="R1982" s="1">
        <v>1443</v>
      </c>
      <c r="S1982" s="1">
        <v>38</v>
      </c>
      <c r="V1982" s="1">
        <v>39</v>
      </c>
      <c r="AI1982" s="7">
        <f t="shared" si="1123"/>
        <v>0</v>
      </c>
      <c r="AJ1982" s="7">
        <f t="shared" si="1124"/>
        <v>0</v>
      </c>
      <c r="AK1982" s="7">
        <f t="shared" si="1125"/>
        <v>3</v>
      </c>
      <c r="AL1982" s="7">
        <f t="shared" si="1126"/>
        <v>0</v>
      </c>
      <c r="AM1982" s="2">
        <f t="shared" si="1127"/>
        <v>0</v>
      </c>
      <c r="AN1982" s="2">
        <f t="shared" si="1128"/>
        <v>0</v>
      </c>
      <c r="AO1982" s="2">
        <f t="shared" si="1129"/>
        <v>3.4361233480176214E-3</v>
      </c>
      <c r="AP1982" s="2">
        <f t="shared" si="1130"/>
        <v>0</v>
      </c>
      <c r="AR1982" t="str">
        <f t="shared" si="1133"/>
        <v>Sumter</v>
      </c>
      <c r="AS1982" t="s">
        <v>1629</v>
      </c>
      <c r="AT1982" s="184"/>
      <c r="AV1982" s="98">
        <v>45</v>
      </c>
      <c r="AW1982" s="100">
        <v>85</v>
      </c>
      <c r="AX1982" s="106">
        <f t="shared" si="1132"/>
        <v>45085</v>
      </c>
      <c r="AZ1982" s="7" t="s">
        <v>2975</v>
      </c>
      <c r="BA1982" t="s">
        <v>3208</v>
      </c>
    </row>
    <row r="1983" spans="1:53" hidden="1" outlineLevel="1">
      <c r="A1983" t="s">
        <v>3257</v>
      </c>
      <c r="B1983" t="s">
        <v>1629</v>
      </c>
      <c r="C1983" s="1">
        <f t="shared" si="1115"/>
        <v>2027</v>
      </c>
      <c r="D1983" s="7">
        <f>IF(P1983&gt;0,RANK(P1983,(P1983:R1983,S1983:AG1983)),0)</f>
        <v>1</v>
      </c>
      <c r="E1983" s="7">
        <f>IF(Q1983&gt;0,RANK(Q1983,(P1983:R1983,S1983:AG1983)),0)</f>
        <v>0</v>
      </c>
      <c r="F1983" s="7">
        <f>IF(R1983&gt;0,RANK(R1983,(P1983:R1983,S1983:AG1983)),0)</f>
        <v>2</v>
      </c>
      <c r="G1983" s="7">
        <f>IF(S1983&gt;0,RANK(S1983,(P1983:R1983,S1983:AG1983)),0)</f>
        <v>4</v>
      </c>
      <c r="H1983" s="49">
        <f t="shared" si="1116"/>
        <v>1358</v>
      </c>
      <c r="I1983" s="178">
        <f t="shared" si="1117"/>
        <v>0.6699555994079921</v>
      </c>
      <c r="J1983" s="2"/>
      <c r="K1983" s="2">
        <f t="shared" si="1118"/>
        <v>0.83374444992599905</v>
      </c>
      <c r="L1983" s="2">
        <f t="shared" si="1119"/>
        <v>0</v>
      </c>
      <c r="M1983" s="2">
        <f t="shared" si="1120"/>
        <v>0.1637888505180069</v>
      </c>
      <c r="N1983" s="2">
        <f t="shared" si="1121"/>
        <v>9.8667982239763205E-4</v>
      </c>
      <c r="O1983" s="2">
        <f t="shared" si="1122"/>
        <v>1.4800197335964132E-3</v>
      </c>
      <c r="P1983" s="1">
        <v>1690</v>
      </c>
      <c r="R1983" s="1">
        <v>332</v>
      </c>
      <c r="S1983" s="1">
        <v>2</v>
      </c>
      <c r="V1983" s="1">
        <v>3</v>
      </c>
      <c r="AI1983" s="7">
        <f t="shared" si="1123"/>
        <v>0</v>
      </c>
      <c r="AJ1983" s="7">
        <f t="shared" si="1124"/>
        <v>0</v>
      </c>
      <c r="AK1983" s="7">
        <f t="shared" si="1125"/>
        <v>3</v>
      </c>
      <c r="AL1983" s="7">
        <f t="shared" si="1126"/>
        <v>0</v>
      </c>
      <c r="AM1983" s="2">
        <f t="shared" si="1127"/>
        <v>0</v>
      </c>
      <c r="AN1983" s="2">
        <f t="shared" si="1128"/>
        <v>0</v>
      </c>
      <c r="AO1983" s="2">
        <f t="shared" si="1129"/>
        <v>1.4800197335964479E-3</v>
      </c>
      <c r="AP1983" s="2">
        <f t="shared" si="1130"/>
        <v>0</v>
      </c>
      <c r="AR1983" t="str">
        <f t="shared" si="1133"/>
        <v>Union</v>
      </c>
      <c r="AS1983" t="s">
        <v>1629</v>
      </c>
      <c r="AT1983" s="184">
        <v>5</v>
      </c>
      <c r="AV1983" s="98">
        <v>45</v>
      </c>
      <c r="AW1983" s="100">
        <v>87</v>
      </c>
      <c r="AX1983" s="106">
        <f t="shared" si="1132"/>
        <v>45087</v>
      </c>
      <c r="AZ1983" s="7" t="s">
        <v>2975</v>
      </c>
      <c r="BA1983" t="s">
        <v>3208</v>
      </c>
    </row>
    <row r="1984" spans="1:53" hidden="1" outlineLevel="1">
      <c r="A1984" t="s">
        <v>656</v>
      </c>
      <c r="B1984" t="s">
        <v>1629</v>
      </c>
      <c r="C1984" s="1">
        <f t="shared" si="1115"/>
        <v>5211</v>
      </c>
      <c r="D1984" s="7">
        <f>IF(P1984&gt;0,RANK(P1984,(P1984:R1984,S1984:AG1984)),0)</f>
        <v>1</v>
      </c>
      <c r="E1984" s="7">
        <f>IF(Q1984&gt;0,RANK(Q1984,(P1984:R1984,S1984:AG1984)),0)</f>
        <v>0</v>
      </c>
      <c r="F1984" s="7">
        <f>IF(R1984&gt;0,RANK(R1984,(P1984:R1984,S1984:AG1984)),0)</f>
        <v>2</v>
      </c>
      <c r="G1984" s="7">
        <f>IF(S1984&gt;0,RANK(S1984,(P1984:R1984,S1984:AG1984)),0)</f>
        <v>4</v>
      </c>
      <c r="H1984" s="49">
        <f t="shared" si="1116"/>
        <v>4056</v>
      </c>
      <c r="I1984" s="178">
        <f t="shared" si="1117"/>
        <v>0.77835348301669549</v>
      </c>
      <c r="J1984" s="2"/>
      <c r="K1984" s="2">
        <f t="shared" si="1118"/>
        <v>0.88524275570907696</v>
      </c>
      <c r="L1984" s="2">
        <f t="shared" si="1119"/>
        <v>0</v>
      </c>
      <c r="M1984" s="2">
        <f t="shared" si="1120"/>
        <v>0.10688927269238151</v>
      </c>
      <c r="N1984" s="2">
        <f t="shared" si="1121"/>
        <v>1.9190174630589138E-3</v>
      </c>
      <c r="O1984" s="2">
        <f t="shared" si="1122"/>
        <v>5.9489541354826236E-3</v>
      </c>
      <c r="P1984" s="1">
        <v>4613</v>
      </c>
      <c r="R1984" s="1">
        <v>557</v>
      </c>
      <c r="S1984" s="1">
        <v>10</v>
      </c>
      <c r="V1984" s="1">
        <v>31</v>
      </c>
      <c r="AI1984" s="7">
        <f t="shared" si="1123"/>
        <v>0</v>
      </c>
      <c r="AJ1984" s="7">
        <f t="shared" si="1124"/>
        <v>0</v>
      </c>
      <c r="AK1984" s="7">
        <f t="shared" si="1125"/>
        <v>3</v>
      </c>
      <c r="AL1984" s="7">
        <f t="shared" si="1126"/>
        <v>0</v>
      </c>
      <c r="AM1984" s="2">
        <f t="shared" si="1127"/>
        <v>0</v>
      </c>
      <c r="AN1984" s="2">
        <f t="shared" si="1128"/>
        <v>0</v>
      </c>
      <c r="AO1984" s="2">
        <f t="shared" si="1129"/>
        <v>5.9489541354826331E-3</v>
      </c>
      <c r="AP1984" s="2">
        <f t="shared" si="1130"/>
        <v>0</v>
      </c>
      <c r="AR1984" t="str">
        <f t="shared" si="1133"/>
        <v>Williamsburg</v>
      </c>
      <c r="AS1984" t="s">
        <v>1629</v>
      </c>
      <c r="AT1984" s="184">
        <v>6</v>
      </c>
      <c r="AV1984" s="98">
        <v>45</v>
      </c>
      <c r="AW1984" s="100">
        <v>89</v>
      </c>
      <c r="AX1984" s="106">
        <f t="shared" si="1132"/>
        <v>45089</v>
      </c>
      <c r="AZ1984" s="7" t="s">
        <v>2975</v>
      </c>
      <c r="BA1984" t="s">
        <v>3208</v>
      </c>
    </row>
    <row r="1985" spans="1:53" hidden="1" outlineLevel="1">
      <c r="A1985" t="s">
        <v>947</v>
      </c>
      <c r="B1985" t="s">
        <v>1629</v>
      </c>
      <c r="C1985" s="1">
        <f t="shared" si="1115"/>
        <v>14164</v>
      </c>
      <c r="D1985" s="7">
        <f>IF(P1985&gt;0,RANK(P1985,(P1985:R1985,S1985:AG1985)),0)</f>
        <v>1</v>
      </c>
      <c r="E1985" s="7">
        <f>IF(Q1985&gt;0,RANK(Q1985,(P1985:R1985,S1985:AG1985)),0)</f>
        <v>0</v>
      </c>
      <c r="F1985" s="7">
        <f>IF(R1985&gt;0,RANK(R1985,(P1985:R1985,S1985:AG1985)),0)</f>
        <v>2</v>
      </c>
      <c r="G1985" s="7">
        <f>IF(S1985&gt;0,RANK(S1985,(P1985:R1985,S1985:AG1985)),0)</f>
        <v>3</v>
      </c>
      <c r="H1985" s="49">
        <f t="shared" si="1116"/>
        <v>3853</v>
      </c>
      <c r="I1985" s="178">
        <f t="shared" si="1117"/>
        <v>0.27202767579779724</v>
      </c>
      <c r="J1985" s="2"/>
      <c r="K1985" s="2">
        <f t="shared" si="1118"/>
        <v>0.63400169443659982</v>
      </c>
      <c r="L1985" s="2">
        <f t="shared" si="1119"/>
        <v>0</v>
      </c>
      <c r="M1985" s="2">
        <f t="shared" si="1120"/>
        <v>0.36197401863880257</v>
      </c>
      <c r="N1985" s="2">
        <f t="shared" si="1121"/>
        <v>2.329850324767015E-3</v>
      </c>
      <c r="O1985" s="2">
        <f t="shared" si="1122"/>
        <v>1.6944365998305937E-3</v>
      </c>
      <c r="P1985" s="1">
        <v>8980</v>
      </c>
      <c r="R1985" s="1">
        <v>5127</v>
      </c>
      <c r="S1985" s="1">
        <v>33</v>
      </c>
      <c r="V1985" s="1">
        <v>24</v>
      </c>
      <c r="AE1985" s="49"/>
      <c r="AG1985" s="49"/>
      <c r="AI1985" s="7">
        <f t="shared" si="1123"/>
        <v>0</v>
      </c>
      <c r="AJ1985" s="7">
        <f t="shared" si="1124"/>
        <v>0</v>
      </c>
      <c r="AK1985" s="7">
        <f t="shared" si="1125"/>
        <v>4</v>
      </c>
      <c r="AL1985" s="7">
        <f t="shared" si="1126"/>
        <v>0</v>
      </c>
      <c r="AM1985" s="2">
        <f t="shared" si="1127"/>
        <v>0</v>
      </c>
      <c r="AN1985" s="2">
        <f t="shared" si="1128"/>
        <v>0</v>
      </c>
      <c r="AO1985" s="2">
        <f t="shared" si="1129"/>
        <v>1.6944365998305564E-3</v>
      </c>
      <c r="AP1985" s="2">
        <f t="shared" si="1130"/>
        <v>0</v>
      </c>
      <c r="AR1985" t="str">
        <f t="shared" si="1133"/>
        <v>York</v>
      </c>
      <c r="AS1985" t="s">
        <v>1629</v>
      </c>
      <c r="AT1985" s="184">
        <v>5</v>
      </c>
      <c r="AV1985" s="98">
        <v>45</v>
      </c>
      <c r="AW1985" s="100">
        <v>91</v>
      </c>
      <c r="AX1985" s="106">
        <f t="shared" si="1132"/>
        <v>45091</v>
      </c>
      <c r="AZ1985" s="7" t="s">
        <v>2975</v>
      </c>
      <c r="BA1985" t="s">
        <v>3208</v>
      </c>
    </row>
    <row r="1986" spans="1:53" collapsed="1">
      <c r="A1986" t="s">
        <v>1626</v>
      </c>
      <c r="B1986" t="s">
        <v>1114</v>
      </c>
      <c r="C1986" s="1">
        <f t="shared" si="1115"/>
        <v>370904</v>
      </c>
      <c r="D1986" s="7">
        <f>IF(P1986&gt;0,RANK(P1986,(P1986:R1986,S1986:AG1986)),0)</f>
        <v>1</v>
      </c>
      <c r="E1986" s="7">
        <f>IF(Q1986&gt;0,RANK(Q1986,(P1986:R1986,S1986:AG1986)),0)</f>
        <v>0</v>
      </c>
      <c r="F1986" s="7">
        <f>IF(R1986&gt;0,RANK(R1986,(P1986:R1986,S1986:AG1986)),0)</f>
        <v>2</v>
      </c>
      <c r="G1986" s="7">
        <f>IF(S1986&gt;0,RANK(S1986,(P1986:R1986,S1986:AG1986)),0)</f>
        <v>4</v>
      </c>
      <c r="H1986" s="49">
        <f t="shared" si="1116"/>
        <v>175881</v>
      </c>
      <c r="I1986" s="178">
        <f t="shared" si="1117"/>
        <v>0.47419547915363547</v>
      </c>
      <c r="J1986" s="2"/>
      <c r="K1986" s="2">
        <f t="shared" si="1118"/>
        <v>0.73436522658154135</v>
      </c>
      <c r="L1986" s="2">
        <f t="shared" si="1119"/>
        <v>0</v>
      </c>
      <c r="M1986" s="2">
        <f t="shared" si="1120"/>
        <v>0.26016974742790588</v>
      </c>
      <c r="N1986" s="2">
        <f t="shared" si="1121"/>
        <v>1.9223303064944029E-3</v>
      </c>
      <c r="O1986" s="2">
        <f t="shared" si="1122"/>
        <v>3.5426956840583605E-3</v>
      </c>
      <c r="P1986" s="49">
        <f t="shared" ref="P1986:V1986" si="1134">SUM(P1940:P1985)</f>
        <v>272379</v>
      </c>
      <c r="Q1986" s="49"/>
      <c r="R1986" s="49">
        <f t="shared" si="1134"/>
        <v>96498</v>
      </c>
      <c r="S1986" s="49">
        <f t="shared" si="1134"/>
        <v>713</v>
      </c>
      <c r="T1986" s="49"/>
      <c r="U1986" s="49"/>
      <c r="V1986" s="49">
        <f t="shared" si="1134"/>
        <v>1314</v>
      </c>
      <c r="W1986" s="49"/>
      <c r="X1986" s="49"/>
      <c r="Y1986" s="49"/>
      <c r="Z1986" s="49"/>
      <c r="AA1986" s="49"/>
      <c r="AC1986" s="49"/>
      <c r="AD1986" s="49"/>
      <c r="AE1986" s="49">
        <f>SUM(AE1940:AE1985)</f>
        <v>0</v>
      </c>
      <c r="AF1986" s="49">
        <f>SUM(AF1940:AF1985)</f>
        <v>0</v>
      </c>
      <c r="AG1986" s="49"/>
      <c r="AI1986" s="7">
        <f t="shared" si="1123"/>
        <v>0</v>
      </c>
      <c r="AJ1986" s="7">
        <f t="shared" si="1124"/>
        <v>0</v>
      </c>
      <c r="AK1986" s="7">
        <f t="shared" si="1125"/>
        <v>3</v>
      </c>
      <c r="AL1986" s="7">
        <f t="shared" si="1126"/>
        <v>0</v>
      </c>
      <c r="AM1986" s="2">
        <f t="shared" si="1127"/>
        <v>0</v>
      </c>
      <c r="AN1986" s="2">
        <f t="shared" si="1128"/>
        <v>0</v>
      </c>
      <c r="AO1986" s="2">
        <f t="shared" si="1129"/>
        <v>3.5426956840584087E-3</v>
      </c>
      <c r="AP1986" s="2">
        <f t="shared" si="1130"/>
        <v>0</v>
      </c>
      <c r="AR1986" t="str">
        <f t="shared" si="1133"/>
        <v>South Carolina</v>
      </c>
      <c r="AS1986" t="s">
        <v>1114</v>
      </c>
      <c r="AT1986" s="182"/>
      <c r="AV1986" s="98">
        <v>45</v>
      </c>
      <c r="AW1986" s="100"/>
      <c r="AX1986" s="98">
        <v>45</v>
      </c>
      <c r="AZ1986" s="7" t="s">
        <v>1634</v>
      </c>
      <c r="BA1986" t="s">
        <v>3208</v>
      </c>
    </row>
    <row r="1987" spans="1:53">
      <c r="C1987" s="1"/>
      <c r="E1987" s="7"/>
      <c r="F1987" s="7"/>
      <c r="G1987" s="7"/>
      <c r="H1987" s="49"/>
      <c r="I1987" s="178"/>
      <c r="J1987" s="2"/>
      <c r="V1987" s="49"/>
      <c r="AI1987" s="7"/>
      <c r="AJ1987" s="7"/>
      <c r="AK1987" s="7"/>
      <c r="AL1987" s="7"/>
      <c r="AT1987" s="182"/>
      <c r="AV1987" s="98"/>
      <c r="AW1987" s="100"/>
    </row>
    <row r="1988" spans="1:53" hidden="1" outlineLevel="1">
      <c r="A1988" t="s">
        <v>1502</v>
      </c>
      <c r="B1988" t="s">
        <v>92</v>
      </c>
      <c r="C1988" s="1">
        <f t="shared" ref="C1988:C2019" si="1135">SUM(P1988:AG1988)</f>
        <v>282</v>
      </c>
      <c r="D1988" s="7">
        <f>IF(P1988&gt;0,RANK(P1988,(P1988:R1988,S1988:AG1988)),0)</f>
        <v>1</v>
      </c>
      <c r="E1988" s="7">
        <f>IF(Q1988&gt;0,RANK(Q1988,(P1988:R1988,S1988:AG1988)),0)</f>
        <v>0</v>
      </c>
      <c r="F1988" s="7">
        <f>IF(R1988&gt;0,RANK(R1988,(P1988:R1988,S1988:AG1988)),0)</f>
        <v>2</v>
      </c>
      <c r="G1988" s="7">
        <f>IF(S1988&gt;0,RANK(S1988,(P1988:R1988,S1988:AG1988)),0)</f>
        <v>0</v>
      </c>
      <c r="H1988" s="49">
        <f t="shared" ref="H1988:H2019" si="1136">MAX(P1988:Y1988)-LARGE(P1988:Y1988,2)</f>
        <v>18</v>
      </c>
      <c r="I1988" s="178">
        <f t="shared" ref="I1988:I2003" si="1137">H1988/C1988</f>
        <v>6.3829787234042548E-2</v>
      </c>
      <c r="J1988" s="2"/>
      <c r="K1988" s="2">
        <f t="shared" ref="K1988:K2019" si="1138">IF($C1988=0,"-",P1988/$C1988)</f>
        <v>0.53191489361702127</v>
      </c>
      <c r="L1988" s="2">
        <f t="shared" ref="L1988:L2019" si="1139">IF($C1988=0,"-",Q1988/$C1988)</f>
        <v>0</v>
      </c>
      <c r="M1988" s="2">
        <f t="shared" ref="M1988:M2019" si="1140">IF($C1988=0,"-",R1988/$C1988)</f>
        <v>0.46808510638297873</v>
      </c>
      <c r="N1988" s="2">
        <f t="shared" ref="N1988:N2051" si="1141">IF($C1988=0,"-",S1988/$C1988)</f>
        <v>0</v>
      </c>
      <c r="O1988" s="2">
        <f t="shared" ref="O1988:O2051" si="1142">IF(C1988=0,"-",(1-K1988-L1988-M1988-N1988))</f>
        <v>0</v>
      </c>
      <c r="P1988" s="1">
        <v>150</v>
      </c>
      <c r="R1988" s="1">
        <v>132</v>
      </c>
      <c r="AI1988" s="7">
        <f t="shared" ref="AI1988:AI2019" si="1143">IF(T1988&gt;0,RANK(T1988,(P1988:Z1988)),0)</f>
        <v>0</v>
      </c>
      <c r="AJ1988" s="7">
        <f t="shared" ref="AJ1988:AJ2019" si="1144">IF(U1988&gt;0,RANK(U1988,(P1988:Z1988)),0)</f>
        <v>0</v>
      </c>
      <c r="AK1988" s="7">
        <f t="shared" ref="AK1988:AK2019" si="1145">IF(V1988&gt;0,RANK(V1988,(P1988:Z1988)),0)</f>
        <v>0</v>
      </c>
      <c r="AL1988" s="7">
        <f t="shared" ref="AL1988:AL2019" si="1146">IF(W1988&gt;0,RANK(W1988,(P1988:Z1988)),0)</f>
        <v>0</v>
      </c>
      <c r="AM1988" s="2">
        <f t="shared" ref="AM1988:AM2019" si="1147">IF($C1988=0,"-",T1988/$C1988)</f>
        <v>0</v>
      </c>
      <c r="AN1988" s="2">
        <f t="shared" ref="AN1988:AN2019" si="1148">IF($C1988=0,"-",U1988/$C1988)</f>
        <v>0</v>
      </c>
      <c r="AO1988" s="2">
        <f t="shared" ref="AO1988:AO2019" si="1149">IF($C1988=0,"-",V1988/$C1988)</f>
        <v>0</v>
      </c>
      <c r="AP1988" s="2">
        <f t="shared" ref="AP1988:AP2019" si="1150">IF($C1988=0,"-",W1988/$C1988)</f>
        <v>0</v>
      </c>
      <c r="AR1988" t="str">
        <f t="shared" si="1133"/>
        <v>Aurora</v>
      </c>
      <c r="AS1988" t="s">
        <v>92</v>
      </c>
      <c r="AT1988" s="182">
        <v>1</v>
      </c>
      <c r="AV1988" s="98">
        <v>46</v>
      </c>
      <c r="AW1988" s="100">
        <v>3</v>
      </c>
      <c r="AX1988" s="106">
        <f t="shared" ref="AX1988:AX2019" si="1151">AV1988*1000+AW1988</f>
        <v>46003</v>
      </c>
      <c r="AZ1988" s="7" t="s">
        <v>2975</v>
      </c>
      <c r="BA1988" t="s">
        <v>3208</v>
      </c>
    </row>
    <row r="1989" spans="1:53" hidden="1" outlineLevel="1">
      <c r="A1989" t="s">
        <v>2322</v>
      </c>
      <c r="B1989" t="s">
        <v>92</v>
      </c>
      <c r="C1989" s="1">
        <f t="shared" si="1135"/>
        <v>874</v>
      </c>
      <c r="D1989" s="7">
        <f>IF(P1989&gt;0,RANK(P1989,(P1989:R1989,S1989:AG1989)),0)</f>
        <v>1</v>
      </c>
      <c r="E1989" s="7">
        <f>IF(Q1989&gt;0,RANK(Q1989,(P1989:R1989,S1989:AG1989)),0)</f>
        <v>0</v>
      </c>
      <c r="F1989" s="7">
        <f>IF(R1989&gt;0,RANK(R1989,(P1989:R1989,S1989:AG1989)),0)</f>
        <v>2</v>
      </c>
      <c r="G1989" s="7">
        <f>IF(S1989&gt;0,RANK(S1989,(P1989:R1989,S1989:AG1989)),0)</f>
        <v>0</v>
      </c>
      <c r="H1989" s="49">
        <f t="shared" si="1136"/>
        <v>128</v>
      </c>
      <c r="I1989" s="178">
        <f t="shared" si="1137"/>
        <v>0.14645308924485126</v>
      </c>
      <c r="J1989" s="2"/>
      <c r="K1989" s="2">
        <f t="shared" si="1138"/>
        <v>0.57322654462242562</v>
      </c>
      <c r="L1989" s="2">
        <f t="shared" si="1139"/>
        <v>0</v>
      </c>
      <c r="M1989" s="2">
        <f t="shared" si="1140"/>
        <v>0.42677345537757438</v>
      </c>
      <c r="N1989" s="2">
        <f t="shared" si="1141"/>
        <v>0</v>
      </c>
      <c r="O1989" s="2">
        <f t="shared" si="1142"/>
        <v>0</v>
      </c>
      <c r="P1989" s="1">
        <v>501</v>
      </c>
      <c r="R1989" s="1">
        <v>373</v>
      </c>
      <c r="AI1989" s="7">
        <f t="shared" si="1143"/>
        <v>0</v>
      </c>
      <c r="AJ1989" s="7">
        <f t="shared" si="1144"/>
        <v>0</v>
      </c>
      <c r="AK1989" s="7">
        <f t="shared" si="1145"/>
        <v>0</v>
      </c>
      <c r="AL1989" s="7">
        <f t="shared" si="1146"/>
        <v>0</v>
      </c>
      <c r="AM1989" s="2">
        <f t="shared" si="1147"/>
        <v>0</v>
      </c>
      <c r="AN1989" s="2">
        <f t="shared" si="1148"/>
        <v>0</v>
      </c>
      <c r="AO1989" s="2">
        <f t="shared" si="1149"/>
        <v>0</v>
      </c>
      <c r="AP1989" s="2">
        <f t="shared" si="1150"/>
        <v>0</v>
      </c>
      <c r="AR1989" t="str">
        <f t="shared" si="1133"/>
        <v>Beadle</v>
      </c>
      <c r="AS1989" t="s">
        <v>92</v>
      </c>
      <c r="AT1989" s="182">
        <v>1</v>
      </c>
      <c r="AV1989" s="98">
        <v>46</v>
      </c>
      <c r="AW1989" s="100">
        <v>5</v>
      </c>
      <c r="AX1989" s="106">
        <f t="shared" si="1151"/>
        <v>46005</v>
      </c>
      <c r="AZ1989" s="7" t="s">
        <v>2975</v>
      </c>
      <c r="BA1989" t="s">
        <v>3208</v>
      </c>
    </row>
    <row r="1990" spans="1:53" hidden="1" outlineLevel="1">
      <c r="A1990" t="s">
        <v>1517</v>
      </c>
      <c r="B1990" t="s">
        <v>92</v>
      </c>
      <c r="C1990" s="1">
        <f t="shared" si="1135"/>
        <v>169</v>
      </c>
      <c r="D1990" s="7">
        <f>IF(P1990&gt;0,RANK(P1990,(P1990:R1990,S1990:AG1990)),0)</f>
        <v>2</v>
      </c>
      <c r="E1990" s="7">
        <f>IF(Q1990&gt;0,RANK(Q1990,(P1990:R1990,S1990:AG1990)),0)</f>
        <v>0</v>
      </c>
      <c r="F1990" s="7">
        <f>IF(R1990&gt;0,RANK(R1990,(P1990:R1990,S1990:AG1990)),0)</f>
        <v>1</v>
      </c>
      <c r="G1990" s="7">
        <f>IF(S1990&gt;0,RANK(S1990,(P1990:R1990,S1990:AG1990)),0)</f>
        <v>0</v>
      </c>
      <c r="H1990" s="49">
        <f t="shared" si="1136"/>
        <v>21</v>
      </c>
      <c r="I1990" s="178">
        <f t="shared" si="1137"/>
        <v>0.1242603550295858</v>
      </c>
      <c r="J1990" s="2"/>
      <c r="K1990" s="2">
        <f t="shared" si="1138"/>
        <v>0.43786982248520712</v>
      </c>
      <c r="L1990" s="2">
        <f t="shared" si="1139"/>
        <v>0</v>
      </c>
      <c r="M1990" s="2">
        <f t="shared" si="1140"/>
        <v>0.56213017751479288</v>
      </c>
      <c r="N1990" s="2">
        <f t="shared" si="1141"/>
        <v>0</v>
      </c>
      <c r="O1990" s="2">
        <f t="shared" si="1142"/>
        <v>0</v>
      </c>
      <c r="P1990" s="1">
        <v>74</v>
      </c>
      <c r="R1990" s="1">
        <v>95</v>
      </c>
      <c r="AI1990" s="7">
        <f t="shared" si="1143"/>
        <v>0</v>
      </c>
      <c r="AJ1990" s="7">
        <f t="shared" si="1144"/>
        <v>0</v>
      </c>
      <c r="AK1990" s="7">
        <f t="shared" si="1145"/>
        <v>0</v>
      </c>
      <c r="AL1990" s="7">
        <f t="shared" si="1146"/>
        <v>0</v>
      </c>
      <c r="AM1990" s="2">
        <f t="shared" si="1147"/>
        <v>0</v>
      </c>
      <c r="AN1990" s="2">
        <f t="shared" si="1148"/>
        <v>0</v>
      </c>
      <c r="AO1990" s="2">
        <f t="shared" si="1149"/>
        <v>0</v>
      </c>
      <c r="AP1990" s="2">
        <f t="shared" si="1150"/>
        <v>0</v>
      </c>
      <c r="AR1990" t="str">
        <f t="shared" si="1133"/>
        <v>Bennett</v>
      </c>
      <c r="AS1990" t="s">
        <v>92</v>
      </c>
      <c r="AT1990" s="182">
        <v>1</v>
      </c>
      <c r="AV1990" s="98">
        <v>46</v>
      </c>
      <c r="AW1990" s="100">
        <v>7</v>
      </c>
      <c r="AX1990" s="106">
        <f t="shared" si="1151"/>
        <v>46007</v>
      </c>
      <c r="AZ1990" s="7" t="s">
        <v>2975</v>
      </c>
      <c r="BA1990" t="s">
        <v>3208</v>
      </c>
    </row>
    <row r="1991" spans="1:53" hidden="1" outlineLevel="1">
      <c r="A1991" t="s">
        <v>1518</v>
      </c>
      <c r="B1991" t="s">
        <v>92</v>
      </c>
      <c r="C1991" s="1">
        <f t="shared" si="1135"/>
        <v>422</v>
      </c>
      <c r="D1991" s="7">
        <f>IF(P1991&gt;0,RANK(P1991,(P1991:R1991,S1991:AG1991)),0)</f>
        <v>1</v>
      </c>
      <c r="E1991" s="7">
        <f>IF(Q1991&gt;0,RANK(Q1991,(P1991:R1991,S1991:AG1991)),0)</f>
        <v>0</v>
      </c>
      <c r="F1991" s="7">
        <f>IF(R1991&gt;0,RANK(R1991,(P1991:R1991,S1991:AG1991)),0)</f>
        <v>2</v>
      </c>
      <c r="G1991" s="7">
        <f>IF(S1991&gt;0,RANK(S1991,(P1991:R1991,S1991:AG1991)),0)</f>
        <v>0</v>
      </c>
      <c r="H1991" s="49">
        <f t="shared" si="1136"/>
        <v>28</v>
      </c>
      <c r="I1991" s="178">
        <f t="shared" si="1137"/>
        <v>6.6350710900473939E-2</v>
      </c>
      <c r="J1991" s="2"/>
      <c r="K1991" s="2">
        <f t="shared" si="1138"/>
        <v>0.53317535545023698</v>
      </c>
      <c r="L1991" s="2">
        <f t="shared" si="1139"/>
        <v>0</v>
      </c>
      <c r="M1991" s="2">
        <f t="shared" si="1140"/>
        <v>0.46682464454976302</v>
      </c>
      <c r="N1991" s="2">
        <f t="shared" si="1141"/>
        <v>0</v>
      </c>
      <c r="O1991" s="2">
        <f t="shared" si="1142"/>
        <v>0</v>
      </c>
      <c r="P1991" s="1">
        <v>225</v>
      </c>
      <c r="R1991" s="1">
        <v>197</v>
      </c>
      <c r="AI1991" s="7">
        <f t="shared" si="1143"/>
        <v>0</v>
      </c>
      <c r="AJ1991" s="7">
        <f t="shared" si="1144"/>
        <v>0</v>
      </c>
      <c r="AK1991" s="7">
        <f t="shared" si="1145"/>
        <v>0</v>
      </c>
      <c r="AL1991" s="7">
        <f t="shared" si="1146"/>
        <v>0</v>
      </c>
      <c r="AM1991" s="2">
        <f t="shared" si="1147"/>
        <v>0</v>
      </c>
      <c r="AN1991" s="2">
        <f t="shared" si="1148"/>
        <v>0</v>
      </c>
      <c r="AO1991" s="2">
        <f t="shared" si="1149"/>
        <v>0</v>
      </c>
      <c r="AP1991" s="2">
        <f t="shared" si="1150"/>
        <v>0</v>
      </c>
      <c r="AR1991" t="str">
        <f t="shared" si="1133"/>
        <v>Bon Homme</v>
      </c>
      <c r="AS1991" t="s">
        <v>92</v>
      </c>
      <c r="AT1991" s="182">
        <v>1</v>
      </c>
      <c r="AV1991" s="98">
        <v>46</v>
      </c>
      <c r="AW1991" s="100">
        <v>9</v>
      </c>
      <c r="AX1991" s="106">
        <f t="shared" si="1151"/>
        <v>46009</v>
      </c>
      <c r="AZ1991" s="7" t="s">
        <v>2975</v>
      </c>
      <c r="BA1991" t="s">
        <v>3208</v>
      </c>
    </row>
    <row r="1992" spans="1:53" hidden="1" outlineLevel="1">
      <c r="A1992" t="s">
        <v>3054</v>
      </c>
      <c r="B1992" t="s">
        <v>92</v>
      </c>
      <c r="C1992" s="1">
        <f t="shared" si="1135"/>
        <v>1856</v>
      </c>
      <c r="D1992" s="7">
        <f>IF(P1992&gt;0,RANK(P1992,(P1992:R1992,S1992:AG1992)),0)</f>
        <v>1</v>
      </c>
      <c r="E1992" s="7">
        <f>IF(Q1992&gt;0,RANK(Q1992,(P1992:R1992,S1992:AG1992)),0)</f>
        <v>0</v>
      </c>
      <c r="F1992" s="7">
        <f>IF(R1992&gt;0,RANK(R1992,(P1992:R1992,S1992:AG1992)),0)</f>
        <v>2</v>
      </c>
      <c r="G1992" s="7">
        <f>IF(S1992&gt;0,RANK(S1992,(P1992:R1992,S1992:AG1992)),0)</f>
        <v>0</v>
      </c>
      <c r="H1992" s="49">
        <f t="shared" si="1136"/>
        <v>54</v>
      </c>
      <c r="I1992" s="178">
        <f t="shared" si="1137"/>
        <v>2.9094827586206896E-2</v>
      </c>
      <c r="J1992" s="2"/>
      <c r="K1992" s="2">
        <f t="shared" si="1138"/>
        <v>0.51454741379310343</v>
      </c>
      <c r="L1992" s="2">
        <f t="shared" si="1139"/>
        <v>0</v>
      </c>
      <c r="M1992" s="2">
        <f t="shared" si="1140"/>
        <v>0.48545258620689657</v>
      </c>
      <c r="N1992" s="2">
        <f t="shared" si="1141"/>
        <v>0</v>
      </c>
      <c r="O1992" s="2">
        <f t="shared" si="1142"/>
        <v>0</v>
      </c>
      <c r="P1992" s="1">
        <v>955</v>
      </c>
      <c r="R1992" s="1">
        <v>901</v>
      </c>
      <c r="AI1992" s="7">
        <f t="shared" si="1143"/>
        <v>0</v>
      </c>
      <c r="AJ1992" s="7">
        <f t="shared" si="1144"/>
        <v>0</v>
      </c>
      <c r="AK1992" s="7">
        <f t="shared" si="1145"/>
        <v>0</v>
      </c>
      <c r="AL1992" s="7">
        <f t="shared" si="1146"/>
        <v>0</v>
      </c>
      <c r="AM1992" s="2">
        <f t="shared" si="1147"/>
        <v>0</v>
      </c>
      <c r="AN1992" s="2">
        <f t="shared" si="1148"/>
        <v>0</v>
      </c>
      <c r="AO1992" s="2">
        <f t="shared" si="1149"/>
        <v>0</v>
      </c>
      <c r="AP1992" s="2">
        <f t="shared" si="1150"/>
        <v>0</v>
      </c>
      <c r="AR1992" t="str">
        <f t="shared" si="1133"/>
        <v>Brookings</v>
      </c>
      <c r="AS1992" t="s">
        <v>92</v>
      </c>
      <c r="AT1992" s="182">
        <v>1</v>
      </c>
      <c r="AV1992" s="98">
        <v>46</v>
      </c>
      <c r="AW1992" s="100">
        <v>11</v>
      </c>
      <c r="AX1992" s="106">
        <f t="shared" si="1151"/>
        <v>46011</v>
      </c>
      <c r="AZ1992" s="7" t="s">
        <v>2975</v>
      </c>
      <c r="BA1992" t="s">
        <v>3208</v>
      </c>
    </row>
    <row r="1993" spans="1:53" hidden="1" outlineLevel="1">
      <c r="A1993" t="s">
        <v>2647</v>
      </c>
      <c r="B1993" t="s">
        <v>92</v>
      </c>
      <c r="C1993" s="1">
        <f t="shared" si="1135"/>
        <v>2507</v>
      </c>
      <c r="D1993" s="7">
        <f>IF(P1993&gt;0,RANK(P1993,(P1993:R1993,S1993:AG1993)),0)</f>
        <v>1</v>
      </c>
      <c r="E1993" s="7">
        <f>IF(Q1993&gt;0,RANK(Q1993,(P1993:R1993,S1993:AG1993)),0)</f>
        <v>0</v>
      </c>
      <c r="F1993" s="7">
        <f>IF(R1993&gt;0,RANK(R1993,(P1993:R1993,S1993:AG1993)),0)</f>
        <v>2</v>
      </c>
      <c r="G1993" s="7">
        <f>IF(S1993&gt;0,RANK(S1993,(P1993:R1993,S1993:AG1993)),0)</f>
        <v>0</v>
      </c>
      <c r="H1993" s="49">
        <f t="shared" si="1136"/>
        <v>231</v>
      </c>
      <c r="I1993" s="178">
        <f t="shared" si="1137"/>
        <v>9.2142002393298769E-2</v>
      </c>
      <c r="J1993" s="2"/>
      <c r="K1993" s="2">
        <f t="shared" si="1138"/>
        <v>0.54607100119664942</v>
      </c>
      <c r="L1993" s="2">
        <f t="shared" si="1139"/>
        <v>0</v>
      </c>
      <c r="M1993" s="2">
        <f t="shared" si="1140"/>
        <v>0.45392899880335064</v>
      </c>
      <c r="N1993" s="2">
        <f t="shared" si="1141"/>
        <v>0</v>
      </c>
      <c r="O1993" s="2">
        <f t="shared" si="1142"/>
        <v>-5.5511151231257827E-17</v>
      </c>
      <c r="P1993" s="1">
        <v>1369</v>
      </c>
      <c r="R1993" s="1">
        <v>1138</v>
      </c>
      <c r="AI1993" s="7">
        <f t="shared" si="1143"/>
        <v>0</v>
      </c>
      <c r="AJ1993" s="7">
        <f t="shared" si="1144"/>
        <v>0</v>
      </c>
      <c r="AK1993" s="7">
        <f t="shared" si="1145"/>
        <v>0</v>
      </c>
      <c r="AL1993" s="7">
        <f t="shared" si="1146"/>
        <v>0</v>
      </c>
      <c r="AM1993" s="2">
        <f t="shared" si="1147"/>
        <v>0</v>
      </c>
      <c r="AN1993" s="2">
        <f t="shared" si="1148"/>
        <v>0</v>
      </c>
      <c r="AO1993" s="2">
        <f t="shared" si="1149"/>
        <v>0</v>
      </c>
      <c r="AP1993" s="2">
        <f t="shared" si="1150"/>
        <v>0</v>
      </c>
      <c r="AR1993" t="str">
        <f t="shared" si="1133"/>
        <v>Brown</v>
      </c>
      <c r="AS1993" t="s">
        <v>92</v>
      </c>
      <c r="AT1993" s="182">
        <v>1</v>
      </c>
      <c r="AV1993" s="98">
        <v>46</v>
      </c>
      <c r="AW1993" s="100">
        <v>13</v>
      </c>
      <c r="AX1993" s="106">
        <f t="shared" si="1151"/>
        <v>46013</v>
      </c>
      <c r="AZ1993" s="7" t="s">
        <v>2975</v>
      </c>
      <c r="BA1993" t="s">
        <v>3208</v>
      </c>
    </row>
    <row r="1994" spans="1:53" hidden="1" outlineLevel="1">
      <c r="A1994" t="s">
        <v>2558</v>
      </c>
      <c r="B1994" t="s">
        <v>92</v>
      </c>
      <c r="C1994" s="1">
        <f t="shared" si="1135"/>
        <v>401</v>
      </c>
      <c r="D1994" s="7">
        <f>IF(P1994&gt;0,RANK(P1994,(P1994:R1994,S1994:AG1994)),0)</f>
        <v>2</v>
      </c>
      <c r="E1994" s="7">
        <f>IF(Q1994&gt;0,RANK(Q1994,(P1994:R1994,S1994:AG1994)),0)</f>
        <v>0</v>
      </c>
      <c r="F1994" s="7">
        <f>IF(R1994&gt;0,RANK(R1994,(P1994:R1994,S1994:AG1994)),0)</f>
        <v>1</v>
      </c>
      <c r="G1994" s="7">
        <f>IF(S1994&gt;0,RANK(S1994,(P1994:R1994,S1994:AG1994)),0)</f>
        <v>0</v>
      </c>
      <c r="H1994" s="49">
        <f t="shared" si="1136"/>
        <v>37</v>
      </c>
      <c r="I1994" s="178">
        <f t="shared" si="1137"/>
        <v>9.2269326683291769E-2</v>
      </c>
      <c r="J1994" s="2"/>
      <c r="K1994" s="2">
        <f t="shared" si="1138"/>
        <v>0.4538653366583541</v>
      </c>
      <c r="L1994" s="2">
        <f t="shared" si="1139"/>
        <v>0</v>
      </c>
      <c r="M1994" s="2">
        <f t="shared" si="1140"/>
        <v>0.54613466334164584</v>
      </c>
      <c r="N1994" s="2">
        <f t="shared" si="1141"/>
        <v>0</v>
      </c>
      <c r="O1994" s="2">
        <f t="shared" si="1142"/>
        <v>1.1102230246251565E-16</v>
      </c>
      <c r="P1994" s="1">
        <v>182</v>
      </c>
      <c r="R1994" s="1">
        <v>219</v>
      </c>
      <c r="AI1994" s="7">
        <f t="shared" si="1143"/>
        <v>0</v>
      </c>
      <c r="AJ1994" s="7">
        <f t="shared" si="1144"/>
        <v>0</v>
      </c>
      <c r="AK1994" s="7">
        <f t="shared" si="1145"/>
        <v>0</v>
      </c>
      <c r="AL1994" s="7">
        <f t="shared" si="1146"/>
        <v>0</v>
      </c>
      <c r="AM1994" s="2">
        <f t="shared" si="1147"/>
        <v>0</v>
      </c>
      <c r="AN1994" s="2">
        <f t="shared" si="1148"/>
        <v>0</v>
      </c>
      <c r="AO1994" s="2">
        <f t="shared" si="1149"/>
        <v>0</v>
      </c>
      <c r="AP1994" s="2">
        <f t="shared" si="1150"/>
        <v>0</v>
      </c>
      <c r="AR1994" t="str">
        <f t="shared" si="1133"/>
        <v>Brule</v>
      </c>
      <c r="AS1994" t="s">
        <v>92</v>
      </c>
      <c r="AT1994" s="182">
        <v>1</v>
      </c>
      <c r="AV1994" s="98">
        <v>46</v>
      </c>
      <c r="AW1994" s="100">
        <v>15</v>
      </c>
      <c r="AX1994" s="106">
        <f t="shared" si="1151"/>
        <v>46015</v>
      </c>
      <c r="AZ1994" s="7" t="s">
        <v>2975</v>
      </c>
      <c r="BA1994" t="s">
        <v>3208</v>
      </c>
    </row>
    <row r="1995" spans="1:53" hidden="1" outlineLevel="1">
      <c r="A1995" t="s">
        <v>2526</v>
      </c>
      <c r="B1995" t="s">
        <v>92</v>
      </c>
      <c r="C1995" s="1">
        <f t="shared" si="1135"/>
        <v>181</v>
      </c>
      <c r="D1995" s="7">
        <f>IF(P1995&gt;0,RANK(P1995,(P1995:R1995,S1995:AG1995)),0)</f>
        <v>1</v>
      </c>
      <c r="E1995" s="7">
        <f>IF(Q1995&gt;0,RANK(Q1995,(P1995:R1995,S1995:AG1995)),0)</f>
        <v>0</v>
      </c>
      <c r="F1995" s="7">
        <f>IF(R1995&gt;0,RANK(R1995,(P1995:R1995,S1995:AG1995)),0)</f>
        <v>2</v>
      </c>
      <c r="G1995" s="7">
        <f>IF(S1995&gt;0,RANK(S1995,(P1995:R1995,S1995:AG1995)),0)</f>
        <v>0</v>
      </c>
      <c r="H1995" s="49">
        <f t="shared" si="1136"/>
        <v>39</v>
      </c>
      <c r="I1995" s="178">
        <f t="shared" si="1137"/>
        <v>0.21546961325966851</v>
      </c>
      <c r="J1995" s="2"/>
      <c r="K1995" s="2">
        <f t="shared" si="1138"/>
        <v>0.60773480662983426</v>
      </c>
      <c r="L1995" s="2">
        <f t="shared" si="1139"/>
        <v>0</v>
      </c>
      <c r="M1995" s="2">
        <f t="shared" si="1140"/>
        <v>0.39226519337016574</v>
      </c>
      <c r="N1995" s="2">
        <f t="shared" si="1141"/>
        <v>0</v>
      </c>
      <c r="O1995" s="2">
        <f t="shared" si="1142"/>
        <v>0</v>
      </c>
      <c r="P1995" s="1">
        <v>110</v>
      </c>
      <c r="R1995" s="1">
        <v>71</v>
      </c>
      <c r="AI1995" s="7">
        <f t="shared" si="1143"/>
        <v>0</v>
      </c>
      <c r="AJ1995" s="7">
        <f t="shared" si="1144"/>
        <v>0</v>
      </c>
      <c r="AK1995" s="7">
        <f t="shared" si="1145"/>
        <v>0</v>
      </c>
      <c r="AL1995" s="7">
        <f t="shared" si="1146"/>
        <v>0</v>
      </c>
      <c r="AM1995" s="2">
        <f t="shared" si="1147"/>
        <v>0</v>
      </c>
      <c r="AN1995" s="2">
        <f t="shared" si="1148"/>
        <v>0</v>
      </c>
      <c r="AO1995" s="2">
        <f t="shared" si="1149"/>
        <v>0</v>
      </c>
      <c r="AP1995" s="2">
        <f t="shared" si="1150"/>
        <v>0</v>
      </c>
      <c r="AR1995" t="str">
        <f t="shared" si="1133"/>
        <v>Buffalo</v>
      </c>
      <c r="AS1995" t="s">
        <v>92</v>
      </c>
      <c r="AT1995" s="182">
        <v>1</v>
      </c>
      <c r="AV1995" s="98">
        <v>46</v>
      </c>
      <c r="AW1995" s="100">
        <v>17</v>
      </c>
      <c r="AX1995" s="106">
        <f t="shared" si="1151"/>
        <v>46017</v>
      </c>
      <c r="AZ1995" s="7" t="s">
        <v>2975</v>
      </c>
      <c r="BA1995" t="s">
        <v>3208</v>
      </c>
    </row>
    <row r="1996" spans="1:53" hidden="1" outlineLevel="1">
      <c r="A1996" t="s">
        <v>1230</v>
      </c>
      <c r="B1996" t="s">
        <v>92</v>
      </c>
      <c r="C1996" s="1">
        <f t="shared" si="1135"/>
        <v>452</v>
      </c>
      <c r="D1996" s="7">
        <f>IF(P1996&gt;0,RANK(P1996,(P1996:R1996,S1996:AG1996)),0)</f>
        <v>2</v>
      </c>
      <c r="E1996" s="7">
        <f>IF(Q1996&gt;0,RANK(Q1996,(P1996:R1996,S1996:AG1996)),0)</f>
        <v>0</v>
      </c>
      <c r="F1996" s="7">
        <f>IF(R1996&gt;0,RANK(R1996,(P1996:R1996,S1996:AG1996)),0)</f>
        <v>1</v>
      </c>
      <c r="G1996" s="7">
        <f>IF(S1996&gt;0,RANK(S1996,(P1996:R1996,S1996:AG1996)),0)</f>
        <v>0</v>
      </c>
      <c r="H1996" s="49">
        <f t="shared" si="1136"/>
        <v>118</v>
      </c>
      <c r="I1996" s="178">
        <f t="shared" si="1137"/>
        <v>0.26106194690265488</v>
      </c>
      <c r="J1996" s="2"/>
      <c r="K1996" s="2">
        <f t="shared" si="1138"/>
        <v>0.36946902654867259</v>
      </c>
      <c r="L1996" s="2">
        <f t="shared" si="1139"/>
        <v>0</v>
      </c>
      <c r="M1996" s="2">
        <f t="shared" si="1140"/>
        <v>0.63053097345132747</v>
      </c>
      <c r="N1996" s="2">
        <f t="shared" si="1141"/>
        <v>0</v>
      </c>
      <c r="O1996" s="2">
        <f t="shared" si="1142"/>
        <v>-1.1102230246251565E-16</v>
      </c>
      <c r="P1996" s="1">
        <v>167</v>
      </c>
      <c r="R1996" s="1">
        <v>285</v>
      </c>
      <c r="AI1996" s="7">
        <f t="shared" si="1143"/>
        <v>0</v>
      </c>
      <c r="AJ1996" s="7">
        <f t="shared" si="1144"/>
        <v>0</v>
      </c>
      <c r="AK1996" s="7">
        <f t="shared" si="1145"/>
        <v>0</v>
      </c>
      <c r="AL1996" s="7">
        <f t="shared" si="1146"/>
        <v>0</v>
      </c>
      <c r="AM1996" s="2">
        <f t="shared" si="1147"/>
        <v>0</v>
      </c>
      <c r="AN1996" s="2">
        <f t="shared" si="1148"/>
        <v>0</v>
      </c>
      <c r="AO1996" s="2">
        <f t="shared" si="1149"/>
        <v>0</v>
      </c>
      <c r="AP1996" s="2">
        <f t="shared" si="1150"/>
        <v>0</v>
      </c>
      <c r="AR1996" t="str">
        <f t="shared" si="1133"/>
        <v>Butte</v>
      </c>
      <c r="AS1996" t="s">
        <v>92</v>
      </c>
      <c r="AT1996" s="182">
        <v>1</v>
      </c>
      <c r="AV1996" s="98">
        <v>46</v>
      </c>
      <c r="AW1996" s="100">
        <v>19</v>
      </c>
      <c r="AX1996" s="106">
        <f t="shared" si="1151"/>
        <v>46019</v>
      </c>
      <c r="AZ1996" s="7" t="s">
        <v>2975</v>
      </c>
      <c r="BA1996" t="s">
        <v>3208</v>
      </c>
    </row>
    <row r="1997" spans="1:53" hidden="1" outlineLevel="1">
      <c r="A1997" t="s">
        <v>425</v>
      </c>
      <c r="B1997" t="s">
        <v>92</v>
      </c>
      <c r="C1997" s="1">
        <f t="shared" si="1135"/>
        <v>46</v>
      </c>
      <c r="D1997" s="7">
        <f>IF(P1997&gt;0,RANK(P1997,(P1997:R1997,S1997:AG1997)),0)</f>
        <v>2</v>
      </c>
      <c r="E1997" s="7">
        <f>IF(Q1997&gt;0,RANK(Q1997,(P1997:R1997,S1997:AG1997)),0)</f>
        <v>0</v>
      </c>
      <c r="F1997" s="7">
        <f>IF(R1997&gt;0,RANK(R1997,(P1997:R1997,S1997:AG1997)),0)</f>
        <v>1</v>
      </c>
      <c r="G1997" s="7">
        <f>IF(S1997&gt;0,RANK(S1997,(P1997:R1997,S1997:AG1997)),0)</f>
        <v>0</v>
      </c>
      <c r="H1997" s="49">
        <f t="shared" si="1136"/>
        <v>6</v>
      </c>
      <c r="I1997" s="178">
        <f t="shared" si="1137"/>
        <v>0.13043478260869565</v>
      </c>
      <c r="J1997" s="2"/>
      <c r="K1997" s="2">
        <f t="shared" si="1138"/>
        <v>0.43478260869565216</v>
      </c>
      <c r="L1997" s="2">
        <f t="shared" si="1139"/>
        <v>0</v>
      </c>
      <c r="M1997" s="2">
        <f t="shared" si="1140"/>
        <v>0.56521739130434778</v>
      </c>
      <c r="N1997" s="2">
        <f t="shared" si="1141"/>
        <v>0</v>
      </c>
      <c r="O1997" s="2">
        <f t="shared" si="1142"/>
        <v>1.1102230246251565E-16</v>
      </c>
      <c r="P1997" s="1">
        <v>20</v>
      </c>
      <c r="R1997" s="1">
        <v>26</v>
      </c>
      <c r="AI1997" s="7">
        <f t="shared" si="1143"/>
        <v>0</v>
      </c>
      <c r="AJ1997" s="7">
        <f t="shared" si="1144"/>
        <v>0</v>
      </c>
      <c r="AK1997" s="7">
        <f t="shared" si="1145"/>
        <v>0</v>
      </c>
      <c r="AL1997" s="7">
        <f t="shared" si="1146"/>
        <v>0</v>
      </c>
      <c r="AM1997" s="2">
        <f t="shared" si="1147"/>
        <v>0</v>
      </c>
      <c r="AN1997" s="2">
        <f t="shared" si="1148"/>
        <v>0</v>
      </c>
      <c r="AO1997" s="2">
        <f t="shared" si="1149"/>
        <v>0</v>
      </c>
      <c r="AP1997" s="2">
        <f t="shared" si="1150"/>
        <v>0</v>
      </c>
      <c r="AR1997" t="str">
        <f t="shared" si="1133"/>
        <v>Campbell</v>
      </c>
      <c r="AS1997" t="s">
        <v>92</v>
      </c>
      <c r="AT1997" s="182">
        <v>1</v>
      </c>
      <c r="AV1997" s="98">
        <v>46</v>
      </c>
      <c r="AW1997" s="100">
        <v>21</v>
      </c>
      <c r="AX1997" s="106">
        <f t="shared" si="1151"/>
        <v>46021</v>
      </c>
      <c r="AZ1997" s="7" t="s">
        <v>2975</v>
      </c>
      <c r="BA1997" t="s">
        <v>3208</v>
      </c>
    </row>
    <row r="1998" spans="1:53" hidden="1" outlineLevel="1">
      <c r="A1998" t="s">
        <v>1918</v>
      </c>
      <c r="B1998" t="s">
        <v>92</v>
      </c>
      <c r="C1998" s="1">
        <f t="shared" si="1135"/>
        <v>570</v>
      </c>
      <c r="D1998" s="7">
        <f>IF(P1998&gt;0,RANK(P1998,(P1998:R1998,S1998:AG1998)),0)</f>
        <v>1</v>
      </c>
      <c r="E1998" s="7">
        <f>IF(Q1998&gt;0,RANK(Q1998,(P1998:R1998,S1998:AG1998)),0)</f>
        <v>0</v>
      </c>
      <c r="F1998" s="7">
        <f>IF(R1998&gt;0,RANK(R1998,(P1998:R1998,S1998:AG1998)),0)</f>
        <v>2</v>
      </c>
      <c r="G1998" s="7">
        <f>IF(S1998&gt;0,RANK(S1998,(P1998:R1998,S1998:AG1998)),0)</f>
        <v>0</v>
      </c>
      <c r="H1998" s="49">
        <f t="shared" si="1136"/>
        <v>16</v>
      </c>
      <c r="I1998" s="178">
        <f t="shared" si="1137"/>
        <v>2.8070175438596492E-2</v>
      </c>
      <c r="J1998" s="2"/>
      <c r="K1998" s="2">
        <f t="shared" si="1138"/>
        <v>0.51403508771929829</v>
      </c>
      <c r="L1998" s="2">
        <f t="shared" si="1139"/>
        <v>0</v>
      </c>
      <c r="M1998" s="2">
        <f t="shared" si="1140"/>
        <v>0.48596491228070177</v>
      </c>
      <c r="N1998" s="2">
        <f t="shared" si="1141"/>
        <v>0</v>
      </c>
      <c r="O1998" s="2">
        <f t="shared" si="1142"/>
        <v>-5.5511151231257827E-17</v>
      </c>
      <c r="P1998" s="1">
        <v>293</v>
      </c>
      <c r="R1998" s="1">
        <v>277</v>
      </c>
      <c r="AI1998" s="7">
        <f t="shared" si="1143"/>
        <v>0</v>
      </c>
      <c r="AJ1998" s="7">
        <f t="shared" si="1144"/>
        <v>0</v>
      </c>
      <c r="AK1998" s="7">
        <f t="shared" si="1145"/>
        <v>0</v>
      </c>
      <c r="AL1998" s="7">
        <f t="shared" si="1146"/>
        <v>0</v>
      </c>
      <c r="AM1998" s="2">
        <f t="shared" si="1147"/>
        <v>0</v>
      </c>
      <c r="AN1998" s="2">
        <f t="shared" si="1148"/>
        <v>0</v>
      </c>
      <c r="AO1998" s="2">
        <f t="shared" si="1149"/>
        <v>0</v>
      </c>
      <c r="AP1998" s="2">
        <f t="shared" si="1150"/>
        <v>0</v>
      </c>
      <c r="AR1998" t="str">
        <f t="shared" si="1133"/>
        <v>Charles Mix</v>
      </c>
      <c r="AS1998" t="s">
        <v>92</v>
      </c>
      <c r="AT1998" s="182">
        <v>1</v>
      </c>
      <c r="AV1998" s="98">
        <v>46</v>
      </c>
      <c r="AW1998" s="100">
        <v>23</v>
      </c>
      <c r="AX1998" s="106">
        <f t="shared" si="1151"/>
        <v>46023</v>
      </c>
      <c r="AZ1998" s="7" t="s">
        <v>2975</v>
      </c>
      <c r="BA1998" t="s">
        <v>3208</v>
      </c>
    </row>
    <row r="1999" spans="1:53" hidden="1" outlineLevel="1">
      <c r="A1999" t="s">
        <v>99</v>
      </c>
      <c r="B1999" t="s">
        <v>92</v>
      </c>
      <c r="C1999" s="1">
        <f t="shared" si="1135"/>
        <v>198</v>
      </c>
      <c r="D1999" s="7">
        <f>IF(P1999&gt;0,RANK(P1999,(P1999:R1999,S1999:AG1999)),0)</f>
        <v>1</v>
      </c>
      <c r="E1999" s="7">
        <f>IF(Q1999&gt;0,RANK(Q1999,(P1999:R1999,S1999:AG1999)),0)</f>
        <v>0</v>
      </c>
      <c r="F1999" s="7">
        <f>IF(R1999&gt;0,RANK(R1999,(P1999:R1999,S1999:AG1999)),0)</f>
        <v>2</v>
      </c>
      <c r="G1999" s="7">
        <f>IF(S1999&gt;0,RANK(S1999,(P1999:R1999,S1999:AG1999)),0)</f>
        <v>0</v>
      </c>
      <c r="H1999" s="49">
        <f t="shared" si="1136"/>
        <v>26</v>
      </c>
      <c r="I1999" s="178">
        <f t="shared" si="1137"/>
        <v>0.13131313131313133</v>
      </c>
      <c r="J1999" s="2"/>
      <c r="K1999" s="2">
        <f t="shared" si="1138"/>
        <v>0.56565656565656564</v>
      </c>
      <c r="L1999" s="2">
        <f t="shared" si="1139"/>
        <v>0</v>
      </c>
      <c r="M1999" s="2">
        <f t="shared" si="1140"/>
        <v>0.43434343434343436</v>
      </c>
      <c r="N1999" s="2">
        <f t="shared" si="1141"/>
        <v>0</v>
      </c>
      <c r="O1999" s="2">
        <f t="shared" si="1142"/>
        <v>0</v>
      </c>
      <c r="P1999" s="1">
        <v>112</v>
      </c>
      <c r="R1999" s="1">
        <v>86</v>
      </c>
      <c r="AI1999" s="7">
        <f t="shared" si="1143"/>
        <v>0</v>
      </c>
      <c r="AJ1999" s="7">
        <f t="shared" si="1144"/>
        <v>0</v>
      </c>
      <c r="AK1999" s="7">
        <f t="shared" si="1145"/>
        <v>0</v>
      </c>
      <c r="AL1999" s="7">
        <f t="shared" si="1146"/>
        <v>0</v>
      </c>
      <c r="AM1999" s="2">
        <f t="shared" si="1147"/>
        <v>0</v>
      </c>
      <c r="AN1999" s="2">
        <f t="shared" si="1148"/>
        <v>0</v>
      </c>
      <c r="AO1999" s="2">
        <f t="shared" si="1149"/>
        <v>0</v>
      </c>
      <c r="AP1999" s="2">
        <f t="shared" si="1150"/>
        <v>0</v>
      </c>
      <c r="AR1999" t="str">
        <f t="shared" si="1133"/>
        <v>Clark</v>
      </c>
      <c r="AS1999" t="s">
        <v>92</v>
      </c>
      <c r="AT1999" s="182">
        <v>1</v>
      </c>
      <c r="AV1999" s="98">
        <v>46</v>
      </c>
      <c r="AW1999" s="100">
        <v>25</v>
      </c>
      <c r="AX1999" s="106">
        <f t="shared" si="1151"/>
        <v>46025</v>
      </c>
      <c r="AZ1999" s="7" t="s">
        <v>2975</v>
      </c>
      <c r="BA1999" t="s">
        <v>3208</v>
      </c>
    </row>
    <row r="2000" spans="1:53" hidden="1" outlineLevel="1">
      <c r="A2000" t="s">
        <v>1202</v>
      </c>
      <c r="B2000" t="s">
        <v>92</v>
      </c>
      <c r="C2000" s="1">
        <f t="shared" si="1135"/>
        <v>1232</v>
      </c>
      <c r="D2000" s="7">
        <f>IF(P2000&gt;0,RANK(P2000,(P2000:R2000,S2000:AG2000)),0)</f>
        <v>1</v>
      </c>
      <c r="E2000" s="7">
        <f>IF(Q2000&gt;0,RANK(Q2000,(P2000:R2000,S2000:AG2000)),0)</f>
        <v>0</v>
      </c>
      <c r="F2000" s="7">
        <f>IF(R2000&gt;0,RANK(R2000,(P2000:R2000,S2000:AG2000)),0)</f>
        <v>2</v>
      </c>
      <c r="G2000" s="7">
        <f>IF(S2000&gt;0,RANK(S2000,(P2000:R2000,S2000:AG2000)),0)</f>
        <v>0</v>
      </c>
      <c r="H2000" s="49">
        <f t="shared" si="1136"/>
        <v>14</v>
      </c>
      <c r="I2000" s="178">
        <f t="shared" si="1137"/>
        <v>1.1363636363636364E-2</v>
      </c>
      <c r="J2000" s="2"/>
      <c r="K2000" s="2">
        <f t="shared" si="1138"/>
        <v>0.50568181818181823</v>
      </c>
      <c r="L2000" s="2">
        <f t="shared" si="1139"/>
        <v>0</v>
      </c>
      <c r="M2000" s="2">
        <f t="shared" si="1140"/>
        <v>0.49431818181818182</v>
      </c>
      <c r="N2000" s="2">
        <f t="shared" si="1141"/>
        <v>0</v>
      </c>
      <c r="O2000" s="2">
        <f t="shared" si="1142"/>
        <v>-5.5511151231257827E-17</v>
      </c>
      <c r="P2000" s="1">
        <v>623</v>
      </c>
      <c r="R2000" s="1">
        <v>609</v>
      </c>
      <c r="AI2000" s="7">
        <f t="shared" si="1143"/>
        <v>0</v>
      </c>
      <c r="AJ2000" s="7">
        <f t="shared" si="1144"/>
        <v>0</v>
      </c>
      <c r="AK2000" s="7">
        <f t="shared" si="1145"/>
        <v>0</v>
      </c>
      <c r="AL2000" s="7">
        <f t="shared" si="1146"/>
        <v>0</v>
      </c>
      <c r="AM2000" s="2">
        <f t="shared" si="1147"/>
        <v>0</v>
      </c>
      <c r="AN2000" s="2">
        <f t="shared" si="1148"/>
        <v>0</v>
      </c>
      <c r="AO2000" s="2">
        <f t="shared" si="1149"/>
        <v>0</v>
      </c>
      <c r="AP2000" s="2">
        <f t="shared" si="1150"/>
        <v>0</v>
      </c>
      <c r="AR2000" t="str">
        <f t="shared" si="1133"/>
        <v>Clay</v>
      </c>
      <c r="AS2000" t="s">
        <v>92</v>
      </c>
      <c r="AT2000" s="182">
        <v>1</v>
      </c>
      <c r="AV2000" s="98">
        <v>46</v>
      </c>
      <c r="AW2000" s="100">
        <v>27</v>
      </c>
      <c r="AX2000" s="106">
        <f t="shared" si="1151"/>
        <v>46027</v>
      </c>
      <c r="AZ2000" s="7" t="s">
        <v>2975</v>
      </c>
      <c r="BA2000" t="s">
        <v>3208</v>
      </c>
    </row>
    <row r="2001" spans="1:53" hidden="1" outlineLevel="1">
      <c r="A2001" t="s">
        <v>1200</v>
      </c>
      <c r="B2001" t="s">
        <v>92</v>
      </c>
      <c r="C2001" s="1">
        <f t="shared" si="1135"/>
        <v>1473</v>
      </c>
      <c r="D2001" s="7">
        <f>IF(P2001&gt;0,RANK(P2001,(P2001:R2001,S2001:AG2001)),0)</f>
        <v>1</v>
      </c>
      <c r="E2001" s="7">
        <f>IF(Q2001&gt;0,RANK(Q2001,(P2001:R2001,S2001:AG2001)),0)</f>
        <v>0</v>
      </c>
      <c r="F2001" s="7">
        <f>IF(R2001&gt;0,RANK(R2001,(P2001:R2001,S2001:AG2001)),0)</f>
        <v>2</v>
      </c>
      <c r="G2001" s="7">
        <f>IF(S2001&gt;0,RANK(S2001,(P2001:R2001,S2001:AG2001)),0)</f>
        <v>0</v>
      </c>
      <c r="H2001" s="49">
        <f t="shared" si="1136"/>
        <v>183</v>
      </c>
      <c r="I2001" s="178">
        <f t="shared" si="1137"/>
        <v>0.12423625254582485</v>
      </c>
      <c r="J2001" s="2"/>
      <c r="K2001" s="2">
        <f t="shared" si="1138"/>
        <v>0.56211812627291247</v>
      </c>
      <c r="L2001" s="2">
        <f t="shared" si="1139"/>
        <v>0</v>
      </c>
      <c r="M2001" s="2">
        <f t="shared" si="1140"/>
        <v>0.43788187372708759</v>
      </c>
      <c r="N2001" s="2">
        <f t="shared" si="1141"/>
        <v>0</v>
      </c>
      <c r="O2001" s="2">
        <f t="shared" si="1142"/>
        <v>-5.5511151231257827E-17</v>
      </c>
      <c r="P2001" s="1">
        <v>828</v>
      </c>
      <c r="R2001" s="1">
        <v>645</v>
      </c>
      <c r="AI2001" s="7">
        <f t="shared" si="1143"/>
        <v>0</v>
      </c>
      <c r="AJ2001" s="7">
        <f t="shared" si="1144"/>
        <v>0</v>
      </c>
      <c r="AK2001" s="7">
        <f t="shared" si="1145"/>
        <v>0</v>
      </c>
      <c r="AL2001" s="7">
        <f t="shared" si="1146"/>
        <v>0</v>
      </c>
      <c r="AM2001" s="2">
        <f t="shared" si="1147"/>
        <v>0</v>
      </c>
      <c r="AN2001" s="2">
        <f t="shared" si="1148"/>
        <v>0</v>
      </c>
      <c r="AO2001" s="2">
        <f t="shared" si="1149"/>
        <v>0</v>
      </c>
      <c r="AP2001" s="2">
        <f t="shared" si="1150"/>
        <v>0</v>
      </c>
      <c r="AR2001" t="str">
        <f t="shared" si="1133"/>
        <v>Codington</v>
      </c>
      <c r="AS2001" t="s">
        <v>92</v>
      </c>
      <c r="AT2001" s="182">
        <v>1</v>
      </c>
      <c r="AV2001" s="98">
        <v>46</v>
      </c>
      <c r="AW2001" s="100">
        <v>29</v>
      </c>
      <c r="AX2001" s="106">
        <f t="shared" si="1151"/>
        <v>46029</v>
      </c>
      <c r="AZ2001" s="7" t="s">
        <v>2975</v>
      </c>
      <c r="BA2001" t="s">
        <v>3208</v>
      </c>
    </row>
    <row r="2002" spans="1:53" hidden="1" outlineLevel="1">
      <c r="A2002" t="s">
        <v>1188</v>
      </c>
      <c r="B2002" t="s">
        <v>92</v>
      </c>
      <c r="C2002" s="1">
        <f t="shared" si="1135"/>
        <v>263</v>
      </c>
      <c r="D2002" s="7">
        <f>IF(P2002&gt;0,RANK(P2002,(P2002:R2002,S2002:AG2002)),0)</f>
        <v>2</v>
      </c>
      <c r="E2002" s="7">
        <f>IF(Q2002&gt;0,RANK(Q2002,(P2002:R2002,S2002:AG2002)),0)</f>
        <v>0</v>
      </c>
      <c r="F2002" s="7">
        <f>IF(R2002&gt;0,RANK(R2002,(P2002:R2002,S2002:AG2002)),0)</f>
        <v>1</v>
      </c>
      <c r="G2002" s="7">
        <f>IF(S2002&gt;0,RANK(S2002,(P2002:R2002,S2002:AG2002)),0)</f>
        <v>0</v>
      </c>
      <c r="H2002" s="49">
        <f t="shared" si="1136"/>
        <v>33</v>
      </c>
      <c r="I2002" s="178">
        <f t="shared" si="1137"/>
        <v>0.12547528517110265</v>
      </c>
      <c r="J2002" s="2"/>
      <c r="K2002" s="2">
        <f t="shared" si="1138"/>
        <v>0.43726235741444869</v>
      </c>
      <c r="L2002" s="2">
        <f t="shared" si="1139"/>
        <v>0</v>
      </c>
      <c r="M2002" s="2">
        <f t="shared" si="1140"/>
        <v>0.56273764258555137</v>
      </c>
      <c r="N2002" s="2">
        <f t="shared" si="1141"/>
        <v>0</v>
      </c>
      <c r="O2002" s="2">
        <f t="shared" si="1142"/>
        <v>-1.1102230246251565E-16</v>
      </c>
      <c r="P2002" s="1">
        <v>115</v>
      </c>
      <c r="R2002" s="1">
        <v>148</v>
      </c>
      <c r="AI2002" s="7">
        <f t="shared" si="1143"/>
        <v>0</v>
      </c>
      <c r="AJ2002" s="7">
        <f t="shared" si="1144"/>
        <v>0</v>
      </c>
      <c r="AK2002" s="7">
        <f t="shared" si="1145"/>
        <v>0</v>
      </c>
      <c r="AL2002" s="7">
        <f t="shared" si="1146"/>
        <v>0</v>
      </c>
      <c r="AM2002" s="2">
        <f t="shared" si="1147"/>
        <v>0</v>
      </c>
      <c r="AN2002" s="2">
        <f t="shared" si="1148"/>
        <v>0</v>
      </c>
      <c r="AO2002" s="2">
        <f t="shared" si="1149"/>
        <v>0</v>
      </c>
      <c r="AP2002" s="2">
        <f t="shared" si="1150"/>
        <v>0</v>
      </c>
      <c r="AR2002" t="str">
        <f t="shared" si="1133"/>
        <v>Corson</v>
      </c>
      <c r="AS2002" t="s">
        <v>92</v>
      </c>
      <c r="AT2002" s="182">
        <v>1</v>
      </c>
      <c r="AV2002" s="98">
        <v>46</v>
      </c>
      <c r="AW2002" s="100">
        <v>31</v>
      </c>
      <c r="AX2002" s="106">
        <f t="shared" si="1151"/>
        <v>46031</v>
      </c>
      <c r="AZ2002" s="7" t="s">
        <v>2975</v>
      </c>
      <c r="BA2002" t="s">
        <v>3208</v>
      </c>
    </row>
    <row r="2003" spans="1:53" hidden="1" outlineLevel="1">
      <c r="A2003" t="s">
        <v>1248</v>
      </c>
      <c r="B2003" t="s">
        <v>92</v>
      </c>
      <c r="C2003" s="1">
        <f t="shared" si="1135"/>
        <v>521</v>
      </c>
      <c r="D2003" s="7">
        <f>IF(P2003&gt;0,RANK(P2003,(P2003:R2003,S2003:AG2003)),0)</f>
        <v>2</v>
      </c>
      <c r="E2003" s="7">
        <f>IF(Q2003&gt;0,RANK(Q2003,(P2003:R2003,S2003:AG2003)),0)</f>
        <v>0</v>
      </c>
      <c r="F2003" s="7">
        <f>IF(R2003&gt;0,RANK(R2003,(P2003:R2003,S2003:AG2003)),0)</f>
        <v>1</v>
      </c>
      <c r="G2003" s="7">
        <f>IF(S2003&gt;0,RANK(S2003,(P2003:R2003,S2003:AG2003)),0)</f>
        <v>0</v>
      </c>
      <c r="H2003" s="49">
        <f t="shared" si="1136"/>
        <v>31</v>
      </c>
      <c r="I2003" s="178">
        <f t="shared" si="1137"/>
        <v>5.9500959692898273E-2</v>
      </c>
      <c r="J2003" s="2"/>
      <c r="K2003" s="2">
        <f t="shared" si="1138"/>
        <v>0.47024952015355087</v>
      </c>
      <c r="L2003" s="2">
        <f t="shared" si="1139"/>
        <v>0</v>
      </c>
      <c r="M2003" s="2">
        <f t="shared" si="1140"/>
        <v>0.52975047984644918</v>
      </c>
      <c r="N2003" s="2">
        <f t="shared" si="1141"/>
        <v>0</v>
      </c>
      <c r="O2003" s="2">
        <f t="shared" si="1142"/>
        <v>0</v>
      </c>
      <c r="P2003" s="1">
        <v>245</v>
      </c>
      <c r="R2003" s="1">
        <v>276</v>
      </c>
      <c r="AI2003" s="7">
        <f t="shared" si="1143"/>
        <v>0</v>
      </c>
      <c r="AJ2003" s="7">
        <f t="shared" si="1144"/>
        <v>0</v>
      </c>
      <c r="AK2003" s="7">
        <f t="shared" si="1145"/>
        <v>0</v>
      </c>
      <c r="AL2003" s="7">
        <f t="shared" si="1146"/>
        <v>0</v>
      </c>
      <c r="AM2003" s="2">
        <f t="shared" si="1147"/>
        <v>0</v>
      </c>
      <c r="AN2003" s="2">
        <f t="shared" si="1148"/>
        <v>0</v>
      </c>
      <c r="AO2003" s="2">
        <f t="shared" si="1149"/>
        <v>0</v>
      </c>
      <c r="AP2003" s="2">
        <f t="shared" si="1150"/>
        <v>0</v>
      </c>
      <c r="AR2003" t="str">
        <f t="shared" si="1133"/>
        <v>Custer</v>
      </c>
      <c r="AS2003" t="s">
        <v>92</v>
      </c>
      <c r="AT2003" s="182">
        <v>1</v>
      </c>
      <c r="AV2003" s="98">
        <v>46</v>
      </c>
      <c r="AW2003" s="100">
        <v>33</v>
      </c>
      <c r="AX2003" s="106">
        <f t="shared" si="1151"/>
        <v>46033</v>
      </c>
      <c r="AZ2003" s="7" t="s">
        <v>2975</v>
      </c>
      <c r="BA2003" t="s">
        <v>3208</v>
      </c>
    </row>
    <row r="2004" spans="1:53" hidden="1" outlineLevel="1">
      <c r="A2004" t="s">
        <v>285</v>
      </c>
      <c r="B2004" t="s">
        <v>92</v>
      </c>
      <c r="C2004" s="1">
        <f t="shared" si="1135"/>
        <v>982</v>
      </c>
      <c r="D2004" s="7">
        <f>IF(P2004&gt;0,RANK(P2004,(P2004:R2004,S2004:AG2004)),0)</f>
        <v>1</v>
      </c>
      <c r="E2004" s="7">
        <f>IF(Q2004&gt;0,RANK(Q2004,(P2004:R2004,S2004:AG2004)),0)</f>
        <v>0</v>
      </c>
      <c r="F2004" s="7">
        <f>IF(R2004&gt;0,RANK(R2004,(P2004:R2004,S2004:AG2004)),0)</f>
        <v>2</v>
      </c>
      <c r="G2004" s="7">
        <f>IF(S2004&gt;0,RANK(S2004,(P2004:R2004,S2004:AG2004)),0)</f>
        <v>0</v>
      </c>
      <c r="H2004" s="49">
        <f t="shared" si="1136"/>
        <v>102</v>
      </c>
      <c r="I2004" s="178">
        <f t="shared" ref="I2004:I2067" si="1152">H2004/C2004</f>
        <v>0.10386965376782077</v>
      </c>
      <c r="J2004" s="2"/>
      <c r="K2004" s="2">
        <f t="shared" si="1138"/>
        <v>0.55193482688391038</v>
      </c>
      <c r="L2004" s="2">
        <f t="shared" si="1139"/>
        <v>0</v>
      </c>
      <c r="M2004" s="2">
        <f t="shared" si="1140"/>
        <v>0.44806517311608962</v>
      </c>
      <c r="N2004" s="2">
        <f t="shared" si="1141"/>
        <v>0</v>
      </c>
      <c r="O2004" s="2">
        <f t="shared" si="1142"/>
        <v>0</v>
      </c>
      <c r="P2004" s="1">
        <v>542</v>
      </c>
      <c r="R2004" s="1">
        <v>440</v>
      </c>
      <c r="AI2004" s="7">
        <f t="shared" si="1143"/>
        <v>0</v>
      </c>
      <c r="AJ2004" s="7">
        <f t="shared" si="1144"/>
        <v>0</v>
      </c>
      <c r="AK2004" s="7">
        <f t="shared" si="1145"/>
        <v>0</v>
      </c>
      <c r="AL2004" s="7">
        <f t="shared" si="1146"/>
        <v>0</v>
      </c>
      <c r="AM2004" s="2">
        <f t="shared" si="1147"/>
        <v>0</v>
      </c>
      <c r="AN2004" s="2">
        <f t="shared" si="1148"/>
        <v>0</v>
      </c>
      <c r="AO2004" s="2">
        <f t="shared" si="1149"/>
        <v>0</v>
      </c>
      <c r="AP2004" s="2">
        <f t="shared" si="1150"/>
        <v>0</v>
      </c>
      <c r="AR2004" t="str">
        <f t="shared" si="1133"/>
        <v>Davison</v>
      </c>
      <c r="AS2004" t="s">
        <v>92</v>
      </c>
      <c r="AT2004" s="182">
        <v>1</v>
      </c>
      <c r="AV2004" s="98">
        <v>46</v>
      </c>
      <c r="AW2004" s="100">
        <v>35</v>
      </c>
      <c r="AX2004" s="106">
        <f t="shared" si="1151"/>
        <v>46035</v>
      </c>
      <c r="AZ2004" s="7" t="s">
        <v>2975</v>
      </c>
      <c r="BA2004" t="s">
        <v>3208</v>
      </c>
    </row>
    <row r="2005" spans="1:53" hidden="1" outlineLevel="1">
      <c r="A2005" t="s">
        <v>2653</v>
      </c>
      <c r="B2005" t="s">
        <v>92</v>
      </c>
      <c r="C2005" s="1">
        <f t="shared" si="1135"/>
        <v>546</v>
      </c>
      <c r="D2005" s="7">
        <f>IF(P2005&gt;0,RANK(P2005,(P2005:R2005,S2005:AG2005)),0)</f>
        <v>1</v>
      </c>
      <c r="E2005" s="7">
        <f>IF(Q2005&gt;0,RANK(Q2005,(P2005:R2005,S2005:AG2005)),0)</f>
        <v>0</v>
      </c>
      <c r="F2005" s="7">
        <f>IF(R2005&gt;0,RANK(R2005,(P2005:R2005,S2005:AG2005)),0)</f>
        <v>2</v>
      </c>
      <c r="G2005" s="7">
        <f>IF(S2005&gt;0,RANK(S2005,(P2005:R2005,S2005:AG2005)),0)</f>
        <v>0</v>
      </c>
      <c r="H2005" s="49">
        <f t="shared" si="1136"/>
        <v>140</v>
      </c>
      <c r="I2005" s="178">
        <f t="shared" si="1152"/>
        <v>0.25641025641025639</v>
      </c>
      <c r="J2005" s="2"/>
      <c r="K2005" s="2">
        <f t="shared" si="1138"/>
        <v>0.62820512820512819</v>
      </c>
      <c r="L2005" s="2">
        <f t="shared" si="1139"/>
        <v>0</v>
      </c>
      <c r="M2005" s="2">
        <f t="shared" si="1140"/>
        <v>0.37179487179487181</v>
      </c>
      <c r="N2005" s="2">
        <f t="shared" si="1141"/>
        <v>0</v>
      </c>
      <c r="O2005" s="2">
        <f t="shared" si="1142"/>
        <v>0</v>
      </c>
      <c r="P2005" s="1">
        <v>343</v>
      </c>
      <c r="R2005" s="1">
        <v>203</v>
      </c>
      <c r="AI2005" s="7">
        <f t="shared" si="1143"/>
        <v>0</v>
      </c>
      <c r="AJ2005" s="7">
        <f t="shared" si="1144"/>
        <v>0</v>
      </c>
      <c r="AK2005" s="7">
        <f t="shared" si="1145"/>
        <v>0</v>
      </c>
      <c r="AL2005" s="7">
        <f t="shared" si="1146"/>
        <v>0</v>
      </c>
      <c r="AM2005" s="2">
        <f t="shared" si="1147"/>
        <v>0</v>
      </c>
      <c r="AN2005" s="2">
        <f t="shared" si="1148"/>
        <v>0</v>
      </c>
      <c r="AO2005" s="2">
        <f t="shared" si="1149"/>
        <v>0</v>
      </c>
      <c r="AP2005" s="2">
        <f t="shared" si="1150"/>
        <v>0</v>
      </c>
      <c r="AR2005" t="str">
        <f t="shared" si="1133"/>
        <v>Day</v>
      </c>
      <c r="AS2005" t="s">
        <v>92</v>
      </c>
      <c r="AT2005" s="182">
        <v>1</v>
      </c>
      <c r="AV2005" s="98">
        <v>46</v>
      </c>
      <c r="AW2005" s="100">
        <v>37</v>
      </c>
      <c r="AX2005" s="106">
        <f t="shared" si="1151"/>
        <v>46037</v>
      </c>
      <c r="AZ2005" s="7" t="s">
        <v>2975</v>
      </c>
      <c r="BA2005" t="s">
        <v>3208</v>
      </c>
    </row>
    <row r="2006" spans="1:53" hidden="1" outlineLevel="1">
      <c r="A2006" t="s">
        <v>802</v>
      </c>
      <c r="B2006" t="s">
        <v>92</v>
      </c>
      <c r="C2006" s="1">
        <f t="shared" si="1135"/>
        <v>273</v>
      </c>
      <c r="D2006" s="7">
        <f>IF(P2006&gt;0,RANK(P2006,(P2006:R2006,S2006:AG2006)),0)</f>
        <v>1</v>
      </c>
      <c r="E2006" s="7">
        <f>IF(Q2006&gt;0,RANK(Q2006,(P2006:R2006,S2006:AG2006)),0)</f>
        <v>0</v>
      </c>
      <c r="F2006" s="7">
        <f>IF(R2006&gt;0,RANK(R2006,(P2006:R2006,S2006:AG2006)),0)</f>
        <v>2</v>
      </c>
      <c r="G2006" s="7">
        <f>IF(S2006&gt;0,RANK(S2006,(P2006:R2006,S2006:AG2006)),0)</f>
        <v>0</v>
      </c>
      <c r="H2006" s="49">
        <f t="shared" si="1136"/>
        <v>51</v>
      </c>
      <c r="I2006" s="178">
        <f t="shared" si="1152"/>
        <v>0.18681318681318682</v>
      </c>
      <c r="J2006" s="2"/>
      <c r="K2006" s="2">
        <f t="shared" si="1138"/>
        <v>0.59340659340659341</v>
      </c>
      <c r="L2006" s="2">
        <f t="shared" si="1139"/>
        <v>0</v>
      </c>
      <c r="M2006" s="2">
        <f t="shared" si="1140"/>
        <v>0.40659340659340659</v>
      </c>
      <c r="N2006" s="2">
        <f t="shared" si="1141"/>
        <v>0</v>
      </c>
      <c r="O2006" s="2">
        <f t="shared" si="1142"/>
        <v>0</v>
      </c>
      <c r="P2006" s="1">
        <v>162</v>
      </c>
      <c r="R2006" s="1">
        <v>111</v>
      </c>
      <c r="AI2006" s="7">
        <f t="shared" si="1143"/>
        <v>0</v>
      </c>
      <c r="AJ2006" s="7">
        <f t="shared" si="1144"/>
        <v>0</v>
      </c>
      <c r="AK2006" s="7">
        <f t="shared" si="1145"/>
        <v>0</v>
      </c>
      <c r="AL2006" s="7">
        <f t="shared" si="1146"/>
        <v>0</v>
      </c>
      <c r="AM2006" s="2">
        <f t="shared" si="1147"/>
        <v>0</v>
      </c>
      <c r="AN2006" s="2">
        <f t="shared" si="1148"/>
        <v>0</v>
      </c>
      <c r="AO2006" s="2">
        <f t="shared" si="1149"/>
        <v>0</v>
      </c>
      <c r="AP2006" s="2">
        <f t="shared" si="1150"/>
        <v>0</v>
      </c>
      <c r="AR2006" t="str">
        <f t="shared" si="1133"/>
        <v>Deuel</v>
      </c>
      <c r="AS2006" t="s">
        <v>92</v>
      </c>
      <c r="AT2006" s="182">
        <v>1</v>
      </c>
      <c r="AV2006" s="98">
        <v>46</v>
      </c>
      <c r="AW2006" s="100">
        <v>39</v>
      </c>
      <c r="AX2006" s="106">
        <f t="shared" si="1151"/>
        <v>46039</v>
      </c>
      <c r="AZ2006" s="7" t="s">
        <v>2975</v>
      </c>
      <c r="BA2006" t="s">
        <v>3208</v>
      </c>
    </row>
    <row r="2007" spans="1:53" hidden="1" outlineLevel="1">
      <c r="A2007" t="s">
        <v>631</v>
      </c>
      <c r="B2007" t="s">
        <v>92</v>
      </c>
      <c r="C2007" s="1">
        <f t="shared" si="1135"/>
        <v>523</v>
      </c>
      <c r="D2007" s="7">
        <f>IF(P2007&gt;0,RANK(P2007,(P2007:R2007,S2007:AG2007)),0)</f>
        <v>2</v>
      </c>
      <c r="E2007" s="7">
        <f>IF(Q2007&gt;0,RANK(Q2007,(P2007:R2007,S2007:AG2007)),0)</f>
        <v>0</v>
      </c>
      <c r="F2007" s="7">
        <f>IF(R2007&gt;0,RANK(R2007,(P2007:R2007,S2007:AG2007)),0)</f>
        <v>1</v>
      </c>
      <c r="G2007" s="7">
        <f>IF(S2007&gt;0,RANK(S2007,(P2007:R2007,S2007:AG2007)),0)</f>
        <v>0</v>
      </c>
      <c r="H2007" s="49">
        <f t="shared" si="1136"/>
        <v>161</v>
      </c>
      <c r="I2007" s="178">
        <f t="shared" si="1152"/>
        <v>0.30783938814531547</v>
      </c>
      <c r="J2007" s="2"/>
      <c r="K2007" s="2">
        <f t="shared" si="1138"/>
        <v>0.34608030592734224</v>
      </c>
      <c r="L2007" s="2">
        <f t="shared" si="1139"/>
        <v>0</v>
      </c>
      <c r="M2007" s="2">
        <f t="shared" si="1140"/>
        <v>0.65391969407265771</v>
      </c>
      <c r="N2007" s="2">
        <f t="shared" si="1141"/>
        <v>0</v>
      </c>
      <c r="O2007" s="2">
        <f t="shared" si="1142"/>
        <v>0</v>
      </c>
      <c r="P2007" s="1">
        <v>181</v>
      </c>
      <c r="R2007" s="1">
        <v>342</v>
      </c>
      <c r="AI2007" s="7">
        <f t="shared" si="1143"/>
        <v>0</v>
      </c>
      <c r="AJ2007" s="7">
        <f t="shared" si="1144"/>
        <v>0</v>
      </c>
      <c r="AK2007" s="7">
        <f t="shared" si="1145"/>
        <v>0</v>
      </c>
      <c r="AL2007" s="7">
        <f t="shared" si="1146"/>
        <v>0</v>
      </c>
      <c r="AM2007" s="2">
        <f t="shared" si="1147"/>
        <v>0</v>
      </c>
      <c r="AN2007" s="2">
        <f t="shared" si="1148"/>
        <v>0</v>
      </c>
      <c r="AO2007" s="2">
        <f t="shared" si="1149"/>
        <v>0</v>
      </c>
      <c r="AP2007" s="2">
        <f t="shared" si="1150"/>
        <v>0</v>
      </c>
      <c r="AR2007" t="str">
        <f t="shared" si="1133"/>
        <v>Dewey</v>
      </c>
      <c r="AS2007" t="s">
        <v>92</v>
      </c>
      <c r="AT2007" s="182">
        <v>1</v>
      </c>
      <c r="AV2007" s="98">
        <v>46</v>
      </c>
      <c r="AW2007" s="100">
        <v>41</v>
      </c>
      <c r="AX2007" s="106">
        <f t="shared" si="1151"/>
        <v>46041</v>
      </c>
      <c r="AZ2007" s="7" t="s">
        <v>2975</v>
      </c>
      <c r="BA2007" t="s">
        <v>3208</v>
      </c>
    </row>
    <row r="2008" spans="1:53" hidden="1" outlineLevel="1">
      <c r="A2008" t="s">
        <v>321</v>
      </c>
      <c r="B2008" t="s">
        <v>92</v>
      </c>
      <c r="C2008" s="1">
        <f t="shared" si="1135"/>
        <v>85</v>
      </c>
      <c r="D2008" s="7">
        <f>IF(P2008&gt;0,RANK(P2008,(P2008:R2008,S2008:AG2008)),0)</f>
        <v>1</v>
      </c>
      <c r="E2008" s="7">
        <f>IF(Q2008&gt;0,RANK(Q2008,(P2008:R2008,S2008:AG2008)),0)</f>
        <v>0</v>
      </c>
      <c r="F2008" s="7">
        <f>IF(R2008&gt;0,RANK(R2008,(P2008:R2008,S2008:AG2008)),0)</f>
        <v>2</v>
      </c>
      <c r="G2008" s="7">
        <f>IF(S2008&gt;0,RANK(S2008,(P2008:R2008,S2008:AG2008)),0)</f>
        <v>0</v>
      </c>
      <c r="H2008" s="49">
        <f t="shared" si="1136"/>
        <v>11</v>
      </c>
      <c r="I2008" s="178">
        <f t="shared" si="1152"/>
        <v>0.12941176470588237</v>
      </c>
      <c r="J2008" s="2"/>
      <c r="K2008" s="2">
        <f t="shared" si="1138"/>
        <v>0.56470588235294117</v>
      </c>
      <c r="L2008" s="2">
        <f t="shared" si="1139"/>
        <v>0</v>
      </c>
      <c r="M2008" s="2">
        <f t="shared" si="1140"/>
        <v>0.43529411764705883</v>
      </c>
      <c r="N2008" s="2">
        <f t="shared" si="1141"/>
        <v>0</v>
      </c>
      <c r="O2008" s="2">
        <f t="shared" si="1142"/>
        <v>0</v>
      </c>
      <c r="P2008" s="1">
        <v>48</v>
      </c>
      <c r="R2008" s="1">
        <v>37</v>
      </c>
      <c r="AI2008" s="7">
        <f t="shared" si="1143"/>
        <v>0</v>
      </c>
      <c r="AJ2008" s="7">
        <f t="shared" si="1144"/>
        <v>0</v>
      </c>
      <c r="AK2008" s="7">
        <f t="shared" si="1145"/>
        <v>0</v>
      </c>
      <c r="AL2008" s="7">
        <f t="shared" si="1146"/>
        <v>0</v>
      </c>
      <c r="AM2008" s="2">
        <f t="shared" si="1147"/>
        <v>0</v>
      </c>
      <c r="AN2008" s="2">
        <f t="shared" si="1148"/>
        <v>0</v>
      </c>
      <c r="AO2008" s="2">
        <f t="shared" si="1149"/>
        <v>0</v>
      </c>
      <c r="AP2008" s="2">
        <f t="shared" si="1150"/>
        <v>0</v>
      </c>
      <c r="AR2008" t="str">
        <f t="shared" si="1133"/>
        <v>Douglas</v>
      </c>
      <c r="AS2008" t="s">
        <v>92</v>
      </c>
      <c r="AT2008" s="182">
        <v>1</v>
      </c>
      <c r="AV2008" s="98">
        <v>46</v>
      </c>
      <c r="AW2008" s="100">
        <v>43</v>
      </c>
      <c r="AX2008" s="106">
        <f t="shared" si="1151"/>
        <v>46043</v>
      </c>
      <c r="AZ2008" s="7" t="s">
        <v>2975</v>
      </c>
      <c r="BA2008" t="s">
        <v>3208</v>
      </c>
    </row>
    <row r="2009" spans="1:53" hidden="1" outlineLevel="1">
      <c r="A2009" t="s">
        <v>1885</v>
      </c>
      <c r="B2009" t="s">
        <v>92</v>
      </c>
      <c r="C2009" s="1">
        <f t="shared" si="1135"/>
        <v>325</v>
      </c>
      <c r="D2009" s="7">
        <f>IF(P2009&gt;0,RANK(P2009,(P2009:R2009,S2009:AG2009)),0)</f>
        <v>1</v>
      </c>
      <c r="E2009" s="7">
        <f>IF(Q2009&gt;0,RANK(Q2009,(P2009:R2009,S2009:AG2009)),0)</f>
        <v>0</v>
      </c>
      <c r="F2009" s="7">
        <f>IF(R2009&gt;0,RANK(R2009,(P2009:R2009,S2009:AG2009)),0)</f>
        <v>2</v>
      </c>
      <c r="G2009" s="7">
        <f>IF(S2009&gt;0,RANK(S2009,(P2009:R2009,S2009:AG2009)),0)</f>
        <v>0</v>
      </c>
      <c r="H2009" s="49">
        <f t="shared" si="1136"/>
        <v>15</v>
      </c>
      <c r="I2009" s="178">
        <f t="shared" si="1152"/>
        <v>4.6153846153846156E-2</v>
      </c>
      <c r="J2009" s="2"/>
      <c r="K2009" s="2">
        <f t="shared" si="1138"/>
        <v>0.52307692307692311</v>
      </c>
      <c r="L2009" s="2">
        <f t="shared" si="1139"/>
        <v>0</v>
      </c>
      <c r="M2009" s="2">
        <f t="shared" si="1140"/>
        <v>0.47692307692307695</v>
      </c>
      <c r="N2009" s="2">
        <f t="shared" si="1141"/>
        <v>0</v>
      </c>
      <c r="O2009" s="2">
        <f t="shared" si="1142"/>
        <v>-5.5511151231257827E-17</v>
      </c>
      <c r="P2009" s="1">
        <v>170</v>
      </c>
      <c r="R2009" s="1">
        <v>155</v>
      </c>
      <c r="AI2009" s="7">
        <f t="shared" si="1143"/>
        <v>0</v>
      </c>
      <c r="AJ2009" s="7">
        <f t="shared" si="1144"/>
        <v>0</v>
      </c>
      <c r="AK2009" s="7">
        <f t="shared" si="1145"/>
        <v>0</v>
      </c>
      <c r="AL2009" s="7">
        <f t="shared" si="1146"/>
        <v>0</v>
      </c>
      <c r="AM2009" s="2">
        <f t="shared" si="1147"/>
        <v>0</v>
      </c>
      <c r="AN2009" s="2">
        <f t="shared" si="1148"/>
        <v>0</v>
      </c>
      <c r="AO2009" s="2">
        <f t="shared" si="1149"/>
        <v>0</v>
      </c>
      <c r="AP2009" s="2">
        <f t="shared" si="1150"/>
        <v>0</v>
      </c>
      <c r="AR2009" t="str">
        <f t="shared" si="1133"/>
        <v>Edmunds</v>
      </c>
      <c r="AS2009" t="s">
        <v>92</v>
      </c>
      <c r="AT2009" s="182">
        <v>1</v>
      </c>
      <c r="AV2009" s="98">
        <v>46</v>
      </c>
      <c r="AW2009" s="100">
        <v>45</v>
      </c>
      <c r="AX2009" s="106">
        <f t="shared" si="1151"/>
        <v>46045</v>
      </c>
      <c r="AZ2009" s="7" t="s">
        <v>2975</v>
      </c>
      <c r="BA2009" t="s">
        <v>3208</v>
      </c>
    </row>
    <row r="2010" spans="1:53" hidden="1" outlineLevel="1">
      <c r="A2010" t="s">
        <v>2593</v>
      </c>
      <c r="B2010" t="s">
        <v>92</v>
      </c>
      <c r="C2010" s="1">
        <f t="shared" si="1135"/>
        <v>511</v>
      </c>
      <c r="D2010" s="7">
        <f>IF(P2010&gt;0,RANK(P2010,(P2010:R2010,S2010:AG2010)),0)</f>
        <v>2</v>
      </c>
      <c r="E2010" s="7">
        <f>IF(Q2010&gt;0,RANK(Q2010,(P2010:R2010,S2010:AG2010)),0)</f>
        <v>0</v>
      </c>
      <c r="F2010" s="7">
        <f>IF(R2010&gt;0,RANK(R2010,(P2010:R2010,S2010:AG2010)),0)</f>
        <v>1</v>
      </c>
      <c r="G2010" s="7">
        <f>IF(S2010&gt;0,RANK(S2010,(P2010:R2010,S2010:AG2010)),0)</f>
        <v>0</v>
      </c>
      <c r="H2010" s="49">
        <f t="shared" si="1136"/>
        <v>97</v>
      </c>
      <c r="I2010" s="178">
        <f t="shared" si="1152"/>
        <v>0.18982387475538159</v>
      </c>
      <c r="J2010" s="2"/>
      <c r="K2010" s="2">
        <f t="shared" si="1138"/>
        <v>0.40508806262230918</v>
      </c>
      <c r="L2010" s="2">
        <f t="shared" si="1139"/>
        <v>0</v>
      </c>
      <c r="M2010" s="2">
        <f t="shared" si="1140"/>
        <v>0.59491193737769077</v>
      </c>
      <c r="N2010" s="2">
        <f t="shared" si="1141"/>
        <v>0</v>
      </c>
      <c r="O2010" s="2">
        <f t="shared" si="1142"/>
        <v>0</v>
      </c>
      <c r="P2010" s="1">
        <v>207</v>
      </c>
      <c r="R2010" s="1">
        <v>304</v>
      </c>
      <c r="AI2010" s="7">
        <f t="shared" si="1143"/>
        <v>0</v>
      </c>
      <c r="AJ2010" s="7">
        <f t="shared" si="1144"/>
        <v>0</v>
      </c>
      <c r="AK2010" s="7">
        <f t="shared" si="1145"/>
        <v>0</v>
      </c>
      <c r="AL2010" s="7">
        <f t="shared" si="1146"/>
        <v>0</v>
      </c>
      <c r="AM2010" s="2">
        <f t="shared" si="1147"/>
        <v>0</v>
      </c>
      <c r="AN2010" s="2">
        <f t="shared" si="1148"/>
        <v>0</v>
      </c>
      <c r="AO2010" s="2">
        <f t="shared" si="1149"/>
        <v>0</v>
      </c>
      <c r="AP2010" s="2">
        <f t="shared" si="1150"/>
        <v>0</v>
      </c>
      <c r="AR2010" t="str">
        <f t="shared" si="1133"/>
        <v>Fall River</v>
      </c>
      <c r="AS2010" t="s">
        <v>92</v>
      </c>
      <c r="AT2010" s="182">
        <v>1</v>
      </c>
      <c r="AV2010" s="98">
        <v>46</v>
      </c>
      <c r="AW2010" s="100">
        <v>47</v>
      </c>
      <c r="AX2010" s="106">
        <f t="shared" si="1151"/>
        <v>46047</v>
      </c>
      <c r="AZ2010" s="7" t="s">
        <v>2975</v>
      </c>
      <c r="BA2010" t="s">
        <v>3208</v>
      </c>
    </row>
    <row r="2011" spans="1:53" hidden="1" outlineLevel="1">
      <c r="A2011" t="s">
        <v>3174</v>
      </c>
      <c r="B2011" t="s">
        <v>92</v>
      </c>
      <c r="C2011" s="1">
        <f t="shared" si="1135"/>
        <v>164</v>
      </c>
      <c r="D2011" s="7">
        <f>IF(P2011&gt;0,RANK(P2011,(P2011:R2011,S2011:AG2011)),0)</f>
        <v>1</v>
      </c>
      <c r="E2011" s="7">
        <f>IF(Q2011&gt;0,RANK(Q2011,(P2011:R2011,S2011:AG2011)),0)</f>
        <v>0</v>
      </c>
      <c r="F2011" s="7">
        <f>IF(R2011&gt;0,RANK(R2011,(P2011:R2011,S2011:AG2011)),0)</f>
        <v>2</v>
      </c>
      <c r="G2011" s="7">
        <f>IF(S2011&gt;0,RANK(S2011,(P2011:R2011,S2011:AG2011)),0)</f>
        <v>0</v>
      </c>
      <c r="H2011" s="49">
        <f t="shared" si="1136"/>
        <v>8</v>
      </c>
      <c r="I2011" s="178">
        <f t="shared" si="1152"/>
        <v>4.878048780487805E-2</v>
      </c>
      <c r="J2011" s="2"/>
      <c r="K2011" s="2">
        <f t="shared" si="1138"/>
        <v>0.52439024390243905</v>
      </c>
      <c r="L2011" s="2">
        <f t="shared" si="1139"/>
        <v>0</v>
      </c>
      <c r="M2011" s="2">
        <f t="shared" si="1140"/>
        <v>0.47560975609756095</v>
      </c>
      <c r="N2011" s="2">
        <f t="shared" si="1141"/>
        <v>0</v>
      </c>
      <c r="O2011" s="2">
        <f t="shared" si="1142"/>
        <v>0</v>
      </c>
      <c r="P2011" s="1">
        <v>86</v>
      </c>
      <c r="R2011" s="1">
        <v>78</v>
      </c>
      <c r="AI2011" s="7">
        <f t="shared" si="1143"/>
        <v>0</v>
      </c>
      <c r="AJ2011" s="7">
        <f t="shared" si="1144"/>
        <v>0</v>
      </c>
      <c r="AK2011" s="7">
        <f t="shared" si="1145"/>
        <v>0</v>
      </c>
      <c r="AL2011" s="7">
        <f t="shared" si="1146"/>
        <v>0</v>
      </c>
      <c r="AM2011" s="2">
        <f t="shared" si="1147"/>
        <v>0</v>
      </c>
      <c r="AN2011" s="2">
        <f t="shared" si="1148"/>
        <v>0</v>
      </c>
      <c r="AO2011" s="2">
        <f t="shared" si="1149"/>
        <v>0</v>
      </c>
      <c r="AP2011" s="2">
        <f t="shared" si="1150"/>
        <v>0</v>
      </c>
      <c r="AR2011" t="str">
        <f t="shared" ref="AR2011:AR2074" si="1153">A2011</f>
        <v>Faulk</v>
      </c>
      <c r="AS2011" t="s">
        <v>92</v>
      </c>
      <c r="AT2011" s="182">
        <v>1</v>
      </c>
      <c r="AV2011" s="98">
        <v>46</v>
      </c>
      <c r="AW2011" s="100">
        <v>49</v>
      </c>
      <c r="AX2011" s="106">
        <f t="shared" si="1151"/>
        <v>46049</v>
      </c>
      <c r="AZ2011" s="7" t="s">
        <v>2975</v>
      </c>
      <c r="BA2011" t="s">
        <v>3208</v>
      </c>
    </row>
    <row r="2012" spans="1:53" hidden="1" outlineLevel="1">
      <c r="A2012" t="s">
        <v>2072</v>
      </c>
      <c r="B2012" t="s">
        <v>92</v>
      </c>
      <c r="C2012" s="1">
        <f t="shared" si="1135"/>
        <v>947</v>
      </c>
      <c r="D2012" s="7">
        <f>IF(P2012&gt;0,RANK(P2012,(P2012:R2012,S2012:AG2012)),0)</f>
        <v>1</v>
      </c>
      <c r="E2012" s="7">
        <f>IF(Q2012&gt;0,RANK(Q2012,(P2012:R2012,S2012:AG2012)),0)</f>
        <v>0</v>
      </c>
      <c r="F2012" s="7">
        <f>IF(R2012&gt;0,RANK(R2012,(P2012:R2012,S2012:AG2012)),0)</f>
        <v>2</v>
      </c>
      <c r="G2012" s="7">
        <f>IF(S2012&gt;0,RANK(S2012,(P2012:R2012,S2012:AG2012)),0)</f>
        <v>0</v>
      </c>
      <c r="H2012" s="49">
        <f t="shared" si="1136"/>
        <v>109</v>
      </c>
      <c r="I2012" s="178">
        <f t="shared" si="1152"/>
        <v>0.11510031678986272</v>
      </c>
      <c r="J2012" s="2"/>
      <c r="K2012" s="2">
        <f t="shared" si="1138"/>
        <v>0.55755015839493138</v>
      </c>
      <c r="L2012" s="2">
        <f t="shared" si="1139"/>
        <v>0</v>
      </c>
      <c r="M2012" s="2">
        <f t="shared" si="1140"/>
        <v>0.44244984160506862</v>
      </c>
      <c r="N2012" s="2">
        <f t="shared" si="1141"/>
        <v>0</v>
      </c>
      <c r="O2012" s="2">
        <f t="shared" si="1142"/>
        <v>0</v>
      </c>
      <c r="P2012" s="1">
        <v>528</v>
      </c>
      <c r="R2012" s="1">
        <v>419</v>
      </c>
      <c r="AI2012" s="7">
        <f t="shared" si="1143"/>
        <v>0</v>
      </c>
      <c r="AJ2012" s="7">
        <f t="shared" si="1144"/>
        <v>0</v>
      </c>
      <c r="AK2012" s="7">
        <f t="shared" si="1145"/>
        <v>0</v>
      </c>
      <c r="AL2012" s="7">
        <f t="shared" si="1146"/>
        <v>0</v>
      </c>
      <c r="AM2012" s="2">
        <f t="shared" si="1147"/>
        <v>0</v>
      </c>
      <c r="AN2012" s="2">
        <f t="shared" si="1148"/>
        <v>0</v>
      </c>
      <c r="AO2012" s="2">
        <f t="shared" si="1149"/>
        <v>0</v>
      </c>
      <c r="AP2012" s="2">
        <f t="shared" si="1150"/>
        <v>0</v>
      </c>
      <c r="AR2012" t="str">
        <f t="shared" si="1153"/>
        <v>Grant</v>
      </c>
      <c r="AS2012" t="s">
        <v>92</v>
      </c>
      <c r="AT2012" s="182">
        <v>1</v>
      </c>
      <c r="AV2012" s="98">
        <v>46</v>
      </c>
      <c r="AW2012" s="100">
        <v>51</v>
      </c>
      <c r="AX2012" s="106">
        <f t="shared" si="1151"/>
        <v>46051</v>
      </c>
      <c r="AZ2012" s="7" t="s">
        <v>2975</v>
      </c>
      <c r="BA2012" t="s">
        <v>3208</v>
      </c>
    </row>
    <row r="2013" spans="1:53" hidden="1" outlineLevel="1">
      <c r="A2013" t="s">
        <v>3175</v>
      </c>
      <c r="B2013" t="s">
        <v>92</v>
      </c>
      <c r="C2013" s="1">
        <f t="shared" si="1135"/>
        <v>343</v>
      </c>
      <c r="D2013" s="7">
        <f>IF(P2013&gt;0,RANK(P2013,(P2013:R2013,S2013:AG2013)),0)</f>
        <v>1</v>
      </c>
      <c r="E2013" s="7">
        <f>IF(Q2013&gt;0,RANK(Q2013,(P2013:R2013,S2013:AG2013)),0)</f>
        <v>0</v>
      </c>
      <c r="F2013" s="7">
        <f>IF(R2013&gt;0,RANK(R2013,(P2013:R2013,S2013:AG2013)),0)</f>
        <v>2</v>
      </c>
      <c r="G2013" s="7">
        <f>IF(S2013&gt;0,RANK(S2013,(P2013:R2013,S2013:AG2013)),0)</f>
        <v>0</v>
      </c>
      <c r="H2013" s="49">
        <f t="shared" si="1136"/>
        <v>15</v>
      </c>
      <c r="I2013" s="178">
        <f t="shared" si="1152"/>
        <v>4.3731778425655975E-2</v>
      </c>
      <c r="J2013" s="2"/>
      <c r="K2013" s="2">
        <f t="shared" si="1138"/>
        <v>0.52186588921282795</v>
      </c>
      <c r="L2013" s="2">
        <f t="shared" si="1139"/>
        <v>0</v>
      </c>
      <c r="M2013" s="2">
        <f t="shared" si="1140"/>
        <v>0.478134110787172</v>
      </c>
      <c r="N2013" s="2">
        <f t="shared" si="1141"/>
        <v>0</v>
      </c>
      <c r="O2013" s="2">
        <f t="shared" si="1142"/>
        <v>5.5511151231257827E-17</v>
      </c>
      <c r="P2013" s="1">
        <v>179</v>
      </c>
      <c r="R2013" s="1">
        <v>164</v>
      </c>
      <c r="AI2013" s="7">
        <f t="shared" si="1143"/>
        <v>0</v>
      </c>
      <c r="AJ2013" s="7">
        <f t="shared" si="1144"/>
        <v>0</v>
      </c>
      <c r="AK2013" s="7">
        <f t="shared" si="1145"/>
        <v>0</v>
      </c>
      <c r="AL2013" s="7">
        <f t="shared" si="1146"/>
        <v>0</v>
      </c>
      <c r="AM2013" s="2">
        <f t="shared" si="1147"/>
        <v>0</v>
      </c>
      <c r="AN2013" s="2">
        <f t="shared" si="1148"/>
        <v>0</v>
      </c>
      <c r="AO2013" s="2">
        <f t="shared" si="1149"/>
        <v>0</v>
      </c>
      <c r="AP2013" s="2">
        <f t="shared" si="1150"/>
        <v>0</v>
      </c>
      <c r="AR2013" t="str">
        <f t="shared" si="1153"/>
        <v>Gregory</v>
      </c>
      <c r="AS2013" t="s">
        <v>92</v>
      </c>
      <c r="AT2013" s="182">
        <v>1</v>
      </c>
      <c r="AV2013" s="98">
        <v>46</v>
      </c>
      <c r="AW2013" s="100">
        <v>53</v>
      </c>
      <c r="AX2013" s="106">
        <f t="shared" si="1151"/>
        <v>46053</v>
      </c>
      <c r="AZ2013" s="7" t="s">
        <v>2975</v>
      </c>
      <c r="BA2013" t="s">
        <v>3208</v>
      </c>
    </row>
    <row r="2014" spans="1:53" hidden="1" outlineLevel="1">
      <c r="A2014" t="s">
        <v>3176</v>
      </c>
      <c r="B2014" t="s">
        <v>92</v>
      </c>
      <c r="C2014" s="1">
        <f t="shared" si="1135"/>
        <v>76</v>
      </c>
      <c r="D2014" s="7">
        <f>IF(P2014&gt;0,RANK(P2014,(P2014:R2014,S2014:AG2014)),0)</f>
        <v>2</v>
      </c>
      <c r="E2014" s="7">
        <f>IF(Q2014&gt;0,RANK(Q2014,(P2014:R2014,S2014:AG2014)),0)</f>
        <v>0</v>
      </c>
      <c r="F2014" s="7">
        <f>IF(R2014&gt;0,RANK(R2014,(P2014:R2014,S2014:AG2014)),0)</f>
        <v>1</v>
      </c>
      <c r="G2014" s="7">
        <f>IF(S2014&gt;0,RANK(S2014,(P2014:R2014,S2014:AG2014)),0)</f>
        <v>0</v>
      </c>
      <c r="H2014" s="49">
        <f t="shared" si="1136"/>
        <v>30</v>
      </c>
      <c r="I2014" s="178">
        <f t="shared" si="1152"/>
        <v>0.39473684210526316</v>
      </c>
      <c r="J2014" s="2"/>
      <c r="K2014" s="2">
        <f t="shared" si="1138"/>
        <v>0.30263157894736842</v>
      </c>
      <c r="L2014" s="2">
        <f t="shared" si="1139"/>
        <v>0</v>
      </c>
      <c r="M2014" s="2">
        <f t="shared" si="1140"/>
        <v>0.69736842105263153</v>
      </c>
      <c r="N2014" s="2">
        <f t="shared" si="1141"/>
        <v>0</v>
      </c>
      <c r="O2014" s="2">
        <f t="shared" si="1142"/>
        <v>1.1102230246251565E-16</v>
      </c>
      <c r="P2014" s="1">
        <v>23</v>
      </c>
      <c r="R2014" s="1">
        <v>53</v>
      </c>
      <c r="AI2014" s="7">
        <f t="shared" si="1143"/>
        <v>0</v>
      </c>
      <c r="AJ2014" s="7">
        <f t="shared" si="1144"/>
        <v>0</v>
      </c>
      <c r="AK2014" s="7">
        <f t="shared" si="1145"/>
        <v>0</v>
      </c>
      <c r="AL2014" s="7">
        <f t="shared" si="1146"/>
        <v>0</v>
      </c>
      <c r="AM2014" s="2">
        <f t="shared" si="1147"/>
        <v>0</v>
      </c>
      <c r="AN2014" s="2">
        <f t="shared" si="1148"/>
        <v>0</v>
      </c>
      <c r="AO2014" s="2">
        <f t="shared" si="1149"/>
        <v>0</v>
      </c>
      <c r="AP2014" s="2">
        <f t="shared" si="1150"/>
        <v>0</v>
      </c>
      <c r="AR2014" t="str">
        <f t="shared" si="1153"/>
        <v>Haakon</v>
      </c>
      <c r="AS2014" t="s">
        <v>92</v>
      </c>
      <c r="AT2014" s="182">
        <v>1</v>
      </c>
      <c r="AV2014" s="98">
        <v>46</v>
      </c>
      <c r="AW2014" s="100">
        <v>55</v>
      </c>
      <c r="AX2014" s="106">
        <f t="shared" si="1151"/>
        <v>46055</v>
      </c>
      <c r="AZ2014" s="7" t="s">
        <v>2975</v>
      </c>
      <c r="BA2014" t="s">
        <v>3208</v>
      </c>
    </row>
    <row r="2015" spans="1:53" hidden="1" outlineLevel="1">
      <c r="A2015" t="s">
        <v>1936</v>
      </c>
      <c r="B2015" t="s">
        <v>92</v>
      </c>
      <c r="C2015" s="1">
        <f t="shared" si="1135"/>
        <v>306</v>
      </c>
      <c r="D2015" s="7">
        <f>IF(P2015&gt;0,RANK(P2015,(P2015:R2015,S2015:AG2015)),0)</f>
        <v>1</v>
      </c>
      <c r="E2015" s="7">
        <f>IF(Q2015&gt;0,RANK(Q2015,(P2015:R2015,S2015:AG2015)),0)</f>
        <v>0</v>
      </c>
      <c r="F2015" s="7">
        <f>IF(R2015&gt;0,RANK(R2015,(P2015:R2015,S2015:AG2015)),0)</f>
        <v>2</v>
      </c>
      <c r="G2015" s="7">
        <f>IF(S2015&gt;0,RANK(S2015,(P2015:R2015,S2015:AG2015)),0)</f>
        <v>0</v>
      </c>
      <c r="H2015" s="49">
        <f t="shared" si="1136"/>
        <v>56</v>
      </c>
      <c r="I2015" s="178">
        <f t="shared" si="1152"/>
        <v>0.18300653594771241</v>
      </c>
      <c r="J2015" s="2"/>
      <c r="K2015" s="2">
        <f t="shared" si="1138"/>
        <v>0.59150326797385622</v>
      </c>
      <c r="L2015" s="2">
        <f t="shared" si="1139"/>
        <v>0</v>
      </c>
      <c r="M2015" s="2">
        <f t="shared" si="1140"/>
        <v>0.40849673202614378</v>
      </c>
      <c r="N2015" s="2">
        <f t="shared" si="1141"/>
        <v>0</v>
      </c>
      <c r="O2015" s="2">
        <f t="shared" si="1142"/>
        <v>0</v>
      </c>
      <c r="P2015" s="1">
        <v>181</v>
      </c>
      <c r="R2015" s="1">
        <v>125</v>
      </c>
      <c r="AI2015" s="7">
        <f t="shared" si="1143"/>
        <v>0</v>
      </c>
      <c r="AJ2015" s="7">
        <f t="shared" si="1144"/>
        <v>0</v>
      </c>
      <c r="AK2015" s="7">
        <f t="shared" si="1145"/>
        <v>0</v>
      </c>
      <c r="AL2015" s="7">
        <f t="shared" si="1146"/>
        <v>0</v>
      </c>
      <c r="AM2015" s="2">
        <f t="shared" si="1147"/>
        <v>0</v>
      </c>
      <c r="AN2015" s="2">
        <f t="shared" si="1148"/>
        <v>0</v>
      </c>
      <c r="AO2015" s="2">
        <f t="shared" si="1149"/>
        <v>0</v>
      </c>
      <c r="AP2015" s="2">
        <f t="shared" si="1150"/>
        <v>0</v>
      </c>
      <c r="AR2015" t="str">
        <f t="shared" si="1153"/>
        <v>Hamlin</v>
      </c>
      <c r="AS2015" t="s">
        <v>92</v>
      </c>
      <c r="AT2015" s="182">
        <v>1</v>
      </c>
      <c r="AV2015" s="98">
        <v>46</v>
      </c>
      <c r="AW2015" s="100">
        <v>57</v>
      </c>
      <c r="AX2015" s="106">
        <f t="shared" si="1151"/>
        <v>46057</v>
      </c>
      <c r="AZ2015" s="7" t="s">
        <v>2975</v>
      </c>
      <c r="BA2015" t="s">
        <v>3208</v>
      </c>
    </row>
    <row r="2016" spans="1:53" hidden="1" outlineLevel="1">
      <c r="A2016" t="s">
        <v>1825</v>
      </c>
      <c r="B2016" t="s">
        <v>92</v>
      </c>
      <c r="C2016" s="1">
        <f t="shared" si="1135"/>
        <v>203</v>
      </c>
      <c r="D2016" s="7">
        <f>IF(P2016&gt;0,RANK(P2016,(P2016:R2016,S2016:AG2016)),0)</f>
        <v>1</v>
      </c>
      <c r="E2016" s="7">
        <f>IF(Q2016&gt;0,RANK(Q2016,(P2016:R2016,S2016:AG2016)),0)</f>
        <v>0</v>
      </c>
      <c r="F2016" s="7">
        <f>IF(R2016&gt;0,RANK(R2016,(P2016:R2016,S2016:AG2016)),0)</f>
        <v>2</v>
      </c>
      <c r="G2016" s="7">
        <f>IF(S2016&gt;0,RANK(S2016,(P2016:R2016,S2016:AG2016)),0)</f>
        <v>0</v>
      </c>
      <c r="H2016" s="49">
        <f t="shared" si="1136"/>
        <v>7</v>
      </c>
      <c r="I2016" s="178">
        <f t="shared" si="1152"/>
        <v>3.4482758620689655E-2</v>
      </c>
      <c r="J2016" s="2"/>
      <c r="K2016" s="2">
        <f t="shared" si="1138"/>
        <v>0.51724137931034486</v>
      </c>
      <c r="L2016" s="2">
        <f t="shared" si="1139"/>
        <v>0</v>
      </c>
      <c r="M2016" s="2">
        <f t="shared" si="1140"/>
        <v>0.48275862068965519</v>
      </c>
      <c r="N2016" s="2">
        <f t="shared" si="1141"/>
        <v>0</v>
      </c>
      <c r="O2016" s="2">
        <f t="shared" si="1142"/>
        <v>-5.5511151231257827E-17</v>
      </c>
      <c r="P2016" s="1">
        <v>105</v>
      </c>
      <c r="R2016" s="1">
        <v>98</v>
      </c>
      <c r="AI2016" s="7">
        <f t="shared" si="1143"/>
        <v>0</v>
      </c>
      <c r="AJ2016" s="7">
        <f t="shared" si="1144"/>
        <v>0</v>
      </c>
      <c r="AK2016" s="7">
        <f t="shared" si="1145"/>
        <v>0</v>
      </c>
      <c r="AL2016" s="7">
        <f t="shared" si="1146"/>
        <v>0</v>
      </c>
      <c r="AM2016" s="2">
        <f t="shared" si="1147"/>
        <v>0</v>
      </c>
      <c r="AN2016" s="2">
        <f t="shared" si="1148"/>
        <v>0</v>
      </c>
      <c r="AO2016" s="2">
        <f t="shared" si="1149"/>
        <v>0</v>
      </c>
      <c r="AP2016" s="2">
        <f t="shared" si="1150"/>
        <v>0</v>
      </c>
      <c r="AR2016" t="str">
        <f t="shared" si="1153"/>
        <v>Hand</v>
      </c>
      <c r="AS2016" t="s">
        <v>92</v>
      </c>
      <c r="AT2016" s="182">
        <v>1</v>
      </c>
      <c r="AV2016" s="98">
        <v>46</v>
      </c>
      <c r="AW2016" s="100">
        <v>59</v>
      </c>
      <c r="AX2016" s="106">
        <f t="shared" si="1151"/>
        <v>46059</v>
      </c>
      <c r="AZ2016" s="7" t="s">
        <v>2975</v>
      </c>
      <c r="BA2016" t="s">
        <v>3208</v>
      </c>
    </row>
    <row r="2017" spans="1:53" hidden="1" outlineLevel="1">
      <c r="A2017" t="s">
        <v>2374</v>
      </c>
      <c r="B2017" t="s">
        <v>92</v>
      </c>
      <c r="C2017" s="1">
        <f t="shared" si="1135"/>
        <v>180</v>
      </c>
      <c r="D2017" s="7">
        <f>IF(P2017&gt;0,RANK(P2017,(P2017:R2017,S2017:AG2017)),0)</f>
        <v>1</v>
      </c>
      <c r="E2017" s="7">
        <f>IF(Q2017&gt;0,RANK(Q2017,(P2017:R2017,S2017:AG2017)),0)</f>
        <v>0</v>
      </c>
      <c r="F2017" s="7">
        <f>IF(R2017&gt;0,RANK(R2017,(P2017:R2017,S2017:AG2017)),0)</f>
        <v>2</v>
      </c>
      <c r="G2017" s="7">
        <f>IF(S2017&gt;0,RANK(S2017,(P2017:R2017,S2017:AG2017)),0)</f>
        <v>0</v>
      </c>
      <c r="H2017" s="49">
        <f t="shared" si="1136"/>
        <v>14</v>
      </c>
      <c r="I2017" s="178">
        <f t="shared" si="1152"/>
        <v>7.7777777777777779E-2</v>
      </c>
      <c r="J2017" s="2"/>
      <c r="K2017" s="2">
        <f t="shared" si="1138"/>
        <v>0.53888888888888886</v>
      </c>
      <c r="L2017" s="2">
        <f t="shared" si="1139"/>
        <v>0</v>
      </c>
      <c r="M2017" s="2">
        <f t="shared" si="1140"/>
        <v>0.46111111111111114</v>
      </c>
      <c r="N2017" s="2">
        <f t="shared" si="1141"/>
        <v>0</v>
      </c>
      <c r="O2017" s="2">
        <f t="shared" si="1142"/>
        <v>0</v>
      </c>
      <c r="P2017" s="1">
        <v>97</v>
      </c>
      <c r="R2017" s="1">
        <v>83</v>
      </c>
      <c r="AI2017" s="7">
        <f t="shared" si="1143"/>
        <v>0</v>
      </c>
      <c r="AJ2017" s="7">
        <f t="shared" si="1144"/>
        <v>0</v>
      </c>
      <c r="AK2017" s="7">
        <f t="shared" si="1145"/>
        <v>0</v>
      </c>
      <c r="AL2017" s="7">
        <f t="shared" si="1146"/>
        <v>0</v>
      </c>
      <c r="AM2017" s="2">
        <f t="shared" si="1147"/>
        <v>0</v>
      </c>
      <c r="AN2017" s="2">
        <f t="shared" si="1148"/>
        <v>0</v>
      </c>
      <c r="AO2017" s="2">
        <f t="shared" si="1149"/>
        <v>0</v>
      </c>
      <c r="AP2017" s="2">
        <f t="shared" si="1150"/>
        <v>0</v>
      </c>
      <c r="AR2017" t="str">
        <f t="shared" si="1153"/>
        <v>Hanson</v>
      </c>
      <c r="AS2017" t="s">
        <v>92</v>
      </c>
      <c r="AT2017" s="182">
        <v>1</v>
      </c>
      <c r="AV2017" s="98">
        <v>46</v>
      </c>
      <c r="AW2017" s="100">
        <v>61</v>
      </c>
      <c r="AX2017" s="106">
        <f t="shared" si="1151"/>
        <v>46061</v>
      </c>
      <c r="AZ2017" s="7" t="s">
        <v>2975</v>
      </c>
      <c r="BA2017" t="s">
        <v>3208</v>
      </c>
    </row>
    <row r="2018" spans="1:53" hidden="1" outlineLevel="1">
      <c r="A2018" t="s">
        <v>1186</v>
      </c>
      <c r="B2018" t="s">
        <v>92</v>
      </c>
      <c r="C2018" s="1">
        <f t="shared" si="1135"/>
        <v>54</v>
      </c>
      <c r="D2018" s="7">
        <f>IF(P2018&gt;0,RANK(P2018,(P2018:R2018,S2018:AG2018)),0)</f>
        <v>2</v>
      </c>
      <c r="E2018" s="7">
        <f>IF(Q2018&gt;0,RANK(Q2018,(P2018:R2018,S2018:AG2018)),0)</f>
        <v>0</v>
      </c>
      <c r="F2018" s="7">
        <f>IF(R2018&gt;0,RANK(R2018,(P2018:R2018,S2018:AG2018)),0)</f>
        <v>1</v>
      </c>
      <c r="G2018" s="7">
        <f>IF(S2018&gt;0,RANK(S2018,(P2018:R2018,S2018:AG2018)),0)</f>
        <v>0</v>
      </c>
      <c r="H2018" s="49">
        <f t="shared" si="1136"/>
        <v>26</v>
      </c>
      <c r="I2018" s="178">
        <f t="shared" si="1152"/>
        <v>0.48148148148148145</v>
      </c>
      <c r="J2018" s="2"/>
      <c r="K2018" s="2">
        <f t="shared" si="1138"/>
        <v>0.25925925925925924</v>
      </c>
      <c r="L2018" s="2">
        <f t="shared" si="1139"/>
        <v>0</v>
      </c>
      <c r="M2018" s="2">
        <f t="shared" si="1140"/>
        <v>0.7407407407407407</v>
      </c>
      <c r="N2018" s="2">
        <f t="shared" si="1141"/>
        <v>0</v>
      </c>
      <c r="O2018" s="2">
        <f t="shared" si="1142"/>
        <v>0</v>
      </c>
      <c r="P2018" s="1">
        <v>14</v>
      </c>
      <c r="R2018" s="1">
        <v>40</v>
      </c>
      <c r="AI2018" s="7">
        <f t="shared" si="1143"/>
        <v>0</v>
      </c>
      <c r="AJ2018" s="7">
        <f t="shared" si="1144"/>
        <v>0</v>
      </c>
      <c r="AK2018" s="7">
        <f t="shared" si="1145"/>
        <v>0</v>
      </c>
      <c r="AL2018" s="7">
        <f t="shared" si="1146"/>
        <v>0</v>
      </c>
      <c r="AM2018" s="2">
        <f t="shared" si="1147"/>
        <v>0</v>
      </c>
      <c r="AN2018" s="2">
        <f t="shared" si="1148"/>
        <v>0</v>
      </c>
      <c r="AO2018" s="2">
        <f t="shared" si="1149"/>
        <v>0</v>
      </c>
      <c r="AP2018" s="2">
        <f t="shared" si="1150"/>
        <v>0</v>
      </c>
      <c r="AR2018" t="str">
        <f t="shared" si="1153"/>
        <v>Harding</v>
      </c>
      <c r="AS2018" t="s">
        <v>92</v>
      </c>
      <c r="AT2018" s="182">
        <v>1</v>
      </c>
      <c r="AV2018" s="98">
        <v>46</v>
      </c>
      <c r="AW2018" s="100">
        <v>63</v>
      </c>
      <c r="AX2018" s="106">
        <f t="shared" si="1151"/>
        <v>46063</v>
      </c>
      <c r="AZ2018" s="7" t="s">
        <v>2975</v>
      </c>
      <c r="BA2018" t="s">
        <v>3208</v>
      </c>
    </row>
    <row r="2019" spans="1:53" hidden="1" outlineLevel="1">
      <c r="A2019" t="s">
        <v>2680</v>
      </c>
      <c r="B2019" t="s">
        <v>92</v>
      </c>
      <c r="C2019" s="1">
        <f t="shared" si="1135"/>
        <v>1017</v>
      </c>
      <c r="D2019" s="7">
        <f>IF(P2019&gt;0,RANK(P2019,(P2019:R2019,S2019:AG2019)),0)</f>
        <v>1</v>
      </c>
      <c r="E2019" s="7">
        <f>IF(Q2019&gt;0,RANK(Q2019,(P2019:R2019,S2019:AG2019)),0)</f>
        <v>0</v>
      </c>
      <c r="F2019" s="7">
        <f>IF(R2019&gt;0,RANK(R2019,(P2019:R2019,S2019:AG2019)),0)</f>
        <v>2</v>
      </c>
      <c r="G2019" s="7">
        <f>IF(S2019&gt;0,RANK(S2019,(P2019:R2019,S2019:AG2019)),0)</f>
        <v>0</v>
      </c>
      <c r="H2019" s="49">
        <f t="shared" si="1136"/>
        <v>39</v>
      </c>
      <c r="I2019" s="178">
        <f t="shared" si="1152"/>
        <v>3.8348082595870206E-2</v>
      </c>
      <c r="J2019" s="2"/>
      <c r="K2019" s="2">
        <f t="shared" si="1138"/>
        <v>0.5191740412979351</v>
      </c>
      <c r="L2019" s="2">
        <f t="shared" si="1139"/>
        <v>0</v>
      </c>
      <c r="M2019" s="2">
        <f t="shared" si="1140"/>
        <v>0.4808259587020649</v>
      </c>
      <c r="N2019" s="2">
        <f t="shared" si="1141"/>
        <v>0</v>
      </c>
      <c r="O2019" s="2">
        <f t="shared" si="1142"/>
        <v>0</v>
      </c>
      <c r="P2019" s="1">
        <v>528</v>
      </c>
      <c r="R2019" s="1">
        <v>489</v>
      </c>
      <c r="AI2019" s="7">
        <f t="shared" si="1143"/>
        <v>0</v>
      </c>
      <c r="AJ2019" s="7">
        <f t="shared" si="1144"/>
        <v>0</v>
      </c>
      <c r="AK2019" s="7">
        <f t="shared" si="1145"/>
        <v>0</v>
      </c>
      <c r="AL2019" s="7">
        <f t="shared" si="1146"/>
        <v>0</v>
      </c>
      <c r="AM2019" s="2">
        <f t="shared" si="1147"/>
        <v>0</v>
      </c>
      <c r="AN2019" s="2">
        <f t="shared" si="1148"/>
        <v>0</v>
      </c>
      <c r="AO2019" s="2">
        <f t="shared" si="1149"/>
        <v>0</v>
      </c>
      <c r="AP2019" s="2">
        <f t="shared" si="1150"/>
        <v>0</v>
      </c>
      <c r="AR2019" t="str">
        <f t="shared" si="1153"/>
        <v>Hughes</v>
      </c>
      <c r="AS2019" t="s">
        <v>92</v>
      </c>
      <c r="AT2019" s="182">
        <v>1</v>
      </c>
      <c r="AV2019" s="98">
        <v>46</v>
      </c>
      <c r="AW2019" s="100">
        <v>65</v>
      </c>
      <c r="AX2019" s="106">
        <f t="shared" si="1151"/>
        <v>46065</v>
      </c>
      <c r="AZ2019" s="7" t="s">
        <v>2975</v>
      </c>
      <c r="BA2019" t="s">
        <v>3208</v>
      </c>
    </row>
    <row r="2020" spans="1:53" hidden="1" outlineLevel="1">
      <c r="A2020" t="s">
        <v>3137</v>
      </c>
      <c r="B2020" t="s">
        <v>92</v>
      </c>
      <c r="C2020" s="1">
        <f t="shared" ref="C2020:C2054" si="1154">SUM(P2020:AG2020)</f>
        <v>276</v>
      </c>
      <c r="D2020" s="7">
        <f>IF(P2020&gt;0,RANK(P2020,(P2020:R2020,S2020:AG2020)),0)</f>
        <v>1</v>
      </c>
      <c r="E2020" s="7">
        <f>IF(Q2020&gt;0,RANK(Q2020,(P2020:R2020,S2020:AG2020)),0)</f>
        <v>0</v>
      </c>
      <c r="F2020" s="7">
        <f>IF(R2020&gt;0,RANK(R2020,(P2020:R2020,S2020:AG2020)),0)</f>
        <v>2</v>
      </c>
      <c r="G2020" s="7">
        <f>IF(S2020&gt;0,RANK(S2020,(P2020:R2020,S2020:AG2020)),0)</f>
        <v>0</v>
      </c>
      <c r="H2020" s="49">
        <f t="shared" ref="H2020:H2054" si="1155">MAX(P2020:Y2020)-LARGE(P2020:Y2020,2)</f>
        <v>26</v>
      </c>
      <c r="I2020" s="178">
        <f t="shared" si="1152"/>
        <v>9.420289855072464E-2</v>
      </c>
      <c r="J2020" s="2"/>
      <c r="K2020" s="2">
        <f t="shared" ref="K2020:K2054" si="1156">IF($C2020=0,"-",P2020/$C2020)</f>
        <v>0.54710144927536231</v>
      </c>
      <c r="L2020" s="2">
        <f t="shared" ref="L2020:L2054" si="1157">IF($C2020=0,"-",Q2020/$C2020)</f>
        <v>0</v>
      </c>
      <c r="M2020" s="2">
        <f t="shared" ref="M2020:M2054" si="1158">IF($C2020=0,"-",R2020/$C2020)</f>
        <v>0.45289855072463769</v>
      </c>
      <c r="N2020" s="2">
        <f t="shared" si="1141"/>
        <v>0</v>
      </c>
      <c r="O2020" s="2">
        <f t="shared" si="1142"/>
        <v>0</v>
      </c>
      <c r="P2020" s="1">
        <v>151</v>
      </c>
      <c r="R2020" s="1">
        <v>125</v>
      </c>
      <c r="AI2020" s="7">
        <f t="shared" ref="AI2020:AI2054" si="1159">IF(T2020&gt;0,RANK(T2020,(P2020:Z2020)),0)</f>
        <v>0</v>
      </c>
      <c r="AJ2020" s="7">
        <f t="shared" ref="AJ2020:AJ2054" si="1160">IF(U2020&gt;0,RANK(U2020,(P2020:Z2020)),0)</f>
        <v>0</v>
      </c>
      <c r="AK2020" s="7">
        <f t="shared" ref="AK2020:AK2054" si="1161">IF(V2020&gt;0,RANK(V2020,(P2020:Z2020)),0)</f>
        <v>0</v>
      </c>
      <c r="AL2020" s="7">
        <f t="shared" ref="AL2020:AL2054" si="1162">IF(W2020&gt;0,RANK(W2020,(P2020:Z2020)),0)</f>
        <v>0</v>
      </c>
      <c r="AM2020" s="2">
        <f t="shared" ref="AM2020:AM2054" si="1163">IF($C2020=0,"-",T2020/$C2020)</f>
        <v>0</v>
      </c>
      <c r="AN2020" s="2">
        <f t="shared" ref="AN2020:AN2054" si="1164">IF($C2020=0,"-",U2020/$C2020)</f>
        <v>0</v>
      </c>
      <c r="AO2020" s="2">
        <f t="shared" ref="AO2020:AO2054" si="1165">IF($C2020=0,"-",V2020/$C2020)</f>
        <v>0</v>
      </c>
      <c r="AP2020" s="2">
        <f t="shared" ref="AP2020:AP2054" si="1166">IF($C2020=0,"-",W2020/$C2020)</f>
        <v>0</v>
      </c>
      <c r="AR2020" t="str">
        <f t="shared" si="1153"/>
        <v>Hutchinson</v>
      </c>
      <c r="AS2020" t="s">
        <v>92</v>
      </c>
      <c r="AT2020" s="182">
        <v>1</v>
      </c>
      <c r="AV2020" s="98">
        <v>46</v>
      </c>
      <c r="AW2020" s="100">
        <v>67</v>
      </c>
      <c r="AX2020" s="106">
        <f t="shared" ref="AX2020:AX2051" si="1167">AV2020*1000+AW2020</f>
        <v>46067</v>
      </c>
      <c r="AZ2020" s="7" t="s">
        <v>2975</v>
      </c>
      <c r="BA2020" t="s">
        <v>3208</v>
      </c>
    </row>
    <row r="2021" spans="1:53" hidden="1" outlineLevel="1">
      <c r="A2021" t="s">
        <v>2930</v>
      </c>
      <c r="B2021" t="s">
        <v>92</v>
      </c>
      <c r="C2021" s="1">
        <f t="shared" si="1154"/>
        <v>66</v>
      </c>
      <c r="D2021" s="7">
        <f>IF(P2021&gt;0,RANK(P2021,(P2021:R2021,S2021:AG2021)),0)</f>
        <v>1</v>
      </c>
      <c r="E2021" s="7">
        <f>IF(Q2021&gt;0,RANK(Q2021,(P2021:R2021,S2021:AG2021)),0)</f>
        <v>0</v>
      </c>
      <c r="F2021" s="7">
        <f>IF(R2021&gt;0,RANK(R2021,(P2021:R2021,S2021:AG2021)),0)</f>
        <v>2</v>
      </c>
      <c r="G2021" s="7">
        <f>IF(S2021&gt;0,RANK(S2021,(P2021:R2021,S2021:AG2021)),0)</f>
        <v>0</v>
      </c>
      <c r="H2021" s="49">
        <f t="shared" si="1155"/>
        <v>14</v>
      </c>
      <c r="I2021" s="178">
        <f t="shared" si="1152"/>
        <v>0.21212121212121213</v>
      </c>
      <c r="J2021" s="2"/>
      <c r="K2021" s="2">
        <f t="shared" si="1156"/>
        <v>0.60606060606060608</v>
      </c>
      <c r="L2021" s="2">
        <f t="shared" si="1157"/>
        <v>0</v>
      </c>
      <c r="M2021" s="2">
        <f t="shared" si="1158"/>
        <v>0.39393939393939392</v>
      </c>
      <c r="N2021" s="2">
        <f t="shared" si="1141"/>
        <v>0</v>
      </c>
      <c r="O2021" s="2">
        <f t="shared" si="1142"/>
        <v>0</v>
      </c>
      <c r="P2021" s="1">
        <v>40</v>
      </c>
      <c r="R2021" s="1">
        <v>26</v>
      </c>
      <c r="AI2021" s="7">
        <f t="shared" si="1159"/>
        <v>0</v>
      </c>
      <c r="AJ2021" s="7">
        <f t="shared" si="1160"/>
        <v>0</v>
      </c>
      <c r="AK2021" s="7">
        <f t="shared" si="1161"/>
        <v>0</v>
      </c>
      <c r="AL2021" s="7">
        <f t="shared" si="1162"/>
        <v>0</v>
      </c>
      <c r="AM2021" s="2">
        <f t="shared" si="1163"/>
        <v>0</v>
      </c>
      <c r="AN2021" s="2">
        <f t="shared" si="1164"/>
        <v>0</v>
      </c>
      <c r="AO2021" s="2">
        <f t="shared" si="1165"/>
        <v>0</v>
      </c>
      <c r="AP2021" s="2">
        <f t="shared" si="1166"/>
        <v>0</v>
      </c>
      <c r="AR2021" t="str">
        <f t="shared" si="1153"/>
        <v>Hyde</v>
      </c>
      <c r="AS2021" t="s">
        <v>92</v>
      </c>
      <c r="AT2021" s="182">
        <v>1</v>
      </c>
      <c r="AV2021" s="98">
        <v>46</v>
      </c>
      <c r="AW2021" s="100">
        <v>69</v>
      </c>
      <c r="AX2021" s="106">
        <f t="shared" si="1167"/>
        <v>46069</v>
      </c>
      <c r="AZ2021" s="7" t="s">
        <v>2975</v>
      </c>
      <c r="BA2021" t="s">
        <v>3208</v>
      </c>
    </row>
    <row r="2022" spans="1:53" hidden="1" outlineLevel="1">
      <c r="A2022" t="s">
        <v>3035</v>
      </c>
      <c r="B2022" t="s">
        <v>92</v>
      </c>
      <c r="C2022" s="1">
        <f t="shared" si="1154"/>
        <v>128</v>
      </c>
      <c r="D2022" s="7">
        <f>IF(P2022&gt;0,RANK(P2022,(P2022:R2022,S2022:AG2022)),0)</f>
        <v>2</v>
      </c>
      <c r="E2022" s="7">
        <f>IF(Q2022&gt;0,RANK(Q2022,(P2022:R2022,S2022:AG2022)),0)</f>
        <v>0</v>
      </c>
      <c r="F2022" s="7">
        <f>IF(R2022&gt;0,RANK(R2022,(P2022:R2022,S2022:AG2022)),0)</f>
        <v>1</v>
      </c>
      <c r="G2022" s="7">
        <f>IF(S2022&gt;0,RANK(S2022,(P2022:R2022,S2022:AG2022)),0)</f>
        <v>0</v>
      </c>
      <c r="H2022" s="49">
        <f t="shared" si="1155"/>
        <v>10</v>
      </c>
      <c r="I2022" s="178">
        <f t="shared" si="1152"/>
        <v>7.8125E-2</v>
      </c>
      <c r="J2022" s="2"/>
      <c r="K2022" s="2">
        <f t="shared" si="1156"/>
        <v>0.4609375</v>
      </c>
      <c r="L2022" s="2">
        <f t="shared" si="1157"/>
        <v>0</v>
      </c>
      <c r="M2022" s="2">
        <f t="shared" si="1158"/>
        <v>0.5390625</v>
      </c>
      <c r="N2022" s="2">
        <f t="shared" si="1141"/>
        <v>0</v>
      </c>
      <c r="O2022" s="2">
        <f t="shared" si="1142"/>
        <v>0</v>
      </c>
      <c r="P2022" s="1">
        <v>59</v>
      </c>
      <c r="R2022" s="1">
        <v>69</v>
      </c>
      <c r="AI2022" s="7">
        <f t="shared" si="1159"/>
        <v>0</v>
      </c>
      <c r="AJ2022" s="7">
        <f t="shared" si="1160"/>
        <v>0</v>
      </c>
      <c r="AK2022" s="7">
        <f t="shared" si="1161"/>
        <v>0</v>
      </c>
      <c r="AL2022" s="7">
        <f t="shared" si="1162"/>
        <v>0</v>
      </c>
      <c r="AM2022" s="2">
        <f t="shared" si="1163"/>
        <v>0</v>
      </c>
      <c r="AN2022" s="2">
        <f t="shared" si="1164"/>
        <v>0</v>
      </c>
      <c r="AO2022" s="2">
        <f t="shared" si="1165"/>
        <v>0</v>
      </c>
      <c r="AP2022" s="2">
        <f t="shared" si="1166"/>
        <v>0</v>
      </c>
      <c r="AR2022" t="str">
        <f t="shared" si="1153"/>
        <v>Jackson</v>
      </c>
      <c r="AS2022" t="s">
        <v>92</v>
      </c>
      <c r="AT2022" s="182">
        <v>1</v>
      </c>
      <c r="AV2022" s="98">
        <v>46</v>
      </c>
      <c r="AW2022" s="100">
        <v>71</v>
      </c>
      <c r="AX2022" s="106">
        <f t="shared" si="1167"/>
        <v>46071</v>
      </c>
      <c r="AZ2022" s="7" t="s">
        <v>2975</v>
      </c>
      <c r="BA2022" t="s">
        <v>3208</v>
      </c>
    </row>
    <row r="2023" spans="1:53" hidden="1" outlineLevel="1">
      <c r="A2023" t="s">
        <v>2561</v>
      </c>
      <c r="B2023" t="s">
        <v>92</v>
      </c>
      <c r="C2023" s="1">
        <f t="shared" si="1154"/>
        <v>161</v>
      </c>
      <c r="D2023" s="7">
        <f>IF(P2023&gt;0,RANK(P2023,(P2023:R2023,S2023:AG2023)),0)</f>
        <v>1</v>
      </c>
      <c r="E2023" s="7">
        <f>IF(Q2023&gt;0,RANK(Q2023,(P2023:R2023,S2023:AG2023)),0)</f>
        <v>0</v>
      </c>
      <c r="F2023" s="7">
        <f>IF(R2023&gt;0,RANK(R2023,(P2023:R2023,S2023:AG2023)),0)</f>
        <v>2</v>
      </c>
      <c r="G2023" s="7">
        <f>IF(S2023&gt;0,RANK(S2023,(P2023:R2023,S2023:AG2023)),0)</f>
        <v>0</v>
      </c>
      <c r="H2023" s="49">
        <f t="shared" si="1155"/>
        <v>31</v>
      </c>
      <c r="I2023" s="178">
        <f t="shared" si="1152"/>
        <v>0.19254658385093168</v>
      </c>
      <c r="J2023" s="2"/>
      <c r="K2023" s="2">
        <f t="shared" si="1156"/>
        <v>0.59627329192546585</v>
      </c>
      <c r="L2023" s="2">
        <f t="shared" si="1157"/>
        <v>0</v>
      </c>
      <c r="M2023" s="2">
        <f t="shared" si="1158"/>
        <v>0.40372670807453415</v>
      </c>
      <c r="N2023" s="2">
        <f t="shared" si="1141"/>
        <v>0</v>
      </c>
      <c r="O2023" s="2">
        <f t="shared" si="1142"/>
        <v>0</v>
      </c>
      <c r="P2023" s="1">
        <v>96</v>
      </c>
      <c r="R2023" s="1">
        <v>65</v>
      </c>
      <c r="AI2023" s="7">
        <f t="shared" si="1159"/>
        <v>0</v>
      </c>
      <c r="AJ2023" s="7">
        <f t="shared" si="1160"/>
        <v>0</v>
      </c>
      <c r="AK2023" s="7">
        <f t="shared" si="1161"/>
        <v>0</v>
      </c>
      <c r="AL2023" s="7">
        <f t="shared" si="1162"/>
        <v>0</v>
      </c>
      <c r="AM2023" s="2">
        <f t="shared" si="1163"/>
        <v>0</v>
      </c>
      <c r="AN2023" s="2">
        <f t="shared" si="1164"/>
        <v>0</v>
      </c>
      <c r="AO2023" s="2">
        <f t="shared" si="1165"/>
        <v>0</v>
      </c>
      <c r="AP2023" s="2">
        <f t="shared" si="1166"/>
        <v>0</v>
      </c>
      <c r="AR2023" t="str">
        <f t="shared" si="1153"/>
        <v>Jerauld</v>
      </c>
      <c r="AS2023" t="s">
        <v>92</v>
      </c>
      <c r="AT2023" s="182">
        <v>1</v>
      </c>
      <c r="AV2023" s="98">
        <v>46</v>
      </c>
      <c r="AW2023" s="100">
        <v>73</v>
      </c>
      <c r="AX2023" s="106">
        <f t="shared" si="1167"/>
        <v>46073</v>
      </c>
      <c r="AZ2023" s="7" t="s">
        <v>2975</v>
      </c>
      <c r="BA2023" t="s">
        <v>3208</v>
      </c>
    </row>
    <row r="2024" spans="1:53" hidden="1" outlineLevel="1">
      <c r="A2024" t="s">
        <v>358</v>
      </c>
      <c r="B2024" t="s">
        <v>92</v>
      </c>
      <c r="C2024" s="1">
        <f t="shared" si="1154"/>
        <v>51</v>
      </c>
      <c r="D2024" s="7">
        <f>IF(P2024&gt;0,RANK(P2024,(P2024:R2024,S2024:AG2024)),0)</f>
        <v>2</v>
      </c>
      <c r="E2024" s="7">
        <f>IF(Q2024&gt;0,RANK(Q2024,(P2024:R2024,S2024:AG2024)),0)</f>
        <v>0</v>
      </c>
      <c r="F2024" s="7">
        <f>IF(R2024&gt;0,RANK(R2024,(P2024:R2024,S2024:AG2024)),0)</f>
        <v>1</v>
      </c>
      <c r="G2024" s="7">
        <f>IF(S2024&gt;0,RANK(S2024,(P2024:R2024,S2024:AG2024)),0)</f>
        <v>0</v>
      </c>
      <c r="H2024" s="49">
        <f t="shared" si="1155"/>
        <v>11</v>
      </c>
      <c r="I2024" s="178">
        <f t="shared" si="1152"/>
        <v>0.21568627450980393</v>
      </c>
      <c r="J2024" s="2"/>
      <c r="K2024" s="2">
        <f t="shared" si="1156"/>
        <v>0.39215686274509803</v>
      </c>
      <c r="L2024" s="2">
        <f t="shared" si="1157"/>
        <v>0</v>
      </c>
      <c r="M2024" s="2">
        <f t="shared" si="1158"/>
        <v>0.60784313725490191</v>
      </c>
      <c r="N2024" s="2">
        <f t="shared" si="1141"/>
        <v>0</v>
      </c>
      <c r="O2024" s="2">
        <f t="shared" si="1142"/>
        <v>1.1102230246251565E-16</v>
      </c>
      <c r="P2024" s="1">
        <v>20</v>
      </c>
      <c r="R2024" s="1">
        <v>31</v>
      </c>
      <c r="AI2024" s="7">
        <f t="shared" si="1159"/>
        <v>0</v>
      </c>
      <c r="AJ2024" s="7">
        <f t="shared" si="1160"/>
        <v>0</v>
      </c>
      <c r="AK2024" s="7">
        <f t="shared" si="1161"/>
        <v>0</v>
      </c>
      <c r="AL2024" s="7">
        <f t="shared" si="1162"/>
        <v>0</v>
      </c>
      <c r="AM2024" s="2">
        <f t="shared" si="1163"/>
        <v>0</v>
      </c>
      <c r="AN2024" s="2">
        <f t="shared" si="1164"/>
        <v>0</v>
      </c>
      <c r="AO2024" s="2">
        <f t="shared" si="1165"/>
        <v>0</v>
      </c>
      <c r="AP2024" s="2">
        <f t="shared" si="1166"/>
        <v>0</v>
      </c>
      <c r="AR2024" t="str">
        <f t="shared" si="1153"/>
        <v>Jones</v>
      </c>
      <c r="AS2024" t="s">
        <v>92</v>
      </c>
      <c r="AT2024" s="182">
        <v>1</v>
      </c>
      <c r="AV2024" s="98">
        <v>46</v>
      </c>
      <c r="AW2024" s="100">
        <v>75</v>
      </c>
      <c r="AX2024" s="106">
        <f t="shared" si="1167"/>
        <v>46075</v>
      </c>
      <c r="AZ2024" s="7" t="s">
        <v>2975</v>
      </c>
      <c r="BA2024" t="s">
        <v>3208</v>
      </c>
    </row>
    <row r="2025" spans="1:53" hidden="1" outlineLevel="1">
      <c r="A2025" t="s">
        <v>1450</v>
      </c>
      <c r="B2025" t="s">
        <v>92</v>
      </c>
      <c r="C2025" s="1">
        <f t="shared" si="1154"/>
        <v>365</v>
      </c>
      <c r="D2025" s="7">
        <f>IF(P2025&gt;0,RANK(P2025,(P2025:R2025,S2025:AG2025)),0)</f>
        <v>1</v>
      </c>
      <c r="E2025" s="7">
        <f>IF(Q2025&gt;0,RANK(Q2025,(P2025:R2025,S2025:AG2025)),0)</f>
        <v>0</v>
      </c>
      <c r="F2025" s="7">
        <f>IF(R2025&gt;0,RANK(R2025,(P2025:R2025,S2025:AG2025)),0)</f>
        <v>2</v>
      </c>
      <c r="G2025" s="7">
        <f>IF(S2025&gt;0,RANK(S2025,(P2025:R2025,S2025:AG2025)),0)</f>
        <v>0</v>
      </c>
      <c r="H2025" s="49">
        <f t="shared" si="1155"/>
        <v>37</v>
      </c>
      <c r="I2025" s="178">
        <f t="shared" si="1152"/>
        <v>0.10136986301369863</v>
      </c>
      <c r="J2025" s="2"/>
      <c r="K2025" s="2">
        <f t="shared" si="1156"/>
        <v>0.55068493150684927</v>
      </c>
      <c r="L2025" s="2">
        <f t="shared" si="1157"/>
        <v>0</v>
      </c>
      <c r="M2025" s="2">
        <f t="shared" si="1158"/>
        <v>0.44931506849315067</v>
      </c>
      <c r="N2025" s="2">
        <f t="shared" si="1141"/>
        <v>0</v>
      </c>
      <c r="O2025" s="2">
        <f t="shared" si="1142"/>
        <v>5.5511151231257827E-17</v>
      </c>
      <c r="P2025" s="1">
        <v>201</v>
      </c>
      <c r="R2025" s="1">
        <v>164</v>
      </c>
      <c r="AI2025" s="7">
        <f t="shared" si="1159"/>
        <v>0</v>
      </c>
      <c r="AJ2025" s="7">
        <f t="shared" si="1160"/>
        <v>0</v>
      </c>
      <c r="AK2025" s="7">
        <f t="shared" si="1161"/>
        <v>0</v>
      </c>
      <c r="AL2025" s="7">
        <f t="shared" si="1162"/>
        <v>0</v>
      </c>
      <c r="AM2025" s="2">
        <f t="shared" si="1163"/>
        <v>0</v>
      </c>
      <c r="AN2025" s="2">
        <f t="shared" si="1164"/>
        <v>0</v>
      </c>
      <c r="AO2025" s="2">
        <f t="shared" si="1165"/>
        <v>0</v>
      </c>
      <c r="AP2025" s="2">
        <f t="shared" si="1166"/>
        <v>0</v>
      </c>
      <c r="AR2025" t="str">
        <f t="shared" si="1153"/>
        <v>Kingsbury</v>
      </c>
      <c r="AS2025" t="s">
        <v>92</v>
      </c>
      <c r="AT2025" s="182">
        <v>1</v>
      </c>
      <c r="AV2025" s="98">
        <v>46</v>
      </c>
      <c r="AW2025" s="100">
        <v>77</v>
      </c>
      <c r="AX2025" s="106">
        <f t="shared" si="1167"/>
        <v>46077</v>
      </c>
      <c r="AZ2025" s="7" t="s">
        <v>2975</v>
      </c>
      <c r="BA2025" t="s">
        <v>3208</v>
      </c>
    </row>
    <row r="2026" spans="1:53" hidden="1" outlineLevel="1">
      <c r="A2026" t="s">
        <v>2418</v>
      </c>
      <c r="B2026" t="s">
        <v>92</v>
      </c>
      <c r="C2026" s="1">
        <f t="shared" si="1154"/>
        <v>940</v>
      </c>
      <c r="D2026" s="7">
        <f>IF(P2026&gt;0,RANK(P2026,(P2026:R2026,S2026:AG2026)),0)</f>
        <v>1</v>
      </c>
      <c r="E2026" s="7">
        <f>IF(Q2026&gt;0,RANK(Q2026,(P2026:R2026,S2026:AG2026)),0)</f>
        <v>0</v>
      </c>
      <c r="F2026" s="7">
        <f>IF(R2026&gt;0,RANK(R2026,(P2026:R2026,S2026:AG2026)),0)</f>
        <v>2</v>
      </c>
      <c r="G2026" s="7">
        <f>IF(S2026&gt;0,RANK(S2026,(P2026:R2026,S2026:AG2026)),0)</f>
        <v>0</v>
      </c>
      <c r="H2026" s="49">
        <f t="shared" si="1155"/>
        <v>28</v>
      </c>
      <c r="I2026" s="178">
        <f t="shared" si="1152"/>
        <v>2.9787234042553193E-2</v>
      </c>
      <c r="J2026" s="2"/>
      <c r="K2026" s="2">
        <f t="shared" si="1156"/>
        <v>0.51489361702127656</v>
      </c>
      <c r="L2026" s="2">
        <f t="shared" si="1157"/>
        <v>0</v>
      </c>
      <c r="M2026" s="2">
        <f t="shared" si="1158"/>
        <v>0.48510638297872338</v>
      </c>
      <c r="N2026" s="2">
        <f t="shared" si="1141"/>
        <v>0</v>
      </c>
      <c r="O2026" s="2">
        <f t="shared" si="1142"/>
        <v>5.5511151231257827E-17</v>
      </c>
      <c r="P2026" s="1">
        <v>484</v>
      </c>
      <c r="R2026" s="1">
        <v>456</v>
      </c>
      <c r="AI2026" s="7">
        <f t="shared" si="1159"/>
        <v>0</v>
      </c>
      <c r="AJ2026" s="7">
        <f t="shared" si="1160"/>
        <v>0</v>
      </c>
      <c r="AK2026" s="7">
        <f t="shared" si="1161"/>
        <v>0</v>
      </c>
      <c r="AL2026" s="7">
        <f t="shared" si="1162"/>
        <v>0</v>
      </c>
      <c r="AM2026" s="2">
        <f t="shared" si="1163"/>
        <v>0</v>
      </c>
      <c r="AN2026" s="2">
        <f t="shared" si="1164"/>
        <v>0</v>
      </c>
      <c r="AO2026" s="2">
        <f t="shared" si="1165"/>
        <v>0</v>
      </c>
      <c r="AP2026" s="2">
        <f t="shared" si="1166"/>
        <v>0</v>
      </c>
      <c r="AR2026" t="str">
        <f t="shared" si="1153"/>
        <v>Lake</v>
      </c>
      <c r="AS2026" t="s">
        <v>92</v>
      </c>
      <c r="AT2026" s="182">
        <v>1</v>
      </c>
      <c r="AV2026" s="98">
        <v>46</v>
      </c>
      <c r="AW2026" s="100">
        <v>79</v>
      </c>
      <c r="AX2026" s="106">
        <f t="shared" si="1167"/>
        <v>46079</v>
      </c>
      <c r="AZ2026" s="7" t="s">
        <v>2975</v>
      </c>
      <c r="BA2026" t="s">
        <v>3208</v>
      </c>
    </row>
    <row r="2027" spans="1:53" hidden="1" outlineLevel="1">
      <c r="A2027" t="s">
        <v>639</v>
      </c>
      <c r="B2027" t="s">
        <v>92</v>
      </c>
      <c r="C2027" s="1">
        <f t="shared" si="1154"/>
        <v>1646</v>
      </c>
      <c r="D2027" s="7">
        <f>IF(P2027&gt;0,RANK(P2027,(P2027:R2027,S2027:AG2027)),0)</f>
        <v>2</v>
      </c>
      <c r="E2027" s="7">
        <f>IF(Q2027&gt;0,RANK(Q2027,(P2027:R2027,S2027:AG2027)),0)</f>
        <v>0</v>
      </c>
      <c r="F2027" s="7">
        <f>IF(R2027&gt;0,RANK(R2027,(P2027:R2027,S2027:AG2027)),0)</f>
        <v>1</v>
      </c>
      <c r="G2027" s="7">
        <f>IF(S2027&gt;0,RANK(S2027,(P2027:R2027,S2027:AG2027)),0)</f>
        <v>0</v>
      </c>
      <c r="H2027" s="49">
        <f t="shared" si="1155"/>
        <v>236</v>
      </c>
      <c r="I2027" s="178">
        <f t="shared" si="1152"/>
        <v>0.1433778857837181</v>
      </c>
      <c r="J2027" s="2"/>
      <c r="K2027" s="2">
        <f t="shared" si="1156"/>
        <v>0.42831105710814094</v>
      </c>
      <c r="L2027" s="2">
        <f t="shared" si="1157"/>
        <v>0</v>
      </c>
      <c r="M2027" s="2">
        <f t="shared" si="1158"/>
        <v>0.57168894289185901</v>
      </c>
      <c r="N2027" s="2">
        <f t="shared" si="1141"/>
        <v>0</v>
      </c>
      <c r="O2027" s="2">
        <f t="shared" si="1142"/>
        <v>0</v>
      </c>
      <c r="P2027" s="1">
        <v>705</v>
      </c>
      <c r="R2027" s="1">
        <v>941</v>
      </c>
      <c r="AI2027" s="7">
        <f t="shared" si="1159"/>
        <v>0</v>
      </c>
      <c r="AJ2027" s="7">
        <f t="shared" si="1160"/>
        <v>0</v>
      </c>
      <c r="AK2027" s="7">
        <f t="shared" si="1161"/>
        <v>0</v>
      </c>
      <c r="AL2027" s="7">
        <f t="shared" si="1162"/>
        <v>0</v>
      </c>
      <c r="AM2027" s="2">
        <f t="shared" si="1163"/>
        <v>0</v>
      </c>
      <c r="AN2027" s="2">
        <f t="shared" si="1164"/>
        <v>0</v>
      </c>
      <c r="AO2027" s="2">
        <f t="shared" si="1165"/>
        <v>0</v>
      </c>
      <c r="AP2027" s="2">
        <f t="shared" si="1166"/>
        <v>0</v>
      </c>
      <c r="AR2027" t="str">
        <f t="shared" si="1153"/>
        <v>Lawrence</v>
      </c>
      <c r="AS2027" t="s">
        <v>92</v>
      </c>
      <c r="AT2027" s="182">
        <v>1</v>
      </c>
      <c r="AV2027" s="98">
        <v>46</v>
      </c>
      <c r="AW2027" s="100">
        <v>81</v>
      </c>
      <c r="AX2027" s="106">
        <f t="shared" si="1167"/>
        <v>46081</v>
      </c>
      <c r="AZ2027" s="7" t="s">
        <v>2975</v>
      </c>
      <c r="BA2027" t="s">
        <v>3208</v>
      </c>
    </row>
    <row r="2028" spans="1:53" hidden="1" outlineLevel="1">
      <c r="A2028" t="s">
        <v>227</v>
      </c>
      <c r="B2028" t="s">
        <v>92</v>
      </c>
      <c r="C2028" s="1">
        <f t="shared" si="1154"/>
        <v>2588</v>
      </c>
      <c r="D2028" s="7">
        <f>IF(P2028&gt;0,RANK(P2028,(P2028:R2028,S2028:AG2028)),0)</f>
        <v>1</v>
      </c>
      <c r="E2028" s="7">
        <f>IF(Q2028&gt;0,RANK(Q2028,(P2028:R2028,S2028:AG2028)),0)</f>
        <v>0</v>
      </c>
      <c r="F2028" s="7">
        <f>IF(R2028&gt;0,RANK(R2028,(P2028:R2028,S2028:AG2028)),0)</f>
        <v>2</v>
      </c>
      <c r="G2028" s="7">
        <f>IF(S2028&gt;0,RANK(S2028,(P2028:R2028,S2028:AG2028)),0)</f>
        <v>0</v>
      </c>
      <c r="H2028" s="49">
        <f t="shared" si="1155"/>
        <v>284</v>
      </c>
      <c r="I2028" s="178">
        <f t="shared" si="1152"/>
        <v>0.10973724884080371</v>
      </c>
      <c r="J2028" s="2"/>
      <c r="K2028" s="2">
        <f t="shared" si="1156"/>
        <v>0.55486862442040186</v>
      </c>
      <c r="L2028" s="2">
        <f t="shared" si="1157"/>
        <v>0</v>
      </c>
      <c r="M2028" s="2">
        <f t="shared" si="1158"/>
        <v>0.44513137557959814</v>
      </c>
      <c r="N2028" s="2">
        <f t="shared" si="1141"/>
        <v>0</v>
      </c>
      <c r="O2028" s="2">
        <f t="shared" si="1142"/>
        <v>0</v>
      </c>
      <c r="P2028" s="1">
        <v>1436</v>
      </c>
      <c r="R2028" s="1">
        <v>1152</v>
      </c>
      <c r="AI2028" s="7">
        <f t="shared" si="1159"/>
        <v>0</v>
      </c>
      <c r="AJ2028" s="7">
        <f t="shared" si="1160"/>
        <v>0</v>
      </c>
      <c r="AK2028" s="7">
        <f t="shared" si="1161"/>
        <v>0</v>
      </c>
      <c r="AL2028" s="7">
        <f t="shared" si="1162"/>
        <v>0</v>
      </c>
      <c r="AM2028" s="2">
        <f t="shared" si="1163"/>
        <v>0</v>
      </c>
      <c r="AN2028" s="2">
        <f t="shared" si="1164"/>
        <v>0</v>
      </c>
      <c r="AO2028" s="2">
        <f t="shared" si="1165"/>
        <v>0</v>
      </c>
      <c r="AP2028" s="2">
        <f t="shared" si="1166"/>
        <v>0</v>
      </c>
      <c r="AR2028" t="str">
        <f t="shared" si="1153"/>
        <v>Lincoln</v>
      </c>
      <c r="AS2028" t="s">
        <v>92</v>
      </c>
      <c r="AT2028" s="182">
        <v>1</v>
      </c>
      <c r="AV2028" s="98">
        <v>46</v>
      </c>
      <c r="AW2028" s="100">
        <v>83</v>
      </c>
      <c r="AX2028" s="106">
        <f t="shared" si="1167"/>
        <v>46083</v>
      </c>
      <c r="AZ2028" s="7" t="s">
        <v>2975</v>
      </c>
      <c r="BA2028" t="s">
        <v>3208</v>
      </c>
    </row>
    <row r="2029" spans="1:53" hidden="1" outlineLevel="1">
      <c r="A2029" t="s">
        <v>838</v>
      </c>
      <c r="B2029" t="s">
        <v>92</v>
      </c>
      <c r="C2029" s="1">
        <f t="shared" si="1154"/>
        <v>230</v>
      </c>
      <c r="D2029" s="7">
        <f>IF(P2029&gt;0,RANK(P2029,(P2029:R2029,S2029:AG2029)),0)</f>
        <v>1</v>
      </c>
      <c r="E2029" s="7">
        <f>IF(Q2029&gt;0,RANK(Q2029,(P2029:R2029,S2029:AG2029)),0)</f>
        <v>0</v>
      </c>
      <c r="F2029" s="7">
        <f>IF(R2029&gt;0,RANK(R2029,(P2029:R2029,S2029:AG2029)),0)</f>
        <v>1</v>
      </c>
      <c r="G2029" s="7">
        <f>IF(S2029&gt;0,RANK(S2029,(P2029:R2029,S2029:AG2029)),0)</f>
        <v>0</v>
      </c>
      <c r="H2029" s="49">
        <f t="shared" si="1155"/>
        <v>0</v>
      </c>
      <c r="I2029" s="178">
        <f t="shared" si="1152"/>
        <v>0</v>
      </c>
      <c r="J2029" s="2"/>
      <c r="K2029" s="2">
        <f t="shared" si="1156"/>
        <v>0.5</v>
      </c>
      <c r="L2029" s="2">
        <f t="shared" si="1157"/>
        <v>0</v>
      </c>
      <c r="M2029" s="2">
        <f t="shared" si="1158"/>
        <v>0.5</v>
      </c>
      <c r="N2029" s="2">
        <f t="shared" si="1141"/>
        <v>0</v>
      </c>
      <c r="O2029" s="2">
        <f t="shared" si="1142"/>
        <v>0</v>
      </c>
      <c r="P2029" s="1">
        <v>115</v>
      </c>
      <c r="R2029" s="1">
        <v>115</v>
      </c>
      <c r="AI2029" s="7">
        <f t="shared" si="1159"/>
        <v>0</v>
      </c>
      <c r="AJ2029" s="7">
        <f t="shared" si="1160"/>
        <v>0</v>
      </c>
      <c r="AK2029" s="7">
        <f t="shared" si="1161"/>
        <v>0</v>
      </c>
      <c r="AL2029" s="7">
        <f t="shared" si="1162"/>
        <v>0</v>
      </c>
      <c r="AM2029" s="2">
        <f t="shared" si="1163"/>
        <v>0</v>
      </c>
      <c r="AN2029" s="2">
        <f t="shared" si="1164"/>
        <v>0</v>
      </c>
      <c r="AO2029" s="2">
        <f t="shared" si="1165"/>
        <v>0</v>
      </c>
      <c r="AP2029" s="2">
        <f t="shared" si="1166"/>
        <v>0</v>
      </c>
      <c r="AR2029" t="str">
        <f t="shared" si="1153"/>
        <v>Lyman</v>
      </c>
      <c r="AS2029" t="s">
        <v>92</v>
      </c>
      <c r="AT2029" s="182">
        <v>1</v>
      </c>
      <c r="AV2029" s="98">
        <v>46</v>
      </c>
      <c r="AW2029" s="100">
        <v>85</v>
      </c>
      <c r="AX2029" s="106">
        <f t="shared" si="1167"/>
        <v>46085</v>
      </c>
      <c r="AZ2029" s="7" t="s">
        <v>2975</v>
      </c>
      <c r="BA2029" t="s">
        <v>3208</v>
      </c>
    </row>
    <row r="2030" spans="1:53" hidden="1" outlineLevel="1">
      <c r="A2030" t="s">
        <v>1148</v>
      </c>
      <c r="B2030" t="s">
        <v>92</v>
      </c>
      <c r="C2030" s="1">
        <f t="shared" si="1154"/>
        <v>346</v>
      </c>
      <c r="D2030" s="7">
        <f>IF(P2030&gt;0,RANK(P2030,(P2030:R2030,S2030:AG2030)),0)</f>
        <v>1</v>
      </c>
      <c r="E2030" s="7">
        <f>IF(Q2030&gt;0,RANK(Q2030,(P2030:R2030,S2030:AG2030)),0)</f>
        <v>0</v>
      </c>
      <c r="F2030" s="7">
        <f>IF(R2030&gt;0,RANK(R2030,(P2030:R2030,S2030:AG2030)),0)</f>
        <v>2</v>
      </c>
      <c r="G2030" s="7">
        <f>IF(S2030&gt;0,RANK(S2030,(P2030:R2030,S2030:AG2030)),0)</f>
        <v>0</v>
      </c>
      <c r="H2030" s="49">
        <f t="shared" si="1155"/>
        <v>82</v>
      </c>
      <c r="I2030" s="178">
        <f t="shared" si="1152"/>
        <v>0.23699421965317918</v>
      </c>
      <c r="J2030" s="2"/>
      <c r="K2030" s="2">
        <f t="shared" si="1156"/>
        <v>0.61849710982658956</v>
      </c>
      <c r="L2030" s="2">
        <f t="shared" si="1157"/>
        <v>0</v>
      </c>
      <c r="M2030" s="2">
        <f t="shared" si="1158"/>
        <v>0.38150289017341038</v>
      </c>
      <c r="N2030" s="2">
        <f t="shared" si="1141"/>
        <v>0</v>
      </c>
      <c r="O2030" s="2">
        <f t="shared" si="1142"/>
        <v>5.5511151231257827E-17</v>
      </c>
      <c r="P2030" s="1">
        <v>214</v>
      </c>
      <c r="R2030" s="1">
        <v>132</v>
      </c>
      <c r="AI2030" s="7">
        <f t="shared" si="1159"/>
        <v>0</v>
      </c>
      <c r="AJ2030" s="7">
        <f t="shared" si="1160"/>
        <v>0</v>
      </c>
      <c r="AK2030" s="7">
        <f t="shared" si="1161"/>
        <v>0</v>
      </c>
      <c r="AL2030" s="7">
        <f t="shared" si="1162"/>
        <v>0</v>
      </c>
      <c r="AM2030" s="2">
        <f t="shared" si="1163"/>
        <v>0</v>
      </c>
      <c r="AN2030" s="2">
        <f t="shared" si="1164"/>
        <v>0</v>
      </c>
      <c r="AO2030" s="2">
        <f t="shared" si="1165"/>
        <v>0</v>
      </c>
      <c r="AP2030" s="2">
        <f t="shared" si="1166"/>
        <v>0</v>
      </c>
      <c r="AR2030" t="str">
        <f t="shared" si="1153"/>
        <v>McCook</v>
      </c>
      <c r="AS2030" t="s">
        <v>92</v>
      </c>
      <c r="AT2030" s="182">
        <v>1</v>
      </c>
      <c r="AV2030" s="98">
        <v>46</v>
      </c>
      <c r="AW2030" s="100">
        <v>87</v>
      </c>
      <c r="AX2030" s="106">
        <f t="shared" si="1167"/>
        <v>46087</v>
      </c>
      <c r="AZ2030" s="7" t="s">
        <v>2975</v>
      </c>
      <c r="BA2030" t="s">
        <v>3208</v>
      </c>
    </row>
    <row r="2031" spans="1:53" hidden="1" outlineLevel="1">
      <c r="A2031" t="s">
        <v>529</v>
      </c>
      <c r="B2031" t="s">
        <v>92</v>
      </c>
      <c r="C2031" s="1">
        <f t="shared" si="1154"/>
        <v>93</v>
      </c>
      <c r="D2031" s="7">
        <f>IF(P2031&gt;0,RANK(P2031,(P2031:R2031,S2031:AG2031)),0)</f>
        <v>1</v>
      </c>
      <c r="E2031" s="7">
        <f>IF(Q2031&gt;0,RANK(Q2031,(P2031:R2031,S2031:AG2031)),0)</f>
        <v>0</v>
      </c>
      <c r="F2031" s="7">
        <f>IF(R2031&gt;0,RANK(R2031,(P2031:R2031,S2031:AG2031)),0)</f>
        <v>2</v>
      </c>
      <c r="G2031" s="7">
        <f>IF(S2031&gt;0,RANK(S2031,(P2031:R2031,S2031:AG2031)),0)</f>
        <v>0</v>
      </c>
      <c r="H2031" s="49">
        <f t="shared" si="1155"/>
        <v>1</v>
      </c>
      <c r="I2031" s="178">
        <f t="shared" si="1152"/>
        <v>1.0752688172043012E-2</v>
      </c>
      <c r="J2031" s="2"/>
      <c r="K2031" s="2">
        <f t="shared" si="1156"/>
        <v>0.5053763440860215</v>
      </c>
      <c r="L2031" s="2">
        <f t="shared" si="1157"/>
        <v>0</v>
      </c>
      <c r="M2031" s="2">
        <f t="shared" si="1158"/>
        <v>0.4946236559139785</v>
      </c>
      <c r="N2031" s="2">
        <f t="shared" si="1141"/>
        <v>0</v>
      </c>
      <c r="O2031" s="2">
        <f t="shared" si="1142"/>
        <v>0</v>
      </c>
      <c r="P2031" s="1">
        <v>47</v>
      </c>
      <c r="R2031" s="1">
        <v>46</v>
      </c>
      <c r="AI2031" s="7">
        <f t="shared" si="1159"/>
        <v>0</v>
      </c>
      <c r="AJ2031" s="7">
        <f t="shared" si="1160"/>
        <v>0</v>
      </c>
      <c r="AK2031" s="7">
        <f t="shared" si="1161"/>
        <v>0</v>
      </c>
      <c r="AL2031" s="7">
        <f t="shared" si="1162"/>
        <v>0</v>
      </c>
      <c r="AM2031" s="2">
        <f t="shared" si="1163"/>
        <v>0</v>
      </c>
      <c r="AN2031" s="2">
        <f t="shared" si="1164"/>
        <v>0</v>
      </c>
      <c r="AO2031" s="2">
        <f t="shared" si="1165"/>
        <v>0</v>
      </c>
      <c r="AP2031" s="2">
        <f t="shared" si="1166"/>
        <v>0</v>
      </c>
      <c r="AR2031" t="str">
        <f t="shared" si="1153"/>
        <v>McPherson</v>
      </c>
      <c r="AS2031" t="s">
        <v>92</v>
      </c>
      <c r="AT2031" s="182">
        <v>1</v>
      </c>
      <c r="AV2031" s="98">
        <v>46</v>
      </c>
      <c r="AW2031" s="100">
        <v>89</v>
      </c>
      <c r="AX2031" s="106">
        <f t="shared" si="1167"/>
        <v>46089</v>
      </c>
      <c r="AZ2031" s="7" t="s">
        <v>2975</v>
      </c>
      <c r="BA2031" t="s">
        <v>3208</v>
      </c>
    </row>
    <row r="2032" spans="1:53" hidden="1" outlineLevel="1">
      <c r="A2032" t="s">
        <v>1040</v>
      </c>
      <c r="B2032" t="s">
        <v>92</v>
      </c>
      <c r="C2032" s="1">
        <f t="shared" si="1154"/>
        <v>456</v>
      </c>
      <c r="D2032" s="7">
        <f>IF(P2032&gt;0,RANK(P2032,(P2032:R2032,S2032:AG2032)),0)</f>
        <v>1</v>
      </c>
      <c r="E2032" s="7">
        <f>IF(Q2032&gt;0,RANK(Q2032,(P2032:R2032,S2032:AG2032)),0)</f>
        <v>0</v>
      </c>
      <c r="F2032" s="7">
        <f>IF(R2032&gt;0,RANK(R2032,(P2032:R2032,S2032:AG2032)),0)</f>
        <v>2</v>
      </c>
      <c r="G2032" s="7">
        <f>IF(S2032&gt;0,RANK(S2032,(P2032:R2032,S2032:AG2032)),0)</f>
        <v>0</v>
      </c>
      <c r="H2032" s="49">
        <f t="shared" si="1155"/>
        <v>118</v>
      </c>
      <c r="I2032" s="178">
        <f t="shared" si="1152"/>
        <v>0.25877192982456143</v>
      </c>
      <c r="J2032" s="2"/>
      <c r="K2032" s="2">
        <f t="shared" si="1156"/>
        <v>0.62938596491228072</v>
      </c>
      <c r="L2032" s="2">
        <f t="shared" si="1157"/>
        <v>0</v>
      </c>
      <c r="M2032" s="2">
        <f t="shared" si="1158"/>
        <v>0.37061403508771928</v>
      </c>
      <c r="N2032" s="2">
        <f t="shared" si="1141"/>
        <v>0</v>
      </c>
      <c r="O2032" s="2">
        <f t="shared" si="1142"/>
        <v>0</v>
      </c>
      <c r="P2032" s="1">
        <v>287</v>
      </c>
      <c r="R2032" s="1">
        <v>169</v>
      </c>
      <c r="AI2032" s="7">
        <f t="shared" si="1159"/>
        <v>0</v>
      </c>
      <c r="AJ2032" s="7">
        <f t="shared" si="1160"/>
        <v>0</v>
      </c>
      <c r="AK2032" s="7">
        <f t="shared" si="1161"/>
        <v>0</v>
      </c>
      <c r="AL2032" s="7">
        <f t="shared" si="1162"/>
        <v>0</v>
      </c>
      <c r="AM2032" s="2">
        <f t="shared" si="1163"/>
        <v>0</v>
      </c>
      <c r="AN2032" s="2">
        <f t="shared" si="1164"/>
        <v>0</v>
      </c>
      <c r="AO2032" s="2">
        <f t="shared" si="1165"/>
        <v>0</v>
      </c>
      <c r="AP2032" s="2">
        <f t="shared" si="1166"/>
        <v>0</v>
      </c>
      <c r="AR2032" t="str">
        <f t="shared" si="1153"/>
        <v>Marshall</v>
      </c>
      <c r="AS2032" t="s">
        <v>92</v>
      </c>
      <c r="AT2032" s="182">
        <v>1</v>
      </c>
      <c r="AV2032" s="98">
        <v>46</v>
      </c>
      <c r="AW2032" s="100">
        <v>91</v>
      </c>
      <c r="AX2032" s="106">
        <f t="shared" si="1167"/>
        <v>46091</v>
      </c>
      <c r="AZ2032" s="7" t="s">
        <v>2975</v>
      </c>
      <c r="BA2032" t="s">
        <v>3208</v>
      </c>
    </row>
    <row r="2033" spans="1:53" hidden="1" outlineLevel="1">
      <c r="A2033" t="s">
        <v>1259</v>
      </c>
      <c r="B2033" t="s">
        <v>92</v>
      </c>
      <c r="C2033" s="1">
        <f t="shared" si="1154"/>
        <v>1226</v>
      </c>
      <c r="D2033" s="7">
        <f>IF(P2033&gt;0,RANK(P2033,(P2033:R2033,S2033:AG2033)),0)</f>
        <v>2</v>
      </c>
      <c r="E2033" s="7">
        <f>IF(Q2033&gt;0,RANK(Q2033,(P2033:R2033,S2033:AG2033)),0)</f>
        <v>0</v>
      </c>
      <c r="F2033" s="7">
        <f>IF(R2033&gt;0,RANK(R2033,(P2033:R2033,S2033:AG2033)),0)</f>
        <v>1</v>
      </c>
      <c r="G2033" s="7">
        <f>IF(S2033&gt;0,RANK(S2033,(P2033:R2033,S2033:AG2033)),0)</f>
        <v>0</v>
      </c>
      <c r="H2033" s="49">
        <f t="shared" si="1155"/>
        <v>166</v>
      </c>
      <c r="I2033" s="178">
        <f t="shared" si="1152"/>
        <v>0.13539967373572595</v>
      </c>
      <c r="J2033" s="2"/>
      <c r="K2033" s="2">
        <f t="shared" si="1156"/>
        <v>0.43230016313213704</v>
      </c>
      <c r="L2033" s="2">
        <f t="shared" si="1157"/>
        <v>0</v>
      </c>
      <c r="M2033" s="2">
        <f t="shared" si="1158"/>
        <v>0.56769983686786296</v>
      </c>
      <c r="N2033" s="2">
        <f t="shared" si="1141"/>
        <v>0</v>
      </c>
      <c r="O2033" s="2">
        <f t="shared" si="1142"/>
        <v>0</v>
      </c>
      <c r="P2033" s="1">
        <v>530</v>
      </c>
      <c r="R2033" s="1">
        <v>696</v>
      </c>
      <c r="AI2033" s="7">
        <f t="shared" si="1159"/>
        <v>0</v>
      </c>
      <c r="AJ2033" s="7">
        <f t="shared" si="1160"/>
        <v>0</v>
      </c>
      <c r="AK2033" s="7">
        <f t="shared" si="1161"/>
        <v>0</v>
      </c>
      <c r="AL2033" s="7">
        <f t="shared" si="1162"/>
        <v>0</v>
      </c>
      <c r="AM2033" s="2">
        <f t="shared" si="1163"/>
        <v>0</v>
      </c>
      <c r="AN2033" s="2">
        <f t="shared" si="1164"/>
        <v>0</v>
      </c>
      <c r="AO2033" s="2">
        <f t="shared" si="1165"/>
        <v>0</v>
      </c>
      <c r="AP2033" s="2">
        <f t="shared" si="1166"/>
        <v>0</v>
      </c>
      <c r="AR2033" t="str">
        <f t="shared" si="1153"/>
        <v>Meade</v>
      </c>
      <c r="AS2033" t="s">
        <v>92</v>
      </c>
      <c r="AT2033" s="182">
        <v>1</v>
      </c>
      <c r="AV2033" s="98">
        <v>46</v>
      </c>
      <c r="AW2033" s="100">
        <v>93</v>
      </c>
      <c r="AX2033" s="106">
        <f t="shared" si="1167"/>
        <v>46093</v>
      </c>
      <c r="AZ2033" s="7" t="s">
        <v>2975</v>
      </c>
      <c r="BA2033" t="s">
        <v>3208</v>
      </c>
    </row>
    <row r="2034" spans="1:53" hidden="1" outlineLevel="1">
      <c r="A2034" t="s">
        <v>496</v>
      </c>
      <c r="B2034" t="s">
        <v>92</v>
      </c>
      <c r="C2034" s="1">
        <f t="shared" si="1154"/>
        <v>126</v>
      </c>
      <c r="D2034" s="7">
        <f>IF(P2034&gt;0,RANK(P2034,(P2034:R2034,S2034:AG2034)),0)</f>
        <v>2</v>
      </c>
      <c r="E2034" s="7">
        <f>IF(Q2034&gt;0,RANK(Q2034,(P2034:R2034,S2034:AG2034)),0)</f>
        <v>0</v>
      </c>
      <c r="F2034" s="7">
        <f>IF(R2034&gt;0,RANK(R2034,(P2034:R2034,S2034:AG2034)),0)</f>
        <v>1</v>
      </c>
      <c r="G2034" s="7">
        <f>IF(S2034&gt;0,RANK(S2034,(P2034:R2034,S2034:AG2034)),0)</f>
        <v>0</v>
      </c>
      <c r="H2034" s="49">
        <f t="shared" si="1155"/>
        <v>26</v>
      </c>
      <c r="I2034" s="178">
        <f t="shared" si="1152"/>
        <v>0.20634920634920634</v>
      </c>
      <c r="J2034" s="2"/>
      <c r="K2034" s="2">
        <f t="shared" si="1156"/>
        <v>0.3968253968253968</v>
      </c>
      <c r="L2034" s="2">
        <f t="shared" si="1157"/>
        <v>0</v>
      </c>
      <c r="M2034" s="2">
        <f t="shared" si="1158"/>
        <v>0.60317460317460314</v>
      </c>
      <c r="N2034" s="2">
        <f t="shared" si="1141"/>
        <v>0</v>
      </c>
      <c r="O2034" s="2">
        <f t="shared" si="1142"/>
        <v>1.1102230246251565E-16</v>
      </c>
      <c r="P2034" s="1">
        <v>50</v>
      </c>
      <c r="R2034" s="1">
        <v>76</v>
      </c>
      <c r="AI2034" s="7">
        <f t="shared" si="1159"/>
        <v>0</v>
      </c>
      <c r="AJ2034" s="7">
        <f t="shared" si="1160"/>
        <v>0</v>
      </c>
      <c r="AK2034" s="7">
        <f t="shared" si="1161"/>
        <v>0</v>
      </c>
      <c r="AL2034" s="7">
        <f t="shared" si="1162"/>
        <v>0</v>
      </c>
      <c r="AM2034" s="2">
        <f t="shared" si="1163"/>
        <v>0</v>
      </c>
      <c r="AN2034" s="2">
        <f t="shared" si="1164"/>
        <v>0</v>
      </c>
      <c r="AO2034" s="2">
        <f t="shared" si="1165"/>
        <v>0</v>
      </c>
      <c r="AP2034" s="2">
        <f t="shared" si="1166"/>
        <v>0</v>
      </c>
      <c r="AR2034" t="str">
        <f t="shared" si="1153"/>
        <v>Mellette</v>
      </c>
      <c r="AS2034" t="s">
        <v>92</v>
      </c>
      <c r="AT2034" s="182">
        <v>1</v>
      </c>
      <c r="AV2034" s="98">
        <v>46</v>
      </c>
      <c r="AW2034" s="100">
        <v>95</v>
      </c>
      <c r="AX2034" s="106">
        <f t="shared" si="1167"/>
        <v>46095</v>
      </c>
      <c r="AZ2034" s="7" t="s">
        <v>2975</v>
      </c>
      <c r="BA2034" t="s">
        <v>3208</v>
      </c>
    </row>
    <row r="2035" spans="1:53" hidden="1" outlineLevel="1">
      <c r="A2035" t="s">
        <v>2630</v>
      </c>
      <c r="B2035" t="s">
        <v>92</v>
      </c>
      <c r="C2035" s="1">
        <f t="shared" si="1154"/>
        <v>193</v>
      </c>
      <c r="D2035" s="7">
        <f>IF(P2035&gt;0,RANK(P2035,(P2035:R2035,S2035:AG2035)),0)</f>
        <v>1</v>
      </c>
      <c r="E2035" s="7">
        <f>IF(Q2035&gt;0,RANK(Q2035,(P2035:R2035,S2035:AG2035)),0)</f>
        <v>0</v>
      </c>
      <c r="F2035" s="7">
        <f>IF(R2035&gt;0,RANK(R2035,(P2035:R2035,S2035:AG2035)),0)</f>
        <v>2</v>
      </c>
      <c r="G2035" s="7">
        <f>IF(S2035&gt;0,RANK(S2035,(P2035:R2035,S2035:AG2035)),0)</f>
        <v>0</v>
      </c>
      <c r="H2035" s="49">
        <f t="shared" si="1155"/>
        <v>25</v>
      </c>
      <c r="I2035" s="178">
        <f t="shared" si="1152"/>
        <v>0.12953367875647667</v>
      </c>
      <c r="J2035" s="2"/>
      <c r="K2035" s="2">
        <f t="shared" si="1156"/>
        <v>0.56476683937823835</v>
      </c>
      <c r="L2035" s="2">
        <f t="shared" si="1157"/>
        <v>0</v>
      </c>
      <c r="M2035" s="2">
        <f t="shared" si="1158"/>
        <v>0.43523316062176165</v>
      </c>
      <c r="N2035" s="2">
        <f t="shared" si="1141"/>
        <v>0</v>
      </c>
      <c r="O2035" s="2">
        <f t="shared" si="1142"/>
        <v>0</v>
      </c>
      <c r="P2035" s="1">
        <v>109</v>
      </c>
      <c r="R2035" s="1">
        <v>84</v>
      </c>
      <c r="AI2035" s="7">
        <f t="shared" si="1159"/>
        <v>0</v>
      </c>
      <c r="AJ2035" s="7">
        <f t="shared" si="1160"/>
        <v>0</v>
      </c>
      <c r="AK2035" s="7">
        <f t="shared" si="1161"/>
        <v>0</v>
      </c>
      <c r="AL2035" s="7">
        <f t="shared" si="1162"/>
        <v>0</v>
      </c>
      <c r="AM2035" s="2">
        <f t="shared" si="1163"/>
        <v>0</v>
      </c>
      <c r="AN2035" s="2">
        <f t="shared" si="1164"/>
        <v>0</v>
      </c>
      <c r="AO2035" s="2">
        <f t="shared" si="1165"/>
        <v>0</v>
      </c>
      <c r="AP2035" s="2">
        <f t="shared" si="1166"/>
        <v>0</v>
      </c>
      <c r="AR2035" t="str">
        <f t="shared" si="1153"/>
        <v>Miner</v>
      </c>
      <c r="AS2035" t="s">
        <v>92</v>
      </c>
      <c r="AT2035" s="182">
        <v>1</v>
      </c>
      <c r="AV2035" s="98">
        <v>46</v>
      </c>
      <c r="AW2035" s="100">
        <v>97</v>
      </c>
      <c r="AX2035" s="106">
        <f t="shared" si="1167"/>
        <v>46097</v>
      </c>
      <c r="AZ2035" s="7" t="s">
        <v>2975</v>
      </c>
      <c r="BA2035" t="s">
        <v>3208</v>
      </c>
    </row>
    <row r="2036" spans="1:53" hidden="1" outlineLevel="1">
      <c r="A2036" t="s">
        <v>302</v>
      </c>
      <c r="B2036" t="s">
        <v>92</v>
      </c>
      <c r="C2036" s="1">
        <f t="shared" si="1154"/>
        <v>11308</v>
      </c>
      <c r="D2036" s="7">
        <f>IF(P2036&gt;0,RANK(P2036,(P2036:R2036,S2036:AG2036)),0)</f>
        <v>1</v>
      </c>
      <c r="E2036" s="7">
        <f>IF(Q2036&gt;0,RANK(Q2036,(P2036:R2036,S2036:AG2036)),0)</f>
        <v>0</v>
      </c>
      <c r="F2036" s="7">
        <f>IF(R2036&gt;0,RANK(R2036,(P2036:R2036,S2036:AG2036)),0)</f>
        <v>2</v>
      </c>
      <c r="G2036" s="7">
        <f>IF(S2036&gt;0,RANK(S2036,(P2036:R2036,S2036:AG2036)),0)</f>
        <v>0</v>
      </c>
      <c r="H2036" s="49">
        <f t="shared" si="1155"/>
        <v>728</v>
      </c>
      <c r="I2036" s="178">
        <f t="shared" si="1152"/>
        <v>6.437920056597099E-2</v>
      </c>
      <c r="J2036" s="2"/>
      <c r="K2036" s="2">
        <f t="shared" si="1156"/>
        <v>0.53218960028298545</v>
      </c>
      <c r="L2036" s="2">
        <f t="shared" si="1157"/>
        <v>0</v>
      </c>
      <c r="M2036" s="2">
        <f t="shared" si="1158"/>
        <v>0.46781039971701449</v>
      </c>
      <c r="N2036" s="2">
        <f t="shared" si="1141"/>
        <v>0</v>
      </c>
      <c r="O2036" s="2">
        <f t="shared" si="1142"/>
        <v>5.5511151231257827E-17</v>
      </c>
      <c r="P2036" s="1">
        <v>6018</v>
      </c>
      <c r="R2036" s="1">
        <v>5290</v>
      </c>
      <c r="AI2036" s="7">
        <f t="shared" si="1159"/>
        <v>0</v>
      </c>
      <c r="AJ2036" s="7">
        <f t="shared" si="1160"/>
        <v>0</v>
      </c>
      <c r="AK2036" s="7">
        <f t="shared" si="1161"/>
        <v>0</v>
      </c>
      <c r="AL2036" s="7">
        <f t="shared" si="1162"/>
        <v>0</v>
      </c>
      <c r="AM2036" s="2">
        <f t="shared" si="1163"/>
        <v>0</v>
      </c>
      <c r="AN2036" s="2">
        <f t="shared" si="1164"/>
        <v>0</v>
      </c>
      <c r="AO2036" s="2">
        <f t="shared" si="1165"/>
        <v>0</v>
      </c>
      <c r="AP2036" s="2">
        <f t="shared" si="1166"/>
        <v>0</v>
      </c>
      <c r="AR2036" t="str">
        <f t="shared" si="1153"/>
        <v>Minnehaha</v>
      </c>
      <c r="AS2036" t="s">
        <v>92</v>
      </c>
      <c r="AT2036" s="182">
        <v>1</v>
      </c>
      <c r="AV2036" s="98">
        <v>46</v>
      </c>
      <c r="AW2036" s="100">
        <v>99</v>
      </c>
      <c r="AX2036" s="106">
        <f t="shared" si="1167"/>
        <v>46099</v>
      </c>
      <c r="AZ2036" s="7" t="s">
        <v>2975</v>
      </c>
      <c r="BA2036" t="s">
        <v>3208</v>
      </c>
    </row>
    <row r="2037" spans="1:53" hidden="1" outlineLevel="1">
      <c r="A2037" t="s">
        <v>107</v>
      </c>
      <c r="B2037" t="s">
        <v>92</v>
      </c>
      <c r="C2037" s="1">
        <f t="shared" si="1154"/>
        <v>469</v>
      </c>
      <c r="D2037" s="7">
        <f>IF(P2037&gt;0,RANK(P2037,(P2037:R2037,S2037:AG2037)),0)</f>
        <v>1</v>
      </c>
      <c r="E2037" s="7">
        <f>IF(Q2037&gt;0,RANK(Q2037,(P2037:R2037,S2037:AG2037)),0)</f>
        <v>0</v>
      </c>
      <c r="F2037" s="7">
        <f>IF(R2037&gt;0,RANK(R2037,(P2037:R2037,S2037:AG2037)),0)</f>
        <v>2</v>
      </c>
      <c r="G2037" s="7">
        <f>IF(S2037&gt;0,RANK(S2037,(P2037:R2037,S2037:AG2037)),0)</f>
        <v>0</v>
      </c>
      <c r="H2037" s="49">
        <f t="shared" si="1155"/>
        <v>55</v>
      </c>
      <c r="I2037" s="178">
        <f t="shared" si="1152"/>
        <v>0.11727078891257996</v>
      </c>
      <c r="J2037" s="2"/>
      <c r="K2037" s="2">
        <f t="shared" si="1156"/>
        <v>0.55863539445628996</v>
      </c>
      <c r="L2037" s="2">
        <f t="shared" si="1157"/>
        <v>0</v>
      </c>
      <c r="M2037" s="2">
        <f t="shared" si="1158"/>
        <v>0.44136460554371004</v>
      </c>
      <c r="N2037" s="2">
        <f t="shared" si="1141"/>
        <v>0</v>
      </c>
      <c r="O2037" s="2">
        <f t="shared" si="1142"/>
        <v>0</v>
      </c>
      <c r="P2037" s="1">
        <v>262</v>
      </c>
      <c r="R2037" s="1">
        <v>207</v>
      </c>
      <c r="AI2037" s="7">
        <f t="shared" si="1159"/>
        <v>0</v>
      </c>
      <c r="AJ2037" s="7">
        <f t="shared" si="1160"/>
        <v>0</v>
      </c>
      <c r="AK2037" s="7">
        <f t="shared" si="1161"/>
        <v>0</v>
      </c>
      <c r="AL2037" s="7">
        <f t="shared" si="1162"/>
        <v>0</v>
      </c>
      <c r="AM2037" s="2">
        <f t="shared" si="1163"/>
        <v>0</v>
      </c>
      <c r="AN2037" s="2">
        <f t="shared" si="1164"/>
        <v>0</v>
      </c>
      <c r="AO2037" s="2">
        <f t="shared" si="1165"/>
        <v>0</v>
      </c>
      <c r="AP2037" s="2">
        <f t="shared" si="1166"/>
        <v>0</v>
      </c>
      <c r="AR2037" t="str">
        <f t="shared" si="1153"/>
        <v>Moody</v>
      </c>
      <c r="AS2037" t="s">
        <v>92</v>
      </c>
      <c r="AT2037" s="182">
        <v>1</v>
      </c>
      <c r="AV2037" s="98">
        <v>46</v>
      </c>
      <c r="AW2037" s="100">
        <v>101</v>
      </c>
      <c r="AX2037" s="106">
        <f t="shared" si="1167"/>
        <v>46101</v>
      </c>
      <c r="AZ2037" s="7" t="s">
        <v>2975</v>
      </c>
      <c r="BA2037" t="s">
        <v>3208</v>
      </c>
    </row>
    <row r="2038" spans="1:53" hidden="1" outlineLevel="1">
      <c r="A2038" t="s">
        <v>3592</v>
      </c>
      <c r="B2038" t="s">
        <v>92</v>
      </c>
      <c r="C2038" s="1">
        <f>SUM(P2038:AG2038)</f>
        <v>1000</v>
      </c>
      <c r="D2038" s="7">
        <f>IF(P2038&gt;0,RANK(P2038,(P2038:R2038,S2038:AG2038)),0)</f>
        <v>2</v>
      </c>
      <c r="E2038" s="7">
        <f>IF(Q2038&gt;0,RANK(Q2038,(P2038:R2038,S2038:AG2038)),0)</f>
        <v>0</v>
      </c>
      <c r="F2038" s="7">
        <f>IF(R2038&gt;0,RANK(R2038,(P2038:R2038,S2038:AG2038)),0)</f>
        <v>1</v>
      </c>
      <c r="G2038" s="7">
        <f>IF(S2038&gt;0,RANK(S2038,(P2038:R2038,S2038:AG2038)),0)</f>
        <v>0</v>
      </c>
      <c r="H2038" s="49">
        <f>MAX(P2038:Y2038)-LARGE(P2038:Y2038,2)</f>
        <v>148</v>
      </c>
      <c r="I2038" s="178">
        <f>H2038/C2038</f>
        <v>0.14799999999999999</v>
      </c>
      <c r="J2038" s="2"/>
      <c r="K2038" s="2">
        <f>IF($C2038=0,"-",P2038/$C2038)</f>
        <v>0.42599999999999999</v>
      </c>
      <c r="L2038" s="2">
        <f>IF($C2038=0,"-",Q2038/$C2038)</f>
        <v>0</v>
      </c>
      <c r="M2038" s="2">
        <f>IF($C2038=0,"-",R2038/$C2038)</f>
        <v>0.57399999999999995</v>
      </c>
      <c r="N2038" s="2">
        <f>IF($C2038=0,"-",S2038/$C2038)</f>
        <v>0</v>
      </c>
      <c r="O2038" s="2">
        <f>IF(C2038=0,"-",(1-K2038-L2038-M2038-N2038))</f>
        <v>1.1102230246251565E-16</v>
      </c>
      <c r="P2038" s="1">
        <v>426</v>
      </c>
      <c r="R2038" s="1">
        <v>574</v>
      </c>
      <c r="AI2038" s="7">
        <f>IF(T2038&gt;0,RANK(T2038,(P2038:Z2038)),0)</f>
        <v>0</v>
      </c>
      <c r="AJ2038" s="7">
        <f>IF(U2038&gt;0,RANK(U2038,(P2038:Z2038)),0)</f>
        <v>0</v>
      </c>
      <c r="AK2038" s="7">
        <f>IF(V2038&gt;0,RANK(V2038,(P2038:Z2038)),0)</f>
        <v>0</v>
      </c>
      <c r="AL2038" s="7">
        <f>IF(W2038&gt;0,RANK(W2038,(P2038:Z2038)),0)</f>
        <v>0</v>
      </c>
      <c r="AM2038" s="2">
        <f>IF($C2038=0,"-",T2038/$C2038)</f>
        <v>0</v>
      </c>
      <c r="AN2038" s="2">
        <f>IF($C2038=0,"-",U2038/$C2038)</f>
        <v>0</v>
      </c>
      <c r="AO2038" s="2">
        <f>IF($C2038=0,"-",V2038/$C2038)</f>
        <v>0</v>
      </c>
      <c r="AP2038" s="2">
        <f>IF($C2038=0,"-",W2038/$C2038)</f>
        <v>0</v>
      </c>
      <c r="AR2038" t="str">
        <f>A2038</f>
        <v>Oglala Lakota</v>
      </c>
      <c r="AS2038" t="s">
        <v>92</v>
      </c>
      <c r="AT2038" s="182">
        <v>1</v>
      </c>
      <c r="AV2038" s="98">
        <v>46</v>
      </c>
      <c r="AW2038" s="100">
        <v>113</v>
      </c>
      <c r="AX2038" s="106">
        <f>AV2038*1000+AW2038</f>
        <v>46113</v>
      </c>
      <c r="AZ2038" s="7" t="s">
        <v>2975</v>
      </c>
      <c r="BA2038" t="s">
        <v>3208</v>
      </c>
    </row>
    <row r="2039" spans="1:53" hidden="1" outlineLevel="1">
      <c r="A2039" t="s">
        <v>348</v>
      </c>
      <c r="B2039" t="s">
        <v>92</v>
      </c>
      <c r="C2039" s="1">
        <f t="shared" si="1154"/>
        <v>7380</v>
      </c>
      <c r="D2039" s="7">
        <f>IF(P2039&gt;0,RANK(P2039,(P2039:R2039,S2039:AG2039)),0)</f>
        <v>2</v>
      </c>
      <c r="E2039" s="7">
        <f>IF(Q2039&gt;0,RANK(Q2039,(P2039:R2039,S2039:AG2039)),0)</f>
        <v>0</v>
      </c>
      <c r="F2039" s="7">
        <f>IF(R2039&gt;0,RANK(R2039,(P2039:R2039,S2039:AG2039)),0)</f>
        <v>1</v>
      </c>
      <c r="G2039" s="7">
        <f>IF(S2039&gt;0,RANK(S2039,(P2039:R2039,S2039:AG2039)),0)</f>
        <v>0</v>
      </c>
      <c r="H2039" s="49">
        <f t="shared" si="1155"/>
        <v>612</v>
      </c>
      <c r="I2039" s="178">
        <f t="shared" si="1152"/>
        <v>8.2926829268292687E-2</v>
      </c>
      <c r="J2039" s="2"/>
      <c r="K2039" s="2">
        <f t="shared" si="1156"/>
        <v>0.45853658536585368</v>
      </c>
      <c r="L2039" s="2">
        <f t="shared" si="1157"/>
        <v>0</v>
      </c>
      <c r="M2039" s="2">
        <f t="shared" si="1158"/>
        <v>0.54146341463414638</v>
      </c>
      <c r="N2039" s="2">
        <f t="shared" si="1141"/>
        <v>0</v>
      </c>
      <c r="O2039" s="2">
        <f t="shared" si="1142"/>
        <v>0</v>
      </c>
      <c r="P2039" s="1">
        <v>3384</v>
      </c>
      <c r="R2039" s="1">
        <v>3996</v>
      </c>
      <c r="AI2039" s="7">
        <f t="shared" si="1159"/>
        <v>0</v>
      </c>
      <c r="AJ2039" s="7">
        <f t="shared" si="1160"/>
        <v>0</v>
      </c>
      <c r="AK2039" s="7">
        <f t="shared" si="1161"/>
        <v>0</v>
      </c>
      <c r="AL2039" s="7">
        <f t="shared" si="1162"/>
        <v>0</v>
      </c>
      <c r="AM2039" s="2">
        <f t="shared" si="1163"/>
        <v>0</v>
      </c>
      <c r="AN2039" s="2">
        <f t="shared" si="1164"/>
        <v>0</v>
      </c>
      <c r="AO2039" s="2">
        <f t="shared" si="1165"/>
        <v>0</v>
      </c>
      <c r="AP2039" s="2">
        <f t="shared" si="1166"/>
        <v>0</v>
      </c>
      <c r="AR2039" t="str">
        <f t="shared" si="1153"/>
        <v>Pennington</v>
      </c>
      <c r="AS2039" t="s">
        <v>92</v>
      </c>
      <c r="AT2039" s="182">
        <v>1</v>
      </c>
      <c r="AV2039" s="98">
        <v>46</v>
      </c>
      <c r="AW2039" s="100">
        <v>103</v>
      </c>
      <c r="AX2039" s="106">
        <f t="shared" si="1167"/>
        <v>46103</v>
      </c>
      <c r="AZ2039" s="7" t="s">
        <v>2975</v>
      </c>
      <c r="BA2039" t="s">
        <v>3208</v>
      </c>
    </row>
    <row r="2040" spans="1:53" hidden="1" outlineLevel="1">
      <c r="A2040" t="s">
        <v>1026</v>
      </c>
      <c r="B2040" t="s">
        <v>92</v>
      </c>
      <c r="C2040" s="1">
        <f t="shared" si="1154"/>
        <v>136</v>
      </c>
      <c r="D2040" s="7">
        <f>IF(P2040&gt;0,RANK(P2040,(P2040:R2040,S2040:AG2040)),0)</f>
        <v>2</v>
      </c>
      <c r="E2040" s="7">
        <f>IF(Q2040&gt;0,RANK(Q2040,(P2040:R2040,S2040:AG2040)),0)</f>
        <v>0</v>
      </c>
      <c r="F2040" s="7">
        <f>IF(R2040&gt;0,RANK(R2040,(P2040:R2040,S2040:AG2040)),0)</f>
        <v>1</v>
      </c>
      <c r="G2040" s="7">
        <f>IF(S2040&gt;0,RANK(S2040,(P2040:R2040,S2040:AG2040)),0)</f>
        <v>0</v>
      </c>
      <c r="H2040" s="49">
        <f t="shared" si="1155"/>
        <v>50</v>
      </c>
      <c r="I2040" s="178">
        <f t="shared" si="1152"/>
        <v>0.36764705882352944</v>
      </c>
      <c r="J2040" s="2"/>
      <c r="K2040" s="2">
        <f t="shared" si="1156"/>
        <v>0.31617647058823528</v>
      </c>
      <c r="L2040" s="2">
        <f t="shared" si="1157"/>
        <v>0</v>
      </c>
      <c r="M2040" s="2">
        <f t="shared" si="1158"/>
        <v>0.68382352941176472</v>
      </c>
      <c r="N2040" s="2">
        <f t="shared" si="1141"/>
        <v>0</v>
      </c>
      <c r="O2040" s="2">
        <f t="shared" si="1142"/>
        <v>0</v>
      </c>
      <c r="P2040" s="1">
        <v>43</v>
      </c>
      <c r="R2040" s="1">
        <v>93</v>
      </c>
      <c r="AI2040" s="7">
        <f t="shared" si="1159"/>
        <v>0</v>
      </c>
      <c r="AJ2040" s="7">
        <f t="shared" si="1160"/>
        <v>0</v>
      </c>
      <c r="AK2040" s="7">
        <f t="shared" si="1161"/>
        <v>0</v>
      </c>
      <c r="AL2040" s="7">
        <f t="shared" si="1162"/>
        <v>0</v>
      </c>
      <c r="AM2040" s="2">
        <f t="shared" si="1163"/>
        <v>0</v>
      </c>
      <c r="AN2040" s="2">
        <f t="shared" si="1164"/>
        <v>0</v>
      </c>
      <c r="AO2040" s="2">
        <f t="shared" si="1165"/>
        <v>0</v>
      </c>
      <c r="AP2040" s="2">
        <f t="shared" si="1166"/>
        <v>0</v>
      </c>
      <c r="AR2040" t="str">
        <f t="shared" si="1153"/>
        <v>Perkins</v>
      </c>
      <c r="AS2040" t="s">
        <v>92</v>
      </c>
      <c r="AT2040" s="182">
        <v>1</v>
      </c>
      <c r="AV2040" s="98">
        <v>46</v>
      </c>
      <c r="AW2040" s="100">
        <v>105</v>
      </c>
      <c r="AX2040" s="106">
        <f t="shared" si="1167"/>
        <v>46105</v>
      </c>
      <c r="AZ2040" s="7" t="s">
        <v>2975</v>
      </c>
      <c r="BA2040" t="s">
        <v>3208</v>
      </c>
    </row>
    <row r="2041" spans="1:53" hidden="1" outlineLevel="1">
      <c r="A2041" t="s">
        <v>2908</v>
      </c>
      <c r="B2041" t="s">
        <v>92</v>
      </c>
      <c r="C2041" s="1">
        <f t="shared" si="1154"/>
        <v>113</v>
      </c>
      <c r="D2041" s="7">
        <f>IF(P2041&gt;0,RANK(P2041,(P2041:R2041,S2041:AG2041)),0)</f>
        <v>1</v>
      </c>
      <c r="E2041" s="7">
        <f>IF(Q2041&gt;0,RANK(Q2041,(P2041:R2041,S2041:AG2041)),0)</f>
        <v>0</v>
      </c>
      <c r="F2041" s="7">
        <f>IF(R2041&gt;0,RANK(R2041,(P2041:R2041,S2041:AG2041)),0)</f>
        <v>2</v>
      </c>
      <c r="G2041" s="7">
        <f>IF(S2041&gt;0,RANK(S2041,(P2041:R2041,S2041:AG2041)),0)</f>
        <v>0</v>
      </c>
      <c r="H2041" s="49">
        <f t="shared" si="1155"/>
        <v>5</v>
      </c>
      <c r="I2041" s="178">
        <f t="shared" si="1152"/>
        <v>4.4247787610619468E-2</v>
      </c>
      <c r="J2041" s="2"/>
      <c r="K2041" s="2">
        <f t="shared" si="1156"/>
        <v>0.52212389380530977</v>
      </c>
      <c r="L2041" s="2">
        <f t="shared" si="1157"/>
        <v>0</v>
      </c>
      <c r="M2041" s="2">
        <f t="shared" si="1158"/>
        <v>0.47787610619469029</v>
      </c>
      <c r="N2041" s="2">
        <f t="shared" si="1141"/>
        <v>0</v>
      </c>
      <c r="O2041" s="2">
        <f t="shared" si="1142"/>
        <v>-5.5511151231257827E-17</v>
      </c>
      <c r="P2041" s="1">
        <v>59</v>
      </c>
      <c r="R2041" s="1">
        <v>54</v>
      </c>
      <c r="AI2041" s="7">
        <f t="shared" si="1159"/>
        <v>0</v>
      </c>
      <c r="AJ2041" s="7">
        <f t="shared" si="1160"/>
        <v>0</v>
      </c>
      <c r="AK2041" s="7">
        <f t="shared" si="1161"/>
        <v>0</v>
      </c>
      <c r="AL2041" s="7">
        <f t="shared" si="1162"/>
        <v>0</v>
      </c>
      <c r="AM2041" s="2">
        <f t="shared" si="1163"/>
        <v>0</v>
      </c>
      <c r="AN2041" s="2">
        <f t="shared" si="1164"/>
        <v>0</v>
      </c>
      <c r="AO2041" s="2">
        <f t="shared" si="1165"/>
        <v>0</v>
      </c>
      <c r="AP2041" s="2">
        <f t="shared" si="1166"/>
        <v>0</v>
      </c>
      <c r="AR2041" t="str">
        <f t="shared" si="1153"/>
        <v>Potter</v>
      </c>
      <c r="AS2041" t="s">
        <v>92</v>
      </c>
      <c r="AT2041" s="182">
        <v>1</v>
      </c>
      <c r="AV2041" s="98">
        <v>46</v>
      </c>
      <c r="AW2041" s="100">
        <v>107</v>
      </c>
      <c r="AX2041" s="106">
        <f t="shared" si="1167"/>
        <v>46107</v>
      </c>
      <c r="AZ2041" s="7" t="s">
        <v>2975</v>
      </c>
      <c r="BA2041" t="s">
        <v>3208</v>
      </c>
    </row>
    <row r="2042" spans="1:53" hidden="1" outlineLevel="1">
      <c r="A2042" t="s">
        <v>783</v>
      </c>
      <c r="B2042" t="s">
        <v>92</v>
      </c>
      <c r="C2042" s="1">
        <f t="shared" si="1154"/>
        <v>789</v>
      </c>
      <c r="D2042" s="7">
        <f>IF(P2042&gt;0,RANK(P2042,(P2042:R2042,S2042:AG2042)),0)</f>
        <v>2</v>
      </c>
      <c r="E2042" s="7">
        <f>IF(Q2042&gt;0,RANK(Q2042,(P2042:R2042,S2042:AG2042)),0)</f>
        <v>0</v>
      </c>
      <c r="F2042" s="7">
        <f>IF(R2042&gt;0,RANK(R2042,(P2042:R2042,S2042:AG2042)),0)</f>
        <v>1</v>
      </c>
      <c r="G2042" s="7">
        <f>IF(S2042&gt;0,RANK(S2042,(P2042:R2042,S2042:AG2042)),0)</f>
        <v>0</v>
      </c>
      <c r="H2042" s="49">
        <f t="shared" si="1155"/>
        <v>5</v>
      </c>
      <c r="I2042" s="178">
        <f t="shared" si="1152"/>
        <v>6.3371356147021544E-3</v>
      </c>
      <c r="J2042" s="2"/>
      <c r="K2042" s="2">
        <f t="shared" si="1156"/>
        <v>0.49683143219264891</v>
      </c>
      <c r="L2042" s="2">
        <f t="shared" si="1157"/>
        <v>0</v>
      </c>
      <c r="M2042" s="2">
        <f t="shared" si="1158"/>
        <v>0.50316856780735109</v>
      </c>
      <c r="N2042" s="2">
        <f t="shared" si="1141"/>
        <v>0</v>
      </c>
      <c r="O2042" s="2">
        <f t="shared" si="1142"/>
        <v>0</v>
      </c>
      <c r="P2042" s="1">
        <v>392</v>
      </c>
      <c r="R2042" s="1">
        <v>397</v>
      </c>
      <c r="AI2042" s="7">
        <f t="shared" si="1159"/>
        <v>0</v>
      </c>
      <c r="AJ2042" s="7">
        <f t="shared" si="1160"/>
        <v>0</v>
      </c>
      <c r="AK2042" s="7">
        <f t="shared" si="1161"/>
        <v>0</v>
      </c>
      <c r="AL2042" s="7">
        <f t="shared" si="1162"/>
        <v>0</v>
      </c>
      <c r="AM2042" s="2">
        <f t="shared" si="1163"/>
        <v>0</v>
      </c>
      <c r="AN2042" s="2">
        <f t="shared" si="1164"/>
        <v>0</v>
      </c>
      <c r="AO2042" s="2">
        <f t="shared" si="1165"/>
        <v>0</v>
      </c>
      <c r="AP2042" s="2">
        <f t="shared" si="1166"/>
        <v>0</v>
      </c>
      <c r="AR2042" t="str">
        <f t="shared" si="1153"/>
        <v>Roberts</v>
      </c>
      <c r="AS2042" t="s">
        <v>92</v>
      </c>
      <c r="AT2042" s="182">
        <v>1</v>
      </c>
      <c r="AV2042" s="98">
        <v>46</v>
      </c>
      <c r="AW2042" s="100">
        <v>109</v>
      </c>
      <c r="AX2042" s="106">
        <f t="shared" si="1167"/>
        <v>46109</v>
      </c>
      <c r="AZ2042" s="7" t="s">
        <v>2975</v>
      </c>
      <c r="BA2042" t="s">
        <v>3208</v>
      </c>
    </row>
    <row r="2043" spans="1:53" hidden="1" outlineLevel="1">
      <c r="A2043" t="s">
        <v>2154</v>
      </c>
      <c r="B2043" t="s">
        <v>92</v>
      </c>
      <c r="C2043" s="1">
        <f t="shared" si="1154"/>
        <v>111</v>
      </c>
      <c r="D2043" s="7">
        <f>IF(P2043&gt;0,RANK(P2043,(P2043:R2043,S2043:AG2043)),0)</f>
        <v>1</v>
      </c>
      <c r="E2043" s="7">
        <f>IF(Q2043&gt;0,RANK(Q2043,(P2043:R2043,S2043:AG2043)),0)</f>
        <v>0</v>
      </c>
      <c r="F2043" s="7">
        <f>IF(R2043&gt;0,RANK(R2043,(P2043:R2043,S2043:AG2043)),0)</f>
        <v>2</v>
      </c>
      <c r="G2043" s="7">
        <f>IF(S2043&gt;0,RANK(S2043,(P2043:R2043,S2043:AG2043)),0)</f>
        <v>0</v>
      </c>
      <c r="H2043" s="49">
        <f t="shared" si="1155"/>
        <v>21</v>
      </c>
      <c r="I2043" s="178">
        <f t="shared" si="1152"/>
        <v>0.1891891891891892</v>
      </c>
      <c r="J2043" s="2"/>
      <c r="K2043" s="2">
        <f t="shared" si="1156"/>
        <v>0.59459459459459463</v>
      </c>
      <c r="L2043" s="2">
        <f t="shared" si="1157"/>
        <v>0</v>
      </c>
      <c r="M2043" s="2">
        <f t="shared" si="1158"/>
        <v>0.40540540540540543</v>
      </c>
      <c r="N2043" s="2">
        <f t="shared" si="1141"/>
        <v>0</v>
      </c>
      <c r="O2043" s="2">
        <f t="shared" si="1142"/>
        <v>-5.5511151231257827E-17</v>
      </c>
      <c r="P2043" s="1">
        <v>66</v>
      </c>
      <c r="R2043" s="1">
        <v>45</v>
      </c>
      <c r="AI2043" s="7">
        <f t="shared" si="1159"/>
        <v>0</v>
      </c>
      <c r="AJ2043" s="7">
        <f t="shared" si="1160"/>
        <v>0</v>
      </c>
      <c r="AK2043" s="7">
        <f t="shared" si="1161"/>
        <v>0</v>
      </c>
      <c r="AL2043" s="7">
        <f t="shared" si="1162"/>
        <v>0</v>
      </c>
      <c r="AM2043" s="2">
        <f t="shared" si="1163"/>
        <v>0</v>
      </c>
      <c r="AN2043" s="2">
        <f t="shared" si="1164"/>
        <v>0</v>
      </c>
      <c r="AO2043" s="2">
        <f t="shared" si="1165"/>
        <v>0</v>
      </c>
      <c r="AP2043" s="2">
        <f t="shared" si="1166"/>
        <v>0</v>
      </c>
      <c r="AR2043" t="str">
        <f t="shared" si="1153"/>
        <v>Sanborn</v>
      </c>
      <c r="AS2043" t="s">
        <v>92</v>
      </c>
      <c r="AT2043" s="182">
        <v>1</v>
      </c>
      <c r="AV2043" s="98">
        <v>46</v>
      </c>
      <c r="AW2043" s="100">
        <v>111</v>
      </c>
      <c r="AX2043" s="106">
        <f t="shared" si="1167"/>
        <v>46111</v>
      </c>
      <c r="AZ2043" s="7" t="s">
        <v>2975</v>
      </c>
      <c r="BA2043" t="s">
        <v>3208</v>
      </c>
    </row>
    <row r="2044" spans="1:53" hidden="1" outlineLevel="1">
      <c r="A2044" t="s">
        <v>203</v>
      </c>
      <c r="B2044" t="s">
        <v>92</v>
      </c>
      <c r="C2044" s="1">
        <f t="shared" si="1154"/>
        <v>484</v>
      </c>
      <c r="D2044" s="7">
        <f>IF(P2044&gt;0,RANK(P2044,(P2044:R2044,S2044:AG2044)),0)</f>
        <v>1</v>
      </c>
      <c r="E2044" s="7">
        <f>IF(Q2044&gt;0,RANK(Q2044,(P2044:R2044,S2044:AG2044)),0)</f>
        <v>0</v>
      </c>
      <c r="F2044" s="7">
        <f>IF(R2044&gt;0,RANK(R2044,(P2044:R2044,S2044:AG2044)),0)</f>
        <v>2</v>
      </c>
      <c r="G2044" s="7">
        <f>IF(S2044&gt;0,RANK(S2044,(P2044:R2044,S2044:AG2044)),0)</f>
        <v>0</v>
      </c>
      <c r="H2044" s="49">
        <f t="shared" si="1155"/>
        <v>82</v>
      </c>
      <c r="I2044" s="178">
        <f t="shared" si="1152"/>
        <v>0.16942148760330578</v>
      </c>
      <c r="J2044" s="2"/>
      <c r="K2044" s="2">
        <f t="shared" si="1156"/>
        <v>0.58471074380165289</v>
      </c>
      <c r="L2044" s="2">
        <f t="shared" si="1157"/>
        <v>0</v>
      </c>
      <c r="M2044" s="2">
        <f t="shared" si="1158"/>
        <v>0.41528925619834711</v>
      </c>
      <c r="N2044" s="2">
        <f t="shared" si="1141"/>
        <v>0</v>
      </c>
      <c r="O2044" s="2">
        <f t="shared" si="1142"/>
        <v>0</v>
      </c>
      <c r="P2044" s="1">
        <v>283</v>
      </c>
      <c r="R2044" s="1">
        <v>201</v>
      </c>
      <c r="AI2044" s="7">
        <f t="shared" si="1159"/>
        <v>0</v>
      </c>
      <c r="AJ2044" s="7">
        <f t="shared" si="1160"/>
        <v>0</v>
      </c>
      <c r="AK2044" s="7">
        <f t="shared" si="1161"/>
        <v>0</v>
      </c>
      <c r="AL2044" s="7">
        <f t="shared" si="1162"/>
        <v>0</v>
      </c>
      <c r="AM2044" s="2">
        <f t="shared" si="1163"/>
        <v>0</v>
      </c>
      <c r="AN2044" s="2">
        <f t="shared" si="1164"/>
        <v>0</v>
      </c>
      <c r="AO2044" s="2">
        <f t="shared" si="1165"/>
        <v>0</v>
      </c>
      <c r="AP2044" s="2">
        <f t="shared" si="1166"/>
        <v>0</v>
      </c>
      <c r="AR2044" t="str">
        <f t="shared" si="1153"/>
        <v>Spink</v>
      </c>
      <c r="AS2044" t="s">
        <v>92</v>
      </c>
      <c r="AT2044" s="182">
        <v>1</v>
      </c>
      <c r="AV2044" s="98">
        <v>46</v>
      </c>
      <c r="AW2044" s="100">
        <v>115</v>
      </c>
      <c r="AX2044" s="106">
        <f t="shared" si="1167"/>
        <v>46115</v>
      </c>
      <c r="AZ2044" s="7" t="s">
        <v>2975</v>
      </c>
      <c r="BA2044" t="s">
        <v>3208</v>
      </c>
    </row>
    <row r="2045" spans="1:53" hidden="1" outlineLevel="1">
      <c r="A2045" t="s">
        <v>1917</v>
      </c>
      <c r="B2045" t="s">
        <v>92</v>
      </c>
      <c r="C2045" s="1">
        <f t="shared" si="1154"/>
        <v>197</v>
      </c>
      <c r="D2045" s="7">
        <f>IF(P2045&gt;0,RANK(P2045,(P2045:R2045,S2045:AG2045)),0)</f>
        <v>2</v>
      </c>
      <c r="E2045" s="7">
        <f>IF(Q2045&gt;0,RANK(Q2045,(P2045:R2045,S2045:AG2045)),0)</f>
        <v>0</v>
      </c>
      <c r="F2045" s="7">
        <f>IF(R2045&gt;0,RANK(R2045,(P2045:R2045,S2045:AG2045)),0)</f>
        <v>1</v>
      </c>
      <c r="G2045" s="7">
        <f>IF(S2045&gt;0,RANK(S2045,(P2045:R2045,S2045:AG2045)),0)</f>
        <v>0</v>
      </c>
      <c r="H2045" s="49">
        <f t="shared" si="1155"/>
        <v>7</v>
      </c>
      <c r="I2045" s="178">
        <f t="shared" si="1152"/>
        <v>3.553299492385787E-2</v>
      </c>
      <c r="J2045" s="2"/>
      <c r="K2045" s="2">
        <f t="shared" si="1156"/>
        <v>0.48223350253807107</v>
      </c>
      <c r="L2045" s="2">
        <f t="shared" si="1157"/>
        <v>0</v>
      </c>
      <c r="M2045" s="2">
        <f t="shared" si="1158"/>
        <v>0.51776649746192893</v>
      </c>
      <c r="N2045" s="2">
        <f t="shared" si="1141"/>
        <v>0</v>
      </c>
      <c r="O2045" s="2">
        <f t="shared" si="1142"/>
        <v>0</v>
      </c>
      <c r="P2045" s="1">
        <v>95</v>
      </c>
      <c r="R2045" s="1">
        <v>102</v>
      </c>
      <c r="AI2045" s="7">
        <f t="shared" si="1159"/>
        <v>0</v>
      </c>
      <c r="AJ2045" s="7">
        <f t="shared" si="1160"/>
        <v>0</v>
      </c>
      <c r="AK2045" s="7">
        <f t="shared" si="1161"/>
        <v>0</v>
      </c>
      <c r="AL2045" s="7">
        <f t="shared" si="1162"/>
        <v>0</v>
      </c>
      <c r="AM2045" s="2">
        <f t="shared" si="1163"/>
        <v>0</v>
      </c>
      <c r="AN2045" s="2">
        <f t="shared" si="1164"/>
        <v>0</v>
      </c>
      <c r="AO2045" s="2">
        <f t="shared" si="1165"/>
        <v>0</v>
      </c>
      <c r="AP2045" s="2">
        <f t="shared" si="1166"/>
        <v>0</v>
      </c>
      <c r="AR2045" t="str">
        <f t="shared" si="1153"/>
        <v>Stanley</v>
      </c>
      <c r="AS2045" t="s">
        <v>92</v>
      </c>
      <c r="AT2045" s="182">
        <v>1</v>
      </c>
      <c r="AV2045" s="98">
        <v>46</v>
      </c>
      <c r="AW2045" s="100">
        <v>117</v>
      </c>
      <c r="AX2045" s="106">
        <f t="shared" si="1167"/>
        <v>46117</v>
      </c>
      <c r="AZ2045" s="7" t="s">
        <v>2975</v>
      </c>
      <c r="BA2045" t="s">
        <v>3208</v>
      </c>
    </row>
    <row r="2046" spans="1:53" hidden="1" outlineLevel="1">
      <c r="A2046" t="s">
        <v>1925</v>
      </c>
      <c r="B2046" t="s">
        <v>92</v>
      </c>
      <c r="C2046" s="1">
        <f t="shared" si="1154"/>
        <v>88</v>
      </c>
      <c r="D2046" s="7">
        <f>IF(P2046&gt;0,RANK(P2046,(P2046:R2046,S2046:AG2046)),0)</f>
        <v>2</v>
      </c>
      <c r="E2046" s="7">
        <f>IF(Q2046&gt;0,RANK(Q2046,(P2046:R2046,S2046:AG2046)),0)</f>
        <v>0</v>
      </c>
      <c r="F2046" s="7">
        <f>IF(R2046&gt;0,RANK(R2046,(P2046:R2046,S2046:AG2046)),0)</f>
        <v>1</v>
      </c>
      <c r="G2046" s="7">
        <f>IF(S2046&gt;0,RANK(S2046,(P2046:R2046,S2046:AG2046)),0)</f>
        <v>0</v>
      </c>
      <c r="H2046" s="49">
        <f t="shared" si="1155"/>
        <v>14</v>
      </c>
      <c r="I2046" s="178">
        <f t="shared" si="1152"/>
        <v>0.15909090909090909</v>
      </c>
      <c r="J2046" s="2"/>
      <c r="K2046" s="2">
        <f t="shared" si="1156"/>
        <v>0.42045454545454547</v>
      </c>
      <c r="L2046" s="2">
        <f t="shared" si="1157"/>
        <v>0</v>
      </c>
      <c r="M2046" s="2">
        <f t="shared" si="1158"/>
        <v>0.57954545454545459</v>
      </c>
      <c r="N2046" s="2">
        <f t="shared" si="1141"/>
        <v>0</v>
      </c>
      <c r="O2046" s="2">
        <f t="shared" si="1142"/>
        <v>0</v>
      </c>
      <c r="P2046" s="1">
        <v>37</v>
      </c>
      <c r="R2046" s="1">
        <v>51</v>
      </c>
      <c r="AI2046" s="7">
        <f t="shared" si="1159"/>
        <v>0</v>
      </c>
      <c r="AJ2046" s="7">
        <f t="shared" si="1160"/>
        <v>0</v>
      </c>
      <c r="AK2046" s="7">
        <f t="shared" si="1161"/>
        <v>0</v>
      </c>
      <c r="AL2046" s="7">
        <f t="shared" si="1162"/>
        <v>0</v>
      </c>
      <c r="AM2046" s="2">
        <f t="shared" si="1163"/>
        <v>0</v>
      </c>
      <c r="AN2046" s="2">
        <f t="shared" si="1164"/>
        <v>0</v>
      </c>
      <c r="AO2046" s="2">
        <f t="shared" si="1165"/>
        <v>0</v>
      </c>
      <c r="AP2046" s="2">
        <f t="shared" si="1166"/>
        <v>0</v>
      </c>
      <c r="AR2046" t="str">
        <f t="shared" si="1153"/>
        <v>Sully</v>
      </c>
      <c r="AS2046" t="s">
        <v>92</v>
      </c>
      <c r="AT2046" s="182">
        <v>1</v>
      </c>
      <c r="AV2046" s="98">
        <v>46</v>
      </c>
      <c r="AW2046" s="100">
        <v>119</v>
      </c>
      <c r="AX2046" s="106">
        <f t="shared" si="1167"/>
        <v>46119</v>
      </c>
      <c r="AZ2046" s="7" t="s">
        <v>2975</v>
      </c>
      <c r="BA2046" t="s">
        <v>3208</v>
      </c>
    </row>
    <row r="2047" spans="1:53" hidden="1" outlineLevel="1">
      <c r="A2047" t="s">
        <v>235</v>
      </c>
      <c r="B2047" t="s">
        <v>92</v>
      </c>
      <c r="C2047" s="1">
        <f t="shared" si="1154"/>
        <v>932</v>
      </c>
      <c r="D2047" s="7">
        <f>IF(P2047&gt;0,RANK(P2047,(P2047:R2047,S2047:AG2047)),0)</f>
        <v>2</v>
      </c>
      <c r="E2047" s="7">
        <f>IF(Q2047&gt;0,RANK(Q2047,(P2047:R2047,S2047:AG2047)),0)</f>
        <v>0</v>
      </c>
      <c r="F2047" s="7">
        <f>IF(R2047&gt;0,RANK(R2047,(P2047:R2047,S2047:AG2047)),0)</f>
        <v>1</v>
      </c>
      <c r="G2047" s="7">
        <f>IF(S2047&gt;0,RANK(S2047,(P2047:R2047,S2047:AG2047)),0)</f>
        <v>0</v>
      </c>
      <c r="H2047" s="49">
        <f t="shared" si="1155"/>
        <v>116</v>
      </c>
      <c r="I2047" s="178">
        <f t="shared" si="1152"/>
        <v>0.12446351931330472</v>
      </c>
      <c r="J2047" s="2"/>
      <c r="K2047" s="2">
        <f t="shared" si="1156"/>
        <v>0.43776824034334766</v>
      </c>
      <c r="L2047" s="2">
        <f t="shared" si="1157"/>
        <v>0</v>
      </c>
      <c r="M2047" s="2">
        <f t="shared" si="1158"/>
        <v>0.5622317596566524</v>
      </c>
      <c r="N2047" s="2">
        <f t="shared" si="1141"/>
        <v>0</v>
      </c>
      <c r="O2047" s="2">
        <f t="shared" si="1142"/>
        <v>0</v>
      </c>
      <c r="P2047" s="1">
        <v>408</v>
      </c>
      <c r="R2047" s="1">
        <v>524</v>
      </c>
      <c r="AI2047" s="7">
        <f t="shared" si="1159"/>
        <v>0</v>
      </c>
      <c r="AJ2047" s="7">
        <f t="shared" si="1160"/>
        <v>0</v>
      </c>
      <c r="AK2047" s="7">
        <f t="shared" si="1161"/>
        <v>0</v>
      </c>
      <c r="AL2047" s="7">
        <f t="shared" si="1162"/>
        <v>0</v>
      </c>
      <c r="AM2047" s="2">
        <f t="shared" si="1163"/>
        <v>0</v>
      </c>
      <c r="AN2047" s="2">
        <f t="shared" si="1164"/>
        <v>0</v>
      </c>
      <c r="AO2047" s="2">
        <f t="shared" si="1165"/>
        <v>0</v>
      </c>
      <c r="AP2047" s="2">
        <f t="shared" si="1166"/>
        <v>0</v>
      </c>
      <c r="AR2047" t="str">
        <f t="shared" si="1153"/>
        <v>Todd</v>
      </c>
      <c r="AS2047" t="s">
        <v>92</v>
      </c>
      <c r="AT2047" s="182">
        <v>1</v>
      </c>
      <c r="AV2047" s="98">
        <v>46</v>
      </c>
      <c r="AW2047" s="100">
        <v>121</v>
      </c>
      <c r="AX2047" s="106">
        <f t="shared" si="1167"/>
        <v>46121</v>
      </c>
      <c r="AZ2047" s="7" t="s">
        <v>2975</v>
      </c>
      <c r="BA2047" t="s">
        <v>3208</v>
      </c>
    </row>
    <row r="2048" spans="1:53" hidden="1" outlineLevel="1">
      <c r="A2048" t="s">
        <v>2622</v>
      </c>
      <c r="B2048" t="s">
        <v>92</v>
      </c>
      <c r="C2048" s="1">
        <f t="shared" si="1154"/>
        <v>283</v>
      </c>
      <c r="D2048" s="7">
        <f>IF(P2048&gt;0,RANK(P2048,(P2048:R2048,S2048:AG2048)),0)</f>
        <v>2</v>
      </c>
      <c r="E2048" s="7">
        <f>IF(Q2048&gt;0,RANK(Q2048,(P2048:R2048,S2048:AG2048)),0)</f>
        <v>0</v>
      </c>
      <c r="F2048" s="7">
        <f>IF(R2048&gt;0,RANK(R2048,(P2048:R2048,S2048:AG2048)),0)</f>
        <v>1</v>
      </c>
      <c r="G2048" s="7">
        <f>IF(S2048&gt;0,RANK(S2048,(P2048:R2048,S2048:AG2048)),0)</f>
        <v>0</v>
      </c>
      <c r="H2048" s="49">
        <f t="shared" si="1155"/>
        <v>11</v>
      </c>
      <c r="I2048" s="178">
        <f t="shared" si="1152"/>
        <v>3.8869257950530034E-2</v>
      </c>
      <c r="J2048" s="2"/>
      <c r="K2048" s="2">
        <f t="shared" si="1156"/>
        <v>0.48056537102473496</v>
      </c>
      <c r="L2048" s="2">
        <f t="shared" si="1157"/>
        <v>0</v>
      </c>
      <c r="M2048" s="2">
        <f t="shared" si="1158"/>
        <v>0.51943462897526504</v>
      </c>
      <c r="N2048" s="2">
        <f t="shared" si="1141"/>
        <v>0</v>
      </c>
      <c r="O2048" s="2">
        <f t="shared" si="1142"/>
        <v>0</v>
      </c>
      <c r="P2048" s="1">
        <v>136</v>
      </c>
      <c r="R2048" s="1">
        <v>147</v>
      </c>
      <c r="AI2048" s="7">
        <f t="shared" si="1159"/>
        <v>0</v>
      </c>
      <c r="AJ2048" s="7">
        <f t="shared" si="1160"/>
        <v>0</v>
      </c>
      <c r="AK2048" s="7">
        <f t="shared" si="1161"/>
        <v>0</v>
      </c>
      <c r="AL2048" s="7">
        <f t="shared" si="1162"/>
        <v>0</v>
      </c>
      <c r="AM2048" s="2">
        <f t="shared" si="1163"/>
        <v>0</v>
      </c>
      <c r="AN2048" s="2">
        <f t="shared" si="1164"/>
        <v>0</v>
      </c>
      <c r="AO2048" s="2">
        <f t="shared" si="1165"/>
        <v>0</v>
      </c>
      <c r="AP2048" s="2">
        <f t="shared" si="1166"/>
        <v>0</v>
      </c>
      <c r="AR2048" t="str">
        <f t="shared" si="1153"/>
        <v>Tripp</v>
      </c>
      <c r="AS2048" t="s">
        <v>92</v>
      </c>
      <c r="AT2048" s="182">
        <v>1</v>
      </c>
      <c r="AV2048" s="98">
        <v>46</v>
      </c>
      <c r="AW2048" s="100">
        <v>123</v>
      </c>
      <c r="AX2048" s="106">
        <f t="shared" si="1167"/>
        <v>46123</v>
      </c>
      <c r="AZ2048" s="7" t="s">
        <v>2975</v>
      </c>
      <c r="BA2048" t="s">
        <v>3208</v>
      </c>
    </row>
    <row r="2049" spans="1:56" hidden="1" outlineLevel="1">
      <c r="A2049" t="s">
        <v>2427</v>
      </c>
      <c r="B2049" t="s">
        <v>92</v>
      </c>
      <c r="C2049" s="1">
        <f t="shared" si="1154"/>
        <v>410</v>
      </c>
      <c r="D2049" s="7">
        <f>IF(P2049&gt;0,RANK(P2049,(P2049:R2049,S2049:AG2049)),0)</f>
        <v>1</v>
      </c>
      <c r="E2049" s="7">
        <f>IF(Q2049&gt;0,RANK(Q2049,(P2049:R2049,S2049:AG2049)),0)</f>
        <v>0</v>
      </c>
      <c r="F2049" s="7">
        <f>IF(R2049&gt;0,RANK(R2049,(P2049:R2049,S2049:AG2049)),0)</f>
        <v>2</v>
      </c>
      <c r="G2049" s="7">
        <f>IF(S2049&gt;0,RANK(S2049,(P2049:R2049,S2049:AG2049)),0)</f>
        <v>0</v>
      </c>
      <c r="H2049" s="49">
        <f t="shared" si="1155"/>
        <v>54</v>
      </c>
      <c r="I2049" s="178">
        <f t="shared" si="1152"/>
        <v>0.13170731707317074</v>
      </c>
      <c r="J2049" s="2"/>
      <c r="K2049" s="2">
        <f t="shared" si="1156"/>
        <v>0.56585365853658531</v>
      </c>
      <c r="L2049" s="2">
        <f t="shared" si="1157"/>
        <v>0</v>
      </c>
      <c r="M2049" s="2">
        <f t="shared" si="1158"/>
        <v>0.43414634146341463</v>
      </c>
      <c r="N2049" s="2">
        <f t="shared" si="1141"/>
        <v>0</v>
      </c>
      <c r="O2049" s="2">
        <f t="shared" si="1142"/>
        <v>5.5511151231257827E-17</v>
      </c>
      <c r="P2049" s="1">
        <v>232</v>
      </c>
      <c r="R2049" s="1">
        <v>178</v>
      </c>
      <c r="AI2049" s="7">
        <f t="shared" si="1159"/>
        <v>0</v>
      </c>
      <c r="AJ2049" s="7">
        <f t="shared" si="1160"/>
        <v>0</v>
      </c>
      <c r="AK2049" s="7">
        <f t="shared" si="1161"/>
        <v>0</v>
      </c>
      <c r="AL2049" s="7">
        <f t="shared" si="1162"/>
        <v>0</v>
      </c>
      <c r="AM2049" s="2">
        <f t="shared" si="1163"/>
        <v>0</v>
      </c>
      <c r="AN2049" s="2">
        <f t="shared" si="1164"/>
        <v>0</v>
      </c>
      <c r="AO2049" s="2">
        <f t="shared" si="1165"/>
        <v>0</v>
      </c>
      <c r="AP2049" s="2">
        <f t="shared" si="1166"/>
        <v>0</v>
      </c>
      <c r="AR2049" t="str">
        <f t="shared" si="1153"/>
        <v>Turner</v>
      </c>
      <c r="AS2049" t="s">
        <v>92</v>
      </c>
      <c r="AT2049" s="182">
        <v>1</v>
      </c>
      <c r="AV2049" s="98">
        <v>46</v>
      </c>
      <c r="AW2049" s="100">
        <v>125</v>
      </c>
      <c r="AX2049" s="106">
        <f t="shared" si="1167"/>
        <v>46125</v>
      </c>
      <c r="AZ2049" s="7" t="s">
        <v>2975</v>
      </c>
      <c r="BA2049" t="s">
        <v>3208</v>
      </c>
    </row>
    <row r="2050" spans="1:56" hidden="1" outlineLevel="1">
      <c r="A2050" t="s">
        <v>3257</v>
      </c>
      <c r="B2050" t="s">
        <v>92</v>
      </c>
      <c r="C2050" s="1">
        <f t="shared" si="1154"/>
        <v>686</v>
      </c>
      <c r="D2050" s="7">
        <f>IF(P2050&gt;0,RANK(P2050,(P2050:R2050,S2050:AG2050)),0)</f>
        <v>1</v>
      </c>
      <c r="E2050" s="7">
        <f>IF(Q2050&gt;0,RANK(Q2050,(P2050:R2050,S2050:AG2050)),0)</f>
        <v>0</v>
      </c>
      <c r="F2050" s="7">
        <f>IF(R2050&gt;0,RANK(R2050,(P2050:R2050,S2050:AG2050)),0)</f>
        <v>2</v>
      </c>
      <c r="G2050" s="7">
        <f>IF(S2050&gt;0,RANK(S2050,(P2050:R2050,S2050:AG2050)),0)</f>
        <v>0</v>
      </c>
      <c r="H2050" s="49">
        <f t="shared" si="1155"/>
        <v>74</v>
      </c>
      <c r="I2050" s="178">
        <f t="shared" si="1152"/>
        <v>0.10787172011661808</v>
      </c>
      <c r="J2050" s="2"/>
      <c r="K2050" s="2">
        <f t="shared" si="1156"/>
        <v>0.55393586005830908</v>
      </c>
      <c r="L2050" s="2">
        <f t="shared" si="1157"/>
        <v>0</v>
      </c>
      <c r="M2050" s="2">
        <f t="shared" si="1158"/>
        <v>0.44606413994169097</v>
      </c>
      <c r="N2050" s="2">
        <f t="shared" si="1141"/>
        <v>0</v>
      </c>
      <c r="O2050" s="2">
        <f t="shared" si="1142"/>
        <v>-5.5511151231257827E-17</v>
      </c>
      <c r="P2050" s="1">
        <v>380</v>
      </c>
      <c r="R2050" s="1">
        <v>306</v>
      </c>
      <c r="AI2050" s="7">
        <f t="shared" si="1159"/>
        <v>0</v>
      </c>
      <c r="AJ2050" s="7">
        <f t="shared" si="1160"/>
        <v>0</v>
      </c>
      <c r="AK2050" s="7">
        <f t="shared" si="1161"/>
        <v>0</v>
      </c>
      <c r="AL2050" s="7">
        <f t="shared" si="1162"/>
        <v>0</v>
      </c>
      <c r="AM2050" s="2">
        <f t="shared" si="1163"/>
        <v>0</v>
      </c>
      <c r="AN2050" s="2">
        <f t="shared" si="1164"/>
        <v>0</v>
      </c>
      <c r="AO2050" s="2">
        <f t="shared" si="1165"/>
        <v>0</v>
      </c>
      <c r="AP2050" s="2">
        <f t="shared" si="1166"/>
        <v>0</v>
      </c>
      <c r="AR2050" t="str">
        <f t="shared" si="1153"/>
        <v>Union</v>
      </c>
      <c r="AS2050" t="s">
        <v>92</v>
      </c>
      <c r="AT2050" s="182">
        <v>1</v>
      </c>
      <c r="AV2050" s="98">
        <v>46</v>
      </c>
      <c r="AW2050" s="100">
        <v>127</v>
      </c>
      <c r="AX2050" s="106">
        <f t="shared" si="1167"/>
        <v>46127</v>
      </c>
      <c r="AZ2050" s="7" t="s">
        <v>2975</v>
      </c>
      <c r="BA2050" t="s">
        <v>3208</v>
      </c>
    </row>
    <row r="2051" spans="1:56" hidden="1" outlineLevel="1">
      <c r="A2051" t="s">
        <v>480</v>
      </c>
      <c r="B2051" t="s">
        <v>92</v>
      </c>
      <c r="C2051" s="1">
        <f t="shared" si="1154"/>
        <v>237</v>
      </c>
      <c r="D2051" s="7">
        <f>IF(P2051&gt;0,RANK(P2051,(P2051:R2051,S2051:AG2051)),0)</f>
        <v>1</v>
      </c>
      <c r="E2051" s="7">
        <f>IF(Q2051&gt;0,RANK(Q2051,(P2051:R2051,S2051:AG2051)),0)</f>
        <v>0</v>
      </c>
      <c r="F2051" s="7">
        <f>IF(R2051&gt;0,RANK(R2051,(P2051:R2051,S2051:AG2051)),0)</f>
        <v>2</v>
      </c>
      <c r="G2051" s="7">
        <f>IF(S2051&gt;0,RANK(S2051,(P2051:R2051,S2051:AG2051)),0)</f>
        <v>0</v>
      </c>
      <c r="H2051" s="49">
        <f t="shared" si="1155"/>
        <v>5</v>
      </c>
      <c r="I2051" s="178">
        <f t="shared" si="1152"/>
        <v>2.1097046413502109E-2</v>
      </c>
      <c r="J2051" s="2"/>
      <c r="K2051" s="2">
        <f t="shared" si="1156"/>
        <v>0.51054852320675104</v>
      </c>
      <c r="L2051" s="2">
        <f t="shared" si="1157"/>
        <v>0</v>
      </c>
      <c r="M2051" s="2">
        <f t="shared" si="1158"/>
        <v>0.48945147679324896</v>
      </c>
      <c r="N2051" s="2">
        <f t="shared" si="1141"/>
        <v>0</v>
      </c>
      <c r="O2051" s="2">
        <f t="shared" si="1142"/>
        <v>0</v>
      </c>
      <c r="P2051" s="1">
        <v>121</v>
      </c>
      <c r="R2051" s="1">
        <v>116</v>
      </c>
      <c r="AI2051" s="7">
        <f t="shared" si="1159"/>
        <v>0</v>
      </c>
      <c r="AJ2051" s="7">
        <f t="shared" si="1160"/>
        <v>0</v>
      </c>
      <c r="AK2051" s="7">
        <f t="shared" si="1161"/>
        <v>0</v>
      </c>
      <c r="AL2051" s="7">
        <f t="shared" si="1162"/>
        <v>0</v>
      </c>
      <c r="AM2051" s="2">
        <f t="shared" si="1163"/>
        <v>0</v>
      </c>
      <c r="AN2051" s="2">
        <f t="shared" si="1164"/>
        <v>0</v>
      </c>
      <c r="AO2051" s="2">
        <f t="shared" si="1165"/>
        <v>0</v>
      </c>
      <c r="AP2051" s="2">
        <f t="shared" si="1166"/>
        <v>0</v>
      </c>
      <c r="AR2051" t="str">
        <f t="shared" si="1153"/>
        <v>Walworth</v>
      </c>
      <c r="AS2051" t="s">
        <v>92</v>
      </c>
      <c r="AT2051" s="182">
        <v>1</v>
      </c>
      <c r="AV2051" s="98">
        <v>46</v>
      </c>
      <c r="AW2051" s="100">
        <v>129</v>
      </c>
      <c r="AX2051" s="106">
        <f t="shared" si="1167"/>
        <v>46129</v>
      </c>
      <c r="AZ2051" s="7" t="s">
        <v>2975</v>
      </c>
      <c r="BA2051" t="s">
        <v>3208</v>
      </c>
    </row>
    <row r="2052" spans="1:56" hidden="1" outlineLevel="1">
      <c r="A2052" t="s">
        <v>2961</v>
      </c>
      <c r="B2052" t="s">
        <v>92</v>
      </c>
      <c r="C2052" s="1">
        <f t="shared" si="1154"/>
        <v>1286</v>
      </c>
      <c r="D2052" s="7">
        <f>IF(P2052&gt;0,RANK(P2052,(P2052:R2052,S2052:AG2052)),0)</f>
        <v>1</v>
      </c>
      <c r="E2052" s="7">
        <f>IF(Q2052&gt;0,RANK(Q2052,(P2052:R2052,S2052:AG2052)),0)</f>
        <v>0</v>
      </c>
      <c r="F2052" s="7">
        <f>IF(R2052&gt;0,RANK(R2052,(P2052:R2052,S2052:AG2052)),0)</f>
        <v>2</v>
      </c>
      <c r="G2052" s="7">
        <f>IF(S2052&gt;0,RANK(S2052,(P2052:R2052,S2052:AG2052)),0)</f>
        <v>0</v>
      </c>
      <c r="H2052" s="49">
        <f t="shared" si="1155"/>
        <v>126</v>
      </c>
      <c r="I2052" s="178">
        <f t="shared" si="1152"/>
        <v>9.7978227060653192E-2</v>
      </c>
      <c r="J2052" s="2"/>
      <c r="K2052" s="2">
        <f t="shared" si="1156"/>
        <v>0.54898911353032664</v>
      </c>
      <c r="L2052" s="2">
        <f t="shared" si="1157"/>
        <v>0</v>
      </c>
      <c r="M2052" s="2">
        <f t="shared" si="1158"/>
        <v>0.45101088646967341</v>
      </c>
      <c r="N2052" s="2">
        <f>IF($C2052=0,"-",S2052/$C2052)</f>
        <v>0</v>
      </c>
      <c r="O2052" s="2">
        <f>IF(C2052=0,"-",(1-K2052-L2052-M2052-N2052))</f>
        <v>-5.5511151231257827E-17</v>
      </c>
      <c r="P2052" s="1">
        <v>706</v>
      </c>
      <c r="R2052" s="1">
        <v>580</v>
      </c>
      <c r="AI2052" s="7">
        <f t="shared" si="1159"/>
        <v>0</v>
      </c>
      <c r="AJ2052" s="7">
        <f t="shared" si="1160"/>
        <v>0</v>
      </c>
      <c r="AK2052" s="7">
        <f t="shared" si="1161"/>
        <v>0</v>
      </c>
      <c r="AL2052" s="7">
        <f t="shared" si="1162"/>
        <v>0</v>
      </c>
      <c r="AM2052" s="2">
        <f t="shared" si="1163"/>
        <v>0</v>
      </c>
      <c r="AN2052" s="2">
        <f t="shared" si="1164"/>
        <v>0</v>
      </c>
      <c r="AO2052" s="2">
        <f t="shared" si="1165"/>
        <v>0</v>
      </c>
      <c r="AP2052" s="2">
        <f t="shared" si="1166"/>
        <v>0</v>
      </c>
      <c r="AR2052" t="str">
        <f t="shared" si="1153"/>
        <v>Yankton</v>
      </c>
      <c r="AS2052" t="s">
        <v>92</v>
      </c>
      <c r="AT2052" s="182">
        <v>1</v>
      </c>
      <c r="AV2052" s="98">
        <v>46</v>
      </c>
      <c r="AW2052" s="100">
        <v>135</v>
      </c>
      <c r="AX2052" s="106">
        <f>AV2052*1000+AW2052</f>
        <v>46135</v>
      </c>
      <c r="AZ2052" s="7" t="s">
        <v>2975</v>
      </c>
      <c r="BA2052" t="s">
        <v>3208</v>
      </c>
    </row>
    <row r="2053" spans="1:56" hidden="1" outlineLevel="1">
      <c r="A2053" t="s">
        <v>663</v>
      </c>
      <c r="B2053" t="s">
        <v>92</v>
      </c>
      <c r="C2053" s="1">
        <f t="shared" si="1154"/>
        <v>224</v>
      </c>
      <c r="D2053" s="7">
        <f>IF(P2053&gt;0,RANK(P2053,(P2053:R2053,S2053:AG2053)),0)</f>
        <v>2</v>
      </c>
      <c r="E2053" s="7">
        <f>IF(Q2053&gt;0,RANK(Q2053,(P2053:R2053,S2053:AG2053)),0)</f>
        <v>0</v>
      </c>
      <c r="F2053" s="7">
        <f>IF(R2053&gt;0,RANK(R2053,(P2053:R2053,S2053:AG2053)),0)</f>
        <v>1</v>
      </c>
      <c r="G2053" s="7">
        <f>IF(S2053&gt;0,RANK(S2053,(P2053:R2053,S2053:AG2053)),0)</f>
        <v>0</v>
      </c>
      <c r="H2053" s="49">
        <f t="shared" si="1155"/>
        <v>40</v>
      </c>
      <c r="I2053" s="178">
        <f t="shared" si="1152"/>
        <v>0.17857142857142858</v>
      </c>
      <c r="J2053" s="2"/>
      <c r="K2053" s="2">
        <f t="shared" si="1156"/>
        <v>0.4107142857142857</v>
      </c>
      <c r="L2053" s="2">
        <f t="shared" si="1157"/>
        <v>0</v>
      </c>
      <c r="M2053" s="2">
        <f t="shared" si="1158"/>
        <v>0.5892857142857143</v>
      </c>
      <c r="N2053" s="2">
        <f>IF($C2053=0,"-",S2053/$C2053)</f>
        <v>0</v>
      </c>
      <c r="O2053" s="2">
        <f>IF(C2053=0,"-",(1-K2053-L2053-M2053-N2053))</f>
        <v>0</v>
      </c>
      <c r="P2053" s="1">
        <v>92</v>
      </c>
      <c r="R2053" s="1">
        <v>132</v>
      </c>
      <c r="AI2053" s="7">
        <f t="shared" si="1159"/>
        <v>0</v>
      </c>
      <c r="AJ2053" s="7">
        <f t="shared" si="1160"/>
        <v>0</v>
      </c>
      <c r="AK2053" s="7">
        <f t="shared" si="1161"/>
        <v>0</v>
      </c>
      <c r="AL2053" s="7">
        <f t="shared" si="1162"/>
        <v>0</v>
      </c>
      <c r="AM2053" s="2">
        <f t="shared" si="1163"/>
        <v>0</v>
      </c>
      <c r="AN2053" s="2">
        <f t="shared" si="1164"/>
        <v>0</v>
      </c>
      <c r="AO2053" s="2">
        <f t="shared" si="1165"/>
        <v>0</v>
      </c>
      <c r="AP2053" s="2">
        <f t="shared" si="1166"/>
        <v>0</v>
      </c>
      <c r="AR2053" t="str">
        <f t="shared" si="1153"/>
        <v>Ziebach</v>
      </c>
      <c r="AS2053" t="s">
        <v>92</v>
      </c>
      <c r="AT2053" s="182">
        <v>1</v>
      </c>
      <c r="AV2053" s="98">
        <v>46</v>
      </c>
      <c r="AW2053" s="100">
        <v>137</v>
      </c>
      <c r="AX2053" s="106">
        <f>AV2053*1000+AW2053</f>
        <v>46137</v>
      </c>
      <c r="AZ2053" s="7" t="s">
        <v>2975</v>
      </c>
      <c r="BA2053" t="s">
        <v>3208</v>
      </c>
    </row>
    <row r="2054" spans="1:56" collapsed="1">
      <c r="A2054" t="s">
        <v>1120</v>
      </c>
      <c r="B2054" t="s">
        <v>1114</v>
      </c>
      <c r="C2054" s="1">
        <f t="shared" si="1154"/>
        <v>53006</v>
      </c>
      <c r="D2054" s="7">
        <f>IF(P2054&gt;0,RANK(P2054,(P2054:R2054,S2054:AG2054)),0)</f>
        <v>1</v>
      </c>
      <c r="E2054" s="7">
        <f>IF(Q2054&gt;0,RANK(Q2054,(P2054:R2054,S2054:AG2054)),0)</f>
        <v>0</v>
      </c>
      <c r="F2054" s="7">
        <f>IF(R2054&gt;0,RANK(R2054,(P2054:R2054,S2054:AG2054)),0)</f>
        <v>2</v>
      </c>
      <c r="G2054" s="7">
        <f>IF(S2054&gt;0,RANK(S2054,(P2054:R2054,S2054:AG2054)),0)</f>
        <v>0</v>
      </c>
      <c r="H2054" s="49">
        <f t="shared" si="1155"/>
        <v>1088</v>
      </c>
      <c r="I2054" s="178">
        <f t="shared" si="1152"/>
        <v>2.052597819114817E-2</v>
      </c>
      <c r="J2054" s="2"/>
      <c r="K2054" s="2">
        <f t="shared" si="1156"/>
        <v>0.5102629890955741</v>
      </c>
      <c r="L2054" s="2">
        <f t="shared" si="1157"/>
        <v>0</v>
      </c>
      <c r="M2054" s="2">
        <f t="shared" si="1158"/>
        <v>0.4897370109044259</v>
      </c>
      <c r="N2054" s="2">
        <f>IF($C2054=0,"-",S2054/$C2054)</f>
        <v>0</v>
      </c>
      <c r="O2054" s="2">
        <f>IF(C2054=0,"-",(1-K2054-L2054-M2054-N2054))</f>
        <v>0</v>
      </c>
      <c r="P2054" s="1">
        <f>SUM(P1988:P2053)</f>
        <v>27047</v>
      </c>
      <c r="R2054" s="1">
        <f>SUM(R1988:R2053)</f>
        <v>25959</v>
      </c>
      <c r="AI2054" s="7">
        <f t="shared" si="1159"/>
        <v>0</v>
      </c>
      <c r="AJ2054" s="7">
        <f t="shared" si="1160"/>
        <v>0</v>
      </c>
      <c r="AK2054" s="7">
        <f t="shared" si="1161"/>
        <v>0</v>
      </c>
      <c r="AL2054" s="7">
        <f t="shared" si="1162"/>
        <v>0</v>
      </c>
      <c r="AM2054" s="2">
        <f t="shared" si="1163"/>
        <v>0</v>
      </c>
      <c r="AN2054" s="2">
        <f t="shared" si="1164"/>
        <v>0</v>
      </c>
      <c r="AO2054" s="2">
        <f t="shared" si="1165"/>
        <v>0</v>
      </c>
      <c r="AP2054" s="2">
        <f t="shared" si="1166"/>
        <v>0</v>
      </c>
      <c r="AR2054" t="str">
        <f t="shared" si="1153"/>
        <v>South Dakota</v>
      </c>
      <c r="AS2054" t="s">
        <v>1114</v>
      </c>
      <c r="AT2054" s="182"/>
      <c r="AV2054" s="98">
        <v>46</v>
      </c>
      <c r="AW2054" s="100"/>
      <c r="AX2054" s="98">
        <v>46</v>
      </c>
      <c r="AZ2054" s="7" t="s">
        <v>1634</v>
      </c>
      <c r="BA2054" t="s">
        <v>3208</v>
      </c>
      <c r="BB2054" s="177"/>
      <c r="BC2054" s="177"/>
      <c r="BD2054" s="177"/>
    </row>
    <row r="2055" spans="1:56">
      <c r="C2055" s="1"/>
      <c r="E2055" s="7"/>
      <c r="F2055" s="7"/>
      <c r="G2055" s="7"/>
      <c r="H2055" s="49"/>
      <c r="I2055" s="178"/>
      <c r="J2055" s="2"/>
      <c r="AI2055" s="7"/>
      <c r="AJ2055" s="7"/>
      <c r="AK2055" s="7"/>
      <c r="AL2055" s="7"/>
      <c r="AT2055" s="182"/>
      <c r="AV2055" s="98"/>
      <c r="AW2055" s="100"/>
      <c r="BB2055" s="177"/>
      <c r="BC2055" s="177"/>
      <c r="BD2055" s="177"/>
    </row>
    <row r="2056" spans="1:56" s="1" customFormat="1" hidden="1" outlineLevel="1">
      <c r="A2056" t="s">
        <v>1239</v>
      </c>
      <c r="B2056" t="s">
        <v>14</v>
      </c>
      <c r="C2056" s="1">
        <f t="shared" ref="C2056:C2087" si="1168">SUM(P2056:AG2056)</f>
        <v>4256</v>
      </c>
      <c r="D2056" s="7">
        <f>IF(P2056&gt;0,RANK(P2056,(P2056:R2056,S2056:AG2056)),0)</f>
        <v>1</v>
      </c>
      <c r="E2056" s="7">
        <f>IF(Q2056&gt;0,RANK(Q2056,(P2056:R2056,S2056:AG2056)),0)</f>
        <v>0</v>
      </c>
      <c r="F2056" s="7">
        <f>IF(R2056&gt;0,RANK(R2056,(P2056:R2056,S2056:AG2056)),0)</f>
        <v>2</v>
      </c>
      <c r="G2056" s="7">
        <f>IF(S2056&gt;0,RANK(S2056,(P2056:R2056,S2056:AG2056)),0)</f>
        <v>3</v>
      </c>
      <c r="H2056" s="49">
        <f t="shared" ref="H2056:H2087" si="1169">MAX(P2056:Y2056)-LARGE(P2056:Y2056,2)</f>
        <v>483</v>
      </c>
      <c r="I2056" s="178">
        <f t="shared" si="1152"/>
        <v>0.11348684210526316</v>
      </c>
      <c r="J2056" s="2"/>
      <c r="K2056" s="2">
        <f t="shared" ref="K2056:K2087" si="1170">IF($C2056=0,"-",P2056/$C2056)</f>
        <v>0.54699248120300747</v>
      </c>
      <c r="L2056" s="2">
        <f t="shared" ref="L2056:L2087" si="1171">IF($C2056=0,"-",Q2056/$C2056)</f>
        <v>0</v>
      </c>
      <c r="M2056" s="2">
        <f t="shared" ref="M2056:M2087" si="1172">IF($C2056=0,"-",R2056/$C2056)</f>
        <v>0.43350563909774437</v>
      </c>
      <c r="N2056" s="2">
        <f t="shared" ref="N2056:N2119" si="1173">IF($C2056=0,"-",S2056/$C2056)</f>
        <v>1.1983082706766917E-2</v>
      </c>
      <c r="O2056" s="2">
        <f t="shared" ref="O2056:O2119" si="1174">IF(C2056=0,"-",(1-K2056-L2056-M2056-N2056))</f>
        <v>7.5187969924812425E-3</v>
      </c>
      <c r="P2056" s="1">
        <v>2328</v>
      </c>
      <c r="R2056" s="1">
        <v>1845</v>
      </c>
      <c r="S2056" s="1">
        <v>51</v>
      </c>
      <c r="X2056" s="1">
        <v>32</v>
      </c>
      <c r="AI2056" s="7">
        <f t="shared" ref="AI2056:AI2087" si="1175">IF(T2056&gt;0,RANK(T2056,(P2056:Z2056)),0)</f>
        <v>0</v>
      </c>
      <c r="AJ2056" s="7">
        <f t="shared" ref="AJ2056:AJ2087" si="1176">IF(U2056&gt;0,RANK(U2056,(P2056:Z2056)),0)</f>
        <v>0</v>
      </c>
      <c r="AK2056" s="7">
        <f t="shared" ref="AK2056:AK2087" si="1177">IF(V2056&gt;0,RANK(V2056,(P2056:Z2056)),0)</f>
        <v>0</v>
      </c>
      <c r="AL2056" s="7">
        <f t="shared" ref="AL2056:AL2087" si="1178">IF(W2056&gt;0,RANK(W2056,(P2056:Z2056)),0)</f>
        <v>0</v>
      </c>
      <c r="AM2056" s="2">
        <f t="shared" ref="AM2056:AM2087" si="1179">IF($C2056=0,"-",T2056/$C2056)</f>
        <v>0</v>
      </c>
      <c r="AN2056" s="2">
        <f t="shared" ref="AN2056:AN2087" si="1180">IF($C2056=0,"-",U2056/$C2056)</f>
        <v>0</v>
      </c>
      <c r="AO2056" s="2">
        <f t="shared" ref="AO2056:AO2087" si="1181">IF($C2056=0,"-",V2056/$C2056)</f>
        <v>0</v>
      </c>
      <c r="AP2056" s="2">
        <f t="shared" ref="AP2056:AP2087" si="1182">IF($C2056=0,"-",W2056/$C2056)</f>
        <v>0</v>
      </c>
      <c r="AQ2056" s="2"/>
      <c r="AR2056" t="str">
        <f t="shared" si="1153"/>
        <v>Anderson</v>
      </c>
      <c r="AS2056" t="s">
        <v>14</v>
      </c>
      <c r="AT2056" s="182">
        <v>3</v>
      </c>
      <c r="AV2056" s="98">
        <v>47</v>
      </c>
      <c r="AW2056" s="100">
        <v>1</v>
      </c>
      <c r="AX2056" s="106">
        <f t="shared" ref="AX2056:AX2087" si="1183">AV2056*1000+AW2056</f>
        <v>47001</v>
      </c>
      <c r="AZ2056" s="7" t="s">
        <v>2975</v>
      </c>
      <c r="BA2056" t="s">
        <v>3208</v>
      </c>
      <c r="BB2056" s="177"/>
      <c r="BC2056" s="177"/>
      <c r="BD2056" s="177"/>
    </row>
    <row r="2057" spans="1:56" s="1" customFormat="1" hidden="1" outlineLevel="1">
      <c r="A2057" t="s">
        <v>1056</v>
      </c>
      <c r="B2057" t="s">
        <v>14</v>
      </c>
      <c r="C2057" s="1">
        <f t="shared" si="1168"/>
        <v>1786</v>
      </c>
      <c r="D2057" s="7">
        <f>IF(P2057&gt;0,RANK(P2057,(P2057:R2057,S2057:AG2057)),0)</f>
        <v>1</v>
      </c>
      <c r="E2057" s="7">
        <f>IF(Q2057&gt;0,RANK(Q2057,(P2057:R2057,S2057:AG2057)),0)</f>
        <v>0</v>
      </c>
      <c r="F2057" s="7">
        <f>IF(R2057&gt;0,RANK(R2057,(P2057:R2057,S2057:AG2057)),0)</f>
        <v>2</v>
      </c>
      <c r="G2057" s="7">
        <f>IF(S2057&gt;0,RANK(S2057,(P2057:R2057,S2057:AG2057)),0)</f>
        <v>4</v>
      </c>
      <c r="H2057" s="49">
        <f t="shared" si="1169"/>
        <v>682</v>
      </c>
      <c r="I2057" s="178">
        <f t="shared" si="1152"/>
        <v>0.38185890257558791</v>
      </c>
      <c r="J2057" s="2"/>
      <c r="K2057" s="2">
        <f t="shared" si="1170"/>
        <v>0.67637178051511759</v>
      </c>
      <c r="L2057" s="2">
        <f t="shared" si="1171"/>
        <v>0</v>
      </c>
      <c r="M2057" s="2">
        <f t="shared" si="1172"/>
        <v>0.29451287793952968</v>
      </c>
      <c r="N2057" s="2">
        <f t="shared" si="1173"/>
        <v>1.0078387458006719E-2</v>
      </c>
      <c r="O2057" s="2">
        <f t="shared" si="1174"/>
        <v>1.9036954087346007E-2</v>
      </c>
      <c r="P2057" s="1">
        <v>1208</v>
      </c>
      <c r="R2057" s="1">
        <v>526</v>
      </c>
      <c r="S2057" s="1">
        <v>18</v>
      </c>
      <c r="X2057" s="1">
        <v>34</v>
      </c>
      <c r="AI2057" s="7">
        <f t="shared" si="1175"/>
        <v>0</v>
      </c>
      <c r="AJ2057" s="7">
        <f t="shared" si="1176"/>
        <v>0</v>
      </c>
      <c r="AK2057" s="7">
        <f t="shared" si="1177"/>
        <v>0</v>
      </c>
      <c r="AL2057" s="7">
        <f t="shared" si="1178"/>
        <v>0</v>
      </c>
      <c r="AM2057" s="2">
        <f t="shared" si="1179"/>
        <v>0</v>
      </c>
      <c r="AN2057" s="2">
        <f t="shared" si="1180"/>
        <v>0</v>
      </c>
      <c r="AO2057" s="2">
        <f t="shared" si="1181"/>
        <v>0</v>
      </c>
      <c r="AP2057" s="2">
        <f t="shared" si="1182"/>
        <v>0</v>
      </c>
      <c r="AQ2057" s="2"/>
      <c r="AR2057" t="str">
        <f t="shared" si="1153"/>
        <v>Bedford</v>
      </c>
      <c r="AS2057" t="s">
        <v>14</v>
      </c>
      <c r="AT2057" s="182">
        <v>4</v>
      </c>
      <c r="AV2057" s="98">
        <v>47</v>
      </c>
      <c r="AW2057" s="100">
        <v>3</v>
      </c>
      <c r="AX2057" s="106">
        <f t="shared" si="1183"/>
        <v>47003</v>
      </c>
      <c r="AZ2057" s="7" t="s">
        <v>2975</v>
      </c>
      <c r="BA2057" t="s">
        <v>3208</v>
      </c>
      <c r="BB2057" s="177"/>
      <c r="BC2057" s="177"/>
      <c r="BD2057" s="177"/>
    </row>
    <row r="2058" spans="1:56" s="1" customFormat="1" hidden="1" outlineLevel="1">
      <c r="A2058" t="s">
        <v>1166</v>
      </c>
      <c r="B2058" t="s">
        <v>14</v>
      </c>
      <c r="C2058" s="1">
        <f t="shared" si="1168"/>
        <v>882</v>
      </c>
      <c r="D2058" s="7">
        <f>IF(P2058&gt;0,RANK(P2058,(P2058:R2058,S2058:AG2058)),0)</f>
        <v>1</v>
      </c>
      <c r="E2058" s="7">
        <f>IF(Q2058&gt;0,RANK(Q2058,(P2058:R2058,S2058:AG2058)),0)</f>
        <v>0</v>
      </c>
      <c r="F2058" s="7">
        <f>IF(R2058&gt;0,RANK(R2058,(P2058:R2058,S2058:AG2058)),0)</f>
        <v>2</v>
      </c>
      <c r="G2058" s="7">
        <f>IF(S2058&gt;0,RANK(S2058,(P2058:R2058,S2058:AG2058)),0)</f>
        <v>4</v>
      </c>
      <c r="H2058" s="49">
        <f t="shared" si="1169"/>
        <v>273</v>
      </c>
      <c r="I2058" s="178">
        <f t="shared" si="1152"/>
        <v>0.30952380952380953</v>
      </c>
      <c r="J2058" s="2"/>
      <c r="K2058" s="2">
        <f t="shared" si="1170"/>
        <v>0.63492063492063489</v>
      </c>
      <c r="L2058" s="2">
        <f t="shared" si="1171"/>
        <v>0</v>
      </c>
      <c r="M2058" s="2">
        <f t="shared" si="1172"/>
        <v>0.32539682539682541</v>
      </c>
      <c r="N2058" s="2">
        <f t="shared" si="1173"/>
        <v>1.3605442176870748E-2</v>
      </c>
      <c r="O2058" s="2">
        <f t="shared" si="1174"/>
        <v>2.6077097505668959E-2</v>
      </c>
      <c r="P2058" s="1">
        <v>560</v>
      </c>
      <c r="R2058" s="1">
        <v>287</v>
      </c>
      <c r="S2058" s="1">
        <v>12</v>
      </c>
      <c r="X2058" s="1">
        <v>23</v>
      </c>
      <c r="AI2058" s="7">
        <f t="shared" si="1175"/>
        <v>0</v>
      </c>
      <c r="AJ2058" s="7">
        <f t="shared" si="1176"/>
        <v>0</v>
      </c>
      <c r="AK2058" s="7">
        <f t="shared" si="1177"/>
        <v>0</v>
      </c>
      <c r="AL2058" s="7">
        <f t="shared" si="1178"/>
        <v>0</v>
      </c>
      <c r="AM2058" s="2">
        <f t="shared" si="1179"/>
        <v>0</v>
      </c>
      <c r="AN2058" s="2">
        <f t="shared" si="1180"/>
        <v>0</v>
      </c>
      <c r="AO2058" s="2">
        <f t="shared" si="1181"/>
        <v>0</v>
      </c>
      <c r="AP2058" s="2">
        <f t="shared" si="1182"/>
        <v>0</v>
      </c>
      <c r="AQ2058" s="2"/>
      <c r="AR2058" t="str">
        <f t="shared" si="1153"/>
        <v>Benton</v>
      </c>
      <c r="AS2058" t="s">
        <v>14</v>
      </c>
      <c r="AT2058" s="182"/>
      <c r="AV2058" s="98">
        <v>47</v>
      </c>
      <c r="AW2058" s="100">
        <v>5</v>
      </c>
      <c r="AX2058" s="106">
        <f t="shared" si="1183"/>
        <v>47005</v>
      </c>
      <c r="AZ2058" s="7" t="s">
        <v>2975</v>
      </c>
      <c r="BA2058" t="s">
        <v>3208</v>
      </c>
      <c r="BB2058" s="177"/>
      <c r="BC2058" s="177"/>
      <c r="BD2058" s="177"/>
    </row>
    <row r="2059" spans="1:56" s="1" customFormat="1" hidden="1" outlineLevel="1">
      <c r="A2059" t="s">
        <v>2267</v>
      </c>
      <c r="B2059" t="s">
        <v>14</v>
      </c>
      <c r="C2059" s="1">
        <f t="shared" si="1168"/>
        <v>657</v>
      </c>
      <c r="D2059" s="7">
        <f>IF(P2059&gt;0,RANK(P2059,(P2059:R2059,S2059:AG2059)),0)</f>
        <v>1</v>
      </c>
      <c r="E2059" s="7">
        <f>IF(Q2059&gt;0,RANK(Q2059,(P2059:R2059,S2059:AG2059)),0)</f>
        <v>0</v>
      </c>
      <c r="F2059" s="7">
        <f>IF(R2059&gt;0,RANK(R2059,(P2059:R2059,S2059:AG2059)),0)</f>
        <v>2</v>
      </c>
      <c r="G2059" s="7">
        <f>IF(S2059&gt;0,RANK(S2059,(P2059:R2059,S2059:AG2059)),0)</f>
        <v>4</v>
      </c>
      <c r="H2059" s="49">
        <f t="shared" si="1169"/>
        <v>182</v>
      </c>
      <c r="I2059" s="178">
        <f t="shared" si="1152"/>
        <v>0.27701674277016741</v>
      </c>
      <c r="J2059" s="2"/>
      <c r="K2059" s="2">
        <f t="shared" si="1170"/>
        <v>0.60578386605783863</v>
      </c>
      <c r="L2059" s="2">
        <f t="shared" si="1171"/>
        <v>0</v>
      </c>
      <c r="M2059" s="2">
        <f t="shared" si="1172"/>
        <v>0.32876712328767121</v>
      </c>
      <c r="N2059" s="2">
        <f t="shared" si="1173"/>
        <v>2.4353120243531201E-2</v>
      </c>
      <c r="O2059" s="2">
        <f t="shared" si="1174"/>
        <v>4.1095890410958957E-2</v>
      </c>
      <c r="P2059" s="1">
        <v>398</v>
      </c>
      <c r="R2059" s="1">
        <v>216</v>
      </c>
      <c r="S2059" s="1">
        <v>16</v>
      </c>
      <c r="X2059" s="1">
        <v>27</v>
      </c>
      <c r="AI2059" s="7">
        <f t="shared" si="1175"/>
        <v>0</v>
      </c>
      <c r="AJ2059" s="7">
        <f t="shared" si="1176"/>
        <v>0</v>
      </c>
      <c r="AK2059" s="7">
        <f t="shared" si="1177"/>
        <v>0</v>
      </c>
      <c r="AL2059" s="7">
        <f t="shared" si="1178"/>
        <v>0</v>
      </c>
      <c r="AM2059" s="2">
        <f t="shared" si="1179"/>
        <v>0</v>
      </c>
      <c r="AN2059" s="2">
        <f t="shared" si="1180"/>
        <v>0</v>
      </c>
      <c r="AO2059" s="2">
        <f t="shared" si="1181"/>
        <v>0</v>
      </c>
      <c r="AP2059" s="2">
        <f t="shared" si="1182"/>
        <v>0</v>
      </c>
      <c r="AQ2059" s="2"/>
      <c r="AR2059" t="str">
        <f t="shared" si="1153"/>
        <v>Bledsoe</v>
      </c>
      <c r="AS2059" t="s">
        <v>14</v>
      </c>
      <c r="AT2059" s="182">
        <v>4</v>
      </c>
      <c r="AV2059" s="98">
        <v>47</v>
      </c>
      <c r="AW2059" s="100">
        <v>7</v>
      </c>
      <c r="AX2059" s="106">
        <f t="shared" si="1183"/>
        <v>47007</v>
      </c>
      <c r="AZ2059" s="7" t="s">
        <v>2975</v>
      </c>
      <c r="BA2059" t="s">
        <v>3208</v>
      </c>
      <c r="BB2059" s="177"/>
      <c r="BC2059" s="177"/>
      <c r="BD2059" s="177"/>
    </row>
    <row r="2060" spans="1:56" s="1" customFormat="1" hidden="1" outlineLevel="1">
      <c r="A2060" t="s">
        <v>857</v>
      </c>
      <c r="B2060" t="s">
        <v>14</v>
      </c>
      <c r="C2060" s="1">
        <f t="shared" si="1168"/>
        <v>5158</v>
      </c>
      <c r="D2060" s="7">
        <f>IF(P2060&gt;0,RANK(P2060,(P2060:R2060,S2060:AG2060)),0)</f>
        <v>1</v>
      </c>
      <c r="E2060" s="7">
        <f>IF(Q2060&gt;0,RANK(Q2060,(P2060:R2060,S2060:AG2060)),0)</f>
        <v>0</v>
      </c>
      <c r="F2060" s="7">
        <f>IF(R2060&gt;0,RANK(R2060,(P2060:R2060,S2060:AG2060)),0)</f>
        <v>2</v>
      </c>
      <c r="G2060" s="7">
        <f>IF(S2060&gt;0,RANK(S2060,(P2060:R2060,S2060:AG2060)),0)</f>
        <v>4</v>
      </c>
      <c r="H2060" s="49">
        <f t="shared" si="1169"/>
        <v>371</v>
      </c>
      <c r="I2060" s="178">
        <f t="shared" si="1152"/>
        <v>7.1927103528499417E-2</v>
      </c>
      <c r="J2060" s="2"/>
      <c r="K2060" s="2">
        <f t="shared" si="1170"/>
        <v>0.53063202791779762</v>
      </c>
      <c r="L2060" s="2">
        <f t="shared" si="1171"/>
        <v>0</v>
      </c>
      <c r="M2060" s="2">
        <f t="shared" si="1172"/>
        <v>0.45870492438929816</v>
      </c>
      <c r="N2060" s="2">
        <f t="shared" si="1173"/>
        <v>4.6529662659945716E-3</v>
      </c>
      <c r="O2060" s="2">
        <f t="shared" si="1174"/>
        <v>6.0100814269096435E-3</v>
      </c>
      <c r="P2060" s="1">
        <v>2737</v>
      </c>
      <c r="R2060" s="1">
        <v>2366</v>
      </c>
      <c r="S2060" s="1">
        <v>24</v>
      </c>
      <c r="X2060" s="1">
        <v>31</v>
      </c>
      <c r="AI2060" s="7">
        <f t="shared" si="1175"/>
        <v>0</v>
      </c>
      <c r="AJ2060" s="7">
        <f t="shared" si="1176"/>
        <v>0</v>
      </c>
      <c r="AK2060" s="7">
        <f t="shared" si="1177"/>
        <v>0</v>
      </c>
      <c r="AL2060" s="7">
        <f t="shared" si="1178"/>
        <v>0</v>
      </c>
      <c r="AM2060" s="2">
        <f t="shared" si="1179"/>
        <v>0</v>
      </c>
      <c r="AN2060" s="2">
        <f t="shared" si="1180"/>
        <v>0</v>
      </c>
      <c r="AO2060" s="2">
        <f t="shared" si="1181"/>
        <v>0</v>
      </c>
      <c r="AP2060" s="2">
        <f t="shared" si="1182"/>
        <v>0</v>
      </c>
      <c r="AQ2060" s="2"/>
      <c r="AR2060" t="str">
        <f t="shared" si="1153"/>
        <v>Blount</v>
      </c>
      <c r="AS2060" t="s">
        <v>14</v>
      </c>
      <c r="AT2060" s="182">
        <v>2</v>
      </c>
      <c r="AV2060" s="98">
        <v>47</v>
      </c>
      <c r="AW2060" s="100">
        <v>9</v>
      </c>
      <c r="AX2060" s="106">
        <f t="shared" si="1183"/>
        <v>47009</v>
      </c>
      <c r="AZ2060" s="7" t="s">
        <v>2975</v>
      </c>
      <c r="BA2060" t="s">
        <v>3208</v>
      </c>
      <c r="BB2060" s="177"/>
      <c r="BC2060" s="177"/>
      <c r="BD2060" s="177"/>
    </row>
    <row r="2061" spans="1:56" s="1" customFormat="1" hidden="1" outlineLevel="1">
      <c r="A2061" t="s">
        <v>1027</v>
      </c>
      <c r="B2061" t="s">
        <v>14</v>
      </c>
      <c r="C2061" s="1">
        <f t="shared" si="1168"/>
        <v>2978</v>
      </c>
      <c r="D2061" s="7">
        <f>IF(P2061&gt;0,RANK(P2061,(P2061:R2061,S2061:AG2061)),0)</f>
        <v>1</v>
      </c>
      <c r="E2061" s="7">
        <f>IF(Q2061&gt;0,RANK(Q2061,(P2061:R2061,S2061:AG2061)),0)</f>
        <v>0</v>
      </c>
      <c r="F2061" s="7">
        <f>IF(R2061&gt;0,RANK(R2061,(P2061:R2061,S2061:AG2061)),0)</f>
        <v>2</v>
      </c>
      <c r="G2061" s="7">
        <f>IF(S2061&gt;0,RANK(S2061,(P2061:R2061,S2061:AG2061)),0)</f>
        <v>4</v>
      </c>
      <c r="H2061" s="49">
        <f t="shared" si="1169"/>
        <v>342</v>
      </c>
      <c r="I2061" s="178">
        <f t="shared" si="1152"/>
        <v>0.11484217595701814</v>
      </c>
      <c r="J2061" s="2"/>
      <c r="K2061" s="2">
        <f t="shared" si="1170"/>
        <v>0.55204835460040291</v>
      </c>
      <c r="L2061" s="2">
        <f t="shared" si="1171"/>
        <v>0</v>
      </c>
      <c r="M2061" s="2">
        <f t="shared" si="1172"/>
        <v>0.43720617864338485</v>
      </c>
      <c r="N2061" s="2">
        <f t="shared" si="1173"/>
        <v>4.3653458697112159E-3</v>
      </c>
      <c r="O2061" s="2">
        <f t="shared" si="1174"/>
        <v>6.3801208865010249E-3</v>
      </c>
      <c r="P2061" s="1">
        <v>1644</v>
      </c>
      <c r="R2061" s="1">
        <v>1302</v>
      </c>
      <c r="S2061" s="1">
        <v>13</v>
      </c>
      <c r="X2061" s="1">
        <v>19</v>
      </c>
      <c r="AI2061" s="7">
        <f t="shared" si="1175"/>
        <v>0</v>
      </c>
      <c r="AJ2061" s="7">
        <f t="shared" si="1176"/>
        <v>0</v>
      </c>
      <c r="AK2061" s="7">
        <f t="shared" si="1177"/>
        <v>0</v>
      </c>
      <c r="AL2061" s="7">
        <f t="shared" si="1178"/>
        <v>0</v>
      </c>
      <c r="AM2061" s="2">
        <f t="shared" si="1179"/>
        <v>0</v>
      </c>
      <c r="AN2061" s="2">
        <f t="shared" si="1180"/>
        <v>0</v>
      </c>
      <c r="AO2061" s="2">
        <f t="shared" si="1181"/>
        <v>0</v>
      </c>
      <c r="AP2061" s="2">
        <f t="shared" si="1182"/>
        <v>0</v>
      </c>
      <c r="AQ2061" s="2"/>
      <c r="AR2061" t="str">
        <f t="shared" si="1153"/>
        <v>Bradley</v>
      </c>
      <c r="AS2061" t="s">
        <v>14</v>
      </c>
      <c r="AT2061" s="182"/>
      <c r="AV2061" s="98">
        <v>47</v>
      </c>
      <c r="AW2061" s="100">
        <v>11</v>
      </c>
      <c r="AX2061" s="106">
        <f t="shared" si="1183"/>
        <v>47011</v>
      </c>
      <c r="AZ2061" s="7" t="s">
        <v>2975</v>
      </c>
      <c r="BA2061" t="s">
        <v>3208</v>
      </c>
      <c r="BB2061" s="177"/>
      <c r="BC2061" s="177"/>
      <c r="BD2061" s="177"/>
    </row>
    <row r="2062" spans="1:56" s="1" customFormat="1" hidden="1" outlineLevel="1">
      <c r="A2062" t="s">
        <v>425</v>
      </c>
      <c r="B2062" t="s">
        <v>14</v>
      </c>
      <c r="C2062" s="1">
        <f t="shared" si="1168"/>
        <v>985</v>
      </c>
      <c r="D2062" s="7">
        <f>IF(P2062&gt;0,RANK(P2062,(P2062:R2062,S2062:AG2062)),0)</f>
        <v>1</v>
      </c>
      <c r="E2062" s="7">
        <f>IF(Q2062&gt;0,RANK(Q2062,(P2062:R2062,S2062:AG2062)),0)</f>
        <v>0</v>
      </c>
      <c r="F2062" s="7">
        <f>IF(R2062&gt;0,RANK(R2062,(P2062:R2062,S2062:AG2062)),0)</f>
        <v>2</v>
      </c>
      <c r="G2062" s="7">
        <f>IF(S2062&gt;0,RANK(S2062,(P2062:R2062,S2062:AG2062)),0)</f>
        <v>4</v>
      </c>
      <c r="H2062" s="49">
        <f t="shared" si="1169"/>
        <v>353</v>
      </c>
      <c r="I2062" s="178">
        <f t="shared" si="1152"/>
        <v>0.35837563451776649</v>
      </c>
      <c r="J2062" s="2"/>
      <c r="K2062" s="2">
        <f t="shared" si="1170"/>
        <v>0.66598984771573599</v>
      </c>
      <c r="L2062" s="2">
        <f t="shared" si="1171"/>
        <v>0</v>
      </c>
      <c r="M2062" s="2">
        <f t="shared" si="1172"/>
        <v>0.30761421319796955</v>
      </c>
      <c r="N2062" s="2">
        <f t="shared" si="1173"/>
        <v>1.2182741116751269E-2</v>
      </c>
      <c r="O2062" s="2">
        <f t="shared" si="1174"/>
        <v>1.4213197969543182E-2</v>
      </c>
      <c r="P2062" s="1">
        <v>656</v>
      </c>
      <c r="R2062" s="1">
        <v>303</v>
      </c>
      <c r="S2062" s="1">
        <v>12</v>
      </c>
      <c r="X2062" s="1">
        <v>14</v>
      </c>
      <c r="AI2062" s="7">
        <f t="shared" si="1175"/>
        <v>0</v>
      </c>
      <c r="AJ2062" s="7">
        <f t="shared" si="1176"/>
        <v>0</v>
      </c>
      <c r="AK2062" s="7">
        <f t="shared" si="1177"/>
        <v>0</v>
      </c>
      <c r="AL2062" s="7">
        <f t="shared" si="1178"/>
        <v>0</v>
      </c>
      <c r="AM2062" s="2">
        <f t="shared" si="1179"/>
        <v>0</v>
      </c>
      <c r="AN2062" s="2">
        <f t="shared" si="1180"/>
        <v>0</v>
      </c>
      <c r="AO2062" s="2">
        <f t="shared" si="1181"/>
        <v>0</v>
      </c>
      <c r="AP2062" s="2">
        <f t="shared" si="1182"/>
        <v>0</v>
      </c>
      <c r="AQ2062" s="2"/>
      <c r="AR2062" t="str">
        <f t="shared" si="1153"/>
        <v>Campbell</v>
      </c>
      <c r="AS2062" t="s">
        <v>14</v>
      </c>
      <c r="AT2062" s="182"/>
      <c r="AV2062" s="98">
        <v>47</v>
      </c>
      <c r="AW2062" s="100">
        <v>13</v>
      </c>
      <c r="AX2062" s="106">
        <f t="shared" si="1183"/>
        <v>47013</v>
      </c>
      <c r="AZ2062" s="7" t="s">
        <v>2975</v>
      </c>
      <c r="BA2062" t="s">
        <v>3208</v>
      </c>
      <c r="BB2062" s="177"/>
      <c r="BC2062" s="177"/>
      <c r="BD2062" s="177"/>
    </row>
    <row r="2063" spans="1:56" s="1" customFormat="1" hidden="1" outlineLevel="1">
      <c r="A2063" t="s">
        <v>677</v>
      </c>
      <c r="B2063" t="s">
        <v>14</v>
      </c>
      <c r="C2063" s="1">
        <f t="shared" si="1168"/>
        <v>682</v>
      </c>
      <c r="D2063" s="7">
        <f>IF(P2063&gt;0,RANK(P2063,(P2063:R2063,S2063:AG2063)),0)</f>
        <v>1</v>
      </c>
      <c r="E2063" s="7">
        <f>IF(Q2063&gt;0,RANK(Q2063,(P2063:R2063,S2063:AG2063)),0)</f>
        <v>0</v>
      </c>
      <c r="F2063" s="7">
        <f>IF(R2063&gt;0,RANK(R2063,(P2063:R2063,S2063:AG2063)),0)</f>
        <v>2</v>
      </c>
      <c r="G2063" s="7">
        <f>IF(S2063&gt;0,RANK(S2063,(P2063:R2063,S2063:AG2063)),0)</f>
        <v>4</v>
      </c>
      <c r="H2063" s="49">
        <f t="shared" si="1169"/>
        <v>220</v>
      </c>
      <c r="I2063" s="178">
        <f t="shared" si="1152"/>
        <v>0.32258064516129031</v>
      </c>
      <c r="J2063" s="2"/>
      <c r="K2063" s="2">
        <f t="shared" si="1170"/>
        <v>0.64369501466275658</v>
      </c>
      <c r="L2063" s="2">
        <f t="shared" si="1171"/>
        <v>0</v>
      </c>
      <c r="M2063" s="2">
        <f t="shared" si="1172"/>
        <v>0.32111436950146627</v>
      </c>
      <c r="N2063" s="2">
        <f t="shared" si="1173"/>
        <v>1.466275659824047E-2</v>
      </c>
      <c r="O2063" s="2">
        <f t="shared" si="1174"/>
        <v>2.052785923753668E-2</v>
      </c>
      <c r="P2063" s="1">
        <v>439</v>
      </c>
      <c r="R2063" s="1">
        <v>219</v>
      </c>
      <c r="S2063" s="1">
        <v>10</v>
      </c>
      <c r="X2063" s="1">
        <v>14</v>
      </c>
      <c r="AI2063" s="7">
        <f t="shared" si="1175"/>
        <v>0</v>
      </c>
      <c r="AJ2063" s="7">
        <f t="shared" si="1176"/>
        <v>0</v>
      </c>
      <c r="AK2063" s="7">
        <f t="shared" si="1177"/>
        <v>0</v>
      </c>
      <c r="AL2063" s="7">
        <f t="shared" si="1178"/>
        <v>0</v>
      </c>
      <c r="AM2063" s="2">
        <f t="shared" si="1179"/>
        <v>0</v>
      </c>
      <c r="AN2063" s="2">
        <f t="shared" si="1180"/>
        <v>0</v>
      </c>
      <c r="AO2063" s="2">
        <f t="shared" si="1181"/>
        <v>0</v>
      </c>
      <c r="AP2063" s="2">
        <f t="shared" si="1182"/>
        <v>0</v>
      </c>
      <c r="AQ2063" s="2"/>
      <c r="AR2063" t="str">
        <f t="shared" si="1153"/>
        <v>Cannon</v>
      </c>
      <c r="AS2063" t="s">
        <v>14</v>
      </c>
      <c r="AT2063" s="182">
        <v>6</v>
      </c>
      <c r="AV2063" s="98">
        <v>47</v>
      </c>
      <c r="AW2063" s="100">
        <v>15</v>
      </c>
      <c r="AX2063" s="106">
        <f t="shared" si="1183"/>
        <v>47015</v>
      </c>
      <c r="AZ2063" s="7" t="s">
        <v>2975</v>
      </c>
      <c r="BA2063" t="s">
        <v>3208</v>
      </c>
      <c r="BB2063" s="177"/>
      <c r="BC2063" s="177"/>
      <c r="BD2063" s="177"/>
    </row>
    <row r="2064" spans="1:56" s="1" customFormat="1" hidden="1" outlineLevel="1">
      <c r="A2064" t="s">
        <v>1806</v>
      </c>
      <c r="B2064" t="s">
        <v>14</v>
      </c>
      <c r="C2064" s="1">
        <f t="shared" si="1168"/>
        <v>1067</v>
      </c>
      <c r="D2064" s="7">
        <f>IF(P2064&gt;0,RANK(P2064,(P2064:R2064,S2064:AG2064)),0)</f>
        <v>1</v>
      </c>
      <c r="E2064" s="7">
        <f>IF(Q2064&gt;0,RANK(Q2064,(P2064:R2064,S2064:AG2064)),0)</f>
        <v>0</v>
      </c>
      <c r="F2064" s="7">
        <f>IF(R2064&gt;0,RANK(R2064,(P2064:R2064,S2064:AG2064)),0)</f>
        <v>2</v>
      </c>
      <c r="G2064" s="7">
        <f>IF(S2064&gt;0,RANK(S2064,(P2064:R2064,S2064:AG2064)),0)</f>
        <v>4</v>
      </c>
      <c r="H2064" s="49">
        <f t="shared" si="1169"/>
        <v>414</v>
      </c>
      <c r="I2064" s="178">
        <f t="shared" si="1152"/>
        <v>0.38800374882849109</v>
      </c>
      <c r="J2064" s="2"/>
      <c r="K2064" s="2">
        <f t="shared" si="1170"/>
        <v>0.67572633552014993</v>
      </c>
      <c r="L2064" s="2">
        <f t="shared" si="1171"/>
        <v>0</v>
      </c>
      <c r="M2064" s="2">
        <f t="shared" si="1172"/>
        <v>0.28772258669165884</v>
      </c>
      <c r="N2064" s="2">
        <f t="shared" si="1173"/>
        <v>1.4058106841611996E-2</v>
      </c>
      <c r="O2064" s="2">
        <f t="shared" si="1174"/>
        <v>2.2492970946579226E-2</v>
      </c>
      <c r="P2064" s="1">
        <v>721</v>
      </c>
      <c r="R2064" s="1">
        <v>307</v>
      </c>
      <c r="S2064" s="1">
        <v>15</v>
      </c>
      <c r="X2064" s="1">
        <v>24</v>
      </c>
      <c r="AI2064" s="7">
        <f t="shared" si="1175"/>
        <v>0</v>
      </c>
      <c r="AJ2064" s="7">
        <f t="shared" si="1176"/>
        <v>0</v>
      </c>
      <c r="AK2064" s="7">
        <f t="shared" si="1177"/>
        <v>0</v>
      </c>
      <c r="AL2064" s="7">
        <f t="shared" si="1178"/>
        <v>0</v>
      </c>
      <c r="AM2064" s="2">
        <f t="shared" si="1179"/>
        <v>0</v>
      </c>
      <c r="AN2064" s="2">
        <f t="shared" si="1180"/>
        <v>0</v>
      </c>
      <c r="AO2064" s="2">
        <f t="shared" si="1181"/>
        <v>0</v>
      </c>
      <c r="AP2064" s="2">
        <f t="shared" si="1182"/>
        <v>0</v>
      </c>
      <c r="AQ2064" s="2"/>
      <c r="AR2064" t="str">
        <f t="shared" si="1153"/>
        <v>Carroll</v>
      </c>
      <c r="AS2064" t="s">
        <v>14</v>
      </c>
      <c r="AT2064" s="182">
        <v>8</v>
      </c>
      <c r="AV2064" s="98">
        <v>47</v>
      </c>
      <c r="AW2064" s="100">
        <v>17</v>
      </c>
      <c r="AX2064" s="106">
        <f t="shared" si="1183"/>
        <v>47017</v>
      </c>
      <c r="AZ2064" s="7" t="s">
        <v>2975</v>
      </c>
      <c r="BA2064" t="s">
        <v>3208</v>
      </c>
      <c r="BB2064" s="177"/>
      <c r="BC2064" s="177"/>
      <c r="BD2064" s="177"/>
    </row>
    <row r="2065" spans="1:56" s="1" customFormat="1" hidden="1" outlineLevel="1">
      <c r="A2065" t="s">
        <v>567</v>
      </c>
      <c r="B2065" t="s">
        <v>14</v>
      </c>
      <c r="C2065" s="1">
        <f t="shared" si="1168"/>
        <v>1625</v>
      </c>
      <c r="D2065" s="7">
        <f>IF(P2065&gt;0,RANK(P2065,(P2065:R2065,S2065:AG2065)),0)</f>
        <v>2</v>
      </c>
      <c r="E2065" s="7">
        <f>IF(Q2065&gt;0,RANK(Q2065,(P2065:R2065,S2065:AG2065)),0)</f>
        <v>0</v>
      </c>
      <c r="F2065" s="7">
        <f>IF(R2065&gt;0,RANK(R2065,(P2065:R2065,S2065:AG2065)),0)</f>
        <v>1</v>
      </c>
      <c r="G2065" s="7">
        <f>IF(S2065&gt;0,RANK(S2065,(P2065:R2065,S2065:AG2065)),0)</f>
        <v>4</v>
      </c>
      <c r="H2065" s="49">
        <f t="shared" si="1169"/>
        <v>54</v>
      </c>
      <c r="I2065" s="178">
        <f t="shared" si="1152"/>
        <v>3.323076923076923E-2</v>
      </c>
      <c r="J2065" s="2"/>
      <c r="K2065" s="2">
        <f t="shared" si="1170"/>
        <v>0.47630769230769232</v>
      </c>
      <c r="L2065" s="2">
        <f t="shared" si="1171"/>
        <v>0</v>
      </c>
      <c r="M2065" s="2">
        <f t="shared" si="1172"/>
        <v>0.5095384615384615</v>
      </c>
      <c r="N2065" s="2">
        <f t="shared" si="1173"/>
        <v>4.9230769230769232E-3</v>
      </c>
      <c r="O2065" s="2">
        <f t="shared" si="1174"/>
        <v>9.2307692307692611E-3</v>
      </c>
      <c r="P2065" s="1">
        <v>774</v>
      </c>
      <c r="R2065" s="1">
        <v>828</v>
      </c>
      <c r="S2065" s="1">
        <v>8</v>
      </c>
      <c r="X2065" s="1">
        <v>15</v>
      </c>
      <c r="AI2065" s="7">
        <f t="shared" si="1175"/>
        <v>0</v>
      </c>
      <c r="AJ2065" s="7">
        <f t="shared" si="1176"/>
        <v>0</v>
      </c>
      <c r="AK2065" s="7">
        <f t="shared" si="1177"/>
        <v>0</v>
      </c>
      <c r="AL2065" s="7">
        <f t="shared" si="1178"/>
        <v>0</v>
      </c>
      <c r="AM2065" s="2">
        <f t="shared" si="1179"/>
        <v>0</v>
      </c>
      <c r="AN2065" s="2">
        <f t="shared" si="1180"/>
        <v>0</v>
      </c>
      <c r="AO2065" s="2">
        <f t="shared" si="1181"/>
        <v>0</v>
      </c>
      <c r="AP2065" s="2">
        <f t="shared" si="1182"/>
        <v>0</v>
      </c>
      <c r="AQ2065" s="2"/>
      <c r="AR2065" t="str">
        <f t="shared" si="1153"/>
        <v>Carter</v>
      </c>
      <c r="AS2065" t="s">
        <v>14</v>
      </c>
      <c r="AT2065" s="182">
        <v>1</v>
      </c>
      <c r="AV2065" s="98">
        <v>47</v>
      </c>
      <c r="AW2065" s="100">
        <v>19</v>
      </c>
      <c r="AX2065" s="106">
        <f t="shared" si="1183"/>
        <v>47019</v>
      </c>
      <c r="AZ2065" s="7" t="s">
        <v>2975</v>
      </c>
      <c r="BA2065" t="s">
        <v>3208</v>
      </c>
      <c r="BB2065" s="177"/>
      <c r="BC2065" s="177"/>
      <c r="BD2065" s="177"/>
    </row>
    <row r="2066" spans="1:56" s="1" customFormat="1" hidden="1" outlineLevel="1">
      <c r="A2066" t="s">
        <v>811</v>
      </c>
      <c r="B2066" t="s">
        <v>14</v>
      </c>
      <c r="C2066" s="1">
        <f t="shared" si="1168"/>
        <v>1898</v>
      </c>
      <c r="D2066" s="7">
        <f>IF(P2066&gt;0,RANK(P2066,(P2066:R2066,S2066:AG2066)),0)</f>
        <v>1</v>
      </c>
      <c r="E2066" s="7">
        <f>IF(Q2066&gt;0,RANK(Q2066,(P2066:R2066,S2066:AG2066)),0)</f>
        <v>0</v>
      </c>
      <c r="F2066" s="7">
        <f>IF(R2066&gt;0,RANK(R2066,(P2066:R2066,S2066:AG2066)),0)</f>
        <v>2</v>
      </c>
      <c r="G2066" s="7">
        <f>IF(S2066&gt;0,RANK(S2066,(P2066:R2066,S2066:AG2066)),0)</f>
        <v>4</v>
      </c>
      <c r="H2066" s="49">
        <f t="shared" si="1169"/>
        <v>264</v>
      </c>
      <c r="I2066" s="178">
        <f t="shared" si="1152"/>
        <v>0.13909378292939936</v>
      </c>
      <c r="J2066" s="2"/>
      <c r="K2066" s="2">
        <f t="shared" si="1170"/>
        <v>0.56164383561643838</v>
      </c>
      <c r="L2066" s="2">
        <f t="shared" si="1171"/>
        <v>0</v>
      </c>
      <c r="M2066" s="2">
        <f t="shared" si="1172"/>
        <v>0.42255005268703899</v>
      </c>
      <c r="N2066" s="2">
        <f t="shared" si="1173"/>
        <v>6.8493150684931503E-3</v>
      </c>
      <c r="O2066" s="2">
        <f t="shared" si="1174"/>
        <v>8.9567966280294786E-3</v>
      </c>
      <c r="P2066" s="1">
        <v>1066</v>
      </c>
      <c r="R2066" s="1">
        <v>802</v>
      </c>
      <c r="S2066" s="1">
        <v>13</v>
      </c>
      <c r="X2066" s="1">
        <v>17</v>
      </c>
      <c r="AI2066" s="7">
        <f t="shared" si="1175"/>
        <v>0</v>
      </c>
      <c r="AJ2066" s="7">
        <f t="shared" si="1176"/>
        <v>0</v>
      </c>
      <c r="AK2066" s="7">
        <f t="shared" si="1177"/>
        <v>0</v>
      </c>
      <c r="AL2066" s="7">
        <f t="shared" si="1178"/>
        <v>0</v>
      </c>
      <c r="AM2066" s="2">
        <f t="shared" si="1179"/>
        <v>0</v>
      </c>
      <c r="AN2066" s="2">
        <f t="shared" si="1180"/>
        <v>0</v>
      </c>
      <c r="AO2066" s="2">
        <f t="shared" si="1181"/>
        <v>0</v>
      </c>
      <c r="AP2066" s="2">
        <f t="shared" si="1182"/>
        <v>0</v>
      </c>
      <c r="AQ2066" s="2"/>
      <c r="AR2066" t="str">
        <f t="shared" si="1153"/>
        <v>Cheatham</v>
      </c>
      <c r="AS2066" t="s">
        <v>14</v>
      </c>
      <c r="AT2066" s="182"/>
      <c r="AV2066" s="98">
        <v>47</v>
      </c>
      <c r="AW2066" s="100">
        <v>21</v>
      </c>
      <c r="AX2066" s="106">
        <f t="shared" si="1183"/>
        <v>47021</v>
      </c>
      <c r="AZ2066" s="7" t="s">
        <v>2975</v>
      </c>
      <c r="BA2066" t="s">
        <v>3208</v>
      </c>
      <c r="BB2066" s="177"/>
      <c r="BC2066" s="177"/>
      <c r="BD2066" s="177"/>
    </row>
    <row r="2067" spans="1:56" s="1" customFormat="1" hidden="1" outlineLevel="1">
      <c r="A2067" t="s">
        <v>2178</v>
      </c>
      <c r="B2067" t="s">
        <v>14</v>
      </c>
      <c r="C2067" s="1">
        <f t="shared" si="1168"/>
        <v>498</v>
      </c>
      <c r="D2067" s="7">
        <f>IF(P2067&gt;0,RANK(P2067,(P2067:R2067,S2067:AG2067)),0)</f>
        <v>1</v>
      </c>
      <c r="E2067" s="7">
        <f>IF(Q2067&gt;0,RANK(Q2067,(P2067:R2067,S2067:AG2067)),0)</f>
        <v>0</v>
      </c>
      <c r="F2067" s="7">
        <f>IF(R2067&gt;0,RANK(R2067,(P2067:R2067,S2067:AG2067)),0)</f>
        <v>2</v>
      </c>
      <c r="G2067" s="7">
        <f>IF(S2067&gt;0,RANK(S2067,(P2067:R2067,S2067:AG2067)),0)</f>
        <v>4</v>
      </c>
      <c r="H2067" s="49">
        <f t="shared" si="1169"/>
        <v>197</v>
      </c>
      <c r="I2067" s="178">
        <f t="shared" si="1152"/>
        <v>0.39558232931726905</v>
      </c>
      <c r="J2067" s="2"/>
      <c r="K2067" s="2">
        <f t="shared" si="1170"/>
        <v>0.68674698795180722</v>
      </c>
      <c r="L2067" s="2">
        <f t="shared" si="1171"/>
        <v>0</v>
      </c>
      <c r="M2067" s="2">
        <f t="shared" si="1172"/>
        <v>0.29116465863453816</v>
      </c>
      <c r="N2067" s="2">
        <f t="shared" si="1173"/>
        <v>4.0160642570281121E-3</v>
      </c>
      <c r="O2067" s="2">
        <f t="shared" si="1174"/>
        <v>1.8072289156626502E-2</v>
      </c>
      <c r="P2067" s="1">
        <v>342</v>
      </c>
      <c r="R2067" s="1">
        <v>145</v>
      </c>
      <c r="S2067" s="1">
        <v>2</v>
      </c>
      <c r="X2067" s="1">
        <v>9</v>
      </c>
      <c r="AI2067" s="7">
        <f t="shared" si="1175"/>
        <v>0</v>
      </c>
      <c r="AJ2067" s="7">
        <f t="shared" si="1176"/>
        <v>0</v>
      </c>
      <c r="AK2067" s="7">
        <f t="shared" si="1177"/>
        <v>0</v>
      </c>
      <c r="AL2067" s="7">
        <f t="shared" si="1178"/>
        <v>0</v>
      </c>
      <c r="AM2067" s="2">
        <f t="shared" si="1179"/>
        <v>0</v>
      </c>
      <c r="AN2067" s="2">
        <f t="shared" si="1180"/>
        <v>0</v>
      </c>
      <c r="AO2067" s="2">
        <f t="shared" si="1181"/>
        <v>0</v>
      </c>
      <c r="AP2067" s="2">
        <f t="shared" si="1182"/>
        <v>0</v>
      </c>
      <c r="AQ2067" s="2"/>
      <c r="AR2067" t="str">
        <f t="shared" si="1153"/>
        <v>Chester</v>
      </c>
      <c r="AS2067" t="s">
        <v>14</v>
      </c>
      <c r="AT2067" s="182">
        <v>7</v>
      </c>
      <c r="AV2067" s="98">
        <v>47</v>
      </c>
      <c r="AW2067" s="100">
        <v>23</v>
      </c>
      <c r="AX2067" s="106">
        <f t="shared" si="1183"/>
        <v>47023</v>
      </c>
      <c r="AZ2067" s="7" t="s">
        <v>2975</v>
      </c>
      <c r="BA2067" t="s">
        <v>3208</v>
      </c>
      <c r="BB2067" s="177"/>
      <c r="BC2067" s="177"/>
      <c r="BD2067" s="177"/>
    </row>
    <row r="2068" spans="1:56" hidden="1" outlineLevel="1">
      <c r="A2068" t="s">
        <v>2352</v>
      </c>
      <c r="B2068" t="s">
        <v>14</v>
      </c>
      <c r="C2068" s="1">
        <f t="shared" si="1168"/>
        <v>882</v>
      </c>
      <c r="D2068" s="7">
        <f>IF(P2068&gt;0,RANK(P2068,(P2068:R2068,S2068:AG2068)),0)</f>
        <v>1</v>
      </c>
      <c r="E2068" s="7">
        <f>IF(Q2068&gt;0,RANK(Q2068,(P2068:R2068,S2068:AG2068)),0)</f>
        <v>0</v>
      </c>
      <c r="F2068" s="7">
        <f>IF(R2068&gt;0,RANK(R2068,(P2068:R2068,S2068:AG2068)),0)</f>
        <v>2</v>
      </c>
      <c r="G2068" s="7">
        <f>IF(S2068&gt;0,RANK(S2068,(P2068:R2068,S2068:AG2068)),0)</f>
        <v>4</v>
      </c>
      <c r="H2068" s="49">
        <f t="shared" si="1169"/>
        <v>231</v>
      </c>
      <c r="I2068" s="178">
        <f t="shared" ref="I2068:I2131" si="1184">H2068/C2068</f>
        <v>0.26190476190476192</v>
      </c>
      <c r="J2068" s="2"/>
      <c r="K2068" s="2">
        <f t="shared" si="1170"/>
        <v>0.6167800453514739</v>
      </c>
      <c r="L2068" s="2">
        <f t="shared" si="1171"/>
        <v>0</v>
      </c>
      <c r="M2068" s="2">
        <f t="shared" si="1172"/>
        <v>0.35487528344671204</v>
      </c>
      <c r="N2068" s="2">
        <f t="shared" si="1173"/>
        <v>1.2471655328798186E-2</v>
      </c>
      <c r="O2068" s="2">
        <f t="shared" si="1174"/>
        <v>1.5873015873015865E-2</v>
      </c>
      <c r="P2068" s="1">
        <v>544</v>
      </c>
      <c r="R2068" s="1">
        <v>313</v>
      </c>
      <c r="S2068" s="1">
        <v>11</v>
      </c>
      <c r="X2068" s="1">
        <v>14</v>
      </c>
      <c r="AI2068" s="7">
        <f t="shared" si="1175"/>
        <v>0</v>
      </c>
      <c r="AJ2068" s="7">
        <f t="shared" si="1176"/>
        <v>0</v>
      </c>
      <c r="AK2068" s="7">
        <f t="shared" si="1177"/>
        <v>0</v>
      </c>
      <c r="AL2068" s="7">
        <f t="shared" si="1178"/>
        <v>0</v>
      </c>
      <c r="AM2068" s="2">
        <f t="shared" si="1179"/>
        <v>0</v>
      </c>
      <c r="AN2068" s="2">
        <f t="shared" si="1180"/>
        <v>0</v>
      </c>
      <c r="AO2068" s="2">
        <f t="shared" si="1181"/>
        <v>0</v>
      </c>
      <c r="AP2068" s="2">
        <f t="shared" si="1182"/>
        <v>0</v>
      </c>
      <c r="AR2068" t="str">
        <f t="shared" si="1153"/>
        <v>Claiborne</v>
      </c>
      <c r="AS2068" t="s">
        <v>14</v>
      </c>
      <c r="AT2068" s="182">
        <v>2</v>
      </c>
      <c r="AV2068" s="98">
        <v>47</v>
      </c>
      <c r="AW2068" s="100">
        <v>25</v>
      </c>
      <c r="AX2068" s="106">
        <f t="shared" si="1183"/>
        <v>47025</v>
      </c>
      <c r="AZ2068" s="7" t="s">
        <v>2975</v>
      </c>
      <c r="BA2068" t="s">
        <v>3208</v>
      </c>
      <c r="BB2068" s="177"/>
      <c r="BC2068" s="177"/>
      <c r="BD2068" s="177"/>
    </row>
    <row r="2069" spans="1:56" hidden="1" outlineLevel="1">
      <c r="A2069" t="s">
        <v>1202</v>
      </c>
      <c r="B2069" t="s">
        <v>14</v>
      </c>
      <c r="C2069" s="1">
        <f t="shared" si="1168"/>
        <v>381</v>
      </c>
      <c r="D2069" s="7">
        <f>IF(P2069&gt;0,RANK(P2069,(P2069:R2069,S2069:AG2069)),0)</f>
        <v>1</v>
      </c>
      <c r="E2069" s="7">
        <f>IF(Q2069&gt;0,RANK(Q2069,(P2069:R2069,S2069:AG2069)),0)</f>
        <v>0</v>
      </c>
      <c r="F2069" s="7">
        <f>IF(R2069&gt;0,RANK(R2069,(P2069:R2069,S2069:AG2069)),0)</f>
        <v>2</v>
      </c>
      <c r="G2069" s="7">
        <f>IF(S2069&gt;0,RANK(S2069,(P2069:R2069,S2069:AG2069)),0)</f>
        <v>4</v>
      </c>
      <c r="H2069" s="49">
        <f t="shared" si="1169"/>
        <v>167</v>
      </c>
      <c r="I2069" s="178">
        <f t="shared" si="1184"/>
        <v>0.43832020997375326</v>
      </c>
      <c r="J2069" s="2"/>
      <c r="K2069" s="2">
        <f t="shared" si="1170"/>
        <v>0.70866141732283461</v>
      </c>
      <c r="L2069" s="2">
        <f t="shared" si="1171"/>
        <v>0</v>
      </c>
      <c r="M2069" s="2">
        <f t="shared" si="1172"/>
        <v>0.27034120734908135</v>
      </c>
      <c r="N2069" s="2">
        <f t="shared" si="1173"/>
        <v>5.2493438320209973E-3</v>
      </c>
      <c r="O2069" s="2">
        <f t="shared" si="1174"/>
        <v>1.5748031496063047E-2</v>
      </c>
      <c r="P2069" s="1">
        <v>270</v>
      </c>
      <c r="R2069" s="1">
        <v>103</v>
      </c>
      <c r="S2069" s="1">
        <v>2</v>
      </c>
      <c r="X2069" s="1">
        <v>6</v>
      </c>
      <c r="AI2069" s="7">
        <f t="shared" si="1175"/>
        <v>0</v>
      </c>
      <c r="AJ2069" s="7">
        <f t="shared" si="1176"/>
        <v>0</v>
      </c>
      <c r="AK2069" s="7">
        <f t="shared" si="1177"/>
        <v>0</v>
      </c>
      <c r="AL2069" s="7">
        <f t="shared" si="1178"/>
        <v>0</v>
      </c>
      <c r="AM2069" s="2">
        <f t="shared" si="1179"/>
        <v>0</v>
      </c>
      <c r="AN2069" s="2">
        <f t="shared" si="1180"/>
        <v>0</v>
      </c>
      <c r="AO2069" s="2">
        <f t="shared" si="1181"/>
        <v>0</v>
      </c>
      <c r="AP2069" s="2">
        <f t="shared" si="1182"/>
        <v>0</v>
      </c>
      <c r="AR2069" t="str">
        <f t="shared" si="1153"/>
        <v>Clay</v>
      </c>
      <c r="AS2069" t="s">
        <v>14</v>
      </c>
      <c r="AT2069" s="182">
        <v>6</v>
      </c>
      <c r="AV2069" s="98">
        <v>47</v>
      </c>
      <c r="AW2069" s="100">
        <v>27</v>
      </c>
      <c r="AX2069" s="106">
        <f t="shared" si="1183"/>
        <v>47027</v>
      </c>
      <c r="AZ2069" s="7" t="s">
        <v>2975</v>
      </c>
      <c r="BA2069" t="s">
        <v>3208</v>
      </c>
      <c r="BB2069" s="177"/>
      <c r="BC2069" s="177"/>
      <c r="BD2069" s="177"/>
    </row>
    <row r="2070" spans="1:56" hidden="1" outlineLevel="1">
      <c r="A2070" t="s">
        <v>2031</v>
      </c>
      <c r="B2070" t="s">
        <v>14</v>
      </c>
      <c r="C2070" s="1">
        <f t="shared" si="1168"/>
        <v>837</v>
      </c>
      <c r="D2070" s="7">
        <f>IF(P2070&gt;0,RANK(P2070,(P2070:R2070,S2070:AG2070)),0)</f>
        <v>1</v>
      </c>
      <c r="E2070" s="7">
        <f>IF(Q2070&gt;0,RANK(Q2070,(P2070:R2070,S2070:AG2070)),0)</f>
        <v>0</v>
      </c>
      <c r="F2070" s="7">
        <f>IF(R2070&gt;0,RANK(R2070,(P2070:R2070,S2070:AG2070)),0)</f>
        <v>2</v>
      </c>
      <c r="G2070" s="7">
        <f>IF(S2070&gt;0,RANK(S2070,(P2070:R2070,S2070:AG2070)),0)</f>
        <v>4</v>
      </c>
      <c r="H2070" s="49">
        <f t="shared" si="1169"/>
        <v>98</v>
      </c>
      <c r="I2070" s="178">
        <f t="shared" si="1184"/>
        <v>0.11708482676224612</v>
      </c>
      <c r="J2070" s="2"/>
      <c r="K2070" s="2">
        <f t="shared" si="1170"/>
        <v>0.54838709677419351</v>
      </c>
      <c r="L2070" s="2">
        <f t="shared" si="1171"/>
        <v>0</v>
      </c>
      <c r="M2070" s="2">
        <f t="shared" si="1172"/>
        <v>0.43130227001194743</v>
      </c>
      <c r="N2070" s="2">
        <f t="shared" si="1173"/>
        <v>7.1684587813620072E-3</v>
      </c>
      <c r="O2070" s="2">
        <f t="shared" si="1174"/>
        <v>1.3142174432497057E-2</v>
      </c>
      <c r="P2070" s="1">
        <v>459</v>
      </c>
      <c r="R2070" s="1">
        <v>361</v>
      </c>
      <c r="S2070" s="1">
        <v>6</v>
      </c>
      <c r="X2070" s="1">
        <v>11</v>
      </c>
      <c r="AI2070" s="7">
        <f t="shared" si="1175"/>
        <v>0</v>
      </c>
      <c r="AJ2070" s="7">
        <f t="shared" si="1176"/>
        <v>0</v>
      </c>
      <c r="AK2070" s="7">
        <f t="shared" si="1177"/>
        <v>0</v>
      </c>
      <c r="AL2070" s="7">
        <f t="shared" si="1178"/>
        <v>0</v>
      </c>
      <c r="AM2070" s="2">
        <f t="shared" si="1179"/>
        <v>0</v>
      </c>
      <c r="AN2070" s="2">
        <f t="shared" si="1180"/>
        <v>0</v>
      </c>
      <c r="AO2070" s="2">
        <f t="shared" si="1181"/>
        <v>0</v>
      </c>
      <c r="AP2070" s="2">
        <f t="shared" si="1182"/>
        <v>0</v>
      </c>
      <c r="AR2070" t="str">
        <f t="shared" si="1153"/>
        <v>Cocke</v>
      </c>
      <c r="AS2070" t="s">
        <v>14</v>
      </c>
      <c r="AT2070" s="182">
        <v>1</v>
      </c>
      <c r="AV2070" s="98">
        <v>47</v>
      </c>
      <c r="AW2070" s="100">
        <v>29</v>
      </c>
      <c r="AX2070" s="106">
        <f t="shared" si="1183"/>
        <v>47029</v>
      </c>
      <c r="AZ2070" s="7" t="s">
        <v>2975</v>
      </c>
      <c r="BA2070" t="s">
        <v>3208</v>
      </c>
      <c r="BB2070" s="177"/>
      <c r="BC2070" s="177"/>
      <c r="BD2070" s="177"/>
    </row>
    <row r="2071" spans="1:56" hidden="1" outlineLevel="1">
      <c r="A2071" t="s">
        <v>891</v>
      </c>
      <c r="B2071" t="s">
        <v>14</v>
      </c>
      <c r="C2071" s="1">
        <f t="shared" si="1168"/>
        <v>2405</v>
      </c>
      <c r="D2071" s="7">
        <f>IF(P2071&gt;0,RANK(P2071,(P2071:R2071,S2071:AG2071)),0)</f>
        <v>1</v>
      </c>
      <c r="E2071" s="7">
        <f>IF(Q2071&gt;0,RANK(Q2071,(P2071:R2071,S2071:AG2071)),0)</f>
        <v>0</v>
      </c>
      <c r="F2071" s="7">
        <f>IF(R2071&gt;0,RANK(R2071,(P2071:R2071,S2071:AG2071)),0)</f>
        <v>2</v>
      </c>
      <c r="G2071" s="7">
        <f>IF(S2071&gt;0,RANK(S2071,(P2071:R2071,S2071:AG2071)),0)</f>
        <v>4</v>
      </c>
      <c r="H2071" s="49">
        <f t="shared" si="1169"/>
        <v>673</v>
      </c>
      <c r="I2071" s="178">
        <f t="shared" si="1184"/>
        <v>0.27983367983367985</v>
      </c>
      <c r="J2071" s="2"/>
      <c r="K2071" s="2">
        <f t="shared" si="1170"/>
        <v>0.6253638253638254</v>
      </c>
      <c r="L2071" s="2">
        <f t="shared" si="1171"/>
        <v>0</v>
      </c>
      <c r="M2071" s="2">
        <f t="shared" si="1172"/>
        <v>0.34553014553014555</v>
      </c>
      <c r="N2071" s="2">
        <f t="shared" si="1173"/>
        <v>1.0810810810810811E-2</v>
      </c>
      <c r="O2071" s="2">
        <f t="shared" si="1174"/>
        <v>1.8295218295218241E-2</v>
      </c>
      <c r="P2071" s="1">
        <v>1504</v>
      </c>
      <c r="R2071" s="1">
        <v>831</v>
      </c>
      <c r="S2071" s="1">
        <v>26</v>
      </c>
      <c r="X2071" s="1">
        <v>44</v>
      </c>
      <c r="AI2071" s="7">
        <f t="shared" si="1175"/>
        <v>0</v>
      </c>
      <c r="AJ2071" s="7">
        <f t="shared" si="1176"/>
        <v>0</v>
      </c>
      <c r="AK2071" s="7">
        <f t="shared" si="1177"/>
        <v>0</v>
      </c>
      <c r="AL2071" s="7">
        <f t="shared" si="1178"/>
        <v>0</v>
      </c>
      <c r="AM2071" s="2">
        <f t="shared" si="1179"/>
        <v>0</v>
      </c>
      <c r="AN2071" s="2">
        <f t="shared" si="1180"/>
        <v>0</v>
      </c>
      <c r="AO2071" s="2">
        <f t="shared" si="1181"/>
        <v>0</v>
      </c>
      <c r="AP2071" s="2">
        <f t="shared" si="1182"/>
        <v>0</v>
      </c>
      <c r="AR2071" t="str">
        <f t="shared" si="1153"/>
        <v>Coffee</v>
      </c>
      <c r="AS2071" t="s">
        <v>14</v>
      </c>
      <c r="AT2071" s="182">
        <v>6</v>
      </c>
      <c r="AV2071" s="98">
        <v>47</v>
      </c>
      <c r="AW2071" s="100">
        <v>31</v>
      </c>
      <c r="AX2071" s="106">
        <f t="shared" si="1183"/>
        <v>47031</v>
      </c>
      <c r="AZ2071" s="7" t="s">
        <v>2975</v>
      </c>
      <c r="BA2071" t="s">
        <v>3208</v>
      </c>
      <c r="BB2071" s="177"/>
      <c r="BC2071" s="177"/>
      <c r="BD2071" s="177"/>
    </row>
    <row r="2072" spans="1:56" hidden="1" outlineLevel="1">
      <c r="A2072" t="s">
        <v>555</v>
      </c>
      <c r="B2072" t="s">
        <v>14</v>
      </c>
      <c r="C2072" s="1">
        <f t="shared" si="1168"/>
        <v>540</v>
      </c>
      <c r="D2072" s="7">
        <f>IF(P2072&gt;0,RANK(P2072,(P2072:R2072,S2072:AG2072)),0)</f>
        <v>1</v>
      </c>
      <c r="E2072" s="7">
        <f>IF(Q2072&gt;0,RANK(Q2072,(P2072:R2072,S2072:AG2072)),0)</f>
        <v>0</v>
      </c>
      <c r="F2072" s="7">
        <f>IF(R2072&gt;0,RANK(R2072,(P2072:R2072,S2072:AG2072)),0)</f>
        <v>2</v>
      </c>
      <c r="G2072" s="7">
        <f>IF(S2072&gt;0,RANK(S2072,(P2072:R2072,S2072:AG2072)),0)</f>
        <v>4</v>
      </c>
      <c r="H2072" s="49">
        <f t="shared" si="1169"/>
        <v>321</v>
      </c>
      <c r="I2072" s="178">
        <f t="shared" si="1184"/>
        <v>0.59444444444444444</v>
      </c>
      <c r="J2072" s="2"/>
      <c r="K2072" s="2">
        <f t="shared" si="1170"/>
        <v>0.78518518518518521</v>
      </c>
      <c r="L2072" s="2">
        <f t="shared" si="1171"/>
        <v>0</v>
      </c>
      <c r="M2072" s="2">
        <f t="shared" si="1172"/>
        <v>0.19074074074074074</v>
      </c>
      <c r="N2072" s="2">
        <f t="shared" si="1173"/>
        <v>3.7037037037037038E-3</v>
      </c>
      <c r="O2072" s="2">
        <f t="shared" si="1174"/>
        <v>2.0370370370370351E-2</v>
      </c>
      <c r="P2072" s="1">
        <v>424</v>
      </c>
      <c r="R2072" s="1">
        <v>103</v>
      </c>
      <c r="S2072" s="1">
        <v>2</v>
      </c>
      <c r="X2072" s="1">
        <v>11</v>
      </c>
      <c r="AI2072" s="7">
        <f t="shared" si="1175"/>
        <v>0</v>
      </c>
      <c r="AJ2072" s="7">
        <f t="shared" si="1176"/>
        <v>0</v>
      </c>
      <c r="AK2072" s="7">
        <f t="shared" si="1177"/>
        <v>0</v>
      </c>
      <c r="AL2072" s="7">
        <f t="shared" si="1178"/>
        <v>0</v>
      </c>
      <c r="AM2072" s="2">
        <f t="shared" si="1179"/>
        <v>0</v>
      </c>
      <c r="AN2072" s="2">
        <f t="shared" si="1180"/>
        <v>0</v>
      </c>
      <c r="AO2072" s="2">
        <f t="shared" si="1181"/>
        <v>0</v>
      </c>
      <c r="AP2072" s="2">
        <f t="shared" si="1182"/>
        <v>0</v>
      </c>
      <c r="AR2072" t="str">
        <f t="shared" si="1153"/>
        <v>Crockett</v>
      </c>
      <c r="AS2072" t="s">
        <v>14</v>
      </c>
      <c r="AT2072" s="182">
        <v>8</v>
      </c>
      <c r="AV2072" s="98">
        <v>47</v>
      </c>
      <c r="AW2072" s="100">
        <v>33</v>
      </c>
      <c r="AX2072" s="106">
        <f t="shared" si="1183"/>
        <v>47033</v>
      </c>
      <c r="AZ2072" s="7" t="s">
        <v>2975</v>
      </c>
      <c r="BA2072" t="s">
        <v>3208</v>
      </c>
      <c r="BB2072" s="177"/>
      <c r="BC2072" s="177"/>
      <c r="BD2072" s="177"/>
    </row>
    <row r="2073" spans="1:56" hidden="1" outlineLevel="1">
      <c r="A2073" t="s">
        <v>2204</v>
      </c>
      <c r="B2073" t="s">
        <v>14</v>
      </c>
      <c r="C2073" s="1">
        <f t="shared" si="1168"/>
        <v>2269</v>
      </c>
      <c r="D2073" s="7">
        <f>IF(P2073&gt;0,RANK(P2073,(P2073:R2073,S2073:AG2073)),0)</f>
        <v>1</v>
      </c>
      <c r="E2073" s="7">
        <f>IF(Q2073&gt;0,RANK(Q2073,(P2073:R2073,S2073:AG2073)),0)</f>
        <v>0</v>
      </c>
      <c r="F2073" s="7">
        <f>IF(R2073&gt;0,RANK(R2073,(P2073:R2073,S2073:AG2073)),0)</f>
        <v>2</v>
      </c>
      <c r="G2073" s="7">
        <f>IF(S2073&gt;0,RANK(S2073,(P2073:R2073,S2073:AG2073)),0)</f>
        <v>4</v>
      </c>
      <c r="H2073" s="49">
        <f t="shared" si="1169"/>
        <v>424</v>
      </c>
      <c r="I2073" s="178">
        <f t="shared" si="1184"/>
        <v>0.18686646099603349</v>
      </c>
      <c r="J2073" s="2"/>
      <c r="K2073" s="2">
        <f t="shared" si="1170"/>
        <v>0.57822829440282064</v>
      </c>
      <c r="L2073" s="2">
        <f t="shared" si="1171"/>
        <v>0</v>
      </c>
      <c r="M2073" s="2">
        <f t="shared" si="1172"/>
        <v>0.39136183340678715</v>
      </c>
      <c r="N2073" s="2">
        <f t="shared" si="1173"/>
        <v>1.4543851917144116E-2</v>
      </c>
      <c r="O2073" s="2">
        <f t="shared" si="1174"/>
        <v>1.5866020273248092E-2</v>
      </c>
      <c r="P2073" s="1">
        <v>1312</v>
      </c>
      <c r="R2073" s="1">
        <v>888</v>
      </c>
      <c r="S2073" s="1">
        <v>33</v>
      </c>
      <c r="X2073" s="1">
        <v>36</v>
      </c>
      <c r="AI2073" s="7">
        <f t="shared" si="1175"/>
        <v>0</v>
      </c>
      <c r="AJ2073" s="7">
        <f t="shared" si="1176"/>
        <v>0</v>
      </c>
      <c r="AK2073" s="7">
        <f t="shared" si="1177"/>
        <v>0</v>
      </c>
      <c r="AL2073" s="7">
        <f t="shared" si="1178"/>
        <v>0</v>
      </c>
      <c r="AM2073" s="2">
        <f t="shared" si="1179"/>
        <v>0</v>
      </c>
      <c r="AN2073" s="2">
        <f t="shared" si="1180"/>
        <v>0</v>
      </c>
      <c r="AO2073" s="2">
        <f t="shared" si="1181"/>
        <v>0</v>
      </c>
      <c r="AP2073" s="2">
        <f t="shared" si="1182"/>
        <v>0</v>
      </c>
      <c r="AR2073" t="str">
        <f t="shared" si="1153"/>
        <v>Cumberland</v>
      </c>
      <c r="AS2073" t="s">
        <v>14</v>
      </c>
      <c r="AT2073" s="182">
        <v>6</v>
      </c>
      <c r="AV2073" s="98">
        <v>47</v>
      </c>
      <c r="AW2073" s="100">
        <v>35</v>
      </c>
      <c r="AX2073" s="106">
        <f t="shared" si="1183"/>
        <v>47035</v>
      </c>
      <c r="AZ2073" s="7" t="s">
        <v>2975</v>
      </c>
      <c r="BA2073" t="s">
        <v>3208</v>
      </c>
      <c r="BB2073" s="177"/>
      <c r="BC2073" s="177"/>
      <c r="BD2073" s="177"/>
    </row>
    <row r="2074" spans="1:56" hidden="1" outlineLevel="1">
      <c r="A2074" t="s">
        <v>111</v>
      </c>
      <c r="B2074" t="s">
        <v>14</v>
      </c>
      <c r="C2074" s="1">
        <f t="shared" si="1168"/>
        <v>67507</v>
      </c>
      <c r="D2074" s="7">
        <f>IF(P2074&gt;0,RANK(P2074,(P2074:R2074,S2074:AG2074)),0)</f>
        <v>1</v>
      </c>
      <c r="E2074" s="7">
        <f>IF(Q2074&gt;0,RANK(Q2074,(P2074:R2074,S2074:AG2074)),0)</f>
        <v>0</v>
      </c>
      <c r="F2074" s="7">
        <f>IF(R2074&gt;0,RANK(R2074,(P2074:R2074,S2074:AG2074)),0)</f>
        <v>2</v>
      </c>
      <c r="G2074" s="7">
        <f>IF(S2074&gt;0,RANK(S2074,(P2074:R2074,S2074:AG2074)),0)</f>
        <v>4</v>
      </c>
      <c r="H2074" s="49">
        <f t="shared" si="1169"/>
        <v>21086</v>
      </c>
      <c r="I2074" s="178">
        <f t="shared" si="1184"/>
        <v>0.31235279304368435</v>
      </c>
      <c r="J2074" s="2"/>
      <c r="K2074" s="2">
        <f t="shared" si="1170"/>
        <v>0.65138430088731536</v>
      </c>
      <c r="L2074" s="2">
        <f t="shared" si="1171"/>
        <v>0</v>
      </c>
      <c r="M2074" s="2">
        <f t="shared" si="1172"/>
        <v>0.33903150784363101</v>
      </c>
      <c r="N2074" s="2">
        <f t="shared" si="1173"/>
        <v>2.992282281837439E-3</v>
      </c>
      <c r="O2074" s="2">
        <f t="shared" si="1174"/>
        <v>6.591908987216193E-3</v>
      </c>
      <c r="P2074" s="1">
        <v>43973</v>
      </c>
      <c r="R2074" s="1">
        <v>22887</v>
      </c>
      <c r="S2074" s="1">
        <v>202</v>
      </c>
      <c r="X2074" s="1">
        <v>445</v>
      </c>
      <c r="AI2074" s="7">
        <f t="shared" si="1175"/>
        <v>0</v>
      </c>
      <c r="AJ2074" s="7">
        <f t="shared" si="1176"/>
        <v>0</v>
      </c>
      <c r="AK2074" s="7">
        <f t="shared" si="1177"/>
        <v>0</v>
      </c>
      <c r="AL2074" s="7">
        <f t="shared" si="1178"/>
        <v>0</v>
      </c>
      <c r="AM2074" s="2">
        <f t="shared" si="1179"/>
        <v>0</v>
      </c>
      <c r="AN2074" s="2">
        <f t="shared" si="1180"/>
        <v>0</v>
      </c>
      <c r="AO2074" s="2">
        <f t="shared" si="1181"/>
        <v>0</v>
      </c>
      <c r="AP2074" s="2">
        <f t="shared" si="1182"/>
        <v>0</v>
      </c>
      <c r="AR2074" t="str">
        <f t="shared" si="1153"/>
        <v>Davidson</v>
      </c>
      <c r="AS2074" t="s">
        <v>14</v>
      </c>
      <c r="AT2074" s="182">
        <v>5</v>
      </c>
      <c r="AV2074" s="98">
        <v>47</v>
      </c>
      <c r="AW2074" s="100">
        <v>37</v>
      </c>
      <c r="AX2074" s="106">
        <f t="shared" si="1183"/>
        <v>47037</v>
      </c>
      <c r="AZ2074" s="7" t="s">
        <v>2975</v>
      </c>
      <c r="BA2074" t="s">
        <v>3208</v>
      </c>
      <c r="BB2074" s="177"/>
      <c r="BC2074" s="177"/>
      <c r="BD2074" s="177"/>
    </row>
    <row r="2075" spans="1:56" hidden="1" outlineLevel="1">
      <c r="A2075" t="s">
        <v>576</v>
      </c>
      <c r="B2075" t="s">
        <v>14</v>
      </c>
      <c r="C2075" s="1">
        <f t="shared" si="1168"/>
        <v>489</v>
      </c>
      <c r="D2075" s="7">
        <f>IF(P2075&gt;0,RANK(P2075,(P2075:R2075,S2075:AG2075)),0)</f>
        <v>1</v>
      </c>
      <c r="E2075" s="7">
        <f>IF(Q2075&gt;0,RANK(Q2075,(P2075:R2075,S2075:AG2075)),0)</f>
        <v>0</v>
      </c>
      <c r="F2075" s="7">
        <f>IF(R2075&gt;0,RANK(R2075,(P2075:R2075,S2075:AG2075)),0)</f>
        <v>2</v>
      </c>
      <c r="G2075" s="7">
        <f>IF(S2075&gt;0,RANK(S2075,(P2075:R2075,S2075:AG2075)),0)</f>
        <v>4</v>
      </c>
      <c r="H2075" s="49">
        <f t="shared" si="1169"/>
        <v>199</v>
      </c>
      <c r="I2075" s="178">
        <f t="shared" si="1184"/>
        <v>0.40695296523517382</v>
      </c>
      <c r="J2075" s="2"/>
      <c r="K2075" s="2">
        <f t="shared" si="1170"/>
        <v>0.67484662576687116</v>
      </c>
      <c r="L2075" s="2">
        <f t="shared" si="1171"/>
        <v>0</v>
      </c>
      <c r="M2075" s="2">
        <f t="shared" si="1172"/>
        <v>0.26789366053169733</v>
      </c>
      <c r="N2075" s="2">
        <f t="shared" si="1173"/>
        <v>2.0449897750511249E-2</v>
      </c>
      <c r="O2075" s="2">
        <f t="shared" si="1174"/>
        <v>3.6809815950920269E-2</v>
      </c>
      <c r="P2075" s="1">
        <v>330</v>
      </c>
      <c r="R2075" s="1">
        <v>131</v>
      </c>
      <c r="S2075" s="1">
        <v>10</v>
      </c>
      <c r="X2075" s="1">
        <v>18</v>
      </c>
      <c r="AI2075" s="7">
        <f t="shared" si="1175"/>
        <v>0</v>
      </c>
      <c r="AJ2075" s="7">
        <f t="shared" si="1176"/>
        <v>0</v>
      </c>
      <c r="AK2075" s="7">
        <f t="shared" si="1177"/>
        <v>0</v>
      </c>
      <c r="AL2075" s="7">
        <f t="shared" si="1178"/>
        <v>0</v>
      </c>
      <c r="AM2075" s="2">
        <f t="shared" si="1179"/>
        <v>0</v>
      </c>
      <c r="AN2075" s="2">
        <f t="shared" si="1180"/>
        <v>0</v>
      </c>
      <c r="AO2075" s="2">
        <f t="shared" si="1181"/>
        <v>0</v>
      </c>
      <c r="AP2075" s="2">
        <f t="shared" si="1182"/>
        <v>0</v>
      </c>
      <c r="AR2075" t="str">
        <f t="shared" ref="AR2075:AR2138" si="1185">A2075</f>
        <v>Decatur</v>
      </c>
      <c r="AS2075" t="s">
        <v>14</v>
      </c>
      <c r="AT2075" s="182">
        <v>7</v>
      </c>
      <c r="AV2075" s="98">
        <v>47</v>
      </c>
      <c r="AW2075" s="100">
        <v>39</v>
      </c>
      <c r="AX2075" s="106">
        <f t="shared" si="1183"/>
        <v>47039</v>
      </c>
      <c r="AZ2075" s="7" t="s">
        <v>2975</v>
      </c>
      <c r="BA2075" t="s">
        <v>3208</v>
      </c>
      <c r="BB2075" s="177"/>
      <c r="BC2075" s="177"/>
      <c r="BD2075" s="177"/>
    </row>
    <row r="2076" spans="1:56" hidden="1" outlineLevel="1">
      <c r="A2076" t="s">
        <v>252</v>
      </c>
      <c r="B2076" t="s">
        <v>14</v>
      </c>
      <c r="C2076" s="1">
        <f t="shared" si="1168"/>
        <v>965</v>
      </c>
      <c r="D2076" s="7">
        <f>IF(P2076&gt;0,RANK(P2076,(P2076:R2076,S2076:AG2076)),0)</f>
        <v>1</v>
      </c>
      <c r="E2076" s="7">
        <f>IF(Q2076&gt;0,RANK(Q2076,(P2076:R2076,S2076:AG2076)),0)</f>
        <v>0</v>
      </c>
      <c r="F2076" s="7">
        <f>IF(R2076&gt;0,RANK(R2076,(P2076:R2076,S2076:AG2076)),0)</f>
        <v>2</v>
      </c>
      <c r="G2076" s="7">
        <f>IF(S2076&gt;0,RANK(S2076,(P2076:R2076,S2076:AG2076)),0)</f>
        <v>4</v>
      </c>
      <c r="H2076" s="49">
        <f t="shared" si="1169"/>
        <v>355</v>
      </c>
      <c r="I2076" s="178">
        <f t="shared" si="1184"/>
        <v>0.36787564766839376</v>
      </c>
      <c r="J2076" s="2"/>
      <c r="K2076" s="2">
        <f t="shared" si="1170"/>
        <v>0.6642487046632124</v>
      </c>
      <c r="L2076" s="2">
        <f t="shared" si="1171"/>
        <v>0</v>
      </c>
      <c r="M2076" s="2">
        <f t="shared" si="1172"/>
        <v>0.29637305699481864</v>
      </c>
      <c r="N2076" s="2">
        <f t="shared" si="1173"/>
        <v>1.2435233160621761E-2</v>
      </c>
      <c r="O2076" s="2">
        <f t="shared" si="1174"/>
        <v>2.69430051813472E-2</v>
      </c>
      <c r="P2076" s="1">
        <v>641</v>
      </c>
      <c r="R2076" s="1">
        <v>286</v>
      </c>
      <c r="S2076" s="1">
        <v>12</v>
      </c>
      <c r="X2076" s="1">
        <v>26</v>
      </c>
      <c r="AI2076" s="7">
        <f t="shared" si="1175"/>
        <v>0</v>
      </c>
      <c r="AJ2076" s="7">
        <f t="shared" si="1176"/>
        <v>0</v>
      </c>
      <c r="AK2076" s="7">
        <f t="shared" si="1177"/>
        <v>0</v>
      </c>
      <c r="AL2076" s="7">
        <f t="shared" si="1178"/>
        <v>0</v>
      </c>
      <c r="AM2076" s="2">
        <f t="shared" si="1179"/>
        <v>0</v>
      </c>
      <c r="AN2076" s="2">
        <f t="shared" si="1180"/>
        <v>0</v>
      </c>
      <c r="AO2076" s="2">
        <f t="shared" si="1181"/>
        <v>0</v>
      </c>
      <c r="AP2076" s="2">
        <f t="shared" si="1182"/>
        <v>0</v>
      </c>
      <c r="AR2076" t="str">
        <f t="shared" si="1185"/>
        <v>DeKalb</v>
      </c>
      <c r="AS2076" t="s">
        <v>14</v>
      </c>
      <c r="AT2076" s="182">
        <v>6</v>
      </c>
      <c r="AV2076" s="98">
        <v>47</v>
      </c>
      <c r="AW2076" s="100">
        <v>41</v>
      </c>
      <c r="AX2076" s="106">
        <f t="shared" si="1183"/>
        <v>47041</v>
      </c>
      <c r="AZ2076" s="7" t="s">
        <v>2975</v>
      </c>
      <c r="BA2076" t="s">
        <v>3208</v>
      </c>
      <c r="BB2076" s="177"/>
      <c r="BC2076" s="177"/>
      <c r="BD2076" s="177"/>
    </row>
    <row r="2077" spans="1:56" hidden="1" outlineLevel="1">
      <c r="A2077" t="s">
        <v>310</v>
      </c>
      <c r="B2077" t="s">
        <v>14</v>
      </c>
      <c r="C2077" s="1">
        <f t="shared" si="1168"/>
        <v>2230</v>
      </c>
      <c r="D2077" s="7">
        <f>IF(P2077&gt;0,RANK(P2077,(P2077:R2077,S2077:AG2077)),0)</f>
        <v>1</v>
      </c>
      <c r="E2077" s="7">
        <f>IF(Q2077&gt;0,RANK(Q2077,(P2077:R2077,S2077:AG2077)),0)</f>
        <v>0</v>
      </c>
      <c r="F2077" s="7">
        <f>IF(R2077&gt;0,RANK(R2077,(P2077:R2077,S2077:AG2077)),0)</f>
        <v>2</v>
      </c>
      <c r="G2077" s="7">
        <f>IF(S2077&gt;0,RANK(S2077,(P2077:R2077,S2077:AG2077)),0)</f>
        <v>4</v>
      </c>
      <c r="H2077" s="49">
        <f t="shared" si="1169"/>
        <v>801</v>
      </c>
      <c r="I2077" s="178">
        <f t="shared" si="1184"/>
        <v>0.35919282511210765</v>
      </c>
      <c r="J2077" s="2"/>
      <c r="K2077" s="2">
        <f t="shared" si="1170"/>
        <v>0.6713004484304933</v>
      </c>
      <c r="L2077" s="2">
        <f t="shared" si="1171"/>
        <v>0</v>
      </c>
      <c r="M2077" s="2">
        <f t="shared" si="1172"/>
        <v>0.31210762331838565</v>
      </c>
      <c r="N2077" s="2">
        <f t="shared" si="1173"/>
        <v>7.1748878923766817E-3</v>
      </c>
      <c r="O2077" s="2">
        <f t="shared" si="1174"/>
        <v>9.4170403587443656E-3</v>
      </c>
      <c r="P2077" s="1">
        <v>1497</v>
      </c>
      <c r="R2077" s="1">
        <v>696</v>
      </c>
      <c r="S2077" s="1">
        <v>16</v>
      </c>
      <c r="X2077" s="1">
        <v>21</v>
      </c>
      <c r="AI2077" s="7">
        <f t="shared" si="1175"/>
        <v>0</v>
      </c>
      <c r="AJ2077" s="7">
        <f t="shared" si="1176"/>
        <v>0</v>
      </c>
      <c r="AK2077" s="7">
        <f t="shared" si="1177"/>
        <v>0</v>
      </c>
      <c r="AL2077" s="7">
        <f t="shared" si="1178"/>
        <v>0</v>
      </c>
      <c r="AM2077" s="2">
        <f t="shared" si="1179"/>
        <v>0</v>
      </c>
      <c r="AN2077" s="2">
        <f t="shared" si="1180"/>
        <v>0</v>
      </c>
      <c r="AO2077" s="2">
        <f t="shared" si="1181"/>
        <v>0</v>
      </c>
      <c r="AP2077" s="2">
        <f t="shared" si="1182"/>
        <v>0</v>
      </c>
      <c r="AR2077" t="str">
        <f t="shared" si="1185"/>
        <v>Dickson</v>
      </c>
      <c r="AS2077" t="s">
        <v>14</v>
      </c>
      <c r="AT2077" s="182">
        <v>5</v>
      </c>
      <c r="AV2077" s="98">
        <v>47</v>
      </c>
      <c r="AW2077" s="100">
        <v>43</v>
      </c>
      <c r="AX2077" s="106">
        <f t="shared" si="1183"/>
        <v>47043</v>
      </c>
      <c r="AZ2077" s="7" t="s">
        <v>2975</v>
      </c>
      <c r="BA2077" t="s">
        <v>3208</v>
      </c>
      <c r="BB2077" s="177"/>
      <c r="BC2077" s="177"/>
      <c r="BD2077" s="177"/>
    </row>
    <row r="2078" spans="1:56" hidden="1" outlineLevel="1">
      <c r="A2078" t="s">
        <v>364</v>
      </c>
      <c r="B2078" t="s">
        <v>14</v>
      </c>
      <c r="C2078" s="1">
        <f t="shared" si="1168"/>
        <v>1147</v>
      </c>
      <c r="D2078" s="7">
        <f>IF(P2078&gt;0,RANK(P2078,(P2078:R2078,S2078:AG2078)),0)</f>
        <v>1</v>
      </c>
      <c r="E2078" s="7">
        <f>IF(Q2078&gt;0,RANK(Q2078,(P2078:R2078,S2078:AG2078)),0)</f>
        <v>0</v>
      </c>
      <c r="F2078" s="7">
        <f>IF(R2078&gt;0,RANK(R2078,(P2078:R2078,S2078:AG2078)),0)</f>
        <v>2</v>
      </c>
      <c r="G2078" s="7">
        <f>IF(S2078&gt;0,RANK(S2078,(P2078:R2078,S2078:AG2078)),0)</f>
        <v>4</v>
      </c>
      <c r="H2078" s="49">
        <f t="shared" si="1169"/>
        <v>518</v>
      </c>
      <c r="I2078" s="178">
        <f t="shared" si="1184"/>
        <v>0.45161290322580644</v>
      </c>
      <c r="J2078" s="2"/>
      <c r="K2078" s="2">
        <f t="shared" si="1170"/>
        <v>0.71665213600697475</v>
      </c>
      <c r="L2078" s="2">
        <f t="shared" si="1171"/>
        <v>0</v>
      </c>
      <c r="M2078" s="2">
        <f t="shared" si="1172"/>
        <v>0.26503923278116825</v>
      </c>
      <c r="N2078" s="2">
        <f t="shared" si="1173"/>
        <v>8.7183958151700082E-3</v>
      </c>
      <c r="O2078" s="2">
        <f t="shared" si="1174"/>
        <v>9.5902353966869879E-3</v>
      </c>
      <c r="P2078" s="1">
        <v>822</v>
      </c>
      <c r="R2078" s="1">
        <v>304</v>
      </c>
      <c r="S2078" s="1">
        <v>10</v>
      </c>
      <c r="X2078" s="1">
        <v>11</v>
      </c>
      <c r="AI2078" s="7">
        <f t="shared" si="1175"/>
        <v>0</v>
      </c>
      <c r="AJ2078" s="7">
        <f t="shared" si="1176"/>
        <v>0</v>
      </c>
      <c r="AK2078" s="7">
        <f t="shared" si="1177"/>
        <v>0</v>
      </c>
      <c r="AL2078" s="7">
        <f t="shared" si="1178"/>
        <v>0</v>
      </c>
      <c r="AM2078" s="2">
        <f t="shared" si="1179"/>
        <v>0</v>
      </c>
      <c r="AN2078" s="2">
        <f t="shared" si="1180"/>
        <v>0</v>
      </c>
      <c r="AO2078" s="2">
        <f t="shared" si="1181"/>
        <v>0</v>
      </c>
      <c r="AP2078" s="2">
        <f t="shared" si="1182"/>
        <v>0</v>
      </c>
      <c r="AR2078" t="str">
        <f t="shared" si="1185"/>
        <v>Dyer</v>
      </c>
      <c r="AS2078" t="s">
        <v>14</v>
      </c>
      <c r="AT2078" s="182">
        <v>8</v>
      </c>
      <c r="AV2078" s="98">
        <v>47</v>
      </c>
      <c r="AW2078" s="100">
        <v>45</v>
      </c>
      <c r="AX2078" s="106">
        <f t="shared" si="1183"/>
        <v>47045</v>
      </c>
      <c r="AZ2078" s="7" t="s">
        <v>2975</v>
      </c>
      <c r="BA2078" t="s">
        <v>3208</v>
      </c>
      <c r="BB2078" s="177"/>
      <c r="BC2078" s="177"/>
      <c r="BD2078" s="177"/>
    </row>
    <row r="2079" spans="1:56" hidden="1" outlineLevel="1">
      <c r="A2079" t="s">
        <v>31</v>
      </c>
      <c r="B2079" t="s">
        <v>14</v>
      </c>
      <c r="C2079" s="1">
        <f t="shared" si="1168"/>
        <v>2384</v>
      </c>
      <c r="D2079" s="7">
        <f>IF(P2079&gt;0,RANK(P2079,(P2079:R2079,S2079:AG2079)),0)</f>
        <v>1</v>
      </c>
      <c r="E2079" s="7">
        <f>IF(Q2079&gt;0,RANK(Q2079,(P2079:R2079,S2079:AG2079)),0)</f>
        <v>0</v>
      </c>
      <c r="F2079" s="7">
        <f>IF(R2079&gt;0,RANK(R2079,(P2079:R2079,S2079:AG2079)),0)</f>
        <v>2</v>
      </c>
      <c r="G2079" s="7">
        <f>IF(S2079&gt;0,RANK(S2079,(P2079:R2079,S2079:AG2079)),0)</f>
        <v>4</v>
      </c>
      <c r="H2079" s="49">
        <f t="shared" si="1169"/>
        <v>1640</v>
      </c>
      <c r="I2079" s="178">
        <f t="shared" si="1184"/>
        <v>0.68791946308724827</v>
      </c>
      <c r="J2079" s="2"/>
      <c r="K2079" s="2">
        <f t="shared" si="1170"/>
        <v>0.84018456375838924</v>
      </c>
      <c r="L2079" s="2">
        <f t="shared" si="1171"/>
        <v>0</v>
      </c>
      <c r="M2079" s="2">
        <f t="shared" si="1172"/>
        <v>0.15226510067114093</v>
      </c>
      <c r="N2079" s="2">
        <f t="shared" si="1173"/>
        <v>3.3557046979865771E-3</v>
      </c>
      <c r="O2079" s="2">
        <f t="shared" si="1174"/>
        <v>4.1946308724832519E-3</v>
      </c>
      <c r="P2079" s="1">
        <v>2003</v>
      </c>
      <c r="R2079" s="1">
        <v>363</v>
      </c>
      <c r="S2079" s="1">
        <v>8</v>
      </c>
      <c r="X2079" s="1">
        <v>10</v>
      </c>
      <c r="AI2079" s="7">
        <f t="shared" si="1175"/>
        <v>0</v>
      </c>
      <c r="AJ2079" s="7">
        <f t="shared" si="1176"/>
        <v>0</v>
      </c>
      <c r="AK2079" s="7">
        <f t="shared" si="1177"/>
        <v>0</v>
      </c>
      <c r="AL2079" s="7">
        <f t="shared" si="1178"/>
        <v>0</v>
      </c>
      <c r="AM2079" s="2">
        <f t="shared" si="1179"/>
        <v>0</v>
      </c>
      <c r="AN2079" s="2">
        <f t="shared" si="1180"/>
        <v>0</v>
      </c>
      <c r="AO2079" s="2">
        <f t="shared" si="1181"/>
        <v>0</v>
      </c>
      <c r="AP2079" s="2">
        <f t="shared" si="1182"/>
        <v>0</v>
      </c>
      <c r="AR2079" t="str">
        <f t="shared" si="1185"/>
        <v>Fayette</v>
      </c>
      <c r="AS2079" t="s">
        <v>14</v>
      </c>
      <c r="AT2079" s="182">
        <v>8</v>
      </c>
      <c r="AV2079" s="98">
        <v>47</v>
      </c>
      <c r="AW2079" s="100">
        <v>47</v>
      </c>
      <c r="AX2079" s="106">
        <f t="shared" si="1183"/>
        <v>47047</v>
      </c>
      <c r="AZ2079" s="7" t="s">
        <v>2975</v>
      </c>
      <c r="BA2079" t="s">
        <v>3208</v>
      </c>
      <c r="BB2079" s="177"/>
      <c r="BC2079" s="177"/>
      <c r="BD2079" s="177"/>
    </row>
    <row r="2080" spans="1:56" hidden="1" outlineLevel="1">
      <c r="A2080" t="s">
        <v>2529</v>
      </c>
      <c r="B2080" t="s">
        <v>14</v>
      </c>
      <c r="C2080" s="1">
        <f t="shared" si="1168"/>
        <v>558</v>
      </c>
      <c r="D2080" s="7">
        <f>IF(P2080&gt;0,RANK(P2080,(P2080:R2080,S2080:AG2080)),0)</f>
        <v>1</v>
      </c>
      <c r="E2080" s="7">
        <f>IF(Q2080&gt;0,RANK(Q2080,(P2080:R2080,S2080:AG2080)),0)</f>
        <v>0</v>
      </c>
      <c r="F2080" s="7">
        <f>IF(R2080&gt;0,RANK(R2080,(P2080:R2080,S2080:AG2080)),0)</f>
        <v>2</v>
      </c>
      <c r="G2080" s="7">
        <f>IF(S2080&gt;0,RANK(S2080,(P2080:R2080,S2080:AG2080)),0)</f>
        <v>4</v>
      </c>
      <c r="H2080" s="49">
        <f t="shared" si="1169"/>
        <v>161</v>
      </c>
      <c r="I2080" s="178">
        <f t="shared" si="1184"/>
        <v>0.28853046594982079</v>
      </c>
      <c r="J2080" s="2"/>
      <c r="K2080" s="2">
        <f t="shared" si="1170"/>
        <v>0.63082437275985659</v>
      </c>
      <c r="L2080" s="2">
        <f t="shared" si="1171"/>
        <v>0</v>
      </c>
      <c r="M2080" s="2">
        <f t="shared" si="1172"/>
        <v>0.34229390681003585</v>
      </c>
      <c r="N2080" s="2">
        <f t="shared" si="1173"/>
        <v>1.2544802867383513E-2</v>
      </c>
      <c r="O2080" s="2">
        <f t="shared" si="1174"/>
        <v>1.4336917562724046E-2</v>
      </c>
      <c r="P2080" s="1">
        <v>352</v>
      </c>
      <c r="R2080" s="1">
        <v>191</v>
      </c>
      <c r="S2080" s="1">
        <v>7</v>
      </c>
      <c r="X2080" s="1">
        <v>8</v>
      </c>
      <c r="AI2080" s="7">
        <f t="shared" si="1175"/>
        <v>0</v>
      </c>
      <c r="AJ2080" s="7">
        <f t="shared" si="1176"/>
        <v>0</v>
      </c>
      <c r="AK2080" s="7">
        <f t="shared" si="1177"/>
        <v>0</v>
      </c>
      <c r="AL2080" s="7">
        <f t="shared" si="1178"/>
        <v>0</v>
      </c>
      <c r="AM2080" s="2">
        <f t="shared" si="1179"/>
        <v>0</v>
      </c>
      <c r="AN2080" s="2">
        <f t="shared" si="1180"/>
        <v>0</v>
      </c>
      <c r="AO2080" s="2">
        <f t="shared" si="1181"/>
        <v>0</v>
      </c>
      <c r="AP2080" s="2">
        <f t="shared" si="1182"/>
        <v>0</v>
      </c>
      <c r="AR2080" t="str">
        <f t="shared" si="1185"/>
        <v>Fentress</v>
      </c>
      <c r="AS2080" t="s">
        <v>14</v>
      </c>
      <c r="AT2080" s="182">
        <v>6</v>
      </c>
      <c r="AV2080" s="98">
        <v>47</v>
      </c>
      <c r="AW2080" s="100">
        <v>49</v>
      </c>
      <c r="AX2080" s="106">
        <f t="shared" si="1183"/>
        <v>47049</v>
      </c>
      <c r="AZ2080" s="7" t="s">
        <v>2975</v>
      </c>
      <c r="BA2080" t="s">
        <v>3208</v>
      </c>
      <c r="BB2080" s="177"/>
      <c r="BC2080" s="177"/>
      <c r="BD2080" s="177"/>
    </row>
    <row r="2081" spans="1:56" hidden="1" outlineLevel="1">
      <c r="A2081" t="s">
        <v>2429</v>
      </c>
      <c r="B2081" t="s">
        <v>14</v>
      </c>
      <c r="C2081" s="1">
        <f t="shared" si="1168"/>
        <v>2458</v>
      </c>
      <c r="D2081" s="7">
        <f>IF(P2081&gt;0,RANK(P2081,(P2081:R2081,S2081:AG2081)),0)</f>
        <v>1</v>
      </c>
      <c r="E2081" s="7">
        <f>IF(Q2081&gt;0,RANK(Q2081,(P2081:R2081,S2081:AG2081)),0)</f>
        <v>0</v>
      </c>
      <c r="F2081" s="7">
        <f>IF(R2081&gt;0,RANK(R2081,(P2081:R2081,S2081:AG2081)),0)</f>
        <v>2</v>
      </c>
      <c r="G2081" s="7">
        <f>IF(S2081&gt;0,RANK(S2081,(P2081:R2081,S2081:AG2081)),0)</f>
        <v>4</v>
      </c>
      <c r="H2081" s="49">
        <f t="shared" si="1169"/>
        <v>782</v>
      </c>
      <c r="I2081" s="178">
        <f t="shared" si="1184"/>
        <v>0.31814483319772174</v>
      </c>
      <c r="J2081" s="2"/>
      <c r="K2081" s="2">
        <f t="shared" si="1170"/>
        <v>0.64808787632221321</v>
      </c>
      <c r="L2081" s="2">
        <f t="shared" si="1171"/>
        <v>0</v>
      </c>
      <c r="M2081" s="2">
        <f t="shared" si="1172"/>
        <v>0.32994304312449146</v>
      </c>
      <c r="N2081" s="2">
        <f t="shared" si="1173"/>
        <v>9.3572009764035808E-3</v>
      </c>
      <c r="O2081" s="2">
        <f t="shared" si="1174"/>
        <v>1.2611879576891747E-2</v>
      </c>
      <c r="P2081" s="1">
        <v>1593</v>
      </c>
      <c r="R2081" s="1">
        <v>811</v>
      </c>
      <c r="S2081" s="1">
        <v>23</v>
      </c>
      <c r="X2081" s="1">
        <v>31</v>
      </c>
      <c r="AI2081" s="7">
        <f t="shared" si="1175"/>
        <v>0</v>
      </c>
      <c r="AJ2081" s="7">
        <f t="shared" si="1176"/>
        <v>0</v>
      </c>
      <c r="AK2081" s="7">
        <f t="shared" si="1177"/>
        <v>0</v>
      </c>
      <c r="AL2081" s="7">
        <f t="shared" si="1178"/>
        <v>0</v>
      </c>
      <c r="AM2081" s="2">
        <f t="shared" si="1179"/>
        <v>0</v>
      </c>
      <c r="AN2081" s="2">
        <f t="shared" si="1180"/>
        <v>0</v>
      </c>
      <c r="AO2081" s="2">
        <f t="shared" si="1181"/>
        <v>0</v>
      </c>
      <c r="AP2081" s="2">
        <f t="shared" si="1182"/>
        <v>0</v>
      </c>
      <c r="AR2081" t="str">
        <f t="shared" si="1185"/>
        <v>Franklin</v>
      </c>
      <c r="AS2081" t="s">
        <v>14</v>
      </c>
      <c r="AT2081" s="182">
        <v>4</v>
      </c>
      <c r="AV2081" s="98">
        <v>47</v>
      </c>
      <c r="AW2081" s="100">
        <v>51</v>
      </c>
      <c r="AX2081" s="106">
        <f t="shared" si="1183"/>
        <v>47051</v>
      </c>
      <c r="AZ2081" s="7" t="s">
        <v>2975</v>
      </c>
      <c r="BA2081" t="s">
        <v>3208</v>
      </c>
      <c r="BB2081" s="177"/>
      <c r="BC2081" s="177"/>
      <c r="BD2081" s="177"/>
    </row>
    <row r="2082" spans="1:56" hidden="1" outlineLevel="1">
      <c r="A2082" t="s">
        <v>2471</v>
      </c>
      <c r="B2082" t="s">
        <v>14</v>
      </c>
      <c r="C2082" s="1">
        <f t="shared" si="1168"/>
        <v>2016</v>
      </c>
      <c r="D2082" s="7">
        <f>IF(P2082&gt;0,RANK(P2082,(P2082:R2082,S2082:AG2082)),0)</f>
        <v>1</v>
      </c>
      <c r="E2082" s="7">
        <f>IF(Q2082&gt;0,RANK(Q2082,(P2082:R2082,S2082:AG2082)),0)</f>
        <v>0</v>
      </c>
      <c r="F2082" s="7">
        <f>IF(R2082&gt;0,RANK(R2082,(P2082:R2082,S2082:AG2082)),0)</f>
        <v>2</v>
      </c>
      <c r="G2082" s="7">
        <f>IF(S2082&gt;0,RANK(S2082,(P2082:R2082,S2082:AG2082)),0)</f>
        <v>4</v>
      </c>
      <c r="H2082" s="49">
        <f t="shared" si="1169"/>
        <v>1122</v>
      </c>
      <c r="I2082" s="178">
        <f t="shared" si="1184"/>
        <v>0.55654761904761907</v>
      </c>
      <c r="J2082" s="2"/>
      <c r="K2082" s="2">
        <f t="shared" si="1170"/>
        <v>0.76835317460317465</v>
      </c>
      <c r="L2082" s="2">
        <f t="shared" si="1171"/>
        <v>0</v>
      </c>
      <c r="M2082" s="2">
        <f t="shared" si="1172"/>
        <v>0.21180555555555555</v>
      </c>
      <c r="N2082" s="2">
        <f t="shared" si="1173"/>
        <v>6.4484126984126981E-3</v>
      </c>
      <c r="O2082" s="2">
        <f t="shared" si="1174"/>
        <v>1.33928571428571E-2</v>
      </c>
      <c r="P2082" s="1">
        <v>1549</v>
      </c>
      <c r="R2082" s="1">
        <v>427</v>
      </c>
      <c r="S2082" s="1">
        <v>13</v>
      </c>
      <c r="X2082" s="1">
        <v>27</v>
      </c>
      <c r="AI2082" s="7">
        <f t="shared" si="1175"/>
        <v>0</v>
      </c>
      <c r="AJ2082" s="7">
        <f t="shared" si="1176"/>
        <v>0</v>
      </c>
      <c r="AK2082" s="7">
        <f t="shared" si="1177"/>
        <v>0</v>
      </c>
      <c r="AL2082" s="7">
        <f t="shared" si="1178"/>
        <v>0</v>
      </c>
      <c r="AM2082" s="2">
        <f t="shared" si="1179"/>
        <v>0</v>
      </c>
      <c r="AN2082" s="2">
        <f t="shared" si="1180"/>
        <v>0</v>
      </c>
      <c r="AO2082" s="2">
        <f t="shared" si="1181"/>
        <v>0</v>
      </c>
      <c r="AP2082" s="2">
        <f t="shared" si="1182"/>
        <v>0</v>
      </c>
      <c r="AR2082" t="str">
        <f t="shared" si="1185"/>
        <v>Gibson</v>
      </c>
      <c r="AS2082" t="s">
        <v>14</v>
      </c>
      <c r="AT2082" s="182">
        <v>8</v>
      </c>
      <c r="AV2082" s="98">
        <v>47</v>
      </c>
      <c r="AW2082" s="100">
        <v>53</v>
      </c>
      <c r="AX2082" s="106">
        <f t="shared" si="1183"/>
        <v>47053</v>
      </c>
      <c r="AZ2082" s="7" t="s">
        <v>2975</v>
      </c>
      <c r="BA2082" t="s">
        <v>3208</v>
      </c>
      <c r="BB2082" s="177"/>
      <c r="BC2082" s="177"/>
      <c r="BD2082" s="177"/>
    </row>
    <row r="2083" spans="1:56" hidden="1" outlineLevel="1">
      <c r="A2083" t="s">
        <v>2530</v>
      </c>
      <c r="B2083" t="s">
        <v>14</v>
      </c>
      <c r="C2083" s="1">
        <f t="shared" si="1168"/>
        <v>1250</v>
      </c>
      <c r="D2083" s="7">
        <f>IF(P2083&gt;0,RANK(P2083,(P2083:R2083,S2083:AG2083)),0)</f>
        <v>1</v>
      </c>
      <c r="E2083" s="7">
        <f>IF(Q2083&gt;0,RANK(Q2083,(P2083:R2083,S2083:AG2083)),0)</f>
        <v>0</v>
      </c>
      <c r="F2083" s="7">
        <f>IF(R2083&gt;0,RANK(R2083,(P2083:R2083,S2083:AG2083)),0)</f>
        <v>2</v>
      </c>
      <c r="G2083" s="7">
        <f>IF(S2083&gt;0,RANK(S2083,(P2083:R2083,S2083:AG2083)),0)</f>
        <v>4</v>
      </c>
      <c r="H2083" s="49">
        <f t="shared" si="1169"/>
        <v>600</v>
      </c>
      <c r="I2083" s="178">
        <f t="shared" si="1184"/>
        <v>0.48</v>
      </c>
      <c r="J2083" s="2"/>
      <c r="K2083" s="2">
        <f t="shared" si="1170"/>
        <v>0.73199999999999998</v>
      </c>
      <c r="L2083" s="2">
        <f t="shared" si="1171"/>
        <v>0</v>
      </c>
      <c r="M2083" s="2">
        <f t="shared" si="1172"/>
        <v>0.252</v>
      </c>
      <c r="N2083" s="2">
        <f t="shared" si="1173"/>
        <v>3.2000000000000002E-3</v>
      </c>
      <c r="O2083" s="2">
        <f t="shared" si="1174"/>
        <v>1.2800000000000014E-2</v>
      </c>
      <c r="P2083" s="1">
        <v>915</v>
      </c>
      <c r="R2083" s="1">
        <v>315</v>
      </c>
      <c r="S2083" s="1">
        <v>4</v>
      </c>
      <c r="X2083" s="1">
        <v>16</v>
      </c>
      <c r="AI2083" s="7">
        <f t="shared" si="1175"/>
        <v>0</v>
      </c>
      <c r="AJ2083" s="7">
        <f t="shared" si="1176"/>
        <v>0</v>
      </c>
      <c r="AK2083" s="7">
        <f t="shared" si="1177"/>
        <v>0</v>
      </c>
      <c r="AL2083" s="7">
        <f t="shared" si="1178"/>
        <v>0</v>
      </c>
      <c r="AM2083" s="2">
        <f t="shared" si="1179"/>
        <v>0</v>
      </c>
      <c r="AN2083" s="2">
        <f t="shared" si="1180"/>
        <v>0</v>
      </c>
      <c r="AO2083" s="2">
        <f t="shared" si="1181"/>
        <v>0</v>
      </c>
      <c r="AP2083" s="2">
        <f t="shared" si="1182"/>
        <v>0</v>
      </c>
      <c r="AR2083" t="str">
        <f t="shared" si="1185"/>
        <v>Giles</v>
      </c>
      <c r="AS2083" t="s">
        <v>14</v>
      </c>
      <c r="AT2083" s="182">
        <v>7</v>
      </c>
      <c r="AV2083" s="98">
        <v>47</v>
      </c>
      <c r="AW2083" s="100">
        <v>55</v>
      </c>
      <c r="AX2083" s="106">
        <f t="shared" si="1183"/>
        <v>47055</v>
      </c>
      <c r="AZ2083" s="7" t="s">
        <v>2975</v>
      </c>
      <c r="BA2083" t="s">
        <v>3208</v>
      </c>
      <c r="BB2083" s="177"/>
      <c r="BC2083" s="177"/>
      <c r="BD2083" s="177"/>
    </row>
    <row r="2084" spans="1:56" hidden="1" outlineLevel="1">
      <c r="A2084" t="s">
        <v>2393</v>
      </c>
      <c r="B2084" t="s">
        <v>14</v>
      </c>
      <c r="C2084" s="1">
        <f t="shared" si="1168"/>
        <v>463</v>
      </c>
      <c r="D2084" s="7">
        <f>IF(P2084&gt;0,RANK(P2084,(P2084:R2084,S2084:AG2084)),0)</f>
        <v>1</v>
      </c>
      <c r="E2084" s="7">
        <f>IF(Q2084&gt;0,RANK(Q2084,(P2084:R2084,S2084:AG2084)),0)</f>
        <v>0</v>
      </c>
      <c r="F2084" s="7">
        <f>IF(R2084&gt;0,RANK(R2084,(P2084:R2084,S2084:AG2084)),0)</f>
        <v>2</v>
      </c>
      <c r="G2084" s="7">
        <f>IF(S2084&gt;0,RANK(S2084,(P2084:R2084,S2084:AG2084)),0)</f>
        <v>4</v>
      </c>
      <c r="H2084" s="49">
        <f t="shared" si="1169"/>
        <v>119</v>
      </c>
      <c r="I2084" s="178">
        <f t="shared" si="1184"/>
        <v>0.25701943844492442</v>
      </c>
      <c r="J2084" s="2"/>
      <c r="K2084" s="2">
        <f t="shared" si="1170"/>
        <v>0.61123110151187909</v>
      </c>
      <c r="L2084" s="2">
        <f t="shared" si="1171"/>
        <v>0</v>
      </c>
      <c r="M2084" s="2">
        <f t="shared" si="1172"/>
        <v>0.35421166306695462</v>
      </c>
      <c r="N2084" s="2">
        <f t="shared" si="1173"/>
        <v>8.6393088552915772E-3</v>
      </c>
      <c r="O2084" s="2">
        <f t="shared" si="1174"/>
        <v>2.5917926565874709E-2</v>
      </c>
      <c r="P2084" s="1">
        <v>283</v>
      </c>
      <c r="R2084" s="1">
        <v>164</v>
      </c>
      <c r="S2084" s="1">
        <v>4</v>
      </c>
      <c r="X2084" s="1">
        <v>12</v>
      </c>
      <c r="AI2084" s="7">
        <f t="shared" si="1175"/>
        <v>0</v>
      </c>
      <c r="AJ2084" s="7">
        <f t="shared" si="1176"/>
        <v>0</v>
      </c>
      <c r="AK2084" s="7">
        <f t="shared" si="1177"/>
        <v>0</v>
      </c>
      <c r="AL2084" s="7">
        <f t="shared" si="1178"/>
        <v>0</v>
      </c>
      <c r="AM2084" s="2">
        <f t="shared" si="1179"/>
        <v>0</v>
      </c>
      <c r="AN2084" s="2">
        <f t="shared" si="1180"/>
        <v>0</v>
      </c>
      <c r="AO2084" s="2">
        <f t="shared" si="1181"/>
        <v>0</v>
      </c>
      <c r="AP2084" s="2">
        <f t="shared" si="1182"/>
        <v>0</v>
      </c>
      <c r="AR2084" t="str">
        <f t="shared" si="1185"/>
        <v>Grainger</v>
      </c>
      <c r="AS2084" t="s">
        <v>14</v>
      </c>
      <c r="AT2084" s="182">
        <v>2</v>
      </c>
      <c r="AV2084" s="98">
        <v>47</v>
      </c>
      <c r="AW2084" s="100">
        <v>57</v>
      </c>
      <c r="AX2084" s="106">
        <f t="shared" si="1183"/>
        <v>47057</v>
      </c>
      <c r="AZ2084" s="7" t="s">
        <v>2975</v>
      </c>
      <c r="BA2084" t="s">
        <v>3208</v>
      </c>
      <c r="BB2084" s="177"/>
      <c r="BC2084" s="177"/>
      <c r="BD2084" s="177"/>
    </row>
    <row r="2085" spans="1:56" hidden="1" outlineLevel="1">
      <c r="A2085" t="s">
        <v>1318</v>
      </c>
      <c r="B2085" t="s">
        <v>14</v>
      </c>
      <c r="C2085" s="1">
        <f t="shared" si="1168"/>
        <v>2019</v>
      </c>
      <c r="D2085" s="7">
        <f>IF(P2085&gt;0,RANK(P2085,(P2085:R2085,S2085:AG2085)),0)</f>
        <v>1</v>
      </c>
      <c r="E2085" s="7">
        <f>IF(Q2085&gt;0,RANK(Q2085,(P2085:R2085,S2085:AG2085)),0)</f>
        <v>0</v>
      </c>
      <c r="F2085" s="7">
        <f>IF(R2085&gt;0,RANK(R2085,(P2085:R2085,S2085:AG2085)),0)</f>
        <v>2</v>
      </c>
      <c r="G2085" s="7">
        <f>IF(S2085&gt;0,RANK(S2085,(P2085:R2085,S2085:AG2085)),0)</f>
        <v>4</v>
      </c>
      <c r="H2085" s="49">
        <f t="shared" si="1169"/>
        <v>187</v>
      </c>
      <c r="I2085" s="178">
        <f t="shared" si="1184"/>
        <v>9.262010896483408E-2</v>
      </c>
      <c r="J2085" s="2"/>
      <c r="K2085" s="2">
        <f t="shared" si="1170"/>
        <v>0.53442298167409608</v>
      </c>
      <c r="L2085" s="2">
        <f t="shared" si="1171"/>
        <v>0</v>
      </c>
      <c r="M2085" s="2">
        <f t="shared" si="1172"/>
        <v>0.441802872709262</v>
      </c>
      <c r="N2085" s="2">
        <f t="shared" si="1173"/>
        <v>1.0896483407627538E-2</v>
      </c>
      <c r="O2085" s="2">
        <f t="shared" si="1174"/>
        <v>1.2877662209014391E-2</v>
      </c>
      <c r="P2085" s="1">
        <v>1079</v>
      </c>
      <c r="R2085" s="1">
        <v>892</v>
      </c>
      <c r="S2085" s="1">
        <v>22</v>
      </c>
      <c r="X2085" s="1">
        <v>26</v>
      </c>
      <c r="AI2085" s="7">
        <f t="shared" si="1175"/>
        <v>0</v>
      </c>
      <c r="AJ2085" s="7">
        <f t="shared" si="1176"/>
        <v>0</v>
      </c>
      <c r="AK2085" s="7">
        <f t="shared" si="1177"/>
        <v>0</v>
      </c>
      <c r="AL2085" s="7">
        <f t="shared" si="1178"/>
        <v>0</v>
      </c>
      <c r="AM2085" s="2">
        <f t="shared" si="1179"/>
        <v>0</v>
      </c>
      <c r="AN2085" s="2">
        <f t="shared" si="1180"/>
        <v>0</v>
      </c>
      <c r="AO2085" s="2">
        <f t="shared" si="1181"/>
        <v>0</v>
      </c>
      <c r="AP2085" s="2">
        <f t="shared" si="1182"/>
        <v>0</v>
      </c>
      <c r="AR2085" t="str">
        <f t="shared" si="1185"/>
        <v>Greene</v>
      </c>
      <c r="AS2085" t="s">
        <v>14</v>
      </c>
      <c r="AT2085" s="182">
        <v>1</v>
      </c>
      <c r="AV2085" s="98">
        <v>47</v>
      </c>
      <c r="AW2085" s="100">
        <v>59</v>
      </c>
      <c r="AX2085" s="106">
        <f t="shared" si="1183"/>
        <v>47059</v>
      </c>
      <c r="AZ2085" s="7" t="s">
        <v>2975</v>
      </c>
      <c r="BA2085" t="s">
        <v>3208</v>
      </c>
      <c r="BB2085" s="177"/>
      <c r="BC2085" s="177"/>
      <c r="BD2085" s="177"/>
    </row>
    <row r="2086" spans="1:56" hidden="1" outlineLevel="1">
      <c r="A2086" t="s">
        <v>2247</v>
      </c>
      <c r="B2086" t="s">
        <v>14</v>
      </c>
      <c r="C2086" s="1">
        <f t="shared" si="1168"/>
        <v>688</v>
      </c>
      <c r="D2086" s="7">
        <f>IF(P2086&gt;0,RANK(P2086,(P2086:R2086,S2086:AG2086)),0)</f>
        <v>1</v>
      </c>
      <c r="E2086" s="7">
        <f>IF(Q2086&gt;0,RANK(Q2086,(P2086:R2086,S2086:AG2086)),0)</f>
        <v>0</v>
      </c>
      <c r="F2086" s="7">
        <f>IF(R2086&gt;0,RANK(R2086,(P2086:R2086,S2086:AG2086)),0)</f>
        <v>2</v>
      </c>
      <c r="G2086" s="7">
        <f>IF(S2086&gt;0,RANK(S2086,(P2086:R2086,S2086:AG2086)),0)</f>
        <v>4</v>
      </c>
      <c r="H2086" s="49">
        <f t="shared" si="1169"/>
        <v>242</v>
      </c>
      <c r="I2086" s="178">
        <f t="shared" si="1184"/>
        <v>0.35174418604651164</v>
      </c>
      <c r="J2086" s="2"/>
      <c r="K2086" s="2">
        <f t="shared" si="1170"/>
        <v>0.64825581395348841</v>
      </c>
      <c r="L2086" s="2">
        <f t="shared" si="1171"/>
        <v>0</v>
      </c>
      <c r="M2086" s="2">
        <f t="shared" si="1172"/>
        <v>0.29651162790697677</v>
      </c>
      <c r="N2086" s="2">
        <f t="shared" si="1173"/>
        <v>1.7441860465116279E-2</v>
      </c>
      <c r="O2086" s="2">
        <f t="shared" si="1174"/>
        <v>3.7790697674418533E-2</v>
      </c>
      <c r="P2086" s="1">
        <v>446</v>
      </c>
      <c r="R2086" s="1">
        <v>204</v>
      </c>
      <c r="S2086" s="1">
        <v>12</v>
      </c>
      <c r="X2086" s="1">
        <v>26</v>
      </c>
      <c r="AI2086" s="7">
        <f t="shared" si="1175"/>
        <v>0</v>
      </c>
      <c r="AJ2086" s="7">
        <f t="shared" si="1176"/>
        <v>0</v>
      </c>
      <c r="AK2086" s="7">
        <f t="shared" si="1177"/>
        <v>0</v>
      </c>
      <c r="AL2086" s="7">
        <f t="shared" si="1178"/>
        <v>0</v>
      </c>
      <c r="AM2086" s="2">
        <f t="shared" si="1179"/>
        <v>0</v>
      </c>
      <c r="AN2086" s="2">
        <f t="shared" si="1180"/>
        <v>0</v>
      </c>
      <c r="AO2086" s="2">
        <f t="shared" si="1181"/>
        <v>0</v>
      </c>
      <c r="AP2086" s="2">
        <f t="shared" si="1182"/>
        <v>0</v>
      </c>
      <c r="AR2086" t="str">
        <f t="shared" si="1185"/>
        <v>Grundy</v>
      </c>
      <c r="AS2086" t="s">
        <v>14</v>
      </c>
      <c r="AT2086" s="182">
        <v>4</v>
      </c>
      <c r="AV2086" s="98">
        <v>47</v>
      </c>
      <c r="AW2086" s="100">
        <v>61</v>
      </c>
      <c r="AX2086" s="106">
        <f t="shared" si="1183"/>
        <v>47061</v>
      </c>
      <c r="AZ2086" s="7" t="s">
        <v>2975</v>
      </c>
      <c r="BA2086" t="s">
        <v>3208</v>
      </c>
      <c r="BB2086" s="177"/>
      <c r="BC2086" s="177"/>
      <c r="BD2086" s="177"/>
    </row>
    <row r="2087" spans="1:56" hidden="1" outlineLevel="1">
      <c r="A2087" t="s">
        <v>2174</v>
      </c>
      <c r="B2087" t="s">
        <v>14</v>
      </c>
      <c r="C2087" s="1">
        <f t="shared" si="1168"/>
        <v>1684</v>
      </c>
      <c r="D2087" s="7">
        <f>IF(P2087&gt;0,RANK(P2087,(P2087:R2087,S2087:AG2087)),0)</f>
        <v>1</v>
      </c>
      <c r="E2087" s="7">
        <f>IF(Q2087&gt;0,RANK(Q2087,(P2087:R2087,S2087:AG2087)),0)</f>
        <v>0</v>
      </c>
      <c r="F2087" s="7">
        <f>IF(R2087&gt;0,RANK(R2087,(P2087:R2087,S2087:AG2087)),0)</f>
        <v>2</v>
      </c>
      <c r="G2087" s="7">
        <f>IF(S2087&gt;0,RANK(S2087,(P2087:R2087,S2087:AG2087)),0)</f>
        <v>4</v>
      </c>
      <c r="H2087" s="49">
        <f t="shared" si="1169"/>
        <v>268</v>
      </c>
      <c r="I2087" s="178">
        <f t="shared" si="1184"/>
        <v>0.15914489311163896</v>
      </c>
      <c r="J2087" s="2"/>
      <c r="K2087" s="2">
        <f t="shared" si="1170"/>
        <v>0.56472684085510694</v>
      </c>
      <c r="L2087" s="2">
        <f t="shared" si="1171"/>
        <v>0</v>
      </c>
      <c r="M2087" s="2">
        <f t="shared" si="1172"/>
        <v>0.40558194774346795</v>
      </c>
      <c r="N2087" s="2">
        <f t="shared" si="1173"/>
        <v>1.1282660332541567E-2</v>
      </c>
      <c r="O2087" s="2">
        <f t="shared" si="1174"/>
        <v>1.8408551068883543E-2</v>
      </c>
      <c r="P2087" s="1">
        <v>951</v>
      </c>
      <c r="R2087" s="1">
        <v>683</v>
      </c>
      <c r="S2087" s="1">
        <v>19</v>
      </c>
      <c r="X2087" s="1">
        <v>31</v>
      </c>
      <c r="AI2087" s="7">
        <f t="shared" si="1175"/>
        <v>0</v>
      </c>
      <c r="AJ2087" s="7">
        <f t="shared" si="1176"/>
        <v>0</v>
      </c>
      <c r="AK2087" s="7">
        <f t="shared" si="1177"/>
        <v>0</v>
      </c>
      <c r="AL2087" s="7">
        <f t="shared" si="1178"/>
        <v>0</v>
      </c>
      <c r="AM2087" s="2">
        <f t="shared" si="1179"/>
        <v>0</v>
      </c>
      <c r="AN2087" s="2">
        <f t="shared" si="1180"/>
        <v>0</v>
      </c>
      <c r="AO2087" s="2">
        <f t="shared" si="1181"/>
        <v>0</v>
      </c>
      <c r="AP2087" s="2">
        <f t="shared" si="1182"/>
        <v>0</v>
      </c>
      <c r="AR2087" t="str">
        <f t="shared" si="1185"/>
        <v>Hamblen</v>
      </c>
      <c r="AS2087" t="s">
        <v>14</v>
      </c>
      <c r="AT2087" s="182">
        <v>1</v>
      </c>
      <c r="AV2087" s="98">
        <v>47</v>
      </c>
      <c r="AW2087" s="100">
        <v>63</v>
      </c>
      <c r="AX2087" s="106">
        <f t="shared" si="1183"/>
        <v>47063</v>
      </c>
      <c r="AZ2087" s="7" t="s">
        <v>2975</v>
      </c>
      <c r="BA2087" t="s">
        <v>3208</v>
      </c>
      <c r="BB2087" s="177"/>
      <c r="BC2087" s="177"/>
      <c r="BD2087" s="177"/>
    </row>
    <row r="2088" spans="1:56" hidden="1" outlineLevel="1">
      <c r="A2088" t="s">
        <v>1088</v>
      </c>
      <c r="B2088" t="s">
        <v>14</v>
      </c>
      <c r="C2088" s="1">
        <f t="shared" ref="C2088:C2119" si="1186">SUM(P2088:AG2088)</f>
        <v>24237</v>
      </c>
      <c r="D2088" s="7">
        <f>IF(P2088&gt;0,RANK(P2088,(P2088:R2088,S2088:AG2088)),0)</f>
        <v>1</v>
      </c>
      <c r="E2088" s="7">
        <f>IF(Q2088&gt;0,RANK(Q2088,(P2088:R2088,S2088:AG2088)),0)</f>
        <v>0</v>
      </c>
      <c r="F2088" s="7">
        <f>IF(R2088&gt;0,RANK(R2088,(P2088:R2088,S2088:AG2088)),0)</f>
        <v>2</v>
      </c>
      <c r="G2088" s="7">
        <f>IF(S2088&gt;0,RANK(S2088,(P2088:R2088,S2088:AG2088)),0)</f>
        <v>4</v>
      </c>
      <c r="H2088" s="49">
        <f t="shared" ref="H2088:H2119" si="1187">MAX(P2088:Y2088)-LARGE(P2088:Y2088,2)</f>
        <v>7186</v>
      </c>
      <c r="I2088" s="178">
        <f t="shared" si="1184"/>
        <v>0.29648883937781079</v>
      </c>
      <c r="J2088" s="2"/>
      <c r="K2088" s="2">
        <f t="shared" ref="K2088:K2119" si="1188">IF($C2088=0,"-",P2088/$C2088)</f>
        <v>0.6438090522754466</v>
      </c>
      <c r="L2088" s="2">
        <f t="shared" ref="L2088:L2119" si="1189">IF($C2088=0,"-",Q2088/$C2088)</f>
        <v>0</v>
      </c>
      <c r="M2088" s="2">
        <f t="shared" ref="M2088:M2119" si="1190">IF($C2088=0,"-",R2088/$C2088)</f>
        <v>0.34732021289763587</v>
      </c>
      <c r="N2088" s="2">
        <f t="shared" si="1173"/>
        <v>2.4755539051862854E-3</v>
      </c>
      <c r="O2088" s="2">
        <f t="shared" si="1174"/>
        <v>6.3951809217312403E-3</v>
      </c>
      <c r="P2088" s="1">
        <v>15604</v>
      </c>
      <c r="R2088" s="1">
        <v>8418</v>
      </c>
      <c r="S2088" s="1">
        <v>60</v>
      </c>
      <c r="X2088" s="1">
        <v>155</v>
      </c>
      <c r="AI2088" s="7">
        <f t="shared" ref="AI2088:AI2119" si="1191">IF(T2088&gt;0,RANK(T2088,(P2088:Z2088)),0)</f>
        <v>0</v>
      </c>
      <c r="AJ2088" s="7">
        <f t="shared" ref="AJ2088:AJ2119" si="1192">IF(U2088&gt;0,RANK(U2088,(P2088:Z2088)),0)</f>
        <v>0</v>
      </c>
      <c r="AK2088" s="7">
        <f t="shared" ref="AK2088:AK2119" si="1193">IF(V2088&gt;0,RANK(V2088,(P2088:Z2088)),0)</f>
        <v>0</v>
      </c>
      <c r="AL2088" s="7">
        <f t="shared" ref="AL2088:AL2119" si="1194">IF(W2088&gt;0,RANK(W2088,(P2088:Z2088)),0)</f>
        <v>0</v>
      </c>
      <c r="AM2088" s="2">
        <f t="shared" ref="AM2088:AM2119" si="1195">IF($C2088=0,"-",T2088/$C2088)</f>
        <v>0</v>
      </c>
      <c r="AN2088" s="2">
        <f t="shared" ref="AN2088:AN2119" si="1196">IF($C2088=0,"-",U2088/$C2088)</f>
        <v>0</v>
      </c>
      <c r="AO2088" s="2">
        <f t="shared" ref="AO2088:AO2119" si="1197">IF($C2088=0,"-",V2088/$C2088)</f>
        <v>0</v>
      </c>
      <c r="AP2088" s="2">
        <f t="shared" ref="AP2088:AP2119" si="1198">IF($C2088=0,"-",W2088/$C2088)</f>
        <v>0</v>
      </c>
      <c r="AR2088" t="str">
        <f t="shared" si="1185"/>
        <v>Hamilton</v>
      </c>
      <c r="AS2088" t="s">
        <v>14</v>
      </c>
      <c r="AT2088" s="182">
        <v>3</v>
      </c>
      <c r="AV2088" s="98">
        <v>47</v>
      </c>
      <c r="AW2088" s="100">
        <v>65</v>
      </c>
      <c r="AX2088" s="106">
        <f t="shared" ref="AX2088:AX2119" si="1199">AV2088*1000+AW2088</f>
        <v>47065</v>
      </c>
      <c r="AZ2088" s="7" t="s">
        <v>2975</v>
      </c>
      <c r="BA2088" t="s">
        <v>3208</v>
      </c>
      <c r="BB2088" s="177"/>
      <c r="BC2088" s="177"/>
      <c r="BD2088" s="177"/>
    </row>
    <row r="2089" spans="1:56" hidden="1" outlineLevel="1">
      <c r="A2089" t="s">
        <v>695</v>
      </c>
      <c r="B2089" t="s">
        <v>14</v>
      </c>
      <c r="C2089" s="1">
        <f t="shared" si="1186"/>
        <v>149</v>
      </c>
      <c r="D2089" s="7">
        <f>IF(P2089&gt;0,RANK(P2089,(P2089:R2089,S2089:AG2089)),0)</f>
        <v>1</v>
      </c>
      <c r="E2089" s="7">
        <f>IF(Q2089&gt;0,RANK(Q2089,(P2089:R2089,S2089:AG2089)),0)</f>
        <v>0</v>
      </c>
      <c r="F2089" s="7">
        <f>IF(R2089&gt;0,RANK(R2089,(P2089:R2089,S2089:AG2089)),0)</f>
        <v>2</v>
      </c>
      <c r="G2089" s="7">
        <f>IF(S2089&gt;0,RANK(S2089,(P2089:R2089,S2089:AG2089)),0)</f>
        <v>0</v>
      </c>
      <c r="H2089" s="49">
        <f t="shared" si="1187"/>
        <v>14</v>
      </c>
      <c r="I2089" s="178">
        <f t="shared" si="1184"/>
        <v>9.3959731543624164E-2</v>
      </c>
      <c r="J2089" s="2"/>
      <c r="K2089" s="2">
        <f t="shared" si="1188"/>
        <v>0.53691275167785235</v>
      </c>
      <c r="L2089" s="2">
        <f t="shared" si="1189"/>
        <v>0</v>
      </c>
      <c r="M2089" s="2">
        <f t="shared" si="1190"/>
        <v>0.44295302013422821</v>
      </c>
      <c r="N2089" s="2">
        <f t="shared" si="1173"/>
        <v>0</v>
      </c>
      <c r="O2089" s="2">
        <f t="shared" si="1174"/>
        <v>2.0134228187919434E-2</v>
      </c>
      <c r="P2089" s="1">
        <v>80</v>
      </c>
      <c r="R2089" s="1">
        <v>66</v>
      </c>
      <c r="S2089" s="1">
        <v>0</v>
      </c>
      <c r="X2089" s="1">
        <v>3</v>
      </c>
      <c r="AI2089" s="7">
        <f t="shared" si="1191"/>
        <v>0</v>
      </c>
      <c r="AJ2089" s="7">
        <f t="shared" si="1192"/>
        <v>0</v>
      </c>
      <c r="AK2089" s="7">
        <f t="shared" si="1193"/>
        <v>0</v>
      </c>
      <c r="AL2089" s="7">
        <f t="shared" si="1194"/>
        <v>0</v>
      </c>
      <c r="AM2089" s="2">
        <f t="shared" si="1195"/>
        <v>0</v>
      </c>
      <c r="AN2089" s="2">
        <f t="shared" si="1196"/>
        <v>0</v>
      </c>
      <c r="AO2089" s="2">
        <f t="shared" si="1197"/>
        <v>0</v>
      </c>
      <c r="AP2089" s="2">
        <f t="shared" si="1198"/>
        <v>0</v>
      </c>
      <c r="AR2089" t="str">
        <f t="shared" si="1185"/>
        <v>Hancock</v>
      </c>
      <c r="AS2089" t="s">
        <v>14</v>
      </c>
      <c r="AT2089" s="182">
        <v>1</v>
      </c>
      <c r="AV2089" s="98">
        <v>47</v>
      </c>
      <c r="AW2089" s="100">
        <v>67</v>
      </c>
      <c r="AX2089" s="106">
        <f t="shared" si="1199"/>
        <v>47067</v>
      </c>
      <c r="AZ2089" s="7" t="s">
        <v>2975</v>
      </c>
      <c r="BA2089" t="s">
        <v>3208</v>
      </c>
      <c r="BB2089" s="177"/>
      <c r="BC2089" s="177"/>
      <c r="BD2089" s="177"/>
    </row>
    <row r="2090" spans="1:56" hidden="1" outlineLevel="1">
      <c r="A2090" t="s">
        <v>312</v>
      </c>
      <c r="B2090" t="s">
        <v>14</v>
      </c>
      <c r="C2090" s="1">
        <f t="shared" si="1186"/>
        <v>1963</v>
      </c>
      <c r="D2090" s="7">
        <f>IF(P2090&gt;0,RANK(P2090,(P2090:R2090,S2090:AG2090)),0)</f>
        <v>1</v>
      </c>
      <c r="E2090" s="7">
        <f>IF(Q2090&gt;0,RANK(Q2090,(P2090:R2090,S2090:AG2090)),0)</f>
        <v>0</v>
      </c>
      <c r="F2090" s="7">
        <f>IF(R2090&gt;0,RANK(R2090,(P2090:R2090,S2090:AG2090)),0)</f>
        <v>2</v>
      </c>
      <c r="G2090" s="7">
        <f>IF(S2090&gt;0,RANK(S2090,(P2090:R2090,S2090:AG2090)),0)</f>
        <v>3</v>
      </c>
      <c r="H2090" s="49">
        <f t="shared" si="1187"/>
        <v>1497</v>
      </c>
      <c r="I2090" s="178">
        <f t="shared" si="1184"/>
        <v>0.76260825267447785</v>
      </c>
      <c r="J2090" s="2"/>
      <c r="K2090" s="2">
        <f t="shared" si="1188"/>
        <v>0.87722873153336733</v>
      </c>
      <c r="L2090" s="2">
        <f t="shared" si="1189"/>
        <v>0</v>
      </c>
      <c r="M2090" s="2">
        <f t="shared" si="1190"/>
        <v>0.11462047885888946</v>
      </c>
      <c r="N2090" s="2">
        <f t="shared" si="1173"/>
        <v>5.6036678553234845E-3</v>
      </c>
      <c r="O2090" s="2">
        <f t="shared" si="1174"/>
        <v>2.547121752419724E-3</v>
      </c>
      <c r="P2090" s="1">
        <v>1722</v>
      </c>
      <c r="R2090" s="1">
        <v>225</v>
      </c>
      <c r="S2090" s="1">
        <v>11</v>
      </c>
      <c r="X2090" s="1">
        <v>5</v>
      </c>
      <c r="AI2090" s="7">
        <f t="shared" si="1191"/>
        <v>0</v>
      </c>
      <c r="AJ2090" s="7">
        <f t="shared" si="1192"/>
        <v>0</v>
      </c>
      <c r="AK2090" s="7">
        <f t="shared" si="1193"/>
        <v>0</v>
      </c>
      <c r="AL2090" s="7">
        <f t="shared" si="1194"/>
        <v>0</v>
      </c>
      <c r="AM2090" s="2">
        <f t="shared" si="1195"/>
        <v>0</v>
      </c>
      <c r="AN2090" s="2">
        <f t="shared" si="1196"/>
        <v>0</v>
      </c>
      <c r="AO2090" s="2">
        <f t="shared" si="1197"/>
        <v>0</v>
      </c>
      <c r="AP2090" s="2">
        <f t="shared" si="1198"/>
        <v>0</v>
      </c>
      <c r="AR2090" t="str">
        <f t="shared" si="1185"/>
        <v>Hardeman</v>
      </c>
      <c r="AS2090" t="s">
        <v>14</v>
      </c>
      <c r="AT2090" s="182">
        <v>7</v>
      </c>
      <c r="AV2090" s="98">
        <v>47</v>
      </c>
      <c r="AW2090" s="100">
        <v>69</v>
      </c>
      <c r="AX2090" s="106">
        <f t="shared" si="1199"/>
        <v>47069</v>
      </c>
      <c r="AZ2090" s="7" t="s">
        <v>2975</v>
      </c>
      <c r="BA2090" t="s">
        <v>3208</v>
      </c>
      <c r="BB2090" s="177"/>
      <c r="BC2090" s="177"/>
      <c r="BD2090" s="177"/>
    </row>
    <row r="2091" spans="1:56" hidden="1" outlineLevel="1">
      <c r="A2091" t="s">
        <v>105</v>
      </c>
      <c r="B2091" t="s">
        <v>14</v>
      </c>
      <c r="C2091" s="1">
        <f t="shared" si="1186"/>
        <v>836</v>
      </c>
      <c r="D2091" s="7">
        <f>IF(P2091&gt;0,RANK(P2091,(P2091:R2091,S2091:AG2091)),0)</f>
        <v>1</v>
      </c>
      <c r="E2091" s="7">
        <f>IF(Q2091&gt;0,RANK(Q2091,(P2091:R2091,S2091:AG2091)),0)</f>
        <v>0</v>
      </c>
      <c r="F2091" s="7">
        <f>IF(R2091&gt;0,RANK(R2091,(P2091:R2091,S2091:AG2091)),0)</f>
        <v>2</v>
      </c>
      <c r="G2091" s="7">
        <f>IF(S2091&gt;0,RANK(S2091,(P2091:R2091,S2091:AG2091)),0)</f>
        <v>4</v>
      </c>
      <c r="H2091" s="49">
        <f t="shared" si="1187"/>
        <v>362</v>
      </c>
      <c r="I2091" s="178">
        <f t="shared" si="1184"/>
        <v>0.43301435406698563</v>
      </c>
      <c r="J2091" s="2"/>
      <c r="K2091" s="2">
        <f t="shared" si="1188"/>
        <v>0.7069377990430622</v>
      </c>
      <c r="L2091" s="2">
        <f t="shared" si="1189"/>
        <v>0</v>
      </c>
      <c r="M2091" s="2">
        <f t="shared" si="1190"/>
        <v>0.27392344497607657</v>
      </c>
      <c r="N2091" s="2">
        <f t="shared" si="1173"/>
        <v>8.3732057416267946E-3</v>
      </c>
      <c r="O2091" s="2">
        <f t="shared" si="1174"/>
        <v>1.0765550239234438E-2</v>
      </c>
      <c r="P2091" s="1">
        <v>591</v>
      </c>
      <c r="R2091" s="1">
        <v>229</v>
      </c>
      <c r="S2091" s="1">
        <v>7</v>
      </c>
      <c r="X2091" s="1">
        <v>9</v>
      </c>
      <c r="AI2091" s="7">
        <f t="shared" si="1191"/>
        <v>0</v>
      </c>
      <c r="AJ2091" s="7">
        <f t="shared" si="1192"/>
        <v>0</v>
      </c>
      <c r="AK2091" s="7">
        <f t="shared" si="1193"/>
        <v>0</v>
      </c>
      <c r="AL2091" s="7">
        <f t="shared" si="1194"/>
        <v>0</v>
      </c>
      <c r="AM2091" s="2">
        <f t="shared" si="1195"/>
        <v>0</v>
      </c>
      <c r="AN2091" s="2">
        <f t="shared" si="1196"/>
        <v>0</v>
      </c>
      <c r="AO2091" s="2">
        <f t="shared" si="1197"/>
        <v>0</v>
      </c>
      <c r="AP2091" s="2">
        <f t="shared" si="1198"/>
        <v>0</v>
      </c>
      <c r="AR2091" t="str">
        <f t="shared" si="1185"/>
        <v>Hardin</v>
      </c>
      <c r="AS2091" t="s">
        <v>14</v>
      </c>
      <c r="AT2091" s="182">
        <v>7</v>
      </c>
      <c r="AV2091" s="98">
        <v>47</v>
      </c>
      <c r="AW2091" s="100">
        <v>71</v>
      </c>
      <c r="AX2091" s="106">
        <f t="shared" si="1199"/>
        <v>47071</v>
      </c>
      <c r="AZ2091" s="7" t="s">
        <v>2975</v>
      </c>
      <c r="BA2091" t="s">
        <v>3208</v>
      </c>
      <c r="BB2091" s="177"/>
      <c r="BC2091" s="177"/>
      <c r="BD2091" s="177"/>
    </row>
    <row r="2092" spans="1:56" hidden="1" outlineLevel="1">
      <c r="A2092" t="s">
        <v>1821</v>
      </c>
      <c r="B2092" t="s">
        <v>14</v>
      </c>
      <c r="C2092" s="1">
        <f t="shared" si="1186"/>
        <v>1541</v>
      </c>
      <c r="D2092" s="7">
        <f>IF(P2092&gt;0,RANK(P2092,(P2092:R2092,S2092:AG2092)),0)</f>
        <v>1</v>
      </c>
      <c r="E2092" s="7">
        <f>IF(Q2092&gt;0,RANK(Q2092,(P2092:R2092,S2092:AG2092)),0)</f>
        <v>0</v>
      </c>
      <c r="F2092" s="7">
        <f>IF(R2092&gt;0,RANK(R2092,(P2092:R2092,S2092:AG2092)),0)</f>
        <v>2</v>
      </c>
      <c r="G2092" s="7">
        <f>IF(S2092&gt;0,RANK(S2092,(P2092:R2092,S2092:AG2092)),0)</f>
        <v>4</v>
      </c>
      <c r="H2092" s="49">
        <f t="shared" si="1187"/>
        <v>318</v>
      </c>
      <c r="I2092" s="178">
        <f t="shared" si="1184"/>
        <v>0.20635950681375731</v>
      </c>
      <c r="J2092" s="2"/>
      <c r="K2092" s="2">
        <f t="shared" si="1188"/>
        <v>0.58792991563919528</v>
      </c>
      <c r="L2092" s="2">
        <f t="shared" si="1189"/>
        <v>0</v>
      </c>
      <c r="M2092" s="2">
        <f t="shared" si="1190"/>
        <v>0.38157040882543802</v>
      </c>
      <c r="N2092" s="2">
        <f t="shared" si="1173"/>
        <v>1.2329656067488644E-2</v>
      </c>
      <c r="O2092" s="2">
        <f t="shared" si="1174"/>
        <v>1.8170019467878055E-2</v>
      </c>
      <c r="P2092" s="1">
        <v>906</v>
      </c>
      <c r="R2092" s="1">
        <v>588</v>
      </c>
      <c r="S2092" s="1">
        <v>19</v>
      </c>
      <c r="X2092" s="1">
        <v>28</v>
      </c>
      <c r="AI2092" s="7">
        <f t="shared" si="1191"/>
        <v>0</v>
      </c>
      <c r="AJ2092" s="7">
        <f t="shared" si="1192"/>
        <v>0</v>
      </c>
      <c r="AK2092" s="7">
        <f t="shared" si="1193"/>
        <v>0</v>
      </c>
      <c r="AL2092" s="7">
        <f t="shared" si="1194"/>
        <v>0</v>
      </c>
      <c r="AM2092" s="2">
        <f t="shared" si="1195"/>
        <v>0</v>
      </c>
      <c r="AN2092" s="2">
        <f t="shared" si="1196"/>
        <v>0</v>
      </c>
      <c r="AO2092" s="2">
        <f t="shared" si="1197"/>
        <v>0</v>
      </c>
      <c r="AP2092" s="2">
        <f t="shared" si="1198"/>
        <v>0</v>
      </c>
      <c r="AR2092" t="str">
        <f t="shared" si="1185"/>
        <v>Hawkins</v>
      </c>
      <c r="AS2092" t="s">
        <v>14</v>
      </c>
      <c r="AT2092" s="182">
        <v>1</v>
      </c>
      <c r="AV2092" s="98">
        <v>47</v>
      </c>
      <c r="AW2092" s="100">
        <v>73</v>
      </c>
      <c r="AX2092" s="106">
        <f t="shared" si="1199"/>
        <v>47073</v>
      </c>
      <c r="AZ2092" s="7" t="s">
        <v>2975</v>
      </c>
      <c r="BA2092" t="s">
        <v>3208</v>
      </c>
      <c r="BB2092" s="177"/>
      <c r="BC2092" s="177"/>
      <c r="BD2092" s="177"/>
    </row>
    <row r="2093" spans="1:56" hidden="1" outlineLevel="1">
      <c r="A2093" t="s">
        <v>21</v>
      </c>
      <c r="B2093" t="s">
        <v>14</v>
      </c>
      <c r="C2093" s="1">
        <f t="shared" si="1186"/>
        <v>1351</v>
      </c>
      <c r="D2093" s="7">
        <f>IF(P2093&gt;0,RANK(P2093,(P2093:R2093,S2093:AG2093)),0)</f>
        <v>1</v>
      </c>
      <c r="E2093" s="7">
        <f>IF(Q2093&gt;0,RANK(Q2093,(P2093:R2093,S2093:AG2093)),0)</f>
        <v>0</v>
      </c>
      <c r="F2093" s="7">
        <f>IF(R2093&gt;0,RANK(R2093,(P2093:R2093,S2093:AG2093)),0)</f>
        <v>2</v>
      </c>
      <c r="G2093" s="7">
        <f>IF(S2093&gt;0,RANK(S2093,(P2093:R2093,S2093:AG2093)),0)</f>
        <v>4</v>
      </c>
      <c r="H2093" s="49">
        <f t="shared" si="1187"/>
        <v>1054</v>
      </c>
      <c r="I2093" s="178">
        <f t="shared" si="1184"/>
        <v>0.78016284233900812</v>
      </c>
      <c r="J2093" s="2"/>
      <c r="K2093" s="2">
        <f t="shared" si="1188"/>
        <v>0.88601036269430056</v>
      </c>
      <c r="L2093" s="2">
        <f t="shared" si="1189"/>
        <v>0</v>
      </c>
      <c r="M2093" s="2">
        <f t="shared" si="1190"/>
        <v>0.10584752035529238</v>
      </c>
      <c r="N2093" s="2">
        <f t="shared" si="1173"/>
        <v>2.9607698001480384E-3</v>
      </c>
      <c r="O2093" s="2">
        <f t="shared" si="1174"/>
        <v>5.1813471502590251E-3</v>
      </c>
      <c r="P2093" s="1">
        <v>1197</v>
      </c>
      <c r="R2093" s="1">
        <v>143</v>
      </c>
      <c r="S2093" s="1">
        <v>4</v>
      </c>
      <c r="X2093" s="1">
        <v>7</v>
      </c>
      <c r="AI2093" s="7">
        <f t="shared" si="1191"/>
        <v>0</v>
      </c>
      <c r="AJ2093" s="7">
        <f t="shared" si="1192"/>
        <v>0</v>
      </c>
      <c r="AK2093" s="7">
        <f t="shared" si="1193"/>
        <v>0</v>
      </c>
      <c r="AL2093" s="7">
        <f t="shared" si="1194"/>
        <v>0</v>
      </c>
      <c r="AM2093" s="2">
        <f t="shared" si="1195"/>
        <v>0</v>
      </c>
      <c r="AN2093" s="2">
        <f t="shared" si="1196"/>
        <v>0</v>
      </c>
      <c r="AO2093" s="2">
        <f t="shared" si="1197"/>
        <v>0</v>
      </c>
      <c r="AP2093" s="2">
        <f t="shared" si="1198"/>
        <v>0</v>
      </c>
      <c r="AR2093" t="str">
        <f t="shared" si="1185"/>
        <v>Haywood</v>
      </c>
      <c r="AS2093" t="s">
        <v>14</v>
      </c>
      <c r="AT2093" s="182">
        <v>8</v>
      </c>
      <c r="AV2093" s="98">
        <v>47</v>
      </c>
      <c r="AW2093" s="100">
        <v>75</v>
      </c>
      <c r="AX2093" s="106">
        <f t="shared" si="1199"/>
        <v>47075</v>
      </c>
      <c r="AZ2093" s="7" t="s">
        <v>2975</v>
      </c>
      <c r="BA2093" t="s">
        <v>3208</v>
      </c>
      <c r="BB2093" s="177"/>
      <c r="BC2093" s="177"/>
      <c r="BD2093" s="177"/>
    </row>
    <row r="2094" spans="1:56" hidden="1" outlineLevel="1">
      <c r="A2094" t="s">
        <v>1431</v>
      </c>
      <c r="B2094" t="s">
        <v>14</v>
      </c>
      <c r="C2094" s="1">
        <f t="shared" si="1186"/>
        <v>644</v>
      </c>
      <c r="D2094" s="7">
        <f>IF(P2094&gt;0,RANK(P2094,(P2094:R2094,S2094:AG2094)),0)</f>
        <v>1</v>
      </c>
      <c r="E2094" s="7">
        <f>IF(Q2094&gt;0,RANK(Q2094,(P2094:R2094,S2094:AG2094)),0)</f>
        <v>0</v>
      </c>
      <c r="F2094" s="7">
        <f>IF(R2094&gt;0,RANK(R2094,(P2094:R2094,S2094:AG2094)),0)</f>
        <v>2</v>
      </c>
      <c r="G2094" s="7">
        <f>IF(S2094&gt;0,RANK(S2094,(P2094:R2094,S2094:AG2094)),0)</f>
        <v>0</v>
      </c>
      <c r="H2094" s="49">
        <f t="shared" si="1187"/>
        <v>253</v>
      </c>
      <c r="I2094" s="178">
        <f t="shared" si="1184"/>
        <v>0.39285714285714285</v>
      </c>
      <c r="J2094" s="2"/>
      <c r="K2094" s="2">
        <f t="shared" si="1188"/>
        <v>0.68944099378881984</v>
      </c>
      <c r="L2094" s="2">
        <f t="shared" si="1189"/>
        <v>0</v>
      </c>
      <c r="M2094" s="2">
        <f t="shared" si="1190"/>
        <v>0.296583850931677</v>
      </c>
      <c r="N2094" s="2">
        <f t="shared" si="1173"/>
        <v>0</v>
      </c>
      <c r="O2094" s="2">
        <f t="shared" si="1174"/>
        <v>1.397515527950316E-2</v>
      </c>
      <c r="P2094" s="1">
        <v>444</v>
      </c>
      <c r="R2094" s="1">
        <v>191</v>
      </c>
      <c r="S2094" s="1">
        <v>0</v>
      </c>
      <c r="X2094" s="1">
        <v>9</v>
      </c>
      <c r="AI2094" s="7">
        <f t="shared" si="1191"/>
        <v>0</v>
      </c>
      <c r="AJ2094" s="7">
        <f t="shared" si="1192"/>
        <v>0</v>
      </c>
      <c r="AK2094" s="7">
        <f t="shared" si="1193"/>
        <v>0</v>
      </c>
      <c r="AL2094" s="7">
        <f t="shared" si="1194"/>
        <v>0</v>
      </c>
      <c r="AM2094" s="2">
        <f t="shared" si="1195"/>
        <v>0</v>
      </c>
      <c r="AN2094" s="2">
        <f t="shared" si="1196"/>
        <v>0</v>
      </c>
      <c r="AO2094" s="2">
        <f t="shared" si="1197"/>
        <v>0</v>
      </c>
      <c r="AP2094" s="2">
        <f t="shared" si="1198"/>
        <v>0</v>
      </c>
      <c r="AR2094" t="str">
        <f t="shared" si="1185"/>
        <v>Henderson</v>
      </c>
      <c r="AS2094" t="s">
        <v>14</v>
      </c>
      <c r="AT2094" s="182">
        <v>7</v>
      </c>
      <c r="AV2094" s="98">
        <v>47</v>
      </c>
      <c r="AW2094" s="100">
        <v>77</v>
      </c>
      <c r="AX2094" s="106">
        <f t="shared" si="1199"/>
        <v>47077</v>
      </c>
      <c r="AZ2094" s="7" t="s">
        <v>2975</v>
      </c>
      <c r="BA2094" t="s">
        <v>3208</v>
      </c>
      <c r="BB2094" s="177"/>
      <c r="BC2094" s="177"/>
      <c r="BD2094" s="177"/>
    </row>
    <row r="2095" spans="1:56" hidden="1" outlineLevel="1">
      <c r="A2095" t="s">
        <v>2107</v>
      </c>
      <c r="B2095" t="s">
        <v>14</v>
      </c>
      <c r="C2095" s="1">
        <f t="shared" si="1186"/>
        <v>1446</v>
      </c>
      <c r="D2095" s="7">
        <f>IF(P2095&gt;0,RANK(P2095,(P2095:R2095,S2095:AG2095)),0)</f>
        <v>1</v>
      </c>
      <c r="E2095" s="7">
        <f>IF(Q2095&gt;0,RANK(Q2095,(P2095:R2095,S2095:AG2095)),0)</f>
        <v>0</v>
      </c>
      <c r="F2095" s="7">
        <f>IF(R2095&gt;0,RANK(R2095,(P2095:R2095,S2095:AG2095)),0)</f>
        <v>2</v>
      </c>
      <c r="G2095" s="7">
        <f>IF(S2095&gt;0,RANK(S2095,(P2095:R2095,S2095:AG2095)),0)</f>
        <v>4</v>
      </c>
      <c r="H2095" s="49">
        <f t="shared" si="1187"/>
        <v>523</v>
      </c>
      <c r="I2095" s="178">
        <f t="shared" si="1184"/>
        <v>0.36168741355463346</v>
      </c>
      <c r="J2095" s="2"/>
      <c r="K2095" s="2">
        <f t="shared" si="1188"/>
        <v>0.66182572614107882</v>
      </c>
      <c r="L2095" s="2">
        <f t="shared" si="1189"/>
        <v>0</v>
      </c>
      <c r="M2095" s="2">
        <f t="shared" si="1190"/>
        <v>0.30013831258644535</v>
      </c>
      <c r="N2095" s="2">
        <f t="shared" si="1173"/>
        <v>4.8409405255878286E-3</v>
      </c>
      <c r="O2095" s="2">
        <f t="shared" si="1174"/>
        <v>3.3195020746888002E-2</v>
      </c>
      <c r="P2095" s="1">
        <v>957</v>
      </c>
      <c r="R2095" s="1">
        <v>434</v>
      </c>
      <c r="S2095" s="1">
        <v>7</v>
      </c>
      <c r="X2095" s="1">
        <v>48</v>
      </c>
      <c r="AI2095" s="7">
        <f t="shared" si="1191"/>
        <v>0</v>
      </c>
      <c r="AJ2095" s="7">
        <f t="shared" si="1192"/>
        <v>0</v>
      </c>
      <c r="AK2095" s="7">
        <f t="shared" si="1193"/>
        <v>0</v>
      </c>
      <c r="AL2095" s="7">
        <f t="shared" si="1194"/>
        <v>0</v>
      </c>
      <c r="AM2095" s="2">
        <f t="shared" si="1195"/>
        <v>0</v>
      </c>
      <c r="AN2095" s="2">
        <f t="shared" si="1196"/>
        <v>0</v>
      </c>
      <c r="AO2095" s="2">
        <f t="shared" si="1197"/>
        <v>0</v>
      </c>
      <c r="AP2095" s="2">
        <f t="shared" si="1198"/>
        <v>0</v>
      </c>
      <c r="AR2095" t="str">
        <f t="shared" si="1185"/>
        <v>Henry</v>
      </c>
      <c r="AS2095" t="s">
        <v>14</v>
      </c>
      <c r="AT2095" s="182">
        <v>8</v>
      </c>
      <c r="AV2095" s="98">
        <v>47</v>
      </c>
      <c r="AW2095" s="100">
        <v>79</v>
      </c>
      <c r="AX2095" s="106">
        <f t="shared" si="1199"/>
        <v>47079</v>
      </c>
      <c r="AZ2095" s="7" t="s">
        <v>2975</v>
      </c>
      <c r="BA2095" t="s">
        <v>3208</v>
      </c>
      <c r="BB2095" s="177"/>
      <c r="BC2095" s="177"/>
      <c r="BD2095" s="177"/>
    </row>
    <row r="2096" spans="1:56" hidden="1" outlineLevel="1">
      <c r="A2096" t="s">
        <v>295</v>
      </c>
      <c r="B2096" t="s">
        <v>14</v>
      </c>
      <c r="C2096" s="1">
        <f t="shared" si="1186"/>
        <v>892</v>
      </c>
      <c r="D2096" s="7">
        <f>IF(P2096&gt;0,RANK(P2096,(P2096:R2096,S2096:AG2096)),0)</f>
        <v>1</v>
      </c>
      <c r="E2096" s="7">
        <f>IF(Q2096&gt;0,RANK(Q2096,(P2096:R2096,S2096:AG2096)),0)</f>
        <v>0</v>
      </c>
      <c r="F2096" s="7">
        <f>IF(R2096&gt;0,RANK(R2096,(P2096:R2096,S2096:AG2096)),0)</f>
        <v>2</v>
      </c>
      <c r="G2096" s="7">
        <f>IF(S2096&gt;0,RANK(S2096,(P2096:R2096,S2096:AG2096)),0)</f>
        <v>3</v>
      </c>
      <c r="H2096" s="49">
        <f t="shared" si="1187"/>
        <v>220</v>
      </c>
      <c r="I2096" s="178">
        <f t="shared" si="1184"/>
        <v>0.24663677130044842</v>
      </c>
      <c r="J2096" s="2"/>
      <c r="K2096" s="2">
        <f t="shared" si="1188"/>
        <v>0.60874439461883412</v>
      </c>
      <c r="L2096" s="2">
        <f t="shared" si="1189"/>
        <v>0</v>
      </c>
      <c r="M2096" s="2">
        <f t="shared" si="1190"/>
        <v>0.36210762331838564</v>
      </c>
      <c r="N2096" s="2">
        <f t="shared" si="1173"/>
        <v>1.4573991031390135E-2</v>
      </c>
      <c r="O2096" s="2">
        <f t="shared" si="1174"/>
        <v>1.4573991031390107E-2</v>
      </c>
      <c r="P2096" s="1">
        <v>543</v>
      </c>
      <c r="R2096" s="1">
        <v>323</v>
      </c>
      <c r="S2096" s="1">
        <v>13</v>
      </c>
      <c r="X2096" s="1">
        <v>13</v>
      </c>
      <c r="AI2096" s="7">
        <f t="shared" si="1191"/>
        <v>0</v>
      </c>
      <c r="AJ2096" s="7">
        <f t="shared" si="1192"/>
        <v>0</v>
      </c>
      <c r="AK2096" s="7">
        <f t="shared" si="1193"/>
        <v>0</v>
      </c>
      <c r="AL2096" s="7">
        <f t="shared" si="1194"/>
        <v>0</v>
      </c>
      <c r="AM2096" s="2">
        <f t="shared" si="1195"/>
        <v>0</v>
      </c>
      <c r="AN2096" s="2">
        <f t="shared" si="1196"/>
        <v>0</v>
      </c>
      <c r="AO2096" s="2">
        <f t="shared" si="1197"/>
        <v>0</v>
      </c>
      <c r="AP2096" s="2">
        <f t="shared" si="1198"/>
        <v>0</v>
      </c>
      <c r="AR2096" t="str">
        <f t="shared" si="1185"/>
        <v>Hickman</v>
      </c>
      <c r="AS2096" t="s">
        <v>14</v>
      </c>
      <c r="AT2096" s="182">
        <v>7</v>
      </c>
      <c r="AV2096" s="98">
        <v>47</v>
      </c>
      <c r="AW2096" s="100">
        <v>81</v>
      </c>
      <c r="AX2096" s="106">
        <f t="shared" si="1199"/>
        <v>47081</v>
      </c>
      <c r="AZ2096" s="7" t="s">
        <v>2975</v>
      </c>
      <c r="BA2096" t="s">
        <v>3208</v>
      </c>
      <c r="BB2096" s="177"/>
      <c r="BC2096" s="177"/>
      <c r="BD2096" s="177"/>
    </row>
    <row r="2097" spans="1:56" hidden="1" outlineLevel="1">
      <c r="A2097" t="s">
        <v>2108</v>
      </c>
      <c r="B2097" t="s">
        <v>14</v>
      </c>
      <c r="C2097" s="1">
        <f t="shared" si="1186"/>
        <v>477</v>
      </c>
      <c r="D2097" s="7">
        <f>IF(P2097&gt;0,RANK(P2097,(P2097:R2097,S2097:AG2097)),0)</f>
        <v>1</v>
      </c>
      <c r="E2097" s="7">
        <f>IF(Q2097&gt;0,RANK(Q2097,(P2097:R2097,S2097:AG2097)),0)</f>
        <v>0</v>
      </c>
      <c r="F2097" s="7">
        <f>IF(R2097&gt;0,RANK(R2097,(P2097:R2097,S2097:AG2097)),0)</f>
        <v>2</v>
      </c>
      <c r="G2097" s="7">
        <f>IF(S2097&gt;0,RANK(S2097,(P2097:R2097,S2097:AG2097)),0)</f>
        <v>3</v>
      </c>
      <c r="H2097" s="49">
        <f t="shared" si="1187"/>
        <v>179</v>
      </c>
      <c r="I2097" s="178">
        <f t="shared" si="1184"/>
        <v>0.37526205450733752</v>
      </c>
      <c r="J2097" s="2"/>
      <c r="K2097" s="2">
        <f t="shared" si="1188"/>
        <v>0.67085953878406712</v>
      </c>
      <c r="L2097" s="2">
        <f t="shared" si="1189"/>
        <v>0</v>
      </c>
      <c r="M2097" s="2">
        <f t="shared" si="1190"/>
        <v>0.29559748427672955</v>
      </c>
      <c r="N2097" s="2">
        <f t="shared" si="1173"/>
        <v>2.0964360587002098E-2</v>
      </c>
      <c r="O2097" s="2">
        <f t="shared" si="1174"/>
        <v>1.2578616352201231E-2</v>
      </c>
      <c r="P2097" s="1">
        <v>320</v>
      </c>
      <c r="R2097" s="1">
        <v>141</v>
      </c>
      <c r="S2097" s="1">
        <v>10</v>
      </c>
      <c r="X2097" s="1">
        <v>6</v>
      </c>
      <c r="AI2097" s="7">
        <f t="shared" si="1191"/>
        <v>0</v>
      </c>
      <c r="AJ2097" s="7">
        <f t="shared" si="1192"/>
        <v>0</v>
      </c>
      <c r="AK2097" s="7">
        <f t="shared" si="1193"/>
        <v>0</v>
      </c>
      <c r="AL2097" s="7">
        <f t="shared" si="1194"/>
        <v>0</v>
      </c>
      <c r="AM2097" s="2">
        <f t="shared" si="1195"/>
        <v>0</v>
      </c>
      <c r="AN2097" s="2">
        <f t="shared" si="1196"/>
        <v>0</v>
      </c>
      <c r="AO2097" s="2">
        <f t="shared" si="1197"/>
        <v>0</v>
      </c>
      <c r="AP2097" s="2">
        <f t="shared" si="1198"/>
        <v>0</v>
      </c>
      <c r="AR2097" t="str">
        <f t="shared" si="1185"/>
        <v>Houston</v>
      </c>
      <c r="AS2097" t="s">
        <v>14</v>
      </c>
      <c r="AT2097" s="182">
        <v>7</v>
      </c>
      <c r="AV2097" s="98">
        <v>47</v>
      </c>
      <c r="AW2097" s="100">
        <v>83</v>
      </c>
      <c r="AX2097" s="106">
        <f t="shared" si="1199"/>
        <v>47083</v>
      </c>
      <c r="AZ2097" s="7" t="s">
        <v>2975</v>
      </c>
      <c r="BA2097" t="s">
        <v>3208</v>
      </c>
      <c r="BB2097" s="177"/>
      <c r="BC2097" s="177"/>
      <c r="BD2097" s="177"/>
    </row>
    <row r="2098" spans="1:56" hidden="1" outlineLevel="1">
      <c r="A2098" t="s">
        <v>1887</v>
      </c>
      <c r="B2098" t="s">
        <v>14</v>
      </c>
      <c r="C2098" s="1">
        <f t="shared" si="1186"/>
        <v>1088</v>
      </c>
      <c r="D2098" s="7">
        <f>IF(P2098&gt;0,RANK(P2098,(P2098:R2098,S2098:AG2098)),0)</f>
        <v>1</v>
      </c>
      <c r="E2098" s="7">
        <f>IF(Q2098&gt;0,RANK(Q2098,(P2098:R2098,S2098:AG2098)),0)</f>
        <v>0</v>
      </c>
      <c r="F2098" s="7">
        <f>IF(R2098&gt;0,RANK(R2098,(P2098:R2098,S2098:AG2098)),0)</f>
        <v>2</v>
      </c>
      <c r="G2098" s="7">
        <f>IF(S2098&gt;0,RANK(S2098,(P2098:R2098,S2098:AG2098)),0)</f>
        <v>4</v>
      </c>
      <c r="H2098" s="49">
        <f t="shared" si="1187"/>
        <v>405</v>
      </c>
      <c r="I2098" s="178">
        <f t="shared" si="1184"/>
        <v>0.37224264705882354</v>
      </c>
      <c r="J2098" s="2"/>
      <c r="K2098" s="2">
        <f t="shared" si="1188"/>
        <v>0.67738970588235292</v>
      </c>
      <c r="L2098" s="2">
        <f t="shared" si="1189"/>
        <v>0</v>
      </c>
      <c r="M2098" s="2">
        <f t="shared" si="1190"/>
        <v>0.30514705882352944</v>
      </c>
      <c r="N2098" s="2">
        <f t="shared" si="1173"/>
        <v>4.5955882352941178E-3</v>
      </c>
      <c r="O2098" s="2">
        <f t="shared" si="1174"/>
        <v>1.2867647058823522E-2</v>
      </c>
      <c r="P2098" s="1">
        <v>737</v>
      </c>
      <c r="R2098" s="1">
        <v>332</v>
      </c>
      <c r="S2098" s="1">
        <v>5</v>
      </c>
      <c r="X2098" s="1">
        <v>14</v>
      </c>
      <c r="AI2098" s="7">
        <f t="shared" si="1191"/>
        <v>0</v>
      </c>
      <c r="AJ2098" s="7">
        <f t="shared" si="1192"/>
        <v>0</v>
      </c>
      <c r="AK2098" s="7">
        <f t="shared" si="1193"/>
        <v>0</v>
      </c>
      <c r="AL2098" s="7">
        <f t="shared" si="1194"/>
        <v>0</v>
      </c>
      <c r="AM2098" s="2">
        <f t="shared" si="1195"/>
        <v>0</v>
      </c>
      <c r="AN2098" s="2">
        <f t="shared" si="1196"/>
        <v>0</v>
      </c>
      <c r="AO2098" s="2">
        <f t="shared" si="1197"/>
        <v>0</v>
      </c>
      <c r="AP2098" s="2">
        <f t="shared" si="1198"/>
        <v>0</v>
      </c>
      <c r="AR2098" t="str">
        <f t="shared" si="1185"/>
        <v>Humphreys</v>
      </c>
      <c r="AS2098" t="s">
        <v>14</v>
      </c>
      <c r="AT2098" s="182">
        <v>7</v>
      </c>
      <c r="AV2098" s="98">
        <v>47</v>
      </c>
      <c r="AW2098" s="100">
        <v>85</v>
      </c>
      <c r="AX2098" s="106">
        <f t="shared" si="1199"/>
        <v>47085</v>
      </c>
      <c r="AZ2098" s="7" t="s">
        <v>2975</v>
      </c>
      <c r="BA2098" t="s">
        <v>3208</v>
      </c>
      <c r="BB2098" s="177"/>
      <c r="BC2098" s="177"/>
      <c r="BD2098" s="177"/>
    </row>
    <row r="2099" spans="1:56" hidden="1" outlineLevel="1">
      <c r="A2099" t="s">
        <v>3035</v>
      </c>
      <c r="B2099" t="s">
        <v>14</v>
      </c>
      <c r="C2099" s="1">
        <f t="shared" si="1186"/>
        <v>623</v>
      </c>
      <c r="D2099" s="7">
        <f>IF(P2099&gt;0,RANK(P2099,(P2099:R2099,S2099:AG2099)),0)</f>
        <v>1</v>
      </c>
      <c r="E2099" s="7">
        <f>IF(Q2099&gt;0,RANK(Q2099,(P2099:R2099,S2099:AG2099)),0)</f>
        <v>0</v>
      </c>
      <c r="F2099" s="7">
        <f>IF(R2099&gt;0,RANK(R2099,(P2099:R2099,S2099:AG2099)),0)</f>
        <v>2</v>
      </c>
      <c r="G2099" s="7">
        <f>IF(S2099&gt;0,RANK(S2099,(P2099:R2099,S2099:AG2099)),0)</f>
        <v>4</v>
      </c>
      <c r="H2099" s="49">
        <f t="shared" si="1187"/>
        <v>211</v>
      </c>
      <c r="I2099" s="178">
        <f t="shared" si="1184"/>
        <v>0.33868378812199035</v>
      </c>
      <c r="J2099" s="2"/>
      <c r="K2099" s="2">
        <f t="shared" si="1188"/>
        <v>0.6532905296950241</v>
      </c>
      <c r="L2099" s="2">
        <f t="shared" si="1189"/>
        <v>0</v>
      </c>
      <c r="M2099" s="2">
        <f t="shared" si="1190"/>
        <v>0.3146067415730337</v>
      </c>
      <c r="N2099" s="2">
        <f t="shared" si="1173"/>
        <v>1.1235955056179775E-2</v>
      </c>
      <c r="O2099" s="2">
        <f t="shared" si="1174"/>
        <v>2.0866773675762423E-2</v>
      </c>
      <c r="P2099" s="1">
        <v>407</v>
      </c>
      <c r="R2099" s="1">
        <v>196</v>
      </c>
      <c r="S2099" s="1">
        <v>7</v>
      </c>
      <c r="X2099" s="1">
        <v>13</v>
      </c>
      <c r="AI2099" s="7">
        <f t="shared" si="1191"/>
        <v>0</v>
      </c>
      <c r="AJ2099" s="7">
        <f t="shared" si="1192"/>
        <v>0</v>
      </c>
      <c r="AK2099" s="7">
        <f t="shared" si="1193"/>
        <v>0</v>
      </c>
      <c r="AL2099" s="7">
        <f t="shared" si="1194"/>
        <v>0</v>
      </c>
      <c r="AM2099" s="2">
        <f t="shared" si="1195"/>
        <v>0</v>
      </c>
      <c r="AN2099" s="2">
        <f t="shared" si="1196"/>
        <v>0</v>
      </c>
      <c r="AO2099" s="2">
        <f t="shared" si="1197"/>
        <v>0</v>
      </c>
      <c r="AP2099" s="2">
        <f t="shared" si="1198"/>
        <v>0</v>
      </c>
      <c r="AR2099" t="str">
        <f t="shared" si="1185"/>
        <v>Jackson</v>
      </c>
      <c r="AS2099" t="s">
        <v>14</v>
      </c>
      <c r="AT2099" s="182">
        <v>6</v>
      </c>
      <c r="AV2099" s="98">
        <v>47</v>
      </c>
      <c r="AW2099" s="100">
        <v>87</v>
      </c>
      <c r="AX2099" s="106">
        <f t="shared" si="1199"/>
        <v>47087</v>
      </c>
      <c r="AZ2099" s="7" t="s">
        <v>2975</v>
      </c>
      <c r="BA2099" t="s">
        <v>3208</v>
      </c>
      <c r="BB2099" s="177"/>
      <c r="BC2099" s="177"/>
      <c r="BD2099" s="177"/>
    </row>
    <row r="2100" spans="1:56" hidden="1" outlineLevel="1">
      <c r="A2100" t="s">
        <v>2481</v>
      </c>
      <c r="B2100" t="s">
        <v>14</v>
      </c>
      <c r="C2100" s="1">
        <f t="shared" si="1186"/>
        <v>1357</v>
      </c>
      <c r="D2100" s="7">
        <f>IF(P2100&gt;0,RANK(P2100,(P2100:R2100,S2100:AG2100)),0)</f>
        <v>1</v>
      </c>
      <c r="E2100" s="7">
        <f>IF(Q2100&gt;0,RANK(Q2100,(P2100:R2100,S2100:AG2100)),0)</f>
        <v>0</v>
      </c>
      <c r="F2100" s="7">
        <f>IF(R2100&gt;0,RANK(R2100,(P2100:R2100,S2100:AG2100)),0)</f>
        <v>2</v>
      </c>
      <c r="G2100" s="7">
        <f>IF(S2100&gt;0,RANK(S2100,(P2100:R2100,S2100:AG2100)),0)</f>
        <v>4</v>
      </c>
      <c r="H2100" s="49">
        <f t="shared" si="1187"/>
        <v>143</v>
      </c>
      <c r="I2100" s="178">
        <f t="shared" si="1184"/>
        <v>0.105379513633014</v>
      </c>
      <c r="J2100" s="2"/>
      <c r="K2100" s="2">
        <f t="shared" si="1188"/>
        <v>0.54163596168017691</v>
      </c>
      <c r="L2100" s="2">
        <f t="shared" si="1189"/>
        <v>0</v>
      </c>
      <c r="M2100" s="2">
        <f t="shared" si="1190"/>
        <v>0.43625644804716285</v>
      </c>
      <c r="N2100" s="2">
        <f t="shared" si="1173"/>
        <v>1.0316875460574797E-2</v>
      </c>
      <c r="O2100" s="2">
        <f t="shared" si="1174"/>
        <v>1.1790714812085441E-2</v>
      </c>
      <c r="P2100" s="1">
        <v>735</v>
      </c>
      <c r="R2100" s="1">
        <v>592</v>
      </c>
      <c r="S2100" s="1">
        <v>14</v>
      </c>
      <c r="X2100" s="1">
        <v>16</v>
      </c>
      <c r="AI2100" s="7">
        <f t="shared" si="1191"/>
        <v>0</v>
      </c>
      <c r="AJ2100" s="7">
        <f t="shared" si="1192"/>
        <v>0</v>
      </c>
      <c r="AK2100" s="7">
        <f t="shared" si="1193"/>
        <v>0</v>
      </c>
      <c r="AL2100" s="7">
        <f t="shared" si="1194"/>
        <v>0</v>
      </c>
      <c r="AM2100" s="2">
        <f t="shared" si="1195"/>
        <v>0</v>
      </c>
      <c r="AN2100" s="2">
        <f t="shared" si="1196"/>
        <v>0</v>
      </c>
      <c r="AO2100" s="2">
        <f t="shared" si="1197"/>
        <v>0</v>
      </c>
      <c r="AP2100" s="2">
        <f t="shared" si="1198"/>
        <v>0</v>
      </c>
      <c r="AR2100" t="str">
        <f t="shared" si="1185"/>
        <v>Jefferson</v>
      </c>
      <c r="AS2100" t="s">
        <v>14</v>
      </c>
      <c r="AT2100" s="182"/>
      <c r="AV2100" s="98">
        <v>47</v>
      </c>
      <c r="AW2100" s="100">
        <v>89</v>
      </c>
      <c r="AX2100" s="106">
        <f t="shared" si="1199"/>
        <v>47089</v>
      </c>
      <c r="AZ2100" s="7" t="s">
        <v>2975</v>
      </c>
      <c r="BA2100" t="s">
        <v>3208</v>
      </c>
      <c r="BB2100" s="177"/>
      <c r="BC2100" s="177"/>
      <c r="BD2100" s="177"/>
    </row>
    <row r="2101" spans="1:56" hidden="1" outlineLevel="1">
      <c r="A2101" t="s">
        <v>1964</v>
      </c>
      <c r="B2101" t="s">
        <v>14</v>
      </c>
      <c r="C2101" s="1">
        <f t="shared" si="1186"/>
        <v>477</v>
      </c>
      <c r="D2101" s="7">
        <f>IF(P2101&gt;0,RANK(P2101,(P2101:R2101,S2101:AG2101)),0)</f>
        <v>1</v>
      </c>
      <c r="E2101" s="7">
        <f>IF(Q2101&gt;0,RANK(Q2101,(P2101:R2101,S2101:AG2101)),0)</f>
        <v>0</v>
      </c>
      <c r="F2101" s="7">
        <f>IF(R2101&gt;0,RANK(R2101,(P2101:R2101,S2101:AG2101)),0)</f>
        <v>2</v>
      </c>
      <c r="G2101" s="7">
        <f>IF(S2101&gt;0,RANK(S2101,(P2101:R2101,S2101:AG2101)),0)</f>
        <v>3</v>
      </c>
      <c r="H2101" s="49">
        <f t="shared" si="1187"/>
        <v>21</v>
      </c>
      <c r="I2101" s="178">
        <f t="shared" si="1184"/>
        <v>4.40251572327044E-2</v>
      </c>
      <c r="J2101" s="2"/>
      <c r="K2101" s="2">
        <f t="shared" si="1188"/>
        <v>0.51362683438155132</v>
      </c>
      <c r="L2101" s="2">
        <f t="shared" si="1189"/>
        <v>0</v>
      </c>
      <c r="M2101" s="2">
        <f t="shared" si="1190"/>
        <v>0.46960167714884699</v>
      </c>
      <c r="N2101" s="2">
        <f t="shared" si="1173"/>
        <v>1.4675052410901468E-2</v>
      </c>
      <c r="O2101" s="2">
        <f t="shared" si="1174"/>
        <v>2.0964360587002236E-3</v>
      </c>
      <c r="P2101" s="1">
        <v>245</v>
      </c>
      <c r="R2101" s="1">
        <v>224</v>
      </c>
      <c r="S2101" s="1">
        <v>7</v>
      </c>
      <c r="X2101" s="1">
        <v>1</v>
      </c>
      <c r="AI2101" s="7">
        <f t="shared" si="1191"/>
        <v>0</v>
      </c>
      <c r="AJ2101" s="7">
        <f t="shared" si="1192"/>
        <v>0</v>
      </c>
      <c r="AK2101" s="7">
        <f t="shared" si="1193"/>
        <v>0</v>
      </c>
      <c r="AL2101" s="7">
        <f t="shared" si="1194"/>
        <v>0</v>
      </c>
      <c r="AM2101" s="2">
        <f t="shared" si="1195"/>
        <v>0</v>
      </c>
      <c r="AN2101" s="2">
        <f t="shared" si="1196"/>
        <v>0</v>
      </c>
      <c r="AO2101" s="2">
        <f t="shared" si="1197"/>
        <v>0</v>
      </c>
      <c r="AP2101" s="2">
        <f t="shared" si="1198"/>
        <v>0</v>
      </c>
      <c r="AR2101" t="str">
        <f t="shared" si="1185"/>
        <v>Johnson</v>
      </c>
      <c r="AS2101" t="s">
        <v>14</v>
      </c>
      <c r="AT2101" s="182">
        <v>1</v>
      </c>
      <c r="AV2101" s="98">
        <v>47</v>
      </c>
      <c r="AW2101" s="100">
        <v>91</v>
      </c>
      <c r="AX2101" s="106">
        <f t="shared" si="1199"/>
        <v>47091</v>
      </c>
      <c r="AZ2101" s="7" t="s">
        <v>2975</v>
      </c>
      <c r="BA2101" t="s">
        <v>3208</v>
      </c>
      <c r="BB2101" s="177"/>
      <c r="BC2101" s="177"/>
      <c r="BD2101" s="177"/>
    </row>
    <row r="2102" spans="1:56" hidden="1" outlineLevel="1">
      <c r="A2102" t="s">
        <v>794</v>
      </c>
      <c r="B2102" t="s">
        <v>14</v>
      </c>
      <c r="C2102" s="1">
        <f t="shared" si="1186"/>
        <v>25751</v>
      </c>
      <c r="D2102" s="7">
        <f>IF(P2102&gt;0,RANK(P2102,(P2102:R2102,S2102:AG2102)),0)</f>
        <v>1</v>
      </c>
      <c r="E2102" s="7">
        <f>IF(Q2102&gt;0,RANK(Q2102,(P2102:R2102,S2102:AG2102)),0)</f>
        <v>0</v>
      </c>
      <c r="F2102" s="7">
        <f>IF(R2102&gt;0,RANK(R2102,(P2102:R2102,S2102:AG2102)),0)</f>
        <v>2</v>
      </c>
      <c r="G2102" s="7">
        <f>IF(S2102&gt;0,RANK(S2102,(P2102:R2102,S2102:AG2102)),0)</f>
        <v>4</v>
      </c>
      <c r="H2102" s="49">
        <f t="shared" si="1187"/>
        <v>798</v>
      </c>
      <c r="I2102" s="178">
        <f t="shared" si="1184"/>
        <v>3.0989087802415442E-2</v>
      </c>
      <c r="J2102" s="2"/>
      <c r="K2102" s="2">
        <f t="shared" si="1188"/>
        <v>0.51019377888237349</v>
      </c>
      <c r="L2102" s="2">
        <f t="shared" si="1189"/>
        <v>0</v>
      </c>
      <c r="M2102" s="2">
        <f t="shared" si="1190"/>
        <v>0.47920469107995806</v>
      </c>
      <c r="N2102" s="2">
        <f t="shared" si="1173"/>
        <v>3.8445108927808629E-3</v>
      </c>
      <c r="O2102" s="2">
        <f t="shared" si="1174"/>
        <v>6.7570191448875867E-3</v>
      </c>
      <c r="P2102" s="1">
        <v>13138</v>
      </c>
      <c r="R2102" s="1">
        <v>12340</v>
      </c>
      <c r="S2102" s="1">
        <v>99</v>
      </c>
      <c r="X2102" s="1">
        <v>174</v>
      </c>
      <c r="AI2102" s="7">
        <f t="shared" si="1191"/>
        <v>0</v>
      </c>
      <c r="AJ2102" s="7">
        <f t="shared" si="1192"/>
        <v>0</v>
      </c>
      <c r="AK2102" s="7">
        <f t="shared" si="1193"/>
        <v>0</v>
      </c>
      <c r="AL2102" s="7">
        <f t="shared" si="1194"/>
        <v>0</v>
      </c>
      <c r="AM2102" s="2">
        <f t="shared" si="1195"/>
        <v>0</v>
      </c>
      <c r="AN2102" s="2">
        <f t="shared" si="1196"/>
        <v>0</v>
      </c>
      <c r="AO2102" s="2">
        <f t="shared" si="1197"/>
        <v>0</v>
      </c>
      <c r="AP2102" s="2">
        <f t="shared" si="1198"/>
        <v>0</v>
      </c>
      <c r="AR2102" t="str">
        <f t="shared" si="1185"/>
        <v>Knox</v>
      </c>
      <c r="AS2102" t="s">
        <v>14</v>
      </c>
      <c r="AT2102" s="182">
        <v>2</v>
      </c>
      <c r="AV2102" s="98">
        <v>47</v>
      </c>
      <c r="AW2102" s="100">
        <v>93</v>
      </c>
      <c r="AX2102" s="106">
        <f t="shared" si="1199"/>
        <v>47093</v>
      </c>
      <c r="AZ2102" s="7" t="s">
        <v>2975</v>
      </c>
      <c r="BA2102" t="s">
        <v>3208</v>
      </c>
      <c r="BB2102" s="177"/>
      <c r="BC2102" s="177"/>
      <c r="BD2102" s="177"/>
    </row>
    <row r="2103" spans="1:56" hidden="1" outlineLevel="1">
      <c r="A2103" t="s">
        <v>2418</v>
      </c>
      <c r="B2103" t="s">
        <v>14</v>
      </c>
      <c r="C2103" s="1">
        <f t="shared" si="1186"/>
        <v>239</v>
      </c>
      <c r="D2103" s="7">
        <f>IF(P2103&gt;0,RANK(P2103,(P2103:R2103,S2103:AG2103)),0)</f>
        <v>1</v>
      </c>
      <c r="E2103" s="7">
        <f>IF(Q2103&gt;0,RANK(Q2103,(P2103:R2103,S2103:AG2103)),0)</f>
        <v>0</v>
      </c>
      <c r="F2103" s="7">
        <f>IF(R2103&gt;0,RANK(R2103,(P2103:R2103,S2103:AG2103)),0)</f>
        <v>2</v>
      </c>
      <c r="G2103" s="7">
        <f>IF(S2103&gt;0,RANK(S2103,(P2103:R2103,S2103:AG2103)),0)</f>
        <v>4</v>
      </c>
      <c r="H2103" s="49">
        <f t="shared" si="1187"/>
        <v>139</v>
      </c>
      <c r="I2103" s="178">
        <f t="shared" si="1184"/>
        <v>0.58158995815899583</v>
      </c>
      <c r="J2103" s="2"/>
      <c r="K2103" s="2">
        <f t="shared" si="1188"/>
        <v>0.77824267782426781</v>
      </c>
      <c r="L2103" s="2">
        <f t="shared" si="1189"/>
        <v>0</v>
      </c>
      <c r="M2103" s="2">
        <f t="shared" si="1190"/>
        <v>0.19665271966527198</v>
      </c>
      <c r="N2103" s="2">
        <f t="shared" si="1173"/>
        <v>8.368200836820083E-3</v>
      </c>
      <c r="O2103" s="2">
        <f t="shared" si="1174"/>
        <v>1.6736401673640121E-2</v>
      </c>
      <c r="P2103" s="1">
        <v>186</v>
      </c>
      <c r="R2103" s="1">
        <v>47</v>
      </c>
      <c r="S2103" s="1">
        <v>2</v>
      </c>
      <c r="X2103" s="1">
        <v>4</v>
      </c>
      <c r="AI2103" s="7">
        <f t="shared" si="1191"/>
        <v>0</v>
      </c>
      <c r="AJ2103" s="7">
        <f t="shared" si="1192"/>
        <v>0</v>
      </c>
      <c r="AK2103" s="7">
        <f t="shared" si="1193"/>
        <v>0</v>
      </c>
      <c r="AL2103" s="7">
        <f t="shared" si="1194"/>
        <v>0</v>
      </c>
      <c r="AM2103" s="2">
        <f t="shared" si="1195"/>
        <v>0</v>
      </c>
      <c r="AN2103" s="2">
        <f t="shared" si="1196"/>
        <v>0</v>
      </c>
      <c r="AO2103" s="2">
        <f t="shared" si="1197"/>
        <v>0</v>
      </c>
      <c r="AP2103" s="2">
        <f t="shared" si="1198"/>
        <v>0</v>
      </c>
      <c r="AR2103" t="str">
        <f t="shared" si="1185"/>
        <v>Lake</v>
      </c>
      <c r="AS2103" t="s">
        <v>14</v>
      </c>
      <c r="AT2103" s="182">
        <v>8</v>
      </c>
      <c r="AV2103" s="98">
        <v>47</v>
      </c>
      <c r="AW2103" s="100">
        <v>95</v>
      </c>
      <c r="AX2103" s="106">
        <f t="shared" si="1199"/>
        <v>47095</v>
      </c>
      <c r="AZ2103" s="7" t="s">
        <v>2975</v>
      </c>
      <c r="BA2103" t="s">
        <v>3208</v>
      </c>
      <c r="BB2103" s="177"/>
      <c r="BC2103" s="177"/>
      <c r="BD2103" s="177"/>
    </row>
    <row r="2104" spans="1:56" hidden="1" outlineLevel="1">
      <c r="A2104" t="s">
        <v>3183</v>
      </c>
      <c r="B2104" t="s">
        <v>14</v>
      </c>
      <c r="C2104" s="1">
        <f t="shared" si="1186"/>
        <v>1249</v>
      </c>
      <c r="D2104" s="7">
        <f>IF(P2104&gt;0,RANK(P2104,(P2104:R2104,S2104:AG2104)),0)</f>
        <v>1</v>
      </c>
      <c r="E2104" s="7">
        <f>IF(Q2104&gt;0,RANK(Q2104,(P2104:R2104,S2104:AG2104)),0)</f>
        <v>0</v>
      </c>
      <c r="F2104" s="7">
        <f>IF(R2104&gt;0,RANK(R2104,(P2104:R2104,S2104:AG2104)),0)</f>
        <v>2</v>
      </c>
      <c r="G2104" s="7">
        <f>IF(S2104&gt;0,RANK(S2104,(P2104:R2104,S2104:AG2104)),0)</f>
        <v>4</v>
      </c>
      <c r="H2104" s="49">
        <f t="shared" si="1187"/>
        <v>841</v>
      </c>
      <c r="I2104" s="178">
        <f t="shared" si="1184"/>
        <v>0.67333867093674937</v>
      </c>
      <c r="J2104" s="2"/>
      <c r="K2104" s="2">
        <f t="shared" si="1188"/>
        <v>0.82866293034427541</v>
      </c>
      <c r="L2104" s="2">
        <f t="shared" si="1189"/>
        <v>0</v>
      </c>
      <c r="M2104" s="2">
        <f t="shared" si="1190"/>
        <v>0.15532425940752603</v>
      </c>
      <c r="N2104" s="2">
        <f t="shared" si="1173"/>
        <v>6.4051240992794231E-3</v>
      </c>
      <c r="O2104" s="2">
        <f t="shared" si="1174"/>
        <v>9.6076861489191381E-3</v>
      </c>
      <c r="P2104" s="1">
        <v>1035</v>
      </c>
      <c r="R2104" s="1">
        <v>194</v>
      </c>
      <c r="S2104" s="1">
        <v>8</v>
      </c>
      <c r="X2104" s="1">
        <v>12</v>
      </c>
      <c r="AI2104" s="7">
        <f t="shared" si="1191"/>
        <v>0</v>
      </c>
      <c r="AJ2104" s="7">
        <f t="shared" si="1192"/>
        <v>0</v>
      </c>
      <c r="AK2104" s="7">
        <f t="shared" si="1193"/>
        <v>0</v>
      </c>
      <c r="AL2104" s="7">
        <f t="shared" si="1194"/>
        <v>0</v>
      </c>
      <c r="AM2104" s="2">
        <f t="shared" si="1195"/>
        <v>0</v>
      </c>
      <c r="AN2104" s="2">
        <f t="shared" si="1196"/>
        <v>0</v>
      </c>
      <c r="AO2104" s="2">
        <f t="shared" si="1197"/>
        <v>0</v>
      </c>
      <c r="AP2104" s="2">
        <f t="shared" si="1198"/>
        <v>0</v>
      </c>
      <c r="AR2104" t="str">
        <f t="shared" si="1185"/>
        <v>Lauderdale</v>
      </c>
      <c r="AS2104" t="s">
        <v>14</v>
      </c>
      <c r="AT2104" s="182">
        <v>8</v>
      </c>
      <c r="AV2104" s="98">
        <v>47</v>
      </c>
      <c r="AW2104" s="100">
        <v>97</v>
      </c>
      <c r="AX2104" s="106">
        <f t="shared" si="1199"/>
        <v>47097</v>
      </c>
      <c r="AZ2104" s="7" t="s">
        <v>2975</v>
      </c>
      <c r="BA2104" t="s">
        <v>3208</v>
      </c>
      <c r="BB2104" s="177"/>
      <c r="BC2104" s="177"/>
      <c r="BD2104" s="177"/>
    </row>
    <row r="2105" spans="1:56" hidden="1" outlineLevel="1">
      <c r="A2105" t="s">
        <v>639</v>
      </c>
      <c r="B2105" t="s">
        <v>14</v>
      </c>
      <c r="C2105" s="1">
        <f t="shared" si="1186"/>
        <v>2486</v>
      </c>
      <c r="D2105" s="7">
        <f>IF(P2105&gt;0,RANK(P2105,(P2105:R2105,S2105:AG2105)),0)</f>
        <v>1</v>
      </c>
      <c r="E2105" s="7">
        <f>IF(Q2105&gt;0,RANK(Q2105,(P2105:R2105,S2105:AG2105)),0)</f>
        <v>0</v>
      </c>
      <c r="F2105" s="7">
        <f>IF(R2105&gt;0,RANK(R2105,(P2105:R2105,S2105:AG2105)),0)</f>
        <v>2</v>
      </c>
      <c r="G2105" s="7">
        <f>IF(S2105&gt;0,RANK(S2105,(P2105:R2105,S2105:AG2105)),0)</f>
        <v>4</v>
      </c>
      <c r="H2105" s="49">
        <f t="shared" si="1187"/>
        <v>439</v>
      </c>
      <c r="I2105" s="178">
        <f t="shared" si="1184"/>
        <v>0.17658889782783588</v>
      </c>
      <c r="J2105" s="2"/>
      <c r="K2105" s="2">
        <f t="shared" si="1188"/>
        <v>0.53580048270313752</v>
      </c>
      <c r="L2105" s="2">
        <f t="shared" si="1189"/>
        <v>0</v>
      </c>
      <c r="M2105" s="2">
        <f t="shared" si="1190"/>
        <v>0.35921158487530169</v>
      </c>
      <c r="N2105" s="2">
        <f t="shared" si="1173"/>
        <v>2.3732904263877714E-2</v>
      </c>
      <c r="O2105" s="2">
        <f t="shared" si="1174"/>
        <v>8.1255028157683082E-2</v>
      </c>
      <c r="P2105" s="1">
        <v>1332</v>
      </c>
      <c r="R2105" s="1">
        <v>893</v>
      </c>
      <c r="S2105" s="1">
        <v>59</v>
      </c>
      <c r="X2105" s="1">
        <v>202</v>
      </c>
      <c r="AI2105" s="7">
        <f t="shared" si="1191"/>
        <v>0</v>
      </c>
      <c r="AJ2105" s="7">
        <f t="shared" si="1192"/>
        <v>0</v>
      </c>
      <c r="AK2105" s="7">
        <f t="shared" si="1193"/>
        <v>0</v>
      </c>
      <c r="AL2105" s="7">
        <f t="shared" si="1194"/>
        <v>0</v>
      </c>
      <c r="AM2105" s="2">
        <f t="shared" si="1195"/>
        <v>0</v>
      </c>
      <c r="AN2105" s="2">
        <f t="shared" si="1196"/>
        <v>0</v>
      </c>
      <c r="AO2105" s="2">
        <f t="shared" si="1197"/>
        <v>0</v>
      </c>
      <c r="AP2105" s="2">
        <f t="shared" si="1198"/>
        <v>0</v>
      </c>
      <c r="AR2105" t="str">
        <f t="shared" si="1185"/>
        <v>Lawrence</v>
      </c>
      <c r="AS2105" t="s">
        <v>14</v>
      </c>
      <c r="AT2105" s="182">
        <v>7</v>
      </c>
      <c r="AV2105" s="98">
        <v>47</v>
      </c>
      <c r="AW2105" s="100">
        <v>99</v>
      </c>
      <c r="AX2105" s="106">
        <f t="shared" si="1199"/>
        <v>47099</v>
      </c>
      <c r="AZ2105" s="7" t="s">
        <v>2975</v>
      </c>
      <c r="BA2105" t="s">
        <v>3208</v>
      </c>
      <c r="BB2105" s="177"/>
      <c r="BC2105" s="177"/>
      <c r="BD2105" s="177"/>
    </row>
    <row r="2106" spans="1:56" hidden="1" outlineLevel="1">
      <c r="A2106" t="s">
        <v>2939</v>
      </c>
      <c r="B2106" t="s">
        <v>14</v>
      </c>
      <c r="C2106" s="1">
        <f t="shared" si="1186"/>
        <v>472</v>
      </c>
      <c r="D2106" s="7">
        <f>IF(P2106&gt;0,RANK(P2106,(P2106:R2106,S2106:AG2106)),0)</f>
        <v>1</v>
      </c>
      <c r="E2106" s="7">
        <f>IF(Q2106&gt;0,RANK(Q2106,(P2106:R2106,S2106:AG2106)),0)</f>
        <v>0</v>
      </c>
      <c r="F2106" s="7">
        <f>IF(R2106&gt;0,RANK(R2106,(P2106:R2106,S2106:AG2106)),0)</f>
        <v>2</v>
      </c>
      <c r="G2106" s="7">
        <f>IF(S2106&gt;0,RANK(S2106,(P2106:R2106,S2106:AG2106)),0)</f>
        <v>4</v>
      </c>
      <c r="H2106" s="49">
        <f t="shared" si="1187"/>
        <v>4</v>
      </c>
      <c r="I2106" s="178">
        <f t="shared" si="1184"/>
        <v>8.4745762711864406E-3</v>
      </c>
      <c r="J2106" s="2"/>
      <c r="K2106" s="2">
        <f t="shared" si="1188"/>
        <v>0.49152542372881358</v>
      </c>
      <c r="L2106" s="2">
        <f t="shared" si="1189"/>
        <v>0</v>
      </c>
      <c r="M2106" s="2">
        <f t="shared" si="1190"/>
        <v>0.48305084745762711</v>
      </c>
      <c r="N2106" s="2">
        <f t="shared" si="1173"/>
        <v>1.059322033898305E-2</v>
      </c>
      <c r="O2106" s="2">
        <f t="shared" si="1174"/>
        <v>1.4830508474576259E-2</v>
      </c>
      <c r="P2106" s="1">
        <v>232</v>
      </c>
      <c r="R2106" s="1">
        <v>228</v>
      </c>
      <c r="S2106" s="1">
        <v>5</v>
      </c>
      <c r="X2106" s="1">
        <v>7</v>
      </c>
      <c r="AI2106" s="7">
        <f t="shared" si="1191"/>
        <v>0</v>
      </c>
      <c r="AJ2106" s="7">
        <f t="shared" si="1192"/>
        <v>0</v>
      </c>
      <c r="AK2106" s="7">
        <f t="shared" si="1193"/>
        <v>0</v>
      </c>
      <c r="AL2106" s="7">
        <f t="shared" si="1194"/>
        <v>0</v>
      </c>
      <c r="AM2106" s="2">
        <f t="shared" si="1195"/>
        <v>0</v>
      </c>
      <c r="AN2106" s="2">
        <f t="shared" si="1196"/>
        <v>0</v>
      </c>
      <c r="AO2106" s="2">
        <f t="shared" si="1197"/>
        <v>0</v>
      </c>
      <c r="AP2106" s="2">
        <f t="shared" si="1198"/>
        <v>0</v>
      </c>
      <c r="AR2106" t="str">
        <f t="shared" si="1185"/>
        <v>Lewis</v>
      </c>
      <c r="AS2106" t="s">
        <v>14</v>
      </c>
      <c r="AT2106" s="182">
        <v>7</v>
      </c>
      <c r="AV2106" s="98">
        <v>47</v>
      </c>
      <c r="AW2106" s="100">
        <v>101</v>
      </c>
      <c r="AX2106" s="106">
        <f t="shared" si="1199"/>
        <v>47101</v>
      </c>
      <c r="AZ2106" s="7" t="s">
        <v>2975</v>
      </c>
      <c r="BA2106" t="s">
        <v>3208</v>
      </c>
      <c r="BB2106" s="177"/>
      <c r="BC2106" s="177"/>
      <c r="BD2106" s="177"/>
    </row>
    <row r="2107" spans="1:56" hidden="1" outlineLevel="1">
      <c r="A2107" t="s">
        <v>227</v>
      </c>
      <c r="B2107" t="s">
        <v>14</v>
      </c>
      <c r="C2107" s="1">
        <f t="shared" si="1186"/>
        <v>1081</v>
      </c>
      <c r="D2107" s="7">
        <f>IF(P2107&gt;0,RANK(P2107,(P2107:R2107,S2107:AG2107)),0)</f>
        <v>1</v>
      </c>
      <c r="E2107" s="7">
        <f>IF(Q2107&gt;0,RANK(Q2107,(P2107:R2107,S2107:AG2107)),0)</f>
        <v>0</v>
      </c>
      <c r="F2107" s="7">
        <f>IF(R2107&gt;0,RANK(R2107,(P2107:R2107,S2107:AG2107)),0)</f>
        <v>2</v>
      </c>
      <c r="G2107" s="7">
        <f>IF(S2107&gt;0,RANK(S2107,(P2107:R2107,S2107:AG2107)),0)</f>
        <v>4</v>
      </c>
      <c r="H2107" s="49">
        <f t="shared" si="1187"/>
        <v>400</v>
      </c>
      <c r="I2107" s="178">
        <f t="shared" si="1184"/>
        <v>0.37002775208140609</v>
      </c>
      <c r="J2107" s="2"/>
      <c r="K2107" s="2">
        <f t="shared" si="1188"/>
        <v>0.67345050878815915</v>
      </c>
      <c r="L2107" s="2">
        <f t="shared" si="1189"/>
        <v>0</v>
      </c>
      <c r="M2107" s="2">
        <f t="shared" si="1190"/>
        <v>0.30342275670675301</v>
      </c>
      <c r="N2107" s="2">
        <f t="shared" si="1173"/>
        <v>8.3256244218316375E-3</v>
      </c>
      <c r="O2107" s="2">
        <f t="shared" si="1174"/>
        <v>1.4801110083256205E-2</v>
      </c>
      <c r="P2107" s="1">
        <v>728</v>
      </c>
      <c r="R2107" s="1">
        <v>328</v>
      </c>
      <c r="S2107" s="1">
        <v>9</v>
      </c>
      <c r="X2107" s="1">
        <v>16</v>
      </c>
      <c r="AI2107" s="7">
        <f t="shared" si="1191"/>
        <v>0</v>
      </c>
      <c r="AJ2107" s="7">
        <f t="shared" si="1192"/>
        <v>0</v>
      </c>
      <c r="AK2107" s="7">
        <f t="shared" si="1193"/>
        <v>0</v>
      </c>
      <c r="AL2107" s="7">
        <f t="shared" si="1194"/>
        <v>0</v>
      </c>
      <c r="AM2107" s="2">
        <f t="shared" si="1195"/>
        <v>0</v>
      </c>
      <c r="AN2107" s="2">
        <f t="shared" si="1196"/>
        <v>0</v>
      </c>
      <c r="AO2107" s="2">
        <f t="shared" si="1197"/>
        <v>0</v>
      </c>
      <c r="AP2107" s="2">
        <f t="shared" si="1198"/>
        <v>0</v>
      </c>
      <c r="AR2107" t="str">
        <f t="shared" si="1185"/>
        <v>Lincoln</v>
      </c>
      <c r="AS2107" t="s">
        <v>14</v>
      </c>
      <c r="AT2107" s="182">
        <v>4</v>
      </c>
      <c r="AV2107" s="98">
        <v>47</v>
      </c>
      <c r="AW2107" s="100">
        <v>103</v>
      </c>
      <c r="AX2107" s="106">
        <f t="shared" si="1199"/>
        <v>47103</v>
      </c>
      <c r="AZ2107" s="7" t="s">
        <v>2975</v>
      </c>
      <c r="BA2107" t="s">
        <v>3208</v>
      </c>
      <c r="BB2107" s="177"/>
      <c r="BC2107" s="177"/>
      <c r="BD2107" s="177"/>
    </row>
    <row r="2108" spans="1:56" hidden="1" outlineLevel="1">
      <c r="A2108" t="s">
        <v>1846</v>
      </c>
      <c r="B2108" t="s">
        <v>14</v>
      </c>
      <c r="C2108" s="1">
        <f t="shared" si="1186"/>
        <v>1696</v>
      </c>
      <c r="D2108" s="7">
        <f>IF(P2108&gt;0,RANK(P2108,(P2108:R2108,S2108:AG2108)),0)</f>
        <v>1</v>
      </c>
      <c r="E2108" s="7">
        <f>IF(Q2108&gt;0,RANK(Q2108,(P2108:R2108,S2108:AG2108)),0)</f>
        <v>0</v>
      </c>
      <c r="F2108" s="7">
        <f>IF(R2108&gt;0,RANK(R2108,(P2108:R2108,S2108:AG2108)),0)</f>
        <v>2</v>
      </c>
      <c r="G2108" s="7">
        <f>IF(S2108&gt;0,RANK(S2108,(P2108:R2108,S2108:AG2108)),0)</f>
        <v>3</v>
      </c>
      <c r="H2108" s="49">
        <f t="shared" si="1187"/>
        <v>389</v>
      </c>
      <c r="I2108" s="178">
        <f t="shared" si="1184"/>
        <v>0.22936320754716982</v>
      </c>
      <c r="J2108" s="2"/>
      <c r="K2108" s="2">
        <f t="shared" si="1188"/>
        <v>0.6055424528301887</v>
      </c>
      <c r="L2108" s="2">
        <f t="shared" si="1189"/>
        <v>0</v>
      </c>
      <c r="M2108" s="2">
        <f t="shared" si="1190"/>
        <v>0.37617924528301888</v>
      </c>
      <c r="N2108" s="2">
        <f t="shared" si="1173"/>
        <v>1.0613207547169811E-2</v>
      </c>
      <c r="O2108" s="2">
        <f t="shared" si="1174"/>
        <v>7.6650943396226034E-3</v>
      </c>
      <c r="P2108" s="1">
        <v>1027</v>
      </c>
      <c r="R2108" s="1">
        <v>638</v>
      </c>
      <c r="S2108" s="1">
        <v>18</v>
      </c>
      <c r="X2108" s="1">
        <v>13</v>
      </c>
      <c r="AI2108" s="7">
        <f t="shared" si="1191"/>
        <v>0</v>
      </c>
      <c r="AJ2108" s="7">
        <f t="shared" si="1192"/>
        <v>0</v>
      </c>
      <c r="AK2108" s="7">
        <f t="shared" si="1193"/>
        <v>0</v>
      </c>
      <c r="AL2108" s="7">
        <f t="shared" si="1194"/>
        <v>0</v>
      </c>
      <c r="AM2108" s="2">
        <f t="shared" si="1195"/>
        <v>0</v>
      </c>
      <c r="AN2108" s="2">
        <f t="shared" si="1196"/>
        <v>0</v>
      </c>
      <c r="AO2108" s="2">
        <f t="shared" si="1197"/>
        <v>0</v>
      </c>
      <c r="AP2108" s="2">
        <f t="shared" si="1198"/>
        <v>0</v>
      </c>
      <c r="AR2108" t="str">
        <f t="shared" si="1185"/>
        <v>Loudon</v>
      </c>
      <c r="AS2108" t="s">
        <v>14</v>
      </c>
      <c r="AT2108" s="182">
        <v>2</v>
      </c>
      <c r="AV2108" s="98">
        <v>47</v>
      </c>
      <c r="AW2108" s="100">
        <v>105</v>
      </c>
      <c r="AX2108" s="106">
        <f t="shared" si="1199"/>
        <v>47105</v>
      </c>
      <c r="AZ2108" s="7" t="s">
        <v>2975</v>
      </c>
      <c r="BA2108" t="s">
        <v>3208</v>
      </c>
      <c r="BB2108" s="177"/>
      <c r="BC2108" s="177"/>
      <c r="BD2108" s="177"/>
    </row>
    <row r="2109" spans="1:56" hidden="1" outlineLevel="1">
      <c r="A2109" t="s">
        <v>1070</v>
      </c>
      <c r="B2109" t="s">
        <v>14</v>
      </c>
      <c r="C2109" s="1">
        <f t="shared" si="1186"/>
        <v>1690</v>
      </c>
      <c r="D2109" s="7">
        <f>IF(P2109&gt;0,RANK(P2109,(P2109:R2109,S2109:AG2109)),0)</f>
        <v>1</v>
      </c>
      <c r="E2109" s="7">
        <f>IF(Q2109&gt;0,RANK(Q2109,(P2109:R2109,S2109:AG2109)),0)</f>
        <v>0</v>
      </c>
      <c r="F2109" s="7">
        <f>IF(R2109&gt;0,RANK(R2109,(P2109:R2109,S2109:AG2109)),0)</f>
        <v>2</v>
      </c>
      <c r="G2109" s="7">
        <f>IF(S2109&gt;0,RANK(S2109,(P2109:R2109,S2109:AG2109)),0)</f>
        <v>4</v>
      </c>
      <c r="H2109" s="49">
        <f t="shared" si="1187"/>
        <v>408</v>
      </c>
      <c r="I2109" s="178">
        <f t="shared" si="1184"/>
        <v>0.24142011834319527</v>
      </c>
      <c r="J2109" s="2"/>
      <c r="K2109" s="2">
        <f t="shared" si="1188"/>
        <v>0.60769230769230764</v>
      </c>
      <c r="L2109" s="2">
        <f t="shared" si="1189"/>
        <v>0</v>
      </c>
      <c r="M2109" s="2">
        <f t="shared" si="1190"/>
        <v>0.36627218934911243</v>
      </c>
      <c r="N2109" s="2">
        <f t="shared" si="1173"/>
        <v>1.0650887573964497E-2</v>
      </c>
      <c r="O2109" s="2">
        <f t="shared" si="1174"/>
        <v>1.5384615384615429E-2</v>
      </c>
      <c r="P2109" s="1">
        <v>1027</v>
      </c>
      <c r="R2109" s="1">
        <v>619</v>
      </c>
      <c r="S2109" s="1">
        <v>18</v>
      </c>
      <c r="X2109" s="1">
        <v>26</v>
      </c>
      <c r="AI2109" s="7">
        <f t="shared" si="1191"/>
        <v>0</v>
      </c>
      <c r="AJ2109" s="7">
        <f t="shared" si="1192"/>
        <v>0</v>
      </c>
      <c r="AK2109" s="7">
        <f t="shared" si="1193"/>
        <v>0</v>
      </c>
      <c r="AL2109" s="7">
        <f t="shared" si="1194"/>
        <v>0</v>
      </c>
      <c r="AM2109" s="2">
        <f t="shared" si="1195"/>
        <v>0</v>
      </c>
      <c r="AN2109" s="2">
        <f t="shared" si="1196"/>
        <v>0</v>
      </c>
      <c r="AO2109" s="2">
        <f t="shared" si="1197"/>
        <v>0</v>
      </c>
      <c r="AP2109" s="2">
        <f t="shared" si="1198"/>
        <v>0</v>
      </c>
      <c r="AR2109" t="str">
        <f t="shared" si="1185"/>
        <v>McMinn</v>
      </c>
      <c r="AS2109" t="s">
        <v>14</v>
      </c>
      <c r="AT2109" s="182">
        <v>3</v>
      </c>
      <c r="AV2109" s="98">
        <v>47</v>
      </c>
      <c r="AW2109" s="100">
        <v>107</v>
      </c>
      <c r="AX2109" s="106">
        <f t="shared" si="1199"/>
        <v>47107</v>
      </c>
      <c r="AZ2109" s="7" t="s">
        <v>2975</v>
      </c>
      <c r="BA2109" t="s">
        <v>3208</v>
      </c>
      <c r="BB2109" s="177"/>
      <c r="BC2109" s="177"/>
      <c r="BD2109" s="177"/>
    </row>
    <row r="2110" spans="1:56" hidden="1" outlineLevel="1">
      <c r="A2110" t="s">
        <v>1270</v>
      </c>
      <c r="B2110" t="s">
        <v>14</v>
      </c>
      <c r="C2110" s="1">
        <f t="shared" si="1186"/>
        <v>965</v>
      </c>
      <c r="D2110" s="7">
        <f>IF(P2110&gt;0,RANK(P2110,(P2110:R2110,S2110:AG2110)),0)</f>
        <v>1</v>
      </c>
      <c r="E2110" s="7">
        <f>IF(Q2110&gt;0,RANK(Q2110,(P2110:R2110,S2110:AG2110)),0)</f>
        <v>0</v>
      </c>
      <c r="F2110" s="7">
        <f>IF(R2110&gt;0,RANK(R2110,(P2110:R2110,S2110:AG2110)),0)</f>
        <v>2</v>
      </c>
      <c r="G2110" s="7">
        <f>IF(S2110&gt;0,RANK(S2110,(P2110:R2110,S2110:AG2110)),0)</f>
        <v>3</v>
      </c>
      <c r="H2110" s="49">
        <f t="shared" si="1187"/>
        <v>490</v>
      </c>
      <c r="I2110" s="178">
        <f t="shared" si="1184"/>
        <v>0.50777202072538863</v>
      </c>
      <c r="J2110" s="2"/>
      <c r="K2110" s="2">
        <f t="shared" si="1188"/>
        <v>0.74507772020725394</v>
      </c>
      <c r="L2110" s="2">
        <f t="shared" si="1189"/>
        <v>0</v>
      </c>
      <c r="M2110" s="2">
        <f t="shared" si="1190"/>
        <v>0.23730569948186528</v>
      </c>
      <c r="N2110" s="2">
        <f t="shared" si="1173"/>
        <v>1.0362694300518135E-2</v>
      </c>
      <c r="O2110" s="2">
        <f t="shared" si="1174"/>
        <v>7.253886010362651E-3</v>
      </c>
      <c r="P2110" s="1">
        <v>719</v>
      </c>
      <c r="R2110" s="1">
        <v>229</v>
      </c>
      <c r="S2110" s="1">
        <v>10</v>
      </c>
      <c r="X2110" s="1">
        <v>7</v>
      </c>
      <c r="AI2110" s="7">
        <f t="shared" si="1191"/>
        <v>0</v>
      </c>
      <c r="AJ2110" s="7">
        <f t="shared" si="1192"/>
        <v>0</v>
      </c>
      <c r="AK2110" s="7">
        <f t="shared" si="1193"/>
        <v>0</v>
      </c>
      <c r="AL2110" s="7">
        <f t="shared" si="1194"/>
        <v>0</v>
      </c>
      <c r="AM2110" s="2">
        <f t="shared" si="1195"/>
        <v>0</v>
      </c>
      <c r="AN2110" s="2">
        <f t="shared" si="1196"/>
        <v>0</v>
      </c>
      <c r="AO2110" s="2">
        <f t="shared" si="1197"/>
        <v>0</v>
      </c>
      <c r="AP2110" s="2">
        <f t="shared" si="1198"/>
        <v>0</v>
      </c>
      <c r="AR2110" t="str">
        <f t="shared" si="1185"/>
        <v>McNairy</v>
      </c>
      <c r="AS2110" t="s">
        <v>14</v>
      </c>
      <c r="AT2110" s="182">
        <v>7</v>
      </c>
      <c r="AV2110" s="98">
        <v>47</v>
      </c>
      <c r="AW2110" s="100">
        <v>109</v>
      </c>
      <c r="AX2110" s="106">
        <f t="shared" si="1199"/>
        <v>47109</v>
      </c>
      <c r="AZ2110" s="7" t="s">
        <v>2975</v>
      </c>
      <c r="BA2110" t="s">
        <v>3208</v>
      </c>
      <c r="BB2110" s="177"/>
      <c r="BC2110" s="177"/>
      <c r="BD2110" s="177"/>
    </row>
    <row r="2111" spans="1:56" hidden="1" outlineLevel="1">
      <c r="A2111" t="s">
        <v>267</v>
      </c>
      <c r="B2111" t="s">
        <v>14</v>
      </c>
      <c r="C2111" s="1">
        <f t="shared" si="1186"/>
        <v>526</v>
      </c>
      <c r="D2111" s="7">
        <f>IF(P2111&gt;0,RANK(P2111,(P2111:R2111,S2111:AG2111)),0)</f>
        <v>1</v>
      </c>
      <c r="E2111" s="7">
        <f>IF(Q2111&gt;0,RANK(Q2111,(P2111:R2111,S2111:AG2111)),0)</f>
        <v>0</v>
      </c>
      <c r="F2111" s="7">
        <f>IF(R2111&gt;0,RANK(R2111,(P2111:R2111,S2111:AG2111)),0)</f>
        <v>2</v>
      </c>
      <c r="G2111" s="7">
        <f>IF(S2111&gt;0,RANK(S2111,(P2111:R2111,S2111:AG2111)),0)</f>
        <v>3</v>
      </c>
      <c r="H2111" s="49">
        <f t="shared" si="1187"/>
        <v>174</v>
      </c>
      <c r="I2111" s="178">
        <f t="shared" si="1184"/>
        <v>0.33079847908745247</v>
      </c>
      <c r="J2111" s="2"/>
      <c r="K2111" s="2">
        <f t="shared" si="1188"/>
        <v>0.65209125475285168</v>
      </c>
      <c r="L2111" s="2">
        <f t="shared" si="1189"/>
        <v>0</v>
      </c>
      <c r="M2111" s="2">
        <f t="shared" si="1190"/>
        <v>0.32129277566539927</v>
      </c>
      <c r="N2111" s="2">
        <f t="shared" si="1173"/>
        <v>1.5209125475285171E-2</v>
      </c>
      <c r="O2111" s="2">
        <f t="shared" si="1174"/>
        <v>1.1406844106463884E-2</v>
      </c>
      <c r="P2111" s="1">
        <v>343</v>
      </c>
      <c r="R2111" s="1">
        <v>169</v>
      </c>
      <c r="S2111" s="1">
        <v>8</v>
      </c>
      <c r="X2111" s="1">
        <v>6</v>
      </c>
      <c r="AI2111" s="7">
        <f t="shared" si="1191"/>
        <v>0</v>
      </c>
      <c r="AJ2111" s="7">
        <f t="shared" si="1192"/>
        <v>0</v>
      </c>
      <c r="AK2111" s="7">
        <f t="shared" si="1193"/>
        <v>0</v>
      </c>
      <c r="AL2111" s="7">
        <f t="shared" si="1194"/>
        <v>0</v>
      </c>
      <c r="AM2111" s="2">
        <f t="shared" si="1195"/>
        <v>0</v>
      </c>
      <c r="AN2111" s="2">
        <f t="shared" si="1196"/>
        <v>0</v>
      </c>
      <c r="AO2111" s="2">
        <f t="shared" si="1197"/>
        <v>0</v>
      </c>
      <c r="AP2111" s="2">
        <f t="shared" si="1198"/>
        <v>0</v>
      </c>
      <c r="AR2111" t="str">
        <f t="shared" si="1185"/>
        <v>Macon</v>
      </c>
      <c r="AS2111" t="s">
        <v>14</v>
      </c>
      <c r="AT2111" s="182">
        <v>6</v>
      </c>
      <c r="AV2111" s="98">
        <v>47</v>
      </c>
      <c r="AW2111" s="100">
        <v>111</v>
      </c>
      <c r="AX2111" s="106">
        <f t="shared" si="1199"/>
        <v>47111</v>
      </c>
      <c r="AZ2111" s="7" t="s">
        <v>2975</v>
      </c>
      <c r="BA2111" t="s">
        <v>3208</v>
      </c>
      <c r="BB2111" s="177"/>
      <c r="BC2111" s="177"/>
      <c r="BD2111" s="177"/>
    </row>
    <row r="2112" spans="1:56" hidden="1" outlineLevel="1">
      <c r="A2112" t="s">
        <v>1400</v>
      </c>
      <c r="B2112" t="s">
        <v>14</v>
      </c>
      <c r="C2112" s="1">
        <f t="shared" si="1186"/>
        <v>5396</v>
      </c>
      <c r="D2112" s="7">
        <f>IF(P2112&gt;0,RANK(P2112,(P2112:R2112,S2112:AG2112)),0)</f>
        <v>1</v>
      </c>
      <c r="E2112" s="7">
        <f>IF(Q2112&gt;0,RANK(Q2112,(P2112:R2112,S2112:AG2112)),0)</f>
        <v>0</v>
      </c>
      <c r="F2112" s="7">
        <f>IF(R2112&gt;0,RANK(R2112,(P2112:R2112,S2112:AG2112)),0)</f>
        <v>2</v>
      </c>
      <c r="G2112" s="7">
        <f>IF(S2112&gt;0,RANK(S2112,(P2112:R2112,S2112:AG2112)),0)</f>
        <v>3</v>
      </c>
      <c r="H2112" s="49">
        <f t="shared" si="1187"/>
        <v>3352</v>
      </c>
      <c r="I2112" s="178">
        <f t="shared" si="1184"/>
        <v>0.62120088954781316</v>
      </c>
      <c r="J2112" s="2"/>
      <c r="K2112" s="2">
        <f t="shared" si="1188"/>
        <v>0.80652335063009639</v>
      </c>
      <c r="L2112" s="2">
        <f t="shared" si="1189"/>
        <v>0</v>
      </c>
      <c r="M2112" s="2">
        <f t="shared" si="1190"/>
        <v>0.18532246108228317</v>
      </c>
      <c r="N2112" s="2">
        <f t="shared" si="1173"/>
        <v>4.447739065974796E-3</v>
      </c>
      <c r="O2112" s="2">
        <f t="shared" si="1174"/>
        <v>3.7064492216456382E-3</v>
      </c>
      <c r="P2112" s="1">
        <v>4352</v>
      </c>
      <c r="R2112" s="1">
        <v>1000</v>
      </c>
      <c r="S2112" s="1">
        <v>24</v>
      </c>
      <c r="X2112" s="1">
        <v>20</v>
      </c>
      <c r="AI2112" s="7">
        <f t="shared" si="1191"/>
        <v>0</v>
      </c>
      <c r="AJ2112" s="7">
        <f t="shared" si="1192"/>
        <v>0</v>
      </c>
      <c r="AK2112" s="7">
        <f t="shared" si="1193"/>
        <v>0</v>
      </c>
      <c r="AL2112" s="7">
        <f t="shared" si="1194"/>
        <v>0</v>
      </c>
      <c r="AM2112" s="2">
        <f t="shared" si="1195"/>
        <v>0</v>
      </c>
      <c r="AN2112" s="2">
        <f t="shared" si="1196"/>
        <v>0</v>
      </c>
      <c r="AO2112" s="2">
        <f t="shared" si="1197"/>
        <v>0</v>
      </c>
      <c r="AP2112" s="2">
        <f t="shared" si="1198"/>
        <v>0</v>
      </c>
      <c r="AR2112" t="str">
        <f t="shared" si="1185"/>
        <v>Madison</v>
      </c>
      <c r="AS2112" t="s">
        <v>14</v>
      </c>
      <c r="AT2112" s="182">
        <v>8</v>
      </c>
      <c r="AV2112" s="98">
        <v>47</v>
      </c>
      <c r="AW2112" s="100">
        <v>113</v>
      </c>
      <c r="AX2112" s="106">
        <f t="shared" si="1199"/>
        <v>47113</v>
      </c>
      <c r="AZ2112" s="7" t="s">
        <v>2975</v>
      </c>
      <c r="BA2112" t="s">
        <v>3208</v>
      </c>
      <c r="BB2112" s="177"/>
      <c r="BC2112" s="177"/>
      <c r="BD2112" s="177"/>
    </row>
    <row r="2113" spans="1:56" hidden="1" outlineLevel="1">
      <c r="A2113" t="s">
        <v>1302</v>
      </c>
      <c r="B2113" t="s">
        <v>14</v>
      </c>
      <c r="C2113" s="1">
        <f t="shared" si="1186"/>
        <v>1686</v>
      </c>
      <c r="D2113" s="7">
        <f>IF(P2113&gt;0,RANK(P2113,(P2113:R2113,S2113:AG2113)),0)</f>
        <v>1</v>
      </c>
      <c r="E2113" s="7">
        <f>IF(Q2113&gt;0,RANK(Q2113,(P2113:R2113,S2113:AG2113)),0)</f>
        <v>0</v>
      </c>
      <c r="F2113" s="7">
        <f>IF(R2113&gt;0,RANK(R2113,(P2113:R2113,S2113:AG2113)),0)</f>
        <v>2</v>
      </c>
      <c r="G2113" s="7">
        <f>IF(S2113&gt;0,RANK(S2113,(P2113:R2113,S2113:AG2113)),0)</f>
        <v>4</v>
      </c>
      <c r="H2113" s="49">
        <f t="shared" si="1187"/>
        <v>487</v>
      </c>
      <c r="I2113" s="178">
        <f t="shared" si="1184"/>
        <v>0.28884934756820879</v>
      </c>
      <c r="J2113" s="2"/>
      <c r="K2113" s="2">
        <f t="shared" si="1188"/>
        <v>0.62040332147093713</v>
      </c>
      <c r="L2113" s="2">
        <f t="shared" si="1189"/>
        <v>0</v>
      </c>
      <c r="M2113" s="2">
        <f t="shared" si="1190"/>
        <v>0.33155397390272834</v>
      </c>
      <c r="N2113" s="2">
        <f t="shared" si="1173"/>
        <v>1.6607354685646499E-2</v>
      </c>
      <c r="O2113" s="2">
        <f t="shared" si="1174"/>
        <v>3.1435349940688029E-2</v>
      </c>
      <c r="P2113" s="1">
        <v>1046</v>
      </c>
      <c r="R2113" s="1">
        <v>559</v>
      </c>
      <c r="S2113" s="1">
        <v>28</v>
      </c>
      <c r="X2113" s="1">
        <v>53</v>
      </c>
      <c r="AI2113" s="7">
        <f t="shared" si="1191"/>
        <v>0</v>
      </c>
      <c r="AJ2113" s="7">
        <f t="shared" si="1192"/>
        <v>0</v>
      </c>
      <c r="AK2113" s="7">
        <f t="shared" si="1193"/>
        <v>0</v>
      </c>
      <c r="AL2113" s="7">
        <f t="shared" si="1194"/>
        <v>0</v>
      </c>
      <c r="AM2113" s="2">
        <f t="shared" si="1195"/>
        <v>0</v>
      </c>
      <c r="AN2113" s="2">
        <f t="shared" si="1196"/>
        <v>0</v>
      </c>
      <c r="AO2113" s="2">
        <f t="shared" si="1197"/>
        <v>0</v>
      </c>
      <c r="AP2113" s="2">
        <f t="shared" si="1198"/>
        <v>0</v>
      </c>
      <c r="AR2113" t="str">
        <f t="shared" si="1185"/>
        <v>Marion</v>
      </c>
      <c r="AS2113" t="s">
        <v>14</v>
      </c>
      <c r="AT2113" s="182">
        <v>4</v>
      </c>
      <c r="AV2113" s="98">
        <v>47</v>
      </c>
      <c r="AW2113" s="100">
        <v>115</v>
      </c>
      <c r="AX2113" s="106">
        <f t="shared" si="1199"/>
        <v>47115</v>
      </c>
      <c r="AZ2113" s="7" t="s">
        <v>2975</v>
      </c>
      <c r="BA2113" t="s">
        <v>3208</v>
      </c>
      <c r="BB2113" s="177"/>
      <c r="BC2113" s="177"/>
      <c r="BD2113" s="177"/>
    </row>
    <row r="2114" spans="1:56" hidden="1" outlineLevel="1">
      <c r="A2114" t="s">
        <v>1040</v>
      </c>
      <c r="B2114" t="s">
        <v>14</v>
      </c>
      <c r="C2114" s="1">
        <f t="shared" si="1186"/>
        <v>1245</v>
      </c>
      <c r="D2114" s="7">
        <f>IF(P2114&gt;0,RANK(P2114,(P2114:R2114,S2114:AG2114)),0)</f>
        <v>1</v>
      </c>
      <c r="E2114" s="7">
        <f>IF(Q2114&gt;0,RANK(Q2114,(P2114:R2114,S2114:AG2114)),0)</f>
        <v>0</v>
      </c>
      <c r="F2114" s="7">
        <f>IF(R2114&gt;0,RANK(R2114,(P2114:R2114,S2114:AG2114)),0)</f>
        <v>2</v>
      </c>
      <c r="G2114" s="7">
        <f>IF(S2114&gt;0,RANK(S2114,(P2114:R2114,S2114:AG2114)),0)</f>
        <v>4</v>
      </c>
      <c r="H2114" s="49">
        <f t="shared" si="1187"/>
        <v>454</v>
      </c>
      <c r="I2114" s="178">
        <f t="shared" si="1184"/>
        <v>0.36465863453815262</v>
      </c>
      <c r="J2114" s="2"/>
      <c r="K2114" s="2">
        <f t="shared" si="1188"/>
        <v>0.67389558232931723</v>
      </c>
      <c r="L2114" s="2">
        <f t="shared" si="1189"/>
        <v>0</v>
      </c>
      <c r="M2114" s="2">
        <f t="shared" si="1190"/>
        <v>0.30923694779116467</v>
      </c>
      <c r="N2114" s="2">
        <f t="shared" si="1173"/>
        <v>7.2289156626506026E-3</v>
      </c>
      <c r="O2114" s="2">
        <f t="shared" si="1174"/>
        <v>9.6385542168674898E-3</v>
      </c>
      <c r="P2114" s="1">
        <v>839</v>
      </c>
      <c r="R2114" s="1">
        <v>385</v>
      </c>
      <c r="S2114" s="1">
        <v>9</v>
      </c>
      <c r="X2114" s="1">
        <v>12</v>
      </c>
      <c r="AI2114" s="7">
        <f t="shared" si="1191"/>
        <v>0</v>
      </c>
      <c r="AJ2114" s="7">
        <f t="shared" si="1192"/>
        <v>0</v>
      </c>
      <c r="AK2114" s="7">
        <f t="shared" si="1193"/>
        <v>0</v>
      </c>
      <c r="AL2114" s="7">
        <f t="shared" si="1194"/>
        <v>0</v>
      </c>
      <c r="AM2114" s="2">
        <f t="shared" si="1195"/>
        <v>0</v>
      </c>
      <c r="AN2114" s="2">
        <f t="shared" si="1196"/>
        <v>0</v>
      </c>
      <c r="AO2114" s="2">
        <f t="shared" si="1197"/>
        <v>0</v>
      </c>
      <c r="AP2114" s="2">
        <f t="shared" si="1198"/>
        <v>0</v>
      </c>
      <c r="AR2114" t="str">
        <f t="shared" si="1185"/>
        <v>Marshall</v>
      </c>
      <c r="AS2114" t="s">
        <v>14</v>
      </c>
      <c r="AT2114" s="182">
        <v>4</v>
      </c>
      <c r="AV2114" s="98">
        <v>47</v>
      </c>
      <c r="AW2114" s="100">
        <v>117</v>
      </c>
      <c r="AX2114" s="106">
        <f t="shared" si="1199"/>
        <v>47117</v>
      </c>
      <c r="AZ2114" s="7" t="s">
        <v>2975</v>
      </c>
      <c r="BA2114" t="s">
        <v>3208</v>
      </c>
      <c r="BB2114" s="177"/>
      <c r="BC2114" s="177"/>
      <c r="BD2114" s="177"/>
    </row>
    <row r="2115" spans="1:56" hidden="1" outlineLevel="1">
      <c r="A2115" t="s">
        <v>1847</v>
      </c>
      <c r="B2115" t="s">
        <v>14</v>
      </c>
      <c r="C2115" s="1">
        <f t="shared" si="1186"/>
        <v>3721</v>
      </c>
      <c r="D2115" s="7">
        <f>IF(P2115&gt;0,RANK(P2115,(P2115:R2115,S2115:AG2115)),0)</f>
        <v>1</v>
      </c>
      <c r="E2115" s="7">
        <f>IF(Q2115&gt;0,RANK(Q2115,(P2115:R2115,S2115:AG2115)),0)</f>
        <v>0</v>
      </c>
      <c r="F2115" s="7">
        <f>IF(R2115&gt;0,RANK(R2115,(P2115:R2115,S2115:AG2115)),0)</f>
        <v>2</v>
      </c>
      <c r="G2115" s="7">
        <f>IF(S2115&gt;0,RANK(S2115,(P2115:R2115,S2115:AG2115)),0)</f>
        <v>4</v>
      </c>
      <c r="H2115" s="49">
        <f t="shared" si="1187"/>
        <v>1061</v>
      </c>
      <c r="I2115" s="178">
        <f t="shared" si="1184"/>
        <v>0.28513840365493148</v>
      </c>
      <c r="J2115" s="2"/>
      <c r="K2115" s="2">
        <f t="shared" si="1188"/>
        <v>0.63585057780166621</v>
      </c>
      <c r="L2115" s="2">
        <f t="shared" si="1189"/>
        <v>0</v>
      </c>
      <c r="M2115" s="2">
        <f t="shared" si="1190"/>
        <v>0.35071217414673472</v>
      </c>
      <c r="N2115" s="2">
        <f t="shared" si="1173"/>
        <v>5.6436441816715933E-3</v>
      </c>
      <c r="O2115" s="2">
        <f t="shared" si="1174"/>
        <v>7.7936038699274778E-3</v>
      </c>
      <c r="P2115" s="1">
        <v>2366</v>
      </c>
      <c r="R2115" s="1">
        <v>1305</v>
      </c>
      <c r="S2115" s="1">
        <v>21</v>
      </c>
      <c r="X2115" s="1">
        <v>29</v>
      </c>
      <c r="AI2115" s="7">
        <f t="shared" si="1191"/>
        <v>0</v>
      </c>
      <c r="AJ2115" s="7">
        <f t="shared" si="1192"/>
        <v>0</v>
      </c>
      <c r="AK2115" s="7">
        <f t="shared" si="1193"/>
        <v>0</v>
      </c>
      <c r="AL2115" s="7">
        <f t="shared" si="1194"/>
        <v>0</v>
      </c>
      <c r="AM2115" s="2">
        <f t="shared" si="1195"/>
        <v>0</v>
      </c>
      <c r="AN2115" s="2">
        <f t="shared" si="1196"/>
        <v>0</v>
      </c>
      <c r="AO2115" s="2">
        <f t="shared" si="1197"/>
        <v>0</v>
      </c>
      <c r="AP2115" s="2">
        <f t="shared" si="1198"/>
        <v>0</v>
      </c>
      <c r="AR2115" t="str">
        <f t="shared" si="1185"/>
        <v>Maury</v>
      </c>
      <c r="AS2115" t="s">
        <v>14</v>
      </c>
      <c r="AT2115" s="182"/>
      <c r="AV2115" s="98">
        <v>47</v>
      </c>
      <c r="AW2115" s="100">
        <v>119</v>
      </c>
      <c r="AX2115" s="106">
        <f t="shared" si="1199"/>
        <v>47119</v>
      </c>
      <c r="AZ2115" s="7" t="s">
        <v>2975</v>
      </c>
      <c r="BA2115" t="s">
        <v>3208</v>
      </c>
      <c r="BB2115" s="177"/>
      <c r="BC2115" s="177"/>
      <c r="BD2115" s="177"/>
    </row>
    <row r="2116" spans="1:56" hidden="1" outlineLevel="1">
      <c r="A2116" t="s">
        <v>1126</v>
      </c>
      <c r="B2116" t="s">
        <v>14</v>
      </c>
      <c r="C2116" s="1">
        <f t="shared" si="1186"/>
        <v>534</v>
      </c>
      <c r="D2116" s="7">
        <f>IF(P2116&gt;0,RANK(P2116,(P2116:R2116,S2116:AG2116)),0)</f>
        <v>1</v>
      </c>
      <c r="E2116" s="7">
        <f>IF(Q2116&gt;0,RANK(Q2116,(P2116:R2116,S2116:AG2116)),0)</f>
        <v>0</v>
      </c>
      <c r="F2116" s="7">
        <f>IF(R2116&gt;0,RANK(R2116,(P2116:R2116,S2116:AG2116)),0)</f>
        <v>2</v>
      </c>
      <c r="G2116" s="7">
        <f>IF(S2116&gt;0,RANK(S2116,(P2116:R2116,S2116:AG2116)),0)</f>
        <v>4</v>
      </c>
      <c r="H2116" s="49">
        <f t="shared" si="1187"/>
        <v>192</v>
      </c>
      <c r="I2116" s="178">
        <f t="shared" si="1184"/>
        <v>0.3595505617977528</v>
      </c>
      <c r="J2116" s="2"/>
      <c r="K2116" s="2">
        <f t="shared" si="1188"/>
        <v>0.6629213483146067</v>
      </c>
      <c r="L2116" s="2">
        <f t="shared" si="1189"/>
        <v>0</v>
      </c>
      <c r="M2116" s="2">
        <f t="shared" si="1190"/>
        <v>0.30337078651685395</v>
      </c>
      <c r="N2116" s="2">
        <f t="shared" si="1173"/>
        <v>1.3108614232209739E-2</v>
      </c>
      <c r="O2116" s="2">
        <f t="shared" si="1174"/>
        <v>2.0599250936329614E-2</v>
      </c>
      <c r="P2116" s="1">
        <v>354</v>
      </c>
      <c r="R2116" s="1">
        <v>162</v>
      </c>
      <c r="S2116" s="1">
        <v>7</v>
      </c>
      <c r="X2116" s="1">
        <v>11</v>
      </c>
      <c r="AI2116" s="7">
        <f t="shared" si="1191"/>
        <v>0</v>
      </c>
      <c r="AJ2116" s="7">
        <f t="shared" si="1192"/>
        <v>0</v>
      </c>
      <c r="AK2116" s="7">
        <f t="shared" si="1193"/>
        <v>0</v>
      </c>
      <c r="AL2116" s="7">
        <f t="shared" si="1194"/>
        <v>0</v>
      </c>
      <c r="AM2116" s="2">
        <f t="shared" si="1195"/>
        <v>0</v>
      </c>
      <c r="AN2116" s="2">
        <f t="shared" si="1196"/>
        <v>0</v>
      </c>
      <c r="AO2116" s="2">
        <f t="shared" si="1197"/>
        <v>0</v>
      </c>
      <c r="AP2116" s="2">
        <f t="shared" si="1198"/>
        <v>0</v>
      </c>
      <c r="AR2116" t="str">
        <f t="shared" si="1185"/>
        <v>Meigs</v>
      </c>
      <c r="AS2116" t="s">
        <v>14</v>
      </c>
      <c r="AT2116" s="182">
        <v>4</v>
      </c>
      <c r="AV2116" s="98">
        <v>47</v>
      </c>
      <c r="AW2116" s="100">
        <v>121</v>
      </c>
      <c r="AX2116" s="106">
        <f t="shared" si="1199"/>
        <v>47121</v>
      </c>
      <c r="AZ2116" s="7" t="s">
        <v>2975</v>
      </c>
      <c r="BA2116" t="s">
        <v>3208</v>
      </c>
      <c r="BB2116" s="177"/>
      <c r="BC2116" s="177"/>
      <c r="BD2116" s="177"/>
    </row>
    <row r="2117" spans="1:56" hidden="1" outlineLevel="1">
      <c r="A2117" t="s">
        <v>346</v>
      </c>
      <c r="B2117" t="s">
        <v>14</v>
      </c>
      <c r="C2117" s="1">
        <f t="shared" si="1186"/>
        <v>1938</v>
      </c>
      <c r="D2117" s="7">
        <f>IF(P2117&gt;0,RANK(P2117,(P2117:R2117,S2117:AG2117)),0)</f>
        <v>1</v>
      </c>
      <c r="E2117" s="7">
        <f>IF(Q2117&gt;0,RANK(Q2117,(P2117:R2117,S2117:AG2117)),0)</f>
        <v>0</v>
      </c>
      <c r="F2117" s="7">
        <f>IF(R2117&gt;0,RANK(R2117,(P2117:R2117,S2117:AG2117)),0)</f>
        <v>2</v>
      </c>
      <c r="G2117" s="7">
        <f>IF(S2117&gt;0,RANK(S2117,(P2117:R2117,S2117:AG2117)),0)</f>
        <v>4</v>
      </c>
      <c r="H2117" s="49">
        <f t="shared" si="1187"/>
        <v>635</v>
      </c>
      <c r="I2117" s="178">
        <f t="shared" si="1184"/>
        <v>0.32765737874097006</v>
      </c>
      <c r="J2117" s="2"/>
      <c r="K2117" s="2">
        <f t="shared" si="1188"/>
        <v>0.63570691434468529</v>
      </c>
      <c r="L2117" s="2">
        <f t="shared" si="1189"/>
        <v>0</v>
      </c>
      <c r="M2117" s="2">
        <f t="shared" si="1190"/>
        <v>0.30804953560371517</v>
      </c>
      <c r="N2117" s="2">
        <f t="shared" si="1173"/>
        <v>2.063983488132095E-2</v>
      </c>
      <c r="O2117" s="2">
        <f t="shared" si="1174"/>
        <v>3.5603715170278584E-2</v>
      </c>
      <c r="P2117" s="1">
        <v>1232</v>
      </c>
      <c r="R2117" s="1">
        <v>597</v>
      </c>
      <c r="S2117" s="1">
        <v>40</v>
      </c>
      <c r="X2117" s="1">
        <v>69</v>
      </c>
      <c r="AI2117" s="7">
        <f t="shared" si="1191"/>
        <v>0</v>
      </c>
      <c r="AJ2117" s="7">
        <f t="shared" si="1192"/>
        <v>0</v>
      </c>
      <c r="AK2117" s="7">
        <f t="shared" si="1193"/>
        <v>0</v>
      </c>
      <c r="AL2117" s="7">
        <f t="shared" si="1194"/>
        <v>0</v>
      </c>
      <c r="AM2117" s="2">
        <f t="shared" si="1195"/>
        <v>0</v>
      </c>
      <c r="AN2117" s="2">
        <f t="shared" si="1196"/>
        <v>0</v>
      </c>
      <c r="AO2117" s="2">
        <f t="shared" si="1197"/>
        <v>0</v>
      </c>
      <c r="AP2117" s="2">
        <f t="shared" si="1198"/>
        <v>0</v>
      </c>
      <c r="AR2117" t="str">
        <f t="shared" si="1185"/>
        <v>Monroe</v>
      </c>
      <c r="AS2117" t="s">
        <v>14</v>
      </c>
      <c r="AT2117" s="182">
        <v>3</v>
      </c>
      <c r="AV2117" s="98">
        <v>47</v>
      </c>
      <c r="AW2117" s="100">
        <v>123</v>
      </c>
      <c r="AX2117" s="106">
        <f t="shared" si="1199"/>
        <v>47123</v>
      </c>
      <c r="AZ2117" s="7" t="s">
        <v>2975</v>
      </c>
      <c r="BA2117" t="s">
        <v>3208</v>
      </c>
      <c r="BB2117" s="177"/>
      <c r="BC2117" s="177"/>
      <c r="BD2117" s="177"/>
    </row>
    <row r="2118" spans="1:56" hidden="1" outlineLevel="1">
      <c r="A2118" t="s">
        <v>398</v>
      </c>
      <c r="B2118" t="s">
        <v>14</v>
      </c>
      <c r="C2118" s="1">
        <f t="shared" si="1186"/>
        <v>8527</v>
      </c>
      <c r="D2118" s="7">
        <f>IF(P2118&gt;0,RANK(P2118,(P2118:R2118,S2118:AG2118)),0)</f>
        <v>1</v>
      </c>
      <c r="E2118" s="7">
        <f>IF(Q2118&gt;0,RANK(Q2118,(P2118:R2118,S2118:AG2118)),0)</f>
        <v>0</v>
      </c>
      <c r="F2118" s="7">
        <f>IF(R2118&gt;0,RANK(R2118,(P2118:R2118,S2118:AG2118)),0)</f>
        <v>2</v>
      </c>
      <c r="G2118" s="7">
        <f>IF(S2118&gt;0,RANK(S2118,(P2118:R2118,S2118:AG2118)),0)</f>
        <v>4</v>
      </c>
      <c r="H2118" s="49">
        <f t="shared" si="1187"/>
        <v>2721</v>
      </c>
      <c r="I2118" s="178">
        <f t="shared" si="1184"/>
        <v>0.31910402251671161</v>
      </c>
      <c r="J2118" s="2"/>
      <c r="K2118" s="2">
        <f t="shared" si="1188"/>
        <v>0.65146006801923306</v>
      </c>
      <c r="L2118" s="2">
        <f t="shared" si="1189"/>
        <v>0</v>
      </c>
      <c r="M2118" s="2">
        <f t="shared" si="1190"/>
        <v>0.3323560455025214</v>
      </c>
      <c r="N2118" s="2">
        <f t="shared" si="1173"/>
        <v>6.8019233024510378E-3</v>
      </c>
      <c r="O2118" s="2">
        <f t="shared" si="1174"/>
        <v>9.3819631757944971E-3</v>
      </c>
      <c r="P2118" s="1">
        <v>5555</v>
      </c>
      <c r="R2118" s="1">
        <v>2834</v>
      </c>
      <c r="S2118" s="1">
        <v>58</v>
      </c>
      <c r="X2118" s="1">
        <v>80</v>
      </c>
      <c r="AI2118" s="7">
        <f t="shared" si="1191"/>
        <v>0</v>
      </c>
      <c r="AJ2118" s="7">
        <f t="shared" si="1192"/>
        <v>0</v>
      </c>
      <c r="AK2118" s="7">
        <f t="shared" si="1193"/>
        <v>0</v>
      </c>
      <c r="AL2118" s="7">
        <f t="shared" si="1194"/>
        <v>0</v>
      </c>
      <c r="AM2118" s="2">
        <f t="shared" si="1195"/>
        <v>0</v>
      </c>
      <c r="AN2118" s="2">
        <f t="shared" si="1196"/>
        <v>0</v>
      </c>
      <c r="AO2118" s="2">
        <f t="shared" si="1197"/>
        <v>0</v>
      </c>
      <c r="AP2118" s="2">
        <f t="shared" si="1198"/>
        <v>0</v>
      </c>
      <c r="AR2118" t="str">
        <f t="shared" si="1185"/>
        <v>Montgomery</v>
      </c>
      <c r="AS2118" t="s">
        <v>14</v>
      </c>
      <c r="AT2118" s="182">
        <v>7</v>
      </c>
      <c r="AV2118" s="98">
        <v>47</v>
      </c>
      <c r="AW2118" s="100">
        <v>125</v>
      </c>
      <c r="AX2118" s="106">
        <f t="shared" si="1199"/>
        <v>47125</v>
      </c>
      <c r="AZ2118" s="7" t="s">
        <v>2975</v>
      </c>
      <c r="BA2118" t="s">
        <v>3208</v>
      </c>
      <c r="BB2118" s="177"/>
      <c r="BC2118" s="177"/>
      <c r="BD2118" s="177"/>
    </row>
    <row r="2119" spans="1:56" hidden="1" outlineLevel="1">
      <c r="A2119" t="s">
        <v>1020</v>
      </c>
      <c r="B2119" t="s">
        <v>14</v>
      </c>
      <c r="C2119" s="1">
        <f t="shared" si="1186"/>
        <v>321</v>
      </c>
      <c r="D2119" s="7">
        <f>IF(P2119&gt;0,RANK(P2119,(P2119:R2119,S2119:AG2119)),0)</f>
        <v>1</v>
      </c>
      <c r="E2119" s="7">
        <f>IF(Q2119&gt;0,RANK(Q2119,(P2119:R2119,S2119:AG2119)),0)</f>
        <v>0</v>
      </c>
      <c r="F2119" s="7">
        <f>IF(R2119&gt;0,RANK(R2119,(P2119:R2119,S2119:AG2119)),0)</f>
        <v>2</v>
      </c>
      <c r="G2119" s="7">
        <f>IF(S2119&gt;0,RANK(S2119,(P2119:R2119,S2119:AG2119)),0)</f>
        <v>4</v>
      </c>
      <c r="H2119" s="49">
        <f t="shared" si="1187"/>
        <v>116</v>
      </c>
      <c r="I2119" s="178">
        <f t="shared" si="1184"/>
        <v>0.36137071651090341</v>
      </c>
      <c r="J2119" s="2"/>
      <c r="K2119" s="2">
        <f t="shared" si="1188"/>
        <v>0.65109034267912769</v>
      </c>
      <c r="L2119" s="2">
        <f t="shared" si="1189"/>
        <v>0</v>
      </c>
      <c r="M2119" s="2">
        <f t="shared" si="1190"/>
        <v>0.28971962616822428</v>
      </c>
      <c r="N2119" s="2">
        <f t="shared" si="1173"/>
        <v>2.1806853582554516E-2</v>
      </c>
      <c r="O2119" s="2">
        <f t="shared" si="1174"/>
        <v>3.7383177570093518E-2</v>
      </c>
      <c r="P2119" s="1">
        <v>209</v>
      </c>
      <c r="R2119" s="1">
        <v>93</v>
      </c>
      <c r="S2119" s="1">
        <v>7</v>
      </c>
      <c r="X2119" s="1">
        <v>12</v>
      </c>
      <c r="AI2119" s="7">
        <f t="shared" si="1191"/>
        <v>0</v>
      </c>
      <c r="AJ2119" s="7">
        <f t="shared" si="1192"/>
        <v>0</v>
      </c>
      <c r="AK2119" s="7">
        <f t="shared" si="1193"/>
        <v>0</v>
      </c>
      <c r="AL2119" s="7">
        <f t="shared" si="1194"/>
        <v>0</v>
      </c>
      <c r="AM2119" s="2">
        <f t="shared" si="1195"/>
        <v>0</v>
      </c>
      <c r="AN2119" s="2">
        <f t="shared" si="1196"/>
        <v>0</v>
      </c>
      <c r="AO2119" s="2">
        <f t="shared" si="1197"/>
        <v>0</v>
      </c>
      <c r="AP2119" s="2">
        <f t="shared" si="1198"/>
        <v>0</v>
      </c>
      <c r="AR2119" t="str">
        <f t="shared" si="1185"/>
        <v>Moore</v>
      </c>
      <c r="AS2119" t="s">
        <v>14</v>
      </c>
      <c r="AT2119" s="182">
        <v>4</v>
      </c>
      <c r="AV2119" s="98">
        <v>47</v>
      </c>
      <c r="AW2119" s="100">
        <v>127</v>
      </c>
      <c r="AX2119" s="106">
        <f t="shared" si="1199"/>
        <v>47127</v>
      </c>
      <c r="AZ2119" s="7" t="s">
        <v>2975</v>
      </c>
      <c r="BA2119" t="s">
        <v>3208</v>
      </c>
      <c r="BB2119" s="177"/>
      <c r="BC2119" s="177"/>
      <c r="BD2119" s="177"/>
    </row>
    <row r="2120" spans="1:56" hidden="1" outlineLevel="1">
      <c r="A2120" t="s">
        <v>370</v>
      </c>
      <c r="B2120" t="s">
        <v>14</v>
      </c>
      <c r="C2120" s="1">
        <f t="shared" ref="C2120:C2151" si="1200">SUM(P2120:AG2120)</f>
        <v>606</v>
      </c>
      <c r="D2120" s="7">
        <f>IF(P2120&gt;0,RANK(P2120,(P2120:R2120,S2120:AG2120)),0)</f>
        <v>1</v>
      </c>
      <c r="E2120" s="7">
        <f>IF(Q2120&gt;0,RANK(Q2120,(P2120:R2120,S2120:AG2120)),0)</f>
        <v>0</v>
      </c>
      <c r="F2120" s="7">
        <f>IF(R2120&gt;0,RANK(R2120,(P2120:R2120,S2120:AG2120)),0)</f>
        <v>2</v>
      </c>
      <c r="G2120" s="7">
        <f>IF(S2120&gt;0,RANK(S2120,(P2120:R2120,S2120:AG2120)),0)</f>
        <v>4</v>
      </c>
      <c r="H2120" s="49">
        <f t="shared" ref="H2120:H2151" si="1201">MAX(P2120:Y2120)-LARGE(P2120:Y2120,2)</f>
        <v>131</v>
      </c>
      <c r="I2120" s="178">
        <f t="shared" si="1184"/>
        <v>0.21617161716171618</v>
      </c>
      <c r="J2120" s="2"/>
      <c r="K2120" s="2">
        <f t="shared" ref="K2120:K2151" si="1202">IF($C2120=0,"-",P2120/$C2120)</f>
        <v>0.58745874587458746</v>
      </c>
      <c r="L2120" s="2">
        <f t="shared" ref="L2120:L2151" si="1203">IF($C2120=0,"-",Q2120/$C2120)</f>
        <v>0</v>
      </c>
      <c r="M2120" s="2">
        <f t="shared" ref="M2120:M2151" si="1204">IF($C2120=0,"-",R2120/$C2120)</f>
        <v>0.37128712871287128</v>
      </c>
      <c r="N2120" s="2">
        <f t="shared" ref="N2120:N2151" si="1205">IF($C2120=0,"-",S2120/$C2120)</f>
        <v>1.3201320132013201E-2</v>
      </c>
      <c r="O2120" s="2">
        <f t="shared" ref="O2120:O2151" si="1206">IF(C2120=0,"-",(1-K2120-L2120-M2120-N2120))</f>
        <v>2.8052805280528052E-2</v>
      </c>
      <c r="P2120" s="1">
        <v>356</v>
      </c>
      <c r="R2120" s="1">
        <v>225</v>
      </c>
      <c r="S2120" s="1">
        <v>8</v>
      </c>
      <c r="X2120" s="1">
        <v>17</v>
      </c>
      <c r="AI2120" s="7">
        <f t="shared" ref="AI2120:AI2151" si="1207">IF(T2120&gt;0,RANK(T2120,(P2120:Z2120)),0)</f>
        <v>0</v>
      </c>
      <c r="AJ2120" s="7">
        <f t="shared" ref="AJ2120:AJ2151" si="1208">IF(U2120&gt;0,RANK(U2120,(P2120:Z2120)),0)</f>
        <v>0</v>
      </c>
      <c r="AK2120" s="7">
        <f t="shared" ref="AK2120:AK2151" si="1209">IF(V2120&gt;0,RANK(V2120,(P2120:Z2120)),0)</f>
        <v>0</v>
      </c>
      <c r="AL2120" s="7">
        <f t="shared" ref="AL2120:AL2151" si="1210">IF(W2120&gt;0,RANK(W2120,(P2120:Z2120)),0)</f>
        <v>0</v>
      </c>
      <c r="AM2120" s="2">
        <f t="shared" ref="AM2120:AM2151" si="1211">IF($C2120=0,"-",T2120/$C2120)</f>
        <v>0</v>
      </c>
      <c r="AN2120" s="2">
        <f t="shared" ref="AN2120:AN2151" si="1212">IF($C2120=0,"-",U2120/$C2120)</f>
        <v>0</v>
      </c>
      <c r="AO2120" s="2">
        <f t="shared" ref="AO2120:AO2151" si="1213">IF($C2120=0,"-",V2120/$C2120)</f>
        <v>0</v>
      </c>
      <c r="AP2120" s="2">
        <f t="shared" ref="AP2120:AP2151" si="1214">IF($C2120=0,"-",W2120/$C2120)</f>
        <v>0</v>
      </c>
      <c r="AR2120" t="str">
        <f t="shared" si="1185"/>
        <v>Morgan</v>
      </c>
      <c r="AS2120" t="s">
        <v>14</v>
      </c>
      <c r="AT2120" s="182">
        <v>3</v>
      </c>
      <c r="AV2120" s="98">
        <v>47</v>
      </c>
      <c r="AW2120" s="100">
        <v>129</v>
      </c>
      <c r="AX2120" s="106">
        <f t="shared" ref="AX2120:AX2150" si="1215">AV2120*1000+AW2120</f>
        <v>47129</v>
      </c>
      <c r="AZ2120" s="7" t="s">
        <v>2975</v>
      </c>
      <c r="BA2120" t="s">
        <v>3208</v>
      </c>
      <c r="BB2120" s="177"/>
      <c r="BC2120" s="177"/>
      <c r="BD2120" s="177"/>
    </row>
    <row r="2121" spans="1:56" hidden="1" outlineLevel="1">
      <c r="A2121" t="s">
        <v>1263</v>
      </c>
      <c r="B2121" t="s">
        <v>14</v>
      </c>
      <c r="C2121" s="1">
        <f t="shared" si="1200"/>
        <v>1163</v>
      </c>
      <c r="D2121" s="7">
        <f>IF(P2121&gt;0,RANK(P2121,(P2121:R2121,S2121:AG2121)),0)</f>
        <v>1</v>
      </c>
      <c r="E2121" s="7">
        <f>IF(Q2121&gt;0,RANK(Q2121,(P2121:R2121,S2121:AG2121)),0)</f>
        <v>0</v>
      </c>
      <c r="F2121" s="7">
        <f>IF(R2121&gt;0,RANK(R2121,(P2121:R2121,S2121:AG2121)),0)</f>
        <v>2</v>
      </c>
      <c r="G2121" s="7">
        <f>IF(S2121&gt;0,RANK(S2121,(P2121:R2121,S2121:AG2121)),0)</f>
        <v>4</v>
      </c>
      <c r="H2121" s="49">
        <f t="shared" si="1201"/>
        <v>415</v>
      </c>
      <c r="I2121" s="178">
        <f t="shared" si="1184"/>
        <v>0.35683576956147894</v>
      </c>
      <c r="J2121" s="2"/>
      <c r="K2121" s="2">
        <f t="shared" si="1202"/>
        <v>0.65348237317282887</v>
      </c>
      <c r="L2121" s="2">
        <f t="shared" si="1203"/>
        <v>0</v>
      </c>
      <c r="M2121" s="2">
        <f t="shared" si="1204"/>
        <v>0.29664660361134998</v>
      </c>
      <c r="N2121" s="2">
        <f t="shared" si="1205"/>
        <v>1.7196904557179708E-2</v>
      </c>
      <c r="O2121" s="2">
        <f t="shared" si="1206"/>
        <v>3.2674118658641449E-2</v>
      </c>
      <c r="P2121" s="1">
        <v>760</v>
      </c>
      <c r="R2121" s="1">
        <v>345</v>
      </c>
      <c r="S2121" s="1">
        <v>20</v>
      </c>
      <c r="X2121" s="1">
        <v>38</v>
      </c>
      <c r="AI2121" s="7">
        <f t="shared" si="1207"/>
        <v>0</v>
      </c>
      <c r="AJ2121" s="7">
        <f t="shared" si="1208"/>
        <v>0</v>
      </c>
      <c r="AK2121" s="7">
        <f t="shared" si="1209"/>
        <v>0</v>
      </c>
      <c r="AL2121" s="7">
        <f t="shared" si="1210"/>
        <v>0</v>
      </c>
      <c r="AM2121" s="2">
        <f t="shared" si="1211"/>
        <v>0</v>
      </c>
      <c r="AN2121" s="2">
        <f t="shared" si="1212"/>
        <v>0</v>
      </c>
      <c r="AO2121" s="2">
        <f t="shared" si="1213"/>
        <v>0</v>
      </c>
      <c r="AP2121" s="2">
        <f t="shared" si="1214"/>
        <v>0</v>
      </c>
      <c r="AR2121" t="str">
        <f t="shared" si="1185"/>
        <v>Obion</v>
      </c>
      <c r="AS2121" t="s">
        <v>14</v>
      </c>
      <c r="AT2121" s="182">
        <v>8</v>
      </c>
      <c r="AV2121" s="98">
        <v>47</v>
      </c>
      <c r="AW2121" s="100">
        <v>131</v>
      </c>
      <c r="AX2121" s="106">
        <f t="shared" si="1215"/>
        <v>47131</v>
      </c>
      <c r="AZ2121" s="7" t="s">
        <v>2975</v>
      </c>
      <c r="BA2121" t="s">
        <v>3208</v>
      </c>
      <c r="BB2121" s="177"/>
      <c r="BC2121" s="177"/>
      <c r="BD2121" s="177"/>
    </row>
    <row r="2122" spans="1:56" hidden="1" outlineLevel="1">
      <c r="A2122" t="s">
        <v>175</v>
      </c>
      <c r="B2122" t="s">
        <v>14</v>
      </c>
      <c r="C2122" s="1">
        <f t="shared" si="1200"/>
        <v>1496</v>
      </c>
      <c r="D2122" s="7">
        <f>IF(P2122&gt;0,RANK(P2122,(P2122:R2122,S2122:AG2122)),0)</f>
        <v>1</v>
      </c>
      <c r="E2122" s="7">
        <f>IF(Q2122&gt;0,RANK(Q2122,(P2122:R2122,S2122:AG2122)),0)</f>
        <v>0</v>
      </c>
      <c r="F2122" s="7">
        <f>IF(R2122&gt;0,RANK(R2122,(P2122:R2122,S2122:AG2122)),0)</f>
        <v>2</v>
      </c>
      <c r="G2122" s="7">
        <f>IF(S2122&gt;0,RANK(S2122,(P2122:R2122,S2122:AG2122)),0)</f>
        <v>4</v>
      </c>
      <c r="H2122" s="49">
        <f t="shared" si="1201"/>
        <v>408</v>
      </c>
      <c r="I2122" s="178">
        <f t="shared" si="1184"/>
        <v>0.27272727272727271</v>
      </c>
      <c r="J2122" s="2"/>
      <c r="K2122" s="2">
        <f t="shared" si="1202"/>
        <v>0.59157754010695185</v>
      </c>
      <c r="L2122" s="2">
        <f t="shared" si="1203"/>
        <v>0</v>
      </c>
      <c r="M2122" s="2">
        <f t="shared" si="1204"/>
        <v>0.31885026737967914</v>
      </c>
      <c r="N2122" s="2">
        <f t="shared" si="1205"/>
        <v>2.2058823529411766E-2</v>
      </c>
      <c r="O2122" s="2">
        <f t="shared" si="1206"/>
        <v>6.7513368983957239E-2</v>
      </c>
      <c r="P2122" s="1">
        <v>885</v>
      </c>
      <c r="R2122" s="1">
        <v>477</v>
      </c>
      <c r="S2122" s="1">
        <v>33</v>
      </c>
      <c r="X2122" s="1">
        <v>101</v>
      </c>
      <c r="AI2122" s="7">
        <f t="shared" si="1207"/>
        <v>0</v>
      </c>
      <c r="AJ2122" s="7">
        <f t="shared" si="1208"/>
        <v>0</v>
      </c>
      <c r="AK2122" s="7">
        <f t="shared" si="1209"/>
        <v>0</v>
      </c>
      <c r="AL2122" s="7">
        <f t="shared" si="1210"/>
        <v>0</v>
      </c>
      <c r="AM2122" s="2">
        <f t="shared" si="1211"/>
        <v>0</v>
      </c>
      <c r="AN2122" s="2">
        <f t="shared" si="1212"/>
        <v>0</v>
      </c>
      <c r="AO2122" s="2">
        <f t="shared" si="1213"/>
        <v>0</v>
      </c>
      <c r="AP2122" s="2">
        <f t="shared" si="1214"/>
        <v>0</v>
      </c>
      <c r="AR2122" t="str">
        <f t="shared" si="1185"/>
        <v>Overton</v>
      </c>
      <c r="AS2122" t="s">
        <v>14</v>
      </c>
      <c r="AT2122" s="182">
        <v>6</v>
      </c>
      <c r="AV2122" s="98">
        <v>47</v>
      </c>
      <c r="AW2122" s="100">
        <v>133</v>
      </c>
      <c r="AX2122" s="106">
        <f t="shared" si="1215"/>
        <v>47133</v>
      </c>
      <c r="AZ2122" s="7" t="s">
        <v>2975</v>
      </c>
      <c r="BA2122" t="s">
        <v>3208</v>
      </c>
      <c r="BB2122" s="177"/>
      <c r="BC2122" s="177"/>
      <c r="BD2122" s="177"/>
    </row>
    <row r="2123" spans="1:56" hidden="1" outlineLevel="1">
      <c r="A2123" t="s">
        <v>156</v>
      </c>
      <c r="B2123" t="s">
        <v>14</v>
      </c>
      <c r="C2123" s="1">
        <f t="shared" si="1200"/>
        <v>333</v>
      </c>
      <c r="D2123" s="7">
        <f>IF(P2123&gt;0,RANK(P2123,(P2123:R2123,S2123:AG2123)),0)</f>
        <v>1</v>
      </c>
      <c r="E2123" s="7">
        <f>IF(Q2123&gt;0,RANK(Q2123,(P2123:R2123,S2123:AG2123)),0)</f>
        <v>0</v>
      </c>
      <c r="F2123" s="7">
        <f>IF(R2123&gt;0,RANK(R2123,(P2123:R2123,S2123:AG2123)),0)</f>
        <v>2</v>
      </c>
      <c r="G2123" s="7">
        <f>IF(S2123&gt;0,RANK(S2123,(P2123:R2123,S2123:AG2123)),0)</f>
        <v>3</v>
      </c>
      <c r="H2123" s="49">
        <f t="shared" si="1201"/>
        <v>109</v>
      </c>
      <c r="I2123" s="178">
        <f t="shared" si="1184"/>
        <v>0.32732732732732733</v>
      </c>
      <c r="J2123" s="2"/>
      <c r="K2123" s="2">
        <f t="shared" si="1202"/>
        <v>0.65165165165165162</v>
      </c>
      <c r="L2123" s="2">
        <f t="shared" si="1203"/>
        <v>0</v>
      </c>
      <c r="M2123" s="2">
        <f t="shared" si="1204"/>
        <v>0.32432432432432434</v>
      </c>
      <c r="N2123" s="2">
        <f t="shared" si="1205"/>
        <v>1.5015015015015015E-2</v>
      </c>
      <c r="O2123" s="2">
        <f t="shared" si="1206"/>
        <v>9.0090090090090228E-3</v>
      </c>
      <c r="P2123" s="1">
        <v>217</v>
      </c>
      <c r="R2123" s="1">
        <v>108</v>
      </c>
      <c r="S2123" s="1">
        <v>5</v>
      </c>
      <c r="X2123" s="1">
        <v>3</v>
      </c>
      <c r="AI2123" s="7">
        <f t="shared" si="1207"/>
        <v>0</v>
      </c>
      <c r="AJ2123" s="7">
        <f t="shared" si="1208"/>
        <v>0</v>
      </c>
      <c r="AK2123" s="7">
        <f t="shared" si="1209"/>
        <v>0</v>
      </c>
      <c r="AL2123" s="7">
        <f t="shared" si="1210"/>
        <v>0</v>
      </c>
      <c r="AM2123" s="2">
        <f t="shared" si="1211"/>
        <v>0</v>
      </c>
      <c r="AN2123" s="2">
        <f t="shared" si="1212"/>
        <v>0</v>
      </c>
      <c r="AO2123" s="2">
        <f t="shared" si="1213"/>
        <v>0</v>
      </c>
      <c r="AP2123" s="2">
        <f t="shared" si="1214"/>
        <v>0</v>
      </c>
      <c r="AR2123" t="str">
        <f t="shared" si="1185"/>
        <v>Perry</v>
      </c>
      <c r="AS2123" t="s">
        <v>14</v>
      </c>
      <c r="AT2123" s="182">
        <v>7</v>
      </c>
      <c r="AV2123" s="98">
        <v>47</v>
      </c>
      <c r="AW2123" s="100">
        <v>135</v>
      </c>
      <c r="AX2123" s="106">
        <f t="shared" si="1215"/>
        <v>47135</v>
      </c>
      <c r="AZ2123" s="7" t="s">
        <v>2975</v>
      </c>
      <c r="BA2123" t="s">
        <v>3208</v>
      </c>
      <c r="BB2123" s="177"/>
      <c r="BC2123" s="177"/>
      <c r="BD2123" s="177"/>
    </row>
    <row r="2124" spans="1:56" hidden="1" outlineLevel="1">
      <c r="A2124" t="s">
        <v>2615</v>
      </c>
      <c r="B2124" t="s">
        <v>14</v>
      </c>
      <c r="C2124" s="1">
        <f t="shared" si="1200"/>
        <v>283</v>
      </c>
      <c r="D2124" s="7">
        <f>IF(P2124&gt;0,RANK(P2124,(P2124:R2124,S2124:AG2124)),0)</f>
        <v>1</v>
      </c>
      <c r="E2124" s="7">
        <f>IF(Q2124&gt;0,RANK(Q2124,(P2124:R2124,S2124:AG2124)),0)</f>
        <v>0</v>
      </c>
      <c r="F2124" s="7">
        <f>IF(R2124&gt;0,RANK(R2124,(P2124:R2124,S2124:AG2124)),0)</f>
        <v>2</v>
      </c>
      <c r="G2124" s="7">
        <f>IF(S2124&gt;0,RANK(S2124,(P2124:R2124,S2124:AG2124)),0)</f>
        <v>4</v>
      </c>
      <c r="H2124" s="49">
        <f t="shared" si="1201"/>
        <v>150</v>
      </c>
      <c r="I2124" s="178">
        <f t="shared" si="1184"/>
        <v>0.53003533568904593</v>
      </c>
      <c r="J2124" s="2"/>
      <c r="K2124" s="2">
        <f t="shared" si="1202"/>
        <v>0.75618374558303891</v>
      </c>
      <c r="L2124" s="2">
        <f t="shared" si="1203"/>
        <v>0</v>
      </c>
      <c r="M2124" s="2">
        <f t="shared" si="1204"/>
        <v>0.22614840989399293</v>
      </c>
      <c r="N2124" s="2">
        <f t="shared" si="1205"/>
        <v>7.0671378091872791E-3</v>
      </c>
      <c r="O2124" s="2">
        <f t="shared" si="1206"/>
        <v>1.0600706713780878E-2</v>
      </c>
      <c r="P2124" s="1">
        <v>214</v>
      </c>
      <c r="R2124" s="1">
        <v>64</v>
      </c>
      <c r="S2124" s="1">
        <v>2</v>
      </c>
      <c r="X2124" s="1">
        <v>3</v>
      </c>
      <c r="AI2124" s="7">
        <f t="shared" si="1207"/>
        <v>0</v>
      </c>
      <c r="AJ2124" s="7">
        <f t="shared" si="1208"/>
        <v>0</v>
      </c>
      <c r="AK2124" s="7">
        <f t="shared" si="1209"/>
        <v>0</v>
      </c>
      <c r="AL2124" s="7">
        <f t="shared" si="1210"/>
        <v>0</v>
      </c>
      <c r="AM2124" s="2">
        <f t="shared" si="1211"/>
        <v>0</v>
      </c>
      <c r="AN2124" s="2">
        <f t="shared" si="1212"/>
        <v>0</v>
      </c>
      <c r="AO2124" s="2">
        <f t="shared" si="1213"/>
        <v>0</v>
      </c>
      <c r="AP2124" s="2">
        <f t="shared" si="1214"/>
        <v>0</v>
      </c>
      <c r="AR2124" t="str">
        <f t="shared" si="1185"/>
        <v>Pickett</v>
      </c>
      <c r="AS2124" t="s">
        <v>14</v>
      </c>
      <c r="AT2124" s="182">
        <v>6</v>
      </c>
      <c r="AV2124" s="98">
        <v>47</v>
      </c>
      <c r="AW2124" s="100">
        <v>137</v>
      </c>
      <c r="AX2124" s="106">
        <f t="shared" si="1215"/>
        <v>47137</v>
      </c>
      <c r="AZ2124" s="7" t="s">
        <v>2975</v>
      </c>
      <c r="BA2124" t="s">
        <v>3208</v>
      </c>
      <c r="BB2124" s="177"/>
      <c r="BC2124" s="177"/>
      <c r="BD2124" s="177"/>
    </row>
    <row r="2125" spans="1:56" hidden="1" outlineLevel="1">
      <c r="A2125" t="s">
        <v>2950</v>
      </c>
      <c r="B2125" t="s">
        <v>14</v>
      </c>
      <c r="C2125" s="1">
        <f t="shared" si="1200"/>
        <v>1582</v>
      </c>
      <c r="D2125" s="7">
        <f>IF(P2125&gt;0,RANK(P2125,(P2125:R2125,S2125:AG2125)),0)</f>
        <v>1</v>
      </c>
      <c r="E2125" s="7">
        <f>IF(Q2125&gt;0,RANK(Q2125,(P2125:R2125,S2125:AG2125)),0)</f>
        <v>0</v>
      </c>
      <c r="F2125" s="7">
        <f>IF(R2125&gt;0,RANK(R2125,(P2125:R2125,S2125:AG2125)),0)</f>
        <v>2</v>
      </c>
      <c r="G2125" s="7">
        <f>IF(S2125&gt;0,RANK(S2125,(P2125:R2125,S2125:AG2125)),0)</f>
        <v>4</v>
      </c>
      <c r="H2125" s="49">
        <f t="shared" si="1201"/>
        <v>200</v>
      </c>
      <c r="I2125" s="178">
        <f t="shared" si="1184"/>
        <v>0.12642225031605561</v>
      </c>
      <c r="J2125" s="2"/>
      <c r="K2125" s="2">
        <f t="shared" si="1202"/>
        <v>0.47850821744627053</v>
      </c>
      <c r="L2125" s="2">
        <f t="shared" si="1203"/>
        <v>0</v>
      </c>
      <c r="M2125" s="2">
        <f t="shared" si="1204"/>
        <v>0.35208596713021489</v>
      </c>
      <c r="N2125" s="2">
        <f t="shared" si="1205"/>
        <v>2.9709228824273071E-2</v>
      </c>
      <c r="O2125" s="2">
        <f t="shared" si="1206"/>
        <v>0.13969658659924156</v>
      </c>
      <c r="P2125" s="1">
        <v>757</v>
      </c>
      <c r="R2125" s="1">
        <v>557</v>
      </c>
      <c r="S2125" s="1">
        <v>47</v>
      </c>
      <c r="X2125" s="1">
        <v>221</v>
      </c>
      <c r="AI2125" s="7">
        <f t="shared" si="1207"/>
        <v>0</v>
      </c>
      <c r="AJ2125" s="7">
        <f t="shared" si="1208"/>
        <v>0</v>
      </c>
      <c r="AK2125" s="7">
        <f t="shared" si="1209"/>
        <v>0</v>
      </c>
      <c r="AL2125" s="7">
        <f t="shared" si="1210"/>
        <v>0</v>
      </c>
      <c r="AM2125" s="2">
        <f t="shared" si="1211"/>
        <v>0</v>
      </c>
      <c r="AN2125" s="2">
        <f t="shared" si="1212"/>
        <v>0</v>
      </c>
      <c r="AO2125" s="2">
        <f t="shared" si="1213"/>
        <v>0</v>
      </c>
      <c r="AP2125" s="2">
        <f t="shared" si="1214"/>
        <v>0</v>
      </c>
      <c r="AR2125" t="str">
        <f t="shared" si="1185"/>
        <v>Polk</v>
      </c>
      <c r="AS2125" t="s">
        <v>14</v>
      </c>
      <c r="AT2125" s="182">
        <v>3</v>
      </c>
      <c r="AV2125" s="98">
        <v>47</v>
      </c>
      <c r="AW2125" s="100">
        <v>139</v>
      </c>
      <c r="AX2125" s="106">
        <f t="shared" si="1215"/>
        <v>47139</v>
      </c>
      <c r="AZ2125" s="7" t="s">
        <v>2975</v>
      </c>
      <c r="BA2125" t="s">
        <v>3208</v>
      </c>
      <c r="BB2125" s="177"/>
      <c r="BC2125" s="177"/>
      <c r="BD2125" s="177"/>
    </row>
    <row r="2126" spans="1:56" hidden="1" outlineLevel="1">
      <c r="A2126" t="s">
        <v>610</v>
      </c>
      <c r="B2126" t="s">
        <v>14</v>
      </c>
      <c r="C2126" s="1">
        <f t="shared" si="1200"/>
        <v>3691</v>
      </c>
      <c r="D2126" s="7">
        <f>IF(P2126&gt;0,RANK(P2126,(P2126:R2126,S2126:AG2126)),0)</f>
        <v>1</v>
      </c>
      <c r="E2126" s="7">
        <f>IF(Q2126&gt;0,RANK(Q2126,(P2126:R2126,S2126:AG2126)),0)</f>
        <v>0</v>
      </c>
      <c r="F2126" s="7">
        <f>IF(R2126&gt;0,RANK(R2126,(P2126:R2126,S2126:AG2126)),0)</f>
        <v>2</v>
      </c>
      <c r="G2126" s="7">
        <f>IF(S2126&gt;0,RANK(S2126,(P2126:R2126,S2126:AG2126)),0)</f>
        <v>4</v>
      </c>
      <c r="H2126" s="49">
        <f t="shared" si="1201"/>
        <v>225</v>
      </c>
      <c r="I2126" s="178">
        <f t="shared" si="1184"/>
        <v>6.0959089677594148E-2</v>
      </c>
      <c r="J2126" s="2"/>
      <c r="K2126" s="2">
        <f t="shared" si="1202"/>
        <v>0.51937144405310209</v>
      </c>
      <c r="L2126" s="2">
        <f t="shared" si="1203"/>
        <v>0</v>
      </c>
      <c r="M2126" s="2">
        <f t="shared" si="1204"/>
        <v>0.45841235437550798</v>
      </c>
      <c r="N2126" s="2">
        <f t="shared" si="1205"/>
        <v>7.3150907613112976E-3</v>
      </c>
      <c r="O2126" s="2">
        <f t="shared" si="1206"/>
        <v>1.4901110810078628E-2</v>
      </c>
      <c r="P2126" s="1">
        <v>1917</v>
      </c>
      <c r="R2126" s="1">
        <v>1692</v>
      </c>
      <c r="S2126" s="1">
        <v>27</v>
      </c>
      <c r="X2126" s="1">
        <v>55</v>
      </c>
      <c r="AI2126" s="7">
        <f t="shared" si="1207"/>
        <v>0</v>
      </c>
      <c r="AJ2126" s="7">
        <f t="shared" si="1208"/>
        <v>0</v>
      </c>
      <c r="AK2126" s="7">
        <f t="shared" si="1209"/>
        <v>0</v>
      </c>
      <c r="AL2126" s="7">
        <f t="shared" si="1210"/>
        <v>0</v>
      </c>
      <c r="AM2126" s="2">
        <f t="shared" si="1211"/>
        <v>0</v>
      </c>
      <c r="AN2126" s="2">
        <f t="shared" si="1212"/>
        <v>0</v>
      </c>
      <c r="AO2126" s="2">
        <f t="shared" si="1213"/>
        <v>0</v>
      </c>
      <c r="AP2126" s="2">
        <f t="shared" si="1214"/>
        <v>0</v>
      </c>
      <c r="AR2126" t="str">
        <f t="shared" si="1185"/>
        <v>Putnam</v>
      </c>
      <c r="AS2126" t="s">
        <v>14</v>
      </c>
      <c r="AT2126" s="182">
        <v>6</v>
      </c>
      <c r="AV2126" s="98">
        <v>47</v>
      </c>
      <c r="AW2126" s="100">
        <v>141</v>
      </c>
      <c r="AX2126" s="106">
        <f t="shared" si="1215"/>
        <v>47141</v>
      </c>
      <c r="AZ2126" s="7" t="s">
        <v>2975</v>
      </c>
      <c r="BA2126" t="s">
        <v>3208</v>
      </c>
      <c r="BB2126" s="177"/>
      <c r="BC2126" s="177"/>
      <c r="BD2126" s="177"/>
    </row>
    <row r="2127" spans="1:56" hidden="1" outlineLevel="1">
      <c r="A2127" t="s">
        <v>1432</v>
      </c>
      <c r="B2127" t="s">
        <v>14</v>
      </c>
      <c r="C2127" s="1">
        <f t="shared" si="1200"/>
        <v>874</v>
      </c>
      <c r="D2127" s="7">
        <f>IF(P2127&gt;0,RANK(P2127,(P2127:R2127,S2127:AG2127)),0)</f>
        <v>1</v>
      </c>
      <c r="E2127" s="7">
        <f>IF(Q2127&gt;0,RANK(Q2127,(P2127:R2127,S2127:AG2127)),0)</f>
        <v>0</v>
      </c>
      <c r="F2127" s="7">
        <f>IF(R2127&gt;0,RANK(R2127,(P2127:R2127,S2127:AG2127)),0)</f>
        <v>2</v>
      </c>
      <c r="G2127" s="7">
        <f>IF(S2127&gt;0,RANK(S2127,(P2127:R2127,S2127:AG2127)),0)</f>
        <v>4</v>
      </c>
      <c r="H2127" s="49">
        <f t="shared" si="1201"/>
        <v>173</v>
      </c>
      <c r="I2127" s="178">
        <f t="shared" si="1184"/>
        <v>0.19794050343249428</v>
      </c>
      <c r="J2127" s="2"/>
      <c r="K2127" s="2">
        <f t="shared" si="1202"/>
        <v>0.57665903890160186</v>
      </c>
      <c r="L2127" s="2">
        <f t="shared" si="1203"/>
        <v>0</v>
      </c>
      <c r="M2127" s="2">
        <f t="shared" si="1204"/>
        <v>0.37871853546910755</v>
      </c>
      <c r="N2127" s="2">
        <f t="shared" si="1205"/>
        <v>1.7162471395881007E-2</v>
      </c>
      <c r="O2127" s="2">
        <f t="shared" si="1206"/>
        <v>2.7459954233409578E-2</v>
      </c>
      <c r="P2127" s="1">
        <v>504</v>
      </c>
      <c r="R2127" s="1">
        <v>331</v>
      </c>
      <c r="S2127" s="1">
        <v>15</v>
      </c>
      <c r="X2127" s="1">
        <v>24</v>
      </c>
      <c r="AI2127" s="7">
        <f t="shared" si="1207"/>
        <v>0</v>
      </c>
      <c r="AJ2127" s="7">
        <f t="shared" si="1208"/>
        <v>0</v>
      </c>
      <c r="AK2127" s="7">
        <f t="shared" si="1209"/>
        <v>0</v>
      </c>
      <c r="AL2127" s="7">
        <f t="shared" si="1210"/>
        <v>0</v>
      </c>
      <c r="AM2127" s="2">
        <f t="shared" si="1211"/>
        <v>0</v>
      </c>
      <c r="AN2127" s="2">
        <f t="shared" si="1212"/>
        <v>0</v>
      </c>
      <c r="AO2127" s="2">
        <f t="shared" si="1213"/>
        <v>0</v>
      </c>
      <c r="AP2127" s="2">
        <f t="shared" si="1214"/>
        <v>0</v>
      </c>
      <c r="AR2127" t="str">
        <f t="shared" si="1185"/>
        <v>Rhea</v>
      </c>
      <c r="AS2127" t="s">
        <v>14</v>
      </c>
      <c r="AT2127" s="182">
        <v>4</v>
      </c>
      <c r="AV2127" s="98">
        <v>47</v>
      </c>
      <c r="AW2127" s="100">
        <v>143</v>
      </c>
      <c r="AX2127" s="106">
        <f t="shared" si="1215"/>
        <v>47143</v>
      </c>
      <c r="AZ2127" s="7" t="s">
        <v>2975</v>
      </c>
      <c r="BA2127" t="s">
        <v>3208</v>
      </c>
      <c r="BB2127" s="177"/>
      <c r="BC2127" s="177"/>
      <c r="BD2127" s="177"/>
    </row>
    <row r="2128" spans="1:56" hidden="1" outlineLevel="1">
      <c r="A2128" t="s">
        <v>2410</v>
      </c>
      <c r="B2128" t="s">
        <v>14</v>
      </c>
      <c r="C2128" s="1">
        <f t="shared" si="1200"/>
        <v>2421</v>
      </c>
      <c r="D2128" s="7">
        <f>IF(P2128&gt;0,RANK(P2128,(P2128:R2128,S2128:AG2128)),0)</f>
        <v>1</v>
      </c>
      <c r="E2128" s="7">
        <f>IF(Q2128&gt;0,RANK(Q2128,(P2128:R2128,S2128:AG2128)),0)</f>
        <v>0</v>
      </c>
      <c r="F2128" s="7">
        <f>IF(R2128&gt;0,RANK(R2128,(P2128:R2128,S2128:AG2128)),0)</f>
        <v>2</v>
      </c>
      <c r="G2128" s="7">
        <f>IF(S2128&gt;0,RANK(S2128,(P2128:R2128,S2128:AG2128)),0)</f>
        <v>3</v>
      </c>
      <c r="H2128" s="49">
        <f t="shared" si="1201"/>
        <v>538</v>
      </c>
      <c r="I2128" s="178">
        <f t="shared" si="1184"/>
        <v>0.22222222222222221</v>
      </c>
      <c r="J2128" s="2"/>
      <c r="K2128" s="2">
        <f t="shared" si="1202"/>
        <v>0.60099132589838911</v>
      </c>
      <c r="L2128" s="2">
        <f t="shared" si="1203"/>
        <v>0</v>
      </c>
      <c r="M2128" s="2">
        <f t="shared" si="1204"/>
        <v>0.3787691036761669</v>
      </c>
      <c r="N2128" s="2">
        <f t="shared" si="1205"/>
        <v>1.0739363899215201E-2</v>
      </c>
      <c r="O2128" s="2">
        <f t="shared" si="1206"/>
        <v>9.5002065262287973E-3</v>
      </c>
      <c r="P2128" s="1">
        <v>1455</v>
      </c>
      <c r="R2128" s="1">
        <v>917</v>
      </c>
      <c r="S2128" s="1">
        <v>26</v>
      </c>
      <c r="X2128" s="1">
        <v>23</v>
      </c>
      <c r="AI2128" s="7">
        <f t="shared" si="1207"/>
        <v>0</v>
      </c>
      <c r="AJ2128" s="7">
        <f t="shared" si="1208"/>
        <v>0</v>
      </c>
      <c r="AK2128" s="7">
        <f t="shared" si="1209"/>
        <v>0</v>
      </c>
      <c r="AL2128" s="7">
        <f t="shared" si="1210"/>
        <v>0</v>
      </c>
      <c r="AM2128" s="2">
        <f t="shared" si="1211"/>
        <v>0</v>
      </c>
      <c r="AN2128" s="2">
        <f t="shared" si="1212"/>
        <v>0</v>
      </c>
      <c r="AO2128" s="2">
        <f t="shared" si="1213"/>
        <v>0</v>
      </c>
      <c r="AP2128" s="2">
        <f t="shared" si="1214"/>
        <v>0</v>
      </c>
      <c r="AR2128" t="str">
        <f t="shared" si="1185"/>
        <v>Roane</v>
      </c>
      <c r="AS2128" t="s">
        <v>14</v>
      </c>
      <c r="AT2128" s="182">
        <v>3</v>
      </c>
      <c r="AV2128" s="98">
        <v>47</v>
      </c>
      <c r="AW2128" s="100">
        <v>145</v>
      </c>
      <c r="AX2128" s="106">
        <f t="shared" si="1215"/>
        <v>47145</v>
      </c>
      <c r="AZ2128" s="7" t="s">
        <v>2975</v>
      </c>
      <c r="BA2128" t="s">
        <v>3208</v>
      </c>
      <c r="BB2128" s="177"/>
      <c r="BC2128" s="177"/>
      <c r="BD2128" s="177"/>
    </row>
    <row r="2129" spans="1:56" hidden="1" outlineLevel="1">
      <c r="A2129" t="s">
        <v>1210</v>
      </c>
      <c r="B2129" t="s">
        <v>14</v>
      </c>
      <c r="C2129" s="1">
        <f t="shared" si="1200"/>
        <v>2800</v>
      </c>
      <c r="D2129" s="7">
        <f>IF(P2129&gt;0,RANK(P2129,(P2129:R2129,S2129:AG2129)),0)</f>
        <v>1</v>
      </c>
      <c r="E2129" s="7">
        <f>IF(Q2129&gt;0,RANK(Q2129,(P2129:R2129,S2129:AG2129)),0)</f>
        <v>0</v>
      </c>
      <c r="F2129" s="7">
        <f>IF(R2129&gt;0,RANK(R2129,(P2129:R2129,S2129:AG2129)),0)</f>
        <v>2</v>
      </c>
      <c r="G2129" s="7">
        <f>IF(S2129&gt;0,RANK(S2129,(P2129:R2129,S2129:AG2129)),0)</f>
        <v>4</v>
      </c>
      <c r="H2129" s="49">
        <f t="shared" si="1201"/>
        <v>1091</v>
      </c>
      <c r="I2129" s="178">
        <f t="shared" si="1184"/>
        <v>0.38964285714285712</v>
      </c>
      <c r="J2129" s="2"/>
      <c r="K2129" s="2">
        <f t="shared" si="1202"/>
        <v>0.68500000000000005</v>
      </c>
      <c r="L2129" s="2">
        <f t="shared" si="1203"/>
        <v>0</v>
      </c>
      <c r="M2129" s="2">
        <f t="shared" si="1204"/>
        <v>0.29535714285714287</v>
      </c>
      <c r="N2129" s="2">
        <f t="shared" si="1205"/>
        <v>8.5714285714285719E-3</v>
      </c>
      <c r="O2129" s="2">
        <f t="shared" si="1206"/>
        <v>1.1071428571428501E-2</v>
      </c>
      <c r="P2129" s="1">
        <v>1918</v>
      </c>
      <c r="R2129" s="1">
        <v>827</v>
      </c>
      <c r="S2129" s="1">
        <v>24</v>
      </c>
      <c r="X2129" s="1">
        <v>31</v>
      </c>
      <c r="AI2129" s="7">
        <f t="shared" si="1207"/>
        <v>0</v>
      </c>
      <c r="AJ2129" s="7">
        <f t="shared" si="1208"/>
        <v>0</v>
      </c>
      <c r="AK2129" s="7">
        <f t="shared" si="1209"/>
        <v>0</v>
      </c>
      <c r="AL2129" s="7">
        <f t="shared" si="1210"/>
        <v>0</v>
      </c>
      <c r="AM2129" s="2">
        <f t="shared" si="1211"/>
        <v>0</v>
      </c>
      <c r="AN2129" s="2">
        <f t="shared" si="1212"/>
        <v>0</v>
      </c>
      <c r="AO2129" s="2">
        <f t="shared" si="1213"/>
        <v>0</v>
      </c>
      <c r="AP2129" s="2">
        <f t="shared" si="1214"/>
        <v>0</v>
      </c>
      <c r="AR2129" t="str">
        <f t="shared" si="1185"/>
        <v>Robertson</v>
      </c>
      <c r="AS2129" t="s">
        <v>14</v>
      </c>
      <c r="AT2129" s="182">
        <v>6</v>
      </c>
      <c r="AV2129" s="98">
        <v>47</v>
      </c>
      <c r="AW2129" s="100">
        <v>147</v>
      </c>
      <c r="AX2129" s="106">
        <f t="shared" si="1215"/>
        <v>47147</v>
      </c>
      <c r="AZ2129" s="7" t="s">
        <v>2975</v>
      </c>
      <c r="BA2129" t="s">
        <v>3208</v>
      </c>
      <c r="BB2129" s="177"/>
      <c r="BC2129" s="177"/>
      <c r="BD2129" s="177"/>
    </row>
    <row r="2130" spans="1:56" hidden="1" outlineLevel="1">
      <c r="A2130" t="s">
        <v>2614</v>
      </c>
      <c r="B2130" t="s">
        <v>14</v>
      </c>
      <c r="C2130" s="1">
        <f t="shared" si="1200"/>
        <v>14423</v>
      </c>
      <c r="D2130" s="7">
        <f>IF(P2130&gt;0,RANK(P2130,(P2130:R2130,S2130:AG2130)),0)</f>
        <v>1</v>
      </c>
      <c r="E2130" s="7">
        <f>IF(Q2130&gt;0,RANK(Q2130,(P2130:R2130,S2130:AG2130)),0)</f>
        <v>0</v>
      </c>
      <c r="F2130" s="7">
        <f>IF(R2130&gt;0,RANK(R2130,(P2130:R2130,S2130:AG2130)),0)</f>
        <v>2</v>
      </c>
      <c r="G2130" s="7">
        <f>IF(S2130&gt;0,RANK(S2130,(P2130:R2130,S2130:AG2130)),0)</f>
        <v>4</v>
      </c>
      <c r="H2130" s="49">
        <f t="shared" si="1201"/>
        <v>2224</v>
      </c>
      <c r="I2130" s="178">
        <f t="shared" si="1184"/>
        <v>0.15419815572349718</v>
      </c>
      <c r="J2130" s="2"/>
      <c r="K2130" s="2">
        <f t="shared" si="1202"/>
        <v>0.5717257158704846</v>
      </c>
      <c r="L2130" s="2">
        <f t="shared" si="1203"/>
        <v>0</v>
      </c>
      <c r="M2130" s="2">
        <f t="shared" si="1204"/>
        <v>0.41752756014698744</v>
      </c>
      <c r="N2130" s="2">
        <f t="shared" si="1205"/>
        <v>4.4373569992373291E-3</v>
      </c>
      <c r="O2130" s="2">
        <f t="shared" si="1206"/>
        <v>6.3093669832906324E-3</v>
      </c>
      <c r="P2130" s="1">
        <v>8246</v>
      </c>
      <c r="R2130" s="1">
        <v>6022</v>
      </c>
      <c r="S2130" s="1">
        <v>64</v>
      </c>
      <c r="X2130" s="1">
        <v>91</v>
      </c>
      <c r="AI2130" s="7">
        <f t="shared" si="1207"/>
        <v>0</v>
      </c>
      <c r="AJ2130" s="7">
        <f t="shared" si="1208"/>
        <v>0</v>
      </c>
      <c r="AK2130" s="7">
        <f t="shared" si="1209"/>
        <v>0</v>
      </c>
      <c r="AL2130" s="7">
        <f t="shared" si="1210"/>
        <v>0</v>
      </c>
      <c r="AM2130" s="2">
        <f t="shared" si="1211"/>
        <v>0</v>
      </c>
      <c r="AN2130" s="2">
        <f t="shared" si="1212"/>
        <v>0</v>
      </c>
      <c r="AO2130" s="2">
        <f t="shared" si="1213"/>
        <v>0</v>
      </c>
      <c r="AP2130" s="2">
        <f t="shared" si="1214"/>
        <v>0</v>
      </c>
      <c r="AR2130" t="str">
        <f t="shared" si="1185"/>
        <v>Rutherford</v>
      </c>
      <c r="AS2130" t="s">
        <v>14</v>
      </c>
      <c r="AT2130" s="182">
        <v>4</v>
      </c>
      <c r="AV2130" s="98">
        <v>47</v>
      </c>
      <c r="AW2130" s="100">
        <v>149</v>
      </c>
      <c r="AX2130" s="106">
        <f t="shared" si="1215"/>
        <v>47149</v>
      </c>
      <c r="AZ2130" s="7" t="s">
        <v>2975</v>
      </c>
      <c r="BA2130" t="s">
        <v>3208</v>
      </c>
      <c r="BB2130" s="177"/>
      <c r="BC2130" s="177"/>
      <c r="BD2130" s="177"/>
    </row>
    <row r="2131" spans="1:56" hidden="1" outlineLevel="1">
      <c r="A2131" t="s">
        <v>1017</v>
      </c>
      <c r="B2131" t="s">
        <v>14</v>
      </c>
      <c r="C2131" s="1">
        <f t="shared" si="1200"/>
        <v>468</v>
      </c>
      <c r="D2131" s="7">
        <f>IF(P2131&gt;0,RANK(P2131,(P2131:R2131,S2131:AG2131)),0)</f>
        <v>1</v>
      </c>
      <c r="E2131" s="7">
        <f>IF(Q2131&gt;0,RANK(Q2131,(P2131:R2131,S2131:AG2131)),0)</f>
        <v>0</v>
      </c>
      <c r="F2131" s="7">
        <f>IF(R2131&gt;0,RANK(R2131,(P2131:R2131,S2131:AG2131)),0)</f>
        <v>2</v>
      </c>
      <c r="G2131" s="7">
        <f>IF(S2131&gt;0,RANK(S2131,(P2131:R2131,S2131:AG2131)),0)</f>
        <v>3</v>
      </c>
      <c r="H2131" s="49">
        <f t="shared" si="1201"/>
        <v>93</v>
      </c>
      <c r="I2131" s="178">
        <f t="shared" si="1184"/>
        <v>0.19871794871794871</v>
      </c>
      <c r="J2131" s="2"/>
      <c r="K2131" s="2">
        <f t="shared" si="1202"/>
        <v>0.58333333333333337</v>
      </c>
      <c r="L2131" s="2">
        <f t="shared" si="1203"/>
        <v>0</v>
      </c>
      <c r="M2131" s="2">
        <f t="shared" si="1204"/>
        <v>0.38461538461538464</v>
      </c>
      <c r="N2131" s="2">
        <f t="shared" si="1205"/>
        <v>1.7094017094017096E-2</v>
      </c>
      <c r="O2131" s="2">
        <f t="shared" si="1206"/>
        <v>1.4957264957264897E-2</v>
      </c>
      <c r="P2131" s="1">
        <v>273</v>
      </c>
      <c r="R2131" s="1">
        <v>180</v>
      </c>
      <c r="S2131" s="1">
        <v>8</v>
      </c>
      <c r="X2131" s="1">
        <v>7</v>
      </c>
      <c r="AI2131" s="7">
        <f t="shared" si="1207"/>
        <v>0</v>
      </c>
      <c r="AJ2131" s="7">
        <f t="shared" si="1208"/>
        <v>0</v>
      </c>
      <c r="AK2131" s="7">
        <f t="shared" si="1209"/>
        <v>0</v>
      </c>
      <c r="AL2131" s="7">
        <f t="shared" si="1210"/>
        <v>0</v>
      </c>
      <c r="AM2131" s="2">
        <f t="shared" si="1211"/>
        <v>0</v>
      </c>
      <c r="AN2131" s="2">
        <f t="shared" si="1212"/>
        <v>0</v>
      </c>
      <c r="AO2131" s="2">
        <f t="shared" si="1213"/>
        <v>0</v>
      </c>
      <c r="AP2131" s="2">
        <f t="shared" si="1214"/>
        <v>0</v>
      </c>
      <c r="AR2131" t="str">
        <f t="shared" si="1185"/>
        <v>Scott</v>
      </c>
      <c r="AS2131" t="s">
        <v>14</v>
      </c>
      <c r="AT2131" s="182">
        <v>3</v>
      </c>
      <c r="AV2131" s="98">
        <v>47</v>
      </c>
      <c r="AW2131" s="100">
        <v>151</v>
      </c>
      <c r="AX2131" s="106">
        <f t="shared" si="1215"/>
        <v>47151</v>
      </c>
      <c r="AZ2131" s="7" t="s">
        <v>2975</v>
      </c>
      <c r="BA2131" t="s">
        <v>3208</v>
      </c>
      <c r="BB2131" s="177"/>
      <c r="BC2131" s="177"/>
      <c r="BD2131" s="177"/>
    </row>
    <row r="2132" spans="1:56" hidden="1" outlineLevel="1">
      <c r="A2132" t="s">
        <v>2062</v>
      </c>
      <c r="B2132" t="s">
        <v>14</v>
      </c>
      <c r="C2132" s="1">
        <f t="shared" si="1200"/>
        <v>487</v>
      </c>
      <c r="D2132" s="7">
        <f>IF(P2132&gt;0,RANK(P2132,(P2132:R2132,S2132:AG2132)),0)</f>
        <v>1</v>
      </c>
      <c r="E2132" s="7">
        <f>IF(Q2132&gt;0,RANK(Q2132,(P2132:R2132,S2132:AG2132)),0)</f>
        <v>0</v>
      </c>
      <c r="F2132" s="7">
        <f>IF(R2132&gt;0,RANK(R2132,(P2132:R2132,S2132:AG2132)),0)</f>
        <v>2</v>
      </c>
      <c r="G2132" s="7">
        <f>IF(S2132&gt;0,RANK(S2132,(P2132:R2132,S2132:AG2132)),0)</f>
        <v>3</v>
      </c>
      <c r="H2132" s="49">
        <f t="shared" si="1201"/>
        <v>67</v>
      </c>
      <c r="I2132" s="178">
        <f t="shared" ref="I2132:I2195" si="1216">H2132/C2132</f>
        <v>0.1375770020533881</v>
      </c>
      <c r="J2132" s="2"/>
      <c r="K2132" s="2">
        <f t="shared" si="1202"/>
        <v>0.56057494866529778</v>
      </c>
      <c r="L2132" s="2">
        <f t="shared" si="1203"/>
        <v>0</v>
      </c>
      <c r="M2132" s="2">
        <f t="shared" si="1204"/>
        <v>0.42299794661190965</v>
      </c>
      <c r="N2132" s="2">
        <f t="shared" si="1205"/>
        <v>8.2135523613963042E-3</v>
      </c>
      <c r="O2132" s="2">
        <f t="shared" si="1206"/>
        <v>8.2135523613962695E-3</v>
      </c>
      <c r="P2132" s="1">
        <v>273</v>
      </c>
      <c r="R2132" s="1">
        <v>206</v>
      </c>
      <c r="S2132" s="1">
        <v>4</v>
      </c>
      <c r="X2132" s="1">
        <v>4</v>
      </c>
      <c r="AI2132" s="7">
        <f t="shared" si="1207"/>
        <v>0</v>
      </c>
      <c r="AJ2132" s="7">
        <f t="shared" si="1208"/>
        <v>0</v>
      </c>
      <c r="AK2132" s="7">
        <f t="shared" si="1209"/>
        <v>0</v>
      </c>
      <c r="AL2132" s="7">
        <f t="shared" si="1210"/>
        <v>0</v>
      </c>
      <c r="AM2132" s="2">
        <f t="shared" si="1211"/>
        <v>0</v>
      </c>
      <c r="AN2132" s="2">
        <f t="shared" si="1212"/>
        <v>0</v>
      </c>
      <c r="AO2132" s="2">
        <f t="shared" si="1213"/>
        <v>0</v>
      </c>
      <c r="AP2132" s="2">
        <f t="shared" si="1214"/>
        <v>0</v>
      </c>
      <c r="AR2132" t="str">
        <f t="shared" si="1185"/>
        <v>Sequatchie</v>
      </c>
      <c r="AS2132" t="s">
        <v>14</v>
      </c>
      <c r="AT2132" s="182">
        <v>4</v>
      </c>
      <c r="AV2132" s="98">
        <v>47</v>
      </c>
      <c r="AW2132" s="100">
        <v>153</v>
      </c>
      <c r="AX2132" s="106">
        <f t="shared" si="1215"/>
        <v>47153</v>
      </c>
      <c r="AZ2132" s="7" t="s">
        <v>2975</v>
      </c>
      <c r="BA2132" t="s">
        <v>3208</v>
      </c>
      <c r="BB2132" s="177"/>
      <c r="BC2132" s="177"/>
      <c r="BD2132" s="177"/>
    </row>
    <row r="2133" spans="1:56" hidden="1" outlineLevel="1">
      <c r="A2133" t="s">
        <v>1674</v>
      </c>
      <c r="B2133" t="s">
        <v>14</v>
      </c>
      <c r="C2133" s="1">
        <f t="shared" si="1200"/>
        <v>2553</v>
      </c>
      <c r="D2133" s="7">
        <f>IF(P2133&gt;0,RANK(P2133,(P2133:R2133,S2133:AG2133)),0)</f>
        <v>1</v>
      </c>
      <c r="E2133" s="7">
        <f>IF(Q2133&gt;0,RANK(Q2133,(P2133:R2133,S2133:AG2133)),0)</f>
        <v>0</v>
      </c>
      <c r="F2133" s="7">
        <f>IF(R2133&gt;0,RANK(R2133,(P2133:R2133,S2133:AG2133)),0)</f>
        <v>2</v>
      </c>
      <c r="G2133" s="7">
        <f>IF(S2133&gt;0,RANK(S2133,(P2133:R2133,S2133:AG2133)),0)</f>
        <v>4</v>
      </c>
      <c r="H2133" s="49">
        <f t="shared" si="1201"/>
        <v>20</v>
      </c>
      <c r="I2133" s="178">
        <f t="shared" si="1216"/>
        <v>7.8339208773991389E-3</v>
      </c>
      <c r="J2133" s="2"/>
      <c r="K2133" s="2">
        <f t="shared" si="1202"/>
        <v>0.49392871132001565</v>
      </c>
      <c r="L2133" s="2">
        <f t="shared" si="1203"/>
        <v>0</v>
      </c>
      <c r="M2133" s="2">
        <f t="shared" si="1204"/>
        <v>0.48609479044261655</v>
      </c>
      <c r="N2133" s="2">
        <f t="shared" si="1205"/>
        <v>7.0505287896592246E-3</v>
      </c>
      <c r="O2133" s="2">
        <f t="shared" si="1206"/>
        <v>1.2925969447708522E-2</v>
      </c>
      <c r="P2133" s="1">
        <v>1261</v>
      </c>
      <c r="R2133" s="1">
        <v>1241</v>
      </c>
      <c r="S2133" s="1">
        <v>18</v>
      </c>
      <c r="X2133" s="1">
        <v>33</v>
      </c>
      <c r="AI2133" s="7">
        <f t="shared" si="1207"/>
        <v>0</v>
      </c>
      <c r="AJ2133" s="7">
        <f t="shared" si="1208"/>
        <v>0</v>
      </c>
      <c r="AK2133" s="7">
        <f t="shared" si="1209"/>
        <v>0</v>
      </c>
      <c r="AL2133" s="7">
        <f t="shared" si="1210"/>
        <v>0</v>
      </c>
      <c r="AM2133" s="2">
        <f t="shared" si="1211"/>
        <v>0</v>
      </c>
      <c r="AN2133" s="2">
        <f t="shared" si="1212"/>
        <v>0</v>
      </c>
      <c r="AO2133" s="2">
        <f t="shared" si="1213"/>
        <v>0</v>
      </c>
      <c r="AP2133" s="2">
        <f t="shared" si="1214"/>
        <v>0</v>
      </c>
      <c r="AR2133" t="str">
        <f t="shared" si="1185"/>
        <v>Sevier</v>
      </c>
      <c r="AS2133" t="s">
        <v>14</v>
      </c>
      <c r="AT2133" s="182">
        <v>1</v>
      </c>
      <c r="AV2133" s="98">
        <v>47</v>
      </c>
      <c r="AW2133" s="100">
        <v>155</v>
      </c>
      <c r="AX2133" s="106">
        <f t="shared" si="1215"/>
        <v>47155</v>
      </c>
      <c r="AZ2133" s="7" t="s">
        <v>2975</v>
      </c>
      <c r="BA2133" t="s">
        <v>3208</v>
      </c>
      <c r="BB2133" s="177"/>
      <c r="BC2133" s="177"/>
      <c r="BD2133" s="177"/>
    </row>
    <row r="2134" spans="1:56" hidden="1" outlineLevel="1">
      <c r="A2134" t="s">
        <v>1472</v>
      </c>
      <c r="B2134" t="s">
        <v>14</v>
      </c>
      <c r="C2134" s="1">
        <f t="shared" si="1200"/>
        <v>83279</v>
      </c>
      <c r="D2134" s="7">
        <f>IF(P2134&gt;0,RANK(P2134,(P2134:R2134,S2134:AG2134)),0)</f>
        <v>1</v>
      </c>
      <c r="E2134" s="7">
        <f>IF(Q2134&gt;0,RANK(Q2134,(P2134:R2134,S2134:AG2134)),0)</f>
        <v>0</v>
      </c>
      <c r="F2134" s="7">
        <f>IF(R2134&gt;0,RANK(R2134,(P2134:R2134,S2134:AG2134)),0)</f>
        <v>2</v>
      </c>
      <c r="G2134" s="7">
        <f>IF(S2134&gt;0,RANK(S2134,(P2134:R2134,S2134:AG2134)),0)</f>
        <v>4</v>
      </c>
      <c r="H2134" s="49">
        <f t="shared" si="1201"/>
        <v>50601</v>
      </c>
      <c r="I2134" s="178">
        <f t="shared" si="1216"/>
        <v>0.60760816052065947</v>
      </c>
      <c r="J2134" s="2"/>
      <c r="K2134" s="2">
        <f t="shared" si="1202"/>
        <v>0.80094621693344059</v>
      </c>
      <c r="L2134" s="2">
        <f t="shared" si="1203"/>
        <v>0</v>
      </c>
      <c r="M2134" s="2">
        <f t="shared" si="1204"/>
        <v>0.19333805641278112</v>
      </c>
      <c r="N2134" s="2">
        <f t="shared" si="1205"/>
        <v>2.6056989156930319E-3</v>
      </c>
      <c r="O2134" s="2">
        <f t="shared" si="1206"/>
        <v>3.110027738085254E-3</v>
      </c>
      <c r="P2134" s="1">
        <v>66702</v>
      </c>
      <c r="R2134" s="1">
        <v>16101</v>
      </c>
      <c r="S2134" s="1">
        <v>217</v>
      </c>
      <c r="X2134" s="1">
        <v>259</v>
      </c>
      <c r="AI2134" s="7">
        <f t="shared" si="1207"/>
        <v>0</v>
      </c>
      <c r="AJ2134" s="7">
        <f t="shared" si="1208"/>
        <v>0</v>
      </c>
      <c r="AK2134" s="7">
        <f t="shared" si="1209"/>
        <v>0</v>
      </c>
      <c r="AL2134" s="7">
        <f t="shared" si="1210"/>
        <v>0</v>
      </c>
      <c r="AM2134" s="2">
        <f t="shared" si="1211"/>
        <v>0</v>
      </c>
      <c r="AN2134" s="2">
        <f t="shared" si="1212"/>
        <v>0</v>
      </c>
      <c r="AO2134" s="2">
        <f t="shared" si="1213"/>
        <v>0</v>
      </c>
      <c r="AP2134" s="2">
        <f t="shared" si="1214"/>
        <v>0</v>
      </c>
      <c r="AR2134" t="str">
        <f t="shared" si="1185"/>
        <v>Shelby</v>
      </c>
      <c r="AS2134" t="s">
        <v>14</v>
      </c>
      <c r="AT2134" s="182"/>
      <c r="AV2134" s="98">
        <v>47</v>
      </c>
      <c r="AW2134" s="100">
        <v>157</v>
      </c>
      <c r="AX2134" s="106">
        <f t="shared" si="1215"/>
        <v>47157</v>
      </c>
      <c r="AZ2134" s="7" t="s">
        <v>2975</v>
      </c>
      <c r="BA2134" t="s">
        <v>3208</v>
      </c>
      <c r="BB2134" s="177"/>
      <c r="BC2134" s="177"/>
      <c r="BD2134" s="177"/>
    </row>
    <row r="2135" spans="1:56" hidden="1" outlineLevel="1">
      <c r="A2135" t="s">
        <v>1982</v>
      </c>
      <c r="B2135" t="s">
        <v>14</v>
      </c>
      <c r="C2135" s="1">
        <f t="shared" si="1200"/>
        <v>927</v>
      </c>
      <c r="D2135" s="7">
        <f>IF(P2135&gt;0,RANK(P2135,(P2135:R2135,S2135:AG2135)),0)</f>
        <v>1</v>
      </c>
      <c r="E2135" s="7">
        <f>IF(Q2135&gt;0,RANK(Q2135,(P2135:R2135,S2135:AG2135)),0)</f>
        <v>0</v>
      </c>
      <c r="F2135" s="7">
        <f>IF(R2135&gt;0,RANK(R2135,(P2135:R2135,S2135:AG2135)),0)</f>
        <v>2</v>
      </c>
      <c r="G2135" s="7">
        <f>IF(S2135&gt;0,RANK(S2135,(P2135:R2135,S2135:AG2135)),0)</f>
        <v>4</v>
      </c>
      <c r="H2135" s="49">
        <f t="shared" si="1201"/>
        <v>401</v>
      </c>
      <c r="I2135" s="178">
        <f t="shared" si="1216"/>
        <v>0.43257820927723839</v>
      </c>
      <c r="J2135" s="2"/>
      <c r="K2135" s="2">
        <f t="shared" si="1202"/>
        <v>0.70550161812297729</v>
      </c>
      <c r="L2135" s="2">
        <f t="shared" si="1203"/>
        <v>0</v>
      </c>
      <c r="M2135" s="2">
        <f t="shared" si="1204"/>
        <v>0.27292340884573896</v>
      </c>
      <c r="N2135" s="2">
        <f t="shared" si="1205"/>
        <v>8.6299892125134836E-3</v>
      </c>
      <c r="O2135" s="2">
        <f t="shared" si="1206"/>
        <v>1.2944983818770267E-2</v>
      </c>
      <c r="P2135" s="1">
        <v>654</v>
      </c>
      <c r="R2135" s="1">
        <v>253</v>
      </c>
      <c r="S2135" s="1">
        <v>8</v>
      </c>
      <c r="X2135" s="1">
        <v>12</v>
      </c>
      <c r="AI2135" s="7">
        <f t="shared" si="1207"/>
        <v>0</v>
      </c>
      <c r="AJ2135" s="7">
        <f t="shared" si="1208"/>
        <v>0</v>
      </c>
      <c r="AK2135" s="7">
        <f t="shared" si="1209"/>
        <v>0</v>
      </c>
      <c r="AL2135" s="7">
        <f t="shared" si="1210"/>
        <v>0</v>
      </c>
      <c r="AM2135" s="2">
        <f t="shared" si="1211"/>
        <v>0</v>
      </c>
      <c r="AN2135" s="2">
        <f t="shared" si="1212"/>
        <v>0</v>
      </c>
      <c r="AO2135" s="2">
        <f t="shared" si="1213"/>
        <v>0</v>
      </c>
      <c r="AP2135" s="2">
        <f t="shared" si="1214"/>
        <v>0</v>
      </c>
      <c r="AR2135" t="str">
        <f t="shared" si="1185"/>
        <v>Smith</v>
      </c>
      <c r="AS2135" t="s">
        <v>14</v>
      </c>
      <c r="AT2135" s="182">
        <v>6</v>
      </c>
      <c r="AV2135" s="98">
        <v>47</v>
      </c>
      <c r="AW2135" s="100">
        <v>159</v>
      </c>
      <c r="AX2135" s="106">
        <f t="shared" si="1215"/>
        <v>47159</v>
      </c>
      <c r="AZ2135" s="7" t="s">
        <v>2975</v>
      </c>
      <c r="BA2135" t="s">
        <v>3208</v>
      </c>
      <c r="BB2135" s="177"/>
      <c r="BC2135" s="177"/>
      <c r="BD2135" s="177"/>
    </row>
    <row r="2136" spans="1:56" hidden="1" outlineLevel="1">
      <c r="A2136" t="s">
        <v>262</v>
      </c>
      <c r="B2136" t="s">
        <v>14</v>
      </c>
      <c r="C2136" s="1">
        <f t="shared" si="1200"/>
        <v>798</v>
      </c>
      <c r="D2136" s="7">
        <f>IF(P2136&gt;0,RANK(P2136,(P2136:R2136,S2136:AG2136)),0)</f>
        <v>1</v>
      </c>
      <c r="E2136" s="7">
        <f>IF(Q2136&gt;0,RANK(Q2136,(P2136:R2136,S2136:AG2136)),0)</f>
        <v>0</v>
      </c>
      <c r="F2136" s="7">
        <f>IF(R2136&gt;0,RANK(R2136,(P2136:R2136,S2136:AG2136)),0)</f>
        <v>2</v>
      </c>
      <c r="G2136" s="7">
        <f>IF(S2136&gt;0,RANK(S2136,(P2136:R2136,S2136:AG2136)),0)</f>
        <v>3</v>
      </c>
      <c r="H2136" s="49">
        <f t="shared" si="1201"/>
        <v>283</v>
      </c>
      <c r="I2136" s="178">
        <f t="shared" si="1216"/>
        <v>0.35463659147869675</v>
      </c>
      <c r="J2136" s="2"/>
      <c r="K2136" s="2">
        <f t="shared" si="1202"/>
        <v>0.66040100250626566</v>
      </c>
      <c r="L2136" s="2">
        <f t="shared" si="1203"/>
        <v>0</v>
      </c>
      <c r="M2136" s="2">
        <f t="shared" si="1204"/>
        <v>0.30576441102756891</v>
      </c>
      <c r="N2136" s="2">
        <f t="shared" si="1205"/>
        <v>1.7543859649122806E-2</v>
      </c>
      <c r="O2136" s="2">
        <f t="shared" si="1206"/>
        <v>1.6290726817042633E-2</v>
      </c>
      <c r="P2136" s="1">
        <v>527</v>
      </c>
      <c r="R2136" s="1">
        <v>244</v>
      </c>
      <c r="S2136" s="1">
        <v>14</v>
      </c>
      <c r="X2136" s="1">
        <v>13</v>
      </c>
      <c r="AI2136" s="7">
        <f t="shared" si="1207"/>
        <v>0</v>
      </c>
      <c r="AJ2136" s="7">
        <f t="shared" si="1208"/>
        <v>0</v>
      </c>
      <c r="AK2136" s="7">
        <f t="shared" si="1209"/>
        <v>0</v>
      </c>
      <c r="AL2136" s="7">
        <f t="shared" si="1210"/>
        <v>0</v>
      </c>
      <c r="AM2136" s="2">
        <f t="shared" si="1211"/>
        <v>0</v>
      </c>
      <c r="AN2136" s="2">
        <f t="shared" si="1212"/>
        <v>0</v>
      </c>
      <c r="AO2136" s="2">
        <f t="shared" si="1213"/>
        <v>0</v>
      </c>
      <c r="AP2136" s="2">
        <f t="shared" si="1214"/>
        <v>0</v>
      </c>
      <c r="AR2136" t="str">
        <f t="shared" si="1185"/>
        <v>Stewart</v>
      </c>
      <c r="AS2136" t="s">
        <v>14</v>
      </c>
      <c r="AT2136" s="182">
        <v>7</v>
      </c>
      <c r="AV2136" s="98">
        <v>47</v>
      </c>
      <c r="AW2136" s="100">
        <v>161</v>
      </c>
      <c r="AX2136" s="106">
        <f t="shared" si="1215"/>
        <v>47161</v>
      </c>
      <c r="AZ2136" s="7" t="s">
        <v>2975</v>
      </c>
      <c r="BA2136" t="s">
        <v>3208</v>
      </c>
      <c r="BB2136" s="177"/>
      <c r="BC2136" s="177"/>
      <c r="BD2136" s="177"/>
    </row>
    <row r="2137" spans="1:56" hidden="1" outlineLevel="1">
      <c r="A2137" t="s">
        <v>165</v>
      </c>
      <c r="B2137" t="s">
        <v>14</v>
      </c>
      <c r="C2137" s="1">
        <f t="shared" si="1200"/>
        <v>5003</v>
      </c>
      <c r="D2137" s="7">
        <f>IF(P2137&gt;0,RANK(P2137,(P2137:R2137,S2137:AG2137)),0)</f>
        <v>1</v>
      </c>
      <c r="E2137" s="7">
        <f>IF(Q2137&gt;0,RANK(Q2137,(P2137:R2137,S2137:AG2137)),0)</f>
        <v>0</v>
      </c>
      <c r="F2137" s="7">
        <f>IF(R2137&gt;0,RANK(R2137,(P2137:R2137,S2137:AG2137)),0)</f>
        <v>2</v>
      </c>
      <c r="G2137" s="7">
        <f>IF(S2137&gt;0,RANK(S2137,(P2137:R2137,S2137:AG2137)),0)</f>
        <v>4</v>
      </c>
      <c r="H2137" s="49">
        <f t="shared" si="1201"/>
        <v>545</v>
      </c>
      <c r="I2137" s="178">
        <f t="shared" si="1216"/>
        <v>0.10893463921647012</v>
      </c>
      <c r="J2137" s="2"/>
      <c r="K2137" s="2">
        <f t="shared" si="1202"/>
        <v>0.54487307615430747</v>
      </c>
      <c r="L2137" s="2">
        <f t="shared" si="1203"/>
        <v>0</v>
      </c>
      <c r="M2137" s="2">
        <f t="shared" si="1204"/>
        <v>0.43593843693783729</v>
      </c>
      <c r="N2137" s="2">
        <f t="shared" si="1205"/>
        <v>7.9952028782730358E-3</v>
      </c>
      <c r="O2137" s="2">
        <f t="shared" si="1206"/>
        <v>1.1193284029582204E-2</v>
      </c>
      <c r="P2137" s="1">
        <v>2726</v>
      </c>
      <c r="R2137" s="1">
        <v>2181</v>
      </c>
      <c r="S2137" s="1">
        <v>40</v>
      </c>
      <c r="X2137" s="1">
        <v>56</v>
      </c>
      <c r="AI2137" s="7">
        <f t="shared" si="1207"/>
        <v>0</v>
      </c>
      <c r="AJ2137" s="7">
        <f t="shared" si="1208"/>
        <v>0</v>
      </c>
      <c r="AK2137" s="7">
        <f t="shared" si="1209"/>
        <v>0</v>
      </c>
      <c r="AL2137" s="7">
        <f t="shared" si="1210"/>
        <v>0</v>
      </c>
      <c r="AM2137" s="2">
        <f t="shared" si="1211"/>
        <v>0</v>
      </c>
      <c r="AN2137" s="2">
        <f t="shared" si="1212"/>
        <v>0</v>
      </c>
      <c r="AO2137" s="2">
        <f t="shared" si="1213"/>
        <v>0</v>
      </c>
      <c r="AP2137" s="2">
        <f t="shared" si="1214"/>
        <v>0</v>
      </c>
      <c r="AR2137" t="str">
        <f t="shared" si="1185"/>
        <v>Sullivan</v>
      </c>
      <c r="AS2137" t="s">
        <v>14</v>
      </c>
      <c r="AT2137" s="182">
        <v>1</v>
      </c>
      <c r="AV2137" s="98">
        <v>47</v>
      </c>
      <c r="AW2137" s="100">
        <v>163</v>
      </c>
      <c r="AX2137" s="106">
        <f t="shared" si="1215"/>
        <v>47163</v>
      </c>
      <c r="AZ2137" s="7" t="s">
        <v>2975</v>
      </c>
      <c r="BA2137" t="s">
        <v>3208</v>
      </c>
      <c r="BB2137" s="177"/>
      <c r="BC2137" s="177"/>
      <c r="BD2137" s="177"/>
    </row>
    <row r="2138" spans="1:56" hidden="1" outlineLevel="1">
      <c r="A2138" t="s">
        <v>1855</v>
      </c>
      <c r="B2138" t="s">
        <v>14</v>
      </c>
      <c r="C2138" s="1">
        <f t="shared" si="1200"/>
        <v>6575</v>
      </c>
      <c r="D2138" s="7">
        <f>IF(P2138&gt;0,RANK(P2138,(P2138:R2138,S2138:AG2138)),0)</f>
        <v>1</v>
      </c>
      <c r="E2138" s="7">
        <f>IF(Q2138&gt;0,RANK(Q2138,(P2138:R2138,S2138:AG2138)),0)</f>
        <v>0</v>
      </c>
      <c r="F2138" s="7">
        <f>IF(R2138&gt;0,RANK(R2138,(P2138:R2138,S2138:AG2138)),0)</f>
        <v>2</v>
      </c>
      <c r="G2138" s="7">
        <f>IF(S2138&gt;0,RANK(S2138,(P2138:R2138,S2138:AG2138)),0)</f>
        <v>4</v>
      </c>
      <c r="H2138" s="49">
        <f t="shared" si="1201"/>
        <v>1963</v>
      </c>
      <c r="I2138" s="178">
        <f t="shared" si="1216"/>
        <v>0.29855513307984793</v>
      </c>
      <c r="J2138" s="2"/>
      <c r="K2138" s="2">
        <f t="shared" si="1202"/>
        <v>0.64273764258555133</v>
      </c>
      <c r="L2138" s="2">
        <f t="shared" si="1203"/>
        <v>0</v>
      </c>
      <c r="M2138" s="2">
        <f t="shared" si="1204"/>
        <v>0.34418250950570345</v>
      </c>
      <c r="N2138" s="2">
        <f t="shared" si="1205"/>
        <v>5.0190114068441065E-3</v>
      </c>
      <c r="O2138" s="2">
        <f t="shared" si="1206"/>
        <v>8.0608365019011162E-3</v>
      </c>
      <c r="P2138" s="1">
        <v>4226</v>
      </c>
      <c r="R2138" s="1">
        <v>2263</v>
      </c>
      <c r="S2138" s="1">
        <v>33</v>
      </c>
      <c r="X2138" s="1">
        <v>53</v>
      </c>
      <c r="AI2138" s="7">
        <f t="shared" si="1207"/>
        <v>0</v>
      </c>
      <c r="AJ2138" s="7">
        <f t="shared" si="1208"/>
        <v>0</v>
      </c>
      <c r="AK2138" s="7">
        <f t="shared" si="1209"/>
        <v>0</v>
      </c>
      <c r="AL2138" s="7">
        <f t="shared" si="1210"/>
        <v>0</v>
      </c>
      <c r="AM2138" s="2">
        <f t="shared" si="1211"/>
        <v>0</v>
      </c>
      <c r="AN2138" s="2">
        <f t="shared" si="1212"/>
        <v>0</v>
      </c>
      <c r="AO2138" s="2">
        <f t="shared" si="1213"/>
        <v>0</v>
      </c>
      <c r="AP2138" s="2">
        <f t="shared" si="1214"/>
        <v>0</v>
      </c>
      <c r="AR2138" t="str">
        <f t="shared" si="1185"/>
        <v>Sumner</v>
      </c>
      <c r="AS2138" t="s">
        <v>14</v>
      </c>
      <c r="AT2138" s="182">
        <v>6</v>
      </c>
      <c r="AV2138" s="98">
        <v>47</v>
      </c>
      <c r="AW2138" s="100">
        <v>165</v>
      </c>
      <c r="AX2138" s="106">
        <f t="shared" si="1215"/>
        <v>47165</v>
      </c>
      <c r="AZ2138" s="7" t="s">
        <v>2975</v>
      </c>
      <c r="BA2138" t="s">
        <v>3208</v>
      </c>
      <c r="BB2138" s="177"/>
      <c r="BC2138" s="177"/>
      <c r="BD2138" s="177"/>
    </row>
    <row r="2139" spans="1:56" hidden="1" outlineLevel="1">
      <c r="A2139" t="s">
        <v>944</v>
      </c>
      <c r="B2139" t="s">
        <v>14</v>
      </c>
      <c r="C2139" s="1">
        <f t="shared" si="1200"/>
        <v>2045</v>
      </c>
      <c r="D2139" s="7">
        <f>IF(P2139&gt;0,RANK(P2139,(P2139:R2139,S2139:AG2139)),0)</f>
        <v>1</v>
      </c>
      <c r="E2139" s="7">
        <f>IF(Q2139&gt;0,RANK(Q2139,(P2139:R2139,S2139:AG2139)),0)</f>
        <v>0</v>
      </c>
      <c r="F2139" s="7">
        <f>IF(R2139&gt;0,RANK(R2139,(P2139:R2139,S2139:AG2139)),0)</f>
        <v>2</v>
      </c>
      <c r="G2139" s="7">
        <f>IF(S2139&gt;0,RANK(S2139,(P2139:R2139,S2139:AG2139)),0)</f>
        <v>4</v>
      </c>
      <c r="H2139" s="49">
        <f t="shared" si="1201"/>
        <v>880</v>
      </c>
      <c r="I2139" s="178">
        <f t="shared" si="1216"/>
        <v>0.43031784841075793</v>
      </c>
      <c r="J2139" s="2"/>
      <c r="K2139" s="2">
        <f t="shared" si="1202"/>
        <v>0.7110024449877751</v>
      </c>
      <c r="L2139" s="2">
        <f t="shared" si="1203"/>
        <v>0</v>
      </c>
      <c r="M2139" s="2">
        <f t="shared" si="1204"/>
        <v>0.28068459657701711</v>
      </c>
      <c r="N2139" s="2">
        <f t="shared" si="1205"/>
        <v>3.9119804400977991E-3</v>
      </c>
      <c r="O2139" s="2">
        <f t="shared" si="1206"/>
        <v>4.4009779951099965E-3</v>
      </c>
      <c r="P2139" s="1">
        <v>1454</v>
      </c>
      <c r="R2139" s="1">
        <v>574</v>
      </c>
      <c r="S2139" s="1">
        <v>8</v>
      </c>
      <c r="X2139" s="1">
        <v>9</v>
      </c>
      <c r="AI2139" s="7">
        <f t="shared" si="1207"/>
        <v>0</v>
      </c>
      <c r="AJ2139" s="7">
        <f t="shared" si="1208"/>
        <v>0</v>
      </c>
      <c r="AK2139" s="7">
        <f t="shared" si="1209"/>
        <v>0</v>
      </c>
      <c r="AL2139" s="7">
        <f t="shared" si="1210"/>
        <v>0</v>
      </c>
      <c r="AM2139" s="2">
        <f t="shared" si="1211"/>
        <v>0</v>
      </c>
      <c r="AN2139" s="2">
        <f t="shared" si="1212"/>
        <v>0</v>
      </c>
      <c r="AO2139" s="2">
        <f t="shared" si="1213"/>
        <v>0</v>
      </c>
      <c r="AP2139" s="2">
        <f t="shared" si="1214"/>
        <v>0</v>
      </c>
      <c r="AR2139" t="str">
        <f t="shared" ref="AR2139:AR2202" si="1217">A2139</f>
        <v>Tipton</v>
      </c>
      <c r="AS2139" t="s">
        <v>14</v>
      </c>
      <c r="AT2139" s="182">
        <v>8</v>
      </c>
      <c r="AV2139" s="98">
        <v>47</v>
      </c>
      <c r="AW2139" s="100">
        <v>167</v>
      </c>
      <c r="AX2139" s="106">
        <f t="shared" si="1215"/>
        <v>47167</v>
      </c>
      <c r="AZ2139" s="7" t="s">
        <v>2975</v>
      </c>
      <c r="BA2139" t="s">
        <v>3208</v>
      </c>
      <c r="BB2139" s="177"/>
      <c r="BC2139" s="177"/>
      <c r="BD2139" s="177"/>
    </row>
    <row r="2140" spans="1:56" hidden="1" outlineLevel="1">
      <c r="A2140" t="s">
        <v>1798</v>
      </c>
      <c r="B2140" t="s">
        <v>14</v>
      </c>
      <c r="C2140" s="1">
        <f t="shared" si="1200"/>
        <v>444</v>
      </c>
      <c r="D2140" s="7">
        <f>IF(P2140&gt;0,RANK(P2140,(P2140:R2140,S2140:AG2140)),0)</f>
        <v>1</v>
      </c>
      <c r="E2140" s="7">
        <f>IF(Q2140&gt;0,RANK(Q2140,(P2140:R2140,S2140:AG2140)),0)</f>
        <v>0</v>
      </c>
      <c r="F2140" s="7">
        <f>IF(R2140&gt;0,RANK(R2140,(P2140:R2140,S2140:AG2140)),0)</f>
        <v>2</v>
      </c>
      <c r="G2140" s="7">
        <f>IF(S2140&gt;0,RANK(S2140,(P2140:R2140,S2140:AG2140)),0)</f>
        <v>4</v>
      </c>
      <c r="H2140" s="49">
        <f t="shared" si="1201"/>
        <v>207</v>
      </c>
      <c r="I2140" s="178">
        <f t="shared" si="1216"/>
        <v>0.46621621621621623</v>
      </c>
      <c r="J2140" s="2"/>
      <c r="K2140" s="2">
        <f t="shared" si="1202"/>
        <v>0.72297297297297303</v>
      </c>
      <c r="L2140" s="2">
        <f t="shared" si="1203"/>
        <v>0</v>
      </c>
      <c r="M2140" s="2">
        <f t="shared" si="1204"/>
        <v>0.25675675675675674</v>
      </c>
      <c r="N2140" s="2">
        <f t="shared" si="1205"/>
        <v>9.0090090090090089E-3</v>
      </c>
      <c r="O2140" s="2">
        <f t="shared" si="1206"/>
        <v>1.1261261261261221E-2</v>
      </c>
      <c r="P2140" s="1">
        <v>321</v>
      </c>
      <c r="R2140" s="1">
        <v>114</v>
      </c>
      <c r="S2140" s="1">
        <v>4</v>
      </c>
      <c r="X2140" s="1">
        <v>5</v>
      </c>
      <c r="AI2140" s="7">
        <f t="shared" si="1207"/>
        <v>0</v>
      </c>
      <c r="AJ2140" s="7">
        <f t="shared" si="1208"/>
        <v>0</v>
      </c>
      <c r="AK2140" s="7">
        <f t="shared" si="1209"/>
        <v>0</v>
      </c>
      <c r="AL2140" s="7">
        <f t="shared" si="1210"/>
        <v>0</v>
      </c>
      <c r="AM2140" s="2">
        <f t="shared" si="1211"/>
        <v>0</v>
      </c>
      <c r="AN2140" s="2">
        <f t="shared" si="1212"/>
        <v>0</v>
      </c>
      <c r="AO2140" s="2">
        <f t="shared" si="1213"/>
        <v>0</v>
      </c>
      <c r="AP2140" s="2">
        <f t="shared" si="1214"/>
        <v>0</v>
      </c>
      <c r="AR2140" t="str">
        <f t="shared" si="1217"/>
        <v>Trousdale</v>
      </c>
      <c r="AS2140" t="s">
        <v>14</v>
      </c>
      <c r="AT2140" s="182">
        <v>6</v>
      </c>
      <c r="AV2140" s="98">
        <v>47</v>
      </c>
      <c r="AW2140" s="100">
        <v>169</v>
      </c>
      <c r="AX2140" s="106">
        <f t="shared" si="1215"/>
        <v>47169</v>
      </c>
      <c r="AZ2140" s="7" t="s">
        <v>2975</v>
      </c>
      <c r="BA2140" t="s">
        <v>3208</v>
      </c>
      <c r="BB2140" s="177"/>
      <c r="BC2140" s="177"/>
      <c r="BD2140" s="177"/>
    </row>
    <row r="2141" spans="1:56" hidden="1" outlineLevel="1">
      <c r="A2141" t="s">
        <v>1799</v>
      </c>
      <c r="B2141" t="s">
        <v>14</v>
      </c>
      <c r="C2141" s="1">
        <f t="shared" si="1200"/>
        <v>531</v>
      </c>
      <c r="D2141" s="7">
        <f>IF(P2141&gt;0,RANK(P2141,(P2141:R2141,S2141:AG2141)),0)</f>
        <v>2</v>
      </c>
      <c r="E2141" s="7">
        <f>IF(Q2141&gt;0,RANK(Q2141,(P2141:R2141,S2141:AG2141)),0)</f>
        <v>0</v>
      </c>
      <c r="F2141" s="7">
        <f>IF(R2141&gt;0,RANK(R2141,(P2141:R2141,S2141:AG2141)),0)</f>
        <v>1</v>
      </c>
      <c r="G2141" s="7">
        <f>IF(S2141&gt;0,RANK(S2141,(P2141:R2141,S2141:AG2141)),0)</f>
        <v>3</v>
      </c>
      <c r="H2141" s="49">
        <f t="shared" si="1201"/>
        <v>27</v>
      </c>
      <c r="I2141" s="178">
        <f t="shared" si="1216"/>
        <v>5.0847457627118647E-2</v>
      </c>
      <c r="J2141" s="2"/>
      <c r="K2141" s="2">
        <f t="shared" si="1202"/>
        <v>0.46139359698681731</v>
      </c>
      <c r="L2141" s="2">
        <f t="shared" si="1203"/>
        <v>0</v>
      </c>
      <c r="M2141" s="2">
        <f t="shared" si="1204"/>
        <v>0.51224105461393599</v>
      </c>
      <c r="N2141" s="2">
        <f t="shared" si="1205"/>
        <v>1.6949152542372881E-2</v>
      </c>
      <c r="O2141" s="2">
        <f t="shared" si="1206"/>
        <v>9.4161958568738761E-3</v>
      </c>
      <c r="P2141" s="1">
        <v>245</v>
      </c>
      <c r="R2141" s="1">
        <v>272</v>
      </c>
      <c r="S2141" s="1">
        <v>9</v>
      </c>
      <c r="X2141" s="1">
        <v>5</v>
      </c>
      <c r="AI2141" s="7">
        <f t="shared" si="1207"/>
        <v>0</v>
      </c>
      <c r="AJ2141" s="7">
        <f t="shared" si="1208"/>
        <v>0</v>
      </c>
      <c r="AK2141" s="7">
        <f t="shared" si="1209"/>
        <v>0</v>
      </c>
      <c r="AL2141" s="7">
        <f t="shared" si="1210"/>
        <v>0</v>
      </c>
      <c r="AM2141" s="2">
        <f t="shared" si="1211"/>
        <v>0</v>
      </c>
      <c r="AN2141" s="2">
        <f t="shared" si="1212"/>
        <v>0</v>
      </c>
      <c r="AO2141" s="2">
        <f t="shared" si="1213"/>
        <v>0</v>
      </c>
      <c r="AP2141" s="2">
        <f t="shared" si="1214"/>
        <v>0</v>
      </c>
      <c r="AR2141" t="str">
        <f t="shared" si="1217"/>
        <v>Unicoi</v>
      </c>
      <c r="AS2141" t="s">
        <v>14</v>
      </c>
      <c r="AT2141" s="182">
        <v>1</v>
      </c>
      <c r="AV2141" s="98">
        <v>47</v>
      </c>
      <c r="AW2141" s="100">
        <v>171</v>
      </c>
      <c r="AX2141" s="106">
        <f t="shared" si="1215"/>
        <v>47171</v>
      </c>
      <c r="AZ2141" s="7" t="s">
        <v>2975</v>
      </c>
      <c r="BA2141" t="s">
        <v>3208</v>
      </c>
      <c r="BB2141" s="177"/>
      <c r="BC2141" s="177"/>
      <c r="BD2141" s="177"/>
    </row>
    <row r="2142" spans="1:56" hidden="1" outlineLevel="1">
      <c r="A2142" t="s">
        <v>3257</v>
      </c>
      <c r="B2142" t="s">
        <v>14</v>
      </c>
      <c r="C2142" s="1">
        <f t="shared" si="1200"/>
        <v>526</v>
      </c>
      <c r="D2142" s="7">
        <f>IF(P2142&gt;0,RANK(P2142,(P2142:R2142,S2142:AG2142)),0)</f>
        <v>1</v>
      </c>
      <c r="E2142" s="7">
        <f>IF(Q2142&gt;0,RANK(Q2142,(P2142:R2142,S2142:AG2142)),0)</f>
        <v>0</v>
      </c>
      <c r="F2142" s="7">
        <f>IF(R2142&gt;0,RANK(R2142,(P2142:R2142,S2142:AG2142)),0)</f>
        <v>2</v>
      </c>
      <c r="G2142" s="7">
        <f>IF(S2142&gt;0,RANK(S2142,(P2142:R2142,S2142:AG2142)),0)</f>
        <v>3</v>
      </c>
      <c r="H2142" s="49">
        <f t="shared" si="1201"/>
        <v>120</v>
      </c>
      <c r="I2142" s="178">
        <f t="shared" si="1216"/>
        <v>0.22813688212927757</v>
      </c>
      <c r="J2142" s="2"/>
      <c r="K2142" s="2">
        <f t="shared" si="1202"/>
        <v>0.60076045627376429</v>
      </c>
      <c r="L2142" s="2">
        <f t="shared" si="1203"/>
        <v>0</v>
      </c>
      <c r="M2142" s="2">
        <f t="shared" si="1204"/>
        <v>0.37262357414448671</v>
      </c>
      <c r="N2142" s="2">
        <f t="shared" si="1205"/>
        <v>1.5209125475285171E-2</v>
      </c>
      <c r="O2142" s="2">
        <f t="shared" si="1206"/>
        <v>1.1406844106463828E-2</v>
      </c>
      <c r="P2142" s="1">
        <v>316</v>
      </c>
      <c r="R2142" s="1">
        <v>196</v>
      </c>
      <c r="S2142" s="1">
        <v>8</v>
      </c>
      <c r="X2142" s="1">
        <v>6</v>
      </c>
      <c r="AI2142" s="7">
        <f t="shared" si="1207"/>
        <v>0</v>
      </c>
      <c r="AJ2142" s="7">
        <f t="shared" si="1208"/>
        <v>0</v>
      </c>
      <c r="AK2142" s="7">
        <f t="shared" si="1209"/>
        <v>0</v>
      </c>
      <c r="AL2142" s="7">
        <f t="shared" si="1210"/>
        <v>0</v>
      </c>
      <c r="AM2142" s="2">
        <f t="shared" si="1211"/>
        <v>0</v>
      </c>
      <c r="AN2142" s="2">
        <f t="shared" si="1212"/>
        <v>0</v>
      </c>
      <c r="AO2142" s="2">
        <f t="shared" si="1213"/>
        <v>0</v>
      </c>
      <c r="AP2142" s="2">
        <f t="shared" si="1214"/>
        <v>0</v>
      </c>
      <c r="AR2142" t="str">
        <f t="shared" si="1217"/>
        <v>Union</v>
      </c>
      <c r="AS2142" t="s">
        <v>14</v>
      </c>
      <c r="AT2142" s="182">
        <v>3</v>
      </c>
      <c r="AV2142" s="98">
        <v>47</v>
      </c>
      <c r="AW2142" s="100">
        <v>173</v>
      </c>
      <c r="AX2142" s="106">
        <f t="shared" si="1215"/>
        <v>47173</v>
      </c>
      <c r="AZ2142" s="7" t="s">
        <v>2975</v>
      </c>
      <c r="BA2142" t="s">
        <v>3208</v>
      </c>
      <c r="BB2142" s="177"/>
      <c r="BC2142" s="177"/>
      <c r="BD2142" s="177"/>
    </row>
    <row r="2143" spans="1:56" hidden="1" outlineLevel="1">
      <c r="A2143" t="s">
        <v>613</v>
      </c>
      <c r="B2143" t="s">
        <v>14</v>
      </c>
      <c r="C2143" s="1">
        <f t="shared" si="1200"/>
        <v>358</v>
      </c>
      <c r="D2143" s="7">
        <f>IF(P2143&gt;0,RANK(P2143,(P2143:R2143,S2143:AG2143)),0)</f>
        <v>1</v>
      </c>
      <c r="E2143" s="7">
        <f>IF(Q2143&gt;0,RANK(Q2143,(P2143:R2143,S2143:AG2143)),0)</f>
        <v>0</v>
      </c>
      <c r="F2143" s="7">
        <f>IF(R2143&gt;0,RANK(R2143,(P2143:R2143,S2143:AG2143)),0)</f>
        <v>2</v>
      </c>
      <c r="G2143" s="7">
        <f>IF(S2143&gt;0,RANK(S2143,(P2143:R2143,S2143:AG2143)),0)</f>
        <v>4</v>
      </c>
      <c r="H2143" s="49">
        <f t="shared" si="1201"/>
        <v>146</v>
      </c>
      <c r="I2143" s="178">
        <f t="shared" si="1216"/>
        <v>0.40782122905027934</v>
      </c>
      <c r="J2143" s="2"/>
      <c r="K2143" s="2">
        <f t="shared" si="1202"/>
        <v>0.67597765363128492</v>
      </c>
      <c r="L2143" s="2">
        <f t="shared" si="1203"/>
        <v>0</v>
      </c>
      <c r="M2143" s="2">
        <f t="shared" si="1204"/>
        <v>0.26815642458100558</v>
      </c>
      <c r="N2143" s="2">
        <f t="shared" si="1205"/>
        <v>2.5139664804469275E-2</v>
      </c>
      <c r="O2143" s="2">
        <f t="shared" si="1206"/>
        <v>3.0726256983240219E-2</v>
      </c>
      <c r="P2143" s="1">
        <v>242</v>
      </c>
      <c r="R2143" s="1">
        <v>96</v>
      </c>
      <c r="S2143" s="1">
        <v>9</v>
      </c>
      <c r="X2143" s="1">
        <v>11</v>
      </c>
      <c r="AI2143" s="7">
        <f t="shared" si="1207"/>
        <v>0</v>
      </c>
      <c r="AJ2143" s="7">
        <f t="shared" si="1208"/>
        <v>0</v>
      </c>
      <c r="AK2143" s="7">
        <f t="shared" si="1209"/>
        <v>0</v>
      </c>
      <c r="AL2143" s="7">
        <f t="shared" si="1210"/>
        <v>0</v>
      </c>
      <c r="AM2143" s="2">
        <f t="shared" si="1211"/>
        <v>0</v>
      </c>
      <c r="AN2143" s="2">
        <f t="shared" si="1212"/>
        <v>0</v>
      </c>
      <c r="AO2143" s="2">
        <f t="shared" si="1213"/>
        <v>0</v>
      </c>
      <c r="AP2143" s="2">
        <f t="shared" si="1214"/>
        <v>0</v>
      </c>
      <c r="AR2143" t="str">
        <f t="shared" si="1217"/>
        <v>Van Buren</v>
      </c>
      <c r="AS2143" t="s">
        <v>14</v>
      </c>
      <c r="AT2143" s="182"/>
      <c r="AV2143" s="98">
        <v>47</v>
      </c>
      <c r="AW2143" s="100">
        <v>175</v>
      </c>
      <c r="AX2143" s="106">
        <f t="shared" si="1215"/>
        <v>47175</v>
      </c>
      <c r="AZ2143" s="7" t="s">
        <v>2975</v>
      </c>
      <c r="BA2143" t="s">
        <v>3208</v>
      </c>
      <c r="BB2143" s="177"/>
      <c r="BC2143" s="177"/>
      <c r="BD2143" s="177"/>
    </row>
    <row r="2144" spans="1:56" hidden="1" outlineLevel="1">
      <c r="A2144" t="s">
        <v>1150</v>
      </c>
      <c r="B2144" t="s">
        <v>14</v>
      </c>
      <c r="C2144" s="1">
        <f t="shared" si="1200"/>
        <v>2050</v>
      </c>
      <c r="D2144" s="7">
        <f>IF(P2144&gt;0,RANK(P2144,(P2144:R2144,S2144:AG2144)),0)</f>
        <v>1</v>
      </c>
      <c r="E2144" s="7">
        <f>IF(Q2144&gt;0,RANK(Q2144,(P2144:R2144,S2144:AG2144)),0)</f>
        <v>0</v>
      </c>
      <c r="F2144" s="7">
        <f>IF(R2144&gt;0,RANK(R2144,(P2144:R2144,S2144:AG2144)),0)</f>
        <v>2</v>
      </c>
      <c r="G2144" s="7">
        <f>IF(S2144&gt;0,RANK(S2144,(P2144:R2144,S2144:AG2144)),0)</f>
        <v>3</v>
      </c>
      <c r="H2144" s="49">
        <f t="shared" si="1201"/>
        <v>648</v>
      </c>
      <c r="I2144" s="178">
        <f t="shared" si="1216"/>
        <v>0.31609756097560976</v>
      </c>
      <c r="J2144" s="2"/>
      <c r="K2144" s="2">
        <f t="shared" si="1202"/>
        <v>0.64341463414634148</v>
      </c>
      <c r="L2144" s="2">
        <f t="shared" si="1203"/>
        <v>0</v>
      </c>
      <c r="M2144" s="2">
        <f t="shared" si="1204"/>
        <v>0.32731707317073172</v>
      </c>
      <c r="N2144" s="2">
        <f t="shared" si="1205"/>
        <v>1.4634146341463415E-2</v>
      </c>
      <c r="O2144" s="2">
        <f t="shared" si="1206"/>
        <v>1.4634146341463384E-2</v>
      </c>
      <c r="P2144" s="1">
        <v>1319</v>
      </c>
      <c r="R2144" s="1">
        <v>671</v>
      </c>
      <c r="S2144" s="1">
        <v>30</v>
      </c>
      <c r="X2144" s="1">
        <v>30</v>
      </c>
      <c r="AI2144" s="7">
        <f t="shared" si="1207"/>
        <v>0</v>
      </c>
      <c r="AJ2144" s="7">
        <f t="shared" si="1208"/>
        <v>0</v>
      </c>
      <c r="AK2144" s="7">
        <f t="shared" si="1209"/>
        <v>0</v>
      </c>
      <c r="AL2144" s="7">
        <f t="shared" si="1210"/>
        <v>0</v>
      </c>
      <c r="AM2144" s="2">
        <f t="shared" si="1211"/>
        <v>0</v>
      </c>
      <c r="AN2144" s="2">
        <f t="shared" si="1212"/>
        <v>0</v>
      </c>
      <c r="AO2144" s="2">
        <f t="shared" si="1213"/>
        <v>0</v>
      </c>
      <c r="AP2144" s="2">
        <f t="shared" si="1214"/>
        <v>0</v>
      </c>
      <c r="AR2144" t="str">
        <f t="shared" si="1217"/>
        <v>Warren</v>
      </c>
      <c r="AS2144" t="s">
        <v>14</v>
      </c>
      <c r="AT2144" s="182">
        <v>4</v>
      </c>
      <c r="AV2144" s="98">
        <v>47</v>
      </c>
      <c r="AW2144" s="100">
        <v>177</v>
      </c>
      <c r="AX2144" s="106">
        <f t="shared" si="1215"/>
        <v>47177</v>
      </c>
      <c r="AZ2144" s="7" t="s">
        <v>2975</v>
      </c>
      <c r="BA2144" t="s">
        <v>3208</v>
      </c>
      <c r="BB2144" s="177"/>
      <c r="BC2144" s="177"/>
      <c r="BD2144" s="177"/>
    </row>
    <row r="2145" spans="1:82" hidden="1" outlineLevel="1">
      <c r="A2145" t="s">
        <v>643</v>
      </c>
      <c r="B2145" t="s">
        <v>14</v>
      </c>
      <c r="C2145" s="1">
        <f t="shared" si="1200"/>
        <v>5338</v>
      </c>
      <c r="D2145" s="7">
        <f>IF(P2145&gt;0,RANK(P2145,(P2145:R2145,S2145:AG2145)),0)</f>
        <v>2</v>
      </c>
      <c r="E2145" s="7">
        <f>IF(Q2145&gt;0,RANK(Q2145,(P2145:R2145,S2145:AG2145)),0)</f>
        <v>0</v>
      </c>
      <c r="F2145" s="7">
        <f>IF(R2145&gt;0,RANK(R2145,(P2145:R2145,S2145:AG2145)),0)</f>
        <v>1</v>
      </c>
      <c r="G2145" s="7">
        <f>IF(S2145&gt;0,RANK(S2145,(P2145:R2145,S2145:AG2145)),0)</f>
        <v>4</v>
      </c>
      <c r="H2145" s="49">
        <f t="shared" si="1201"/>
        <v>388</v>
      </c>
      <c r="I2145" s="178">
        <f t="shared" si="1216"/>
        <v>7.2686399400524543E-2</v>
      </c>
      <c r="J2145" s="2"/>
      <c r="K2145" s="2">
        <f t="shared" si="1202"/>
        <v>0.45803671787186212</v>
      </c>
      <c r="L2145" s="2">
        <f t="shared" si="1203"/>
        <v>0</v>
      </c>
      <c r="M2145" s="2">
        <f t="shared" si="1204"/>
        <v>0.53072311727238664</v>
      </c>
      <c r="N2145" s="2">
        <f t="shared" si="1205"/>
        <v>4.8707381041588607E-3</v>
      </c>
      <c r="O2145" s="2">
        <f t="shared" si="1206"/>
        <v>6.3694267515924394E-3</v>
      </c>
      <c r="P2145" s="1">
        <v>2445</v>
      </c>
      <c r="R2145" s="1">
        <v>2833</v>
      </c>
      <c r="S2145" s="1">
        <v>26</v>
      </c>
      <c r="X2145" s="1">
        <v>34</v>
      </c>
      <c r="AI2145" s="7">
        <f t="shared" si="1207"/>
        <v>0</v>
      </c>
      <c r="AJ2145" s="7">
        <f t="shared" si="1208"/>
        <v>0</v>
      </c>
      <c r="AK2145" s="7">
        <f t="shared" si="1209"/>
        <v>0</v>
      </c>
      <c r="AL2145" s="7">
        <f t="shared" si="1210"/>
        <v>0</v>
      </c>
      <c r="AM2145" s="2">
        <f t="shared" si="1211"/>
        <v>0</v>
      </c>
      <c r="AN2145" s="2">
        <f t="shared" si="1212"/>
        <v>0</v>
      </c>
      <c r="AO2145" s="2">
        <f t="shared" si="1213"/>
        <v>0</v>
      </c>
      <c r="AP2145" s="2">
        <f t="shared" si="1214"/>
        <v>0</v>
      </c>
      <c r="AR2145" t="str">
        <f t="shared" si="1217"/>
        <v>Washington</v>
      </c>
      <c r="AS2145" t="s">
        <v>14</v>
      </c>
      <c r="AT2145" s="182">
        <v>1</v>
      </c>
      <c r="AV2145" s="98">
        <v>47</v>
      </c>
      <c r="AW2145" s="100">
        <v>179</v>
      </c>
      <c r="AX2145" s="106">
        <f t="shared" si="1215"/>
        <v>47179</v>
      </c>
      <c r="AZ2145" s="7" t="s">
        <v>2975</v>
      </c>
      <c r="BA2145" t="s">
        <v>3208</v>
      </c>
      <c r="BB2145" s="177"/>
      <c r="BC2145" s="177"/>
      <c r="BD2145" s="177"/>
    </row>
    <row r="2146" spans="1:82" hidden="1" outlineLevel="1">
      <c r="A2146" t="s">
        <v>2161</v>
      </c>
      <c r="B2146" t="s">
        <v>14</v>
      </c>
      <c r="C2146" s="1">
        <f t="shared" si="1200"/>
        <v>330</v>
      </c>
      <c r="D2146" s="7">
        <f>IF(P2146&gt;0,RANK(P2146,(P2146:R2146,S2146:AG2146)),0)</f>
        <v>1</v>
      </c>
      <c r="E2146" s="7">
        <f>IF(Q2146&gt;0,RANK(Q2146,(P2146:R2146,S2146:AG2146)),0)</f>
        <v>0</v>
      </c>
      <c r="F2146" s="7">
        <f>IF(R2146&gt;0,RANK(R2146,(P2146:R2146,S2146:AG2146)),0)</f>
        <v>2</v>
      </c>
      <c r="G2146" s="7">
        <f>IF(S2146&gt;0,RANK(S2146,(P2146:R2146,S2146:AG2146)),0)</f>
        <v>4</v>
      </c>
      <c r="H2146" s="49">
        <f t="shared" si="1201"/>
        <v>95</v>
      </c>
      <c r="I2146" s="178">
        <f t="shared" si="1216"/>
        <v>0.2878787878787879</v>
      </c>
      <c r="J2146" s="2"/>
      <c r="K2146" s="2">
        <f t="shared" si="1202"/>
        <v>0.63030303030303025</v>
      </c>
      <c r="L2146" s="2">
        <f t="shared" si="1203"/>
        <v>0</v>
      </c>
      <c r="M2146" s="2">
        <f t="shared" si="1204"/>
        <v>0.34242424242424241</v>
      </c>
      <c r="N2146" s="2">
        <f t="shared" si="1205"/>
        <v>1.2121212121212121E-2</v>
      </c>
      <c r="O2146" s="2">
        <f t="shared" si="1206"/>
        <v>1.5151515151515216E-2</v>
      </c>
      <c r="P2146" s="1">
        <v>208</v>
      </c>
      <c r="R2146" s="1">
        <v>113</v>
      </c>
      <c r="S2146" s="1">
        <v>4</v>
      </c>
      <c r="X2146" s="1">
        <v>5</v>
      </c>
      <c r="AI2146" s="7">
        <f t="shared" si="1207"/>
        <v>0</v>
      </c>
      <c r="AJ2146" s="7">
        <f t="shared" si="1208"/>
        <v>0</v>
      </c>
      <c r="AK2146" s="7">
        <f t="shared" si="1209"/>
        <v>0</v>
      </c>
      <c r="AL2146" s="7">
        <f t="shared" si="1210"/>
        <v>0</v>
      </c>
      <c r="AM2146" s="2">
        <f t="shared" si="1211"/>
        <v>0</v>
      </c>
      <c r="AN2146" s="2">
        <f t="shared" si="1212"/>
        <v>0</v>
      </c>
      <c r="AO2146" s="2">
        <f t="shared" si="1213"/>
        <v>0</v>
      </c>
      <c r="AP2146" s="2">
        <f t="shared" si="1214"/>
        <v>0</v>
      </c>
      <c r="AR2146" t="str">
        <f t="shared" si="1217"/>
        <v>Wayne</v>
      </c>
      <c r="AS2146" t="s">
        <v>14</v>
      </c>
      <c r="AT2146" s="182">
        <v>7</v>
      </c>
      <c r="AV2146" s="98">
        <v>47</v>
      </c>
      <c r="AW2146" s="100">
        <v>181</v>
      </c>
      <c r="AX2146" s="106">
        <f t="shared" si="1215"/>
        <v>47181</v>
      </c>
      <c r="AZ2146" s="7" t="s">
        <v>2975</v>
      </c>
      <c r="BA2146" t="s">
        <v>3208</v>
      </c>
      <c r="BB2146" s="177"/>
      <c r="BC2146" s="177"/>
      <c r="BD2146" s="177"/>
    </row>
    <row r="2147" spans="1:82" hidden="1" outlineLevel="1">
      <c r="A2147" t="s">
        <v>486</v>
      </c>
      <c r="B2147" t="s">
        <v>14</v>
      </c>
      <c r="C2147" s="1">
        <f t="shared" si="1200"/>
        <v>1362</v>
      </c>
      <c r="D2147" s="7">
        <f>IF(P2147&gt;0,RANK(P2147,(P2147:R2147,S2147:AG2147)),0)</f>
        <v>1</v>
      </c>
      <c r="E2147" s="7">
        <f>IF(Q2147&gt;0,RANK(Q2147,(P2147:R2147,S2147:AG2147)),0)</f>
        <v>0</v>
      </c>
      <c r="F2147" s="7">
        <f>IF(R2147&gt;0,RANK(R2147,(P2147:R2147,S2147:AG2147)),0)</f>
        <v>2</v>
      </c>
      <c r="G2147" s="7">
        <f>IF(S2147&gt;0,RANK(S2147,(P2147:R2147,S2147:AG2147)),0)</f>
        <v>4</v>
      </c>
      <c r="H2147" s="49">
        <f t="shared" si="1201"/>
        <v>407</v>
      </c>
      <c r="I2147" s="178">
        <f t="shared" si="1216"/>
        <v>0.2988252569750367</v>
      </c>
      <c r="J2147" s="2"/>
      <c r="K2147" s="2">
        <f t="shared" si="1202"/>
        <v>0.63142437591776801</v>
      </c>
      <c r="L2147" s="2">
        <f t="shared" si="1203"/>
        <v>0</v>
      </c>
      <c r="M2147" s="2">
        <f t="shared" si="1204"/>
        <v>0.33259911894273125</v>
      </c>
      <c r="N2147" s="2">
        <f t="shared" si="1205"/>
        <v>5.1395007342143906E-3</v>
      </c>
      <c r="O2147" s="2">
        <f t="shared" si="1206"/>
        <v>3.0837004405286347E-2</v>
      </c>
      <c r="P2147" s="1">
        <v>860</v>
      </c>
      <c r="R2147" s="1">
        <v>453</v>
      </c>
      <c r="S2147" s="1">
        <v>7</v>
      </c>
      <c r="X2147" s="1">
        <v>42</v>
      </c>
      <c r="AI2147" s="7">
        <f t="shared" si="1207"/>
        <v>0</v>
      </c>
      <c r="AJ2147" s="7">
        <f t="shared" si="1208"/>
        <v>0</v>
      </c>
      <c r="AK2147" s="7">
        <f t="shared" si="1209"/>
        <v>0</v>
      </c>
      <c r="AL2147" s="7">
        <f t="shared" si="1210"/>
        <v>0</v>
      </c>
      <c r="AM2147" s="2">
        <f t="shared" si="1211"/>
        <v>0</v>
      </c>
      <c r="AN2147" s="2">
        <f t="shared" si="1212"/>
        <v>0</v>
      </c>
      <c r="AO2147" s="2">
        <f t="shared" si="1213"/>
        <v>0</v>
      </c>
      <c r="AP2147" s="2">
        <f t="shared" si="1214"/>
        <v>0</v>
      </c>
      <c r="AR2147" t="str">
        <f t="shared" si="1217"/>
        <v>Weakley</v>
      </c>
      <c r="AS2147" t="s">
        <v>14</v>
      </c>
      <c r="AT2147" s="182">
        <v>8</v>
      </c>
      <c r="AV2147" s="98">
        <v>47</v>
      </c>
      <c r="AW2147" s="100">
        <v>183</v>
      </c>
      <c r="AX2147" s="106">
        <f t="shared" si="1215"/>
        <v>47183</v>
      </c>
      <c r="AZ2147" s="7" t="s">
        <v>2975</v>
      </c>
      <c r="BA2147" t="s">
        <v>3208</v>
      </c>
      <c r="BB2147" s="177"/>
      <c r="BC2147" s="177"/>
      <c r="BD2147" s="177"/>
    </row>
    <row r="2148" spans="1:82" hidden="1" outlineLevel="1">
      <c r="A2148" t="s">
        <v>2879</v>
      </c>
      <c r="B2148" t="s">
        <v>14</v>
      </c>
      <c r="C2148" s="1">
        <f t="shared" si="1200"/>
        <v>1137</v>
      </c>
      <c r="D2148" s="7">
        <f>IF(P2148&gt;0,RANK(P2148,(P2148:R2148,S2148:AG2148)),0)</f>
        <v>1</v>
      </c>
      <c r="E2148" s="7">
        <f>IF(Q2148&gt;0,RANK(Q2148,(P2148:R2148,S2148:AG2148)),0)</f>
        <v>0</v>
      </c>
      <c r="F2148" s="7">
        <f>IF(R2148&gt;0,RANK(R2148,(P2148:R2148,S2148:AG2148)),0)</f>
        <v>2</v>
      </c>
      <c r="G2148" s="7">
        <f>IF(S2148&gt;0,RANK(S2148,(P2148:R2148,S2148:AG2148)),0)</f>
        <v>4</v>
      </c>
      <c r="H2148" s="49">
        <f t="shared" si="1201"/>
        <v>287</v>
      </c>
      <c r="I2148" s="178">
        <f t="shared" si="1216"/>
        <v>0.25241864555848725</v>
      </c>
      <c r="J2148" s="2"/>
      <c r="K2148" s="2">
        <f t="shared" si="1202"/>
        <v>0.6059806508355321</v>
      </c>
      <c r="L2148" s="2">
        <f t="shared" si="1203"/>
        <v>0</v>
      </c>
      <c r="M2148" s="2">
        <f t="shared" si="1204"/>
        <v>0.35356200527704484</v>
      </c>
      <c r="N2148" s="2">
        <f t="shared" si="1205"/>
        <v>1.2313104661389622E-2</v>
      </c>
      <c r="O2148" s="2">
        <f t="shared" si="1206"/>
        <v>2.8144239226033436E-2</v>
      </c>
      <c r="P2148" s="1">
        <v>689</v>
      </c>
      <c r="R2148" s="1">
        <v>402</v>
      </c>
      <c r="S2148" s="1">
        <v>14</v>
      </c>
      <c r="X2148" s="1">
        <v>32</v>
      </c>
      <c r="AI2148" s="7">
        <f t="shared" si="1207"/>
        <v>0</v>
      </c>
      <c r="AJ2148" s="7">
        <f t="shared" si="1208"/>
        <v>0</v>
      </c>
      <c r="AK2148" s="7">
        <f t="shared" si="1209"/>
        <v>0</v>
      </c>
      <c r="AL2148" s="7">
        <f t="shared" si="1210"/>
        <v>0</v>
      </c>
      <c r="AM2148" s="2">
        <f t="shared" si="1211"/>
        <v>0</v>
      </c>
      <c r="AN2148" s="2">
        <f t="shared" si="1212"/>
        <v>0</v>
      </c>
      <c r="AO2148" s="2">
        <f t="shared" si="1213"/>
        <v>0</v>
      </c>
      <c r="AP2148" s="2">
        <f t="shared" si="1214"/>
        <v>0</v>
      </c>
      <c r="AR2148" t="str">
        <f t="shared" si="1217"/>
        <v>White</v>
      </c>
      <c r="AS2148" t="s">
        <v>14</v>
      </c>
      <c r="AT2148" s="182">
        <v>6</v>
      </c>
      <c r="AV2148" s="98">
        <v>47</v>
      </c>
      <c r="AW2148" s="100">
        <v>185</v>
      </c>
      <c r="AX2148" s="106">
        <f t="shared" si="1215"/>
        <v>47185</v>
      </c>
      <c r="AZ2148" s="7" t="s">
        <v>2975</v>
      </c>
      <c r="BA2148" t="s">
        <v>3208</v>
      </c>
      <c r="BB2148" s="177"/>
      <c r="BC2148" s="177"/>
      <c r="BD2148" s="177"/>
    </row>
    <row r="2149" spans="1:82" hidden="1" outlineLevel="1">
      <c r="A2149" t="s">
        <v>43</v>
      </c>
      <c r="B2149" t="s">
        <v>14</v>
      </c>
      <c r="C2149" s="1">
        <f t="shared" si="1200"/>
        <v>10039</v>
      </c>
      <c r="D2149" s="7">
        <f>IF(P2149&gt;0,RANK(P2149,(P2149:R2149,S2149:AG2149)),0)</f>
        <v>1</v>
      </c>
      <c r="E2149" s="7">
        <f>IF(Q2149&gt;0,RANK(Q2149,(P2149:R2149,S2149:AG2149)),0)</f>
        <v>0</v>
      </c>
      <c r="F2149" s="7">
        <f>IF(R2149&gt;0,RANK(R2149,(P2149:R2149,S2149:AG2149)),0)</f>
        <v>2</v>
      </c>
      <c r="G2149" s="7">
        <f>IF(S2149&gt;0,RANK(S2149,(P2149:R2149,S2149:AG2149)),0)</f>
        <v>4</v>
      </c>
      <c r="H2149" s="49">
        <f t="shared" si="1201"/>
        <v>2141</v>
      </c>
      <c r="I2149" s="178">
        <f t="shared" si="1216"/>
        <v>0.21326825381014045</v>
      </c>
      <c r="J2149" s="2"/>
      <c r="K2149" s="2">
        <f t="shared" si="1202"/>
        <v>0.60324733539197128</v>
      </c>
      <c r="L2149" s="2">
        <f t="shared" si="1203"/>
        <v>0</v>
      </c>
      <c r="M2149" s="2">
        <f t="shared" si="1204"/>
        <v>0.38997908158183087</v>
      </c>
      <c r="N2149" s="2">
        <f t="shared" si="1205"/>
        <v>2.6895109074609024E-3</v>
      </c>
      <c r="O2149" s="2">
        <f t="shared" si="1206"/>
        <v>4.0840721187369467E-3</v>
      </c>
      <c r="P2149" s="1">
        <v>6056</v>
      </c>
      <c r="R2149" s="1">
        <v>3915</v>
      </c>
      <c r="S2149" s="1">
        <v>27</v>
      </c>
      <c r="X2149" s="1">
        <v>41</v>
      </c>
      <c r="AI2149" s="7">
        <f t="shared" si="1207"/>
        <v>0</v>
      </c>
      <c r="AJ2149" s="7">
        <f t="shared" si="1208"/>
        <v>0</v>
      </c>
      <c r="AK2149" s="7">
        <f t="shared" si="1209"/>
        <v>0</v>
      </c>
      <c r="AL2149" s="7">
        <f t="shared" si="1210"/>
        <v>0</v>
      </c>
      <c r="AM2149" s="2">
        <f t="shared" si="1211"/>
        <v>0</v>
      </c>
      <c r="AN2149" s="2">
        <f t="shared" si="1212"/>
        <v>0</v>
      </c>
      <c r="AO2149" s="2">
        <f t="shared" si="1213"/>
        <v>0</v>
      </c>
      <c r="AP2149" s="2">
        <f t="shared" si="1214"/>
        <v>0</v>
      </c>
      <c r="AR2149" t="str">
        <f t="shared" si="1217"/>
        <v>Williamson</v>
      </c>
      <c r="AS2149" t="s">
        <v>14</v>
      </c>
      <c r="AT2149" s="182">
        <v>7</v>
      </c>
      <c r="AV2149" s="98">
        <v>47</v>
      </c>
      <c r="AW2149" s="100">
        <v>187</v>
      </c>
      <c r="AX2149" s="106">
        <f t="shared" si="1215"/>
        <v>47187</v>
      </c>
      <c r="AZ2149" s="7" t="s">
        <v>2975</v>
      </c>
      <c r="BA2149" t="s">
        <v>3208</v>
      </c>
      <c r="BB2149" s="177"/>
      <c r="BC2149" s="177"/>
      <c r="BD2149" s="177"/>
    </row>
    <row r="2150" spans="1:82" hidden="1" outlineLevel="1">
      <c r="A2150" t="s">
        <v>265</v>
      </c>
      <c r="B2150" t="s">
        <v>14</v>
      </c>
      <c r="C2150" s="1">
        <f t="shared" si="1200"/>
        <v>6052</v>
      </c>
      <c r="D2150" s="7">
        <f>IF(P2150&gt;0,RANK(P2150,(P2150:R2150,S2150:AG2150)),0)</f>
        <v>1</v>
      </c>
      <c r="E2150" s="7">
        <f>IF(Q2150&gt;0,RANK(Q2150,(P2150:R2150,S2150:AG2150)),0)</f>
        <v>0</v>
      </c>
      <c r="F2150" s="7">
        <f>IF(R2150&gt;0,RANK(R2150,(P2150:R2150,S2150:AG2150)),0)</f>
        <v>2</v>
      </c>
      <c r="G2150" s="7">
        <f>IF(S2150&gt;0,RANK(S2150,(P2150:R2150,S2150:AG2150)),0)</f>
        <v>3</v>
      </c>
      <c r="H2150" s="49">
        <f t="shared" si="1201"/>
        <v>1770</v>
      </c>
      <c r="I2150" s="178">
        <f t="shared" si="1216"/>
        <v>0.29246530072703236</v>
      </c>
      <c r="J2150" s="2"/>
      <c r="K2150" s="2">
        <f t="shared" si="1202"/>
        <v>0.6404494382022472</v>
      </c>
      <c r="L2150" s="2">
        <f t="shared" si="1203"/>
        <v>0</v>
      </c>
      <c r="M2150" s="2">
        <f t="shared" si="1204"/>
        <v>0.34798413747521478</v>
      </c>
      <c r="N2150" s="2">
        <f t="shared" si="1205"/>
        <v>5.9484467944481163E-3</v>
      </c>
      <c r="O2150" s="2">
        <f t="shared" si="1206"/>
        <v>5.6179775280898996E-3</v>
      </c>
      <c r="P2150" s="1">
        <v>3876</v>
      </c>
      <c r="R2150" s="1">
        <v>2106</v>
      </c>
      <c r="S2150" s="1">
        <v>36</v>
      </c>
      <c r="X2150" s="1">
        <v>34</v>
      </c>
      <c r="AI2150" s="7">
        <f t="shared" si="1207"/>
        <v>0</v>
      </c>
      <c r="AJ2150" s="7">
        <f t="shared" si="1208"/>
        <v>0</v>
      </c>
      <c r="AK2150" s="7">
        <f t="shared" si="1209"/>
        <v>0</v>
      </c>
      <c r="AL2150" s="7">
        <f t="shared" si="1210"/>
        <v>0</v>
      </c>
      <c r="AM2150" s="2">
        <f t="shared" si="1211"/>
        <v>0</v>
      </c>
      <c r="AN2150" s="2">
        <f t="shared" si="1212"/>
        <v>0</v>
      </c>
      <c r="AO2150" s="2">
        <f t="shared" si="1213"/>
        <v>0</v>
      </c>
      <c r="AP2150" s="2">
        <f t="shared" si="1214"/>
        <v>0</v>
      </c>
      <c r="AR2150" t="str">
        <f t="shared" si="1217"/>
        <v>Wilson</v>
      </c>
      <c r="AS2150" t="s">
        <v>14</v>
      </c>
      <c r="AT2150" s="182">
        <v>6</v>
      </c>
      <c r="AV2150" s="98">
        <v>47</v>
      </c>
      <c r="AW2150" s="100">
        <v>189</v>
      </c>
      <c r="AX2150" s="106">
        <f t="shared" si="1215"/>
        <v>47189</v>
      </c>
      <c r="AZ2150" s="7" t="s">
        <v>2975</v>
      </c>
      <c r="BA2150" t="s">
        <v>3208</v>
      </c>
      <c r="BB2150" s="177"/>
      <c r="BC2150" s="177"/>
    </row>
    <row r="2151" spans="1:82" collapsed="1">
      <c r="A2151" t="s">
        <v>3032</v>
      </c>
      <c r="B2151" t="s">
        <v>1114</v>
      </c>
      <c r="C2151" s="1">
        <f t="shared" si="1200"/>
        <v>372222</v>
      </c>
      <c r="D2151" s="7">
        <f>IF(P2151&gt;0,RANK(P2151,(P2151:R2151,S2151:AG2151)),0)</f>
        <v>1</v>
      </c>
      <c r="E2151" s="7">
        <f>IF(Q2151&gt;0,RANK(Q2151,(P2151:R2151,S2151:AG2151)),0)</f>
        <v>0</v>
      </c>
      <c r="F2151" s="7">
        <f>IF(R2151&gt;0,RANK(R2151,(P2151:R2151,S2151:AG2151)),0)</f>
        <v>2</v>
      </c>
      <c r="G2151" s="7">
        <f>IF(S2151&gt;0,RANK(S2151,(P2151:R2151,S2151:AG2151)),0)</f>
        <v>4</v>
      </c>
      <c r="H2151" s="49">
        <f t="shared" si="1201"/>
        <v>125130</v>
      </c>
      <c r="I2151" s="178">
        <f t="shared" si="1216"/>
        <v>0.33617034995244771</v>
      </c>
      <c r="J2151" s="2"/>
      <c r="K2151" s="2">
        <f t="shared" si="1202"/>
        <v>0.66070785713901914</v>
      </c>
      <c r="L2151" s="2">
        <f t="shared" si="1203"/>
        <v>0</v>
      </c>
      <c r="M2151" s="2">
        <f t="shared" si="1204"/>
        <v>0.32453750718657143</v>
      </c>
      <c r="N2151" s="2">
        <f t="shared" si="1205"/>
        <v>5.4403017554040334E-3</v>
      </c>
      <c r="O2151" s="2">
        <f t="shared" si="1206"/>
        <v>9.3143339190054006E-3</v>
      </c>
      <c r="P2151" s="1">
        <f t="shared" ref="P2151:S2151" si="1218">SUM(P2056:P2150)</f>
        <v>245930</v>
      </c>
      <c r="R2151" s="1">
        <f t="shared" si="1218"/>
        <v>120800</v>
      </c>
      <c r="S2151" s="1">
        <f t="shared" si="1218"/>
        <v>2025</v>
      </c>
      <c r="X2151" s="1">
        <f>SUM(X2056:X2150)</f>
        <v>3467</v>
      </c>
      <c r="AI2151" s="7">
        <f t="shared" si="1207"/>
        <v>0</v>
      </c>
      <c r="AJ2151" s="7">
        <f t="shared" si="1208"/>
        <v>0</v>
      </c>
      <c r="AK2151" s="7">
        <f t="shared" si="1209"/>
        <v>0</v>
      </c>
      <c r="AL2151" s="7">
        <f t="shared" si="1210"/>
        <v>0</v>
      </c>
      <c r="AM2151" s="2">
        <f t="shared" si="1211"/>
        <v>0</v>
      </c>
      <c r="AN2151" s="2">
        <f t="shared" si="1212"/>
        <v>0</v>
      </c>
      <c r="AO2151" s="2">
        <f t="shared" si="1213"/>
        <v>0</v>
      </c>
      <c r="AP2151" s="2">
        <f t="shared" si="1214"/>
        <v>0</v>
      </c>
      <c r="AR2151" t="str">
        <f t="shared" si="1217"/>
        <v>Tennessee</v>
      </c>
      <c r="AS2151" t="s">
        <v>1114</v>
      </c>
      <c r="AT2151" s="182"/>
      <c r="AV2151" s="98">
        <v>47</v>
      </c>
      <c r="AW2151" s="100"/>
      <c r="AX2151" s="98">
        <v>47</v>
      </c>
      <c r="AZ2151" s="7" t="s">
        <v>1634</v>
      </c>
      <c r="BA2151" t="s">
        <v>3208</v>
      </c>
    </row>
    <row r="2152" spans="1:82">
      <c r="C2152" s="1"/>
      <c r="E2152" s="7"/>
      <c r="F2152" s="7"/>
      <c r="G2152" s="7"/>
      <c r="H2152" s="49"/>
      <c r="I2152" s="178"/>
      <c r="J2152" s="2"/>
      <c r="AI2152" s="7"/>
      <c r="AJ2152" s="7"/>
      <c r="AK2152" s="7"/>
      <c r="AL2152" s="7"/>
      <c r="AT2152" s="182"/>
      <c r="AV2152" s="98"/>
      <c r="AW2152" s="100"/>
    </row>
    <row r="2153" spans="1:82" hidden="1" outlineLevel="1">
      <c r="A2153" t="s">
        <v>1239</v>
      </c>
      <c r="B2153" t="s">
        <v>2</v>
      </c>
      <c r="C2153" s="1">
        <f t="shared" ref="C2153:C2216" si="1219">SUM(P2153:AG2153)</f>
        <v>1317</v>
      </c>
      <c r="D2153" s="7">
        <f>IF(P2153&gt;0,RANK(P2153,(P2153:R2153,S2153:AG2153)),0)</f>
        <v>1</v>
      </c>
      <c r="E2153" s="7">
        <f>IF(Q2153&gt;0,RANK(Q2153,(P2153:R2153,S2153:AG2153)),0)</f>
        <v>0</v>
      </c>
      <c r="F2153" s="7">
        <f>IF(R2153&gt;0,RANK(R2153,(P2153:R2153,S2153:AG2153)),0)</f>
        <v>2</v>
      </c>
      <c r="G2153" s="7">
        <f>IF(S2153&gt;0,RANK(S2153,(P2153:R2153,S2153:AG2153)),0)</f>
        <v>4</v>
      </c>
      <c r="H2153" s="49">
        <f t="shared" ref="H2153:H2216" si="1220">MAX(P2153:Y2153)-LARGE(P2153:Y2153,2)</f>
        <v>697</v>
      </c>
      <c r="I2153" s="178">
        <f t="shared" si="1216"/>
        <v>0.52923310554290048</v>
      </c>
      <c r="J2153" s="2"/>
      <c r="K2153" s="2">
        <f t="shared" ref="K2153:K2216" si="1221">IF($C2153=0,"-",P2153/$C2153)</f>
        <v>0.75626423690205014</v>
      </c>
      <c r="L2153" s="2">
        <f t="shared" ref="L2153:L2216" si="1222">IF($C2153=0,"-",Q2153/$C2153)</f>
        <v>0</v>
      </c>
      <c r="M2153" s="2">
        <f t="shared" ref="M2153:M2216" si="1223">IF($C2153=0,"-",R2153/$C2153)</f>
        <v>0.2270311313591496</v>
      </c>
      <c r="N2153" s="2">
        <f t="shared" ref="N2153:N2216" si="1224">IF($C2153=0,"-",S2153/$C2153)</f>
        <v>3.7965072133637054E-3</v>
      </c>
      <c r="O2153" s="2">
        <f t="shared" ref="O2153:O2216" si="1225">IF(C2153=0,"-",(1-K2153-L2153-M2153-N2153))</f>
        <v>1.2908124525436562E-2</v>
      </c>
      <c r="P2153" s="1">
        <v>996</v>
      </c>
      <c r="R2153" s="1">
        <v>299</v>
      </c>
      <c r="S2153" s="1">
        <v>5</v>
      </c>
      <c r="V2153" s="1">
        <v>9</v>
      </c>
      <c r="Z2153" s="1">
        <f t="shared" ref="Z2153:Z2216" si="1226">SUM(BE2153:CN2153)</f>
        <v>1</v>
      </c>
      <c r="AA2153" s="1">
        <v>4</v>
      </c>
      <c r="AB2153" s="1">
        <v>2</v>
      </c>
      <c r="AC2153" s="1">
        <v>1</v>
      </c>
      <c r="AI2153" s="7">
        <f t="shared" ref="AI2153:AI2216" si="1227">IF(T2153&gt;0,RANK(T2153,(P2153:Z2153)),0)</f>
        <v>0</v>
      </c>
      <c r="AJ2153" s="7">
        <f t="shared" ref="AJ2153:AJ2216" si="1228">IF(U2153&gt;0,RANK(U2153,(P2153:Z2153)),0)</f>
        <v>0</v>
      </c>
      <c r="AK2153" s="7">
        <f t="shared" ref="AK2153:AK2216" si="1229">IF(V2153&gt;0,RANK(V2153,(P2153:Z2153)),0)</f>
        <v>3</v>
      </c>
      <c r="AL2153" s="7">
        <f t="shared" ref="AL2153:AL2216" si="1230">IF(W2153&gt;0,RANK(W2153,(P2153:Z2153)),0)</f>
        <v>0</v>
      </c>
      <c r="AM2153" s="2">
        <f t="shared" ref="AM2153:AM2216" si="1231">IF($C2153=0,"-",T2153/$C2153)</f>
        <v>0</v>
      </c>
      <c r="AN2153" s="2">
        <f t="shared" ref="AN2153:AN2216" si="1232">IF($C2153=0,"-",U2153/$C2153)</f>
        <v>0</v>
      </c>
      <c r="AO2153" s="2">
        <f t="shared" ref="AO2153:AO2216" si="1233">IF($C2153=0,"-",V2153/$C2153)</f>
        <v>6.8337129840546698E-3</v>
      </c>
      <c r="AP2153" s="2">
        <f t="shared" ref="AP2153:AP2216" si="1234">IF($C2153=0,"-",W2153/$C2153)</f>
        <v>0</v>
      </c>
      <c r="AR2153" t="str">
        <f t="shared" si="1217"/>
        <v>Anderson</v>
      </c>
      <c r="AS2153" t="s">
        <v>2</v>
      </c>
      <c r="AT2153" s="182">
        <v>5</v>
      </c>
      <c r="AV2153" s="98">
        <v>48</v>
      </c>
      <c r="AW2153" s="100">
        <v>1</v>
      </c>
      <c r="AX2153" s="106">
        <f t="shared" ref="AX2153:AX2216" si="1235">AV2153*1000+AW2153</f>
        <v>48001</v>
      </c>
      <c r="AZ2153" s="7" t="s">
        <v>2975</v>
      </c>
      <c r="BA2153" t="s">
        <v>3208</v>
      </c>
      <c r="CD2153">
        <v>1</v>
      </c>
    </row>
    <row r="2154" spans="1:82" hidden="1" outlineLevel="1">
      <c r="A2154" t="s">
        <v>2509</v>
      </c>
      <c r="B2154" t="s">
        <v>2</v>
      </c>
      <c r="C2154" s="1">
        <f t="shared" si="1219"/>
        <v>115</v>
      </c>
      <c r="D2154" s="7">
        <f>IF(P2154&gt;0,RANK(P2154,(P2154:R2154,S2154:AG2154)),0)</f>
        <v>1</v>
      </c>
      <c r="E2154" s="7">
        <f>IF(Q2154&gt;0,RANK(Q2154,(P2154:R2154,S2154:AG2154)),0)</f>
        <v>0</v>
      </c>
      <c r="F2154" s="7">
        <f>IF(R2154&gt;0,RANK(R2154,(P2154:R2154,S2154:AG2154)),0)</f>
        <v>2</v>
      </c>
      <c r="G2154" s="7">
        <f>IF(S2154&gt;0,RANK(S2154,(P2154:R2154,S2154:AG2154)),0)</f>
        <v>0</v>
      </c>
      <c r="H2154" s="49">
        <f t="shared" si="1220"/>
        <v>38</v>
      </c>
      <c r="I2154" s="178">
        <f t="shared" si="1216"/>
        <v>0.33043478260869563</v>
      </c>
      <c r="J2154" s="2"/>
      <c r="K2154" s="2">
        <f t="shared" si="1221"/>
        <v>0.66086956521739126</v>
      </c>
      <c r="L2154" s="2">
        <f t="shared" si="1222"/>
        <v>0</v>
      </c>
      <c r="M2154" s="2">
        <f t="shared" si="1223"/>
        <v>0.33043478260869563</v>
      </c>
      <c r="N2154" s="2">
        <f t="shared" si="1224"/>
        <v>0</v>
      </c>
      <c r="O2154" s="2">
        <f t="shared" si="1225"/>
        <v>8.6956521739131043E-3</v>
      </c>
      <c r="P2154" s="1">
        <v>76</v>
      </c>
      <c r="R2154" s="1">
        <v>38</v>
      </c>
      <c r="S2154" s="1">
        <v>0</v>
      </c>
      <c r="V2154" s="1">
        <v>0</v>
      </c>
      <c r="Z2154" s="1">
        <f t="shared" si="1226"/>
        <v>0</v>
      </c>
      <c r="AA2154" s="1">
        <v>0</v>
      </c>
      <c r="AB2154" s="1">
        <v>0</v>
      </c>
      <c r="AC2154" s="1">
        <v>1</v>
      </c>
      <c r="AI2154" s="7">
        <f t="shared" si="1227"/>
        <v>0</v>
      </c>
      <c r="AJ2154" s="7">
        <f t="shared" si="1228"/>
        <v>0</v>
      </c>
      <c r="AK2154" s="7">
        <f t="shared" si="1229"/>
        <v>0</v>
      </c>
      <c r="AL2154" s="7">
        <f t="shared" si="1230"/>
        <v>0</v>
      </c>
      <c r="AM2154" s="2">
        <f t="shared" si="1231"/>
        <v>0</v>
      </c>
      <c r="AN2154" s="2">
        <f t="shared" si="1232"/>
        <v>0</v>
      </c>
      <c r="AO2154" s="2">
        <f t="shared" si="1233"/>
        <v>0</v>
      </c>
      <c r="AP2154" s="2">
        <f t="shared" si="1234"/>
        <v>0</v>
      </c>
      <c r="AR2154" t="str">
        <f t="shared" si="1217"/>
        <v>Andrews</v>
      </c>
      <c r="AS2154" t="s">
        <v>2</v>
      </c>
      <c r="AT2154" s="182">
        <v>11</v>
      </c>
      <c r="AV2154" s="98">
        <v>48</v>
      </c>
      <c r="AW2154" s="100">
        <v>3</v>
      </c>
      <c r="AX2154" s="106">
        <f t="shared" si="1235"/>
        <v>48003</v>
      </c>
      <c r="AZ2154" s="7" t="s">
        <v>2975</v>
      </c>
      <c r="BA2154" t="s">
        <v>3208</v>
      </c>
      <c r="CD2154">
        <v>0</v>
      </c>
    </row>
    <row r="2155" spans="1:82" hidden="1" outlineLevel="1">
      <c r="A2155" t="s">
        <v>176</v>
      </c>
      <c r="B2155" t="s">
        <v>2</v>
      </c>
      <c r="C2155" s="1">
        <f t="shared" si="1219"/>
        <v>2646</v>
      </c>
      <c r="D2155" s="7">
        <f>IF(P2155&gt;0,RANK(P2155,(P2155:R2155,S2155:AG2155)),0)</f>
        <v>1</v>
      </c>
      <c r="E2155" s="7">
        <f>IF(Q2155&gt;0,RANK(Q2155,(P2155:R2155,S2155:AG2155)),0)</f>
        <v>0</v>
      </c>
      <c r="F2155" s="7">
        <f>IF(R2155&gt;0,RANK(R2155,(P2155:R2155,S2155:AG2155)),0)</f>
        <v>2</v>
      </c>
      <c r="G2155" s="7">
        <f>IF(S2155&gt;0,RANK(S2155,(P2155:R2155,S2155:AG2155)),0)</f>
        <v>4</v>
      </c>
      <c r="H2155" s="49">
        <f t="shared" si="1220"/>
        <v>1328</v>
      </c>
      <c r="I2155" s="178">
        <f t="shared" si="1216"/>
        <v>0.50188964474678766</v>
      </c>
      <c r="J2155" s="2"/>
      <c r="K2155" s="2">
        <f t="shared" si="1221"/>
        <v>0.7369614512471655</v>
      </c>
      <c r="L2155" s="2">
        <f t="shared" si="1222"/>
        <v>0</v>
      </c>
      <c r="M2155" s="2">
        <f t="shared" si="1223"/>
        <v>0.23507180650037793</v>
      </c>
      <c r="N2155" s="2">
        <f t="shared" si="1224"/>
        <v>7.1806500377928949E-3</v>
      </c>
      <c r="O2155" s="2">
        <f t="shared" si="1225"/>
        <v>2.0786092214663678E-2</v>
      </c>
      <c r="P2155" s="1">
        <v>1950</v>
      </c>
      <c r="R2155" s="1">
        <v>622</v>
      </c>
      <c r="S2155" s="1">
        <v>19</v>
      </c>
      <c r="V2155" s="1">
        <v>26</v>
      </c>
      <c r="Z2155" s="1">
        <f t="shared" si="1226"/>
        <v>3</v>
      </c>
      <c r="AA2155" s="1">
        <v>9</v>
      </c>
      <c r="AB2155" s="1">
        <v>5</v>
      </c>
      <c r="AC2155" s="1">
        <v>12</v>
      </c>
      <c r="AI2155" s="7">
        <f t="shared" si="1227"/>
        <v>0</v>
      </c>
      <c r="AJ2155" s="7">
        <f t="shared" si="1228"/>
        <v>0</v>
      </c>
      <c r="AK2155" s="7">
        <f t="shared" si="1229"/>
        <v>3</v>
      </c>
      <c r="AL2155" s="7">
        <f t="shared" si="1230"/>
        <v>0</v>
      </c>
      <c r="AM2155" s="2">
        <f t="shared" si="1231"/>
        <v>0</v>
      </c>
      <c r="AN2155" s="2">
        <f t="shared" si="1232"/>
        <v>0</v>
      </c>
      <c r="AO2155" s="2">
        <f t="shared" si="1233"/>
        <v>9.8261526832955411E-3</v>
      </c>
      <c r="AP2155" s="2">
        <f t="shared" si="1234"/>
        <v>0</v>
      </c>
      <c r="AR2155" t="str">
        <f t="shared" si="1217"/>
        <v>Angelina</v>
      </c>
      <c r="AS2155" t="s">
        <v>2</v>
      </c>
      <c r="AT2155" s="182">
        <v>1</v>
      </c>
      <c r="AV2155" s="98">
        <v>48</v>
      </c>
      <c r="AW2155" s="100">
        <v>5</v>
      </c>
      <c r="AX2155" s="106">
        <f t="shared" si="1235"/>
        <v>48005</v>
      </c>
      <c r="AZ2155" s="7" t="s">
        <v>2975</v>
      </c>
      <c r="BA2155" t="s">
        <v>3208</v>
      </c>
      <c r="CD2155">
        <v>3</v>
      </c>
    </row>
    <row r="2156" spans="1:82" hidden="1" outlineLevel="1">
      <c r="A2156" t="s">
        <v>428</v>
      </c>
      <c r="B2156" t="s">
        <v>2</v>
      </c>
      <c r="C2156" s="1">
        <f t="shared" si="1219"/>
        <v>774</v>
      </c>
      <c r="D2156" s="7">
        <f>IF(P2156&gt;0,RANK(P2156,(P2156:R2156,S2156:AG2156)),0)</f>
        <v>1</v>
      </c>
      <c r="E2156" s="7">
        <f>IF(Q2156&gt;0,RANK(Q2156,(P2156:R2156,S2156:AG2156)),0)</f>
        <v>0</v>
      </c>
      <c r="F2156" s="7">
        <f>IF(R2156&gt;0,RANK(R2156,(P2156:R2156,S2156:AG2156)),0)</f>
        <v>2</v>
      </c>
      <c r="G2156" s="7">
        <f>IF(S2156&gt;0,RANK(S2156,(P2156:R2156,S2156:AG2156)),0)</f>
        <v>5</v>
      </c>
      <c r="H2156" s="49">
        <f t="shared" si="1220"/>
        <v>216</v>
      </c>
      <c r="I2156" s="178">
        <f t="shared" si="1216"/>
        <v>0.27906976744186046</v>
      </c>
      <c r="J2156" s="2"/>
      <c r="K2156" s="2">
        <f t="shared" si="1221"/>
        <v>0.63049095607235139</v>
      </c>
      <c r="L2156" s="2">
        <f t="shared" si="1222"/>
        <v>0</v>
      </c>
      <c r="M2156" s="2">
        <f t="shared" si="1223"/>
        <v>0.35142118863049093</v>
      </c>
      <c r="N2156" s="2">
        <f t="shared" si="1224"/>
        <v>3.875968992248062E-3</v>
      </c>
      <c r="O2156" s="2">
        <f t="shared" si="1225"/>
        <v>1.4211886304909611E-2</v>
      </c>
      <c r="P2156" s="1">
        <v>488</v>
      </c>
      <c r="R2156" s="1">
        <v>272</v>
      </c>
      <c r="S2156" s="1">
        <v>3</v>
      </c>
      <c r="V2156" s="1">
        <v>0</v>
      </c>
      <c r="Z2156" s="1">
        <f t="shared" si="1226"/>
        <v>2</v>
      </c>
      <c r="AA2156" s="1">
        <v>5</v>
      </c>
      <c r="AB2156" s="1">
        <v>0</v>
      </c>
      <c r="AC2156" s="1">
        <v>4</v>
      </c>
      <c r="AI2156" s="7">
        <f t="shared" si="1227"/>
        <v>0</v>
      </c>
      <c r="AJ2156" s="7">
        <f t="shared" si="1228"/>
        <v>0</v>
      </c>
      <c r="AK2156" s="7">
        <f t="shared" si="1229"/>
        <v>0</v>
      </c>
      <c r="AL2156" s="7">
        <f t="shared" si="1230"/>
        <v>0</v>
      </c>
      <c r="AM2156" s="2">
        <f t="shared" si="1231"/>
        <v>0</v>
      </c>
      <c r="AN2156" s="2">
        <f t="shared" si="1232"/>
        <v>0</v>
      </c>
      <c r="AO2156" s="2">
        <f t="shared" si="1233"/>
        <v>0</v>
      </c>
      <c r="AP2156" s="2">
        <f t="shared" si="1234"/>
        <v>0</v>
      </c>
      <c r="AR2156" t="str">
        <f t="shared" si="1217"/>
        <v>Aransas</v>
      </c>
      <c r="AS2156" t="s">
        <v>2</v>
      </c>
      <c r="AT2156" s="182">
        <v>27</v>
      </c>
      <c r="AV2156" s="98">
        <v>48</v>
      </c>
      <c r="AW2156" s="100">
        <v>7</v>
      </c>
      <c r="AX2156" s="106">
        <f t="shared" si="1235"/>
        <v>48007</v>
      </c>
      <c r="AZ2156" s="7" t="s">
        <v>2975</v>
      </c>
      <c r="BA2156" t="s">
        <v>3208</v>
      </c>
      <c r="CD2156">
        <v>2</v>
      </c>
    </row>
    <row r="2157" spans="1:82" hidden="1" outlineLevel="1">
      <c r="A2157" t="s">
        <v>3036</v>
      </c>
      <c r="B2157" t="s">
        <v>2</v>
      </c>
      <c r="C2157" s="1">
        <f t="shared" si="1219"/>
        <v>168</v>
      </c>
      <c r="D2157" s="7">
        <f>IF(P2157&gt;0,RANK(P2157,(P2157:R2157,S2157:AG2157)),0)</f>
        <v>1</v>
      </c>
      <c r="E2157" s="7">
        <f>IF(Q2157&gt;0,RANK(Q2157,(P2157:R2157,S2157:AG2157)),0)</f>
        <v>0</v>
      </c>
      <c r="F2157" s="7">
        <f>IF(R2157&gt;0,RANK(R2157,(P2157:R2157,S2157:AG2157)),0)</f>
        <v>2</v>
      </c>
      <c r="G2157" s="7">
        <f>IF(S2157&gt;0,RANK(S2157,(P2157:R2157,S2157:AG2157)),0)</f>
        <v>3</v>
      </c>
      <c r="H2157" s="49">
        <f t="shared" si="1220"/>
        <v>35</v>
      </c>
      <c r="I2157" s="178">
        <f t="shared" si="1216"/>
        <v>0.20833333333333334</v>
      </c>
      <c r="J2157" s="2"/>
      <c r="K2157" s="2">
        <f t="shared" si="1221"/>
        <v>0.5892857142857143</v>
      </c>
      <c r="L2157" s="2">
        <f t="shared" si="1222"/>
        <v>0</v>
      </c>
      <c r="M2157" s="2">
        <f t="shared" si="1223"/>
        <v>0.38095238095238093</v>
      </c>
      <c r="N2157" s="2">
        <f t="shared" si="1224"/>
        <v>1.1904761904761904E-2</v>
      </c>
      <c r="O2157" s="2">
        <f t="shared" si="1225"/>
        <v>1.7857142857142863E-2</v>
      </c>
      <c r="P2157" s="1">
        <v>99</v>
      </c>
      <c r="R2157" s="1">
        <v>64</v>
      </c>
      <c r="S2157" s="1">
        <v>2</v>
      </c>
      <c r="V2157" s="1">
        <v>1</v>
      </c>
      <c r="Z2157" s="1">
        <f t="shared" si="1226"/>
        <v>0</v>
      </c>
      <c r="AA2157" s="1">
        <v>1</v>
      </c>
      <c r="AB2157" s="1">
        <v>1</v>
      </c>
      <c r="AC2157" s="1">
        <v>0</v>
      </c>
      <c r="AI2157" s="7">
        <f t="shared" si="1227"/>
        <v>0</v>
      </c>
      <c r="AJ2157" s="7">
        <f t="shared" si="1228"/>
        <v>0</v>
      </c>
      <c r="AK2157" s="7">
        <f t="shared" si="1229"/>
        <v>4</v>
      </c>
      <c r="AL2157" s="7">
        <f t="shared" si="1230"/>
        <v>0</v>
      </c>
      <c r="AM2157" s="2">
        <f t="shared" si="1231"/>
        <v>0</v>
      </c>
      <c r="AN2157" s="2">
        <f t="shared" si="1232"/>
        <v>0</v>
      </c>
      <c r="AO2157" s="2">
        <f t="shared" si="1233"/>
        <v>5.9523809523809521E-3</v>
      </c>
      <c r="AP2157" s="2">
        <f t="shared" si="1234"/>
        <v>0</v>
      </c>
      <c r="AR2157" t="str">
        <f t="shared" si="1217"/>
        <v>Archer</v>
      </c>
      <c r="AS2157" t="s">
        <v>2</v>
      </c>
      <c r="AT2157" s="182">
        <v>13</v>
      </c>
      <c r="AV2157" s="98">
        <v>48</v>
      </c>
      <c r="AW2157" s="100">
        <v>9</v>
      </c>
      <c r="AX2157" s="106">
        <f t="shared" si="1235"/>
        <v>48009</v>
      </c>
      <c r="AZ2157" s="7" t="s">
        <v>2975</v>
      </c>
      <c r="BA2157" t="s">
        <v>3208</v>
      </c>
      <c r="CD2157">
        <v>0</v>
      </c>
    </row>
    <row r="2158" spans="1:82" hidden="1" outlineLevel="1">
      <c r="A2158" t="s">
        <v>1787</v>
      </c>
      <c r="B2158" t="s">
        <v>2</v>
      </c>
      <c r="C2158" s="1">
        <f t="shared" si="1219"/>
        <v>5</v>
      </c>
      <c r="D2158" s="7">
        <f>IF(P2158&gt;0,RANK(P2158,(P2158:R2158,S2158:AG2158)),0)</f>
        <v>2</v>
      </c>
      <c r="E2158" s="7">
        <f>IF(Q2158&gt;0,RANK(Q2158,(P2158:R2158,S2158:AG2158)),0)</f>
        <v>0</v>
      </c>
      <c r="F2158" s="7">
        <f>IF(R2158&gt;0,RANK(R2158,(P2158:R2158,S2158:AG2158)),0)</f>
        <v>1</v>
      </c>
      <c r="G2158" s="7">
        <f>IF(S2158&gt;0,RANK(S2158,(P2158:R2158,S2158:AG2158)),0)</f>
        <v>0</v>
      </c>
      <c r="H2158" s="49">
        <f t="shared" si="1220"/>
        <v>3</v>
      </c>
      <c r="I2158" s="178">
        <f t="shared" si="1216"/>
        <v>0.6</v>
      </c>
      <c r="J2158" s="2"/>
      <c r="K2158" s="2">
        <f t="shared" si="1221"/>
        <v>0.2</v>
      </c>
      <c r="L2158" s="2">
        <f t="shared" si="1222"/>
        <v>0</v>
      </c>
      <c r="M2158" s="2">
        <f t="shared" si="1223"/>
        <v>0.8</v>
      </c>
      <c r="N2158" s="2">
        <f t="shared" si="1224"/>
        <v>0</v>
      </c>
      <c r="O2158" s="2">
        <f t="shared" si="1225"/>
        <v>0</v>
      </c>
      <c r="P2158" s="1">
        <v>1</v>
      </c>
      <c r="R2158" s="1">
        <v>4</v>
      </c>
      <c r="S2158" s="1">
        <v>0</v>
      </c>
      <c r="V2158" s="1">
        <v>0</v>
      </c>
      <c r="Z2158" s="1">
        <f t="shared" si="1226"/>
        <v>0</v>
      </c>
      <c r="AA2158" s="1">
        <v>0</v>
      </c>
      <c r="AB2158" s="1">
        <v>0</v>
      </c>
      <c r="AC2158" s="1">
        <v>0</v>
      </c>
      <c r="AI2158" s="7">
        <f t="shared" si="1227"/>
        <v>0</v>
      </c>
      <c r="AJ2158" s="7">
        <f t="shared" si="1228"/>
        <v>0</v>
      </c>
      <c r="AK2158" s="7">
        <f t="shared" si="1229"/>
        <v>0</v>
      </c>
      <c r="AL2158" s="7">
        <f t="shared" si="1230"/>
        <v>0</v>
      </c>
      <c r="AM2158" s="2">
        <f t="shared" si="1231"/>
        <v>0</v>
      </c>
      <c r="AN2158" s="2">
        <f t="shared" si="1232"/>
        <v>0</v>
      </c>
      <c r="AO2158" s="2">
        <f t="shared" si="1233"/>
        <v>0</v>
      </c>
      <c r="AP2158" s="2">
        <f t="shared" si="1234"/>
        <v>0</v>
      </c>
      <c r="AR2158" t="str">
        <f t="shared" si="1217"/>
        <v>Armstrong</v>
      </c>
      <c r="AS2158" t="s">
        <v>2</v>
      </c>
      <c r="AT2158" s="182">
        <v>13</v>
      </c>
      <c r="AV2158" s="98">
        <v>48</v>
      </c>
      <c r="AW2158" s="100">
        <v>11</v>
      </c>
      <c r="AX2158" s="106">
        <f t="shared" si="1235"/>
        <v>48011</v>
      </c>
      <c r="AZ2158" s="7" t="s">
        <v>2975</v>
      </c>
      <c r="BA2158" t="s">
        <v>3208</v>
      </c>
      <c r="CD2158">
        <v>0</v>
      </c>
    </row>
    <row r="2159" spans="1:82" hidden="1" outlineLevel="1">
      <c r="A2159" t="s">
        <v>2486</v>
      </c>
      <c r="B2159" t="s">
        <v>2</v>
      </c>
      <c r="C2159" s="1">
        <f t="shared" si="1219"/>
        <v>1890</v>
      </c>
      <c r="D2159" s="7">
        <f>IF(P2159&gt;0,RANK(P2159,(P2159:R2159,S2159:AG2159)),0)</f>
        <v>1</v>
      </c>
      <c r="E2159" s="7">
        <f>IF(Q2159&gt;0,RANK(Q2159,(P2159:R2159,S2159:AG2159)),0)</f>
        <v>0</v>
      </c>
      <c r="F2159" s="7">
        <f>IF(R2159&gt;0,RANK(R2159,(P2159:R2159,S2159:AG2159)),0)</f>
        <v>2</v>
      </c>
      <c r="G2159" s="7">
        <f>IF(S2159&gt;0,RANK(S2159,(P2159:R2159,S2159:AG2159)),0)</f>
        <v>6</v>
      </c>
      <c r="H2159" s="49">
        <f t="shared" si="1220"/>
        <v>877</v>
      </c>
      <c r="I2159" s="178">
        <f t="shared" si="1216"/>
        <v>0.464021164021164</v>
      </c>
      <c r="J2159" s="2"/>
      <c r="K2159" s="2">
        <f t="shared" si="1221"/>
        <v>0.71693121693121697</v>
      </c>
      <c r="L2159" s="2">
        <f t="shared" si="1222"/>
        <v>0</v>
      </c>
      <c r="M2159" s="2">
        <f t="shared" si="1223"/>
        <v>0.25291005291005292</v>
      </c>
      <c r="N2159" s="2">
        <f t="shared" si="1224"/>
        <v>2.1164021164021165E-3</v>
      </c>
      <c r="O2159" s="2">
        <f t="shared" si="1225"/>
        <v>2.804232804232799E-2</v>
      </c>
      <c r="P2159" s="1">
        <v>1355</v>
      </c>
      <c r="R2159" s="1">
        <v>478</v>
      </c>
      <c r="S2159" s="1">
        <v>4</v>
      </c>
      <c r="V2159" s="1">
        <v>6</v>
      </c>
      <c r="Z2159" s="1">
        <f t="shared" si="1226"/>
        <v>9</v>
      </c>
      <c r="AA2159" s="1">
        <v>4</v>
      </c>
      <c r="AB2159" s="1">
        <v>3</v>
      </c>
      <c r="AC2159" s="1">
        <v>31</v>
      </c>
      <c r="AI2159" s="7">
        <f t="shared" si="1227"/>
        <v>0</v>
      </c>
      <c r="AJ2159" s="7">
        <f t="shared" si="1228"/>
        <v>0</v>
      </c>
      <c r="AK2159" s="7">
        <f t="shared" si="1229"/>
        <v>4</v>
      </c>
      <c r="AL2159" s="7">
        <f t="shared" si="1230"/>
        <v>0</v>
      </c>
      <c r="AM2159" s="2">
        <f t="shared" si="1231"/>
        <v>0</v>
      </c>
      <c r="AN2159" s="2">
        <f t="shared" si="1232"/>
        <v>0</v>
      </c>
      <c r="AO2159" s="2">
        <f t="shared" si="1233"/>
        <v>3.1746031746031746E-3</v>
      </c>
      <c r="AP2159" s="2">
        <f t="shared" si="1234"/>
        <v>0</v>
      </c>
      <c r="AR2159" t="str">
        <f t="shared" si="1217"/>
        <v>Atascosa</v>
      </c>
      <c r="AS2159" t="s">
        <v>2</v>
      </c>
      <c r="AT2159" s="182">
        <v>28</v>
      </c>
      <c r="AV2159" s="98">
        <v>48</v>
      </c>
      <c r="AW2159" s="100">
        <v>13</v>
      </c>
      <c r="AX2159" s="106">
        <f t="shared" si="1235"/>
        <v>48013</v>
      </c>
      <c r="AZ2159" s="7" t="s">
        <v>2975</v>
      </c>
      <c r="BA2159" t="s">
        <v>3208</v>
      </c>
      <c r="CD2159">
        <v>9</v>
      </c>
    </row>
    <row r="2160" spans="1:82" hidden="1" outlineLevel="1">
      <c r="A2160" t="s">
        <v>2768</v>
      </c>
      <c r="B2160" t="s">
        <v>2</v>
      </c>
      <c r="C2160" s="1">
        <f t="shared" si="1219"/>
        <v>670</v>
      </c>
      <c r="D2160" s="7">
        <f>IF(P2160&gt;0,RANK(P2160,(P2160:R2160,S2160:AG2160)),0)</f>
        <v>1</v>
      </c>
      <c r="E2160" s="7">
        <f>IF(Q2160&gt;0,RANK(Q2160,(P2160:R2160,S2160:AG2160)),0)</f>
        <v>0</v>
      </c>
      <c r="F2160" s="7">
        <f>IF(R2160&gt;0,RANK(R2160,(P2160:R2160,S2160:AG2160)),0)</f>
        <v>2</v>
      </c>
      <c r="G2160" s="7">
        <f>IF(S2160&gt;0,RANK(S2160,(P2160:R2160,S2160:AG2160)),0)</f>
        <v>3</v>
      </c>
      <c r="H2160" s="49">
        <f t="shared" si="1220"/>
        <v>327</v>
      </c>
      <c r="I2160" s="178">
        <f t="shared" si="1216"/>
        <v>0.4880597014925373</v>
      </c>
      <c r="J2160" s="2"/>
      <c r="K2160" s="2">
        <f t="shared" si="1221"/>
        <v>0.73432835820895526</v>
      </c>
      <c r="L2160" s="2">
        <f t="shared" si="1222"/>
        <v>0</v>
      </c>
      <c r="M2160" s="2">
        <f t="shared" si="1223"/>
        <v>0.2462686567164179</v>
      </c>
      <c r="N2160" s="2">
        <f t="shared" si="1224"/>
        <v>8.9552238805970154E-3</v>
      </c>
      <c r="O2160" s="2">
        <f t="shared" si="1225"/>
        <v>1.0447761194029829E-2</v>
      </c>
      <c r="P2160" s="1">
        <v>492</v>
      </c>
      <c r="R2160" s="1">
        <v>165</v>
      </c>
      <c r="S2160" s="1">
        <v>6</v>
      </c>
      <c r="V2160" s="1">
        <v>3</v>
      </c>
      <c r="Z2160" s="1">
        <f t="shared" si="1226"/>
        <v>1</v>
      </c>
      <c r="AA2160" s="1">
        <v>1</v>
      </c>
      <c r="AB2160" s="1">
        <v>0</v>
      </c>
      <c r="AC2160" s="1">
        <v>2</v>
      </c>
      <c r="AI2160" s="7">
        <f t="shared" si="1227"/>
        <v>0</v>
      </c>
      <c r="AJ2160" s="7">
        <f t="shared" si="1228"/>
        <v>0</v>
      </c>
      <c r="AK2160" s="7">
        <f t="shared" si="1229"/>
        <v>4</v>
      </c>
      <c r="AL2160" s="7">
        <f t="shared" si="1230"/>
        <v>0</v>
      </c>
      <c r="AM2160" s="2">
        <f t="shared" si="1231"/>
        <v>0</v>
      </c>
      <c r="AN2160" s="2">
        <f t="shared" si="1232"/>
        <v>0</v>
      </c>
      <c r="AO2160" s="2">
        <f t="shared" si="1233"/>
        <v>4.4776119402985077E-3</v>
      </c>
      <c r="AP2160" s="2">
        <f t="shared" si="1234"/>
        <v>0</v>
      </c>
      <c r="AR2160" t="str">
        <f t="shared" si="1217"/>
        <v>Austin</v>
      </c>
      <c r="AS2160" t="s">
        <v>2</v>
      </c>
      <c r="AT2160" s="182">
        <v>10</v>
      </c>
      <c r="AV2160" s="98">
        <v>48</v>
      </c>
      <c r="AW2160" s="100">
        <v>15</v>
      </c>
      <c r="AX2160" s="106">
        <f t="shared" si="1235"/>
        <v>48015</v>
      </c>
      <c r="AZ2160" s="7" t="s">
        <v>2975</v>
      </c>
      <c r="BA2160" t="s">
        <v>3208</v>
      </c>
      <c r="CD2160">
        <v>1</v>
      </c>
    </row>
    <row r="2161" spans="1:82" hidden="1" outlineLevel="1">
      <c r="A2161" t="s">
        <v>2281</v>
      </c>
      <c r="B2161" t="s">
        <v>2</v>
      </c>
      <c r="C2161" s="1">
        <f t="shared" si="1219"/>
        <v>118</v>
      </c>
      <c r="D2161" s="7">
        <f>IF(P2161&gt;0,RANK(P2161,(P2161:R2161,S2161:AG2161)),0)</f>
        <v>1</v>
      </c>
      <c r="E2161" s="7">
        <f>IF(Q2161&gt;0,RANK(Q2161,(P2161:R2161,S2161:AG2161)),0)</f>
        <v>0</v>
      </c>
      <c r="F2161" s="7">
        <f>IF(R2161&gt;0,RANK(R2161,(P2161:R2161,S2161:AG2161)),0)</f>
        <v>2</v>
      </c>
      <c r="G2161" s="7">
        <f>IF(S2161&gt;0,RANK(S2161,(P2161:R2161,S2161:AG2161)),0)</f>
        <v>3</v>
      </c>
      <c r="H2161" s="49">
        <f t="shared" si="1220"/>
        <v>55</v>
      </c>
      <c r="I2161" s="178">
        <f t="shared" si="1216"/>
        <v>0.46610169491525422</v>
      </c>
      <c r="J2161" s="2"/>
      <c r="K2161" s="2">
        <f t="shared" si="1221"/>
        <v>0.71186440677966101</v>
      </c>
      <c r="L2161" s="2">
        <f t="shared" si="1222"/>
        <v>0</v>
      </c>
      <c r="M2161" s="2">
        <f t="shared" si="1223"/>
        <v>0.24576271186440679</v>
      </c>
      <c r="N2161" s="2">
        <f t="shared" si="1224"/>
        <v>1.6949152542372881E-2</v>
      </c>
      <c r="O2161" s="2">
        <f t="shared" si="1225"/>
        <v>2.542372881355932E-2</v>
      </c>
      <c r="P2161" s="1">
        <v>84</v>
      </c>
      <c r="R2161" s="1">
        <v>29</v>
      </c>
      <c r="S2161" s="1">
        <v>2</v>
      </c>
      <c r="V2161" s="1">
        <v>0</v>
      </c>
      <c r="Z2161" s="1">
        <f t="shared" si="1226"/>
        <v>0</v>
      </c>
      <c r="AA2161" s="1">
        <v>1</v>
      </c>
      <c r="AB2161" s="1">
        <v>1</v>
      </c>
      <c r="AC2161" s="1">
        <v>1</v>
      </c>
      <c r="AI2161" s="7">
        <f t="shared" si="1227"/>
        <v>0</v>
      </c>
      <c r="AJ2161" s="7">
        <f t="shared" si="1228"/>
        <v>0</v>
      </c>
      <c r="AK2161" s="7">
        <f t="shared" si="1229"/>
        <v>0</v>
      </c>
      <c r="AL2161" s="7">
        <f t="shared" si="1230"/>
        <v>0</v>
      </c>
      <c r="AM2161" s="2">
        <f t="shared" si="1231"/>
        <v>0</v>
      </c>
      <c r="AN2161" s="2">
        <f t="shared" si="1232"/>
        <v>0</v>
      </c>
      <c r="AO2161" s="2">
        <f t="shared" si="1233"/>
        <v>0</v>
      </c>
      <c r="AP2161" s="2">
        <f t="shared" si="1234"/>
        <v>0</v>
      </c>
      <c r="AR2161" t="str">
        <f t="shared" si="1217"/>
        <v>Bailey</v>
      </c>
      <c r="AS2161" t="s">
        <v>2</v>
      </c>
      <c r="AT2161" s="182">
        <v>19</v>
      </c>
      <c r="AV2161" s="98">
        <v>48</v>
      </c>
      <c r="AW2161" s="100">
        <v>17</v>
      </c>
      <c r="AX2161" s="106">
        <f t="shared" si="1235"/>
        <v>48017</v>
      </c>
      <c r="AZ2161" s="7" t="s">
        <v>2975</v>
      </c>
      <c r="BA2161" t="s">
        <v>3208</v>
      </c>
      <c r="CD2161">
        <v>0</v>
      </c>
    </row>
    <row r="2162" spans="1:82" hidden="1" outlineLevel="1">
      <c r="A2162" t="s">
        <v>417</v>
      </c>
      <c r="B2162" t="s">
        <v>2</v>
      </c>
      <c r="C2162" s="1">
        <f t="shared" si="1219"/>
        <v>682</v>
      </c>
      <c r="D2162" s="7">
        <f>IF(P2162&gt;0,RANK(P2162,(P2162:R2162,S2162:AG2162)),0)</f>
        <v>1</v>
      </c>
      <c r="E2162" s="7">
        <f>IF(Q2162&gt;0,RANK(Q2162,(P2162:R2162,S2162:AG2162)),0)</f>
        <v>0</v>
      </c>
      <c r="F2162" s="7">
        <f>IF(R2162&gt;0,RANK(R2162,(P2162:R2162,S2162:AG2162)),0)</f>
        <v>2</v>
      </c>
      <c r="G2162" s="7">
        <f>IF(S2162&gt;0,RANK(S2162,(P2162:R2162,S2162:AG2162)),0)</f>
        <v>3</v>
      </c>
      <c r="H2162" s="49">
        <f t="shared" si="1220"/>
        <v>84</v>
      </c>
      <c r="I2162" s="178">
        <f t="shared" si="1216"/>
        <v>0.12316715542521994</v>
      </c>
      <c r="J2162" s="2"/>
      <c r="K2162" s="2">
        <f t="shared" si="1221"/>
        <v>0.55425219941348969</v>
      </c>
      <c r="L2162" s="2">
        <f t="shared" si="1222"/>
        <v>0</v>
      </c>
      <c r="M2162" s="2">
        <f t="shared" si="1223"/>
        <v>0.4310850439882698</v>
      </c>
      <c r="N2162" s="2">
        <f t="shared" si="1224"/>
        <v>8.7976539589442824E-3</v>
      </c>
      <c r="O2162" s="2">
        <f t="shared" si="1225"/>
        <v>5.8651026392962293E-3</v>
      </c>
      <c r="P2162" s="1">
        <v>378</v>
      </c>
      <c r="R2162" s="1">
        <v>294</v>
      </c>
      <c r="S2162" s="1">
        <v>6</v>
      </c>
      <c r="V2162" s="1">
        <v>0</v>
      </c>
      <c r="Z2162" s="1">
        <f t="shared" si="1226"/>
        <v>1</v>
      </c>
      <c r="AA2162" s="1">
        <v>1</v>
      </c>
      <c r="AB2162" s="1">
        <v>1</v>
      </c>
      <c r="AC2162" s="1">
        <v>1</v>
      </c>
      <c r="AI2162" s="7">
        <f t="shared" si="1227"/>
        <v>0</v>
      </c>
      <c r="AJ2162" s="7">
        <f t="shared" si="1228"/>
        <v>0</v>
      </c>
      <c r="AK2162" s="7">
        <f t="shared" si="1229"/>
        <v>0</v>
      </c>
      <c r="AL2162" s="7">
        <f t="shared" si="1230"/>
        <v>0</v>
      </c>
      <c r="AM2162" s="2">
        <f t="shared" si="1231"/>
        <v>0</v>
      </c>
      <c r="AN2162" s="2">
        <f t="shared" si="1232"/>
        <v>0</v>
      </c>
      <c r="AO2162" s="2">
        <f t="shared" si="1233"/>
        <v>0</v>
      </c>
      <c r="AP2162" s="2">
        <f t="shared" si="1234"/>
        <v>0</v>
      </c>
      <c r="AR2162" t="str">
        <f t="shared" si="1217"/>
        <v>Bandera</v>
      </c>
      <c r="AS2162" t="s">
        <v>2</v>
      </c>
      <c r="AT2162" s="182">
        <v>21</v>
      </c>
      <c r="AV2162" s="98">
        <v>48</v>
      </c>
      <c r="AW2162" s="100">
        <v>19</v>
      </c>
      <c r="AX2162" s="106">
        <f t="shared" si="1235"/>
        <v>48019</v>
      </c>
      <c r="AZ2162" s="7" t="s">
        <v>2975</v>
      </c>
      <c r="BA2162" t="s">
        <v>3208</v>
      </c>
      <c r="CD2162">
        <v>1</v>
      </c>
    </row>
    <row r="2163" spans="1:82" hidden="1" outlineLevel="1">
      <c r="A2163" t="s">
        <v>418</v>
      </c>
      <c r="B2163" t="s">
        <v>2</v>
      </c>
      <c r="C2163" s="1">
        <f t="shared" si="1219"/>
        <v>4906</v>
      </c>
      <c r="D2163" s="7">
        <f>IF(P2163&gt;0,RANK(P2163,(P2163:R2163,S2163:AG2163)),0)</f>
        <v>1</v>
      </c>
      <c r="E2163" s="7">
        <f>IF(Q2163&gt;0,RANK(Q2163,(P2163:R2163,S2163:AG2163)),0)</f>
        <v>0</v>
      </c>
      <c r="F2163" s="7">
        <f>IF(R2163&gt;0,RANK(R2163,(P2163:R2163,S2163:AG2163)),0)</f>
        <v>2</v>
      </c>
      <c r="G2163" s="7">
        <f>IF(S2163&gt;0,RANK(S2163,(P2163:R2163,S2163:AG2163)),0)</f>
        <v>3</v>
      </c>
      <c r="H2163" s="49">
        <f t="shared" si="1220"/>
        <v>946</v>
      </c>
      <c r="I2163" s="178">
        <f t="shared" si="1216"/>
        <v>0.19282511210762332</v>
      </c>
      <c r="J2163" s="2"/>
      <c r="K2163" s="2">
        <f t="shared" si="1221"/>
        <v>0.59029759478189969</v>
      </c>
      <c r="L2163" s="2">
        <f t="shared" si="1222"/>
        <v>0</v>
      </c>
      <c r="M2163" s="2">
        <f t="shared" si="1223"/>
        <v>0.39747248267427637</v>
      </c>
      <c r="N2163" s="2">
        <f t="shared" si="1224"/>
        <v>3.2613126783530371E-3</v>
      </c>
      <c r="O2163" s="2">
        <f t="shared" si="1225"/>
        <v>8.968609865470897E-3</v>
      </c>
      <c r="P2163" s="1">
        <v>2896</v>
      </c>
      <c r="R2163" s="1">
        <v>1950</v>
      </c>
      <c r="S2163" s="1">
        <v>16</v>
      </c>
      <c r="V2163" s="1">
        <v>13</v>
      </c>
      <c r="Z2163" s="1">
        <f t="shared" si="1226"/>
        <v>3</v>
      </c>
      <c r="AA2163" s="1">
        <v>12</v>
      </c>
      <c r="AB2163" s="1">
        <v>4</v>
      </c>
      <c r="AC2163" s="1">
        <v>12</v>
      </c>
      <c r="AI2163" s="7">
        <f t="shared" si="1227"/>
        <v>0</v>
      </c>
      <c r="AJ2163" s="7">
        <f t="shared" si="1228"/>
        <v>0</v>
      </c>
      <c r="AK2163" s="7">
        <f t="shared" si="1229"/>
        <v>4</v>
      </c>
      <c r="AL2163" s="7">
        <f t="shared" si="1230"/>
        <v>0</v>
      </c>
      <c r="AM2163" s="2">
        <f t="shared" si="1231"/>
        <v>0</v>
      </c>
      <c r="AN2163" s="2">
        <f t="shared" si="1232"/>
        <v>0</v>
      </c>
      <c r="AO2163" s="2">
        <f t="shared" si="1233"/>
        <v>2.6498165511618424E-3</v>
      </c>
      <c r="AP2163" s="2">
        <f t="shared" si="1234"/>
        <v>0</v>
      </c>
      <c r="AR2163" t="str">
        <f t="shared" si="1217"/>
        <v>Bastrop</v>
      </c>
      <c r="AS2163" t="s">
        <v>2</v>
      </c>
      <c r="AT2163" s="182"/>
      <c r="AV2163" s="98">
        <v>48</v>
      </c>
      <c r="AW2163" s="100">
        <v>21</v>
      </c>
      <c r="AX2163" s="106">
        <f t="shared" si="1235"/>
        <v>48021</v>
      </c>
      <c r="AZ2163" s="7" t="s">
        <v>2975</v>
      </c>
      <c r="BA2163" t="s">
        <v>3208</v>
      </c>
      <c r="CD2163">
        <v>3</v>
      </c>
    </row>
    <row r="2164" spans="1:82" hidden="1" outlineLevel="1">
      <c r="A2164" t="s">
        <v>2555</v>
      </c>
      <c r="B2164" t="s">
        <v>2</v>
      </c>
      <c r="C2164" s="1">
        <f t="shared" si="1219"/>
        <v>75</v>
      </c>
      <c r="D2164" s="7">
        <f>IF(P2164&gt;0,RANK(P2164,(P2164:R2164,S2164:AG2164)),0)</f>
        <v>1</v>
      </c>
      <c r="E2164" s="7">
        <f>IF(Q2164&gt;0,RANK(Q2164,(P2164:R2164,S2164:AG2164)),0)</f>
        <v>0</v>
      </c>
      <c r="F2164" s="7">
        <f>IF(R2164&gt;0,RANK(R2164,(P2164:R2164,S2164:AG2164)),0)</f>
        <v>2</v>
      </c>
      <c r="G2164" s="7">
        <f>IF(S2164&gt;0,RANK(S2164,(P2164:R2164,S2164:AG2164)),0)</f>
        <v>4</v>
      </c>
      <c r="H2164" s="49">
        <f t="shared" si="1220"/>
        <v>22</v>
      </c>
      <c r="I2164" s="178">
        <f t="shared" si="1216"/>
        <v>0.29333333333333333</v>
      </c>
      <c r="J2164" s="2"/>
      <c r="K2164" s="2">
        <f t="shared" si="1221"/>
        <v>0.61333333333333329</v>
      </c>
      <c r="L2164" s="2">
        <f t="shared" si="1222"/>
        <v>0</v>
      </c>
      <c r="M2164" s="2">
        <f t="shared" si="1223"/>
        <v>0.32</v>
      </c>
      <c r="N2164" s="2">
        <f t="shared" si="1224"/>
        <v>1.3333333333333334E-2</v>
      </c>
      <c r="O2164" s="2">
        <f t="shared" si="1225"/>
        <v>5.3333333333333371E-2</v>
      </c>
      <c r="P2164" s="1">
        <v>46</v>
      </c>
      <c r="R2164" s="1">
        <v>24</v>
      </c>
      <c r="S2164" s="1">
        <v>1</v>
      </c>
      <c r="V2164" s="1">
        <v>1</v>
      </c>
      <c r="Z2164" s="1">
        <f t="shared" si="1226"/>
        <v>0</v>
      </c>
      <c r="AA2164" s="1">
        <v>2</v>
      </c>
      <c r="AB2164" s="1">
        <v>0</v>
      </c>
      <c r="AC2164" s="1">
        <v>1</v>
      </c>
      <c r="AI2164" s="7">
        <f t="shared" si="1227"/>
        <v>0</v>
      </c>
      <c r="AJ2164" s="7">
        <f t="shared" si="1228"/>
        <v>0</v>
      </c>
      <c r="AK2164" s="7">
        <f t="shared" si="1229"/>
        <v>3</v>
      </c>
      <c r="AL2164" s="7">
        <f t="shared" si="1230"/>
        <v>0</v>
      </c>
      <c r="AM2164" s="2">
        <f t="shared" si="1231"/>
        <v>0</v>
      </c>
      <c r="AN2164" s="2">
        <f t="shared" si="1232"/>
        <v>0</v>
      </c>
      <c r="AO2164" s="2">
        <f t="shared" si="1233"/>
        <v>1.3333333333333334E-2</v>
      </c>
      <c r="AP2164" s="2">
        <f t="shared" si="1234"/>
        <v>0</v>
      </c>
      <c r="AR2164" t="str">
        <f t="shared" si="1217"/>
        <v>Baylor</v>
      </c>
      <c r="AS2164" t="s">
        <v>2</v>
      </c>
      <c r="AT2164" s="182">
        <v>13</v>
      </c>
      <c r="AV2164" s="98">
        <v>48</v>
      </c>
      <c r="AW2164" s="100">
        <v>23</v>
      </c>
      <c r="AX2164" s="106">
        <f t="shared" si="1235"/>
        <v>48023</v>
      </c>
      <c r="AZ2164" s="7" t="s">
        <v>2975</v>
      </c>
      <c r="BA2164" t="s">
        <v>3208</v>
      </c>
      <c r="CD2164">
        <v>0</v>
      </c>
    </row>
    <row r="2165" spans="1:82" hidden="1" outlineLevel="1">
      <c r="A2165" t="s">
        <v>2092</v>
      </c>
      <c r="B2165" t="s">
        <v>2</v>
      </c>
      <c r="C2165" s="1">
        <f t="shared" si="1219"/>
        <v>1509</v>
      </c>
      <c r="D2165" s="7">
        <f>IF(P2165&gt;0,RANK(P2165,(P2165:R2165,S2165:AG2165)),0)</f>
        <v>1</v>
      </c>
      <c r="E2165" s="7">
        <f>IF(Q2165&gt;0,RANK(Q2165,(P2165:R2165,S2165:AG2165)),0)</f>
        <v>0</v>
      </c>
      <c r="F2165" s="7">
        <f>IF(R2165&gt;0,RANK(R2165,(P2165:R2165,S2165:AG2165)),0)</f>
        <v>2</v>
      </c>
      <c r="G2165" s="7">
        <f>IF(S2165&gt;0,RANK(S2165,(P2165:R2165,S2165:AG2165)),0)</f>
        <v>5</v>
      </c>
      <c r="H2165" s="49">
        <f t="shared" si="1220"/>
        <v>813</v>
      </c>
      <c r="I2165" s="178">
        <f t="shared" si="1216"/>
        <v>0.53876739562624254</v>
      </c>
      <c r="J2165" s="2"/>
      <c r="K2165" s="2">
        <f t="shared" si="1221"/>
        <v>0.75082836315440693</v>
      </c>
      <c r="L2165" s="2">
        <f t="shared" si="1222"/>
        <v>0</v>
      </c>
      <c r="M2165" s="2">
        <f t="shared" si="1223"/>
        <v>0.21206096752816433</v>
      </c>
      <c r="N2165" s="2">
        <f t="shared" si="1224"/>
        <v>2.6507620941020544E-3</v>
      </c>
      <c r="O2165" s="2">
        <f t="shared" si="1225"/>
        <v>3.4459907223326681E-2</v>
      </c>
      <c r="P2165" s="1">
        <v>1133</v>
      </c>
      <c r="R2165" s="1">
        <v>320</v>
      </c>
      <c r="S2165" s="1">
        <v>4</v>
      </c>
      <c r="V2165" s="1">
        <v>12</v>
      </c>
      <c r="Z2165" s="1">
        <f t="shared" si="1226"/>
        <v>1</v>
      </c>
      <c r="AA2165" s="1">
        <v>4</v>
      </c>
      <c r="AB2165" s="1">
        <v>0</v>
      </c>
      <c r="AC2165" s="1">
        <v>35</v>
      </c>
      <c r="AI2165" s="7">
        <f t="shared" si="1227"/>
        <v>0</v>
      </c>
      <c r="AJ2165" s="7">
        <f t="shared" si="1228"/>
        <v>0</v>
      </c>
      <c r="AK2165" s="7">
        <f t="shared" si="1229"/>
        <v>3</v>
      </c>
      <c r="AL2165" s="7">
        <f t="shared" si="1230"/>
        <v>0</v>
      </c>
      <c r="AM2165" s="2">
        <f t="shared" si="1231"/>
        <v>0</v>
      </c>
      <c r="AN2165" s="2">
        <f t="shared" si="1232"/>
        <v>0</v>
      </c>
      <c r="AO2165" s="2">
        <f t="shared" si="1233"/>
        <v>7.9522862823061622E-3</v>
      </c>
      <c r="AP2165" s="2">
        <f t="shared" si="1234"/>
        <v>0</v>
      </c>
      <c r="AR2165" t="str">
        <f t="shared" si="1217"/>
        <v>Bee</v>
      </c>
      <c r="AS2165" t="s">
        <v>2</v>
      </c>
      <c r="AT2165" s="182">
        <v>34</v>
      </c>
      <c r="AV2165" s="98">
        <v>48</v>
      </c>
      <c r="AW2165" s="100">
        <v>25</v>
      </c>
      <c r="AX2165" s="106">
        <f t="shared" si="1235"/>
        <v>48025</v>
      </c>
      <c r="AZ2165" s="7" t="s">
        <v>2975</v>
      </c>
      <c r="BA2165" t="s">
        <v>3208</v>
      </c>
      <c r="CD2165">
        <v>1</v>
      </c>
    </row>
    <row r="2166" spans="1:82" hidden="1" outlineLevel="1">
      <c r="A2166" t="s">
        <v>2501</v>
      </c>
      <c r="B2166" t="s">
        <v>2</v>
      </c>
      <c r="C2166" s="1">
        <f t="shared" si="1219"/>
        <v>10630</v>
      </c>
      <c r="D2166" s="7">
        <f>IF(P2166&gt;0,RANK(P2166,(P2166:R2166,S2166:AG2166)),0)</f>
        <v>1</v>
      </c>
      <c r="E2166" s="7">
        <f>IF(Q2166&gt;0,RANK(Q2166,(P2166:R2166,S2166:AG2166)),0)</f>
        <v>0</v>
      </c>
      <c r="F2166" s="7">
        <f>IF(R2166&gt;0,RANK(R2166,(P2166:R2166,S2166:AG2166)),0)</f>
        <v>2</v>
      </c>
      <c r="G2166" s="7">
        <f>IF(S2166&gt;0,RANK(S2166,(P2166:R2166,S2166:AG2166)),0)</f>
        <v>3</v>
      </c>
      <c r="H2166" s="49">
        <f t="shared" si="1220"/>
        <v>4340</v>
      </c>
      <c r="I2166" s="178">
        <f t="shared" si="1216"/>
        <v>0.40827845719661338</v>
      </c>
      <c r="J2166" s="2"/>
      <c r="K2166" s="2">
        <f t="shared" si="1221"/>
        <v>0.69896519285042336</v>
      </c>
      <c r="L2166" s="2">
        <f t="shared" si="1222"/>
        <v>0</v>
      </c>
      <c r="M2166" s="2">
        <f t="shared" si="1223"/>
        <v>0.29068673565380998</v>
      </c>
      <c r="N2166" s="2">
        <f t="shared" si="1224"/>
        <v>3.9510818438381941E-3</v>
      </c>
      <c r="O2166" s="2">
        <f t="shared" si="1225"/>
        <v>6.39698965192847E-3</v>
      </c>
      <c r="P2166" s="1">
        <v>7430</v>
      </c>
      <c r="R2166" s="1">
        <v>3090</v>
      </c>
      <c r="S2166" s="1">
        <v>42</v>
      </c>
      <c r="V2166" s="1">
        <v>19</v>
      </c>
      <c r="Z2166" s="1">
        <f t="shared" si="1226"/>
        <v>7</v>
      </c>
      <c r="AA2166" s="1">
        <v>17</v>
      </c>
      <c r="AB2166" s="1">
        <v>8</v>
      </c>
      <c r="AC2166" s="1">
        <v>17</v>
      </c>
      <c r="AI2166" s="7">
        <f t="shared" si="1227"/>
        <v>0</v>
      </c>
      <c r="AJ2166" s="7">
        <f t="shared" si="1228"/>
        <v>0</v>
      </c>
      <c r="AK2166" s="7">
        <f t="shared" si="1229"/>
        <v>4</v>
      </c>
      <c r="AL2166" s="7">
        <f t="shared" si="1230"/>
        <v>0</v>
      </c>
      <c r="AM2166" s="2">
        <f t="shared" si="1231"/>
        <v>0</v>
      </c>
      <c r="AN2166" s="2">
        <f t="shared" si="1232"/>
        <v>0</v>
      </c>
      <c r="AO2166" s="2">
        <f t="shared" si="1233"/>
        <v>1.7873941674506114E-3</v>
      </c>
      <c r="AP2166" s="2">
        <f t="shared" si="1234"/>
        <v>0</v>
      </c>
      <c r="AR2166" t="str">
        <f t="shared" si="1217"/>
        <v>Bell</v>
      </c>
      <c r="AS2166" t="s">
        <v>2</v>
      </c>
      <c r="AT2166" s="182"/>
      <c r="AV2166" s="98">
        <v>48</v>
      </c>
      <c r="AW2166" s="100">
        <v>27</v>
      </c>
      <c r="AX2166" s="106">
        <f t="shared" si="1235"/>
        <v>48027</v>
      </c>
      <c r="AZ2166" s="7" t="s">
        <v>2975</v>
      </c>
      <c r="BA2166" t="s">
        <v>3208</v>
      </c>
      <c r="CD2166">
        <v>7</v>
      </c>
    </row>
    <row r="2167" spans="1:82" hidden="1" outlineLevel="1">
      <c r="A2167" t="s">
        <v>2834</v>
      </c>
      <c r="B2167" t="s">
        <v>2</v>
      </c>
      <c r="C2167" s="1">
        <f t="shared" si="1219"/>
        <v>114524</v>
      </c>
      <c r="D2167" s="7">
        <f>IF(P2167&gt;0,RANK(P2167,(P2167:R2167,S2167:AG2167)),0)</f>
        <v>1</v>
      </c>
      <c r="E2167" s="7">
        <f>IF(Q2167&gt;0,RANK(Q2167,(P2167:R2167,S2167:AG2167)),0)</f>
        <v>0</v>
      </c>
      <c r="F2167" s="7">
        <f>IF(R2167&gt;0,RANK(R2167,(P2167:R2167,S2167:AG2167)),0)</f>
        <v>2</v>
      </c>
      <c r="G2167" s="7">
        <f>IF(S2167&gt;0,RANK(S2167,(P2167:R2167,S2167:AG2167)),0)</f>
        <v>4</v>
      </c>
      <c r="H2167" s="49">
        <f t="shared" si="1220"/>
        <v>39783</v>
      </c>
      <c r="I2167" s="178">
        <f t="shared" si="1216"/>
        <v>0.34737696901959414</v>
      </c>
      <c r="J2167" s="2"/>
      <c r="K2167" s="2">
        <f t="shared" si="1221"/>
        <v>0.66827040620306666</v>
      </c>
      <c r="L2167" s="2">
        <f t="shared" si="1222"/>
        <v>0</v>
      </c>
      <c r="M2167" s="2">
        <f t="shared" si="1223"/>
        <v>0.32089343718347246</v>
      </c>
      <c r="N2167" s="2">
        <f t="shared" si="1224"/>
        <v>2.7505151758583355E-3</v>
      </c>
      <c r="O2167" s="2">
        <f t="shared" si="1225"/>
        <v>8.0856414376025438E-3</v>
      </c>
      <c r="P2167" s="1">
        <v>76533</v>
      </c>
      <c r="R2167" s="1">
        <v>36750</v>
      </c>
      <c r="S2167" s="1">
        <v>315</v>
      </c>
      <c r="V2167" s="1">
        <v>100</v>
      </c>
      <c r="Z2167" s="1">
        <f t="shared" si="1226"/>
        <v>89</v>
      </c>
      <c r="AA2167" s="1">
        <v>109</v>
      </c>
      <c r="AB2167" s="1">
        <v>57</v>
      </c>
      <c r="AC2167" s="1">
        <v>571</v>
      </c>
      <c r="AI2167" s="7">
        <f t="shared" si="1227"/>
        <v>0</v>
      </c>
      <c r="AJ2167" s="7">
        <f t="shared" si="1228"/>
        <v>0</v>
      </c>
      <c r="AK2167" s="7">
        <f t="shared" si="1229"/>
        <v>4</v>
      </c>
      <c r="AL2167" s="7">
        <f t="shared" si="1230"/>
        <v>0</v>
      </c>
      <c r="AM2167" s="2">
        <f t="shared" si="1231"/>
        <v>0</v>
      </c>
      <c r="AN2167" s="2">
        <f t="shared" si="1232"/>
        <v>0</v>
      </c>
      <c r="AO2167" s="2">
        <f t="shared" si="1233"/>
        <v>8.7317942090740807E-4</v>
      </c>
      <c r="AP2167" s="2">
        <f t="shared" si="1234"/>
        <v>0</v>
      </c>
      <c r="AR2167" t="str">
        <f t="shared" si="1217"/>
        <v>Bexar</v>
      </c>
      <c r="AS2167" t="s">
        <v>2</v>
      </c>
      <c r="AT2167" s="182"/>
      <c r="AV2167" s="98">
        <v>48</v>
      </c>
      <c r="AW2167" s="100">
        <v>29</v>
      </c>
      <c r="AX2167" s="106">
        <f t="shared" si="1235"/>
        <v>48029</v>
      </c>
      <c r="AZ2167" s="7" t="s">
        <v>2975</v>
      </c>
      <c r="BA2167" t="s">
        <v>3208</v>
      </c>
      <c r="CD2167">
        <v>89</v>
      </c>
    </row>
    <row r="2168" spans="1:82" hidden="1" outlineLevel="1">
      <c r="A2168" t="s">
        <v>2338</v>
      </c>
      <c r="B2168" t="s">
        <v>2</v>
      </c>
      <c r="C2168" s="1">
        <f t="shared" si="1219"/>
        <v>517</v>
      </c>
      <c r="D2168" s="7">
        <f>IF(P2168&gt;0,RANK(P2168,(P2168:R2168,S2168:AG2168)),0)</f>
        <v>1</v>
      </c>
      <c r="E2168" s="7">
        <f>IF(Q2168&gt;0,RANK(Q2168,(P2168:R2168,S2168:AG2168)),0)</f>
        <v>0</v>
      </c>
      <c r="F2168" s="7">
        <f>IF(R2168&gt;0,RANK(R2168,(P2168:R2168,S2168:AG2168)),0)</f>
        <v>2</v>
      </c>
      <c r="G2168" s="7">
        <f>IF(S2168&gt;0,RANK(S2168,(P2168:R2168,S2168:AG2168)),0)</f>
        <v>0</v>
      </c>
      <c r="H2168" s="49">
        <f t="shared" si="1220"/>
        <v>52</v>
      </c>
      <c r="I2168" s="178">
        <f t="shared" si="1216"/>
        <v>0.10058027079303675</v>
      </c>
      <c r="J2168" s="2"/>
      <c r="K2168" s="2">
        <f t="shared" si="1221"/>
        <v>0.54932301740812384</v>
      </c>
      <c r="L2168" s="2">
        <f t="shared" si="1222"/>
        <v>0</v>
      </c>
      <c r="M2168" s="2">
        <f t="shared" si="1223"/>
        <v>0.44874274661508706</v>
      </c>
      <c r="N2168" s="2">
        <f t="shared" si="1224"/>
        <v>0</v>
      </c>
      <c r="O2168" s="2">
        <f t="shared" si="1225"/>
        <v>1.9342359767891004E-3</v>
      </c>
      <c r="P2168" s="1">
        <v>284</v>
      </c>
      <c r="R2168" s="1">
        <v>232</v>
      </c>
      <c r="S2168" s="1">
        <v>0</v>
      </c>
      <c r="V2168" s="1">
        <v>0</v>
      </c>
      <c r="Z2168" s="1">
        <f t="shared" si="1226"/>
        <v>0</v>
      </c>
      <c r="AA2168" s="1">
        <v>0</v>
      </c>
      <c r="AB2168" s="1">
        <v>0</v>
      </c>
      <c r="AC2168" s="1">
        <v>1</v>
      </c>
      <c r="AI2168" s="7">
        <f t="shared" si="1227"/>
        <v>0</v>
      </c>
      <c r="AJ2168" s="7">
        <f t="shared" si="1228"/>
        <v>0</v>
      </c>
      <c r="AK2168" s="7">
        <f t="shared" si="1229"/>
        <v>0</v>
      </c>
      <c r="AL2168" s="7">
        <f t="shared" si="1230"/>
        <v>0</v>
      </c>
      <c r="AM2168" s="2">
        <f t="shared" si="1231"/>
        <v>0</v>
      </c>
      <c r="AN2168" s="2">
        <f t="shared" si="1232"/>
        <v>0</v>
      </c>
      <c r="AO2168" s="2">
        <f t="shared" si="1233"/>
        <v>0</v>
      </c>
      <c r="AP2168" s="2">
        <f t="shared" si="1234"/>
        <v>0</v>
      </c>
      <c r="AR2168" t="str">
        <f t="shared" si="1217"/>
        <v>Blanco</v>
      </c>
      <c r="AS2168" t="s">
        <v>2</v>
      </c>
      <c r="AT2168" s="182">
        <v>21</v>
      </c>
      <c r="AV2168" s="98">
        <v>48</v>
      </c>
      <c r="AW2168" s="100">
        <v>31</v>
      </c>
      <c r="AX2168" s="106">
        <f t="shared" si="1235"/>
        <v>48031</v>
      </c>
      <c r="AZ2168" s="7" t="s">
        <v>2975</v>
      </c>
      <c r="BA2168" t="s">
        <v>3208</v>
      </c>
      <c r="CD2168">
        <v>0</v>
      </c>
    </row>
    <row r="2169" spans="1:82" hidden="1" outlineLevel="1">
      <c r="A2169" t="s">
        <v>2324</v>
      </c>
      <c r="B2169" t="s">
        <v>2</v>
      </c>
      <c r="C2169" s="1">
        <f t="shared" si="1219"/>
        <v>5</v>
      </c>
      <c r="D2169" s="7">
        <f>IF(P2169&gt;0,RANK(P2169,(P2169:R2169,S2169:AG2169)),0)</f>
        <v>1</v>
      </c>
      <c r="E2169" s="7">
        <f>IF(Q2169&gt;0,RANK(Q2169,(P2169:R2169,S2169:AG2169)),0)</f>
        <v>0</v>
      </c>
      <c r="F2169" s="7">
        <f>IF(R2169&gt;0,RANK(R2169,(P2169:R2169,S2169:AG2169)),0)</f>
        <v>2</v>
      </c>
      <c r="G2169" s="7">
        <f>IF(S2169&gt;0,RANK(S2169,(P2169:R2169,S2169:AG2169)),0)</f>
        <v>0</v>
      </c>
      <c r="H2169" s="49">
        <f t="shared" si="1220"/>
        <v>3</v>
      </c>
      <c r="I2169" s="178">
        <f t="shared" si="1216"/>
        <v>0.6</v>
      </c>
      <c r="J2169" s="2"/>
      <c r="K2169" s="2">
        <f t="shared" si="1221"/>
        <v>0.8</v>
      </c>
      <c r="L2169" s="2">
        <f t="shared" si="1222"/>
        <v>0</v>
      </c>
      <c r="M2169" s="2">
        <f t="shared" si="1223"/>
        <v>0.2</v>
      </c>
      <c r="N2169" s="2">
        <f t="shared" si="1224"/>
        <v>0</v>
      </c>
      <c r="O2169" s="2">
        <f t="shared" si="1225"/>
        <v>-5.5511151231257827E-17</v>
      </c>
      <c r="P2169" s="1">
        <v>4</v>
      </c>
      <c r="R2169" s="1">
        <v>1</v>
      </c>
      <c r="S2169" s="1">
        <v>0</v>
      </c>
      <c r="V2169" s="1">
        <v>0</v>
      </c>
      <c r="Z2169" s="1">
        <f t="shared" si="1226"/>
        <v>0</v>
      </c>
      <c r="AA2169" s="1">
        <v>0</v>
      </c>
      <c r="AB2169" s="1">
        <v>0</v>
      </c>
      <c r="AC2169" s="1">
        <v>0</v>
      </c>
      <c r="AI2169" s="7">
        <f t="shared" si="1227"/>
        <v>0</v>
      </c>
      <c r="AJ2169" s="7">
        <f t="shared" si="1228"/>
        <v>0</v>
      </c>
      <c r="AK2169" s="7">
        <f t="shared" si="1229"/>
        <v>0</v>
      </c>
      <c r="AL2169" s="7">
        <f t="shared" si="1230"/>
        <v>0</v>
      </c>
      <c r="AM2169" s="2">
        <f t="shared" si="1231"/>
        <v>0</v>
      </c>
      <c r="AN2169" s="2">
        <f t="shared" si="1232"/>
        <v>0</v>
      </c>
      <c r="AO2169" s="2">
        <f t="shared" si="1233"/>
        <v>0</v>
      </c>
      <c r="AP2169" s="2">
        <f t="shared" si="1234"/>
        <v>0</v>
      </c>
      <c r="AR2169" t="str">
        <f t="shared" si="1217"/>
        <v>Borden</v>
      </c>
      <c r="AS2169" t="s">
        <v>2</v>
      </c>
      <c r="AT2169" s="182">
        <v>19</v>
      </c>
      <c r="AV2169" s="98">
        <v>48</v>
      </c>
      <c r="AW2169" s="100">
        <v>33</v>
      </c>
      <c r="AX2169" s="106">
        <f t="shared" si="1235"/>
        <v>48033</v>
      </c>
      <c r="AZ2169" s="7" t="s">
        <v>2975</v>
      </c>
      <c r="BA2169" t="s">
        <v>3208</v>
      </c>
      <c r="CD2169">
        <v>0</v>
      </c>
    </row>
    <row r="2170" spans="1:82" hidden="1" outlineLevel="1">
      <c r="A2170" t="s">
        <v>1838</v>
      </c>
      <c r="B2170" t="s">
        <v>2</v>
      </c>
      <c r="C2170" s="1">
        <f t="shared" si="1219"/>
        <v>564</v>
      </c>
      <c r="D2170" s="7">
        <f>IF(P2170&gt;0,RANK(P2170,(P2170:R2170,S2170:AG2170)),0)</f>
        <v>1</v>
      </c>
      <c r="E2170" s="7">
        <f>IF(Q2170&gt;0,RANK(Q2170,(P2170:R2170,S2170:AG2170)),0)</f>
        <v>0</v>
      </c>
      <c r="F2170" s="7">
        <f>IF(R2170&gt;0,RANK(R2170,(P2170:R2170,S2170:AG2170)),0)</f>
        <v>2</v>
      </c>
      <c r="G2170" s="7">
        <f>IF(S2170&gt;0,RANK(S2170,(P2170:R2170,S2170:AG2170)),0)</f>
        <v>3</v>
      </c>
      <c r="H2170" s="49">
        <f t="shared" si="1220"/>
        <v>154</v>
      </c>
      <c r="I2170" s="178">
        <f t="shared" si="1216"/>
        <v>0.27304964539007093</v>
      </c>
      <c r="J2170" s="2"/>
      <c r="K2170" s="2">
        <f t="shared" si="1221"/>
        <v>0.62588652482269502</v>
      </c>
      <c r="L2170" s="2">
        <f t="shared" si="1222"/>
        <v>0</v>
      </c>
      <c r="M2170" s="2">
        <f t="shared" si="1223"/>
        <v>0.3528368794326241</v>
      </c>
      <c r="N2170" s="2">
        <f t="shared" si="1224"/>
        <v>8.8652482269503553E-3</v>
      </c>
      <c r="O2170" s="2">
        <f t="shared" si="1225"/>
        <v>1.2411347517730527E-2</v>
      </c>
      <c r="P2170" s="1">
        <v>353</v>
      </c>
      <c r="R2170" s="1">
        <v>199</v>
      </c>
      <c r="S2170" s="1">
        <v>5</v>
      </c>
      <c r="V2170" s="1">
        <v>2</v>
      </c>
      <c r="Z2170" s="1">
        <f t="shared" si="1226"/>
        <v>0</v>
      </c>
      <c r="AA2170" s="1">
        <v>4</v>
      </c>
      <c r="AB2170" s="1">
        <v>1</v>
      </c>
      <c r="AC2170" s="1">
        <v>0</v>
      </c>
      <c r="AI2170" s="7">
        <f t="shared" si="1227"/>
        <v>0</v>
      </c>
      <c r="AJ2170" s="7">
        <f t="shared" si="1228"/>
        <v>0</v>
      </c>
      <c r="AK2170" s="7">
        <f t="shared" si="1229"/>
        <v>4</v>
      </c>
      <c r="AL2170" s="7">
        <f t="shared" si="1230"/>
        <v>0</v>
      </c>
      <c r="AM2170" s="2">
        <f t="shared" si="1231"/>
        <v>0</v>
      </c>
      <c r="AN2170" s="2">
        <f t="shared" si="1232"/>
        <v>0</v>
      </c>
      <c r="AO2170" s="2">
        <f t="shared" si="1233"/>
        <v>3.5460992907801418E-3</v>
      </c>
      <c r="AP2170" s="2">
        <f t="shared" si="1234"/>
        <v>0</v>
      </c>
      <c r="AR2170" t="str">
        <f t="shared" si="1217"/>
        <v>Bosque</v>
      </c>
      <c r="AS2170" t="s">
        <v>2</v>
      </c>
      <c r="AT2170" s="182">
        <v>25</v>
      </c>
      <c r="AV2170" s="98">
        <v>48</v>
      </c>
      <c r="AW2170" s="100">
        <v>35</v>
      </c>
      <c r="AX2170" s="106">
        <f t="shared" si="1235"/>
        <v>48035</v>
      </c>
      <c r="AZ2170" s="7" t="s">
        <v>2975</v>
      </c>
      <c r="BA2170" t="s">
        <v>3208</v>
      </c>
      <c r="CD2170">
        <v>0</v>
      </c>
    </row>
    <row r="2171" spans="1:82" hidden="1" outlineLevel="1">
      <c r="A2171" t="s">
        <v>1875</v>
      </c>
      <c r="B2171" t="s">
        <v>2</v>
      </c>
      <c r="C2171" s="1">
        <f t="shared" si="1219"/>
        <v>3178</v>
      </c>
      <c r="D2171" s="7">
        <f>IF(P2171&gt;0,RANK(P2171,(P2171:R2171,S2171:AG2171)),0)</f>
        <v>1</v>
      </c>
      <c r="E2171" s="7">
        <f>IF(Q2171&gt;0,RANK(Q2171,(P2171:R2171,S2171:AG2171)),0)</f>
        <v>0</v>
      </c>
      <c r="F2171" s="7">
        <f>IF(R2171&gt;0,RANK(R2171,(P2171:R2171,S2171:AG2171)),0)</f>
        <v>2</v>
      </c>
      <c r="G2171" s="7">
        <f>IF(S2171&gt;0,RANK(S2171,(P2171:R2171,S2171:AG2171)),0)</f>
        <v>3</v>
      </c>
      <c r="H2171" s="49">
        <f t="shared" si="1220"/>
        <v>1750</v>
      </c>
      <c r="I2171" s="178">
        <f t="shared" si="1216"/>
        <v>0.5506607929515418</v>
      </c>
      <c r="J2171" s="2"/>
      <c r="K2171" s="2">
        <f t="shared" si="1221"/>
        <v>0.76683448709880431</v>
      </c>
      <c r="L2171" s="2">
        <f t="shared" si="1222"/>
        <v>0</v>
      </c>
      <c r="M2171" s="2">
        <f t="shared" si="1223"/>
        <v>0.21617369414726242</v>
      </c>
      <c r="N2171" s="2">
        <f t="shared" si="1224"/>
        <v>5.3492762743864069E-3</v>
      </c>
      <c r="O2171" s="2">
        <f t="shared" si="1225"/>
        <v>1.1642542479546863E-2</v>
      </c>
      <c r="P2171" s="1">
        <v>2437</v>
      </c>
      <c r="R2171" s="1">
        <v>687</v>
      </c>
      <c r="S2171" s="1">
        <v>17</v>
      </c>
      <c r="V2171" s="1">
        <v>16</v>
      </c>
      <c r="Z2171" s="1">
        <f t="shared" si="1226"/>
        <v>2</v>
      </c>
      <c r="AA2171" s="1">
        <v>10</v>
      </c>
      <c r="AB2171" s="1">
        <v>7</v>
      </c>
      <c r="AC2171" s="1">
        <v>2</v>
      </c>
      <c r="AI2171" s="7">
        <f t="shared" si="1227"/>
        <v>0</v>
      </c>
      <c r="AJ2171" s="7">
        <f t="shared" si="1228"/>
        <v>0</v>
      </c>
      <c r="AK2171" s="7">
        <f t="shared" si="1229"/>
        <v>4</v>
      </c>
      <c r="AL2171" s="7">
        <f t="shared" si="1230"/>
        <v>0</v>
      </c>
      <c r="AM2171" s="2">
        <f t="shared" si="1231"/>
        <v>0</v>
      </c>
      <c r="AN2171" s="2">
        <f t="shared" si="1232"/>
        <v>0</v>
      </c>
      <c r="AO2171" s="2">
        <f t="shared" si="1233"/>
        <v>5.034612964128383E-3</v>
      </c>
      <c r="AP2171" s="2">
        <f t="shared" si="1234"/>
        <v>0</v>
      </c>
      <c r="AR2171" t="str">
        <f t="shared" si="1217"/>
        <v>Bowie</v>
      </c>
      <c r="AS2171" t="s">
        <v>2</v>
      </c>
      <c r="AT2171" s="182">
        <v>4</v>
      </c>
      <c r="AV2171" s="98">
        <v>48</v>
      </c>
      <c r="AW2171" s="100">
        <v>37</v>
      </c>
      <c r="AX2171" s="106">
        <f t="shared" si="1235"/>
        <v>48037</v>
      </c>
      <c r="AZ2171" s="7" t="s">
        <v>2975</v>
      </c>
      <c r="BA2171" t="s">
        <v>3208</v>
      </c>
      <c r="CD2171">
        <v>2</v>
      </c>
    </row>
    <row r="2172" spans="1:82" hidden="1" outlineLevel="1">
      <c r="A2172" t="s">
        <v>1477</v>
      </c>
      <c r="B2172" t="s">
        <v>2</v>
      </c>
      <c r="C2172" s="1">
        <f t="shared" si="1219"/>
        <v>12942</v>
      </c>
      <c r="D2172" s="7">
        <f>IF(P2172&gt;0,RANK(P2172,(P2172:R2172,S2172:AG2172)),0)</f>
        <v>1</v>
      </c>
      <c r="E2172" s="7">
        <f>IF(Q2172&gt;0,RANK(Q2172,(P2172:R2172,S2172:AG2172)),0)</f>
        <v>0</v>
      </c>
      <c r="F2172" s="7">
        <f>IF(R2172&gt;0,RANK(R2172,(P2172:R2172,S2172:AG2172)),0)</f>
        <v>2</v>
      </c>
      <c r="G2172" s="7">
        <f>IF(S2172&gt;0,RANK(S2172,(P2172:R2172,S2172:AG2172)),0)</f>
        <v>4</v>
      </c>
      <c r="H2172" s="49">
        <f t="shared" si="1220"/>
        <v>5288</v>
      </c>
      <c r="I2172" s="178">
        <f t="shared" si="1216"/>
        <v>0.40859218049760471</v>
      </c>
      <c r="J2172" s="2"/>
      <c r="K2172" s="2">
        <f t="shared" si="1221"/>
        <v>0.69610570236439495</v>
      </c>
      <c r="L2172" s="2">
        <f t="shared" si="1222"/>
        <v>0</v>
      </c>
      <c r="M2172" s="2">
        <f t="shared" si="1223"/>
        <v>0.2875135218667903</v>
      </c>
      <c r="N2172" s="2">
        <f t="shared" si="1224"/>
        <v>4.0951939422036784E-3</v>
      </c>
      <c r="O2172" s="2">
        <f t="shared" si="1225"/>
        <v>1.228558182661107E-2</v>
      </c>
      <c r="P2172" s="1">
        <v>9009</v>
      </c>
      <c r="R2172" s="1">
        <v>3721</v>
      </c>
      <c r="S2172" s="1">
        <v>53</v>
      </c>
      <c r="V2172" s="1">
        <v>78</v>
      </c>
      <c r="Z2172" s="1">
        <f t="shared" si="1226"/>
        <v>14</v>
      </c>
      <c r="AA2172" s="1">
        <v>18</v>
      </c>
      <c r="AB2172" s="1">
        <v>7</v>
      </c>
      <c r="AC2172" s="1">
        <v>42</v>
      </c>
      <c r="AI2172" s="7">
        <f t="shared" si="1227"/>
        <v>0</v>
      </c>
      <c r="AJ2172" s="7">
        <f t="shared" si="1228"/>
        <v>0</v>
      </c>
      <c r="AK2172" s="7">
        <f t="shared" si="1229"/>
        <v>3</v>
      </c>
      <c r="AL2172" s="7">
        <f t="shared" si="1230"/>
        <v>0</v>
      </c>
      <c r="AM2172" s="2">
        <f t="shared" si="1231"/>
        <v>0</v>
      </c>
      <c r="AN2172" s="2">
        <f t="shared" si="1232"/>
        <v>0</v>
      </c>
      <c r="AO2172" s="2">
        <f t="shared" si="1233"/>
        <v>6.0268891979601297E-3</v>
      </c>
      <c r="AP2172" s="2">
        <f t="shared" si="1234"/>
        <v>0</v>
      </c>
      <c r="AR2172" t="str">
        <f t="shared" si="1217"/>
        <v>Brazoria</v>
      </c>
      <c r="AS2172" t="s">
        <v>2</v>
      </c>
      <c r="AT2172" s="182"/>
      <c r="AV2172" s="98">
        <v>48</v>
      </c>
      <c r="AW2172" s="100">
        <v>39</v>
      </c>
      <c r="AX2172" s="106">
        <f t="shared" si="1235"/>
        <v>48039</v>
      </c>
      <c r="AZ2172" s="7" t="s">
        <v>2975</v>
      </c>
      <c r="BA2172" t="s">
        <v>3208</v>
      </c>
      <c r="CD2172">
        <v>14</v>
      </c>
    </row>
    <row r="2173" spans="1:82" hidden="1" outlineLevel="1">
      <c r="A2173" t="s">
        <v>1946</v>
      </c>
      <c r="B2173" t="s">
        <v>2</v>
      </c>
      <c r="C2173" s="1">
        <f t="shared" si="1219"/>
        <v>7257</v>
      </c>
      <c r="D2173" s="7">
        <f>IF(P2173&gt;0,RANK(P2173,(P2173:R2173,S2173:AG2173)),0)</f>
        <v>2</v>
      </c>
      <c r="E2173" s="7">
        <f>IF(Q2173&gt;0,RANK(Q2173,(P2173:R2173,S2173:AG2173)),0)</f>
        <v>0</v>
      </c>
      <c r="F2173" s="7">
        <f>IF(R2173&gt;0,RANK(R2173,(P2173:R2173,S2173:AG2173)),0)</f>
        <v>1</v>
      </c>
      <c r="G2173" s="7">
        <f>IF(S2173&gt;0,RANK(S2173,(P2173:R2173,S2173:AG2173)),0)</f>
        <v>3</v>
      </c>
      <c r="H2173" s="49">
        <f t="shared" si="1220"/>
        <v>28</v>
      </c>
      <c r="I2173" s="178">
        <f t="shared" si="1216"/>
        <v>3.8583436681824445E-3</v>
      </c>
      <c r="J2173" s="2"/>
      <c r="K2173" s="2">
        <f t="shared" si="1221"/>
        <v>0.49069863579991735</v>
      </c>
      <c r="L2173" s="2">
        <f t="shared" si="1222"/>
        <v>0</v>
      </c>
      <c r="M2173" s="2">
        <f t="shared" si="1223"/>
        <v>0.49455697946809979</v>
      </c>
      <c r="N2173" s="2">
        <f t="shared" si="1224"/>
        <v>7.1654953837673972E-3</v>
      </c>
      <c r="O2173" s="2">
        <f t="shared" si="1225"/>
        <v>7.5788893482154653E-3</v>
      </c>
      <c r="P2173" s="1">
        <v>3561</v>
      </c>
      <c r="R2173" s="1">
        <v>3589</v>
      </c>
      <c r="S2173" s="1">
        <v>52</v>
      </c>
      <c r="V2173" s="1">
        <v>9</v>
      </c>
      <c r="Z2173" s="1">
        <f t="shared" si="1226"/>
        <v>5</v>
      </c>
      <c r="AA2173" s="1">
        <v>8</v>
      </c>
      <c r="AB2173" s="1">
        <v>11</v>
      </c>
      <c r="AC2173" s="1">
        <v>22</v>
      </c>
      <c r="AI2173" s="7">
        <f t="shared" si="1227"/>
        <v>0</v>
      </c>
      <c r="AJ2173" s="7">
        <f t="shared" si="1228"/>
        <v>0</v>
      </c>
      <c r="AK2173" s="7">
        <f t="shared" si="1229"/>
        <v>4</v>
      </c>
      <c r="AL2173" s="7">
        <f t="shared" si="1230"/>
        <v>0</v>
      </c>
      <c r="AM2173" s="2">
        <f t="shared" si="1231"/>
        <v>0</v>
      </c>
      <c r="AN2173" s="2">
        <f t="shared" si="1232"/>
        <v>0</v>
      </c>
      <c r="AO2173" s="2">
        <f t="shared" si="1233"/>
        <v>1.2401818933443572E-3</v>
      </c>
      <c r="AP2173" s="2">
        <f t="shared" si="1234"/>
        <v>0</v>
      </c>
      <c r="AR2173" t="str">
        <f t="shared" si="1217"/>
        <v>Brazos</v>
      </c>
      <c r="AS2173" t="s">
        <v>2</v>
      </c>
      <c r="AT2173" s="182">
        <v>17</v>
      </c>
      <c r="AV2173" s="98">
        <v>48</v>
      </c>
      <c r="AW2173" s="100">
        <v>41</v>
      </c>
      <c r="AX2173" s="106">
        <f t="shared" si="1235"/>
        <v>48041</v>
      </c>
      <c r="AZ2173" s="7" t="s">
        <v>2975</v>
      </c>
      <c r="BA2173" t="s">
        <v>3208</v>
      </c>
      <c r="CD2173">
        <v>5</v>
      </c>
    </row>
    <row r="2174" spans="1:82" hidden="1" outlineLevel="1">
      <c r="A2174" t="s">
        <v>2823</v>
      </c>
      <c r="B2174" t="s">
        <v>2</v>
      </c>
      <c r="C2174" s="1">
        <f t="shared" si="1219"/>
        <v>1604</v>
      </c>
      <c r="D2174" s="7">
        <f>IF(P2174&gt;0,RANK(P2174,(P2174:R2174,S2174:AG2174)),0)</f>
        <v>2</v>
      </c>
      <c r="E2174" s="7">
        <f>IF(Q2174&gt;0,RANK(Q2174,(P2174:R2174,S2174:AG2174)),0)</f>
        <v>0</v>
      </c>
      <c r="F2174" s="7">
        <f>IF(R2174&gt;0,RANK(R2174,(P2174:R2174,S2174:AG2174)),0)</f>
        <v>1</v>
      </c>
      <c r="G2174" s="7">
        <f>IF(S2174&gt;0,RANK(S2174,(P2174:R2174,S2174:AG2174)),0)</f>
        <v>5</v>
      </c>
      <c r="H2174" s="49">
        <f t="shared" si="1220"/>
        <v>70</v>
      </c>
      <c r="I2174" s="178">
        <f t="shared" si="1216"/>
        <v>4.3640897755610975E-2</v>
      </c>
      <c r="J2174" s="2"/>
      <c r="K2174" s="2">
        <f t="shared" si="1221"/>
        <v>0.43703241895261846</v>
      </c>
      <c r="L2174" s="2">
        <f t="shared" si="1222"/>
        <v>0</v>
      </c>
      <c r="M2174" s="2">
        <f t="shared" si="1223"/>
        <v>0.48067331670822944</v>
      </c>
      <c r="N2174" s="2">
        <f t="shared" si="1224"/>
        <v>1.4962593516209476E-2</v>
      </c>
      <c r="O2174" s="2">
        <f t="shared" si="1225"/>
        <v>6.7331670822942627E-2</v>
      </c>
      <c r="P2174" s="1">
        <v>701</v>
      </c>
      <c r="R2174" s="1">
        <v>771</v>
      </c>
      <c r="S2174" s="1">
        <v>24</v>
      </c>
      <c r="V2174" s="1">
        <v>31</v>
      </c>
      <c r="Z2174" s="1">
        <f t="shared" si="1226"/>
        <v>4</v>
      </c>
      <c r="AA2174" s="1">
        <v>11</v>
      </c>
      <c r="AB2174" s="1">
        <v>15</v>
      </c>
      <c r="AC2174" s="1">
        <v>47</v>
      </c>
      <c r="AI2174" s="7">
        <f t="shared" si="1227"/>
        <v>0</v>
      </c>
      <c r="AJ2174" s="7">
        <f t="shared" si="1228"/>
        <v>0</v>
      </c>
      <c r="AK2174" s="7">
        <f t="shared" si="1229"/>
        <v>3</v>
      </c>
      <c r="AL2174" s="7">
        <f t="shared" si="1230"/>
        <v>0</v>
      </c>
      <c r="AM2174" s="2">
        <f t="shared" si="1231"/>
        <v>0</v>
      </c>
      <c r="AN2174" s="2">
        <f t="shared" si="1232"/>
        <v>0</v>
      </c>
      <c r="AO2174" s="2">
        <f t="shared" si="1233"/>
        <v>1.9326683291770574E-2</v>
      </c>
      <c r="AP2174" s="2">
        <f t="shared" si="1234"/>
        <v>0</v>
      </c>
      <c r="AR2174" t="str">
        <f t="shared" si="1217"/>
        <v>Brewster</v>
      </c>
      <c r="AS2174" t="s">
        <v>2</v>
      </c>
      <c r="AT2174" s="182">
        <v>23</v>
      </c>
      <c r="AV2174" s="98">
        <v>48</v>
      </c>
      <c r="AW2174" s="100">
        <v>43</v>
      </c>
      <c r="AX2174" s="106">
        <f t="shared" si="1235"/>
        <v>48043</v>
      </c>
      <c r="AZ2174" s="7" t="s">
        <v>2975</v>
      </c>
      <c r="BA2174" t="s">
        <v>3208</v>
      </c>
      <c r="CD2174">
        <v>4</v>
      </c>
    </row>
    <row r="2175" spans="1:82" hidden="1" outlineLevel="1">
      <c r="A2175" t="s">
        <v>2824</v>
      </c>
      <c r="B2175" t="s">
        <v>2</v>
      </c>
      <c r="C2175" s="1">
        <f t="shared" si="1219"/>
        <v>28</v>
      </c>
      <c r="D2175" s="7">
        <f>IF(P2175&gt;0,RANK(P2175,(P2175:R2175,S2175:AG2175)),0)</f>
        <v>1</v>
      </c>
      <c r="E2175" s="7">
        <f>IF(Q2175&gt;0,RANK(Q2175,(P2175:R2175,S2175:AG2175)),0)</f>
        <v>0</v>
      </c>
      <c r="F2175" s="7">
        <f>IF(R2175&gt;0,RANK(R2175,(P2175:R2175,S2175:AG2175)),0)</f>
        <v>2</v>
      </c>
      <c r="G2175" s="7">
        <f>IF(S2175&gt;0,RANK(S2175,(P2175:R2175,S2175:AG2175)),0)</f>
        <v>0</v>
      </c>
      <c r="H2175" s="49">
        <f t="shared" si="1220"/>
        <v>5</v>
      </c>
      <c r="I2175" s="178">
        <f t="shared" si="1216"/>
        <v>0.17857142857142858</v>
      </c>
      <c r="J2175" s="2"/>
      <c r="K2175" s="2">
        <f t="shared" si="1221"/>
        <v>0.5714285714285714</v>
      </c>
      <c r="L2175" s="2">
        <f t="shared" si="1222"/>
        <v>0</v>
      </c>
      <c r="M2175" s="2">
        <f t="shared" si="1223"/>
        <v>0.39285714285714285</v>
      </c>
      <c r="N2175" s="2">
        <f t="shared" si="1224"/>
        <v>0</v>
      </c>
      <c r="O2175" s="2">
        <f t="shared" si="1225"/>
        <v>3.5714285714285754E-2</v>
      </c>
      <c r="P2175" s="1">
        <v>16</v>
      </c>
      <c r="R2175" s="1">
        <v>11</v>
      </c>
      <c r="S2175" s="1">
        <v>0</v>
      </c>
      <c r="V2175" s="1">
        <v>1</v>
      </c>
      <c r="Z2175" s="1">
        <f t="shared" si="1226"/>
        <v>0</v>
      </c>
      <c r="AA2175" s="1">
        <v>0</v>
      </c>
      <c r="AB2175" s="1">
        <v>0</v>
      </c>
      <c r="AC2175" s="1">
        <v>0</v>
      </c>
      <c r="AI2175" s="7">
        <f t="shared" si="1227"/>
        <v>0</v>
      </c>
      <c r="AJ2175" s="7">
        <f t="shared" si="1228"/>
        <v>0</v>
      </c>
      <c r="AK2175" s="7">
        <f t="shared" si="1229"/>
        <v>3</v>
      </c>
      <c r="AL2175" s="7">
        <f t="shared" si="1230"/>
        <v>0</v>
      </c>
      <c r="AM2175" s="2">
        <f t="shared" si="1231"/>
        <v>0</v>
      </c>
      <c r="AN2175" s="2">
        <f t="shared" si="1232"/>
        <v>0</v>
      </c>
      <c r="AO2175" s="2">
        <f t="shared" si="1233"/>
        <v>3.5714285714285712E-2</v>
      </c>
      <c r="AP2175" s="2">
        <f t="shared" si="1234"/>
        <v>0</v>
      </c>
      <c r="AR2175" t="str">
        <f t="shared" si="1217"/>
        <v>Briscoe</v>
      </c>
      <c r="AS2175" t="s">
        <v>2</v>
      </c>
      <c r="AT2175" s="182">
        <v>13</v>
      </c>
      <c r="AV2175" s="98">
        <v>48</v>
      </c>
      <c r="AW2175" s="100">
        <v>45</v>
      </c>
      <c r="AX2175" s="106">
        <f t="shared" si="1235"/>
        <v>48045</v>
      </c>
      <c r="AZ2175" s="7" t="s">
        <v>2975</v>
      </c>
      <c r="BA2175" t="s">
        <v>3208</v>
      </c>
      <c r="CD2175">
        <v>0</v>
      </c>
    </row>
    <row r="2176" spans="1:82" hidden="1" outlineLevel="1">
      <c r="A2176" t="s">
        <v>3186</v>
      </c>
      <c r="B2176" t="s">
        <v>2</v>
      </c>
      <c r="C2176" s="1">
        <f t="shared" si="1219"/>
        <v>2156</v>
      </c>
      <c r="D2176" s="7">
        <f>IF(P2176&gt;0,RANK(P2176,(P2176:R2176,S2176:AG2176)),0)</f>
        <v>1</v>
      </c>
      <c r="E2176" s="7">
        <f>IF(Q2176&gt;0,RANK(Q2176,(P2176:R2176,S2176:AG2176)),0)</f>
        <v>0</v>
      </c>
      <c r="F2176" s="7">
        <f>IF(R2176&gt;0,RANK(R2176,(P2176:R2176,S2176:AG2176)),0)</f>
        <v>2</v>
      </c>
      <c r="G2176" s="7">
        <f>IF(S2176&gt;0,RANK(S2176,(P2176:R2176,S2176:AG2176)),0)</f>
        <v>4</v>
      </c>
      <c r="H2176" s="49">
        <f t="shared" si="1220"/>
        <v>1241</v>
      </c>
      <c r="I2176" s="178">
        <f t="shared" si="1216"/>
        <v>0.57560296846011128</v>
      </c>
      <c r="J2176" s="2"/>
      <c r="K2176" s="2">
        <f t="shared" si="1221"/>
        <v>0.74350649350649356</v>
      </c>
      <c r="L2176" s="2">
        <f t="shared" si="1222"/>
        <v>0</v>
      </c>
      <c r="M2176" s="2">
        <f t="shared" si="1223"/>
        <v>0.1679035250463822</v>
      </c>
      <c r="N2176" s="2">
        <f t="shared" si="1224"/>
        <v>1.1131725417439703E-2</v>
      </c>
      <c r="O2176" s="2">
        <f t="shared" si="1225"/>
        <v>7.7458256029684536E-2</v>
      </c>
      <c r="P2176" s="1">
        <v>1603</v>
      </c>
      <c r="R2176" s="1">
        <v>362</v>
      </c>
      <c r="S2176" s="1">
        <v>24</v>
      </c>
      <c r="V2176" s="1">
        <v>13</v>
      </c>
      <c r="Z2176" s="1">
        <f t="shared" si="1226"/>
        <v>9</v>
      </c>
      <c r="AA2176" s="1">
        <v>11</v>
      </c>
      <c r="AB2176" s="1">
        <v>15</v>
      </c>
      <c r="AC2176" s="1">
        <v>119</v>
      </c>
      <c r="AI2176" s="7">
        <f t="shared" si="1227"/>
        <v>0</v>
      </c>
      <c r="AJ2176" s="7">
        <f t="shared" si="1228"/>
        <v>0</v>
      </c>
      <c r="AK2176" s="7">
        <f t="shared" si="1229"/>
        <v>4</v>
      </c>
      <c r="AL2176" s="7">
        <f t="shared" si="1230"/>
        <v>0</v>
      </c>
      <c r="AM2176" s="2">
        <f t="shared" si="1231"/>
        <v>0</v>
      </c>
      <c r="AN2176" s="2">
        <f t="shared" si="1232"/>
        <v>0</v>
      </c>
      <c r="AO2176" s="2">
        <f t="shared" si="1233"/>
        <v>6.0296846011131727E-3</v>
      </c>
      <c r="AP2176" s="2">
        <f t="shared" si="1234"/>
        <v>0</v>
      </c>
      <c r="AR2176" t="str">
        <f t="shared" si="1217"/>
        <v>Brooks</v>
      </c>
      <c r="AS2176" t="s">
        <v>2</v>
      </c>
      <c r="AT2176" s="182">
        <v>15</v>
      </c>
      <c r="AV2176" s="98">
        <v>48</v>
      </c>
      <c r="AW2176" s="100">
        <v>47</v>
      </c>
      <c r="AX2176" s="106">
        <f t="shared" si="1235"/>
        <v>48047</v>
      </c>
      <c r="AZ2176" s="7" t="s">
        <v>2975</v>
      </c>
      <c r="BA2176" t="s">
        <v>3208</v>
      </c>
      <c r="CD2176">
        <v>9</v>
      </c>
    </row>
    <row r="2177" spans="1:82" hidden="1" outlineLevel="1">
      <c r="A2177" t="s">
        <v>2647</v>
      </c>
      <c r="B2177" t="s">
        <v>2</v>
      </c>
      <c r="C2177" s="1">
        <f t="shared" si="1219"/>
        <v>545</v>
      </c>
      <c r="D2177" s="7">
        <f>IF(P2177&gt;0,RANK(P2177,(P2177:R2177,S2177:AG2177)),0)</f>
        <v>1</v>
      </c>
      <c r="E2177" s="7">
        <f>IF(Q2177&gt;0,RANK(Q2177,(P2177:R2177,S2177:AG2177)),0)</f>
        <v>0</v>
      </c>
      <c r="F2177" s="7">
        <f>IF(R2177&gt;0,RANK(R2177,(P2177:R2177,S2177:AG2177)),0)</f>
        <v>2</v>
      </c>
      <c r="G2177" s="7">
        <f>IF(S2177&gt;0,RANK(S2177,(P2177:R2177,S2177:AG2177)),0)</f>
        <v>4</v>
      </c>
      <c r="H2177" s="49">
        <f t="shared" si="1220"/>
        <v>107</v>
      </c>
      <c r="I2177" s="178">
        <f t="shared" si="1216"/>
        <v>0.19633027522935781</v>
      </c>
      <c r="J2177" s="2"/>
      <c r="K2177" s="2">
        <f t="shared" si="1221"/>
        <v>0.58532110091743117</v>
      </c>
      <c r="L2177" s="2">
        <f t="shared" si="1222"/>
        <v>0</v>
      </c>
      <c r="M2177" s="2">
        <f t="shared" si="1223"/>
        <v>0.38899082568807342</v>
      </c>
      <c r="N2177" s="2">
        <f t="shared" si="1224"/>
        <v>7.3394495412844041E-3</v>
      </c>
      <c r="O2177" s="2">
        <f t="shared" si="1225"/>
        <v>1.834862385321101E-2</v>
      </c>
      <c r="P2177" s="1">
        <v>319</v>
      </c>
      <c r="R2177" s="1">
        <v>212</v>
      </c>
      <c r="S2177" s="1">
        <v>4</v>
      </c>
      <c r="V2177" s="1">
        <v>5</v>
      </c>
      <c r="Z2177" s="1">
        <f t="shared" si="1226"/>
        <v>0</v>
      </c>
      <c r="AA2177" s="1">
        <v>2</v>
      </c>
      <c r="AB2177" s="1">
        <v>0</v>
      </c>
      <c r="AC2177" s="1">
        <v>3</v>
      </c>
      <c r="AI2177" s="7">
        <f t="shared" si="1227"/>
        <v>0</v>
      </c>
      <c r="AJ2177" s="7">
        <f t="shared" si="1228"/>
        <v>0</v>
      </c>
      <c r="AK2177" s="7">
        <f t="shared" si="1229"/>
        <v>3</v>
      </c>
      <c r="AL2177" s="7">
        <f t="shared" si="1230"/>
        <v>0</v>
      </c>
      <c r="AM2177" s="2">
        <f t="shared" si="1231"/>
        <v>0</v>
      </c>
      <c r="AN2177" s="2">
        <f t="shared" si="1232"/>
        <v>0</v>
      </c>
      <c r="AO2177" s="2">
        <f t="shared" si="1233"/>
        <v>9.1743119266055051E-3</v>
      </c>
      <c r="AP2177" s="2">
        <f t="shared" si="1234"/>
        <v>0</v>
      </c>
      <c r="AR2177" t="str">
        <f t="shared" si="1217"/>
        <v>Brown</v>
      </c>
      <c r="AS2177" t="s">
        <v>2</v>
      </c>
      <c r="AT2177" s="182">
        <v>11</v>
      </c>
      <c r="AV2177" s="98">
        <v>48</v>
      </c>
      <c r="AW2177" s="100">
        <v>49</v>
      </c>
      <c r="AX2177" s="106">
        <f t="shared" si="1235"/>
        <v>48049</v>
      </c>
      <c r="AZ2177" s="7" t="s">
        <v>2975</v>
      </c>
      <c r="BA2177" t="s">
        <v>3208</v>
      </c>
      <c r="CD2177">
        <v>0</v>
      </c>
    </row>
    <row r="2178" spans="1:82" hidden="1" outlineLevel="1">
      <c r="A2178" t="s">
        <v>119</v>
      </c>
      <c r="B2178" t="s">
        <v>2</v>
      </c>
      <c r="C2178" s="1">
        <f t="shared" si="1219"/>
        <v>634</v>
      </c>
      <c r="D2178" s="7">
        <f>IF(P2178&gt;0,RANK(P2178,(P2178:R2178,S2178:AG2178)),0)</f>
        <v>1</v>
      </c>
      <c r="E2178" s="7">
        <f>IF(Q2178&gt;0,RANK(Q2178,(P2178:R2178,S2178:AG2178)),0)</f>
        <v>0</v>
      </c>
      <c r="F2178" s="7">
        <f>IF(R2178&gt;0,RANK(R2178,(P2178:R2178,S2178:AG2178)),0)</f>
        <v>2</v>
      </c>
      <c r="G2178" s="7">
        <f>IF(S2178&gt;0,RANK(S2178,(P2178:R2178,S2178:AG2178)),0)</f>
        <v>3</v>
      </c>
      <c r="H2178" s="49">
        <f t="shared" si="1220"/>
        <v>320</v>
      </c>
      <c r="I2178" s="178">
        <f t="shared" si="1216"/>
        <v>0.50473186119873814</v>
      </c>
      <c r="J2178" s="2"/>
      <c r="K2178" s="2">
        <f t="shared" si="1221"/>
        <v>0.73974763406940058</v>
      </c>
      <c r="L2178" s="2">
        <f t="shared" si="1222"/>
        <v>0</v>
      </c>
      <c r="M2178" s="2">
        <f t="shared" si="1223"/>
        <v>0.23501577287066247</v>
      </c>
      <c r="N2178" s="2">
        <f t="shared" si="1224"/>
        <v>1.1041009463722398E-2</v>
      </c>
      <c r="O2178" s="2">
        <f t="shared" si="1225"/>
        <v>1.4195583596214548E-2</v>
      </c>
      <c r="P2178" s="1">
        <v>469</v>
      </c>
      <c r="R2178" s="1">
        <v>149</v>
      </c>
      <c r="S2178" s="1">
        <v>7</v>
      </c>
      <c r="V2178" s="1">
        <v>5</v>
      </c>
      <c r="Z2178" s="1">
        <f t="shared" si="1226"/>
        <v>0</v>
      </c>
      <c r="AA2178" s="1">
        <v>0</v>
      </c>
      <c r="AB2178" s="1">
        <v>0</v>
      </c>
      <c r="AC2178" s="1">
        <v>4</v>
      </c>
      <c r="AI2178" s="7">
        <f t="shared" si="1227"/>
        <v>0</v>
      </c>
      <c r="AJ2178" s="7">
        <f t="shared" si="1228"/>
        <v>0</v>
      </c>
      <c r="AK2178" s="7">
        <f t="shared" si="1229"/>
        <v>4</v>
      </c>
      <c r="AL2178" s="7">
        <f t="shared" si="1230"/>
        <v>0</v>
      </c>
      <c r="AM2178" s="2">
        <f t="shared" si="1231"/>
        <v>0</v>
      </c>
      <c r="AN2178" s="2">
        <f t="shared" si="1232"/>
        <v>0</v>
      </c>
      <c r="AO2178" s="2">
        <f t="shared" si="1233"/>
        <v>7.8864353312302835E-3</v>
      </c>
      <c r="AP2178" s="2">
        <f t="shared" si="1234"/>
        <v>0</v>
      </c>
      <c r="AR2178" t="str">
        <f t="shared" si="1217"/>
        <v>Burleson</v>
      </c>
      <c r="AS2178" t="s">
        <v>2</v>
      </c>
      <c r="AT2178" s="182">
        <v>17</v>
      </c>
      <c r="AV2178" s="98">
        <v>48</v>
      </c>
      <c r="AW2178" s="100">
        <v>51</v>
      </c>
      <c r="AX2178" s="106">
        <f t="shared" si="1235"/>
        <v>48051</v>
      </c>
      <c r="AZ2178" s="7" t="s">
        <v>2975</v>
      </c>
      <c r="BA2178" t="s">
        <v>3208</v>
      </c>
      <c r="CD2178">
        <v>0</v>
      </c>
    </row>
    <row r="2179" spans="1:82" hidden="1" outlineLevel="1">
      <c r="A2179" t="s">
        <v>1394</v>
      </c>
      <c r="B2179" t="s">
        <v>2</v>
      </c>
      <c r="C2179" s="1">
        <f t="shared" si="1219"/>
        <v>1477</v>
      </c>
      <c r="D2179" s="7">
        <f>IF(P2179&gt;0,RANK(P2179,(P2179:R2179,S2179:AG2179)),0)</f>
        <v>1</v>
      </c>
      <c r="E2179" s="7">
        <f>IF(Q2179&gt;0,RANK(Q2179,(P2179:R2179,S2179:AG2179)),0)</f>
        <v>0</v>
      </c>
      <c r="F2179" s="7">
        <f>IF(R2179&gt;0,RANK(R2179,(P2179:R2179,S2179:AG2179)),0)</f>
        <v>2</v>
      </c>
      <c r="G2179" s="7">
        <f>IF(S2179&gt;0,RANK(S2179,(P2179:R2179,S2179:AG2179)),0)</f>
        <v>3</v>
      </c>
      <c r="H2179" s="49">
        <f t="shared" si="1220"/>
        <v>298</v>
      </c>
      <c r="I2179" s="178">
        <f t="shared" si="1216"/>
        <v>0.20176032498307381</v>
      </c>
      <c r="J2179" s="2"/>
      <c r="K2179" s="2">
        <f t="shared" si="1221"/>
        <v>0.59444820582261337</v>
      </c>
      <c r="L2179" s="2">
        <f t="shared" si="1222"/>
        <v>0</v>
      </c>
      <c r="M2179" s="2">
        <f t="shared" si="1223"/>
        <v>0.39268788083953959</v>
      </c>
      <c r="N2179" s="2">
        <f t="shared" si="1224"/>
        <v>4.062288422477996E-3</v>
      </c>
      <c r="O2179" s="2">
        <f t="shared" si="1225"/>
        <v>8.8016249153690367E-3</v>
      </c>
      <c r="P2179" s="1">
        <v>878</v>
      </c>
      <c r="R2179" s="1">
        <v>580</v>
      </c>
      <c r="S2179" s="1">
        <v>6</v>
      </c>
      <c r="V2179" s="1">
        <v>5</v>
      </c>
      <c r="Z2179" s="1">
        <f t="shared" si="1226"/>
        <v>3</v>
      </c>
      <c r="AA2179" s="1">
        <v>0</v>
      </c>
      <c r="AB2179" s="1">
        <v>2</v>
      </c>
      <c r="AC2179" s="1">
        <v>3</v>
      </c>
      <c r="AI2179" s="7">
        <f t="shared" si="1227"/>
        <v>0</v>
      </c>
      <c r="AJ2179" s="7">
        <f t="shared" si="1228"/>
        <v>0</v>
      </c>
      <c r="AK2179" s="7">
        <f t="shared" si="1229"/>
        <v>4</v>
      </c>
      <c r="AL2179" s="7">
        <f t="shared" si="1230"/>
        <v>0</v>
      </c>
      <c r="AM2179" s="2">
        <f t="shared" si="1231"/>
        <v>0</v>
      </c>
      <c r="AN2179" s="2">
        <f t="shared" si="1232"/>
        <v>0</v>
      </c>
      <c r="AO2179" s="2">
        <f t="shared" si="1233"/>
        <v>3.3852403520649968E-3</v>
      </c>
      <c r="AP2179" s="2">
        <f t="shared" si="1234"/>
        <v>0</v>
      </c>
      <c r="AR2179" t="str">
        <f t="shared" si="1217"/>
        <v>Burnet</v>
      </c>
      <c r="AS2179" t="s">
        <v>2</v>
      </c>
      <c r="AT2179" s="182">
        <v>25</v>
      </c>
      <c r="AV2179" s="98">
        <v>48</v>
      </c>
      <c r="AW2179" s="100">
        <v>53</v>
      </c>
      <c r="AX2179" s="106">
        <f t="shared" si="1235"/>
        <v>48053</v>
      </c>
      <c r="AZ2179" s="7" t="s">
        <v>2975</v>
      </c>
      <c r="BA2179" t="s">
        <v>3208</v>
      </c>
      <c r="CD2179">
        <v>3</v>
      </c>
    </row>
    <row r="2180" spans="1:82" hidden="1" outlineLevel="1">
      <c r="A2180" t="s">
        <v>466</v>
      </c>
      <c r="B2180" t="s">
        <v>2</v>
      </c>
      <c r="C2180" s="1">
        <f t="shared" si="1219"/>
        <v>2335</v>
      </c>
      <c r="D2180" s="7">
        <f>IF(P2180&gt;0,RANK(P2180,(P2180:R2180,S2180:AG2180)),0)</f>
        <v>1</v>
      </c>
      <c r="E2180" s="7">
        <f>IF(Q2180&gt;0,RANK(Q2180,(P2180:R2180,S2180:AG2180)),0)</f>
        <v>0</v>
      </c>
      <c r="F2180" s="7">
        <f>IF(R2180&gt;0,RANK(R2180,(P2180:R2180,S2180:AG2180)),0)</f>
        <v>2</v>
      </c>
      <c r="G2180" s="7">
        <f>IF(S2180&gt;0,RANK(S2180,(P2180:R2180,S2180:AG2180)),0)</f>
        <v>3</v>
      </c>
      <c r="H2180" s="49">
        <f t="shared" si="1220"/>
        <v>801</v>
      </c>
      <c r="I2180" s="178">
        <f t="shared" si="1216"/>
        <v>0.34304068522483938</v>
      </c>
      <c r="J2180" s="2"/>
      <c r="K2180" s="2">
        <f t="shared" si="1221"/>
        <v>0.660813704496788</v>
      </c>
      <c r="L2180" s="2">
        <f t="shared" si="1222"/>
        <v>0</v>
      </c>
      <c r="M2180" s="2">
        <f t="shared" si="1223"/>
        <v>0.31777301927194862</v>
      </c>
      <c r="N2180" s="2">
        <f t="shared" si="1224"/>
        <v>8.1370449678800864E-3</v>
      </c>
      <c r="O2180" s="2">
        <f t="shared" si="1225"/>
        <v>1.3276231263383292E-2</v>
      </c>
      <c r="P2180" s="1">
        <v>1543</v>
      </c>
      <c r="R2180" s="1">
        <v>742</v>
      </c>
      <c r="S2180" s="1">
        <v>19</v>
      </c>
      <c r="V2180" s="1">
        <v>9</v>
      </c>
      <c r="Z2180" s="1">
        <f t="shared" si="1226"/>
        <v>1</v>
      </c>
      <c r="AA2180" s="1">
        <v>6</v>
      </c>
      <c r="AB2180" s="1">
        <v>2</v>
      </c>
      <c r="AC2180" s="1">
        <v>13</v>
      </c>
      <c r="AI2180" s="7">
        <f t="shared" si="1227"/>
        <v>0</v>
      </c>
      <c r="AJ2180" s="7">
        <f t="shared" si="1228"/>
        <v>0</v>
      </c>
      <c r="AK2180" s="7">
        <f t="shared" si="1229"/>
        <v>4</v>
      </c>
      <c r="AL2180" s="7">
        <f t="shared" si="1230"/>
        <v>0</v>
      </c>
      <c r="AM2180" s="2">
        <f t="shared" si="1231"/>
        <v>0</v>
      </c>
      <c r="AN2180" s="2">
        <f t="shared" si="1232"/>
        <v>0</v>
      </c>
      <c r="AO2180" s="2">
        <f t="shared" si="1233"/>
        <v>3.854389721627409E-3</v>
      </c>
      <c r="AP2180" s="2">
        <f t="shared" si="1234"/>
        <v>0</v>
      </c>
      <c r="AR2180" t="str">
        <f t="shared" si="1217"/>
        <v>Caldwell</v>
      </c>
      <c r="AS2180" t="s">
        <v>2</v>
      </c>
      <c r="AT2180" s="182"/>
      <c r="AV2180" s="98">
        <v>48</v>
      </c>
      <c r="AW2180" s="100">
        <v>55</v>
      </c>
      <c r="AX2180" s="106">
        <f t="shared" si="1235"/>
        <v>48055</v>
      </c>
      <c r="AZ2180" s="7" t="s">
        <v>2975</v>
      </c>
      <c r="BA2180" t="s">
        <v>3208</v>
      </c>
      <c r="CD2180">
        <v>1</v>
      </c>
    </row>
    <row r="2181" spans="1:82" hidden="1" outlineLevel="1">
      <c r="A2181" t="s">
        <v>1942</v>
      </c>
      <c r="B2181" t="s">
        <v>2</v>
      </c>
      <c r="C2181" s="1">
        <f t="shared" si="1219"/>
        <v>1065</v>
      </c>
      <c r="D2181" s="7">
        <f>IF(P2181&gt;0,RANK(P2181,(P2181:R2181,S2181:AG2181)),0)</f>
        <v>1</v>
      </c>
      <c r="E2181" s="7">
        <f>IF(Q2181&gt;0,RANK(Q2181,(P2181:R2181,S2181:AG2181)),0)</f>
        <v>0</v>
      </c>
      <c r="F2181" s="7">
        <f>IF(R2181&gt;0,RANK(R2181,(P2181:R2181,S2181:AG2181)),0)</f>
        <v>2</v>
      </c>
      <c r="G2181" s="7">
        <f>IF(S2181&gt;0,RANK(S2181,(P2181:R2181,S2181:AG2181)),0)</f>
        <v>5</v>
      </c>
      <c r="H2181" s="49">
        <f t="shared" si="1220"/>
        <v>404</v>
      </c>
      <c r="I2181" s="178">
        <f t="shared" si="1216"/>
        <v>0.37934272300469485</v>
      </c>
      <c r="J2181" s="2"/>
      <c r="K2181" s="2">
        <f t="shared" si="1221"/>
        <v>0.66572769953051647</v>
      </c>
      <c r="L2181" s="2">
        <f t="shared" si="1222"/>
        <v>0</v>
      </c>
      <c r="M2181" s="2">
        <f t="shared" si="1223"/>
        <v>0.28638497652582162</v>
      </c>
      <c r="N2181" s="2">
        <f t="shared" si="1224"/>
        <v>7.5117370892018778E-3</v>
      </c>
      <c r="O2181" s="2">
        <f t="shared" si="1225"/>
        <v>4.0375586854460029E-2</v>
      </c>
      <c r="P2181" s="1">
        <v>709</v>
      </c>
      <c r="R2181" s="1">
        <v>305</v>
      </c>
      <c r="S2181" s="1">
        <v>8</v>
      </c>
      <c r="V2181" s="1">
        <v>10</v>
      </c>
      <c r="Z2181" s="1">
        <f t="shared" si="1226"/>
        <v>5</v>
      </c>
      <c r="AA2181" s="1">
        <v>7</v>
      </c>
      <c r="AB2181" s="1">
        <v>5</v>
      </c>
      <c r="AC2181" s="1">
        <v>16</v>
      </c>
      <c r="AI2181" s="7">
        <f t="shared" si="1227"/>
        <v>0</v>
      </c>
      <c r="AJ2181" s="7">
        <f t="shared" si="1228"/>
        <v>0</v>
      </c>
      <c r="AK2181" s="7">
        <f t="shared" si="1229"/>
        <v>3</v>
      </c>
      <c r="AL2181" s="7">
        <f t="shared" si="1230"/>
        <v>0</v>
      </c>
      <c r="AM2181" s="2">
        <f t="shared" si="1231"/>
        <v>0</v>
      </c>
      <c r="AN2181" s="2">
        <f t="shared" si="1232"/>
        <v>0</v>
      </c>
      <c r="AO2181" s="2">
        <f t="shared" si="1233"/>
        <v>9.3896713615023476E-3</v>
      </c>
      <c r="AP2181" s="2">
        <f t="shared" si="1234"/>
        <v>0</v>
      </c>
      <c r="AR2181" t="str">
        <f t="shared" si="1217"/>
        <v>Calhoun</v>
      </c>
      <c r="AS2181" t="s">
        <v>2</v>
      </c>
      <c r="AT2181" s="182">
        <v>27</v>
      </c>
      <c r="AV2181" s="98">
        <v>48</v>
      </c>
      <c r="AW2181" s="100">
        <v>57</v>
      </c>
      <c r="AX2181" s="106">
        <f t="shared" si="1235"/>
        <v>48057</v>
      </c>
      <c r="AZ2181" s="7" t="s">
        <v>2975</v>
      </c>
      <c r="BA2181" t="s">
        <v>3208</v>
      </c>
      <c r="CD2181">
        <v>5</v>
      </c>
    </row>
    <row r="2182" spans="1:82" hidden="1" outlineLevel="1">
      <c r="A2182" t="s">
        <v>934</v>
      </c>
      <c r="B2182" t="s">
        <v>2</v>
      </c>
      <c r="C2182" s="1">
        <f t="shared" si="1219"/>
        <v>197</v>
      </c>
      <c r="D2182" s="7">
        <f>IF(P2182&gt;0,RANK(P2182,(P2182:R2182,S2182:AG2182)),0)</f>
        <v>2</v>
      </c>
      <c r="E2182" s="7">
        <f>IF(Q2182&gt;0,RANK(Q2182,(P2182:R2182,S2182:AG2182)),0)</f>
        <v>0</v>
      </c>
      <c r="F2182" s="7">
        <f>IF(R2182&gt;0,RANK(R2182,(P2182:R2182,S2182:AG2182)),0)</f>
        <v>1</v>
      </c>
      <c r="G2182" s="7">
        <f>IF(S2182&gt;0,RANK(S2182,(P2182:R2182,S2182:AG2182)),0)</f>
        <v>4</v>
      </c>
      <c r="H2182" s="49">
        <f t="shared" si="1220"/>
        <v>17</v>
      </c>
      <c r="I2182" s="178">
        <f t="shared" si="1216"/>
        <v>8.6294416243654817E-2</v>
      </c>
      <c r="J2182" s="2"/>
      <c r="K2182" s="2">
        <f t="shared" si="1221"/>
        <v>0.44162436548223349</v>
      </c>
      <c r="L2182" s="2">
        <f t="shared" si="1222"/>
        <v>0</v>
      </c>
      <c r="M2182" s="2">
        <f t="shared" si="1223"/>
        <v>0.52791878172588835</v>
      </c>
      <c r="N2182" s="2">
        <f t="shared" si="1224"/>
        <v>5.076142131979695E-3</v>
      </c>
      <c r="O2182" s="2">
        <f t="shared" si="1225"/>
        <v>2.5380710659898456E-2</v>
      </c>
      <c r="P2182" s="1">
        <v>87</v>
      </c>
      <c r="R2182" s="1">
        <v>104</v>
      </c>
      <c r="S2182" s="1">
        <v>1</v>
      </c>
      <c r="V2182" s="1">
        <v>0</v>
      </c>
      <c r="Z2182" s="1">
        <f t="shared" si="1226"/>
        <v>1</v>
      </c>
      <c r="AA2182" s="1">
        <v>2</v>
      </c>
      <c r="AB2182" s="1">
        <v>1</v>
      </c>
      <c r="AC2182" s="1">
        <v>1</v>
      </c>
      <c r="AI2182" s="7">
        <f t="shared" si="1227"/>
        <v>0</v>
      </c>
      <c r="AJ2182" s="7">
        <f t="shared" si="1228"/>
        <v>0</v>
      </c>
      <c r="AK2182" s="7">
        <f t="shared" si="1229"/>
        <v>0</v>
      </c>
      <c r="AL2182" s="7">
        <f t="shared" si="1230"/>
        <v>0</v>
      </c>
      <c r="AM2182" s="2">
        <f t="shared" si="1231"/>
        <v>0</v>
      </c>
      <c r="AN2182" s="2">
        <f t="shared" si="1232"/>
        <v>0</v>
      </c>
      <c r="AO2182" s="2">
        <f t="shared" si="1233"/>
        <v>0</v>
      </c>
      <c r="AP2182" s="2">
        <f t="shared" si="1234"/>
        <v>0</v>
      </c>
      <c r="AR2182" t="str">
        <f t="shared" si="1217"/>
        <v>Callahan</v>
      </c>
      <c r="AS2182" t="s">
        <v>2</v>
      </c>
      <c r="AT2182" s="182">
        <v>11</v>
      </c>
      <c r="AV2182" s="98">
        <v>48</v>
      </c>
      <c r="AW2182" s="100">
        <v>59</v>
      </c>
      <c r="AX2182" s="106">
        <f t="shared" si="1235"/>
        <v>48059</v>
      </c>
      <c r="AZ2182" s="7" t="s">
        <v>2975</v>
      </c>
      <c r="BA2182" t="s">
        <v>3208</v>
      </c>
      <c r="CD2182">
        <v>1</v>
      </c>
    </row>
    <row r="2183" spans="1:82" hidden="1" outlineLevel="1">
      <c r="A2183" t="s">
        <v>1993</v>
      </c>
      <c r="B2183" t="s">
        <v>2</v>
      </c>
      <c r="C2183" s="1">
        <f t="shared" si="1219"/>
        <v>29807</v>
      </c>
      <c r="D2183" s="7">
        <f>IF(P2183&gt;0,RANK(P2183,(P2183:R2183,S2183:AG2183)),0)</f>
        <v>1</v>
      </c>
      <c r="E2183" s="7">
        <f>IF(Q2183&gt;0,RANK(Q2183,(P2183:R2183,S2183:AG2183)),0)</f>
        <v>0</v>
      </c>
      <c r="F2183" s="7">
        <f>IF(R2183&gt;0,RANK(R2183,(P2183:R2183,S2183:AG2183)),0)</f>
        <v>2</v>
      </c>
      <c r="G2183" s="7">
        <f>IF(S2183&gt;0,RANK(S2183,(P2183:R2183,S2183:AG2183)),0)</f>
        <v>4</v>
      </c>
      <c r="H2183" s="49">
        <f t="shared" si="1220"/>
        <v>12012</v>
      </c>
      <c r="I2183" s="178">
        <f t="shared" si="1216"/>
        <v>0.402992585634247</v>
      </c>
      <c r="J2183" s="2"/>
      <c r="K2183" s="2">
        <f t="shared" si="1221"/>
        <v>0.68212164927701546</v>
      </c>
      <c r="L2183" s="2">
        <f t="shared" si="1222"/>
        <v>0</v>
      </c>
      <c r="M2183" s="2">
        <f t="shared" si="1223"/>
        <v>0.27912906364276846</v>
      </c>
      <c r="N2183" s="2">
        <f t="shared" si="1224"/>
        <v>5.9717516019726913E-3</v>
      </c>
      <c r="O2183" s="2">
        <f t="shared" si="1225"/>
        <v>3.2777535478243386E-2</v>
      </c>
      <c r="P2183" s="1">
        <v>20332</v>
      </c>
      <c r="R2183" s="1">
        <v>8320</v>
      </c>
      <c r="S2183" s="1">
        <v>178</v>
      </c>
      <c r="V2183" s="1">
        <v>99</v>
      </c>
      <c r="Z2183" s="1">
        <f t="shared" si="1226"/>
        <v>94</v>
      </c>
      <c r="AA2183" s="1">
        <v>76</v>
      </c>
      <c r="AB2183" s="1">
        <v>60</v>
      </c>
      <c r="AC2183" s="1">
        <v>648</v>
      </c>
      <c r="AI2183" s="7">
        <f t="shared" si="1227"/>
        <v>0</v>
      </c>
      <c r="AJ2183" s="7">
        <f t="shared" si="1228"/>
        <v>0</v>
      </c>
      <c r="AK2183" s="7">
        <f t="shared" si="1229"/>
        <v>4</v>
      </c>
      <c r="AL2183" s="7">
        <f t="shared" si="1230"/>
        <v>0</v>
      </c>
      <c r="AM2183" s="2">
        <f t="shared" si="1231"/>
        <v>0</v>
      </c>
      <c r="AN2183" s="2">
        <f t="shared" si="1232"/>
        <v>0</v>
      </c>
      <c r="AO2183" s="2">
        <f t="shared" si="1233"/>
        <v>3.3213674640185193E-3</v>
      </c>
      <c r="AP2183" s="2">
        <f t="shared" si="1234"/>
        <v>0</v>
      </c>
      <c r="AR2183" t="str">
        <f t="shared" si="1217"/>
        <v>Cameron</v>
      </c>
      <c r="AS2183" t="s">
        <v>2</v>
      </c>
      <c r="AT2183" s="182">
        <v>34</v>
      </c>
      <c r="AV2183" s="98">
        <v>48</v>
      </c>
      <c r="AW2183" s="100">
        <v>61</v>
      </c>
      <c r="AX2183" s="106">
        <f t="shared" si="1235"/>
        <v>48061</v>
      </c>
      <c r="AZ2183" s="7" t="s">
        <v>2975</v>
      </c>
      <c r="BA2183" t="s">
        <v>3208</v>
      </c>
      <c r="CD2183">
        <v>94</v>
      </c>
    </row>
    <row r="2184" spans="1:82" hidden="1" outlineLevel="1">
      <c r="A2184" t="s">
        <v>977</v>
      </c>
      <c r="B2184" t="s">
        <v>2</v>
      </c>
      <c r="C2184" s="1">
        <f t="shared" si="1219"/>
        <v>632</v>
      </c>
      <c r="D2184" s="7">
        <f>IF(P2184&gt;0,RANK(P2184,(P2184:R2184,S2184:AG2184)),0)</f>
        <v>1</v>
      </c>
      <c r="E2184" s="7">
        <f>IF(Q2184&gt;0,RANK(Q2184,(P2184:R2184,S2184:AG2184)),0)</f>
        <v>0</v>
      </c>
      <c r="F2184" s="7">
        <f>IF(R2184&gt;0,RANK(R2184,(P2184:R2184,S2184:AG2184)),0)</f>
        <v>2</v>
      </c>
      <c r="G2184" s="7">
        <f>IF(S2184&gt;0,RANK(S2184,(P2184:R2184,S2184:AG2184)),0)</f>
        <v>6</v>
      </c>
      <c r="H2184" s="49">
        <f t="shared" si="1220"/>
        <v>350</v>
      </c>
      <c r="I2184" s="178">
        <f t="shared" si="1216"/>
        <v>0.55379746835443033</v>
      </c>
      <c r="J2184" s="2"/>
      <c r="K2184" s="2">
        <f t="shared" si="1221"/>
        <v>0.76582278481012656</v>
      </c>
      <c r="L2184" s="2">
        <f t="shared" si="1222"/>
        <v>0</v>
      </c>
      <c r="M2184" s="2">
        <f t="shared" si="1223"/>
        <v>0.21202531645569619</v>
      </c>
      <c r="N2184" s="2">
        <f t="shared" si="1224"/>
        <v>3.1645569620253164E-3</v>
      </c>
      <c r="O2184" s="2">
        <f t="shared" si="1225"/>
        <v>1.8987341772151934E-2</v>
      </c>
      <c r="P2184" s="1">
        <v>484</v>
      </c>
      <c r="R2184" s="1">
        <v>134</v>
      </c>
      <c r="S2184" s="1">
        <v>2</v>
      </c>
      <c r="V2184" s="1">
        <v>1</v>
      </c>
      <c r="Z2184" s="1">
        <f t="shared" si="1226"/>
        <v>3</v>
      </c>
      <c r="AA2184" s="1">
        <v>3</v>
      </c>
      <c r="AB2184" s="1">
        <v>2</v>
      </c>
      <c r="AC2184" s="1">
        <v>3</v>
      </c>
      <c r="AI2184" s="7">
        <f t="shared" si="1227"/>
        <v>0</v>
      </c>
      <c r="AJ2184" s="7">
        <f t="shared" si="1228"/>
        <v>0</v>
      </c>
      <c r="AK2184" s="7">
        <f t="shared" si="1229"/>
        <v>5</v>
      </c>
      <c r="AL2184" s="7">
        <f t="shared" si="1230"/>
        <v>0</v>
      </c>
      <c r="AM2184" s="2">
        <f t="shared" si="1231"/>
        <v>0</v>
      </c>
      <c r="AN2184" s="2">
        <f t="shared" si="1232"/>
        <v>0</v>
      </c>
      <c r="AO2184" s="2">
        <f t="shared" si="1233"/>
        <v>1.5822784810126582E-3</v>
      </c>
      <c r="AP2184" s="2">
        <f t="shared" si="1234"/>
        <v>0</v>
      </c>
      <c r="AR2184" t="str">
        <f t="shared" si="1217"/>
        <v>Camp</v>
      </c>
      <c r="AS2184" t="s">
        <v>2</v>
      </c>
      <c r="AT2184" s="182">
        <v>4</v>
      </c>
      <c r="AV2184" s="98">
        <v>48</v>
      </c>
      <c r="AW2184" s="100">
        <v>63</v>
      </c>
      <c r="AX2184" s="106">
        <f t="shared" si="1235"/>
        <v>48063</v>
      </c>
      <c r="AZ2184" s="7" t="s">
        <v>2975</v>
      </c>
      <c r="BA2184" t="s">
        <v>3208</v>
      </c>
      <c r="CD2184">
        <v>3</v>
      </c>
    </row>
    <row r="2185" spans="1:82" hidden="1" outlineLevel="1">
      <c r="A2185" t="s">
        <v>2711</v>
      </c>
      <c r="B2185" t="s">
        <v>2</v>
      </c>
      <c r="C2185" s="1">
        <f t="shared" si="1219"/>
        <v>80</v>
      </c>
      <c r="D2185" s="7">
        <f>IF(P2185&gt;0,RANK(P2185,(P2185:R2185,S2185:AG2185)),0)</f>
        <v>1</v>
      </c>
      <c r="E2185" s="7">
        <f>IF(Q2185&gt;0,RANK(Q2185,(P2185:R2185,S2185:AG2185)),0)</f>
        <v>0</v>
      </c>
      <c r="F2185" s="7">
        <f>IF(R2185&gt;0,RANK(R2185,(P2185:R2185,S2185:AG2185)),0)</f>
        <v>2</v>
      </c>
      <c r="G2185" s="7">
        <f>IF(S2185&gt;0,RANK(S2185,(P2185:R2185,S2185:AG2185)),0)</f>
        <v>0</v>
      </c>
      <c r="H2185" s="49">
        <f t="shared" si="1220"/>
        <v>20</v>
      </c>
      <c r="I2185" s="178">
        <f t="shared" si="1216"/>
        <v>0.25</v>
      </c>
      <c r="J2185" s="2"/>
      <c r="K2185" s="2">
        <f t="shared" si="1221"/>
        <v>0.625</v>
      </c>
      <c r="L2185" s="2">
        <f t="shared" si="1222"/>
        <v>0</v>
      </c>
      <c r="M2185" s="2">
        <f t="shared" si="1223"/>
        <v>0.375</v>
      </c>
      <c r="N2185" s="2">
        <f t="shared" si="1224"/>
        <v>0</v>
      </c>
      <c r="O2185" s="2">
        <f t="shared" si="1225"/>
        <v>0</v>
      </c>
      <c r="P2185" s="1">
        <v>50</v>
      </c>
      <c r="R2185" s="1">
        <v>30</v>
      </c>
      <c r="S2185" s="1">
        <v>0</v>
      </c>
      <c r="V2185" s="1">
        <v>0</v>
      </c>
      <c r="Z2185" s="1">
        <f t="shared" si="1226"/>
        <v>0</v>
      </c>
      <c r="AA2185" s="1">
        <v>0</v>
      </c>
      <c r="AB2185" s="1">
        <v>0</v>
      </c>
      <c r="AC2185" s="1">
        <v>0</v>
      </c>
      <c r="AI2185" s="7">
        <f t="shared" si="1227"/>
        <v>0</v>
      </c>
      <c r="AJ2185" s="7">
        <f t="shared" si="1228"/>
        <v>0</v>
      </c>
      <c r="AK2185" s="7">
        <f t="shared" si="1229"/>
        <v>0</v>
      </c>
      <c r="AL2185" s="7">
        <f t="shared" si="1230"/>
        <v>0</v>
      </c>
      <c r="AM2185" s="2">
        <f t="shared" si="1231"/>
        <v>0</v>
      </c>
      <c r="AN2185" s="2">
        <f t="shared" si="1232"/>
        <v>0</v>
      </c>
      <c r="AO2185" s="2">
        <f t="shared" si="1233"/>
        <v>0</v>
      </c>
      <c r="AP2185" s="2">
        <f t="shared" si="1234"/>
        <v>0</v>
      </c>
      <c r="AR2185" t="str">
        <f t="shared" si="1217"/>
        <v>Carson</v>
      </c>
      <c r="AS2185" t="s">
        <v>2</v>
      </c>
      <c r="AT2185" s="182">
        <v>13</v>
      </c>
      <c r="AV2185" s="98">
        <v>48</v>
      </c>
      <c r="AW2185" s="100">
        <v>65</v>
      </c>
      <c r="AX2185" s="106">
        <f t="shared" si="1235"/>
        <v>48065</v>
      </c>
      <c r="AZ2185" s="7" t="s">
        <v>2975</v>
      </c>
      <c r="BA2185" t="s">
        <v>3208</v>
      </c>
      <c r="CD2185">
        <v>0</v>
      </c>
    </row>
    <row r="2186" spans="1:82" hidden="1" outlineLevel="1">
      <c r="A2186" t="s">
        <v>1426</v>
      </c>
      <c r="B2186" t="s">
        <v>2</v>
      </c>
      <c r="C2186" s="1">
        <f t="shared" si="1219"/>
        <v>1065</v>
      </c>
      <c r="D2186" s="7">
        <f>IF(P2186&gt;0,RANK(P2186,(P2186:R2186,S2186:AG2186)),0)</f>
        <v>1</v>
      </c>
      <c r="E2186" s="7">
        <f>IF(Q2186&gt;0,RANK(Q2186,(P2186:R2186,S2186:AG2186)),0)</f>
        <v>0</v>
      </c>
      <c r="F2186" s="7">
        <f>IF(R2186&gt;0,RANK(R2186,(P2186:R2186,S2186:AG2186)),0)</f>
        <v>2</v>
      </c>
      <c r="G2186" s="7">
        <f>IF(S2186&gt;0,RANK(S2186,(P2186:R2186,S2186:AG2186)),0)</f>
        <v>4</v>
      </c>
      <c r="H2186" s="49">
        <f t="shared" si="1220"/>
        <v>513</v>
      </c>
      <c r="I2186" s="178">
        <f t="shared" si="1216"/>
        <v>0.48169014084507045</v>
      </c>
      <c r="J2186" s="2"/>
      <c r="K2186" s="2">
        <f t="shared" si="1221"/>
        <v>0.73051643192488258</v>
      </c>
      <c r="L2186" s="2">
        <f t="shared" si="1222"/>
        <v>0</v>
      </c>
      <c r="M2186" s="2">
        <f t="shared" si="1223"/>
        <v>0.24882629107981222</v>
      </c>
      <c r="N2186" s="2">
        <f t="shared" si="1224"/>
        <v>3.7558685446009389E-3</v>
      </c>
      <c r="O2186" s="2">
        <f t="shared" si="1225"/>
        <v>1.6901408450704262E-2</v>
      </c>
      <c r="P2186" s="1">
        <v>778</v>
      </c>
      <c r="R2186" s="1">
        <v>265</v>
      </c>
      <c r="S2186" s="1">
        <v>4</v>
      </c>
      <c r="V2186" s="1">
        <v>2</v>
      </c>
      <c r="Z2186" s="1">
        <f t="shared" si="1226"/>
        <v>3</v>
      </c>
      <c r="AA2186" s="1">
        <v>8</v>
      </c>
      <c r="AB2186" s="1">
        <v>2</v>
      </c>
      <c r="AC2186" s="1">
        <v>3</v>
      </c>
      <c r="AI2186" s="7">
        <f t="shared" si="1227"/>
        <v>0</v>
      </c>
      <c r="AJ2186" s="7">
        <f t="shared" si="1228"/>
        <v>0</v>
      </c>
      <c r="AK2186" s="7">
        <f t="shared" si="1229"/>
        <v>5</v>
      </c>
      <c r="AL2186" s="7">
        <f t="shared" si="1230"/>
        <v>0</v>
      </c>
      <c r="AM2186" s="2">
        <f t="shared" si="1231"/>
        <v>0</v>
      </c>
      <c r="AN2186" s="2">
        <f t="shared" si="1232"/>
        <v>0</v>
      </c>
      <c r="AO2186" s="2">
        <f t="shared" si="1233"/>
        <v>1.8779342723004694E-3</v>
      </c>
      <c r="AP2186" s="2">
        <f t="shared" si="1234"/>
        <v>0</v>
      </c>
      <c r="AR2186" t="str">
        <f t="shared" si="1217"/>
        <v>Cass</v>
      </c>
      <c r="AS2186" t="s">
        <v>2</v>
      </c>
      <c r="AT2186" s="182">
        <v>4</v>
      </c>
      <c r="AV2186" s="98">
        <v>48</v>
      </c>
      <c r="AW2186" s="100">
        <v>67</v>
      </c>
      <c r="AX2186" s="106">
        <f t="shared" si="1235"/>
        <v>48067</v>
      </c>
      <c r="AZ2186" s="7" t="s">
        <v>2975</v>
      </c>
      <c r="BA2186" t="s">
        <v>3208</v>
      </c>
      <c r="CD2186">
        <v>3</v>
      </c>
    </row>
    <row r="2187" spans="1:82" hidden="1" outlineLevel="1">
      <c r="A2187" t="s">
        <v>2712</v>
      </c>
      <c r="B2187" t="s">
        <v>2</v>
      </c>
      <c r="C2187" s="1">
        <f t="shared" si="1219"/>
        <v>172</v>
      </c>
      <c r="D2187" s="7">
        <f>IF(P2187&gt;0,RANK(P2187,(P2187:R2187,S2187:AG2187)),0)</f>
        <v>1</v>
      </c>
      <c r="E2187" s="7">
        <f>IF(Q2187&gt;0,RANK(Q2187,(P2187:R2187,S2187:AG2187)),0)</f>
        <v>0</v>
      </c>
      <c r="F2187" s="7">
        <f>IF(R2187&gt;0,RANK(R2187,(P2187:R2187,S2187:AG2187)),0)</f>
        <v>2</v>
      </c>
      <c r="G2187" s="7">
        <f>IF(S2187&gt;0,RANK(S2187,(P2187:R2187,S2187:AG2187)),0)</f>
        <v>0</v>
      </c>
      <c r="H2187" s="49">
        <f t="shared" si="1220"/>
        <v>87</v>
      </c>
      <c r="I2187" s="178">
        <f t="shared" si="1216"/>
        <v>0.5058139534883721</v>
      </c>
      <c r="J2187" s="2"/>
      <c r="K2187" s="2">
        <f t="shared" si="1221"/>
        <v>0.73837209302325579</v>
      </c>
      <c r="L2187" s="2">
        <f t="shared" si="1222"/>
        <v>0</v>
      </c>
      <c r="M2187" s="2">
        <f t="shared" si="1223"/>
        <v>0.23255813953488372</v>
      </c>
      <c r="N2187" s="2">
        <f t="shared" si="1224"/>
        <v>0</v>
      </c>
      <c r="O2187" s="2">
        <f t="shared" si="1225"/>
        <v>2.9069767441860489E-2</v>
      </c>
      <c r="P2187" s="1">
        <v>127</v>
      </c>
      <c r="R2187" s="1">
        <v>40</v>
      </c>
      <c r="S2187" s="1">
        <v>0</v>
      </c>
      <c r="V2187" s="1">
        <v>0</v>
      </c>
      <c r="Z2187" s="1">
        <f t="shared" si="1226"/>
        <v>0</v>
      </c>
      <c r="AA2187" s="1">
        <v>0</v>
      </c>
      <c r="AB2187" s="1">
        <v>0</v>
      </c>
      <c r="AC2187" s="1">
        <v>5</v>
      </c>
      <c r="AI2187" s="7">
        <f t="shared" si="1227"/>
        <v>0</v>
      </c>
      <c r="AJ2187" s="7">
        <f t="shared" si="1228"/>
        <v>0</v>
      </c>
      <c r="AK2187" s="7">
        <f t="shared" si="1229"/>
        <v>0</v>
      </c>
      <c r="AL2187" s="7">
        <f t="shared" si="1230"/>
        <v>0</v>
      </c>
      <c r="AM2187" s="2">
        <f t="shared" si="1231"/>
        <v>0</v>
      </c>
      <c r="AN2187" s="2">
        <f t="shared" si="1232"/>
        <v>0</v>
      </c>
      <c r="AO2187" s="2">
        <f t="shared" si="1233"/>
        <v>0</v>
      </c>
      <c r="AP2187" s="2">
        <f t="shared" si="1234"/>
        <v>0</v>
      </c>
      <c r="AR2187" t="str">
        <f t="shared" si="1217"/>
        <v>Castro</v>
      </c>
      <c r="AS2187" t="s">
        <v>2</v>
      </c>
      <c r="AT2187" s="182">
        <v>19</v>
      </c>
      <c r="AV2187" s="98">
        <v>48</v>
      </c>
      <c r="AW2187" s="100">
        <v>69</v>
      </c>
      <c r="AX2187" s="106">
        <f t="shared" si="1235"/>
        <v>48069</v>
      </c>
      <c r="AZ2187" s="7" t="s">
        <v>2975</v>
      </c>
      <c r="BA2187" t="s">
        <v>3208</v>
      </c>
      <c r="CD2187">
        <v>0</v>
      </c>
    </row>
    <row r="2188" spans="1:82" hidden="1" outlineLevel="1">
      <c r="A2188" t="s">
        <v>3184</v>
      </c>
      <c r="B2188" t="s">
        <v>2</v>
      </c>
      <c r="C2188" s="1">
        <f t="shared" si="1219"/>
        <v>1014</v>
      </c>
      <c r="D2188" s="7">
        <f>IF(P2188&gt;0,RANK(P2188,(P2188:R2188,S2188:AG2188)),0)</f>
        <v>1</v>
      </c>
      <c r="E2188" s="7">
        <f>IF(Q2188&gt;0,RANK(Q2188,(P2188:R2188,S2188:AG2188)),0)</f>
        <v>0</v>
      </c>
      <c r="F2188" s="7">
        <f>IF(R2188&gt;0,RANK(R2188,(P2188:R2188,S2188:AG2188)),0)</f>
        <v>2</v>
      </c>
      <c r="G2188" s="7">
        <f>IF(S2188&gt;0,RANK(S2188,(P2188:R2188,S2188:AG2188)),0)</f>
        <v>5</v>
      </c>
      <c r="H2188" s="49">
        <f t="shared" si="1220"/>
        <v>393</v>
      </c>
      <c r="I2188" s="178">
        <f t="shared" si="1216"/>
        <v>0.3875739644970414</v>
      </c>
      <c r="J2188" s="2"/>
      <c r="K2188" s="2">
        <f t="shared" si="1221"/>
        <v>0.67850098619329391</v>
      </c>
      <c r="L2188" s="2">
        <f t="shared" si="1222"/>
        <v>0</v>
      </c>
      <c r="M2188" s="2">
        <f t="shared" si="1223"/>
        <v>0.29092702169625245</v>
      </c>
      <c r="N2188" s="2">
        <f t="shared" si="1224"/>
        <v>5.9171597633136093E-3</v>
      </c>
      <c r="O2188" s="2">
        <f t="shared" si="1225"/>
        <v>2.465483234714003E-2</v>
      </c>
      <c r="P2188" s="1">
        <v>688</v>
      </c>
      <c r="R2188" s="1">
        <v>295</v>
      </c>
      <c r="S2188" s="1">
        <v>6</v>
      </c>
      <c r="V2188" s="1">
        <v>7</v>
      </c>
      <c r="Z2188" s="1">
        <f t="shared" si="1226"/>
        <v>3</v>
      </c>
      <c r="AA2188" s="1">
        <v>3</v>
      </c>
      <c r="AB2188" s="1">
        <v>7</v>
      </c>
      <c r="AC2188" s="1">
        <v>5</v>
      </c>
      <c r="AI2188" s="7">
        <f t="shared" si="1227"/>
        <v>0</v>
      </c>
      <c r="AJ2188" s="7">
        <f t="shared" si="1228"/>
        <v>0</v>
      </c>
      <c r="AK2188" s="7">
        <f t="shared" si="1229"/>
        <v>3</v>
      </c>
      <c r="AL2188" s="7">
        <f t="shared" si="1230"/>
        <v>0</v>
      </c>
      <c r="AM2188" s="2">
        <f t="shared" si="1231"/>
        <v>0</v>
      </c>
      <c r="AN2188" s="2">
        <f t="shared" si="1232"/>
        <v>0</v>
      </c>
      <c r="AO2188" s="2">
        <f t="shared" si="1233"/>
        <v>6.9033530571992107E-3</v>
      </c>
      <c r="AP2188" s="2">
        <f t="shared" si="1234"/>
        <v>0</v>
      </c>
      <c r="AR2188" t="str">
        <f t="shared" si="1217"/>
        <v>Chambers</v>
      </c>
      <c r="AS2188" t="s">
        <v>2</v>
      </c>
      <c r="AT2188" s="182">
        <v>36</v>
      </c>
      <c r="AV2188" s="98">
        <v>48</v>
      </c>
      <c r="AW2188" s="100">
        <v>71</v>
      </c>
      <c r="AX2188" s="106">
        <f t="shared" si="1235"/>
        <v>48071</v>
      </c>
      <c r="AZ2188" s="7" t="s">
        <v>2975</v>
      </c>
      <c r="BA2188" t="s">
        <v>3208</v>
      </c>
      <c r="CD2188">
        <v>3</v>
      </c>
    </row>
    <row r="2189" spans="1:82" hidden="1" outlineLevel="1">
      <c r="A2189" t="s">
        <v>11</v>
      </c>
      <c r="B2189" t="s">
        <v>2</v>
      </c>
      <c r="C2189" s="1">
        <f t="shared" si="1219"/>
        <v>1335</v>
      </c>
      <c r="D2189" s="7">
        <f>IF(P2189&gt;0,RANK(P2189,(P2189:R2189,S2189:AG2189)),0)</f>
        <v>1</v>
      </c>
      <c r="E2189" s="7">
        <f>IF(Q2189&gt;0,RANK(Q2189,(P2189:R2189,S2189:AG2189)),0)</f>
        <v>0</v>
      </c>
      <c r="F2189" s="7">
        <f>IF(R2189&gt;0,RANK(R2189,(P2189:R2189,S2189:AG2189)),0)</f>
        <v>2</v>
      </c>
      <c r="G2189" s="7">
        <f>IF(S2189&gt;0,RANK(S2189,(P2189:R2189,S2189:AG2189)),0)</f>
        <v>4</v>
      </c>
      <c r="H2189" s="49">
        <f t="shared" si="1220"/>
        <v>666</v>
      </c>
      <c r="I2189" s="178">
        <f t="shared" si="1216"/>
        <v>0.49887640449438203</v>
      </c>
      <c r="J2189" s="2"/>
      <c r="K2189" s="2">
        <f t="shared" si="1221"/>
        <v>0.7415730337078652</v>
      </c>
      <c r="L2189" s="2">
        <f t="shared" si="1222"/>
        <v>0</v>
      </c>
      <c r="M2189" s="2">
        <f t="shared" si="1223"/>
        <v>0.24269662921348314</v>
      </c>
      <c r="N2189" s="2">
        <f t="shared" si="1224"/>
        <v>3.7453183520599251E-3</v>
      </c>
      <c r="O2189" s="2">
        <f t="shared" si="1225"/>
        <v>1.1985018726591726E-2</v>
      </c>
      <c r="P2189" s="1">
        <v>990</v>
      </c>
      <c r="R2189" s="1">
        <v>324</v>
      </c>
      <c r="S2189" s="1">
        <v>5</v>
      </c>
      <c r="V2189" s="1">
        <v>3</v>
      </c>
      <c r="Z2189" s="1">
        <f t="shared" si="1226"/>
        <v>5</v>
      </c>
      <c r="AA2189" s="1">
        <v>6</v>
      </c>
      <c r="AB2189" s="1">
        <v>1</v>
      </c>
      <c r="AC2189" s="1">
        <v>1</v>
      </c>
      <c r="AI2189" s="7">
        <f t="shared" si="1227"/>
        <v>0</v>
      </c>
      <c r="AJ2189" s="7">
        <f t="shared" si="1228"/>
        <v>0</v>
      </c>
      <c r="AK2189" s="7">
        <f t="shared" si="1229"/>
        <v>5</v>
      </c>
      <c r="AL2189" s="7">
        <f t="shared" si="1230"/>
        <v>0</v>
      </c>
      <c r="AM2189" s="2">
        <f t="shared" si="1231"/>
        <v>0</v>
      </c>
      <c r="AN2189" s="2">
        <f t="shared" si="1232"/>
        <v>0</v>
      </c>
      <c r="AO2189" s="2">
        <f t="shared" si="1233"/>
        <v>2.2471910112359553E-3</v>
      </c>
      <c r="AP2189" s="2">
        <f t="shared" si="1234"/>
        <v>0</v>
      </c>
      <c r="AR2189" t="str">
        <f t="shared" si="1217"/>
        <v>Cherokee</v>
      </c>
      <c r="AS2189" t="s">
        <v>2</v>
      </c>
      <c r="AT2189" s="182">
        <v>5</v>
      </c>
      <c r="AV2189" s="98">
        <v>48</v>
      </c>
      <c r="AW2189" s="100">
        <v>73</v>
      </c>
      <c r="AX2189" s="106">
        <f t="shared" si="1235"/>
        <v>48073</v>
      </c>
      <c r="AZ2189" s="7" t="s">
        <v>2975</v>
      </c>
      <c r="BA2189" t="s">
        <v>3208</v>
      </c>
      <c r="CD2189">
        <v>5</v>
      </c>
    </row>
    <row r="2190" spans="1:82" hidden="1" outlineLevel="1">
      <c r="A2190" t="s">
        <v>382</v>
      </c>
      <c r="B2190" t="s">
        <v>2</v>
      </c>
      <c r="C2190" s="1">
        <f t="shared" si="1219"/>
        <v>92</v>
      </c>
      <c r="D2190" s="7">
        <f>IF(P2190&gt;0,RANK(P2190,(P2190:R2190,S2190:AG2190)),0)</f>
        <v>1</v>
      </c>
      <c r="E2190" s="7">
        <f>IF(Q2190&gt;0,RANK(Q2190,(P2190:R2190,S2190:AG2190)),0)</f>
        <v>0</v>
      </c>
      <c r="F2190" s="7">
        <f>IF(R2190&gt;0,RANK(R2190,(P2190:R2190,S2190:AG2190)),0)</f>
        <v>2</v>
      </c>
      <c r="G2190" s="7">
        <f>IF(S2190&gt;0,RANK(S2190,(P2190:R2190,S2190:AG2190)),0)</f>
        <v>4</v>
      </c>
      <c r="H2190" s="49">
        <f t="shared" si="1220"/>
        <v>20</v>
      </c>
      <c r="I2190" s="178">
        <f t="shared" si="1216"/>
        <v>0.21739130434782608</v>
      </c>
      <c r="J2190" s="2"/>
      <c r="K2190" s="2">
        <f t="shared" si="1221"/>
        <v>0.58695652173913049</v>
      </c>
      <c r="L2190" s="2">
        <f t="shared" si="1222"/>
        <v>0</v>
      </c>
      <c r="M2190" s="2">
        <f t="shared" si="1223"/>
        <v>0.36956521739130432</v>
      </c>
      <c r="N2190" s="2">
        <f t="shared" si="1224"/>
        <v>1.0869565217391304E-2</v>
      </c>
      <c r="O2190" s="2">
        <f t="shared" si="1225"/>
        <v>3.2608695652173884E-2</v>
      </c>
      <c r="P2190" s="1">
        <v>54</v>
      </c>
      <c r="R2190" s="1">
        <v>34</v>
      </c>
      <c r="S2190" s="1">
        <v>1</v>
      </c>
      <c r="V2190" s="1">
        <v>0</v>
      </c>
      <c r="Z2190" s="1">
        <f t="shared" si="1226"/>
        <v>0</v>
      </c>
      <c r="AA2190" s="1">
        <v>2</v>
      </c>
      <c r="AB2190" s="1">
        <v>0</v>
      </c>
      <c r="AC2190" s="1">
        <v>1</v>
      </c>
      <c r="AI2190" s="7">
        <f t="shared" si="1227"/>
        <v>0</v>
      </c>
      <c r="AJ2190" s="7">
        <f t="shared" si="1228"/>
        <v>0</v>
      </c>
      <c r="AK2190" s="7">
        <f t="shared" si="1229"/>
        <v>0</v>
      </c>
      <c r="AL2190" s="7">
        <f t="shared" si="1230"/>
        <v>0</v>
      </c>
      <c r="AM2190" s="2">
        <f t="shared" si="1231"/>
        <v>0</v>
      </c>
      <c r="AN2190" s="2">
        <f t="shared" si="1232"/>
        <v>0</v>
      </c>
      <c r="AO2190" s="2">
        <f t="shared" si="1233"/>
        <v>0</v>
      </c>
      <c r="AP2190" s="2">
        <f t="shared" si="1234"/>
        <v>0</v>
      </c>
      <c r="AR2190" t="str">
        <f t="shared" si="1217"/>
        <v>Childress</v>
      </c>
      <c r="AS2190" t="s">
        <v>2</v>
      </c>
      <c r="AT2190" s="182">
        <v>13</v>
      </c>
      <c r="AV2190" s="98">
        <v>48</v>
      </c>
      <c r="AW2190" s="100">
        <v>75</v>
      </c>
      <c r="AX2190" s="106">
        <f t="shared" si="1235"/>
        <v>48075</v>
      </c>
      <c r="AZ2190" s="7" t="s">
        <v>2975</v>
      </c>
      <c r="BA2190" t="s">
        <v>3208</v>
      </c>
      <c r="CD2190">
        <v>0</v>
      </c>
    </row>
    <row r="2191" spans="1:82" hidden="1" outlineLevel="1">
      <c r="A2191" t="s">
        <v>1202</v>
      </c>
      <c r="B2191" t="s">
        <v>2</v>
      </c>
      <c r="C2191" s="1">
        <f t="shared" si="1219"/>
        <v>192</v>
      </c>
      <c r="D2191" s="7">
        <f>IF(P2191&gt;0,RANK(P2191,(P2191:R2191,S2191:AG2191)),0)</f>
        <v>1</v>
      </c>
      <c r="E2191" s="7">
        <f>IF(Q2191&gt;0,RANK(Q2191,(P2191:R2191,S2191:AG2191)),0)</f>
        <v>0</v>
      </c>
      <c r="F2191" s="7">
        <f>IF(R2191&gt;0,RANK(R2191,(P2191:R2191,S2191:AG2191)),0)</f>
        <v>2</v>
      </c>
      <c r="G2191" s="7">
        <f>IF(S2191&gt;0,RANK(S2191,(P2191:R2191,S2191:AG2191)),0)</f>
        <v>3</v>
      </c>
      <c r="H2191" s="49">
        <f t="shared" si="1220"/>
        <v>55</v>
      </c>
      <c r="I2191" s="178">
        <f t="shared" si="1216"/>
        <v>0.28645833333333331</v>
      </c>
      <c r="J2191" s="2"/>
      <c r="K2191" s="2">
        <f t="shared" si="1221"/>
        <v>0.625</v>
      </c>
      <c r="L2191" s="2">
        <f t="shared" si="1222"/>
        <v>0</v>
      </c>
      <c r="M2191" s="2">
        <f t="shared" si="1223"/>
        <v>0.33854166666666669</v>
      </c>
      <c r="N2191" s="2">
        <f t="shared" si="1224"/>
        <v>2.0833333333333332E-2</v>
      </c>
      <c r="O2191" s="2">
        <f t="shared" si="1225"/>
        <v>1.5624999999999983E-2</v>
      </c>
      <c r="P2191" s="1">
        <v>120</v>
      </c>
      <c r="R2191" s="1">
        <v>65</v>
      </c>
      <c r="S2191" s="1">
        <v>4</v>
      </c>
      <c r="V2191" s="1">
        <v>3</v>
      </c>
      <c r="Z2191" s="1">
        <f t="shared" si="1226"/>
        <v>0</v>
      </c>
      <c r="AA2191" s="1">
        <v>0</v>
      </c>
      <c r="AB2191" s="1">
        <v>0</v>
      </c>
      <c r="AC2191" s="1">
        <v>0</v>
      </c>
      <c r="AI2191" s="7">
        <f t="shared" si="1227"/>
        <v>0</v>
      </c>
      <c r="AJ2191" s="7">
        <f t="shared" si="1228"/>
        <v>0</v>
      </c>
      <c r="AK2191" s="7">
        <f t="shared" si="1229"/>
        <v>4</v>
      </c>
      <c r="AL2191" s="7">
        <f t="shared" si="1230"/>
        <v>0</v>
      </c>
      <c r="AM2191" s="2">
        <f t="shared" si="1231"/>
        <v>0</v>
      </c>
      <c r="AN2191" s="2">
        <f t="shared" si="1232"/>
        <v>0</v>
      </c>
      <c r="AO2191" s="2">
        <f t="shared" si="1233"/>
        <v>1.5625E-2</v>
      </c>
      <c r="AP2191" s="2">
        <f t="shared" si="1234"/>
        <v>0</v>
      </c>
      <c r="AR2191" t="str">
        <f t="shared" si="1217"/>
        <v>Clay</v>
      </c>
      <c r="AS2191" t="s">
        <v>2</v>
      </c>
      <c r="AT2191" s="182">
        <v>13</v>
      </c>
      <c r="AV2191" s="98">
        <v>48</v>
      </c>
      <c r="AW2191" s="100">
        <v>77</v>
      </c>
      <c r="AX2191" s="106">
        <f t="shared" si="1235"/>
        <v>48077</v>
      </c>
      <c r="AZ2191" s="7" t="s">
        <v>2975</v>
      </c>
      <c r="BA2191" t="s">
        <v>3208</v>
      </c>
      <c r="CD2191">
        <v>0</v>
      </c>
    </row>
    <row r="2192" spans="1:82" hidden="1" outlineLevel="1">
      <c r="A2192" t="s">
        <v>621</v>
      </c>
      <c r="B2192" t="s">
        <v>2</v>
      </c>
      <c r="C2192" s="1">
        <f t="shared" si="1219"/>
        <v>8</v>
      </c>
      <c r="D2192" s="7">
        <f>IF(P2192&gt;0,RANK(P2192,(P2192:R2192,S2192:AG2192)),0)</f>
        <v>1</v>
      </c>
      <c r="E2192" s="7">
        <f>IF(Q2192&gt;0,RANK(Q2192,(P2192:R2192,S2192:AG2192)),0)</f>
        <v>0</v>
      </c>
      <c r="F2192" s="7">
        <f>IF(R2192&gt;0,RANK(R2192,(P2192:R2192,S2192:AG2192)),0)</f>
        <v>2</v>
      </c>
      <c r="G2192" s="7">
        <f>IF(S2192&gt;0,RANK(S2192,(P2192:R2192,S2192:AG2192)),0)</f>
        <v>0</v>
      </c>
      <c r="H2192" s="49">
        <f t="shared" si="1220"/>
        <v>1</v>
      </c>
      <c r="I2192" s="178">
        <f t="shared" si="1216"/>
        <v>0.125</v>
      </c>
      <c r="J2192" s="2"/>
      <c r="K2192" s="2">
        <f t="shared" si="1221"/>
        <v>0.5</v>
      </c>
      <c r="L2192" s="2">
        <f t="shared" si="1222"/>
        <v>0</v>
      </c>
      <c r="M2192" s="2">
        <f t="shared" si="1223"/>
        <v>0.375</v>
      </c>
      <c r="N2192" s="2">
        <f t="shared" si="1224"/>
        <v>0</v>
      </c>
      <c r="O2192" s="2">
        <f t="shared" si="1225"/>
        <v>0.125</v>
      </c>
      <c r="P2192" s="1">
        <v>4</v>
      </c>
      <c r="R2192" s="1">
        <v>3</v>
      </c>
      <c r="S2192" s="1">
        <v>0</v>
      </c>
      <c r="V2192" s="1">
        <v>0</v>
      </c>
      <c r="Z2192" s="1">
        <f t="shared" si="1226"/>
        <v>1</v>
      </c>
      <c r="AA2192" s="1">
        <v>0</v>
      </c>
      <c r="AB2192" s="1">
        <v>0</v>
      </c>
      <c r="AC2192" s="1">
        <v>0</v>
      </c>
      <c r="AI2192" s="7">
        <f t="shared" si="1227"/>
        <v>0</v>
      </c>
      <c r="AJ2192" s="7">
        <f t="shared" si="1228"/>
        <v>0</v>
      </c>
      <c r="AK2192" s="7">
        <f t="shared" si="1229"/>
        <v>0</v>
      </c>
      <c r="AL2192" s="7">
        <f t="shared" si="1230"/>
        <v>0</v>
      </c>
      <c r="AM2192" s="2">
        <f t="shared" si="1231"/>
        <v>0</v>
      </c>
      <c r="AN2192" s="2">
        <f t="shared" si="1232"/>
        <v>0</v>
      </c>
      <c r="AO2192" s="2">
        <f t="shared" si="1233"/>
        <v>0</v>
      </c>
      <c r="AP2192" s="2">
        <f t="shared" si="1234"/>
        <v>0</v>
      </c>
      <c r="AR2192" t="str">
        <f t="shared" si="1217"/>
        <v>Cochran</v>
      </c>
      <c r="AS2192" t="s">
        <v>2</v>
      </c>
      <c r="AT2192" s="182">
        <v>19</v>
      </c>
      <c r="AV2192" s="98">
        <v>48</v>
      </c>
      <c r="AW2192" s="100">
        <v>79</v>
      </c>
      <c r="AX2192" s="106">
        <f t="shared" si="1235"/>
        <v>48079</v>
      </c>
      <c r="AZ2192" s="7" t="s">
        <v>2975</v>
      </c>
      <c r="BA2192" t="s">
        <v>3208</v>
      </c>
      <c r="CD2192">
        <v>1</v>
      </c>
    </row>
    <row r="2193" spans="1:82" hidden="1" outlineLevel="1">
      <c r="A2193" t="s">
        <v>1085</v>
      </c>
      <c r="B2193" t="s">
        <v>2</v>
      </c>
      <c r="C2193" s="1">
        <f t="shared" si="1219"/>
        <v>52</v>
      </c>
      <c r="D2193" s="7">
        <f>IF(P2193&gt;0,RANK(P2193,(P2193:R2193,S2193:AG2193)),0)</f>
        <v>1</v>
      </c>
      <c r="E2193" s="7">
        <f>IF(Q2193&gt;0,RANK(Q2193,(P2193:R2193,S2193:AG2193)),0)</f>
        <v>0</v>
      </c>
      <c r="F2193" s="7">
        <f>IF(R2193&gt;0,RANK(R2193,(P2193:R2193,S2193:AG2193)),0)</f>
        <v>1</v>
      </c>
      <c r="G2193" s="7">
        <f>IF(S2193&gt;0,RANK(S2193,(P2193:R2193,S2193:AG2193)),0)</f>
        <v>3</v>
      </c>
      <c r="H2193" s="49">
        <f t="shared" si="1220"/>
        <v>0</v>
      </c>
      <c r="I2193" s="178">
        <f t="shared" si="1216"/>
        <v>0</v>
      </c>
      <c r="J2193" s="2"/>
      <c r="K2193" s="2">
        <f t="shared" si="1221"/>
        <v>0.48076923076923078</v>
      </c>
      <c r="L2193" s="2">
        <f t="shared" si="1222"/>
        <v>0</v>
      </c>
      <c r="M2193" s="2">
        <f t="shared" si="1223"/>
        <v>0.48076923076923078</v>
      </c>
      <c r="N2193" s="2">
        <f t="shared" si="1224"/>
        <v>1.9230769230769232E-2</v>
      </c>
      <c r="O2193" s="2">
        <f t="shared" si="1225"/>
        <v>1.9230769230769149E-2</v>
      </c>
      <c r="P2193" s="1">
        <v>25</v>
      </c>
      <c r="R2193" s="1">
        <v>25</v>
      </c>
      <c r="S2193" s="1">
        <v>1</v>
      </c>
      <c r="V2193" s="1">
        <v>0</v>
      </c>
      <c r="Z2193" s="1">
        <f t="shared" si="1226"/>
        <v>0</v>
      </c>
      <c r="AA2193" s="1">
        <v>0</v>
      </c>
      <c r="AB2193" s="1">
        <v>1</v>
      </c>
      <c r="AC2193" s="1">
        <v>0</v>
      </c>
      <c r="AI2193" s="7">
        <f t="shared" si="1227"/>
        <v>0</v>
      </c>
      <c r="AJ2193" s="7">
        <f t="shared" si="1228"/>
        <v>0</v>
      </c>
      <c r="AK2193" s="7">
        <f t="shared" si="1229"/>
        <v>0</v>
      </c>
      <c r="AL2193" s="7">
        <f t="shared" si="1230"/>
        <v>0</v>
      </c>
      <c r="AM2193" s="2">
        <f t="shared" si="1231"/>
        <v>0</v>
      </c>
      <c r="AN2193" s="2">
        <f t="shared" si="1232"/>
        <v>0</v>
      </c>
      <c r="AO2193" s="2">
        <f t="shared" si="1233"/>
        <v>0</v>
      </c>
      <c r="AP2193" s="2">
        <f t="shared" si="1234"/>
        <v>0</v>
      </c>
      <c r="AR2193" t="str">
        <f t="shared" si="1217"/>
        <v>Coke</v>
      </c>
      <c r="AS2193" t="s">
        <v>2</v>
      </c>
      <c r="AT2193" s="182">
        <v>11</v>
      </c>
      <c r="AV2193" s="98">
        <v>48</v>
      </c>
      <c r="AW2193" s="100">
        <v>81</v>
      </c>
      <c r="AX2193" s="106">
        <f t="shared" si="1235"/>
        <v>48081</v>
      </c>
      <c r="AZ2193" s="7" t="s">
        <v>2975</v>
      </c>
      <c r="BA2193" t="s">
        <v>3208</v>
      </c>
      <c r="CD2193">
        <v>0</v>
      </c>
    </row>
    <row r="2194" spans="1:82" hidden="1" outlineLevel="1">
      <c r="A2194" t="s">
        <v>1567</v>
      </c>
      <c r="B2194" t="s">
        <v>2</v>
      </c>
      <c r="C2194" s="1">
        <f t="shared" si="1219"/>
        <v>125</v>
      </c>
      <c r="D2194" s="7">
        <f>IF(P2194&gt;0,RANK(P2194,(P2194:R2194,S2194:AG2194)),0)</f>
        <v>1</v>
      </c>
      <c r="E2194" s="7">
        <f>IF(Q2194&gt;0,RANK(Q2194,(P2194:R2194,S2194:AG2194)),0)</f>
        <v>0</v>
      </c>
      <c r="F2194" s="7">
        <f>IF(R2194&gt;0,RANK(R2194,(P2194:R2194,S2194:AG2194)),0)</f>
        <v>2</v>
      </c>
      <c r="G2194" s="7">
        <f>IF(S2194&gt;0,RANK(S2194,(P2194:R2194,S2194:AG2194)),0)</f>
        <v>3</v>
      </c>
      <c r="H2194" s="49">
        <f t="shared" si="1220"/>
        <v>26</v>
      </c>
      <c r="I2194" s="178">
        <f t="shared" si="1216"/>
        <v>0.20799999999999999</v>
      </c>
      <c r="J2194" s="2"/>
      <c r="K2194" s="2">
        <f t="shared" si="1221"/>
        <v>0.6</v>
      </c>
      <c r="L2194" s="2">
        <f t="shared" si="1222"/>
        <v>0</v>
      </c>
      <c r="M2194" s="2">
        <f t="shared" si="1223"/>
        <v>0.39200000000000002</v>
      </c>
      <c r="N2194" s="2">
        <f t="shared" si="1224"/>
        <v>8.0000000000000002E-3</v>
      </c>
      <c r="O2194" s="2">
        <f t="shared" si="1225"/>
        <v>6.9388939039072284E-18</v>
      </c>
      <c r="P2194" s="1">
        <v>75</v>
      </c>
      <c r="R2194" s="1">
        <v>49</v>
      </c>
      <c r="S2194" s="1">
        <v>1</v>
      </c>
      <c r="V2194" s="1">
        <v>0</v>
      </c>
      <c r="Z2194" s="1">
        <f t="shared" si="1226"/>
        <v>0</v>
      </c>
      <c r="AA2194" s="1">
        <v>0</v>
      </c>
      <c r="AB2194" s="1">
        <v>0</v>
      </c>
      <c r="AC2194" s="1">
        <v>0</v>
      </c>
      <c r="AI2194" s="7">
        <f t="shared" si="1227"/>
        <v>0</v>
      </c>
      <c r="AJ2194" s="7">
        <f t="shared" si="1228"/>
        <v>0</v>
      </c>
      <c r="AK2194" s="7">
        <f t="shared" si="1229"/>
        <v>0</v>
      </c>
      <c r="AL2194" s="7">
        <f t="shared" si="1230"/>
        <v>0</v>
      </c>
      <c r="AM2194" s="2">
        <f t="shared" si="1231"/>
        <v>0</v>
      </c>
      <c r="AN2194" s="2">
        <f t="shared" si="1232"/>
        <v>0</v>
      </c>
      <c r="AO2194" s="2">
        <f t="shared" si="1233"/>
        <v>0</v>
      </c>
      <c r="AP2194" s="2">
        <f t="shared" si="1234"/>
        <v>0</v>
      </c>
      <c r="AR2194" t="str">
        <f t="shared" si="1217"/>
        <v>Coleman</v>
      </c>
      <c r="AS2194" t="s">
        <v>2</v>
      </c>
      <c r="AT2194" s="182">
        <v>11</v>
      </c>
      <c r="AV2194" s="98">
        <v>48</v>
      </c>
      <c r="AW2194" s="100">
        <v>83</v>
      </c>
      <c r="AX2194" s="106">
        <f t="shared" si="1235"/>
        <v>48083</v>
      </c>
      <c r="AZ2194" s="7" t="s">
        <v>2975</v>
      </c>
      <c r="BA2194" t="s">
        <v>3208</v>
      </c>
      <c r="CD2194">
        <v>0</v>
      </c>
    </row>
    <row r="2195" spans="1:82" hidden="1" outlineLevel="1">
      <c r="A2195" t="s">
        <v>2392</v>
      </c>
      <c r="B2195" t="s">
        <v>2</v>
      </c>
      <c r="C2195" s="1">
        <f t="shared" si="1219"/>
        <v>40034</v>
      </c>
      <c r="D2195" s="7">
        <f>IF(P2195&gt;0,RANK(P2195,(P2195:R2195,S2195:AG2195)),0)</f>
        <v>1</v>
      </c>
      <c r="E2195" s="7">
        <f>IF(Q2195&gt;0,RANK(Q2195,(P2195:R2195,S2195:AG2195)),0)</f>
        <v>0</v>
      </c>
      <c r="F2195" s="7">
        <f>IF(R2195&gt;0,RANK(R2195,(P2195:R2195,S2195:AG2195)),0)</f>
        <v>2</v>
      </c>
      <c r="G2195" s="7">
        <f>IF(S2195&gt;0,RANK(S2195,(P2195:R2195,S2195:AG2195)),0)</f>
        <v>3</v>
      </c>
      <c r="H2195" s="49">
        <f t="shared" si="1220"/>
        <v>7499</v>
      </c>
      <c r="I2195" s="178">
        <f t="shared" si="1216"/>
        <v>0.18731578158565221</v>
      </c>
      <c r="J2195" s="2"/>
      <c r="K2195" s="2">
        <f t="shared" si="1221"/>
        <v>0.59124743967627513</v>
      </c>
      <c r="L2195" s="2">
        <f t="shared" si="1222"/>
        <v>0</v>
      </c>
      <c r="M2195" s="2">
        <f t="shared" si="1223"/>
        <v>0.40393165809062298</v>
      </c>
      <c r="N2195" s="2">
        <f t="shared" si="1224"/>
        <v>1.6735774591597143E-3</v>
      </c>
      <c r="O2195" s="2">
        <f t="shared" si="1225"/>
        <v>3.1473247739421725E-3</v>
      </c>
      <c r="P2195" s="1">
        <v>23670</v>
      </c>
      <c r="R2195" s="1">
        <v>16171</v>
      </c>
      <c r="S2195" s="1">
        <v>67</v>
      </c>
      <c r="V2195" s="1">
        <v>25</v>
      </c>
      <c r="Z2195" s="1">
        <f t="shared" si="1226"/>
        <v>10</v>
      </c>
      <c r="AA2195" s="1">
        <v>46</v>
      </c>
      <c r="AB2195" s="1">
        <v>19</v>
      </c>
      <c r="AC2195" s="1">
        <v>26</v>
      </c>
      <c r="AI2195" s="7">
        <f t="shared" si="1227"/>
        <v>0</v>
      </c>
      <c r="AJ2195" s="7">
        <f t="shared" si="1228"/>
        <v>0</v>
      </c>
      <c r="AK2195" s="7">
        <f t="shared" si="1229"/>
        <v>4</v>
      </c>
      <c r="AL2195" s="7">
        <f t="shared" si="1230"/>
        <v>0</v>
      </c>
      <c r="AM2195" s="2">
        <f t="shared" si="1231"/>
        <v>0</v>
      </c>
      <c r="AN2195" s="2">
        <f t="shared" si="1232"/>
        <v>0</v>
      </c>
      <c r="AO2195" s="2">
        <f t="shared" si="1233"/>
        <v>6.2446920117899783E-4</v>
      </c>
      <c r="AP2195" s="2">
        <f t="shared" si="1234"/>
        <v>0</v>
      </c>
      <c r="AR2195" t="str">
        <f t="shared" si="1217"/>
        <v>Collin</v>
      </c>
      <c r="AS2195" t="s">
        <v>2</v>
      </c>
      <c r="AT2195" s="182"/>
      <c r="AV2195" s="98">
        <v>48</v>
      </c>
      <c r="AW2195" s="100">
        <v>85</v>
      </c>
      <c r="AX2195" s="106">
        <f t="shared" si="1235"/>
        <v>48085</v>
      </c>
      <c r="AZ2195" s="7" t="s">
        <v>2975</v>
      </c>
      <c r="BA2195" t="s">
        <v>3208</v>
      </c>
      <c r="CD2195">
        <v>10</v>
      </c>
    </row>
    <row r="2196" spans="1:82" hidden="1" outlineLevel="1">
      <c r="A2196" t="s">
        <v>57</v>
      </c>
      <c r="B2196" t="s">
        <v>2</v>
      </c>
      <c r="C2196" s="1">
        <f t="shared" si="1219"/>
        <v>61</v>
      </c>
      <c r="D2196" s="7">
        <f>IF(P2196&gt;0,RANK(P2196,(P2196:R2196,S2196:AG2196)),0)</f>
        <v>1</v>
      </c>
      <c r="E2196" s="7">
        <f>IF(Q2196&gt;0,RANK(Q2196,(P2196:R2196,S2196:AG2196)),0)</f>
        <v>0</v>
      </c>
      <c r="F2196" s="7">
        <f>IF(R2196&gt;0,RANK(R2196,(P2196:R2196,S2196:AG2196)),0)</f>
        <v>2</v>
      </c>
      <c r="G2196" s="7">
        <f>IF(S2196&gt;0,RANK(S2196,(P2196:R2196,S2196:AG2196)),0)</f>
        <v>0</v>
      </c>
      <c r="H2196" s="49">
        <f t="shared" si="1220"/>
        <v>12</v>
      </c>
      <c r="I2196" s="178">
        <f t="shared" ref="I2196:I2259" si="1236">H2196/C2196</f>
        <v>0.19672131147540983</v>
      </c>
      <c r="J2196" s="2"/>
      <c r="K2196" s="2">
        <f t="shared" si="1221"/>
        <v>0.5901639344262295</v>
      </c>
      <c r="L2196" s="2">
        <f t="shared" si="1222"/>
        <v>0</v>
      </c>
      <c r="M2196" s="2">
        <f t="shared" si="1223"/>
        <v>0.39344262295081966</v>
      </c>
      <c r="N2196" s="2">
        <f t="shared" si="1224"/>
        <v>0</v>
      </c>
      <c r="O2196" s="2">
        <f t="shared" si="1225"/>
        <v>1.6393442622950838E-2</v>
      </c>
      <c r="P2196" s="1">
        <v>36</v>
      </c>
      <c r="R2196" s="1">
        <v>24</v>
      </c>
      <c r="S2196" s="1">
        <v>0</v>
      </c>
      <c r="V2196" s="1">
        <v>1</v>
      </c>
      <c r="Z2196" s="1">
        <f t="shared" si="1226"/>
        <v>0</v>
      </c>
      <c r="AA2196" s="1">
        <v>0</v>
      </c>
      <c r="AB2196" s="1">
        <v>0</v>
      </c>
      <c r="AC2196" s="1">
        <v>0</v>
      </c>
      <c r="AI2196" s="7">
        <f t="shared" si="1227"/>
        <v>0</v>
      </c>
      <c r="AJ2196" s="7">
        <f t="shared" si="1228"/>
        <v>0</v>
      </c>
      <c r="AK2196" s="7">
        <f t="shared" si="1229"/>
        <v>3</v>
      </c>
      <c r="AL2196" s="7">
        <f t="shared" si="1230"/>
        <v>0</v>
      </c>
      <c r="AM2196" s="2">
        <f t="shared" si="1231"/>
        <v>0</v>
      </c>
      <c r="AN2196" s="2">
        <f t="shared" si="1232"/>
        <v>0</v>
      </c>
      <c r="AO2196" s="2">
        <f t="shared" si="1233"/>
        <v>1.6393442622950821E-2</v>
      </c>
      <c r="AP2196" s="2">
        <f t="shared" si="1234"/>
        <v>0</v>
      </c>
      <c r="AR2196" t="str">
        <f t="shared" si="1217"/>
        <v>Collingsworth</v>
      </c>
      <c r="AS2196" t="s">
        <v>2</v>
      </c>
      <c r="AT2196" s="182">
        <v>13</v>
      </c>
      <c r="AV2196" s="98">
        <v>48</v>
      </c>
      <c r="AW2196" s="100">
        <v>87</v>
      </c>
      <c r="AX2196" s="106">
        <f t="shared" si="1235"/>
        <v>48087</v>
      </c>
      <c r="AZ2196" s="7" t="s">
        <v>2975</v>
      </c>
      <c r="BA2196" t="s">
        <v>3208</v>
      </c>
      <c r="CD2196">
        <v>0</v>
      </c>
    </row>
    <row r="2197" spans="1:82" hidden="1" outlineLevel="1">
      <c r="A2197" t="s">
        <v>629</v>
      </c>
      <c r="B2197" t="s">
        <v>2</v>
      </c>
      <c r="C2197" s="1">
        <f t="shared" si="1219"/>
        <v>634</v>
      </c>
      <c r="D2197" s="7">
        <f>IF(P2197&gt;0,RANK(P2197,(P2197:R2197,S2197:AG2197)),0)</f>
        <v>1</v>
      </c>
      <c r="E2197" s="7">
        <f>IF(Q2197&gt;0,RANK(Q2197,(P2197:R2197,S2197:AG2197)),0)</f>
        <v>0</v>
      </c>
      <c r="F2197" s="7">
        <f>IF(R2197&gt;0,RANK(R2197,(P2197:R2197,S2197:AG2197)),0)</f>
        <v>2</v>
      </c>
      <c r="G2197" s="7">
        <f>IF(S2197&gt;0,RANK(S2197,(P2197:R2197,S2197:AG2197)),0)</f>
        <v>6</v>
      </c>
      <c r="H2197" s="49">
        <f t="shared" si="1220"/>
        <v>324</v>
      </c>
      <c r="I2197" s="178">
        <f t="shared" si="1236"/>
        <v>0.51104100946372244</v>
      </c>
      <c r="J2197" s="2"/>
      <c r="K2197" s="2">
        <f t="shared" si="1221"/>
        <v>0.74763406940063093</v>
      </c>
      <c r="L2197" s="2">
        <f t="shared" si="1222"/>
        <v>0</v>
      </c>
      <c r="M2197" s="2">
        <f t="shared" si="1223"/>
        <v>0.23659305993690852</v>
      </c>
      <c r="N2197" s="2">
        <f t="shared" si="1224"/>
        <v>1.5772870662460567E-3</v>
      </c>
      <c r="O2197" s="2">
        <f t="shared" si="1225"/>
        <v>1.4195583596214496E-2</v>
      </c>
      <c r="P2197" s="1">
        <v>474</v>
      </c>
      <c r="R2197" s="1">
        <v>150</v>
      </c>
      <c r="S2197" s="1">
        <v>1</v>
      </c>
      <c r="V2197" s="1">
        <v>3</v>
      </c>
      <c r="Z2197" s="1">
        <f t="shared" si="1226"/>
        <v>1</v>
      </c>
      <c r="AA2197" s="1">
        <v>1</v>
      </c>
      <c r="AB2197" s="1">
        <v>2</v>
      </c>
      <c r="AC2197" s="1">
        <v>2</v>
      </c>
      <c r="AI2197" s="7">
        <f t="shared" si="1227"/>
        <v>0</v>
      </c>
      <c r="AJ2197" s="7">
        <f t="shared" si="1228"/>
        <v>0</v>
      </c>
      <c r="AK2197" s="7">
        <f t="shared" si="1229"/>
        <v>3</v>
      </c>
      <c r="AL2197" s="7">
        <f t="shared" si="1230"/>
        <v>0</v>
      </c>
      <c r="AM2197" s="2">
        <f t="shared" si="1231"/>
        <v>0</v>
      </c>
      <c r="AN2197" s="2">
        <f t="shared" si="1232"/>
        <v>0</v>
      </c>
      <c r="AO2197" s="2">
        <f t="shared" si="1233"/>
        <v>4.7318611987381704E-3</v>
      </c>
      <c r="AP2197" s="2">
        <f t="shared" si="1234"/>
        <v>0</v>
      </c>
      <c r="AR2197" t="str">
        <f t="shared" si="1217"/>
        <v>Colorado</v>
      </c>
      <c r="AS2197" t="s">
        <v>2</v>
      </c>
      <c r="AT2197" s="182">
        <v>10</v>
      </c>
      <c r="AV2197" s="98">
        <v>48</v>
      </c>
      <c r="AW2197" s="100">
        <v>89</v>
      </c>
      <c r="AX2197" s="106">
        <f t="shared" si="1235"/>
        <v>48089</v>
      </c>
      <c r="AZ2197" s="7" t="s">
        <v>2975</v>
      </c>
      <c r="BA2197" t="s">
        <v>3208</v>
      </c>
      <c r="CD2197">
        <v>1</v>
      </c>
    </row>
    <row r="2198" spans="1:82" hidden="1" outlineLevel="1">
      <c r="A2198" t="s">
        <v>1165</v>
      </c>
      <c r="B2198" t="s">
        <v>2</v>
      </c>
      <c r="C2198" s="1">
        <f t="shared" si="1219"/>
        <v>5189</v>
      </c>
      <c r="D2198" s="7">
        <f>IF(P2198&gt;0,RANK(P2198,(P2198:R2198,S2198:AG2198)),0)</f>
        <v>1</v>
      </c>
      <c r="E2198" s="7">
        <f>IF(Q2198&gt;0,RANK(Q2198,(P2198:R2198,S2198:AG2198)),0)</f>
        <v>0</v>
      </c>
      <c r="F2198" s="7">
        <f>IF(R2198&gt;0,RANK(R2198,(P2198:R2198,S2198:AG2198)),0)</f>
        <v>2</v>
      </c>
      <c r="G2198" s="7">
        <f>IF(S2198&gt;0,RANK(S2198,(P2198:R2198,S2198:AG2198)),0)</f>
        <v>3</v>
      </c>
      <c r="H2198" s="49">
        <f t="shared" si="1220"/>
        <v>1085</v>
      </c>
      <c r="I2198" s="178">
        <f t="shared" si="1236"/>
        <v>0.20909616496434766</v>
      </c>
      <c r="J2198" s="2"/>
      <c r="K2198" s="2">
        <f t="shared" si="1221"/>
        <v>0.59973019849682019</v>
      </c>
      <c r="L2198" s="2">
        <f t="shared" si="1222"/>
        <v>0</v>
      </c>
      <c r="M2198" s="2">
        <f t="shared" si="1223"/>
        <v>0.39063403353247256</v>
      </c>
      <c r="N2198" s="2">
        <f t="shared" si="1224"/>
        <v>2.8907303912121796E-3</v>
      </c>
      <c r="O2198" s="2">
        <f t="shared" si="1225"/>
        <v>6.7450375794950741E-3</v>
      </c>
      <c r="P2198" s="1">
        <v>3112</v>
      </c>
      <c r="R2198" s="1">
        <v>2027</v>
      </c>
      <c r="S2198" s="1">
        <v>15</v>
      </c>
      <c r="V2198" s="1">
        <v>10</v>
      </c>
      <c r="Z2198" s="1">
        <f t="shared" si="1226"/>
        <v>3</v>
      </c>
      <c r="AA2198" s="1">
        <v>6</v>
      </c>
      <c r="AB2198" s="1">
        <v>5</v>
      </c>
      <c r="AC2198" s="1">
        <v>11</v>
      </c>
      <c r="AI2198" s="7">
        <f t="shared" si="1227"/>
        <v>0</v>
      </c>
      <c r="AJ2198" s="7">
        <f t="shared" si="1228"/>
        <v>0</v>
      </c>
      <c r="AK2198" s="7">
        <f t="shared" si="1229"/>
        <v>4</v>
      </c>
      <c r="AL2198" s="7">
        <f t="shared" si="1230"/>
        <v>0</v>
      </c>
      <c r="AM2198" s="2">
        <f t="shared" si="1231"/>
        <v>0</v>
      </c>
      <c r="AN2198" s="2">
        <f t="shared" si="1232"/>
        <v>0</v>
      </c>
      <c r="AO2198" s="2">
        <f t="shared" si="1233"/>
        <v>1.9271535941414531E-3</v>
      </c>
      <c r="AP2198" s="2">
        <f t="shared" si="1234"/>
        <v>0</v>
      </c>
      <c r="AR2198" t="str">
        <f t="shared" si="1217"/>
        <v>Comal</v>
      </c>
      <c r="AS2198" t="s">
        <v>2</v>
      </c>
      <c r="AT2198" s="182"/>
      <c r="AV2198" s="98">
        <v>48</v>
      </c>
      <c r="AW2198" s="100">
        <v>91</v>
      </c>
      <c r="AX2198" s="106">
        <f t="shared" si="1235"/>
        <v>48091</v>
      </c>
      <c r="AZ2198" s="7" t="s">
        <v>2975</v>
      </c>
      <c r="BA2198" t="s">
        <v>3208</v>
      </c>
      <c r="CD2198">
        <v>3</v>
      </c>
    </row>
    <row r="2199" spans="1:82" hidden="1" outlineLevel="1">
      <c r="A2199" t="s">
        <v>1483</v>
      </c>
      <c r="B2199" t="s">
        <v>2</v>
      </c>
      <c r="C2199" s="1">
        <f t="shared" si="1219"/>
        <v>348</v>
      </c>
      <c r="D2199" s="7">
        <f>IF(P2199&gt;0,RANK(P2199,(P2199:R2199,S2199:AG2199)),0)</f>
        <v>1</v>
      </c>
      <c r="E2199" s="7">
        <f>IF(Q2199&gt;0,RANK(Q2199,(P2199:R2199,S2199:AG2199)),0)</f>
        <v>0</v>
      </c>
      <c r="F2199" s="7">
        <f>IF(R2199&gt;0,RANK(R2199,(P2199:R2199,S2199:AG2199)),0)</f>
        <v>2</v>
      </c>
      <c r="G2199" s="7">
        <f>IF(S2199&gt;0,RANK(S2199,(P2199:R2199,S2199:AG2199)),0)</f>
        <v>3</v>
      </c>
      <c r="H2199" s="49">
        <f t="shared" si="1220"/>
        <v>104</v>
      </c>
      <c r="I2199" s="178">
        <f t="shared" si="1236"/>
        <v>0.2988505747126437</v>
      </c>
      <c r="J2199" s="2"/>
      <c r="K2199" s="2">
        <f t="shared" si="1221"/>
        <v>0.63505747126436785</v>
      </c>
      <c r="L2199" s="2">
        <f t="shared" si="1222"/>
        <v>0</v>
      </c>
      <c r="M2199" s="2">
        <f t="shared" si="1223"/>
        <v>0.33620689655172414</v>
      </c>
      <c r="N2199" s="2">
        <f t="shared" si="1224"/>
        <v>8.6206896551724137E-3</v>
      </c>
      <c r="O2199" s="2">
        <f t="shared" si="1225"/>
        <v>2.0114942528735597E-2</v>
      </c>
      <c r="P2199" s="1">
        <v>221</v>
      </c>
      <c r="R2199" s="1">
        <v>117</v>
      </c>
      <c r="S2199" s="1">
        <v>3</v>
      </c>
      <c r="V2199" s="1">
        <v>2</v>
      </c>
      <c r="Z2199" s="1">
        <f t="shared" si="1226"/>
        <v>3</v>
      </c>
      <c r="AA2199" s="1">
        <v>1</v>
      </c>
      <c r="AB2199" s="1">
        <v>0</v>
      </c>
      <c r="AC2199" s="1">
        <v>1</v>
      </c>
      <c r="AI2199" s="7">
        <f t="shared" si="1227"/>
        <v>0</v>
      </c>
      <c r="AJ2199" s="7">
        <f t="shared" si="1228"/>
        <v>0</v>
      </c>
      <c r="AK2199" s="7">
        <f t="shared" si="1229"/>
        <v>5</v>
      </c>
      <c r="AL2199" s="7">
        <f t="shared" si="1230"/>
        <v>0</v>
      </c>
      <c r="AM2199" s="2">
        <f t="shared" si="1231"/>
        <v>0</v>
      </c>
      <c r="AN2199" s="2">
        <f t="shared" si="1232"/>
        <v>0</v>
      </c>
      <c r="AO2199" s="2">
        <f t="shared" si="1233"/>
        <v>5.7471264367816091E-3</v>
      </c>
      <c r="AP2199" s="2">
        <f t="shared" si="1234"/>
        <v>0</v>
      </c>
      <c r="AR2199" t="str">
        <f t="shared" si="1217"/>
        <v>Comanche</v>
      </c>
      <c r="AS2199" t="s">
        <v>2</v>
      </c>
      <c r="AT2199" s="182">
        <v>11</v>
      </c>
      <c r="AV2199" s="98">
        <v>48</v>
      </c>
      <c r="AW2199" s="100">
        <v>93</v>
      </c>
      <c r="AX2199" s="106">
        <f t="shared" si="1235"/>
        <v>48093</v>
      </c>
      <c r="AZ2199" s="7" t="s">
        <v>2975</v>
      </c>
      <c r="BA2199" t="s">
        <v>3208</v>
      </c>
      <c r="CD2199">
        <v>3</v>
      </c>
    </row>
    <row r="2200" spans="1:82" hidden="1" outlineLevel="1">
      <c r="A2200" t="s">
        <v>1189</v>
      </c>
      <c r="B2200" t="s">
        <v>2</v>
      </c>
      <c r="C2200" s="1">
        <f t="shared" si="1219"/>
        <v>39</v>
      </c>
      <c r="D2200" s="7">
        <f>IF(P2200&gt;0,RANK(P2200,(P2200:R2200,S2200:AG2200)),0)</f>
        <v>1</v>
      </c>
      <c r="E2200" s="7">
        <f>IF(Q2200&gt;0,RANK(Q2200,(P2200:R2200,S2200:AG2200)),0)</f>
        <v>0</v>
      </c>
      <c r="F2200" s="7">
        <f>IF(R2200&gt;0,RANK(R2200,(P2200:R2200,S2200:AG2200)),0)</f>
        <v>2</v>
      </c>
      <c r="G2200" s="7">
        <f>IF(S2200&gt;0,RANK(S2200,(P2200:R2200,S2200:AG2200)),0)</f>
        <v>0</v>
      </c>
      <c r="H2200" s="49">
        <f t="shared" si="1220"/>
        <v>16</v>
      </c>
      <c r="I2200" s="178">
        <f t="shared" si="1236"/>
        <v>0.41025641025641024</v>
      </c>
      <c r="J2200" s="2"/>
      <c r="K2200" s="2">
        <f t="shared" si="1221"/>
        <v>0.69230769230769229</v>
      </c>
      <c r="L2200" s="2">
        <f t="shared" si="1222"/>
        <v>0</v>
      </c>
      <c r="M2200" s="2">
        <f t="shared" si="1223"/>
        <v>0.28205128205128205</v>
      </c>
      <c r="N2200" s="2">
        <f t="shared" si="1224"/>
        <v>0</v>
      </c>
      <c r="O2200" s="2">
        <f t="shared" si="1225"/>
        <v>2.5641025641025661E-2</v>
      </c>
      <c r="P2200" s="1">
        <v>27</v>
      </c>
      <c r="R2200" s="1">
        <v>11</v>
      </c>
      <c r="S2200" s="1">
        <v>0</v>
      </c>
      <c r="V2200" s="1">
        <v>0</v>
      </c>
      <c r="Z2200" s="1">
        <f t="shared" si="1226"/>
        <v>0</v>
      </c>
      <c r="AA2200" s="1">
        <v>0</v>
      </c>
      <c r="AB2200" s="1">
        <v>1</v>
      </c>
      <c r="AC2200" s="1">
        <v>0</v>
      </c>
      <c r="AI2200" s="7">
        <f t="shared" si="1227"/>
        <v>0</v>
      </c>
      <c r="AJ2200" s="7">
        <f t="shared" si="1228"/>
        <v>0</v>
      </c>
      <c r="AK2200" s="7">
        <f t="shared" si="1229"/>
        <v>0</v>
      </c>
      <c r="AL2200" s="7">
        <f t="shared" si="1230"/>
        <v>0</v>
      </c>
      <c r="AM2200" s="2">
        <f t="shared" si="1231"/>
        <v>0</v>
      </c>
      <c r="AN2200" s="2">
        <f t="shared" si="1232"/>
        <v>0</v>
      </c>
      <c r="AO2200" s="2">
        <f t="shared" si="1233"/>
        <v>0</v>
      </c>
      <c r="AP2200" s="2">
        <f t="shared" si="1234"/>
        <v>0</v>
      </c>
      <c r="AR2200" t="str">
        <f t="shared" si="1217"/>
        <v>Concho</v>
      </c>
      <c r="AS2200" t="s">
        <v>2</v>
      </c>
      <c r="AT2200" s="182">
        <v>11</v>
      </c>
      <c r="AV2200" s="98">
        <v>48</v>
      </c>
      <c r="AW2200" s="100">
        <v>95</v>
      </c>
      <c r="AX2200" s="106">
        <f t="shared" si="1235"/>
        <v>48095</v>
      </c>
      <c r="AZ2200" s="7" t="s">
        <v>2975</v>
      </c>
      <c r="BA2200" t="s">
        <v>3208</v>
      </c>
      <c r="CD2200">
        <v>0</v>
      </c>
    </row>
    <row r="2201" spans="1:82" hidden="1" outlineLevel="1">
      <c r="A2201" t="s">
        <v>2125</v>
      </c>
      <c r="B2201" t="s">
        <v>2</v>
      </c>
      <c r="C2201" s="1">
        <f t="shared" si="1219"/>
        <v>796</v>
      </c>
      <c r="D2201" s="7">
        <f>IF(P2201&gt;0,RANK(P2201,(P2201:R2201,S2201:AG2201)),0)</f>
        <v>1</v>
      </c>
      <c r="E2201" s="7">
        <f>IF(Q2201&gt;0,RANK(Q2201,(P2201:R2201,S2201:AG2201)),0)</f>
        <v>0</v>
      </c>
      <c r="F2201" s="7">
        <f>IF(R2201&gt;0,RANK(R2201,(P2201:R2201,S2201:AG2201)),0)</f>
        <v>2</v>
      </c>
      <c r="G2201" s="7">
        <f>IF(S2201&gt;0,RANK(S2201,(P2201:R2201,S2201:AG2201)),0)</f>
        <v>3</v>
      </c>
      <c r="H2201" s="49">
        <f t="shared" si="1220"/>
        <v>115</v>
      </c>
      <c r="I2201" s="178">
        <f t="shared" si="1236"/>
        <v>0.14447236180904521</v>
      </c>
      <c r="J2201" s="2"/>
      <c r="K2201" s="2">
        <f t="shared" si="1221"/>
        <v>0.56407035175879394</v>
      </c>
      <c r="L2201" s="2">
        <f t="shared" si="1222"/>
        <v>0</v>
      </c>
      <c r="M2201" s="2">
        <f t="shared" si="1223"/>
        <v>0.41959798994974873</v>
      </c>
      <c r="N2201" s="2">
        <f t="shared" si="1224"/>
        <v>5.0251256281407036E-3</v>
      </c>
      <c r="O2201" s="2">
        <f t="shared" si="1225"/>
        <v>1.1306532663316625E-2</v>
      </c>
      <c r="P2201" s="1">
        <v>449</v>
      </c>
      <c r="R2201" s="1">
        <v>334</v>
      </c>
      <c r="S2201" s="1">
        <v>4</v>
      </c>
      <c r="V2201" s="1">
        <v>3</v>
      </c>
      <c r="Z2201" s="1">
        <f t="shared" si="1226"/>
        <v>0</v>
      </c>
      <c r="AA2201" s="1">
        <v>4</v>
      </c>
      <c r="AB2201" s="1">
        <v>0</v>
      </c>
      <c r="AC2201" s="1">
        <v>2</v>
      </c>
      <c r="AI2201" s="7">
        <f t="shared" si="1227"/>
        <v>0</v>
      </c>
      <c r="AJ2201" s="7">
        <f t="shared" si="1228"/>
        <v>0</v>
      </c>
      <c r="AK2201" s="7">
        <f t="shared" si="1229"/>
        <v>4</v>
      </c>
      <c r="AL2201" s="7">
        <f t="shared" si="1230"/>
        <v>0</v>
      </c>
      <c r="AM2201" s="2">
        <f t="shared" si="1231"/>
        <v>0</v>
      </c>
      <c r="AN2201" s="2">
        <f t="shared" si="1232"/>
        <v>0</v>
      </c>
      <c r="AO2201" s="2">
        <f t="shared" si="1233"/>
        <v>3.7688442211055275E-3</v>
      </c>
      <c r="AP2201" s="2">
        <f t="shared" si="1234"/>
        <v>0</v>
      </c>
      <c r="AR2201" t="str">
        <f t="shared" si="1217"/>
        <v>Cooke</v>
      </c>
      <c r="AS2201" t="s">
        <v>2</v>
      </c>
      <c r="AT2201" s="182">
        <v>13</v>
      </c>
      <c r="AV2201" s="98">
        <v>48</v>
      </c>
      <c r="AW2201" s="100">
        <v>97</v>
      </c>
      <c r="AX2201" s="106">
        <f t="shared" si="1235"/>
        <v>48097</v>
      </c>
      <c r="AZ2201" s="7" t="s">
        <v>2975</v>
      </c>
      <c r="BA2201" t="s">
        <v>3208</v>
      </c>
      <c r="CD2201">
        <v>0</v>
      </c>
    </row>
    <row r="2202" spans="1:82" hidden="1" outlineLevel="1">
      <c r="A2202" t="s">
        <v>601</v>
      </c>
      <c r="B2202" t="s">
        <v>2</v>
      </c>
      <c r="C2202" s="1">
        <f t="shared" si="1219"/>
        <v>1612</v>
      </c>
      <c r="D2202" s="7">
        <f>IF(P2202&gt;0,RANK(P2202,(P2202:R2202,S2202:AG2202)),0)</f>
        <v>1</v>
      </c>
      <c r="E2202" s="7">
        <f>IF(Q2202&gt;0,RANK(Q2202,(P2202:R2202,S2202:AG2202)),0)</f>
        <v>0</v>
      </c>
      <c r="F2202" s="7">
        <f>IF(R2202&gt;0,RANK(R2202,(P2202:R2202,S2202:AG2202)),0)</f>
        <v>2</v>
      </c>
      <c r="G2202" s="7">
        <f>IF(S2202&gt;0,RANK(S2202,(P2202:R2202,S2202:AG2202)),0)</f>
        <v>6</v>
      </c>
      <c r="H2202" s="49">
        <f t="shared" si="1220"/>
        <v>433</v>
      </c>
      <c r="I2202" s="178">
        <f t="shared" si="1236"/>
        <v>0.2686104218362283</v>
      </c>
      <c r="J2202" s="2"/>
      <c r="K2202" s="2">
        <f t="shared" si="1221"/>
        <v>0.62655086848635233</v>
      </c>
      <c r="L2202" s="2">
        <f t="shared" si="1222"/>
        <v>0</v>
      </c>
      <c r="M2202" s="2">
        <f t="shared" si="1223"/>
        <v>0.35794044665012409</v>
      </c>
      <c r="N2202" s="2">
        <f t="shared" si="1224"/>
        <v>2.4813895781637717E-3</v>
      </c>
      <c r="O2202" s="2">
        <f t="shared" si="1225"/>
        <v>1.302729528535981E-2</v>
      </c>
      <c r="P2202" s="1">
        <v>1010</v>
      </c>
      <c r="R2202" s="1">
        <v>577</v>
      </c>
      <c r="S2202" s="1">
        <v>4</v>
      </c>
      <c r="V2202" s="1">
        <v>6</v>
      </c>
      <c r="Z2202" s="1">
        <f t="shared" si="1226"/>
        <v>5</v>
      </c>
      <c r="AA2202" s="1">
        <v>4</v>
      </c>
      <c r="AB2202" s="1">
        <v>1</v>
      </c>
      <c r="AC2202" s="1">
        <v>5</v>
      </c>
      <c r="AI2202" s="7">
        <f t="shared" si="1227"/>
        <v>0</v>
      </c>
      <c r="AJ2202" s="7">
        <f t="shared" si="1228"/>
        <v>0</v>
      </c>
      <c r="AK2202" s="7">
        <f t="shared" si="1229"/>
        <v>3</v>
      </c>
      <c r="AL2202" s="7">
        <f t="shared" si="1230"/>
        <v>0</v>
      </c>
      <c r="AM2202" s="2">
        <f t="shared" si="1231"/>
        <v>0</v>
      </c>
      <c r="AN2202" s="2">
        <f t="shared" si="1232"/>
        <v>0</v>
      </c>
      <c r="AO2202" s="2">
        <f t="shared" si="1233"/>
        <v>3.7220843672456576E-3</v>
      </c>
      <c r="AP2202" s="2">
        <f t="shared" si="1234"/>
        <v>0</v>
      </c>
      <c r="AR2202" t="str">
        <f t="shared" si="1217"/>
        <v>Coryell</v>
      </c>
      <c r="AS2202" t="s">
        <v>2</v>
      </c>
      <c r="AT2202" s="182">
        <v>25</v>
      </c>
      <c r="AV2202" s="98">
        <v>48</v>
      </c>
      <c r="AW2202" s="100">
        <v>99</v>
      </c>
      <c r="AX2202" s="106">
        <f t="shared" si="1235"/>
        <v>48099</v>
      </c>
      <c r="AZ2202" s="7" t="s">
        <v>2975</v>
      </c>
      <c r="BA2202" t="s">
        <v>3208</v>
      </c>
      <c r="CD2202">
        <v>5</v>
      </c>
    </row>
    <row r="2203" spans="1:82" hidden="1" outlineLevel="1">
      <c r="A2203" t="s">
        <v>602</v>
      </c>
      <c r="B2203" t="s">
        <v>2</v>
      </c>
      <c r="C2203" s="1">
        <f t="shared" si="1219"/>
        <v>47</v>
      </c>
      <c r="D2203" s="7">
        <f>IF(P2203&gt;0,RANK(P2203,(P2203:R2203,S2203:AG2203)),0)</f>
        <v>1</v>
      </c>
      <c r="E2203" s="7">
        <f>IF(Q2203&gt;0,RANK(Q2203,(P2203:R2203,S2203:AG2203)),0)</f>
        <v>0</v>
      </c>
      <c r="F2203" s="7">
        <f>IF(R2203&gt;0,RANK(R2203,(P2203:R2203,S2203:AG2203)),0)</f>
        <v>2</v>
      </c>
      <c r="G2203" s="7">
        <f>IF(S2203&gt;0,RANK(S2203,(P2203:R2203,S2203:AG2203)),0)</f>
        <v>3</v>
      </c>
      <c r="H2203" s="49">
        <f t="shared" si="1220"/>
        <v>9</v>
      </c>
      <c r="I2203" s="178">
        <f t="shared" si="1236"/>
        <v>0.19148936170212766</v>
      </c>
      <c r="J2203" s="2"/>
      <c r="K2203" s="2">
        <f t="shared" si="1221"/>
        <v>0.57446808510638303</v>
      </c>
      <c r="L2203" s="2">
        <f t="shared" si="1222"/>
        <v>0</v>
      </c>
      <c r="M2203" s="2">
        <f t="shared" si="1223"/>
        <v>0.38297872340425532</v>
      </c>
      <c r="N2203" s="2">
        <f t="shared" si="1224"/>
        <v>2.1276595744680851E-2</v>
      </c>
      <c r="O2203" s="2">
        <f t="shared" si="1225"/>
        <v>2.1276595744680802E-2</v>
      </c>
      <c r="P2203" s="1">
        <v>27</v>
      </c>
      <c r="R2203" s="1">
        <v>18</v>
      </c>
      <c r="S2203" s="1">
        <v>1</v>
      </c>
      <c r="V2203" s="1">
        <v>0</v>
      </c>
      <c r="Z2203" s="1">
        <f t="shared" si="1226"/>
        <v>0</v>
      </c>
      <c r="AA2203" s="1">
        <v>0</v>
      </c>
      <c r="AB2203" s="1">
        <v>0</v>
      </c>
      <c r="AC2203" s="1">
        <v>1</v>
      </c>
      <c r="AI2203" s="7">
        <f t="shared" si="1227"/>
        <v>0</v>
      </c>
      <c r="AJ2203" s="7">
        <f t="shared" si="1228"/>
        <v>0</v>
      </c>
      <c r="AK2203" s="7">
        <f t="shared" si="1229"/>
        <v>0</v>
      </c>
      <c r="AL2203" s="7">
        <f t="shared" si="1230"/>
        <v>0</v>
      </c>
      <c r="AM2203" s="2">
        <f t="shared" si="1231"/>
        <v>0</v>
      </c>
      <c r="AN2203" s="2">
        <f t="shared" si="1232"/>
        <v>0</v>
      </c>
      <c r="AO2203" s="2">
        <f t="shared" si="1233"/>
        <v>0</v>
      </c>
      <c r="AP2203" s="2">
        <f t="shared" si="1234"/>
        <v>0</v>
      </c>
      <c r="AR2203" t="str">
        <f t="shared" ref="AR2203:AR2266" si="1237">A2203</f>
        <v>Cottle</v>
      </c>
      <c r="AS2203" t="s">
        <v>2</v>
      </c>
      <c r="AT2203" s="182">
        <v>13</v>
      </c>
      <c r="AV2203" s="98">
        <v>48</v>
      </c>
      <c r="AW2203" s="100">
        <v>101</v>
      </c>
      <c r="AX2203" s="106">
        <f t="shared" si="1235"/>
        <v>48101</v>
      </c>
      <c r="AZ2203" s="7" t="s">
        <v>2975</v>
      </c>
      <c r="BA2203" t="s">
        <v>3208</v>
      </c>
      <c r="CD2203">
        <v>0</v>
      </c>
    </row>
    <row r="2204" spans="1:82" hidden="1" outlineLevel="1">
      <c r="A2204" t="s">
        <v>1102</v>
      </c>
      <c r="B2204" t="s">
        <v>2</v>
      </c>
      <c r="C2204" s="1">
        <f t="shared" si="1219"/>
        <v>94</v>
      </c>
      <c r="D2204" s="7">
        <f>IF(P2204&gt;0,RANK(P2204,(P2204:R2204,S2204:AG2204)),0)</f>
        <v>1</v>
      </c>
      <c r="E2204" s="7">
        <f>IF(Q2204&gt;0,RANK(Q2204,(P2204:R2204,S2204:AG2204)),0)</f>
        <v>0</v>
      </c>
      <c r="F2204" s="7">
        <f>IF(R2204&gt;0,RANK(R2204,(P2204:R2204,S2204:AG2204)),0)</f>
        <v>2</v>
      </c>
      <c r="G2204" s="7">
        <f>IF(S2204&gt;0,RANK(S2204,(P2204:R2204,S2204:AG2204)),0)</f>
        <v>0</v>
      </c>
      <c r="H2204" s="49">
        <f t="shared" si="1220"/>
        <v>38</v>
      </c>
      <c r="I2204" s="178">
        <f t="shared" si="1236"/>
        <v>0.40425531914893614</v>
      </c>
      <c r="J2204" s="2"/>
      <c r="K2204" s="2">
        <f t="shared" si="1221"/>
        <v>0.65957446808510634</v>
      </c>
      <c r="L2204" s="2">
        <f t="shared" si="1222"/>
        <v>0</v>
      </c>
      <c r="M2204" s="2">
        <f t="shared" si="1223"/>
        <v>0.25531914893617019</v>
      </c>
      <c r="N2204" s="2">
        <f t="shared" si="1224"/>
        <v>0</v>
      </c>
      <c r="O2204" s="2">
        <f t="shared" si="1225"/>
        <v>8.5106382978723472E-2</v>
      </c>
      <c r="P2204" s="1">
        <v>62</v>
      </c>
      <c r="R2204" s="1">
        <v>24</v>
      </c>
      <c r="S2204" s="1">
        <v>0</v>
      </c>
      <c r="V2204" s="1">
        <v>2</v>
      </c>
      <c r="Z2204" s="1">
        <f t="shared" si="1226"/>
        <v>0</v>
      </c>
      <c r="AA2204" s="1">
        <v>1</v>
      </c>
      <c r="AB2204" s="1">
        <v>1</v>
      </c>
      <c r="AC2204" s="1">
        <v>4</v>
      </c>
      <c r="AI2204" s="7">
        <f t="shared" si="1227"/>
        <v>0</v>
      </c>
      <c r="AJ2204" s="7">
        <f t="shared" si="1228"/>
        <v>0</v>
      </c>
      <c r="AK2204" s="7">
        <f t="shared" si="1229"/>
        <v>3</v>
      </c>
      <c r="AL2204" s="7">
        <f t="shared" si="1230"/>
        <v>0</v>
      </c>
      <c r="AM2204" s="2">
        <f t="shared" si="1231"/>
        <v>0</v>
      </c>
      <c r="AN2204" s="2">
        <f t="shared" si="1232"/>
        <v>0</v>
      </c>
      <c r="AO2204" s="2">
        <f t="shared" si="1233"/>
        <v>2.1276595744680851E-2</v>
      </c>
      <c r="AP2204" s="2">
        <f t="shared" si="1234"/>
        <v>0</v>
      </c>
      <c r="AR2204" t="str">
        <f t="shared" si="1237"/>
        <v>Crane</v>
      </c>
      <c r="AS2204" t="s">
        <v>2</v>
      </c>
      <c r="AT2204" s="182">
        <v>23</v>
      </c>
      <c r="AV2204" s="98">
        <v>48</v>
      </c>
      <c r="AW2204" s="100">
        <v>103</v>
      </c>
      <c r="AX2204" s="106">
        <f t="shared" si="1235"/>
        <v>48103</v>
      </c>
      <c r="AZ2204" s="7" t="s">
        <v>2975</v>
      </c>
      <c r="BA2204" t="s">
        <v>3208</v>
      </c>
      <c r="CD2204">
        <v>0</v>
      </c>
    </row>
    <row r="2205" spans="1:82" hidden="1" outlineLevel="1">
      <c r="A2205" t="s">
        <v>555</v>
      </c>
      <c r="B2205" t="s">
        <v>2</v>
      </c>
      <c r="C2205" s="1">
        <f t="shared" si="1219"/>
        <v>705</v>
      </c>
      <c r="D2205" s="7">
        <f>IF(P2205&gt;0,RANK(P2205,(P2205:R2205,S2205:AG2205)),0)</f>
        <v>1</v>
      </c>
      <c r="E2205" s="7">
        <f>IF(Q2205&gt;0,RANK(Q2205,(P2205:R2205,S2205:AG2205)),0)</f>
        <v>0</v>
      </c>
      <c r="F2205" s="7">
        <f>IF(R2205&gt;0,RANK(R2205,(P2205:R2205,S2205:AG2205)),0)</f>
        <v>2</v>
      </c>
      <c r="G2205" s="7">
        <f>IF(S2205&gt;0,RANK(S2205,(P2205:R2205,S2205:AG2205)),0)</f>
        <v>5</v>
      </c>
      <c r="H2205" s="49">
        <f t="shared" si="1220"/>
        <v>26</v>
      </c>
      <c r="I2205" s="178">
        <f t="shared" si="1236"/>
        <v>3.6879432624113473E-2</v>
      </c>
      <c r="J2205" s="2"/>
      <c r="K2205" s="2">
        <f t="shared" si="1221"/>
        <v>0.37730496453900708</v>
      </c>
      <c r="L2205" s="2">
        <f t="shared" si="1222"/>
        <v>0</v>
      </c>
      <c r="M2205" s="2">
        <f t="shared" si="1223"/>
        <v>0.34042553191489361</v>
      </c>
      <c r="N2205" s="2">
        <f t="shared" si="1224"/>
        <v>4.8226950354609929E-2</v>
      </c>
      <c r="O2205" s="2">
        <f t="shared" si="1225"/>
        <v>0.23404255319148937</v>
      </c>
      <c r="P2205" s="1">
        <v>266</v>
      </c>
      <c r="R2205" s="1">
        <v>240</v>
      </c>
      <c r="S2205" s="1">
        <v>34</v>
      </c>
      <c r="V2205" s="1">
        <v>25</v>
      </c>
      <c r="Z2205" s="1">
        <f t="shared" si="1226"/>
        <v>9</v>
      </c>
      <c r="AA2205" s="1">
        <v>54</v>
      </c>
      <c r="AB2205" s="1">
        <v>12</v>
      </c>
      <c r="AC2205" s="1">
        <v>65</v>
      </c>
      <c r="AI2205" s="7">
        <f t="shared" si="1227"/>
        <v>0</v>
      </c>
      <c r="AJ2205" s="7">
        <f t="shared" si="1228"/>
        <v>0</v>
      </c>
      <c r="AK2205" s="7">
        <f t="shared" si="1229"/>
        <v>4</v>
      </c>
      <c r="AL2205" s="7">
        <f t="shared" si="1230"/>
        <v>0</v>
      </c>
      <c r="AM2205" s="2">
        <f t="shared" si="1231"/>
        <v>0</v>
      </c>
      <c r="AN2205" s="2">
        <f t="shared" si="1232"/>
        <v>0</v>
      </c>
      <c r="AO2205" s="2">
        <f t="shared" si="1233"/>
        <v>3.5460992907801421E-2</v>
      </c>
      <c r="AP2205" s="2">
        <f t="shared" si="1234"/>
        <v>0</v>
      </c>
      <c r="AR2205" t="str">
        <f t="shared" si="1237"/>
        <v>Crockett</v>
      </c>
      <c r="AS2205" t="s">
        <v>2</v>
      </c>
      <c r="AT2205" s="182">
        <v>23</v>
      </c>
      <c r="AV2205" s="98">
        <v>48</v>
      </c>
      <c r="AW2205" s="100">
        <v>105</v>
      </c>
      <c r="AX2205" s="106">
        <f t="shared" si="1235"/>
        <v>48105</v>
      </c>
      <c r="AZ2205" s="7" t="s">
        <v>2975</v>
      </c>
      <c r="BA2205" t="s">
        <v>3208</v>
      </c>
      <c r="CD2205">
        <v>9</v>
      </c>
    </row>
    <row r="2206" spans="1:82" hidden="1" outlineLevel="1">
      <c r="A2206" t="s">
        <v>360</v>
      </c>
      <c r="B2206" t="s">
        <v>2</v>
      </c>
      <c r="C2206" s="1">
        <f t="shared" si="1219"/>
        <v>225</v>
      </c>
      <c r="D2206" s="7">
        <f>IF(P2206&gt;0,RANK(P2206,(P2206:R2206,S2206:AG2206)),0)</f>
        <v>1</v>
      </c>
      <c r="E2206" s="7">
        <f>IF(Q2206&gt;0,RANK(Q2206,(P2206:R2206,S2206:AG2206)),0)</f>
        <v>0</v>
      </c>
      <c r="F2206" s="7">
        <f>IF(R2206&gt;0,RANK(R2206,(P2206:R2206,S2206:AG2206)),0)</f>
        <v>2</v>
      </c>
      <c r="G2206" s="7">
        <f>IF(S2206&gt;0,RANK(S2206,(P2206:R2206,S2206:AG2206)),0)</f>
        <v>3</v>
      </c>
      <c r="H2206" s="49">
        <f t="shared" si="1220"/>
        <v>40</v>
      </c>
      <c r="I2206" s="178">
        <f t="shared" si="1236"/>
        <v>0.17777777777777778</v>
      </c>
      <c r="J2206" s="2"/>
      <c r="K2206" s="2">
        <f t="shared" si="1221"/>
        <v>0.5822222222222222</v>
      </c>
      <c r="L2206" s="2">
        <f t="shared" si="1222"/>
        <v>0</v>
      </c>
      <c r="M2206" s="2">
        <f t="shared" si="1223"/>
        <v>0.40444444444444444</v>
      </c>
      <c r="N2206" s="2">
        <f t="shared" si="1224"/>
        <v>8.8888888888888889E-3</v>
      </c>
      <c r="O2206" s="2">
        <f t="shared" si="1225"/>
        <v>4.4444444444444748E-3</v>
      </c>
      <c r="P2206" s="1">
        <v>131</v>
      </c>
      <c r="R2206" s="1">
        <v>91</v>
      </c>
      <c r="S2206" s="1">
        <v>2</v>
      </c>
      <c r="V2206" s="1">
        <v>0</v>
      </c>
      <c r="Z2206" s="1">
        <f t="shared" si="1226"/>
        <v>0</v>
      </c>
      <c r="AA2206" s="1">
        <v>0</v>
      </c>
      <c r="AB2206" s="1">
        <v>0</v>
      </c>
      <c r="AC2206" s="1">
        <v>1</v>
      </c>
      <c r="AI2206" s="7">
        <f t="shared" si="1227"/>
        <v>0</v>
      </c>
      <c r="AJ2206" s="7">
        <f t="shared" si="1228"/>
        <v>0</v>
      </c>
      <c r="AK2206" s="7">
        <f t="shared" si="1229"/>
        <v>0</v>
      </c>
      <c r="AL2206" s="7">
        <f t="shared" si="1230"/>
        <v>0</v>
      </c>
      <c r="AM2206" s="2">
        <f t="shared" si="1231"/>
        <v>0</v>
      </c>
      <c r="AN2206" s="2">
        <f t="shared" si="1232"/>
        <v>0</v>
      </c>
      <c r="AO2206" s="2">
        <f t="shared" si="1233"/>
        <v>0</v>
      </c>
      <c r="AP2206" s="2">
        <f t="shared" si="1234"/>
        <v>0</v>
      </c>
      <c r="AR2206" t="str">
        <f t="shared" si="1237"/>
        <v>Crosby</v>
      </c>
      <c r="AS2206" t="s">
        <v>2</v>
      </c>
      <c r="AT2206" s="182">
        <v>19</v>
      </c>
      <c r="AV2206" s="98">
        <v>48</v>
      </c>
      <c r="AW2206" s="100">
        <v>107</v>
      </c>
      <c r="AX2206" s="106">
        <f t="shared" si="1235"/>
        <v>48107</v>
      </c>
      <c r="AZ2206" s="7" t="s">
        <v>2975</v>
      </c>
      <c r="BA2206" t="s">
        <v>3208</v>
      </c>
      <c r="CD2206">
        <v>0</v>
      </c>
    </row>
    <row r="2207" spans="1:82" hidden="1" outlineLevel="1">
      <c r="A2207" t="s">
        <v>2553</v>
      </c>
      <c r="B2207" t="s">
        <v>2</v>
      </c>
      <c r="C2207" s="1">
        <f t="shared" si="1219"/>
        <v>576</v>
      </c>
      <c r="D2207" s="7">
        <f>IF(P2207&gt;0,RANK(P2207,(P2207:R2207,S2207:AG2207)),0)</f>
        <v>1</v>
      </c>
      <c r="E2207" s="7">
        <f>IF(Q2207&gt;0,RANK(Q2207,(P2207:R2207,S2207:AG2207)),0)</f>
        <v>0</v>
      </c>
      <c r="F2207" s="7">
        <f>IF(R2207&gt;0,RANK(R2207,(P2207:R2207,S2207:AG2207)),0)</f>
        <v>2</v>
      </c>
      <c r="G2207" s="7">
        <f>IF(S2207&gt;0,RANK(S2207,(P2207:R2207,S2207:AG2207)),0)</f>
        <v>4</v>
      </c>
      <c r="H2207" s="49">
        <f t="shared" si="1220"/>
        <v>198</v>
      </c>
      <c r="I2207" s="178">
        <f t="shared" si="1236"/>
        <v>0.34375</v>
      </c>
      <c r="J2207" s="2"/>
      <c r="K2207" s="2">
        <f t="shared" si="1221"/>
        <v>0.62152777777777779</v>
      </c>
      <c r="L2207" s="2">
        <f t="shared" si="1222"/>
        <v>0</v>
      </c>
      <c r="M2207" s="2">
        <f t="shared" si="1223"/>
        <v>0.27777777777777779</v>
      </c>
      <c r="N2207" s="2">
        <f t="shared" si="1224"/>
        <v>2.2569444444444444E-2</v>
      </c>
      <c r="O2207" s="2">
        <f t="shared" si="1225"/>
        <v>7.8124999999999972E-2</v>
      </c>
      <c r="P2207" s="1">
        <v>358</v>
      </c>
      <c r="R2207" s="1">
        <v>160</v>
      </c>
      <c r="S2207" s="1">
        <v>13</v>
      </c>
      <c r="V2207" s="1">
        <v>7</v>
      </c>
      <c r="Z2207" s="1">
        <f t="shared" si="1226"/>
        <v>1</v>
      </c>
      <c r="AA2207" s="1">
        <v>3</v>
      </c>
      <c r="AB2207" s="1">
        <v>2</v>
      </c>
      <c r="AC2207" s="1">
        <v>32</v>
      </c>
      <c r="AI2207" s="7">
        <f t="shared" si="1227"/>
        <v>0</v>
      </c>
      <c r="AJ2207" s="7">
        <f t="shared" si="1228"/>
        <v>0</v>
      </c>
      <c r="AK2207" s="7">
        <f t="shared" si="1229"/>
        <v>4</v>
      </c>
      <c r="AL2207" s="7">
        <f t="shared" si="1230"/>
        <v>0</v>
      </c>
      <c r="AM2207" s="2">
        <f t="shared" si="1231"/>
        <v>0</v>
      </c>
      <c r="AN2207" s="2">
        <f t="shared" si="1232"/>
        <v>0</v>
      </c>
      <c r="AO2207" s="2">
        <f t="shared" si="1233"/>
        <v>1.2152777777777778E-2</v>
      </c>
      <c r="AP2207" s="2">
        <f t="shared" si="1234"/>
        <v>0</v>
      </c>
      <c r="AR2207" t="str">
        <f t="shared" si="1237"/>
        <v>Culberson</v>
      </c>
      <c r="AS2207" t="s">
        <v>2</v>
      </c>
      <c r="AT2207" s="182">
        <v>23</v>
      </c>
      <c r="AV2207" s="98">
        <v>48</v>
      </c>
      <c r="AW2207" s="100">
        <v>109</v>
      </c>
      <c r="AX2207" s="106">
        <f t="shared" si="1235"/>
        <v>48109</v>
      </c>
      <c r="AZ2207" s="7" t="s">
        <v>2975</v>
      </c>
      <c r="BA2207" t="s">
        <v>3208</v>
      </c>
      <c r="CD2207">
        <v>1</v>
      </c>
    </row>
    <row r="2208" spans="1:82" hidden="1" outlineLevel="1">
      <c r="A2208" t="s">
        <v>2014</v>
      </c>
      <c r="B2208" t="s">
        <v>2</v>
      </c>
      <c r="C2208" s="1">
        <f t="shared" si="1219"/>
        <v>39</v>
      </c>
      <c r="D2208" s="7">
        <f>IF(P2208&gt;0,RANK(P2208,(P2208:R2208,S2208:AG2208)),0)</f>
        <v>1</v>
      </c>
      <c r="E2208" s="7">
        <f>IF(Q2208&gt;0,RANK(Q2208,(P2208:R2208,S2208:AG2208)),0)</f>
        <v>0</v>
      </c>
      <c r="F2208" s="7">
        <f>IF(R2208&gt;0,RANK(R2208,(P2208:R2208,S2208:AG2208)),0)</f>
        <v>2</v>
      </c>
      <c r="G2208" s="7">
        <f>IF(S2208&gt;0,RANK(S2208,(P2208:R2208,S2208:AG2208)),0)</f>
        <v>3</v>
      </c>
      <c r="H2208" s="49">
        <f t="shared" si="1220"/>
        <v>11</v>
      </c>
      <c r="I2208" s="178">
        <f t="shared" si="1236"/>
        <v>0.28205128205128205</v>
      </c>
      <c r="J2208" s="2"/>
      <c r="K2208" s="2">
        <f t="shared" si="1221"/>
        <v>0.61538461538461542</v>
      </c>
      <c r="L2208" s="2">
        <f t="shared" si="1222"/>
        <v>0</v>
      </c>
      <c r="M2208" s="2">
        <f t="shared" si="1223"/>
        <v>0.33333333333333331</v>
      </c>
      <c r="N2208" s="2">
        <f t="shared" si="1224"/>
        <v>2.564102564102564E-2</v>
      </c>
      <c r="O2208" s="2">
        <f t="shared" si="1225"/>
        <v>2.5641025641025626E-2</v>
      </c>
      <c r="P2208" s="1">
        <v>24</v>
      </c>
      <c r="R2208" s="1">
        <v>13</v>
      </c>
      <c r="S2208" s="1">
        <v>1</v>
      </c>
      <c r="V2208" s="1">
        <v>0</v>
      </c>
      <c r="Z2208" s="1">
        <f t="shared" si="1226"/>
        <v>0</v>
      </c>
      <c r="AA2208" s="1">
        <v>0</v>
      </c>
      <c r="AB2208" s="1">
        <v>0</v>
      </c>
      <c r="AC2208" s="1">
        <v>1</v>
      </c>
      <c r="AI2208" s="7">
        <f t="shared" si="1227"/>
        <v>0</v>
      </c>
      <c r="AJ2208" s="7">
        <f t="shared" si="1228"/>
        <v>0</v>
      </c>
      <c r="AK2208" s="7">
        <f t="shared" si="1229"/>
        <v>0</v>
      </c>
      <c r="AL2208" s="7">
        <f t="shared" si="1230"/>
        <v>0</v>
      </c>
      <c r="AM2208" s="2">
        <f t="shared" si="1231"/>
        <v>0</v>
      </c>
      <c r="AN2208" s="2">
        <f t="shared" si="1232"/>
        <v>0</v>
      </c>
      <c r="AO2208" s="2">
        <f t="shared" si="1233"/>
        <v>0</v>
      </c>
      <c r="AP2208" s="2">
        <f t="shared" si="1234"/>
        <v>0</v>
      </c>
      <c r="AR2208" t="str">
        <f t="shared" si="1237"/>
        <v>Dallam</v>
      </c>
      <c r="AS2208" t="s">
        <v>2</v>
      </c>
      <c r="AT2208" s="182">
        <v>13</v>
      </c>
      <c r="AV2208" s="98">
        <v>48</v>
      </c>
      <c r="AW2208" s="100">
        <v>111</v>
      </c>
      <c r="AX2208" s="106">
        <f t="shared" si="1235"/>
        <v>48111</v>
      </c>
      <c r="AZ2208" s="7" t="s">
        <v>2975</v>
      </c>
      <c r="BA2208" t="s">
        <v>3208</v>
      </c>
      <c r="CD2208">
        <v>0</v>
      </c>
    </row>
    <row r="2209" spans="1:82" hidden="1" outlineLevel="1">
      <c r="A2209" t="s">
        <v>251</v>
      </c>
      <c r="B2209" t="s">
        <v>2</v>
      </c>
      <c r="C2209" s="1">
        <f t="shared" si="1219"/>
        <v>159086</v>
      </c>
      <c r="D2209" s="7">
        <f>IF(P2209&gt;0,RANK(P2209,(P2209:R2209,S2209:AG2209)),0)</f>
        <v>1</v>
      </c>
      <c r="E2209" s="7">
        <f>IF(Q2209&gt;0,RANK(Q2209,(P2209:R2209,S2209:AG2209)),0)</f>
        <v>0</v>
      </c>
      <c r="F2209" s="7">
        <f>IF(R2209&gt;0,RANK(R2209,(P2209:R2209,S2209:AG2209)),0)</f>
        <v>2</v>
      </c>
      <c r="G2209" s="7">
        <f>IF(S2209&gt;0,RANK(S2209,(P2209:R2209,S2209:AG2209)),0)</f>
        <v>3</v>
      </c>
      <c r="H2209" s="49">
        <f t="shared" si="1220"/>
        <v>69389</v>
      </c>
      <c r="I2209" s="178">
        <f t="shared" si="1236"/>
        <v>0.4361728876205323</v>
      </c>
      <c r="J2209" s="2"/>
      <c r="K2209" s="2">
        <f t="shared" si="1221"/>
        <v>0.71448147542838469</v>
      </c>
      <c r="L2209" s="2">
        <f t="shared" si="1222"/>
        <v>0</v>
      </c>
      <c r="M2209" s="2">
        <f t="shared" si="1223"/>
        <v>0.27830858780785234</v>
      </c>
      <c r="N2209" s="2">
        <f t="shared" si="1224"/>
        <v>2.7532278138868286E-3</v>
      </c>
      <c r="O2209" s="2">
        <f t="shared" si="1225"/>
        <v>4.4567089498761415E-3</v>
      </c>
      <c r="P2209" s="1">
        <v>113664</v>
      </c>
      <c r="R2209" s="1">
        <v>44275</v>
      </c>
      <c r="S2209" s="1">
        <v>438</v>
      </c>
      <c r="V2209" s="1">
        <v>229</v>
      </c>
      <c r="Z2209" s="1">
        <f t="shared" si="1226"/>
        <v>54</v>
      </c>
      <c r="AA2209" s="1">
        <v>87</v>
      </c>
      <c r="AB2209" s="1">
        <v>96</v>
      </c>
      <c r="AC2209" s="1">
        <v>243</v>
      </c>
      <c r="AI2209" s="7">
        <f t="shared" si="1227"/>
        <v>0</v>
      </c>
      <c r="AJ2209" s="7">
        <f t="shared" si="1228"/>
        <v>0</v>
      </c>
      <c r="AK2209" s="7">
        <f t="shared" si="1229"/>
        <v>4</v>
      </c>
      <c r="AL2209" s="7">
        <f t="shared" si="1230"/>
        <v>0</v>
      </c>
      <c r="AM2209" s="2">
        <f t="shared" si="1231"/>
        <v>0</v>
      </c>
      <c r="AN2209" s="2">
        <f t="shared" si="1232"/>
        <v>0</v>
      </c>
      <c r="AO2209" s="2">
        <f t="shared" si="1233"/>
        <v>1.4394729894522458E-3</v>
      </c>
      <c r="AP2209" s="2">
        <f t="shared" si="1234"/>
        <v>0</v>
      </c>
      <c r="AR2209" t="str">
        <f t="shared" si="1237"/>
        <v>Dallas</v>
      </c>
      <c r="AS2209" t="s">
        <v>2</v>
      </c>
      <c r="AT2209" s="182"/>
      <c r="AV2209" s="98">
        <v>48</v>
      </c>
      <c r="AW2209" s="100">
        <v>113</v>
      </c>
      <c r="AX2209" s="106">
        <f t="shared" si="1235"/>
        <v>48113</v>
      </c>
      <c r="AZ2209" s="7" t="s">
        <v>2975</v>
      </c>
      <c r="BA2209" t="s">
        <v>3208</v>
      </c>
      <c r="CD2209">
        <v>54</v>
      </c>
    </row>
    <row r="2210" spans="1:82" hidden="1" outlineLevel="1">
      <c r="A2210" t="s">
        <v>2532</v>
      </c>
      <c r="B2210" t="s">
        <v>2</v>
      </c>
      <c r="C2210" s="1">
        <f t="shared" si="1219"/>
        <v>131</v>
      </c>
      <c r="D2210" s="7">
        <f>IF(P2210&gt;0,RANK(P2210,(P2210:R2210,S2210:AG2210)),0)</f>
        <v>1</v>
      </c>
      <c r="E2210" s="7">
        <f>IF(Q2210&gt;0,RANK(Q2210,(P2210:R2210,S2210:AG2210)),0)</f>
        <v>0</v>
      </c>
      <c r="F2210" s="7">
        <f>IF(R2210&gt;0,RANK(R2210,(P2210:R2210,S2210:AG2210)),0)</f>
        <v>2</v>
      </c>
      <c r="G2210" s="7">
        <f>IF(S2210&gt;0,RANK(S2210,(P2210:R2210,S2210:AG2210)),0)</f>
        <v>0</v>
      </c>
      <c r="H2210" s="49">
        <f t="shared" si="1220"/>
        <v>58</v>
      </c>
      <c r="I2210" s="178">
        <f t="shared" si="1236"/>
        <v>0.44274809160305345</v>
      </c>
      <c r="J2210" s="2"/>
      <c r="K2210" s="2">
        <f t="shared" si="1221"/>
        <v>0.70229007633587781</v>
      </c>
      <c r="L2210" s="2">
        <f t="shared" si="1222"/>
        <v>0</v>
      </c>
      <c r="M2210" s="2">
        <f t="shared" si="1223"/>
        <v>0.25954198473282442</v>
      </c>
      <c r="N2210" s="2">
        <f t="shared" si="1224"/>
        <v>0</v>
      </c>
      <c r="O2210" s="2">
        <f t="shared" si="1225"/>
        <v>3.8167938931297773E-2</v>
      </c>
      <c r="P2210" s="1">
        <v>92</v>
      </c>
      <c r="R2210" s="1">
        <v>34</v>
      </c>
      <c r="S2210" s="1">
        <v>0</v>
      </c>
      <c r="V2210" s="1">
        <v>0</v>
      </c>
      <c r="Z2210" s="1">
        <f t="shared" si="1226"/>
        <v>0</v>
      </c>
      <c r="AA2210" s="1">
        <v>2</v>
      </c>
      <c r="AB2210" s="1">
        <v>1</v>
      </c>
      <c r="AC2210" s="1">
        <v>2</v>
      </c>
      <c r="AI2210" s="7">
        <f t="shared" si="1227"/>
        <v>0</v>
      </c>
      <c r="AJ2210" s="7">
        <f t="shared" si="1228"/>
        <v>0</v>
      </c>
      <c r="AK2210" s="7">
        <f t="shared" si="1229"/>
        <v>0</v>
      </c>
      <c r="AL2210" s="7">
        <f t="shared" si="1230"/>
        <v>0</v>
      </c>
      <c r="AM2210" s="2">
        <f t="shared" si="1231"/>
        <v>0</v>
      </c>
      <c r="AN2210" s="2">
        <f t="shared" si="1232"/>
        <v>0</v>
      </c>
      <c r="AO2210" s="2">
        <f t="shared" si="1233"/>
        <v>0</v>
      </c>
      <c r="AP2210" s="2">
        <f t="shared" si="1234"/>
        <v>0</v>
      </c>
      <c r="AR2210" t="str">
        <f t="shared" si="1237"/>
        <v>Dawson</v>
      </c>
      <c r="AS2210" t="s">
        <v>2</v>
      </c>
      <c r="AT2210" s="182">
        <v>11</v>
      </c>
      <c r="AV2210" s="98">
        <v>48</v>
      </c>
      <c r="AW2210" s="100">
        <v>115</v>
      </c>
      <c r="AX2210" s="106">
        <f t="shared" si="1235"/>
        <v>48115</v>
      </c>
      <c r="AZ2210" s="7" t="s">
        <v>2975</v>
      </c>
      <c r="BA2210" t="s">
        <v>3208</v>
      </c>
      <c r="CD2210">
        <v>0</v>
      </c>
    </row>
    <row r="2211" spans="1:82" hidden="1" outlineLevel="1">
      <c r="A2211" t="s">
        <v>2340</v>
      </c>
      <c r="B2211" t="s">
        <v>2</v>
      </c>
      <c r="C2211" s="1">
        <f t="shared" si="1219"/>
        <v>295</v>
      </c>
      <c r="D2211" s="7">
        <f>IF(P2211&gt;0,RANK(P2211,(P2211:R2211,S2211:AG2211)),0)</f>
        <v>1</v>
      </c>
      <c r="E2211" s="7">
        <f>IF(Q2211&gt;0,RANK(Q2211,(P2211:R2211,S2211:AG2211)),0)</f>
        <v>0</v>
      </c>
      <c r="F2211" s="7">
        <f>IF(R2211&gt;0,RANK(R2211,(P2211:R2211,S2211:AG2211)),0)</f>
        <v>2</v>
      </c>
      <c r="G2211" s="7">
        <f>IF(S2211&gt;0,RANK(S2211,(P2211:R2211,S2211:AG2211)),0)</f>
        <v>4</v>
      </c>
      <c r="H2211" s="49">
        <f t="shared" si="1220"/>
        <v>114</v>
      </c>
      <c r="I2211" s="178">
        <f t="shared" si="1236"/>
        <v>0.38644067796610171</v>
      </c>
      <c r="J2211" s="2"/>
      <c r="K2211" s="2">
        <f t="shared" si="1221"/>
        <v>0.67796610169491522</v>
      </c>
      <c r="L2211" s="2">
        <f t="shared" si="1222"/>
        <v>0</v>
      </c>
      <c r="M2211" s="2">
        <f t="shared" si="1223"/>
        <v>0.29152542372881357</v>
      </c>
      <c r="N2211" s="2">
        <f t="shared" si="1224"/>
        <v>3.3898305084745762E-3</v>
      </c>
      <c r="O2211" s="2">
        <f t="shared" si="1225"/>
        <v>2.711864406779663E-2</v>
      </c>
      <c r="P2211" s="1">
        <v>200</v>
      </c>
      <c r="R2211" s="1">
        <v>86</v>
      </c>
      <c r="S2211" s="1">
        <v>1</v>
      </c>
      <c r="V2211" s="1">
        <v>0</v>
      </c>
      <c r="Z2211" s="1">
        <f t="shared" si="1226"/>
        <v>1</v>
      </c>
      <c r="AA2211" s="1">
        <v>0</v>
      </c>
      <c r="AB2211" s="1">
        <v>0</v>
      </c>
      <c r="AC2211" s="1">
        <v>7</v>
      </c>
      <c r="AI2211" s="7">
        <f t="shared" si="1227"/>
        <v>0</v>
      </c>
      <c r="AJ2211" s="7">
        <f t="shared" si="1228"/>
        <v>0</v>
      </c>
      <c r="AK2211" s="7">
        <f t="shared" si="1229"/>
        <v>0</v>
      </c>
      <c r="AL2211" s="7">
        <f t="shared" si="1230"/>
        <v>0</v>
      </c>
      <c r="AM2211" s="2">
        <f t="shared" si="1231"/>
        <v>0</v>
      </c>
      <c r="AN2211" s="2">
        <f t="shared" si="1232"/>
        <v>0</v>
      </c>
      <c r="AO2211" s="2">
        <f t="shared" si="1233"/>
        <v>0</v>
      </c>
      <c r="AP2211" s="2">
        <f t="shared" si="1234"/>
        <v>0</v>
      </c>
      <c r="AR2211" t="str">
        <f t="shared" si="1237"/>
        <v>Deaf Smith</v>
      </c>
      <c r="AS2211" t="s">
        <v>2</v>
      </c>
      <c r="AT2211" s="182">
        <v>13</v>
      </c>
      <c r="AV2211" s="98">
        <v>48</v>
      </c>
      <c r="AW2211" s="100">
        <v>117</v>
      </c>
      <c r="AX2211" s="106">
        <f t="shared" si="1235"/>
        <v>48117</v>
      </c>
      <c r="AZ2211" s="7" t="s">
        <v>2975</v>
      </c>
      <c r="BA2211" t="s">
        <v>3208</v>
      </c>
      <c r="CD2211">
        <v>1</v>
      </c>
    </row>
    <row r="2212" spans="1:82" hidden="1" outlineLevel="1">
      <c r="A2212" t="s">
        <v>2288</v>
      </c>
      <c r="B2212" t="s">
        <v>2</v>
      </c>
      <c r="C2212" s="1">
        <f t="shared" si="1219"/>
        <v>162</v>
      </c>
      <c r="D2212" s="7">
        <f>IF(P2212&gt;0,RANK(P2212,(P2212:R2212,S2212:AG2212)),0)</f>
        <v>1</v>
      </c>
      <c r="E2212" s="7">
        <f>IF(Q2212&gt;0,RANK(Q2212,(P2212:R2212,S2212:AG2212)),0)</f>
        <v>0</v>
      </c>
      <c r="F2212" s="7">
        <f>IF(R2212&gt;0,RANK(R2212,(P2212:R2212,S2212:AG2212)),0)</f>
        <v>2</v>
      </c>
      <c r="G2212" s="7">
        <f>IF(S2212&gt;0,RANK(S2212,(P2212:R2212,S2212:AG2212)),0)</f>
        <v>0</v>
      </c>
      <c r="H2212" s="49">
        <f t="shared" si="1220"/>
        <v>59</v>
      </c>
      <c r="I2212" s="178">
        <f t="shared" si="1236"/>
        <v>0.36419753086419754</v>
      </c>
      <c r="J2212" s="2"/>
      <c r="K2212" s="2">
        <f t="shared" si="1221"/>
        <v>0.67901234567901236</v>
      </c>
      <c r="L2212" s="2">
        <f t="shared" si="1222"/>
        <v>0</v>
      </c>
      <c r="M2212" s="2">
        <f t="shared" si="1223"/>
        <v>0.31481481481481483</v>
      </c>
      <c r="N2212" s="2">
        <f t="shared" si="1224"/>
        <v>0</v>
      </c>
      <c r="O2212" s="2">
        <f t="shared" si="1225"/>
        <v>6.1728395061728114E-3</v>
      </c>
      <c r="P2212" s="1">
        <v>110</v>
      </c>
      <c r="R2212" s="1">
        <v>51</v>
      </c>
      <c r="S2212" s="1">
        <v>0</v>
      </c>
      <c r="V2212" s="1">
        <v>0</v>
      </c>
      <c r="Z2212" s="1">
        <f t="shared" si="1226"/>
        <v>0</v>
      </c>
      <c r="AA2212" s="1">
        <v>0</v>
      </c>
      <c r="AB2212" s="1">
        <v>0</v>
      </c>
      <c r="AC2212" s="1">
        <v>1</v>
      </c>
      <c r="AI2212" s="7">
        <f t="shared" si="1227"/>
        <v>0</v>
      </c>
      <c r="AJ2212" s="7">
        <f t="shared" si="1228"/>
        <v>0</v>
      </c>
      <c r="AK2212" s="7">
        <f t="shared" si="1229"/>
        <v>0</v>
      </c>
      <c r="AL2212" s="7">
        <f t="shared" si="1230"/>
        <v>0</v>
      </c>
      <c r="AM2212" s="2">
        <f t="shared" si="1231"/>
        <v>0</v>
      </c>
      <c r="AN2212" s="2">
        <f t="shared" si="1232"/>
        <v>0</v>
      </c>
      <c r="AO2212" s="2">
        <f t="shared" si="1233"/>
        <v>0</v>
      </c>
      <c r="AP2212" s="2">
        <f t="shared" si="1234"/>
        <v>0</v>
      </c>
      <c r="AR2212" t="str">
        <f t="shared" si="1237"/>
        <v>Delta</v>
      </c>
      <c r="AS2212" t="s">
        <v>2</v>
      </c>
      <c r="AT2212" s="182">
        <v>4</v>
      </c>
      <c r="AV2212" s="98">
        <v>48</v>
      </c>
      <c r="AW2212" s="100">
        <v>119</v>
      </c>
      <c r="AX2212" s="106">
        <f t="shared" si="1235"/>
        <v>48119</v>
      </c>
      <c r="AZ2212" s="7" t="s">
        <v>2975</v>
      </c>
      <c r="BA2212" t="s">
        <v>3208</v>
      </c>
      <c r="CD2212">
        <v>0</v>
      </c>
    </row>
    <row r="2213" spans="1:82" hidden="1" outlineLevel="1">
      <c r="A2213" t="s">
        <v>652</v>
      </c>
      <c r="B2213" t="s">
        <v>2</v>
      </c>
      <c r="C2213" s="1">
        <f t="shared" si="1219"/>
        <v>32506</v>
      </c>
      <c r="D2213" s="7">
        <f>IF(P2213&gt;0,RANK(P2213,(P2213:R2213,S2213:AG2213)),0)</f>
        <v>1</v>
      </c>
      <c r="E2213" s="7">
        <f>IF(Q2213&gt;0,RANK(Q2213,(P2213:R2213,S2213:AG2213)),0)</f>
        <v>0</v>
      </c>
      <c r="F2213" s="7">
        <f>IF(R2213&gt;0,RANK(R2213,(P2213:R2213,S2213:AG2213)),0)</f>
        <v>2</v>
      </c>
      <c r="G2213" s="7">
        <f>IF(S2213&gt;0,RANK(S2213,(P2213:R2213,S2213:AG2213)),0)</f>
        <v>3</v>
      </c>
      <c r="H2213" s="49">
        <f t="shared" si="1220"/>
        <v>710</v>
      </c>
      <c r="I2213" s="178">
        <f t="shared" si="1236"/>
        <v>2.1842121454500707E-2</v>
      </c>
      <c r="J2213" s="2"/>
      <c r="K2213" s="2">
        <f t="shared" si="1221"/>
        <v>0.50732172521995944</v>
      </c>
      <c r="L2213" s="2">
        <f t="shared" si="1222"/>
        <v>0</v>
      </c>
      <c r="M2213" s="2">
        <f t="shared" si="1223"/>
        <v>0.48547960376545868</v>
      </c>
      <c r="N2213" s="2">
        <f t="shared" si="1224"/>
        <v>4.3991878422445091E-3</v>
      </c>
      <c r="O2213" s="2">
        <f t="shared" si="1225"/>
        <v>2.799483172337372E-3</v>
      </c>
      <c r="P2213" s="1">
        <v>16491</v>
      </c>
      <c r="R2213" s="1">
        <v>15781</v>
      </c>
      <c r="S2213" s="1">
        <v>143</v>
      </c>
      <c r="V2213" s="1">
        <v>20</v>
      </c>
      <c r="Z2213" s="1">
        <f t="shared" si="1226"/>
        <v>13</v>
      </c>
      <c r="AA2213" s="1">
        <v>17</v>
      </c>
      <c r="AB2213" s="1">
        <v>11</v>
      </c>
      <c r="AC2213" s="1">
        <v>30</v>
      </c>
      <c r="AI2213" s="7">
        <f t="shared" si="1227"/>
        <v>0</v>
      </c>
      <c r="AJ2213" s="7">
        <f t="shared" si="1228"/>
        <v>0</v>
      </c>
      <c r="AK2213" s="7">
        <f t="shared" si="1229"/>
        <v>4</v>
      </c>
      <c r="AL2213" s="7">
        <f t="shared" si="1230"/>
        <v>0</v>
      </c>
      <c r="AM2213" s="2">
        <f t="shared" si="1231"/>
        <v>0</v>
      </c>
      <c r="AN2213" s="2">
        <f t="shared" si="1232"/>
        <v>0</v>
      </c>
      <c r="AO2213" s="2">
        <f t="shared" si="1233"/>
        <v>6.1527102688734383E-4</v>
      </c>
      <c r="AP2213" s="2">
        <f t="shared" si="1234"/>
        <v>0</v>
      </c>
      <c r="AR2213" t="str">
        <f t="shared" si="1237"/>
        <v>Denton</v>
      </c>
      <c r="AS2213" t="s">
        <v>2</v>
      </c>
      <c r="AT2213" s="182"/>
      <c r="AV2213" s="98">
        <v>48</v>
      </c>
      <c r="AW2213" s="100">
        <v>121</v>
      </c>
      <c r="AX2213" s="106">
        <f t="shared" si="1235"/>
        <v>48121</v>
      </c>
      <c r="AZ2213" s="7" t="s">
        <v>2975</v>
      </c>
      <c r="BA2213" t="s">
        <v>3208</v>
      </c>
      <c r="CD2213">
        <v>13</v>
      </c>
    </row>
    <row r="2214" spans="1:82" hidden="1" outlineLevel="1">
      <c r="A2214" t="s">
        <v>814</v>
      </c>
      <c r="B2214" t="s">
        <v>2</v>
      </c>
      <c r="C2214" s="1">
        <f t="shared" si="1219"/>
        <v>417</v>
      </c>
      <c r="D2214" s="7">
        <f>IF(P2214&gt;0,RANK(P2214,(P2214:R2214,S2214:AG2214)),0)</f>
        <v>1</v>
      </c>
      <c r="E2214" s="7">
        <f>IF(Q2214&gt;0,RANK(Q2214,(P2214:R2214,S2214:AG2214)),0)</f>
        <v>0</v>
      </c>
      <c r="F2214" s="7">
        <f>IF(R2214&gt;0,RANK(R2214,(P2214:R2214,S2214:AG2214)),0)</f>
        <v>2</v>
      </c>
      <c r="G2214" s="7">
        <f>IF(S2214&gt;0,RANK(S2214,(P2214:R2214,S2214:AG2214)),0)</f>
        <v>3</v>
      </c>
      <c r="H2214" s="49">
        <f t="shared" si="1220"/>
        <v>180</v>
      </c>
      <c r="I2214" s="178">
        <f t="shared" si="1236"/>
        <v>0.43165467625899279</v>
      </c>
      <c r="J2214" s="2"/>
      <c r="K2214" s="2">
        <f t="shared" si="1221"/>
        <v>0.70263788968824936</v>
      </c>
      <c r="L2214" s="2">
        <f t="shared" si="1222"/>
        <v>0</v>
      </c>
      <c r="M2214" s="2">
        <f t="shared" si="1223"/>
        <v>0.27098321342925658</v>
      </c>
      <c r="N2214" s="2">
        <f t="shared" si="1224"/>
        <v>9.5923261390887284E-3</v>
      </c>
      <c r="O2214" s="2">
        <f t="shared" si="1225"/>
        <v>1.6786570743405334E-2</v>
      </c>
      <c r="P2214" s="1">
        <v>293</v>
      </c>
      <c r="R2214" s="1">
        <v>113</v>
      </c>
      <c r="S2214" s="1">
        <v>4</v>
      </c>
      <c r="V2214" s="1">
        <v>3</v>
      </c>
      <c r="Z2214" s="1">
        <f t="shared" si="1226"/>
        <v>2</v>
      </c>
      <c r="AA2214" s="1">
        <v>0</v>
      </c>
      <c r="AB2214" s="1">
        <v>0</v>
      </c>
      <c r="AC2214" s="1">
        <v>2</v>
      </c>
      <c r="AI2214" s="7">
        <f t="shared" si="1227"/>
        <v>0</v>
      </c>
      <c r="AJ2214" s="7">
        <f t="shared" si="1228"/>
        <v>0</v>
      </c>
      <c r="AK2214" s="7">
        <f t="shared" si="1229"/>
        <v>4</v>
      </c>
      <c r="AL2214" s="7">
        <f t="shared" si="1230"/>
        <v>0</v>
      </c>
      <c r="AM2214" s="2">
        <f t="shared" si="1231"/>
        <v>0</v>
      </c>
      <c r="AN2214" s="2">
        <f t="shared" si="1232"/>
        <v>0</v>
      </c>
      <c r="AO2214" s="2">
        <f t="shared" si="1233"/>
        <v>7.1942446043165471E-3</v>
      </c>
      <c r="AP2214" s="2">
        <f t="shared" si="1234"/>
        <v>0</v>
      </c>
      <c r="AR2214" t="str">
        <f t="shared" si="1237"/>
        <v>Dewitt</v>
      </c>
      <c r="AS2214" t="s">
        <v>2</v>
      </c>
      <c r="AT2214" s="182">
        <v>34</v>
      </c>
      <c r="AV2214" s="98">
        <v>48</v>
      </c>
      <c r="AW2214" s="100">
        <v>123</v>
      </c>
      <c r="AX2214" s="106">
        <f t="shared" si="1235"/>
        <v>48123</v>
      </c>
      <c r="AZ2214" s="7" t="s">
        <v>2975</v>
      </c>
      <c r="BA2214" t="s">
        <v>3208</v>
      </c>
      <c r="CD2214">
        <v>2</v>
      </c>
    </row>
    <row r="2215" spans="1:82" hidden="1" outlineLevel="1">
      <c r="A2215" t="s">
        <v>815</v>
      </c>
      <c r="B2215" t="s">
        <v>2</v>
      </c>
      <c r="C2215" s="1">
        <f t="shared" si="1219"/>
        <v>25</v>
      </c>
      <c r="D2215" s="7">
        <f>IF(P2215&gt;0,RANK(P2215,(P2215:R2215,S2215:AG2215)),0)</f>
        <v>1</v>
      </c>
      <c r="E2215" s="7">
        <f>IF(Q2215&gt;0,RANK(Q2215,(P2215:R2215,S2215:AG2215)),0)</f>
        <v>0</v>
      </c>
      <c r="F2215" s="7">
        <f>IF(R2215&gt;0,RANK(R2215,(P2215:R2215,S2215:AG2215)),0)</f>
        <v>2</v>
      </c>
      <c r="G2215" s="7">
        <f>IF(S2215&gt;0,RANK(S2215,(P2215:R2215,S2215:AG2215)),0)</f>
        <v>0</v>
      </c>
      <c r="H2215" s="49">
        <f t="shared" si="1220"/>
        <v>2</v>
      </c>
      <c r="I2215" s="178">
        <f t="shared" si="1236"/>
        <v>0.08</v>
      </c>
      <c r="J2215" s="2"/>
      <c r="K2215" s="2">
        <f t="shared" si="1221"/>
        <v>0.52</v>
      </c>
      <c r="L2215" s="2">
        <f t="shared" si="1222"/>
        <v>0</v>
      </c>
      <c r="M2215" s="2">
        <f t="shared" si="1223"/>
        <v>0.44</v>
      </c>
      <c r="N2215" s="2">
        <f t="shared" si="1224"/>
        <v>0</v>
      </c>
      <c r="O2215" s="2">
        <f t="shared" si="1225"/>
        <v>3.999999999999998E-2</v>
      </c>
      <c r="P2215" s="1">
        <v>13</v>
      </c>
      <c r="R2215" s="1">
        <v>11</v>
      </c>
      <c r="S2215" s="1">
        <v>0</v>
      </c>
      <c r="V2215" s="1">
        <v>0</v>
      </c>
      <c r="Z2215" s="1">
        <f t="shared" si="1226"/>
        <v>0</v>
      </c>
      <c r="AA2215" s="1">
        <v>1</v>
      </c>
      <c r="AB2215" s="1">
        <v>0</v>
      </c>
      <c r="AC2215" s="1">
        <v>0</v>
      </c>
      <c r="AI2215" s="7">
        <f t="shared" si="1227"/>
        <v>0</v>
      </c>
      <c r="AJ2215" s="7">
        <f t="shared" si="1228"/>
        <v>0</v>
      </c>
      <c r="AK2215" s="7">
        <f t="shared" si="1229"/>
        <v>0</v>
      </c>
      <c r="AL2215" s="7">
        <f t="shared" si="1230"/>
        <v>0</v>
      </c>
      <c r="AM2215" s="2">
        <f t="shared" si="1231"/>
        <v>0</v>
      </c>
      <c r="AN2215" s="2">
        <f t="shared" si="1232"/>
        <v>0</v>
      </c>
      <c r="AO2215" s="2">
        <f t="shared" si="1233"/>
        <v>0</v>
      </c>
      <c r="AP2215" s="2">
        <f t="shared" si="1234"/>
        <v>0</v>
      </c>
      <c r="AR2215" t="str">
        <f t="shared" si="1237"/>
        <v>Dickens</v>
      </c>
      <c r="AS2215" t="s">
        <v>2</v>
      </c>
      <c r="AT2215" s="182">
        <v>13</v>
      </c>
      <c r="AV2215" s="98">
        <v>48</v>
      </c>
      <c r="AW2215" s="100">
        <v>125</v>
      </c>
      <c r="AX2215" s="106">
        <f t="shared" si="1235"/>
        <v>48125</v>
      </c>
      <c r="AZ2215" s="7" t="s">
        <v>2975</v>
      </c>
      <c r="BA2215" t="s">
        <v>3208</v>
      </c>
      <c r="CD2215">
        <v>0</v>
      </c>
    </row>
    <row r="2216" spans="1:82" hidden="1" outlineLevel="1">
      <c r="A2216" t="s">
        <v>1182</v>
      </c>
      <c r="B2216" t="s">
        <v>2</v>
      </c>
      <c r="C2216" s="1">
        <f t="shared" si="1219"/>
        <v>2619</v>
      </c>
      <c r="D2216" s="7">
        <f>IF(P2216&gt;0,RANK(P2216,(P2216:R2216,S2216:AG2216)),0)</f>
        <v>1</v>
      </c>
      <c r="E2216" s="7">
        <f>IF(Q2216&gt;0,RANK(Q2216,(P2216:R2216,S2216:AG2216)),0)</f>
        <v>0</v>
      </c>
      <c r="F2216" s="7">
        <f>IF(R2216&gt;0,RANK(R2216,(P2216:R2216,S2216:AG2216)),0)</f>
        <v>2</v>
      </c>
      <c r="G2216" s="7">
        <f>IF(S2216&gt;0,RANK(S2216,(P2216:R2216,S2216:AG2216)),0)</f>
        <v>4</v>
      </c>
      <c r="H2216" s="49">
        <f t="shared" si="1220"/>
        <v>1270</v>
      </c>
      <c r="I2216" s="178">
        <f t="shared" si="1236"/>
        <v>0.48491790759831999</v>
      </c>
      <c r="J2216" s="2"/>
      <c r="K2216" s="2">
        <f t="shared" si="1221"/>
        <v>0.68881252386407021</v>
      </c>
      <c r="L2216" s="2">
        <f t="shared" si="1222"/>
        <v>0</v>
      </c>
      <c r="M2216" s="2">
        <f t="shared" si="1223"/>
        <v>0.20389461626575028</v>
      </c>
      <c r="N2216" s="2">
        <f t="shared" si="1224"/>
        <v>1.4891179839633447E-2</v>
      </c>
      <c r="O2216" s="2">
        <f t="shared" si="1225"/>
        <v>9.2401680030546052E-2</v>
      </c>
      <c r="P2216" s="1">
        <v>1804</v>
      </c>
      <c r="R2216" s="1">
        <v>534</v>
      </c>
      <c r="S2216" s="1">
        <v>39</v>
      </c>
      <c r="V2216" s="1">
        <v>30</v>
      </c>
      <c r="Z2216" s="1">
        <f t="shared" si="1226"/>
        <v>8</v>
      </c>
      <c r="AA2216" s="1">
        <v>36</v>
      </c>
      <c r="AB2216" s="1">
        <v>6</v>
      </c>
      <c r="AC2216" s="1">
        <v>162</v>
      </c>
      <c r="AI2216" s="7">
        <f t="shared" si="1227"/>
        <v>0</v>
      </c>
      <c r="AJ2216" s="7">
        <f t="shared" si="1228"/>
        <v>0</v>
      </c>
      <c r="AK2216" s="7">
        <f t="shared" si="1229"/>
        <v>4</v>
      </c>
      <c r="AL2216" s="7">
        <f t="shared" si="1230"/>
        <v>0</v>
      </c>
      <c r="AM2216" s="2">
        <f t="shared" si="1231"/>
        <v>0</v>
      </c>
      <c r="AN2216" s="2">
        <f t="shared" si="1232"/>
        <v>0</v>
      </c>
      <c r="AO2216" s="2">
        <f t="shared" si="1233"/>
        <v>1.1454753722794959E-2</v>
      </c>
      <c r="AP2216" s="2">
        <f t="shared" si="1234"/>
        <v>0</v>
      </c>
      <c r="AR2216" t="str">
        <f t="shared" si="1237"/>
        <v>Dimmit</v>
      </c>
      <c r="AS2216" t="s">
        <v>2</v>
      </c>
      <c r="AT2216" s="182">
        <v>23</v>
      </c>
      <c r="AV2216" s="98">
        <v>48</v>
      </c>
      <c r="AW2216" s="100">
        <v>127</v>
      </c>
      <c r="AX2216" s="106">
        <f t="shared" si="1235"/>
        <v>48127</v>
      </c>
      <c r="AZ2216" s="7" t="s">
        <v>2975</v>
      </c>
      <c r="BA2216" t="s">
        <v>3208</v>
      </c>
      <c r="CD2216">
        <v>8</v>
      </c>
    </row>
    <row r="2217" spans="1:82" hidden="1" outlineLevel="1">
      <c r="A2217" t="s">
        <v>1442</v>
      </c>
      <c r="B2217" t="s">
        <v>2</v>
      </c>
      <c r="C2217" s="1">
        <f t="shared" ref="C2217:C2280" si="1238">SUM(P2217:AG2217)</f>
        <v>69</v>
      </c>
      <c r="D2217" s="7">
        <f>IF(P2217&gt;0,RANK(P2217,(P2217:R2217,S2217:AG2217)),0)</f>
        <v>2</v>
      </c>
      <c r="E2217" s="7">
        <f>IF(Q2217&gt;0,RANK(Q2217,(P2217:R2217,S2217:AG2217)),0)</f>
        <v>0</v>
      </c>
      <c r="F2217" s="7">
        <f>IF(R2217&gt;0,RANK(R2217,(P2217:R2217,S2217:AG2217)),0)</f>
        <v>1</v>
      </c>
      <c r="G2217" s="7">
        <f>IF(S2217&gt;0,RANK(S2217,(P2217:R2217,S2217:AG2217)),0)</f>
        <v>0</v>
      </c>
      <c r="H2217" s="49">
        <f t="shared" ref="H2217:H2280" si="1239">MAX(P2217:Y2217)-LARGE(P2217:Y2217,2)</f>
        <v>2</v>
      </c>
      <c r="I2217" s="178">
        <f t="shared" si="1236"/>
        <v>2.8985507246376812E-2</v>
      </c>
      <c r="J2217" s="2"/>
      <c r="K2217" s="2">
        <f t="shared" ref="K2217:K2280" si="1240">IF($C2217=0,"-",P2217/$C2217)</f>
        <v>0.47826086956521741</v>
      </c>
      <c r="L2217" s="2">
        <f t="shared" ref="L2217:L2280" si="1241">IF($C2217=0,"-",Q2217/$C2217)</f>
        <v>0</v>
      </c>
      <c r="M2217" s="2">
        <f t="shared" ref="M2217:M2280" si="1242">IF($C2217=0,"-",R2217/$C2217)</f>
        <v>0.50724637681159424</v>
      </c>
      <c r="N2217" s="2">
        <f t="shared" ref="N2217:N2280" si="1243">IF($C2217=0,"-",S2217/$C2217)</f>
        <v>0</v>
      </c>
      <c r="O2217" s="2">
        <f t="shared" ref="O2217:O2280" si="1244">IF(C2217=0,"-",(1-K2217-L2217-M2217-N2217))</f>
        <v>1.4492753623188359E-2</v>
      </c>
      <c r="P2217" s="1">
        <v>33</v>
      </c>
      <c r="R2217" s="1">
        <v>35</v>
      </c>
      <c r="S2217" s="1">
        <v>0</v>
      </c>
      <c r="V2217" s="1">
        <v>1</v>
      </c>
      <c r="Z2217" s="1">
        <f t="shared" ref="Z2217:Z2280" si="1245">SUM(BE2217:CN2217)</f>
        <v>0</v>
      </c>
      <c r="AA2217" s="1">
        <v>0</v>
      </c>
      <c r="AB2217" s="1">
        <v>0</v>
      </c>
      <c r="AC2217" s="1">
        <v>0</v>
      </c>
      <c r="AI2217" s="7">
        <f t="shared" ref="AI2217:AI2280" si="1246">IF(T2217&gt;0,RANK(T2217,(P2217:Z2217)),0)</f>
        <v>0</v>
      </c>
      <c r="AJ2217" s="7">
        <f t="shared" ref="AJ2217:AJ2280" si="1247">IF(U2217&gt;0,RANK(U2217,(P2217:Z2217)),0)</f>
        <v>0</v>
      </c>
      <c r="AK2217" s="7">
        <f t="shared" ref="AK2217:AK2280" si="1248">IF(V2217&gt;0,RANK(V2217,(P2217:Z2217)),0)</f>
        <v>3</v>
      </c>
      <c r="AL2217" s="7">
        <f t="shared" ref="AL2217:AL2280" si="1249">IF(W2217&gt;0,RANK(W2217,(P2217:Z2217)),0)</f>
        <v>0</v>
      </c>
      <c r="AM2217" s="2">
        <f t="shared" ref="AM2217:AM2280" si="1250">IF($C2217=0,"-",T2217/$C2217)</f>
        <v>0</v>
      </c>
      <c r="AN2217" s="2">
        <f t="shared" ref="AN2217:AN2280" si="1251">IF($C2217=0,"-",U2217/$C2217)</f>
        <v>0</v>
      </c>
      <c r="AO2217" s="2">
        <f t="shared" ref="AO2217:AO2280" si="1252">IF($C2217=0,"-",V2217/$C2217)</f>
        <v>1.4492753623188406E-2</v>
      </c>
      <c r="AP2217" s="2">
        <f t="shared" ref="AP2217:AP2280" si="1253">IF($C2217=0,"-",W2217/$C2217)</f>
        <v>0</v>
      </c>
      <c r="AR2217" t="str">
        <f t="shared" si="1237"/>
        <v>Donley</v>
      </c>
      <c r="AS2217" t="s">
        <v>2</v>
      </c>
      <c r="AT2217" s="182">
        <v>13</v>
      </c>
      <c r="AV2217" s="98">
        <v>48</v>
      </c>
      <c r="AW2217" s="100">
        <v>129</v>
      </c>
      <c r="AX2217" s="106">
        <f t="shared" ref="AX2217:AX2280" si="1254">AV2217*1000+AW2217</f>
        <v>48129</v>
      </c>
      <c r="AZ2217" s="7" t="s">
        <v>2975</v>
      </c>
      <c r="BA2217" t="s">
        <v>3208</v>
      </c>
      <c r="CD2217">
        <v>0</v>
      </c>
    </row>
    <row r="2218" spans="1:82" hidden="1" outlineLevel="1">
      <c r="A2218" t="s">
        <v>3170</v>
      </c>
      <c r="B2218" t="s">
        <v>2</v>
      </c>
      <c r="C2218" s="1">
        <f t="shared" si="1238"/>
        <v>2984</v>
      </c>
      <c r="D2218" s="7">
        <f>IF(P2218&gt;0,RANK(P2218,(P2218:R2218,S2218:AG2218)),0)</f>
        <v>1</v>
      </c>
      <c r="E2218" s="7">
        <f>IF(Q2218&gt;0,RANK(Q2218,(P2218:R2218,S2218:AG2218)),0)</f>
        <v>0</v>
      </c>
      <c r="F2218" s="7">
        <f>IF(R2218&gt;0,RANK(R2218,(P2218:R2218,S2218:AG2218)),0)</f>
        <v>2</v>
      </c>
      <c r="G2218" s="7">
        <f>IF(S2218&gt;0,RANK(S2218,(P2218:R2218,S2218:AG2218)),0)</f>
        <v>7</v>
      </c>
      <c r="H2218" s="49">
        <f t="shared" si="1239"/>
        <v>1750</v>
      </c>
      <c r="I2218" s="178">
        <f t="shared" si="1236"/>
        <v>0.58646112600536193</v>
      </c>
      <c r="J2218" s="2"/>
      <c r="K2218" s="2">
        <f t="shared" si="1240"/>
        <v>0.76172922252010722</v>
      </c>
      <c r="L2218" s="2">
        <f t="shared" si="1241"/>
        <v>0</v>
      </c>
      <c r="M2218" s="2">
        <f t="shared" si="1242"/>
        <v>0.17526809651474531</v>
      </c>
      <c r="N2218" s="2">
        <f t="shared" si="1243"/>
        <v>2.6809651474530832E-3</v>
      </c>
      <c r="O2218" s="2">
        <f t="shared" si="1244"/>
        <v>6.0321715817694382E-2</v>
      </c>
      <c r="P2218" s="1">
        <v>2273</v>
      </c>
      <c r="R2218" s="1">
        <v>523</v>
      </c>
      <c r="S2218" s="1">
        <v>8</v>
      </c>
      <c r="V2218" s="1">
        <v>35</v>
      </c>
      <c r="Z2218" s="1">
        <f t="shared" si="1245"/>
        <v>9</v>
      </c>
      <c r="AA2218" s="1">
        <v>18</v>
      </c>
      <c r="AB2218" s="1">
        <v>6</v>
      </c>
      <c r="AC2218" s="1">
        <v>112</v>
      </c>
      <c r="AI2218" s="7">
        <f t="shared" si="1246"/>
        <v>0</v>
      </c>
      <c r="AJ2218" s="7">
        <f t="shared" si="1247"/>
        <v>0</v>
      </c>
      <c r="AK2218" s="7">
        <f t="shared" si="1248"/>
        <v>3</v>
      </c>
      <c r="AL2218" s="7">
        <f t="shared" si="1249"/>
        <v>0</v>
      </c>
      <c r="AM2218" s="2">
        <f t="shared" si="1250"/>
        <v>0</v>
      </c>
      <c r="AN2218" s="2">
        <f t="shared" si="1251"/>
        <v>0</v>
      </c>
      <c r="AO2218" s="2">
        <f t="shared" si="1252"/>
        <v>1.1729222520107238E-2</v>
      </c>
      <c r="AP2218" s="2">
        <f t="shared" si="1253"/>
        <v>0</v>
      </c>
      <c r="AR2218" t="str">
        <f t="shared" si="1237"/>
        <v>Duval</v>
      </c>
      <c r="AS2218" t="s">
        <v>2</v>
      </c>
      <c r="AT2218" s="182">
        <v>15</v>
      </c>
      <c r="AV2218" s="98">
        <v>48</v>
      </c>
      <c r="AW2218" s="100">
        <v>131</v>
      </c>
      <c r="AX2218" s="106">
        <f t="shared" si="1254"/>
        <v>48131</v>
      </c>
      <c r="AZ2218" s="7" t="s">
        <v>2975</v>
      </c>
      <c r="BA2218" t="s">
        <v>3208</v>
      </c>
      <c r="CD2218">
        <v>9</v>
      </c>
    </row>
    <row r="2219" spans="1:82" hidden="1" outlineLevel="1">
      <c r="A2219" t="s">
        <v>1568</v>
      </c>
      <c r="B2219" t="s">
        <v>2</v>
      </c>
      <c r="C2219" s="1">
        <f t="shared" si="1238"/>
        <v>307</v>
      </c>
      <c r="D2219" s="7">
        <f>IF(P2219&gt;0,RANK(P2219,(P2219:R2219,S2219:AG2219)),0)</f>
        <v>1</v>
      </c>
      <c r="E2219" s="7">
        <f>IF(Q2219&gt;0,RANK(Q2219,(P2219:R2219,S2219:AG2219)),0)</f>
        <v>0</v>
      </c>
      <c r="F2219" s="7">
        <f>IF(R2219&gt;0,RANK(R2219,(P2219:R2219,S2219:AG2219)),0)</f>
        <v>2</v>
      </c>
      <c r="G2219" s="7">
        <f>IF(S2219&gt;0,RANK(S2219,(P2219:R2219,S2219:AG2219)),0)</f>
        <v>5</v>
      </c>
      <c r="H2219" s="49">
        <f t="shared" si="1239"/>
        <v>49</v>
      </c>
      <c r="I2219" s="178">
        <f t="shared" si="1236"/>
        <v>0.15960912052117263</v>
      </c>
      <c r="J2219" s="2"/>
      <c r="K2219" s="2">
        <f t="shared" si="1240"/>
        <v>0.55700325732899025</v>
      </c>
      <c r="L2219" s="2">
        <f t="shared" si="1241"/>
        <v>0</v>
      </c>
      <c r="M2219" s="2">
        <f t="shared" si="1242"/>
        <v>0.3973941368078176</v>
      </c>
      <c r="N2219" s="2">
        <f t="shared" si="1243"/>
        <v>6.5146579804560263E-3</v>
      </c>
      <c r="O2219" s="2">
        <f t="shared" si="1244"/>
        <v>3.9087947882736118E-2</v>
      </c>
      <c r="P2219" s="1">
        <v>171</v>
      </c>
      <c r="R2219" s="1">
        <v>122</v>
      </c>
      <c r="S2219" s="1">
        <v>2</v>
      </c>
      <c r="V2219" s="1">
        <v>1</v>
      </c>
      <c r="Z2219" s="1">
        <f t="shared" si="1245"/>
        <v>5</v>
      </c>
      <c r="AA2219" s="1">
        <v>3</v>
      </c>
      <c r="AB2219" s="1">
        <v>1</v>
      </c>
      <c r="AC2219" s="1">
        <v>2</v>
      </c>
      <c r="AI2219" s="7">
        <f t="shared" si="1246"/>
        <v>0</v>
      </c>
      <c r="AJ2219" s="7">
        <f t="shared" si="1247"/>
        <v>0</v>
      </c>
      <c r="AK2219" s="7">
        <f t="shared" si="1248"/>
        <v>5</v>
      </c>
      <c r="AL2219" s="7">
        <f t="shared" si="1249"/>
        <v>0</v>
      </c>
      <c r="AM2219" s="2">
        <f t="shared" si="1250"/>
        <v>0</v>
      </c>
      <c r="AN2219" s="2">
        <f t="shared" si="1251"/>
        <v>0</v>
      </c>
      <c r="AO2219" s="2">
        <f t="shared" si="1252"/>
        <v>3.2573289902280132E-3</v>
      </c>
      <c r="AP2219" s="2">
        <f t="shared" si="1253"/>
        <v>0</v>
      </c>
      <c r="AR2219" t="str">
        <f t="shared" si="1237"/>
        <v>Eastland</v>
      </c>
      <c r="AS2219" t="s">
        <v>2</v>
      </c>
      <c r="AT2219" s="182">
        <v>11</v>
      </c>
      <c r="AV2219" s="98">
        <v>48</v>
      </c>
      <c r="AW2219" s="100">
        <v>133</v>
      </c>
      <c r="AX2219" s="106">
        <f t="shared" si="1254"/>
        <v>48133</v>
      </c>
      <c r="AZ2219" s="7" t="s">
        <v>2975</v>
      </c>
      <c r="BA2219" t="s">
        <v>3208</v>
      </c>
      <c r="CD2219">
        <v>5</v>
      </c>
    </row>
    <row r="2220" spans="1:82" hidden="1" outlineLevel="1">
      <c r="A2220" t="s">
        <v>327</v>
      </c>
      <c r="B2220" t="s">
        <v>2</v>
      </c>
      <c r="C2220" s="1">
        <f t="shared" si="1238"/>
        <v>2857</v>
      </c>
      <c r="D2220" s="7">
        <f>IF(P2220&gt;0,RANK(P2220,(P2220:R2220,S2220:AG2220)),0)</f>
        <v>1</v>
      </c>
      <c r="E2220" s="7">
        <f>IF(Q2220&gt;0,RANK(Q2220,(P2220:R2220,S2220:AG2220)),0)</f>
        <v>0</v>
      </c>
      <c r="F2220" s="7">
        <f>IF(R2220&gt;0,RANK(R2220,(P2220:R2220,S2220:AG2220)),0)</f>
        <v>2</v>
      </c>
      <c r="G2220" s="7">
        <f>IF(S2220&gt;0,RANK(S2220,(P2220:R2220,S2220:AG2220)),0)</f>
        <v>7</v>
      </c>
      <c r="H2220" s="49">
        <f t="shared" si="1239"/>
        <v>913</v>
      </c>
      <c r="I2220" s="178">
        <f t="shared" si="1236"/>
        <v>0.31956597829891492</v>
      </c>
      <c r="J2220" s="2"/>
      <c r="K2220" s="2">
        <f t="shared" si="1240"/>
        <v>0.64928246412320612</v>
      </c>
      <c r="L2220" s="2">
        <f t="shared" si="1241"/>
        <v>0</v>
      </c>
      <c r="M2220" s="2">
        <f t="shared" si="1242"/>
        <v>0.32971648582429119</v>
      </c>
      <c r="N2220" s="2">
        <f t="shared" si="1243"/>
        <v>1.7500875043752187E-3</v>
      </c>
      <c r="O2220" s="2">
        <f t="shared" si="1244"/>
        <v>1.925096254812747E-2</v>
      </c>
      <c r="P2220" s="1">
        <v>1855</v>
      </c>
      <c r="R2220" s="1">
        <v>942</v>
      </c>
      <c r="S2220" s="1">
        <v>5</v>
      </c>
      <c r="V2220" s="1">
        <v>6</v>
      </c>
      <c r="Z2220" s="1">
        <f t="shared" si="1245"/>
        <v>2</v>
      </c>
      <c r="AA2220" s="1">
        <v>11</v>
      </c>
      <c r="AB2220" s="1">
        <v>7</v>
      </c>
      <c r="AC2220" s="1">
        <v>29</v>
      </c>
      <c r="AI2220" s="7">
        <f t="shared" si="1246"/>
        <v>0</v>
      </c>
      <c r="AJ2220" s="7">
        <f t="shared" si="1247"/>
        <v>0</v>
      </c>
      <c r="AK2220" s="7">
        <f t="shared" si="1248"/>
        <v>3</v>
      </c>
      <c r="AL2220" s="7">
        <f t="shared" si="1249"/>
        <v>0</v>
      </c>
      <c r="AM2220" s="2">
        <f t="shared" si="1250"/>
        <v>0</v>
      </c>
      <c r="AN2220" s="2">
        <f t="shared" si="1251"/>
        <v>0</v>
      </c>
      <c r="AO2220" s="2">
        <f t="shared" si="1252"/>
        <v>2.1001050052502626E-3</v>
      </c>
      <c r="AP2220" s="2">
        <f t="shared" si="1253"/>
        <v>0</v>
      </c>
      <c r="AR2220" t="str">
        <f t="shared" si="1237"/>
        <v>Ector</v>
      </c>
      <c r="AS2220" t="s">
        <v>2</v>
      </c>
      <c r="AT2220" s="182">
        <v>11</v>
      </c>
      <c r="AV2220" s="98">
        <v>48</v>
      </c>
      <c r="AW2220" s="100">
        <v>135</v>
      </c>
      <c r="AX2220" s="106">
        <f t="shared" si="1254"/>
        <v>48135</v>
      </c>
      <c r="AZ2220" s="7" t="s">
        <v>2975</v>
      </c>
      <c r="BA2220" t="s">
        <v>3208</v>
      </c>
      <c r="CD2220">
        <v>2</v>
      </c>
    </row>
    <row r="2221" spans="1:82" hidden="1" outlineLevel="1">
      <c r="A2221" t="s">
        <v>1759</v>
      </c>
      <c r="B2221" t="s">
        <v>2</v>
      </c>
      <c r="C2221" s="1">
        <f t="shared" si="1238"/>
        <v>73</v>
      </c>
      <c r="D2221" s="7">
        <f>IF(P2221&gt;0,RANK(P2221,(P2221:R2221,S2221:AG2221)),0)</f>
        <v>1</v>
      </c>
      <c r="E2221" s="7">
        <f>IF(Q2221&gt;0,RANK(Q2221,(P2221:R2221,S2221:AG2221)),0)</f>
        <v>0</v>
      </c>
      <c r="F2221" s="7">
        <f>IF(R2221&gt;0,RANK(R2221,(P2221:R2221,S2221:AG2221)),0)</f>
        <v>2</v>
      </c>
      <c r="G2221" s="7">
        <f>IF(S2221&gt;0,RANK(S2221,(P2221:R2221,S2221:AG2221)),0)</f>
        <v>0</v>
      </c>
      <c r="H2221" s="49">
        <f t="shared" si="1239"/>
        <v>15</v>
      </c>
      <c r="I2221" s="178">
        <f t="shared" si="1236"/>
        <v>0.20547945205479451</v>
      </c>
      <c r="J2221" s="2"/>
      <c r="K2221" s="2">
        <f t="shared" si="1240"/>
        <v>0.57534246575342463</v>
      </c>
      <c r="L2221" s="2">
        <f t="shared" si="1241"/>
        <v>0</v>
      </c>
      <c r="M2221" s="2">
        <f t="shared" si="1242"/>
        <v>0.36986301369863012</v>
      </c>
      <c r="N2221" s="2">
        <f t="shared" si="1243"/>
        <v>0</v>
      </c>
      <c r="O2221" s="2">
        <f t="shared" si="1244"/>
        <v>5.4794520547945258E-2</v>
      </c>
      <c r="P2221" s="1">
        <v>42</v>
      </c>
      <c r="R2221" s="1">
        <v>27</v>
      </c>
      <c r="S2221" s="1">
        <v>0</v>
      </c>
      <c r="V2221" s="1">
        <v>0</v>
      </c>
      <c r="Z2221" s="1">
        <f t="shared" si="1245"/>
        <v>1</v>
      </c>
      <c r="AA2221" s="1">
        <v>1</v>
      </c>
      <c r="AB2221" s="1">
        <v>0</v>
      </c>
      <c r="AC2221" s="1">
        <v>2</v>
      </c>
      <c r="AI2221" s="7">
        <f t="shared" si="1246"/>
        <v>0</v>
      </c>
      <c r="AJ2221" s="7">
        <f t="shared" si="1247"/>
        <v>0</v>
      </c>
      <c r="AK2221" s="7">
        <f t="shared" si="1248"/>
        <v>0</v>
      </c>
      <c r="AL2221" s="7">
        <f t="shared" si="1249"/>
        <v>0</v>
      </c>
      <c r="AM2221" s="2">
        <f t="shared" si="1250"/>
        <v>0</v>
      </c>
      <c r="AN2221" s="2">
        <f t="shared" si="1251"/>
        <v>0</v>
      </c>
      <c r="AO2221" s="2">
        <f t="shared" si="1252"/>
        <v>0</v>
      </c>
      <c r="AP2221" s="2">
        <f t="shared" si="1253"/>
        <v>0</v>
      </c>
      <c r="AR2221" t="str">
        <f t="shared" si="1237"/>
        <v>Edwards</v>
      </c>
      <c r="AS2221" t="s">
        <v>2</v>
      </c>
      <c r="AT2221" s="182">
        <v>23</v>
      </c>
      <c r="AV2221" s="98">
        <v>48</v>
      </c>
      <c r="AW2221" s="100">
        <v>137</v>
      </c>
      <c r="AX2221" s="106">
        <f t="shared" si="1254"/>
        <v>48137</v>
      </c>
      <c r="AZ2221" s="7" t="s">
        <v>2975</v>
      </c>
      <c r="BA2221" t="s">
        <v>3208</v>
      </c>
      <c r="CD2221">
        <v>1</v>
      </c>
    </row>
    <row r="2222" spans="1:82" hidden="1" outlineLevel="1">
      <c r="A2222" t="s">
        <v>2210</v>
      </c>
      <c r="B2222" t="s">
        <v>2</v>
      </c>
      <c r="C2222" s="1">
        <f t="shared" si="1238"/>
        <v>54742</v>
      </c>
      <c r="D2222" s="7">
        <f>IF(P2222&gt;0,RANK(P2222,(P2222:R2222,S2222:AG2222)),0)</f>
        <v>1</v>
      </c>
      <c r="E2222" s="7">
        <f>IF(Q2222&gt;0,RANK(Q2222,(P2222:R2222,S2222:AG2222)),0)</f>
        <v>0</v>
      </c>
      <c r="F2222" s="7">
        <f>IF(R2222&gt;0,RANK(R2222,(P2222:R2222,S2222:AG2222)),0)</f>
        <v>2</v>
      </c>
      <c r="G2222" s="7">
        <f>IF(S2222&gt;0,RANK(S2222,(P2222:R2222,S2222:AG2222)),0)</f>
        <v>4</v>
      </c>
      <c r="H2222" s="49">
        <f t="shared" si="1239"/>
        <v>18906</v>
      </c>
      <c r="I2222" s="178">
        <f t="shared" si="1236"/>
        <v>0.34536553286324945</v>
      </c>
      <c r="J2222" s="2"/>
      <c r="K2222" s="2">
        <f t="shared" si="1240"/>
        <v>0.66018778999671179</v>
      </c>
      <c r="L2222" s="2">
        <f t="shared" si="1241"/>
        <v>0</v>
      </c>
      <c r="M2222" s="2">
        <f t="shared" si="1242"/>
        <v>0.3148222571334624</v>
      </c>
      <c r="N2222" s="2">
        <f t="shared" si="1243"/>
        <v>5.2793102188447624E-3</v>
      </c>
      <c r="O2222" s="2">
        <f t="shared" si="1244"/>
        <v>1.971064265098104E-2</v>
      </c>
      <c r="P2222" s="1">
        <v>36140</v>
      </c>
      <c r="R2222" s="1">
        <v>17234</v>
      </c>
      <c r="S2222" s="1">
        <v>289</v>
      </c>
      <c r="V2222" s="1">
        <v>179</v>
      </c>
      <c r="Z2222" s="1">
        <f t="shared" si="1245"/>
        <v>127</v>
      </c>
      <c r="AA2222" s="1">
        <v>266</v>
      </c>
      <c r="AB2222" s="1">
        <v>70</v>
      </c>
      <c r="AC2222" s="1">
        <v>437</v>
      </c>
      <c r="AI2222" s="7">
        <f t="shared" si="1246"/>
        <v>0</v>
      </c>
      <c r="AJ2222" s="7">
        <f t="shared" si="1247"/>
        <v>0</v>
      </c>
      <c r="AK2222" s="7">
        <f t="shared" si="1248"/>
        <v>4</v>
      </c>
      <c r="AL2222" s="7">
        <f t="shared" si="1249"/>
        <v>0</v>
      </c>
      <c r="AM2222" s="2">
        <f t="shared" si="1250"/>
        <v>0</v>
      </c>
      <c r="AN2222" s="2">
        <f t="shared" si="1251"/>
        <v>0</v>
      </c>
      <c r="AO2222" s="2">
        <f t="shared" si="1252"/>
        <v>3.2698841839903549E-3</v>
      </c>
      <c r="AP2222" s="2">
        <f t="shared" si="1253"/>
        <v>0</v>
      </c>
      <c r="AR2222" t="str">
        <f t="shared" si="1237"/>
        <v>El Paso</v>
      </c>
      <c r="AS2222" t="s">
        <v>2</v>
      </c>
      <c r="AT2222" s="182"/>
      <c r="AV2222" s="98">
        <v>48</v>
      </c>
      <c r="AW2222" s="100">
        <v>141</v>
      </c>
      <c r="AX2222" s="106">
        <f t="shared" si="1254"/>
        <v>48141</v>
      </c>
      <c r="AZ2222" s="7" t="s">
        <v>2975</v>
      </c>
      <c r="BA2222" t="s">
        <v>3208</v>
      </c>
      <c r="CD2222">
        <v>127</v>
      </c>
    </row>
    <row r="2223" spans="1:82" hidden="1" outlineLevel="1">
      <c r="A2223" t="s">
        <v>2121</v>
      </c>
      <c r="B2223" t="s">
        <v>2</v>
      </c>
      <c r="C2223" s="1">
        <f t="shared" si="1238"/>
        <v>5362</v>
      </c>
      <c r="D2223" s="7">
        <f>IF(P2223&gt;0,RANK(P2223,(P2223:R2223,S2223:AG2223)),0)</f>
        <v>1</v>
      </c>
      <c r="E2223" s="7">
        <f>IF(Q2223&gt;0,RANK(Q2223,(P2223:R2223,S2223:AG2223)),0)</f>
        <v>0</v>
      </c>
      <c r="F2223" s="7">
        <f>IF(R2223&gt;0,RANK(R2223,(P2223:R2223,S2223:AG2223)),0)</f>
        <v>2</v>
      </c>
      <c r="G2223" s="7">
        <f>IF(S2223&gt;0,RANK(S2223,(P2223:R2223,S2223:AG2223)),0)</f>
        <v>4</v>
      </c>
      <c r="H2223" s="49">
        <f t="shared" si="1239"/>
        <v>2157</v>
      </c>
      <c r="I2223" s="178">
        <f t="shared" si="1236"/>
        <v>0.40227527042148453</v>
      </c>
      <c r="J2223" s="2"/>
      <c r="K2223" s="2">
        <f t="shared" si="1240"/>
        <v>0.69470346885490486</v>
      </c>
      <c r="L2223" s="2">
        <f t="shared" si="1241"/>
        <v>0</v>
      </c>
      <c r="M2223" s="2">
        <f t="shared" si="1242"/>
        <v>0.29242819843342038</v>
      </c>
      <c r="N2223" s="2">
        <f t="shared" si="1243"/>
        <v>2.9839612085042896E-3</v>
      </c>
      <c r="O2223" s="2">
        <f t="shared" si="1244"/>
        <v>9.8843715031704665E-3</v>
      </c>
      <c r="P2223" s="1">
        <v>3725</v>
      </c>
      <c r="R2223" s="1">
        <v>1568</v>
      </c>
      <c r="S2223" s="1">
        <v>16</v>
      </c>
      <c r="V2223" s="1">
        <v>11</v>
      </c>
      <c r="Z2223" s="1">
        <f t="shared" si="1245"/>
        <v>8</v>
      </c>
      <c r="AA2223" s="1">
        <v>18</v>
      </c>
      <c r="AB2223" s="1">
        <v>5</v>
      </c>
      <c r="AC2223" s="1">
        <v>11</v>
      </c>
      <c r="AI2223" s="7">
        <f t="shared" si="1246"/>
        <v>0</v>
      </c>
      <c r="AJ2223" s="7">
        <f t="shared" si="1247"/>
        <v>0</v>
      </c>
      <c r="AK2223" s="7">
        <f t="shared" si="1248"/>
        <v>4</v>
      </c>
      <c r="AL2223" s="7">
        <f t="shared" si="1249"/>
        <v>0</v>
      </c>
      <c r="AM2223" s="2">
        <f t="shared" si="1250"/>
        <v>0</v>
      </c>
      <c r="AN2223" s="2">
        <f t="shared" si="1251"/>
        <v>0</v>
      </c>
      <c r="AO2223" s="2">
        <f t="shared" si="1252"/>
        <v>2.0514733308466988E-3</v>
      </c>
      <c r="AP2223" s="2">
        <f t="shared" si="1253"/>
        <v>0</v>
      </c>
      <c r="AR2223" t="str">
        <f t="shared" si="1237"/>
        <v>Ellis</v>
      </c>
      <c r="AS2223" t="s">
        <v>2</v>
      </c>
      <c r="AT2223" s="182">
        <v>6</v>
      </c>
      <c r="AV2223" s="98">
        <v>48</v>
      </c>
      <c r="AW2223" s="100">
        <v>139</v>
      </c>
      <c r="AX2223" s="106">
        <f t="shared" si="1254"/>
        <v>48139</v>
      </c>
      <c r="AZ2223" s="7" t="s">
        <v>2975</v>
      </c>
      <c r="BA2223" t="s">
        <v>3208</v>
      </c>
      <c r="CD2223">
        <v>8</v>
      </c>
    </row>
    <row r="2224" spans="1:82" hidden="1" outlineLevel="1">
      <c r="A2224" t="s">
        <v>2308</v>
      </c>
      <c r="B2224" t="s">
        <v>2</v>
      </c>
      <c r="C2224" s="1">
        <f t="shared" si="1238"/>
        <v>813</v>
      </c>
      <c r="D2224" s="7">
        <f>IF(P2224&gt;0,RANK(P2224,(P2224:R2224,S2224:AG2224)),0)</f>
        <v>1</v>
      </c>
      <c r="E2224" s="7">
        <f>IF(Q2224&gt;0,RANK(Q2224,(P2224:R2224,S2224:AG2224)),0)</f>
        <v>0</v>
      </c>
      <c r="F2224" s="7">
        <f>IF(R2224&gt;0,RANK(R2224,(P2224:R2224,S2224:AG2224)),0)</f>
        <v>2</v>
      </c>
      <c r="G2224" s="7">
        <f>IF(S2224&gt;0,RANK(S2224,(P2224:R2224,S2224:AG2224)),0)</f>
        <v>4</v>
      </c>
      <c r="H2224" s="49">
        <f t="shared" si="1239"/>
        <v>62</v>
      </c>
      <c r="I2224" s="178">
        <f t="shared" si="1236"/>
        <v>7.626076260762607E-2</v>
      </c>
      <c r="J2224" s="2"/>
      <c r="K2224" s="2">
        <f t="shared" si="1240"/>
        <v>0.52521525215252152</v>
      </c>
      <c r="L2224" s="2">
        <f t="shared" si="1241"/>
        <v>0</v>
      </c>
      <c r="M2224" s="2">
        <f t="shared" si="1242"/>
        <v>0.44895448954489547</v>
      </c>
      <c r="N2224" s="2">
        <f t="shared" si="1243"/>
        <v>7.3800738007380072E-3</v>
      </c>
      <c r="O2224" s="2">
        <f t="shared" si="1244"/>
        <v>1.8450184501845001E-2</v>
      </c>
      <c r="P2224" s="1">
        <v>427</v>
      </c>
      <c r="R2224" s="1">
        <v>365</v>
      </c>
      <c r="S2224" s="1">
        <v>6</v>
      </c>
      <c r="V2224" s="1">
        <v>0</v>
      </c>
      <c r="Z2224" s="1">
        <f t="shared" si="1245"/>
        <v>1</v>
      </c>
      <c r="AA2224" s="1">
        <v>10</v>
      </c>
      <c r="AB2224" s="1">
        <v>1</v>
      </c>
      <c r="AC2224" s="1">
        <v>3</v>
      </c>
      <c r="AI2224" s="7">
        <f t="shared" si="1246"/>
        <v>0</v>
      </c>
      <c r="AJ2224" s="7">
        <f t="shared" si="1247"/>
        <v>0</v>
      </c>
      <c r="AK2224" s="7">
        <f t="shared" si="1248"/>
        <v>0</v>
      </c>
      <c r="AL2224" s="7">
        <f t="shared" si="1249"/>
        <v>0</v>
      </c>
      <c r="AM2224" s="2">
        <f t="shared" si="1250"/>
        <v>0</v>
      </c>
      <c r="AN2224" s="2">
        <f t="shared" si="1251"/>
        <v>0</v>
      </c>
      <c r="AO2224" s="2">
        <f t="shared" si="1252"/>
        <v>0</v>
      </c>
      <c r="AP2224" s="2">
        <f t="shared" si="1253"/>
        <v>0</v>
      </c>
      <c r="AR2224" t="str">
        <f t="shared" si="1237"/>
        <v>Erath</v>
      </c>
      <c r="AS2224" t="s">
        <v>2</v>
      </c>
      <c r="AT2224" s="182"/>
      <c r="AV2224" s="98">
        <v>48</v>
      </c>
      <c r="AW2224" s="100">
        <v>143</v>
      </c>
      <c r="AX2224" s="106">
        <f t="shared" si="1254"/>
        <v>48143</v>
      </c>
      <c r="AZ2224" s="7" t="s">
        <v>2975</v>
      </c>
      <c r="BA2224" t="s">
        <v>3208</v>
      </c>
      <c r="CD2224">
        <v>1</v>
      </c>
    </row>
    <row r="2225" spans="1:82" hidden="1" outlineLevel="1">
      <c r="A2225" t="s">
        <v>3195</v>
      </c>
      <c r="B2225" t="s">
        <v>2</v>
      </c>
      <c r="C2225" s="1">
        <f t="shared" si="1238"/>
        <v>677</v>
      </c>
      <c r="D2225" s="7">
        <f>IF(P2225&gt;0,RANK(P2225,(P2225:R2225,S2225:AG2225)),0)</f>
        <v>1</v>
      </c>
      <c r="E2225" s="7">
        <f>IF(Q2225&gt;0,RANK(Q2225,(P2225:R2225,S2225:AG2225)),0)</f>
        <v>0</v>
      </c>
      <c r="F2225" s="7">
        <f>IF(R2225&gt;0,RANK(R2225,(P2225:R2225,S2225:AG2225)),0)</f>
        <v>2</v>
      </c>
      <c r="G2225" s="7">
        <f>IF(S2225&gt;0,RANK(S2225,(P2225:R2225,S2225:AG2225)),0)</f>
        <v>3</v>
      </c>
      <c r="H2225" s="49">
        <f t="shared" si="1239"/>
        <v>436</v>
      </c>
      <c r="I2225" s="178">
        <f t="shared" si="1236"/>
        <v>0.64401772525849332</v>
      </c>
      <c r="J2225" s="2"/>
      <c r="K2225" s="2">
        <f t="shared" si="1240"/>
        <v>0.81388478581979318</v>
      </c>
      <c r="L2225" s="2">
        <f t="shared" si="1241"/>
        <v>0</v>
      </c>
      <c r="M2225" s="2">
        <f t="shared" si="1242"/>
        <v>0.16986706056129985</v>
      </c>
      <c r="N2225" s="2">
        <f t="shared" si="1243"/>
        <v>5.9084194977843431E-3</v>
      </c>
      <c r="O2225" s="2">
        <f t="shared" si="1244"/>
        <v>1.0339734121122626E-2</v>
      </c>
      <c r="P2225" s="1">
        <v>551</v>
      </c>
      <c r="R2225" s="1">
        <v>115</v>
      </c>
      <c r="S2225" s="1">
        <v>4</v>
      </c>
      <c r="V2225" s="1">
        <v>2</v>
      </c>
      <c r="Z2225" s="1">
        <f t="shared" si="1245"/>
        <v>0</v>
      </c>
      <c r="AA2225" s="1">
        <v>3</v>
      </c>
      <c r="AB2225" s="1">
        <v>0</v>
      </c>
      <c r="AC2225" s="1">
        <v>2</v>
      </c>
      <c r="AI2225" s="7">
        <f t="shared" si="1246"/>
        <v>0</v>
      </c>
      <c r="AJ2225" s="7">
        <f t="shared" si="1247"/>
        <v>0</v>
      </c>
      <c r="AK2225" s="7">
        <f t="shared" si="1248"/>
        <v>4</v>
      </c>
      <c r="AL2225" s="7">
        <f t="shared" si="1249"/>
        <v>0</v>
      </c>
      <c r="AM2225" s="2">
        <f t="shared" si="1250"/>
        <v>0</v>
      </c>
      <c r="AN2225" s="2">
        <f t="shared" si="1251"/>
        <v>0</v>
      </c>
      <c r="AO2225" s="2">
        <f t="shared" si="1252"/>
        <v>2.9542097488921715E-3</v>
      </c>
      <c r="AP2225" s="2">
        <f t="shared" si="1253"/>
        <v>0</v>
      </c>
      <c r="AR2225" t="str">
        <f t="shared" si="1237"/>
        <v>Falls</v>
      </c>
      <c r="AS2225" t="s">
        <v>2</v>
      </c>
      <c r="AT2225" s="182">
        <v>17</v>
      </c>
      <c r="AV2225" s="98">
        <v>48</v>
      </c>
      <c r="AW2225" s="100">
        <v>145</v>
      </c>
      <c r="AX2225" s="106">
        <f t="shared" si="1254"/>
        <v>48145</v>
      </c>
      <c r="AZ2225" s="7" t="s">
        <v>2975</v>
      </c>
      <c r="BA2225" t="s">
        <v>3208</v>
      </c>
      <c r="CD2225">
        <v>0</v>
      </c>
    </row>
    <row r="2226" spans="1:82" hidden="1" outlineLevel="1">
      <c r="A2226" t="s">
        <v>1061</v>
      </c>
      <c r="B2226" t="s">
        <v>2</v>
      </c>
      <c r="C2226" s="1">
        <f t="shared" si="1238"/>
        <v>805</v>
      </c>
      <c r="D2226" s="7">
        <f>IF(P2226&gt;0,RANK(P2226,(P2226:R2226,S2226:AG2226)),0)</f>
        <v>1</v>
      </c>
      <c r="E2226" s="7">
        <f>IF(Q2226&gt;0,RANK(Q2226,(P2226:R2226,S2226:AG2226)),0)</f>
        <v>0</v>
      </c>
      <c r="F2226" s="7">
        <f>IF(R2226&gt;0,RANK(R2226,(P2226:R2226,S2226:AG2226)),0)</f>
        <v>2</v>
      </c>
      <c r="G2226" s="7">
        <f>IF(S2226&gt;0,RANK(S2226,(P2226:R2226,S2226:AG2226)),0)</f>
        <v>3</v>
      </c>
      <c r="H2226" s="49">
        <f t="shared" si="1239"/>
        <v>228</v>
      </c>
      <c r="I2226" s="178">
        <f t="shared" si="1236"/>
        <v>0.28322981366459626</v>
      </c>
      <c r="J2226" s="2"/>
      <c r="K2226" s="2">
        <f t="shared" si="1240"/>
        <v>0.6298136645962733</v>
      </c>
      <c r="L2226" s="2">
        <f t="shared" si="1241"/>
        <v>0</v>
      </c>
      <c r="M2226" s="2">
        <f t="shared" si="1242"/>
        <v>0.34658385093167704</v>
      </c>
      <c r="N2226" s="2">
        <f t="shared" si="1243"/>
        <v>9.9378881987577643E-3</v>
      </c>
      <c r="O2226" s="2">
        <f t="shared" si="1244"/>
        <v>1.3664596273291892E-2</v>
      </c>
      <c r="P2226" s="1">
        <v>507</v>
      </c>
      <c r="R2226" s="1">
        <v>279</v>
      </c>
      <c r="S2226" s="1">
        <v>8</v>
      </c>
      <c r="V2226" s="1">
        <v>2</v>
      </c>
      <c r="Z2226" s="1">
        <f t="shared" si="1245"/>
        <v>1</v>
      </c>
      <c r="AA2226" s="1">
        <v>4</v>
      </c>
      <c r="AB2226" s="1">
        <v>1</v>
      </c>
      <c r="AC2226" s="1">
        <v>3</v>
      </c>
      <c r="AI2226" s="7">
        <f t="shared" si="1246"/>
        <v>0</v>
      </c>
      <c r="AJ2226" s="7">
        <f t="shared" si="1247"/>
        <v>0</v>
      </c>
      <c r="AK2226" s="7">
        <f t="shared" si="1248"/>
        <v>4</v>
      </c>
      <c r="AL2226" s="7">
        <f t="shared" si="1249"/>
        <v>0</v>
      </c>
      <c r="AM2226" s="2">
        <f t="shared" si="1250"/>
        <v>0</v>
      </c>
      <c r="AN2226" s="2">
        <f t="shared" si="1251"/>
        <v>0</v>
      </c>
      <c r="AO2226" s="2">
        <f t="shared" si="1252"/>
        <v>2.4844720496894411E-3</v>
      </c>
      <c r="AP2226" s="2">
        <f t="shared" si="1253"/>
        <v>0</v>
      </c>
      <c r="AR2226" t="str">
        <f t="shared" si="1237"/>
        <v>Fannin</v>
      </c>
      <c r="AS2226" t="s">
        <v>2</v>
      </c>
      <c r="AT2226" s="182">
        <v>4</v>
      </c>
      <c r="AV2226" s="98">
        <v>48</v>
      </c>
      <c r="AW2226" s="100">
        <v>147</v>
      </c>
      <c r="AX2226" s="106">
        <f t="shared" si="1254"/>
        <v>48147</v>
      </c>
      <c r="AZ2226" s="7" t="s">
        <v>2975</v>
      </c>
      <c r="BA2226" t="s">
        <v>3208</v>
      </c>
      <c r="CD2226">
        <v>1</v>
      </c>
    </row>
    <row r="2227" spans="1:82" hidden="1" outlineLevel="1">
      <c r="A2227" t="s">
        <v>31</v>
      </c>
      <c r="B2227" t="s">
        <v>2</v>
      </c>
      <c r="C2227" s="1">
        <f t="shared" si="1238"/>
        <v>914</v>
      </c>
      <c r="D2227" s="7">
        <f>IF(P2227&gt;0,RANK(P2227,(P2227:R2227,S2227:AG2227)),0)</f>
        <v>1</v>
      </c>
      <c r="E2227" s="7">
        <f>IF(Q2227&gt;0,RANK(Q2227,(P2227:R2227,S2227:AG2227)),0)</f>
        <v>0</v>
      </c>
      <c r="F2227" s="7">
        <f>IF(R2227&gt;0,RANK(R2227,(P2227:R2227,S2227:AG2227)),0)</f>
        <v>2</v>
      </c>
      <c r="G2227" s="7">
        <f>IF(S2227&gt;0,RANK(S2227,(P2227:R2227,S2227:AG2227)),0)</f>
        <v>3</v>
      </c>
      <c r="H2227" s="49">
        <f t="shared" si="1239"/>
        <v>275</v>
      </c>
      <c r="I2227" s="178">
        <f t="shared" si="1236"/>
        <v>0.30087527352297594</v>
      </c>
      <c r="J2227" s="2"/>
      <c r="K2227" s="2">
        <f t="shared" si="1240"/>
        <v>0.6389496717724289</v>
      </c>
      <c r="L2227" s="2">
        <f t="shared" si="1241"/>
        <v>0</v>
      </c>
      <c r="M2227" s="2">
        <f t="shared" si="1242"/>
        <v>0.33807439824945296</v>
      </c>
      <c r="N2227" s="2">
        <f t="shared" si="1243"/>
        <v>6.5645514223194746E-3</v>
      </c>
      <c r="O2227" s="2">
        <f t="shared" si="1244"/>
        <v>1.6411378555798675E-2</v>
      </c>
      <c r="P2227" s="1">
        <v>584</v>
      </c>
      <c r="R2227" s="1">
        <v>309</v>
      </c>
      <c r="S2227" s="1">
        <v>6</v>
      </c>
      <c r="V2227" s="1">
        <v>2</v>
      </c>
      <c r="Z2227" s="1">
        <f t="shared" si="1245"/>
        <v>2</v>
      </c>
      <c r="AA2227" s="1">
        <v>5</v>
      </c>
      <c r="AB2227" s="1">
        <v>2</v>
      </c>
      <c r="AC2227" s="1">
        <v>4</v>
      </c>
      <c r="AI2227" s="7">
        <f t="shared" si="1246"/>
        <v>0</v>
      </c>
      <c r="AJ2227" s="7">
        <f t="shared" si="1247"/>
        <v>0</v>
      </c>
      <c r="AK2227" s="7">
        <f t="shared" si="1248"/>
        <v>4</v>
      </c>
      <c r="AL2227" s="7">
        <f t="shared" si="1249"/>
        <v>0</v>
      </c>
      <c r="AM2227" s="2">
        <f t="shared" si="1250"/>
        <v>0</v>
      </c>
      <c r="AN2227" s="2">
        <f t="shared" si="1251"/>
        <v>0</v>
      </c>
      <c r="AO2227" s="2">
        <f t="shared" si="1252"/>
        <v>2.1881838074398249E-3</v>
      </c>
      <c r="AP2227" s="2">
        <f t="shared" si="1253"/>
        <v>0</v>
      </c>
      <c r="AR2227" t="str">
        <f t="shared" si="1237"/>
        <v>Fayette</v>
      </c>
      <c r="AS2227" t="s">
        <v>2</v>
      </c>
      <c r="AT2227" s="182">
        <v>10</v>
      </c>
      <c r="AV2227" s="98">
        <v>48</v>
      </c>
      <c r="AW2227" s="100">
        <v>149</v>
      </c>
      <c r="AX2227" s="106">
        <f t="shared" si="1254"/>
        <v>48149</v>
      </c>
      <c r="AZ2227" s="7" t="s">
        <v>2975</v>
      </c>
      <c r="BA2227" t="s">
        <v>3208</v>
      </c>
      <c r="CD2227">
        <v>2</v>
      </c>
    </row>
    <row r="2228" spans="1:82" hidden="1" outlineLevel="1">
      <c r="A2228" t="s">
        <v>2618</v>
      </c>
      <c r="B2228" t="s">
        <v>2</v>
      </c>
      <c r="C2228" s="1">
        <f t="shared" si="1238"/>
        <v>424</v>
      </c>
      <c r="D2228" s="7">
        <f>IF(P2228&gt;0,RANK(P2228,(P2228:R2228,S2228:AG2228)),0)</f>
        <v>1</v>
      </c>
      <c r="E2228" s="7">
        <f>IF(Q2228&gt;0,RANK(Q2228,(P2228:R2228,S2228:AG2228)),0)</f>
        <v>0</v>
      </c>
      <c r="F2228" s="7">
        <f>IF(R2228&gt;0,RANK(R2228,(P2228:R2228,S2228:AG2228)),0)</f>
        <v>2</v>
      </c>
      <c r="G2228" s="7">
        <f>IF(S2228&gt;0,RANK(S2228,(P2228:R2228,S2228:AG2228)),0)</f>
        <v>3</v>
      </c>
      <c r="H2228" s="49">
        <f t="shared" si="1239"/>
        <v>80</v>
      </c>
      <c r="I2228" s="178">
        <f t="shared" si="1236"/>
        <v>0.18867924528301888</v>
      </c>
      <c r="J2228" s="2"/>
      <c r="K2228" s="2">
        <f t="shared" si="1240"/>
        <v>0.53301886792452835</v>
      </c>
      <c r="L2228" s="2">
        <f t="shared" si="1241"/>
        <v>0</v>
      </c>
      <c r="M2228" s="2">
        <f t="shared" si="1242"/>
        <v>0.34433962264150941</v>
      </c>
      <c r="N2228" s="2">
        <f t="shared" si="1243"/>
        <v>4.9528301886792456E-2</v>
      </c>
      <c r="O2228" s="2">
        <f t="shared" si="1244"/>
        <v>7.3113207547169781E-2</v>
      </c>
      <c r="P2228" s="1">
        <v>226</v>
      </c>
      <c r="R2228" s="1">
        <v>146</v>
      </c>
      <c r="S2228" s="1">
        <v>21</v>
      </c>
      <c r="V2228" s="1">
        <v>10</v>
      </c>
      <c r="Z2228" s="1">
        <f t="shared" si="1245"/>
        <v>1</v>
      </c>
      <c r="AA2228" s="1">
        <v>6</v>
      </c>
      <c r="AB2228" s="1">
        <v>5</v>
      </c>
      <c r="AC2228" s="1">
        <v>9</v>
      </c>
      <c r="AI2228" s="7">
        <f t="shared" si="1246"/>
        <v>0</v>
      </c>
      <c r="AJ2228" s="7">
        <f t="shared" si="1247"/>
        <v>0</v>
      </c>
      <c r="AK2228" s="7">
        <f t="shared" si="1248"/>
        <v>4</v>
      </c>
      <c r="AL2228" s="7">
        <f t="shared" si="1249"/>
        <v>0</v>
      </c>
      <c r="AM2228" s="2">
        <f t="shared" si="1250"/>
        <v>0</v>
      </c>
      <c r="AN2228" s="2">
        <f t="shared" si="1251"/>
        <v>0</v>
      </c>
      <c r="AO2228" s="2">
        <f t="shared" si="1252"/>
        <v>2.358490566037736E-2</v>
      </c>
      <c r="AP2228" s="2">
        <f t="shared" si="1253"/>
        <v>0</v>
      </c>
      <c r="AR2228" t="str">
        <f t="shared" si="1237"/>
        <v>Fisher</v>
      </c>
      <c r="AS2228" t="s">
        <v>2</v>
      </c>
      <c r="AT2228" s="182">
        <v>19</v>
      </c>
      <c r="AV2228" s="98">
        <v>48</v>
      </c>
      <c r="AW2228" s="100">
        <v>151</v>
      </c>
      <c r="AX2228" s="106">
        <f t="shared" si="1254"/>
        <v>48151</v>
      </c>
      <c r="AZ2228" s="7" t="s">
        <v>2975</v>
      </c>
      <c r="BA2228" t="s">
        <v>3208</v>
      </c>
      <c r="CD2228">
        <v>1</v>
      </c>
    </row>
    <row r="2229" spans="1:82" hidden="1" outlineLevel="1">
      <c r="A2229" t="s">
        <v>3056</v>
      </c>
      <c r="B2229" t="s">
        <v>2</v>
      </c>
      <c r="C2229" s="1">
        <f t="shared" si="1238"/>
        <v>91</v>
      </c>
      <c r="D2229" s="7">
        <f>IF(P2229&gt;0,RANK(P2229,(P2229:R2229,S2229:AG2229)),0)</f>
        <v>1</v>
      </c>
      <c r="E2229" s="7">
        <f>IF(Q2229&gt;0,RANK(Q2229,(P2229:R2229,S2229:AG2229)),0)</f>
        <v>0</v>
      </c>
      <c r="F2229" s="7">
        <f>IF(R2229&gt;0,RANK(R2229,(P2229:R2229,S2229:AG2229)),0)</f>
        <v>2</v>
      </c>
      <c r="G2229" s="7">
        <f>IF(S2229&gt;0,RANK(S2229,(P2229:R2229,S2229:AG2229)),0)</f>
        <v>0</v>
      </c>
      <c r="H2229" s="49">
        <f t="shared" si="1239"/>
        <v>36</v>
      </c>
      <c r="I2229" s="178">
        <f t="shared" si="1236"/>
        <v>0.39560439560439559</v>
      </c>
      <c r="J2229" s="2"/>
      <c r="K2229" s="2">
        <f t="shared" si="1240"/>
        <v>0.65934065934065933</v>
      </c>
      <c r="L2229" s="2">
        <f t="shared" si="1241"/>
        <v>0</v>
      </c>
      <c r="M2229" s="2">
        <f t="shared" si="1242"/>
        <v>0.26373626373626374</v>
      </c>
      <c r="N2229" s="2">
        <f t="shared" si="1243"/>
        <v>0</v>
      </c>
      <c r="O2229" s="2">
        <f t="shared" si="1244"/>
        <v>7.6923076923076927E-2</v>
      </c>
      <c r="P2229" s="1">
        <v>60</v>
      </c>
      <c r="R2229" s="1">
        <v>24</v>
      </c>
      <c r="S2229" s="1">
        <v>0</v>
      </c>
      <c r="V2229" s="1">
        <v>0</v>
      </c>
      <c r="Z2229" s="1">
        <f t="shared" si="1245"/>
        <v>0</v>
      </c>
      <c r="AA2229" s="1">
        <v>0</v>
      </c>
      <c r="AB2229" s="1">
        <v>0</v>
      </c>
      <c r="AC2229" s="1">
        <v>7</v>
      </c>
      <c r="AI2229" s="7">
        <f t="shared" si="1246"/>
        <v>0</v>
      </c>
      <c r="AJ2229" s="7">
        <f t="shared" si="1247"/>
        <v>0</v>
      </c>
      <c r="AK2229" s="7">
        <f t="shared" si="1248"/>
        <v>0</v>
      </c>
      <c r="AL2229" s="7">
        <f t="shared" si="1249"/>
        <v>0</v>
      </c>
      <c r="AM2229" s="2">
        <f t="shared" si="1250"/>
        <v>0</v>
      </c>
      <c r="AN2229" s="2">
        <f t="shared" si="1251"/>
        <v>0</v>
      </c>
      <c r="AO2229" s="2">
        <f t="shared" si="1252"/>
        <v>0</v>
      </c>
      <c r="AP2229" s="2">
        <f t="shared" si="1253"/>
        <v>0</v>
      </c>
      <c r="AR2229" t="str">
        <f t="shared" si="1237"/>
        <v>Floyd</v>
      </c>
      <c r="AS2229" t="s">
        <v>2</v>
      </c>
      <c r="AT2229" s="182"/>
      <c r="AV2229" s="98">
        <v>48</v>
      </c>
      <c r="AW2229" s="100">
        <v>153</v>
      </c>
      <c r="AX2229" s="106">
        <f t="shared" si="1254"/>
        <v>48153</v>
      </c>
      <c r="AZ2229" s="7" t="s">
        <v>2975</v>
      </c>
      <c r="BA2229" t="s">
        <v>3208</v>
      </c>
      <c r="CD2229">
        <v>0</v>
      </c>
    </row>
    <row r="2230" spans="1:82" hidden="1" outlineLevel="1">
      <c r="A2230" t="s">
        <v>1031</v>
      </c>
      <c r="B2230" t="s">
        <v>2</v>
      </c>
      <c r="C2230" s="1">
        <f t="shared" si="1238"/>
        <v>233</v>
      </c>
      <c r="D2230" s="7">
        <f>IF(P2230&gt;0,RANK(P2230,(P2230:R2230,S2230:AG2230)),0)</f>
        <v>2</v>
      </c>
      <c r="E2230" s="7">
        <f>IF(Q2230&gt;0,RANK(Q2230,(P2230:R2230,S2230:AG2230)),0)</f>
        <v>0</v>
      </c>
      <c r="F2230" s="7">
        <f>IF(R2230&gt;0,RANK(R2230,(P2230:R2230,S2230:AG2230)),0)</f>
        <v>1</v>
      </c>
      <c r="G2230" s="7">
        <f>IF(S2230&gt;0,RANK(S2230,(P2230:R2230,S2230:AG2230)),0)</f>
        <v>5</v>
      </c>
      <c r="H2230" s="49">
        <f t="shared" si="1239"/>
        <v>32</v>
      </c>
      <c r="I2230" s="178">
        <f t="shared" si="1236"/>
        <v>0.13733905579399142</v>
      </c>
      <c r="J2230" s="2"/>
      <c r="K2230" s="2">
        <f t="shared" si="1240"/>
        <v>0.34334763948497854</v>
      </c>
      <c r="L2230" s="2">
        <f t="shared" si="1241"/>
        <v>0</v>
      </c>
      <c r="M2230" s="2">
        <f t="shared" si="1242"/>
        <v>0.48068669527896996</v>
      </c>
      <c r="N2230" s="2">
        <f t="shared" si="1243"/>
        <v>2.1459227467811159E-2</v>
      </c>
      <c r="O2230" s="2">
        <f t="shared" si="1244"/>
        <v>0.1545064377682403</v>
      </c>
      <c r="P2230" s="1">
        <v>80</v>
      </c>
      <c r="R2230" s="1">
        <v>112</v>
      </c>
      <c r="S2230" s="1">
        <v>5</v>
      </c>
      <c r="V2230" s="1">
        <v>14</v>
      </c>
      <c r="Z2230" s="1">
        <f t="shared" si="1245"/>
        <v>3</v>
      </c>
      <c r="AA2230" s="1">
        <v>10</v>
      </c>
      <c r="AB2230" s="1">
        <v>5</v>
      </c>
      <c r="AC2230" s="1">
        <v>4</v>
      </c>
      <c r="AI2230" s="7">
        <f t="shared" si="1246"/>
        <v>0</v>
      </c>
      <c r="AJ2230" s="7">
        <f t="shared" si="1247"/>
        <v>0</v>
      </c>
      <c r="AK2230" s="7">
        <f t="shared" si="1248"/>
        <v>3</v>
      </c>
      <c r="AL2230" s="7">
        <f t="shared" si="1249"/>
        <v>0</v>
      </c>
      <c r="AM2230" s="2">
        <f t="shared" si="1250"/>
        <v>0</v>
      </c>
      <c r="AN2230" s="2">
        <f t="shared" si="1251"/>
        <v>0</v>
      </c>
      <c r="AO2230" s="2">
        <f t="shared" si="1252"/>
        <v>6.0085836909871244E-2</v>
      </c>
      <c r="AP2230" s="2">
        <f t="shared" si="1253"/>
        <v>0</v>
      </c>
      <c r="AR2230" t="str">
        <f t="shared" si="1237"/>
        <v>Foard</v>
      </c>
      <c r="AS2230" t="s">
        <v>2</v>
      </c>
      <c r="AT2230" s="182">
        <v>13</v>
      </c>
      <c r="AV2230" s="98">
        <v>48</v>
      </c>
      <c r="AW2230" s="100">
        <v>155</v>
      </c>
      <c r="AX2230" s="106">
        <f t="shared" si="1254"/>
        <v>48155</v>
      </c>
      <c r="AZ2230" s="7" t="s">
        <v>2975</v>
      </c>
      <c r="BA2230" t="s">
        <v>3208</v>
      </c>
      <c r="CD2230">
        <v>3</v>
      </c>
    </row>
    <row r="2231" spans="1:82" hidden="1" outlineLevel="1">
      <c r="A2231" t="s">
        <v>1338</v>
      </c>
      <c r="B2231" t="s">
        <v>2</v>
      </c>
      <c r="C2231" s="1">
        <f t="shared" si="1238"/>
        <v>39206</v>
      </c>
      <c r="D2231" s="7">
        <f>IF(P2231&gt;0,RANK(P2231,(P2231:R2231,S2231:AG2231)),0)</f>
        <v>1</v>
      </c>
      <c r="E2231" s="7">
        <f>IF(Q2231&gt;0,RANK(Q2231,(P2231:R2231,S2231:AG2231)),0)</f>
        <v>0</v>
      </c>
      <c r="F2231" s="7">
        <f>IF(R2231&gt;0,RANK(R2231,(P2231:R2231,S2231:AG2231)),0)</f>
        <v>2</v>
      </c>
      <c r="G2231" s="7">
        <f>IF(S2231&gt;0,RANK(S2231,(P2231:R2231,S2231:AG2231)),0)</f>
        <v>3</v>
      </c>
      <c r="H2231" s="49">
        <f t="shared" si="1239"/>
        <v>19485</v>
      </c>
      <c r="I2231" s="178">
        <f t="shared" si="1236"/>
        <v>0.49699025659337859</v>
      </c>
      <c r="J2231" s="2"/>
      <c r="K2231" s="2">
        <f t="shared" si="1240"/>
        <v>0.74628883334183538</v>
      </c>
      <c r="L2231" s="2">
        <f t="shared" si="1241"/>
        <v>0</v>
      </c>
      <c r="M2231" s="2">
        <f t="shared" si="1242"/>
        <v>0.24929857674845687</v>
      </c>
      <c r="N2231" s="2">
        <f t="shared" si="1243"/>
        <v>1.2243024026934652E-3</v>
      </c>
      <c r="O2231" s="2">
        <f t="shared" si="1244"/>
        <v>3.1882875070142827E-3</v>
      </c>
      <c r="P2231" s="1">
        <v>29259</v>
      </c>
      <c r="R2231" s="1">
        <v>9774</v>
      </c>
      <c r="S2231" s="1">
        <v>48</v>
      </c>
      <c r="V2231" s="1">
        <v>33</v>
      </c>
      <c r="Z2231" s="1">
        <f t="shared" si="1245"/>
        <v>29</v>
      </c>
      <c r="AA2231" s="1">
        <v>12</v>
      </c>
      <c r="AB2231" s="1">
        <v>11</v>
      </c>
      <c r="AC2231" s="1">
        <v>40</v>
      </c>
      <c r="AI2231" s="7">
        <f t="shared" si="1246"/>
        <v>0</v>
      </c>
      <c r="AJ2231" s="7">
        <f t="shared" si="1247"/>
        <v>0</v>
      </c>
      <c r="AK2231" s="7">
        <f t="shared" si="1248"/>
        <v>4</v>
      </c>
      <c r="AL2231" s="7">
        <f t="shared" si="1249"/>
        <v>0</v>
      </c>
      <c r="AM2231" s="2">
        <f t="shared" si="1250"/>
        <v>0</v>
      </c>
      <c r="AN2231" s="2">
        <f t="shared" si="1251"/>
        <v>0</v>
      </c>
      <c r="AO2231" s="2">
        <f t="shared" si="1252"/>
        <v>8.4170790185175736E-4</v>
      </c>
      <c r="AP2231" s="2">
        <f t="shared" si="1253"/>
        <v>0</v>
      </c>
      <c r="AR2231" t="str">
        <f t="shared" si="1237"/>
        <v>Fort Bend</v>
      </c>
      <c r="AS2231" t="s">
        <v>2</v>
      </c>
      <c r="AT2231" s="182"/>
      <c r="AV2231" s="98">
        <v>48</v>
      </c>
      <c r="AW2231" s="100">
        <v>157</v>
      </c>
      <c r="AX2231" s="106">
        <f t="shared" si="1254"/>
        <v>48157</v>
      </c>
      <c r="AZ2231" s="7" t="s">
        <v>2975</v>
      </c>
      <c r="BA2231" t="s">
        <v>3208</v>
      </c>
      <c r="CD2231">
        <v>29</v>
      </c>
    </row>
    <row r="2232" spans="1:82" hidden="1" outlineLevel="1">
      <c r="A2232" t="s">
        <v>2429</v>
      </c>
      <c r="B2232" t="s">
        <v>2</v>
      </c>
      <c r="C2232" s="1">
        <f t="shared" si="1238"/>
        <v>242</v>
      </c>
      <c r="D2232" s="7">
        <f>IF(P2232&gt;0,RANK(P2232,(P2232:R2232,S2232:AG2232)),0)</f>
        <v>1</v>
      </c>
      <c r="E2232" s="7">
        <f>IF(Q2232&gt;0,RANK(Q2232,(P2232:R2232,S2232:AG2232)),0)</f>
        <v>0</v>
      </c>
      <c r="F2232" s="7">
        <f>IF(R2232&gt;0,RANK(R2232,(P2232:R2232,S2232:AG2232)),0)</f>
        <v>2</v>
      </c>
      <c r="G2232" s="7">
        <f>IF(S2232&gt;0,RANK(S2232,(P2232:R2232,S2232:AG2232)),0)</f>
        <v>4</v>
      </c>
      <c r="H2232" s="49">
        <f t="shared" si="1239"/>
        <v>91</v>
      </c>
      <c r="I2232" s="178">
        <f t="shared" si="1236"/>
        <v>0.37603305785123969</v>
      </c>
      <c r="J2232" s="2"/>
      <c r="K2232" s="2">
        <f t="shared" si="1240"/>
        <v>0.6776859504132231</v>
      </c>
      <c r="L2232" s="2">
        <f t="shared" si="1241"/>
        <v>0</v>
      </c>
      <c r="M2232" s="2">
        <f t="shared" si="1242"/>
        <v>0.30165289256198347</v>
      </c>
      <c r="N2232" s="2">
        <f t="shared" si="1243"/>
        <v>4.1322314049586778E-3</v>
      </c>
      <c r="O2232" s="2">
        <f t="shared" si="1244"/>
        <v>1.6528925619834753E-2</v>
      </c>
      <c r="P2232" s="1">
        <v>164</v>
      </c>
      <c r="R2232" s="1">
        <v>73</v>
      </c>
      <c r="S2232" s="1">
        <v>1</v>
      </c>
      <c r="V2232" s="1">
        <v>0</v>
      </c>
      <c r="Z2232" s="1">
        <f t="shared" si="1245"/>
        <v>0</v>
      </c>
      <c r="AA2232" s="1">
        <v>2</v>
      </c>
      <c r="AB2232" s="1">
        <v>1</v>
      </c>
      <c r="AC2232" s="1">
        <v>1</v>
      </c>
      <c r="AI2232" s="7">
        <f t="shared" si="1246"/>
        <v>0</v>
      </c>
      <c r="AJ2232" s="7">
        <f t="shared" si="1247"/>
        <v>0</v>
      </c>
      <c r="AK2232" s="7">
        <f t="shared" si="1248"/>
        <v>0</v>
      </c>
      <c r="AL2232" s="7">
        <f t="shared" si="1249"/>
        <v>0</v>
      </c>
      <c r="AM2232" s="2">
        <f t="shared" si="1250"/>
        <v>0</v>
      </c>
      <c r="AN2232" s="2">
        <f t="shared" si="1251"/>
        <v>0</v>
      </c>
      <c r="AO2232" s="2">
        <f t="shared" si="1252"/>
        <v>0</v>
      </c>
      <c r="AP2232" s="2">
        <f t="shared" si="1253"/>
        <v>0</v>
      </c>
      <c r="AR2232" t="str">
        <f t="shared" si="1237"/>
        <v>Franklin</v>
      </c>
      <c r="AS2232" t="s">
        <v>2</v>
      </c>
      <c r="AT2232" s="182">
        <v>4</v>
      </c>
      <c r="AV2232" s="98">
        <v>48</v>
      </c>
      <c r="AW2232" s="100">
        <v>159</v>
      </c>
      <c r="AX2232" s="106">
        <f t="shared" si="1254"/>
        <v>48159</v>
      </c>
      <c r="AZ2232" s="7" t="s">
        <v>2975</v>
      </c>
      <c r="BA2232" t="s">
        <v>3208</v>
      </c>
      <c r="CD2232">
        <v>0</v>
      </c>
    </row>
    <row r="2233" spans="1:82" hidden="1" outlineLevel="1">
      <c r="A2233" t="s">
        <v>1395</v>
      </c>
      <c r="B2233" t="s">
        <v>2</v>
      </c>
      <c r="C2233" s="1">
        <f t="shared" si="1238"/>
        <v>495</v>
      </c>
      <c r="D2233" s="7">
        <f>IF(P2233&gt;0,RANK(P2233,(P2233:R2233,S2233:AG2233)),0)</f>
        <v>1</v>
      </c>
      <c r="E2233" s="7">
        <f>IF(Q2233&gt;0,RANK(Q2233,(P2233:R2233,S2233:AG2233)),0)</f>
        <v>0</v>
      </c>
      <c r="F2233" s="7">
        <f>IF(R2233&gt;0,RANK(R2233,(P2233:R2233,S2233:AG2233)),0)</f>
        <v>2</v>
      </c>
      <c r="G2233" s="7">
        <f>IF(S2233&gt;0,RANK(S2233,(P2233:R2233,S2233:AG2233)),0)</f>
        <v>3</v>
      </c>
      <c r="H2233" s="49">
        <f t="shared" si="1239"/>
        <v>278</v>
      </c>
      <c r="I2233" s="178">
        <f t="shared" si="1236"/>
        <v>0.56161616161616157</v>
      </c>
      <c r="J2233" s="2"/>
      <c r="K2233" s="2">
        <f t="shared" si="1240"/>
        <v>0.76767676767676762</v>
      </c>
      <c r="L2233" s="2">
        <f t="shared" si="1241"/>
        <v>0</v>
      </c>
      <c r="M2233" s="2">
        <f t="shared" si="1242"/>
        <v>0.20606060606060606</v>
      </c>
      <c r="N2233" s="2">
        <f t="shared" si="1243"/>
        <v>1.0101010101010102E-2</v>
      </c>
      <c r="O2233" s="2">
        <f t="shared" si="1244"/>
        <v>1.6161616161616217E-2</v>
      </c>
      <c r="P2233" s="1">
        <v>380</v>
      </c>
      <c r="R2233" s="1">
        <v>102</v>
      </c>
      <c r="S2233" s="1">
        <v>5</v>
      </c>
      <c r="V2233" s="1">
        <v>4</v>
      </c>
      <c r="Z2233" s="1">
        <f t="shared" si="1245"/>
        <v>2</v>
      </c>
      <c r="AA2233" s="1">
        <v>0</v>
      </c>
      <c r="AB2233" s="1">
        <v>2</v>
      </c>
      <c r="AC2233" s="1">
        <v>0</v>
      </c>
      <c r="AI2233" s="7">
        <f t="shared" si="1246"/>
        <v>0</v>
      </c>
      <c r="AJ2233" s="7">
        <f t="shared" si="1247"/>
        <v>0</v>
      </c>
      <c r="AK2233" s="7">
        <f t="shared" si="1248"/>
        <v>4</v>
      </c>
      <c r="AL2233" s="7">
        <f t="shared" si="1249"/>
        <v>0</v>
      </c>
      <c r="AM2233" s="2">
        <f t="shared" si="1250"/>
        <v>0</v>
      </c>
      <c r="AN2233" s="2">
        <f t="shared" si="1251"/>
        <v>0</v>
      </c>
      <c r="AO2233" s="2">
        <f t="shared" si="1252"/>
        <v>8.0808080808080808E-3</v>
      </c>
      <c r="AP2233" s="2">
        <f t="shared" si="1253"/>
        <v>0</v>
      </c>
      <c r="AR2233" t="str">
        <f t="shared" si="1237"/>
        <v>Freestone</v>
      </c>
      <c r="AS2233" t="s">
        <v>2</v>
      </c>
      <c r="AT2233" s="182">
        <v>17</v>
      </c>
      <c r="AV2233" s="98">
        <v>48</v>
      </c>
      <c r="AW2233" s="100">
        <v>161</v>
      </c>
      <c r="AX2233" s="106">
        <f t="shared" si="1254"/>
        <v>48161</v>
      </c>
      <c r="AZ2233" s="7" t="s">
        <v>2975</v>
      </c>
      <c r="BA2233" t="s">
        <v>3208</v>
      </c>
      <c r="CD2233">
        <v>2</v>
      </c>
    </row>
    <row r="2234" spans="1:82" hidden="1" outlineLevel="1">
      <c r="A2234" t="s">
        <v>1436</v>
      </c>
      <c r="B2234" t="s">
        <v>2</v>
      </c>
      <c r="C2234" s="1">
        <f t="shared" si="1238"/>
        <v>2752</v>
      </c>
      <c r="D2234" s="7">
        <f>IF(P2234&gt;0,RANK(P2234,(P2234:R2234,S2234:AG2234)),0)</f>
        <v>1</v>
      </c>
      <c r="E2234" s="7">
        <f>IF(Q2234&gt;0,RANK(Q2234,(P2234:R2234,S2234:AG2234)),0)</f>
        <v>0</v>
      </c>
      <c r="F2234" s="7">
        <f>IF(R2234&gt;0,RANK(R2234,(P2234:R2234,S2234:AG2234)),0)</f>
        <v>2</v>
      </c>
      <c r="G2234" s="7">
        <f>IF(S2234&gt;0,RANK(S2234,(P2234:R2234,S2234:AG2234)),0)</f>
        <v>4</v>
      </c>
      <c r="H2234" s="49">
        <f t="shared" si="1239"/>
        <v>1234</v>
      </c>
      <c r="I2234" s="178">
        <f t="shared" si="1236"/>
        <v>0.44840116279069769</v>
      </c>
      <c r="J2234" s="2"/>
      <c r="K2234" s="2">
        <f t="shared" si="1240"/>
        <v>0.67732558139534882</v>
      </c>
      <c r="L2234" s="2">
        <f t="shared" si="1241"/>
        <v>0</v>
      </c>
      <c r="M2234" s="2">
        <f t="shared" si="1242"/>
        <v>0.22892441860465115</v>
      </c>
      <c r="N2234" s="2">
        <f t="shared" si="1243"/>
        <v>1.7078488372093022E-2</v>
      </c>
      <c r="O2234" s="2">
        <f t="shared" si="1244"/>
        <v>7.6671511627907002E-2</v>
      </c>
      <c r="P2234" s="1">
        <v>1864</v>
      </c>
      <c r="R2234" s="1">
        <v>630</v>
      </c>
      <c r="S2234" s="1">
        <v>47</v>
      </c>
      <c r="V2234" s="1">
        <v>36</v>
      </c>
      <c r="Z2234" s="1">
        <f t="shared" si="1245"/>
        <v>16</v>
      </c>
      <c r="AA2234" s="1">
        <v>30</v>
      </c>
      <c r="AB2234" s="1">
        <v>15</v>
      </c>
      <c r="AC2234" s="1">
        <v>114</v>
      </c>
      <c r="AI2234" s="7">
        <f t="shared" si="1246"/>
        <v>0</v>
      </c>
      <c r="AJ2234" s="7">
        <f t="shared" si="1247"/>
        <v>0</v>
      </c>
      <c r="AK2234" s="7">
        <f t="shared" si="1248"/>
        <v>4</v>
      </c>
      <c r="AL2234" s="7">
        <f t="shared" si="1249"/>
        <v>0</v>
      </c>
      <c r="AM2234" s="2">
        <f t="shared" si="1250"/>
        <v>0</v>
      </c>
      <c r="AN2234" s="2">
        <f t="shared" si="1251"/>
        <v>0</v>
      </c>
      <c r="AO2234" s="2">
        <f t="shared" si="1252"/>
        <v>1.308139534883721E-2</v>
      </c>
      <c r="AP2234" s="2">
        <f t="shared" si="1253"/>
        <v>0</v>
      </c>
      <c r="AR2234" t="str">
        <f t="shared" si="1237"/>
        <v>Frio</v>
      </c>
      <c r="AS2234" t="s">
        <v>2</v>
      </c>
      <c r="AT2234" s="182">
        <v>23</v>
      </c>
      <c r="AV2234" s="98">
        <v>48</v>
      </c>
      <c r="AW2234" s="100">
        <v>163</v>
      </c>
      <c r="AX2234" s="106">
        <f t="shared" si="1254"/>
        <v>48163</v>
      </c>
      <c r="AZ2234" s="7" t="s">
        <v>2975</v>
      </c>
      <c r="BA2234" t="s">
        <v>3208</v>
      </c>
      <c r="CD2234">
        <v>16</v>
      </c>
    </row>
    <row r="2235" spans="1:82" hidden="1" outlineLevel="1">
      <c r="A2235" t="s">
        <v>1437</v>
      </c>
      <c r="B2235" t="s">
        <v>2</v>
      </c>
      <c r="C2235" s="1">
        <f t="shared" si="1238"/>
        <v>163</v>
      </c>
      <c r="D2235" s="7">
        <f>IF(P2235&gt;0,RANK(P2235,(P2235:R2235,S2235:AG2235)),0)</f>
        <v>1</v>
      </c>
      <c r="E2235" s="7">
        <f>IF(Q2235&gt;0,RANK(Q2235,(P2235:R2235,S2235:AG2235)),0)</f>
        <v>0</v>
      </c>
      <c r="F2235" s="7">
        <f>IF(R2235&gt;0,RANK(R2235,(P2235:R2235,S2235:AG2235)),0)</f>
        <v>2</v>
      </c>
      <c r="G2235" s="7">
        <f>IF(S2235&gt;0,RANK(S2235,(P2235:R2235,S2235:AG2235)),0)</f>
        <v>6</v>
      </c>
      <c r="H2235" s="49">
        <f t="shared" si="1239"/>
        <v>32</v>
      </c>
      <c r="I2235" s="178">
        <f t="shared" si="1236"/>
        <v>0.19631901840490798</v>
      </c>
      <c r="J2235" s="2"/>
      <c r="K2235" s="2">
        <f t="shared" si="1240"/>
        <v>0.55828220858895705</v>
      </c>
      <c r="L2235" s="2">
        <f t="shared" si="1241"/>
        <v>0</v>
      </c>
      <c r="M2235" s="2">
        <f t="shared" si="1242"/>
        <v>0.3619631901840491</v>
      </c>
      <c r="N2235" s="2">
        <f t="shared" si="1243"/>
        <v>1.2269938650306749E-2</v>
      </c>
      <c r="O2235" s="2">
        <f t="shared" si="1244"/>
        <v>6.7484662576687102E-2</v>
      </c>
      <c r="P2235" s="1">
        <v>91</v>
      </c>
      <c r="R2235" s="1">
        <v>59</v>
      </c>
      <c r="S2235" s="1">
        <v>2</v>
      </c>
      <c r="V2235" s="1">
        <v>0</v>
      </c>
      <c r="Z2235" s="1">
        <f t="shared" si="1245"/>
        <v>0</v>
      </c>
      <c r="AA2235" s="1">
        <v>3</v>
      </c>
      <c r="AB2235" s="1">
        <v>3</v>
      </c>
      <c r="AC2235" s="1">
        <v>5</v>
      </c>
      <c r="AI2235" s="7">
        <f t="shared" si="1246"/>
        <v>0</v>
      </c>
      <c r="AJ2235" s="7">
        <f t="shared" si="1247"/>
        <v>0</v>
      </c>
      <c r="AK2235" s="7">
        <f t="shared" si="1248"/>
        <v>0</v>
      </c>
      <c r="AL2235" s="7">
        <f t="shared" si="1249"/>
        <v>0</v>
      </c>
      <c r="AM2235" s="2">
        <f t="shared" si="1250"/>
        <v>0</v>
      </c>
      <c r="AN2235" s="2">
        <f t="shared" si="1251"/>
        <v>0</v>
      </c>
      <c r="AO2235" s="2">
        <f t="shared" si="1252"/>
        <v>0</v>
      </c>
      <c r="AP2235" s="2">
        <f t="shared" si="1253"/>
        <v>0</v>
      </c>
      <c r="AR2235" t="str">
        <f t="shared" si="1237"/>
        <v>Gaines</v>
      </c>
      <c r="AS2235" t="s">
        <v>2</v>
      </c>
      <c r="AT2235" s="182">
        <v>19</v>
      </c>
      <c r="AV2235" s="98">
        <v>48</v>
      </c>
      <c r="AW2235" s="100">
        <v>165</v>
      </c>
      <c r="AX2235" s="106">
        <f t="shared" si="1254"/>
        <v>48165</v>
      </c>
      <c r="AZ2235" s="7" t="s">
        <v>2975</v>
      </c>
      <c r="BA2235" t="s">
        <v>3208</v>
      </c>
      <c r="CD2235">
        <v>0</v>
      </c>
    </row>
    <row r="2236" spans="1:82" hidden="1" outlineLevel="1">
      <c r="A2236" t="s">
        <v>1095</v>
      </c>
      <c r="B2236" t="s">
        <v>2</v>
      </c>
      <c r="C2236" s="1">
        <f t="shared" si="1238"/>
        <v>13879</v>
      </c>
      <c r="D2236" s="7">
        <f>IF(P2236&gt;0,RANK(P2236,(P2236:R2236,S2236:AG2236)),0)</f>
        <v>1</v>
      </c>
      <c r="E2236" s="7">
        <f>IF(Q2236&gt;0,RANK(Q2236,(P2236:R2236,S2236:AG2236)),0)</f>
        <v>0</v>
      </c>
      <c r="F2236" s="7">
        <f>IF(R2236&gt;0,RANK(R2236,(P2236:R2236,S2236:AG2236)),0)</f>
        <v>2</v>
      </c>
      <c r="G2236" s="7">
        <f>IF(S2236&gt;0,RANK(S2236,(P2236:R2236,S2236:AG2236)),0)</f>
        <v>3</v>
      </c>
      <c r="H2236" s="49">
        <f t="shared" si="1239"/>
        <v>5225</v>
      </c>
      <c r="I2236" s="178">
        <f t="shared" si="1236"/>
        <v>0.37646804524821675</v>
      </c>
      <c r="J2236" s="2"/>
      <c r="K2236" s="2">
        <f t="shared" si="1240"/>
        <v>0.68203761077887459</v>
      </c>
      <c r="L2236" s="2">
        <f t="shared" si="1241"/>
        <v>0</v>
      </c>
      <c r="M2236" s="2">
        <f t="shared" si="1242"/>
        <v>0.30556956553065784</v>
      </c>
      <c r="N2236" s="2">
        <f t="shared" si="1243"/>
        <v>4.2510267310324947E-3</v>
      </c>
      <c r="O2236" s="2">
        <f t="shared" si="1244"/>
        <v>8.1417969594350745E-3</v>
      </c>
      <c r="P2236" s="1">
        <v>9466</v>
      </c>
      <c r="R2236" s="1">
        <v>4241</v>
      </c>
      <c r="S2236" s="1">
        <v>59</v>
      </c>
      <c r="V2236" s="1">
        <v>23</v>
      </c>
      <c r="Z2236" s="1">
        <f t="shared" si="1245"/>
        <v>10</v>
      </c>
      <c r="AA2236" s="1">
        <v>19</v>
      </c>
      <c r="AB2236" s="1">
        <v>11</v>
      </c>
      <c r="AC2236" s="1">
        <v>50</v>
      </c>
      <c r="AI2236" s="7">
        <f t="shared" si="1246"/>
        <v>0</v>
      </c>
      <c r="AJ2236" s="7">
        <f t="shared" si="1247"/>
        <v>0</v>
      </c>
      <c r="AK2236" s="7">
        <f t="shared" si="1248"/>
        <v>4</v>
      </c>
      <c r="AL2236" s="7">
        <f t="shared" si="1249"/>
        <v>0</v>
      </c>
      <c r="AM2236" s="2">
        <f t="shared" si="1250"/>
        <v>0</v>
      </c>
      <c r="AN2236" s="2">
        <f t="shared" si="1251"/>
        <v>0</v>
      </c>
      <c r="AO2236" s="2">
        <f t="shared" si="1252"/>
        <v>1.6571799120974134E-3</v>
      </c>
      <c r="AP2236" s="2">
        <f t="shared" si="1253"/>
        <v>0</v>
      </c>
      <c r="AR2236" t="str">
        <f t="shared" si="1237"/>
        <v>Galveston</v>
      </c>
      <c r="AS2236" t="s">
        <v>2</v>
      </c>
      <c r="AT2236" s="182">
        <v>14</v>
      </c>
      <c r="AV2236" s="98">
        <v>48</v>
      </c>
      <c r="AW2236" s="100">
        <v>167</v>
      </c>
      <c r="AX2236" s="106">
        <f t="shared" si="1254"/>
        <v>48167</v>
      </c>
      <c r="AZ2236" s="7" t="s">
        <v>2975</v>
      </c>
      <c r="BA2236" t="s">
        <v>3208</v>
      </c>
      <c r="CD2236">
        <v>10</v>
      </c>
    </row>
    <row r="2237" spans="1:82" hidden="1" outlineLevel="1">
      <c r="A2237" t="s">
        <v>2305</v>
      </c>
      <c r="B2237" t="s">
        <v>2</v>
      </c>
      <c r="C2237" s="1">
        <f t="shared" si="1238"/>
        <v>62</v>
      </c>
      <c r="D2237" s="7">
        <f>IF(P2237&gt;0,RANK(P2237,(P2237:R2237,S2237:AG2237)),0)</f>
        <v>1</v>
      </c>
      <c r="E2237" s="7">
        <f>IF(Q2237&gt;0,RANK(Q2237,(P2237:R2237,S2237:AG2237)),0)</f>
        <v>0</v>
      </c>
      <c r="F2237" s="7">
        <f>IF(R2237&gt;0,RANK(R2237,(P2237:R2237,S2237:AG2237)),0)</f>
        <v>2</v>
      </c>
      <c r="G2237" s="7">
        <f>IF(S2237&gt;0,RANK(S2237,(P2237:R2237,S2237:AG2237)),0)</f>
        <v>3</v>
      </c>
      <c r="H2237" s="49">
        <f t="shared" si="1239"/>
        <v>13</v>
      </c>
      <c r="I2237" s="178">
        <f t="shared" si="1236"/>
        <v>0.20967741935483872</v>
      </c>
      <c r="J2237" s="2"/>
      <c r="K2237" s="2">
        <f t="shared" si="1240"/>
        <v>0.56451612903225812</v>
      </c>
      <c r="L2237" s="2">
        <f t="shared" si="1241"/>
        <v>0</v>
      </c>
      <c r="M2237" s="2">
        <f t="shared" si="1242"/>
        <v>0.35483870967741937</v>
      </c>
      <c r="N2237" s="2">
        <f t="shared" si="1243"/>
        <v>3.2258064516129031E-2</v>
      </c>
      <c r="O2237" s="2">
        <f t="shared" si="1244"/>
        <v>4.8387096774193478E-2</v>
      </c>
      <c r="P2237" s="1">
        <v>35</v>
      </c>
      <c r="R2237" s="1">
        <v>22</v>
      </c>
      <c r="S2237" s="1">
        <v>2</v>
      </c>
      <c r="V2237" s="1">
        <v>1</v>
      </c>
      <c r="Z2237" s="1">
        <f t="shared" si="1245"/>
        <v>0</v>
      </c>
      <c r="AA2237" s="1">
        <v>1</v>
      </c>
      <c r="AB2237" s="1">
        <v>0</v>
      </c>
      <c r="AC2237" s="1">
        <v>1</v>
      </c>
      <c r="AI2237" s="7">
        <f t="shared" si="1246"/>
        <v>0</v>
      </c>
      <c r="AJ2237" s="7">
        <f t="shared" si="1247"/>
        <v>0</v>
      </c>
      <c r="AK2237" s="7">
        <f t="shared" si="1248"/>
        <v>4</v>
      </c>
      <c r="AL2237" s="7">
        <f t="shared" si="1249"/>
        <v>0</v>
      </c>
      <c r="AM2237" s="2">
        <f t="shared" si="1250"/>
        <v>0</v>
      </c>
      <c r="AN2237" s="2">
        <f t="shared" si="1251"/>
        <v>0</v>
      </c>
      <c r="AO2237" s="2">
        <f t="shared" si="1252"/>
        <v>1.6129032258064516E-2</v>
      </c>
      <c r="AP2237" s="2">
        <f t="shared" si="1253"/>
        <v>0</v>
      </c>
      <c r="AR2237" t="str">
        <f t="shared" si="1237"/>
        <v>Garza</v>
      </c>
      <c r="AS2237" t="s">
        <v>2</v>
      </c>
      <c r="AT2237" s="182">
        <v>19</v>
      </c>
      <c r="AV2237" s="98">
        <v>48</v>
      </c>
      <c r="AW2237" s="100">
        <v>169</v>
      </c>
      <c r="AX2237" s="106">
        <f t="shared" si="1254"/>
        <v>48169</v>
      </c>
      <c r="AZ2237" s="7" t="s">
        <v>2975</v>
      </c>
      <c r="BA2237" t="s">
        <v>3208</v>
      </c>
      <c r="CD2237">
        <v>0</v>
      </c>
    </row>
    <row r="2238" spans="1:82" hidden="1" outlineLevel="1">
      <c r="A2238" t="s">
        <v>1596</v>
      </c>
      <c r="B2238" t="s">
        <v>2</v>
      </c>
      <c r="C2238" s="1">
        <f t="shared" si="1238"/>
        <v>810</v>
      </c>
      <c r="D2238" s="7">
        <f>IF(P2238&gt;0,RANK(P2238,(P2238:R2238,S2238:AG2238)),0)</f>
        <v>1</v>
      </c>
      <c r="E2238" s="7">
        <f>IF(Q2238&gt;0,RANK(Q2238,(P2238:R2238,S2238:AG2238)),0)</f>
        <v>0</v>
      </c>
      <c r="F2238" s="7">
        <f>IF(R2238&gt;0,RANK(R2238,(P2238:R2238,S2238:AG2238)),0)</f>
        <v>2</v>
      </c>
      <c r="G2238" s="7">
        <f>IF(S2238&gt;0,RANK(S2238,(P2238:R2238,S2238:AG2238)),0)</f>
        <v>3</v>
      </c>
      <c r="H2238" s="49">
        <f t="shared" si="1239"/>
        <v>179</v>
      </c>
      <c r="I2238" s="178">
        <f t="shared" si="1236"/>
        <v>0.22098765432098766</v>
      </c>
      <c r="J2238" s="2"/>
      <c r="K2238" s="2">
        <f t="shared" si="1240"/>
        <v>0.60864197530864195</v>
      </c>
      <c r="L2238" s="2">
        <f t="shared" si="1241"/>
        <v>0</v>
      </c>
      <c r="M2238" s="2">
        <f t="shared" si="1242"/>
        <v>0.38765432098765434</v>
      </c>
      <c r="N2238" s="2">
        <f t="shared" si="1243"/>
        <v>1.2345679012345679E-3</v>
      </c>
      <c r="O2238" s="2">
        <f t="shared" si="1244"/>
        <v>2.4691358024691414E-3</v>
      </c>
      <c r="P2238" s="1">
        <v>493</v>
      </c>
      <c r="R2238" s="1">
        <v>314</v>
      </c>
      <c r="S2238" s="1">
        <v>1</v>
      </c>
      <c r="V2238" s="1">
        <v>1</v>
      </c>
      <c r="Z2238" s="1">
        <f t="shared" si="1245"/>
        <v>0</v>
      </c>
      <c r="AA2238" s="1">
        <v>0</v>
      </c>
      <c r="AB2238" s="1">
        <v>0</v>
      </c>
      <c r="AC2238" s="1">
        <v>1</v>
      </c>
      <c r="AI2238" s="7">
        <f t="shared" si="1246"/>
        <v>0</v>
      </c>
      <c r="AJ2238" s="7">
        <f t="shared" si="1247"/>
        <v>0</v>
      </c>
      <c r="AK2238" s="7">
        <f t="shared" si="1248"/>
        <v>3</v>
      </c>
      <c r="AL2238" s="7">
        <f t="shared" si="1249"/>
        <v>0</v>
      </c>
      <c r="AM2238" s="2">
        <f t="shared" si="1250"/>
        <v>0</v>
      </c>
      <c r="AN2238" s="2">
        <f t="shared" si="1251"/>
        <v>0</v>
      </c>
      <c r="AO2238" s="2">
        <f t="shared" si="1252"/>
        <v>1.2345679012345679E-3</v>
      </c>
      <c r="AP2238" s="2">
        <f t="shared" si="1253"/>
        <v>0</v>
      </c>
      <c r="AR2238" t="str">
        <f t="shared" si="1237"/>
        <v>Gillespie</v>
      </c>
      <c r="AS2238" t="s">
        <v>2</v>
      </c>
      <c r="AT2238" s="182">
        <v>21</v>
      </c>
      <c r="AV2238" s="98">
        <v>48</v>
      </c>
      <c r="AW2238" s="100">
        <v>171</v>
      </c>
      <c r="AX2238" s="106">
        <f t="shared" si="1254"/>
        <v>48171</v>
      </c>
      <c r="AZ2238" s="7" t="s">
        <v>2975</v>
      </c>
      <c r="BA2238" t="s">
        <v>3208</v>
      </c>
      <c r="CD2238">
        <v>0</v>
      </c>
    </row>
    <row r="2239" spans="1:82" hidden="1" outlineLevel="1">
      <c r="A2239" t="s">
        <v>3219</v>
      </c>
      <c r="B2239" t="s">
        <v>2</v>
      </c>
      <c r="C2239" s="1">
        <f t="shared" si="1238"/>
        <v>8</v>
      </c>
      <c r="D2239" s="7">
        <f>IF(P2239&gt;0,RANK(P2239,(P2239:R2239,S2239:AG2239)),0)</f>
        <v>1</v>
      </c>
      <c r="E2239" s="7">
        <f>IF(Q2239&gt;0,RANK(Q2239,(P2239:R2239,S2239:AG2239)),0)</f>
        <v>0</v>
      </c>
      <c r="F2239" s="7">
        <f>IF(R2239&gt;0,RANK(R2239,(P2239:R2239,S2239:AG2239)),0)</f>
        <v>1</v>
      </c>
      <c r="G2239" s="7">
        <f>IF(S2239&gt;0,RANK(S2239,(P2239:R2239,S2239:AG2239)),0)</f>
        <v>0</v>
      </c>
      <c r="H2239" s="49">
        <f t="shared" si="1239"/>
        <v>0</v>
      </c>
      <c r="I2239" s="178">
        <f t="shared" si="1236"/>
        <v>0</v>
      </c>
      <c r="J2239" s="2"/>
      <c r="K2239" s="2">
        <f t="shared" si="1240"/>
        <v>0.5</v>
      </c>
      <c r="L2239" s="2">
        <f t="shared" si="1241"/>
        <v>0</v>
      </c>
      <c r="M2239" s="2">
        <f t="shared" si="1242"/>
        <v>0.5</v>
      </c>
      <c r="N2239" s="2">
        <f t="shared" si="1243"/>
        <v>0</v>
      </c>
      <c r="O2239" s="2">
        <f t="shared" si="1244"/>
        <v>0</v>
      </c>
      <c r="P2239" s="1">
        <v>4</v>
      </c>
      <c r="R2239" s="1">
        <v>4</v>
      </c>
      <c r="S2239" s="1">
        <v>0</v>
      </c>
      <c r="V2239" s="1">
        <v>0</v>
      </c>
      <c r="Z2239" s="1">
        <f t="shared" si="1245"/>
        <v>0</v>
      </c>
      <c r="AA2239" s="1">
        <v>0</v>
      </c>
      <c r="AB2239" s="1">
        <v>0</v>
      </c>
      <c r="AC2239" s="1">
        <v>0</v>
      </c>
      <c r="AI2239" s="7">
        <f t="shared" si="1246"/>
        <v>0</v>
      </c>
      <c r="AJ2239" s="7">
        <f t="shared" si="1247"/>
        <v>0</v>
      </c>
      <c r="AK2239" s="7">
        <f t="shared" si="1248"/>
        <v>0</v>
      </c>
      <c r="AL2239" s="7">
        <f t="shared" si="1249"/>
        <v>0</v>
      </c>
      <c r="AM2239" s="2">
        <f t="shared" si="1250"/>
        <v>0</v>
      </c>
      <c r="AN2239" s="2">
        <f t="shared" si="1251"/>
        <v>0</v>
      </c>
      <c r="AO2239" s="2">
        <f t="shared" si="1252"/>
        <v>0</v>
      </c>
      <c r="AP2239" s="2">
        <f t="shared" si="1253"/>
        <v>0</v>
      </c>
      <c r="AR2239" t="str">
        <f t="shared" si="1237"/>
        <v>Glasscock</v>
      </c>
      <c r="AS2239" t="s">
        <v>2</v>
      </c>
      <c r="AT2239" s="182">
        <v>11</v>
      </c>
      <c r="AV2239" s="98">
        <v>48</v>
      </c>
      <c r="AW2239" s="100">
        <v>173</v>
      </c>
      <c r="AX2239" s="106">
        <f t="shared" si="1254"/>
        <v>48173</v>
      </c>
      <c r="AZ2239" s="7" t="s">
        <v>2975</v>
      </c>
      <c r="BA2239" t="s">
        <v>3208</v>
      </c>
      <c r="CD2239">
        <v>0</v>
      </c>
    </row>
    <row r="2240" spans="1:82" hidden="1" outlineLevel="1">
      <c r="A2240" t="s">
        <v>1355</v>
      </c>
      <c r="B2240" t="s">
        <v>2</v>
      </c>
      <c r="C2240" s="1">
        <f t="shared" si="1238"/>
        <v>586</v>
      </c>
      <c r="D2240" s="7">
        <f>IF(P2240&gt;0,RANK(P2240,(P2240:R2240,S2240:AG2240)),0)</f>
        <v>1</v>
      </c>
      <c r="E2240" s="7">
        <f>IF(Q2240&gt;0,RANK(Q2240,(P2240:R2240,S2240:AG2240)),0)</f>
        <v>0</v>
      </c>
      <c r="F2240" s="7">
        <f>IF(R2240&gt;0,RANK(R2240,(P2240:R2240,S2240:AG2240)),0)</f>
        <v>2</v>
      </c>
      <c r="G2240" s="7">
        <f>IF(S2240&gt;0,RANK(S2240,(P2240:R2240,S2240:AG2240)),0)</f>
        <v>5</v>
      </c>
      <c r="H2240" s="49">
        <f t="shared" si="1239"/>
        <v>238</v>
      </c>
      <c r="I2240" s="178">
        <f t="shared" si="1236"/>
        <v>0.4061433447098976</v>
      </c>
      <c r="J2240" s="2"/>
      <c r="K2240" s="2">
        <f t="shared" si="1240"/>
        <v>0.66382252559726962</v>
      </c>
      <c r="L2240" s="2">
        <f t="shared" si="1241"/>
        <v>0</v>
      </c>
      <c r="M2240" s="2">
        <f t="shared" si="1242"/>
        <v>0.25767918088737202</v>
      </c>
      <c r="N2240" s="2">
        <f t="shared" si="1243"/>
        <v>8.5324232081911266E-3</v>
      </c>
      <c r="O2240" s="2">
        <f t="shared" si="1244"/>
        <v>6.9965870307167236E-2</v>
      </c>
      <c r="P2240" s="1">
        <v>389</v>
      </c>
      <c r="R2240" s="1">
        <v>151</v>
      </c>
      <c r="S2240" s="1">
        <v>5</v>
      </c>
      <c r="V2240" s="1">
        <v>11</v>
      </c>
      <c r="Z2240" s="1">
        <f t="shared" si="1245"/>
        <v>3</v>
      </c>
      <c r="AA2240" s="1">
        <v>4</v>
      </c>
      <c r="AB2240" s="1">
        <v>1</v>
      </c>
      <c r="AC2240" s="1">
        <v>22</v>
      </c>
      <c r="AI2240" s="7">
        <f t="shared" si="1246"/>
        <v>0</v>
      </c>
      <c r="AJ2240" s="7">
        <f t="shared" si="1247"/>
        <v>0</v>
      </c>
      <c r="AK2240" s="7">
        <f t="shared" si="1248"/>
        <v>3</v>
      </c>
      <c r="AL2240" s="7">
        <f t="shared" si="1249"/>
        <v>0</v>
      </c>
      <c r="AM2240" s="2">
        <f t="shared" si="1250"/>
        <v>0</v>
      </c>
      <c r="AN2240" s="2">
        <f t="shared" si="1251"/>
        <v>0</v>
      </c>
      <c r="AO2240" s="2">
        <f t="shared" si="1252"/>
        <v>1.877133105802048E-2</v>
      </c>
      <c r="AP2240" s="2">
        <f t="shared" si="1253"/>
        <v>0</v>
      </c>
      <c r="AR2240" t="str">
        <f t="shared" si="1237"/>
        <v>Goliad</v>
      </c>
      <c r="AS2240" t="s">
        <v>2</v>
      </c>
      <c r="AT2240" s="182">
        <v>34</v>
      </c>
      <c r="AV2240" s="98">
        <v>48</v>
      </c>
      <c r="AW2240" s="100">
        <v>175</v>
      </c>
      <c r="AX2240" s="106">
        <f t="shared" si="1254"/>
        <v>48175</v>
      </c>
      <c r="AZ2240" s="7" t="s">
        <v>2975</v>
      </c>
      <c r="BA2240" t="s">
        <v>3208</v>
      </c>
      <c r="CD2240">
        <v>3</v>
      </c>
    </row>
    <row r="2241" spans="1:82" hidden="1" outlineLevel="1">
      <c r="A2241" t="s">
        <v>2637</v>
      </c>
      <c r="B2241" t="s">
        <v>2</v>
      </c>
      <c r="C2241" s="1">
        <f t="shared" si="1238"/>
        <v>509</v>
      </c>
      <c r="D2241" s="7">
        <f>IF(P2241&gt;0,RANK(P2241,(P2241:R2241,S2241:AG2241)),0)</f>
        <v>1</v>
      </c>
      <c r="E2241" s="7">
        <f>IF(Q2241&gt;0,RANK(Q2241,(P2241:R2241,S2241:AG2241)),0)</f>
        <v>0</v>
      </c>
      <c r="F2241" s="7">
        <f>IF(R2241&gt;0,RANK(R2241,(P2241:R2241,S2241:AG2241)),0)</f>
        <v>2</v>
      </c>
      <c r="G2241" s="7">
        <f>IF(S2241&gt;0,RANK(S2241,(P2241:R2241,S2241:AG2241)),0)</f>
        <v>5</v>
      </c>
      <c r="H2241" s="49">
        <f t="shared" si="1239"/>
        <v>239</v>
      </c>
      <c r="I2241" s="178">
        <f t="shared" si="1236"/>
        <v>0.46954813359528486</v>
      </c>
      <c r="J2241" s="2"/>
      <c r="K2241" s="2">
        <f t="shared" si="1240"/>
        <v>0.72298624754420437</v>
      </c>
      <c r="L2241" s="2">
        <f t="shared" si="1241"/>
        <v>0</v>
      </c>
      <c r="M2241" s="2">
        <f t="shared" si="1242"/>
        <v>0.25343811394891946</v>
      </c>
      <c r="N2241" s="2">
        <f t="shared" si="1243"/>
        <v>3.929273084479371E-3</v>
      </c>
      <c r="O2241" s="2">
        <f t="shared" si="1244"/>
        <v>1.964636542239679E-2</v>
      </c>
      <c r="P2241" s="1">
        <v>368</v>
      </c>
      <c r="R2241" s="1">
        <v>129</v>
      </c>
      <c r="S2241" s="1">
        <v>2</v>
      </c>
      <c r="V2241" s="1">
        <v>2</v>
      </c>
      <c r="Z2241" s="1">
        <f t="shared" si="1245"/>
        <v>0</v>
      </c>
      <c r="AA2241" s="1">
        <v>4</v>
      </c>
      <c r="AB2241" s="1">
        <v>0</v>
      </c>
      <c r="AC2241" s="1">
        <v>4</v>
      </c>
      <c r="AI2241" s="7">
        <f t="shared" si="1246"/>
        <v>0</v>
      </c>
      <c r="AJ2241" s="7">
        <f t="shared" si="1247"/>
        <v>0</v>
      </c>
      <c r="AK2241" s="7">
        <f t="shared" si="1248"/>
        <v>3</v>
      </c>
      <c r="AL2241" s="7">
        <f t="shared" si="1249"/>
        <v>0</v>
      </c>
      <c r="AM2241" s="2">
        <f t="shared" si="1250"/>
        <v>0</v>
      </c>
      <c r="AN2241" s="2">
        <f t="shared" si="1251"/>
        <v>0</v>
      </c>
      <c r="AO2241" s="2">
        <f t="shared" si="1252"/>
        <v>3.929273084479371E-3</v>
      </c>
      <c r="AP2241" s="2">
        <f t="shared" si="1253"/>
        <v>0</v>
      </c>
      <c r="AR2241" t="str">
        <f t="shared" si="1237"/>
        <v>Gonzales</v>
      </c>
      <c r="AS2241" t="s">
        <v>2</v>
      </c>
      <c r="AT2241" s="182"/>
      <c r="AV2241" s="98">
        <v>48</v>
      </c>
      <c r="AW2241" s="100">
        <v>177</v>
      </c>
      <c r="AX2241" s="106">
        <f t="shared" si="1254"/>
        <v>48177</v>
      </c>
      <c r="AZ2241" s="7" t="s">
        <v>2975</v>
      </c>
      <c r="BA2241" t="s">
        <v>3208</v>
      </c>
      <c r="CD2241">
        <v>0</v>
      </c>
    </row>
    <row r="2242" spans="1:82" hidden="1" outlineLevel="1">
      <c r="A2242" t="s">
        <v>1963</v>
      </c>
      <c r="B2242" t="s">
        <v>2</v>
      </c>
      <c r="C2242" s="1">
        <f t="shared" si="1238"/>
        <v>206</v>
      </c>
      <c r="D2242" s="7">
        <f>IF(P2242&gt;0,RANK(P2242,(P2242:R2242,S2242:AG2242)),0)</f>
        <v>1</v>
      </c>
      <c r="E2242" s="7">
        <f>IF(Q2242&gt;0,RANK(Q2242,(P2242:R2242,S2242:AG2242)),0)</f>
        <v>0</v>
      </c>
      <c r="F2242" s="7">
        <f>IF(R2242&gt;0,RANK(R2242,(P2242:R2242,S2242:AG2242)),0)</f>
        <v>2</v>
      </c>
      <c r="G2242" s="7">
        <f>IF(S2242&gt;0,RANK(S2242,(P2242:R2242,S2242:AG2242)),0)</f>
        <v>3</v>
      </c>
      <c r="H2242" s="49">
        <f t="shared" si="1239"/>
        <v>25</v>
      </c>
      <c r="I2242" s="178">
        <f t="shared" si="1236"/>
        <v>0.12135922330097088</v>
      </c>
      <c r="J2242" s="2"/>
      <c r="K2242" s="2">
        <f t="shared" si="1240"/>
        <v>0.53883495145631066</v>
      </c>
      <c r="L2242" s="2">
        <f t="shared" si="1241"/>
        <v>0</v>
      </c>
      <c r="M2242" s="2">
        <f t="shared" si="1242"/>
        <v>0.41747572815533979</v>
      </c>
      <c r="N2242" s="2">
        <f t="shared" si="1243"/>
        <v>2.4271844660194174E-2</v>
      </c>
      <c r="O2242" s="2">
        <f t="shared" si="1244"/>
        <v>1.9417475728155376E-2</v>
      </c>
      <c r="P2242" s="1">
        <v>111</v>
      </c>
      <c r="R2242" s="1">
        <v>86</v>
      </c>
      <c r="S2242" s="1">
        <v>5</v>
      </c>
      <c r="V2242" s="1">
        <v>1</v>
      </c>
      <c r="Z2242" s="1">
        <f t="shared" si="1245"/>
        <v>1</v>
      </c>
      <c r="AA2242" s="1">
        <v>2</v>
      </c>
      <c r="AB2242" s="1">
        <v>0</v>
      </c>
      <c r="AC2242" s="1">
        <v>0</v>
      </c>
      <c r="AI2242" s="7">
        <f t="shared" si="1246"/>
        <v>0</v>
      </c>
      <c r="AJ2242" s="7">
        <f t="shared" si="1247"/>
        <v>0</v>
      </c>
      <c r="AK2242" s="7">
        <f t="shared" si="1248"/>
        <v>4</v>
      </c>
      <c r="AL2242" s="7">
        <f t="shared" si="1249"/>
        <v>0</v>
      </c>
      <c r="AM2242" s="2">
        <f t="shared" si="1250"/>
        <v>0</v>
      </c>
      <c r="AN2242" s="2">
        <f t="shared" si="1251"/>
        <v>0</v>
      </c>
      <c r="AO2242" s="2">
        <f t="shared" si="1252"/>
        <v>4.8543689320388345E-3</v>
      </c>
      <c r="AP2242" s="2">
        <f t="shared" si="1253"/>
        <v>0</v>
      </c>
      <c r="AR2242" t="str">
        <f t="shared" si="1237"/>
        <v>Gray</v>
      </c>
      <c r="AS2242" t="s">
        <v>2</v>
      </c>
      <c r="AT2242" s="182">
        <v>13</v>
      </c>
      <c r="AV2242" s="98">
        <v>48</v>
      </c>
      <c r="AW2242" s="100">
        <v>179</v>
      </c>
      <c r="AX2242" s="106">
        <f t="shared" si="1254"/>
        <v>48179</v>
      </c>
      <c r="AZ2242" s="7" t="s">
        <v>2975</v>
      </c>
      <c r="BA2242" t="s">
        <v>3208</v>
      </c>
      <c r="CD2242">
        <v>1</v>
      </c>
    </row>
    <row r="2243" spans="1:82" hidden="1" outlineLevel="1">
      <c r="A2243" t="s">
        <v>225</v>
      </c>
      <c r="B2243" t="s">
        <v>2</v>
      </c>
      <c r="C2243" s="1">
        <f t="shared" si="1238"/>
        <v>3673</v>
      </c>
      <c r="D2243" s="7">
        <f>IF(P2243&gt;0,RANK(P2243,(P2243:R2243,S2243:AG2243)),0)</f>
        <v>1</v>
      </c>
      <c r="E2243" s="7">
        <f>IF(Q2243&gt;0,RANK(Q2243,(P2243:R2243,S2243:AG2243)),0)</f>
        <v>0</v>
      </c>
      <c r="F2243" s="7">
        <f>IF(R2243&gt;0,RANK(R2243,(P2243:R2243,S2243:AG2243)),0)</f>
        <v>2</v>
      </c>
      <c r="G2243" s="7">
        <f>IF(S2243&gt;0,RANK(S2243,(P2243:R2243,S2243:AG2243)),0)</f>
        <v>4</v>
      </c>
      <c r="H2243" s="49">
        <f t="shared" si="1239"/>
        <v>253</v>
      </c>
      <c r="I2243" s="178">
        <f t="shared" si="1236"/>
        <v>6.8881023686359927E-2</v>
      </c>
      <c r="J2243" s="2"/>
      <c r="K2243" s="2">
        <f t="shared" si="1240"/>
        <v>0.52817860059896538</v>
      </c>
      <c r="L2243" s="2">
        <f t="shared" si="1241"/>
        <v>0</v>
      </c>
      <c r="M2243" s="2">
        <f t="shared" si="1242"/>
        <v>0.45929757691260548</v>
      </c>
      <c r="N2243" s="2">
        <f t="shared" si="1243"/>
        <v>2.4503130955622109E-3</v>
      </c>
      <c r="O2243" s="2">
        <f t="shared" si="1244"/>
        <v>1.0073509392866938E-2</v>
      </c>
      <c r="P2243" s="1">
        <v>1940</v>
      </c>
      <c r="R2243" s="1">
        <v>1687</v>
      </c>
      <c r="S2243" s="1">
        <v>9</v>
      </c>
      <c r="V2243" s="1">
        <v>10</v>
      </c>
      <c r="Z2243" s="1">
        <f t="shared" si="1245"/>
        <v>5</v>
      </c>
      <c r="AA2243" s="1">
        <v>9</v>
      </c>
      <c r="AB2243" s="1">
        <v>5</v>
      </c>
      <c r="AC2243" s="1">
        <v>8</v>
      </c>
      <c r="AI2243" s="7">
        <f t="shared" si="1246"/>
        <v>0</v>
      </c>
      <c r="AJ2243" s="7">
        <f t="shared" si="1247"/>
        <v>0</v>
      </c>
      <c r="AK2243" s="7">
        <f t="shared" si="1248"/>
        <v>3</v>
      </c>
      <c r="AL2243" s="7">
        <f t="shared" si="1249"/>
        <v>0</v>
      </c>
      <c r="AM2243" s="2">
        <f t="shared" si="1250"/>
        <v>0</v>
      </c>
      <c r="AN2243" s="2">
        <f t="shared" si="1251"/>
        <v>0</v>
      </c>
      <c r="AO2243" s="2">
        <f t="shared" si="1252"/>
        <v>2.722570106180234E-3</v>
      </c>
      <c r="AP2243" s="2">
        <f t="shared" si="1253"/>
        <v>0</v>
      </c>
      <c r="AR2243" t="str">
        <f t="shared" si="1237"/>
        <v>Grayson</v>
      </c>
      <c r="AS2243" t="s">
        <v>2</v>
      </c>
      <c r="AT2243" s="182">
        <v>4</v>
      </c>
      <c r="AV2243" s="98">
        <v>48</v>
      </c>
      <c r="AW2243" s="100">
        <v>181</v>
      </c>
      <c r="AX2243" s="106">
        <f t="shared" si="1254"/>
        <v>48181</v>
      </c>
      <c r="AZ2243" s="7" t="s">
        <v>2975</v>
      </c>
      <c r="BA2243" t="s">
        <v>3208</v>
      </c>
      <c r="CD2243">
        <v>5</v>
      </c>
    </row>
    <row r="2244" spans="1:82" hidden="1" outlineLevel="1">
      <c r="A2244" t="s">
        <v>2208</v>
      </c>
      <c r="B2244" t="s">
        <v>2</v>
      </c>
      <c r="C2244" s="1">
        <f t="shared" si="1238"/>
        <v>4386</v>
      </c>
      <c r="D2244" s="7">
        <f>IF(P2244&gt;0,RANK(P2244,(P2244:R2244,S2244:AG2244)),0)</f>
        <v>1</v>
      </c>
      <c r="E2244" s="7">
        <f>IF(Q2244&gt;0,RANK(Q2244,(P2244:R2244,S2244:AG2244)),0)</f>
        <v>0</v>
      </c>
      <c r="F2244" s="7">
        <f>IF(R2244&gt;0,RANK(R2244,(P2244:R2244,S2244:AG2244)),0)</f>
        <v>2</v>
      </c>
      <c r="G2244" s="7">
        <f>IF(S2244&gt;0,RANK(S2244,(P2244:R2244,S2244:AG2244)),0)</f>
        <v>4</v>
      </c>
      <c r="H2244" s="49">
        <f t="shared" si="1239"/>
        <v>2512</v>
      </c>
      <c r="I2244" s="178">
        <f t="shared" si="1236"/>
        <v>0.5727314181486548</v>
      </c>
      <c r="J2244" s="2"/>
      <c r="K2244" s="2">
        <f t="shared" si="1240"/>
        <v>0.780437756497948</v>
      </c>
      <c r="L2244" s="2">
        <f t="shared" si="1241"/>
        <v>0</v>
      </c>
      <c r="M2244" s="2">
        <f t="shared" si="1242"/>
        <v>0.2077063383492932</v>
      </c>
      <c r="N2244" s="2">
        <f t="shared" si="1243"/>
        <v>2.5079799361605107E-3</v>
      </c>
      <c r="O2244" s="2">
        <f t="shared" si="1244"/>
        <v>9.3479252165982948E-3</v>
      </c>
      <c r="P2244" s="1">
        <v>3423</v>
      </c>
      <c r="R2244" s="1">
        <v>911</v>
      </c>
      <c r="S2244" s="1">
        <v>11</v>
      </c>
      <c r="V2244" s="1">
        <v>11</v>
      </c>
      <c r="Z2244" s="1">
        <f t="shared" si="1245"/>
        <v>4</v>
      </c>
      <c r="AA2244" s="1">
        <v>3</v>
      </c>
      <c r="AB2244" s="1">
        <v>5</v>
      </c>
      <c r="AC2244" s="1">
        <v>18</v>
      </c>
      <c r="AI2244" s="7">
        <f t="shared" si="1246"/>
        <v>0</v>
      </c>
      <c r="AJ2244" s="7">
        <f t="shared" si="1247"/>
        <v>0</v>
      </c>
      <c r="AK2244" s="7">
        <f t="shared" si="1248"/>
        <v>3</v>
      </c>
      <c r="AL2244" s="7">
        <f t="shared" si="1249"/>
        <v>0</v>
      </c>
      <c r="AM2244" s="2">
        <f t="shared" si="1250"/>
        <v>0</v>
      </c>
      <c r="AN2244" s="2">
        <f t="shared" si="1251"/>
        <v>0</v>
      </c>
      <c r="AO2244" s="2">
        <f t="shared" si="1252"/>
        <v>2.5079799361605107E-3</v>
      </c>
      <c r="AP2244" s="2">
        <f t="shared" si="1253"/>
        <v>0</v>
      </c>
      <c r="AR2244" t="str">
        <f t="shared" si="1237"/>
        <v>Gregg</v>
      </c>
      <c r="AS2244" t="s">
        <v>2</v>
      </c>
      <c r="AT2244" s="182">
        <v>1</v>
      </c>
      <c r="AV2244" s="98">
        <v>48</v>
      </c>
      <c r="AW2244" s="100">
        <v>183</v>
      </c>
      <c r="AX2244" s="106">
        <f t="shared" si="1254"/>
        <v>48183</v>
      </c>
      <c r="AZ2244" s="7" t="s">
        <v>2975</v>
      </c>
      <c r="BA2244" t="s">
        <v>3208</v>
      </c>
      <c r="CD2244">
        <v>4</v>
      </c>
    </row>
    <row r="2245" spans="1:82" hidden="1" outlineLevel="1">
      <c r="A2245" t="s">
        <v>294</v>
      </c>
      <c r="B2245" t="s">
        <v>2</v>
      </c>
      <c r="C2245" s="1">
        <f t="shared" si="1238"/>
        <v>798</v>
      </c>
      <c r="D2245" s="7">
        <f>IF(P2245&gt;0,RANK(P2245,(P2245:R2245,S2245:AG2245)),0)</f>
        <v>1</v>
      </c>
      <c r="E2245" s="7">
        <f>IF(Q2245&gt;0,RANK(Q2245,(P2245:R2245,S2245:AG2245)),0)</f>
        <v>0</v>
      </c>
      <c r="F2245" s="7">
        <f>IF(R2245&gt;0,RANK(R2245,(P2245:R2245,S2245:AG2245)),0)</f>
        <v>2</v>
      </c>
      <c r="G2245" s="7">
        <f>IF(S2245&gt;0,RANK(S2245,(P2245:R2245,S2245:AG2245)),0)</f>
        <v>3</v>
      </c>
      <c r="H2245" s="49">
        <f t="shared" si="1239"/>
        <v>383</v>
      </c>
      <c r="I2245" s="178">
        <f t="shared" si="1236"/>
        <v>0.47994987468671679</v>
      </c>
      <c r="J2245" s="2"/>
      <c r="K2245" s="2">
        <f t="shared" si="1240"/>
        <v>0.73182957393483705</v>
      </c>
      <c r="L2245" s="2">
        <f t="shared" si="1241"/>
        <v>0</v>
      </c>
      <c r="M2245" s="2">
        <f t="shared" si="1242"/>
        <v>0.25187969924812031</v>
      </c>
      <c r="N2245" s="2">
        <f t="shared" si="1243"/>
        <v>8.771929824561403E-3</v>
      </c>
      <c r="O2245" s="2">
        <f t="shared" si="1244"/>
        <v>7.5187969924812303E-3</v>
      </c>
      <c r="P2245" s="1">
        <v>584</v>
      </c>
      <c r="R2245" s="1">
        <v>201</v>
      </c>
      <c r="S2245" s="1">
        <v>7</v>
      </c>
      <c r="V2245" s="1">
        <v>1</v>
      </c>
      <c r="Z2245" s="1">
        <f t="shared" si="1245"/>
        <v>1</v>
      </c>
      <c r="AA2245" s="1">
        <v>1</v>
      </c>
      <c r="AB2245" s="1">
        <v>2</v>
      </c>
      <c r="AC2245" s="1">
        <v>1</v>
      </c>
      <c r="AI2245" s="7">
        <f t="shared" si="1246"/>
        <v>0</v>
      </c>
      <c r="AJ2245" s="7">
        <f t="shared" si="1247"/>
        <v>0</v>
      </c>
      <c r="AK2245" s="7">
        <f t="shared" si="1248"/>
        <v>4</v>
      </c>
      <c r="AL2245" s="7">
        <f t="shared" si="1249"/>
        <v>0</v>
      </c>
      <c r="AM2245" s="2">
        <f t="shared" si="1250"/>
        <v>0</v>
      </c>
      <c r="AN2245" s="2">
        <f t="shared" si="1251"/>
        <v>0</v>
      </c>
      <c r="AO2245" s="2">
        <f t="shared" si="1252"/>
        <v>1.2531328320802004E-3</v>
      </c>
      <c r="AP2245" s="2">
        <f t="shared" si="1253"/>
        <v>0</v>
      </c>
      <c r="AR2245" t="str">
        <f t="shared" si="1237"/>
        <v>Grimes</v>
      </c>
      <c r="AS2245" t="s">
        <v>2</v>
      </c>
      <c r="AT2245" s="182">
        <v>8</v>
      </c>
      <c r="AV2245" s="98">
        <v>48</v>
      </c>
      <c r="AW2245" s="100">
        <v>185</v>
      </c>
      <c r="AX2245" s="106">
        <f t="shared" si="1254"/>
        <v>48185</v>
      </c>
      <c r="AZ2245" s="7" t="s">
        <v>2975</v>
      </c>
      <c r="BA2245" t="s">
        <v>3208</v>
      </c>
      <c r="CD2245">
        <v>1</v>
      </c>
    </row>
    <row r="2246" spans="1:82" hidden="1" outlineLevel="1">
      <c r="A2246" t="s">
        <v>1185</v>
      </c>
      <c r="B2246" t="s">
        <v>2</v>
      </c>
      <c r="C2246" s="1">
        <f t="shared" si="1238"/>
        <v>5933</v>
      </c>
      <c r="D2246" s="7">
        <f>IF(P2246&gt;0,RANK(P2246,(P2246:R2246,S2246:AG2246)),0)</f>
        <v>1</v>
      </c>
      <c r="E2246" s="7">
        <f>IF(Q2246&gt;0,RANK(Q2246,(P2246:R2246,S2246:AG2246)),0)</f>
        <v>0</v>
      </c>
      <c r="F2246" s="7">
        <f>IF(R2246&gt;0,RANK(R2246,(P2246:R2246,S2246:AG2246)),0)</f>
        <v>2</v>
      </c>
      <c r="G2246" s="7">
        <f>IF(S2246&gt;0,RANK(S2246,(P2246:R2246,S2246:AG2246)),0)</f>
        <v>5</v>
      </c>
      <c r="H2246" s="49">
        <f t="shared" si="1239"/>
        <v>1726</v>
      </c>
      <c r="I2246" s="178">
        <f t="shared" si="1236"/>
        <v>0.29091521995617731</v>
      </c>
      <c r="J2246" s="2"/>
      <c r="K2246" s="2">
        <f t="shared" si="1240"/>
        <v>0.63930557896511042</v>
      </c>
      <c r="L2246" s="2">
        <f t="shared" si="1241"/>
        <v>0</v>
      </c>
      <c r="M2246" s="2">
        <f t="shared" si="1242"/>
        <v>0.34839035900893306</v>
      </c>
      <c r="N2246" s="2">
        <f t="shared" si="1243"/>
        <v>2.1911343333895165E-3</v>
      </c>
      <c r="O2246" s="2">
        <f t="shared" si="1244"/>
        <v>1.0112927692567003E-2</v>
      </c>
      <c r="P2246" s="1">
        <v>3793</v>
      </c>
      <c r="R2246" s="1">
        <v>2067</v>
      </c>
      <c r="S2246" s="1">
        <v>13</v>
      </c>
      <c r="V2246" s="1">
        <v>8</v>
      </c>
      <c r="Z2246" s="1">
        <f t="shared" si="1245"/>
        <v>16</v>
      </c>
      <c r="AA2246" s="1">
        <v>9</v>
      </c>
      <c r="AB2246" s="1">
        <v>9</v>
      </c>
      <c r="AC2246" s="1">
        <v>18</v>
      </c>
      <c r="AI2246" s="7">
        <f t="shared" si="1246"/>
        <v>0</v>
      </c>
      <c r="AJ2246" s="7">
        <f t="shared" si="1247"/>
        <v>0</v>
      </c>
      <c r="AK2246" s="7">
        <f t="shared" si="1248"/>
        <v>5</v>
      </c>
      <c r="AL2246" s="7">
        <f t="shared" si="1249"/>
        <v>0</v>
      </c>
      <c r="AM2246" s="2">
        <f t="shared" si="1250"/>
        <v>0</v>
      </c>
      <c r="AN2246" s="2">
        <f t="shared" si="1251"/>
        <v>0</v>
      </c>
      <c r="AO2246" s="2">
        <f t="shared" si="1252"/>
        <v>1.3483903590089331E-3</v>
      </c>
      <c r="AP2246" s="2">
        <f t="shared" si="1253"/>
        <v>0</v>
      </c>
      <c r="AR2246" t="str">
        <f t="shared" si="1237"/>
        <v>Guadalupe</v>
      </c>
      <c r="AS2246" t="s">
        <v>2</v>
      </c>
      <c r="AT2246" s="182"/>
      <c r="AV2246" s="98">
        <v>48</v>
      </c>
      <c r="AW2246" s="100">
        <v>187</v>
      </c>
      <c r="AX2246" s="106">
        <f t="shared" si="1254"/>
        <v>48187</v>
      </c>
      <c r="AZ2246" s="7" t="s">
        <v>2975</v>
      </c>
      <c r="BA2246" t="s">
        <v>3208</v>
      </c>
      <c r="CD2246">
        <v>16</v>
      </c>
    </row>
    <row r="2247" spans="1:82" hidden="1" outlineLevel="1">
      <c r="A2247" t="s">
        <v>2746</v>
      </c>
      <c r="B2247" t="s">
        <v>2</v>
      </c>
      <c r="C2247" s="1">
        <f t="shared" si="1238"/>
        <v>517</v>
      </c>
      <c r="D2247" s="7">
        <f>IF(P2247&gt;0,RANK(P2247,(P2247:R2247,S2247:AG2247)),0)</f>
        <v>1</v>
      </c>
      <c r="E2247" s="7">
        <f>IF(Q2247&gt;0,RANK(Q2247,(P2247:R2247,S2247:AG2247)),0)</f>
        <v>0</v>
      </c>
      <c r="F2247" s="7">
        <f>IF(R2247&gt;0,RANK(R2247,(P2247:R2247,S2247:AG2247)),0)</f>
        <v>2</v>
      </c>
      <c r="G2247" s="7">
        <f>IF(S2247&gt;0,RANK(S2247,(P2247:R2247,S2247:AG2247)),0)</f>
        <v>7</v>
      </c>
      <c r="H2247" s="49">
        <f t="shared" si="1239"/>
        <v>136</v>
      </c>
      <c r="I2247" s="178">
        <f t="shared" si="1236"/>
        <v>0.26305609284332687</v>
      </c>
      <c r="J2247" s="2"/>
      <c r="K2247" s="2">
        <f t="shared" si="1240"/>
        <v>0.60348162475822054</v>
      </c>
      <c r="L2247" s="2">
        <f t="shared" si="1241"/>
        <v>0</v>
      </c>
      <c r="M2247" s="2">
        <f t="shared" si="1242"/>
        <v>0.34042553191489361</v>
      </c>
      <c r="N2247" s="2">
        <f t="shared" si="1243"/>
        <v>1.9342359767891683E-3</v>
      </c>
      <c r="O2247" s="2">
        <f t="shared" si="1244"/>
        <v>5.4158607350096685E-2</v>
      </c>
      <c r="P2247" s="1">
        <v>312</v>
      </c>
      <c r="R2247" s="1">
        <v>176</v>
      </c>
      <c r="S2247" s="1">
        <v>1</v>
      </c>
      <c r="V2247" s="1">
        <v>2</v>
      </c>
      <c r="Z2247" s="1">
        <f t="shared" si="1245"/>
        <v>0</v>
      </c>
      <c r="AA2247" s="1">
        <v>4</v>
      </c>
      <c r="AB2247" s="1">
        <v>7</v>
      </c>
      <c r="AC2247" s="1">
        <v>15</v>
      </c>
      <c r="AI2247" s="7">
        <f t="shared" si="1246"/>
        <v>0</v>
      </c>
      <c r="AJ2247" s="7">
        <f t="shared" si="1247"/>
        <v>0</v>
      </c>
      <c r="AK2247" s="7">
        <f t="shared" si="1248"/>
        <v>3</v>
      </c>
      <c r="AL2247" s="7">
        <f t="shared" si="1249"/>
        <v>0</v>
      </c>
      <c r="AM2247" s="2">
        <f t="shared" si="1250"/>
        <v>0</v>
      </c>
      <c r="AN2247" s="2">
        <f t="shared" si="1251"/>
        <v>0</v>
      </c>
      <c r="AO2247" s="2">
        <f t="shared" si="1252"/>
        <v>3.8684719535783366E-3</v>
      </c>
      <c r="AP2247" s="2">
        <f t="shared" si="1253"/>
        <v>0</v>
      </c>
      <c r="AR2247" t="str">
        <f t="shared" si="1237"/>
        <v>Hale</v>
      </c>
      <c r="AS2247" t="s">
        <v>2</v>
      </c>
      <c r="AT2247" s="182">
        <v>19</v>
      </c>
      <c r="AV2247" s="98">
        <v>48</v>
      </c>
      <c r="AW2247" s="100">
        <v>189</v>
      </c>
      <c r="AX2247" s="106">
        <f t="shared" si="1254"/>
        <v>48189</v>
      </c>
      <c r="AZ2247" s="7" t="s">
        <v>2975</v>
      </c>
      <c r="BA2247" t="s">
        <v>3208</v>
      </c>
      <c r="CD2247">
        <v>0</v>
      </c>
    </row>
    <row r="2248" spans="1:82" hidden="1" outlineLevel="1">
      <c r="A2248" t="s">
        <v>855</v>
      </c>
      <c r="B2248" t="s">
        <v>2</v>
      </c>
      <c r="C2248" s="1">
        <f t="shared" si="1238"/>
        <v>98</v>
      </c>
      <c r="D2248" s="7">
        <f>IF(P2248&gt;0,RANK(P2248,(P2248:R2248,S2248:AG2248)),0)</f>
        <v>1</v>
      </c>
      <c r="E2248" s="7">
        <f>IF(Q2248&gt;0,RANK(Q2248,(P2248:R2248,S2248:AG2248)),0)</f>
        <v>0</v>
      </c>
      <c r="F2248" s="7">
        <f>IF(R2248&gt;0,RANK(R2248,(P2248:R2248,S2248:AG2248)),0)</f>
        <v>2</v>
      </c>
      <c r="G2248" s="7">
        <f>IF(S2248&gt;0,RANK(S2248,(P2248:R2248,S2248:AG2248)),0)</f>
        <v>3</v>
      </c>
      <c r="H2248" s="49">
        <f t="shared" si="1239"/>
        <v>35</v>
      </c>
      <c r="I2248" s="178">
        <f t="shared" si="1236"/>
        <v>0.35714285714285715</v>
      </c>
      <c r="J2248" s="2"/>
      <c r="K2248" s="2">
        <f t="shared" si="1240"/>
        <v>0.6428571428571429</v>
      </c>
      <c r="L2248" s="2">
        <f t="shared" si="1241"/>
        <v>0</v>
      </c>
      <c r="M2248" s="2">
        <f t="shared" si="1242"/>
        <v>0.2857142857142857</v>
      </c>
      <c r="N2248" s="2">
        <f t="shared" si="1243"/>
        <v>4.0816326530612242E-2</v>
      </c>
      <c r="O2248" s="2">
        <f t="shared" si="1244"/>
        <v>3.0612244897959155E-2</v>
      </c>
      <c r="P2248" s="1">
        <v>63</v>
      </c>
      <c r="R2248" s="1">
        <v>28</v>
      </c>
      <c r="S2248" s="1">
        <v>4</v>
      </c>
      <c r="V2248" s="1">
        <v>0</v>
      </c>
      <c r="Z2248" s="1">
        <f t="shared" si="1245"/>
        <v>0</v>
      </c>
      <c r="AA2248" s="1">
        <v>1</v>
      </c>
      <c r="AB2248" s="1">
        <v>0</v>
      </c>
      <c r="AC2248" s="1">
        <v>2</v>
      </c>
      <c r="AI2248" s="7">
        <f t="shared" si="1246"/>
        <v>0</v>
      </c>
      <c r="AJ2248" s="7">
        <f t="shared" si="1247"/>
        <v>0</v>
      </c>
      <c r="AK2248" s="7">
        <f t="shared" si="1248"/>
        <v>0</v>
      </c>
      <c r="AL2248" s="7">
        <f t="shared" si="1249"/>
        <v>0</v>
      </c>
      <c r="AM2248" s="2">
        <f t="shared" si="1250"/>
        <v>0</v>
      </c>
      <c r="AN2248" s="2">
        <f t="shared" si="1251"/>
        <v>0</v>
      </c>
      <c r="AO2248" s="2">
        <f t="shared" si="1252"/>
        <v>0</v>
      </c>
      <c r="AP2248" s="2">
        <f t="shared" si="1253"/>
        <v>0</v>
      </c>
      <c r="AR2248" t="str">
        <f t="shared" si="1237"/>
        <v>Hall</v>
      </c>
      <c r="AS2248" t="s">
        <v>2</v>
      </c>
      <c r="AT2248" s="182">
        <v>13</v>
      </c>
      <c r="AV2248" s="98">
        <v>48</v>
      </c>
      <c r="AW2248" s="100">
        <v>191</v>
      </c>
      <c r="AX2248" s="106">
        <f t="shared" si="1254"/>
        <v>48191</v>
      </c>
      <c r="AZ2248" s="7" t="s">
        <v>2975</v>
      </c>
      <c r="BA2248" t="s">
        <v>3208</v>
      </c>
      <c r="CD2248">
        <v>0</v>
      </c>
    </row>
    <row r="2249" spans="1:82" hidden="1" outlineLevel="1">
      <c r="A2249" t="s">
        <v>1088</v>
      </c>
      <c r="B2249" t="s">
        <v>2</v>
      </c>
      <c r="C2249" s="1">
        <f t="shared" si="1238"/>
        <v>209</v>
      </c>
      <c r="D2249" s="7">
        <f>IF(P2249&gt;0,RANK(P2249,(P2249:R2249,S2249:AG2249)),0)</f>
        <v>1</v>
      </c>
      <c r="E2249" s="7">
        <f>IF(Q2249&gt;0,RANK(Q2249,(P2249:R2249,S2249:AG2249)),0)</f>
        <v>0</v>
      </c>
      <c r="F2249" s="7">
        <f>IF(R2249&gt;0,RANK(R2249,(P2249:R2249,S2249:AG2249)),0)</f>
        <v>2</v>
      </c>
      <c r="G2249" s="7">
        <f>IF(S2249&gt;0,RANK(S2249,(P2249:R2249,S2249:AG2249)),0)</f>
        <v>3</v>
      </c>
      <c r="H2249" s="49">
        <f t="shared" si="1239"/>
        <v>34</v>
      </c>
      <c r="I2249" s="178">
        <f t="shared" si="1236"/>
        <v>0.16267942583732056</v>
      </c>
      <c r="J2249" s="2"/>
      <c r="K2249" s="2">
        <f t="shared" si="1240"/>
        <v>0.56459330143540665</v>
      </c>
      <c r="L2249" s="2">
        <f t="shared" si="1241"/>
        <v>0</v>
      </c>
      <c r="M2249" s="2">
        <f t="shared" si="1242"/>
        <v>0.40191387559808611</v>
      </c>
      <c r="N2249" s="2">
        <f t="shared" si="1243"/>
        <v>1.4354066985645933E-2</v>
      </c>
      <c r="O2249" s="2">
        <f t="shared" si="1244"/>
        <v>1.9138755980861309E-2</v>
      </c>
      <c r="P2249" s="1">
        <v>118</v>
      </c>
      <c r="R2249" s="1">
        <v>84</v>
      </c>
      <c r="S2249" s="1">
        <v>3</v>
      </c>
      <c r="V2249" s="1">
        <v>0</v>
      </c>
      <c r="Z2249" s="1">
        <f t="shared" si="1245"/>
        <v>0</v>
      </c>
      <c r="AA2249" s="1">
        <v>1</v>
      </c>
      <c r="AB2249" s="1">
        <v>0</v>
      </c>
      <c r="AC2249" s="1">
        <v>3</v>
      </c>
      <c r="AI2249" s="7">
        <f t="shared" si="1246"/>
        <v>0</v>
      </c>
      <c r="AJ2249" s="7">
        <f t="shared" si="1247"/>
        <v>0</v>
      </c>
      <c r="AK2249" s="7">
        <f t="shared" si="1248"/>
        <v>0</v>
      </c>
      <c r="AL2249" s="7">
        <f t="shared" si="1249"/>
        <v>0</v>
      </c>
      <c r="AM2249" s="2">
        <f t="shared" si="1250"/>
        <v>0</v>
      </c>
      <c r="AN2249" s="2">
        <f t="shared" si="1251"/>
        <v>0</v>
      </c>
      <c r="AO2249" s="2">
        <f t="shared" si="1252"/>
        <v>0</v>
      </c>
      <c r="AP2249" s="2">
        <f t="shared" si="1253"/>
        <v>0</v>
      </c>
      <c r="AR2249" t="str">
        <f t="shared" si="1237"/>
        <v>Hamilton</v>
      </c>
      <c r="AS2249" t="s">
        <v>2</v>
      </c>
      <c r="AT2249" s="182">
        <v>25</v>
      </c>
      <c r="AV2249" s="98">
        <v>48</v>
      </c>
      <c r="AW2249" s="100">
        <v>193</v>
      </c>
      <c r="AX2249" s="106">
        <f t="shared" si="1254"/>
        <v>48193</v>
      </c>
      <c r="AZ2249" s="7" t="s">
        <v>2975</v>
      </c>
      <c r="BA2249" t="s">
        <v>3208</v>
      </c>
      <c r="CD2249">
        <v>0</v>
      </c>
    </row>
    <row r="2250" spans="1:82" hidden="1" outlineLevel="1">
      <c r="A2250" t="s">
        <v>1808</v>
      </c>
      <c r="B2250" t="s">
        <v>2</v>
      </c>
      <c r="C2250" s="1">
        <f t="shared" si="1238"/>
        <v>36</v>
      </c>
      <c r="D2250" s="7">
        <f>IF(P2250&gt;0,RANK(P2250,(P2250:R2250,S2250:AG2250)),0)</f>
        <v>1</v>
      </c>
      <c r="E2250" s="7">
        <f>IF(Q2250&gt;0,RANK(Q2250,(P2250:R2250,S2250:AG2250)),0)</f>
        <v>0</v>
      </c>
      <c r="F2250" s="7">
        <f>IF(R2250&gt;0,RANK(R2250,(P2250:R2250,S2250:AG2250)),0)</f>
        <v>2</v>
      </c>
      <c r="G2250" s="7">
        <f>IF(S2250&gt;0,RANK(S2250,(P2250:R2250,S2250:AG2250)),0)</f>
        <v>3</v>
      </c>
      <c r="H2250" s="49">
        <f t="shared" si="1239"/>
        <v>8</v>
      </c>
      <c r="I2250" s="178">
        <f t="shared" si="1236"/>
        <v>0.22222222222222221</v>
      </c>
      <c r="J2250" s="2"/>
      <c r="K2250" s="2">
        <f t="shared" si="1240"/>
        <v>0.58333333333333337</v>
      </c>
      <c r="L2250" s="2">
        <f t="shared" si="1241"/>
        <v>0</v>
      </c>
      <c r="M2250" s="2">
        <f t="shared" si="1242"/>
        <v>0.3611111111111111</v>
      </c>
      <c r="N2250" s="2">
        <f t="shared" si="1243"/>
        <v>2.7777777777777776E-2</v>
      </c>
      <c r="O2250" s="2">
        <f t="shared" si="1244"/>
        <v>2.7777777777777748E-2</v>
      </c>
      <c r="P2250" s="1">
        <v>21</v>
      </c>
      <c r="R2250" s="1">
        <v>13</v>
      </c>
      <c r="S2250" s="1">
        <v>1</v>
      </c>
      <c r="V2250" s="1">
        <v>0</v>
      </c>
      <c r="Z2250" s="1">
        <f t="shared" si="1245"/>
        <v>0</v>
      </c>
      <c r="AA2250" s="1">
        <v>1</v>
      </c>
      <c r="AB2250" s="1">
        <v>0</v>
      </c>
      <c r="AC2250" s="1">
        <v>0</v>
      </c>
      <c r="AI2250" s="7">
        <f t="shared" si="1246"/>
        <v>0</v>
      </c>
      <c r="AJ2250" s="7">
        <f t="shared" si="1247"/>
        <v>0</v>
      </c>
      <c r="AK2250" s="7">
        <f t="shared" si="1248"/>
        <v>0</v>
      </c>
      <c r="AL2250" s="7">
        <f t="shared" si="1249"/>
        <v>0</v>
      </c>
      <c r="AM2250" s="2">
        <f t="shared" si="1250"/>
        <v>0</v>
      </c>
      <c r="AN2250" s="2">
        <f t="shared" si="1251"/>
        <v>0</v>
      </c>
      <c r="AO2250" s="2">
        <f t="shared" si="1252"/>
        <v>0</v>
      </c>
      <c r="AP2250" s="2">
        <f t="shared" si="1253"/>
        <v>0</v>
      </c>
      <c r="AR2250" t="str">
        <f t="shared" si="1237"/>
        <v>Hansford</v>
      </c>
      <c r="AS2250" t="s">
        <v>2</v>
      </c>
      <c r="AT2250" s="182">
        <v>13</v>
      </c>
      <c r="AV2250" s="98">
        <v>48</v>
      </c>
      <c r="AW2250" s="100">
        <v>195</v>
      </c>
      <c r="AX2250" s="106">
        <f t="shared" si="1254"/>
        <v>48195</v>
      </c>
      <c r="AZ2250" s="7" t="s">
        <v>2975</v>
      </c>
      <c r="BA2250" t="s">
        <v>3208</v>
      </c>
      <c r="CD2250">
        <v>0</v>
      </c>
    </row>
    <row r="2251" spans="1:82" hidden="1" outlineLevel="1">
      <c r="A2251" t="s">
        <v>312</v>
      </c>
      <c r="B2251" t="s">
        <v>2</v>
      </c>
      <c r="C2251" s="1">
        <f t="shared" si="1238"/>
        <v>180</v>
      </c>
      <c r="D2251" s="7">
        <f>IF(P2251&gt;0,RANK(P2251,(P2251:R2251,S2251:AG2251)),0)</f>
        <v>2</v>
      </c>
      <c r="E2251" s="7">
        <f>IF(Q2251&gt;0,RANK(Q2251,(P2251:R2251,S2251:AG2251)),0)</f>
        <v>0</v>
      </c>
      <c r="F2251" s="7">
        <f>IF(R2251&gt;0,RANK(R2251,(P2251:R2251,S2251:AG2251)),0)</f>
        <v>1</v>
      </c>
      <c r="G2251" s="7">
        <f>IF(S2251&gt;0,RANK(S2251,(P2251:R2251,S2251:AG2251)),0)</f>
        <v>3</v>
      </c>
      <c r="H2251" s="49">
        <f t="shared" si="1239"/>
        <v>17</v>
      </c>
      <c r="I2251" s="178">
        <f t="shared" si="1236"/>
        <v>9.4444444444444442E-2</v>
      </c>
      <c r="J2251" s="2"/>
      <c r="K2251" s="2">
        <f t="shared" si="1240"/>
        <v>0.39444444444444443</v>
      </c>
      <c r="L2251" s="2">
        <f t="shared" si="1241"/>
        <v>0</v>
      </c>
      <c r="M2251" s="2">
        <f t="shared" si="1242"/>
        <v>0.48888888888888887</v>
      </c>
      <c r="N2251" s="2">
        <f t="shared" si="1243"/>
        <v>6.6666666666666666E-2</v>
      </c>
      <c r="O2251" s="2">
        <f t="shared" si="1244"/>
        <v>5.0000000000000086E-2</v>
      </c>
      <c r="P2251" s="1">
        <v>71</v>
      </c>
      <c r="R2251" s="1">
        <v>88</v>
      </c>
      <c r="S2251" s="1">
        <v>12</v>
      </c>
      <c r="V2251" s="1">
        <v>4</v>
      </c>
      <c r="Z2251" s="1">
        <f t="shared" si="1245"/>
        <v>0</v>
      </c>
      <c r="AA2251" s="1">
        <v>2</v>
      </c>
      <c r="AB2251" s="1">
        <v>1</v>
      </c>
      <c r="AC2251" s="1">
        <v>2</v>
      </c>
      <c r="AI2251" s="7">
        <f t="shared" si="1246"/>
        <v>0</v>
      </c>
      <c r="AJ2251" s="7">
        <f t="shared" si="1247"/>
        <v>0</v>
      </c>
      <c r="AK2251" s="7">
        <f t="shared" si="1248"/>
        <v>4</v>
      </c>
      <c r="AL2251" s="7">
        <f t="shared" si="1249"/>
        <v>0</v>
      </c>
      <c r="AM2251" s="2">
        <f t="shared" si="1250"/>
        <v>0</v>
      </c>
      <c r="AN2251" s="2">
        <f t="shared" si="1251"/>
        <v>0</v>
      </c>
      <c r="AO2251" s="2">
        <f t="shared" si="1252"/>
        <v>2.2222222222222223E-2</v>
      </c>
      <c r="AP2251" s="2">
        <f t="shared" si="1253"/>
        <v>0</v>
      </c>
      <c r="AR2251" t="str">
        <f t="shared" si="1237"/>
        <v>Hardeman</v>
      </c>
      <c r="AS2251" t="s">
        <v>2</v>
      </c>
      <c r="AT2251" s="182">
        <v>13</v>
      </c>
      <c r="AV2251" s="98">
        <v>48</v>
      </c>
      <c r="AW2251" s="100">
        <v>197</v>
      </c>
      <c r="AX2251" s="106">
        <f t="shared" si="1254"/>
        <v>48197</v>
      </c>
      <c r="AZ2251" s="7" t="s">
        <v>2975</v>
      </c>
      <c r="BA2251" t="s">
        <v>3208</v>
      </c>
      <c r="CD2251">
        <v>0</v>
      </c>
    </row>
    <row r="2252" spans="1:82" hidden="1" outlineLevel="1">
      <c r="A2252" t="s">
        <v>105</v>
      </c>
      <c r="B2252" t="s">
        <v>2</v>
      </c>
      <c r="C2252" s="1">
        <f t="shared" si="1238"/>
        <v>1050</v>
      </c>
      <c r="D2252" s="7">
        <f>IF(P2252&gt;0,RANK(P2252,(P2252:R2252,S2252:AG2252)),0)</f>
        <v>1</v>
      </c>
      <c r="E2252" s="7">
        <f>IF(Q2252&gt;0,RANK(Q2252,(P2252:R2252,S2252:AG2252)),0)</f>
        <v>0</v>
      </c>
      <c r="F2252" s="7">
        <f>IF(R2252&gt;0,RANK(R2252,(P2252:R2252,S2252:AG2252)),0)</f>
        <v>2</v>
      </c>
      <c r="G2252" s="7">
        <f>IF(S2252&gt;0,RANK(S2252,(P2252:R2252,S2252:AG2252)),0)</f>
        <v>3</v>
      </c>
      <c r="H2252" s="49">
        <f t="shared" si="1239"/>
        <v>227</v>
      </c>
      <c r="I2252" s="178">
        <f t="shared" si="1236"/>
        <v>0.21619047619047618</v>
      </c>
      <c r="J2252" s="2"/>
      <c r="K2252" s="2">
        <f t="shared" si="1240"/>
        <v>0.59523809523809523</v>
      </c>
      <c r="L2252" s="2">
        <f t="shared" si="1241"/>
        <v>0</v>
      </c>
      <c r="M2252" s="2">
        <f t="shared" si="1242"/>
        <v>0.37904761904761902</v>
      </c>
      <c r="N2252" s="2">
        <f t="shared" si="1243"/>
        <v>9.5238095238095247E-3</v>
      </c>
      <c r="O2252" s="2">
        <f t="shared" si="1244"/>
        <v>1.619047619047622E-2</v>
      </c>
      <c r="P2252" s="1">
        <v>625</v>
      </c>
      <c r="R2252" s="1">
        <v>398</v>
      </c>
      <c r="S2252" s="1">
        <v>10</v>
      </c>
      <c r="V2252" s="1">
        <v>4</v>
      </c>
      <c r="Z2252" s="1">
        <f t="shared" si="1245"/>
        <v>2</v>
      </c>
      <c r="AA2252" s="1">
        <v>7</v>
      </c>
      <c r="AB2252" s="1">
        <v>2</v>
      </c>
      <c r="AC2252" s="1">
        <v>2</v>
      </c>
      <c r="AI2252" s="7">
        <f t="shared" si="1246"/>
        <v>0</v>
      </c>
      <c r="AJ2252" s="7">
        <f t="shared" si="1247"/>
        <v>0</v>
      </c>
      <c r="AK2252" s="7">
        <f t="shared" si="1248"/>
        <v>4</v>
      </c>
      <c r="AL2252" s="7">
        <f t="shared" si="1249"/>
        <v>0</v>
      </c>
      <c r="AM2252" s="2">
        <f t="shared" si="1250"/>
        <v>0</v>
      </c>
      <c r="AN2252" s="2">
        <f t="shared" si="1251"/>
        <v>0</v>
      </c>
      <c r="AO2252" s="2">
        <f t="shared" si="1252"/>
        <v>3.8095238095238095E-3</v>
      </c>
      <c r="AP2252" s="2">
        <f t="shared" si="1253"/>
        <v>0</v>
      </c>
      <c r="AR2252" t="str">
        <f t="shared" si="1237"/>
        <v>Hardin</v>
      </c>
      <c r="AS2252" t="s">
        <v>2</v>
      </c>
      <c r="AT2252" s="182">
        <v>36</v>
      </c>
      <c r="AV2252" s="98">
        <v>48</v>
      </c>
      <c r="AW2252" s="100">
        <v>199</v>
      </c>
      <c r="AX2252" s="106">
        <f t="shared" si="1254"/>
        <v>48199</v>
      </c>
      <c r="AZ2252" s="7" t="s">
        <v>2975</v>
      </c>
      <c r="BA2252" t="s">
        <v>3208</v>
      </c>
      <c r="CD2252">
        <v>2</v>
      </c>
    </row>
    <row r="2253" spans="1:82" hidden="1" outlineLevel="1">
      <c r="A2253" t="s">
        <v>91</v>
      </c>
      <c r="B2253" t="s">
        <v>2</v>
      </c>
      <c r="C2253" s="1">
        <f t="shared" si="1238"/>
        <v>222686</v>
      </c>
      <c r="D2253" s="7">
        <f>IF(P2253&gt;0,RANK(P2253,(P2253:R2253,S2253:AG2253)),0)</f>
        <v>1</v>
      </c>
      <c r="E2253" s="7">
        <f>IF(Q2253&gt;0,RANK(Q2253,(P2253:R2253,S2253:AG2253)),0)</f>
        <v>0</v>
      </c>
      <c r="F2253" s="7">
        <f>IF(R2253&gt;0,RANK(R2253,(P2253:R2253,S2253:AG2253)),0)</f>
        <v>2</v>
      </c>
      <c r="G2253" s="7">
        <f>IF(S2253&gt;0,RANK(S2253,(P2253:R2253,S2253:AG2253)),0)</f>
        <v>4</v>
      </c>
      <c r="H2253" s="49">
        <f t="shared" si="1239"/>
        <v>93584</v>
      </c>
      <c r="I2253" s="178">
        <f t="shared" si="1236"/>
        <v>0.42025093629595034</v>
      </c>
      <c r="J2253" s="2"/>
      <c r="K2253" s="2">
        <f t="shared" si="1240"/>
        <v>0.70502860530073741</v>
      </c>
      <c r="L2253" s="2">
        <f t="shared" si="1241"/>
        <v>0</v>
      </c>
      <c r="M2253" s="2">
        <f t="shared" si="1242"/>
        <v>0.28477766900478702</v>
      </c>
      <c r="N2253" s="2">
        <f t="shared" si="1243"/>
        <v>2.074670163369049E-3</v>
      </c>
      <c r="O2253" s="2">
        <f t="shared" si="1244"/>
        <v>8.1190555311065268E-3</v>
      </c>
      <c r="P2253" s="1">
        <v>157000</v>
      </c>
      <c r="R2253" s="175">
        <v>63416</v>
      </c>
      <c r="S2253" s="1">
        <v>462</v>
      </c>
      <c r="V2253" s="1">
        <v>369</v>
      </c>
      <c r="Z2253" s="1">
        <f t="shared" si="1245"/>
        <v>454</v>
      </c>
      <c r="AA2253" s="1">
        <v>191</v>
      </c>
      <c r="AB2253" s="1">
        <v>200</v>
      </c>
      <c r="AC2253" s="1">
        <v>594</v>
      </c>
      <c r="AI2253" s="7">
        <f t="shared" si="1246"/>
        <v>0</v>
      </c>
      <c r="AJ2253" s="7">
        <f t="shared" si="1247"/>
        <v>0</v>
      </c>
      <c r="AK2253" s="7">
        <f t="shared" si="1248"/>
        <v>5</v>
      </c>
      <c r="AL2253" s="7">
        <f t="shared" si="1249"/>
        <v>0</v>
      </c>
      <c r="AM2253" s="2">
        <f t="shared" si="1250"/>
        <v>0</v>
      </c>
      <c r="AN2253" s="2">
        <f t="shared" si="1251"/>
        <v>0</v>
      </c>
      <c r="AO2253" s="2">
        <f t="shared" si="1252"/>
        <v>1.6570417538596949E-3</v>
      </c>
      <c r="AP2253" s="2">
        <f t="shared" si="1253"/>
        <v>0</v>
      </c>
      <c r="AR2253" t="str">
        <f t="shared" si="1237"/>
        <v>Harris</v>
      </c>
      <c r="AS2253" t="s">
        <v>2</v>
      </c>
      <c r="AT2253" s="182"/>
      <c r="AV2253" s="98">
        <v>48</v>
      </c>
      <c r="AW2253" s="100">
        <v>201</v>
      </c>
      <c r="AX2253" s="106">
        <f t="shared" si="1254"/>
        <v>48201</v>
      </c>
      <c r="AZ2253" s="7" t="s">
        <v>2975</v>
      </c>
      <c r="BA2253" t="s">
        <v>3208</v>
      </c>
      <c r="CD2253">
        <v>454</v>
      </c>
    </row>
    <row r="2254" spans="1:82" hidden="1" outlineLevel="1">
      <c r="A2254" t="s">
        <v>1837</v>
      </c>
      <c r="B2254" t="s">
        <v>2</v>
      </c>
      <c r="C2254" s="1">
        <f t="shared" si="1238"/>
        <v>2661</v>
      </c>
      <c r="D2254" s="7">
        <f>IF(P2254&gt;0,RANK(P2254,(P2254:R2254,S2254:AG2254)),0)</f>
        <v>1</v>
      </c>
      <c r="E2254" s="7">
        <f>IF(Q2254&gt;0,RANK(Q2254,(P2254:R2254,S2254:AG2254)),0)</f>
        <v>0</v>
      </c>
      <c r="F2254" s="7">
        <f>IF(R2254&gt;0,RANK(R2254,(P2254:R2254,S2254:AG2254)),0)</f>
        <v>2</v>
      </c>
      <c r="G2254" s="7">
        <f>IF(S2254&gt;0,RANK(S2254,(P2254:R2254,S2254:AG2254)),0)</f>
        <v>4</v>
      </c>
      <c r="H2254" s="49">
        <f t="shared" si="1239"/>
        <v>1516</v>
      </c>
      <c r="I2254" s="178">
        <f t="shared" si="1236"/>
        <v>0.56971063509958664</v>
      </c>
      <c r="J2254" s="2"/>
      <c r="K2254" s="2">
        <f t="shared" si="1240"/>
        <v>0.7688838782412627</v>
      </c>
      <c r="L2254" s="2">
        <f t="shared" si="1241"/>
        <v>0</v>
      </c>
      <c r="M2254" s="2">
        <f t="shared" si="1242"/>
        <v>0.19917324314167606</v>
      </c>
      <c r="N2254" s="2">
        <f t="shared" si="1243"/>
        <v>2.2547914317925591E-3</v>
      </c>
      <c r="O2254" s="2">
        <f t="shared" si="1244"/>
        <v>2.9688087185268684E-2</v>
      </c>
      <c r="P2254" s="1">
        <v>2046</v>
      </c>
      <c r="R2254" s="1">
        <v>530</v>
      </c>
      <c r="S2254" s="1">
        <v>6</v>
      </c>
      <c r="V2254" s="1">
        <v>5</v>
      </c>
      <c r="Z2254" s="1">
        <f t="shared" si="1245"/>
        <v>1</v>
      </c>
      <c r="AA2254" s="1">
        <v>71</v>
      </c>
      <c r="AB2254" s="1">
        <v>0</v>
      </c>
      <c r="AC2254" s="1">
        <v>2</v>
      </c>
      <c r="AI2254" s="7">
        <f t="shared" si="1246"/>
        <v>0</v>
      </c>
      <c r="AJ2254" s="7">
        <f t="shared" si="1247"/>
        <v>0</v>
      </c>
      <c r="AK2254" s="7">
        <f t="shared" si="1248"/>
        <v>4</v>
      </c>
      <c r="AL2254" s="7">
        <f t="shared" si="1249"/>
        <v>0</v>
      </c>
      <c r="AM2254" s="2">
        <f t="shared" si="1250"/>
        <v>0</v>
      </c>
      <c r="AN2254" s="2">
        <f t="shared" si="1251"/>
        <v>0</v>
      </c>
      <c r="AO2254" s="2">
        <f t="shared" si="1252"/>
        <v>1.8789928598271326E-3</v>
      </c>
      <c r="AP2254" s="2">
        <f t="shared" si="1253"/>
        <v>0</v>
      </c>
      <c r="AR2254" t="str">
        <f t="shared" si="1237"/>
        <v>Harrison</v>
      </c>
      <c r="AS2254" t="s">
        <v>2</v>
      </c>
      <c r="AT2254" s="182">
        <v>1</v>
      </c>
      <c r="AV2254" s="98">
        <v>48</v>
      </c>
      <c r="AW2254" s="100">
        <v>203</v>
      </c>
      <c r="AX2254" s="106">
        <f t="shared" si="1254"/>
        <v>48203</v>
      </c>
      <c r="AZ2254" s="7" t="s">
        <v>2975</v>
      </c>
      <c r="BA2254" t="s">
        <v>3208</v>
      </c>
      <c r="CD2254">
        <v>1</v>
      </c>
    </row>
    <row r="2255" spans="1:82" hidden="1" outlineLevel="1">
      <c r="A2255" t="s">
        <v>708</v>
      </c>
      <c r="B2255" t="s">
        <v>2</v>
      </c>
      <c r="C2255" s="1">
        <f t="shared" si="1238"/>
        <v>52</v>
      </c>
      <c r="D2255" s="7">
        <f>IF(P2255&gt;0,RANK(P2255,(P2255:R2255,S2255:AG2255)),0)</f>
        <v>1</v>
      </c>
      <c r="E2255" s="7">
        <f>IF(Q2255&gt;0,RANK(Q2255,(P2255:R2255,S2255:AG2255)),0)</f>
        <v>0</v>
      </c>
      <c r="F2255" s="7">
        <f>IF(R2255&gt;0,RANK(R2255,(P2255:R2255,S2255:AG2255)),0)</f>
        <v>2</v>
      </c>
      <c r="G2255" s="7">
        <f>IF(S2255&gt;0,RANK(S2255,(P2255:R2255,S2255:AG2255)),0)</f>
        <v>4</v>
      </c>
      <c r="H2255" s="49">
        <f t="shared" si="1239"/>
        <v>10</v>
      </c>
      <c r="I2255" s="178">
        <f t="shared" si="1236"/>
        <v>0.19230769230769232</v>
      </c>
      <c r="J2255" s="2"/>
      <c r="K2255" s="2">
        <f t="shared" si="1240"/>
        <v>0.55769230769230771</v>
      </c>
      <c r="L2255" s="2">
        <f t="shared" si="1241"/>
        <v>0</v>
      </c>
      <c r="M2255" s="2">
        <f t="shared" si="1242"/>
        <v>0.36538461538461536</v>
      </c>
      <c r="N2255" s="2">
        <f t="shared" si="1243"/>
        <v>1.9230769230769232E-2</v>
      </c>
      <c r="O2255" s="2">
        <f t="shared" si="1244"/>
        <v>5.7692307692307696E-2</v>
      </c>
      <c r="P2255" s="1">
        <v>29</v>
      </c>
      <c r="R2255" s="1">
        <v>19</v>
      </c>
      <c r="S2255" s="1">
        <v>1</v>
      </c>
      <c r="V2255" s="1">
        <v>3</v>
      </c>
      <c r="Z2255" s="1">
        <f t="shared" si="1245"/>
        <v>0</v>
      </c>
      <c r="AA2255" s="1">
        <v>0</v>
      </c>
      <c r="AB2255" s="1">
        <v>0</v>
      </c>
      <c r="AC2255" s="1">
        <v>0</v>
      </c>
      <c r="AI2255" s="7">
        <f t="shared" si="1246"/>
        <v>0</v>
      </c>
      <c r="AJ2255" s="7">
        <f t="shared" si="1247"/>
        <v>0</v>
      </c>
      <c r="AK2255" s="7">
        <f t="shared" si="1248"/>
        <v>3</v>
      </c>
      <c r="AL2255" s="7">
        <f t="shared" si="1249"/>
        <v>0</v>
      </c>
      <c r="AM2255" s="2">
        <f t="shared" si="1250"/>
        <v>0</v>
      </c>
      <c r="AN2255" s="2">
        <f t="shared" si="1251"/>
        <v>0</v>
      </c>
      <c r="AO2255" s="2">
        <f t="shared" si="1252"/>
        <v>5.7692307692307696E-2</v>
      </c>
      <c r="AP2255" s="2">
        <f t="shared" si="1253"/>
        <v>0</v>
      </c>
      <c r="AR2255" t="str">
        <f t="shared" si="1237"/>
        <v>Hartley</v>
      </c>
      <c r="AS2255" t="s">
        <v>2</v>
      </c>
      <c r="AT2255" s="182">
        <v>13</v>
      </c>
      <c r="AV2255" s="98">
        <v>48</v>
      </c>
      <c r="AW2255" s="100">
        <v>205</v>
      </c>
      <c r="AX2255" s="106">
        <f t="shared" si="1254"/>
        <v>48205</v>
      </c>
      <c r="AZ2255" s="7" t="s">
        <v>2975</v>
      </c>
      <c r="BA2255" t="s">
        <v>3208</v>
      </c>
      <c r="CD2255">
        <v>0</v>
      </c>
    </row>
    <row r="2256" spans="1:82" hidden="1" outlineLevel="1">
      <c r="A2256" t="s">
        <v>571</v>
      </c>
      <c r="B2256" t="s">
        <v>2</v>
      </c>
      <c r="C2256" s="1">
        <f t="shared" si="1238"/>
        <v>271</v>
      </c>
      <c r="D2256" s="7">
        <f>IF(P2256&gt;0,RANK(P2256,(P2256:R2256,S2256:AG2256)),0)</f>
        <v>1</v>
      </c>
      <c r="E2256" s="7">
        <f>IF(Q2256&gt;0,RANK(Q2256,(P2256:R2256,S2256:AG2256)),0)</f>
        <v>0</v>
      </c>
      <c r="F2256" s="7">
        <f>IF(R2256&gt;0,RANK(R2256,(P2256:R2256,S2256:AG2256)),0)</f>
        <v>2</v>
      </c>
      <c r="G2256" s="7">
        <f>IF(S2256&gt;0,RANK(S2256,(P2256:R2256,S2256:AG2256)),0)</f>
        <v>3</v>
      </c>
      <c r="H2256" s="49">
        <f t="shared" si="1239"/>
        <v>66</v>
      </c>
      <c r="I2256" s="178">
        <f t="shared" si="1236"/>
        <v>0.24354243542435425</v>
      </c>
      <c r="J2256" s="2"/>
      <c r="K2256" s="2">
        <f t="shared" si="1240"/>
        <v>0.58671586715867163</v>
      </c>
      <c r="L2256" s="2">
        <f t="shared" si="1241"/>
        <v>0</v>
      </c>
      <c r="M2256" s="2">
        <f t="shared" si="1242"/>
        <v>0.34317343173431736</v>
      </c>
      <c r="N2256" s="2">
        <f t="shared" si="1243"/>
        <v>1.8450184501845018E-2</v>
      </c>
      <c r="O2256" s="2">
        <f t="shared" si="1244"/>
        <v>5.166051660516599E-2</v>
      </c>
      <c r="P2256" s="1">
        <v>159</v>
      </c>
      <c r="R2256" s="1">
        <v>93</v>
      </c>
      <c r="S2256" s="1">
        <v>5</v>
      </c>
      <c r="V2256" s="1">
        <v>2</v>
      </c>
      <c r="Z2256" s="1">
        <f t="shared" si="1245"/>
        <v>2</v>
      </c>
      <c r="AA2256" s="1">
        <v>4</v>
      </c>
      <c r="AB2256" s="1">
        <v>2</v>
      </c>
      <c r="AC2256" s="1">
        <v>4</v>
      </c>
      <c r="AI2256" s="7">
        <f t="shared" si="1246"/>
        <v>0</v>
      </c>
      <c r="AJ2256" s="7">
        <f t="shared" si="1247"/>
        <v>0</v>
      </c>
      <c r="AK2256" s="7">
        <f t="shared" si="1248"/>
        <v>4</v>
      </c>
      <c r="AL2256" s="7">
        <f t="shared" si="1249"/>
        <v>0</v>
      </c>
      <c r="AM2256" s="2">
        <f t="shared" si="1250"/>
        <v>0</v>
      </c>
      <c r="AN2256" s="2">
        <f t="shared" si="1251"/>
        <v>0</v>
      </c>
      <c r="AO2256" s="2">
        <f t="shared" si="1252"/>
        <v>7.3800738007380072E-3</v>
      </c>
      <c r="AP2256" s="2">
        <f t="shared" si="1253"/>
        <v>0</v>
      </c>
      <c r="AR2256" t="str">
        <f t="shared" si="1237"/>
        <v>Haskell</v>
      </c>
      <c r="AS2256" t="s">
        <v>2</v>
      </c>
      <c r="AT2256" s="182">
        <v>19</v>
      </c>
      <c r="AV2256" s="98">
        <v>48</v>
      </c>
      <c r="AW2256" s="100">
        <v>207</v>
      </c>
      <c r="AX2256" s="106">
        <f t="shared" si="1254"/>
        <v>48207</v>
      </c>
      <c r="AZ2256" s="7" t="s">
        <v>2975</v>
      </c>
      <c r="BA2256" t="s">
        <v>3208</v>
      </c>
      <c r="CD2256">
        <v>2</v>
      </c>
    </row>
    <row r="2257" spans="1:82" hidden="1" outlineLevel="1">
      <c r="A2257" t="s">
        <v>558</v>
      </c>
      <c r="B2257" t="s">
        <v>2</v>
      </c>
      <c r="C2257" s="1">
        <f t="shared" si="1238"/>
        <v>14133</v>
      </c>
      <c r="D2257" s="7">
        <f>IF(P2257&gt;0,RANK(P2257,(P2257:R2257,S2257:AG2257)),0)</f>
        <v>2</v>
      </c>
      <c r="E2257" s="7">
        <f>IF(Q2257&gt;0,RANK(Q2257,(P2257:R2257,S2257:AG2257)),0)</f>
        <v>0</v>
      </c>
      <c r="F2257" s="7">
        <f>IF(R2257&gt;0,RANK(R2257,(P2257:R2257,S2257:AG2257)),0)</f>
        <v>1</v>
      </c>
      <c r="G2257" s="7">
        <f>IF(S2257&gt;0,RANK(S2257,(P2257:R2257,S2257:AG2257)),0)</f>
        <v>4</v>
      </c>
      <c r="H2257" s="49">
        <f t="shared" si="1239"/>
        <v>688</v>
      </c>
      <c r="I2257" s="178">
        <f t="shared" si="1236"/>
        <v>4.8680393405504847E-2</v>
      </c>
      <c r="J2257" s="2"/>
      <c r="K2257" s="2">
        <f t="shared" si="1240"/>
        <v>0.46939786315714993</v>
      </c>
      <c r="L2257" s="2">
        <f t="shared" si="1241"/>
        <v>0</v>
      </c>
      <c r="M2257" s="2">
        <f t="shared" si="1242"/>
        <v>0.51807825656265483</v>
      </c>
      <c r="N2257" s="2">
        <f t="shared" si="1243"/>
        <v>2.6179862732611616E-3</v>
      </c>
      <c r="O2257" s="2">
        <f t="shared" si="1244"/>
        <v>9.9058940069340819E-3</v>
      </c>
      <c r="P2257" s="1">
        <v>6634</v>
      </c>
      <c r="R2257" s="1">
        <v>7322</v>
      </c>
      <c r="S2257" s="1">
        <v>37</v>
      </c>
      <c r="V2257" s="1">
        <v>11</v>
      </c>
      <c r="Z2257" s="1">
        <f t="shared" si="1245"/>
        <v>14</v>
      </c>
      <c r="AA2257" s="1">
        <v>12</v>
      </c>
      <c r="AB2257" s="1">
        <v>12</v>
      </c>
      <c r="AC2257" s="1">
        <v>91</v>
      </c>
      <c r="AI2257" s="7">
        <f t="shared" si="1246"/>
        <v>0</v>
      </c>
      <c r="AJ2257" s="7">
        <f t="shared" si="1247"/>
        <v>0</v>
      </c>
      <c r="AK2257" s="7">
        <f t="shared" si="1248"/>
        <v>5</v>
      </c>
      <c r="AL2257" s="7">
        <f t="shared" si="1249"/>
        <v>0</v>
      </c>
      <c r="AM2257" s="2">
        <f t="shared" si="1250"/>
        <v>0</v>
      </c>
      <c r="AN2257" s="2">
        <f t="shared" si="1251"/>
        <v>0</v>
      </c>
      <c r="AO2257" s="2">
        <f t="shared" si="1252"/>
        <v>7.7832024340196708E-4</v>
      </c>
      <c r="AP2257" s="2">
        <f t="shared" si="1253"/>
        <v>0</v>
      </c>
      <c r="AR2257" t="str">
        <f t="shared" si="1237"/>
        <v>Hays</v>
      </c>
      <c r="AS2257" t="s">
        <v>2</v>
      </c>
      <c r="AT2257" s="182"/>
      <c r="AV2257" s="98">
        <v>48</v>
      </c>
      <c r="AW2257" s="100">
        <v>209</v>
      </c>
      <c r="AX2257" s="106">
        <f t="shared" si="1254"/>
        <v>48209</v>
      </c>
      <c r="AZ2257" s="7" t="s">
        <v>2975</v>
      </c>
      <c r="BA2257" t="s">
        <v>3208</v>
      </c>
      <c r="CD2257">
        <v>14</v>
      </c>
    </row>
    <row r="2258" spans="1:82" hidden="1" outlineLevel="1">
      <c r="A2258" t="s">
        <v>1448</v>
      </c>
      <c r="B2258" t="s">
        <v>2</v>
      </c>
      <c r="C2258" s="1">
        <f t="shared" si="1238"/>
        <v>23</v>
      </c>
      <c r="D2258" s="7">
        <f>IF(P2258&gt;0,RANK(P2258,(P2258:R2258,S2258:AG2258)),0)</f>
        <v>1</v>
      </c>
      <c r="E2258" s="7">
        <f>IF(Q2258&gt;0,RANK(Q2258,(P2258:R2258,S2258:AG2258)),0)</f>
        <v>0</v>
      </c>
      <c r="F2258" s="7">
        <f>IF(R2258&gt;0,RANK(R2258,(P2258:R2258,S2258:AG2258)),0)</f>
        <v>2</v>
      </c>
      <c r="G2258" s="7">
        <f>IF(S2258&gt;0,RANK(S2258,(P2258:R2258,S2258:AG2258)),0)</f>
        <v>0</v>
      </c>
      <c r="H2258" s="49">
        <f t="shared" si="1239"/>
        <v>7</v>
      </c>
      <c r="I2258" s="178">
        <f t="shared" si="1236"/>
        <v>0.30434782608695654</v>
      </c>
      <c r="J2258" s="2"/>
      <c r="K2258" s="2">
        <f t="shared" si="1240"/>
        <v>0.65217391304347827</v>
      </c>
      <c r="L2258" s="2">
        <f t="shared" si="1241"/>
        <v>0</v>
      </c>
      <c r="M2258" s="2">
        <f t="shared" si="1242"/>
        <v>0.34782608695652173</v>
      </c>
      <c r="N2258" s="2">
        <f t="shared" si="1243"/>
        <v>0</v>
      </c>
      <c r="O2258" s="2">
        <f t="shared" si="1244"/>
        <v>0</v>
      </c>
      <c r="P2258" s="1">
        <v>15</v>
      </c>
      <c r="R2258" s="1">
        <v>8</v>
      </c>
      <c r="S2258" s="1">
        <v>0</v>
      </c>
      <c r="V2258" s="1">
        <v>0</v>
      </c>
      <c r="Z2258" s="1">
        <f t="shared" si="1245"/>
        <v>0</v>
      </c>
      <c r="AA2258" s="1">
        <v>0</v>
      </c>
      <c r="AB2258" s="1">
        <v>0</v>
      </c>
      <c r="AC2258" s="1">
        <v>0</v>
      </c>
      <c r="AI2258" s="7">
        <f t="shared" si="1246"/>
        <v>0</v>
      </c>
      <c r="AJ2258" s="7">
        <f t="shared" si="1247"/>
        <v>0</v>
      </c>
      <c r="AK2258" s="7">
        <f t="shared" si="1248"/>
        <v>0</v>
      </c>
      <c r="AL2258" s="7">
        <f t="shared" si="1249"/>
        <v>0</v>
      </c>
      <c r="AM2258" s="2">
        <f t="shared" si="1250"/>
        <v>0</v>
      </c>
      <c r="AN2258" s="2">
        <f t="shared" si="1251"/>
        <v>0</v>
      </c>
      <c r="AO2258" s="2">
        <f t="shared" si="1252"/>
        <v>0</v>
      </c>
      <c r="AP2258" s="2">
        <f t="shared" si="1253"/>
        <v>0</v>
      </c>
      <c r="AR2258" t="str">
        <f t="shared" si="1237"/>
        <v>Hemphill</v>
      </c>
      <c r="AS2258" t="s">
        <v>2</v>
      </c>
      <c r="AT2258" s="182">
        <v>13</v>
      </c>
      <c r="AV2258" s="98">
        <v>48</v>
      </c>
      <c r="AW2258" s="100">
        <v>211</v>
      </c>
      <c r="AX2258" s="106">
        <f t="shared" si="1254"/>
        <v>48211</v>
      </c>
      <c r="AZ2258" s="7" t="s">
        <v>2975</v>
      </c>
      <c r="BA2258" t="s">
        <v>3208</v>
      </c>
      <c r="CD2258">
        <v>0</v>
      </c>
    </row>
    <row r="2259" spans="1:82" hidden="1" outlineLevel="1">
      <c r="A2259" t="s">
        <v>1431</v>
      </c>
      <c r="B2259" t="s">
        <v>2</v>
      </c>
      <c r="C2259" s="1">
        <f t="shared" si="1238"/>
        <v>2226</v>
      </c>
      <c r="D2259" s="7">
        <f>IF(P2259&gt;0,RANK(P2259,(P2259:R2259,S2259:AG2259)),0)</f>
        <v>1</v>
      </c>
      <c r="E2259" s="7">
        <f>IF(Q2259&gt;0,RANK(Q2259,(P2259:R2259,S2259:AG2259)),0)</f>
        <v>0</v>
      </c>
      <c r="F2259" s="7">
        <f>IF(R2259&gt;0,RANK(R2259,(P2259:R2259,S2259:AG2259)),0)</f>
        <v>2</v>
      </c>
      <c r="G2259" s="7">
        <f>IF(S2259&gt;0,RANK(S2259,(P2259:R2259,S2259:AG2259)),0)</f>
        <v>4</v>
      </c>
      <c r="H2259" s="49">
        <f t="shared" si="1239"/>
        <v>995</v>
      </c>
      <c r="I2259" s="178">
        <f t="shared" si="1236"/>
        <v>0.44699011680143758</v>
      </c>
      <c r="J2259" s="2"/>
      <c r="K2259" s="2">
        <f t="shared" si="1240"/>
        <v>0.71563342318059298</v>
      </c>
      <c r="L2259" s="2">
        <f t="shared" si="1241"/>
        <v>0</v>
      </c>
      <c r="M2259" s="2">
        <f t="shared" si="1242"/>
        <v>0.26864330637915546</v>
      </c>
      <c r="N2259" s="2">
        <f t="shared" si="1243"/>
        <v>3.1446540880503146E-3</v>
      </c>
      <c r="O2259" s="2">
        <f t="shared" si="1244"/>
        <v>1.2578616352201255E-2</v>
      </c>
      <c r="P2259" s="1">
        <v>1593</v>
      </c>
      <c r="R2259" s="1">
        <v>598</v>
      </c>
      <c r="S2259" s="1">
        <v>7</v>
      </c>
      <c r="V2259" s="1">
        <v>11</v>
      </c>
      <c r="Z2259" s="1">
        <f t="shared" si="1245"/>
        <v>4</v>
      </c>
      <c r="AA2259" s="1">
        <v>6</v>
      </c>
      <c r="AB2259" s="1">
        <v>4</v>
      </c>
      <c r="AC2259" s="1">
        <v>3</v>
      </c>
      <c r="AI2259" s="7">
        <f t="shared" si="1246"/>
        <v>0</v>
      </c>
      <c r="AJ2259" s="7">
        <f t="shared" si="1247"/>
        <v>0</v>
      </c>
      <c r="AK2259" s="7">
        <f t="shared" si="1248"/>
        <v>3</v>
      </c>
      <c r="AL2259" s="7">
        <f t="shared" si="1249"/>
        <v>0</v>
      </c>
      <c r="AM2259" s="2">
        <f t="shared" si="1250"/>
        <v>0</v>
      </c>
      <c r="AN2259" s="2">
        <f t="shared" si="1251"/>
        <v>0</v>
      </c>
      <c r="AO2259" s="2">
        <f t="shared" si="1252"/>
        <v>4.941599281221923E-3</v>
      </c>
      <c r="AP2259" s="2">
        <f t="shared" si="1253"/>
        <v>0</v>
      </c>
      <c r="AR2259" t="str">
        <f t="shared" si="1237"/>
        <v>Henderson</v>
      </c>
      <c r="AS2259" t="s">
        <v>2</v>
      </c>
      <c r="AT2259" s="182">
        <v>5</v>
      </c>
      <c r="AV2259" s="98">
        <v>48</v>
      </c>
      <c r="AW2259" s="100">
        <v>213</v>
      </c>
      <c r="AX2259" s="106">
        <f t="shared" si="1254"/>
        <v>48213</v>
      </c>
      <c r="AZ2259" s="7" t="s">
        <v>2975</v>
      </c>
      <c r="BA2259" t="s">
        <v>3208</v>
      </c>
      <c r="CD2259">
        <v>4</v>
      </c>
    </row>
    <row r="2260" spans="1:82" hidden="1" outlineLevel="1">
      <c r="A2260" t="s">
        <v>1191</v>
      </c>
      <c r="B2260" t="s">
        <v>2</v>
      </c>
      <c r="C2260" s="1">
        <f t="shared" si="1238"/>
        <v>58366</v>
      </c>
      <c r="D2260" s="7">
        <f>IF(P2260&gt;0,RANK(P2260,(P2260:R2260,S2260:AG2260)),0)</f>
        <v>1</v>
      </c>
      <c r="E2260" s="7">
        <f>IF(Q2260&gt;0,RANK(Q2260,(P2260:R2260,S2260:AG2260)),0)</f>
        <v>0</v>
      </c>
      <c r="F2260" s="7">
        <f>IF(R2260&gt;0,RANK(R2260,(P2260:R2260,S2260:AG2260)),0)</f>
        <v>2</v>
      </c>
      <c r="G2260" s="7">
        <f>IF(S2260&gt;0,RANK(S2260,(P2260:R2260,S2260:AG2260)),0)</f>
        <v>4</v>
      </c>
      <c r="H2260" s="49">
        <f t="shared" si="1239"/>
        <v>24401</v>
      </c>
      <c r="I2260" s="178">
        <f t="shared" ref="I2260:I2323" si="1255">H2260/C2260</f>
        <v>0.41806873864921357</v>
      </c>
      <c r="J2260" s="2"/>
      <c r="K2260" s="2">
        <f t="shared" si="1240"/>
        <v>0.69060754548881198</v>
      </c>
      <c r="L2260" s="2">
        <f t="shared" si="1241"/>
        <v>0</v>
      </c>
      <c r="M2260" s="2">
        <f t="shared" si="1242"/>
        <v>0.27253880683959841</v>
      </c>
      <c r="N2260" s="2">
        <f t="shared" si="1243"/>
        <v>6.7162389062125211E-3</v>
      </c>
      <c r="O2260" s="2">
        <f t="shared" si="1244"/>
        <v>3.0137408765377086E-2</v>
      </c>
      <c r="P2260" s="1">
        <v>40308</v>
      </c>
      <c r="R2260" s="1">
        <v>15907</v>
      </c>
      <c r="S2260" s="1">
        <v>392</v>
      </c>
      <c r="V2260" s="1">
        <v>196</v>
      </c>
      <c r="Z2260" s="1">
        <f t="shared" si="1245"/>
        <v>191</v>
      </c>
      <c r="AA2260" s="1">
        <v>135</v>
      </c>
      <c r="AB2260" s="1">
        <v>119</v>
      </c>
      <c r="AC2260" s="1">
        <v>1118</v>
      </c>
      <c r="AI2260" s="7">
        <f t="shared" si="1246"/>
        <v>0</v>
      </c>
      <c r="AJ2260" s="7">
        <f t="shared" si="1247"/>
        <v>0</v>
      </c>
      <c r="AK2260" s="7">
        <f t="shared" si="1248"/>
        <v>4</v>
      </c>
      <c r="AL2260" s="7">
        <f t="shared" si="1249"/>
        <v>0</v>
      </c>
      <c r="AM2260" s="2">
        <f t="shared" si="1250"/>
        <v>0</v>
      </c>
      <c r="AN2260" s="2">
        <f t="shared" si="1251"/>
        <v>0</v>
      </c>
      <c r="AO2260" s="2">
        <f t="shared" si="1252"/>
        <v>3.3581194531062605E-3</v>
      </c>
      <c r="AP2260" s="2">
        <f t="shared" si="1253"/>
        <v>0</v>
      </c>
      <c r="AR2260" t="str">
        <f t="shared" si="1237"/>
        <v>Hidalgo</v>
      </c>
      <c r="AS2260" t="s">
        <v>2</v>
      </c>
      <c r="AT2260" s="182"/>
      <c r="AV2260" s="98">
        <v>48</v>
      </c>
      <c r="AW2260" s="100">
        <v>215</v>
      </c>
      <c r="AX2260" s="106">
        <f t="shared" si="1254"/>
        <v>48215</v>
      </c>
      <c r="AZ2260" s="7" t="s">
        <v>2975</v>
      </c>
      <c r="BA2260" t="s">
        <v>3208</v>
      </c>
      <c r="CD2260">
        <v>191</v>
      </c>
    </row>
    <row r="2261" spans="1:82" hidden="1" outlineLevel="1">
      <c r="A2261" t="s">
        <v>1195</v>
      </c>
      <c r="B2261" t="s">
        <v>2</v>
      </c>
      <c r="C2261" s="1">
        <f t="shared" si="1238"/>
        <v>1039</v>
      </c>
      <c r="D2261" s="7">
        <f>IF(P2261&gt;0,RANK(P2261,(P2261:R2261,S2261:AG2261)),0)</f>
        <v>1</v>
      </c>
      <c r="E2261" s="7">
        <f>IF(Q2261&gt;0,RANK(Q2261,(P2261:R2261,S2261:AG2261)),0)</f>
        <v>0</v>
      </c>
      <c r="F2261" s="7">
        <f>IF(R2261&gt;0,RANK(R2261,(P2261:R2261,S2261:AG2261)),0)</f>
        <v>2</v>
      </c>
      <c r="G2261" s="7">
        <f>IF(S2261&gt;0,RANK(S2261,(P2261:R2261,S2261:AG2261)),0)</f>
        <v>5</v>
      </c>
      <c r="H2261" s="49">
        <f t="shared" si="1239"/>
        <v>421</v>
      </c>
      <c r="I2261" s="178">
        <f t="shared" si="1255"/>
        <v>0.40519730510105872</v>
      </c>
      <c r="J2261" s="2"/>
      <c r="K2261" s="2">
        <f t="shared" si="1240"/>
        <v>0.6910490856592878</v>
      </c>
      <c r="L2261" s="2">
        <f t="shared" si="1241"/>
        <v>0</v>
      </c>
      <c r="M2261" s="2">
        <f t="shared" si="1242"/>
        <v>0.28585178055822907</v>
      </c>
      <c r="N2261" s="2">
        <f t="shared" si="1243"/>
        <v>3.8498556304138597E-3</v>
      </c>
      <c r="O2261" s="2">
        <f t="shared" si="1244"/>
        <v>1.9249278152069269E-2</v>
      </c>
      <c r="P2261" s="1">
        <v>718</v>
      </c>
      <c r="R2261" s="1">
        <v>297</v>
      </c>
      <c r="S2261" s="1">
        <v>4</v>
      </c>
      <c r="V2261" s="1">
        <v>3</v>
      </c>
      <c r="Z2261" s="1">
        <f t="shared" si="1245"/>
        <v>7</v>
      </c>
      <c r="AA2261" s="1">
        <v>5</v>
      </c>
      <c r="AB2261" s="1">
        <v>2</v>
      </c>
      <c r="AC2261" s="1">
        <v>3</v>
      </c>
      <c r="AI2261" s="7">
        <f t="shared" si="1246"/>
        <v>0</v>
      </c>
      <c r="AJ2261" s="7">
        <f t="shared" si="1247"/>
        <v>0</v>
      </c>
      <c r="AK2261" s="7">
        <f t="shared" si="1248"/>
        <v>5</v>
      </c>
      <c r="AL2261" s="7">
        <f t="shared" si="1249"/>
        <v>0</v>
      </c>
      <c r="AM2261" s="2">
        <f t="shared" si="1250"/>
        <v>0</v>
      </c>
      <c r="AN2261" s="2">
        <f t="shared" si="1251"/>
        <v>0</v>
      </c>
      <c r="AO2261" s="2">
        <f t="shared" si="1252"/>
        <v>2.8873917228103944E-3</v>
      </c>
      <c r="AP2261" s="2">
        <f t="shared" si="1253"/>
        <v>0</v>
      </c>
      <c r="AR2261" t="str">
        <f t="shared" si="1237"/>
        <v>Hill</v>
      </c>
      <c r="AS2261" t="s">
        <v>2</v>
      </c>
      <c r="AT2261" s="182">
        <v>25</v>
      </c>
      <c r="AV2261" s="98">
        <v>48</v>
      </c>
      <c r="AW2261" s="100">
        <v>217</v>
      </c>
      <c r="AX2261" s="106">
        <f t="shared" si="1254"/>
        <v>48217</v>
      </c>
      <c r="AZ2261" s="7" t="s">
        <v>2975</v>
      </c>
      <c r="BA2261" t="s">
        <v>3208</v>
      </c>
      <c r="CD2261">
        <v>7</v>
      </c>
    </row>
    <row r="2262" spans="1:82" hidden="1" outlineLevel="1">
      <c r="A2262" t="s">
        <v>1910</v>
      </c>
      <c r="B2262" t="s">
        <v>2</v>
      </c>
      <c r="C2262" s="1">
        <f t="shared" si="1238"/>
        <v>314</v>
      </c>
      <c r="D2262" s="7">
        <f>IF(P2262&gt;0,RANK(P2262,(P2262:R2262,S2262:AG2262)),0)</f>
        <v>1</v>
      </c>
      <c r="E2262" s="7">
        <f>IF(Q2262&gt;0,RANK(Q2262,(P2262:R2262,S2262:AG2262)),0)</f>
        <v>0</v>
      </c>
      <c r="F2262" s="7">
        <f>IF(R2262&gt;0,RANK(R2262,(P2262:R2262,S2262:AG2262)),0)</f>
        <v>2</v>
      </c>
      <c r="G2262" s="7">
        <f>IF(S2262&gt;0,RANK(S2262,(P2262:R2262,S2262:AG2262)),0)</f>
        <v>4</v>
      </c>
      <c r="H2262" s="49">
        <f t="shared" si="1239"/>
        <v>67</v>
      </c>
      <c r="I2262" s="178">
        <f t="shared" si="1255"/>
        <v>0.21337579617834396</v>
      </c>
      <c r="J2262" s="2"/>
      <c r="K2262" s="2">
        <f t="shared" si="1240"/>
        <v>0.58280254777070062</v>
      </c>
      <c r="L2262" s="2">
        <f t="shared" si="1241"/>
        <v>0</v>
      </c>
      <c r="M2262" s="2">
        <f t="shared" si="1242"/>
        <v>0.36942675159235666</v>
      </c>
      <c r="N2262" s="2">
        <f t="shared" si="1243"/>
        <v>1.5923566878980892E-2</v>
      </c>
      <c r="O2262" s="2">
        <f t="shared" si="1244"/>
        <v>3.1847133757961832E-2</v>
      </c>
      <c r="P2262" s="1">
        <v>183</v>
      </c>
      <c r="R2262" s="1">
        <v>116</v>
      </c>
      <c r="S2262" s="1">
        <v>5</v>
      </c>
      <c r="V2262" s="1">
        <v>1</v>
      </c>
      <c r="Z2262" s="1">
        <f t="shared" si="1245"/>
        <v>0</v>
      </c>
      <c r="AA2262" s="1">
        <v>1</v>
      </c>
      <c r="AB2262" s="1">
        <v>2</v>
      </c>
      <c r="AC2262" s="1">
        <v>6</v>
      </c>
      <c r="AI2262" s="7">
        <f t="shared" si="1246"/>
        <v>0</v>
      </c>
      <c r="AJ2262" s="7">
        <f t="shared" si="1247"/>
        <v>0</v>
      </c>
      <c r="AK2262" s="7">
        <f t="shared" si="1248"/>
        <v>4</v>
      </c>
      <c r="AL2262" s="7">
        <f t="shared" si="1249"/>
        <v>0</v>
      </c>
      <c r="AM2262" s="2">
        <f t="shared" si="1250"/>
        <v>0</v>
      </c>
      <c r="AN2262" s="2">
        <f t="shared" si="1251"/>
        <v>0</v>
      </c>
      <c r="AO2262" s="2">
        <f t="shared" si="1252"/>
        <v>3.1847133757961785E-3</v>
      </c>
      <c r="AP2262" s="2">
        <f t="shared" si="1253"/>
        <v>0</v>
      </c>
      <c r="AR2262" t="str">
        <f t="shared" si="1237"/>
        <v>Hockley</v>
      </c>
      <c r="AS2262" t="s">
        <v>2</v>
      </c>
      <c r="AT2262" s="182">
        <v>19</v>
      </c>
      <c r="AV2262" s="98">
        <v>48</v>
      </c>
      <c r="AW2262" s="100">
        <v>219</v>
      </c>
      <c r="AX2262" s="106">
        <f t="shared" si="1254"/>
        <v>48219</v>
      </c>
      <c r="AZ2262" s="7" t="s">
        <v>2975</v>
      </c>
      <c r="BA2262" t="s">
        <v>3208</v>
      </c>
      <c r="CD2262">
        <v>0</v>
      </c>
    </row>
    <row r="2263" spans="1:82" hidden="1" outlineLevel="1">
      <c r="A2263" t="s">
        <v>630</v>
      </c>
      <c r="B2263" t="s">
        <v>2</v>
      </c>
      <c r="C2263" s="1">
        <f t="shared" si="1238"/>
        <v>1482</v>
      </c>
      <c r="D2263" s="7">
        <f>IF(P2263&gt;0,RANK(P2263,(P2263:R2263,S2263:AG2263)),0)</f>
        <v>1</v>
      </c>
      <c r="E2263" s="7">
        <f>IF(Q2263&gt;0,RANK(Q2263,(P2263:R2263,S2263:AG2263)),0)</f>
        <v>0</v>
      </c>
      <c r="F2263" s="7">
        <f>IF(R2263&gt;0,RANK(R2263,(P2263:R2263,S2263:AG2263)),0)</f>
        <v>2</v>
      </c>
      <c r="G2263" s="7">
        <f>IF(S2263&gt;0,RANK(S2263,(P2263:R2263,S2263:AG2263)),0)</f>
        <v>3</v>
      </c>
      <c r="H2263" s="49">
        <f t="shared" si="1239"/>
        <v>401</v>
      </c>
      <c r="I2263" s="178">
        <f t="shared" si="1255"/>
        <v>0.27058029689608637</v>
      </c>
      <c r="J2263" s="2"/>
      <c r="K2263" s="2">
        <f t="shared" si="1240"/>
        <v>0.62618083670715252</v>
      </c>
      <c r="L2263" s="2">
        <f t="shared" si="1241"/>
        <v>0</v>
      </c>
      <c r="M2263" s="2">
        <f t="shared" si="1242"/>
        <v>0.35560053981106615</v>
      </c>
      <c r="N2263" s="2">
        <f t="shared" si="1243"/>
        <v>4.048582995951417E-3</v>
      </c>
      <c r="O2263" s="2">
        <f t="shared" si="1244"/>
        <v>1.4170040485829909E-2</v>
      </c>
      <c r="P2263" s="1">
        <v>928</v>
      </c>
      <c r="R2263" s="1">
        <v>527</v>
      </c>
      <c r="S2263" s="1">
        <v>6</v>
      </c>
      <c r="V2263" s="1">
        <v>5</v>
      </c>
      <c r="Z2263" s="1">
        <f t="shared" si="1245"/>
        <v>2</v>
      </c>
      <c r="AA2263" s="1">
        <v>6</v>
      </c>
      <c r="AB2263" s="1">
        <v>5</v>
      </c>
      <c r="AC2263" s="1">
        <v>3</v>
      </c>
      <c r="AI2263" s="7">
        <f t="shared" si="1246"/>
        <v>0</v>
      </c>
      <c r="AJ2263" s="7">
        <f t="shared" si="1247"/>
        <v>0</v>
      </c>
      <c r="AK2263" s="7">
        <f t="shared" si="1248"/>
        <v>4</v>
      </c>
      <c r="AL2263" s="7">
        <f t="shared" si="1249"/>
        <v>0</v>
      </c>
      <c r="AM2263" s="2">
        <f t="shared" si="1250"/>
        <v>0</v>
      </c>
      <c r="AN2263" s="2">
        <f t="shared" si="1251"/>
        <v>0</v>
      </c>
      <c r="AO2263" s="2">
        <f t="shared" si="1252"/>
        <v>3.3738191632928477E-3</v>
      </c>
      <c r="AP2263" s="2">
        <f t="shared" si="1253"/>
        <v>0</v>
      </c>
      <c r="AR2263" t="str">
        <f t="shared" si="1237"/>
        <v>Hood</v>
      </c>
      <c r="AS2263" t="s">
        <v>2</v>
      </c>
      <c r="AT2263" s="182">
        <v>11</v>
      </c>
      <c r="AV2263" s="98">
        <v>48</v>
      </c>
      <c r="AW2263" s="100">
        <v>221</v>
      </c>
      <c r="AX2263" s="106">
        <f t="shared" si="1254"/>
        <v>48221</v>
      </c>
      <c r="AZ2263" s="7" t="s">
        <v>2975</v>
      </c>
      <c r="BA2263" t="s">
        <v>3208</v>
      </c>
      <c r="CD2263">
        <v>2</v>
      </c>
    </row>
    <row r="2264" spans="1:82" hidden="1" outlineLevel="1">
      <c r="A2264" t="s">
        <v>1558</v>
      </c>
      <c r="B2264" t="s">
        <v>2</v>
      </c>
      <c r="C2264" s="1">
        <f t="shared" si="1238"/>
        <v>940</v>
      </c>
      <c r="D2264" s="7">
        <f>IF(P2264&gt;0,RANK(P2264,(P2264:R2264,S2264:AG2264)),0)</f>
        <v>1</v>
      </c>
      <c r="E2264" s="7">
        <f>IF(Q2264&gt;0,RANK(Q2264,(P2264:R2264,S2264:AG2264)),0)</f>
        <v>0</v>
      </c>
      <c r="F2264" s="7">
        <f>IF(R2264&gt;0,RANK(R2264,(P2264:R2264,S2264:AG2264)),0)</f>
        <v>2</v>
      </c>
      <c r="G2264" s="7">
        <f>IF(S2264&gt;0,RANK(S2264,(P2264:R2264,S2264:AG2264)),0)</f>
        <v>3</v>
      </c>
      <c r="H2264" s="49">
        <f t="shared" si="1239"/>
        <v>330</v>
      </c>
      <c r="I2264" s="178">
        <f t="shared" si="1255"/>
        <v>0.35106382978723405</v>
      </c>
      <c r="J2264" s="2"/>
      <c r="K2264" s="2">
        <f t="shared" si="1240"/>
        <v>0.66808510638297869</v>
      </c>
      <c r="L2264" s="2">
        <f t="shared" si="1241"/>
        <v>0</v>
      </c>
      <c r="M2264" s="2">
        <f t="shared" si="1242"/>
        <v>0.31702127659574469</v>
      </c>
      <c r="N2264" s="2">
        <f t="shared" si="1243"/>
        <v>4.2553191489361703E-3</v>
      </c>
      <c r="O2264" s="2">
        <f t="shared" si="1244"/>
        <v>1.0638297872340448E-2</v>
      </c>
      <c r="P2264" s="1">
        <v>628</v>
      </c>
      <c r="R2264" s="1">
        <v>298</v>
      </c>
      <c r="S2264" s="1">
        <v>4</v>
      </c>
      <c r="V2264" s="1">
        <v>3</v>
      </c>
      <c r="Z2264" s="1">
        <f t="shared" si="1245"/>
        <v>1</v>
      </c>
      <c r="AA2264" s="1">
        <v>2</v>
      </c>
      <c r="AB2264" s="1">
        <v>0</v>
      </c>
      <c r="AC2264" s="1">
        <v>4</v>
      </c>
      <c r="AI2264" s="7">
        <f t="shared" si="1246"/>
        <v>0</v>
      </c>
      <c r="AJ2264" s="7">
        <f t="shared" si="1247"/>
        <v>0</v>
      </c>
      <c r="AK2264" s="7">
        <f t="shared" si="1248"/>
        <v>4</v>
      </c>
      <c r="AL2264" s="7">
        <f t="shared" si="1249"/>
        <v>0</v>
      </c>
      <c r="AM2264" s="2">
        <f t="shared" si="1250"/>
        <v>0</v>
      </c>
      <c r="AN2264" s="2">
        <f t="shared" si="1251"/>
        <v>0</v>
      </c>
      <c r="AO2264" s="2">
        <f t="shared" si="1252"/>
        <v>3.1914893617021275E-3</v>
      </c>
      <c r="AP2264" s="2">
        <f t="shared" si="1253"/>
        <v>0</v>
      </c>
      <c r="AR2264" t="str">
        <f t="shared" si="1237"/>
        <v>Hopkins</v>
      </c>
      <c r="AS2264" t="s">
        <v>2</v>
      </c>
      <c r="AT2264" s="182">
        <v>4</v>
      </c>
      <c r="AV2264" s="98">
        <v>48</v>
      </c>
      <c r="AW2264" s="100">
        <v>223</v>
      </c>
      <c r="AX2264" s="106">
        <f t="shared" si="1254"/>
        <v>48223</v>
      </c>
      <c r="AZ2264" s="7" t="s">
        <v>2975</v>
      </c>
      <c r="BA2264" t="s">
        <v>3208</v>
      </c>
      <c r="CD2264">
        <v>1</v>
      </c>
    </row>
    <row r="2265" spans="1:82" hidden="1" outlineLevel="1">
      <c r="A2265" t="s">
        <v>2108</v>
      </c>
      <c r="B2265" t="s">
        <v>2</v>
      </c>
      <c r="C2265" s="1">
        <f t="shared" si="1238"/>
        <v>580</v>
      </c>
      <c r="D2265" s="7">
        <f>IF(P2265&gt;0,RANK(P2265,(P2265:R2265,S2265:AG2265)),0)</f>
        <v>1</v>
      </c>
      <c r="E2265" s="7">
        <f>IF(Q2265&gt;0,RANK(Q2265,(P2265:R2265,S2265:AG2265)),0)</f>
        <v>0</v>
      </c>
      <c r="F2265" s="7">
        <f>IF(R2265&gt;0,RANK(R2265,(P2265:R2265,S2265:AG2265)),0)</f>
        <v>2</v>
      </c>
      <c r="G2265" s="7">
        <f>IF(S2265&gt;0,RANK(S2265,(P2265:R2265,S2265:AG2265)),0)</f>
        <v>7</v>
      </c>
      <c r="H2265" s="49">
        <f t="shared" si="1239"/>
        <v>363</v>
      </c>
      <c r="I2265" s="178">
        <f t="shared" si="1255"/>
        <v>0.62586206896551722</v>
      </c>
      <c r="J2265" s="2"/>
      <c r="K2265" s="2">
        <f t="shared" si="1240"/>
        <v>0.8</v>
      </c>
      <c r="L2265" s="2">
        <f t="shared" si="1241"/>
        <v>0</v>
      </c>
      <c r="M2265" s="2">
        <f t="shared" si="1242"/>
        <v>0.17413793103448275</v>
      </c>
      <c r="N2265" s="2">
        <f t="shared" si="1243"/>
        <v>1.7241379310344827E-3</v>
      </c>
      <c r="O2265" s="2">
        <f t="shared" si="1244"/>
        <v>2.4137931034482727E-2</v>
      </c>
      <c r="P2265" s="1">
        <v>464</v>
      </c>
      <c r="R2265" s="1">
        <v>101</v>
      </c>
      <c r="S2265" s="1">
        <v>1</v>
      </c>
      <c r="V2265" s="1">
        <v>5</v>
      </c>
      <c r="Z2265" s="1">
        <f t="shared" si="1245"/>
        <v>0</v>
      </c>
      <c r="AA2265" s="1">
        <v>5</v>
      </c>
      <c r="AB2265" s="1">
        <v>2</v>
      </c>
      <c r="AC2265" s="1">
        <v>2</v>
      </c>
      <c r="AI2265" s="7">
        <f t="shared" si="1246"/>
        <v>0</v>
      </c>
      <c r="AJ2265" s="7">
        <f t="shared" si="1247"/>
        <v>0</v>
      </c>
      <c r="AK2265" s="7">
        <f t="shared" si="1248"/>
        <v>3</v>
      </c>
      <c r="AL2265" s="7">
        <f t="shared" si="1249"/>
        <v>0</v>
      </c>
      <c r="AM2265" s="2">
        <f t="shared" si="1250"/>
        <v>0</v>
      </c>
      <c r="AN2265" s="2">
        <f t="shared" si="1251"/>
        <v>0</v>
      </c>
      <c r="AO2265" s="2">
        <f t="shared" si="1252"/>
        <v>8.6206896551724137E-3</v>
      </c>
      <c r="AP2265" s="2">
        <f t="shared" si="1253"/>
        <v>0</v>
      </c>
      <c r="AR2265" t="str">
        <f t="shared" si="1237"/>
        <v>Houston</v>
      </c>
      <c r="AS2265" t="s">
        <v>2</v>
      </c>
      <c r="AT2265" s="182">
        <v>8</v>
      </c>
      <c r="AV2265" s="98">
        <v>48</v>
      </c>
      <c r="AW2265" s="100">
        <v>225</v>
      </c>
      <c r="AX2265" s="106">
        <f t="shared" si="1254"/>
        <v>48225</v>
      </c>
      <c r="AZ2265" s="7" t="s">
        <v>2975</v>
      </c>
      <c r="BA2265" t="s">
        <v>3208</v>
      </c>
      <c r="CD2265">
        <v>0</v>
      </c>
    </row>
    <row r="2266" spans="1:82" hidden="1" outlineLevel="1">
      <c r="A2266" t="s">
        <v>1143</v>
      </c>
      <c r="B2266" t="s">
        <v>2</v>
      </c>
      <c r="C2266" s="1">
        <f t="shared" si="1238"/>
        <v>553</v>
      </c>
      <c r="D2266" s="7">
        <f>IF(P2266&gt;0,RANK(P2266,(P2266:R2266,S2266:AG2266)),0)</f>
        <v>1</v>
      </c>
      <c r="E2266" s="7">
        <f>IF(Q2266&gt;0,RANK(Q2266,(P2266:R2266,S2266:AG2266)),0)</f>
        <v>0</v>
      </c>
      <c r="F2266" s="7">
        <f>IF(R2266&gt;0,RANK(R2266,(P2266:R2266,S2266:AG2266)),0)</f>
        <v>2</v>
      </c>
      <c r="G2266" s="7">
        <f>IF(S2266&gt;0,RANK(S2266,(P2266:R2266,S2266:AG2266)),0)</f>
        <v>5</v>
      </c>
      <c r="H2266" s="49">
        <f t="shared" si="1239"/>
        <v>159</v>
      </c>
      <c r="I2266" s="178">
        <f t="shared" si="1255"/>
        <v>0.28752260397830021</v>
      </c>
      <c r="J2266" s="2"/>
      <c r="K2266" s="2">
        <f t="shared" si="1240"/>
        <v>0.63471971066907773</v>
      </c>
      <c r="L2266" s="2">
        <f t="shared" si="1241"/>
        <v>0</v>
      </c>
      <c r="M2266" s="2">
        <f t="shared" si="1242"/>
        <v>0.34719710669077758</v>
      </c>
      <c r="N2266" s="2">
        <f t="shared" si="1243"/>
        <v>3.616636528028933E-3</v>
      </c>
      <c r="O2266" s="2">
        <f t="shared" si="1244"/>
        <v>1.4466546112115758E-2</v>
      </c>
      <c r="P2266" s="1">
        <v>351</v>
      </c>
      <c r="R2266" s="1">
        <v>192</v>
      </c>
      <c r="S2266" s="1">
        <v>2</v>
      </c>
      <c r="V2266" s="1">
        <v>1</v>
      </c>
      <c r="Z2266" s="1">
        <f t="shared" si="1245"/>
        <v>1</v>
      </c>
      <c r="AA2266" s="1">
        <v>3</v>
      </c>
      <c r="AB2266" s="1">
        <v>0</v>
      </c>
      <c r="AC2266" s="1">
        <v>3</v>
      </c>
      <c r="AI2266" s="7">
        <f t="shared" si="1246"/>
        <v>0</v>
      </c>
      <c r="AJ2266" s="7">
        <f t="shared" si="1247"/>
        <v>0</v>
      </c>
      <c r="AK2266" s="7">
        <f t="shared" si="1248"/>
        <v>4</v>
      </c>
      <c r="AL2266" s="7">
        <f t="shared" si="1249"/>
        <v>0</v>
      </c>
      <c r="AM2266" s="2">
        <f t="shared" si="1250"/>
        <v>0</v>
      </c>
      <c r="AN2266" s="2">
        <f t="shared" si="1251"/>
        <v>0</v>
      </c>
      <c r="AO2266" s="2">
        <f t="shared" si="1252"/>
        <v>1.8083182640144665E-3</v>
      </c>
      <c r="AP2266" s="2">
        <f t="shared" si="1253"/>
        <v>0</v>
      </c>
      <c r="AR2266" t="str">
        <f t="shared" si="1237"/>
        <v>Howard</v>
      </c>
      <c r="AS2266" t="s">
        <v>2</v>
      </c>
      <c r="AT2266" s="182">
        <v>19</v>
      </c>
      <c r="AV2266" s="98">
        <v>48</v>
      </c>
      <c r="AW2266" s="100">
        <v>227</v>
      </c>
      <c r="AX2266" s="106">
        <f t="shared" si="1254"/>
        <v>48227</v>
      </c>
      <c r="AZ2266" s="7" t="s">
        <v>2975</v>
      </c>
      <c r="BA2266" t="s">
        <v>3208</v>
      </c>
      <c r="CD2266">
        <v>1</v>
      </c>
    </row>
    <row r="2267" spans="1:82" hidden="1" outlineLevel="1">
      <c r="A2267" t="s">
        <v>2407</v>
      </c>
      <c r="B2267" t="s">
        <v>2</v>
      </c>
      <c r="C2267" s="1">
        <f t="shared" si="1238"/>
        <v>248</v>
      </c>
      <c r="D2267" s="7">
        <f>IF(P2267&gt;0,RANK(P2267,(P2267:R2267,S2267:AG2267)),0)</f>
        <v>1</v>
      </c>
      <c r="E2267" s="7">
        <f>IF(Q2267&gt;0,RANK(Q2267,(P2267:R2267,S2267:AG2267)),0)</f>
        <v>0</v>
      </c>
      <c r="F2267" s="7">
        <f>IF(R2267&gt;0,RANK(R2267,(P2267:R2267,S2267:AG2267)),0)</f>
        <v>2</v>
      </c>
      <c r="G2267" s="7">
        <f>IF(S2267&gt;0,RANK(S2267,(P2267:R2267,S2267:AG2267)),0)</f>
        <v>3</v>
      </c>
      <c r="H2267" s="49">
        <f t="shared" si="1239"/>
        <v>2</v>
      </c>
      <c r="I2267" s="178">
        <f t="shared" si="1255"/>
        <v>8.0645161290322578E-3</v>
      </c>
      <c r="J2267" s="2"/>
      <c r="K2267" s="2">
        <f t="shared" si="1240"/>
        <v>0.39919354838709675</v>
      </c>
      <c r="L2267" s="2">
        <f t="shared" si="1241"/>
        <v>0</v>
      </c>
      <c r="M2267" s="2">
        <f t="shared" si="1242"/>
        <v>0.3911290322580645</v>
      </c>
      <c r="N2267" s="2">
        <f t="shared" si="1243"/>
        <v>0.10887096774193548</v>
      </c>
      <c r="O2267" s="2">
        <f t="shared" si="1244"/>
        <v>0.10080645161290326</v>
      </c>
      <c r="P2267" s="1">
        <v>99</v>
      </c>
      <c r="R2267" s="1">
        <v>97</v>
      </c>
      <c r="S2267" s="1">
        <v>27</v>
      </c>
      <c r="V2267" s="1">
        <v>6</v>
      </c>
      <c r="Z2267" s="1">
        <f t="shared" si="1245"/>
        <v>1</v>
      </c>
      <c r="AA2267" s="1">
        <v>2</v>
      </c>
      <c r="AB2267" s="1">
        <v>6</v>
      </c>
      <c r="AC2267" s="1">
        <v>10</v>
      </c>
      <c r="AI2267" s="7">
        <f t="shared" si="1246"/>
        <v>0</v>
      </c>
      <c r="AJ2267" s="7">
        <f t="shared" si="1247"/>
        <v>0</v>
      </c>
      <c r="AK2267" s="7">
        <f t="shared" si="1248"/>
        <v>4</v>
      </c>
      <c r="AL2267" s="7">
        <f t="shared" si="1249"/>
        <v>0</v>
      </c>
      <c r="AM2267" s="2">
        <f t="shared" si="1250"/>
        <v>0</v>
      </c>
      <c r="AN2267" s="2">
        <f t="shared" si="1251"/>
        <v>0</v>
      </c>
      <c r="AO2267" s="2">
        <f t="shared" si="1252"/>
        <v>2.4193548387096774E-2</v>
      </c>
      <c r="AP2267" s="2">
        <f t="shared" si="1253"/>
        <v>0</v>
      </c>
      <c r="AR2267" t="str">
        <f t="shared" ref="AR2267:AR2330" si="1256">A2267</f>
        <v>Hudspeth</v>
      </c>
      <c r="AS2267" t="s">
        <v>2</v>
      </c>
      <c r="AT2267" s="182">
        <v>23</v>
      </c>
      <c r="AV2267" s="98">
        <v>48</v>
      </c>
      <c r="AW2267" s="100">
        <v>229</v>
      </c>
      <c r="AX2267" s="106">
        <f t="shared" si="1254"/>
        <v>48229</v>
      </c>
      <c r="AZ2267" s="7" t="s">
        <v>2975</v>
      </c>
      <c r="BA2267" t="s">
        <v>3208</v>
      </c>
      <c r="CD2267">
        <v>1</v>
      </c>
    </row>
    <row r="2268" spans="1:82" hidden="1" outlineLevel="1">
      <c r="A2268" t="s">
        <v>494</v>
      </c>
      <c r="B2268" t="s">
        <v>2</v>
      </c>
      <c r="C2268" s="1">
        <f t="shared" si="1238"/>
        <v>2198</v>
      </c>
      <c r="D2268" s="7">
        <f>IF(P2268&gt;0,RANK(P2268,(P2268:R2268,S2268:AG2268)),0)</f>
        <v>1</v>
      </c>
      <c r="E2268" s="7">
        <f>IF(Q2268&gt;0,RANK(Q2268,(P2268:R2268,S2268:AG2268)),0)</f>
        <v>0</v>
      </c>
      <c r="F2268" s="7">
        <f>IF(R2268&gt;0,RANK(R2268,(P2268:R2268,S2268:AG2268)),0)</f>
        <v>2</v>
      </c>
      <c r="G2268" s="7">
        <f>IF(S2268&gt;0,RANK(S2268,(P2268:R2268,S2268:AG2268)),0)</f>
        <v>3</v>
      </c>
      <c r="H2268" s="49">
        <f t="shared" si="1239"/>
        <v>480</v>
      </c>
      <c r="I2268" s="178">
        <f t="shared" si="1255"/>
        <v>0.2183803457688808</v>
      </c>
      <c r="J2268" s="2"/>
      <c r="K2268" s="2">
        <f t="shared" si="1240"/>
        <v>0.60464058234758866</v>
      </c>
      <c r="L2268" s="2">
        <f t="shared" si="1241"/>
        <v>0</v>
      </c>
      <c r="M2268" s="2">
        <f t="shared" si="1242"/>
        <v>0.38626023657870789</v>
      </c>
      <c r="N2268" s="2">
        <f t="shared" si="1243"/>
        <v>2.7297543221110102E-3</v>
      </c>
      <c r="O2268" s="2">
        <f t="shared" si="1244"/>
        <v>6.3694267515924333E-3</v>
      </c>
      <c r="P2268" s="1">
        <v>1329</v>
      </c>
      <c r="R2268" s="1">
        <v>849</v>
      </c>
      <c r="S2268" s="1">
        <v>6</v>
      </c>
      <c r="V2268" s="1">
        <v>3</v>
      </c>
      <c r="Z2268" s="1">
        <f t="shared" si="1245"/>
        <v>2</v>
      </c>
      <c r="AA2268" s="1">
        <v>3</v>
      </c>
      <c r="AB2268" s="1">
        <v>2</v>
      </c>
      <c r="AC2268" s="1">
        <v>4</v>
      </c>
      <c r="AI2268" s="7">
        <f t="shared" si="1246"/>
        <v>0</v>
      </c>
      <c r="AJ2268" s="7">
        <f t="shared" si="1247"/>
        <v>0</v>
      </c>
      <c r="AK2268" s="7">
        <f t="shared" si="1248"/>
        <v>4</v>
      </c>
      <c r="AL2268" s="7">
        <f t="shared" si="1249"/>
        <v>0</v>
      </c>
      <c r="AM2268" s="2">
        <f t="shared" si="1250"/>
        <v>0</v>
      </c>
      <c r="AN2268" s="2">
        <f t="shared" si="1251"/>
        <v>0</v>
      </c>
      <c r="AO2268" s="2">
        <f t="shared" si="1252"/>
        <v>1.3648771610555051E-3</v>
      </c>
      <c r="AP2268" s="2">
        <f t="shared" si="1253"/>
        <v>0</v>
      </c>
      <c r="AR2268" t="str">
        <f t="shared" si="1256"/>
        <v>Hunt</v>
      </c>
      <c r="AS2268" t="s">
        <v>2</v>
      </c>
      <c r="AT2268" s="182">
        <v>4</v>
      </c>
      <c r="AV2268" s="98">
        <v>48</v>
      </c>
      <c r="AW2268" s="100">
        <v>231</v>
      </c>
      <c r="AX2268" s="106">
        <f t="shared" si="1254"/>
        <v>48231</v>
      </c>
      <c r="AZ2268" s="7" t="s">
        <v>2975</v>
      </c>
      <c r="BA2268" t="s">
        <v>3208</v>
      </c>
      <c r="CD2268">
        <v>2</v>
      </c>
    </row>
    <row r="2269" spans="1:82" hidden="1" outlineLevel="1">
      <c r="A2269" t="s">
        <v>3137</v>
      </c>
      <c r="B2269" t="s">
        <v>2</v>
      </c>
      <c r="C2269" s="1">
        <f t="shared" si="1238"/>
        <v>274</v>
      </c>
      <c r="D2269" s="7">
        <f>IF(P2269&gt;0,RANK(P2269,(P2269:R2269,S2269:AG2269)),0)</f>
        <v>1</v>
      </c>
      <c r="E2269" s="7">
        <f>IF(Q2269&gt;0,RANK(Q2269,(P2269:R2269,S2269:AG2269)),0)</f>
        <v>0</v>
      </c>
      <c r="F2269" s="7">
        <f>IF(R2269&gt;0,RANK(R2269,(P2269:R2269,S2269:AG2269)),0)</f>
        <v>2</v>
      </c>
      <c r="G2269" s="7">
        <f>IF(S2269&gt;0,RANK(S2269,(P2269:R2269,S2269:AG2269)),0)</f>
        <v>5</v>
      </c>
      <c r="H2269" s="49">
        <f t="shared" si="1239"/>
        <v>50</v>
      </c>
      <c r="I2269" s="178">
        <f t="shared" si="1255"/>
        <v>0.18248175182481752</v>
      </c>
      <c r="J2269" s="2"/>
      <c r="K2269" s="2">
        <f t="shared" si="1240"/>
        <v>0.55839416058394165</v>
      </c>
      <c r="L2269" s="2">
        <f t="shared" si="1241"/>
        <v>0</v>
      </c>
      <c r="M2269" s="2">
        <f t="shared" si="1242"/>
        <v>0.37591240875912407</v>
      </c>
      <c r="N2269" s="2">
        <f t="shared" si="1243"/>
        <v>1.0948905109489052E-2</v>
      </c>
      <c r="O2269" s="2">
        <f t="shared" si="1244"/>
        <v>5.474452554744523E-2</v>
      </c>
      <c r="P2269" s="1">
        <v>153</v>
      </c>
      <c r="R2269" s="1">
        <v>103</v>
      </c>
      <c r="S2269" s="1">
        <v>3</v>
      </c>
      <c r="V2269" s="1">
        <v>3</v>
      </c>
      <c r="Z2269" s="1">
        <f t="shared" si="1245"/>
        <v>1</v>
      </c>
      <c r="AA2269" s="1">
        <v>3</v>
      </c>
      <c r="AB2269" s="1">
        <v>4</v>
      </c>
      <c r="AC2269" s="1">
        <v>4</v>
      </c>
      <c r="AI2269" s="7">
        <f t="shared" si="1246"/>
        <v>0</v>
      </c>
      <c r="AJ2269" s="7">
        <f t="shared" si="1247"/>
        <v>0</v>
      </c>
      <c r="AK2269" s="7">
        <f t="shared" si="1248"/>
        <v>3</v>
      </c>
      <c r="AL2269" s="7">
        <f t="shared" si="1249"/>
        <v>0</v>
      </c>
      <c r="AM2269" s="2">
        <f t="shared" si="1250"/>
        <v>0</v>
      </c>
      <c r="AN2269" s="2">
        <f t="shared" si="1251"/>
        <v>0</v>
      </c>
      <c r="AO2269" s="2">
        <f t="shared" si="1252"/>
        <v>1.0948905109489052E-2</v>
      </c>
      <c r="AP2269" s="2">
        <f t="shared" si="1253"/>
        <v>0</v>
      </c>
      <c r="AR2269" t="str">
        <f t="shared" si="1256"/>
        <v>Hutchinson</v>
      </c>
      <c r="AS2269" t="s">
        <v>2</v>
      </c>
      <c r="AT2269" s="182">
        <v>13</v>
      </c>
      <c r="AV2269" s="98">
        <v>48</v>
      </c>
      <c r="AW2269" s="100">
        <v>233</v>
      </c>
      <c r="AX2269" s="106">
        <f t="shared" si="1254"/>
        <v>48233</v>
      </c>
      <c r="AZ2269" s="7" t="s">
        <v>2975</v>
      </c>
      <c r="BA2269" t="s">
        <v>3208</v>
      </c>
      <c r="CD2269">
        <v>1</v>
      </c>
    </row>
    <row r="2270" spans="1:82" hidden="1" outlineLevel="1">
      <c r="A2270" t="s">
        <v>3227</v>
      </c>
      <c r="B2270" t="s">
        <v>2</v>
      </c>
      <c r="C2270" s="1">
        <f t="shared" si="1238"/>
        <v>43</v>
      </c>
      <c r="D2270" s="7">
        <f>IF(P2270&gt;0,RANK(P2270,(P2270:R2270,S2270:AG2270)),0)</f>
        <v>1</v>
      </c>
      <c r="E2270" s="7">
        <f>IF(Q2270&gt;0,RANK(Q2270,(P2270:R2270,S2270:AG2270)),0)</f>
        <v>0</v>
      </c>
      <c r="F2270" s="7">
        <f>IF(R2270&gt;0,RANK(R2270,(P2270:R2270,S2270:AG2270)),0)</f>
        <v>2</v>
      </c>
      <c r="G2270" s="7">
        <f>IF(S2270&gt;0,RANK(S2270,(P2270:R2270,S2270:AG2270)),0)</f>
        <v>0</v>
      </c>
      <c r="H2270" s="49">
        <f t="shared" si="1239"/>
        <v>14</v>
      </c>
      <c r="I2270" s="178">
        <f t="shared" si="1255"/>
        <v>0.32558139534883723</v>
      </c>
      <c r="J2270" s="2"/>
      <c r="K2270" s="2">
        <f t="shared" si="1240"/>
        <v>0.65116279069767447</v>
      </c>
      <c r="L2270" s="2">
        <f t="shared" si="1241"/>
        <v>0</v>
      </c>
      <c r="M2270" s="2">
        <f t="shared" si="1242"/>
        <v>0.32558139534883723</v>
      </c>
      <c r="N2270" s="2">
        <f t="shared" si="1243"/>
        <v>0</v>
      </c>
      <c r="O2270" s="2">
        <f t="shared" si="1244"/>
        <v>2.3255813953488302E-2</v>
      </c>
      <c r="P2270" s="1">
        <v>28</v>
      </c>
      <c r="R2270" s="1">
        <v>14</v>
      </c>
      <c r="S2270" s="1">
        <v>0</v>
      </c>
      <c r="V2270" s="1">
        <v>0</v>
      </c>
      <c r="Z2270" s="1">
        <f t="shared" si="1245"/>
        <v>1</v>
      </c>
      <c r="AA2270" s="1">
        <v>0</v>
      </c>
      <c r="AB2270" s="1">
        <v>0</v>
      </c>
      <c r="AC2270" s="1">
        <v>0</v>
      </c>
      <c r="AI2270" s="7">
        <f t="shared" si="1246"/>
        <v>0</v>
      </c>
      <c r="AJ2270" s="7">
        <f t="shared" si="1247"/>
        <v>0</v>
      </c>
      <c r="AK2270" s="7">
        <f t="shared" si="1248"/>
        <v>0</v>
      </c>
      <c r="AL2270" s="7">
        <f t="shared" si="1249"/>
        <v>0</v>
      </c>
      <c r="AM2270" s="2">
        <f t="shared" si="1250"/>
        <v>0</v>
      </c>
      <c r="AN2270" s="2">
        <f t="shared" si="1251"/>
        <v>0</v>
      </c>
      <c r="AO2270" s="2">
        <f t="shared" si="1252"/>
        <v>0</v>
      </c>
      <c r="AP2270" s="2">
        <f t="shared" si="1253"/>
        <v>0</v>
      </c>
      <c r="AR2270" t="str">
        <f t="shared" si="1256"/>
        <v>Irion</v>
      </c>
      <c r="AS2270" t="s">
        <v>2</v>
      </c>
      <c r="AT2270" s="182">
        <v>11</v>
      </c>
      <c r="AV2270" s="98">
        <v>48</v>
      </c>
      <c r="AW2270" s="100">
        <v>235</v>
      </c>
      <c r="AX2270" s="106">
        <f t="shared" si="1254"/>
        <v>48235</v>
      </c>
      <c r="AZ2270" s="7" t="s">
        <v>2975</v>
      </c>
      <c r="BA2270" t="s">
        <v>3208</v>
      </c>
      <c r="CD2270">
        <v>1</v>
      </c>
    </row>
    <row r="2271" spans="1:82" hidden="1" outlineLevel="1">
      <c r="A2271" t="s">
        <v>1511</v>
      </c>
      <c r="B2271" t="s">
        <v>2</v>
      </c>
      <c r="C2271" s="1">
        <f t="shared" si="1238"/>
        <v>140</v>
      </c>
      <c r="D2271" s="7">
        <f>IF(P2271&gt;0,RANK(P2271,(P2271:R2271,S2271:AG2271)),0)</f>
        <v>1</v>
      </c>
      <c r="E2271" s="7">
        <f>IF(Q2271&gt;0,RANK(Q2271,(P2271:R2271,S2271:AG2271)),0)</f>
        <v>0</v>
      </c>
      <c r="F2271" s="7">
        <f>IF(R2271&gt;0,RANK(R2271,(P2271:R2271,S2271:AG2271)),0)</f>
        <v>2</v>
      </c>
      <c r="G2271" s="7">
        <f>IF(S2271&gt;0,RANK(S2271,(P2271:R2271,S2271:AG2271)),0)</f>
        <v>3</v>
      </c>
      <c r="H2271" s="49">
        <f t="shared" si="1239"/>
        <v>41</v>
      </c>
      <c r="I2271" s="178">
        <f t="shared" si="1255"/>
        <v>0.29285714285714287</v>
      </c>
      <c r="J2271" s="2"/>
      <c r="K2271" s="2">
        <f t="shared" si="1240"/>
        <v>0.62142857142857144</v>
      </c>
      <c r="L2271" s="2">
        <f t="shared" si="1241"/>
        <v>0</v>
      </c>
      <c r="M2271" s="2">
        <f t="shared" si="1242"/>
        <v>0.32857142857142857</v>
      </c>
      <c r="N2271" s="2">
        <f t="shared" si="1243"/>
        <v>1.4285714285714285E-2</v>
      </c>
      <c r="O2271" s="2">
        <f t="shared" si="1244"/>
        <v>3.5714285714285705E-2</v>
      </c>
      <c r="P2271" s="1">
        <v>87</v>
      </c>
      <c r="R2271" s="1">
        <v>46</v>
      </c>
      <c r="S2271" s="1">
        <v>2</v>
      </c>
      <c r="V2271" s="1">
        <v>1</v>
      </c>
      <c r="Z2271" s="1">
        <f t="shared" si="1245"/>
        <v>0</v>
      </c>
      <c r="AA2271" s="1">
        <v>1</v>
      </c>
      <c r="AB2271" s="1">
        <v>1</v>
      </c>
      <c r="AC2271" s="1">
        <v>2</v>
      </c>
      <c r="AI2271" s="7">
        <f t="shared" si="1246"/>
        <v>0</v>
      </c>
      <c r="AJ2271" s="7">
        <f t="shared" si="1247"/>
        <v>0</v>
      </c>
      <c r="AK2271" s="7">
        <f t="shared" si="1248"/>
        <v>4</v>
      </c>
      <c r="AL2271" s="7">
        <f t="shared" si="1249"/>
        <v>0</v>
      </c>
      <c r="AM2271" s="2">
        <f t="shared" si="1250"/>
        <v>0</v>
      </c>
      <c r="AN2271" s="2">
        <f t="shared" si="1251"/>
        <v>0</v>
      </c>
      <c r="AO2271" s="2">
        <f t="shared" si="1252"/>
        <v>7.1428571428571426E-3</v>
      </c>
      <c r="AP2271" s="2">
        <f t="shared" si="1253"/>
        <v>0</v>
      </c>
      <c r="AR2271" t="str">
        <f t="shared" si="1256"/>
        <v>Jack</v>
      </c>
      <c r="AS2271" t="s">
        <v>2</v>
      </c>
      <c r="AT2271" s="182">
        <v>13</v>
      </c>
      <c r="AV2271" s="98">
        <v>48</v>
      </c>
      <c r="AW2271" s="100">
        <v>237</v>
      </c>
      <c r="AX2271" s="106">
        <f t="shared" si="1254"/>
        <v>48237</v>
      </c>
      <c r="AZ2271" s="7" t="s">
        <v>2975</v>
      </c>
      <c r="BA2271" t="s">
        <v>3208</v>
      </c>
      <c r="CD2271">
        <v>0</v>
      </c>
    </row>
    <row r="2272" spans="1:82" hidden="1" outlineLevel="1">
      <c r="A2272" t="s">
        <v>3035</v>
      </c>
      <c r="B2272" t="s">
        <v>2</v>
      </c>
      <c r="C2272" s="1">
        <f t="shared" si="1238"/>
        <v>377</v>
      </c>
      <c r="D2272" s="7">
        <f>IF(P2272&gt;0,RANK(P2272,(P2272:R2272,S2272:AG2272)),0)</f>
        <v>1</v>
      </c>
      <c r="E2272" s="7">
        <f>IF(Q2272&gt;0,RANK(Q2272,(P2272:R2272,S2272:AG2272)),0)</f>
        <v>0</v>
      </c>
      <c r="F2272" s="7">
        <f>IF(R2272&gt;0,RANK(R2272,(P2272:R2272,S2272:AG2272)),0)</f>
        <v>2</v>
      </c>
      <c r="G2272" s="7">
        <f>IF(S2272&gt;0,RANK(S2272,(P2272:R2272,S2272:AG2272)),0)</f>
        <v>3</v>
      </c>
      <c r="H2272" s="49">
        <f t="shared" si="1239"/>
        <v>172</v>
      </c>
      <c r="I2272" s="178">
        <f t="shared" si="1255"/>
        <v>0.45623342175066312</v>
      </c>
      <c r="J2272" s="2"/>
      <c r="K2272" s="2">
        <f t="shared" si="1240"/>
        <v>0.70557029177718833</v>
      </c>
      <c r="L2272" s="2">
        <f t="shared" si="1241"/>
        <v>0</v>
      </c>
      <c r="M2272" s="2">
        <f t="shared" si="1242"/>
        <v>0.24933687002652519</v>
      </c>
      <c r="N2272" s="2">
        <f t="shared" si="1243"/>
        <v>1.3262599469496022E-2</v>
      </c>
      <c r="O2272" s="2">
        <f t="shared" si="1244"/>
        <v>3.1830238726790458E-2</v>
      </c>
      <c r="P2272" s="1">
        <v>266</v>
      </c>
      <c r="R2272" s="1">
        <v>94</v>
      </c>
      <c r="S2272" s="1">
        <v>5</v>
      </c>
      <c r="V2272" s="1">
        <v>4</v>
      </c>
      <c r="Z2272" s="1">
        <f t="shared" si="1245"/>
        <v>1</v>
      </c>
      <c r="AA2272" s="1">
        <v>3</v>
      </c>
      <c r="AB2272" s="1">
        <v>0</v>
      </c>
      <c r="AC2272" s="1">
        <v>4</v>
      </c>
      <c r="AI2272" s="7">
        <f t="shared" si="1246"/>
        <v>0</v>
      </c>
      <c r="AJ2272" s="7">
        <f t="shared" si="1247"/>
        <v>0</v>
      </c>
      <c r="AK2272" s="7">
        <f t="shared" si="1248"/>
        <v>4</v>
      </c>
      <c r="AL2272" s="7">
        <f t="shared" si="1249"/>
        <v>0</v>
      </c>
      <c r="AM2272" s="2">
        <f t="shared" si="1250"/>
        <v>0</v>
      </c>
      <c r="AN2272" s="2">
        <f t="shared" si="1251"/>
        <v>0</v>
      </c>
      <c r="AO2272" s="2">
        <f t="shared" si="1252"/>
        <v>1.0610079575596816E-2</v>
      </c>
      <c r="AP2272" s="2">
        <f t="shared" si="1253"/>
        <v>0</v>
      </c>
      <c r="AR2272" t="str">
        <f t="shared" si="1256"/>
        <v>Jackson</v>
      </c>
      <c r="AS2272" t="s">
        <v>2</v>
      </c>
      <c r="AT2272" s="182">
        <v>27</v>
      </c>
      <c r="AV2272" s="98">
        <v>48</v>
      </c>
      <c r="AW2272" s="100">
        <v>239</v>
      </c>
      <c r="AX2272" s="106">
        <f t="shared" si="1254"/>
        <v>48239</v>
      </c>
      <c r="AZ2272" s="7" t="s">
        <v>2975</v>
      </c>
      <c r="BA2272" t="s">
        <v>3208</v>
      </c>
      <c r="CD2272">
        <v>1</v>
      </c>
    </row>
    <row r="2273" spans="1:82" hidden="1" outlineLevel="1">
      <c r="A2273" t="s">
        <v>1351</v>
      </c>
      <c r="B2273" t="s">
        <v>2</v>
      </c>
      <c r="C2273" s="1">
        <f t="shared" si="1238"/>
        <v>1232</v>
      </c>
      <c r="D2273" s="7">
        <f>IF(P2273&gt;0,RANK(P2273,(P2273:R2273,S2273:AG2273)),0)</f>
        <v>1</v>
      </c>
      <c r="E2273" s="7">
        <f>IF(Q2273&gt;0,RANK(Q2273,(P2273:R2273,S2273:AG2273)),0)</f>
        <v>0</v>
      </c>
      <c r="F2273" s="7">
        <f>IF(R2273&gt;0,RANK(R2273,(P2273:R2273,S2273:AG2273)),0)</f>
        <v>2</v>
      </c>
      <c r="G2273" s="7">
        <f>IF(S2273&gt;0,RANK(S2273,(P2273:R2273,S2273:AG2273)),0)</f>
        <v>3</v>
      </c>
      <c r="H2273" s="49">
        <f t="shared" si="1239"/>
        <v>662</v>
      </c>
      <c r="I2273" s="178">
        <f t="shared" si="1255"/>
        <v>0.53733766233766234</v>
      </c>
      <c r="J2273" s="2"/>
      <c r="K2273" s="2">
        <f t="shared" si="1240"/>
        <v>0.75649350649350644</v>
      </c>
      <c r="L2273" s="2">
        <f t="shared" si="1241"/>
        <v>0</v>
      </c>
      <c r="M2273" s="2">
        <f t="shared" si="1242"/>
        <v>0.21915584415584416</v>
      </c>
      <c r="N2273" s="2">
        <f t="shared" si="1243"/>
        <v>9.74025974025974E-3</v>
      </c>
      <c r="O2273" s="2">
        <f t="shared" si="1244"/>
        <v>1.461038961038966E-2</v>
      </c>
      <c r="P2273" s="1">
        <v>932</v>
      </c>
      <c r="R2273" s="1">
        <v>270</v>
      </c>
      <c r="S2273" s="1">
        <v>12</v>
      </c>
      <c r="V2273" s="1">
        <v>2</v>
      </c>
      <c r="Z2273" s="1">
        <f t="shared" si="1245"/>
        <v>5</v>
      </c>
      <c r="AA2273" s="1">
        <v>4</v>
      </c>
      <c r="AB2273" s="1">
        <v>4</v>
      </c>
      <c r="AC2273" s="1">
        <v>3</v>
      </c>
      <c r="AI2273" s="7">
        <f t="shared" si="1246"/>
        <v>0</v>
      </c>
      <c r="AJ2273" s="7">
        <f t="shared" si="1247"/>
        <v>0</v>
      </c>
      <c r="AK2273" s="7">
        <f t="shared" si="1248"/>
        <v>5</v>
      </c>
      <c r="AL2273" s="7">
        <f t="shared" si="1249"/>
        <v>0</v>
      </c>
      <c r="AM2273" s="2">
        <f t="shared" si="1250"/>
        <v>0</v>
      </c>
      <c r="AN2273" s="2">
        <f t="shared" si="1251"/>
        <v>0</v>
      </c>
      <c r="AO2273" s="2">
        <f t="shared" si="1252"/>
        <v>1.6233766233766235E-3</v>
      </c>
      <c r="AP2273" s="2">
        <f t="shared" si="1253"/>
        <v>0</v>
      </c>
      <c r="AR2273" t="str">
        <f t="shared" si="1256"/>
        <v>Jasper</v>
      </c>
      <c r="AS2273" t="s">
        <v>2</v>
      </c>
      <c r="AT2273" s="182">
        <v>36</v>
      </c>
      <c r="AV2273" s="98">
        <v>48</v>
      </c>
      <c r="AW2273" s="100">
        <v>241</v>
      </c>
      <c r="AX2273" s="106">
        <f t="shared" si="1254"/>
        <v>48241</v>
      </c>
      <c r="AZ2273" s="7" t="s">
        <v>2975</v>
      </c>
      <c r="BA2273" t="s">
        <v>3208</v>
      </c>
      <c r="CD2273">
        <v>5</v>
      </c>
    </row>
    <row r="2274" spans="1:82" hidden="1" outlineLevel="1">
      <c r="A2274" t="s">
        <v>2197</v>
      </c>
      <c r="B2274" t="s">
        <v>2</v>
      </c>
      <c r="C2274" s="1">
        <f t="shared" si="1238"/>
        <v>283</v>
      </c>
      <c r="D2274" s="7">
        <f>IF(P2274&gt;0,RANK(P2274,(P2274:R2274,S2274:AG2274)),0)</f>
        <v>1</v>
      </c>
      <c r="E2274" s="7">
        <f>IF(Q2274&gt;0,RANK(Q2274,(P2274:R2274,S2274:AG2274)),0)</f>
        <v>0</v>
      </c>
      <c r="F2274" s="7">
        <f>IF(R2274&gt;0,RANK(R2274,(P2274:R2274,S2274:AG2274)),0)</f>
        <v>2</v>
      </c>
      <c r="G2274" s="7">
        <f>IF(S2274&gt;0,RANK(S2274,(P2274:R2274,S2274:AG2274)),0)</f>
        <v>3</v>
      </c>
      <c r="H2274" s="49">
        <f t="shared" si="1239"/>
        <v>8</v>
      </c>
      <c r="I2274" s="178">
        <f t="shared" si="1255"/>
        <v>2.8268551236749116E-2</v>
      </c>
      <c r="J2274" s="2"/>
      <c r="K2274" s="2">
        <f t="shared" si="1240"/>
        <v>0.49469964664310956</v>
      </c>
      <c r="L2274" s="2">
        <f t="shared" si="1241"/>
        <v>0</v>
      </c>
      <c r="M2274" s="2">
        <f t="shared" si="1242"/>
        <v>0.46643109540636041</v>
      </c>
      <c r="N2274" s="2">
        <f t="shared" si="1243"/>
        <v>1.4134275618374558E-2</v>
      </c>
      <c r="O2274" s="2">
        <f t="shared" si="1244"/>
        <v>2.4734982332155531E-2</v>
      </c>
      <c r="P2274" s="1">
        <v>140</v>
      </c>
      <c r="R2274" s="1">
        <v>132</v>
      </c>
      <c r="S2274" s="1">
        <v>4</v>
      </c>
      <c r="V2274" s="1">
        <v>2</v>
      </c>
      <c r="Z2274" s="1">
        <f t="shared" si="1245"/>
        <v>2</v>
      </c>
      <c r="AA2274" s="1">
        <v>1</v>
      </c>
      <c r="AB2274" s="1">
        <v>2</v>
      </c>
      <c r="AC2274" s="1">
        <v>0</v>
      </c>
      <c r="AI2274" s="7">
        <f t="shared" si="1246"/>
        <v>0</v>
      </c>
      <c r="AJ2274" s="7">
        <f t="shared" si="1247"/>
        <v>0</v>
      </c>
      <c r="AK2274" s="7">
        <f t="shared" si="1248"/>
        <v>4</v>
      </c>
      <c r="AL2274" s="7">
        <f t="shared" si="1249"/>
        <v>0</v>
      </c>
      <c r="AM2274" s="2">
        <f t="shared" si="1250"/>
        <v>0</v>
      </c>
      <c r="AN2274" s="2">
        <f t="shared" si="1251"/>
        <v>0</v>
      </c>
      <c r="AO2274" s="2">
        <f t="shared" si="1252"/>
        <v>7.0671378091872791E-3</v>
      </c>
      <c r="AP2274" s="2">
        <f t="shared" si="1253"/>
        <v>0</v>
      </c>
      <c r="AR2274" t="str">
        <f t="shared" si="1256"/>
        <v>Jeff Davis</v>
      </c>
      <c r="AS2274" t="s">
        <v>2</v>
      </c>
      <c r="AT2274" s="182">
        <v>23</v>
      </c>
      <c r="AV2274" s="98">
        <v>48</v>
      </c>
      <c r="AW2274" s="100">
        <v>243</v>
      </c>
      <c r="AX2274" s="106">
        <f t="shared" si="1254"/>
        <v>48243</v>
      </c>
      <c r="AZ2274" s="7" t="s">
        <v>2975</v>
      </c>
      <c r="BA2274" t="s">
        <v>3208</v>
      </c>
      <c r="CD2274">
        <v>2</v>
      </c>
    </row>
    <row r="2275" spans="1:82" hidden="1" outlineLevel="1">
      <c r="A2275" t="s">
        <v>2481</v>
      </c>
      <c r="B2275" t="s">
        <v>2</v>
      </c>
      <c r="C2275" s="1">
        <f t="shared" si="1238"/>
        <v>21562</v>
      </c>
      <c r="D2275" s="7">
        <f>IF(P2275&gt;0,RANK(P2275,(P2275:R2275,S2275:AG2275)),0)</f>
        <v>1</v>
      </c>
      <c r="E2275" s="7">
        <f>IF(Q2275&gt;0,RANK(Q2275,(P2275:R2275,S2275:AG2275)),0)</f>
        <v>0</v>
      </c>
      <c r="F2275" s="7">
        <f>IF(R2275&gt;0,RANK(R2275,(P2275:R2275,S2275:AG2275)),0)</f>
        <v>2</v>
      </c>
      <c r="G2275" s="7">
        <f>IF(S2275&gt;0,RANK(S2275,(P2275:R2275,S2275:AG2275)),0)</f>
        <v>3</v>
      </c>
      <c r="H2275" s="49">
        <f t="shared" si="1239"/>
        <v>12148</v>
      </c>
      <c r="I2275" s="178">
        <f t="shared" si="1255"/>
        <v>0.56339857156107964</v>
      </c>
      <c r="J2275" s="2"/>
      <c r="K2275" s="2">
        <f t="shared" si="1240"/>
        <v>0.76936276783229751</v>
      </c>
      <c r="L2275" s="2">
        <f t="shared" si="1241"/>
        <v>0</v>
      </c>
      <c r="M2275" s="2">
        <f t="shared" si="1242"/>
        <v>0.20596419627121787</v>
      </c>
      <c r="N2275" s="2">
        <f t="shared" si="1243"/>
        <v>7.559595584825155E-3</v>
      </c>
      <c r="O2275" s="2">
        <f t="shared" si="1244"/>
        <v>1.7113440311659463E-2</v>
      </c>
      <c r="P2275" s="1">
        <v>16589</v>
      </c>
      <c r="R2275" s="1">
        <v>4441</v>
      </c>
      <c r="S2275" s="1">
        <v>163</v>
      </c>
      <c r="V2275" s="1">
        <v>74</v>
      </c>
      <c r="Z2275" s="1">
        <f t="shared" si="1245"/>
        <v>89</v>
      </c>
      <c r="AA2275" s="1">
        <v>62</v>
      </c>
      <c r="AB2275" s="1">
        <v>56</v>
      </c>
      <c r="AC2275" s="1">
        <v>88</v>
      </c>
      <c r="AI2275" s="7">
        <f t="shared" si="1246"/>
        <v>0</v>
      </c>
      <c r="AJ2275" s="7">
        <f t="shared" si="1247"/>
        <v>0</v>
      </c>
      <c r="AK2275" s="7">
        <f t="shared" si="1248"/>
        <v>5</v>
      </c>
      <c r="AL2275" s="7">
        <f t="shared" si="1249"/>
        <v>0</v>
      </c>
      <c r="AM2275" s="2">
        <f t="shared" si="1250"/>
        <v>0</v>
      </c>
      <c r="AN2275" s="2">
        <f t="shared" si="1251"/>
        <v>0</v>
      </c>
      <c r="AO2275" s="2">
        <f t="shared" si="1252"/>
        <v>3.4319636397365737E-3</v>
      </c>
      <c r="AP2275" s="2">
        <f t="shared" si="1253"/>
        <v>0</v>
      </c>
      <c r="AR2275" t="str">
        <f t="shared" si="1256"/>
        <v>Jefferson</v>
      </c>
      <c r="AS2275" t="s">
        <v>2</v>
      </c>
      <c r="AT2275" s="182">
        <v>14</v>
      </c>
      <c r="AV2275" s="98">
        <v>48</v>
      </c>
      <c r="AW2275" s="100">
        <v>245</v>
      </c>
      <c r="AX2275" s="106">
        <f t="shared" si="1254"/>
        <v>48245</v>
      </c>
      <c r="AZ2275" s="7" t="s">
        <v>2975</v>
      </c>
      <c r="BA2275" t="s">
        <v>3208</v>
      </c>
      <c r="CD2275">
        <v>89</v>
      </c>
    </row>
    <row r="2276" spans="1:82" hidden="1" outlineLevel="1">
      <c r="A2276" t="s">
        <v>526</v>
      </c>
      <c r="B2276" t="s">
        <v>2</v>
      </c>
      <c r="C2276" s="1">
        <f t="shared" si="1238"/>
        <v>1894</v>
      </c>
      <c r="D2276" s="7">
        <f>IF(P2276&gt;0,RANK(P2276,(P2276:R2276,S2276:AG2276)),0)</f>
        <v>1</v>
      </c>
      <c r="E2276" s="7">
        <f>IF(Q2276&gt;0,RANK(Q2276,(P2276:R2276,S2276:AG2276)),0)</f>
        <v>0</v>
      </c>
      <c r="F2276" s="7">
        <f>IF(R2276&gt;0,RANK(R2276,(P2276:R2276,S2276:AG2276)),0)</f>
        <v>2</v>
      </c>
      <c r="G2276" s="7">
        <f>IF(S2276&gt;0,RANK(S2276,(P2276:R2276,S2276:AG2276)),0)</f>
        <v>5</v>
      </c>
      <c r="H2276" s="49">
        <f t="shared" si="1239"/>
        <v>1065</v>
      </c>
      <c r="I2276" s="178">
        <f t="shared" si="1255"/>
        <v>0.5623020063357973</v>
      </c>
      <c r="J2276" s="2"/>
      <c r="K2276" s="2">
        <f t="shared" si="1240"/>
        <v>0.7502639915522703</v>
      </c>
      <c r="L2276" s="2">
        <f t="shared" si="1241"/>
        <v>0</v>
      </c>
      <c r="M2276" s="2">
        <f t="shared" si="1242"/>
        <v>0.18796198521647306</v>
      </c>
      <c r="N2276" s="2">
        <f t="shared" si="1243"/>
        <v>5.8078141499472019E-3</v>
      </c>
      <c r="O2276" s="2">
        <f t="shared" si="1244"/>
        <v>5.5966209081309434E-2</v>
      </c>
      <c r="P2276" s="1">
        <v>1421</v>
      </c>
      <c r="R2276" s="1">
        <v>356</v>
      </c>
      <c r="S2276" s="1">
        <v>11</v>
      </c>
      <c r="V2276" s="1">
        <v>13</v>
      </c>
      <c r="Z2276" s="1">
        <f t="shared" si="1245"/>
        <v>1</v>
      </c>
      <c r="AA2276" s="1">
        <v>9</v>
      </c>
      <c r="AB2276" s="1">
        <v>3</v>
      </c>
      <c r="AC2276" s="1">
        <v>80</v>
      </c>
      <c r="AI2276" s="7">
        <f t="shared" si="1246"/>
        <v>0</v>
      </c>
      <c r="AJ2276" s="7">
        <f t="shared" si="1247"/>
        <v>0</v>
      </c>
      <c r="AK2276" s="7">
        <f t="shared" si="1248"/>
        <v>3</v>
      </c>
      <c r="AL2276" s="7">
        <f t="shared" si="1249"/>
        <v>0</v>
      </c>
      <c r="AM2276" s="2">
        <f t="shared" si="1250"/>
        <v>0</v>
      </c>
      <c r="AN2276" s="2">
        <f t="shared" si="1251"/>
        <v>0</v>
      </c>
      <c r="AO2276" s="2">
        <f t="shared" si="1252"/>
        <v>6.8637803590285108E-3</v>
      </c>
      <c r="AP2276" s="2">
        <f t="shared" si="1253"/>
        <v>0</v>
      </c>
      <c r="AR2276" t="str">
        <f t="shared" si="1256"/>
        <v>Jim Hogg</v>
      </c>
      <c r="AS2276" t="s">
        <v>2</v>
      </c>
      <c r="AT2276" s="182">
        <v>15</v>
      </c>
      <c r="AV2276" s="98">
        <v>48</v>
      </c>
      <c r="AW2276" s="100">
        <v>247</v>
      </c>
      <c r="AX2276" s="106">
        <f t="shared" si="1254"/>
        <v>48247</v>
      </c>
      <c r="AZ2276" s="7" t="s">
        <v>2975</v>
      </c>
      <c r="BA2276" t="s">
        <v>3208</v>
      </c>
      <c r="CD2276">
        <v>1</v>
      </c>
    </row>
    <row r="2277" spans="1:82" hidden="1" outlineLevel="1">
      <c r="A2277" t="s">
        <v>662</v>
      </c>
      <c r="B2277" t="s">
        <v>2</v>
      </c>
      <c r="C2277" s="1">
        <f t="shared" si="1238"/>
        <v>6553</v>
      </c>
      <c r="D2277" s="7">
        <f>IF(P2277&gt;0,RANK(P2277,(P2277:R2277,S2277:AG2277)),0)</f>
        <v>1</v>
      </c>
      <c r="E2277" s="7">
        <f>IF(Q2277&gt;0,RANK(Q2277,(P2277:R2277,S2277:AG2277)),0)</f>
        <v>0</v>
      </c>
      <c r="F2277" s="7">
        <f>IF(R2277&gt;0,RANK(R2277,(P2277:R2277,S2277:AG2277)),0)</f>
        <v>2</v>
      </c>
      <c r="G2277" s="7">
        <f>IF(S2277&gt;0,RANK(S2277,(P2277:R2277,S2277:AG2277)),0)</f>
        <v>4</v>
      </c>
      <c r="H2277" s="49">
        <f t="shared" si="1239"/>
        <v>3261</v>
      </c>
      <c r="I2277" s="178">
        <f t="shared" si="1255"/>
        <v>0.49763467114298793</v>
      </c>
      <c r="J2277" s="2"/>
      <c r="K2277" s="2">
        <f t="shared" si="1240"/>
        <v>0.71677094460552415</v>
      </c>
      <c r="L2277" s="2">
        <f t="shared" si="1241"/>
        <v>0</v>
      </c>
      <c r="M2277" s="2">
        <f t="shared" si="1242"/>
        <v>0.21913627346253625</v>
      </c>
      <c r="N2277" s="2">
        <f t="shared" si="1243"/>
        <v>8.3931023958492296E-3</v>
      </c>
      <c r="O2277" s="2">
        <f t="shared" si="1244"/>
        <v>5.5699679536090368E-2</v>
      </c>
      <c r="P2277" s="1">
        <v>4697</v>
      </c>
      <c r="R2277" s="1">
        <v>1436</v>
      </c>
      <c r="S2277" s="1">
        <v>55</v>
      </c>
      <c r="V2277" s="1">
        <v>42</v>
      </c>
      <c r="Z2277" s="1">
        <f t="shared" si="1245"/>
        <v>31</v>
      </c>
      <c r="AA2277" s="1">
        <v>33</v>
      </c>
      <c r="AB2277" s="1">
        <v>32</v>
      </c>
      <c r="AC2277" s="1">
        <v>227</v>
      </c>
      <c r="AI2277" s="7">
        <f t="shared" si="1246"/>
        <v>0</v>
      </c>
      <c r="AJ2277" s="7">
        <f t="shared" si="1247"/>
        <v>0</v>
      </c>
      <c r="AK2277" s="7">
        <f t="shared" si="1248"/>
        <v>4</v>
      </c>
      <c r="AL2277" s="7">
        <f t="shared" si="1249"/>
        <v>0</v>
      </c>
      <c r="AM2277" s="2">
        <f t="shared" si="1250"/>
        <v>0</v>
      </c>
      <c r="AN2277" s="2">
        <f t="shared" si="1251"/>
        <v>0</v>
      </c>
      <c r="AO2277" s="2">
        <f t="shared" si="1252"/>
        <v>6.4092781931939574E-3</v>
      </c>
      <c r="AP2277" s="2">
        <f t="shared" si="1253"/>
        <v>0</v>
      </c>
      <c r="AR2277" t="str">
        <f t="shared" si="1256"/>
        <v>Jim Wells</v>
      </c>
      <c r="AS2277" t="s">
        <v>2</v>
      </c>
      <c r="AT2277" s="182">
        <v>34</v>
      </c>
      <c r="AV2277" s="98">
        <v>48</v>
      </c>
      <c r="AW2277" s="100">
        <v>249</v>
      </c>
      <c r="AX2277" s="106">
        <f t="shared" si="1254"/>
        <v>48249</v>
      </c>
      <c r="AZ2277" s="7" t="s">
        <v>2975</v>
      </c>
      <c r="BA2277" t="s">
        <v>3208</v>
      </c>
      <c r="CD2277">
        <v>31</v>
      </c>
    </row>
    <row r="2278" spans="1:82" hidden="1" outlineLevel="1">
      <c r="A2278" t="s">
        <v>1964</v>
      </c>
      <c r="B2278" t="s">
        <v>2</v>
      </c>
      <c r="C2278" s="1">
        <f t="shared" si="1238"/>
        <v>3881</v>
      </c>
      <c r="D2278" s="7">
        <f>IF(P2278&gt;0,RANK(P2278,(P2278:R2278,S2278:AG2278)),0)</f>
        <v>1</v>
      </c>
      <c r="E2278" s="7">
        <f>IF(Q2278&gt;0,RANK(Q2278,(P2278:R2278,S2278:AG2278)),0)</f>
        <v>0</v>
      </c>
      <c r="F2278" s="7">
        <f>IF(R2278&gt;0,RANK(R2278,(P2278:R2278,S2278:AG2278)),0)</f>
        <v>2</v>
      </c>
      <c r="G2278" s="7">
        <f>IF(S2278&gt;0,RANK(S2278,(P2278:R2278,S2278:AG2278)),0)</f>
        <v>4</v>
      </c>
      <c r="H2278" s="49">
        <f t="shared" si="1239"/>
        <v>705</v>
      </c>
      <c r="I2278" s="178">
        <f t="shared" si="1255"/>
        <v>0.1816542128317444</v>
      </c>
      <c r="J2278" s="2"/>
      <c r="K2278" s="2">
        <f t="shared" si="1240"/>
        <v>0.5851584643133213</v>
      </c>
      <c r="L2278" s="2">
        <f t="shared" si="1241"/>
        <v>0</v>
      </c>
      <c r="M2278" s="2">
        <f t="shared" si="1242"/>
        <v>0.40350425148157693</v>
      </c>
      <c r="N2278" s="2">
        <f t="shared" si="1243"/>
        <v>2.5766555011594952E-3</v>
      </c>
      <c r="O2278" s="2">
        <f t="shared" si="1244"/>
        <v>8.7606287039422772E-3</v>
      </c>
      <c r="P2278" s="1">
        <v>2271</v>
      </c>
      <c r="R2278" s="1">
        <v>1566</v>
      </c>
      <c r="S2278" s="1">
        <v>10</v>
      </c>
      <c r="V2278" s="1">
        <v>13</v>
      </c>
      <c r="Z2278" s="1">
        <f t="shared" si="1245"/>
        <v>1</v>
      </c>
      <c r="AA2278" s="1">
        <v>8</v>
      </c>
      <c r="AB2278" s="1">
        <v>6</v>
      </c>
      <c r="AC2278" s="1">
        <v>6</v>
      </c>
      <c r="AI2278" s="7">
        <f t="shared" si="1246"/>
        <v>0</v>
      </c>
      <c r="AJ2278" s="7">
        <f t="shared" si="1247"/>
        <v>0</v>
      </c>
      <c r="AK2278" s="7">
        <f t="shared" si="1248"/>
        <v>3</v>
      </c>
      <c r="AL2278" s="7">
        <f t="shared" si="1249"/>
        <v>0</v>
      </c>
      <c r="AM2278" s="2">
        <f t="shared" si="1250"/>
        <v>0</v>
      </c>
      <c r="AN2278" s="2">
        <f t="shared" si="1251"/>
        <v>0</v>
      </c>
      <c r="AO2278" s="2">
        <f t="shared" si="1252"/>
        <v>3.3496521515073434E-3</v>
      </c>
      <c r="AP2278" s="2">
        <f t="shared" si="1253"/>
        <v>0</v>
      </c>
      <c r="AR2278" t="str">
        <f t="shared" si="1256"/>
        <v>Johnson</v>
      </c>
      <c r="AS2278" t="s">
        <v>2</v>
      </c>
      <c r="AT2278" s="182">
        <v>25</v>
      </c>
      <c r="AV2278" s="98">
        <v>48</v>
      </c>
      <c r="AW2278" s="100">
        <v>251</v>
      </c>
      <c r="AX2278" s="106">
        <f t="shared" si="1254"/>
        <v>48251</v>
      </c>
      <c r="AZ2278" s="7" t="s">
        <v>2975</v>
      </c>
      <c r="BA2278" t="s">
        <v>3208</v>
      </c>
      <c r="CD2278">
        <v>1</v>
      </c>
    </row>
    <row r="2279" spans="1:82" hidden="1" outlineLevel="1">
      <c r="A2279" t="s">
        <v>358</v>
      </c>
      <c r="B2279" t="s">
        <v>2</v>
      </c>
      <c r="C2279" s="1">
        <f t="shared" si="1238"/>
        <v>274</v>
      </c>
      <c r="D2279" s="7">
        <f>IF(P2279&gt;0,RANK(P2279,(P2279:R2279,S2279:AG2279)),0)</f>
        <v>1</v>
      </c>
      <c r="E2279" s="7">
        <f>IF(Q2279&gt;0,RANK(Q2279,(P2279:R2279,S2279:AG2279)),0)</f>
        <v>0</v>
      </c>
      <c r="F2279" s="7">
        <f>IF(R2279&gt;0,RANK(R2279,(P2279:R2279,S2279:AG2279)),0)</f>
        <v>2</v>
      </c>
      <c r="G2279" s="7">
        <f>IF(S2279&gt;0,RANK(S2279,(P2279:R2279,S2279:AG2279)),0)</f>
        <v>4</v>
      </c>
      <c r="H2279" s="49">
        <f t="shared" si="1239"/>
        <v>78</v>
      </c>
      <c r="I2279" s="178">
        <f t="shared" si="1255"/>
        <v>0.28467153284671531</v>
      </c>
      <c r="J2279" s="2"/>
      <c r="K2279" s="2">
        <f t="shared" si="1240"/>
        <v>0.63138686131386856</v>
      </c>
      <c r="L2279" s="2">
        <f t="shared" si="1241"/>
        <v>0</v>
      </c>
      <c r="M2279" s="2">
        <f t="shared" si="1242"/>
        <v>0.34671532846715331</v>
      </c>
      <c r="N2279" s="2">
        <f t="shared" si="1243"/>
        <v>3.6496350364963502E-3</v>
      </c>
      <c r="O2279" s="2">
        <f t="shared" si="1244"/>
        <v>1.8248175182481782E-2</v>
      </c>
      <c r="P2279" s="1">
        <v>173</v>
      </c>
      <c r="R2279" s="1">
        <v>95</v>
      </c>
      <c r="S2279" s="1">
        <v>1</v>
      </c>
      <c r="V2279" s="1">
        <v>1</v>
      </c>
      <c r="Z2279" s="1">
        <f t="shared" si="1245"/>
        <v>1</v>
      </c>
      <c r="AA2279" s="1">
        <v>3</v>
      </c>
      <c r="AB2279" s="1">
        <v>0</v>
      </c>
      <c r="AC2279" s="1">
        <v>0</v>
      </c>
      <c r="AI2279" s="7">
        <f t="shared" si="1246"/>
        <v>0</v>
      </c>
      <c r="AJ2279" s="7">
        <f t="shared" si="1247"/>
        <v>0</v>
      </c>
      <c r="AK2279" s="7">
        <f t="shared" si="1248"/>
        <v>3</v>
      </c>
      <c r="AL2279" s="7">
        <f t="shared" si="1249"/>
        <v>0</v>
      </c>
      <c r="AM2279" s="2">
        <f t="shared" si="1250"/>
        <v>0</v>
      </c>
      <c r="AN2279" s="2">
        <f t="shared" si="1251"/>
        <v>0</v>
      </c>
      <c r="AO2279" s="2">
        <f t="shared" si="1252"/>
        <v>3.6496350364963502E-3</v>
      </c>
      <c r="AP2279" s="2">
        <f t="shared" si="1253"/>
        <v>0</v>
      </c>
      <c r="AR2279" t="str">
        <f t="shared" si="1256"/>
        <v>Jones</v>
      </c>
      <c r="AS2279" t="s">
        <v>2</v>
      </c>
      <c r="AT2279" s="182">
        <v>19</v>
      </c>
      <c r="AV2279" s="98">
        <v>48</v>
      </c>
      <c r="AW2279" s="100">
        <v>253</v>
      </c>
      <c r="AX2279" s="106">
        <f t="shared" si="1254"/>
        <v>48253</v>
      </c>
      <c r="AZ2279" s="7" t="s">
        <v>2975</v>
      </c>
      <c r="BA2279" t="s">
        <v>3208</v>
      </c>
      <c r="CD2279">
        <v>1</v>
      </c>
    </row>
    <row r="2280" spans="1:82" hidden="1" outlineLevel="1">
      <c r="A2280" t="s">
        <v>1402</v>
      </c>
      <c r="B2280" t="s">
        <v>2</v>
      </c>
      <c r="C2280" s="1">
        <f t="shared" si="1238"/>
        <v>1371</v>
      </c>
      <c r="D2280" s="7">
        <f>IF(P2280&gt;0,RANK(P2280,(P2280:R2280,S2280:AG2280)),0)</f>
        <v>1</v>
      </c>
      <c r="E2280" s="7">
        <f>IF(Q2280&gt;0,RANK(Q2280,(P2280:R2280,S2280:AG2280)),0)</f>
        <v>0</v>
      </c>
      <c r="F2280" s="7">
        <f>IF(R2280&gt;0,RANK(R2280,(P2280:R2280,S2280:AG2280)),0)</f>
        <v>2</v>
      </c>
      <c r="G2280" s="7">
        <f>IF(S2280&gt;0,RANK(S2280,(P2280:R2280,S2280:AG2280)),0)</f>
        <v>4</v>
      </c>
      <c r="H2280" s="49">
        <f t="shared" si="1239"/>
        <v>247</v>
      </c>
      <c r="I2280" s="178">
        <f t="shared" si="1255"/>
        <v>0.18016046681254558</v>
      </c>
      <c r="J2280" s="2"/>
      <c r="K2280" s="2">
        <f t="shared" si="1240"/>
        <v>0.52954048140043763</v>
      </c>
      <c r="L2280" s="2">
        <f t="shared" si="1241"/>
        <v>0</v>
      </c>
      <c r="M2280" s="2">
        <f t="shared" si="1242"/>
        <v>0.34938001458789203</v>
      </c>
      <c r="N2280" s="2">
        <f t="shared" si="1243"/>
        <v>3.3552151714077313E-2</v>
      </c>
      <c r="O2280" s="2">
        <f t="shared" si="1244"/>
        <v>8.7527352297593022E-2</v>
      </c>
      <c r="P2280" s="1">
        <v>726</v>
      </c>
      <c r="R2280" s="1">
        <v>479</v>
      </c>
      <c r="S2280" s="1">
        <v>46</v>
      </c>
      <c r="V2280" s="1">
        <v>47</v>
      </c>
      <c r="Z2280" s="1">
        <f t="shared" si="1245"/>
        <v>8</v>
      </c>
      <c r="AA2280" s="1">
        <v>19</v>
      </c>
      <c r="AB2280" s="1">
        <v>17</v>
      </c>
      <c r="AC2280" s="1">
        <v>29</v>
      </c>
      <c r="AI2280" s="7">
        <f t="shared" si="1246"/>
        <v>0</v>
      </c>
      <c r="AJ2280" s="7">
        <f t="shared" si="1247"/>
        <v>0</v>
      </c>
      <c r="AK2280" s="7">
        <f t="shared" si="1248"/>
        <v>3</v>
      </c>
      <c r="AL2280" s="7">
        <f t="shared" si="1249"/>
        <v>0</v>
      </c>
      <c r="AM2280" s="2">
        <f t="shared" si="1250"/>
        <v>0</v>
      </c>
      <c r="AN2280" s="2">
        <f t="shared" si="1251"/>
        <v>0</v>
      </c>
      <c r="AO2280" s="2">
        <f t="shared" si="1252"/>
        <v>3.4281546316557256E-2</v>
      </c>
      <c r="AP2280" s="2">
        <f t="shared" si="1253"/>
        <v>0</v>
      </c>
      <c r="AR2280" t="str">
        <f t="shared" si="1256"/>
        <v>Karnes</v>
      </c>
      <c r="AS2280" t="s">
        <v>2</v>
      </c>
      <c r="AT2280" s="182">
        <v>15</v>
      </c>
      <c r="AV2280" s="98">
        <v>48</v>
      </c>
      <c r="AW2280" s="100">
        <v>255</v>
      </c>
      <c r="AX2280" s="106">
        <f t="shared" si="1254"/>
        <v>48255</v>
      </c>
      <c r="AZ2280" s="7" t="s">
        <v>2975</v>
      </c>
      <c r="BA2280" t="s">
        <v>3208</v>
      </c>
      <c r="CD2280">
        <v>8</v>
      </c>
    </row>
    <row r="2281" spans="1:82" hidden="1" outlineLevel="1">
      <c r="A2281" t="s">
        <v>1076</v>
      </c>
      <c r="B2281" t="s">
        <v>2</v>
      </c>
      <c r="C2281" s="1">
        <f t="shared" ref="C2281:C2344" si="1257">SUM(P2281:AG2281)</f>
        <v>3208</v>
      </c>
      <c r="D2281" s="7">
        <f>IF(P2281&gt;0,RANK(P2281,(P2281:R2281,S2281:AG2281)),0)</f>
        <v>1</v>
      </c>
      <c r="E2281" s="7">
        <f>IF(Q2281&gt;0,RANK(Q2281,(P2281:R2281,S2281:AG2281)),0)</f>
        <v>0</v>
      </c>
      <c r="F2281" s="7">
        <f>IF(R2281&gt;0,RANK(R2281,(P2281:R2281,S2281:AG2281)),0)</f>
        <v>2</v>
      </c>
      <c r="G2281" s="7">
        <f>IF(S2281&gt;0,RANK(S2281,(P2281:R2281,S2281:AG2281)),0)</f>
        <v>3</v>
      </c>
      <c r="H2281" s="49">
        <f t="shared" ref="H2281:H2344" si="1258">MAX(P2281:Y2281)-LARGE(P2281:Y2281,2)</f>
        <v>1283</v>
      </c>
      <c r="I2281" s="178">
        <f t="shared" si="1255"/>
        <v>0.39993765586034913</v>
      </c>
      <c r="J2281" s="2"/>
      <c r="K2281" s="2">
        <f t="shared" ref="K2281:K2344" si="1259">IF($C2281=0,"-",P2281/$C2281)</f>
        <v>0.69638403990024933</v>
      </c>
      <c r="L2281" s="2">
        <f t="shared" ref="L2281:L2344" si="1260">IF($C2281=0,"-",Q2281/$C2281)</f>
        <v>0</v>
      </c>
      <c r="M2281" s="2">
        <f t="shared" ref="M2281:M2344" si="1261">IF($C2281=0,"-",R2281/$C2281)</f>
        <v>0.29644638403990026</v>
      </c>
      <c r="N2281" s="2">
        <f t="shared" ref="N2281:N2344" si="1262">IF($C2281=0,"-",S2281/$C2281)</f>
        <v>2.8054862842892768E-3</v>
      </c>
      <c r="O2281" s="2">
        <f t="shared" ref="O2281:O2344" si="1263">IF(C2281=0,"-",(1-K2281-L2281-M2281-N2281))</f>
        <v>4.364089775561136E-3</v>
      </c>
      <c r="P2281" s="1">
        <v>2234</v>
      </c>
      <c r="R2281" s="1">
        <v>951</v>
      </c>
      <c r="S2281" s="1">
        <v>9</v>
      </c>
      <c r="V2281" s="1">
        <v>4</v>
      </c>
      <c r="Z2281" s="1">
        <f t="shared" ref="Z2281:Z2344" si="1264">SUM(BE2281:CN2281)</f>
        <v>2</v>
      </c>
      <c r="AA2281" s="1">
        <v>2</v>
      </c>
      <c r="AB2281" s="1">
        <v>3</v>
      </c>
      <c r="AC2281" s="1">
        <v>3</v>
      </c>
      <c r="AI2281" s="7">
        <f t="shared" ref="AI2281:AI2344" si="1265">IF(T2281&gt;0,RANK(T2281,(P2281:Z2281)),0)</f>
        <v>0</v>
      </c>
      <c r="AJ2281" s="7">
        <f t="shared" ref="AJ2281:AJ2344" si="1266">IF(U2281&gt;0,RANK(U2281,(P2281:Z2281)),0)</f>
        <v>0</v>
      </c>
      <c r="AK2281" s="7">
        <f t="shared" ref="AK2281:AK2344" si="1267">IF(V2281&gt;0,RANK(V2281,(P2281:Z2281)),0)</f>
        <v>4</v>
      </c>
      <c r="AL2281" s="7">
        <f t="shared" ref="AL2281:AL2344" si="1268">IF(W2281&gt;0,RANK(W2281,(P2281:Z2281)),0)</f>
        <v>0</v>
      </c>
      <c r="AM2281" s="2">
        <f t="shared" ref="AM2281:AM2344" si="1269">IF($C2281=0,"-",T2281/$C2281)</f>
        <v>0</v>
      </c>
      <c r="AN2281" s="2">
        <f t="shared" ref="AN2281:AN2344" si="1270">IF($C2281=0,"-",U2281/$C2281)</f>
        <v>0</v>
      </c>
      <c r="AO2281" s="2">
        <f t="shared" ref="AO2281:AO2344" si="1271">IF($C2281=0,"-",V2281/$C2281)</f>
        <v>1.2468827930174563E-3</v>
      </c>
      <c r="AP2281" s="2">
        <f t="shared" ref="AP2281:AP2344" si="1272">IF($C2281=0,"-",W2281/$C2281)</f>
        <v>0</v>
      </c>
      <c r="AR2281" t="str">
        <f t="shared" si="1256"/>
        <v>Kaufman</v>
      </c>
      <c r="AS2281" t="s">
        <v>2</v>
      </c>
      <c r="AT2281" s="182">
        <v>5</v>
      </c>
      <c r="AV2281" s="98">
        <v>48</v>
      </c>
      <c r="AW2281" s="100">
        <v>257</v>
      </c>
      <c r="AX2281" s="106">
        <f t="shared" ref="AX2281:AX2344" si="1273">AV2281*1000+AW2281</f>
        <v>48257</v>
      </c>
      <c r="AZ2281" s="7" t="s">
        <v>2975</v>
      </c>
      <c r="BA2281" t="s">
        <v>3208</v>
      </c>
      <c r="CD2281">
        <v>2</v>
      </c>
    </row>
    <row r="2282" spans="1:82" hidden="1" outlineLevel="1">
      <c r="A2282" t="s">
        <v>844</v>
      </c>
      <c r="B2282" t="s">
        <v>2</v>
      </c>
      <c r="C2282" s="1">
        <f t="shared" si="1257"/>
        <v>1141</v>
      </c>
      <c r="D2282" s="7">
        <f>IF(P2282&gt;0,RANK(P2282,(P2282:R2282,S2282:AG2282)),0)</f>
        <v>1</v>
      </c>
      <c r="E2282" s="7">
        <f>IF(Q2282&gt;0,RANK(Q2282,(P2282:R2282,S2282:AG2282)),0)</f>
        <v>0</v>
      </c>
      <c r="F2282" s="7">
        <f>IF(R2282&gt;0,RANK(R2282,(P2282:R2282,S2282:AG2282)),0)</f>
        <v>2</v>
      </c>
      <c r="G2282" s="7">
        <f>IF(S2282&gt;0,RANK(S2282,(P2282:R2282,S2282:AG2282)),0)</f>
        <v>3</v>
      </c>
      <c r="H2282" s="49">
        <f t="shared" si="1258"/>
        <v>150</v>
      </c>
      <c r="I2282" s="178">
        <f t="shared" si="1255"/>
        <v>0.13146362839614373</v>
      </c>
      <c r="J2282" s="2"/>
      <c r="K2282" s="2">
        <f t="shared" si="1259"/>
        <v>0.5617879053461875</v>
      </c>
      <c r="L2282" s="2">
        <f t="shared" si="1260"/>
        <v>0</v>
      </c>
      <c r="M2282" s="2">
        <f t="shared" si="1261"/>
        <v>0.43032427695004383</v>
      </c>
      <c r="N2282" s="2">
        <f t="shared" si="1262"/>
        <v>2.6292725679228747E-3</v>
      </c>
      <c r="O2282" s="2">
        <f t="shared" si="1263"/>
        <v>5.2585451358457989E-3</v>
      </c>
      <c r="P2282" s="1">
        <v>641</v>
      </c>
      <c r="R2282" s="1">
        <v>491</v>
      </c>
      <c r="S2282" s="1">
        <v>3</v>
      </c>
      <c r="V2282" s="1">
        <v>0</v>
      </c>
      <c r="Z2282" s="1">
        <f t="shared" si="1264"/>
        <v>1</v>
      </c>
      <c r="AA2282" s="1">
        <v>1</v>
      </c>
      <c r="AB2282" s="1">
        <v>2</v>
      </c>
      <c r="AC2282" s="1">
        <v>2</v>
      </c>
      <c r="AI2282" s="7">
        <f t="shared" si="1265"/>
        <v>0</v>
      </c>
      <c r="AJ2282" s="7">
        <f t="shared" si="1266"/>
        <v>0</v>
      </c>
      <c r="AK2282" s="7">
        <f t="shared" si="1267"/>
        <v>0</v>
      </c>
      <c r="AL2282" s="7">
        <f t="shared" si="1268"/>
        <v>0</v>
      </c>
      <c r="AM2282" s="2">
        <f t="shared" si="1269"/>
        <v>0</v>
      </c>
      <c r="AN2282" s="2">
        <f t="shared" si="1270"/>
        <v>0</v>
      </c>
      <c r="AO2282" s="2">
        <f t="shared" si="1271"/>
        <v>0</v>
      </c>
      <c r="AP2282" s="2">
        <f t="shared" si="1272"/>
        <v>0</v>
      </c>
      <c r="AR2282" t="str">
        <f t="shared" si="1256"/>
        <v>Kendall</v>
      </c>
      <c r="AS2282" t="s">
        <v>2</v>
      </c>
      <c r="AT2282" s="182">
        <v>21</v>
      </c>
      <c r="AV2282" s="98">
        <v>48</v>
      </c>
      <c r="AW2282" s="100">
        <v>259</v>
      </c>
      <c r="AX2282" s="106">
        <f t="shared" si="1273"/>
        <v>48259</v>
      </c>
      <c r="AZ2282" s="7" t="s">
        <v>2975</v>
      </c>
      <c r="BA2282" t="s">
        <v>3208</v>
      </c>
      <c r="CD2282">
        <v>1</v>
      </c>
    </row>
    <row r="2283" spans="1:82" hidden="1" outlineLevel="1">
      <c r="A2283" t="s">
        <v>446</v>
      </c>
      <c r="B2283" t="s">
        <v>2</v>
      </c>
      <c r="C2283" s="1">
        <f t="shared" si="1257"/>
        <v>106</v>
      </c>
      <c r="D2283" s="7">
        <f>IF(P2283&gt;0,RANK(P2283,(P2283:R2283,S2283:AG2283)),0)</f>
        <v>1</v>
      </c>
      <c r="E2283" s="7">
        <f>IF(Q2283&gt;0,RANK(Q2283,(P2283:R2283,S2283:AG2283)),0)</f>
        <v>0</v>
      </c>
      <c r="F2283" s="7">
        <f>IF(R2283&gt;0,RANK(R2283,(P2283:R2283,S2283:AG2283)),0)</f>
        <v>2</v>
      </c>
      <c r="G2283" s="7">
        <f>IF(S2283&gt;0,RANK(S2283,(P2283:R2283,S2283:AG2283)),0)</f>
        <v>4</v>
      </c>
      <c r="H2283" s="49">
        <f t="shared" si="1258"/>
        <v>31</v>
      </c>
      <c r="I2283" s="178">
        <f t="shared" si="1255"/>
        <v>0.29245283018867924</v>
      </c>
      <c r="J2283" s="2"/>
      <c r="K2283" s="2">
        <f t="shared" si="1259"/>
        <v>0.59433962264150941</v>
      </c>
      <c r="L2283" s="2">
        <f t="shared" si="1260"/>
        <v>0</v>
      </c>
      <c r="M2283" s="2">
        <f t="shared" si="1261"/>
        <v>0.30188679245283018</v>
      </c>
      <c r="N2283" s="2">
        <f t="shared" si="1262"/>
        <v>1.8867924528301886E-2</v>
      </c>
      <c r="O2283" s="2">
        <f t="shared" si="1263"/>
        <v>8.4905660377358527E-2</v>
      </c>
      <c r="P2283" s="1">
        <v>63</v>
      </c>
      <c r="R2283" s="1">
        <v>32</v>
      </c>
      <c r="S2283" s="1">
        <v>2</v>
      </c>
      <c r="V2283" s="1">
        <v>0</v>
      </c>
      <c r="Z2283" s="1">
        <f t="shared" si="1264"/>
        <v>0</v>
      </c>
      <c r="AA2283" s="1">
        <v>1</v>
      </c>
      <c r="AB2283" s="1">
        <v>2</v>
      </c>
      <c r="AC2283" s="1">
        <v>6</v>
      </c>
      <c r="AI2283" s="7">
        <f t="shared" si="1265"/>
        <v>0</v>
      </c>
      <c r="AJ2283" s="7">
        <f t="shared" si="1266"/>
        <v>0</v>
      </c>
      <c r="AK2283" s="7">
        <f t="shared" si="1267"/>
        <v>0</v>
      </c>
      <c r="AL2283" s="7">
        <f t="shared" si="1268"/>
        <v>0</v>
      </c>
      <c r="AM2283" s="2">
        <f t="shared" si="1269"/>
        <v>0</v>
      </c>
      <c r="AN2283" s="2">
        <f t="shared" si="1270"/>
        <v>0</v>
      </c>
      <c r="AO2283" s="2">
        <f t="shared" si="1271"/>
        <v>0</v>
      </c>
      <c r="AP2283" s="2">
        <f t="shared" si="1272"/>
        <v>0</v>
      </c>
      <c r="AR2283" t="str">
        <f t="shared" si="1256"/>
        <v>Kenedy</v>
      </c>
      <c r="AS2283" t="s">
        <v>2</v>
      </c>
      <c r="AT2283" s="182">
        <v>34</v>
      </c>
      <c r="AV2283" s="98">
        <v>48</v>
      </c>
      <c r="AW2283" s="100">
        <v>261</v>
      </c>
      <c r="AX2283" s="106">
        <f t="shared" si="1273"/>
        <v>48261</v>
      </c>
      <c r="AZ2283" s="7" t="s">
        <v>2975</v>
      </c>
      <c r="BA2283" t="s">
        <v>3208</v>
      </c>
      <c r="CD2283">
        <v>0</v>
      </c>
    </row>
    <row r="2284" spans="1:82" hidden="1" outlineLevel="1">
      <c r="A2284" t="s">
        <v>1845</v>
      </c>
      <c r="B2284" t="s">
        <v>2</v>
      </c>
      <c r="C2284" s="1">
        <f t="shared" si="1257"/>
        <v>60</v>
      </c>
      <c r="D2284" s="7">
        <f>IF(P2284&gt;0,RANK(P2284,(P2284:R2284,S2284:AG2284)),0)</f>
        <v>2</v>
      </c>
      <c r="E2284" s="7">
        <f>IF(Q2284&gt;0,RANK(Q2284,(P2284:R2284,S2284:AG2284)),0)</f>
        <v>0</v>
      </c>
      <c r="F2284" s="7">
        <f>IF(R2284&gt;0,RANK(R2284,(P2284:R2284,S2284:AG2284)),0)</f>
        <v>1</v>
      </c>
      <c r="G2284" s="7">
        <f>IF(S2284&gt;0,RANK(S2284,(P2284:R2284,S2284:AG2284)),0)</f>
        <v>4</v>
      </c>
      <c r="H2284" s="49">
        <f t="shared" si="1258"/>
        <v>6</v>
      </c>
      <c r="I2284" s="178">
        <f t="shared" si="1255"/>
        <v>0.1</v>
      </c>
      <c r="J2284" s="2"/>
      <c r="K2284" s="2">
        <f t="shared" si="1259"/>
        <v>0.36666666666666664</v>
      </c>
      <c r="L2284" s="2">
        <f t="shared" si="1260"/>
        <v>0</v>
      </c>
      <c r="M2284" s="2">
        <f t="shared" si="1261"/>
        <v>0.46666666666666667</v>
      </c>
      <c r="N2284" s="2">
        <f t="shared" si="1262"/>
        <v>0.05</v>
      </c>
      <c r="O2284" s="2">
        <f t="shared" si="1263"/>
        <v>0.11666666666666663</v>
      </c>
      <c r="P2284" s="1">
        <v>22</v>
      </c>
      <c r="R2284" s="1">
        <v>28</v>
      </c>
      <c r="S2284" s="1">
        <v>3</v>
      </c>
      <c r="V2284" s="1">
        <v>1</v>
      </c>
      <c r="Z2284" s="1">
        <f t="shared" si="1264"/>
        <v>0</v>
      </c>
      <c r="AA2284" s="1">
        <v>4</v>
      </c>
      <c r="AB2284" s="1">
        <v>1</v>
      </c>
      <c r="AC2284" s="1">
        <v>1</v>
      </c>
      <c r="AI2284" s="7">
        <f t="shared" si="1265"/>
        <v>0</v>
      </c>
      <c r="AJ2284" s="7">
        <f t="shared" si="1266"/>
        <v>0</v>
      </c>
      <c r="AK2284" s="7">
        <f t="shared" si="1267"/>
        <v>4</v>
      </c>
      <c r="AL2284" s="7">
        <f t="shared" si="1268"/>
        <v>0</v>
      </c>
      <c r="AM2284" s="2">
        <f t="shared" si="1269"/>
        <v>0</v>
      </c>
      <c r="AN2284" s="2">
        <f t="shared" si="1270"/>
        <v>0</v>
      </c>
      <c r="AO2284" s="2">
        <f t="shared" si="1271"/>
        <v>1.6666666666666666E-2</v>
      </c>
      <c r="AP2284" s="2">
        <f t="shared" si="1272"/>
        <v>0</v>
      </c>
      <c r="AR2284" t="str">
        <f t="shared" si="1256"/>
        <v>Kent</v>
      </c>
      <c r="AS2284" t="s">
        <v>2</v>
      </c>
      <c r="AT2284" s="182">
        <v>19</v>
      </c>
      <c r="AV2284" s="98">
        <v>48</v>
      </c>
      <c r="AW2284" s="100">
        <v>263</v>
      </c>
      <c r="AX2284" s="106">
        <f t="shared" si="1273"/>
        <v>48263</v>
      </c>
      <c r="AZ2284" s="7" t="s">
        <v>2975</v>
      </c>
      <c r="BA2284" t="s">
        <v>3208</v>
      </c>
      <c r="CD2284">
        <v>0</v>
      </c>
    </row>
    <row r="2285" spans="1:82" hidden="1" outlineLevel="1">
      <c r="A2285" t="s">
        <v>231</v>
      </c>
      <c r="B2285" t="s">
        <v>2</v>
      </c>
      <c r="C2285" s="1">
        <f t="shared" si="1257"/>
        <v>1748</v>
      </c>
      <c r="D2285" s="7">
        <f>IF(P2285&gt;0,RANK(P2285,(P2285:R2285,S2285:AG2285)),0)</f>
        <v>1</v>
      </c>
      <c r="E2285" s="7">
        <f>IF(Q2285&gt;0,RANK(Q2285,(P2285:R2285,S2285:AG2285)),0)</f>
        <v>0</v>
      </c>
      <c r="F2285" s="7">
        <f>IF(R2285&gt;0,RANK(R2285,(P2285:R2285,S2285:AG2285)),0)</f>
        <v>2</v>
      </c>
      <c r="G2285" s="7">
        <f>IF(S2285&gt;0,RANK(S2285,(P2285:R2285,S2285:AG2285)),0)</f>
        <v>3</v>
      </c>
      <c r="H2285" s="49">
        <f t="shared" si="1258"/>
        <v>311</v>
      </c>
      <c r="I2285" s="178">
        <f t="shared" si="1255"/>
        <v>0.17791762013729978</v>
      </c>
      <c r="J2285" s="2"/>
      <c r="K2285" s="2">
        <f t="shared" si="1259"/>
        <v>0.58352402745995424</v>
      </c>
      <c r="L2285" s="2">
        <f t="shared" si="1260"/>
        <v>0</v>
      </c>
      <c r="M2285" s="2">
        <f t="shared" si="1261"/>
        <v>0.40560640732265446</v>
      </c>
      <c r="N2285" s="2">
        <f t="shared" si="1262"/>
        <v>6.8649885583524023E-3</v>
      </c>
      <c r="O2285" s="2">
        <f t="shared" si="1263"/>
        <v>4.0045766590388948E-3</v>
      </c>
      <c r="P2285" s="1">
        <v>1020</v>
      </c>
      <c r="R2285" s="1">
        <v>709</v>
      </c>
      <c r="S2285" s="1">
        <v>12</v>
      </c>
      <c r="V2285" s="1">
        <v>0</v>
      </c>
      <c r="Z2285" s="1">
        <f t="shared" si="1264"/>
        <v>0</v>
      </c>
      <c r="AA2285" s="1">
        <v>1</v>
      </c>
      <c r="AB2285" s="1">
        <v>2</v>
      </c>
      <c r="AC2285" s="1">
        <v>4</v>
      </c>
      <c r="AI2285" s="7">
        <f t="shared" si="1265"/>
        <v>0</v>
      </c>
      <c r="AJ2285" s="7">
        <f t="shared" si="1266"/>
        <v>0</v>
      </c>
      <c r="AK2285" s="7">
        <f t="shared" si="1267"/>
        <v>0</v>
      </c>
      <c r="AL2285" s="7">
        <f t="shared" si="1268"/>
        <v>0</v>
      </c>
      <c r="AM2285" s="2">
        <f t="shared" si="1269"/>
        <v>0</v>
      </c>
      <c r="AN2285" s="2">
        <f t="shared" si="1270"/>
        <v>0</v>
      </c>
      <c r="AO2285" s="2">
        <f t="shared" si="1271"/>
        <v>0</v>
      </c>
      <c r="AP2285" s="2">
        <f t="shared" si="1272"/>
        <v>0</v>
      </c>
      <c r="AR2285" t="str">
        <f t="shared" si="1256"/>
        <v>Kerr</v>
      </c>
      <c r="AS2285" t="s">
        <v>2</v>
      </c>
      <c r="AT2285" s="182">
        <v>21</v>
      </c>
      <c r="AV2285" s="98">
        <v>48</v>
      </c>
      <c r="AW2285" s="100">
        <v>265</v>
      </c>
      <c r="AX2285" s="106">
        <f t="shared" si="1273"/>
        <v>48265</v>
      </c>
      <c r="AZ2285" s="7" t="s">
        <v>2975</v>
      </c>
      <c r="BA2285" t="s">
        <v>3208</v>
      </c>
      <c r="CD2285">
        <v>0</v>
      </c>
    </row>
    <row r="2286" spans="1:82" hidden="1" outlineLevel="1">
      <c r="A2286" t="s">
        <v>46</v>
      </c>
      <c r="B2286" t="s">
        <v>2</v>
      </c>
      <c r="C2286" s="1">
        <f t="shared" si="1257"/>
        <v>65</v>
      </c>
      <c r="D2286" s="7">
        <f>IF(P2286&gt;0,RANK(P2286,(P2286:R2286,S2286:AG2286)),0)</f>
        <v>2</v>
      </c>
      <c r="E2286" s="7">
        <f>IF(Q2286&gt;0,RANK(Q2286,(P2286:R2286,S2286:AG2286)),0)</f>
        <v>0</v>
      </c>
      <c r="F2286" s="7">
        <f>IF(R2286&gt;0,RANK(R2286,(P2286:R2286,S2286:AG2286)),0)</f>
        <v>1</v>
      </c>
      <c r="G2286" s="7">
        <f>IF(S2286&gt;0,RANK(S2286,(P2286:R2286,S2286:AG2286)),0)</f>
        <v>0</v>
      </c>
      <c r="H2286" s="49">
        <f t="shared" si="1258"/>
        <v>5</v>
      </c>
      <c r="I2286" s="178">
        <f t="shared" si="1255"/>
        <v>7.6923076923076927E-2</v>
      </c>
      <c r="J2286" s="2"/>
      <c r="K2286" s="2">
        <f t="shared" si="1259"/>
        <v>0.44615384615384618</v>
      </c>
      <c r="L2286" s="2">
        <f t="shared" si="1260"/>
        <v>0</v>
      </c>
      <c r="M2286" s="2">
        <f t="shared" si="1261"/>
        <v>0.52307692307692311</v>
      </c>
      <c r="N2286" s="2">
        <f t="shared" si="1262"/>
        <v>0</v>
      </c>
      <c r="O2286" s="2">
        <f t="shared" si="1263"/>
        <v>3.0769230769230771E-2</v>
      </c>
      <c r="P2286" s="1">
        <v>29</v>
      </c>
      <c r="R2286" s="1">
        <v>34</v>
      </c>
      <c r="S2286" s="1">
        <v>0</v>
      </c>
      <c r="V2286" s="1">
        <v>1</v>
      </c>
      <c r="Z2286" s="1">
        <f t="shared" si="1264"/>
        <v>0</v>
      </c>
      <c r="AA2286" s="1">
        <v>1</v>
      </c>
      <c r="AB2286" s="1">
        <v>0</v>
      </c>
      <c r="AC2286" s="1">
        <v>0</v>
      </c>
      <c r="AI2286" s="7">
        <f t="shared" si="1265"/>
        <v>0</v>
      </c>
      <c r="AJ2286" s="7">
        <f t="shared" si="1266"/>
        <v>0</v>
      </c>
      <c r="AK2286" s="7">
        <f t="shared" si="1267"/>
        <v>3</v>
      </c>
      <c r="AL2286" s="7">
        <f t="shared" si="1268"/>
        <v>0</v>
      </c>
      <c r="AM2286" s="2">
        <f t="shared" si="1269"/>
        <v>0</v>
      </c>
      <c r="AN2286" s="2">
        <f t="shared" si="1270"/>
        <v>0</v>
      </c>
      <c r="AO2286" s="2">
        <f t="shared" si="1271"/>
        <v>1.5384615384615385E-2</v>
      </c>
      <c r="AP2286" s="2">
        <f t="shared" si="1272"/>
        <v>0</v>
      </c>
      <c r="AR2286" t="str">
        <f t="shared" si="1256"/>
        <v>Kimble</v>
      </c>
      <c r="AS2286" t="s">
        <v>2</v>
      </c>
      <c r="AT2286" s="182">
        <v>11</v>
      </c>
      <c r="AV2286" s="98">
        <v>48</v>
      </c>
      <c r="AW2286" s="100">
        <v>267</v>
      </c>
      <c r="AX2286" s="106">
        <f t="shared" si="1273"/>
        <v>48267</v>
      </c>
      <c r="AZ2286" s="7" t="s">
        <v>2975</v>
      </c>
      <c r="BA2286" t="s">
        <v>3208</v>
      </c>
      <c r="CD2286">
        <v>0</v>
      </c>
    </row>
    <row r="2287" spans="1:82" hidden="1" outlineLevel="1">
      <c r="A2287" t="s">
        <v>1299</v>
      </c>
      <c r="B2287" t="s">
        <v>2</v>
      </c>
      <c r="C2287" s="1">
        <f t="shared" si="1257"/>
        <v>3</v>
      </c>
      <c r="D2287" s="7">
        <f>IF(P2287&gt;0,RANK(P2287,(P2287:R2287,S2287:AG2287)),0)</f>
        <v>1</v>
      </c>
      <c r="E2287" s="7">
        <f>IF(Q2287&gt;0,RANK(Q2287,(P2287:R2287,S2287:AG2287)),0)</f>
        <v>0</v>
      </c>
      <c r="F2287" s="7">
        <f>IF(R2287&gt;0,RANK(R2287,(P2287:R2287,S2287:AG2287)),0)</f>
        <v>2</v>
      </c>
      <c r="G2287" s="7">
        <f>IF(S2287&gt;0,RANK(S2287,(P2287:R2287,S2287:AG2287)),0)</f>
        <v>0</v>
      </c>
      <c r="H2287" s="49">
        <f t="shared" si="1258"/>
        <v>1</v>
      </c>
      <c r="I2287" s="178">
        <f t="shared" si="1255"/>
        <v>0.33333333333333331</v>
      </c>
      <c r="J2287" s="2"/>
      <c r="K2287" s="2">
        <f t="shared" si="1259"/>
        <v>0.66666666666666663</v>
      </c>
      <c r="L2287" s="2">
        <f t="shared" si="1260"/>
        <v>0</v>
      </c>
      <c r="M2287" s="2">
        <f t="shared" si="1261"/>
        <v>0.33333333333333331</v>
      </c>
      <c r="N2287" s="2">
        <f t="shared" si="1262"/>
        <v>0</v>
      </c>
      <c r="O2287" s="2">
        <f t="shared" si="1263"/>
        <v>5.5511151231257827E-17</v>
      </c>
      <c r="P2287" s="1">
        <v>2</v>
      </c>
      <c r="R2287" s="1">
        <v>1</v>
      </c>
      <c r="S2287" s="1">
        <v>0</v>
      </c>
      <c r="V2287" s="1">
        <v>0</v>
      </c>
      <c r="Z2287" s="1">
        <f t="shared" si="1264"/>
        <v>0</v>
      </c>
      <c r="AA2287" s="1">
        <v>0</v>
      </c>
      <c r="AB2287" s="1">
        <v>0</v>
      </c>
      <c r="AC2287" s="1">
        <v>0</v>
      </c>
      <c r="AI2287" s="7">
        <f t="shared" si="1265"/>
        <v>0</v>
      </c>
      <c r="AJ2287" s="7">
        <f t="shared" si="1266"/>
        <v>0</v>
      </c>
      <c r="AK2287" s="7">
        <f t="shared" si="1267"/>
        <v>0</v>
      </c>
      <c r="AL2287" s="7">
        <f t="shared" si="1268"/>
        <v>0</v>
      </c>
      <c r="AM2287" s="2">
        <f t="shared" si="1269"/>
        <v>0</v>
      </c>
      <c r="AN2287" s="2">
        <f t="shared" si="1270"/>
        <v>0</v>
      </c>
      <c r="AO2287" s="2">
        <f t="shared" si="1271"/>
        <v>0</v>
      </c>
      <c r="AP2287" s="2">
        <f t="shared" si="1272"/>
        <v>0</v>
      </c>
      <c r="AR2287" t="str">
        <f t="shared" si="1256"/>
        <v>King</v>
      </c>
      <c r="AS2287" t="s">
        <v>2</v>
      </c>
      <c r="AT2287" s="182">
        <v>13</v>
      </c>
      <c r="AV2287" s="98">
        <v>48</v>
      </c>
      <c r="AW2287" s="100">
        <v>269</v>
      </c>
      <c r="AX2287" s="106">
        <f t="shared" si="1273"/>
        <v>48269</v>
      </c>
      <c r="AZ2287" s="7" t="s">
        <v>2975</v>
      </c>
      <c r="BA2287" t="s">
        <v>3208</v>
      </c>
      <c r="CD2287">
        <v>0</v>
      </c>
    </row>
    <row r="2288" spans="1:82" hidden="1" outlineLevel="1">
      <c r="A2288" t="s">
        <v>2406</v>
      </c>
      <c r="B2288" t="s">
        <v>2</v>
      </c>
      <c r="C2288" s="1">
        <f t="shared" si="1257"/>
        <v>347</v>
      </c>
      <c r="D2288" s="7">
        <f>IF(P2288&gt;0,RANK(P2288,(P2288:R2288,S2288:AG2288)),0)</f>
        <v>1</v>
      </c>
      <c r="E2288" s="7">
        <f>IF(Q2288&gt;0,RANK(Q2288,(P2288:R2288,S2288:AG2288)),0)</f>
        <v>0</v>
      </c>
      <c r="F2288" s="7">
        <f>IF(R2288&gt;0,RANK(R2288,(P2288:R2288,S2288:AG2288)),0)</f>
        <v>2</v>
      </c>
      <c r="G2288" s="7">
        <f>IF(S2288&gt;0,RANK(S2288,(P2288:R2288,S2288:AG2288)),0)</f>
        <v>6</v>
      </c>
      <c r="H2288" s="49">
        <f t="shared" si="1258"/>
        <v>104</v>
      </c>
      <c r="I2288" s="178">
        <f t="shared" si="1255"/>
        <v>0.29971181556195964</v>
      </c>
      <c r="J2288" s="2"/>
      <c r="K2288" s="2">
        <f t="shared" si="1259"/>
        <v>0.60806916426512969</v>
      </c>
      <c r="L2288" s="2">
        <f t="shared" si="1260"/>
        <v>0</v>
      </c>
      <c r="M2288" s="2">
        <f t="shared" si="1261"/>
        <v>0.30835734870317005</v>
      </c>
      <c r="N2288" s="2">
        <f t="shared" si="1262"/>
        <v>8.6455331412103754E-3</v>
      </c>
      <c r="O2288" s="2">
        <f t="shared" si="1263"/>
        <v>7.4927953890489882E-2</v>
      </c>
      <c r="P2288" s="1">
        <v>211</v>
      </c>
      <c r="R2288" s="1">
        <v>107</v>
      </c>
      <c r="S2288" s="1">
        <v>3</v>
      </c>
      <c r="V2288" s="1">
        <v>2</v>
      </c>
      <c r="Z2288" s="1">
        <f t="shared" si="1264"/>
        <v>1</v>
      </c>
      <c r="AA2288" s="1">
        <v>5</v>
      </c>
      <c r="AB2288" s="1">
        <v>7</v>
      </c>
      <c r="AC2288" s="1">
        <v>11</v>
      </c>
      <c r="AI2288" s="7">
        <f t="shared" si="1265"/>
        <v>0</v>
      </c>
      <c r="AJ2288" s="7">
        <f t="shared" si="1266"/>
        <v>0</v>
      </c>
      <c r="AK2288" s="7">
        <f t="shared" si="1267"/>
        <v>4</v>
      </c>
      <c r="AL2288" s="7">
        <f t="shared" si="1268"/>
        <v>0</v>
      </c>
      <c r="AM2288" s="2">
        <f t="shared" si="1269"/>
        <v>0</v>
      </c>
      <c r="AN2288" s="2">
        <f t="shared" si="1270"/>
        <v>0</v>
      </c>
      <c r="AO2288" s="2">
        <f t="shared" si="1271"/>
        <v>5.763688760806916E-3</v>
      </c>
      <c r="AP2288" s="2">
        <f t="shared" si="1272"/>
        <v>0</v>
      </c>
      <c r="AR2288" t="str">
        <f t="shared" si="1256"/>
        <v>Kinney</v>
      </c>
      <c r="AS2288" t="s">
        <v>2</v>
      </c>
      <c r="AT2288" s="182">
        <v>23</v>
      </c>
      <c r="AV2288" s="98">
        <v>48</v>
      </c>
      <c r="AW2288" s="100">
        <v>271</v>
      </c>
      <c r="AX2288" s="106">
        <f t="shared" si="1273"/>
        <v>48271</v>
      </c>
      <c r="AZ2288" s="7" t="s">
        <v>2975</v>
      </c>
      <c r="BA2288" t="s">
        <v>3208</v>
      </c>
      <c r="CD2288">
        <v>1</v>
      </c>
    </row>
    <row r="2289" spans="1:82" hidden="1" outlineLevel="1">
      <c r="A2289" t="s">
        <v>2516</v>
      </c>
      <c r="B2289" t="s">
        <v>2</v>
      </c>
      <c r="C2289" s="1">
        <f t="shared" si="1257"/>
        <v>2460</v>
      </c>
      <c r="D2289" s="7">
        <f>IF(P2289&gt;0,RANK(P2289,(P2289:R2289,S2289:AG2289)),0)</f>
        <v>1</v>
      </c>
      <c r="E2289" s="7">
        <f>IF(Q2289&gt;0,RANK(Q2289,(P2289:R2289,S2289:AG2289)),0)</f>
        <v>0</v>
      </c>
      <c r="F2289" s="7">
        <f>IF(R2289&gt;0,RANK(R2289,(P2289:R2289,S2289:AG2289)),0)</f>
        <v>2</v>
      </c>
      <c r="G2289" s="7">
        <f>IF(S2289&gt;0,RANK(S2289,(P2289:R2289,S2289:AG2289)),0)</f>
        <v>4</v>
      </c>
      <c r="H2289" s="49">
        <f t="shared" si="1258"/>
        <v>1110</v>
      </c>
      <c r="I2289" s="178">
        <f t="shared" si="1255"/>
        <v>0.45121951219512196</v>
      </c>
      <c r="J2289" s="2"/>
      <c r="K2289" s="2">
        <f t="shared" si="1259"/>
        <v>0.70731707317073167</v>
      </c>
      <c r="L2289" s="2">
        <f t="shared" si="1260"/>
        <v>0</v>
      </c>
      <c r="M2289" s="2">
        <f t="shared" si="1261"/>
        <v>0.25609756097560976</v>
      </c>
      <c r="N2289" s="2">
        <f t="shared" si="1262"/>
        <v>5.2845528455284551E-3</v>
      </c>
      <c r="O2289" s="2">
        <f t="shared" si="1263"/>
        <v>3.1300813008130111E-2</v>
      </c>
      <c r="P2289" s="1">
        <v>1740</v>
      </c>
      <c r="R2289" s="1">
        <v>630</v>
      </c>
      <c r="S2289" s="1">
        <v>13</v>
      </c>
      <c r="V2289" s="1">
        <v>6</v>
      </c>
      <c r="Z2289" s="1">
        <f t="shared" si="1264"/>
        <v>6</v>
      </c>
      <c r="AA2289" s="1">
        <v>12</v>
      </c>
      <c r="AB2289" s="1">
        <v>7</v>
      </c>
      <c r="AC2289" s="1">
        <v>46</v>
      </c>
      <c r="AI2289" s="7">
        <f t="shared" si="1265"/>
        <v>0</v>
      </c>
      <c r="AJ2289" s="7">
        <f t="shared" si="1266"/>
        <v>0</v>
      </c>
      <c r="AK2289" s="7">
        <f t="shared" si="1267"/>
        <v>4</v>
      </c>
      <c r="AL2289" s="7">
        <f t="shared" si="1268"/>
        <v>0</v>
      </c>
      <c r="AM2289" s="2">
        <f t="shared" si="1269"/>
        <v>0</v>
      </c>
      <c r="AN2289" s="2">
        <f t="shared" si="1270"/>
        <v>0</v>
      </c>
      <c r="AO2289" s="2">
        <f t="shared" si="1271"/>
        <v>2.4390243902439024E-3</v>
      </c>
      <c r="AP2289" s="2">
        <f t="shared" si="1272"/>
        <v>0</v>
      </c>
      <c r="AR2289" t="str">
        <f t="shared" si="1256"/>
        <v>Kleberg</v>
      </c>
      <c r="AS2289" t="s">
        <v>2</v>
      </c>
      <c r="AT2289" s="182">
        <v>34</v>
      </c>
      <c r="AV2289" s="98">
        <v>48</v>
      </c>
      <c r="AW2289" s="100">
        <v>273</v>
      </c>
      <c r="AX2289" s="106">
        <f t="shared" si="1273"/>
        <v>48273</v>
      </c>
      <c r="AZ2289" s="7" t="s">
        <v>2975</v>
      </c>
      <c r="BA2289" t="s">
        <v>3208</v>
      </c>
      <c r="CD2289">
        <v>6</v>
      </c>
    </row>
    <row r="2290" spans="1:82" hidden="1" outlineLevel="1">
      <c r="A2290" t="s">
        <v>794</v>
      </c>
      <c r="B2290" t="s">
        <v>2</v>
      </c>
      <c r="C2290" s="1">
        <f t="shared" si="1257"/>
        <v>95</v>
      </c>
      <c r="D2290" s="7">
        <f>IF(P2290&gt;0,RANK(P2290,(P2290:R2290,S2290:AG2290)),0)</f>
        <v>1</v>
      </c>
      <c r="E2290" s="7">
        <f>IF(Q2290&gt;0,RANK(Q2290,(P2290:R2290,S2290:AG2290)),0)</f>
        <v>0</v>
      </c>
      <c r="F2290" s="7">
        <f>IF(R2290&gt;0,RANK(R2290,(P2290:R2290,S2290:AG2290)),0)</f>
        <v>2</v>
      </c>
      <c r="G2290" s="7">
        <f>IF(S2290&gt;0,RANK(S2290,(P2290:R2290,S2290:AG2290)),0)</f>
        <v>5</v>
      </c>
      <c r="H2290" s="49">
        <f t="shared" si="1258"/>
        <v>51</v>
      </c>
      <c r="I2290" s="178">
        <f t="shared" si="1255"/>
        <v>0.5368421052631579</v>
      </c>
      <c r="J2290" s="2"/>
      <c r="K2290" s="2">
        <f t="shared" si="1259"/>
        <v>0.71578947368421053</v>
      </c>
      <c r="L2290" s="2">
        <f t="shared" si="1260"/>
        <v>0</v>
      </c>
      <c r="M2290" s="2">
        <f t="shared" si="1261"/>
        <v>0.17894736842105263</v>
      </c>
      <c r="N2290" s="2">
        <f t="shared" si="1262"/>
        <v>2.1052631578947368E-2</v>
      </c>
      <c r="O2290" s="2">
        <f t="shared" si="1263"/>
        <v>8.4210526315789472E-2</v>
      </c>
      <c r="P2290" s="1">
        <v>68</v>
      </c>
      <c r="R2290" s="1">
        <v>17</v>
      </c>
      <c r="S2290" s="1">
        <v>2</v>
      </c>
      <c r="V2290" s="1">
        <v>1</v>
      </c>
      <c r="Z2290" s="1">
        <f t="shared" si="1264"/>
        <v>3</v>
      </c>
      <c r="AA2290" s="1">
        <v>4</v>
      </c>
      <c r="AB2290" s="1">
        <v>0</v>
      </c>
      <c r="AC2290" s="1">
        <v>0</v>
      </c>
      <c r="AI2290" s="7">
        <f t="shared" si="1265"/>
        <v>0</v>
      </c>
      <c r="AJ2290" s="7">
        <f t="shared" si="1266"/>
        <v>0</v>
      </c>
      <c r="AK2290" s="7">
        <f t="shared" si="1267"/>
        <v>5</v>
      </c>
      <c r="AL2290" s="7">
        <f t="shared" si="1268"/>
        <v>0</v>
      </c>
      <c r="AM2290" s="2">
        <f t="shared" si="1269"/>
        <v>0</v>
      </c>
      <c r="AN2290" s="2">
        <f t="shared" si="1270"/>
        <v>0</v>
      </c>
      <c r="AO2290" s="2">
        <f t="shared" si="1271"/>
        <v>1.0526315789473684E-2</v>
      </c>
      <c r="AP2290" s="2">
        <f t="shared" si="1272"/>
        <v>0</v>
      </c>
      <c r="AR2290" t="str">
        <f t="shared" si="1256"/>
        <v>Knox</v>
      </c>
      <c r="AS2290" t="s">
        <v>2</v>
      </c>
      <c r="AT2290" s="182">
        <v>13</v>
      </c>
      <c r="AV2290" s="98">
        <v>48</v>
      </c>
      <c r="AW2290" s="100">
        <v>275</v>
      </c>
      <c r="AX2290" s="106">
        <f t="shared" si="1273"/>
        <v>48275</v>
      </c>
      <c r="AZ2290" s="7" t="s">
        <v>2975</v>
      </c>
      <c r="BA2290" t="s">
        <v>3208</v>
      </c>
      <c r="CD2290">
        <v>3</v>
      </c>
    </row>
    <row r="2291" spans="1:82" hidden="1" outlineLevel="1">
      <c r="A2291" t="s">
        <v>2859</v>
      </c>
      <c r="B2291" t="s">
        <v>2</v>
      </c>
      <c r="C2291" s="1">
        <f t="shared" si="1257"/>
        <v>1333</v>
      </c>
      <c r="D2291" s="7">
        <f>IF(P2291&gt;0,RANK(P2291,(P2291:R2291,S2291:AG2291)),0)</f>
        <v>1</v>
      </c>
      <c r="E2291" s="7">
        <f>IF(Q2291&gt;0,RANK(Q2291,(P2291:R2291,S2291:AG2291)),0)</f>
        <v>0</v>
      </c>
      <c r="F2291" s="7">
        <f>IF(R2291&gt;0,RANK(R2291,(P2291:R2291,S2291:AG2291)),0)</f>
        <v>2</v>
      </c>
      <c r="G2291" s="7">
        <f>IF(S2291&gt;0,RANK(S2291,(P2291:R2291,S2291:AG2291)),0)</f>
        <v>3</v>
      </c>
      <c r="H2291" s="49">
        <f t="shared" si="1258"/>
        <v>536</v>
      </c>
      <c r="I2291" s="178">
        <f t="shared" si="1255"/>
        <v>0.4021005251312828</v>
      </c>
      <c r="J2291" s="2"/>
      <c r="K2291" s="2">
        <f t="shared" si="1259"/>
        <v>0.69317329332333089</v>
      </c>
      <c r="L2291" s="2">
        <f t="shared" si="1260"/>
        <v>0</v>
      </c>
      <c r="M2291" s="2">
        <f t="shared" si="1261"/>
        <v>0.29107276819204803</v>
      </c>
      <c r="N2291" s="2">
        <f t="shared" si="1262"/>
        <v>7.5018754688672166E-3</v>
      </c>
      <c r="O2291" s="2">
        <f t="shared" si="1263"/>
        <v>8.2520630157538709E-3</v>
      </c>
      <c r="P2291" s="1">
        <v>924</v>
      </c>
      <c r="R2291" s="1">
        <v>388</v>
      </c>
      <c r="S2291" s="1">
        <v>10</v>
      </c>
      <c r="V2291" s="1">
        <v>3</v>
      </c>
      <c r="Z2291" s="1">
        <f t="shared" si="1264"/>
        <v>0</v>
      </c>
      <c r="AA2291" s="1">
        <v>3</v>
      </c>
      <c r="AB2291" s="1">
        <v>2</v>
      </c>
      <c r="AC2291" s="1">
        <v>3</v>
      </c>
      <c r="AI2291" s="7">
        <f t="shared" si="1265"/>
        <v>0</v>
      </c>
      <c r="AJ2291" s="7">
        <f t="shared" si="1266"/>
        <v>0</v>
      </c>
      <c r="AK2291" s="7">
        <f t="shared" si="1267"/>
        <v>4</v>
      </c>
      <c r="AL2291" s="7">
        <f t="shared" si="1268"/>
        <v>0</v>
      </c>
      <c r="AM2291" s="2">
        <f t="shared" si="1269"/>
        <v>0</v>
      </c>
      <c r="AN2291" s="2">
        <f t="shared" si="1270"/>
        <v>0</v>
      </c>
      <c r="AO2291" s="2">
        <f t="shared" si="1271"/>
        <v>2.2505626406601649E-3</v>
      </c>
      <c r="AP2291" s="2">
        <f t="shared" si="1272"/>
        <v>0</v>
      </c>
      <c r="AR2291" t="str">
        <f t="shared" si="1256"/>
        <v>Lamar</v>
      </c>
      <c r="AS2291" t="s">
        <v>2</v>
      </c>
      <c r="AT2291" s="182">
        <v>4</v>
      </c>
      <c r="AV2291" s="98">
        <v>48</v>
      </c>
      <c r="AW2291" s="100">
        <v>277</v>
      </c>
      <c r="AX2291" s="106">
        <f t="shared" si="1273"/>
        <v>48277</v>
      </c>
      <c r="AZ2291" s="7" t="s">
        <v>2975</v>
      </c>
      <c r="BA2291" t="s">
        <v>3208</v>
      </c>
      <c r="CD2291">
        <v>0</v>
      </c>
    </row>
    <row r="2292" spans="1:82" hidden="1" outlineLevel="1">
      <c r="A2292" t="s">
        <v>1932</v>
      </c>
      <c r="B2292" t="s">
        <v>2</v>
      </c>
      <c r="C2292" s="1">
        <f t="shared" si="1257"/>
        <v>323</v>
      </c>
      <c r="D2292" s="7">
        <f>IF(P2292&gt;0,RANK(P2292,(P2292:R2292,S2292:AG2292)),0)</f>
        <v>1</v>
      </c>
      <c r="E2292" s="7">
        <f>IF(Q2292&gt;0,RANK(Q2292,(P2292:R2292,S2292:AG2292)),0)</f>
        <v>0</v>
      </c>
      <c r="F2292" s="7">
        <f>IF(R2292&gt;0,RANK(R2292,(P2292:R2292,S2292:AG2292)),0)</f>
        <v>2</v>
      </c>
      <c r="G2292" s="7">
        <f>IF(S2292&gt;0,RANK(S2292,(P2292:R2292,S2292:AG2292)),0)</f>
        <v>7</v>
      </c>
      <c r="H2292" s="49">
        <f t="shared" si="1258"/>
        <v>85</v>
      </c>
      <c r="I2292" s="178">
        <f t="shared" si="1255"/>
        <v>0.26315789473684209</v>
      </c>
      <c r="J2292" s="2"/>
      <c r="K2292" s="2">
        <f t="shared" si="1259"/>
        <v>0.53250773993808054</v>
      </c>
      <c r="L2292" s="2">
        <f t="shared" si="1260"/>
        <v>0</v>
      </c>
      <c r="M2292" s="2">
        <f t="shared" si="1261"/>
        <v>0.26934984520123839</v>
      </c>
      <c r="N2292" s="2">
        <f t="shared" si="1262"/>
        <v>2.4767801857585141E-2</v>
      </c>
      <c r="O2292" s="2">
        <f t="shared" si="1263"/>
        <v>0.17337461300309592</v>
      </c>
      <c r="P2292" s="1">
        <v>172</v>
      </c>
      <c r="R2292" s="1">
        <v>87</v>
      </c>
      <c r="S2292" s="1">
        <v>8</v>
      </c>
      <c r="V2292" s="1">
        <v>4</v>
      </c>
      <c r="Z2292" s="1">
        <f t="shared" si="1264"/>
        <v>16</v>
      </c>
      <c r="AA2292" s="1">
        <v>18</v>
      </c>
      <c r="AB2292" s="1">
        <v>9</v>
      </c>
      <c r="AC2292" s="1">
        <v>9</v>
      </c>
      <c r="AI2292" s="7">
        <f t="shared" si="1265"/>
        <v>0</v>
      </c>
      <c r="AJ2292" s="7">
        <f t="shared" si="1266"/>
        <v>0</v>
      </c>
      <c r="AK2292" s="7">
        <f t="shared" si="1267"/>
        <v>5</v>
      </c>
      <c r="AL2292" s="7">
        <f t="shared" si="1268"/>
        <v>0</v>
      </c>
      <c r="AM2292" s="2">
        <f t="shared" si="1269"/>
        <v>0</v>
      </c>
      <c r="AN2292" s="2">
        <f t="shared" si="1270"/>
        <v>0</v>
      </c>
      <c r="AO2292" s="2">
        <f t="shared" si="1271"/>
        <v>1.238390092879257E-2</v>
      </c>
      <c r="AP2292" s="2">
        <f t="shared" si="1272"/>
        <v>0</v>
      </c>
      <c r="AR2292" t="str">
        <f t="shared" si="1256"/>
        <v>Lamb</v>
      </c>
      <c r="AS2292" t="s">
        <v>2</v>
      </c>
      <c r="AT2292" s="182">
        <v>19</v>
      </c>
      <c r="AV2292" s="98">
        <v>48</v>
      </c>
      <c r="AW2292" s="100">
        <v>279</v>
      </c>
      <c r="AX2292" s="106">
        <f t="shared" si="1273"/>
        <v>48279</v>
      </c>
      <c r="AZ2292" s="7" t="s">
        <v>2975</v>
      </c>
      <c r="BA2292" t="s">
        <v>3208</v>
      </c>
      <c r="CD2292">
        <v>16</v>
      </c>
    </row>
    <row r="2293" spans="1:82" hidden="1" outlineLevel="1">
      <c r="A2293" t="s">
        <v>1638</v>
      </c>
      <c r="B2293" t="s">
        <v>2</v>
      </c>
      <c r="C2293" s="1">
        <f t="shared" si="1257"/>
        <v>542</v>
      </c>
      <c r="D2293" s="7">
        <f>IF(P2293&gt;0,RANK(P2293,(P2293:R2293,S2293:AG2293)),0)</f>
        <v>1</v>
      </c>
      <c r="E2293" s="7">
        <f>IF(Q2293&gt;0,RANK(Q2293,(P2293:R2293,S2293:AG2293)),0)</f>
        <v>0</v>
      </c>
      <c r="F2293" s="7">
        <f>IF(R2293&gt;0,RANK(R2293,(P2293:R2293,S2293:AG2293)),0)</f>
        <v>2</v>
      </c>
      <c r="G2293" s="7">
        <f>IF(S2293&gt;0,RANK(S2293,(P2293:R2293,S2293:AG2293)),0)</f>
        <v>3</v>
      </c>
      <c r="H2293" s="49">
        <f t="shared" si="1258"/>
        <v>117</v>
      </c>
      <c r="I2293" s="178">
        <f t="shared" si="1255"/>
        <v>0.21586715867158671</v>
      </c>
      <c r="J2293" s="2"/>
      <c r="K2293" s="2">
        <f t="shared" si="1259"/>
        <v>0.59778597785977861</v>
      </c>
      <c r="L2293" s="2">
        <f t="shared" si="1260"/>
        <v>0</v>
      </c>
      <c r="M2293" s="2">
        <f t="shared" si="1261"/>
        <v>0.38191881918819187</v>
      </c>
      <c r="N2293" s="2">
        <f t="shared" si="1262"/>
        <v>5.5350553505535052E-3</v>
      </c>
      <c r="O2293" s="2">
        <f t="shared" si="1263"/>
        <v>1.4760147601476018E-2</v>
      </c>
      <c r="P2293" s="1">
        <v>324</v>
      </c>
      <c r="R2293" s="1">
        <v>207</v>
      </c>
      <c r="S2293" s="1">
        <v>3</v>
      </c>
      <c r="V2293" s="1">
        <v>2</v>
      </c>
      <c r="Z2293" s="1">
        <f t="shared" si="1264"/>
        <v>1</v>
      </c>
      <c r="AA2293" s="1">
        <v>2</v>
      </c>
      <c r="AB2293" s="1">
        <v>1</v>
      </c>
      <c r="AC2293" s="1">
        <v>2</v>
      </c>
      <c r="AI2293" s="7">
        <f t="shared" si="1265"/>
        <v>0</v>
      </c>
      <c r="AJ2293" s="7">
        <f t="shared" si="1266"/>
        <v>0</v>
      </c>
      <c r="AK2293" s="7">
        <f t="shared" si="1267"/>
        <v>4</v>
      </c>
      <c r="AL2293" s="7">
        <f t="shared" si="1268"/>
        <v>0</v>
      </c>
      <c r="AM2293" s="2">
        <f t="shared" si="1269"/>
        <v>0</v>
      </c>
      <c r="AN2293" s="2">
        <f t="shared" si="1270"/>
        <v>0</v>
      </c>
      <c r="AO2293" s="2">
        <f t="shared" si="1271"/>
        <v>3.6900369003690036E-3</v>
      </c>
      <c r="AP2293" s="2">
        <f t="shared" si="1272"/>
        <v>0</v>
      </c>
      <c r="AR2293" t="str">
        <f t="shared" si="1256"/>
        <v>Lampasas</v>
      </c>
      <c r="AS2293" t="s">
        <v>2</v>
      </c>
      <c r="AT2293" s="182">
        <v>25</v>
      </c>
      <c r="AV2293" s="98">
        <v>48</v>
      </c>
      <c r="AW2293" s="100">
        <v>281</v>
      </c>
      <c r="AX2293" s="106">
        <f t="shared" si="1273"/>
        <v>48281</v>
      </c>
      <c r="AZ2293" s="7" t="s">
        <v>2975</v>
      </c>
      <c r="BA2293" t="s">
        <v>3208</v>
      </c>
      <c r="CD2293">
        <v>1</v>
      </c>
    </row>
    <row r="2294" spans="1:82" hidden="1" outlineLevel="1">
      <c r="A2294" t="s">
        <v>1659</v>
      </c>
      <c r="B2294" t="s">
        <v>2</v>
      </c>
      <c r="C2294" s="1">
        <f t="shared" si="1257"/>
        <v>798</v>
      </c>
      <c r="D2294" s="7">
        <f>IF(P2294&gt;0,RANK(P2294,(P2294:R2294,S2294:AG2294)),0)</f>
        <v>1</v>
      </c>
      <c r="E2294" s="7">
        <f>IF(Q2294&gt;0,RANK(Q2294,(P2294:R2294,S2294:AG2294)),0)</f>
        <v>0</v>
      </c>
      <c r="F2294" s="7">
        <f>IF(R2294&gt;0,RANK(R2294,(P2294:R2294,S2294:AG2294)),0)</f>
        <v>2</v>
      </c>
      <c r="G2294" s="7">
        <f>IF(S2294&gt;0,RANK(S2294,(P2294:R2294,S2294:AG2294)),0)</f>
        <v>4</v>
      </c>
      <c r="H2294" s="49">
        <f t="shared" si="1258"/>
        <v>400</v>
      </c>
      <c r="I2294" s="178">
        <f t="shared" si="1255"/>
        <v>0.50125313283208017</v>
      </c>
      <c r="J2294" s="2"/>
      <c r="K2294" s="2">
        <f t="shared" si="1259"/>
        <v>0.69799498746867172</v>
      </c>
      <c r="L2294" s="2">
        <f t="shared" si="1260"/>
        <v>0</v>
      </c>
      <c r="M2294" s="2">
        <f t="shared" si="1261"/>
        <v>0.19674185463659147</v>
      </c>
      <c r="N2294" s="2">
        <f t="shared" si="1262"/>
        <v>1.5037593984962405E-2</v>
      </c>
      <c r="O2294" s="2">
        <f t="shared" si="1263"/>
        <v>9.0225563909774403E-2</v>
      </c>
      <c r="P2294" s="1">
        <v>557</v>
      </c>
      <c r="R2294" s="1">
        <v>157</v>
      </c>
      <c r="S2294" s="1">
        <v>12</v>
      </c>
      <c r="V2294" s="1">
        <v>10</v>
      </c>
      <c r="Z2294" s="1">
        <f t="shared" si="1264"/>
        <v>10</v>
      </c>
      <c r="AA2294" s="1">
        <v>6</v>
      </c>
      <c r="AB2294" s="1">
        <v>3</v>
      </c>
      <c r="AC2294" s="1">
        <v>43</v>
      </c>
      <c r="AI2294" s="7">
        <f t="shared" si="1265"/>
        <v>0</v>
      </c>
      <c r="AJ2294" s="7">
        <f t="shared" si="1266"/>
        <v>0</v>
      </c>
      <c r="AK2294" s="7">
        <f t="shared" si="1267"/>
        <v>4</v>
      </c>
      <c r="AL2294" s="7">
        <f t="shared" si="1268"/>
        <v>0</v>
      </c>
      <c r="AM2294" s="2">
        <f t="shared" si="1269"/>
        <v>0</v>
      </c>
      <c r="AN2294" s="2">
        <f t="shared" si="1270"/>
        <v>0</v>
      </c>
      <c r="AO2294" s="2">
        <f t="shared" si="1271"/>
        <v>1.2531328320802004E-2</v>
      </c>
      <c r="AP2294" s="2">
        <f t="shared" si="1272"/>
        <v>0</v>
      </c>
      <c r="AR2294" t="str">
        <f>A2294</f>
        <v>La Salle</v>
      </c>
      <c r="AS2294" t="s">
        <v>2</v>
      </c>
      <c r="AT2294" s="182"/>
      <c r="AV2294" s="98">
        <v>48</v>
      </c>
      <c r="AW2294" s="100">
        <v>283</v>
      </c>
      <c r="AX2294" s="106">
        <f t="shared" si="1273"/>
        <v>48283</v>
      </c>
      <c r="AZ2294" s="7" t="s">
        <v>2975</v>
      </c>
      <c r="BA2294" t="s">
        <v>3208</v>
      </c>
      <c r="CD2294">
        <v>10</v>
      </c>
    </row>
    <row r="2295" spans="1:82" hidden="1" outlineLevel="1">
      <c r="A2295" t="s">
        <v>2583</v>
      </c>
      <c r="B2295" t="s">
        <v>2</v>
      </c>
      <c r="C2295" s="1">
        <f t="shared" si="1257"/>
        <v>470</v>
      </c>
      <c r="D2295" s="7">
        <f>IF(P2295&gt;0,RANK(P2295,(P2295:R2295,S2295:AG2295)),0)</f>
        <v>1</v>
      </c>
      <c r="E2295" s="7">
        <f>IF(Q2295&gt;0,RANK(Q2295,(P2295:R2295,S2295:AG2295)),0)</f>
        <v>0</v>
      </c>
      <c r="F2295" s="7">
        <f>IF(R2295&gt;0,RANK(R2295,(P2295:R2295,S2295:AG2295)),0)</f>
        <v>2</v>
      </c>
      <c r="G2295" s="7">
        <f>IF(S2295&gt;0,RANK(S2295,(P2295:R2295,S2295:AG2295)),0)</f>
        <v>3</v>
      </c>
      <c r="H2295" s="49">
        <f t="shared" si="1258"/>
        <v>185</v>
      </c>
      <c r="I2295" s="178">
        <f t="shared" si="1255"/>
        <v>0.39361702127659576</v>
      </c>
      <c r="J2295" s="2"/>
      <c r="K2295" s="2">
        <f t="shared" si="1259"/>
        <v>0.68510638297872339</v>
      </c>
      <c r="L2295" s="2">
        <f t="shared" si="1260"/>
        <v>0</v>
      </c>
      <c r="M2295" s="2">
        <f t="shared" si="1261"/>
        <v>0.29148936170212764</v>
      </c>
      <c r="N2295" s="2">
        <f t="shared" si="1262"/>
        <v>1.0638297872340425E-2</v>
      </c>
      <c r="O2295" s="2">
        <f t="shared" si="1263"/>
        <v>1.2765957446808545E-2</v>
      </c>
      <c r="P2295" s="1">
        <v>322</v>
      </c>
      <c r="R2295" s="1">
        <v>137</v>
      </c>
      <c r="S2295" s="1">
        <v>5</v>
      </c>
      <c r="V2295" s="1">
        <v>2</v>
      </c>
      <c r="Z2295" s="1">
        <f t="shared" si="1264"/>
        <v>0</v>
      </c>
      <c r="AA2295" s="1">
        <v>2</v>
      </c>
      <c r="AB2295" s="1">
        <v>1</v>
      </c>
      <c r="AC2295" s="1">
        <v>1</v>
      </c>
      <c r="AI2295" s="7">
        <f t="shared" si="1265"/>
        <v>0</v>
      </c>
      <c r="AJ2295" s="7">
        <f t="shared" si="1266"/>
        <v>0</v>
      </c>
      <c r="AK2295" s="7">
        <f t="shared" si="1267"/>
        <v>4</v>
      </c>
      <c r="AL2295" s="7">
        <f t="shared" si="1268"/>
        <v>0</v>
      </c>
      <c r="AM2295" s="2">
        <f t="shared" si="1269"/>
        <v>0</v>
      </c>
      <c r="AN2295" s="2">
        <f t="shared" si="1270"/>
        <v>0</v>
      </c>
      <c r="AO2295" s="2">
        <f t="shared" si="1271"/>
        <v>4.2553191489361703E-3</v>
      </c>
      <c r="AP2295" s="2">
        <f t="shared" si="1272"/>
        <v>0</v>
      </c>
      <c r="AR2295" t="str">
        <f t="shared" si="1256"/>
        <v>Lavaca</v>
      </c>
      <c r="AS2295" t="s">
        <v>2</v>
      </c>
      <c r="AT2295" s="182">
        <v>27</v>
      </c>
      <c r="AV2295" s="98">
        <v>48</v>
      </c>
      <c r="AW2295" s="100">
        <v>285</v>
      </c>
      <c r="AX2295" s="106">
        <f t="shared" si="1273"/>
        <v>48285</v>
      </c>
      <c r="AZ2295" s="7" t="s">
        <v>2975</v>
      </c>
      <c r="BA2295" t="s">
        <v>3208</v>
      </c>
      <c r="CD2295">
        <v>0</v>
      </c>
    </row>
    <row r="2296" spans="1:82" hidden="1" outlineLevel="1">
      <c r="A2296" t="s">
        <v>640</v>
      </c>
      <c r="B2296" t="s">
        <v>2</v>
      </c>
      <c r="C2296" s="1">
        <f t="shared" si="1257"/>
        <v>561</v>
      </c>
      <c r="D2296" s="7">
        <f>IF(P2296&gt;0,RANK(P2296,(P2296:R2296,S2296:AG2296)),0)</f>
        <v>1</v>
      </c>
      <c r="E2296" s="7">
        <f>IF(Q2296&gt;0,RANK(Q2296,(P2296:R2296,S2296:AG2296)),0)</f>
        <v>0</v>
      </c>
      <c r="F2296" s="7">
        <f>IF(R2296&gt;0,RANK(R2296,(P2296:R2296,S2296:AG2296)),0)</f>
        <v>2</v>
      </c>
      <c r="G2296" s="7">
        <f>IF(S2296&gt;0,RANK(S2296,(P2296:R2296,S2296:AG2296)),0)</f>
        <v>6</v>
      </c>
      <c r="H2296" s="49">
        <f t="shared" si="1258"/>
        <v>187</v>
      </c>
      <c r="I2296" s="178">
        <f t="shared" si="1255"/>
        <v>0.33333333333333331</v>
      </c>
      <c r="J2296" s="2"/>
      <c r="K2296" s="2">
        <f t="shared" si="1259"/>
        <v>0.65418894830659535</v>
      </c>
      <c r="L2296" s="2">
        <f t="shared" si="1260"/>
        <v>0</v>
      </c>
      <c r="M2296" s="2">
        <f t="shared" si="1261"/>
        <v>0.32085561497326204</v>
      </c>
      <c r="N2296" s="2">
        <f t="shared" si="1262"/>
        <v>1.7825311942959001E-3</v>
      </c>
      <c r="O2296" s="2">
        <f t="shared" si="1263"/>
        <v>2.3172905525846711E-2</v>
      </c>
      <c r="P2296" s="1">
        <v>367</v>
      </c>
      <c r="R2296" s="1">
        <v>180</v>
      </c>
      <c r="S2296" s="1">
        <v>1</v>
      </c>
      <c r="V2296" s="1">
        <v>1</v>
      </c>
      <c r="Z2296" s="1">
        <f t="shared" si="1264"/>
        <v>1</v>
      </c>
      <c r="AA2296" s="1">
        <v>4</v>
      </c>
      <c r="AB2296" s="1">
        <v>4</v>
      </c>
      <c r="AC2296" s="1">
        <v>3</v>
      </c>
      <c r="AI2296" s="7">
        <f t="shared" si="1265"/>
        <v>0</v>
      </c>
      <c r="AJ2296" s="7">
        <f t="shared" si="1266"/>
        <v>0</v>
      </c>
      <c r="AK2296" s="7">
        <f t="shared" si="1267"/>
        <v>3</v>
      </c>
      <c r="AL2296" s="7">
        <f t="shared" si="1268"/>
        <v>0</v>
      </c>
      <c r="AM2296" s="2">
        <f t="shared" si="1269"/>
        <v>0</v>
      </c>
      <c r="AN2296" s="2">
        <f t="shared" si="1270"/>
        <v>0</v>
      </c>
      <c r="AO2296" s="2">
        <f t="shared" si="1271"/>
        <v>1.7825311942959001E-3</v>
      </c>
      <c r="AP2296" s="2">
        <f t="shared" si="1272"/>
        <v>0</v>
      </c>
      <c r="AR2296" t="str">
        <f t="shared" si="1256"/>
        <v>Lee</v>
      </c>
      <c r="AS2296" t="s">
        <v>2</v>
      </c>
      <c r="AT2296" s="182"/>
      <c r="AV2296" s="98">
        <v>48</v>
      </c>
      <c r="AW2296" s="100">
        <v>287</v>
      </c>
      <c r="AX2296" s="106">
        <f t="shared" si="1273"/>
        <v>48287</v>
      </c>
      <c r="AZ2296" s="7" t="s">
        <v>2975</v>
      </c>
      <c r="BA2296" t="s">
        <v>3208</v>
      </c>
      <c r="CD2296">
        <v>1</v>
      </c>
    </row>
    <row r="2297" spans="1:82" hidden="1" outlineLevel="1">
      <c r="A2297" t="s">
        <v>1589</v>
      </c>
      <c r="B2297" t="s">
        <v>2</v>
      </c>
      <c r="C2297" s="1">
        <f t="shared" si="1257"/>
        <v>389</v>
      </c>
      <c r="D2297" s="7">
        <f>IF(P2297&gt;0,RANK(P2297,(P2297:R2297,S2297:AG2297)),0)</f>
        <v>1</v>
      </c>
      <c r="E2297" s="7">
        <f>IF(Q2297&gt;0,RANK(Q2297,(P2297:R2297,S2297:AG2297)),0)</f>
        <v>0</v>
      </c>
      <c r="F2297" s="7">
        <f>IF(R2297&gt;0,RANK(R2297,(P2297:R2297,S2297:AG2297)),0)</f>
        <v>2</v>
      </c>
      <c r="G2297" s="7">
        <f>IF(S2297&gt;0,RANK(S2297,(P2297:R2297,S2297:AG2297)),0)</f>
        <v>4</v>
      </c>
      <c r="H2297" s="49">
        <f t="shared" si="1258"/>
        <v>200</v>
      </c>
      <c r="I2297" s="178">
        <f t="shared" si="1255"/>
        <v>0.51413881748071977</v>
      </c>
      <c r="J2297" s="2"/>
      <c r="K2297" s="2">
        <f t="shared" si="1259"/>
        <v>0.74293059125964012</v>
      </c>
      <c r="L2297" s="2">
        <f t="shared" si="1260"/>
        <v>0</v>
      </c>
      <c r="M2297" s="2">
        <f t="shared" si="1261"/>
        <v>0.22879177377892032</v>
      </c>
      <c r="N2297" s="2">
        <f t="shared" si="1262"/>
        <v>5.1413881748071976E-3</v>
      </c>
      <c r="O2297" s="2">
        <f t="shared" si="1263"/>
        <v>2.3136246786632366E-2</v>
      </c>
      <c r="P2297" s="1">
        <v>289</v>
      </c>
      <c r="R2297" s="1">
        <v>89</v>
      </c>
      <c r="S2297" s="1">
        <v>2</v>
      </c>
      <c r="V2297" s="1">
        <v>2</v>
      </c>
      <c r="Z2297" s="1">
        <f t="shared" si="1264"/>
        <v>1</v>
      </c>
      <c r="AA2297" s="1">
        <v>5</v>
      </c>
      <c r="AB2297" s="1">
        <v>1</v>
      </c>
      <c r="AC2297" s="1">
        <v>0</v>
      </c>
      <c r="AI2297" s="7">
        <f t="shared" si="1265"/>
        <v>0</v>
      </c>
      <c r="AJ2297" s="7">
        <f t="shared" si="1266"/>
        <v>0</v>
      </c>
      <c r="AK2297" s="7">
        <f t="shared" si="1267"/>
        <v>3</v>
      </c>
      <c r="AL2297" s="7">
        <f t="shared" si="1268"/>
        <v>0</v>
      </c>
      <c r="AM2297" s="2">
        <f t="shared" si="1269"/>
        <v>0</v>
      </c>
      <c r="AN2297" s="2">
        <f t="shared" si="1270"/>
        <v>0</v>
      </c>
      <c r="AO2297" s="2">
        <f t="shared" si="1271"/>
        <v>5.1413881748071976E-3</v>
      </c>
      <c r="AP2297" s="2">
        <f t="shared" si="1272"/>
        <v>0</v>
      </c>
      <c r="AR2297" t="str">
        <f t="shared" si="1256"/>
        <v>Leon</v>
      </c>
      <c r="AS2297" t="s">
        <v>2</v>
      </c>
      <c r="AT2297" s="182"/>
      <c r="AV2297" s="98">
        <v>48</v>
      </c>
      <c r="AW2297" s="100">
        <v>289</v>
      </c>
      <c r="AX2297" s="106">
        <f t="shared" si="1273"/>
        <v>48289</v>
      </c>
      <c r="AZ2297" s="7" t="s">
        <v>2975</v>
      </c>
      <c r="BA2297" t="s">
        <v>3208</v>
      </c>
      <c r="CD2297">
        <v>1</v>
      </c>
    </row>
    <row r="2298" spans="1:82" hidden="1" outlineLevel="1">
      <c r="A2298" t="s">
        <v>213</v>
      </c>
      <c r="B2298" t="s">
        <v>2</v>
      </c>
      <c r="C2298" s="1">
        <f t="shared" si="1257"/>
        <v>1463</v>
      </c>
      <c r="D2298" s="7">
        <f>IF(P2298&gt;0,RANK(P2298,(P2298:R2298,S2298:AG2298)),0)</f>
        <v>1</v>
      </c>
      <c r="E2298" s="7">
        <f>IF(Q2298&gt;0,RANK(Q2298,(P2298:R2298,S2298:AG2298)),0)</f>
        <v>0</v>
      </c>
      <c r="F2298" s="7">
        <f>IF(R2298&gt;0,RANK(R2298,(P2298:R2298,S2298:AG2298)),0)</f>
        <v>2</v>
      </c>
      <c r="G2298" s="7">
        <f>IF(S2298&gt;0,RANK(S2298,(P2298:R2298,S2298:AG2298)),0)</f>
        <v>3</v>
      </c>
      <c r="H2298" s="49">
        <f t="shared" si="1258"/>
        <v>660</v>
      </c>
      <c r="I2298" s="178">
        <f t="shared" si="1255"/>
        <v>0.45112781954887216</v>
      </c>
      <c r="J2298" s="2"/>
      <c r="K2298" s="2">
        <f t="shared" si="1259"/>
        <v>0.71291866028708128</v>
      </c>
      <c r="L2298" s="2">
        <f t="shared" si="1260"/>
        <v>0</v>
      </c>
      <c r="M2298" s="2">
        <f t="shared" si="1261"/>
        <v>0.26179084073820919</v>
      </c>
      <c r="N2298" s="2">
        <f t="shared" si="1262"/>
        <v>1.2303485987696514E-2</v>
      </c>
      <c r="O2298" s="2">
        <f t="shared" si="1263"/>
        <v>1.2987012987013016E-2</v>
      </c>
      <c r="P2298" s="1">
        <v>1043</v>
      </c>
      <c r="R2298" s="1">
        <v>383</v>
      </c>
      <c r="S2298" s="1">
        <v>18</v>
      </c>
      <c r="V2298" s="1">
        <v>4</v>
      </c>
      <c r="Z2298" s="1">
        <f t="shared" si="1264"/>
        <v>2</v>
      </c>
      <c r="AA2298" s="1">
        <v>11</v>
      </c>
      <c r="AB2298" s="1">
        <v>2</v>
      </c>
      <c r="AC2298" s="1">
        <v>0</v>
      </c>
      <c r="AI2298" s="7">
        <f t="shared" si="1265"/>
        <v>0</v>
      </c>
      <c r="AJ2298" s="7">
        <f t="shared" si="1266"/>
        <v>0</v>
      </c>
      <c r="AK2298" s="7">
        <f t="shared" si="1267"/>
        <v>4</v>
      </c>
      <c r="AL2298" s="7">
        <f t="shared" si="1268"/>
        <v>0</v>
      </c>
      <c r="AM2298" s="2">
        <f t="shared" si="1269"/>
        <v>0</v>
      </c>
      <c r="AN2298" s="2">
        <f t="shared" si="1270"/>
        <v>0</v>
      </c>
      <c r="AO2298" s="2">
        <f t="shared" si="1271"/>
        <v>2.7341079972658922E-3</v>
      </c>
      <c r="AP2298" s="2">
        <f t="shared" si="1272"/>
        <v>0</v>
      </c>
      <c r="AR2298" t="str">
        <f t="shared" si="1256"/>
        <v>Liberty</v>
      </c>
      <c r="AS2298" t="s">
        <v>2</v>
      </c>
      <c r="AT2298" s="182">
        <v>36</v>
      </c>
      <c r="AV2298" s="98">
        <v>48</v>
      </c>
      <c r="AW2298" s="100">
        <v>291</v>
      </c>
      <c r="AX2298" s="106">
        <f t="shared" si="1273"/>
        <v>48291</v>
      </c>
      <c r="AZ2298" s="7" t="s">
        <v>2975</v>
      </c>
      <c r="BA2298" t="s">
        <v>3208</v>
      </c>
      <c r="CD2298">
        <v>2</v>
      </c>
    </row>
    <row r="2299" spans="1:82" hidden="1" outlineLevel="1">
      <c r="A2299" t="s">
        <v>3222</v>
      </c>
      <c r="B2299" t="s">
        <v>2</v>
      </c>
      <c r="C2299" s="1">
        <f t="shared" si="1257"/>
        <v>748</v>
      </c>
      <c r="D2299" s="7">
        <f>IF(P2299&gt;0,RANK(P2299,(P2299:R2299,S2299:AG2299)),0)</f>
        <v>1</v>
      </c>
      <c r="E2299" s="7">
        <f>IF(Q2299&gt;0,RANK(Q2299,(P2299:R2299,S2299:AG2299)),0)</f>
        <v>0</v>
      </c>
      <c r="F2299" s="7">
        <f>IF(R2299&gt;0,RANK(R2299,(P2299:R2299,S2299:AG2299)),0)</f>
        <v>2</v>
      </c>
      <c r="G2299" s="7">
        <f>IF(S2299&gt;0,RANK(S2299,(P2299:R2299,S2299:AG2299)),0)</f>
        <v>4</v>
      </c>
      <c r="H2299" s="49">
        <f t="shared" si="1258"/>
        <v>448</v>
      </c>
      <c r="I2299" s="178">
        <f t="shared" si="1255"/>
        <v>0.59893048128342241</v>
      </c>
      <c r="J2299" s="2"/>
      <c r="K2299" s="2">
        <f t="shared" si="1259"/>
        <v>0.79144385026737973</v>
      </c>
      <c r="L2299" s="2">
        <f t="shared" si="1260"/>
        <v>0</v>
      </c>
      <c r="M2299" s="2">
        <f t="shared" si="1261"/>
        <v>0.19251336898395721</v>
      </c>
      <c r="N2299" s="2">
        <f t="shared" si="1262"/>
        <v>4.0106951871657758E-3</v>
      </c>
      <c r="O2299" s="2">
        <f t="shared" si="1263"/>
        <v>1.2032085561497279E-2</v>
      </c>
      <c r="P2299" s="1">
        <v>592</v>
      </c>
      <c r="R2299" s="1">
        <v>144</v>
      </c>
      <c r="S2299" s="1">
        <v>3</v>
      </c>
      <c r="V2299" s="1">
        <v>4</v>
      </c>
      <c r="Z2299" s="1">
        <f t="shared" si="1264"/>
        <v>0</v>
      </c>
      <c r="AA2299" s="1">
        <v>1</v>
      </c>
      <c r="AB2299" s="1">
        <v>1</v>
      </c>
      <c r="AC2299" s="1">
        <v>3</v>
      </c>
      <c r="AI2299" s="7">
        <f t="shared" si="1265"/>
        <v>0</v>
      </c>
      <c r="AJ2299" s="7">
        <f t="shared" si="1266"/>
        <v>0</v>
      </c>
      <c r="AK2299" s="7">
        <f t="shared" si="1267"/>
        <v>3</v>
      </c>
      <c r="AL2299" s="7">
        <f t="shared" si="1268"/>
        <v>0</v>
      </c>
      <c r="AM2299" s="2">
        <f t="shared" si="1269"/>
        <v>0</v>
      </c>
      <c r="AN2299" s="2">
        <f t="shared" si="1270"/>
        <v>0</v>
      </c>
      <c r="AO2299" s="2">
        <f t="shared" si="1271"/>
        <v>5.3475935828877002E-3</v>
      </c>
      <c r="AP2299" s="2">
        <f t="shared" si="1272"/>
        <v>0</v>
      </c>
      <c r="AR2299" t="str">
        <f t="shared" si="1256"/>
        <v>Limestone</v>
      </c>
      <c r="AS2299" t="s">
        <v>2</v>
      </c>
      <c r="AT2299" s="182">
        <v>17</v>
      </c>
      <c r="AV2299" s="98">
        <v>48</v>
      </c>
      <c r="AW2299" s="100">
        <v>293</v>
      </c>
      <c r="AX2299" s="106">
        <f t="shared" si="1273"/>
        <v>48293</v>
      </c>
      <c r="AZ2299" s="7" t="s">
        <v>2975</v>
      </c>
      <c r="BA2299" t="s">
        <v>3208</v>
      </c>
      <c r="CD2299">
        <v>0</v>
      </c>
    </row>
    <row r="2300" spans="1:82" hidden="1" outlineLevel="1">
      <c r="A2300" t="s">
        <v>2179</v>
      </c>
      <c r="B2300" t="s">
        <v>2</v>
      </c>
      <c r="C2300" s="1">
        <f t="shared" si="1257"/>
        <v>34</v>
      </c>
      <c r="D2300" s="7">
        <f>IF(P2300&gt;0,RANK(P2300,(P2300:R2300,S2300:AG2300)),0)</f>
        <v>1</v>
      </c>
      <c r="E2300" s="7">
        <f>IF(Q2300&gt;0,RANK(Q2300,(P2300:R2300,S2300:AG2300)),0)</f>
        <v>0</v>
      </c>
      <c r="F2300" s="7">
        <f>IF(R2300&gt;0,RANK(R2300,(P2300:R2300,S2300:AG2300)),0)</f>
        <v>2</v>
      </c>
      <c r="G2300" s="7">
        <f>IF(S2300&gt;0,RANK(S2300,(P2300:R2300,S2300:AG2300)),0)</f>
        <v>0</v>
      </c>
      <c r="H2300" s="49">
        <f t="shared" si="1258"/>
        <v>11</v>
      </c>
      <c r="I2300" s="178">
        <f t="shared" si="1255"/>
        <v>0.3235294117647059</v>
      </c>
      <c r="J2300" s="2"/>
      <c r="K2300" s="2">
        <f t="shared" si="1259"/>
        <v>0.6470588235294118</v>
      </c>
      <c r="L2300" s="2">
        <f t="shared" si="1260"/>
        <v>0</v>
      </c>
      <c r="M2300" s="2">
        <f t="shared" si="1261"/>
        <v>0.3235294117647059</v>
      </c>
      <c r="N2300" s="2">
        <f t="shared" si="1262"/>
        <v>0</v>
      </c>
      <c r="O2300" s="2">
        <f t="shared" si="1263"/>
        <v>2.9411764705882304E-2</v>
      </c>
      <c r="P2300" s="1">
        <v>22</v>
      </c>
      <c r="R2300" s="1">
        <v>11</v>
      </c>
      <c r="S2300" s="1">
        <v>0</v>
      </c>
      <c r="V2300" s="1">
        <v>0</v>
      </c>
      <c r="Z2300" s="1">
        <f t="shared" si="1264"/>
        <v>0</v>
      </c>
      <c r="AA2300" s="1">
        <v>0</v>
      </c>
      <c r="AB2300" s="1">
        <v>0</v>
      </c>
      <c r="AC2300" s="1">
        <v>1</v>
      </c>
      <c r="AI2300" s="7">
        <f t="shared" si="1265"/>
        <v>0</v>
      </c>
      <c r="AJ2300" s="7">
        <f t="shared" si="1266"/>
        <v>0</v>
      </c>
      <c r="AK2300" s="7">
        <f t="shared" si="1267"/>
        <v>0</v>
      </c>
      <c r="AL2300" s="7">
        <f t="shared" si="1268"/>
        <v>0</v>
      </c>
      <c r="AM2300" s="2">
        <f t="shared" si="1269"/>
        <v>0</v>
      </c>
      <c r="AN2300" s="2">
        <f t="shared" si="1270"/>
        <v>0</v>
      </c>
      <c r="AO2300" s="2">
        <f t="shared" si="1271"/>
        <v>0</v>
      </c>
      <c r="AP2300" s="2">
        <f t="shared" si="1272"/>
        <v>0</v>
      </c>
      <c r="AR2300" t="str">
        <f t="shared" si="1256"/>
        <v>Lipscomb</v>
      </c>
      <c r="AS2300" t="s">
        <v>2</v>
      </c>
      <c r="AT2300" s="182">
        <v>13</v>
      </c>
      <c r="AV2300" s="98">
        <v>48</v>
      </c>
      <c r="AW2300" s="100">
        <v>295</v>
      </c>
      <c r="AX2300" s="106">
        <f t="shared" si="1273"/>
        <v>48295</v>
      </c>
      <c r="AZ2300" s="7" t="s">
        <v>2975</v>
      </c>
      <c r="BA2300" t="s">
        <v>3208</v>
      </c>
      <c r="CD2300">
        <v>0</v>
      </c>
    </row>
    <row r="2301" spans="1:82" hidden="1" outlineLevel="1">
      <c r="A2301" t="s">
        <v>1370</v>
      </c>
      <c r="B2301" t="s">
        <v>2</v>
      </c>
      <c r="C2301" s="1">
        <f t="shared" si="1257"/>
        <v>301</v>
      </c>
      <c r="D2301" s="7">
        <f>IF(P2301&gt;0,RANK(P2301,(P2301:R2301,S2301:AG2301)),0)</f>
        <v>1</v>
      </c>
      <c r="E2301" s="7">
        <f>IF(Q2301&gt;0,RANK(Q2301,(P2301:R2301,S2301:AG2301)),0)</f>
        <v>0</v>
      </c>
      <c r="F2301" s="7">
        <f>IF(R2301&gt;0,RANK(R2301,(P2301:R2301,S2301:AG2301)),0)</f>
        <v>2</v>
      </c>
      <c r="G2301" s="7">
        <f>IF(S2301&gt;0,RANK(S2301,(P2301:R2301,S2301:AG2301)),0)</f>
        <v>4</v>
      </c>
      <c r="H2301" s="49">
        <f t="shared" si="1258"/>
        <v>130</v>
      </c>
      <c r="I2301" s="178">
        <f t="shared" si="1255"/>
        <v>0.43189368770764119</v>
      </c>
      <c r="J2301" s="2"/>
      <c r="K2301" s="2">
        <f t="shared" si="1259"/>
        <v>0.67441860465116277</v>
      </c>
      <c r="L2301" s="2">
        <f t="shared" si="1260"/>
        <v>0</v>
      </c>
      <c r="M2301" s="2">
        <f t="shared" si="1261"/>
        <v>0.2425249169435216</v>
      </c>
      <c r="N2301" s="2">
        <f t="shared" si="1262"/>
        <v>1.6611295681063124E-2</v>
      </c>
      <c r="O2301" s="2">
        <f t="shared" si="1263"/>
        <v>6.6445182724252511E-2</v>
      </c>
      <c r="P2301" s="1">
        <v>203</v>
      </c>
      <c r="R2301" s="1">
        <v>73</v>
      </c>
      <c r="S2301" s="1">
        <v>5</v>
      </c>
      <c r="V2301" s="1">
        <v>3</v>
      </c>
      <c r="Z2301" s="1">
        <f t="shared" si="1264"/>
        <v>5</v>
      </c>
      <c r="AA2301" s="1">
        <v>0</v>
      </c>
      <c r="AB2301" s="1">
        <v>3</v>
      </c>
      <c r="AC2301" s="1">
        <v>9</v>
      </c>
      <c r="AI2301" s="7">
        <f t="shared" si="1265"/>
        <v>0</v>
      </c>
      <c r="AJ2301" s="7">
        <f t="shared" si="1266"/>
        <v>0</v>
      </c>
      <c r="AK2301" s="7">
        <f t="shared" si="1267"/>
        <v>5</v>
      </c>
      <c r="AL2301" s="7">
        <f t="shared" si="1268"/>
        <v>0</v>
      </c>
      <c r="AM2301" s="2">
        <f t="shared" si="1269"/>
        <v>0</v>
      </c>
      <c r="AN2301" s="2">
        <f t="shared" si="1270"/>
        <v>0</v>
      </c>
      <c r="AO2301" s="2">
        <f t="shared" si="1271"/>
        <v>9.9667774086378731E-3</v>
      </c>
      <c r="AP2301" s="2">
        <f t="shared" si="1272"/>
        <v>0</v>
      </c>
      <c r="AR2301" t="str">
        <f t="shared" si="1256"/>
        <v>Live Oak</v>
      </c>
      <c r="AS2301" t="s">
        <v>2</v>
      </c>
      <c r="AT2301" s="182">
        <v>15</v>
      </c>
      <c r="AV2301" s="98">
        <v>48</v>
      </c>
      <c r="AW2301" s="100">
        <v>297</v>
      </c>
      <c r="AX2301" s="106">
        <f t="shared" si="1273"/>
        <v>48297</v>
      </c>
      <c r="AZ2301" s="7" t="s">
        <v>2975</v>
      </c>
      <c r="BA2301" t="s">
        <v>3208</v>
      </c>
      <c r="CD2301">
        <v>5</v>
      </c>
    </row>
    <row r="2302" spans="1:82" hidden="1" outlineLevel="1">
      <c r="A2302" t="s">
        <v>694</v>
      </c>
      <c r="B2302" t="s">
        <v>2</v>
      </c>
      <c r="C2302" s="1">
        <f t="shared" si="1257"/>
        <v>801</v>
      </c>
      <c r="D2302" s="7">
        <f>IF(P2302&gt;0,RANK(P2302,(P2302:R2302,S2302:AG2302)),0)</f>
        <v>1</v>
      </c>
      <c r="E2302" s="7">
        <f>IF(Q2302&gt;0,RANK(Q2302,(P2302:R2302,S2302:AG2302)),0)</f>
        <v>0</v>
      </c>
      <c r="F2302" s="7">
        <f>IF(R2302&gt;0,RANK(R2302,(P2302:R2302,S2302:AG2302)),0)</f>
        <v>2</v>
      </c>
      <c r="G2302" s="7">
        <f>IF(S2302&gt;0,RANK(S2302,(P2302:R2302,S2302:AG2302)),0)</f>
        <v>5</v>
      </c>
      <c r="H2302" s="49">
        <f t="shared" si="1258"/>
        <v>252</v>
      </c>
      <c r="I2302" s="178">
        <f t="shared" si="1255"/>
        <v>0.3146067415730337</v>
      </c>
      <c r="J2302" s="2"/>
      <c r="K2302" s="2">
        <f t="shared" si="1259"/>
        <v>0.64794007490636707</v>
      </c>
      <c r="L2302" s="2">
        <f t="shared" si="1260"/>
        <v>0</v>
      </c>
      <c r="M2302" s="2">
        <f t="shared" si="1261"/>
        <v>0.33333333333333331</v>
      </c>
      <c r="N2302" s="2">
        <f t="shared" si="1262"/>
        <v>2.4968789013732834E-3</v>
      </c>
      <c r="O2302" s="2">
        <f t="shared" si="1263"/>
        <v>1.6229712858926333E-2</v>
      </c>
      <c r="P2302" s="1">
        <v>519</v>
      </c>
      <c r="R2302" s="1">
        <v>267</v>
      </c>
      <c r="S2302" s="1">
        <v>2</v>
      </c>
      <c r="V2302" s="1">
        <v>3</v>
      </c>
      <c r="Z2302" s="1">
        <f t="shared" si="1264"/>
        <v>2</v>
      </c>
      <c r="AA2302" s="1">
        <v>6</v>
      </c>
      <c r="AB2302" s="1">
        <v>1</v>
      </c>
      <c r="AC2302" s="1">
        <v>1</v>
      </c>
      <c r="AI2302" s="7">
        <f t="shared" si="1265"/>
        <v>0</v>
      </c>
      <c r="AJ2302" s="7">
        <f t="shared" si="1266"/>
        <v>0</v>
      </c>
      <c r="AK2302" s="7">
        <f t="shared" si="1267"/>
        <v>3</v>
      </c>
      <c r="AL2302" s="7">
        <f t="shared" si="1268"/>
        <v>0</v>
      </c>
      <c r="AM2302" s="2">
        <f t="shared" si="1269"/>
        <v>0</v>
      </c>
      <c r="AN2302" s="2">
        <f t="shared" si="1270"/>
        <v>0</v>
      </c>
      <c r="AO2302" s="2">
        <f t="shared" si="1271"/>
        <v>3.7453183520599251E-3</v>
      </c>
      <c r="AP2302" s="2">
        <f t="shared" si="1272"/>
        <v>0</v>
      </c>
      <c r="AR2302" t="str">
        <f t="shared" si="1256"/>
        <v>Llano</v>
      </c>
      <c r="AS2302" t="s">
        <v>2</v>
      </c>
      <c r="AT2302" s="182">
        <v>11</v>
      </c>
      <c r="AV2302" s="98">
        <v>48</v>
      </c>
      <c r="AW2302" s="100">
        <v>299</v>
      </c>
      <c r="AX2302" s="106">
        <f t="shared" si="1273"/>
        <v>48299</v>
      </c>
      <c r="AZ2302" s="7" t="s">
        <v>2975</v>
      </c>
      <c r="BA2302" t="s">
        <v>3208</v>
      </c>
      <c r="CD2302">
        <v>2</v>
      </c>
    </row>
    <row r="2303" spans="1:82" hidden="1" outlineLevel="1">
      <c r="A2303" t="s">
        <v>1038</v>
      </c>
      <c r="B2303" t="s">
        <v>2</v>
      </c>
      <c r="C2303" s="1">
        <f t="shared" si="1257"/>
        <v>12</v>
      </c>
      <c r="D2303" s="7">
        <f>IF(P2303&gt;0,RANK(P2303,(P2303:R2303,S2303:AG2303)),0)</f>
        <v>2</v>
      </c>
      <c r="E2303" s="7">
        <f>IF(Q2303&gt;0,RANK(Q2303,(P2303:R2303,S2303:AG2303)),0)</f>
        <v>0</v>
      </c>
      <c r="F2303" s="7">
        <f>IF(R2303&gt;0,RANK(R2303,(P2303:R2303,S2303:AG2303)),0)</f>
        <v>1</v>
      </c>
      <c r="G2303" s="7">
        <f>IF(S2303&gt;0,RANK(S2303,(P2303:R2303,S2303:AG2303)),0)</f>
        <v>3</v>
      </c>
      <c r="H2303" s="49">
        <f t="shared" si="1258"/>
        <v>2</v>
      </c>
      <c r="I2303" s="178">
        <f t="shared" si="1255"/>
        <v>0.16666666666666666</v>
      </c>
      <c r="J2303" s="2"/>
      <c r="K2303" s="2">
        <f t="shared" si="1259"/>
        <v>0.25</v>
      </c>
      <c r="L2303" s="2">
        <f t="shared" si="1260"/>
        <v>0</v>
      </c>
      <c r="M2303" s="2">
        <f t="shared" si="1261"/>
        <v>0.41666666666666669</v>
      </c>
      <c r="N2303" s="2">
        <f t="shared" si="1262"/>
        <v>0.16666666666666666</v>
      </c>
      <c r="O2303" s="2">
        <f t="shared" si="1263"/>
        <v>0.16666666666666666</v>
      </c>
      <c r="P2303" s="1">
        <v>3</v>
      </c>
      <c r="R2303" s="1">
        <v>5</v>
      </c>
      <c r="S2303" s="1">
        <v>2</v>
      </c>
      <c r="V2303" s="1">
        <v>1</v>
      </c>
      <c r="Z2303" s="1">
        <f t="shared" si="1264"/>
        <v>0</v>
      </c>
      <c r="AA2303" s="1">
        <v>1</v>
      </c>
      <c r="AB2303" s="1">
        <v>0</v>
      </c>
      <c r="AC2303" s="1">
        <v>0</v>
      </c>
      <c r="AI2303" s="7">
        <f t="shared" si="1265"/>
        <v>0</v>
      </c>
      <c r="AJ2303" s="7">
        <f t="shared" si="1266"/>
        <v>0</v>
      </c>
      <c r="AK2303" s="7">
        <f t="shared" si="1267"/>
        <v>4</v>
      </c>
      <c r="AL2303" s="7">
        <f t="shared" si="1268"/>
        <v>0</v>
      </c>
      <c r="AM2303" s="2">
        <f t="shared" si="1269"/>
        <v>0</v>
      </c>
      <c r="AN2303" s="2">
        <f t="shared" si="1270"/>
        <v>0</v>
      </c>
      <c r="AO2303" s="2">
        <f t="shared" si="1271"/>
        <v>8.3333333333333329E-2</v>
      </c>
      <c r="AP2303" s="2">
        <f t="shared" si="1272"/>
        <v>0</v>
      </c>
      <c r="AR2303" t="str">
        <f t="shared" si="1256"/>
        <v>Loving</v>
      </c>
      <c r="AS2303" t="s">
        <v>2</v>
      </c>
      <c r="AT2303" s="182">
        <v>23</v>
      </c>
      <c r="AV2303" s="98">
        <v>48</v>
      </c>
      <c r="AW2303" s="100">
        <v>301</v>
      </c>
      <c r="AX2303" s="106">
        <f t="shared" si="1273"/>
        <v>48301</v>
      </c>
      <c r="AZ2303" s="7" t="s">
        <v>2975</v>
      </c>
      <c r="BA2303" t="s">
        <v>3208</v>
      </c>
      <c r="CD2303">
        <v>0</v>
      </c>
    </row>
    <row r="2304" spans="1:82" hidden="1" outlineLevel="1">
      <c r="A2304" t="s">
        <v>1274</v>
      </c>
      <c r="B2304" t="s">
        <v>2</v>
      </c>
      <c r="C2304" s="1">
        <f t="shared" si="1257"/>
        <v>10084</v>
      </c>
      <c r="D2304" s="7">
        <f>IF(P2304&gt;0,RANK(P2304,(P2304:R2304,S2304:AG2304)),0)</f>
        <v>1</v>
      </c>
      <c r="E2304" s="7">
        <f>IF(Q2304&gt;0,RANK(Q2304,(P2304:R2304,S2304:AG2304)),0)</f>
        <v>0</v>
      </c>
      <c r="F2304" s="7">
        <f>IF(R2304&gt;0,RANK(R2304,(P2304:R2304,S2304:AG2304)),0)</f>
        <v>2</v>
      </c>
      <c r="G2304" s="7">
        <f>IF(S2304&gt;0,RANK(S2304,(P2304:R2304,S2304:AG2304)),0)</f>
        <v>4</v>
      </c>
      <c r="H2304" s="49">
        <f t="shared" si="1258"/>
        <v>1645</v>
      </c>
      <c r="I2304" s="178">
        <f t="shared" si="1255"/>
        <v>0.1631297104323681</v>
      </c>
      <c r="J2304" s="2"/>
      <c r="K2304" s="2">
        <f t="shared" si="1259"/>
        <v>0.57338357794525985</v>
      </c>
      <c r="L2304" s="2">
        <f t="shared" si="1260"/>
        <v>0</v>
      </c>
      <c r="M2304" s="2">
        <f t="shared" si="1261"/>
        <v>0.41025386751289172</v>
      </c>
      <c r="N2304" s="2">
        <f t="shared" si="1262"/>
        <v>3.8675128917096389E-3</v>
      </c>
      <c r="O2304" s="2">
        <f t="shared" si="1263"/>
        <v>1.249504165013879E-2</v>
      </c>
      <c r="P2304" s="1">
        <v>5782</v>
      </c>
      <c r="R2304" s="1">
        <v>4137</v>
      </c>
      <c r="S2304" s="1">
        <v>39</v>
      </c>
      <c r="V2304" s="1">
        <v>18</v>
      </c>
      <c r="Z2304" s="1">
        <f t="shared" si="1264"/>
        <v>11</v>
      </c>
      <c r="AA2304" s="1">
        <v>13</v>
      </c>
      <c r="AB2304" s="1">
        <v>21</v>
      </c>
      <c r="AC2304" s="1">
        <v>63</v>
      </c>
      <c r="AI2304" s="7">
        <f t="shared" si="1265"/>
        <v>0</v>
      </c>
      <c r="AJ2304" s="7">
        <f t="shared" si="1266"/>
        <v>0</v>
      </c>
      <c r="AK2304" s="7">
        <f t="shared" si="1267"/>
        <v>4</v>
      </c>
      <c r="AL2304" s="7">
        <f t="shared" si="1268"/>
        <v>0</v>
      </c>
      <c r="AM2304" s="2">
        <f t="shared" si="1269"/>
        <v>0</v>
      </c>
      <c r="AN2304" s="2">
        <f t="shared" si="1270"/>
        <v>0</v>
      </c>
      <c r="AO2304" s="2">
        <f t="shared" si="1271"/>
        <v>1.7850059500198333E-3</v>
      </c>
      <c r="AP2304" s="2">
        <f t="shared" si="1272"/>
        <v>0</v>
      </c>
      <c r="AR2304" t="str">
        <f t="shared" si="1256"/>
        <v>Lubbock</v>
      </c>
      <c r="AS2304" t="s">
        <v>2</v>
      </c>
      <c r="AT2304" s="182">
        <v>19</v>
      </c>
      <c r="AV2304" s="98">
        <v>48</v>
      </c>
      <c r="AW2304" s="100">
        <v>303</v>
      </c>
      <c r="AX2304" s="106">
        <f t="shared" si="1273"/>
        <v>48303</v>
      </c>
      <c r="AZ2304" s="7" t="s">
        <v>2975</v>
      </c>
      <c r="BA2304" t="s">
        <v>3208</v>
      </c>
      <c r="CD2304">
        <v>11</v>
      </c>
    </row>
    <row r="2305" spans="1:82" hidden="1" outlineLevel="1">
      <c r="A2305" t="s">
        <v>266</v>
      </c>
      <c r="B2305" t="s">
        <v>2</v>
      </c>
      <c r="C2305" s="1">
        <f t="shared" si="1257"/>
        <v>24</v>
      </c>
      <c r="D2305" s="7">
        <f>IF(P2305&gt;0,RANK(P2305,(P2305:R2305,S2305:AG2305)),0)</f>
        <v>1</v>
      </c>
      <c r="E2305" s="7">
        <f>IF(Q2305&gt;0,RANK(Q2305,(P2305:R2305,S2305:AG2305)),0)</f>
        <v>0</v>
      </c>
      <c r="F2305" s="7">
        <f>IF(R2305&gt;0,RANK(R2305,(P2305:R2305,S2305:AG2305)),0)</f>
        <v>2</v>
      </c>
      <c r="G2305" s="7">
        <f>IF(S2305&gt;0,RANK(S2305,(P2305:R2305,S2305:AG2305)),0)</f>
        <v>0</v>
      </c>
      <c r="H2305" s="49">
        <f t="shared" si="1258"/>
        <v>4</v>
      </c>
      <c r="I2305" s="178">
        <f t="shared" si="1255"/>
        <v>0.16666666666666666</v>
      </c>
      <c r="J2305" s="2"/>
      <c r="K2305" s="2">
        <f t="shared" si="1259"/>
        <v>0.58333333333333337</v>
      </c>
      <c r="L2305" s="2">
        <f t="shared" si="1260"/>
        <v>0</v>
      </c>
      <c r="M2305" s="2">
        <f t="shared" si="1261"/>
        <v>0.41666666666666669</v>
      </c>
      <c r="N2305" s="2">
        <f t="shared" si="1262"/>
        <v>0</v>
      </c>
      <c r="O2305" s="2">
        <f t="shared" si="1263"/>
        <v>-5.5511151231257827E-17</v>
      </c>
      <c r="P2305" s="1">
        <v>14</v>
      </c>
      <c r="R2305" s="1">
        <v>10</v>
      </c>
      <c r="S2305" s="1">
        <v>0</v>
      </c>
      <c r="V2305" s="1">
        <v>0</v>
      </c>
      <c r="Z2305" s="1">
        <f t="shared" si="1264"/>
        <v>0</v>
      </c>
      <c r="AA2305" s="1">
        <v>0</v>
      </c>
      <c r="AB2305" s="1">
        <v>0</v>
      </c>
      <c r="AC2305" s="1">
        <v>0</v>
      </c>
      <c r="AI2305" s="7">
        <f t="shared" si="1265"/>
        <v>0</v>
      </c>
      <c r="AJ2305" s="7">
        <f t="shared" si="1266"/>
        <v>0</v>
      </c>
      <c r="AK2305" s="7">
        <f t="shared" si="1267"/>
        <v>0</v>
      </c>
      <c r="AL2305" s="7">
        <f t="shared" si="1268"/>
        <v>0</v>
      </c>
      <c r="AM2305" s="2">
        <f t="shared" si="1269"/>
        <v>0</v>
      </c>
      <c r="AN2305" s="2">
        <f t="shared" si="1270"/>
        <v>0</v>
      </c>
      <c r="AO2305" s="2">
        <f t="shared" si="1271"/>
        <v>0</v>
      </c>
      <c r="AP2305" s="2">
        <f t="shared" si="1272"/>
        <v>0</v>
      </c>
      <c r="AR2305" t="str">
        <f t="shared" si="1256"/>
        <v>Lynn</v>
      </c>
      <c r="AS2305" t="s">
        <v>2</v>
      </c>
      <c r="AT2305" s="182">
        <v>19</v>
      </c>
      <c r="AV2305" s="98">
        <v>48</v>
      </c>
      <c r="AW2305" s="100">
        <v>305</v>
      </c>
      <c r="AX2305" s="106">
        <f t="shared" si="1273"/>
        <v>48305</v>
      </c>
      <c r="AZ2305" s="7" t="s">
        <v>2975</v>
      </c>
      <c r="BA2305" t="s">
        <v>3208</v>
      </c>
      <c r="CD2305">
        <v>0</v>
      </c>
    </row>
    <row r="2306" spans="1:82" hidden="1" outlineLevel="1">
      <c r="A2306" t="s">
        <v>499</v>
      </c>
      <c r="B2306" t="s">
        <v>2</v>
      </c>
      <c r="C2306" s="1">
        <f t="shared" si="1257"/>
        <v>141</v>
      </c>
      <c r="D2306" s="7">
        <f>IF(P2306&gt;0,RANK(P2306,(P2306:R2306,S2306:AG2306)),0)</f>
        <v>1</v>
      </c>
      <c r="E2306" s="7">
        <f>IF(Q2306&gt;0,RANK(Q2306,(P2306:R2306,S2306:AG2306)),0)</f>
        <v>0</v>
      </c>
      <c r="F2306" s="7">
        <f>IF(R2306&gt;0,RANK(R2306,(P2306:R2306,S2306:AG2306)),0)</f>
        <v>2</v>
      </c>
      <c r="G2306" s="7">
        <f>IF(S2306&gt;0,RANK(S2306,(P2306:R2306,S2306:AG2306)),0)</f>
        <v>4</v>
      </c>
      <c r="H2306" s="49">
        <f t="shared" si="1258"/>
        <v>50</v>
      </c>
      <c r="I2306" s="178">
        <f t="shared" si="1255"/>
        <v>0.3546099290780142</v>
      </c>
      <c r="J2306" s="2"/>
      <c r="K2306" s="2">
        <f t="shared" si="1259"/>
        <v>0.65957446808510634</v>
      </c>
      <c r="L2306" s="2">
        <f t="shared" si="1260"/>
        <v>0</v>
      </c>
      <c r="M2306" s="2">
        <f t="shared" si="1261"/>
        <v>0.30496453900709219</v>
      </c>
      <c r="N2306" s="2">
        <f t="shared" si="1262"/>
        <v>7.0921985815602835E-3</v>
      </c>
      <c r="O2306" s="2">
        <f t="shared" si="1263"/>
        <v>2.8368794326241186E-2</v>
      </c>
      <c r="P2306" s="1">
        <v>93</v>
      </c>
      <c r="R2306" s="1">
        <v>43</v>
      </c>
      <c r="S2306" s="1">
        <v>1</v>
      </c>
      <c r="V2306" s="1">
        <v>0</v>
      </c>
      <c r="Z2306" s="1">
        <f t="shared" si="1264"/>
        <v>0</v>
      </c>
      <c r="AA2306" s="1">
        <v>1</v>
      </c>
      <c r="AB2306" s="1">
        <v>0</v>
      </c>
      <c r="AC2306" s="1">
        <v>3</v>
      </c>
      <c r="AI2306" s="7">
        <f t="shared" si="1265"/>
        <v>0</v>
      </c>
      <c r="AJ2306" s="7">
        <f t="shared" si="1266"/>
        <v>0</v>
      </c>
      <c r="AK2306" s="7">
        <f t="shared" si="1267"/>
        <v>0</v>
      </c>
      <c r="AL2306" s="7">
        <f t="shared" si="1268"/>
        <v>0</v>
      </c>
      <c r="AM2306" s="2">
        <f t="shared" si="1269"/>
        <v>0</v>
      </c>
      <c r="AN2306" s="2">
        <f t="shared" si="1270"/>
        <v>0</v>
      </c>
      <c r="AO2306" s="2">
        <f t="shared" si="1271"/>
        <v>0</v>
      </c>
      <c r="AP2306" s="2">
        <f t="shared" si="1272"/>
        <v>0</v>
      </c>
      <c r="AR2306" t="str">
        <f t="shared" si="1256"/>
        <v>McCulloch</v>
      </c>
      <c r="AS2306" t="s">
        <v>2</v>
      </c>
      <c r="AT2306" s="182">
        <v>11</v>
      </c>
      <c r="AV2306" s="98">
        <v>48</v>
      </c>
      <c r="AW2306" s="100">
        <v>307</v>
      </c>
      <c r="AX2306" s="106">
        <f t="shared" si="1273"/>
        <v>48307</v>
      </c>
      <c r="AZ2306" s="7" t="s">
        <v>2975</v>
      </c>
      <c r="BA2306" t="s">
        <v>3208</v>
      </c>
      <c r="CD2306">
        <v>0</v>
      </c>
    </row>
    <row r="2307" spans="1:82" hidden="1" outlineLevel="1">
      <c r="A2307" t="s">
        <v>495</v>
      </c>
      <c r="B2307" t="s">
        <v>2</v>
      </c>
      <c r="C2307" s="1">
        <f t="shared" si="1257"/>
        <v>8261</v>
      </c>
      <c r="D2307" s="7">
        <f>IF(P2307&gt;0,RANK(P2307,(P2307:R2307,S2307:AG2307)),0)</f>
        <v>1</v>
      </c>
      <c r="E2307" s="7">
        <f>IF(Q2307&gt;0,RANK(Q2307,(P2307:R2307,S2307:AG2307)),0)</f>
        <v>0</v>
      </c>
      <c r="F2307" s="7">
        <f>IF(R2307&gt;0,RANK(R2307,(P2307:R2307,S2307:AG2307)),0)</f>
        <v>2</v>
      </c>
      <c r="G2307" s="7">
        <f>IF(S2307&gt;0,RANK(S2307,(P2307:R2307,S2307:AG2307)),0)</f>
        <v>3</v>
      </c>
      <c r="H2307" s="49">
        <f t="shared" si="1258"/>
        <v>2898</v>
      </c>
      <c r="I2307" s="178">
        <f t="shared" si="1255"/>
        <v>0.35080498728967435</v>
      </c>
      <c r="J2307" s="2"/>
      <c r="K2307" s="2">
        <f t="shared" si="1259"/>
        <v>0.66953153371262564</v>
      </c>
      <c r="L2307" s="2">
        <f t="shared" si="1260"/>
        <v>0</v>
      </c>
      <c r="M2307" s="2">
        <f t="shared" si="1261"/>
        <v>0.31872654642295123</v>
      </c>
      <c r="N2307" s="2">
        <f t="shared" si="1262"/>
        <v>3.3894201670499938E-3</v>
      </c>
      <c r="O2307" s="2">
        <f t="shared" si="1263"/>
        <v>8.3524996973731395E-3</v>
      </c>
      <c r="P2307" s="1">
        <v>5531</v>
      </c>
      <c r="R2307" s="1">
        <v>2633</v>
      </c>
      <c r="S2307" s="1">
        <v>28</v>
      </c>
      <c r="V2307" s="1">
        <v>21</v>
      </c>
      <c r="Z2307" s="1">
        <f t="shared" si="1264"/>
        <v>6</v>
      </c>
      <c r="AA2307" s="1">
        <v>13</v>
      </c>
      <c r="AB2307" s="1">
        <v>12</v>
      </c>
      <c r="AC2307" s="1">
        <v>17</v>
      </c>
      <c r="AI2307" s="7">
        <f t="shared" si="1265"/>
        <v>0</v>
      </c>
      <c r="AJ2307" s="7">
        <f t="shared" si="1266"/>
        <v>0</v>
      </c>
      <c r="AK2307" s="7">
        <f t="shared" si="1267"/>
        <v>4</v>
      </c>
      <c r="AL2307" s="7">
        <f t="shared" si="1268"/>
        <v>0</v>
      </c>
      <c r="AM2307" s="2">
        <f t="shared" si="1269"/>
        <v>0</v>
      </c>
      <c r="AN2307" s="2">
        <f t="shared" si="1270"/>
        <v>0</v>
      </c>
      <c r="AO2307" s="2">
        <f t="shared" si="1271"/>
        <v>2.5420651252874953E-3</v>
      </c>
      <c r="AP2307" s="2">
        <f t="shared" si="1272"/>
        <v>0</v>
      </c>
      <c r="AR2307" t="str">
        <f t="shared" si="1256"/>
        <v>McLennan</v>
      </c>
      <c r="AS2307" t="s">
        <v>2</v>
      </c>
      <c r="AT2307" s="182">
        <v>17</v>
      </c>
      <c r="AV2307" s="98">
        <v>48</v>
      </c>
      <c r="AW2307" s="100">
        <v>309</v>
      </c>
      <c r="AX2307" s="106">
        <f t="shared" si="1273"/>
        <v>48309</v>
      </c>
      <c r="AZ2307" s="7" t="s">
        <v>2975</v>
      </c>
      <c r="BA2307" t="s">
        <v>3208</v>
      </c>
      <c r="CD2307">
        <v>6</v>
      </c>
    </row>
    <row r="2308" spans="1:82" hidden="1" outlineLevel="1">
      <c r="A2308" t="s">
        <v>538</v>
      </c>
      <c r="B2308" t="s">
        <v>2</v>
      </c>
      <c r="C2308" s="1">
        <f t="shared" si="1257"/>
        <v>5</v>
      </c>
      <c r="D2308" s="7">
        <f>IF(P2308&gt;0,RANK(P2308,(P2308:R2308,S2308:AG2308)),0)</f>
        <v>1</v>
      </c>
      <c r="E2308" s="7">
        <f>IF(Q2308&gt;0,RANK(Q2308,(P2308:R2308,S2308:AG2308)),0)</f>
        <v>0</v>
      </c>
      <c r="F2308" s="7">
        <f>IF(R2308&gt;0,RANK(R2308,(P2308:R2308,S2308:AG2308)),0)</f>
        <v>2</v>
      </c>
      <c r="G2308" s="7">
        <f>IF(S2308&gt;0,RANK(S2308,(P2308:R2308,S2308:AG2308)),0)</f>
        <v>0</v>
      </c>
      <c r="H2308" s="49">
        <f t="shared" si="1258"/>
        <v>3</v>
      </c>
      <c r="I2308" s="178">
        <f t="shared" si="1255"/>
        <v>0.6</v>
      </c>
      <c r="J2308" s="2"/>
      <c r="K2308" s="2">
        <f t="shared" si="1259"/>
        <v>0.8</v>
      </c>
      <c r="L2308" s="2">
        <f t="shared" si="1260"/>
        <v>0</v>
      </c>
      <c r="M2308" s="2">
        <f t="shared" si="1261"/>
        <v>0.2</v>
      </c>
      <c r="N2308" s="2">
        <f t="shared" si="1262"/>
        <v>0</v>
      </c>
      <c r="O2308" s="2">
        <f t="shared" si="1263"/>
        <v>-5.5511151231257827E-17</v>
      </c>
      <c r="P2308" s="1">
        <v>4</v>
      </c>
      <c r="R2308" s="1">
        <v>1</v>
      </c>
      <c r="S2308" s="1">
        <v>0</v>
      </c>
      <c r="V2308" s="1">
        <v>0</v>
      </c>
      <c r="Z2308" s="1">
        <f t="shared" si="1264"/>
        <v>0</v>
      </c>
      <c r="AA2308" s="1">
        <v>0</v>
      </c>
      <c r="AB2308" s="1">
        <v>0</v>
      </c>
      <c r="AC2308" s="1">
        <v>0</v>
      </c>
      <c r="AI2308" s="7">
        <f t="shared" si="1265"/>
        <v>0</v>
      </c>
      <c r="AJ2308" s="7">
        <f t="shared" si="1266"/>
        <v>0</v>
      </c>
      <c r="AK2308" s="7">
        <f t="shared" si="1267"/>
        <v>0</v>
      </c>
      <c r="AL2308" s="7">
        <f t="shared" si="1268"/>
        <v>0</v>
      </c>
      <c r="AM2308" s="2">
        <f t="shared" si="1269"/>
        <v>0</v>
      </c>
      <c r="AN2308" s="2">
        <f t="shared" si="1270"/>
        <v>0</v>
      </c>
      <c r="AO2308" s="2">
        <f t="shared" si="1271"/>
        <v>0</v>
      </c>
      <c r="AP2308" s="2">
        <f t="shared" si="1272"/>
        <v>0</v>
      </c>
      <c r="AR2308" t="str">
        <f t="shared" si="1256"/>
        <v>McMullen</v>
      </c>
      <c r="AS2308" t="s">
        <v>2</v>
      </c>
      <c r="AT2308" s="182">
        <v>28</v>
      </c>
      <c r="AV2308" s="98">
        <v>48</v>
      </c>
      <c r="AW2308" s="100">
        <v>311</v>
      </c>
      <c r="AX2308" s="106">
        <f t="shared" si="1273"/>
        <v>48311</v>
      </c>
      <c r="AZ2308" s="7" t="s">
        <v>2975</v>
      </c>
      <c r="BA2308" t="s">
        <v>3208</v>
      </c>
      <c r="CD2308">
        <v>0</v>
      </c>
    </row>
    <row r="2309" spans="1:82" hidden="1" outlineLevel="1">
      <c r="A2309" t="s">
        <v>1400</v>
      </c>
      <c r="B2309" t="s">
        <v>2</v>
      </c>
      <c r="C2309" s="1">
        <f t="shared" si="1257"/>
        <v>302</v>
      </c>
      <c r="D2309" s="7">
        <f>IF(P2309&gt;0,RANK(P2309,(P2309:R2309,S2309:AG2309)),0)</f>
        <v>1</v>
      </c>
      <c r="E2309" s="7">
        <f>IF(Q2309&gt;0,RANK(Q2309,(P2309:R2309,S2309:AG2309)),0)</f>
        <v>0</v>
      </c>
      <c r="F2309" s="7">
        <f>IF(R2309&gt;0,RANK(R2309,(P2309:R2309,S2309:AG2309)),0)</f>
        <v>2</v>
      </c>
      <c r="G2309" s="7">
        <f>IF(S2309&gt;0,RANK(S2309,(P2309:R2309,S2309:AG2309)),0)</f>
        <v>0</v>
      </c>
      <c r="H2309" s="49">
        <f t="shared" si="1258"/>
        <v>157</v>
      </c>
      <c r="I2309" s="178">
        <f t="shared" si="1255"/>
        <v>0.51986754966887416</v>
      </c>
      <c r="J2309" s="2"/>
      <c r="K2309" s="2">
        <f t="shared" si="1259"/>
        <v>0.7516556291390728</v>
      </c>
      <c r="L2309" s="2">
        <f t="shared" si="1260"/>
        <v>0</v>
      </c>
      <c r="M2309" s="2">
        <f t="shared" si="1261"/>
        <v>0.23178807947019867</v>
      </c>
      <c r="N2309" s="2">
        <f t="shared" si="1262"/>
        <v>0</v>
      </c>
      <c r="O2309" s="2">
        <f t="shared" si="1263"/>
        <v>1.6556291390728534E-2</v>
      </c>
      <c r="P2309" s="1">
        <v>227</v>
      </c>
      <c r="R2309" s="1">
        <v>70</v>
      </c>
      <c r="S2309" s="1">
        <v>0</v>
      </c>
      <c r="V2309" s="1">
        <v>0</v>
      </c>
      <c r="Z2309" s="1">
        <f t="shared" si="1264"/>
        <v>2</v>
      </c>
      <c r="AA2309" s="1">
        <v>2</v>
      </c>
      <c r="AB2309" s="1">
        <v>1</v>
      </c>
      <c r="AC2309" s="1">
        <v>0</v>
      </c>
      <c r="AI2309" s="7">
        <f t="shared" si="1265"/>
        <v>0</v>
      </c>
      <c r="AJ2309" s="7">
        <f t="shared" si="1266"/>
        <v>0</v>
      </c>
      <c r="AK2309" s="7">
        <f t="shared" si="1267"/>
        <v>0</v>
      </c>
      <c r="AL2309" s="7">
        <f t="shared" si="1268"/>
        <v>0</v>
      </c>
      <c r="AM2309" s="2">
        <f t="shared" si="1269"/>
        <v>0</v>
      </c>
      <c r="AN2309" s="2">
        <f t="shared" si="1270"/>
        <v>0</v>
      </c>
      <c r="AO2309" s="2">
        <f t="shared" si="1271"/>
        <v>0</v>
      </c>
      <c r="AP2309" s="2">
        <f t="shared" si="1272"/>
        <v>0</v>
      </c>
      <c r="AR2309" t="str">
        <f t="shared" si="1256"/>
        <v>Madison</v>
      </c>
      <c r="AS2309" t="s">
        <v>2</v>
      </c>
      <c r="AT2309" s="182">
        <v>8</v>
      </c>
      <c r="AV2309" s="98">
        <v>48</v>
      </c>
      <c r="AW2309" s="100">
        <v>313</v>
      </c>
      <c r="AX2309" s="106">
        <f t="shared" si="1273"/>
        <v>48313</v>
      </c>
      <c r="AZ2309" s="7" t="s">
        <v>2975</v>
      </c>
      <c r="BA2309" t="s">
        <v>3208</v>
      </c>
      <c r="CD2309">
        <v>2</v>
      </c>
    </row>
    <row r="2310" spans="1:82" hidden="1" outlineLevel="1">
      <c r="A2310" t="s">
        <v>1302</v>
      </c>
      <c r="B2310" t="s">
        <v>2</v>
      </c>
      <c r="C2310" s="1">
        <f t="shared" si="1257"/>
        <v>554</v>
      </c>
      <c r="D2310" s="7">
        <f>IF(P2310&gt;0,RANK(P2310,(P2310:R2310,S2310:AG2310)),0)</f>
        <v>1</v>
      </c>
      <c r="E2310" s="7">
        <f>IF(Q2310&gt;0,RANK(Q2310,(P2310:R2310,S2310:AG2310)),0)</f>
        <v>0</v>
      </c>
      <c r="F2310" s="7">
        <f>IF(R2310&gt;0,RANK(R2310,(P2310:R2310,S2310:AG2310)),0)</f>
        <v>2</v>
      </c>
      <c r="G2310" s="7">
        <f>IF(S2310&gt;0,RANK(S2310,(P2310:R2310,S2310:AG2310)),0)</f>
        <v>4</v>
      </c>
      <c r="H2310" s="49">
        <f t="shared" si="1258"/>
        <v>299</v>
      </c>
      <c r="I2310" s="178">
        <f t="shared" si="1255"/>
        <v>0.53971119133574008</v>
      </c>
      <c r="J2310" s="2"/>
      <c r="K2310" s="2">
        <f t="shared" si="1259"/>
        <v>0.76173285198555951</v>
      </c>
      <c r="L2310" s="2">
        <f t="shared" si="1260"/>
        <v>0</v>
      </c>
      <c r="M2310" s="2">
        <f t="shared" si="1261"/>
        <v>0.22202166064981949</v>
      </c>
      <c r="N2310" s="2">
        <f t="shared" si="1262"/>
        <v>5.415162454873646E-3</v>
      </c>
      <c r="O2310" s="2">
        <f t="shared" si="1263"/>
        <v>1.0830324909747356E-2</v>
      </c>
      <c r="P2310" s="1">
        <v>422</v>
      </c>
      <c r="R2310" s="1">
        <v>123</v>
      </c>
      <c r="S2310" s="1">
        <v>3</v>
      </c>
      <c r="V2310" s="1">
        <v>0</v>
      </c>
      <c r="Z2310" s="1">
        <f t="shared" si="1264"/>
        <v>1</v>
      </c>
      <c r="AA2310" s="1">
        <v>4</v>
      </c>
      <c r="AB2310" s="1">
        <v>0</v>
      </c>
      <c r="AC2310" s="1">
        <v>1</v>
      </c>
      <c r="AI2310" s="7">
        <f t="shared" si="1265"/>
        <v>0</v>
      </c>
      <c r="AJ2310" s="7">
        <f t="shared" si="1266"/>
        <v>0</v>
      </c>
      <c r="AK2310" s="7">
        <f t="shared" si="1267"/>
        <v>0</v>
      </c>
      <c r="AL2310" s="7">
        <f t="shared" si="1268"/>
        <v>0</v>
      </c>
      <c r="AM2310" s="2">
        <f t="shared" si="1269"/>
        <v>0</v>
      </c>
      <c r="AN2310" s="2">
        <f t="shared" si="1270"/>
        <v>0</v>
      </c>
      <c r="AO2310" s="2">
        <f t="shared" si="1271"/>
        <v>0</v>
      </c>
      <c r="AP2310" s="2">
        <f t="shared" si="1272"/>
        <v>0</v>
      </c>
      <c r="AR2310" t="str">
        <f t="shared" si="1256"/>
        <v>Marion</v>
      </c>
      <c r="AS2310" t="s">
        <v>2</v>
      </c>
      <c r="AT2310" s="182">
        <v>4</v>
      </c>
      <c r="AV2310" s="98">
        <v>48</v>
      </c>
      <c r="AW2310" s="100">
        <v>315</v>
      </c>
      <c r="AX2310" s="106">
        <f t="shared" si="1273"/>
        <v>48315</v>
      </c>
      <c r="AZ2310" s="7" t="s">
        <v>2975</v>
      </c>
      <c r="BA2310" t="s">
        <v>3208</v>
      </c>
      <c r="CD2310">
        <v>1</v>
      </c>
    </row>
    <row r="2311" spans="1:82" hidden="1" outlineLevel="1">
      <c r="A2311" t="s">
        <v>941</v>
      </c>
      <c r="B2311" t="s">
        <v>2</v>
      </c>
      <c r="C2311" s="1">
        <f t="shared" si="1257"/>
        <v>61</v>
      </c>
      <c r="D2311" s="7">
        <f>IF(P2311&gt;0,RANK(P2311,(P2311:R2311,S2311:AG2311)),0)</f>
        <v>1</v>
      </c>
      <c r="E2311" s="7">
        <f>IF(Q2311&gt;0,RANK(Q2311,(P2311:R2311,S2311:AG2311)),0)</f>
        <v>0</v>
      </c>
      <c r="F2311" s="7">
        <f>IF(R2311&gt;0,RANK(R2311,(P2311:R2311,S2311:AG2311)),0)</f>
        <v>2</v>
      </c>
      <c r="G2311" s="7">
        <f>IF(S2311&gt;0,RANK(S2311,(P2311:R2311,S2311:AG2311)),0)</f>
        <v>4</v>
      </c>
      <c r="H2311" s="49">
        <f t="shared" si="1258"/>
        <v>19</v>
      </c>
      <c r="I2311" s="178">
        <f t="shared" si="1255"/>
        <v>0.31147540983606559</v>
      </c>
      <c r="J2311" s="2"/>
      <c r="K2311" s="2">
        <f t="shared" si="1259"/>
        <v>0.5901639344262295</v>
      </c>
      <c r="L2311" s="2">
        <f t="shared" si="1260"/>
        <v>0</v>
      </c>
      <c r="M2311" s="2">
        <f t="shared" si="1261"/>
        <v>0.27868852459016391</v>
      </c>
      <c r="N2311" s="2">
        <f t="shared" si="1262"/>
        <v>1.6393442622950821E-2</v>
      </c>
      <c r="O2311" s="2">
        <f t="shared" si="1263"/>
        <v>0.11475409836065577</v>
      </c>
      <c r="P2311" s="1">
        <v>36</v>
      </c>
      <c r="R2311" s="1">
        <v>17</v>
      </c>
      <c r="S2311" s="1">
        <v>1</v>
      </c>
      <c r="V2311" s="1">
        <v>1</v>
      </c>
      <c r="Z2311" s="1">
        <f t="shared" si="1264"/>
        <v>1</v>
      </c>
      <c r="AA2311" s="1">
        <v>4</v>
      </c>
      <c r="AB2311" s="1">
        <v>0</v>
      </c>
      <c r="AC2311" s="1">
        <v>1</v>
      </c>
      <c r="AI2311" s="7">
        <f t="shared" si="1265"/>
        <v>0</v>
      </c>
      <c r="AJ2311" s="7">
        <f t="shared" si="1266"/>
        <v>0</v>
      </c>
      <c r="AK2311" s="7">
        <f t="shared" si="1267"/>
        <v>3</v>
      </c>
      <c r="AL2311" s="7">
        <f t="shared" si="1268"/>
        <v>0</v>
      </c>
      <c r="AM2311" s="2">
        <f t="shared" si="1269"/>
        <v>0</v>
      </c>
      <c r="AN2311" s="2">
        <f t="shared" si="1270"/>
        <v>0</v>
      </c>
      <c r="AO2311" s="2">
        <f t="shared" si="1271"/>
        <v>1.6393442622950821E-2</v>
      </c>
      <c r="AP2311" s="2">
        <f t="shared" si="1272"/>
        <v>0</v>
      </c>
      <c r="AR2311" t="str">
        <f t="shared" si="1256"/>
        <v>Martin</v>
      </c>
      <c r="AS2311" t="s">
        <v>2</v>
      </c>
      <c r="AT2311" s="182">
        <v>11</v>
      </c>
      <c r="AV2311" s="98">
        <v>48</v>
      </c>
      <c r="AW2311" s="100">
        <v>317</v>
      </c>
      <c r="AX2311" s="106">
        <f t="shared" si="1273"/>
        <v>48317</v>
      </c>
      <c r="AZ2311" s="7" t="s">
        <v>2975</v>
      </c>
      <c r="BA2311" t="s">
        <v>3208</v>
      </c>
      <c r="CD2311">
        <v>1</v>
      </c>
    </row>
    <row r="2312" spans="1:82" hidden="1" outlineLevel="1">
      <c r="A2312" t="s">
        <v>1529</v>
      </c>
      <c r="B2312" t="s">
        <v>2</v>
      </c>
      <c r="C2312" s="1">
        <f t="shared" si="1257"/>
        <v>142</v>
      </c>
      <c r="D2312" s="7">
        <f>IF(P2312&gt;0,RANK(P2312,(P2312:R2312,S2312:AG2312)),0)</f>
        <v>1</v>
      </c>
      <c r="E2312" s="7">
        <f>IF(Q2312&gt;0,RANK(Q2312,(P2312:R2312,S2312:AG2312)),0)</f>
        <v>0</v>
      </c>
      <c r="F2312" s="7">
        <f>IF(R2312&gt;0,RANK(R2312,(P2312:R2312,S2312:AG2312)),0)</f>
        <v>2</v>
      </c>
      <c r="G2312" s="7">
        <f>IF(S2312&gt;0,RANK(S2312,(P2312:R2312,S2312:AG2312)),0)</f>
        <v>0</v>
      </c>
      <c r="H2312" s="49">
        <f t="shared" si="1258"/>
        <v>39</v>
      </c>
      <c r="I2312" s="178">
        <f t="shared" si="1255"/>
        <v>0.27464788732394368</v>
      </c>
      <c r="J2312" s="2"/>
      <c r="K2312" s="2">
        <f t="shared" si="1259"/>
        <v>0.62676056338028174</v>
      </c>
      <c r="L2312" s="2">
        <f t="shared" si="1260"/>
        <v>0</v>
      </c>
      <c r="M2312" s="2">
        <f t="shared" si="1261"/>
        <v>0.352112676056338</v>
      </c>
      <c r="N2312" s="2">
        <f t="shared" si="1262"/>
        <v>0</v>
      </c>
      <c r="O2312" s="2">
        <f t="shared" si="1263"/>
        <v>2.1126760563380254E-2</v>
      </c>
      <c r="P2312" s="1">
        <v>89</v>
      </c>
      <c r="R2312" s="1">
        <v>50</v>
      </c>
      <c r="S2312" s="1">
        <v>0</v>
      </c>
      <c r="V2312" s="1">
        <v>0</v>
      </c>
      <c r="Z2312" s="1">
        <f t="shared" si="1264"/>
        <v>0</v>
      </c>
      <c r="AA2312" s="1">
        <v>2</v>
      </c>
      <c r="AB2312" s="1">
        <v>0</v>
      </c>
      <c r="AC2312" s="1">
        <v>1</v>
      </c>
      <c r="AI2312" s="7">
        <f t="shared" si="1265"/>
        <v>0</v>
      </c>
      <c r="AJ2312" s="7">
        <f t="shared" si="1266"/>
        <v>0</v>
      </c>
      <c r="AK2312" s="7">
        <f t="shared" si="1267"/>
        <v>0</v>
      </c>
      <c r="AL2312" s="7">
        <f t="shared" si="1268"/>
        <v>0</v>
      </c>
      <c r="AM2312" s="2">
        <f t="shared" si="1269"/>
        <v>0</v>
      </c>
      <c r="AN2312" s="2">
        <f t="shared" si="1270"/>
        <v>0</v>
      </c>
      <c r="AO2312" s="2">
        <f t="shared" si="1271"/>
        <v>0</v>
      </c>
      <c r="AP2312" s="2">
        <f t="shared" si="1272"/>
        <v>0</v>
      </c>
      <c r="AR2312" t="str">
        <f t="shared" si="1256"/>
        <v>Mason</v>
      </c>
      <c r="AS2312" t="s">
        <v>2</v>
      </c>
      <c r="AT2312" s="182">
        <v>11</v>
      </c>
      <c r="AV2312" s="98">
        <v>48</v>
      </c>
      <c r="AW2312" s="100">
        <v>319</v>
      </c>
      <c r="AX2312" s="106">
        <f t="shared" si="1273"/>
        <v>48319</v>
      </c>
      <c r="AZ2312" s="7" t="s">
        <v>2975</v>
      </c>
      <c r="BA2312" t="s">
        <v>3208</v>
      </c>
      <c r="CD2312">
        <v>0</v>
      </c>
    </row>
    <row r="2313" spans="1:82" hidden="1" outlineLevel="1">
      <c r="A2313" t="s">
        <v>3220</v>
      </c>
      <c r="B2313" t="s">
        <v>2</v>
      </c>
      <c r="C2313" s="1">
        <f t="shared" si="1257"/>
        <v>1467</v>
      </c>
      <c r="D2313" s="7">
        <f>IF(P2313&gt;0,RANK(P2313,(P2313:R2313,S2313:AG2313)),0)</f>
        <v>1</v>
      </c>
      <c r="E2313" s="7">
        <f>IF(Q2313&gt;0,RANK(Q2313,(P2313:R2313,S2313:AG2313)),0)</f>
        <v>0</v>
      </c>
      <c r="F2313" s="7">
        <f>IF(R2313&gt;0,RANK(R2313,(P2313:R2313,S2313:AG2313)),0)</f>
        <v>2</v>
      </c>
      <c r="G2313" s="7">
        <f>IF(S2313&gt;0,RANK(S2313,(P2313:R2313,S2313:AG2313)),0)</f>
        <v>3</v>
      </c>
      <c r="H2313" s="49">
        <f t="shared" si="1258"/>
        <v>744</v>
      </c>
      <c r="I2313" s="178">
        <f t="shared" si="1255"/>
        <v>0.50715746421267893</v>
      </c>
      <c r="J2313" s="2"/>
      <c r="K2313" s="2">
        <f t="shared" si="1259"/>
        <v>0.74164962508520793</v>
      </c>
      <c r="L2313" s="2">
        <f t="shared" si="1260"/>
        <v>0</v>
      </c>
      <c r="M2313" s="2">
        <f t="shared" si="1261"/>
        <v>0.23449216087252897</v>
      </c>
      <c r="N2313" s="2">
        <f t="shared" si="1262"/>
        <v>9.5432856169052494E-3</v>
      </c>
      <c r="O2313" s="2">
        <f t="shared" si="1263"/>
        <v>1.4314928425357849E-2</v>
      </c>
      <c r="P2313" s="1">
        <v>1088</v>
      </c>
      <c r="R2313" s="1">
        <v>344</v>
      </c>
      <c r="S2313" s="1">
        <v>14</v>
      </c>
      <c r="V2313" s="1">
        <v>6</v>
      </c>
      <c r="Z2313" s="1">
        <f t="shared" si="1264"/>
        <v>1</v>
      </c>
      <c r="AA2313" s="1">
        <v>3</v>
      </c>
      <c r="AB2313" s="1">
        <v>5</v>
      </c>
      <c r="AC2313" s="1">
        <v>6</v>
      </c>
      <c r="AI2313" s="7">
        <f t="shared" si="1265"/>
        <v>0</v>
      </c>
      <c r="AJ2313" s="7">
        <f t="shared" si="1266"/>
        <v>0</v>
      </c>
      <c r="AK2313" s="7">
        <f t="shared" si="1267"/>
        <v>4</v>
      </c>
      <c r="AL2313" s="7">
        <f t="shared" si="1268"/>
        <v>0</v>
      </c>
      <c r="AM2313" s="2">
        <f t="shared" si="1269"/>
        <v>0</v>
      </c>
      <c r="AN2313" s="2">
        <f t="shared" si="1270"/>
        <v>0</v>
      </c>
      <c r="AO2313" s="2">
        <f t="shared" si="1271"/>
        <v>4.0899795501022499E-3</v>
      </c>
      <c r="AP2313" s="2">
        <f t="shared" si="1272"/>
        <v>0</v>
      </c>
      <c r="AR2313" t="str">
        <f t="shared" si="1256"/>
        <v>Matagorda</v>
      </c>
      <c r="AS2313" t="s">
        <v>2</v>
      </c>
      <c r="AT2313" s="182">
        <v>27</v>
      </c>
      <c r="AV2313" s="98">
        <v>48</v>
      </c>
      <c r="AW2313" s="100">
        <v>321</v>
      </c>
      <c r="AX2313" s="106">
        <f t="shared" si="1273"/>
        <v>48321</v>
      </c>
      <c r="AZ2313" s="7" t="s">
        <v>2975</v>
      </c>
      <c r="BA2313" t="s">
        <v>3208</v>
      </c>
      <c r="CD2313">
        <v>1</v>
      </c>
    </row>
    <row r="2314" spans="1:82" hidden="1" outlineLevel="1">
      <c r="A2314" t="s">
        <v>826</v>
      </c>
      <c r="B2314" t="s">
        <v>2</v>
      </c>
      <c r="C2314" s="1">
        <f t="shared" si="1257"/>
        <v>6245</v>
      </c>
      <c r="D2314" s="7">
        <f>IF(P2314&gt;0,RANK(P2314,(P2314:R2314,S2314:AG2314)),0)</f>
        <v>1</v>
      </c>
      <c r="E2314" s="7">
        <f>IF(Q2314&gt;0,RANK(Q2314,(P2314:R2314,S2314:AG2314)),0)</f>
        <v>0</v>
      </c>
      <c r="F2314" s="7">
        <f>IF(R2314&gt;0,RANK(R2314,(P2314:R2314,S2314:AG2314)),0)</f>
        <v>2</v>
      </c>
      <c r="G2314" s="7">
        <f>IF(S2314&gt;0,RANK(S2314,(P2314:R2314,S2314:AG2314)),0)</f>
        <v>5</v>
      </c>
      <c r="H2314" s="49">
        <f t="shared" si="1258"/>
        <v>2835</v>
      </c>
      <c r="I2314" s="178">
        <f t="shared" si="1255"/>
        <v>0.45396317053642915</v>
      </c>
      <c r="J2314" s="2"/>
      <c r="K2314" s="2">
        <f t="shared" si="1259"/>
        <v>0.69543634907926344</v>
      </c>
      <c r="L2314" s="2">
        <f t="shared" si="1260"/>
        <v>0</v>
      </c>
      <c r="M2314" s="2">
        <f t="shared" si="1261"/>
        <v>0.24147317854283426</v>
      </c>
      <c r="N2314" s="2">
        <f t="shared" si="1262"/>
        <v>8.4867894315452368E-3</v>
      </c>
      <c r="O2314" s="2">
        <f t="shared" si="1263"/>
        <v>5.4603682946357063E-2</v>
      </c>
      <c r="P2314" s="1">
        <v>4343</v>
      </c>
      <c r="R2314" s="1">
        <v>1508</v>
      </c>
      <c r="S2314" s="1">
        <v>53</v>
      </c>
      <c r="V2314" s="1">
        <v>65</v>
      </c>
      <c r="Z2314" s="1">
        <f t="shared" si="1264"/>
        <v>21</v>
      </c>
      <c r="AA2314" s="1">
        <v>27</v>
      </c>
      <c r="AB2314" s="1">
        <v>16</v>
      </c>
      <c r="AC2314" s="1">
        <v>212</v>
      </c>
      <c r="AI2314" s="7">
        <f t="shared" si="1265"/>
        <v>0</v>
      </c>
      <c r="AJ2314" s="7">
        <f t="shared" si="1266"/>
        <v>0</v>
      </c>
      <c r="AK2314" s="7">
        <f t="shared" si="1267"/>
        <v>3</v>
      </c>
      <c r="AL2314" s="7">
        <f t="shared" si="1268"/>
        <v>0</v>
      </c>
      <c r="AM2314" s="2">
        <f t="shared" si="1269"/>
        <v>0</v>
      </c>
      <c r="AN2314" s="2">
        <f t="shared" si="1270"/>
        <v>0</v>
      </c>
      <c r="AO2314" s="2">
        <f t="shared" si="1271"/>
        <v>1.0408326661329063E-2</v>
      </c>
      <c r="AP2314" s="2">
        <f t="shared" si="1272"/>
        <v>0</v>
      </c>
      <c r="AR2314" t="str">
        <f t="shared" si="1256"/>
        <v>Maverick</v>
      </c>
      <c r="AS2314" t="s">
        <v>2</v>
      </c>
      <c r="AT2314" s="182">
        <v>23</v>
      </c>
      <c r="AV2314" s="98">
        <v>48</v>
      </c>
      <c r="AW2314" s="100">
        <v>323</v>
      </c>
      <c r="AX2314" s="106">
        <f t="shared" si="1273"/>
        <v>48323</v>
      </c>
      <c r="AZ2314" s="7" t="s">
        <v>2975</v>
      </c>
      <c r="BA2314" t="s">
        <v>3208</v>
      </c>
      <c r="CD2314">
        <v>21</v>
      </c>
    </row>
    <row r="2315" spans="1:82" hidden="1" outlineLevel="1">
      <c r="A2315" t="s">
        <v>169</v>
      </c>
      <c r="B2315" t="s">
        <v>2</v>
      </c>
      <c r="C2315" s="1">
        <f t="shared" si="1257"/>
        <v>1539</v>
      </c>
      <c r="D2315" s="7">
        <f>IF(P2315&gt;0,RANK(P2315,(P2315:R2315,S2315:AG2315)),0)</f>
        <v>1</v>
      </c>
      <c r="E2315" s="7">
        <f>IF(Q2315&gt;0,RANK(Q2315,(P2315:R2315,S2315:AG2315)),0)</f>
        <v>0</v>
      </c>
      <c r="F2315" s="7">
        <f>IF(R2315&gt;0,RANK(R2315,(P2315:R2315,S2315:AG2315)),0)</f>
        <v>2</v>
      </c>
      <c r="G2315" s="7">
        <f>IF(S2315&gt;0,RANK(S2315,(P2315:R2315,S2315:AG2315)),0)</f>
        <v>5</v>
      </c>
      <c r="H2315" s="49">
        <f t="shared" si="1258"/>
        <v>637</v>
      </c>
      <c r="I2315" s="178">
        <f t="shared" si="1255"/>
        <v>0.41390513320337879</v>
      </c>
      <c r="J2315" s="2"/>
      <c r="K2315" s="2">
        <f t="shared" si="1259"/>
        <v>0.69720597790773231</v>
      </c>
      <c r="L2315" s="2">
        <f t="shared" si="1260"/>
        <v>0</v>
      </c>
      <c r="M2315" s="2">
        <f t="shared" si="1261"/>
        <v>0.28330084470435346</v>
      </c>
      <c r="N2315" s="2">
        <f t="shared" si="1262"/>
        <v>3.8986354775828458E-3</v>
      </c>
      <c r="O2315" s="2">
        <f t="shared" si="1263"/>
        <v>1.5594541910331383E-2</v>
      </c>
      <c r="P2315" s="1">
        <v>1073</v>
      </c>
      <c r="R2315" s="1">
        <v>436</v>
      </c>
      <c r="S2315" s="1">
        <v>6</v>
      </c>
      <c r="V2315" s="1">
        <v>7</v>
      </c>
      <c r="Z2315" s="1">
        <f t="shared" si="1264"/>
        <v>2</v>
      </c>
      <c r="AA2315" s="1">
        <v>2</v>
      </c>
      <c r="AB2315" s="1">
        <v>4</v>
      </c>
      <c r="AC2315" s="1">
        <v>9</v>
      </c>
      <c r="AI2315" s="7">
        <f t="shared" si="1265"/>
        <v>0</v>
      </c>
      <c r="AJ2315" s="7">
        <f t="shared" si="1266"/>
        <v>0</v>
      </c>
      <c r="AK2315" s="7">
        <f t="shared" si="1267"/>
        <v>3</v>
      </c>
      <c r="AL2315" s="7">
        <f t="shared" si="1268"/>
        <v>0</v>
      </c>
      <c r="AM2315" s="2">
        <f t="shared" si="1269"/>
        <v>0</v>
      </c>
      <c r="AN2315" s="2">
        <f t="shared" si="1270"/>
        <v>0</v>
      </c>
      <c r="AO2315" s="2">
        <f t="shared" si="1271"/>
        <v>4.5484080571799868E-3</v>
      </c>
      <c r="AP2315" s="2">
        <f t="shared" si="1272"/>
        <v>0</v>
      </c>
      <c r="AR2315" t="str">
        <f t="shared" si="1256"/>
        <v>Medina</v>
      </c>
      <c r="AS2315" t="s">
        <v>2</v>
      </c>
      <c r="AT2315" s="182">
        <v>23</v>
      </c>
      <c r="AV2315" s="98">
        <v>48</v>
      </c>
      <c r="AW2315" s="100">
        <v>325</v>
      </c>
      <c r="AX2315" s="106">
        <f t="shared" si="1273"/>
        <v>48325</v>
      </c>
      <c r="AZ2315" s="7" t="s">
        <v>2975</v>
      </c>
      <c r="BA2315" t="s">
        <v>3208</v>
      </c>
      <c r="CD2315">
        <v>2</v>
      </c>
    </row>
    <row r="2316" spans="1:82" hidden="1" outlineLevel="1">
      <c r="A2316" t="s">
        <v>2936</v>
      </c>
      <c r="B2316" t="s">
        <v>2</v>
      </c>
      <c r="C2316" s="1">
        <f t="shared" si="1257"/>
        <v>41</v>
      </c>
      <c r="D2316" s="7">
        <f>IF(P2316&gt;0,RANK(P2316,(P2316:R2316,S2316:AG2316)),0)</f>
        <v>1</v>
      </c>
      <c r="E2316" s="7">
        <f>IF(Q2316&gt;0,RANK(Q2316,(P2316:R2316,S2316:AG2316)),0)</f>
        <v>0</v>
      </c>
      <c r="F2316" s="7">
        <f>IF(R2316&gt;0,RANK(R2316,(P2316:R2316,S2316:AG2316)),0)</f>
        <v>2</v>
      </c>
      <c r="G2316" s="7">
        <f>IF(S2316&gt;0,RANK(S2316,(P2316:R2316,S2316:AG2316)),0)</f>
        <v>3</v>
      </c>
      <c r="H2316" s="49">
        <f t="shared" si="1258"/>
        <v>7</v>
      </c>
      <c r="I2316" s="178">
        <f t="shared" si="1255"/>
        <v>0.17073170731707318</v>
      </c>
      <c r="J2316" s="2"/>
      <c r="K2316" s="2">
        <f t="shared" si="1259"/>
        <v>0.56097560975609762</v>
      </c>
      <c r="L2316" s="2">
        <f t="shared" si="1260"/>
        <v>0</v>
      </c>
      <c r="M2316" s="2">
        <f t="shared" si="1261"/>
        <v>0.3902439024390244</v>
      </c>
      <c r="N2316" s="2">
        <f t="shared" si="1262"/>
        <v>2.4390243902439025E-2</v>
      </c>
      <c r="O2316" s="2">
        <f t="shared" si="1263"/>
        <v>2.4390243902438956E-2</v>
      </c>
      <c r="P2316" s="1">
        <v>23</v>
      </c>
      <c r="R2316" s="1">
        <v>16</v>
      </c>
      <c r="S2316" s="1">
        <v>1</v>
      </c>
      <c r="V2316" s="1">
        <v>0</v>
      </c>
      <c r="Z2316" s="1">
        <f t="shared" si="1264"/>
        <v>0</v>
      </c>
      <c r="AA2316" s="1">
        <v>0</v>
      </c>
      <c r="AB2316" s="1">
        <v>1</v>
      </c>
      <c r="AC2316" s="1">
        <v>0</v>
      </c>
      <c r="AI2316" s="7">
        <f t="shared" si="1265"/>
        <v>0</v>
      </c>
      <c r="AJ2316" s="7">
        <f t="shared" si="1266"/>
        <v>0</v>
      </c>
      <c r="AK2316" s="7">
        <f t="shared" si="1267"/>
        <v>0</v>
      </c>
      <c r="AL2316" s="7">
        <f t="shared" si="1268"/>
        <v>0</v>
      </c>
      <c r="AM2316" s="2">
        <f t="shared" si="1269"/>
        <v>0</v>
      </c>
      <c r="AN2316" s="2">
        <f t="shared" si="1270"/>
        <v>0</v>
      </c>
      <c r="AO2316" s="2">
        <f t="shared" si="1271"/>
        <v>0</v>
      </c>
      <c r="AP2316" s="2">
        <f t="shared" si="1272"/>
        <v>0</v>
      </c>
      <c r="AR2316" t="str">
        <f t="shared" si="1256"/>
        <v>Menard</v>
      </c>
      <c r="AS2316" t="s">
        <v>2</v>
      </c>
      <c r="AT2316" s="182">
        <v>11</v>
      </c>
      <c r="AV2316" s="98">
        <v>48</v>
      </c>
      <c r="AW2316" s="100">
        <v>327</v>
      </c>
      <c r="AX2316" s="106">
        <f t="shared" si="1273"/>
        <v>48327</v>
      </c>
      <c r="AZ2316" s="7" t="s">
        <v>2975</v>
      </c>
      <c r="BA2316" t="s">
        <v>3208</v>
      </c>
      <c r="CD2316">
        <v>0</v>
      </c>
    </row>
    <row r="2317" spans="1:82" hidden="1" outlineLevel="1">
      <c r="A2317" t="s">
        <v>2422</v>
      </c>
      <c r="B2317" t="s">
        <v>2</v>
      </c>
      <c r="C2317" s="1">
        <f t="shared" si="1257"/>
        <v>2467</v>
      </c>
      <c r="D2317" s="7">
        <f>IF(P2317&gt;0,RANK(P2317,(P2317:R2317,S2317:AG2317)),0)</f>
        <v>1</v>
      </c>
      <c r="E2317" s="7">
        <f>IF(Q2317&gt;0,RANK(Q2317,(P2317:R2317,S2317:AG2317)),0)</f>
        <v>0</v>
      </c>
      <c r="F2317" s="7">
        <f>IF(R2317&gt;0,RANK(R2317,(P2317:R2317,S2317:AG2317)),0)</f>
        <v>2</v>
      </c>
      <c r="G2317" s="7">
        <f>IF(S2317&gt;0,RANK(S2317,(P2317:R2317,S2317:AG2317)),0)</f>
        <v>6</v>
      </c>
      <c r="H2317" s="49">
        <f t="shared" si="1258"/>
        <v>702</v>
      </c>
      <c r="I2317" s="178">
        <f t="shared" si="1255"/>
        <v>0.28455614106201865</v>
      </c>
      <c r="J2317" s="2"/>
      <c r="K2317" s="2">
        <f t="shared" si="1259"/>
        <v>0.63072557762464532</v>
      </c>
      <c r="L2317" s="2">
        <f t="shared" si="1260"/>
        <v>0</v>
      </c>
      <c r="M2317" s="2">
        <f t="shared" si="1261"/>
        <v>0.34616943656262666</v>
      </c>
      <c r="N2317" s="2">
        <f t="shared" si="1262"/>
        <v>2.0267531414673691E-3</v>
      </c>
      <c r="O2317" s="2">
        <f t="shared" si="1263"/>
        <v>2.107823267126065E-2</v>
      </c>
      <c r="P2317" s="1">
        <v>1556</v>
      </c>
      <c r="R2317" s="1">
        <v>854</v>
      </c>
      <c r="S2317" s="1">
        <v>5</v>
      </c>
      <c r="V2317" s="1">
        <v>13</v>
      </c>
      <c r="Z2317" s="1">
        <f t="shared" si="1264"/>
        <v>2</v>
      </c>
      <c r="AA2317" s="1">
        <v>9</v>
      </c>
      <c r="AB2317" s="1">
        <v>4</v>
      </c>
      <c r="AC2317" s="1">
        <v>24</v>
      </c>
      <c r="AI2317" s="7">
        <f t="shared" si="1265"/>
        <v>0</v>
      </c>
      <c r="AJ2317" s="7">
        <f t="shared" si="1266"/>
        <v>0</v>
      </c>
      <c r="AK2317" s="7">
        <f t="shared" si="1267"/>
        <v>3</v>
      </c>
      <c r="AL2317" s="7">
        <f t="shared" si="1268"/>
        <v>0</v>
      </c>
      <c r="AM2317" s="2">
        <f t="shared" si="1269"/>
        <v>0</v>
      </c>
      <c r="AN2317" s="2">
        <f t="shared" si="1270"/>
        <v>0</v>
      </c>
      <c r="AO2317" s="2">
        <f t="shared" si="1271"/>
        <v>5.2695581678151599E-3</v>
      </c>
      <c r="AP2317" s="2">
        <f t="shared" si="1272"/>
        <v>0</v>
      </c>
      <c r="AR2317" t="str">
        <f t="shared" si="1256"/>
        <v>Midland</v>
      </c>
      <c r="AS2317" t="s">
        <v>2</v>
      </c>
      <c r="AT2317" s="182">
        <v>11</v>
      </c>
      <c r="AV2317" s="98">
        <v>48</v>
      </c>
      <c r="AW2317" s="100">
        <v>329</v>
      </c>
      <c r="AX2317" s="106">
        <f t="shared" si="1273"/>
        <v>48329</v>
      </c>
      <c r="AZ2317" s="7" t="s">
        <v>2975</v>
      </c>
      <c r="BA2317" t="s">
        <v>3208</v>
      </c>
      <c r="CD2317">
        <v>2</v>
      </c>
    </row>
    <row r="2318" spans="1:82" hidden="1" outlineLevel="1">
      <c r="A2318" t="s">
        <v>776</v>
      </c>
      <c r="B2318" t="s">
        <v>2</v>
      </c>
      <c r="C2318" s="1">
        <f t="shared" si="1257"/>
        <v>851</v>
      </c>
      <c r="D2318" s="7">
        <f>IF(P2318&gt;0,RANK(P2318,(P2318:R2318,S2318:AG2318)),0)</f>
        <v>1</v>
      </c>
      <c r="E2318" s="7">
        <f>IF(Q2318&gt;0,RANK(Q2318,(P2318:R2318,S2318:AG2318)),0)</f>
        <v>0</v>
      </c>
      <c r="F2318" s="7">
        <f>IF(R2318&gt;0,RANK(R2318,(P2318:R2318,S2318:AG2318)),0)</f>
        <v>2</v>
      </c>
      <c r="G2318" s="7">
        <f>IF(S2318&gt;0,RANK(S2318,(P2318:R2318,S2318:AG2318)),0)</f>
        <v>3</v>
      </c>
      <c r="H2318" s="49">
        <f t="shared" si="1258"/>
        <v>325</v>
      </c>
      <c r="I2318" s="178">
        <f t="shared" si="1255"/>
        <v>0.38190364277320799</v>
      </c>
      <c r="J2318" s="2"/>
      <c r="K2318" s="2">
        <f t="shared" si="1259"/>
        <v>0.67802585193889542</v>
      </c>
      <c r="L2318" s="2">
        <f t="shared" si="1260"/>
        <v>0</v>
      </c>
      <c r="M2318" s="2">
        <f t="shared" si="1261"/>
        <v>0.29612220916568743</v>
      </c>
      <c r="N2318" s="2">
        <f t="shared" si="1262"/>
        <v>8.2256169212690956E-3</v>
      </c>
      <c r="O2318" s="2">
        <f t="shared" si="1263"/>
        <v>1.7626321974148054E-2</v>
      </c>
      <c r="P2318" s="1">
        <v>577</v>
      </c>
      <c r="R2318" s="1">
        <v>252</v>
      </c>
      <c r="S2318" s="1">
        <v>7</v>
      </c>
      <c r="V2318" s="1">
        <v>6</v>
      </c>
      <c r="Z2318" s="1">
        <f t="shared" si="1264"/>
        <v>4</v>
      </c>
      <c r="AA2318" s="1">
        <v>4</v>
      </c>
      <c r="AB2318" s="1">
        <v>1</v>
      </c>
      <c r="AC2318" s="1">
        <v>0</v>
      </c>
      <c r="AI2318" s="7">
        <f t="shared" si="1265"/>
        <v>0</v>
      </c>
      <c r="AJ2318" s="7">
        <f t="shared" si="1266"/>
        <v>0</v>
      </c>
      <c r="AK2318" s="7">
        <f t="shared" si="1267"/>
        <v>4</v>
      </c>
      <c r="AL2318" s="7">
        <f t="shared" si="1268"/>
        <v>0</v>
      </c>
      <c r="AM2318" s="2">
        <f t="shared" si="1269"/>
        <v>0</v>
      </c>
      <c r="AN2318" s="2">
        <f t="shared" si="1270"/>
        <v>0</v>
      </c>
      <c r="AO2318" s="2">
        <f t="shared" si="1271"/>
        <v>7.0505287896592246E-3</v>
      </c>
      <c r="AP2318" s="2">
        <f t="shared" si="1272"/>
        <v>0</v>
      </c>
      <c r="AR2318" t="str">
        <f t="shared" si="1256"/>
        <v>Milam</v>
      </c>
      <c r="AS2318" t="s">
        <v>2</v>
      </c>
      <c r="AT2318" s="182">
        <v>17</v>
      </c>
      <c r="AV2318" s="98">
        <v>48</v>
      </c>
      <c r="AW2318" s="100">
        <v>331</v>
      </c>
      <c r="AX2318" s="106">
        <f t="shared" si="1273"/>
        <v>48331</v>
      </c>
      <c r="AZ2318" s="7" t="s">
        <v>2975</v>
      </c>
      <c r="BA2318" t="s">
        <v>3208</v>
      </c>
      <c r="CD2318">
        <v>4</v>
      </c>
    </row>
    <row r="2319" spans="1:82" hidden="1" outlineLevel="1">
      <c r="A2319" t="s">
        <v>523</v>
      </c>
      <c r="B2319" t="s">
        <v>2</v>
      </c>
      <c r="C2319" s="1">
        <f t="shared" si="1257"/>
        <v>94</v>
      </c>
      <c r="D2319" s="7">
        <f>IF(P2319&gt;0,RANK(P2319,(P2319:R2319,S2319:AG2319)),0)</f>
        <v>1</v>
      </c>
      <c r="E2319" s="7">
        <f>IF(Q2319&gt;0,RANK(Q2319,(P2319:R2319,S2319:AG2319)),0)</f>
        <v>0</v>
      </c>
      <c r="F2319" s="7">
        <f>IF(R2319&gt;0,RANK(R2319,(P2319:R2319,S2319:AG2319)),0)</f>
        <v>2</v>
      </c>
      <c r="G2319" s="7">
        <f>IF(S2319&gt;0,RANK(S2319,(P2319:R2319,S2319:AG2319)),0)</f>
        <v>0</v>
      </c>
      <c r="H2319" s="49">
        <f t="shared" si="1258"/>
        <v>9</v>
      </c>
      <c r="I2319" s="178">
        <f t="shared" si="1255"/>
        <v>9.5744680851063829E-2</v>
      </c>
      <c r="J2319" s="2"/>
      <c r="K2319" s="2">
        <f t="shared" si="1259"/>
        <v>0.53191489361702127</v>
      </c>
      <c r="L2319" s="2">
        <f t="shared" si="1260"/>
        <v>0</v>
      </c>
      <c r="M2319" s="2">
        <f t="shared" si="1261"/>
        <v>0.43617021276595747</v>
      </c>
      <c r="N2319" s="2">
        <f t="shared" si="1262"/>
        <v>0</v>
      </c>
      <c r="O2319" s="2">
        <f t="shared" si="1263"/>
        <v>3.1914893617021267E-2</v>
      </c>
      <c r="P2319" s="1">
        <v>50</v>
      </c>
      <c r="R2319" s="1">
        <v>41</v>
      </c>
      <c r="S2319" s="1">
        <v>0</v>
      </c>
      <c r="V2319" s="1">
        <v>0</v>
      </c>
      <c r="Z2319" s="1">
        <f t="shared" si="1264"/>
        <v>0</v>
      </c>
      <c r="AA2319" s="1">
        <v>2</v>
      </c>
      <c r="AB2319" s="1">
        <v>1</v>
      </c>
      <c r="AC2319" s="1">
        <v>0</v>
      </c>
      <c r="AI2319" s="7">
        <f t="shared" si="1265"/>
        <v>0</v>
      </c>
      <c r="AJ2319" s="7">
        <f t="shared" si="1266"/>
        <v>0</v>
      </c>
      <c r="AK2319" s="7">
        <f t="shared" si="1267"/>
        <v>0</v>
      </c>
      <c r="AL2319" s="7">
        <f t="shared" si="1268"/>
        <v>0</v>
      </c>
      <c r="AM2319" s="2">
        <f t="shared" si="1269"/>
        <v>0</v>
      </c>
      <c r="AN2319" s="2">
        <f t="shared" si="1270"/>
        <v>0</v>
      </c>
      <c r="AO2319" s="2">
        <f t="shared" si="1271"/>
        <v>0</v>
      </c>
      <c r="AP2319" s="2">
        <f t="shared" si="1272"/>
        <v>0</v>
      </c>
      <c r="AR2319" t="str">
        <f t="shared" si="1256"/>
        <v>Mills</v>
      </c>
      <c r="AS2319" t="s">
        <v>2</v>
      </c>
      <c r="AT2319" s="182">
        <v>11</v>
      </c>
      <c r="AV2319" s="98">
        <v>48</v>
      </c>
      <c r="AW2319" s="100">
        <v>333</v>
      </c>
      <c r="AX2319" s="106">
        <f t="shared" si="1273"/>
        <v>48333</v>
      </c>
      <c r="AZ2319" s="7" t="s">
        <v>2975</v>
      </c>
      <c r="BA2319" t="s">
        <v>3208</v>
      </c>
      <c r="CD2319">
        <v>0</v>
      </c>
    </row>
    <row r="2320" spans="1:82" hidden="1" outlineLevel="1">
      <c r="A2320" t="s">
        <v>386</v>
      </c>
      <c r="B2320" t="s">
        <v>2</v>
      </c>
      <c r="C2320" s="1">
        <f t="shared" si="1257"/>
        <v>149</v>
      </c>
      <c r="D2320" s="7">
        <f>IF(P2320&gt;0,RANK(P2320,(P2320:R2320,S2320:AG2320)),0)</f>
        <v>1</v>
      </c>
      <c r="E2320" s="7">
        <f>IF(Q2320&gt;0,RANK(Q2320,(P2320:R2320,S2320:AG2320)),0)</f>
        <v>0</v>
      </c>
      <c r="F2320" s="7">
        <f>IF(R2320&gt;0,RANK(R2320,(P2320:R2320,S2320:AG2320)),0)</f>
        <v>2</v>
      </c>
      <c r="G2320" s="7">
        <f>IF(S2320&gt;0,RANK(S2320,(P2320:R2320,S2320:AG2320)),0)</f>
        <v>3</v>
      </c>
      <c r="H2320" s="49">
        <f t="shared" si="1258"/>
        <v>76</v>
      </c>
      <c r="I2320" s="178">
        <f t="shared" si="1255"/>
        <v>0.51006711409395977</v>
      </c>
      <c r="J2320" s="2"/>
      <c r="K2320" s="2">
        <f t="shared" si="1259"/>
        <v>0.73154362416107388</v>
      </c>
      <c r="L2320" s="2">
        <f t="shared" si="1260"/>
        <v>0</v>
      </c>
      <c r="M2320" s="2">
        <f t="shared" si="1261"/>
        <v>0.22147651006711411</v>
      </c>
      <c r="N2320" s="2">
        <f t="shared" si="1262"/>
        <v>1.3422818791946308E-2</v>
      </c>
      <c r="O2320" s="2">
        <f t="shared" si="1263"/>
        <v>3.3557046979865703E-2</v>
      </c>
      <c r="P2320" s="1">
        <v>109</v>
      </c>
      <c r="R2320" s="1">
        <v>33</v>
      </c>
      <c r="S2320" s="1">
        <v>2</v>
      </c>
      <c r="V2320" s="1">
        <v>1</v>
      </c>
      <c r="Z2320" s="1">
        <f t="shared" si="1264"/>
        <v>1</v>
      </c>
      <c r="AA2320" s="1">
        <v>0</v>
      </c>
      <c r="AB2320" s="1">
        <v>2</v>
      </c>
      <c r="AC2320" s="1">
        <v>1</v>
      </c>
      <c r="AI2320" s="7">
        <f t="shared" si="1265"/>
        <v>0</v>
      </c>
      <c r="AJ2320" s="7">
        <f t="shared" si="1266"/>
        <v>0</v>
      </c>
      <c r="AK2320" s="7">
        <f t="shared" si="1267"/>
        <v>4</v>
      </c>
      <c r="AL2320" s="7">
        <f t="shared" si="1268"/>
        <v>0</v>
      </c>
      <c r="AM2320" s="2">
        <f t="shared" si="1269"/>
        <v>0</v>
      </c>
      <c r="AN2320" s="2">
        <f t="shared" si="1270"/>
        <v>0</v>
      </c>
      <c r="AO2320" s="2">
        <f t="shared" si="1271"/>
        <v>6.7114093959731542E-3</v>
      </c>
      <c r="AP2320" s="2">
        <f t="shared" si="1272"/>
        <v>0</v>
      </c>
      <c r="AR2320" t="str">
        <f t="shared" si="1256"/>
        <v>Mitchell</v>
      </c>
      <c r="AS2320" t="s">
        <v>2</v>
      </c>
      <c r="AT2320" s="182">
        <v>11</v>
      </c>
      <c r="AV2320" s="98">
        <v>48</v>
      </c>
      <c r="AW2320" s="100">
        <v>335</v>
      </c>
      <c r="AX2320" s="106">
        <f t="shared" si="1273"/>
        <v>48335</v>
      </c>
      <c r="AZ2320" s="7" t="s">
        <v>2975</v>
      </c>
      <c r="BA2320" t="s">
        <v>3208</v>
      </c>
      <c r="CD2320">
        <v>1</v>
      </c>
    </row>
    <row r="2321" spans="1:82" hidden="1" outlineLevel="1">
      <c r="A2321" t="s">
        <v>582</v>
      </c>
      <c r="B2321" t="s">
        <v>2</v>
      </c>
      <c r="C2321" s="1">
        <f t="shared" si="1257"/>
        <v>282</v>
      </c>
      <c r="D2321" s="7">
        <f>IF(P2321&gt;0,RANK(P2321,(P2321:R2321,S2321:AG2321)),0)</f>
        <v>1</v>
      </c>
      <c r="E2321" s="7">
        <f>IF(Q2321&gt;0,RANK(Q2321,(P2321:R2321,S2321:AG2321)),0)</f>
        <v>0</v>
      </c>
      <c r="F2321" s="7">
        <f>IF(R2321&gt;0,RANK(R2321,(P2321:R2321,S2321:AG2321)),0)</f>
        <v>2</v>
      </c>
      <c r="G2321" s="7">
        <f>IF(S2321&gt;0,RANK(S2321,(P2321:R2321,S2321:AG2321)),0)</f>
        <v>0</v>
      </c>
      <c r="H2321" s="49">
        <f t="shared" si="1258"/>
        <v>31</v>
      </c>
      <c r="I2321" s="178">
        <f t="shared" si="1255"/>
        <v>0.1099290780141844</v>
      </c>
      <c r="J2321" s="2"/>
      <c r="K2321" s="2">
        <f t="shared" si="1259"/>
        <v>0.54255319148936165</v>
      </c>
      <c r="L2321" s="2">
        <f t="shared" si="1260"/>
        <v>0</v>
      </c>
      <c r="M2321" s="2">
        <f t="shared" si="1261"/>
        <v>0.43262411347517732</v>
      </c>
      <c r="N2321" s="2">
        <f t="shared" si="1262"/>
        <v>0</v>
      </c>
      <c r="O2321" s="2">
        <f t="shared" si="1263"/>
        <v>2.4822695035461029E-2</v>
      </c>
      <c r="P2321" s="1">
        <v>153</v>
      </c>
      <c r="R2321" s="1">
        <v>122</v>
      </c>
      <c r="S2321" s="1">
        <v>0</v>
      </c>
      <c r="V2321" s="1">
        <v>4</v>
      </c>
      <c r="Z2321" s="1">
        <f t="shared" si="1264"/>
        <v>1</v>
      </c>
      <c r="AA2321" s="1">
        <v>1</v>
      </c>
      <c r="AB2321" s="1">
        <v>0</v>
      </c>
      <c r="AC2321" s="1">
        <v>1</v>
      </c>
      <c r="AI2321" s="7">
        <f t="shared" si="1265"/>
        <v>0</v>
      </c>
      <c r="AJ2321" s="7">
        <f t="shared" si="1266"/>
        <v>0</v>
      </c>
      <c r="AK2321" s="7">
        <f t="shared" si="1267"/>
        <v>3</v>
      </c>
      <c r="AL2321" s="7">
        <f t="shared" si="1268"/>
        <v>0</v>
      </c>
      <c r="AM2321" s="2">
        <f t="shared" si="1269"/>
        <v>0</v>
      </c>
      <c r="AN2321" s="2">
        <f t="shared" si="1270"/>
        <v>0</v>
      </c>
      <c r="AO2321" s="2">
        <f t="shared" si="1271"/>
        <v>1.4184397163120567E-2</v>
      </c>
      <c r="AP2321" s="2">
        <f t="shared" si="1272"/>
        <v>0</v>
      </c>
      <c r="AR2321" t="str">
        <f t="shared" si="1256"/>
        <v>Montague</v>
      </c>
      <c r="AS2321" t="s">
        <v>2</v>
      </c>
      <c r="AT2321" s="182">
        <v>13</v>
      </c>
      <c r="AV2321" s="98">
        <v>48</v>
      </c>
      <c r="AW2321" s="100">
        <v>337</v>
      </c>
      <c r="AX2321" s="106">
        <f t="shared" si="1273"/>
        <v>48337</v>
      </c>
      <c r="AZ2321" s="7" t="s">
        <v>2975</v>
      </c>
      <c r="BA2321" t="s">
        <v>3208</v>
      </c>
      <c r="CD2321">
        <v>1</v>
      </c>
    </row>
    <row r="2322" spans="1:82" hidden="1" outlineLevel="1">
      <c r="A2322" t="s">
        <v>398</v>
      </c>
      <c r="B2322" t="s">
        <v>2</v>
      </c>
      <c r="C2322" s="1">
        <f t="shared" si="1257"/>
        <v>12677</v>
      </c>
      <c r="D2322" s="7">
        <f>IF(P2322&gt;0,RANK(P2322,(P2322:R2322,S2322:AG2322)),0)</f>
        <v>1</v>
      </c>
      <c r="E2322" s="7">
        <f>IF(Q2322&gt;0,RANK(Q2322,(P2322:R2322,S2322:AG2322)),0)</f>
        <v>0</v>
      </c>
      <c r="F2322" s="7">
        <f>IF(R2322&gt;0,RANK(R2322,(P2322:R2322,S2322:AG2322)),0)</f>
        <v>2</v>
      </c>
      <c r="G2322" s="7">
        <f>IF(S2322&gt;0,RANK(S2322,(P2322:R2322,S2322:AG2322)),0)</f>
        <v>3</v>
      </c>
      <c r="H2322" s="49">
        <f t="shared" si="1258"/>
        <v>2500</v>
      </c>
      <c r="I2322" s="178">
        <f t="shared" si="1255"/>
        <v>0.19720754121637613</v>
      </c>
      <c r="J2322" s="2"/>
      <c r="K2322" s="2">
        <f t="shared" si="1259"/>
        <v>0.59477794430859032</v>
      </c>
      <c r="L2322" s="2">
        <f t="shared" si="1260"/>
        <v>0</v>
      </c>
      <c r="M2322" s="2">
        <f t="shared" si="1261"/>
        <v>0.39757040309221425</v>
      </c>
      <c r="N2322" s="2">
        <f t="shared" si="1262"/>
        <v>2.7609055770292656E-3</v>
      </c>
      <c r="O2322" s="2">
        <f t="shared" si="1263"/>
        <v>4.8907470221661586E-3</v>
      </c>
      <c r="P2322" s="1">
        <v>7540</v>
      </c>
      <c r="R2322" s="1">
        <v>5040</v>
      </c>
      <c r="S2322" s="1">
        <v>35</v>
      </c>
      <c r="V2322" s="1">
        <v>7</v>
      </c>
      <c r="Z2322" s="1">
        <f t="shared" si="1264"/>
        <v>9</v>
      </c>
      <c r="AA2322" s="1">
        <v>12</v>
      </c>
      <c r="AB2322" s="1">
        <v>8</v>
      </c>
      <c r="AC2322" s="1">
        <v>26</v>
      </c>
      <c r="AI2322" s="7">
        <f t="shared" si="1265"/>
        <v>0</v>
      </c>
      <c r="AJ2322" s="7">
        <f t="shared" si="1266"/>
        <v>0</v>
      </c>
      <c r="AK2322" s="7">
        <f t="shared" si="1267"/>
        <v>5</v>
      </c>
      <c r="AL2322" s="7">
        <f t="shared" si="1268"/>
        <v>0</v>
      </c>
      <c r="AM2322" s="2">
        <f t="shared" si="1269"/>
        <v>0</v>
      </c>
      <c r="AN2322" s="2">
        <f t="shared" si="1270"/>
        <v>0</v>
      </c>
      <c r="AO2322" s="2">
        <f t="shared" si="1271"/>
        <v>5.5218111540585317E-4</v>
      </c>
      <c r="AP2322" s="2">
        <f t="shared" si="1272"/>
        <v>0</v>
      </c>
      <c r="AR2322" t="str">
        <f t="shared" si="1256"/>
        <v>Montgomery</v>
      </c>
      <c r="AS2322" t="s">
        <v>2</v>
      </c>
      <c r="AT2322" s="182">
        <v>8</v>
      </c>
      <c r="AV2322" s="98">
        <v>48</v>
      </c>
      <c r="AW2322" s="100">
        <v>339</v>
      </c>
      <c r="AX2322" s="106">
        <f t="shared" si="1273"/>
        <v>48339</v>
      </c>
      <c r="AZ2322" s="7" t="s">
        <v>2975</v>
      </c>
      <c r="BA2322" t="s">
        <v>3208</v>
      </c>
      <c r="CD2322">
        <v>9</v>
      </c>
    </row>
    <row r="2323" spans="1:82" hidden="1" outlineLevel="1">
      <c r="A2323" t="s">
        <v>1020</v>
      </c>
      <c r="B2323" t="s">
        <v>2</v>
      </c>
      <c r="C2323" s="1">
        <f t="shared" si="1257"/>
        <v>249</v>
      </c>
      <c r="D2323" s="7">
        <f>IF(P2323&gt;0,RANK(P2323,(P2323:R2323,S2323:AG2323)),0)</f>
        <v>1</v>
      </c>
      <c r="E2323" s="7">
        <f>IF(Q2323&gt;0,RANK(Q2323,(P2323:R2323,S2323:AG2323)),0)</f>
        <v>0</v>
      </c>
      <c r="F2323" s="7">
        <f>IF(R2323&gt;0,RANK(R2323,(P2323:R2323,S2323:AG2323)),0)</f>
        <v>2</v>
      </c>
      <c r="G2323" s="7">
        <f>IF(S2323&gt;0,RANK(S2323,(P2323:R2323,S2323:AG2323)),0)</f>
        <v>3</v>
      </c>
      <c r="H2323" s="49">
        <f t="shared" si="1258"/>
        <v>68</v>
      </c>
      <c r="I2323" s="178">
        <f t="shared" si="1255"/>
        <v>0.27309236947791166</v>
      </c>
      <c r="J2323" s="2"/>
      <c r="K2323" s="2">
        <f t="shared" si="1259"/>
        <v>0.59839357429718876</v>
      </c>
      <c r="L2323" s="2">
        <f t="shared" si="1260"/>
        <v>0</v>
      </c>
      <c r="M2323" s="2">
        <f t="shared" si="1261"/>
        <v>0.3253012048192771</v>
      </c>
      <c r="N2323" s="2">
        <f t="shared" si="1262"/>
        <v>2.4096385542168676E-2</v>
      </c>
      <c r="O2323" s="2">
        <f t="shared" si="1263"/>
        <v>5.2208835341365466E-2</v>
      </c>
      <c r="P2323" s="1">
        <v>149</v>
      </c>
      <c r="R2323" s="1">
        <v>81</v>
      </c>
      <c r="S2323" s="1">
        <v>6</v>
      </c>
      <c r="V2323" s="1">
        <v>2</v>
      </c>
      <c r="Z2323" s="1">
        <f t="shared" si="1264"/>
        <v>0</v>
      </c>
      <c r="AA2323" s="1">
        <v>3</v>
      </c>
      <c r="AB2323" s="1">
        <v>3</v>
      </c>
      <c r="AC2323" s="1">
        <v>5</v>
      </c>
      <c r="AI2323" s="7">
        <f t="shared" si="1265"/>
        <v>0</v>
      </c>
      <c r="AJ2323" s="7">
        <f t="shared" si="1266"/>
        <v>0</v>
      </c>
      <c r="AK2323" s="7">
        <f t="shared" si="1267"/>
        <v>4</v>
      </c>
      <c r="AL2323" s="7">
        <f t="shared" si="1268"/>
        <v>0</v>
      </c>
      <c r="AM2323" s="2">
        <f t="shared" si="1269"/>
        <v>0</v>
      </c>
      <c r="AN2323" s="2">
        <f t="shared" si="1270"/>
        <v>0</v>
      </c>
      <c r="AO2323" s="2">
        <f t="shared" si="1271"/>
        <v>8.0321285140562242E-3</v>
      </c>
      <c r="AP2323" s="2">
        <f t="shared" si="1272"/>
        <v>0</v>
      </c>
      <c r="AR2323" t="str">
        <f t="shared" si="1256"/>
        <v>Moore</v>
      </c>
      <c r="AS2323" t="s">
        <v>2</v>
      </c>
      <c r="AT2323" s="182">
        <v>13</v>
      </c>
      <c r="AV2323" s="98">
        <v>48</v>
      </c>
      <c r="AW2323" s="100">
        <v>341</v>
      </c>
      <c r="AX2323" s="106">
        <f t="shared" si="1273"/>
        <v>48341</v>
      </c>
      <c r="AZ2323" s="7" t="s">
        <v>2975</v>
      </c>
      <c r="BA2323" t="s">
        <v>3208</v>
      </c>
      <c r="CD2323">
        <v>0</v>
      </c>
    </row>
    <row r="2324" spans="1:82" hidden="1" outlineLevel="1">
      <c r="A2324" t="s">
        <v>3221</v>
      </c>
      <c r="B2324" t="s">
        <v>2</v>
      </c>
      <c r="C2324" s="1">
        <f t="shared" si="1257"/>
        <v>684</v>
      </c>
      <c r="D2324" s="7">
        <f>IF(P2324&gt;0,RANK(P2324,(P2324:R2324,S2324:AG2324)),0)</f>
        <v>1</v>
      </c>
      <c r="E2324" s="7">
        <f>IF(Q2324&gt;0,RANK(Q2324,(P2324:R2324,S2324:AG2324)),0)</f>
        <v>0</v>
      </c>
      <c r="F2324" s="7">
        <f>IF(R2324&gt;0,RANK(R2324,(P2324:R2324,S2324:AG2324)),0)</f>
        <v>2</v>
      </c>
      <c r="G2324" s="7">
        <f>IF(S2324&gt;0,RANK(S2324,(P2324:R2324,S2324:AG2324)),0)</f>
        <v>4</v>
      </c>
      <c r="H2324" s="49">
        <f t="shared" si="1258"/>
        <v>319</v>
      </c>
      <c r="I2324" s="178">
        <f t="shared" ref="I2324:I2387" si="1274">H2324/C2324</f>
        <v>0.46637426900584794</v>
      </c>
      <c r="J2324" s="2"/>
      <c r="K2324" s="2">
        <f t="shared" si="1259"/>
        <v>0.71345029239766078</v>
      </c>
      <c r="L2324" s="2">
        <f t="shared" si="1260"/>
        <v>0</v>
      </c>
      <c r="M2324" s="2">
        <f t="shared" si="1261"/>
        <v>0.24707602339181287</v>
      </c>
      <c r="N2324" s="2">
        <f t="shared" si="1262"/>
        <v>8.771929824561403E-3</v>
      </c>
      <c r="O2324" s="2">
        <f t="shared" si="1263"/>
        <v>3.0701754385964952E-2</v>
      </c>
      <c r="P2324" s="1">
        <v>488</v>
      </c>
      <c r="R2324" s="1">
        <v>169</v>
      </c>
      <c r="S2324" s="1">
        <v>6</v>
      </c>
      <c r="V2324" s="1">
        <v>1</v>
      </c>
      <c r="Z2324" s="1">
        <f t="shared" si="1264"/>
        <v>9</v>
      </c>
      <c r="AA2324" s="1">
        <v>6</v>
      </c>
      <c r="AB2324" s="1">
        <v>3</v>
      </c>
      <c r="AC2324" s="1">
        <v>2</v>
      </c>
      <c r="AI2324" s="7">
        <f t="shared" si="1265"/>
        <v>0</v>
      </c>
      <c r="AJ2324" s="7">
        <f t="shared" si="1266"/>
        <v>0</v>
      </c>
      <c r="AK2324" s="7">
        <f t="shared" si="1267"/>
        <v>5</v>
      </c>
      <c r="AL2324" s="7">
        <f t="shared" si="1268"/>
        <v>0</v>
      </c>
      <c r="AM2324" s="2">
        <f t="shared" si="1269"/>
        <v>0</v>
      </c>
      <c r="AN2324" s="2">
        <f t="shared" si="1270"/>
        <v>0</v>
      </c>
      <c r="AO2324" s="2">
        <f t="shared" si="1271"/>
        <v>1.4619883040935672E-3</v>
      </c>
      <c r="AP2324" s="2">
        <f t="shared" si="1272"/>
        <v>0</v>
      </c>
      <c r="AR2324" t="str">
        <f t="shared" si="1256"/>
        <v>Morris</v>
      </c>
      <c r="AS2324" t="s">
        <v>2</v>
      </c>
      <c r="AT2324" s="182">
        <v>4</v>
      </c>
      <c r="AV2324" s="98">
        <v>48</v>
      </c>
      <c r="AW2324" s="100">
        <v>343</v>
      </c>
      <c r="AX2324" s="106">
        <f t="shared" si="1273"/>
        <v>48343</v>
      </c>
      <c r="AZ2324" s="7" t="s">
        <v>2975</v>
      </c>
      <c r="BA2324" t="s">
        <v>3208</v>
      </c>
      <c r="CD2324">
        <v>9</v>
      </c>
    </row>
    <row r="2325" spans="1:82" hidden="1" outlineLevel="1">
      <c r="A2325" t="s">
        <v>997</v>
      </c>
      <c r="B2325" t="s">
        <v>2</v>
      </c>
      <c r="C2325" s="1">
        <f t="shared" si="1257"/>
        <v>19</v>
      </c>
      <c r="D2325" s="7">
        <f>IF(P2325&gt;0,RANK(P2325,(P2325:R2325,S2325:AG2325)),0)</f>
        <v>1</v>
      </c>
      <c r="E2325" s="7">
        <f>IF(Q2325&gt;0,RANK(Q2325,(P2325:R2325,S2325:AG2325)),0)</f>
        <v>0</v>
      </c>
      <c r="F2325" s="7">
        <f>IF(R2325&gt;0,RANK(R2325,(P2325:R2325,S2325:AG2325)),0)</f>
        <v>2</v>
      </c>
      <c r="G2325" s="7">
        <f>IF(S2325&gt;0,RANK(S2325,(P2325:R2325,S2325:AG2325)),0)</f>
        <v>0</v>
      </c>
      <c r="H2325" s="49">
        <f t="shared" si="1258"/>
        <v>7</v>
      </c>
      <c r="I2325" s="178">
        <f t="shared" si="1274"/>
        <v>0.36842105263157893</v>
      </c>
      <c r="J2325" s="2"/>
      <c r="K2325" s="2">
        <f t="shared" si="1259"/>
        <v>0.68421052631578949</v>
      </c>
      <c r="L2325" s="2">
        <f t="shared" si="1260"/>
        <v>0</v>
      </c>
      <c r="M2325" s="2">
        <f t="shared" si="1261"/>
        <v>0.31578947368421051</v>
      </c>
      <c r="N2325" s="2">
        <f t="shared" si="1262"/>
        <v>0</v>
      </c>
      <c r="O2325" s="2">
        <f t="shared" si="1263"/>
        <v>0</v>
      </c>
      <c r="P2325" s="1">
        <v>13</v>
      </c>
      <c r="R2325" s="1">
        <v>6</v>
      </c>
      <c r="S2325" s="1">
        <v>0</v>
      </c>
      <c r="V2325" s="1">
        <v>0</v>
      </c>
      <c r="Z2325" s="1">
        <f t="shared" si="1264"/>
        <v>0</v>
      </c>
      <c r="AA2325" s="1">
        <v>0</v>
      </c>
      <c r="AB2325" s="1">
        <v>0</v>
      </c>
      <c r="AC2325" s="1">
        <v>0</v>
      </c>
      <c r="AI2325" s="7">
        <f t="shared" si="1265"/>
        <v>0</v>
      </c>
      <c r="AJ2325" s="7">
        <f t="shared" si="1266"/>
        <v>0</v>
      </c>
      <c r="AK2325" s="7">
        <f t="shared" si="1267"/>
        <v>0</v>
      </c>
      <c r="AL2325" s="7">
        <f t="shared" si="1268"/>
        <v>0</v>
      </c>
      <c r="AM2325" s="2">
        <f t="shared" si="1269"/>
        <v>0</v>
      </c>
      <c r="AN2325" s="2">
        <f t="shared" si="1270"/>
        <v>0</v>
      </c>
      <c r="AO2325" s="2">
        <f t="shared" si="1271"/>
        <v>0</v>
      </c>
      <c r="AP2325" s="2">
        <f t="shared" si="1272"/>
        <v>0</v>
      </c>
      <c r="AR2325" t="str">
        <f t="shared" si="1256"/>
        <v>Motley</v>
      </c>
      <c r="AS2325" t="s">
        <v>2</v>
      </c>
      <c r="AT2325" s="182">
        <v>13</v>
      </c>
      <c r="AV2325" s="98">
        <v>48</v>
      </c>
      <c r="AW2325" s="100">
        <v>345</v>
      </c>
      <c r="AX2325" s="106">
        <f t="shared" si="1273"/>
        <v>48345</v>
      </c>
      <c r="AZ2325" s="7" t="s">
        <v>2975</v>
      </c>
      <c r="BA2325" t="s">
        <v>3208</v>
      </c>
      <c r="CD2325">
        <v>0</v>
      </c>
    </row>
    <row r="2326" spans="1:82" hidden="1" outlineLevel="1">
      <c r="A2326" t="s">
        <v>2451</v>
      </c>
      <c r="B2326" t="s">
        <v>2</v>
      </c>
      <c r="C2326" s="1">
        <f t="shared" si="1257"/>
        <v>2454</v>
      </c>
      <c r="D2326" s="7">
        <f>IF(P2326&gt;0,RANK(P2326,(P2326:R2326,S2326:AG2326)),0)</f>
        <v>1</v>
      </c>
      <c r="E2326" s="7">
        <f>IF(Q2326&gt;0,RANK(Q2326,(P2326:R2326,S2326:AG2326)),0)</f>
        <v>0</v>
      </c>
      <c r="F2326" s="7">
        <f>IF(R2326&gt;0,RANK(R2326,(P2326:R2326,S2326:AG2326)),0)</f>
        <v>2</v>
      </c>
      <c r="G2326" s="7">
        <f>IF(S2326&gt;0,RANK(S2326,(P2326:R2326,S2326:AG2326)),0)</f>
        <v>3</v>
      </c>
      <c r="H2326" s="49">
        <f t="shared" si="1258"/>
        <v>771</v>
      </c>
      <c r="I2326" s="178">
        <f t="shared" si="1274"/>
        <v>0.3141809290953545</v>
      </c>
      <c r="J2326" s="2"/>
      <c r="K2326" s="2">
        <f t="shared" si="1259"/>
        <v>0.65199674001629992</v>
      </c>
      <c r="L2326" s="2">
        <f t="shared" si="1260"/>
        <v>0</v>
      </c>
      <c r="M2326" s="2">
        <f t="shared" si="1261"/>
        <v>0.33781581092094537</v>
      </c>
      <c r="N2326" s="2">
        <f t="shared" si="1262"/>
        <v>3.667481662591687E-3</v>
      </c>
      <c r="O2326" s="2">
        <f t="shared" si="1263"/>
        <v>6.5199674001630188E-3</v>
      </c>
      <c r="P2326" s="1">
        <v>1600</v>
      </c>
      <c r="R2326" s="1">
        <v>829</v>
      </c>
      <c r="S2326" s="1">
        <v>9</v>
      </c>
      <c r="V2326" s="1">
        <v>4</v>
      </c>
      <c r="Z2326" s="1">
        <f t="shared" si="1264"/>
        <v>6</v>
      </c>
      <c r="AA2326" s="1">
        <v>3</v>
      </c>
      <c r="AB2326" s="1">
        <v>1</v>
      </c>
      <c r="AC2326" s="1">
        <v>2</v>
      </c>
      <c r="AI2326" s="7">
        <f t="shared" si="1265"/>
        <v>0</v>
      </c>
      <c r="AJ2326" s="7">
        <f t="shared" si="1266"/>
        <v>0</v>
      </c>
      <c r="AK2326" s="7">
        <f t="shared" si="1267"/>
        <v>5</v>
      </c>
      <c r="AL2326" s="7">
        <f t="shared" si="1268"/>
        <v>0</v>
      </c>
      <c r="AM2326" s="2">
        <f t="shared" si="1269"/>
        <v>0</v>
      </c>
      <c r="AN2326" s="2">
        <f t="shared" si="1270"/>
        <v>0</v>
      </c>
      <c r="AO2326" s="2">
        <f t="shared" si="1271"/>
        <v>1.6299918500407497E-3</v>
      </c>
      <c r="AP2326" s="2">
        <f t="shared" si="1272"/>
        <v>0</v>
      </c>
      <c r="AR2326" t="str">
        <f t="shared" si="1256"/>
        <v>Nacogdoches</v>
      </c>
      <c r="AS2326" t="s">
        <v>2</v>
      </c>
      <c r="AT2326" s="182">
        <v>1</v>
      </c>
      <c r="AV2326" s="98">
        <v>48</v>
      </c>
      <c r="AW2326" s="100">
        <v>347</v>
      </c>
      <c r="AX2326" s="106">
        <f t="shared" si="1273"/>
        <v>48347</v>
      </c>
      <c r="AZ2326" s="7" t="s">
        <v>2975</v>
      </c>
      <c r="BA2326" t="s">
        <v>3208</v>
      </c>
      <c r="CD2326">
        <v>6</v>
      </c>
    </row>
    <row r="2327" spans="1:82" hidden="1" outlineLevel="1">
      <c r="A2327" t="s">
        <v>3235</v>
      </c>
      <c r="B2327" t="s">
        <v>2</v>
      </c>
      <c r="C2327" s="1">
        <f t="shared" si="1257"/>
        <v>1321</v>
      </c>
      <c r="D2327" s="7">
        <f>IF(P2327&gt;0,RANK(P2327,(P2327:R2327,S2327:AG2327)),0)</f>
        <v>1</v>
      </c>
      <c r="E2327" s="7">
        <f>IF(Q2327&gt;0,RANK(Q2327,(P2327:R2327,S2327:AG2327)),0)</f>
        <v>0</v>
      </c>
      <c r="F2327" s="7">
        <f>IF(R2327&gt;0,RANK(R2327,(P2327:R2327,S2327:AG2327)),0)</f>
        <v>2</v>
      </c>
      <c r="G2327" s="7">
        <f>IF(S2327&gt;0,RANK(S2327,(P2327:R2327,S2327:AG2327)),0)</f>
        <v>3</v>
      </c>
      <c r="H2327" s="49">
        <f t="shared" si="1258"/>
        <v>623</v>
      </c>
      <c r="I2327" s="178">
        <f t="shared" si="1274"/>
        <v>0.47161241483724453</v>
      </c>
      <c r="J2327" s="2"/>
      <c r="K2327" s="2">
        <f t="shared" si="1259"/>
        <v>0.72445117335352005</v>
      </c>
      <c r="L2327" s="2">
        <f t="shared" si="1260"/>
        <v>0</v>
      </c>
      <c r="M2327" s="2">
        <f t="shared" si="1261"/>
        <v>0.25283875851627557</v>
      </c>
      <c r="N2327" s="2">
        <f t="shared" si="1262"/>
        <v>6.8130204390613172E-3</v>
      </c>
      <c r="O2327" s="2">
        <f t="shared" si="1263"/>
        <v>1.5897047691143057E-2</v>
      </c>
      <c r="P2327" s="1">
        <v>957</v>
      </c>
      <c r="R2327" s="1">
        <v>334</v>
      </c>
      <c r="S2327" s="1">
        <v>9</v>
      </c>
      <c r="V2327" s="1">
        <v>5</v>
      </c>
      <c r="Z2327" s="1">
        <f t="shared" si="1264"/>
        <v>5</v>
      </c>
      <c r="AA2327" s="1">
        <v>2</v>
      </c>
      <c r="AB2327" s="1">
        <v>1</v>
      </c>
      <c r="AC2327" s="1">
        <v>8</v>
      </c>
      <c r="AI2327" s="7">
        <f t="shared" si="1265"/>
        <v>0</v>
      </c>
      <c r="AJ2327" s="7">
        <f t="shared" si="1266"/>
        <v>0</v>
      </c>
      <c r="AK2327" s="7">
        <f t="shared" si="1267"/>
        <v>4</v>
      </c>
      <c r="AL2327" s="7">
        <f t="shared" si="1268"/>
        <v>0</v>
      </c>
      <c r="AM2327" s="2">
        <f t="shared" si="1269"/>
        <v>0</v>
      </c>
      <c r="AN2327" s="2">
        <f t="shared" si="1270"/>
        <v>0</v>
      </c>
      <c r="AO2327" s="2">
        <f t="shared" si="1271"/>
        <v>3.7850113550340651E-3</v>
      </c>
      <c r="AP2327" s="2">
        <f t="shared" si="1272"/>
        <v>0</v>
      </c>
      <c r="AR2327" t="str">
        <f t="shared" si="1256"/>
        <v>Navarro</v>
      </c>
      <c r="AS2327" t="s">
        <v>2</v>
      </c>
      <c r="AT2327" s="182">
        <v>6</v>
      </c>
      <c r="AV2327" s="98">
        <v>48</v>
      </c>
      <c r="AW2327" s="100">
        <v>349</v>
      </c>
      <c r="AX2327" s="106">
        <f t="shared" si="1273"/>
        <v>48349</v>
      </c>
      <c r="AZ2327" s="7" t="s">
        <v>2975</v>
      </c>
      <c r="BA2327" t="s">
        <v>3208</v>
      </c>
      <c r="CD2327">
        <v>5</v>
      </c>
    </row>
    <row r="2328" spans="1:82" hidden="1" outlineLevel="1">
      <c r="A2328" t="s">
        <v>2512</v>
      </c>
      <c r="B2328" t="s">
        <v>2</v>
      </c>
      <c r="C2328" s="1">
        <f t="shared" si="1257"/>
        <v>1309</v>
      </c>
      <c r="D2328" s="7">
        <f>IF(P2328&gt;0,RANK(P2328,(P2328:R2328,S2328:AG2328)),0)</f>
        <v>1</v>
      </c>
      <c r="E2328" s="7">
        <f>IF(Q2328&gt;0,RANK(Q2328,(P2328:R2328,S2328:AG2328)),0)</f>
        <v>0</v>
      </c>
      <c r="F2328" s="7">
        <f>IF(R2328&gt;0,RANK(R2328,(P2328:R2328,S2328:AG2328)),0)</f>
        <v>2</v>
      </c>
      <c r="G2328" s="7">
        <f>IF(S2328&gt;0,RANK(S2328,(P2328:R2328,S2328:AG2328)),0)</f>
        <v>5</v>
      </c>
      <c r="H2328" s="49">
        <f t="shared" si="1258"/>
        <v>76</v>
      </c>
      <c r="I2328" s="178">
        <f t="shared" si="1274"/>
        <v>5.8059587471352175E-2</v>
      </c>
      <c r="J2328" s="2"/>
      <c r="K2328" s="2">
        <f t="shared" si="1259"/>
        <v>0.46218487394957986</v>
      </c>
      <c r="L2328" s="2">
        <f t="shared" si="1260"/>
        <v>0</v>
      </c>
      <c r="M2328" s="2">
        <f t="shared" si="1261"/>
        <v>0.40412528647822765</v>
      </c>
      <c r="N2328" s="2">
        <f t="shared" si="1262"/>
        <v>2.4446142093200916E-2</v>
      </c>
      <c r="O2328" s="2">
        <f t="shared" si="1263"/>
        <v>0.10924369747899157</v>
      </c>
      <c r="P2328" s="1">
        <v>605</v>
      </c>
      <c r="R2328" s="1">
        <v>529</v>
      </c>
      <c r="S2328" s="1">
        <v>32</v>
      </c>
      <c r="V2328" s="1">
        <v>23</v>
      </c>
      <c r="Z2328" s="1">
        <f t="shared" si="1264"/>
        <v>25</v>
      </c>
      <c r="AA2328" s="1">
        <v>36</v>
      </c>
      <c r="AB2328" s="1">
        <v>44</v>
      </c>
      <c r="AC2328" s="1">
        <v>15</v>
      </c>
      <c r="AI2328" s="7">
        <f t="shared" si="1265"/>
        <v>0</v>
      </c>
      <c r="AJ2328" s="7">
        <f t="shared" si="1266"/>
        <v>0</v>
      </c>
      <c r="AK2328" s="7">
        <f t="shared" si="1267"/>
        <v>5</v>
      </c>
      <c r="AL2328" s="7">
        <f t="shared" si="1268"/>
        <v>0</v>
      </c>
      <c r="AM2328" s="2">
        <f t="shared" si="1269"/>
        <v>0</v>
      </c>
      <c r="AN2328" s="2">
        <f t="shared" si="1270"/>
        <v>0</v>
      </c>
      <c r="AO2328" s="2">
        <f t="shared" si="1271"/>
        <v>1.7570664629488159E-2</v>
      </c>
      <c r="AP2328" s="2">
        <f t="shared" si="1272"/>
        <v>0</v>
      </c>
      <c r="AR2328" t="str">
        <f t="shared" si="1256"/>
        <v>Newton</v>
      </c>
      <c r="AS2328" t="s">
        <v>2</v>
      </c>
      <c r="AT2328" s="182">
        <v>36</v>
      </c>
      <c r="AV2328" s="98">
        <v>48</v>
      </c>
      <c r="AW2328" s="100">
        <v>351</v>
      </c>
      <c r="AX2328" s="106">
        <f t="shared" si="1273"/>
        <v>48351</v>
      </c>
      <c r="AZ2328" s="7" t="s">
        <v>2975</v>
      </c>
      <c r="BA2328" t="s">
        <v>3208</v>
      </c>
      <c r="CD2328">
        <v>25</v>
      </c>
    </row>
    <row r="2329" spans="1:82" hidden="1" outlineLevel="1">
      <c r="A2329" t="s">
        <v>2772</v>
      </c>
      <c r="B2329" t="s">
        <v>2</v>
      </c>
      <c r="C2329" s="1">
        <f t="shared" si="1257"/>
        <v>412</v>
      </c>
      <c r="D2329" s="7">
        <f>IF(P2329&gt;0,RANK(P2329,(P2329:R2329,S2329:AG2329)),0)</f>
        <v>1</v>
      </c>
      <c r="E2329" s="7">
        <f>IF(Q2329&gt;0,RANK(Q2329,(P2329:R2329,S2329:AG2329)),0)</f>
        <v>0</v>
      </c>
      <c r="F2329" s="7">
        <f>IF(R2329&gt;0,RANK(R2329,(P2329:R2329,S2329:AG2329)),0)</f>
        <v>2</v>
      </c>
      <c r="G2329" s="7">
        <f>IF(S2329&gt;0,RANK(S2329,(P2329:R2329,S2329:AG2329)),0)</f>
        <v>4</v>
      </c>
      <c r="H2329" s="49">
        <f t="shared" si="1258"/>
        <v>148</v>
      </c>
      <c r="I2329" s="178">
        <f t="shared" si="1274"/>
        <v>0.35922330097087379</v>
      </c>
      <c r="J2329" s="2"/>
      <c r="K2329" s="2">
        <f t="shared" si="1259"/>
        <v>0.65533980582524276</v>
      </c>
      <c r="L2329" s="2">
        <f t="shared" si="1260"/>
        <v>0</v>
      </c>
      <c r="M2329" s="2">
        <f t="shared" si="1261"/>
        <v>0.29611650485436891</v>
      </c>
      <c r="N2329" s="2">
        <f t="shared" si="1262"/>
        <v>9.7087378640776691E-3</v>
      </c>
      <c r="O2329" s="2">
        <f t="shared" si="1263"/>
        <v>3.8834951456310662E-2</v>
      </c>
      <c r="P2329" s="1">
        <v>270</v>
      </c>
      <c r="R2329" s="1">
        <v>122</v>
      </c>
      <c r="S2329" s="1">
        <v>4</v>
      </c>
      <c r="V2329" s="1">
        <v>3</v>
      </c>
      <c r="Z2329" s="1">
        <f t="shared" si="1264"/>
        <v>1</v>
      </c>
      <c r="AA2329" s="1">
        <v>4</v>
      </c>
      <c r="AB2329" s="1">
        <v>0</v>
      </c>
      <c r="AC2329" s="1">
        <v>8</v>
      </c>
      <c r="AI2329" s="7">
        <f t="shared" si="1265"/>
        <v>0</v>
      </c>
      <c r="AJ2329" s="7">
        <f t="shared" si="1266"/>
        <v>0</v>
      </c>
      <c r="AK2329" s="7">
        <f t="shared" si="1267"/>
        <v>4</v>
      </c>
      <c r="AL2329" s="7">
        <f t="shared" si="1268"/>
        <v>0</v>
      </c>
      <c r="AM2329" s="2">
        <f t="shared" si="1269"/>
        <v>0</v>
      </c>
      <c r="AN2329" s="2">
        <f t="shared" si="1270"/>
        <v>0</v>
      </c>
      <c r="AO2329" s="2">
        <f t="shared" si="1271"/>
        <v>7.2815533980582527E-3</v>
      </c>
      <c r="AP2329" s="2">
        <f t="shared" si="1272"/>
        <v>0</v>
      </c>
      <c r="AR2329" t="str">
        <f t="shared" si="1256"/>
        <v>Nolan</v>
      </c>
      <c r="AS2329" t="s">
        <v>2</v>
      </c>
      <c r="AT2329" s="182">
        <v>19</v>
      </c>
      <c r="AV2329" s="98">
        <v>48</v>
      </c>
      <c r="AW2329" s="100">
        <v>353</v>
      </c>
      <c r="AX2329" s="106">
        <f t="shared" si="1273"/>
        <v>48353</v>
      </c>
      <c r="AZ2329" s="7" t="s">
        <v>2975</v>
      </c>
      <c r="BA2329" t="s">
        <v>3208</v>
      </c>
      <c r="CD2329">
        <v>1</v>
      </c>
    </row>
    <row r="2330" spans="1:82" hidden="1" outlineLevel="1">
      <c r="A2330" t="s">
        <v>3161</v>
      </c>
      <c r="B2330" t="s">
        <v>2</v>
      </c>
      <c r="C2330" s="1">
        <f t="shared" si="1257"/>
        <v>22234</v>
      </c>
      <c r="D2330" s="7">
        <f>IF(P2330&gt;0,RANK(P2330,(P2330:R2330,S2330:AG2330)),0)</f>
        <v>1</v>
      </c>
      <c r="E2330" s="7">
        <f>IF(Q2330&gt;0,RANK(Q2330,(P2330:R2330,S2330:AG2330)),0)</f>
        <v>0</v>
      </c>
      <c r="F2330" s="7">
        <f>IF(R2330&gt;0,RANK(R2330,(P2330:R2330,S2330:AG2330)),0)</f>
        <v>2</v>
      </c>
      <c r="G2330" s="7">
        <f>IF(S2330&gt;0,RANK(S2330,(P2330:R2330,S2330:AG2330)),0)</f>
        <v>4</v>
      </c>
      <c r="H2330" s="49">
        <f t="shared" si="1258"/>
        <v>9496</v>
      </c>
      <c r="I2330" s="178">
        <f t="shared" si="1274"/>
        <v>0.4270936403706036</v>
      </c>
      <c r="J2330" s="2"/>
      <c r="K2330" s="2">
        <f t="shared" si="1259"/>
        <v>0.70482144463434382</v>
      </c>
      <c r="L2330" s="2">
        <f t="shared" si="1260"/>
        <v>0</v>
      </c>
      <c r="M2330" s="2">
        <f t="shared" si="1261"/>
        <v>0.27772780426374022</v>
      </c>
      <c r="N2330" s="2">
        <f t="shared" si="1262"/>
        <v>2.9684267338310694E-3</v>
      </c>
      <c r="O2330" s="2">
        <f t="shared" si="1263"/>
        <v>1.4482324368084894E-2</v>
      </c>
      <c r="P2330" s="1">
        <v>15671</v>
      </c>
      <c r="R2330" s="1">
        <v>6175</v>
      </c>
      <c r="S2330" s="1">
        <v>66</v>
      </c>
      <c r="V2330" s="1">
        <v>37</v>
      </c>
      <c r="Z2330" s="1">
        <f t="shared" si="1264"/>
        <v>29</v>
      </c>
      <c r="AA2330" s="1">
        <v>33</v>
      </c>
      <c r="AB2330" s="1">
        <v>21</v>
      </c>
      <c r="AC2330" s="1">
        <v>202</v>
      </c>
      <c r="AI2330" s="7">
        <f t="shared" si="1265"/>
        <v>0</v>
      </c>
      <c r="AJ2330" s="7">
        <f t="shared" si="1266"/>
        <v>0</v>
      </c>
      <c r="AK2330" s="7">
        <f t="shared" si="1267"/>
        <v>4</v>
      </c>
      <c r="AL2330" s="7">
        <f t="shared" si="1268"/>
        <v>0</v>
      </c>
      <c r="AM2330" s="2">
        <f t="shared" si="1269"/>
        <v>0</v>
      </c>
      <c r="AN2330" s="2">
        <f t="shared" si="1270"/>
        <v>0</v>
      </c>
      <c r="AO2330" s="2">
        <f t="shared" si="1271"/>
        <v>1.6641180174507512E-3</v>
      </c>
      <c r="AP2330" s="2">
        <f t="shared" si="1272"/>
        <v>0</v>
      </c>
      <c r="AR2330" t="str">
        <f t="shared" si="1256"/>
        <v>Nueces</v>
      </c>
      <c r="AS2330" t="s">
        <v>2</v>
      </c>
      <c r="AT2330" s="182">
        <v>27</v>
      </c>
      <c r="AV2330" s="98">
        <v>48</v>
      </c>
      <c r="AW2330" s="100">
        <v>355</v>
      </c>
      <c r="AX2330" s="106">
        <f t="shared" si="1273"/>
        <v>48355</v>
      </c>
      <c r="AZ2330" s="7" t="s">
        <v>2975</v>
      </c>
      <c r="BA2330" t="s">
        <v>3208</v>
      </c>
      <c r="CD2330">
        <v>29</v>
      </c>
    </row>
    <row r="2331" spans="1:82" hidden="1" outlineLevel="1">
      <c r="A2331" t="s">
        <v>2702</v>
      </c>
      <c r="B2331" t="s">
        <v>2</v>
      </c>
      <c r="C2331" s="1">
        <f t="shared" si="1257"/>
        <v>67</v>
      </c>
      <c r="D2331" s="7">
        <f>IF(P2331&gt;0,RANK(P2331,(P2331:R2331,S2331:AG2331)),0)</f>
        <v>1</v>
      </c>
      <c r="E2331" s="7">
        <f>IF(Q2331&gt;0,RANK(Q2331,(P2331:R2331,S2331:AG2331)),0)</f>
        <v>0</v>
      </c>
      <c r="F2331" s="7">
        <f>IF(R2331&gt;0,RANK(R2331,(P2331:R2331,S2331:AG2331)),0)</f>
        <v>2</v>
      </c>
      <c r="G2331" s="7">
        <f>IF(S2331&gt;0,RANK(S2331,(P2331:R2331,S2331:AG2331)),0)</f>
        <v>0</v>
      </c>
      <c r="H2331" s="49">
        <f t="shared" si="1258"/>
        <v>7</v>
      </c>
      <c r="I2331" s="178">
        <f t="shared" si="1274"/>
        <v>0.1044776119402985</v>
      </c>
      <c r="J2331" s="2"/>
      <c r="K2331" s="2">
        <f t="shared" si="1259"/>
        <v>0.53731343283582089</v>
      </c>
      <c r="L2331" s="2">
        <f t="shared" si="1260"/>
        <v>0</v>
      </c>
      <c r="M2331" s="2">
        <f t="shared" si="1261"/>
        <v>0.43283582089552236</v>
      </c>
      <c r="N2331" s="2">
        <f t="shared" si="1262"/>
        <v>0</v>
      </c>
      <c r="O2331" s="2">
        <f t="shared" si="1263"/>
        <v>2.9850746268656747E-2</v>
      </c>
      <c r="P2331" s="1">
        <v>36</v>
      </c>
      <c r="R2331" s="1">
        <v>29</v>
      </c>
      <c r="S2331" s="1">
        <v>0</v>
      </c>
      <c r="V2331" s="1">
        <v>1</v>
      </c>
      <c r="Z2331" s="1">
        <f t="shared" si="1264"/>
        <v>0</v>
      </c>
      <c r="AA2331" s="1">
        <v>0</v>
      </c>
      <c r="AB2331" s="1">
        <v>0</v>
      </c>
      <c r="AC2331" s="1">
        <v>1</v>
      </c>
      <c r="AI2331" s="7">
        <f t="shared" si="1265"/>
        <v>0</v>
      </c>
      <c r="AJ2331" s="7">
        <f t="shared" si="1266"/>
        <v>0</v>
      </c>
      <c r="AK2331" s="7">
        <f t="shared" si="1267"/>
        <v>3</v>
      </c>
      <c r="AL2331" s="7">
        <f t="shared" si="1268"/>
        <v>0</v>
      </c>
      <c r="AM2331" s="2">
        <f t="shared" si="1269"/>
        <v>0</v>
      </c>
      <c r="AN2331" s="2">
        <f t="shared" si="1270"/>
        <v>0</v>
      </c>
      <c r="AO2331" s="2">
        <f t="shared" si="1271"/>
        <v>1.4925373134328358E-2</v>
      </c>
      <c r="AP2331" s="2">
        <f t="shared" si="1272"/>
        <v>0</v>
      </c>
      <c r="AR2331" t="str">
        <f t="shared" ref="AR2331:AR2394" si="1275">A2331</f>
        <v>Ochiltree</v>
      </c>
      <c r="AS2331" t="s">
        <v>2</v>
      </c>
      <c r="AT2331" s="182">
        <v>13</v>
      </c>
      <c r="AV2331" s="98">
        <v>48</v>
      </c>
      <c r="AW2331" s="100">
        <v>357</v>
      </c>
      <c r="AX2331" s="106">
        <f t="shared" si="1273"/>
        <v>48357</v>
      </c>
      <c r="AZ2331" s="7" t="s">
        <v>2975</v>
      </c>
      <c r="BA2331" t="s">
        <v>3208</v>
      </c>
      <c r="CD2331">
        <v>0</v>
      </c>
    </row>
    <row r="2332" spans="1:82" hidden="1" outlineLevel="1">
      <c r="A2332" t="s">
        <v>2520</v>
      </c>
      <c r="B2332" t="s">
        <v>2</v>
      </c>
      <c r="C2332" s="1">
        <f t="shared" si="1257"/>
        <v>16</v>
      </c>
      <c r="D2332" s="7">
        <f>IF(P2332&gt;0,RANK(P2332,(P2332:R2332,S2332:AG2332)),0)</f>
        <v>1</v>
      </c>
      <c r="E2332" s="7">
        <f>IF(Q2332&gt;0,RANK(Q2332,(P2332:R2332,S2332:AG2332)),0)</f>
        <v>0</v>
      </c>
      <c r="F2332" s="7">
        <f>IF(R2332&gt;0,RANK(R2332,(P2332:R2332,S2332:AG2332)),0)</f>
        <v>2</v>
      </c>
      <c r="G2332" s="7">
        <f>IF(S2332&gt;0,RANK(S2332,(P2332:R2332,S2332:AG2332)),0)</f>
        <v>3</v>
      </c>
      <c r="H2332" s="49">
        <f t="shared" si="1258"/>
        <v>7</v>
      </c>
      <c r="I2332" s="178">
        <f t="shared" si="1274"/>
        <v>0.4375</v>
      </c>
      <c r="J2332" s="2"/>
      <c r="K2332" s="2">
        <f t="shared" si="1259"/>
        <v>0.6875</v>
      </c>
      <c r="L2332" s="2">
        <f t="shared" si="1260"/>
        <v>0</v>
      </c>
      <c r="M2332" s="2">
        <f t="shared" si="1261"/>
        <v>0.25</v>
      </c>
      <c r="N2332" s="2">
        <f t="shared" si="1262"/>
        <v>6.25E-2</v>
      </c>
      <c r="O2332" s="2">
        <f t="shared" si="1263"/>
        <v>0</v>
      </c>
      <c r="P2332" s="1">
        <v>11</v>
      </c>
      <c r="R2332" s="1">
        <v>4</v>
      </c>
      <c r="S2332" s="1">
        <v>1</v>
      </c>
      <c r="V2332" s="1">
        <v>0</v>
      </c>
      <c r="Z2332" s="1">
        <f t="shared" si="1264"/>
        <v>0</v>
      </c>
      <c r="AA2332" s="1">
        <v>0</v>
      </c>
      <c r="AB2332" s="1">
        <v>0</v>
      </c>
      <c r="AC2332" s="1">
        <v>0</v>
      </c>
      <c r="AI2332" s="7">
        <f t="shared" si="1265"/>
        <v>0</v>
      </c>
      <c r="AJ2332" s="7">
        <f t="shared" si="1266"/>
        <v>0</v>
      </c>
      <c r="AK2332" s="7">
        <f t="shared" si="1267"/>
        <v>0</v>
      </c>
      <c r="AL2332" s="7">
        <f t="shared" si="1268"/>
        <v>0</v>
      </c>
      <c r="AM2332" s="2">
        <f t="shared" si="1269"/>
        <v>0</v>
      </c>
      <c r="AN2332" s="2">
        <f t="shared" si="1270"/>
        <v>0</v>
      </c>
      <c r="AO2332" s="2">
        <f t="shared" si="1271"/>
        <v>0</v>
      </c>
      <c r="AP2332" s="2">
        <f t="shared" si="1272"/>
        <v>0</v>
      </c>
      <c r="AR2332" t="str">
        <f t="shared" si="1275"/>
        <v>Oldham</v>
      </c>
      <c r="AS2332" t="s">
        <v>2</v>
      </c>
      <c r="AT2332" s="182">
        <v>13</v>
      </c>
      <c r="AV2332" s="98">
        <v>48</v>
      </c>
      <c r="AW2332" s="100">
        <v>359</v>
      </c>
      <c r="AX2332" s="106">
        <f t="shared" si="1273"/>
        <v>48359</v>
      </c>
      <c r="AZ2332" s="7" t="s">
        <v>2975</v>
      </c>
      <c r="BA2332" t="s">
        <v>3208</v>
      </c>
      <c r="CD2332">
        <v>0</v>
      </c>
    </row>
    <row r="2333" spans="1:82" hidden="1" outlineLevel="1">
      <c r="A2333" t="s">
        <v>1424</v>
      </c>
      <c r="B2333" t="s">
        <v>2</v>
      </c>
      <c r="C2333" s="1">
        <f t="shared" si="1257"/>
        <v>2721</v>
      </c>
      <c r="D2333" s="7">
        <f>IF(P2333&gt;0,RANK(P2333,(P2333:R2333,S2333:AG2333)),0)</f>
        <v>1</v>
      </c>
      <c r="E2333" s="7">
        <f>IF(Q2333&gt;0,RANK(Q2333,(P2333:R2333,S2333:AG2333)),0)</f>
        <v>0</v>
      </c>
      <c r="F2333" s="7">
        <f>IF(R2333&gt;0,RANK(R2333,(P2333:R2333,S2333:AG2333)),0)</f>
        <v>2</v>
      </c>
      <c r="G2333" s="7">
        <f>IF(S2333&gt;0,RANK(S2333,(P2333:R2333,S2333:AG2333)),0)</f>
        <v>3</v>
      </c>
      <c r="H2333" s="49">
        <f t="shared" si="1258"/>
        <v>1036</v>
      </c>
      <c r="I2333" s="178">
        <f t="shared" si="1274"/>
        <v>0.38074237412715911</v>
      </c>
      <c r="J2333" s="2"/>
      <c r="K2333" s="2">
        <f t="shared" si="1259"/>
        <v>0.68063212054391764</v>
      </c>
      <c r="L2333" s="2">
        <f t="shared" si="1260"/>
        <v>0</v>
      </c>
      <c r="M2333" s="2">
        <f t="shared" si="1261"/>
        <v>0.29988974641675853</v>
      </c>
      <c r="N2333" s="2">
        <f t="shared" si="1262"/>
        <v>6.615214994487321E-3</v>
      </c>
      <c r="O2333" s="2">
        <f t="shared" si="1263"/>
        <v>1.286291804483651E-2</v>
      </c>
      <c r="P2333" s="1">
        <v>1852</v>
      </c>
      <c r="R2333" s="1">
        <v>816</v>
      </c>
      <c r="S2333" s="1">
        <v>18</v>
      </c>
      <c r="V2333" s="1">
        <v>12</v>
      </c>
      <c r="Z2333" s="1">
        <f t="shared" si="1264"/>
        <v>7</v>
      </c>
      <c r="AA2333" s="1">
        <v>8</v>
      </c>
      <c r="AB2333" s="1">
        <v>5</v>
      </c>
      <c r="AC2333" s="1">
        <v>3</v>
      </c>
      <c r="AI2333" s="7">
        <f t="shared" si="1265"/>
        <v>0</v>
      </c>
      <c r="AJ2333" s="7">
        <f t="shared" si="1266"/>
        <v>0</v>
      </c>
      <c r="AK2333" s="7">
        <f t="shared" si="1267"/>
        <v>4</v>
      </c>
      <c r="AL2333" s="7">
        <f t="shared" si="1268"/>
        <v>0</v>
      </c>
      <c r="AM2333" s="2">
        <f t="shared" si="1269"/>
        <v>0</v>
      </c>
      <c r="AN2333" s="2">
        <f t="shared" si="1270"/>
        <v>0</v>
      </c>
      <c r="AO2333" s="2">
        <f t="shared" si="1271"/>
        <v>4.410143329658214E-3</v>
      </c>
      <c r="AP2333" s="2">
        <f t="shared" si="1272"/>
        <v>0</v>
      </c>
      <c r="AR2333" t="str">
        <f t="shared" si="1275"/>
        <v>Orange</v>
      </c>
      <c r="AS2333" t="s">
        <v>2</v>
      </c>
      <c r="AT2333" s="182">
        <v>36</v>
      </c>
      <c r="AV2333" s="98">
        <v>48</v>
      </c>
      <c r="AW2333" s="100">
        <v>361</v>
      </c>
      <c r="AX2333" s="106">
        <f t="shared" si="1273"/>
        <v>48361</v>
      </c>
      <c r="AZ2333" s="7" t="s">
        <v>2975</v>
      </c>
      <c r="BA2333" t="s">
        <v>3208</v>
      </c>
      <c r="CD2333">
        <v>7</v>
      </c>
    </row>
    <row r="2334" spans="1:82" hidden="1" outlineLevel="1">
      <c r="A2334" t="s">
        <v>2703</v>
      </c>
      <c r="B2334" t="s">
        <v>2</v>
      </c>
      <c r="C2334" s="1">
        <f t="shared" si="1257"/>
        <v>607</v>
      </c>
      <c r="D2334" s="7">
        <f>IF(P2334&gt;0,RANK(P2334,(P2334:R2334,S2334:AG2334)),0)</f>
        <v>1</v>
      </c>
      <c r="E2334" s="7">
        <f>IF(Q2334&gt;0,RANK(Q2334,(P2334:R2334,S2334:AG2334)),0)</f>
        <v>0</v>
      </c>
      <c r="F2334" s="7">
        <f>IF(R2334&gt;0,RANK(R2334,(P2334:R2334,S2334:AG2334)),0)</f>
        <v>2</v>
      </c>
      <c r="G2334" s="7">
        <f>IF(S2334&gt;0,RANK(S2334,(P2334:R2334,S2334:AG2334)),0)</f>
        <v>7</v>
      </c>
      <c r="H2334" s="49">
        <f t="shared" si="1258"/>
        <v>131</v>
      </c>
      <c r="I2334" s="178">
        <f t="shared" si="1274"/>
        <v>0.21581548599670511</v>
      </c>
      <c r="J2334" s="2"/>
      <c r="K2334" s="2">
        <f t="shared" si="1259"/>
        <v>0.59472817133443168</v>
      </c>
      <c r="L2334" s="2">
        <f t="shared" si="1260"/>
        <v>0</v>
      </c>
      <c r="M2334" s="2">
        <f t="shared" si="1261"/>
        <v>0.37891268533772654</v>
      </c>
      <c r="N2334" s="2">
        <f t="shared" si="1262"/>
        <v>3.2948929159802307E-3</v>
      </c>
      <c r="O2334" s="2">
        <f t="shared" si="1263"/>
        <v>2.3064250411861553E-2</v>
      </c>
      <c r="P2334" s="1">
        <v>361</v>
      </c>
      <c r="R2334" s="1">
        <v>230</v>
      </c>
      <c r="S2334" s="1">
        <v>2</v>
      </c>
      <c r="V2334" s="1">
        <v>3</v>
      </c>
      <c r="Z2334" s="1">
        <f t="shared" si="1264"/>
        <v>3</v>
      </c>
      <c r="AA2334" s="1">
        <v>3</v>
      </c>
      <c r="AB2334" s="1">
        <v>0</v>
      </c>
      <c r="AC2334" s="1">
        <v>5</v>
      </c>
      <c r="AI2334" s="7">
        <f t="shared" si="1265"/>
        <v>0</v>
      </c>
      <c r="AJ2334" s="7">
        <f t="shared" si="1266"/>
        <v>0</v>
      </c>
      <c r="AK2334" s="7">
        <f t="shared" si="1267"/>
        <v>3</v>
      </c>
      <c r="AL2334" s="7">
        <f t="shared" si="1268"/>
        <v>0</v>
      </c>
      <c r="AM2334" s="2">
        <f t="shared" si="1269"/>
        <v>0</v>
      </c>
      <c r="AN2334" s="2">
        <f t="shared" si="1270"/>
        <v>0</v>
      </c>
      <c r="AO2334" s="2">
        <f t="shared" si="1271"/>
        <v>4.9423393739703456E-3</v>
      </c>
      <c r="AP2334" s="2">
        <f t="shared" si="1272"/>
        <v>0</v>
      </c>
      <c r="AR2334" t="str">
        <f t="shared" si="1275"/>
        <v>Palo Pinto</v>
      </c>
      <c r="AS2334" t="s">
        <v>2</v>
      </c>
      <c r="AT2334" s="182">
        <v>11</v>
      </c>
      <c r="AV2334" s="98">
        <v>48</v>
      </c>
      <c r="AW2334" s="100">
        <v>363</v>
      </c>
      <c r="AX2334" s="106">
        <f t="shared" si="1273"/>
        <v>48363</v>
      </c>
      <c r="AZ2334" s="7" t="s">
        <v>2975</v>
      </c>
      <c r="BA2334" t="s">
        <v>3208</v>
      </c>
      <c r="CD2334">
        <v>3</v>
      </c>
    </row>
    <row r="2335" spans="1:82" hidden="1" outlineLevel="1">
      <c r="A2335" t="s">
        <v>666</v>
      </c>
      <c r="B2335" t="s">
        <v>2</v>
      </c>
      <c r="C2335" s="1">
        <f t="shared" si="1257"/>
        <v>698</v>
      </c>
      <c r="D2335" s="7">
        <f>IF(P2335&gt;0,RANK(P2335,(P2335:R2335,S2335:AG2335)),0)</f>
        <v>1</v>
      </c>
      <c r="E2335" s="7">
        <f>IF(Q2335&gt;0,RANK(Q2335,(P2335:R2335,S2335:AG2335)),0)</f>
        <v>0</v>
      </c>
      <c r="F2335" s="7">
        <f>IF(R2335&gt;0,RANK(R2335,(P2335:R2335,S2335:AG2335)),0)</f>
        <v>2</v>
      </c>
      <c r="G2335" s="7">
        <f>IF(S2335&gt;0,RANK(S2335,(P2335:R2335,S2335:AG2335)),0)</f>
        <v>0</v>
      </c>
      <c r="H2335" s="49">
        <f t="shared" si="1258"/>
        <v>429</v>
      </c>
      <c r="I2335" s="178">
        <f t="shared" si="1274"/>
        <v>0.61461318051575931</v>
      </c>
      <c r="J2335" s="2"/>
      <c r="K2335" s="2">
        <f t="shared" si="1259"/>
        <v>0.80085959885386815</v>
      </c>
      <c r="L2335" s="2">
        <f t="shared" si="1260"/>
        <v>0</v>
      </c>
      <c r="M2335" s="2">
        <f t="shared" si="1261"/>
        <v>0.18624641833810887</v>
      </c>
      <c r="N2335" s="2">
        <f t="shared" si="1262"/>
        <v>0</v>
      </c>
      <c r="O2335" s="2">
        <f t="shared" si="1263"/>
        <v>1.289398280802298E-2</v>
      </c>
      <c r="P2335" s="1">
        <v>559</v>
      </c>
      <c r="R2335" s="1">
        <v>130</v>
      </c>
      <c r="S2335" s="1">
        <v>0</v>
      </c>
      <c r="V2335" s="1">
        <v>2</v>
      </c>
      <c r="Z2335" s="1">
        <f t="shared" si="1264"/>
        <v>0</v>
      </c>
      <c r="AA2335" s="1">
        <v>4</v>
      </c>
      <c r="AB2335" s="1">
        <v>2</v>
      </c>
      <c r="AC2335" s="1">
        <v>1</v>
      </c>
      <c r="AI2335" s="7">
        <f t="shared" si="1265"/>
        <v>0</v>
      </c>
      <c r="AJ2335" s="7">
        <f t="shared" si="1266"/>
        <v>0</v>
      </c>
      <c r="AK2335" s="7">
        <f t="shared" si="1267"/>
        <v>3</v>
      </c>
      <c r="AL2335" s="7">
        <f t="shared" si="1268"/>
        <v>0</v>
      </c>
      <c r="AM2335" s="2">
        <f t="shared" si="1269"/>
        <v>0</v>
      </c>
      <c r="AN2335" s="2">
        <f t="shared" si="1270"/>
        <v>0</v>
      </c>
      <c r="AO2335" s="2">
        <f t="shared" si="1271"/>
        <v>2.8653295128939827E-3</v>
      </c>
      <c r="AP2335" s="2">
        <f t="shared" si="1272"/>
        <v>0</v>
      </c>
      <c r="AR2335" t="str">
        <f t="shared" si="1275"/>
        <v>Panola</v>
      </c>
      <c r="AS2335" t="s">
        <v>2</v>
      </c>
      <c r="AT2335" s="182">
        <v>1</v>
      </c>
      <c r="AV2335" s="98">
        <v>48</v>
      </c>
      <c r="AW2335" s="100">
        <v>365</v>
      </c>
      <c r="AX2335" s="106">
        <f t="shared" si="1273"/>
        <v>48365</v>
      </c>
      <c r="AZ2335" s="7" t="s">
        <v>2975</v>
      </c>
      <c r="BA2335" t="s">
        <v>3208</v>
      </c>
      <c r="CD2335">
        <v>0</v>
      </c>
    </row>
    <row r="2336" spans="1:82" hidden="1" outlineLevel="1">
      <c r="A2336" t="s">
        <v>2336</v>
      </c>
      <c r="B2336" t="s">
        <v>2</v>
      </c>
      <c r="C2336" s="1">
        <f t="shared" si="1257"/>
        <v>3314</v>
      </c>
      <c r="D2336" s="7">
        <f>IF(P2336&gt;0,RANK(P2336,(P2336:R2336,S2336:AG2336)),0)</f>
        <v>1</v>
      </c>
      <c r="E2336" s="7">
        <f>IF(Q2336&gt;0,RANK(Q2336,(P2336:R2336,S2336:AG2336)),0)</f>
        <v>0</v>
      </c>
      <c r="F2336" s="7">
        <f>IF(R2336&gt;0,RANK(R2336,(P2336:R2336,S2336:AG2336)),0)</f>
        <v>2</v>
      </c>
      <c r="G2336" s="7">
        <f>IF(S2336&gt;0,RANK(S2336,(P2336:R2336,S2336:AG2336)),0)</f>
        <v>3</v>
      </c>
      <c r="H2336" s="49">
        <f t="shared" si="1258"/>
        <v>333</v>
      </c>
      <c r="I2336" s="178">
        <f t="shared" si="1274"/>
        <v>0.10048280024140012</v>
      </c>
      <c r="J2336" s="2"/>
      <c r="K2336" s="2">
        <f t="shared" si="1259"/>
        <v>0.54556427278213637</v>
      </c>
      <c r="L2336" s="2">
        <f t="shared" si="1260"/>
        <v>0</v>
      </c>
      <c r="M2336" s="2">
        <f t="shared" si="1261"/>
        <v>0.44508147254073627</v>
      </c>
      <c r="N2336" s="2">
        <f t="shared" si="1262"/>
        <v>2.4140012070006035E-3</v>
      </c>
      <c r="O2336" s="2">
        <f t="shared" si="1263"/>
        <v>6.9402534701267574E-3</v>
      </c>
      <c r="P2336" s="1">
        <v>1808</v>
      </c>
      <c r="R2336" s="1">
        <v>1475</v>
      </c>
      <c r="S2336" s="1">
        <v>8</v>
      </c>
      <c r="V2336" s="1">
        <v>6</v>
      </c>
      <c r="Z2336" s="1">
        <f t="shared" si="1264"/>
        <v>1</v>
      </c>
      <c r="AA2336" s="1">
        <v>8</v>
      </c>
      <c r="AB2336" s="1">
        <v>2</v>
      </c>
      <c r="AC2336" s="1">
        <v>6</v>
      </c>
      <c r="AI2336" s="7">
        <f t="shared" si="1265"/>
        <v>0</v>
      </c>
      <c r="AJ2336" s="7">
        <f t="shared" si="1266"/>
        <v>0</v>
      </c>
      <c r="AK2336" s="7">
        <f t="shared" si="1267"/>
        <v>4</v>
      </c>
      <c r="AL2336" s="7">
        <f t="shared" si="1268"/>
        <v>0</v>
      </c>
      <c r="AM2336" s="2">
        <f t="shared" si="1269"/>
        <v>0</v>
      </c>
      <c r="AN2336" s="2">
        <f t="shared" si="1270"/>
        <v>0</v>
      </c>
      <c r="AO2336" s="2">
        <f t="shared" si="1271"/>
        <v>1.8105009052504525E-3</v>
      </c>
      <c r="AP2336" s="2">
        <f t="shared" si="1272"/>
        <v>0</v>
      </c>
      <c r="AR2336" t="str">
        <f t="shared" si="1275"/>
        <v>Parker</v>
      </c>
      <c r="AS2336" t="s">
        <v>2</v>
      </c>
      <c r="AT2336" s="182">
        <v>12</v>
      </c>
      <c r="AV2336" s="98">
        <v>48</v>
      </c>
      <c r="AW2336" s="100">
        <v>367</v>
      </c>
      <c r="AX2336" s="106">
        <f t="shared" si="1273"/>
        <v>48367</v>
      </c>
      <c r="AZ2336" s="7" t="s">
        <v>2975</v>
      </c>
      <c r="BA2336" t="s">
        <v>3208</v>
      </c>
      <c r="CD2336">
        <v>1</v>
      </c>
    </row>
    <row r="2337" spans="1:82" hidden="1" outlineLevel="1">
      <c r="A2337" t="s">
        <v>2842</v>
      </c>
      <c r="B2337" t="s">
        <v>2</v>
      </c>
      <c r="C2337" s="1">
        <f t="shared" si="1257"/>
        <v>113</v>
      </c>
      <c r="D2337" s="7">
        <f>IF(P2337&gt;0,RANK(P2337,(P2337:R2337,S2337:AG2337)),0)</f>
        <v>1</v>
      </c>
      <c r="E2337" s="7">
        <f>IF(Q2337&gt;0,RANK(Q2337,(P2337:R2337,S2337:AG2337)),0)</f>
        <v>0</v>
      </c>
      <c r="F2337" s="7">
        <f>IF(R2337&gt;0,RANK(R2337,(P2337:R2337,S2337:AG2337)),0)</f>
        <v>2</v>
      </c>
      <c r="G2337" s="7">
        <f>IF(S2337&gt;0,RANK(S2337,(P2337:R2337,S2337:AG2337)),0)</f>
        <v>4</v>
      </c>
      <c r="H2337" s="49">
        <f t="shared" si="1258"/>
        <v>56</v>
      </c>
      <c r="I2337" s="178">
        <f t="shared" si="1274"/>
        <v>0.49557522123893805</v>
      </c>
      <c r="J2337" s="2"/>
      <c r="K2337" s="2">
        <f t="shared" si="1259"/>
        <v>0.72566371681415931</v>
      </c>
      <c r="L2337" s="2">
        <f t="shared" si="1260"/>
        <v>0</v>
      </c>
      <c r="M2337" s="2">
        <f t="shared" si="1261"/>
        <v>0.23008849557522124</v>
      </c>
      <c r="N2337" s="2">
        <f t="shared" si="1262"/>
        <v>8.8495575221238937E-3</v>
      </c>
      <c r="O2337" s="2">
        <f t="shared" si="1263"/>
        <v>3.5398230088495561E-2</v>
      </c>
      <c r="P2337" s="1">
        <v>82</v>
      </c>
      <c r="R2337" s="1">
        <v>26</v>
      </c>
      <c r="S2337" s="1">
        <v>1</v>
      </c>
      <c r="V2337" s="1">
        <v>1</v>
      </c>
      <c r="Z2337" s="1">
        <f t="shared" si="1264"/>
        <v>0</v>
      </c>
      <c r="AA2337" s="1">
        <v>1</v>
      </c>
      <c r="AB2337" s="1">
        <v>0</v>
      </c>
      <c r="AC2337" s="1">
        <v>2</v>
      </c>
      <c r="AI2337" s="7">
        <f t="shared" si="1265"/>
        <v>0</v>
      </c>
      <c r="AJ2337" s="7">
        <f t="shared" si="1266"/>
        <v>0</v>
      </c>
      <c r="AK2337" s="7">
        <f t="shared" si="1267"/>
        <v>3</v>
      </c>
      <c r="AL2337" s="7">
        <f t="shared" si="1268"/>
        <v>0</v>
      </c>
      <c r="AM2337" s="2">
        <f t="shared" si="1269"/>
        <v>0</v>
      </c>
      <c r="AN2337" s="2">
        <f t="shared" si="1270"/>
        <v>0</v>
      </c>
      <c r="AO2337" s="2">
        <f t="shared" si="1271"/>
        <v>8.8495575221238937E-3</v>
      </c>
      <c r="AP2337" s="2">
        <f t="shared" si="1272"/>
        <v>0</v>
      </c>
      <c r="AR2337" t="str">
        <f t="shared" si="1275"/>
        <v>Parmer</v>
      </c>
      <c r="AS2337" t="s">
        <v>2</v>
      </c>
      <c r="AT2337" s="182">
        <v>19</v>
      </c>
      <c r="AV2337" s="98">
        <v>48</v>
      </c>
      <c r="AW2337" s="100">
        <v>369</v>
      </c>
      <c r="AX2337" s="106">
        <f t="shared" si="1273"/>
        <v>48369</v>
      </c>
      <c r="AZ2337" s="7" t="s">
        <v>2975</v>
      </c>
      <c r="BA2337" t="s">
        <v>3208</v>
      </c>
      <c r="CD2337">
        <v>0</v>
      </c>
    </row>
    <row r="2338" spans="1:82" hidden="1" outlineLevel="1">
      <c r="A2338" t="s">
        <v>2151</v>
      </c>
      <c r="B2338" t="s">
        <v>2</v>
      </c>
      <c r="C2338" s="1">
        <f t="shared" si="1257"/>
        <v>1472</v>
      </c>
      <c r="D2338" s="7">
        <f>IF(P2338&gt;0,RANK(P2338,(P2338:R2338,S2338:AG2338)),0)</f>
        <v>1</v>
      </c>
      <c r="E2338" s="7">
        <f>IF(Q2338&gt;0,RANK(Q2338,(P2338:R2338,S2338:AG2338)),0)</f>
        <v>0</v>
      </c>
      <c r="F2338" s="7">
        <f>IF(R2338&gt;0,RANK(R2338,(P2338:R2338,S2338:AG2338)),0)</f>
        <v>2</v>
      </c>
      <c r="G2338" s="7">
        <f>IF(S2338&gt;0,RANK(S2338,(P2338:R2338,S2338:AG2338)),0)</f>
        <v>4</v>
      </c>
      <c r="H2338" s="49">
        <f t="shared" si="1258"/>
        <v>328</v>
      </c>
      <c r="I2338" s="178">
        <f t="shared" si="1274"/>
        <v>0.22282608695652173</v>
      </c>
      <c r="J2338" s="2"/>
      <c r="K2338" s="2">
        <f t="shared" si="1259"/>
        <v>0.55434782608695654</v>
      </c>
      <c r="L2338" s="2">
        <f t="shared" si="1260"/>
        <v>0</v>
      </c>
      <c r="M2338" s="2">
        <f t="shared" si="1261"/>
        <v>0.33152173913043476</v>
      </c>
      <c r="N2338" s="2">
        <f t="shared" si="1262"/>
        <v>2.309782608695652E-2</v>
      </c>
      <c r="O2338" s="2">
        <f t="shared" si="1263"/>
        <v>9.103260869565219E-2</v>
      </c>
      <c r="P2338" s="1">
        <v>816</v>
      </c>
      <c r="R2338" s="1">
        <v>488</v>
      </c>
      <c r="S2338" s="1">
        <v>34</v>
      </c>
      <c r="V2338" s="1">
        <v>14</v>
      </c>
      <c r="Z2338" s="1">
        <f t="shared" si="1264"/>
        <v>14</v>
      </c>
      <c r="AA2338" s="1">
        <v>19</v>
      </c>
      <c r="AB2338" s="1">
        <v>34</v>
      </c>
      <c r="AC2338" s="1">
        <v>53</v>
      </c>
      <c r="AI2338" s="7">
        <f t="shared" si="1265"/>
        <v>0</v>
      </c>
      <c r="AJ2338" s="7">
        <f t="shared" si="1266"/>
        <v>0</v>
      </c>
      <c r="AK2338" s="7">
        <f t="shared" si="1267"/>
        <v>4</v>
      </c>
      <c r="AL2338" s="7">
        <f t="shared" si="1268"/>
        <v>0</v>
      </c>
      <c r="AM2338" s="2">
        <f t="shared" si="1269"/>
        <v>0</v>
      </c>
      <c r="AN2338" s="2">
        <f t="shared" si="1270"/>
        <v>0</v>
      </c>
      <c r="AO2338" s="2">
        <f t="shared" si="1271"/>
        <v>9.5108695652173919E-3</v>
      </c>
      <c r="AP2338" s="2">
        <f t="shared" si="1272"/>
        <v>0</v>
      </c>
      <c r="AR2338" t="str">
        <f t="shared" si="1275"/>
        <v>Pecos</v>
      </c>
      <c r="AS2338" t="s">
        <v>2</v>
      </c>
      <c r="AT2338" s="182">
        <v>23</v>
      </c>
      <c r="AV2338" s="98">
        <v>48</v>
      </c>
      <c r="AW2338" s="100">
        <v>371</v>
      </c>
      <c r="AX2338" s="106">
        <f t="shared" si="1273"/>
        <v>48371</v>
      </c>
      <c r="AZ2338" s="7" t="s">
        <v>2975</v>
      </c>
      <c r="BA2338" t="s">
        <v>3208</v>
      </c>
      <c r="CD2338">
        <v>14</v>
      </c>
    </row>
    <row r="2339" spans="1:82" hidden="1" outlineLevel="1">
      <c r="A2339" t="s">
        <v>2950</v>
      </c>
      <c r="B2339" t="s">
        <v>2</v>
      </c>
      <c r="C2339" s="1">
        <f t="shared" si="1257"/>
        <v>1210</v>
      </c>
      <c r="D2339" s="7">
        <f>IF(P2339&gt;0,RANK(P2339,(P2339:R2339,S2339:AG2339)),0)</f>
        <v>1</v>
      </c>
      <c r="E2339" s="7">
        <f>IF(Q2339&gt;0,RANK(Q2339,(P2339:R2339,S2339:AG2339)),0)</f>
        <v>0</v>
      </c>
      <c r="F2339" s="7">
        <f>IF(R2339&gt;0,RANK(R2339,(P2339:R2339,S2339:AG2339)),0)</f>
        <v>2</v>
      </c>
      <c r="G2339" s="7">
        <f>IF(S2339&gt;0,RANK(S2339,(P2339:R2339,S2339:AG2339)),0)</f>
        <v>3</v>
      </c>
      <c r="H2339" s="49">
        <f t="shared" si="1258"/>
        <v>534</v>
      </c>
      <c r="I2339" s="178">
        <f t="shared" si="1274"/>
        <v>0.44132231404958677</v>
      </c>
      <c r="J2339" s="2"/>
      <c r="K2339" s="2">
        <f t="shared" si="1259"/>
        <v>0.71074380165289253</v>
      </c>
      <c r="L2339" s="2">
        <f t="shared" si="1260"/>
        <v>0</v>
      </c>
      <c r="M2339" s="2">
        <f t="shared" si="1261"/>
        <v>0.26942148760330581</v>
      </c>
      <c r="N2339" s="2">
        <f t="shared" si="1262"/>
        <v>8.2644628099173556E-3</v>
      </c>
      <c r="O2339" s="2">
        <f t="shared" si="1263"/>
        <v>1.1570247933884309E-2</v>
      </c>
      <c r="P2339" s="1">
        <v>860</v>
      </c>
      <c r="R2339" s="1">
        <v>326</v>
      </c>
      <c r="S2339" s="1">
        <v>10</v>
      </c>
      <c r="V2339" s="1">
        <v>5</v>
      </c>
      <c r="Z2339" s="1">
        <f t="shared" si="1264"/>
        <v>4</v>
      </c>
      <c r="AA2339" s="1">
        <v>2</v>
      </c>
      <c r="AB2339" s="1">
        <v>2</v>
      </c>
      <c r="AC2339" s="1">
        <v>1</v>
      </c>
      <c r="AI2339" s="7">
        <f t="shared" si="1265"/>
        <v>0</v>
      </c>
      <c r="AJ2339" s="7">
        <f t="shared" si="1266"/>
        <v>0</v>
      </c>
      <c r="AK2339" s="7">
        <f t="shared" si="1267"/>
        <v>4</v>
      </c>
      <c r="AL2339" s="7">
        <f t="shared" si="1268"/>
        <v>0</v>
      </c>
      <c r="AM2339" s="2">
        <f t="shared" si="1269"/>
        <v>0</v>
      </c>
      <c r="AN2339" s="2">
        <f t="shared" si="1270"/>
        <v>0</v>
      </c>
      <c r="AO2339" s="2">
        <f t="shared" si="1271"/>
        <v>4.1322314049586778E-3</v>
      </c>
      <c r="AP2339" s="2">
        <f t="shared" si="1272"/>
        <v>0</v>
      </c>
      <c r="AR2339" t="str">
        <f t="shared" si="1275"/>
        <v>Polk</v>
      </c>
      <c r="AS2339" t="s">
        <v>2</v>
      </c>
      <c r="AT2339" s="182">
        <v>36</v>
      </c>
      <c r="AV2339" s="98">
        <v>48</v>
      </c>
      <c r="AW2339" s="100">
        <v>373</v>
      </c>
      <c r="AX2339" s="106">
        <f t="shared" si="1273"/>
        <v>48373</v>
      </c>
      <c r="AZ2339" s="7" t="s">
        <v>2975</v>
      </c>
      <c r="BA2339" t="s">
        <v>3208</v>
      </c>
      <c r="CD2339">
        <v>4</v>
      </c>
    </row>
    <row r="2340" spans="1:82" hidden="1" outlineLevel="1">
      <c r="A2340" t="s">
        <v>2908</v>
      </c>
      <c r="B2340" t="s">
        <v>2</v>
      </c>
      <c r="C2340" s="1">
        <f t="shared" si="1257"/>
        <v>2636</v>
      </c>
      <c r="D2340" s="7">
        <f>IF(P2340&gt;0,RANK(P2340,(P2340:R2340,S2340:AG2340)),0)</f>
        <v>1</v>
      </c>
      <c r="E2340" s="7">
        <f>IF(Q2340&gt;0,RANK(Q2340,(P2340:R2340,S2340:AG2340)),0)</f>
        <v>0</v>
      </c>
      <c r="F2340" s="7">
        <f>IF(R2340&gt;0,RANK(R2340,(P2340:R2340,S2340:AG2340)),0)</f>
        <v>2</v>
      </c>
      <c r="G2340" s="7">
        <f>IF(S2340&gt;0,RANK(S2340,(P2340:R2340,S2340:AG2340)),0)</f>
        <v>3</v>
      </c>
      <c r="H2340" s="49">
        <f t="shared" si="1258"/>
        <v>396</v>
      </c>
      <c r="I2340" s="178">
        <f t="shared" si="1274"/>
        <v>0.15022761760242792</v>
      </c>
      <c r="J2340" s="2"/>
      <c r="K2340" s="2">
        <f t="shared" si="1259"/>
        <v>0.56525037936267075</v>
      </c>
      <c r="L2340" s="2">
        <f t="shared" si="1260"/>
        <v>0</v>
      </c>
      <c r="M2340" s="2">
        <f t="shared" si="1261"/>
        <v>0.41502276176024278</v>
      </c>
      <c r="N2340" s="2">
        <f t="shared" si="1262"/>
        <v>7.2078907435508344E-3</v>
      </c>
      <c r="O2340" s="2">
        <f t="shared" si="1263"/>
        <v>1.2518968133535639E-2</v>
      </c>
      <c r="P2340" s="1">
        <v>1490</v>
      </c>
      <c r="R2340" s="1">
        <v>1094</v>
      </c>
      <c r="S2340" s="1">
        <v>19</v>
      </c>
      <c r="V2340" s="1">
        <v>4</v>
      </c>
      <c r="Z2340" s="1">
        <f t="shared" si="1264"/>
        <v>4</v>
      </c>
      <c r="AA2340" s="1">
        <v>7</v>
      </c>
      <c r="AB2340" s="1">
        <v>2</v>
      </c>
      <c r="AC2340" s="1">
        <v>16</v>
      </c>
      <c r="AI2340" s="7">
        <f t="shared" si="1265"/>
        <v>0</v>
      </c>
      <c r="AJ2340" s="7">
        <f t="shared" si="1266"/>
        <v>0</v>
      </c>
      <c r="AK2340" s="7">
        <f t="shared" si="1267"/>
        <v>4</v>
      </c>
      <c r="AL2340" s="7">
        <f t="shared" si="1268"/>
        <v>0</v>
      </c>
      <c r="AM2340" s="2">
        <f t="shared" si="1269"/>
        <v>0</v>
      </c>
      <c r="AN2340" s="2">
        <f t="shared" si="1270"/>
        <v>0</v>
      </c>
      <c r="AO2340" s="2">
        <f t="shared" si="1271"/>
        <v>1.5174506828528073E-3</v>
      </c>
      <c r="AP2340" s="2">
        <f t="shared" si="1272"/>
        <v>0</v>
      </c>
      <c r="AR2340" t="str">
        <f t="shared" si="1275"/>
        <v>Potter</v>
      </c>
      <c r="AS2340" t="s">
        <v>2</v>
      </c>
      <c r="AT2340" s="182">
        <v>13</v>
      </c>
      <c r="AV2340" s="98">
        <v>48</v>
      </c>
      <c r="AW2340" s="100">
        <v>375</v>
      </c>
      <c r="AX2340" s="106">
        <f t="shared" si="1273"/>
        <v>48375</v>
      </c>
      <c r="AZ2340" s="7" t="s">
        <v>2975</v>
      </c>
      <c r="BA2340" t="s">
        <v>3208</v>
      </c>
      <c r="CD2340">
        <v>4</v>
      </c>
    </row>
    <row r="2341" spans="1:82" hidden="1" outlineLevel="1">
      <c r="A2341" t="s">
        <v>290</v>
      </c>
      <c r="B2341" t="s">
        <v>2</v>
      </c>
      <c r="C2341" s="1">
        <f t="shared" si="1257"/>
        <v>1352</v>
      </c>
      <c r="D2341" s="7">
        <f>IF(P2341&gt;0,RANK(P2341,(P2341:R2341,S2341:AG2341)),0)</f>
        <v>1</v>
      </c>
      <c r="E2341" s="7">
        <f>IF(Q2341&gt;0,RANK(Q2341,(P2341:R2341,S2341:AG2341)),0)</f>
        <v>0</v>
      </c>
      <c r="F2341" s="7">
        <f>IF(R2341&gt;0,RANK(R2341,(P2341:R2341,S2341:AG2341)),0)</f>
        <v>2</v>
      </c>
      <c r="G2341" s="7">
        <f>IF(S2341&gt;0,RANK(S2341,(P2341:R2341,S2341:AG2341)),0)</f>
        <v>4</v>
      </c>
      <c r="H2341" s="49">
        <f t="shared" si="1258"/>
        <v>329</v>
      </c>
      <c r="I2341" s="178">
        <f t="shared" si="1274"/>
        <v>0.24334319526627218</v>
      </c>
      <c r="J2341" s="2"/>
      <c r="K2341" s="2">
        <f t="shared" si="1259"/>
        <v>0.57396449704142016</v>
      </c>
      <c r="L2341" s="2">
        <f t="shared" si="1260"/>
        <v>0</v>
      </c>
      <c r="M2341" s="2">
        <f t="shared" si="1261"/>
        <v>0.33062130177514792</v>
      </c>
      <c r="N2341" s="2">
        <f t="shared" si="1262"/>
        <v>2.8846153846153848E-2</v>
      </c>
      <c r="O2341" s="2">
        <f t="shared" si="1263"/>
        <v>6.6568047337278058E-2</v>
      </c>
      <c r="P2341" s="1">
        <v>776</v>
      </c>
      <c r="R2341" s="1">
        <v>447</v>
      </c>
      <c r="S2341" s="1">
        <v>39</v>
      </c>
      <c r="V2341" s="1">
        <v>15</v>
      </c>
      <c r="Z2341" s="1">
        <f t="shared" si="1264"/>
        <v>8</v>
      </c>
      <c r="AA2341" s="1">
        <v>6</v>
      </c>
      <c r="AB2341" s="1">
        <v>6</v>
      </c>
      <c r="AC2341" s="1">
        <v>55</v>
      </c>
      <c r="AI2341" s="7">
        <f t="shared" si="1265"/>
        <v>0</v>
      </c>
      <c r="AJ2341" s="7">
        <f t="shared" si="1266"/>
        <v>0</v>
      </c>
      <c r="AK2341" s="7">
        <f t="shared" si="1267"/>
        <v>4</v>
      </c>
      <c r="AL2341" s="7">
        <f t="shared" si="1268"/>
        <v>0</v>
      </c>
      <c r="AM2341" s="2">
        <f t="shared" si="1269"/>
        <v>0</v>
      </c>
      <c r="AN2341" s="2">
        <f t="shared" si="1270"/>
        <v>0</v>
      </c>
      <c r="AO2341" s="2">
        <f t="shared" si="1271"/>
        <v>1.1094674556213017E-2</v>
      </c>
      <c r="AP2341" s="2">
        <f t="shared" si="1272"/>
        <v>0</v>
      </c>
      <c r="AR2341" t="str">
        <f t="shared" si="1275"/>
        <v>Presidio</v>
      </c>
      <c r="AS2341" t="s">
        <v>2</v>
      </c>
      <c r="AT2341" s="182">
        <v>23</v>
      </c>
      <c r="AV2341" s="98">
        <v>48</v>
      </c>
      <c r="AW2341" s="100">
        <v>377</v>
      </c>
      <c r="AX2341" s="106">
        <f t="shared" si="1273"/>
        <v>48377</v>
      </c>
      <c r="AZ2341" s="7" t="s">
        <v>2975</v>
      </c>
      <c r="BA2341" t="s">
        <v>3208</v>
      </c>
      <c r="CD2341">
        <v>8</v>
      </c>
    </row>
    <row r="2342" spans="1:82" hidden="1" outlineLevel="1">
      <c r="A2342" t="s">
        <v>710</v>
      </c>
      <c r="B2342" t="s">
        <v>2</v>
      </c>
      <c r="C2342" s="1">
        <f t="shared" si="1257"/>
        <v>269</v>
      </c>
      <c r="D2342" s="7">
        <f>IF(P2342&gt;0,RANK(P2342,(P2342:R2342,S2342:AG2342)),0)</f>
        <v>1</v>
      </c>
      <c r="E2342" s="7">
        <f>IF(Q2342&gt;0,RANK(Q2342,(P2342:R2342,S2342:AG2342)),0)</f>
        <v>0</v>
      </c>
      <c r="F2342" s="7">
        <f>IF(R2342&gt;0,RANK(R2342,(P2342:R2342,S2342:AG2342)),0)</f>
        <v>2</v>
      </c>
      <c r="G2342" s="7">
        <f>IF(S2342&gt;0,RANK(S2342,(P2342:R2342,S2342:AG2342)),0)</f>
        <v>4</v>
      </c>
      <c r="H2342" s="49">
        <f t="shared" si="1258"/>
        <v>84</v>
      </c>
      <c r="I2342" s="178">
        <f t="shared" si="1274"/>
        <v>0.31226765799256506</v>
      </c>
      <c r="J2342" s="2"/>
      <c r="K2342" s="2">
        <f t="shared" si="1259"/>
        <v>0.64312267657992561</v>
      </c>
      <c r="L2342" s="2">
        <f t="shared" si="1260"/>
        <v>0</v>
      </c>
      <c r="M2342" s="2">
        <f t="shared" si="1261"/>
        <v>0.33085501858736061</v>
      </c>
      <c r="N2342" s="2">
        <f t="shared" si="1262"/>
        <v>3.7174721189591076E-3</v>
      </c>
      <c r="O2342" s="2">
        <f t="shared" si="1263"/>
        <v>2.2304832713754677E-2</v>
      </c>
      <c r="P2342" s="1">
        <v>173</v>
      </c>
      <c r="R2342" s="1">
        <v>89</v>
      </c>
      <c r="S2342" s="1">
        <v>1</v>
      </c>
      <c r="V2342" s="1">
        <v>1</v>
      </c>
      <c r="Z2342" s="1">
        <f t="shared" si="1264"/>
        <v>1</v>
      </c>
      <c r="AA2342" s="1">
        <v>3</v>
      </c>
      <c r="AB2342" s="1">
        <v>1</v>
      </c>
      <c r="AC2342" s="1">
        <v>0</v>
      </c>
      <c r="AI2342" s="7">
        <f t="shared" si="1265"/>
        <v>0</v>
      </c>
      <c r="AJ2342" s="7">
        <f t="shared" si="1266"/>
        <v>0</v>
      </c>
      <c r="AK2342" s="7">
        <f t="shared" si="1267"/>
        <v>3</v>
      </c>
      <c r="AL2342" s="7">
        <f t="shared" si="1268"/>
        <v>0</v>
      </c>
      <c r="AM2342" s="2">
        <f t="shared" si="1269"/>
        <v>0</v>
      </c>
      <c r="AN2342" s="2">
        <f t="shared" si="1270"/>
        <v>0</v>
      </c>
      <c r="AO2342" s="2">
        <f t="shared" si="1271"/>
        <v>3.7174721189591076E-3</v>
      </c>
      <c r="AP2342" s="2">
        <f t="shared" si="1272"/>
        <v>0</v>
      </c>
      <c r="AR2342" t="str">
        <f t="shared" si="1275"/>
        <v>Rains</v>
      </c>
      <c r="AS2342" t="s">
        <v>2</v>
      </c>
      <c r="AT2342" s="182">
        <v>4</v>
      </c>
      <c r="AV2342" s="98">
        <v>48</v>
      </c>
      <c r="AW2342" s="100">
        <v>379</v>
      </c>
      <c r="AX2342" s="106">
        <f t="shared" si="1273"/>
        <v>48379</v>
      </c>
      <c r="AZ2342" s="7" t="s">
        <v>2975</v>
      </c>
      <c r="BA2342" t="s">
        <v>3208</v>
      </c>
      <c r="CD2342">
        <v>1</v>
      </c>
    </row>
    <row r="2343" spans="1:82" hidden="1" outlineLevel="1">
      <c r="A2343" t="s">
        <v>1322</v>
      </c>
      <c r="B2343" t="s">
        <v>2</v>
      </c>
      <c r="C2343" s="1">
        <f t="shared" si="1257"/>
        <v>3119</v>
      </c>
      <c r="D2343" s="7">
        <f>IF(P2343&gt;0,RANK(P2343,(P2343:R2343,S2343:AG2343)),0)</f>
        <v>1</v>
      </c>
      <c r="E2343" s="7">
        <f>IF(Q2343&gt;0,RANK(Q2343,(P2343:R2343,S2343:AG2343)),0)</f>
        <v>0</v>
      </c>
      <c r="F2343" s="7">
        <f>IF(R2343&gt;0,RANK(R2343,(P2343:R2343,S2343:AG2343)),0)</f>
        <v>2</v>
      </c>
      <c r="G2343" s="7">
        <f>IF(S2343&gt;0,RANK(S2343,(P2343:R2343,S2343:AG2343)),0)</f>
        <v>3</v>
      </c>
      <c r="H2343" s="49">
        <f t="shared" si="1258"/>
        <v>102</v>
      </c>
      <c r="I2343" s="178">
        <f t="shared" si="1274"/>
        <v>3.2702789355562679E-2</v>
      </c>
      <c r="J2343" s="2"/>
      <c r="K2343" s="2">
        <f t="shared" si="1259"/>
        <v>0.51009939083039435</v>
      </c>
      <c r="L2343" s="2">
        <f t="shared" si="1260"/>
        <v>0</v>
      </c>
      <c r="M2343" s="2">
        <f t="shared" si="1261"/>
        <v>0.47739660147483165</v>
      </c>
      <c r="N2343" s="2">
        <f t="shared" si="1262"/>
        <v>5.4504648925937805E-3</v>
      </c>
      <c r="O2343" s="2">
        <f t="shared" si="1263"/>
        <v>7.0535428021802193E-3</v>
      </c>
      <c r="P2343" s="1">
        <v>1591</v>
      </c>
      <c r="R2343" s="1">
        <v>1489</v>
      </c>
      <c r="S2343" s="1">
        <v>17</v>
      </c>
      <c r="V2343" s="1">
        <v>4</v>
      </c>
      <c r="Z2343" s="1">
        <f t="shared" si="1264"/>
        <v>2</v>
      </c>
      <c r="AA2343" s="1">
        <v>6</v>
      </c>
      <c r="AB2343" s="1">
        <v>2</v>
      </c>
      <c r="AC2343" s="1">
        <v>8</v>
      </c>
      <c r="AI2343" s="7">
        <f t="shared" si="1265"/>
        <v>0</v>
      </c>
      <c r="AJ2343" s="7">
        <f t="shared" si="1266"/>
        <v>0</v>
      </c>
      <c r="AK2343" s="7">
        <f t="shared" si="1267"/>
        <v>4</v>
      </c>
      <c r="AL2343" s="7">
        <f t="shared" si="1268"/>
        <v>0</v>
      </c>
      <c r="AM2343" s="2">
        <f t="shared" si="1269"/>
        <v>0</v>
      </c>
      <c r="AN2343" s="2">
        <f t="shared" si="1270"/>
        <v>0</v>
      </c>
      <c r="AO2343" s="2">
        <f t="shared" si="1271"/>
        <v>1.2824623276691247E-3</v>
      </c>
      <c r="AP2343" s="2">
        <f t="shared" si="1272"/>
        <v>0</v>
      </c>
      <c r="AR2343" t="str">
        <f t="shared" si="1275"/>
        <v>Randall</v>
      </c>
      <c r="AS2343" t="s">
        <v>2</v>
      </c>
      <c r="AT2343" s="182">
        <v>13</v>
      </c>
      <c r="AV2343" s="98">
        <v>48</v>
      </c>
      <c r="AW2343" s="100">
        <v>381</v>
      </c>
      <c r="AX2343" s="106">
        <f t="shared" si="1273"/>
        <v>48381</v>
      </c>
      <c r="AZ2343" s="7" t="s">
        <v>2975</v>
      </c>
      <c r="BA2343" t="s">
        <v>3208</v>
      </c>
      <c r="CD2343">
        <v>2</v>
      </c>
    </row>
    <row r="2344" spans="1:82" hidden="1" outlineLevel="1">
      <c r="A2344" t="s">
        <v>355</v>
      </c>
      <c r="B2344" t="s">
        <v>2</v>
      </c>
      <c r="C2344" s="1">
        <f t="shared" si="1257"/>
        <v>19</v>
      </c>
      <c r="D2344" s="7">
        <f>IF(P2344&gt;0,RANK(P2344,(P2344:R2344,S2344:AG2344)),0)</f>
        <v>1</v>
      </c>
      <c r="E2344" s="7">
        <f>IF(Q2344&gt;0,RANK(Q2344,(P2344:R2344,S2344:AG2344)),0)</f>
        <v>0</v>
      </c>
      <c r="F2344" s="7">
        <f>IF(R2344&gt;0,RANK(R2344,(P2344:R2344,S2344:AG2344)),0)</f>
        <v>2</v>
      </c>
      <c r="G2344" s="7">
        <f>IF(S2344&gt;0,RANK(S2344,(P2344:R2344,S2344:AG2344)),0)</f>
        <v>0</v>
      </c>
      <c r="H2344" s="49">
        <f t="shared" si="1258"/>
        <v>5</v>
      </c>
      <c r="I2344" s="178">
        <f t="shared" si="1274"/>
        <v>0.26315789473684209</v>
      </c>
      <c r="J2344" s="2"/>
      <c r="K2344" s="2">
        <f t="shared" si="1259"/>
        <v>0.63157894736842102</v>
      </c>
      <c r="L2344" s="2">
        <f t="shared" si="1260"/>
        <v>0</v>
      </c>
      <c r="M2344" s="2">
        <f t="shared" si="1261"/>
        <v>0.36842105263157893</v>
      </c>
      <c r="N2344" s="2">
        <f t="shared" si="1262"/>
        <v>0</v>
      </c>
      <c r="O2344" s="2">
        <f t="shared" si="1263"/>
        <v>5.5511151231257827E-17</v>
      </c>
      <c r="P2344" s="1">
        <v>12</v>
      </c>
      <c r="R2344" s="1">
        <v>7</v>
      </c>
      <c r="S2344" s="1">
        <v>0</v>
      </c>
      <c r="V2344" s="1">
        <v>0</v>
      </c>
      <c r="Z2344" s="1">
        <f t="shared" si="1264"/>
        <v>0</v>
      </c>
      <c r="AA2344" s="1">
        <v>0</v>
      </c>
      <c r="AB2344" s="1">
        <v>0</v>
      </c>
      <c r="AC2344" s="1">
        <v>0</v>
      </c>
      <c r="AI2344" s="7">
        <f t="shared" si="1265"/>
        <v>0</v>
      </c>
      <c r="AJ2344" s="7">
        <f t="shared" si="1266"/>
        <v>0</v>
      </c>
      <c r="AK2344" s="7">
        <f t="shared" si="1267"/>
        <v>0</v>
      </c>
      <c r="AL2344" s="7">
        <f t="shared" si="1268"/>
        <v>0</v>
      </c>
      <c r="AM2344" s="2">
        <f t="shared" si="1269"/>
        <v>0</v>
      </c>
      <c r="AN2344" s="2">
        <f t="shared" si="1270"/>
        <v>0</v>
      </c>
      <c r="AO2344" s="2">
        <f t="shared" si="1271"/>
        <v>0</v>
      </c>
      <c r="AP2344" s="2">
        <f t="shared" si="1272"/>
        <v>0</v>
      </c>
      <c r="AR2344" t="str">
        <f t="shared" si="1275"/>
        <v>Reagan</v>
      </c>
      <c r="AS2344" t="s">
        <v>2</v>
      </c>
      <c r="AT2344" s="182">
        <v>23</v>
      </c>
      <c r="AV2344" s="98">
        <v>48</v>
      </c>
      <c r="AW2344" s="100">
        <v>383</v>
      </c>
      <c r="AX2344" s="106">
        <f t="shared" si="1273"/>
        <v>48383</v>
      </c>
      <c r="AZ2344" s="7" t="s">
        <v>2975</v>
      </c>
      <c r="BA2344" t="s">
        <v>3208</v>
      </c>
      <c r="CD2344">
        <v>0</v>
      </c>
    </row>
    <row r="2345" spans="1:82" hidden="1" outlineLevel="1">
      <c r="A2345" t="s">
        <v>356</v>
      </c>
      <c r="B2345" t="s">
        <v>2</v>
      </c>
      <c r="C2345" s="1">
        <f t="shared" ref="C2345:C2407" si="1276">SUM(P2345:AG2345)</f>
        <v>52</v>
      </c>
      <c r="D2345" s="7">
        <f>IF(P2345&gt;0,RANK(P2345,(P2345:R2345,S2345:AG2345)),0)</f>
        <v>1</v>
      </c>
      <c r="E2345" s="7">
        <f>IF(Q2345&gt;0,RANK(Q2345,(P2345:R2345,S2345:AG2345)),0)</f>
        <v>0</v>
      </c>
      <c r="F2345" s="7">
        <f>IF(R2345&gt;0,RANK(R2345,(P2345:R2345,S2345:AG2345)),0)</f>
        <v>2</v>
      </c>
      <c r="G2345" s="7">
        <f>IF(S2345&gt;0,RANK(S2345,(P2345:R2345,S2345:AG2345)),0)</f>
        <v>0</v>
      </c>
      <c r="H2345" s="49">
        <f t="shared" ref="H2345:H2407" si="1277">MAX(P2345:Y2345)-LARGE(P2345:Y2345,2)</f>
        <v>5</v>
      </c>
      <c r="I2345" s="178">
        <f t="shared" si="1274"/>
        <v>9.6153846153846159E-2</v>
      </c>
      <c r="J2345" s="2"/>
      <c r="K2345" s="2">
        <f t="shared" ref="K2345:K2407" si="1278">IF($C2345=0,"-",P2345/$C2345)</f>
        <v>0.53846153846153844</v>
      </c>
      <c r="L2345" s="2">
        <f t="shared" ref="L2345:L2407" si="1279">IF($C2345=0,"-",Q2345/$C2345)</f>
        <v>0</v>
      </c>
      <c r="M2345" s="2">
        <f t="shared" ref="M2345:M2407" si="1280">IF($C2345=0,"-",R2345/$C2345)</f>
        <v>0.44230769230769229</v>
      </c>
      <c r="N2345" s="2">
        <f t="shared" ref="N2345:N2407" si="1281">IF($C2345=0,"-",S2345/$C2345)</f>
        <v>0</v>
      </c>
      <c r="O2345" s="2">
        <f t="shared" ref="O2345:O2407" si="1282">IF(C2345=0,"-",(1-K2345-L2345-M2345-N2345))</f>
        <v>1.9230769230769273E-2</v>
      </c>
      <c r="P2345" s="1">
        <v>28</v>
      </c>
      <c r="R2345" s="1">
        <v>23</v>
      </c>
      <c r="S2345" s="1">
        <v>0</v>
      </c>
      <c r="V2345" s="1">
        <v>0</v>
      </c>
      <c r="Z2345" s="1">
        <f t="shared" ref="Z2345:Z2405" si="1283">SUM(BE2345:CN2345)</f>
        <v>0</v>
      </c>
      <c r="AA2345" s="1">
        <v>0</v>
      </c>
      <c r="AB2345" s="1">
        <v>1</v>
      </c>
      <c r="AC2345" s="1">
        <v>0</v>
      </c>
      <c r="AI2345" s="7">
        <f t="shared" ref="AI2345:AI2407" si="1284">IF(T2345&gt;0,RANK(T2345,(P2345:Z2345)),0)</f>
        <v>0</v>
      </c>
      <c r="AJ2345" s="7">
        <f t="shared" ref="AJ2345:AJ2407" si="1285">IF(U2345&gt;0,RANK(U2345,(P2345:Z2345)),0)</f>
        <v>0</v>
      </c>
      <c r="AK2345" s="7">
        <f t="shared" ref="AK2345:AK2407" si="1286">IF(V2345&gt;0,RANK(V2345,(P2345:Z2345)),0)</f>
        <v>0</v>
      </c>
      <c r="AL2345" s="7">
        <f t="shared" ref="AL2345:AL2407" si="1287">IF(W2345&gt;0,RANK(W2345,(P2345:Z2345)),0)</f>
        <v>0</v>
      </c>
      <c r="AM2345" s="2">
        <f t="shared" ref="AM2345:AM2407" si="1288">IF($C2345=0,"-",T2345/$C2345)</f>
        <v>0</v>
      </c>
      <c r="AN2345" s="2">
        <f t="shared" ref="AN2345:AN2407" si="1289">IF($C2345=0,"-",U2345/$C2345)</f>
        <v>0</v>
      </c>
      <c r="AO2345" s="2">
        <f t="shared" ref="AO2345:AO2407" si="1290">IF($C2345=0,"-",V2345/$C2345)</f>
        <v>0</v>
      </c>
      <c r="AP2345" s="2">
        <f t="shared" ref="AP2345:AP2407" si="1291">IF($C2345=0,"-",W2345/$C2345)</f>
        <v>0</v>
      </c>
      <c r="AR2345" t="str">
        <f t="shared" si="1275"/>
        <v>Real</v>
      </c>
      <c r="AS2345" t="s">
        <v>2</v>
      </c>
      <c r="AT2345" s="182">
        <v>21</v>
      </c>
      <c r="AV2345" s="98">
        <v>48</v>
      </c>
      <c r="AW2345" s="100">
        <v>385</v>
      </c>
      <c r="AX2345" s="106">
        <f t="shared" ref="AX2345:AX2406" si="1292">AV2345*1000+AW2345</f>
        <v>48385</v>
      </c>
      <c r="AZ2345" s="7" t="s">
        <v>2975</v>
      </c>
      <c r="BA2345" t="s">
        <v>3208</v>
      </c>
      <c r="CD2345">
        <v>0</v>
      </c>
    </row>
    <row r="2346" spans="1:82" hidden="1" outlineLevel="1">
      <c r="A2346" t="s">
        <v>2493</v>
      </c>
      <c r="B2346" t="s">
        <v>2</v>
      </c>
      <c r="C2346" s="1">
        <f t="shared" si="1276"/>
        <v>478</v>
      </c>
      <c r="D2346" s="7">
        <f>IF(P2346&gt;0,RANK(P2346,(P2346:R2346,S2346:AG2346)),0)</f>
        <v>1</v>
      </c>
      <c r="E2346" s="7">
        <f>IF(Q2346&gt;0,RANK(Q2346,(P2346:R2346,S2346:AG2346)),0)</f>
        <v>0</v>
      </c>
      <c r="F2346" s="7">
        <f>IF(R2346&gt;0,RANK(R2346,(P2346:R2346,S2346:AG2346)),0)</f>
        <v>2</v>
      </c>
      <c r="G2346" s="7">
        <f>IF(S2346&gt;0,RANK(S2346,(P2346:R2346,S2346:AG2346)),0)</f>
        <v>3</v>
      </c>
      <c r="H2346" s="49">
        <f t="shared" si="1277"/>
        <v>291</v>
      </c>
      <c r="I2346" s="178">
        <f t="shared" si="1274"/>
        <v>0.60878661087866104</v>
      </c>
      <c r="J2346" s="2"/>
      <c r="K2346" s="2">
        <f t="shared" si="1278"/>
        <v>0.79079497907949792</v>
      </c>
      <c r="L2346" s="2">
        <f t="shared" si="1279"/>
        <v>0</v>
      </c>
      <c r="M2346" s="2">
        <f t="shared" si="1280"/>
        <v>0.18200836820083682</v>
      </c>
      <c r="N2346" s="2">
        <f t="shared" si="1281"/>
        <v>8.368200836820083E-3</v>
      </c>
      <c r="O2346" s="2">
        <f t="shared" si="1282"/>
        <v>1.8828451882845175E-2</v>
      </c>
      <c r="P2346" s="1">
        <v>378</v>
      </c>
      <c r="R2346" s="1">
        <v>87</v>
      </c>
      <c r="S2346" s="1">
        <v>4</v>
      </c>
      <c r="V2346" s="1">
        <v>0</v>
      </c>
      <c r="Z2346" s="1">
        <f t="shared" si="1283"/>
        <v>2</v>
      </c>
      <c r="AA2346" s="1">
        <v>4</v>
      </c>
      <c r="AB2346" s="1">
        <v>3</v>
      </c>
      <c r="AC2346" s="1">
        <v>0</v>
      </c>
      <c r="AI2346" s="7">
        <f t="shared" si="1284"/>
        <v>0</v>
      </c>
      <c r="AJ2346" s="7">
        <f t="shared" si="1285"/>
        <v>0</v>
      </c>
      <c r="AK2346" s="7">
        <f t="shared" si="1286"/>
        <v>0</v>
      </c>
      <c r="AL2346" s="7">
        <f t="shared" si="1287"/>
        <v>0</v>
      </c>
      <c r="AM2346" s="2">
        <f t="shared" si="1288"/>
        <v>0</v>
      </c>
      <c r="AN2346" s="2">
        <f t="shared" si="1289"/>
        <v>0</v>
      </c>
      <c r="AO2346" s="2">
        <f t="shared" si="1290"/>
        <v>0</v>
      </c>
      <c r="AP2346" s="2">
        <f t="shared" si="1291"/>
        <v>0</v>
      </c>
      <c r="AR2346" t="str">
        <f t="shared" si="1275"/>
        <v>Red River</v>
      </c>
      <c r="AS2346" t="s">
        <v>2</v>
      </c>
      <c r="AT2346" s="182">
        <v>4</v>
      </c>
      <c r="AV2346" s="98">
        <v>48</v>
      </c>
      <c r="AW2346" s="100">
        <v>387</v>
      </c>
      <c r="AX2346" s="106">
        <f t="shared" si="1292"/>
        <v>48387</v>
      </c>
      <c r="AZ2346" s="7" t="s">
        <v>2975</v>
      </c>
      <c r="BA2346" t="s">
        <v>3208</v>
      </c>
      <c r="CD2346">
        <v>2</v>
      </c>
    </row>
    <row r="2347" spans="1:82" hidden="1" outlineLevel="1">
      <c r="A2347" t="s">
        <v>1036</v>
      </c>
      <c r="B2347" t="s">
        <v>2</v>
      </c>
      <c r="C2347" s="1">
        <f t="shared" si="1276"/>
        <v>1893</v>
      </c>
      <c r="D2347" s="7">
        <f>IF(P2347&gt;0,RANK(P2347,(P2347:R2347,S2347:AG2347)),0)</f>
        <v>1</v>
      </c>
      <c r="E2347" s="7">
        <f>IF(Q2347&gt;0,RANK(Q2347,(P2347:R2347,S2347:AG2347)),0)</f>
        <v>0</v>
      </c>
      <c r="F2347" s="7">
        <f>IF(R2347&gt;0,RANK(R2347,(P2347:R2347,S2347:AG2347)),0)</f>
        <v>2</v>
      </c>
      <c r="G2347" s="7">
        <f>IF(S2347&gt;0,RANK(S2347,(P2347:R2347,S2347:AG2347)),0)</f>
        <v>4</v>
      </c>
      <c r="H2347" s="49">
        <f t="shared" si="1277"/>
        <v>565</v>
      </c>
      <c r="I2347" s="178">
        <f t="shared" si="1274"/>
        <v>0.29846804014791334</v>
      </c>
      <c r="J2347" s="2"/>
      <c r="K2347" s="2">
        <f t="shared" si="1278"/>
        <v>0.59587955625990496</v>
      </c>
      <c r="L2347" s="2">
        <f t="shared" si="1279"/>
        <v>0</v>
      </c>
      <c r="M2347" s="2">
        <f t="shared" si="1280"/>
        <v>0.29741151611199157</v>
      </c>
      <c r="N2347" s="2">
        <f t="shared" si="1281"/>
        <v>2.1130480718436345E-2</v>
      </c>
      <c r="O2347" s="2">
        <f t="shared" si="1282"/>
        <v>8.5578446909667122E-2</v>
      </c>
      <c r="P2347" s="1">
        <v>1128</v>
      </c>
      <c r="R2347" s="1">
        <v>563</v>
      </c>
      <c r="S2347" s="1">
        <v>40</v>
      </c>
      <c r="V2347" s="1">
        <v>19</v>
      </c>
      <c r="Z2347" s="1">
        <f t="shared" si="1283"/>
        <v>24</v>
      </c>
      <c r="AA2347" s="1">
        <v>22</v>
      </c>
      <c r="AB2347" s="1">
        <v>9</v>
      </c>
      <c r="AC2347" s="1">
        <v>88</v>
      </c>
      <c r="AI2347" s="7">
        <f t="shared" si="1284"/>
        <v>0</v>
      </c>
      <c r="AJ2347" s="7">
        <f t="shared" si="1285"/>
        <v>0</v>
      </c>
      <c r="AK2347" s="7">
        <f t="shared" si="1286"/>
        <v>5</v>
      </c>
      <c r="AL2347" s="7">
        <f t="shared" si="1287"/>
        <v>0</v>
      </c>
      <c r="AM2347" s="2">
        <f t="shared" si="1288"/>
        <v>0</v>
      </c>
      <c r="AN2347" s="2">
        <f t="shared" si="1289"/>
        <v>0</v>
      </c>
      <c r="AO2347" s="2">
        <f t="shared" si="1290"/>
        <v>1.0036978341257264E-2</v>
      </c>
      <c r="AP2347" s="2">
        <f t="shared" si="1291"/>
        <v>0</v>
      </c>
      <c r="AR2347" t="str">
        <f t="shared" si="1275"/>
        <v>Reeves</v>
      </c>
      <c r="AS2347" t="s">
        <v>2</v>
      </c>
      <c r="AT2347" s="182">
        <v>23</v>
      </c>
      <c r="AV2347" s="98">
        <v>48</v>
      </c>
      <c r="AW2347" s="100">
        <v>389</v>
      </c>
      <c r="AX2347" s="106">
        <f t="shared" si="1292"/>
        <v>48389</v>
      </c>
      <c r="AZ2347" s="7" t="s">
        <v>2975</v>
      </c>
      <c r="BA2347" t="s">
        <v>3208</v>
      </c>
      <c r="CD2347">
        <v>24</v>
      </c>
    </row>
    <row r="2348" spans="1:82" hidden="1" outlineLevel="1">
      <c r="A2348" t="s">
        <v>5</v>
      </c>
      <c r="B2348" t="s">
        <v>2</v>
      </c>
      <c r="C2348" s="1">
        <f t="shared" si="1276"/>
        <v>856</v>
      </c>
      <c r="D2348" s="7">
        <f>IF(P2348&gt;0,RANK(P2348,(P2348:R2348,S2348:AG2348)),0)</f>
        <v>1</v>
      </c>
      <c r="E2348" s="7">
        <f>IF(Q2348&gt;0,RANK(Q2348,(P2348:R2348,S2348:AG2348)),0)</f>
        <v>0</v>
      </c>
      <c r="F2348" s="7">
        <f>IF(R2348&gt;0,RANK(R2348,(P2348:R2348,S2348:AG2348)),0)</f>
        <v>2</v>
      </c>
      <c r="G2348" s="7">
        <f>IF(S2348&gt;0,RANK(S2348,(P2348:R2348,S2348:AG2348)),0)</f>
        <v>5</v>
      </c>
      <c r="H2348" s="49">
        <f t="shared" si="1277"/>
        <v>295</v>
      </c>
      <c r="I2348" s="178">
        <f t="shared" si="1274"/>
        <v>0.34462616822429909</v>
      </c>
      <c r="J2348" s="2"/>
      <c r="K2348" s="2">
        <f t="shared" si="1278"/>
        <v>0.64135514018691586</v>
      </c>
      <c r="L2348" s="2">
        <f t="shared" si="1279"/>
        <v>0</v>
      </c>
      <c r="M2348" s="2">
        <f t="shared" si="1280"/>
        <v>0.29672897196261683</v>
      </c>
      <c r="N2348" s="2">
        <f t="shared" si="1281"/>
        <v>9.3457943925233638E-3</v>
      </c>
      <c r="O2348" s="2">
        <f t="shared" si="1282"/>
        <v>5.2570093457943945E-2</v>
      </c>
      <c r="P2348" s="1">
        <v>549</v>
      </c>
      <c r="R2348" s="1">
        <v>254</v>
      </c>
      <c r="S2348" s="1">
        <v>8</v>
      </c>
      <c r="V2348" s="1">
        <v>12</v>
      </c>
      <c r="Z2348" s="1">
        <f t="shared" si="1283"/>
        <v>8</v>
      </c>
      <c r="AA2348" s="1">
        <v>5</v>
      </c>
      <c r="AB2348" s="1">
        <v>2</v>
      </c>
      <c r="AC2348" s="1">
        <v>18</v>
      </c>
      <c r="AI2348" s="7">
        <f t="shared" si="1284"/>
        <v>0</v>
      </c>
      <c r="AJ2348" s="7">
        <f t="shared" si="1285"/>
        <v>0</v>
      </c>
      <c r="AK2348" s="7">
        <f t="shared" si="1286"/>
        <v>3</v>
      </c>
      <c r="AL2348" s="7">
        <f t="shared" si="1287"/>
        <v>0</v>
      </c>
      <c r="AM2348" s="2">
        <f t="shared" si="1288"/>
        <v>0</v>
      </c>
      <c r="AN2348" s="2">
        <f t="shared" si="1289"/>
        <v>0</v>
      </c>
      <c r="AO2348" s="2">
        <f t="shared" si="1290"/>
        <v>1.4018691588785047E-2</v>
      </c>
      <c r="AP2348" s="2">
        <f t="shared" si="1291"/>
        <v>0</v>
      </c>
      <c r="AR2348" t="str">
        <f t="shared" si="1275"/>
        <v>Refugio</v>
      </c>
      <c r="AS2348" t="s">
        <v>2</v>
      </c>
      <c r="AT2348" s="182">
        <v>27</v>
      </c>
      <c r="AV2348" s="98">
        <v>48</v>
      </c>
      <c r="AW2348" s="100">
        <v>391</v>
      </c>
      <c r="AX2348" s="106">
        <f t="shared" si="1292"/>
        <v>48391</v>
      </c>
      <c r="AZ2348" s="7" t="s">
        <v>2975</v>
      </c>
      <c r="BA2348" t="s">
        <v>3208</v>
      </c>
      <c r="CD2348">
        <v>8</v>
      </c>
    </row>
    <row r="2349" spans="1:82" hidden="1" outlineLevel="1">
      <c r="A2349" t="s">
        <v>783</v>
      </c>
      <c r="B2349" t="s">
        <v>2</v>
      </c>
      <c r="C2349" s="1">
        <f t="shared" si="1276"/>
        <v>5</v>
      </c>
      <c r="D2349" s="7">
        <f>IF(P2349&gt;0,RANK(P2349,(P2349:R2349,S2349:AG2349)),0)</f>
        <v>1</v>
      </c>
      <c r="E2349" s="7">
        <f>IF(Q2349&gt;0,RANK(Q2349,(P2349:R2349,S2349:AG2349)),0)</f>
        <v>0</v>
      </c>
      <c r="F2349" s="7">
        <f>IF(R2349&gt;0,RANK(R2349,(P2349:R2349,S2349:AG2349)),0)</f>
        <v>2</v>
      </c>
      <c r="G2349" s="7">
        <f>IF(S2349&gt;0,RANK(S2349,(P2349:R2349,S2349:AG2349)),0)</f>
        <v>0</v>
      </c>
      <c r="H2349" s="49">
        <f t="shared" si="1277"/>
        <v>1</v>
      </c>
      <c r="I2349" s="178">
        <f t="shared" si="1274"/>
        <v>0.2</v>
      </c>
      <c r="J2349" s="2"/>
      <c r="K2349" s="2">
        <f t="shared" si="1278"/>
        <v>0.6</v>
      </c>
      <c r="L2349" s="2">
        <f t="shared" si="1279"/>
        <v>0</v>
      </c>
      <c r="M2349" s="2">
        <f t="shared" si="1280"/>
        <v>0.4</v>
      </c>
      <c r="N2349" s="2">
        <f t="shared" si="1281"/>
        <v>0</v>
      </c>
      <c r="O2349" s="2">
        <f t="shared" si="1282"/>
        <v>0</v>
      </c>
      <c r="P2349" s="1">
        <v>3</v>
      </c>
      <c r="R2349" s="1">
        <v>2</v>
      </c>
      <c r="S2349" s="1">
        <v>0</v>
      </c>
      <c r="V2349" s="1">
        <v>0</v>
      </c>
      <c r="Z2349" s="1">
        <f t="shared" si="1283"/>
        <v>0</v>
      </c>
      <c r="AA2349" s="1">
        <v>0</v>
      </c>
      <c r="AB2349" s="1">
        <v>0</v>
      </c>
      <c r="AC2349" s="1">
        <v>0</v>
      </c>
      <c r="AI2349" s="7">
        <f t="shared" si="1284"/>
        <v>0</v>
      </c>
      <c r="AJ2349" s="7">
        <f t="shared" si="1285"/>
        <v>0</v>
      </c>
      <c r="AK2349" s="7">
        <f t="shared" si="1286"/>
        <v>0</v>
      </c>
      <c r="AL2349" s="7">
        <f t="shared" si="1287"/>
        <v>0</v>
      </c>
      <c r="AM2349" s="2">
        <f t="shared" si="1288"/>
        <v>0</v>
      </c>
      <c r="AN2349" s="2">
        <f t="shared" si="1289"/>
        <v>0</v>
      </c>
      <c r="AO2349" s="2">
        <f t="shared" si="1290"/>
        <v>0</v>
      </c>
      <c r="AP2349" s="2">
        <f t="shared" si="1291"/>
        <v>0</v>
      </c>
      <c r="AR2349" t="str">
        <f t="shared" si="1275"/>
        <v>Roberts</v>
      </c>
      <c r="AS2349" t="s">
        <v>2</v>
      </c>
      <c r="AT2349" s="182">
        <v>13</v>
      </c>
      <c r="AV2349" s="98">
        <v>48</v>
      </c>
      <c r="AW2349" s="100">
        <v>393</v>
      </c>
      <c r="AX2349" s="106">
        <f t="shared" si="1292"/>
        <v>48393</v>
      </c>
      <c r="AZ2349" s="7" t="s">
        <v>2975</v>
      </c>
      <c r="BA2349" t="s">
        <v>3208</v>
      </c>
      <c r="CD2349">
        <v>0</v>
      </c>
    </row>
    <row r="2350" spans="1:82" hidden="1" outlineLevel="1">
      <c r="A2350" t="s">
        <v>1210</v>
      </c>
      <c r="B2350" t="s">
        <v>2</v>
      </c>
      <c r="C2350" s="1">
        <f t="shared" si="1276"/>
        <v>1263</v>
      </c>
      <c r="D2350" s="7">
        <f>IF(P2350&gt;0,RANK(P2350,(P2350:R2350,S2350:AG2350)),0)</f>
        <v>1</v>
      </c>
      <c r="E2350" s="7">
        <f>IF(Q2350&gt;0,RANK(Q2350,(P2350:R2350,S2350:AG2350)),0)</f>
        <v>0</v>
      </c>
      <c r="F2350" s="7">
        <f>IF(R2350&gt;0,RANK(R2350,(P2350:R2350,S2350:AG2350)),0)</f>
        <v>2</v>
      </c>
      <c r="G2350" s="7">
        <f>IF(S2350&gt;0,RANK(S2350,(P2350:R2350,S2350:AG2350)),0)</f>
        <v>4</v>
      </c>
      <c r="H2350" s="49">
        <f t="shared" si="1277"/>
        <v>607</v>
      </c>
      <c r="I2350" s="178">
        <f t="shared" si="1274"/>
        <v>0.48060174188440219</v>
      </c>
      <c r="J2350" s="2"/>
      <c r="K2350" s="2">
        <f t="shared" si="1278"/>
        <v>0.70942201108471892</v>
      </c>
      <c r="L2350" s="2">
        <f t="shared" si="1279"/>
        <v>0</v>
      </c>
      <c r="M2350" s="2">
        <f t="shared" si="1280"/>
        <v>0.2288202692003167</v>
      </c>
      <c r="N2350" s="2">
        <f t="shared" si="1281"/>
        <v>1.583531274742676E-2</v>
      </c>
      <c r="O2350" s="2">
        <f t="shared" si="1282"/>
        <v>4.5922406967537618E-2</v>
      </c>
      <c r="P2350" s="1">
        <v>896</v>
      </c>
      <c r="R2350" s="1">
        <v>289</v>
      </c>
      <c r="S2350" s="1">
        <v>20</v>
      </c>
      <c r="V2350" s="1">
        <v>29</v>
      </c>
      <c r="Z2350" s="1">
        <f t="shared" si="1283"/>
        <v>2</v>
      </c>
      <c r="AA2350" s="1">
        <v>11</v>
      </c>
      <c r="AB2350" s="1">
        <v>9</v>
      </c>
      <c r="AC2350" s="1">
        <v>7</v>
      </c>
      <c r="AI2350" s="7">
        <f t="shared" si="1284"/>
        <v>0</v>
      </c>
      <c r="AJ2350" s="7">
        <f t="shared" si="1285"/>
        <v>0</v>
      </c>
      <c r="AK2350" s="7">
        <f t="shared" si="1286"/>
        <v>3</v>
      </c>
      <c r="AL2350" s="7">
        <f t="shared" si="1287"/>
        <v>0</v>
      </c>
      <c r="AM2350" s="2">
        <f t="shared" si="1288"/>
        <v>0</v>
      </c>
      <c r="AN2350" s="2">
        <f t="shared" si="1289"/>
        <v>0</v>
      </c>
      <c r="AO2350" s="2">
        <f t="shared" si="1290"/>
        <v>2.2961203483768806E-2</v>
      </c>
      <c r="AP2350" s="2">
        <f t="shared" si="1291"/>
        <v>0</v>
      </c>
      <c r="AR2350" t="str">
        <f t="shared" si="1275"/>
        <v>Robertson</v>
      </c>
      <c r="AS2350" t="s">
        <v>2</v>
      </c>
      <c r="AT2350" s="182">
        <v>17</v>
      </c>
      <c r="AV2350" s="98">
        <v>48</v>
      </c>
      <c r="AW2350" s="100">
        <v>395</v>
      </c>
      <c r="AX2350" s="106">
        <f t="shared" si="1292"/>
        <v>48395</v>
      </c>
      <c r="AZ2350" s="7" t="s">
        <v>2975</v>
      </c>
      <c r="BA2350" t="s">
        <v>3208</v>
      </c>
      <c r="CD2350">
        <v>2</v>
      </c>
    </row>
    <row r="2351" spans="1:82" hidden="1" outlineLevel="1">
      <c r="A2351" t="s">
        <v>188</v>
      </c>
      <c r="B2351" t="s">
        <v>2</v>
      </c>
      <c r="C2351" s="1">
        <f t="shared" si="1276"/>
        <v>2900</v>
      </c>
      <c r="D2351" s="7">
        <f>IF(P2351&gt;0,RANK(P2351,(P2351:R2351,S2351:AG2351)),0)</f>
        <v>1</v>
      </c>
      <c r="E2351" s="7">
        <f>IF(Q2351&gt;0,RANK(Q2351,(P2351:R2351,S2351:AG2351)),0)</f>
        <v>0</v>
      </c>
      <c r="F2351" s="7">
        <f>IF(R2351&gt;0,RANK(R2351,(P2351:R2351,S2351:AG2351)),0)</f>
        <v>2</v>
      </c>
      <c r="G2351" s="7">
        <f>IF(S2351&gt;0,RANK(S2351,(P2351:R2351,S2351:AG2351)),0)</f>
        <v>3</v>
      </c>
      <c r="H2351" s="49">
        <f t="shared" si="1277"/>
        <v>680</v>
      </c>
      <c r="I2351" s="178">
        <f t="shared" si="1274"/>
        <v>0.23448275862068965</v>
      </c>
      <c r="J2351" s="2"/>
      <c r="K2351" s="2">
        <f t="shared" si="1278"/>
        <v>0.59517241379310348</v>
      </c>
      <c r="L2351" s="2">
        <f t="shared" si="1279"/>
        <v>0</v>
      </c>
      <c r="M2351" s="2">
        <f t="shared" si="1280"/>
        <v>0.3606896551724138</v>
      </c>
      <c r="N2351" s="2">
        <f t="shared" si="1281"/>
        <v>8.6206896551724137E-3</v>
      </c>
      <c r="O2351" s="2">
        <f t="shared" si="1282"/>
        <v>3.5517241379310296E-2</v>
      </c>
      <c r="P2351" s="1">
        <v>1726</v>
      </c>
      <c r="R2351" s="1">
        <v>1046</v>
      </c>
      <c r="S2351" s="1">
        <v>25</v>
      </c>
      <c r="V2351" s="1">
        <v>20</v>
      </c>
      <c r="Z2351" s="1">
        <f t="shared" si="1283"/>
        <v>19</v>
      </c>
      <c r="AA2351" s="1">
        <v>24</v>
      </c>
      <c r="AB2351" s="1">
        <v>19</v>
      </c>
      <c r="AC2351" s="1">
        <v>21</v>
      </c>
      <c r="AI2351" s="7">
        <f t="shared" si="1284"/>
        <v>0</v>
      </c>
      <c r="AJ2351" s="7">
        <f t="shared" si="1285"/>
        <v>0</v>
      </c>
      <c r="AK2351" s="7">
        <f t="shared" si="1286"/>
        <v>4</v>
      </c>
      <c r="AL2351" s="7">
        <f t="shared" si="1287"/>
        <v>0</v>
      </c>
      <c r="AM2351" s="2">
        <f t="shared" si="1288"/>
        <v>0</v>
      </c>
      <c r="AN2351" s="2">
        <f t="shared" si="1289"/>
        <v>0</v>
      </c>
      <c r="AO2351" s="2">
        <f t="shared" si="1290"/>
        <v>6.8965517241379309E-3</v>
      </c>
      <c r="AP2351" s="2">
        <f t="shared" si="1291"/>
        <v>0</v>
      </c>
      <c r="AR2351" t="str">
        <f t="shared" si="1275"/>
        <v>Rockwall</v>
      </c>
      <c r="AS2351" t="s">
        <v>2</v>
      </c>
      <c r="AT2351" s="182">
        <v>4</v>
      </c>
      <c r="AV2351" s="98">
        <v>48</v>
      </c>
      <c r="AW2351" s="100">
        <v>397</v>
      </c>
      <c r="AX2351" s="106">
        <f t="shared" si="1292"/>
        <v>48397</v>
      </c>
      <c r="AZ2351" s="7" t="s">
        <v>2975</v>
      </c>
      <c r="BA2351" t="s">
        <v>3208</v>
      </c>
      <c r="CD2351">
        <v>19</v>
      </c>
    </row>
    <row r="2352" spans="1:82" hidden="1" outlineLevel="1">
      <c r="A2352" t="s">
        <v>1470</v>
      </c>
      <c r="B2352" t="s">
        <v>2</v>
      </c>
      <c r="C2352" s="1">
        <f t="shared" si="1276"/>
        <v>139</v>
      </c>
      <c r="D2352" s="7">
        <f>IF(P2352&gt;0,RANK(P2352,(P2352:R2352,S2352:AG2352)),0)</f>
        <v>1</v>
      </c>
      <c r="E2352" s="7">
        <f>IF(Q2352&gt;0,RANK(Q2352,(P2352:R2352,S2352:AG2352)),0)</f>
        <v>0</v>
      </c>
      <c r="F2352" s="7">
        <f>IF(R2352&gt;0,RANK(R2352,(P2352:R2352,S2352:AG2352)),0)</f>
        <v>2</v>
      </c>
      <c r="G2352" s="7">
        <f>IF(S2352&gt;0,RANK(S2352,(P2352:R2352,S2352:AG2352)),0)</f>
        <v>3</v>
      </c>
      <c r="H2352" s="49">
        <f t="shared" si="1277"/>
        <v>25</v>
      </c>
      <c r="I2352" s="178">
        <f t="shared" si="1274"/>
        <v>0.17985611510791366</v>
      </c>
      <c r="J2352" s="2"/>
      <c r="K2352" s="2">
        <f t="shared" si="1278"/>
        <v>0.57553956834532372</v>
      </c>
      <c r="L2352" s="2">
        <f t="shared" si="1279"/>
        <v>0</v>
      </c>
      <c r="M2352" s="2">
        <f t="shared" si="1280"/>
        <v>0.39568345323741005</v>
      </c>
      <c r="N2352" s="2">
        <f t="shared" si="1281"/>
        <v>1.4388489208633094E-2</v>
      </c>
      <c r="O2352" s="2">
        <f t="shared" si="1282"/>
        <v>1.4388489208633136E-2</v>
      </c>
      <c r="P2352" s="1">
        <v>80</v>
      </c>
      <c r="R2352" s="1">
        <v>55</v>
      </c>
      <c r="S2352" s="1">
        <v>2</v>
      </c>
      <c r="V2352" s="1">
        <v>0</v>
      </c>
      <c r="Z2352" s="1">
        <f t="shared" si="1283"/>
        <v>0</v>
      </c>
      <c r="AA2352" s="1">
        <v>1</v>
      </c>
      <c r="AB2352" s="1">
        <v>0</v>
      </c>
      <c r="AC2352" s="1">
        <v>1</v>
      </c>
      <c r="AI2352" s="7">
        <f t="shared" si="1284"/>
        <v>0</v>
      </c>
      <c r="AJ2352" s="7">
        <f t="shared" si="1285"/>
        <v>0</v>
      </c>
      <c r="AK2352" s="7">
        <f t="shared" si="1286"/>
        <v>0</v>
      </c>
      <c r="AL2352" s="7">
        <f t="shared" si="1287"/>
        <v>0</v>
      </c>
      <c r="AM2352" s="2">
        <f t="shared" si="1288"/>
        <v>0</v>
      </c>
      <c r="AN2352" s="2">
        <f t="shared" si="1289"/>
        <v>0</v>
      </c>
      <c r="AO2352" s="2">
        <f t="shared" si="1290"/>
        <v>0</v>
      </c>
      <c r="AP2352" s="2">
        <f t="shared" si="1291"/>
        <v>0</v>
      </c>
      <c r="AR2352" t="str">
        <f t="shared" si="1275"/>
        <v>Runnels</v>
      </c>
      <c r="AS2352" t="s">
        <v>2</v>
      </c>
      <c r="AT2352" s="182">
        <v>11</v>
      </c>
      <c r="AV2352" s="98">
        <v>48</v>
      </c>
      <c r="AW2352" s="100">
        <v>399</v>
      </c>
      <c r="AX2352" s="106">
        <f t="shared" si="1292"/>
        <v>48399</v>
      </c>
      <c r="AZ2352" s="7" t="s">
        <v>2975</v>
      </c>
      <c r="BA2352" t="s">
        <v>3208</v>
      </c>
      <c r="CD2352">
        <v>0</v>
      </c>
    </row>
    <row r="2353" spans="1:82" hidden="1" outlineLevel="1">
      <c r="A2353" t="s">
        <v>27</v>
      </c>
      <c r="B2353" t="s">
        <v>2</v>
      </c>
      <c r="C2353" s="1">
        <f t="shared" si="1276"/>
        <v>1426</v>
      </c>
      <c r="D2353" s="7">
        <f>IF(P2353&gt;0,RANK(P2353,(P2353:R2353,S2353:AG2353)),0)</f>
        <v>1</v>
      </c>
      <c r="E2353" s="7">
        <f>IF(Q2353&gt;0,RANK(Q2353,(P2353:R2353,S2353:AG2353)),0)</f>
        <v>0</v>
      </c>
      <c r="F2353" s="7">
        <f>IF(R2353&gt;0,RANK(R2353,(P2353:R2353,S2353:AG2353)),0)</f>
        <v>2</v>
      </c>
      <c r="G2353" s="7">
        <f>IF(S2353&gt;0,RANK(S2353,(P2353:R2353,S2353:AG2353)),0)</f>
        <v>5</v>
      </c>
      <c r="H2353" s="49">
        <f t="shared" si="1277"/>
        <v>838</v>
      </c>
      <c r="I2353" s="178">
        <f t="shared" si="1274"/>
        <v>0.58765778401122015</v>
      </c>
      <c r="J2353" s="2"/>
      <c r="K2353" s="2">
        <f t="shared" si="1278"/>
        <v>0.7812061711079944</v>
      </c>
      <c r="L2353" s="2">
        <f t="shared" si="1279"/>
        <v>0</v>
      </c>
      <c r="M2353" s="2">
        <f t="shared" si="1280"/>
        <v>0.19354838709677419</v>
      </c>
      <c r="N2353" s="2">
        <f t="shared" si="1281"/>
        <v>4.2075736325385693E-3</v>
      </c>
      <c r="O2353" s="2">
        <f t="shared" si="1282"/>
        <v>2.1037868162692847E-2</v>
      </c>
      <c r="P2353" s="1">
        <v>1114</v>
      </c>
      <c r="R2353" s="1">
        <v>276</v>
      </c>
      <c r="S2353" s="1">
        <v>6</v>
      </c>
      <c r="V2353" s="1">
        <v>12</v>
      </c>
      <c r="Z2353" s="1">
        <f t="shared" si="1283"/>
        <v>2</v>
      </c>
      <c r="AA2353" s="1">
        <v>9</v>
      </c>
      <c r="AB2353" s="1">
        <v>2</v>
      </c>
      <c r="AC2353" s="1">
        <v>5</v>
      </c>
      <c r="AI2353" s="7">
        <f t="shared" si="1284"/>
        <v>0</v>
      </c>
      <c r="AJ2353" s="7">
        <f t="shared" si="1285"/>
        <v>0</v>
      </c>
      <c r="AK2353" s="7">
        <f t="shared" si="1286"/>
        <v>3</v>
      </c>
      <c r="AL2353" s="7">
        <f t="shared" si="1287"/>
        <v>0</v>
      </c>
      <c r="AM2353" s="2">
        <f t="shared" si="1288"/>
        <v>0</v>
      </c>
      <c r="AN2353" s="2">
        <f t="shared" si="1289"/>
        <v>0</v>
      </c>
      <c r="AO2353" s="2">
        <f t="shared" si="1290"/>
        <v>8.4151472650771386E-3</v>
      </c>
      <c r="AP2353" s="2">
        <f t="shared" si="1291"/>
        <v>0</v>
      </c>
      <c r="AR2353" t="str">
        <f t="shared" si="1275"/>
        <v>Rusk</v>
      </c>
      <c r="AS2353" t="s">
        <v>2</v>
      </c>
      <c r="AT2353" s="182">
        <v>1</v>
      </c>
      <c r="AV2353" s="98">
        <v>48</v>
      </c>
      <c r="AW2353" s="100">
        <v>401</v>
      </c>
      <c r="AX2353" s="106">
        <f t="shared" si="1292"/>
        <v>48401</v>
      </c>
      <c r="AZ2353" s="7" t="s">
        <v>2975</v>
      </c>
      <c r="BA2353" t="s">
        <v>3208</v>
      </c>
      <c r="CD2353">
        <v>2</v>
      </c>
    </row>
    <row r="2354" spans="1:82" hidden="1" outlineLevel="1">
      <c r="A2354" t="s">
        <v>1151</v>
      </c>
      <c r="B2354" t="s">
        <v>2</v>
      </c>
      <c r="C2354" s="1">
        <f t="shared" si="1276"/>
        <v>289</v>
      </c>
      <c r="D2354" s="7">
        <f>IF(P2354&gt;0,RANK(P2354,(P2354:R2354,S2354:AG2354)),0)</f>
        <v>1</v>
      </c>
      <c r="E2354" s="7">
        <f>IF(Q2354&gt;0,RANK(Q2354,(P2354:R2354,S2354:AG2354)),0)</f>
        <v>0</v>
      </c>
      <c r="F2354" s="7">
        <f>IF(R2354&gt;0,RANK(R2354,(P2354:R2354,S2354:AG2354)),0)</f>
        <v>2</v>
      </c>
      <c r="G2354" s="7">
        <f>IF(S2354&gt;0,RANK(S2354,(P2354:R2354,S2354:AG2354)),0)</f>
        <v>6</v>
      </c>
      <c r="H2354" s="49">
        <f t="shared" si="1277"/>
        <v>110</v>
      </c>
      <c r="I2354" s="178">
        <f t="shared" si="1274"/>
        <v>0.38062283737024222</v>
      </c>
      <c r="J2354" s="2"/>
      <c r="K2354" s="2">
        <f t="shared" si="1278"/>
        <v>0.66435986159169547</v>
      </c>
      <c r="L2354" s="2">
        <f t="shared" si="1279"/>
        <v>0</v>
      </c>
      <c r="M2354" s="2">
        <f t="shared" si="1280"/>
        <v>0.2837370242214533</v>
      </c>
      <c r="N2354" s="2">
        <f t="shared" si="1281"/>
        <v>6.920415224913495E-3</v>
      </c>
      <c r="O2354" s="2">
        <f t="shared" si="1282"/>
        <v>4.4982698961937732E-2</v>
      </c>
      <c r="P2354" s="1">
        <v>192</v>
      </c>
      <c r="R2354" s="1">
        <v>82</v>
      </c>
      <c r="S2354" s="1">
        <v>2</v>
      </c>
      <c r="V2354" s="1">
        <v>5</v>
      </c>
      <c r="Z2354" s="1">
        <f t="shared" si="1283"/>
        <v>1</v>
      </c>
      <c r="AA2354" s="1">
        <v>4</v>
      </c>
      <c r="AB2354" s="1">
        <v>0</v>
      </c>
      <c r="AC2354" s="1">
        <v>3</v>
      </c>
      <c r="AI2354" s="7">
        <f t="shared" si="1284"/>
        <v>0</v>
      </c>
      <c r="AJ2354" s="7">
        <f t="shared" si="1285"/>
        <v>0</v>
      </c>
      <c r="AK2354" s="7">
        <f t="shared" si="1286"/>
        <v>3</v>
      </c>
      <c r="AL2354" s="7">
        <f t="shared" si="1287"/>
        <v>0</v>
      </c>
      <c r="AM2354" s="2">
        <f t="shared" si="1288"/>
        <v>0</v>
      </c>
      <c r="AN2354" s="2">
        <f t="shared" si="1289"/>
        <v>0</v>
      </c>
      <c r="AO2354" s="2">
        <f t="shared" si="1290"/>
        <v>1.7301038062283738E-2</v>
      </c>
      <c r="AP2354" s="2">
        <f t="shared" si="1291"/>
        <v>0</v>
      </c>
      <c r="AR2354" t="str">
        <f t="shared" si="1275"/>
        <v>Sabine</v>
      </c>
      <c r="AS2354" t="s">
        <v>2</v>
      </c>
      <c r="AT2354" s="182">
        <v>1</v>
      </c>
      <c r="AV2354" s="98">
        <v>48</v>
      </c>
      <c r="AW2354" s="100">
        <v>403</v>
      </c>
      <c r="AX2354" s="106">
        <f t="shared" si="1292"/>
        <v>48403</v>
      </c>
      <c r="AZ2354" s="7" t="s">
        <v>2975</v>
      </c>
      <c r="BA2354" t="s">
        <v>3208</v>
      </c>
      <c r="CD2354">
        <v>1</v>
      </c>
    </row>
    <row r="2355" spans="1:82" hidden="1" outlineLevel="1">
      <c r="A2355" t="s">
        <v>725</v>
      </c>
      <c r="B2355" t="s">
        <v>2</v>
      </c>
      <c r="C2355" s="1">
        <f t="shared" si="1276"/>
        <v>443</v>
      </c>
      <c r="D2355" s="7">
        <f>IF(P2355&gt;0,RANK(P2355,(P2355:R2355,S2355:AG2355)),0)</f>
        <v>1</v>
      </c>
      <c r="E2355" s="7">
        <f>IF(Q2355&gt;0,RANK(Q2355,(P2355:R2355,S2355:AG2355)),0)</f>
        <v>0</v>
      </c>
      <c r="F2355" s="7">
        <f>IF(R2355&gt;0,RANK(R2355,(P2355:R2355,S2355:AG2355)),0)</f>
        <v>2</v>
      </c>
      <c r="G2355" s="7">
        <f>IF(S2355&gt;0,RANK(S2355,(P2355:R2355,S2355:AG2355)),0)</f>
        <v>4</v>
      </c>
      <c r="H2355" s="49">
        <f t="shared" si="1277"/>
        <v>306</v>
      </c>
      <c r="I2355" s="178">
        <f t="shared" si="1274"/>
        <v>0.69074492099322804</v>
      </c>
      <c r="J2355" s="2"/>
      <c r="K2355" s="2">
        <f t="shared" si="1278"/>
        <v>0.83069977426636565</v>
      </c>
      <c r="L2355" s="2">
        <f t="shared" si="1279"/>
        <v>0</v>
      </c>
      <c r="M2355" s="2">
        <f t="shared" si="1280"/>
        <v>0.1399548532731377</v>
      </c>
      <c r="N2355" s="2">
        <f t="shared" si="1281"/>
        <v>6.7720090293453723E-3</v>
      </c>
      <c r="O2355" s="2">
        <f t="shared" si="1282"/>
        <v>2.2573363431151277E-2</v>
      </c>
      <c r="P2355" s="1">
        <v>368</v>
      </c>
      <c r="R2355" s="1">
        <v>62</v>
      </c>
      <c r="S2355" s="1">
        <v>3</v>
      </c>
      <c r="V2355" s="1">
        <v>5</v>
      </c>
      <c r="Z2355" s="1">
        <f t="shared" si="1283"/>
        <v>0</v>
      </c>
      <c r="AA2355" s="1">
        <v>1</v>
      </c>
      <c r="AB2355" s="1">
        <v>3</v>
      </c>
      <c r="AC2355" s="1">
        <v>1</v>
      </c>
      <c r="AI2355" s="7">
        <f t="shared" si="1284"/>
        <v>0</v>
      </c>
      <c r="AJ2355" s="7">
        <f t="shared" si="1285"/>
        <v>0</v>
      </c>
      <c r="AK2355" s="7">
        <f t="shared" si="1286"/>
        <v>3</v>
      </c>
      <c r="AL2355" s="7">
        <f t="shared" si="1287"/>
        <v>0</v>
      </c>
      <c r="AM2355" s="2">
        <f t="shared" si="1288"/>
        <v>0</v>
      </c>
      <c r="AN2355" s="2">
        <f t="shared" si="1289"/>
        <v>0</v>
      </c>
      <c r="AO2355" s="2">
        <f t="shared" si="1290"/>
        <v>1.1286681715575621E-2</v>
      </c>
      <c r="AP2355" s="2">
        <f t="shared" si="1291"/>
        <v>0</v>
      </c>
      <c r="AR2355" t="str">
        <f t="shared" si="1275"/>
        <v>San Augustine</v>
      </c>
      <c r="AS2355" t="s">
        <v>2</v>
      </c>
      <c r="AT2355" s="182">
        <v>1</v>
      </c>
      <c r="AV2355" s="98">
        <v>48</v>
      </c>
      <c r="AW2355" s="100">
        <v>405</v>
      </c>
      <c r="AX2355" s="106">
        <f t="shared" si="1292"/>
        <v>48405</v>
      </c>
      <c r="AZ2355" s="7" t="s">
        <v>2975</v>
      </c>
      <c r="BA2355" t="s">
        <v>3208</v>
      </c>
      <c r="CD2355">
        <v>0</v>
      </c>
    </row>
    <row r="2356" spans="1:82" hidden="1" outlineLevel="1">
      <c r="A2356" t="s">
        <v>240</v>
      </c>
      <c r="B2356" t="s">
        <v>2</v>
      </c>
      <c r="C2356" s="1">
        <f t="shared" si="1276"/>
        <v>780</v>
      </c>
      <c r="D2356" s="7">
        <f>IF(P2356&gt;0,RANK(P2356,(P2356:R2356,S2356:AG2356)),0)</f>
        <v>1</v>
      </c>
      <c r="E2356" s="7">
        <f>IF(Q2356&gt;0,RANK(Q2356,(P2356:R2356,S2356:AG2356)),0)</f>
        <v>0</v>
      </c>
      <c r="F2356" s="7">
        <f>IF(R2356&gt;0,RANK(R2356,(P2356:R2356,S2356:AG2356)),0)</f>
        <v>2</v>
      </c>
      <c r="G2356" s="7">
        <f>IF(S2356&gt;0,RANK(S2356,(P2356:R2356,S2356:AG2356)),0)</f>
        <v>5</v>
      </c>
      <c r="H2356" s="49">
        <f t="shared" si="1277"/>
        <v>369</v>
      </c>
      <c r="I2356" s="178">
        <f t="shared" si="1274"/>
        <v>0.47307692307692306</v>
      </c>
      <c r="J2356" s="2"/>
      <c r="K2356" s="2">
        <f t="shared" si="1278"/>
        <v>0.72051282051282051</v>
      </c>
      <c r="L2356" s="2">
        <f t="shared" si="1279"/>
        <v>0</v>
      </c>
      <c r="M2356" s="2">
        <f t="shared" si="1280"/>
        <v>0.24743589743589745</v>
      </c>
      <c r="N2356" s="2">
        <f t="shared" si="1281"/>
        <v>5.1282051282051282E-3</v>
      </c>
      <c r="O2356" s="2">
        <f t="shared" si="1282"/>
        <v>2.6923076923076921E-2</v>
      </c>
      <c r="P2356" s="1">
        <v>562</v>
      </c>
      <c r="R2356" s="1">
        <v>193</v>
      </c>
      <c r="S2356" s="1">
        <v>4</v>
      </c>
      <c r="V2356" s="1">
        <v>5</v>
      </c>
      <c r="Z2356" s="1">
        <f t="shared" si="1283"/>
        <v>2</v>
      </c>
      <c r="AA2356" s="1">
        <v>10</v>
      </c>
      <c r="AB2356" s="1">
        <v>3</v>
      </c>
      <c r="AC2356" s="1">
        <v>1</v>
      </c>
      <c r="AI2356" s="7">
        <f t="shared" si="1284"/>
        <v>0</v>
      </c>
      <c r="AJ2356" s="7">
        <f t="shared" si="1285"/>
        <v>0</v>
      </c>
      <c r="AK2356" s="7">
        <f t="shared" si="1286"/>
        <v>3</v>
      </c>
      <c r="AL2356" s="7">
        <f t="shared" si="1287"/>
        <v>0</v>
      </c>
      <c r="AM2356" s="2">
        <f t="shared" si="1288"/>
        <v>0</v>
      </c>
      <c r="AN2356" s="2">
        <f t="shared" si="1289"/>
        <v>0</v>
      </c>
      <c r="AO2356" s="2">
        <f t="shared" si="1290"/>
        <v>6.41025641025641E-3</v>
      </c>
      <c r="AP2356" s="2">
        <f t="shared" si="1291"/>
        <v>0</v>
      </c>
      <c r="AR2356" t="str">
        <f t="shared" si="1275"/>
        <v>San Jacinto</v>
      </c>
      <c r="AS2356" t="s">
        <v>2</v>
      </c>
      <c r="AT2356" s="182">
        <v>8</v>
      </c>
      <c r="AV2356" s="98">
        <v>48</v>
      </c>
      <c r="AW2356" s="100">
        <v>407</v>
      </c>
      <c r="AX2356" s="106">
        <f t="shared" si="1292"/>
        <v>48407</v>
      </c>
      <c r="AZ2356" s="7" t="s">
        <v>2975</v>
      </c>
      <c r="BA2356" t="s">
        <v>3208</v>
      </c>
      <c r="CD2356">
        <v>2</v>
      </c>
    </row>
    <row r="2357" spans="1:82" hidden="1" outlineLevel="1">
      <c r="A2357" t="s">
        <v>2730</v>
      </c>
      <c r="B2357" t="s">
        <v>2</v>
      </c>
      <c r="C2357" s="1">
        <f t="shared" si="1276"/>
        <v>3606</v>
      </c>
      <c r="D2357" s="7">
        <f>IF(P2357&gt;0,RANK(P2357,(P2357:R2357,S2357:AG2357)),0)</f>
        <v>1</v>
      </c>
      <c r="E2357" s="7">
        <f>IF(Q2357&gt;0,RANK(Q2357,(P2357:R2357,S2357:AG2357)),0)</f>
        <v>0</v>
      </c>
      <c r="F2357" s="7">
        <f>IF(R2357&gt;0,RANK(R2357,(P2357:R2357,S2357:AG2357)),0)</f>
        <v>2</v>
      </c>
      <c r="G2357" s="7">
        <f>IF(S2357&gt;0,RANK(S2357,(P2357:R2357,S2357:AG2357)),0)</f>
        <v>4</v>
      </c>
      <c r="H2357" s="49">
        <f t="shared" si="1277"/>
        <v>1788</v>
      </c>
      <c r="I2357" s="178">
        <f t="shared" si="1274"/>
        <v>0.49584026622296173</v>
      </c>
      <c r="J2357" s="2"/>
      <c r="K2357" s="2">
        <f t="shared" si="1278"/>
        <v>0.73155851358846369</v>
      </c>
      <c r="L2357" s="2">
        <f t="shared" si="1279"/>
        <v>0</v>
      </c>
      <c r="M2357" s="2">
        <f t="shared" si="1280"/>
        <v>0.23571824736550195</v>
      </c>
      <c r="N2357" s="2">
        <f t="shared" si="1281"/>
        <v>4.4370493621741546E-3</v>
      </c>
      <c r="O2357" s="2">
        <f t="shared" si="1282"/>
        <v>2.8286189683860204E-2</v>
      </c>
      <c r="P2357" s="1">
        <v>2638</v>
      </c>
      <c r="R2357" s="1">
        <v>850</v>
      </c>
      <c r="S2357" s="1">
        <v>16</v>
      </c>
      <c r="V2357" s="1">
        <v>8</v>
      </c>
      <c r="Z2357" s="1">
        <f t="shared" si="1283"/>
        <v>8</v>
      </c>
      <c r="AA2357" s="1">
        <v>8</v>
      </c>
      <c r="AB2357" s="1">
        <v>7</v>
      </c>
      <c r="AC2357" s="1">
        <v>71</v>
      </c>
      <c r="AI2357" s="7">
        <f t="shared" si="1284"/>
        <v>0</v>
      </c>
      <c r="AJ2357" s="7">
        <f t="shared" si="1285"/>
        <v>0</v>
      </c>
      <c r="AK2357" s="7">
        <f t="shared" si="1286"/>
        <v>4</v>
      </c>
      <c r="AL2357" s="7">
        <f t="shared" si="1287"/>
        <v>0</v>
      </c>
      <c r="AM2357" s="2">
        <f t="shared" si="1288"/>
        <v>0</v>
      </c>
      <c r="AN2357" s="2">
        <f t="shared" si="1289"/>
        <v>0</v>
      </c>
      <c r="AO2357" s="2">
        <f t="shared" si="1290"/>
        <v>2.2185246810870773E-3</v>
      </c>
      <c r="AP2357" s="2">
        <f t="shared" si="1291"/>
        <v>0</v>
      </c>
      <c r="AR2357" t="str">
        <f t="shared" si="1275"/>
        <v>San Patricio</v>
      </c>
      <c r="AS2357" t="s">
        <v>2</v>
      </c>
      <c r="AT2357" s="182"/>
      <c r="AV2357" s="98">
        <v>48</v>
      </c>
      <c r="AW2357" s="100">
        <v>409</v>
      </c>
      <c r="AX2357" s="106">
        <f t="shared" si="1292"/>
        <v>48409</v>
      </c>
      <c r="AZ2357" s="7" t="s">
        <v>2975</v>
      </c>
      <c r="BA2357" t="s">
        <v>3208</v>
      </c>
      <c r="CD2357">
        <v>8</v>
      </c>
    </row>
    <row r="2358" spans="1:82" hidden="1" outlineLevel="1">
      <c r="A2358" t="s">
        <v>423</v>
      </c>
      <c r="B2358" t="s">
        <v>2</v>
      </c>
      <c r="C2358" s="1">
        <f t="shared" si="1276"/>
        <v>86</v>
      </c>
      <c r="D2358" s="7">
        <f>IF(P2358&gt;0,RANK(P2358,(P2358:R2358,S2358:AG2358)),0)</f>
        <v>1</v>
      </c>
      <c r="E2358" s="7">
        <f>IF(Q2358&gt;0,RANK(Q2358,(P2358:R2358,S2358:AG2358)),0)</f>
        <v>0</v>
      </c>
      <c r="F2358" s="7">
        <f>IF(R2358&gt;0,RANK(R2358,(P2358:R2358,S2358:AG2358)),0)</f>
        <v>2</v>
      </c>
      <c r="G2358" s="7">
        <f>IF(S2358&gt;0,RANK(S2358,(P2358:R2358,S2358:AG2358)),0)</f>
        <v>0</v>
      </c>
      <c r="H2358" s="49">
        <f t="shared" si="1277"/>
        <v>31</v>
      </c>
      <c r="I2358" s="178">
        <f t="shared" si="1274"/>
        <v>0.36046511627906974</v>
      </c>
      <c r="J2358" s="2"/>
      <c r="K2358" s="2">
        <f t="shared" si="1278"/>
        <v>0.67441860465116277</v>
      </c>
      <c r="L2358" s="2">
        <f t="shared" si="1279"/>
        <v>0</v>
      </c>
      <c r="M2358" s="2">
        <f t="shared" si="1280"/>
        <v>0.31395348837209303</v>
      </c>
      <c r="N2358" s="2">
        <f t="shared" si="1281"/>
        <v>0</v>
      </c>
      <c r="O2358" s="2">
        <f t="shared" si="1282"/>
        <v>1.1627906976744207E-2</v>
      </c>
      <c r="P2358" s="1">
        <v>58</v>
      </c>
      <c r="R2358" s="1">
        <v>27</v>
      </c>
      <c r="S2358" s="1">
        <v>0</v>
      </c>
      <c r="V2358" s="1">
        <v>0</v>
      </c>
      <c r="Z2358" s="1">
        <f t="shared" si="1283"/>
        <v>0</v>
      </c>
      <c r="AA2358" s="1">
        <v>0</v>
      </c>
      <c r="AB2358" s="1">
        <v>0</v>
      </c>
      <c r="AC2358" s="1">
        <v>1</v>
      </c>
      <c r="AI2358" s="7">
        <f t="shared" si="1284"/>
        <v>0</v>
      </c>
      <c r="AJ2358" s="7">
        <f t="shared" si="1285"/>
        <v>0</v>
      </c>
      <c r="AK2358" s="7">
        <f t="shared" si="1286"/>
        <v>0</v>
      </c>
      <c r="AL2358" s="7">
        <f t="shared" si="1287"/>
        <v>0</v>
      </c>
      <c r="AM2358" s="2">
        <f t="shared" si="1288"/>
        <v>0</v>
      </c>
      <c r="AN2358" s="2">
        <f t="shared" si="1289"/>
        <v>0</v>
      </c>
      <c r="AO2358" s="2">
        <f t="shared" si="1290"/>
        <v>0</v>
      </c>
      <c r="AP2358" s="2">
        <f t="shared" si="1291"/>
        <v>0</v>
      </c>
      <c r="AR2358" t="str">
        <f t="shared" si="1275"/>
        <v>San Saba</v>
      </c>
      <c r="AS2358" t="s">
        <v>2</v>
      </c>
      <c r="AT2358" s="182">
        <v>11</v>
      </c>
      <c r="AV2358" s="98">
        <v>48</v>
      </c>
      <c r="AW2358" s="100">
        <v>411</v>
      </c>
      <c r="AX2358" s="106">
        <f t="shared" si="1292"/>
        <v>48411</v>
      </c>
      <c r="AZ2358" s="7" t="s">
        <v>2975</v>
      </c>
      <c r="BA2358" t="s">
        <v>3208</v>
      </c>
      <c r="CD2358">
        <v>0</v>
      </c>
    </row>
    <row r="2359" spans="1:82" hidden="1" outlineLevel="1">
      <c r="A2359" t="s">
        <v>1419</v>
      </c>
      <c r="B2359" t="s">
        <v>2</v>
      </c>
      <c r="C2359" s="1">
        <f t="shared" si="1276"/>
        <v>90</v>
      </c>
      <c r="D2359" s="7">
        <f>IF(P2359&gt;0,RANK(P2359,(P2359:R2359,S2359:AG2359)),0)</f>
        <v>1</v>
      </c>
      <c r="E2359" s="7">
        <f>IF(Q2359&gt;0,RANK(Q2359,(P2359:R2359,S2359:AG2359)),0)</f>
        <v>0</v>
      </c>
      <c r="F2359" s="7">
        <f>IF(R2359&gt;0,RANK(R2359,(P2359:R2359,S2359:AG2359)),0)</f>
        <v>2</v>
      </c>
      <c r="G2359" s="7">
        <f>IF(S2359&gt;0,RANK(S2359,(P2359:R2359,S2359:AG2359)),0)</f>
        <v>3</v>
      </c>
      <c r="H2359" s="49">
        <f t="shared" si="1277"/>
        <v>34</v>
      </c>
      <c r="I2359" s="178">
        <f t="shared" si="1274"/>
        <v>0.37777777777777777</v>
      </c>
      <c r="J2359" s="2"/>
      <c r="K2359" s="2">
        <f t="shared" si="1278"/>
        <v>0.64444444444444449</v>
      </c>
      <c r="L2359" s="2">
        <f t="shared" si="1279"/>
        <v>0</v>
      </c>
      <c r="M2359" s="2">
        <f t="shared" si="1280"/>
        <v>0.26666666666666666</v>
      </c>
      <c r="N2359" s="2">
        <f t="shared" si="1281"/>
        <v>2.2222222222222223E-2</v>
      </c>
      <c r="O2359" s="2">
        <f t="shared" si="1282"/>
        <v>6.6666666666666624E-2</v>
      </c>
      <c r="P2359" s="1">
        <v>58</v>
      </c>
      <c r="R2359" s="1">
        <v>24</v>
      </c>
      <c r="S2359" s="1">
        <v>2</v>
      </c>
      <c r="V2359" s="1">
        <v>1</v>
      </c>
      <c r="Z2359" s="1">
        <f t="shared" si="1283"/>
        <v>1</v>
      </c>
      <c r="AA2359" s="1">
        <v>2</v>
      </c>
      <c r="AB2359" s="1">
        <v>0</v>
      </c>
      <c r="AC2359" s="1">
        <v>2</v>
      </c>
      <c r="AI2359" s="7">
        <f t="shared" si="1284"/>
        <v>0</v>
      </c>
      <c r="AJ2359" s="7">
        <f t="shared" si="1285"/>
        <v>0</v>
      </c>
      <c r="AK2359" s="7">
        <f t="shared" si="1286"/>
        <v>4</v>
      </c>
      <c r="AL2359" s="7">
        <f t="shared" si="1287"/>
        <v>0</v>
      </c>
      <c r="AM2359" s="2">
        <f t="shared" si="1288"/>
        <v>0</v>
      </c>
      <c r="AN2359" s="2">
        <f t="shared" si="1289"/>
        <v>0</v>
      </c>
      <c r="AO2359" s="2">
        <f t="shared" si="1290"/>
        <v>1.1111111111111112E-2</v>
      </c>
      <c r="AP2359" s="2">
        <f t="shared" si="1291"/>
        <v>0</v>
      </c>
      <c r="AR2359" t="str">
        <f t="shared" si="1275"/>
        <v>Schleicher</v>
      </c>
      <c r="AS2359" t="s">
        <v>2</v>
      </c>
      <c r="AT2359" s="182">
        <v>23</v>
      </c>
      <c r="AV2359" s="98">
        <v>48</v>
      </c>
      <c r="AW2359" s="100">
        <v>413</v>
      </c>
      <c r="AX2359" s="106">
        <f t="shared" si="1292"/>
        <v>48413</v>
      </c>
      <c r="AZ2359" s="7" t="s">
        <v>2975</v>
      </c>
      <c r="BA2359" t="s">
        <v>3208</v>
      </c>
      <c r="CD2359">
        <v>1</v>
      </c>
    </row>
    <row r="2360" spans="1:82" hidden="1" outlineLevel="1">
      <c r="A2360" t="s">
        <v>1983</v>
      </c>
      <c r="B2360" t="s">
        <v>2</v>
      </c>
      <c r="C2360" s="1">
        <f t="shared" si="1276"/>
        <v>250</v>
      </c>
      <c r="D2360" s="7">
        <f>IF(P2360&gt;0,RANK(P2360,(P2360:R2360,S2360:AG2360)),0)</f>
        <v>1</v>
      </c>
      <c r="E2360" s="7">
        <f>IF(Q2360&gt;0,RANK(Q2360,(P2360:R2360,S2360:AG2360)),0)</f>
        <v>0</v>
      </c>
      <c r="F2360" s="7">
        <f>IF(R2360&gt;0,RANK(R2360,(P2360:R2360,S2360:AG2360)),0)</f>
        <v>2</v>
      </c>
      <c r="G2360" s="7">
        <f>IF(S2360&gt;0,RANK(S2360,(P2360:R2360,S2360:AG2360)),0)</f>
        <v>3</v>
      </c>
      <c r="H2360" s="49">
        <f t="shared" si="1277"/>
        <v>69</v>
      </c>
      <c r="I2360" s="178">
        <f t="shared" si="1274"/>
        <v>0.27600000000000002</v>
      </c>
      <c r="J2360" s="2"/>
      <c r="K2360" s="2">
        <f t="shared" si="1278"/>
        <v>0.61599999999999999</v>
      </c>
      <c r="L2360" s="2">
        <f t="shared" si="1279"/>
        <v>0</v>
      </c>
      <c r="M2360" s="2">
        <f t="shared" si="1280"/>
        <v>0.34</v>
      </c>
      <c r="N2360" s="2">
        <f t="shared" si="1281"/>
        <v>1.2E-2</v>
      </c>
      <c r="O2360" s="2">
        <f t="shared" si="1282"/>
        <v>3.1999999999999987E-2</v>
      </c>
      <c r="P2360" s="1">
        <v>154</v>
      </c>
      <c r="R2360" s="1">
        <v>85</v>
      </c>
      <c r="S2360" s="1">
        <v>3</v>
      </c>
      <c r="V2360" s="1">
        <v>1</v>
      </c>
      <c r="Z2360" s="1">
        <f t="shared" si="1283"/>
        <v>1</v>
      </c>
      <c r="AA2360" s="1">
        <v>2</v>
      </c>
      <c r="AB2360" s="1">
        <v>1</v>
      </c>
      <c r="AC2360" s="1">
        <v>3</v>
      </c>
      <c r="AI2360" s="7">
        <f t="shared" si="1284"/>
        <v>0</v>
      </c>
      <c r="AJ2360" s="7">
        <f t="shared" si="1285"/>
        <v>0</v>
      </c>
      <c r="AK2360" s="7">
        <f t="shared" si="1286"/>
        <v>4</v>
      </c>
      <c r="AL2360" s="7">
        <f t="shared" si="1287"/>
        <v>0</v>
      </c>
      <c r="AM2360" s="2">
        <f t="shared" si="1288"/>
        <v>0</v>
      </c>
      <c r="AN2360" s="2">
        <f t="shared" si="1289"/>
        <v>0</v>
      </c>
      <c r="AO2360" s="2">
        <f t="shared" si="1290"/>
        <v>4.0000000000000001E-3</v>
      </c>
      <c r="AP2360" s="2">
        <f t="shared" si="1291"/>
        <v>0</v>
      </c>
      <c r="AR2360" t="str">
        <f t="shared" si="1275"/>
        <v>Scurry</v>
      </c>
      <c r="AS2360" t="s">
        <v>2</v>
      </c>
      <c r="AT2360" s="182">
        <v>19</v>
      </c>
      <c r="AV2360" s="98">
        <v>48</v>
      </c>
      <c r="AW2360" s="100">
        <v>415</v>
      </c>
      <c r="AX2360" s="106">
        <f t="shared" si="1292"/>
        <v>48415</v>
      </c>
      <c r="AZ2360" s="7" t="s">
        <v>2975</v>
      </c>
      <c r="BA2360" t="s">
        <v>3208</v>
      </c>
      <c r="CD2360">
        <v>1</v>
      </c>
    </row>
    <row r="2361" spans="1:82" hidden="1" outlineLevel="1">
      <c r="A2361" t="s">
        <v>2691</v>
      </c>
      <c r="B2361" t="s">
        <v>2</v>
      </c>
      <c r="C2361" s="1">
        <f t="shared" si="1276"/>
        <v>30</v>
      </c>
      <c r="D2361" s="7">
        <f>IF(P2361&gt;0,RANK(P2361,(P2361:R2361,S2361:AG2361)),0)</f>
        <v>1</v>
      </c>
      <c r="E2361" s="7">
        <f>IF(Q2361&gt;0,RANK(Q2361,(P2361:R2361,S2361:AG2361)),0)</f>
        <v>0</v>
      </c>
      <c r="F2361" s="7">
        <f>IF(R2361&gt;0,RANK(R2361,(P2361:R2361,S2361:AG2361)),0)</f>
        <v>2</v>
      </c>
      <c r="G2361" s="7">
        <f>IF(S2361&gt;0,RANK(S2361,(P2361:R2361,S2361:AG2361)),0)</f>
        <v>0</v>
      </c>
      <c r="H2361" s="49">
        <f t="shared" si="1277"/>
        <v>1</v>
      </c>
      <c r="I2361" s="178">
        <f t="shared" si="1274"/>
        <v>3.3333333333333333E-2</v>
      </c>
      <c r="J2361" s="2"/>
      <c r="K2361" s="2">
        <f t="shared" si="1278"/>
        <v>0.5</v>
      </c>
      <c r="L2361" s="2">
        <f t="shared" si="1279"/>
        <v>0</v>
      </c>
      <c r="M2361" s="2">
        <f t="shared" si="1280"/>
        <v>0.46666666666666667</v>
      </c>
      <c r="N2361" s="2">
        <f t="shared" si="1281"/>
        <v>0</v>
      </c>
      <c r="O2361" s="2">
        <f t="shared" si="1282"/>
        <v>3.3333333333333326E-2</v>
      </c>
      <c r="P2361" s="1">
        <v>15</v>
      </c>
      <c r="R2361" s="1">
        <v>14</v>
      </c>
      <c r="S2361" s="1">
        <v>0</v>
      </c>
      <c r="V2361" s="1">
        <v>0</v>
      </c>
      <c r="Z2361" s="1">
        <f t="shared" si="1283"/>
        <v>1</v>
      </c>
      <c r="AA2361" s="1">
        <v>0</v>
      </c>
      <c r="AB2361" s="1">
        <v>0</v>
      </c>
      <c r="AC2361" s="1">
        <v>0</v>
      </c>
      <c r="AI2361" s="7">
        <f t="shared" si="1284"/>
        <v>0</v>
      </c>
      <c r="AJ2361" s="7">
        <f t="shared" si="1285"/>
        <v>0</v>
      </c>
      <c r="AK2361" s="7">
        <f t="shared" si="1286"/>
        <v>0</v>
      </c>
      <c r="AL2361" s="7">
        <f t="shared" si="1287"/>
        <v>0</v>
      </c>
      <c r="AM2361" s="2">
        <f t="shared" si="1288"/>
        <v>0</v>
      </c>
      <c r="AN2361" s="2">
        <f t="shared" si="1289"/>
        <v>0</v>
      </c>
      <c r="AO2361" s="2">
        <f t="shared" si="1290"/>
        <v>0</v>
      </c>
      <c r="AP2361" s="2">
        <f t="shared" si="1291"/>
        <v>0</v>
      </c>
      <c r="AR2361" t="str">
        <f t="shared" si="1275"/>
        <v>Shackelford</v>
      </c>
      <c r="AS2361" t="s">
        <v>2</v>
      </c>
      <c r="AT2361" s="182">
        <v>19</v>
      </c>
      <c r="AV2361" s="98">
        <v>48</v>
      </c>
      <c r="AW2361" s="100">
        <v>417</v>
      </c>
      <c r="AX2361" s="106">
        <f t="shared" si="1292"/>
        <v>48417</v>
      </c>
      <c r="AZ2361" s="7" t="s">
        <v>2975</v>
      </c>
      <c r="BA2361" t="s">
        <v>3208</v>
      </c>
      <c r="CD2361">
        <v>1</v>
      </c>
    </row>
    <row r="2362" spans="1:82" hidden="1" outlineLevel="1">
      <c r="A2362" t="s">
        <v>1472</v>
      </c>
      <c r="B2362" t="s">
        <v>2</v>
      </c>
      <c r="C2362" s="1">
        <f t="shared" si="1276"/>
        <v>445</v>
      </c>
      <c r="D2362" s="7">
        <f>IF(P2362&gt;0,RANK(P2362,(P2362:R2362,S2362:AG2362)),0)</f>
        <v>1</v>
      </c>
      <c r="E2362" s="7">
        <f>IF(Q2362&gt;0,RANK(Q2362,(P2362:R2362,S2362:AG2362)),0)</f>
        <v>0</v>
      </c>
      <c r="F2362" s="7">
        <f>IF(R2362&gt;0,RANK(R2362,(P2362:R2362,S2362:AG2362)),0)</f>
        <v>2</v>
      </c>
      <c r="G2362" s="7">
        <f>IF(S2362&gt;0,RANK(S2362,(P2362:R2362,S2362:AG2362)),0)</f>
        <v>3</v>
      </c>
      <c r="H2362" s="49">
        <f t="shared" si="1277"/>
        <v>256</v>
      </c>
      <c r="I2362" s="178">
        <f t="shared" si="1274"/>
        <v>0.57528089887640455</v>
      </c>
      <c r="J2362" s="2"/>
      <c r="K2362" s="2">
        <f t="shared" si="1278"/>
        <v>0.77752808988764044</v>
      </c>
      <c r="L2362" s="2">
        <f t="shared" si="1279"/>
        <v>0</v>
      </c>
      <c r="M2362" s="2">
        <f t="shared" si="1280"/>
        <v>0.20224719101123595</v>
      </c>
      <c r="N2362" s="2">
        <f t="shared" si="1281"/>
        <v>1.1235955056179775E-2</v>
      </c>
      <c r="O2362" s="2">
        <f t="shared" si="1282"/>
        <v>8.9887640449438366E-3</v>
      </c>
      <c r="P2362" s="1">
        <v>346</v>
      </c>
      <c r="R2362" s="1">
        <v>90</v>
      </c>
      <c r="S2362" s="1">
        <v>5</v>
      </c>
      <c r="V2362" s="1">
        <v>1</v>
      </c>
      <c r="Z2362" s="1">
        <f t="shared" si="1283"/>
        <v>0</v>
      </c>
      <c r="AA2362" s="1">
        <v>2</v>
      </c>
      <c r="AB2362" s="1">
        <v>1</v>
      </c>
      <c r="AC2362" s="1">
        <v>0</v>
      </c>
      <c r="AI2362" s="7">
        <f t="shared" si="1284"/>
        <v>0</v>
      </c>
      <c r="AJ2362" s="7">
        <f t="shared" si="1285"/>
        <v>0</v>
      </c>
      <c r="AK2362" s="7">
        <f t="shared" si="1286"/>
        <v>4</v>
      </c>
      <c r="AL2362" s="7">
        <f t="shared" si="1287"/>
        <v>0</v>
      </c>
      <c r="AM2362" s="2">
        <f t="shared" si="1288"/>
        <v>0</v>
      </c>
      <c r="AN2362" s="2">
        <f t="shared" si="1289"/>
        <v>0</v>
      </c>
      <c r="AO2362" s="2">
        <f t="shared" si="1290"/>
        <v>2.2471910112359553E-3</v>
      </c>
      <c r="AP2362" s="2">
        <f t="shared" si="1291"/>
        <v>0</v>
      </c>
      <c r="AR2362" t="str">
        <f t="shared" si="1275"/>
        <v>Shelby</v>
      </c>
      <c r="AS2362" t="s">
        <v>2</v>
      </c>
      <c r="AT2362" s="182">
        <v>1</v>
      </c>
      <c r="AV2362" s="98">
        <v>48</v>
      </c>
      <c r="AW2362" s="100">
        <v>419</v>
      </c>
      <c r="AX2362" s="106">
        <f t="shared" si="1292"/>
        <v>48419</v>
      </c>
      <c r="AZ2362" s="7" t="s">
        <v>2975</v>
      </c>
      <c r="BA2362" t="s">
        <v>3208</v>
      </c>
      <c r="CD2362">
        <v>0</v>
      </c>
    </row>
    <row r="2363" spans="1:82" hidden="1" outlineLevel="1">
      <c r="A2363" t="s">
        <v>1745</v>
      </c>
      <c r="B2363" t="s">
        <v>2</v>
      </c>
      <c r="C2363" s="1">
        <f t="shared" si="1276"/>
        <v>31</v>
      </c>
      <c r="D2363" s="7">
        <f>IF(P2363&gt;0,RANK(P2363,(P2363:R2363,S2363:AG2363)),0)</f>
        <v>1</v>
      </c>
      <c r="E2363" s="7">
        <f>IF(Q2363&gt;0,RANK(Q2363,(P2363:R2363,S2363:AG2363)),0)</f>
        <v>0</v>
      </c>
      <c r="F2363" s="7">
        <f>IF(R2363&gt;0,RANK(R2363,(P2363:R2363,S2363:AG2363)),0)</f>
        <v>2</v>
      </c>
      <c r="G2363" s="7">
        <f>IF(S2363&gt;0,RANK(S2363,(P2363:R2363,S2363:AG2363)),0)</f>
        <v>0</v>
      </c>
      <c r="H2363" s="49">
        <f t="shared" si="1277"/>
        <v>11</v>
      </c>
      <c r="I2363" s="178">
        <f t="shared" si="1274"/>
        <v>0.35483870967741937</v>
      </c>
      <c r="J2363" s="2"/>
      <c r="K2363" s="2">
        <f t="shared" si="1278"/>
        <v>0.61290322580645162</v>
      </c>
      <c r="L2363" s="2">
        <f t="shared" si="1279"/>
        <v>0</v>
      </c>
      <c r="M2363" s="2">
        <f t="shared" si="1280"/>
        <v>0.25806451612903225</v>
      </c>
      <c r="N2363" s="2">
        <f t="shared" si="1281"/>
        <v>0</v>
      </c>
      <c r="O2363" s="2">
        <f t="shared" si="1282"/>
        <v>0.12903225806451613</v>
      </c>
      <c r="P2363" s="1">
        <v>19</v>
      </c>
      <c r="R2363" s="1">
        <v>8</v>
      </c>
      <c r="S2363" s="1">
        <v>0</v>
      </c>
      <c r="V2363" s="1">
        <v>1</v>
      </c>
      <c r="Z2363" s="1">
        <f t="shared" si="1283"/>
        <v>0</v>
      </c>
      <c r="AA2363" s="1">
        <v>0</v>
      </c>
      <c r="AB2363" s="1">
        <v>0</v>
      </c>
      <c r="AC2363" s="1">
        <v>3</v>
      </c>
      <c r="AI2363" s="7">
        <f t="shared" si="1284"/>
        <v>0</v>
      </c>
      <c r="AJ2363" s="7">
        <f t="shared" si="1285"/>
        <v>0</v>
      </c>
      <c r="AK2363" s="7">
        <f t="shared" si="1286"/>
        <v>3</v>
      </c>
      <c r="AL2363" s="7">
        <f t="shared" si="1287"/>
        <v>0</v>
      </c>
      <c r="AM2363" s="2">
        <f t="shared" si="1288"/>
        <v>0</v>
      </c>
      <c r="AN2363" s="2">
        <f t="shared" si="1289"/>
        <v>0</v>
      </c>
      <c r="AO2363" s="2">
        <f t="shared" si="1290"/>
        <v>3.2258064516129031E-2</v>
      </c>
      <c r="AP2363" s="2">
        <f t="shared" si="1291"/>
        <v>0</v>
      </c>
      <c r="AR2363" t="str">
        <f t="shared" si="1275"/>
        <v>Sherman</v>
      </c>
      <c r="AS2363" t="s">
        <v>2</v>
      </c>
      <c r="AT2363" s="182">
        <v>13</v>
      </c>
      <c r="AV2363" s="98">
        <v>48</v>
      </c>
      <c r="AW2363" s="100">
        <v>421</v>
      </c>
      <c r="AX2363" s="106">
        <f t="shared" si="1292"/>
        <v>48421</v>
      </c>
      <c r="AZ2363" s="7" t="s">
        <v>2975</v>
      </c>
      <c r="BA2363" t="s">
        <v>3208</v>
      </c>
      <c r="CD2363">
        <v>0</v>
      </c>
    </row>
    <row r="2364" spans="1:82" hidden="1" outlineLevel="1">
      <c r="A2364" t="s">
        <v>1982</v>
      </c>
      <c r="B2364" t="s">
        <v>2</v>
      </c>
      <c r="C2364" s="1">
        <f t="shared" si="1276"/>
        <v>7861</v>
      </c>
      <c r="D2364" s="7">
        <f>IF(P2364&gt;0,RANK(P2364,(P2364:R2364,S2364:AG2364)),0)</f>
        <v>1</v>
      </c>
      <c r="E2364" s="7">
        <f>IF(Q2364&gt;0,RANK(Q2364,(P2364:R2364,S2364:AG2364)),0)</f>
        <v>0</v>
      </c>
      <c r="F2364" s="7">
        <f>IF(R2364&gt;0,RANK(R2364,(P2364:R2364,S2364:AG2364)),0)</f>
        <v>2</v>
      </c>
      <c r="G2364" s="7">
        <f>IF(S2364&gt;0,RANK(S2364,(P2364:R2364,S2364:AG2364)),0)</f>
        <v>3</v>
      </c>
      <c r="H2364" s="49">
        <f t="shared" si="1277"/>
        <v>3775</v>
      </c>
      <c r="I2364" s="178">
        <f t="shared" si="1274"/>
        <v>0.48021880167917569</v>
      </c>
      <c r="J2364" s="2"/>
      <c r="K2364" s="2">
        <f t="shared" si="1278"/>
        <v>0.73502098969596741</v>
      </c>
      <c r="L2364" s="2">
        <f t="shared" si="1279"/>
        <v>0</v>
      </c>
      <c r="M2364" s="2">
        <f t="shared" si="1280"/>
        <v>0.25480218801679178</v>
      </c>
      <c r="N2364" s="2">
        <f t="shared" si="1281"/>
        <v>2.1625747360386719E-3</v>
      </c>
      <c r="O2364" s="2">
        <f t="shared" si="1282"/>
        <v>8.0142475512021451E-3</v>
      </c>
      <c r="P2364" s="1">
        <v>5778</v>
      </c>
      <c r="R2364" s="1">
        <v>2003</v>
      </c>
      <c r="S2364" s="1">
        <v>17</v>
      </c>
      <c r="V2364" s="1">
        <v>15</v>
      </c>
      <c r="Z2364" s="1">
        <f t="shared" si="1283"/>
        <v>17</v>
      </c>
      <c r="AA2364" s="1">
        <v>11</v>
      </c>
      <c r="AB2364" s="1">
        <v>5</v>
      </c>
      <c r="AC2364" s="1">
        <v>15</v>
      </c>
      <c r="AI2364" s="7">
        <f t="shared" si="1284"/>
        <v>0</v>
      </c>
      <c r="AJ2364" s="7">
        <f t="shared" si="1285"/>
        <v>0</v>
      </c>
      <c r="AK2364" s="7">
        <f t="shared" si="1286"/>
        <v>5</v>
      </c>
      <c r="AL2364" s="7">
        <f t="shared" si="1287"/>
        <v>0</v>
      </c>
      <c r="AM2364" s="2">
        <f t="shared" si="1288"/>
        <v>0</v>
      </c>
      <c r="AN2364" s="2">
        <f t="shared" si="1289"/>
        <v>0</v>
      </c>
      <c r="AO2364" s="2">
        <f t="shared" si="1290"/>
        <v>1.9081541788576518E-3</v>
      </c>
      <c r="AP2364" s="2">
        <f t="shared" si="1291"/>
        <v>0</v>
      </c>
      <c r="AR2364" t="str">
        <f t="shared" si="1275"/>
        <v>Smith</v>
      </c>
      <c r="AS2364" t="s">
        <v>2</v>
      </c>
      <c r="AT2364" s="182">
        <v>1</v>
      </c>
      <c r="AV2364" s="98">
        <v>48</v>
      </c>
      <c r="AW2364" s="100">
        <v>423</v>
      </c>
      <c r="AX2364" s="106">
        <f t="shared" si="1292"/>
        <v>48423</v>
      </c>
      <c r="AZ2364" s="7" t="s">
        <v>2975</v>
      </c>
      <c r="BA2364" t="s">
        <v>3208</v>
      </c>
      <c r="CD2364">
        <v>17</v>
      </c>
    </row>
    <row r="2365" spans="1:82" hidden="1" outlineLevel="1">
      <c r="A2365" t="s">
        <v>3295</v>
      </c>
      <c r="B2365" t="s">
        <v>2</v>
      </c>
      <c r="C2365" s="1">
        <f t="shared" si="1276"/>
        <v>134</v>
      </c>
      <c r="D2365" s="7">
        <f>IF(P2365&gt;0,RANK(P2365,(P2365:R2365,S2365:AG2365)),0)</f>
        <v>2</v>
      </c>
      <c r="E2365" s="7">
        <f>IF(Q2365&gt;0,RANK(Q2365,(P2365:R2365,S2365:AG2365)),0)</f>
        <v>0</v>
      </c>
      <c r="F2365" s="7">
        <f>IF(R2365&gt;0,RANK(R2365,(P2365:R2365,S2365:AG2365)),0)</f>
        <v>1</v>
      </c>
      <c r="G2365" s="7">
        <f>IF(S2365&gt;0,RANK(S2365,(P2365:R2365,S2365:AG2365)),0)</f>
        <v>0</v>
      </c>
      <c r="H2365" s="49">
        <f t="shared" si="1277"/>
        <v>1</v>
      </c>
      <c r="I2365" s="178">
        <f t="shared" si="1274"/>
        <v>7.462686567164179E-3</v>
      </c>
      <c r="J2365" s="2"/>
      <c r="K2365" s="2">
        <f t="shared" si="1278"/>
        <v>0.4925373134328358</v>
      </c>
      <c r="L2365" s="2">
        <f t="shared" si="1279"/>
        <v>0</v>
      </c>
      <c r="M2365" s="2">
        <f t="shared" si="1280"/>
        <v>0.5</v>
      </c>
      <c r="N2365" s="2">
        <f t="shared" si="1281"/>
        <v>0</v>
      </c>
      <c r="O2365" s="2">
        <f t="shared" si="1282"/>
        <v>7.4626865671642006E-3</v>
      </c>
      <c r="P2365" s="1">
        <v>66</v>
      </c>
      <c r="R2365" s="1">
        <v>67</v>
      </c>
      <c r="S2365" s="1">
        <v>0</v>
      </c>
      <c r="V2365" s="1">
        <v>0</v>
      </c>
      <c r="Z2365" s="1">
        <f t="shared" si="1283"/>
        <v>0</v>
      </c>
      <c r="AA2365" s="1">
        <v>0</v>
      </c>
      <c r="AB2365" s="1">
        <v>1</v>
      </c>
      <c r="AC2365" s="1">
        <v>0</v>
      </c>
      <c r="AI2365" s="7">
        <f t="shared" si="1284"/>
        <v>0</v>
      </c>
      <c r="AJ2365" s="7">
        <f t="shared" si="1285"/>
        <v>0</v>
      </c>
      <c r="AK2365" s="7">
        <f t="shared" si="1286"/>
        <v>0</v>
      </c>
      <c r="AL2365" s="7">
        <f t="shared" si="1287"/>
        <v>0</v>
      </c>
      <c r="AM2365" s="2">
        <f t="shared" si="1288"/>
        <v>0</v>
      </c>
      <c r="AN2365" s="2">
        <f t="shared" si="1289"/>
        <v>0</v>
      </c>
      <c r="AO2365" s="2">
        <f t="shared" si="1290"/>
        <v>0</v>
      </c>
      <c r="AP2365" s="2">
        <f t="shared" si="1291"/>
        <v>0</v>
      </c>
      <c r="AR2365" t="str">
        <f t="shared" si="1275"/>
        <v>Somervell</v>
      </c>
      <c r="AS2365" t="s">
        <v>2</v>
      </c>
      <c r="AT2365" s="182">
        <v>25</v>
      </c>
      <c r="AV2365" s="98">
        <v>48</v>
      </c>
      <c r="AW2365" s="100">
        <v>425</v>
      </c>
      <c r="AX2365" s="106">
        <f t="shared" si="1292"/>
        <v>48425</v>
      </c>
      <c r="AZ2365" s="7" t="s">
        <v>2975</v>
      </c>
      <c r="BA2365" t="s">
        <v>3208</v>
      </c>
      <c r="CD2365">
        <v>0</v>
      </c>
    </row>
    <row r="2366" spans="1:82" hidden="1" outlineLevel="1">
      <c r="A2366" t="s">
        <v>3119</v>
      </c>
      <c r="B2366" t="s">
        <v>2</v>
      </c>
      <c r="C2366" s="1">
        <f t="shared" si="1276"/>
        <v>8917</v>
      </c>
      <c r="D2366" s="7">
        <f>IF(P2366&gt;0,RANK(P2366,(P2366:R2366,S2366:AG2366)),0)</f>
        <v>1</v>
      </c>
      <c r="E2366" s="7">
        <f>IF(Q2366&gt;0,RANK(Q2366,(P2366:R2366,S2366:AG2366)),0)</f>
        <v>0</v>
      </c>
      <c r="F2366" s="7">
        <f>IF(R2366&gt;0,RANK(R2366,(P2366:R2366,S2366:AG2366)),0)</f>
        <v>2</v>
      </c>
      <c r="G2366" s="7">
        <f>IF(S2366&gt;0,RANK(S2366,(P2366:R2366,S2366:AG2366)),0)</f>
        <v>5</v>
      </c>
      <c r="H2366" s="49">
        <f t="shared" si="1277"/>
        <v>5301</v>
      </c>
      <c r="I2366" s="178">
        <f t="shared" si="1274"/>
        <v>0.59448244925423344</v>
      </c>
      <c r="J2366" s="2"/>
      <c r="K2366" s="2">
        <f t="shared" si="1278"/>
        <v>0.77784008074464506</v>
      </c>
      <c r="L2366" s="2">
        <f t="shared" si="1279"/>
        <v>0</v>
      </c>
      <c r="M2366" s="2">
        <f t="shared" si="1280"/>
        <v>0.18335763149041157</v>
      </c>
      <c r="N2366" s="2">
        <f t="shared" si="1281"/>
        <v>4.9343949758887517E-3</v>
      </c>
      <c r="O2366" s="2">
        <f t="shared" si="1282"/>
        <v>3.3867892789054624E-2</v>
      </c>
      <c r="P2366" s="1">
        <v>6936</v>
      </c>
      <c r="R2366" s="1">
        <v>1635</v>
      </c>
      <c r="S2366" s="1">
        <v>44</v>
      </c>
      <c r="V2366" s="1">
        <v>18</v>
      </c>
      <c r="Z2366" s="1">
        <f t="shared" si="1283"/>
        <v>45</v>
      </c>
      <c r="AA2366" s="1">
        <v>36</v>
      </c>
      <c r="AB2366" s="1">
        <v>14</v>
      </c>
      <c r="AC2366" s="1">
        <v>189</v>
      </c>
      <c r="AI2366" s="7">
        <f t="shared" si="1284"/>
        <v>0</v>
      </c>
      <c r="AJ2366" s="7">
        <f t="shared" si="1285"/>
        <v>0</v>
      </c>
      <c r="AK2366" s="7">
        <f t="shared" si="1286"/>
        <v>5</v>
      </c>
      <c r="AL2366" s="7">
        <f t="shared" si="1287"/>
        <v>0</v>
      </c>
      <c r="AM2366" s="2">
        <f t="shared" si="1288"/>
        <v>0</v>
      </c>
      <c r="AN2366" s="2">
        <f t="shared" si="1289"/>
        <v>0</v>
      </c>
      <c r="AO2366" s="2">
        <f t="shared" si="1290"/>
        <v>2.0186161264999438E-3</v>
      </c>
      <c r="AP2366" s="2">
        <f t="shared" si="1291"/>
        <v>0</v>
      </c>
      <c r="AR2366" t="str">
        <f t="shared" si="1275"/>
        <v>Starr</v>
      </c>
      <c r="AS2366" t="s">
        <v>2</v>
      </c>
      <c r="AT2366" s="182">
        <v>28</v>
      </c>
      <c r="AV2366" s="98">
        <v>48</v>
      </c>
      <c r="AW2366" s="100">
        <v>427</v>
      </c>
      <c r="AX2366" s="106">
        <f t="shared" si="1292"/>
        <v>48427</v>
      </c>
      <c r="AZ2366" s="7" t="s">
        <v>2975</v>
      </c>
      <c r="BA2366" t="s">
        <v>3208</v>
      </c>
      <c r="CD2366">
        <v>45</v>
      </c>
    </row>
    <row r="2367" spans="1:82" hidden="1" outlineLevel="1">
      <c r="A2367" t="s">
        <v>2273</v>
      </c>
      <c r="B2367" t="s">
        <v>2</v>
      </c>
      <c r="C2367" s="1">
        <f t="shared" si="1276"/>
        <v>81</v>
      </c>
      <c r="D2367" s="7">
        <f>IF(P2367&gt;0,RANK(P2367,(P2367:R2367,S2367:AG2367)),0)</f>
        <v>1</v>
      </c>
      <c r="E2367" s="7">
        <f>IF(Q2367&gt;0,RANK(Q2367,(P2367:R2367,S2367:AG2367)),0)</f>
        <v>0</v>
      </c>
      <c r="F2367" s="7">
        <f>IF(R2367&gt;0,RANK(R2367,(P2367:R2367,S2367:AG2367)),0)</f>
        <v>2</v>
      </c>
      <c r="G2367" s="7">
        <f>IF(S2367&gt;0,RANK(S2367,(P2367:R2367,S2367:AG2367)),0)</f>
        <v>0</v>
      </c>
      <c r="H2367" s="49">
        <f t="shared" si="1277"/>
        <v>10</v>
      </c>
      <c r="I2367" s="178">
        <f t="shared" si="1274"/>
        <v>0.12345679012345678</v>
      </c>
      <c r="J2367" s="2"/>
      <c r="K2367" s="2">
        <f t="shared" si="1278"/>
        <v>0.55555555555555558</v>
      </c>
      <c r="L2367" s="2">
        <f t="shared" si="1279"/>
        <v>0</v>
      </c>
      <c r="M2367" s="2">
        <f t="shared" si="1280"/>
        <v>0.43209876543209874</v>
      </c>
      <c r="N2367" s="2">
        <f t="shared" si="1281"/>
        <v>0</v>
      </c>
      <c r="O2367" s="2">
        <f t="shared" si="1282"/>
        <v>1.2345679012345678E-2</v>
      </c>
      <c r="P2367" s="1">
        <v>45</v>
      </c>
      <c r="R2367" s="1">
        <v>35</v>
      </c>
      <c r="S2367" s="1">
        <v>0</v>
      </c>
      <c r="V2367" s="1">
        <v>1</v>
      </c>
      <c r="Z2367" s="1">
        <f t="shared" si="1283"/>
        <v>0</v>
      </c>
      <c r="AA2367" s="1">
        <v>0</v>
      </c>
      <c r="AB2367" s="1">
        <v>0</v>
      </c>
      <c r="AC2367" s="1">
        <v>0</v>
      </c>
      <c r="AI2367" s="7">
        <f t="shared" si="1284"/>
        <v>0</v>
      </c>
      <c r="AJ2367" s="7">
        <f t="shared" si="1285"/>
        <v>0</v>
      </c>
      <c r="AK2367" s="7">
        <f t="shared" si="1286"/>
        <v>3</v>
      </c>
      <c r="AL2367" s="7">
        <f t="shared" si="1287"/>
        <v>0</v>
      </c>
      <c r="AM2367" s="2">
        <f t="shared" si="1288"/>
        <v>0</v>
      </c>
      <c r="AN2367" s="2">
        <f t="shared" si="1289"/>
        <v>0</v>
      </c>
      <c r="AO2367" s="2">
        <f t="shared" si="1290"/>
        <v>1.2345679012345678E-2</v>
      </c>
      <c r="AP2367" s="2">
        <f t="shared" si="1291"/>
        <v>0</v>
      </c>
      <c r="AR2367" t="str">
        <f t="shared" si="1275"/>
        <v>Stephens</v>
      </c>
      <c r="AS2367" t="s">
        <v>2</v>
      </c>
      <c r="AT2367" s="182"/>
      <c r="AV2367" s="98">
        <v>48</v>
      </c>
      <c r="AW2367" s="100">
        <v>429</v>
      </c>
      <c r="AX2367" s="106">
        <f t="shared" si="1292"/>
        <v>48429</v>
      </c>
      <c r="AZ2367" s="7" t="s">
        <v>2975</v>
      </c>
      <c r="BA2367" t="s">
        <v>3208</v>
      </c>
      <c r="CD2367">
        <v>0</v>
      </c>
    </row>
    <row r="2368" spans="1:82" hidden="1" outlineLevel="1">
      <c r="A2368" t="s">
        <v>2565</v>
      </c>
      <c r="B2368" t="s">
        <v>2</v>
      </c>
      <c r="C2368" s="1">
        <f t="shared" si="1276"/>
        <v>10</v>
      </c>
      <c r="D2368" s="7">
        <f>IF(P2368&gt;0,RANK(P2368,(P2368:R2368,S2368:AG2368)),0)</f>
        <v>1</v>
      </c>
      <c r="E2368" s="7">
        <f>IF(Q2368&gt;0,RANK(Q2368,(P2368:R2368,S2368:AG2368)),0)</f>
        <v>0</v>
      </c>
      <c r="F2368" s="7">
        <f>IF(R2368&gt;0,RANK(R2368,(P2368:R2368,S2368:AG2368)),0)</f>
        <v>2</v>
      </c>
      <c r="G2368" s="7">
        <f>IF(S2368&gt;0,RANK(S2368,(P2368:R2368,S2368:AG2368)),0)</f>
        <v>0</v>
      </c>
      <c r="H2368" s="49">
        <f t="shared" si="1277"/>
        <v>1</v>
      </c>
      <c r="I2368" s="178">
        <f t="shared" si="1274"/>
        <v>0.1</v>
      </c>
      <c r="J2368" s="2"/>
      <c r="K2368" s="2">
        <f t="shared" si="1278"/>
        <v>0.5</v>
      </c>
      <c r="L2368" s="2">
        <f t="shared" si="1279"/>
        <v>0</v>
      </c>
      <c r="M2368" s="2">
        <f t="shared" si="1280"/>
        <v>0.4</v>
      </c>
      <c r="N2368" s="2">
        <f t="shared" si="1281"/>
        <v>0</v>
      </c>
      <c r="O2368" s="2">
        <f t="shared" si="1282"/>
        <v>9.9999999999999978E-2</v>
      </c>
      <c r="P2368" s="1">
        <v>5</v>
      </c>
      <c r="R2368" s="1">
        <v>4</v>
      </c>
      <c r="S2368" s="1">
        <v>0</v>
      </c>
      <c r="V2368" s="1">
        <v>0</v>
      </c>
      <c r="Z2368" s="1">
        <f t="shared" si="1283"/>
        <v>0</v>
      </c>
      <c r="AA2368" s="1">
        <v>1</v>
      </c>
      <c r="AB2368" s="1">
        <v>0</v>
      </c>
      <c r="AC2368" s="1">
        <v>0</v>
      </c>
      <c r="AI2368" s="7">
        <f t="shared" si="1284"/>
        <v>0</v>
      </c>
      <c r="AJ2368" s="7">
        <f t="shared" si="1285"/>
        <v>0</v>
      </c>
      <c r="AK2368" s="7">
        <f t="shared" si="1286"/>
        <v>0</v>
      </c>
      <c r="AL2368" s="7">
        <f t="shared" si="1287"/>
        <v>0</v>
      </c>
      <c r="AM2368" s="2">
        <f t="shared" si="1288"/>
        <v>0</v>
      </c>
      <c r="AN2368" s="2">
        <f t="shared" si="1289"/>
        <v>0</v>
      </c>
      <c r="AO2368" s="2">
        <f t="shared" si="1290"/>
        <v>0</v>
      </c>
      <c r="AP2368" s="2">
        <f t="shared" si="1291"/>
        <v>0</v>
      </c>
      <c r="AR2368" t="str">
        <f t="shared" si="1275"/>
        <v>Sterling</v>
      </c>
      <c r="AS2368" t="s">
        <v>2</v>
      </c>
      <c r="AT2368" s="182">
        <v>11</v>
      </c>
      <c r="AV2368" s="98">
        <v>48</v>
      </c>
      <c r="AW2368" s="100">
        <v>431</v>
      </c>
      <c r="AX2368" s="106">
        <f t="shared" si="1292"/>
        <v>48431</v>
      </c>
      <c r="AZ2368" s="7" t="s">
        <v>2975</v>
      </c>
      <c r="BA2368" t="s">
        <v>3208</v>
      </c>
      <c r="CD2368">
        <v>0</v>
      </c>
    </row>
    <row r="2369" spans="1:82" hidden="1" outlineLevel="1">
      <c r="A2369" t="s">
        <v>2566</v>
      </c>
      <c r="B2369" t="s">
        <v>2</v>
      </c>
      <c r="C2369" s="1">
        <f t="shared" si="1276"/>
        <v>102</v>
      </c>
      <c r="D2369" s="7">
        <f>IF(P2369&gt;0,RANK(P2369,(P2369:R2369,S2369:AG2369)),0)</f>
        <v>1</v>
      </c>
      <c r="E2369" s="7">
        <f>IF(Q2369&gt;0,RANK(Q2369,(P2369:R2369,S2369:AG2369)),0)</f>
        <v>0</v>
      </c>
      <c r="F2369" s="7">
        <f>IF(R2369&gt;0,RANK(R2369,(P2369:R2369,S2369:AG2369)),0)</f>
        <v>2</v>
      </c>
      <c r="G2369" s="7">
        <f>IF(S2369&gt;0,RANK(S2369,(P2369:R2369,S2369:AG2369)),0)</f>
        <v>3</v>
      </c>
      <c r="H2369" s="49">
        <f t="shared" si="1277"/>
        <v>23</v>
      </c>
      <c r="I2369" s="178">
        <f t="shared" si="1274"/>
        <v>0.22549019607843138</v>
      </c>
      <c r="J2369" s="2"/>
      <c r="K2369" s="2">
        <f t="shared" si="1278"/>
        <v>0.57843137254901966</v>
      </c>
      <c r="L2369" s="2">
        <f t="shared" si="1279"/>
        <v>0</v>
      </c>
      <c r="M2369" s="2">
        <f t="shared" si="1280"/>
        <v>0.35294117647058826</v>
      </c>
      <c r="N2369" s="2">
        <f t="shared" si="1281"/>
        <v>2.9411764705882353E-2</v>
      </c>
      <c r="O2369" s="2">
        <f t="shared" si="1282"/>
        <v>3.9215686274509727E-2</v>
      </c>
      <c r="P2369" s="1">
        <v>59</v>
      </c>
      <c r="R2369" s="1">
        <v>36</v>
      </c>
      <c r="S2369" s="1">
        <v>3</v>
      </c>
      <c r="V2369" s="1">
        <v>3</v>
      </c>
      <c r="Z2369" s="1">
        <f t="shared" si="1283"/>
        <v>0</v>
      </c>
      <c r="AA2369" s="1">
        <v>1</v>
      </c>
      <c r="AB2369" s="1">
        <v>0</v>
      </c>
      <c r="AC2369" s="1">
        <v>0</v>
      </c>
      <c r="AI2369" s="7">
        <f t="shared" si="1284"/>
        <v>0</v>
      </c>
      <c r="AJ2369" s="7">
        <f t="shared" si="1285"/>
        <v>0</v>
      </c>
      <c r="AK2369" s="7">
        <f t="shared" si="1286"/>
        <v>3</v>
      </c>
      <c r="AL2369" s="7">
        <f t="shared" si="1287"/>
        <v>0</v>
      </c>
      <c r="AM2369" s="2">
        <f t="shared" si="1288"/>
        <v>0</v>
      </c>
      <c r="AN2369" s="2">
        <f t="shared" si="1289"/>
        <v>0</v>
      </c>
      <c r="AO2369" s="2">
        <f t="shared" si="1290"/>
        <v>2.9411764705882353E-2</v>
      </c>
      <c r="AP2369" s="2">
        <f t="shared" si="1291"/>
        <v>0</v>
      </c>
      <c r="AR2369" t="str">
        <f t="shared" si="1275"/>
        <v>Stonewall</v>
      </c>
      <c r="AS2369" t="s">
        <v>2</v>
      </c>
      <c r="AT2369" s="182">
        <v>19</v>
      </c>
      <c r="AV2369" s="98">
        <v>48</v>
      </c>
      <c r="AW2369" s="100">
        <v>433</v>
      </c>
      <c r="AX2369" s="106">
        <f t="shared" si="1292"/>
        <v>48433</v>
      </c>
      <c r="AZ2369" s="7" t="s">
        <v>2975</v>
      </c>
      <c r="BA2369" t="s">
        <v>3208</v>
      </c>
      <c r="CD2369">
        <v>0</v>
      </c>
    </row>
    <row r="2370" spans="1:82" hidden="1" outlineLevel="1">
      <c r="A2370" t="s">
        <v>1016</v>
      </c>
      <c r="B2370" t="s">
        <v>2</v>
      </c>
      <c r="C2370" s="1">
        <f t="shared" si="1276"/>
        <v>39</v>
      </c>
      <c r="D2370" s="7">
        <f>IF(P2370&gt;0,RANK(P2370,(P2370:R2370,S2370:AG2370)),0)</f>
        <v>1</v>
      </c>
      <c r="E2370" s="7">
        <f>IF(Q2370&gt;0,RANK(Q2370,(P2370:R2370,S2370:AG2370)),0)</f>
        <v>0</v>
      </c>
      <c r="F2370" s="7">
        <f>IF(R2370&gt;0,RANK(R2370,(P2370:R2370,S2370:AG2370)),0)</f>
        <v>2</v>
      </c>
      <c r="G2370" s="7">
        <f>IF(S2370&gt;0,RANK(S2370,(P2370:R2370,S2370:AG2370)),0)</f>
        <v>0</v>
      </c>
      <c r="H2370" s="49">
        <f t="shared" si="1277"/>
        <v>17</v>
      </c>
      <c r="I2370" s="178">
        <f t="shared" si="1274"/>
        <v>0.4358974358974359</v>
      </c>
      <c r="J2370" s="2"/>
      <c r="K2370" s="2">
        <f t="shared" si="1278"/>
        <v>0.69230769230769229</v>
      </c>
      <c r="L2370" s="2">
        <f t="shared" si="1279"/>
        <v>0</v>
      </c>
      <c r="M2370" s="2">
        <f t="shared" si="1280"/>
        <v>0.25641025641025639</v>
      </c>
      <c r="N2370" s="2">
        <f t="shared" si="1281"/>
        <v>0</v>
      </c>
      <c r="O2370" s="2">
        <f t="shared" si="1282"/>
        <v>5.1282051282051322E-2</v>
      </c>
      <c r="P2370" s="1">
        <v>27</v>
      </c>
      <c r="R2370" s="1">
        <v>10</v>
      </c>
      <c r="S2370" s="1">
        <v>0</v>
      </c>
      <c r="V2370" s="1">
        <v>0</v>
      </c>
      <c r="Z2370" s="1">
        <f t="shared" si="1283"/>
        <v>0</v>
      </c>
      <c r="AA2370" s="1">
        <v>0</v>
      </c>
      <c r="AB2370" s="1">
        <v>0</v>
      </c>
      <c r="AC2370" s="1">
        <v>2</v>
      </c>
      <c r="AI2370" s="7">
        <f t="shared" si="1284"/>
        <v>0</v>
      </c>
      <c r="AJ2370" s="7">
        <f t="shared" si="1285"/>
        <v>0</v>
      </c>
      <c r="AK2370" s="7">
        <f t="shared" si="1286"/>
        <v>0</v>
      </c>
      <c r="AL2370" s="7">
        <f t="shared" si="1287"/>
        <v>0</v>
      </c>
      <c r="AM2370" s="2">
        <f t="shared" si="1288"/>
        <v>0</v>
      </c>
      <c r="AN2370" s="2">
        <f t="shared" si="1289"/>
        <v>0</v>
      </c>
      <c r="AO2370" s="2">
        <f t="shared" si="1290"/>
        <v>0</v>
      </c>
      <c r="AP2370" s="2">
        <f t="shared" si="1291"/>
        <v>0</v>
      </c>
      <c r="AR2370" t="str">
        <f t="shared" si="1275"/>
        <v>Sutton</v>
      </c>
      <c r="AS2370" t="s">
        <v>2</v>
      </c>
      <c r="AT2370" s="182">
        <v>23</v>
      </c>
      <c r="AV2370" s="98">
        <v>48</v>
      </c>
      <c r="AW2370" s="100">
        <v>435</v>
      </c>
      <c r="AX2370" s="106">
        <f t="shared" si="1292"/>
        <v>48435</v>
      </c>
      <c r="AZ2370" s="7" t="s">
        <v>2975</v>
      </c>
      <c r="BA2370" t="s">
        <v>3208</v>
      </c>
      <c r="CD2370">
        <v>0</v>
      </c>
    </row>
    <row r="2371" spans="1:82" hidden="1" outlineLevel="1">
      <c r="A2371" t="s">
        <v>1229</v>
      </c>
      <c r="B2371" t="s">
        <v>2</v>
      </c>
      <c r="C2371" s="1">
        <f t="shared" si="1276"/>
        <v>233</v>
      </c>
      <c r="D2371" s="7">
        <f>IF(P2371&gt;0,RANK(P2371,(P2371:R2371,S2371:AG2371)),0)</f>
        <v>1</v>
      </c>
      <c r="E2371" s="7">
        <f>IF(Q2371&gt;0,RANK(Q2371,(P2371:R2371,S2371:AG2371)),0)</f>
        <v>0</v>
      </c>
      <c r="F2371" s="7">
        <f>IF(R2371&gt;0,RANK(R2371,(P2371:R2371,S2371:AG2371)),0)</f>
        <v>2</v>
      </c>
      <c r="G2371" s="7">
        <f>IF(S2371&gt;0,RANK(S2371,(P2371:R2371,S2371:AG2371)),0)</f>
        <v>3</v>
      </c>
      <c r="H2371" s="49">
        <f t="shared" si="1277"/>
        <v>63</v>
      </c>
      <c r="I2371" s="178">
        <f t="shared" si="1274"/>
        <v>0.27038626609442062</v>
      </c>
      <c r="J2371" s="2"/>
      <c r="K2371" s="2">
        <f t="shared" si="1278"/>
        <v>0.60515021459227469</v>
      </c>
      <c r="L2371" s="2">
        <f t="shared" si="1279"/>
        <v>0</v>
      </c>
      <c r="M2371" s="2">
        <f t="shared" si="1280"/>
        <v>0.33476394849785407</v>
      </c>
      <c r="N2371" s="2">
        <f t="shared" si="1281"/>
        <v>2.1459227467811159E-2</v>
      </c>
      <c r="O2371" s="2">
        <f t="shared" si="1282"/>
        <v>3.8626609442060075E-2</v>
      </c>
      <c r="P2371" s="1">
        <v>141</v>
      </c>
      <c r="R2371" s="1">
        <v>78</v>
      </c>
      <c r="S2371" s="1">
        <v>5</v>
      </c>
      <c r="V2371" s="1">
        <v>3</v>
      </c>
      <c r="Z2371" s="1">
        <f t="shared" si="1283"/>
        <v>0</v>
      </c>
      <c r="AA2371" s="1">
        <v>3</v>
      </c>
      <c r="AB2371" s="1">
        <v>0</v>
      </c>
      <c r="AC2371" s="1">
        <v>3</v>
      </c>
      <c r="AI2371" s="7">
        <f t="shared" si="1284"/>
        <v>0</v>
      </c>
      <c r="AJ2371" s="7">
        <f t="shared" si="1285"/>
        <v>0</v>
      </c>
      <c r="AK2371" s="7">
        <f t="shared" si="1286"/>
        <v>4</v>
      </c>
      <c r="AL2371" s="7">
        <f t="shared" si="1287"/>
        <v>0</v>
      </c>
      <c r="AM2371" s="2">
        <f t="shared" si="1288"/>
        <v>0</v>
      </c>
      <c r="AN2371" s="2">
        <f t="shared" si="1289"/>
        <v>0</v>
      </c>
      <c r="AO2371" s="2">
        <f t="shared" si="1290"/>
        <v>1.2875536480686695E-2</v>
      </c>
      <c r="AP2371" s="2">
        <f t="shared" si="1291"/>
        <v>0</v>
      </c>
      <c r="AR2371" t="str">
        <f t="shared" si="1275"/>
        <v>Swisher</v>
      </c>
      <c r="AS2371" t="s">
        <v>2</v>
      </c>
      <c r="AT2371" s="182">
        <v>13</v>
      </c>
      <c r="AV2371" s="98">
        <v>48</v>
      </c>
      <c r="AW2371" s="100">
        <v>437</v>
      </c>
      <c r="AX2371" s="106">
        <f t="shared" si="1292"/>
        <v>48437</v>
      </c>
      <c r="AZ2371" s="7" t="s">
        <v>2975</v>
      </c>
      <c r="BA2371" t="s">
        <v>3208</v>
      </c>
      <c r="CD2371">
        <v>0</v>
      </c>
    </row>
    <row r="2372" spans="1:82" hidden="1" outlineLevel="1">
      <c r="A2372" t="s">
        <v>389</v>
      </c>
      <c r="B2372" t="s">
        <v>2</v>
      </c>
      <c r="C2372" s="1">
        <f t="shared" si="1276"/>
        <v>104440</v>
      </c>
      <c r="D2372" s="7">
        <f>IF(P2372&gt;0,RANK(P2372,(P2372:R2372,S2372:AG2372)),0)</f>
        <v>1</v>
      </c>
      <c r="E2372" s="7">
        <f>IF(Q2372&gt;0,RANK(Q2372,(P2372:R2372,S2372:AG2372)),0)</f>
        <v>0</v>
      </c>
      <c r="F2372" s="7">
        <f>IF(R2372&gt;0,RANK(R2372,(P2372:R2372,S2372:AG2372)),0)</f>
        <v>2</v>
      </c>
      <c r="G2372" s="7">
        <f>IF(S2372&gt;0,RANK(S2372,(P2372:R2372,S2372:AG2372)),0)</f>
        <v>3</v>
      </c>
      <c r="H2372" s="49">
        <f t="shared" si="1277"/>
        <v>32311</v>
      </c>
      <c r="I2372" s="178">
        <f t="shared" si="1274"/>
        <v>0.30937380314055918</v>
      </c>
      <c r="J2372" s="2"/>
      <c r="K2372" s="2">
        <f t="shared" si="1278"/>
        <v>0.65151283033320562</v>
      </c>
      <c r="L2372" s="2">
        <f t="shared" si="1279"/>
        <v>0</v>
      </c>
      <c r="M2372" s="2">
        <f t="shared" si="1280"/>
        <v>0.34213902719264649</v>
      </c>
      <c r="N2372" s="2">
        <f t="shared" si="1281"/>
        <v>2.0968977403293758E-3</v>
      </c>
      <c r="O2372" s="2">
        <f t="shared" si="1282"/>
        <v>4.2512447338185124E-3</v>
      </c>
      <c r="P2372" s="1">
        <v>68044</v>
      </c>
      <c r="R2372" s="1">
        <v>35733</v>
      </c>
      <c r="S2372" s="1">
        <v>219</v>
      </c>
      <c r="V2372" s="1">
        <v>90</v>
      </c>
      <c r="Z2372" s="1">
        <f t="shared" si="1283"/>
        <v>31</v>
      </c>
      <c r="AA2372" s="1">
        <v>78</v>
      </c>
      <c r="AB2372" s="1">
        <v>74</v>
      </c>
      <c r="AC2372" s="1">
        <v>171</v>
      </c>
      <c r="AI2372" s="7">
        <f t="shared" si="1284"/>
        <v>0</v>
      </c>
      <c r="AJ2372" s="7">
        <f t="shared" si="1285"/>
        <v>0</v>
      </c>
      <c r="AK2372" s="7">
        <f t="shared" si="1286"/>
        <v>4</v>
      </c>
      <c r="AL2372" s="7">
        <f t="shared" si="1287"/>
        <v>0</v>
      </c>
      <c r="AM2372" s="2">
        <f t="shared" si="1288"/>
        <v>0</v>
      </c>
      <c r="AN2372" s="2">
        <f t="shared" si="1289"/>
        <v>0</v>
      </c>
      <c r="AO2372" s="2">
        <f t="shared" si="1290"/>
        <v>8.6173879739563381E-4</v>
      </c>
      <c r="AP2372" s="2">
        <f t="shared" si="1291"/>
        <v>0</v>
      </c>
      <c r="AR2372" t="str">
        <f t="shared" si="1275"/>
        <v>Tarrant</v>
      </c>
      <c r="AS2372" t="s">
        <v>2</v>
      </c>
      <c r="AT2372" s="182"/>
      <c r="AV2372" s="98">
        <v>48</v>
      </c>
      <c r="AW2372" s="100">
        <v>439</v>
      </c>
      <c r="AX2372" s="106">
        <f t="shared" si="1292"/>
        <v>48439</v>
      </c>
      <c r="AZ2372" s="7" t="s">
        <v>2975</v>
      </c>
      <c r="BA2372" t="s">
        <v>3208</v>
      </c>
      <c r="CD2372">
        <v>31</v>
      </c>
    </row>
    <row r="2373" spans="1:82" hidden="1" outlineLevel="1">
      <c r="A2373" t="s">
        <v>3217</v>
      </c>
      <c r="B2373" t="s">
        <v>2</v>
      </c>
      <c r="C2373" s="1">
        <f t="shared" si="1276"/>
        <v>3285</v>
      </c>
      <c r="D2373" s="7">
        <f>IF(P2373&gt;0,RANK(P2373,(P2373:R2373,S2373:AG2373)),0)</f>
        <v>1</v>
      </c>
      <c r="E2373" s="7">
        <f>IF(Q2373&gt;0,RANK(Q2373,(P2373:R2373,S2373:AG2373)),0)</f>
        <v>0</v>
      </c>
      <c r="F2373" s="7">
        <f>IF(R2373&gt;0,RANK(R2373,(P2373:R2373,S2373:AG2373)),0)</f>
        <v>2</v>
      </c>
      <c r="G2373" s="7">
        <f>IF(S2373&gt;0,RANK(S2373,(P2373:R2373,S2373:AG2373)),0)</f>
        <v>4</v>
      </c>
      <c r="H2373" s="49">
        <f t="shared" si="1277"/>
        <v>367</v>
      </c>
      <c r="I2373" s="178">
        <f t="shared" si="1274"/>
        <v>0.11171993911719939</v>
      </c>
      <c r="J2373" s="2"/>
      <c r="K2373" s="2">
        <f t="shared" si="1278"/>
        <v>0.54611872146118723</v>
      </c>
      <c r="L2373" s="2">
        <f t="shared" si="1279"/>
        <v>0</v>
      </c>
      <c r="M2373" s="2">
        <f t="shared" si="1280"/>
        <v>0.43439878234398782</v>
      </c>
      <c r="N2373" s="2">
        <f t="shared" si="1281"/>
        <v>4.8706240487062409E-3</v>
      </c>
      <c r="O2373" s="2">
        <f t="shared" si="1282"/>
        <v>1.4611872146118709E-2</v>
      </c>
      <c r="P2373" s="1">
        <v>1794</v>
      </c>
      <c r="R2373" s="1">
        <v>1427</v>
      </c>
      <c r="S2373" s="1">
        <v>16</v>
      </c>
      <c r="V2373" s="1">
        <v>6</v>
      </c>
      <c r="Z2373" s="1">
        <f t="shared" si="1283"/>
        <v>3</v>
      </c>
      <c r="AA2373" s="1">
        <v>8</v>
      </c>
      <c r="AB2373" s="1">
        <v>7</v>
      </c>
      <c r="AC2373" s="1">
        <v>24</v>
      </c>
      <c r="AI2373" s="7">
        <f t="shared" si="1284"/>
        <v>0</v>
      </c>
      <c r="AJ2373" s="7">
        <f t="shared" si="1285"/>
        <v>0</v>
      </c>
      <c r="AK2373" s="7">
        <f t="shared" si="1286"/>
        <v>4</v>
      </c>
      <c r="AL2373" s="7">
        <f t="shared" si="1287"/>
        <v>0</v>
      </c>
      <c r="AM2373" s="2">
        <f t="shared" si="1288"/>
        <v>0</v>
      </c>
      <c r="AN2373" s="2">
        <f t="shared" si="1289"/>
        <v>0</v>
      </c>
      <c r="AO2373" s="2">
        <f t="shared" si="1290"/>
        <v>1.8264840182648401E-3</v>
      </c>
      <c r="AP2373" s="2">
        <f t="shared" si="1291"/>
        <v>0</v>
      </c>
      <c r="AR2373" t="str">
        <f t="shared" si="1275"/>
        <v>Taylor</v>
      </c>
      <c r="AS2373" t="s">
        <v>2</v>
      </c>
      <c r="AT2373" s="182">
        <v>19</v>
      </c>
      <c r="AV2373" s="98">
        <v>48</v>
      </c>
      <c r="AW2373" s="100">
        <v>441</v>
      </c>
      <c r="AX2373" s="106">
        <f t="shared" si="1292"/>
        <v>48441</v>
      </c>
      <c r="AZ2373" s="7" t="s">
        <v>2975</v>
      </c>
      <c r="BA2373" t="s">
        <v>3208</v>
      </c>
      <c r="CD2373">
        <v>3</v>
      </c>
    </row>
    <row r="2374" spans="1:82" hidden="1" outlineLevel="1">
      <c r="A2374" t="s">
        <v>912</v>
      </c>
      <c r="B2374" t="s">
        <v>2</v>
      </c>
      <c r="C2374" s="1">
        <f t="shared" si="1276"/>
        <v>154</v>
      </c>
      <c r="D2374" s="7">
        <f>IF(P2374&gt;0,RANK(P2374,(P2374:R2374,S2374:AG2374)),0)</f>
        <v>1</v>
      </c>
      <c r="E2374" s="7">
        <f>IF(Q2374&gt;0,RANK(Q2374,(P2374:R2374,S2374:AG2374)),0)</f>
        <v>0</v>
      </c>
      <c r="F2374" s="7">
        <f>IF(R2374&gt;0,RANK(R2374,(P2374:R2374,S2374:AG2374)),0)</f>
        <v>2</v>
      </c>
      <c r="G2374" s="7">
        <f>IF(S2374&gt;0,RANK(S2374,(P2374:R2374,S2374:AG2374)),0)</f>
        <v>3</v>
      </c>
      <c r="H2374" s="49">
        <f t="shared" si="1277"/>
        <v>3</v>
      </c>
      <c r="I2374" s="178">
        <f t="shared" si="1274"/>
        <v>1.948051948051948E-2</v>
      </c>
      <c r="J2374" s="2"/>
      <c r="K2374" s="2">
        <f t="shared" si="1278"/>
        <v>0.43506493506493504</v>
      </c>
      <c r="L2374" s="2">
        <f t="shared" si="1279"/>
        <v>0</v>
      </c>
      <c r="M2374" s="2">
        <f t="shared" si="1280"/>
        <v>0.41558441558441561</v>
      </c>
      <c r="N2374" s="2">
        <f t="shared" si="1281"/>
        <v>5.1948051948051951E-2</v>
      </c>
      <c r="O2374" s="2">
        <f t="shared" si="1282"/>
        <v>9.7402597402597393E-2</v>
      </c>
      <c r="P2374" s="1">
        <v>67</v>
      </c>
      <c r="R2374" s="1">
        <v>64</v>
      </c>
      <c r="S2374" s="1">
        <v>8</v>
      </c>
      <c r="V2374" s="1">
        <v>5</v>
      </c>
      <c r="Z2374" s="1">
        <f t="shared" si="1283"/>
        <v>2</v>
      </c>
      <c r="AA2374" s="1">
        <v>3</v>
      </c>
      <c r="AB2374" s="1">
        <v>2</v>
      </c>
      <c r="AC2374" s="1">
        <v>3</v>
      </c>
      <c r="AI2374" s="7">
        <f t="shared" si="1284"/>
        <v>0</v>
      </c>
      <c r="AJ2374" s="7">
        <f t="shared" si="1285"/>
        <v>0</v>
      </c>
      <c r="AK2374" s="7">
        <f t="shared" si="1286"/>
        <v>4</v>
      </c>
      <c r="AL2374" s="7">
        <f t="shared" si="1287"/>
        <v>0</v>
      </c>
      <c r="AM2374" s="2">
        <f t="shared" si="1288"/>
        <v>0</v>
      </c>
      <c r="AN2374" s="2">
        <f t="shared" si="1289"/>
        <v>0</v>
      </c>
      <c r="AO2374" s="2">
        <f t="shared" si="1290"/>
        <v>3.2467532467532464E-2</v>
      </c>
      <c r="AP2374" s="2">
        <f t="shared" si="1291"/>
        <v>0</v>
      </c>
      <c r="AR2374" t="str">
        <f t="shared" si="1275"/>
        <v>Terrell</v>
      </c>
      <c r="AS2374" t="s">
        <v>2</v>
      </c>
      <c r="AT2374" s="182">
        <v>23</v>
      </c>
      <c r="AV2374" s="98">
        <v>48</v>
      </c>
      <c r="AW2374" s="100">
        <v>443</v>
      </c>
      <c r="AX2374" s="106">
        <f t="shared" si="1292"/>
        <v>48443</v>
      </c>
      <c r="AZ2374" s="7" t="s">
        <v>2975</v>
      </c>
      <c r="BA2374" t="s">
        <v>3208</v>
      </c>
      <c r="CD2374">
        <v>2</v>
      </c>
    </row>
    <row r="2375" spans="1:82" hidden="1" outlineLevel="1">
      <c r="A2375" t="s">
        <v>269</v>
      </c>
      <c r="B2375" t="s">
        <v>2</v>
      </c>
      <c r="C2375" s="1">
        <f t="shared" si="1276"/>
        <v>239</v>
      </c>
      <c r="D2375" s="7">
        <f>IF(P2375&gt;0,RANK(P2375,(P2375:R2375,S2375:AG2375)),0)</f>
        <v>1</v>
      </c>
      <c r="E2375" s="7">
        <f>IF(Q2375&gt;0,RANK(Q2375,(P2375:R2375,S2375:AG2375)),0)</f>
        <v>0</v>
      </c>
      <c r="F2375" s="7">
        <f>IF(R2375&gt;0,RANK(R2375,(P2375:R2375,S2375:AG2375)),0)</f>
        <v>2</v>
      </c>
      <c r="G2375" s="7">
        <f>IF(S2375&gt;0,RANK(S2375,(P2375:R2375,S2375:AG2375)),0)</f>
        <v>3</v>
      </c>
      <c r="H2375" s="49">
        <f t="shared" si="1277"/>
        <v>58</v>
      </c>
      <c r="I2375" s="178">
        <f t="shared" si="1274"/>
        <v>0.24267782426778242</v>
      </c>
      <c r="J2375" s="2"/>
      <c r="K2375" s="2">
        <f t="shared" si="1278"/>
        <v>0.58995815899581594</v>
      </c>
      <c r="L2375" s="2">
        <f t="shared" si="1279"/>
        <v>0</v>
      </c>
      <c r="M2375" s="2">
        <f t="shared" si="1280"/>
        <v>0.34728033472803349</v>
      </c>
      <c r="N2375" s="2">
        <f t="shared" si="1281"/>
        <v>2.5104602510460251E-2</v>
      </c>
      <c r="O2375" s="2">
        <f t="shared" si="1282"/>
        <v>3.7656903765690322E-2</v>
      </c>
      <c r="P2375" s="1">
        <v>141</v>
      </c>
      <c r="R2375" s="1">
        <v>83</v>
      </c>
      <c r="S2375" s="1">
        <v>6</v>
      </c>
      <c r="V2375" s="1">
        <v>0</v>
      </c>
      <c r="Z2375" s="1">
        <f t="shared" si="1283"/>
        <v>1</v>
      </c>
      <c r="AA2375" s="1">
        <v>3</v>
      </c>
      <c r="AB2375" s="1">
        <v>0</v>
      </c>
      <c r="AC2375" s="1">
        <v>5</v>
      </c>
      <c r="AI2375" s="7">
        <f t="shared" si="1284"/>
        <v>0</v>
      </c>
      <c r="AJ2375" s="7">
        <f t="shared" si="1285"/>
        <v>0</v>
      </c>
      <c r="AK2375" s="7">
        <f t="shared" si="1286"/>
        <v>0</v>
      </c>
      <c r="AL2375" s="7">
        <f t="shared" si="1287"/>
        <v>0</v>
      </c>
      <c r="AM2375" s="2">
        <f t="shared" si="1288"/>
        <v>0</v>
      </c>
      <c r="AN2375" s="2">
        <f t="shared" si="1289"/>
        <v>0</v>
      </c>
      <c r="AO2375" s="2">
        <f t="shared" si="1290"/>
        <v>0</v>
      </c>
      <c r="AP2375" s="2">
        <f t="shared" si="1291"/>
        <v>0</v>
      </c>
      <c r="AR2375" t="str">
        <f t="shared" si="1275"/>
        <v>Terry</v>
      </c>
      <c r="AS2375" t="s">
        <v>2</v>
      </c>
      <c r="AT2375" s="182">
        <v>19</v>
      </c>
      <c r="AV2375" s="98">
        <v>48</v>
      </c>
      <c r="AW2375" s="100">
        <v>445</v>
      </c>
      <c r="AX2375" s="106">
        <f t="shared" si="1292"/>
        <v>48445</v>
      </c>
      <c r="AZ2375" s="7" t="s">
        <v>2975</v>
      </c>
      <c r="BA2375" t="s">
        <v>3208</v>
      </c>
      <c r="CD2375">
        <v>1</v>
      </c>
    </row>
    <row r="2376" spans="1:82" hidden="1" outlineLevel="1">
      <c r="A2376" t="s">
        <v>852</v>
      </c>
      <c r="B2376" t="s">
        <v>2</v>
      </c>
      <c r="C2376" s="1">
        <f t="shared" si="1276"/>
        <v>42</v>
      </c>
      <c r="D2376" s="7">
        <f>IF(P2376&gt;0,RANK(P2376,(P2376:R2376,S2376:AG2376)),0)</f>
        <v>1</v>
      </c>
      <c r="E2376" s="7">
        <f>IF(Q2376&gt;0,RANK(Q2376,(P2376:R2376,S2376:AG2376)),0)</f>
        <v>0</v>
      </c>
      <c r="F2376" s="7">
        <f>IF(R2376&gt;0,RANK(R2376,(P2376:R2376,S2376:AG2376)),0)</f>
        <v>2</v>
      </c>
      <c r="G2376" s="7">
        <f>IF(S2376&gt;0,RANK(S2376,(P2376:R2376,S2376:AG2376)),0)</f>
        <v>0</v>
      </c>
      <c r="H2376" s="49">
        <f t="shared" si="1277"/>
        <v>10</v>
      </c>
      <c r="I2376" s="178">
        <f t="shared" si="1274"/>
        <v>0.23809523809523808</v>
      </c>
      <c r="J2376" s="2"/>
      <c r="K2376" s="2">
        <f t="shared" si="1278"/>
        <v>0.61904761904761907</v>
      </c>
      <c r="L2376" s="2">
        <f t="shared" si="1279"/>
        <v>0</v>
      </c>
      <c r="M2376" s="2">
        <f t="shared" si="1280"/>
        <v>0.38095238095238093</v>
      </c>
      <c r="N2376" s="2">
        <f t="shared" si="1281"/>
        <v>0</v>
      </c>
      <c r="O2376" s="2">
        <f t="shared" si="1282"/>
        <v>0</v>
      </c>
      <c r="P2376" s="1">
        <v>26</v>
      </c>
      <c r="R2376" s="1">
        <v>16</v>
      </c>
      <c r="S2376" s="1">
        <v>0</v>
      </c>
      <c r="V2376" s="1">
        <v>0</v>
      </c>
      <c r="Z2376" s="1">
        <f t="shared" si="1283"/>
        <v>0</v>
      </c>
      <c r="AA2376" s="1">
        <v>0</v>
      </c>
      <c r="AB2376" s="1">
        <v>0</v>
      </c>
      <c r="AC2376" s="1">
        <v>0</v>
      </c>
      <c r="AI2376" s="7">
        <f t="shared" si="1284"/>
        <v>0</v>
      </c>
      <c r="AJ2376" s="7">
        <f t="shared" si="1285"/>
        <v>0</v>
      </c>
      <c r="AK2376" s="7">
        <f t="shared" si="1286"/>
        <v>0</v>
      </c>
      <c r="AL2376" s="7">
        <f t="shared" si="1287"/>
        <v>0</v>
      </c>
      <c r="AM2376" s="2">
        <f t="shared" si="1288"/>
        <v>0</v>
      </c>
      <c r="AN2376" s="2">
        <f t="shared" si="1289"/>
        <v>0</v>
      </c>
      <c r="AO2376" s="2">
        <f t="shared" si="1290"/>
        <v>0</v>
      </c>
      <c r="AP2376" s="2">
        <f t="shared" si="1291"/>
        <v>0</v>
      </c>
      <c r="AR2376" t="str">
        <f t="shared" si="1275"/>
        <v>Throckmorton</v>
      </c>
      <c r="AS2376" t="s">
        <v>2</v>
      </c>
      <c r="AT2376" s="182">
        <v>19</v>
      </c>
      <c r="AV2376" s="98">
        <v>48</v>
      </c>
      <c r="AW2376" s="100">
        <v>447</v>
      </c>
      <c r="AX2376" s="106">
        <f t="shared" si="1292"/>
        <v>48447</v>
      </c>
      <c r="AZ2376" s="7" t="s">
        <v>2975</v>
      </c>
      <c r="BA2376" t="s">
        <v>3208</v>
      </c>
      <c r="CD2376">
        <v>0</v>
      </c>
    </row>
    <row r="2377" spans="1:82" hidden="1" outlineLevel="1">
      <c r="A2377" t="s">
        <v>372</v>
      </c>
      <c r="B2377" t="s">
        <v>2</v>
      </c>
      <c r="C2377" s="1">
        <f t="shared" si="1276"/>
        <v>774</v>
      </c>
      <c r="D2377" s="7">
        <f>IF(P2377&gt;0,RANK(P2377,(P2377:R2377,S2377:AG2377)),0)</f>
        <v>1</v>
      </c>
      <c r="E2377" s="7">
        <f>IF(Q2377&gt;0,RANK(Q2377,(P2377:R2377,S2377:AG2377)),0)</f>
        <v>0</v>
      </c>
      <c r="F2377" s="7">
        <f>IF(R2377&gt;0,RANK(R2377,(P2377:R2377,S2377:AG2377)),0)</f>
        <v>2</v>
      </c>
      <c r="G2377" s="7">
        <f>IF(S2377&gt;0,RANK(S2377,(P2377:R2377,S2377:AG2377)),0)</f>
        <v>4</v>
      </c>
      <c r="H2377" s="49">
        <f t="shared" si="1277"/>
        <v>355</v>
      </c>
      <c r="I2377" s="178">
        <f t="shared" si="1274"/>
        <v>0.45865633074935402</v>
      </c>
      <c r="J2377" s="2"/>
      <c r="K2377" s="2">
        <f t="shared" si="1278"/>
        <v>0.71317829457364346</v>
      </c>
      <c r="L2377" s="2">
        <f t="shared" si="1279"/>
        <v>0</v>
      </c>
      <c r="M2377" s="2">
        <f t="shared" si="1280"/>
        <v>0.25452196382428943</v>
      </c>
      <c r="N2377" s="2">
        <f t="shared" si="1281"/>
        <v>7.7519379844961239E-3</v>
      </c>
      <c r="O2377" s="2">
        <f t="shared" si="1282"/>
        <v>2.4547803617570987E-2</v>
      </c>
      <c r="P2377" s="1">
        <v>552</v>
      </c>
      <c r="R2377" s="1">
        <v>197</v>
      </c>
      <c r="S2377" s="1">
        <v>6</v>
      </c>
      <c r="V2377" s="1">
        <v>8</v>
      </c>
      <c r="Z2377" s="1">
        <f t="shared" si="1283"/>
        <v>2</v>
      </c>
      <c r="AA2377" s="1">
        <v>2</v>
      </c>
      <c r="AB2377" s="1">
        <v>3</v>
      </c>
      <c r="AC2377" s="1">
        <v>4</v>
      </c>
      <c r="AI2377" s="7">
        <f t="shared" si="1284"/>
        <v>0</v>
      </c>
      <c r="AJ2377" s="7">
        <f t="shared" si="1285"/>
        <v>0</v>
      </c>
      <c r="AK2377" s="7">
        <f t="shared" si="1286"/>
        <v>3</v>
      </c>
      <c r="AL2377" s="7">
        <f t="shared" si="1287"/>
        <v>0</v>
      </c>
      <c r="AM2377" s="2">
        <f t="shared" si="1288"/>
        <v>0</v>
      </c>
      <c r="AN2377" s="2">
        <f t="shared" si="1289"/>
        <v>0</v>
      </c>
      <c r="AO2377" s="2">
        <f t="shared" si="1290"/>
        <v>1.0335917312661499E-2</v>
      </c>
      <c r="AP2377" s="2">
        <f t="shared" si="1291"/>
        <v>0</v>
      </c>
      <c r="AR2377" t="str">
        <f t="shared" si="1275"/>
        <v>Titus</v>
      </c>
      <c r="AS2377" t="s">
        <v>2</v>
      </c>
      <c r="AT2377" s="182">
        <v>4</v>
      </c>
      <c r="AV2377" s="98">
        <v>48</v>
      </c>
      <c r="AW2377" s="100">
        <v>449</v>
      </c>
      <c r="AX2377" s="106">
        <f t="shared" si="1292"/>
        <v>48449</v>
      </c>
      <c r="AZ2377" s="7" t="s">
        <v>2975</v>
      </c>
      <c r="BA2377" t="s">
        <v>3208</v>
      </c>
      <c r="CD2377">
        <v>2</v>
      </c>
    </row>
    <row r="2378" spans="1:82" hidden="1" outlineLevel="1">
      <c r="A2378" t="s">
        <v>514</v>
      </c>
      <c r="B2378" t="s">
        <v>2</v>
      </c>
      <c r="C2378" s="1">
        <f t="shared" si="1276"/>
        <v>2962</v>
      </c>
      <c r="D2378" s="7">
        <f>IF(P2378&gt;0,RANK(P2378,(P2378:R2378,S2378:AG2378)),0)</f>
        <v>1</v>
      </c>
      <c r="E2378" s="7">
        <f>IF(Q2378&gt;0,RANK(Q2378,(P2378:R2378,S2378:AG2378)),0)</f>
        <v>0</v>
      </c>
      <c r="F2378" s="7">
        <f>IF(R2378&gt;0,RANK(R2378,(P2378:R2378,S2378:AG2378)),0)</f>
        <v>2</v>
      </c>
      <c r="G2378" s="7">
        <f>IF(S2378&gt;0,RANK(S2378,(P2378:R2378,S2378:AG2378)),0)</f>
        <v>4</v>
      </c>
      <c r="H2378" s="49">
        <f t="shared" si="1277"/>
        <v>418</v>
      </c>
      <c r="I2378" s="178">
        <f t="shared" si="1274"/>
        <v>0.14112086428089129</v>
      </c>
      <c r="J2378" s="2"/>
      <c r="K2378" s="2">
        <f t="shared" si="1278"/>
        <v>0.55941931127616473</v>
      </c>
      <c r="L2378" s="2">
        <f t="shared" si="1279"/>
        <v>0</v>
      </c>
      <c r="M2378" s="2">
        <f t="shared" si="1280"/>
        <v>0.41829844699527347</v>
      </c>
      <c r="N2378" s="2">
        <f t="shared" si="1281"/>
        <v>5.4017555705604325E-3</v>
      </c>
      <c r="O2378" s="2">
        <f t="shared" si="1282"/>
        <v>1.6880486158001369E-2</v>
      </c>
      <c r="P2378" s="1">
        <v>1657</v>
      </c>
      <c r="R2378" s="1">
        <v>1239</v>
      </c>
      <c r="S2378" s="1">
        <v>16</v>
      </c>
      <c r="V2378" s="1">
        <v>10</v>
      </c>
      <c r="Z2378" s="1">
        <f t="shared" si="1283"/>
        <v>3</v>
      </c>
      <c r="AA2378" s="1">
        <v>6</v>
      </c>
      <c r="AB2378" s="1">
        <v>4</v>
      </c>
      <c r="AC2378" s="1">
        <v>27</v>
      </c>
      <c r="AI2378" s="7">
        <f t="shared" si="1284"/>
        <v>0</v>
      </c>
      <c r="AJ2378" s="7">
        <f t="shared" si="1285"/>
        <v>0</v>
      </c>
      <c r="AK2378" s="7">
        <f t="shared" si="1286"/>
        <v>4</v>
      </c>
      <c r="AL2378" s="7">
        <f t="shared" si="1287"/>
        <v>0</v>
      </c>
      <c r="AM2378" s="2">
        <f t="shared" si="1288"/>
        <v>0</v>
      </c>
      <c r="AN2378" s="2">
        <f t="shared" si="1289"/>
        <v>0</v>
      </c>
      <c r="AO2378" s="2">
        <f t="shared" si="1290"/>
        <v>3.37609723160027E-3</v>
      </c>
      <c r="AP2378" s="2">
        <f t="shared" si="1291"/>
        <v>0</v>
      </c>
      <c r="AR2378" t="str">
        <f t="shared" si="1275"/>
        <v>Tom Green</v>
      </c>
      <c r="AS2378" t="s">
        <v>2</v>
      </c>
      <c r="AT2378" s="182">
        <v>11</v>
      </c>
      <c r="AV2378" s="98">
        <v>48</v>
      </c>
      <c r="AW2378" s="100">
        <v>451</v>
      </c>
      <c r="AX2378" s="106">
        <f t="shared" si="1292"/>
        <v>48451</v>
      </c>
      <c r="AZ2378" s="7" t="s">
        <v>2975</v>
      </c>
      <c r="BA2378" t="s">
        <v>3208</v>
      </c>
      <c r="CD2378">
        <v>3</v>
      </c>
    </row>
    <row r="2379" spans="1:82" hidden="1" outlineLevel="1">
      <c r="A2379" t="s">
        <v>1678</v>
      </c>
      <c r="B2379" t="s">
        <v>2</v>
      </c>
      <c r="C2379" s="1">
        <f t="shared" si="1276"/>
        <v>144144</v>
      </c>
      <c r="D2379" s="7">
        <f>IF(P2379&gt;0,RANK(P2379,(P2379:R2379,S2379:AG2379)),0)</f>
        <v>2</v>
      </c>
      <c r="E2379" s="7">
        <f>IF(Q2379&gt;0,RANK(Q2379,(P2379:R2379,S2379:AG2379)),0)</f>
        <v>0</v>
      </c>
      <c r="F2379" s="7">
        <f>IF(R2379&gt;0,RANK(R2379,(P2379:R2379,S2379:AG2379)),0)</f>
        <v>1</v>
      </c>
      <c r="G2379" s="7">
        <f>IF(S2379&gt;0,RANK(S2379,(P2379:R2379,S2379:AG2379)),0)</f>
        <v>3</v>
      </c>
      <c r="H2379" s="49">
        <f t="shared" si="1277"/>
        <v>4622</v>
      </c>
      <c r="I2379" s="178">
        <f t="shared" si="1274"/>
        <v>3.2065157065157064E-2</v>
      </c>
      <c r="J2379" s="2"/>
      <c r="K2379" s="2">
        <f t="shared" si="1278"/>
        <v>0.48178210678210676</v>
      </c>
      <c r="L2379" s="2">
        <f t="shared" si="1279"/>
        <v>0</v>
      </c>
      <c r="M2379" s="2">
        <f t="shared" si="1280"/>
        <v>0.51384726384726387</v>
      </c>
      <c r="N2379" s="2">
        <f t="shared" si="1281"/>
        <v>1.7413142413142413E-3</v>
      </c>
      <c r="O2379" s="2">
        <f t="shared" si="1282"/>
        <v>2.6293151293151342E-3</v>
      </c>
      <c r="P2379" s="1">
        <v>69446</v>
      </c>
      <c r="R2379" s="1">
        <v>74068</v>
      </c>
      <c r="S2379" s="1">
        <v>251</v>
      </c>
      <c r="V2379" s="1">
        <v>105</v>
      </c>
      <c r="Z2379" s="1">
        <f t="shared" si="1283"/>
        <v>40</v>
      </c>
      <c r="AA2379" s="1">
        <v>42</v>
      </c>
      <c r="AB2379" s="1">
        <v>54</v>
      </c>
      <c r="AC2379" s="1">
        <v>138</v>
      </c>
      <c r="AI2379" s="7">
        <f t="shared" si="1284"/>
        <v>0</v>
      </c>
      <c r="AJ2379" s="7">
        <f t="shared" si="1285"/>
        <v>0</v>
      </c>
      <c r="AK2379" s="7">
        <f t="shared" si="1286"/>
        <v>4</v>
      </c>
      <c r="AL2379" s="7">
        <f t="shared" si="1287"/>
        <v>0</v>
      </c>
      <c r="AM2379" s="2">
        <f t="shared" si="1288"/>
        <v>0</v>
      </c>
      <c r="AN2379" s="2">
        <f t="shared" si="1289"/>
        <v>0</v>
      </c>
      <c r="AO2379" s="2">
        <f t="shared" si="1290"/>
        <v>7.2843822843822849E-4</v>
      </c>
      <c r="AP2379" s="2">
        <f t="shared" si="1291"/>
        <v>0</v>
      </c>
      <c r="AR2379" t="str">
        <f t="shared" si="1275"/>
        <v>Travis</v>
      </c>
      <c r="AS2379" t="s">
        <v>2</v>
      </c>
      <c r="AT2379" s="182"/>
      <c r="AV2379" s="98">
        <v>48</v>
      </c>
      <c r="AW2379" s="100">
        <v>453</v>
      </c>
      <c r="AX2379" s="106">
        <f t="shared" si="1292"/>
        <v>48453</v>
      </c>
      <c r="AZ2379" s="7" t="s">
        <v>2975</v>
      </c>
      <c r="BA2379" t="s">
        <v>3208</v>
      </c>
      <c r="CD2379">
        <v>40</v>
      </c>
    </row>
    <row r="2380" spans="1:82" hidden="1" outlineLevel="1">
      <c r="A2380" t="s">
        <v>2709</v>
      </c>
      <c r="B2380" t="s">
        <v>2</v>
      </c>
      <c r="C2380" s="1">
        <f t="shared" si="1276"/>
        <v>464</v>
      </c>
      <c r="D2380" s="7">
        <f>IF(P2380&gt;0,RANK(P2380,(P2380:R2380,S2380:AG2380)),0)</f>
        <v>1</v>
      </c>
      <c r="E2380" s="7">
        <f>IF(Q2380&gt;0,RANK(Q2380,(P2380:R2380,S2380:AG2380)),0)</f>
        <v>0</v>
      </c>
      <c r="F2380" s="7">
        <f>IF(R2380&gt;0,RANK(R2380,(P2380:R2380,S2380:AG2380)),0)</f>
        <v>2</v>
      </c>
      <c r="G2380" s="7">
        <f>IF(S2380&gt;0,RANK(S2380,(P2380:R2380,S2380:AG2380)),0)</f>
        <v>3</v>
      </c>
      <c r="H2380" s="49">
        <f t="shared" si="1277"/>
        <v>216</v>
      </c>
      <c r="I2380" s="178">
        <f t="shared" si="1274"/>
        <v>0.46551724137931033</v>
      </c>
      <c r="J2380" s="2"/>
      <c r="K2380" s="2">
        <f t="shared" si="1278"/>
        <v>0.71767241379310343</v>
      </c>
      <c r="L2380" s="2">
        <f t="shared" si="1279"/>
        <v>0</v>
      </c>
      <c r="M2380" s="2">
        <f t="shared" si="1280"/>
        <v>0.25215517241379309</v>
      </c>
      <c r="N2380" s="2">
        <f t="shared" si="1281"/>
        <v>6.4655172413793103E-3</v>
      </c>
      <c r="O2380" s="2">
        <f t="shared" si="1282"/>
        <v>2.3706896551724171E-2</v>
      </c>
      <c r="P2380" s="1">
        <v>333</v>
      </c>
      <c r="R2380" s="1">
        <v>117</v>
      </c>
      <c r="S2380" s="1">
        <v>3</v>
      </c>
      <c r="V2380" s="1">
        <v>2</v>
      </c>
      <c r="Z2380" s="1">
        <f t="shared" si="1283"/>
        <v>3</v>
      </c>
      <c r="AA2380" s="1">
        <v>3</v>
      </c>
      <c r="AB2380" s="1">
        <v>0</v>
      </c>
      <c r="AC2380" s="1">
        <v>3</v>
      </c>
      <c r="AI2380" s="7">
        <f t="shared" si="1284"/>
        <v>0</v>
      </c>
      <c r="AJ2380" s="7">
        <f t="shared" si="1285"/>
        <v>0</v>
      </c>
      <c r="AK2380" s="7">
        <f t="shared" si="1286"/>
        <v>5</v>
      </c>
      <c r="AL2380" s="7">
        <f t="shared" si="1287"/>
        <v>0</v>
      </c>
      <c r="AM2380" s="2">
        <f t="shared" si="1288"/>
        <v>0</v>
      </c>
      <c r="AN2380" s="2">
        <f t="shared" si="1289"/>
        <v>0</v>
      </c>
      <c r="AO2380" s="2">
        <f t="shared" si="1290"/>
        <v>4.3103448275862068E-3</v>
      </c>
      <c r="AP2380" s="2">
        <f t="shared" si="1291"/>
        <v>0</v>
      </c>
      <c r="AR2380" t="str">
        <f t="shared" si="1275"/>
        <v>Trinity</v>
      </c>
      <c r="AS2380" t="s">
        <v>2</v>
      </c>
      <c r="AT2380" s="182">
        <v>8</v>
      </c>
      <c r="AV2380" s="98">
        <v>48</v>
      </c>
      <c r="AW2380" s="100">
        <v>455</v>
      </c>
      <c r="AX2380" s="106">
        <f t="shared" si="1292"/>
        <v>48455</v>
      </c>
      <c r="AZ2380" s="7" t="s">
        <v>2975</v>
      </c>
      <c r="BA2380" t="s">
        <v>3208</v>
      </c>
      <c r="CD2380">
        <v>3</v>
      </c>
    </row>
    <row r="2381" spans="1:82" hidden="1" outlineLevel="1">
      <c r="A2381" t="s">
        <v>230</v>
      </c>
      <c r="B2381" t="s">
        <v>2</v>
      </c>
      <c r="C2381" s="1">
        <f t="shared" si="1276"/>
        <v>610</v>
      </c>
      <c r="D2381" s="7">
        <f>IF(P2381&gt;0,RANK(P2381,(P2381:R2381,S2381:AG2381)),0)</f>
        <v>1</v>
      </c>
      <c r="E2381" s="7">
        <f>IF(Q2381&gt;0,RANK(Q2381,(P2381:R2381,S2381:AG2381)),0)</f>
        <v>0</v>
      </c>
      <c r="F2381" s="7">
        <f>IF(R2381&gt;0,RANK(R2381,(P2381:R2381,S2381:AG2381)),0)</f>
        <v>2</v>
      </c>
      <c r="G2381" s="7">
        <f>IF(S2381&gt;0,RANK(S2381,(P2381:R2381,S2381:AG2381)),0)</f>
        <v>3</v>
      </c>
      <c r="H2381" s="49">
        <f t="shared" si="1277"/>
        <v>314</v>
      </c>
      <c r="I2381" s="178">
        <f t="shared" si="1274"/>
        <v>0.51475409836065578</v>
      </c>
      <c r="J2381" s="2"/>
      <c r="K2381" s="2">
        <f t="shared" si="1278"/>
        <v>0.74262295081967211</v>
      </c>
      <c r="L2381" s="2">
        <f t="shared" si="1279"/>
        <v>0</v>
      </c>
      <c r="M2381" s="2">
        <f t="shared" si="1280"/>
        <v>0.22786885245901639</v>
      </c>
      <c r="N2381" s="2">
        <f t="shared" si="1281"/>
        <v>1.1475409836065573E-2</v>
      </c>
      <c r="O2381" s="2">
        <f t="shared" si="1282"/>
        <v>1.8032786885245924E-2</v>
      </c>
      <c r="P2381" s="1">
        <v>453</v>
      </c>
      <c r="R2381" s="1">
        <v>139</v>
      </c>
      <c r="S2381" s="1">
        <v>7</v>
      </c>
      <c r="V2381" s="1">
        <v>7</v>
      </c>
      <c r="Z2381" s="1">
        <f t="shared" si="1283"/>
        <v>0</v>
      </c>
      <c r="AA2381" s="1">
        <v>3</v>
      </c>
      <c r="AB2381" s="1">
        <v>1</v>
      </c>
      <c r="AC2381" s="1">
        <v>0</v>
      </c>
      <c r="AI2381" s="7">
        <f t="shared" si="1284"/>
        <v>0</v>
      </c>
      <c r="AJ2381" s="7">
        <f t="shared" si="1285"/>
        <v>0</v>
      </c>
      <c r="AK2381" s="7">
        <f t="shared" si="1286"/>
        <v>3</v>
      </c>
      <c r="AL2381" s="7">
        <f t="shared" si="1287"/>
        <v>0</v>
      </c>
      <c r="AM2381" s="2">
        <f t="shared" si="1288"/>
        <v>0</v>
      </c>
      <c r="AN2381" s="2">
        <f t="shared" si="1289"/>
        <v>0</v>
      </c>
      <c r="AO2381" s="2">
        <f t="shared" si="1290"/>
        <v>1.1475409836065573E-2</v>
      </c>
      <c r="AP2381" s="2">
        <f t="shared" si="1291"/>
        <v>0</v>
      </c>
      <c r="AR2381" t="str">
        <f t="shared" si="1275"/>
        <v>Tyler</v>
      </c>
      <c r="AS2381" t="s">
        <v>2</v>
      </c>
      <c r="AT2381" s="182">
        <v>36</v>
      </c>
      <c r="AV2381" s="98">
        <v>48</v>
      </c>
      <c r="AW2381" s="100">
        <v>457</v>
      </c>
      <c r="AX2381" s="106">
        <f t="shared" si="1292"/>
        <v>48457</v>
      </c>
      <c r="AZ2381" s="7" t="s">
        <v>2975</v>
      </c>
      <c r="BA2381" t="s">
        <v>3208</v>
      </c>
      <c r="CD2381">
        <v>0</v>
      </c>
    </row>
    <row r="2382" spans="1:82" hidden="1" outlineLevel="1">
      <c r="A2382" t="s">
        <v>2579</v>
      </c>
      <c r="B2382" t="s">
        <v>2</v>
      </c>
      <c r="C2382" s="1">
        <f t="shared" si="1276"/>
        <v>1011</v>
      </c>
      <c r="D2382" s="7">
        <f>IF(P2382&gt;0,RANK(P2382,(P2382:R2382,S2382:AG2382)),0)</f>
        <v>1</v>
      </c>
      <c r="E2382" s="7">
        <f>IF(Q2382&gt;0,RANK(Q2382,(P2382:R2382,S2382:AG2382)),0)</f>
        <v>0</v>
      </c>
      <c r="F2382" s="7">
        <f>IF(R2382&gt;0,RANK(R2382,(P2382:R2382,S2382:AG2382)),0)</f>
        <v>2</v>
      </c>
      <c r="G2382" s="7">
        <f>IF(S2382&gt;0,RANK(S2382,(P2382:R2382,S2382:AG2382)),0)</f>
        <v>4</v>
      </c>
      <c r="H2382" s="49">
        <f t="shared" si="1277"/>
        <v>456</v>
      </c>
      <c r="I2382" s="178">
        <f t="shared" si="1274"/>
        <v>0.45103857566765576</v>
      </c>
      <c r="J2382" s="2"/>
      <c r="K2382" s="2">
        <f t="shared" si="1278"/>
        <v>0.71711177052423347</v>
      </c>
      <c r="L2382" s="2">
        <f t="shared" si="1279"/>
        <v>0</v>
      </c>
      <c r="M2382" s="2">
        <f t="shared" si="1280"/>
        <v>0.26607319485657766</v>
      </c>
      <c r="N2382" s="2">
        <f t="shared" si="1281"/>
        <v>3.956478733926805E-3</v>
      </c>
      <c r="O2382" s="2">
        <f t="shared" si="1282"/>
        <v>1.2858555885262069E-2</v>
      </c>
      <c r="P2382" s="1">
        <v>725</v>
      </c>
      <c r="R2382" s="1">
        <v>269</v>
      </c>
      <c r="S2382" s="1">
        <v>4</v>
      </c>
      <c r="V2382" s="1">
        <v>7</v>
      </c>
      <c r="Z2382" s="1">
        <f t="shared" si="1283"/>
        <v>1</v>
      </c>
      <c r="AA2382" s="1">
        <v>4</v>
      </c>
      <c r="AB2382" s="1">
        <v>1</v>
      </c>
      <c r="AC2382" s="1">
        <v>0</v>
      </c>
      <c r="AI2382" s="7">
        <f t="shared" si="1284"/>
        <v>0</v>
      </c>
      <c r="AJ2382" s="7">
        <f t="shared" si="1285"/>
        <v>0</v>
      </c>
      <c r="AK2382" s="7">
        <f t="shared" si="1286"/>
        <v>3</v>
      </c>
      <c r="AL2382" s="7">
        <f t="shared" si="1287"/>
        <v>0</v>
      </c>
      <c r="AM2382" s="2">
        <f t="shared" si="1288"/>
        <v>0</v>
      </c>
      <c r="AN2382" s="2">
        <f t="shared" si="1289"/>
        <v>0</v>
      </c>
      <c r="AO2382" s="2">
        <f t="shared" si="1290"/>
        <v>6.923837784371909E-3</v>
      </c>
      <c r="AP2382" s="2">
        <f t="shared" si="1291"/>
        <v>0</v>
      </c>
      <c r="AR2382" t="str">
        <f t="shared" si="1275"/>
        <v>Upshur</v>
      </c>
      <c r="AS2382" t="s">
        <v>2</v>
      </c>
      <c r="AT2382" s="182"/>
      <c r="AV2382" s="98">
        <v>48</v>
      </c>
      <c r="AW2382" s="100">
        <v>459</v>
      </c>
      <c r="AX2382" s="106">
        <f t="shared" si="1292"/>
        <v>48459</v>
      </c>
      <c r="AZ2382" s="7" t="s">
        <v>2975</v>
      </c>
      <c r="BA2382" t="s">
        <v>3208</v>
      </c>
      <c r="CD2382">
        <v>1</v>
      </c>
    </row>
    <row r="2383" spans="1:82" hidden="1" outlineLevel="1">
      <c r="A2383" t="s">
        <v>283</v>
      </c>
      <c r="B2383" t="s">
        <v>2</v>
      </c>
      <c r="C2383" s="1">
        <f t="shared" si="1276"/>
        <v>163</v>
      </c>
      <c r="D2383" s="7">
        <f>IF(P2383&gt;0,RANK(P2383,(P2383:R2383,S2383:AG2383)),0)</f>
        <v>1</v>
      </c>
      <c r="E2383" s="7">
        <f>IF(Q2383&gt;0,RANK(Q2383,(P2383:R2383,S2383:AG2383)),0)</f>
        <v>0</v>
      </c>
      <c r="F2383" s="7">
        <f>IF(R2383&gt;0,RANK(R2383,(P2383:R2383,S2383:AG2383)),0)</f>
        <v>2</v>
      </c>
      <c r="G2383" s="7">
        <f>IF(S2383&gt;0,RANK(S2383,(P2383:R2383,S2383:AG2383)),0)</f>
        <v>5</v>
      </c>
      <c r="H2383" s="49">
        <f t="shared" si="1277"/>
        <v>46</v>
      </c>
      <c r="I2383" s="178">
        <f t="shared" si="1274"/>
        <v>0.2822085889570552</v>
      </c>
      <c r="J2383" s="2"/>
      <c r="K2383" s="2">
        <f t="shared" si="1278"/>
        <v>0.55828220858895705</v>
      </c>
      <c r="L2383" s="2">
        <f t="shared" si="1279"/>
        <v>0</v>
      </c>
      <c r="M2383" s="2">
        <f t="shared" si="1280"/>
        <v>0.27607361963190186</v>
      </c>
      <c r="N2383" s="2">
        <f t="shared" si="1281"/>
        <v>3.0674846625766871E-2</v>
      </c>
      <c r="O2383" s="2">
        <f t="shared" si="1282"/>
        <v>0.13496932515337423</v>
      </c>
      <c r="P2383" s="1">
        <v>91</v>
      </c>
      <c r="R2383" s="1">
        <v>45</v>
      </c>
      <c r="S2383" s="1">
        <v>5</v>
      </c>
      <c r="V2383" s="1">
        <v>7</v>
      </c>
      <c r="Z2383" s="1">
        <f t="shared" si="1283"/>
        <v>0</v>
      </c>
      <c r="AA2383" s="1">
        <v>3</v>
      </c>
      <c r="AB2383" s="1">
        <v>2</v>
      </c>
      <c r="AC2383" s="1">
        <v>10</v>
      </c>
      <c r="AI2383" s="7">
        <f t="shared" si="1284"/>
        <v>0</v>
      </c>
      <c r="AJ2383" s="7">
        <f t="shared" si="1285"/>
        <v>0</v>
      </c>
      <c r="AK2383" s="7">
        <f t="shared" si="1286"/>
        <v>3</v>
      </c>
      <c r="AL2383" s="7">
        <f t="shared" si="1287"/>
        <v>0</v>
      </c>
      <c r="AM2383" s="2">
        <f t="shared" si="1288"/>
        <v>0</v>
      </c>
      <c r="AN2383" s="2">
        <f t="shared" si="1289"/>
        <v>0</v>
      </c>
      <c r="AO2383" s="2">
        <f t="shared" si="1290"/>
        <v>4.2944785276073622E-2</v>
      </c>
      <c r="AP2383" s="2">
        <f t="shared" si="1291"/>
        <v>0</v>
      </c>
      <c r="AR2383" t="str">
        <f t="shared" si="1275"/>
        <v>Upton</v>
      </c>
      <c r="AS2383" t="s">
        <v>2</v>
      </c>
      <c r="AT2383" s="182">
        <v>23</v>
      </c>
      <c r="AV2383" s="98">
        <v>48</v>
      </c>
      <c r="AW2383" s="100">
        <v>461</v>
      </c>
      <c r="AX2383" s="106">
        <f t="shared" si="1292"/>
        <v>48461</v>
      </c>
      <c r="AZ2383" s="7" t="s">
        <v>2975</v>
      </c>
      <c r="BA2383" t="s">
        <v>3208</v>
      </c>
      <c r="CD2383">
        <v>0</v>
      </c>
    </row>
    <row r="2384" spans="1:82" hidden="1" outlineLevel="1">
      <c r="A2384" t="s">
        <v>2504</v>
      </c>
      <c r="B2384" t="s">
        <v>2</v>
      </c>
      <c r="C2384" s="1">
        <f t="shared" si="1276"/>
        <v>2753</v>
      </c>
      <c r="D2384" s="7">
        <f>IF(P2384&gt;0,RANK(P2384,(P2384:R2384,S2384:AG2384)),0)</f>
        <v>1</v>
      </c>
      <c r="E2384" s="7">
        <f>IF(Q2384&gt;0,RANK(Q2384,(P2384:R2384,S2384:AG2384)),0)</f>
        <v>0</v>
      </c>
      <c r="F2384" s="7">
        <f>IF(R2384&gt;0,RANK(R2384,(P2384:R2384,S2384:AG2384)),0)</f>
        <v>2</v>
      </c>
      <c r="G2384" s="7">
        <f>IF(S2384&gt;0,RANK(S2384,(P2384:R2384,S2384:AG2384)),0)</f>
        <v>4</v>
      </c>
      <c r="H2384" s="49">
        <f t="shared" si="1277"/>
        <v>982</v>
      </c>
      <c r="I2384" s="178">
        <f t="shared" si="1274"/>
        <v>0.35670177987649837</v>
      </c>
      <c r="J2384" s="2"/>
      <c r="K2384" s="2">
        <f t="shared" si="1278"/>
        <v>0.63349073737740647</v>
      </c>
      <c r="L2384" s="2">
        <f t="shared" si="1279"/>
        <v>0</v>
      </c>
      <c r="M2384" s="2">
        <f t="shared" si="1280"/>
        <v>0.27678895750090809</v>
      </c>
      <c r="N2384" s="2">
        <f t="shared" si="1281"/>
        <v>1.634580457682528E-2</v>
      </c>
      <c r="O2384" s="2">
        <f t="shared" si="1282"/>
        <v>7.3374500544860166E-2</v>
      </c>
      <c r="P2384" s="1">
        <v>1744</v>
      </c>
      <c r="R2384" s="1">
        <v>762</v>
      </c>
      <c r="S2384" s="1">
        <v>45</v>
      </c>
      <c r="V2384" s="1">
        <v>39</v>
      </c>
      <c r="Z2384" s="1">
        <f t="shared" si="1283"/>
        <v>4</v>
      </c>
      <c r="AA2384" s="1">
        <v>21</v>
      </c>
      <c r="AB2384" s="1">
        <v>35</v>
      </c>
      <c r="AC2384" s="1">
        <v>103</v>
      </c>
      <c r="AI2384" s="7">
        <f t="shared" si="1284"/>
        <v>0</v>
      </c>
      <c r="AJ2384" s="7">
        <f t="shared" si="1285"/>
        <v>0</v>
      </c>
      <c r="AK2384" s="7">
        <f t="shared" si="1286"/>
        <v>4</v>
      </c>
      <c r="AL2384" s="7">
        <f t="shared" si="1287"/>
        <v>0</v>
      </c>
      <c r="AM2384" s="2">
        <f t="shared" si="1288"/>
        <v>0</v>
      </c>
      <c r="AN2384" s="2">
        <f t="shared" si="1289"/>
        <v>0</v>
      </c>
      <c r="AO2384" s="2">
        <f t="shared" si="1290"/>
        <v>1.4166363966581911E-2</v>
      </c>
      <c r="AP2384" s="2">
        <f t="shared" si="1291"/>
        <v>0</v>
      </c>
      <c r="AR2384" t="str">
        <f t="shared" si="1275"/>
        <v>Uvalde</v>
      </c>
      <c r="AS2384" t="s">
        <v>2</v>
      </c>
      <c r="AT2384" s="182">
        <v>23</v>
      </c>
      <c r="AV2384" s="98">
        <v>48</v>
      </c>
      <c r="AW2384" s="100">
        <v>463</v>
      </c>
      <c r="AX2384" s="106">
        <f t="shared" si="1292"/>
        <v>48463</v>
      </c>
      <c r="AZ2384" s="7" t="s">
        <v>2975</v>
      </c>
      <c r="BA2384" t="s">
        <v>3208</v>
      </c>
      <c r="CD2384">
        <v>4</v>
      </c>
    </row>
    <row r="2385" spans="1:82" hidden="1" outlineLevel="1">
      <c r="A2385" t="s">
        <v>1314</v>
      </c>
      <c r="B2385" t="s">
        <v>2</v>
      </c>
      <c r="C2385" s="1">
        <f t="shared" si="1276"/>
        <v>2699</v>
      </c>
      <c r="D2385" s="7">
        <f>IF(P2385&gt;0,RANK(P2385,(P2385:R2385,S2385:AG2385)),0)</f>
        <v>1</v>
      </c>
      <c r="E2385" s="7">
        <f>IF(Q2385&gt;0,RANK(Q2385,(P2385:R2385,S2385:AG2385)),0)</f>
        <v>0</v>
      </c>
      <c r="F2385" s="7">
        <f>IF(R2385&gt;0,RANK(R2385,(P2385:R2385,S2385:AG2385)),0)</f>
        <v>2</v>
      </c>
      <c r="G2385" s="7">
        <f>IF(S2385&gt;0,RANK(S2385,(P2385:R2385,S2385:AG2385)),0)</f>
        <v>4</v>
      </c>
      <c r="H2385" s="49">
        <f t="shared" si="1277"/>
        <v>1011</v>
      </c>
      <c r="I2385" s="178">
        <f t="shared" si="1274"/>
        <v>0.37458317895516857</v>
      </c>
      <c r="J2385" s="2"/>
      <c r="K2385" s="2">
        <f t="shared" si="1278"/>
        <v>0.65802148944053351</v>
      </c>
      <c r="L2385" s="2">
        <f t="shared" si="1279"/>
        <v>0</v>
      </c>
      <c r="M2385" s="2">
        <f t="shared" si="1280"/>
        <v>0.28343831048536494</v>
      </c>
      <c r="N2385" s="2">
        <f t="shared" si="1281"/>
        <v>9.6331974805483507E-3</v>
      </c>
      <c r="O2385" s="2">
        <f t="shared" si="1282"/>
        <v>4.8907002593553198E-2</v>
      </c>
      <c r="P2385" s="1">
        <v>1776</v>
      </c>
      <c r="R2385" s="1">
        <v>765</v>
      </c>
      <c r="S2385" s="1">
        <v>26</v>
      </c>
      <c r="V2385" s="1">
        <v>19</v>
      </c>
      <c r="Z2385" s="1">
        <f t="shared" si="1283"/>
        <v>7</v>
      </c>
      <c r="AA2385" s="1">
        <v>17</v>
      </c>
      <c r="AB2385" s="1">
        <v>14</v>
      </c>
      <c r="AC2385" s="1">
        <v>75</v>
      </c>
      <c r="AI2385" s="7">
        <f t="shared" si="1284"/>
        <v>0</v>
      </c>
      <c r="AJ2385" s="7">
        <f t="shared" si="1285"/>
        <v>0</v>
      </c>
      <c r="AK2385" s="7">
        <f t="shared" si="1286"/>
        <v>4</v>
      </c>
      <c r="AL2385" s="7">
        <f t="shared" si="1287"/>
        <v>0</v>
      </c>
      <c r="AM2385" s="2">
        <f t="shared" si="1288"/>
        <v>0</v>
      </c>
      <c r="AN2385" s="2">
        <f t="shared" si="1289"/>
        <v>0</v>
      </c>
      <c r="AO2385" s="2">
        <f t="shared" si="1290"/>
        <v>7.0396443127084107E-3</v>
      </c>
      <c r="AP2385" s="2">
        <f t="shared" si="1291"/>
        <v>0</v>
      </c>
      <c r="AR2385" t="str">
        <f t="shared" si="1275"/>
        <v>Val Verde</v>
      </c>
      <c r="AS2385" t="s">
        <v>2</v>
      </c>
      <c r="AT2385" s="182">
        <v>23</v>
      </c>
      <c r="AV2385" s="98">
        <v>48</v>
      </c>
      <c r="AW2385" s="100">
        <v>465</v>
      </c>
      <c r="AX2385" s="106">
        <f t="shared" si="1292"/>
        <v>48465</v>
      </c>
      <c r="AZ2385" s="7" t="s">
        <v>2975</v>
      </c>
      <c r="BA2385" t="s">
        <v>3208</v>
      </c>
      <c r="CD2385">
        <v>7</v>
      </c>
    </row>
    <row r="2386" spans="1:82" hidden="1" outlineLevel="1">
      <c r="A2386" t="s">
        <v>548</v>
      </c>
      <c r="B2386" t="s">
        <v>2</v>
      </c>
      <c r="C2386" s="1">
        <f t="shared" si="1276"/>
        <v>1126</v>
      </c>
      <c r="D2386" s="7">
        <f>IF(P2386&gt;0,RANK(P2386,(P2386:R2386,S2386:AG2386)),0)</f>
        <v>1</v>
      </c>
      <c r="E2386" s="7">
        <f>IF(Q2386&gt;0,RANK(Q2386,(P2386:R2386,S2386:AG2386)),0)</f>
        <v>0</v>
      </c>
      <c r="F2386" s="7">
        <f>IF(R2386&gt;0,RANK(R2386,(P2386:R2386,S2386:AG2386)),0)</f>
        <v>2</v>
      </c>
      <c r="G2386" s="7">
        <f>IF(S2386&gt;0,RANK(S2386,(P2386:R2386,S2386:AG2386)),0)</f>
        <v>4</v>
      </c>
      <c r="H2386" s="49">
        <f t="shared" si="1277"/>
        <v>345</v>
      </c>
      <c r="I2386" s="178">
        <f t="shared" si="1274"/>
        <v>0.30639431616341029</v>
      </c>
      <c r="J2386" s="2"/>
      <c r="K2386" s="2">
        <f t="shared" si="1278"/>
        <v>0.64120781527531079</v>
      </c>
      <c r="L2386" s="2">
        <f t="shared" si="1279"/>
        <v>0</v>
      </c>
      <c r="M2386" s="2">
        <f t="shared" si="1280"/>
        <v>0.33481349911190056</v>
      </c>
      <c r="N2386" s="2">
        <f t="shared" si="1281"/>
        <v>7.104795737122558E-3</v>
      </c>
      <c r="O2386" s="2">
        <f t="shared" si="1282"/>
        <v>1.6873889875666095E-2</v>
      </c>
      <c r="P2386" s="1">
        <v>722</v>
      </c>
      <c r="R2386" s="1">
        <v>377</v>
      </c>
      <c r="S2386" s="1">
        <v>8</v>
      </c>
      <c r="V2386" s="1">
        <v>10</v>
      </c>
      <c r="Z2386" s="1">
        <f t="shared" si="1283"/>
        <v>3</v>
      </c>
      <c r="AA2386" s="1">
        <v>3</v>
      </c>
      <c r="AB2386" s="1">
        <v>2</v>
      </c>
      <c r="AC2386" s="1">
        <v>1</v>
      </c>
      <c r="AI2386" s="7">
        <f t="shared" si="1284"/>
        <v>0</v>
      </c>
      <c r="AJ2386" s="7">
        <f t="shared" si="1285"/>
        <v>0</v>
      </c>
      <c r="AK2386" s="7">
        <f t="shared" si="1286"/>
        <v>3</v>
      </c>
      <c r="AL2386" s="7">
        <f t="shared" si="1287"/>
        <v>0</v>
      </c>
      <c r="AM2386" s="2">
        <f t="shared" si="1288"/>
        <v>0</v>
      </c>
      <c r="AN2386" s="2">
        <f t="shared" si="1289"/>
        <v>0</v>
      </c>
      <c r="AO2386" s="2">
        <f t="shared" si="1290"/>
        <v>8.8809946714031966E-3</v>
      </c>
      <c r="AP2386" s="2">
        <f t="shared" si="1291"/>
        <v>0</v>
      </c>
      <c r="AR2386" t="str">
        <f t="shared" si="1275"/>
        <v>Van Zandt</v>
      </c>
      <c r="AS2386" t="s">
        <v>2</v>
      </c>
      <c r="AT2386" s="182">
        <v>5</v>
      </c>
      <c r="AV2386" s="98">
        <v>48</v>
      </c>
      <c r="AW2386" s="100">
        <v>467</v>
      </c>
      <c r="AX2386" s="106">
        <f t="shared" si="1292"/>
        <v>48467</v>
      </c>
      <c r="AZ2386" s="7" t="s">
        <v>2975</v>
      </c>
      <c r="BA2386" t="s">
        <v>3208</v>
      </c>
      <c r="CD2386">
        <v>3</v>
      </c>
    </row>
    <row r="2387" spans="1:82" hidden="1" outlineLevel="1">
      <c r="A2387" t="s">
        <v>2046</v>
      </c>
      <c r="B2387" t="s">
        <v>2</v>
      </c>
      <c r="C2387" s="1">
        <f t="shared" si="1276"/>
        <v>3422</v>
      </c>
      <c r="D2387" s="7">
        <f>IF(P2387&gt;0,RANK(P2387,(P2387:R2387,S2387:AG2387)),0)</f>
        <v>1</v>
      </c>
      <c r="E2387" s="7">
        <f>IF(Q2387&gt;0,RANK(Q2387,(P2387:R2387,S2387:AG2387)),0)</f>
        <v>0</v>
      </c>
      <c r="F2387" s="7">
        <f>IF(R2387&gt;0,RANK(R2387,(P2387:R2387,S2387:AG2387)),0)</f>
        <v>2</v>
      </c>
      <c r="G2387" s="7">
        <f>IF(S2387&gt;0,RANK(S2387,(P2387:R2387,S2387:AG2387)),0)</f>
        <v>4</v>
      </c>
      <c r="H2387" s="49">
        <f t="shared" si="1277"/>
        <v>1087</v>
      </c>
      <c r="I2387" s="178">
        <f t="shared" si="1274"/>
        <v>0.31765049678550555</v>
      </c>
      <c r="J2387" s="2"/>
      <c r="K2387" s="2">
        <f t="shared" si="1278"/>
        <v>0.64465225014611338</v>
      </c>
      <c r="L2387" s="2">
        <f t="shared" si="1279"/>
        <v>0</v>
      </c>
      <c r="M2387" s="2">
        <f t="shared" si="1280"/>
        <v>0.32700175336060783</v>
      </c>
      <c r="N2387" s="2">
        <f t="shared" si="1281"/>
        <v>4.6756282875511394E-3</v>
      </c>
      <c r="O2387" s="2">
        <f t="shared" si="1282"/>
        <v>2.3670368205727651E-2</v>
      </c>
      <c r="P2387" s="1">
        <v>2206</v>
      </c>
      <c r="R2387" s="1">
        <v>1119</v>
      </c>
      <c r="S2387" s="1">
        <v>16</v>
      </c>
      <c r="V2387" s="1">
        <v>7</v>
      </c>
      <c r="Z2387" s="1">
        <f t="shared" si="1283"/>
        <v>4</v>
      </c>
      <c r="AA2387" s="1">
        <v>12</v>
      </c>
      <c r="AB2387" s="1">
        <v>4</v>
      </c>
      <c r="AC2387" s="1">
        <v>54</v>
      </c>
      <c r="AI2387" s="7">
        <f t="shared" si="1284"/>
        <v>0</v>
      </c>
      <c r="AJ2387" s="7">
        <f t="shared" si="1285"/>
        <v>0</v>
      </c>
      <c r="AK2387" s="7">
        <f t="shared" si="1286"/>
        <v>4</v>
      </c>
      <c r="AL2387" s="7">
        <f t="shared" si="1287"/>
        <v>0</v>
      </c>
      <c r="AM2387" s="2">
        <f t="shared" si="1288"/>
        <v>0</v>
      </c>
      <c r="AN2387" s="2">
        <f t="shared" si="1289"/>
        <v>0</v>
      </c>
      <c r="AO2387" s="2">
        <f t="shared" si="1290"/>
        <v>2.0455873758036236E-3</v>
      </c>
      <c r="AP2387" s="2">
        <f t="shared" si="1291"/>
        <v>0</v>
      </c>
      <c r="AR2387" t="str">
        <f t="shared" si="1275"/>
        <v>Victoria</v>
      </c>
      <c r="AS2387" t="s">
        <v>2</v>
      </c>
      <c r="AT2387" s="182">
        <v>27</v>
      </c>
      <c r="AV2387" s="98">
        <v>48</v>
      </c>
      <c r="AW2387" s="100">
        <v>469</v>
      </c>
      <c r="AX2387" s="106">
        <f t="shared" si="1292"/>
        <v>48469</v>
      </c>
      <c r="AZ2387" s="7" t="s">
        <v>2975</v>
      </c>
      <c r="BA2387" t="s">
        <v>3208</v>
      </c>
      <c r="CD2387">
        <v>4</v>
      </c>
    </row>
    <row r="2388" spans="1:82" hidden="1" outlineLevel="1">
      <c r="A2388" t="s">
        <v>366</v>
      </c>
      <c r="B2388" t="s">
        <v>2</v>
      </c>
      <c r="C2388" s="1">
        <f t="shared" si="1276"/>
        <v>2108</v>
      </c>
      <c r="D2388" s="7">
        <f>IF(P2388&gt;0,RANK(P2388,(P2388:R2388,S2388:AG2388)),0)</f>
        <v>1</v>
      </c>
      <c r="E2388" s="7">
        <f>IF(Q2388&gt;0,RANK(Q2388,(P2388:R2388,S2388:AG2388)),0)</f>
        <v>0</v>
      </c>
      <c r="F2388" s="7">
        <f>IF(R2388&gt;0,RANK(R2388,(P2388:R2388,S2388:AG2388)),0)</f>
        <v>2</v>
      </c>
      <c r="G2388" s="7">
        <f>IF(S2388&gt;0,RANK(S2388,(P2388:R2388,S2388:AG2388)),0)</f>
        <v>3</v>
      </c>
      <c r="H2388" s="49">
        <f t="shared" si="1277"/>
        <v>503</v>
      </c>
      <c r="I2388" s="178">
        <f t="shared" ref="I2388:I2420" si="1293">H2388/C2388</f>
        <v>0.23861480075901328</v>
      </c>
      <c r="J2388" s="2"/>
      <c r="K2388" s="2">
        <f t="shared" si="1278"/>
        <v>0.61290322580645162</v>
      </c>
      <c r="L2388" s="2">
        <f t="shared" si="1279"/>
        <v>0</v>
      </c>
      <c r="M2388" s="2">
        <f t="shared" si="1280"/>
        <v>0.37428842504743831</v>
      </c>
      <c r="N2388" s="2">
        <f t="shared" si="1281"/>
        <v>6.6413662239089184E-3</v>
      </c>
      <c r="O2388" s="2">
        <f t="shared" si="1282"/>
        <v>6.1669829222011467E-3</v>
      </c>
      <c r="P2388" s="1">
        <v>1292</v>
      </c>
      <c r="R2388" s="1">
        <v>789</v>
      </c>
      <c r="S2388" s="1">
        <v>14</v>
      </c>
      <c r="V2388" s="1">
        <v>5</v>
      </c>
      <c r="Z2388" s="1">
        <f t="shared" si="1283"/>
        <v>1</v>
      </c>
      <c r="AA2388" s="1">
        <v>2</v>
      </c>
      <c r="AB2388" s="1">
        <v>2</v>
      </c>
      <c r="AC2388" s="1">
        <v>3</v>
      </c>
      <c r="AI2388" s="7">
        <f t="shared" si="1284"/>
        <v>0</v>
      </c>
      <c r="AJ2388" s="7">
        <f t="shared" si="1285"/>
        <v>0</v>
      </c>
      <c r="AK2388" s="7">
        <f t="shared" si="1286"/>
        <v>4</v>
      </c>
      <c r="AL2388" s="7">
        <f t="shared" si="1287"/>
        <v>0</v>
      </c>
      <c r="AM2388" s="2">
        <f t="shared" si="1288"/>
        <v>0</v>
      </c>
      <c r="AN2388" s="2">
        <f t="shared" si="1289"/>
        <v>0</v>
      </c>
      <c r="AO2388" s="2">
        <f t="shared" si="1290"/>
        <v>2.3719165085388993E-3</v>
      </c>
      <c r="AP2388" s="2">
        <f t="shared" si="1291"/>
        <v>0</v>
      </c>
      <c r="AR2388" t="str">
        <f t="shared" si="1275"/>
        <v>Walker</v>
      </c>
      <c r="AS2388" t="s">
        <v>2</v>
      </c>
      <c r="AT2388" s="182">
        <v>8</v>
      </c>
      <c r="AV2388" s="98">
        <v>48</v>
      </c>
      <c r="AW2388" s="100">
        <v>471</v>
      </c>
      <c r="AX2388" s="106">
        <f t="shared" si="1292"/>
        <v>48471</v>
      </c>
      <c r="AZ2388" s="7" t="s">
        <v>2975</v>
      </c>
      <c r="BA2388" t="s">
        <v>3208</v>
      </c>
      <c r="CD2388">
        <v>1</v>
      </c>
    </row>
    <row r="2389" spans="1:82" hidden="1" outlineLevel="1">
      <c r="A2389" t="s">
        <v>430</v>
      </c>
      <c r="B2389" t="s">
        <v>2</v>
      </c>
      <c r="C2389" s="1">
        <f t="shared" si="1276"/>
        <v>1811</v>
      </c>
      <c r="D2389" s="7">
        <f>IF(P2389&gt;0,RANK(P2389,(P2389:R2389,S2389:AG2389)),0)</f>
        <v>1</v>
      </c>
      <c r="E2389" s="7">
        <f>IF(Q2389&gt;0,RANK(Q2389,(P2389:R2389,S2389:AG2389)),0)</f>
        <v>0</v>
      </c>
      <c r="F2389" s="7">
        <f>IF(R2389&gt;0,RANK(R2389,(P2389:R2389,S2389:AG2389)),0)</f>
        <v>2</v>
      </c>
      <c r="G2389" s="7">
        <f>IF(S2389&gt;0,RANK(S2389,(P2389:R2389,S2389:AG2389)),0)</f>
        <v>5</v>
      </c>
      <c r="H2389" s="49">
        <f t="shared" si="1277"/>
        <v>662</v>
      </c>
      <c r="I2389" s="178">
        <f t="shared" si="1293"/>
        <v>0.36554389839867474</v>
      </c>
      <c r="J2389" s="2"/>
      <c r="K2389" s="2">
        <f t="shared" si="1278"/>
        <v>0.67421314191054671</v>
      </c>
      <c r="L2389" s="2">
        <f t="shared" si="1279"/>
        <v>0</v>
      </c>
      <c r="M2389" s="2">
        <f t="shared" si="1280"/>
        <v>0.30866924351187192</v>
      </c>
      <c r="N2389" s="2">
        <f t="shared" si="1281"/>
        <v>2.7609055770292656E-3</v>
      </c>
      <c r="O2389" s="2">
        <f t="shared" si="1282"/>
        <v>1.4356709000552109E-2</v>
      </c>
      <c r="P2389" s="1">
        <v>1221</v>
      </c>
      <c r="R2389" s="1">
        <v>559</v>
      </c>
      <c r="S2389" s="1">
        <v>5</v>
      </c>
      <c r="V2389" s="1">
        <v>10</v>
      </c>
      <c r="Z2389" s="1">
        <f t="shared" si="1283"/>
        <v>2</v>
      </c>
      <c r="AA2389" s="1">
        <v>3</v>
      </c>
      <c r="AB2389" s="1">
        <v>6</v>
      </c>
      <c r="AC2389" s="1">
        <v>5</v>
      </c>
      <c r="AI2389" s="7">
        <f t="shared" si="1284"/>
        <v>0</v>
      </c>
      <c r="AJ2389" s="7">
        <f t="shared" si="1285"/>
        <v>0</v>
      </c>
      <c r="AK2389" s="7">
        <f t="shared" si="1286"/>
        <v>3</v>
      </c>
      <c r="AL2389" s="7">
        <f t="shared" si="1287"/>
        <v>0</v>
      </c>
      <c r="AM2389" s="2">
        <f t="shared" si="1288"/>
        <v>0</v>
      </c>
      <c r="AN2389" s="2">
        <f t="shared" si="1289"/>
        <v>0</v>
      </c>
      <c r="AO2389" s="2">
        <f t="shared" si="1290"/>
        <v>5.5218111540585313E-3</v>
      </c>
      <c r="AP2389" s="2">
        <f t="shared" si="1291"/>
        <v>0</v>
      </c>
      <c r="AR2389" t="str">
        <f t="shared" si="1275"/>
        <v>Waller</v>
      </c>
      <c r="AS2389" t="s">
        <v>2</v>
      </c>
      <c r="AT2389" s="182">
        <v>10</v>
      </c>
      <c r="AV2389" s="98">
        <v>48</v>
      </c>
      <c r="AW2389" s="100">
        <v>473</v>
      </c>
      <c r="AX2389" s="106">
        <f t="shared" si="1292"/>
        <v>48473</v>
      </c>
      <c r="AZ2389" s="7" t="s">
        <v>2975</v>
      </c>
      <c r="BA2389" t="s">
        <v>3208</v>
      </c>
      <c r="CD2389">
        <v>2</v>
      </c>
    </row>
    <row r="2390" spans="1:82" hidden="1" outlineLevel="1">
      <c r="A2390" t="s">
        <v>647</v>
      </c>
      <c r="B2390" t="s">
        <v>2</v>
      </c>
      <c r="C2390" s="1">
        <f t="shared" si="1276"/>
        <v>492</v>
      </c>
      <c r="D2390" s="7">
        <f>IF(P2390&gt;0,RANK(P2390,(P2390:R2390,S2390:AG2390)),0)</f>
        <v>1</v>
      </c>
      <c r="E2390" s="7">
        <f>IF(Q2390&gt;0,RANK(Q2390,(P2390:R2390,S2390:AG2390)),0)</f>
        <v>0</v>
      </c>
      <c r="F2390" s="7">
        <f>IF(R2390&gt;0,RANK(R2390,(P2390:R2390,S2390:AG2390)),0)</f>
        <v>2</v>
      </c>
      <c r="G2390" s="7">
        <f>IF(S2390&gt;0,RANK(S2390,(P2390:R2390,S2390:AG2390)),0)</f>
        <v>6</v>
      </c>
      <c r="H2390" s="49">
        <f t="shared" si="1277"/>
        <v>159</v>
      </c>
      <c r="I2390" s="178">
        <f t="shared" si="1293"/>
        <v>0.32317073170731708</v>
      </c>
      <c r="J2390" s="2"/>
      <c r="K2390" s="2">
        <f t="shared" si="1278"/>
        <v>0.62195121951219512</v>
      </c>
      <c r="L2390" s="2">
        <f t="shared" si="1279"/>
        <v>0</v>
      </c>
      <c r="M2390" s="2">
        <f t="shared" si="1280"/>
        <v>0.29878048780487804</v>
      </c>
      <c r="N2390" s="2">
        <f t="shared" si="1281"/>
        <v>1.016260162601626E-2</v>
      </c>
      <c r="O2390" s="2">
        <f t="shared" si="1282"/>
        <v>6.9105691056910584E-2</v>
      </c>
      <c r="P2390" s="1">
        <v>306</v>
      </c>
      <c r="R2390" s="1">
        <v>147</v>
      </c>
      <c r="S2390" s="1">
        <v>5</v>
      </c>
      <c r="V2390" s="1">
        <v>9</v>
      </c>
      <c r="Z2390" s="1">
        <f t="shared" si="1283"/>
        <v>3</v>
      </c>
      <c r="AA2390" s="1">
        <v>7</v>
      </c>
      <c r="AB2390" s="1">
        <v>5</v>
      </c>
      <c r="AC2390" s="1">
        <v>10</v>
      </c>
      <c r="AI2390" s="7">
        <f t="shared" si="1284"/>
        <v>0</v>
      </c>
      <c r="AJ2390" s="7">
        <f t="shared" si="1285"/>
        <v>0</v>
      </c>
      <c r="AK2390" s="7">
        <f t="shared" si="1286"/>
        <v>3</v>
      </c>
      <c r="AL2390" s="7">
        <f t="shared" si="1287"/>
        <v>0</v>
      </c>
      <c r="AM2390" s="2">
        <f t="shared" si="1288"/>
        <v>0</v>
      </c>
      <c r="AN2390" s="2">
        <f t="shared" si="1289"/>
        <v>0</v>
      </c>
      <c r="AO2390" s="2">
        <f t="shared" si="1290"/>
        <v>1.8292682926829267E-2</v>
      </c>
      <c r="AP2390" s="2">
        <f t="shared" si="1291"/>
        <v>0</v>
      </c>
      <c r="AR2390" t="str">
        <f t="shared" si="1275"/>
        <v>Ward</v>
      </c>
      <c r="AS2390" t="s">
        <v>2</v>
      </c>
      <c r="AT2390" s="182">
        <v>23</v>
      </c>
      <c r="AV2390" s="98">
        <v>48</v>
      </c>
      <c r="AW2390" s="100">
        <v>475</v>
      </c>
      <c r="AX2390" s="106">
        <f t="shared" si="1292"/>
        <v>48475</v>
      </c>
      <c r="AZ2390" s="7" t="s">
        <v>2975</v>
      </c>
      <c r="BA2390" t="s">
        <v>3208</v>
      </c>
      <c r="CD2390">
        <v>3</v>
      </c>
    </row>
    <row r="2391" spans="1:82" hidden="1" outlineLevel="1">
      <c r="A2391" t="s">
        <v>643</v>
      </c>
      <c r="B2391" t="s">
        <v>2</v>
      </c>
      <c r="C2391" s="1">
        <f t="shared" si="1276"/>
        <v>1072</v>
      </c>
      <c r="D2391" s="7">
        <f>IF(P2391&gt;0,RANK(P2391,(P2391:R2391,S2391:AG2391)),0)</f>
        <v>1</v>
      </c>
      <c r="E2391" s="7">
        <f>IF(Q2391&gt;0,RANK(Q2391,(P2391:R2391,S2391:AG2391)),0)</f>
        <v>0</v>
      </c>
      <c r="F2391" s="7">
        <f>IF(R2391&gt;0,RANK(R2391,(P2391:R2391,S2391:AG2391)),0)</f>
        <v>2</v>
      </c>
      <c r="G2391" s="7">
        <f>IF(S2391&gt;0,RANK(S2391,(P2391:R2391,S2391:AG2391)),0)</f>
        <v>3</v>
      </c>
      <c r="H2391" s="49">
        <f t="shared" si="1277"/>
        <v>504</v>
      </c>
      <c r="I2391" s="178">
        <f t="shared" si="1293"/>
        <v>0.47014925373134331</v>
      </c>
      <c r="J2391" s="2"/>
      <c r="K2391" s="2">
        <f t="shared" si="1278"/>
        <v>0.72947761194029848</v>
      </c>
      <c r="L2391" s="2">
        <f t="shared" si="1279"/>
        <v>0</v>
      </c>
      <c r="M2391" s="2">
        <f t="shared" si="1280"/>
        <v>0.25932835820895522</v>
      </c>
      <c r="N2391" s="2">
        <f t="shared" si="1281"/>
        <v>2.798507462686567E-3</v>
      </c>
      <c r="O2391" s="2">
        <f t="shared" si="1282"/>
        <v>8.3955223880597344E-3</v>
      </c>
      <c r="P2391" s="1">
        <v>782</v>
      </c>
      <c r="R2391" s="1">
        <v>278</v>
      </c>
      <c r="S2391" s="1">
        <v>3</v>
      </c>
      <c r="V2391" s="1">
        <v>1</v>
      </c>
      <c r="Z2391" s="1">
        <f t="shared" si="1283"/>
        <v>1</v>
      </c>
      <c r="AA2391" s="1">
        <v>3</v>
      </c>
      <c r="AB2391" s="1">
        <v>2</v>
      </c>
      <c r="AC2391" s="1">
        <v>2</v>
      </c>
      <c r="AI2391" s="7">
        <f t="shared" si="1284"/>
        <v>0</v>
      </c>
      <c r="AJ2391" s="7">
        <f t="shared" si="1285"/>
        <v>0</v>
      </c>
      <c r="AK2391" s="7">
        <f t="shared" si="1286"/>
        <v>4</v>
      </c>
      <c r="AL2391" s="7">
        <f t="shared" si="1287"/>
        <v>0</v>
      </c>
      <c r="AM2391" s="2">
        <f t="shared" si="1288"/>
        <v>0</v>
      </c>
      <c r="AN2391" s="2">
        <f t="shared" si="1289"/>
        <v>0</v>
      </c>
      <c r="AO2391" s="2">
        <f t="shared" si="1290"/>
        <v>9.3283582089552237E-4</v>
      </c>
      <c r="AP2391" s="2">
        <f t="shared" si="1291"/>
        <v>0</v>
      </c>
      <c r="AR2391" t="str">
        <f t="shared" si="1275"/>
        <v>Washington</v>
      </c>
      <c r="AS2391" t="s">
        <v>2</v>
      </c>
      <c r="AT2391" s="182">
        <v>10</v>
      </c>
      <c r="AV2391" s="98">
        <v>48</v>
      </c>
      <c r="AW2391" s="100">
        <v>477</v>
      </c>
      <c r="AX2391" s="106">
        <f t="shared" si="1292"/>
        <v>48477</v>
      </c>
      <c r="AZ2391" s="7" t="s">
        <v>2975</v>
      </c>
      <c r="BA2391" t="s">
        <v>3208</v>
      </c>
      <c r="CD2391">
        <v>1</v>
      </c>
    </row>
    <row r="2392" spans="1:82" hidden="1" outlineLevel="1">
      <c r="A2392" t="s">
        <v>1751</v>
      </c>
      <c r="B2392" t="s">
        <v>2</v>
      </c>
      <c r="C2392" s="1">
        <f t="shared" si="1276"/>
        <v>25826</v>
      </c>
      <c r="D2392" s="7">
        <f>IF(P2392&gt;0,RANK(P2392,(P2392:R2392,S2392:AG2392)),0)</f>
        <v>1</v>
      </c>
      <c r="E2392" s="7">
        <f>IF(Q2392&gt;0,RANK(Q2392,(P2392:R2392,S2392:AG2392)),0)</f>
        <v>0</v>
      </c>
      <c r="F2392" s="7">
        <f>IF(R2392&gt;0,RANK(R2392,(P2392:R2392,S2392:AG2392)),0)</f>
        <v>2</v>
      </c>
      <c r="G2392" s="7">
        <f>IF(S2392&gt;0,RANK(S2392,(P2392:R2392,S2392:AG2392)),0)</f>
        <v>5</v>
      </c>
      <c r="H2392" s="49">
        <f t="shared" si="1277"/>
        <v>12382</v>
      </c>
      <c r="I2392" s="178">
        <f t="shared" si="1293"/>
        <v>0.479439324711531</v>
      </c>
      <c r="J2392" s="2"/>
      <c r="K2392" s="2">
        <f t="shared" si="1278"/>
        <v>0.71861689769999226</v>
      </c>
      <c r="L2392" s="2">
        <f t="shared" si="1279"/>
        <v>0</v>
      </c>
      <c r="M2392" s="2">
        <f t="shared" si="1280"/>
        <v>0.23917757298846123</v>
      </c>
      <c r="N2392" s="2">
        <f t="shared" si="1281"/>
        <v>6.6986757531170135E-3</v>
      </c>
      <c r="O2392" s="2">
        <f t="shared" si="1282"/>
        <v>3.5506853558429488E-2</v>
      </c>
      <c r="P2392" s="1">
        <v>18559</v>
      </c>
      <c r="R2392" s="1">
        <v>6177</v>
      </c>
      <c r="S2392" s="1">
        <v>173</v>
      </c>
      <c r="V2392" s="1">
        <v>176</v>
      </c>
      <c r="Z2392" s="1">
        <f t="shared" si="1283"/>
        <v>37</v>
      </c>
      <c r="AA2392" s="1">
        <v>69</v>
      </c>
      <c r="AB2392" s="1">
        <v>50</v>
      </c>
      <c r="AC2392" s="1">
        <v>585</v>
      </c>
      <c r="AI2392" s="7">
        <f t="shared" si="1284"/>
        <v>0</v>
      </c>
      <c r="AJ2392" s="7">
        <f t="shared" si="1285"/>
        <v>0</v>
      </c>
      <c r="AK2392" s="7">
        <f t="shared" si="1286"/>
        <v>3</v>
      </c>
      <c r="AL2392" s="7">
        <f t="shared" si="1287"/>
        <v>0</v>
      </c>
      <c r="AM2392" s="2">
        <f t="shared" si="1288"/>
        <v>0</v>
      </c>
      <c r="AN2392" s="2">
        <f t="shared" si="1289"/>
        <v>0</v>
      </c>
      <c r="AO2392" s="2">
        <f t="shared" si="1290"/>
        <v>6.8148377603964999E-3</v>
      </c>
      <c r="AP2392" s="2">
        <f t="shared" si="1291"/>
        <v>0</v>
      </c>
      <c r="AR2392" t="str">
        <f t="shared" si="1275"/>
        <v>Webb</v>
      </c>
      <c r="AS2392" t="s">
        <v>2</v>
      </c>
      <c r="AT2392" s="182">
        <v>28</v>
      </c>
      <c r="AV2392" s="98">
        <v>48</v>
      </c>
      <c r="AW2392" s="100">
        <v>479</v>
      </c>
      <c r="AX2392" s="106">
        <f t="shared" si="1292"/>
        <v>48479</v>
      </c>
      <c r="AZ2392" s="7" t="s">
        <v>2975</v>
      </c>
      <c r="BA2392" t="s">
        <v>3208</v>
      </c>
      <c r="CD2392">
        <v>37</v>
      </c>
    </row>
    <row r="2393" spans="1:82" hidden="1" outlineLevel="1">
      <c r="A2393" t="s">
        <v>153</v>
      </c>
      <c r="B2393" t="s">
        <v>2</v>
      </c>
      <c r="C2393" s="1">
        <f t="shared" si="1276"/>
        <v>1224</v>
      </c>
      <c r="D2393" s="7">
        <f>IF(P2393&gt;0,RANK(P2393,(P2393:R2393,S2393:AG2393)),0)</f>
        <v>1</v>
      </c>
      <c r="E2393" s="7">
        <f>IF(Q2393&gt;0,RANK(Q2393,(P2393:R2393,S2393:AG2393)),0)</f>
        <v>0</v>
      </c>
      <c r="F2393" s="7">
        <f>IF(R2393&gt;0,RANK(R2393,(P2393:R2393,S2393:AG2393)),0)</f>
        <v>2</v>
      </c>
      <c r="G2393" s="7">
        <f>IF(S2393&gt;0,RANK(S2393,(P2393:R2393,S2393:AG2393)),0)</f>
        <v>5</v>
      </c>
      <c r="H2393" s="49">
        <f t="shared" si="1277"/>
        <v>737</v>
      </c>
      <c r="I2393" s="178">
        <f t="shared" si="1293"/>
        <v>0.60212418300653592</v>
      </c>
      <c r="J2393" s="2"/>
      <c r="K2393" s="2">
        <f t="shared" si="1278"/>
        <v>0.78513071895424835</v>
      </c>
      <c r="L2393" s="2">
        <f t="shared" si="1279"/>
        <v>0</v>
      </c>
      <c r="M2393" s="2">
        <f t="shared" si="1280"/>
        <v>0.18300653594771241</v>
      </c>
      <c r="N2393" s="2">
        <f t="shared" si="1281"/>
        <v>7.3529411764705881E-3</v>
      </c>
      <c r="O2393" s="2">
        <f t="shared" si="1282"/>
        <v>2.4509803921568651E-2</v>
      </c>
      <c r="P2393" s="1">
        <v>961</v>
      </c>
      <c r="R2393" s="1">
        <v>224</v>
      </c>
      <c r="S2393" s="1">
        <v>9</v>
      </c>
      <c r="V2393" s="1">
        <v>10</v>
      </c>
      <c r="Z2393" s="1">
        <f t="shared" si="1283"/>
        <v>5</v>
      </c>
      <c r="AA2393" s="1">
        <v>1</v>
      </c>
      <c r="AB2393" s="1">
        <v>4</v>
      </c>
      <c r="AC2393" s="1">
        <v>10</v>
      </c>
      <c r="AI2393" s="7">
        <f t="shared" si="1284"/>
        <v>0</v>
      </c>
      <c r="AJ2393" s="7">
        <f t="shared" si="1285"/>
        <v>0</v>
      </c>
      <c r="AK2393" s="7">
        <f t="shared" si="1286"/>
        <v>3</v>
      </c>
      <c r="AL2393" s="7">
        <f t="shared" si="1287"/>
        <v>0</v>
      </c>
      <c r="AM2393" s="2">
        <f t="shared" si="1288"/>
        <v>0</v>
      </c>
      <c r="AN2393" s="2">
        <f t="shared" si="1289"/>
        <v>0</v>
      </c>
      <c r="AO2393" s="2">
        <f t="shared" si="1290"/>
        <v>8.1699346405228763E-3</v>
      </c>
      <c r="AP2393" s="2">
        <f t="shared" si="1291"/>
        <v>0</v>
      </c>
      <c r="AR2393" t="str">
        <f t="shared" si="1275"/>
        <v>Wharton</v>
      </c>
      <c r="AS2393" t="s">
        <v>2</v>
      </c>
      <c r="AT2393" s="182">
        <v>27</v>
      </c>
      <c r="AV2393" s="98">
        <v>48</v>
      </c>
      <c r="AW2393" s="100">
        <v>481</v>
      </c>
      <c r="AX2393" s="106">
        <f t="shared" si="1292"/>
        <v>48481</v>
      </c>
      <c r="AZ2393" s="7" t="s">
        <v>2975</v>
      </c>
      <c r="BA2393" t="s">
        <v>3208</v>
      </c>
      <c r="CD2393">
        <v>5</v>
      </c>
    </row>
    <row r="2394" spans="1:82" hidden="1" outlineLevel="1">
      <c r="A2394" t="s">
        <v>3280</v>
      </c>
      <c r="B2394" t="s">
        <v>2</v>
      </c>
      <c r="C2394" s="1">
        <f t="shared" si="1276"/>
        <v>62</v>
      </c>
      <c r="D2394" s="7">
        <f>IF(P2394&gt;0,RANK(P2394,(P2394:R2394,S2394:AG2394)),0)</f>
        <v>1</v>
      </c>
      <c r="E2394" s="7">
        <f>IF(Q2394&gt;0,RANK(Q2394,(P2394:R2394,S2394:AG2394)),0)</f>
        <v>0</v>
      </c>
      <c r="F2394" s="7">
        <f>IF(R2394&gt;0,RANK(R2394,(P2394:R2394,S2394:AG2394)),0)</f>
        <v>2</v>
      </c>
      <c r="G2394" s="7">
        <f>IF(S2394&gt;0,RANK(S2394,(P2394:R2394,S2394:AG2394)),0)</f>
        <v>0</v>
      </c>
      <c r="H2394" s="49">
        <f t="shared" si="1277"/>
        <v>14</v>
      </c>
      <c r="I2394" s="178">
        <f t="shared" si="1293"/>
        <v>0.22580645161290322</v>
      </c>
      <c r="J2394" s="2"/>
      <c r="K2394" s="2">
        <f t="shared" si="1278"/>
        <v>0.59677419354838712</v>
      </c>
      <c r="L2394" s="2">
        <f t="shared" si="1279"/>
        <v>0</v>
      </c>
      <c r="M2394" s="2">
        <f t="shared" si="1280"/>
        <v>0.37096774193548387</v>
      </c>
      <c r="N2394" s="2">
        <f t="shared" si="1281"/>
        <v>0</v>
      </c>
      <c r="O2394" s="2">
        <f t="shared" si="1282"/>
        <v>3.2258064516129004E-2</v>
      </c>
      <c r="P2394" s="1">
        <v>37</v>
      </c>
      <c r="R2394" s="1">
        <v>23</v>
      </c>
      <c r="S2394" s="1">
        <v>0</v>
      </c>
      <c r="V2394" s="1">
        <v>0</v>
      </c>
      <c r="Z2394" s="1">
        <f t="shared" si="1283"/>
        <v>1</v>
      </c>
      <c r="AA2394" s="1">
        <v>1</v>
      </c>
      <c r="AB2394" s="1">
        <v>0</v>
      </c>
      <c r="AC2394" s="1">
        <v>0</v>
      </c>
      <c r="AI2394" s="7">
        <f t="shared" si="1284"/>
        <v>0</v>
      </c>
      <c r="AJ2394" s="7">
        <f t="shared" si="1285"/>
        <v>0</v>
      </c>
      <c r="AK2394" s="7">
        <f t="shared" si="1286"/>
        <v>0</v>
      </c>
      <c r="AL2394" s="7">
        <f t="shared" si="1287"/>
        <v>0</v>
      </c>
      <c r="AM2394" s="2">
        <f t="shared" si="1288"/>
        <v>0</v>
      </c>
      <c r="AN2394" s="2">
        <f t="shared" si="1289"/>
        <v>0</v>
      </c>
      <c r="AO2394" s="2">
        <f t="shared" si="1290"/>
        <v>0</v>
      </c>
      <c r="AP2394" s="2">
        <f t="shared" si="1291"/>
        <v>0</v>
      </c>
      <c r="AR2394" t="str">
        <f t="shared" si="1275"/>
        <v>Wheeler</v>
      </c>
      <c r="AS2394" t="s">
        <v>2</v>
      </c>
      <c r="AT2394" s="182">
        <v>13</v>
      </c>
      <c r="AV2394" s="98">
        <v>48</v>
      </c>
      <c r="AW2394" s="100">
        <v>483</v>
      </c>
      <c r="AX2394" s="106">
        <f t="shared" si="1292"/>
        <v>48483</v>
      </c>
      <c r="AZ2394" s="7" t="s">
        <v>2975</v>
      </c>
      <c r="BA2394" t="s">
        <v>3208</v>
      </c>
      <c r="CD2394">
        <v>1</v>
      </c>
    </row>
    <row r="2395" spans="1:82" hidden="1" outlineLevel="1">
      <c r="A2395" t="s">
        <v>1262</v>
      </c>
      <c r="B2395" t="s">
        <v>2</v>
      </c>
      <c r="C2395" s="1">
        <f t="shared" si="1276"/>
        <v>3530</v>
      </c>
      <c r="D2395" s="7">
        <f>IF(P2395&gt;0,RANK(P2395,(P2395:R2395,S2395:AG2395)),0)</f>
        <v>1</v>
      </c>
      <c r="E2395" s="7">
        <f>IF(Q2395&gt;0,RANK(Q2395,(P2395:R2395,S2395:AG2395)),0)</f>
        <v>0</v>
      </c>
      <c r="F2395" s="7">
        <f>IF(R2395&gt;0,RANK(R2395,(P2395:R2395,S2395:AG2395)),0)</f>
        <v>2</v>
      </c>
      <c r="G2395" s="7">
        <f>IF(S2395&gt;0,RANK(S2395,(P2395:R2395,S2395:AG2395)),0)</f>
        <v>3</v>
      </c>
      <c r="H2395" s="49">
        <f t="shared" si="1277"/>
        <v>434</v>
      </c>
      <c r="I2395" s="178">
        <f t="shared" si="1293"/>
        <v>0.12294617563739377</v>
      </c>
      <c r="J2395" s="2"/>
      <c r="K2395" s="2">
        <f t="shared" si="1278"/>
        <v>0.55467422096317276</v>
      </c>
      <c r="L2395" s="2">
        <f t="shared" si="1279"/>
        <v>0</v>
      </c>
      <c r="M2395" s="2">
        <f t="shared" si="1280"/>
        <v>0.43172804532577902</v>
      </c>
      <c r="N2395" s="2">
        <f t="shared" si="1281"/>
        <v>5.0991501416430595E-3</v>
      </c>
      <c r="O2395" s="2">
        <f t="shared" si="1282"/>
        <v>8.4985835694051624E-3</v>
      </c>
      <c r="P2395" s="1">
        <v>1958</v>
      </c>
      <c r="R2395" s="1">
        <v>1524</v>
      </c>
      <c r="S2395" s="1">
        <v>18</v>
      </c>
      <c r="V2395" s="1">
        <v>6</v>
      </c>
      <c r="Z2395" s="1">
        <f t="shared" si="1283"/>
        <v>3</v>
      </c>
      <c r="AA2395" s="1">
        <v>7</v>
      </c>
      <c r="AB2395" s="1">
        <v>5</v>
      </c>
      <c r="AC2395" s="1">
        <v>9</v>
      </c>
      <c r="AI2395" s="7">
        <f t="shared" si="1284"/>
        <v>0</v>
      </c>
      <c r="AJ2395" s="7">
        <f t="shared" si="1285"/>
        <v>0</v>
      </c>
      <c r="AK2395" s="7">
        <f t="shared" si="1286"/>
        <v>4</v>
      </c>
      <c r="AL2395" s="7">
        <f t="shared" si="1287"/>
        <v>0</v>
      </c>
      <c r="AM2395" s="2">
        <f t="shared" si="1288"/>
        <v>0</v>
      </c>
      <c r="AN2395" s="2">
        <f t="shared" si="1289"/>
        <v>0</v>
      </c>
      <c r="AO2395" s="2">
        <f t="shared" si="1290"/>
        <v>1.6997167138810198E-3</v>
      </c>
      <c r="AP2395" s="2">
        <f t="shared" si="1291"/>
        <v>0</v>
      </c>
      <c r="AR2395" t="str">
        <f t="shared" ref="AR2395:AR2427" si="1294">A2395</f>
        <v>Wichita</v>
      </c>
      <c r="AS2395" t="s">
        <v>2</v>
      </c>
      <c r="AT2395" s="182">
        <v>13</v>
      </c>
      <c r="AV2395" s="98">
        <v>48</v>
      </c>
      <c r="AW2395" s="100">
        <v>485</v>
      </c>
      <c r="AX2395" s="106">
        <f t="shared" si="1292"/>
        <v>48485</v>
      </c>
      <c r="AZ2395" s="7" t="s">
        <v>2975</v>
      </c>
      <c r="BA2395" t="s">
        <v>3208</v>
      </c>
      <c r="CD2395">
        <v>3</v>
      </c>
    </row>
    <row r="2396" spans="1:82" hidden="1" outlineLevel="1">
      <c r="A2396" t="s">
        <v>1247</v>
      </c>
      <c r="B2396" t="s">
        <v>2</v>
      </c>
      <c r="C2396" s="1">
        <f t="shared" si="1276"/>
        <v>221</v>
      </c>
      <c r="D2396" s="7">
        <f>IF(P2396&gt;0,RANK(P2396,(P2396:R2396,S2396:AG2396)),0)</f>
        <v>1</v>
      </c>
      <c r="E2396" s="7">
        <f>IF(Q2396&gt;0,RANK(Q2396,(P2396:R2396,S2396:AG2396)),0)</f>
        <v>0</v>
      </c>
      <c r="F2396" s="7">
        <f>IF(R2396&gt;0,RANK(R2396,(P2396:R2396,S2396:AG2396)),0)</f>
        <v>2</v>
      </c>
      <c r="G2396" s="7">
        <f>IF(S2396&gt;0,RANK(S2396,(P2396:R2396,S2396:AG2396)),0)</f>
        <v>5</v>
      </c>
      <c r="H2396" s="49">
        <f t="shared" si="1277"/>
        <v>61</v>
      </c>
      <c r="I2396" s="178">
        <f t="shared" si="1293"/>
        <v>0.27601809954751133</v>
      </c>
      <c r="J2396" s="2"/>
      <c r="K2396" s="2">
        <f t="shared" si="1278"/>
        <v>0.61538461538461542</v>
      </c>
      <c r="L2396" s="2">
        <f t="shared" si="1279"/>
        <v>0</v>
      </c>
      <c r="M2396" s="2">
        <f t="shared" si="1280"/>
        <v>0.33936651583710409</v>
      </c>
      <c r="N2396" s="2">
        <f t="shared" si="1281"/>
        <v>9.0497737556561094E-3</v>
      </c>
      <c r="O2396" s="2">
        <f t="shared" si="1282"/>
        <v>3.6199095022624382E-2</v>
      </c>
      <c r="P2396" s="1">
        <v>136</v>
      </c>
      <c r="R2396" s="1">
        <v>75</v>
      </c>
      <c r="S2396" s="1">
        <v>2</v>
      </c>
      <c r="V2396" s="1">
        <v>3</v>
      </c>
      <c r="Z2396" s="1">
        <f t="shared" si="1283"/>
        <v>0</v>
      </c>
      <c r="AA2396" s="1">
        <v>3</v>
      </c>
      <c r="AB2396" s="1">
        <v>0</v>
      </c>
      <c r="AC2396" s="1">
        <v>2</v>
      </c>
      <c r="AI2396" s="7">
        <f t="shared" si="1284"/>
        <v>0</v>
      </c>
      <c r="AJ2396" s="7">
        <f t="shared" si="1285"/>
        <v>0</v>
      </c>
      <c r="AK2396" s="7">
        <f t="shared" si="1286"/>
        <v>3</v>
      </c>
      <c r="AL2396" s="7">
        <f t="shared" si="1287"/>
        <v>0</v>
      </c>
      <c r="AM2396" s="2">
        <f t="shared" si="1288"/>
        <v>0</v>
      </c>
      <c r="AN2396" s="2">
        <f t="shared" si="1289"/>
        <v>0</v>
      </c>
      <c r="AO2396" s="2">
        <f t="shared" si="1290"/>
        <v>1.3574660633484163E-2</v>
      </c>
      <c r="AP2396" s="2">
        <f t="shared" si="1291"/>
        <v>0</v>
      </c>
      <c r="AR2396" t="str">
        <f t="shared" si="1294"/>
        <v>Wilbarger</v>
      </c>
      <c r="AS2396" t="s">
        <v>2</v>
      </c>
      <c r="AT2396" s="182">
        <v>13</v>
      </c>
      <c r="AV2396" s="98">
        <v>48</v>
      </c>
      <c r="AW2396" s="100">
        <v>487</v>
      </c>
      <c r="AX2396" s="106">
        <f t="shared" si="1292"/>
        <v>48487</v>
      </c>
      <c r="AZ2396" s="7" t="s">
        <v>2975</v>
      </c>
      <c r="BA2396" t="s">
        <v>3208</v>
      </c>
      <c r="CD2396">
        <v>0</v>
      </c>
    </row>
    <row r="2397" spans="1:82" hidden="1" outlineLevel="1">
      <c r="A2397" t="s">
        <v>549</v>
      </c>
      <c r="B2397" t="s">
        <v>2</v>
      </c>
      <c r="C2397" s="1">
        <f t="shared" si="1276"/>
        <v>2971</v>
      </c>
      <c r="D2397" s="7">
        <f>IF(P2397&gt;0,RANK(P2397,(P2397:R2397,S2397:AG2397)),0)</f>
        <v>1</v>
      </c>
      <c r="E2397" s="7">
        <f>IF(Q2397&gt;0,RANK(Q2397,(P2397:R2397,S2397:AG2397)),0)</f>
        <v>0</v>
      </c>
      <c r="F2397" s="7">
        <f>IF(R2397&gt;0,RANK(R2397,(P2397:R2397,S2397:AG2397)),0)</f>
        <v>2</v>
      </c>
      <c r="G2397" s="7">
        <f>IF(S2397&gt;0,RANK(S2397,(P2397:R2397,S2397:AG2397)),0)</f>
        <v>4</v>
      </c>
      <c r="H2397" s="49">
        <f t="shared" si="1277"/>
        <v>1421</v>
      </c>
      <c r="I2397" s="178">
        <f t="shared" si="1293"/>
        <v>0.47829013800067316</v>
      </c>
      <c r="J2397" s="2"/>
      <c r="K2397" s="2">
        <f t="shared" si="1278"/>
        <v>0.700437563110064</v>
      </c>
      <c r="L2397" s="2">
        <f t="shared" si="1279"/>
        <v>0</v>
      </c>
      <c r="M2397" s="2">
        <f t="shared" si="1280"/>
        <v>0.22214742510939078</v>
      </c>
      <c r="N2397" s="2">
        <f t="shared" si="1281"/>
        <v>1.3800067317401549E-2</v>
      </c>
      <c r="O2397" s="2">
        <f t="shared" si="1282"/>
        <v>6.3614944463143669E-2</v>
      </c>
      <c r="P2397" s="1">
        <v>2081</v>
      </c>
      <c r="R2397" s="1">
        <v>660</v>
      </c>
      <c r="S2397" s="1">
        <v>41</v>
      </c>
      <c r="V2397" s="1">
        <v>16</v>
      </c>
      <c r="Z2397" s="1">
        <f t="shared" si="1283"/>
        <v>8</v>
      </c>
      <c r="AA2397" s="1">
        <v>38</v>
      </c>
      <c r="AB2397" s="1">
        <v>10</v>
      </c>
      <c r="AC2397" s="1">
        <v>117</v>
      </c>
      <c r="AI2397" s="7">
        <f t="shared" si="1284"/>
        <v>0</v>
      </c>
      <c r="AJ2397" s="7">
        <f t="shared" si="1285"/>
        <v>0</v>
      </c>
      <c r="AK2397" s="7">
        <f t="shared" si="1286"/>
        <v>4</v>
      </c>
      <c r="AL2397" s="7">
        <f t="shared" si="1287"/>
        <v>0</v>
      </c>
      <c r="AM2397" s="2">
        <f t="shared" si="1288"/>
        <v>0</v>
      </c>
      <c r="AN2397" s="2">
        <f t="shared" si="1289"/>
        <v>0</v>
      </c>
      <c r="AO2397" s="2">
        <f t="shared" si="1290"/>
        <v>5.385392123864019E-3</v>
      </c>
      <c r="AP2397" s="2">
        <f t="shared" si="1291"/>
        <v>0</v>
      </c>
      <c r="AR2397" t="str">
        <f t="shared" si="1294"/>
        <v>Willacy</v>
      </c>
      <c r="AS2397" t="s">
        <v>2</v>
      </c>
      <c r="AT2397" s="182">
        <v>34</v>
      </c>
      <c r="AV2397" s="98">
        <v>48</v>
      </c>
      <c r="AW2397" s="100">
        <v>489</v>
      </c>
      <c r="AX2397" s="106">
        <f t="shared" si="1292"/>
        <v>48489</v>
      </c>
      <c r="AZ2397" s="7" t="s">
        <v>2975</v>
      </c>
      <c r="BA2397" t="s">
        <v>3208</v>
      </c>
      <c r="CD2397">
        <v>8</v>
      </c>
    </row>
    <row r="2398" spans="1:82" hidden="1" outlineLevel="1">
      <c r="A2398" t="s">
        <v>43</v>
      </c>
      <c r="B2398" t="s">
        <v>2</v>
      </c>
      <c r="C2398" s="1">
        <f t="shared" si="1276"/>
        <v>31141</v>
      </c>
      <c r="D2398" s="7">
        <f>IF(P2398&gt;0,RANK(P2398,(P2398:R2398,S2398:AG2398)),0)</f>
        <v>1</v>
      </c>
      <c r="E2398" s="7">
        <f>IF(Q2398&gt;0,RANK(Q2398,(P2398:R2398,S2398:AG2398)),0)</f>
        <v>0</v>
      </c>
      <c r="F2398" s="7">
        <f>IF(R2398&gt;0,RANK(R2398,(P2398:R2398,S2398:AG2398)),0)</f>
        <v>2</v>
      </c>
      <c r="G2398" s="7">
        <f>IF(S2398&gt;0,RANK(S2398,(P2398:R2398,S2398:AG2398)),0)</f>
        <v>3</v>
      </c>
      <c r="H2398" s="49">
        <f t="shared" si="1277"/>
        <v>1842</v>
      </c>
      <c r="I2398" s="178">
        <f t="shared" si="1293"/>
        <v>5.9150316303265789E-2</v>
      </c>
      <c r="J2398" s="2"/>
      <c r="K2398" s="2">
        <f t="shared" si="1278"/>
        <v>0.52650846151375996</v>
      </c>
      <c r="L2398" s="2">
        <f t="shared" si="1279"/>
        <v>0</v>
      </c>
      <c r="M2398" s="2">
        <f t="shared" si="1280"/>
        <v>0.46735814521049418</v>
      </c>
      <c r="N2398" s="2">
        <f t="shared" si="1281"/>
        <v>2.151504447512925E-3</v>
      </c>
      <c r="O2398" s="2">
        <f t="shared" si="1282"/>
        <v>3.981888828232933E-3</v>
      </c>
      <c r="P2398" s="1">
        <v>16396</v>
      </c>
      <c r="R2398" s="1">
        <v>14554</v>
      </c>
      <c r="S2398" s="1">
        <v>67</v>
      </c>
      <c r="V2398" s="1">
        <v>25</v>
      </c>
      <c r="Z2398" s="1">
        <f t="shared" si="1283"/>
        <v>12</v>
      </c>
      <c r="AA2398" s="1">
        <v>20</v>
      </c>
      <c r="AB2398" s="1">
        <v>18</v>
      </c>
      <c r="AC2398" s="1">
        <v>49</v>
      </c>
      <c r="AI2398" s="7">
        <f t="shared" si="1284"/>
        <v>0</v>
      </c>
      <c r="AJ2398" s="7">
        <f t="shared" si="1285"/>
        <v>0</v>
      </c>
      <c r="AK2398" s="7">
        <f t="shared" si="1286"/>
        <v>4</v>
      </c>
      <c r="AL2398" s="7">
        <f t="shared" si="1287"/>
        <v>0</v>
      </c>
      <c r="AM2398" s="2">
        <f t="shared" si="1288"/>
        <v>0</v>
      </c>
      <c r="AN2398" s="2">
        <f t="shared" si="1289"/>
        <v>0</v>
      </c>
      <c r="AO2398" s="2">
        <f t="shared" si="1290"/>
        <v>8.0280016698243471E-4</v>
      </c>
      <c r="AP2398" s="2">
        <f t="shared" si="1291"/>
        <v>0</v>
      </c>
      <c r="AR2398" t="str">
        <f t="shared" si="1294"/>
        <v>Williamson</v>
      </c>
      <c r="AS2398" t="s">
        <v>2</v>
      </c>
      <c r="AT2398" s="182">
        <v>31</v>
      </c>
      <c r="AV2398" s="98">
        <v>48</v>
      </c>
      <c r="AW2398" s="100">
        <v>491</v>
      </c>
      <c r="AX2398" s="106">
        <f t="shared" si="1292"/>
        <v>48491</v>
      </c>
      <c r="AZ2398" s="7" t="s">
        <v>2975</v>
      </c>
      <c r="BA2398" t="s">
        <v>3208</v>
      </c>
      <c r="CD2398">
        <v>12</v>
      </c>
    </row>
    <row r="2399" spans="1:82" hidden="1" outlineLevel="1">
      <c r="A2399" t="s">
        <v>265</v>
      </c>
      <c r="B2399" t="s">
        <v>2</v>
      </c>
      <c r="C2399" s="1">
        <f t="shared" si="1276"/>
        <v>1794</v>
      </c>
      <c r="D2399" s="7">
        <f>IF(P2399&gt;0,RANK(P2399,(P2399:R2399,S2399:AG2399)),0)</f>
        <v>1</v>
      </c>
      <c r="E2399" s="7">
        <f>IF(Q2399&gt;0,RANK(Q2399,(P2399:R2399,S2399:AG2399)),0)</f>
        <v>0</v>
      </c>
      <c r="F2399" s="7">
        <f>IF(R2399&gt;0,RANK(R2399,(P2399:R2399,S2399:AG2399)),0)</f>
        <v>2</v>
      </c>
      <c r="G2399" s="7">
        <f>IF(S2399&gt;0,RANK(S2399,(P2399:R2399,S2399:AG2399)),0)</f>
        <v>5</v>
      </c>
      <c r="H2399" s="49">
        <f t="shared" si="1277"/>
        <v>801</v>
      </c>
      <c r="I2399" s="178">
        <f t="shared" si="1293"/>
        <v>0.44648829431438125</v>
      </c>
      <c r="J2399" s="2"/>
      <c r="K2399" s="2">
        <f t="shared" si="1278"/>
        <v>0.71460423634336678</v>
      </c>
      <c r="L2399" s="2">
        <f t="shared" si="1279"/>
        <v>0</v>
      </c>
      <c r="M2399" s="2">
        <f t="shared" si="1280"/>
        <v>0.26811594202898553</v>
      </c>
      <c r="N2399" s="2">
        <f t="shared" si="1281"/>
        <v>3.9018952062430325E-3</v>
      </c>
      <c r="O2399" s="2">
        <f t="shared" si="1282"/>
        <v>1.3377926421404653E-2</v>
      </c>
      <c r="P2399" s="1">
        <v>1282</v>
      </c>
      <c r="R2399" s="1">
        <v>481</v>
      </c>
      <c r="S2399" s="1">
        <v>7</v>
      </c>
      <c r="V2399" s="1">
        <v>8</v>
      </c>
      <c r="Z2399" s="1">
        <f t="shared" si="1283"/>
        <v>0</v>
      </c>
      <c r="AA2399" s="1">
        <v>0</v>
      </c>
      <c r="AB2399" s="1">
        <v>4</v>
      </c>
      <c r="AC2399" s="1">
        <v>12</v>
      </c>
      <c r="AI2399" s="7">
        <f t="shared" si="1284"/>
        <v>0</v>
      </c>
      <c r="AJ2399" s="7">
        <f t="shared" si="1285"/>
        <v>0</v>
      </c>
      <c r="AK2399" s="7">
        <f t="shared" si="1286"/>
        <v>3</v>
      </c>
      <c r="AL2399" s="7">
        <f t="shared" si="1287"/>
        <v>0</v>
      </c>
      <c r="AM2399" s="2">
        <f t="shared" si="1288"/>
        <v>0</v>
      </c>
      <c r="AN2399" s="2">
        <f t="shared" si="1289"/>
        <v>0</v>
      </c>
      <c r="AO2399" s="2">
        <f t="shared" si="1290"/>
        <v>4.459308807134894E-3</v>
      </c>
      <c r="AP2399" s="2">
        <f t="shared" si="1291"/>
        <v>0</v>
      </c>
      <c r="AR2399" t="str">
        <f t="shared" si="1294"/>
        <v>Wilson</v>
      </c>
      <c r="AS2399" t="s">
        <v>2</v>
      </c>
      <c r="AT2399" s="182"/>
      <c r="AV2399" s="98">
        <v>48</v>
      </c>
      <c r="AW2399" s="100">
        <v>493</v>
      </c>
      <c r="AX2399" s="106">
        <f t="shared" si="1292"/>
        <v>48493</v>
      </c>
      <c r="AZ2399" s="7" t="s">
        <v>2975</v>
      </c>
      <c r="BA2399" t="s">
        <v>3208</v>
      </c>
      <c r="CD2399">
        <v>0</v>
      </c>
    </row>
    <row r="2400" spans="1:82" hidden="1" outlineLevel="1">
      <c r="A2400" t="s">
        <v>184</v>
      </c>
      <c r="B2400" t="s">
        <v>2</v>
      </c>
      <c r="C2400" s="1">
        <f t="shared" si="1276"/>
        <v>43</v>
      </c>
      <c r="D2400" s="7">
        <f>IF(P2400&gt;0,RANK(P2400,(P2400:R2400,S2400:AG2400)),0)</f>
        <v>1</v>
      </c>
      <c r="E2400" s="7">
        <f>IF(Q2400&gt;0,RANK(Q2400,(P2400:R2400,S2400:AG2400)),0)</f>
        <v>0</v>
      </c>
      <c r="F2400" s="7">
        <f>IF(R2400&gt;0,RANK(R2400,(P2400:R2400,S2400:AG2400)),0)</f>
        <v>2</v>
      </c>
      <c r="G2400" s="7">
        <f>IF(S2400&gt;0,RANK(S2400,(P2400:R2400,S2400:AG2400)),0)</f>
        <v>0</v>
      </c>
      <c r="H2400" s="49">
        <f t="shared" si="1277"/>
        <v>19</v>
      </c>
      <c r="I2400" s="178">
        <f t="shared" si="1293"/>
        <v>0.44186046511627908</v>
      </c>
      <c r="J2400" s="2"/>
      <c r="K2400" s="2">
        <f t="shared" si="1278"/>
        <v>0.69767441860465118</v>
      </c>
      <c r="L2400" s="2">
        <f t="shared" si="1279"/>
        <v>0</v>
      </c>
      <c r="M2400" s="2">
        <f t="shared" si="1280"/>
        <v>0.2558139534883721</v>
      </c>
      <c r="N2400" s="2">
        <f t="shared" si="1281"/>
        <v>0</v>
      </c>
      <c r="O2400" s="2">
        <f t="shared" si="1282"/>
        <v>4.6511627906976716E-2</v>
      </c>
      <c r="P2400" s="1">
        <v>30</v>
      </c>
      <c r="R2400" s="1">
        <v>11</v>
      </c>
      <c r="S2400" s="1">
        <v>0</v>
      </c>
      <c r="V2400" s="1">
        <v>0</v>
      </c>
      <c r="Z2400" s="1">
        <f t="shared" si="1283"/>
        <v>0</v>
      </c>
      <c r="AA2400" s="1">
        <v>0</v>
      </c>
      <c r="AB2400" s="1">
        <v>0</v>
      </c>
      <c r="AC2400" s="1">
        <v>2</v>
      </c>
      <c r="AI2400" s="7">
        <f t="shared" si="1284"/>
        <v>0</v>
      </c>
      <c r="AJ2400" s="7">
        <f t="shared" si="1285"/>
        <v>0</v>
      </c>
      <c r="AK2400" s="7">
        <f t="shared" si="1286"/>
        <v>0</v>
      </c>
      <c r="AL2400" s="7">
        <f t="shared" si="1287"/>
        <v>0</v>
      </c>
      <c r="AM2400" s="2">
        <f t="shared" si="1288"/>
        <v>0</v>
      </c>
      <c r="AN2400" s="2">
        <f t="shared" si="1289"/>
        <v>0</v>
      </c>
      <c r="AO2400" s="2">
        <f t="shared" si="1290"/>
        <v>0</v>
      </c>
      <c r="AP2400" s="2">
        <f t="shared" si="1291"/>
        <v>0</v>
      </c>
      <c r="AR2400" t="str">
        <f t="shared" si="1294"/>
        <v>Winkler</v>
      </c>
      <c r="AS2400" t="s">
        <v>2</v>
      </c>
      <c r="AT2400" s="182">
        <v>23</v>
      </c>
      <c r="AV2400" s="98">
        <v>48</v>
      </c>
      <c r="AW2400" s="100">
        <v>495</v>
      </c>
      <c r="AX2400" s="106">
        <f t="shared" si="1292"/>
        <v>48495</v>
      </c>
      <c r="AZ2400" s="7" t="s">
        <v>2975</v>
      </c>
      <c r="BA2400" t="s">
        <v>3208</v>
      </c>
      <c r="CD2400">
        <v>0</v>
      </c>
    </row>
    <row r="2401" spans="1:82" hidden="1" outlineLevel="1">
      <c r="A2401" t="s">
        <v>728</v>
      </c>
      <c r="B2401" t="s">
        <v>2</v>
      </c>
      <c r="C2401" s="1">
        <f t="shared" si="1276"/>
        <v>1336</v>
      </c>
      <c r="D2401" s="7">
        <f>IF(P2401&gt;0,RANK(P2401,(P2401:R2401,S2401:AG2401)),0)</f>
        <v>1</v>
      </c>
      <c r="E2401" s="7">
        <f>IF(Q2401&gt;0,RANK(Q2401,(P2401:R2401,S2401:AG2401)),0)</f>
        <v>0</v>
      </c>
      <c r="F2401" s="7">
        <f>IF(R2401&gt;0,RANK(R2401,(P2401:R2401,S2401:AG2401)),0)</f>
        <v>2</v>
      </c>
      <c r="G2401" s="7">
        <f>IF(S2401&gt;0,RANK(S2401,(P2401:R2401,S2401:AG2401)),0)</f>
        <v>3</v>
      </c>
      <c r="H2401" s="49">
        <f t="shared" si="1277"/>
        <v>193</v>
      </c>
      <c r="I2401" s="178">
        <f t="shared" si="1293"/>
        <v>0.14446107784431136</v>
      </c>
      <c r="J2401" s="2"/>
      <c r="K2401" s="2">
        <f t="shared" si="1278"/>
        <v>0.56212574850299402</v>
      </c>
      <c r="L2401" s="2">
        <f t="shared" si="1279"/>
        <v>0</v>
      </c>
      <c r="M2401" s="2">
        <f t="shared" si="1280"/>
        <v>0.41766467065868262</v>
      </c>
      <c r="N2401" s="2">
        <f t="shared" si="1281"/>
        <v>5.239520958083832E-3</v>
      </c>
      <c r="O2401" s="2">
        <f t="shared" si="1282"/>
        <v>1.4970059880239528E-2</v>
      </c>
      <c r="P2401" s="1">
        <v>751</v>
      </c>
      <c r="R2401" s="1">
        <v>558</v>
      </c>
      <c r="S2401" s="1">
        <v>7</v>
      </c>
      <c r="V2401" s="1">
        <v>5</v>
      </c>
      <c r="Z2401" s="1">
        <f t="shared" si="1283"/>
        <v>1</v>
      </c>
      <c r="AA2401" s="1">
        <v>5</v>
      </c>
      <c r="AB2401" s="1">
        <v>5</v>
      </c>
      <c r="AC2401" s="1">
        <v>4</v>
      </c>
      <c r="AI2401" s="7">
        <f t="shared" si="1284"/>
        <v>0</v>
      </c>
      <c r="AJ2401" s="7">
        <f t="shared" si="1285"/>
        <v>0</v>
      </c>
      <c r="AK2401" s="7">
        <f t="shared" si="1286"/>
        <v>4</v>
      </c>
      <c r="AL2401" s="7">
        <f t="shared" si="1287"/>
        <v>0</v>
      </c>
      <c r="AM2401" s="2">
        <f t="shared" si="1288"/>
        <v>0</v>
      </c>
      <c r="AN2401" s="2">
        <f t="shared" si="1289"/>
        <v>0</v>
      </c>
      <c r="AO2401" s="2">
        <f t="shared" si="1290"/>
        <v>3.7425149700598802E-3</v>
      </c>
      <c r="AP2401" s="2">
        <f t="shared" si="1291"/>
        <v>0</v>
      </c>
      <c r="AR2401" t="str">
        <f t="shared" si="1294"/>
        <v>Wise</v>
      </c>
      <c r="AS2401" t="s">
        <v>2</v>
      </c>
      <c r="AT2401" s="182"/>
      <c r="AV2401" s="98">
        <v>48</v>
      </c>
      <c r="AW2401" s="100">
        <v>497</v>
      </c>
      <c r="AX2401" s="106">
        <f t="shared" si="1292"/>
        <v>48497</v>
      </c>
      <c r="AZ2401" s="7" t="s">
        <v>2975</v>
      </c>
      <c r="BA2401" t="s">
        <v>3208</v>
      </c>
      <c r="CD2401">
        <v>1</v>
      </c>
    </row>
    <row r="2402" spans="1:82" hidden="1" outlineLevel="1">
      <c r="A2402" t="s">
        <v>3293</v>
      </c>
      <c r="B2402" t="s">
        <v>2</v>
      </c>
      <c r="C2402" s="1">
        <f t="shared" si="1276"/>
        <v>965</v>
      </c>
      <c r="D2402" s="7">
        <f>IF(P2402&gt;0,RANK(P2402,(P2402:R2402,S2402:AG2402)),0)</f>
        <v>1</v>
      </c>
      <c r="E2402" s="7">
        <f>IF(Q2402&gt;0,RANK(Q2402,(P2402:R2402,S2402:AG2402)),0)</f>
        <v>0</v>
      </c>
      <c r="F2402" s="7">
        <f>IF(R2402&gt;0,RANK(R2402,(P2402:R2402,S2402:AG2402)),0)</f>
        <v>2</v>
      </c>
      <c r="G2402" s="7">
        <f>IF(S2402&gt;0,RANK(S2402,(P2402:R2402,S2402:AG2402)),0)</f>
        <v>3</v>
      </c>
      <c r="H2402" s="49">
        <f t="shared" si="1277"/>
        <v>378</v>
      </c>
      <c r="I2402" s="178">
        <f t="shared" si="1293"/>
        <v>0.39170984455958552</v>
      </c>
      <c r="J2402" s="2"/>
      <c r="K2402" s="2">
        <f t="shared" si="1278"/>
        <v>0.68704663212435235</v>
      </c>
      <c r="L2402" s="2">
        <f t="shared" si="1279"/>
        <v>0</v>
      </c>
      <c r="M2402" s="2">
        <f t="shared" si="1280"/>
        <v>0.29533678756476683</v>
      </c>
      <c r="N2402" s="2">
        <f t="shared" si="1281"/>
        <v>6.2176165803108805E-3</v>
      </c>
      <c r="O2402" s="2">
        <f t="shared" si="1282"/>
        <v>1.1398963730569932E-2</v>
      </c>
      <c r="P2402" s="1">
        <v>663</v>
      </c>
      <c r="R2402" s="1">
        <v>285</v>
      </c>
      <c r="S2402" s="1">
        <v>6</v>
      </c>
      <c r="V2402" s="1">
        <v>1</v>
      </c>
      <c r="Z2402" s="1">
        <f t="shared" si="1283"/>
        <v>2</v>
      </c>
      <c r="AA2402" s="1">
        <v>4</v>
      </c>
      <c r="AB2402" s="1">
        <v>3</v>
      </c>
      <c r="AC2402" s="1">
        <v>1</v>
      </c>
      <c r="AI2402" s="7">
        <f t="shared" si="1284"/>
        <v>0</v>
      </c>
      <c r="AJ2402" s="7">
        <f t="shared" si="1285"/>
        <v>0</v>
      </c>
      <c r="AK2402" s="7">
        <f t="shared" si="1286"/>
        <v>5</v>
      </c>
      <c r="AL2402" s="7">
        <f t="shared" si="1287"/>
        <v>0</v>
      </c>
      <c r="AM2402" s="2">
        <f t="shared" si="1288"/>
        <v>0</v>
      </c>
      <c r="AN2402" s="2">
        <f t="shared" si="1289"/>
        <v>0</v>
      </c>
      <c r="AO2402" s="2">
        <f t="shared" si="1290"/>
        <v>1.0362694300518134E-3</v>
      </c>
      <c r="AP2402" s="2">
        <f t="shared" si="1291"/>
        <v>0</v>
      </c>
      <c r="AR2402" t="str">
        <f t="shared" si="1294"/>
        <v>Wood</v>
      </c>
      <c r="AS2402" t="s">
        <v>2</v>
      </c>
      <c r="AT2402" s="182"/>
      <c r="AV2402" s="98">
        <v>48</v>
      </c>
      <c r="AW2402" s="100">
        <v>499</v>
      </c>
      <c r="AX2402" s="106">
        <f t="shared" si="1292"/>
        <v>48499</v>
      </c>
      <c r="AZ2402" s="7" t="s">
        <v>2975</v>
      </c>
      <c r="BA2402" t="s">
        <v>3208</v>
      </c>
      <c r="CD2402">
        <v>2</v>
      </c>
    </row>
    <row r="2403" spans="1:82" hidden="1" outlineLevel="1">
      <c r="A2403" t="s">
        <v>185</v>
      </c>
      <c r="B2403" t="s">
        <v>2</v>
      </c>
      <c r="C2403" s="1">
        <f t="shared" si="1276"/>
        <v>21</v>
      </c>
      <c r="D2403" s="7">
        <f>IF(P2403&gt;0,RANK(P2403,(P2403:R2403,S2403:AG2403)),0)</f>
        <v>2</v>
      </c>
      <c r="E2403" s="7">
        <f>IF(Q2403&gt;0,RANK(Q2403,(P2403:R2403,S2403:AG2403)),0)</f>
        <v>0</v>
      </c>
      <c r="F2403" s="7">
        <f>IF(R2403&gt;0,RANK(R2403,(P2403:R2403,S2403:AG2403)),0)</f>
        <v>1</v>
      </c>
      <c r="G2403" s="7">
        <f>IF(S2403&gt;0,RANK(S2403,(P2403:R2403,S2403:AG2403)),0)</f>
        <v>0</v>
      </c>
      <c r="H2403" s="49">
        <f t="shared" si="1277"/>
        <v>1</v>
      </c>
      <c r="I2403" s="178">
        <f t="shared" si="1293"/>
        <v>4.7619047619047616E-2</v>
      </c>
      <c r="J2403" s="2"/>
      <c r="K2403" s="2">
        <f t="shared" si="1278"/>
        <v>0.42857142857142855</v>
      </c>
      <c r="L2403" s="2">
        <f t="shared" si="1279"/>
        <v>0</v>
      </c>
      <c r="M2403" s="2">
        <f t="shared" si="1280"/>
        <v>0.47619047619047616</v>
      </c>
      <c r="N2403" s="2">
        <f t="shared" si="1281"/>
        <v>0</v>
      </c>
      <c r="O2403" s="2">
        <f t="shared" si="1282"/>
        <v>9.5238095238095233E-2</v>
      </c>
      <c r="P2403" s="1">
        <v>9</v>
      </c>
      <c r="R2403" s="1">
        <v>10</v>
      </c>
      <c r="S2403" s="1">
        <v>0</v>
      </c>
      <c r="V2403" s="1">
        <v>0</v>
      </c>
      <c r="Z2403" s="1">
        <f t="shared" si="1283"/>
        <v>1</v>
      </c>
      <c r="AA2403" s="1">
        <v>0</v>
      </c>
      <c r="AB2403" s="1">
        <v>0</v>
      </c>
      <c r="AC2403" s="1">
        <v>1</v>
      </c>
      <c r="AI2403" s="7">
        <f t="shared" si="1284"/>
        <v>0</v>
      </c>
      <c r="AJ2403" s="7">
        <f t="shared" si="1285"/>
        <v>0</v>
      </c>
      <c r="AK2403" s="7">
        <f t="shared" si="1286"/>
        <v>0</v>
      </c>
      <c r="AL2403" s="7">
        <f t="shared" si="1287"/>
        <v>0</v>
      </c>
      <c r="AM2403" s="2">
        <f t="shared" si="1288"/>
        <v>0</v>
      </c>
      <c r="AN2403" s="2">
        <f t="shared" si="1289"/>
        <v>0</v>
      </c>
      <c r="AO2403" s="2">
        <f t="shared" si="1290"/>
        <v>0</v>
      </c>
      <c r="AP2403" s="2">
        <f t="shared" si="1291"/>
        <v>0</v>
      </c>
      <c r="AR2403" t="str">
        <f t="shared" si="1294"/>
        <v>Yoakum</v>
      </c>
      <c r="AS2403" t="s">
        <v>2</v>
      </c>
      <c r="AT2403" s="182">
        <v>19</v>
      </c>
      <c r="AV2403" s="98">
        <v>48</v>
      </c>
      <c r="AW2403" s="100">
        <v>501</v>
      </c>
      <c r="AX2403" s="106">
        <f t="shared" si="1292"/>
        <v>48501</v>
      </c>
      <c r="AZ2403" s="7" t="s">
        <v>2975</v>
      </c>
      <c r="BA2403" t="s">
        <v>3208</v>
      </c>
      <c r="CD2403">
        <v>1</v>
      </c>
    </row>
    <row r="2404" spans="1:82" hidden="1" outlineLevel="1">
      <c r="A2404" t="s">
        <v>1320</v>
      </c>
      <c r="B2404" t="s">
        <v>2</v>
      </c>
      <c r="C2404" s="1">
        <f t="shared" si="1276"/>
        <v>342</v>
      </c>
      <c r="D2404" s="7">
        <f>IF(P2404&gt;0,RANK(P2404,(P2404:R2404,S2404:AG2404)),0)</f>
        <v>1</v>
      </c>
      <c r="E2404" s="7">
        <f>IF(Q2404&gt;0,RANK(Q2404,(P2404:R2404,S2404:AG2404)),0)</f>
        <v>0</v>
      </c>
      <c r="F2404" s="7">
        <f>IF(R2404&gt;0,RANK(R2404,(P2404:R2404,S2404:AG2404)),0)</f>
        <v>2</v>
      </c>
      <c r="G2404" s="7">
        <f>IF(S2404&gt;0,RANK(S2404,(P2404:R2404,S2404:AG2404)),0)</f>
        <v>4</v>
      </c>
      <c r="H2404" s="49">
        <f t="shared" si="1277"/>
        <v>69</v>
      </c>
      <c r="I2404" s="178">
        <f t="shared" si="1293"/>
        <v>0.20175438596491227</v>
      </c>
      <c r="J2404" s="2"/>
      <c r="K2404" s="2">
        <f t="shared" si="1278"/>
        <v>0.58771929824561409</v>
      </c>
      <c r="L2404" s="2">
        <f t="shared" si="1279"/>
        <v>0</v>
      </c>
      <c r="M2404" s="2">
        <f t="shared" si="1280"/>
        <v>0.38596491228070173</v>
      </c>
      <c r="N2404" s="2">
        <f t="shared" si="1281"/>
        <v>5.8479532163742687E-3</v>
      </c>
      <c r="O2404" s="2">
        <f t="shared" si="1282"/>
        <v>2.0467836257309913E-2</v>
      </c>
      <c r="P2404" s="1">
        <v>201</v>
      </c>
      <c r="R2404" s="1">
        <v>132</v>
      </c>
      <c r="S2404" s="1">
        <v>2</v>
      </c>
      <c r="V2404" s="1">
        <v>1</v>
      </c>
      <c r="Z2404" s="1">
        <f t="shared" si="1283"/>
        <v>0</v>
      </c>
      <c r="AA2404" s="1">
        <v>1</v>
      </c>
      <c r="AB2404" s="1">
        <v>1</v>
      </c>
      <c r="AC2404" s="1">
        <v>4</v>
      </c>
      <c r="AI2404" s="7">
        <f t="shared" si="1284"/>
        <v>0</v>
      </c>
      <c r="AJ2404" s="7">
        <f t="shared" si="1285"/>
        <v>0</v>
      </c>
      <c r="AK2404" s="7">
        <f t="shared" si="1286"/>
        <v>4</v>
      </c>
      <c r="AL2404" s="7">
        <f t="shared" si="1287"/>
        <v>0</v>
      </c>
      <c r="AM2404" s="2">
        <f t="shared" si="1288"/>
        <v>0</v>
      </c>
      <c r="AN2404" s="2">
        <f t="shared" si="1289"/>
        <v>0</v>
      </c>
      <c r="AO2404" s="2">
        <f t="shared" si="1290"/>
        <v>2.9239766081871343E-3</v>
      </c>
      <c r="AP2404" s="2">
        <f t="shared" si="1291"/>
        <v>0</v>
      </c>
      <c r="AR2404" t="str">
        <f t="shared" si="1294"/>
        <v>Young</v>
      </c>
      <c r="AS2404" t="s">
        <v>2</v>
      </c>
      <c r="AT2404" s="182">
        <v>19</v>
      </c>
      <c r="AV2404" s="98">
        <v>48</v>
      </c>
      <c r="AW2404" s="100">
        <v>503</v>
      </c>
      <c r="AX2404" s="106">
        <f t="shared" si="1292"/>
        <v>48503</v>
      </c>
      <c r="AZ2404" s="7" t="s">
        <v>2975</v>
      </c>
      <c r="BA2404" t="s">
        <v>3208</v>
      </c>
      <c r="CD2404">
        <v>0</v>
      </c>
    </row>
    <row r="2405" spans="1:82" hidden="1" outlineLevel="1">
      <c r="A2405" t="s">
        <v>1360</v>
      </c>
      <c r="B2405" t="s">
        <v>2</v>
      </c>
      <c r="C2405" s="1">
        <f t="shared" si="1276"/>
        <v>2906</v>
      </c>
      <c r="D2405" s="7">
        <f>IF(P2405&gt;0,RANK(P2405,(P2405:R2405,S2405:AG2405)),0)</f>
        <v>1</v>
      </c>
      <c r="E2405" s="7">
        <f>IF(Q2405&gt;0,RANK(Q2405,(P2405:R2405,S2405:AG2405)),0)</f>
        <v>0</v>
      </c>
      <c r="F2405" s="7">
        <f>IF(R2405&gt;0,RANK(R2405,(P2405:R2405,S2405:AG2405)),0)</f>
        <v>2</v>
      </c>
      <c r="G2405" s="7">
        <f>IF(S2405&gt;0,RANK(S2405,(P2405:R2405,S2405:AG2405)),0)</f>
        <v>5</v>
      </c>
      <c r="H2405" s="49">
        <f t="shared" si="1277"/>
        <v>1288</v>
      </c>
      <c r="I2405" s="178">
        <f t="shared" si="1293"/>
        <v>0.44322092222986925</v>
      </c>
      <c r="J2405" s="2"/>
      <c r="K2405" s="2">
        <f t="shared" si="1278"/>
        <v>0.67894012388162428</v>
      </c>
      <c r="L2405" s="2">
        <f t="shared" si="1279"/>
        <v>0</v>
      </c>
      <c r="M2405" s="2">
        <f t="shared" si="1280"/>
        <v>0.235719201651755</v>
      </c>
      <c r="N2405" s="2">
        <f t="shared" si="1281"/>
        <v>9.2911218169304879E-3</v>
      </c>
      <c r="O2405" s="2">
        <f t="shared" si="1282"/>
        <v>7.6049552649690239E-2</v>
      </c>
      <c r="P2405" s="1">
        <v>1973</v>
      </c>
      <c r="R2405" s="1">
        <v>685</v>
      </c>
      <c r="S2405" s="1">
        <v>27</v>
      </c>
      <c r="V2405" s="1">
        <v>39</v>
      </c>
      <c r="Z2405" s="1">
        <f t="shared" si="1283"/>
        <v>14</v>
      </c>
      <c r="AA2405" s="1">
        <v>19</v>
      </c>
      <c r="AB2405" s="1">
        <v>9</v>
      </c>
      <c r="AC2405" s="1">
        <v>140</v>
      </c>
      <c r="AI2405" s="7">
        <f t="shared" si="1284"/>
        <v>0</v>
      </c>
      <c r="AJ2405" s="7">
        <f t="shared" si="1285"/>
        <v>0</v>
      </c>
      <c r="AK2405" s="7">
        <f t="shared" si="1286"/>
        <v>3</v>
      </c>
      <c r="AL2405" s="7">
        <f t="shared" si="1287"/>
        <v>0</v>
      </c>
      <c r="AM2405" s="2">
        <f t="shared" si="1288"/>
        <v>0</v>
      </c>
      <c r="AN2405" s="2">
        <f t="shared" si="1289"/>
        <v>0</v>
      </c>
      <c r="AO2405" s="2">
        <f t="shared" si="1290"/>
        <v>1.3420509291121816E-2</v>
      </c>
      <c r="AP2405" s="2">
        <f t="shared" si="1291"/>
        <v>0</v>
      </c>
      <c r="AR2405" t="str">
        <f t="shared" si="1294"/>
        <v>Zapata</v>
      </c>
      <c r="AS2405" t="s">
        <v>2</v>
      </c>
      <c r="AT2405" s="182">
        <v>28</v>
      </c>
      <c r="AV2405" s="98">
        <v>48</v>
      </c>
      <c r="AW2405" s="100">
        <v>505</v>
      </c>
      <c r="AX2405" s="106">
        <f t="shared" si="1292"/>
        <v>48505</v>
      </c>
      <c r="AZ2405" s="7" t="s">
        <v>2975</v>
      </c>
      <c r="BA2405" t="s">
        <v>3208</v>
      </c>
      <c r="CD2405">
        <v>14</v>
      </c>
    </row>
    <row r="2406" spans="1:82" hidden="1" outlineLevel="1">
      <c r="A2406" t="s">
        <v>1527</v>
      </c>
      <c r="B2406" t="s">
        <v>2</v>
      </c>
      <c r="C2406" s="1">
        <f t="shared" si="1276"/>
        <v>2062</v>
      </c>
      <c r="D2406" s="7">
        <f>IF(P2406&gt;0,RANK(P2406,(P2406:R2406,S2406:AG2406)),0)</f>
        <v>1</v>
      </c>
      <c r="E2406" s="7">
        <f>IF(Q2406&gt;0,RANK(Q2406,(P2406:R2406,S2406:AG2406)),0)</f>
        <v>0</v>
      </c>
      <c r="F2406" s="7">
        <f>IF(R2406&gt;0,RANK(R2406,(P2406:R2406,S2406:AG2406)),0)</f>
        <v>2</v>
      </c>
      <c r="G2406" s="7">
        <f>IF(S2406&gt;0,RANK(S2406,(P2406:R2406,S2406:AG2406)),0)</f>
        <v>4</v>
      </c>
      <c r="H2406" s="49">
        <f t="shared" si="1277"/>
        <v>1184</v>
      </c>
      <c r="I2406" s="178">
        <f t="shared" si="1293"/>
        <v>0.57419980601357901</v>
      </c>
      <c r="J2406" s="2"/>
      <c r="K2406" s="2">
        <f t="shared" si="1278"/>
        <v>0.75509214354995147</v>
      </c>
      <c r="L2406" s="2">
        <f t="shared" si="1279"/>
        <v>0</v>
      </c>
      <c r="M2406" s="2">
        <f t="shared" si="1280"/>
        <v>0.18089233753637246</v>
      </c>
      <c r="N2406" s="2">
        <f t="shared" si="1281"/>
        <v>1.2609117361784675E-2</v>
      </c>
      <c r="O2406" s="2">
        <f t="shared" si="1282"/>
        <v>5.1406401551891398E-2</v>
      </c>
      <c r="P2406" s="1">
        <v>1557</v>
      </c>
      <c r="R2406" s="1">
        <v>373</v>
      </c>
      <c r="S2406" s="1">
        <v>26</v>
      </c>
      <c r="V2406" s="1">
        <v>16</v>
      </c>
      <c r="Z2406" s="1">
        <f>SUM(BE2406:CN2406)</f>
        <v>7</v>
      </c>
      <c r="AA2406" s="1">
        <v>6</v>
      </c>
      <c r="AB2406" s="1">
        <v>10</v>
      </c>
      <c r="AC2406" s="1">
        <v>67</v>
      </c>
      <c r="AI2406" s="7">
        <f t="shared" si="1284"/>
        <v>0</v>
      </c>
      <c r="AJ2406" s="7">
        <f t="shared" si="1285"/>
        <v>0</v>
      </c>
      <c r="AK2406" s="7">
        <f t="shared" si="1286"/>
        <v>4</v>
      </c>
      <c r="AL2406" s="7">
        <f t="shared" si="1287"/>
        <v>0</v>
      </c>
      <c r="AM2406" s="2">
        <f t="shared" si="1288"/>
        <v>0</v>
      </c>
      <c r="AN2406" s="2">
        <f t="shared" si="1289"/>
        <v>0</v>
      </c>
      <c r="AO2406" s="2">
        <f t="shared" si="1290"/>
        <v>7.7594568380213386E-3</v>
      </c>
      <c r="AP2406" s="2">
        <f t="shared" si="1291"/>
        <v>0</v>
      </c>
      <c r="AR2406" t="str">
        <f t="shared" si="1294"/>
        <v>Zavala</v>
      </c>
      <c r="AS2406" t="s">
        <v>2</v>
      </c>
      <c r="AT2406" s="182">
        <v>23</v>
      </c>
      <c r="AV2406" s="98">
        <v>48</v>
      </c>
      <c r="AW2406" s="100">
        <v>507</v>
      </c>
      <c r="AX2406" s="106">
        <f t="shared" si="1292"/>
        <v>48507</v>
      </c>
      <c r="AZ2406" s="7" t="s">
        <v>2975</v>
      </c>
      <c r="BA2406" t="s">
        <v>3208</v>
      </c>
      <c r="CD2406">
        <v>7</v>
      </c>
    </row>
    <row r="2407" spans="1:82" collapsed="1">
      <c r="A2407" t="s">
        <v>431</v>
      </c>
      <c r="B2407" t="s">
        <v>1114</v>
      </c>
      <c r="C2407" s="1">
        <f t="shared" si="1276"/>
        <v>1435895</v>
      </c>
      <c r="D2407" s="7">
        <f>IF(P2407&gt;0,RANK(P2407,(P2407:R2407,S2407:AG2407)),0)</f>
        <v>1</v>
      </c>
      <c r="E2407" s="7">
        <f>IF(Q2407&gt;0,RANK(Q2407,(P2407:R2407,S2407:AG2407)),0)</f>
        <v>0</v>
      </c>
      <c r="F2407" s="7">
        <f>IF(R2407&gt;0,RANK(R2407,(P2407:R2407,S2407:AG2407)),0)</f>
        <v>2</v>
      </c>
      <c r="G2407" s="7">
        <f>IF(S2407&gt;0,RANK(S2407,(P2407:R2407,S2407:AG2407)),0)</f>
        <v>4</v>
      </c>
      <c r="H2407" s="49">
        <f t="shared" si="1277"/>
        <v>459457</v>
      </c>
      <c r="I2407" s="178">
        <f t="shared" si="1293"/>
        <v>0.31997952496526555</v>
      </c>
      <c r="J2407" s="2"/>
      <c r="K2407" s="2">
        <f t="shared" si="1278"/>
        <v>0.65186103440711196</v>
      </c>
      <c r="L2407" s="2">
        <f t="shared" si="1279"/>
        <v>0</v>
      </c>
      <c r="M2407" s="2">
        <f t="shared" si="1280"/>
        <v>0.33188150944184636</v>
      </c>
      <c r="N2407" s="2">
        <f t="shared" si="1281"/>
        <v>3.7356491944048834E-3</v>
      </c>
      <c r="O2407" s="2">
        <f t="shared" si="1282"/>
        <v>1.2521806956636799E-2</v>
      </c>
      <c r="P2407" s="1">
        <f t="shared" ref="P2407:V2407" si="1295">SUM(P2153:P2406)</f>
        <v>936004</v>
      </c>
      <c r="R2407" s="1">
        <f t="shared" si="1295"/>
        <v>476547</v>
      </c>
      <c r="S2407" s="1">
        <f t="shared" si="1295"/>
        <v>5364</v>
      </c>
      <c r="V2407" s="1">
        <f t="shared" si="1295"/>
        <v>3254</v>
      </c>
      <c r="Z2407" s="1">
        <f>SUM(Z2153:Z2406)</f>
        <v>2017</v>
      </c>
      <c r="AA2407" s="1">
        <f t="shared" ref="AA2407:AB2407" si="1296">SUM(AA2153:AA2406)</f>
        <v>2569</v>
      </c>
      <c r="AB2407" s="1">
        <f t="shared" si="1296"/>
        <v>1711</v>
      </c>
      <c r="AC2407" s="1">
        <f>SUM(AC2153:AC2406)</f>
        <v>8429</v>
      </c>
      <c r="AI2407" s="7">
        <f t="shared" si="1284"/>
        <v>0</v>
      </c>
      <c r="AJ2407" s="7">
        <f t="shared" si="1285"/>
        <v>0</v>
      </c>
      <c r="AK2407" s="7">
        <f t="shared" si="1286"/>
        <v>4</v>
      </c>
      <c r="AL2407" s="7">
        <f t="shared" si="1287"/>
        <v>0</v>
      </c>
      <c r="AM2407" s="2">
        <f t="shared" si="1288"/>
        <v>0</v>
      </c>
      <c r="AN2407" s="2">
        <f t="shared" si="1289"/>
        <v>0</v>
      </c>
      <c r="AO2407" s="2">
        <f t="shared" si="1290"/>
        <v>2.2661824158451698E-3</v>
      </c>
      <c r="AP2407" s="2">
        <f t="shared" si="1291"/>
        <v>0</v>
      </c>
      <c r="AR2407" t="str">
        <f t="shared" si="1294"/>
        <v>Texas</v>
      </c>
      <c r="AS2407" t="s">
        <v>1114</v>
      </c>
      <c r="AT2407" s="182"/>
      <c r="AV2407" s="98">
        <v>48</v>
      </c>
      <c r="AW2407" s="100"/>
      <c r="AX2407" s="98">
        <v>48</v>
      </c>
      <c r="AZ2407" s="7" t="s">
        <v>1634</v>
      </c>
      <c r="BA2407" t="s">
        <v>3208</v>
      </c>
      <c r="BJ2407" s="1">
        <f>SUM(BJ2153:BJ2406)</f>
        <v>0</v>
      </c>
      <c r="CD2407" s="1">
        <f>SUM(CD2153:CD2406)</f>
        <v>2017</v>
      </c>
    </row>
    <row r="2408" spans="1:82">
      <c r="C2408" s="1"/>
      <c r="E2408" s="7"/>
      <c r="F2408" s="7"/>
      <c r="G2408" s="7"/>
      <c r="H2408" s="49"/>
      <c r="I2408" s="178"/>
      <c r="J2408" s="2"/>
      <c r="AI2408" s="7"/>
      <c r="AJ2408" s="7"/>
      <c r="AK2408" s="7"/>
      <c r="AL2408" s="7"/>
      <c r="AT2408" s="182"/>
      <c r="AV2408" s="98"/>
      <c r="AW2408" s="100"/>
    </row>
    <row r="2409" spans="1:82" hidden="1" outlineLevel="1">
      <c r="A2409" t="s">
        <v>1842</v>
      </c>
      <c r="B2409" t="s">
        <v>2962</v>
      </c>
      <c r="C2409" s="1">
        <f t="shared" ref="C2409:C2423" si="1297">SUM(P2409:AG2409)</f>
        <v>8871</v>
      </c>
      <c r="D2409" s="7">
        <f>IF(P2409&gt;0,RANK(P2409,(P2409:R2409,S2409:AG2409)),0)</f>
        <v>2</v>
      </c>
      <c r="E2409" s="7">
        <f>IF(Q2409&gt;0,RANK(Q2409,(P2409:R2409,S2409:AG2409)),0)</f>
        <v>0</v>
      </c>
      <c r="F2409" s="7">
        <f>IF(R2409&gt;0,RANK(R2409,(P2409:R2409,S2409:AG2409)),0)</f>
        <v>1</v>
      </c>
      <c r="G2409" s="7">
        <f>IF(S2409&gt;0,RANK(S2409,(P2409:R2409,S2409:AG2409)),0)</f>
        <v>3</v>
      </c>
      <c r="H2409" s="49">
        <f t="shared" ref="H2409:H2423" si="1298">MAX(P2409:Y2409)-LARGE(P2409:Y2409,2)</f>
        <v>6621</v>
      </c>
      <c r="I2409" s="178">
        <f t="shared" si="1293"/>
        <v>0.74636455867433205</v>
      </c>
      <c r="J2409" s="2"/>
      <c r="K2409" s="2">
        <f t="shared" ref="K2409:K2423" si="1299">IF($C2409=0,"-",P2409/$C2409)</f>
        <v>0.12523954458347425</v>
      </c>
      <c r="L2409" s="2">
        <f t="shared" ref="L2409:L2423" si="1300">IF($C2409=0,"-",Q2409/$C2409)</f>
        <v>0</v>
      </c>
      <c r="M2409" s="2">
        <f t="shared" ref="M2409:M2423" si="1301">IF($C2409=0,"-",R2409/$C2409)</f>
        <v>0.87160410325780635</v>
      </c>
      <c r="N2409" s="2">
        <f t="shared" ref="N2409:N2441" si="1302">IF($C2409=0,"-",S2409/$C2409)</f>
        <v>1.6909029421711193E-3</v>
      </c>
      <c r="O2409" s="2">
        <f t="shared" ref="O2409:O2441" si="1303">IF(C2409=0,"-",(1-K2409-L2409-M2409-N2409))</f>
        <v>1.4654492165483361E-3</v>
      </c>
      <c r="P2409" s="1">
        <f>SUMIF(Town!$AR$1333:$AR$1578,$AX2409,Town!P$1333:P$1578)</f>
        <v>1111</v>
      </c>
      <c r="R2409" s="1">
        <f>SUMIF(Town!$AR$1333:$AR$1578,$AX2409,Town!R$1333:R$1578)</f>
        <v>7732</v>
      </c>
      <c r="S2409" s="1">
        <f>SUMIF(Town!$AR$1333:$AR$1578,$AX2409,Town!S$1333:S$1578)</f>
        <v>15</v>
      </c>
      <c r="Y2409" s="1">
        <f>SUMIF(Town!$AR$1333:$AR$1578,$AX2409,Town!Y$1333:Y$1578)</f>
        <v>10</v>
      </c>
      <c r="AC2409" s="1">
        <f>SUMIF(Town!$AR$1333:$AR$1578,$AX2409,Town!AC$1333:AC$1578)</f>
        <v>3</v>
      </c>
      <c r="AI2409" s="7">
        <f t="shared" ref="AI2409:AI2423" si="1304">IF(T2409&gt;0,RANK(T2409,(P2409:Z2409)),0)</f>
        <v>0</v>
      </c>
      <c r="AJ2409" s="7">
        <f t="shared" ref="AJ2409:AJ2423" si="1305">IF(U2409&gt;0,RANK(U2409,(P2409:Z2409)),0)</f>
        <v>0</v>
      </c>
      <c r="AK2409" s="7">
        <f t="shared" ref="AK2409:AK2423" si="1306">IF(V2409&gt;0,RANK(V2409,(P2409:Z2409)),0)</f>
        <v>0</v>
      </c>
      <c r="AL2409" s="7">
        <f t="shared" ref="AL2409:AL2423" si="1307">IF(W2409&gt;0,RANK(W2409,(P2409:Z2409)),0)</f>
        <v>0</v>
      </c>
      <c r="AM2409" s="2">
        <f t="shared" ref="AM2409:AM2423" si="1308">IF($C2409=0,"-",T2409/$C2409)</f>
        <v>0</v>
      </c>
      <c r="AN2409" s="2">
        <f t="shared" ref="AN2409:AN2423" si="1309">IF($C2409=0,"-",U2409/$C2409)</f>
        <v>0</v>
      </c>
      <c r="AO2409" s="2">
        <f t="shared" ref="AO2409:AO2423" si="1310">IF($C2409=0,"-",V2409/$C2409)</f>
        <v>0</v>
      </c>
      <c r="AP2409" s="2">
        <f t="shared" ref="AP2409:AP2423" si="1311">IF($C2409=0,"-",W2409/$C2409)</f>
        <v>0</v>
      </c>
      <c r="AR2409" t="str">
        <f t="shared" si="1294"/>
        <v>Addison</v>
      </c>
      <c r="AS2409" t="s">
        <v>2962</v>
      </c>
      <c r="AT2409" s="182">
        <v>1</v>
      </c>
      <c r="AV2409" s="98">
        <v>50</v>
      </c>
      <c r="AW2409" s="100">
        <v>1</v>
      </c>
      <c r="AX2409" s="106">
        <f t="shared" ref="AX2409:AX2422" si="1312">AV2409*1000+AW2409</f>
        <v>50001</v>
      </c>
      <c r="AZ2409" s="7" t="s">
        <v>2975</v>
      </c>
      <c r="BA2409" t="s">
        <v>3208</v>
      </c>
    </row>
    <row r="2410" spans="1:82" hidden="1" outlineLevel="1">
      <c r="A2410" t="s">
        <v>2078</v>
      </c>
      <c r="B2410" t="s">
        <v>2962</v>
      </c>
      <c r="C2410" s="1">
        <f t="shared" si="1297"/>
        <v>6932</v>
      </c>
      <c r="D2410" s="7">
        <f>IF(P2410&gt;0,RANK(P2410,(P2410:R2410,S2410:AG2410)),0)</f>
        <v>2</v>
      </c>
      <c r="E2410" s="7">
        <f>IF(Q2410&gt;0,RANK(Q2410,(P2410:R2410,S2410:AG2410)),0)</f>
        <v>0</v>
      </c>
      <c r="F2410" s="7">
        <f>IF(R2410&gt;0,RANK(R2410,(P2410:R2410,S2410:AG2410)),0)</f>
        <v>1</v>
      </c>
      <c r="G2410" s="7">
        <f>IF(S2410&gt;0,RANK(S2410,(P2410:R2410,S2410:AG2410)),0)</f>
        <v>3</v>
      </c>
      <c r="H2410" s="49">
        <f t="shared" si="1298"/>
        <v>4396</v>
      </c>
      <c r="I2410" s="178">
        <f t="shared" si="1293"/>
        <v>0.63416041546451241</v>
      </c>
      <c r="J2410" s="2"/>
      <c r="K2410" s="2">
        <f t="shared" si="1299"/>
        <v>0.18104443162146566</v>
      </c>
      <c r="L2410" s="2">
        <f t="shared" si="1300"/>
        <v>0</v>
      </c>
      <c r="M2410" s="2">
        <f t="shared" si="1301"/>
        <v>0.81520484708597807</v>
      </c>
      <c r="N2410" s="2">
        <f t="shared" si="1302"/>
        <v>2.7409117137911138E-3</v>
      </c>
      <c r="O2410" s="2">
        <f t="shared" si="1303"/>
        <v>1.0098095787651556E-3</v>
      </c>
      <c r="P2410" s="1">
        <f>SUMIF(Town!$AR$1333:$AR$1578,$AX2410,Town!P$1333:P$1578)</f>
        <v>1255</v>
      </c>
      <c r="R2410" s="1">
        <f>SUMIF(Town!$AR$1333:$AR$1578,$AX2410,Town!R$1333:R$1578)</f>
        <v>5651</v>
      </c>
      <c r="S2410" s="1">
        <f>SUMIF(Town!$AR$1333:$AR$1578,$AX2410,Town!S$1333:S$1578)</f>
        <v>19</v>
      </c>
      <c r="Y2410" s="1">
        <f>SUMIF(Town!$AR$1333:$AR$1578,$AX2410,Town!Y$1333:Y$1578)</f>
        <v>3</v>
      </c>
      <c r="AC2410" s="1">
        <f>SUMIF(Town!$AR$1333:$AR$1578,$AX2410,Town!AC$1333:AC$1578)</f>
        <v>4</v>
      </c>
      <c r="AI2410" s="7">
        <f t="shared" si="1304"/>
        <v>0</v>
      </c>
      <c r="AJ2410" s="7">
        <f t="shared" si="1305"/>
        <v>0</v>
      </c>
      <c r="AK2410" s="7">
        <f t="shared" si="1306"/>
        <v>0</v>
      </c>
      <c r="AL2410" s="7">
        <f t="shared" si="1307"/>
        <v>0</v>
      </c>
      <c r="AM2410" s="2">
        <f t="shared" si="1308"/>
        <v>0</v>
      </c>
      <c r="AN2410" s="2">
        <f t="shared" si="1309"/>
        <v>0</v>
      </c>
      <c r="AO2410" s="2">
        <f t="shared" si="1310"/>
        <v>0</v>
      </c>
      <c r="AP2410" s="2">
        <f t="shared" si="1311"/>
        <v>0</v>
      </c>
      <c r="AR2410" t="str">
        <f t="shared" si="1294"/>
        <v>Bennington</v>
      </c>
      <c r="AS2410" t="s">
        <v>2962</v>
      </c>
      <c r="AT2410" s="182">
        <v>1</v>
      </c>
      <c r="AV2410" s="98">
        <v>50</v>
      </c>
      <c r="AW2410" s="100">
        <v>3</v>
      </c>
      <c r="AX2410" s="106">
        <f t="shared" si="1312"/>
        <v>50003</v>
      </c>
      <c r="AZ2410" s="7" t="s">
        <v>2975</v>
      </c>
      <c r="BA2410" t="s">
        <v>3208</v>
      </c>
    </row>
    <row r="2411" spans="1:82" hidden="1" outlineLevel="1">
      <c r="A2411" t="s">
        <v>1819</v>
      </c>
      <c r="B2411" t="s">
        <v>2962</v>
      </c>
      <c r="C2411" s="1">
        <f t="shared" si="1297"/>
        <v>5148</v>
      </c>
      <c r="D2411" s="7">
        <f>IF(P2411&gt;0,RANK(P2411,(P2411:R2411,S2411:AG2411)),0)</f>
        <v>2</v>
      </c>
      <c r="E2411" s="7">
        <f>IF(Q2411&gt;0,RANK(Q2411,(P2411:R2411,S2411:AG2411)),0)</f>
        <v>0</v>
      </c>
      <c r="F2411" s="7">
        <f>IF(R2411&gt;0,RANK(R2411,(P2411:R2411,S2411:AG2411)),0)</f>
        <v>1</v>
      </c>
      <c r="G2411" s="7">
        <f>IF(S2411&gt;0,RANK(S2411,(P2411:R2411,S2411:AG2411)),0)</f>
        <v>5</v>
      </c>
      <c r="H2411" s="49">
        <f t="shared" si="1298"/>
        <v>4071</v>
      </c>
      <c r="I2411" s="178">
        <f t="shared" si="1293"/>
        <v>0.7907925407925408</v>
      </c>
      <c r="J2411" s="2"/>
      <c r="K2411" s="2">
        <f t="shared" si="1299"/>
        <v>0.10236985236985237</v>
      </c>
      <c r="L2411" s="2">
        <f t="shared" si="1300"/>
        <v>0</v>
      </c>
      <c r="M2411" s="2">
        <f t="shared" si="1301"/>
        <v>0.89316239316239321</v>
      </c>
      <c r="N2411" s="2">
        <f t="shared" si="1302"/>
        <v>1.1655011655011655E-3</v>
      </c>
      <c r="O2411" s="2">
        <f t="shared" si="1303"/>
        <v>3.3022533022532157E-3</v>
      </c>
      <c r="P2411" s="1">
        <f>SUMIF(Town!$AR$1333:$AR$1578,$AX2411,Town!P$1333:P$1578)</f>
        <v>527</v>
      </c>
      <c r="R2411" s="1">
        <f>SUMIF(Town!$AR$1333:$AR$1578,$AX2411,Town!R$1333:R$1578)</f>
        <v>4598</v>
      </c>
      <c r="S2411" s="1">
        <f>SUMIF(Town!$AR$1333:$AR$1578,$AX2411,Town!S$1333:S$1578)</f>
        <v>6</v>
      </c>
      <c r="Y2411" s="1">
        <f>SUMIF(Town!$AR$1333:$AR$1578,$AX2411,Town!Y$1333:Y$1578)</f>
        <v>8</v>
      </c>
      <c r="AC2411" s="1">
        <f>SUMIF(Town!$AR$1333:$AR$1578,$AX2411,Town!AC$1333:AC$1578)</f>
        <v>9</v>
      </c>
      <c r="AI2411" s="7">
        <f t="shared" si="1304"/>
        <v>0</v>
      </c>
      <c r="AJ2411" s="7">
        <f t="shared" si="1305"/>
        <v>0</v>
      </c>
      <c r="AK2411" s="7">
        <f t="shared" si="1306"/>
        <v>0</v>
      </c>
      <c r="AL2411" s="7">
        <f t="shared" si="1307"/>
        <v>0</v>
      </c>
      <c r="AM2411" s="2">
        <f t="shared" si="1308"/>
        <v>0</v>
      </c>
      <c r="AN2411" s="2">
        <f t="shared" si="1309"/>
        <v>0</v>
      </c>
      <c r="AO2411" s="2">
        <f t="shared" si="1310"/>
        <v>0</v>
      </c>
      <c r="AP2411" s="2">
        <f t="shared" si="1311"/>
        <v>0</v>
      </c>
      <c r="AR2411" t="str">
        <f t="shared" si="1294"/>
        <v>Caledonia</v>
      </c>
      <c r="AS2411" t="s">
        <v>2962</v>
      </c>
      <c r="AT2411" s="182">
        <v>1</v>
      </c>
      <c r="AV2411" s="98">
        <v>50</v>
      </c>
      <c r="AW2411" s="100">
        <v>5</v>
      </c>
      <c r="AX2411" s="106">
        <f t="shared" si="1312"/>
        <v>50005</v>
      </c>
      <c r="AZ2411" s="7" t="s">
        <v>2975</v>
      </c>
      <c r="BA2411" t="s">
        <v>3208</v>
      </c>
    </row>
    <row r="2412" spans="1:82" hidden="1" outlineLevel="1">
      <c r="A2412" t="s">
        <v>1863</v>
      </c>
      <c r="B2412" t="s">
        <v>2962</v>
      </c>
      <c r="C2412" s="1">
        <f t="shared" si="1297"/>
        <v>38091</v>
      </c>
      <c r="D2412" s="7">
        <f>IF(P2412&gt;0,RANK(P2412,(P2412:R2412,S2412:AG2412)),0)</f>
        <v>2</v>
      </c>
      <c r="E2412" s="7">
        <f>IF(Q2412&gt;0,RANK(Q2412,(P2412:R2412,S2412:AG2412)),0)</f>
        <v>0</v>
      </c>
      <c r="F2412" s="7">
        <f>IF(R2412&gt;0,RANK(R2412,(P2412:R2412,S2412:AG2412)),0)</f>
        <v>1</v>
      </c>
      <c r="G2412" s="7">
        <f>IF(S2412&gt;0,RANK(S2412,(P2412:R2412,S2412:AG2412)),0)</f>
        <v>3</v>
      </c>
      <c r="H2412" s="49">
        <f t="shared" si="1298"/>
        <v>26557</v>
      </c>
      <c r="I2412" s="178">
        <f t="shared" si="1293"/>
        <v>0.69719881336798717</v>
      </c>
      <c r="J2412" s="2"/>
      <c r="K2412" s="2">
        <f t="shared" si="1299"/>
        <v>0.14930035966501273</v>
      </c>
      <c r="L2412" s="2">
        <f t="shared" si="1300"/>
        <v>0</v>
      </c>
      <c r="M2412" s="2">
        <f t="shared" si="1301"/>
        <v>0.84649917303299993</v>
      </c>
      <c r="N2412" s="2">
        <f t="shared" si="1302"/>
        <v>1.9427161271691475E-3</v>
      </c>
      <c r="O2412" s="2">
        <f t="shared" si="1303"/>
        <v>2.2577511748181622E-3</v>
      </c>
      <c r="P2412" s="1">
        <f>SUMIF(Town!$AR$1333:$AR$1578,$AX2412,Town!P$1333:P$1578)</f>
        <v>5687</v>
      </c>
      <c r="R2412" s="1">
        <f>SUMIF(Town!$AR$1333:$AR$1578,$AX2412,Town!R$1333:R$1578)</f>
        <v>32244</v>
      </c>
      <c r="S2412" s="1">
        <f>SUMIF(Town!$AR$1333:$AR$1578,$AX2412,Town!S$1333:S$1578)</f>
        <v>74</v>
      </c>
      <c r="Y2412" s="1">
        <f>SUMIF(Town!$AR$1333:$AR$1578,$AX2412,Town!Y$1333:Y$1578)</f>
        <v>69</v>
      </c>
      <c r="AC2412" s="1">
        <f>SUMIF(Town!$AR$1333:$AR$1578,$AX2412,Town!AC$1333:AC$1578)</f>
        <v>17</v>
      </c>
      <c r="AI2412" s="7">
        <f t="shared" si="1304"/>
        <v>0</v>
      </c>
      <c r="AJ2412" s="7">
        <f t="shared" si="1305"/>
        <v>0</v>
      </c>
      <c r="AK2412" s="7">
        <f t="shared" si="1306"/>
        <v>0</v>
      </c>
      <c r="AL2412" s="7">
        <f t="shared" si="1307"/>
        <v>0</v>
      </c>
      <c r="AM2412" s="2">
        <f t="shared" si="1308"/>
        <v>0</v>
      </c>
      <c r="AN2412" s="2">
        <f t="shared" si="1309"/>
        <v>0</v>
      </c>
      <c r="AO2412" s="2">
        <f t="shared" si="1310"/>
        <v>0</v>
      </c>
      <c r="AP2412" s="2">
        <f t="shared" si="1311"/>
        <v>0</v>
      </c>
      <c r="AR2412" t="str">
        <f t="shared" si="1294"/>
        <v>Chittenden</v>
      </c>
      <c r="AS2412" t="s">
        <v>2962</v>
      </c>
      <c r="AT2412" s="182">
        <v>1</v>
      </c>
      <c r="AV2412" s="98">
        <v>50</v>
      </c>
      <c r="AW2412" s="100">
        <v>7</v>
      </c>
      <c r="AX2412" s="106">
        <f t="shared" si="1312"/>
        <v>50007</v>
      </c>
      <c r="AZ2412" s="7" t="s">
        <v>2975</v>
      </c>
      <c r="BA2412" t="s">
        <v>3208</v>
      </c>
    </row>
    <row r="2413" spans="1:82" hidden="1" outlineLevel="1">
      <c r="A2413" t="s">
        <v>819</v>
      </c>
      <c r="B2413" t="s">
        <v>2962</v>
      </c>
      <c r="C2413" s="1">
        <f t="shared" si="1297"/>
        <v>1039</v>
      </c>
      <c r="D2413" s="7">
        <f>IF(P2413&gt;0,RANK(P2413,(P2413:R2413,S2413:AG2413)),0)</f>
        <v>2</v>
      </c>
      <c r="E2413" s="7">
        <f>IF(Q2413&gt;0,RANK(Q2413,(P2413:R2413,S2413:AG2413)),0)</f>
        <v>0</v>
      </c>
      <c r="F2413" s="7">
        <f>IF(R2413&gt;0,RANK(R2413,(P2413:R2413,S2413:AG2413)),0)</f>
        <v>1</v>
      </c>
      <c r="G2413" s="7">
        <f>IF(S2413&gt;0,RANK(S2413,(P2413:R2413,S2413:AG2413)),0)</f>
        <v>3</v>
      </c>
      <c r="H2413" s="49">
        <f t="shared" si="1298"/>
        <v>749</v>
      </c>
      <c r="I2413" s="178">
        <f t="shared" si="1293"/>
        <v>0.72088546679499521</v>
      </c>
      <c r="J2413" s="2"/>
      <c r="K2413" s="2">
        <f t="shared" si="1299"/>
        <v>0.13570741097208855</v>
      </c>
      <c r="L2413" s="2">
        <f t="shared" si="1300"/>
        <v>0</v>
      </c>
      <c r="M2413" s="2">
        <f t="shared" si="1301"/>
        <v>0.8565928777670837</v>
      </c>
      <c r="N2413" s="2">
        <f t="shared" si="1302"/>
        <v>2.8873917228103944E-3</v>
      </c>
      <c r="O2413" s="2">
        <f t="shared" si="1303"/>
        <v>4.8123195380172963E-3</v>
      </c>
      <c r="P2413" s="1">
        <f>SUMIF(Town!$AR$1333:$AR$1578,$AX2413,Town!P$1333:P$1578)</f>
        <v>141</v>
      </c>
      <c r="R2413" s="1">
        <f>SUMIF(Town!$AR$1333:$AR$1578,$AX2413,Town!R$1333:R$1578)</f>
        <v>890</v>
      </c>
      <c r="S2413" s="1">
        <f>SUMIF(Town!$AR$1333:$AR$1578,$AX2413,Town!S$1333:S$1578)</f>
        <v>3</v>
      </c>
      <c r="Y2413" s="1">
        <f>SUMIF(Town!$AR$1333:$AR$1578,$AX2413,Town!Y$1333:Y$1578)</f>
        <v>3</v>
      </c>
      <c r="AC2413" s="1">
        <f>SUMIF(Town!$AR$1333:$AR$1578,$AX2413,Town!AC$1333:AC$1578)</f>
        <v>2</v>
      </c>
      <c r="AI2413" s="7">
        <f t="shared" si="1304"/>
        <v>0</v>
      </c>
      <c r="AJ2413" s="7">
        <f t="shared" si="1305"/>
        <v>0</v>
      </c>
      <c r="AK2413" s="7">
        <f t="shared" si="1306"/>
        <v>0</v>
      </c>
      <c r="AL2413" s="7">
        <f t="shared" si="1307"/>
        <v>0</v>
      </c>
      <c r="AM2413" s="2">
        <f t="shared" si="1308"/>
        <v>0</v>
      </c>
      <c r="AN2413" s="2">
        <f t="shared" si="1309"/>
        <v>0</v>
      </c>
      <c r="AO2413" s="2">
        <f t="shared" si="1310"/>
        <v>0</v>
      </c>
      <c r="AP2413" s="2">
        <f t="shared" si="1311"/>
        <v>0</v>
      </c>
      <c r="AR2413" t="str">
        <f t="shared" si="1294"/>
        <v>Essex</v>
      </c>
      <c r="AS2413" t="s">
        <v>2962</v>
      </c>
      <c r="AT2413" s="182">
        <v>1</v>
      </c>
      <c r="AV2413" s="98">
        <v>50</v>
      </c>
      <c r="AW2413" s="100">
        <v>9</v>
      </c>
      <c r="AX2413" s="106">
        <f t="shared" si="1312"/>
        <v>50009</v>
      </c>
      <c r="AZ2413" s="7" t="s">
        <v>2975</v>
      </c>
      <c r="BA2413" t="s">
        <v>3208</v>
      </c>
    </row>
    <row r="2414" spans="1:82" hidden="1" outlineLevel="1">
      <c r="A2414" t="s">
        <v>2429</v>
      </c>
      <c r="B2414" t="s">
        <v>2962</v>
      </c>
      <c r="C2414" s="1">
        <f t="shared" si="1297"/>
        <v>7583</v>
      </c>
      <c r="D2414" s="7">
        <f>IF(P2414&gt;0,RANK(P2414,(P2414:R2414,S2414:AG2414)),0)</f>
        <v>2</v>
      </c>
      <c r="E2414" s="7">
        <f>IF(Q2414&gt;0,RANK(Q2414,(P2414:R2414,S2414:AG2414)),0)</f>
        <v>0</v>
      </c>
      <c r="F2414" s="7">
        <f>IF(R2414&gt;0,RANK(R2414,(P2414:R2414,S2414:AG2414)),0)</f>
        <v>1</v>
      </c>
      <c r="G2414" s="7">
        <f>IF(S2414&gt;0,RANK(S2414,(P2414:R2414,S2414:AG2414)),0)</f>
        <v>3</v>
      </c>
      <c r="H2414" s="49">
        <f t="shared" si="1298"/>
        <v>5968</v>
      </c>
      <c r="I2414" s="178">
        <f t="shared" si="1293"/>
        <v>0.78702360543320582</v>
      </c>
      <c r="J2414" s="2"/>
      <c r="K2414" s="2">
        <f t="shared" si="1299"/>
        <v>0.10259791639192932</v>
      </c>
      <c r="L2414" s="2">
        <f t="shared" si="1300"/>
        <v>0</v>
      </c>
      <c r="M2414" s="2">
        <f t="shared" si="1301"/>
        <v>0.88962152182513521</v>
      </c>
      <c r="N2414" s="2">
        <f t="shared" si="1302"/>
        <v>4.4837135698272456E-3</v>
      </c>
      <c r="O2414" s="2">
        <f t="shared" si="1303"/>
        <v>3.2968482131082678E-3</v>
      </c>
      <c r="P2414" s="1">
        <f>SUMIF(Town!$AR$1333:$AR$1578,$AX2414,Town!P$1333:P$1578)</f>
        <v>778</v>
      </c>
      <c r="R2414" s="1">
        <f>SUMIF(Town!$AR$1333:$AR$1578,$AX2414,Town!R$1333:R$1578)</f>
        <v>6746</v>
      </c>
      <c r="S2414" s="1">
        <f>SUMIF(Town!$AR$1333:$AR$1578,$AX2414,Town!S$1333:S$1578)</f>
        <v>34</v>
      </c>
      <c r="Y2414" s="1">
        <f>SUMIF(Town!$AR$1333:$AR$1578,$AX2414,Town!Y$1333:Y$1578)</f>
        <v>17</v>
      </c>
      <c r="AC2414" s="1">
        <f>SUMIF(Town!$AR$1333:$AR$1578,$AX2414,Town!AC$1333:AC$1578)</f>
        <v>8</v>
      </c>
      <c r="AI2414" s="7">
        <f t="shared" si="1304"/>
        <v>0</v>
      </c>
      <c r="AJ2414" s="7">
        <f t="shared" si="1305"/>
        <v>0</v>
      </c>
      <c r="AK2414" s="7">
        <f t="shared" si="1306"/>
        <v>0</v>
      </c>
      <c r="AL2414" s="7">
        <f t="shared" si="1307"/>
        <v>0</v>
      </c>
      <c r="AM2414" s="2">
        <f t="shared" si="1308"/>
        <v>0</v>
      </c>
      <c r="AN2414" s="2">
        <f t="shared" si="1309"/>
        <v>0</v>
      </c>
      <c r="AO2414" s="2">
        <f t="shared" si="1310"/>
        <v>0</v>
      </c>
      <c r="AP2414" s="2">
        <f t="shared" si="1311"/>
        <v>0</v>
      </c>
      <c r="AR2414" t="str">
        <f t="shared" si="1294"/>
        <v>Franklin</v>
      </c>
      <c r="AS2414" t="s">
        <v>2962</v>
      </c>
      <c r="AT2414" s="182">
        <v>1</v>
      </c>
      <c r="AV2414" s="98">
        <v>50</v>
      </c>
      <c r="AW2414" s="100">
        <v>11</v>
      </c>
      <c r="AX2414" s="106">
        <f t="shared" si="1312"/>
        <v>50011</v>
      </c>
      <c r="AZ2414" s="7" t="s">
        <v>2975</v>
      </c>
      <c r="BA2414" t="s">
        <v>3208</v>
      </c>
    </row>
    <row r="2415" spans="1:82" hidden="1" outlineLevel="1">
      <c r="A2415" t="s">
        <v>2318</v>
      </c>
      <c r="B2415" t="s">
        <v>2962</v>
      </c>
      <c r="C2415" s="1">
        <f t="shared" si="1297"/>
        <v>1778</v>
      </c>
      <c r="D2415" s="7">
        <f>IF(P2415&gt;0,RANK(P2415,(P2415:R2415,S2415:AG2415)),0)</f>
        <v>2</v>
      </c>
      <c r="E2415" s="7">
        <f>IF(Q2415&gt;0,RANK(Q2415,(P2415:R2415,S2415:AG2415)),0)</f>
        <v>0</v>
      </c>
      <c r="F2415" s="7">
        <f>IF(R2415&gt;0,RANK(R2415,(P2415:R2415,S2415:AG2415)),0)</f>
        <v>1</v>
      </c>
      <c r="G2415" s="7">
        <f>IF(S2415&gt;0,RANK(S2415,(P2415:R2415,S2415:AG2415)),0)</f>
        <v>3</v>
      </c>
      <c r="H2415" s="49">
        <f t="shared" si="1298"/>
        <v>1296</v>
      </c>
      <c r="I2415" s="178">
        <f t="shared" si="1293"/>
        <v>0.72890888638920137</v>
      </c>
      <c r="J2415" s="2"/>
      <c r="K2415" s="2">
        <f t="shared" si="1299"/>
        <v>0.13104611923509563</v>
      </c>
      <c r="L2415" s="2">
        <f t="shared" si="1300"/>
        <v>0</v>
      </c>
      <c r="M2415" s="2">
        <f t="shared" si="1301"/>
        <v>0.85995500562429694</v>
      </c>
      <c r="N2415" s="2">
        <f t="shared" si="1302"/>
        <v>5.0618672665916761E-3</v>
      </c>
      <c r="O2415" s="2">
        <f t="shared" si="1303"/>
        <v>3.9370078740158113E-3</v>
      </c>
      <c r="P2415" s="1">
        <f>SUMIF(Town!$AR$1333:$AR$1578,$AX2415,Town!P$1333:P$1578)</f>
        <v>233</v>
      </c>
      <c r="R2415" s="1">
        <f>SUMIF(Town!$AR$1333:$AR$1578,$AX2415,Town!R$1333:R$1578)</f>
        <v>1529</v>
      </c>
      <c r="S2415" s="1">
        <f>SUMIF(Town!$AR$1333:$AR$1578,$AX2415,Town!S$1333:S$1578)</f>
        <v>9</v>
      </c>
      <c r="Y2415" s="1">
        <f>SUMIF(Town!$AR$1333:$AR$1578,$AX2415,Town!Y$1333:Y$1578)</f>
        <v>6</v>
      </c>
      <c r="AC2415" s="1">
        <f>SUMIF(Town!$AR$1333:$AR$1578,$AX2415,Town!AC$1333:AC$1578)</f>
        <v>1</v>
      </c>
      <c r="AI2415" s="7">
        <f t="shared" si="1304"/>
        <v>0</v>
      </c>
      <c r="AJ2415" s="7">
        <f t="shared" si="1305"/>
        <v>0</v>
      </c>
      <c r="AK2415" s="7">
        <f t="shared" si="1306"/>
        <v>0</v>
      </c>
      <c r="AL2415" s="7">
        <f t="shared" si="1307"/>
        <v>0</v>
      </c>
      <c r="AM2415" s="2">
        <f t="shared" si="1308"/>
        <v>0</v>
      </c>
      <c r="AN2415" s="2">
        <f t="shared" si="1309"/>
        <v>0</v>
      </c>
      <c r="AO2415" s="2">
        <f t="shared" si="1310"/>
        <v>0</v>
      </c>
      <c r="AP2415" s="2">
        <f t="shared" si="1311"/>
        <v>0</v>
      </c>
      <c r="AR2415" t="str">
        <f t="shared" si="1294"/>
        <v>Grand Isle</v>
      </c>
      <c r="AS2415" t="s">
        <v>2962</v>
      </c>
      <c r="AT2415" s="182">
        <v>1</v>
      </c>
      <c r="AV2415" s="98">
        <v>50</v>
      </c>
      <c r="AW2415" s="100">
        <v>13</v>
      </c>
      <c r="AX2415" s="106">
        <f t="shared" si="1312"/>
        <v>50013</v>
      </c>
      <c r="AZ2415" s="7" t="s">
        <v>2975</v>
      </c>
      <c r="BA2415" t="s">
        <v>3208</v>
      </c>
    </row>
    <row r="2416" spans="1:82" hidden="1" outlineLevel="1">
      <c r="A2416" t="s">
        <v>1617</v>
      </c>
      <c r="B2416" t="s">
        <v>2962</v>
      </c>
      <c r="C2416" s="1">
        <f t="shared" si="1297"/>
        <v>5059</v>
      </c>
      <c r="D2416" s="7">
        <f>IF(P2416&gt;0,RANK(P2416,(P2416:R2416,S2416:AG2416)),0)</f>
        <v>2</v>
      </c>
      <c r="E2416" s="7">
        <f>IF(Q2416&gt;0,RANK(Q2416,(P2416:R2416,S2416:AG2416)),0)</f>
        <v>0</v>
      </c>
      <c r="F2416" s="7">
        <f>IF(R2416&gt;0,RANK(R2416,(P2416:R2416,S2416:AG2416)),0)</f>
        <v>1</v>
      </c>
      <c r="G2416" s="7">
        <f>IF(S2416&gt;0,RANK(S2416,(P2416:R2416,S2416:AG2416)),0)</f>
        <v>4</v>
      </c>
      <c r="H2416" s="49">
        <f t="shared" si="1298"/>
        <v>3897</v>
      </c>
      <c r="I2416" s="178">
        <f t="shared" si="1293"/>
        <v>0.77031033801146476</v>
      </c>
      <c r="J2416" s="2"/>
      <c r="K2416" s="2">
        <f t="shared" si="1299"/>
        <v>0.1134611583316861</v>
      </c>
      <c r="L2416" s="2">
        <f t="shared" si="1300"/>
        <v>0</v>
      </c>
      <c r="M2416" s="2">
        <f t="shared" si="1301"/>
        <v>0.88377149634315078</v>
      </c>
      <c r="N2416" s="2">
        <f t="shared" si="1302"/>
        <v>9.8833761612966979E-4</v>
      </c>
      <c r="O2416" s="2">
        <f t="shared" si="1303"/>
        <v>1.7790077090334255E-3</v>
      </c>
      <c r="P2416" s="1">
        <f>SUMIF(Town!$AR$1333:$AR$1578,$AX2416,Town!P$1333:P$1578)</f>
        <v>574</v>
      </c>
      <c r="R2416" s="1">
        <f>SUMIF(Town!$AR$1333:$AR$1578,$AX2416,Town!R$1333:R$1578)</f>
        <v>4471</v>
      </c>
      <c r="S2416" s="1">
        <f>SUMIF(Town!$AR$1333:$AR$1578,$AX2416,Town!S$1333:S$1578)</f>
        <v>5</v>
      </c>
      <c r="Y2416" s="1">
        <f>SUMIF(Town!$AR$1333:$AR$1578,$AX2416,Town!Y$1333:Y$1578)</f>
        <v>6</v>
      </c>
      <c r="AC2416" s="1">
        <f>SUMIF(Town!$AR$1333:$AR$1578,$AX2416,Town!AC$1333:AC$1578)</f>
        <v>3</v>
      </c>
      <c r="AI2416" s="7">
        <f t="shared" si="1304"/>
        <v>0</v>
      </c>
      <c r="AJ2416" s="7">
        <f t="shared" si="1305"/>
        <v>0</v>
      </c>
      <c r="AK2416" s="7">
        <f t="shared" si="1306"/>
        <v>0</v>
      </c>
      <c r="AL2416" s="7">
        <f t="shared" si="1307"/>
        <v>0</v>
      </c>
      <c r="AM2416" s="2">
        <f t="shared" si="1308"/>
        <v>0</v>
      </c>
      <c r="AN2416" s="2">
        <f t="shared" si="1309"/>
        <v>0</v>
      </c>
      <c r="AO2416" s="2">
        <f t="shared" si="1310"/>
        <v>0</v>
      </c>
      <c r="AP2416" s="2">
        <f t="shared" si="1311"/>
        <v>0</v>
      </c>
      <c r="AR2416" t="str">
        <f t="shared" si="1294"/>
        <v>Lamoille</v>
      </c>
      <c r="AS2416" t="s">
        <v>2962</v>
      </c>
      <c r="AT2416" s="182">
        <v>1</v>
      </c>
      <c r="AV2416" s="98">
        <v>50</v>
      </c>
      <c r="AW2416" s="100">
        <v>15</v>
      </c>
      <c r="AX2416" s="106">
        <f t="shared" si="1312"/>
        <v>50015</v>
      </c>
      <c r="AZ2416" s="7" t="s">
        <v>2975</v>
      </c>
      <c r="BA2416" t="s">
        <v>3208</v>
      </c>
    </row>
    <row r="2417" spans="1:53" hidden="1" outlineLevel="1">
      <c r="A2417" t="s">
        <v>1424</v>
      </c>
      <c r="B2417" t="s">
        <v>2962</v>
      </c>
      <c r="C2417" s="1">
        <f t="shared" si="1297"/>
        <v>6065</v>
      </c>
      <c r="D2417" s="7">
        <f>IF(P2417&gt;0,RANK(P2417,(P2417:R2417,S2417:AG2417)),0)</f>
        <v>2</v>
      </c>
      <c r="E2417" s="7">
        <f>IF(Q2417&gt;0,RANK(Q2417,(P2417:R2417,S2417:AG2417)),0)</f>
        <v>0</v>
      </c>
      <c r="F2417" s="7">
        <f>IF(R2417&gt;0,RANK(R2417,(P2417:R2417,S2417:AG2417)),0)</f>
        <v>1</v>
      </c>
      <c r="G2417" s="7">
        <f>IF(S2417&gt;0,RANK(S2417,(P2417:R2417,S2417:AG2417)),0)</f>
        <v>3</v>
      </c>
      <c r="H2417" s="49">
        <f t="shared" si="1298"/>
        <v>4756</v>
      </c>
      <c r="I2417" s="178">
        <f t="shared" si="1293"/>
        <v>0.7841714756801319</v>
      </c>
      <c r="J2417" s="2"/>
      <c r="K2417" s="2">
        <f t="shared" si="1299"/>
        <v>0.10651277823577907</v>
      </c>
      <c r="L2417" s="2">
        <f t="shared" si="1300"/>
        <v>0</v>
      </c>
      <c r="M2417" s="2">
        <f t="shared" si="1301"/>
        <v>0.890684253915911</v>
      </c>
      <c r="N2417" s="2">
        <f t="shared" si="1302"/>
        <v>1.483924154987634E-3</v>
      </c>
      <c r="O2417" s="2">
        <f t="shared" si="1303"/>
        <v>1.3190436933222778E-3</v>
      </c>
      <c r="P2417" s="1">
        <f>SUMIF(Town!$AR$1333:$AR$1578,$AX2417,Town!P$1333:P$1578)</f>
        <v>646</v>
      </c>
      <c r="R2417" s="1">
        <f>SUMIF(Town!$AR$1333:$AR$1578,$AX2417,Town!R$1333:R$1578)</f>
        <v>5402</v>
      </c>
      <c r="S2417" s="1">
        <f>SUMIF(Town!$AR$1333:$AR$1578,$AX2417,Town!S$1333:S$1578)</f>
        <v>9</v>
      </c>
      <c r="Y2417" s="1">
        <f>SUMIF(Town!$AR$1333:$AR$1578,$AX2417,Town!Y$1333:Y$1578)</f>
        <v>3</v>
      </c>
      <c r="AC2417" s="1">
        <f>SUMIF(Town!$AR$1333:$AR$1578,$AX2417,Town!AC$1333:AC$1578)</f>
        <v>5</v>
      </c>
      <c r="AI2417" s="7">
        <f t="shared" si="1304"/>
        <v>0</v>
      </c>
      <c r="AJ2417" s="7">
        <f t="shared" si="1305"/>
        <v>0</v>
      </c>
      <c r="AK2417" s="7">
        <f t="shared" si="1306"/>
        <v>0</v>
      </c>
      <c r="AL2417" s="7">
        <f t="shared" si="1307"/>
        <v>0</v>
      </c>
      <c r="AM2417" s="2">
        <f t="shared" si="1308"/>
        <v>0</v>
      </c>
      <c r="AN2417" s="2">
        <f t="shared" si="1309"/>
        <v>0</v>
      </c>
      <c r="AO2417" s="2">
        <f t="shared" si="1310"/>
        <v>0</v>
      </c>
      <c r="AP2417" s="2">
        <f t="shared" si="1311"/>
        <v>0</v>
      </c>
      <c r="AR2417" t="str">
        <f t="shared" si="1294"/>
        <v>Orange</v>
      </c>
      <c r="AS2417" t="s">
        <v>2962</v>
      </c>
      <c r="AT2417" s="182">
        <v>1</v>
      </c>
      <c r="AV2417" s="98">
        <v>50</v>
      </c>
      <c r="AW2417" s="100">
        <v>17</v>
      </c>
      <c r="AX2417" s="106">
        <f t="shared" si="1312"/>
        <v>50017</v>
      </c>
      <c r="AZ2417" s="7" t="s">
        <v>2975</v>
      </c>
      <c r="BA2417" t="s">
        <v>3208</v>
      </c>
    </row>
    <row r="2418" spans="1:53" hidden="1" outlineLevel="1">
      <c r="A2418" t="s">
        <v>2183</v>
      </c>
      <c r="B2418" t="s">
        <v>2962</v>
      </c>
      <c r="C2418" s="1">
        <f t="shared" si="1297"/>
        <v>4035</v>
      </c>
      <c r="D2418" s="7">
        <f>IF(P2418&gt;0,RANK(P2418,(P2418:R2418,S2418:AG2418)),0)</f>
        <v>2</v>
      </c>
      <c r="E2418" s="7">
        <f>IF(Q2418&gt;0,RANK(Q2418,(P2418:R2418,S2418:AG2418)),0)</f>
        <v>0</v>
      </c>
      <c r="F2418" s="7">
        <f>IF(R2418&gt;0,RANK(R2418,(P2418:R2418,S2418:AG2418)),0)</f>
        <v>1</v>
      </c>
      <c r="G2418" s="7">
        <f>IF(S2418&gt;0,RANK(S2418,(P2418:R2418,S2418:AG2418)),0)</f>
        <v>3</v>
      </c>
      <c r="H2418" s="49">
        <f t="shared" si="1298"/>
        <v>3068</v>
      </c>
      <c r="I2418" s="178">
        <f t="shared" si="1293"/>
        <v>0.76034696406443614</v>
      </c>
      <c r="J2418" s="2"/>
      <c r="K2418" s="2">
        <f t="shared" si="1299"/>
        <v>0.11697645600991326</v>
      </c>
      <c r="L2418" s="2">
        <f t="shared" si="1300"/>
        <v>0</v>
      </c>
      <c r="M2418" s="2">
        <f t="shared" si="1301"/>
        <v>0.87732342007434949</v>
      </c>
      <c r="N2418" s="2">
        <f t="shared" si="1302"/>
        <v>3.7174721189591076E-3</v>
      </c>
      <c r="O2418" s="2">
        <f t="shared" si="1303"/>
        <v>1.9826517967781575E-3</v>
      </c>
      <c r="P2418" s="1">
        <f>SUMIF(Town!$AR$1333:$AR$1578,$AX2418,Town!P$1333:P$1578)</f>
        <v>472</v>
      </c>
      <c r="R2418" s="1">
        <f>SUMIF(Town!$AR$1333:$AR$1578,$AX2418,Town!R$1333:R$1578)</f>
        <v>3540</v>
      </c>
      <c r="S2418" s="1">
        <f>SUMIF(Town!$AR$1333:$AR$1578,$AX2418,Town!S$1333:S$1578)</f>
        <v>15</v>
      </c>
      <c r="Y2418" s="1">
        <f>SUMIF(Town!$AR$1333:$AR$1578,$AX2418,Town!Y$1333:Y$1578)</f>
        <v>5</v>
      </c>
      <c r="AC2418" s="1">
        <f>SUMIF(Town!$AR$1333:$AR$1578,$AX2418,Town!AC$1333:AC$1578)</f>
        <v>3</v>
      </c>
      <c r="AI2418" s="7">
        <f t="shared" si="1304"/>
        <v>0</v>
      </c>
      <c r="AJ2418" s="7">
        <f t="shared" si="1305"/>
        <v>0</v>
      </c>
      <c r="AK2418" s="7">
        <f t="shared" si="1306"/>
        <v>0</v>
      </c>
      <c r="AL2418" s="7">
        <f t="shared" si="1307"/>
        <v>0</v>
      </c>
      <c r="AM2418" s="2">
        <f t="shared" si="1308"/>
        <v>0</v>
      </c>
      <c r="AN2418" s="2">
        <f t="shared" si="1309"/>
        <v>0</v>
      </c>
      <c r="AO2418" s="2">
        <f t="shared" si="1310"/>
        <v>0</v>
      </c>
      <c r="AP2418" s="2">
        <f t="shared" si="1311"/>
        <v>0</v>
      </c>
      <c r="AR2418" t="str">
        <f t="shared" si="1294"/>
        <v>Orleans</v>
      </c>
      <c r="AS2418" t="s">
        <v>2962</v>
      </c>
      <c r="AT2418" s="182">
        <v>1</v>
      </c>
      <c r="AV2418" s="98">
        <v>50</v>
      </c>
      <c r="AW2418" s="100">
        <v>19</v>
      </c>
      <c r="AX2418" s="106">
        <f t="shared" si="1312"/>
        <v>50019</v>
      </c>
      <c r="AZ2418" s="7" t="s">
        <v>2975</v>
      </c>
      <c r="BA2418" t="s">
        <v>3208</v>
      </c>
    </row>
    <row r="2419" spans="1:53" hidden="1" outlineLevel="1">
      <c r="A2419" t="s">
        <v>840</v>
      </c>
      <c r="B2419" t="s">
        <v>2962</v>
      </c>
      <c r="C2419" s="1">
        <f t="shared" si="1297"/>
        <v>11020</v>
      </c>
      <c r="D2419" s="7">
        <f>IF(P2419&gt;0,RANK(P2419,(P2419:R2419,S2419:AG2419)),0)</f>
        <v>2</v>
      </c>
      <c r="E2419" s="7">
        <f>IF(Q2419&gt;0,RANK(Q2419,(P2419:R2419,S2419:AG2419)),0)</f>
        <v>0</v>
      </c>
      <c r="F2419" s="7">
        <f>IF(R2419&gt;0,RANK(R2419,(P2419:R2419,S2419:AG2419)),0)</f>
        <v>1</v>
      </c>
      <c r="G2419" s="7">
        <f>IF(S2419&gt;0,RANK(S2419,(P2419:R2419,S2419:AG2419)),0)</f>
        <v>4</v>
      </c>
      <c r="H2419" s="49">
        <f t="shared" si="1298"/>
        <v>7770</v>
      </c>
      <c r="I2419" s="178">
        <f t="shared" si="1293"/>
        <v>0.70508166969147001</v>
      </c>
      <c r="J2419" s="2"/>
      <c r="K2419" s="2">
        <f t="shared" si="1299"/>
        <v>0.14373865698729582</v>
      </c>
      <c r="L2419" s="2">
        <f t="shared" si="1300"/>
        <v>0</v>
      </c>
      <c r="M2419" s="2">
        <f t="shared" si="1301"/>
        <v>0.84882032667876584</v>
      </c>
      <c r="N2419" s="2">
        <f t="shared" si="1302"/>
        <v>2.9945553539019966E-3</v>
      </c>
      <c r="O2419" s="2">
        <f t="shared" si="1303"/>
        <v>4.4464609800363474E-3</v>
      </c>
      <c r="P2419" s="1">
        <f>SUMIF(Town!$AR$1333:$AR$1578,$AX2419,Town!P$1333:P$1578)</f>
        <v>1584</v>
      </c>
      <c r="R2419" s="1">
        <f>SUMIF(Town!$AR$1333:$AR$1578,$AX2419,Town!R$1333:R$1578)</f>
        <v>9354</v>
      </c>
      <c r="S2419" s="1">
        <f>SUMIF(Town!$AR$1333:$AR$1578,$AX2419,Town!S$1333:S$1578)</f>
        <v>33</v>
      </c>
      <c r="Y2419" s="1">
        <f>SUMIF(Town!$AR$1333:$AR$1578,$AX2419,Town!Y$1333:Y$1578)</f>
        <v>40</v>
      </c>
      <c r="AC2419" s="1">
        <f>SUMIF(Town!$AR$1333:$AR$1578,$AX2419,Town!AC$1333:AC$1578)</f>
        <v>9</v>
      </c>
      <c r="AI2419" s="7">
        <f t="shared" si="1304"/>
        <v>0</v>
      </c>
      <c r="AJ2419" s="7">
        <f t="shared" si="1305"/>
        <v>0</v>
      </c>
      <c r="AK2419" s="7">
        <f t="shared" si="1306"/>
        <v>0</v>
      </c>
      <c r="AL2419" s="7">
        <f t="shared" si="1307"/>
        <v>0</v>
      </c>
      <c r="AM2419" s="2">
        <f t="shared" si="1308"/>
        <v>0</v>
      </c>
      <c r="AN2419" s="2">
        <f t="shared" si="1309"/>
        <v>0</v>
      </c>
      <c r="AO2419" s="2">
        <f t="shared" si="1310"/>
        <v>0</v>
      </c>
      <c r="AP2419" s="2">
        <f t="shared" si="1311"/>
        <v>0</v>
      </c>
      <c r="AR2419" t="str">
        <f t="shared" si="1294"/>
        <v>Rutland</v>
      </c>
      <c r="AS2419" t="s">
        <v>2962</v>
      </c>
      <c r="AT2419" s="182">
        <v>1</v>
      </c>
      <c r="AV2419" s="98">
        <v>50</v>
      </c>
      <c r="AW2419" s="100">
        <v>21</v>
      </c>
      <c r="AX2419" s="106">
        <f t="shared" si="1312"/>
        <v>50021</v>
      </c>
      <c r="AZ2419" s="7" t="s">
        <v>2975</v>
      </c>
      <c r="BA2419" t="s">
        <v>3208</v>
      </c>
    </row>
    <row r="2420" spans="1:53" hidden="1" outlineLevel="1">
      <c r="A2420" t="s">
        <v>643</v>
      </c>
      <c r="B2420" t="s">
        <v>2962</v>
      </c>
      <c r="C2420" s="1">
        <f t="shared" si="1297"/>
        <v>14088</v>
      </c>
      <c r="D2420" s="7">
        <f>IF(P2420&gt;0,RANK(P2420,(P2420:R2420,S2420:AG2420)),0)</f>
        <v>2</v>
      </c>
      <c r="E2420" s="7">
        <f>IF(Q2420&gt;0,RANK(Q2420,(P2420:R2420,S2420:AG2420)),0)</f>
        <v>0</v>
      </c>
      <c r="F2420" s="7">
        <f>IF(R2420&gt;0,RANK(R2420,(P2420:R2420,S2420:AG2420)),0)</f>
        <v>1</v>
      </c>
      <c r="G2420" s="7">
        <f>IF(S2420&gt;0,RANK(S2420,(P2420:R2420,S2420:AG2420)),0)</f>
        <v>3</v>
      </c>
      <c r="H2420" s="49">
        <f t="shared" si="1298"/>
        <v>10596</v>
      </c>
      <c r="I2420" s="178">
        <f t="shared" si="1293"/>
        <v>0.75212947189097101</v>
      </c>
      <c r="J2420" s="2"/>
      <c r="K2420" s="2">
        <f t="shared" si="1299"/>
        <v>0.12187677455990914</v>
      </c>
      <c r="L2420" s="2">
        <f t="shared" si="1300"/>
        <v>0</v>
      </c>
      <c r="M2420" s="2">
        <f t="shared" si="1301"/>
        <v>0.87400624645088021</v>
      </c>
      <c r="N2420" s="2">
        <f t="shared" si="1302"/>
        <v>1.8455423055082339E-3</v>
      </c>
      <c r="O2420" s="2">
        <f t="shared" si="1303"/>
        <v>2.271436683702362E-3</v>
      </c>
      <c r="P2420" s="1">
        <f>SUMIF(Town!$AR$1333:$AR$1578,$AX2420,Town!P$1333:P$1578)</f>
        <v>1717</v>
      </c>
      <c r="R2420" s="1">
        <f>SUMIF(Town!$AR$1333:$AR$1578,$AX2420,Town!R$1333:R$1578)</f>
        <v>12313</v>
      </c>
      <c r="S2420" s="1">
        <f>SUMIF(Town!$AR$1333:$AR$1578,$AX2420,Town!S$1333:S$1578)</f>
        <v>26</v>
      </c>
      <c r="Y2420" s="1">
        <f>SUMIF(Town!$AR$1333:$AR$1578,$AX2420,Town!Y$1333:Y$1578)</f>
        <v>26</v>
      </c>
      <c r="AC2420" s="1">
        <f>SUMIF(Town!$AR$1333:$AR$1578,$AX2420,Town!AC$1333:AC$1578)</f>
        <v>6</v>
      </c>
      <c r="AI2420" s="7">
        <f t="shared" si="1304"/>
        <v>0</v>
      </c>
      <c r="AJ2420" s="7">
        <f t="shared" si="1305"/>
        <v>0</v>
      </c>
      <c r="AK2420" s="7">
        <f t="shared" si="1306"/>
        <v>0</v>
      </c>
      <c r="AL2420" s="7">
        <f t="shared" si="1307"/>
        <v>0</v>
      </c>
      <c r="AM2420" s="2">
        <f t="shared" si="1308"/>
        <v>0</v>
      </c>
      <c r="AN2420" s="2">
        <f t="shared" si="1309"/>
        <v>0</v>
      </c>
      <c r="AO2420" s="2">
        <f t="shared" si="1310"/>
        <v>0</v>
      </c>
      <c r="AP2420" s="2">
        <f t="shared" si="1311"/>
        <v>0</v>
      </c>
      <c r="AR2420" t="str">
        <f t="shared" si="1294"/>
        <v>Washington</v>
      </c>
      <c r="AS2420" t="s">
        <v>2962</v>
      </c>
      <c r="AT2420" s="182">
        <v>1</v>
      </c>
      <c r="AV2420" s="98">
        <v>50</v>
      </c>
      <c r="AW2420" s="100">
        <v>23</v>
      </c>
      <c r="AX2420" s="106">
        <f t="shared" si="1312"/>
        <v>50023</v>
      </c>
      <c r="AZ2420" s="7" t="s">
        <v>2975</v>
      </c>
      <c r="BA2420" t="s">
        <v>3208</v>
      </c>
    </row>
    <row r="2421" spans="1:53" hidden="1" outlineLevel="1">
      <c r="A2421" t="s">
        <v>2472</v>
      </c>
      <c r="B2421" t="s">
        <v>2962</v>
      </c>
      <c r="C2421" s="1">
        <f t="shared" si="1297"/>
        <v>11543</v>
      </c>
      <c r="D2421" s="7">
        <f>IF(P2421&gt;0,RANK(P2421,(P2421:R2421,S2421:AG2421)),0)</f>
        <v>2</v>
      </c>
      <c r="E2421" s="7">
        <f>IF(Q2421&gt;0,RANK(Q2421,(P2421:R2421,S2421:AG2421)),0)</f>
        <v>0</v>
      </c>
      <c r="F2421" s="7">
        <f>IF(R2421&gt;0,RANK(R2421,(P2421:R2421,S2421:AG2421)),0)</f>
        <v>1</v>
      </c>
      <c r="G2421" s="7">
        <f>IF(S2421&gt;0,RANK(S2421,(P2421:R2421,S2421:AG2421)),0)</f>
        <v>3</v>
      </c>
      <c r="H2421" s="49">
        <f t="shared" si="1298"/>
        <v>8669</v>
      </c>
      <c r="I2421" s="178">
        <f>H2421/C2421</f>
        <v>0.75101793294637442</v>
      </c>
      <c r="J2421" s="2"/>
      <c r="K2421" s="2">
        <f t="shared" si="1299"/>
        <v>0.12267174911201593</v>
      </c>
      <c r="L2421" s="2">
        <f t="shared" si="1300"/>
        <v>0</v>
      </c>
      <c r="M2421" s="2">
        <f t="shared" si="1301"/>
        <v>0.87368968205839037</v>
      </c>
      <c r="N2421" s="2">
        <f t="shared" si="1302"/>
        <v>1.6460192324352421E-3</v>
      </c>
      <c r="O2421" s="2">
        <f t="shared" si="1303"/>
        <v>1.9925495971584379E-3</v>
      </c>
      <c r="P2421" s="1">
        <f>SUMIF(Town!$AR$1333:$AR$1578,$AX2421,Town!P$1333:P$1578)</f>
        <v>1416</v>
      </c>
      <c r="R2421" s="1">
        <f>SUMIF(Town!$AR$1333:$AR$1578,$AX2421,Town!R$1333:R$1578)</f>
        <v>10085</v>
      </c>
      <c r="S2421" s="1">
        <f>SUMIF(Town!$AR$1333:$AR$1578,$AX2421,Town!S$1333:S$1578)</f>
        <v>19</v>
      </c>
      <c r="Y2421" s="1">
        <f>SUMIF(Town!$AR$1333:$AR$1578,$AX2421,Town!Y$1333:Y$1578)</f>
        <v>19</v>
      </c>
      <c r="AC2421" s="1">
        <f>SUMIF(Town!$AR$1333:$AR$1578,$AX2421,Town!AC$1333:AC$1578)</f>
        <v>4</v>
      </c>
      <c r="AI2421" s="7">
        <f t="shared" si="1304"/>
        <v>0</v>
      </c>
      <c r="AJ2421" s="7">
        <f t="shared" si="1305"/>
        <v>0</v>
      </c>
      <c r="AK2421" s="7">
        <f t="shared" si="1306"/>
        <v>0</v>
      </c>
      <c r="AL2421" s="7">
        <f t="shared" si="1307"/>
        <v>0</v>
      </c>
      <c r="AM2421" s="2">
        <f t="shared" si="1308"/>
        <v>0</v>
      </c>
      <c r="AN2421" s="2">
        <f t="shared" si="1309"/>
        <v>0</v>
      </c>
      <c r="AO2421" s="2">
        <f t="shared" si="1310"/>
        <v>0</v>
      </c>
      <c r="AP2421" s="2">
        <f t="shared" si="1311"/>
        <v>0</v>
      </c>
      <c r="AR2421" t="str">
        <f t="shared" si="1294"/>
        <v>Windham</v>
      </c>
      <c r="AS2421" t="s">
        <v>2962</v>
      </c>
      <c r="AT2421" s="182">
        <v>1</v>
      </c>
      <c r="AV2421" s="98">
        <v>50</v>
      </c>
      <c r="AW2421" s="100">
        <v>25</v>
      </c>
      <c r="AX2421" s="106">
        <f t="shared" si="1312"/>
        <v>50025</v>
      </c>
      <c r="AZ2421" s="7" t="s">
        <v>2975</v>
      </c>
      <c r="BA2421" t="s">
        <v>3208</v>
      </c>
    </row>
    <row r="2422" spans="1:53" hidden="1" outlineLevel="1">
      <c r="A2422" t="s">
        <v>1858</v>
      </c>
      <c r="B2422" t="s">
        <v>2962</v>
      </c>
      <c r="C2422" s="1">
        <f t="shared" si="1297"/>
        <v>13586</v>
      </c>
      <c r="D2422" s="7">
        <f>IF(P2422&gt;0,RANK(P2422,(P2422:R2422,S2422:AG2422)),0)</f>
        <v>2</v>
      </c>
      <c r="E2422" s="7">
        <f>IF(Q2422&gt;0,RANK(Q2422,(P2422:R2422,S2422:AG2422)),0)</f>
        <v>0</v>
      </c>
      <c r="F2422" s="7">
        <f>IF(R2422&gt;0,RANK(R2422,(P2422:R2422,S2422:AG2422)),0)</f>
        <v>1</v>
      </c>
      <c r="G2422" s="7">
        <f>IF(S2422&gt;0,RANK(S2422,(P2422:R2422,S2422:AG2422)),0)</f>
        <v>4</v>
      </c>
      <c r="H2422" s="49">
        <f t="shared" si="1298"/>
        <v>9148</v>
      </c>
      <c r="I2422" s="178">
        <f>H2422/C2422</f>
        <v>0.67334020315030174</v>
      </c>
      <c r="J2422" s="2"/>
      <c r="K2422" s="2">
        <f t="shared" si="1299"/>
        <v>0.16171058442514352</v>
      </c>
      <c r="L2422" s="2">
        <f t="shared" si="1300"/>
        <v>0</v>
      </c>
      <c r="M2422" s="2">
        <f t="shared" si="1301"/>
        <v>0.83505078757544526</v>
      </c>
      <c r="N2422" s="2">
        <f t="shared" si="1302"/>
        <v>1.1040777270719859E-3</v>
      </c>
      <c r="O2422" s="2">
        <f t="shared" si="1303"/>
        <v>2.1345502723392282E-3</v>
      </c>
      <c r="P2422" s="1">
        <f>SUMIF(Town!$AR$1333:$AR$1578,$AX2422,Town!P$1333:P$1578)</f>
        <v>2197</v>
      </c>
      <c r="R2422" s="1">
        <f>SUMIF(Town!$AR$1333:$AR$1578,$AX2422,Town!R$1333:R$1578)</f>
        <v>11345</v>
      </c>
      <c r="S2422" s="1">
        <f>SUMIF(Town!$AR$1333:$AR$1578,$AX2422,Town!S$1333:S$1578)</f>
        <v>15</v>
      </c>
      <c r="Y2422" s="1">
        <f>SUMIF(Town!$AR$1333:$AR$1578,$AX2422,Town!Y$1333:Y$1578)</f>
        <v>23</v>
      </c>
      <c r="AC2422" s="1">
        <f>SUMIF(Town!$AR$1333:$AR$1578,$AX2422,Town!AC$1333:AC$1578)</f>
        <v>6</v>
      </c>
      <c r="AI2422" s="7">
        <f t="shared" si="1304"/>
        <v>0</v>
      </c>
      <c r="AJ2422" s="7">
        <f t="shared" si="1305"/>
        <v>0</v>
      </c>
      <c r="AK2422" s="7">
        <f t="shared" si="1306"/>
        <v>0</v>
      </c>
      <c r="AL2422" s="7">
        <f t="shared" si="1307"/>
        <v>0</v>
      </c>
      <c r="AM2422" s="2">
        <f t="shared" si="1308"/>
        <v>0</v>
      </c>
      <c r="AN2422" s="2">
        <f t="shared" si="1309"/>
        <v>0</v>
      </c>
      <c r="AO2422" s="2">
        <f t="shared" si="1310"/>
        <v>0</v>
      </c>
      <c r="AP2422" s="2">
        <f t="shared" si="1311"/>
        <v>0</v>
      </c>
      <c r="AR2422" t="str">
        <f t="shared" si="1294"/>
        <v>Windsor</v>
      </c>
      <c r="AS2422" t="s">
        <v>2962</v>
      </c>
      <c r="AT2422" s="182">
        <v>1</v>
      </c>
      <c r="AV2422" s="98">
        <v>50</v>
      </c>
      <c r="AW2422" s="100">
        <v>27</v>
      </c>
      <c r="AX2422" s="106">
        <f t="shared" si="1312"/>
        <v>50027</v>
      </c>
      <c r="AZ2422" s="7" t="s">
        <v>2975</v>
      </c>
      <c r="BA2422" t="s">
        <v>3208</v>
      </c>
    </row>
    <row r="2423" spans="1:53" collapsed="1">
      <c r="A2423" t="s">
        <v>289</v>
      </c>
      <c r="B2423" t="s">
        <v>1114</v>
      </c>
      <c r="C2423" s="1">
        <f t="shared" si="1297"/>
        <v>134838</v>
      </c>
      <c r="D2423" s="7">
        <f>IF(P2423&gt;0,RANK(P2423,(P2423:R2423,S2423:AG2423)),0)</f>
        <v>2</v>
      </c>
      <c r="E2423" s="7">
        <f>IF(Q2423&gt;0,RANK(Q2423,(P2423:R2423,S2423:AG2423)),0)</f>
        <v>0</v>
      </c>
      <c r="F2423" s="7">
        <f>IF(R2423&gt;0,RANK(R2423,(P2423:R2423,S2423:AG2423)),0)</f>
        <v>1</v>
      </c>
      <c r="G2423" s="7">
        <f>IF(S2423&gt;0,RANK(S2423,(P2423:R2423,S2423:AG2423)),0)</f>
        <v>3</v>
      </c>
      <c r="H2423" s="49">
        <f t="shared" si="1298"/>
        <v>97562</v>
      </c>
      <c r="I2423" s="178">
        <f>H2423/C2423</f>
        <v>0.72354974117088655</v>
      </c>
      <c r="J2423" s="2"/>
      <c r="K2423" s="2">
        <f t="shared" si="1299"/>
        <v>0.13600023732182323</v>
      </c>
      <c r="L2423" s="2">
        <f t="shared" si="1300"/>
        <v>0</v>
      </c>
      <c r="M2423" s="2">
        <f t="shared" si="1301"/>
        <v>0.85954997849270975</v>
      </c>
      <c r="N2423" s="2">
        <f t="shared" si="1302"/>
        <v>2.0913985671694923E-3</v>
      </c>
      <c r="O2423" s="2">
        <f t="shared" si="1303"/>
        <v>2.3583856182975505E-3</v>
      </c>
      <c r="P2423" s="1">
        <f t="shared" ref="P2423:S2423" si="1313">SUM(P2409:P2422)</f>
        <v>18338</v>
      </c>
      <c r="R2423" s="1">
        <f t="shared" si="1313"/>
        <v>115900</v>
      </c>
      <c r="S2423" s="1">
        <f t="shared" si="1313"/>
        <v>282</v>
      </c>
      <c r="Y2423" s="1">
        <f t="shared" ref="Y2423" si="1314">SUM(Y2409:Y2422)</f>
        <v>238</v>
      </c>
      <c r="AC2423" s="1">
        <f t="shared" ref="AC2423" si="1315">SUM(AC2409:AC2422)</f>
        <v>80</v>
      </c>
      <c r="AI2423" s="7">
        <f t="shared" si="1304"/>
        <v>0</v>
      </c>
      <c r="AJ2423" s="7">
        <f t="shared" si="1305"/>
        <v>0</v>
      </c>
      <c r="AK2423" s="7">
        <f t="shared" si="1306"/>
        <v>0</v>
      </c>
      <c r="AL2423" s="7">
        <f t="shared" si="1307"/>
        <v>0</v>
      </c>
      <c r="AM2423" s="2">
        <f t="shared" si="1308"/>
        <v>0</v>
      </c>
      <c r="AN2423" s="2">
        <f t="shared" si="1309"/>
        <v>0</v>
      </c>
      <c r="AO2423" s="2">
        <f t="shared" si="1310"/>
        <v>0</v>
      </c>
      <c r="AP2423" s="2">
        <f t="shared" si="1311"/>
        <v>0</v>
      </c>
      <c r="AR2423" t="str">
        <f t="shared" si="1294"/>
        <v>Vermont</v>
      </c>
      <c r="AS2423" t="s">
        <v>1114</v>
      </c>
      <c r="AT2423" s="182"/>
      <c r="AV2423" s="98">
        <v>50</v>
      </c>
      <c r="AW2423" s="100"/>
      <c r="AX2423" s="98">
        <v>50</v>
      </c>
      <c r="AZ2423" s="7" t="s">
        <v>1634</v>
      </c>
      <c r="BA2423" t="s">
        <v>3208</v>
      </c>
    </row>
    <row r="2424" spans="1:53">
      <c r="C2424" s="1"/>
      <c r="E2424" s="7"/>
      <c r="F2424" s="7"/>
      <c r="G2424" s="7"/>
      <c r="H2424" s="49"/>
      <c r="I2424" s="178"/>
      <c r="J2424" s="2"/>
      <c r="AI2424" s="7"/>
      <c r="AJ2424" s="7"/>
      <c r="AK2424" s="7"/>
      <c r="AL2424" s="7"/>
      <c r="AT2424" s="182"/>
      <c r="AV2424" s="98"/>
      <c r="AW2424" s="100"/>
    </row>
    <row r="2425" spans="1:53" hidden="1" outlineLevel="1">
      <c r="A2425" t="s">
        <v>335</v>
      </c>
      <c r="B2425" t="s">
        <v>201</v>
      </c>
      <c r="C2425" s="1">
        <f t="shared" ref="C2425:C2456" si="1316">SUM(P2425:AG2425)</f>
        <v>2487</v>
      </c>
      <c r="D2425" s="7">
        <f>IF(P2425&gt;0,RANK(P2425,(P2425:R2425,S2425:AG2425)),0)</f>
        <v>1</v>
      </c>
      <c r="E2425" s="7">
        <f>IF(Q2425&gt;0,RANK(Q2425,(P2425:R2425,S2425:AG2425)),0)</f>
        <v>0</v>
      </c>
      <c r="F2425" s="7">
        <f>IF(R2425&gt;0,RANK(R2425,(P2425:R2425,S2425:AG2425)),0)</f>
        <v>2</v>
      </c>
      <c r="G2425" s="7">
        <f>IF(S2425&gt;0,RANK(S2425,(P2425:R2425,S2425:AG2425)),0)</f>
        <v>3</v>
      </c>
      <c r="H2425" s="49">
        <f t="shared" ref="H2425:H2456" si="1317">MAX(P2425:Y2425)-LARGE(P2425:Y2425,2)</f>
        <v>1108</v>
      </c>
      <c r="I2425" s="178">
        <f t="shared" ref="I2425:I2488" si="1318">H2425/C2425</f>
        <v>0.44551668677121031</v>
      </c>
      <c r="J2425" s="2"/>
      <c r="K2425" s="2">
        <f t="shared" ref="K2425:K2456" si="1319">IF($C2425=0,"-",P2425/$C2425)</f>
        <v>0.7197426618415762</v>
      </c>
      <c r="L2425" s="2">
        <f t="shared" ref="L2425:L2456" si="1320">IF($C2425=0,"-",Q2425/$C2425)</f>
        <v>0</v>
      </c>
      <c r="M2425" s="2">
        <f t="shared" ref="M2425:M2456" si="1321">IF($C2425=0,"-",R2425/$C2425)</f>
        <v>0.27422597507036589</v>
      </c>
      <c r="N2425" s="2">
        <f t="shared" si="1302"/>
        <v>6.0313630880579009E-3</v>
      </c>
      <c r="O2425" s="2">
        <f t="shared" si="1303"/>
        <v>5.2041704279304213E-18</v>
      </c>
      <c r="P2425" s="1">
        <v>1790</v>
      </c>
      <c r="R2425" s="1">
        <v>682</v>
      </c>
      <c r="S2425" s="1">
        <v>15</v>
      </c>
      <c r="AI2425" s="7">
        <f t="shared" ref="AI2425:AI2456" si="1322">IF(T2425&gt;0,RANK(T2425,(P2425:Z2425)),0)</f>
        <v>0</v>
      </c>
      <c r="AJ2425" s="7">
        <f t="shared" ref="AJ2425:AJ2456" si="1323">IF(U2425&gt;0,RANK(U2425,(P2425:Z2425)),0)</f>
        <v>0</v>
      </c>
      <c r="AK2425" s="7">
        <f t="shared" ref="AK2425:AK2456" si="1324">IF(V2425&gt;0,RANK(V2425,(P2425:Z2425)),0)</f>
        <v>0</v>
      </c>
      <c r="AL2425" s="7">
        <f t="shared" ref="AL2425:AL2456" si="1325">IF(W2425&gt;0,RANK(W2425,(P2425:Z2425)),0)</f>
        <v>0</v>
      </c>
      <c r="AM2425" s="2">
        <f t="shared" ref="AM2425:AM2456" si="1326">IF($C2425=0,"-",T2425/$C2425)</f>
        <v>0</v>
      </c>
      <c r="AN2425" s="2">
        <f t="shared" ref="AN2425:AN2456" si="1327">IF($C2425=0,"-",U2425/$C2425)</f>
        <v>0</v>
      </c>
      <c r="AO2425" s="2">
        <f t="shared" ref="AO2425:AO2456" si="1328">IF($C2425=0,"-",V2425/$C2425)</f>
        <v>0</v>
      </c>
      <c r="AP2425" s="2">
        <f t="shared" ref="AP2425:AP2456" si="1329">IF($C2425=0,"-",W2425/$C2425)</f>
        <v>0</v>
      </c>
      <c r="AR2425" t="str">
        <f t="shared" si="1294"/>
        <v>Accomack</v>
      </c>
      <c r="AS2425" t="s">
        <v>201</v>
      </c>
      <c r="AT2425" s="182">
        <v>2</v>
      </c>
      <c r="AV2425" s="98">
        <v>51</v>
      </c>
      <c r="AW2425" s="100">
        <v>1</v>
      </c>
      <c r="AX2425" s="106">
        <f t="shared" ref="AX2425:AX2456" si="1330">AV2425*1000+AW2425</f>
        <v>51001</v>
      </c>
      <c r="AZ2425" s="7" t="s">
        <v>2975</v>
      </c>
      <c r="BA2425" t="s">
        <v>3208</v>
      </c>
    </row>
    <row r="2426" spans="1:53" hidden="1" outlineLevel="1">
      <c r="A2426" t="s">
        <v>508</v>
      </c>
      <c r="B2426" t="s">
        <v>201</v>
      </c>
      <c r="C2426" s="1">
        <f t="shared" si="1316"/>
        <v>15194</v>
      </c>
      <c r="D2426" s="7">
        <f>IF(P2426&gt;0,RANK(P2426,(P2426:R2426,S2426:AG2426)),0)</f>
        <v>1</v>
      </c>
      <c r="E2426" s="7">
        <f>IF(Q2426&gt;0,RANK(Q2426,(P2426:R2426,S2426:AG2426)),0)</f>
        <v>0</v>
      </c>
      <c r="F2426" s="7">
        <f>IF(R2426&gt;0,RANK(R2426,(P2426:R2426,S2426:AG2426)),0)</f>
        <v>2</v>
      </c>
      <c r="G2426" s="7">
        <f>IF(S2426&gt;0,RANK(S2426,(P2426:R2426,S2426:AG2426)),0)</f>
        <v>3</v>
      </c>
      <c r="H2426" s="49">
        <f t="shared" si="1317"/>
        <v>1444</v>
      </c>
      <c r="I2426" s="178">
        <f t="shared" si="1318"/>
        <v>9.5037514808477025E-2</v>
      </c>
      <c r="J2426" s="2"/>
      <c r="K2426" s="2">
        <f t="shared" si="1319"/>
        <v>0.54547847834671581</v>
      </c>
      <c r="L2426" s="2">
        <f t="shared" si="1320"/>
        <v>0</v>
      </c>
      <c r="M2426" s="2">
        <f t="shared" si="1321"/>
        <v>0.45044096353823876</v>
      </c>
      <c r="N2426" s="2">
        <f t="shared" si="1302"/>
        <v>4.0805581150454131E-3</v>
      </c>
      <c r="O2426" s="2">
        <f t="shared" si="1303"/>
        <v>1.6479873021779667E-17</v>
      </c>
      <c r="P2426" s="1">
        <v>8288</v>
      </c>
      <c r="R2426" s="1">
        <v>6844</v>
      </c>
      <c r="S2426" s="1">
        <v>62</v>
      </c>
      <c r="AI2426" s="7">
        <f t="shared" si="1322"/>
        <v>0</v>
      </c>
      <c r="AJ2426" s="7">
        <f t="shared" si="1323"/>
        <v>0</v>
      </c>
      <c r="AK2426" s="7">
        <f t="shared" si="1324"/>
        <v>0</v>
      </c>
      <c r="AL2426" s="7">
        <f t="shared" si="1325"/>
        <v>0</v>
      </c>
      <c r="AM2426" s="2">
        <f t="shared" si="1326"/>
        <v>0</v>
      </c>
      <c r="AN2426" s="2">
        <f t="shared" si="1327"/>
        <v>0</v>
      </c>
      <c r="AO2426" s="2">
        <f t="shared" si="1328"/>
        <v>0</v>
      </c>
      <c r="AP2426" s="2">
        <f t="shared" si="1329"/>
        <v>0</v>
      </c>
      <c r="AR2426" t="str">
        <f t="shared" si="1294"/>
        <v>Albemarle</v>
      </c>
      <c r="AS2426" t="s">
        <v>201</v>
      </c>
      <c r="AT2426" s="182">
        <v>5</v>
      </c>
      <c r="AV2426" s="98">
        <v>51</v>
      </c>
      <c r="AW2426" s="100">
        <v>3</v>
      </c>
      <c r="AX2426" s="106">
        <f t="shared" si="1330"/>
        <v>51003</v>
      </c>
      <c r="AZ2426" s="7" t="s">
        <v>2975</v>
      </c>
      <c r="BA2426" t="s">
        <v>3208</v>
      </c>
    </row>
    <row r="2427" spans="1:53" hidden="1" outlineLevel="1">
      <c r="A2427" t="s">
        <v>2966</v>
      </c>
      <c r="B2427" t="s">
        <v>201</v>
      </c>
      <c r="C2427" s="1">
        <f t="shared" si="1316"/>
        <v>684</v>
      </c>
      <c r="D2427" s="7">
        <f>IF(P2427&gt;0,RANK(P2427,(P2427:R2427,S2427:AG2427)),0)</f>
        <v>1</v>
      </c>
      <c r="E2427" s="7">
        <f>IF(Q2427&gt;0,RANK(Q2427,(P2427:R2427,S2427:AG2427)),0)</f>
        <v>0</v>
      </c>
      <c r="F2427" s="7">
        <f>IF(R2427&gt;0,RANK(R2427,(P2427:R2427,S2427:AG2427)),0)</f>
        <v>2</v>
      </c>
      <c r="G2427" s="7">
        <f>IF(S2427&gt;0,RANK(S2427,(P2427:R2427,S2427:AG2427)),0)</f>
        <v>3</v>
      </c>
      <c r="H2427" s="49">
        <f t="shared" si="1317"/>
        <v>187</v>
      </c>
      <c r="I2427" s="178">
        <f t="shared" si="1318"/>
        <v>0.27339181286549707</v>
      </c>
      <c r="J2427" s="2"/>
      <c r="K2427" s="2">
        <f t="shared" si="1319"/>
        <v>0.63304093567251463</v>
      </c>
      <c r="L2427" s="2">
        <f t="shared" si="1320"/>
        <v>0</v>
      </c>
      <c r="M2427" s="2">
        <f t="shared" si="1321"/>
        <v>0.35964912280701755</v>
      </c>
      <c r="N2427" s="2">
        <f t="shared" si="1302"/>
        <v>7.3099415204678359E-3</v>
      </c>
      <c r="O2427" s="2">
        <f t="shared" si="1303"/>
        <v>-1.3877787807814457E-17</v>
      </c>
      <c r="P2427" s="1">
        <v>433</v>
      </c>
      <c r="R2427" s="1">
        <v>246</v>
      </c>
      <c r="S2427" s="1">
        <v>5</v>
      </c>
      <c r="AI2427" s="7">
        <f t="shared" si="1322"/>
        <v>0</v>
      </c>
      <c r="AJ2427" s="7">
        <f t="shared" si="1323"/>
        <v>0</v>
      </c>
      <c r="AK2427" s="7">
        <f t="shared" si="1324"/>
        <v>0</v>
      </c>
      <c r="AL2427" s="7">
        <f t="shared" si="1325"/>
        <v>0</v>
      </c>
      <c r="AM2427" s="2">
        <f t="shared" si="1326"/>
        <v>0</v>
      </c>
      <c r="AN2427" s="2">
        <f t="shared" si="1327"/>
        <v>0</v>
      </c>
      <c r="AO2427" s="2">
        <f t="shared" si="1328"/>
        <v>0</v>
      </c>
      <c r="AP2427" s="2">
        <f t="shared" si="1329"/>
        <v>0</v>
      </c>
      <c r="AR2427" t="str">
        <f t="shared" si="1294"/>
        <v>Alleghany</v>
      </c>
      <c r="AS2427" t="s">
        <v>201</v>
      </c>
      <c r="AT2427" s="182">
        <v>9</v>
      </c>
      <c r="AV2427" s="98">
        <v>51</v>
      </c>
      <c r="AW2427" s="100">
        <v>5</v>
      </c>
      <c r="AX2427" s="106">
        <f t="shared" si="1330"/>
        <v>51005</v>
      </c>
      <c r="AZ2427" s="7" t="s">
        <v>2975</v>
      </c>
      <c r="BA2427" t="s">
        <v>3208</v>
      </c>
    </row>
    <row r="2428" spans="1:53" hidden="1" outlineLevel="1">
      <c r="A2428" t="s">
        <v>2366</v>
      </c>
      <c r="B2428" t="s">
        <v>201</v>
      </c>
      <c r="C2428" s="1">
        <f t="shared" si="1316"/>
        <v>852</v>
      </c>
      <c r="D2428" s="7">
        <f>IF(P2428&gt;0,RANK(P2428,(P2428:R2428,S2428:AG2428)),0)</f>
        <v>1</v>
      </c>
      <c r="E2428" s="7">
        <f>IF(Q2428&gt;0,RANK(Q2428,(P2428:R2428,S2428:AG2428)),0)</f>
        <v>0</v>
      </c>
      <c r="F2428" s="7">
        <f>IF(R2428&gt;0,RANK(R2428,(P2428:R2428,S2428:AG2428)),0)</f>
        <v>2</v>
      </c>
      <c r="G2428" s="7">
        <f>IF(S2428&gt;0,RANK(S2428,(P2428:R2428,S2428:AG2428)),0)</f>
        <v>3</v>
      </c>
      <c r="H2428" s="49">
        <f t="shared" si="1317"/>
        <v>492</v>
      </c>
      <c r="I2428" s="178">
        <f t="shared" si="1318"/>
        <v>0.57746478873239437</v>
      </c>
      <c r="J2428" s="2"/>
      <c r="K2428" s="2">
        <f t="shared" si="1319"/>
        <v>0.78755868544600938</v>
      </c>
      <c r="L2428" s="2">
        <f t="shared" si="1320"/>
        <v>0</v>
      </c>
      <c r="M2428" s="2">
        <f t="shared" si="1321"/>
        <v>0.21009389671361503</v>
      </c>
      <c r="N2428" s="2">
        <f t="shared" si="1302"/>
        <v>2.3474178403755869E-3</v>
      </c>
      <c r="O2428" s="2">
        <f t="shared" si="1303"/>
        <v>6.0715321659188248E-18</v>
      </c>
      <c r="P2428" s="1">
        <v>671</v>
      </c>
      <c r="R2428" s="1">
        <v>179</v>
      </c>
      <c r="S2428" s="1">
        <v>2</v>
      </c>
      <c r="AI2428" s="7">
        <f t="shared" si="1322"/>
        <v>0</v>
      </c>
      <c r="AJ2428" s="7">
        <f t="shared" si="1323"/>
        <v>0</v>
      </c>
      <c r="AK2428" s="7">
        <f t="shared" si="1324"/>
        <v>0</v>
      </c>
      <c r="AL2428" s="7">
        <f t="shared" si="1325"/>
        <v>0</v>
      </c>
      <c r="AM2428" s="2">
        <f t="shared" si="1326"/>
        <v>0</v>
      </c>
      <c r="AN2428" s="2">
        <f t="shared" si="1327"/>
        <v>0</v>
      </c>
      <c r="AO2428" s="2">
        <f t="shared" si="1328"/>
        <v>0</v>
      </c>
      <c r="AP2428" s="2">
        <f t="shared" si="1329"/>
        <v>0</v>
      </c>
      <c r="AR2428" t="str">
        <f t="shared" ref="AR2428:AR2491" si="1331">A2428</f>
        <v>Amelia</v>
      </c>
      <c r="AS2428" t="s">
        <v>201</v>
      </c>
      <c r="AT2428" s="182">
        <v>4</v>
      </c>
      <c r="AV2428" s="98">
        <v>51</v>
      </c>
      <c r="AW2428" s="100">
        <v>7</v>
      </c>
      <c r="AX2428" s="106">
        <f t="shared" si="1330"/>
        <v>51007</v>
      </c>
      <c r="AZ2428" s="7" t="s">
        <v>2975</v>
      </c>
      <c r="BA2428" t="s">
        <v>3208</v>
      </c>
    </row>
    <row r="2429" spans="1:53" hidden="1" outlineLevel="1">
      <c r="A2429" t="s">
        <v>1321</v>
      </c>
      <c r="B2429" t="s">
        <v>201</v>
      </c>
      <c r="C2429" s="1">
        <f t="shared" si="1316"/>
        <v>1602</v>
      </c>
      <c r="D2429" s="7">
        <f>IF(P2429&gt;0,RANK(P2429,(P2429:R2429,S2429:AG2429)),0)</f>
        <v>1</v>
      </c>
      <c r="E2429" s="7">
        <f>IF(Q2429&gt;0,RANK(Q2429,(P2429:R2429,S2429:AG2429)),0)</f>
        <v>0</v>
      </c>
      <c r="F2429" s="7">
        <f>IF(R2429&gt;0,RANK(R2429,(P2429:R2429,S2429:AG2429)),0)</f>
        <v>2</v>
      </c>
      <c r="G2429" s="7">
        <f>IF(S2429&gt;0,RANK(S2429,(P2429:R2429,S2429:AG2429)),0)</f>
        <v>3</v>
      </c>
      <c r="H2429" s="49">
        <f t="shared" si="1317"/>
        <v>498</v>
      </c>
      <c r="I2429" s="178">
        <f t="shared" si="1318"/>
        <v>0.31086142322097376</v>
      </c>
      <c r="J2429" s="2"/>
      <c r="K2429" s="2">
        <f t="shared" si="1319"/>
        <v>0.651685393258427</v>
      </c>
      <c r="L2429" s="2">
        <f t="shared" si="1320"/>
        <v>0</v>
      </c>
      <c r="M2429" s="2">
        <f t="shared" si="1321"/>
        <v>0.34082397003745318</v>
      </c>
      <c r="N2429" s="2">
        <f t="shared" si="1302"/>
        <v>7.4906367041198503E-3</v>
      </c>
      <c r="O2429" s="2">
        <f t="shared" si="1303"/>
        <v>-3.7296554733501353E-17</v>
      </c>
      <c r="P2429" s="1">
        <v>1044</v>
      </c>
      <c r="R2429" s="1">
        <v>546</v>
      </c>
      <c r="S2429" s="1">
        <v>12</v>
      </c>
      <c r="AI2429" s="7">
        <f t="shared" si="1322"/>
        <v>0</v>
      </c>
      <c r="AJ2429" s="7">
        <f t="shared" si="1323"/>
        <v>0</v>
      </c>
      <c r="AK2429" s="7">
        <f t="shared" si="1324"/>
        <v>0</v>
      </c>
      <c r="AL2429" s="7">
        <f t="shared" si="1325"/>
        <v>0</v>
      </c>
      <c r="AM2429" s="2">
        <f t="shared" si="1326"/>
        <v>0</v>
      </c>
      <c r="AN2429" s="2">
        <f t="shared" si="1327"/>
        <v>0</v>
      </c>
      <c r="AO2429" s="2">
        <f t="shared" si="1328"/>
        <v>0</v>
      </c>
      <c r="AP2429" s="2">
        <f t="shared" si="1329"/>
        <v>0</v>
      </c>
      <c r="AR2429" t="str">
        <f t="shared" si="1331"/>
        <v>Amherst</v>
      </c>
      <c r="AS2429" t="s">
        <v>201</v>
      </c>
      <c r="AT2429" s="182">
        <v>6</v>
      </c>
      <c r="AV2429" s="98">
        <v>51</v>
      </c>
      <c r="AW2429" s="100">
        <v>9</v>
      </c>
      <c r="AX2429" s="106">
        <f t="shared" si="1330"/>
        <v>51009</v>
      </c>
      <c r="AZ2429" s="7" t="s">
        <v>2975</v>
      </c>
      <c r="BA2429" t="s">
        <v>3208</v>
      </c>
    </row>
    <row r="2430" spans="1:53" hidden="1" outlineLevel="1">
      <c r="A2430" t="s">
        <v>1096</v>
      </c>
      <c r="B2430" t="s">
        <v>201</v>
      </c>
      <c r="C2430" s="1">
        <f t="shared" si="1316"/>
        <v>669</v>
      </c>
      <c r="D2430" s="7">
        <f>IF(P2430&gt;0,RANK(P2430,(P2430:R2430,S2430:AG2430)),0)</f>
        <v>1</v>
      </c>
      <c r="E2430" s="7">
        <f>IF(Q2430&gt;0,RANK(Q2430,(P2430:R2430,S2430:AG2430)),0)</f>
        <v>0</v>
      </c>
      <c r="F2430" s="7">
        <f>IF(R2430&gt;0,RANK(R2430,(P2430:R2430,S2430:AG2430)),0)</f>
        <v>2</v>
      </c>
      <c r="G2430" s="7">
        <f>IF(S2430&gt;0,RANK(S2430,(P2430:R2430,S2430:AG2430)),0)</f>
        <v>3</v>
      </c>
      <c r="H2430" s="49">
        <f t="shared" si="1317"/>
        <v>233</v>
      </c>
      <c r="I2430" s="178">
        <f t="shared" si="1318"/>
        <v>0.34828101644245141</v>
      </c>
      <c r="J2430" s="2"/>
      <c r="K2430" s="2">
        <f t="shared" si="1319"/>
        <v>0.66965620328849029</v>
      </c>
      <c r="L2430" s="2">
        <f t="shared" si="1320"/>
        <v>0</v>
      </c>
      <c r="M2430" s="2">
        <f t="shared" si="1321"/>
        <v>0.32137518684603888</v>
      </c>
      <c r="N2430" s="2">
        <f t="shared" si="1302"/>
        <v>8.9686098654708519E-3</v>
      </c>
      <c r="O2430" s="2">
        <f t="shared" si="1303"/>
        <v>-2.9490299091605721E-17</v>
      </c>
      <c r="P2430" s="1">
        <v>448</v>
      </c>
      <c r="R2430" s="1">
        <v>215</v>
      </c>
      <c r="S2430" s="1">
        <v>6</v>
      </c>
      <c r="AI2430" s="7">
        <f t="shared" si="1322"/>
        <v>0</v>
      </c>
      <c r="AJ2430" s="7">
        <f t="shared" si="1323"/>
        <v>0</v>
      </c>
      <c r="AK2430" s="7">
        <f t="shared" si="1324"/>
        <v>0</v>
      </c>
      <c r="AL2430" s="7">
        <f t="shared" si="1325"/>
        <v>0</v>
      </c>
      <c r="AM2430" s="2">
        <f t="shared" si="1326"/>
        <v>0</v>
      </c>
      <c r="AN2430" s="2">
        <f t="shared" si="1327"/>
        <v>0</v>
      </c>
      <c r="AO2430" s="2">
        <f t="shared" si="1328"/>
        <v>0</v>
      </c>
      <c r="AP2430" s="2">
        <f t="shared" si="1329"/>
        <v>0</v>
      </c>
      <c r="AR2430" t="str">
        <f t="shared" si="1331"/>
        <v>Appomattox</v>
      </c>
      <c r="AS2430" t="s">
        <v>201</v>
      </c>
      <c r="AT2430" s="182">
        <v>5</v>
      </c>
      <c r="AV2430" s="98">
        <v>51</v>
      </c>
      <c r="AW2430" s="100">
        <v>11</v>
      </c>
      <c r="AX2430" s="106">
        <f t="shared" si="1330"/>
        <v>51011</v>
      </c>
      <c r="AZ2430" s="7" t="s">
        <v>2975</v>
      </c>
      <c r="BA2430" t="s">
        <v>3208</v>
      </c>
    </row>
    <row r="2431" spans="1:53" hidden="1" outlineLevel="1">
      <c r="A2431" t="s">
        <v>871</v>
      </c>
      <c r="B2431" t="s">
        <v>201</v>
      </c>
      <c r="C2431" s="1">
        <f t="shared" si="1316"/>
        <v>38282</v>
      </c>
      <c r="D2431" s="7">
        <f>IF(P2431&gt;0,RANK(P2431,(P2431:R2431,S2431:AG2431)),0)</f>
        <v>1</v>
      </c>
      <c r="E2431" s="7">
        <f>IF(Q2431&gt;0,RANK(Q2431,(P2431:R2431,S2431:AG2431)),0)</f>
        <v>0</v>
      </c>
      <c r="F2431" s="7">
        <f>IF(R2431&gt;0,RANK(R2431,(P2431:R2431,S2431:AG2431)),0)</f>
        <v>2</v>
      </c>
      <c r="G2431" s="7">
        <f>IF(S2431&gt;0,RANK(S2431,(P2431:R2431,S2431:AG2431)),0)</f>
        <v>3</v>
      </c>
      <c r="H2431" s="49">
        <f t="shared" si="1317"/>
        <v>13016</v>
      </c>
      <c r="I2431" s="178">
        <f t="shared" si="1318"/>
        <v>0.34000313463246434</v>
      </c>
      <c r="J2431" s="2"/>
      <c r="K2431" s="2">
        <f t="shared" si="1319"/>
        <v>0.66825139752364038</v>
      </c>
      <c r="L2431" s="2">
        <f t="shared" si="1320"/>
        <v>0</v>
      </c>
      <c r="M2431" s="2">
        <f t="shared" si="1321"/>
        <v>0.32824826289117603</v>
      </c>
      <c r="N2431" s="2">
        <f t="shared" si="1302"/>
        <v>3.5003395851836371E-3</v>
      </c>
      <c r="O2431" s="2">
        <f t="shared" si="1303"/>
        <v>-4.9873299934333204E-17</v>
      </c>
      <c r="P2431" s="1">
        <v>25582</v>
      </c>
      <c r="R2431" s="1">
        <v>12566</v>
      </c>
      <c r="S2431" s="1">
        <v>134</v>
      </c>
      <c r="AI2431" s="7">
        <f t="shared" si="1322"/>
        <v>0</v>
      </c>
      <c r="AJ2431" s="7">
        <f t="shared" si="1323"/>
        <v>0</v>
      </c>
      <c r="AK2431" s="7">
        <f t="shared" si="1324"/>
        <v>0</v>
      </c>
      <c r="AL2431" s="7">
        <f t="shared" si="1325"/>
        <v>0</v>
      </c>
      <c r="AM2431" s="2">
        <f t="shared" si="1326"/>
        <v>0</v>
      </c>
      <c r="AN2431" s="2">
        <f t="shared" si="1327"/>
        <v>0</v>
      </c>
      <c r="AO2431" s="2">
        <f t="shared" si="1328"/>
        <v>0</v>
      </c>
      <c r="AP2431" s="2">
        <f t="shared" si="1329"/>
        <v>0</v>
      </c>
      <c r="AR2431" t="str">
        <f t="shared" si="1331"/>
        <v>Arlington</v>
      </c>
      <c r="AS2431" t="s">
        <v>201</v>
      </c>
      <c r="AT2431" s="182">
        <v>8</v>
      </c>
      <c r="AV2431" s="98">
        <v>51</v>
      </c>
      <c r="AW2431" s="100">
        <v>13</v>
      </c>
      <c r="AX2431" s="106">
        <f t="shared" si="1330"/>
        <v>51013</v>
      </c>
      <c r="AZ2431" s="7" t="s">
        <v>2975</v>
      </c>
      <c r="BA2431" t="s">
        <v>3208</v>
      </c>
    </row>
    <row r="2432" spans="1:53" hidden="1" outlineLevel="1">
      <c r="A2432" t="s">
        <v>1701</v>
      </c>
      <c r="B2432" t="s">
        <v>201</v>
      </c>
      <c r="C2432" s="1">
        <f t="shared" si="1316"/>
        <v>3414</v>
      </c>
      <c r="D2432" s="7">
        <f>IF(P2432&gt;0,RANK(P2432,(P2432:R2432,S2432:AG2432)),0)</f>
        <v>2</v>
      </c>
      <c r="E2432" s="7">
        <f>IF(Q2432&gt;0,RANK(Q2432,(P2432:R2432,S2432:AG2432)),0)</f>
        <v>0</v>
      </c>
      <c r="F2432" s="7">
        <f>IF(R2432&gt;0,RANK(R2432,(P2432:R2432,S2432:AG2432)),0)</f>
        <v>1</v>
      </c>
      <c r="G2432" s="7">
        <f>IF(S2432&gt;0,RANK(S2432,(P2432:R2432,S2432:AG2432)),0)</f>
        <v>3</v>
      </c>
      <c r="H2432" s="49">
        <f t="shared" si="1317"/>
        <v>115</v>
      </c>
      <c r="I2432" s="178">
        <f t="shared" si="1318"/>
        <v>3.3684827182190978E-2</v>
      </c>
      <c r="J2432" s="2"/>
      <c r="K2432" s="2">
        <f t="shared" si="1319"/>
        <v>0.48008201523140009</v>
      </c>
      <c r="L2432" s="2">
        <f t="shared" si="1320"/>
        <v>0</v>
      </c>
      <c r="M2432" s="2">
        <f t="shared" si="1321"/>
        <v>0.51376684241359105</v>
      </c>
      <c r="N2432" s="2">
        <f t="shared" si="1302"/>
        <v>6.1511423550087872E-3</v>
      </c>
      <c r="O2432" s="2">
        <f t="shared" si="1303"/>
        <v>1.222980050563649E-16</v>
      </c>
      <c r="P2432" s="1">
        <v>1639</v>
      </c>
      <c r="R2432" s="1">
        <v>1754</v>
      </c>
      <c r="S2432" s="1">
        <v>21</v>
      </c>
      <c r="AI2432" s="7">
        <f t="shared" si="1322"/>
        <v>0</v>
      </c>
      <c r="AJ2432" s="7">
        <f t="shared" si="1323"/>
        <v>0</v>
      </c>
      <c r="AK2432" s="7">
        <f t="shared" si="1324"/>
        <v>0</v>
      </c>
      <c r="AL2432" s="7">
        <f t="shared" si="1325"/>
        <v>0</v>
      </c>
      <c r="AM2432" s="2">
        <f t="shared" si="1326"/>
        <v>0</v>
      </c>
      <c r="AN2432" s="2">
        <f t="shared" si="1327"/>
        <v>0</v>
      </c>
      <c r="AO2432" s="2">
        <f t="shared" si="1328"/>
        <v>0</v>
      </c>
      <c r="AP2432" s="2">
        <f t="shared" si="1329"/>
        <v>0</v>
      </c>
      <c r="AR2432" t="str">
        <f t="shared" si="1331"/>
        <v>Augusta</v>
      </c>
      <c r="AS2432" t="s">
        <v>201</v>
      </c>
      <c r="AT2432" s="182">
        <v>6</v>
      </c>
      <c r="AV2432" s="98">
        <v>51</v>
      </c>
      <c r="AW2432" s="100">
        <v>15</v>
      </c>
      <c r="AX2432" s="106">
        <f t="shared" si="1330"/>
        <v>51015</v>
      </c>
      <c r="AZ2432" s="7" t="s">
        <v>2975</v>
      </c>
      <c r="BA2432" t="s">
        <v>3208</v>
      </c>
    </row>
    <row r="2433" spans="1:53" hidden="1" outlineLevel="1">
      <c r="A2433" t="s">
        <v>130</v>
      </c>
      <c r="B2433" t="s">
        <v>201</v>
      </c>
      <c r="C2433" s="1">
        <f t="shared" si="1316"/>
        <v>235</v>
      </c>
      <c r="D2433" s="7">
        <f>IF(P2433&gt;0,RANK(P2433,(P2433:R2433,S2433:AG2433)),0)</f>
        <v>1</v>
      </c>
      <c r="E2433" s="7">
        <f>IF(Q2433&gt;0,RANK(Q2433,(P2433:R2433,S2433:AG2433)),0)</f>
        <v>0</v>
      </c>
      <c r="F2433" s="7">
        <f>IF(R2433&gt;0,RANK(R2433,(P2433:R2433,S2433:AG2433)),0)</f>
        <v>2</v>
      </c>
      <c r="G2433" s="7">
        <f>IF(S2433&gt;0,RANK(S2433,(P2433:R2433,S2433:AG2433)),0)</f>
        <v>3</v>
      </c>
      <c r="H2433" s="49">
        <f t="shared" si="1317"/>
        <v>62</v>
      </c>
      <c r="I2433" s="178">
        <f t="shared" si="1318"/>
        <v>0.26382978723404255</v>
      </c>
      <c r="J2433" s="2"/>
      <c r="K2433" s="2">
        <f t="shared" si="1319"/>
        <v>0.62978723404255321</v>
      </c>
      <c r="L2433" s="2">
        <f t="shared" si="1320"/>
        <v>0</v>
      </c>
      <c r="M2433" s="2">
        <f t="shared" si="1321"/>
        <v>0.36595744680851061</v>
      </c>
      <c r="N2433" s="2">
        <f t="shared" si="1302"/>
        <v>4.2553191489361703E-3</v>
      </c>
      <c r="O2433" s="2">
        <f t="shared" si="1303"/>
        <v>6.0715321659188248E-18</v>
      </c>
      <c r="P2433" s="1">
        <v>148</v>
      </c>
      <c r="R2433" s="1">
        <v>86</v>
      </c>
      <c r="S2433" s="1">
        <v>1</v>
      </c>
      <c r="AI2433" s="7">
        <f t="shared" si="1322"/>
        <v>0</v>
      </c>
      <c r="AJ2433" s="7">
        <f t="shared" si="1323"/>
        <v>0</v>
      </c>
      <c r="AK2433" s="7">
        <f t="shared" si="1324"/>
        <v>0</v>
      </c>
      <c r="AL2433" s="7">
        <f t="shared" si="1325"/>
        <v>0</v>
      </c>
      <c r="AM2433" s="2">
        <f t="shared" si="1326"/>
        <v>0</v>
      </c>
      <c r="AN2433" s="2">
        <f t="shared" si="1327"/>
        <v>0</v>
      </c>
      <c r="AO2433" s="2">
        <f t="shared" si="1328"/>
        <v>0</v>
      </c>
      <c r="AP2433" s="2">
        <f t="shared" si="1329"/>
        <v>0</v>
      </c>
      <c r="AR2433" t="str">
        <f t="shared" si="1331"/>
        <v>Bath</v>
      </c>
      <c r="AS2433" t="s">
        <v>201</v>
      </c>
      <c r="AT2433" s="182">
        <v>6</v>
      </c>
      <c r="AV2433" s="98">
        <v>51</v>
      </c>
      <c r="AW2433" s="100">
        <v>17</v>
      </c>
      <c r="AX2433" s="106">
        <f t="shared" si="1330"/>
        <v>51017</v>
      </c>
      <c r="AZ2433" s="7" t="s">
        <v>2975</v>
      </c>
      <c r="BA2433" t="s">
        <v>3208</v>
      </c>
    </row>
    <row r="2434" spans="1:53" hidden="1" outlineLevel="1">
      <c r="A2434" t="s">
        <v>1056</v>
      </c>
      <c r="B2434" t="s">
        <v>201</v>
      </c>
      <c r="C2434" s="1">
        <f t="shared" si="1316"/>
        <v>3322</v>
      </c>
      <c r="D2434" s="7">
        <f>IF(P2434&gt;0,RANK(P2434,(P2434:R2434,S2434:AG2434)),0)</f>
        <v>1</v>
      </c>
      <c r="E2434" s="7">
        <f>IF(Q2434&gt;0,RANK(Q2434,(P2434:R2434,S2434:AG2434)),0)</f>
        <v>0</v>
      </c>
      <c r="F2434" s="7">
        <f>IF(R2434&gt;0,RANK(R2434,(P2434:R2434,S2434:AG2434)),0)</f>
        <v>2</v>
      </c>
      <c r="G2434" s="7">
        <f>IF(S2434&gt;0,RANK(S2434,(P2434:R2434,S2434:AG2434)),0)</f>
        <v>3</v>
      </c>
      <c r="H2434" s="49">
        <f t="shared" si="1317"/>
        <v>452</v>
      </c>
      <c r="I2434" s="178">
        <f t="shared" si="1318"/>
        <v>0.13606261288380495</v>
      </c>
      <c r="J2434" s="2"/>
      <c r="K2434" s="2">
        <f t="shared" si="1319"/>
        <v>0.56472004816375676</v>
      </c>
      <c r="L2434" s="2">
        <f t="shared" si="1320"/>
        <v>0</v>
      </c>
      <c r="M2434" s="2">
        <f t="shared" si="1321"/>
        <v>0.42865743527995182</v>
      </c>
      <c r="N2434" s="2">
        <f t="shared" si="1302"/>
        <v>6.6225165562913907E-3</v>
      </c>
      <c r="O2434" s="2">
        <f t="shared" si="1303"/>
        <v>3.3827107781547738E-17</v>
      </c>
      <c r="P2434" s="1">
        <v>1876</v>
      </c>
      <c r="R2434" s="1">
        <v>1424</v>
      </c>
      <c r="S2434" s="1">
        <v>22</v>
      </c>
      <c r="AI2434" s="7">
        <f t="shared" si="1322"/>
        <v>0</v>
      </c>
      <c r="AJ2434" s="7">
        <f t="shared" si="1323"/>
        <v>0</v>
      </c>
      <c r="AK2434" s="7">
        <f t="shared" si="1324"/>
        <v>0</v>
      </c>
      <c r="AL2434" s="7">
        <f t="shared" si="1325"/>
        <v>0</v>
      </c>
      <c r="AM2434" s="2">
        <f t="shared" si="1326"/>
        <v>0</v>
      </c>
      <c r="AN2434" s="2">
        <f t="shared" si="1327"/>
        <v>0</v>
      </c>
      <c r="AO2434" s="2">
        <f t="shared" si="1328"/>
        <v>0</v>
      </c>
      <c r="AP2434" s="2">
        <f t="shared" si="1329"/>
        <v>0</v>
      </c>
      <c r="AR2434" t="str">
        <f t="shared" si="1331"/>
        <v>Bedford</v>
      </c>
      <c r="AS2434" t="s">
        <v>201</v>
      </c>
      <c r="AT2434" s="182"/>
      <c r="AV2434" s="98">
        <v>51</v>
      </c>
      <c r="AW2434" s="100">
        <v>19</v>
      </c>
      <c r="AX2434" s="106">
        <f t="shared" si="1330"/>
        <v>51019</v>
      </c>
      <c r="AZ2434" s="7" t="s">
        <v>2975</v>
      </c>
      <c r="BA2434" t="s">
        <v>3208</v>
      </c>
    </row>
    <row r="2435" spans="1:53" hidden="1" outlineLevel="1">
      <c r="A2435" t="s">
        <v>615</v>
      </c>
      <c r="B2435" t="s">
        <v>201</v>
      </c>
      <c r="C2435" s="1">
        <f t="shared" si="1316"/>
        <v>242</v>
      </c>
      <c r="D2435" s="7">
        <f>IF(P2435&gt;0,RANK(P2435,(P2435:R2435,S2435:AG2435)),0)</f>
        <v>1</v>
      </c>
      <c r="E2435" s="7">
        <f>IF(Q2435&gt;0,RANK(Q2435,(P2435:R2435,S2435:AG2435)),0)</f>
        <v>0</v>
      </c>
      <c r="F2435" s="7">
        <f>IF(R2435&gt;0,RANK(R2435,(P2435:R2435,S2435:AG2435)),0)</f>
        <v>2</v>
      </c>
      <c r="G2435" s="7">
        <f>IF(S2435&gt;0,RANK(S2435,(P2435:R2435,S2435:AG2435)),0)</f>
        <v>3</v>
      </c>
      <c r="H2435" s="49">
        <f t="shared" si="1317"/>
        <v>11</v>
      </c>
      <c r="I2435" s="178">
        <f t="shared" si="1318"/>
        <v>4.5454545454545456E-2</v>
      </c>
      <c r="J2435" s="2"/>
      <c r="K2435" s="2">
        <f t="shared" si="1319"/>
        <v>0.51652892561983466</v>
      </c>
      <c r="L2435" s="2">
        <f t="shared" si="1320"/>
        <v>0</v>
      </c>
      <c r="M2435" s="2">
        <f t="shared" si="1321"/>
        <v>0.47107438016528924</v>
      </c>
      <c r="N2435" s="2">
        <f t="shared" si="1302"/>
        <v>1.2396694214876033E-2</v>
      </c>
      <c r="O2435" s="2">
        <f t="shared" si="1303"/>
        <v>6.9388939039072284E-17</v>
      </c>
      <c r="P2435" s="1">
        <v>125</v>
      </c>
      <c r="R2435" s="1">
        <v>114</v>
      </c>
      <c r="S2435" s="1">
        <v>3</v>
      </c>
      <c r="AI2435" s="7">
        <f t="shared" si="1322"/>
        <v>0</v>
      </c>
      <c r="AJ2435" s="7">
        <f t="shared" si="1323"/>
        <v>0</v>
      </c>
      <c r="AK2435" s="7">
        <f t="shared" si="1324"/>
        <v>0</v>
      </c>
      <c r="AL2435" s="7">
        <f t="shared" si="1325"/>
        <v>0</v>
      </c>
      <c r="AM2435" s="2">
        <f t="shared" si="1326"/>
        <v>0</v>
      </c>
      <c r="AN2435" s="2">
        <f t="shared" si="1327"/>
        <v>0</v>
      </c>
      <c r="AO2435" s="2">
        <f t="shared" si="1328"/>
        <v>0</v>
      </c>
      <c r="AP2435" s="2">
        <f t="shared" si="1329"/>
        <v>0</v>
      </c>
      <c r="AR2435" t="str">
        <f t="shared" si="1331"/>
        <v>Bland</v>
      </c>
      <c r="AS2435" t="s">
        <v>201</v>
      </c>
      <c r="AT2435" s="182">
        <v>9</v>
      </c>
      <c r="AV2435" s="98">
        <v>51</v>
      </c>
      <c r="AW2435" s="100">
        <v>21</v>
      </c>
      <c r="AX2435" s="106">
        <f t="shared" si="1330"/>
        <v>51021</v>
      </c>
      <c r="AZ2435" s="7" t="s">
        <v>2975</v>
      </c>
      <c r="BA2435" t="s">
        <v>3208</v>
      </c>
    </row>
    <row r="2436" spans="1:53" hidden="1" outlineLevel="1">
      <c r="A2436" t="s">
        <v>641</v>
      </c>
      <c r="B2436" t="s">
        <v>201</v>
      </c>
      <c r="C2436" s="1">
        <f t="shared" si="1316"/>
        <v>1594</v>
      </c>
      <c r="D2436" s="7">
        <f>IF(P2436&gt;0,RANK(P2436,(P2436:R2436,S2436:AG2436)),0)</f>
        <v>1</v>
      </c>
      <c r="E2436" s="7">
        <f>IF(Q2436&gt;0,RANK(Q2436,(P2436:R2436,S2436:AG2436)),0)</f>
        <v>0</v>
      </c>
      <c r="F2436" s="7">
        <f>IF(R2436&gt;0,RANK(R2436,(P2436:R2436,S2436:AG2436)),0)</f>
        <v>2</v>
      </c>
      <c r="G2436" s="7">
        <f>IF(S2436&gt;0,RANK(S2436,(P2436:R2436,S2436:AG2436)),0)</f>
        <v>3</v>
      </c>
      <c r="H2436" s="49">
        <f t="shared" si="1317"/>
        <v>193</v>
      </c>
      <c r="I2436" s="178">
        <f t="shared" si="1318"/>
        <v>0.12107904642409034</v>
      </c>
      <c r="J2436" s="2"/>
      <c r="K2436" s="2">
        <f t="shared" si="1319"/>
        <v>0.55708908406524471</v>
      </c>
      <c r="L2436" s="2">
        <f t="shared" si="1320"/>
        <v>0</v>
      </c>
      <c r="M2436" s="2">
        <f t="shared" si="1321"/>
        <v>0.43601003764115431</v>
      </c>
      <c r="N2436" s="2">
        <f t="shared" si="1302"/>
        <v>6.9008782936010038E-3</v>
      </c>
      <c r="O2436" s="2">
        <f t="shared" si="1303"/>
        <v>-2.7755575615628914E-17</v>
      </c>
      <c r="P2436" s="1">
        <v>888</v>
      </c>
      <c r="R2436" s="1">
        <v>695</v>
      </c>
      <c r="S2436" s="1">
        <v>11</v>
      </c>
      <c r="AI2436" s="7">
        <f t="shared" si="1322"/>
        <v>0</v>
      </c>
      <c r="AJ2436" s="7">
        <f t="shared" si="1323"/>
        <v>0</v>
      </c>
      <c r="AK2436" s="7">
        <f t="shared" si="1324"/>
        <v>0</v>
      </c>
      <c r="AL2436" s="7">
        <f t="shared" si="1325"/>
        <v>0</v>
      </c>
      <c r="AM2436" s="2">
        <f t="shared" si="1326"/>
        <v>0</v>
      </c>
      <c r="AN2436" s="2">
        <f t="shared" si="1327"/>
        <v>0</v>
      </c>
      <c r="AO2436" s="2">
        <f t="shared" si="1328"/>
        <v>0</v>
      </c>
      <c r="AP2436" s="2">
        <f t="shared" si="1329"/>
        <v>0</v>
      </c>
      <c r="AR2436" t="str">
        <f t="shared" si="1331"/>
        <v>Botetourt</v>
      </c>
      <c r="AS2436" t="s">
        <v>201</v>
      </c>
      <c r="AT2436" s="182">
        <v>6</v>
      </c>
      <c r="AV2436" s="98">
        <v>51</v>
      </c>
      <c r="AW2436" s="100">
        <v>23</v>
      </c>
      <c r="AX2436" s="106">
        <f t="shared" si="1330"/>
        <v>51023</v>
      </c>
      <c r="AZ2436" s="7" t="s">
        <v>2975</v>
      </c>
      <c r="BA2436" t="s">
        <v>3208</v>
      </c>
    </row>
    <row r="2437" spans="1:53" hidden="1" outlineLevel="1">
      <c r="A2437" t="s">
        <v>1949</v>
      </c>
      <c r="B2437" t="s">
        <v>201</v>
      </c>
      <c r="C2437" s="1">
        <f t="shared" si="1316"/>
        <v>1510</v>
      </c>
      <c r="D2437" s="7">
        <f>IF(P2437&gt;0,RANK(P2437,(P2437:R2437,S2437:AG2437)),0)</f>
        <v>1</v>
      </c>
      <c r="E2437" s="7">
        <f>IF(Q2437&gt;0,RANK(Q2437,(P2437:R2437,S2437:AG2437)),0)</f>
        <v>0</v>
      </c>
      <c r="F2437" s="7">
        <f>IF(R2437&gt;0,RANK(R2437,(P2437:R2437,S2437:AG2437)),0)</f>
        <v>2</v>
      </c>
      <c r="G2437" s="7">
        <f>IF(S2437&gt;0,RANK(S2437,(P2437:R2437,S2437:AG2437)),0)</f>
        <v>3</v>
      </c>
      <c r="H2437" s="49">
        <f t="shared" si="1317"/>
        <v>1201</v>
      </c>
      <c r="I2437" s="178">
        <f t="shared" si="1318"/>
        <v>0.795364238410596</v>
      </c>
      <c r="J2437" s="2"/>
      <c r="K2437" s="2">
        <f t="shared" si="1319"/>
        <v>0.89668874172185431</v>
      </c>
      <c r="L2437" s="2">
        <f t="shared" si="1320"/>
        <v>0</v>
      </c>
      <c r="M2437" s="2">
        <f t="shared" si="1321"/>
        <v>0.10132450331125828</v>
      </c>
      <c r="N2437" s="2">
        <f t="shared" si="1302"/>
        <v>1.9867549668874172E-3</v>
      </c>
      <c r="O2437" s="2">
        <f t="shared" si="1303"/>
        <v>-6.5052130349130266E-18</v>
      </c>
      <c r="P2437" s="1">
        <v>1354</v>
      </c>
      <c r="R2437" s="1">
        <v>153</v>
      </c>
      <c r="S2437" s="1">
        <v>3</v>
      </c>
      <c r="AI2437" s="7">
        <f t="shared" si="1322"/>
        <v>0</v>
      </c>
      <c r="AJ2437" s="7">
        <f t="shared" si="1323"/>
        <v>0</v>
      </c>
      <c r="AK2437" s="7">
        <f t="shared" si="1324"/>
        <v>0</v>
      </c>
      <c r="AL2437" s="7">
        <f t="shared" si="1325"/>
        <v>0</v>
      </c>
      <c r="AM2437" s="2">
        <f t="shared" si="1326"/>
        <v>0</v>
      </c>
      <c r="AN2437" s="2">
        <f t="shared" si="1327"/>
        <v>0</v>
      </c>
      <c r="AO2437" s="2">
        <f t="shared" si="1328"/>
        <v>0</v>
      </c>
      <c r="AP2437" s="2">
        <f t="shared" si="1329"/>
        <v>0</v>
      </c>
      <c r="AR2437" t="str">
        <f t="shared" si="1331"/>
        <v>Brunswick</v>
      </c>
      <c r="AS2437" t="s">
        <v>201</v>
      </c>
      <c r="AT2437" s="182">
        <v>5</v>
      </c>
      <c r="AV2437" s="98">
        <v>51</v>
      </c>
      <c r="AW2437" s="100">
        <v>25</v>
      </c>
      <c r="AX2437" s="106">
        <f t="shared" si="1330"/>
        <v>51025</v>
      </c>
      <c r="AZ2437" s="7" t="s">
        <v>2975</v>
      </c>
      <c r="BA2437" t="s">
        <v>3208</v>
      </c>
    </row>
    <row r="2438" spans="1:53" hidden="1" outlineLevel="1">
      <c r="A2438" t="s">
        <v>1603</v>
      </c>
      <c r="B2438" t="s">
        <v>201</v>
      </c>
      <c r="C2438" s="1">
        <f t="shared" si="1316"/>
        <v>744</v>
      </c>
      <c r="D2438" s="7">
        <f>IF(P2438&gt;0,RANK(P2438,(P2438:R2438,S2438:AG2438)),0)</f>
        <v>1</v>
      </c>
      <c r="E2438" s="7">
        <f>IF(Q2438&gt;0,RANK(Q2438,(P2438:R2438,S2438:AG2438)),0)</f>
        <v>0</v>
      </c>
      <c r="F2438" s="7">
        <f>IF(R2438&gt;0,RANK(R2438,(P2438:R2438,S2438:AG2438)),0)</f>
        <v>2</v>
      </c>
      <c r="G2438" s="7">
        <f>IF(S2438&gt;0,RANK(S2438,(P2438:R2438,S2438:AG2438)),0)</f>
        <v>3</v>
      </c>
      <c r="H2438" s="49">
        <f t="shared" si="1317"/>
        <v>312</v>
      </c>
      <c r="I2438" s="178">
        <f t="shared" si="1318"/>
        <v>0.41935483870967744</v>
      </c>
      <c r="J2438" s="2"/>
      <c r="K2438" s="2">
        <f t="shared" si="1319"/>
        <v>0.70295698924731187</v>
      </c>
      <c r="L2438" s="2">
        <f t="shared" si="1320"/>
        <v>0</v>
      </c>
      <c r="M2438" s="2">
        <f t="shared" si="1321"/>
        <v>0.28360215053763443</v>
      </c>
      <c r="N2438" s="2">
        <f t="shared" si="1302"/>
        <v>1.3440860215053764E-2</v>
      </c>
      <c r="O2438" s="2">
        <f t="shared" si="1303"/>
        <v>-6.7654215563095477E-17</v>
      </c>
      <c r="P2438" s="1">
        <v>523</v>
      </c>
      <c r="R2438" s="1">
        <v>211</v>
      </c>
      <c r="S2438" s="1">
        <v>10</v>
      </c>
      <c r="AI2438" s="7">
        <f t="shared" si="1322"/>
        <v>0</v>
      </c>
      <c r="AJ2438" s="7">
        <f t="shared" si="1323"/>
        <v>0</v>
      </c>
      <c r="AK2438" s="7">
        <f t="shared" si="1324"/>
        <v>0</v>
      </c>
      <c r="AL2438" s="7">
        <f t="shared" si="1325"/>
        <v>0</v>
      </c>
      <c r="AM2438" s="2">
        <f t="shared" si="1326"/>
        <v>0</v>
      </c>
      <c r="AN2438" s="2">
        <f t="shared" si="1327"/>
        <v>0</v>
      </c>
      <c r="AO2438" s="2">
        <f t="shared" si="1328"/>
        <v>0</v>
      </c>
      <c r="AP2438" s="2">
        <f t="shared" si="1329"/>
        <v>0</v>
      </c>
      <c r="AR2438" t="str">
        <f t="shared" si="1331"/>
        <v>Buchanan</v>
      </c>
      <c r="AS2438" t="s">
        <v>201</v>
      </c>
      <c r="AT2438" s="182">
        <v>9</v>
      </c>
      <c r="AV2438" s="98">
        <v>51</v>
      </c>
      <c r="AW2438" s="100">
        <v>27</v>
      </c>
      <c r="AX2438" s="106">
        <f t="shared" si="1330"/>
        <v>51027</v>
      </c>
      <c r="AZ2438" s="7" t="s">
        <v>2975</v>
      </c>
      <c r="BA2438" t="s">
        <v>3208</v>
      </c>
    </row>
    <row r="2439" spans="1:53" hidden="1" outlineLevel="1">
      <c r="A2439" t="s">
        <v>775</v>
      </c>
      <c r="B2439" t="s">
        <v>201</v>
      </c>
      <c r="C2439" s="1">
        <f t="shared" si="1316"/>
        <v>1178</v>
      </c>
      <c r="D2439" s="7">
        <f>IF(P2439&gt;0,RANK(P2439,(P2439:R2439,S2439:AG2439)),0)</f>
        <v>1</v>
      </c>
      <c r="E2439" s="7">
        <f>IF(Q2439&gt;0,RANK(Q2439,(P2439:R2439,S2439:AG2439)),0)</f>
        <v>0</v>
      </c>
      <c r="F2439" s="7">
        <f>IF(R2439&gt;0,RANK(R2439,(P2439:R2439,S2439:AG2439)),0)</f>
        <v>2</v>
      </c>
      <c r="G2439" s="7">
        <f>IF(S2439&gt;0,RANK(S2439,(P2439:R2439,S2439:AG2439)),0)</f>
        <v>3</v>
      </c>
      <c r="H2439" s="49">
        <f t="shared" si="1317"/>
        <v>630</v>
      </c>
      <c r="I2439" s="178">
        <f t="shared" si="1318"/>
        <v>0.53480475382003401</v>
      </c>
      <c r="J2439" s="2"/>
      <c r="K2439" s="2">
        <f t="shared" si="1319"/>
        <v>0.76570458404074704</v>
      </c>
      <c r="L2439" s="2">
        <f t="shared" si="1320"/>
        <v>0</v>
      </c>
      <c r="M2439" s="2">
        <f t="shared" si="1321"/>
        <v>0.23089983022071306</v>
      </c>
      <c r="N2439" s="2">
        <f t="shared" si="1302"/>
        <v>3.3955857385398981E-3</v>
      </c>
      <c r="O2439" s="2">
        <f t="shared" si="1303"/>
        <v>4.3368086899420177E-18</v>
      </c>
      <c r="P2439" s="1">
        <v>902</v>
      </c>
      <c r="R2439" s="1">
        <v>272</v>
      </c>
      <c r="S2439" s="1">
        <v>4</v>
      </c>
      <c r="AI2439" s="7">
        <f t="shared" si="1322"/>
        <v>0</v>
      </c>
      <c r="AJ2439" s="7">
        <f t="shared" si="1323"/>
        <v>0</v>
      </c>
      <c r="AK2439" s="7">
        <f t="shared" si="1324"/>
        <v>0</v>
      </c>
      <c r="AL2439" s="7">
        <f t="shared" si="1325"/>
        <v>0</v>
      </c>
      <c r="AM2439" s="2">
        <f t="shared" si="1326"/>
        <v>0</v>
      </c>
      <c r="AN2439" s="2">
        <f t="shared" si="1327"/>
        <v>0</v>
      </c>
      <c r="AO2439" s="2">
        <f t="shared" si="1328"/>
        <v>0</v>
      </c>
      <c r="AP2439" s="2">
        <f t="shared" si="1329"/>
        <v>0</v>
      </c>
      <c r="AR2439" t="str">
        <f t="shared" si="1331"/>
        <v>Buckingham</v>
      </c>
      <c r="AS2439" t="s">
        <v>201</v>
      </c>
      <c r="AT2439" s="182">
        <v>5</v>
      </c>
      <c r="AV2439" s="98">
        <v>51</v>
      </c>
      <c r="AW2439" s="100">
        <v>29</v>
      </c>
      <c r="AX2439" s="106">
        <f t="shared" si="1330"/>
        <v>51029</v>
      </c>
      <c r="AZ2439" s="7" t="s">
        <v>2975</v>
      </c>
      <c r="BA2439" t="s">
        <v>3208</v>
      </c>
    </row>
    <row r="2440" spans="1:53" hidden="1" outlineLevel="1">
      <c r="A2440" t="s">
        <v>425</v>
      </c>
      <c r="B2440" t="s">
        <v>201</v>
      </c>
      <c r="C2440" s="1">
        <f t="shared" si="1316"/>
        <v>1975</v>
      </c>
      <c r="D2440" s="7">
        <f>IF(P2440&gt;0,RANK(P2440,(P2440:R2440,S2440:AG2440)),0)</f>
        <v>1</v>
      </c>
      <c r="E2440" s="7">
        <f>IF(Q2440&gt;0,RANK(Q2440,(P2440:R2440,S2440:AG2440)),0)</f>
        <v>0</v>
      </c>
      <c r="F2440" s="7">
        <f>IF(R2440&gt;0,RANK(R2440,(P2440:R2440,S2440:AG2440)),0)</f>
        <v>2</v>
      </c>
      <c r="G2440" s="7">
        <f>IF(S2440&gt;0,RANK(S2440,(P2440:R2440,S2440:AG2440)),0)</f>
        <v>3</v>
      </c>
      <c r="H2440" s="49">
        <f t="shared" si="1317"/>
        <v>632</v>
      </c>
      <c r="I2440" s="178">
        <f t="shared" si="1318"/>
        <v>0.32</v>
      </c>
      <c r="J2440" s="2"/>
      <c r="K2440" s="2">
        <f t="shared" si="1319"/>
        <v>0.65772151898734177</v>
      </c>
      <c r="L2440" s="2">
        <f t="shared" si="1320"/>
        <v>0</v>
      </c>
      <c r="M2440" s="2">
        <f t="shared" si="1321"/>
        <v>0.33772151898734176</v>
      </c>
      <c r="N2440" s="2">
        <f t="shared" si="1302"/>
        <v>4.5569620253164559E-3</v>
      </c>
      <c r="O2440" s="2">
        <f t="shared" si="1303"/>
        <v>1.3010426069826053E-17</v>
      </c>
      <c r="P2440" s="1">
        <v>1299</v>
      </c>
      <c r="R2440" s="1">
        <v>667</v>
      </c>
      <c r="S2440" s="1">
        <v>9</v>
      </c>
      <c r="AI2440" s="7">
        <f t="shared" si="1322"/>
        <v>0</v>
      </c>
      <c r="AJ2440" s="7">
        <f t="shared" si="1323"/>
        <v>0</v>
      </c>
      <c r="AK2440" s="7">
        <f t="shared" si="1324"/>
        <v>0</v>
      </c>
      <c r="AL2440" s="7">
        <f t="shared" si="1325"/>
        <v>0</v>
      </c>
      <c r="AM2440" s="2">
        <f t="shared" si="1326"/>
        <v>0</v>
      </c>
      <c r="AN2440" s="2">
        <f t="shared" si="1327"/>
        <v>0</v>
      </c>
      <c r="AO2440" s="2">
        <f t="shared" si="1328"/>
        <v>0</v>
      </c>
      <c r="AP2440" s="2">
        <f t="shared" si="1329"/>
        <v>0</v>
      </c>
      <c r="AR2440" t="str">
        <f t="shared" si="1331"/>
        <v>Campbell</v>
      </c>
      <c r="AS2440" t="s">
        <v>201</v>
      </c>
      <c r="AT2440" s="182">
        <v>5</v>
      </c>
      <c r="AV2440" s="98">
        <v>51</v>
      </c>
      <c r="AW2440" s="100">
        <v>31</v>
      </c>
      <c r="AX2440" s="106">
        <f t="shared" si="1330"/>
        <v>51031</v>
      </c>
      <c r="AZ2440" s="7" t="s">
        <v>2975</v>
      </c>
      <c r="BA2440" t="s">
        <v>3208</v>
      </c>
    </row>
    <row r="2441" spans="1:53" hidden="1" outlineLevel="1">
      <c r="A2441" t="s">
        <v>915</v>
      </c>
      <c r="B2441" t="s">
        <v>201</v>
      </c>
      <c r="C2441" s="1">
        <f t="shared" si="1316"/>
        <v>2562</v>
      </c>
      <c r="D2441" s="7">
        <f>IF(P2441&gt;0,RANK(P2441,(P2441:R2441,S2441:AG2441)),0)</f>
        <v>1</v>
      </c>
      <c r="E2441" s="7">
        <f>IF(Q2441&gt;0,RANK(Q2441,(P2441:R2441,S2441:AG2441)),0)</f>
        <v>0</v>
      </c>
      <c r="F2441" s="7">
        <f>IF(R2441&gt;0,RANK(R2441,(P2441:R2441,S2441:AG2441)),0)</f>
        <v>2</v>
      </c>
      <c r="G2441" s="7">
        <f>IF(S2441&gt;0,RANK(S2441,(P2441:R2441,S2441:AG2441)),0)</f>
        <v>3</v>
      </c>
      <c r="H2441" s="49">
        <f t="shared" si="1317"/>
        <v>1260</v>
      </c>
      <c r="I2441" s="178">
        <f t="shared" si="1318"/>
        <v>0.49180327868852458</v>
      </c>
      <c r="J2441" s="2"/>
      <c r="K2441" s="2">
        <f t="shared" si="1319"/>
        <v>0.74238875878220145</v>
      </c>
      <c r="L2441" s="2">
        <f t="shared" si="1320"/>
        <v>0</v>
      </c>
      <c r="M2441" s="2">
        <f t="shared" si="1321"/>
        <v>0.25058548009367682</v>
      </c>
      <c r="N2441" s="2">
        <f t="shared" si="1302"/>
        <v>7.0257611241217799E-3</v>
      </c>
      <c r="O2441" s="2">
        <f t="shared" si="1303"/>
        <v>-4.7704895589362195E-17</v>
      </c>
      <c r="P2441" s="1">
        <v>1902</v>
      </c>
      <c r="R2441" s="1">
        <v>642</v>
      </c>
      <c r="S2441" s="1">
        <v>18</v>
      </c>
      <c r="AI2441" s="7">
        <f t="shared" si="1322"/>
        <v>0</v>
      </c>
      <c r="AJ2441" s="7">
        <f t="shared" si="1323"/>
        <v>0</v>
      </c>
      <c r="AK2441" s="7">
        <f t="shared" si="1324"/>
        <v>0</v>
      </c>
      <c r="AL2441" s="7">
        <f t="shared" si="1325"/>
        <v>0</v>
      </c>
      <c r="AM2441" s="2">
        <f t="shared" si="1326"/>
        <v>0</v>
      </c>
      <c r="AN2441" s="2">
        <f t="shared" si="1327"/>
        <v>0</v>
      </c>
      <c r="AO2441" s="2">
        <f t="shared" si="1328"/>
        <v>0</v>
      </c>
      <c r="AP2441" s="2">
        <f t="shared" si="1329"/>
        <v>0</v>
      </c>
      <c r="AR2441" t="str">
        <f t="shared" si="1331"/>
        <v>Caroline</v>
      </c>
      <c r="AS2441" t="s">
        <v>201</v>
      </c>
      <c r="AT2441" s="182">
        <v>1</v>
      </c>
      <c r="AV2441" s="98">
        <v>51</v>
      </c>
      <c r="AW2441" s="100">
        <v>33</v>
      </c>
      <c r="AX2441" s="106">
        <f t="shared" si="1330"/>
        <v>51033</v>
      </c>
      <c r="AZ2441" s="7" t="s">
        <v>2975</v>
      </c>
      <c r="BA2441" t="s">
        <v>3208</v>
      </c>
    </row>
    <row r="2442" spans="1:53" hidden="1" outlineLevel="1">
      <c r="A2442" t="s">
        <v>1806</v>
      </c>
      <c r="B2442" t="s">
        <v>201</v>
      </c>
      <c r="C2442" s="1">
        <f t="shared" si="1316"/>
        <v>1052</v>
      </c>
      <c r="D2442" s="7">
        <f>IF(P2442&gt;0,RANK(P2442,(P2442:R2442,S2442:AG2442)),0)</f>
        <v>1</v>
      </c>
      <c r="E2442" s="7">
        <f>IF(Q2442&gt;0,RANK(Q2442,(P2442:R2442,S2442:AG2442)),0)</f>
        <v>0</v>
      </c>
      <c r="F2442" s="7">
        <f>IF(R2442&gt;0,RANK(R2442,(P2442:R2442,S2442:AG2442)),0)</f>
        <v>2</v>
      </c>
      <c r="G2442" s="7">
        <f>IF(S2442&gt;0,RANK(S2442,(P2442:R2442,S2442:AG2442)),0)</f>
        <v>3</v>
      </c>
      <c r="H2442" s="49">
        <f t="shared" si="1317"/>
        <v>155</v>
      </c>
      <c r="I2442" s="178">
        <f t="shared" si="1318"/>
        <v>0.14733840304182511</v>
      </c>
      <c r="J2442" s="2"/>
      <c r="K2442" s="2">
        <f t="shared" si="1319"/>
        <v>0.57129277566539927</v>
      </c>
      <c r="L2442" s="2">
        <f t="shared" si="1320"/>
        <v>0</v>
      </c>
      <c r="M2442" s="2">
        <f t="shared" si="1321"/>
        <v>0.42395437262357416</v>
      </c>
      <c r="N2442" s="2">
        <f t="shared" ref="N2442:N2505" si="1332">IF($C2442=0,"-",S2442/$C2442)</f>
        <v>4.7528517110266158E-3</v>
      </c>
      <c r="O2442" s="2">
        <f t="shared" ref="O2442:O2505" si="1333">IF(C2442=0,"-",(1-K2442-L2442-M2442-N2442))</f>
        <v>-4.2500725161431774E-17</v>
      </c>
      <c r="P2442" s="1">
        <v>601</v>
      </c>
      <c r="R2442" s="1">
        <v>446</v>
      </c>
      <c r="S2442" s="1">
        <v>5</v>
      </c>
      <c r="AI2442" s="7">
        <f t="shared" si="1322"/>
        <v>0</v>
      </c>
      <c r="AJ2442" s="7">
        <f t="shared" si="1323"/>
        <v>0</v>
      </c>
      <c r="AK2442" s="7">
        <f t="shared" si="1324"/>
        <v>0</v>
      </c>
      <c r="AL2442" s="7">
        <f t="shared" si="1325"/>
        <v>0</v>
      </c>
      <c r="AM2442" s="2">
        <f t="shared" si="1326"/>
        <v>0</v>
      </c>
      <c r="AN2442" s="2">
        <f t="shared" si="1327"/>
        <v>0</v>
      </c>
      <c r="AO2442" s="2">
        <f t="shared" si="1328"/>
        <v>0</v>
      </c>
      <c r="AP2442" s="2">
        <f t="shared" si="1329"/>
        <v>0</v>
      </c>
      <c r="AR2442" t="str">
        <f t="shared" si="1331"/>
        <v>Carroll</v>
      </c>
      <c r="AS2442" t="s">
        <v>201</v>
      </c>
      <c r="AT2442" s="182">
        <v>9</v>
      </c>
      <c r="AV2442" s="98">
        <v>51</v>
      </c>
      <c r="AW2442" s="100">
        <v>35</v>
      </c>
      <c r="AX2442" s="106">
        <f t="shared" si="1330"/>
        <v>51035</v>
      </c>
      <c r="AZ2442" s="7" t="s">
        <v>2975</v>
      </c>
      <c r="BA2442" t="s">
        <v>3208</v>
      </c>
    </row>
    <row r="2443" spans="1:53" hidden="1" outlineLevel="1">
      <c r="A2443" t="s">
        <v>1039</v>
      </c>
      <c r="B2443" t="s">
        <v>201</v>
      </c>
      <c r="C2443" s="1">
        <f t="shared" si="1316"/>
        <v>1009</v>
      </c>
      <c r="D2443" s="7">
        <f>IF(P2443&gt;0,RANK(P2443,(P2443:R2443,S2443:AG2443)),0)</f>
        <v>1</v>
      </c>
      <c r="E2443" s="7">
        <f>IF(Q2443&gt;0,RANK(Q2443,(P2443:R2443,S2443:AG2443)),0)</f>
        <v>0</v>
      </c>
      <c r="F2443" s="7">
        <f>IF(R2443&gt;0,RANK(R2443,(P2443:R2443,S2443:AG2443)),0)</f>
        <v>2</v>
      </c>
      <c r="G2443" s="7">
        <f>IF(S2443&gt;0,RANK(S2443,(P2443:R2443,S2443:AG2443)),0)</f>
        <v>3</v>
      </c>
      <c r="H2443" s="49">
        <f t="shared" si="1317"/>
        <v>723</v>
      </c>
      <c r="I2443" s="178">
        <f t="shared" si="1318"/>
        <v>0.71655104063429143</v>
      </c>
      <c r="J2443" s="2"/>
      <c r="K2443" s="2">
        <f t="shared" si="1319"/>
        <v>0.85629335976214072</v>
      </c>
      <c r="L2443" s="2">
        <f t="shared" si="1320"/>
        <v>0</v>
      </c>
      <c r="M2443" s="2">
        <f t="shared" si="1321"/>
        <v>0.13974231912784935</v>
      </c>
      <c r="N2443" s="2">
        <f t="shared" si="1332"/>
        <v>3.9643211100099107E-3</v>
      </c>
      <c r="O2443" s="2">
        <f t="shared" si="1333"/>
        <v>2.7755575615628914E-17</v>
      </c>
      <c r="P2443" s="1">
        <v>864</v>
      </c>
      <c r="R2443" s="1">
        <v>141</v>
      </c>
      <c r="S2443" s="1">
        <v>4</v>
      </c>
      <c r="AI2443" s="7">
        <f t="shared" si="1322"/>
        <v>0</v>
      </c>
      <c r="AJ2443" s="7">
        <f t="shared" si="1323"/>
        <v>0</v>
      </c>
      <c r="AK2443" s="7">
        <f t="shared" si="1324"/>
        <v>0</v>
      </c>
      <c r="AL2443" s="7">
        <f t="shared" si="1325"/>
        <v>0</v>
      </c>
      <c r="AM2443" s="2">
        <f t="shared" si="1326"/>
        <v>0</v>
      </c>
      <c r="AN2443" s="2">
        <f t="shared" si="1327"/>
        <v>0</v>
      </c>
      <c r="AO2443" s="2">
        <f t="shared" si="1328"/>
        <v>0</v>
      </c>
      <c r="AP2443" s="2">
        <f t="shared" si="1329"/>
        <v>0</v>
      </c>
      <c r="AR2443" t="str">
        <f t="shared" si="1331"/>
        <v>Charles City</v>
      </c>
      <c r="AS2443" t="s">
        <v>201</v>
      </c>
      <c r="AT2443" s="182">
        <v>3</v>
      </c>
      <c r="AV2443" s="98">
        <v>51</v>
      </c>
      <c r="AW2443" s="100">
        <v>36</v>
      </c>
      <c r="AX2443" s="106">
        <f t="shared" si="1330"/>
        <v>51036</v>
      </c>
      <c r="AZ2443" s="7" t="s">
        <v>2975</v>
      </c>
      <c r="BA2443" t="s">
        <v>3208</v>
      </c>
    </row>
    <row r="2444" spans="1:53" hidden="1" outlineLevel="1">
      <c r="A2444" t="s">
        <v>1896</v>
      </c>
      <c r="B2444" t="s">
        <v>201</v>
      </c>
      <c r="C2444" s="1">
        <f t="shared" si="1316"/>
        <v>803</v>
      </c>
      <c r="D2444" s="7">
        <f>IF(P2444&gt;0,RANK(P2444,(P2444:R2444,S2444:AG2444)),0)</f>
        <v>1</v>
      </c>
      <c r="E2444" s="7">
        <f>IF(Q2444&gt;0,RANK(Q2444,(P2444:R2444,S2444:AG2444)),0)</f>
        <v>0</v>
      </c>
      <c r="F2444" s="7">
        <f>IF(R2444&gt;0,RANK(R2444,(P2444:R2444,S2444:AG2444)),0)</f>
        <v>2</v>
      </c>
      <c r="G2444" s="7">
        <f>IF(S2444&gt;0,RANK(S2444,(P2444:R2444,S2444:AG2444)),0)</f>
        <v>3</v>
      </c>
      <c r="H2444" s="49">
        <f t="shared" si="1317"/>
        <v>473</v>
      </c>
      <c r="I2444" s="178">
        <f t="shared" si="1318"/>
        <v>0.58904109589041098</v>
      </c>
      <c r="J2444" s="2"/>
      <c r="K2444" s="2">
        <f t="shared" si="1319"/>
        <v>0.79078455790784563</v>
      </c>
      <c r="L2444" s="2">
        <f t="shared" si="1320"/>
        <v>0</v>
      </c>
      <c r="M2444" s="2">
        <f t="shared" si="1321"/>
        <v>0.20174346201743462</v>
      </c>
      <c r="N2444" s="2">
        <f t="shared" si="1332"/>
        <v>7.4719800747198011E-3</v>
      </c>
      <c r="O2444" s="2">
        <f t="shared" si="1333"/>
        <v>-5.377642775528102E-17</v>
      </c>
      <c r="P2444" s="1">
        <v>635</v>
      </c>
      <c r="R2444" s="1">
        <v>162</v>
      </c>
      <c r="S2444" s="1">
        <v>6</v>
      </c>
      <c r="AI2444" s="7">
        <f t="shared" si="1322"/>
        <v>0</v>
      </c>
      <c r="AJ2444" s="7">
        <f t="shared" si="1323"/>
        <v>0</v>
      </c>
      <c r="AK2444" s="7">
        <f t="shared" si="1324"/>
        <v>0</v>
      </c>
      <c r="AL2444" s="7">
        <f t="shared" si="1325"/>
        <v>0</v>
      </c>
      <c r="AM2444" s="2">
        <f t="shared" si="1326"/>
        <v>0</v>
      </c>
      <c r="AN2444" s="2">
        <f t="shared" si="1327"/>
        <v>0</v>
      </c>
      <c r="AO2444" s="2">
        <f t="shared" si="1328"/>
        <v>0</v>
      </c>
      <c r="AP2444" s="2">
        <f t="shared" si="1329"/>
        <v>0</v>
      </c>
      <c r="AR2444" t="str">
        <f t="shared" si="1331"/>
        <v>Charlotte</v>
      </c>
      <c r="AS2444" t="s">
        <v>201</v>
      </c>
      <c r="AT2444" s="182">
        <v>5</v>
      </c>
      <c r="AV2444" s="98">
        <v>51</v>
      </c>
      <c r="AW2444" s="100">
        <v>37</v>
      </c>
      <c r="AX2444" s="106">
        <f t="shared" si="1330"/>
        <v>51037</v>
      </c>
      <c r="AZ2444" s="7" t="s">
        <v>2975</v>
      </c>
      <c r="BA2444" t="s">
        <v>3208</v>
      </c>
    </row>
    <row r="2445" spans="1:53" hidden="1" outlineLevel="1">
      <c r="A2445" t="s">
        <v>2334</v>
      </c>
      <c r="B2445" t="s">
        <v>201</v>
      </c>
      <c r="C2445" s="1">
        <f t="shared" si="1316"/>
        <v>34263</v>
      </c>
      <c r="D2445" s="7">
        <f>IF(P2445&gt;0,RANK(P2445,(P2445:R2445,S2445:AG2445)),0)</f>
        <v>1</v>
      </c>
      <c r="E2445" s="7">
        <f>IF(Q2445&gt;0,RANK(Q2445,(P2445:R2445,S2445:AG2445)),0)</f>
        <v>0</v>
      </c>
      <c r="F2445" s="7">
        <f>IF(R2445&gt;0,RANK(R2445,(P2445:R2445,S2445:AG2445)),0)</f>
        <v>2</v>
      </c>
      <c r="G2445" s="7">
        <f>IF(S2445&gt;0,RANK(S2445,(P2445:R2445,S2445:AG2445)),0)</f>
        <v>3</v>
      </c>
      <c r="H2445" s="49">
        <f t="shared" si="1317"/>
        <v>11103</v>
      </c>
      <c r="I2445" s="178">
        <f t="shared" si="1318"/>
        <v>0.32405218457227913</v>
      </c>
      <c r="J2445" s="2"/>
      <c r="K2445" s="2">
        <f t="shared" si="1319"/>
        <v>0.66009981612818491</v>
      </c>
      <c r="L2445" s="2">
        <f t="shared" si="1320"/>
        <v>0</v>
      </c>
      <c r="M2445" s="2">
        <f t="shared" si="1321"/>
        <v>0.33604763155590578</v>
      </c>
      <c r="N2445" s="2">
        <f t="shared" si="1332"/>
        <v>3.85255231590929E-3</v>
      </c>
      <c r="O2445" s="2">
        <f t="shared" si="1333"/>
        <v>1.7780915628762273E-17</v>
      </c>
      <c r="P2445" s="1">
        <v>22617</v>
      </c>
      <c r="R2445" s="1">
        <v>11514</v>
      </c>
      <c r="S2445" s="1">
        <v>132</v>
      </c>
      <c r="AI2445" s="7">
        <f t="shared" si="1322"/>
        <v>0</v>
      </c>
      <c r="AJ2445" s="7">
        <f t="shared" si="1323"/>
        <v>0</v>
      </c>
      <c r="AK2445" s="7">
        <f t="shared" si="1324"/>
        <v>0</v>
      </c>
      <c r="AL2445" s="7">
        <f t="shared" si="1325"/>
        <v>0</v>
      </c>
      <c r="AM2445" s="2">
        <f t="shared" si="1326"/>
        <v>0</v>
      </c>
      <c r="AN2445" s="2">
        <f t="shared" si="1327"/>
        <v>0</v>
      </c>
      <c r="AO2445" s="2">
        <f t="shared" si="1328"/>
        <v>0</v>
      </c>
      <c r="AP2445" s="2">
        <f t="shared" si="1329"/>
        <v>0</v>
      </c>
      <c r="AR2445" t="str">
        <f t="shared" si="1331"/>
        <v>Chesterfield</v>
      </c>
      <c r="AS2445" t="s">
        <v>201</v>
      </c>
      <c r="AT2445" s="182"/>
      <c r="AV2445" s="98">
        <v>51</v>
      </c>
      <c r="AW2445" s="100">
        <v>41</v>
      </c>
      <c r="AX2445" s="106">
        <f t="shared" si="1330"/>
        <v>51041</v>
      </c>
      <c r="AZ2445" s="7" t="s">
        <v>2975</v>
      </c>
      <c r="BA2445" t="s">
        <v>3208</v>
      </c>
    </row>
    <row r="2446" spans="1:53" hidden="1" outlineLevel="1">
      <c r="A2446" t="s">
        <v>746</v>
      </c>
      <c r="B2446" t="s">
        <v>201</v>
      </c>
      <c r="C2446" s="1">
        <f t="shared" si="1316"/>
        <v>1217</v>
      </c>
      <c r="D2446" s="7">
        <f>IF(P2446&gt;0,RANK(P2446,(P2446:R2446,S2446:AG2446)),0)</f>
        <v>1</v>
      </c>
      <c r="E2446" s="7">
        <f>IF(Q2446&gt;0,RANK(Q2446,(P2446:R2446,S2446:AG2446)),0)</f>
        <v>0</v>
      </c>
      <c r="F2446" s="7">
        <f>IF(R2446&gt;0,RANK(R2446,(P2446:R2446,S2446:AG2446)),0)</f>
        <v>2</v>
      </c>
      <c r="G2446" s="7">
        <f>IF(S2446&gt;0,RANK(S2446,(P2446:R2446,S2446:AG2446)),0)</f>
        <v>3</v>
      </c>
      <c r="H2446" s="49">
        <f t="shared" si="1317"/>
        <v>44</v>
      </c>
      <c r="I2446" s="178">
        <f t="shared" si="1318"/>
        <v>3.6154478225143796E-2</v>
      </c>
      <c r="J2446" s="2"/>
      <c r="K2446" s="2">
        <f t="shared" si="1319"/>
        <v>0.5135579293344289</v>
      </c>
      <c r="L2446" s="2">
        <f t="shared" si="1320"/>
        <v>0</v>
      </c>
      <c r="M2446" s="2">
        <f t="shared" si="1321"/>
        <v>0.47740345110928512</v>
      </c>
      <c r="N2446" s="2">
        <f t="shared" si="1332"/>
        <v>9.0386195562859491E-3</v>
      </c>
      <c r="O2446" s="2">
        <f t="shared" si="1333"/>
        <v>3.8163916471489756E-17</v>
      </c>
      <c r="P2446" s="1">
        <v>625</v>
      </c>
      <c r="R2446" s="1">
        <v>581</v>
      </c>
      <c r="S2446" s="1">
        <v>11</v>
      </c>
      <c r="AI2446" s="7">
        <f t="shared" si="1322"/>
        <v>0</v>
      </c>
      <c r="AJ2446" s="7">
        <f t="shared" si="1323"/>
        <v>0</v>
      </c>
      <c r="AK2446" s="7">
        <f t="shared" si="1324"/>
        <v>0</v>
      </c>
      <c r="AL2446" s="7">
        <f t="shared" si="1325"/>
        <v>0</v>
      </c>
      <c r="AM2446" s="2">
        <f t="shared" si="1326"/>
        <v>0</v>
      </c>
      <c r="AN2446" s="2">
        <f t="shared" si="1327"/>
        <v>0</v>
      </c>
      <c r="AO2446" s="2">
        <f t="shared" si="1328"/>
        <v>0</v>
      </c>
      <c r="AP2446" s="2">
        <f t="shared" si="1329"/>
        <v>0</v>
      </c>
      <c r="AR2446" t="str">
        <f t="shared" si="1331"/>
        <v>Clarke</v>
      </c>
      <c r="AS2446" t="s">
        <v>201</v>
      </c>
      <c r="AT2446" s="182">
        <v>10</v>
      </c>
      <c r="AV2446" s="98">
        <v>51</v>
      </c>
      <c r="AW2446" s="100">
        <v>43</v>
      </c>
      <c r="AX2446" s="106">
        <f t="shared" si="1330"/>
        <v>51043</v>
      </c>
      <c r="AZ2446" s="7" t="s">
        <v>2975</v>
      </c>
      <c r="BA2446" t="s">
        <v>3208</v>
      </c>
    </row>
    <row r="2447" spans="1:53" hidden="1" outlineLevel="1">
      <c r="A2447" t="s">
        <v>818</v>
      </c>
      <c r="B2447" t="s">
        <v>201</v>
      </c>
      <c r="C2447" s="1">
        <f t="shared" si="1316"/>
        <v>221</v>
      </c>
      <c r="D2447" s="7">
        <f>IF(P2447&gt;0,RANK(P2447,(P2447:R2447,S2447:AG2447)),0)</f>
        <v>1</v>
      </c>
      <c r="E2447" s="7">
        <f>IF(Q2447&gt;0,RANK(Q2447,(P2447:R2447,S2447:AG2447)),0)</f>
        <v>0</v>
      </c>
      <c r="F2447" s="7">
        <f>IF(R2447&gt;0,RANK(R2447,(P2447:R2447,S2447:AG2447)),0)</f>
        <v>2</v>
      </c>
      <c r="G2447" s="7">
        <f>IF(S2447&gt;0,RANK(S2447,(P2447:R2447,S2447:AG2447)),0)</f>
        <v>3</v>
      </c>
      <c r="H2447" s="49">
        <f t="shared" si="1317"/>
        <v>7</v>
      </c>
      <c r="I2447" s="178">
        <f t="shared" si="1318"/>
        <v>3.1674208144796379E-2</v>
      </c>
      <c r="J2447" s="2"/>
      <c r="K2447" s="2">
        <f t="shared" si="1319"/>
        <v>0.5113122171945701</v>
      </c>
      <c r="L2447" s="2">
        <f t="shared" si="1320"/>
        <v>0</v>
      </c>
      <c r="M2447" s="2">
        <f t="shared" si="1321"/>
        <v>0.47963800904977377</v>
      </c>
      <c r="N2447" s="2">
        <f t="shared" si="1332"/>
        <v>9.0497737556561094E-3</v>
      </c>
      <c r="O2447" s="2">
        <f t="shared" si="1333"/>
        <v>2.2551405187698492E-17</v>
      </c>
      <c r="P2447" s="1">
        <v>113</v>
      </c>
      <c r="R2447" s="1">
        <v>106</v>
      </c>
      <c r="S2447" s="1">
        <v>2</v>
      </c>
      <c r="AI2447" s="7">
        <f t="shared" si="1322"/>
        <v>0</v>
      </c>
      <c r="AJ2447" s="7">
        <f t="shared" si="1323"/>
        <v>0</v>
      </c>
      <c r="AK2447" s="7">
        <f t="shared" si="1324"/>
        <v>0</v>
      </c>
      <c r="AL2447" s="7">
        <f t="shared" si="1325"/>
        <v>0</v>
      </c>
      <c r="AM2447" s="2">
        <f t="shared" si="1326"/>
        <v>0</v>
      </c>
      <c r="AN2447" s="2">
        <f t="shared" si="1327"/>
        <v>0</v>
      </c>
      <c r="AO2447" s="2">
        <f t="shared" si="1328"/>
        <v>0</v>
      </c>
      <c r="AP2447" s="2">
        <f t="shared" si="1329"/>
        <v>0</v>
      </c>
      <c r="AR2447" t="str">
        <f t="shared" si="1331"/>
        <v>Craig</v>
      </c>
      <c r="AS2447" t="s">
        <v>201</v>
      </c>
      <c r="AT2447" s="182">
        <v>9</v>
      </c>
      <c r="AV2447" s="98">
        <v>51</v>
      </c>
      <c r="AW2447" s="100">
        <v>45</v>
      </c>
      <c r="AX2447" s="106">
        <f t="shared" si="1330"/>
        <v>51045</v>
      </c>
      <c r="AZ2447" s="7" t="s">
        <v>2975</v>
      </c>
      <c r="BA2447" t="s">
        <v>3208</v>
      </c>
    </row>
    <row r="2448" spans="1:53" hidden="1" outlineLevel="1">
      <c r="A2448" t="s">
        <v>1479</v>
      </c>
      <c r="B2448" t="s">
        <v>201</v>
      </c>
      <c r="C2448" s="1">
        <f t="shared" si="1316"/>
        <v>2597</v>
      </c>
      <c r="D2448" s="7">
        <f>IF(P2448&gt;0,RANK(P2448,(P2448:R2448,S2448:AG2448)),0)</f>
        <v>1</v>
      </c>
      <c r="E2448" s="7">
        <f>IF(Q2448&gt;0,RANK(Q2448,(P2448:R2448,S2448:AG2448)),0)</f>
        <v>0</v>
      </c>
      <c r="F2448" s="7">
        <f>IF(R2448&gt;0,RANK(R2448,(P2448:R2448,S2448:AG2448)),0)</f>
        <v>2</v>
      </c>
      <c r="G2448" s="7">
        <f>IF(S2448&gt;0,RANK(S2448,(P2448:R2448,S2448:AG2448)),0)</f>
        <v>3</v>
      </c>
      <c r="H2448" s="49">
        <f t="shared" si="1317"/>
        <v>267</v>
      </c>
      <c r="I2448" s="178">
        <f t="shared" si="1318"/>
        <v>0.10281093569503273</v>
      </c>
      <c r="J2448" s="2"/>
      <c r="K2448" s="2">
        <f t="shared" si="1319"/>
        <v>0.54716981132075471</v>
      </c>
      <c r="L2448" s="2">
        <f t="shared" si="1320"/>
        <v>0</v>
      </c>
      <c r="M2448" s="2">
        <f t="shared" si="1321"/>
        <v>0.44435887562572196</v>
      </c>
      <c r="N2448" s="2">
        <f t="shared" si="1332"/>
        <v>8.4713130535232963E-3</v>
      </c>
      <c r="O2448" s="2">
        <f t="shared" si="1333"/>
        <v>3.6429192995512949E-17</v>
      </c>
      <c r="P2448" s="1">
        <v>1421</v>
      </c>
      <c r="R2448" s="1">
        <v>1154</v>
      </c>
      <c r="S2448" s="1">
        <v>22</v>
      </c>
      <c r="AI2448" s="7">
        <f t="shared" si="1322"/>
        <v>0</v>
      </c>
      <c r="AJ2448" s="7">
        <f t="shared" si="1323"/>
        <v>0</v>
      </c>
      <c r="AK2448" s="7">
        <f t="shared" si="1324"/>
        <v>0</v>
      </c>
      <c r="AL2448" s="7">
        <f t="shared" si="1325"/>
        <v>0</v>
      </c>
      <c r="AM2448" s="2">
        <f t="shared" si="1326"/>
        <v>0</v>
      </c>
      <c r="AN2448" s="2">
        <f t="shared" si="1327"/>
        <v>0</v>
      </c>
      <c r="AO2448" s="2">
        <f t="shared" si="1328"/>
        <v>0</v>
      </c>
      <c r="AP2448" s="2">
        <f t="shared" si="1329"/>
        <v>0</v>
      </c>
      <c r="AR2448" t="str">
        <f t="shared" si="1331"/>
        <v>Culpeper</v>
      </c>
      <c r="AS2448" t="s">
        <v>201</v>
      </c>
      <c r="AT2448" s="182">
        <v>7</v>
      </c>
      <c r="AV2448" s="98">
        <v>51</v>
      </c>
      <c r="AW2448" s="100">
        <v>47</v>
      </c>
      <c r="AX2448" s="106">
        <f t="shared" si="1330"/>
        <v>51047</v>
      </c>
      <c r="AZ2448" s="7" t="s">
        <v>2975</v>
      </c>
      <c r="BA2448" t="s">
        <v>3208</v>
      </c>
    </row>
    <row r="2449" spans="1:53" hidden="1" outlineLevel="1">
      <c r="A2449" t="s">
        <v>2204</v>
      </c>
      <c r="B2449" t="s">
        <v>201</v>
      </c>
      <c r="C2449" s="1">
        <f t="shared" si="1316"/>
        <v>800</v>
      </c>
      <c r="D2449" s="7">
        <f>IF(P2449&gt;0,RANK(P2449,(P2449:R2449,S2449:AG2449)),0)</f>
        <v>1</v>
      </c>
      <c r="E2449" s="7">
        <f>IF(Q2449&gt;0,RANK(Q2449,(P2449:R2449,S2449:AG2449)),0)</f>
        <v>0</v>
      </c>
      <c r="F2449" s="7">
        <f>IF(R2449&gt;0,RANK(R2449,(P2449:R2449,S2449:AG2449)),0)</f>
        <v>2</v>
      </c>
      <c r="G2449" s="7">
        <f>IF(S2449&gt;0,RANK(S2449,(P2449:R2449,S2449:AG2449)),0)</f>
        <v>3</v>
      </c>
      <c r="H2449" s="49">
        <f t="shared" si="1317"/>
        <v>481</v>
      </c>
      <c r="I2449" s="178">
        <f t="shared" si="1318"/>
        <v>0.60124999999999995</v>
      </c>
      <c r="J2449" s="2"/>
      <c r="K2449" s="2">
        <f t="shared" si="1319"/>
        <v>0.79874999999999996</v>
      </c>
      <c r="L2449" s="2">
        <f t="shared" si="1320"/>
        <v>0</v>
      </c>
      <c r="M2449" s="2">
        <f t="shared" si="1321"/>
        <v>0.19750000000000001</v>
      </c>
      <c r="N2449" s="2">
        <f t="shared" si="1332"/>
        <v>3.7499999999999999E-3</v>
      </c>
      <c r="O2449" s="2">
        <f t="shared" si="1333"/>
        <v>3.1225022567582528E-17</v>
      </c>
      <c r="P2449" s="1">
        <v>639</v>
      </c>
      <c r="R2449" s="1">
        <v>158</v>
      </c>
      <c r="S2449" s="1">
        <v>3</v>
      </c>
      <c r="AI2449" s="7">
        <f t="shared" si="1322"/>
        <v>0</v>
      </c>
      <c r="AJ2449" s="7">
        <f t="shared" si="1323"/>
        <v>0</v>
      </c>
      <c r="AK2449" s="7">
        <f t="shared" si="1324"/>
        <v>0</v>
      </c>
      <c r="AL2449" s="7">
        <f t="shared" si="1325"/>
        <v>0</v>
      </c>
      <c r="AM2449" s="2">
        <f t="shared" si="1326"/>
        <v>0</v>
      </c>
      <c r="AN2449" s="2">
        <f t="shared" si="1327"/>
        <v>0</v>
      </c>
      <c r="AO2449" s="2">
        <f t="shared" si="1328"/>
        <v>0</v>
      </c>
      <c r="AP2449" s="2">
        <f t="shared" si="1329"/>
        <v>0</v>
      </c>
      <c r="AR2449" t="str">
        <f t="shared" si="1331"/>
        <v>Cumberland</v>
      </c>
      <c r="AS2449" t="s">
        <v>201</v>
      </c>
      <c r="AT2449" s="182">
        <v>5</v>
      </c>
      <c r="AV2449" s="98">
        <v>51</v>
      </c>
      <c r="AW2449" s="100">
        <v>49</v>
      </c>
      <c r="AX2449" s="106">
        <f t="shared" si="1330"/>
        <v>51049</v>
      </c>
      <c r="AZ2449" s="7" t="s">
        <v>2975</v>
      </c>
      <c r="BA2449" t="s">
        <v>3208</v>
      </c>
    </row>
    <row r="2450" spans="1:53" hidden="1" outlineLevel="1">
      <c r="A2450" t="s">
        <v>1640</v>
      </c>
      <c r="B2450" t="s">
        <v>201</v>
      </c>
      <c r="C2450" s="1">
        <f t="shared" si="1316"/>
        <v>577</v>
      </c>
      <c r="D2450" s="7">
        <f>IF(P2450&gt;0,RANK(P2450,(P2450:R2450,S2450:AG2450)),0)</f>
        <v>1</v>
      </c>
      <c r="E2450" s="7">
        <f>IF(Q2450&gt;0,RANK(Q2450,(P2450:R2450,S2450:AG2450)),0)</f>
        <v>0</v>
      </c>
      <c r="F2450" s="7">
        <f>IF(R2450&gt;0,RANK(R2450,(P2450:R2450,S2450:AG2450)),0)</f>
        <v>2</v>
      </c>
      <c r="G2450" s="7">
        <f>IF(S2450&gt;0,RANK(S2450,(P2450:R2450,S2450:AG2450)),0)</f>
        <v>3</v>
      </c>
      <c r="H2450" s="49">
        <f t="shared" si="1317"/>
        <v>123</v>
      </c>
      <c r="I2450" s="178">
        <f t="shared" si="1318"/>
        <v>0.21317157712305027</v>
      </c>
      <c r="J2450" s="2"/>
      <c r="K2450" s="2">
        <f t="shared" si="1319"/>
        <v>0.59965337954939346</v>
      </c>
      <c r="L2450" s="2">
        <f t="shared" si="1320"/>
        <v>0</v>
      </c>
      <c r="M2450" s="2">
        <f t="shared" si="1321"/>
        <v>0.38648180242634317</v>
      </c>
      <c r="N2450" s="2">
        <f t="shared" si="1332"/>
        <v>1.3864818024263431E-2</v>
      </c>
      <c r="O2450" s="2">
        <f t="shared" si="1333"/>
        <v>-6.0715321659188248E-17</v>
      </c>
      <c r="P2450" s="1">
        <v>346</v>
      </c>
      <c r="R2450" s="1">
        <v>223</v>
      </c>
      <c r="S2450" s="1">
        <v>8</v>
      </c>
      <c r="AI2450" s="7">
        <f t="shared" si="1322"/>
        <v>0</v>
      </c>
      <c r="AJ2450" s="7">
        <f t="shared" si="1323"/>
        <v>0</v>
      </c>
      <c r="AK2450" s="7">
        <f t="shared" si="1324"/>
        <v>0</v>
      </c>
      <c r="AL2450" s="7">
        <f t="shared" si="1325"/>
        <v>0</v>
      </c>
      <c r="AM2450" s="2">
        <f t="shared" si="1326"/>
        <v>0</v>
      </c>
      <c r="AN2450" s="2">
        <f t="shared" si="1327"/>
        <v>0</v>
      </c>
      <c r="AO2450" s="2">
        <f t="shared" si="1328"/>
        <v>0</v>
      </c>
      <c r="AP2450" s="2">
        <f t="shared" si="1329"/>
        <v>0</v>
      </c>
      <c r="AR2450" t="str">
        <f t="shared" si="1331"/>
        <v>Dickenson</v>
      </c>
      <c r="AS2450" t="s">
        <v>201</v>
      </c>
      <c r="AT2450" s="182">
        <v>9</v>
      </c>
      <c r="AV2450" s="98">
        <v>51</v>
      </c>
      <c r="AW2450" s="100">
        <v>51</v>
      </c>
      <c r="AX2450" s="106">
        <f t="shared" si="1330"/>
        <v>51051</v>
      </c>
      <c r="AZ2450" s="7" t="s">
        <v>2975</v>
      </c>
      <c r="BA2450" t="s">
        <v>3208</v>
      </c>
    </row>
    <row r="2451" spans="1:53" hidden="1" outlineLevel="1">
      <c r="A2451" t="s">
        <v>559</v>
      </c>
      <c r="B2451" t="s">
        <v>201</v>
      </c>
      <c r="C2451" s="1">
        <f t="shared" si="1316"/>
        <v>2322</v>
      </c>
      <c r="D2451" s="7">
        <f>IF(P2451&gt;0,RANK(P2451,(P2451:R2451,S2451:AG2451)),0)</f>
        <v>1</v>
      </c>
      <c r="E2451" s="7">
        <f>IF(Q2451&gt;0,RANK(Q2451,(P2451:R2451,S2451:AG2451)),0)</f>
        <v>0</v>
      </c>
      <c r="F2451" s="7">
        <f>IF(R2451&gt;0,RANK(R2451,(P2451:R2451,S2451:AG2451)),0)</f>
        <v>2</v>
      </c>
      <c r="G2451" s="7">
        <f>IF(S2451&gt;0,RANK(S2451,(P2451:R2451,S2451:AG2451)),0)</f>
        <v>3</v>
      </c>
      <c r="H2451" s="49">
        <f t="shared" si="1317"/>
        <v>1560</v>
      </c>
      <c r="I2451" s="178">
        <f t="shared" si="1318"/>
        <v>0.67183462532299743</v>
      </c>
      <c r="J2451" s="2"/>
      <c r="K2451" s="2">
        <f t="shared" si="1319"/>
        <v>0.83333333333333337</v>
      </c>
      <c r="L2451" s="2">
        <f t="shared" si="1320"/>
        <v>0</v>
      </c>
      <c r="M2451" s="2">
        <f t="shared" si="1321"/>
        <v>0.16149870801033592</v>
      </c>
      <c r="N2451" s="2">
        <f t="shared" si="1332"/>
        <v>5.1679586563307496E-3</v>
      </c>
      <c r="O2451" s="2">
        <f t="shared" si="1333"/>
        <v>-3.7296554733501353E-17</v>
      </c>
      <c r="P2451" s="1">
        <v>1935</v>
      </c>
      <c r="R2451" s="1">
        <v>375</v>
      </c>
      <c r="S2451" s="1">
        <v>12</v>
      </c>
      <c r="AI2451" s="7">
        <f t="shared" si="1322"/>
        <v>0</v>
      </c>
      <c r="AJ2451" s="7">
        <f t="shared" si="1323"/>
        <v>0</v>
      </c>
      <c r="AK2451" s="7">
        <f t="shared" si="1324"/>
        <v>0</v>
      </c>
      <c r="AL2451" s="7">
        <f t="shared" si="1325"/>
        <v>0</v>
      </c>
      <c r="AM2451" s="2">
        <f t="shared" si="1326"/>
        <v>0</v>
      </c>
      <c r="AN2451" s="2">
        <f t="shared" si="1327"/>
        <v>0</v>
      </c>
      <c r="AO2451" s="2">
        <f t="shared" si="1328"/>
        <v>0</v>
      </c>
      <c r="AP2451" s="2">
        <f t="shared" si="1329"/>
        <v>0</v>
      </c>
      <c r="AR2451" t="str">
        <f t="shared" si="1331"/>
        <v>Dinwiddie</v>
      </c>
      <c r="AS2451" t="s">
        <v>201</v>
      </c>
      <c r="AT2451" s="182">
        <v>4</v>
      </c>
      <c r="AV2451" s="98">
        <v>51</v>
      </c>
      <c r="AW2451" s="100">
        <v>53</v>
      </c>
      <c r="AX2451" s="106">
        <f t="shared" si="1330"/>
        <v>51053</v>
      </c>
      <c r="AZ2451" s="7" t="s">
        <v>2975</v>
      </c>
      <c r="BA2451" t="s">
        <v>3208</v>
      </c>
    </row>
    <row r="2452" spans="1:53" hidden="1" outlineLevel="1">
      <c r="A2452" t="s">
        <v>819</v>
      </c>
      <c r="B2452" t="s">
        <v>201</v>
      </c>
      <c r="C2452" s="1">
        <f t="shared" si="1316"/>
        <v>783</v>
      </c>
      <c r="D2452" s="7">
        <f>IF(P2452&gt;0,RANK(P2452,(P2452:R2452,S2452:AG2452)),0)</f>
        <v>1</v>
      </c>
      <c r="E2452" s="7">
        <f>IF(Q2452&gt;0,RANK(Q2452,(P2452:R2452,S2452:AG2452)),0)</f>
        <v>0</v>
      </c>
      <c r="F2452" s="7">
        <f>IF(R2452&gt;0,RANK(R2452,(P2452:R2452,S2452:AG2452)),0)</f>
        <v>2</v>
      </c>
      <c r="G2452" s="7">
        <f>IF(S2452&gt;0,RANK(S2452,(P2452:R2452,S2452:AG2452)),0)</f>
        <v>3</v>
      </c>
      <c r="H2452" s="49">
        <f t="shared" si="1317"/>
        <v>509</v>
      </c>
      <c r="I2452" s="178">
        <f t="shared" si="1318"/>
        <v>0.65006385696040869</v>
      </c>
      <c r="J2452" s="2"/>
      <c r="K2452" s="2">
        <f t="shared" si="1319"/>
        <v>0.82120051085568324</v>
      </c>
      <c r="L2452" s="2">
        <f t="shared" si="1320"/>
        <v>0</v>
      </c>
      <c r="M2452" s="2">
        <f t="shared" si="1321"/>
        <v>0.17113665389527458</v>
      </c>
      <c r="N2452" s="2">
        <f t="shared" si="1332"/>
        <v>7.6628352490421452E-3</v>
      </c>
      <c r="O2452" s="2">
        <f t="shared" si="1333"/>
        <v>3.7296554733501353E-17</v>
      </c>
      <c r="P2452" s="1">
        <v>643</v>
      </c>
      <c r="R2452" s="1">
        <v>134</v>
      </c>
      <c r="S2452" s="1">
        <v>6</v>
      </c>
      <c r="AI2452" s="7">
        <f t="shared" si="1322"/>
        <v>0</v>
      </c>
      <c r="AJ2452" s="7">
        <f t="shared" si="1323"/>
        <v>0</v>
      </c>
      <c r="AK2452" s="7">
        <f t="shared" si="1324"/>
        <v>0</v>
      </c>
      <c r="AL2452" s="7">
        <f t="shared" si="1325"/>
        <v>0</v>
      </c>
      <c r="AM2452" s="2">
        <f t="shared" si="1326"/>
        <v>0</v>
      </c>
      <c r="AN2452" s="2">
        <f t="shared" si="1327"/>
        <v>0</v>
      </c>
      <c r="AO2452" s="2">
        <f t="shared" si="1328"/>
        <v>0</v>
      </c>
      <c r="AP2452" s="2">
        <f t="shared" si="1329"/>
        <v>0</v>
      </c>
      <c r="AR2452" t="str">
        <f t="shared" si="1331"/>
        <v>Essex</v>
      </c>
      <c r="AS2452" t="s">
        <v>201</v>
      </c>
      <c r="AT2452" s="182">
        <v>1</v>
      </c>
      <c r="AV2452" s="98">
        <v>51</v>
      </c>
      <c r="AW2452" s="100">
        <v>57</v>
      </c>
      <c r="AX2452" s="106">
        <f t="shared" si="1330"/>
        <v>51057</v>
      </c>
      <c r="AZ2452" s="7" t="s">
        <v>2975</v>
      </c>
      <c r="BA2452" t="s">
        <v>3208</v>
      </c>
    </row>
    <row r="2453" spans="1:53" hidden="1" outlineLevel="1">
      <c r="A2453" t="s">
        <v>2199</v>
      </c>
      <c r="B2453" t="s">
        <v>201</v>
      </c>
      <c r="C2453" s="1">
        <f t="shared" si="1316"/>
        <v>139818</v>
      </c>
      <c r="D2453" s="7">
        <f>IF(P2453&gt;0,RANK(P2453,(P2453:R2453,S2453:AG2453)),0)</f>
        <v>1</v>
      </c>
      <c r="E2453" s="7">
        <f>IF(Q2453&gt;0,RANK(Q2453,(P2453:R2453,S2453:AG2453)),0)</f>
        <v>0</v>
      </c>
      <c r="F2453" s="7">
        <f>IF(R2453&gt;0,RANK(R2453,(P2453:R2453,S2453:AG2453)),0)</f>
        <v>2</v>
      </c>
      <c r="G2453" s="7">
        <f>IF(S2453&gt;0,RANK(S2453,(P2453:R2453,S2453:AG2453)),0)</f>
        <v>3</v>
      </c>
      <c r="H2453" s="49">
        <f t="shared" si="1317"/>
        <v>37217</v>
      </c>
      <c r="I2453" s="178">
        <f t="shared" si="1318"/>
        <v>0.26618175056144416</v>
      </c>
      <c r="J2453" s="2"/>
      <c r="K2453" s="2">
        <f t="shared" si="1319"/>
        <v>0.63044100187386465</v>
      </c>
      <c r="L2453" s="2">
        <f t="shared" si="1320"/>
        <v>0</v>
      </c>
      <c r="M2453" s="2">
        <f t="shared" si="1321"/>
        <v>0.36425925131242043</v>
      </c>
      <c r="N2453" s="2">
        <f t="shared" si="1332"/>
        <v>5.2997468137149723E-3</v>
      </c>
      <c r="O2453" s="2">
        <f t="shared" si="1333"/>
        <v>-4.9439619065339002E-17</v>
      </c>
      <c r="P2453" s="1">
        <v>88147</v>
      </c>
      <c r="R2453" s="1">
        <v>50930</v>
      </c>
      <c r="S2453" s="1">
        <v>741</v>
      </c>
      <c r="AI2453" s="7">
        <f t="shared" si="1322"/>
        <v>0</v>
      </c>
      <c r="AJ2453" s="7">
        <f t="shared" si="1323"/>
        <v>0</v>
      </c>
      <c r="AK2453" s="7">
        <f t="shared" si="1324"/>
        <v>0</v>
      </c>
      <c r="AL2453" s="7">
        <f t="shared" si="1325"/>
        <v>0</v>
      </c>
      <c r="AM2453" s="2">
        <f t="shared" si="1326"/>
        <v>0</v>
      </c>
      <c r="AN2453" s="2">
        <f t="shared" si="1327"/>
        <v>0</v>
      </c>
      <c r="AO2453" s="2">
        <f t="shared" si="1328"/>
        <v>0</v>
      </c>
      <c r="AP2453" s="2">
        <f t="shared" si="1329"/>
        <v>0</v>
      </c>
      <c r="AR2453" t="str">
        <f t="shared" si="1331"/>
        <v>Fairfax</v>
      </c>
      <c r="AS2453" t="s">
        <v>201</v>
      </c>
      <c r="AT2453" s="182"/>
      <c r="AV2453" s="98">
        <v>51</v>
      </c>
      <c r="AW2453" s="100">
        <v>59</v>
      </c>
      <c r="AX2453" s="106">
        <f t="shared" si="1330"/>
        <v>51059</v>
      </c>
      <c r="AZ2453" s="7" t="s">
        <v>2975</v>
      </c>
      <c r="BA2453" t="s">
        <v>3208</v>
      </c>
    </row>
    <row r="2454" spans="1:53" hidden="1" outlineLevel="1">
      <c r="A2454" t="s">
        <v>1492</v>
      </c>
      <c r="B2454" t="s">
        <v>201</v>
      </c>
      <c r="C2454" s="1">
        <f t="shared" si="1316"/>
        <v>5244</v>
      </c>
      <c r="D2454" s="7">
        <f>IF(P2454&gt;0,RANK(P2454,(P2454:R2454,S2454:AG2454)),0)</f>
        <v>1</v>
      </c>
      <c r="E2454" s="7">
        <f>IF(Q2454&gt;0,RANK(Q2454,(P2454:R2454,S2454:AG2454)),0)</f>
        <v>0</v>
      </c>
      <c r="F2454" s="7">
        <f>IF(R2454&gt;0,RANK(R2454,(P2454:R2454,S2454:AG2454)),0)</f>
        <v>2</v>
      </c>
      <c r="G2454" s="7">
        <f>IF(S2454&gt;0,RANK(S2454,(P2454:R2454,S2454:AG2454)),0)</f>
        <v>3</v>
      </c>
      <c r="H2454" s="49">
        <f t="shared" si="1317"/>
        <v>515</v>
      </c>
      <c r="I2454" s="178">
        <f t="shared" si="1318"/>
        <v>9.8207475209763542E-2</v>
      </c>
      <c r="J2454" s="2"/>
      <c r="K2454" s="2">
        <f t="shared" si="1319"/>
        <v>0.54538520213577424</v>
      </c>
      <c r="L2454" s="2">
        <f t="shared" si="1320"/>
        <v>0</v>
      </c>
      <c r="M2454" s="2">
        <f t="shared" si="1321"/>
        <v>0.44717772692601065</v>
      </c>
      <c r="N2454" s="2">
        <f t="shared" si="1332"/>
        <v>7.4370709382151033E-3</v>
      </c>
      <c r="O2454" s="2">
        <f t="shared" si="1333"/>
        <v>3.4694469519536142E-18</v>
      </c>
      <c r="P2454" s="1">
        <v>2860</v>
      </c>
      <c r="R2454" s="1">
        <v>2345</v>
      </c>
      <c r="S2454" s="1">
        <v>39</v>
      </c>
      <c r="AI2454" s="7">
        <f t="shared" si="1322"/>
        <v>0</v>
      </c>
      <c r="AJ2454" s="7">
        <f t="shared" si="1323"/>
        <v>0</v>
      </c>
      <c r="AK2454" s="7">
        <f t="shared" si="1324"/>
        <v>0</v>
      </c>
      <c r="AL2454" s="7">
        <f t="shared" si="1325"/>
        <v>0</v>
      </c>
      <c r="AM2454" s="2">
        <f t="shared" si="1326"/>
        <v>0</v>
      </c>
      <c r="AN2454" s="2">
        <f t="shared" si="1327"/>
        <v>0</v>
      </c>
      <c r="AO2454" s="2">
        <f t="shared" si="1328"/>
        <v>0</v>
      </c>
      <c r="AP2454" s="2">
        <f t="shared" si="1329"/>
        <v>0</v>
      </c>
      <c r="AR2454" t="str">
        <f t="shared" si="1331"/>
        <v>Fauquier</v>
      </c>
      <c r="AS2454" t="s">
        <v>201</v>
      </c>
      <c r="AT2454" s="182"/>
      <c r="AV2454" s="98">
        <v>51</v>
      </c>
      <c r="AW2454" s="100">
        <v>61</v>
      </c>
      <c r="AX2454" s="106">
        <f t="shared" si="1330"/>
        <v>51061</v>
      </c>
      <c r="AZ2454" s="7" t="s">
        <v>2975</v>
      </c>
      <c r="BA2454" t="s">
        <v>3208</v>
      </c>
    </row>
    <row r="2455" spans="1:53" hidden="1" outlineLevel="1">
      <c r="A2455" t="s">
        <v>3056</v>
      </c>
      <c r="B2455" t="s">
        <v>201</v>
      </c>
      <c r="C2455" s="1">
        <f t="shared" si="1316"/>
        <v>1336</v>
      </c>
      <c r="D2455" s="7">
        <f>IF(P2455&gt;0,RANK(P2455,(P2455:R2455,S2455:AG2455)),0)</f>
        <v>2</v>
      </c>
      <c r="E2455" s="7">
        <f>IF(Q2455&gt;0,RANK(Q2455,(P2455:R2455,S2455:AG2455)),0)</f>
        <v>0</v>
      </c>
      <c r="F2455" s="7">
        <f>IF(R2455&gt;0,RANK(R2455,(P2455:R2455,S2455:AG2455)),0)</f>
        <v>1</v>
      </c>
      <c r="G2455" s="7">
        <f>IF(S2455&gt;0,RANK(S2455,(P2455:R2455,S2455:AG2455)),0)</f>
        <v>3</v>
      </c>
      <c r="H2455" s="49">
        <f t="shared" si="1317"/>
        <v>540</v>
      </c>
      <c r="I2455" s="178">
        <f t="shared" si="1318"/>
        <v>0.40419161676646709</v>
      </c>
      <c r="J2455" s="2"/>
      <c r="K2455" s="2">
        <f t="shared" si="1319"/>
        <v>0.29640718562874252</v>
      </c>
      <c r="L2455" s="2">
        <f t="shared" si="1320"/>
        <v>0</v>
      </c>
      <c r="M2455" s="2">
        <f t="shared" si="1321"/>
        <v>0.70059880239520955</v>
      </c>
      <c r="N2455" s="2">
        <f t="shared" si="1332"/>
        <v>2.9940119760479044E-3</v>
      </c>
      <c r="O2455" s="2">
        <f t="shared" si="1333"/>
        <v>7.8929918156944723E-17</v>
      </c>
      <c r="P2455" s="1">
        <v>396</v>
      </c>
      <c r="R2455" s="1">
        <v>936</v>
      </c>
      <c r="S2455" s="1">
        <v>4</v>
      </c>
      <c r="AI2455" s="7">
        <f t="shared" si="1322"/>
        <v>0</v>
      </c>
      <c r="AJ2455" s="7">
        <f t="shared" si="1323"/>
        <v>0</v>
      </c>
      <c r="AK2455" s="7">
        <f t="shared" si="1324"/>
        <v>0</v>
      </c>
      <c r="AL2455" s="7">
        <f t="shared" si="1325"/>
        <v>0</v>
      </c>
      <c r="AM2455" s="2">
        <f t="shared" si="1326"/>
        <v>0</v>
      </c>
      <c r="AN2455" s="2">
        <f t="shared" si="1327"/>
        <v>0</v>
      </c>
      <c r="AO2455" s="2">
        <f t="shared" si="1328"/>
        <v>0</v>
      </c>
      <c r="AP2455" s="2">
        <f t="shared" si="1329"/>
        <v>0</v>
      </c>
      <c r="AR2455" t="str">
        <f t="shared" si="1331"/>
        <v>Floyd</v>
      </c>
      <c r="AS2455" t="s">
        <v>201</v>
      </c>
      <c r="AT2455" s="182">
        <v>9</v>
      </c>
      <c r="AV2455" s="98">
        <v>51</v>
      </c>
      <c r="AW2455" s="100">
        <v>63</v>
      </c>
      <c r="AX2455" s="106">
        <f t="shared" si="1330"/>
        <v>51063</v>
      </c>
      <c r="AZ2455" s="7" t="s">
        <v>2975</v>
      </c>
      <c r="BA2455" t="s">
        <v>3208</v>
      </c>
    </row>
    <row r="2456" spans="1:53" hidden="1" outlineLevel="1">
      <c r="A2456" t="s">
        <v>86</v>
      </c>
      <c r="B2456" t="s">
        <v>201</v>
      </c>
      <c r="C2456" s="1">
        <f t="shared" si="1316"/>
        <v>2354</v>
      </c>
      <c r="D2456" s="7">
        <f>IF(P2456&gt;0,RANK(P2456,(P2456:R2456,S2456:AG2456)),0)</f>
        <v>1</v>
      </c>
      <c r="E2456" s="7">
        <f>IF(Q2456&gt;0,RANK(Q2456,(P2456:R2456,S2456:AG2456)),0)</f>
        <v>0</v>
      </c>
      <c r="F2456" s="7">
        <f>IF(R2456&gt;0,RANK(R2456,(P2456:R2456,S2456:AG2456)),0)</f>
        <v>2</v>
      </c>
      <c r="G2456" s="7">
        <f>IF(S2456&gt;0,RANK(S2456,(P2456:R2456,S2456:AG2456)),0)</f>
        <v>3</v>
      </c>
      <c r="H2456" s="49">
        <f t="shared" si="1317"/>
        <v>371</v>
      </c>
      <c r="I2456" s="178">
        <f t="shared" si="1318"/>
        <v>0.15760407816482583</v>
      </c>
      <c r="J2456" s="2"/>
      <c r="K2456" s="2">
        <f t="shared" si="1319"/>
        <v>0.57561597281223453</v>
      </c>
      <c r="L2456" s="2">
        <f t="shared" si="1320"/>
        <v>0</v>
      </c>
      <c r="M2456" s="2">
        <f t="shared" si="1321"/>
        <v>0.41801189464740868</v>
      </c>
      <c r="N2456" s="2">
        <f t="shared" si="1332"/>
        <v>6.3721325403568391E-3</v>
      </c>
      <c r="O2456" s="2">
        <f t="shared" si="1333"/>
        <v>-4.9439619065339002E-17</v>
      </c>
      <c r="P2456" s="1">
        <v>1355</v>
      </c>
      <c r="R2456" s="1">
        <v>984</v>
      </c>
      <c r="S2456" s="1">
        <v>15</v>
      </c>
      <c r="AI2456" s="7">
        <f t="shared" si="1322"/>
        <v>0</v>
      </c>
      <c r="AJ2456" s="7">
        <f t="shared" si="1323"/>
        <v>0</v>
      </c>
      <c r="AK2456" s="7">
        <f t="shared" si="1324"/>
        <v>0</v>
      </c>
      <c r="AL2456" s="7">
        <f t="shared" si="1325"/>
        <v>0</v>
      </c>
      <c r="AM2456" s="2">
        <f t="shared" si="1326"/>
        <v>0</v>
      </c>
      <c r="AN2456" s="2">
        <f t="shared" si="1327"/>
        <v>0</v>
      </c>
      <c r="AO2456" s="2">
        <f t="shared" si="1328"/>
        <v>0</v>
      </c>
      <c r="AP2456" s="2">
        <f t="shared" si="1329"/>
        <v>0</v>
      </c>
      <c r="AR2456" t="str">
        <f t="shared" si="1331"/>
        <v>Fluvanna</v>
      </c>
      <c r="AS2456" t="s">
        <v>201</v>
      </c>
      <c r="AT2456" s="182">
        <v>5</v>
      </c>
      <c r="AV2456" s="98">
        <v>51</v>
      </c>
      <c r="AW2456" s="100">
        <v>65</v>
      </c>
      <c r="AX2456" s="106">
        <f t="shared" si="1330"/>
        <v>51065</v>
      </c>
      <c r="AZ2456" s="7" t="s">
        <v>2975</v>
      </c>
      <c r="BA2456" t="s">
        <v>3208</v>
      </c>
    </row>
    <row r="2457" spans="1:53" hidden="1" outlineLevel="1">
      <c r="A2457" t="s">
        <v>2429</v>
      </c>
      <c r="B2457" t="s">
        <v>201</v>
      </c>
      <c r="C2457" s="1">
        <f t="shared" ref="C2457:C2488" si="1334">SUM(P2457:AG2457)</f>
        <v>2677</v>
      </c>
      <c r="D2457" s="7">
        <f>IF(P2457&gt;0,RANK(P2457,(P2457:R2457,S2457:AG2457)),0)</f>
        <v>1</v>
      </c>
      <c r="E2457" s="7">
        <f>IF(Q2457&gt;0,RANK(Q2457,(P2457:R2457,S2457:AG2457)),0)</f>
        <v>0</v>
      </c>
      <c r="F2457" s="7">
        <f>IF(R2457&gt;0,RANK(R2457,(P2457:R2457,S2457:AG2457)),0)</f>
        <v>2</v>
      </c>
      <c r="G2457" s="7">
        <f>IF(S2457&gt;0,RANK(S2457,(P2457:R2457,S2457:AG2457)),0)</f>
        <v>3</v>
      </c>
      <c r="H2457" s="49">
        <f t="shared" ref="H2457:H2488" si="1335">MAX(P2457:Y2457)-LARGE(P2457:Y2457,2)</f>
        <v>695</v>
      </c>
      <c r="I2457" s="178">
        <f t="shared" si="1318"/>
        <v>0.25961897646619347</v>
      </c>
      <c r="J2457" s="2"/>
      <c r="K2457" s="2">
        <f t="shared" ref="K2457:K2488" si="1336">IF($C2457=0,"-",P2457/$C2457)</f>
        <v>0.62570041090773254</v>
      </c>
      <c r="L2457" s="2">
        <f t="shared" ref="L2457:L2488" si="1337">IF($C2457=0,"-",Q2457/$C2457)</f>
        <v>0</v>
      </c>
      <c r="M2457" s="2">
        <f t="shared" ref="M2457:M2488" si="1338">IF($C2457=0,"-",R2457/$C2457)</f>
        <v>0.36608143444153901</v>
      </c>
      <c r="N2457" s="2">
        <f t="shared" si="1332"/>
        <v>8.2181546507284278E-3</v>
      </c>
      <c r="O2457" s="2">
        <f t="shared" si="1333"/>
        <v>2.0816681711721685E-17</v>
      </c>
      <c r="P2457" s="1">
        <v>1675</v>
      </c>
      <c r="R2457" s="1">
        <v>980</v>
      </c>
      <c r="S2457" s="1">
        <v>22</v>
      </c>
      <c r="AI2457" s="7">
        <f t="shared" ref="AI2457:AI2488" si="1339">IF(T2457&gt;0,RANK(T2457,(P2457:Z2457)),0)</f>
        <v>0</v>
      </c>
      <c r="AJ2457" s="7">
        <f t="shared" ref="AJ2457:AJ2488" si="1340">IF(U2457&gt;0,RANK(U2457,(P2457:Z2457)),0)</f>
        <v>0</v>
      </c>
      <c r="AK2457" s="7">
        <f t="shared" ref="AK2457:AK2488" si="1341">IF(V2457&gt;0,RANK(V2457,(P2457:Z2457)),0)</f>
        <v>0</v>
      </c>
      <c r="AL2457" s="7">
        <f t="shared" ref="AL2457:AL2488" si="1342">IF(W2457&gt;0,RANK(W2457,(P2457:Z2457)),0)</f>
        <v>0</v>
      </c>
      <c r="AM2457" s="2">
        <f t="shared" ref="AM2457:AM2488" si="1343">IF($C2457=0,"-",T2457/$C2457)</f>
        <v>0</v>
      </c>
      <c r="AN2457" s="2">
        <f t="shared" ref="AN2457:AN2488" si="1344">IF($C2457=0,"-",U2457/$C2457)</f>
        <v>0</v>
      </c>
      <c r="AO2457" s="2">
        <f t="shared" ref="AO2457:AO2488" si="1345">IF($C2457=0,"-",V2457/$C2457)</f>
        <v>0</v>
      </c>
      <c r="AP2457" s="2">
        <f t="shared" ref="AP2457:AP2488" si="1346">IF($C2457=0,"-",W2457/$C2457)</f>
        <v>0</v>
      </c>
      <c r="AR2457" t="str">
        <f t="shared" si="1331"/>
        <v>Franklin</v>
      </c>
      <c r="AS2457" t="s">
        <v>201</v>
      </c>
      <c r="AT2457" s="182">
        <v>5</v>
      </c>
      <c r="AV2457" s="98">
        <v>51</v>
      </c>
      <c r="AW2457" s="100">
        <v>67</v>
      </c>
      <c r="AX2457" s="106">
        <f t="shared" ref="AX2457:AX2488" si="1347">AV2457*1000+AW2457</f>
        <v>51067</v>
      </c>
      <c r="AZ2457" s="7" t="s">
        <v>2975</v>
      </c>
      <c r="BA2457" t="s">
        <v>3208</v>
      </c>
    </row>
    <row r="2458" spans="1:53" hidden="1" outlineLevel="1">
      <c r="A2458" t="s">
        <v>3068</v>
      </c>
      <c r="B2458" t="s">
        <v>201</v>
      </c>
      <c r="C2458" s="1">
        <f t="shared" si="1334"/>
        <v>4217</v>
      </c>
      <c r="D2458" s="7">
        <f>IF(P2458&gt;0,RANK(P2458,(P2458:R2458,S2458:AG2458)),0)</f>
        <v>1</v>
      </c>
      <c r="E2458" s="7">
        <f>IF(Q2458&gt;0,RANK(Q2458,(P2458:R2458,S2458:AG2458)),0)</f>
        <v>0</v>
      </c>
      <c r="F2458" s="7">
        <f>IF(R2458&gt;0,RANK(R2458,(P2458:R2458,S2458:AG2458)),0)</f>
        <v>2</v>
      </c>
      <c r="G2458" s="7">
        <f>IF(S2458&gt;0,RANK(S2458,(P2458:R2458,S2458:AG2458)),0)</f>
        <v>3</v>
      </c>
      <c r="H2458" s="49">
        <f t="shared" si="1335"/>
        <v>42</v>
      </c>
      <c r="I2458" s="178">
        <f t="shared" si="1318"/>
        <v>9.9596869812663032E-3</v>
      </c>
      <c r="J2458" s="2"/>
      <c r="K2458" s="2">
        <f t="shared" si="1336"/>
        <v>0.50130424472373725</v>
      </c>
      <c r="L2458" s="2">
        <f t="shared" si="1337"/>
        <v>0</v>
      </c>
      <c r="M2458" s="2">
        <f t="shared" si="1338"/>
        <v>0.49134455774247093</v>
      </c>
      <c r="N2458" s="2">
        <f t="shared" si="1332"/>
        <v>7.3511975337917949E-3</v>
      </c>
      <c r="O2458" s="2">
        <f t="shared" si="1333"/>
        <v>2.5153490401663703E-17</v>
      </c>
      <c r="P2458" s="1">
        <v>2114</v>
      </c>
      <c r="R2458" s="1">
        <v>2072</v>
      </c>
      <c r="S2458" s="1">
        <v>31</v>
      </c>
      <c r="AI2458" s="7">
        <f t="shared" si="1339"/>
        <v>0</v>
      </c>
      <c r="AJ2458" s="7">
        <f t="shared" si="1340"/>
        <v>0</v>
      </c>
      <c r="AK2458" s="7">
        <f t="shared" si="1341"/>
        <v>0</v>
      </c>
      <c r="AL2458" s="7">
        <f t="shared" si="1342"/>
        <v>0</v>
      </c>
      <c r="AM2458" s="2">
        <f t="shared" si="1343"/>
        <v>0</v>
      </c>
      <c r="AN2458" s="2">
        <f t="shared" si="1344"/>
        <v>0</v>
      </c>
      <c r="AO2458" s="2">
        <f t="shared" si="1345"/>
        <v>0</v>
      </c>
      <c r="AP2458" s="2">
        <f t="shared" si="1346"/>
        <v>0</v>
      </c>
      <c r="AR2458" t="str">
        <f t="shared" si="1331"/>
        <v>Frederick</v>
      </c>
      <c r="AS2458" t="s">
        <v>201</v>
      </c>
      <c r="AT2458" s="182">
        <v>10</v>
      </c>
      <c r="AV2458" s="98">
        <v>51</v>
      </c>
      <c r="AW2458" s="100">
        <v>69</v>
      </c>
      <c r="AX2458" s="106">
        <f t="shared" si="1347"/>
        <v>51069</v>
      </c>
      <c r="AZ2458" s="7" t="s">
        <v>2975</v>
      </c>
      <c r="BA2458" t="s">
        <v>3208</v>
      </c>
    </row>
    <row r="2459" spans="1:53" hidden="1" outlineLevel="1">
      <c r="A2459" t="s">
        <v>2530</v>
      </c>
      <c r="B2459" t="s">
        <v>201</v>
      </c>
      <c r="C2459" s="1">
        <f t="shared" si="1334"/>
        <v>727</v>
      </c>
      <c r="D2459" s="7">
        <f>IF(P2459&gt;0,RANK(P2459,(P2459:R2459,S2459:AG2459)),0)</f>
        <v>1</v>
      </c>
      <c r="E2459" s="7">
        <f>IF(Q2459&gt;0,RANK(Q2459,(P2459:R2459,S2459:AG2459)),0)</f>
        <v>0</v>
      </c>
      <c r="F2459" s="7">
        <f>IF(R2459&gt;0,RANK(R2459,(P2459:R2459,S2459:AG2459)),0)</f>
        <v>2</v>
      </c>
      <c r="G2459" s="7">
        <f>IF(S2459&gt;0,RANK(S2459,(P2459:R2459,S2459:AG2459)),0)</f>
        <v>3</v>
      </c>
      <c r="H2459" s="49">
        <f t="shared" si="1335"/>
        <v>88</v>
      </c>
      <c r="I2459" s="178">
        <f t="shared" si="1318"/>
        <v>0.12104539202200826</v>
      </c>
      <c r="J2459" s="2"/>
      <c r="K2459" s="2">
        <f t="shared" si="1336"/>
        <v>0.55708390646492434</v>
      </c>
      <c r="L2459" s="2">
        <f t="shared" si="1337"/>
        <v>0</v>
      </c>
      <c r="M2459" s="2">
        <f t="shared" si="1338"/>
        <v>0.43603851444291608</v>
      </c>
      <c r="N2459" s="2">
        <f t="shared" si="1332"/>
        <v>6.8775790921595595E-3</v>
      </c>
      <c r="O2459" s="2">
        <f t="shared" si="1333"/>
        <v>2.0816681711721685E-17</v>
      </c>
      <c r="P2459" s="1">
        <v>405</v>
      </c>
      <c r="R2459" s="1">
        <v>317</v>
      </c>
      <c r="S2459" s="1">
        <v>5</v>
      </c>
      <c r="AI2459" s="7">
        <f t="shared" si="1339"/>
        <v>0</v>
      </c>
      <c r="AJ2459" s="7">
        <f t="shared" si="1340"/>
        <v>0</v>
      </c>
      <c r="AK2459" s="7">
        <f t="shared" si="1341"/>
        <v>0</v>
      </c>
      <c r="AL2459" s="7">
        <f t="shared" si="1342"/>
        <v>0</v>
      </c>
      <c r="AM2459" s="2">
        <f t="shared" si="1343"/>
        <v>0</v>
      </c>
      <c r="AN2459" s="2">
        <f t="shared" si="1344"/>
        <v>0</v>
      </c>
      <c r="AO2459" s="2">
        <f t="shared" si="1345"/>
        <v>0</v>
      </c>
      <c r="AP2459" s="2">
        <f t="shared" si="1346"/>
        <v>0</v>
      </c>
      <c r="AR2459" t="str">
        <f t="shared" si="1331"/>
        <v>Giles</v>
      </c>
      <c r="AS2459" t="s">
        <v>201</v>
      </c>
      <c r="AT2459" s="182">
        <v>9</v>
      </c>
      <c r="AV2459" s="98">
        <v>51</v>
      </c>
      <c r="AW2459" s="100">
        <v>71</v>
      </c>
      <c r="AX2459" s="106">
        <f t="shared" si="1347"/>
        <v>51071</v>
      </c>
      <c r="AZ2459" s="7" t="s">
        <v>2975</v>
      </c>
      <c r="BA2459" t="s">
        <v>3208</v>
      </c>
    </row>
    <row r="2460" spans="1:53" hidden="1" outlineLevel="1">
      <c r="A2460" t="s">
        <v>1397</v>
      </c>
      <c r="B2460" t="s">
        <v>201</v>
      </c>
      <c r="C2460" s="1">
        <f t="shared" si="1334"/>
        <v>2451</v>
      </c>
      <c r="D2460" s="7">
        <f>IF(P2460&gt;0,RANK(P2460,(P2460:R2460,S2460:AG2460)),0)</f>
        <v>1</v>
      </c>
      <c r="E2460" s="7">
        <f>IF(Q2460&gt;0,RANK(Q2460,(P2460:R2460,S2460:AG2460)),0)</f>
        <v>0</v>
      </c>
      <c r="F2460" s="7">
        <f>IF(R2460&gt;0,RANK(R2460,(P2460:R2460,S2460:AG2460)),0)</f>
        <v>2</v>
      </c>
      <c r="G2460" s="7">
        <f>IF(S2460&gt;0,RANK(S2460,(P2460:R2460,S2460:AG2460)),0)</f>
        <v>3</v>
      </c>
      <c r="H2460" s="49">
        <f t="shared" si="1335"/>
        <v>455</v>
      </c>
      <c r="I2460" s="178">
        <f t="shared" si="1318"/>
        <v>0.18563851489188085</v>
      </c>
      <c r="J2460" s="2"/>
      <c r="K2460" s="2">
        <f t="shared" si="1336"/>
        <v>0.59077927376580985</v>
      </c>
      <c r="L2460" s="2">
        <f t="shared" si="1337"/>
        <v>0</v>
      </c>
      <c r="M2460" s="2">
        <f t="shared" si="1338"/>
        <v>0.40514075887392903</v>
      </c>
      <c r="N2460" s="2">
        <f t="shared" si="1332"/>
        <v>4.0799673602611181E-3</v>
      </c>
      <c r="O2460" s="2">
        <f t="shared" si="1333"/>
        <v>-1.7347234759768071E-18</v>
      </c>
      <c r="P2460" s="1">
        <v>1448</v>
      </c>
      <c r="R2460" s="1">
        <v>993</v>
      </c>
      <c r="S2460" s="1">
        <v>10</v>
      </c>
      <c r="AI2460" s="7">
        <f t="shared" si="1339"/>
        <v>0</v>
      </c>
      <c r="AJ2460" s="7">
        <f t="shared" si="1340"/>
        <v>0</v>
      </c>
      <c r="AK2460" s="7">
        <f t="shared" si="1341"/>
        <v>0</v>
      </c>
      <c r="AL2460" s="7">
        <f t="shared" si="1342"/>
        <v>0</v>
      </c>
      <c r="AM2460" s="2">
        <f t="shared" si="1343"/>
        <v>0</v>
      </c>
      <c r="AN2460" s="2">
        <f t="shared" si="1344"/>
        <v>0</v>
      </c>
      <c r="AO2460" s="2">
        <f t="shared" si="1345"/>
        <v>0</v>
      </c>
      <c r="AP2460" s="2">
        <f t="shared" si="1346"/>
        <v>0</v>
      </c>
      <c r="AR2460" t="str">
        <f t="shared" si="1331"/>
        <v>Gloucester</v>
      </c>
      <c r="AS2460" t="s">
        <v>201</v>
      </c>
      <c r="AT2460" s="182">
        <v>1</v>
      </c>
      <c r="AV2460" s="98">
        <v>51</v>
      </c>
      <c r="AW2460" s="100">
        <v>73</v>
      </c>
      <c r="AX2460" s="106">
        <f t="shared" si="1347"/>
        <v>51073</v>
      </c>
      <c r="AZ2460" s="7" t="s">
        <v>2975</v>
      </c>
      <c r="BA2460" t="s">
        <v>3208</v>
      </c>
    </row>
    <row r="2461" spans="1:53" hidden="1" outlineLevel="1">
      <c r="A2461" t="s">
        <v>2342</v>
      </c>
      <c r="B2461" t="s">
        <v>201</v>
      </c>
      <c r="C2461" s="1">
        <f t="shared" si="1334"/>
        <v>2202</v>
      </c>
      <c r="D2461" s="7">
        <f>IF(P2461&gt;0,RANK(P2461,(P2461:R2461,S2461:AG2461)),0)</f>
        <v>1</v>
      </c>
      <c r="E2461" s="7">
        <f>IF(Q2461&gt;0,RANK(Q2461,(P2461:R2461,S2461:AG2461)),0)</f>
        <v>0</v>
      </c>
      <c r="F2461" s="7">
        <f>IF(R2461&gt;0,RANK(R2461,(P2461:R2461,S2461:AG2461)),0)</f>
        <v>2</v>
      </c>
      <c r="G2461" s="7">
        <f>IF(S2461&gt;0,RANK(S2461,(P2461:R2461,S2461:AG2461)),0)</f>
        <v>3</v>
      </c>
      <c r="H2461" s="49">
        <f t="shared" si="1335"/>
        <v>950</v>
      </c>
      <c r="I2461" s="178">
        <f t="shared" si="1318"/>
        <v>0.43142597638510444</v>
      </c>
      <c r="J2461" s="2"/>
      <c r="K2461" s="2">
        <f t="shared" si="1336"/>
        <v>0.71480472297910991</v>
      </c>
      <c r="L2461" s="2">
        <f t="shared" si="1337"/>
        <v>0</v>
      </c>
      <c r="M2461" s="2">
        <f t="shared" si="1338"/>
        <v>0.28337874659400547</v>
      </c>
      <c r="N2461" s="2">
        <f t="shared" si="1332"/>
        <v>1.8165304268846503E-3</v>
      </c>
      <c r="O2461" s="2">
        <f t="shared" si="1333"/>
        <v>-2.8622937353617317E-17</v>
      </c>
      <c r="P2461" s="1">
        <v>1574</v>
      </c>
      <c r="R2461" s="1">
        <v>624</v>
      </c>
      <c r="S2461" s="1">
        <v>4</v>
      </c>
      <c r="AI2461" s="7">
        <f t="shared" si="1339"/>
        <v>0</v>
      </c>
      <c r="AJ2461" s="7">
        <f t="shared" si="1340"/>
        <v>0</v>
      </c>
      <c r="AK2461" s="7">
        <f t="shared" si="1341"/>
        <v>0</v>
      </c>
      <c r="AL2461" s="7">
        <f t="shared" si="1342"/>
        <v>0</v>
      </c>
      <c r="AM2461" s="2">
        <f t="shared" si="1343"/>
        <v>0</v>
      </c>
      <c r="AN2461" s="2">
        <f t="shared" si="1344"/>
        <v>0</v>
      </c>
      <c r="AO2461" s="2">
        <f t="shared" si="1345"/>
        <v>0</v>
      </c>
      <c r="AP2461" s="2">
        <f t="shared" si="1346"/>
        <v>0</v>
      </c>
      <c r="AR2461" t="str">
        <f t="shared" si="1331"/>
        <v>Goochland</v>
      </c>
      <c r="AS2461" t="s">
        <v>201</v>
      </c>
      <c r="AT2461" s="182">
        <v>7</v>
      </c>
      <c r="AV2461" s="98">
        <v>51</v>
      </c>
      <c r="AW2461" s="100">
        <v>75</v>
      </c>
      <c r="AX2461" s="106">
        <f t="shared" si="1347"/>
        <v>51075</v>
      </c>
      <c r="AZ2461" s="7" t="s">
        <v>2975</v>
      </c>
      <c r="BA2461" t="s">
        <v>3208</v>
      </c>
    </row>
    <row r="2462" spans="1:53" hidden="1" outlineLevel="1">
      <c r="A2462" t="s">
        <v>225</v>
      </c>
      <c r="B2462" t="s">
        <v>201</v>
      </c>
      <c r="C2462" s="1">
        <f t="shared" si="1334"/>
        <v>538</v>
      </c>
      <c r="D2462" s="7">
        <f>IF(P2462&gt;0,RANK(P2462,(P2462:R2462,S2462:AG2462)),0)</f>
        <v>2</v>
      </c>
      <c r="E2462" s="7">
        <f>IF(Q2462&gt;0,RANK(Q2462,(P2462:R2462,S2462:AG2462)),0)</f>
        <v>0</v>
      </c>
      <c r="F2462" s="7">
        <f>IF(R2462&gt;0,RANK(R2462,(P2462:R2462,S2462:AG2462)),0)</f>
        <v>1</v>
      </c>
      <c r="G2462" s="7">
        <f>IF(S2462&gt;0,RANK(S2462,(P2462:R2462,S2462:AG2462)),0)</f>
        <v>3</v>
      </c>
      <c r="H2462" s="49">
        <f t="shared" si="1335"/>
        <v>4</v>
      </c>
      <c r="I2462" s="178">
        <f t="shared" si="1318"/>
        <v>7.4349442379182153E-3</v>
      </c>
      <c r="J2462" s="2"/>
      <c r="K2462" s="2">
        <f t="shared" si="1336"/>
        <v>0.49256505576208176</v>
      </c>
      <c r="L2462" s="2">
        <f t="shared" si="1337"/>
        <v>0</v>
      </c>
      <c r="M2462" s="2">
        <f t="shared" si="1338"/>
        <v>0.5</v>
      </c>
      <c r="N2462" s="2">
        <f t="shared" si="1332"/>
        <v>7.4349442379182153E-3</v>
      </c>
      <c r="O2462" s="2">
        <f t="shared" si="1333"/>
        <v>2.4286128663675299E-17</v>
      </c>
      <c r="P2462" s="1">
        <v>265</v>
      </c>
      <c r="R2462" s="1">
        <v>269</v>
      </c>
      <c r="S2462" s="1">
        <v>4</v>
      </c>
      <c r="AI2462" s="7">
        <f t="shared" si="1339"/>
        <v>0</v>
      </c>
      <c r="AJ2462" s="7">
        <f t="shared" si="1340"/>
        <v>0</v>
      </c>
      <c r="AK2462" s="7">
        <f t="shared" si="1341"/>
        <v>0</v>
      </c>
      <c r="AL2462" s="7">
        <f t="shared" si="1342"/>
        <v>0</v>
      </c>
      <c r="AM2462" s="2">
        <f t="shared" si="1343"/>
        <v>0</v>
      </c>
      <c r="AN2462" s="2">
        <f t="shared" si="1344"/>
        <v>0</v>
      </c>
      <c r="AO2462" s="2">
        <f t="shared" si="1345"/>
        <v>0</v>
      </c>
      <c r="AP2462" s="2">
        <f t="shared" si="1346"/>
        <v>0</v>
      </c>
      <c r="AR2462" t="str">
        <f t="shared" si="1331"/>
        <v>Grayson</v>
      </c>
      <c r="AS2462" t="s">
        <v>201</v>
      </c>
      <c r="AT2462" s="182">
        <v>9</v>
      </c>
      <c r="AV2462" s="98">
        <v>51</v>
      </c>
      <c r="AW2462" s="100">
        <v>77</v>
      </c>
      <c r="AX2462" s="106">
        <f t="shared" si="1347"/>
        <v>51077</v>
      </c>
      <c r="AZ2462" s="7" t="s">
        <v>2975</v>
      </c>
      <c r="BA2462" t="s">
        <v>3208</v>
      </c>
    </row>
    <row r="2463" spans="1:53" hidden="1" outlineLevel="1">
      <c r="A2463" t="s">
        <v>1318</v>
      </c>
      <c r="B2463" t="s">
        <v>201</v>
      </c>
      <c r="C2463" s="1">
        <f t="shared" si="1334"/>
        <v>1188</v>
      </c>
      <c r="D2463" s="7">
        <f>IF(P2463&gt;0,RANK(P2463,(P2463:R2463,S2463:AG2463)),0)</f>
        <v>2</v>
      </c>
      <c r="E2463" s="7">
        <f>IF(Q2463&gt;0,RANK(Q2463,(P2463:R2463,S2463:AG2463)),0)</f>
        <v>0</v>
      </c>
      <c r="F2463" s="7">
        <f>IF(R2463&gt;0,RANK(R2463,(P2463:R2463,S2463:AG2463)),0)</f>
        <v>1</v>
      </c>
      <c r="G2463" s="7">
        <f>IF(S2463&gt;0,RANK(S2463,(P2463:R2463,S2463:AG2463)),0)</f>
        <v>3</v>
      </c>
      <c r="H2463" s="49">
        <f t="shared" si="1335"/>
        <v>24</v>
      </c>
      <c r="I2463" s="178">
        <f t="shared" si="1318"/>
        <v>2.0202020202020204E-2</v>
      </c>
      <c r="J2463" s="2"/>
      <c r="K2463" s="2">
        <f t="shared" si="1336"/>
        <v>0.48737373737373735</v>
      </c>
      <c r="L2463" s="2">
        <f t="shared" si="1337"/>
        <v>0</v>
      </c>
      <c r="M2463" s="2">
        <f t="shared" si="1338"/>
        <v>0.50757575757575757</v>
      </c>
      <c r="N2463" s="2">
        <f t="shared" si="1332"/>
        <v>5.0505050505050509E-3</v>
      </c>
      <c r="O2463" s="2">
        <f t="shared" si="1333"/>
        <v>3.2092384305570931E-17</v>
      </c>
      <c r="P2463" s="1">
        <v>579</v>
      </c>
      <c r="R2463" s="1">
        <v>603</v>
      </c>
      <c r="S2463" s="1">
        <v>6</v>
      </c>
      <c r="AI2463" s="7">
        <f t="shared" si="1339"/>
        <v>0</v>
      </c>
      <c r="AJ2463" s="7">
        <f t="shared" si="1340"/>
        <v>0</v>
      </c>
      <c r="AK2463" s="7">
        <f t="shared" si="1341"/>
        <v>0</v>
      </c>
      <c r="AL2463" s="7">
        <f t="shared" si="1342"/>
        <v>0</v>
      </c>
      <c r="AM2463" s="2">
        <f t="shared" si="1343"/>
        <v>0</v>
      </c>
      <c r="AN2463" s="2">
        <f t="shared" si="1344"/>
        <v>0</v>
      </c>
      <c r="AO2463" s="2">
        <f t="shared" si="1345"/>
        <v>0</v>
      </c>
      <c r="AP2463" s="2">
        <f t="shared" si="1346"/>
        <v>0</v>
      </c>
      <c r="AR2463" t="str">
        <f t="shared" si="1331"/>
        <v>Greene</v>
      </c>
      <c r="AS2463" t="s">
        <v>201</v>
      </c>
      <c r="AT2463" s="182">
        <v>5</v>
      </c>
      <c r="AV2463" s="98">
        <v>51</v>
      </c>
      <c r="AW2463" s="100">
        <v>79</v>
      </c>
      <c r="AX2463" s="106">
        <f t="shared" si="1347"/>
        <v>51079</v>
      </c>
      <c r="AZ2463" s="7" t="s">
        <v>2975</v>
      </c>
      <c r="BA2463" t="s">
        <v>3208</v>
      </c>
    </row>
    <row r="2464" spans="1:53" hidden="1" outlineLevel="1">
      <c r="A2464" t="s">
        <v>293</v>
      </c>
      <c r="B2464" t="s">
        <v>201</v>
      </c>
      <c r="C2464" s="1">
        <f t="shared" si="1334"/>
        <v>949</v>
      </c>
      <c r="D2464" s="7">
        <f>IF(P2464&gt;0,RANK(P2464,(P2464:R2464,S2464:AG2464)),0)</f>
        <v>1</v>
      </c>
      <c r="E2464" s="7">
        <f>IF(Q2464&gt;0,RANK(Q2464,(P2464:R2464,S2464:AG2464)),0)</f>
        <v>0</v>
      </c>
      <c r="F2464" s="7">
        <f>IF(R2464&gt;0,RANK(R2464,(P2464:R2464,S2464:AG2464)),0)</f>
        <v>2</v>
      </c>
      <c r="G2464" s="7">
        <f>IF(S2464&gt;0,RANK(S2464,(P2464:R2464,S2464:AG2464)),0)</f>
        <v>3</v>
      </c>
      <c r="H2464" s="49">
        <f t="shared" si="1335"/>
        <v>719</v>
      </c>
      <c r="I2464" s="178">
        <f t="shared" si="1318"/>
        <v>0.75763962065331925</v>
      </c>
      <c r="J2464" s="2"/>
      <c r="K2464" s="2">
        <f t="shared" si="1336"/>
        <v>0.87671232876712324</v>
      </c>
      <c r="L2464" s="2">
        <f t="shared" si="1337"/>
        <v>0</v>
      </c>
      <c r="M2464" s="2">
        <f t="shared" si="1338"/>
        <v>0.11907270811380401</v>
      </c>
      <c r="N2464" s="2">
        <f t="shared" si="1332"/>
        <v>4.2149631190727078E-3</v>
      </c>
      <c r="O2464" s="2">
        <f t="shared" si="1333"/>
        <v>4.5970172113385388E-17</v>
      </c>
      <c r="P2464" s="1">
        <v>832</v>
      </c>
      <c r="R2464" s="1">
        <v>113</v>
      </c>
      <c r="S2464" s="1">
        <v>4</v>
      </c>
      <c r="AI2464" s="7">
        <f t="shared" si="1339"/>
        <v>0</v>
      </c>
      <c r="AJ2464" s="7">
        <f t="shared" si="1340"/>
        <v>0</v>
      </c>
      <c r="AK2464" s="7">
        <f t="shared" si="1341"/>
        <v>0</v>
      </c>
      <c r="AL2464" s="7">
        <f t="shared" si="1342"/>
        <v>0</v>
      </c>
      <c r="AM2464" s="2">
        <f t="shared" si="1343"/>
        <v>0</v>
      </c>
      <c r="AN2464" s="2">
        <f t="shared" si="1344"/>
        <v>0</v>
      </c>
      <c r="AO2464" s="2">
        <f t="shared" si="1345"/>
        <v>0</v>
      </c>
      <c r="AP2464" s="2">
        <f t="shared" si="1346"/>
        <v>0</v>
      </c>
      <c r="AR2464" t="str">
        <f t="shared" si="1331"/>
        <v>Greensville</v>
      </c>
      <c r="AS2464" t="s">
        <v>201</v>
      </c>
      <c r="AT2464" s="182">
        <v>4</v>
      </c>
      <c r="AV2464" s="98">
        <v>51</v>
      </c>
      <c r="AW2464" s="100">
        <v>81</v>
      </c>
      <c r="AX2464" s="106">
        <f t="shared" si="1347"/>
        <v>51081</v>
      </c>
      <c r="AZ2464" s="7" t="s">
        <v>2975</v>
      </c>
      <c r="BA2464" t="s">
        <v>3208</v>
      </c>
    </row>
    <row r="2465" spans="1:53" hidden="1" outlineLevel="1">
      <c r="A2465" t="s">
        <v>1569</v>
      </c>
      <c r="B2465" t="s">
        <v>201</v>
      </c>
      <c r="C2465" s="1">
        <f t="shared" si="1334"/>
        <v>2173</v>
      </c>
      <c r="D2465" s="7">
        <f>IF(P2465&gt;0,RANK(P2465,(P2465:R2465,S2465:AG2465)),0)</f>
        <v>1</v>
      </c>
      <c r="E2465" s="7">
        <f>IF(Q2465&gt;0,RANK(Q2465,(P2465:R2465,S2465:AG2465)),0)</f>
        <v>0</v>
      </c>
      <c r="F2465" s="7">
        <f>IF(R2465&gt;0,RANK(R2465,(P2465:R2465,S2465:AG2465)),0)</f>
        <v>2</v>
      </c>
      <c r="G2465" s="7">
        <f>IF(S2465&gt;0,RANK(S2465,(P2465:R2465,S2465:AG2465)),0)</f>
        <v>3</v>
      </c>
      <c r="H2465" s="49">
        <f t="shared" si="1335"/>
        <v>1353</v>
      </c>
      <c r="I2465" s="178">
        <f t="shared" si="1318"/>
        <v>0.62264150943396224</v>
      </c>
      <c r="J2465" s="2"/>
      <c r="K2465" s="2">
        <f t="shared" si="1336"/>
        <v>0.80809940174873451</v>
      </c>
      <c r="L2465" s="2">
        <f t="shared" si="1337"/>
        <v>0</v>
      </c>
      <c r="M2465" s="2">
        <f t="shared" si="1338"/>
        <v>0.18545789231477219</v>
      </c>
      <c r="N2465" s="2">
        <f t="shared" si="1332"/>
        <v>6.4427059364933273E-3</v>
      </c>
      <c r="O2465" s="2">
        <f t="shared" si="1333"/>
        <v>-3.4694469519536142E-17</v>
      </c>
      <c r="P2465" s="1">
        <v>1756</v>
      </c>
      <c r="R2465" s="1">
        <v>403</v>
      </c>
      <c r="S2465" s="1">
        <v>14</v>
      </c>
      <c r="AI2465" s="7">
        <f t="shared" si="1339"/>
        <v>0</v>
      </c>
      <c r="AJ2465" s="7">
        <f t="shared" si="1340"/>
        <v>0</v>
      </c>
      <c r="AK2465" s="7">
        <f t="shared" si="1341"/>
        <v>0</v>
      </c>
      <c r="AL2465" s="7">
        <f t="shared" si="1342"/>
        <v>0</v>
      </c>
      <c r="AM2465" s="2">
        <f t="shared" si="1343"/>
        <v>0</v>
      </c>
      <c r="AN2465" s="2">
        <f t="shared" si="1344"/>
        <v>0</v>
      </c>
      <c r="AO2465" s="2">
        <f t="shared" si="1345"/>
        <v>0</v>
      </c>
      <c r="AP2465" s="2">
        <f t="shared" si="1346"/>
        <v>0</v>
      </c>
      <c r="AR2465" t="str">
        <f t="shared" si="1331"/>
        <v>Halifax</v>
      </c>
      <c r="AS2465" t="s">
        <v>201</v>
      </c>
      <c r="AT2465" s="182">
        <v>5</v>
      </c>
      <c r="AV2465" s="98">
        <v>51</v>
      </c>
      <c r="AW2465" s="100">
        <v>83</v>
      </c>
      <c r="AX2465" s="106">
        <f t="shared" si="1347"/>
        <v>51083</v>
      </c>
      <c r="AZ2465" s="7" t="s">
        <v>2975</v>
      </c>
      <c r="BA2465" t="s">
        <v>3208</v>
      </c>
    </row>
    <row r="2466" spans="1:53" hidden="1" outlineLevel="1">
      <c r="A2466" t="s">
        <v>683</v>
      </c>
      <c r="B2466" t="s">
        <v>201</v>
      </c>
      <c r="C2466" s="1">
        <f t="shared" si="1334"/>
        <v>8204</v>
      </c>
      <c r="D2466" s="7">
        <f>IF(P2466&gt;0,RANK(P2466,(P2466:R2466,S2466:AG2466)),0)</f>
        <v>1</v>
      </c>
      <c r="E2466" s="7">
        <f>IF(Q2466&gt;0,RANK(Q2466,(P2466:R2466,S2466:AG2466)),0)</f>
        <v>0</v>
      </c>
      <c r="F2466" s="7">
        <f>IF(R2466&gt;0,RANK(R2466,(P2466:R2466,S2466:AG2466)),0)</f>
        <v>2</v>
      </c>
      <c r="G2466" s="7">
        <f>IF(S2466&gt;0,RANK(S2466,(P2466:R2466,S2466:AG2466)),0)</f>
        <v>3</v>
      </c>
      <c r="H2466" s="49">
        <f t="shared" si="1335"/>
        <v>1661</v>
      </c>
      <c r="I2466" s="178">
        <f t="shared" si="1318"/>
        <v>0.20246221355436372</v>
      </c>
      <c r="J2466" s="2"/>
      <c r="K2466" s="2">
        <f t="shared" si="1336"/>
        <v>0.59921989273525111</v>
      </c>
      <c r="L2466" s="2">
        <f t="shared" si="1337"/>
        <v>0</v>
      </c>
      <c r="M2466" s="2">
        <f t="shared" si="1338"/>
        <v>0.39675767918088739</v>
      </c>
      <c r="N2466" s="2">
        <f t="shared" si="1332"/>
        <v>4.0224280838615312E-3</v>
      </c>
      <c r="O2466" s="2">
        <f t="shared" si="1333"/>
        <v>-3.5561831257524545E-17</v>
      </c>
      <c r="P2466" s="1">
        <v>4916</v>
      </c>
      <c r="R2466" s="1">
        <v>3255</v>
      </c>
      <c r="S2466" s="1">
        <v>33</v>
      </c>
      <c r="AI2466" s="7">
        <f t="shared" si="1339"/>
        <v>0</v>
      </c>
      <c r="AJ2466" s="7">
        <f t="shared" si="1340"/>
        <v>0</v>
      </c>
      <c r="AK2466" s="7">
        <f t="shared" si="1341"/>
        <v>0</v>
      </c>
      <c r="AL2466" s="7">
        <f t="shared" si="1342"/>
        <v>0</v>
      </c>
      <c r="AM2466" s="2">
        <f t="shared" si="1343"/>
        <v>0</v>
      </c>
      <c r="AN2466" s="2">
        <f t="shared" si="1344"/>
        <v>0</v>
      </c>
      <c r="AO2466" s="2">
        <f t="shared" si="1345"/>
        <v>0</v>
      </c>
      <c r="AP2466" s="2">
        <f t="shared" si="1346"/>
        <v>0</v>
      </c>
      <c r="AR2466" t="str">
        <f t="shared" si="1331"/>
        <v>Hanover</v>
      </c>
      <c r="AS2466" t="s">
        <v>201</v>
      </c>
      <c r="AT2466" s="182">
        <v>7</v>
      </c>
      <c r="AV2466" s="98">
        <v>51</v>
      </c>
      <c r="AW2466" s="100">
        <v>85</v>
      </c>
      <c r="AX2466" s="106">
        <f t="shared" si="1347"/>
        <v>51085</v>
      </c>
      <c r="AZ2466" s="7" t="s">
        <v>2975</v>
      </c>
      <c r="BA2466" t="s">
        <v>3208</v>
      </c>
    </row>
    <row r="2467" spans="1:53" hidden="1" outlineLevel="1">
      <c r="A2467" t="s">
        <v>2454</v>
      </c>
      <c r="B2467" t="s">
        <v>201</v>
      </c>
      <c r="C2467" s="1">
        <f t="shared" si="1334"/>
        <v>40383</v>
      </c>
      <c r="D2467" s="7">
        <f>IF(P2467&gt;0,RANK(P2467,(P2467:R2467,S2467:AG2467)),0)</f>
        <v>1</v>
      </c>
      <c r="E2467" s="7">
        <f>IF(Q2467&gt;0,RANK(Q2467,(P2467:R2467,S2467:AG2467)),0)</f>
        <v>0</v>
      </c>
      <c r="F2467" s="7">
        <f>IF(R2467&gt;0,RANK(R2467,(P2467:R2467,S2467:AG2467)),0)</f>
        <v>2</v>
      </c>
      <c r="G2467" s="7">
        <f>IF(S2467&gt;0,RANK(S2467,(P2467:R2467,S2467:AG2467)),0)</f>
        <v>3</v>
      </c>
      <c r="H2467" s="49">
        <f t="shared" si="1335"/>
        <v>16176</v>
      </c>
      <c r="I2467" s="178">
        <f t="shared" si="1318"/>
        <v>0.40056459401233191</v>
      </c>
      <c r="J2467" s="2"/>
      <c r="K2467" s="2">
        <f t="shared" si="1336"/>
        <v>0.69757075997325613</v>
      </c>
      <c r="L2467" s="2">
        <f t="shared" si="1337"/>
        <v>0</v>
      </c>
      <c r="M2467" s="2">
        <f t="shared" si="1338"/>
        <v>0.29700616596092416</v>
      </c>
      <c r="N2467" s="2">
        <f t="shared" si="1332"/>
        <v>5.4230740658197758E-3</v>
      </c>
      <c r="O2467" s="2">
        <f t="shared" si="1333"/>
        <v>-6.5052130349130266E-17</v>
      </c>
      <c r="P2467" s="1">
        <v>28170</v>
      </c>
      <c r="R2467" s="1">
        <v>11994</v>
      </c>
      <c r="S2467" s="1">
        <v>219</v>
      </c>
      <c r="AI2467" s="7">
        <f t="shared" si="1339"/>
        <v>0</v>
      </c>
      <c r="AJ2467" s="7">
        <f t="shared" si="1340"/>
        <v>0</v>
      </c>
      <c r="AK2467" s="7">
        <f t="shared" si="1341"/>
        <v>0</v>
      </c>
      <c r="AL2467" s="7">
        <f t="shared" si="1342"/>
        <v>0</v>
      </c>
      <c r="AM2467" s="2">
        <f t="shared" si="1343"/>
        <v>0</v>
      </c>
      <c r="AN2467" s="2">
        <f t="shared" si="1344"/>
        <v>0</v>
      </c>
      <c r="AO2467" s="2">
        <f t="shared" si="1345"/>
        <v>0</v>
      </c>
      <c r="AP2467" s="2">
        <f t="shared" si="1346"/>
        <v>0</v>
      </c>
      <c r="AR2467" t="str">
        <f t="shared" si="1331"/>
        <v>Henrico</v>
      </c>
      <c r="AS2467" t="s">
        <v>201</v>
      </c>
      <c r="AT2467" s="182"/>
      <c r="AV2467" s="98">
        <v>51</v>
      </c>
      <c r="AW2467" s="100">
        <v>87</v>
      </c>
      <c r="AX2467" s="106">
        <f t="shared" si="1347"/>
        <v>51087</v>
      </c>
      <c r="AZ2467" s="7" t="s">
        <v>2975</v>
      </c>
      <c r="BA2467" t="s">
        <v>3208</v>
      </c>
    </row>
    <row r="2468" spans="1:53" hidden="1" outlineLevel="1">
      <c r="A2468" t="s">
        <v>2107</v>
      </c>
      <c r="B2468" t="s">
        <v>201</v>
      </c>
      <c r="C2468" s="1">
        <f t="shared" si="1334"/>
        <v>2490</v>
      </c>
      <c r="D2468" s="7">
        <f>IF(P2468&gt;0,RANK(P2468,(P2468:R2468,S2468:AG2468)),0)</f>
        <v>1</v>
      </c>
      <c r="E2468" s="7">
        <f>IF(Q2468&gt;0,RANK(Q2468,(P2468:R2468,S2468:AG2468)),0)</f>
        <v>0</v>
      </c>
      <c r="F2468" s="7">
        <f>IF(R2468&gt;0,RANK(R2468,(P2468:R2468,S2468:AG2468)),0)</f>
        <v>2</v>
      </c>
      <c r="G2468" s="7">
        <f>IF(S2468&gt;0,RANK(S2468,(P2468:R2468,S2468:AG2468)),0)</f>
        <v>3</v>
      </c>
      <c r="H2468" s="49">
        <f t="shared" si="1335"/>
        <v>1146</v>
      </c>
      <c r="I2468" s="178">
        <f t="shared" si="1318"/>
        <v>0.46024096385542168</v>
      </c>
      <c r="J2468" s="2"/>
      <c r="K2468" s="2">
        <f t="shared" si="1336"/>
        <v>0.7269076305220884</v>
      </c>
      <c r="L2468" s="2">
        <f t="shared" si="1337"/>
        <v>0</v>
      </c>
      <c r="M2468" s="2">
        <f t="shared" si="1338"/>
        <v>0.26666666666666666</v>
      </c>
      <c r="N2468" s="2">
        <f t="shared" si="1332"/>
        <v>6.4257028112449802E-3</v>
      </c>
      <c r="O2468" s="2">
        <f t="shared" si="1333"/>
        <v>-4.2500725161431774E-17</v>
      </c>
      <c r="P2468" s="1">
        <v>1810</v>
      </c>
      <c r="R2468" s="1">
        <v>664</v>
      </c>
      <c r="S2468" s="1">
        <v>16</v>
      </c>
      <c r="AI2468" s="7">
        <f t="shared" si="1339"/>
        <v>0</v>
      </c>
      <c r="AJ2468" s="7">
        <f t="shared" si="1340"/>
        <v>0</v>
      </c>
      <c r="AK2468" s="7">
        <f t="shared" si="1341"/>
        <v>0</v>
      </c>
      <c r="AL2468" s="7">
        <f t="shared" si="1342"/>
        <v>0</v>
      </c>
      <c r="AM2468" s="2">
        <f t="shared" si="1343"/>
        <v>0</v>
      </c>
      <c r="AN2468" s="2">
        <f t="shared" si="1344"/>
        <v>0</v>
      </c>
      <c r="AO2468" s="2">
        <f t="shared" si="1345"/>
        <v>0</v>
      </c>
      <c r="AP2468" s="2">
        <f t="shared" si="1346"/>
        <v>0</v>
      </c>
      <c r="AR2468" t="str">
        <f t="shared" si="1331"/>
        <v>Henry</v>
      </c>
      <c r="AS2468" t="s">
        <v>201</v>
      </c>
      <c r="AT2468" s="182"/>
      <c r="AV2468" s="98">
        <v>51</v>
      </c>
      <c r="AW2468" s="100">
        <v>89</v>
      </c>
      <c r="AX2468" s="106">
        <f t="shared" si="1347"/>
        <v>51089</v>
      </c>
      <c r="AZ2468" s="7" t="s">
        <v>2975</v>
      </c>
      <c r="BA2468" t="s">
        <v>3208</v>
      </c>
    </row>
    <row r="2469" spans="1:53" hidden="1" outlineLevel="1">
      <c r="A2469" t="s">
        <v>359</v>
      </c>
      <c r="B2469" t="s">
        <v>201</v>
      </c>
      <c r="C2469" s="1">
        <f t="shared" si="1334"/>
        <v>174</v>
      </c>
      <c r="D2469" s="7">
        <f>IF(P2469&gt;0,RANK(P2469,(P2469:R2469,S2469:AG2469)),0)</f>
        <v>2</v>
      </c>
      <c r="E2469" s="7">
        <f>IF(Q2469&gt;0,RANK(Q2469,(P2469:R2469,S2469:AG2469)),0)</f>
        <v>0</v>
      </c>
      <c r="F2469" s="7">
        <f>IF(R2469&gt;0,RANK(R2469,(P2469:R2469,S2469:AG2469)),0)</f>
        <v>1</v>
      </c>
      <c r="G2469" s="7">
        <f>IF(S2469&gt;0,RANK(S2469,(P2469:R2469,S2469:AG2469)),0)</f>
        <v>0</v>
      </c>
      <c r="H2469" s="49">
        <f t="shared" si="1335"/>
        <v>2</v>
      </c>
      <c r="I2469" s="178">
        <f t="shared" si="1318"/>
        <v>1.1494252873563218E-2</v>
      </c>
      <c r="J2469" s="2"/>
      <c r="K2469" s="2">
        <f t="shared" si="1336"/>
        <v>0.4942528735632184</v>
      </c>
      <c r="L2469" s="2">
        <f t="shared" si="1337"/>
        <v>0</v>
      </c>
      <c r="M2469" s="2">
        <f t="shared" si="1338"/>
        <v>0.50574712643678166</v>
      </c>
      <c r="N2469" s="2">
        <f t="shared" si="1332"/>
        <v>0</v>
      </c>
      <c r="O2469" s="2">
        <f t="shared" si="1333"/>
        <v>0</v>
      </c>
      <c r="P2469" s="1">
        <v>86</v>
      </c>
      <c r="R2469" s="1">
        <v>88</v>
      </c>
      <c r="S2469" s="1">
        <v>0</v>
      </c>
      <c r="AI2469" s="7">
        <f t="shared" si="1339"/>
        <v>0</v>
      </c>
      <c r="AJ2469" s="7">
        <f t="shared" si="1340"/>
        <v>0</v>
      </c>
      <c r="AK2469" s="7">
        <f t="shared" si="1341"/>
        <v>0</v>
      </c>
      <c r="AL2469" s="7">
        <f t="shared" si="1342"/>
        <v>0</v>
      </c>
      <c r="AM2469" s="2">
        <f t="shared" si="1343"/>
        <v>0</v>
      </c>
      <c r="AN2469" s="2">
        <f t="shared" si="1344"/>
        <v>0</v>
      </c>
      <c r="AO2469" s="2">
        <f t="shared" si="1345"/>
        <v>0</v>
      </c>
      <c r="AP2469" s="2">
        <f t="shared" si="1346"/>
        <v>0</v>
      </c>
      <c r="AR2469" t="str">
        <f t="shared" si="1331"/>
        <v>Highland</v>
      </c>
      <c r="AS2469" t="s">
        <v>201</v>
      </c>
      <c r="AT2469" s="182">
        <v>6</v>
      </c>
      <c r="AV2469" s="98">
        <v>51</v>
      </c>
      <c r="AW2469" s="100">
        <v>91</v>
      </c>
      <c r="AX2469" s="106">
        <f t="shared" si="1347"/>
        <v>51091</v>
      </c>
      <c r="AZ2469" s="7" t="s">
        <v>2975</v>
      </c>
      <c r="BA2469" t="s">
        <v>3208</v>
      </c>
    </row>
    <row r="2470" spans="1:53" hidden="1" outlineLevel="1">
      <c r="A2470" t="s">
        <v>467</v>
      </c>
      <c r="B2470" t="s">
        <v>201</v>
      </c>
      <c r="C2470" s="1">
        <f t="shared" si="1334"/>
        <v>3314</v>
      </c>
      <c r="D2470" s="7">
        <f>IF(P2470&gt;0,RANK(P2470,(P2470:R2470,S2470:AG2470)),0)</f>
        <v>1</v>
      </c>
      <c r="E2470" s="7">
        <f>IF(Q2470&gt;0,RANK(Q2470,(P2470:R2470,S2470:AG2470)),0)</f>
        <v>0</v>
      </c>
      <c r="F2470" s="7">
        <f>IF(R2470&gt;0,RANK(R2470,(P2470:R2470,S2470:AG2470)),0)</f>
        <v>2</v>
      </c>
      <c r="G2470" s="7">
        <f>IF(S2470&gt;0,RANK(S2470,(P2470:R2470,S2470:AG2470)),0)</f>
        <v>3</v>
      </c>
      <c r="H2470" s="49">
        <f t="shared" si="1335"/>
        <v>1596</v>
      </c>
      <c r="I2470" s="178">
        <f t="shared" si="1318"/>
        <v>0.48159324079662041</v>
      </c>
      <c r="J2470" s="2"/>
      <c r="K2470" s="2">
        <f t="shared" si="1336"/>
        <v>0.7389861194930597</v>
      </c>
      <c r="L2470" s="2">
        <f t="shared" si="1337"/>
        <v>0</v>
      </c>
      <c r="M2470" s="2">
        <f t="shared" si="1338"/>
        <v>0.25739287869643934</v>
      </c>
      <c r="N2470" s="2">
        <f t="shared" si="1332"/>
        <v>3.6210018105009051E-3</v>
      </c>
      <c r="O2470" s="2">
        <f t="shared" si="1333"/>
        <v>5.1608023410310011E-17</v>
      </c>
      <c r="P2470" s="1">
        <v>2449</v>
      </c>
      <c r="R2470" s="1">
        <v>853</v>
      </c>
      <c r="S2470" s="1">
        <v>12</v>
      </c>
      <c r="AI2470" s="7">
        <f t="shared" si="1339"/>
        <v>0</v>
      </c>
      <c r="AJ2470" s="7">
        <f t="shared" si="1340"/>
        <v>0</v>
      </c>
      <c r="AK2470" s="7">
        <f t="shared" si="1341"/>
        <v>0</v>
      </c>
      <c r="AL2470" s="7">
        <f t="shared" si="1342"/>
        <v>0</v>
      </c>
      <c r="AM2470" s="2">
        <f t="shared" si="1343"/>
        <v>0</v>
      </c>
      <c r="AN2470" s="2">
        <f t="shared" si="1344"/>
        <v>0</v>
      </c>
      <c r="AO2470" s="2">
        <f t="shared" si="1345"/>
        <v>0</v>
      </c>
      <c r="AP2470" s="2">
        <f t="shared" si="1346"/>
        <v>0</v>
      </c>
      <c r="AR2470" t="str">
        <f t="shared" si="1331"/>
        <v>Isle of Wight</v>
      </c>
      <c r="AS2470" t="s">
        <v>201</v>
      </c>
      <c r="AT2470" s="182">
        <v>4</v>
      </c>
      <c r="AV2470" s="98">
        <v>51</v>
      </c>
      <c r="AW2470" s="100">
        <v>93</v>
      </c>
      <c r="AX2470" s="106">
        <f t="shared" si="1347"/>
        <v>51093</v>
      </c>
      <c r="AZ2470" s="7" t="s">
        <v>2975</v>
      </c>
      <c r="BA2470" t="s">
        <v>3208</v>
      </c>
    </row>
    <row r="2471" spans="1:53" hidden="1" outlineLevel="1">
      <c r="A2471" t="s">
        <v>318</v>
      </c>
      <c r="B2471" t="s">
        <v>201</v>
      </c>
      <c r="C2471" s="1">
        <f t="shared" si="1334"/>
        <v>8014</v>
      </c>
      <c r="D2471" s="7">
        <f>IF(P2471&gt;0,RANK(P2471,(P2471:R2471,S2471:AG2471)),0)</f>
        <v>1</v>
      </c>
      <c r="E2471" s="7">
        <f>IF(Q2471&gt;0,RANK(Q2471,(P2471:R2471,S2471:AG2471)),0)</f>
        <v>0</v>
      </c>
      <c r="F2471" s="7">
        <f>IF(R2471&gt;0,RANK(R2471,(P2471:R2471,S2471:AG2471)),0)</f>
        <v>2</v>
      </c>
      <c r="G2471" s="7">
        <f>IF(S2471&gt;0,RANK(S2471,(P2471:R2471,S2471:AG2471)),0)</f>
        <v>3</v>
      </c>
      <c r="H2471" s="49">
        <f t="shared" si="1335"/>
        <v>2461</v>
      </c>
      <c r="I2471" s="178">
        <f t="shared" si="1318"/>
        <v>0.30708759670576491</v>
      </c>
      <c r="J2471" s="2"/>
      <c r="K2471" s="2">
        <f t="shared" si="1336"/>
        <v>0.65048664836536063</v>
      </c>
      <c r="L2471" s="2">
        <f t="shared" si="1337"/>
        <v>0</v>
      </c>
      <c r="M2471" s="2">
        <f t="shared" si="1338"/>
        <v>0.34339905165959572</v>
      </c>
      <c r="N2471" s="2">
        <f t="shared" si="1332"/>
        <v>6.1142999750436735E-3</v>
      </c>
      <c r="O2471" s="2">
        <f t="shared" si="1333"/>
        <v>-2.688821387764051E-17</v>
      </c>
      <c r="P2471" s="1">
        <v>5213</v>
      </c>
      <c r="R2471" s="1">
        <v>2752</v>
      </c>
      <c r="S2471" s="1">
        <v>49</v>
      </c>
      <c r="AI2471" s="7">
        <f t="shared" si="1339"/>
        <v>0</v>
      </c>
      <c r="AJ2471" s="7">
        <f t="shared" si="1340"/>
        <v>0</v>
      </c>
      <c r="AK2471" s="7">
        <f t="shared" si="1341"/>
        <v>0</v>
      </c>
      <c r="AL2471" s="7">
        <f t="shared" si="1342"/>
        <v>0</v>
      </c>
      <c r="AM2471" s="2">
        <f t="shared" si="1343"/>
        <v>0</v>
      </c>
      <c r="AN2471" s="2">
        <f t="shared" si="1344"/>
        <v>0</v>
      </c>
      <c r="AO2471" s="2">
        <f t="shared" si="1345"/>
        <v>0</v>
      </c>
      <c r="AP2471" s="2">
        <f t="shared" si="1346"/>
        <v>0</v>
      </c>
      <c r="AR2471" t="str">
        <f t="shared" si="1331"/>
        <v>James City</v>
      </c>
      <c r="AS2471" t="s">
        <v>201</v>
      </c>
      <c r="AT2471" s="182">
        <v>1</v>
      </c>
      <c r="AV2471" s="98">
        <v>51</v>
      </c>
      <c r="AW2471" s="100">
        <v>95</v>
      </c>
      <c r="AX2471" s="106">
        <f t="shared" si="1347"/>
        <v>51095</v>
      </c>
      <c r="AZ2471" s="7" t="s">
        <v>2975</v>
      </c>
      <c r="BA2471" t="s">
        <v>3208</v>
      </c>
    </row>
    <row r="2472" spans="1:53" hidden="1" outlineLevel="1">
      <c r="A2472" t="s">
        <v>1648</v>
      </c>
      <c r="B2472" t="s">
        <v>201</v>
      </c>
      <c r="C2472" s="1">
        <f t="shared" si="1334"/>
        <v>1543</v>
      </c>
      <c r="D2472" s="7">
        <f>IF(P2472&gt;0,RANK(P2472,(P2472:R2472,S2472:AG2472)),0)</f>
        <v>1</v>
      </c>
      <c r="E2472" s="7">
        <f>IF(Q2472&gt;0,RANK(Q2472,(P2472:R2472,S2472:AG2472)),0)</f>
        <v>0</v>
      </c>
      <c r="F2472" s="7">
        <f>IF(R2472&gt;0,RANK(R2472,(P2472:R2472,S2472:AG2472)),0)</f>
        <v>2</v>
      </c>
      <c r="G2472" s="7">
        <f>IF(S2472&gt;0,RANK(S2472,(P2472:R2472,S2472:AG2472)),0)</f>
        <v>3</v>
      </c>
      <c r="H2472" s="49">
        <f t="shared" si="1335"/>
        <v>304</v>
      </c>
      <c r="I2472" s="178">
        <f t="shared" si="1318"/>
        <v>0.19701879455605961</v>
      </c>
      <c r="J2472" s="2"/>
      <c r="K2472" s="2">
        <f t="shared" si="1336"/>
        <v>0.59364873622812697</v>
      </c>
      <c r="L2472" s="2">
        <f t="shared" si="1337"/>
        <v>0</v>
      </c>
      <c r="M2472" s="2">
        <f t="shared" si="1338"/>
        <v>0.39662994167206739</v>
      </c>
      <c r="N2472" s="2">
        <f t="shared" si="1332"/>
        <v>9.7213220998055728E-3</v>
      </c>
      <c r="O2472" s="2">
        <f t="shared" si="1333"/>
        <v>6.7654215563095477E-17</v>
      </c>
      <c r="P2472" s="1">
        <v>916</v>
      </c>
      <c r="R2472" s="1">
        <v>612</v>
      </c>
      <c r="S2472" s="1">
        <v>15</v>
      </c>
      <c r="AI2472" s="7">
        <f t="shared" si="1339"/>
        <v>0</v>
      </c>
      <c r="AJ2472" s="7">
        <f t="shared" si="1340"/>
        <v>0</v>
      </c>
      <c r="AK2472" s="7">
        <f t="shared" si="1341"/>
        <v>0</v>
      </c>
      <c r="AL2472" s="7">
        <f t="shared" si="1342"/>
        <v>0</v>
      </c>
      <c r="AM2472" s="2">
        <f t="shared" si="1343"/>
        <v>0</v>
      </c>
      <c r="AN2472" s="2">
        <f t="shared" si="1344"/>
        <v>0</v>
      </c>
      <c r="AO2472" s="2">
        <f t="shared" si="1345"/>
        <v>0</v>
      </c>
      <c r="AP2472" s="2">
        <f t="shared" si="1346"/>
        <v>0</v>
      </c>
      <c r="AR2472" t="str">
        <f t="shared" si="1331"/>
        <v>King George</v>
      </c>
      <c r="AS2472" t="s">
        <v>201</v>
      </c>
      <c r="AT2472" s="182">
        <v>1</v>
      </c>
      <c r="AV2472" s="98">
        <v>51</v>
      </c>
      <c r="AW2472" s="100">
        <v>99</v>
      </c>
      <c r="AX2472" s="106">
        <f t="shared" si="1347"/>
        <v>51099</v>
      </c>
      <c r="AZ2472" s="7" t="s">
        <v>2975</v>
      </c>
      <c r="BA2472" t="s">
        <v>3208</v>
      </c>
    </row>
    <row r="2473" spans="1:53" hidden="1" outlineLevel="1">
      <c r="A2473" t="s">
        <v>573</v>
      </c>
      <c r="B2473" t="s">
        <v>201</v>
      </c>
      <c r="C2473" s="1">
        <f t="shared" si="1334"/>
        <v>606</v>
      </c>
      <c r="D2473" s="7">
        <f>IF(P2473&gt;0,RANK(P2473,(P2473:R2473,S2473:AG2473)),0)</f>
        <v>1</v>
      </c>
      <c r="E2473" s="7">
        <f>IF(Q2473&gt;0,RANK(Q2473,(P2473:R2473,S2473:AG2473)),0)</f>
        <v>0</v>
      </c>
      <c r="F2473" s="7">
        <f>IF(R2473&gt;0,RANK(R2473,(P2473:R2473,S2473:AG2473)),0)</f>
        <v>2</v>
      </c>
      <c r="G2473" s="7">
        <f>IF(S2473&gt;0,RANK(S2473,(P2473:R2473,S2473:AG2473)),0)</f>
        <v>3</v>
      </c>
      <c r="H2473" s="49">
        <f t="shared" si="1335"/>
        <v>351</v>
      </c>
      <c r="I2473" s="178">
        <f t="shared" si="1318"/>
        <v>0.57920792079207917</v>
      </c>
      <c r="J2473" s="2"/>
      <c r="K2473" s="2">
        <f t="shared" si="1336"/>
        <v>0.78712871287128716</v>
      </c>
      <c r="L2473" s="2">
        <f t="shared" si="1337"/>
        <v>0</v>
      </c>
      <c r="M2473" s="2">
        <f t="shared" si="1338"/>
        <v>0.20792079207920791</v>
      </c>
      <c r="N2473" s="2">
        <f t="shared" si="1332"/>
        <v>4.9504950495049506E-3</v>
      </c>
      <c r="O2473" s="2">
        <f t="shared" si="1333"/>
        <v>-2.3418766925686896E-17</v>
      </c>
      <c r="P2473" s="1">
        <v>477</v>
      </c>
      <c r="R2473" s="1">
        <v>126</v>
      </c>
      <c r="S2473" s="1">
        <v>3</v>
      </c>
      <c r="AI2473" s="7">
        <f t="shared" si="1339"/>
        <v>0</v>
      </c>
      <c r="AJ2473" s="7">
        <f t="shared" si="1340"/>
        <v>0</v>
      </c>
      <c r="AK2473" s="7">
        <f t="shared" si="1341"/>
        <v>0</v>
      </c>
      <c r="AL2473" s="7">
        <f t="shared" si="1342"/>
        <v>0</v>
      </c>
      <c r="AM2473" s="2">
        <f t="shared" si="1343"/>
        <v>0</v>
      </c>
      <c r="AN2473" s="2">
        <f t="shared" si="1344"/>
        <v>0</v>
      </c>
      <c r="AO2473" s="2">
        <f t="shared" si="1345"/>
        <v>0</v>
      </c>
      <c r="AP2473" s="2">
        <f t="shared" si="1346"/>
        <v>0</v>
      </c>
      <c r="AR2473" t="str">
        <f t="shared" si="1331"/>
        <v>King and Queen</v>
      </c>
      <c r="AS2473" t="s">
        <v>201</v>
      </c>
      <c r="AT2473" s="182">
        <v>1</v>
      </c>
      <c r="AV2473" s="98">
        <v>51</v>
      </c>
      <c r="AW2473" s="100">
        <v>97</v>
      </c>
      <c r="AX2473" s="106">
        <f t="shared" si="1347"/>
        <v>51097</v>
      </c>
      <c r="AZ2473" s="7" t="s">
        <v>2975</v>
      </c>
      <c r="BA2473" t="s">
        <v>3208</v>
      </c>
    </row>
    <row r="2474" spans="1:53" hidden="1" outlineLevel="1">
      <c r="A2474" t="s">
        <v>2411</v>
      </c>
      <c r="B2474" t="s">
        <v>201</v>
      </c>
      <c r="C2474" s="1">
        <f t="shared" si="1334"/>
        <v>1171</v>
      </c>
      <c r="D2474" s="7">
        <f>IF(P2474&gt;0,RANK(P2474,(P2474:R2474,S2474:AG2474)),0)</f>
        <v>1</v>
      </c>
      <c r="E2474" s="7">
        <f>IF(Q2474&gt;0,RANK(Q2474,(P2474:R2474,S2474:AG2474)),0)</f>
        <v>0</v>
      </c>
      <c r="F2474" s="7">
        <f>IF(R2474&gt;0,RANK(R2474,(P2474:R2474,S2474:AG2474)),0)</f>
        <v>2</v>
      </c>
      <c r="G2474" s="7">
        <f>IF(S2474&gt;0,RANK(S2474,(P2474:R2474,S2474:AG2474)),0)</f>
        <v>3</v>
      </c>
      <c r="H2474" s="49">
        <f t="shared" si="1335"/>
        <v>528</v>
      </c>
      <c r="I2474" s="178">
        <f t="shared" si="1318"/>
        <v>0.45089666951323654</v>
      </c>
      <c r="J2474" s="2"/>
      <c r="K2474" s="2">
        <f t="shared" si="1336"/>
        <v>0.71989752348420155</v>
      </c>
      <c r="L2474" s="2">
        <f t="shared" si="1337"/>
        <v>0</v>
      </c>
      <c r="M2474" s="2">
        <f t="shared" si="1338"/>
        <v>0.26900085397096501</v>
      </c>
      <c r="N2474" s="2">
        <f t="shared" si="1332"/>
        <v>1.1101622544833475E-2</v>
      </c>
      <c r="O2474" s="2">
        <f t="shared" si="1333"/>
        <v>-4.163336342344337E-17</v>
      </c>
      <c r="P2474" s="1">
        <v>843</v>
      </c>
      <c r="R2474" s="1">
        <v>315</v>
      </c>
      <c r="S2474" s="1">
        <v>13</v>
      </c>
      <c r="AI2474" s="7">
        <f t="shared" si="1339"/>
        <v>0</v>
      </c>
      <c r="AJ2474" s="7">
        <f t="shared" si="1340"/>
        <v>0</v>
      </c>
      <c r="AK2474" s="7">
        <f t="shared" si="1341"/>
        <v>0</v>
      </c>
      <c r="AL2474" s="7">
        <f t="shared" si="1342"/>
        <v>0</v>
      </c>
      <c r="AM2474" s="2">
        <f t="shared" si="1343"/>
        <v>0</v>
      </c>
      <c r="AN2474" s="2">
        <f t="shared" si="1344"/>
        <v>0</v>
      </c>
      <c r="AO2474" s="2">
        <f t="shared" si="1345"/>
        <v>0</v>
      </c>
      <c r="AP2474" s="2">
        <f t="shared" si="1346"/>
        <v>0</v>
      </c>
      <c r="AR2474" t="str">
        <f t="shared" si="1331"/>
        <v>King William</v>
      </c>
      <c r="AS2474" t="s">
        <v>201</v>
      </c>
      <c r="AT2474" s="182">
        <v>1</v>
      </c>
      <c r="AV2474" s="98">
        <v>51</v>
      </c>
      <c r="AW2474" s="100">
        <v>101</v>
      </c>
      <c r="AX2474" s="106">
        <f t="shared" si="1347"/>
        <v>51101</v>
      </c>
      <c r="AZ2474" s="7" t="s">
        <v>2975</v>
      </c>
      <c r="BA2474" t="s">
        <v>3208</v>
      </c>
    </row>
    <row r="2475" spans="1:53" hidden="1" outlineLevel="1">
      <c r="A2475" t="s">
        <v>1813</v>
      </c>
      <c r="B2475" t="s">
        <v>201</v>
      </c>
      <c r="C2475" s="1">
        <f t="shared" si="1334"/>
        <v>1107</v>
      </c>
      <c r="D2475" s="7">
        <f>IF(P2475&gt;0,RANK(P2475,(P2475:R2475,S2475:AG2475)),0)</f>
        <v>1</v>
      </c>
      <c r="E2475" s="7">
        <f>IF(Q2475&gt;0,RANK(Q2475,(P2475:R2475,S2475:AG2475)),0)</f>
        <v>0</v>
      </c>
      <c r="F2475" s="7">
        <f>IF(R2475&gt;0,RANK(R2475,(P2475:R2475,S2475:AG2475)),0)</f>
        <v>2</v>
      </c>
      <c r="G2475" s="7">
        <f>IF(S2475&gt;0,RANK(S2475,(P2475:R2475,S2475:AG2475)),0)</f>
        <v>3</v>
      </c>
      <c r="H2475" s="49">
        <f t="shared" si="1335"/>
        <v>548</v>
      </c>
      <c r="I2475" s="178">
        <f t="shared" si="1318"/>
        <v>0.49503161698283649</v>
      </c>
      <c r="J2475" s="2"/>
      <c r="K2475" s="2">
        <f t="shared" si="1336"/>
        <v>0.74345076784101172</v>
      </c>
      <c r="L2475" s="2">
        <f t="shared" si="1337"/>
        <v>0</v>
      </c>
      <c r="M2475" s="2">
        <f t="shared" si="1338"/>
        <v>0.24841915085817526</v>
      </c>
      <c r="N2475" s="2">
        <f t="shared" si="1332"/>
        <v>8.130081300813009E-3</v>
      </c>
      <c r="O2475" s="2">
        <f t="shared" si="1333"/>
        <v>1.5612511283791264E-17</v>
      </c>
      <c r="P2475" s="1">
        <v>823</v>
      </c>
      <c r="R2475" s="1">
        <v>275</v>
      </c>
      <c r="S2475" s="1">
        <v>9</v>
      </c>
      <c r="AI2475" s="7">
        <f t="shared" si="1339"/>
        <v>0</v>
      </c>
      <c r="AJ2475" s="7">
        <f t="shared" si="1340"/>
        <v>0</v>
      </c>
      <c r="AK2475" s="7">
        <f t="shared" si="1341"/>
        <v>0</v>
      </c>
      <c r="AL2475" s="7">
        <f t="shared" si="1342"/>
        <v>0</v>
      </c>
      <c r="AM2475" s="2">
        <f t="shared" si="1343"/>
        <v>0</v>
      </c>
      <c r="AN2475" s="2">
        <f t="shared" si="1344"/>
        <v>0</v>
      </c>
      <c r="AO2475" s="2">
        <f t="shared" si="1345"/>
        <v>0</v>
      </c>
      <c r="AP2475" s="2">
        <f t="shared" si="1346"/>
        <v>0</v>
      </c>
      <c r="AR2475" t="str">
        <f t="shared" si="1331"/>
        <v>Lancaster</v>
      </c>
      <c r="AS2475" t="s">
        <v>201</v>
      </c>
      <c r="AT2475" s="182">
        <v>1</v>
      </c>
      <c r="AV2475" s="98">
        <v>51</v>
      </c>
      <c r="AW2475" s="100">
        <v>103</v>
      </c>
      <c r="AX2475" s="106">
        <f t="shared" si="1347"/>
        <v>51103</v>
      </c>
      <c r="AZ2475" s="7" t="s">
        <v>2975</v>
      </c>
      <c r="BA2475" t="s">
        <v>3208</v>
      </c>
    </row>
    <row r="2476" spans="1:53" hidden="1" outlineLevel="1">
      <c r="A2476" t="s">
        <v>640</v>
      </c>
      <c r="B2476" t="s">
        <v>201</v>
      </c>
      <c r="C2476" s="1">
        <f t="shared" si="1334"/>
        <v>499</v>
      </c>
      <c r="D2476" s="7">
        <f>IF(P2476&gt;0,RANK(P2476,(P2476:R2476,S2476:AG2476)),0)</f>
        <v>1</v>
      </c>
      <c r="E2476" s="7">
        <f>IF(Q2476&gt;0,RANK(Q2476,(P2476:R2476,S2476:AG2476)),0)</f>
        <v>0</v>
      </c>
      <c r="F2476" s="7">
        <f>IF(R2476&gt;0,RANK(R2476,(P2476:R2476,S2476:AG2476)),0)</f>
        <v>2</v>
      </c>
      <c r="G2476" s="7">
        <f>IF(S2476&gt;0,RANK(S2476,(P2476:R2476,S2476:AG2476)),0)</f>
        <v>3</v>
      </c>
      <c r="H2476" s="49">
        <f t="shared" si="1335"/>
        <v>147</v>
      </c>
      <c r="I2476" s="178">
        <f t="shared" si="1318"/>
        <v>0.29458917835671344</v>
      </c>
      <c r="J2476" s="2"/>
      <c r="K2476" s="2">
        <f t="shared" si="1336"/>
        <v>0.6352705410821643</v>
      </c>
      <c r="L2476" s="2">
        <f t="shared" si="1337"/>
        <v>0</v>
      </c>
      <c r="M2476" s="2">
        <f t="shared" si="1338"/>
        <v>0.34068136272545091</v>
      </c>
      <c r="N2476" s="2">
        <f t="shared" si="1332"/>
        <v>2.4048096192384769E-2</v>
      </c>
      <c r="O2476" s="2">
        <f t="shared" si="1333"/>
        <v>2.4286128663675299E-17</v>
      </c>
      <c r="P2476" s="1">
        <v>317</v>
      </c>
      <c r="R2476" s="1">
        <v>170</v>
      </c>
      <c r="S2476" s="1">
        <v>12</v>
      </c>
      <c r="AI2476" s="7">
        <f t="shared" si="1339"/>
        <v>0</v>
      </c>
      <c r="AJ2476" s="7">
        <f t="shared" si="1340"/>
        <v>0</v>
      </c>
      <c r="AK2476" s="7">
        <f t="shared" si="1341"/>
        <v>0</v>
      </c>
      <c r="AL2476" s="7">
        <f t="shared" si="1342"/>
        <v>0</v>
      </c>
      <c r="AM2476" s="2">
        <f t="shared" si="1343"/>
        <v>0</v>
      </c>
      <c r="AN2476" s="2">
        <f t="shared" si="1344"/>
        <v>0</v>
      </c>
      <c r="AO2476" s="2">
        <f t="shared" si="1345"/>
        <v>0</v>
      </c>
      <c r="AP2476" s="2">
        <f t="shared" si="1346"/>
        <v>0</v>
      </c>
      <c r="AR2476" t="str">
        <f t="shared" si="1331"/>
        <v>Lee</v>
      </c>
      <c r="AS2476" t="s">
        <v>201</v>
      </c>
      <c r="AT2476" s="182">
        <v>9</v>
      </c>
      <c r="AV2476" s="98">
        <v>51</v>
      </c>
      <c r="AW2476" s="100">
        <v>105</v>
      </c>
      <c r="AX2476" s="106">
        <f t="shared" si="1347"/>
        <v>51105</v>
      </c>
      <c r="AZ2476" s="7" t="s">
        <v>2975</v>
      </c>
      <c r="BA2476" t="s">
        <v>3208</v>
      </c>
    </row>
    <row r="2477" spans="1:53" hidden="1" outlineLevel="1">
      <c r="A2477" t="s">
        <v>1951</v>
      </c>
      <c r="B2477" t="s">
        <v>201</v>
      </c>
      <c r="C2477" s="1">
        <f t="shared" si="1334"/>
        <v>36149</v>
      </c>
      <c r="D2477" s="7">
        <f>IF(P2477&gt;0,RANK(P2477,(P2477:R2477,S2477:AG2477)),0)</f>
        <v>1</v>
      </c>
      <c r="E2477" s="7">
        <f>IF(Q2477&gt;0,RANK(Q2477,(P2477:R2477,S2477:AG2477)),0)</f>
        <v>0</v>
      </c>
      <c r="F2477" s="7">
        <f>IF(R2477&gt;0,RANK(R2477,(P2477:R2477,S2477:AG2477)),0)</f>
        <v>2</v>
      </c>
      <c r="G2477" s="7">
        <f>IF(S2477&gt;0,RANK(S2477,(P2477:R2477,S2477:AG2477)),0)</f>
        <v>3</v>
      </c>
      <c r="H2477" s="49">
        <f t="shared" si="1335"/>
        <v>6450</v>
      </c>
      <c r="I2477" s="178">
        <f t="shared" si="1318"/>
        <v>0.17842817228692356</v>
      </c>
      <c r="J2477" s="2"/>
      <c r="K2477" s="2">
        <f t="shared" si="1336"/>
        <v>0.58590832388171177</v>
      </c>
      <c r="L2477" s="2">
        <f t="shared" si="1337"/>
        <v>0</v>
      </c>
      <c r="M2477" s="2">
        <f t="shared" si="1338"/>
        <v>0.40748015159478823</v>
      </c>
      <c r="N2477" s="2">
        <f t="shared" si="1332"/>
        <v>6.6115245234999584E-3</v>
      </c>
      <c r="O2477" s="2">
        <f t="shared" si="1333"/>
        <v>4.2500725161431774E-17</v>
      </c>
      <c r="P2477" s="1">
        <v>21180</v>
      </c>
      <c r="R2477" s="1">
        <v>14730</v>
      </c>
      <c r="S2477" s="1">
        <v>239</v>
      </c>
      <c r="AI2477" s="7">
        <f t="shared" si="1339"/>
        <v>0</v>
      </c>
      <c r="AJ2477" s="7">
        <f t="shared" si="1340"/>
        <v>0</v>
      </c>
      <c r="AK2477" s="7">
        <f t="shared" si="1341"/>
        <v>0</v>
      </c>
      <c r="AL2477" s="7">
        <f t="shared" si="1342"/>
        <v>0</v>
      </c>
      <c r="AM2477" s="2">
        <f t="shared" si="1343"/>
        <v>0</v>
      </c>
      <c r="AN2477" s="2">
        <f t="shared" si="1344"/>
        <v>0</v>
      </c>
      <c r="AO2477" s="2">
        <f t="shared" si="1345"/>
        <v>0</v>
      </c>
      <c r="AP2477" s="2">
        <f t="shared" si="1346"/>
        <v>0</v>
      </c>
      <c r="AR2477" t="str">
        <f t="shared" si="1331"/>
        <v>Loudoun</v>
      </c>
      <c r="AS2477" t="s">
        <v>201</v>
      </c>
      <c r="AT2477" s="182">
        <v>10</v>
      </c>
      <c r="AV2477" s="98">
        <v>51</v>
      </c>
      <c r="AW2477" s="100">
        <v>107</v>
      </c>
      <c r="AX2477" s="106">
        <f t="shared" si="1347"/>
        <v>51107</v>
      </c>
      <c r="AZ2477" s="7" t="s">
        <v>2975</v>
      </c>
      <c r="BA2477" t="s">
        <v>3208</v>
      </c>
    </row>
    <row r="2478" spans="1:53" hidden="1" outlineLevel="1">
      <c r="A2478" t="s">
        <v>2376</v>
      </c>
      <c r="B2478" t="s">
        <v>201</v>
      </c>
      <c r="C2478" s="1">
        <f t="shared" si="1334"/>
        <v>2487</v>
      </c>
      <c r="D2478" s="7">
        <f>IF(P2478&gt;0,RANK(P2478,(P2478:R2478,S2478:AG2478)),0)</f>
        <v>1</v>
      </c>
      <c r="E2478" s="7">
        <f>IF(Q2478&gt;0,RANK(Q2478,(P2478:R2478,S2478:AG2478)),0)</f>
        <v>0</v>
      </c>
      <c r="F2478" s="7">
        <f>IF(R2478&gt;0,RANK(R2478,(P2478:R2478,S2478:AG2478)),0)</f>
        <v>2</v>
      </c>
      <c r="G2478" s="7">
        <f>IF(S2478&gt;0,RANK(S2478,(P2478:R2478,S2478:AG2478)),0)</f>
        <v>3</v>
      </c>
      <c r="H2478" s="49">
        <f t="shared" si="1335"/>
        <v>781</v>
      </c>
      <c r="I2478" s="178">
        <f t="shared" si="1318"/>
        <v>0.31403297145154807</v>
      </c>
      <c r="J2478" s="2"/>
      <c r="K2478" s="2">
        <f t="shared" si="1336"/>
        <v>0.65540812223562528</v>
      </c>
      <c r="L2478" s="2">
        <f t="shared" si="1337"/>
        <v>0</v>
      </c>
      <c r="M2478" s="2">
        <f t="shared" si="1338"/>
        <v>0.34137515078407721</v>
      </c>
      <c r="N2478" s="2">
        <f t="shared" si="1332"/>
        <v>3.2167269802975472E-3</v>
      </c>
      <c r="O2478" s="2">
        <f t="shared" si="1333"/>
        <v>-3.426078865054194E-17</v>
      </c>
      <c r="P2478" s="1">
        <v>1630</v>
      </c>
      <c r="R2478" s="1">
        <v>849</v>
      </c>
      <c r="S2478" s="1">
        <v>8</v>
      </c>
      <c r="AI2478" s="7">
        <f t="shared" si="1339"/>
        <v>0</v>
      </c>
      <c r="AJ2478" s="7">
        <f t="shared" si="1340"/>
        <v>0</v>
      </c>
      <c r="AK2478" s="7">
        <f t="shared" si="1341"/>
        <v>0</v>
      </c>
      <c r="AL2478" s="7">
        <f t="shared" si="1342"/>
        <v>0</v>
      </c>
      <c r="AM2478" s="2">
        <f t="shared" si="1343"/>
        <v>0</v>
      </c>
      <c r="AN2478" s="2">
        <f t="shared" si="1344"/>
        <v>0</v>
      </c>
      <c r="AO2478" s="2">
        <f t="shared" si="1345"/>
        <v>0</v>
      </c>
      <c r="AP2478" s="2">
        <f t="shared" si="1346"/>
        <v>0</v>
      </c>
      <c r="AR2478" t="str">
        <f t="shared" si="1331"/>
        <v>Louisa</v>
      </c>
      <c r="AS2478" t="s">
        <v>201</v>
      </c>
      <c r="AT2478" s="182">
        <v>7</v>
      </c>
      <c r="AV2478" s="98">
        <v>51</v>
      </c>
      <c r="AW2478" s="100">
        <v>109</v>
      </c>
      <c r="AX2478" s="106">
        <f t="shared" si="1347"/>
        <v>51109</v>
      </c>
      <c r="AZ2478" s="7" t="s">
        <v>2975</v>
      </c>
      <c r="BA2478" t="s">
        <v>3208</v>
      </c>
    </row>
    <row r="2479" spans="1:53" hidden="1" outlineLevel="1">
      <c r="A2479" t="s">
        <v>1459</v>
      </c>
      <c r="B2479" t="s">
        <v>201</v>
      </c>
      <c r="C2479" s="1">
        <f t="shared" si="1334"/>
        <v>881</v>
      </c>
      <c r="D2479" s="7">
        <f>IF(P2479&gt;0,RANK(P2479,(P2479:R2479,S2479:AG2479)),0)</f>
        <v>1</v>
      </c>
      <c r="E2479" s="7">
        <f>IF(Q2479&gt;0,RANK(Q2479,(P2479:R2479,S2479:AG2479)),0)</f>
        <v>0</v>
      </c>
      <c r="F2479" s="7">
        <f>IF(R2479&gt;0,RANK(R2479,(P2479:R2479,S2479:AG2479)),0)</f>
        <v>2</v>
      </c>
      <c r="G2479" s="7">
        <f>IF(S2479&gt;0,RANK(S2479,(P2479:R2479,S2479:AG2479)),0)</f>
        <v>3</v>
      </c>
      <c r="H2479" s="49">
        <f t="shared" si="1335"/>
        <v>595</v>
      </c>
      <c r="I2479" s="178">
        <f t="shared" si="1318"/>
        <v>0.67536889897843355</v>
      </c>
      <c r="J2479" s="2"/>
      <c r="K2479" s="2">
        <f t="shared" si="1336"/>
        <v>0.8354143019296254</v>
      </c>
      <c r="L2479" s="2">
        <f t="shared" si="1337"/>
        <v>0</v>
      </c>
      <c r="M2479" s="2">
        <f t="shared" si="1338"/>
        <v>0.16004540295119182</v>
      </c>
      <c r="N2479" s="2">
        <f t="shared" si="1332"/>
        <v>4.5402951191827468E-3</v>
      </c>
      <c r="O2479" s="2">
        <f t="shared" si="1333"/>
        <v>2.7755575615628914E-17</v>
      </c>
      <c r="P2479" s="1">
        <v>736</v>
      </c>
      <c r="R2479" s="1">
        <v>141</v>
      </c>
      <c r="S2479" s="1">
        <v>4</v>
      </c>
      <c r="AI2479" s="7">
        <f t="shared" si="1339"/>
        <v>0</v>
      </c>
      <c r="AJ2479" s="7">
        <f t="shared" si="1340"/>
        <v>0</v>
      </c>
      <c r="AK2479" s="7">
        <f t="shared" si="1341"/>
        <v>0</v>
      </c>
      <c r="AL2479" s="7">
        <f t="shared" si="1342"/>
        <v>0</v>
      </c>
      <c r="AM2479" s="2">
        <f t="shared" si="1343"/>
        <v>0</v>
      </c>
      <c r="AN2479" s="2">
        <f t="shared" si="1344"/>
        <v>0</v>
      </c>
      <c r="AO2479" s="2">
        <f t="shared" si="1345"/>
        <v>0</v>
      </c>
      <c r="AP2479" s="2">
        <f t="shared" si="1346"/>
        <v>0</v>
      </c>
      <c r="AR2479" t="str">
        <f t="shared" si="1331"/>
        <v>Lunenburg</v>
      </c>
      <c r="AS2479" t="s">
        <v>201</v>
      </c>
      <c r="AT2479" s="182">
        <v>5</v>
      </c>
      <c r="AV2479" s="98">
        <v>51</v>
      </c>
      <c r="AW2479" s="100">
        <v>111</v>
      </c>
      <c r="AX2479" s="106">
        <f t="shared" si="1347"/>
        <v>51111</v>
      </c>
      <c r="AZ2479" s="7" t="s">
        <v>2975</v>
      </c>
      <c r="BA2479" t="s">
        <v>3208</v>
      </c>
    </row>
    <row r="2480" spans="1:53" hidden="1" outlineLevel="1">
      <c r="A2480" t="s">
        <v>1400</v>
      </c>
      <c r="B2480" t="s">
        <v>201</v>
      </c>
      <c r="C2480" s="1">
        <f t="shared" si="1334"/>
        <v>910</v>
      </c>
      <c r="D2480" s="7">
        <f>IF(P2480&gt;0,RANK(P2480,(P2480:R2480,S2480:AG2480)),0)</f>
        <v>1</v>
      </c>
      <c r="E2480" s="7">
        <f>IF(Q2480&gt;0,RANK(Q2480,(P2480:R2480,S2480:AG2480)),0)</f>
        <v>0</v>
      </c>
      <c r="F2480" s="7">
        <f>IF(R2480&gt;0,RANK(R2480,(P2480:R2480,S2480:AG2480)),0)</f>
        <v>2</v>
      </c>
      <c r="G2480" s="7">
        <f>IF(S2480&gt;0,RANK(S2480,(P2480:R2480,S2480:AG2480)),0)</f>
        <v>3</v>
      </c>
      <c r="H2480" s="49">
        <f t="shared" si="1335"/>
        <v>168</v>
      </c>
      <c r="I2480" s="178">
        <f t="shared" si="1318"/>
        <v>0.18461538461538463</v>
      </c>
      <c r="J2480" s="2"/>
      <c r="K2480" s="2">
        <f t="shared" si="1336"/>
        <v>0.59120879120879122</v>
      </c>
      <c r="L2480" s="2">
        <f t="shared" si="1337"/>
        <v>0</v>
      </c>
      <c r="M2480" s="2">
        <f t="shared" si="1338"/>
        <v>0.40659340659340659</v>
      </c>
      <c r="N2480" s="2">
        <f t="shared" si="1332"/>
        <v>2.1978021978021978E-3</v>
      </c>
      <c r="O2480" s="2">
        <f t="shared" si="1333"/>
        <v>-7.8062556418956319E-18</v>
      </c>
      <c r="P2480" s="1">
        <v>538</v>
      </c>
      <c r="R2480" s="1">
        <v>370</v>
      </c>
      <c r="S2480" s="1">
        <v>2</v>
      </c>
      <c r="AI2480" s="7">
        <f t="shared" si="1339"/>
        <v>0</v>
      </c>
      <c r="AJ2480" s="7">
        <f t="shared" si="1340"/>
        <v>0</v>
      </c>
      <c r="AK2480" s="7">
        <f t="shared" si="1341"/>
        <v>0</v>
      </c>
      <c r="AL2480" s="7">
        <f t="shared" si="1342"/>
        <v>0</v>
      </c>
      <c r="AM2480" s="2">
        <f t="shared" si="1343"/>
        <v>0</v>
      </c>
      <c r="AN2480" s="2">
        <f t="shared" si="1344"/>
        <v>0</v>
      </c>
      <c r="AO2480" s="2">
        <f t="shared" si="1345"/>
        <v>0</v>
      </c>
      <c r="AP2480" s="2">
        <f t="shared" si="1346"/>
        <v>0</v>
      </c>
      <c r="AR2480" t="str">
        <f t="shared" si="1331"/>
        <v>Madison</v>
      </c>
      <c r="AS2480" t="s">
        <v>201</v>
      </c>
      <c r="AT2480" s="182">
        <v>5</v>
      </c>
      <c r="AV2480" s="98">
        <v>51</v>
      </c>
      <c r="AW2480" s="100">
        <v>113</v>
      </c>
      <c r="AX2480" s="106">
        <f t="shared" si="1347"/>
        <v>51113</v>
      </c>
      <c r="AZ2480" s="7" t="s">
        <v>2975</v>
      </c>
      <c r="BA2480" t="s">
        <v>3208</v>
      </c>
    </row>
    <row r="2481" spans="1:53" hidden="1" outlineLevel="1">
      <c r="A2481" t="s">
        <v>1656</v>
      </c>
      <c r="B2481" t="s">
        <v>201</v>
      </c>
      <c r="C2481" s="1">
        <f t="shared" si="1334"/>
        <v>688</v>
      </c>
      <c r="D2481" s="7">
        <f>IF(P2481&gt;0,RANK(P2481,(P2481:R2481,S2481:AG2481)),0)</f>
        <v>1</v>
      </c>
      <c r="E2481" s="7">
        <f>IF(Q2481&gt;0,RANK(Q2481,(P2481:R2481,S2481:AG2481)),0)</f>
        <v>0</v>
      </c>
      <c r="F2481" s="7">
        <f>IF(R2481&gt;0,RANK(R2481,(P2481:R2481,S2481:AG2481)),0)</f>
        <v>2</v>
      </c>
      <c r="G2481" s="7">
        <f>IF(S2481&gt;0,RANK(S2481,(P2481:R2481,S2481:AG2481)),0)</f>
        <v>3</v>
      </c>
      <c r="H2481" s="49">
        <f t="shared" si="1335"/>
        <v>188</v>
      </c>
      <c r="I2481" s="178">
        <f t="shared" si="1318"/>
        <v>0.27325581395348836</v>
      </c>
      <c r="J2481" s="2"/>
      <c r="K2481" s="2">
        <f t="shared" si="1336"/>
        <v>0.63226744186046513</v>
      </c>
      <c r="L2481" s="2">
        <f t="shared" si="1337"/>
        <v>0</v>
      </c>
      <c r="M2481" s="2">
        <f t="shared" si="1338"/>
        <v>0.35901162790697677</v>
      </c>
      <c r="N2481" s="2">
        <f t="shared" si="1332"/>
        <v>8.7209302325581394E-3</v>
      </c>
      <c r="O2481" s="2">
        <f t="shared" si="1333"/>
        <v>-3.9898639947466563E-17</v>
      </c>
      <c r="P2481" s="1">
        <v>435</v>
      </c>
      <c r="R2481" s="1">
        <v>247</v>
      </c>
      <c r="S2481" s="1">
        <v>6</v>
      </c>
      <c r="AI2481" s="7">
        <f t="shared" si="1339"/>
        <v>0</v>
      </c>
      <c r="AJ2481" s="7">
        <f t="shared" si="1340"/>
        <v>0</v>
      </c>
      <c r="AK2481" s="7">
        <f t="shared" si="1341"/>
        <v>0</v>
      </c>
      <c r="AL2481" s="7">
        <f t="shared" si="1342"/>
        <v>0</v>
      </c>
      <c r="AM2481" s="2">
        <f t="shared" si="1343"/>
        <v>0</v>
      </c>
      <c r="AN2481" s="2">
        <f t="shared" si="1344"/>
        <v>0</v>
      </c>
      <c r="AO2481" s="2">
        <f t="shared" si="1345"/>
        <v>0</v>
      </c>
      <c r="AP2481" s="2">
        <f t="shared" si="1346"/>
        <v>0</v>
      </c>
      <c r="AR2481" t="str">
        <f t="shared" si="1331"/>
        <v>Mathews</v>
      </c>
      <c r="AS2481" t="s">
        <v>201</v>
      </c>
      <c r="AT2481" s="182">
        <v>1</v>
      </c>
      <c r="AV2481" s="98">
        <v>51</v>
      </c>
      <c r="AW2481" s="100">
        <v>115</v>
      </c>
      <c r="AX2481" s="106">
        <f t="shared" si="1347"/>
        <v>51115</v>
      </c>
      <c r="AZ2481" s="7" t="s">
        <v>2975</v>
      </c>
      <c r="BA2481" t="s">
        <v>3208</v>
      </c>
    </row>
    <row r="2482" spans="1:53" hidden="1" outlineLevel="1">
      <c r="A2482" t="s">
        <v>259</v>
      </c>
      <c r="B2482" t="s">
        <v>201</v>
      </c>
      <c r="C2482" s="1">
        <f t="shared" si="1334"/>
        <v>1979</v>
      </c>
      <c r="D2482" s="7">
        <f>IF(P2482&gt;0,RANK(P2482,(P2482:R2482,S2482:AG2482)),0)</f>
        <v>1</v>
      </c>
      <c r="E2482" s="7">
        <f>IF(Q2482&gt;0,RANK(Q2482,(P2482:R2482,S2482:AG2482)),0)</f>
        <v>0</v>
      </c>
      <c r="F2482" s="7">
        <f>IF(R2482&gt;0,RANK(R2482,(P2482:R2482,S2482:AG2482)),0)</f>
        <v>2</v>
      </c>
      <c r="G2482" s="7">
        <f>IF(S2482&gt;0,RANK(S2482,(P2482:R2482,S2482:AG2482)),0)</f>
        <v>3</v>
      </c>
      <c r="H2482" s="49">
        <f t="shared" si="1335"/>
        <v>1210</v>
      </c>
      <c r="I2482" s="178">
        <f t="shared" si="1318"/>
        <v>0.61141990904497223</v>
      </c>
      <c r="J2482" s="2"/>
      <c r="K2482" s="2">
        <f t="shared" si="1336"/>
        <v>0.8029307731177362</v>
      </c>
      <c r="L2482" s="2">
        <f t="shared" si="1337"/>
        <v>0</v>
      </c>
      <c r="M2482" s="2">
        <f t="shared" si="1338"/>
        <v>0.19151086407276402</v>
      </c>
      <c r="N2482" s="2">
        <f t="shared" si="1332"/>
        <v>5.5583628094997475E-3</v>
      </c>
      <c r="O2482" s="2">
        <f t="shared" si="1333"/>
        <v>3.6429192995512949E-17</v>
      </c>
      <c r="P2482" s="1">
        <v>1589</v>
      </c>
      <c r="R2482" s="1">
        <v>379</v>
      </c>
      <c r="S2482" s="1">
        <v>11</v>
      </c>
      <c r="AI2482" s="7">
        <f t="shared" si="1339"/>
        <v>0</v>
      </c>
      <c r="AJ2482" s="7">
        <f t="shared" si="1340"/>
        <v>0</v>
      </c>
      <c r="AK2482" s="7">
        <f t="shared" si="1341"/>
        <v>0</v>
      </c>
      <c r="AL2482" s="7">
        <f t="shared" si="1342"/>
        <v>0</v>
      </c>
      <c r="AM2482" s="2">
        <f t="shared" si="1343"/>
        <v>0</v>
      </c>
      <c r="AN2482" s="2">
        <f t="shared" si="1344"/>
        <v>0</v>
      </c>
      <c r="AO2482" s="2">
        <f t="shared" si="1345"/>
        <v>0</v>
      </c>
      <c r="AP2482" s="2">
        <f t="shared" si="1346"/>
        <v>0</v>
      </c>
      <c r="AR2482" t="str">
        <f t="shared" si="1331"/>
        <v>Mecklenburg</v>
      </c>
      <c r="AS2482" t="s">
        <v>201</v>
      </c>
      <c r="AT2482" s="182">
        <v>5</v>
      </c>
      <c r="AV2482" s="98">
        <v>51</v>
      </c>
      <c r="AW2482" s="100">
        <v>117</v>
      </c>
      <c r="AX2482" s="106">
        <f t="shared" si="1347"/>
        <v>51117</v>
      </c>
      <c r="AZ2482" s="7" t="s">
        <v>2975</v>
      </c>
      <c r="BA2482" t="s">
        <v>3208</v>
      </c>
    </row>
    <row r="2483" spans="1:53" hidden="1" outlineLevel="1">
      <c r="A2483" t="s">
        <v>2249</v>
      </c>
      <c r="B2483" t="s">
        <v>201</v>
      </c>
      <c r="C2483" s="1">
        <f t="shared" si="1334"/>
        <v>791</v>
      </c>
      <c r="D2483" s="7">
        <f>IF(P2483&gt;0,RANK(P2483,(P2483:R2483,S2483:AG2483)),0)</f>
        <v>1</v>
      </c>
      <c r="E2483" s="7">
        <f>IF(Q2483&gt;0,RANK(Q2483,(P2483:R2483,S2483:AG2483)),0)</f>
        <v>0</v>
      </c>
      <c r="F2483" s="7">
        <f>IF(R2483&gt;0,RANK(R2483,(P2483:R2483,S2483:AG2483)),0)</f>
        <v>2</v>
      </c>
      <c r="G2483" s="7">
        <f>IF(S2483&gt;0,RANK(S2483,(P2483:R2483,S2483:AG2483)),0)</f>
        <v>3</v>
      </c>
      <c r="H2483" s="49">
        <f t="shared" si="1335"/>
        <v>229</v>
      </c>
      <c r="I2483" s="178">
        <f t="shared" si="1318"/>
        <v>0.2895069532237674</v>
      </c>
      <c r="J2483" s="2"/>
      <c r="K2483" s="2">
        <f t="shared" si="1336"/>
        <v>0.64348925410872315</v>
      </c>
      <c r="L2483" s="2">
        <f t="shared" si="1337"/>
        <v>0</v>
      </c>
      <c r="M2483" s="2">
        <f t="shared" si="1338"/>
        <v>0.35398230088495575</v>
      </c>
      <c r="N2483" s="2">
        <f t="shared" si="1332"/>
        <v>2.5284450063211127E-3</v>
      </c>
      <c r="O2483" s="2">
        <f t="shared" si="1333"/>
        <v>-1.214306433183765E-17</v>
      </c>
      <c r="P2483" s="1">
        <v>509</v>
      </c>
      <c r="R2483" s="1">
        <v>280</v>
      </c>
      <c r="S2483" s="1">
        <v>2</v>
      </c>
      <c r="AI2483" s="7">
        <f t="shared" si="1339"/>
        <v>0</v>
      </c>
      <c r="AJ2483" s="7">
        <f t="shared" si="1340"/>
        <v>0</v>
      </c>
      <c r="AK2483" s="7">
        <f t="shared" si="1341"/>
        <v>0</v>
      </c>
      <c r="AL2483" s="7">
        <f t="shared" si="1342"/>
        <v>0</v>
      </c>
      <c r="AM2483" s="2">
        <f t="shared" si="1343"/>
        <v>0</v>
      </c>
      <c r="AN2483" s="2">
        <f t="shared" si="1344"/>
        <v>0</v>
      </c>
      <c r="AO2483" s="2">
        <f t="shared" si="1345"/>
        <v>0</v>
      </c>
      <c r="AP2483" s="2">
        <f t="shared" si="1346"/>
        <v>0</v>
      </c>
      <c r="AR2483" t="str">
        <f t="shared" si="1331"/>
        <v>Middlesex</v>
      </c>
      <c r="AS2483" t="s">
        <v>201</v>
      </c>
      <c r="AT2483" s="182">
        <v>1</v>
      </c>
      <c r="AV2483" s="98">
        <v>51</v>
      </c>
      <c r="AW2483" s="100">
        <v>119</v>
      </c>
      <c r="AX2483" s="106">
        <f t="shared" si="1347"/>
        <v>51119</v>
      </c>
      <c r="AZ2483" s="7" t="s">
        <v>2975</v>
      </c>
      <c r="BA2483" t="s">
        <v>3208</v>
      </c>
    </row>
    <row r="2484" spans="1:53" hidden="1" outlineLevel="1">
      <c r="A2484" t="s">
        <v>398</v>
      </c>
      <c r="B2484" t="s">
        <v>201</v>
      </c>
      <c r="C2484" s="1">
        <f t="shared" si="1334"/>
        <v>8623</v>
      </c>
      <c r="D2484" s="7">
        <f>IF(P2484&gt;0,RANK(P2484,(P2484:R2484,S2484:AG2484)),0)</f>
        <v>2</v>
      </c>
      <c r="E2484" s="7">
        <f>IF(Q2484&gt;0,RANK(Q2484,(P2484:R2484,S2484:AG2484)),0)</f>
        <v>0</v>
      </c>
      <c r="F2484" s="7">
        <f>IF(R2484&gt;0,RANK(R2484,(P2484:R2484,S2484:AG2484)),0)</f>
        <v>1</v>
      </c>
      <c r="G2484" s="7">
        <f>IF(S2484&gt;0,RANK(S2484,(P2484:R2484,S2484:AG2484)),0)</f>
        <v>3</v>
      </c>
      <c r="H2484" s="49">
        <f t="shared" si="1335"/>
        <v>1583</v>
      </c>
      <c r="I2484" s="178">
        <f t="shared" si="1318"/>
        <v>0.1835788008813638</v>
      </c>
      <c r="J2484" s="2"/>
      <c r="K2484" s="2">
        <f t="shared" si="1336"/>
        <v>0.40670300359503653</v>
      </c>
      <c r="L2484" s="2">
        <f t="shared" si="1337"/>
        <v>0</v>
      </c>
      <c r="M2484" s="2">
        <f t="shared" si="1338"/>
        <v>0.59028180447640033</v>
      </c>
      <c r="N2484" s="2">
        <f t="shared" si="1332"/>
        <v>3.0151919285631452E-3</v>
      </c>
      <c r="O2484" s="2">
        <f t="shared" si="1333"/>
        <v>-1.7347234759768071E-18</v>
      </c>
      <c r="P2484" s="1">
        <v>3507</v>
      </c>
      <c r="R2484" s="1">
        <v>5090</v>
      </c>
      <c r="S2484" s="1">
        <v>26</v>
      </c>
      <c r="AI2484" s="7">
        <f t="shared" si="1339"/>
        <v>0</v>
      </c>
      <c r="AJ2484" s="7">
        <f t="shared" si="1340"/>
        <v>0</v>
      </c>
      <c r="AK2484" s="7">
        <f t="shared" si="1341"/>
        <v>0</v>
      </c>
      <c r="AL2484" s="7">
        <f t="shared" si="1342"/>
        <v>0</v>
      </c>
      <c r="AM2484" s="2">
        <f t="shared" si="1343"/>
        <v>0</v>
      </c>
      <c r="AN2484" s="2">
        <f t="shared" si="1344"/>
        <v>0</v>
      </c>
      <c r="AO2484" s="2">
        <f t="shared" si="1345"/>
        <v>0</v>
      </c>
      <c r="AP2484" s="2">
        <f t="shared" si="1346"/>
        <v>0</v>
      </c>
      <c r="AR2484" t="str">
        <f t="shared" si="1331"/>
        <v>Montgomery</v>
      </c>
      <c r="AS2484" t="s">
        <v>201</v>
      </c>
      <c r="AT2484" s="182">
        <v>9</v>
      </c>
      <c r="AV2484" s="98">
        <v>51</v>
      </c>
      <c r="AW2484" s="100">
        <v>121</v>
      </c>
      <c r="AX2484" s="106">
        <f t="shared" si="1347"/>
        <v>51121</v>
      </c>
      <c r="AZ2484" s="7" t="s">
        <v>2975</v>
      </c>
      <c r="BA2484" t="s">
        <v>3208</v>
      </c>
    </row>
    <row r="2485" spans="1:53" hidden="1" outlineLevel="1">
      <c r="A2485" t="s">
        <v>202</v>
      </c>
      <c r="B2485" t="s">
        <v>201</v>
      </c>
      <c r="C2485" s="1">
        <f t="shared" si="1334"/>
        <v>1764</v>
      </c>
      <c r="D2485" s="7">
        <f>IF(P2485&gt;0,RANK(P2485,(P2485:R2485,S2485:AG2485)),0)</f>
        <v>1</v>
      </c>
      <c r="E2485" s="7">
        <f>IF(Q2485&gt;0,RANK(Q2485,(P2485:R2485,S2485:AG2485)),0)</f>
        <v>0</v>
      </c>
      <c r="F2485" s="7">
        <f>IF(R2485&gt;0,RANK(R2485,(P2485:R2485,S2485:AG2485)),0)</f>
        <v>2</v>
      </c>
      <c r="G2485" s="7">
        <f>IF(S2485&gt;0,RANK(S2485,(P2485:R2485,S2485:AG2485)),0)</f>
        <v>3</v>
      </c>
      <c r="H2485" s="49">
        <f t="shared" si="1335"/>
        <v>231</v>
      </c>
      <c r="I2485" s="178">
        <f t="shared" si="1318"/>
        <v>0.13095238095238096</v>
      </c>
      <c r="J2485" s="2"/>
      <c r="K2485" s="2">
        <f t="shared" si="1336"/>
        <v>0.56235827664399096</v>
      </c>
      <c r="L2485" s="2">
        <f t="shared" si="1337"/>
        <v>0</v>
      </c>
      <c r="M2485" s="2">
        <f t="shared" si="1338"/>
        <v>0.43140589569160998</v>
      </c>
      <c r="N2485" s="2">
        <f t="shared" si="1332"/>
        <v>6.2358276643990932E-3</v>
      </c>
      <c r="O2485" s="2">
        <f t="shared" si="1333"/>
        <v>-3.0357660829594124E-17</v>
      </c>
      <c r="P2485" s="1">
        <v>992</v>
      </c>
      <c r="R2485" s="1">
        <v>761</v>
      </c>
      <c r="S2485" s="1">
        <v>11</v>
      </c>
      <c r="AI2485" s="7">
        <f t="shared" si="1339"/>
        <v>0</v>
      </c>
      <c r="AJ2485" s="7">
        <f t="shared" si="1340"/>
        <v>0</v>
      </c>
      <c r="AK2485" s="7">
        <f t="shared" si="1341"/>
        <v>0</v>
      </c>
      <c r="AL2485" s="7">
        <f t="shared" si="1342"/>
        <v>0</v>
      </c>
      <c r="AM2485" s="2">
        <f t="shared" si="1343"/>
        <v>0</v>
      </c>
      <c r="AN2485" s="2">
        <f t="shared" si="1344"/>
        <v>0</v>
      </c>
      <c r="AO2485" s="2">
        <f t="shared" si="1345"/>
        <v>0</v>
      </c>
      <c r="AP2485" s="2">
        <f t="shared" si="1346"/>
        <v>0</v>
      </c>
      <c r="AR2485" t="str">
        <f t="shared" si="1331"/>
        <v>Nelson</v>
      </c>
      <c r="AS2485" t="s">
        <v>201</v>
      </c>
      <c r="AT2485" s="182">
        <v>5</v>
      </c>
      <c r="AV2485" s="98">
        <v>51</v>
      </c>
      <c r="AW2485" s="100">
        <v>125</v>
      </c>
      <c r="AX2485" s="106">
        <f t="shared" si="1347"/>
        <v>51125</v>
      </c>
      <c r="AZ2485" s="7" t="s">
        <v>2975</v>
      </c>
      <c r="BA2485" t="s">
        <v>3208</v>
      </c>
    </row>
    <row r="2486" spans="1:53" hidden="1" outlineLevel="1">
      <c r="A2486" t="s">
        <v>3112</v>
      </c>
      <c r="B2486" t="s">
        <v>201</v>
      </c>
      <c r="C2486" s="1">
        <f t="shared" si="1334"/>
        <v>1403</v>
      </c>
      <c r="D2486" s="7">
        <f>IF(P2486&gt;0,RANK(P2486,(P2486:R2486,S2486:AG2486)),0)</f>
        <v>1</v>
      </c>
      <c r="E2486" s="7">
        <f>IF(Q2486&gt;0,RANK(Q2486,(P2486:R2486,S2486:AG2486)),0)</f>
        <v>0</v>
      </c>
      <c r="F2486" s="7">
        <f>IF(R2486&gt;0,RANK(R2486,(P2486:R2486,S2486:AG2486)),0)</f>
        <v>2</v>
      </c>
      <c r="G2486" s="7">
        <f>IF(S2486&gt;0,RANK(S2486,(P2486:R2486,S2486:AG2486)),0)</f>
        <v>3</v>
      </c>
      <c r="H2486" s="49">
        <f t="shared" si="1335"/>
        <v>511</v>
      </c>
      <c r="I2486" s="178">
        <f t="shared" si="1318"/>
        <v>0.36421952957947257</v>
      </c>
      <c r="J2486" s="2"/>
      <c r="K2486" s="2">
        <f t="shared" si="1336"/>
        <v>0.6778332145402709</v>
      </c>
      <c r="L2486" s="2">
        <f t="shared" si="1337"/>
        <v>0</v>
      </c>
      <c r="M2486" s="2">
        <f t="shared" si="1338"/>
        <v>0.31361368496079828</v>
      </c>
      <c r="N2486" s="2">
        <f t="shared" si="1332"/>
        <v>8.5531004989308629E-3</v>
      </c>
      <c r="O2486" s="2">
        <f t="shared" si="1333"/>
        <v>-4.163336342344337E-17</v>
      </c>
      <c r="P2486" s="1">
        <v>951</v>
      </c>
      <c r="R2486" s="1">
        <v>440</v>
      </c>
      <c r="S2486" s="1">
        <v>12</v>
      </c>
      <c r="AI2486" s="7">
        <f t="shared" si="1339"/>
        <v>0</v>
      </c>
      <c r="AJ2486" s="7">
        <f t="shared" si="1340"/>
        <v>0</v>
      </c>
      <c r="AK2486" s="7">
        <f t="shared" si="1341"/>
        <v>0</v>
      </c>
      <c r="AL2486" s="7">
        <f t="shared" si="1342"/>
        <v>0</v>
      </c>
      <c r="AM2486" s="2">
        <f t="shared" si="1343"/>
        <v>0</v>
      </c>
      <c r="AN2486" s="2">
        <f t="shared" si="1344"/>
        <v>0</v>
      </c>
      <c r="AO2486" s="2">
        <f t="shared" si="1345"/>
        <v>0</v>
      </c>
      <c r="AP2486" s="2">
        <f t="shared" si="1346"/>
        <v>0</v>
      </c>
      <c r="AR2486" t="str">
        <f t="shared" si="1331"/>
        <v>New Kent</v>
      </c>
      <c r="AS2486" t="s">
        <v>201</v>
      </c>
      <c r="AT2486" s="182">
        <v>7</v>
      </c>
      <c r="AV2486" s="98">
        <v>51</v>
      </c>
      <c r="AW2486" s="100">
        <v>127</v>
      </c>
      <c r="AX2486" s="106">
        <f t="shared" si="1347"/>
        <v>51127</v>
      </c>
      <c r="AZ2486" s="7" t="s">
        <v>2975</v>
      </c>
      <c r="BA2486" t="s">
        <v>3208</v>
      </c>
    </row>
    <row r="2487" spans="1:53" hidden="1" outlineLevel="1">
      <c r="A2487" t="s">
        <v>2744</v>
      </c>
      <c r="B2487" t="s">
        <v>201</v>
      </c>
      <c r="C2487" s="1">
        <f t="shared" si="1334"/>
        <v>1198</v>
      </c>
      <c r="D2487" s="7">
        <f>IF(P2487&gt;0,RANK(P2487,(P2487:R2487,S2487:AG2487)),0)</f>
        <v>1</v>
      </c>
      <c r="E2487" s="7">
        <f>IF(Q2487&gt;0,RANK(Q2487,(P2487:R2487,S2487:AG2487)),0)</f>
        <v>0</v>
      </c>
      <c r="F2487" s="7">
        <f>IF(R2487&gt;0,RANK(R2487,(P2487:R2487,S2487:AG2487)),0)</f>
        <v>2</v>
      </c>
      <c r="G2487" s="7">
        <f>IF(S2487&gt;0,RANK(S2487,(P2487:R2487,S2487:AG2487)),0)</f>
        <v>3</v>
      </c>
      <c r="H2487" s="49">
        <f t="shared" si="1335"/>
        <v>544</v>
      </c>
      <c r="I2487" s="178">
        <f t="shared" si="1318"/>
        <v>0.45409015025041738</v>
      </c>
      <c r="J2487" s="2"/>
      <c r="K2487" s="2">
        <f t="shared" si="1336"/>
        <v>0.72454090150250416</v>
      </c>
      <c r="L2487" s="2">
        <f t="shared" si="1337"/>
        <v>0</v>
      </c>
      <c r="M2487" s="2">
        <f t="shared" si="1338"/>
        <v>0.27045075125208679</v>
      </c>
      <c r="N2487" s="2">
        <f t="shared" si="1332"/>
        <v>5.008347245409015E-3</v>
      </c>
      <c r="O2487" s="2">
        <f t="shared" si="1333"/>
        <v>3.5561831257524545E-17</v>
      </c>
      <c r="P2487" s="1">
        <v>868</v>
      </c>
      <c r="R2487" s="1">
        <v>324</v>
      </c>
      <c r="S2487" s="1">
        <v>6</v>
      </c>
      <c r="AI2487" s="7">
        <f t="shared" si="1339"/>
        <v>0</v>
      </c>
      <c r="AJ2487" s="7">
        <f t="shared" si="1340"/>
        <v>0</v>
      </c>
      <c r="AK2487" s="7">
        <f t="shared" si="1341"/>
        <v>0</v>
      </c>
      <c r="AL2487" s="7">
        <f t="shared" si="1342"/>
        <v>0</v>
      </c>
      <c r="AM2487" s="2">
        <f t="shared" si="1343"/>
        <v>0</v>
      </c>
      <c r="AN2487" s="2">
        <f t="shared" si="1344"/>
        <v>0</v>
      </c>
      <c r="AO2487" s="2">
        <f t="shared" si="1345"/>
        <v>0</v>
      </c>
      <c r="AP2487" s="2">
        <f t="shared" si="1346"/>
        <v>0</v>
      </c>
      <c r="AR2487" t="str">
        <f t="shared" si="1331"/>
        <v>Northampton</v>
      </c>
      <c r="AS2487" t="s">
        <v>201</v>
      </c>
      <c r="AT2487" s="182">
        <v>2</v>
      </c>
      <c r="AV2487" s="98">
        <v>51</v>
      </c>
      <c r="AW2487" s="100">
        <v>131</v>
      </c>
      <c r="AX2487" s="106">
        <f t="shared" si="1347"/>
        <v>51131</v>
      </c>
      <c r="AZ2487" s="7" t="s">
        <v>2975</v>
      </c>
      <c r="BA2487" t="s">
        <v>3208</v>
      </c>
    </row>
    <row r="2488" spans="1:53" hidden="1" outlineLevel="1">
      <c r="A2488" t="s">
        <v>2256</v>
      </c>
      <c r="B2488" t="s">
        <v>201</v>
      </c>
      <c r="C2488" s="1">
        <f t="shared" si="1334"/>
        <v>1096</v>
      </c>
      <c r="D2488" s="7">
        <f>IF(P2488&gt;0,RANK(P2488,(P2488:R2488,S2488:AG2488)),0)</f>
        <v>1</v>
      </c>
      <c r="E2488" s="7">
        <f>IF(Q2488&gt;0,RANK(Q2488,(P2488:R2488,S2488:AG2488)),0)</f>
        <v>0</v>
      </c>
      <c r="F2488" s="7">
        <f>IF(R2488&gt;0,RANK(R2488,(P2488:R2488,S2488:AG2488)),0)</f>
        <v>2</v>
      </c>
      <c r="G2488" s="7">
        <f>IF(S2488&gt;0,RANK(S2488,(P2488:R2488,S2488:AG2488)),0)</f>
        <v>3</v>
      </c>
      <c r="H2488" s="49">
        <f t="shared" si="1335"/>
        <v>558</v>
      </c>
      <c r="I2488" s="178">
        <f t="shared" si="1318"/>
        <v>0.50912408759124084</v>
      </c>
      <c r="J2488" s="2"/>
      <c r="K2488" s="2">
        <f t="shared" si="1336"/>
        <v>0.75091240875912413</v>
      </c>
      <c r="L2488" s="2">
        <f t="shared" si="1337"/>
        <v>0</v>
      </c>
      <c r="M2488" s="2">
        <f t="shared" si="1338"/>
        <v>0.24178832116788321</v>
      </c>
      <c r="N2488" s="2">
        <f t="shared" si="1332"/>
        <v>7.2992700729927005E-3</v>
      </c>
      <c r="O2488" s="2">
        <f t="shared" si="1333"/>
        <v>-3.6429192995512949E-17</v>
      </c>
      <c r="P2488" s="1">
        <v>823</v>
      </c>
      <c r="R2488" s="1">
        <v>265</v>
      </c>
      <c r="S2488" s="1">
        <v>8</v>
      </c>
      <c r="AI2488" s="7">
        <f t="shared" si="1339"/>
        <v>0</v>
      </c>
      <c r="AJ2488" s="7">
        <f t="shared" si="1340"/>
        <v>0</v>
      </c>
      <c r="AK2488" s="7">
        <f t="shared" si="1341"/>
        <v>0</v>
      </c>
      <c r="AL2488" s="7">
        <f t="shared" si="1342"/>
        <v>0</v>
      </c>
      <c r="AM2488" s="2">
        <f t="shared" si="1343"/>
        <v>0</v>
      </c>
      <c r="AN2488" s="2">
        <f t="shared" si="1344"/>
        <v>0</v>
      </c>
      <c r="AO2488" s="2">
        <f t="shared" si="1345"/>
        <v>0</v>
      </c>
      <c r="AP2488" s="2">
        <f t="shared" si="1346"/>
        <v>0</v>
      </c>
      <c r="AR2488" t="str">
        <f t="shared" si="1331"/>
        <v>Northumberland</v>
      </c>
      <c r="AS2488" t="s">
        <v>201</v>
      </c>
      <c r="AT2488" s="182">
        <v>1</v>
      </c>
      <c r="AV2488" s="98">
        <v>51</v>
      </c>
      <c r="AW2488" s="100">
        <v>133</v>
      </c>
      <c r="AX2488" s="106">
        <f t="shared" si="1347"/>
        <v>51133</v>
      </c>
      <c r="AZ2488" s="7" t="s">
        <v>2975</v>
      </c>
      <c r="BA2488" t="s">
        <v>3208</v>
      </c>
    </row>
    <row r="2489" spans="1:53" hidden="1" outlineLevel="1">
      <c r="A2489" t="s">
        <v>1657</v>
      </c>
      <c r="B2489" t="s">
        <v>201</v>
      </c>
      <c r="C2489" s="1">
        <f t="shared" ref="C2489:C2520" si="1348">SUM(P2489:AG2489)</f>
        <v>1061</v>
      </c>
      <c r="D2489" s="7">
        <f>IF(P2489&gt;0,RANK(P2489,(P2489:R2489,S2489:AG2489)),0)</f>
        <v>1</v>
      </c>
      <c r="E2489" s="7">
        <f>IF(Q2489&gt;0,RANK(Q2489,(P2489:R2489,S2489:AG2489)),0)</f>
        <v>0</v>
      </c>
      <c r="F2489" s="7">
        <f>IF(R2489&gt;0,RANK(R2489,(P2489:R2489,S2489:AG2489)),0)</f>
        <v>2</v>
      </c>
      <c r="G2489" s="7">
        <f>IF(S2489&gt;0,RANK(S2489,(P2489:R2489,S2489:AG2489)),0)</f>
        <v>3</v>
      </c>
      <c r="H2489" s="49">
        <f t="shared" ref="H2489:H2520" si="1349">MAX(P2489:Y2489)-LARGE(P2489:Y2489,2)</f>
        <v>605</v>
      </c>
      <c r="I2489" s="178">
        <f t="shared" ref="I2489:I2550" si="1350">H2489/C2489</f>
        <v>0.57021677662582471</v>
      </c>
      <c r="J2489" s="2"/>
      <c r="K2489" s="2">
        <f t="shared" ref="K2489:K2520" si="1351">IF($C2489=0,"-",P2489/$C2489)</f>
        <v>0.7813383600377003</v>
      </c>
      <c r="L2489" s="2">
        <f t="shared" ref="L2489:L2520" si="1352">IF($C2489=0,"-",Q2489/$C2489)</f>
        <v>0</v>
      </c>
      <c r="M2489" s="2">
        <f t="shared" ref="M2489:M2520" si="1353">IF($C2489=0,"-",R2489/$C2489)</f>
        <v>0.21112158341187559</v>
      </c>
      <c r="N2489" s="2">
        <f t="shared" si="1332"/>
        <v>7.540056550424128E-3</v>
      </c>
      <c r="O2489" s="2">
        <f t="shared" si="1333"/>
        <v>-1.5612511283791264E-17</v>
      </c>
      <c r="P2489" s="1">
        <v>829</v>
      </c>
      <c r="R2489" s="1">
        <v>224</v>
      </c>
      <c r="S2489" s="1">
        <v>8</v>
      </c>
      <c r="AI2489" s="7">
        <f t="shared" ref="AI2489:AI2520" si="1354">IF(T2489&gt;0,RANK(T2489,(P2489:Z2489)),0)</f>
        <v>0</v>
      </c>
      <c r="AJ2489" s="7">
        <f t="shared" ref="AJ2489:AJ2520" si="1355">IF(U2489&gt;0,RANK(U2489,(P2489:Z2489)),0)</f>
        <v>0</v>
      </c>
      <c r="AK2489" s="7">
        <f t="shared" ref="AK2489:AK2520" si="1356">IF(V2489&gt;0,RANK(V2489,(P2489:Z2489)),0)</f>
        <v>0</v>
      </c>
      <c r="AL2489" s="7">
        <f t="shared" ref="AL2489:AL2520" si="1357">IF(W2489&gt;0,RANK(W2489,(P2489:Z2489)),0)</f>
        <v>0</v>
      </c>
      <c r="AM2489" s="2">
        <f t="shared" ref="AM2489:AM2520" si="1358">IF($C2489=0,"-",T2489/$C2489)</f>
        <v>0</v>
      </c>
      <c r="AN2489" s="2">
        <f t="shared" ref="AN2489:AN2520" si="1359">IF($C2489=0,"-",U2489/$C2489)</f>
        <v>0</v>
      </c>
      <c r="AO2489" s="2">
        <f t="shared" ref="AO2489:AO2520" si="1360">IF($C2489=0,"-",V2489/$C2489)</f>
        <v>0</v>
      </c>
      <c r="AP2489" s="2">
        <f t="shared" ref="AP2489:AP2520" si="1361">IF($C2489=0,"-",W2489/$C2489)</f>
        <v>0</v>
      </c>
      <c r="AR2489" t="str">
        <f t="shared" si="1331"/>
        <v>Nottoway</v>
      </c>
      <c r="AS2489" t="s">
        <v>201</v>
      </c>
      <c r="AT2489" s="182">
        <v>4</v>
      </c>
      <c r="AV2489" s="98">
        <v>51</v>
      </c>
      <c r="AW2489" s="100">
        <v>135</v>
      </c>
      <c r="AX2489" s="106">
        <f t="shared" ref="AX2489:AX2520" si="1362">AV2489*1000+AW2489</f>
        <v>51135</v>
      </c>
      <c r="AZ2489" s="7" t="s">
        <v>2975</v>
      </c>
      <c r="BA2489" t="s">
        <v>3208</v>
      </c>
    </row>
    <row r="2490" spans="1:53" hidden="1" outlineLevel="1">
      <c r="A2490" t="s">
        <v>1424</v>
      </c>
      <c r="B2490" t="s">
        <v>201</v>
      </c>
      <c r="C2490" s="1">
        <f t="shared" si="1348"/>
        <v>2208</v>
      </c>
      <c r="D2490" s="7">
        <f>IF(P2490&gt;0,RANK(P2490,(P2490:R2490,S2490:AG2490)),0)</f>
        <v>1</v>
      </c>
      <c r="E2490" s="7">
        <f>IF(Q2490&gt;0,RANK(Q2490,(P2490:R2490,S2490:AG2490)),0)</f>
        <v>0</v>
      </c>
      <c r="F2490" s="7">
        <f>IF(R2490&gt;0,RANK(R2490,(P2490:R2490,S2490:AG2490)),0)</f>
        <v>2</v>
      </c>
      <c r="G2490" s="7">
        <f>IF(S2490&gt;0,RANK(S2490,(P2490:R2490,S2490:AG2490)),0)</f>
        <v>3</v>
      </c>
      <c r="H2490" s="49">
        <f t="shared" si="1349"/>
        <v>452</v>
      </c>
      <c r="I2490" s="178">
        <f t="shared" si="1350"/>
        <v>0.20471014492753623</v>
      </c>
      <c r="J2490" s="2"/>
      <c r="K2490" s="2">
        <f t="shared" si="1351"/>
        <v>0.59873188405797106</v>
      </c>
      <c r="L2490" s="2">
        <f t="shared" si="1352"/>
        <v>0</v>
      </c>
      <c r="M2490" s="2">
        <f t="shared" si="1353"/>
        <v>0.39402173913043476</v>
      </c>
      <c r="N2490" s="2">
        <f t="shared" si="1332"/>
        <v>7.246376811594203E-3</v>
      </c>
      <c r="O2490" s="2">
        <f t="shared" si="1333"/>
        <v>-2.3418766925686896E-17</v>
      </c>
      <c r="P2490" s="1">
        <v>1322</v>
      </c>
      <c r="R2490" s="1">
        <v>870</v>
      </c>
      <c r="S2490" s="1">
        <v>16</v>
      </c>
      <c r="AI2490" s="7">
        <f t="shared" si="1354"/>
        <v>0</v>
      </c>
      <c r="AJ2490" s="7">
        <f t="shared" si="1355"/>
        <v>0</v>
      </c>
      <c r="AK2490" s="7">
        <f t="shared" si="1356"/>
        <v>0</v>
      </c>
      <c r="AL2490" s="7">
        <f t="shared" si="1357"/>
        <v>0</v>
      </c>
      <c r="AM2490" s="2">
        <f t="shared" si="1358"/>
        <v>0</v>
      </c>
      <c r="AN2490" s="2">
        <f t="shared" si="1359"/>
        <v>0</v>
      </c>
      <c r="AO2490" s="2">
        <f t="shared" si="1360"/>
        <v>0</v>
      </c>
      <c r="AP2490" s="2">
        <f t="shared" si="1361"/>
        <v>0</v>
      </c>
      <c r="AR2490" t="str">
        <f t="shared" si="1331"/>
        <v>Orange</v>
      </c>
      <c r="AS2490" t="s">
        <v>201</v>
      </c>
      <c r="AT2490" s="182">
        <v>7</v>
      </c>
      <c r="AV2490" s="98">
        <v>51</v>
      </c>
      <c r="AW2490" s="100">
        <v>137</v>
      </c>
      <c r="AX2490" s="106">
        <f t="shared" si="1362"/>
        <v>51137</v>
      </c>
      <c r="AZ2490" s="7" t="s">
        <v>2975</v>
      </c>
      <c r="BA2490" t="s">
        <v>3208</v>
      </c>
    </row>
    <row r="2491" spans="1:53" hidden="1" outlineLevel="1">
      <c r="A2491" t="s">
        <v>2090</v>
      </c>
      <c r="B2491" t="s">
        <v>201</v>
      </c>
      <c r="C2491" s="1">
        <f t="shared" si="1348"/>
        <v>767</v>
      </c>
      <c r="D2491" s="7">
        <f>IF(P2491&gt;0,RANK(P2491,(P2491:R2491,S2491:AG2491)),0)</f>
        <v>1</v>
      </c>
      <c r="E2491" s="7">
        <f>IF(Q2491&gt;0,RANK(Q2491,(P2491:R2491,S2491:AG2491)),0)</f>
        <v>0</v>
      </c>
      <c r="F2491" s="7">
        <f>IF(R2491&gt;0,RANK(R2491,(P2491:R2491,S2491:AG2491)),0)</f>
        <v>2</v>
      </c>
      <c r="G2491" s="7">
        <f>IF(S2491&gt;0,RANK(S2491,(P2491:R2491,S2491:AG2491)),0)</f>
        <v>3</v>
      </c>
      <c r="H2491" s="49">
        <f t="shared" si="1349"/>
        <v>58</v>
      </c>
      <c r="I2491" s="178">
        <f t="shared" si="1350"/>
        <v>7.5619295958279015E-2</v>
      </c>
      <c r="J2491" s="2"/>
      <c r="K2491" s="2">
        <f t="shared" si="1351"/>
        <v>0.53585397653194267</v>
      </c>
      <c r="L2491" s="2">
        <f t="shared" si="1352"/>
        <v>0</v>
      </c>
      <c r="M2491" s="2">
        <f t="shared" si="1353"/>
        <v>0.46023468057366362</v>
      </c>
      <c r="N2491" s="2">
        <f t="shared" si="1332"/>
        <v>3.9113428943937422E-3</v>
      </c>
      <c r="O2491" s="2">
        <f t="shared" si="1333"/>
        <v>-3.2092384305570931E-17</v>
      </c>
      <c r="P2491" s="1">
        <v>411</v>
      </c>
      <c r="R2491" s="1">
        <v>353</v>
      </c>
      <c r="S2491" s="1">
        <v>3</v>
      </c>
      <c r="AI2491" s="7">
        <f t="shared" si="1354"/>
        <v>0</v>
      </c>
      <c r="AJ2491" s="7">
        <f t="shared" si="1355"/>
        <v>0</v>
      </c>
      <c r="AK2491" s="7">
        <f t="shared" si="1356"/>
        <v>0</v>
      </c>
      <c r="AL2491" s="7">
        <f t="shared" si="1357"/>
        <v>0</v>
      </c>
      <c r="AM2491" s="2">
        <f t="shared" si="1358"/>
        <v>0</v>
      </c>
      <c r="AN2491" s="2">
        <f t="shared" si="1359"/>
        <v>0</v>
      </c>
      <c r="AO2491" s="2">
        <f t="shared" si="1360"/>
        <v>0</v>
      </c>
      <c r="AP2491" s="2">
        <f t="shared" si="1361"/>
        <v>0</v>
      </c>
      <c r="AR2491" t="str">
        <f t="shared" si="1331"/>
        <v>Page</v>
      </c>
      <c r="AS2491" t="s">
        <v>201</v>
      </c>
      <c r="AT2491" s="182">
        <v>6</v>
      </c>
      <c r="AV2491" s="98">
        <v>51</v>
      </c>
      <c r="AW2491" s="100">
        <v>139</v>
      </c>
      <c r="AX2491" s="106">
        <f t="shared" si="1362"/>
        <v>51139</v>
      </c>
      <c r="AZ2491" s="7" t="s">
        <v>2975</v>
      </c>
      <c r="BA2491" t="s">
        <v>3208</v>
      </c>
    </row>
    <row r="2492" spans="1:53" hidden="1" outlineLevel="1">
      <c r="A2492" t="s">
        <v>1409</v>
      </c>
      <c r="B2492" t="s">
        <v>201</v>
      </c>
      <c r="C2492" s="1">
        <f t="shared" si="1348"/>
        <v>739</v>
      </c>
      <c r="D2492" s="7">
        <f>IF(P2492&gt;0,RANK(P2492,(P2492:R2492,S2492:AG2492)),0)</f>
        <v>2</v>
      </c>
      <c r="E2492" s="7">
        <f>IF(Q2492&gt;0,RANK(Q2492,(P2492:R2492,S2492:AG2492)),0)</f>
        <v>0</v>
      </c>
      <c r="F2492" s="7">
        <f>IF(R2492&gt;0,RANK(R2492,(P2492:R2492,S2492:AG2492)),0)</f>
        <v>1</v>
      </c>
      <c r="G2492" s="7">
        <f>IF(S2492&gt;0,RANK(S2492,(P2492:R2492,S2492:AG2492)),0)</f>
        <v>3</v>
      </c>
      <c r="H2492" s="49">
        <f t="shared" si="1349"/>
        <v>11</v>
      </c>
      <c r="I2492" s="178">
        <f t="shared" si="1350"/>
        <v>1.4884979702300407E-2</v>
      </c>
      <c r="J2492" s="2"/>
      <c r="K2492" s="2">
        <f t="shared" si="1351"/>
        <v>0.4884979702300406</v>
      </c>
      <c r="L2492" s="2">
        <f t="shared" si="1352"/>
        <v>0</v>
      </c>
      <c r="M2492" s="2">
        <f t="shared" si="1353"/>
        <v>0.50338294993234101</v>
      </c>
      <c r="N2492" s="2">
        <f t="shared" si="1332"/>
        <v>8.119079837618403E-3</v>
      </c>
      <c r="O2492" s="2">
        <f t="shared" si="1333"/>
        <v>-1.0408340855860843E-17</v>
      </c>
      <c r="P2492" s="1">
        <v>361</v>
      </c>
      <c r="R2492" s="1">
        <v>372</v>
      </c>
      <c r="S2492" s="1">
        <v>6</v>
      </c>
      <c r="AI2492" s="7">
        <f t="shared" si="1354"/>
        <v>0</v>
      </c>
      <c r="AJ2492" s="7">
        <f t="shared" si="1355"/>
        <v>0</v>
      </c>
      <c r="AK2492" s="7">
        <f t="shared" si="1356"/>
        <v>0</v>
      </c>
      <c r="AL2492" s="7">
        <f t="shared" si="1357"/>
        <v>0</v>
      </c>
      <c r="AM2492" s="2">
        <f t="shared" si="1358"/>
        <v>0</v>
      </c>
      <c r="AN2492" s="2">
        <f t="shared" si="1359"/>
        <v>0</v>
      </c>
      <c r="AO2492" s="2">
        <f t="shared" si="1360"/>
        <v>0</v>
      </c>
      <c r="AP2492" s="2">
        <f t="shared" si="1361"/>
        <v>0</v>
      </c>
      <c r="AR2492" t="str">
        <f t="shared" ref="AR2492:AR2554" si="1363">A2492</f>
        <v>Patrick</v>
      </c>
      <c r="AS2492" t="s">
        <v>201</v>
      </c>
      <c r="AT2492" s="182">
        <v>9</v>
      </c>
      <c r="AV2492" s="98">
        <v>51</v>
      </c>
      <c r="AW2492" s="100">
        <v>141</v>
      </c>
      <c r="AX2492" s="106">
        <f t="shared" si="1362"/>
        <v>51141</v>
      </c>
      <c r="AZ2492" s="7" t="s">
        <v>2975</v>
      </c>
      <c r="BA2492" t="s">
        <v>3208</v>
      </c>
    </row>
    <row r="2493" spans="1:53" hidden="1" outlineLevel="1">
      <c r="A2493" t="s">
        <v>726</v>
      </c>
      <c r="B2493" t="s">
        <v>201</v>
      </c>
      <c r="C2493" s="1">
        <f t="shared" si="1348"/>
        <v>3154</v>
      </c>
      <c r="D2493" s="7">
        <f>IF(P2493&gt;0,RANK(P2493,(P2493:R2493,S2493:AG2493)),0)</f>
        <v>1</v>
      </c>
      <c r="E2493" s="7">
        <f>IF(Q2493&gt;0,RANK(Q2493,(P2493:R2493,S2493:AG2493)),0)</f>
        <v>0</v>
      </c>
      <c r="F2493" s="7">
        <f>IF(R2493&gt;0,RANK(R2493,(P2493:R2493,S2493:AG2493)),0)</f>
        <v>2</v>
      </c>
      <c r="G2493" s="7">
        <f>IF(S2493&gt;0,RANK(S2493,(P2493:R2493,S2493:AG2493)),0)</f>
        <v>3</v>
      </c>
      <c r="H2493" s="49">
        <f t="shared" si="1349"/>
        <v>1605</v>
      </c>
      <c r="I2493" s="178">
        <f t="shared" si="1350"/>
        <v>0.50887761572606216</v>
      </c>
      <c r="J2493" s="2"/>
      <c r="K2493" s="2">
        <f t="shared" si="1351"/>
        <v>0.75174381737476226</v>
      </c>
      <c r="L2493" s="2">
        <f t="shared" si="1352"/>
        <v>0</v>
      </c>
      <c r="M2493" s="2">
        <f t="shared" si="1353"/>
        <v>0.24286620164870007</v>
      </c>
      <c r="N2493" s="2">
        <f t="shared" si="1332"/>
        <v>5.38998097653773E-3</v>
      </c>
      <c r="O2493" s="2">
        <f t="shared" si="1333"/>
        <v>-5.7245874707234634E-17</v>
      </c>
      <c r="P2493" s="1">
        <v>2371</v>
      </c>
      <c r="R2493" s="1">
        <v>766</v>
      </c>
      <c r="S2493" s="1">
        <v>17</v>
      </c>
      <c r="AI2493" s="7">
        <f t="shared" si="1354"/>
        <v>0</v>
      </c>
      <c r="AJ2493" s="7">
        <f t="shared" si="1355"/>
        <v>0</v>
      </c>
      <c r="AK2493" s="7">
        <f t="shared" si="1356"/>
        <v>0</v>
      </c>
      <c r="AL2493" s="7">
        <f t="shared" si="1357"/>
        <v>0</v>
      </c>
      <c r="AM2493" s="2">
        <f t="shared" si="1358"/>
        <v>0</v>
      </c>
      <c r="AN2493" s="2">
        <f t="shared" si="1359"/>
        <v>0</v>
      </c>
      <c r="AO2493" s="2">
        <f t="shared" si="1360"/>
        <v>0</v>
      </c>
      <c r="AP2493" s="2">
        <f t="shared" si="1361"/>
        <v>0</v>
      </c>
      <c r="AR2493" t="str">
        <f t="shared" si="1363"/>
        <v>Pittsylvania</v>
      </c>
      <c r="AS2493" t="s">
        <v>201</v>
      </c>
      <c r="AT2493" s="182">
        <v>5</v>
      </c>
      <c r="AV2493" s="98">
        <v>51</v>
      </c>
      <c r="AW2493" s="100">
        <v>143</v>
      </c>
      <c r="AX2493" s="106">
        <f t="shared" si="1362"/>
        <v>51143</v>
      </c>
      <c r="AZ2493" s="7" t="s">
        <v>2975</v>
      </c>
      <c r="BA2493" t="s">
        <v>3208</v>
      </c>
    </row>
    <row r="2494" spans="1:53" hidden="1" outlineLevel="1">
      <c r="A2494" t="s">
        <v>727</v>
      </c>
      <c r="B2494" t="s">
        <v>201</v>
      </c>
      <c r="C2494" s="1">
        <f t="shared" si="1348"/>
        <v>1675</v>
      </c>
      <c r="D2494" s="7">
        <f>IF(P2494&gt;0,RANK(P2494,(P2494:R2494,S2494:AG2494)),0)</f>
        <v>1</v>
      </c>
      <c r="E2494" s="7">
        <f>IF(Q2494&gt;0,RANK(Q2494,(P2494:R2494,S2494:AG2494)),0)</f>
        <v>0</v>
      </c>
      <c r="F2494" s="7">
        <f>IF(R2494&gt;0,RANK(R2494,(P2494:R2494,S2494:AG2494)),0)</f>
        <v>2</v>
      </c>
      <c r="G2494" s="7">
        <f>IF(S2494&gt;0,RANK(S2494,(P2494:R2494,S2494:AG2494)),0)</f>
        <v>3</v>
      </c>
      <c r="H2494" s="49">
        <f t="shared" si="1349"/>
        <v>487</v>
      </c>
      <c r="I2494" s="178">
        <f t="shared" si="1350"/>
        <v>0.29074626865671643</v>
      </c>
      <c r="J2494" s="2"/>
      <c r="K2494" s="2">
        <f t="shared" si="1351"/>
        <v>0.64417910447761195</v>
      </c>
      <c r="L2494" s="2">
        <f t="shared" si="1352"/>
        <v>0</v>
      </c>
      <c r="M2494" s="2">
        <f t="shared" si="1353"/>
        <v>0.35343283582089552</v>
      </c>
      <c r="N2494" s="2">
        <f t="shared" si="1332"/>
        <v>2.3880597014925373E-3</v>
      </c>
      <c r="O2494" s="2">
        <f t="shared" si="1333"/>
        <v>-8.6736173798840355E-18</v>
      </c>
      <c r="P2494" s="1">
        <v>1079</v>
      </c>
      <c r="R2494" s="1">
        <v>592</v>
      </c>
      <c r="S2494" s="1">
        <v>4</v>
      </c>
      <c r="AI2494" s="7">
        <f t="shared" si="1354"/>
        <v>0</v>
      </c>
      <c r="AJ2494" s="7">
        <f t="shared" si="1355"/>
        <v>0</v>
      </c>
      <c r="AK2494" s="7">
        <f t="shared" si="1356"/>
        <v>0</v>
      </c>
      <c r="AL2494" s="7">
        <f t="shared" si="1357"/>
        <v>0</v>
      </c>
      <c r="AM2494" s="2">
        <f t="shared" si="1358"/>
        <v>0</v>
      </c>
      <c r="AN2494" s="2">
        <f t="shared" si="1359"/>
        <v>0</v>
      </c>
      <c r="AO2494" s="2">
        <f t="shared" si="1360"/>
        <v>0</v>
      </c>
      <c r="AP2494" s="2">
        <f t="shared" si="1361"/>
        <v>0</v>
      </c>
      <c r="AR2494" t="str">
        <f t="shared" si="1363"/>
        <v>Powhatan</v>
      </c>
      <c r="AS2494" t="s">
        <v>201</v>
      </c>
      <c r="AT2494" s="182">
        <v>4</v>
      </c>
      <c r="AV2494" s="98">
        <v>51</v>
      </c>
      <c r="AW2494" s="100">
        <v>145</v>
      </c>
      <c r="AX2494" s="106">
        <f t="shared" si="1362"/>
        <v>51145</v>
      </c>
      <c r="AZ2494" s="7" t="s">
        <v>2975</v>
      </c>
      <c r="BA2494" t="s">
        <v>3208</v>
      </c>
    </row>
    <row r="2495" spans="1:53" hidden="1" outlineLevel="1">
      <c r="A2495" t="s">
        <v>2807</v>
      </c>
      <c r="B2495" t="s">
        <v>201</v>
      </c>
      <c r="C2495" s="1">
        <f t="shared" si="1348"/>
        <v>1801</v>
      </c>
      <c r="D2495" s="7">
        <f>IF(P2495&gt;0,RANK(P2495,(P2495:R2495,S2495:AG2495)),0)</f>
        <v>1</v>
      </c>
      <c r="E2495" s="7">
        <f>IF(Q2495&gt;0,RANK(Q2495,(P2495:R2495,S2495:AG2495)),0)</f>
        <v>0</v>
      </c>
      <c r="F2495" s="7">
        <f>IF(R2495&gt;0,RANK(R2495,(P2495:R2495,S2495:AG2495)),0)</f>
        <v>2</v>
      </c>
      <c r="G2495" s="7">
        <f>IF(S2495&gt;0,RANK(S2495,(P2495:R2495,S2495:AG2495)),0)</f>
        <v>3</v>
      </c>
      <c r="H2495" s="49">
        <f t="shared" si="1349"/>
        <v>946</v>
      </c>
      <c r="I2495" s="178">
        <f t="shared" si="1350"/>
        <v>0.52526374236535256</v>
      </c>
      <c r="J2495" s="2"/>
      <c r="K2495" s="2">
        <f t="shared" si="1351"/>
        <v>0.75846751804553025</v>
      </c>
      <c r="L2495" s="2">
        <f t="shared" si="1352"/>
        <v>0</v>
      </c>
      <c r="M2495" s="2">
        <f t="shared" si="1353"/>
        <v>0.23320377568017767</v>
      </c>
      <c r="N2495" s="2">
        <f t="shared" si="1332"/>
        <v>8.3287062742920595E-3</v>
      </c>
      <c r="O2495" s="2">
        <f t="shared" si="1333"/>
        <v>2.0816681711721685E-17</v>
      </c>
      <c r="P2495" s="1">
        <v>1366</v>
      </c>
      <c r="R2495" s="1">
        <v>420</v>
      </c>
      <c r="S2495" s="1">
        <v>15</v>
      </c>
      <c r="AI2495" s="7">
        <f t="shared" si="1354"/>
        <v>0</v>
      </c>
      <c r="AJ2495" s="7">
        <f t="shared" si="1355"/>
        <v>0</v>
      </c>
      <c r="AK2495" s="7">
        <f t="shared" si="1356"/>
        <v>0</v>
      </c>
      <c r="AL2495" s="7">
        <f t="shared" si="1357"/>
        <v>0</v>
      </c>
      <c r="AM2495" s="2">
        <f t="shared" si="1358"/>
        <v>0</v>
      </c>
      <c r="AN2495" s="2">
        <f t="shared" si="1359"/>
        <v>0</v>
      </c>
      <c r="AO2495" s="2">
        <f t="shared" si="1360"/>
        <v>0</v>
      </c>
      <c r="AP2495" s="2">
        <f t="shared" si="1361"/>
        <v>0</v>
      </c>
      <c r="AR2495" t="str">
        <f t="shared" si="1363"/>
        <v>Prince Edward</v>
      </c>
      <c r="AS2495" t="s">
        <v>201</v>
      </c>
      <c r="AT2495" s="182">
        <v>5</v>
      </c>
      <c r="AV2495" s="98">
        <v>51</v>
      </c>
      <c r="AW2495" s="100">
        <v>147</v>
      </c>
      <c r="AX2495" s="106">
        <f t="shared" si="1362"/>
        <v>51147</v>
      </c>
      <c r="AZ2495" s="7" t="s">
        <v>2975</v>
      </c>
      <c r="BA2495" t="s">
        <v>3208</v>
      </c>
    </row>
    <row r="2496" spans="1:53" hidden="1" outlineLevel="1">
      <c r="A2496" t="s">
        <v>1226</v>
      </c>
      <c r="B2496" t="s">
        <v>201</v>
      </c>
      <c r="C2496" s="1">
        <f t="shared" si="1348"/>
        <v>2567</v>
      </c>
      <c r="D2496" s="7">
        <f>IF(P2496&gt;0,RANK(P2496,(P2496:R2496,S2496:AG2496)),0)</f>
        <v>1</v>
      </c>
      <c r="E2496" s="7">
        <f>IF(Q2496&gt;0,RANK(Q2496,(P2496:R2496,S2496:AG2496)),0)</f>
        <v>0</v>
      </c>
      <c r="F2496" s="7">
        <f>IF(R2496&gt;0,RANK(R2496,(P2496:R2496,S2496:AG2496)),0)</f>
        <v>2</v>
      </c>
      <c r="G2496" s="7">
        <f>IF(S2496&gt;0,RANK(S2496,(P2496:R2496,S2496:AG2496)),0)</f>
        <v>3</v>
      </c>
      <c r="H2496" s="49">
        <f t="shared" si="1349"/>
        <v>1428</v>
      </c>
      <c r="I2496" s="178">
        <f t="shared" si="1350"/>
        <v>0.55629139072847678</v>
      </c>
      <c r="J2496" s="2"/>
      <c r="K2496" s="2">
        <f t="shared" si="1351"/>
        <v>0.77678223607323726</v>
      </c>
      <c r="L2496" s="2">
        <f t="shared" si="1352"/>
        <v>0</v>
      </c>
      <c r="M2496" s="2">
        <f t="shared" si="1353"/>
        <v>0.22049084534476043</v>
      </c>
      <c r="N2496" s="2">
        <f t="shared" si="1332"/>
        <v>2.7269185820023374E-3</v>
      </c>
      <c r="O2496" s="2">
        <f t="shared" si="1333"/>
        <v>-3.5128150388530344E-17</v>
      </c>
      <c r="P2496" s="1">
        <v>1994</v>
      </c>
      <c r="R2496" s="1">
        <v>566</v>
      </c>
      <c r="S2496" s="1">
        <v>7</v>
      </c>
      <c r="AI2496" s="7">
        <f t="shared" si="1354"/>
        <v>0</v>
      </c>
      <c r="AJ2496" s="7">
        <f t="shared" si="1355"/>
        <v>0</v>
      </c>
      <c r="AK2496" s="7">
        <f t="shared" si="1356"/>
        <v>0</v>
      </c>
      <c r="AL2496" s="7">
        <f t="shared" si="1357"/>
        <v>0</v>
      </c>
      <c r="AM2496" s="2">
        <f t="shared" si="1358"/>
        <v>0</v>
      </c>
      <c r="AN2496" s="2">
        <f t="shared" si="1359"/>
        <v>0</v>
      </c>
      <c r="AO2496" s="2">
        <f t="shared" si="1360"/>
        <v>0</v>
      </c>
      <c r="AP2496" s="2">
        <f t="shared" si="1361"/>
        <v>0</v>
      </c>
      <c r="AR2496" t="str">
        <f t="shared" si="1363"/>
        <v>Prince George</v>
      </c>
      <c r="AS2496" t="s">
        <v>201</v>
      </c>
      <c r="AT2496" s="182"/>
      <c r="AV2496" s="98">
        <v>51</v>
      </c>
      <c r="AW2496" s="100">
        <v>149</v>
      </c>
      <c r="AX2496" s="106">
        <f t="shared" si="1362"/>
        <v>51149</v>
      </c>
      <c r="AZ2496" s="7" t="s">
        <v>2975</v>
      </c>
      <c r="BA2496" t="s">
        <v>3208</v>
      </c>
    </row>
    <row r="2497" spans="1:53" hidden="1" outlineLevel="1">
      <c r="A2497" t="s">
        <v>2344</v>
      </c>
      <c r="B2497" t="s">
        <v>201</v>
      </c>
      <c r="C2497" s="1">
        <f t="shared" si="1348"/>
        <v>41398</v>
      </c>
      <c r="D2497" s="7">
        <f>IF(P2497&gt;0,RANK(P2497,(P2497:R2497,S2497:AG2497)),0)</f>
        <v>1</v>
      </c>
      <c r="E2497" s="7">
        <f>IF(Q2497&gt;0,RANK(Q2497,(P2497:R2497,S2497:AG2497)),0)</f>
        <v>0</v>
      </c>
      <c r="F2497" s="7">
        <f>IF(R2497&gt;0,RANK(R2497,(P2497:R2497,S2497:AG2497)),0)</f>
        <v>2</v>
      </c>
      <c r="G2497" s="7">
        <f>IF(S2497&gt;0,RANK(S2497,(P2497:R2497,S2497:AG2497)),0)</f>
        <v>3</v>
      </c>
      <c r="H2497" s="49">
        <f t="shared" si="1349"/>
        <v>11742</v>
      </c>
      <c r="I2497" s="178">
        <f t="shared" si="1350"/>
        <v>0.28363689067104692</v>
      </c>
      <c r="J2497" s="2"/>
      <c r="K2497" s="2">
        <f t="shared" si="1351"/>
        <v>0.63875066428329874</v>
      </c>
      <c r="L2497" s="2">
        <f t="shared" si="1352"/>
        <v>0</v>
      </c>
      <c r="M2497" s="2">
        <f t="shared" si="1353"/>
        <v>0.35511377361225183</v>
      </c>
      <c r="N2497" s="2">
        <f t="shared" si="1332"/>
        <v>6.1355621044494905E-3</v>
      </c>
      <c r="O2497" s="2">
        <f t="shared" si="1333"/>
        <v>-5.8113236445223038E-17</v>
      </c>
      <c r="P2497" s="1">
        <v>26443</v>
      </c>
      <c r="R2497" s="1">
        <v>14701</v>
      </c>
      <c r="S2497" s="1">
        <v>254</v>
      </c>
      <c r="AI2497" s="7">
        <f t="shared" si="1354"/>
        <v>0</v>
      </c>
      <c r="AJ2497" s="7">
        <f t="shared" si="1355"/>
        <v>0</v>
      </c>
      <c r="AK2497" s="7">
        <f t="shared" si="1356"/>
        <v>0</v>
      </c>
      <c r="AL2497" s="7">
        <f t="shared" si="1357"/>
        <v>0</v>
      </c>
      <c r="AM2497" s="2">
        <f t="shared" si="1358"/>
        <v>0</v>
      </c>
      <c r="AN2497" s="2">
        <f t="shared" si="1359"/>
        <v>0</v>
      </c>
      <c r="AO2497" s="2">
        <f t="shared" si="1360"/>
        <v>0</v>
      </c>
      <c r="AP2497" s="2">
        <f t="shared" si="1361"/>
        <v>0</v>
      </c>
      <c r="AR2497" t="str">
        <f t="shared" si="1363"/>
        <v>Prince William</v>
      </c>
      <c r="AS2497" t="s">
        <v>201</v>
      </c>
      <c r="AT2497" s="182"/>
      <c r="AV2497" s="98">
        <v>51</v>
      </c>
      <c r="AW2497" s="100">
        <v>153</v>
      </c>
      <c r="AX2497" s="106">
        <f t="shared" si="1362"/>
        <v>51153</v>
      </c>
      <c r="AZ2497" s="7" t="s">
        <v>2975</v>
      </c>
      <c r="BA2497" t="s">
        <v>3208</v>
      </c>
    </row>
    <row r="2498" spans="1:53" hidden="1" outlineLevel="1">
      <c r="A2498" t="s">
        <v>102</v>
      </c>
      <c r="B2498" t="s">
        <v>201</v>
      </c>
      <c r="C2498" s="1">
        <f t="shared" si="1348"/>
        <v>1435</v>
      </c>
      <c r="D2498" s="7">
        <f>IF(P2498&gt;0,RANK(P2498,(P2498:R2498,S2498:AG2498)),0)</f>
        <v>1</v>
      </c>
      <c r="E2498" s="7">
        <f>IF(Q2498&gt;0,RANK(Q2498,(P2498:R2498,S2498:AG2498)),0)</f>
        <v>0</v>
      </c>
      <c r="F2498" s="7">
        <f>IF(R2498&gt;0,RANK(R2498,(P2498:R2498,S2498:AG2498)),0)</f>
        <v>2</v>
      </c>
      <c r="G2498" s="7">
        <f>IF(S2498&gt;0,RANK(S2498,(P2498:R2498,S2498:AG2498)),0)</f>
        <v>3</v>
      </c>
      <c r="H2498" s="49">
        <f t="shared" si="1349"/>
        <v>249</v>
      </c>
      <c r="I2498" s="178">
        <f t="shared" si="1350"/>
        <v>0.1735191637630662</v>
      </c>
      <c r="J2498" s="2"/>
      <c r="K2498" s="2">
        <f t="shared" si="1351"/>
        <v>0.58327526132404184</v>
      </c>
      <c r="L2498" s="2">
        <f t="shared" si="1352"/>
        <v>0</v>
      </c>
      <c r="M2498" s="2">
        <f t="shared" si="1353"/>
        <v>0.40975609756097559</v>
      </c>
      <c r="N2498" s="2">
        <f t="shared" si="1332"/>
        <v>6.9686411149825784E-3</v>
      </c>
      <c r="O2498" s="2">
        <f t="shared" si="1333"/>
        <v>-1.7347234759768071E-18</v>
      </c>
      <c r="P2498" s="1">
        <v>837</v>
      </c>
      <c r="R2498" s="1">
        <v>588</v>
      </c>
      <c r="S2498" s="1">
        <v>10</v>
      </c>
      <c r="AI2498" s="7">
        <f t="shared" si="1354"/>
        <v>0</v>
      </c>
      <c r="AJ2498" s="7">
        <f t="shared" si="1355"/>
        <v>0</v>
      </c>
      <c r="AK2498" s="7">
        <f t="shared" si="1356"/>
        <v>0</v>
      </c>
      <c r="AL2498" s="7">
        <f t="shared" si="1357"/>
        <v>0</v>
      </c>
      <c r="AM2498" s="2">
        <f t="shared" si="1358"/>
        <v>0</v>
      </c>
      <c r="AN2498" s="2">
        <f t="shared" si="1359"/>
        <v>0</v>
      </c>
      <c r="AO2498" s="2">
        <f t="shared" si="1360"/>
        <v>0</v>
      </c>
      <c r="AP2498" s="2">
        <f t="shared" si="1361"/>
        <v>0</v>
      </c>
      <c r="AR2498" t="str">
        <f t="shared" si="1363"/>
        <v>Pulaski</v>
      </c>
      <c r="AS2498" t="s">
        <v>201</v>
      </c>
      <c r="AT2498" s="182">
        <v>9</v>
      </c>
      <c r="AV2498" s="98">
        <v>51</v>
      </c>
      <c r="AW2498" s="100">
        <v>155</v>
      </c>
      <c r="AX2498" s="106">
        <f t="shared" si="1362"/>
        <v>51155</v>
      </c>
      <c r="AZ2498" s="7" t="s">
        <v>2975</v>
      </c>
      <c r="BA2498" t="s">
        <v>3208</v>
      </c>
    </row>
    <row r="2499" spans="1:53" hidden="1" outlineLevel="1">
      <c r="A2499" t="s">
        <v>1146</v>
      </c>
      <c r="B2499" t="s">
        <v>201</v>
      </c>
      <c r="C2499" s="1">
        <f t="shared" si="1348"/>
        <v>831</v>
      </c>
      <c r="D2499" s="7">
        <f>IF(P2499&gt;0,RANK(P2499,(P2499:R2499,S2499:AG2499)),0)</f>
        <v>1</v>
      </c>
      <c r="E2499" s="7">
        <f>IF(Q2499&gt;0,RANK(Q2499,(P2499:R2499,S2499:AG2499)),0)</f>
        <v>0</v>
      </c>
      <c r="F2499" s="7">
        <f>IF(R2499&gt;0,RANK(R2499,(P2499:R2499,S2499:AG2499)),0)</f>
        <v>2</v>
      </c>
      <c r="G2499" s="7">
        <f>IF(S2499&gt;0,RANK(S2499,(P2499:R2499,S2499:AG2499)),0)</f>
        <v>3</v>
      </c>
      <c r="H2499" s="49">
        <f t="shared" si="1349"/>
        <v>6</v>
      </c>
      <c r="I2499" s="178">
        <f t="shared" si="1350"/>
        <v>7.2202166064981952E-3</v>
      </c>
      <c r="J2499" s="2"/>
      <c r="K2499" s="2">
        <f t="shared" si="1351"/>
        <v>0.50180505415162457</v>
      </c>
      <c r="L2499" s="2">
        <f t="shared" si="1352"/>
        <v>0</v>
      </c>
      <c r="M2499" s="2">
        <f t="shared" si="1353"/>
        <v>0.49458483754512633</v>
      </c>
      <c r="N2499" s="2">
        <f t="shared" si="1332"/>
        <v>3.6101083032490976E-3</v>
      </c>
      <c r="O2499" s="2">
        <f t="shared" si="1333"/>
        <v>-4.3368086899420177E-18</v>
      </c>
      <c r="P2499" s="1">
        <v>417</v>
      </c>
      <c r="R2499" s="1">
        <v>411</v>
      </c>
      <c r="S2499" s="1">
        <v>3</v>
      </c>
      <c r="AI2499" s="7">
        <f t="shared" si="1354"/>
        <v>0</v>
      </c>
      <c r="AJ2499" s="7">
        <f t="shared" si="1355"/>
        <v>0</v>
      </c>
      <c r="AK2499" s="7">
        <f t="shared" si="1356"/>
        <v>0</v>
      </c>
      <c r="AL2499" s="7">
        <f t="shared" si="1357"/>
        <v>0</v>
      </c>
      <c r="AM2499" s="2">
        <f t="shared" si="1358"/>
        <v>0</v>
      </c>
      <c r="AN2499" s="2">
        <f t="shared" si="1359"/>
        <v>0</v>
      </c>
      <c r="AO2499" s="2">
        <f t="shared" si="1360"/>
        <v>0</v>
      </c>
      <c r="AP2499" s="2">
        <f t="shared" si="1361"/>
        <v>0</v>
      </c>
      <c r="AR2499" t="str">
        <f t="shared" si="1363"/>
        <v>Rappahannock</v>
      </c>
      <c r="AS2499" t="s">
        <v>201</v>
      </c>
      <c r="AT2499" s="182">
        <v>5</v>
      </c>
      <c r="AV2499" s="98">
        <v>51</v>
      </c>
      <c r="AW2499" s="100">
        <v>157</v>
      </c>
      <c r="AX2499" s="106">
        <f t="shared" si="1362"/>
        <v>51157</v>
      </c>
      <c r="AZ2499" s="7" t="s">
        <v>2975</v>
      </c>
      <c r="BA2499" t="s">
        <v>3208</v>
      </c>
    </row>
    <row r="2500" spans="1:53" hidden="1" outlineLevel="1">
      <c r="A2500" t="s">
        <v>2368</v>
      </c>
      <c r="B2500" t="s">
        <v>201</v>
      </c>
      <c r="C2500" s="1">
        <f t="shared" si="1348"/>
        <v>416</v>
      </c>
      <c r="D2500" s="7">
        <f>IF(P2500&gt;0,RANK(P2500,(P2500:R2500,S2500:AG2500)),0)</f>
        <v>1</v>
      </c>
      <c r="E2500" s="7">
        <f>IF(Q2500&gt;0,RANK(Q2500,(P2500:R2500,S2500:AG2500)),0)</f>
        <v>0</v>
      </c>
      <c r="F2500" s="7">
        <f>IF(R2500&gt;0,RANK(R2500,(P2500:R2500,S2500:AG2500)),0)</f>
        <v>2</v>
      </c>
      <c r="G2500" s="7">
        <f>IF(S2500&gt;0,RANK(S2500,(P2500:R2500,S2500:AG2500)),0)</f>
        <v>3</v>
      </c>
      <c r="H2500" s="49">
        <f t="shared" si="1349"/>
        <v>253</v>
      </c>
      <c r="I2500" s="178">
        <f t="shared" si="1350"/>
        <v>0.60817307692307687</v>
      </c>
      <c r="J2500" s="2"/>
      <c r="K2500" s="2">
        <f t="shared" si="1351"/>
        <v>0.80048076923076927</v>
      </c>
      <c r="L2500" s="2">
        <f t="shared" si="1352"/>
        <v>0</v>
      </c>
      <c r="M2500" s="2">
        <f t="shared" si="1353"/>
        <v>0.19230769230769232</v>
      </c>
      <c r="N2500" s="2">
        <f t="shared" si="1332"/>
        <v>7.2115384615384619E-3</v>
      </c>
      <c r="O2500" s="2">
        <f t="shared" si="1333"/>
        <v>-5.377642775528102E-17</v>
      </c>
      <c r="P2500" s="1">
        <v>333</v>
      </c>
      <c r="R2500" s="1">
        <v>80</v>
      </c>
      <c r="S2500" s="1">
        <v>3</v>
      </c>
      <c r="AI2500" s="7">
        <f t="shared" si="1354"/>
        <v>0</v>
      </c>
      <c r="AJ2500" s="7">
        <f t="shared" si="1355"/>
        <v>0</v>
      </c>
      <c r="AK2500" s="7">
        <f t="shared" si="1356"/>
        <v>0</v>
      </c>
      <c r="AL2500" s="7">
        <f t="shared" si="1357"/>
        <v>0</v>
      </c>
      <c r="AM2500" s="2">
        <f t="shared" si="1358"/>
        <v>0</v>
      </c>
      <c r="AN2500" s="2">
        <f t="shared" si="1359"/>
        <v>0</v>
      </c>
      <c r="AO2500" s="2">
        <f t="shared" si="1360"/>
        <v>0</v>
      </c>
      <c r="AP2500" s="2">
        <f t="shared" si="1361"/>
        <v>0</v>
      </c>
      <c r="AR2500" t="str">
        <f t="shared" si="1363"/>
        <v>Richmond</v>
      </c>
      <c r="AS2500" t="s">
        <v>201</v>
      </c>
      <c r="AT2500" s="182">
        <v>1</v>
      </c>
      <c r="AV2500" s="98">
        <v>51</v>
      </c>
      <c r="AW2500" s="100">
        <v>159</v>
      </c>
      <c r="AX2500" s="106">
        <f t="shared" si="1362"/>
        <v>51159</v>
      </c>
      <c r="AZ2500" s="7" t="s">
        <v>2975</v>
      </c>
      <c r="BA2500" t="s">
        <v>3208</v>
      </c>
    </row>
    <row r="2501" spans="1:53" hidden="1" outlineLevel="1">
      <c r="A2501" t="s">
        <v>410</v>
      </c>
      <c r="B2501" t="s">
        <v>201</v>
      </c>
      <c r="C2501" s="1">
        <f t="shared" si="1348"/>
        <v>6126</v>
      </c>
      <c r="D2501" s="7">
        <f>IF(P2501&gt;0,RANK(P2501,(P2501:R2501,S2501:AG2501)),0)</f>
        <v>1</v>
      </c>
      <c r="E2501" s="7">
        <f>IF(Q2501&gt;0,RANK(Q2501,(P2501:R2501,S2501:AG2501)),0)</f>
        <v>0</v>
      </c>
      <c r="F2501" s="7">
        <f>IF(R2501&gt;0,RANK(R2501,(P2501:R2501,S2501:AG2501)),0)</f>
        <v>2</v>
      </c>
      <c r="G2501" s="7">
        <f>IF(S2501&gt;0,RANK(S2501,(P2501:R2501,S2501:AG2501)),0)</f>
        <v>3</v>
      </c>
      <c r="H2501" s="49">
        <f t="shared" si="1349"/>
        <v>564</v>
      </c>
      <c r="I2501" s="178">
        <f t="shared" si="1350"/>
        <v>9.2066601371204704E-2</v>
      </c>
      <c r="J2501" s="2"/>
      <c r="K2501" s="2">
        <f t="shared" si="1351"/>
        <v>0.54276852758733263</v>
      </c>
      <c r="L2501" s="2">
        <f t="shared" si="1352"/>
        <v>0</v>
      </c>
      <c r="M2501" s="2">
        <f t="shared" si="1353"/>
        <v>0.45070192621612798</v>
      </c>
      <c r="N2501" s="2">
        <f t="shared" si="1332"/>
        <v>6.5295461965393401E-3</v>
      </c>
      <c r="O2501" s="2">
        <f t="shared" si="1333"/>
        <v>5.2909066017292616E-17</v>
      </c>
      <c r="P2501" s="1">
        <v>3325</v>
      </c>
      <c r="R2501" s="1">
        <v>2761</v>
      </c>
      <c r="S2501" s="1">
        <v>40</v>
      </c>
      <c r="AI2501" s="7">
        <f t="shared" si="1354"/>
        <v>0</v>
      </c>
      <c r="AJ2501" s="7">
        <f t="shared" si="1355"/>
        <v>0</v>
      </c>
      <c r="AK2501" s="7">
        <f t="shared" si="1356"/>
        <v>0</v>
      </c>
      <c r="AL2501" s="7">
        <f t="shared" si="1357"/>
        <v>0</v>
      </c>
      <c r="AM2501" s="2">
        <f t="shared" si="1358"/>
        <v>0</v>
      </c>
      <c r="AN2501" s="2">
        <f t="shared" si="1359"/>
        <v>0</v>
      </c>
      <c r="AO2501" s="2">
        <f t="shared" si="1360"/>
        <v>0</v>
      </c>
      <c r="AP2501" s="2">
        <f t="shared" si="1361"/>
        <v>0</v>
      </c>
      <c r="AR2501" t="str">
        <f t="shared" si="1363"/>
        <v>Roanoke</v>
      </c>
      <c r="AS2501" t="s">
        <v>201</v>
      </c>
      <c r="AT2501" s="182"/>
      <c r="AV2501" s="98">
        <v>51</v>
      </c>
      <c r="AW2501" s="100">
        <v>161</v>
      </c>
      <c r="AX2501" s="106">
        <f t="shared" si="1362"/>
        <v>51161</v>
      </c>
      <c r="AZ2501" s="7" t="s">
        <v>2975</v>
      </c>
      <c r="BA2501" t="s">
        <v>3208</v>
      </c>
    </row>
    <row r="2502" spans="1:53" hidden="1" outlineLevel="1">
      <c r="A2502" t="s">
        <v>1156</v>
      </c>
      <c r="B2502" t="s">
        <v>201</v>
      </c>
      <c r="C2502" s="1">
        <f t="shared" si="1348"/>
        <v>1581</v>
      </c>
      <c r="D2502" s="7">
        <f>IF(P2502&gt;0,RANK(P2502,(P2502:R2502,S2502:AG2502)),0)</f>
        <v>1</v>
      </c>
      <c r="E2502" s="7">
        <f>IF(Q2502&gt;0,RANK(Q2502,(P2502:R2502,S2502:AG2502)),0)</f>
        <v>0</v>
      </c>
      <c r="F2502" s="7">
        <f>IF(R2502&gt;0,RANK(R2502,(P2502:R2502,S2502:AG2502)),0)</f>
        <v>2</v>
      </c>
      <c r="G2502" s="7">
        <f>IF(S2502&gt;0,RANK(S2502,(P2502:R2502,S2502:AG2502)),0)</f>
        <v>3</v>
      </c>
      <c r="H2502" s="49">
        <f t="shared" si="1349"/>
        <v>226</v>
      </c>
      <c r="I2502" s="178">
        <f t="shared" si="1350"/>
        <v>0.14294750158127767</v>
      </c>
      <c r="J2502" s="2"/>
      <c r="K2502" s="2">
        <f t="shared" si="1351"/>
        <v>0.57052498418722331</v>
      </c>
      <c r="L2502" s="2">
        <f t="shared" si="1352"/>
        <v>0</v>
      </c>
      <c r="M2502" s="2">
        <f t="shared" si="1353"/>
        <v>0.42757748260594558</v>
      </c>
      <c r="N2502" s="2">
        <f t="shared" si="1332"/>
        <v>1.8975332068311196E-3</v>
      </c>
      <c r="O2502" s="2">
        <f t="shared" si="1333"/>
        <v>-4.9873299934333204E-18</v>
      </c>
      <c r="P2502" s="1">
        <v>902</v>
      </c>
      <c r="R2502" s="1">
        <v>676</v>
      </c>
      <c r="S2502" s="1">
        <v>3</v>
      </c>
      <c r="AI2502" s="7">
        <f t="shared" si="1354"/>
        <v>0</v>
      </c>
      <c r="AJ2502" s="7">
        <f t="shared" si="1355"/>
        <v>0</v>
      </c>
      <c r="AK2502" s="7">
        <f t="shared" si="1356"/>
        <v>0</v>
      </c>
      <c r="AL2502" s="7">
        <f t="shared" si="1357"/>
        <v>0</v>
      </c>
      <c r="AM2502" s="2">
        <f t="shared" si="1358"/>
        <v>0</v>
      </c>
      <c r="AN2502" s="2">
        <f t="shared" si="1359"/>
        <v>0</v>
      </c>
      <c r="AO2502" s="2">
        <f t="shared" si="1360"/>
        <v>0</v>
      </c>
      <c r="AP2502" s="2">
        <f t="shared" si="1361"/>
        <v>0</v>
      </c>
      <c r="AR2502" t="str">
        <f t="shared" si="1363"/>
        <v>Rockbridge</v>
      </c>
      <c r="AS2502" t="s">
        <v>201</v>
      </c>
      <c r="AT2502" s="182">
        <v>6</v>
      </c>
      <c r="AV2502" s="98">
        <v>51</v>
      </c>
      <c r="AW2502" s="100">
        <v>163</v>
      </c>
      <c r="AX2502" s="106">
        <f t="shared" si="1362"/>
        <v>51163</v>
      </c>
      <c r="AZ2502" s="7" t="s">
        <v>2975</v>
      </c>
      <c r="BA2502" t="s">
        <v>3208</v>
      </c>
    </row>
    <row r="2503" spans="1:53" hidden="1" outlineLevel="1">
      <c r="A2503" t="s">
        <v>3034</v>
      </c>
      <c r="B2503" t="s">
        <v>201</v>
      </c>
      <c r="C2503" s="1">
        <f t="shared" si="1348"/>
        <v>3693</v>
      </c>
      <c r="D2503" s="7">
        <f>IF(P2503&gt;0,RANK(P2503,(P2503:R2503,S2503:AG2503)),0)</f>
        <v>2</v>
      </c>
      <c r="E2503" s="7">
        <f>IF(Q2503&gt;0,RANK(Q2503,(P2503:R2503,S2503:AG2503)),0)</f>
        <v>0</v>
      </c>
      <c r="F2503" s="7">
        <f>IF(R2503&gt;0,RANK(R2503,(P2503:R2503,S2503:AG2503)),0)</f>
        <v>1</v>
      </c>
      <c r="G2503" s="7">
        <f>IF(S2503&gt;0,RANK(S2503,(P2503:R2503,S2503:AG2503)),0)</f>
        <v>3</v>
      </c>
      <c r="H2503" s="49">
        <f t="shared" si="1349"/>
        <v>208</v>
      </c>
      <c r="I2503" s="178">
        <f t="shared" si="1350"/>
        <v>5.6322772813430816E-2</v>
      </c>
      <c r="J2503" s="2"/>
      <c r="K2503" s="2">
        <f t="shared" si="1351"/>
        <v>0.46980774438126183</v>
      </c>
      <c r="L2503" s="2">
        <f t="shared" si="1352"/>
        <v>0</v>
      </c>
      <c r="M2503" s="2">
        <f t="shared" si="1353"/>
        <v>0.52613051719469262</v>
      </c>
      <c r="N2503" s="2">
        <f t="shared" si="1332"/>
        <v>4.0617384240454911E-3</v>
      </c>
      <c r="O2503" s="2">
        <f t="shared" si="1333"/>
        <v>6.6786853825107073E-17</v>
      </c>
      <c r="P2503" s="1">
        <v>1735</v>
      </c>
      <c r="R2503" s="1">
        <v>1943</v>
      </c>
      <c r="S2503" s="1">
        <v>15</v>
      </c>
      <c r="AI2503" s="7">
        <f t="shared" si="1354"/>
        <v>0</v>
      </c>
      <c r="AJ2503" s="7">
        <f t="shared" si="1355"/>
        <v>0</v>
      </c>
      <c r="AK2503" s="7">
        <f t="shared" si="1356"/>
        <v>0</v>
      </c>
      <c r="AL2503" s="7">
        <f t="shared" si="1357"/>
        <v>0</v>
      </c>
      <c r="AM2503" s="2">
        <f t="shared" si="1358"/>
        <v>0</v>
      </c>
      <c r="AN2503" s="2">
        <f t="shared" si="1359"/>
        <v>0</v>
      </c>
      <c r="AO2503" s="2">
        <f t="shared" si="1360"/>
        <v>0</v>
      </c>
      <c r="AP2503" s="2">
        <f t="shared" si="1361"/>
        <v>0</v>
      </c>
      <c r="AR2503" t="str">
        <f t="shared" si="1363"/>
        <v>Rockingham</v>
      </c>
      <c r="AS2503" t="s">
        <v>201</v>
      </c>
      <c r="AT2503" s="182">
        <v>6</v>
      </c>
      <c r="AV2503" s="98">
        <v>51</v>
      </c>
      <c r="AW2503" s="100">
        <v>165</v>
      </c>
      <c r="AX2503" s="106">
        <f t="shared" si="1362"/>
        <v>51165</v>
      </c>
      <c r="AZ2503" s="7" t="s">
        <v>2975</v>
      </c>
      <c r="BA2503" t="s">
        <v>3208</v>
      </c>
    </row>
    <row r="2504" spans="1:53" hidden="1" outlineLevel="1">
      <c r="A2504" t="s">
        <v>995</v>
      </c>
      <c r="B2504" t="s">
        <v>201</v>
      </c>
      <c r="C2504" s="1">
        <f t="shared" si="1348"/>
        <v>930</v>
      </c>
      <c r="D2504" s="7">
        <f>IF(P2504&gt;0,RANK(P2504,(P2504:R2504,S2504:AG2504)),0)</f>
        <v>1</v>
      </c>
      <c r="E2504" s="7">
        <f>IF(Q2504&gt;0,RANK(Q2504,(P2504:R2504,S2504:AG2504)),0)</f>
        <v>0</v>
      </c>
      <c r="F2504" s="7">
        <f>IF(R2504&gt;0,RANK(R2504,(P2504:R2504,S2504:AG2504)),0)</f>
        <v>2</v>
      </c>
      <c r="G2504" s="7">
        <f>IF(S2504&gt;0,RANK(S2504,(P2504:R2504,S2504:AG2504)),0)</f>
        <v>3</v>
      </c>
      <c r="H2504" s="49">
        <f t="shared" si="1349"/>
        <v>196</v>
      </c>
      <c r="I2504" s="178">
        <f t="shared" si="1350"/>
        <v>0.21075268817204301</v>
      </c>
      <c r="J2504" s="2"/>
      <c r="K2504" s="2">
        <f t="shared" si="1351"/>
        <v>0.59892473118279566</v>
      </c>
      <c r="L2504" s="2">
        <f t="shared" si="1352"/>
        <v>0</v>
      </c>
      <c r="M2504" s="2">
        <f t="shared" si="1353"/>
        <v>0.3881720430107527</v>
      </c>
      <c r="N2504" s="2">
        <f t="shared" si="1332"/>
        <v>1.2903225806451613E-2</v>
      </c>
      <c r="O2504" s="2">
        <f t="shared" si="1333"/>
        <v>3.2959746043559335E-17</v>
      </c>
      <c r="P2504" s="1">
        <v>557</v>
      </c>
      <c r="R2504" s="1">
        <v>361</v>
      </c>
      <c r="S2504" s="1">
        <v>12</v>
      </c>
      <c r="AI2504" s="7">
        <f t="shared" si="1354"/>
        <v>0</v>
      </c>
      <c r="AJ2504" s="7">
        <f t="shared" si="1355"/>
        <v>0</v>
      </c>
      <c r="AK2504" s="7">
        <f t="shared" si="1356"/>
        <v>0</v>
      </c>
      <c r="AL2504" s="7">
        <f t="shared" si="1357"/>
        <v>0</v>
      </c>
      <c r="AM2504" s="2">
        <f t="shared" si="1358"/>
        <v>0</v>
      </c>
      <c r="AN2504" s="2">
        <f t="shared" si="1359"/>
        <v>0</v>
      </c>
      <c r="AO2504" s="2">
        <f t="shared" si="1360"/>
        <v>0</v>
      </c>
      <c r="AP2504" s="2">
        <f t="shared" si="1361"/>
        <v>0</v>
      </c>
      <c r="AR2504" t="str">
        <f t="shared" si="1363"/>
        <v>Russell</v>
      </c>
      <c r="AS2504" t="s">
        <v>201</v>
      </c>
      <c r="AT2504" s="182">
        <v>9</v>
      </c>
      <c r="AV2504" s="98">
        <v>51</v>
      </c>
      <c r="AW2504" s="100">
        <v>167</v>
      </c>
      <c r="AX2504" s="106">
        <f t="shared" si="1362"/>
        <v>51167</v>
      </c>
      <c r="AZ2504" s="7" t="s">
        <v>2975</v>
      </c>
      <c r="BA2504" t="s">
        <v>3208</v>
      </c>
    </row>
    <row r="2505" spans="1:53" hidden="1" outlineLevel="1">
      <c r="A2505" t="s">
        <v>1017</v>
      </c>
      <c r="B2505" t="s">
        <v>201</v>
      </c>
      <c r="C2505" s="1">
        <f t="shared" si="1348"/>
        <v>543</v>
      </c>
      <c r="D2505" s="7">
        <f>IF(P2505&gt;0,RANK(P2505,(P2505:R2505,S2505:AG2505)),0)</f>
        <v>1</v>
      </c>
      <c r="E2505" s="7">
        <f>IF(Q2505&gt;0,RANK(Q2505,(P2505:R2505,S2505:AG2505)),0)</f>
        <v>0</v>
      </c>
      <c r="F2505" s="7">
        <f>IF(R2505&gt;0,RANK(R2505,(P2505:R2505,S2505:AG2505)),0)</f>
        <v>2</v>
      </c>
      <c r="G2505" s="7">
        <f>IF(S2505&gt;0,RANK(S2505,(P2505:R2505,S2505:AG2505)),0)</f>
        <v>3</v>
      </c>
      <c r="H2505" s="49">
        <f t="shared" si="1349"/>
        <v>72</v>
      </c>
      <c r="I2505" s="178">
        <f t="shared" si="1350"/>
        <v>0.13259668508287292</v>
      </c>
      <c r="J2505" s="2"/>
      <c r="K2505" s="2">
        <f t="shared" si="1351"/>
        <v>0.56169429097605894</v>
      </c>
      <c r="L2505" s="2">
        <f t="shared" si="1352"/>
        <v>0</v>
      </c>
      <c r="M2505" s="2">
        <f t="shared" si="1353"/>
        <v>0.42909760589318602</v>
      </c>
      <c r="N2505" s="2">
        <f t="shared" si="1332"/>
        <v>9.2081031307550652E-3</v>
      </c>
      <c r="O2505" s="2">
        <f t="shared" si="1333"/>
        <v>-2.4286128663675299E-17</v>
      </c>
      <c r="P2505" s="1">
        <v>305</v>
      </c>
      <c r="R2505" s="1">
        <v>233</v>
      </c>
      <c r="S2505" s="1">
        <v>5</v>
      </c>
      <c r="AI2505" s="7">
        <f t="shared" si="1354"/>
        <v>0</v>
      </c>
      <c r="AJ2505" s="7">
        <f t="shared" si="1355"/>
        <v>0</v>
      </c>
      <c r="AK2505" s="7">
        <f t="shared" si="1356"/>
        <v>0</v>
      </c>
      <c r="AL2505" s="7">
        <f t="shared" si="1357"/>
        <v>0</v>
      </c>
      <c r="AM2505" s="2">
        <f t="shared" si="1358"/>
        <v>0</v>
      </c>
      <c r="AN2505" s="2">
        <f t="shared" si="1359"/>
        <v>0</v>
      </c>
      <c r="AO2505" s="2">
        <f t="shared" si="1360"/>
        <v>0</v>
      </c>
      <c r="AP2505" s="2">
        <f t="shared" si="1361"/>
        <v>0</v>
      </c>
      <c r="AR2505" t="str">
        <f t="shared" si="1363"/>
        <v>Scott</v>
      </c>
      <c r="AS2505" t="s">
        <v>201</v>
      </c>
      <c r="AT2505" s="182">
        <v>9</v>
      </c>
      <c r="AV2505" s="98">
        <v>51</v>
      </c>
      <c r="AW2505" s="100">
        <v>169</v>
      </c>
      <c r="AX2505" s="106">
        <f t="shared" si="1362"/>
        <v>51169</v>
      </c>
      <c r="AZ2505" s="7" t="s">
        <v>2975</v>
      </c>
      <c r="BA2505" t="s">
        <v>3208</v>
      </c>
    </row>
    <row r="2506" spans="1:53" hidden="1" outlineLevel="1">
      <c r="A2506" t="s">
        <v>1592</v>
      </c>
      <c r="B2506" t="s">
        <v>201</v>
      </c>
      <c r="C2506" s="1">
        <f t="shared" si="1348"/>
        <v>1901</v>
      </c>
      <c r="D2506" s="7">
        <f>IF(P2506&gt;0,RANK(P2506,(P2506:R2506,S2506:AG2506)),0)</f>
        <v>1</v>
      </c>
      <c r="E2506" s="7">
        <f>IF(Q2506&gt;0,RANK(Q2506,(P2506:R2506,S2506:AG2506)),0)</f>
        <v>0</v>
      </c>
      <c r="F2506" s="7">
        <f>IF(R2506&gt;0,RANK(R2506,(P2506:R2506,S2506:AG2506)),0)</f>
        <v>2</v>
      </c>
      <c r="G2506" s="7">
        <f>IF(S2506&gt;0,RANK(S2506,(P2506:R2506,S2506:AG2506)),0)</f>
        <v>3</v>
      </c>
      <c r="H2506" s="49">
        <f t="shared" si="1349"/>
        <v>31</v>
      </c>
      <c r="I2506" s="178">
        <f t="shared" si="1350"/>
        <v>1.6307206733298264E-2</v>
      </c>
      <c r="J2506" s="2"/>
      <c r="K2506" s="2">
        <f t="shared" si="1351"/>
        <v>0.50499736980536558</v>
      </c>
      <c r="L2506" s="2">
        <f t="shared" si="1352"/>
        <v>0</v>
      </c>
      <c r="M2506" s="2">
        <f t="shared" si="1353"/>
        <v>0.48869016307206731</v>
      </c>
      <c r="N2506" s="2">
        <f t="shared" ref="N2506:N2558" si="1364">IF($C2506=0,"-",S2506/$C2506)</f>
        <v>6.3124671225670698E-3</v>
      </c>
      <c r="O2506" s="2">
        <f t="shared" ref="O2506:O2558" si="1365">IF(C2506=0,"-",(1-K2506-L2506-M2506-N2506))</f>
        <v>4.163336342344337E-17</v>
      </c>
      <c r="P2506" s="1">
        <v>960</v>
      </c>
      <c r="R2506" s="1">
        <v>929</v>
      </c>
      <c r="S2506" s="1">
        <v>12</v>
      </c>
      <c r="AI2506" s="7">
        <f t="shared" si="1354"/>
        <v>0</v>
      </c>
      <c r="AJ2506" s="7">
        <f t="shared" si="1355"/>
        <v>0</v>
      </c>
      <c r="AK2506" s="7">
        <f t="shared" si="1356"/>
        <v>0</v>
      </c>
      <c r="AL2506" s="7">
        <f t="shared" si="1357"/>
        <v>0</v>
      </c>
      <c r="AM2506" s="2">
        <f t="shared" si="1358"/>
        <v>0</v>
      </c>
      <c r="AN2506" s="2">
        <f t="shared" si="1359"/>
        <v>0</v>
      </c>
      <c r="AO2506" s="2">
        <f t="shared" si="1360"/>
        <v>0</v>
      </c>
      <c r="AP2506" s="2">
        <f t="shared" si="1361"/>
        <v>0</v>
      </c>
      <c r="AR2506" t="str">
        <f t="shared" si="1363"/>
        <v>Shenandoah</v>
      </c>
      <c r="AS2506" t="s">
        <v>201</v>
      </c>
      <c r="AT2506" s="182">
        <v>6</v>
      </c>
      <c r="AV2506" s="98">
        <v>51</v>
      </c>
      <c r="AW2506" s="100">
        <v>171</v>
      </c>
      <c r="AX2506" s="106">
        <f t="shared" si="1362"/>
        <v>51171</v>
      </c>
      <c r="AZ2506" s="7" t="s">
        <v>2975</v>
      </c>
      <c r="BA2506" t="s">
        <v>3208</v>
      </c>
    </row>
    <row r="2507" spans="1:53" hidden="1" outlineLevel="1">
      <c r="A2507" t="s">
        <v>468</v>
      </c>
      <c r="B2507" t="s">
        <v>201</v>
      </c>
      <c r="C2507" s="1">
        <f t="shared" si="1348"/>
        <v>898</v>
      </c>
      <c r="D2507" s="7">
        <f>IF(P2507&gt;0,RANK(P2507,(P2507:R2507,S2507:AG2507)),0)</f>
        <v>1</v>
      </c>
      <c r="E2507" s="7">
        <f>IF(Q2507&gt;0,RANK(Q2507,(P2507:R2507,S2507:AG2507)),0)</f>
        <v>0</v>
      </c>
      <c r="F2507" s="7">
        <f>IF(R2507&gt;0,RANK(R2507,(P2507:R2507,S2507:AG2507)),0)</f>
        <v>2</v>
      </c>
      <c r="G2507" s="7">
        <f>IF(S2507&gt;0,RANK(S2507,(P2507:R2507,S2507:AG2507)),0)</f>
        <v>3</v>
      </c>
      <c r="H2507" s="49">
        <f t="shared" si="1349"/>
        <v>166</v>
      </c>
      <c r="I2507" s="178">
        <f t="shared" si="1350"/>
        <v>0.18485523385300667</v>
      </c>
      <c r="J2507" s="2"/>
      <c r="K2507" s="2">
        <f t="shared" si="1351"/>
        <v>0.5868596881959911</v>
      </c>
      <c r="L2507" s="2">
        <f t="shared" si="1352"/>
        <v>0</v>
      </c>
      <c r="M2507" s="2">
        <f t="shared" si="1353"/>
        <v>0.40200445434298443</v>
      </c>
      <c r="N2507" s="2">
        <f t="shared" si="1364"/>
        <v>1.1135857461024499E-2</v>
      </c>
      <c r="O2507" s="2">
        <f t="shared" si="1365"/>
        <v>-3.1225022567582528E-17</v>
      </c>
      <c r="P2507" s="1">
        <v>527</v>
      </c>
      <c r="R2507" s="1">
        <v>361</v>
      </c>
      <c r="S2507" s="1">
        <v>10</v>
      </c>
      <c r="AI2507" s="7">
        <f t="shared" si="1354"/>
        <v>0</v>
      </c>
      <c r="AJ2507" s="7">
        <f t="shared" si="1355"/>
        <v>0</v>
      </c>
      <c r="AK2507" s="7">
        <f t="shared" si="1356"/>
        <v>0</v>
      </c>
      <c r="AL2507" s="7">
        <f t="shared" si="1357"/>
        <v>0</v>
      </c>
      <c r="AM2507" s="2">
        <f t="shared" si="1358"/>
        <v>0</v>
      </c>
      <c r="AN2507" s="2">
        <f t="shared" si="1359"/>
        <v>0</v>
      </c>
      <c r="AO2507" s="2">
        <f t="shared" si="1360"/>
        <v>0</v>
      </c>
      <c r="AP2507" s="2">
        <f t="shared" si="1361"/>
        <v>0</v>
      </c>
      <c r="AR2507" t="str">
        <f t="shared" si="1363"/>
        <v>Smyth</v>
      </c>
      <c r="AS2507" t="s">
        <v>201</v>
      </c>
      <c r="AT2507" s="182">
        <v>9</v>
      </c>
      <c r="AV2507" s="98">
        <v>51</v>
      </c>
      <c r="AW2507" s="100">
        <v>173</v>
      </c>
      <c r="AX2507" s="106">
        <f t="shared" si="1362"/>
        <v>51173</v>
      </c>
      <c r="AZ2507" s="7" t="s">
        <v>2975</v>
      </c>
      <c r="BA2507" t="s">
        <v>3208</v>
      </c>
    </row>
    <row r="2508" spans="1:53" hidden="1" outlineLevel="1">
      <c r="A2508" t="s">
        <v>898</v>
      </c>
      <c r="B2508" t="s">
        <v>201</v>
      </c>
      <c r="C2508" s="1">
        <f t="shared" si="1348"/>
        <v>1431</v>
      </c>
      <c r="D2508" s="7">
        <f>IF(P2508&gt;0,RANK(P2508,(P2508:R2508,S2508:AG2508)),0)</f>
        <v>1</v>
      </c>
      <c r="E2508" s="7">
        <f>IF(Q2508&gt;0,RANK(Q2508,(P2508:R2508,S2508:AG2508)),0)</f>
        <v>0</v>
      </c>
      <c r="F2508" s="7">
        <f>IF(R2508&gt;0,RANK(R2508,(P2508:R2508,S2508:AG2508)),0)</f>
        <v>2</v>
      </c>
      <c r="G2508" s="7">
        <f>IF(S2508&gt;0,RANK(S2508,(P2508:R2508,S2508:AG2508)),0)</f>
        <v>3</v>
      </c>
      <c r="H2508" s="49">
        <f t="shared" si="1349"/>
        <v>983</v>
      </c>
      <c r="I2508" s="178">
        <f t="shared" si="1350"/>
        <v>0.68693221523410197</v>
      </c>
      <c r="J2508" s="2"/>
      <c r="K2508" s="2">
        <f t="shared" si="1351"/>
        <v>0.83787561146051714</v>
      </c>
      <c r="L2508" s="2">
        <f t="shared" si="1352"/>
        <v>0</v>
      </c>
      <c r="M2508" s="2">
        <f t="shared" si="1353"/>
        <v>0.15094339622641509</v>
      </c>
      <c r="N2508" s="2">
        <f t="shared" si="1364"/>
        <v>1.1180992313067784E-2</v>
      </c>
      <c r="O2508" s="2">
        <f t="shared" si="1365"/>
        <v>-1.7347234759768071E-17</v>
      </c>
      <c r="P2508" s="1">
        <v>1199</v>
      </c>
      <c r="R2508" s="1">
        <v>216</v>
      </c>
      <c r="S2508" s="1">
        <v>16</v>
      </c>
      <c r="AI2508" s="7">
        <f t="shared" si="1354"/>
        <v>0</v>
      </c>
      <c r="AJ2508" s="7">
        <f t="shared" si="1355"/>
        <v>0</v>
      </c>
      <c r="AK2508" s="7">
        <f t="shared" si="1356"/>
        <v>0</v>
      </c>
      <c r="AL2508" s="7">
        <f t="shared" si="1357"/>
        <v>0</v>
      </c>
      <c r="AM2508" s="2">
        <f t="shared" si="1358"/>
        <v>0</v>
      </c>
      <c r="AN2508" s="2">
        <f t="shared" si="1359"/>
        <v>0</v>
      </c>
      <c r="AO2508" s="2">
        <f t="shared" si="1360"/>
        <v>0</v>
      </c>
      <c r="AP2508" s="2">
        <f t="shared" si="1361"/>
        <v>0</v>
      </c>
      <c r="AR2508" t="str">
        <f t="shared" si="1363"/>
        <v>Southampton</v>
      </c>
      <c r="AS2508" t="s">
        <v>201</v>
      </c>
      <c r="AT2508" s="182">
        <v>4</v>
      </c>
      <c r="AV2508" s="98">
        <v>51</v>
      </c>
      <c r="AW2508" s="100">
        <v>175</v>
      </c>
      <c r="AX2508" s="106">
        <f t="shared" si="1362"/>
        <v>51175</v>
      </c>
      <c r="AZ2508" s="7" t="s">
        <v>2975</v>
      </c>
      <c r="BA2508" t="s">
        <v>3208</v>
      </c>
    </row>
    <row r="2509" spans="1:53" hidden="1" outlineLevel="1">
      <c r="A2509" t="s">
        <v>847</v>
      </c>
      <c r="B2509" t="s">
        <v>201</v>
      </c>
      <c r="C2509" s="1">
        <f t="shared" si="1348"/>
        <v>8943</v>
      </c>
      <c r="D2509" s="7">
        <f>IF(P2509&gt;0,RANK(P2509,(P2509:R2509,S2509:AG2509)),0)</f>
        <v>1</v>
      </c>
      <c r="E2509" s="7">
        <f>IF(Q2509&gt;0,RANK(Q2509,(P2509:R2509,S2509:AG2509)),0)</f>
        <v>0</v>
      </c>
      <c r="F2509" s="7">
        <f>IF(R2509&gt;0,RANK(R2509,(P2509:R2509,S2509:AG2509)),0)</f>
        <v>2</v>
      </c>
      <c r="G2509" s="7">
        <f>IF(S2509&gt;0,RANK(S2509,(P2509:R2509,S2509:AG2509)),0)</f>
        <v>3</v>
      </c>
      <c r="H2509" s="49">
        <f t="shared" si="1349"/>
        <v>1919</v>
      </c>
      <c r="I2509" s="178">
        <f t="shared" si="1350"/>
        <v>0.21458123672145812</v>
      </c>
      <c r="J2509" s="2"/>
      <c r="K2509" s="2">
        <f t="shared" si="1351"/>
        <v>0.60371240076037125</v>
      </c>
      <c r="L2509" s="2">
        <f t="shared" si="1352"/>
        <v>0</v>
      </c>
      <c r="M2509" s="2">
        <f t="shared" si="1353"/>
        <v>0.38913116403891312</v>
      </c>
      <c r="N2509" s="2">
        <f t="shared" si="1364"/>
        <v>7.1564352007156438E-3</v>
      </c>
      <c r="O2509" s="2">
        <f t="shared" si="1365"/>
        <v>-1.6479873021779667E-17</v>
      </c>
      <c r="P2509" s="1">
        <v>5399</v>
      </c>
      <c r="R2509" s="1">
        <v>3480</v>
      </c>
      <c r="S2509" s="1">
        <v>64</v>
      </c>
      <c r="AI2509" s="7">
        <f t="shared" si="1354"/>
        <v>0</v>
      </c>
      <c r="AJ2509" s="7">
        <f t="shared" si="1355"/>
        <v>0</v>
      </c>
      <c r="AK2509" s="7">
        <f t="shared" si="1356"/>
        <v>0</v>
      </c>
      <c r="AL2509" s="7">
        <f t="shared" si="1357"/>
        <v>0</v>
      </c>
      <c r="AM2509" s="2">
        <f t="shared" si="1358"/>
        <v>0</v>
      </c>
      <c r="AN2509" s="2">
        <f t="shared" si="1359"/>
        <v>0</v>
      </c>
      <c r="AO2509" s="2">
        <f t="shared" si="1360"/>
        <v>0</v>
      </c>
      <c r="AP2509" s="2">
        <f t="shared" si="1361"/>
        <v>0</v>
      </c>
      <c r="AR2509" t="str">
        <f t="shared" si="1363"/>
        <v>Spotsylvania</v>
      </c>
      <c r="AS2509" t="s">
        <v>201</v>
      </c>
      <c r="AT2509" s="182"/>
      <c r="AV2509" s="98">
        <v>51</v>
      </c>
      <c r="AW2509" s="100">
        <v>177</v>
      </c>
      <c r="AX2509" s="106">
        <f t="shared" si="1362"/>
        <v>51177</v>
      </c>
      <c r="AZ2509" s="7" t="s">
        <v>2975</v>
      </c>
      <c r="BA2509" t="s">
        <v>3208</v>
      </c>
    </row>
    <row r="2510" spans="1:53" hidden="1" outlineLevel="1">
      <c r="A2510" t="s">
        <v>3004</v>
      </c>
      <c r="B2510" t="s">
        <v>201</v>
      </c>
      <c r="C2510" s="1">
        <f t="shared" si="1348"/>
        <v>10571</v>
      </c>
      <c r="D2510" s="7">
        <f>IF(P2510&gt;0,RANK(P2510,(P2510:R2510,S2510:AG2510)),0)</f>
        <v>1</v>
      </c>
      <c r="E2510" s="7">
        <f>IF(Q2510&gt;0,RANK(Q2510,(P2510:R2510,S2510:AG2510)),0)</f>
        <v>0</v>
      </c>
      <c r="F2510" s="7">
        <f>IF(R2510&gt;0,RANK(R2510,(P2510:R2510,S2510:AG2510)),0)</f>
        <v>2</v>
      </c>
      <c r="G2510" s="7">
        <f>IF(S2510&gt;0,RANK(S2510,(P2510:R2510,S2510:AG2510)),0)</f>
        <v>3</v>
      </c>
      <c r="H2510" s="49">
        <f t="shared" si="1349"/>
        <v>2397</v>
      </c>
      <c r="I2510" s="178">
        <f t="shared" si="1350"/>
        <v>0.2267524359095639</v>
      </c>
      <c r="J2510" s="2"/>
      <c r="K2510" s="2">
        <f t="shared" si="1351"/>
        <v>0.60911928861980891</v>
      </c>
      <c r="L2510" s="2">
        <f t="shared" si="1352"/>
        <v>0</v>
      </c>
      <c r="M2510" s="2">
        <f t="shared" si="1353"/>
        <v>0.38236685271024501</v>
      </c>
      <c r="N2510" s="2">
        <f t="shared" si="1364"/>
        <v>8.5138586699460787E-3</v>
      </c>
      <c r="O2510" s="2">
        <f t="shared" si="1365"/>
        <v>5.2041704279304213E-18</v>
      </c>
      <c r="P2510" s="1">
        <v>6439</v>
      </c>
      <c r="R2510" s="1">
        <v>4042</v>
      </c>
      <c r="S2510" s="1">
        <v>90</v>
      </c>
      <c r="AI2510" s="7">
        <f t="shared" si="1354"/>
        <v>0</v>
      </c>
      <c r="AJ2510" s="7">
        <f t="shared" si="1355"/>
        <v>0</v>
      </c>
      <c r="AK2510" s="7">
        <f t="shared" si="1356"/>
        <v>0</v>
      </c>
      <c r="AL2510" s="7">
        <f t="shared" si="1357"/>
        <v>0</v>
      </c>
      <c r="AM2510" s="2">
        <f t="shared" si="1358"/>
        <v>0</v>
      </c>
      <c r="AN2510" s="2">
        <f t="shared" si="1359"/>
        <v>0</v>
      </c>
      <c r="AO2510" s="2">
        <f t="shared" si="1360"/>
        <v>0</v>
      </c>
      <c r="AP2510" s="2">
        <f t="shared" si="1361"/>
        <v>0</v>
      </c>
      <c r="AR2510" t="str">
        <f t="shared" si="1363"/>
        <v>Stafford</v>
      </c>
      <c r="AS2510" t="s">
        <v>201</v>
      </c>
      <c r="AT2510" s="182">
        <v>1</v>
      </c>
      <c r="AV2510" s="98">
        <v>51</v>
      </c>
      <c r="AW2510" s="100">
        <v>179</v>
      </c>
      <c r="AX2510" s="106">
        <f t="shared" si="1362"/>
        <v>51179</v>
      </c>
      <c r="AZ2510" s="7" t="s">
        <v>2975</v>
      </c>
      <c r="BA2510" t="s">
        <v>3208</v>
      </c>
    </row>
    <row r="2511" spans="1:53" hidden="1" outlineLevel="1">
      <c r="A2511" t="s">
        <v>1103</v>
      </c>
      <c r="B2511" t="s">
        <v>201</v>
      </c>
      <c r="C2511" s="1">
        <f t="shared" si="1348"/>
        <v>993</v>
      </c>
      <c r="D2511" s="7">
        <f>IF(P2511&gt;0,RANK(P2511,(P2511:R2511,S2511:AG2511)),0)</f>
        <v>1</v>
      </c>
      <c r="E2511" s="7">
        <f>IF(Q2511&gt;0,RANK(Q2511,(P2511:R2511,S2511:AG2511)),0)</f>
        <v>0</v>
      </c>
      <c r="F2511" s="7">
        <f>IF(R2511&gt;0,RANK(R2511,(P2511:R2511,S2511:AG2511)),0)</f>
        <v>2</v>
      </c>
      <c r="G2511" s="7">
        <f>IF(S2511&gt;0,RANK(S2511,(P2511:R2511,S2511:AG2511)),0)</f>
        <v>3</v>
      </c>
      <c r="H2511" s="49">
        <f t="shared" si="1349"/>
        <v>638</v>
      </c>
      <c r="I2511" s="178">
        <f t="shared" si="1350"/>
        <v>0.64249748237663651</v>
      </c>
      <c r="J2511" s="2"/>
      <c r="K2511" s="2">
        <f t="shared" si="1351"/>
        <v>0.81772406847935553</v>
      </c>
      <c r="L2511" s="2">
        <f t="shared" si="1352"/>
        <v>0</v>
      </c>
      <c r="M2511" s="2">
        <f t="shared" si="1353"/>
        <v>0.17522658610271905</v>
      </c>
      <c r="N2511" s="2">
        <f t="shared" si="1364"/>
        <v>7.0493454179254783E-3</v>
      </c>
      <c r="O2511" s="2">
        <f t="shared" si="1365"/>
        <v>-4.9439619065339002E-17</v>
      </c>
      <c r="P2511" s="1">
        <v>812</v>
      </c>
      <c r="R2511" s="1">
        <v>174</v>
      </c>
      <c r="S2511" s="1">
        <v>7</v>
      </c>
      <c r="AI2511" s="7">
        <f t="shared" si="1354"/>
        <v>0</v>
      </c>
      <c r="AJ2511" s="7">
        <f t="shared" si="1355"/>
        <v>0</v>
      </c>
      <c r="AK2511" s="7">
        <f t="shared" si="1356"/>
        <v>0</v>
      </c>
      <c r="AL2511" s="7">
        <f t="shared" si="1357"/>
        <v>0</v>
      </c>
      <c r="AM2511" s="2">
        <f t="shared" si="1358"/>
        <v>0</v>
      </c>
      <c r="AN2511" s="2">
        <f t="shared" si="1359"/>
        <v>0</v>
      </c>
      <c r="AO2511" s="2">
        <f t="shared" si="1360"/>
        <v>0</v>
      </c>
      <c r="AP2511" s="2">
        <f t="shared" si="1361"/>
        <v>0</v>
      </c>
      <c r="AR2511" t="str">
        <f t="shared" si="1363"/>
        <v>Surry</v>
      </c>
      <c r="AS2511" t="s">
        <v>201</v>
      </c>
      <c r="AT2511" s="182">
        <v>3</v>
      </c>
      <c r="AV2511" s="98">
        <v>51</v>
      </c>
      <c r="AW2511" s="100">
        <v>181</v>
      </c>
      <c r="AX2511" s="106">
        <f t="shared" si="1362"/>
        <v>51181</v>
      </c>
      <c r="AZ2511" s="7" t="s">
        <v>2975</v>
      </c>
      <c r="BA2511" t="s">
        <v>3208</v>
      </c>
    </row>
    <row r="2512" spans="1:53" hidden="1" outlineLevel="1">
      <c r="A2512" t="s">
        <v>1145</v>
      </c>
      <c r="B2512" t="s">
        <v>201</v>
      </c>
      <c r="C2512" s="1">
        <f t="shared" si="1348"/>
        <v>1058</v>
      </c>
      <c r="D2512" s="7">
        <f>IF(P2512&gt;0,RANK(P2512,(P2512:R2512,S2512:AG2512)),0)</f>
        <v>1</v>
      </c>
      <c r="E2512" s="7">
        <f>IF(Q2512&gt;0,RANK(Q2512,(P2512:R2512,S2512:AG2512)),0)</f>
        <v>0</v>
      </c>
      <c r="F2512" s="7">
        <f>IF(R2512&gt;0,RANK(R2512,(P2512:R2512,S2512:AG2512)),0)</f>
        <v>2</v>
      </c>
      <c r="G2512" s="7">
        <f>IF(S2512&gt;0,RANK(S2512,(P2512:R2512,S2512:AG2512)),0)</f>
        <v>3</v>
      </c>
      <c r="H2512" s="49">
        <f t="shared" si="1349"/>
        <v>859</v>
      </c>
      <c r="I2512" s="178">
        <f t="shared" si="1350"/>
        <v>0.81190926275992437</v>
      </c>
      <c r="J2512" s="2"/>
      <c r="K2512" s="2">
        <f t="shared" si="1351"/>
        <v>0.9045368620037807</v>
      </c>
      <c r="L2512" s="2">
        <f t="shared" si="1352"/>
        <v>0</v>
      </c>
      <c r="M2512" s="2">
        <f t="shared" si="1353"/>
        <v>9.2627599243856329E-2</v>
      </c>
      <c r="N2512" s="2">
        <f t="shared" si="1364"/>
        <v>2.8355387523629491E-3</v>
      </c>
      <c r="O2512" s="2">
        <f t="shared" si="1365"/>
        <v>2.688821387764051E-17</v>
      </c>
      <c r="P2512" s="1">
        <v>957</v>
      </c>
      <c r="R2512" s="1">
        <v>98</v>
      </c>
      <c r="S2512" s="1">
        <v>3</v>
      </c>
      <c r="AI2512" s="7">
        <f t="shared" si="1354"/>
        <v>0</v>
      </c>
      <c r="AJ2512" s="7">
        <f t="shared" si="1355"/>
        <v>0</v>
      </c>
      <c r="AK2512" s="7">
        <f t="shared" si="1356"/>
        <v>0</v>
      </c>
      <c r="AL2512" s="7">
        <f t="shared" si="1357"/>
        <v>0</v>
      </c>
      <c r="AM2512" s="2">
        <f t="shared" si="1358"/>
        <v>0</v>
      </c>
      <c r="AN2512" s="2">
        <f t="shared" si="1359"/>
        <v>0</v>
      </c>
      <c r="AO2512" s="2">
        <f t="shared" si="1360"/>
        <v>0</v>
      </c>
      <c r="AP2512" s="2">
        <f t="shared" si="1361"/>
        <v>0</v>
      </c>
      <c r="AR2512" t="str">
        <f t="shared" si="1363"/>
        <v>Sussex</v>
      </c>
      <c r="AS2512" t="s">
        <v>201</v>
      </c>
      <c r="AT2512" s="182">
        <v>4</v>
      </c>
      <c r="AV2512" s="98">
        <v>51</v>
      </c>
      <c r="AW2512" s="100">
        <v>183</v>
      </c>
      <c r="AX2512" s="106">
        <f t="shared" si="1362"/>
        <v>51183</v>
      </c>
      <c r="AZ2512" s="7" t="s">
        <v>2975</v>
      </c>
      <c r="BA2512" t="s">
        <v>3208</v>
      </c>
    </row>
    <row r="2513" spans="1:53" hidden="1" outlineLevel="1">
      <c r="A2513" t="s">
        <v>3192</v>
      </c>
      <c r="B2513" t="s">
        <v>201</v>
      </c>
      <c r="C2513" s="1">
        <f t="shared" si="1348"/>
        <v>1186</v>
      </c>
      <c r="D2513" s="7">
        <f>IF(P2513&gt;0,RANK(P2513,(P2513:R2513,S2513:AG2513)),0)</f>
        <v>1</v>
      </c>
      <c r="E2513" s="7">
        <f>IF(Q2513&gt;0,RANK(Q2513,(P2513:R2513,S2513:AG2513)),0)</f>
        <v>0</v>
      </c>
      <c r="F2513" s="7">
        <f>IF(R2513&gt;0,RANK(R2513,(P2513:R2513,S2513:AG2513)),0)</f>
        <v>2</v>
      </c>
      <c r="G2513" s="7">
        <f>IF(S2513&gt;0,RANK(S2513,(P2513:R2513,S2513:AG2513)),0)</f>
        <v>3</v>
      </c>
      <c r="H2513" s="49">
        <f t="shared" si="1349"/>
        <v>202</v>
      </c>
      <c r="I2513" s="178">
        <f t="shared" si="1350"/>
        <v>0.1703204047217538</v>
      </c>
      <c r="J2513" s="2"/>
      <c r="K2513" s="2">
        <f t="shared" si="1351"/>
        <v>0.57588532883642496</v>
      </c>
      <c r="L2513" s="2">
        <f t="shared" si="1352"/>
        <v>0</v>
      </c>
      <c r="M2513" s="2">
        <f t="shared" si="1353"/>
        <v>0.40556492411467115</v>
      </c>
      <c r="N2513" s="2">
        <f t="shared" si="1364"/>
        <v>1.8549747048903879E-2</v>
      </c>
      <c r="O2513" s="2">
        <f t="shared" si="1365"/>
        <v>6.9388939039072284E-18</v>
      </c>
      <c r="P2513" s="1">
        <v>683</v>
      </c>
      <c r="R2513" s="1">
        <v>481</v>
      </c>
      <c r="S2513" s="1">
        <v>22</v>
      </c>
      <c r="AI2513" s="7">
        <f t="shared" si="1354"/>
        <v>0</v>
      </c>
      <c r="AJ2513" s="7">
        <f t="shared" si="1355"/>
        <v>0</v>
      </c>
      <c r="AK2513" s="7">
        <f t="shared" si="1356"/>
        <v>0</v>
      </c>
      <c r="AL2513" s="7">
        <f t="shared" si="1357"/>
        <v>0</v>
      </c>
      <c r="AM2513" s="2">
        <f t="shared" si="1358"/>
        <v>0</v>
      </c>
      <c r="AN2513" s="2">
        <f t="shared" si="1359"/>
        <v>0</v>
      </c>
      <c r="AO2513" s="2">
        <f t="shared" si="1360"/>
        <v>0</v>
      </c>
      <c r="AP2513" s="2">
        <f t="shared" si="1361"/>
        <v>0</v>
      </c>
      <c r="AR2513" t="str">
        <f t="shared" si="1363"/>
        <v>Tazewell</v>
      </c>
      <c r="AS2513" t="s">
        <v>201</v>
      </c>
      <c r="AT2513" s="182">
        <v>9</v>
      </c>
      <c r="AV2513" s="98">
        <v>51</v>
      </c>
      <c r="AW2513" s="100">
        <v>185</v>
      </c>
      <c r="AX2513" s="106">
        <f t="shared" si="1362"/>
        <v>51185</v>
      </c>
      <c r="AZ2513" s="7" t="s">
        <v>2975</v>
      </c>
      <c r="BA2513" t="s">
        <v>3208</v>
      </c>
    </row>
    <row r="2514" spans="1:53" hidden="1" outlineLevel="1">
      <c r="A2514" t="s">
        <v>1150</v>
      </c>
      <c r="B2514" t="s">
        <v>201</v>
      </c>
      <c r="C2514" s="1">
        <f t="shared" si="1348"/>
        <v>1962</v>
      </c>
      <c r="D2514" s="7">
        <f>IF(P2514&gt;0,RANK(P2514,(P2514:R2514,S2514:AG2514)),0)</f>
        <v>2</v>
      </c>
      <c r="E2514" s="7">
        <f>IF(Q2514&gt;0,RANK(Q2514,(P2514:R2514,S2514:AG2514)),0)</f>
        <v>0</v>
      </c>
      <c r="F2514" s="7">
        <f>IF(R2514&gt;0,RANK(R2514,(P2514:R2514,S2514:AG2514)),0)</f>
        <v>1</v>
      </c>
      <c r="G2514" s="7">
        <f>IF(S2514&gt;0,RANK(S2514,(P2514:R2514,S2514:AG2514)),0)</f>
        <v>3</v>
      </c>
      <c r="H2514" s="49">
        <f t="shared" si="1349"/>
        <v>66</v>
      </c>
      <c r="I2514" s="178">
        <f t="shared" si="1350"/>
        <v>3.3639143730886847E-2</v>
      </c>
      <c r="J2514" s="2"/>
      <c r="K2514" s="2">
        <f t="shared" si="1351"/>
        <v>0.4801223241590214</v>
      </c>
      <c r="L2514" s="2">
        <f t="shared" si="1352"/>
        <v>0</v>
      </c>
      <c r="M2514" s="2">
        <f t="shared" si="1353"/>
        <v>0.51376146788990829</v>
      </c>
      <c r="N2514" s="2">
        <f t="shared" si="1364"/>
        <v>6.1162079510703364E-3</v>
      </c>
      <c r="O2514" s="2">
        <f t="shared" si="1365"/>
        <v>3.7296554733501353E-17</v>
      </c>
      <c r="P2514" s="1">
        <v>942</v>
      </c>
      <c r="R2514" s="1">
        <v>1008</v>
      </c>
      <c r="S2514" s="1">
        <v>12</v>
      </c>
      <c r="AI2514" s="7">
        <f t="shared" si="1354"/>
        <v>0</v>
      </c>
      <c r="AJ2514" s="7">
        <f t="shared" si="1355"/>
        <v>0</v>
      </c>
      <c r="AK2514" s="7">
        <f t="shared" si="1356"/>
        <v>0</v>
      </c>
      <c r="AL2514" s="7">
        <f t="shared" si="1357"/>
        <v>0</v>
      </c>
      <c r="AM2514" s="2">
        <f t="shared" si="1358"/>
        <v>0</v>
      </c>
      <c r="AN2514" s="2">
        <f t="shared" si="1359"/>
        <v>0</v>
      </c>
      <c r="AO2514" s="2">
        <f t="shared" si="1360"/>
        <v>0</v>
      </c>
      <c r="AP2514" s="2">
        <f t="shared" si="1361"/>
        <v>0</v>
      </c>
      <c r="AR2514" t="str">
        <f t="shared" si="1363"/>
        <v>Warren</v>
      </c>
      <c r="AS2514" t="s">
        <v>201</v>
      </c>
      <c r="AT2514" s="182">
        <v>6</v>
      </c>
      <c r="AV2514" s="98">
        <v>51</v>
      </c>
      <c r="AW2514" s="100">
        <v>187</v>
      </c>
      <c r="AX2514" s="106">
        <f t="shared" si="1362"/>
        <v>51187</v>
      </c>
      <c r="AZ2514" s="7" t="s">
        <v>2975</v>
      </c>
      <c r="BA2514" t="s">
        <v>3208</v>
      </c>
    </row>
    <row r="2515" spans="1:53" hidden="1" outlineLevel="1">
      <c r="A2515" t="s">
        <v>643</v>
      </c>
      <c r="B2515" t="s">
        <v>201</v>
      </c>
      <c r="C2515" s="1">
        <f t="shared" si="1348"/>
        <v>2189</v>
      </c>
      <c r="D2515" s="7">
        <f>IF(P2515&gt;0,RANK(P2515,(P2515:R2515,S2515:AG2515)),0)</f>
        <v>1</v>
      </c>
      <c r="E2515" s="7">
        <f>IF(Q2515&gt;0,RANK(Q2515,(P2515:R2515,S2515:AG2515)),0)</f>
        <v>0</v>
      </c>
      <c r="F2515" s="7">
        <f>IF(R2515&gt;0,RANK(R2515,(P2515:R2515,S2515:AG2515)),0)</f>
        <v>2</v>
      </c>
      <c r="G2515" s="7">
        <f>IF(S2515&gt;0,RANK(S2515,(P2515:R2515,S2515:AG2515)),0)</f>
        <v>3</v>
      </c>
      <c r="H2515" s="49">
        <f t="shared" si="1349"/>
        <v>201</v>
      </c>
      <c r="I2515" s="178">
        <f t="shared" si="1350"/>
        <v>9.1822750114207402E-2</v>
      </c>
      <c r="J2515" s="2"/>
      <c r="K2515" s="2">
        <f t="shared" si="1351"/>
        <v>0.54134307903152123</v>
      </c>
      <c r="L2515" s="2">
        <f t="shared" si="1352"/>
        <v>0</v>
      </c>
      <c r="M2515" s="2">
        <f t="shared" si="1353"/>
        <v>0.44952032891731386</v>
      </c>
      <c r="N2515" s="2">
        <f t="shared" si="1364"/>
        <v>9.136592051164915E-3</v>
      </c>
      <c r="O2515" s="2">
        <f t="shared" si="1365"/>
        <v>-1.0408340855860843E-17</v>
      </c>
      <c r="P2515" s="1">
        <v>1185</v>
      </c>
      <c r="R2515" s="1">
        <v>984</v>
      </c>
      <c r="S2515" s="1">
        <v>20</v>
      </c>
      <c r="AI2515" s="7">
        <f t="shared" si="1354"/>
        <v>0</v>
      </c>
      <c r="AJ2515" s="7">
        <f t="shared" si="1355"/>
        <v>0</v>
      </c>
      <c r="AK2515" s="7">
        <f t="shared" si="1356"/>
        <v>0</v>
      </c>
      <c r="AL2515" s="7">
        <f t="shared" si="1357"/>
        <v>0</v>
      </c>
      <c r="AM2515" s="2">
        <f t="shared" si="1358"/>
        <v>0</v>
      </c>
      <c r="AN2515" s="2">
        <f t="shared" si="1359"/>
        <v>0</v>
      </c>
      <c r="AO2515" s="2">
        <f t="shared" si="1360"/>
        <v>0</v>
      </c>
      <c r="AP2515" s="2">
        <f t="shared" si="1361"/>
        <v>0</v>
      </c>
      <c r="AR2515" t="str">
        <f t="shared" si="1363"/>
        <v>Washington</v>
      </c>
      <c r="AS2515" t="s">
        <v>201</v>
      </c>
      <c r="AT2515" s="182">
        <v>9</v>
      </c>
      <c r="AV2515" s="98">
        <v>51</v>
      </c>
      <c r="AW2515" s="100">
        <v>191</v>
      </c>
      <c r="AX2515" s="106">
        <f t="shared" si="1362"/>
        <v>51191</v>
      </c>
      <c r="AZ2515" s="7" t="s">
        <v>2975</v>
      </c>
      <c r="BA2515" t="s">
        <v>3208</v>
      </c>
    </row>
    <row r="2516" spans="1:53" hidden="1" outlineLevel="1">
      <c r="A2516" t="s">
        <v>1359</v>
      </c>
      <c r="B2516" t="s">
        <v>201</v>
      </c>
      <c r="C2516" s="1">
        <f t="shared" si="1348"/>
        <v>1180</v>
      </c>
      <c r="D2516" s="7">
        <f>IF(P2516&gt;0,RANK(P2516,(P2516:R2516,S2516:AG2516)),0)</f>
        <v>1</v>
      </c>
      <c r="E2516" s="7">
        <f>IF(Q2516&gt;0,RANK(Q2516,(P2516:R2516,S2516:AG2516)),0)</f>
        <v>0</v>
      </c>
      <c r="F2516" s="7">
        <f>IF(R2516&gt;0,RANK(R2516,(P2516:R2516,S2516:AG2516)),0)</f>
        <v>2</v>
      </c>
      <c r="G2516" s="7">
        <f>IF(S2516&gt;0,RANK(S2516,(P2516:R2516,S2516:AG2516)),0)</f>
        <v>3</v>
      </c>
      <c r="H2516" s="49">
        <f t="shared" si="1349"/>
        <v>584</v>
      </c>
      <c r="I2516" s="178">
        <f t="shared" si="1350"/>
        <v>0.49491525423728816</v>
      </c>
      <c r="J2516" s="2"/>
      <c r="K2516" s="2">
        <f t="shared" si="1351"/>
        <v>0.7449152542372881</v>
      </c>
      <c r="L2516" s="2">
        <f t="shared" si="1352"/>
        <v>0</v>
      </c>
      <c r="M2516" s="2">
        <f t="shared" si="1353"/>
        <v>0.25</v>
      </c>
      <c r="N2516" s="2">
        <f t="shared" si="1364"/>
        <v>5.084745762711864E-3</v>
      </c>
      <c r="O2516" s="2">
        <f t="shared" si="1365"/>
        <v>3.1225022567582528E-17</v>
      </c>
      <c r="P2516" s="1">
        <v>879</v>
      </c>
      <c r="R2516" s="1">
        <v>295</v>
      </c>
      <c r="S2516" s="1">
        <v>6</v>
      </c>
      <c r="AI2516" s="7">
        <f t="shared" si="1354"/>
        <v>0</v>
      </c>
      <c r="AJ2516" s="7">
        <f t="shared" si="1355"/>
        <v>0</v>
      </c>
      <c r="AK2516" s="7">
        <f t="shared" si="1356"/>
        <v>0</v>
      </c>
      <c r="AL2516" s="7">
        <f t="shared" si="1357"/>
        <v>0</v>
      </c>
      <c r="AM2516" s="2">
        <f t="shared" si="1358"/>
        <v>0</v>
      </c>
      <c r="AN2516" s="2">
        <f t="shared" si="1359"/>
        <v>0</v>
      </c>
      <c r="AO2516" s="2">
        <f t="shared" si="1360"/>
        <v>0</v>
      </c>
      <c r="AP2516" s="2">
        <f t="shared" si="1361"/>
        <v>0</v>
      </c>
      <c r="AR2516" t="str">
        <f t="shared" si="1363"/>
        <v>Westmoreland</v>
      </c>
      <c r="AS2516" t="s">
        <v>201</v>
      </c>
      <c r="AT2516" s="182">
        <v>1</v>
      </c>
      <c r="AV2516" s="98">
        <v>51</v>
      </c>
      <c r="AW2516" s="100">
        <v>193</v>
      </c>
      <c r="AX2516" s="106">
        <f t="shared" si="1362"/>
        <v>51193</v>
      </c>
      <c r="AZ2516" s="7" t="s">
        <v>2975</v>
      </c>
      <c r="BA2516" t="s">
        <v>3208</v>
      </c>
    </row>
    <row r="2517" spans="1:53" hidden="1" outlineLevel="1">
      <c r="A2517" t="s">
        <v>728</v>
      </c>
      <c r="B2517" t="s">
        <v>201</v>
      </c>
      <c r="C2517" s="1">
        <f t="shared" si="1348"/>
        <v>1108</v>
      </c>
      <c r="D2517" s="7">
        <f>IF(P2517&gt;0,RANK(P2517,(P2517:R2517,S2517:AG2517)),0)</f>
        <v>2</v>
      </c>
      <c r="E2517" s="7">
        <f>IF(Q2517&gt;0,RANK(Q2517,(P2517:R2517,S2517:AG2517)),0)</f>
        <v>0</v>
      </c>
      <c r="F2517" s="7">
        <f>IF(R2517&gt;0,RANK(R2517,(P2517:R2517,S2517:AG2517)),0)</f>
        <v>1</v>
      </c>
      <c r="G2517" s="7">
        <f>IF(S2517&gt;0,RANK(S2517,(P2517:R2517,S2517:AG2517)),0)</f>
        <v>3</v>
      </c>
      <c r="H2517" s="49">
        <f t="shared" si="1349"/>
        <v>60</v>
      </c>
      <c r="I2517" s="178">
        <f t="shared" si="1350"/>
        <v>5.4151624548736461E-2</v>
      </c>
      <c r="J2517" s="2"/>
      <c r="K2517" s="2">
        <f t="shared" si="1351"/>
        <v>0.46841155234657039</v>
      </c>
      <c r="L2517" s="2">
        <f t="shared" si="1352"/>
        <v>0</v>
      </c>
      <c r="M2517" s="2">
        <f t="shared" si="1353"/>
        <v>0.52256317689530685</v>
      </c>
      <c r="N2517" s="2">
        <f t="shared" si="1364"/>
        <v>9.0252707581227436E-3</v>
      </c>
      <c r="O2517" s="2">
        <f t="shared" si="1365"/>
        <v>1.7347234759768071E-17</v>
      </c>
      <c r="P2517" s="1">
        <v>519</v>
      </c>
      <c r="R2517" s="1">
        <v>579</v>
      </c>
      <c r="S2517" s="1">
        <v>10</v>
      </c>
      <c r="AI2517" s="7">
        <f t="shared" si="1354"/>
        <v>0</v>
      </c>
      <c r="AJ2517" s="7">
        <f t="shared" si="1355"/>
        <v>0</v>
      </c>
      <c r="AK2517" s="7">
        <f t="shared" si="1356"/>
        <v>0</v>
      </c>
      <c r="AL2517" s="7">
        <f t="shared" si="1357"/>
        <v>0</v>
      </c>
      <c r="AM2517" s="2">
        <f t="shared" si="1358"/>
        <v>0</v>
      </c>
      <c r="AN2517" s="2">
        <f t="shared" si="1359"/>
        <v>0</v>
      </c>
      <c r="AO2517" s="2">
        <f t="shared" si="1360"/>
        <v>0</v>
      </c>
      <c r="AP2517" s="2">
        <f t="shared" si="1361"/>
        <v>0</v>
      </c>
      <c r="AR2517" t="str">
        <f t="shared" si="1363"/>
        <v>Wise</v>
      </c>
      <c r="AS2517" t="s">
        <v>201</v>
      </c>
      <c r="AT2517" s="182">
        <v>9</v>
      </c>
      <c r="AV2517" s="98">
        <v>51</v>
      </c>
      <c r="AW2517" s="100">
        <v>195</v>
      </c>
      <c r="AX2517" s="106">
        <f t="shared" si="1362"/>
        <v>51195</v>
      </c>
      <c r="AZ2517" s="7" t="s">
        <v>2975</v>
      </c>
      <c r="BA2517" t="s">
        <v>3208</v>
      </c>
    </row>
    <row r="2518" spans="1:53" hidden="1" outlineLevel="1">
      <c r="A2518" t="s">
        <v>2901</v>
      </c>
      <c r="B2518" t="s">
        <v>201</v>
      </c>
      <c r="C2518" s="1">
        <f t="shared" si="1348"/>
        <v>957</v>
      </c>
      <c r="D2518" s="7">
        <f>IF(P2518&gt;0,RANK(P2518,(P2518:R2518,S2518:AG2518)),0)</f>
        <v>1</v>
      </c>
      <c r="E2518" s="7">
        <f>IF(Q2518&gt;0,RANK(Q2518,(P2518:R2518,S2518:AG2518)),0)</f>
        <v>0</v>
      </c>
      <c r="F2518" s="7">
        <f>IF(R2518&gt;0,RANK(R2518,(P2518:R2518,S2518:AG2518)),0)</f>
        <v>2</v>
      </c>
      <c r="G2518" s="7">
        <f>IF(S2518&gt;0,RANK(S2518,(P2518:R2518,S2518:AG2518)),0)</f>
        <v>3</v>
      </c>
      <c r="H2518" s="49">
        <f t="shared" si="1349"/>
        <v>106</v>
      </c>
      <c r="I2518" s="178">
        <f t="shared" si="1350"/>
        <v>0.11076280041797283</v>
      </c>
      <c r="J2518" s="2"/>
      <c r="K2518" s="2">
        <f t="shared" si="1351"/>
        <v>0.55276907001044928</v>
      </c>
      <c r="L2518" s="2">
        <f t="shared" si="1352"/>
        <v>0</v>
      </c>
      <c r="M2518" s="2">
        <f t="shared" si="1353"/>
        <v>0.44200626959247646</v>
      </c>
      <c r="N2518" s="2">
        <f t="shared" si="1364"/>
        <v>5.2246603970741903E-3</v>
      </c>
      <c r="O2518" s="2">
        <f t="shared" si="1365"/>
        <v>6.4184768611141862E-17</v>
      </c>
      <c r="P2518" s="1">
        <v>529</v>
      </c>
      <c r="R2518" s="1">
        <v>423</v>
      </c>
      <c r="S2518" s="1">
        <v>5</v>
      </c>
      <c r="AI2518" s="7">
        <f t="shared" si="1354"/>
        <v>0</v>
      </c>
      <c r="AJ2518" s="7">
        <f t="shared" si="1355"/>
        <v>0</v>
      </c>
      <c r="AK2518" s="7">
        <f t="shared" si="1356"/>
        <v>0</v>
      </c>
      <c r="AL2518" s="7">
        <f t="shared" si="1357"/>
        <v>0</v>
      </c>
      <c r="AM2518" s="2">
        <f t="shared" si="1358"/>
        <v>0</v>
      </c>
      <c r="AN2518" s="2">
        <f t="shared" si="1359"/>
        <v>0</v>
      </c>
      <c r="AO2518" s="2">
        <f t="shared" si="1360"/>
        <v>0</v>
      </c>
      <c r="AP2518" s="2">
        <f t="shared" si="1361"/>
        <v>0</v>
      </c>
      <c r="AR2518" t="str">
        <f t="shared" si="1363"/>
        <v>Wythe</v>
      </c>
      <c r="AS2518" t="s">
        <v>201</v>
      </c>
      <c r="AT2518" s="182">
        <v>9</v>
      </c>
      <c r="AV2518" s="98">
        <v>51</v>
      </c>
      <c r="AW2518" s="100">
        <v>197</v>
      </c>
      <c r="AX2518" s="106">
        <f t="shared" si="1362"/>
        <v>51197</v>
      </c>
      <c r="AZ2518" s="7" t="s">
        <v>2975</v>
      </c>
      <c r="BA2518" t="s">
        <v>3208</v>
      </c>
    </row>
    <row r="2519" spans="1:53" hidden="1" outlineLevel="1">
      <c r="A2519" t="s">
        <v>947</v>
      </c>
      <c r="B2519" t="s">
        <v>201</v>
      </c>
      <c r="C2519" s="1">
        <f t="shared" si="1348"/>
        <v>5358</v>
      </c>
      <c r="D2519" s="7">
        <f>IF(P2519&gt;0,RANK(P2519,(P2519:R2519,S2519:AG2519)),0)</f>
        <v>1</v>
      </c>
      <c r="E2519" s="7">
        <f>IF(Q2519&gt;0,RANK(Q2519,(P2519:R2519,S2519:AG2519)),0)</f>
        <v>0</v>
      </c>
      <c r="F2519" s="7">
        <f>IF(R2519&gt;0,RANK(R2519,(P2519:R2519,S2519:AG2519)),0)</f>
        <v>2</v>
      </c>
      <c r="G2519" s="7">
        <f>IF(S2519&gt;0,RANK(S2519,(P2519:R2519,S2519:AG2519)),0)</f>
        <v>3</v>
      </c>
      <c r="H2519" s="49">
        <f t="shared" si="1349"/>
        <v>1251</v>
      </c>
      <c r="I2519" s="178">
        <f t="shared" si="1350"/>
        <v>0.23348264277715566</v>
      </c>
      <c r="J2519" s="2"/>
      <c r="K2519" s="2">
        <f t="shared" si="1351"/>
        <v>0.61440836132885401</v>
      </c>
      <c r="L2519" s="2">
        <f t="shared" si="1352"/>
        <v>0</v>
      </c>
      <c r="M2519" s="2">
        <f t="shared" si="1353"/>
        <v>0.38092571855169838</v>
      </c>
      <c r="N2519" s="2">
        <f t="shared" si="1364"/>
        <v>4.6659201194475548E-3</v>
      </c>
      <c r="O2519" s="2">
        <f t="shared" si="1365"/>
        <v>5.377642775528102E-17</v>
      </c>
      <c r="P2519" s="1">
        <v>3292</v>
      </c>
      <c r="R2519" s="1">
        <v>2041</v>
      </c>
      <c r="S2519" s="1">
        <v>25</v>
      </c>
      <c r="AI2519" s="7">
        <f t="shared" si="1354"/>
        <v>0</v>
      </c>
      <c r="AJ2519" s="7">
        <f t="shared" si="1355"/>
        <v>0</v>
      </c>
      <c r="AK2519" s="7">
        <f t="shared" si="1356"/>
        <v>0</v>
      </c>
      <c r="AL2519" s="7">
        <f t="shared" si="1357"/>
        <v>0</v>
      </c>
      <c r="AM2519" s="2">
        <f t="shared" si="1358"/>
        <v>0</v>
      </c>
      <c r="AN2519" s="2">
        <f t="shared" si="1359"/>
        <v>0</v>
      </c>
      <c r="AO2519" s="2">
        <f t="shared" si="1360"/>
        <v>0</v>
      </c>
      <c r="AP2519" s="2">
        <f t="shared" si="1361"/>
        <v>0</v>
      </c>
      <c r="AR2519" t="str">
        <f t="shared" si="1363"/>
        <v>York</v>
      </c>
      <c r="AS2519" t="s">
        <v>201</v>
      </c>
      <c r="AT2519" s="182">
        <v>1</v>
      </c>
      <c r="AV2519" s="98">
        <v>51</v>
      </c>
      <c r="AW2519" s="100">
        <v>199</v>
      </c>
      <c r="AX2519" s="106">
        <f t="shared" si="1362"/>
        <v>51199</v>
      </c>
      <c r="AZ2519" s="7" t="s">
        <v>2975</v>
      </c>
      <c r="BA2519" t="s">
        <v>3208</v>
      </c>
    </row>
    <row r="2520" spans="1:53" hidden="1" outlineLevel="1">
      <c r="A2520" t="s">
        <v>2337</v>
      </c>
      <c r="B2520" t="s">
        <v>201</v>
      </c>
      <c r="C2520" s="1">
        <f t="shared" si="1348"/>
        <v>23483</v>
      </c>
      <c r="D2520" s="7">
        <f>IF(P2520&gt;0,RANK(P2520,(P2520:R2520,S2520:AG2520)),0)</f>
        <v>1</v>
      </c>
      <c r="E2520" s="7">
        <f>IF(Q2520&gt;0,RANK(Q2520,(P2520:R2520,S2520:AG2520)),0)</f>
        <v>0</v>
      </c>
      <c r="F2520" s="7">
        <f>IF(R2520&gt;0,RANK(R2520,(P2520:R2520,S2520:AG2520)),0)</f>
        <v>2</v>
      </c>
      <c r="G2520" s="7">
        <f>IF(S2520&gt;0,RANK(S2520,(P2520:R2520,S2520:AG2520)),0)</f>
        <v>3</v>
      </c>
      <c r="H2520" s="49">
        <f t="shared" si="1349"/>
        <v>9279</v>
      </c>
      <c r="I2520" s="178">
        <f t="shared" si="1350"/>
        <v>0.39513690755014264</v>
      </c>
      <c r="J2520" s="2"/>
      <c r="K2520" s="2">
        <f t="shared" si="1351"/>
        <v>0.69454498999276071</v>
      </c>
      <c r="L2520" s="2">
        <f t="shared" si="1352"/>
        <v>0</v>
      </c>
      <c r="M2520" s="2">
        <f t="shared" si="1353"/>
        <v>0.29940808244261807</v>
      </c>
      <c r="N2520" s="2">
        <f t="shared" si="1364"/>
        <v>6.0469275646212149E-3</v>
      </c>
      <c r="O2520" s="2">
        <f t="shared" si="1365"/>
        <v>3.4694469519536142E-18</v>
      </c>
      <c r="P2520" s="1">
        <v>16310</v>
      </c>
      <c r="R2520" s="1">
        <v>7031</v>
      </c>
      <c r="S2520" s="1">
        <v>142</v>
      </c>
      <c r="AI2520" s="7">
        <f t="shared" si="1354"/>
        <v>0</v>
      </c>
      <c r="AJ2520" s="7">
        <f t="shared" si="1355"/>
        <v>0</v>
      </c>
      <c r="AK2520" s="7">
        <f t="shared" si="1356"/>
        <v>0</v>
      </c>
      <c r="AL2520" s="7">
        <f t="shared" si="1357"/>
        <v>0</v>
      </c>
      <c r="AM2520" s="2">
        <f t="shared" si="1358"/>
        <v>0</v>
      </c>
      <c r="AN2520" s="2">
        <f t="shared" si="1359"/>
        <v>0</v>
      </c>
      <c r="AO2520" s="2">
        <f t="shared" si="1360"/>
        <v>0</v>
      </c>
      <c r="AP2520" s="2">
        <f t="shared" si="1361"/>
        <v>0</v>
      </c>
      <c r="AR2520" t="str">
        <f t="shared" si="1363"/>
        <v>Alexandria</v>
      </c>
      <c r="AS2520" t="s">
        <v>201</v>
      </c>
      <c r="AT2520" s="182">
        <v>8</v>
      </c>
      <c r="AV2520" s="98">
        <v>51</v>
      </c>
      <c r="AW2520" s="100">
        <v>510</v>
      </c>
      <c r="AX2520" s="106">
        <f t="shared" si="1362"/>
        <v>51510</v>
      </c>
      <c r="AZ2520" s="7" t="s">
        <v>1037</v>
      </c>
      <c r="BA2520" t="s">
        <v>3208</v>
      </c>
    </row>
    <row r="2521" spans="1:53" hidden="1" outlineLevel="1">
      <c r="A2521" t="s">
        <v>2786</v>
      </c>
      <c r="B2521" t="s">
        <v>201</v>
      </c>
      <c r="C2521" s="1">
        <f t="shared" ref="C2521:C2550" si="1366">SUM(P2521:AG2521)</f>
        <v>760</v>
      </c>
      <c r="D2521" s="7">
        <f>IF(P2521&gt;0,RANK(P2521,(P2521:R2521,S2521:AG2521)),0)</f>
        <v>1</v>
      </c>
      <c r="E2521" s="7">
        <f>IF(Q2521&gt;0,RANK(Q2521,(P2521:R2521,S2521:AG2521)),0)</f>
        <v>0</v>
      </c>
      <c r="F2521" s="7">
        <f>IF(R2521&gt;0,RANK(R2521,(P2521:R2521,S2521:AG2521)),0)</f>
        <v>2</v>
      </c>
      <c r="G2521" s="7">
        <f>IF(S2521&gt;0,RANK(S2521,(P2521:R2521,S2521:AG2521)),0)</f>
        <v>3</v>
      </c>
      <c r="H2521" s="49">
        <f t="shared" ref="H2521:H2551" si="1367">MAX(P2521:Y2521)-LARGE(P2521:Y2521,2)</f>
        <v>104</v>
      </c>
      <c r="I2521" s="178">
        <f t="shared" si="1350"/>
        <v>0.1368421052631579</v>
      </c>
      <c r="J2521" s="2"/>
      <c r="K2521" s="2">
        <f t="shared" ref="K2521:K2550" si="1368">IF($C2521=0,"-",P2521/$C2521)</f>
        <v>0.56315789473684208</v>
      </c>
      <c r="L2521" s="2">
        <f t="shared" ref="L2521:L2550" si="1369">IF($C2521=0,"-",Q2521/$C2521)</f>
        <v>0</v>
      </c>
      <c r="M2521" s="2">
        <f t="shared" ref="M2521:M2550" si="1370">IF($C2521=0,"-",R2521/$C2521)</f>
        <v>0.4263157894736842</v>
      </c>
      <c r="N2521" s="2">
        <f t="shared" si="1364"/>
        <v>1.0526315789473684E-2</v>
      </c>
      <c r="O2521" s="2">
        <f t="shared" si="1365"/>
        <v>3.2959746043559335E-17</v>
      </c>
      <c r="P2521" s="1">
        <v>428</v>
      </c>
      <c r="R2521" s="1">
        <v>324</v>
      </c>
      <c r="S2521" s="1">
        <v>8</v>
      </c>
      <c r="AI2521" s="7">
        <f t="shared" ref="AI2521:AI2551" si="1371">IF(T2521&gt;0,RANK(T2521,(P2521:Z2521)),0)</f>
        <v>0</v>
      </c>
      <c r="AJ2521" s="7">
        <f t="shared" ref="AJ2521:AJ2551" si="1372">IF(U2521&gt;0,RANK(U2521,(P2521:Z2521)),0)</f>
        <v>0</v>
      </c>
      <c r="AK2521" s="7">
        <f t="shared" ref="AK2521:AK2551" si="1373">IF(V2521&gt;0,RANK(V2521,(P2521:Z2521)),0)</f>
        <v>0</v>
      </c>
      <c r="AL2521" s="7">
        <f t="shared" ref="AL2521:AL2551" si="1374">IF(W2521&gt;0,RANK(W2521,(P2521:Z2521)),0)</f>
        <v>0</v>
      </c>
      <c r="AM2521" s="2">
        <f t="shared" ref="AM2521:AM2550" si="1375">IF($C2521=0,"-",T2521/$C2521)</f>
        <v>0</v>
      </c>
      <c r="AN2521" s="2">
        <f t="shared" ref="AN2521:AN2551" si="1376">IF($C2521=0,"-",U2521/$C2521)</f>
        <v>0</v>
      </c>
      <c r="AO2521" s="2">
        <f t="shared" ref="AO2521:AO2551" si="1377">IF($C2521=0,"-",V2521/$C2521)</f>
        <v>0</v>
      </c>
      <c r="AP2521" s="2">
        <f t="shared" ref="AP2521:AP2551" si="1378">IF($C2521=0,"-",W2521/$C2521)</f>
        <v>0</v>
      </c>
      <c r="AR2521" t="str">
        <f t="shared" si="1363"/>
        <v>Bristol</v>
      </c>
      <c r="AS2521" t="s">
        <v>201</v>
      </c>
      <c r="AT2521" s="182">
        <v>9</v>
      </c>
      <c r="AV2521" s="98">
        <v>51</v>
      </c>
      <c r="AW2521" s="100">
        <v>520</v>
      </c>
      <c r="AX2521" s="106">
        <f t="shared" ref="AX2521:AX2551" si="1379">AV2521*1000+AW2521</f>
        <v>51520</v>
      </c>
      <c r="AZ2521" s="7" t="s">
        <v>1037</v>
      </c>
      <c r="BA2521" t="s">
        <v>3208</v>
      </c>
    </row>
    <row r="2522" spans="1:53" hidden="1" outlineLevel="1">
      <c r="A2522" t="s">
        <v>3165</v>
      </c>
      <c r="B2522" t="s">
        <v>201</v>
      </c>
      <c r="C2522" s="1">
        <f t="shared" si="1366"/>
        <v>244</v>
      </c>
      <c r="D2522" s="7">
        <f>IF(P2522&gt;0,RANK(P2522,(P2522:R2522,S2522:AG2522)),0)</f>
        <v>1</v>
      </c>
      <c r="E2522" s="7">
        <f>IF(Q2522&gt;0,RANK(Q2522,(P2522:R2522,S2522:AG2522)),0)</f>
        <v>0</v>
      </c>
      <c r="F2522" s="7">
        <f>IF(R2522&gt;0,RANK(R2522,(P2522:R2522,S2522:AG2522)),0)</f>
        <v>2</v>
      </c>
      <c r="G2522" s="7">
        <f>IF(S2522&gt;0,RANK(S2522,(P2522:R2522,S2522:AG2522)),0)</f>
        <v>3</v>
      </c>
      <c r="H2522" s="49">
        <f t="shared" si="1367"/>
        <v>42</v>
      </c>
      <c r="I2522" s="178">
        <f t="shared" si="1350"/>
        <v>0.1721311475409836</v>
      </c>
      <c r="J2522" s="2"/>
      <c r="K2522" s="2">
        <f t="shared" si="1368"/>
        <v>0.58196721311475408</v>
      </c>
      <c r="L2522" s="2">
        <f t="shared" si="1369"/>
        <v>0</v>
      </c>
      <c r="M2522" s="2">
        <f t="shared" si="1370"/>
        <v>0.4098360655737705</v>
      </c>
      <c r="N2522" s="2">
        <f t="shared" si="1364"/>
        <v>8.1967213114754103E-3</v>
      </c>
      <c r="O2522" s="2">
        <f t="shared" si="1365"/>
        <v>8.6736173798840355E-18</v>
      </c>
      <c r="P2522" s="1">
        <v>142</v>
      </c>
      <c r="R2522" s="1">
        <v>100</v>
      </c>
      <c r="S2522" s="1">
        <v>2</v>
      </c>
      <c r="AI2522" s="7">
        <f t="shared" si="1371"/>
        <v>0</v>
      </c>
      <c r="AJ2522" s="7">
        <f t="shared" si="1372"/>
        <v>0</v>
      </c>
      <c r="AK2522" s="7">
        <f t="shared" si="1373"/>
        <v>0</v>
      </c>
      <c r="AL2522" s="7">
        <f t="shared" si="1374"/>
        <v>0</v>
      </c>
      <c r="AM2522" s="2">
        <f t="shared" si="1375"/>
        <v>0</v>
      </c>
      <c r="AN2522" s="2">
        <f t="shared" si="1376"/>
        <v>0</v>
      </c>
      <c r="AO2522" s="2">
        <f t="shared" si="1377"/>
        <v>0</v>
      </c>
      <c r="AP2522" s="2">
        <f t="shared" si="1378"/>
        <v>0</v>
      </c>
      <c r="AR2522" t="str">
        <f t="shared" si="1363"/>
        <v>Buena Vista</v>
      </c>
      <c r="AS2522" t="s">
        <v>201</v>
      </c>
      <c r="AT2522" s="182">
        <v>6</v>
      </c>
      <c r="AV2522" s="98">
        <v>51</v>
      </c>
      <c r="AW2522" s="100">
        <v>530</v>
      </c>
      <c r="AX2522" s="106">
        <f t="shared" si="1379"/>
        <v>51530</v>
      </c>
      <c r="AZ2522" s="7" t="s">
        <v>1037</v>
      </c>
      <c r="BA2522" t="s">
        <v>3208</v>
      </c>
    </row>
    <row r="2523" spans="1:53" hidden="1" outlineLevel="1">
      <c r="A2523" t="s">
        <v>1013</v>
      </c>
      <c r="B2523" t="s">
        <v>201</v>
      </c>
      <c r="C2523" s="1">
        <f t="shared" si="1366"/>
        <v>8398</v>
      </c>
      <c r="D2523" s="7">
        <f>IF(P2523&gt;0,RANK(P2523,(P2523:R2523,S2523:AG2523)),0)</f>
        <v>2</v>
      </c>
      <c r="E2523" s="7">
        <f>IF(Q2523&gt;0,RANK(Q2523,(P2523:R2523,S2523:AG2523)),0)</f>
        <v>0</v>
      </c>
      <c r="F2523" s="7">
        <f>IF(R2523&gt;0,RANK(R2523,(P2523:R2523,S2523:AG2523)),0)</f>
        <v>1</v>
      </c>
      <c r="G2523" s="7">
        <f>IF(S2523&gt;0,RANK(S2523,(P2523:R2523,S2523:AG2523)),0)</f>
        <v>3</v>
      </c>
      <c r="H2523" s="49">
        <f t="shared" si="1367"/>
        <v>594</v>
      </c>
      <c r="I2523" s="178">
        <f t="shared" si="1350"/>
        <v>7.073112645868064E-2</v>
      </c>
      <c r="J2523" s="2"/>
      <c r="K2523" s="2">
        <f t="shared" si="1368"/>
        <v>0.4630864491545606</v>
      </c>
      <c r="L2523" s="2">
        <f t="shared" si="1369"/>
        <v>0</v>
      </c>
      <c r="M2523" s="2">
        <f t="shared" si="1370"/>
        <v>0.53381757561324128</v>
      </c>
      <c r="N2523" s="2">
        <f t="shared" si="1364"/>
        <v>3.0959752321981426E-3</v>
      </c>
      <c r="O2523" s="2">
        <f t="shared" si="1365"/>
        <v>3.5561831257524545E-17</v>
      </c>
      <c r="P2523" s="1">
        <v>3889</v>
      </c>
      <c r="R2523" s="1">
        <v>4483</v>
      </c>
      <c r="S2523" s="1">
        <v>26</v>
      </c>
      <c r="AI2523" s="7">
        <f t="shared" si="1371"/>
        <v>0</v>
      </c>
      <c r="AJ2523" s="7">
        <f t="shared" si="1372"/>
        <v>0</v>
      </c>
      <c r="AK2523" s="7">
        <f t="shared" si="1373"/>
        <v>0</v>
      </c>
      <c r="AL2523" s="7">
        <f t="shared" si="1374"/>
        <v>0</v>
      </c>
      <c r="AM2523" s="2">
        <f t="shared" si="1375"/>
        <v>0</v>
      </c>
      <c r="AN2523" s="2">
        <f t="shared" si="1376"/>
        <v>0</v>
      </c>
      <c r="AO2523" s="2">
        <f t="shared" si="1377"/>
        <v>0</v>
      </c>
      <c r="AP2523" s="2">
        <f t="shared" si="1378"/>
        <v>0</v>
      </c>
      <c r="AR2523" t="str">
        <f t="shared" si="1363"/>
        <v>Charlottesville</v>
      </c>
      <c r="AS2523" t="s">
        <v>201</v>
      </c>
      <c r="AT2523" s="182">
        <v>5</v>
      </c>
      <c r="AV2523" s="98">
        <v>51</v>
      </c>
      <c r="AW2523" s="100">
        <v>540</v>
      </c>
      <c r="AX2523" s="106">
        <f t="shared" si="1379"/>
        <v>51540</v>
      </c>
      <c r="AZ2523" s="7" t="s">
        <v>1037</v>
      </c>
      <c r="BA2523" t="s">
        <v>3208</v>
      </c>
    </row>
    <row r="2524" spans="1:53" hidden="1" outlineLevel="1">
      <c r="A2524" t="s">
        <v>3002</v>
      </c>
      <c r="B2524" t="s">
        <v>201</v>
      </c>
      <c r="C2524" s="1">
        <f t="shared" si="1366"/>
        <v>21771</v>
      </c>
      <c r="D2524" s="7">
        <f>IF(P2524&gt;0,RANK(P2524,(P2524:R2524,S2524:AG2524)),0)</f>
        <v>1</v>
      </c>
      <c r="E2524" s="7">
        <f>IF(Q2524&gt;0,RANK(Q2524,(P2524:R2524,S2524:AG2524)),0)</f>
        <v>0</v>
      </c>
      <c r="F2524" s="7">
        <f>IF(R2524&gt;0,RANK(R2524,(P2524:R2524,S2524:AG2524)),0)</f>
        <v>2</v>
      </c>
      <c r="G2524" s="7">
        <f>IF(S2524&gt;0,RANK(S2524,(P2524:R2524,S2524:AG2524)),0)</f>
        <v>3</v>
      </c>
      <c r="H2524" s="49">
        <f t="shared" si="1367"/>
        <v>10575</v>
      </c>
      <c r="I2524" s="178">
        <f t="shared" si="1350"/>
        <v>0.48573790822653989</v>
      </c>
      <c r="J2524" s="2"/>
      <c r="K2524" s="2">
        <f t="shared" si="1368"/>
        <v>0.7410316476046116</v>
      </c>
      <c r="L2524" s="2">
        <f t="shared" si="1369"/>
        <v>0</v>
      </c>
      <c r="M2524" s="2">
        <f t="shared" si="1370"/>
        <v>0.25529373937807176</v>
      </c>
      <c r="N2524" s="2">
        <f t="shared" si="1364"/>
        <v>3.674613017316614E-3</v>
      </c>
      <c r="O2524" s="2">
        <f t="shared" si="1365"/>
        <v>2.7321894746634712E-17</v>
      </c>
      <c r="P2524" s="1">
        <v>16133</v>
      </c>
      <c r="R2524" s="1">
        <v>5558</v>
      </c>
      <c r="S2524" s="1">
        <v>80</v>
      </c>
      <c r="AI2524" s="7">
        <f t="shared" si="1371"/>
        <v>0</v>
      </c>
      <c r="AJ2524" s="7">
        <f t="shared" si="1372"/>
        <v>0</v>
      </c>
      <c r="AK2524" s="7">
        <f t="shared" si="1373"/>
        <v>0</v>
      </c>
      <c r="AL2524" s="7">
        <f t="shared" si="1374"/>
        <v>0</v>
      </c>
      <c r="AM2524" s="2">
        <f t="shared" si="1375"/>
        <v>0</v>
      </c>
      <c r="AN2524" s="2">
        <f t="shared" si="1376"/>
        <v>0</v>
      </c>
      <c r="AO2524" s="2">
        <f t="shared" si="1377"/>
        <v>0</v>
      </c>
      <c r="AP2524" s="2">
        <f t="shared" si="1378"/>
        <v>0</v>
      </c>
      <c r="AR2524" t="str">
        <f t="shared" si="1363"/>
        <v>Chesapeake</v>
      </c>
      <c r="AS2524" t="s">
        <v>201</v>
      </c>
      <c r="AT2524" s="182">
        <v>4</v>
      </c>
      <c r="AV2524" s="98">
        <v>51</v>
      </c>
      <c r="AW2524" s="100">
        <v>550</v>
      </c>
      <c r="AX2524" s="106">
        <f t="shared" si="1379"/>
        <v>51550</v>
      </c>
      <c r="AZ2524" s="7" t="s">
        <v>1037</v>
      </c>
      <c r="BA2524" t="s">
        <v>3208</v>
      </c>
    </row>
    <row r="2525" spans="1:53" hidden="1" outlineLevel="1">
      <c r="A2525" t="s">
        <v>2592</v>
      </c>
      <c r="B2525" t="s">
        <v>201</v>
      </c>
      <c r="C2525" s="1">
        <f t="shared" si="1366"/>
        <v>729</v>
      </c>
      <c r="D2525" s="7">
        <f>IF(P2525&gt;0,RANK(P2525,(P2525:R2525,S2525:AG2525)),0)</f>
        <v>1</v>
      </c>
      <c r="E2525" s="7">
        <f>IF(Q2525&gt;0,RANK(Q2525,(P2525:R2525,S2525:AG2525)),0)</f>
        <v>0</v>
      </c>
      <c r="F2525" s="7">
        <f>IF(R2525&gt;0,RANK(R2525,(P2525:R2525,S2525:AG2525)),0)</f>
        <v>2</v>
      </c>
      <c r="G2525" s="7">
        <f>IF(S2525&gt;0,RANK(S2525,(P2525:R2525,S2525:AG2525)),0)</f>
        <v>3</v>
      </c>
      <c r="H2525" s="49">
        <f t="shared" si="1367"/>
        <v>91</v>
      </c>
      <c r="I2525" s="178">
        <f t="shared" si="1350"/>
        <v>0.12482853223593965</v>
      </c>
      <c r="J2525" s="2"/>
      <c r="K2525" s="2">
        <f t="shared" si="1368"/>
        <v>0.55829903978052131</v>
      </c>
      <c r="L2525" s="2">
        <f t="shared" si="1369"/>
        <v>0</v>
      </c>
      <c r="M2525" s="2">
        <f t="shared" si="1370"/>
        <v>0.43347050754458161</v>
      </c>
      <c r="N2525" s="2">
        <f t="shared" si="1364"/>
        <v>8.23045267489712E-3</v>
      </c>
      <c r="O2525" s="2">
        <f t="shared" si="1365"/>
        <v>-3.8163916471489756E-17</v>
      </c>
      <c r="P2525" s="1">
        <v>407</v>
      </c>
      <c r="R2525" s="1">
        <v>316</v>
      </c>
      <c r="S2525" s="1">
        <v>6</v>
      </c>
      <c r="AI2525" s="7">
        <f t="shared" si="1371"/>
        <v>0</v>
      </c>
      <c r="AJ2525" s="7">
        <f t="shared" si="1372"/>
        <v>0</v>
      </c>
      <c r="AK2525" s="7">
        <f t="shared" si="1373"/>
        <v>0</v>
      </c>
      <c r="AL2525" s="7">
        <f t="shared" si="1374"/>
        <v>0</v>
      </c>
      <c r="AM2525" s="2">
        <f t="shared" si="1375"/>
        <v>0</v>
      </c>
      <c r="AN2525" s="2">
        <f t="shared" si="1376"/>
        <v>0</v>
      </c>
      <c r="AO2525" s="2">
        <f t="shared" si="1377"/>
        <v>0</v>
      </c>
      <c r="AP2525" s="2">
        <f t="shared" si="1378"/>
        <v>0</v>
      </c>
      <c r="AR2525" t="str">
        <f t="shared" si="1363"/>
        <v>Colonial Heights</v>
      </c>
      <c r="AS2525" t="s">
        <v>201</v>
      </c>
      <c r="AT2525" s="182">
        <v>4</v>
      </c>
      <c r="AV2525" s="98">
        <v>51</v>
      </c>
      <c r="AW2525" s="100">
        <v>570</v>
      </c>
      <c r="AX2525" s="106">
        <f t="shared" si="1379"/>
        <v>51570</v>
      </c>
      <c r="AZ2525" s="7" t="s">
        <v>1037</v>
      </c>
      <c r="BA2525" t="s">
        <v>3208</v>
      </c>
    </row>
    <row r="2526" spans="1:53" hidden="1" outlineLevel="1">
      <c r="A2526" t="s">
        <v>2383</v>
      </c>
      <c r="B2526" t="s">
        <v>201</v>
      </c>
      <c r="C2526" s="1">
        <f t="shared" si="1366"/>
        <v>322</v>
      </c>
      <c r="D2526" s="7">
        <f>IF(P2526&gt;0,RANK(P2526,(P2526:R2526,S2526:AG2526)),0)</f>
        <v>1</v>
      </c>
      <c r="E2526" s="7">
        <f>IF(Q2526&gt;0,RANK(Q2526,(P2526:R2526,S2526:AG2526)),0)</f>
        <v>0</v>
      </c>
      <c r="F2526" s="7">
        <f>IF(R2526&gt;0,RANK(R2526,(P2526:R2526,S2526:AG2526)),0)</f>
        <v>2</v>
      </c>
      <c r="G2526" s="7">
        <f>IF(S2526&gt;0,RANK(S2526,(P2526:R2526,S2526:AG2526)),0)</f>
        <v>3</v>
      </c>
      <c r="H2526" s="49">
        <f t="shared" si="1367"/>
        <v>155</v>
      </c>
      <c r="I2526" s="178">
        <f t="shared" si="1350"/>
        <v>0.48136645962732921</v>
      </c>
      <c r="J2526" s="2"/>
      <c r="K2526" s="2">
        <f t="shared" si="1368"/>
        <v>0.7360248447204969</v>
      </c>
      <c r="L2526" s="2">
        <f t="shared" si="1369"/>
        <v>0</v>
      </c>
      <c r="M2526" s="2">
        <f t="shared" si="1370"/>
        <v>0.25465838509316768</v>
      </c>
      <c r="N2526" s="2">
        <f t="shared" si="1364"/>
        <v>9.316770186335404E-3</v>
      </c>
      <c r="O2526" s="2">
        <f t="shared" si="1365"/>
        <v>1.7347234759768071E-17</v>
      </c>
      <c r="P2526" s="1">
        <v>237</v>
      </c>
      <c r="R2526" s="1">
        <v>82</v>
      </c>
      <c r="S2526" s="1">
        <v>3</v>
      </c>
      <c r="AI2526" s="7">
        <f t="shared" si="1371"/>
        <v>0</v>
      </c>
      <c r="AJ2526" s="7">
        <f t="shared" si="1372"/>
        <v>0</v>
      </c>
      <c r="AK2526" s="7">
        <f t="shared" si="1373"/>
        <v>0</v>
      </c>
      <c r="AL2526" s="7">
        <f t="shared" si="1374"/>
        <v>0</v>
      </c>
      <c r="AM2526" s="2">
        <f t="shared" si="1375"/>
        <v>0</v>
      </c>
      <c r="AN2526" s="2">
        <f t="shared" si="1376"/>
        <v>0</v>
      </c>
      <c r="AO2526" s="2">
        <f t="shared" si="1377"/>
        <v>0</v>
      </c>
      <c r="AP2526" s="2">
        <f t="shared" si="1378"/>
        <v>0</v>
      </c>
      <c r="AR2526" t="str">
        <f t="shared" si="1363"/>
        <v>Covington</v>
      </c>
      <c r="AS2526" t="s">
        <v>201</v>
      </c>
      <c r="AT2526" s="182">
        <v>9</v>
      </c>
      <c r="AV2526" s="98">
        <v>51</v>
      </c>
      <c r="AW2526" s="100">
        <v>580</v>
      </c>
      <c r="AX2526" s="106">
        <f t="shared" si="1379"/>
        <v>51580</v>
      </c>
      <c r="AZ2526" s="7" t="s">
        <v>1037</v>
      </c>
      <c r="BA2526" t="s">
        <v>3208</v>
      </c>
    </row>
    <row r="2527" spans="1:53" hidden="1" outlineLevel="1">
      <c r="A2527" t="s">
        <v>2995</v>
      </c>
      <c r="B2527" t="s">
        <v>201</v>
      </c>
      <c r="C2527" s="1">
        <f t="shared" si="1366"/>
        <v>3349</v>
      </c>
      <c r="D2527" s="7">
        <f>IF(P2527&gt;0,RANK(P2527,(P2527:R2527,S2527:AG2527)),0)</f>
        <v>1</v>
      </c>
      <c r="E2527" s="7">
        <f>IF(Q2527&gt;0,RANK(Q2527,(P2527:R2527,S2527:AG2527)),0)</f>
        <v>0</v>
      </c>
      <c r="F2527" s="7">
        <f>IF(R2527&gt;0,RANK(R2527,(P2527:R2527,S2527:AG2527)),0)</f>
        <v>2</v>
      </c>
      <c r="G2527" s="7">
        <f>IF(S2527&gt;0,RANK(S2527,(P2527:R2527,S2527:AG2527)),0)</f>
        <v>3</v>
      </c>
      <c r="H2527" s="49">
        <f t="shared" si="1367"/>
        <v>2021</v>
      </c>
      <c r="I2527" s="178">
        <f t="shared" si="1350"/>
        <v>0.6034637205135861</v>
      </c>
      <c r="J2527" s="2"/>
      <c r="K2527" s="2">
        <f t="shared" si="1368"/>
        <v>0.79934308748880267</v>
      </c>
      <c r="L2527" s="2">
        <f t="shared" si="1369"/>
        <v>0</v>
      </c>
      <c r="M2527" s="2">
        <f t="shared" si="1370"/>
        <v>0.19587936697521649</v>
      </c>
      <c r="N2527" s="2">
        <f t="shared" si="1364"/>
        <v>4.7775455359808901E-3</v>
      </c>
      <c r="O2527" s="2">
        <f t="shared" si="1365"/>
        <v>-5.2909066017292616E-17</v>
      </c>
      <c r="P2527" s="1">
        <v>2677</v>
      </c>
      <c r="R2527" s="1">
        <v>656</v>
      </c>
      <c r="S2527" s="1">
        <v>16</v>
      </c>
      <c r="AI2527" s="7">
        <f t="shared" si="1371"/>
        <v>0</v>
      </c>
      <c r="AJ2527" s="7">
        <f t="shared" si="1372"/>
        <v>0</v>
      </c>
      <c r="AK2527" s="7">
        <f t="shared" si="1373"/>
        <v>0</v>
      </c>
      <c r="AL2527" s="7">
        <f t="shared" si="1374"/>
        <v>0</v>
      </c>
      <c r="AM2527" s="2">
        <f t="shared" si="1375"/>
        <v>0</v>
      </c>
      <c r="AN2527" s="2">
        <f t="shared" si="1376"/>
        <v>0</v>
      </c>
      <c r="AO2527" s="2">
        <f t="shared" si="1377"/>
        <v>0</v>
      </c>
      <c r="AP2527" s="2">
        <f t="shared" si="1378"/>
        <v>0</v>
      </c>
      <c r="AR2527" t="str">
        <f t="shared" si="1363"/>
        <v>Danville</v>
      </c>
      <c r="AS2527" t="s">
        <v>201</v>
      </c>
      <c r="AT2527" s="182">
        <v>5</v>
      </c>
      <c r="AV2527" s="98">
        <v>51</v>
      </c>
      <c r="AW2527" s="100">
        <v>590</v>
      </c>
      <c r="AX2527" s="106">
        <f t="shared" si="1379"/>
        <v>51590</v>
      </c>
      <c r="AZ2527" s="7" t="s">
        <v>1037</v>
      </c>
      <c r="BA2527" t="s">
        <v>3208</v>
      </c>
    </row>
    <row r="2528" spans="1:53" hidden="1" outlineLevel="1">
      <c r="A2528" t="s">
        <v>653</v>
      </c>
      <c r="B2528" t="s">
        <v>201</v>
      </c>
      <c r="C2528" s="1">
        <f t="shared" si="1366"/>
        <v>459</v>
      </c>
      <c r="D2528" s="7">
        <f>IF(P2528&gt;0,RANK(P2528,(P2528:R2528,S2528:AG2528)),0)</f>
        <v>1</v>
      </c>
      <c r="E2528" s="7">
        <f>IF(Q2528&gt;0,RANK(Q2528,(P2528:R2528,S2528:AG2528)),0)</f>
        <v>0</v>
      </c>
      <c r="F2528" s="7">
        <f>IF(R2528&gt;0,RANK(R2528,(P2528:R2528,S2528:AG2528)),0)</f>
        <v>2</v>
      </c>
      <c r="G2528" s="7">
        <f>IF(S2528&gt;0,RANK(S2528,(P2528:R2528,S2528:AG2528)),0)</f>
        <v>3</v>
      </c>
      <c r="H2528" s="49">
        <f t="shared" si="1367"/>
        <v>357</v>
      </c>
      <c r="I2528" s="178">
        <f t="shared" si="1350"/>
        <v>0.77777777777777779</v>
      </c>
      <c r="J2528" s="2"/>
      <c r="K2528" s="2">
        <f t="shared" si="1368"/>
        <v>0.88671023965141615</v>
      </c>
      <c r="L2528" s="2">
        <f t="shared" si="1369"/>
        <v>0</v>
      </c>
      <c r="M2528" s="2">
        <f t="shared" si="1370"/>
        <v>0.10893246187363835</v>
      </c>
      <c r="N2528" s="2">
        <f t="shared" si="1364"/>
        <v>4.3572984749455342E-3</v>
      </c>
      <c r="O2528" s="2">
        <f t="shared" si="1365"/>
        <v>-3.903127820947816E-17</v>
      </c>
      <c r="P2528" s="1">
        <v>407</v>
      </c>
      <c r="R2528" s="1">
        <v>50</v>
      </c>
      <c r="S2528" s="1">
        <v>2</v>
      </c>
      <c r="AI2528" s="7">
        <f t="shared" si="1371"/>
        <v>0</v>
      </c>
      <c r="AJ2528" s="7">
        <f t="shared" si="1372"/>
        <v>0</v>
      </c>
      <c r="AK2528" s="7">
        <f t="shared" si="1373"/>
        <v>0</v>
      </c>
      <c r="AL2528" s="7">
        <f t="shared" si="1374"/>
        <v>0</v>
      </c>
      <c r="AM2528" s="2">
        <f t="shared" si="1375"/>
        <v>0</v>
      </c>
      <c r="AN2528" s="2">
        <f t="shared" si="1376"/>
        <v>0</v>
      </c>
      <c r="AO2528" s="2">
        <f t="shared" si="1377"/>
        <v>0</v>
      </c>
      <c r="AP2528" s="2">
        <f t="shared" si="1378"/>
        <v>0</v>
      </c>
      <c r="AR2528" t="str">
        <f t="shared" si="1363"/>
        <v>Emporia</v>
      </c>
      <c r="AS2528" t="s">
        <v>201</v>
      </c>
      <c r="AT2528" s="182">
        <v>4</v>
      </c>
      <c r="AV2528" s="98">
        <v>51</v>
      </c>
      <c r="AW2528" s="100">
        <v>595</v>
      </c>
      <c r="AX2528" s="106">
        <f t="shared" si="1379"/>
        <v>51595</v>
      </c>
      <c r="AZ2528" s="7" t="s">
        <v>1037</v>
      </c>
      <c r="BA2528" t="s">
        <v>3208</v>
      </c>
    </row>
    <row r="2529" spans="1:53" hidden="1" outlineLevel="1">
      <c r="A2529" t="s">
        <v>2199</v>
      </c>
      <c r="B2529" t="s">
        <v>201</v>
      </c>
      <c r="C2529" s="1">
        <f t="shared" si="1366"/>
        <v>3102</v>
      </c>
      <c r="D2529" s="7">
        <f>IF(P2529&gt;0,RANK(P2529,(P2529:R2529,S2529:AG2529)),0)</f>
        <v>1</v>
      </c>
      <c r="E2529" s="7">
        <f>IF(Q2529&gt;0,RANK(Q2529,(P2529:R2529,S2529:AG2529)),0)</f>
        <v>0</v>
      </c>
      <c r="F2529" s="7">
        <f>IF(R2529&gt;0,RANK(R2529,(P2529:R2529,S2529:AG2529)),0)</f>
        <v>2</v>
      </c>
      <c r="G2529" s="7">
        <f>IF(S2529&gt;0,RANK(S2529,(P2529:R2529,S2529:AG2529)),0)</f>
        <v>3</v>
      </c>
      <c r="H2529" s="49">
        <f t="shared" si="1367"/>
        <v>595</v>
      </c>
      <c r="I2529" s="178">
        <f t="shared" si="1350"/>
        <v>0.19181173436492585</v>
      </c>
      <c r="J2529" s="2"/>
      <c r="K2529" s="2">
        <f t="shared" si="1368"/>
        <v>0.59348807221147648</v>
      </c>
      <c r="L2529" s="2">
        <f t="shared" si="1369"/>
        <v>0</v>
      </c>
      <c r="M2529" s="2">
        <f t="shared" si="1370"/>
        <v>0.4016763378465506</v>
      </c>
      <c r="N2529" s="2">
        <f t="shared" si="1364"/>
        <v>4.8355899419729211E-3</v>
      </c>
      <c r="O2529" s="2">
        <f t="shared" si="1365"/>
        <v>-3.4694469519536142E-18</v>
      </c>
      <c r="P2529" s="1">
        <v>1841</v>
      </c>
      <c r="R2529" s="1">
        <v>1246</v>
      </c>
      <c r="S2529" s="1">
        <v>15</v>
      </c>
      <c r="AI2529" s="7">
        <f t="shared" si="1371"/>
        <v>0</v>
      </c>
      <c r="AJ2529" s="7">
        <f t="shared" si="1372"/>
        <v>0</v>
      </c>
      <c r="AK2529" s="7">
        <f t="shared" si="1373"/>
        <v>0</v>
      </c>
      <c r="AL2529" s="7">
        <f t="shared" si="1374"/>
        <v>0</v>
      </c>
      <c r="AM2529" s="2">
        <f t="shared" si="1375"/>
        <v>0</v>
      </c>
      <c r="AN2529" s="2">
        <f t="shared" si="1376"/>
        <v>0</v>
      </c>
      <c r="AO2529" s="2">
        <f t="shared" si="1377"/>
        <v>0</v>
      </c>
      <c r="AP2529" s="2">
        <f t="shared" si="1378"/>
        <v>0</v>
      </c>
      <c r="AR2529" t="str">
        <f t="shared" si="1363"/>
        <v>Fairfax</v>
      </c>
      <c r="AS2529" t="s">
        <v>201</v>
      </c>
      <c r="AT2529" s="182">
        <v>11</v>
      </c>
      <c r="AV2529" s="98">
        <v>51</v>
      </c>
      <c r="AW2529" s="100">
        <v>600</v>
      </c>
      <c r="AX2529" s="106">
        <f t="shared" si="1379"/>
        <v>51600</v>
      </c>
      <c r="AZ2529" s="7" t="s">
        <v>1037</v>
      </c>
      <c r="BA2529" t="s">
        <v>3208</v>
      </c>
    </row>
    <row r="2530" spans="1:53" hidden="1" outlineLevel="1">
      <c r="A2530" t="s">
        <v>2672</v>
      </c>
      <c r="B2530" t="s">
        <v>201</v>
      </c>
      <c r="C2530" s="1">
        <f t="shared" si="1366"/>
        <v>2596</v>
      </c>
      <c r="D2530" s="7">
        <f>IF(P2530&gt;0,RANK(P2530,(P2530:R2530,S2530:AG2530)),0)</f>
        <v>1</v>
      </c>
      <c r="E2530" s="7">
        <f>IF(Q2530&gt;0,RANK(Q2530,(P2530:R2530,S2530:AG2530)),0)</f>
        <v>0</v>
      </c>
      <c r="F2530" s="7">
        <f>IF(R2530&gt;0,RANK(R2530,(P2530:R2530,S2530:AG2530)),0)</f>
        <v>2</v>
      </c>
      <c r="G2530" s="7">
        <f>IF(S2530&gt;0,RANK(S2530,(P2530:R2530,S2530:AG2530)),0)</f>
        <v>3</v>
      </c>
      <c r="H2530" s="49">
        <f t="shared" si="1367"/>
        <v>588</v>
      </c>
      <c r="I2530" s="178">
        <f t="shared" si="1350"/>
        <v>0.22650231124807396</v>
      </c>
      <c r="J2530" s="2"/>
      <c r="K2530" s="2">
        <f t="shared" si="1368"/>
        <v>0.61171032357473032</v>
      </c>
      <c r="L2530" s="2">
        <f t="shared" si="1369"/>
        <v>0</v>
      </c>
      <c r="M2530" s="2">
        <f t="shared" si="1370"/>
        <v>0.38520801232665641</v>
      </c>
      <c r="N2530" s="2">
        <f t="shared" si="1364"/>
        <v>3.0816640986132513E-3</v>
      </c>
      <c r="O2530" s="2">
        <f t="shared" si="1365"/>
        <v>1.6913553890773869E-17</v>
      </c>
      <c r="P2530" s="1">
        <v>1588</v>
      </c>
      <c r="R2530" s="1">
        <v>1000</v>
      </c>
      <c r="S2530" s="1">
        <v>8</v>
      </c>
      <c r="AI2530" s="7">
        <f t="shared" si="1371"/>
        <v>0</v>
      </c>
      <c r="AJ2530" s="7">
        <f t="shared" si="1372"/>
        <v>0</v>
      </c>
      <c r="AK2530" s="7">
        <f t="shared" si="1373"/>
        <v>0</v>
      </c>
      <c r="AL2530" s="7">
        <f t="shared" si="1374"/>
        <v>0</v>
      </c>
      <c r="AM2530" s="2">
        <f t="shared" si="1375"/>
        <v>0</v>
      </c>
      <c r="AN2530" s="2">
        <f t="shared" si="1376"/>
        <v>0</v>
      </c>
      <c r="AO2530" s="2">
        <f t="shared" si="1377"/>
        <v>0</v>
      </c>
      <c r="AP2530" s="2">
        <f t="shared" si="1378"/>
        <v>0</v>
      </c>
      <c r="AR2530" t="str">
        <f t="shared" si="1363"/>
        <v>Falls Church</v>
      </c>
      <c r="AS2530" t="s">
        <v>201</v>
      </c>
      <c r="AT2530" s="182">
        <v>8</v>
      </c>
      <c r="AV2530" s="98">
        <v>51</v>
      </c>
      <c r="AW2530" s="100">
        <v>610</v>
      </c>
      <c r="AX2530" s="106">
        <f t="shared" si="1379"/>
        <v>51610</v>
      </c>
      <c r="AZ2530" s="7" t="s">
        <v>1037</v>
      </c>
      <c r="BA2530" t="s">
        <v>3208</v>
      </c>
    </row>
    <row r="2531" spans="1:53" hidden="1" outlineLevel="1">
      <c r="A2531" t="s">
        <v>2429</v>
      </c>
      <c r="B2531" t="s">
        <v>201</v>
      </c>
      <c r="C2531" s="1">
        <f t="shared" si="1366"/>
        <v>925</v>
      </c>
      <c r="D2531" s="7">
        <f>IF(P2531&gt;0,RANK(P2531,(P2531:R2531,S2531:AG2531)),0)</f>
        <v>1</v>
      </c>
      <c r="E2531" s="7">
        <f>IF(Q2531&gt;0,RANK(Q2531,(P2531:R2531,S2531:AG2531)),0)</f>
        <v>0</v>
      </c>
      <c r="F2531" s="7">
        <f>IF(R2531&gt;0,RANK(R2531,(P2531:R2531,S2531:AG2531)),0)</f>
        <v>2</v>
      </c>
      <c r="G2531" s="7">
        <f>IF(S2531&gt;0,RANK(S2531,(P2531:R2531,S2531:AG2531)),0)</f>
        <v>3</v>
      </c>
      <c r="H2531" s="49">
        <f t="shared" si="1367"/>
        <v>689</v>
      </c>
      <c r="I2531" s="178">
        <f t="shared" si="1350"/>
        <v>0.74486486486486492</v>
      </c>
      <c r="J2531" s="2"/>
      <c r="K2531" s="2">
        <f t="shared" si="1368"/>
        <v>0.86918918918918919</v>
      </c>
      <c r="L2531" s="2">
        <f t="shared" si="1369"/>
        <v>0</v>
      </c>
      <c r="M2531" s="2">
        <f t="shared" si="1370"/>
        <v>0.12432432432432433</v>
      </c>
      <c r="N2531" s="2">
        <f t="shared" si="1364"/>
        <v>6.4864864864864862E-3</v>
      </c>
      <c r="O2531" s="2">
        <f t="shared" si="1365"/>
        <v>-1.0408340855860843E-17</v>
      </c>
      <c r="P2531" s="1">
        <v>804</v>
      </c>
      <c r="R2531" s="1">
        <v>115</v>
      </c>
      <c r="S2531" s="1">
        <v>6</v>
      </c>
      <c r="AI2531" s="7">
        <f t="shared" si="1371"/>
        <v>0</v>
      </c>
      <c r="AJ2531" s="7">
        <f t="shared" si="1372"/>
        <v>0</v>
      </c>
      <c r="AK2531" s="7">
        <f t="shared" si="1373"/>
        <v>0</v>
      </c>
      <c r="AL2531" s="7">
        <f t="shared" si="1374"/>
        <v>0</v>
      </c>
      <c r="AM2531" s="2">
        <f t="shared" si="1375"/>
        <v>0</v>
      </c>
      <c r="AN2531" s="2">
        <f t="shared" si="1376"/>
        <v>0</v>
      </c>
      <c r="AO2531" s="2">
        <f t="shared" si="1377"/>
        <v>0</v>
      </c>
      <c r="AP2531" s="2">
        <f t="shared" si="1378"/>
        <v>0</v>
      </c>
      <c r="AR2531" t="str">
        <f t="shared" si="1363"/>
        <v>Franklin</v>
      </c>
      <c r="AS2531" t="s">
        <v>201</v>
      </c>
      <c r="AT2531" s="182">
        <v>4</v>
      </c>
      <c r="AV2531" s="98">
        <v>51</v>
      </c>
      <c r="AW2531" s="100">
        <v>620</v>
      </c>
      <c r="AX2531" s="106">
        <f t="shared" si="1379"/>
        <v>51620</v>
      </c>
      <c r="AZ2531" s="7" t="s">
        <v>1037</v>
      </c>
      <c r="BA2531" t="s">
        <v>3208</v>
      </c>
    </row>
    <row r="2532" spans="1:53" hidden="1" outlineLevel="1">
      <c r="A2532" t="s">
        <v>1094</v>
      </c>
      <c r="B2532" t="s">
        <v>201</v>
      </c>
      <c r="C2532" s="1">
        <f t="shared" si="1366"/>
        <v>2656</v>
      </c>
      <c r="D2532" s="7">
        <f>IF(P2532&gt;0,RANK(P2532,(P2532:R2532,S2532:AG2532)),0)</f>
        <v>1</v>
      </c>
      <c r="E2532" s="7">
        <f>IF(Q2532&gt;0,RANK(Q2532,(P2532:R2532,S2532:AG2532)),0)</f>
        <v>0</v>
      </c>
      <c r="F2532" s="7">
        <f>IF(R2532&gt;0,RANK(R2532,(P2532:R2532,S2532:AG2532)),0)</f>
        <v>2</v>
      </c>
      <c r="G2532" s="7">
        <f>IF(S2532&gt;0,RANK(S2532,(P2532:R2532,S2532:AG2532)),0)</f>
        <v>3</v>
      </c>
      <c r="H2532" s="49">
        <f t="shared" si="1367"/>
        <v>159</v>
      </c>
      <c r="I2532" s="178">
        <f t="shared" si="1350"/>
        <v>5.9864457831325303E-2</v>
      </c>
      <c r="J2532" s="2"/>
      <c r="K2532" s="2">
        <f t="shared" si="1368"/>
        <v>0.52710843373493976</v>
      </c>
      <c r="L2532" s="2">
        <f t="shared" si="1369"/>
        <v>0</v>
      </c>
      <c r="M2532" s="2">
        <f t="shared" si="1370"/>
        <v>0.46724397590361444</v>
      </c>
      <c r="N2532" s="2">
        <f t="shared" si="1364"/>
        <v>5.6475903614457831E-3</v>
      </c>
      <c r="O2532" s="2">
        <f t="shared" si="1365"/>
        <v>1.474514954580286E-17</v>
      </c>
      <c r="P2532" s="1">
        <v>1400</v>
      </c>
      <c r="R2532" s="1">
        <v>1241</v>
      </c>
      <c r="S2532" s="1">
        <v>15</v>
      </c>
      <c r="AI2532" s="7">
        <f t="shared" si="1371"/>
        <v>0</v>
      </c>
      <c r="AJ2532" s="7">
        <f t="shared" si="1372"/>
        <v>0</v>
      </c>
      <c r="AK2532" s="7">
        <f t="shared" si="1373"/>
        <v>0</v>
      </c>
      <c r="AL2532" s="7">
        <f t="shared" si="1374"/>
        <v>0</v>
      </c>
      <c r="AM2532" s="2">
        <f t="shared" si="1375"/>
        <v>0</v>
      </c>
      <c r="AN2532" s="2">
        <f t="shared" si="1376"/>
        <v>0</v>
      </c>
      <c r="AO2532" s="2">
        <f t="shared" si="1377"/>
        <v>0</v>
      </c>
      <c r="AP2532" s="2">
        <f t="shared" si="1378"/>
        <v>0</v>
      </c>
      <c r="AR2532" t="str">
        <f t="shared" si="1363"/>
        <v>Fredericksburg</v>
      </c>
      <c r="AS2532" t="s">
        <v>201</v>
      </c>
      <c r="AT2532" s="182">
        <v>1</v>
      </c>
      <c r="AV2532" s="98">
        <v>51</v>
      </c>
      <c r="AW2532" s="100">
        <v>630</v>
      </c>
      <c r="AX2532" s="106">
        <f t="shared" si="1379"/>
        <v>51630</v>
      </c>
      <c r="AZ2532" s="7" t="s">
        <v>1037</v>
      </c>
      <c r="BA2532" t="s">
        <v>3208</v>
      </c>
    </row>
    <row r="2533" spans="1:53" hidden="1" outlineLevel="1">
      <c r="A2533" t="s">
        <v>2094</v>
      </c>
      <c r="B2533" t="s">
        <v>201</v>
      </c>
      <c r="C2533" s="1">
        <f t="shared" si="1366"/>
        <v>223</v>
      </c>
      <c r="D2533" s="7">
        <f>IF(P2533&gt;0,RANK(P2533,(P2533:R2533,S2533:AG2533)),0)</f>
        <v>1</v>
      </c>
      <c r="E2533" s="7">
        <f>IF(Q2533&gt;0,RANK(Q2533,(P2533:R2533,S2533:AG2533)),0)</f>
        <v>0</v>
      </c>
      <c r="F2533" s="7">
        <f>IF(R2533&gt;0,RANK(R2533,(P2533:R2533,S2533:AG2533)),0)</f>
        <v>2</v>
      </c>
      <c r="G2533" s="7">
        <f>IF(S2533&gt;0,RANK(S2533,(P2533:R2533,S2533:AG2533)),0)</f>
        <v>3</v>
      </c>
      <c r="H2533" s="49">
        <f t="shared" si="1367"/>
        <v>37</v>
      </c>
      <c r="I2533" s="178">
        <f t="shared" si="1350"/>
        <v>0.16591928251121077</v>
      </c>
      <c r="J2533" s="2"/>
      <c r="K2533" s="2">
        <f t="shared" si="1368"/>
        <v>0.57847533632286996</v>
      </c>
      <c r="L2533" s="2">
        <f t="shared" si="1369"/>
        <v>0</v>
      </c>
      <c r="M2533" s="2">
        <f t="shared" si="1370"/>
        <v>0.41255605381165922</v>
      </c>
      <c r="N2533" s="2">
        <f t="shared" si="1364"/>
        <v>8.9686098654708519E-3</v>
      </c>
      <c r="O2533" s="2">
        <f t="shared" si="1365"/>
        <v>-2.9490299091605721E-17</v>
      </c>
      <c r="P2533" s="1">
        <v>129</v>
      </c>
      <c r="R2533" s="1">
        <v>92</v>
      </c>
      <c r="S2533" s="1">
        <v>2</v>
      </c>
      <c r="AI2533" s="7">
        <f t="shared" si="1371"/>
        <v>0</v>
      </c>
      <c r="AJ2533" s="7">
        <f t="shared" si="1372"/>
        <v>0</v>
      </c>
      <c r="AK2533" s="7">
        <f t="shared" si="1373"/>
        <v>0</v>
      </c>
      <c r="AL2533" s="7">
        <f t="shared" si="1374"/>
        <v>0</v>
      </c>
      <c r="AM2533" s="2">
        <f t="shared" si="1375"/>
        <v>0</v>
      </c>
      <c r="AN2533" s="2">
        <f t="shared" si="1376"/>
        <v>0</v>
      </c>
      <c r="AO2533" s="2">
        <f t="shared" si="1377"/>
        <v>0</v>
      </c>
      <c r="AP2533" s="2">
        <f t="shared" si="1378"/>
        <v>0</v>
      </c>
      <c r="AR2533" t="str">
        <f t="shared" si="1363"/>
        <v>Galax</v>
      </c>
      <c r="AS2533" t="s">
        <v>201</v>
      </c>
      <c r="AT2533" s="182">
        <v>9</v>
      </c>
      <c r="AV2533" s="98">
        <v>51</v>
      </c>
      <c r="AW2533" s="100">
        <v>640</v>
      </c>
      <c r="AX2533" s="106">
        <f t="shared" si="1379"/>
        <v>51640</v>
      </c>
      <c r="AZ2533" s="7" t="s">
        <v>1037</v>
      </c>
      <c r="BA2533" t="s">
        <v>3208</v>
      </c>
    </row>
    <row r="2534" spans="1:53" hidden="1" outlineLevel="1">
      <c r="A2534" t="s">
        <v>273</v>
      </c>
      <c r="B2534" t="s">
        <v>201</v>
      </c>
      <c r="C2534" s="1">
        <f t="shared" si="1366"/>
        <v>17378</v>
      </c>
      <c r="D2534" s="7">
        <f>IF(P2534&gt;0,RANK(P2534,(P2534:R2534,S2534:AG2534)),0)</f>
        <v>1</v>
      </c>
      <c r="E2534" s="7">
        <f>IF(Q2534&gt;0,RANK(Q2534,(P2534:R2534,S2534:AG2534)),0)</f>
        <v>0</v>
      </c>
      <c r="F2534" s="7">
        <f>IF(R2534&gt;0,RANK(R2534,(P2534:R2534,S2534:AG2534)),0)</f>
        <v>2</v>
      </c>
      <c r="G2534" s="7">
        <f>IF(S2534&gt;0,RANK(S2534,(P2534:R2534,S2534:AG2534)),0)</f>
        <v>3</v>
      </c>
      <c r="H2534" s="49">
        <f t="shared" si="1367"/>
        <v>9772</v>
      </c>
      <c r="I2534" s="178">
        <f t="shared" si="1350"/>
        <v>0.56232017493382436</v>
      </c>
      <c r="J2534" s="2"/>
      <c r="K2534" s="2">
        <f t="shared" si="1368"/>
        <v>0.77926113476809755</v>
      </c>
      <c r="L2534" s="2">
        <f t="shared" si="1369"/>
        <v>0</v>
      </c>
      <c r="M2534" s="2">
        <f t="shared" si="1370"/>
        <v>0.21694095983427322</v>
      </c>
      <c r="N2534" s="2">
        <f t="shared" si="1364"/>
        <v>3.7979053976291864E-3</v>
      </c>
      <c r="O2534" s="2">
        <f t="shared" si="1365"/>
        <v>3.903127820947816E-17</v>
      </c>
      <c r="P2534" s="1">
        <v>13542</v>
      </c>
      <c r="R2534" s="1">
        <v>3770</v>
      </c>
      <c r="S2534" s="1">
        <v>66</v>
      </c>
      <c r="AI2534" s="7">
        <f t="shared" si="1371"/>
        <v>0</v>
      </c>
      <c r="AJ2534" s="7">
        <f t="shared" si="1372"/>
        <v>0</v>
      </c>
      <c r="AK2534" s="7">
        <f t="shared" si="1373"/>
        <v>0</v>
      </c>
      <c r="AL2534" s="7">
        <f t="shared" si="1374"/>
        <v>0</v>
      </c>
      <c r="AM2534" s="2">
        <f t="shared" si="1375"/>
        <v>0</v>
      </c>
      <c r="AN2534" s="2">
        <f t="shared" si="1376"/>
        <v>0</v>
      </c>
      <c r="AO2534" s="2">
        <f t="shared" si="1377"/>
        <v>0</v>
      </c>
      <c r="AP2534" s="2">
        <f t="shared" si="1378"/>
        <v>0</v>
      </c>
      <c r="AR2534" t="str">
        <f t="shared" si="1363"/>
        <v>Hampton</v>
      </c>
      <c r="AS2534" t="s">
        <v>201</v>
      </c>
      <c r="AT2534" s="182"/>
      <c r="AV2534" s="98">
        <v>51</v>
      </c>
      <c r="AW2534" s="100">
        <v>650</v>
      </c>
      <c r="AX2534" s="106">
        <f t="shared" si="1379"/>
        <v>51650</v>
      </c>
      <c r="AZ2534" s="7" t="s">
        <v>1037</v>
      </c>
      <c r="BA2534" t="s">
        <v>3208</v>
      </c>
    </row>
    <row r="2535" spans="1:53" hidden="1" outlineLevel="1">
      <c r="A2535" t="s">
        <v>1994</v>
      </c>
      <c r="B2535" t="s">
        <v>201</v>
      </c>
      <c r="C2535" s="1">
        <f t="shared" si="1366"/>
        <v>4411</v>
      </c>
      <c r="D2535" s="7">
        <f>IF(P2535&gt;0,RANK(P2535,(P2535:R2535,S2535:AG2535)),0)</f>
        <v>2</v>
      </c>
      <c r="E2535" s="7">
        <f>IF(Q2535&gt;0,RANK(Q2535,(P2535:R2535,S2535:AG2535)),0)</f>
        <v>0</v>
      </c>
      <c r="F2535" s="7">
        <f>IF(R2535&gt;0,RANK(R2535,(P2535:R2535,S2535:AG2535)),0)</f>
        <v>1</v>
      </c>
      <c r="G2535" s="7">
        <f>IF(S2535&gt;0,RANK(S2535,(P2535:R2535,S2535:AG2535)),0)</f>
        <v>3</v>
      </c>
      <c r="H2535" s="49">
        <f t="shared" si="1367"/>
        <v>1432</v>
      </c>
      <c r="I2535" s="178">
        <f t="shared" si="1350"/>
        <v>0.32464293810927225</v>
      </c>
      <c r="J2535" s="2"/>
      <c r="K2535" s="2">
        <f t="shared" si="1368"/>
        <v>0.3359782362276128</v>
      </c>
      <c r="L2535" s="2">
        <f t="shared" si="1369"/>
        <v>0</v>
      </c>
      <c r="M2535" s="2">
        <f t="shared" si="1370"/>
        <v>0.66062117433688505</v>
      </c>
      <c r="N2535" s="2">
        <f t="shared" si="1364"/>
        <v>3.4005894355021537E-3</v>
      </c>
      <c r="O2535" s="2">
        <f t="shared" si="1365"/>
        <v>-9.9746599868666408E-18</v>
      </c>
      <c r="P2535" s="1">
        <v>1482</v>
      </c>
      <c r="R2535" s="1">
        <v>2914</v>
      </c>
      <c r="S2535" s="1">
        <v>15</v>
      </c>
      <c r="AI2535" s="7">
        <f t="shared" si="1371"/>
        <v>0</v>
      </c>
      <c r="AJ2535" s="7">
        <f t="shared" si="1372"/>
        <v>0</v>
      </c>
      <c r="AK2535" s="7">
        <f t="shared" si="1373"/>
        <v>0</v>
      </c>
      <c r="AL2535" s="7">
        <f t="shared" si="1374"/>
        <v>0</v>
      </c>
      <c r="AM2535" s="2">
        <f t="shared" si="1375"/>
        <v>0</v>
      </c>
      <c r="AN2535" s="2">
        <f t="shared" si="1376"/>
        <v>0</v>
      </c>
      <c r="AO2535" s="2">
        <f t="shared" si="1377"/>
        <v>0</v>
      </c>
      <c r="AP2535" s="2">
        <f t="shared" si="1378"/>
        <v>0</v>
      </c>
      <c r="AR2535" t="str">
        <f t="shared" si="1363"/>
        <v>Harrisonburg</v>
      </c>
      <c r="AS2535" t="s">
        <v>201</v>
      </c>
      <c r="AT2535" s="182">
        <v>6</v>
      </c>
      <c r="AV2535" s="98">
        <v>51</v>
      </c>
      <c r="AW2535" s="100">
        <v>660</v>
      </c>
      <c r="AX2535" s="106">
        <f t="shared" si="1379"/>
        <v>51660</v>
      </c>
      <c r="AZ2535" s="7" t="s">
        <v>1037</v>
      </c>
      <c r="BA2535" t="s">
        <v>3208</v>
      </c>
    </row>
    <row r="2536" spans="1:53" hidden="1" outlineLevel="1">
      <c r="A2536" t="s">
        <v>969</v>
      </c>
      <c r="B2536" t="s">
        <v>201</v>
      </c>
      <c r="C2536" s="1">
        <f t="shared" si="1366"/>
        <v>1521</v>
      </c>
      <c r="D2536" s="7">
        <f>IF(P2536&gt;0,RANK(P2536,(P2536:R2536,S2536:AG2536)),0)</f>
        <v>1</v>
      </c>
      <c r="E2536" s="7">
        <f>IF(Q2536&gt;0,RANK(Q2536,(P2536:R2536,S2536:AG2536)),0)</f>
        <v>0</v>
      </c>
      <c r="F2536" s="7">
        <f>IF(R2536&gt;0,RANK(R2536,(P2536:R2536,S2536:AG2536)),0)</f>
        <v>2</v>
      </c>
      <c r="G2536" s="7">
        <f>IF(S2536&gt;0,RANK(S2536,(P2536:R2536,S2536:AG2536)),0)</f>
        <v>3</v>
      </c>
      <c r="H2536" s="49">
        <f t="shared" si="1367"/>
        <v>840</v>
      </c>
      <c r="I2536" s="178">
        <f t="shared" si="1350"/>
        <v>0.55226824457593693</v>
      </c>
      <c r="J2536" s="2"/>
      <c r="K2536" s="2">
        <f t="shared" si="1368"/>
        <v>0.77383300460223536</v>
      </c>
      <c r="L2536" s="2">
        <f t="shared" si="1369"/>
        <v>0</v>
      </c>
      <c r="M2536" s="2">
        <f t="shared" si="1370"/>
        <v>0.22156476002629849</v>
      </c>
      <c r="N2536" s="2">
        <f t="shared" si="1364"/>
        <v>4.6022353714661405E-3</v>
      </c>
      <c r="O2536" s="2">
        <f t="shared" si="1365"/>
        <v>5.2041704279304213E-18</v>
      </c>
      <c r="P2536" s="1">
        <v>1177</v>
      </c>
      <c r="R2536" s="1">
        <v>337</v>
      </c>
      <c r="S2536" s="1">
        <v>7</v>
      </c>
      <c r="AI2536" s="7">
        <f t="shared" si="1371"/>
        <v>0</v>
      </c>
      <c r="AJ2536" s="7">
        <f t="shared" si="1372"/>
        <v>0</v>
      </c>
      <c r="AK2536" s="7">
        <f t="shared" si="1373"/>
        <v>0</v>
      </c>
      <c r="AL2536" s="7">
        <f t="shared" si="1374"/>
        <v>0</v>
      </c>
      <c r="AM2536" s="2">
        <f t="shared" si="1375"/>
        <v>0</v>
      </c>
      <c r="AN2536" s="2">
        <f t="shared" si="1376"/>
        <v>0</v>
      </c>
      <c r="AO2536" s="2">
        <f t="shared" si="1377"/>
        <v>0</v>
      </c>
      <c r="AP2536" s="2">
        <f t="shared" si="1378"/>
        <v>0</v>
      </c>
      <c r="AR2536" t="str">
        <f t="shared" si="1363"/>
        <v>Hopewell</v>
      </c>
      <c r="AS2536" t="s">
        <v>201</v>
      </c>
      <c r="AT2536" s="182">
        <v>4</v>
      </c>
      <c r="AV2536" s="98">
        <v>51</v>
      </c>
      <c r="AW2536" s="100">
        <v>670</v>
      </c>
      <c r="AX2536" s="106">
        <f t="shared" si="1379"/>
        <v>51670</v>
      </c>
      <c r="AZ2536" s="7" t="s">
        <v>1037</v>
      </c>
      <c r="BA2536" t="s">
        <v>3208</v>
      </c>
    </row>
    <row r="2537" spans="1:53" hidden="1" outlineLevel="1">
      <c r="A2537" t="s">
        <v>552</v>
      </c>
      <c r="B2537" t="s">
        <v>201</v>
      </c>
      <c r="C2537" s="1">
        <f t="shared" si="1366"/>
        <v>659</v>
      </c>
      <c r="D2537" s="7">
        <f>IF(P2537&gt;0,RANK(P2537,(P2537:R2537,S2537:AG2537)),0)</f>
        <v>1</v>
      </c>
      <c r="E2537" s="7">
        <f>IF(Q2537&gt;0,RANK(Q2537,(P2537:R2537,S2537:AG2537)),0)</f>
        <v>0</v>
      </c>
      <c r="F2537" s="7">
        <f>IF(R2537&gt;0,RANK(R2537,(P2537:R2537,S2537:AG2537)),0)</f>
        <v>2</v>
      </c>
      <c r="G2537" s="7">
        <f>IF(S2537&gt;0,RANK(S2537,(P2537:R2537,S2537:AG2537)),0)</f>
        <v>3</v>
      </c>
      <c r="H2537" s="49">
        <f t="shared" si="1367"/>
        <v>153</v>
      </c>
      <c r="I2537" s="178">
        <f t="shared" si="1350"/>
        <v>0.23216995447647951</v>
      </c>
      <c r="J2537" s="2"/>
      <c r="K2537" s="2">
        <f t="shared" si="1368"/>
        <v>0.61153262518968132</v>
      </c>
      <c r="L2537" s="2">
        <f t="shared" si="1369"/>
        <v>0</v>
      </c>
      <c r="M2537" s="2">
        <f t="shared" si="1370"/>
        <v>0.37936267071320184</v>
      </c>
      <c r="N2537" s="2">
        <f t="shared" si="1364"/>
        <v>9.104704097116844E-3</v>
      </c>
      <c r="O2537" s="2">
        <f t="shared" si="1365"/>
        <v>-1.0408340855860843E-17</v>
      </c>
      <c r="P2537" s="1">
        <v>403</v>
      </c>
      <c r="R2537" s="1">
        <v>250</v>
      </c>
      <c r="S2537" s="1">
        <v>6</v>
      </c>
      <c r="AI2537" s="7">
        <f t="shared" si="1371"/>
        <v>0</v>
      </c>
      <c r="AJ2537" s="7">
        <f t="shared" si="1372"/>
        <v>0</v>
      </c>
      <c r="AK2537" s="7">
        <f t="shared" si="1373"/>
        <v>0</v>
      </c>
      <c r="AL2537" s="7">
        <f t="shared" si="1374"/>
        <v>0</v>
      </c>
      <c r="AM2537" s="2">
        <f t="shared" si="1375"/>
        <v>0</v>
      </c>
      <c r="AN2537" s="2">
        <f t="shared" si="1376"/>
        <v>0</v>
      </c>
      <c r="AO2537" s="2">
        <f t="shared" si="1377"/>
        <v>0</v>
      </c>
      <c r="AP2537" s="2">
        <f t="shared" si="1378"/>
        <v>0</v>
      </c>
      <c r="AR2537" t="str">
        <f t="shared" si="1363"/>
        <v>Lexington</v>
      </c>
      <c r="AS2537" t="s">
        <v>201</v>
      </c>
      <c r="AT2537" s="182">
        <v>6</v>
      </c>
      <c r="AV2537" s="98">
        <v>51</v>
      </c>
      <c r="AW2537" s="100">
        <v>678</v>
      </c>
      <c r="AX2537" s="106">
        <f t="shared" si="1379"/>
        <v>51678</v>
      </c>
      <c r="AZ2537" s="7" t="s">
        <v>1037</v>
      </c>
      <c r="BA2537" t="s">
        <v>3208</v>
      </c>
    </row>
    <row r="2538" spans="1:53" hidden="1" outlineLevel="1">
      <c r="A2538" t="s">
        <v>940</v>
      </c>
      <c r="B2538" t="s">
        <v>201</v>
      </c>
      <c r="C2538" s="1">
        <f t="shared" si="1366"/>
        <v>5040</v>
      </c>
      <c r="D2538" s="7">
        <f>IF(P2538&gt;0,RANK(P2538,(P2538:R2538,S2538:AG2538)),0)</f>
        <v>1</v>
      </c>
      <c r="E2538" s="7">
        <f>IF(Q2538&gt;0,RANK(Q2538,(P2538:R2538,S2538:AG2538)),0)</f>
        <v>0</v>
      </c>
      <c r="F2538" s="7">
        <f>IF(R2538&gt;0,RANK(R2538,(P2538:R2538,S2538:AG2538)),0)</f>
        <v>2</v>
      </c>
      <c r="G2538" s="7">
        <f>IF(S2538&gt;0,RANK(S2538,(P2538:R2538,S2538:AG2538)),0)</f>
        <v>3</v>
      </c>
      <c r="H2538" s="49">
        <f t="shared" si="1367"/>
        <v>1182</v>
      </c>
      <c r="I2538" s="178">
        <f t="shared" si="1350"/>
        <v>0.23452380952380952</v>
      </c>
      <c r="J2538" s="2"/>
      <c r="K2538" s="2">
        <f t="shared" si="1368"/>
        <v>0.6160714285714286</v>
      </c>
      <c r="L2538" s="2">
        <f t="shared" si="1369"/>
        <v>0</v>
      </c>
      <c r="M2538" s="2">
        <f t="shared" si="1370"/>
        <v>0.38154761904761902</v>
      </c>
      <c r="N2538" s="2">
        <f t="shared" si="1364"/>
        <v>2.3809523809523812E-3</v>
      </c>
      <c r="O2538" s="2">
        <f t="shared" si="1365"/>
        <v>-8.6736173798840355E-18</v>
      </c>
      <c r="P2538" s="1">
        <v>3105</v>
      </c>
      <c r="R2538" s="1">
        <v>1923</v>
      </c>
      <c r="S2538" s="1">
        <v>12</v>
      </c>
      <c r="AI2538" s="7">
        <f t="shared" si="1371"/>
        <v>0</v>
      </c>
      <c r="AJ2538" s="7">
        <f t="shared" si="1372"/>
        <v>0</v>
      </c>
      <c r="AK2538" s="7">
        <f t="shared" si="1373"/>
        <v>0</v>
      </c>
      <c r="AL2538" s="7">
        <f t="shared" si="1374"/>
        <v>0</v>
      </c>
      <c r="AM2538" s="2">
        <f t="shared" si="1375"/>
        <v>0</v>
      </c>
      <c r="AN2538" s="2">
        <f t="shared" si="1376"/>
        <v>0</v>
      </c>
      <c r="AO2538" s="2">
        <f t="shared" si="1377"/>
        <v>0</v>
      </c>
      <c r="AP2538" s="2">
        <f t="shared" si="1378"/>
        <v>0</v>
      </c>
      <c r="AR2538" t="str">
        <f t="shared" si="1363"/>
        <v>Lynchburg</v>
      </c>
      <c r="AS2538" t="s">
        <v>201</v>
      </c>
      <c r="AT2538" s="182">
        <v>6</v>
      </c>
      <c r="AV2538" s="98">
        <v>51</v>
      </c>
      <c r="AW2538" s="100">
        <v>680</v>
      </c>
      <c r="AX2538" s="106">
        <f t="shared" si="1379"/>
        <v>51680</v>
      </c>
      <c r="AZ2538" s="7" t="s">
        <v>1037</v>
      </c>
      <c r="BA2538" t="s">
        <v>3208</v>
      </c>
    </row>
    <row r="2539" spans="1:53" hidden="1" outlineLevel="1">
      <c r="A2539" t="s">
        <v>404</v>
      </c>
      <c r="B2539" t="s">
        <v>201</v>
      </c>
      <c r="C2539" s="1">
        <f t="shared" si="1366"/>
        <v>3124</v>
      </c>
      <c r="D2539" s="7">
        <f>IF(P2539&gt;0,RANK(P2539,(P2539:R2539,S2539:AG2539)),0)</f>
        <v>1</v>
      </c>
      <c r="E2539" s="7">
        <f>IF(Q2539&gt;0,RANK(Q2539,(P2539:R2539,S2539:AG2539)),0)</f>
        <v>0</v>
      </c>
      <c r="F2539" s="7">
        <f>IF(R2539&gt;0,RANK(R2539,(P2539:R2539,S2539:AG2539)),0)</f>
        <v>2</v>
      </c>
      <c r="G2539" s="7">
        <f>IF(S2539&gt;0,RANK(S2539,(P2539:R2539,S2539:AG2539)),0)</f>
        <v>3</v>
      </c>
      <c r="H2539" s="49">
        <f t="shared" si="1367"/>
        <v>529</v>
      </c>
      <c r="I2539" s="178">
        <f t="shared" si="1350"/>
        <v>0.16933418693982075</v>
      </c>
      <c r="J2539" s="2"/>
      <c r="K2539" s="2">
        <f t="shared" si="1368"/>
        <v>0.58034571062740081</v>
      </c>
      <c r="L2539" s="2">
        <f t="shared" si="1369"/>
        <v>0</v>
      </c>
      <c r="M2539" s="2">
        <f t="shared" si="1370"/>
        <v>0.41101152368758004</v>
      </c>
      <c r="N2539" s="2">
        <f t="shared" si="1364"/>
        <v>8.6427656850192065E-3</v>
      </c>
      <c r="O2539" s="2">
        <f t="shared" si="1365"/>
        <v>-5.7245874707234634E-17</v>
      </c>
      <c r="P2539" s="1">
        <v>1813</v>
      </c>
      <c r="R2539" s="1">
        <v>1284</v>
      </c>
      <c r="S2539" s="1">
        <v>27</v>
      </c>
      <c r="AI2539" s="7">
        <f t="shared" si="1371"/>
        <v>0</v>
      </c>
      <c r="AJ2539" s="7">
        <f t="shared" si="1372"/>
        <v>0</v>
      </c>
      <c r="AK2539" s="7">
        <f t="shared" si="1373"/>
        <v>0</v>
      </c>
      <c r="AL2539" s="7">
        <f t="shared" si="1374"/>
        <v>0</v>
      </c>
      <c r="AM2539" s="2">
        <f t="shared" si="1375"/>
        <v>0</v>
      </c>
      <c r="AN2539" s="2">
        <f t="shared" si="1376"/>
        <v>0</v>
      </c>
      <c r="AO2539" s="2">
        <f t="shared" si="1377"/>
        <v>0</v>
      </c>
      <c r="AP2539" s="2">
        <f t="shared" si="1378"/>
        <v>0</v>
      </c>
      <c r="AR2539" t="str">
        <f t="shared" si="1363"/>
        <v>Manassas</v>
      </c>
      <c r="AS2539" t="s">
        <v>201</v>
      </c>
      <c r="AT2539" s="182">
        <v>10</v>
      </c>
      <c r="AV2539" s="98">
        <v>51</v>
      </c>
      <c r="AW2539" s="100">
        <v>683</v>
      </c>
      <c r="AX2539" s="106">
        <f t="shared" si="1379"/>
        <v>51683</v>
      </c>
      <c r="AZ2539" s="7" t="s">
        <v>1037</v>
      </c>
      <c r="BA2539" t="s">
        <v>3208</v>
      </c>
    </row>
    <row r="2540" spans="1:53" hidden="1" outlineLevel="1">
      <c r="A2540" t="s">
        <v>405</v>
      </c>
      <c r="B2540" t="s">
        <v>201</v>
      </c>
      <c r="C2540" s="1">
        <f t="shared" si="1366"/>
        <v>1013</v>
      </c>
      <c r="D2540" s="7">
        <f>IF(P2540&gt;0,RANK(P2540,(P2540:R2540,S2540:AG2540)),0)</f>
        <v>1</v>
      </c>
      <c r="E2540" s="7">
        <f>IF(Q2540&gt;0,RANK(Q2540,(P2540:R2540,S2540:AG2540)),0)</f>
        <v>0</v>
      </c>
      <c r="F2540" s="7">
        <f>IF(R2540&gt;0,RANK(R2540,(P2540:R2540,S2540:AG2540)),0)</f>
        <v>2</v>
      </c>
      <c r="G2540" s="7">
        <f>IF(S2540&gt;0,RANK(S2540,(P2540:R2540,S2540:AG2540)),0)</f>
        <v>3</v>
      </c>
      <c r="H2540" s="49">
        <f t="shared" si="1367"/>
        <v>154</v>
      </c>
      <c r="I2540" s="178">
        <f t="shared" si="1350"/>
        <v>0.15202369200394866</v>
      </c>
      <c r="J2540" s="2"/>
      <c r="K2540" s="2">
        <f t="shared" si="1368"/>
        <v>0.5735439289239882</v>
      </c>
      <c r="L2540" s="2">
        <f t="shared" si="1369"/>
        <v>0</v>
      </c>
      <c r="M2540" s="2">
        <f t="shared" si="1370"/>
        <v>0.42152023692003948</v>
      </c>
      <c r="N2540" s="2">
        <f t="shared" si="1364"/>
        <v>4.9358341559723592E-3</v>
      </c>
      <c r="O2540" s="2">
        <f t="shared" si="1365"/>
        <v>-4.0766001685454967E-17</v>
      </c>
      <c r="P2540" s="1">
        <v>581</v>
      </c>
      <c r="R2540" s="1">
        <v>427</v>
      </c>
      <c r="S2540" s="1">
        <v>5</v>
      </c>
      <c r="AI2540" s="7">
        <f t="shared" si="1371"/>
        <v>0</v>
      </c>
      <c r="AJ2540" s="7">
        <f t="shared" si="1372"/>
        <v>0</v>
      </c>
      <c r="AK2540" s="7">
        <f t="shared" si="1373"/>
        <v>0</v>
      </c>
      <c r="AL2540" s="7">
        <f t="shared" si="1374"/>
        <v>0</v>
      </c>
      <c r="AM2540" s="2">
        <f t="shared" si="1375"/>
        <v>0</v>
      </c>
      <c r="AN2540" s="2">
        <f t="shared" si="1376"/>
        <v>0</v>
      </c>
      <c r="AO2540" s="2">
        <f t="shared" si="1377"/>
        <v>0</v>
      </c>
      <c r="AP2540" s="2">
        <f t="shared" si="1378"/>
        <v>0</v>
      </c>
      <c r="AR2540" t="str">
        <f t="shared" si="1363"/>
        <v>Manassas Park</v>
      </c>
      <c r="AS2540" t="s">
        <v>201</v>
      </c>
      <c r="AT2540" s="182">
        <v>10</v>
      </c>
      <c r="AV2540" s="98">
        <v>51</v>
      </c>
      <c r="AW2540" s="100">
        <v>685</v>
      </c>
      <c r="AX2540" s="106">
        <f t="shared" si="1379"/>
        <v>51685</v>
      </c>
      <c r="AZ2540" s="7" t="s">
        <v>1037</v>
      </c>
      <c r="BA2540" t="s">
        <v>3208</v>
      </c>
    </row>
    <row r="2541" spans="1:53" hidden="1" outlineLevel="1">
      <c r="A2541" t="s">
        <v>642</v>
      </c>
      <c r="B2541" t="s">
        <v>201</v>
      </c>
      <c r="C2541" s="1">
        <f t="shared" si="1366"/>
        <v>1108</v>
      </c>
      <c r="D2541" s="7">
        <f>IF(P2541&gt;0,RANK(P2541,(P2541:R2541,S2541:AG2541)),0)</f>
        <v>1</v>
      </c>
      <c r="E2541" s="7">
        <f>IF(Q2541&gt;0,RANK(Q2541,(P2541:R2541,S2541:AG2541)),0)</f>
        <v>0</v>
      </c>
      <c r="F2541" s="7">
        <f>IF(R2541&gt;0,RANK(R2541,(P2541:R2541,S2541:AG2541)),0)</f>
        <v>2</v>
      </c>
      <c r="G2541" s="7">
        <f>IF(S2541&gt;0,RANK(S2541,(P2541:R2541,S2541:AG2541)),0)</f>
        <v>3</v>
      </c>
      <c r="H2541" s="49">
        <f t="shared" si="1367"/>
        <v>570</v>
      </c>
      <c r="I2541" s="178">
        <f t="shared" si="1350"/>
        <v>0.51444043321299637</v>
      </c>
      <c r="J2541" s="2"/>
      <c r="K2541" s="2">
        <f t="shared" si="1368"/>
        <v>0.75270758122743686</v>
      </c>
      <c r="L2541" s="2">
        <f t="shared" si="1369"/>
        <v>0</v>
      </c>
      <c r="M2541" s="2">
        <f t="shared" si="1370"/>
        <v>0.23826714801444043</v>
      </c>
      <c r="N2541" s="2">
        <f t="shared" si="1364"/>
        <v>9.0252707581227436E-3</v>
      </c>
      <c r="O2541" s="2">
        <f t="shared" si="1365"/>
        <v>-3.8163916471489756E-17</v>
      </c>
      <c r="P2541" s="1">
        <v>834</v>
      </c>
      <c r="R2541" s="1">
        <v>264</v>
      </c>
      <c r="S2541" s="1">
        <v>10</v>
      </c>
      <c r="AI2541" s="7">
        <f t="shared" si="1371"/>
        <v>0</v>
      </c>
      <c r="AJ2541" s="7">
        <f t="shared" si="1372"/>
        <v>0</v>
      </c>
      <c r="AK2541" s="7">
        <f t="shared" si="1373"/>
        <v>0</v>
      </c>
      <c r="AL2541" s="7">
        <f t="shared" si="1374"/>
        <v>0</v>
      </c>
      <c r="AM2541" s="2">
        <f t="shared" si="1375"/>
        <v>0</v>
      </c>
      <c r="AN2541" s="2">
        <f t="shared" si="1376"/>
        <v>0</v>
      </c>
      <c r="AO2541" s="2">
        <f t="shared" si="1377"/>
        <v>0</v>
      </c>
      <c r="AP2541" s="2">
        <f t="shared" si="1378"/>
        <v>0</v>
      </c>
      <c r="AR2541" t="str">
        <f t="shared" si="1363"/>
        <v>Martinsville</v>
      </c>
      <c r="AS2541" t="s">
        <v>201</v>
      </c>
      <c r="AT2541" s="182">
        <v>9</v>
      </c>
      <c r="AV2541" s="98">
        <v>51</v>
      </c>
      <c r="AW2541" s="100">
        <v>690</v>
      </c>
      <c r="AX2541" s="106">
        <f t="shared" si="1379"/>
        <v>51690</v>
      </c>
      <c r="AZ2541" s="7" t="s">
        <v>1037</v>
      </c>
      <c r="BA2541" t="s">
        <v>3208</v>
      </c>
    </row>
    <row r="2542" spans="1:53" hidden="1" outlineLevel="1">
      <c r="A2542" t="s">
        <v>475</v>
      </c>
      <c r="B2542" t="s">
        <v>201</v>
      </c>
      <c r="C2542" s="1">
        <f t="shared" si="1366"/>
        <v>17120</v>
      </c>
      <c r="D2542" s="7">
        <f>IF(P2542&gt;0,RANK(P2542,(P2542:R2542,S2542:AG2542)),0)</f>
        <v>1</v>
      </c>
      <c r="E2542" s="7">
        <f>IF(Q2542&gt;0,RANK(Q2542,(P2542:R2542,S2542:AG2542)),0)</f>
        <v>0</v>
      </c>
      <c r="F2542" s="7">
        <f>IF(R2542&gt;0,RANK(R2542,(P2542:R2542,S2542:AG2542)),0)</f>
        <v>2</v>
      </c>
      <c r="G2542" s="7">
        <f>IF(S2542&gt;0,RANK(S2542,(P2542:R2542,S2542:AG2542)),0)</f>
        <v>3</v>
      </c>
      <c r="H2542" s="49">
        <f t="shared" si="1367"/>
        <v>7945</v>
      </c>
      <c r="I2542" s="178">
        <f t="shared" si="1350"/>
        <v>0.46407710280373832</v>
      </c>
      <c r="J2542" s="2"/>
      <c r="K2542" s="2">
        <f t="shared" si="1368"/>
        <v>0.73002336448598126</v>
      </c>
      <c r="L2542" s="2">
        <f t="shared" si="1369"/>
        <v>0</v>
      </c>
      <c r="M2542" s="2">
        <f t="shared" si="1370"/>
        <v>0.265946261682243</v>
      </c>
      <c r="N2542" s="2">
        <f t="shared" si="1364"/>
        <v>4.0303738317757007E-3</v>
      </c>
      <c r="O2542" s="2">
        <f t="shared" si="1365"/>
        <v>3.4694469519536142E-17</v>
      </c>
      <c r="P2542" s="1">
        <v>12498</v>
      </c>
      <c r="R2542" s="1">
        <v>4553</v>
      </c>
      <c r="S2542" s="1">
        <v>69</v>
      </c>
      <c r="AI2542" s="7">
        <f t="shared" si="1371"/>
        <v>0</v>
      </c>
      <c r="AJ2542" s="7">
        <f t="shared" si="1372"/>
        <v>0</v>
      </c>
      <c r="AK2542" s="7">
        <f t="shared" si="1373"/>
        <v>0</v>
      </c>
      <c r="AL2542" s="7">
        <f t="shared" si="1374"/>
        <v>0</v>
      </c>
      <c r="AM2542" s="2">
        <f t="shared" si="1375"/>
        <v>0</v>
      </c>
      <c r="AN2542" s="2">
        <f t="shared" si="1376"/>
        <v>0</v>
      </c>
      <c r="AO2542" s="2">
        <f t="shared" si="1377"/>
        <v>0</v>
      </c>
      <c r="AP2542" s="2">
        <f t="shared" si="1378"/>
        <v>0</v>
      </c>
      <c r="AR2542" t="str">
        <f t="shared" si="1363"/>
        <v>Newport News</v>
      </c>
      <c r="AS2542" t="s">
        <v>201</v>
      </c>
      <c r="AT2542" s="182"/>
      <c r="AV2542" s="98">
        <v>51</v>
      </c>
      <c r="AW2542" s="100">
        <v>700</v>
      </c>
      <c r="AX2542" s="106">
        <f t="shared" si="1379"/>
        <v>51700</v>
      </c>
      <c r="AZ2542" s="7" t="s">
        <v>1037</v>
      </c>
      <c r="BA2542" t="s">
        <v>3208</v>
      </c>
    </row>
    <row r="2543" spans="1:53" hidden="1" outlineLevel="1">
      <c r="A2543" t="s">
        <v>502</v>
      </c>
      <c r="B2543" t="s">
        <v>201</v>
      </c>
      <c r="C2543" s="1">
        <f t="shared" si="1366"/>
        <v>22773</v>
      </c>
      <c r="D2543" s="7">
        <f>IF(P2543&gt;0,RANK(P2543,(P2543:R2543,S2543:AG2543)),0)</f>
        <v>1</v>
      </c>
      <c r="E2543" s="7">
        <f>IF(Q2543&gt;0,RANK(Q2543,(P2543:R2543,S2543:AG2543)),0)</f>
        <v>0</v>
      </c>
      <c r="F2543" s="7">
        <f>IF(R2543&gt;0,RANK(R2543,(P2543:R2543,S2543:AG2543)),0)</f>
        <v>2</v>
      </c>
      <c r="G2543" s="7">
        <f>IF(S2543&gt;0,RANK(S2543,(P2543:R2543,S2543:AG2543)),0)</f>
        <v>3</v>
      </c>
      <c r="H2543" s="49">
        <f t="shared" si="1367"/>
        <v>8824</v>
      </c>
      <c r="I2543" s="178">
        <f t="shared" si="1350"/>
        <v>0.38747639748825363</v>
      </c>
      <c r="J2543" s="2"/>
      <c r="K2543" s="2">
        <f t="shared" si="1368"/>
        <v>0.69204760022834055</v>
      </c>
      <c r="L2543" s="2">
        <f t="shared" si="1369"/>
        <v>0</v>
      </c>
      <c r="M2543" s="2">
        <f t="shared" si="1370"/>
        <v>0.30457120274008692</v>
      </c>
      <c r="N2543" s="2">
        <f t="shared" si="1364"/>
        <v>3.3811970315724763E-3</v>
      </c>
      <c r="O2543" s="2">
        <f t="shared" si="1365"/>
        <v>4.8572257327350599E-17</v>
      </c>
      <c r="P2543" s="1">
        <v>15760</v>
      </c>
      <c r="R2543" s="1">
        <v>6936</v>
      </c>
      <c r="S2543" s="1">
        <v>77</v>
      </c>
      <c r="AI2543" s="7">
        <f t="shared" si="1371"/>
        <v>0</v>
      </c>
      <c r="AJ2543" s="7">
        <f t="shared" si="1372"/>
        <v>0</v>
      </c>
      <c r="AK2543" s="7">
        <f t="shared" si="1373"/>
        <v>0</v>
      </c>
      <c r="AL2543" s="7">
        <f t="shared" si="1374"/>
        <v>0</v>
      </c>
      <c r="AM2543" s="2">
        <f t="shared" si="1375"/>
        <v>0</v>
      </c>
      <c r="AN2543" s="2">
        <f t="shared" si="1376"/>
        <v>0</v>
      </c>
      <c r="AO2543" s="2">
        <f t="shared" si="1377"/>
        <v>0</v>
      </c>
      <c r="AP2543" s="2">
        <f t="shared" si="1378"/>
        <v>0</v>
      </c>
      <c r="AR2543" t="str">
        <f t="shared" si="1363"/>
        <v>Norfolk</v>
      </c>
      <c r="AS2543" t="s">
        <v>201</v>
      </c>
      <c r="AT2543" s="182"/>
      <c r="AV2543" s="98">
        <v>51</v>
      </c>
      <c r="AW2543" s="100">
        <v>710</v>
      </c>
      <c r="AX2543" s="106">
        <f t="shared" si="1379"/>
        <v>51710</v>
      </c>
      <c r="AZ2543" s="7" t="s">
        <v>1037</v>
      </c>
      <c r="BA2543" t="s">
        <v>3208</v>
      </c>
    </row>
    <row r="2544" spans="1:53" hidden="1" outlineLevel="1">
      <c r="A2544" t="s">
        <v>2279</v>
      </c>
      <c r="B2544" t="s">
        <v>201</v>
      </c>
      <c r="C2544" s="1">
        <f t="shared" si="1366"/>
        <v>160</v>
      </c>
      <c r="D2544" s="7">
        <f>IF(P2544&gt;0,RANK(P2544,(P2544:R2544,S2544:AG2544)),0)</f>
        <v>1</v>
      </c>
      <c r="E2544" s="7">
        <f>IF(Q2544&gt;0,RANK(Q2544,(P2544:R2544,S2544:AG2544)),0)</f>
        <v>0</v>
      </c>
      <c r="F2544" s="7">
        <f>IF(R2544&gt;0,RANK(R2544,(P2544:R2544,S2544:AG2544)),0)</f>
        <v>2</v>
      </c>
      <c r="G2544" s="7">
        <f>IF(S2544&gt;0,RANK(S2544,(P2544:R2544,S2544:AG2544)),0)</f>
        <v>3</v>
      </c>
      <c r="H2544" s="49">
        <f t="shared" si="1367"/>
        <v>14</v>
      </c>
      <c r="I2544" s="178">
        <f t="shared" si="1350"/>
        <v>8.7499999999999994E-2</v>
      </c>
      <c r="J2544" s="2"/>
      <c r="K2544" s="2">
        <f t="shared" si="1368"/>
        <v>0.53749999999999998</v>
      </c>
      <c r="L2544" s="2">
        <f t="shared" si="1369"/>
        <v>0</v>
      </c>
      <c r="M2544" s="2">
        <f t="shared" si="1370"/>
        <v>0.45</v>
      </c>
      <c r="N2544" s="2">
        <f t="shared" si="1364"/>
        <v>1.2500000000000001E-2</v>
      </c>
      <c r="O2544" s="2">
        <f t="shared" si="1365"/>
        <v>1.0408340855860843E-17</v>
      </c>
      <c r="P2544" s="1">
        <v>86</v>
      </c>
      <c r="R2544" s="1">
        <v>72</v>
      </c>
      <c r="S2544" s="1">
        <v>2</v>
      </c>
      <c r="AI2544" s="7">
        <f t="shared" si="1371"/>
        <v>0</v>
      </c>
      <c r="AJ2544" s="7">
        <f t="shared" si="1372"/>
        <v>0</v>
      </c>
      <c r="AK2544" s="7">
        <f t="shared" si="1373"/>
        <v>0</v>
      </c>
      <c r="AL2544" s="7">
        <f t="shared" si="1374"/>
        <v>0</v>
      </c>
      <c r="AM2544" s="2">
        <f t="shared" si="1375"/>
        <v>0</v>
      </c>
      <c r="AN2544" s="2">
        <f t="shared" si="1376"/>
        <v>0</v>
      </c>
      <c r="AO2544" s="2">
        <f t="shared" si="1377"/>
        <v>0</v>
      </c>
      <c r="AP2544" s="2">
        <f t="shared" si="1378"/>
        <v>0</v>
      </c>
      <c r="AR2544" t="str">
        <f t="shared" si="1363"/>
        <v>Norton</v>
      </c>
      <c r="AS2544" t="s">
        <v>201</v>
      </c>
      <c r="AT2544" s="182">
        <v>9</v>
      </c>
      <c r="AV2544" s="98">
        <v>51</v>
      </c>
      <c r="AW2544" s="100">
        <v>720</v>
      </c>
      <c r="AX2544" s="106">
        <f t="shared" si="1379"/>
        <v>51720</v>
      </c>
      <c r="AZ2544" s="7" t="s">
        <v>1037</v>
      </c>
      <c r="BA2544" t="s">
        <v>3208</v>
      </c>
    </row>
    <row r="2545" spans="1:81" hidden="1" outlineLevel="1">
      <c r="A2545" t="s">
        <v>476</v>
      </c>
      <c r="B2545" t="s">
        <v>201</v>
      </c>
      <c r="C2545" s="1">
        <f t="shared" si="1366"/>
        <v>4803</v>
      </c>
      <c r="D2545" s="7">
        <f>IF(P2545&gt;0,RANK(P2545,(P2545:R2545,S2545:AG2545)),0)</f>
        <v>1</v>
      </c>
      <c r="E2545" s="7">
        <f>IF(Q2545&gt;0,RANK(Q2545,(P2545:R2545,S2545:AG2545)),0)</f>
        <v>0</v>
      </c>
      <c r="F2545" s="7">
        <f>IF(R2545&gt;0,RANK(R2545,(P2545:R2545,S2545:AG2545)),0)</f>
        <v>2</v>
      </c>
      <c r="G2545" s="7">
        <f>IF(S2545&gt;0,RANK(S2545,(P2545:R2545,S2545:AG2545)),0)</f>
        <v>3</v>
      </c>
      <c r="H2545" s="49">
        <f t="shared" si="1367"/>
        <v>3412</v>
      </c>
      <c r="I2545" s="178">
        <f t="shared" si="1350"/>
        <v>0.71038933999583598</v>
      </c>
      <c r="J2545" s="2"/>
      <c r="K2545" s="2">
        <f t="shared" si="1368"/>
        <v>0.85363314595044759</v>
      </c>
      <c r="L2545" s="2">
        <f t="shared" si="1369"/>
        <v>0</v>
      </c>
      <c r="M2545" s="2">
        <f t="shared" si="1370"/>
        <v>0.1432438059546117</v>
      </c>
      <c r="N2545" s="2">
        <f t="shared" si="1364"/>
        <v>3.1230480949406619E-3</v>
      </c>
      <c r="O2545" s="2">
        <f t="shared" si="1365"/>
        <v>4.9439619065339002E-17</v>
      </c>
      <c r="P2545" s="1">
        <v>4100</v>
      </c>
      <c r="R2545" s="1">
        <v>688</v>
      </c>
      <c r="S2545" s="1">
        <v>15</v>
      </c>
      <c r="AI2545" s="7">
        <f t="shared" si="1371"/>
        <v>0</v>
      </c>
      <c r="AJ2545" s="7">
        <f t="shared" si="1372"/>
        <v>0</v>
      </c>
      <c r="AK2545" s="7">
        <f t="shared" si="1373"/>
        <v>0</v>
      </c>
      <c r="AL2545" s="7">
        <f t="shared" si="1374"/>
        <v>0</v>
      </c>
      <c r="AM2545" s="2">
        <f t="shared" si="1375"/>
        <v>0</v>
      </c>
      <c r="AN2545" s="2">
        <f t="shared" si="1376"/>
        <v>0</v>
      </c>
      <c r="AO2545" s="2">
        <f t="shared" si="1377"/>
        <v>0</v>
      </c>
      <c r="AP2545" s="2">
        <f t="shared" si="1378"/>
        <v>0</v>
      </c>
      <c r="AR2545" t="str">
        <f t="shared" si="1363"/>
        <v>Petersburg</v>
      </c>
      <c r="AS2545" t="s">
        <v>201</v>
      </c>
      <c r="AT2545" s="182">
        <v>3</v>
      </c>
      <c r="AV2545" s="98">
        <v>51</v>
      </c>
      <c r="AW2545" s="100">
        <v>730</v>
      </c>
      <c r="AX2545" s="106">
        <f t="shared" si="1379"/>
        <v>51730</v>
      </c>
      <c r="AZ2545" s="7" t="s">
        <v>1037</v>
      </c>
      <c r="BA2545" t="s">
        <v>3208</v>
      </c>
    </row>
    <row r="2546" spans="1:81" hidden="1" outlineLevel="1">
      <c r="A2546" t="s">
        <v>1366</v>
      </c>
      <c r="B2546" t="s">
        <v>201</v>
      </c>
      <c r="C2546" s="1">
        <f t="shared" si="1366"/>
        <v>635</v>
      </c>
      <c r="D2546" s="7">
        <f>IF(P2546&gt;0,RANK(P2546,(P2546:R2546,S2546:AG2546)),0)</f>
        <v>2</v>
      </c>
      <c r="E2546" s="7">
        <f>IF(Q2546&gt;0,RANK(Q2546,(P2546:R2546,S2546:AG2546)),0)</f>
        <v>0</v>
      </c>
      <c r="F2546" s="7">
        <f>IF(R2546&gt;0,RANK(R2546,(P2546:R2546,S2546:AG2546)),0)</f>
        <v>1</v>
      </c>
      <c r="G2546" s="7">
        <f>IF(S2546&gt;0,RANK(S2546,(P2546:R2546,S2546:AG2546)),0)</f>
        <v>3</v>
      </c>
      <c r="H2546" s="49">
        <f t="shared" si="1367"/>
        <v>40</v>
      </c>
      <c r="I2546" s="178">
        <f t="shared" si="1350"/>
        <v>6.2992125984251968E-2</v>
      </c>
      <c r="J2546" s="2"/>
      <c r="K2546" s="2">
        <f t="shared" si="1368"/>
        <v>0.46456692913385828</v>
      </c>
      <c r="L2546" s="2">
        <f t="shared" si="1369"/>
        <v>0</v>
      </c>
      <c r="M2546" s="2">
        <f t="shared" si="1370"/>
        <v>0.52755905511811019</v>
      </c>
      <c r="N2546" s="2">
        <f t="shared" si="1364"/>
        <v>7.874015748031496E-3</v>
      </c>
      <c r="O2546" s="2">
        <f t="shared" si="1365"/>
        <v>-1.3877787807814457E-17</v>
      </c>
      <c r="P2546" s="1">
        <v>295</v>
      </c>
      <c r="R2546" s="1">
        <v>335</v>
      </c>
      <c r="S2546" s="1">
        <v>5</v>
      </c>
      <c r="AI2546" s="7">
        <f t="shared" si="1371"/>
        <v>0</v>
      </c>
      <c r="AJ2546" s="7">
        <f t="shared" si="1372"/>
        <v>0</v>
      </c>
      <c r="AK2546" s="7">
        <f t="shared" si="1373"/>
        <v>0</v>
      </c>
      <c r="AL2546" s="7">
        <f t="shared" si="1374"/>
        <v>0</v>
      </c>
      <c r="AM2546" s="2">
        <f t="shared" si="1375"/>
        <v>0</v>
      </c>
      <c r="AN2546" s="2">
        <f t="shared" si="1376"/>
        <v>0</v>
      </c>
      <c r="AO2546" s="2">
        <f t="shared" si="1377"/>
        <v>0</v>
      </c>
      <c r="AP2546" s="2">
        <f t="shared" si="1378"/>
        <v>0</v>
      </c>
      <c r="AR2546" t="str">
        <f t="shared" si="1363"/>
        <v>Poquoson</v>
      </c>
      <c r="AS2546" t="s">
        <v>201</v>
      </c>
      <c r="AT2546" s="182">
        <v>1</v>
      </c>
      <c r="AV2546" s="98">
        <v>51</v>
      </c>
      <c r="AW2546" s="100">
        <v>735</v>
      </c>
      <c r="AX2546" s="106">
        <f t="shared" si="1379"/>
        <v>51735</v>
      </c>
      <c r="AZ2546" s="7" t="s">
        <v>1037</v>
      </c>
      <c r="BA2546" t="s">
        <v>3208</v>
      </c>
    </row>
    <row r="2547" spans="1:81" hidden="1" outlineLevel="1">
      <c r="A2547" t="s">
        <v>3075</v>
      </c>
      <c r="B2547" t="s">
        <v>201</v>
      </c>
      <c r="C2547" s="1">
        <f t="shared" si="1366"/>
        <v>12067</v>
      </c>
      <c r="D2547" s="7">
        <f>IF(P2547&gt;0,RANK(P2547,(P2547:R2547,S2547:AG2547)),0)</f>
        <v>1</v>
      </c>
      <c r="E2547" s="7">
        <f>IF(Q2547&gt;0,RANK(Q2547,(P2547:R2547,S2547:AG2547)),0)</f>
        <v>0</v>
      </c>
      <c r="F2547" s="7">
        <f>IF(R2547&gt;0,RANK(R2547,(P2547:R2547,S2547:AG2547)),0)</f>
        <v>2</v>
      </c>
      <c r="G2547" s="7">
        <f>IF(S2547&gt;0,RANK(S2547,(P2547:R2547,S2547:AG2547)),0)</f>
        <v>3</v>
      </c>
      <c r="H2547" s="49">
        <f t="shared" si="1367"/>
        <v>6928</v>
      </c>
      <c r="I2547" s="178">
        <f t="shared" si="1350"/>
        <v>0.57412778652523411</v>
      </c>
      <c r="J2547" s="2"/>
      <c r="K2547" s="2">
        <f t="shared" si="1368"/>
        <v>0.78470208005303721</v>
      </c>
      <c r="L2547" s="2">
        <f t="shared" si="1369"/>
        <v>0</v>
      </c>
      <c r="M2547" s="2">
        <f t="shared" si="1370"/>
        <v>0.2105742935278031</v>
      </c>
      <c r="N2547" s="2">
        <f t="shared" si="1364"/>
        <v>4.7236264191596921E-3</v>
      </c>
      <c r="O2547" s="2">
        <f t="shared" si="1365"/>
        <v>-4.3368086899420177E-18</v>
      </c>
      <c r="P2547" s="1">
        <v>9469</v>
      </c>
      <c r="R2547" s="1">
        <v>2541</v>
      </c>
      <c r="S2547" s="1">
        <v>57</v>
      </c>
      <c r="AI2547" s="7">
        <f t="shared" si="1371"/>
        <v>0</v>
      </c>
      <c r="AJ2547" s="7">
        <f t="shared" si="1372"/>
        <v>0</v>
      </c>
      <c r="AK2547" s="7">
        <f t="shared" si="1373"/>
        <v>0</v>
      </c>
      <c r="AL2547" s="7">
        <f t="shared" si="1374"/>
        <v>0</v>
      </c>
      <c r="AM2547" s="2">
        <f t="shared" si="1375"/>
        <v>0</v>
      </c>
      <c r="AN2547" s="2">
        <f t="shared" si="1376"/>
        <v>0</v>
      </c>
      <c r="AO2547" s="2">
        <f t="shared" si="1377"/>
        <v>0</v>
      </c>
      <c r="AP2547" s="2">
        <f t="shared" si="1378"/>
        <v>0</v>
      </c>
      <c r="AR2547" t="str">
        <f t="shared" si="1363"/>
        <v>Portsmouth</v>
      </c>
      <c r="AS2547" t="s">
        <v>201</v>
      </c>
      <c r="AT2547" s="182">
        <v>3</v>
      </c>
      <c r="AV2547" s="98">
        <v>51</v>
      </c>
      <c r="AW2547" s="100">
        <v>740</v>
      </c>
      <c r="AX2547" s="106">
        <f t="shared" si="1379"/>
        <v>51740</v>
      </c>
      <c r="AZ2547" s="7" t="s">
        <v>1037</v>
      </c>
      <c r="BA2547" t="s">
        <v>3208</v>
      </c>
    </row>
    <row r="2548" spans="1:81" hidden="1" outlineLevel="1">
      <c r="A2548" t="s">
        <v>2136</v>
      </c>
      <c r="B2548" t="s">
        <v>201</v>
      </c>
      <c r="C2548" s="1">
        <f t="shared" si="1366"/>
        <v>1135</v>
      </c>
      <c r="D2548" s="7">
        <f>IF(P2548&gt;0,RANK(P2548,(P2548:R2548,S2548:AG2548)),0)</f>
        <v>2</v>
      </c>
      <c r="E2548" s="7">
        <f>IF(Q2548&gt;0,RANK(Q2548,(P2548:R2548,S2548:AG2548)),0)</f>
        <v>0</v>
      </c>
      <c r="F2548" s="7">
        <f>IF(R2548&gt;0,RANK(R2548,(P2548:R2548,S2548:AG2548)),0)</f>
        <v>1</v>
      </c>
      <c r="G2548" s="7">
        <f>IF(S2548&gt;0,RANK(S2548,(P2548:R2548,S2548:AG2548)),0)</f>
        <v>3</v>
      </c>
      <c r="H2548" s="49">
        <f t="shared" si="1367"/>
        <v>183</v>
      </c>
      <c r="I2548" s="178">
        <f t="shared" si="1350"/>
        <v>0.16123348017621145</v>
      </c>
      <c r="J2548" s="2"/>
      <c r="K2548" s="2">
        <f t="shared" si="1368"/>
        <v>0.41585903083700443</v>
      </c>
      <c r="L2548" s="2">
        <f t="shared" si="1369"/>
        <v>0</v>
      </c>
      <c r="M2548" s="2">
        <f t="shared" si="1370"/>
        <v>0.5770925110132159</v>
      </c>
      <c r="N2548" s="2">
        <f t="shared" si="1364"/>
        <v>7.048458149779736E-3</v>
      </c>
      <c r="O2548" s="2">
        <f t="shared" si="1365"/>
        <v>-1.231653667943533E-16</v>
      </c>
      <c r="P2548" s="1">
        <v>472</v>
      </c>
      <c r="R2548" s="1">
        <v>655</v>
      </c>
      <c r="S2548" s="1">
        <v>8</v>
      </c>
      <c r="AI2548" s="7">
        <f t="shared" si="1371"/>
        <v>0</v>
      </c>
      <c r="AJ2548" s="7">
        <f t="shared" si="1372"/>
        <v>0</v>
      </c>
      <c r="AK2548" s="7">
        <f t="shared" si="1373"/>
        <v>0</v>
      </c>
      <c r="AL2548" s="7">
        <f t="shared" si="1374"/>
        <v>0</v>
      </c>
      <c r="AM2548" s="2">
        <f t="shared" si="1375"/>
        <v>0</v>
      </c>
      <c r="AN2548" s="2">
        <f t="shared" si="1376"/>
        <v>0</v>
      </c>
      <c r="AO2548" s="2">
        <f t="shared" si="1377"/>
        <v>0</v>
      </c>
      <c r="AP2548" s="2">
        <f t="shared" si="1378"/>
        <v>0</v>
      </c>
      <c r="AR2548" t="str">
        <f t="shared" si="1363"/>
        <v>Radford</v>
      </c>
      <c r="AS2548" t="s">
        <v>201</v>
      </c>
      <c r="AT2548" s="182">
        <v>9</v>
      </c>
      <c r="AV2548" s="98">
        <v>51</v>
      </c>
      <c r="AW2548" s="100">
        <v>750</v>
      </c>
      <c r="AX2548" s="106">
        <f t="shared" si="1379"/>
        <v>51750</v>
      </c>
      <c r="AZ2548" s="7" t="s">
        <v>1037</v>
      </c>
      <c r="BA2548" t="s">
        <v>3208</v>
      </c>
    </row>
    <row r="2549" spans="1:81" hidden="1" outlineLevel="1">
      <c r="A2549" t="s">
        <v>2368</v>
      </c>
      <c r="B2549" t="s">
        <v>201</v>
      </c>
      <c r="C2549" s="1">
        <f t="shared" si="1366"/>
        <v>36032</v>
      </c>
      <c r="D2549" s="7">
        <f>IF(P2549&gt;0,RANK(P2549,(P2549:R2549,S2549:AG2549)),0)</f>
        <v>1</v>
      </c>
      <c r="E2549" s="7">
        <f>IF(Q2549&gt;0,RANK(Q2549,(P2549:R2549,S2549:AG2549)),0)</f>
        <v>0</v>
      </c>
      <c r="F2549" s="7">
        <f>IF(R2549&gt;0,RANK(R2549,(P2549:R2549,S2549:AG2549)),0)</f>
        <v>2</v>
      </c>
      <c r="G2549" s="7">
        <f>IF(S2549&gt;0,RANK(S2549,(P2549:R2549,S2549:AG2549)),0)</f>
        <v>3</v>
      </c>
      <c r="H2549" s="49">
        <f t="shared" si="1367"/>
        <v>7711</v>
      </c>
      <c r="I2549" s="178">
        <f t="shared" si="1350"/>
        <v>0.21400421847246892</v>
      </c>
      <c r="J2549" s="2"/>
      <c r="K2549" s="2">
        <f t="shared" si="1368"/>
        <v>0.60579484902309055</v>
      </c>
      <c r="L2549" s="2">
        <f t="shared" si="1369"/>
        <v>0</v>
      </c>
      <c r="M2549" s="2">
        <f t="shared" si="1370"/>
        <v>0.39179063055062169</v>
      </c>
      <c r="N2549" s="2">
        <f t="shared" si="1364"/>
        <v>2.4145204262877441E-3</v>
      </c>
      <c r="O2549" s="2">
        <f t="shared" si="1365"/>
        <v>1.4311468676808659E-17</v>
      </c>
      <c r="P2549" s="1">
        <v>21828</v>
      </c>
      <c r="R2549" s="1">
        <v>14117</v>
      </c>
      <c r="S2549" s="1">
        <v>87</v>
      </c>
      <c r="AI2549" s="7">
        <f t="shared" si="1371"/>
        <v>0</v>
      </c>
      <c r="AJ2549" s="7">
        <f t="shared" si="1372"/>
        <v>0</v>
      </c>
      <c r="AK2549" s="7">
        <f t="shared" si="1373"/>
        <v>0</v>
      </c>
      <c r="AL2549" s="7">
        <f t="shared" si="1374"/>
        <v>0</v>
      </c>
      <c r="AM2549" s="2">
        <f t="shared" si="1375"/>
        <v>0</v>
      </c>
      <c r="AN2549" s="2">
        <f t="shared" si="1376"/>
        <v>0</v>
      </c>
      <c r="AO2549" s="2">
        <f t="shared" si="1377"/>
        <v>0</v>
      </c>
      <c r="AP2549" s="2">
        <f t="shared" si="1378"/>
        <v>0</v>
      </c>
      <c r="AR2549" t="str">
        <f t="shared" si="1363"/>
        <v>Richmond</v>
      </c>
      <c r="AS2549" t="s">
        <v>201</v>
      </c>
      <c r="AT2549" s="182"/>
      <c r="AV2549" s="98">
        <v>51</v>
      </c>
      <c r="AW2549" s="100">
        <v>760</v>
      </c>
      <c r="AX2549" s="106">
        <f t="shared" si="1379"/>
        <v>51760</v>
      </c>
      <c r="AZ2549" s="7" t="s">
        <v>1037</v>
      </c>
      <c r="BA2549" t="s">
        <v>3208</v>
      </c>
    </row>
    <row r="2550" spans="1:81" hidden="1" outlineLevel="1">
      <c r="A2550" t="s">
        <v>410</v>
      </c>
      <c r="B2550" t="s">
        <v>201</v>
      </c>
      <c r="C2550" s="1">
        <f t="shared" si="1366"/>
        <v>8113</v>
      </c>
      <c r="D2550" s="7">
        <f>IF(P2550&gt;0,RANK(P2550,(P2550:R2550,S2550:AG2550)),0)</f>
        <v>1</v>
      </c>
      <c r="E2550" s="7">
        <f>IF(Q2550&gt;0,RANK(Q2550,(P2550:R2550,S2550:AG2550)),0)</f>
        <v>0</v>
      </c>
      <c r="F2550" s="7">
        <f>IF(R2550&gt;0,RANK(R2550,(P2550:R2550,S2550:AG2550)),0)</f>
        <v>2</v>
      </c>
      <c r="G2550" s="7">
        <f>IF(S2550&gt;0,RANK(S2550,(P2550:R2550,S2550:AG2550)),0)</f>
        <v>3</v>
      </c>
      <c r="H2550" s="49">
        <f t="shared" si="1367"/>
        <v>1482</v>
      </c>
      <c r="I2550" s="178">
        <f t="shared" si="1350"/>
        <v>0.18266978922716628</v>
      </c>
      <c r="J2550" s="2"/>
      <c r="K2550" s="2">
        <f t="shared" si="1368"/>
        <v>0.58967089855787014</v>
      </c>
      <c r="L2550" s="2">
        <f t="shared" si="1369"/>
        <v>0</v>
      </c>
      <c r="M2550" s="2">
        <f t="shared" si="1370"/>
        <v>0.40700110933070383</v>
      </c>
      <c r="N2550" s="2">
        <f t="shared" si="1364"/>
        <v>3.3279921114261063E-3</v>
      </c>
      <c r="O2550" s="2">
        <f t="shared" si="1365"/>
        <v>-6.9388939039072284E-17</v>
      </c>
      <c r="P2550" s="1">
        <v>4784</v>
      </c>
      <c r="R2550" s="1">
        <v>3302</v>
      </c>
      <c r="S2550" s="1">
        <v>27</v>
      </c>
      <c r="AI2550" s="7">
        <f t="shared" si="1371"/>
        <v>0</v>
      </c>
      <c r="AJ2550" s="7">
        <f t="shared" si="1372"/>
        <v>0</v>
      </c>
      <c r="AK2550" s="7">
        <f t="shared" si="1373"/>
        <v>0</v>
      </c>
      <c r="AL2550" s="7">
        <f t="shared" si="1374"/>
        <v>0</v>
      </c>
      <c r="AM2550" s="2">
        <f t="shared" si="1375"/>
        <v>0</v>
      </c>
      <c r="AN2550" s="2">
        <f t="shared" si="1376"/>
        <v>0</v>
      </c>
      <c r="AO2550" s="2">
        <f t="shared" si="1377"/>
        <v>0</v>
      </c>
      <c r="AP2550" s="2">
        <f t="shared" si="1378"/>
        <v>0</v>
      </c>
      <c r="AR2550" t="str">
        <f t="shared" si="1363"/>
        <v>Roanoke</v>
      </c>
      <c r="AS2550" t="s">
        <v>201</v>
      </c>
      <c r="AT2550" s="182">
        <v>6</v>
      </c>
      <c r="AV2550" s="98">
        <v>51</v>
      </c>
      <c r="AW2550" s="100">
        <v>770</v>
      </c>
      <c r="AX2550" s="106">
        <f t="shared" si="1379"/>
        <v>51770</v>
      </c>
      <c r="AZ2550" s="7" t="s">
        <v>1037</v>
      </c>
      <c r="BA2550" t="s">
        <v>3208</v>
      </c>
    </row>
    <row r="2551" spans="1:81" hidden="1" outlineLevel="1">
      <c r="A2551" t="s">
        <v>1853</v>
      </c>
      <c r="B2551" t="s">
        <v>201</v>
      </c>
      <c r="C2551" s="1">
        <f t="shared" ref="C2551:C2558" si="1380">SUM(P2551:AG2551)</f>
        <v>1503</v>
      </c>
      <c r="D2551" s="7">
        <f>IF(P2551&gt;0,RANK(P2551,(P2551:R2551,S2551:AG2551)),0)</f>
        <v>1</v>
      </c>
      <c r="E2551" s="7">
        <f>IF(Q2551&gt;0,RANK(Q2551,(P2551:R2551,S2551:AG2551)),0)</f>
        <v>0</v>
      </c>
      <c r="F2551" s="7">
        <f>IF(R2551&gt;0,RANK(R2551,(P2551:R2551,S2551:AG2551)),0)</f>
        <v>2</v>
      </c>
      <c r="G2551" s="7">
        <f>IF(S2551&gt;0,RANK(S2551,(P2551:R2551,S2551:AG2551)),0)</f>
        <v>3</v>
      </c>
      <c r="H2551" s="49">
        <f t="shared" si="1367"/>
        <v>38</v>
      </c>
      <c r="I2551" s="178">
        <f t="shared" ref="I2551:I2614" si="1381">H2551/C2551</f>
        <v>2.5282767797737856E-2</v>
      </c>
      <c r="J2551" s="2"/>
      <c r="K2551" s="2">
        <f t="shared" ref="K2551:K2558" si="1382">IF($C2551=0,"-",P2551/$C2551)</f>
        <v>0.50898203592814373</v>
      </c>
      <c r="L2551" s="2">
        <f t="shared" ref="L2551:L2558" si="1383">IF($C2551=0,"-",Q2551/$C2551)</f>
        <v>0</v>
      </c>
      <c r="M2551" s="2">
        <f t="shared" ref="M2551:M2558" si="1384">IF($C2551=0,"-",R2551/$C2551)</f>
        <v>0.48369926813040587</v>
      </c>
      <c r="N2551" s="2">
        <f t="shared" si="1364"/>
        <v>7.3186959414504324E-3</v>
      </c>
      <c r="O2551" s="2">
        <f t="shared" si="1365"/>
        <v>-2.8622937353617317E-17</v>
      </c>
      <c r="P2551" s="1">
        <v>765</v>
      </c>
      <c r="R2551" s="1">
        <v>727</v>
      </c>
      <c r="S2551" s="1">
        <v>11</v>
      </c>
      <c r="AI2551" s="7">
        <f t="shared" si="1371"/>
        <v>0</v>
      </c>
      <c r="AJ2551" s="7">
        <f t="shared" si="1372"/>
        <v>0</v>
      </c>
      <c r="AK2551" s="7">
        <f t="shared" si="1373"/>
        <v>0</v>
      </c>
      <c r="AL2551" s="7">
        <f t="shared" si="1374"/>
        <v>0</v>
      </c>
      <c r="AM2551" s="2">
        <f t="shared" ref="AM2551:AM2558" si="1385">IF($C2551=0,"-",T2551/$C2551)</f>
        <v>0</v>
      </c>
      <c r="AN2551" s="2">
        <f t="shared" si="1376"/>
        <v>0</v>
      </c>
      <c r="AO2551" s="2">
        <f t="shared" si="1377"/>
        <v>0</v>
      </c>
      <c r="AP2551" s="2">
        <f t="shared" si="1378"/>
        <v>0</v>
      </c>
      <c r="AR2551" t="str">
        <f t="shared" si="1363"/>
        <v>Salem</v>
      </c>
      <c r="AS2551" t="s">
        <v>201</v>
      </c>
      <c r="AT2551" s="182">
        <v>9</v>
      </c>
      <c r="AV2551" s="98">
        <v>51</v>
      </c>
      <c r="AW2551" s="100">
        <v>775</v>
      </c>
      <c r="AX2551" s="106">
        <f t="shared" si="1379"/>
        <v>51775</v>
      </c>
      <c r="AZ2551" s="7" t="s">
        <v>1037</v>
      </c>
      <c r="BA2551" t="s">
        <v>3208</v>
      </c>
    </row>
    <row r="2552" spans="1:81" hidden="1" outlineLevel="1">
      <c r="A2552" t="s">
        <v>1814</v>
      </c>
      <c r="B2552" t="s">
        <v>201</v>
      </c>
      <c r="C2552" s="1">
        <f t="shared" si="1380"/>
        <v>2490</v>
      </c>
      <c r="D2552" s="7">
        <f>IF(P2552&gt;0,RANK(P2552,(P2552:R2552,S2552:AG2552)),0)</f>
        <v>2</v>
      </c>
      <c r="E2552" s="7">
        <f>IF(Q2552&gt;0,RANK(Q2552,(P2552:R2552,S2552:AG2552)),0)</f>
        <v>0</v>
      </c>
      <c r="F2552" s="7">
        <f>IF(R2552&gt;0,RANK(R2552,(P2552:R2552,S2552:AG2552)),0)</f>
        <v>1</v>
      </c>
      <c r="G2552" s="7">
        <f>IF(S2552&gt;0,RANK(S2552,(P2552:R2552,S2552:AG2552)),0)</f>
        <v>3</v>
      </c>
      <c r="H2552" s="49">
        <f t="shared" ref="H2552:H2558" si="1386">MAX(P2552:Y2552)-LARGE(P2552:Y2552,2)</f>
        <v>250</v>
      </c>
      <c r="I2552" s="178">
        <f t="shared" si="1381"/>
        <v>0.10040160642570281</v>
      </c>
      <c r="J2552" s="2"/>
      <c r="K2552" s="2">
        <f t="shared" si="1382"/>
        <v>0.44779116465863456</v>
      </c>
      <c r="L2552" s="2">
        <f t="shared" si="1383"/>
        <v>0</v>
      </c>
      <c r="M2552" s="2">
        <f t="shared" si="1384"/>
        <v>0.54819277108433739</v>
      </c>
      <c r="N2552" s="2">
        <f t="shared" si="1364"/>
        <v>4.0160642570281121E-3</v>
      </c>
      <c r="O2552" s="2">
        <f t="shared" si="1365"/>
        <v>-6.0715321659188248E-17</v>
      </c>
      <c r="P2552" s="1">
        <v>1115</v>
      </c>
      <c r="R2552" s="1">
        <v>1365</v>
      </c>
      <c r="S2552" s="1">
        <v>10</v>
      </c>
      <c r="AI2552" s="7">
        <f t="shared" ref="AI2552:AI2558" si="1387">IF(T2552&gt;0,RANK(T2552,(P2552:Z2552)),0)</f>
        <v>0</v>
      </c>
      <c r="AJ2552" s="7">
        <f t="shared" ref="AJ2552:AJ2558" si="1388">IF(U2552&gt;0,RANK(U2552,(P2552:Z2552)),0)</f>
        <v>0</v>
      </c>
      <c r="AK2552" s="7">
        <f t="shared" ref="AK2552:AK2558" si="1389">IF(V2552&gt;0,RANK(V2552,(P2552:Z2552)),0)</f>
        <v>0</v>
      </c>
      <c r="AL2552" s="7">
        <f t="shared" ref="AL2552:AL2558" si="1390">IF(W2552&gt;0,RANK(W2552,(P2552:Z2552)),0)</f>
        <v>0</v>
      </c>
      <c r="AM2552" s="2">
        <f t="shared" si="1385"/>
        <v>0</v>
      </c>
      <c r="AN2552" s="2">
        <f t="shared" ref="AN2552:AN2558" si="1391">IF($C2552=0,"-",U2552/$C2552)</f>
        <v>0</v>
      </c>
      <c r="AO2552" s="2">
        <f t="shared" ref="AO2552:AO2558" si="1392">IF($C2552=0,"-",V2552/$C2552)</f>
        <v>0</v>
      </c>
      <c r="AP2552" s="2">
        <f t="shared" ref="AP2552:AP2558" si="1393">IF($C2552=0,"-",W2552/$C2552)</f>
        <v>0</v>
      </c>
      <c r="AR2552" t="str">
        <f t="shared" si="1363"/>
        <v>Staunton</v>
      </c>
      <c r="AS2552" t="s">
        <v>201</v>
      </c>
      <c r="AT2552" s="182">
        <v>6</v>
      </c>
      <c r="AV2552" s="98">
        <v>51</v>
      </c>
      <c r="AW2552" s="100">
        <v>790</v>
      </c>
      <c r="AX2552" s="106">
        <f t="shared" ref="AX2552:AX2557" si="1394">AV2552*1000+AW2552</f>
        <v>51790</v>
      </c>
      <c r="AZ2552" s="7" t="s">
        <v>1037</v>
      </c>
      <c r="BA2552" t="s">
        <v>3208</v>
      </c>
    </row>
    <row r="2553" spans="1:81" hidden="1" outlineLevel="1">
      <c r="A2553" t="s">
        <v>2098</v>
      </c>
      <c r="B2553" t="s">
        <v>201</v>
      </c>
      <c r="C2553" s="1">
        <f t="shared" si="1380"/>
        <v>9477</v>
      </c>
      <c r="D2553" s="7">
        <f>IF(P2553&gt;0,RANK(P2553,(P2553:R2553,S2553:AG2553)),0)</f>
        <v>1</v>
      </c>
      <c r="E2553" s="7">
        <f>IF(Q2553&gt;0,RANK(Q2553,(P2553:R2553,S2553:AG2553)),0)</f>
        <v>0</v>
      </c>
      <c r="F2553" s="7">
        <f>IF(R2553&gt;0,RANK(R2553,(P2553:R2553,S2553:AG2553)),0)</f>
        <v>2</v>
      </c>
      <c r="G2553" s="7">
        <f>IF(S2553&gt;0,RANK(S2553,(P2553:R2553,S2553:AG2553)),0)</f>
        <v>3</v>
      </c>
      <c r="H2553" s="49">
        <f t="shared" si="1386"/>
        <v>5642</v>
      </c>
      <c r="I2553" s="178">
        <f t="shared" si="1381"/>
        <v>0.59533607681755829</v>
      </c>
      <c r="J2553" s="2"/>
      <c r="K2553" s="2">
        <f t="shared" si="1382"/>
        <v>0.79529386936794344</v>
      </c>
      <c r="L2553" s="2">
        <f t="shared" si="1383"/>
        <v>0</v>
      </c>
      <c r="M2553" s="2">
        <f t="shared" si="1384"/>
        <v>0.19995779255038515</v>
      </c>
      <c r="N2553" s="2">
        <f t="shared" si="1364"/>
        <v>4.7483380816714148E-3</v>
      </c>
      <c r="O2553" s="2">
        <f t="shared" si="1365"/>
        <v>-4.3368086899420177E-18</v>
      </c>
      <c r="P2553" s="1">
        <v>7537</v>
      </c>
      <c r="R2553" s="1">
        <v>1895</v>
      </c>
      <c r="S2553" s="1">
        <v>45</v>
      </c>
      <c r="AI2553" s="7">
        <f t="shared" si="1387"/>
        <v>0</v>
      </c>
      <c r="AJ2553" s="7">
        <f t="shared" si="1388"/>
        <v>0</v>
      </c>
      <c r="AK2553" s="7">
        <f t="shared" si="1389"/>
        <v>0</v>
      </c>
      <c r="AL2553" s="7">
        <f t="shared" si="1390"/>
        <v>0</v>
      </c>
      <c r="AM2553" s="2">
        <f t="shared" si="1385"/>
        <v>0</v>
      </c>
      <c r="AN2553" s="2">
        <f t="shared" si="1391"/>
        <v>0</v>
      </c>
      <c r="AO2553" s="2">
        <f t="shared" si="1392"/>
        <v>0</v>
      </c>
      <c r="AP2553" s="2">
        <f t="shared" si="1393"/>
        <v>0</v>
      </c>
      <c r="AR2553" t="str">
        <f t="shared" si="1363"/>
        <v>Suffolk</v>
      </c>
      <c r="AS2553" t="s">
        <v>201</v>
      </c>
      <c r="AT2553" s="182">
        <v>4</v>
      </c>
      <c r="AV2553" s="98">
        <v>51</v>
      </c>
      <c r="AW2553" s="100">
        <v>800</v>
      </c>
      <c r="AX2553" s="106">
        <f t="shared" si="1394"/>
        <v>51800</v>
      </c>
      <c r="AZ2553" s="7" t="s">
        <v>1037</v>
      </c>
      <c r="BA2553" t="s">
        <v>3208</v>
      </c>
    </row>
    <row r="2554" spans="1:81" hidden="1" outlineLevel="1">
      <c r="A2554" t="s">
        <v>2404</v>
      </c>
      <c r="B2554" t="s">
        <v>201</v>
      </c>
      <c r="C2554" s="1">
        <f t="shared" si="1380"/>
        <v>35467</v>
      </c>
      <c r="D2554" s="7">
        <f>IF(P2554&gt;0,RANK(P2554,(P2554:R2554,S2554:AG2554)),0)</f>
        <v>1</v>
      </c>
      <c r="E2554" s="7">
        <f>IF(Q2554&gt;0,RANK(Q2554,(P2554:R2554,S2554:AG2554)),0)</f>
        <v>0</v>
      </c>
      <c r="F2554" s="7">
        <f>IF(R2554&gt;0,RANK(R2554,(P2554:R2554,S2554:AG2554)),0)</f>
        <v>2</v>
      </c>
      <c r="G2554" s="7">
        <f>IF(S2554&gt;0,RANK(S2554,(P2554:R2554,S2554:AG2554)),0)</f>
        <v>3</v>
      </c>
      <c r="H2554" s="49">
        <f t="shared" si="1386"/>
        <v>9379</v>
      </c>
      <c r="I2554" s="178">
        <f t="shared" si="1381"/>
        <v>0.26444300335523163</v>
      </c>
      <c r="J2554" s="2"/>
      <c r="K2554" s="2">
        <f t="shared" si="1382"/>
        <v>0.63050159303014064</v>
      </c>
      <c r="L2554" s="2">
        <f t="shared" si="1383"/>
        <v>0</v>
      </c>
      <c r="M2554" s="2">
        <f t="shared" si="1384"/>
        <v>0.36605858967490906</v>
      </c>
      <c r="N2554" s="2">
        <f t="shared" si="1364"/>
        <v>3.4398172949502356E-3</v>
      </c>
      <c r="O2554" s="2">
        <f t="shared" si="1365"/>
        <v>6.2450045135165055E-17</v>
      </c>
      <c r="P2554" s="1">
        <v>22362</v>
      </c>
      <c r="R2554" s="1">
        <v>12983</v>
      </c>
      <c r="S2554" s="1">
        <v>122</v>
      </c>
      <c r="AI2554" s="7">
        <f t="shared" si="1387"/>
        <v>0</v>
      </c>
      <c r="AJ2554" s="7">
        <f t="shared" si="1388"/>
        <v>0</v>
      </c>
      <c r="AK2554" s="7">
        <f t="shared" si="1389"/>
        <v>0</v>
      </c>
      <c r="AL2554" s="7">
        <f t="shared" si="1390"/>
        <v>0</v>
      </c>
      <c r="AM2554" s="2">
        <f t="shared" si="1385"/>
        <v>0</v>
      </c>
      <c r="AN2554" s="2">
        <f t="shared" si="1391"/>
        <v>0</v>
      </c>
      <c r="AO2554" s="2">
        <f t="shared" si="1392"/>
        <v>0</v>
      </c>
      <c r="AP2554" s="2">
        <f t="shared" si="1393"/>
        <v>0</v>
      </c>
      <c r="AR2554" t="str">
        <f t="shared" si="1363"/>
        <v>Virginia Beach</v>
      </c>
      <c r="AS2554" t="s">
        <v>201</v>
      </c>
      <c r="AT2554" s="182">
        <v>2</v>
      </c>
      <c r="AV2554" s="98">
        <v>51</v>
      </c>
      <c r="AW2554" s="100">
        <v>810</v>
      </c>
      <c r="AX2554" s="106">
        <f t="shared" si="1394"/>
        <v>51810</v>
      </c>
      <c r="AZ2554" s="7" t="s">
        <v>1037</v>
      </c>
      <c r="BA2554" t="s">
        <v>3208</v>
      </c>
    </row>
    <row r="2555" spans="1:81" hidden="1" outlineLevel="1">
      <c r="A2555" t="s">
        <v>842</v>
      </c>
      <c r="B2555" t="s">
        <v>201</v>
      </c>
      <c r="C2555" s="1">
        <f t="shared" si="1380"/>
        <v>1568</v>
      </c>
      <c r="D2555" s="7">
        <f>IF(P2555&gt;0,RANK(P2555,(P2555:R2555,S2555:AG2555)),0)</f>
        <v>1</v>
      </c>
      <c r="E2555" s="7">
        <f>IF(Q2555&gt;0,RANK(Q2555,(P2555:R2555,S2555:AG2555)),0)</f>
        <v>0</v>
      </c>
      <c r="F2555" s="7">
        <f>IF(R2555&gt;0,RANK(R2555,(P2555:R2555,S2555:AG2555)),0)</f>
        <v>2</v>
      </c>
      <c r="G2555" s="7">
        <f>IF(S2555&gt;0,RANK(S2555,(P2555:R2555,S2555:AG2555)),0)</f>
        <v>3</v>
      </c>
      <c r="H2555" s="49">
        <f t="shared" si="1386"/>
        <v>19</v>
      </c>
      <c r="I2555" s="178">
        <f t="shared" si="1381"/>
        <v>1.211734693877551E-2</v>
      </c>
      <c r="J2555" s="2"/>
      <c r="K2555" s="2">
        <f t="shared" si="1382"/>
        <v>0.50255102040816324</v>
      </c>
      <c r="L2555" s="2">
        <f t="shared" si="1383"/>
        <v>0</v>
      </c>
      <c r="M2555" s="2">
        <f t="shared" si="1384"/>
        <v>0.49043367346938777</v>
      </c>
      <c r="N2555" s="2">
        <f t="shared" si="1364"/>
        <v>7.0153061224489796E-3</v>
      </c>
      <c r="O2555" s="2">
        <f t="shared" si="1365"/>
        <v>1.474514954580286E-17</v>
      </c>
      <c r="P2555" s="1">
        <v>788</v>
      </c>
      <c r="R2555" s="1">
        <v>769</v>
      </c>
      <c r="S2555" s="1">
        <v>11</v>
      </c>
      <c r="AI2555" s="7">
        <f t="shared" si="1387"/>
        <v>0</v>
      </c>
      <c r="AJ2555" s="7">
        <f t="shared" si="1388"/>
        <v>0</v>
      </c>
      <c r="AK2555" s="7">
        <f t="shared" si="1389"/>
        <v>0</v>
      </c>
      <c r="AL2555" s="7">
        <f t="shared" si="1390"/>
        <v>0</v>
      </c>
      <c r="AM2555" s="2">
        <f t="shared" si="1385"/>
        <v>0</v>
      </c>
      <c r="AN2555" s="2">
        <f t="shared" si="1391"/>
        <v>0</v>
      </c>
      <c r="AO2555" s="2">
        <f t="shared" si="1392"/>
        <v>0</v>
      </c>
      <c r="AP2555" s="2">
        <f t="shared" si="1393"/>
        <v>0</v>
      </c>
      <c r="AR2555" t="str">
        <f t="shared" ref="AR2555:AR2618" si="1395">A2555</f>
        <v>Waynesboro</v>
      </c>
      <c r="AS2555" t="s">
        <v>201</v>
      </c>
      <c r="AT2555" s="182">
        <v>6</v>
      </c>
      <c r="AV2555" s="98">
        <v>51</v>
      </c>
      <c r="AW2555" s="100">
        <v>820</v>
      </c>
      <c r="AX2555" s="106">
        <f t="shared" si="1394"/>
        <v>51820</v>
      </c>
      <c r="AZ2555" s="7" t="s">
        <v>1037</v>
      </c>
      <c r="BA2555" t="s">
        <v>3208</v>
      </c>
    </row>
    <row r="2556" spans="1:81" hidden="1" outlineLevel="1">
      <c r="A2556" t="s">
        <v>656</v>
      </c>
      <c r="B2556" t="s">
        <v>201</v>
      </c>
      <c r="C2556" s="1">
        <f t="shared" si="1380"/>
        <v>2364</v>
      </c>
      <c r="D2556" s="7">
        <f>IF(P2556&gt;0,RANK(P2556,(P2556:R2556,S2556:AG2556)),0)</f>
        <v>2</v>
      </c>
      <c r="E2556" s="7">
        <f>IF(Q2556&gt;0,RANK(Q2556,(P2556:R2556,S2556:AG2556)),0)</f>
        <v>0</v>
      </c>
      <c r="F2556" s="7">
        <f>IF(R2556&gt;0,RANK(R2556,(P2556:R2556,S2556:AG2556)),0)</f>
        <v>1</v>
      </c>
      <c r="G2556" s="7">
        <f>IF(S2556&gt;0,RANK(S2556,(P2556:R2556,S2556:AG2556)),0)</f>
        <v>3</v>
      </c>
      <c r="H2556" s="49">
        <f t="shared" si="1386"/>
        <v>40</v>
      </c>
      <c r="I2556" s="178">
        <f t="shared" si="1381"/>
        <v>1.6920473773265651E-2</v>
      </c>
      <c r="J2556" s="2"/>
      <c r="K2556" s="2">
        <f t="shared" si="1382"/>
        <v>0.49027072758037227</v>
      </c>
      <c r="L2556" s="2">
        <f t="shared" si="1383"/>
        <v>0</v>
      </c>
      <c r="M2556" s="2">
        <f t="shared" si="1384"/>
        <v>0.50719120135363793</v>
      </c>
      <c r="N2556" s="2">
        <f t="shared" si="1364"/>
        <v>2.5380710659898475E-3</v>
      </c>
      <c r="O2556" s="2">
        <f t="shared" si="1365"/>
        <v>-4.7704895589362195E-17</v>
      </c>
      <c r="P2556" s="1">
        <v>1159</v>
      </c>
      <c r="R2556" s="1">
        <v>1199</v>
      </c>
      <c r="S2556" s="1">
        <v>6</v>
      </c>
      <c r="AI2556" s="7">
        <f t="shared" si="1387"/>
        <v>0</v>
      </c>
      <c r="AJ2556" s="7">
        <f t="shared" si="1388"/>
        <v>0</v>
      </c>
      <c r="AK2556" s="7">
        <f t="shared" si="1389"/>
        <v>0</v>
      </c>
      <c r="AL2556" s="7">
        <f t="shared" si="1390"/>
        <v>0</v>
      </c>
      <c r="AM2556" s="2">
        <f t="shared" si="1385"/>
        <v>0</v>
      </c>
      <c r="AN2556" s="2">
        <f t="shared" si="1391"/>
        <v>0</v>
      </c>
      <c r="AO2556" s="2">
        <f t="shared" si="1392"/>
        <v>0</v>
      </c>
      <c r="AP2556" s="2">
        <f t="shared" si="1393"/>
        <v>0</v>
      </c>
      <c r="AR2556" t="str">
        <f t="shared" si="1395"/>
        <v>Williamsburg</v>
      </c>
      <c r="AS2556" t="s">
        <v>201</v>
      </c>
      <c r="AT2556" s="182">
        <v>1</v>
      </c>
      <c r="AV2556" s="98">
        <v>51</v>
      </c>
      <c r="AW2556" s="100">
        <v>830</v>
      </c>
      <c r="AX2556" s="106">
        <f t="shared" si="1394"/>
        <v>51830</v>
      </c>
      <c r="AZ2556" s="7" t="s">
        <v>1037</v>
      </c>
      <c r="BA2556" t="s">
        <v>3208</v>
      </c>
    </row>
    <row r="2557" spans="1:81" hidden="1" outlineLevel="1">
      <c r="A2557" t="s">
        <v>1800</v>
      </c>
      <c r="B2557" t="s">
        <v>201</v>
      </c>
      <c r="C2557" s="1">
        <f t="shared" si="1380"/>
        <v>1865</v>
      </c>
      <c r="D2557" s="7">
        <f>IF(P2557&gt;0,RANK(P2557,(P2557:R2557,S2557:AG2557)),0)</f>
        <v>1</v>
      </c>
      <c r="E2557" s="7">
        <f>IF(Q2557&gt;0,RANK(Q2557,(P2557:R2557,S2557:AG2557)),0)</f>
        <v>0</v>
      </c>
      <c r="F2557" s="7">
        <f>IF(R2557&gt;0,RANK(R2557,(P2557:R2557,S2557:AG2557)),0)</f>
        <v>2</v>
      </c>
      <c r="G2557" s="7">
        <f>IF(S2557&gt;0,RANK(S2557,(P2557:R2557,S2557:AG2557)),0)</f>
        <v>3</v>
      </c>
      <c r="H2557" s="49">
        <f t="shared" si="1386"/>
        <v>47</v>
      </c>
      <c r="I2557" s="178">
        <f t="shared" si="1381"/>
        <v>2.5201072386058981E-2</v>
      </c>
      <c r="J2557" s="2"/>
      <c r="K2557" s="2">
        <f t="shared" si="1382"/>
        <v>0.5093833780160858</v>
      </c>
      <c r="L2557" s="2">
        <f t="shared" si="1383"/>
        <v>0</v>
      </c>
      <c r="M2557" s="2">
        <f t="shared" si="1384"/>
        <v>0.48418230563002679</v>
      </c>
      <c r="N2557" s="2">
        <f t="shared" si="1364"/>
        <v>6.4343163538873992E-3</v>
      </c>
      <c r="O2557" s="2">
        <f t="shared" si="1365"/>
        <v>1.5612511283791264E-17</v>
      </c>
      <c r="P2557" s="1">
        <v>950</v>
      </c>
      <c r="R2557" s="1">
        <v>903</v>
      </c>
      <c r="S2557" s="1">
        <v>12</v>
      </c>
      <c r="AI2557" s="7">
        <f t="shared" si="1387"/>
        <v>0</v>
      </c>
      <c r="AJ2557" s="7">
        <f t="shared" si="1388"/>
        <v>0</v>
      </c>
      <c r="AK2557" s="7">
        <f t="shared" si="1389"/>
        <v>0</v>
      </c>
      <c r="AL2557" s="7">
        <f t="shared" si="1390"/>
        <v>0</v>
      </c>
      <c r="AM2557" s="2">
        <f t="shared" si="1385"/>
        <v>0</v>
      </c>
      <c r="AN2557" s="2">
        <f t="shared" si="1391"/>
        <v>0</v>
      </c>
      <c r="AO2557" s="2">
        <f t="shared" si="1392"/>
        <v>0</v>
      </c>
      <c r="AP2557" s="2">
        <f t="shared" si="1393"/>
        <v>0</v>
      </c>
      <c r="AR2557" t="str">
        <f t="shared" si="1395"/>
        <v>Winchester</v>
      </c>
      <c r="AS2557" t="s">
        <v>201</v>
      </c>
      <c r="AT2557" s="182">
        <v>10</v>
      </c>
      <c r="AV2557" s="98">
        <v>51</v>
      </c>
      <c r="AW2557" s="100">
        <v>840</v>
      </c>
      <c r="AX2557" s="106">
        <f t="shared" si="1394"/>
        <v>51840</v>
      </c>
      <c r="AZ2557" s="7" t="s">
        <v>1037</v>
      </c>
      <c r="BA2557" t="s">
        <v>3208</v>
      </c>
    </row>
    <row r="2558" spans="1:81" collapsed="1">
      <c r="A2558" t="s">
        <v>1728</v>
      </c>
      <c r="B2558" t="s">
        <v>1114</v>
      </c>
      <c r="C2558" s="1">
        <f t="shared" si="1380"/>
        <v>785041</v>
      </c>
      <c r="D2558" s="7">
        <f>IF(P2558&gt;0,RANK(P2558,(P2558:R2558,S2558:AG2558)),0)</f>
        <v>1</v>
      </c>
      <c r="E2558" s="7">
        <f>IF(Q2558&gt;0,RANK(Q2558,(P2558:R2558,S2558:AG2558)),0)</f>
        <v>0</v>
      </c>
      <c r="F2558" s="7">
        <f>IF(R2558&gt;0,RANK(R2558,(P2558:R2558,S2558:AG2558)),0)</f>
        <v>2</v>
      </c>
      <c r="G2558" s="7">
        <f>IF(S2558&gt;0,RANK(S2558,(P2558:R2558,S2558:AG2558)),0)</f>
        <v>3</v>
      </c>
      <c r="H2558" s="49">
        <f t="shared" si="1386"/>
        <v>228371</v>
      </c>
      <c r="I2558" s="178">
        <f t="shared" si="1381"/>
        <v>0.29090327766320484</v>
      </c>
      <c r="J2558" s="2"/>
      <c r="K2558" s="2">
        <f t="shared" si="1382"/>
        <v>0.64294858485098227</v>
      </c>
      <c r="L2558" s="2">
        <f t="shared" si="1383"/>
        <v>0</v>
      </c>
      <c r="M2558" s="2">
        <f t="shared" si="1384"/>
        <v>0.35204530718777743</v>
      </c>
      <c r="N2558" s="2">
        <f t="shared" si="1364"/>
        <v>5.0061079612402411E-3</v>
      </c>
      <c r="O2558" s="2">
        <f t="shared" si="1365"/>
        <v>5.0306980803327406E-17</v>
      </c>
      <c r="P2558" s="1">
        <f>SUM(P2425:P2557)</f>
        <v>504741</v>
      </c>
      <c r="R2558" s="1">
        <f>SUM(R2425:R2557)</f>
        <v>276370</v>
      </c>
      <c r="S2558" s="1">
        <f>SUM(S2425:S2557)</f>
        <v>3930</v>
      </c>
      <c r="AI2558" s="7">
        <f t="shared" si="1387"/>
        <v>0</v>
      </c>
      <c r="AJ2558" s="7">
        <f t="shared" si="1388"/>
        <v>0</v>
      </c>
      <c r="AK2558" s="7">
        <f t="shared" si="1389"/>
        <v>0</v>
      </c>
      <c r="AL2558" s="7">
        <f t="shared" si="1390"/>
        <v>0</v>
      </c>
      <c r="AM2558" s="2">
        <f t="shared" si="1385"/>
        <v>0</v>
      </c>
      <c r="AN2558" s="2">
        <f t="shared" si="1391"/>
        <v>0</v>
      </c>
      <c r="AO2558" s="2">
        <f t="shared" si="1392"/>
        <v>0</v>
      </c>
      <c r="AP2558" s="2">
        <f t="shared" si="1393"/>
        <v>0</v>
      </c>
      <c r="AR2558" t="str">
        <f t="shared" si="1395"/>
        <v>Virginia</v>
      </c>
      <c r="AS2558" t="s">
        <v>1114</v>
      </c>
      <c r="AT2558" s="182"/>
      <c r="AV2558" s="98">
        <v>51</v>
      </c>
      <c r="AW2558" s="100"/>
      <c r="AX2558" s="98">
        <v>51</v>
      </c>
      <c r="AZ2558" s="7" t="s">
        <v>1634</v>
      </c>
      <c r="BA2558" t="s">
        <v>3208</v>
      </c>
    </row>
    <row r="2559" spans="1:81" s="217" customFormat="1">
      <c r="C2559" s="1"/>
      <c r="D2559" s="7"/>
      <c r="E2559" s="7"/>
      <c r="F2559" s="7"/>
      <c r="G2559" s="7"/>
      <c r="H2559" s="49"/>
      <c r="I2559" s="178"/>
      <c r="J2559" s="2"/>
      <c r="K2559" s="2"/>
      <c r="L2559" s="2"/>
      <c r="M2559" s="2"/>
      <c r="N2559" s="2"/>
      <c r="O2559" s="2"/>
      <c r="P2559" s="1"/>
      <c r="Q2559" s="1"/>
      <c r="R2559" s="1"/>
      <c r="S2559" s="1"/>
      <c r="T2559" s="1"/>
      <c r="U2559" s="1"/>
      <c r="V2559" s="1"/>
      <c r="W2559" s="1"/>
      <c r="X2559" s="1"/>
      <c r="Y2559" s="1"/>
      <c r="Z2559" s="1"/>
      <c r="AA2559" s="1"/>
      <c r="AB2559" s="1"/>
      <c r="AC2559" s="1"/>
      <c r="AD2559" s="1"/>
      <c r="AE2559" s="1"/>
      <c r="AF2559" s="1"/>
      <c r="AG2559" s="1"/>
      <c r="AH2559" s="1"/>
      <c r="AI2559" s="7"/>
      <c r="AJ2559" s="7"/>
      <c r="AK2559" s="7"/>
      <c r="AL2559" s="7"/>
      <c r="AM2559" s="2"/>
      <c r="AN2559" s="2"/>
      <c r="AO2559" s="2"/>
      <c r="AP2559" s="2"/>
      <c r="AQ2559" s="2"/>
      <c r="AV2559" s="98"/>
      <c r="AW2559" s="100"/>
      <c r="AX2559" s="106"/>
      <c r="AZ2559" s="7"/>
      <c r="BF2559" s="1"/>
      <c r="BG2559" s="1"/>
      <c r="BH2559" s="1"/>
      <c r="BI2559" s="1"/>
      <c r="BJ2559" s="1"/>
      <c r="BK2559" s="1"/>
      <c r="BL2559" s="1"/>
      <c r="BM2559" s="1"/>
      <c r="BN2559" s="1"/>
      <c r="BO2559" s="1"/>
      <c r="BP2559" s="1"/>
      <c r="BQ2559" s="1"/>
      <c r="BR2559" s="1"/>
      <c r="BS2559" s="1"/>
      <c r="BT2559" s="1"/>
      <c r="BU2559" s="1"/>
      <c r="BV2559" s="1"/>
      <c r="BW2559" s="1"/>
      <c r="BX2559" s="1"/>
      <c r="BY2559" s="1"/>
      <c r="BZ2559" s="1"/>
      <c r="CA2559" s="1"/>
      <c r="CB2559" s="1"/>
      <c r="CC2559" s="1"/>
    </row>
    <row r="2560" spans="1:81" s="217" customFormat="1" hidden="1" outlineLevel="1">
      <c r="A2560" s="217" t="s">
        <v>638</v>
      </c>
      <c r="B2560" s="217" t="s">
        <v>1562</v>
      </c>
      <c r="C2560" s="1">
        <f t="shared" ref="C2560:C2599" si="1396">SUM(P2560:AG2560)</f>
        <v>719</v>
      </c>
      <c r="D2560" s="7">
        <f>IF(P2560&gt;0,RANK(P2560,(P2560:R2560,S2560:AG2560)),0)</f>
        <v>1</v>
      </c>
      <c r="E2560" s="7">
        <f>IF(Q2560&gt;0,RANK(Q2560,(P2560:R2560,S2560:AG2560)),0)</f>
        <v>0</v>
      </c>
      <c r="F2560" s="7">
        <f>IF(R2560&gt;0,RANK(R2560,(P2560:R2560,S2560:AG2560)),0)</f>
        <v>2</v>
      </c>
      <c r="G2560" s="7">
        <f>IF(S2560&gt;0,RANK(S2560,(P2560:R2560,S2560:AG2560)),0)</f>
        <v>0</v>
      </c>
      <c r="H2560" s="49">
        <f t="shared" ref="H2560:H2599" si="1397">MAX(P2560:Y2560)-LARGE(P2560:Y2560,2)</f>
        <v>77</v>
      </c>
      <c r="I2560" s="178">
        <f t="shared" ref="I2560:I2599" si="1398">H2560/C2560</f>
        <v>0.1070931849791377</v>
      </c>
      <c r="J2560" s="2"/>
      <c r="K2560" s="2">
        <f t="shared" ref="K2560:K2599" si="1399">IF($C2560=0,"-",P2560/$C2560)</f>
        <v>0.55354659248956883</v>
      </c>
      <c r="L2560" s="2">
        <f t="shared" ref="L2560:L2599" si="1400">IF($C2560=0,"-",Q2560/$C2560)</f>
        <v>0</v>
      </c>
      <c r="M2560" s="2">
        <f t="shared" ref="M2560:M2599" si="1401">IF($C2560=0,"-",R2560/$C2560)</f>
        <v>0.44645340751043117</v>
      </c>
      <c r="N2560" s="2">
        <f t="shared" ref="N2560:N2599" si="1402">IF($C2560=0,"-",S2560/$C2560)</f>
        <v>0</v>
      </c>
      <c r="O2560" s="2">
        <f t="shared" ref="O2560:O2599" si="1403">IF(C2560=0,"-",(1-K2560-L2560-M2560-N2560))</f>
        <v>0</v>
      </c>
      <c r="P2560" s="1">
        <v>398</v>
      </c>
      <c r="Q2560" s="1"/>
      <c r="R2560" s="1">
        <v>321</v>
      </c>
      <c r="S2560" s="1"/>
      <c r="T2560" s="1"/>
      <c r="U2560" s="1"/>
      <c r="V2560" s="1"/>
      <c r="W2560" s="1"/>
      <c r="X2560" s="1"/>
      <c r="Y2560" s="1"/>
      <c r="Z2560" s="1"/>
      <c r="AA2560" s="1"/>
      <c r="AB2560" s="1"/>
      <c r="AC2560" s="1"/>
      <c r="AD2560" s="1"/>
      <c r="AE2560" s="1"/>
      <c r="AF2560" s="1"/>
      <c r="AG2560" s="1"/>
      <c r="AH2560" s="1"/>
      <c r="AI2560" s="7">
        <f t="shared" ref="AI2560:AI2599" si="1404">IF(T2560&gt;0,RANK(T2560,(P2560:Z2560)),0)</f>
        <v>0</v>
      </c>
      <c r="AJ2560" s="7">
        <f t="shared" ref="AJ2560:AJ2599" si="1405">IF(U2560&gt;0,RANK(U2560,(P2560:Z2560)),0)</f>
        <v>0</v>
      </c>
      <c r="AK2560" s="7">
        <f t="shared" ref="AK2560:AK2599" si="1406">IF(V2560&gt;0,RANK(V2560,(P2560:Z2560)),0)</f>
        <v>0</v>
      </c>
      <c r="AL2560" s="7">
        <f t="shared" ref="AL2560:AL2599" si="1407">IF(W2560&gt;0,RANK(W2560,(P2560:Z2560)),0)</f>
        <v>0</v>
      </c>
      <c r="AM2560" s="2">
        <f t="shared" ref="AM2560:AM2599" si="1408">IF($C2560=0,"-",T2560/$C2560)</f>
        <v>0</v>
      </c>
      <c r="AN2560" s="2">
        <f t="shared" ref="AN2560:AN2599" si="1409">IF($C2560=0,"-",U2560/$C2560)</f>
        <v>0</v>
      </c>
      <c r="AO2560" s="2">
        <f t="shared" ref="AO2560:AO2599" si="1410">IF($C2560=0,"-",V2560/$C2560)</f>
        <v>0</v>
      </c>
      <c r="AP2560" s="2">
        <f t="shared" ref="AP2560:AP2599" si="1411">IF($C2560=0,"-",W2560/$C2560)</f>
        <v>0</v>
      </c>
      <c r="AQ2560" s="2"/>
      <c r="AR2560" s="217" t="str">
        <f t="shared" ref="AR2560:AR2599" si="1412">A2560</f>
        <v>Adams</v>
      </c>
      <c r="AS2560" s="217" t="s">
        <v>1562</v>
      </c>
      <c r="AT2560" s="217">
        <v>4</v>
      </c>
      <c r="AV2560" s="98">
        <v>53</v>
      </c>
      <c r="AW2560" s="100">
        <v>1</v>
      </c>
      <c r="AX2560" s="106">
        <f t="shared" ref="AX2560:AX2598" si="1413">AV2560*1000+AW2560</f>
        <v>53001</v>
      </c>
      <c r="AZ2560" s="7" t="s">
        <v>2975</v>
      </c>
      <c r="BA2560" s="217" t="s">
        <v>3208</v>
      </c>
      <c r="BF2560" s="1"/>
      <c r="BG2560" s="1"/>
      <c r="BH2560" s="1"/>
      <c r="BI2560" s="1"/>
      <c r="BJ2560" s="1"/>
      <c r="BK2560" s="1"/>
      <c r="BL2560" s="1"/>
      <c r="BM2560" s="1"/>
      <c r="BN2560" s="1"/>
      <c r="BO2560" s="1"/>
      <c r="BP2560" s="1"/>
      <c r="BQ2560" s="1"/>
      <c r="BR2560" s="1"/>
      <c r="BS2560" s="1"/>
      <c r="BT2560" s="1"/>
      <c r="BU2560" s="1"/>
      <c r="BV2560" s="1"/>
      <c r="BW2560" s="1"/>
      <c r="BX2560" s="1"/>
      <c r="BY2560" s="1"/>
      <c r="BZ2560" s="1"/>
      <c r="CA2560" s="1"/>
      <c r="CB2560" s="1"/>
      <c r="CC2560" s="1"/>
    </row>
    <row r="2561" spans="1:81" s="217" customFormat="1" hidden="1" outlineLevel="1">
      <c r="A2561" s="217" t="s">
        <v>1795</v>
      </c>
      <c r="B2561" s="217" t="s">
        <v>1562</v>
      </c>
      <c r="C2561" s="1">
        <f t="shared" si="1396"/>
        <v>2172</v>
      </c>
      <c r="D2561" s="7">
        <f>IF(P2561&gt;0,RANK(P2561,(P2561:R2561,S2561:AG2561)),0)</f>
        <v>1</v>
      </c>
      <c r="E2561" s="7">
        <f>IF(Q2561&gt;0,RANK(Q2561,(P2561:R2561,S2561:AG2561)),0)</f>
        <v>0</v>
      </c>
      <c r="F2561" s="7">
        <f>IF(R2561&gt;0,RANK(R2561,(P2561:R2561,S2561:AG2561)),0)</f>
        <v>2</v>
      </c>
      <c r="G2561" s="7">
        <f>IF(S2561&gt;0,RANK(S2561,(P2561:R2561,S2561:AG2561)),0)</f>
        <v>0</v>
      </c>
      <c r="H2561" s="49">
        <f t="shared" si="1397"/>
        <v>210</v>
      </c>
      <c r="I2561" s="178">
        <f t="shared" si="1398"/>
        <v>9.668508287292818E-2</v>
      </c>
      <c r="J2561" s="2"/>
      <c r="K2561" s="2">
        <f t="shared" si="1399"/>
        <v>0.5483425414364641</v>
      </c>
      <c r="L2561" s="2">
        <f t="shared" si="1400"/>
        <v>0</v>
      </c>
      <c r="M2561" s="2">
        <f t="shared" si="1401"/>
        <v>0.4516574585635359</v>
      </c>
      <c r="N2561" s="2">
        <f t="shared" si="1402"/>
        <v>0</v>
      </c>
      <c r="O2561" s="2">
        <f t="shared" si="1403"/>
        <v>0</v>
      </c>
      <c r="P2561" s="1">
        <v>1191</v>
      </c>
      <c r="Q2561" s="1"/>
      <c r="R2561" s="1">
        <v>981</v>
      </c>
      <c r="S2561" s="1"/>
      <c r="T2561" s="1"/>
      <c r="U2561" s="1"/>
      <c r="V2561" s="1"/>
      <c r="W2561" s="1"/>
      <c r="X2561" s="1"/>
      <c r="Y2561" s="1"/>
      <c r="Z2561" s="1"/>
      <c r="AA2561" s="1"/>
      <c r="AB2561" s="1"/>
      <c r="AC2561" s="1"/>
      <c r="AD2561" s="1"/>
      <c r="AE2561" s="1"/>
      <c r="AF2561" s="1"/>
      <c r="AG2561" s="1"/>
      <c r="AH2561" s="1"/>
      <c r="AI2561" s="7">
        <f t="shared" si="1404"/>
        <v>0</v>
      </c>
      <c r="AJ2561" s="7">
        <f t="shared" si="1405"/>
        <v>0</v>
      </c>
      <c r="AK2561" s="7">
        <f t="shared" si="1406"/>
        <v>0</v>
      </c>
      <c r="AL2561" s="7">
        <f t="shared" si="1407"/>
        <v>0</v>
      </c>
      <c r="AM2561" s="2">
        <f t="shared" si="1408"/>
        <v>0</v>
      </c>
      <c r="AN2561" s="2">
        <f t="shared" si="1409"/>
        <v>0</v>
      </c>
      <c r="AO2561" s="2">
        <f t="shared" si="1410"/>
        <v>0</v>
      </c>
      <c r="AP2561" s="2">
        <f t="shared" si="1411"/>
        <v>0</v>
      </c>
      <c r="AQ2561" s="2"/>
      <c r="AR2561" s="217" t="str">
        <f t="shared" si="1412"/>
        <v>Asotin</v>
      </c>
      <c r="AS2561" s="217" t="s">
        <v>1562</v>
      </c>
      <c r="AT2561" s="217">
        <v>5</v>
      </c>
      <c r="AV2561" s="98">
        <v>53</v>
      </c>
      <c r="AW2561" s="100">
        <v>3</v>
      </c>
      <c r="AX2561" s="106">
        <f t="shared" si="1413"/>
        <v>53003</v>
      </c>
      <c r="AZ2561" s="7" t="s">
        <v>2975</v>
      </c>
      <c r="BA2561" s="217" t="s">
        <v>3208</v>
      </c>
      <c r="BF2561" s="1"/>
      <c r="BG2561" s="1"/>
      <c r="BH2561" s="1"/>
      <c r="BI2561" s="1"/>
      <c r="BJ2561" s="1"/>
      <c r="BK2561" s="1"/>
      <c r="BL2561" s="1"/>
      <c r="BM2561" s="1"/>
      <c r="BN2561" s="1"/>
      <c r="BO2561" s="1"/>
      <c r="BP2561" s="1"/>
      <c r="BQ2561" s="1"/>
      <c r="BR2561" s="1"/>
      <c r="BS2561" s="1"/>
      <c r="BT2561" s="1"/>
      <c r="BU2561" s="1"/>
      <c r="BV2561" s="1"/>
      <c r="BW2561" s="1"/>
      <c r="BX2561" s="1"/>
      <c r="BY2561" s="1"/>
      <c r="BZ2561" s="1"/>
      <c r="CA2561" s="1"/>
      <c r="CB2561" s="1"/>
      <c r="CC2561" s="1"/>
    </row>
    <row r="2562" spans="1:81" s="217" customFormat="1" hidden="1" outlineLevel="1">
      <c r="A2562" s="217" t="s">
        <v>1166</v>
      </c>
      <c r="B2562" s="217" t="s">
        <v>1562</v>
      </c>
      <c r="C2562" s="1">
        <f t="shared" si="1396"/>
        <v>12449</v>
      </c>
      <c r="D2562" s="7">
        <f>IF(P2562&gt;0,RANK(P2562,(P2562:R2562,S2562:AG2562)),0)</f>
        <v>1</v>
      </c>
      <c r="E2562" s="7">
        <f>IF(Q2562&gt;0,RANK(Q2562,(P2562:R2562,S2562:AG2562)),0)</f>
        <v>0</v>
      </c>
      <c r="F2562" s="7">
        <f>IF(R2562&gt;0,RANK(R2562,(P2562:R2562,S2562:AG2562)),0)</f>
        <v>2</v>
      </c>
      <c r="G2562" s="7">
        <f>IF(S2562&gt;0,RANK(S2562,(P2562:R2562,S2562:AG2562)),0)</f>
        <v>0</v>
      </c>
      <c r="H2562" s="49">
        <f t="shared" si="1397"/>
        <v>199</v>
      </c>
      <c r="I2562" s="178">
        <f t="shared" si="1398"/>
        <v>1.5985219696361155E-2</v>
      </c>
      <c r="J2562" s="2"/>
      <c r="K2562" s="2">
        <f t="shared" si="1399"/>
        <v>0.50799260984818062</v>
      </c>
      <c r="L2562" s="2">
        <f t="shared" si="1400"/>
        <v>0</v>
      </c>
      <c r="M2562" s="2">
        <f t="shared" si="1401"/>
        <v>0.49200739015181943</v>
      </c>
      <c r="N2562" s="2">
        <f t="shared" si="1402"/>
        <v>0</v>
      </c>
      <c r="O2562" s="2">
        <f t="shared" si="1403"/>
        <v>-5.5511151231257827E-17</v>
      </c>
      <c r="P2562" s="1">
        <v>6324</v>
      </c>
      <c r="Q2562" s="1"/>
      <c r="R2562" s="1">
        <v>6125</v>
      </c>
      <c r="S2562" s="1"/>
      <c r="T2562" s="1"/>
      <c r="U2562" s="1"/>
      <c r="V2562" s="1"/>
      <c r="W2562" s="1"/>
      <c r="X2562" s="1"/>
      <c r="Y2562" s="1"/>
      <c r="Z2562" s="1"/>
      <c r="AA2562" s="1"/>
      <c r="AB2562" s="1"/>
      <c r="AC2562" s="1"/>
      <c r="AD2562" s="1"/>
      <c r="AE2562" s="1"/>
      <c r="AF2562" s="1"/>
      <c r="AG2562" s="1"/>
      <c r="AH2562" s="1"/>
      <c r="AI2562" s="7">
        <f t="shared" si="1404"/>
        <v>0</v>
      </c>
      <c r="AJ2562" s="7">
        <f t="shared" si="1405"/>
        <v>0</v>
      </c>
      <c r="AK2562" s="7">
        <f t="shared" si="1406"/>
        <v>0</v>
      </c>
      <c r="AL2562" s="7">
        <f t="shared" si="1407"/>
        <v>0</v>
      </c>
      <c r="AM2562" s="2">
        <f t="shared" si="1408"/>
        <v>0</v>
      </c>
      <c r="AN2562" s="2">
        <f t="shared" si="1409"/>
        <v>0</v>
      </c>
      <c r="AO2562" s="2">
        <f t="shared" si="1410"/>
        <v>0</v>
      </c>
      <c r="AP2562" s="2">
        <f t="shared" si="1411"/>
        <v>0</v>
      </c>
      <c r="AQ2562" s="2"/>
      <c r="AR2562" s="217" t="str">
        <f t="shared" si="1412"/>
        <v>Benton</v>
      </c>
      <c r="AS2562" s="217" t="s">
        <v>1562</v>
      </c>
      <c r="AT2562" s="217">
        <v>4</v>
      </c>
      <c r="AV2562" s="98">
        <v>53</v>
      </c>
      <c r="AW2562" s="100">
        <v>5</v>
      </c>
      <c r="AX2562" s="106">
        <f t="shared" si="1413"/>
        <v>53005</v>
      </c>
      <c r="AZ2562" s="7" t="s">
        <v>2975</v>
      </c>
      <c r="BA2562" s="217" t="s">
        <v>3208</v>
      </c>
      <c r="BF2562" s="1"/>
      <c r="BG2562" s="1"/>
      <c r="BH2562" s="1"/>
      <c r="BI2562" s="1"/>
      <c r="BJ2562" s="1"/>
      <c r="BK2562" s="1"/>
      <c r="BL2562" s="1"/>
      <c r="BM2562" s="1"/>
      <c r="BN2562" s="1"/>
      <c r="BO2562" s="1"/>
      <c r="BP2562" s="1"/>
      <c r="BQ2562" s="1"/>
      <c r="BR2562" s="1"/>
      <c r="BS2562" s="1"/>
      <c r="BT2562" s="1"/>
      <c r="BU2562" s="1"/>
      <c r="BV2562" s="1"/>
      <c r="BW2562" s="1"/>
      <c r="BX2562" s="1"/>
      <c r="BY2562" s="1"/>
      <c r="BZ2562" s="1"/>
      <c r="CA2562" s="1"/>
      <c r="CB2562" s="1"/>
      <c r="CC2562" s="1"/>
    </row>
    <row r="2563" spans="1:81" s="217" customFormat="1" hidden="1" outlineLevel="1">
      <c r="A2563" s="217" t="s">
        <v>2162</v>
      </c>
      <c r="B2563" s="217" t="s">
        <v>1562</v>
      </c>
      <c r="C2563" s="1">
        <f t="shared" si="1396"/>
        <v>6614</v>
      </c>
      <c r="D2563" s="7">
        <f>IF(P2563&gt;0,RANK(P2563,(P2563:R2563,S2563:AG2563)),0)</f>
        <v>1</v>
      </c>
      <c r="E2563" s="7">
        <f>IF(Q2563&gt;0,RANK(Q2563,(P2563:R2563,S2563:AG2563)),0)</f>
        <v>0</v>
      </c>
      <c r="F2563" s="7">
        <f>IF(R2563&gt;0,RANK(R2563,(P2563:R2563,S2563:AG2563)),0)</f>
        <v>2</v>
      </c>
      <c r="G2563" s="7">
        <f>IF(S2563&gt;0,RANK(S2563,(P2563:R2563,S2563:AG2563)),0)</f>
        <v>0</v>
      </c>
      <c r="H2563" s="49">
        <f t="shared" si="1397"/>
        <v>328</v>
      </c>
      <c r="I2563" s="178">
        <f t="shared" si="1398"/>
        <v>4.9591775022679169E-2</v>
      </c>
      <c r="J2563" s="2"/>
      <c r="K2563" s="2">
        <f t="shared" si="1399"/>
        <v>0.52479588751133954</v>
      </c>
      <c r="L2563" s="2">
        <f t="shared" si="1400"/>
        <v>0</v>
      </c>
      <c r="M2563" s="2">
        <f t="shared" si="1401"/>
        <v>0.4752041124886604</v>
      </c>
      <c r="N2563" s="2">
        <f t="shared" si="1402"/>
        <v>0</v>
      </c>
      <c r="O2563" s="2">
        <f t="shared" si="1403"/>
        <v>5.5511151231257827E-17</v>
      </c>
      <c r="P2563" s="1">
        <v>3471</v>
      </c>
      <c r="Q2563" s="1"/>
      <c r="R2563" s="1">
        <v>3143</v>
      </c>
      <c r="S2563" s="1"/>
      <c r="T2563" s="1"/>
      <c r="U2563" s="1"/>
      <c r="V2563" s="1"/>
      <c r="W2563" s="1"/>
      <c r="X2563" s="1"/>
      <c r="Y2563" s="1"/>
      <c r="Z2563" s="1"/>
      <c r="AA2563" s="1"/>
      <c r="AB2563" s="1"/>
      <c r="AC2563" s="1"/>
      <c r="AD2563" s="1"/>
      <c r="AE2563" s="1"/>
      <c r="AF2563" s="1"/>
      <c r="AG2563" s="1"/>
      <c r="AH2563" s="1"/>
      <c r="AI2563" s="7">
        <f t="shared" si="1404"/>
        <v>0</v>
      </c>
      <c r="AJ2563" s="7">
        <f t="shared" si="1405"/>
        <v>0</v>
      </c>
      <c r="AK2563" s="7">
        <f t="shared" si="1406"/>
        <v>0</v>
      </c>
      <c r="AL2563" s="7">
        <f t="shared" si="1407"/>
        <v>0</v>
      </c>
      <c r="AM2563" s="2">
        <f t="shared" si="1408"/>
        <v>0</v>
      </c>
      <c r="AN2563" s="2">
        <f t="shared" si="1409"/>
        <v>0</v>
      </c>
      <c r="AO2563" s="2">
        <f t="shared" si="1410"/>
        <v>0</v>
      </c>
      <c r="AP2563" s="2">
        <f t="shared" si="1411"/>
        <v>0</v>
      </c>
      <c r="AQ2563" s="2"/>
      <c r="AR2563" s="217" t="str">
        <f t="shared" si="1412"/>
        <v>Chelan</v>
      </c>
      <c r="AS2563" s="217" t="s">
        <v>1562</v>
      </c>
      <c r="AT2563" s="217">
        <v>8</v>
      </c>
      <c r="AV2563" s="98">
        <v>53</v>
      </c>
      <c r="AW2563" s="100">
        <v>7</v>
      </c>
      <c r="AX2563" s="106">
        <f t="shared" si="1413"/>
        <v>53007</v>
      </c>
      <c r="AZ2563" s="7" t="s">
        <v>2975</v>
      </c>
      <c r="BA2563" s="217" t="s">
        <v>3208</v>
      </c>
      <c r="BF2563" s="1"/>
      <c r="BG2563" s="1"/>
      <c r="BH2563" s="1"/>
      <c r="BI2563" s="1"/>
      <c r="BJ2563" s="1"/>
      <c r="BK2563" s="1"/>
      <c r="BL2563" s="1"/>
      <c r="BM2563" s="1"/>
      <c r="BN2563" s="1"/>
      <c r="BO2563" s="1"/>
      <c r="BP2563" s="1"/>
      <c r="BQ2563" s="1"/>
      <c r="BR2563" s="1"/>
      <c r="BS2563" s="1"/>
      <c r="BT2563" s="1"/>
      <c r="BU2563" s="1"/>
      <c r="BV2563" s="1"/>
      <c r="BW2563" s="1"/>
      <c r="BX2563" s="1"/>
      <c r="BY2563" s="1"/>
      <c r="BZ2563" s="1"/>
      <c r="CA2563" s="1"/>
      <c r="CB2563" s="1"/>
      <c r="CC2563" s="1"/>
    </row>
    <row r="2564" spans="1:81" s="217" customFormat="1" hidden="1" outlineLevel="1">
      <c r="A2564" s="217" t="s">
        <v>2163</v>
      </c>
      <c r="B2564" s="217" t="s">
        <v>1562</v>
      </c>
      <c r="C2564" s="1">
        <f t="shared" si="1396"/>
        <v>11064</v>
      </c>
      <c r="D2564" s="7">
        <f>IF(P2564&gt;0,RANK(P2564,(P2564:R2564,S2564:AG2564)),0)</f>
        <v>1</v>
      </c>
      <c r="E2564" s="7">
        <f>IF(Q2564&gt;0,RANK(Q2564,(P2564:R2564,S2564:AG2564)),0)</f>
        <v>0</v>
      </c>
      <c r="F2564" s="7">
        <f>IF(R2564&gt;0,RANK(R2564,(P2564:R2564,S2564:AG2564)),0)</f>
        <v>2</v>
      </c>
      <c r="G2564" s="7">
        <f>IF(S2564&gt;0,RANK(S2564,(P2564:R2564,S2564:AG2564)),0)</f>
        <v>0</v>
      </c>
      <c r="H2564" s="49">
        <f t="shared" si="1397"/>
        <v>42</v>
      </c>
      <c r="I2564" s="178">
        <f t="shared" si="1398"/>
        <v>3.7960954446854662E-3</v>
      </c>
      <c r="J2564" s="2"/>
      <c r="K2564" s="2">
        <f t="shared" si="1399"/>
        <v>0.50045191612436735</v>
      </c>
      <c r="L2564" s="2">
        <f t="shared" si="1400"/>
        <v>0</v>
      </c>
      <c r="M2564" s="2">
        <f t="shared" si="1401"/>
        <v>0.49665582067968184</v>
      </c>
      <c r="N2564" s="2">
        <f t="shared" si="1402"/>
        <v>0</v>
      </c>
      <c r="O2564" s="2">
        <f t="shared" si="1403"/>
        <v>2.8922631959508172E-3</v>
      </c>
      <c r="P2564" s="1">
        <v>5537</v>
      </c>
      <c r="Q2564" s="1"/>
      <c r="R2564" s="1">
        <v>5495</v>
      </c>
      <c r="S2564" s="1"/>
      <c r="T2564" s="1"/>
      <c r="U2564" s="1"/>
      <c r="V2564" s="1"/>
      <c r="W2564" s="1"/>
      <c r="X2564" s="1"/>
      <c r="Y2564" s="1">
        <v>32</v>
      </c>
      <c r="Z2564" s="1"/>
      <c r="AA2564" s="1"/>
      <c r="AB2564" s="1"/>
      <c r="AC2564" s="1"/>
      <c r="AD2564" s="1"/>
      <c r="AE2564" s="1"/>
      <c r="AF2564" s="1"/>
      <c r="AG2564" s="1"/>
      <c r="AH2564" s="1"/>
      <c r="AI2564" s="7">
        <f t="shared" si="1404"/>
        <v>0</v>
      </c>
      <c r="AJ2564" s="7">
        <f t="shared" si="1405"/>
        <v>0</v>
      </c>
      <c r="AK2564" s="7">
        <f t="shared" si="1406"/>
        <v>0</v>
      </c>
      <c r="AL2564" s="7">
        <f t="shared" si="1407"/>
        <v>0</v>
      </c>
      <c r="AM2564" s="2">
        <f t="shared" si="1408"/>
        <v>0</v>
      </c>
      <c r="AN2564" s="2">
        <f t="shared" si="1409"/>
        <v>0</v>
      </c>
      <c r="AO2564" s="2">
        <f t="shared" si="1410"/>
        <v>0</v>
      </c>
      <c r="AP2564" s="2">
        <f t="shared" si="1411"/>
        <v>0</v>
      </c>
      <c r="AQ2564" s="2"/>
      <c r="AR2564" s="217" t="str">
        <f t="shared" si="1412"/>
        <v>Clallam</v>
      </c>
      <c r="AS2564" s="217" t="s">
        <v>1562</v>
      </c>
      <c r="AT2564" s="217">
        <v>6</v>
      </c>
      <c r="AV2564" s="98">
        <v>53</v>
      </c>
      <c r="AW2564" s="100">
        <v>9</v>
      </c>
      <c r="AX2564" s="106">
        <f t="shared" si="1413"/>
        <v>53009</v>
      </c>
      <c r="AZ2564" s="7" t="s">
        <v>2975</v>
      </c>
      <c r="BA2564" s="217" t="s">
        <v>3208</v>
      </c>
      <c r="BF2564" s="1"/>
      <c r="BG2564" s="1"/>
      <c r="BH2564" s="1"/>
      <c r="BI2564" s="1"/>
      <c r="BJ2564" s="1"/>
      <c r="BK2564" s="1"/>
      <c r="BL2564" s="1"/>
      <c r="BM2564" s="1"/>
      <c r="BN2564" s="1"/>
      <c r="BO2564" s="1"/>
      <c r="BP2564" s="1"/>
      <c r="BQ2564" s="1"/>
      <c r="BR2564" s="1"/>
      <c r="BS2564" s="1"/>
      <c r="BT2564" s="1"/>
      <c r="BU2564" s="1"/>
      <c r="BV2564" s="1"/>
      <c r="BW2564" s="1"/>
      <c r="BX2564" s="1"/>
      <c r="BY2564" s="1"/>
      <c r="BZ2564" s="1"/>
      <c r="CA2564" s="1"/>
      <c r="CB2564" s="1"/>
      <c r="CC2564" s="1"/>
    </row>
    <row r="2565" spans="1:81" s="217" customFormat="1" hidden="1" outlineLevel="1">
      <c r="A2565" s="217" t="s">
        <v>99</v>
      </c>
      <c r="B2565" s="217" t="s">
        <v>1562</v>
      </c>
      <c r="C2565" s="1">
        <f t="shared" si="1396"/>
        <v>50248</v>
      </c>
      <c r="D2565" s="7">
        <f>IF(P2565&gt;0,RANK(P2565,(P2565:R2565,S2565:AG2565)),0)</f>
        <v>2</v>
      </c>
      <c r="E2565" s="7">
        <f>IF(Q2565&gt;0,RANK(Q2565,(P2565:R2565,S2565:AG2565)),0)</f>
        <v>0</v>
      </c>
      <c r="F2565" s="7">
        <f>IF(R2565&gt;0,RANK(R2565,(P2565:R2565,S2565:AG2565)),0)</f>
        <v>1</v>
      </c>
      <c r="G2565" s="7">
        <f>IF(S2565&gt;0,RANK(S2565,(P2565:R2565,S2565:AG2565)),0)</f>
        <v>0</v>
      </c>
      <c r="H2565" s="49">
        <f t="shared" si="1397"/>
        <v>1324</v>
      </c>
      <c r="I2565" s="178">
        <f t="shared" si="1398"/>
        <v>2.6349307435121795E-2</v>
      </c>
      <c r="J2565" s="2"/>
      <c r="K2565" s="2">
        <f t="shared" si="1399"/>
        <v>0.48495462505970388</v>
      </c>
      <c r="L2565" s="2">
        <f t="shared" si="1400"/>
        <v>0</v>
      </c>
      <c r="M2565" s="2">
        <f t="shared" si="1401"/>
        <v>0.51130393249482564</v>
      </c>
      <c r="N2565" s="2">
        <f t="shared" si="1402"/>
        <v>0</v>
      </c>
      <c r="O2565" s="2">
        <f t="shared" si="1403"/>
        <v>3.7414424454704776E-3</v>
      </c>
      <c r="P2565" s="1">
        <v>24368</v>
      </c>
      <c r="Q2565" s="1"/>
      <c r="R2565" s="1">
        <v>25692</v>
      </c>
      <c r="S2565" s="1"/>
      <c r="T2565" s="1"/>
      <c r="U2565" s="1"/>
      <c r="V2565" s="1"/>
      <c r="W2565" s="1"/>
      <c r="X2565" s="1"/>
      <c r="Y2565" s="1">
        <v>188</v>
      </c>
      <c r="Z2565" s="1"/>
      <c r="AA2565" s="1"/>
      <c r="AB2565" s="1"/>
      <c r="AC2565" s="1"/>
      <c r="AD2565" s="1"/>
      <c r="AE2565" s="1"/>
      <c r="AF2565" s="1"/>
      <c r="AG2565" s="1"/>
      <c r="AH2565" s="1"/>
      <c r="AI2565" s="7">
        <f t="shared" si="1404"/>
        <v>0</v>
      </c>
      <c r="AJ2565" s="7">
        <f t="shared" si="1405"/>
        <v>0</v>
      </c>
      <c r="AK2565" s="7">
        <f t="shared" si="1406"/>
        <v>0</v>
      </c>
      <c r="AL2565" s="7">
        <f t="shared" si="1407"/>
        <v>0</v>
      </c>
      <c r="AM2565" s="2">
        <f t="shared" si="1408"/>
        <v>0</v>
      </c>
      <c r="AN2565" s="2">
        <f t="shared" si="1409"/>
        <v>0</v>
      </c>
      <c r="AO2565" s="2">
        <f t="shared" si="1410"/>
        <v>0</v>
      </c>
      <c r="AP2565" s="2">
        <f t="shared" si="1411"/>
        <v>0</v>
      </c>
      <c r="AQ2565" s="2"/>
      <c r="AR2565" s="217" t="str">
        <f t="shared" si="1412"/>
        <v>Clark</v>
      </c>
      <c r="AS2565" s="217" t="s">
        <v>1562</v>
      </c>
      <c r="AT2565" s="217">
        <v>3</v>
      </c>
      <c r="AV2565" s="98">
        <v>53</v>
      </c>
      <c r="AW2565" s="100">
        <v>11</v>
      </c>
      <c r="AX2565" s="106">
        <f t="shared" si="1413"/>
        <v>53011</v>
      </c>
      <c r="AZ2565" s="7" t="s">
        <v>2975</v>
      </c>
      <c r="BA2565" s="217" t="s">
        <v>3208</v>
      </c>
      <c r="BF2565" s="1"/>
      <c r="BG2565" s="1"/>
      <c r="BH2565" s="1"/>
      <c r="BI2565" s="1"/>
      <c r="BJ2565" s="1"/>
      <c r="BK2565" s="1"/>
      <c r="BL2565" s="1"/>
      <c r="BM2565" s="1"/>
      <c r="BN2565" s="1"/>
      <c r="BO2565" s="1"/>
      <c r="BP2565" s="1"/>
      <c r="BQ2565" s="1"/>
      <c r="BR2565" s="1"/>
      <c r="BS2565" s="1"/>
      <c r="BT2565" s="1"/>
      <c r="BU2565" s="1"/>
      <c r="BV2565" s="1"/>
      <c r="BW2565" s="1"/>
      <c r="BX2565" s="1"/>
      <c r="BY2565" s="1"/>
      <c r="BZ2565" s="1"/>
      <c r="CA2565" s="1"/>
      <c r="CB2565" s="1"/>
      <c r="CC2565" s="1"/>
    </row>
    <row r="2566" spans="1:81" s="217" customFormat="1" hidden="1" outlineLevel="1">
      <c r="A2566" s="217" t="s">
        <v>3167</v>
      </c>
      <c r="B2566" s="217" t="s">
        <v>1562</v>
      </c>
      <c r="C2566" s="1">
        <f t="shared" si="1396"/>
        <v>372</v>
      </c>
      <c r="D2566" s="7">
        <f>IF(P2566&gt;0,RANK(P2566,(P2566:R2566,S2566:AG2566)),0)</f>
        <v>1</v>
      </c>
      <c r="E2566" s="7">
        <f>IF(Q2566&gt;0,RANK(Q2566,(P2566:R2566,S2566:AG2566)),0)</f>
        <v>0</v>
      </c>
      <c r="F2566" s="7">
        <f>IF(R2566&gt;0,RANK(R2566,(P2566:R2566,S2566:AG2566)),0)</f>
        <v>2</v>
      </c>
      <c r="G2566" s="7">
        <f>IF(S2566&gt;0,RANK(S2566,(P2566:R2566,S2566:AG2566)),0)</f>
        <v>0</v>
      </c>
      <c r="H2566" s="49">
        <f t="shared" si="1397"/>
        <v>6</v>
      </c>
      <c r="I2566" s="178">
        <f t="shared" si="1398"/>
        <v>1.6129032258064516E-2</v>
      </c>
      <c r="J2566" s="2"/>
      <c r="K2566" s="2">
        <f t="shared" si="1399"/>
        <v>0.50806451612903225</v>
      </c>
      <c r="L2566" s="2">
        <f t="shared" si="1400"/>
        <v>0</v>
      </c>
      <c r="M2566" s="2">
        <f t="shared" si="1401"/>
        <v>0.49193548387096775</v>
      </c>
      <c r="N2566" s="2">
        <f t="shared" si="1402"/>
        <v>0</v>
      </c>
      <c r="O2566" s="2">
        <f t="shared" si="1403"/>
        <v>0</v>
      </c>
      <c r="P2566" s="1">
        <v>189</v>
      </c>
      <c r="Q2566" s="1"/>
      <c r="R2566" s="1">
        <v>183</v>
      </c>
      <c r="S2566" s="1"/>
      <c r="T2566" s="1"/>
      <c r="U2566" s="1"/>
      <c r="V2566" s="1"/>
      <c r="W2566" s="1"/>
      <c r="X2566" s="1"/>
      <c r="Y2566" s="1"/>
      <c r="Z2566" s="1"/>
      <c r="AA2566" s="1"/>
      <c r="AB2566" s="1"/>
      <c r="AC2566" s="1"/>
      <c r="AD2566" s="1"/>
      <c r="AE2566" s="1"/>
      <c r="AF2566" s="1"/>
      <c r="AG2566" s="1"/>
      <c r="AH2566" s="1"/>
      <c r="AI2566" s="7">
        <f t="shared" si="1404"/>
        <v>0</v>
      </c>
      <c r="AJ2566" s="7">
        <f t="shared" si="1405"/>
        <v>0</v>
      </c>
      <c r="AK2566" s="7">
        <f t="shared" si="1406"/>
        <v>0</v>
      </c>
      <c r="AL2566" s="7">
        <f t="shared" si="1407"/>
        <v>0</v>
      </c>
      <c r="AM2566" s="2">
        <f t="shared" si="1408"/>
        <v>0</v>
      </c>
      <c r="AN2566" s="2">
        <f t="shared" si="1409"/>
        <v>0</v>
      </c>
      <c r="AO2566" s="2">
        <f t="shared" si="1410"/>
        <v>0</v>
      </c>
      <c r="AP2566" s="2">
        <f t="shared" si="1411"/>
        <v>0</v>
      </c>
      <c r="AQ2566" s="2"/>
      <c r="AR2566" s="217" t="str">
        <f t="shared" si="1412"/>
        <v>Columbia</v>
      </c>
      <c r="AS2566" s="217" t="s">
        <v>1562</v>
      </c>
      <c r="AT2566" s="217">
        <v>5</v>
      </c>
      <c r="AV2566" s="98">
        <v>53</v>
      </c>
      <c r="AW2566" s="100">
        <v>13</v>
      </c>
      <c r="AX2566" s="106">
        <f t="shared" si="1413"/>
        <v>53013</v>
      </c>
      <c r="AZ2566" s="7" t="s">
        <v>2975</v>
      </c>
      <c r="BA2566" s="217" t="s">
        <v>3208</v>
      </c>
      <c r="BF2566" s="1"/>
      <c r="BG2566" s="1"/>
      <c r="BH2566" s="1"/>
      <c r="BI2566" s="1"/>
      <c r="BJ2566" s="1"/>
      <c r="BK2566" s="1"/>
      <c r="BL2566" s="1"/>
      <c r="BM2566" s="1"/>
      <c r="BN2566" s="1"/>
      <c r="BO2566" s="1"/>
      <c r="BP2566" s="1"/>
      <c r="BQ2566" s="1"/>
      <c r="BR2566" s="1"/>
      <c r="BS2566" s="1"/>
      <c r="BT2566" s="1"/>
      <c r="BU2566" s="1"/>
      <c r="BV2566" s="1"/>
      <c r="BW2566" s="1"/>
      <c r="BX2566" s="1"/>
      <c r="BY2566" s="1"/>
      <c r="BZ2566" s="1"/>
      <c r="CA2566" s="1"/>
      <c r="CB2566" s="1"/>
      <c r="CC2566" s="1"/>
    </row>
    <row r="2567" spans="1:81" s="217" customFormat="1" hidden="1" outlineLevel="1">
      <c r="A2567" s="217" t="s">
        <v>433</v>
      </c>
      <c r="B2567" s="217" t="s">
        <v>1562</v>
      </c>
      <c r="C2567" s="1">
        <f t="shared" si="1396"/>
        <v>12069</v>
      </c>
      <c r="D2567" s="7">
        <f>IF(P2567&gt;0,RANK(P2567,(P2567:R2567,S2567:AG2567)),0)</f>
        <v>1</v>
      </c>
      <c r="E2567" s="7">
        <f>IF(Q2567&gt;0,RANK(Q2567,(P2567:R2567,S2567:AG2567)),0)</f>
        <v>0</v>
      </c>
      <c r="F2567" s="7">
        <f>IF(R2567&gt;0,RANK(R2567,(P2567:R2567,S2567:AG2567)),0)</f>
        <v>2</v>
      </c>
      <c r="G2567" s="7">
        <f>IF(S2567&gt;0,RANK(S2567,(P2567:R2567,S2567:AG2567)),0)</f>
        <v>0</v>
      </c>
      <c r="H2567" s="49">
        <f t="shared" si="1397"/>
        <v>238</v>
      </c>
      <c r="I2567" s="178">
        <f t="shared" si="1398"/>
        <v>1.9719943657303837E-2</v>
      </c>
      <c r="J2567" s="2"/>
      <c r="K2567" s="2">
        <f t="shared" si="1399"/>
        <v>0.50766426381638907</v>
      </c>
      <c r="L2567" s="2">
        <f t="shared" si="1400"/>
        <v>0</v>
      </c>
      <c r="M2567" s="2">
        <f t="shared" si="1401"/>
        <v>0.48794432015908529</v>
      </c>
      <c r="N2567" s="2">
        <f t="shared" si="1402"/>
        <v>0</v>
      </c>
      <c r="O2567" s="2">
        <f t="shared" si="1403"/>
        <v>4.3914160245256406E-3</v>
      </c>
      <c r="P2567" s="1">
        <v>6127</v>
      </c>
      <c r="Q2567" s="1"/>
      <c r="R2567" s="1">
        <v>5889</v>
      </c>
      <c r="S2567" s="1"/>
      <c r="T2567" s="1"/>
      <c r="U2567" s="1"/>
      <c r="V2567" s="1"/>
      <c r="W2567" s="1"/>
      <c r="X2567" s="1"/>
      <c r="Y2567" s="1">
        <v>53</v>
      </c>
      <c r="Z2567" s="1"/>
      <c r="AA2567" s="1"/>
      <c r="AB2567" s="1"/>
      <c r="AC2567" s="1"/>
      <c r="AD2567" s="1"/>
      <c r="AE2567" s="1"/>
      <c r="AF2567" s="1"/>
      <c r="AG2567" s="1"/>
      <c r="AH2567" s="1"/>
      <c r="AI2567" s="7">
        <f t="shared" si="1404"/>
        <v>0</v>
      </c>
      <c r="AJ2567" s="7">
        <f t="shared" si="1405"/>
        <v>0</v>
      </c>
      <c r="AK2567" s="7">
        <f t="shared" si="1406"/>
        <v>0</v>
      </c>
      <c r="AL2567" s="7">
        <f t="shared" si="1407"/>
        <v>0</v>
      </c>
      <c r="AM2567" s="2">
        <f t="shared" si="1408"/>
        <v>0</v>
      </c>
      <c r="AN2567" s="2">
        <f t="shared" si="1409"/>
        <v>0</v>
      </c>
      <c r="AO2567" s="2">
        <f t="shared" si="1410"/>
        <v>0</v>
      </c>
      <c r="AP2567" s="2">
        <f t="shared" si="1411"/>
        <v>0</v>
      </c>
      <c r="AQ2567" s="2"/>
      <c r="AR2567" s="217" t="str">
        <f t="shared" si="1412"/>
        <v>Cowlitz</v>
      </c>
      <c r="AS2567" s="217" t="s">
        <v>1562</v>
      </c>
      <c r="AT2567" s="217">
        <v>3</v>
      </c>
      <c r="AV2567" s="98">
        <v>53</v>
      </c>
      <c r="AW2567" s="100">
        <v>15</v>
      </c>
      <c r="AX2567" s="106">
        <f t="shared" si="1413"/>
        <v>53015</v>
      </c>
      <c r="AZ2567" s="7" t="s">
        <v>2975</v>
      </c>
      <c r="BA2567" s="217" t="s">
        <v>3208</v>
      </c>
      <c r="BF2567" s="1"/>
      <c r="BG2567" s="1"/>
      <c r="BH2567" s="1"/>
      <c r="BI2567" s="1"/>
      <c r="BJ2567" s="1"/>
      <c r="BK2567" s="1"/>
      <c r="BL2567" s="1"/>
      <c r="BM2567" s="1"/>
      <c r="BN2567" s="1"/>
      <c r="BO2567" s="1"/>
      <c r="BP2567" s="1"/>
      <c r="BQ2567" s="1"/>
      <c r="BR2567" s="1"/>
      <c r="BS2567" s="1"/>
      <c r="BT2567" s="1"/>
      <c r="BU2567" s="1"/>
      <c r="BV2567" s="1"/>
      <c r="BW2567" s="1"/>
      <c r="BX2567" s="1"/>
      <c r="BY2567" s="1"/>
      <c r="BZ2567" s="1"/>
      <c r="CA2567" s="1"/>
      <c r="CB2567" s="1"/>
      <c r="CC2567" s="1"/>
    </row>
    <row r="2568" spans="1:81" s="217" customFormat="1" hidden="1" outlineLevel="1">
      <c r="A2568" s="217" t="s">
        <v>321</v>
      </c>
      <c r="B2568" s="217" t="s">
        <v>1562</v>
      </c>
      <c r="C2568" s="1">
        <f t="shared" si="1396"/>
        <v>2454</v>
      </c>
      <c r="D2568" s="7">
        <f>IF(P2568&gt;0,RANK(P2568,(P2568:R2568,S2568:AG2568)),0)</f>
        <v>1</v>
      </c>
      <c r="E2568" s="7">
        <f>IF(Q2568&gt;0,RANK(Q2568,(P2568:R2568,S2568:AG2568)),0)</f>
        <v>0</v>
      </c>
      <c r="F2568" s="7">
        <f>IF(R2568&gt;0,RANK(R2568,(P2568:R2568,S2568:AG2568)),0)</f>
        <v>2</v>
      </c>
      <c r="G2568" s="7">
        <f>IF(S2568&gt;0,RANK(S2568,(P2568:R2568,S2568:AG2568)),0)</f>
        <v>0</v>
      </c>
      <c r="H2568" s="49">
        <f t="shared" si="1397"/>
        <v>284</v>
      </c>
      <c r="I2568" s="178">
        <f t="shared" si="1398"/>
        <v>0.11572942135289324</v>
      </c>
      <c r="J2568" s="2"/>
      <c r="K2568" s="2">
        <f t="shared" si="1399"/>
        <v>0.55786471067644661</v>
      </c>
      <c r="L2568" s="2">
        <f t="shared" si="1400"/>
        <v>0</v>
      </c>
      <c r="M2568" s="2">
        <f t="shared" si="1401"/>
        <v>0.44213528932355339</v>
      </c>
      <c r="N2568" s="2">
        <f t="shared" si="1402"/>
        <v>0</v>
      </c>
      <c r="O2568" s="2">
        <f t="shared" si="1403"/>
        <v>0</v>
      </c>
      <c r="P2568" s="1">
        <v>1369</v>
      </c>
      <c r="Q2568" s="1"/>
      <c r="R2568" s="1">
        <v>1085</v>
      </c>
      <c r="S2568" s="1"/>
      <c r="T2568" s="1"/>
      <c r="U2568" s="1"/>
      <c r="V2568" s="1"/>
      <c r="W2568" s="1"/>
      <c r="X2568" s="1"/>
      <c r="Y2568" s="1"/>
      <c r="Z2568" s="1"/>
      <c r="AA2568" s="1"/>
      <c r="AB2568" s="1"/>
      <c r="AC2568" s="1"/>
      <c r="AD2568" s="1"/>
      <c r="AE2568" s="1"/>
      <c r="AF2568" s="1"/>
      <c r="AG2568" s="1"/>
      <c r="AH2568" s="1"/>
      <c r="AI2568" s="7">
        <f t="shared" si="1404"/>
        <v>0</v>
      </c>
      <c r="AJ2568" s="7">
        <f t="shared" si="1405"/>
        <v>0</v>
      </c>
      <c r="AK2568" s="7">
        <f t="shared" si="1406"/>
        <v>0</v>
      </c>
      <c r="AL2568" s="7">
        <f t="shared" si="1407"/>
        <v>0</v>
      </c>
      <c r="AM2568" s="2">
        <f t="shared" si="1408"/>
        <v>0</v>
      </c>
      <c r="AN2568" s="2">
        <f t="shared" si="1409"/>
        <v>0</v>
      </c>
      <c r="AO2568" s="2">
        <f t="shared" si="1410"/>
        <v>0</v>
      </c>
      <c r="AP2568" s="2">
        <f t="shared" si="1411"/>
        <v>0</v>
      </c>
      <c r="AQ2568" s="2"/>
      <c r="AR2568" s="217" t="str">
        <f t="shared" si="1412"/>
        <v>Douglas</v>
      </c>
      <c r="AS2568" s="217" t="s">
        <v>1562</v>
      </c>
      <c r="AV2568" s="98">
        <v>53</v>
      </c>
      <c r="AW2568" s="100">
        <v>17</v>
      </c>
      <c r="AX2568" s="106">
        <f t="shared" si="1413"/>
        <v>53017</v>
      </c>
      <c r="AZ2568" s="7" t="s">
        <v>2975</v>
      </c>
      <c r="BA2568" s="217" t="s">
        <v>3208</v>
      </c>
      <c r="BF2568" s="1"/>
      <c r="BG2568" s="1"/>
      <c r="BH2568" s="1"/>
      <c r="BI2568" s="1"/>
      <c r="BJ2568" s="1"/>
      <c r="BK2568" s="1"/>
      <c r="BL2568" s="1"/>
      <c r="BM2568" s="1"/>
      <c r="BN2568" s="1"/>
      <c r="BO2568" s="1"/>
      <c r="BP2568" s="1"/>
      <c r="BQ2568" s="1"/>
      <c r="BR2568" s="1"/>
      <c r="BS2568" s="1"/>
      <c r="BT2568" s="1"/>
      <c r="BU2568" s="1"/>
      <c r="BV2568" s="1"/>
      <c r="BW2568" s="1"/>
      <c r="BX2568" s="1"/>
      <c r="BY2568" s="1"/>
      <c r="BZ2568" s="1"/>
      <c r="CA2568" s="1"/>
      <c r="CB2568" s="1"/>
      <c r="CC2568" s="1"/>
    </row>
    <row r="2569" spans="1:81" s="217" customFormat="1" hidden="1" outlineLevel="1">
      <c r="A2569" s="217" t="s">
        <v>719</v>
      </c>
      <c r="B2569" s="217" t="s">
        <v>1562</v>
      </c>
      <c r="C2569" s="1">
        <f t="shared" si="1396"/>
        <v>762</v>
      </c>
      <c r="D2569" s="7">
        <f>IF(P2569&gt;0,RANK(P2569,(P2569:R2569,S2569:AG2569)),0)</f>
        <v>2</v>
      </c>
      <c r="E2569" s="7">
        <f>IF(Q2569&gt;0,RANK(Q2569,(P2569:R2569,S2569:AG2569)),0)</f>
        <v>0</v>
      </c>
      <c r="F2569" s="7">
        <f>IF(R2569&gt;0,RANK(R2569,(P2569:R2569,S2569:AG2569)),0)</f>
        <v>1</v>
      </c>
      <c r="G2569" s="7">
        <f>IF(S2569&gt;0,RANK(S2569,(P2569:R2569,S2569:AG2569)),0)</f>
        <v>0</v>
      </c>
      <c r="H2569" s="49">
        <f t="shared" si="1397"/>
        <v>164</v>
      </c>
      <c r="I2569" s="178">
        <f t="shared" si="1398"/>
        <v>0.21522309711286089</v>
      </c>
      <c r="J2569" s="2"/>
      <c r="K2569" s="2">
        <f t="shared" si="1399"/>
        <v>0.39238845144356954</v>
      </c>
      <c r="L2569" s="2">
        <f t="shared" si="1400"/>
        <v>0</v>
      </c>
      <c r="M2569" s="2">
        <f t="shared" si="1401"/>
        <v>0.6076115485564304</v>
      </c>
      <c r="N2569" s="2">
        <f t="shared" si="1402"/>
        <v>0</v>
      </c>
      <c r="O2569" s="2">
        <f t="shared" si="1403"/>
        <v>0</v>
      </c>
      <c r="P2569" s="1">
        <v>299</v>
      </c>
      <c r="Q2569" s="1"/>
      <c r="R2569" s="1">
        <v>463</v>
      </c>
      <c r="S2569" s="1"/>
      <c r="T2569" s="1"/>
      <c r="U2569" s="1"/>
      <c r="V2569" s="1"/>
      <c r="W2569" s="1"/>
      <c r="X2569" s="1"/>
      <c r="Y2569" s="1"/>
      <c r="Z2569" s="1"/>
      <c r="AA2569" s="1"/>
      <c r="AB2569" s="1"/>
      <c r="AC2569" s="1"/>
      <c r="AD2569" s="1"/>
      <c r="AE2569" s="1"/>
      <c r="AF2569" s="1"/>
      <c r="AG2569" s="1"/>
      <c r="AH2569" s="1"/>
      <c r="AI2569" s="7">
        <f t="shared" si="1404"/>
        <v>0</v>
      </c>
      <c r="AJ2569" s="7">
        <f t="shared" si="1405"/>
        <v>0</v>
      </c>
      <c r="AK2569" s="7">
        <f t="shared" si="1406"/>
        <v>0</v>
      </c>
      <c r="AL2569" s="7">
        <f t="shared" si="1407"/>
        <v>0</v>
      </c>
      <c r="AM2569" s="2">
        <f t="shared" si="1408"/>
        <v>0</v>
      </c>
      <c r="AN2569" s="2">
        <f t="shared" si="1409"/>
        <v>0</v>
      </c>
      <c r="AO2569" s="2">
        <f t="shared" si="1410"/>
        <v>0</v>
      </c>
      <c r="AP2569" s="2">
        <f t="shared" si="1411"/>
        <v>0</v>
      </c>
      <c r="AQ2569" s="2"/>
      <c r="AR2569" s="217" t="str">
        <f t="shared" si="1412"/>
        <v>Ferry</v>
      </c>
      <c r="AS2569" s="217" t="s">
        <v>1562</v>
      </c>
      <c r="AT2569" s="217">
        <v>5</v>
      </c>
      <c r="AV2569" s="98">
        <v>53</v>
      </c>
      <c r="AW2569" s="100">
        <v>19</v>
      </c>
      <c r="AX2569" s="106">
        <f t="shared" si="1413"/>
        <v>53019</v>
      </c>
      <c r="AZ2569" s="7" t="s">
        <v>2975</v>
      </c>
      <c r="BA2569" s="217" t="s">
        <v>3208</v>
      </c>
      <c r="BF2569" s="1"/>
      <c r="BG2569" s="1"/>
      <c r="BH2569" s="1"/>
      <c r="BI2569" s="1"/>
      <c r="BJ2569" s="1"/>
      <c r="BK2569" s="1"/>
      <c r="BL2569" s="1"/>
      <c r="BM2569" s="1"/>
      <c r="BN2569" s="1"/>
      <c r="BO2569" s="1"/>
      <c r="BP2569" s="1"/>
      <c r="BQ2569" s="1"/>
      <c r="BR2569" s="1"/>
      <c r="BS2569" s="1"/>
      <c r="BT2569" s="1"/>
      <c r="BU2569" s="1"/>
      <c r="BV2569" s="1"/>
      <c r="BW2569" s="1"/>
      <c r="BX2569" s="1"/>
      <c r="BY2569" s="1"/>
      <c r="BZ2569" s="1"/>
      <c r="CA2569" s="1"/>
      <c r="CB2569" s="1"/>
      <c r="CC2569" s="1"/>
    </row>
    <row r="2570" spans="1:81" s="217" customFormat="1" hidden="1" outlineLevel="1">
      <c r="A2570" s="217" t="s">
        <v>2429</v>
      </c>
      <c r="B2570" s="217" t="s">
        <v>1562</v>
      </c>
      <c r="C2570" s="1">
        <f t="shared" si="1396"/>
        <v>3859</v>
      </c>
      <c r="D2570" s="7">
        <f>IF(P2570&gt;0,RANK(P2570,(P2570:R2570,S2570:AG2570)),0)</f>
        <v>1</v>
      </c>
      <c r="E2570" s="7">
        <f>IF(Q2570&gt;0,RANK(Q2570,(P2570:R2570,S2570:AG2570)),0)</f>
        <v>0</v>
      </c>
      <c r="F2570" s="7">
        <f>IF(R2570&gt;0,RANK(R2570,(P2570:R2570,S2570:AG2570)),0)</f>
        <v>2</v>
      </c>
      <c r="G2570" s="7">
        <f>IF(S2570&gt;0,RANK(S2570,(P2570:R2570,S2570:AG2570)),0)</f>
        <v>0</v>
      </c>
      <c r="H2570" s="49">
        <f t="shared" si="1397"/>
        <v>249</v>
      </c>
      <c r="I2570" s="178">
        <f t="shared" si="1398"/>
        <v>6.452448820938067E-2</v>
      </c>
      <c r="J2570" s="2"/>
      <c r="K2570" s="2">
        <f t="shared" si="1399"/>
        <v>0.53226224410469036</v>
      </c>
      <c r="L2570" s="2">
        <f t="shared" si="1400"/>
        <v>0</v>
      </c>
      <c r="M2570" s="2">
        <f t="shared" si="1401"/>
        <v>0.46773775589530969</v>
      </c>
      <c r="N2570" s="2">
        <f t="shared" si="1402"/>
        <v>0</v>
      </c>
      <c r="O2570" s="2">
        <f t="shared" si="1403"/>
        <v>-5.5511151231257827E-17</v>
      </c>
      <c r="P2570" s="1">
        <v>2054</v>
      </c>
      <c r="Q2570" s="1"/>
      <c r="R2570" s="1">
        <v>1805</v>
      </c>
      <c r="S2570" s="1"/>
      <c r="T2570" s="1"/>
      <c r="U2570" s="1"/>
      <c r="V2570" s="1"/>
      <c r="W2570" s="1"/>
      <c r="X2570" s="1"/>
      <c r="Y2570" s="1"/>
      <c r="Z2570" s="1"/>
      <c r="AA2570" s="1"/>
      <c r="AB2570" s="1"/>
      <c r="AC2570" s="1"/>
      <c r="AD2570" s="1"/>
      <c r="AE2570" s="1"/>
      <c r="AF2570" s="1"/>
      <c r="AG2570" s="1"/>
      <c r="AH2570" s="1"/>
      <c r="AI2570" s="7">
        <f t="shared" si="1404"/>
        <v>0</v>
      </c>
      <c r="AJ2570" s="7">
        <f t="shared" si="1405"/>
        <v>0</v>
      </c>
      <c r="AK2570" s="7">
        <f t="shared" si="1406"/>
        <v>0</v>
      </c>
      <c r="AL2570" s="7">
        <f t="shared" si="1407"/>
        <v>0</v>
      </c>
      <c r="AM2570" s="2">
        <f t="shared" si="1408"/>
        <v>0</v>
      </c>
      <c r="AN2570" s="2">
        <f t="shared" si="1409"/>
        <v>0</v>
      </c>
      <c r="AO2570" s="2">
        <f t="shared" si="1410"/>
        <v>0</v>
      </c>
      <c r="AP2570" s="2">
        <f t="shared" si="1411"/>
        <v>0</v>
      </c>
      <c r="AQ2570" s="2"/>
      <c r="AR2570" s="217" t="str">
        <f t="shared" si="1412"/>
        <v>Franklin</v>
      </c>
      <c r="AS2570" s="217" t="s">
        <v>1562</v>
      </c>
      <c r="AT2570" s="217">
        <v>4</v>
      </c>
      <c r="AV2570" s="98">
        <v>53</v>
      </c>
      <c r="AW2570" s="100">
        <v>21</v>
      </c>
      <c r="AX2570" s="106">
        <f t="shared" si="1413"/>
        <v>53021</v>
      </c>
      <c r="AZ2570" s="7" t="s">
        <v>2975</v>
      </c>
      <c r="BA2570" s="217" t="s">
        <v>3208</v>
      </c>
      <c r="BF2570" s="1"/>
      <c r="BG2570" s="1"/>
      <c r="BH2570" s="1"/>
      <c r="BI2570" s="1"/>
      <c r="BJ2570" s="1"/>
      <c r="BK2570" s="1"/>
      <c r="BL2570" s="1"/>
      <c r="BM2570" s="1"/>
      <c r="BN2570" s="1"/>
      <c r="BO2570" s="1"/>
      <c r="BP2570" s="1"/>
      <c r="BQ2570" s="1"/>
      <c r="BR2570" s="1"/>
      <c r="BS2570" s="1"/>
      <c r="BT2570" s="1"/>
      <c r="BU2570" s="1"/>
      <c r="BV2570" s="1"/>
      <c r="BW2570" s="1"/>
      <c r="BX2570" s="1"/>
      <c r="BY2570" s="1"/>
      <c r="BZ2570" s="1"/>
      <c r="CA2570" s="1"/>
      <c r="CB2570" s="1"/>
      <c r="CC2570" s="1"/>
    </row>
    <row r="2571" spans="1:81" s="217" customFormat="1" hidden="1" outlineLevel="1">
      <c r="A2571" s="217" t="s">
        <v>2097</v>
      </c>
      <c r="B2571" s="217" t="s">
        <v>1562</v>
      </c>
      <c r="C2571" s="1">
        <f t="shared" si="1396"/>
        <v>187</v>
      </c>
      <c r="D2571" s="7">
        <f>IF(P2571&gt;0,RANK(P2571,(P2571:R2571,S2571:AG2571)),0)</f>
        <v>1</v>
      </c>
      <c r="E2571" s="7">
        <f>IF(Q2571&gt;0,RANK(Q2571,(P2571:R2571,S2571:AG2571)),0)</f>
        <v>0</v>
      </c>
      <c r="F2571" s="7">
        <f>IF(R2571&gt;0,RANK(R2571,(P2571:R2571,S2571:AG2571)),0)</f>
        <v>2</v>
      </c>
      <c r="G2571" s="7">
        <f>IF(S2571&gt;0,RANK(S2571,(P2571:R2571,S2571:AG2571)),0)</f>
        <v>0</v>
      </c>
      <c r="H2571" s="49">
        <f t="shared" si="1397"/>
        <v>1</v>
      </c>
      <c r="I2571" s="178">
        <f t="shared" si="1398"/>
        <v>5.3475935828877002E-3</v>
      </c>
      <c r="J2571" s="2"/>
      <c r="K2571" s="2">
        <f t="shared" si="1399"/>
        <v>0.50267379679144386</v>
      </c>
      <c r="L2571" s="2">
        <f t="shared" si="1400"/>
        <v>0</v>
      </c>
      <c r="M2571" s="2">
        <f t="shared" si="1401"/>
        <v>0.49732620320855614</v>
      </c>
      <c r="N2571" s="2">
        <f t="shared" si="1402"/>
        <v>0</v>
      </c>
      <c r="O2571" s="2">
        <f t="shared" si="1403"/>
        <v>0</v>
      </c>
      <c r="P2571" s="1">
        <v>94</v>
      </c>
      <c r="Q2571" s="1"/>
      <c r="R2571" s="1">
        <v>93</v>
      </c>
      <c r="S2571" s="1"/>
      <c r="T2571" s="1"/>
      <c r="U2571" s="1"/>
      <c r="V2571" s="1"/>
      <c r="W2571" s="1"/>
      <c r="X2571" s="1"/>
      <c r="Y2571" s="1"/>
      <c r="Z2571" s="1"/>
      <c r="AA2571" s="1"/>
      <c r="AB2571" s="1"/>
      <c r="AC2571" s="1"/>
      <c r="AD2571" s="1"/>
      <c r="AE2571" s="1"/>
      <c r="AF2571" s="1"/>
      <c r="AG2571" s="1"/>
      <c r="AH2571" s="1"/>
      <c r="AI2571" s="7">
        <f t="shared" si="1404"/>
        <v>0</v>
      </c>
      <c r="AJ2571" s="7">
        <f t="shared" si="1405"/>
        <v>0</v>
      </c>
      <c r="AK2571" s="7">
        <f t="shared" si="1406"/>
        <v>0</v>
      </c>
      <c r="AL2571" s="7">
        <f t="shared" si="1407"/>
        <v>0</v>
      </c>
      <c r="AM2571" s="2">
        <f t="shared" si="1408"/>
        <v>0</v>
      </c>
      <c r="AN2571" s="2">
        <f t="shared" si="1409"/>
        <v>0</v>
      </c>
      <c r="AO2571" s="2">
        <f t="shared" si="1410"/>
        <v>0</v>
      </c>
      <c r="AP2571" s="2">
        <f t="shared" si="1411"/>
        <v>0</v>
      </c>
      <c r="AQ2571" s="2"/>
      <c r="AR2571" s="217" t="str">
        <f t="shared" si="1412"/>
        <v>Garfield</v>
      </c>
      <c r="AS2571" s="217" t="s">
        <v>1562</v>
      </c>
      <c r="AT2571" s="217">
        <v>5</v>
      </c>
      <c r="AV2571" s="98">
        <v>53</v>
      </c>
      <c r="AW2571" s="100">
        <v>23</v>
      </c>
      <c r="AX2571" s="106">
        <f t="shared" si="1413"/>
        <v>53023</v>
      </c>
      <c r="AZ2571" s="7" t="s">
        <v>2975</v>
      </c>
      <c r="BA2571" s="217" t="s">
        <v>3208</v>
      </c>
      <c r="BF2571" s="1"/>
      <c r="BG2571" s="1"/>
      <c r="BH2571" s="1"/>
      <c r="BI2571" s="1"/>
      <c r="BJ2571" s="1"/>
      <c r="BK2571" s="1"/>
      <c r="BL2571" s="1"/>
      <c r="BM2571" s="1"/>
      <c r="BN2571" s="1"/>
      <c r="BO2571" s="1"/>
      <c r="BP2571" s="1"/>
      <c r="BQ2571" s="1"/>
      <c r="BR2571" s="1"/>
      <c r="BS2571" s="1"/>
      <c r="BT2571" s="1"/>
      <c r="BU2571" s="1"/>
      <c r="BV2571" s="1"/>
      <c r="BW2571" s="1"/>
      <c r="BX2571" s="1"/>
      <c r="BY2571" s="1"/>
      <c r="BZ2571" s="1"/>
      <c r="CA2571" s="1"/>
      <c r="CB2571" s="1"/>
      <c r="CC2571" s="1"/>
    </row>
    <row r="2572" spans="1:81" s="217" customFormat="1" hidden="1" outlineLevel="1">
      <c r="A2572" s="217" t="s">
        <v>2072</v>
      </c>
      <c r="B2572" s="217" t="s">
        <v>1562</v>
      </c>
      <c r="C2572" s="1">
        <f t="shared" si="1396"/>
        <v>4462</v>
      </c>
      <c r="D2572" s="7">
        <f>IF(P2572&gt;0,RANK(P2572,(P2572:R2572,S2572:AG2572)),0)</f>
        <v>1</v>
      </c>
      <c r="E2572" s="7">
        <f>IF(Q2572&gt;0,RANK(Q2572,(P2572:R2572,S2572:AG2572)),0)</f>
        <v>0</v>
      </c>
      <c r="F2572" s="7">
        <f>IF(R2572&gt;0,RANK(R2572,(P2572:R2572,S2572:AG2572)),0)</f>
        <v>2</v>
      </c>
      <c r="G2572" s="7">
        <f>IF(S2572&gt;0,RANK(S2572,(P2572:R2572,S2572:AG2572)),0)</f>
        <v>0</v>
      </c>
      <c r="H2572" s="49">
        <f t="shared" si="1397"/>
        <v>292</v>
      </c>
      <c r="I2572" s="178">
        <f t="shared" si="1398"/>
        <v>6.5441506051098164E-2</v>
      </c>
      <c r="J2572" s="2"/>
      <c r="K2572" s="2">
        <f t="shared" si="1399"/>
        <v>0.53272075302554911</v>
      </c>
      <c r="L2572" s="2">
        <f t="shared" si="1400"/>
        <v>0</v>
      </c>
      <c r="M2572" s="2">
        <f t="shared" si="1401"/>
        <v>0.46727924697445095</v>
      </c>
      <c r="N2572" s="2">
        <f t="shared" si="1402"/>
        <v>0</v>
      </c>
      <c r="O2572" s="2">
        <f t="shared" si="1403"/>
        <v>-5.5511151231257827E-17</v>
      </c>
      <c r="P2572" s="1">
        <v>2377</v>
      </c>
      <c r="Q2572" s="1"/>
      <c r="R2572" s="1">
        <v>2085</v>
      </c>
      <c r="S2572" s="1"/>
      <c r="T2572" s="1"/>
      <c r="U2572" s="1"/>
      <c r="V2572" s="1"/>
      <c r="W2572" s="1"/>
      <c r="X2572" s="1"/>
      <c r="Y2572" s="1"/>
      <c r="Z2572" s="1"/>
      <c r="AA2572" s="1"/>
      <c r="AB2572" s="1"/>
      <c r="AC2572" s="1"/>
      <c r="AD2572" s="1"/>
      <c r="AE2572" s="1"/>
      <c r="AF2572" s="1"/>
      <c r="AG2572" s="1"/>
      <c r="AH2572" s="1"/>
      <c r="AI2572" s="7">
        <f t="shared" si="1404"/>
        <v>0</v>
      </c>
      <c r="AJ2572" s="7">
        <f t="shared" si="1405"/>
        <v>0</v>
      </c>
      <c r="AK2572" s="7">
        <f t="shared" si="1406"/>
        <v>0</v>
      </c>
      <c r="AL2572" s="7">
        <f t="shared" si="1407"/>
        <v>0</v>
      </c>
      <c r="AM2572" s="2">
        <f t="shared" si="1408"/>
        <v>0</v>
      </c>
      <c r="AN2572" s="2">
        <f t="shared" si="1409"/>
        <v>0</v>
      </c>
      <c r="AO2572" s="2">
        <f t="shared" si="1410"/>
        <v>0</v>
      </c>
      <c r="AP2572" s="2">
        <f t="shared" si="1411"/>
        <v>0</v>
      </c>
      <c r="AQ2572" s="2"/>
      <c r="AR2572" s="217" t="str">
        <f t="shared" si="1412"/>
        <v>Grant</v>
      </c>
      <c r="AS2572" s="217" t="s">
        <v>1562</v>
      </c>
      <c r="AT2572" s="217">
        <v>4</v>
      </c>
      <c r="AV2572" s="98">
        <v>53</v>
      </c>
      <c r="AW2572" s="100">
        <v>25</v>
      </c>
      <c r="AX2572" s="106">
        <f t="shared" si="1413"/>
        <v>53025</v>
      </c>
      <c r="AZ2572" s="7" t="s">
        <v>2975</v>
      </c>
      <c r="BA2572" s="217" t="s">
        <v>3208</v>
      </c>
      <c r="BF2572" s="1"/>
      <c r="BG2572" s="1"/>
      <c r="BH2572" s="1"/>
      <c r="BI2572" s="1"/>
      <c r="BJ2572" s="1"/>
      <c r="BK2572" s="1"/>
      <c r="BL2572" s="1"/>
      <c r="BM2572" s="1"/>
      <c r="BN2572" s="1"/>
      <c r="BO2572" s="1"/>
      <c r="BP2572" s="1"/>
      <c r="BQ2572" s="1"/>
      <c r="BR2572" s="1"/>
      <c r="BS2572" s="1"/>
      <c r="BT2572" s="1"/>
      <c r="BU2572" s="1"/>
      <c r="BV2572" s="1"/>
      <c r="BW2572" s="1"/>
      <c r="BX2572" s="1"/>
      <c r="BY2572" s="1"/>
      <c r="BZ2572" s="1"/>
      <c r="CA2572" s="1"/>
      <c r="CB2572" s="1"/>
      <c r="CC2572" s="1"/>
    </row>
    <row r="2573" spans="1:81" s="217" customFormat="1" hidden="1" outlineLevel="1">
      <c r="A2573" s="217" t="s">
        <v>334</v>
      </c>
      <c r="B2573" s="217" t="s">
        <v>1562</v>
      </c>
      <c r="C2573" s="1">
        <f t="shared" si="1396"/>
        <v>7262</v>
      </c>
      <c r="D2573" s="7">
        <f>IF(P2573&gt;0,RANK(P2573,(P2573:R2573,S2573:AG2573)),0)</f>
        <v>1</v>
      </c>
      <c r="E2573" s="7">
        <f>IF(Q2573&gt;0,RANK(Q2573,(P2573:R2573,S2573:AG2573)),0)</f>
        <v>0</v>
      </c>
      <c r="F2573" s="7">
        <f>IF(R2573&gt;0,RANK(R2573,(P2573:R2573,S2573:AG2573)),0)</f>
        <v>2</v>
      </c>
      <c r="G2573" s="7">
        <f>IF(S2573&gt;0,RANK(S2573,(P2573:R2573,S2573:AG2573)),0)</f>
        <v>0</v>
      </c>
      <c r="H2573" s="49">
        <f t="shared" si="1397"/>
        <v>42</v>
      </c>
      <c r="I2573" s="178">
        <f t="shared" si="1398"/>
        <v>5.7835307077939964E-3</v>
      </c>
      <c r="J2573" s="2"/>
      <c r="K2573" s="2">
        <f t="shared" si="1399"/>
        <v>0.50289176535389701</v>
      </c>
      <c r="L2573" s="2">
        <f t="shared" si="1400"/>
        <v>0</v>
      </c>
      <c r="M2573" s="2">
        <f t="shared" si="1401"/>
        <v>0.49710823464610299</v>
      </c>
      <c r="N2573" s="2">
        <f t="shared" si="1402"/>
        <v>0</v>
      </c>
      <c r="O2573" s="2">
        <f t="shared" si="1403"/>
        <v>0</v>
      </c>
      <c r="P2573" s="1">
        <v>3652</v>
      </c>
      <c r="Q2573" s="1"/>
      <c r="R2573" s="1">
        <v>3610</v>
      </c>
      <c r="S2573" s="1"/>
      <c r="T2573" s="1"/>
      <c r="U2573" s="1"/>
      <c r="V2573" s="1"/>
      <c r="W2573" s="1"/>
      <c r="X2573" s="1"/>
      <c r="Y2573" s="1"/>
      <c r="Z2573" s="1"/>
      <c r="AA2573" s="1"/>
      <c r="AB2573" s="1"/>
      <c r="AC2573" s="1"/>
      <c r="AD2573" s="1"/>
      <c r="AE2573" s="1"/>
      <c r="AF2573" s="1"/>
      <c r="AG2573" s="1"/>
      <c r="AH2573" s="1"/>
      <c r="AI2573" s="7">
        <f t="shared" si="1404"/>
        <v>0</v>
      </c>
      <c r="AJ2573" s="7">
        <f t="shared" si="1405"/>
        <v>0</v>
      </c>
      <c r="AK2573" s="7">
        <f t="shared" si="1406"/>
        <v>0</v>
      </c>
      <c r="AL2573" s="7">
        <f t="shared" si="1407"/>
        <v>0</v>
      </c>
      <c r="AM2573" s="2">
        <f t="shared" si="1408"/>
        <v>0</v>
      </c>
      <c r="AN2573" s="2">
        <f t="shared" si="1409"/>
        <v>0</v>
      </c>
      <c r="AO2573" s="2">
        <f t="shared" si="1410"/>
        <v>0</v>
      </c>
      <c r="AP2573" s="2">
        <f t="shared" si="1411"/>
        <v>0</v>
      </c>
      <c r="AQ2573" s="2"/>
      <c r="AR2573" s="217" t="str">
        <f t="shared" si="1412"/>
        <v>Grays Harbor</v>
      </c>
      <c r="AS2573" s="217" t="s">
        <v>1562</v>
      </c>
      <c r="AT2573" s="217">
        <v>6</v>
      </c>
      <c r="AV2573" s="98">
        <v>53</v>
      </c>
      <c r="AW2573" s="100">
        <v>27</v>
      </c>
      <c r="AX2573" s="106">
        <f t="shared" si="1413"/>
        <v>53027</v>
      </c>
      <c r="AZ2573" s="7" t="s">
        <v>2975</v>
      </c>
      <c r="BA2573" s="217" t="s">
        <v>3208</v>
      </c>
      <c r="BF2573" s="1"/>
      <c r="BG2573" s="1"/>
      <c r="BH2573" s="1"/>
      <c r="BI2573" s="1"/>
      <c r="BJ2573" s="1"/>
      <c r="BK2573" s="1"/>
      <c r="BL2573" s="1"/>
      <c r="BM2573" s="1"/>
      <c r="BN2573" s="1"/>
      <c r="BO2573" s="1"/>
      <c r="BP2573" s="1"/>
      <c r="BQ2573" s="1"/>
      <c r="BR2573" s="1"/>
      <c r="BS2573" s="1"/>
      <c r="BT2573" s="1"/>
      <c r="BU2573" s="1"/>
      <c r="BV2573" s="1"/>
      <c r="BW2573" s="1"/>
      <c r="BX2573" s="1"/>
      <c r="BY2573" s="1"/>
      <c r="BZ2573" s="1"/>
      <c r="CA2573" s="1"/>
      <c r="CB2573" s="1"/>
      <c r="CC2573" s="1"/>
    </row>
    <row r="2574" spans="1:81" s="217" customFormat="1" hidden="1" outlineLevel="1">
      <c r="A2574" s="217" t="s">
        <v>1298</v>
      </c>
      <c r="B2574" s="217" t="s">
        <v>1562</v>
      </c>
      <c r="C2574" s="1">
        <f t="shared" si="1396"/>
        <v>12468</v>
      </c>
      <c r="D2574" s="7">
        <f>IF(P2574&gt;0,RANK(P2574,(P2574:R2574,S2574:AG2574)),0)</f>
        <v>1</v>
      </c>
      <c r="E2574" s="7">
        <f>IF(Q2574&gt;0,RANK(Q2574,(P2574:R2574,S2574:AG2574)),0)</f>
        <v>0</v>
      </c>
      <c r="F2574" s="7">
        <f>IF(R2574&gt;0,RANK(R2574,(P2574:R2574,S2574:AG2574)),0)</f>
        <v>2</v>
      </c>
      <c r="G2574" s="7">
        <f>IF(S2574&gt;0,RANK(S2574,(P2574:R2574,S2574:AG2574)),0)</f>
        <v>0</v>
      </c>
      <c r="H2574" s="49">
        <f t="shared" si="1397"/>
        <v>598</v>
      </c>
      <c r="I2574" s="178">
        <f t="shared" si="1398"/>
        <v>4.7962784728905999E-2</v>
      </c>
      <c r="J2574" s="2"/>
      <c r="K2574" s="2">
        <f t="shared" si="1399"/>
        <v>0.52277831247994866</v>
      </c>
      <c r="L2574" s="2">
        <f t="shared" si="1400"/>
        <v>0</v>
      </c>
      <c r="M2574" s="2">
        <f t="shared" si="1401"/>
        <v>0.47481552775104269</v>
      </c>
      <c r="N2574" s="2">
        <f t="shared" si="1402"/>
        <v>0</v>
      </c>
      <c r="O2574" s="2">
        <f t="shared" si="1403"/>
        <v>2.4061597690086534E-3</v>
      </c>
      <c r="P2574" s="1">
        <v>6518</v>
      </c>
      <c r="Q2574" s="1"/>
      <c r="R2574" s="1">
        <v>5920</v>
      </c>
      <c r="S2574" s="1"/>
      <c r="T2574" s="1"/>
      <c r="U2574" s="1"/>
      <c r="V2574" s="1"/>
      <c r="W2574" s="1"/>
      <c r="X2574" s="1"/>
      <c r="Y2574" s="1">
        <v>30</v>
      </c>
      <c r="Z2574" s="1"/>
      <c r="AA2574" s="1"/>
      <c r="AB2574" s="1"/>
      <c r="AC2574" s="1"/>
      <c r="AD2574" s="1"/>
      <c r="AE2574" s="1"/>
      <c r="AF2574" s="1"/>
      <c r="AG2574" s="1"/>
      <c r="AH2574" s="1"/>
      <c r="AI2574" s="7">
        <f t="shared" si="1404"/>
        <v>0</v>
      </c>
      <c r="AJ2574" s="7">
        <f t="shared" si="1405"/>
        <v>0</v>
      </c>
      <c r="AK2574" s="7">
        <f t="shared" si="1406"/>
        <v>0</v>
      </c>
      <c r="AL2574" s="7">
        <f t="shared" si="1407"/>
        <v>0</v>
      </c>
      <c r="AM2574" s="2">
        <f t="shared" si="1408"/>
        <v>0</v>
      </c>
      <c r="AN2574" s="2">
        <f t="shared" si="1409"/>
        <v>0</v>
      </c>
      <c r="AO2574" s="2">
        <f t="shared" si="1410"/>
        <v>0</v>
      </c>
      <c r="AP2574" s="2">
        <f t="shared" si="1411"/>
        <v>0</v>
      </c>
      <c r="AQ2574" s="2"/>
      <c r="AR2574" s="217" t="str">
        <f t="shared" si="1412"/>
        <v>Island</v>
      </c>
      <c r="AS2574" s="217" t="s">
        <v>1562</v>
      </c>
      <c r="AT2574" s="217">
        <v>2</v>
      </c>
      <c r="AV2574" s="98">
        <v>53</v>
      </c>
      <c r="AW2574" s="100">
        <v>29</v>
      </c>
      <c r="AX2574" s="106">
        <f t="shared" si="1413"/>
        <v>53029</v>
      </c>
      <c r="AZ2574" s="7" t="s">
        <v>2975</v>
      </c>
      <c r="BA2574" s="217" t="s">
        <v>3208</v>
      </c>
      <c r="BF2574" s="1"/>
      <c r="BG2574" s="1"/>
      <c r="BH2574" s="1"/>
      <c r="BI2574" s="1"/>
      <c r="BJ2574" s="1"/>
      <c r="BK2574" s="1"/>
      <c r="BL2574" s="1"/>
      <c r="BM2574" s="1"/>
      <c r="BN2574" s="1"/>
      <c r="BO2574" s="1"/>
      <c r="BP2574" s="1"/>
      <c r="BQ2574" s="1"/>
      <c r="BR2574" s="1"/>
      <c r="BS2574" s="1"/>
      <c r="BT2574" s="1"/>
      <c r="BU2574" s="1"/>
      <c r="BV2574" s="1"/>
      <c r="BW2574" s="1"/>
      <c r="BX2574" s="1"/>
      <c r="BY2574" s="1"/>
      <c r="BZ2574" s="1"/>
      <c r="CA2574" s="1"/>
      <c r="CB2574" s="1"/>
      <c r="CC2574" s="1"/>
    </row>
    <row r="2575" spans="1:81" s="217" customFormat="1" hidden="1" outlineLevel="1">
      <c r="A2575" s="217" t="s">
        <v>2481</v>
      </c>
      <c r="B2575" s="217" t="s">
        <v>1562</v>
      </c>
      <c r="C2575" s="1">
        <f t="shared" si="1396"/>
        <v>8533</v>
      </c>
      <c r="D2575" s="7">
        <f>IF(P2575&gt;0,RANK(P2575,(P2575:R2575,S2575:AG2575)),0)</f>
        <v>2</v>
      </c>
      <c r="E2575" s="7">
        <f>IF(Q2575&gt;0,RANK(Q2575,(P2575:R2575,S2575:AG2575)),0)</f>
        <v>0</v>
      </c>
      <c r="F2575" s="7">
        <f>IF(R2575&gt;0,RANK(R2575,(P2575:R2575,S2575:AG2575)),0)</f>
        <v>1</v>
      </c>
      <c r="G2575" s="7">
        <f>IF(S2575&gt;0,RANK(S2575,(P2575:R2575,S2575:AG2575)),0)</f>
        <v>0</v>
      </c>
      <c r="H2575" s="49">
        <f t="shared" si="1397"/>
        <v>815</v>
      </c>
      <c r="I2575" s="178">
        <f t="shared" si="1398"/>
        <v>9.5511543419664835E-2</v>
      </c>
      <c r="J2575" s="2"/>
      <c r="K2575" s="2">
        <f t="shared" si="1399"/>
        <v>0.45224422829016758</v>
      </c>
      <c r="L2575" s="2">
        <f t="shared" si="1400"/>
        <v>0</v>
      </c>
      <c r="M2575" s="2">
        <f t="shared" si="1401"/>
        <v>0.54775577170983236</v>
      </c>
      <c r="N2575" s="2">
        <f t="shared" si="1402"/>
        <v>0</v>
      </c>
      <c r="O2575" s="2">
        <f t="shared" si="1403"/>
        <v>1.1102230246251565E-16</v>
      </c>
      <c r="P2575" s="1">
        <v>3859</v>
      </c>
      <c r="Q2575" s="1"/>
      <c r="R2575" s="1">
        <v>4674</v>
      </c>
      <c r="S2575" s="1"/>
      <c r="T2575" s="1"/>
      <c r="U2575" s="1"/>
      <c r="V2575" s="1"/>
      <c r="W2575" s="1"/>
      <c r="X2575" s="1"/>
      <c r="Y2575" s="1"/>
      <c r="Z2575" s="1"/>
      <c r="AA2575" s="1"/>
      <c r="AB2575" s="1"/>
      <c r="AC2575" s="1"/>
      <c r="AD2575" s="1"/>
      <c r="AE2575" s="1"/>
      <c r="AF2575" s="1"/>
      <c r="AG2575" s="1"/>
      <c r="AH2575" s="1"/>
      <c r="AI2575" s="7">
        <f t="shared" si="1404"/>
        <v>0</v>
      </c>
      <c r="AJ2575" s="7">
        <f t="shared" si="1405"/>
        <v>0</v>
      </c>
      <c r="AK2575" s="7">
        <f t="shared" si="1406"/>
        <v>0</v>
      </c>
      <c r="AL2575" s="7">
        <f t="shared" si="1407"/>
        <v>0</v>
      </c>
      <c r="AM2575" s="2">
        <f t="shared" si="1408"/>
        <v>0</v>
      </c>
      <c r="AN2575" s="2">
        <f t="shared" si="1409"/>
        <v>0</v>
      </c>
      <c r="AO2575" s="2">
        <f t="shared" si="1410"/>
        <v>0</v>
      </c>
      <c r="AP2575" s="2">
        <f t="shared" si="1411"/>
        <v>0</v>
      </c>
      <c r="AQ2575" s="2"/>
      <c r="AR2575" s="217" t="str">
        <f t="shared" si="1412"/>
        <v>Jefferson</v>
      </c>
      <c r="AS2575" s="217" t="s">
        <v>1562</v>
      </c>
      <c r="AT2575" s="217">
        <v>6</v>
      </c>
      <c r="AV2575" s="98">
        <v>53</v>
      </c>
      <c r="AW2575" s="100">
        <v>31</v>
      </c>
      <c r="AX2575" s="106">
        <f t="shared" si="1413"/>
        <v>53031</v>
      </c>
      <c r="AZ2575" s="7" t="s">
        <v>2975</v>
      </c>
      <c r="BA2575" s="217" t="s">
        <v>3208</v>
      </c>
      <c r="BF2575" s="1"/>
      <c r="BG2575" s="1"/>
      <c r="BH2575" s="1"/>
      <c r="BI2575" s="1"/>
      <c r="BJ2575" s="1"/>
      <c r="BK2575" s="1"/>
      <c r="BL2575" s="1"/>
      <c r="BM2575" s="1"/>
      <c r="BN2575" s="1"/>
      <c r="BO2575" s="1"/>
      <c r="BP2575" s="1"/>
      <c r="BQ2575" s="1"/>
      <c r="BR2575" s="1"/>
      <c r="BS2575" s="1"/>
      <c r="BT2575" s="1"/>
      <c r="BU2575" s="1"/>
      <c r="BV2575" s="1"/>
      <c r="BW2575" s="1"/>
      <c r="BX2575" s="1"/>
      <c r="BY2575" s="1"/>
      <c r="BZ2575" s="1"/>
      <c r="CA2575" s="1"/>
      <c r="CB2575" s="1"/>
      <c r="CC2575" s="1"/>
    </row>
    <row r="2576" spans="1:81" s="217" customFormat="1" hidden="1" outlineLevel="1">
      <c r="A2576" s="217" t="s">
        <v>1299</v>
      </c>
      <c r="B2576" s="217" t="s">
        <v>1562</v>
      </c>
      <c r="C2576" s="1">
        <f t="shared" si="1396"/>
        <v>280773</v>
      </c>
      <c r="D2576" s="7">
        <f>IF(P2576&gt;0,RANK(P2576,(P2576:R2576,S2576:AG2576)),0)</f>
        <v>1</v>
      </c>
      <c r="E2576" s="7">
        <f>IF(Q2576&gt;0,RANK(Q2576,(P2576:R2576,S2576:AG2576)),0)</f>
        <v>0</v>
      </c>
      <c r="F2576" s="7">
        <f>IF(R2576&gt;0,RANK(R2576,(P2576:R2576,S2576:AG2576)),0)</f>
        <v>2</v>
      </c>
      <c r="G2576" s="7">
        <f>IF(S2576&gt;0,RANK(S2576,(P2576:R2576,S2576:AG2576)),0)</f>
        <v>0</v>
      </c>
      <c r="H2576" s="49">
        <f t="shared" si="1397"/>
        <v>41268</v>
      </c>
      <c r="I2576" s="178">
        <f t="shared" si="1398"/>
        <v>0.14697994465279782</v>
      </c>
      <c r="J2576" s="2"/>
      <c r="K2576" s="2">
        <f t="shared" si="1399"/>
        <v>0.57234491920519426</v>
      </c>
      <c r="L2576" s="2">
        <f t="shared" si="1400"/>
        <v>0</v>
      </c>
      <c r="M2576" s="2">
        <f t="shared" si="1401"/>
        <v>0.42536497455239641</v>
      </c>
      <c r="N2576" s="2">
        <f t="shared" si="1402"/>
        <v>0</v>
      </c>
      <c r="O2576" s="2">
        <f t="shared" si="1403"/>
        <v>2.2901062424093288E-3</v>
      </c>
      <c r="P2576" s="1">
        <v>160699</v>
      </c>
      <c r="Q2576" s="1"/>
      <c r="R2576" s="1">
        <v>119431</v>
      </c>
      <c r="S2576" s="1"/>
      <c r="T2576" s="1"/>
      <c r="U2576" s="1"/>
      <c r="V2576" s="1"/>
      <c r="W2576" s="1"/>
      <c r="X2576" s="1"/>
      <c r="Y2576" s="1">
        <v>643</v>
      </c>
      <c r="Z2576" s="1"/>
      <c r="AA2576" s="1"/>
      <c r="AB2576" s="1"/>
      <c r="AC2576" s="1"/>
      <c r="AD2576" s="1"/>
      <c r="AE2576" s="1"/>
      <c r="AF2576" s="1"/>
      <c r="AG2576" s="1"/>
      <c r="AH2576" s="1"/>
      <c r="AI2576" s="7">
        <f t="shared" si="1404"/>
        <v>0</v>
      </c>
      <c r="AJ2576" s="7">
        <f t="shared" si="1405"/>
        <v>0</v>
      </c>
      <c r="AK2576" s="7">
        <f t="shared" si="1406"/>
        <v>0</v>
      </c>
      <c r="AL2576" s="7">
        <f t="shared" si="1407"/>
        <v>0</v>
      </c>
      <c r="AM2576" s="2">
        <f t="shared" si="1408"/>
        <v>0</v>
      </c>
      <c r="AN2576" s="2">
        <f t="shared" si="1409"/>
        <v>0</v>
      </c>
      <c r="AO2576" s="2">
        <f t="shared" si="1410"/>
        <v>0</v>
      </c>
      <c r="AP2576" s="2">
        <f t="shared" si="1411"/>
        <v>0</v>
      </c>
      <c r="AQ2576" s="2"/>
      <c r="AR2576" s="217" t="str">
        <f t="shared" si="1412"/>
        <v>King</v>
      </c>
      <c r="AS2576" s="217" t="s">
        <v>1562</v>
      </c>
      <c r="AV2576" s="98">
        <v>53</v>
      </c>
      <c r="AW2576" s="100">
        <v>33</v>
      </c>
      <c r="AX2576" s="106">
        <f t="shared" si="1413"/>
        <v>53033</v>
      </c>
      <c r="AZ2576" s="7" t="s">
        <v>2975</v>
      </c>
      <c r="BA2576" s="217" t="s">
        <v>3208</v>
      </c>
      <c r="BF2576" s="1"/>
      <c r="BG2576" s="1"/>
      <c r="BH2576" s="1"/>
      <c r="BI2576" s="1"/>
      <c r="BJ2576" s="1"/>
      <c r="BK2576" s="1"/>
      <c r="BL2576" s="1"/>
      <c r="BM2576" s="1"/>
      <c r="BN2576" s="1"/>
      <c r="BO2576" s="1"/>
      <c r="BP2576" s="1"/>
      <c r="BQ2576" s="1"/>
      <c r="BR2576" s="1"/>
      <c r="BS2576" s="1"/>
      <c r="BT2576" s="1"/>
      <c r="BU2576" s="1"/>
      <c r="BV2576" s="1"/>
      <c r="BW2576" s="1"/>
      <c r="BX2576" s="1"/>
      <c r="BY2576" s="1"/>
      <c r="BZ2576" s="1"/>
      <c r="CA2576" s="1"/>
      <c r="CB2576" s="1"/>
      <c r="CC2576" s="1"/>
    </row>
    <row r="2577" spans="1:81" s="217" customFormat="1" hidden="1" outlineLevel="1">
      <c r="A2577" s="217" t="s">
        <v>1995</v>
      </c>
      <c r="B2577" s="217" t="s">
        <v>1562</v>
      </c>
      <c r="C2577" s="1">
        <f t="shared" si="1396"/>
        <v>33273</v>
      </c>
      <c r="D2577" s="7">
        <f>IF(P2577&gt;0,RANK(P2577,(P2577:R2577,S2577:AG2577)),0)</f>
        <v>1</v>
      </c>
      <c r="E2577" s="7">
        <f>IF(Q2577&gt;0,RANK(Q2577,(P2577:R2577,S2577:AG2577)),0)</f>
        <v>0</v>
      </c>
      <c r="F2577" s="7">
        <f>IF(R2577&gt;0,RANK(R2577,(P2577:R2577,S2577:AG2577)),0)</f>
        <v>2</v>
      </c>
      <c r="G2577" s="7">
        <f>IF(S2577&gt;0,RANK(S2577,(P2577:R2577,S2577:AG2577)),0)</f>
        <v>0</v>
      </c>
      <c r="H2577" s="49">
        <f t="shared" si="1397"/>
        <v>149</v>
      </c>
      <c r="I2577" s="178">
        <f t="shared" si="1398"/>
        <v>4.4781053707210047E-3</v>
      </c>
      <c r="J2577" s="2"/>
      <c r="K2577" s="2">
        <f t="shared" si="1399"/>
        <v>0.50073633276229979</v>
      </c>
      <c r="L2577" s="2">
        <f t="shared" si="1400"/>
        <v>0</v>
      </c>
      <c r="M2577" s="2">
        <f t="shared" si="1401"/>
        <v>0.49625822739157877</v>
      </c>
      <c r="N2577" s="2">
        <f t="shared" si="1402"/>
        <v>0</v>
      </c>
      <c r="O2577" s="2">
        <f t="shared" si="1403"/>
        <v>3.0054398461214493E-3</v>
      </c>
      <c r="P2577" s="1">
        <v>16661</v>
      </c>
      <c r="Q2577" s="1"/>
      <c r="R2577" s="1">
        <v>16512</v>
      </c>
      <c r="S2577" s="1"/>
      <c r="T2577" s="1"/>
      <c r="U2577" s="1"/>
      <c r="V2577" s="1"/>
      <c r="W2577" s="1"/>
      <c r="X2577" s="1"/>
      <c r="Y2577" s="1">
        <v>100</v>
      </c>
      <c r="Z2577" s="1"/>
      <c r="AA2577" s="1"/>
      <c r="AB2577" s="1"/>
      <c r="AC2577" s="1"/>
      <c r="AD2577" s="1"/>
      <c r="AE2577" s="1"/>
      <c r="AF2577" s="1"/>
      <c r="AG2577" s="1"/>
      <c r="AH2577" s="1"/>
      <c r="AI2577" s="7">
        <f t="shared" si="1404"/>
        <v>0</v>
      </c>
      <c r="AJ2577" s="7">
        <f t="shared" si="1405"/>
        <v>0</v>
      </c>
      <c r="AK2577" s="7">
        <f t="shared" si="1406"/>
        <v>0</v>
      </c>
      <c r="AL2577" s="7">
        <f t="shared" si="1407"/>
        <v>0</v>
      </c>
      <c r="AM2577" s="2">
        <f t="shared" si="1408"/>
        <v>0</v>
      </c>
      <c r="AN2577" s="2">
        <f t="shared" si="1409"/>
        <v>0</v>
      </c>
      <c r="AO2577" s="2">
        <f t="shared" si="1410"/>
        <v>0</v>
      </c>
      <c r="AP2577" s="2">
        <f t="shared" si="1411"/>
        <v>0</v>
      </c>
      <c r="AQ2577" s="2"/>
      <c r="AR2577" s="217" t="str">
        <f t="shared" si="1412"/>
        <v>Kitsap</v>
      </c>
      <c r="AS2577" s="217" t="s">
        <v>1562</v>
      </c>
      <c r="AT2577" s="217">
        <v>6</v>
      </c>
      <c r="AV2577" s="98">
        <v>53</v>
      </c>
      <c r="AW2577" s="100">
        <v>35</v>
      </c>
      <c r="AX2577" s="106">
        <f t="shared" si="1413"/>
        <v>53035</v>
      </c>
      <c r="AZ2577" s="7" t="s">
        <v>2975</v>
      </c>
      <c r="BA2577" s="217" t="s">
        <v>3208</v>
      </c>
      <c r="BF2577" s="1"/>
      <c r="BG2577" s="1"/>
      <c r="BH2577" s="1"/>
      <c r="BI2577" s="1"/>
      <c r="BJ2577" s="1"/>
      <c r="BK2577" s="1"/>
      <c r="BL2577" s="1"/>
      <c r="BM2577" s="1"/>
      <c r="BN2577" s="1"/>
      <c r="BO2577" s="1"/>
      <c r="BP2577" s="1"/>
      <c r="BQ2577" s="1"/>
      <c r="BR2577" s="1"/>
      <c r="BS2577" s="1"/>
      <c r="BT2577" s="1"/>
      <c r="BU2577" s="1"/>
      <c r="BV2577" s="1"/>
      <c r="BW2577" s="1"/>
      <c r="BX2577" s="1"/>
      <c r="BY2577" s="1"/>
      <c r="BZ2577" s="1"/>
      <c r="CA2577" s="1"/>
      <c r="CB2577" s="1"/>
      <c r="CC2577" s="1"/>
    </row>
    <row r="2578" spans="1:81" s="217" customFormat="1" hidden="1" outlineLevel="1">
      <c r="A2578" s="217" t="s">
        <v>1844</v>
      </c>
      <c r="B2578" s="217" t="s">
        <v>1562</v>
      </c>
      <c r="C2578" s="1">
        <f t="shared" si="1396"/>
        <v>3571</v>
      </c>
      <c r="D2578" s="7">
        <f>IF(P2578&gt;0,RANK(P2578,(P2578:R2578,S2578:AG2578)),0)</f>
        <v>2</v>
      </c>
      <c r="E2578" s="7">
        <f>IF(Q2578&gt;0,RANK(Q2578,(P2578:R2578,S2578:AG2578)),0)</f>
        <v>0</v>
      </c>
      <c r="F2578" s="7">
        <f>IF(R2578&gt;0,RANK(R2578,(P2578:R2578,S2578:AG2578)),0)</f>
        <v>1</v>
      </c>
      <c r="G2578" s="7">
        <f>IF(S2578&gt;0,RANK(S2578,(P2578:R2578,S2578:AG2578)),0)</f>
        <v>0</v>
      </c>
      <c r="H2578" s="49">
        <f t="shared" si="1397"/>
        <v>197</v>
      </c>
      <c r="I2578" s="178">
        <f t="shared" si="1398"/>
        <v>5.5166619994399327E-2</v>
      </c>
      <c r="J2578" s="2"/>
      <c r="K2578" s="2">
        <f t="shared" si="1399"/>
        <v>0.47241669000280034</v>
      </c>
      <c r="L2578" s="2">
        <f t="shared" si="1400"/>
        <v>0</v>
      </c>
      <c r="M2578" s="2">
        <f t="shared" si="1401"/>
        <v>0.52758330999719971</v>
      </c>
      <c r="N2578" s="2">
        <f t="shared" si="1402"/>
        <v>0</v>
      </c>
      <c r="O2578" s="2">
        <f t="shared" si="1403"/>
        <v>-1.1102230246251565E-16</v>
      </c>
      <c r="P2578" s="1">
        <v>1687</v>
      </c>
      <c r="Q2578" s="1"/>
      <c r="R2578" s="1">
        <v>1884</v>
      </c>
      <c r="S2578" s="1"/>
      <c r="T2578" s="1"/>
      <c r="U2578" s="1"/>
      <c r="V2578" s="1"/>
      <c r="W2578" s="1"/>
      <c r="X2578" s="1"/>
      <c r="Y2578" s="1"/>
      <c r="Z2578" s="1"/>
      <c r="AA2578" s="1"/>
      <c r="AB2578" s="1"/>
      <c r="AC2578" s="1"/>
      <c r="AD2578" s="1"/>
      <c r="AE2578" s="1"/>
      <c r="AF2578" s="1"/>
      <c r="AG2578" s="1"/>
      <c r="AH2578" s="1"/>
      <c r="AI2578" s="7">
        <f t="shared" si="1404"/>
        <v>0</v>
      </c>
      <c r="AJ2578" s="7">
        <f t="shared" si="1405"/>
        <v>0</v>
      </c>
      <c r="AK2578" s="7">
        <f t="shared" si="1406"/>
        <v>0</v>
      </c>
      <c r="AL2578" s="7">
        <f t="shared" si="1407"/>
        <v>0</v>
      </c>
      <c r="AM2578" s="2">
        <f t="shared" si="1408"/>
        <v>0</v>
      </c>
      <c r="AN2578" s="2">
        <f t="shared" si="1409"/>
        <v>0</v>
      </c>
      <c r="AO2578" s="2">
        <f t="shared" si="1410"/>
        <v>0</v>
      </c>
      <c r="AP2578" s="2">
        <f t="shared" si="1411"/>
        <v>0</v>
      </c>
      <c r="AQ2578" s="2"/>
      <c r="AR2578" s="217" t="str">
        <f t="shared" si="1412"/>
        <v>Kittitas</v>
      </c>
      <c r="AS2578" s="217" t="s">
        <v>1562</v>
      </c>
      <c r="AT2578" s="217">
        <v>8</v>
      </c>
      <c r="AV2578" s="98">
        <v>53</v>
      </c>
      <c r="AW2578" s="100">
        <v>37</v>
      </c>
      <c r="AX2578" s="106">
        <f t="shared" si="1413"/>
        <v>53037</v>
      </c>
      <c r="AZ2578" s="7" t="s">
        <v>2975</v>
      </c>
      <c r="BA2578" s="217" t="s">
        <v>3208</v>
      </c>
      <c r="BF2578" s="1"/>
      <c r="BG2578" s="1"/>
      <c r="BH2578" s="1"/>
      <c r="BI2578" s="1"/>
      <c r="BJ2578" s="1"/>
      <c r="BK2578" s="1"/>
      <c r="BL2578" s="1"/>
      <c r="BM2578" s="1"/>
      <c r="BN2578" s="1"/>
      <c r="BO2578" s="1"/>
      <c r="BP2578" s="1"/>
      <c r="BQ2578" s="1"/>
      <c r="BR2578" s="1"/>
      <c r="BS2578" s="1"/>
      <c r="BT2578" s="1"/>
      <c r="BU2578" s="1"/>
      <c r="BV2578" s="1"/>
      <c r="BW2578" s="1"/>
      <c r="BX2578" s="1"/>
      <c r="BY2578" s="1"/>
      <c r="BZ2578" s="1"/>
      <c r="CA2578" s="1"/>
      <c r="CB2578" s="1"/>
      <c r="CC2578" s="1"/>
    </row>
    <row r="2579" spans="1:81" s="217" customFormat="1" hidden="1" outlineLevel="1">
      <c r="A2579" s="217" t="s">
        <v>2459</v>
      </c>
      <c r="B2579" s="217" t="s">
        <v>1562</v>
      </c>
      <c r="C2579" s="1">
        <f t="shared" si="1396"/>
        <v>2799</v>
      </c>
      <c r="D2579" s="7">
        <f>IF(P2579&gt;0,RANK(P2579,(P2579:R2579,S2579:AG2579)),0)</f>
        <v>2</v>
      </c>
      <c r="E2579" s="7">
        <f>IF(Q2579&gt;0,RANK(Q2579,(P2579:R2579,S2579:AG2579)),0)</f>
        <v>0</v>
      </c>
      <c r="F2579" s="7">
        <f>IF(R2579&gt;0,RANK(R2579,(P2579:R2579,S2579:AG2579)),0)</f>
        <v>1</v>
      </c>
      <c r="G2579" s="7">
        <f>IF(S2579&gt;0,RANK(S2579,(P2579:R2579,S2579:AG2579)),0)</f>
        <v>0</v>
      </c>
      <c r="H2579" s="49">
        <f t="shared" si="1397"/>
        <v>343</v>
      </c>
      <c r="I2579" s="178">
        <f t="shared" si="1398"/>
        <v>0.12254376563058235</v>
      </c>
      <c r="J2579" s="2"/>
      <c r="K2579" s="2">
        <f t="shared" si="1399"/>
        <v>0.43872811718470883</v>
      </c>
      <c r="L2579" s="2">
        <f t="shared" si="1400"/>
        <v>0</v>
      </c>
      <c r="M2579" s="2">
        <f t="shared" si="1401"/>
        <v>0.56127188281529117</v>
      </c>
      <c r="N2579" s="2">
        <f t="shared" si="1402"/>
        <v>0</v>
      </c>
      <c r="O2579" s="2">
        <f t="shared" si="1403"/>
        <v>0</v>
      </c>
      <c r="P2579" s="1">
        <v>1228</v>
      </c>
      <c r="Q2579" s="1"/>
      <c r="R2579" s="1">
        <v>1571</v>
      </c>
      <c r="S2579" s="1"/>
      <c r="T2579" s="1"/>
      <c r="U2579" s="1"/>
      <c r="V2579" s="1"/>
      <c r="W2579" s="1"/>
      <c r="X2579" s="1"/>
      <c r="Y2579" s="1"/>
      <c r="Z2579" s="1"/>
      <c r="AA2579" s="1"/>
      <c r="AB2579" s="1"/>
      <c r="AC2579" s="1"/>
      <c r="AD2579" s="1"/>
      <c r="AE2579" s="1"/>
      <c r="AF2579" s="1"/>
      <c r="AG2579" s="1"/>
      <c r="AH2579" s="1"/>
      <c r="AI2579" s="7">
        <f t="shared" si="1404"/>
        <v>0</v>
      </c>
      <c r="AJ2579" s="7">
        <f t="shared" si="1405"/>
        <v>0</v>
      </c>
      <c r="AK2579" s="7">
        <f t="shared" si="1406"/>
        <v>0</v>
      </c>
      <c r="AL2579" s="7">
        <f t="shared" si="1407"/>
        <v>0</v>
      </c>
      <c r="AM2579" s="2">
        <f t="shared" si="1408"/>
        <v>0</v>
      </c>
      <c r="AN2579" s="2">
        <f t="shared" si="1409"/>
        <v>0</v>
      </c>
      <c r="AO2579" s="2">
        <f t="shared" si="1410"/>
        <v>0</v>
      </c>
      <c r="AP2579" s="2">
        <f t="shared" si="1411"/>
        <v>0</v>
      </c>
      <c r="AQ2579" s="2"/>
      <c r="AR2579" s="217" t="str">
        <f t="shared" si="1412"/>
        <v>Klickitat</v>
      </c>
      <c r="AS2579" s="217" t="s">
        <v>1562</v>
      </c>
      <c r="AT2579" s="217">
        <v>3</v>
      </c>
      <c r="AV2579" s="98">
        <v>53</v>
      </c>
      <c r="AW2579" s="100">
        <v>39</v>
      </c>
      <c r="AX2579" s="106">
        <f t="shared" si="1413"/>
        <v>53039</v>
      </c>
      <c r="AZ2579" s="7" t="s">
        <v>2975</v>
      </c>
      <c r="BA2579" s="217" t="s">
        <v>3208</v>
      </c>
      <c r="BF2579" s="1"/>
      <c r="BG2579" s="1"/>
      <c r="BH2579" s="1"/>
      <c r="BI2579" s="1"/>
      <c r="BJ2579" s="1"/>
      <c r="BK2579" s="1"/>
      <c r="BL2579" s="1"/>
      <c r="BM2579" s="1"/>
      <c r="BN2579" s="1"/>
      <c r="BO2579" s="1"/>
      <c r="BP2579" s="1"/>
      <c r="BQ2579" s="1"/>
      <c r="BR2579" s="1"/>
      <c r="BS2579" s="1"/>
      <c r="BT2579" s="1"/>
      <c r="BU2579" s="1"/>
      <c r="BV2579" s="1"/>
      <c r="BW2579" s="1"/>
      <c r="BX2579" s="1"/>
      <c r="BY2579" s="1"/>
      <c r="BZ2579" s="1"/>
      <c r="CA2579" s="1"/>
      <c r="CB2579" s="1"/>
      <c r="CC2579" s="1"/>
    </row>
    <row r="2580" spans="1:81" s="217" customFormat="1" hidden="1" outlineLevel="1">
      <c r="A2580" s="217" t="s">
        <v>2939</v>
      </c>
      <c r="B2580" s="217" t="s">
        <v>1562</v>
      </c>
      <c r="C2580" s="1">
        <f t="shared" si="1396"/>
        <v>6081</v>
      </c>
      <c r="D2580" s="7">
        <f>IF(P2580&gt;0,RANK(P2580,(P2580:R2580,S2580:AG2580)),0)</f>
        <v>2</v>
      </c>
      <c r="E2580" s="7">
        <f>IF(Q2580&gt;0,RANK(Q2580,(P2580:R2580,S2580:AG2580)),0)</f>
        <v>0</v>
      </c>
      <c r="F2580" s="7">
        <f>IF(R2580&gt;0,RANK(R2580,(P2580:R2580,S2580:AG2580)),0)</f>
        <v>1</v>
      </c>
      <c r="G2580" s="7">
        <f>IF(S2580&gt;0,RANK(S2580,(P2580:R2580,S2580:AG2580)),0)</f>
        <v>0</v>
      </c>
      <c r="H2580" s="49">
        <f t="shared" si="1397"/>
        <v>539</v>
      </c>
      <c r="I2580" s="178">
        <f t="shared" si="1398"/>
        <v>8.8636737378720604E-2</v>
      </c>
      <c r="J2580" s="2"/>
      <c r="K2580" s="2">
        <f t="shared" si="1399"/>
        <v>0.45568163131063971</v>
      </c>
      <c r="L2580" s="2">
        <f t="shared" si="1400"/>
        <v>0</v>
      </c>
      <c r="M2580" s="2">
        <f t="shared" si="1401"/>
        <v>0.54431836868936034</v>
      </c>
      <c r="N2580" s="2">
        <f t="shared" si="1402"/>
        <v>0</v>
      </c>
      <c r="O2580" s="2">
        <f t="shared" si="1403"/>
        <v>-1.1102230246251565E-16</v>
      </c>
      <c r="P2580" s="1">
        <v>2771</v>
      </c>
      <c r="Q2580" s="1"/>
      <c r="R2580" s="1">
        <v>3310</v>
      </c>
      <c r="S2580" s="1"/>
      <c r="T2580" s="1"/>
      <c r="U2580" s="1"/>
      <c r="V2580" s="1"/>
      <c r="W2580" s="1"/>
      <c r="X2580" s="1"/>
      <c r="Y2580" s="1"/>
      <c r="Z2580" s="1"/>
      <c r="AA2580" s="1"/>
      <c r="AB2580" s="1"/>
      <c r="AC2580" s="1"/>
      <c r="AD2580" s="1"/>
      <c r="AE2580" s="1"/>
      <c r="AF2580" s="1"/>
      <c r="AG2580" s="1"/>
      <c r="AH2580" s="1"/>
      <c r="AI2580" s="7">
        <f t="shared" si="1404"/>
        <v>0</v>
      </c>
      <c r="AJ2580" s="7">
        <f t="shared" si="1405"/>
        <v>0</v>
      </c>
      <c r="AK2580" s="7">
        <f t="shared" si="1406"/>
        <v>0</v>
      </c>
      <c r="AL2580" s="7">
        <f t="shared" si="1407"/>
        <v>0</v>
      </c>
      <c r="AM2580" s="2">
        <f t="shared" si="1408"/>
        <v>0</v>
      </c>
      <c r="AN2580" s="2">
        <f t="shared" si="1409"/>
        <v>0</v>
      </c>
      <c r="AO2580" s="2">
        <f t="shared" si="1410"/>
        <v>0</v>
      </c>
      <c r="AP2580" s="2">
        <f t="shared" si="1411"/>
        <v>0</v>
      </c>
      <c r="AQ2580" s="2"/>
      <c r="AR2580" s="217" t="str">
        <f t="shared" si="1412"/>
        <v>Lewis</v>
      </c>
      <c r="AS2580" s="217" t="s">
        <v>1562</v>
      </c>
      <c r="AT2580" s="217">
        <v>3</v>
      </c>
      <c r="AV2580" s="98">
        <v>53</v>
      </c>
      <c r="AW2580" s="100">
        <v>41</v>
      </c>
      <c r="AX2580" s="106">
        <f t="shared" si="1413"/>
        <v>53041</v>
      </c>
      <c r="AZ2580" s="7" t="s">
        <v>2975</v>
      </c>
      <c r="BA2580" s="217" t="s">
        <v>3208</v>
      </c>
      <c r="BF2580" s="1"/>
      <c r="BG2580" s="1"/>
      <c r="BH2580" s="1"/>
      <c r="BI2580" s="1"/>
      <c r="BJ2580" s="1"/>
      <c r="BK2580" s="1"/>
      <c r="BL2580" s="1"/>
      <c r="BM2580" s="1"/>
      <c r="BN2580" s="1"/>
      <c r="BO2580" s="1"/>
      <c r="BP2580" s="1"/>
      <c r="BQ2580" s="1"/>
      <c r="BR2580" s="1"/>
      <c r="BS2580" s="1"/>
      <c r="BT2580" s="1"/>
      <c r="BU2580" s="1"/>
      <c r="BV2580" s="1"/>
      <c r="BW2580" s="1"/>
      <c r="BX2580" s="1"/>
      <c r="BY2580" s="1"/>
      <c r="BZ2580" s="1"/>
      <c r="CA2580" s="1"/>
      <c r="CB2580" s="1"/>
      <c r="CC2580" s="1"/>
    </row>
    <row r="2581" spans="1:81" s="217" customFormat="1" hidden="1" outlineLevel="1">
      <c r="A2581" s="217" t="s">
        <v>227</v>
      </c>
      <c r="B2581" s="217" t="s">
        <v>1562</v>
      </c>
      <c r="C2581" s="1">
        <f t="shared" si="1396"/>
        <v>791</v>
      </c>
      <c r="D2581" s="7">
        <f>IF(P2581&gt;0,RANK(P2581,(P2581:R2581,S2581:AG2581)),0)</f>
        <v>1</v>
      </c>
      <c r="E2581" s="7">
        <f>IF(Q2581&gt;0,RANK(Q2581,(P2581:R2581,S2581:AG2581)),0)</f>
        <v>0</v>
      </c>
      <c r="F2581" s="7">
        <f>IF(R2581&gt;0,RANK(R2581,(P2581:R2581,S2581:AG2581)),0)</f>
        <v>2</v>
      </c>
      <c r="G2581" s="7">
        <f>IF(S2581&gt;0,RANK(S2581,(P2581:R2581,S2581:AG2581)),0)</f>
        <v>0</v>
      </c>
      <c r="H2581" s="49">
        <f t="shared" si="1397"/>
        <v>61</v>
      </c>
      <c r="I2581" s="178">
        <f t="shared" si="1398"/>
        <v>7.7117572692793929E-2</v>
      </c>
      <c r="J2581" s="2"/>
      <c r="K2581" s="2">
        <f t="shared" si="1399"/>
        <v>0.53855878634639698</v>
      </c>
      <c r="L2581" s="2">
        <f t="shared" si="1400"/>
        <v>0</v>
      </c>
      <c r="M2581" s="2">
        <f t="shared" si="1401"/>
        <v>0.46144121365360302</v>
      </c>
      <c r="N2581" s="2">
        <f t="shared" si="1402"/>
        <v>0</v>
      </c>
      <c r="O2581" s="2">
        <f t="shared" si="1403"/>
        <v>0</v>
      </c>
      <c r="P2581" s="1">
        <v>426</v>
      </c>
      <c r="Q2581" s="1"/>
      <c r="R2581" s="1">
        <v>365</v>
      </c>
      <c r="S2581" s="1"/>
      <c r="T2581" s="1"/>
      <c r="U2581" s="1"/>
      <c r="V2581" s="1"/>
      <c r="W2581" s="1"/>
      <c r="X2581" s="1"/>
      <c r="Y2581" s="1"/>
      <c r="Z2581" s="1"/>
      <c r="AA2581" s="1"/>
      <c r="AB2581" s="1"/>
      <c r="AC2581" s="1"/>
      <c r="AD2581" s="1"/>
      <c r="AE2581" s="1"/>
      <c r="AF2581" s="1"/>
      <c r="AG2581" s="1"/>
      <c r="AH2581" s="1"/>
      <c r="AI2581" s="7">
        <f t="shared" si="1404"/>
        <v>0</v>
      </c>
      <c r="AJ2581" s="7">
        <f t="shared" si="1405"/>
        <v>0</v>
      </c>
      <c r="AK2581" s="7">
        <f t="shared" si="1406"/>
        <v>0</v>
      </c>
      <c r="AL2581" s="7">
        <f t="shared" si="1407"/>
        <v>0</v>
      </c>
      <c r="AM2581" s="2">
        <f t="shared" si="1408"/>
        <v>0</v>
      </c>
      <c r="AN2581" s="2">
        <f t="shared" si="1409"/>
        <v>0</v>
      </c>
      <c r="AO2581" s="2">
        <f t="shared" si="1410"/>
        <v>0</v>
      </c>
      <c r="AP2581" s="2">
        <f t="shared" si="1411"/>
        <v>0</v>
      </c>
      <c r="AQ2581" s="2"/>
      <c r="AR2581" s="217" t="str">
        <f t="shared" si="1412"/>
        <v>Lincoln</v>
      </c>
      <c r="AS2581" s="217" t="s">
        <v>1562</v>
      </c>
      <c r="AT2581" s="217">
        <v>5</v>
      </c>
      <c r="AV2581" s="98">
        <v>53</v>
      </c>
      <c r="AW2581" s="100">
        <v>43</v>
      </c>
      <c r="AX2581" s="106">
        <f t="shared" si="1413"/>
        <v>53043</v>
      </c>
      <c r="AZ2581" s="7" t="s">
        <v>2975</v>
      </c>
      <c r="BA2581" s="217" t="s">
        <v>3208</v>
      </c>
      <c r="BF2581" s="1"/>
      <c r="BG2581" s="1"/>
      <c r="BH2581" s="1"/>
      <c r="BI2581" s="1"/>
      <c r="BJ2581" s="1"/>
      <c r="BK2581" s="1"/>
      <c r="BL2581" s="1"/>
      <c r="BM2581" s="1"/>
      <c r="BN2581" s="1"/>
      <c r="BO2581" s="1"/>
      <c r="BP2581" s="1"/>
      <c r="BQ2581" s="1"/>
      <c r="BR2581" s="1"/>
      <c r="BS2581" s="1"/>
      <c r="BT2581" s="1"/>
      <c r="BU2581" s="1"/>
      <c r="BV2581" s="1"/>
      <c r="BW2581" s="1"/>
      <c r="BX2581" s="1"/>
      <c r="BY2581" s="1"/>
      <c r="BZ2581" s="1"/>
      <c r="CA2581" s="1"/>
      <c r="CB2581" s="1"/>
      <c r="CC2581" s="1"/>
    </row>
    <row r="2582" spans="1:81" s="217" customFormat="1" hidden="1" outlineLevel="1">
      <c r="A2582" s="217" t="s">
        <v>1529</v>
      </c>
      <c r="B2582" s="217" t="s">
        <v>1562</v>
      </c>
      <c r="C2582" s="1">
        <f t="shared" si="1396"/>
        <v>7531</v>
      </c>
      <c r="D2582" s="7">
        <f>IF(P2582&gt;0,RANK(P2582,(P2582:R2582,S2582:AG2582)),0)</f>
        <v>1</v>
      </c>
      <c r="E2582" s="7">
        <f>IF(Q2582&gt;0,RANK(Q2582,(P2582:R2582,S2582:AG2582)),0)</f>
        <v>0</v>
      </c>
      <c r="F2582" s="7">
        <f>IF(R2582&gt;0,RANK(R2582,(P2582:R2582,S2582:AG2582)),0)</f>
        <v>2</v>
      </c>
      <c r="G2582" s="7">
        <f>IF(S2582&gt;0,RANK(S2582,(P2582:R2582,S2582:AG2582)),0)</f>
        <v>0</v>
      </c>
      <c r="H2582" s="49">
        <f t="shared" si="1397"/>
        <v>5</v>
      </c>
      <c r="I2582" s="178">
        <f t="shared" si="1398"/>
        <v>6.6392245385738945E-4</v>
      </c>
      <c r="J2582" s="2"/>
      <c r="K2582" s="2">
        <f t="shared" si="1399"/>
        <v>0.50033196122692869</v>
      </c>
      <c r="L2582" s="2">
        <f t="shared" si="1400"/>
        <v>0</v>
      </c>
      <c r="M2582" s="2">
        <f t="shared" si="1401"/>
        <v>0.49966803877307131</v>
      </c>
      <c r="N2582" s="2">
        <f t="shared" si="1402"/>
        <v>0</v>
      </c>
      <c r="O2582" s="2">
        <f t="shared" si="1403"/>
        <v>0</v>
      </c>
      <c r="P2582" s="1">
        <v>3768</v>
      </c>
      <c r="Q2582" s="1"/>
      <c r="R2582" s="1">
        <v>3763</v>
      </c>
      <c r="S2582" s="1"/>
      <c r="T2582" s="1"/>
      <c r="U2582" s="1"/>
      <c r="V2582" s="1"/>
      <c r="W2582" s="1"/>
      <c r="X2582" s="1"/>
      <c r="Y2582" s="1"/>
      <c r="Z2582" s="1"/>
      <c r="AA2582" s="1"/>
      <c r="AB2582" s="1"/>
      <c r="AC2582" s="1"/>
      <c r="AD2582" s="1"/>
      <c r="AE2582" s="1"/>
      <c r="AF2582" s="1"/>
      <c r="AG2582" s="1"/>
      <c r="AH2582" s="1"/>
      <c r="AI2582" s="7">
        <f t="shared" si="1404"/>
        <v>0</v>
      </c>
      <c r="AJ2582" s="7">
        <f t="shared" si="1405"/>
        <v>0</v>
      </c>
      <c r="AK2582" s="7">
        <f t="shared" si="1406"/>
        <v>0</v>
      </c>
      <c r="AL2582" s="7">
        <f t="shared" si="1407"/>
        <v>0</v>
      </c>
      <c r="AM2582" s="2">
        <f t="shared" si="1408"/>
        <v>0</v>
      </c>
      <c r="AN2582" s="2">
        <f t="shared" si="1409"/>
        <v>0</v>
      </c>
      <c r="AO2582" s="2">
        <f t="shared" si="1410"/>
        <v>0</v>
      </c>
      <c r="AP2582" s="2">
        <f t="shared" si="1411"/>
        <v>0</v>
      </c>
      <c r="AQ2582" s="2"/>
      <c r="AR2582" s="217" t="str">
        <f t="shared" si="1412"/>
        <v>Mason</v>
      </c>
      <c r="AS2582" s="217" t="s">
        <v>1562</v>
      </c>
      <c r="AV2582" s="98">
        <v>53</v>
      </c>
      <c r="AW2582" s="100">
        <v>45</v>
      </c>
      <c r="AX2582" s="106">
        <f t="shared" si="1413"/>
        <v>53045</v>
      </c>
      <c r="AZ2582" s="7" t="s">
        <v>2975</v>
      </c>
      <c r="BA2582" s="217" t="s">
        <v>3208</v>
      </c>
      <c r="BF2582" s="1"/>
      <c r="BG2582" s="1"/>
      <c r="BH2582" s="1"/>
      <c r="BI2582" s="1"/>
      <c r="BJ2582" s="1"/>
      <c r="BK2582" s="1"/>
      <c r="BL2582" s="1"/>
      <c r="BM2582" s="1"/>
      <c r="BN2582" s="1"/>
      <c r="BO2582" s="1"/>
      <c r="BP2582" s="1"/>
      <c r="BQ2582" s="1"/>
      <c r="BR2582" s="1"/>
      <c r="BS2582" s="1"/>
      <c r="BT2582" s="1"/>
      <c r="BU2582" s="1"/>
      <c r="BV2582" s="1"/>
      <c r="BW2582" s="1"/>
      <c r="BX2582" s="1"/>
      <c r="BY2582" s="1"/>
      <c r="BZ2582" s="1"/>
      <c r="CA2582" s="1"/>
      <c r="CB2582" s="1"/>
      <c r="CC2582" s="1"/>
    </row>
    <row r="2583" spans="1:81" s="217" customFormat="1" hidden="1" outlineLevel="1">
      <c r="A2583" s="217" t="s">
        <v>2319</v>
      </c>
      <c r="B2583" s="217" t="s">
        <v>1562</v>
      </c>
      <c r="C2583" s="1">
        <f t="shared" si="1396"/>
        <v>3792</v>
      </c>
      <c r="D2583" s="7">
        <f>IF(P2583&gt;0,RANK(P2583,(P2583:R2583,S2583:AG2583)),0)</f>
        <v>2</v>
      </c>
      <c r="E2583" s="7">
        <f>IF(Q2583&gt;0,RANK(Q2583,(P2583:R2583,S2583:AG2583)),0)</f>
        <v>0</v>
      </c>
      <c r="F2583" s="7">
        <f>IF(R2583&gt;0,RANK(R2583,(P2583:R2583,S2583:AG2583)),0)</f>
        <v>1</v>
      </c>
      <c r="G2583" s="7">
        <f>IF(S2583&gt;0,RANK(S2583,(P2583:R2583,S2583:AG2583)),0)</f>
        <v>0</v>
      </c>
      <c r="H2583" s="49">
        <f t="shared" si="1397"/>
        <v>556</v>
      </c>
      <c r="I2583" s="178">
        <f t="shared" si="1398"/>
        <v>0.14662447257383968</v>
      </c>
      <c r="J2583" s="2"/>
      <c r="K2583" s="2">
        <f t="shared" si="1399"/>
        <v>0.42668776371308015</v>
      </c>
      <c r="L2583" s="2">
        <f t="shared" si="1400"/>
        <v>0</v>
      </c>
      <c r="M2583" s="2">
        <f t="shared" si="1401"/>
        <v>0.57331223628691985</v>
      </c>
      <c r="N2583" s="2">
        <f t="shared" si="1402"/>
        <v>0</v>
      </c>
      <c r="O2583" s="2">
        <f t="shared" si="1403"/>
        <v>0</v>
      </c>
      <c r="P2583" s="1">
        <v>1618</v>
      </c>
      <c r="Q2583" s="1"/>
      <c r="R2583" s="1">
        <v>2174</v>
      </c>
      <c r="S2583" s="1"/>
      <c r="T2583" s="1"/>
      <c r="U2583" s="1"/>
      <c r="V2583" s="1"/>
      <c r="W2583" s="1"/>
      <c r="X2583" s="1"/>
      <c r="Y2583" s="1"/>
      <c r="Z2583" s="1"/>
      <c r="AA2583" s="1"/>
      <c r="AB2583" s="1"/>
      <c r="AC2583" s="1"/>
      <c r="AD2583" s="1"/>
      <c r="AE2583" s="1"/>
      <c r="AF2583" s="1"/>
      <c r="AG2583" s="1"/>
      <c r="AH2583" s="1"/>
      <c r="AI2583" s="7">
        <f t="shared" si="1404"/>
        <v>0</v>
      </c>
      <c r="AJ2583" s="7">
        <f t="shared" si="1405"/>
        <v>0</v>
      </c>
      <c r="AK2583" s="7">
        <f t="shared" si="1406"/>
        <v>0</v>
      </c>
      <c r="AL2583" s="7">
        <f t="shared" si="1407"/>
        <v>0</v>
      </c>
      <c r="AM2583" s="2">
        <f t="shared" si="1408"/>
        <v>0</v>
      </c>
      <c r="AN2583" s="2">
        <f t="shared" si="1409"/>
        <v>0</v>
      </c>
      <c r="AO2583" s="2">
        <f t="shared" si="1410"/>
        <v>0</v>
      </c>
      <c r="AP2583" s="2">
        <f t="shared" si="1411"/>
        <v>0</v>
      </c>
      <c r="AQ2583" s="2"/>
      <c r="AR2583" s="217" t="str">
        <f t="shared" si="1412"/>
        <v>Okanogan</v>
      </c>
      <c r="AS2583" s="217" t="s">
        <v>1562</v>
      </c>
      <c r="AT2583" s="217">
        <v>4</v>
      </c>
      <c r="AV2583" s="98">
        <v>53</v>
      </c>
      <c r="AW2583" s="100">
        <v>47</v>
      </c>
      <c r="AX2583" s="106">
        <f t="shared" si="1413"/>
        <v>53047</v>
      </c>
      <c r="AZ2583" s="7" t="s">
        <v>2975</v>
      </c>
      <c r="BA2583" s="217" t="s">
        <v>3208</v>
      </c>
      <c r="BF2583" s="1"/>
      <c r="BG2583" s="1"/>
      <c r="BH2583" s="1"/>
      <c r="BI2583" s="1"/>
      <c r="BJ2583" s="1"/>
      <c r="BK2583" s="1"/>
      <c r="BL2583" s="1"/>
      <c r="BM2583" s="1"/>
      <c r="BN2583" s="1"/>
      <c r="BO2583" s="1"/>
      <c r="BP2583" s="1"/>
      <c r="BQ2583" s="1"/>
      <c r="BR2583" s="1"/>
      <c r="BS2583" s="1"/>
      <c r="BT2583" s="1"/>
      <c r="BU2583" s="1"/>
      <c r="BV2583" s="1"/>
      <c r="BW2583" s="1"/>
      <c r="BX2583" s="1"/>
      <c r="BY2583" s="1"/>
      <c r="BZ2583" s="1"/>
      <c r="CA2583" s="1"/>
      <c r="CB2583" s="1"/>
      <c r="CC2583" s="1"/>
    </row>
    <row r="2584" spans="1:81" s="217" customFormat="1" hidden="1" outlineLevel="1">
      <c r="A2584" s="217" t="s">
        <v>2954</v>
      </c>
      <c r="B2584" s="217" t="s">
        <v>1562</v>
      </c>
      <c r="C2584" s="1">
        <f t="shared" si="1396"/>
        <v>3142</v>
      </c>
      <c r="D2584" s="7">
        <f>IF(P2584&gt;0,RANK(P2584,(P2584:R2584,S2584:AG2584)),0)</f>
        <v>1</v>
      </c>
      <c r="E2584" s="7">
        <f>IF(Q2584&gt;0,RANK(Q2584,(P2584:R2584,S2584:AG2584)),0)</f>
        <v>0</v>
      </c>
      <c r="F2584" s="7">
        <f>IF(R2584&gt;0,RANK(R2584,(P2584:R2584,S2584:AG2584)),0)</f>
        <v>2</v>
      </c>
      <c r="G2584" s="7">
        <f>IF(S2584&gt;0,RANK(S2584,(P2584:R2584,S2584:AG2584)),0)</f>
        <v>0</v>
      </c>
      <c r="H2584" s="49">
        <f t="shared" si="1397"/>
        <v>58</v>
      </c>
      <c r="I2584" s="178">
        <f t="shared" si="1398"/>
        <v>1.8459579885423297E-2</v>
      </c>
      <c r="J2584" s="2"/>
      <c r="K2584" s="2">
        <f t="shared" si="1399"/>
        <v>0.50922978994271162</v>
      </c>
      <c r="L2584" s="2">
        <f t="shared" si="1400"/>
        <v>0</v>
      </c>
      <c r="M2584" s="2">
        <f t="shared" si="1401"/>
        <v>0.49077021005728833</v>
      </c>
      <c r="N2584" s="2">
        <f t="shared" si="1402"/>
        <v>0</v>
      </c>
      <c r="O2584" s="2">
        <f t="shared" si="1403"/>
        <v>5.5511151231257827E-17</v>
      </c>
      <c r="P2584" s="1">
        <v>1600</v>
      </c>
      <c r="Q2584" s="1"/>
      <c r="R2584" s="1">
        <v>1542</v>
      </c>
      <c r="S2584" s="1"/>
      <c r="T2584" s="1"/>
      <c r="U2584" s="1"/>
      <c r="V2584" s="1"/>
      <c r="W2584" s="1"/>
      <c r="X2584" s="1"/>
      <c r="Y2584" s="1"/>
      <c r="Z2584" s="1"/>
      <c r="AA2584" s="1"/>
      <c r="AB2584" s="1"/>
      <c r="AC2584" s="1"/>
      <c r="AD2584" s="1"/>
      <c r="AE2584" s="1"/>
      <c r="AF2584" s="1"/>
      <c r="AG2584" s="1"/>
      <c r="AH2584" s="1"/>
      <c r="AI2584" s="7">
        <f t="shared" si="1404"/>
        <v>0</v>
      </c>
      <c r="AJ2584" s="7">
        <f t="shared" si="1405"/>
        <v>0</v>
      </c>
      <c r="AK2584" s="7">
        <f t="shared" si="1406"/>
        <v>0</v>
      </c>
      <c r="AL2584" s="7">
        <f t="shared" si="1407"/>
        <v>0</v>
      </c>
      <c r="AM2584" s="2">
        <f t="shared" si="1408"/>
        <v>0</v>
      </c>
      <c r="AN2584" s="2">
        <f t="shared" si="1409"/>
        <v>0</v>
      </c>
      <c r="AO2584" s="2">
        <f t="shared" si="1410"/>
        <v>0</v>
      </c>
      <c r="AP2584" s="2">
        <f t="shared" si="1411"/>
        <v>0</v>
      </c>
      <c r="AQ2584" s="2"/>
      <c r="AR2584" s="217" t="str">
        <f t="shared" si="1412"/>
        <v>Pacific</v>
      </c>
      <c r="AS2584" s="217" t="s">
        <v>1562</v>
      </c>
      <c r="AT2584" s="217">
        <v>3</v>
      </c>
      <c r="AV2584" s="98">
        <v>53</v>
      </c>
      <c r="AW2584" s="100">
        <v>49</v>
      </c>
      <c r="AX2584" s="106">
        <f t="shared" si="1413"/>
        <v>53049</v>
      </c>
      <c r="AZ2584" s="7" t="s">
        <v>2975</v>
      </c>
      <c r="BA2584" s="217" t="s">
        <v>3208</v>
      </c>
      <c r="BF2584" s="1"/>
      <c r="BG2584" s="1"/>
      <c r="BH2584" s="1"/>
      <c r="BI2584" s="1"/>
      <c r="BJ2584" s="1"/>
      <c r="BK2584" s="1"/>
      <c r="BL2584" s="1"/>
      <c r="BM2584" s="1"/>
      <c r="BN2584" s="1"/>
      <c r="BO2584" s="1"/>
      <c r="BP2584" s="1"/>
      <c r="BQ2584" s="1"/>
      <c r="BR2584" s="1"/>
      <c r="BS2584" s="1"/>
      <c r="BT2584" s="1"/>
      <c r="BU2584" s="1"/>
      <c r="BV2584" s="1"/>
      <c r="BW2584" s="1"/>
      <c r="BX2584" s="1"/>
      <c r="BY2584" s="1"/>
      <c r="BZ2584" s="1"/>
      <c r="CA2584" s="1"/>
      <c r="CB2584" s="1"/>
      <c r="CC2584" s="1"/>
    </row>
    <row r="2585" spans="1:81" s="217" customFormat="1" hidden="1" outlineLevel="1">
      <c r="A2585" s="217" t="s">
        <v>722</v>
      </c>
      <c r="B2585" s="217" t="s">
        <v>1562</v>
      </c>
      <c r="C2585" s="1">
        <f t="shared" si="1396"/>
        <v>1452</v>
      </c>
      <c r="D2585" s="7">
        <f>IF(P2585&gt;0,RANK(P2585,(P2585:R2585,S2585:AG2585)),0)</f>
        <v>2</v>
      </c>
      <c r="E2585" s="7">
        <f>IF(Q2585&gt;0,RANK(Q2585,(P2585:R2585,S2585:AG2585)),0)</f>
        <v>0</v>
      </c>
      <c r="F2585" s="7">
        <f>IF(R2585&gt;0,RANK(R2585,(P2585:R2585,S2585:AG2585)),0)</f>
        <v>1</v>
      </c>
      <c r="G2585" s="7">
        <f>IF(S2585&gt;0,RANK(S2585,(P2585:R2585,S2585:AG2585)),0)</f>
        <v>0</v>
      </c>
      <c r="H2585" s="49">
        <f t="shared" si="1397"/>
        <v>108</v>
      </c>
      <c r="I2585" s="178">
        <f t="shared" si="1398"/>
        <v>7.43801652892562E-2</v>
      </c>
      <c r="J2585" s="2"/>
      <c r="K2585" s="2">
        <f t="shared" si="1399"/>
        <v>0.46280991735537191</v>
      </c>
      <c r="L2585" s="2">
        <f t="shared" si="1400"/>
        <v>0</v>
      </c>
      <c r="M2585" s="2">
        <f t="shared" si="1401"/>
        <v>0.53719008264462809</v>
      </c>
      <c r="N2585" s="2">
        <f t="shared" si="1402"/>
        <v>0</v>
      </c>
      <c r="O2585" s="2">
        <f t="shared" si="1403"/>
        <v>0</v>
      </c>
      <c r="P2585" s="1">
        <v>672</v>
      </c>
      <c r="Q2585" s="1"/>
      <c r="R2585" s="1">
        <v>780</v>
      </c>
      <c r="S2585" s="1"/>
      <c r="T2585" s="1"/>
      <c r="U2585" s="1"/>
      <c r="V2585" s="1"/>
      <c r="W2585" s="1"/>
      <c r="X2585" s="1"/>
      <c r="Y2585" s="1"/>
      <c r="Z2585" s="1"/>
      <c r="AA2585" s="1"/>
      <c r="AB2585" s="1"/>
      <c r="AC2585" s="1"/>
      <c r="AD2585" s="1"/>
      <c r="AE2585" s="1"/>
      <c r="AF2585" s="1"/>
      <c r="AG2585" s="1"/>
      <c r="AH2585" s="1"/>
      <c r="AI2585" s="7">
        <f t="shared" si="1404"/>
        <v>0</v>
      </c>
      <c r="AJ2585" s="7">
        <f t="shared" si="1405"/>
        <v>0</v>
      </c>
      <c r="AK2585" s="7">
        <f t="shared" si="1406"/>
        <v>0</v>
      </c>
      <c r="AL2585" s="7">
        <f t="shared" si="1407"/>
        <v>0</v>
      </c>
      <c r="AM2585" s="2">
        <f t="shared" si="1408"/>
        <v>0</v>
      </c>
      <c r="AN2585" s="2">
        <f t="shared" si="1409"/>
        <v>0</v>
      </c>
      <c r="AO2585" s="2">
        <f t="shared" si="1410"/>
        <v>0</v>
      </c>
      <c r="AP2585" s="2">
        <f t="shared" si="1411"/>
        <v>0</v>
      </c>
      <c r="AQ2585" s="2"/>
      <c r="AR2585" s="217" t="str">
        <f t="shared" si="1412"/>
        <v>Pend Oreille</v>
      </c>
      <c r="AS2585" s="217" t="s">
        <v>1562</v>
      </c>
      <c r="AT2585" s="217">
        <v>5</v>
      </c>
      <c r="AV2585" s="98">
        <v>53</v>
      </c>
      <c r="AW2585" s="100">
        <v>51</v>
      </c>
      <c r="AX2585" s="106">
        <f t="shared" si="1413"/>
        <v>53051</v>
      </c>
      <c r="AZ2585" s="7" t="s">
        <v>2975</v>
      </c>
      <c r="BA2585" s="217" t="s">
        <v>3208</v>
      </c>
      <c r="BF2585" s="1"/>
      <c r="BG2585" s="1"/>
      <c r="BH2585" s="1"/>
      <c r="BI2585" s="1"/>
      <c r="BJ2585" s="1"/>
      <c r="BK2585" s="1"/>
      <c r="BL2585" s="1"/>
      <c r="BM2585" s="1"/>
      <c r="BN2585" s="1"/>
      <c r="BO2585" s="1"/>
      <c r="BP2585" s="1"/>
      <c r="BQ2585" s="1"/>
      <c r="BR2585" s="1"/>
      <c r="BS2585" s="1"/>
      <c r="BT2585" s="1"/>
      <c r="BU2585" s="1"/>
      <c r="BV2585" s="1"/>
      <c r="BW2585" s="1"/>
      <c r="BX2585" s="1"/>
      <c r="BY2585" s="1"/>
      <c r="BZ2585" s="1"/>
      <c r="CA2585" s="1"/>
      <c r="CB2585" s="1"/>
      <c r="CC2585" s="1"/>
    </row>
    <row r="2586" spans="1:81" s="217" customFormat="1" hidden="1" outlineLevel="1">
      <c r="A2586" s="217" t="s">
        <v>2168</v>
      </c>
      <c r="B2586" s="217" t="s">
        <v>1562</v>
      </c>
      <c r="C2586" s="1">
        <f t="shared" si="1396"/>
        <v>77515</v>
      </c>
      <c r="D2586" s="7">
        <f>IF(P2586&gt;0,RANK(P2586,(P2586:R2586,S2586:AG2586)),0)</f>
        <v>1</v>
      </c>
      <c r="E2586" s="7">
        <f>IF(Q2586&gt;0,RANK(Q2586,(P2586:R2586,S2586:AG2586)),0)</f>
        <v>0</v>
      </c>
      <c r="F2586" s="7">
        <f>IF(R2586&gt;0,RANK(R2586,(P2586:R2586,S2586:AG2586)),0)</f>
        <v>2</v>
      </c>
      <c r="G2586" s="7">
        <f>IF(S2586&gt;0,RANK(S2586,(P2586:R2586,S2586:AG2586)),0)</f>
        <v>0</v>
      </c>
      <c r="H2586" s="49">
        <f t="shared" si="1397"/>
        <v>5561</v>
      </c>
      <c r="I2586" s="178">
        <f t="shared" si="1398"/>
        <v>7.1740953363865059E-2</v>
      </c>
      <c r="J2586" s="2"/>
      <c r="K2586" s="2">
        <f t="shared" si="1399"/>
        <v>0.53454170160614078</v>
      </c>
      <c r="L2586" s="2">
        <f t="shared" si="1400"/>
        <v>0</v>
      </c>
      <c r="M2586" s="2">
        <f t="shared" si="1401"/>
        <v>0.46280074824227568</v>
      </c>
      <c r="N2586" s="2">
        <f t="shared" si="1402"/>
        <v>0</v>
      </c>
      <c r="O2586" s="2">
        <f t="shared" si="1403"/>
        <v>2.657550151583532E-3</v>
      </c>
      <c r="P2586" s="1">
        <v>41435</v>
      </c>
      <c r="Q2586" s="1"/>
      <c r="R2586" s="1">
        <v>35874</v>
      </c>
      <c r="S2586" s="1"/>
      <c r="T2586" s="1"/>
      <c r="U2586" s="1"/>
      <c r="V2586" s="1"/>
      <c r="W2586" s="1"/>
      <c r="X2586" s="1"/>
      <c r="Y2586" s="1">
        <v>206</v>
      </c>
      <c r="Z2586" s="1"/>
      <c r="AA2586" s="1"/>
      <c r="AB2586" s="1"/>
      <c r="AC2586" s="1"/>
      <c r="AD2586" s="1"/>
      <c r="AE2586" s="1"/>
      <c r="AF2586" s="1"/>
      <c r="AG2586" s="1"/>
      <c r="AH2586" s="1"/>
      <c r="AI2586" s="7">
        <f t="shared" si="1404"/>
        <v>0</v>
      </c>
      <c r="AJ2586" s="7">
        <f t="shared" si="1405"/>
        <v>0</v>
      </c>
      <c r="AK2586" s="7">
        <f t="shared" si="1406"/>
        <v>0</v>
      </c>
      <c r="AL2586" s="7">
        <f t="shared" si="1407"/>
        <v>0</v>
      </c>
      <c r="AM2586" s="2">
        <f t="shared" si="1408"/>
        <v>0</v>
      </c>
      <c r="AN2586" s="2">
        <f t="shared" si="1409"/>
        <v>0</v>
      </c>
      <c r="AO2586" s="2">
        <f t="shared" si="1410"/>
        <v>0</v>
      </c>
      <c r="AP2586" s="2">
        <f t="shared" si="1411"/>
        <v>0</v>
      </c>
      <c r="AQ2586" s="2"/>
      <c r="AR2586" s="217" t="str">
        <f t="shared" si="1412"/>
        <v>Pierce</v>
      </c>
      <c r="AS2586" s="217" t="s">
        <v>1562</v>
      </c>
      <c r="AV2586" s="98">
        <v>53</v>
      </c>
      <c r="AW2586" s="100">
        <v>53</v>
      </c>
      <c r="AX2586" s="106">
        <f t="shared" si="1413"/>
        <v>53053</v>
      </c>
      <c r="AZ2586" s="7" t="s">
        <v>2975</v>
      </c>
      <c r="BA2586" s="217" t="s">
        <v>3208</v>
      </c>
      <c r="BF2586" s="1"/>
      <c r="BG2586" s="1"/>
      <c r="BH2586" s="1"/>
      <c r="BI2586" s="1"/>
      <c r="BJ2586" s="1"/>
      <c r="BK2586" s="1"/>
      <c r="BL2586" s="1"/>
      <c r="BM2586" s="1"/>
      <c r="BN2586" s="1"/>
      <c r="BO2586" s="1"/>
      <c r="BP2586" s="1"/>
      <c r="BQ2586" s="1"/>
      <c r="BR2586" s="1"/>
      <c r="BS2586" s="1"/>
      <c r="BT2586" s="1"/>
      <c r="BU2586" s="1"/>
      <c r="BV2586" s="1"/>
      <c r="BW2586" s="1"/>
      <c r="BX2586" s="1"/>
      <c r="BY2586" s="1"/>
      <c r="BZ2586" s="1"/>
      <c r="CA2586" s="1"/>
      <c r="CB2586" s="1"/>
      <c r="CC2586" s="1"/>
    </row>
    <row r="2587" spans="1:81" s="217" customFormat="1" hidden="1" outlineLevel="1">
      <c r="A2587" s="217" t="s">
        <v>1531</v>
      </c>
      <c r="B2587" s="217" t="s">
        <v>1562</v>
      </c>
      <c r="C2587" s="1">
        <f t="shared" si="1396"/>
        <v>4589</v>
      </c>
      <c r="D2587" s="7">
        <f>IF(P2587&gt;0,RANK(P2587,(P2587:R2587,S2587:AG2587)),0)</f>
        <v>2</v>
      </c>
      <c r="E2587" s="7">
        <f>IF(Q2587&gt;0,RANK(Q2587,(P2587:R2587,S2587:AG2587)),0)</f>
        <v>0</v>
      </c>
      <c r="F2587" s="7">
        <f>IF(R2587&gt;0,RANK(R2587,(P2587:R2587,S2587:AG2587)),0)</f>
        <v>1</v>
      </c>
      <c r="G2587" s="7">
        <f>IF(S2587&gt;0,RANK(S2587,(P2587:R2587,S2587:AG2587)),0)</f>
        <v>0</v>
      </c>
      <c r="H2587" s="49">
        <f t="shared" si="1397"/>
        <v>869</v>
      </c>
      <c r="I2587" s="178">
        <f t="shared" si="1398"/>
        <v>0.18936587491828286</v>
      </c>
      <c r="J2587" s="2"/>
      <c r="K2587" s="2">
        <f t="shared" si="1399"/>
        <v>0.40531706254085859</v>
      </c>
      <c r="L2587" s="2">
        <f t="shared" si="1400"/>
        <v>0</v>
      </c>
      <c r="M2587" s="2">
        <f t="shared" si="1401"/>
        <v>0.59468293745914147</v>
      </c>
      <c r="N2587" s="2">
        <f t="shared" si="1402"/>
        <v>0</v>
      </c>
      <c r="O2587" s="2">
        <f t="shared" si="1403"/>
        <v>-1.1102230246251565E-16</v>
      </c>
      <c r="P2587" s="1">
        <v>1860</v>
      </c>
      <c r="Q2587" s="1"/>
      <c r="R2587" s="1">
        <v>2729</v>
      </c>
      <c r="S2587" s="1"/>
      <c r="T2587" s="1"/>
      <c r="U2587" s="1"/>
      <c r="V2587" s="1"/>
      <c r="W2587" s="1"/>
      <c r="X2587" s="1"/>
      <c r="Y2587" s="1"/>
      <c r="Z2587" s="1"/>
      <c r="AA2587" s="1"/>
      <c r="AB2587" s="1"/>
      <c r="AC2587" s="1"/>
      <c r="AD2587" s="1"/>
      <c r="AE2587" s="1"/>
      <c r="AF2587" s="1"/>
      <c r="AG2587" s="1"/>
      <c r="AH2587" s="1"/>
      <c r="AI2587" s="7">
        <f t="shared" si="1404"/>
        <v>0</v>
      </c>
      <c r="AJ2587" s="7">
        <f t="shared" si="1405"/>
        <v>0</v>
      </c>
      <c r="AK2587" s="7">
        <f t="shared" si="1406"/>
        <v>0</v>
      </c>
      <c r="AL2587" s="7">
        <f t="shared" si="1407"/>
        <v>0</v>
      </c>
      <c r="AM2587" s="2">
        <f t="shared" si="1408"/>
        <v>0</v>
      </c>
      <c r="AN2587" s="2">
        <f t="shared" si="1409"/>
        <v>0</v>
      </c>
      <c r="AO2587" s="2">
        <f t="shared" si="1410"/>
        <v>0</v>
      </c>
      <c r="AP2587" s="2">
        <f t="shared" si="1411"/>
        <v>0</v>
      </c>
      <c r="AQ2587" s="2"/>
      <c r="AR2587" s="217" t="str">
        <f t="shared" si="1412"/>
        <v>San Juan</v>
      </c>
      <c r="AS2587" s="217" t="s">
        <v>1562</v>
      </c>
      <c r="AT2587" s="217">
        <v>2</v>
      </c>
      <c r="AV2587" s="98">
        <v>53</v>
      </c>
      <c r="AW2587" s="100">
        <v>55</v>
      </c>
      <c r="AX2587" s="106">
        <f t="shared" si="1413"/>
        <v>53055</v>
      </c>
      <c r="AZ2587" s="7" t="s">
        <v>2975</v>
      </c>
      <c r="BA2587" s="217" t="s">
        <v>3208</v>
      </c>
      <c r="BF2587" s="1"/>
      <c r="BG2587" s="1"/>
      <c r="BH2587" s="1"/>
      <c r="BI2587" s="1"/>
      <c r="BJ2587" s="1"/>
      <c r="BK2587" s="1"/>
      <c r="BL2587" s="1"/>
      <c r="BM2587" s="1"/>
      <c r="BN2587" s="1"/>
      <c r="BO2587" s="1"/>
      <c r="BP2587" s="1"/>
      <c r="BQ2587" s="1"/>
      <c r="BR2587" s="1"/>
      <c r="BS2587" s="1"/>
      <c r="BT2587" s="1"/>
      <c r="BU2587" s="1"/>
      <c r="BV2587" s="1"/>
      <c r="BW2587" s="1"/>
      <c r="BX2587" s="1"/>
      <c r="BY2587" s="1"/>
      <c r="BZ2587" s="1"/>
      <c r="CA2587" s="1"/>
      <c r="CB2587" s="1"/>
      <c r="CC2587" s="1"/>
    </row>
    <row r="2588" spans="1:81" s="217" customFormat="1" hidden="1" outlineLevel="1">
      <c r="A2588" s="217" t="s">
        <v>2188</v>
      </c>
      <c r="B2588" s="217" t="s">
        <v>1562</v>
      </c>
      <c r="C2588" s="1">
        <f t="shared" si="1396"/>
        <v>15258</v>
      </c>
      <c r="D2588" s="7">
        <f>IF(P2588&gt;0,RANK(P2588,(P2588:R2588,S2588:AG2588)),0)</f>
        <v>2</v>
      </c>
      <c r="E2588" s="7">
        <f>IF(Q2588&gt;0,RANK(Q2588,(P2588:R2588,S2588:AG2588)),0)</f>
        <v>0</v>
      </c>
      <c r="F2588" s="7">
        <f>IF(R2588&gt;0,RANK(R2588,(P2588:R2588,S2588:AG2588)),0)</f>
        <v>1</v>
      </c>
      <c r="G2588" s="7">
        <f>IF(S2588&gt;0,RANK(S2588,(P2588:R2588,S2588:AG2588)),0)</f>
        <v>0</v>
      </c>
      <c r="H2588" s="49">
        <f t="shared" si="1397"/>
        <v>464</v>
      </c>
      <c r="I2588" s="178">
        <f t="shared" si="1398"/>
        <v>3.0410276576222309E-2</v>
      </c>
      <c r="J2588" s="2"/>
      <c r="K2588" s="2">
        <f t="shared" si="1399"/>
        <v>0.48479486171188885</v>
      </c>
      <c r="L2588" s="2">
        <f t="shared" si="1400"/>
        <v>0</v>
      </c>
      <c r="M2588" s="2">
        <f t="shared" si="1401"/>
        <v>0.51520513828811121</v>
      </c>
      <c r="N2588" s="2">
        <f t="shared" si="1402"/>
        <v>0</v>
      </c>
      <c r="O2588" s="2">
        <f t="shared" si="1403"/>
        <v>-1.1102230246251565E-16</v>
      </c>
      <c r="P2588" s="1">
        <v>7397</v>
      </c>
      <c r="Q2588" s="1"/>
      <c r="R2588" s="1">
        <v>7861</v>
      </c>
      <c r="S2588" s="1"/>
      <c r="T2588" s="1"/>
      <c r="U2588" s="1"/>
      <c r="V2588" s="1"/>
      <c r="W2588" s="1"/>
      <c r="X2588" s="1"/>
      <c r="Y2588" s="1"/>
      <c r="Z2588" s="1"/>
      <c r="AA2588" s="1"/>
      <c r="AB2588" s="1"/>
      <c r="AC2588" s="1"/>
      <c r="AD2588" s="1"/>
      <c r="AE2588" s="1"/>
      <c r="AF2588" s="1"/>
      <c r="AG2588" s="1"/>
      <c r="AH2588" s="1"/>
      <c r="AI2588" s="7">
        <f t="shared" si="1404"/>
        <v>0</v>
      </c>
      <c r="AJ2588" s="7">
        <f t="shared" si="1405"/>
        <v>0</v>
      </c>
      <c r="AK2588" s="7">
        <f t="shared" si="1406"/>
        <v>0</v>
      </c>
      <c r="AL2588" s="7">
        <f t="shared" si="1407"/>
        <v>0</v>
      </c>
      <c r="AM2588" s="2">
        <f t="shared" si="1408"/>
        <v>0</v>
      </c>
      <c r="AN2588" s="2">
        <f t="shared" si="1409"/>
        <v>0</v>
      </c>
      <c r="AO2588" s="2">
        <f t="shared" si="1410"/>
        <v>0</v>
      </c>
      <c r="AP2588" s="2">
        <f t="shared" si="1411"/>
        <v>0</v>
      </c>
      <c r="AQ2588" s="2"/>
      <c r="AR2588" s="217" t="str">
        <f t="shared" si="1412"/>
        <v>Skagit</v>
      </c>
      <c r="AS2588" s="217" t="s">
        <v>1562</v>
      </c>
      <c r="AV2588" s="98">
        <v>53</v>
      </c>
      <c r="AW2588" s="100">
        <v>57</v>
      </c>
      <c r="AX2588" s="106">
        <f t="shared" si="1413"/>
        <v>53057</v>
      </c>
      <c r="AZ2588" s="7" t="s">
        <v>2975</v>
      </c>
      <c r="BA2588" s="217" t="s">
        <v>3208</v>
      </c>
      <c r="BF2588" s="1"/>
      <c r="BG2588" s="1"/>
      <c r="BH2588" s="1"/>
      <c r="BI2588" s="1"/>
      <c r="BJ2588" s="1"/>
      <c r="BK2588" s="1"/>
      <c r="BL2588" s="1"/>
      <c r="BM2588" s="1"/>
      <c r="BN2588" s="1"/>
      <c r="BO2588" s="1"/>
      <c r="BP2588" s="1"/>
      <c r="BQ2588" s="1"/>
      <c r="BR2588" s="1"/>
      <c r="BS2588" s="1"/>
      <c r="BT2588" s="1"/>
      <c r="BU2588" s="1"/>
      <c r="BV2588" s="1"/>
      <c r="BW2588" s="1"/>
      <c r="BX2588" s="1"/>
      <c r="BY2588" s="1"/>
      <c r="BZ2588" s="1"/>
      <c r="CA2588" s="1"/>
      <c r="CB2588" s="1"/>
      <c r="CC2588" s="1"/>
    </row>
    <row r="2589" spans="1:81" s="217" customFormat="1" hidden="1" outlineLevel="1">
      <c r="A2589" s="217" t="s">
        <v>2669</v>
      </c>
      <c r="B2589" s="217" t="s">
        <v>1562</v>
      </c>
      <c r="C2589" s="1">
        <f t="shared" si="1396"/>
        <v>1454</v>
      </c>
      <c r="D2589" s="7">
        <f>IF(P2589&gt;0,RANK(P2589,(P2589:R2589,S2589:AG2589)),0)</f>
        <v>2</v>
      </c>
      <c r="E2589" s="7">
        <f>IF(Q2589&gt;0,RANK(Q2589,(P2589:R2589,S2589:AG2589)),0)</f>
        <v>0</v>
      </c>
      <c r="F2589" s="7">
        <f>IF(R2589&gt;0,RANK(R2589,(P2589:R2589,S2589:AG2589)),0)</f>
        <v>1</v>
      </c>
      <c r="G2589" s="7">
        <f>IF(S2589&gt;0,RANK(S2589,(P2589:R2589,S2589:AG2589)),0)</f>
        <v>0</v>
      </c>
      <c r="H2589" s="49">
        <f t="shared" si="1397"/>
        <v>248</v>
      </c>
      <c r="I2589" s="178">
        <f t="shared" si="1398"/>
        <v>0.17056396148555708</v>
      </c>
      <c r="J2589" s="2"/>
      <c r="K2589" s="2">
        <f t="shared" si="1399"/>
        <v>0.41471801925722146</v>
      </c>
      <c r="L2589" s="2">
        <f t="shared" si="1400"/>
        <v>0</v>
      </c>
      <c r="M2589" s="2">
        <f t="shared" si="1401"/>
        <v>0.5852819807427786</v>
      </c>
      <c r="N2589" s="2">
        <f t="shared" si="1402"/>
        <v>0</v>
      </c>
      <c r="O2589" s="2">
        <f t="shared" si="1403"/>
        <v>-1.1102230246251565E-16</v>
      </c>
      <c r="P2589" s="1">
        <v>603</v>
      </c>
      <c r="Q2589" s="1"/>
      <c r="R2589" s="1">
        <v>851</v>
      </c>
      <c r="S2589" s="1"/>
      <c r="T2589" s="1"/>
      <c r="U2589" s="1"/>
      <c r="V2589" s="1"/>
      <c r="W2589" s="1"/>
      <c r="X2589" s="1"/>
      <c r="Y2589" s="1"/>
      <c r="Z2589" s="1"/>
      <c r="AA2589" s="1"/>
      <c r="AB2589" s="1"/>
      <c r="AC2589" s="1"/>
      <c r="AD2589" s="1"/>
      <c r="AE2589" s="1"/>
      <c r="AF2589" s="1"/>
      <c r="AG2589" s="1"/>
      <c r="AH2589" s="1"/>
      <c r="AI2589" s="7">
        <f t="shared" si="1404"/>
        <v>0</v>
      </c>
      <c r="AJ2589" s="7">
        <f t="shared" si="1405"/>
        <v>0</v>
      </c>
      <c r="AK2589" s="7">
        <f t="shared" si="1406"/>
        <v>0</v>
      </c>
      <c r="AL2589" s="7">
        <f t="shared" si="1407"/>
        <v>0</v>
      </c>
      <c r="AM2589" s="2">
        <f t="shared" si="1408"/>
        <v>0</v>
      </c>
      <c r="AN2589" s="2">
        <f t="shared" si="1409"/>
        <v>0</v>
      </c>
      <c r="AO2589" s="2">
        <f t="shared" si="1410"/>
        <v>0</v>
      </c>
      <c r="AP2589" s="2">
        <f t="shared" si="1411"/>
        <v>0</v>
      </c>
      <c r="AQ2589" s="2"/>
      <c r="AR2589" s="217" t="str">
        <f t="shared" si="1412"/>
        <v>Skamania</v>
      </c>
      <c r="AS2589" s="217" t="s">
        <v>1562</v>
      </c>
      <c r="AT2589" s="217">
        <v>3</v>
      </c>
      <c r="AV2589" s="98">
        <v>53</v>
      </c>
      <c r="AW2589" s="100">
        <v>59</v>
      </c>
      <c r="AX2589" s="106">
        <f t="shared" si="1413"/>
        <v>53059</v>
      </c>
      <c r="AZ2589" s="7" t="s">
        <v>2975</v>
      </c>
      <c r="BA2589" s="217" t="s">
        <v>3208</v>
      </c>
      <c r="BF2589" s="1"/>
      <c r="BG2589" s="1"/>
      <c r="BH2589" s="1"/>
      <c r="BI2589" s="1"/>
      <c r="BJ2589" s="1"/>
      <c r="BK2589" s="1"/>
      <c r="BL2589" s="1"/>
      <c r="BM2589" s="1"/>
      <c r="BN2589" s="1"/>
      <c r="BO2589" s="1"/>
      <c r="BP2589" s="1"/>
      <c r="BQ2589" s="1"/>
      <c r="BR2589" s="1"/>
      <c r="BS2589" s="1"/>
      <c r="BT2589" s="1"/>
      <c r="BU2589" s="1"/>
      <c r="BV2589" s="1"/>
      <c r="BW2589" s="1"/>
      <c r="BX2589" s="1"/>
      <c r="BY2589" s="1"/>
      <c r="BZ2589" s="1"/>
      <c r="CA2589" s="1"/>
      <c r="CB2589" s="1"/>
      <c r="CC2589" s="1"/>
    </row>
    <row r="2590" spans="1:81" s="217" customFormat="1" hidden="1" outlineLevel="1">
      <c r="A2590" s="217" t="s">
        <v>2117</v>
      </c>
      <c r="B2590" s="217" t="s">
        <v>1562</v>
      </c>
      <c r="C2590" s="1">
        <f t="shared" si="1396"/>
        <v>82726</v>
      </c>
      <c r="D2590" s="7">
        <f>IF(P2590&gt;0,RANK(P2590,(P2590:R2590,S2590:AG2590)),0)</f>
        <v>1</v>
      </c>
      <c r="E2590" s="7">
        <f>IF(Q2590&gt;0,RANK(Q2590,(P2590:R2590,S2590:AG2590)),0)</f>
        <v>0</v>
      </c>
      <c r="F2590" s="7">
        <f>IF(R2590&gt;0,RANK(R2590,(P2590:R2590,S2590:AG2590)),0)</f>
        <v>2</v>
      </c>
      <c r="G2590" s="7">
        <f>IF(S2590&gt;0,RANK(S2590,(P2590:R2590,S2590:AG2590)),0)</f>
        <v>0</v>
      </c>
      <c r="H2590" s="49">
        <f t="shared" si="1397"/>
        <v>1780</v>
      </c>
      <c r="I2590" s="178">
        <f t="shared" si="1398"/>
        <v>2.1516814544399583E-2</v>
      </c>
      <c r="J2590" s="2"/>
      <c r="K2590" s="2">
        <f t="shared" si="1399"/>
        <v>0.50933201170127895</v>
      </c>
      <c r="L2590" s="2">
        <f t="shared" si="1400"/>
        <v>0</v>
      </c>
      <c r="M2590" s="2">
        <f t="shared" si="1401"/>
        <v>0.48781519715687932</v>
      </c>
      <c r="N2590" s="2">
        <f t="shared" si="1402"/>
        <v>0</v>
      </c>
      <c r="O2590" s="2">
        <f t="shared" si="1403"/>
        <v>2.8527911418417262E-3</v>
      </c>
      <c r="P2590" s="1">
        <v>42135</v>
      </c>
      <c r="Q2590" s="1"/>
      <c r="R2590" s="1">
        <v>40355</v>
      </c>
      <c r="S2590" s="1"/>
      <c r="T2590" s="1"/>
      <c r="U2590" s="1"/>
      <c r="V2590" s="1"/>
      <c r="W2590" s="1"/>
      <c r="X2590" s="1"/>
      <c r="Y2590" s="1">
        <v>236</v>
      </c>
      <c r="Z2590" s="1"/>
      <c r="AA2590" s="1"/>
      <c r="AB2590" s="1"/>
      <c r="AC2590" s="1"/>
      <c r="AD2590" s="1"/>
      <c r="AE2590" s="1"/>
      <c r="AF2590" s="1"/>
      <c r="AG2590" s="1"/>
      <c r="AH2590" s="1"/>
      <c r="AI2590" s="7">
        <f t="shared" si="1404"/>
        <v>0</v>
      </c>
      <c r="AJ2590" s="7">
        <f t="shared" si="1405"/>
        <v>0</v>
      </c>
      <c r="AK2590" s="7">
        <f t="shared" si="1406"/>
        <v>0</v>
      </c>
      <c r="AL2590" s="7">
        <f t="shared" si="1407"/>
        <v>0</v>
      </c>
      <c r="AM2590" s="2">
        <f t="shared" si="1408"/>
        <v>0</v>
      </c>
      <c r="AN2590" s="2">
        <f t="shared" si="1409"/>
        <v>0</v>
      </c>
      <c r="AO2590" s="2">
        <f t="shared" si="1410"/>
        <v>0</v>
      </c>
      <c r="AP2590" s="2">
        <f t="shared" si="1411"/>
        <v>0</v>
      </c>
      <c r="AQ2590" s="2"/>
      <c r="AR2590" s="217" t="str">
        <f t="shared" si="1412"/>
        <v>Snohomish</v>
      </c>
      <c r="AS2590" s="217" t="s">
        <v>1562</v>
      </c>
      <c r="AV2590" s="98">
        <v>53</v>
      </c>
      <c r="AW2590" s="100">
        <v>61</v>
      </c>
      <c r="AX2590" s="106">
        <f t="shared" si="1413"/>
        <v>53061</v>
      </c>
      <c r="AZ2590" s="7" t="s">
        <v>2975</v>
      </c>
      <c r="BA2590" s="217" t="s">
        <v>3208</v>
      </c>
      <c r="BF2590" s="1"/>
      <c r="BG2590" s="1"/>
      <c r="BH2590" s="1"/>
      <c r="BI2590" s="1"/>
      <c r="BJ2590" s="1"/>
      <c r="BK2590" s="1"/>
      <c r="BL2590" s="1"/>
      <c r="BM2590" s="1"/>
      <c r="BN2590" s="1"/>
      <c r="BO2590" s="1"/>
      <c r="BP2590" s="1"/>
      <c r="BQ2590" s="1"/>
      <c r="BR2590" s="1"/>
      <c r="BS2590" s="1"/>
      <c r="BT2590" s="1"/>
      <c r="BU2590" s="1"/>
      <c r="BV2590" s="1"/>
      <c r="BW2590" s="1"/>
      <c r="BX2590" s="1"/>
      <c r="BY2590" s="1"/>
      <c r="BZ2590" s="1"/>
      <c r="CA2590" s="1"/>
      <c r="CB2590" s="1"/>
      <c r="CC2590" s="1"/>
    </row>
    <row r="2591" spans="1:81" s="217" customFormat="1" hidden="1" outlineLevel="1">
      <c r="A2591" s="217" t="s">
        <v>250</v>
      </c>
      <c r="B2591" s="217" t="s">
        <v>1562</v>
      </c>
      <c r="C2591" s="1">
        <f t="shared" si="1396"/>
        <v>51158</v>
      </c>
      <c r="D2591" s="7">
        <f>IF(P2591&gt;0,RANK(P2591,(P2591:R2591,S2591:AG2591)),0)</f>
        <v>2</v>
      </c>
      <c r="E2591" s="7">
        <f>IF(Q2591&gt;0,RANK(Q2591,(P2591:R2591,S2591:AG2591)),0)</f>
        <v>0</v>
      </c>
      <c r="F2591" s="7">
        <f>IF(R2591&gt;0,RANK(R2591,(P2591:R2591,S2591:AG2591)),0)</f>
        <v>1</v>
      </c>
      <c r="G2591" s="7">
        <f>IF(S2591&gt;0,RANK(S2591,(P2591:R2591,S2591:AG2591)),0)</f>
        <v>0</v>
      </c>
      <c r="H2591" s="49">
        <f t="shared" si="1397"/>
        <v>689</v>
      </c>
      <c r="I2591" s="178">
        <f t="shared" si="1398"/>
        <v>1.3468079283787482E-2</v>
      </c>
      <c r="J2591" s="2"/>
      <c r="K2591" s="2">
        <f t="shared" si="1399"/>
        <v>0.49085187067516323</v>
      </c>
      <c r="L2591" s="2">
        <f t="shared" si="1400"/>
        <v>0</v>
      </c>
      <c r="M2591" s="2">
        <f t="shared" si="1401"/>
        <v>0.50431994995895069</v>
      </c>
      <c r="N2591" s="2">
        <f t="shared" si="1402"/>
        <v>0</v>
      </c>
      <c r="O2591" s="2">
        <f t="shared" si="1403"/>
        <v>4.8281793658860872E-3</v>
      </c>
      <c r="P2591" s="1">
        <v>25111</v>
      </c>
      <c r="Q2591" s="1"/>
      <c r="R2591" s="1">
        <v>25800</v>
      </c>
      <c r="S2591" s="1"/>
      <c r="T2591" s="1"/>
      <c r="U2591" s="1"/>
      <c r="V2591" s="1"/>
      <c r="W2591" s="1"/>
      <c r="X2591" s="1"/>
      <c r="Y2591" s="1">
        <v>247</v>
      </c>
      <c r="Z2591" s="1"/>
      <c r="AA2591" s="1"/>
      <c r="AB2591" s="1"/>
      <c r="AC2591" s="1"/>
      <c r="AD2591" s="1"/>
      <c r="AE2591" s="1"/>
      <c r="AF2591" s="1"/>
      <c r="AG2591" s="1"/>
      <c r="AH2591" s="1"/>
      <c r="AI2591" s="7">
        <f t="shared" si="1404"/>
        <v>0</v>
      </c>
      <c r="AJ2591" s="7">
        <f t="shared" si="1405"/>
        <v>0</v>
      </c>
      <c r="AK2591" s="7">
        <f t="shared" si="1406"/>
        <v>0</v>
      </c>
      <c r="AL2591" s="7">
        <f t="shared" si="1407"/>
        <v>0</v>
      </c>
      <c r="AM2591" s="2">
        <f t="shared" si="1408"/>
        <v>0</v>
      </c>
      <c r="AN2591" s="2">
        <f t="shared" si="1409"/>
        <v>0</v>
      </c>
      <c r="AO2591" s="2">
        <f t="shared" si="1410"/>
        <v>0</v>
      </c>
      <c r="AP2591" s="2">
        <f t="shared" si="1411"/>
        <v>0</v>
      </c>
      <c r="AQ2591" s="2"/>
      <c r="AR2591" s="217" t="str">
        <f t="shared" si="1412"/>
        <v>Spokane</v>
      </c>
      <c r="AS2591" s="217" t="s">
        <v>1562</v>
      </c>
      <c r="AT2591" s="217">
        <v>5</v>
      </c>
      <c r="AV2591" s="98">
        <v>53</v>
      </c>
      <c r="AW2591" s="100">
        <v>63</v>
      </c>
      <c r="AX2591" s="106">
        <f t="shared" si="1413"/>
        <v>53063</v>
      </c>
      <c r="AZ2591" s="7" t="s">
        <v>2975</v>
      </c>
      <c r="BA2591" s="217" t="s">
        <v>3208</v>
      </c>
      <c r="BF2591" s="1"/>
      <c r="BG2591" s="1"/>
      <c r="BH2591" s="1"/>
      <c r="BI2591" s="1"/>
      <c r="BJ2591" s="1"/>
      <c r="BK2591" s="1"/>
      <c r="BL2591" s="1"/>
      <c r="BM2591" s="1"/>
      <c r="BN2591" s="1"/>
      <c r="BO2591" s="1"/>
      <c r="BP2591" s="1"/>
      <c r="BQ2591" s="1"/>
      <c r="BR2591" s="1"/>
      <c r="BS2591" s="1"/>
      <c r="BT2591" s="1"/>
      <c r="BU2591" s="1"/>
      <c r="BV2591" s="1"/>
      <c r="BW2591" s="1"/>
      <c r="BX2591" s="1"/>
      <c r="BY2591" s="1"/>
      <c r="BZ2591" s="1"/>
      <c r="CA2591" s="1"/>
      <c r="CB2591" s="1"/>
      <c r="CC2591" s="1"/>
    </row>
    <row r="2592" spans="1:81" s="217" customFormat="1" hidden="1" outlineLevel="1">
      <c r="A2592" s="217" t="s">
        <v>2803</v>
      </c>
      <c r="B2592" s="217" t="s">
        <v>1562</v>
      </c>
      <c r="C2592" s="1">
        <f t="shared" si="1396"/>
        <v>3845</v>
      </c>
      <c r="D2592" s="7">
        <f>IF(P2592&gt;0,RANK(P2592,(P2592:R2592,S2592:AG2592)),0)</f>
        <v>2</v>
      </c>
      <c r="E2592" s="7">
        <f>IF(Q2592&gt;0,RANK(Q2592,(P2592:R2592,S2592:AG2592)),0)</f>
        <v>0</v>
      </c>
      <c r="F2592" s="7">
        <f>IF(R2592&gt;0,RANK(R2592,(P2592:R2592,S2592:AG2592)),0)</f>
        <v>1</v>
      </c>
      <c r="G2592" s="7">
        <f>IF(S2592&gt;0,RANK(S2592,(P2592:R2592,S2592:AG2592)),0)</f>
        <v>0</v>
      </c>
      <c r="H2592" s="49">
        <f t="shared" si="1397"/>
        <v>339</v>
      </c>
      <c r="I2592" s="178">
        <f t="shared" si="1398"/>
        <v>8.816644993498049E-2</v>
      </c>
      <c r="J2592" s="2"/>
      <c r="K2592" s="2">
        <f t="shared" si="1399"/>
        <v>0.45591677503250977</v>
      </c>
      <c r="L2592" s="2">
        <f t="shared" si="1400"/>
        <v>0</v>
      </c>
      <c r="M2592" s="2">
        <f t="shared" si="1401"/>
        <v>0.54408322496749029</v>
      </c>
      <c r="N2592" s="2">
        <f t="shared" si="1402"/>
        <v>0</v>
      </c>
      <c r="O2592" s="2">
        <f t="shared" si="1403"/>
        <v>0</v>
      </c>
      <c r="P2592" s="1">
        <v>1753</v>
      </c>
      <c r="Q2592" s="1"/>
      <c r="R2592" s="1">
        <v>2092</v>
      </c>
      <c r="S2592" s="1"/>
      <c r="T2592" s="1"/>
      <c r="U2592" s="1"/>
      <c r="V2592" s="1"/>
      <c r="W2592" s="1"/>
      <c r="X2592" s="1"/>
      <c r="Y2592" s="1"/>
      <c r="Z2592" s="1"/>
      <c r="AA2592" s="1"/>
      <c r="AB2592" s="1"/>
      <c r="AC2592" s="1"/>
      <c r="AD2592" s="1"/>
      <c r="AE2592" s="1"/>
      <c r="AF2592" s="1"/>
      <c r="AG2592" s="1"/>
      <c r="AH2592" s="1"/>
      <c r="AI2592" s="7">
        <f t="shared" si="1404"/>
        <v>0</v>
      </c>
      <c r="AJ2592" s="7">
        <f t="shared" si="1405"/>
        <v>0</v>
      </c>
      <c r="AK2592" s="7">
        <f t="shared" si="1406"/>
        <v>0</v>
      </c>
      <c r="AL2592" s="7">
        <f t="shared" si="1407"/>
        <v>0</v>
      </c>
      <c r="AM2592" s="2">
        <f t="shared" si="1408"/>
        <v>0</v>
      </c>
      <c r="AN2592" s="2">
        <f t="shared" si="1409"/>
        <v>0</v>
      </c>
      <c r="AO2592" s="2">
        <f t="shared" si="1410"/>
        <v>0</v>
      </c>
      <c r="AP2592" s="2">
        <f t="shared" si="1411"/>
        <v>0</v>
      </c>
      <c r="AQ2592" s="2"/>
      <c r="AR2592" s="217" t="str">
        <f t="shared" si="1412"/>
        <v>Stevens</v>
      </c>
      <c r="AS2592" s="217" t="s">
        <v>1562</v>
      </c>
      <c r="AT2592" s="217">
        <v>5</v>
      </c>
      <c r="AV2592" s="98">
        <v>53</v>
      </c>
      <c r="AW2592" s="100">
        <v>65</v>
      </c>
      <c r="AX2592" s="106">
        <f t="shared" si="1413"/>
        <v>53065</v>
      </c>
      <c r="AZ2592" s="7" t="s">
        <v>2975</v>
      </c>
      <c r="BA2592" s="217" t="s">
        <v>3208</v>
      </c>
      <c r="BF2592" s="1"/>
      <c r="BG2592" s="1"/>
      <c r="BH2592" s="1"/>
      <c r="BI2592" s="1"/>
      <c r="BJ2592" s="1"/>
      <c r="BK2592" s="1"/>
      <c r="BL2592" s="1"/>
      <c r="BM2592" s="1"/>
      <c r="BN2592" s="1"/>
      <c r="BO2592" s="1"/>
      <c r="BP2592" s="1"/>
      <c r="BQ2592" s="1"/>
      <c r="BR2592" s="1"/>
      <c r="BS2592" s="1"/>
      <c r="BT2592" s="1"/>
      <c r="BU2592" s="1"/>
      <c r="BV2592" s="1"/>
      <c r="BW2592" s="1"/>
      <c r="BX2592" s="1"/>
      <c r="BY2592" s="1"/>
      <c r="BZ2592" s="1"/>
      <c r="CA2592" s="1"/>
      <c r="CB2592" s="1"/>
      <c r="CC2592" s="1"/>
    </row>
    <row r="2593" spans="1:81" s="217" customFormat="1" hidden="1" outlineLevel="1">
      <c r="A2593" s="217" t="s">
        <v>426</v>
      </c>
      <c r="B2593" s="217" t="s">
        <v>1562</v>
      </c>
      <c r="C2593" s="1">
        <f t="shared" si="1396"/>
        <v>34918</v>
      </c>
      <c r="D2593" s="7">
        <f>IF(P2593&gt;0,RANK(P2593,(P2593:R2593,S2593:AG2593)),0)</f>
        <v>2</v>
      </c>
      <c r="E2593" s="7">
        <f>IF(Q2593&gt;0,RANK(Q2593,(P2593:R2593,S2593:AG2593)),0)</f>
        <v>0</v>
      </c>
      <c r="F2593" s="7">
        <f>IF(R2593&gt;0,RANK(R2593,(P2593:R2593,S2593:AG2593)),0)</f>
        <v>1</v>
      </c>
      <c r="G2593" s="7">
        <f>IF(S2593&gt;0,RANK(S2593,(P2593:R2593,S2593:AG2593)),0)</f>
        <v>0</v>
      </c>
      <c r="H2593" s="49">
        <f t="shared" si="1397"/>
        <v>1197</v>
      </c>
      <c r="I2593" s="178">
        <f t="shared" si="1398"/>
        <v>3.4280313878228996E-2</v>
      </c>
      <c r="J2593" s="2"/>
      <c r="K2593" s="2">
        <f t="shared" si="1399"/>
        <v>0.48138495904690992</v>
      </c>
      <c r="L2593" s="2">
        <f t="shared" si="1400"/>
        <v>0</v>
      </c>
      <c r="M2593" s="2">
        <f t="shared" si="1401"/>
        <v>0.51566527292513886</v>
      </c>
      <c r="N2593" s="2">
        <f t="shared" si="1402"/>
        <v>0</v>
      </c>
      <c r="O2593" s="2">
        <f t="shared" si="1403"/>
        <v>2.9497680279512162E-3</v>
      </c>
      <c r="P2593" s="1">
        <v>16809</v>
      </c>
      <c r="Q2593" s="1"/>
      <c r="R2593" s="1">
        <v>18006</v>
      </c>
      <c r="S2593" s="1"/>
      <c r="T2593" s="1"/>
      <c r="U2593" s="1"/>
      <c r="V2593" s="1"/>
      <c r="W2593" s="1"/>
      <c r="X2593" s="1"/>
      <c r="Y2593" s="1">
        <v>103</v>
      </c>
      <c r="Z2593" s="1"/>
      <c r="AA2593" s="1"/>
      <c r="AB2593" s="1"/>
      <c r="AC2593" s="1"/>
      <c r="AD2593" s="1"/>
      <c r="AE2593" s="1"/>
      <c r="AF2593" s="1"/>
      <c r="AG2593" s="1"/>
      <c r="AH2593" s="1"/>
      <c r="AI2593" s="7">
        <f t="shared" si="1404"/>
        <v>0</v>
      </c>
      <c r="AJ2593" s="7">
        <f t="shared" si="1405"/>
        <v>0</v>
      </c>
      <c r="AK2593" s="7">
        <f t="shared" si="1406"/>
        <v>0</v>
      </c>
      <c r="AL2593" s="7">
        <f t="shared" si="1407"/>
        <v>0</v>
      </c>
      <c r="AM2593" s="2">
        <f t="shared" si="1408"/>
        <v>0</v>
      </c>
      <c r="AN2593" s="2">
        <f t="shared" si="1409"/>
        <v>0</v>
      </c>
      <c r="AO2593" s="2">
        <f t="shared" si="1410"/>
        <v>0</v>
      </c>
      <c r="AP2593" s="2">
        <f t="shared" si="1411"/>
        <v>0</v>
      </c>
      <c r="AQ2593" s="2"/>
      <c r="AR2593" s="217" t="str">
        <f t="shared" si="1412"/>
        <v>Thurston</v>
      </c>
      <c r="AS2593" s="217" t="s">
        <v>1562</v>
      </c>
      <c r="AV2593" s="98">
        <v>53</v>
      </c>
      <c r="AW2593" s="100">
        <v>67</v>
      </c>
      <c r="AX2593" s="106">
        <f t="shared" si="1413"/>
        <v>53067</v>
      </c>
      <c r="AZ2593" s="7" t="s">
        <v>2975</v>
      </c>
      <c r="BA2593" s="217" t="s">
        <v>3208</v>
      </c>
      <c r="BF2593" s="1"/>
      <c r="BG2593" s="1"/>
      <c r="BH2593" s="1"/>
      <c r="BI2593" s="1"/>
      <c r="BJ2593" s="1"/>
      <c r="BK2593" s="1"/>
      <c r="BL2593" s="1"/>
      <c r="BM2593" s="1"/>
      <c r="BN2593" s="1"/>
      <c r="BO2593" s="1"/>
      <c r="BP2593" s="1"/>
      <c r="BQ2593" s="1"/>
      <c r="BR2593" s="1"/>
      <c r="BS2593" s="1"/>
      <c r="BT2593" s="1"/>
      <c r="BU2593" s="1"/>
      <c r="BV2593" s="1"/>
      <c r="BW2593" s="1"/>
      <c r="BX2593" s="1"/>
      <c r="BY2593" s="1"/>
      <c r="BZ2593" s="1"/>
      <c r="CA2593" s="1"/>
      <c r="CB2593" s="1"/>
      <c r="CC2593" s="1"/>
    </row>
    <row r="2594" spans="1:81" s="217" customFormat="1" hidden="1" outlineLevel="1">
      <c r="A2594" s="217" t="s">
        <v>2170</v>
      </c>
      <c r="B2594" s="217" t="s">
        <v>1562</v>
      </c>
      <c r="C2594" s="1">
        <f t="shared" si="1396"/>
        <v>634</v>
      </c>
      <c r="D2594" s="7">
        <f>IF(P2594&gt;0,RANK(P2594,(P2594:R2594,S2594:AG2594)),0)</f>
        <v>2</v>
      </c>
      <c r="E2594" s="7">
        <f>IF(Q2594&gt;0,RANK(Q2594,(P2594:R2594,S2594:AG2594)),0)</f>
        <v>0</v>
      </c>
      <c r="F2594" s="7">
        <f>IF(R2594&gt;0,RANK(R2594,(P2594:R2594,S2594:AG2594)),0)</f>
        <v>1</v>
      </c>
      <c r="G2594" s="7">
        <f>IF(S2594&gt;0,RANK(S2594,(P2594:R2594,S2594:AG2594)),0)</f>
        <v>0</v>
      </c>
      <c r="H2594" s="49">
        <f t="shared" si="1397"/>
        <v>30</v>
      </c>
      <c r="I2594" s="178">
        <f t="shared" si="1398"/>
        <v>4.7318611987381701E-2</v>
      </c>
      <c r="J2594" s="2"/>
      <c r="K2594" s="2">
        <f t="shared" si="1399"/>
        <v>0.47634069400630913</v>
      </c>
      <c r="L2594" s="2">
        <f t="shared" si="1400"/>
        <v>0</v>
      </c>
      <c r="M2594" s="2">
        <f t="shared" si="1401"/>
        <v>0.52365930599369082</v>
      </c>
      <c r="N2594" s="2">
        <f t="shared" si="1402"/>
        <v>0</v>
      </c>
      <c r="O2594" s="2">
        <f t="shared" si="1403"/>
        <v>1.1102230246251565E-16</v>
      </c>
      <c r="P2594" s="1">
        <v>302</v>
      </c>
      <c r="Q2594" s="1"/>
      <c r="R2594" s="1">
        <v>332</v>
      </c>
      <c r="S2594" s="1"/>
      <c r="T2594" s="1"/>
      <c r="U2594" s="1"/>
      <c r="V2594" s="1"/>
      <c r="W2594" s="1"/>
      <c r="X2594" s="1"/>
      <c r="Y2594" s="1"/>
      <c r="Z2594" s="1"/>
      <c r="AA2594" s="1"/>
      <c r="AB2594" s="1"/>
      <c r="AC2594" s="1"/>
      <c r="AD2594" s="1"/>
      <c r="AE2594" s="1"/>
      <c r="AF2594" s="1"/>
      <c r="AG2594" s="1"/>
      <c r="AH2594" s="1"/>
      <c r="AI2594" s="7">
        <f t="shared" si="1404"/>
        <v>0</v>
      </c>
      <c r="AJ2594" s="7">
        <f t="shared" si="1405"/>
        <v>0</v>
      </c>
      <c r="AK2594" s="7">
        <f t="shared" si="1406"/>
        <v>0</v>
      </c>
      <c r="AL2594" s="7">
        <f t="shared" si="1407"/>
        <v>0</v>
      </c>
      <c r="AM2594" s="2">
        <f t="shared" si="1408"/>
        <v>0</v>
      </c>
      <c r="AN2594" s="2">
        <f t="shared" si="1409"/>
        <v>0</v>
      </c>
      <c r="AO2594" s="2">
        <f t="shared" si="1410"/>
        <v>0</v>
      </c>
      <c r="AP2594" s="2">
        <f t="shared" si="1411"/>
        <v>0</v>
      </c>
      <c r="AQ2594" s="2"/>
      <c r="AR2594" s="217" t="str">
        <f t="shared" si="1412"/>
        <v>Wahkiakum</v>
      </c>
      <c r="AS2594" s="217" t="s">
        <v>1562</v>
      </c>
      <c r="AT2594" s="217">
        <v>3</v>
      </c>
      <c r="AV2594" s="98">
        <v>53</v>
      </c>
      <c r="AW2594" s="100">
        <v>69</v>
      </c>
      <c r="AX2594" s="106">
        <f t="shared" si="1413"/>
        <v>53069</v>
      </c>
      <c r="AZ2594" s="7" t="s">
        <v>2975</v>
      </c>
      <c r="BA2594" s="217" t="s">
        <v>3208</v>
      </c>
      <c r="BF2594" s="1"/>
      <c r="BG2594" s="1"/>
      <c r="BH2594" s="1"/>
      <c r="BI2594" s="1"/>
      <c r="BJ2594" s="1"/>
      <c r="BK2594" s="1"/>
      <c r="BL2594" s="1"/>
      <c r="BM2594" s="1"/>
      <c r="BN2594" s="1"/>
      <c r="BO2594" s="1"/>
      <c r="BP2594" s="1"/>
      <c r="BQ2594" s="1"/>
      <c r="BR2594" s="1"/>
      <c r="BS2594" s="1"/>
      <c r="BT2594" s="1"/>
      <c r="BU2594" s="1"/>
      <c r="BV2594" s="1"/>
      <c r="BW2594" s="1"/>
      <c r="BX2594" s="1"/>
      <c r="BY2594" s="1"/>
      <c r="BZ2594" s="1"/>
      <c r="CA2594" s="1"/>
      <c r="CB2594" s="1"/>
      <c r="CC2594" s="1"/>
    </row>
    <row r="2595" spans="1:81" s="217" customFormat="1" hidden="1" outlineLevel="1">
      <c r="A2595" s="217" t="s">
        <v>434</v>
      </c>
      <c r="B2595" s="217" t="s">
        <v>1562</v>
      </c>
      <c r="C2595" s="1">
        <f t="shared" si="1396"/>
        <v>5111</v>
      </c>
      <c r="D2595" s="7">
        <f>IF(P2595&gt;0,RANK(P2595,(P2595:R2595,S2595:AG2595)),0)</f>
        <v>2</v>
      </c>
      <c r="E2595" s="7">
        <f>IF(Q2595&gt;0,RANK(Q2595,(P2595:R2595,S2595:AG2595)),0)</f>
        <v>0</v>
      </c>
      <c r="F2595" s="7">
        <f>IF(R2595&gt;0,RANK(R2595,(P2595:R2595,S2595:AG2595)),0)</f>
        <v>1</v>
      </c>
      <c r="G2595" s="7">
        <f>IF(S2595&gt;0,RANK(S2595,(P2595:R2595,S2595:AG2595)),0)</f>
        <v>0</v>
      </c>
      <c r="H2595" s="49">
        <f t="shared" si="1397"/>
        <v>141</v>
      </c>
      <c r="I2595" s="178">
        <f t="shared" si="1398"/>
        <v>2.7587556251222854E-2</v>
      </c>
      <c r="J2595" s="2"/>
      <c r="K2595" s="2">
        <f t="shared" si="1399"/>
        <v>0.48620622187438856</v>
      </c>
      <c r="L2595" s="2">
        <f t="shared" si="1400"/>
        <v>0</v>
      </c>
      <c r="M2595" s="2">
        <f t="shared" si="1401"/>
        <v>0.51379377812561144</v>
      </c>
      <c r="N2595" s="2">
        <f t="shared" si="1402"/>
        <v>0</v>
      </c>
      <c r="O2595" s="2">
        <f t="shared" si="1403"/>
        <v>0</v>
      </c>
      <c r="P2595" s="1">
        <v>2485</v>
      </c>
      <c r="Q2595" s="1"/>
      <c r="R2595" s="1">
        <v>2626</v>
      </c>
      <c r="S2595" s="1"/>
      <c r="T2595" s="1"/>
      <c r="U2595" s="1"/>
      <c r="V2595" s="1"/>
      <c r="W2595" s="1"/>
      <c r="X2595" s="1"/>
      <c r="Y2595" s="1"/>
      <c r="Z2595" s="1"/>
      <c r="AA2595" s="1"/>
      <c r="AB2595" s="1"/>
      <c r="AC2595" s="1"/>
      <c r="AD2595" s="1"/>
      <c r="AE2595" s="1"/>
      <c r="AF2595" s="1"/>
      <c r="AG2595" s="1"/>
      <c r="AH2595" s="1"/>
      <c r="AI2595" s="7">
        <f t="shared" si="1404"/>
        <v>0</v>
      </c>
      <c r="AJ2595" s="7">
        <f t="shared" si="1405"/>
        <v>0</v>
      </c>
      <c r="AK2595" s="7">
        <f t="shared" si="1406"/>
        <v>0</v>
      </c>
      <c r="AL2595" s="7">
        <f t="shared" si="1407"/>
        <v>0</v>
      </c>
      <c r="AM2595" s="2">
        <f t="shared" si="1408"/>
        <v>0</v>
      </c>
      <c r="AN2595" s="2">
        <f t="shared" si="1409"/>
        <v>0</v>
      </c>
      <c r="AO2595" s="2">
        <f t="shared" si="1410"/>
        <v>0</v>
      </c>
      <c r="AP2595" s="2">
        <f t="shared" si="1411"/>
        <v>0</v>
      </c>
      <c r="AQ2595" s="2"/>
      <c r="AR2595" s="217" t="str">
        <f t="shared" si="1412"/>
        <v>Walla Walla</v>
      </c>
      <c r="AS2595" s="217" t="s">
        <v>1562</v>
      </c>
      <c r="AV2595" s="98">
        <v>53</v>
      </c>
      <c r="AW2595" s="100">
        <v>71</v>
      </c>
      <c r="AX2595" s="106">
        <f t="shared" si="1413"/>
        <v>53071</v>
      </c>
      <c r="AZ2595" s="7" t="s">
        <v>2975</v>
      </c>
      <c r="BA2595" s="217" t="s">
        <v>3208</v>
      </c>
      <c r="BF2595" s="1"/>
      <c r="BG2595" s="1"/>
      <c r="BH2595" s="1"/>
      <c r="BI2595" s="1"/>
      <c r="BJ2595" s="1"/>
      <c r="BK2595" s="1"/>
      <c r="BL2595" s="1"/>
      <c r="BM2595" s="1"/>
      <c r="BN2595" s="1"/>
      <c r="BO2595" s="1"/>
      <c r="BP2595" s="1"/>
      <c r="BQ2595" s="1"/>
      <c r="BR2595" s="1"/>
      <c r="BS2595" s="1"/>
      <c r="BT2595" s="1"/>
      <c r="BU2595" s="1"/>
      <c r="BV2595" s="1"/>
      <c r="BW2595" s="1"/>
      <c r="BX2595" s="1"/>
      <c r="BY2595" s="1"/>
      <c r="BZ2595" s="1"/>
      <c r="CA2595" s="1"/>
      <c r="CB2595" s="1"/>
      <c r="CC2595" s="1"/>
    </row>
    <row r="2596" spans="1:81" s="217" customFormat="1" hidden="1" outlineLevel="1">
      <c r="A2596" s="217" t="s">
        <v>435</v>
      </c>
      <c r="B2596" s="217" t="s">
        <v>1562</v>
      </c>
      <c r="C2596" s="1">
        <f t="shared" si="1396"/>
        <v>30900</v>
      </c>
      <c r="D2596" s="7">
        <f>IF(P2596&gt;0,RANK(P2596,(P2596:R2596,S2596:AG2596)),0)</f>
        <v>2</v>
      </c>
      <c r="E2596" s="7">
        <f>IF(Q2596&gt;0,RANK(Q2596,(P2596:R2596,S2596:AG2596)),0)</f>
        <v>0</v>
      </c>
      <c r="F2596" s="7">
        <f>IF(R2596&gt;0,RANK(R2596,(P2596:R2596,S2596:AG2596)),0)</f>
        <v>1</v>
      </c>
      <c r="G2596" s="7">
        <f>IF(S2596&gt;0,RANK(S2596,(P2596:R2596,S2596:AG2596)),0)</f>
        <v>0</v>
      </c>
      <c r="H2596" s="49">
        <f t="shared" si="1397"/>
        <v>6215</v>
      </c>
      <c r="I2596" s="178">
        <f t="shared" si="1398"/>
        <v>0.20113268608414239</v>
      </c>
      <c r="J2596" s="2"/>
      <c r="K2596" s="2">
        <f t="shared" si="1399"/>
        <v>0.39825242718446602</v>
      </c>
      <c r="L2596" s="2">
        <f t="shared" si="1400"/>
        <v>0</v>
      </c>
      <c r="M2596" s="2">
        <f t="shared" si="1401"/>
        <v>0.59938511326860844</v>
      </c>
      <c r="N2596" s="2">
        <f t="shared" si="1402"/>
        <v>0</v>
      </c>
      <c r="O2596" s="2">
        <f t="shared" si="1403"/>
        <v>2.3624595469254883E-3</v>
      </c>
      <c r="P2596" s="1">
        <v>12306</v>
      </c>
      <c r="Q2596" s="1"/>
      <c r="R2596" s="1">
        <v>18521</v>
      </c>
      <c r="S2596" s="1"/>
      <c r="T2596" s="1"/>
      <c r="U2596" s="1"/>
      <c r="V2596" s="1"/>
      <c r="W2596" s="1"/>
      <c r="X2596" s="1"/>
      <c r="Y2596" s="1">
        <v>73</v>
      </c>
      <c r="Z2596" s="1"/>
      <c r="AA2596" s="1"/>
      <c r="AB2596" s="1"/>
      <c r="AC2596" s="1"/>
      <c r="AD2596" s="1"/>
      <c r="AE2596" s="1"/>
      <c r="AF2596" s="1"/>
      <c r="AG2596" s="1"/>
      <c r="AH2596" s="1"/>
      <c r="AI2596" s="7">
        <f t="shared" si="1404"/>
        <v>0</v>
      </c>
      <c r="AJ2596" s="7">
        <f t="shared" si="1405"/>
        <v>0</v>
      </c>
      <c r="AK2596" s="7">
        <f t="shared" si="1406"/>
        <v>0</v>
      </c>
      <c r="AL2596" s="7">
        <f t="shared" si="1407"/>
        <v>0</v>
      </c>
      <c r="AM2596" s="2">
        <f t="shared" si="1408"/>
        <v>0</v>
      </c>
      <c r="AN2596" s="2">
        <f t="shared" si="1409"/>
        <v>0</v>
      </c>
      <c r="AO2596" s="2">
        <f t="shared" si="1410"/>
        <v>0</v>
      </c>
      <c r="AP2596" s="2">
        <f t="shared" si="1411"/>
        <v>0</v>
      </c>
      <c r="AQ2596" s="2"/>
      <c r="AR2596" s="217" t="str">
        <f t="shared" si="1412"/>
        <v>Whatcom</v>
      </c>
      <c r="AS2596" s="217" t="s">
        <v>1562</v>
      </c>
      <c r="AV2596" s="98">
        <v>53</v>
      </c>
      <c r="AW2596" s="100">
        <v>73</v>
      </c>
      <c r="AX2596" s="106">
        <f t="shared" si="1413"/>
        <v>53073</v>
      </c>
      <c r="AZ2596" s="7" t="s">
        <v>2975</v>
      </c>
      <c r="BA2596" s="217" t="s">
        <v>3208</v>
      </c>
      <c r="BF2596" s="1"/>
      <c r="BG2596" s="1"/>
      <c r="BH2596" s="1"/>
      <c r="BI2596" s="1"/>
      <c r="BJ2596" s="1"/>
      <c r="BK2596" s="1"/>
      <c r="BL2596" s="1"/>
      <c r="BM2596" s="1"/>
      <c r="BN2596" s="1"/>
      <c r="BO2596" s="1"/>
      <c r="BP2596" s="1"/>
      <c r="BQ2596" s="1"/>
      <c r="BR2596" s="1"/>
      <c r="BS2596" s="1"/>
      <c r="BT2596" s="1"/>
      <c r="BU2596" s="1"/>
      <c r="BV2596" s="1"/>
      <c r="BW2596" s="1"/>
      <c r="BX2596" s="1"/>
      <c r="BY2596" s="1"/>
      <c r="BZ2596" s="1"/>
      <c r="CA2596" s="1"/>
      <c r="CB2596" s="1"/>
      <c r="CC2596" s="1"/>
    </row>
    <row r="2597" spans="1:81" s="217" customFormat="1" hidden="1" outlineLevel="1">
      <c r="A2597" s="217" t="s">
        <v>1928</v>
      </c>
      <c r="B2597" s="217" t="s">
        <v>1562</v>
      </c>
      <c r="C2597" s="1">
        <f t="shared" si="1396"/>
        <v>3775</v>
      </c>
      <c r="D2597" s="7">
        <f>IF(P2597&gt;0,RANK(P2597,(P2597:R2597,S2597:AG2597)),0)</f>
        <v>2</v>
      </c>
      <c r="E2597" s="7">
        <f>IF(Q2597&gt;0,RANK(Q2597,(P2597:R2597,S2597:AG2597)),0)</f>
        <v>0</v>
      </c>
      <c r="F2597" s="7">
        <f>IF(R2597&gt;0,RANK(R2597,(P2597:R2597,S2597:AG2597)),0)</f>
        <v>1</v>
      </c>
      <c r="G2597" s="7">
        <f>IF(S2597&gt;0,RANK(S2597,(P2597:R2597,S2597:AG2597)),0)</f>
        <v>0</v>
      </c>
      <c r="H2597" s="49">
        <f t="shared" si="1397"/>
        <v>339</v>
      </c>
      <c r="I2597" s="178">
        <f t="shared" si="1398"/>
        <v>8.9801324503311256E-2</v>
      </c>
      <c r="J2597" s="2"/>
      <c r="K2597" s="2">
        <f t="shared" si="1399"/>
        <v>0.45509933774834438</v>
      </c>
      <c r="L2597" s="2">
        <f t="shared" si="1400"/>
        <v>0</v>
      </c>
      <c r="M2597" s="2">
        <f t="shared" si="1401"/>
        <v>0.54490066225165568</v>
      </c>
      <c r="N2597" s="2">
        <f t="shared" si="1402"/>
        <v>0</v>
      </c>
      <c r="O2597" s="2">
        <f t="shared" si="1403"/>
        <v>0</v>
      </c>
      <c r="P2597" s="1">
        <v>1718</v>
      </c>
      <c r="Q2597" s="1"/>
      <c r="R2597" s="1">
        <v>2057</v>
      </c>
      <c r="S2597" s="1"/>
      <c r="T2597" s="1"/>
      <c r="U2597" s="1"/>
      <c r="V2597" s="1"/>
      <c r="W2597" s="1"/>
      <c r="X2597" s="1"/>
      <c r="Y2597" s="1"/>
      <c r="Z2597" s="1"/>
      <c r="AA2597" s="1"/>
      <c r="AB2597" s="1"/>
      <c r="AC2597" s="1"/>
      <c r="AD2597" s="1"/>
      <c r="AE2597" s="1"/>
      <c r="AF2597" s="1"/>
      <c r="AG2597" s="1"/>
      <c r="AH2597" s="1"/>
      <c r="AI2597" s="7">
        <f t="shared" si="1404"/>
        <v>0</v>
      </c>
      <c r="AJ2597" s="7">
        <f t="shared" si="1405"/>
        <v>0</v>
      </c>
      <c r="AK2597" s="7">
        <f t="shared" si="1406"/>
        <v>0</v>
      </c>
      <c r="AL2597" s="7">
        <f t="shared" si="1407"/>
        <v>0</v>
      </c>
      <c r="AM2597" s="2">
        <f t="shared" si="1408"/>
        <v>0</v>
      </c>
      <c r="AN2597" s="2">
        <f t="shared" si="1409"/>
        <v>0</v>
      </c>
      <c r="AO2597" s="2">
        <f t="shared" si="1410"/>
        <v>0</v>
      </c>
      <c r="AP2597" s="2">
        <f t="shared" si="1411"/>
        <v>0</v>
      </c>
      <c r="AQ2597" s="2"/>
      <c r="AR2597" s="217" t="str">
        <f t="shared" si="1412"/>
        <v>Whitman</v>
      </c>
      <c r="AS2597" s="217" t="s">
        <v>1562</v>
      </c>
      <c r="AT2597" s="217">
        <v>5</v>
      </c>
      <c r="AV2597" s="98">
        <v>53</v>
      </c>
      <c r="AW2597" s="100">
        <v>75</v>
      </c>
      <c r="AX2597" s="106">
        <f t="shared" si="1413"/>
        <v>53075</v>
      </c>
      <c r="AZ2597" s="7" t="s">
        <v>2975</v>
      </c>
      <c r="BA2597" s="217" t="s">
        <v>3208</v>
      </c>
      <c r="BF2597" s="1"/>
      <c r="BG2597" s="1"/>
      <c r="BH2597" s="1"/>
      <c r="BI2597" s="1"/>
      <c r="BJ2597" s="1"/>
      <c r="BK2597" s="1"/>
      <c r="BL2597" s="1"/>
      <c r="BM2597" s="1"/>
      <c r="BN2597" s="1"/>
      <c r="BO2597" s="1"/>
      <c r="BP2597" s="1"/>
      <c r="BQ2597" s="1"/>
      <c r="BR2597" s="1"/>
      <c r="BS2597" s="1"/>
      <c r="BT2597" s="1"/>
      <c r="BU2597" s="1"/>
      <c r="BV2597" s="1"/>
      <c r="BW2597" s="1"/>
      <c r="BX2597" s="1"/>
      <c r="BY2597" s="1"/>
      <c r="BZ2597" s="1"/>
      <c r="CA2597" s="1"/>
      <c r="CB2597" s="1"/>
      <c r="CC2597" s="1"/>
    </row>
    <row r="2598" spans="1:81" s="217" customFormat="1" hidden="1" outlineLevel="1">
      <c r="A2598" s="217" t="s">
        <v>436</v>
      </c>
      <c r="B2598" s="217" t="s">
        <v>1562</v>
      </c>
      <c r="C2598" s="1">
        <f t="shared" si="1396"/>
        <v>13933</v>
      </c>
      <c r="D2598" s="7">
        <f>IF(P2598&gt;0,RANK(P2598,(P2598:R2598,S2598:AG2598)),0)</f>
        <v>1</v>
      </c>
      <c r="E2598" s="7">
        <f>IF(Q2598&gt;0,RANK(Q2598,(P2598:R2598,S2598:AG2598)),0)</f>
        <v>0</v>
      </c>
      <c r="F2598" s="7">
        <f>IF(R2598&gt;0,RANK(R2598,(P2598:R2598,S2598:AG2598)),0)</f>
        <v>2</v>
      </c>
      <c r="G2598" s="7">
        <f>IF(S2598&gt;0,RANK(S2598,(P2598:R2598,S2598:AG2598)),0)</f>
        <v>0</v>
      </c>
      <c r="H2598" s="49">
        <f t="shared" si="1397"/>
        <v>1297</v>
      </c>
      <c r="I2598" s="178">
        <f t="shared" si="1398"/>
        <v>9.3088351395966412E-2</v>
      </c>
      <c r="J2598" s="2"/>
      <c r="K2598" s="2">
        <f t="shared" si="1399"/>
        <v>0.5447498743989091</v>
      </c>
      <c r="L2598" s="2">
        <f t="shared" si="1400"/>
        <v>0</v>
      </c>
      <c r="M2598" s="2">
        <f t="shared" si="1401"/>
        <v>0.45166152300294266</v>
      </c>
      <c r="N2598" s="2">
        <f t="shared" si="1402"/>
        <v>0</v>
      </c>
      <c r="O2598" s="2">
        <f t="shared" si="1403"/>
        <v>3.5886025981482494E-3</v>
      </c>
      <c r="P2598" s="1">
        <v>7590</v>
      </c>
      <c r="Q2598" s="1"/>
      <c r="R2598" s="1">
        <v>6293</v>
      </c>
      <c r="S2598" s="1"/>
      <c r="T2598" s="1"/>
      <c r="U2598" s="1"/>
      <c r="V2598" s="1"/>
      <c r="W2598" s="1"/>
      <c r="X2598" s="1"/>
      <c r="Y2598" s="1">
        <v>50</v>
      </c>
      <c r="Z2598" s="1"/>
      <c r="AA2598" s="1"/>
      <c r="AB2598" s="1"/>
      <c r="AC2598" s="1"/>
      <c r="AD2598" s="1"/>
      <c r="AE2598" s="1"/>
      <c r="AF2598" s="1"/>
      <c r="AG2598" s="1"/>
      <c r="AH2598" s="1"/>
      <c r="AI2598" s="7">
        <f t="shared" si="1404"/>
        <v>0</v>
      </c>
      <c r="AJ2598" s="7">
        <f t="shared" si="1405"/>
        <v>0</v>
      </c>
      <c r="AK2598" s="7">
        <f t="shared" si="1406"/>
        <v>0</v>
      </c>
      <c r="AL2598" s="7">
        <f t="shared" si="1407"/>
        <v>0</v>
      </c>
      <c r="AM2598" s="2">
        <f t="shared" si="1408"/>
        <v>0</v>
      </c>
      <c r="AN2598" s="2">
        <f t="shared" si="1409"/>
        <v>0</v>
      </c>
      <c r="AO2598" s="2">
        <f t="shared" si="1410"/>
        <v>0</v>
      </c>
      <c r="AP2598" s="2">
        <f t="shared" si="1411"/>
        <v>0</v>
      </c>
      <c r="AQ2598" s="2"/>
      <c r="AR2598" s="217" t="str">
        <f t="shared" si="1412"/>
        <v>Yakima</v>
      </c>
      <c r="AS2598" s="217" t="s">
        <v>1562</v>
      </c>
      <c r="AT2598" s="217">
        <v>4</v>
      </c>
      <c r="AV2598" s="98">
        <v>53</v>
      </c>
      <c r="AW2598" s="100">
        <v>77</v>
      </c>
      <c r="AX2598" s="106">
        <f t="shared" si="1413"/>
        <v>53077</v>
      </c>
      <c r="AZ2598" s="7" t="s">
        <v>2975</v>
      </c>
      <c r="BA2598" s="217" t="s">
        <v>3208</v>
      </c>
      <c r="BF2598" s="1"/>
      <c r="BG2598" s="1"/>
      <c r="BH2598" s="1"/>
      <c r="BI2598" s="1"/>
      <c r="BJ2598" s="1"/>
      <c r="BK2598" s="1"/>
      <c r="BL2598" s="1"/>
      <c r="BM2598" s="1"/>
      <c r="BN2598" s="1"/>
      <c r="BO2598" s="1"/>
      <c r="BP2598" s="1"/>
      <c r="BQ2598" s="1"/>
      <c r="BR2598" s="1"/>
      <c r="BS2598" s="1"/>
      <c r="BT2598" s="1"/>
      <c r="BU2598" s="1"/>
      <c r="BV2598" s="1"/>
      <c r="BW2598" s="1"/>
      <c r="BX2598" s="1"/>
      <c r="BY2598" s="1"/>
      <c r="BZ2598" s="1"/>
      <c r="CA2598" s="1"/>
      <c r="CB2598" s="1"/>
      <c r="CC2598" s="1"/>
    </row>
    <row r="2599" spans="1:81" s="217" customFormat="1" collapsed="1">
      <c r="A2599" s="217" t="s">
        <v>643</v>
      </c>
      <c r="B2599" s="217" t="s">
        <v>1114</v>
      </c>
      <c r="C2599" s="1">
        <f t="shared" si="1396"/>
        <v>804715</v>
      </c>
      <c r="D2599" s="7">
        <f>IF(P2599&gt;0,RANK(P2599,(P2599:R2599,S2599:AG2599)),0)</f>
        <v>1</v>
      </c>
      <c r="E2599" s="7">
        <f>IF(Q2599&gt;0,RANK(Q2599,(P2599:R2599,S2599:AG2599)),0)</f>
        <v>0</v>
      </c>
      <c r="F2599" s="7">
        <f>IF(R2599&gt;0,RANK(R2599,(P2599:R2599,S2599:AG2599)),0)</f>
        <v>2</v>
      </c>
      <c r="G2599" s="7">
        <f>IF(S2599&gt;0,RANK(S2599,(P2599:R2599,S2599:AG2599)),0)</f>
        <v>0</v>
      </c>
      <c r="H2599" s="49">
        <f t="shared" si="1397"/>
        <v>38168</v>
      </c>
      <c r="I2599" s="178">
        <f t="shared" si="1398"/>
        <v>4.7430456745555877E-2</v>
      </c>
      <c r="J2599" s="2"/>
      <c r="K2599" s="2">
        <f t="shared" si="1399"/>
        <v>0.52249678457590576</v>
      </c>
      <c r="L2599" s="2">
        <f t="shared" si="1400"/>
        <v>0</v>
      </c>
      <c r="M2599" s="2">
        <f t="shared" si="1401"/>
        <v>0.47506632783034985</v>
      </c>
      <c r="N2599" s="2">
        <f t="shared" si="1402"/>
        <v>0</v>
      </c>
      <c r="O2599" s="2">
        <f t="shared" si="1403"/>
        <v>2.4368875937443857E-3</v>
      </c>
      <c r="P2599" s="1">
        <f>SUM(P2560:P2598)</f>
        <v>420461</v>
      </c>
      <c r="Q2599" s="1"/>
      <c r="R2599" s="1">
        <f>SUM(R2560:R2598)</f>
        <v>382293</v>
      </c>
      <c r="S2599" s="1"/>
      <c r="T2599" s="1"/>
      <c r="U2599" s="83"/>
      <c r="V2599" s="1"/>
      <c r="W2599" s="1"/>
      <c r="X2599" s="1"/>
      <c r="Y2599" s="1">
        <f>SUM(Y2560:Y2598)</f>
        <v>1961</v>
      </c>
      <c r="Z2599" s="1"/>
      <c r="AA2599" s="1"/>
      <c r="AB2599" s="1"/>
      <c r="AC2599" s="1"/>
      <c r="AD2599" s="1"/>
      <c r="AE2599" s="1"/>
      <c r="AF2599" s="1"/>
      <c r="AG2599" s="1"/>
      <c r="AH2599" s="1"/>
      <c r="AI2599" s="7">
        <f t="shared" si="1404"/>
        <v>0</v>
      </c>
      <c r="AJ2599" s="7">
        <f t="shared" si="1405"/>
        <v>0</v>
      </c>
      <c r="AK2599" s="7">
        <f t="shared" si="1406"/>
        <v>0</v>
      </c>
      <c r="AL2599" s="7">
        <f t="shared" si="1407"/>
        <v>0</v>
      </c>
      <c r="AM2599" s="2">
        <f t="shared" si="1408"/>
        <v>0</v>
      </c>
      <c r="AN2599" s="2">
        <f t="shared" si="1409"/>
        <v>0</v>
      </c>
      <c r="AO2599" s="2">
        <f t="shared" si="1410"/>
        <v>0</v>
      </c>
      <c r="AP2599" s="2">
        <f t="shared" si="1411"/>
        <v>0</v>
      </c>
      <c r="AQ2599" s="2"/>
      <c r="AR2599" s="217" t="str">
        <f t="shared" si="1412"/>
        <v>Washington</v>
      </c>
      <c r="AS2599" s="217" t="s">
        <v>1114</v>
      </c>
      <c r="AV2599" s="98">
        <v>53</v>
      </c>
      <c r="AW2599" s="100"/>
      <c r="AX2599" s="98">
        <v>53</v>
      </c>
      <c r="AZ2599" s="7" t="s">
        <v>1634</v>
      </c>
      <c r="BA2599" s="217" t="s">
        <v>3208</v>
      </c>
      <c r="BF2599" s="1"/>
      <c r="BG2599" s="1"/>
      <c r="BH2599" s="1"/>
      <c r="BI2599" s="1"/>
      <c r="BJ2599" s="1"/>
      <c r="BK2599" s="1"/>
      <c r="BL2599" s="1"/>
      <c r="BM2599" s="1"/>
      <c r="BN2599" s="1">
        <f>SUM(BN2560:BN2598)</f>
        <v>0</v>
      </c>
      <c r="BO2599" s="1"/>
      <c r="BP2599" s="1"/>
      <c r="BQ2599" s="1"/>
      <c r="BR2599" s="1"/>
      <c r="BS2599" s="1"/>
      <c r="BT2599" s="1"/>
      <c r="BU2599" s="1"/>
      <c r="BV2599" s="1"/>
      <c r="BW2599" s="1"/>
      <c r="BX2599" s="1"/>
      <c r="BY2599" s="1"/>
      <c r="BZ2599" s="1"/>
      <c r="CA2599" s="1"/>
      <c r="CB2599" s="1"/>
      <c r="CC2599" s="1"/>
    </row>
    <row r="2600" spans="1:81">
      <c r="C2600" s="1"/>
      <c r="E2600" s="7"/>
      <c r="F2600" s="7"/>
      <c r="G2600" s="7"/>
      <c r="H2600" s="49"/>
      <c r="I2600" s="178"/>
      <c r="J2600" s="2"/>
      <c r="AI2600" s="7"/>
      <c r="AJ2600" s="7"/>
      <c r="AK2600" s="7"/>
      <c r="AL2600" s="7"/>
      <c r="AT2600" s="182"/>
      <c r="AV2600" s="98"/>
      <c r="AW2600" s="100"/>
    </row>
    <row r="2601" spans="1:81" hidden="1" outlineLevel="1">
      <c r="A2601" t="s">
        <v>1194</v>
      </c>
      <c r="B2601" t="s">
        <v>1607</v>
      </c>
      <c r="C2601" s="1">
        <f t="shared" ref="C2601:C2632" si="1414">SUM(P2601:AG2601)</f>
        <v>1935</v>
      </c>
      <c r="D2601" s="7">
        <f>IF(P2601&gt;0,RANK(P2601,(P2601:R2601,S2601:AG2601)),0)</f>
        <v>2</v>
      </c>
      <c r="E2601" s="7">
        <f>IF(Q2601&gt;0,RANK(Q2601,(P2601:R2601,S2601:AG2601)),0)</f>
        <v>0</v>
      </c>
      <c r="F2601" s="7">
        <f>IF(R2601&gt;0,RANK(R2601,(P2601:R2601,S2601:AG2601)),0)</f>
        <v>1</v>
      </c>
      <c r="G2601" s="7">
        <f>IF(S2601&gt;0,RANK(S2601,(P2601:R2601,S2601:AG2601)),0)</f>
        <v>5</v>
      </c>
      <c r="H2601" s="49">
        <f t="shared" ref="H2601:H2632" si="1415">MAX(P2601:Y2601)-LARGE(P2601:Y2601,2)</f>
        <v>306</v>
      </c>
      <c r="I2601" s="178">
        <f t="shared" si="1381"/>
        <v>0.15813953488372093</v>
      </c>
      <c r="J2601" s="2"/>
      <c r="K2601" s="2">
        <f t="shared" ref="K2601:K2632" si="1416">IF($C2601=0,"-",P2601/$C2601)</f>
        <v>0.35658914728682173</v>
      </c>
      <c r="L2601" s="2">
        <f t="shared" ref="L2601:L2632" si="1417">IF($C2601=0,"-",Q2601/$C2601)</f>
        <v>0</v>
      </c>
      <c r="M2601" s="2">
        <f t="shared" ref="M2601:M2632" si="1418">IF($C2601=0,"-",R2601/$C2601)</f>
        <v>0.51472868217054268</v>
      </c>
      <c r="N2601" s="2">
        <f t="shared" ref="N2601:N2632" si="1419">IF($C2601=0,"-",S2601/$C2601)</f>
        <v>1.8604651162790697E-2</v>
      </c>
      <c r="O2601" s="2">
        <f t="shared" ref="O2601:O2632" si="1420">IF(C2601=0,"-",(1-K2601-L2601-M2601-N2601))</f>
        <v>0.11007751937984495</v>
      </c>
      <c r="P2601" s="1">
        <v>690</v>
      </c>
      <c r="R2601" s="1">
        <v>996</v>
      </c>
      <c r="S2601" s="1">
        <v>36</v>
      </c>
      <c r="T2601" s="1">
        <v>165</v>
      </c>
      <c r="AA2601" s="1">
        <v>38</v>
      </c>
      <c r="AC2601" s="1">
        <v>10</v>
      </c>
      <c r="AI2601" s="7">
        <f t="shared" ref="AI2601:AI2632" si="1421">IF(T2601&gt;0,RANK(T2601,(P2601:Z2601)),0)</f>
        <v>3</v>
      </c>
      <c r="AJ2601" s="7">
        <f t="shared" ref="AJ2601:AJ2632" si="1422">IF(U2601&gt;0,RANK(U2601,(P2601:Z2601)),0)</f>
        <v>0</v>
      </c>
      <c r="AK2601" s="7">
        <f t="shared" ref="AK2601:AK2632" si="1423">IF(V2601&gt;0,RANK(V2601,(P2601:Z2601)),0)</f>
        <v>0</v>
      </c>
      <c r="AL2601" s="7">
        <f t="shared" ref="AL2601:AL2632" si="1424">IF(W2601&gt;0,RANK(W2601,(P2601:Z2601)),0)</f>
        <v>0</v>
      </c>
      <c r="AM2601" s="2">
        <f t="shared" ref="AM2601:AM2632" si="1425">IF($C2601=0,"-",T2601/$C2601)</f>
        <v>8.5271317829457363E-2</v>
      </c>
      <c r="AN2601" s="2">
        <f t="shared" ref="AN2601:AN2632" si="1426">IF($C2601=0,"-",U2601/$C2601)</f>
        <v>0</v>
      </c>
      <c r="AO2601" s="2">
        <f t="shared" ref="AO2601:AO2632" si="1427">IF($C2601=0,"-",V2601/$C2601)</f>
        <v>0</v>
      </c>
      <c r="AP2601" s="2">
        <f t="shared" ref="AP2601:AP2632" si="1428">IF($C2601=0,"-",W2601/$C2601)</f>
        <v>0</v>
      </c>
      <c r="AR2601" t="str">
        <f t="shared" si="1395"/>
        <v>Barbour</v>
      </c>
      <c r="AS2601" t="s">
        <v>1607</v>
      </c>
      <c r="AT2601" s="182">
        <v>1</v>
      </c>
      <c r="AV2601" s="98">
        <v>54</v>
      </c>
      <c r="AW2601" s="100">
        <v>1</v>
      </c>
      <c r="AX2601" s="106">
        <f t="shared" ref="AX2601:AX2632" si="1429">AV2601*1000+AW2601</f>
        <v>54001</v>
      </c>
      <c r="AZ2601" s="7" t="s">
        <v>2975</v>
      </c>
      <c r="BA2601" t="s">
        <v>3208</v>
      </c>
    </row>
    <row r="2602" spans="1:81" hidden="1" outlineLevel="1">
      <c r="A2602" t="s">
        <v>2244</v>
      </c>
      <c r="B2602" t="s">
        <v>1607</v>
      </c>
      <c r="C2602" s="1">
        <f t="shared" si="1414"/>
        <v>8112</v>
      </c>
      <c r="D2602" s="7">
        <f>IF(P2602&gt;0,RANK(P2602,(P2602:R2602,S2602:AG2602)),0)</f>
        <v>2</v>
      </c>
      <c r="E2602" s="7">
        <f>IF(Q2602&gt;0,RANK(Q2602,(P2602:R2602,S2602:AG2602)),0)</f>
        <v>0</v>
      </c>
      <c r="F2602" s="7">
        <f>IF(R2602&gt;0,RANK(R2602,(P2602:R2602,S2602:AG2602)),0)</f>
        <v>1</v>
      </c>
      <c r="G2602" s="7">
        <f>IF(S2602&gt;0,RANK(S2602,(P2602:R2602,S2602:AG2602)),0)</f>
        <v>4</v>
      </c>
      <c r="H2602" s="49">
        <f t="shared" si="1415"/>
        <v>429</v>
      </c>
      <c r="I2602" s="178">
        <f t="shared" si="1381"/>
        <v>5.2884615384615384E-2</v>
      </c>
      <c r="J2602" s="2"/>
      <c r="K2602" s="2">
        <f t="shared" si="1416"/>
        <v>0.43947238658777121</v>
      </c>
      <c r="L2602" s="2">
        <f t="shared" si="1417"/>
        <v>0</v>
      </c>
      <c r="M2602" s="2">
        <f t="shared" si="1418"/>
        <v>0.49235700197238658</v>
      </c>
      <c r="N2602" s="2">
        <f t="shared" si="1419"/>
        <v>2.6134122287968443E-2</v>
      </c>
      <c r="O2602" s="2">
        <f t="shared" si="1420"/>
        <v>4.2036489151873767E-2</v>
      </c>
      <c r="P2602" s="1">
        <v>3565</v>
      </c>
      <c r="R2602" s="1">
        <v>3994</v>
      </c>
      <c r="S2602" s="1">
        <v>212</v>
      </c>
      <c r="T2602" s="1">
        <v>220</v>
      </c>
      <c r="AA2602" s="1">
        <v>99</v>
      </c>
      <c r="AC2602" s="1">
        <v>22</v>
      </c>
      <c r="AI2602" s="7">
        <f t="shared" si="1421"/>
        <v>3</v>
      </c>
      <c r="AJ2602" s="7">
        <f t="shared" si="1422"/>
        <v>0</v>
      </c>
      <c r="AK2602" s="7">
        <f t="shared" si="1423"/>
        <v>0</v>
      </c>
      <c r="AL2602" s="7">
        <f t="shared" si="1424"/>
        <v>0</v>
      </c>
      <c r="AM2602" s="2">
        <f t="shared" si="1425"/>
        <v>2.7120315581854043E-2</v>
      </c>
      <c r="AN2602" s="2">
        <f t="shared" si="1426"/>
        <v>0</v>
      </c>
      <c r="AO2602" s="2">
        <f t="shared" si="1427"/>
        <v>0</v>
      </c>
      <c r="AP2602" s="2">
        <f t="shared" si="1428"/>
        <v>0</v>
      </c>
      <c r="AR2602" t="str">
        <f t="shared" si="1395"/>
        <v>Berkeley</v>
      </c>
      <c r="AS2602" t="s">
        <v>1607</v>
      </c>
      <c r="AT2602" s="182">
        <v>2</v>
      </c>
      <c r="AV2602" s="98">
        <v>54</v>
      </c>
      <c r="AW2602" s="100">
        <v>3</v>
      </c>
      <c r="AX2602" s="106">
        <f t="shared" si="1429"/>
        <v>54003</v>
      </c>
      <c r="AZ2602" s="7" t="s">
        <v>2975</v>
      </c>
      <c r="BA2602" t="s">
        <v>3208</v>
      </c>
    </row>
    <row r="2603" spans="1:81" hidden="1" outlineLevel="1">
      <c r="A2603" t="s">
        <v>1816</v>
      </c>
      <c r="B2603" t="s">
        <v>1607</v>
      </c>
      <c r="C2603" s="1">
        <f t="shared" si="1414"/>
        <v>4667</v>
      </c>
      <c r="D2603" s="7">
        <f>IF(P2603&gt;0,RANK(P2603,(P2603:R2603,S2603:AG2603)),0)</f>
        <v>2</v>
      </c>
      <c r="E2603" s="7">
        <f>IF(Q2603&gt;0,RANK(Q2603,(P2603:R2603,S2603:AG2603)),0)</f>
        <v>0</v>
      </c>
      <c r="F2603" s="7">
        <f>IF(R2603&gt;0,RANK(R2603,(P2603:R2603,S2603:AG2603)),0)</f>
        <v>1</v>
      </c>
      <c r="G2603" s="7">
        <f>IF(S2603&gt;0,RANK(S2603,(P2603:R2603,S2603:AG2603)),0)</f>
        <v>5</v>
      </c>
      <c r="H2603" s="49">
        <f t="shared" si="1415"/>
        <v>1171</v>
      </c>
      <c r="I2603" s="178">
        <f t="shared" si="1381"/>
        <v>0.25091064923934003</v>
      </c>
      <c r="J2603" s="2"/>
      <c r="K2603" s="2">
        <f t="shared" si="1416"/>
        <v>0.26826655238911506</v>
      </c>
      <c r="L2603" s="2">
        <f t="shared" si="1417"/>
        <v>0</v>
      </c>
      <c r="M2603" s="2">
        <f t="shared" si="1418"/>
        <v>0.51917720162845515</v>
      </c>
      <c r="N2603" s="2">
        <f t="shared" si="1419"/>
        <v>1.5213199057210199E-2</v>
      </c>
      <c r="O2603" s="2">
        <f t="shared" si="1420"/>
        <v>0.19734304692521965</v>
      </c>
      <c r="P2603" s="1">
        <v>1252</v>
      </c>
      <c r="R2603" s="1">
        <v>2423</v>
      </c>
      <c r="S2603" s="1">
        <v>71</v>
      </c>
      <c r="T2603" s="1">
        <v>739</v>
      </c>
      <c r="AA2603" s="1">
        <v>137</v>
      </c>
      <c r="AC2603" s="1">
        <v>45</v>
      </c>
      <c r="AI2603" s="7">
        <f t="shared" si="1421"/>
        <v>3</v>
      </c>
      <c r="AJ2603" s="7">
        <f t="shared" si="1422"/>
        <v>0</v>
      </c>
      <c r="AK2603" s="7">
        <f t="shared" si="1423"/>
        <v>0</v>
      </c>
      <c r="AL2603" s="7">
        <f t="shared" si="1424"/>
        <v>0</v>
      </c>
      <c r="AM2603" s="2">
        <f t="shared" si="1425"/>
        <v>0.15834583244053996</v>
      </c>
      <c r="AN2603" s="2">
        <f t="shared" si="1426"/>
        <v>0</v>
      </c>
      <c r="AO2603" s="2">
        <f t="shared" si="1427"/>
        <v>0</v>
      </c>
      <c r="AP2603" s="2">
        <f t="shared" si="1428"/>
        <v>0</v>
      </c>
      <c r="AR2603" t="str">
        <f t="shared" si="1395"/>
        <v>Boone</v>
      </c>
      <c r="AS2603" t="s">
        <v>1607</v>
      </c>
      <c r="AT2603" s="182">
        <v>3</v>
      </c>
      <c r="AV2603" s="98">
        <v>54</v>
      </c>
      <c r="AW2603" s="100">
        <v>5</v>
      </c>
      <c r="AX2603" s="106">
        <f t="shared" si="1429"/>
        <v>54005</v>
      </c>
      <c r="AZ2603" s="7" t="s">
        <v>2975</v>
      </c>
      <c r="BA2603" t="s">
        <v>3208</v>
      </c>
    </row>
    <row r="2604" spans="1:81" hidden="1" outlineLevel="1">
      <c r="A2604" t="s">
        <v>2055</v>
      </c>
      <c r="B2604" t="s">
        <v>1607</v>
      </c>
      <c r="C2604" s="1">
        <f t="shared" si="1414"/>
        <v>2588</v>
      </c>
      <c r="D2604" s="7">
        <f>IF(P2604&gt;0,RANK(P2604,(P2604:R2604,S2604:AG2604)),0)</f>
        <v>2</v>
      </c>
      <c r="E2604" s="7">
        <f>IF(Q2604&gt;0,RANK(Q2604,(P2604:R2604,S2604:AG2604)),0)</f>
        <v>0</v>
      </c>
      <c r="F2604" s="7">
        <f>IF(R2604&gt;0,RANK(R2604,(P2604:R2604,S2604:AG2604)),0)</f>
        <v>1</v>
      </c>
      <c r="G2604" s="7">
        <f>IF(S2604&gt;0,RANK(S2604,(P2604:R2604,S2604:AG2604)),0)</f>
        <v>4</v>
      </c>
      <c r="H2604" s="49">
        <f t="shared" si="1415"/>
        <v>428</v>
      </c>
      <c r="I2604" s="178">
        <f t="shared" si="1381"/>
        <v>0.16537867078825347</v>
      </c>
      <c r="J2604" s="2"/>
      <c r="K2604" s="2">
        <f t="shared" si="1416"/>
        <v>0.34853168469860896</v>
      </c>
      <c r="L2604" s="2">
        <f t="shared" si="1417"/>
        <v>0</v>
      </c>
      <c r="M2604" s="2">
        <f t="shared" si="1418"/>
        <v>0.51391035548686248</v>
      </c>
      <c r="N2604" s="2">
        <f t="shared" si="1419"/>
        <v>2.6661514683153014E-2</v>
      </c>
      <c r="O2604" s="2">
        <f t="shared" si="1420"/>
        <v>0.11089644513137555</v>
      </c>
      <c r="P2604" s="1">
        <v>902</v>
      </c>
      <c r="R2604" s="1">
        <v>1330</v>
      </c>
      <c r="S2604" s="1">
        <v>69</v>
      </c>
      <c r="T2604" s="1">
        <v>221</v>
      </c>
      <c r="AA2604" s="1">
        <v>53</v>
      </c>
      <c r="AC2604" s="1">
        <v>13</v>
      </c>
      <c r="AI2604" s="7">
        <f t="shared" si="1421"/>
        <v>3</v>
      </c>
      <c r="AJ2604" s="7">
        <f t="shared" si="1422"/>
        <v>0</v>
      </c>
      <c r="AK2604" s="7">
        <f t="shared" si="1423"/>
        <v>0</v>
      </c>
      <c r="AL2604" s="7">
        <f t="shared" si="1424"/>
        <v>0</v>
      </c>
      <c r="AM2604" s="2">
        <f t="shared" si="1425"/>
        <v>8.5394126738794429E-2</v>
      </c>
      <c r="AN2604" s="2">
        <f t="shared" si="1426"/>
        <v>0</v>
      </c>
      <c r="AO2604" s="2">
        <f t="shared" si="1427"/>
        <v>0</v>
      </c>
      <c r="AP2604" s="2">
        <f t="shared" si="1428"/>
        <v>0</v>
      </c>
      <c r="AR2604" t="str">
        <f t="shared" si="1395"/>
        <v>Braxton</v>
      </c>
      <c r="AS2604" t="s">
        <v>1607</v>
      </c>
      <c r="AT2604" s="182">
        <v>2</v>
      </c>
      <c r="AV2604" s="98">
        <v>54</v>
      </c>
      <c r="AW2604" s="100">
        <v>7</v>
      </c>
      <c r="AX2604" s="106">
        <f t="shared" si="1429"/>
        <v>54007</v>
      </c>
      <c r="AZ2604" s="7" t="s">
        <v>2975</v>
      </c>
      <c r="BA2604" t="s">
        <v>3208</v>
      </c>
    </row>
    <row r="2605" spans="1:81" hidden="1" outlineLevel="1">
      <c r="A2605" t="s">
        <v>2515</v>
      </c>
      <c r="B2605" t="s">
        <v>1607</v>
      </c>
      <c r="C2605" s="1">
        <f t="shared" si="1414"/>
        <v>3519</v>
      </c>
      <c r="D2605" s="7">
        <f>IF(P2605&gt;0,RANK(P2605,(P2605:R2605,S2605:AG2605)),0)</f>
        <v>2</v>
      </c>
      <c r="E2605" s="7">
        <f>IF(Q2605&gt;0,RANK(Q2605,(P2605:R2605,S2605:AG2605)),0)</f>
        <v>0</v>
      </c>
      <c r="F2605" s="7">
        <f>IF(R2605&gt;0,RANK(R2605,(P2605:R2605,S2605:AG2605)),0)</f>
        <v>1</v>
      </c>
      <c r="G2605" s="7">
        <f>IF(S2605&gt;0,RANK(S2605,(P2605:R2605,S2605:AG2605)),0)</f>
        <v>5</v>
      </c>
      <c r="H2605" s="49">
        <f t="shared" si="1415"/>
        <v>471</v>
      </c>
      <c r="I2605" s="178">
        <f t="shared" si="1381"/>
        <v>0.13384484228473997</v>
      </c>
      <c r="J2605" s="2"/>
      <c r="K2605" s="2">
        <f t="shared" si="1416"/>
        <v>0.37965331059960217</v>
      </c>
      <c r="L2605" s="2">
        <f t="shared" si="1417"/>
        <v>0</v>
      </c>
      <c r="M2605" s="2">
        <f t="shared" si="1418"/>
        <v>0.5134981528843422</v>
      </c>
      <c r="N2605" s="2">
        <f t="shared" si="1419"/>
        <v>1.0514350667803353E-2</v>
      </c>
      <c r="O2605" s="2">
        <f t="shared" si="1420"/>
        <v>9.6334185848252291E-2</v>
      </c>
      <c r="P2605" s="1">
        <v>1336</v>
      </c>
      <c r="R2605" s="1">
        <v>1807</v>
      </c>
      <c r="S2605" s="1">
        <v>37</v>
      </c>
      <c r="T2605" s="1">
        <v>272</v>
      </c>
      <c r="AA2605" s="1">
        <v>54</v>
      </c>
      <c r="AC2605" s="1">
        <v>13</v>
      </c>
      <c r="AI2605" s="7">
        <f t="shared" si="1421"/>
        <v>3</v>
      </c>
      <c r="AJ2605" s="7">
        <f t="shared" si="1422"/>
        <v>0</v>
      </c>
      <c r="AK2605" s="7">
        <f t="shared" si="1423"/>
        <v>0</v>
      </c>
      <c r="AL2605" s="7">
        <f t="shared" si="1424"/>
        <v>0</v>
      </c>
      <c r="AM2605" s="2">
        <f t="shared" si="1425"/>
        <v>7.7294685990338161E-2</v>
      </c>
      <c r="AN2605" s="2">
        <f t="shared" si="1426"/>
        <v>0</v>
      </c>
      <c r="AO2605" s="2">
        <f t="shared" si="1427"/>
        <v>0</v>
      </c>
      <c r="AP2605" s="2">
        <f t="shared" si="1428"/>
        <v>0</v>
      </c>
      <c r="AR2605" t="str">
        <f t="shared" si="1395"/>
        <v>Brooke</v>
      </c>
      <c r="AS2605" t="s">
        <v>1607</v>
      </c>
      <c r="AT2605" s="182">
        <v>1</v>
      </c>
      <c r="AV2605" s="98">
        <v>54</v>
      </c>
      <c r="AW2605" s="100">
        <v>9</v>
      </c>
      <c r="AX2605" s="106">
        <f t="shared" si="1429"/>
        <v>54009</v>
      </c>
      <c r="AZ2605" s="7" t="s">
        <v>2975</v>
      </c>
      <c r="BA2605" t="s">
        <v>3208</v>
      </c>
    </row>
    <row r="2606" spans="1:81" hidden="1" outlineLevel="1">
      <c r="A2606" t="s">
        <v>485</v>
      </c>
      <c r="B2606" t="s">
        <v>1607</v>
      </c>
      <c r="C2606" s="1">
        <f t="shared" si="1414"/>
        <v>11711</v>
      </c>
      <c r="D2606" s="7">
        <f>IF(P2606&gt;0,RANK(P2606,(P2606:R2606,S2606:AG2606)),0)</f>
        <v>2</v>
      </c>
      <c r="E2606" s="7">
        <f>IF(Q2606&gt;0,RANK(Q2606,(P2606:R2606,S2606:AG2606)),0)</f>
        <v>0</v>
      </c>
      <c r="F2606" s="7">
        <f>IF(R2606&gt;0,RANK(R2606,(P2606:R2606,S2606:AG2606)),0)</f>
        <v>1</v>
      </c>
      <c r="G2606" s="7">
        <f>IF(S2606&gt;0,RANK(S2606,(P2606:R2606,S2606:AG2606)),0)</f>
        <v>4</v>
      </c>
      <c r="H2606" s="49">
        <f t="shared" si="1415"/>
        <v>971</v>
      </c>
      <c r="I2606" s="178">
        <f t="shared" si="1381"/>
        <v>8.2913500128084711E-2</v>
      </c>
      <c r="J2606" s="2"/>
      <c r="K2606" s="2">
        <f t="shared" si="1416"/>
        <v>0.37887456237725214</v>
      </c>
      <c r="L2606" s="2">
        <f t="shared" si="1417"/>
        <v>0</v>
      </c>
      <c r="M2606" s="2">
        <f t="shared" si="1418"/>
        <v>0.46178806250533688</v>
      </c>
      <c r="N2606" s="2">
        <f t="shared" si="1419"/>
        <v>7.1727435744172148E-3</v>
      </c>
      <c r="O2606" s="2">
        <f t="shared" si="1420"/>
        <v>0.15216463154299376</v>
      </c>
      <c r="P2606" s="1">
        <v>4437</v>
      </c>
      <c r="R2606" s="1">
        <v>5408</v>
      </c>
      <c r="S2606" s="1">
        <v>84</v>
      </c>
      <c r="T2606" s="1">
        <v>1692</v>
      </c>
      <c r="AA2606" s="1">
        <v>71</v>
      </c>
      <c r="AC2606" s="1">
        <v>19</v>
      </c>
      <c r="AI2606" s="7">
        <f t="shared" si="1421"/>
        <v>3</v>
      </c>
      <c r="AJ2606" s="7">
        <f t="shared" si="1422"/>
        <v>0</v>
      </c>
      <c r="AK2606" s="7">
        <f t="shared" si="1423"/>
        <v>0</v>
      </c>
      <c r="AL2606" s="7">
        <f t="shared" si="1424"/>
        <v>0</v>
      </c>
      <c r="AM2606" s="2">
        <f t="shared" si="1425"/>
        <v>0.14447954914183248</v>
      </c>
      <c r="AN2606" s="2">
        <f t="shared" si="1426"/>
        <v>0</v>
      </c>
      <c r="AO2606" s="2">
        <f t="shared" si="1427"/>
        <v>0</v>
      </c>
      <c r="AP2606" s="2">
        <f t="shared" si="1428"/>
        <v>0</v>
      </c>
      <c r="AR2606" t="str">
        <f t="shared" si="1395"/>
        <v>Cabell</v>
      </c>
      <c r="AS2606" t="s">
        <v>1607</v>
      </c>
      <c r="AT2606" s="182">
        <v>3</v>
      </c>
      <c r="AV2606" s="98">
        <v>54</v>
      </c>
      <c r="AW2606" s="100">
        <v>11</v>
      </c>
      <c r="AX2606" s="106">
        <f t="shared" si="1429"/>
        <v>54011</v>
      </c>
      <c r="AZ2606" s="7" t="s">
        <v>2975</v>
      </c>
      <c r="BA2606" t="s">
        <v>3208</v>
      </c>
    </row>
    <row r="2607" spans="1:81" hidden="1" outlineLevel="1">
      <c r="A2607" t="s">
        <v>1942</v>
      </c>
      <c r="B2607" t="s">
        <v>1607</v>
      </c>
      <c r="C2607" s="1">
        <f t="shared" si="1414"/>
        <v>1376</v>
      </c>
      <c r="D2607" s="7">
        <f>IF(P2607&gt;0,RANK(P2607,(P2607:R2607,S2607:AG2607)),0)</f>
        <v>2</v>
      </c>
      <c r="E2607" s="7">
        <f>IF(Q2607&gt;0,RANK(Q2607,(P2607:R2607,S2607:AG2607)),0)</f>
        <v>0</v>
      </c>
      <c r="F2607" s="7">
        <f>IF(R2607&gt;0,RANK(R2607,(P2607:R2607,S2607:AG2607)),0)</f>
        <v>1</v>
      </c>
      <c r="G2607" s="7">
        <f>IF(S2607&gt;0,RANK(S2607,(P2607:R2607,S2607:AG2607)),0)</f>
        <v>5</v>
      </c>
      <c r="H2607" s="49">
        <f t="shared" si="1415"/>
        <v>541</v>
      </c>
      <c r="I2607" s="178">
        <f t="shared" si="1381"/>
        <v>0.39316860465116277</v>
      </c>
      <c r="J2607" s="2"/>
      <c r="K2607" s="2">
        <f t="shared" si="1416"/>
        <v>0.22747093023255813</v>
      </c>
      <c r="L2607" s="2">
        <f t="shared" si="1417"/>
        <v>0</v>
      </c>
      <c r="M2607" s="2">
        <f t="shared" si="1418"/>
        <v>0.62063953488372092</v>
      </c>
      <c r="N2607" s="2">
        <f t="shared" si="1419"/>
        <v>2.4709302325581394E-2</v>
      </c>
      <c r="O2607" s="2">
        <f t="shared" si="1420"/>
        <v>0.12718023255813954</v>
      </c>
      <c r="P2607" s="1">
        <v>313</v>
      </c>
      <c r="R2607" s="1">
        <v>854</v>
      </c>
      <c r="S2607" s="1">
        <v>34</v>
      </c>
      <c r="T2607" s="1">
        <v>117</v>
      </c>
      <c r="AA2607" s="1">
        <v>52</v>
      </c>
      <c r="AC2607" s="1">
        <v>6</v>
      </c>
      <c r="AI2607" s="7">
        <f t="shared" si="1421"/>
        <v>3</v>
      </c>
      <c r="AJ2607" s="7">
        <f t="shared" si="1422"/>
        <v>0</v>
      </c>
      <c r="AK2607" s="7">
        <f t="shared" si="1423"/>
        <v>0</v>
      </c>
      <c r="AL2607" s="7">
        <f t="shared" si="1424"/>
        <v>0</v>
      </c>
      <c r="AM2607" s="2">
        <f t="shared" si="1425"/>
        <v>8.5029069767441859E-2</v>
      </c>
      <c r="AN2607" s="2">
        <f t="shared" si="1426"/>
        <v>0</v>
      </c>
      <c r="AO2607" s="2">
        <f t="shared" si="1427"/>
        <v>0</v>
      </c>
      <c r="AP2607" s="2">
        <f t="shared" si="1428"/>
        <v>0</v>
      </c>
      <c r="AR2607" t="str">
        <f t="shared" si="1395"/>
        <v>Calhoun</v>
      </c>
      <c r="AS2607" t="s">
        <v>1607</v>
      </c>
      <c r="AT2607" s="182">
        <v>2</v>
      </c>
      <c r="AV2607" s="98">
        <v>54</v>
      </c>
      <c r="AW2607" s="100">
        <v>13</v>
      </c>
      <c r="AX2607" s="106">
        <f t="shared" si="1429"/>
        <v>54013</v>
      </c>
      <c r="AZ2607" s="7" t="s">
        <v>2975</v>
      </c>
      <c r="BA2607" t="s">
        <v>3208</v>
      </c>
    </row>
    <row r="2608" spans="1:81" hidden="1" outlineLevel="1">
      <c r="A2608" t="s">
        <v>1202</v>
      </c>
      <c r="B2608" t="s">
        <v>1607</v>
      </c>
      <c r="C2608" s="1">
        <f t="shared" si="1414"/>
        <v>1481</v>
      </c>
      <c r="D2608" s="7">
        <f>IF(P2608&gt;0,RANK(P2608,(P2608:R2608,S2608:AG2608)),0)</f>
        <v>2</v>
      </c>
      <c r="E2608" s="7">
        <f>IF(Q2608&gt;0,RANK(Q2608,(P2608:R2608,S2608:AG2608)),0)</f>
        <v>0</v>
      </c>
      <c r="F2608" s="7">
        <f>IF(R2608&gt;0,RANK(R2608,(P2608:R2608,S2608:AG2608)),0)</f>
        <v>1</v>
      </c>
      <c r="G2608" s="7">
        <f>IF(S2608&gt;0,RANK(S2608,(P2608:R2608,S2608:AG2608)),0)</f>
        <v>5</v>
      </c>
      <c r="H2608" s="49">
        <f t="shared" si="1415"/>
        <v>320</v>
      </c>
      <c r="I2608" s="178">
        <f t="shared" si="1381"/>
        <v>0.21607022282241728</v>
      </c>
      <c r="J2608" s="2"/>
      <c r="K2608" s="2">
        <f t="shared" si="1416"/>
        <v>0.29372045914922351</v>
      </c>
      <c r="L2608" s="2">
        <f t="shared" si="1417"/>
        <v>0</v>
      </c>
      <c r="M2608" s="2">
        <f t="shared" si="1418"/>
        <v>0.50979068197164079</v>
      </c>
      <c r="N2608" s="2">
        <f t="shared" si="1419"/>
        <v>1.2153950033760972E-2</v>
      </c>
      <c r="O2608" s="2">
        <f t="shared" si="1420"/>
        <v>0.18433490884537473</v>
      </c>
      <c r="P2608" s="1">
        <v>435</v>
      </c>
      <c r="R2608" s="1">
        <v>755</v>
      </c>
      <c r="S2608" s="1">
        <v>18</v>
      </c>
      <c r="T2608" s="1">
        <v>215</v>
      </c>
      <c r="AA2608" s="1">
        <v>51</v>
      </c>
      <c r="AC2608" s="1">
        <v>7</v>
      </c>
      <c r="AI2608" s="7">
        <f t="shared" si="1421"/>
        <v>3</v>
      </c>
      <c r="AJ2608" s="7">
        <f t="shared" si="1422"/>
        <v>0</v>
      </c>
      <c r="AK2608" s="7">
        <f t="shared" si="1423"/>
        <v>0</v>
      </c>
      <c r="AL2608" s="7">
        <f t="shared" si="1424"/>
        <v>0</v>
      </c>
      <c r="AM2608" s="2">
        <f t="shared" si="1425"/>
        <v>0.14517218095881163</v>
      </c>
      <c r="AN2608" s="2">
        <f t="shared" si="1426"/>
        <v>0</v>
      </c>
      <c r="AO2608" s="2">
        <f t="shared" si="1427"/>
        <v>0</v>
      </c>
      <c r="AP2608" s="2">
        <f t="shared" si="1428"/>
        <v>0</v>
      </c>
      <c r="AR2608" t="str">
        <f t="shared" si="1395"/>
        <v>Clay</v>
      </c>
      <c r="AS2608" t="s">
        <v>1607</v>
      </c>
      <c r="AT2608" s="182">
        <v>2</v>
      </c>
      <c r="AV2608" s="98">
        <v>54</v>
      </c>
      <c r="AW2608" s="100">
        <v>15</v>
      </c>
      <c r="AX2608" s="106">
        <f t="shared" si="1429"/>
        <v>54015</v>
      </c>
      <c r="AZ2608" s="7" t="s">
        <v>2975</v>
      </c>
      <c r="BA2608" t="s">
        <v>3208</v>
      </c>
    </row>
    <row r="2609" spans="1:53" hidden="1" outlineLevel="1">
      <c r="A2609" t="s">
        <v>2323</v>
      </c>
      <c r="B2609" t="s">
        <v>1607</v>
      </c>
      <c r="C2609" s="1">
        <f t="shared" si="1414"/>
        <v>401</v>
      </c>
      <c r="D2609" s="7">
        <f>IF(P2609&gt;0,RANK(P2609,(P2609:R2609,S2609:AG2609)),0)</f>
        <v>2</v>
      </c>
      <c r="E2609" s="7">
        <f>IF(Q2609&gt;0,RANK(Q2609,(P2609:R2609,S2609:AG2609)),0)</f>
        <v>0</v>
      </c>
      <c r="F2609" s="7">
        <f>IF(R2609&gt;0,RANK(R2609,(P2609:R2609,S2609:AG2609)),0)</f>
        <v>1</v>
      </c>
      <c r="G2609" s="7">
        <f>IF(S2609&gt;0,RANK(S2609,(P2609:R2609,S2609:AG2609)),0)</f>
        <v>4</v>
      </c>
      <c r="H2609" s="49">
        <f t="shared" si="1415"/>
        <v>120</v>
      </c>
      <c r="I2609" s="178">
        <f t="shared" si="1381"/>
        <v>0.29925187032418954</v>
      </c>
      <c r="J2609" s="2"/>
      <c r="K2609" s="2">
        <f t="shared" si="1416"/>
        <v>0.2892768079800499</v>
      </c>
      <c r="L2609" s="2">
        <f t="shared" si="1417"/>
        <v>0</v>
      </c>
      <c r="M2609" s="2">
        <f t="shared" si="1418"/>
        <v>0.58852867830423938</v>
      </c>
      <c r="N2609" s="2">
        <f t="shared" si="1419"/>
        <v>2.4937655860349128E-2</v>
      </c>
      <c r="O2609" s="2">
        <f t="shared" si="1420"/>
        <v>9.7256857855361645E-2</v>
      </c>
      <c r="P2609" s="1">
        <v>116</v>
      </c>
      <c r="R2609" s="1">
        <v>236</v>
      </c>
      <c r="S2609" s="1">
        <v>10</v>
      </c>
      <c r="T2609" s="1">
        <v>30</v>
      </c>
      <c r="AA2609" s="1">
        <v>7</v>
      </c>
      <c r="AC2609" s="1">
        <v>2</v>
      </c>
      <c r="AI2609" s="7">
        <f t="shared" si="1421"/>
        <v>3</v>
      </c>
      <c r="AJ2609" s="7">
        <f t="shared" si="1422"/>
        <v>0</v>
      </c>
      <c r="AK2609" s="7">
        <f t="shared" si="1423"/>
        <v>0</v>
      </c>
      <c r="AL2609" s="7">
        <f t="shared" si="1424"/>
        <v>0</v>
      </c>
      <c r="AM2609" s="2">
        <f t="shared" si="1425"/>
        <v>7.4812967581047385E-2</v>
      </c>
      <c r="AN2609" s="2">
        <f t="shared" si="1426"/>
        <v>0</v>
      </c>
      <c r="AO2609" s="2">
        <f t="shared" si="1427"/>
        <v>0</v>
      </c>
      <c r="AP2609" s="2">
        <f t="shared" si="1428"/>
        <v>0</v>
      </c>
      <c r="AR2609" t="str">
        <f t="shared" si="1395"/>
        <v>Doddridge</v>
      </c>
      <c r="AS2609" t="s">
        <v>1607</v>
      </c>
      <c r="AT2609" s="182">
        <v>1</v>
      </c>
      <c r="AV2609" s="98">
        <v>54</v>
      </c>
      <c r="AW2609" s="100">
        <v>17</v>
      </c>
      <c r="AX2609" s="106">
        <f t="shared" si="1429"/>
        <v>54017</v>
      </c>
      <c r="AZ2609" s="7" t="s">
        <v>2975</v>
      </c>
      <c r="BA2609" t="s">
        <v>3208</v>
      </c>
    </row>
    <row r="2610" spans="1:53" hidden="1" outlineLevel="1">
      <c r="A2610" t="s">
        <v>31</v>
      </c>
      <c r="B2610" t="s">
        <v>1607</v>
      </c>
      <c r="C2610" s="1">
        <f t="shared" si="1414"/>
        <v>6903</v>
      </c>
      <c r="D2610" s="7">
        <f>IF(P2610&gt;0,RANK(P2610,(P2610:R2610,S2610:AG2610)),0)</f>
        <v>2</v>
      </c>
      <c r="E2610" s="7">
        <f>IF(Q2610&gt;0,RANK(Q2610,(P2610:R2610,S2610:AG2610)),0)</f>
        <v>0</v>
      </c>
      <c r="F2610" s="7">
        <f>IF(R2610&gt;0,RANK(R2610,(P2610:R2610,S2610:AG2610)),0)</f>
        <v>1</v>
      </c>
      <c r="G2610" s="7">
        <f>IF(S2610&gt;0,RANK(S2610,(P2610:R2610,S2610:AG2610)),0)</f>
        <v>5</v>
      </c>
      <c r="H2610" s="49">
        <f t="shared" si="1415"/>
        <v>1273</v>
      </c>
      <c r="I2610" s="178">
        <f t="shared" si="1381"/>
        <v>0.18441257424308272</v>
      </c>
      <c r="J2610" s="2"/>
      <c r="K2610" s="2">
        <f t="shared" si="1416"/>
        <v>0.33840359264088077</v>
      </c>
      <c r="L2610" s="2">
        <f t="shared" si="1417"/>
        <v>0</v>
      </c>
      <c r="M2610" s="2">
        <f t="shared" si="1418"/>
        <v>0.52281616688396348</v>
      </c>
      <c r="N2610" s="2">
        <f t="shared" si="1419"/>
        <v>1.5500507025930754E-2</v>
      </c>
      <c r="O2610" s="2">
        <f t="shared" si="1420"/>
        <v>0.12327973344922494</v>
      </c>
      <c r="P2610" s="1">
        <v>2336</v>
      </c>
      <c r="R2610" s="1">
        <v>3609</v>
      </c>
      <c r="S2610" s="1">
        <v>107</v>
      </c>
      <c r="T2610" s="1">
        <v>675</v>
      </c>
      <c r="AA2610" s="1">
        <v>160</v>
      </c>
      <c r="AC2610" s="1">
        <v>16</v>
      </c>
      <c r="AI2610" s="7">
        <f t="shared" si="1421"/>
        <v>3</v>
      </c>
      <c r="AJ2610" s="7">
        <f t="shared" si="1422"/>
        <v>0</v>
      </c>
      <c r="AK2610" s="7">
        <f t="shared" si="1423"/>
        <v>0</v>
      </c>
      <c r="AL2610" s="7">
        <f t="shared" si="1424"/>
        <v>0</v>
      </c>
      <c r="AM2610" s="2">
        <f t="shared" si="1425"/>
        <v>9.7783572359843543E-2</v>
      </c>
      <c r="AN2610" s="2">
        <f t="shared" si="1426"/>
        <v>0</v>
      </c>
      <c r="AO2610" s="2">
        <f t="shared" si="1427"/>
        <v>0</v>
      </c>
      <c r="AP2610" s="2">
        <f t="shared" si="1428"/>
        <v>0</v>
      </c>
      <c r="AR2610" t="str">
        <f t="shared" si="1395"/>
        <v>Fayette</v>
      </c>
      <c r="AS2610" t="s">
        <v>1607</v>
      </c>
      <c r="AT2610" s="182">
        <v>3</v>
      </c>
      <c r="AV2610" s="98">
        <v>54</v>
      </c>
      <c r="AW2610" s="100">
        <v>19</v>
      </c>
      <c r="AX2610" s="106">
        <f t="shared" si="1429"/>
        <v>54019</v>
      </c>
      <c r="AZ2610" s="7" t="s">
        <v>2975</v>
      </c>
      <c r="BA2610" t="s">
        <v>3208</v>
      </c>
    </row>
    <row r="2611" spans="1:53" hidden="1" outlineLevel="1">
      <c r="A2611" t="s">
        <v>2563</v>
      </c>
      <c r="B2611" t="s">
        <v>1607</v>
      </c>
      <c r="C2611" s="1">
        <f t="shared" si="1414"/>
        <v>1220</v>
      </c>
      <c r="D2611" s="7">
        <f>IF(P2611&gt;0,RANK(P2611,(P2611:R2611,S2611:AG2611)),0)</f>
        <v>2</v>
      </c>
      <c r="E2611" s="7">
        <f>IF(Q2611&gt;0,RANK(Q2611,(P2611:R2611,S2611:AG2611)),0)</f>
        <v>0</v>
      </c>
      <c r="F2611" s="7">
        <f>IF(R2611&gt;0,RANK(R2611,(P2611:R2611,S2611:AG2611)),0)</f>
        <v>1</v>
      </c>
      <c r="G2611" s="7">
        <f>IF(S2611&gt;0,RANK(S2611,(P2611:R2611,S2611:AG2611)),0)</f>
        <v>5</v>
      </c>
      <c r="H2611" s="49">
        <f t="shared" si="1415"/>
        <v>299</v>
      </c>
      <c r="I2611" s="178">
        <f t="shared" si="1381"/>
        <v>0.24508196721311476</v>
      </c>
      <c r="J2611" s="2"/>
      <c r="K2611" s="2">
        <f t="shared" si="1416"/>
        <v>0.28360655737704921</v>
      </c>
      <c r="L2611" s="2">
        <f t="shared" si="1417"/>
        <v>0</v>
      </c>
      <c r="M2611" s="2">
        <f t="shared" si="1418"/>
        <v>0.52868852459016391</v>
      </c>
      <c r="N2611" s="2">
        <f t="shared" si="1419"/>
        <v>2.1311475409836064E-2</v>
      </c>
      <c r="O2611" s="2">
        <f t="shared" si="1420"/>
        <v>0.1663934426229508</v>
      </c>
      <c r="P2611" s="1">
        <v>346</v>
      </c>
      <c r="R2611" s="1">
        <v>645</v>
      </c>
      <c r="S2611" s="1">
        <v>26</v>
      </c>
      <c r="T2611" s="1">
        <v>123</v>
      </c>
      <c r="AA2611" s="1">
        <v>70</v>
      </c>
      <c r="AC2611" s="1">
        <v>10</v>
      </c>
      <c r="AI2611" s="7">
        <f t="shared" si="1421"/>
        <v>3</v>
      </c>
      <c r="AJ2611" s="7">
        <f t="shared" si="1422"/>
        <v>0</v>
      </c>
      <c r="AK2611" s="7">
        <f t="shared" si="1423"/>
        <v>0</v>
      </c>
      <c r="AL2611" s="7">
        <f t="shared" si="1424"/>
        <v>0</v>
      </c>
      <c r="AM2611" s="2">
        <f t="shared" si="1425"/>
        <v>0.10081967213114754</v>
      </c>
      <c r="AN2611" s="2">
        <f t="shared" si="1426"/>
        <v>0</v>
      </c>
      <c r="AO2611" s="2">
        <f t="shared" si="1427"/>
        <v>0</v>
      </c>
      <c r="AP2611" s="2">
        <f t="shared" si="1428"/>
        <v>0</v>
      </c>
      <c r="AR2611" t="str">
        <f t="shared" si="1395"/>
        <v>Gilmer</v>
      </c>
      <c r="AS2611" t="s">
        <v>1607</v>
      </c>
      <c r="AT2611" s="182">
        <v>1</v>
      </c>
      <c r="AV2611" s="98">
        <v>54</v>
      </c>
      <c r="AW2611" s="100">
        <v>21</v>
      </c>
      <c r="AX2611" s="106">
        <f t="shared" si="1429"/>
        <v>54021</v>
      </c>
      <c r="AZ2611" s="7" t="s">
        <v>2975</v>
      </c>
      <c r="BA2611" t="s">
        <v>3208</v>
      </c>
    </row>
    <row r="2612" spans="1:53" hidden="1" outlineLevel="1">
      <c r="A2612" t="s">
        <v>2072</v>
      </c>
      <c r="B2612" t="s">
        <v>1607</v>
      </c>
      <c r="C2612" s="1">
        <f t="shared" si="1414"/>
        <v>400</v>
      </c>
      <c r="D2612" s="7">
        <f>IF(P2612&gt;0,RANK(P2612,(P2612:R2612,S2612:AG2612)),0)</f>
        <v>2</v>
      </c>
      <c r="E2612" s="7">
        <f>IF(Q2612&gt;0,RANK(Q2612,(P2612:R2612,S2612:AG2612)),0)</f>
        <v>0</v>
      </c>
      <c r="F2612" s="7">
        <f>IF(R2612&gt;0,RANK(R2612,(P2612:R2612,S2612:AG2612)),0)</f>
        <v>1</v>
      </c>
      <c r="G2612" s="7">
        <f>IF(S2612&gt;0,RANK(S2612,(P2612:R2612,S2612:AG2612)),0)</f>
        <v>4</v>
      </c>
      <c r="H2612" s="49">
        <f t="shared" si="1415"/>
        <v>20</v>
      </c>
      <c r="I2612" s="178">
        <f t="shared" si="1381"/>
        <v>0.05</v>
      </c>
      <c r="J2612" s="2"/>
      <c r="K2612" s="2">
        <f t="shared" si="1416"/>
        <v>0.41749999999999998</v>
      </c>
      <c r="L2612" s="2">
        <f t="shared" si="1417"/>
        <v>0</v>
      </c>
      <c r="M2612" s="2">
        <f t="shared" si="1418"/>
        <v>0.46750000000000003</v>
      </c>
      <c r="N2612" s="2">
        <f t="shared" si="1419"/>
        <v>2.75E-2</v>
      </c>
      <c r="O2612" s="2">
        <f t="shared" si="1420"/>
        <v>8.7499999999999994E-2</v>
      </c>
      <c r="P2612" s="1">
        <v>167</v>
      </c>
      <c r="R2612" s="1">
        <v>187</v>
      </c>
      <c r="S2612" s="1">
        <v>11</v>
      </c>
      <c r="T2612" s="1">
        <v>32</v>
      </c>
      <c r="AA2612" s="1">
        <v>3</v>
      </c>
      <c r="AC2612" s="1">
        <v>0</v>
      </c>
      <c r="AI2612" s="7">
        <f t="shared" si="1421"/>
        <v>3</v>
      </c>
      <c r="AJ2612" s="7">
        <f t="shared" si="1422"/>
        <v>0</v>
      </c>
      <c r="AK2612" s="7">
        <f t="shared" si="1423"/>
        <v>0</v>
      </c>
      <c r="AL2612" s="7">
        <f t="shared" si="1424"/>
        <v>0</v>
      </c>
      <c r="AM2612" s="2">
        <f t="shared" si="1425"/>
        <v>0.08</v>
      </c>
      <c r="AN2612" s="2">
        <f t="shared" si="1426"/>
        <v>0</v>
      </c>
      <c r="AO2612" s="2">
        <f t="shared" si="1427"/>
        <v>0</v>
      </c>
      <c r="AP2612" s="2">
        <f t="shared" si="1428"/>
        <v>0</v>
      </c>
      <c r="AR2612" t="str">
        <f t="shared" si="1395"/>
        <v>Grant</v>
      </c>
      <c r="AS2612" t="s">
        <v>1607</v>
      </c>
      <c r="AT2612" s="182">
        <v>1</v>
      </c>
      <c r="AV2612" s="98">
        <v>54</v>
      </c>
      <c r="AW2612" s="100">
        <v>23</v>
      </c>
      <c r="AX2612" s="106">
        <f t="shared" si="1429"/>
        <v>54023</v>
      </c>
      <c r="AZ2612" s="7" t="s">
        <v>2975</v>
      </c>
      <c r="BA2612" t="s">
        <v>3208</v>
      </c>
    </row>
    <row r="2613" spans="1:53" hidden="1" outlineLevel="1">
      <c r="A2613" t="s">
        <v>660</v>
      </c>
      <c r="B2613" t="s">
        <v>1607</v>
      </c>
      <c r="C2613" s="1">
        <f t="shared" si="1414"/>
        <v>5425</v>
      </c>
      <c r="D2613" s="7">
        <f>IF(P2613&gt;0,RANK(P2613,(P2613:R2613,S2613:AG2613)),0)</f>
        <v>2</v>
      </c>
      <c r="E2613" s="7">
        <f>IF(Q2613&gt;0,RANK(Q2613,(P2613:R2613,S2613:AG2613)),0)</f>
        <v>0</v>
      </c>
      <c r="F2613" s="7">
        <f>IF(R2613&gt;0,RANK(R2613,(P2613:R2613,S2613:AG2613)),0)</f>
        <v>1</v>
      </c>
      <c r="G2613" s="7">
        <f>IF(S2613&gt;0,RANK(S2613,(P2613:R2613,S2613:AG2613)),0)</f>
        <v>5</v>
      </c>
      <c r="H2613" s="49">
        <f t="shared" si="1415"/>
        <v>971</v>
      </c>
      <c r="I2613" s="178">
        <f t="shared" si="1381"/>
        <v>0.17898617511520737</v>
      </c>
      <c r="J2613" s="2"/>
      <c r="K2613" s="2">
        <f t="shared" si="1416"/>
        <v>0.35023041474654376</v>
      </c>
      <c r="L2613" s="2">
        <f t="shared" si="1417"/>
        <v>0</v>
      </c>
      <c r="M2613" s="2">
        <f t="shared" si="1418"/>
        <v>0.52921658986175113</v>
      </c>
      <c r="N2613" s="2">
        <f t="shared" si="1419"/>
        <v>1.0691244239631336E-2</v>
      </c>
      <c r="O2613" s="2">
        <f t="shared" si="1420"/>
        <v>0.10986175115207372</v>
      </c>
      <c r="P2613" s="1">
        <v>1900</v>
      </c>
      <c r="R2613" s="1">
        <v>2871</v>
      </c>
      <c r="S2613" s="1">
        <v>58</v>
      </c>
      <c r="T2613" s="1">
        <v>518</v>
      </c>
      <c r="AA2613" s="1">
        <v>63</v>
      </c>
      <c r="AC2613" s="1">
        <v>15</v>
      </c>
      <c r="AI2613" s="7">
        <f t="shared" si="1421"/>
        <v>3</v>
      </c>
      <c r="AJ2613" s="7">
        <f t="shared" si="1422"/>
        <v>0</v>
      </c>
      <c r="AK2613" s="7">
        <f t="shared" si="1423"/>
        <v>0</v>
      </c>
      <c r="AL2613" s="7">
        <f t="shared" si="1424"/>
        <v>0</v>
      </c>
      <c r="AM2613" s="2">
        <f t="shared" si="1425"/>
        <v>9.5483870967741941E-2</v>
      </c>
      <c r="AN2613" s="2">
        <f t="shared" si="1426"/>
        <v>0</v>
      </c>
      <c r="AO2613" s="2">
        <f t="shared" si="1427"/>
        <v>0</v>
      </c>
      <c r="AP2613" s="2">
        <f t="shared" si="1428"/>
        <v>0</v>
      </c>
      <c r="AR2613" t="str">
        <f t="shared" si="1395"/>
        <v>Greenbrier</v>
      </c>
      <c r="AS2613" t="s">
        <v>1607</v>
      </c>
      <c r="AT2613" s="182">
        <v>3</v>
      </c>
      <c r="AV2613" s="98">
        <v>54</v>
      </c>
      <c r="AW2613" s="100">
        <v>25</v>
      </c>
      <c r="AX2613" s="106">
        <f t="shared" si="1429"/>
        <v>54025</v>
      </c>
      <c r="AZ2613" s="7" t="s">
        <v>2975</v>
      </c>
      <c r="BA2613" t="s">
        <v>3208</v>
      </c>
    </row>
    <row r="2614" spans="1:53" hidden="1" outlineLevel="1">
      <c r="A2614" t="s">
        <v>2439</v>
      </c>
      <c r="B2614" t="s">
        <v>1607</v>
      </c>
      <c r="C2614" s="1">
        <f t="shared" si="1414"/>
        <v>1998</v>
      </c>
      <c r="D2614" s="7">
        <f>IF(P2614&gt;0,RANK(P2614,(P2614:R2614,S2614:AG2614)),0)</f>
        <v>2</v>
      </c>
      <c r="E2614" s="7">
        <f>IF(Q2614&gt;0,RANK(Q2614,(P2614:R2614,S2614:AG2614)),0)</f>
        <v>0</v>
      </c>
      <c r="F2614" s="7">
        <f>IF(R2614&gt;0,RANK(R2614,(P2614:R2614,S2614:AG2614)),0)</f>
        <v>1</v>
      </c>
      <c r="G2614" s="7">
        <f>IF(S2614&gt;0,RANK(S2614,(P2614:R2614,S2614:AG2614)),0)</f>
        <v>4</v>
      </c>
      <c r="H2614" s="49">
        <f t="shared" si="1415"/>
        <v>394</v>
      </c>
      <c r="I2614" s="178">
        <f t="shared" si="1381"/>
        <v>0.19719719719719719</v>
      </c>
      <c r="J2614" s="2"/>
      <c r="K2614" s="2">
        <f t="shared" si="1416"/>
        <v>0.33133133133133136</v>
      </c>
      <c r="L2614" s="2">
        <f t="shared" si="1417"/>
        <v>0</v>
      </c>
      <c r="M2614" s="2">
        <f t="shared" si="1418"/>
        <v>0.5285285285285285</v>
      </c>
      <c r="N2614" s="2">
        <f t="shared" si="1419"/>
        <v>3.5535535535535533E-2</v>
      </c>
      <c r="O2614" s="2">
        <f t="shared" si="1420"/>
        <v>0.10460460460460466</v>
      </c>
      <c r="P2614" s="1">
        <v>662</v>
      </c>
      <c r="R2614" s="1">
        <v>1056</v>
      </c>
      <c r="S2614" s="1">
        <v>71</v>
      </c>
      <c r="T2614" s="1">
        <v>168</v>
      </c>
      <c r="AA2614" s="1">
        <v>35</v>
      </c>
      <c r="AC2614" s="1">
        <v>6</v>
      </c>
      <c r="AI2614" s="7">
        <f t="shared" si="1421"/>
        <v>3</v>
      </c>
      <c r="AJ2614" s="7">
        <f t="shared" si="1422"/>
        <v>0</v>
      </c>
      <c r="AK2614" s="7">
        <f t="shared" si="1423"/>
        <v>0</v>
      </c>
      <c r="AL2614" s="7">
        <f t="shared" si="1424"/>
        <v>0</v>
      </c>
      <c r="AM2614" s="2">
        <f t="shared" si="1425"/>
        <v>8.408408408408409E-2</v>
      </c>
      <c r="AN2614" s="2">
        <f t="shared" si="1426"/>
        <v>0</v>
      </c>
      <c r="AO2614" s="2">
        <f t="shared" si="1427"/>
        <v>0</v>
      </c>
      <c r="AP2614" s="2">
        <f t="shared" si="1428"/>
        <v>0</v>
      </c>
      <c r="AR2614" t="str">
        <f t="shared" si="1395"/>
        <v>Hampshire</v>
      </c>
      <c r="AS2614" t="s">
        <v>1607</v>
      </c>
      <c r="AT2614" s="182">
        <v>2</v>
      </c>
      <c r="AV2614" s="98">
        <v>54</v>
      </c>
      <c r="AW2614" s="100">
        <v>27</v>
      </c>
      <c r="AX2614" s="106">
        <f t="shared" si="1429"/>
        <v>54027</v>
      </c>
      <c r="AZ2614" s="7" t="s">
        <v>2975</v>
      </c>
      <c r="BA2614" t="s">
        <v>3208</v>
      </c>
    </row>
    <row r="2615" spans="1:53" hidden="1" outlineLevel="1">
      <c r="A2615" t="s">
        <v>695</v>
      </c>
      <c r="B2615" t="s">
        <v>1607</v>
      </c>
      <c r="C2615" s="1">
        <f t="shared" si="1414"/>
        <v>4224</v>
      </c>
      <c r="D2615" s="7">
        <f>IF(P2615&gt;0,RANK(P2615,(P2615:R2615,S2615:AG2615)),0)</f>
        <v>2</v>
      </c>
      <c r="E2615" s="7">
        <f>IF(Q2615&gt;0,RANK(Q2615,(P2615:R2615,S2615:AG2615)),0)</f>
        <v>0</v>
      </c>
      <c r="F2615" s="7">
        <f>IF(R2615&gt;0,RANK(R2615,(P2615:R2615,S2615:AG2615)),0)</f>
        <v>1</v>
      </c>
      <c r="G2615" s="7">
        <f>IF(S2615&gt;0,RANK(S2615,(P2615:R2615,S2615:AG2615)),0)</f>
        <v>4</v>
      </c>
      <c r="H2615" s="49">
        <f t="shared" si="1415"/>
        <v>733</v>
      </c>
      <c r="I2615" s="178">
        <f t="shared" ref="I2615:I2678" si="1430">H2615/C2615</f>
        <v>0.17353219696969696</v>
      </c>
      <c r="J2615" s="2"/>
      <c r="K2615" s="2">
        <f t="shared" si="1416"/>
        <v>0.36742424242424243</v>
      </c>
      <c r="L2615" s="2">
        <f t="shared" si="1417"/>
        <v>0</v>
      </c>
      <c r="M2615" s="2">
        <f t="shared" si="1418"/>
        <v>0.54095643939393945</v>
      </c>
      <c r="N2615" s="2">
        <f t="shared" si="1419"/>
        <v>1.6571969696969696E-2</v>
      </c>
      <c r="O2615" s="2">
        <f t="shared" si="1420"/>
        <v>7.5047348484848425E-2</v>
      </c>
      <c r="P2615" s="1">
        <v>1552</v>
      </c>
      <c r="R2615" s="1">
        <v>2285</v>
      </c>
      <c r="S2615" s="1">
        <v>70</v>
      </c>
      <c r="T2615" s="1">
        <v>257</v>
      </c>
      <c r="AA2615" s="1">
        <v>41</v>
      </c>
      <c r="AC2615" s="1">
        <v>19</v>
      </c>
      <c r="AI2615" s="7">
        <f t="shared" si="1421"/>
        <v>3</v>
      </c>
      <c r="AJ2615" s="7">
        <f t="shared" si="1422"/>
        <v>0</v>
      </c>
      <c r="AK2615" s="7">
        <f t="shared" si="1423"/>
        <v>0</v>
      </c>
      <c r="AL2615" s="7">
        <f t="shared" si="1424"/>
        <v>0</v>
      </c>
      <c r="AM2615" s="2">
        <f t="shared" si="1425"/>
        <v>6.0842803030303032E-2</v>
      </c>
      <c r="AN2615" s="2">
        <f t="shared" si="1426"/>
        <v>0</v>
      </c>
      <c r="AO2615" s="2">
        <f t="shared" si="1427"/>
        <v>0</v>
      </c>
      <c r="AP2615" s="2">
        <f t="shared" si="1428"/>
        <v>0</v>
      </c>
      <c r="AR2615" t="str">
        <f t="shared" si="1395"/>
        <v>Hancock</v>
      </c>
      <c r="AS2615" t="s">
        <v>1607</v>
      </c>
      <c r="AT2615" s="182">
        <v>1</v>
      </c>
      <c r="AV2615" s="98">
        <v>54</v>
      </c>
      <c r="AW2615" s="100">
        <v>29</v>
      </c>
      <c r="AX2615" s="106">
        <f t="shared" si="1429"/>
        <v>54029</v>
      </c>
      <c r="AZ2615" s="7" t="s">
        <v>2975</v>
      </c>
      <c r="BA2615" t="s">
        <v>3208</v>
      </c>
    </row>
    <row r="2616" spans="1:53" hidden="1" outlineLevel="1">
      <c r="A2616" t="s">
        <v>661</v>
      </c>
      <c r="B2616" t="s">
        <v>1607</v>
      </c>
      <c r="C2616" s="1">
        <f t="shared" si="1414"/>
        <v>1918</v>
      </c>
      <c r="D2616" s="7">
        <f>IF(P2616&gt;0,RANK(P2616,(P2616:R2616,S2616:AG2616)),0)</f>
        <v>2</v>
      </c>
      <c r="E2616" s="7">
        <f>IF(Q2616&gt;0,RANK(Q2616,(P2616:R2616,S2616:AG2616)),0)</f>
        <v>0</v>
      </c>
      <c r="F2616" s="7">
        <f>IF(R2616&gt;0,RANK(R2616,(P2616:R2616,S2616:AG2616)),0)</f>
        <v>1</v>
      </c>
      <c r="G2616" s="7">
        <f>IF(S2616&gt;0,RANK(S2616,(P2616:R2616,S2616:AG2616)),0)</f>
        <v>5</v>
      </c>
      <c r="H2616" s="49">
        <f t="shared" si="1415"/>
        <v>229</v>
      </c>
      <c r="I2616" s="178">
        <f t="shared" si="1430"/>
        <v>0.11939520333680918</v>
      </c>
      <c r="J2616" s="2"/>
      <c r="K2616" s="2">
        <f t="shared" si="1416"/>
        <v>0.34202294056308657</v>
      </c>
      <c r="L2616" s="2">
        <f t="shared" si="1417"/>
        <v>0</v>
      </c>
      <c r="M2616" s="2">
        <f t="shared" si="1418"/>
        <v>0.46141814389989572</v>
      </c>
      <c r="N2616" s="2">
        <f t="shared" si="1419"/>
        <v>3.70177267987487E-2</v>
      </c>
      <c r="O2616" s="2">
        <f t="shared" si="1420"/>
        <v>0.159541188738269</v>
      </c>
      <c r="P2616" s="1">
        <v>656</v>
      </c>
      <c r="R2616" s="1">
        <v>885</v>
      </c>
      <c r="S2616" s="1">
        <v>71</v>
      </c>
      <c r="T2616" s="1">
        <v>211</v>
      </c>
      <c r="AA2616" s="1">
        <v>81</v>
      </c>
      <c r="AC2616" s="1">
        <v>14</v>
      </c>
      <c r="AI2616" s="7">
        <f t="shared" si="1421"/>
        <v>3</v>
      </c>
      <c r="AJ2616" s="7">
        <f t="shared" si="1422"/>
        <v>0</v>
      </c>
      <c r="AK2616" s="7">
        <f t="shared" si="1423"/>
        <v>0</v>
      </c>
      <c r="AL2616" s="7">
        <f t="shared" si="1424"/>
        <v>0</v>
      </c>
      <c r="AM2616" s="2">
        <f t="shared" si="1425"/>
        <v>0.11001042752867571</v>
      </c>
      <c r="AN2616" s="2">
        <f t="shared" si="1426"/>
        <v>0</v>
      </c>
      <c r="AO2616" s="2">
        <f t="shared" si="1427"/>
        <v>0</v>
      </c>
      <c r="AP2616" s="2">
        <f t="shared" si="1428"/>
        <v>0</v>
      </c>
      <c r="AR2616" t="str">
        <f t="shared" si="1395"/>
        <v>Hardy</v>
      </c>
      <c r="AS2616" t="s">
        <v>1607</v>
      </c>
      <c r="AT2616" s="182">
        <v>2</v>
      </c>
      <c r="AV2616" s="98">
        <v>54</v>
      </c>
      <c r="AW2616" s="100">
        <v>31</v>
      </c>
      <c r="AX2616" s="106">
        <f t="shared" si="1429"/>
        <v>54031</v>
      </c>
      <c r="AZ2616" s="7" t="s">
        <v>2975</v>
      </c>
      <c r="BA2616" t="s">
        <v>3208</v>
      </c>
    </row>
    <row r="2617" spans="1:53" hidden="1" outlineLevel="1">
      <c r="A2617" t="s">
        <v>1837</v>
      </c>
      <c r="B2617" t="s">
        <v>1607</v>
      </c>
      <c r="C2617" s="1">
        <f t="shared" si="1414"/>
        <v>11012</v>
      </c>
      <c r="D2617" s="7">
        <f>IF(P2617&gt;0,RANK(P2617,(P2617:R2617,S2617:AG2617)),0)</f>
        <v>2</v>
      </c>
      <c r="E2617" s="7">
        <f>IF(Q2617&gt;0,RANK(Q2617,(P2617:R2617,S2617:AG2617)),0)</f>
        <v>0</v>
      </c>
      <c r="F2617" s="7">
        <f>IF(R2617&gt;0,RANK(R2617,(P2617:R2617,S2617:AG2617)),0)</f>
        <v>1</v>
      </c>
      <c r="G2617" s="7">
        <f>IF(S2617&gt;0,RANK(S2617,(P2617:R2617,S2617:AG2617)),0)</f>
        <v>4</v>
      </c>
      <c r="H2617" s="49">
        <f t="shared" si="1415"/>
        <v>1192</v>
      </c>
      <c r="I2617" s="178">
        <f t="shared" si="1430"/>
        <v>0.10824555030875409</v>
      </c>
      <c r="J2617" s="2"/>
      <c r="K2617" s="2">
        <f t="shared" si="1416"/>
        <v>0.38267344714856522</v>
      </c>
      <c r="L2617" s="2">
        <f t="shared" si="1417"/>
        <v>0</v>
      </c>
      <c r="M2617" s="2">
        <f t="shared" si="1418"/>
        <v>0.49091899745731926</v>
      </c>
      <c r="N2617" s="2">
        <f t="shared" si="1419"/>
        <v>2.6970577551761715E-2</v>
      </c>
      <c r="O2617" s="2">
        <f t="shared" si="1420"/>
        <v>9.9436977842353808E-2</v>
      </c>
      <c r="P2617" s="1">
        <v>4214</v>
      </c>
      <c r="R2617" s="1">
        <v>5406</v>
      </c>
      <c r="S2617" s="1">
        <v>297</v>
      </c>
      <c r="T2617" s="1">
        <v>849</v>
      </c>
      <c r="AA2617" s="1">
        <v>200</v>
      </c>
      <c r="AC2617" s="1">
        <v>46</v>
      </c>
      <c r="AI2617" s="7">
        <f t="shared" si="1421"/>
        <v>3</v>
      </c>
      <c r="AJ2617" s="7">
        <f t="shared" si="1422"/>
        <v>0</v>
      </c>
      <c r="AK2617" s="7">
        <f t="shared" si="1423"/>
        <v>0</v>
      </c>
      <c r="AL2617" s="7">
        <f t="shared" si="1424"/>
        <v>0</v>
      </c>
      <c r="AM2617" s="2">
        <f t="shared" si="1425"/>
        <v>7.7097711587359244E-2</v>
      </c>
      <c r="AN2617" s="2">
        <f t="shared" si="1426"/>
        <v>0</v>
      </c>
      <c r="AO2617" s="2">
        <f t="shared" si="1427"/>
        <v>0</v>
      </c>
      <c r="AP2617" s="2">
        <f t="shared" si="1428"/>
        <v>0</v>
      </c>
      <c r="AR2617" t="str">
        <f t="shared" si="1395"/>
        <v>Harrison</v>
      </c>
      <c r="AS2617" t="s">
        <v>1607</v>
      </c>
      <c r="AT2617" s="182">
        <v>1</v>
      </c>
      <c r="AV2617" s="98">
        <v>54</v>
      </c>
      <c r="AW2617" s="100">
        <v>33</v>
      </c>
      <c r="AX2617" s="106">
        <f t="shared" si="1429"/>
        <v>54033</v>
      </c>
      <c r="AZ2617" s="7" t="s">
        <v>2975</v>
      </c>
      <c r="BA2617" t="s">
        <v>3208</v>
      </c>
    </row>
    <row r="2618" spans="1:53" hidden="1" outlineLevel="1">
      <c r="A2618" t="s">
        <v>3035</v>
      </c>
      <c r="B2618" t="s">
        <v>1607</v>
      </c>
      <c r="C2618" s="1">
        <f t="shared" si="1414"/>
        <v>3620</v>
      </c>
      <c r="D2618" s="7">
        <f>IF(P2618&gt;0,RANK(P2618,(P2618:R2618,S2618:AG2618)),0)</f>
        <v>2</v>
      </c>
      <c r="E2618" s="7">
        <f>IF(Q2618&gt;0,RANK(Q2618,(P2618:R2618,S2618:AG2618)),0)</f>
        <v>0</v>
      </c>
      <c r="F2618" s="7">
        <f>IF(R2618&gt;0,RANK(R2618,(P2618:R2618,S2618:AG2618)),0)</f>
        <v>1</v>
      </c>
      <c r="G2618" s="7">
        <f>IF(S2618&gt;0,RANK(S2618,(P2618:R2618,S2618:AG2618)),0)</f>
        <v>5</v>
      </c>
      <c r="H2618" s="49">
        <f t="shared" si="1415"/>
        <v>363</v>
      </c>
      <c r="I2618" s="178">
        <f t="shared" si="1430"/>
        <v>0.10027624309392265</v>
      </c>
      <c r="J2618" s="2"/>
      <c r="K2618" s="2">
        <f t="shared" si="1416"/>
        <v>0.39972375690607737</v>
      </c>
      <c r="L2618" s="2">
        <f t="shared" si="1417"/>
        <v>0</v>
      </c>
      <c r="M2618" s="2">
        <f t="shared" si="1418"/>
        <v>0.5</v>
      </c>
      <c r="N2618" s="2">
        <f t="shared" si="1419"/>
        <v>1.2983425414364641E-2</v>
      </c>
      <c r="O2618" s="2">
        <f t="shared" si="1420"/>
        <v>8.7292817679557932E-2</v>
      </c>
      <c r="P2618" s="1">
        <v>1447</v>
      </c>
      <c r="R2618" s="1">
        <v>1810</v>
      </c>
      <c r="S2618" s="1">
        <v>47</v>
      </c>
      <c r="T2618" s="1">
        <v>254</v>
      </c>
      <c r="AA2618" s="1">
        <v>56</v>
      </c>
      <c r="AC2618" s="1">
        <v>6</v>
      </c>
      <c r="AI2618" s="7">
        <f t="shared" si="1421"/>
        <v>3</v>
      </c>
      <c r="AJ2618" s="7">
        <f t="shared" si="1422"/>
        <v>0</v>
      </c>
      <c r="AK2618" s="7">
        <f t="shared" si="1423"/>
        <v>0</v>
      </c>
      <c r="AL2618" s="7">
        <f t="shared" si="1424"/>
        <v>0</v>
      </c>
      <c r="AM2618" s="2">
        <f t="shared" si="1425"/>
        <v>7.0165745856353587E-2</v>
      </c>
      <c r="AN2618" s="2">
        <f t="shared" si="1426"/>
        <v>0</v>
      </c>
      <c r="AO2618" s="2">
        <f t="shared" si="1427"/>
        <v>0</v>
      </c>
      <c r="AP2618" s="2">
        <f t="shared" si="1428"/>
        <v>0</v>
      </c>
      <c r="AR2618" t="str">
        <f t="shared" si="1395"/>
        <v>Jackson</v>
      </c>
      <c r="AS2618" t="s">
        <v>1607</v>
      </c>
      <c r="AT2618" s="182">
        <v>2</v>
      </c>
      <c r="AV2618" s="98">
        <v>54</v>
      </c>
      <c r="AW2618" s="100">
        <v>35</v>
      </c>
      <c r="AX2618" s="106">
        <f t="shared" si="1429"/>
        <v>54035</v>
      </c>
      <c r="AZ2618" s="7" t="s">
        <v>2975</v>
      </c>
      <c r="BA2618" t="s">
        <v>3208</v>
      </c>
    </row>
    <row r="2619" spans="1:53" hidden="1" outlineLevel="1">
      <c r="A2619" t="s">
        <v>2481</v>
      </c>
      <c r="B2619" t="s">
        <v>1607</v>
      </c>
      <c r="C2619" s="1">
        <f t="shared" si="1414"/>
        <v>6504</v>
      </c>
      <c r="D2619" s="7">
        <f>IF(P2619&gt;0,RANK(P2619,(P2619:R2619,S2619:AG2619)),0)</f>
        <v>2</v>
      </c>
      <c r="E2619" s="7">
        <f>IF(Q2619&gt;0,RANK(Q2619,(P2619:R2619,S2619:AG2619)),0)</f>
        <v>0</v>
      </c>
      <c r="F2619" s="7">
        <f>IF(R2619&gt;0,RANK(R2619,(P2619:R2619,S2619:AG2619)),0)</f>
        <v>1</v>
      </c>
      <c r="G2619" s="7">
        <f>IF(S2619&gt;0,RANK(S2619,(P2619:R2619,S2619:AG2619)),0)</f>
        <v>4</v>
      </c>
      <c r="H2619" s="49">
        <f t="shared" si="1415"/>
        <v>349</v>
      </c>
      <c r="I2619" s="178">
        <f t="shared" si="1430"/>
        <v>5.365928659286593E-2</v>
      </c>
      <c r="J2619" s="2"/>
      <c r="K2619" s="2">
        <f t="shared" si="1416"/>
        <v>0.44864698646986467</v>
      </c>
      <c r="L2619" s="2">
        <f t="shared" si="1417"/>
        <v>0</v>
      </c>
      <c r="M2619" s="2">
        <f t="shared" si="1418"/>
        <v>0.50230627306273068</v>
      </c>
      <c r="N2619" s="2">
        <f t="shared" si="1419"/>
        <v>1.9218942189421894E-2</v>
      </c>
      <c r="O2619" s="2">
        <f t="shared" si="1420"/>
        <v>2.9827798277982754E-2</v>
      </c>
      <c r="P2619" s="1">
        <v>2918</v>
      </c>
      <c r="R2619" s="1">
        <v>3267</v>
      </c>
      <c r="S2619" s="1">
        <v>125</v>
      </c>
      <c r="T2619" s="1">
        <v>150</v>
      </c>
      <c r="AA2619" s="1">
        <v>35</v>
      </c>
      <c r="AC2619" s="1">
        <v>9</v>
      </c>
      <c r="AI2619" s="7">
        <f t="shared" si="1421"/>
        <v>3</v>
      </c>
      <c r="AJ2619" s="7">
        <f t="shared" si="1422"/>
        <v>0</v>
      </c>
      <c r="AK2619" s="7">
        <f t="shared" si="1423"/>
        <v>0</v>
      </c>
      <c r="AL2619" s="7">
        <f t="shared" si="1424"/>
        <v>0</v>
      </c>
      <c r="AM2619" s="2">
        <f t="shared" si="1425"/>
        <v>2.3062730627306273E-2</v>
      </c>
      <c r="AN2619" s="2">
        <f t="shared" si="1426"/>
        <v>0</v>
      </c>
      <c r="AO2619" s="2">
        <f t="shared" si="1427"/>
        <v>0</v>
      </c>
      <c r="AP2619" s="2">
        <f t="shared" si="1428"/>
        <v>0</v>
      </c>
      <c r="AR2619" t="str">
        <f t="shared" ref="AR2619:AR2682" si="1431">A2619</f>
        <v>Jefferson</v>
      </c>
      <c r="AS2619" t="s">
        <v>1607</v>
      </c>
      <c r="AT2619" s="182">
        <v>2</v>
      </c>
      <c r="AV2619" s="98">
        <v>54</v>
      </c>
      <c r="AW2619" s="100">
        <v>37</v>
      </c>
      <c r="AX2619" s="106">
        <f t="shared" si="1429"/>
        <v>54037</v>
      </c>
      <c r="AZ2619" s="7" t="s">
        <v>2975</v>
      </c>
      <c r="BA2619" t="s">
        <v>3208</v>
      </c>
    </row>
    <row r="2620" spans="1:53" hidden="1" outlineLevel="1">
      <c r="A2620" t="s">
        <v>809</v>
      </c>
      <c r="B2620" t="s">
        <v>1607</v>
      </c>
      <c r="C2620" s="1">
        <f t="shared" si="1414"/>
        <v>28506</v>
      </c>
      <c r="D2620" s="7">
        <f>IF(P2620&gt;0,RANK(P2620,(P2620:R2620,S2620:AG2620)),0)</f>
        <v>2</v>
      </c>
      <c r="E2620" s="7">
        <f>IF(Q2620&gt;0,RANK(Q2620,(P2620:R2620,S2620:AG2620)),0)</f>
        <v>0</v>
      </c>
      <c r="F2620" s="7">
        <f>IF(R2620&gt;0,RANK(R2620,(P2620:R2620,S2620:AG2620)),0)</f>
        <v>1</v>
      </c>
      <c r="G2620" s="7">
        <f>IF(S2620&gt;0,RANK(S2620,(P2620:R2620,S2620:AG2620)),0)</f>
        <v>5</v>
      </c>
      <c r="H2620" s="49">
        <f t="shared" si="1415"/>
        <v>791</v>
      </c>
      <c r="I2620" s="178">
        <f t="shared" si="1430"/>
        <v>2.7748544166140462E-2</v>
      </c>
      <c r="J2620" s="2"/>
      <c r="K2620" s="2">
        <f t="shared" si="1416"/>
        <v>0.45123833578895672</v>
      </c>
      <c r="L2620" s="2">
        <f t="shared" si="1417"/>
        <v>0</v>
      </c>
      <c r="M2620" s="2">
        <f t="shared" si="1418"/>
        <v>0.4789868799550972</v>
      </c>
      <c r="N2620" s="2">
        <f t="shared" si="1419"/>
        <v>6.7705044552024132E-3</v>
      </c>
      <c r="O2620" s="2">
        <f t="shared" si="1420"/>
        <v>6.3004279800743718E-2</v>
      </c>
      <c r="P2620" s="1">
        <v>12863</v>
      </c>
      <c r="R2620" s="1">
        <v>13654</v>
      </c>
      <c r="S2620" s="1">
        <v>193</v>
      </c>
      <c r="T2620" s="1">
        <v>1336</v>
      </c>
      <c r="AA2620" s="1">
        <v>352</v>
      </c>
      <c r="AC2620" s="1">
        <v>108</v>
      </c>
      <c r="AI2620" s="7">
        <f t="shared" si="1421"/>
        <v>3</v>
      </c>
      <c r="AJ2620" s="7">
        <f t="shared" si="1422"/>
        <v>0</v>
      </c>
      <c r="AK2620" s="7">
        <f t="shared" si="1423"/>
        <v>0</v>
      </c>
      <c r="AL2620" s="7">
        <f t="shared" si="1424"/>
        <v>0</v>
      </c>
      <c r="AM2620" s="2">
        <f t="shared" si="1425"/>
        <v>4.6867326176945202E-2</v>
      </c>
      <c r="AN2620" s="2">
        <f t="shared" si="1426"/>
        <v>0</v>
      </c>
      <c r="AO2620" s="2">
        <f t="shared" si="1427"/>
        <v>0</v>
      </c>
      <c r="AP2620" s="2">
        <f t="shared" si="1428"/>
        <v>0</v>
      </c>
      <c r="AR2620" t="str">
        <f t="shared" si="1431"/>
        <v>Kanawha</v>
      </c>
      <c r="AS2620" t="s">
        <v>1607</v>
      </c>
      <c r="AT2620" s="182">
        <v>2</v>
      </c>
      <c r="AV2620" s="98">
        <v>54</v>
      </c>
      <c r="AW2620" s="100">
        <v>39</v>
      </c>
      <c r="AX2620" s="106">
        <f t="shared" si="1429"/>
        <v>54039</v>
      </c>
      <c r="AZ2620" s="7" t="s">
        <v>2975</v>
      </c>
      <c r="BA2620" t="s">
        <v>3208</v>
      </c>
    </row>
    <row r="2621" spans="1:53" hidden="1" outlineLevel="1">
      <c r="A2621" t="s">
        <v>2939</v>
      </c>
      <c r="B2621" t="s">
        <v>1607</v>
      </c>
      <c r="C2621" s="1">
        <f t="shared" si="1414"/>
        <v>2259</v>
      </c>
      <c r="D2621" s="7">
        <f>IF(P2621&gt;0,RANK(P2621,(P2621:R2621,S2621:AG2621)),0)</f>
        <v>2</v>
      </c>
      <c r="E2621" s="7">
        <f>IF(Q2621&gt;0,RANK(Q2621,(P2621:R2621,S2621:AG2621)),0)</f>
        <v>0</v>
      </c>
      <c r="F2621" s="7">
        <f>IF(R2621&gt;0,RANK(R2621,(P2621:R2621,S2621:AG2621)),0)</f>
        <v>1</v>
      </c>
      <c r="G2621" s="7">
        <f>IF(S2621&gt;0,RANK(S2621,(P2621:R2621,S2621:AG2621)),0)</f>
        <v>5</v>
      </c>
      <c r="H2621" s="49">
        <f t="shared" si="1415"/>
        <v>522</v>
      </c>
      <c r="I2621" s="178">
        <f t="shared" si="1430"/>
        <v>0.23107569721115537</v>
      </c>
      <c r="J2621" s="2"/>
      <c r="K2621" s="2">
        <f t="shared" si="1416"/>
        <v>0.31783975210270032</v>
      </c>
      <c r="L2621" s="2">
        <f t="shared" si="1417"/>
        <v>0</v>
      </c>
      <c r="M2621" s="2">
        <f t="shared" si="1418"/>
        <v>0.54891544931385572</v>
      </c>
      <c r="N2621" s="2">
        <f t="shared" si="1419"/>
        <v>1.8592297476759629E-2</v>
      </c>
      <c r="O2621" s="2">
        <f t="shared" si="1420"/>
        <v>0.11465250110668433</v>
      </c>
      <c r="P2621" s="1">
        <v>718</v>
      </c>
      <c r="R2621" s="1">
        <v>1240</v>
      </c>
      <c r="S2621" s="1">
        <v>42</v>
      </c>
      <c r="T2621" s="1">
        <v>189</v>
      </c>
      <c r="AA2621" s="1">
        <v>59</v>
      </c>
      <c r="AC2621" s="1">
        <v>11</v>
      </c>
      <c r="AI2621" s="7">
        <f t="shared" si="1421"/>
        <v>3</v>
      </c>
      <c r="AJ2621" s="7">
        <f t="shared" si="1422"/>
        <v>0</v>
      </c>
      <c r="AK2621" s="7">
        <f t="shared" si="1423"/>
        <v>0</v>
      </c>
      <c r="AL2621" s="7">
        <f t="shared" si="1424"/>
        <v>0</v>
      </c>
      <c r="AM2621" s="2">
        <f t="shared" si="1425"/>
        <v>8.3665338645418322E-2</v>
      </c>
      <c r="AN2621" s="2">
        <f t="shared" si="1426"/>
        <v>0</v>
      </c>
      <c r="AO2621" s="2">
        <f t="shared" si="1427"/>
        <v>0</v>
      </c>
      <c r="AP2621" s="2">
        <f t="shared" si="1428"/>
        <v>0</v>
      </c>
      <c r="AR2621" t="str">
        <f t="shared" si="1431"/>
        <v>Lewis</v>
      </c>
      <c r="AS2621" t="s">
        <v>1607</v>
      </c>
      <c r="AT2621" s="182">
        <v>2</v>
      </c>
      <c r="AV2621" s="98">
        <v>54</v>
      </c>
      <c r="AW2621" s="100">
        <v>41</v>
      </c>
      <c r="AX2621" s="106">
        <f t="shared" si="1429"/>
        <v>54041</v>
      </c>
      <c r="AZ2621" s="7" t="s">
        <v>2975</v>
      </c>
      <c r="BA2621" t="s">
        <v>3208</v>
      </c>
    </row>
    <row r="2622" spans="1:53" hidden="1" outlineLevel="1">
      <c r="A2622" t="s">
        <v>227</v>
      </c>
      <c r="B2622" t="s">
        <v>1607</v>
      </c>
      <c r="C2622" s="1">
        <f t="shared" si="1414"/>
        <v>3232</v>
      </c>
      <c r="D2622" s="7">
        <f>IF(P2622&gt;0,RANK(P2622,(P2622:R2622,S2622:AG2622)),0)</f>
        <v>2</v>
      </c>
      <c r="E2622" s="7">
        <f>IF(Q2622&gt;0,RANK(Q2622,(P2622:R2622,S2622:AG2622)),0)</f>
        <v>0</v>
      </c>
      <c r="F2622" s="7">
        <f>IF(R2622&gt;0,RANK(R2622,(P2622:R2622,S2622:AG2622)),0)</f>
        <v>1</v>
      </c>
      <c r="G2622" s="7">
        <f>IF(S2622&gt;0,RANK(S2622,(P2622:R2622,S2622:AG2622)),0)</f>
        <v>5</v>
      </c>
      <c r="H2622" s="49">
        <f t="shared" si="1415"/>
        <v>495</v>
      </c>
      <c r="I2622" s="178">
        <f t="shared" si="1430"/>
        <v>0.1531559405940594</v>
      </c>
      <c r="J2622" s="2"/>
      <c r="K2622" s="2">
        <f t="shared" si="1416"/>
        <v>0.31806930693069307</v>
      </c>
      <c r="L2622" s="2">
        <f t="shared" si="1417"/>
        <v>0</v>
      </c>
      <c r="M2622" s="2">
        <f t="shared" si="1418"/>
        <v>0.47122524752475248</v>
      </c>
      <c r="N2622" s="2">
        <f t="shared" si="1419"/>
        <v>1.1448019801980198E-2</v>
      </c>
      <c r="O2622" s="2">
        <f t="shared" si="1420"/>
        <v>0.1992574257425743</v>
      </c>
      <c r="P2622" s="1">
        <v>1028</v>
      </c>
      <c r="R2622" s="1">
        <v>1523</v>
      </c>
      <c r="S2622" s="1">
        <v>37</v>
      </c>
      <c r="T2622" s="1">
        <v>532</v>
      </c>
      <c r="AA2622" s="1">
        <v>98</v>
      </c>
      <c r="AC2622" s="1">
        <v>14</v>
      </c>
      <c r="AI2622" s="7">
        <f t="shared" si="1421"/>
        <v>3</v>
      </c>
      <c r="AJ2622" s="7">
        <f t="shared" si="1422"/>
        <v>0</v>
      </c>
      <c r="AK2622" s="7">
        <f t="shared" si="1423"/>
        <v>0</v>
      </c>
      <c r="AL2622" s="7">
        <f t="shared" si="1424"/>
        <v>0</v>
      </c>
      <c r="AM2622" s="2">
        <f t="shared" si="1425"/>
        <v>0.16460396039603961</v>
      </c>
      <c r="AN2622" s="2">
        <f t="shared" si="1426"/>
        <v>0</v>
      </c>
      <c r="AO2622" s="2">
        <f t="shared" si="1427"/>
        <v>0</v>
      </c>
      <c r="AP2622" s="2">
        <f t="shared" si="1428"/>
        <v>0</v>
      </c>
      <c r="AR2622" t="str">
        <f t="shared" si="1431"/>
        <v>Lincoln</v>
      </c>
      <c r="AS2622" t="s">
        <v>1607</v>
      </c>
      <c r="AT2622" s="182">
        <v>3</v>
      </c>
      <c r="AV2622" s="98">
        <v>54</v>
      </c>
      <c r="AW2622" s="100">
        <v>43</v>
      </c>
      <c r="AX2622" s="106">
        <f t="shared" si="1429"/>
        <v>54043</v>
      </c>
      <c r="AZ2622" s="7" t="s">
        <v>2975</v>
      </c>
      <c r="BA2622" t="s">
        <v>3208</v>
      </c>
    </row>
    <row r="2623" spans="1:53" hidden="1" outlineLevel="1">
      <c r="A2623" t="s">
        <v>2171</v>
      </c>
      <c r="B2623" t="s">
        <v>1607</v>
      </c>
      <c r="C2623" s="1">
        <f t="shared" si="1414"/>
        <v>6371</v>
      </c>
      <c r="D2623" s="7">
        <f>IF(P2623&gt;0,RANK(P2623,(P2623:R2623,S2623:AG2623)),0)</f>
        <v>2</v>
      </c>
      <c r="E2623" s="7">
        <f>IF(Q2623&gt;0,RANK(Q2623,(P2623:R2623,S2623:AG2623)),0)</f>
        <v>0</v>
      </c>
      <c r="F2623" s="7">
        <f>IF(R2623&gt;0,RANK(R2623,(P2623:R2623,S2623:AG2623)),0)</f>
        <v>1</v>
      </c>
      <c r="G2623" s="7">
        <f>IF(S2623&gt;0,RANK(S2623,(P2623:R2623,S2623:AG2623)),0)</f>
        <v>5</v>
      </c>
      <c r="H2623" s="49">
        <f t="shared" si="1415"/>
        <v>1719</v>
      </c>
      <c r="I2623" s="178">
        <f t="shared" si="1430"/>
        <v>0.26981635536022602</v>
      </c>
      <c r="J2623" s="2"/>
      <c r="K2623" s="2">
        <f t="shared" si="1416"/>
        <v>0.23497096217234342</v>
      </c>
      <c r="L2623" s="2">
        <f t="shared" si="1417"/>
        <v>0</v>
      </c>
      <c r="M2623" s="2">
        <f t="shared" si="1418"/>
        <v>0.50478731753256945</v>
      </c>
      <c r="N2623" s="2">
        <f t="shared" si="1419"/>
        <v>1.8678386438549677E-2</v>
      </c>
      <c r="O2623" s="2">
        <f t="shared" si="1420"/>
        <v>0.24156333385653739</v>
      </c>
      <c r="P2623" s="1">
        <v>1497</v>
      </c>
      <c r="R2623" s="1">
        <v>3216</v>
      </c>
      <c r="S2623" s="1">
        <v>119</v>
      </c>
      <c r="T2623" s="1">
        <v>1293</v>
      </c>
      <c r="AA2623" s="1">
        <v>210</v>
      </c>
      <c r="AC2623" s="1">
        <v>36</v>
      </c>
      <c r="AI2623" s="7">
        <f t="shared" si="1421"/>
        <v>3</v>
      </c>
      <c r="AJ2623" s="7">
        <f t="shared" si="1422"/>
        <v>0</v>
      </c>
      <c r="AK2623" s="7">
        <f t="shared" si="1423"/>
        <v>0</v>
      </c>
      <c r="AL2623" s="7">
        <f t="shared" si="1424"/>
        <v>0</v>
      </c>
      <c r="AM2623" s="2">
        <f t="shared" si="1425"/>
        <v>0.20295087113482971</v>
      </c>
      <c r="AN2623" s="2">
        <f t="shared" si="1426"/>
        <v>0</v>
      </c>
      <c r="AO2623" s="2">
        <f t="shared" si="1427"/>
        <v>0</v>
      </c>
      <c r="AP2623" s="2">
        <f t="shared" si="1428"/>
        <v>0</v>
      </c>
      <c r="AR2623" t="str">
        <f t="shared" si="1431"/>
        <v>Logan</v>
      </c>
      <c r="AS2623" t="s">
        <v>1607</v>
      </c>
      <c r="AT2623" s="182">
        <v>3</v>
      </c>
      <c r="AV2623" s="98">
        <v>54</v>
      </c>
      <c r="AW2623" s="100">
        <v>45</v>
      </c>
      <c r="AX2623" s="106">
        <f t="shared" si="1429"/>
        <v>54045</v>
      </c>
      <c r="AZ2623" s="7" t="s">
        <v>2975</v>
      </c>
      <c r="BA2623" t="s">
        <v>3208</v>
      </c>
    </row>
    <row r="2624" spans="1:53" hidden="1" outlineLevel="1">
      <c r="A2624" t="s">
        <v>1931</v>
      </c>
      <c r="B2624" t="s">
        <v>1607</v>
      </c>
      <c r="C2624" s="1">
        <f t="shared" si="1414"/>
        <v>2694</v>
      </c>
      <c r="D2624" s="7">
        <f>IF(P2624&gt;0,RANK(P2624,(P2624:R2624,S2624:AG2624)),0)</f>
        <v>2</v>
      </c>
      <c r="E2624" s="7">
        <f>IF(Q2624&gt;0,RANK(Q2624,(P2624:R2624,S2624:AG2624)),0)</f>
        <v>0</v>
      </c>
      <c r="F2624" s="7">
        <f>IF(R2624&gt;0,RANK(R2624,(P2624:R2624,S2624:AG2624)),0)</f>
        <v>1</v>
      </c>
      <c r="G2624" s="7">
        <f>IF(S2624&gt;0,RANK(S2624,(P2624:R2624,S2624:AG2624)),0)</f>
        <v>5</v>
      </c>
      <c r="H2624" s="49">
        <f t="shared" si="1415"/>
        <v>671</v>
      </c>
      <c r="I2624" s="178">
        <f t="shared" si="1430"/>
        <v>0.24907201187824796</v>
      </c>
      <c r="J2624" s="2"/>
      <c r="K2624" s="2">
        <f t="shared" si="1416"/>
        <v>0.3032665181885672</v>
      </c>
      <c r="L2624" s="2">
        <f t="shared" si="1417"/>
        <v>0</v>
      </c>
      <c r="M2624" s="2">
        <f t="shared" si="1418"/>
        <v>0.5523385300668151</v>
      </c>
      <c r="N2624" s="2">
        <f t="shared" si="1419"/>
        <v>2.4127691165553081E-2</v>
      </c>
      <c r="O2624" s="2">
        <f t="shared" si="1420"/>
        <v>0.12026726057906462</v>
      </c>
      <c r="P2624" s="1">
        <v>817</v>
      </c>
      <c r="R2624" s="1">
        <v>1488</v>
      </c>
      <c r="S2624" s="1">
        <v>65</v>
      </c>
      <c r="T2624" s="1">
        <v>234</v>
      </c>
      <c r="AA2624" s="1">
        <v>72</v>
      </c>
      <c r="AC2624" s="1">
        <v>18</v>
      </c>
      <c r="AI2624" s="7">
        <f t="shared" si="1421"/>
        <v>3</v>
      </c>
      <c r="AJ2624" s="7">
        <f t="shared" si="1422"/>
        <v>0</v>
      </c>
      <c r="AK2624" s="7">
        <f t="shared" si="1423"/>
        <v>0</v>
      </c>
      <c r="AL2624" s="7">
        <f t="shared" si="1424"/>
        <v>0</v>
      </c>
      <c r="AM2624" s="2">
        <f t="shared" si="1425"/>
        <v>8.6859688195991089E-2</v>
      </c>
      <c r="AN2624" s="2">
        <f t="shared" si="1426"/>
        <v>0</v>
      </c>
      <c r="AO2624" s="2">
        <f t="shared" si="1427"/>
        <v>0</v>
      </c>
      <c r="AP2624" s="2">
        <f t="shared" si="1428"/>
        <v>0</v>
      </c>
      <c r="AR2624" t="str">
        <f t="shared" si="1431"/>
        <v>McDowell</v>
      </c>
      <c r="AS2624" t="s">
        <v>1607</v>
      </c>
      <c r="AT2624" s="182">
        <v>3</v>
      </c>
      <c r="AV2624" s="98">
        <v>54</v>
      </c>
      <c r="AW2624" s="100">
        <v>47</v>
      </c>
      <c r="AX2624" s="106">
        <f t="shared" si="1429"/>
        <v>54047</v>
      </c>
      <c r="AZ2624" s="7" t="s">
        <v>2975</v>
      </c>
      <c r="BA2624" t="s">
        <v>3208</v>
      </c>
    </row>
    <row r="2625" spans="1:53" hidden="1" outlineLevel="1">
      <c r="A2625" t="s">
        <v>1302</v>
      </c>
      <c r="B2625" t="s">
        <v>1607</v>
      </c>
      <c r="C2625" s="1">
        <f t="shared" si="1414"/>
        <v>10209</v>
      </c>
      <c r="D2625" s="7">
        <f>IF(P2625&gt;0,RANK(P2625,(P2625:R2625,S2625:AG2625)),0)</f>
        <v>2</v>
      </c>
      <c r="E2625" s="7">
        <f>IF(Q2625&gt;0,RANK(Q2625,(P2625:R2625,S2625:AG2625)),0)</f>
        <v>0</v>
      </c>
      <c r="F2625" s="7">
        <f>IF(R2625&gt;0,RANK(R2625,(P2625:R2625,S2625:AG2625)),0)</f>
        <v>1</v>
      </c>
      <c r="G2625" s="7">
        <f>IF(S2625&gt;0,RANK(S2625,(P2625:R2625,S2625:AG2625)),0)</f>
        <v>5</v>
      </c>
      <c r="H2625" s="49">
        <f t="shared" si="1415"/>
        <v>1782</v>
      </c>
      <c r="I2625" s="178">
        <f t="shared" si="1430"/>
        <v>0.17455186600058772</v>
      </c>
      <c r="J2625" s="2"/>
      <c r="K2625" s="2">
        <f t="shared" si="1416"/>
        <v>0.3499853070819865</v>
      </c>
      <c r="L2625" s="2">
        <f t="shared" si="1417"/>
        <v>0</v>
      </c>
      <c r="M2625" s="2">
        <f t="shared" si="1418"/>
        <v>0.52453717308257419</v>
      </c>
      <c r="N2625" s="2">
        <f t="shared" si="1419"/>
        <v>1.7435596042707415E-2</v>
      </c>
      <c r="O2625" s="2">
        <f t="shared" si="1420"/>
        <v>0.10804192379273189</v>
      </c>
      <c r="P2625" s="1">
        <v>3573</v>
      </c>
      <c r="R2625" s="1">
        <v>5355</v>
      </c>
      <c r="S2625" s="1">
        <v>178</v>
      </c>
      <c r="T2625" s="1">
        <v>827</v>
      </c>
      <c r="AA2625" s="1">
        <v>237</v>
      </c>
      <c r="AC2625" s="1">
        <v>39</v>
      </c>
      <c r="AI2625" s="7">
        <f t="shared" si="1421"/>
        <v>3</v>
      </c>
      <c r="AJ2625" s="7">
        <f t="shared" si="1422"/>
        <v>0</v>
      </c>
      <c r="AK2625" s="7">
        <f t="shared" si="1423"/>
        <v>0</v>
      </c>
      <c r="AL2625" s="7">
        <f t="shared" si="1424"/>
        <v>0</v>
      </c>
      <c r="AM2625" s="2">
        <f t="shared" si="1425"/>
        <v>8.100695464785973E-2</v>
      </c>
      <c r="AN2625" s="2">
        <f t="shared" si="1426"/>
        <v>0</v>
      </c>
      <c r="AO2625" s="2">
        <f t="shared" si="1427"/>
        <v>0</v>
      </c>
      <c r="AP2625" s="2">
        <f t="shared" si="1428"/>
        <v>0</v>
      </c>
      <c r="AR2625" t="str">
        <f t="shared" si="1431"/>
        <v>Marion</v>
      </c>
      <c r="AS2625" t="s">
        <v>1607</v>
      </c>
      <c r="AT2625" s="182">
        <v>1</v>
      </c>
      <c r="AV2625" s="98">
        <v>54</v>
      </c>
      <c r="AW2625" s="100">
        <v>49</v>
      </c>
      <c r="AX2625" s="106">
        <f t="shared" si="1429"/>
        <v>54049</v>
      </c>
      <c r="AZ2625" s="7" t="s">
        <v>2975</v>
      </c>
      <c r="BA2625" t="s">
        <v>3208</v>
      </c>
    </row>
    <row r="2626" spans="1:53" hidden="1" outlineLevel="1">
      <c r="A2626" t="s">
        <v>1040</v>
      </c>
      <c r="B2626" t="s">
        <v>1607</v>
      </c>
      <c r="C2626" s="1">
        <f t="shared" si="1414"/>
        <v>4666</v>
      </c>
      <c r="D2626" s="7">
        <f>IF(P2626&gt;0,RANK(P2626,(P2626:R2626,S2626:AG2626)),0)</f>
        <v>2</v>
      </c>
      <c r="E2626" s="7">
        <f>IF(Q2626&gt;0,RANK(Q2626,(P2626:R2626,S2626:AG2626)),0)</f>
        <v>0</v>
      </c>
      <c r="F2626" s="7">
        <f>IF(R2626&gt;0,RANK(R2626,(P2626:R2626,S2626:AG2626)),0)</f>
        <v>1</v>
      </c>
      <c r="G2626" s="7">
        <f>IF(S2626&gt;0,RANK(S2626,(P2626:R2626,S2626:AG2626)),0)</f>
        <v>5</v>
      </c>
      <c r="H2626" s="49">
        <f t="shared" si="1415"/>
        <v>1164</v>
      </c>
      <c r="I2626" s="178">
        <f t="shared" si="1430"/>
        <v>0.24946420917273895</v>
      </c>
      <c r="J2626" s="2"/>
      <c r="K2626" s="2">
        <f t="shared" si="1416"/>
        <v>0.31161594513501928</v>
      </c>
      <c r="L2626" s="2">
        <f t="shared" si="1417"/>
        <v>0</v>
      </c>
      <c r="M2626" s="2">
        <f t="shared" si="1418"/>
        <v>0.56108015430775826</v>
      </c>
      <c r="N2626" s="2">
        <f t="shared" si="1419"/>
        <v>2.4860694384912129E-2</v>
      </c>
      <c r="O2626" s="2">
        <f t="shared" si="1420"/>
        <v>0.10244320617231027</v>
      </c>
      <c r="P2626" s="1">
        <v>1454</v>
      </c>
      <c r="R2626" s="1">
        <v>2618</v>
      </c>
      <c r="S2626" s="1">
        <v>116</v>
      </c>
      <c r="T2626" s="1">
        <v>334</v>
      </c>
      <c r="AA2626" s="1">
        <v>118</v>
      </c>
      <c r="AC2626" s="1">
        <v>26</v>
      </c>
      <c r="AI2626" s="7">
        <f t="shared" si="1421"/>
        <v>3</v>
      </c>
      <c r="AJ2626" s="7">
        <f t="shared" si="1422"/>
        <v>0</v>
      </c>
      <c r="AK2626" s="7">
        <f t="shared" si="1423"/>
        <v>0</v>
      </c>
      <c r="AL2626" s="7">
        <f t="shared" si="1424"/>
        <v>0</v>
      </c>
      <c r="AM2626" s="2">
        <f t="shared" si="1425"/>
        <v>7.1581654522074586E-2</v>
      </c>
      <c r="AN2626" s="2">
        <f t="shared" si="1426"/>
        <v>0</v>
      </c>
      <c r="AO2626" s="2">
        <f t="shared" si="1427"/>
        <v>0</v>
      </c>
      <c r="AP2626" s="2">
        <f t="shared" si="1428"/>
        <v>0</v>
      </c>
      <c r="AR2626" t="str">
        <f t="shared" si="1431"/>
        <v>Marshall</v>
      </c>
      <c r="AS2626" t="s">
        <v>1607</v>
      </c>
      <c r="AT2626" s="182">
        <v>1</v>
      </c>
      <c r="AV2626" s="98">
        <v>54</v>
      </c>
      <c r="AW2626" s="100">
        <v>51</v>
      </c>
      <c r="AX2626" s="106">
        <f t="shared" si="1429"/>
        <v>54051</v>
      </c>
      <c r="AZ2626" s="7" t="s">
        <v>2975</v>
      </c>
      <c r="BA2626" t="s">
        <v>3208</v>
      </c>
    </row>
    <row r="2627" spans="1:53" hidden="1" outlineLevel="1">
      <c r="A2627" t="s">
        <v>1529</v>
      </c>
      <c r="B2627" t="s">
        <v>1607</v>
      </c>
      <c r="C2627" s="1">
        <f t="shared" si="1414"/>
        <v>3446</v>
      </c>
      <c r="D2627" s="7">
        <f>IF(P2627&gt;0,RANK(P2627,(P2627:R2627,S2627:AG2627)),0)</f>
        <v>2</v>
      </c>
      <c r="E2627" s="7">
        <f>IF(Q2627&gt;0,RANK(Q2627,(P2627:R2627,S2627:AG2627)),0)</f>
        <v>0</v>
      </c>
      <c r="F2627" s="7">
        <f>IF(R2627&gt;0,RANK(R2627,(P2627:R2627,S2627:AG2627)),0)</f>
        <v>1</v>
      </c>
      <c r="G2627" s="7">
        <f>IF(S2627&gt;0,RANK(S2627,(P2627:R2627,S2627:AG2627)),0)</f>
        <v>5</v>
      </c>
      <c r="H2627" s="49">
        <f t="shared" si="1415"/>
        <v>555</v>
      </c>
      <c r="I2627" s="178">
        <f t="shared" si="1430"/>
        <v>0.16105629715612305</v>
      </c>
      <c r="J2627" s="2"/>
      <c r="K2627" s="2">
        <f t="shared" si="1416"/>
        <v>0.35577481137550782</v>
      </c>
      <c r="L2627" s="2">
        <f t="shared" si="1417"/>
        <v>0</v>
      </c>
      <c r="M2627" s="2">
        <f t="shared" si="1418"/>
        <v>0.51683110853163083</v>
      </c>
      <c r="N2627" s="2">
        <f t="shared" si="1419"/>
        <v>1.1317469529889728E-2</v>
      </c>
      <c r="O2627" s="2">
        <f t="shared" si="1420"/>
        <v>0.11607661056297162</v>
      </c>
      <c r="P2627" s="1">
        <v>1226</v>
      </c>
      <c r="R2627" s="1">
        <v>1781</v>
      </c>
      <c r="S2627" s="1">
        <v>39</v>
      </c>
      <c r="T2627" s="1">
        <v>324</v>
      </c>
      <c r="AA2627" s="1">
        <v>62</v>
      </c>
      <c r="AC2627" s="1">
        <v>14</v>
      </c>
      <c r="AI2627" s="7">
        <f t="shared" si="1421"/>
        <v>3</v>
      </c>
      <c r="AJ2627" s="7">
        <f t="shared" si="1422"/>
        <v>0</v>
      </c>
      <c r="AK2627" s="7">
        <f t="shared" si="1423"/>
        <v>0</v>
      </c>
      <c r="AL2627" s="7">
        <f t="shared" si="1424"/>
        <v>0</v>
      </c>
      <c r="AM2627" s="2">
        <f t="shared" si="1425"/>
        <v>9.402205455600697E-2</v>
      </c>
      <c r="AN2627" s="2">
        <f t="shared" si="1426"/>
        <v>0</v>
      </c>
      <c r="AO2627" s="2">
        <f t="shared" si="1427"/>
        <v>0</v>
      </c>
      <c r="AP2627" s="2">
        <f t="shared" si="1428"/>
        <v>0</v>
      </c>
      <c r="AR2627" t="str">
        <f t="shared" si="1431"/>
        <v>Mason</v>
      </c>
      <c r="AS2627" t="s">
        <v>1607</v>
      </c>
      <c r="AT2627" s="182">
        <v>3</v>
      </c>
      <c r="AV2627" s="98">
        <v>54</v>
      </c>
      <c r="AW2627" s="100">
        <v>53</v>
      </c>
      <c r="AX2627" s="106">
        <f t="shared" si="1429"/>
        <v>54053</v>
      </c>
      <c r="AZ2627" s="7" t="s">
        <v>2975</v>
      </c>
      <c r="BA2627" t="s">
        <v>3208</v>
      </c>
    </row>
    <row r="2628" spans="1:53" hidden="1" outlineLevel="1">
      <c r="A2628" t="s">
        <v>665</v>
      </c>
      <c r="B2628" t="s">
        <v>1607</v>
      </c>
      <c r="C2628" s="1">
        <f t="shared" si="1414"/>
        <v>6304</v>
      </c>
      <c r="D2628" s="7">
        <f>IF(P2628&gt;0,RANK(P2628,(P2628:R2628,S2628:AG2628)),0)</f>
        <v>2</v>
      </c>
      <c r="E2628" s="7">
        <f>IF(Q2628&gt;0,RANK(Q2628,(P2628:R2628,S2628:AG2628)),0)</f>
        <v>0</v>
      </c>
      <c r="F2628" s="7">
        <f>IF(R2628&gt;0,RANK(R2628,(P2628:R2628,S2628:AG2628)),0)</f>
        <v>1</v>
      </c>
      <c r="G2628" s="7">
        <f>IF(S2628&gt;0,RANK(S2628,(P2628:R2628,S2628:AG2628)),0)</f>
        <v>5</v>
      </c>
      <c r="H2628" s="49">
        <f t="shared" si="1415"/>
        <v>1066</v>
      </c>
      <c r="I2628" s="178">
        <f t="shared" si="1430"/>
        <v>0.16909898477157359</v>
      </c>
      <c r="J2628" s="2"/>
      <c r="K2628" s="2">
        <f t="shared" si="1416"/>
        <v>0.34470177664974622</v>
      </c>
      <c r="L2628" s="2">
        <f t="shared" si="1417"/>
        <v>0</v>
      </c>
      <c r="M2628" s="2">
        <f t="shared" si="1418"/>
        <v>0.51380076142131981</v>
      </c>
      <c r="N2628" s="2">
        <f t="shared" si="1419"/>
        <v>2.0780456852791878E-2</v>
      </c>
      <c r="O2628" s="2">
        <f t="shared" si="1420"/>
        <v>0.12071700507614209</v>
      </c>
      <c r="P2628" s="1">
        <v>2173</v>
      </c>
      <c r="R2628" s="1">
        <v>3239</v>
      </c>
      <c r="S2628" s="1">
        <v>131</v>
      </c>
      <c r="T2628" s="1">
        <v>542</v>
      </c>
      <c r="AA2628" s="1">
        <v>172</v>
      </c>
      <c r="AC2628" s="1">
        <v>47</v>
      </c>
      <c r="AI2628" s="7">
        <f t="shared" si="1421"/>
        <v>3</v>
      </c>
      <c r="AJ2628" s="7">
        <f t="shared" si="1422"/>
        <v>0</v>
      </c>
      <c r="AK2628" s="7">
        <f t="shared" si="1423"/>
        <v>0</v>
      </c>
      <c r="AL2628" s="7">
        <f t="shared" si="1424"/>
        <v>0</v>
      </c>
      <c r="AM2628" s="2">
        <f t="shared" si="1425"/>
        <v>8.5977157360406092E-2</v>
      </c>
      <c r="AN2628" s="2">
        <f t="shared" si="1426"/>
        <v>0</v>
      </c>
      <c r="AO2628" s="2">
        <f t="shared" si="1427"/>
        <v>0</v>
      </c>
      <c r="AP2628" s="2">
        <f t="shared" si="1428"/>
        <v>0</v>
      </c>
      <c r="AR2628" t="str">
        <f t="shared" si="1431"/>
        <v>Mercer</v>
      </c>
      <c r="AS2628" t="s">
        <v>1607</v>
      </c>
      <c r="AT2628" s="182">
        <v>3</v>
      </c>
      <c r="AV2628" s="98">
        <v>54</v>
      </c>
      <c r="AW2628" s="100">
        <v>55</v>
      </c>
      <c r="AX2628" s="106">
        <f t="shared" si="1429"/>
        <v>54055</v>
      </c>
      <c r="AZ2628" s="7" t="s">
        <v>2975</v>
      </c>
      <c r="BA2628" t="s">
        <v>3208</v>
      </c>
    </row>
    <row r="2629" spans="1:53" hidden="1" outlineLevel="1">
      <c r="A2629" t="s">
        <v>2089</v>
      </c>
      <c r="B2629" t="s">
        <v>1607</v>
      </c>
      <c r="C2629" s="1">
        <f t="shared" si="1414"/>
        <v>2266</v>
      </c>
      <c r="D2629" s="7">
        <f>IF(P2629&gt;0,RANK(P2629,(P2629:R2629,S2629:AG2629)),0)</f>
        <v>2</v>
      </c>
      <c r="E2629" s="7">
        <f>IF(Q2629&gt;0,RANK(Q2629,(P2629:R2629,S2629:AG2629)),0)</f>
        <v>0</v>
      </c>
      <c r="F2629" s="7">
        <f>IF(R2629&gt;0,RANK(R2629,(P2629:R2629,S2629:AG2629)),0)</f>
        <v>1</v>
      </c>
      <c r="G2629" s="7">
        <f>IF(S2629&gt;0,RANK(S2629,(P2629:R2629,S2629:AG2629)),0)</f>
        <v>4</v>
      </c>
      <c r="H2629" s="49">
        <f t="shared" si="1415"/>
        <v>263</v>
      </c>
      <c r="I2629" s="178">
        <f t="shared" si="1430"/>
        <v>0.11606354810238305</v>
      </c>
      <c r="J2629" s="2"/>
      <c r="K2629" s="2">
        <f t="shared" si="1416"/>
        <v>0.37819947043248014</v>
      </c>
      <c r="L2629" s="2">
        <f t="shared" si="1417"/>
        <v>0</v>
      </c>
      <c r="M2629" s="2">
        <f t="shared" si="1418"/>
        <v>0.49426301853486321</v>
      </c>
      <c r="N2629" s="2">
        <f t="shared" si="1419"/>
        <v>3.3097969991173877E-2</v>
      </c>
      <c r="O2629" s="2">
        <f t="shared" si="1420"/>
        <v>9.4439541041482777E-2</v>
      </c>
      <c r="P2629" s="1">
        <v>857</v>
      </c>
      <c r="R2629" s="1">
        <v>1120</v>
      </c>
      <c r="S2629" s="1">
        <v>75</v>
      </c>
      <c r="T2629" s="1">
        <v>170</v>
      </c>
      <c r="AA2629" s="1">
        <v>38</v>
      </c>
      <c r="AC2629" s="1">
        <v>6</v>
      </c>
      <c r="AI2629" s="7">
        <f t="shared" si="1421"/>
        <v>3</v>
      </c>
      <c r="AJ2629" s="7">
        <f t="shared" si="1422"/>
        <v>0</v>
      </c>
      <c r="AK2629" s="7">
        <f t="shared" si="1423"/>
        <v>0</v>
      </c>
      <c r="AL2629" s="7">
        <f t="shared" si="1424"/>
        <v>0</v>
      </c>
      <c r="AM2629" s="2">
        <f t="shared" si="1425"/>
        <v>7.5022065313327446E-2</v>
      </c>
      <c r="AN2629" s="2">
        <f t="shared" si="1426"/>
        <v>0</v>
      </c>
      <c r="AO2629" s="2">
        <f t="shared" si="1427"/>
        <v>0</v>
      </c>
      <c r="AP2629" s="2">
        <f t="shared" si="1428"/>
        <v>0</v>
      </c>
      <c r="AR2629" t="str">
        <f t="shared" si="1431"/>
        <v>Mineral</v>
      </c>
      <c r="AS2629" t="s">
        <v>1607</v>
      </c>
      <c r="AT2629" s="182">
        <v>1</v>
      </c>
      <c r="AV2629" s="98">
        <v>54</v>
      </c>
      <c r="AW2629" s="100">
        <v>57</v>
      </c>
      <c r="AX2629" s="106">
        <f t="shared" si="1429"/>
        <v>54057</v>
      </c>
      <c r="AZ2629" s="7" t="s">
        <v>2975</v>
      </c>
      <c r="BA2629" t="s">
        <v>3208</v>
      </c>
    </row>
    <row r="2630" spans="1:53" hidden="1" outlineLevel="1">
      <c r="A2630" t="s">
        <v>437</v>
      </c>
      <c r="B2630" t="s">
        <v>1607</v>
      </c>
      <c r="C2630" s="1">
        <f t="shared" si="1414"/>
        <v>5033</v>
      </c>
      <c r="D2630" s="7">
        <f>IF(P2630&gt;0,RANK(P2630,(P2630:R2630,S2630:AG2630)),0)</f>
        <v>3</v>
      </c>
      <c r="E2630" s="7">
        <f>IF(Q2630&gt;0,RANK(Q2630,(P2630:R2630,S2630:AG2630)),0)</f>
        <v>0</v>
      </c>
      <c r="F2630" s="7">
        <f>IF(R2630&gt;0,RANK(R2630,(P2630:R2630,S2630:AG2630)),0)</f>
        <v>1</v>
      </c>
      <c r="G2630" s="7">
        <f>IF(S2630&gt;0,RANK(S2630,(P2630:R2630,S2630:AG2630)),0)</f>
        <v>5</v>
      </c>
      <c r="H2630" s="49">
        <f t="shared" si="1415"/>
        <v>1242</v>
      </c>
      <c r="I2630" s="178">
        <f t="shared" si="1430"/>
        <v>0.24677130935823566</v>
      </c>
      <c r="J2630" s="2"/>
      <c r="K2630" s="2">
        <f t="shared" si="1416"/>
        <v>0.21418636995827539</v>
      </c>
      <c r="L2630" s="2">
        <f t="shared" si="1417"/>
        <v>0</v>
      </c>
      <c r="M2630" s="2">
        <f t="shared" si="1418"/>
        <v>0.48321080866282534</v>
      </c>
      <c r="N2630" s="2">
        <f t="shared" si="1419"/>
        <v>2.3842638585336778E-2</v>
      </c>
      <c r="O2630" s="2">
        <f t="shared" si="1420"/>
        <v>0.27876018279356252</v>
      </c>
      <c r="P2630" s="1">
        <v>1078</v>
      </c>
      <c r="R2630" s="1">
        <v>2432</v>
      </c>
      <c r="S2630" s="1">
        <v>120</v>
      </c>
      <c r="T2630" s="1">
        <v>1190</v>
      </c>
      <c r="AA2630" s="1">
        <v>178</v>
      </c>
      <c r="AC2630" s="1">
        <v>35</v>
      </c>
      <c r="AI2630" s="7">
        <f t="shared" si="1421"/>
        <v>2</v>
      </c>
      <c r="AJ2630" s="7">
        <f t="shared" si="1422"/>
        <v>0</v>
      </c>
      <c r="AK2630" s="7">
        <f t="shared" si="1423"/>
        <v>0</v>
      </c>
      <c r="AL2630" s="7">
        <f t="shared" si="1424"/>
        <v>0</v>
      </c>
      <c r="AM2630" s="2">
        <f t="shared" si="1425"/>
        <v>0.23643949930458971</v>
      </c>
      <c r="AN2630" s="2">
        <f t="shared" si="1426"/>
        <v>0</v>
      </c>
      <c r="AO2630" s="2">
        <f t="shared" si="1427"/>
        <v>0</v>
      </c>
      <c r="AP2630" s="2">
        <f t="shared" si="1428"/>
        <v>0</v>
      </c>
      <c r="AR2630" t="str">
        <f t="shared" si="1431"/>
        <v>Mingo</v>
      </c>
      <c r="AS2630" t="s">
        <v>1607</v>
      </c>
      <c r="AT2630" s="182">
        <v>3</v>
      </c>
      <c r="AV2630" s="98">
        <v>54</v>
      </c>
      <c r="AW2630" s="100">
        <v>59</v>
      </c>
      <c r="AX2630" s="106">
        <f t="shared" si="1429"/>
        <v>54059</v>
      </c>
      <c r="AZ2630" s="7" t="s">
        <v>2975</v>
      </c>
      <c r="BA2630" t="s">
        <v>3208</v>
      </c>
    </row>
    <row r="2631" spans="1:53" hidden="1" outlineLevel="1">
      <c r="A2631" t="s">
        <v>388</v>
      </c>
      <c r="B2631" t="s">
        <v>1607</v>
      </c>
      <c r="C2631" s="1">
        <f t="shared" si="1414"/>
        <v>14136</v>
      </c>
      <c r="D2631" s="7">
        <f>IF(P2631&gt;0,RANK(P2631,(P2631:R2631,S2631:AG2631)),0)</f>
        <v>2</v>
      </c>
      <c r="E2631" s="7">
        <f>IF(Q2631&gt;0,RANK(Q2631,(P2631:R2631,S2631:AG2631)),0)</f>
        <v>0</v>
      </c>
      <c r="F2631" s="7">
        <f>IF(R2631&gt;0,RANK(R2631,(P2631:R2631,S2631:AG2631)),0)</f>
        <v>1</v>
      </c>
      <c r="G2631" s="7">
        <f>IF(S2631&gt;0,RANK(S2631,(P2631:R2631,S2631:AG2631)),0)</f>
        <v>4</v>
      </c>
      <c r="H2631" s="49">
        <f t="shared" si="1415"/>
        <v>3156</v>
      </c>
      <c r="I2631" s="178">
        <f t="shared" si="1430"/>
        <v>0.2232597623089983</v>
      </c>
      <c r="J2631" s="2"/>
      <c r="K2631" s="2">
        <f t="shared" si="1416"/>
        <v>0.35271646859083194</v>
      </c>
      <c r="L2631" s="2">
        <f t="shared" si="1417"/>
        <v>0</v>
      </c>
      <c r="M2631" s="2">
        <f t="shared" si="1418"/>
        <v>0.57597623089983019</v>
      </c>
      <c r="N2631" s="2">
        <f t="shared" si="1419"/>
        <v>8.771929824561403E-3</v>
      </c>
      <c r="O2631" s="2">
        <f t="shared" si="1420"/>
        <v>6.2535370684776465E-2</v>
      </c>
      <c r="P2631" s="1">
        <v>4986</v>
      </c>
      <c r="R2631" s="1">
        <v>8142</v>
      </c>
      <c r="S2631" s="1">
        <v>124</v>
      </c>
      <c r="T2631" s="1">
        <v>743</v>
      </c>
      <c r="AA2631" s="1">
        <v>88</v>
      </c>
      <c r="AC2631" s="1">
        <v>53</v>
      </c>
      <c r="AI2631" s="7">
        <f t="shared" si="1421"/>
        <v>3</v>
      </c>
      <c r="AJ2631" s="7">
        <f t="shared" si="1422"/>
        <v>0</v>
      </c>
      <c r="AK2631" s="7">
        <f t="shared" si="1423"/>
        <v>0</v>
      </c>
      <c r="AL2631" s="7">
        <f t="shared" si="1424"/>
        <v>0</v>
      </c>
      <c r="AM2631" s="2">
        <f t="shared" si="1425"/>
        <v>5.256083757781551E-2</v>
      </c>
      <c r="AN2631" s="2">
        <f t="shared" si="1426"/>
        <v>0</v>
      </c>
      <c r="AO2631" s="2">
        <f t="shared" si="1427"/>
        <v>0</v>
      </c>
      <c r="AP2631" s="2">
        <f t="shared" si="1428"/>
        <v>0</v>
      </c>
      <c r="AR2631" t="str">
        <f t="shared" si="1431"/>
        <v>Monongalia</v>
      </c>
      <c r="AS2631" t="s">
        <v>1607</v>
      </c>
      <c r="AT2631" s="182">
        <v>1</v>
      </c>
      <c r="AV2631" s="98">
        <v>54</v>
      </c>
      <c r="AW2631" s="100">
        <v>61</v>
      </c>
      <c r="AX2631" s="106">
        <f t="shared" si="1429"/>
        <v>54061</v>
      </c>
      <c r="AZ2631" s="7" t="s">
        <v>2975</v>
      </c>
      <c r="BA2631" t="s">
        <v>3208</v>
      </c>
    </row>
    <row r="2632" spans="1:53" hidden="1" outlineLevel="1">
      <c r="A2632" t="s">
        <v>346</v>
      </c>
      <c r="B2632" t="s">
        <v>1607</v>
      </c>
      <c r="C2632" s="1">
        <f t="shared" si="1414"/>
        <v>1668</v>
      </c>
      <c r="D2632" s="7">
        <f>IF(P2632&gt;0,RANK(P2632,(P2632:R2632,S2632:AG2632)),0)</f>
        <v>2</v>
      </c>
      <c r="E2632" s="7">
        <f>IF(Q2632&gt;0,RANK(Q2632,(P2632:R2632,S2632:AG2632)),0)</f>
        <v>0</v>
      </c>
      <c r="F2632" s="7">
        <f>IF(R2632&gt;0,RANK(R2632,(P2632:R2632,S2632:AG2632)),0)</f>
        <v>1</v>
      </c>
      <c r="G2632" s="7">
        <f>IF(S2632&gt;0,RANK(S2632,(P2632:R2632,S2632:AG2632)),0)</f>
        <v>5</v>
      </c>
      <c r="H2632" s="49">
        <f t="shared" si="1415"/>
        <v>225</v>
      </c>
      <c r="I2632" s="178">
        <f t="shared" si="1430"/>
        <v>0.13489208633093525</v>
      </c>
      <c r="J2632" s="2"/>
      <c r="K2632" s="2">
        <f t="shared" si="1416"/>
        <v>0.36510791366906475</v>
      </c>
      <c r="L2632" s="2">
        <f t="shared" si="1417"/>
        <v>0</v>
      </c>
      <c r="M2632" s="2">
        <f t="shared" si="1418"/>
        <v>0.5</v>
      </c>
      <c r="N2632" s="2">
        <f t="shared" si="1419"/>
        <v>1.8585131894484411E-2</v>
      </c>
      <c r="O2632" s="2">
        <f t="shared" si="1420"/>
        <v>0.11630695443645089</v>
      </c>
      <c r="P2632" s="1">
        <v>609</v>
      </c>
      <c r="R2632" s="1">
        <v>834</v>
      </c>
      <c r="S2632" s="1">
        <v>31</v>
      </c>
      <c r="T2632" s="1">
        <v>137</v>
      </c>
      <c r="AA2632" s="1">
        <v>52</v>
      </c>
      <c r="AC2632" s="1">
        <v>5</v>
      </c>
      <c r="AI2632" s="7">
        <f t="shared" si="1421"/>
        <v>3</v>
      </c>
      <c r="AJ2632" s="7">
        <f t="shared" si="1422"/>
        <v>0</v>
      </c>
      <c r="AK2632" s="7">
        <f t="shared" si="1423"/>
        <v>0</v>
      </c>
      <c r="AL2632" s="7">
        <f t="shared" si="1424"/>
        <v>0</v>
      </c>
      <c r="AM2632" s="2">
        <f t="shared" si="1425"/>
        <v>8.2134292565947245E-2</v>
      </c>
      <c r="AN2632" s="2">
        <f t="shared" si="1426"/>
        <v>0</v>
      </c>
      <c r="AO2632" s="2">
        <f t="shared" si="1427"/>
        <v>0</v>
      </c>
      <c r="AP2632" s="2">
        <f t="shared" si="1428"/>
        <v>0</v>
      </c>
      <c r="AR2632" t="str">
        <f t="shared" si="1431"/>
        <v>Monroe</v>
      </c>
      <c r="AS2632" t="s">
        <v>1607</v>
      </c>
      <c r="AT2632" s="182">
        <v>3</v>
      </c>
      <c r="AV2632" s="98">
        <v>54</v>
      </c>
      <c r="AW2632" s="100">
        <v>63</v>
      </c>
      <c r="AX2632" s="106">
        <f t="shared" si="1429"/>
        <v>54063</v>
      </c>
      <c r="AZ2632" s="7" t="s">
        <v>2975</v>
      </c>
      <c r="BA2632" t="s">
        <v>3208</v>
      </c>
    </row>
    <row r="2633" spans="1:53" hidden="1" outlineLevel="1">
      <c r="A2633" t="s">
        <v>370</v>
      </c>
      <c r="B2633" t="s">
        <v>1607</v>
      </c>
      <c r="C2633" s="1">
        <f t="shared" ref="C2633:C2656" si="1432">SUM(P2633:AG2633)</f>
        <v>1238</v>
      </c>
      <c r="D2633" s="7">
        <f>IF(P2633&gt;0,RANK(P2633,(P2633:R2633,S2633:AG2633)),0)</f>
        <v>2</v>
      </c>
      <c r="E2633" s="7">
        <f>IF(Q2633&gt;0,RANK(Q2633,(P2633:R2633,S2633:AG2633)),0)</f>
        <v>0</v>
      </c>
      <c r="F2633" s="7">
        <f>IF(R2633&gt;0,RANK(R2633,(P2633:R2633,S2633:AG2633)),0)</f>
        <v>1</v>
      </c>
      <c r="G2633" s="7">
        <f>IF(S2633&gt;0,RANK(S2633,(P2633:R2633,S2633:AG2633)),0)</f>
        <v>3</v>
      </c>
      <c r="H2633" s="49">
        <f t="shared" ref="H2633:H2656" si="1433">MAX(P2633:Y2633)-LARGE(P2633:Y2633,2)</f>
        <v>196</v>
      </c>
      <c r="I2633" s="178">
        <f t="shared" si="1430"/>
        <v>0.15831987075928919</v>
      </c>
      <c r="J2633" s="2"/>
      <c r="K2633" s="2">
        <f t="shared" ref="K2633:K2656" si="1434">IF($C2633=0,"-",P2633/$C2633)</f>
        <v>0.39256865912762517</v>
      </c>
      <c r="L2633" s="2">
        <f t="shared" ref="L2633:L2656" si="1435">IF($C2633=0,"-",Q2633/$C2633)</f>
        <v>0</v>
      </c>
      <c r="M2633" s="2">
        <f t="shared" ref="M2633:M2656" si="1436">IF($C2633=0,"-",R2633/$C2633)</f>
        <v>0.55088852988691439</v>
      </c>
      <c r="N2633" s="2">
        <f t="shared" ref="N2633:N2696" si="1437">IF($C2633=0,"-",S2633/$C2633)</f>
        <v>2.5848142164781908E-2</v>
      </c>
      <c r="O2633" s="2">
        <f t="shared" ref="O2633:O2696" si="1438">IF(C2633=0,"-",(1-K2633-L2633-M2633-N2633))</f>
        <v>3.0694668820678526E-2</v>
      </c>
      <c r="P2633" s="1">
        <v>486</v>
      </c>
      <c r="R2633" s="1">
        <v>682</v>
      </c>
      <c r="S2633" s="1">
        <v>32</v>
      </c>
      <c r="T2633" s="1">
        <v>24</v>
      </c>
      <c r="AA2633" s="1">
        <v>12</v>
      </c>
      <c r="AC2633" s="1">
        <v>2</v>
      </c>
      <c r="AI2633" s="7">
        <f t="shared" ref="AI2633:AI2656" si="1439">IF(T2633&gt;0,RANK(T2633,(P2633:Z2633)),0)</f>
        <v>4</v>
      </c>
      <c r="AJ2633" s="7">
        <f t="shared" ref="AJ2633:AJ2656" si="1440">IF(U2633&gt;0,RANK(U2633,(P2633:Z2633)),0)</f>
        <v>0</v>
      </c>
      <c r="AK2633" s="7">
        <f t="shared" ref="AK2633:AK2656" si="1441">IF(V2633&gt;0,RANK(V2633,(P2633:Z2633)),0)</f>
        <v>0</v>
      </c>
      <c r="AL2633" s="7">
        <f t="shared" ref="AL2633:AL2656" si="1442">IF(W2633&gt;0,RANK(W2633,(P2633:Z2633)),0)</f>
        <v>0</v>
      </c>
      <c r="AM2633" s="2">
        <f t="shared" ref="AM2633:AM2656" si="1443">IF($C2633=0,"-",T2633/$C2633)</f>
        <v>1.9386106623586429E-2</v>
      </c>
      <c r="AN2633" s="2">
        <f t="shared" ref="AN2633:AN2656" si="1444">IF($C2633=0,"-",U2633/$C2633)</f>
        <v>0</v>
      </c>
      <c r="AO2633" s="2">
        <f t="shared" ref="AO2633:AO2656" si="1445">IF($C2633=0,"-",V2633/$C2633)</f>
        <v>0</v>
      </c>
      <c r="AP2633" s="2">
        <f t="shared" ref="AP2633:AP2656" si="1446">IF($C2633=0,"-",W2633/$C2633)</f>
        <v>0</v>
      </c>
      <c r="AR2633" t="str">
        <f t="shared" si="1431"/>
        <v>Morgan</v>
      </c>
      <c r="AS2633" t="s">
        <v>1607</v>
      </c>
      <c r="AT2633" s="182">
        <v>2</v>
      </c>
      <c r="AV2633" s="98">
        <v>54</v>
      </c>
      <c r="AW2633" s="100">
        <v>65</v>
      </c>
      <c r="AX2633" s="106">
        <f t="shared" ref="AX2633:AX2655" si="1447">AV2633*1000+AW2633</f>
        <v>54065</v>
      </c>
      <c r="AZ2633" s="7" t="s">
        <v>2975</v>
      </c>
      <c r="BA2633" t="s">
        <v>3208</v>
      </c>
    </row>
    <row r="2634" spans="1:53" hidden="1" outlineLevel="1">
      <c r="A2634" t="s">
        <v>3026</v>
      </c>
      <c r="B2634" t="s">
        <v>1607</v>
      </c>
      <c r="C2634" s="1">
        <f t="shared" si="1432"/>
        <v>3706</v>
      </c>
      <c r="D2634" s="7">
        <f>IF(P2634&gt;0,RANK(P2634,(P2634:R2634,S2634:AG2634)),0)</f>
        <v>2</v>
      </c>
      <c r="E2634" s="7">
        <f>IF(Q2634&gt;0,RANK(Q2634,(P2634:R2634,S2634:AG2634)),0)</f>
        <v>0</v>
      </c>
      <c r="F2634" s="7">
        <f>IF(R2634&gt;0,RANK(R2634,(P2634:R2634,S2634:AG2634)),0)</f>
        <v>1</v>
      </c>
      <c r="G2634" s="7">
        <f>IF(S2634&gt;0,RANK(S2634,(P2634:R2634,S2634:AG2634)),0)</f>
        <v>5</v>
      </c>
      <c r="H2634" s="49">
        <f t="shared" si="1433"/>
        <v>865</v>
      </c>
      <c r="I2634" s="178">
        <f t="shared" si="1430"/>
        <v>0.23340528872099298</v>
      </c>
      <c r="J2634" s="2"/>
      <c r="K2634" s="2">
        <f t="shared" si="1434"/>
        <v>0.29519697787371829</v>
      </c>
      <c r="L2634" s="2">
        <f t="shared" si="1435"/>
        <v>0</v>
      </c>
      <c r="M2634" s="2">
        <f t="shared" si="1436"/>
        <v>0.52860226659471132</v>
      </c>
      <c r="N2634" s="2">
        <f t="shared" si="1437"/>
        <v>1.4031300593631947E-2</v>
      </c>
      <c r="O2634" s="2">
        <f t="shared" si="1438"/>
        <v>0.1621694549379385</v>
      </c>
      <c r="P2634" s="1">
        <v>1094</v>
      </c>
      <c r="R2634" s="1">
        <v>1959</v>
      </c>
      <c r="S2634" s="1">
        <v>52</v>
      </c>
      <c r="T2634" s="1">
        <v>458</v>
      </c>
      <c r="AA2634" s="1">
        <v>120</v>
      </c>
      <c r="AC2634" s="1">
        <v>23</v>
      </c>
      <c r="AI2634" s="7">
        <f t="shared" si="1439"/>
        <v>3</v>
      </c>
      <c r="AJ2634" s="7">
        <f t="shared" si="1440"/>
        <v>0</v>
      </c>
      <c r="AK2634" s="7">
        <f t="shared" si="1441"/>
        <v>0</v>
      </c>
      <c r="AL2634" s="7">
        <f t="shared" si="1442"/>
        <v>0</v>
      </c>
      <c r="AM2634" s="2">
        <f t="shared" si="1443"/>
        <v>0.12358337830545062</v>
      </c>
      <c r="AN2634" s="2">
        <f t="shared" si="1444"/>
        <v>0</v>
      </c>
      <c r="AO2634" s="2">
        <f t="shared" si="1445"/>
        <v>0</v>
      </c>
      <c r="AP2634" s="2">
        <f t="shared" si="1446"/>
        <v>0</v>
      </c>
      <c r="AR2634" t="str">
        <f t="shared" si="1431"/>
        <v>Nicholas</v>
      </c>
      <c r="AS2634" t="s">
        <v>1607</v>
      </c>
      <c r="AT2634" s="182">
        <v>3</v>
      </c>
      <c r="AV2634" s="98">
        <v>54</v>
      </c>
      <c r="AW2634" s="100">
        <v>67</v>
      </c>
      <c r="AX2634" s="106">
        <f t="shared" si="1447"/>
        <v>54067</v>
      </c>
      <c r="AZ2634" s="7" t="s">
        <v>2975</v>
      </c>
      <c r="BA2634" t="s">
        <v>3208</v>
      </c>
    </row>
    <row r="2635" spans="1:53" hidden="1" outlineLevel="1">
      <c r="A2635" t="s">
        <v>732</v>
      </c>
      <c r="B2635" t="s">
        <v>1607</v>
      </c>
      <c r="C2635" s="1">
        <f t="shared" si="1432"/>
        <v>6383</v>
      </c>
      <c r="D2635" s="7">
        <f>IF(P2635&gt;0,RANK(P2635,(P2635:R2635,S2635:AG2635)),0)</f>
        <v>2</v>
      </c>
      <c r="E2635" s="7">
        <f>IF(Q2635&gt;0,RANK(Q2635,(P2635:R2635,S2635:AG2635)),0)</f>
        <v>0</v>
      </c>
      <c r="F2635" s="7">
        <f>IF(R2635&gt;0,RANK(R2635,(P2635:R2635,S2635:AG2635)),0)</f>
        <v>1</v>
      </c>
      <c r="G2635" s="7">
        <f>IF(S2635&gt;0,RANK(S2635,(P2635:R2635,S2635:AG2635)),0)</f>
        <v>4</v>
      </c>
      <c r="H2635" s="49">
        <f t="shared" si="1433"/>
        <v>887</v>
      </c>
      <c r="I2635" s="178">
        <f t="shared" si="1430"/>
        <v>0.13896287012376626</v>
      </c>
      <c r="J2635" s="2"/>
      <c r="K2635" s="2">
        <f t="shared" si="1434"/>
        <v>0.39009869967100108</v>
      </c>
      <c r="L2635" s="2">
        <f t="shared" si="1435"/>
        <v>0</v>
      </c>
      <c r="M2635" s="2">
        <f t="shared" si="1436"/>
        <v>0.52906156979476737</v>
      </c>
      <c r="N2635" s="2">
        <f t="shared" si="1437"/>
        <v>1.1906626977910074E-2</v>
      </c>
      <c r="O2635" s="2">
        <f t="shared" si="1438"/>
        <v>6.8933103556321471E-2</v>
      </c>
      <c r="P2635" s="1">
        <v>2490</v>
      </c>
      <c r="R2635" s="1">
        <v>3377</v>
      </c>
      <c r="S2635" s="1">
        <v>76</v>
      </c>
      <c r="T2635" s="1">
        <v>351</v>
      </c>
      <c r="AA2635" s="1">
        <v>70</v>
      </c>
      <c r="AC2635" s="1">
        <v>19</v>
      </c>
      <c r="AI2635" s="7">
        <f t="shared" si="1439"/>
        <v>3</v>
      </c>
      <c r="AJ2635" s="7">
        <f t="shared" si="1440"/>
        <v>0</v>
      </c>
      <c r="AK2635" s="7">
        <f t="shared" si="1441"/>
        <v>0</v>
      </c>
      <c r="AL2635" s="7">
        <f t="shared" si="1442"/>
        <v>0</v>
      </c>
      <c r="AM2635" s="2">
        <f t="shared" si="1443"/>
        <v>5.4989816700610997E-2</v>
      </c>
      <c r="AN2635" s="2">
        <f t="shared" si="1444"/>
        <v>0</v>
      </c>
      <c r="AO2635" s="2">
        <f t="shared" si="1445"/>
        <v>0</v>
      </c>
      <c r="AP2635" s="2">
        <f t="shared" si="1446"/>
        <v>0</v>
      </c>
      <c r="AR2635" t="str">
        <f t="shared" si="1431"/>
        <v>Ohio</v>
      </c>
      <c r="AS2635" t="s">
        <v>1607</v>
      </c>
      <c r="AT2635" s="182">
        <v>1</v>
      </c>
      <c r="AV2635" s="98">
        <v>54</v>
      </c>
      <c r="AW2635" s="100">
        <v>69</v>
      </c>
      <c r="AX2635" s="106">
        <f t="shared" si="1447"/>
        <v>54069</v>
      </c>
      <c r="AZ2635" s="7" t="s">
        <v>2975</v>
      </c>
      <c r="BA2635" t="s">
        <v>3208</v>
      </c>
    </row>
    <row r="2636" spans="1:53" hidden="1" outlineLevel="1">
      <c r="A2636" t="s">
        <v>578</v>
      </c>
      <c r="B2636" t="s">
        <v>1607</v>
      </c>
      <c r="C2636" s="1">
        <f t="shared" si="1432"/>
        <v>1151</v>
      </c>
      <c r="D2636" s="7">
        <f>IF(P2636&gt;0,RANK(P2636,(P2636:R2636,S2636:AG2636)),0)</f>
        <v>2</v>
      </c>
      <c r="E2636" s="7">
        <f>IF(Q2636&gt;0,RANK(Q2636,(P2636:R2636,S2636:AG2636)),0)</f>
        <v>0</v>
      </c>
      <c r="F2636" s="7">
        <f>IF(R2636&gt;0,RANK(R2636,(P2636:R2636,S2636:AG2636)),0)</f>
        <v>1</v>
      </c>
      <c r="G2636" s="7">
        <f>IF(S2636&gt;0,RANK(S2636,(P2636:R2636,S2636:AG2636)),0)</f>
        <v>5</v>
      </c>
      <c r="H2636" s="49">
        <f t="shared" si="1433"/>
        <v>69</v>
      </c>
      <c r="I2636" s="178">
        <f t="shared" si="1430"/>
        <v>5.9947871416159863E-2</v>
      </c>
      <c r="J2636" s="2"/>
      <c r="K2636" s="2">
        <f t="shared" si="1434"/>
        <v>0.40834057341442226</v>
      </c>
      <c r="L2636" s="2">
        <f t="shared" si="1435"/>
        <v>0</v>
      </c>
      <c r="M2636" s="2">
        <f t="shared" si="1436"/>
        <v>0.46828844483058213</v>
      </c>
      <c r="N2636" s="2">
        <f t="shared" si="1437"/>
        <v>1.9113814074717638E-2</v>
      </c>
      <c r="O2636" s="2">
        <f t="shared" si="1438"/>
        <v>0.10425716768027792</v>
      </c>
      <c r="P2636" s="1">
        <v>470</v>
      </c>
      <c r="R2636" s="1">
        <v>539</v>
      </c>
      <c r="S2636" s="1">
        <v>22</v>
      </c>
      <c r="T2636" s="1">
        <v>88</v>
      </c>
      <c r="AA2636" s="1">
        <v>30</v>
      </c>
      <c r="AC2636" s="1">
        <v>2</v>
      </c>
      <c r="AI2636" s="7">
        <f t="shared" si="1439"/>
        <v>3</v>
      </c>
      <c r="AJ2636" s="7">
        <f t="shared" si="1440"/>
        <v>0</v>
      </c>
      <c r="AK2636" s="7">
        <f t="shared" si="1441"/>
        <v>0</v>
      </c>
      <c r="AL2636" s="7">
        <f t="shared" si="1442"/>
        <v>0</v>
      </c>
      <c r="AM2636" s="2">
        <f t="shared" si="1443"/>
        <v>7.6455256298870553E-2</v>
      </c>
      <c r="AN2636" s="2">
        <f t="shared" si="1444"/>
        <v>0</v>
      </c>
      <c r="AO2636" s="2">
        <f t="shared" si="1445"/>
        <v>0</v>
      </c>
      <c r="AP2636" s="2">
        <f t="shared" si="1446"/>
        <v>0</v>
      </c>
      <c r="AR2636" t="str">
        <f t="shared" si="1431"/>
        <v>Pendleton</v>
      </c>
      <c r="AS2636" t="s">
        <v>1607</v>
      </c>
      <c r="AT2636" s="182">
        <v>2</v>
      </c>
      <c r="AV2636" s="98">
        <v>54</v>
      </c>
      <c r="AW2636" s="100">
        <v>71</v>
      </c>
      <c r="AX2636" s="106">
        <f t="shared" si="1447"/>
        <v>54071</v>
      </c>
      <c r="AZ2636" s="7" t="s">
        <v>2975</v>
      </c>
      <c r="BA2636" t="s">
        <v>3208</v>
      </c>
    </row>
    <row r="2637" spans="1:53" hidden="1" outlineLevel="1">
      <c r="A2637" t="s">
        <v>595</v>
      </c>
      <c r="B2637" t="s">
        <v>1607</v>
      </c>
      <c r="C2637" s="1">
        <f t="shared" si="1432"/>
        <v>1002</v>
      </c>
      <c r="D2637" s="7">
        <f>IF(P2637&gt;0,RANK(P2637,(P2637:R2637,S2637:AG2637)),0)</f>
        <v>2</v>
      </c>
      <c r="E2637" s="7">
        <f>IF(Q2637&gt;0,RANK(Q2637,(P2637:R2637,S2637:AG2637)),0)</f>
        <v>0</v>
      </c>
      <c r="F2637" s="7">
        <f>IF(R2637&gt;0,RANK(R2637,(P2637:R2637,S2637:AG2637)),0)</f>
        <v>1</v>
      </c>
      <c r="G2637" s="7">
        <f>IF(S2637&gt;0,RANK(S2637,(P2637:R2637,S2637:AG2637)),0)</f>
        <v>5</v>
      </c>
      <c r="H2637" s="49">
        <f t="shared" si="1433"/>
        <v>217</v>
      </c>
      <c r="I2637" s="178">
        <f t="shared" si="1430"/>
        <v>0.21656686626746507</v>
      </c>
      <c r="J2637" s="2"/>
      <c r="K2637" s="2">
        <f t="shared" si="1434"/>
        <v>0.33333333333333331</v>
      </c>
      <c r="L2637" s="2">
        <f t="shared" si="1435"/>
        <v>0</v>
      </c>
      <c r="M2637" s="2">
        <f t="shared" si="1436"/>
        <v>0.54990019960079839</v>
      </c>
      <c r="N2637" s="2">
        <f t="shared" si="1437"/>
        <v>7.9840319361277438E-3</v>
      </c>
      <c r="O2637" s="2">
        <f t="shared" si="1438"/>
        <v>0.1087824351297406</v>
      </c>
      <c r="P2637" s="1">
        <v>334</v>
      </c>
      <c r="R2637" s="1">
        <v>551</v>
      </c>
      <c r="S2637" s="1">
        <v>8</v>
      </c>
      <c r="T2637" s="1">
        <v>92</v>
      </c>
      <c r="AA2637" s="1">
        <v>14</v>
      </c>
      <c r="AC2637" s="1">
        <v>3</v>
      </c>
      <c r="AI2637" s="7">
        <f t="shared" si="1439"/>
        <v>3</v>
      </c>
      <c r="AJ2637" s="7">
        <f t="shared" si="1440"/>
        <v>0</v>
      </c>
      <c r="AK2637" s="7">
        <f t="shared" si="1441"/>
        <v>0</v>
      </c>
      <c r="AL2637" s="7">
        <f t="shared" si="1442"/>
        <v>0</v>
      </c>
      <c r="AM2637" s="2">
        <f t="shared" si="1443"/>
        <v>9.1816367265469059E-2</v>
      </c>
      <c r="AN2637" s="2">
        <f t="shared" si="1444"/>
        <v>0</v>
      </c>
      <c r="AO2637" s="2">
        <f t="shared" si="1445"/>
        <v>0</v>
      </c>
      <c r="AP2637" s="2">
        <f t="shared" si="1446"/>
        <v>0</v>
      </c>
      <c r="AR2637" t="str">
        <f t="shared" si="1431"/>
        <v>Pleasants</v>
      </c>
      <c r="AS2637" t="s">
        <v>1607</v>
      </c>
      <c r="AT2637" s="182">
        <v>1</v>
      </c>
      <c r="AV2637" s="98">
        <v>54</v>
      </c>
      <c r="AW2637" s="100">
        <v>73</v>
      </c>
      <c r="AX2637" s="106">
        <f t="shared" si="1447"/>
        <v>54073</v>
      </c>
      <c r="AZ2637" s="7" t="s">
        <v>2975</v>
      </c>
      <c r="BA2637" t="s">
        <v>3208</v>
      </c>
    </row>
    <row r="2638" spans="1:53" hidden="1" outlineLevel="1">
      <c r="A2638" t="s">
        <v>1864</v>
      </c>
      <c r="B2638" t="s">
        <v>1607</v>
      </c>
      <c r="C2638" s="1">
        <f t="shared" si="1432"/>
        <v>1514</v>
      </c>
      <c r="D2638" s="7">
        <f>IF(P2638&gt;0,RANK(P2638,(P2638:R2638,S2638:AG2638)),0)</f>
        <v>2</v>
      </c>
      <c r="E2638" s="7">
        <f>IF(Q2638&gt;0,RANK(Q2638,(P2638:R2638,S2638:AG2638)),0)</f>
        <v>0</v>
      </c>
      <c r="F2638" s="7">
        <f>IF(R2638&gt;0,RANK(R2638,(P2638:R2638,S2638:AG2638)),0)</f>
        <v>1</v>
      </c>
      <c r="G2638" s="7">
        <f>IF(S2638&gt;0,RANK(S2638,(P2638:R2638,S2638:AG2638)),0)</f>
        <v>4</v>
      </c>
      <c r="H2638" s="49">
        <f t="shared" si="1433"/>
        <v>301</v>
      </c>
      <c r="I2638" s="178">
        <f t="shared" si="1430"/>
        <v>0.19881109643328929</v>
      </c>
      <c r="J2638" s="2"/>
      <c r="K2638" s="2">
        <f t="shared" si="1434"/>
        <v>0.34808454425363278</v>
      </c>
      <c r="L2638" s="2">
        <f t="shared" si="1435"/>
        <v>0</v>
      </c>
      <c r="M2638" s="2">
        <f t="shared" si="1436"/>
        <v>0.54689564068692209</v>
      </c>
      <c r="N2638" s="2">
        <f t="shared" si="1437"/>
        <v>2.3117569352708058E-2</v>
      </c>
      <c r="O2638" s="2">
        <f t="shared" si="1438"/>
        <v>8.190224570673707E-2</v>
      </c>
      <c r="P2638" s="1">
        <v>527</v>
      </c>
      <c r="R2638" s="1">
        <v>828</v>
      </c>
      <c r="S2638" s="1">
        <v>35</v>
      </c>
      <c r="T2638" s="1">
        <v>88</v>
      </c>
      <c r="AA2638" s="1">
        <v>30</v>
      </c>
      <c r="AC2638" s="1">
        <v>6</v>
      </c>
      <c r="AI2638" s="7">
        <f t="shared" si="1439"/>
        <v>3</v>
      </c>
      <c r="AJ2638" s="7">
        <f t="shared" si="1440"/>
        <v>0</v>
      </c>
      <c r="AK2638" s="7">
        <f t="shared" si="1441"/>
        <v>0</v>
      </c>
      <c r="AL2638" s="7">
        <f t="shared" si="1442"/>
        <v>0</v>
      </c>
      <c r="AM2638" s="2">
        <f t="shared" si="1443"/>
        <v>5.8124174372523117E-2</v>
      </c>
      <c r="AN2638" s="2">
        <f t="shared" si="1444"/>
        <v>0</v>
      </c>
      <c r="AO2638" s="2">
        <f t="shared" si="1445"/>
        <v>0</v>
      </c>
      <c r="AP2638" s="2">
        <f t="shared" si="1446"/>
        <v>0</v>
      </c>
      <c r="AR2638" t="str">
        <f t="shared" si="1431"/>
        <v>Pocahontas</v>
      </c>
      <c r="AS2638" t="s">
        <v>1607</v>
      </c>
      <c r="AT2638" s="182">
        <v>3</v>
      </c>
      <c r="AV2638" s="98">
        <v>54</v>
      </c>
      <c r="AW2638" s="100">
        <v>75</v>
      </c>
      <c r="AX2638" s="106">
        <f t="shared" si="1447"/>
        <v>54075</v>
      </c>
      <c r="AZ2638" s="7" t="s">
        <v>2975</v>
      </c>
      <c r="BA2638" t="s">
        <v>3208</v>
      </c>
    </row>
    <row r="2639" spans="1:53" hidden="1" outlineLevel="1">
      <c r="A2639" t="s">
        <v>2325</v>
      </c>
      <c r="B2639" t="s">
        <v>1607</v>
      </c>
      <c r="C2639" s="1">
        <f t="shared" si="1432"/>
        <v>3064</v>
      </c>
      <c r="D2639" s="7">
        <f>IF(P2639&gt;0,RANK(P2639,(P2639:R2639,S2639:AG2639)),0)</f>
        <v>2</v>
      </c>
      <c r="E2639" s="7">
        <f>IF(Q2639&gt;0,RANK(Q2639,(P2639:R2639,S2639:AG2639)),0)</f>
        <v>0</v>
      </c>
      <c r="F2639" s="7">
        <f>IF(R2639&gt;0,RANK(R2639,(P2639:R2639,S2639:AG2639)),0)</f>
        <v>1</v>
      </c>
      <c r="G2639" s="7">
        <f>IF(S2639&gt;0,RANK(S2639,(P2639:R2639,S2639:AG2639)),0)</f>
        <v>4</v>
      </c>
      <c r="H2639" s="49">
        <f t="shared" si="1433"/>
        <v>759</v>
      </c>
      <c r="I2639" s="178">
        <f t="shared" si="1430"/>
        <v>0.24771540469973891</v>
      </c>
      <c r="J2639" s="2"/>
      <c r="K2639" s="2">
        <f t="shared" si="1434"/>
        <v>0.31364229765013057</v>
      </c>
      <c r="L2639" s="2">
        <f t="shared" si="1435"/>
        <v>0</v>
      </c>
      <c r="M2639" s="2">
        <f t="shared" si="1436"/>
        <v>0.56135770234986948</v>
      </c>
      <c r="N2639" s="2">
        <f t="shared" si="1437"/>
        <v>2.3172323759791124E-2</v>
      </c>
      <c r="O2639" s="2">
        <f t="shared" si="1438"/>
        <v>0.10182767624020887</v>
      </c>
      <c r="P2639" s="1">
        <v>961</v>
      </c>
      <c r="R2639" s="1">
        <v>1720</v>
      </c>
      <c r="S2639" s="1">
        <v>71</v>
      </c>
      <c r="T2639" s="1">
        <v>248</v>
      </c>
      <c r="AA2639" s="1">
        <v>49</v>
      </c>
      <c r="AC2639" s="1">
        <v>15</v>
      </c>
      <c r="AI2639" s="7">
        <f t="shared" si="1439"/>
        <v>3</v>
      </c>
      <c r="AJ2639" s="7">
        <f t="shared" si="1440"/>
        <v>0</v>
      </c>
      <c r="AK2639" s="7">
        <f t="shared" si="1441"/>
        <v>0</v>
      </c>
      <c r="AL2639" s="7">
        <f t="shared" si="1442"/>
        <v>0</v>
      </c>
      <c r="AM2639" s="2">
        <f t="shared" si="1443"/>
        <v>8.0939947780678853E-2</v>
      </c>
      <c r="AN2639" s="2">
        <f t="shared" si="1444"/>
        <v>0</v>
      </c>
      <c r="AO2639" s="2">
        <f t="shared" si="1445"/>
        <v>0</v>
      </c>
      <c r="AP2639" s="2">
        <f t="shared" si="1446"/>
        <v>0</v>
      </c>
      <c r="AR2639" t="str">
        <f t="shared" si="1431"/>
        <v>Preston</v>
      </c>
      <c r="AS2639" t="s">
        <v>1607</v>
      </c>
      <c r="AT2639" s="182">
        <v>1</v>
      </c>
      <c r="AV2639" s="98">
        <v>54</v>
      </c>
      <c r="AW2639" s="100">
        <v>77</v>
      </c>
      <c r="AX2639" s="106">
        <f t="shared" si="1447"/>
        <v>54077</v>
      </c>
      <c r="AZ2639" s="7" t="s">
        <v>2975</v>
      </c>
      <c r="BA2639" t="s">
        <v>3208</v>
      </c>
    </row>
    <row r="2640" spans="1:53" hidden="1" outlineLevel="1">
      <c r="A2640" t="s">
        <v>610</v>
      </c>
      <c r="B2640" t="s">
        <v>1607</v>
      </c>
      <c r="C2640" s="1">
        <f t="shared" si="1432"/>
        <v>6381</v>
      </c>
      <c r="D2640" s="7">
        <f>IF(P2640&gt;0,RANK(P2640,(P2640:R2640,S2640:AG2640)),0)</f>
        <v>2</v>
      </c>
      <c r="E2640" s="7">
        <f>IF(Q2640&gt;0,RANK(Q2640,(P2640:R2640,S2640:AG2640)),0)</f>
        <v>0</v>
      </c>
      <c r="F2640" s="7">
        <f>IF(R2640&gt;0,RANK(R2640,(P2640:R2640,S2640:AG2640)),0)</f>
        <v>1</v>
      </c>
      <c r="G2640" s="7">
        <f>IF(S2640&gt;0,RANK(S2640,(P2640:R2640,S2640:AG2640)),0)</f>
        <v>4</v>
      </c>
      <c r="H2640" s="49">
        <f t="shared" si="1433"/>
        <v>713</v>
      </c>
      <c r="I2640" s="178">
        <f t="shared" si="1430"/>
        <v>0.11173797210468579</v>
      </c>
      <c r="J2640" s="2"/>
      <c r="K2640" s="2">
        <f t="shared" si="1434"/>
        <v>0.40087760539100453</v>
      </c>
      <c r="L2640" s="2">
        <f t="shared" si="1435"/>
        <v>0</v>
      </c>
      <c r="M2640" s="2">
        <f t="shared" si="1436"/>
        <v>0.51261557749569031</v>
      </c>
      <c r="N2640" s="2">
        <f t="shared" si="1437"/>
        <v>1.3164080865068171E-2</v>
      </c>
      <c r="O2640" s="2">
        <f t="shared" si="1438"/>
        <v>7.3342736248236923E-2</v>
      </c>
      <c r="P2640" s="1">
        <v>2558</v>
      </c>
      <c r="R2640" s="1">
        <v>3271</v>
      </c>
      <c r="S2640" s="1">
        <v>84</v>
      </c>
      <c r="T2640" s="1">
        <v>379</v>
      </c>
      <c r="AA2640" s="1">
        <v>68</v>
      </c>
      <c r="AC2640" s="1">
        <v>21</v>
      </c>
      <c r="AI2640" s="7">
        <f t="shared" si="1439"/>
        <v>3</v>
      </c>
      <c r="AJ2640" s="7">
        <f t="shared" si="1440"/>
        <v>0</v>
      </c>
      <c r="AK2640" s="7">
        <f t="shared" si="1441"/>
        <v>0</v>
      </c>
      <c r="AL2640" s="7">
        <f t="shared" si="1442"/>
        <v>0</v>
      </c>
      <c r="AM2640" s="2">
        <f t="shared" si="1443"/>
        <v>5.9395079141200437E-2</v>
      </c>
      <c r="AN2640" s="2">
        <f t="shared" si="1444"/>
        <v>0</v>
      </c>
      <c r="AO2640" s="2">
        <f t="shared" si="1445"/>
        <v>0</v>
      </c>
      <c r="AP2640" s="2">
        <f t="shared" si="1446"/>
        <v>0</v>
      </c>
      <c r="AR2640" t="str">
        <f t="shared" si="1431"/>
        <v>Putnam</v>
      </c>
      <c r="AS2640" t="s">
        <v>1607</v>
      </c>
      <c r="AT2640" s="182">
        <v>2</v>
      </c>
      <c r="AV2640" s="98">
        <v>54</v>
      </c>
      <c r="AW2640" s="100">
        <v>79</v>
      </c>
      <c r="AX2640" s="106">
        <f t="shared" si="1447"/>
        <v>54079</v>
      </c>
      <c r="AZ2640" s="7" t="s">
        <v>2975</v>
      </c>
      <c r="BA2640" t="s">
        <v>3208</v>
      </c>
    </row>
    <row r="2641" spans="1:53" hidden="1" outlineLevel="1">
      <c r="A2641" t="s">
        <v>1480</v>
      </c>
      <c r="B2641" t="s">
        <v>1607</v>
      </c>
      <c r="C2641" s="1">
        <f t="shared" si="1432"/>
        <v>9499</v>
      </c>
      <c r="D2641" s="7">
        <f>IF(P2641&gt;0,RANK(P2641,(P2641:R2641,S2641:AG2641)),0)</f>
        <v>2</v>
      </c>
      <c r="E2641" s="7">
        <f>IF(Q2641&gt;0,RANK(Q2641,(P2641:R2641,S2641:AG2641)),0)</f>
        <v>0</v>
      </c>
      <c r="F2641" s="7">
        <f>IF(R2641&gt;0,RANK(R2641,(P2641:R2641,S2641:AG2641)),0)</f>
        <v>1</v>
      </c>
      <c r="G2641" s="7">
        <f>IF(S2641&gt;0,RANK(S2641,(P2641:R2641,S2641:AG2641)),0)</f>
        <v>5</v>
      </c>
      <c r="H2641" s="49">
        <f t="shared" si="1433"/>
        <v>1701</v>
      </c>
      <c r="I2641" s="178">
        <f t="shared" si="1430"/>
        <v>0.17907148120854827</v>
      </c>
      <c r="J2641" s="2"/>
      <c r="K2641" s="2">
        <f t="shared" si="1434"/>
        <v>0.34582587640804296</v>
      </c>
      <c r="L2641" s="2">
        <f t="shared" si="1435"/>
        <v>0</v>
      </c>
      <c r="M2641" s="2">
        <f t="shared" si="1436"/>
        <v>0.52489735761659118</v>
      </c>
      <c r="N2641" s="2">
        <f t="shared" si="1437"/>
        <v>1.4738393515106854E-2</v>
      </c>
      <c r="O2641" s="2">
        <f t="shared" si="1438"/>
        <v>0.11453837246025901</v>
      </c>
      <c r="P2641" s="1">
        <v>3285</v>
      </c>
      <c r="R2641" s="1">
        <v>4986</v>
      </c>
      <c r="S2641" s="1">
        <v>140</v>
      </c>
      <c r="T2641" s="1">
        <v>833</v>
      </c>
      <c r="AA2641" s="1">
        <v>220</v>
      </c>
      <c r="AC2641" s="1">
        <v>35</v>
      </c>
      <c r="AI2641" s="7">
        <f t="shared" si="1439"/>
        <v>3</v>
      </c>
      <c r="AJ2641" s="7">
        <f t="shared" si="1440"/>
        <v>0</v>
      </c>
      <c r="AK2641" s="7">
        <f t="shared" si="1441"/>
        <v>0</v>
      </c>
      <c r="AL2641" s="7">
        <f t="shared" si="1442"/>
        <v>0</v>
      </c>
      <c r="AM2641" s="2">
        <f t="shared" si="1443"/>
        <v>8.7693441414885775E-2</v>
      </c>
      <c r="AN2641" s="2">
        <f t="shared" si="1444"/>
        <v>0</v>
      </c>
      <c r="AO2641" s="2">
        <f t="shared" si="1445"/>
        <v>0</v>
      </c>
      <c r="AP2641" s="2">
        <f t="shared" si="1446"/>
        <v>0</v>
      </c>
      <c r="AR2641" t="str">
        <f t="shared" si="1431"/>
        <v>Raleigh</v>
      </c>
      <c r="AS2641" t="s">
        <v>1607</v>
      </c>
      <c r="AT2641" s="182">
        <v>3</v>
      </c>
      <c r="AV2641" s="98">
        <v>54</v>
      </c>
      <c r="AW2641" s="100">
        <v>81</v>
      </c>
      <c r="AX2641" s="106">
        <f t="shared" si="1447"/>
        <v>54081</v>
      </c>
      <c r="AZ2641" s="7" t="s">
        <v>2975</v>
      </c>
      <c r="BA2641" t="s">
        <v>3208</v>
      </c>
    </row>
    <row r="2642" spans="1:53" hidden="1" outlineLevel="1">
      <c r="A2642" t="s">
        <v>981</v>
      </c>
      <c r="B2642" t="s">
        <v>1607</v>
      </c>
      <c r="C2642" s="1">
        <f t="shared" si="1432"/>
        <v>4775</v>
      </c>
      <c r="D2642" s="7">
        <f>IF(P2642&gt;0,RANK(P2642,(P2642:R2642,S2642:AG2642)),0)</f>
        <v>2</v>
      </c>
      <c r="E2642" s="7">
        <f>IF(Q2642&gt;0,RANK(Q2642,(P2642:R2642,S2642:AG2642)),0)</f>
        <v>0</v>
      </c>
      <c r="F2642" s="7">
        <f>IF(R2642&gt;0,RANK(R2642,(P2642:R2642,S2642:AG2642)),0)</f>
        <v>1</v>
      </c>
      <c r="G2642" s="7">
        <f>IF(S2642&gt;0,RANK(S2642,(P2642:R2642,S2642:AG2642)),0)</f>
        <v>5</v>
      </c>
      <c r="H2642" s="49">
        <f t="shared" si="1433"/>
        <v>976</v>
      </c>
      <c r="I2642" s="178">
        <f t="shared" si="1430"/>
        <v>0.20439790575916231</v>
      </c>
      <c r="J2642" s="2"/>
      <c r="K2642" s="2">
        <f t="shared" si="1434"/>
        <v>0.31790575916230368</v>
      </c>
      <c r="L2642" s="2">
        <f t="shared" si="1435"/>
        <v>0</v>
      </c>
      <c r="M2642" s="2">
        <f t="shared" si="1436"/>
        <v>0.52230366492146596</v>
      </c>
      <c r="N2642" s="2">
        <f t="shared" si="1437"/>
        <v>1.7382198952879582E-2</v>
      </c>
      <c r="O2642" s="2">
        <f t="shared" si="1438"/>
        <v>0.14240837696335079</v>
      </c>
      <c r="P2642" s="1">
        <v>1518</v>
      </c>
      <c r="R2642" s="1">
        <v>2494</v>
      </c>
      <c r="S2642" s="1">
        <v>83</v>
      </c>
      <c r="T2642" s="1">
        <v>508</v>
      </c>
      <c r="AA2642" s="1">
        <v>150</v>
      </c>
      <c r="AC2642" s="1">
        <v>22</v>
      </c>
      <c r="AI2642" s="7">
        <f t="shared" si="1439"/>
        <v>3</v>
      </c>
      <c r="AJ2642" s="7">
        <f t="shared" si="1440"/>
        <v>0</v>
      </c>
      <c r="AK2642" s="7">
        <f t="shared" si="1441"/>
        <v>0</v>
      </c>
      <c r="AL2642" s="7">
        <f t="shared" si="1442"/>
        <v>0</v>
      </c>
      <c r="AM2642" s="2">
        <f t="shared" si="1443"/>
        <v>0.10638743455497382</v>
      </c>
      <c r="AN2642" s="2">
        <f t="shared" si="1444"/>
        <v>0</v>
      </c>
      <c r="AO2642" s="2">
        <f t="shared" si="1445"/>
        <v>0</v>
      </c>
      <c r="AP2642" s="2">
        <f t="shared" si="1446"/>
        <v>0</v>
      </c>
      <c r="AR2642" t="str">
        <f t="shared" si="1431"/>
        <v>Randolph</v>
      </c>
      <c r="AS2642" t="s">
        <v>1607</v>
      </c>
      <c r="AT2642" s="182">
        <v>2</v>
      </c>
      <c r="AV2642" s="98">
        <v>54</v>
      </c>
      <c r="AW2642" s="100">
        <v>83</v>
      </c>
      <c r="AX2642" s="106">
        <f t="shared" si="1447"/>
        <v>54083</v>
      </c>
      <c r="AZ2642" s="7" t="s">
        <v>2975</v>
      </c>
      <c r="BA2642" t="s">
        <v>3208</v>
      </c>
    </row>
    <row r="2643" spans="1:53" hidden="1" outlineLevel="1">
      <c r="A2643" t="s">
        <v>2517</v>
      </c>
      <c r="B2643" t="s">
        <v>1607</v>
      </c>
      <c r="C2643" s="1">
        <f t="shared" si="1432"/>
        <v>614</v>
      </c>
      <c r="D2643" s="7">
        <f>IF(P2643&gt;0,RANK(P2643,(P2643:R2643,S2643:AG2643)),0)</f>
        <v>2</v>
      </c>
      <c r="E2643" s="7">
        <f>IF(Q2643&gt;0,RANK(Q2643,(P2643:R2643,S2643:AG2643)),0)</f>
        <v>0</v>
      </c>
      <c r="F2643" s="7">
        <f>IF(R2643&gt;0,RANK(R2643,(P2643:R2643,S2643:AG2643)),0)</f>
        <v>1</v>
      </c>
      <c r="G2643" s="7">
        <f>IF(S2643&gt;0,RANK(S2643,(P2643:R2643,S2643:AG2643)),0)</f>
        <v>5</v>
      </c>
      <c r="H2643" s="49">
        <f t="shared" si="1433"/>
        <v>155</v>
      </c>
      <c r="I2643" s="178">
        <f t="shared" si="1430"/>
        <v>0.25244299674267101</v>
      </c>
      <c r="J2643" s="2"/>
      <c r="K2643" s="2">
        <f t="shared" si="1434"/>
        <v>0.32736156351791529</v>
      </c>
      <c r="L2643" s="2">
        <f t="shared" si="1435"/>
        <v>0</v>
      </c>
      <c r="M2643" s="2">
        <f t="shared" si="1436"/>
        <v>0.57980456026058635</v>
      </c>
      <c r="N2643" s="2">
        <f t="shared" si="1437"/>
        <v>6.5146579804560263E-3</v>
      </c>
      <c r="O2643" s="2">
        <f t="shared" si="1438"/>
        <v>8.6319218241042384E-2</v>
      </c>
      <c r="P2643" s="1">
        <v>201</v>
      </c>
      <c r="R2643" s="1">
        <v>356</v>
      </c>
      <c r="S2643" s="1">
        <v>4</v>
      </c>
      <c r="T2643" s="1">
        <v>39</v>
      </c>
      <c r="AA2643" s="1">
        <v>13</v>
      </c>
      <c r="AC2643" s="1">
        <v>1</v>
      </c>
      <c r="AI2643" s="7">
        <f t="shared" si="1439"/>
        <v>3</v>
      </c>
      <c r="AJ2643" s="7">
        <f t="shared" si="1440"/>
        <v>0</v>
      </c>
      <c r="AK2643" s="7">
        <f t="shared" si="1441"/>
        <v>0</v>
      </c>
      <c r="AL2643" s="7">
        <f t="shared" si="1442"/>
        <v>0</v>
      </c>
      <c r="AM2643" s="2">
        <f t="shared" si="1443"/>
        <v>6.3517915309446255E-2</v>
      </c>
      <c r="AN2643" s="2">
        <f t="shared" si="1444"/>
        <v>0</v>
      </c>
      <c r="AO2643" s="2">
        <f t="shared" si="1445"/>
        <v>0</v>
      </c>
      <c r="AP2643" s="2">
        <f t="shared" si="1446"/>
        <v>0</v>
      </c>
      <c r="AR2643" t="str">
        <f t="shared" si="1431"/>
        <v>Ritchie</v>
      </c>
      <c r="AS2643" t="s">
        <v>1607</v>
      </c>
      <c r="AT2643" s="182">
        <v>1</v>
      </c>
      <c r="AV2643" s="98">
        <v>54</v>
      </c>
      <c r="AW2643" s="100">
        <v>85</v>
      </c>
      <c r="AX2643" s="106">
        <f t="shared" si="1447"/>
        <v>54085</v>
      </c>
      <c r="AZ2643" s="7" t="s">
        <v>2975</v>
      </c>
      <c r="BA2643" t="s">
        <v>3208</v>
      </c>
    </row>
    <row r="2644" spans="1:53" hidden="1" outlineLevel="1">
      <c r="A2644" t="s">
        <v>2410</v>
      </c>
      <c r="B2644" t="s">
        <v>1607</v>
      </c>
      <c r="C2644" s="1">
        <f t="shared" si="1432"/>
        <v>1897</v>
      </c>
      <c r="D2644" s="7">
        <f>IF(P2644&gt;0,RANK(P2644,(P2644:R2644,S2644:AG2644)),0)</f>
        <v>2</v>
      </c>
      <c r="E2644" s="7">
        <f>IF(Q2644&gt;0,RANK(Q2644,(P2644:R2644,S2644:AG2644)),0)</f>
        <v>0</v>
      </c>
      <c r="F2644" s="7">
        <f>IF(R2644&gt;0,RANK(R2644,(P2644:R2644,S2644:AG2644)),0)</f>
        <v>1</v>
      </c>
      <c r="G2644" s="7">
        <f>IF(S2644&gt;0,RANK(S2644,(P2644:R2644,S2644:AG2644)),0)</f>
        <v>4</v>
      </c>
      <c r="H2644" s="49">
        <f t="shared" si="1433"/>
        <v>263</v>
      </c>
      <c r="I2644" s="178">
        <f t="shared" si="1430"/>
        <v>0.13863995782814972</v>
      </c>
      <c r="J2644" s="2"/>
      <c r="K2644" s="2">
        <f t="shared" si="1434"/>
        <v>0.39061676331049022</v>
      </c>
      <c r="L2644" s="2">
        <f t="shared" si="1435"/>
        <v>0</v>
      </c>
      <c r="M2644" s="2">
        <f t="shared" si="1436"/>
        <v>0.52925672113863997</v>
      </c>
      <c r="N2644" s="2">
        <f t="shared" si="1437"/>
        <v>1.2651555086979441E-2</v>
      </c>
      <c r="O2644" s="2">
        <f t="shared" si="1438"/>
        <v>6.7474960463890357E-2</v>
      </c>
      <c r="P2644" s="1">
        <v>741</v>
      </c>
      <c r="R2644" s="1">
        <v>1004</v>
      </c>
      <c r="S2644" s="1">
        <v>24</v>
      </c>
      <c r="T2644" s="1">
        <v>96</v>
      </c>
      <c r="AA2644" s="1">
        <v>24</v>
      </c>
      <c r="AC2644" s="1">
        <v>8</v>
      </c>
      <c r="AI2644" s="7">
        <f t="shared" si="1439"/>
        <v>3</v>
      </c>
      <c r="AJ2644" s="7">
        <f t="shared" si="1440"/>
        <v>0</v>
      </c>
      <c r="AK2644" s="7">
        <f t="shared" si="1441"/>
        <v>0</v>
      </c>
      <c r="AL2644" s="7">
        <f t="shared" si="1442"/>
        <v>0</v>
      </c>
      <c r="AM2644" s="2">
        <f t="shared" si="1443"/>
        <v>5.0606220347917764E-2</v>
      </c>
      <c r="AN2644" s="2">
        <f t="shared" si="1444"/>
        <v>0</v>
      </c>
      <c r="AO2644" s="2">
        <f t="shared" si="1445"/>
        <v>0</v>
      </c>
      <c r="AP2644" s="2">
        <f t="shared" si="1446"/>
        <v>0</v>
      </c>
      <c r="AR2644" t="str">
        <f t="shared" si="1431"/>
        <v>Roane</v>
      </c>
      <c r="AS2644" t="s">
        <v>1607</v>
      </c>
      <c r="AT2644" s="182">
        <v>2</v>
      </c>
      <c r="AV2644" s="98">
        <v>54</v>
      </c>
      <c r="AW2644" s="100">
        <v>87</v>
      </c>
      <c r="AX2644" s="106">
        <f t="shared" si="1447"/>
        <v>54087</v>
      </c>
      <c r="AZ2644" s="7" t="s">
        <v>2975</v>
      </c>
      <c r="BA2644" t="s">
        <v>3208</v>
      </c>
    </row>
    <row r="2645" spans="1:53" hidden="1" outlineLevel="1">
      <c r="A2645" t="s">
        <v>513</v>
      </c>
      <c r="B2645" t="s">
        <v>1607</v>
      </c>
      <c r="C2645" s="1">
        <f t="shared" si="1432"/>
        <v>2082</v>
      </c>
      <c r="D2645" s="7">
        <f>IF(P2645&gt;0,RANK(P2645,(P2645:R2645,S2645:AG2645)),0)</f>
        <v>2</v>
      </c>
      <c r="E2645" s="7">
        <f>IF(Q2645&gt;0,RANK(Q2645,(P2645:R2645,S2645:AG2645)),0)</f>
        <v>0</v>
      </c>
      <c r="F2645" s="7">
        <f>IF(R2645&gt;0,RANK(R2645,(P2645:R2645,S2645:AG2645)),0)</f>
        <v>1</v>
      </c>
      <c r="G2645" s="7">
        <f>IF(S2645&gt;0,RANK(S2645,(P2645:R2645,S2645:AG2645)),0)</f>
        <v>5</v>
      </c>
      <c r="H2645" s="49">
        <f t="shared" si="1433"/>
        <v>282</v>
      </c>
      <c r="I2645" s="178">
        <f t="shared" si="1430"/>
        <v>0.13544668587896252</v>
      </c>
      <c r="J2645" s="2"/>
      <c r="K2645" s="2">
        <f t="shared" si="1434"/>
        <v>0.37512007684918347</v>
      </c>
      <c r="L2645" s="2">
        <f t="shared" si="1435"/>
        <v>0</v>
      </c>
      <c r="M2645" s="2">
        <f t="shared" si="1436"/>
        <v>0.51056676272814605</v>
      </c>
      <c r="N2645" s="2">
        <f t="shared" si="1437"/>
        <v>1.5850144092219021E-2</v>
      </c>
      <c r="O2645" s="2">
        <f t="shared" si="1438"/>
        <v>9.8463016330451458E-2</v>
      </c>
      <c r="P2645" s="1">
        <v>781</v>
      </c>
      <c r="R2645" s="1">
        <v>1063</v>
      </c>
      <c r="S2645" s="1">
        <v>33</v>
      </c>
      <c r="T2645" s="1">
        <v>159</v>
      </c>
      <c r="AA2645" s="1">
        <v>36</v>
      </c>
      <c r="AC2645" s="1">
        <v>10</v>
      </c>
      <c r="AI2645" s="7">
        <f t="shared" si="1439"/>
        <v>3</v>
      </c>
      <c r="AJ2645" s="7">
        <f t="shared" si="1440"/>
        <v>0</v>
      </c>
      <c r="AK2645" s="7">
        <f t="shared" si="1441"/>
        <v>0</v>
      </c>
      <c r="AL2645" s="7">
        <f t="shared" si="1442"/>
        <v>0</v>
      </c>
      <c r="AM2645" s="2">
        <f t="shared" si="1443"/>
        <v>7.6368876080691636E-2</v>
      </c>
      <c r="AN2645" s="2">
        <f t="shared" si="1444"/>
        <v>0</v>
      </c>
      <c r="AO2645" s="2">
        <f t="shared" si="1445"/>
        <v>0</v>
      </c>
      <c r="AP2645" s="2">
        <f t="shared" si="1446"/>
        <v>0</v>
      </c>
      <c r="AR2645" t="str">
        <f t="shared" si="1431"/>
        <v>Summers</v>
      </c>
      <c r="AS2645" t="s">
        <v>1607</v>
      </c>
      <c r="AT2645" s="182">
        <v>3</v>
      </c>
      <c r="AV2645" s="98">
        <v>54</v>
      </c>
      <c r="AW2645" s="100">
        <v>89</v>
      </c>
      <c r="AX2645" s="106">
        <f t="shared" si="1447"/>
        <v>54089</v>
      </c>
      <c r="AZ2645" s="7" t="s">
        <v>2975</v>
      </c>
      <c r="BA2645" t="s">
        <v>3208</v>
      </c>
    </row>
    <row r="2646" spans="1:53" hidden="1" outlineLevel="1">
      <c r="A2646" t="s">
        <v>3217</v>
      </c>
      <c r="B2646" t="s">
        <v>1607</v>
      </c>
      <c r="C2646" s="1">
        <f t="shared" si="1432"/>
        <v>2145</v>
      </c>
      <c r="D2646" s="7">
        <f>IF(P2646&gt;0,RANK(P2646,(P2646:R2646,S2646:AG2646)),0)</f>
        <v>2</v>
      </c>
      <c r="E2646" s="7">
        <f>IF(Q2646&gt;0,RANK(Q2646,(P2646:R2646,S2646:AG2646)),0)</f>
        <v>0</v>
      </c>
      <c r="F2646" s="7">
        <f>IF(R2646&gt;0,RANK(R2646,(P2646:R2646,S2646:AG2646)),0)</f>
        <v>1</v>
      </c>
      <c r="G2646" s="7">
        <f>IF(S2646&gt;0,RANK(S2646,(P2646:R2646,S2646:AG2646)),0)</f>
        <v>5</v>
      </c>
      <c r="H2646" s="49">
        <f t="shared" si="1433"/>
        <v>346</v>
      </c>
      <c r="I2646" s="178">
        <f t="shared" si="1430"/>
        <v>0.1613053613053613</v>
      </c>
      <c r="J2646" s="2"/>
      <c r="K2646" s="2">
        <f t="shared" si="1434"/>
        <v>0.35710955710955711</v>
      </c>
      <c r="L2646" s="2">
        <f t="shared" si="1435"/>
        <v>0</v>
      </c>
      <c r="M2646" s="2">
        <f t="shared" si="1436"/>
        <v>0.51841491841491838</v>
      </c>
      <c r="N2646" s="2">
        <f t="shared" si="1437"/>
        <v>1.7715617715617717E-2</v>
      </c>
      <c r="O2646" s="2">
        <f t="shared" si="1438"/>
        <v>0.10675990675990685</v>
      </c>
      <c r="P2646" s="1">
        <v>766</v>
      </c>
      <c r="R2646" s="1">
        <v>1112</v>
      </c>
      <c r="S2646" s="1">
        <v>38</v>
      </c>
      <c r="T2646" s="1">
        <v>180</v>
      </c>
      <c r="AA2646" s="1">
        <v>44</v>
      </c>
      <c r="AC2646" s="1">
        <v>5</v>
      </c>
      <c r="AI2646" s="7">
        <f t="shared" si="1439"/>
        <v>3</v>
      </c>
      <c r="AJ2646" s="7">
        <f t="shared" si="1440"/>
        <v>0</v>
      </c>
      <c r="AK2646" s="7">
        <f t="shared" si="1441"/>
        <v>0</v>
      </c>
      <c r="AL2646" s="7">
        <f t="shared" si="1442"/>
        <v>0</v>
      </c>
      <c r="AM2646" s="2">
        <f t="shared" si="1443"/>
        <v>8.3916083916083919E-2</v>
      </c>
      <c r="AN2646" s="2">
        <f t="shared" si="1444"/>
        <v>0</v>
      </c>
      <c r="AO2646" s="2">
        <f t="shared" si="1445"/>
        <v>0</v>
      </c>
      <c r="AP2646" s="2">
        <f t="shared" si="1446"/>
        <v>0</v>
      </c>
      <c r="AR2646" t="str">
        <f t="shared" si="1431"/>
        <v>Taylor</v>
      </c>
      <c r="AS2646" t="s">
        <v>1607</v>
      </c>
      <c r="AT2646" s="182">
        <v>1</v>
      </c>
      <c r="AV2646" s="98">
        <v>54</v>
      </c>
      <c r="AW2646" s="100">
        <v>91</v>
      </c>
      <c r="AX2646" s="106">
        <f t="shared" si="1447"/>
        <v>54091</v>
      </c>
      <c r="AZ2646" s="7" t="s">
        <v>2975</v>
      </c>
      <c r="BA2646" t="s">
        <v>3208</v>
      </c>
    </row>
    <row r="2647" spans="1:53" hidden="1" outlineLevel="1">
      <c r="A2647" t="s">
        <v>189</v>
      </c>
      <c r="B2647" t="s">
        <v>1607</v>
      </c>
      <c r="C2647" s="1">
        <f t="shared" si="1432"/>
        <v>1271</v>
      </c>
      <c r="D2647" s="7">
        <f>IF(P2647&gt;0,RANK(P2647,(P2647:R2647,S2647:AG2647)),0)</f>
        <v>2</v>
      </c>
      <c r="E2647" s="7">
        <f>IF(Q2647&gt;0,RANK(Q2647,(P2647:R2647,S2647:AG2647)),0)</f>
        <v>0</v>
      </c>
      <c r="F2647" s="7">
        <f>IF(R2647&gt;0,RANK(R2647,(P2647:R2647,S2647:AG2647)),0)</f>
        <v>1</v>
      </c>
      <c r="G2647" s="7">
        <f>IF(S2647&gt;0,RANK(S2647,(P2647:R2647,S2647:AG2647)),0)</f>
        <v>5</v>
      </c>
      <c r="H2647" s="49">
        <f t="shared" si="1433"/>
        <v>443</v>
      </c>
      <c r="I2647" s="178">
        <f t="shared" si="1430"/>
        <v>0.34854445318646737</v>
      </c>
      <c r="J2647" s="2"/>
      <c r="K2647" s="2">
        <f t="shared" si="1434"/>
        <v>0.25963808025177026</v>
      </c>
      <c r="L2647" s="2">
        <f t="shared" si="1435"/>
        <v>0</v>
      </c>
      <c r="M2647" s="2">
        <f t="shared" si="1436"/>
        <v>0.60818253343823758</v>
      </c>
      <c r="N2647" s="2">
        <f t="shared" si="1437"/>
        <v>1.6522423288749016E-2</v>
      </c>
      <c r="O2647" s="2">
        <f t="shared" si="1438"/>
        <v>0.11565696302124313</v>
      </c>
      <c r="P2647" s="1">
        <v>330</v>
      </c>
      <c r="R2647" s="1">
        <v>773</v>
      </c>
      <c r="S2647" s="1">
        <v>21</v>
      </c>
      <c r="T2647" s="1">
        <v>95</v>
      </c>
      <c r="AA2647" s="1">
        <v>44</v>
      </c>
      <c r="AC2647" s="1">
        <v>8</v>
      </c>
      <c r="AI2647" s="7">
        <f t="shared" si="1439"/>
        <v>3</v>
      </c>
      <c r="AJ2647" s="7">
        <f t="shared" si="1440"/>
        <v>0</v>
      </c>
      <c r="AK2647" s="7">
        <f t="shared" si="1441"/>
        <v>0</v>
      </c>
      <c r="AL2647" s="7">
        <f t="shared" si="1442"/>
        <v>0</v>
      </c>
      <c r="AM2647" s="2">
        <f t="shared" si="1443"/>
        <v>7.4744295830055069E-2</v>
      </c>
      <c r="AN2647" s="2">
        <f t="shared" si="1444"/>
        <v>0</v>
      </c>
      <c r="AO2647" s="2">
        <f t="shared" si="1445"/>
        <v>0</v>
      </c>
      <c r="AP2647" s="2">
        <f t="shared" si="1446"/>
        <v>0</v>
      </c>
      <c r="AR2647" t="str">
        <f t="shared" si="1431"/>
        <v>Tucker</v>
      </c>
      <c r="AS2647" t="s">
        <v>1607</v>
      </c>
      <c r="AT2647" s="182">
        <v>1</v>
      </c>
      <c r="AV2647" s="98">
        <v>54</v>
      </c>
      <c r="AW2647" s="100">
        <v>93</v>
      </c>
      <c r="AX2647" s="106">
        <f t="shared" si="1447"/>
        <v>54093</v>
      </c>
      <c r="AZ2647" s="7" t="s">
        <v>2975</v>
      </c>
      <c r="BA2647" t="s">
        <v>3208</v>
      </c>
    </row>
    <row r="2648" spans="1:53" hidden="1" outlineLevel="1">
      <c r="A2648" t="s">
        <v>230</v>
      </c>
      <c r="B2648" t="s">
        <v>1607</v>
      </c>
      <c r="C2648" s="1">
        <f t="shared" si="1432"/>
        <v>724</v>
      </c>
      <c r="D2648" s="7">
        <f>IF(P2648&gt;0,RANK(P2648,(P2648:R2648,S2648:AG2648)),0)</f>
        <v>2</v>
      </c>
      <c r="E2648" s="7">
        <f>IF(Q2648&gt;0,RANK(Q2648,(P2648:R2648,S2648:AG2648)),0)</f>
        <v>0</v>
      </c>
      <c r="F2648" s="7">
        <f>IF(R2648&gt;0,RANK(R2648,(P2648:R2648,S2648:AG2648)),0)</f>
        <v>1</v>
      </c>
      <c r="G2648" s="7">
        <f>IF(S2648&gt;0,RANK(S2648,(P2648:R2648,S2648:AG2648)),0)</f>
        <v>5</v>
      </c>
      <c r="H2648" s="49">
        <f t="shared" si="1433"/>
        <v>232</v>
      </c>
      <c r="I2648" s="178">
        <f t="shared" si="1430"/>
        <v>0.32044198895027626</v>
      </c>
      <c r="J2648" s="2"/>
      <c r="K2648" s="2">
        <f t="shared" si="1434"/>
        <v>0.28176795580110497</v>
      </c>
      <c r="L2648" s="2">
        <f t="shared" si="1435"/>
        <v>0</v>
      </c>
      <c r="M2648" s="2">
        <f t="shared" si="1436"/>
        <v>0.60220994475138123</v>
      </c>
      <c r="N2648" s="2">
        <f t="shared" si="1437"/>
        <v>9.6685082872928173E-3</v>
      </c>
      <c r="O2648" s="2">
        <f t="shared" si="1438"/>
        <v>0.10635359116022092</v>
      </c>
      <c r="P2648" s="1">
        <v>204</v>
      </c>
      <c r="R2648" s="1">
        <v>436</v>
      </c>
      <c r="S2648" s="1">
        <v>7</v>
      </c>
      <c r="T2648" s="1">
        <v>55</v>
      </c>
      <c r="AA2648" s="1">
        <v>20</v>
      </c>
      <c r="AC2648" s="1">
        <v>2</v>
      </c>
      <c r="AI2648" s="7">
        <f t="shared" si="1439"/>
        <v>3</v>
      </c>
      <c r="AJ2648" s="7">
        <f t="shared" si="1440"/>
        <v>0</v>
      </c>
      <c r="AK2648" s="7">
        <f t="shared" si="1441"/>
        <v>0</v>
      </c>
      <c r="AL2648" s="7">
        <f t="shared" si="1442"/>
        <v>0</v>
      </c>
      <c r="AM2648" s="2">
        <f t="shared" si="1443"/>
        <v>7.5966850828729282E-2</v>
      </c>
      <c r="AN2648" s="2">
        <f t="shared" si="1444"/>
        <v>0</v>
      </c>
      <c r="AO2648" s="2">
        <f t="shared" si="1445"/>
        <v>0</v>
      </c>
      <c r="AP2648" s="2">
        <f t="shared" si="1446"/>
        <v>0</v>
      </c>
      <c r="AR2648" t="str">
        <f t="shared" si="1431"/>
        <v>Tyler</v>
      </c>
      <c r="AS2648" t="s">
        <v>1607</v>
      </c>
      <c r="AT2648" s="182">
        <v>1</v>
      </c>
      <c r="AV2648" s="98">
        <v>54</v>
      </c>
      <c r="AW2648" s="100">
        <v>95</v>
      </c>
      <c r="AX2648" s="106">
        <f t="shared" si="1447"/>
        <v>54095</v>
      </c>
      <c r="AZ2648" s="7" t="s">
        <v>2975</v>
      </c>
      <c r="BA2648" t="s">
        <v>3208</v>
      </c>
    </row>
    <row r="2649" spans="1:53" hidden="1" outlineLevel="1">
      <c r="A2649" t="s">
        <v>2579</v>
      </c>
      <c r="B2649" t="s">
        <v>1607</v>
      </c>
      <c r="C2649" s="1">
        <f t="shared" si="1432"/>
        <v>2032</v>
      </c>
      <c r="D2649" s="7">
        <f>IF(P2649&gt;0,RANK(P2649,(P2649:R2649,S2649:AG2649)),0)</f>
        <v>2</v>
      </c>
      <c r="E2649" s="7">
        <f>IF(Q2649&gt;0,RANK(Q2649,(P2649:R2649,S2649:AG2649)),0)</f>
        <v>0</v>
      </c>
      <c r="F2649" s="7">
        <f>IF(R2649&gt;0,RANK(R2649,(P2649:R2649,S2649:AG2649)),0)</f>
        <v>1</v>
      </c>
      <c r="G2649" s="7">
        <f>IF(S2649&gt;0,RANK(S2649,(P2649:R2649,S2649:AG2649)),0)</f>
        <v>5</v>
      </c>
      <c r="H2649" s="49">
        <f t="shared" si="1433"/>
        <v>329</v>
      </c>
      <c r="I2649" s="178">
        <f t="shared" si="1430"/>
        <v>0.16190944881889763</v>
      </c>
      <c r="J2649" s="2"/>
      <c r="K2649" s="2">
        <f t="shared" si="1434"/>
        <v>0.36614173228346458</v>
      </c>
      <c r="L2649" s="2">
        <f t="shared" si="1435"/>
        <v>0</v>
      </c>
      <c r="M2649" s="2">
        <f t="shared" si="1436"/>
        <v>0.52805118110236215</v>
      </c>
      <c r="N2649" s="2">
        <f t="shared" si="1437"/>
        <v>1.3779527559055118E-2</v>
      </c>
      <c r="O2649" s="2">
        <f t="shared" si="1438"/>
        <v>9.2027559055118141E-2</v>
      </c>
      <c r="P2649" s="1">
        <v>744</v>
      </c>
      <c r="R2649" s="1">
        <v>1073</v>
      </c>
      <c r="S2649" s="1">
        <v>28</v>
      </c>
      <c r="T2649" s="1">
        <v>154</v>
      </c>
      <c r="AA2649" s="1">
        <v>30</v>
      </c>
      <c r="AC2649" s="1">
        <v>3</v>
      </c>
      <c r="AI2649" s="7">
        <f t="shared" si="1439"/>
        <v>3</v>
      </c>
      <c r="AJ2649" s="7">
        <f t="shared" si="1440"/>
        <v>0</v>
      </c>
      <c r="AK2649" s="7">
        <f t="shared" si="1441"/>
        <v>0</v>
      </c>
      <c r="AL2649" s="7">
        <f t="shared" si="1442"/>
        <v>0</v>
      </c>
      <c r="AM2649" s="2">
        <f t="shared" si="1443"/>
        <v>7.5787401574803154E-2</v>
      </c>
      <c r="AN2649" s="2">
        <f t="shared" si="1444"/>
        <v>0</v>
      </c>
      <c r="AO2649" s="2">
        <f t="shared" si="1445"/>
        <v>0</v>
      </c>
      <c r="AP2649" s="2">
        <f t="shared" si="1446"/>
        <v>0</v>
      </c>
      <c r="AR2649" t="str">
        <f t="shared" si="1431"/>
        <v>Upshur</v>
      </c>
      <c r="AS2649" t="s">
        <v>1607</v>
      </c>
      <c r="AT2649" s="182">
        <v>2</v>
      </c>
      <c r="AV2649" s="98">
        <v>54</v>
      </c>
      <c r="AW2649" s="100">
        <v>97</v>
      </c>
      <c r="AX2649" s="106">
        <f t="shared" si="1447"/>
        <v>54097</v>
      </c>
      <c r="AZ2649" s="7" t="s">
        <v>2975</v>
      </c>
      <c r="BA2649" t="s">
        <v>3208</v>
      </c>
    </row>
    <row r="2650" spans="1:53" hidden="1" outlineLevel="1">
      <c r="A2650" t="s">
        <v>2161</v>
      </c>
      <c r="B2650" t="s">
        <v>1607</v>
      </c>
      <c r="C2650" s="1">
        <f t="shared" si="1432"/>
        <v>6359</v>
      </c>
      <c r="D2650" s="7">
        <f>IF(P2650&gt;0,RANK(P2650,(P2650:R2650,S2650:AG2650)),0)</f>
        <v>2</v>
      </c>
      <c r="E2650" s="7">
        <f>IF(Q2650&gt;0,RANK(Q2650,(P2650:R2650,S2650:AG2650)),0)</f>
        <v>0</v>
      </c>
      <c r="F2650" s="7">
        <f>IF(R2650&gt;0,RANK(R2650,(P2650:R2650,S2650:AG2650)),0)</f>
        <v>1</v>
      </c>
      <c r="G2650" s="7">
        <f>IF(S2650&gt;0,RANK(S2650,(P2650:R2650,S2650:AG2650)),0)</f>
        <v>5</v>
      </c>
      <c r="H2650" s="49">
        <f t="shared" si="1433"/>
        <v>978</v>
      </c>
      <c r="I2650" s="178">
        <f t="shared" si="1430"/>
        <v>0.15379776694448813</v>
      </c>
      <c r="J2650" s="2"/>
      <c r="K2650" s="2">
        <f t="shared" si="1434"/>
        <v>0.30539392986318603</v>
      </c>
      <c r="L2650" s="2">
        <f t="shared" si="1435"/>
        <v>0</v>
      </c>
      <c r="M2650" s="2">
        <f t="shared" si="1436"/>
        <v>0.45919169680767419</v>
      </c>
      <c r="N2650" s="2">
        <f t="shared" si="1437"/>
        <v>1.2108822141846201E-2</v>
      </c>
      <c r="O2650" s="2">
        <f t="shared" si="1438"/>
        <v>0.22330555118729359</v>
      </c>
      <c r="P2650" s="1">
        <v>1942</v>
      </c>
      <c r="R2650" s="1">
        <v>2920</v>
      </c>
      <c r="S2650" s="1">
        <v>77</v>
      </c>
      <c r="T2650" s="1">
        <v>1271</v>
      </c>
      <c r="AA2650" s="1">
        <v>118</v>
      </c>
      <c r="AC2650" s="1">
        <v>31</v>
      </c>
      <c r="AI2650" s="7">
        <f t="shared" si="1439"/>
        <v>3</v>
      </c>
      <c r="AJ2650" s="7">
        <f t="shared" si="1440"/>
        <v>0</v>
      </c>
      <c r="AK2650" s="7">
        <f t="shared" si="1441"/>
        <v>0</v>
      </c>
      <c r="AL2650" s="7">
        <f t="shared" si="1442"/>
        <v>0</v>
      </c>
      <c r="AM2650" s="2">
        <f t="shared" si="1443"/>
        <v>0.19987419405566914</v>
      </c>
      <c r="AN2650" s="2">
        <f t="shared" si="1444"/>
        <v>0</v>
      </c>
      <c r="AO2650" s="2">
        <f t="shared" si="1445"/>
        <v>0</v>
      </c>
      <c r="AP2650" s="2">
        <f t="shared" si="1446"/>
        <v>0</v>
      </c>
      <c r="AR2650" t="str">
        <f t="shared" si="1431"/>
        <v>Wayne</v>
      </c>
      <c r="AS2650" t="s">
        <v>1607</v>
      </c>
      <c r="AT2650" s="182">
        <v>3</v>
      </c>
      <c r="AV2650" s="98">
        <v>54</v>
      </c>
      <c r="AW2650" s="100">
        <v>99</v>
      </c>
      <c r="AX2650" s="106">
        <f t="shared" si="1447"/>
        <v>54099</v>
      </c>
      <c r="AZ2650" s="7" t="s">
        <v>2975</v>
      </c>
      <c r="BA2650" t="s">
        <v>3208</v>
      </c>
    </row>
    <row r="2651" spans="1:53" hidden="1" outlineLevel="1">
      <c r="A2651" t="s">
        <v>1048</v>
      </c>
      <c r="B2651" t="s">
        <v>1607</v>
      </c>
      <c r="C2651" s="1">
        <f t="shared" si="1432"/>
        <v>1564</v>
      </c>
      <c r="D2651" s="7">
        <f>IF(P2651&gt;0,RANK(P2651,(P2651:R2651,S2651:AG2651)),0)</f>
        <v>2</v>
      </c>
      <c r="E2651" s="7">
        <f>IF(Q2651&gt;0,RANK(Q2651,(P2651:R2651,S2651:AG2651)),0)</f>
        <v>0</v>
      </c>
      <c r="F2651" s="7">
        <f>IF(R2651&gt;0,RANK(R2651,(P2651:R2651,S2651:AG2651)),0)</f>
        <v>1</v>
      </c>
      <c r="G2651" s="7">
        <f>IF(S2651&gt;0,RANK(S2651,(P2651:R2651,S2651:AG2651)),0)</f>
        <v>5</v>
      </c>
      <c r="H2651" s="49">
        <f t="shared" si="1433"/>
        <v>455</v>
      </c>
      <c r="I2651" s="178">
        <f t="shared" si="1430"/>
        <v>0.29092071611253195</v>
      </c>
      <c r="J2651" s="2"/>
      <c r="K2651" s="2">
        <f t="shared" si="1434"/>
        <v>0.24680306905370844</v>
      </c>
      <c r="L2651" s="2">
        <f t="shared" si="1435"/>
        <v>0</v>
      </c>
      <c r="M2651" s="2">
        <f t="shared" si="1436"/>
        <v>0.53772378516624042</v>
      </c>
      <c r="N2651" s="2">
        <f t="shared" si="1437"/>
        <v>2.0460358056265986E-2</v>
      </c>
      <c r="O2651" s="2">
        <f t="shared" si="1438"/>
        <v>0.19501278772378519</v>
      </c>
      <c r="P2651" s="1">
        <v>386</v>
      </c>
      <c r="R2651" s="1">
        <v>841</v>
      </c>
      <c r="S2651" s="1">
        <v>32</v>
      </c>
      <c r="T2651" s="1">
        <v>249</v>
      </c>
      <c r="AA2651" s="1">
        <v>47</v>
      </c>
      <c r="AC2651" s="1">
        <v>9</v>
      </c>
      <c r="AI2651" s="7">
        <f t="shared" si="1439"/>
        <v>3</v>
      </c>
      <c r="AJ2651" s="7">
        <f t="shared" si="1440"/>
        <v>0</v>
      </c>
      <c r="AK2651" s="7">
        <f t="shared" si="1441"/>
        <v>0</v>
      </c>
      <c r="AL2651" s="7">
        <f t="shared" si="1442"/>
        <v>0</v>
      </c>
      <c r="AM2651" s="2">
        <f t="shared" si="1443"/>
        <v>0.15920716112531969</v>
      </c>
      <c r="AN2651" s="2">
        <f t="shared" si="1444"/>
        <v>0</v>
      </c>
      <c r="AO2651" s="2">
        <f t="shared" si="1445"/>
        <v>0</v>
      </c>
      <c r="AP2651" s="2">
        <f t="shared" si="1446"/>
        <v>0</v>
      </c>
      <c r="AR2651" t="str">
        <f t="shared" si="1431"/>
        <v>Webster</v>
      </c>
      <c r="AS2651" t="s">
        <v>1607</v>
      </c>
      <c r="AT2651" s="182">
        <v>3</v>
      </c>
      <c r="AV2651" s="98">
        <v>54</v>
      </c>
      <c r="AW2651" s="100">
        <v>101</v>
      </c>
      <c r="AX2651" s="106">
        <f t="shared" si="1447"/>
        <v>54101</v>
      </c>
      <c r="AZ2651" s="7" t="s">
        <v>2975</v>
      </c>
      <c r="BA2651" t="s">
        <v>3208</v>
      </c>
    </row>
    <row r="2652" spans="1:53" hidden="1" outlineLevel="1">
      <c r="A2652" t="s">
        <v>2580</v>
      </c>
      <c r="B2652" t="s">
        <v>1607</v>
      </c>
      <c r="C2652" s="1">
        <f t="shared" si="1432"/>
        <v>3097</v>
      </c>
      <c r="D2652" s="7">
        <f>IF(P2652&gt;0,RANK(P2652,(P2652:R2652,S2652:AG2652)),0)</f>
        <v>2</v>
      </c>
      <c r="E2652" s="7">
        <f>IF(Q2652&gt;0,RANK(Q2652,(P2652:R2652,S2652:AG2652)),0)</f>
        <v>0</v>
      </c>
      <c r="F2652" s="7">
        <f>IF(R2652&gt;0,RANK(R2652,(P2652:R2652,S2652:AG2652)),0)</f>
        <v>1</v>
      </c>
      <c r="G2652" s="7">
        <f>IF(S2652&gt;0,RANK(S2652,(P2652:R2652,S2652:AG2652)),0)</f>
        <v>5</v>
      </c>
      <c r="H2652" s="49">
        <f t="shared" si="1433"/>
        <v>906</v>
      </c>
      <c r="I2652" s="178">
        <f t="shared" si="1430"/>
        <v>0.292541168873103</v>
      </c>
      <c r="J2652" s="2"/>
      <c r="K2652" s="2">
        <f t="shared" si="1434"/>
        <v>0.27284468840813692</v>
      </c>
      <c r="L2652" s="2">
        <f t="shared" si="1435"/>
        <v>0</v>
      </c>
      <c r="M2652" s="2">
        <f t="shared" si="1436"/>
        <v>0.56538585728123991</v>
      </c>
      <c r="N2652" s="2">
        <f t="shared" si="1437"/>
        <v>2.1310946076848563E-2</v>
      </c>
      <c r="O2652" s="2">
        <f t="shared" si="1438"/>
        <v>0.14045850823377462</v>
      </c>
      <c r="P2652" s="1">
        <v>845</v>
      </c>
      <c r="R2652" s="1">
        <v>1751</v>
      </c>
      <c r="S2652" s="1">
        <v>66</v>
      </c>
      <c r="T2652" s="1">
        <v>344</v>
      </c>
      <c r="AA2652" s="1">
        <v>79</v>
      </c>
      <c r="AC2652" s="1">
        <v>12</v>
      </c>
      <c r="AI2652" s="7">
        <f t="shared" si="1439"/>
        <v>3</v>
      </c>
      <c r="AJ2652" s="7">
        <f t="shared" si="1440"/>
        <v>0</v>
      </c>
      <c r="AK2652" s="7">
        <f t="shared" si="1441"/>
        <v>0</v>
      </c>
      <c r="AL2652" s="7">
        <f t="shared" si="1442"/>
        <v>0</v>
      </c>
      <c r="AM2652" s="2">
        <f t="shared" si="1443"/>
        <v>0.11107523409751373</v>
      </c>
      <c r="AN2652" s="2">
        <f t="shared" si="1444"/>
        <v>0</v>
      </c>
      <c r="AO2652" s="2">
        <f t="shared" si="1445"/>
        <v>0</v>
      </c>
      <c r="AP2652" s="2">
        <f t="shared" si="1446"/>
        <v>0</v>
      </c>
      <c r="AR2652" t="str">
        <f t="shared" si="1431"/>
        <v>Wetzel</v>
      </c>
      <c r="AS2652" t="s">
        <v>1607</v>
      </c>
      <c r="AT2652" s="182">
        <v>1</v>
      </c>
      <c r="AV2652" s="98">
        <v>54</v>
      </c>
      <c r="AW2652" s="100">
        <v>103</v>
      </c>
      <c r="AX2652" s="106">
        <f t="shared" si="1447"/>
        <v>54103</v>
      </c>
      <c r="AZ2652" s="7" t="s">
        <v>2975</v>
      </c>
      <c r="BA2652" t="s">
        <v>3208</v>
      </c>
    </row>
    <row r="2653" spans="1:53" hidden="1" outlineLevel="1">
      <c r="A2653" t="s">
        <v>3114</v>
      </c>
      <c r="B2653" t="s">
        <v>1607</v>
      </c>
      <c r="C2653" s="1">
        <f t="shared" si="1432"/>
        <v>786</v>
      </c>
      <c r="D2653" s="7">
        <f>IF(P2653&gt;0,RANK(P2653,(P2653:R2653,S2653:AG2653)),0)</f>
        <v>2</v>
      </c>
      <c r="E2653" s="7">
        <f>IF(Q2653&gt;0,RANK(Q2653,(P2653:R2653,S2653:AG2653)),0)</f>
        <v>0</v>
      </c>
      <c r="F2653" s="7">
        <f>IF(R2653&gt;0,RANK(R2653,(P2653:R2653,S2653:AG2653)),0)</f>
        <v>1</v>
      </c>
      <c r="G2653" s="7">
        <f>IF(S2653&gt;0,RANK(S2653,(P2653:R2653,S2653:AG2653)),0)</f>
        <v>5</v>
      </c>
      <c r="H2653" s="49">
        <f t="shared" si="1433"/>
        <v>213</v>
      </c>
      <c r="I2653" s="178">
        <f t="shared" si="1430"/>
        <v>0.27099236641221375</v>
      </c>
      <c r="J2653" s="2"/>
      <c r="K2653" s="2">
        <f t="shared" si="1434"/>
        <v>0.2862595419847328</v>
      </c>
      <c r="L2653" s="2">
        <f t="shared" si="1435"/>
        <v>0</v>
      </c>
      <c r="M2653" s="2">
        <f t="shared" si="1436"/>
        <v>0.5572519083969466</v>
      </c>
      <c r="N2653" s="2">
        <f t="shared" si="1437"/>
        <v>1.5267175572519083E-2</v>
      </c>
      <c r="O2653" s="2">
        <f t="shared" si="1438"/>
        <v>0.14122137404580151</v>
      </c>
      <c r="P2653" s="1">
        <v>225</v>
      </c>
      <c r="R2653" s="1">
        <v>438</v>
      </c>
      <c r="S2653" s="1">
        <v>12</v>
      </c>
      <c r="T2653" s="1">
        <v>84</v>
      </c>
      <c r="AA2653" s="1">
        <v>22</v>
      </c>
      <c r="AC2653" s="1">
        <v>5</v>
      </c>
      <c r="AI2653" s="7">
        <f t="shared" si="1439"/>
        <v>3</v>
      </c>
      <c r="AJ2653" s="7">
        <f t="shared" si="1440"/>
        <v>0</v>
      </c>
      <c r="AK2653" s="7">
        <f t="shared" si="1441"/>
        <v>0</v>
      </c>
      <c r="AL2653" s="7">
        <f t="shared" si="1442"/>
        <v>0</v>
      </c>
      <c r="AM2653" s="2">
        <f t="shared" si="1443"/>
        <v>0.10687022900763359</v>
      </c>
      <c r="AN2653" s="2">
        <f t="shared" si="1444"/>
        <v>0</v>
      </c>
      <c r="AO2653" s="2">
        <f t="shared" si="1445"/>
        <v>0</v>
      </c>
      <c r="AP2653" s="2">
        <f t="shared" si="1446"/>
        <v>0</v>
      </c>
      <c r="AR2653" t="str">
        <f t="shared" si="1431"/>
        <v>Wirt</v>
      </c>
      <c r="AS2653" t="s">
        <v>1607</v>
      </c>
      <c r="AT2653" s="182">
        <v>2</v>
      </c>
      <c r="AV2653" s="98">
        <v>54</v>
      </c>
      <c r="AW2653" s="100">
        <v>105</v>
      </c>
      <c r="AX2653" s="106">
        <f t="shared" si="1447"/>
        <v>54105</v>
      </c>
      <c r="AZ2653" s="7" t="s">
        <v>2975</v>
      </c>
      <c r="BA2653" t="s">
        <v>3208</v>
      </c>
    </row>
    <row r="2654" spans="1:53" hidden="1" outlineLevel="1">
      <c r="A2654" t="s">
        <v>3293</v>
      </c>
      <c r="B2654" t="s">
        <v>1607</v>
      </c>
      <c r="C2654" s="1">
        <f t="shared" si="1432"/>
        <v>8567</v>
      </c>
      <c r="D2654" s="7">
        <f>IF(P2654&gt;0,RANK(P2654,(P2654:R2654,S2654:AG2654)),0)</f>
        <v>2</v>
      </c>
      <c r="E2654" s="7">
        <f>IF(Q2654&gt;0,RANK(Q2654,(P2654:R2654,S2654:AG2654)),0)</f>
        <v>0</v>
      </c>
      <c r="F2654" s="7">
        <f>IF(R2654&gt;0,RANK(R2654,(P2654:R2654,S2654:AG2654)),0)</f>
        <v>1</v>
      </c>
      <c r="G2654" s="7">
        <f>IF(S2654&gt;0,RANK(S2654,(P2654:R2654,S2654:AG2654)),0)</f>
        <v>5</v>
      </c>
      <c r="H2654" s="49">
        <f t="shared" si="1433"/>
        <v>1367</v>
      </c>
      <c r="I2654" s="178">
        <f t="shared" si="1430"/>
        <v>0.15956577565075289</v>
      </c>
      <c r="J2654" s="2"/>
      <c r="K2654" s="2">
        <f t="shared" si="1434"/>
        <v>0.3727092331037703</v>
      </c>
      <c r="L2654" s="2">
        <f t="shared" si="1435"/>
        <v>0</v>
      </c>
      <c r="M2654" s="2">
        <f t="shared" si="1436"/>
        <v>0.53227500875452316</v>
      </c>
      <c r="N2654" s="2">
        <f t="shared" si="1437"/>
        <v>1.0972335706781838E-2</v>
      </c>
      <c r="O2654" s="2">
        <f t="shared" si="1438"/>
        <v>8.4043422434924756E-2</v>
      </c>
      <c r="P2654" s="1">
        <v>3193</v>
      </c>
      <c r="R2654" s="1">
        <v>4560</v>
      </c>
      <c r="S2654" s="1">
        <v>94</v>
      </c>
      <c r="T2654" s="1">
        <v>596</v>
      </c>
      <c r="AA2654" s="1">
        <v>109</v>
      </c>
      <c r="AC2654" s="1">
        <v>15</v>
      </c>
      <c r="AI2654" s="7">
        <f t="shared" si="1439"/>
        <v>3</v>
      </c>
      <c r="AJ2654" s="7">
        <f t="shared" si="1440"/>
        <v>0</v>
      </c>
      <c r="AK2654" s="7">
        <f t="shared" si="1441"/>
        <v>0</v>
      </c>
      <c r="AL2654" s="7">
        <f t="shared" si="1442"/>
        <v>0</v>
      </c>
      <c r="AM2654" s="2">
        <f t="shared" si="1443"/>
        <v>6.9569277460021006E-2</v>
      </c>
      <c r="AN2654" s="2">
        <f t="shared" si="1444"/>
        <v>0</v>
      </c>
      <c r="AO2654" s="2">
        <f t="shared" si="1445"/>
        <v>0</v>
      </c>
      <c r="AP2654" s="2">
        <f t="shared" si="1446"/>
        <v>0</v>
      </c>
      <c r="AR2654" t="str">
        <f t="shared" si="1431"/>
        <v>Wood</v>
      </c>
      <c r="AS2654" t="s">
        <v>1607</v>
      </c>
      <c r="AT2654" s="182">
        <v>1</v>
      </c>
      <c r="AV2654" s="98">
        <v>54</v>
      </c>
      <c r="AW2654" s="100">
        <v>107</v>
      </c>
      <c r="AX2654" s="106">
        <f t="shared" si="1447"/>
        <v>54107</v>
      </c>
      <c r="AZ2654" s="7" t="s">
        <v>2975</v>
      </c>
      <c r="BA2654" t="s">
        <v>3208</v>
      </c>
    </row>
    <row r="2655" spans="1:53" hidden="1" outlineLevel="1">
      <c r="A2655" t="s">
        <v>1346</v>
      </c>
      <c r="B2655" t="s">
        <v>1607</v>
      </c>
      <c r="C2655" s="1">
        <f t="shared" si="1432"/>
        <v>2884</v>
      </c>
      <c r="D2655" s="7">
        <f>IF(P2655&gt;0,RANK(P2655,(P2655:R2655,S2655:AG2655)),0)</f>
        <v>2</v>
      </c>
      <c r="E2655" s="7">
        <f>IF(Q2655&gt;0,RANK(Q2655,(P2655:R2655,S2655:AG2655)),0)</f>
        <v>0</v>
      </c>
      <c r="F2655" s="7">
        <f>IF(R2655&gt;0,RANK(R2655,(P2655:R2655,S2655:AG2655)),0)</f>
        <v>1</v>
      </c>
      <c r="G2655" s="7">
        <f>IF(S2655&gt;0,RANK(S2655,(P2655:R2655,S2655:AG2655)),0)</f>
        <v>5</v>
      </c>
      <c r="H2655" s="49">
        <f t="shared" si="1433"/>
        <v>790</v>
      </c>
      <c r="I2655" s="178">
        <f t="shared" si="1430"/>
        <v>0.27392510402219139</v>
      </c>
      <c r="J2655" s="2"/>
      <c r="K2655" s="2">
        <f t="shared" si="1434"/>
        <v>0.24618585298196949</v>
      </c>
      <c r="L2655" s="2">
        <f t="shared" si="1435"/>
        <v>0</v>
      </c>
      <c r="M2655" s="2">
        <f t="shared" si="1436"/>
        <v>0.52011095700416088</v>
      </c>
      <c r="N2655" s="2">
        <f t="shared" si="1437"/>
        <v>1.144244105409154E-2</v>
      </c>
      <c r="O2655" s="2">
        <f t="shared" si="1438"/>
        <v>0.2222607489597781</v>
      </c>
      <c r="P2655" s="1">
        <v>710</v>
      </c>
      <c r="R2655" s="1">
        <v>1500</v>
      </c>
      <c r="S2655" s="1">
        <v>33</v>
      </c>
      <c r="T2655" s="1">
        <v>544</v>
      </c>
      <c r="AA2655" s="1">
        <v>69</v>
      </c>
      <c r="AC2655" s="1">
        <v>28</v>
      </c>
      <c r="AI2655" s="7">
        <f t="shared" si="1439"/>
        <v>3</v>
      </c>
      <c r="AJ2655" s="7">
        <f t="shared" si="1440"/>
        <v>0</v>
      </c>
      <c r="AK2655" s="7">
        <f t="shared" si="1441"/>
        <v>0</v>
      </c>
      <c r="AL2655" s="7">
        <f t="shared" si="1442"/>
        <v>0</v>
      </c>
      <c r="AM2655" s="2">
        <f t="shared" si="1443"/>
        <v>0.18862690707350901</v>
      </c>
      <c r="AN2655" s="2">
        <f t="shared" si="1444"/>
        <v>0</v>
      </c>
      <c r="AO2655" s="2">
        <f t="shared" si="1445"/>
        <v>0</v>
      </c>
      <c r="AP2655" s="2">
        <f t="shared" si="1446"/>
        <v>0</v>
      </c>
      <c r="AR2655" t="str">
        <f t="shared" si="1431"/>
        <v>Wyoming</v>
      </c>
      <c r="AS2655" t="s">
        <v>1607</v>
      </c>
      <c r="AT2655" s="182">
        <v>3</v>
      </c>
      <c r="AV2655" s="98">
        <v>54</v>
      </c>
      <c r="AW2655" s="100">
        <v>109</v>
      </c>
      <c r="AX2655" s="106">
        <f t="shared" si="1447"/>
        <v>54109</v>
      </c>
      <c r="AZ2655" s="7" t="s">
        <v>2975</v>
      </c>
      <c r="BA2655" t="s">
        <v>3208</v>
      </c>
    </row>
    <row r="2656" spans="1:53" collapsed="1">
      <c r="A2656" t="s">
        <v>1608</v>
      </c>
      <c r="B2656" t="s">
        <v>1114</v>
      </c>
      <c r="C2656" s="1">
        <f t="shared" si="1432"/>
        <v>242539</v>
      </c>
      <c r="D2656" s="7">
        <f>IF(P2656&gt;0,RANK(P2656,(P2656:R2656,S2656:AG2656)),0)</f>
        <v>2</v>
      </c>
      <c r="E2656" s="7">
        <f>IF(Q2656&gt;0,RANK(Q2656,(P2656:R2656,S2656:AG2656)),0)</f>
        <v>0</v>
      </c>
      <c r="F2656" s="7">
        <f>IF(R2656&gt;0,RANK(R2656,(P2656:R2656,S2656:AG2656)),0)</f>
        <v>1</v>
      </c>
      <c r="G2656" s="7">
        <f>IF(S2656&gt;0,RANK(S2656,(P2656:R2656,S2656:AG2656)),0)</f>
        <v>5</v>
      </c>
      <c r="H2656" s="49">
        <f t="shared" si="1433"/>
        <v>37786</v>
      </c>
      <c r="I2656" s="178">
        <f t="shared" si="1430"/>
        <v>0.15579350125134514</v>
      </c>
      <c r="J2656" s="2"/>
      <c r="K2656" s="2">
        <f t="shared" si="1434"/>
        <v>0.35835061577725646</v>
      </c>
      <c r="L2656" s="2">
        <f t="shared" si="1435"/>
        <v>0</v>
      </c>
      <c r="M2656" s="2">
        <f t="shared" si="1436"/>
        <v>0.51414411702860163</v>
      </c>
      <c r="N2656" s="2">
        <f t="shared" si="1437"/>
        <v>1.56510911647199E-2</v>
      </c>
      <c r="O2656" s="2">
        <f t="shared" si="1438"/>
        <v>0.11185417602942201</v>
      </c>
      <c r="P2656" s="1">
        <f>SUM(P2601:P2655)</f>
        <v>86914</v>
      </c>
      <c r="R2656" s="1">
        <f>SUM(R2601:R2655)</f>
        <v>124700</v>
      </c>
      <c r="S2656" s="1">
        <f>SUM(S2601:S2655)</f>
        <v>3796</v>
      </c>
      <c r="T2656" s="1">
        <f>SUM(T2601:T2655)</f>
        <v>21694</v>
      </c>
      <c r="AA2656" s="1">
        <f>SUM(AA2601:AA2655)</f>
        <v>4460</v>
      </c>
      <c r="AC2656" s="1">
        <f>SUM(AC2601:AC2655)</f>
        <v>975</v>
      </c>
      <c r="AI2656" s="7">
        <f t="shared" si="1439"/>
        <v>3</v>
      </c>
      <c r="AJ2656" s="7">
        <f t="shared" si="1440"/>
        <v>0</v>
      </c>
      <c r="AK2656" s="7">
        <f t="shared" si="1441"/>
        <v>0</v>
      </c>
      <c r="AL2656" s="7">
        <f t="shared" si="1442"/>
        <v>0</v>
      </c>
      <c r="AM2656" s="2">
        <f t="shared" si="1443"/>
        <v>8.9445408779618943E-2</v>
      </c>
      <c r="AN2656" s="2">
        <f t="shared" si="1444"/>
        <v>0</v>
      </c>
      <c r="AO2656" s="2">
        <f t="shared" si="1445"/>
        <v>0</v>
      </c>
      <c r="AP2656" s="2">
        <f t="shared" si="1446"/>
        <v>0</v>
      </c>
      <c r="AR2656" t="str">
        <f t="shared" si="1431"/>
        <v>West Virginia</v>
      </c>
      <c r="AS2656" t="s">
        <v>1114</v>
      </c>
      <c r="AT2656" s="182"/>
      <c r="AV2656" s="98">
        <v>54</v>
      </c>
      <c r="AW2656" s="100"/>
      <c r="AX2656" s="98">
        <v>54</v>
      </c>
      <c r="AZ2656" s="7" t="s">
        <v>1634</v>
      </c>
      <c r="BA2656" t="s">
        <v>3208</v>
      </c>
    </row>
    <row r="2657" spans="1:53">
      <c r="C2657" s="1"/>
      <c r="E2657" s="7"/>
      <c r="F2657" s="7"/>
      <c r="G2657" s="7"/>
      <c r="H2657" s="49"/>
      <c r="I2657" s="178"/>
      <c r="J2657" s="2"/>
      <c r="AI2657" s="7"/>
      <c r="AJ2657" s="7"/>
      <c r="AK2657" s="7"/>
      <c r="AL2657" s="7"/>
      <c r="AT2657" s="182"/>
      <c r="AV2657" s="98"/>
      <c r="AW2657" s="100"/>
    </row>
    <row r="2658" spans="1:53" hidden="1" outlineLevel="1">
      <c r="A2658" t="s">
        <v>638</v>
      </c>
      <c r="B2658" t="s">
        <v>2993</v>
      </c>
      <c r="C2658" s="1">
        <f>SUM(P2658:AG2658)</f>
        <v>2912</v>
      </c>
      <c r="D2658" s="7">
        <f>IF(P2658&gt;0,RANK(P2658,(P2658:R2658,S2658:AG2658)),0)</f>
        <v>2</v>
      </c>
      <c r="E2658" s="7">
        <f>IF(Q2658&gt;0,RANK(Q2658,(P2658:R2658,S2658:AG2658)),0)</f>
        <v>0</v>
      </c>
      <c r="F2658" s="7">
        <f>IF(R2658&gt;0,RANK(R2658,(P2658:R2658,S2658:AG2658)),0)</f>
        <v>1</v>
      </c>
      <c r="G2658" s="7">
        <f>IF(S2658&gt;0,RANK(S2658,(P2658:R2658,S2658:AG2658)),0)</f>
        <v>4</v>
      </c>
      <c r="H2658" s="49">
        <f t="shared" ref="H2658:H2689" si="1448">MAX(P2658:Y2658)-LARGE(P2658:Y2658,2)</f>
        <v>140</v>
      </c>
      <c r="I2658" s="178">
        <f t="shared" si="1430"/>
        <v>4.807692307692308E-2</v>
      </c>
      <c r="J2658" s="2"/>
      <c r="K2658" s="2">
        <f t="shared" ref="K2658:K2689" si="1449">IF($C2658=0,"-",P2658/$C2658)</f>
        <v>0.47218406593406592</v>
      </c>
      <c r="L2658" s="2">
        <f t="shared" ref="L2658:L2689" si="1450">IF($C2658=0,"-",Q2658/$C2658)</f>
        <v>0</v>
      </c>
      <c r="M2658" s="2">
        <f t="shared" ref="M2658:M2689" si="1451">IF($C2658=0,"-",R2658/$C2658)</f>
        <v>0.52026098901098905</v>
      </c>
      <c r="N2658" s="2">
        <f t="shared" si="1437"/>
        <v>3.434065934065934E-3</v>
      </c>
      <c r="O2658" s="2">
        <f t="shared" si="1438"/>
        <v>4.1208791208790941E-3</v>
      </c>
      <c r="P2658" s="1">
        <v>1375</v>
      </c>
      <c r="R2658" s="1">
        <v>1515</v>
      </c>
      <c r="S2658" s="1">
        <v>10</v>
      </c>
      <c r="X2658" s="1">
        <v>11</v>
      </c>
      <c r="Y2658" s="1">
        <v>1</v>
      </c>
      <c r="AC2658" s="1">
        <v>0</v>
      </c>
      <c r="AI2658" s="7">
        <f t="shared" ref="AI2658:AI2689" si="1452">IF(T2658&gt;0,RANK(T2658,(P2658:Z2658)),0)</f>
        <v>0</v>
      </c>
      <c r="AJ2658" s="7">
        <f t="shared" ref="AJ2658:AJ2689" si="1453">IF(U2658&gt;0,RANK(U2658,(P2658:Z2658)),0)</f>
        <v>0</v>
      </c>
      <c r="AK2658" s="7">
        <f t="shared" ref="AK2658:AK2689" si="1454">IF(V2658&gt;0,RANK(V2658,(P2658:Z2658)),0)</f>
        <v>0</v>
      </c>
      <c r="AL2658" s="7">
        <f t="shared" ref="AL2658:AL2689" si="1455">IF(W2658&gt;0,RANK(W2658,(P2658:Z2658)),0)</f>
        <v>0</v>
      </c>
      <c r="AM2658" s="2">
        <f t="shared" ref="AM2658:AM2689" si="1456">IF($C2658=0,"-",T2658/$C2658)</f>
        <v>0</v>
      </c>
      <c r="AN2658" s="2">
        <f t="shared" ref="AN2658:AN2689" si="1457">IF($C2658=0,"-",U2658/$C2658)</f>
        <v>0</v>
      </c>
      <c r="AO2658" s="2">
        <f t="shared" ref="AO2658:AO2689" si="1458">IF($C2658=0,"-",V2658/$C2658)</f>
        <v>0</v>
      </c>
      <c r="AP2658" s="2">
        <f t="shared" ref="AP2658:AP2689" si="1459">IF($C2658=0,"-",W2658/$C2658)</f>
        <v>0</v>
      </c>
      <c r="AR2658" t="str">
        <f t="shared" si="1431"/>
        <v>Adams</v>
      </c>
      <c r="AS2658" t="s">
        <v>2993</v>
      </c>
      <c r="AT2658" s="182">
        <v>3</v>
      </c>
      <c r="AV2658" s="98">
        <v>55</v>
      </c>
      <c r="AW2658" s="100">
        <v>1</v>
      </c>
      <c r="AX2658" s="106">
        <f t="shared" ref="AX2658:AX2689" si="1460">AV2658*1000+AW2658</f>
        <v>55001</v>
      </c>
      <c r="AZ2658" s="7" t="s">
        <v>2975</v>
      </c>
      <c r="BA2658" t="s">
        <v>3208</v>
      </c>
    </row>
    <row r="2659" spans="1:53" hidden="1" outlineLevel="1">
      <c r="A2659" t="s">
        <v>3254</v>
      </c>
      <c r="B2659" t="s">
        <v>2993</v>
      </c>
      <c r="C2659" s="1">
        <f t="shared" ref="C2659:C2689" si="1461">SUM(P2659:AG2659)</f>
        <v>3467</v>
      </c>
      <c r="D2659" s="7">
        <f>IF(P2659&gt;0,RANK(P2659,(P2659:R2659,S2659:AG2659)),0)</f>
        <v>2</v>
      </c>
      <c r="E2659" s="7">
        <f>IF(Q2659&gt;0,RANK(Q2659,(P2659:R2659,S2659:AG2659)),0)</f>
        <v>0</v>
      </c>
      <c r="F2659" s="7">
        <f>IF(R2659&gt;0,RANK(R2659,(P2659:R2659,S2659:AG2659)),0)</f>
        <v>1</v>
      </c>
      <c r="G2659" s="7">
        <f>IF(S2659&gt;0,RANK(S2659,(P2659:R2659,S2659:AG2659)),0)</f>
        <v>3</v>
      </c>
      <c r="H2659" s="49">
        <f t="shared" si="1448"/>
        <v>956</v>
      </c>
      <c r="I2659" s="178">
        <f t="shared" si="1430"/>
        <v>0.27574271704643782</v>
      </c>
      <c r="J2659" s="2"/>
      <c r="K2659" s="2">
        <f t="shared" si="1449"/>
        <v>0.359965387943467</v>
      </c>
      <c r="L2659" s="2">
        <f t="shared" si="1450"/>
        <v>0</v>
      </c>
      <c r="M2659" s="2">
        <f t="shared" si="1451"/>
        <v>0.63570810498990482</v>
      </c>
      <c r="N2659" s="2">
        <f t="shared" si="1437"/>
        <v>2.8843380444188061E-3</v>
      </c>
      <c r="O2659" s="2">
        <f t="shared" si="1438"/>
        <v>1.4421690222093764E-3</v>
      </c>
      <c r="P2659" s="1">
        <v>1248</v>
      </c>
      <c r="R2659" s="1">
        <v>2204</v>
      </c>
      <c r="S2659" s="1">
        <v>10</v>
      </c>
      <c r="X2659" s="1">
        <v>5</v>
      </c>
      <c r="Y2659" s="1">
        <v>0</v>
      </c>
      <c r="AC2659" s="1">
        <v>0</v>
      </c>
      <c r="AI2659" s="7">
        <f t="shared" si="1452"/>
        <v>0</v>
      </c>
      <c r="AJ2659" s="7">
        <f t="shared" si="1453"/>
        <v>0</v>
      </c>
      <c r="AK2659" s="7">
        <f t="shared" si="1454"/>
        <v>0</v>
      </c>
      <c r="AL2659" s="7">
        <f t="shared" si="1455"/>
        <v>0</v>
      </c>
      <c r="AM2659" s="2">
        <f t="shared" si="1456"/>
        <v>0</v>
      </c>
      <c r="AN2659" s="2">
        <f t="shared" si="1457"/>
        <v>0</v>
      </c>
      <c r="AO2659" s="2">
        <f t="shared" si="1458"/>
        <v>0</v>
      </c>
      <c r="AP2659" s="2">
        <f t="shared" si="1459"/>
        <v>0</v>
      </c>
      <c r="AR2659" t="str">
        <f t="shared" si="1431"/>
        <v>Ashland</v>
      </c>
      <c r="AS2659" t="s">
        <v>2993</v>
      </c>
      <c r="AT2659" s="182">
        <v>7</v>
      </c>
      <c r="AV2659" s="98">
        <v>55</v>
      </c>
      <c r="AW2659" s="100">
        <v>3</v>
      </c>
      <c r="AX2659" s="106">
        <f t="shared" si="1460"/>
        <v>55003</v>
      </c>
      <c r="AZ2659" s="7" t="s">
        <v>2975</v>
      </c>
      <c r="BA2659" t="s">
        <v>3208</v>
      </c>
    </row>
    <row r="2660" spans="1:53" hidden="1" outlineLevel="1">
      <c r="A2660" t="s">
        <v>1729</v>
      </c>
      <c r="B2660" t="s">
        <v>2993</v>
      </c>
      <c r="C2660" s="1">
        <f t="shared" si="1461"/>
        <v>5578</v>
      </c>
      <c r="D2660" s="7">
        <f>IF(P2660&gt;0,RANK(P2660,(P2660:R2660,S2660:AG2660)),0)</f>
        <v>2</v>
      </c>
      <c r="E2660" s="7">
        <f>IF(Q2660&gt;0,RANK(Q2660,(P2660:R2660,S2660:AG2660)),0)</f>
        <v>0</v>
      </c>
      <c r="F2660" s="7">
        <f>IF(R2660&gt;0,RANK(R2660,(P2660:R2660,S2660:AG2660)),0)</f>
        <v>1</v>
      </c>
      <c r="G2660" s="7">
        <f>IF(S2660&gt;0,RANK(S2660,(P2660:R2660,S2660:AG2660)),0)</f>
        <v>3</v>
      </c>
      <c r="H2660" s="49">
        <f t="shared" si="1448"/>
        <v>393</v>
      </c>
      <c r="I2660" s="178">
        <f t="shared" si="1430"/>
        <v>7.0455360344209392E-2</v>
      </c>
      <c r="J2660" s="2"/>
      <c r="K2660" s="2">
        <f t="shared" si="1449"/>
        <v>0.46109716744352813</v>
      </c>
      <c r="L2660" s="2">
        <f t="shared" si="1450"/>
        <v>0</v>
      </c>
      <c r="M2660" s="2">
        <f t="shared" si="1451"/>
        <v>0.53155252778773754</v>
      </c>
      <c r="N2660" s="2">
        <f t="shared" si="1437"/>
        <v>4.3026174256005738E-3</v>
      </c>
      <c r="O2660" s="2">
        <f t="shared" si="1438"/>
        <v>3.0476873431337544E-3</v>
      </c>
      <c r="P2660" s="1">
        <v>2572</v>
      </c>
      <c r="R2660" s="1">
        <v>2965</v>
      </c>
      <c r="S2660" s="1">
        <v>24</v>
      </c>
      <c r="X2660" s="1">
        <v>14</v>
      </c>
      <c r="Y2660" s="1">
        <v>3</v>
      </c>
      <c r="AC2660" s="1">
        <v>0</v>
      </c>
      <c r="AI2660" s="7">
        <f t="shared" si="1452"/>
        <v>0</v>
      </c>
      <c r="AJ2660" s="7">
        <f t="shared" si="1453"/>
        <v>0</v>
      </c>
      <c r="AK2660" s="7">
        <f t="shared" si="1454"/>
        <v>0</v>
      </c>
      <c r="AL2660" s="7">
        <f t="shared" si="1455"/>
        <v>0</v>
      </c>
      <c r="AM2660" s="2">
        <f t="shared" si="1456"/>
        <v>0</v>
      </c>
      <c r="AN2660" s="2">
        <f t="shared" si="1457"/>
        <v>0</v>
      </c>
      <c r="AO2660" s="2">
        <f t="shared" si="1458"/>
        <v>0</v>
      </c>
      <c r="AP2660" s="2">
        <f t="shared" si="1459"/>
        <v>0</v>
      </c>
      <c r="AR2660" t="str">
        <f t="shared" si="1431"/>
        <v>Barron</v>
      </c>
      <c r="AS2660" t="s">
        <v>2993</v>
      </c>
      <c r="AT2660" s="182">
        <v>7</v>
      </c>
      <c r="AV2660" s="98">
        <v>55</v>
      </c>
      <c r="AW2660" s="100">
        <v>5</v>
      </c>
      <c r="AX2660" s="106">
        <f t="shared" si="1460"/>
        <v>55005</v>
      </c>
      <c r="AZ2660" s="7" t="s">
        <v>2975</v>
      </c>
      <c r="BA2660" t="s">
        <v>3208</v>
      </c>
    </row>
    <row r="2661" spans="1:53" hidden="1" outlineLevel="1">
      <c r="A2661" t="s">
        <v>1393</v>
      </c>
      <c r="B2661" t="s">
        <v>2993</v>
      </c>
      <c r="C2661" s="1">
        <f t="shared" si="1461"/>
        <v>4123</v>
      </c>
      <c r="D2661" s="7">
        <f>IF(P2661&gt;0,RANK(P2661,(P2661:R2661,S2661:AG2661)),0)</f>
        <v>2</v>
      </c>
      <c r="E2661" s="7">
        <f>IF(Q2661&gt;0,RANK(Q2661,(P2661:R2661,S2661:AG2661)),0)</f>
        <v>0</v>
      </c>
      <c r="F2661" s="7">
        <f>IF(R2661&gt;0,RANK(R2661,(P2661:R2661,S2661:AG2661)),0)</f>
        <v>1</v>
      </c>
      <c r="G2661" s="7">
        <f>IF(S2661&gt;0,RANK(S2661,(P2661:R2661,S2661:AG2661)),0)</f>
        <v>3</v>
      </c>
      <c r="H2661" s="49">
        <f t="shared" si="1448"/>
        <v>1131</v>
      </c>
      <c r="I2661" s="178">
        <f t="shared" si="1430"/>
        <v>0.27431481930633034</v>
      </c>
      <c r="J2661" s="2"/>
      <c r="K2661" s="2">
        <f t="shared" si="1449"/>
        <v>0.36090225563909772</v>
      </c>
      <c r="L2661" s="2">
        <f t="shared" si="1450"/>
        <v>0</v>
      </c>
      <c r="M2661" s="2">
        <f t="shared" si="1451"/>
        <v>0.63521707494542812</v>
      </c>
      <c r="N2661" s="2">
        <f t="shared" si="1437"/>
        <v>1.9403347077370846E-3</v>
      </c>
      <c r="O2661" s="2">
        <f t="shared" si="1438"/>
        <v>1.9403347077370737E-3</v>
      </c>
      <c r="P2661" s="1">
        <v>1488</v>
      </c>
      <c r="R2661" s="1">
        <v>2619</v>
      </c>
      <c r="S2661" s="1">
        <v>8</v>
      </c>
      <c r="X2661" s="1">
        <v>8</v>
      </c>
      <c r="Y2661" s="1">
        <v>0</v>
      </c>
      <c r="AC2661" s="1">
        <v>0</v>
      </c>
      <c r="AI2661" s="7">
        <f t="shared" si="1452"/>
        <v>0</v>
      </c>
      <c r="AJ2661" s="7">
        <f t="shared" si="1453"/>
        <v>0</v>
      </c>
      <c r="AK2661" s="7">
        <f t="shared" si="1454"/>
        <v>0</v>
      </c>
      <c r="AL2661" s="7">
        <f t="shared" si="1455"/>
        <v>0</v>
      </c>
      <c r="AM2661" s="2">
        <f t="shared" si="1456"/>
        <v>0</v>
      </c>
      <c r="AN2661" s="2">
        <f t="shared" si="1457"/>
        <v>0</v>
      </c>
      <c r="AO2661" s="2">
        <f t="shared" si="1458"/>
        <v>0</v>
      </c>
      <c r="AP2661" s="2">
        <f t="shared" si="1459"/>
        <v>0</v>
      </c>
      <c r="AR2661" t="str">
        <f t="shared" si="1431"/>
        <v>Bayfield</v>
      </c>
      <c r="AS2661" t="s">
        <v>2993</v>
      </c>
      <c r="AT2661" s="182">
        <v>7</v>
      </c>
      <c r="AV2661" s="98">
        <v>55</v>
      </c>
      <c r="AW2661" s="100">
        <v>7</v>
      </c>
      <c r="AX2661" s="106">
        <f t="shared" si="1460"/>
        <v>55007</v>
      </c>
      <c r="AZ2661" s="7" t="s">
        <v>2975</v>
      </c>
      <c r="BA2661" t="s">
        <v>3208</v>
      </c>
    </row>
    <row r="2662" spans="1:53" hidden="1" outlineLevel="1">
      <c r="A2662" t="s">
        <v>2647</v>
      </c>
      <c r="B2662" t="s">
        <v>2993</v>
      </c>
      <c r="C2662" s="1">
        <f t="shared" si="1461"/>
        <v>39389</v>
      </c>
      <c r="D2662" s="7">
        <f>IF(P2662&gt;0,RANK(P2662,(P2662:R2662,S2662:AG2662)),0)</f>
        <v>2</v>
      </c>
      <c r="E2662" s="7">
        <f>IF(Q2662&gt;0,RANK(Q2662,(P2662:R2662,S2662:AG2662)),0)</f>
        <v>0</v>
      </c>
      <c r="F2662" s="7">
        <f>IF(R2662&gt;0,RANK(R2662,(P2662:R2662,S2662:AG2662)),0)</f>
        <v>1</v>
      </c>
      <c r="G2662" s="7">
        <f>IF(S2662&gt;0,RANK(S2662,(P2662:R2662,S2662:AG2662)),0)</f>
        <v>3</v>
      </c>
      <c r="H2662" s="49">
        <f t="shared" si="1448"/>
        <v>5858</v>
      </c>
      <c r="I2662" s="178">
        <f t="shared" si="1430"/>
        <v>0.14872172433928255</v>
      </c>
      <c r="J2662" s="2"/>
      <c r="K2662" s="2">
        <f t="shared" si="1449"/>
        <v>0.42400162481911191</v>
      </c>
      <c r="L2662" s="2">
        <f t="shared" si="1450"/>
        <v>0</v>
      </c>
      <c r="M2662" s="2">
        <f t="shared" si="1451"/>
        <v>0.57272334915839451</v>
      </c>
      <c r="N2662" s="2">
        <f t="shared" si="1437"/>
        <v>1.5740435146868416E-3</v>
      </c>
      <c r="O2662" s="2">
        <f t="shared" si="1438"/>
        <v>1.7009825078067907E-3</v>
      </c>
      <c r="P2662" s="1">
        <v>16701</v>
      </c>
      <c r="R2662" s="1">
        <v>22559</v>
      </c>
      <c r="S2662" s="1">
        <v>62</v>
      </c>
      <c r="X2662" s="1">
        <v>47</v>
      </c>
      <c r="Y2662" s="1">
        <v>20</v>
      </c>
      <c r="AC2662" s="1">
        <v>0</v>
      </c>
      <c r="AI2662" s="7">
        <f t="shared" si="1452"/>
        <v>0</v>
      </c>
      <c r="AJ2662" s="7">
        <f t="shared" si="1453"/>
        <v>0</v>
      </c>
      <c r="AK2662" s="7">
        <f t="shared" si="1454"/>
        <v>0</v>
      </c>
      <c r="AL2662" s="7">
        <f t="shared" si="1455"/>
        <v>0</v>
      </c>
      <c r="AM2662" s="2">
        <f t="shared" si="1456"/>
        <v>0</v>
      </c>
      <c r="AN2662" s="2">
        <f t="shared" si="1457"/>
        <v>0</v>
      </c>
      <c r="AO2662" s="2">
        <f t="shared" si="1458"/>
        <v>0</v>
      </c>
      <c r="AP2662" s="2">
        <f t="shared" si="1459"/>
        <v>0</v>
      </c>
      <c r="AR2662" t="str">
        <f t="shared" si="1431"/>
        <v>Brown</v>
      </c>
      <c r="AS2662" t="s">
        <v>2993</v>
      </c>
      <c r="AT2662" s="182">
        <v>8</v>
      </c>
      <c r="AV2662" s="98">
        <v>55</v>
      </c>
      <c r="AW2662" s="100">
        <v>9</v>
      </c>
      <c r="AX2662" s="106">
        <f t="shared" si="1460"/>
        <v>55009</v>
      </c>
      <c r="AZ2662" s="7" t="s">
        <v>2975</v>
      </c>
      <c r="BA2662" t="s">
        <v>3208</v>
      </c>
    </row>
    <row r="2663" spans="1:53" hidden="1" outlineLevel="1">
      <c r="A2663" t="s">
        <v>2526</v>
      </c>
      <c r="B2663" t="s">
        <v>2993</v>
      </c>
      <c r="C2663" s="1">
        <f t="shared" si="1461"/>
        <v>1990</v>
      </c>
      <c r="D2663" s="7">
        <f>IF(P2663&gt;0,RANK(P2663,(P2663:R2663,S2663:AG2663)),0)</f>
        <v>2</v>
      </c>
      <c r="E2663" s="7">
        <f>IF(Q2663&gt;0,RANK(Q2663,(P2663:R2663,S2663:AG2663)),0)</f>
        <v>0</v>
      </c>
      <c r="F2663" s="7">
        <f>IF(R2663&gt;0,RANK(R2663,(P2663:R2663,S2663:AG2663)),0)</f>
        <v>1</v>
      </c>
      <c r="G2663" s="7">
        <f>IF(S2663&gt;0,RANK(S2663,(P2663:R2663,S2663:AG2663)),0)</f>
        <v>4</v>
      </c>
      <c r="H2663" s="49">
        <f t="shared" si="1448"/>
        <v>324</v>
      </c>
      <c r="I2663" s="178">
        <f t="shared" si="1430"/>
        <v>0.16281407035175879</v>
      </c>
      <c r="J2663" s="2"/>
      <c r="K2663" s="2">
        <f t="shared" si="1449"/>
        <v>0.41457286432160806</v>
      </c>
      <c r="L2663" s="2">
        <f t="shared" si="1450"/>
        <v>0</v>
      </c>
      <c r="M2663" s="2">
        <f t="shared" si="1451"/>
        <v>0.57738693467336688</v>
      </c>
      <c r="N2663" s="2">
        <f t="shared" si="1437"/>
        <v>3.015075376884422E-3</v>
      </c>
      <c r="O2663" s="2">
        <f t="shared" si="1438"/>
        <v>5.0251256281406941E-3</v>
      </c>
      <c r="P2663" s="1">
        <v>825</v>
      </c>
      <c r="R2663" s="1">
        <v>1149</v>
      </c>
      <c r="S2663" s="1">
        <v>6</v>
      </c>
      <c r="X2663" s="1">
        <v>9</v>
      </c>
      <c r="Y2663" s="1">
        <v>1</v>
      </c>
      <c r="AC2663" s="1">
        <v>0</v>
      </c>
      <c r="AI2663" s="7">
        <f t="shared" si="1452"/>
        <v>0</v>
      </c>
      <c r="AJ2663" s="7">
        <f t="shared" si="1453"/>
        <v>0</v>
      </c>
      <c r="AK2663" s="7">
        <f t="shared" si="1454"/>
        <v>0</v>
      </c>
      <c r="AL2663" s="7">
        <f t="shared" si="1455"/>
        <v>0</v>
      </c>
      <c r="AM2663" s="2">
        <f t="shared" si="1456"/>
        <v>0</v>
      </c>
      <c r="AN2663" s="2">
        <f t="shared" si="1457"/>
        <v>0</v>
      </c>
      <c r="AO2663" s="2">
        <f t="shared" si="1458"/>
        <v>0</v>
      </c>
      <c r="AP2663" s="2">
        <f t="shared" si="1459"/>
        <v>0</v>
      </c>
      <c r="AR2663" t="str">
        <f t="shared" si="1431"/>
        <v>Buffalo</v>
      </c>
      <c r="AS2663" t="s">
        <v>2993</v>
      </c>
      <c r="AT2663" s="182">
        <v>3</v>
      </c>
      <c r="AV2663" s="98">
        <v>55</v>
      </c>
      <c r="AW2663" s="100">
        <v>11</v>
      </c>
      <c r="AX2663" s="106">
        <f t="shared" si="1460"/>
        <v>55011</v>
      </c>
      <c r="AZ2663" s="7" t="s">
        <v>2975</v>
      </c>
      <c r="BA2663" t="s">
        <v>3208</v>
      </c>
    </row>
    <row r="2664" spans="1:53" hidden="1" outlineLevel="1">
      <c r="A2664" t="s">
        <v>1650</v>
      </c>
      <c r="B2664" t="s">
        <v>2993</v>
      </c>
      <c r="C2664" s="1">
        <f t="shared" si="1461"/>
        <v>1872</v>
      </c>
      <c r="D2664" s="7">
        <f>IF(P2664&gt;0,RANK(P2664,(P2664:R2664,S2664:AG2664)),0)</f>
        <v>2</v>
      </c>
      <c r="E2664" s="7">
        <f>IF(Q2664&gt;0,RANK(Q2664,(P2664:R2664,S2664:AG2664)),0)</f>
        <v>0</v>
      </c>
      <c r="F2664" s="7">
        <f>IF(R2664&gt;0,RANK(R2664,(P2664:R2664,S2664:AG2664)),0)</f>
        <v>1</v>
      </c>
      <c r="G2664" s="7">
        <f>IF(S2664&gt;0,RANK(S2664,(P2664:R2664,S2664:AG2664)),0)</f>
        <v>4</v>
      </c>
      <c r="H2664" s="49">
        <f t="shared" si="1448"/>
        <v>18</v>
      </c>
      <c r="I2664" s="178">
        <f t="shared" si="1430"/>
        <v>9.6153846153846159E-3</v>
      </c>
      <c r="J2664" s="2"/>
      <c r="K2664" s="2">
        <f t="shared" si="1449"/>
        <v>0.49038461538461536</v>
      </c>
      <c r="L2664" s="2">
        <f t="shared" si="1450"/>
        <v>0</v>
      </c>
      <c r="M2664" s="2">
        <f t="shared" si="1451"/>
        <v>0.5</v>
      </c>
      <c r="N2664" s="2">
        <f t="shared" si="1437"/>
        <v>4.2735042735042739E-3</v>
      </c>
      <c r="O2664" s="2">
        <f t="shared" si="1438"/>
        <v>5.3418803418803073E-3</v>
      </c>
      <c r="P2664" s="1">
        <v>918</v>
      </c>
      <c r="R2664" s="1">
        <v>936</v>
      </c>
      <c r="S2664" s="1">
        <v>8</v>
      </c>
      <c r="X2664" s="1">
        <v>10</v>
      </c>
      <c r="Y2664" s="1">
        <v>0</v>
      </c>
      <c r="AC2664" s="1">
        <v>0</v>
      </c>
      <c r="AI2664" s="7">
        <f t="shared" si="1452"/>
        <v>0</v>
      </c>
      <c r="AJ2664" s="7">
        <f t="shared" si="1453"/>
        <v>0</v>
      </c>
      <c r="AK2664" s="7">
        <f t="shared" si="1454"/>
        <v>0</v>
      </c>
      <c r="AL2664" s="7">
        <f t="shared" si="1455"/>
        <v>0</v>
      </c>
      <c r="AM2664" s="2">
        <f t="shared" si="1456"/>
        <v>0</v>
      </c>
      <c r="AN2664" s="2">
        <f t="shared" si="1457"/>
        <v>0</v>
      </c>
      <c r="AO2664" s="2">
        <f t="shared" si="1458"/>
        <v>0</v>
      </c>
      <c r="AP2664" s="2">
        <f t="shared" si="1459"/>
        <v>0</v>
      </c>
      <c r="AR2664" t="str">
        <f t="shared" si="1431"/>
        <v>Burnett</v>
      </c>
      <c r="AS2664" t="s">
        <v>2993</v>
      </c>
      <c r="AT2664" s="182">
        <v>7</v>
      </c>
      <c r="AV2664" s="98">
        <v>55</v>
      </c>
      <c r="AW2664" s="100">
        <v>13</v>
      </c>
      <c r="AX2664" s="106">
        <f t="shared" si="1460"/>
        <v>55013</v>
      </c>
      <c r="AZ2664" s="7" t="s">
        <v>2975</v>
      </c>
      <c r="BA2664" t="s">
        <v>3208</v>
      </c>
    </row>
    <row r="2665" spans="1:53" hidden="1" outlineLevel="1">
      <c r="A2665" t="s">
        <v>2328</v>
      </c>
      <c r="B2665" t="s">
        <v>2993</v>
      </c>
      <c r="C2665" s="1">
        <f t="shared" si="1461"/>
        <v>7065</v>
      </c>
      <c r="D2665" s="7">
        <f>IF(P2665&gt;0,RANK(P2665,(P2665:R2665,S2665:AG2665)),0)</f>
        <v>2</v>
      </c>
      <c r="E2665" s="7">
        <f>IF(Q2665&gt;0,RANK(Q2665,(P2665:R2665,S2665:AG2665)),0)</f>
        <v>0</v>
      </c>
      <c r="F2665" s="7">
        <f>IF(R2665&gt;0,RANK(R2665,(P2665:R2665,S2665:AG2665)),0)</f>
        <v>1</v>
      </c>
      <c r="G2665" s="7">
        <f>IF(S2665&gt;0,RANK(S2665,(P2665:R2665,S2665:AG2665)),0)</f>
        <v>3</v>
      </c>
      <c r="H2665" s="49">
        <f t="shared" si="1448"/>
        <v>989</v>
      </c>
      <c r="I2665" s="178">
        <f t="shared" si="1430"/>
        <v>0.13998584571832978</v>
      </c>
      <c r="J2665" s="2"/>
      <c r="K2665" s="2">
        <f t="shared" si="1449"/>
        <v>0.42859164897381458</v>
      </c>
      <c r="L2665" s="2">
        <f t="shared" si="1450"/>
        <v>0</v>
      </c>
      <c r="M2665" s="2">
        <f t="shared" si="1451"/>
        <v>0.56857749469214436</v>
      </c>
      <c r="N2665" s="2">
        <f t="shared" si="1437"/>
        <v>1.8400566171266808E-3</v>
      </c>
      <c r="O2665" s="2">
        <f t="shared" si="1438"/>
        <v>9.9079971691432901E-4</v>
      </c>
      <c r="P2665" s="1">
        <v>3028</v>
      </c>
      <c r="R2665" s="1">
        <v>4017</v>
      </c>
      <c r="S2665" s="1">
        <v>13</v>
      </c>
      <c r="X2665" s="1">
        <v>7</v>
      </c>
      <c r="Y2665" s="1">
        <v>0</v>
      </c>
      <c r="AC2665" s="1">
        <v>0</v>
      </c>
      <c r="AI2665" s="7">
        <f t="shared" si="1452"/>
        <v>0</v>
      </c>
      <c r="AJ2665" s="7">
        <f t="shared" si="1453"/>
        <v>0</v>
      </c>
      <c r="AK2665" s="7">
        <f t="shared" si="1454"/>
        <v>0</v>
      </c>
      <c r="AL2665" s="7">
        <f t="shared" si="1455"/>
        <v>0</v>
      </c>
      <c r="AM2665" s="2">
        <f t="shared" si="1456"/>
        <v>0</v>
      </c>
      <c r="AN2665" s="2">
        <f t="shared" si="1457"/>
        <v>0</v>
      </c>
      <c r="AO2665" s="2">
        <f t="shared" si="1458"/>
        <v>0</v>
      </c>
      <c r="AP2665" s="2">
        <f t="shared" si="1459"/>
        <v>0</v>
      </c>
      <c r="AR2665" t="str">
        <f t="shared" si="1431"/>
        <v>Calumet</v>
      </c>
      <c r="AS2665" t="s">
        <v>2993</v>
      </c>
      <c r="AT2665" s="182">
        <v>8</v>
      </c>
      <c r="AV2665" s="98">
        <v>55</v>
      </c>
      <c r="AW2665" s="100">
        <v>15</v>
      </c>
      <c r="AX2665" s="106">
        <f t="shared" si="1460"/>
        <v>55015</v>
      </c>
      <c r="AZ2665" s="7" t="s">
        <v>2975</v>
      </c>
      <c r="BA2665" t="s">
        <v>3208</v>
      </c>
    </row>
    <row r="2666" spans="1:53" hidden="1" outlineLevel="1">
      <c r="A2666" t="s">
        <v>208</v>
      </c>
      <c r="B2666" t="s">
        <v>2993</v>
      </c>
      <c r="C2666" s="1">
        <f t="shared" si="1461"/>
        <v>9189</v>
      </c>
      <c r="D2666" s="7">
        <f>IF(P2666&gt;0,RANK(P2666,(P2666:R2666,S2666:AG2666)),0)</f>
        <v>2</v>
      </c>
      <c r="E2666" s="7">
        <f>IF(Q2666&gt;0,RANK(Q2666,(P2666:R2666,S2666:AG2666)),0)</f>
        <v>0</v>
      </c>
      <c r="F2666" s="7">
        <f>IF(R2666&gt;0,RANK(R2666,(P2666:R2666,S2666:AG2666)),0)</f>
        <v>1</v>
      </c>
      <c r="G2666" s="7">
        <f>IF(S2666&gt;0,RANK(S2666,(P2666:R2666,S2666:AG2666)),0)</f>
        <v>3</v>
      </c>
      <c r="H2666" s="49">
        <f t="shared" si="1448"/>
        <v>1105</v>
      </c>
      <c r="I2666" s="178">
        <f t="shared" si="1430"/>
        <v>0.12025247578626619</v>
      </c>
      <c r="J2666" s="2"/>
      <c r="K2666" s="2">
        <f t="shared" si="1449"/>
        <v>0.43769724670802046</v>
      </c>
      <c r="L2666" s="2">
        <f t="shared" si="1450"/>
        <v>0</v>
      </c>
      <c r="M2666" s="2">
        <f t="shared" si="1451"/>
        <v>0.55794972249428665</v>
      </c>
      <c r="N2666" s="2">
        <f t="shared" si="1437"/>
        <v>2.3941669387310916E-3</v>
      </c>
      <c r="O2666" s="2">
        <f t="shared" si="1438"/>
        <v>1.9588638589618E-3</v>
      </c>
      <c r="P2666" s="1">
        <v>4022</v>
      </c>
      <c r="R2666" s="1">
        <v>5127</v>
      </c>
      <c r="S2666" s="1">
        <v>22</v>
      </c>
      <c r="X2666" s="1">
        <v>18</v>
      </c>
      <c r="Y2666" s="1">
        <v>0</v>
      </c>
      <c r="AC2666" s="1">
        <v>0</v>
      </c>
      <c r="AI2666" s="7">
        <f t="shared" si="1452"/>
        <v>0</v>
      </c>
      <c r="AJ2666" s="7">
        <f t="shared" si="1453"/>
        <v>0</v>
      </c>
      <c r="AK2666" s="7">
        <f t="shared" si="1454"/>
        <v>0</v>
      </c>
      <c r="AL2666" s="7">
        <f t="shared" si="1455"/>
        <v>0</v>
      </c>
      <c r="AM2666" s="2">
        <f t="shared" si="1456"/>
        <v>0</v>
      </c>
      <c r="AN2666" s="2">
        <f t="shared" si="1457"/>
        <v>0</v>
      </c>
      <c r="AO2666" s="2">
        <f t="shared" si="1458"/>
        <v>0</v>
      </c>
      <c r="AP2666" s="2">
        <f t="shared" si="1459"/>
        <v>0</v>
      </c>
      <c r="AR2666" t="str">
        <f t="shared" si="1431"/>
        <v>Chippewa</v>
      </c>
      <c r="AS2666" t="s">
        <v>2993</v>
      </c>
      <c r="AT2666" s="182"/>
      <c r="AV2666" s="98">
        <v>55</v>
      </c>
      <c r="AW2666" s="100">
        <v>17</v>
      </c>
      <c r="AX2666" s="106">
        <f t="shared" si="1460"/>
        <v>55017</v>
      </c>
      <c r="AZ2666" s="7" t="s">
        <v>2975</v>
      </c>
      <c r="BA2666" t="s">
        <v>3208</v>
      </c>
    </row>
    <row r="2667" spans="1:53" hidden="1" outlineLevel="1">
      <c r="A2667" t="s">
        <v>99</v>
      </c>
      <c r="B2667" t="s">
        <v>2993</v>
      </c>
      <c r="C2667" s="1">
        <f t="shared" si="1461"/>
        <v>3452</v>
      </c>
      <c r="D2667" s="7">
        <f>IF(P2667&gt;0,RANK(P2667,(P2667:R2667,S2667:AG2667)),0)</f>
        <v>2</v>
      </c>
      <c r="E2667" s="7">
        <f>IF(Q2667&gt;0,RANK(Q2667,(P2667:R2667,S2667:AG2667)),0)</f>
        <v>0</v>
      </c>
      <c r="F2667" s="7">
        <f>IF(R2667&gt;0,RANK(R2667,(P2667:R2667,S2667:AG2667)),0)</f>
        <v>1</v>
      </c>
      <c r="G2667" s="7">
        <f>IF(S2667&gt;0,RANK(S2667,(P2667:R2667,S2667:AG2667)),0)</f>
        <v>3</v>
      </c>
      <c r="H2667" s="49">
        <f t="shared" si="1448"/>
        <v>496</v>
      </c>
      <c r="I2667" s="178">
        <f t="shared" si="1430"/>
        <v>0.14368482039397451</v>
      </c>
      <c r="J2667" s="2"/>
      <c r="K2667" s="2">
        <f t="shared" si="1449"/>
        <v>0.42670915411355737</v>
      </c>
      <c r="L2667" s="2">
        <f t="shared" si="1450"/>
        <v>0</v>
      </c>
      <c r="M2667" s="2">
        <f t="shared" si="1451"/>
        <v>0.57039397450753182</v>
      </c>
      <c r="N2667" s="2">
        <f t="shared" si="1437"/>
        <v>2.0278099652375433E-3</v>
      </c>
      <c r="O2667" s="2">
        <f t="shared" si="1438"/>
        <v>8.6906141367327138E-4</v>
      </c>
      <c r="P2667" s="1">
        <v>1473</v>
      </c>
      <c r="R2667" s="1">
        <v>1969</v>
      </c>
      <c r="S2667" s="1">
        <v>7</v>
      </c>
      <c r="X2667" s="1">
        <v>3</v>
      </c>
      <c r="Y2667" s="1">
        <v>0</v>
      </c>
      <c r="AC2667" s="1">
        <v>0</v>
      </c>
      <c r="AI2667" s="7">
        <f t="shared" si="1452"/>
        <v>0</v>
      </c>
      <c r="AJ2667" s="7">
        <f t="shared" si="1453"/>
        <v>0</v>
      </c>
      <c r="AK2667" s="7">
        <f t="shared" si="1454"/>
        <v>0</v>
      </c>
      <c r="AL2667" s="7">
        <f t="shared" si="1455"/>
        <v>0</v>
      </c>
      <c r="AM2667" s="2">
        <f t="shared" si="1456"/>
        <v>0</v>
      </c>
      <c r="AN2667" s="2">
        <f t="shared" si="1457"/>
        <v>0</v>
      </c>
      <c r="AO2667" s="2">
        <f t="shared" si="1458"/>
        <v>0</v>
      </c>
      <c r="AP2667" s="2">
        <f t="shared" si="1459"/>
        <v>0</v>
      </c>
      <c r="AR2667" t="str">
        <f t="shared" si="1431"/>
        <v>Clark</v>
      </c>
      <c r="AS2667" t="s">
        <v>2993</v>
      </c>
      <c r="AT2667" s="182">
        <v>7</v>
      </c>
      <c r="AV2667" s="98">
        <v>55</v>
      </c>
      <c r="AW2667" s="100">
        <v>19</v>
      </c>
      <c r="AX2667" s="106">
        <f t="shared" si="1460"/>
        <v>55019</v>
      </c>
      <c r="AZ2667" s="7" t="s">
        <v>2975</v>
      </c>
      <c r="BA2667" t="s">
        <v>3208</v>
      </c>
    </row>
    <row r="2668" spans="1:53" hidden="1" outlineLevel="1">
      <c r="A2668" t="s">
        <v>3167</v>
      </c>
      <c r="B2668" t="s">
        <v>2993</v>
      </c>
      <c r="C2668" s="1">
        <f t="shared" si="1461"/>
        <v>10679</v>
      </c>
      <c r="D2668" s="7">
        <f>IF(P2668&gt;0,RANK(P2668,(P2668:R2668,S2668:AG2668)),0)</f>
        <v>2</v>
      </c>
      <c r="E2668" s="7">
        <f>IF(Q2668&gt;0,RANK(Q2668,(P2668:R2668,S2668:AG2668)),0)</f>
        <v>0</v>
      </c>
      <c r="F2668" s="7">
        <f>IF(R2668&gt;0,RANK(R2668,(P2668:R2668,S2668:AG2668)),0)</f>
        <v>1</v>
      </c>
      <c r="G2668" s="7">
        <f>IF(S2668&gt;0,RANK(S2668,(P2668:R2668,S2668:AG2668)),0)</f>
        <v>4</v>
      </c>
      <c r="H2668" s="49">
        <f t="shared" si="1448"/>
        <v>2273</v>
      </c>
      <c r="I2668" s="178">
        <f t="shared" si="1430"/>
        <v>0.21284764491057215</v>
      </c>
      <c r="J2668" s="2"/>
      <c r="K2668" s="2">
        <f t="shared" si="1449"/>
        <v>0.39207790991665886</v>
      </c>
      <c r="L2668" s="2">
        <f t="shared" si="1450"/>
        <v>0</v>
      </c>
      <c r="M2668" s="2">
        <f t="shared" si="1451"/>
        <v>0.60492555482723098</v>
      </c>
      <c r="N2668" s="2">
        <f t="shared" si="1437"/>
        <v>9.3641726753441329E-4</v>
      </c>
      <c r="O2668" s="2">
        <f t="shared" si="1438"/>
        <v>2.0601179885756868E-3</v>
      </c>
      <c r="P2668" s="1">
        <v>4187</v>
      </c>
      <c r="R2668" s="1">
        <v>6460</v>
      </c>
      <c r="S2668" s="1">
        <v>10</v>
      </c>
      <c r="X2668" s="1">
        <v>19</v>
      </c>
      <c r="Y2668" s="1">
        <v>3</v>
      </c>
      <c r="AC2668" s="1">
        <v>0</v>
      </c>
      <c r="AI2668" s="7">
        <f t="shared" si="1452"/>
        <v>0</v>
      </c>
      <c r="AJ2668" s="7">
        <f t="shared" si="1453"/>
        <v>0</v>
      </c>
      <c r="AK2668" s="7">
        <f t="shared" si="1454"/>
        <v>0</v>
      </c>
      <c r="AL2668" s="7">
        <f t="shared" si="1455"/>
        <v>0</v>
      </c>
      <c r="AM2668" s="2">
        <f t="shared" si="1456"/>
        <v>0</v>
      </c>
      <c r="AN2668" s="2">
        <f t="shared" si="1457"/>
        <v>0</v>
      </c>
      <c r="AO2668" s="2">
        <f t="shared" si="1458"/>
        <v>0</v>
      </c>
      <c r="AP2668" s="2">
        <f t="shared" si="1459"/>
        <v>0</v>
      </c>
      <c r="AR2668" t="str">
        <f t="shared" si="1431"/>
        <v>Columbia</v>
      </c>
      <c r="AS2668" t="s">
        <v>2993</v>
      </c>
      <c r="AT2668" s="182">
        <v>6</v>
      </c>
      <c r="AV2668" s="98">
        <v>55</v>
      </c>
      <c r="AW2668" s="100">
        <v>21</v>
      </c>
      <c r="AX2668" s="106">
        <f t="shared" si="1460"/>
        <v>55021</v>
      </c>
      <c r="AZ2668" s="7" t="s">
        <v>2975</v>
      </c>
      <c r="BA2668" t="s">
        <v>3208</v>
      </c>
    </row>
    <row r="2669" spans="1:53" hidden="1" outlineLevel="1">
      <c r="A2669" t="s">
        <v>2707</v>
      </c>
      <c r="B2669" t="s">
        <v>2993</v>
      </c>
      <c r="C2669" s="1">
        <f t="shared" si="1461"/>
        <v>2754</v>
      </c>
      <c r="D2669" s="7">
        <f>IF(P2669&gt;0,RANK(P2669,(P2669:R2669,S2669:AG2669)),0)</f>
        <v>2</v>
      </c>
      <c r="E2669" s="7">
        <f>IF(Q2669&gt;0,RANK(Q2669,(P2669:R2669,S2669:AG2669)),0)</f>
        <v>0</v>
      </c>
      <c r="F2669" s="7">
        <f>IF(R2669&gt;0,RANK(R2669,(P2669:R2669,S2669:AG2669)),0)</f>
        <v>1</v>
      </c>
      <c r="G2669" s="7">
        <f>IF(S2669&gt;0,RANK(S2669,(P2669:R2669,S2669:AG2669)),0)</f>
        <v>3</v>
      </c>
      <c r="H2669" s="49">
        <f t="shared" si="1448"/>
        <v>446</v>
      </c>
      <c r="I2669" s="178">
        <f t="shared" si="1430"/>
        <v>0.16194625998547568</v>
      </c>
      <c r="J2669" s="2"/>
      <c r="K2669" s="2">
        <f t="shared" si="1449"/>
        <v>0.41612200435729846</v>
      </c>
      <c r="L2669" s="2">
        <f t="shared" si="1450"/>
        <v>0</v>
      </c>
      <c r="M2669" s="2">
        <f t="shared" si="1451"/>
        <v>0.57806826434277414</v>
      </c>
      <c r="N2669" s="2">
        <f t="shared" si="1437"/>
        <v>2.9048656499636892E-3</v>
      </c>
      <c r="O2669" s="2">
        <f t="shared" si="1438"/>
        <v>2.9048656499637672E-3</v>
      </c>
      <c r="P2669" s="1">
        <v>1146</v>
      </c>
      <c r="R2669" s="1">
        <v>1592</v>
      </c>
      <c r="S2669" s="1">
        <v>8</v>
      </c>
      <c r="X2669" s="1">
        <v>8</v>
      </c>
      <c r="Y2669" s="1">
        <v>0</v>
      </c>
      <c r="AC2669" s="1">
        <v>0</v>
      </c>
      <c r="AI2669" s="7">
        <f t="shared" si="1452"/>
        <v>0</v>
      </c>
      <c r="AJ2669" s="7">
        <f t="shared" si="1453"/>
        <v>0</v>
      </c>
      <c r="AK2669" s="7">
        <f t="shared" si="1454"/>
        <v>0</v>
      </c>
      <c r="AL2669" s="7">
        <f t="shared" si="1455"/>
        <v>0</v>
      </c>
      <c r="AM2669" s="2">
        <f t="shared" si="1456"/>
        <v>0</v>
      </c>
      <c r="AN2669" s="2">
        <f t="shared" si="1457"/>
        <v>0</v>
      </c>
      <c r="AO2669" s="2">
        <f t="shared" si="1458"/>
        <v>0</v>
      </c>
      <c r="AP2669" s="2">
        <f t="shared" si="1459"/>
        <v>0</v>
      </c>
      <c r="AR2669" t="str">
        <f t="shared" si="1431"/>
        <v>Crawford</v>
      </c>
      <c r="AS2669" t="s">
        <v>2993</v>
      </c>
      <c r="AT2669" s="182">
        <v>3</v>
      </c>
      <c r="AV2669" s="98">
        <v>55</v>
      </c>
      <c r="AW2669" s="100">
        <v>23</v>
      </c>
      <c r="AX2669" s="106">
        <f t="shared" si="1460"/>
        <v>55023</v>
      </c>
      <c r="AZ2669" s="7" t="s">
        <v>2975</v>
      </c>
      <c r="BA2669" t="s">
        <v>3208</v>
      </c>
    </row>
    <row r="2670" spans="1:53" hidden="1" outlineLevel="1">
      <c r="A2670" t="s">
        <v>2969</v>
      </c>
      <c r="B2670" t="s">
        <v>2993</v>
      </c>
      <c r="C2670" s="1">
        <f t="shared" si="1461"/>
        <v>164743</v>
      </c>
      <c r="D2670" s="7">
        <f>IF(P2670&gt;0,RANK(P2670,(P2670:R2670,S2670:AG2670)),0)</f>
        <v>2</v>
      </c>
      <c r="E2670" s="7">
        <f>IF(Q2670&gt;0,RANK(Q2670,(P2670:R2670,S2670:AG2670)),0)</f>
        <v>0</v>
      </c>
      <c r="F2670" s="7">
        <f>IF(R2670&gt;0,RANK(R2670,(P2670:R2670,S2670:AG2670)),0)</f>
        <v>1</v>
      </c>
      <c r="G2670" s="7">
        <f>IF(S2670&gt;0,RANK(S2670,(P2670:R2670,S2670:AG2670)),0)</f>
        <v>3</v>
      </c>
      <c r="H2670" s="49">
        <f t="shared" si="1448"/>
        <v>41581</v>
      </c>
      <c r="I2670" s="178">
        <f t="shared" si="1430"/>
        <v>0.25239919146792278</v>
      </c>
      <c r="J2670" s="2"/>
      <c r="K2670" s="2">
        <f t="shared" si="1449"/>
        <v>0.3727320735934152</v>
      </c>
      <c r="L2670" s="2">
        <f t="shared" si="1450"/>
        <v>0</v>
      </c>
      <c r="M2670" s="2">
        <f t="shared" si="1451"/>
        <v>0.62513126506133798</v>
      </c>
      <c r="N2670" s="2">
        <f t="shared" si="1437"/>
        <v>8.6801867150652836E-4</v>
      </c>
      <c r="O2670" s="2">
        <f t="shared" si="1438"/>
        <v>1.268642673740287E-3</v>
      </c>
      <c r="P2670" s="1">
        <v>61405</v>
      </c>
      <c r="R2670" s="1">
        <v>102986</v>
      </c>
      <c r="S2670" s="1">
        <v>143</v>
      </c>
      <c r="X2670" s="1">
        <v>143</v>
      </c>
      <c r="Y2670" s="1">
        <v>66</v>
      </c>
      <c r="AC2670" s="1">
        <v>0</v>
      </c>
      <c r="AI2670" s="7">
        <f t="shared" si="1452"/>
        <v>0</v>
      </c>
      <c r="AJ2670" s="7">
        <f t="shared" si="1453"/>
        <v>0</v>
      </c>
      <c r="AK2670" s="7">
        <f t="shared" si="1454"/>
        <v>0</v>
      </c>
      <c r="AL2670" s="7">
        <f t="shared" si="1455"/>
        <v>0</v>
      </c>
      <c r="AM2670" s="2">
        <f t="shared" si="1456"/>
        <v>0</v>
      </c>
      <c r="AN2670" s="2">
        <f t="shared" si="1457"/>
        <v>0</v>
      </c>
      <c r="AO2670" s="2">
        <f t="shared" si="1458"/>
        <v>0</v>
      </c>
      <c r="AP2670" s="2">
        <f t="shared" si="1459"/>
        <v>0</v>
      </c>
      <c r="AR2670" t="str">
        <f t="shared" si="1431"/>
        <v>Dane</v>
      </c>
      <c r="AS2670" t="s">
        <v>2993</v>
      </c>
      <c r="AT2670" s="182">
        <v>2</v>
      </c>
      <c r="AV2670" s="98">
        <v>55</v>
      </c>
      <c r="AW2670" s="100">
        <v>25</v>
      </c>
      <c r="AX2670" s="106">
        <f t="shared" si="1460"/>
        <v>55025</v>
      </c>
      <c r="AZ2670" s="7" t="s">
        <v>2975</v>
      </c>
      <c r="BA2670" t="s">
        <v>3208</v>
      </c>
    </row>
    <row r="2671" spans="1:53" hidden="1" outlineLevel="1">
      <c r="A2671" t="s">
        <v>2736</v>
      </c>
      <c r="B2671" t="s">
        <v>2993</v>
      </c>
      <c r="C2671" s="1">
        <f t="shared" si="1461"/>
        <v>10790</v>
      </c>
      <c r="D2671" s="7">
        <f>IF(P2671&gt;0,RANK(P2671,(P2671:R2671,S2671:AG2671)),0)</f>
        <v>2</v>
      </c>
      <c r="E2671" s="7">
        <f>IF(Q2671&gt;0,RANK(Q2671,(P2671:R2671,S2671:AG2671)),0)</f>
        <v>0</v>
      </c>
      <c r="F2671" s="7">
        <f>IF(R2671&gt;0,RANK(R2671,(P2671:R2671,S2671:AG2671)),0)</f>
        <v>1</v>
      </c>
      <c r="G2671" s="7">
        <f>IF(S2671&gt;0,RANK(S2671,(P2671:R2671,S2671:AG2671)),0)</f>
        <v>3</v>
      </c>
      <c r="H2671" s="49">
        <f t="shared" si="1448"/>
        <v>1744</v>
      </c>
      <c r="I2671" s="178">
        <f t="shared" si="1430"/>
        <v>0.16163113994439296</v>
      </c>
      <c r="J2671" s="2"/>
      <c r="K2671" s="2">
        <f t="shared" si="1449"/>
        <v>0.417516218721038</v>
      </c>
      <c r="L2671" s="2">
        <f t="shared" si="1450"/>
        <v>0</v>
      </c>
      <c r="M2671" s="2">
        <f t="shared" si="1451"/>
        <v>0.57914735866543099</v>
      </c>
      <c r="N2671" s="2">
        <f t="shared" si="1437"/>
        <v>2.1316033364226134E-3</v>
      </c>
      <c r="O2671" s="2">
        <f t="shared" si="1438"/>
        <v>1.2048192771084514E-3</v>
      </c>
      <c r="P2671" s="1">
        <v>4505</v>
      </c>
      <c r="R2671" s="1">
        <v>6249</v>
      </c>
      <c r="S2671" s="1">
        <v>23</v>
      </c>
      <c r="X2671" s="1">
        <v>13</v>
      </c>
      <c r="Y2671" s="1">
        <v>0</v>
      </c>
      <c r="AC2671" s="1">
        <v>0</v>
      </c>
      <c r="AI2671" s="7">
        <f t="shared" si="1452"/>
        <v>0</v>
      </c>
      <c r="AJ2671" s="7">
        <f t="shared" si="1453"/>
        <v>0</v>
      </c>
      <c r="AK2671" s="7">
        <f t="shared" si="1454"/>
        <v>0</v>
      </c>
      <c r="AL2671" s="7">
        <f t="shared" si="1455"/>
        <v>0</v>
      </c>
      <c r="AM2671" s="2">
        <f t="shared" si="1456"/>
        <v>0</v>
      </c>
      <c r="AN2671" s="2">
        <f t="shared" si="1457"/>
        <v>0</v>
      </c>
      <c r="AO2671" s="2">
        <f t="shared" si="1458"/>
        <v>0</v>
      </c>
      <c r="AP2671" s="2">
        <f t="shared" si="1459"/>
        <v>0</v>
      </c>
      <c r="AR2671" t="str">
        <f t="shared" si="1431"/>
        <v>Dodge</v>
      </c>
      <c r="AS2671" t="s">
        <v>2993</v>
      </c>
      <c r="AT2671" s="182"/>
      <c r="AV2671" s="98">
        <v>55</v>
      </c>
      <c r="AW2671" s="100">
        <v>27</v>
      </c>
      <c r="AX2671" s="106">
        <f t="shared" si="1460"/>
        <v>55027</v>
      </c>
      <c r="AZ2671" s="7" t="s">
        <v>2975</v>
      </c>
      <c r="BA2671" t="s">
        <v>3208</v>
      </c>
    </row>
    <row r="2672" spans="1:53" hidden="1" outlineLevel="1">
      <c r="A2672" t="s">
        <v>3160</v>
      </c>
      <c r="B2672" t="s">
        <v>2993</v>
      </c>
      <c r="C2672" s="1">
        <f t="shared" si="1461"/>
        <v>6390</v>
      </c>
      <c r="D2672" s="7">
        <f>IF(P2672&gt;0,RANK(P2672,(P2672:R2672,S2672:AG2672)),0)</f>
        <v>2</v>
      </c>
      <c r="E2672" s="7">
        <f>IF(Q2672&gt;0,RANK(Q2672,(P2672:R2672,S2672:AG2672)),0)</f>
        <v>0</v>
      </c>
      <c r="F2672" s="7">
        <f>IF(R2672&gt;0,RANK(R2672,(P2672:R2672,S2672:AG2672)),0)</f>
        <v>1</v>
      </c>
      <c r="G2672" s="7">
        <f>IF(S2672&gt;0,RANK(S2672,(P2672:R2672,S2672:AG2672)),0)</f>
        <v>4</v>
      </c>
      <c r="H2672" s="49">
        <f t="shared" si="1448"/>
        <v>483</v>
      </c>
      <c r="I2672" s="178">
        <f t="shared" si="1430"/>
        <v>7.5586854460093902E-2</v>
      </c>
      <c r="J2672" s="2"/>
      <c r="K2672" s="2">
        <f t="shared" si="1449"/>
        <v>0.46056338028169014</v>
      </c>
      <c r="L2672" s="2">
        <f t="shared" si="1450"/>
        <v>0</v>
      </c>
      <c r="M2672" s="2">
        <f t="shared" si="1451"/>
        <v>0.53615023474178403</v>
      </c>
      <c r="N2672" s="2">
        <f t="shared" si="1437"/>
        <v>1.4084507042253522E-3</v>
      </c>
      <c r="O2672" s="2">
        <f t="shared" si="1438"/>
        <v>1.877934272300428E-3</v>
      </c>
      <c r="P2672" s="1">
        <v>2943</v>
      </c>
      <c r="R2672" s="1">
        <v>3426</v>
      </c>
      <c r="S2672" s="1">
        <v>9</v>
      </c>
      <c r="X2672" s="1">
        <v>10</v>
      </c>
      <c r="Y2672" s="1">
        <v>2</v>
      </c>
      <c r="AC2672" s="1">
        <v>0</v>
      </c>
      <c r="AI2672" s="7">
        <f t="shared" si="1452"/>
        <v>0</v>
      </c>
      <c r="AJ2672" s="7">
        <f t="shared" si="1453"/>
        <v>0</v>
      </c>
      <c r="AK2672" s="7">
        <f t="shared" si="1454"/>
        <v>0</v>
      </c>
      <c r="AL2672" s="7">
        <f t="shared" si="1455"/>
        <v>0</v>
      </c>
      <c r="AM2672" s="2">
        <f t="shared" si="1456"/>
        <v>0</v>
      </c>
      <c r="AN2672" s="2">
        <f t="shared" si="1457"/>
        <v>0</v>
      </c>
      <c r="AO2672" s="2">
        <f t="shared" si="1458"/>
        <v>0</v>
      </c>
      <c r="AP2672" s="2">
        <f t="shared" si="1459"/>
        <v>0</v>
      </c>
      <c r="AR2672" t="str">
        <f t="shared" si="1431"/>
        <v>Door</v>
      </c>
      <c r="AS2672" t="s">
        <v>2993</v>
      </c>
      <c r="AT2672" s="182">
        <v>8</v>
      </c>
      <c r="AV2672" s="98">
        <v>55</v>
      </c>
      <c r="AW2672" s="100">
        <v>29</v>
      </c>
      <c r="AX2672" s="106">
        <f t="shared" si="1460"/>
        <v>55029</v>
      </c>
      <c r="AZ2672" s="7" t="s">
        <v>2975</v>
      </c>
      <c r="BA2672" t="s">
        <v>3208</v>
      </c>
    </row>
    <row r="2673" spans="1:53" hidden="1" outlineLevel="1">
      <c r="A2673" t="s">
        <v>321</v>
      </c>
      <c r="B2673" t="s">
        <v>2993</v>
      </c>
      <c r="C2673" s="1">
        <f t="shared" si="1461"/>
        <v>8163</v>
      </c>
      <c r="D2673" s="7">
        <f>IF(P2673&gt;0,RANK(P2673,(P2673:R2673,S2673:AG2673)),0)</f>
        <v>2</v>
      </c>
      <c r="E2673" s="7">
        <f>IF(Q2673&gt;0,RANK(Q2673,(P2673:R2673,S2673:AG2673)),0)</f>
        <v>0</v>
      </c>
      <c r="F2673" s="7">
        <f>IF(R2673&gt;0,RANK(R2673,(P2673:R2673,S2673:AG2673)),0)</f>
        <v>1</v>
      </c>
      <c r="G2673" s="7">
        <f>IF(S2673&gt;0,RANK(S2673,(P2673:R2673,S2673:AG2673)),0)</f>
        <v>4</v>
      </c>
      <c r="H2673" s="49">
        <f t="shared" si="1448"/>
        <v>935</v>
      </c>
      <c r="I2673" s="178">
        <f t="shared" si="1430"/>
        <v>0.11454122258973416</v>
      </c>
      <c r="J2673" s="2"/>
      <c r="K2673" s="2">
        <f t="shared" si="1449"/>
        <v>0.43819674139409531</v>
      </c>
      <c r="L2673" s="2">
        <f t="shared" si="1450"/>
        <v>0</v>
      </c>
      <c r="M2673" s="2">
        <f t="shared" si="1451"/>
        <v>0.55273796398382946</v>
      </c>
      <c r="N2673" s="2">
        <f t="shared" si="1437"/>
        <v>3.7976234227612396E-3</v>
      </c>
      <c r="O2673" s="2">
        <f t="shared" si="1438"/>
        <v>5.2676711993140425E-3</v>
      </c>
      <c r="P2673" s="1">
        <v>3577</v>
      </c>
      <c r="R2673" s="1">
        <v>4512</v>
      </c>
      <c r="S2673" s="1">
        <v>31</v>
      </c>
      <c r="X2673" s="1">
        <v>32</v>
      </c>
      <c r="Y2673" s="1">
        <v>11</v>
      </c>
      <c r="AC2673" s="1">
        <v>0</v>
      </c>
      <c r="AI2673" s="7">
        <f t="shared" si="1452"/>
        <v>0</v>
      </c>
      <c r="AJ2673" s="7">
        <f t="shared" si="1453"/>
        <v>0</v>
      </c>
      <c r="AK2673" s="7">
        <f t="shared" si="1454"/>
        <v>0</v>
      </c>
      <c r="AL2673" s="7">
        <f t="shared" si="1455"/>
        <v>0</v>
      </c>
      <c r="AM2673" s="2">
        <f t="shared" si="1456"/>
        <v>0</v>
      </c>
      <c r="AN2673" s="2">
        <f t="shared" si="1457"/>
        <v>0</v>
      </c>
      <c r="AO2673" s="2">
        <f t="shared" si="1458"/>
        <v>0</v>
      </c>
      <c r="AP2673" s="2">
        <f t="shared" si="1459"/>
        <v>0</v>
      </c>
      <c r="AR2673" t="str">
        <f t="shared" si="1431"/>
        <v>Douglas</v>
      </c>
      <c r="AS2673" t="s">
        <v>2993</v>
      </c>
      <c r="AT2673" s="182">
        <v>7</v>
      </c>
      <c r="AV2673" s="98">
        <v>55</v>
      </c>
      <c r="AW2673" s="100">
        <v>31</v>
      </c>
      <c r="AX2673" s="106">
        <f t="shared" si="1460"/>
        <v>55031</v>
      </c>
      <c r="AZ2673" s="7" t="s">
        <v>2975</v>
      </c>
      <c r="BA2673" t="s">
        <v>3208</v>
      </c>
    </row>
    <row r="2674" spans="1:53" hidden="1" outlineLevel="1">
      <c r="A2674" t="s">
        <v>1412</v>
      </c>
      <c r="B2674" t="s">
        <v>2993</v>
      </c>
      <c r="C2674" s="1">
        <f t="shared" si="1461"/>
        <v>6734</v>
      </c>
      <c r="D2674" s="7">
        <f>IF(P2674&gt;0,RANK(P2674,(P2674:R2674,S2674:AG2674)),0)</f>
        <v>2</v>
      </c>
      <c r="E2674" s="7">
        <f>IF(Q2674&gt;0,RANK(Q2674,(P2674:R2674,S2674:AG2674)),0)</f>
        <v>0</v>
      </c>
      <c r="F2674" s="7">
        <f>IF(R2674&gt;0,RANK(R2674,(P2674:R2674,S2674:AG2674)),0)</f>
        <v>1</v>
      </c>
      <c r="G2674" s="7">
        <f>IF(S2674&gt;0,RANK(S2674,(P2674:R2674,S2674:AG2674)),0)</f>
        <v>3</v>
      </c>
      <c r="H2674" s="49">
        <f t="shared" si="1448"/>
        <v>1858</v>
      </c>
      <c r="I2674" s="178">
        <f t="shared" si="1430"/>
        <v>0.27591327591327591</v>
      </c>
      <c r="J2674" s="2"/>
      <c r="K2674" s="2">
        <f t="shared" si="1449"/>
        <v>0.35951885951885953</v>
      </c>
      <c r="L2674" s="2">
        <f t="shared" si="1450"/>
        <v>0</v>
      </c>
      <c r="M2674" s="2">
        <f t="shared" si="1451"/>
        <v>0.63543213543213539</v>
      </c>
      <c r="N2674" s="2">
        <f t="shared" si="1437"/>
        <v>2.9700029700029701E-3</v>
      </c>
      <c r="O2674" s="2">
        <f t="shared" si="1438"/>
        <v>2.079002079002103E-3</v>
      </c>
      <c r="P2674" s="1">
        <v>2421</v>
      </c>
      <c r="R2674" s="1">
        <v>4279</v>
      </c>
      <c r="S2674" s="1">
        <v>20</v>
      </c>
      <c r="X2674" s="1">
        <v>14</v>
      </c>
      <c r="Y2674" s="1">
        <v>0</v>
      </c>
      <c r="AC2674" s="1">
        <v>0</v>
      </c>
      <c r="AI2674" s="7">
        <f t="shared" si="1452"/>
        <v>0</v>
      </c>
      <c r="AJ2674" s="7">
        <f t="shared" si="1453"/>
        <v>0</v>
      </c>
      <c r="AK2674" s="7">
        <f t="shared" si="1454"/>
        <v>0</v>
      </c>
      <c r="AL2674" s="7">
        <f t="shared" si="1455"/>
        <v>0</v>
      </c>
      <c r="AM2674" s="2">
        <f t="shared" si="1456"/>
        <v>0</v>
      </c>
      <c r="AN2674" s="2">
        <f t="shared" si="1457"/>
        <v>0</v>
      </c>
      <c r="AO2674" s="2">
        <f t="shared" si="1458"/>
        <v>0</v>
      </c>
      <c r="AP2674" s="2">
        <f t="shared" si="1459"/>
        <v>0</v>
      </c>
      <c r="AR2674" t="str">
        <f t="shared" si="1431"/>
        <v>Dunn</v>
      </c>
      <c r="AS2674" t="s">
        <v>2993</v>
      </c>
      <c r="AT2674" s="182">
        <v>3</v>
      </c>
      <c r="AV2674" s="98">
        <v>55</v>
      </c>
      <c r="AW2674" s="100">
        <v>33</v>
      </c>
      <c r="AX2674" s="106">
        <f t="shared" si="1460"/>
        <v>55033</v>
      </c>
      <c r="AZ2674" s="7" t="s">
        <v>2975</v>
      </c>
      <c r="BA2674" t="s">
        <v>3208</v>
      </c>
    </row>
    <row r="2675" spans="1:53" hidden="1" outlineLevel="1">
      <c r="A2675" t="s">
        <v>2379</v>
      </c>
      <c r="B2675" t="s">
        <v>2993</v>
      </c>
      <c r="C2675" s="1">
        <f t="shared" si="1461"/>
        <v>21429</v>
      </c>
      <c r="D2675" s="7">
        <f>IF(P2675&gt;0,RANK(P2675,(P2675:R2675,S2675:AG2675)),0)</f>
        <v>2</v>
      </c>
      <c r="E2675" s="7">
        <f>IF(Q2675&gt;0,RANK(Q2675,(P2675:R2675,S2675:AG2675)),0)</f>
        <v>0</v>
      </c>
      <c r="F2675" s="7">
        <f>IF(R2675&gt;0,RANK(R2675,(P2675:R2675,S2675:AG2675)),0)</f>
        <v>1</v>
      </c>
      <c r="G2675" s="7">
        <f>IF(S2675&gt;0,RANK(S2675,(P2675:R2675,S2675:AG2675)),0)</f>
        <v>4</v>
      </c>
      <c r="H2675" s="49">
        <f t="shared" si="1448"/>
        <v>5985</v>
      </c>
      <c r="I2675" s="178">
        <f t="shared" si="1430"/>
        <v>0.27929441411171779</v>
      </c>
      <c r="J2675" s="2"/>
      <c r="K2675" s="2">
        <f t="shared" si="1449"/>
        <v>0.35881282374352513</v>
      </c>
      <c r="L2675" s="2">
        <f t="shared" si="1450"/>
        <v>0</v>
      </c>
      <c r="M2675" s="2">
        <f t="shared" si="1451"/>
        <v>0.63810723785524293</v>
      </c>
      <c r="N2675" s="2">
        <f t="shared" si="1437"/>
        <v>1.0266461337439918E-3</v>
      </c>
      <c r="O2675" s="2">
        <f t="shared" si="1438"/>
        <v>2.0532922674880048E-3</v>
      </c>
      <c r="P2675" s="1">
        <v>7689</v>
      </c>
      <c r="R2675" s="1">
        <v>13674</v>
      </c>
      <c r="S2675" s="1">
        <v>22</v>
      </c>
      <c r="X2675" s="1">
        <v>31</v>
      </c>
      <c r="Y2675" s="1">
        <v>13</v>
      </c>
      <c r="AC2675" s="1">
        <v>0</v>
      </c>
      <c r="AI2675" s="7">
        <f t="shared" si="1452"/>
        <v>0</v>
      </c>
      <c r="AJ2675" s="7">
        <f t="shared" si="1453"/>
        <v>0</v>
      </c>
      <c r="AK2675" s="7">
        <f t="shared" si="1454"/>
        <v>0</v>
      </c>
      <c r="AL2675" s="7">
        <f t="shared" si="1455"/>
        <v>0</v>
      </c>
      <c r="AM2675" s="2">
        <f t="shared" si="1456"/>
        <v>0</v>
      </c>
      <c r="AN2675" s="2">
        <f t="shared" si="1457"/>
        <v>0</v>
      </c>
      <c r="AO2675" s="2">
        <f t="shared" si="1458"/>
        <v>0</v>
      </c>
      <c r="AP2675" s="2">
        <f t="shared" si="1459"/>
        <v>0</v>
      </c>
      <c r="AR2675" t="str">
        <f t="shared" si="1431"/>
        <v>Eau Claire</v>
      </c>
      <c r="AS2675" t="s">
        <v>2993</v>
      </c>
      <c r="AT2675" s="182">
        <v>3</v>
      </c>
      <c r="AV2675" s="98">
        <v>55</v>
      </c>
      <c r="AW2675" s="100">
        <v>35</v>
      </c>
      <c r="AX2675" s="106">
        <f t="shared" si="1460"/>
        <v>55035</v>
      </c>
      <c r="AZ2675" s="7" t="s">
        <v>2975</v>
      </c>
      <c r="BA2675" t="s">
        <v>3208</v>
      </c>
    </row>
    <row r="2676" spans="1:53" hidden="1" outlineLevel="1">
      <c r="A2676" t="s">
        <v>2952</v>
      </c>
      <c r="B2676" t="s">
        <v>2993</v>
      </c>
      <c r="C2676" s="1">
        <f t="shared" si="1461"/>
        <v>474</v>
      </c>
      <c r="D2676" s="7">
        <f>IF(P2676&gt;0,RANK(P2676,(P2676:R2676,S2676:AG2676)),0)</f>
        <v>2</v>
      </c>
      <c r="E2676" s="7">
        <f>IF(Q2676&gt;0,RANK(Q2676,(P2676:R2676,S2676:AG2676)),0)</f>
        <v>0</v>
      </c>
      <c r="F2676" s="7">
        <f>IF(R2676&gt;0,RANK(R2676,(P2676:R2676,S2676:AG2676)),0)</f>
        <v>1</v>
      </c>
      <c r="G2676" s="7">
        <f>IF(S2676&gt;0,RANK(S2676,(P2676:R2676,S2676:AG2676)),0)</f>
        <v>3</v>
      </c>
      <c r="H2676" s="49">
        <f t="shared" si="1448"/>
        <v>118</v>
      </c>
      <c r="I2676" s="178">
        <f t="shared" si="1430"/>
        <v>0.24894514767932491</v>
      </c>
      <c r="J2676" s="2"/>
      <c r="K2676" s="2">
        <f t="shared" si="1449"/>
        <v>0.36919831223628691</v>
      </c>
      <c r="L2676" s="2">
        <f t="shared" si="1450"/>
        <v>0</v>
      </c>
      <c r="M2676" s="2">
        <f t="shared" si="1451"/>
        <v>0.61814345991561181</v>
      </c>
      <c r="N2676" s="2">
        <f t="shared" si="1437"/>
        <v>8.4388185654008432E-3</v>
      </c>
      <c r="O2676" s="2">
        <f t="shared" si="1438"/>
        <v>4.2194092827003791E-3</v>
      </c>
      <c r="P2676" s="1">
        <v>175</v>
      </c>
      <c r="R2676" s="1">
        <v>293</v>
      </c>
      <c r="S2676" s="1">
        <v>4</v>
      </c>
      <c r="X2676" s="1">
        <v>2</v>
      </c>
      <c r="Y2676" s="1">
        <v>0</v>
      </c>
      <c r="AC2676" s="1">
        <v>0</v>
      </c>
      <c r="AI2676" s="7">
        <f t="shared" si="1452"/>
        <v>0</v>
      </c>
      <c r="AJ2676" s="7">
        <f t="shared" si="1453"/>
        <v>0</v>
      </c>
      <c r="AK2676" s="7">
        <f t="shared" si="1454"/>
        <v>0</v>
      </c>
      <c r="AL2676" s="7">
        <f t="shared" si="1455"/>
        <v>0</v>
      </c>
      <c r="AM2676" s="2">
        <f t="shared" si="1456"/>
        <v>0</v>
      </c>
      <c r="AN2676" s="2">
        <f t="shared" si="1457"/>
        <v>0</v>
      </c>
      <c r="AO2676" s="2">
        <f t="shared" si="1458"/>
        <v>0</v>
      </c>
      <c r="AP2676" s="2">
        <f t="shared" si="1459"/>
        <v>0</v>
      </c>
      <c r="AR2676" t="str">
        <f t="shared" si="1431"/>
        <v>Florence</v>
      </c>
      <c r="AS2676" t="s">
        <v>2993</v>
      </c>
      <c r="AT2676" s="182">
        <v>7</v>
      </c>
      <c r="AV2676" s="98">
        <v>55</v>
      </c>
      <c r="AW2676" s="100">
        <v>37</v>
      </c>
      <c r="AX2676" s="106">
        <f t="shared" si="1460"/>
        <v>55037</v>
      </c>
      <c r="AZ2676" s="7" t="s">
        <v>2975</v>
      </c>
      <c r="BA2676" t="s">
        <v>3208</v>
      </c>
    </row>
    <row r="2677" spans="1:53" hidden="1" outlineLevel="1">
      <c r="A2677" t="s">
        <v>1794</v>
      </c>
      <c r="B2677" t="s">
        <v>2993</v>
      </c>
      <c r="C2677" s="1">
        <f t="shared" si="1461"/>
        <v>12940</v>
      </c>
      <c r="D2677" s="7">
        <f>IF(P2677&gt;0,RANK(P2677,(P2677:R2677,S2677:AG2677)),0)</f>
        <v>2</v>
      </c>
      <c r="E2677" s="7">
        <f>IF(Q2677&gt;0,RANK(Q2677,(P2677:R2677,S2677:AG2677)),0)</f>
        <v>0</v>
      </c>
      <c r="F2677" s="7">
        <f>IF(R2677&gt;0,RANK(R2677,(P2677:R2677,S2677:AG2677)),0)</f>
        <v>1</v>
      </c>
      <c r="G2677" s="7">
        <f>IF(S2677&gt;0,RANK(S2677,(P2677:R2677,S2677:AG2677)),0)</f>
        <v>3</v>
      </c>
      <c r="H2677" s="49">
        <f t="shared" si="1448"/>
        <v>1866</v>
      </c>
      <c r="I2677" s="178">
        <f t="shared" si="1430"/>
        <v>0.14420401854714066</v>
      </c>
      <c r="J2677" s="2"/>
      <c r="K2677" s="2">
        <f t="shared" si="1449"/>
        <v>0.42650695517774345</v>
      </c>
      <c r="L2677" s="2">
        <f t="shared" si="1450"/>
        <v>0</v>
      </c>
      <c r="M2677" s="2">
        <f t="shared" si="1451"/>
        <v>0.57071097372488411</v>
      </c>
      <c r="N2677" s="2">
        <f t="shared" si="1437"/>
        <v>1.7774343122102009E-3</v>
      </c>
      <c r="O2677" s="2">
        <f t="shared" si="1438"/>
        <v>1.0046367851622951E-3</v>
      </c>
      <c r="P2677" s="1">
        <v>5519</v>
      </c>
      <c r="R2677" s="1">
        <v>7385</v>
      </c>
      <c r="S2677" s="1">
        <v>23</v>
      </c>
      <c r="X2677" s="1">
        <v>13</v>
      </c>
      <c r="Y2677" s="1">
        <v>0</v>
      </c>
      <c r="AC2677" s="1">
        <v>0</v>
      </c>
      <c r="AI2677" s="7">
        <f t="shared" si="1452"/>
        <v>0</v>
      </c>
      <c r="AJ2677" s="7">
        <f t="shared" si="1453"/>
        <v>0</v>
      </c>
      <c r="AK2677" s="7">
        <f t="shared" si="1454"/>
        <v>0</v>
      </c>
      <c r="AL2677" s="7">
        <f t="shared" si="1455"/>
        <v>0</v>
      </c>
      <c r="AM2677" s="2">
        <f t="shared" si="1456"/>
        <v>0</v>
      </c>
      <c r="AN2677" s="2">
        <f t="shared" si="1457"/>
        <v>0</v>
      </c>
      <c r="AO2677" s="2">
        <f t="shared" si="1458"/>
        <v>0</v>
      </c>
      <c r="AP2677" s="2">
        <f t="shared" si="1459"/>
        <v>0</v>
      </c>
      <c r="AR2677" t="str">
        <f t="shared" si="1431"/>
        <v>Fond du Lac</v>
      </c>
      <c r="AS2677" t="s">
        <v>2993</v>
      </c>
      <c r="AT2677" s="182">
        <v>6</v>
      </c>
      <c r="AV2677" s="98">
        <v>55</v>
      </c>
      <c r="AW2677" s="100">
        <v>39</v>
      </c>
      <c r="AX2677" s="106">
        <f t="shared" si="1460"/>
        <v>55039</v>
      </c>
      <c r="AZ2677" s="7" t="s">
        <v>2975</v>
      </c>
      <c r="BA2677" t="s">
        <v>3208</v>
      </c>
    </row>
    <row r="2678" spans="1:53" hidden="1" outlineLevel="1">
      <c r="A2678" t="s">
        <v>999</v>
      </c>
      <c r="B2678" t="s">
        <v>2993</v>
      </c>
      <c r="C2678" s="1">
        <f t="shared" si="1461"/>
        <v>1291</v>
      </c>
      <c r="D2678" s="7">
        <f>IF(P2678&gt;0,RANK(P2678,(P2678:R2678,S2678:AG2678)),0)</f>
        <v>2</v>
      </c>
      <c r="E2678" s="7">
        <f>IF(Q2678&gt;0,RANK(Q2678,(P2678:R2678,S2678:AG2678)),0)</f>
        <v>0</v>
      </c>
      <c r="F2678" s="7">
        <f>IF(R2678&gt;0,RANK(R2678,(P2678:R2678,S2678:AG2678)),0)</f>
        <v>1</v>
      </c>
      <c r="G2678" s="7">
        <f>IF(S2678&gt;0,RANK(S2678,(P2678:R2678,S2678:AG2678)),0)</f>
        <v>4</v>
      </c>
      <c r="H2678" s="49">
        <f t="shared" si="1448"/>
        <v>57</v>
      </c>
      <c r="I2678" s="178">
        <f t="shared" si="1430"/>
        <v>4.4151820294345466E-2</v>
      </c>
      <c r="J2678" s="2"/>
      <c r="K2678" s="2">
        <f t="shared" si="1449"/>
        <v>0.47250193648334626</v>
      </c>
      <c r="L2678" s="2">
        <f t="shared" si="1450"/>
        <v>0</v>
      </c>
      <c r="M2678" s="2">
        <f t="shared" si="1451"/>
        <v>0.51665375677769176</v>
      </c>
      <c r="N2678" s="2">
        <f t="shared" si="1437"/>
        <v>3.0983733539891559E-3</v>
      </c>
      <c r="O2678" s="2">
        <f t="shared" si="1438"/>
        <v>7.7459333849728175E-3</v>
      </c>
      <c r="P2678" s="1">
        <v>610</v>
      </c>
      <c r="R2678" s="1">
        <v>667</v>
      </c>
      <c r="S2678" s="1">
        <v>4</v>
      </c>
      <c r="X2678" s="1">
        <v>8</v>
      </c>
      <c r="Y2678" s="1">
        <v>2</v>
      </c>
      <c r="AC2678" s="1">
        <v>0</v>
      </c>
      <c r="AI2678" s="7">
        <f t="shared" si="1452"/>
        <v>0</v>
      </c>
      <c r="AJ2678" s="7">
        <f t="shared" si="1453"/>
        <v>0</v>
      </c>
      <c r="AK2678" s="7">
        <f t="shared" si="1454"/>
        <v>0</v>
      </c>
      <c r="AL2678" s="7">
        <f t="shared" si="1455"/>
        <v>0</v>
      </c>
      <c r="AM2678" s="2">
        <f t="shared" si="1456"/>
        <v>0</v>
      </c>
      <c r="AN2678" s="2">
        <f t="shared" si="1457"/>
        <v>0</v>
      </c>
      <c r="AO2678" s="2">
        <f t="shared" si="1458"/>
        <v>0</v>
      </c>
      <c r="AP2678" s="2">
        <f t="shared" si="1459"/>
        <v>0</v>
      </c>
      <c r="AR2678" t="str">
        <f t="shared" si="1431"/>
        <v>Forest</v>
      </c>
      <c r="AS2678" t="s">
        <v>2993</v>
      </c>
      <c r="AT2678" s="182">
        <v>7</v>
      </c>
      <c r="AV2678" s="98">
        <v>55</v>
      </c>
      <c r="AW2678" s="100">
        <v>41</v>
      </c>
      <c r="AX2678" s="106">
        <f t="shared" si="1460"/>
        <v>55041</v>
      </c>
      <c r="AZ2678" s="7" t="s">
        <v>2975</v>
      </c>
      <c r="BA2678" t="s">
        <v>3208</v>
      </c>
    </row>
    <row r="2679" spans="1:53" hidden="1" outlineLevel="1">
      <c r="A2679" t="s">
        <v>2072</v>
      </c>
      <c r="B2679" t="s">
        <v>2993</v>
      </c>
      <c r="C2679" s="1">
        <f t="shared" si="1461"/>
        <v>7599</v>
      </c>
      <c r="D2679" s="7">
        <f>IF(P2679&gt;0,RANK(P2679,(P2679:R2679,S2679:AG2679)),0)</f>
        <v>2</v>
      </c>
      <c r="E2679" s="7">
        <f>IF(Q2679&gt;0,RANK(Q2679,(P2679:R2679,S2679:AG2679)),0)</f>
        <v>0</v>
      </c>
      <c r="F2679" s="7">
        <f>IF(R2679&gt;0,RANK(R2679,(P2679:R2679,S2679:AG2679)),0)</f>
        <v>1</v>
      </c>
      <c r="G2679" s="7">
        <f>IF(S2679&gt;0,RANK(S2679,(P2679:R2679,S2679:AG2679)),0)</f>
        <v>3</v>
      </c>
      <c r="H2679" s="49">
        <f t="shared" si="1448"/>
        <v>1423</v>
      </c>
      <c r="I2679" s="178">
        <f t="shared" ref="I2679:I2730" si="1462">H2679/C2679</f>
        <v>0.18726148177391763</v>
      </c>
      <c r="J2679" s="2"/>
      <c r="K2679" s="2">
        <f t="shared" si="1449"/>
        <v>0.40373733385971838</v>
      </c>
      <c r="L2679" s="2">
        <f t="shared" si="1450"/>
        <v>0</v>
      </c>
      <c r="M2679" s="2">
        <f t="shared" si="1451"/>
        <v>0.59099881563363599</v>
      </c>
      <c r="N2679" s="2">
        <f t="shared" si="1437"/>
        <v>3.5530990919857876E-3</v>
      </c>
      <c r="O2679" s="2">
        <f t="shared" si="1438"/>
        <v>1.7107514146598966E-3</v>
      </c>
      <c r="P2679" s="1">
        <v>3068</v>
      </c>
      <c r="R2679" s="1">
        <v>4491</v>
      </c>
      <c r="S2679" s="1">
        <v>27</v>
      </c>
      <c r="X2679" s="1">
        <v>12</v>
      </c>
      <c r="Y2679" s="1">
        <v>0</v>
      </c>
      <c r="AC2679" s="1">
        <v>1</v>
      </c>
      <c r="AI2679" s="7">
        <f t="shared" si="1452"/>
        <v>0</v>
      </c>
      <c r="AJ2679" s="7">
        <f t="shared" si="1453"/>
        <v>0</v>
      </c>
      <c r="AK2679" s="7">
        <f t="shared" si="1454"/>
        <v>0</v>
      </c>
      <c r="AL2679" s="7">
        <f t="shared" si="1455"/>
        <v>0</v>
      </c>
      <c r="AM2679" s="2">
        <f t="shared" si="1456"/>
        <v>0</v>
      </c>
      <c r="AN2679" s="2">
        <f t="shared" si="1457"/>
        <v>0</v>
      </c>
      <c r="AO2679" s="2">
        <f t="shared" si="1458"/>
        <v>0</v>
      </c>
      <c r="AP2679" s="2">
        <f t="shared" si="1459"/>
        <v>0</v>
      </c>
      <c r="AR2679" t="str">
        <f t="shared" si="1431"/>
        <v>Grant</v>
      </c>
      <c r="AS2679" t="s">
        <v>2993</v>
      </c>
      <c r="AT2679" s="182">
        <v>3</v>
      </c>
      <c r="AV2679" s="98">
        <v>55</v>
      </c>
      <c r="AW2679" s="100">
        <v>43</v>
      </c>
      <c r="AX2679" s="106">
        <f t="shared" si="1460"/>
        <v>55043</v>
      </c>
      <c r="AZ2679" s="7" t="s">
        <v>2975</v>
      </c>
      <c r="BA2679" t="s">
        <v>3208</v>
      </c>
    </row>
    <row r="2680" spans="1:53" hidden="1" outlineLevel="1">
      <c r="A2680" t="s">
        <v>128</v>
      </c>
      <c r="B2680" t="s">
        <v>2993</v>
      </c>
      <c r="C2680" s="1">
        <f t="shared" si="1461"/>
        <v>7167</v>
      </c>
      <c r="D2680" s="7">
        <f>IF(P2680&gt;0,RANK(P2680,(P2680:R2680,S2680:AG2680)),0)</f>
        <v>2</v>
      </c>
      <c r="E2680" s="7">
        <f>IF(Q2680&gt;0,RANK(Q2680,(P2680:R2680,S2680:AG2680)),0)</f>
        <v>0</v>
      </c>
      <c r="F2680" s="7">
        <f>IF(R2680&gt;0,RANK(R2680,(P2680:R2680,S2680:AG2680)),0)</f>
        <v>1</v>
      </c>
      <c r="G2680" s="7">
        <f>IF(S2680&gt;0,RANK(S2680,(P2680:R2680,S2680:AG2680)),0)</f>
        <v>4</v>
      </c>
      <c r="H2680" s="49">
        <f t="shared" si="1448"/>
        <v>1602</v>
      </c>
      <c r="I2680" s="178">
        <f t="shared" si="1462"/>
        <v>0.22352448723315194</v>
      </c>
      <c r="J2680" s="2"/>
      <c r="K2680" s="2">
        <f t="shared" si="1449"/>
        <v>0.385935537881959</v>
      </c>
      <c r="L2680" s="2">
        <f t="shared" si="1450"/>
        <v>0</v>
      </c>
      <c r="M2680" s="2">
        <f t="shared" si="1451"/>
        <v>0.60946002511511088</v>
      </c>
      <c r="N2680" s="2">
        <f t="shared" si="1437"/>
        <v>8.3717036416910843E-4</v>
      </c>
      <c r="O2680" s="2">
        <f t="shared" si="1438"/>
        <v>3.7672666387610089E-3</v>
      </c>
      <c r="P2680" s="1">
        <v>2766</v>
      </c>
      <c r="R2680" s="1">
        <v>4368</v>
      </c>
      <c r="S2680" s="1">
        <v>6</v>
      </c>
      <c r="X2680" s="1">
        <v>24</v>
      </c>
      <c r="Y2680" s="1">
        <v>3</v>
      </c>
      <c r="AC2680" s="1">
        <v>0</v>
      </c>
      <c r="AI2680" s="7">
        <f t="shared" si="1452"/>
        <v>0</v>
      </c>
      <c r="AJ2680" s="7">
        <f t="shared" si="1453"/>
        <v>0</v>
      </c>
      <c r="AK2680" s="7">
        <f t="shared" si="1454"/>
        <v>0</v>
      </c>
      <c r="AL2680" s="7">
        <f t="shared" si="1455"/>
        <v>0</v>
      </c>
      <c r="AM2680" s="2">
        <f t="shared" si="1456"/>
        <v>0</v>
      </c>
      <c r="AN2680" s="2">
        <f t="shared" si="1457"/>
        <v>0</v>
      </c>
      <c r="AO2680" s="2">
        <f t="shared" si="1458"/>
        <v>0</v>
      </c>
      <c r="AP2680" s="2">
        <f t="shared" si="1459"/>
        <v>0</v>
      </c>
      <c r="AR2680" t="str">
        <f t="shared" si="1431"/>
        <v>Green</v>
      </c>
      <c r="AS2680" t="s">
        <v>2993</v>
      </c>
      <c r="AT2680" s="182">
        <v>2</v>
      </c>
      <c r="AV2680" s="98">
        <v>55</v>
      </c>
      <c r="AW2680" s="100">
        <v>45</v>
      </c>
      <c r="AX2680" s="106">
        <f t="shared" si="1460"/>
        <v>55045</v>
      </c>
      <c r="AZ2680" s="7" t="s">
        <v>2975</v>
      </c>
      <c r="BA2680" t="s">
        <v>3208</v>
      </c>
    </row>
    <row r="2681" spans="1:53" hidden="1" outlineLevel="1">
      <c r="A2681" t="s">
        <v>114</v>
      </c>
      <c r="B2681" t="s">
        <v>2993</v>
      </c>
      <c r="C2681" s="1">
        <f t="shared" si="1461"/>
        <v>2031</v>
      </c>
      <c r="D2681" s="7">
        <f>IF(P2681&gt;0,RANK(P2681,(P2681:R2681,S2681:AG2681)),0)</f>
        <v>2</v>
      </c>
      <c r="E2681" s="7">
        <f>IF(Q2681&gt;0,RANK(Q2681,(P2681:R2681,S2681:AG2681)),0)</f>
        <v>0</v>
      </c>
      <c r="F2681" s="7">
        <f>IF(R2681&gt;0,RANK(R2681,(P2681:R2681,S2681:AG2681)),0)</f>
        <v>1</v>
      </c>
      <c r="G2681" s="7">
        <f>IF(S2681&gt;0,RANK(S2681,(P2681:R2681,S2681:AG2681)),0)</f>
        <v>3</v>
      </c>
      <c r="H2681" s="49">
        <f t="shared" si="1448"/>
        <v>277</v>
      </c>
      <c r="I2681" s="178">
        <f t="shared" si="1462"/>
        <v>0.13638601674052192</v>
      </c>
      <c r="J2681" s="2"/>
      <c r="K2681" s="2">
        <f t="shared" si="1449"/>
        <v>0.42885278188084686</v>
      </c>
      <c r="L2681" s="2">
        <f t="shared" si="1450"/>
        <v>0</v>
      </c>
      <c r="M2681" s="2">
        <f t="shared" si="1451"/>
        <v>0.56523879862136883</v>
      </c>
      <c r="N2681" s="2">
        <f t="shared" si="1437"/>
        <v>2.9542097488921715E-3</v>
      </c>
      <c r="O2681" s="2">
        <f t="shared" si="1438"/>
        <v>2.9542097488921403E-3</v>
      </c>
      <c r="P2681" s="1">
        <v>871</v>
      </c>
      <c r="R2681" s="1">
        <v>1148</v>
      </c>
      <c r="S2681" s="1">
        <v>6</v>
      </c>
      <c r="X2681" s="1">
        <v>4</v>
      </c>
      <c r="Y2681" s="1">
        <v>2</v>
      </c>
      <c r="AC2681" s="1">
        <v>0</v>
      </c>
      <c r="AI2681" s="7">
        <f t="shared" si="1452"/>
        <v>0</v>
      </c>
      <c r="AJ2681" s="7">
        <f t="shared" si="1453"/>
        <v>0</v>
      </c>
      <c r="AK2681" s="7">
        <f t="shared" si="1454"/>
        <v>0</v>
      </c>
      <c r="AL2681" s="7">
        <f t="shared" si="1455"/>
        <v>0</v>
      </c>
      <c r="AM2681" s="2">
        <f t="shared" si="1456"/>
        <v>0</v>
      </c>
      <c r="AN2681" s="2">
        <f t="shared" si="1457"/>
        <v>0</v>
      </c>
      <c r="AO2681" s="2">
        <f t="shared" si="1458"/>
        <v>0</v>
      </c>
      <c r="AP2681" s="2">
        <f t="shared" si="1459"/>
        <v>0</v>
      </c>
      <c r="AR2681" t="str">
        <f t="shared" si="1431"/>
        <v>Green Lake</v>
      </c>
      <c r="AS2681" t="s">
        <v>2993</v>
      </c>
      <c r="AT2681" s="182">
        <v>6</v>
      </c>
      <c r="AV2681" s="98">
        <v>55</v>
      </c>
      <c r="AW2681" s="100">
        <v>47</v>
      </c>
      <c r="AX2681" s="106">
        <f t="shared" si="1460"/>
        <v>55047</v>
      </c>
      <c r="AZ2681" s="7" t="s">
        <v>2975</v>
      </c>
      <c r="BA2681" t="s">
        <v>3208</v>
      </c>
    </row>
    <row r="2682" spans="1:53" hidden="1" outlineLevel="1">
      <c r="A2682" t="s">
        <v>550</v>
      </c>
      <c r="B2682" t="s">
        <v>2993</v>
      </c>
      <c r="C2682" s="1">
        <f t="shared" si="1461"/>
        <v>5391</v>
      </c>
      <c r="D2682" s="7">
        <f>IF(P2682&gt;0,RANK(P2682,(P2682:R2682,S2682:AG2682)),0)</f>
        <v>2</v>
      </c>
      <c r="E2682" s="7">
        <f>IF(Q2682&gt;0,RANK(Q2682,(P2682:R2682,S2682:AG2682)),0)</f>
        <v>0</v>
      </c>
      <c r="F2682" s="7">
        <f>IF(R2682&gt;0,RANK(R2682,(P2682:R2682,S2682:AG2682)),0)</f>
        <v>1</v>
      </c>
      <c r="G2682" s="7">
        <f>IF(S2682&gt;0,RANK(S2682,(P2682:R2682,S2682:AG2682)),0)</f>
        <v>3</v>
      </c>
      <c r="H2682" s="49">
        <f t="shared" si="1448"/>
        <v>1038</v>
      </c>
      <c r="I2682" s="178">
        <f t="shared" si="1462"/>
        <v>0.19254312743461324</v>
      </c>
      <c r="J2682" s="2"/>
      <c r="K2682" s="2">
        <f t="shared" si="1449"/>
        <v>0.40140975700241144</v>
      </c>
      <c r="L2682" s="2">
        <f t="shared" si="1450"/>
        <v>0</v>
      </c>
      <c r="M2682" s="2">
        <f t="shared" si="1451"/>
        <v>0.59395288443702465</v>
      </c>
      <c r="N2682" s="2">
        <f t="shared" si="1437"/>
        <v>2.0404377666481174E-3</v>
      </c>
      <c r="O2682" s="2">
        <f t="shared" si="1438"/>
        <v>2.5969207939157916E-3</v>
      </c>
      <c r="P2682" s="1">
        <v>2164</v>
      </c>
      <c r="R2682" s="1">
        <v>3202</v>
      </c>
      <c r="S2682" s="1">
        <v>11</v>
      </c>
      <c r="X2682" s="1">
        <v>11</v>
      </c>
      <c r="Y2682" s="1">
        <v>3</v>
      </c>
      <c r="AC2682" s="1">
        <v>0</v>
      </c>
      <c r="AI2682" s="7">
        <f t="shared" si="1452"/>
        <v>0</v>
      </c>
      <c r="AJ2682" s="7">
        <f t="shared" si="1453"/>
        <v>0</v>
      </c>
      <c r="AK2682" s="7">
        <f t="shared" si="1454"/>
        <v>0</v>
      </c>
      <c r="AL2682" s="7">
        <f t="shared" si="1455"/>
        <v>0</v>
      </c>
      <c r="AM2682" s="2">
        <f t="shared" si="1456"/>
        <v>0</v>
      </c>
      <c r="AN2682" s="2">
        <f t="shared" si="1457"/>
        <v>0</v>
      </c>
      <c r="AO2682" s="2">
        <f t="shared" si="1458"/>
        <v>0</v>
      </c>
      <c r="AP2682" s="2">
        <f t="shared" si="1459"/>
        <v>0</v>
      </c>
      <c r="AR2682" t="str">
        <f t="shared" si="1431"/>
        <v>Iowa</v>
      </c>
      <c r="AS2682" t="s">
        <v>2993</v>
      </c>
      <c r="AT2682" s="182">
        <v>2</v>
      </c>
      <c r="AV2682" s="98">
        <v>55</v>
      </c>
      <c r="AW2682" s="100">
        <v>49</v>
      </c>
      <c r="AX2682" s="106">
        <f t="shared" si="1460"/>
        <v>55049</v>
      </c>
      <c r="AZ2682" s="7" t="s">
        <v>2975</v>
      </c>
      <c r="BA2682" t="s">
        <v>3208</v>
      </c>
    </row>
    <row r="2683" spans="1:53" hidden="1" outlineLevel="1">
      <c r="A2683" t="s">
        <v>993</v>
      </c>
      <c r="B2683" t="s">
        <v>2993</v>
      </c>
      <c r="C2683" s="1">
        <f t="shared" si="1461"/>
        <v>1018</v>
      </c>
      <c r="D2683" s="7">
        <f>IF(P2683&gt;0,RANK(P2683,(P2683:R2683,S2683:AG2683)),0)</f>
        <v>2</v>
      </c>
      <c r="E2683" s="7">
        <f>IF(Q2683&gt;0,RANK(Q2683,(P2683:R2683,S2683:AG2683)),0)</f>
        <v>0</v>
      </c>
      <c r="F2683" s="7">
        <f>IF(R2683&gt;0,RANK(R2683,(P2683:R2683,S2683:AG2683)),0)</f>
        <v>1</v>
      </c>
      <c r="G2683" s="7">
        <f>IF(S2683&gt;0,RANK(S2683,(P2683:R2683,S2683:AG2683)),0)</f>
        <v>4</v>
      </c>
      <c r="H2683" s="49">
        <f t="shared" si="1448"/>
        <v>126</v>
      </c>
      <c r="I2683" s="178">
        <f t="shared" si="1462"/>
        <v>0.1237721021611002</v>
      </c>
      <c r="J2683" s="2"/>
      <c r="K2683" s="2">
        <f t="shared" si="1449"/>
        <v>0.42927308447937129</v>
      </c>
      <c r="L2683" s="2">
        <f t="shared" si="1450"/>
        <v>0</v>
      </c>
      <c r="M2683" s="2">
        <f t="shared" si="1451"/>
        <v>0.55304518664047153</v>
      </c>
      <c r="N2683" s="2">
        <f t="shared" si="1437"/>
        <v>6.8762278978389E-3</v>
      </c>
      <c r="O2683" s="2">
        <f t="shared" si="1438"/>
        <v>1.0805500982318278E-2</v>
      </c>
      <c r="P2683" s="1">
        <v>437</v>
      </c>
      <c r="R2683" s="1">
        <v>563</v>
      </c>
      <c r="S2683" s="1">
        <v>7</v>
      </c>
      <c r="X2683" s="1">
        <v>9</v>
      </c>
      <c r="Y2683" s="1">
        <v>2</v>
      </c>
      <c r="AC2683" s="1">
        <v>0</v>
      </c>
      <c r="AI2683" s="7">
        <f t="shared" si="1452"/>
        <v>0</v>
      </c>
      <c r="AJ2683" s="7">
        <f t="shared" si="1453"/>
        <v>0</v>
      </c>
      <c r="AK2683" s="7">
        <f t="shared" si="1454"/>
        <v>0</v>
      </c>
      <c r="AL2683" s="7">
        <f t="shared" si="1455"/>
        <v>0</v>
      </c>
      <c r="AM2683" s="2">
        <f t="shared" si="1456"/>
        <v>0</v>
      </c>
      <c r="AN2683" s="2">
        <f t="shared" si="1457"/>
        <v>0</v>
      </c>
      <c r="AO2683" s="2">
        <f t="shared" si="1458"/>
        <v>0</v>
      </c>
      <c r="AP2683" s="2">
        <f t="shared" si="1459"/>
        <v>0</v>
      </c>
      <c r="AR2683" t="str">
        <f t="shared" ref="AR2683:AR2730" si="1463">A2683</f>
        <v>Iron</v>
      </c>
      <c r="AS2683" t="s">
        <v>2993</v>
      </c>
      <c r="AT2683" s="182">
        <v>7</v>
      </c>
      <c r="AV2683" s="98">
        <v>55</v>
      </c>
      <c r="AW2683" s="100">
        <v>51</v>
      </c>
      <c r="AX2683" s="106">
        <f t="shared" si="1460"/>
        <v>55051</v>
      </c>
      <c r="AZ2683" s="7" t="s">
        <v>2975</v>
      </c>
      <c r="BA2683" t="s">
        <v>3208</v>
      </c>
    </row>
    <row r="2684" spans="1:53" hidden="1" outlineLevel="1">
      <c r="A2684" t="s">
        <v>3035</v>
      </c>
      <c r="B2684" t="s">
        <v>2993</v>
      </c>
      <c r="C2684" s="1">
        <f t="shared" si="1461"/>
        <v>3184</v>
      </c>
      <c r="D2684" s="7">
        <f>IF(P2684&gt;0,RANK(P2684,(P2684:R2684,S2684:AG2684)),0)</f>
        <v>2</v>
      </c>
      <c r="E2684" s="7">
        <f>IF(Q2684&gt;0,RANK(Q2684,(P2684:R2684,S2684:AG2684)),0)</f>
        <v>0</v>
      </c>
      <c r="F2684" s="7">
        <f>IF(R2684&gt;0,RANK(R2684,(P2684:R2684,S2684:AG2684)),0)</f>
        <v>1</v>
      </c>
      <c r="G2684" s="7">
        <f>IF(S2684&gt;0,RANK(S2684,(P2684:R2684,S2684:AG2684)),0)</f>
        <v>3</v>
      </c>
      <c r="H2684" s="49">
        <f t="shared" si="1448"/>
        <v>578</v>
      </c>
      <c r="I2684" s="178">
        <f t="shared" si="1462"/>
        <v>0.18153266331658291</v>
      </c>
      <c r="J2684" s="2"/>
      <c r="K2684" s="2">
        <f t="shared" si="1449"/>
        <v>0.40640703517587939</v>
      </c>
      <c r="L2684" s="2">
        <f t="shared" si="1450"/>
        <v>0</v>
      </c>
      <c r="M2684" s="2">
        <f t="shared" si="1451"/>
        <v>0.5879396984924623</v>
      </c>
      <c r="N2684" s="2">
        <f t="shared" si="1437"/>
        <v>3.1407035175879399E-3</v>
      </c>
      <c r="O2684" s="2">
        <f t="shared" si="1438"/>
        <v>2.5125628140703622E-3</v>
      </c>
      <c r="P2684" s="1">
        <v>1294</v>
      </c>
      <c r="R2684" s="1">
        <v>1872</v>
      </c>
      <c r="S2684" s="1">
        <v>10</v>
      </c>
      <c r="X2684" s="1">
        <v>8</v>
      </c>
      <c r="Y2684" s="1">
        <v>0</v>
      </c>
      <c r="AC2684" s="1">
        <v>0</v>
      </c>
      <c r="AI2684" s="7">
        <f t="shared" si="1452"/>
        <v>0</v>
      </c>
      <c r="AJ2684" s="7">
        <f t="shared" si="1453"/>
        <v>0</v>
      </c>
      <c r="AK2684" s="7">
        <f t="shared" si="1454"/>
        <v>0</v>
      </c>
      <c r="AL2684" s="7">
        <f t="shared" si="1455"/>
        <v>0</v>
      </c>
      <c r="AM2684" s="2">
        <f t="shared" si="1456"/>
        <v>0</v>
      </c>
      <c r="AN2684" s="2">
        <f t="shared" si="1457"/>
        <v>0</v>
      </c>
      <c r="AO2684" s="2">
        <f t="shared" si="1458"/>
        <v>0</v>
      </c>
      <c r="AP2684" s="2">
        <f t="shared" si="1459"/>
        <v>0</v>
      </c>
      <c r="AR2684" t="str">
        <f t="shared" si="1463"/>
        <v>Jackson</v>
      </c>
      <c r="AS2684" t="s">
        <v>2993</v>
      </c>
      <c r="AT2684" s="182"/>
      <c r="AV2684" s="98">
        <v>55</v>
      </c>
      <c r="AW2684" s="100">
        <v>53</v>
      </c>
      <c r="AX2684" s="106">
        <f t="shared" si="1460"/>
        <v>55053</v>
      </c>
      <c r="AZ2684" s="7" t="s">
        <v>2975</v>
      </c>
      <c r="BA2684" t="s">
        <v>3208</v>
      </c>
    </row>
    <row r="2685" spans="1:53" hidden="1" outlineLevel="1">
      <c r="A2685" t="s">
        <v>2481</v>
      </c>
      <c r="B2685" t="s">
        <v>2993</v>
      </c>
      <c r="C2685" s="1">
        <f t="shared" si="1461"/>
        <v>12371</v>
      </c>
      <c r="D2685" s="7">
        <f>IF(P2685&gt;0,RANK(P2685,(P2685:R2685,S2685:AG2685)),0)</f>
        <v>2</v>
      </c>
      <c r="E2685" s="7">
        <f>IF(Q2685&gt;0,RANK(Q2685,(P2685:R2685,S2685:AG2685)),0)</f>
        <v>0</v>
      </c>
      <c r="F2685" s="7">
        <f>IF(R2685&gt;0,RANK(R2685,(P2685:R2685,S2685:AG2685)),0)</f>
        <v>1</v>
      </c>
      <c r="G2685" s="7">
        <f>IF(S2685&gt;0,RANK(S2685,(P2685:R2685,S2685:AG2685)),0)</f>
        <v>4</v>
      </c>
      <c r="H2685" s="49">
        <f t="shared" si="1448"/>
        <v>2780</v>
      </c>
      <c r="I2685" s="178">
        <f t="shared" si="1462"/>
        <v>0.2247191011235955</v>
      </c>
      <c r="J2685" s="2"/>
      <c r="K2685" s="2">
        <f t="shared" si="1449"/>
        <v>0.38598334815293833</v>
      </c>
      <c r="L2685" s="2">
        <f t="shared" si="1450"/>
        <v>0</v>
      </c>
      <c r="M2685" s="2">
        <f t="shared" si="1451"/>
        <v>0.61070244927653383</v>
      </c>
      <c r="N2685" s="2">
        <f t="shared" si="1437"/>
        <v>1.3741815536334977E-3</v>
      </c>
      <c r="O2685" s="2">
        <f t="shared" si="1438"/>
        <v>1.9400210168943378E-3</v>
      </c>
      <c r="P2685" s="1">
        <v>4775</v>
      </c>
      <c r="R2685" s="1">
        <v>7555</v>
      </c>
      <c r="S2685" s="1">
        <v>17</v>
      </c>
      <c r="X2685" s="1">
        <v>18</v>
      </c>
      <c r="Y2685" s="1">
        <v>6</v>
      </c>
      <c r="AC2685" s="1">
        <v>0</v>
      </c>
      <c r="AI2685" s="7">
        <f t="shared" si="1452"/>
        <v>0</v>
      </c>
      <c r="AJ2685" s="7">
        <f t="shared" si="1453"/>
        <v>0</v>
      </c>
      <c r="AK2685" s="7">
        <f t="shared" si="1454"/>
        <v>0</v>
      </c>
      <c r="AL2685" s="7">
        <f t="shared" si="1455"/>
        <v>0</v>
      </c>
      <c r="AM2685" s="2">
        <f t="shared" si="1456"/>
        <v>0</v>
      </c>
      <c r="AN2685" s="2">
        <f t="shared" si="1457"/>
        <v>0</v>
      </c>
      <c r="AO2685" s="2">
        <f t="shared" si="1458"/>
        <v>0</v>
      </c>
      <c r="AP2685" s="2">
        <f t="shared" si="1459"/>
        <v>0</v>
      </c>
      <c r="AR2685" t="str">
        <f t="shared" si="1463"/>
        <v>Jefferson</v>
      </c>
      <c r="AS2685" t="s">
        <v>2993</v>
      </c>
      <c r="AT2685" s="182">
        <v>5</v>
      </c>
      <c r="AV2685" s="98">
        <v>55</v>
      </c>
      <c r="AW2685" s="100">
        <v>55</v>
      </c>
      <c r="AX2685" s="106">
        <f t="shared" si="1460"/>
        <v>55055</v>
      </c>
      <c r="AZ2685" s="7" t="s">
        <v>2975</v>
      </c>
      <c r="BA2685" t="s">
        <v>3208</v>
      </c>
    </row>
    <row r="2686" spans="1:53" hidden="1" outlineLevel="1">
      <c r="A2686" t="s">
        <v>1454</v>
      </c>
      <c r="B2686" t="s">
        <v>2993</v>
      </c>
      <c r="C2686" s="1">
        <f t="shared" si="1461"/>
        <v>3210</v>
      </c>
      <c r="D2686" s="7">
        <f>IF(P2686&gt;0,RANK(P2686,(P2686:R2686,S2686:AG2686)),0)</f>
        <v>2</v>
      </c>
      <c r="E2686" s="7">
        <f>IF(Q2686&gt;0,RANK(Q2686,(P2686:R2686,S2686:AG2686)),0)</f>
        <v>0</v>
      </c>
      <c r="F2686" s="7">
        <f>IF(R2686&gt;0,RANK(R2686,(P2686:R2686,S2686:AG2686)),0)</f>
        <v>1</v>
      </c>
      <c r="G2686" s="7">
        <f>IF(S2686&gt;0,RANK(S2686,(P2686:R2686,S2686:AG2686)),0)</f>
        <v>3</v>
      </c>
      <c r="H2686" s="49">
        <f t="shared" si="1448"/>
        <v>484</v>
      </c>
      <c r="I2686" s="178">
        <f t="shared" si="1462"/>
        <v>0.15077881619937694</v>
      </c>
      <c r="J2686" s="2"/>
      <c r="K2686" s="2">
        <f t="shared" si="1449"/>
        <v>0.42211838006230529</v>
      </c>
      <c r="L2686" s="2">
        <f t="shared" si="1450"/>
        <v>0</v>
      </c>
      <c r="M2686" s="2">
        <f t="shared" si="1451"/>
        <v>0.57289719626168223</v>
      </c>
      <c r="N2686" s="2">
        <f t="shared" si="1437"/>
        <v>3.7383177570093459E-3</v>
      </c>
      <c r="O2686" s="2">
        <f t="shared" si="1438"/>
        <v>1.2461059190031379E-3</v>
      </c>
      <c r="P2686" s="1">
        <v>1355</v>
      </c>
      <c r="R2686" s="1">
        <v>1839</v>
      </c>
      <c r="S2686" s="1">
        <v>12</v>
      </c>
      <c r="X2686" s="1">
        <v>4</v>
      </c>
      <c r="Y2686" s="1">
        <v>0</v>
      </c>
      <c r="AC2686" s="1">
        <v>0</v>
      </c>
      <c r="AI2686" s="7">
        <f t="shared" si="1452"/>
        <v>0</v>
      </c>
      <c r="AJ2686" s="7">
        <f t="shared" si="1453"/>
        <v>0</v>
      </c>
      <c r="AK2686" s="7">
        <f t="shared" si="1454"/>
        <v>0</v>
      </c>
      <c r="AL2686" s="7">
        <f t="shared" si="1455"/>
        <v>0</v>
      </c>
      <c r="AM2686" s="2">
        <f t="shared" si="1456"/>
        <v>0</v>
      </c>
      <c r="AN2686" s="2">
        <f t="shared" si="1457"/>
        <v>0</v>
      </c>
      <c r="AO2686" s="2">
        <f t="shared" si="1458"/>
        <v>0</v>
      </c>
      <c r="AP2686" s="2">
        <f t="shared" si="1459"/>
        <v>0</v>
      </c>
      <c r="AR2686" t="str">
        <f t="shared" si="1463"/>
        <v>Juneau</v>
      </c>
      <c r="AS2686" t="s">
        <v>2993</v>
      </c>
      <c r="AT2686" s="182"/>
      <c r="AV2686" s="98">
        <v>55</v>
      </c>
      <c r="AW2686" s="100">
        <v>57</v>
      </c>
      <c r="AX2686" s="106">
        <f t="shared" si="1460"/>
        <v>55057</v>
      </c>
      <c r="AZ2686" s="7" t="s">
        <v>2975</v>
      </c>
      <c r="BA2686" t="s">
        <v>3208</v>
      </c>
    </row>
    <row r="2687" spans="1:53" hidden="1" outlineLevel="1">
      <c r="A2687" t="s">
        <v>1948</v>
      </c>
      <c r="B2687" t="s">
        <v>2993</v>
      </c>
      <c r="C2687" s="1">
        <f t="shared" si="1461"/>
        <v>25647</v>
      </c>
      <c r="D2687" s="7">
        <f>IF(P2687&gt;0,RANK(P2687,(P2687:R2687,S2687:AG2687)),0)</f>
        <v>2</v>
      </c>
      <c r="E2687" s="7">
        <f>IF(Q2687&gt;0,RANK(Q2687,(P2687:R2687,S2687:AG2687)),0)</f>
        <v>0</v>
      </c>
      <c r="F2687" s="7">
        <f>IF(R2687&gt;0,RANK(R2687,(P2687:R2687,S2687:AG2687)),0)</f>
        <v>1</v>
      </c>
      <c r="G2687" s="7">
        <f>IF(S2687&gt;0,RANK(S2687,(P2687:R2687,S2687:AG2687)),0)</f>
        <v>3</v>
      </c>
      <c r="H2687" s="49">
        <f t="shared" si="1448"/>
        <v>3756</v>
      </c>
      <c r="I2687" s="178">
        <f t="shared" si="1462"/>
        <v>0.14644987717861738</v>
      </c>
      <c r="J2687" s="2"/>
      <c r="K2687" s="2">
        <f t="shared" si="1449"/>
        <v>0.42488400202752757</v>
      </c>
      <c r="L2687" s="2">
        <f t="shared" si="1450"/>
        <v>0</v>
      </c>
      <c r="M2687" s="2">
        <f t="shared" si="1451"/>
        <v>0.57133387920614498</v>
      </c>
      <c r="N2687" s="2">
        <f t="shared" si="1437"/>
        <v>1.5596366046711117E-3</v>
      </c>
      <c r="O2687" s="2">
        <f t="shared" si="1438"/>
        <v>2.222482161656391E-3</v>
      </c>
      <c r="P2687" s="1">
        <v>10897</v>
      </c>
      <c r="R2687" s="1">
        <v>14653</v>
      </c>
      <c r="S2687" s="1">
        <v>40</v>
      </c>
      <c r="X2687" s="1">
        <v>31</v>
      </c>
      <c r="Y2687" s="1">
        <v>26</v>
      </c>
      <c r="AC2687" s="1">
        <v>0</v>
      </c>
      <c r="AI2687" s="7">
        <f t="shared" si="1452"/>
        <v>0</v>
      </c>
      <c r="AJ2687" s="7">
        <f t="shared" si="1453"/>
        <v>0</v>
      </c>
      <c r="AK2687" s="7">
        <f t="shared" si="1454"/>
        <v>0</v>
      </c>
      <c r="AL2687" s="7">
        <f t="shared" si="1455"/>
        <v>0</v>
      </c>
      <c r="AM2687" s="2">
        <f t="shared" si="1456"/>
        <v>0</v>
      </c>
      <c r="AN2687" s="2">
        <f t="shared" si="1457"/>
        <v>0</v>
      </c>
      <c r="AO2687" s="2">
        <f t="shared" si="1458"/>
        <v>0</v>
      </c>
      <c r="AP2687" s="2">
        <f t="shared" si="1459"/>
        <v>0</v>
      </c>
      <c r="AR2687" t="str">
        <f t="shared" si="1463"/>
        <v>Kenosha</v>
      </c>
      <c r="AS2687" t="s">
        <v>2993</v>
      </c>
      <c r="AT2687" s="182">
        <v>1</v>
      </c>
      <c r="AV2687" s="98">
        <v>55</v>
      </c>
      <c r="AW2687" s="100">
        <v>59</v>
      </c>
      <c r="AX2687" s="106">
        <f t="shared" si="1460"/>
        <v>55059</v>
      </c>
      <c r="AZ2687" s="7" t="s">
        <v>2975</v>
      </c>
      <c r="BA2687" t="s">
        <v>3208</v>
      </c>
    </row>
    <row r="2688" spans="1:53" hidden="1" outlineLevel="1">
      <c r="A2688" t="s">
        <v>2345</v>
      </c>
      <c r="B2688" t="s">
        <v>2993</v>
      </c>
      <c r="C2688" s="1">
        <f t="shared" si="1461"/>
        <v>3181</v>
      </c>
      <c r="D2688" s="7">
        <f>IF(P2688&gt;0,RANK(P2688,(P2688:R2688,S2688:AG2688)),0)</f>
        <v>2</v>
      </c>
      <c r="E2688" s="7">
        <f>IF(Q2688&gt;0,RANK(Q2688,(P2688:R2688,S2688:AG2688)),0)</f>
        <v>0</v>
      </c>
      <c r="F2688" s="7">
        <f>IF(R2688&gt;0,RANK(R2688,(P2688:R2688,S2688:AG2688)),0)</f>
        <v>1</v>
      </c>
      <c r="G2688" s="7">
        <f>IF(S2688&gt;0,RANK(S2688,(P2688:R2688,S2688:AG2688)),0)</f>
        <v>3</v>
      </c>
      <c r="H2688" s="49">
        <f t="shared" si="1448"/>
        <v>170</v>
      </c>
      <c r="I2688" s="178">
        <f t="shared" si="1462"/>
        <v>5.3442313737818298E-2</v>
      </c>
      <c r="J2688" s="2"/>
      <c r="K2688" s="2">
        <f t="shared" si="1449"/>
        <v>0.47060672744419996</v>
      </c>
      <c r="L2688" s="2">
        <f t="shared" si="1450"/>
        <v>0</v>
      </c>
      <c r="M2688" s="2">
        <f t="shared" si="1451"/>
        <v>0.52404904118201823</v>
      </c>
      <c r="N2688" s="2">
        <f t="shared" si="1437"/>
        <v>3.772398616787174E-3</v>
      </c>
      <c r="O2688" s="2">
        <f t="shared" si="1438"/>
        <v>1.5718327569946419E-3</v>
      </c>
      <c r="P2688" s="1">
        <v>1497</v>
      </c>
      <c r="R2688" s="1">
        <v>1667</v>
      </c>
      <c r="S2688" s="1">
        <v>12</v>
      </c>
      <c r="X2688" s="1">
        <v>5</v>
      </c>
      <c r="Y2688" s="1">
        <v>0</v>
      </c>
      <c r="AC2688" s="1">
        <v>0</v>
      </c>
      <c r="AI2688" s="7">
        <f t="shared" si="1452"/>
        <v>0</v>
      </c>
      <c r="AJ2688" s="7">
        <f t="shared" si="1453"/>
        <v>0</v>
      </c>
      <c r="AK2688" s="7">
        <f t="shared" si="1454"/>
        <v>0</v>
      </c>
      <c r="AL2688" s="7">
        <f t="shared" si="1455"/>
        <v>0</v>
      </c>
      <c r="AM2688" s="2">
        <f t="shared" si="1456"/>
        <v>0</v>
      </c>
      <c r="AN2688" s="2">
        <f t="shared" si="1457"/>
        <v>0</v>
      </c>
      <c r="AO2688" s="2">
        <f t="shared" si="1458"/>
        <v>0</v>
      </c>
      <c r="AP2688" s="2">
        <f t="shared" si="1459"/>
        <v>0</v>
      </c>
      <c r="AR2688" t="str">
        <f t="shared" si="1463"/>
        <v>Kewaunee</v>
      </c>
      <c r="AS2688" t="s">
        <v>2993</v>
      </c>
      <c r="AT2688" s="182">
        <v>8</v>
      </c>
      <c r="AV2688" s="98">
        <v>55</v>
      </c>
      <c r="AW2688" s="100">
        <v>61</v>
      </c>
      <c r="AX2688" s="106">
        <f t="shared" si="1460"/>
        <v>55061</v>
      </c>
      <c r="AZ2688" s="7" t="s">
        <v>2975</v>
      </c>
      <c r="BA2688" t="s">
        <v>3208</v>
      </c>
    </row>
    <row r="2689" spans="1:53" hidden="1" outlineLevel="1">
      <c r="A2689" t="s">
        <v>2346</v>
      </c>
      <c r="B2689" t="s">
        <v>2993</v>
      </c>
      <c r="C2689" s="1">
        <f t="shared" si="1461"/>
        <v>24120</v>
      </c>
      <c r="D2689" s="7">
        <f>IF(P2689&gt;0,RANK(P2689,(P2689:R2689,S2689:AG2689)),0)</f>
        <v>2</v>
      </c>
      <c r="E2689" s="7">
        <f>IF(Q2689&gt;0,RANK(Q2689,(P2689:R2689,S2689:AG2689)),0)</f>
        <v>0</v>
      </c>
      <c r="F2689" s="7">
        <f>IF(R2689&gt;0,RANK(R2689,(P2689:R2689,S2689:AG2689)),0)</f>
        <v>1</v>
      </c>
      <c r="G2689" s="7">
        <f>IF(S2689&gt;0,RANK(S2689,(P2689:R2689,S2689:AG2689)),0)</f>
        <v>4</v>
      </c>
      <c r="H2689" s="49">
        <f t="shared" si="1448"/>
        <v>6248</v>
      </c>
      <c r="I2689" s="178">
        <f t="shared" si="1462"/>
        <v>0.25903814262023217</v>
      </c>
      <c r="J2689" s="2"/>
      <c r="K2689" s="2">
        <f t="shared" si="1449"/>
        <v>0.3693200663349917</v>
      </c>
      <c r="L2689" s="2">
        <f t="shared" si="1450"/>
        <v>0</v>
      </c>
      <c r="M2689" s="2">
        <f t="shared" si="1451"/>
        <v>0.62835820895522387</v>
      </c>
      <c r="N2689" s="2">
        <f t="shared" si="1437"/>
        <v>1.1194029850746269E-3</v>
      </c>
      <c r="O2689" s="2">
        <f t="shared" si="1438"/>
        <v>1.202321724709796E-3</v>
      </c>
      <c r="P2689" s="1">
        <v>8908</v>
      </c>
      <c r="R2689" s="1">
        <v>15156</v>
      </c>
      <c r="S2689" s="1">
        <v>27</v>
      </c>
      <c r="X2689" s="1">
        <v>29</v>
      </c>
      <c r="Y2689" s="1">
        <v>0</v>
      </c>
      <c r="AC2689" s="1">
        <v>0</v>
      </c>
      <c r="AI2689" s="7">
        <f t="shared" si="1452"/>
        <v>0</v>
      </c>
      <c r="AJ2689" s="7">
        <f t="shared" si="1453"/>
        <v>0</v>
      </c>
      <c r="AK2689" s="7">
        <f t="shared" si="1454"/>
        <v>0</v>
      </c>
      <c r="AL2689" s="7">
        <f t="shared" si="1455"/>
        <v>0</v>
      </c>
      <c r="AM2689" s="2">
        <f t="shared" si="1456"/>
        <v>0</v>
      </c>
      <c r="AN2689" s="2">
        <f t="shared" si="1457"/>
        <v>0</v>
      </c>
      <c r="AO2689" s="2">
        <f t="shared" si="1458"/>
        <v>0</v>
      </c>
      <c r="AP2689" s="2">
        <f t="shared" si="1459"/>
        <v>0</v>
      </c>
      <c r="AR2689" t="str">
        <f t="shared" si="1463"/>
        <v>La Crosse</v>
      </c>
      <c r="AS2689" t="s">
        <v>2993</v>
      </c>
      <c r="AT2689" s="182">
        <v>3</v>
      </c>
      <c r="AV2689" s="98">
        <v>55</v>
      </c>
      <c r="AW2689" s="100">
        <v>63</v>
      </c>
      <c r="AX2689" s="106">
        <f t="shared" si="1460"/>
        <v>55063</v>
      </c>
      <c r="AZ2689" s="7" t="s">
        <v>2975</v>
      </c>
      <c r="BA2689" t="s">
        <v>3208</v>
      </c>
    </row>
    <row r="2690" spans="1:53" hidden="1" outlineLevel="1">
      <c r="A2690" t="s">
        <v>1301</v>
      </c>
      <c r="B2690" t="s">
        <v>2993</v>
      </c>
      <c r="C2690" s="1">
        <f t="shared" ref="C2690:C2721" si="1464">SUM(P2690:AG2690)</f>
        <v>2523</v>
      </c>
      <c r="D2690" s="7">
        <f>IF(P2690&gt;0,RANK(P2690,(P2690:R2690,S2690:AG2690)),0)</f>
        <v>2</v>
      </c>
      <c r="E2690" s="7">
        <f>IF(Q2690&gt;0,RANK(Q2690,(P2690:R2690,S2690:AG2690)),0)</f>
        <v>0</v>
      </c>
      <c r="F2690" s="7">
        <f>IF(R2690&gt;0,RANK(R2690,(P2690:R2690,S2690:AG2690)),0)</f>
        <v>1</v>
      </c>
      <c r="G2690" s="7">
        <f>IF(S2690&gt;0,RANK(S2690,(P2690:R2690,S2690:AG2690)),0)</f>
        <v>4</v>
      </c>
      <c r="H2690" s="49">
        <f t="shared" ref="H2690:H2721" si="1465">MAX(P2690:Y2690)-LARGE(P2690:Y2690,2)</f>
        <v>161</v>
      </c>
      <c r="I2690" s="178">
        <f t="shared" si="1462"/>
        <v>6.3812921125644073E-2</v>
      </c>
      <c r="J2690" s="2"/>
      <c r="K2690" s="2">
        <f t="shared" ref="K2690:K2721" si="1466">IF($C2690=0,"-",P2690/$C2690)</f>
        <v>0.46373365041617121</v>
      </c>
      <c r="L2690" s="2">
        <f t="shared" ref="L2690:L2721" si="1467">IF($C2690=0,"-",Q2690/$C2690)</f>
        <v>0</v>
      </c>
      <c r="M2690" s="2">
        <f t="shared" ref="M2690:M2721" si="1468">IF($C2690=0,"-",R2690/$C2690)</f>
        <v>0.52754657154181528</v>
      </c>
      <c r="N2690" s="2">
        <f t="shared" si="1437"/>
        <v>1.1890606420927466E-3</v>
      </c>
      <c r="O2690" s="2">
        <f t="shared" si="1438"/>
        <v>7.5307173999207685E-3</v>
      </c>
      <c r="P2690" s="1">
        <v>1170</v>
      </c>
      <c r="R2690" s="1">
        <v>1331</v>
      </c>
      <c r="S2690" s="1">
        <v>3</v>
      </c>
      <c r="X2690" s="1">
        <v>16</v>
      </c>
      <c r="Y2690" s="1">
        <v>3</v>
      </c>
      <c r="AC2690" s="1">
        <v>0</v>
      </c>
      <c r="AI2690" s="7">
        <f t="shared" ref="AI2690:AI2721" si="1469">IF(T2690&gt;0,RANK(T2690,(P2690:Z2690)),0)</f>
        <v>0</v>
      </c>
      <c r="AJ2690" s="7">
        <f t="shared" ref="AJ2690:AJ2721" si="1470">IF(U2690&gt;0,RANK(U2690,(P2690:Z2690)),0)</f>
        <v>0</v>
      </c>
      <c r="AK2690" s="7">
        <f t="shared" ref="AK2690:AK2721" si="1471">IF(V2690&gt;0,RANK(V2690,(P2690:Z2690)),0)</f>
        <v>0</v>
      </c>
      <c r="AL2690" s="7">
        <f t="shared" ref="AL2690:AL2721" si="1472">IF(W2690&gt;0,RANK(W2690,(P2690:Z2690)),0)</f>
        <v>0</v>
      </c>
      <c r="AM2690" s="2">
        <f t="shared" ref="AM2690:AM2721" si="1473">IF($C2690=0,"-",T2690/$C2690)</f>
        <v>0</v>
      </c>
      <c r="AN2690" s="2">
        <f t="shared" ref="AN2690:AN2721" si="1474">IF($C2690=0,"-",U2690/$C2690)</f>
        <v>0</v>
      </c>
      <c r="AO2690" s="2">
        <f t="shared" ref="AO2690:AO2721" si="1475">IF($C2690=0,"-",V2690/$C2690)</f>
        <v>0</v>
      </c>
      <c r="AP2690" s="2">
        <f t="shared" ref="AP2690:AP2721" si="1476">IF($C2690=0,"-",W2690/$C2690)</f>
        <v>0</v>
      </c>
      <c r="AR2690" t="str">
        <f t="shared" si="1463"/>
        <v>Lafayette</v>
      </c>
      <c r="AS2690" t="s">
        <v>2993</v>
      </c>
      <c r="AT2690" s="182">
        <v>2</v>
      </c>
      <c r="AV2690" s="98">
        <v>55</v>
      </c>
      <c r="AW2690" s="100">
        <v>65</v>
      </c>
      <c r="AX2690" s="106">
        <f t="shared" ref="AX2690:AX2721" si="1477">AV2690*1000+AW2690</f>
        <v>55065</v>
      </c>
      <c r="AZ2690" s="7" t="s">
        <v>2975</v>
      </c>
      <c r="BA2690" t="s">
        <v>3208</v>
      </c>
    </row>
    <row r="2691" spans="1:53" hidden="1" outlineLevel="1">
      <c r="A2691" t="s">
        <v>326</v>
      </c>
      <c r="B2691" t="s">
        <v>2993</v>
      </c>
      <c r="C2691" s="1">
        <f t="shared" si="1464"/>
        <v>2659</v>
      </c>
      <c r="D2691" s="7">
        <f>IF(P2691&gt;0,RANK(P2691,(P2691:R2691,S2691:AG2691)),0)</f>
        <v>2</v>
      </c>
      <c r="E2691" s="7">
        <f>IF(Q2691&gt;0,RANK(Q2691,(P2691:R2691,S2691:AG2691)),0)</f>
        <v>0</v>
      </c>
      <c r="F2691" s="7">
        <f>IF(R2691&gt;0,RANK(R2691,(P2691:R2691,S2691:AG2691)),0)</f>
        <v>1</v>
      </c>
      <c r="G2691" s="7">
        <f>IF(S2691&gt;0,RANK(S2691,(P2691:R2691,S2691:AG2691)),0)</f>
        <v>3</v>
      </c>
      <c r="H2691" s="49">
        <f t="shared" si="1465"/>
        <v>255</v>
      </c>
      <c r="I2691" s="178">
        <f t="shared" si="1462"/>
        <v>9.5900714554343736E-2</v>
      </c>
      <c r="J2691" s="2"/>
      <c r="K2691" s="2">
        <f t="shared" si="1466"/>
        <v>0.44828883038736367</v>
      </c>
      <c r="L2691" s="2">
        <f t="shared" si="1467"/>
        <v>0</v>
      </c>
      <c r="M2691" s="2">
        <f t="shared" si="1468"/>
        <v>0.54418954494170746</v>
      </c>
      <c r="N2691" s="2">
        <f t="shared" si="1437"/>
        <v>3.7608123354644601E-3</v>
      </c>
      <c r="O2691" s="2">
        <f t="shared" si="1438"/>
        <v>3.7608123354644124E-3</v>
      </c>
      <c r="P2691" s="1">
        <v>1192</v>
      </c>
      <c r="R2691" s="1">
        <v>1447</v>
      </c>
      <c r="S2691" s="1">
        <v>10</v>
      </c>
      <c r="X2691" s="1">
        <v>10</v>
      </c>
      <c r="Y2691" s="1">
        <v>0</v>
      </c>
      <c r="AC2691" s="1">
        <v>0</v>
      </c>
      <c r="AI2691" s="7">
        <f t="shared" si="1469"/>
        <v>0</v>
      </c>
      <c r="AJ2691" s="7">
        <f t="shared" si="1470"/>
        <v>0</v>
      </c>
      <c r="AK2691" s="7">
        <f t="shared" si="1471"/>
        <v>0</v>
      </c>
      <c r="AL2691" s="7">
        <f t="shared" si="1472"/>
        <v>0</v>
      </c>
      <c r="AM2691" s="2">
        <f t="shared" si="1473"/>
        <v>0</v>
      </c>
      <c r="AN2691" s="2">
        <f t="shared" si="1474"/>
        <v>0</v>
      </c>
      <c r="AO2691" s="2">
        <f t="shared" si="1475"/>
        <v>0</v>
      </c>
      <c r="AP2691" s="2">
        <f t="shared" si="1476"/>
        <v>0</v>
      </c>
      <c r="AR2691" t="str">
        <f t="shared" si="1463"/>
        <v>Langlade</v>
      </c>
      <c r="AS2691" t="s">
        <v>2993</v>
      </c>
      <c r="AT2691" s="182">
        <v>7</v>
      </c>
      <c r="AV2691" s="98">
        <v>55</v>
      </c>
      <c r="AW2691" s="100">
        <v>67</v>
      </c>
      <c r="AX2691" s="106">
        <f t="shared" si="1477"/>
        <v>55067</v>
      </c>
      <c r="AZ2691" s="7" t="s">
        <v>2975</v>
      </c>
      <c r="BA2691" t="s">
        <v>3208</v>
      </c>
    </row>
    <row r="2692" spans="1:53" hidden="1" outlineLevel="1">
      <c r="A2692" t="s">
        <v>227</v>
      </c>
      <c r="B2692" t="s">
        <v>2993</v>
      </c>
      <c r="C2692" s="1">
        <f t="shared" si="1464"/>
        <v>4191</v>
      </c>
      <c r="D2692" s="7">
        <f>IF(P2692&gt;0,RANK(P2692,(P2692:R2692,S2692:AG2692)),0)</f>
        <v>2</v>
      </c>
      <c r="E2692" s="7">
        <f>IF(Q2692&gt;0,RANK(Q2692,(P2692:R2692,S2692:AG2692)),0)</f>
        <v>0</v>
      </c>
      <c r="F2692" s="7">
        <f>IF(R2692&gt;0,RANK(R2692,(P2692:R2692,S2692:AG2692)),0)</f>
        <v>1</v>
      </c>
      <c r="G2692" s="7">
        <f>IF(S2692&gt;0,RANK(S2692,(P2692:R2692,S2692:AG2692)),0)</f>
        <v>3</v>
      </c>
      <c r="H2692" s="49">
        <f t="shared" si="1465"/>
        <v>710</v>
      </c>
      <c r="I2692" s="178">
        <f t="shared" si="1462"/>
        <v>0.16941064185158675</v>
      </c>
      <c r="J2692" s="2"/>
      <c r="K2692" s="2">
        <f t="shared" si="1466"/>
        <v>0.41326652350274395</v>
      </c>
      <c r="L2692" s="2">
        <f t="shared" si="1467"/>
        <v>0</v>
      </c>
      <c r="M2692" s="2">
        <f t="shared" si="1468"/>
        <v>0.58267716535433067</v>
      </c>
      <c r="N2692" s="2">
        <f t="shared" si="1437"/>
        <v>1.9088523025530899E-3</v>
      </c>
      <c r="O2692" s="2">
        <f t="shared" si="1438"/>
        <v>2.1474588403722827E-3</v>
      </c>
      <c r="P2692" s="1">
        <v>1732</v>
      </c>
      <c r="R2692" s="1">
        <v>2442</v>
      </c>
      <c r="S2692" s="1">
        <v>8</v>
      </c>
      <c r="X2692" s="1">
        <v>8</v>
      </c>
      <c r="Y2692" s="1">
        <v>1</v>
      </c>
      <c r="AC2692" s="1">
        <v>0</v>
      </c>
      <c r="AI2692" s="7">
        <f t="shared" si="1469"/>
        <v>0</v>
      </c>
      <c r="AJ2692" s="7">
        <f t="shared" si="1470"/>
        <v>0</v>
      </c>
      <c r="AK2692" s="7">
        <f t="shared" si="1471"/>
        <v>0</v>
      </c>
      <c r="AL2692" s="7">
        <f t="shared" si="1472"/>
        <v>0</v>
      </c>
      <c r="AM2692" s="2">
        <f t="shared" si="1473"/>
        <v>0</v>
      </c>
      <c r="AN2692" s="2">
        <f t="shared" si="1474"/>
        <v>0</v>
      </c>
      <c r="AO2692" s="2">
        <f t="shared" si="1475"/>
        <v>0</v>
      </c>
      <c r="AP2692" s="2">
        <f t="shared" si="1476"/>
        <v>0</v>
      </c>
      <c r="AR2692" t="str">
        <f t="shared" si="1463"/>
        <v>Lincoln</v>
      </c>
      <c r="AS2692" t="s">
        <v>2993</v>
      </c>
      <c r="AT2692" s="182">
        <v>7</v>
      </c>
      <c r="AV2692" s="98">
        <v>55</v>
      </c>
      <c r="AW2692" s="100">
        <v>69</v>
      </c>
      <c r="AX2692" s="106">
        <f t="shared" si="1477"/>
        <v>55069</v>
      </c>
      <c r="AZ2692" s="7" t="s">
        <v>2975</v>
      </c>
      <c r="BA2692" t="s">
        <v>3208</v>
      </c>
    </row>
    <row r="2693" spans="1:53" hidden="1" outlineLevel="1">
      <c r="A2693" t="s">
        <v>3255</v>
      </c>
      <c r="B2693" t="s">
        <v>2993</v>
      </c>
      <c r="C2693" s="1">
        <f t="shared" si="1464"/>
        <v>11526</v>
      </c>
      <c r="D2693" s="7">
        <f>IF(P2693&gt;0,RANK(P2693,(P2693:R2693,S2693:AG2693)),0)</f>
        <v>2</v>
      </c>
      <c r="E2693" s="7">
        <f>IF(Q2693&gt;0,RANK(Q2693,(P2693:R2693,S2693:AG2693)),0)</f>
        <v>0</v>
      </c>
      <c r="F2693" s="7">
        <f>IF(R2693&gt;0,RANK(R2693,(P2693:R2693,S2693:AG2693)),0)</f>
        <v>1</v>
      </c>
      <c r="G2693" s="7">
        <f>IF(S2693&gt;0,RANK(S2693,(P2693:R2693,S2693:AG2693)),0)</f>
        <v>3</v>
      </c>
      <c r="H2693" s="49">
        <f t="shared" si="1465"/>
        <v>1459</v>
      </c>
      <c r="I2693" s="178">
        <f t="shared" si="1462"/>
        <v>0.12658337671351727</v>
      </c>
      <c r="J2693" s="2"/>
      <c r="K2693" s="2">
        <f t="shared" si="1466"/>
        <v>0.43371507895193473</v>
      </c>
      <c r="L2693" s="2">
        <f t="shared" si="1467"/>
        <v>0</v>
      </c>
      <c r="M2693" s="2">
        <f t="shared" si="1468"/>
        <v>0.560298455665452</v>
      </c>
      <c r="N2693" s="2">
        <f t="shared" si="1437"/>
        <v>3.9909769217421481E-3</v>
      </c>
      <c r="O2693" s="2">
        <f t="shared" si="1438"/>
        <v>1.9954884608711226E-3</v>
      </c>
      <c r="P2693" s="1">
        <v>4999</v>
      </c>
      <c r="R2693" s="1">
        <v>6458</v>
      </c>
      <c r="S2693" s="1">
        <v>46</v>
      </c>
      <c r="X2693" s="1">
        <v>15</v>
      </c>
      <c r="Y2693" s="1">
        <v>4</v>
      </c>
      <c r="AC2693" s="1">
        <v>4</v>
      </c>
      <c r="AI2693" s="7">
        <f t="shared" si="1469"/>
        <v>0</v>
      </c>
      <c r="AJ2693" s="7">
        <f t="shared" si="1470"/>
        <v>0</v>
      </c>
      <c r="AK2693" s="7">
        <f t="shared" si="1471"/>
        <v>0</v>
      </c>
      <c r="AL2693" s="7">
        <f t="shared" si="1472"/>
        <v>0</v>
      </c>
      <c r="AM2693" s="2">
        <f t="shared" si="1473"/>
        <v>0</v>
      </c>
      <c r="AN2693" s="2">
        <f t="shared" si="1474"/>
        <v>0</v>
      </c>
      <c r="AO2693" s="2">
        <f t="shared" si="1475"/>
        <v>0</v>
      </c>
      <c r="AP2693" s="2">
        <f t="shared" si="1476"/>
        <v>0</v>
      </c>
      <c r="AR2693" t="str">
        <f t="shared" si="1463"/>
        <v>Manitowoc</v>
      </c>
      <c r="AS2693" t="s">
        <v>2993</v>
      </c>
      <c r="AT2693" s="182">
        <v>6</v>
      </c>
      <c r="AV2693" s="98">
        <v>55</v>
      </c>
      <c r="AW2693" s="100">
        <v>71</v>
      </c>
      <c r="AX2693" s="106">
        <f t="shared" si="1477"/>
        <v>55071</v>
      </c>
      <c r="AZ2693" s="7" t="s">
        <v>2975</v>
      </c>
      <c r="BA2693" t="s">
        <v>3208</v>
      </c>
    </row>
    <row r="2694" spans="1:53" hidden="1" outlineLevel="1">
      <c r="A2694" t="s">
        <v>3256</v>
      </c>
      <c r="B2694" t="s">
        <v>2993</v>
      </c>
      <c r="C2694" s="1">
        <f t="shared" si="1464"/>
        <v>19827</v>
      </c>
      <c r="D2694" s="7">
        <f>IF(P2694&gt;0,RANK(P2694,(P2694:R2694,S2694:AG2694)),0)</f>
        <v>2</v>
      </c>
      <c r="E2694" s="7">
        <f>IF(Q2694&gt;0,RANK(Q2694,(P2694:R2694,S2694:AG2694)),0)</f>
        <v>0</v>
      </c>
      <c r="F2694" s="7">
        <f>IF(R2694&gt;0,RANK(R2694,(P2694:R2694,S2694:AG2694)),0)</f>
        <v>1</v>
      </c>
      <c r="G2694" s="7">
        <f>IF(S2694&gt;0,RANK(S2694,(P2694:R2694,S2694:AG2694)),0)</f>
        <v>3</v>
      </c>
      <c r="H2694" s="49">
        <f t="shared" si="1465"/>
        <v>3612</v>
      </c>
      <c r="I2694" s="178">
        <f t="shared" si="1462"/>
        <v>0.18217582085035558</v>
      </c>
      <c r="J2694" s="2"/>
      <c r="K2694" s="2">
        <f t="shared" si="1466"/>
        <v>0.40656680284460583</v>
      </c>
      <c r="L2694" s="2">
        <f t="shared" si="1467"/>
        <v>0</v>
      </c>
      <c r="M2694" s="2">
        <f t="shared" si="1468"/>
        <v>0.58874262369496144</v>
      </c>
      <c r="N2694" s="2">
        <f t="shared" si="1437"/>
        <v>2.6731225097089825E-3</v>
      </c>
      <c r="O2694" s="2">
        <f t="shared" si="1438"/>
        <v>2.0174509507236852E-3</v>
      </c>
      <c r="P2694" s="1">
        <v>8061</v>
      </c>
      <c r="R2694" s="1">
        <v>11673</v>
      </c>
      <c r="S2694" s="1">
        <v>53</v>
      </c>
      <c r="X2694" s="1">
        <v>33</v>
      </c>
      <c r="Y2694" s="1">
        <v>7</v>
      </c>
      <c r="AC2694" s="1">
        <v>0</v>
      </c>
      <c r="AI2694" s="7">
        <f t="shared" si="1469"/>
        <v>0</v>
      </c>
      <c r="AJ2694" s="7">
        <f t="shared" si="1470"/>
        <v>0</v>
      </c>
      <c r="AK2694" s="7">
        <f t="shared" si="1471"/>
        <v>0</v>
      </c>
      <c r="AL2694" s="7">
        <f t="shared" si="1472"/>
        <v>0</v>
      </c>
      <c r="AM2694" s="2">
        <f t="shared" si="1473"/>
        <v>0</v>
      </c>
      <c r="AN2694" s="2">
        <f t="shared" si="1474"/>
        <v>0</v>
      </c>
      <c r="AO2694" s="2">
        <f t="shared" si="1475"/>
        <v>0</v>
      </c>
      <c r="AP2694" s="2">
        <f t="shared" si="1476"/>
        <v>0</v>
      </c>
      <c r="AR2694" t="str">
        <f t="shared" si="1463"/>
        <v>Marathon</v>
      </c>
      <c r="AS2694" t="s">
        <v>2993</v>
      </c>
      <c r="AT2694" s="182">
        <v>7</v>
      </c>
      <c r="AV2694" s="98">
        <v>55</v>
      </c>
      <c r="AW2694" s="100">
        <v>73</v>
      </c>
      <c r="AX2694" s="106">
        <f t="shared" si="1477"/>
        <v>55073</v>
      </c>
      <c r="AZ2694" s="7" t="s">
        <v>2975</v>
      </c>
      <c r="BA2694" t="s">
        <v>3208</v>
      </c>
    </row>
    <row r="2695" spans="1:53" hidden="1" outlineLevel="1">
      <c r="A2695" t="s">
        <v>336</v>
      </c>
      <c r="B2695" t="s">
        <v>2993</v>
      </c>
      <c r="C2695" s="1">
        <f t="shared" si="1464"/>
        <v>5310</v>
      </c>
      <c r="D2695" s="7">
        <f>IF(P2695&gt;0,RANK(P2695,(P2695:R2695,S2695:AG2695)),0)</f>
        <v>2</v>
      </c>
      <c r="E2695" s="7">
        <f>IF(Q2695&gt;0,RANK(Q2695,(P2695:R2695,S2695:AG2695)),0)</f>
        <v>0</v>
      </c>
      <c r="F2695" s="7">
        <f>IF(R2695&gt;0,RANK(R2695,(P2695:R2695,S2695:AG2695)),0)</f>
        <v>1</v>
      </c>
      <c r="G2695" s="7">
        <f>IF(S2695&gt;0,RANK(S2695,(P2695:R2695,S2695:AG2695)),0)</f>
        <v>3</v>
      </c>
      <c r="H2695" s="49">
        <f t="shared" si="1465"/>
        <v>118</v>
      </c>
      <c r="I2695" s="178">
        <f t="shared" si="1462"/>
        <v>2.2222222222222223E-2</v>
      </c>
      <c r="J2695" s="2"/>
      <c r="K2695" s="2">
        <f t="shared" si="1466"/>
        <v>0.48587570621468928</v>
      </c>
      <c r="L2695" s="2">
        <f t="shared" si="1467"/>
        <v>0</v>
      </c>
      <c r="M2695" s="2">
        <f t="shared" si="1468"/>
        <v>0.50809792843691148</v>
      </c>
      <c r="N2695" s="2">
        <f t="shared" si="1437"/>
        <v>3.3898305084745762E-3</v>
      </c>
      <c r="O2695" s="2">
        <f t="shared" si="1438"/>
        <v>2.6365348399247112E-3</v>
      </c>
      <c r="P2695" s="1">
        <v>2580</v>
      </c>
      <c r="R2695" s="1">
        <v>2698</v>
      </c>
      <c r="S2695" s="1">
        <v>18</v>
      </c>
      <c r="X2695" s="1">
        <v>14</v>
      </c>
      <c r="Y2695" s="1">
        <v>0</v>
      </c>
      <c r="AC2695" s="1">
        <v>0</v>
      </c>
      <c r="AI2695" s="7">
        <f t="shared" si="1469"/>
        <v>0</v>
      </c>
      <c r="AJ2695" s="7">
        <f t="shared" si="1470"/>
        <v>0</v>
      </c>
      <c r="AK2695" s="7">
        <f t="shared" si="1471"/>
        <v>0</v>
      </c>
      <c r="AL2695" s="7">
        <f t="shared" si="1472"/>
        <v>0</v>
      </c>
      <c r="AM2695" s="2">
        <f t="shared" si="1473"/>
        <v>0</v>
      </c>
      <c r="AN2695" s="2">
        <f t="shared" si="1474"/>
        <v>0</v>
      </c>
      <c r="AO2695" s="2">
        <f t="shared" si="1475"/>
        <v>0</v>
      </c>
      <c r="AP2695" s="2">
        <f t="shared" si="1476"/>
        <v>0</v>
      </c>
      <c r="AR2695" t="str">
        <f t="shared" si="1463"/>
        <v>Marinette</v>
      </c>
      <c r="AS2695" t="s">
        <v>2993</v>
      </c>
      <c r="AT2695" s="182">
        <v>8</v>
      </c>
      <c r="AV2695" s="98">
        <v>55</v>
      </c>
      <c r="AW2695" s="100">
        <v>75</v>
      </c>
      <c r="AX2695" s="106">
        <f t="shared" si="1477"/>
        <v>55075</v>
      </c>
      <c r="AZ2695" s="7" t="s">
        <v>2975</v>
      </c>
      <c r="BA2695" t="s">
        <v>3208</v>
      </c>
    </row>
    <row r="2696" spans="1:53" hidden="1" outlineLevel="1">
      <c r="A2696" t="s">
        <v>950</v>
      </c>
      <c r="B2696" t="s">
        <v>2993</v>
      </c>
      <c r="C2696" s="1">
        <f t="shared" si="1464"/>
        <v>2332</v>
      </c>
      <c r="D2696" s="7">
        <f>IF(P2696&gt;0,RANK(P2696,(P2696:R2696,S2696:AG2696)),0)</f>
        <v>2</v>
      </c>
      <c r="E2696" s="7">
        <f>IF(Q2696&gt;0,RANK(Q2696,(P2696:R2696,S2696:AG2696)),0)</f>
        <v>0</v>
      </c>
      <c r="F2696" s="7">
        <f>IF(R2696&gt;0,RANK(R2696,(P2696:R2696,S2696:AG2696)),0)</f>
        <v>1</v>
      </c>
      <c r="G2696" s="7">
        <f>IF(S2696&gt;0,RANK(S2696,(P2696:R2696,S2696:AG2696)),0)</f>
        <v>3</v>
      </c>
      <c r="H2696" s="49">
        <f t="shared" si="1465"/>
        <v>327</v>
      </c>
      <c r="I2696" s="178">
        <f t="shared" si="1462"/>
        <v>0.14022298456260721</v>
      </c>
      <c r="J2696" s="2"/>
      <c r="K2696" s="2">
        <f t="shared" si="1466"/>
        <v>0.42624356775300171</v>
      </c>
      <c r="L2696" s="2">
        <f t="shared" si="1467"/>
        <v>0</v>
      </c>
      <c r="M2696" s="2">
        <f t="shared" si="1468"/>
        <v>0.56646655231560894</v>
      </c>
      <c r="N2696" s="2">
        <f t="shared" si="1437"/>
        <v>3.0017152658662091E-3</v>
      </c>
      <c r="O2696" s="2">
        <f t="shared" si="1438"/>
        <v>4.2881646655231996E-3</v>
      </c>
      <c r="P2696" s="1">
        <v>994</v>
      </c>
      <c r="R2696" s="1">
        <v>1321</v>
      </c>
      <c r="S2696" s="1">
        <v>7</v>
      </c>
      <c r="X2696" s="1">
        <v>6</v>
      </c>
      <c r="Y2696" s="1">
        <v>4</v>
      </c>
      <c r="AC2696" s="1">
        <v>0</v>
      </c>
      <c r="AI2696" s="7">
        <f t="shared" si="1469"/>
        <v>0</v>
      </c>
      <c r="AJ2696" s="7">
        <f t="shared" si="1470"/>
        <v>0</v>
      </c>
      <c r="AK2696" s="7">
        <f t="shared" si="1471"/>
        <v>0</v>
      </c>
      <c r="AL2696" s="7">
        <f t="shared" si="1472"/>
        <v>0</v>
      </c>
      <c r="AM2696" s="2">
        <f t="shared" si="1473"/>
        <v>0</v>
      </c>
      <c r="AN2696" s="2">
        <f t="shared" si="1474"/>
        <v>0</v>
      </c>
      <c r="AO2696" s="2">
        <f t="shared" si="1475"/>
        <v>0</v>
      </c>
      <c r="AP2696" s="2">
        <f t="shared" si="1476"/>
        <v>0</v>
      </c>
      <c r="AR2696" t="str">
        <f t="shared" si="1463"/>
        <v>Marquette</v>
      </c>
      <c r="AS2696" t="s">
        <v>2993</v>
      </c>
      <c r="AT2696" s="182">
        <v>6</v>
      </c>
      <c r="AV2696" s="98">
        <v>55</v>
      </c>
      <c r="AW2696" s="100">
        <v>77</v>
      </c>
      <c r="AX2696" s="106">
        <f t="shared" si="1477"/>
        <v>55077</v>
      </c>
      <c r="AZ2696" s="7" t="s">
        <v>2975</v>
      </c>
      <c r="BA2696" t="s">
        <v>3208</v>
      </c>
    </row>
    <row r="2697" spans="1:53" hidden="1" outlineLevel="1">
      <c r="A2697" t="s">
        <v>3135</v>
      </c>
      <c r="B2697" t="s">
        <v>2993</v>
      </c>
      <c r="C2697" s="1">
        <f t="shared" si="1464"/>
        <v>561</v>
      </c>
      <c r="D2697" s="7">
        <f>IF(P2697&gt;0,RANK(P2697,(P2697:R2697,S2697:AG2697)),0)</f>
        <v>2</v>
      </c>
      <c r="E2697" s="7">
        <f>IF(Q2697&gt;0,RANK(Q2697,(P2697:R2697,S2697:AG2697)),0)</f>
        <v>0</v>
      </c>
      <c r="F2697" s="7">
        <f>IF(R2697&gt;0,RANK(R2697,(P2697:R2697,S2697:AG2697)),0)</f>
        <v>1</v>
      </c>
      <c r="G2697" s="7">
        <f>IF(S2697&gt;0,RANK(S2697,(P2697:R2697,S2697:AG2697)),0)</f>
        <v>0</v>
      </c>
      <c r="H2697" s="49">
        <f t="shared" si="1465"/>
        <v>151</v>
      </c>
      <c r="I2697" s="178">
        <f t="shared" si="1462"/>
        <v>0.26916221033868093</v>
      </c>
      <c r="J2697" s="2"/>
      <c r="K2697" s="2">
        <f t="shared" si="1466"/>
        <v>0.36363636363636365</v>
      </c>
      <c r="L2697" s="2">
        <f t="shared" si="1467"/>
        <v>0</v>
      </c>
      <c r="M2697" s="2">
        <f t="shared" si="1468"/>
        <v>0.63279857397504458</v>
      </c>
      <c r="N2697" s="2">
        <f t="shared" ref="N2697:N2730" si="1478">IF($C2697=0,"-",S2697/$C2697)</f>
        <v>0</v>
      </c>
      <c r="O2697" s="2">
        <f t="shared" ref="O2697:O2730" si="1479">IF(C2697=0,"-",(1-K2697-L2697-M2697-N2697))</f>
        <v>3.5650623885917776E-3</v>
      </c>
      <c r="P2697" s="1">
        <v>204</v>
      </c>
      <c r="R2697" s="1">
        <v>355</v>
      </c>
      <c r="S2697" s="1">
        <v>0</v>
      </c>
      <c r="X2697" s="1">
        <v>2</v>
      </c>
      <c r="Y2697" s="1">
        <v>0</v>
      </c>
      <c r="AC2697" s="1">
        <v>0</v>
      </c>
      <c r="AI2697" s="7">
        <f t="shared" si="1469"/>
        <v>0</v>
      </c>
      <c r="AJ2697" s="7">
        <f t="shared" si="1470"/>
        <v>0</v>
      </c>
      <c r="AK2697" s="7">
        <f t="shared" si="1471"/>
        <v>0</v>
      </c>
      <c r="AL2697" s="7">
        <f t="shared" si="1472"/>
        <v>0</v>
      </c>
      <c r="AM2697" s="2">
        <f t="shared" si="1473"/>
        <v>0</v>
      </c>
      <c r="AN2697" s="2">
        <f t="shared" si="1474"/>
        <v>0</v>
      </c>
      <c r="AO2697" s="2">
        <f t="shared" si="1475"/>
        <v>0</v>
      </c>
      <c r="AP2697" s="2">
        <f t="shared" si="1476"/>
        <v>0</v>
      </c>
      <c r="AR2697" t="str">
        <f t="shared" si="1463"/>
        <v>Menominee</v>
      </c>
      <c r="AS2697" t="s">
        <v>2993</v>
      </c>
      <c r="AT2697" s="182">
        <v>8</v>
      </c>
      <c r="AV2697" s="98">
        <v>55</v>
      </c>
      <c r="AW2697" s="100">
        <v>78</v>
      </c>
      <c r="AX2697" s="106">
        <f t="shared" si="1477"/>
        <v>55078</v>
      </c>
      <c r="AZ2697" s="7" t="s">
        <v>2975</v>
      </c>
      <c r="BA2697" t="s">
        <v>3208</v>
      </c>
    </row>
    <row r="2698" spans="1:53" hidden="1" outlineLevel="1">
      <c r="A2698" t="s">
        <v>1622</v>
      </c>
      <c r="B2698" t="s">
        <v>2993</v>
      </c>
      <c r="C2698" s="1">
        <f t="shared" si="1464"/>
        <v>195057</v>
      </c>
      <c r="D2698" s="7">
        <f>IF(P2698&gt;0,RANK(P2698,(P2698:R2698,S2698:AG2698)),0)</f>
        <v>1</v>
      </c>
      <c r="E2698" s="7">
        <f>IF(Q2698&gt;0,RANK(Q2698,(P2698:R2698,S2698:AG2698)),0)</f>
        <v>0</v>
      </c>
      <c r="F2698" s="7">
        <f>IF(R2698&gt;0,RANK(R2698,(P2698:R2698,S2698:AG2698)),0)</f>
        <v>2</v>
      </c>
      <c r="G2698" s="7">
        <f>IF(S2698&gt;0,RANK(S2698,(P2698:R2698,S2698:AG2698)),0)</f>
        <v>3</v>
      </c>
      <c r="H2698" s="49">
        <f t="shared" si="1465"/>
        <v>7130</v>
      </c>
      <c r="I2698" s="178">
        <f t="shared" si="1462"/>
        <v>3.655341771892319E-2</v>
      </c>
      <c r="J2698" s="2"/>
      <c r="K2698" s="2">
        <f t="shared" si="1466"/>
        <v>0.51676176707321453</v>
      </c>
      <c r="L2698" s="2">
        <f t="shared" si="1467"/>
        <v>0</v>
      </c>
      <c r="M2698" s="2">
        <f t="shared" si="1468"/>
        <v>0.4802083493542913</v>
      </c>
      <c r="N2698" s="2">
        <f t="shared" si="1478"/>
        <v>1.3380704101877913E-3</v>
      </c>
      <c r="O2698" s="2">
        <f t="shared" si="1479"/>
        <v>1.6918131623063829E-3</v>
      </c>
      <c r="P2698" s="1">
        <v>100798</v>
      </c>
      <c r="R2698" s="1">
        <v>93668</v>
      </c>
      <c r="S2698" s="1">
        <v>261</v>
      </c>
      <c r="X2698" s="1">
        <v>214</v>
      </c>
      <c r="Y2698" s="1">
        <v>114</v>
      </c>
      <c r="AC2698" s="1">
        <v>2</v>
      </c>
      <c r="AI2698" s="7">
        <f t="shared" si="1469"/>
        <v>0</v>
      </c>
      <c r="AJ2698" s="7">
        <f t="shared" si="1470"/>
        <v>0</v>
      </c>
      <c r="AK2698" s="7">
        <f t="shared" si="1471"/>
        <v>0</v>
      </c>
      <c r="AL2698" s="7">
        <f t="shared" si="1472"/>
        <v>0</v>
      </c>
      <c r="AM2698" s="2">
        <f t="shared" si="1473"/>
        <v>0</v>
      </c>
      <c r="AN2698" s="2">
        <f t="shared" si="1474"/>
        <v>0</v>
      </c>
      <c r="AO2698" s="2">
        <f t="shared" si="1475"/>
        <v>0</v>
      </c>
      <c r="AP2698" s="2">
        <f t="shared" si="1476"/>
        <v>0</v>
      </c>
      <c r="AR2698" t="str">
        <f t="shared" si="1463"/>
        <v>Milwaukee</v>
      </c>
      <c r="AS2698" t="s">
        <v>2993</v>
      </c>
      <c r="AT2698" s="182"/>
      <c r="AV2698" s="98">
        <v>55</v>
      </c>
      <c r="AW2698" s="100">
        <v>79</v>
      </c>
      <c r="AX2698" s="106">
        <f t="shared" si="1477"/>
        <v>55079</v>
      </c>
      <c r="AZ2698" s="7" t="s">
        <v>2975</v>
      </c>
      <c r="BA2698" t="s">
        <v>3208</v>
      </c>
    </row>
    <row r="2699" spans="1:53" hidden="1" outlineLevel="1">
      <c r="A2699" t="s">
        <v>346</v>
      </c>
      <c r="B2699" t="s">
        <v>2993</v>
      </c>
      <c r="C2699" s="1">
        <f t="shared" si="1464"/>
        <v>5839</v>
      </c>
      <c r="D2699" s="7">
        <f>IF(P2699&gt;0,RANK(P2699,(P2699:R2699,S2699:AG2699)),0)</f>
        <v>2</v>
      </c>
      <c r="E2699" s="7">
        <f>IF(Q2699&gt;0,RANK(Q2699,(P2699:R2699,S2699:AG2699)),0)</f>
        <v>0</v>
      </c>
      <c r="F2699" s="7">
        <f>IF(R2699&gt;0,RANK(R2699,(P2699:R2699,S2699:AG2699)),0)</f>
        <v>1</v>
      </c>
      <c r="G2699" s="7">
        <f>IF(S2699&gt;0,RANK(S2699,(P2699:R2699,S2699:AG2699)),0)</f>
        <v>3</v>
      </c>
      <c r="H2699" s="49">
        <f t="shared" si="1465"/>
        <v>1270</v>
      </c>
      <c r="I2699" s="178">
        <f t="shared" si="1462"/>
        <v>0.21750299708854257</v>
      </c>
      <c r="J2699" s="2"/>
      <c r="K2699" s="2">
        <f t="shared" si="1466"/>
        <v>0.38859393731803393</v>
      </c>
      <c r="L2699" s="2">
        <f t="shared" si="1467"/>
        <v>0</v>
      </c>
      <c r="M2699" s="2">
        <f t="shared" si="1468"/>
        <v>0.60609693440657642</v>
      </c>
      <c r="N2699" s="2">
        <f t="shared" si="1478"/>
        <v>3.4252440486384657E-3</v>
      </c>
      <c r="O2699" s="2">
        <f t="shared" si="1479"/>
        <v>1.8838842267511861E-3</v>
      </c>
      <c r="P2699" s="1">
        <v>2269</v>
      </c>
      <c r="R2699" s="1">
        <v>3539</v>
      </c>
      <c r="S2699" s="1">
        <v>20</v>
      </c>
      <c r="X2699" s="1">
        <v>8</v>
      </c>
      <c r="Y2699" s="1">
        <v>3</v>
      </c>
      <c r="AC2699" s="1">
        <v>0</v>
      </c>
      <c r="AI2699" s="7">
        <f t="shared" si="1469"/>
        <v>0</v>
      </c>
      <c r="AJ2699" s="7">
        <f t="shared" si="1470"/>
        <v>0</v>
      </c>
      <c r="AK2699" s="7">
        <f t="shared" si="1471"/>
        <v>0</v>
      </c>
      <c r="AL2699" s="7">
        <f t="shared" si="1472"/>
        <v>0</v>
      </c>
      <c r="AM2699" s="2">
        <f t="shared" si="1473"/>
        <v>0</v>
      </c>
      <c r="AN2699" s="2">
        <f t="shared" si="1474"/>
        <v>0</v>
      </c>
      <c r="AO2699" s="2">
        <f t="shared" si="1475"/>
        <v>0</v>
      </c>
      <c r="AP2699" s="2">
        <f t="shared" si="1476"/>
        <v>0</v>
      </c>
      <c r="AR2699" t="str">
        <f t="shared" si="1463"/>
        <v>Monroe</v>
      </c>
      <c r="AS2699" t="s">
        <v>2993</v>
      </c>
      <c r="AT2699" s="182"/>
      <c r="AV2699" s="98">
        <v>55</v>
      </c>
      <c r="AW2699" s="100">
        <v>81</v>
      </c>
      <c r="AX2699" s="106">
        <f t="shared" si="1477"/>
        <v>55081</v>
      </c>
      <c r="AZ2699" s="7" t="s">
        <v>2975</v>
      </c>
      <c r="BA2699" t="s">
        <v>3208</v>
      </c>
    </row>
    <row r="2700" spans="1:53" hidden="1" outlineLevel="1">
      <c r="A2700" t="s">
        <v>93</v>
      </c>
      <c r="B2700" t="s">
        <v>2993</v>
      </c>
      <c r="C2700" s="1">
        <f t="shared" si="1464"/>
        <v>5047</v>
      </c>
      <c r="D2700" s="7">
        <f>IF(P2700&gt;0,RANK(P2700,(P2700:R2700,S2700:AG2700)),0)</f>
        <v>2</v>
      </c>
      <c r="E2700" s="7">
        <f>IF(Q2700&gt;0,RANK(Q2700,(P2700:R2700,S2700:AG2700)),0)</f>
        <v>0</v>
      </c>
      <c r="F2700" s="7">
        <f>IF(R2700&gt;0,RANK(R2700,(P2700:R2700,S2700:AG2700)),0)</f>
        <v>1</v>
      </c>
      <c r="G2700" s="7">
        <f>IF(S2700&gt;0,RANK(S2700,(P2700:R2700,S2700:AG2700)),0)</f>
        <v>3</v>
      </c>
      <c r="H2700" s="49">
        <f t="shared" si="1465"/>
        <v>168</v>
      </c>
      <c r="I2700" s="178">
        <f t="shared" si="1462"/>
        <v>3.3287101248266296E-2</v>
      </c>
      <c r="J2700" s="2"/>
      <c r="K2700" s="2">
        <f t="shared" si="1466"/>
        <v>0.47988904299583912</v>
      </c>
      <c r="L2700" s="2">
        <f t="shared" si="1467"/>
        <v>0</v>
      </c>
      <c r="M2700" s="2">
        <f t="shared" si="1468"/>
        <v>0.5131761442441054</v>
      </c>
      <c r="N2700" s="2">
        <f t="shared" si="1478"/>
        <v>3.7646126411729742E-3</v>
      </c>
      <c r="O2700" s="2">
        <f t="shared" si="1479"/>
        <v>3.1702001188825013E-3</v>
      </c>
      <c r="P2700" s="1">
        <v>2422</v>
      </c>
      <c r="R2700" s="1">
        <v>2590</v>
      </c>
      <c r="S2700" s="1">
        <v>19</v>
      </c>
      <c r="X2700" s="1">
        <v>15</v>
      </c>
      <c r="Y2700" s="1">
        <v>0</v>
      </c>
      <c r="AC2700" s="1">
        <v>1</v>
      </c>
      <c r="AI2700" s="7">
        <f t="shared" si="1469"/>
        <v>0</v>
      </c>
      <c r="AJ2700" s="7">
        <f t="shared" si="1470"/>
        <v>0</v>
      </c>
      <c r="AK2700" s="7">
        <f t="shared" si="1471"/>
        <v>0</v>
      </c>
      <c r="AL2700" s="7">
        <f t="shared" si="1472"/>
        <v>0</v>
      </c>
      <c r="AM2700" s="2">
        <f t="shared" si="1473"/>
        <v>0</v>
      </c>
      <c r="AN2700" s="2">
        <f t="shared" si="1474"/>
        <v>0</v>
      </c>
      <c r="AO2700" s="2">
        <f t="shared" si="1475"/>
        <v>0</v>
      </c>
      <c r="AP2700" s="2">
        <f t="shared" si="1476"/>
        <v>0</v>
      </c>
      <c r="AR2700" t="str">
        <f t="shared" si="1463"/>
        <v>Oconto</v>
      </c>
      <c r="AS2700" t="s">
        <v>2993</v>
      </c>
      <c r="AT2700" s="182">
        <v>8</v>
      </c>
      <c r="AV2700" s="98">
        <v>55</v>
      </c>
      <c r="AW2700" s="100">
        <v>83</v>
      </c>
      <c r="AX2700" s="106">
        <f t="shared" si="1477"/>
        <v>55083</v>
      </c>
      <c r="AZ2700" s="7" t="s">
        <v>2975</v>
      </c>
      <c r="BA2700" t="s">
        <v>3208</v>
      </c>
    </row>
    <row r="2701" spans="1:53" hidden="1" outlineLevel="1">
      <c r="A2701" t="s">
        <v>3120</v>
      </c>
      <c r="B2701" t="s">
        <v>2993</v>
      </c>
      <c r="C2701" s="1">
        <f t="shared" si="1464"/>
        <v>6345</v>
      </c>
      <c r="D2701" s="7">
        <f>IF(P2701&gt;0,RANK(P2701,(P2701:R2701,S2701:AG2701)),0)</f>
        <v>2</v>
      </c>
      <c r="E2701" s="7">
        <f>IF(Q2701&gt;0,RANK(Q2701,(P2701:R2701,S2701:AG2701)),0)</f>
        <v>0</v>
      </c>
      <c r="F2701" s="7">
        <f>IF(R2701&gt;0,RANK(R2701,(P2701:R2701,S2701:AG2701)),0)</f>
        <v>1</v>
      </c>
      <c r="G2701" s="7">
        <f>IF(S2701&gt;0,RANK(S2701,(P2701:R2701,S2701:AG2701)),0)</f>
        <v>4</v>
      </c>
      <c r="H2701" s="49">
        <f t="shared" si="1465"/>
        <v>1313</v>
      </c>
      <c r="I2701" s="178">
        <f t="shared" si="1462"/>
        <v>0.20693459416863672</v>
      </c>
      <c r="J2701" s="2"/>
      <c r="K2701" s="2">
        <f t="shared" si="1466"/>
        <v>0.39401103230890466</v>
      </c>
      <c r="L2701" s="2">
        <f t="shared" si="1467"/>
        <v>0</v>
      </c>
      <c r="M2701" s="2">
        <f t="shared" si="1468"/>
        <v>0.60094562647754135</v>
      </c>
      <c r="N2701" s="2">
        <f t="shared" si="1478"/>
        <v>1.8912529550827422E-3</v>
      </c>
      <c r="O2701" s="2">
        <f t="shared" si="1479"/>
        <v>3.1520882584712443E-3</v>
      </c>
      <c r="P2701" s="1">
        <v>2500</v>
      </c>
      <c r="R2701" s="1">
        <v>3813</v>
      </c>
      <c r="S2701" s="1">
        <v>12</v>
      </c>
      <c r="X2701" s="1">
        <v>17</v>
      </c>
      <c r="Y2701" s="1">
        <v>3</v>
      </c>
      <c r="AC2701" s="1">
        <v>0</v>
      </c>
      <c r="AI2701" s="7">
        <f t="shared" si="1469"/>
        <v>0</v>
      </c>
      <c r="AJ2701" s="7">
        <f t="shared" si="1470"/>
        <v>0</v>
      </c>
      <c r="AK2701" s="7">
        <f t="shared" si="1471"/>
        <v>0</v>
      </c>
      <c r="AL2701" s="7">
        <f t="shared" si="1472"/>
        <v>0</v>
      </c>
      <c r="AM2701" s="2">
        <f t="shared" si="1473"/>
        <v>0</v>
      </c>
      <c r="AN2701" s="2">
        <f t="shared" si="1474"/>
        <v>0</v>
      </c>
      <c r="AO2701" s="2">
        <f t="shared" si="1475"/>
        <v>0</v>
      </c>
      <c r="AP2701" s="2">
        <f t="shared" si="1476"/>
        <v>0</v>
      </c>
      <c r="AR2701" t="str">
        <f t="shared" si="1463"/>
        <v>Oneida</v>
      </c>
      <c r="AS2701" t="s">
        <v>2993</v>
      </c>
      <c r="AT2701" s="182">
        <v>7</v>
      </c>
      <c r="AV2701" s="98">
        <v>55</v>
      </c>
      <c r="AW2701" s="100">
        <v>85</v>
      </c>
      <c r="AX2701" s="106">
        <f t="shared" si="1477"/>
        <v>55085</v>
      </c>
      <c r="AZ2701" s="7" t="s">
        <v>2975</v>
      </c>
      <c r="BA2701" t="s">
        <v>3208</v>
      </c>
    </row>
    <row r="2702" spans="1:53" hidden="1" outlineLevel="1">
      <c r="A2702" t="s">
        <v>2103</v>
      </c>
      <c r="B2702" t="s">
        <v>2993</v>
      </c>
      <c r="C2702" s="1">
        <f t="shared" si="1464"/>
        <v>28337</v>
      </c>
      <c r="D2702" s="7">
        <f>IF(P2702&gt;0,RANK(P2702,(P2702:R2702,S2702:AG2702)),0)</f>
        <v>2</v>
      </c>
      <c r="E2702" s="7">
        <f>IF(Q2702&gt;0,RANK(Q2702,(P2702:R2702,S2702:AG2702)),0)</f>
        <v>0</v>
      </c>
      <c r="F2702" s="7">
        <f>IF(R2702&gt;0,RANK(R2702,(P2702:R2702,S2702:AG2702)),0)</f>
        <v>1</v>
      </c>
      <c r="G2702" s="7">
        <f>IF(S2702&gt;0,RANK(S2702,(P2702:R2702,S2702:AG2702)),0)</f>
        <v>4</v>
      </c>
      <c r="H2702" s="49">
        <f t="shared" si="1465"/>
        <v>5793</v>
      </c>
      <c r="I2702" s="178">
        <f t="shared" si="1462"/>
        <v>0.20443236757596076</v>
      </c>
      <c r="J2702" s="2"/>
      <c r="K2702" s="2">
        <f t="shared" si="1466"/>
        <v>0.39623107597840279</v>
      </c>
      <c r="L2702" s="2">
        <f t="shared" si="1467"/>
        <v>0</v>
      </c>
      <c r="M2702" s="2">
        <f t="shared" si="1468"/>
        <v>0.60066344355436352</v>
      </c>
      <c r="N2702" s="2">
        <f t="shared" si="1478"/>
        <v>1.4821611320887885E-3</v>
      </c>
      <c r="O2702" s="2">
        <f t="shared" si="1479"/>
        <v>1.6233193351449014E-3</v>
      </c>
      <c r="P2702" s="1">
        <v>11228</v>
      </c>
      <c r="R2702" s="1">
        <v>17021</v>
      </c>
      <c r="S2702" s="1">
        <v>42</v>
      </c>
      <c r="X2702" s="1">
        <v>46</v>
      </c>
      <c r="Y2702" s="1">
        <v>0</v>
      </c>
      <c r="AC2702" s="1">
        <v>0</v>
      </c>
      <c r="AI2702" s="7">
        <f t="shared" si="1469"/>
        <v>0</v>
      </c>
      <c r="AJ2702" s="7">
        <f t="shared" si="1470"/>
        <v>0</v>
      </c>
      <c r="AK2702" s="7">
        <f t="shared" si="1471"/>
        <v>0</v>
      </c>
      <c r="AL2702" s="7">
        <f t="shared" si="1472"/>
        <v>0</v>
      </c>
      <c r="AM2702" s="2">
        <f t="shared" si="1473"/>
        <v>0</v>
      </c>
      <c r="AN2702" s="2">
        <f t="shared" si="1474"/>
        <v>0</v>
      </c>
      <c r="AO2702" s="2">
        <f t="shared" si="1475"/>
        <v>0</v>
      </c>
      <c r="AP2702" s="2">
        <f t="shared" si="1476"/>
        <v>0</v>
      </c>
      <c r="AR2702" t="str">
        <f t="shared" si="1463"/>
        <v>Outagamie</v>
      </c>
      <c r="AS2702" t="s">
        <v>2993</v>
      </c>
      <c r="AT2702" s="182">
        <v>8</v>
      </c>
      <c r="AV2702" s="98">
        <v>55</v>
      </c>
      <c r="AW2702" s="100">
        <v>87</v>
      </c>
      <c r="AX2702" s="106">
        <f t="shared" si="1477"/>
        <v>55087</v>
      </c>
      <c r="AZ2702" s="7" t="s">
        <v>2975</v>
      </c>
      <c r="BA2702" t="s">
        <v>3208</v>
      </c>
    </row>
    <row r="2703" spans="1:53" hidden="1" outlineLevel="1">
      <c r="A2703" t="s">
        <v>800</v>
      </c>
      <c r="B2703" t="s">
        <v>2993</v>
      </c>
      <c r="C2703" s="1">
        <f t="shared" si="1464"/>
        <v>13513</v>
      </c>
      <c r="D2703" s="7">
        <f>IF(P2703&gt;0,RANK(P2703,(P2703:R2703,S2703:AG2703)),0)</f>
        <v>2</v>
      </c>
      <c r="E2703" s="7">
        <f>IF(Q2703&gt;0,RANK(Q2703,(P2703:R2703,S2703:AG2703)),0)</f>
        <v>0</v>
      </c>
      <c r="F2703" s="7">
        <f>IF(R2703&gt;0,RANK(R2703,(P2703:R2703,S2703:AG2703)),0)</f>
        <v>1</v>
      </c>
      <c r="G2703" s="7">
        <f>IF(S2703&gt;0,RANK(S2703,(P2703:R2703,S2703:AG2703)),0)</f>
        <v>4</v>
      </c>
      <c r="H2703" s="49">
        <f t="shared" si="1465"/>
        <v>310</v>
      </c>
      <c r="I2703" s="178">
        <f t="shared" si="1462"/>
        <v>2.2940871753126618E-2</v>
      </c>
      <c r="J2703" s="2"/>
      <c r="K2703" s="2">
        <f t="shared" si="1466"/>
        <v>0.48745652334788719</v>
      </c>
      <c r="L2703" s="2">
        <f t="shared" si="1467"/>
        <v>0</v>
      </c>
      <c r="M2703" s="2">
        <f t="shared" si="1468"/>
        <v>0.51039739510101378</v>
      </c>
      <c r="N2703" s="2">
        <f t="shared" si="1478"/>
        <v>9.6203655738918081E-4</v>
      </c>
      <c r="O2703" s="2">
        <f t="shared" si="1479"/>
        <v>1.1840449937098965E-3</v>
      </c>
      <c r="P2703" s="1">
        <v>6587</v>
      </c>
      <c r="R2703" s="1">
        <v>6897</v>
      </c>
      <c r="S2703" s="1">
        <v>13</v>
      </c>
      <c r="X2703" s="1">
        <v>16</v>
      </c>
      <c r="Y2703" s="1">
        <v>0</v>
      </c>
      <c r="AC2703" s="1">
        <v>0</v>
      </c>
      <c r="AI2703" s="7">
        <f t="shared" si="1469"/>
        <v>0</v>
      </c>
      <c r="AJ2703" s="7">
        <f t="shared" si="1470"/>
        <v>0</v>
      </c>
      <c r="AK2703" s="7">
        <f t="shared" si="1471"/>
        <v>0</v>
      </c>
      <c r="AL2703" s="7">
        <f t="shared" si="1472"/>
        <v>0</v>
      </c>
      <c r="AM2703" s="2">
        <f t="shared" si="1473"/>
        <v>0</v>
      </c>
      <c r="AN2703" s="2">
        <f t="shared" si="1474"/>
        <v>0</v>
      </c>
      <c r="AO2703" s="2">
        <f t="shared" si="1475"/>
        <v>0</v>
      </c>
      <c r="AP2703" s="2">
        <f t="shared" si="1476"/>
        <v>0</v>
      </c>
      <c r="AR2703" t="str">
        <f t="shared" si="1463"/>
        <v>Ozaukee</v>
      </c>
      <c r="AS2703" t="s">
        <v>2993</v>
      </c>
      <c r="AT2703" s="182">
        <v>6</v>
      </c>
      <c r="AV2703" s="98">
        <v>55</v>
      </c>
      <c r="AW2703" s="100">
        <v>89</v>
      </c>
      <c r="AX2703" s="106">
        <f t="shared" si="1477"/>
        <v>55089</v>
      </c>
      <c r="AZ2703" s="7" t="s">
        <v>2975</v>
      </c>
      <c r="BA2703" t="s">
        <v>3208</v>
      </c>
    </row>
    <row r="2704" spans="1:53" hidden="1" outlineLevel="1">
      <c r="A2704" t="s">
        <v>2343</v>
      </c>
      <c r="B2704" t="s">
        <v>2993</v>
      </c>
      <c r="C2704" s="1">
        <f t="shared" si="1464"/>
        <v>999</v>
      </c>
      <c r="D2704" s="7">
        <f>IF(P2704&gt;0,RANK(P2704,(P2704:R2704,S2704:AG2704)),0)</f>
        <v>2</v>
      </c>
      <c r="E2704" s="7">
        <f>IF(Q2704&gt;0,RANK(Q2704,(P2704:R2704,S2704:AG2704)),0)</f>
        <v>0</v>
      </c>
      <c r="F2704" s="7">
        <f>IF(R2704&gt;0,RANK(R2704,(P2704:R2704,S2704:AG2704)),0)</f>
        <v>1</v>
      </c>
      <c r="G2704" s="7">
        <f>IF(S2704&gt;0,RANK(S2704,(P2704:R2704,S2704:AG2704)),0)</f>
        <v>3</v>
      </c>
      <c r="H2704" s="49">
        <f t="shared" si="1465"/>
        <v>126</v>
      </c>
      <c r="I2704" s="178">
        <f t="shared" si="1462"/>
        <v>0.12612612612612611</v>
      </c>
      <c r="J2704" s="2"/>
      <c r="K2704" s="2">
        <f t="shared" si="1466"/>
        <v>0.43543543543543545</v>
      </c>
      <c r="L2704" s="2">
        <f t="shared" si="1467"/>
        <v>0</v>
      </c>
      <c r="M2704" s="2">
        <f t="shared" si="1468"/>
        <v>0.56156156156156156</v>
      </c>
      <c r="N2704" s="2">
        <f t="shared" si="1478"/>
        <v>3.003003003003003E-3</v>
      </c>
      <c r="O2704" s="2">
        <f t="shared" si="1479"/>
        <v>-6.7654215563095477E-17</v>
      </c>
      <c r="P2704" s="1">
        <v>435</v>
      </c>
      <c r="R2704" s="1">
        <v>561</v>
      </c>
      <c r="S2704" s="1">
        <v>3</v>
      </c>
      <c r="X2704" s="1">
        <v>0</v>
      </c>
      <c r="Y2704" s="1">
        <v>0</v>
      </c>
      <c r="AC2704" s="1">
        <v>0</v>
      </c>
      <c r="AI2704" s="7">
        <f t="shared" si="1469"/>
        <v>0</v>
      </c>
      <c r="AJ2704" s="7">
        <f t="shared" si="1470"/>
        <v>0</v>
      </c>
      <c r="AK2704" s="7">
        <f t="shared" si="1471"/>
        <v>0</v>
      </c>
      <c r="AL2704" s="7">
        <f t="shared" si="1472"/>
        <v>0</v>
      </c>
      <c r="AM2704" s="2">
        <f t="shared" si="1473"/>
        <v>0</v>
      </c>
      <c r="AN2704" s="2">
        <f t="shared" si="1474"/>
        <v>0</v>
      </c>
      <c r="AO2704" s="2">
        <f t="shared" si="1475"/>
        <v>0</v>
      </c>
      <c r="AP2704" s="2">
        <f t="shared" si="1476"/>
        <v>0</v>
      </c>
      <c r="AR2704" t="str">
        <f t="shared" si="1463"/>
        <v>Pepin</v>
      </c>
      <c r="AS2704" t="s">
        <v>2993</v>
      </c>
      <c r="AT2704" s="182">
        <v>3</v>
      </c>
      <c r="AV2704" s="98">
        <v>55</v>
      </c>
      <c r="AW2704" s="100">
        <v>91</v>
      </c>
      <c r="AX2704" s="106">
        <f t="shared" si="1477"/>
        <v>55091</v>
      </c>
      <c r="AZ2704" s="7" t="s">
        <v>2975</v>
      </c>
      <c r="BA2704" t="s">
        <v>3208</v>
      </c>
    </row>
    <row r="2705" spans="1:53" hidden="1" outlineLevel="1">
      <c r="A2705" t="s">
        <v>2168</v>
      </c>
      <c r="B2705" t="s">
        <v>2993</v>
      </c>
      <c r="C2705" s="1">
        <f t="shared" si="1464"/>
        <v>5602</v>
      </c>
      <c r="D2705" s="7">
        <f>IF(P2705&gt;0,RANK(P2705,(P2705:R2705,S2705:AG2705)),0)</f>
        <v>2</v>
      </c>
      <c r="E2705" s="7">
        <f>IF(Q2705&gt;0,RANK(Q2705,(P2705:R2705,S2705:AG2705)),0)</f>
        <v>0</v>
      </c>
      <c r="F2705" s="7">
        <f>IF(R2705&gt;0,RANK(R2705,(P2705:R2705,S2705:AG2705)),0)</f>
        <v>1</v>
      </c>
      <c r="G2705" s="7">
        <f>IF(S2705&gt;0,RANK(S2705,(P2705:R2705,S2705:AG2705)),0)</f>
        <v>4</v>
      </c>
      <c r="H2705" s="49">
        <f t="shared" si="1465"/>
        <v>865</v>
      </c>
      <c r="I2705" s="178">
        <f t="shared" si="1462"/>
        <v>0.15440913959300251</v>
      </c>
      <c r="J2705" s="2"/>
      <c r="K2705" s="2">
        <f t="shared" si="1466"/>
        <v>0.41824348446983223</v>
      </c>
      <c r="L2705" s="2">
        <f t="shared" si="1467"/>
        <v>0</v>
      </c>
      <c r="M2705" s="2">
        <f t="shared" si="1468"/>
        <v>0.57265262406283468</v>
      </c>
      <c r="N2705" s="2">
        <f t="shared" si="1478"/>
        <v>4.4626918957515176E-3</v>
      </c>
      <c r="O2705" s="2">
        <f t="shared" si="1479"/>
        <v>4.6411995715816296E-3</v>
      </c>
      <c r="P2705" s="1">
        <v>2343</v>
      </c>
      <c r="R2705" s="1">
        <v>3208</v>
      </c>
      <c r="S2705" s="1">
        <v>25</v>
      </c>
      <c r="X2705" s="1">
        <v>26</v>
      </c>
      <c r="Y2705" s="1">
        <v>0</v>
      </c>
      <c r="AC2705" s="1">
        <v>0</v>
      </c>
      <c r="AI2705" s="7">
        <f t="shared" si="1469"/>
        <v>0</v>
      </c>
      <c r="AJ2705" s="7">
        <f t="shared" si="1470"/>
        <v>0</v>
      </c>
      <c r="AK2705" s="7">
        <f t="shared" si="1471"/>
        <v>0</v>
      </c>
      <c r="AL2705" s="7">
        <f t="shared" si="1472"/>
        <v>0</v>
      </c>
      <c r="AM2705" s="2">
        <f t="shared" si="1473"/>
        <v>0</v>
      </c>
      <c r="AN2705" s="2">
        <f t="shared" si="1474"/>
        <v>0</v>
      </c>
      <c r="AO2705" s="2">
        <f t="shared" si="1475"/>
        <v>0</v>
      </c>
      <c r="AP2705" s="2">
        <f t="shared" si="1476"/>
        <v>0</v>
      </c>
      <c r="AR2705" t="str">
        <f t="shared" si="1463"/>
        <v>Pierce</v>
      </c>
      <c r="AS2705" t="s">
        <v>2993</v>
      </c>
      <c r="AT2705" s="182">
        <v>3</v>
      </c>
      <c r="AV2705" s="98">
        <v>55</v>
      </c>
      <c r="AW2705" s="100">
        <v>93</v>
      </c>
      <c r="AX2705" s="106">
        <f t="shared" si="1477"/>
        <v>55093</v>
      </c>
      <c r="AZ2705" s="7" t="s">
        <v>2975</v>
      </c>
      <c r="BA2705" t="s">
        <v>3208</v>
      </c>
    </row>
    <row r="2706" spans="1:53" hidden="1" outlineLevel="1">
      <c r="A2706" t="s">
        <v>2950</v>
      </c>
      <c r="B2706" t="s">
        <v>2993</v>
      </c>
      <c r="C2706" s="1">
        <f t="shared" si="1464"/>
        <v>4685</v>
      </c>
      <c r="D2706" s="7">
        <f>IF(P2706&gt;0,RANK(P2706,(P2706:R2706,S2706:AG2706)),0)</f>
        <v>2</v>
      </c>
      <c r="E2706" s="7">
        <f>IF(Q2706&gt;0,RANK(Q2706,(P2706:R2706,S2706:AG2706)),0)</f>
        <v>0</v>
      </c>
      <c r="F2706" s="7">
        <f>IF(R2706&gt;0,RANK(R2706,(P2706:R2706,S2706:AG2706)),0)</f>
        <v>1</v>
      </c>
      <c r="G2706" s="7">
        <f>IF(S2706&gt;0,RANK(S2706,(P2706:R2706,S2706:AG2706)),0)</f>
        <v>3</v>
      </c>
      <c r="H2706" s="49">
        <f t="shared" si="1465"/>
        <v>311</v>
      </c>
      <c r="I2706" s="178">
        <f t="shared" si="1462"/>
        <v>6.6382070437566706E-2</v>
      </c>
      <c r="J2706" s="2"/>
      <c r="K2706" s="2">
        <f t="shared" si="1466"/>
        <v>0.46211312700106721</v>
      </c>
      <c r="L2706" s="2">
        <f t="shared" si="1467"/>
        <v>0</v>
      </c>
      <c r="M2706" s="2">
        <f t="shared" si="1468"/>
        <v>0.52849519743863393</v>
      </c>
      <c r="N2706" s="2">
        <f t="shared" si="1478"/>
        <v>6.1899679829242266E-3</v>
      </c>
      <c r="O2706" s="2">
        <f t="shared" si="1479"/>
        <v>3.2017075773746245E-3</v>
      </c>
      <c r="P2706" s="1">
        <v>2165</v>
      </c>
      <c r="R2706" s="1">
        <v>2476</v>
      </c>
      <c r="S2706" s="1">
        <v>29</v>
      </c>
      <c r="X2706" s="1">
        <v>15</v>
      </c>
      <c r="Y2706" s="1">
        <v>0</v>
      </c>
      <c r="AC2706" s="1">
        <v>0</v>
      </c>
      <c r="AI2706" s="7">
        <f t="shared" si="1469"/>
        <v>0</v>
      </c>
      <c r="AJ2706" s="7">
        <f t="shared" si="1470"/>
        <v>0</v>
      </c>
      <c r="AK2706" s="7">
        <f t="shared" si="1471"/>
        <v>0</v>
      </c>
      <c r="AL2706" s="7">
        <f t="shared" si="1472"/>
        <v>0</v>
      </c>
      <c r="AM2706" s="2">
        <f t="shared" si="1473"/>
        <v>0</v>
      </c>
      <c r="AN2706" s="2">
        <f t="shared" si="1474"/>
        <v>0</v>
      </c>
      <c r="AO2706" s="2">
        <f t="shared" si="1475"/>
        <v>0</v>
      </c>
      <c r="AP2706" s="2">
        <f t="shared" si="1476"/>
        <v>0</v>
      </c>
      <c r="AR2706" t="str">
        <f t="shared" si="1463"/>
        <v>Polk</v>
      </c>
      <c r="AS2706" t="s">
        <v>2993</v>
      </c>
      <c r="AT2706" s="182">
        <v>7</v>
      </c>
      <c r="AV2706" s="98">
        <v>55</v>
      </c>
      <c r="AW2706" s="100">
        <v>95</v>
      </c>
      <c r="AX2706" s="106">
        <f t="shared" si="1477"/>
        <v>55095</v>
      </c>
      <c r="AZ2706" s="7" t="s">
        <v>2975</v>
      </c>
      <c r="BA2706" t="s">
        <v>3208</v>
      </c>
    </row>
    <row r="2707" spans="1:53" hidden="1" outlineLevel="1">
      <c r="A2707" t="s">
        <v>374</v>
      </c>
      <c r="B2707" t="s">
        <v>2993</v>
      </c>
      <c r="C2707" s="1">
        <f t="shared" si="1464"/>
        <v>14506</v>
      </c>
      <c r="D2707" s="7">
        <f>IF(P2707&gt;0,RANK(P2707,(P2707:R2707,S2707:AG2707)),0)</f>
        <v>2</v>
      </c>
      <c r="E2707" s="7">
        <f>IF(Q2707&gt;0,RANK(Q2707,(P2707:R2707,S2707:AG2707)),0)</f>
        <v>0</v>
      </c>
      <c r="F2707" s="7">
        <f>IF(R2707&gt;0,RANK(R2707,(P2707:R2707,S2707:AG2707)),0)</f>
        <v>1</v>
      </c>
      <c r="G2707" s="7">
        <f>IF(S2707&gt;0,RANK(S2707,(P2707:R2707,S2707:AG2707)),0)</f>
        <v>3</v>
      </c>
      <c r="H2707" s="49">
        <f t="shared" si="1465"/>
        <v>4263</v>
      </c>
      <c r="I2707" s="178">
        <f t="shared" si="1462"/>
        <v>0.29387839514683578</v>
      </c>
      <c r="J2707" s="2"/>
      <c r="K2707" s="2">
        <f t="shared" si="1466"/>
        <v>0.35075141320832759</v>
      </c>
      <c r="L2707" s="2">
        <f t="shared" si="1467"/>
        <v>0</v>
      </c>
      <c r="M2707" s="2">
        <f t="shared" si="1468"/>
        <v>0.64462980835516337</v>
      </c>
      <c r="N2707" s="2">
        <f t="shared" si="1478"/>
        <v>2.4817316972287331E-3</v>
      </c>
      <c r="O2707" s="2">
        <f t="shared" si="1479"/>
        <v>2.1370467392803081E-3</v>
      </c>
      <c r="P2707" s="1">
        <v>5088</v>
      </c>
      <c r="R2707" s="1">
        <v>9351</v>
      </c>
      <c r="S2707" s="1">
        <v>36</v>
      </c>
      <c r="X2707" s="1">
        <v>24</v>
      </c>
      <c r="Y2707" s="1">
        <v>7</v>
      </c>
      <c r="AC2707" s="1">
        <v>0</v>
      </c>
      <c r="AI2707" s="7">
        <f t="shared" si="1469"/>
        <v>0</v>
      </c>
      <c r="AJ2707" s="7">
        <f t="shared" si="1470"/>
        <v>0</v>
      </c>
      <c r="AK2707" s="7">
        <f t="shared" si="1471"/>
        <v>0</v>
      </c>
      <c r="AL2707" s="7">
        <f t="shared" si="1472"/>
        <v>0</v>
      </c>
      <c r="AM2707" s="2">
        <f t="shared" si="1473"/>
        <v>0</v>
      </c>
      <c r="AN2707" s="2">
        <f t="shared" si="1474"/>
        <v>0</v>
      </c>
      <c r="AO2707" s="2">
        <f t="shared" si="1475"/>
        <v>0</v>
      </c>
      <c r="AP2707" s="2">
        <f t="shared" si="1476"/>
        <v>0</v>
      </c>
      <c r="AR2707" t="str">
        <f t="shared" si="1463"/>
        <v>Portage</v>
      </c>
      <c r="AS2707" t="s">
        <v>2993</v>
      </c>
      <c r="AT2707" s="182">
        <v>3</v>
      </c>
      <c r="AV2707" s="98">
        <v>55</v>
      </c>
      <c r="AW2707" s="100">
        <v>97</v>
      </c>
      <c r="AX2707" s="106">
        <f t="shared" si="1477"/>
        <v>55097</v>
      </c>
      <c r="AZ2707" s="7" t="s">
        <v>2975</v>
      </c>
      <c r="BA2707" t="s">
        <v>3208</v>
      </c>
    </row>
    <row r="2708" spans="1:53" hidden="1" outlineLevel="1">
      <c r="A2708" t="s">
        <v>1478</v>
      </c>
      <c r="B2708" t="s">
        <v>2993</v>
      </c>
      <c r="C2708" s="1">
        <f t="shared" si="1464"/>
        <v>2295</v>
      </c>
      <c r="D2708" s="7">
        <f>IF(P2708&gt;0,RANK(P2708,(P2708:R2708,S2708:AG2708)),0)</f>
        <v>2</v>
      </c>
      <c r="E2708" s="7">
        <f>IF(Q2708&gt;0,RANK(Q2708,(P2708:R2708,S2708:AG2708)),0)</f>
        <v>0</v>
      </c>
      <c r="F2708" s="7">
        <f>IF(R2708&gt;0,RANK(R2708,(P2708:R2708,S2708:AG2708)),0)</f>
        <v>1</v>
      </c>
      <c r="G2708" s="7">
        <f>IF(S2708&gt;0,RANK(S2708,(P2708:R2708,S2708:AG2708)),0)</f>
        <v>3</v>
      </c>
      <c r="H2708" s="49">
        <f t="shared" si="1465"/>
        <v>556</v>
      </c>
      <c r="I2708" s="178">
        <f t="shared" si="1462"/>
        <v>0.24226579520697167</v>
      </c>
      <c r="J2708" s="2"/>
      <c r="K2708" s="2">
        <f t="shared" si="1466"/>
        <v>0.37559912854030503</v>
      </c>
      <c r="L2708" s="2">
        <f t="shared" si="1467"/>
        <v>0</v>
      </c>
      <c r="M2708" s="2">
        <f t="shared" si="1468"/>
        <v>0.61786492374727664</v>
      </c>
      <c r="N2708" s="2">
        <f t="shared" si="1478"/>
        <v>5.664488017429194E-3</v>
      </c>
      <c r="O2708" s="2">
        <f t="shared" si="1479"/>
        <v>8.7145969498908342E-4</v>
      </c>
      <c r="P2708" s="1">
        <v>862</v>
      </c>
      <c r="R2708" s="1">
        <v>1418</v>
      </c>
      <c r="S2708" s="1">
        <v>13</v>
      </c>
      <c r="X2708" s="1">
        <v>2</v>
      </c>
      <c r="Y2708" s="1">
        <v>0</v>
      </c>
      <c r="AC2708" s="1">
        <v>0</v>
      </c>
      <c r="AI2708" s="7">
        <f t="shared" si="1469"/>
        <v>0</v>
      </c>
      <c r="AJ2708" s="7">
        <f t="shared" si="1470"/>
        <v>0</v>
      </c>
      <c r="AK2708" s="7">
        <f t="shared" si="1471"/>
        <v>0</v>
      </c>
      <c r="AL2708" s="7">
        <f t="shared" si="1472"/>
        <v>0</v>
      </c>
      <c r="AM2708" s="2">
        <f t="shared" si="1473"/>
        <v>0</v>
      </c>
      <c r="AN2708" s="2">
        <f t="shared" si="1474"/>
        <v>0</v>
      </c>
      <c r="AO2708" s="2">
        <f t="shared" si="1475"/>
        <v>0</v>
      </c>
      <c r="AP2708" s="2">
        <f t="shared" si="1476"/>
        <v>0</v>
      </c>
      <c r="AR2708" t="str">
        <f t="shared" si="1463"/>
        <v>Price</v>
      </c>
      <c r="AS2708" t="s">
        <v>2993</v>
      </c>
      <c r="AT2708" s="182">
        <v>7</v>
      </c>
      <c r="AV2708" s="98">
        <v>55</v>
      </c>
      <c r="AW2708" s="100">
        <v>99</v>
      </c>
      <c r="AX2708" s="106">
        <f t="shared" si="1477"/>
        <v>55099</v>
      </c>
      <c r="AZ2708" s="7" t="s">
        <v>2975</v>
      </c>
      <c r="BA2708" t="s">
        <v>3208</v>
      </c>
    </row>
    <row r="2709" spans="1:53" hidden="1" outlineLevel="1">
      <c r="A2709" t="s">
        <v>3286</v>
      </c>
      <c r="B2709" t="s">
        <v>2993</v>
      </c>
      <c r="C2709" s="1">
        <f t="shared" si="1464"/>
        <v>28890</v>
      </c>
      <c r="D2709" s="7">
        <f>IF(P2709&gt;0,RANK(P2709,(P2709:R2709,S2709:AG2709)),0)</f>
        <v>2</v>
      </c>
      <c r="E2709" s="7">
        <f>IF(Q2709&gt;0,RANK(Q2709,(P2709:R2709,S2709:AG2709)),0)</f>
        <v>0</v>
      </c>
      <c r="F2709" s="7">
        <f>IF(R2709&gt;0,RANK(R2709,(P2709:R2709,S2709:AG2709)),0)</f>
        <v>1</v>
      </c>
      <c r="G2709" s="7">
        <f>IF(S2709&gt;0,RANK(S2709,(P2709:R2709,S2709:AG2709)),0)</f>
        <v>3</v>
      </c>
      <c r="H2709" s="49">
        <f t="shared" si="1465"/>
        <v>570</v>
      </c>
      <c r="I2709" s="178">
        <f t="shared" si="1462"/>
        <v>1.9730010384215992E-2</v>
      </c>
      <c r="J2709" s="2"/>
      <c r="K2709" s="2">
        <f t="shared" si="1466"/>
        <v>0.48843890619591557</v>
      </c>
      <c r="L2709" s="2">
        <f t="shared" si="1467"/>
        <v>0</v>
      </c>
      <c r="M2709" s="2">
        <f t="shared" si="1468"/>
        <v>0.50816891658013152</v>
      </c>
      <c r="N2709" s="2">
        <f t="shared" si="1478"/>
        <v>1.9037729318103151E-3</v>
      </c>
      <c r="O2709" s="2">
        <f t="shared" si="1479"/>
        <v>1.4884042921425929E-3</v>
      </c>
      <c r="P2709" s="1">
        <v>14111</v>
      </c>
      <c r="R2709" s="1">
        <v>14681</v>
      </c>
      <c r="S2709" s="1">
        <v>55</v>
      </c>
      <c r="X2709" s="1">
        <v>43</v>
      </c>
      <c r="Y2709" s="1">
        <v>0</v>
      </c>
      <c r="AC2709" s="1">
        <v>0</v>
      </c>
      <c r="AI2709" s="7">
        <f t="shared" si="1469"/>
        <v>0</v>
      </c>
      <c r="AJ2709" s="7">
        <f t="shared" si="1470"/>
        <v>0</v>
      </c>
      <c r="AK2709" s="7">
        <f t="shared" si="1471"/>
        <v>0</v>
      </c>
      <c r="AL2709" s="7">
        <f t="shared" si="1472"/>
        <v>0</v>
      </c>
      <c r="AM2709" s="2">
        <f t="shared" si="1473"/>
        <v>0</v>
      </c>
      <c r="AN2709" s="2">
        <f t="shared" si="1474"/>
        <v>0</v>
      </c>
      <c r="AO2709" s="2">
        <f t="shared" si="1475"/>
        <v>0</v>
      </c>
      <c r="AP2709" s="2">
        <f t="shared" si="1476"/>
        <v>0</v>
      </c>
      <c r="AR2709" t="str">
        <f t="shared" si="1463"/>
        <v>Racine</v>
      </c>
      <c r="AS2709" t="s">
        <v>2993</v>
      </c>
      <c r="AT2709" s="182">
        <v>1</v>
      </c>
      <c r="AV2709" s="98">
        <v>55</v>
      </c>
      <c r="AW2709" s="100">
        <v>101</v>
      </c>
      <c r="AX2709" s="106">
        <f t="shared" si="1477"/>
        <v>55101</v>
      </c>
      <c r="AZ2709" s="7" t="s">
        <v>2975</v>
      </c>
      <c r="BA2709" t="s">
        <v>3208</v>
      </c>
    </row>
    <row r="2710" spans="1:53" hidden="1" outlineLevel="1">
      <c r="A2710" t="s">
        <v>1711</v>
      </c>
      <c r="B2710" t="s">
        <v>2993</v>
      </c>
      <c r="C2710" s="1">
        <f t="shared" si="1464"/>
        <v>3071</v>
      </c>
      <c r="D2710" s="7">
        <f>IF(P2710&gt;0,RANK(P2710,(P2710:R2710,S2710:AG2710)),0)</f>
        <v>2</v>
      </c>
      <c r="E2710" s="7">
        <f>IF(Q2710&gt;0,RANK(Q2710,(P2710:R2710,S2710:AG2710)),0)</f>
        <v>0</v>
      </c>
      <c r="F2710" s="7">
        <f>IF(R2710&gt;0,RANK(R2710,(P2710:R2710,S2710:AG2710)),0)</f>
        <v>1</v>
      </c>
      <c r="G2710" s="7">
        <f>IF(S2710&gt;0,RANK(S2710,(P2710:R2710,S2710:AG2710)),0)</f>
        <v>3</v>
      </c>
      <c r="H2710" s="49">
        <f t="shared" si="1465"/>
        <v>510</v>
      </c>
      <c r="I2710" s="178">
        <f t="shared" si="1462"/>
        <v>0.16606968414197329</v>
      </c>
      <c r="J2710" s="2"/>
      <c r="K2710" s="2">
        <f t="shared" si="1466"/>
        <v>0.41549983718658418</v>
      </c>
      <c r="L2710" s="2">
        <f t="shared" si="1467"/>
        <v>0</v>
      </c>
      <c r="M2710" s="2">
        <f t="shared" si="1468"/>
        <v>0.58156952132855744</v>
      </c>
      <c r="N2710" s="2">
        <f t="shared" si="1478"/>
        <v>1.3025073266037122E-3</v>
      </c>
      <c r="O2710" s="2">
        <f t="shared" si="1479"/>
        <v>1.6281341582547305E-3</v>
      </c>
      <c r="P2710" s="1">
        <v>1276</v>
      </c>
      <c r="R2710" s="1">
        <v>1786</v>
      </c>
      <c r="S2710" s="1">
        <v>4</v>
      </c>
      <c r="X2710" s="1">
        <v>2</v>
      </c>
      <c r="Y2710" s="1">
        <v>3</v>
      </c>
      <c r="AC2710" s="1">
        <v>0</v>
      </c>
      <c r="AI2710" s="7">
        <f t="shared" si="1469"/>
        <v>0</v>
      </c>
      <c r="AJ2710" s="7">
        <f t="shared" si="1470"/>
        <v>0</v>
      </c>
      <c r="AK2710" s="7">
        <f t="shared" si="1471"/>
        <v>0</v>
      </c>
      <c r="AL2710" s="7">
        <f t="shared" si="1472"/>
        <v>0</v>
      </c>
      <c r="AM2710" s="2">
        <f t="shared" si="1473"/>
        <v>0</v>
      </c>
      <c r="AN2710" s="2">
        <f t="shared" si="1474"/>
        <v>0</v>
      </c>
      <c r="AO2710" s="2">
        <f t="shared" si="1475"/>
        <v>0</v>
      </c>
      <c r="AP2710" s="2">
        <f t="shared" si="1476"/>
        <v>0</v>
      </c>
      <c r="AR2710" t="str">
        <f t="shared" si="1463"/>
        <v>Richland</v>
      </c>
      <c r="AS2710" t="s">
        <v>2993</v>
      </c>
      <c r="AT2710" s="182"/>
      <c r="AV2710" s="98">
        <v>55</v>
      </c>
      <c r="AW2710" s="100">
        <v>103</v>
      </c>
      <c r="AX2710" s="106">
        <f t="shared" si="1477"/>
        <v>55103</v>
      </c>
      <c r="AZ2710" s="7" t="s">
        <v>2975</v>
      </c>
      <c r="BA2710" t="s">
        <v>3208</v>
      </c>
    </row>
    <row r="2711" spans="1:53" hidden="1" outlineLevel="1">
      <c r="A2711" t="s">
        <v>1950</v>
      </c>
      <c r="B2711" t="s">
        <v>2993</v>
      </c>
      <c r="C2711" s="1">
        <f t="shared" si="1464"/>
        <v>28730</v>
      </c>
      <c r="D2711" s="7">
        <f>IF(P2711&gt;0,RANK(P2711,(P2711:R2711,S2711:AG2711)),0)</f>
        <v>2</v>
      </c>
      <c r="E2711" s="7">
        <f>IF(Q2711&gt;0,RANK(Q2711,(P2711:R2711,S2711:AG2711)),0)</f>
        <v>0</v>
      </c>
      <c r="F2711" s="7">
        <f>IF(R2711&gt;0,RANK(R2711,(P2711:R2711,S2711:AG2711)),0)</f>
        <v>1</v>
      </c>
      <c r="G2711" s="7">
        <f>IF(S2711&gt;0,RANK(S2711,(P2711:R2711,S2711:AG2711)),0)</f>
        <v>4</v>
      </c>
      <c r="H2711" s="49">
        <f t="shared" si="1465"/>
        <v>6098</v>
      </c>
      <c r="I2711" s="178">
        <f t="shared" si="1462"/>
        <v>0.21225200139227288</v>
      </c>
      <c r="J2711" s="2"/>
      <c r="K2711" s="2">
        <f t="shared" si="1466"/>
        <v>0.39199443090845804</v>
      </c>
      <c r="L2711" s="2">
        <f t="shared" si="1467"/>
        <v>0</v>
      </c>
      <c r="M2711" s="2">
        <f t="shared" si="1468"/>
        <v>0.60424643230073094</v>
      </c>
      <c r="N2711" s="2">
        <f t="shared" si="1478"/>
        <v>1.4618865297598329E-3</v>
      </c>
      <c r="O2711" s="2">
        <f t="shared" si="1479"/>
        <v>2.2972502610512464E-3</v>
      </c>
      <c r="P2711" s="1">
        <v>11262</v>
      </c>
      <c r="R2711" s="1">
        <v>17360</v>
      </c>
      <c r="S2711" s="1">
        <v>42</v>
      </c>
      <c r="X2711" s="1">
        <v>52</v>
      </c>
      <c r="Y2711" s="1">
        <v>14</v>
      </c>
      <c r="AC2711" s="1">
        <v>0</v>
      </c>
      <c r="AI2711" s="7">
        <f t="shared" si="1469"/>
        <v>0</v>
      </c>
      <c r="AJ2711" s="7">
        <f t="shared" si="1470"/>
        <v>0</v>
      </c>
      <c r="AK2711" s="7">
        <f t="shared" si="1471"/>
        <v>0</v>
      </c>
      <c r="AL2711" s="7">
        <f t="shared" si="1472"/>
        <v>0</v>
      </c>
      <c r="AM2711" s="2">
        <f t="shared" si="1473"/>
        <v>0</v>
      </c>
      <c r="AN2711" s="2">
        <f t="shared" si="1474"/>
        <v>0</v>
      </c>
      <c r="AO2711" s="2">
        <f t="shared" si="1475"/>
        <v>0</v>
      </c>
      <c r="AP2711" s="2">
        <f t="shared" si="1476"/>
        <v>0</v>
      </c>
      <c r="AR2711" t="str">
        <f t="shared" si="1463"/>
        <v>Rock</v>
      </c>
      <c r="AS2711" t="s">
        <v>2993</v>
      </c>
      <c r="AT2711" s="182"/>
      <c r="AV2711" s="98">
        <v>55</v>
      </c>
      <c r="AW2711" s="100">
        <v>105</v>
      </c>
      <c r="AX2711" s="106">
        <f t="shared" si="1477"/>
        <v>55105</v>
      </c>
      <c r="AZ2711" s="7" t="s">
        <v>2975</v>
      </c>
      <c r="BA2711" t="s">
        <v>3208</v>
      </c>
    </row>
    <row r="2712" spans="1:53" ht="14" hidden="1" customHeight="1" outlineLevel="1">
      <c r="A2712" t="s">
        <v>27</v>
      </c>
      <c r="B2712" t="s">
        <v>2993</v>
      </c>
      <c r="C2712" s="1">
        <f t="shared" si="1464"/>
        <v>1919</v>
      </c>
      <c r="D2712" s="7">
        <f>IF(P2712&gt;0,RANK(P2712,(P2712:R2712,S2712:AG2712)),0)</f>
        <v>2</v>
      </c>
      <c r="E2712" s="7">
        <f>IF(Q2712&gt;0,RANK(Q2712,(P2712:R2712,S2712:AG2712)),0)</f>
        <v>0</v>
      </c>
      <c r="F2712" s="7">
        <f>IF(R2712&gt;0,RANK(R2712,(P2712:R2712,S2712:AG2712)),0)</f>
        <v>1</v>
      </c>
      <c r="G2712" s="7">
        <f>IF(S2712&gt;0,RANK(S2712,(P2712:R2712,S2712:AG2712)),0)</f>
        <v>3</v>
      </c>
      <c r="H2712" s="49">
        <f t="shared" si="1465"/>
        <v>276</v>
      </c>
      <c r="I2712" s="178">
        <f t="shared" si="1462"/>
        <v>0.14382490880667015</v>
      </c>
      <c r="J2712" s="2"/>
      <c r="K2712" s="2">
        <f t="shared" si="1466"/>
        <v>0.4252214695153726</v>
      </c>
      <c r="L2712" s="2">
        <f t="shared" si="1467"/>
        <v>0</v>
      </c>
      <c r="M2712" s="2">
        <f t="shared" si="1468"/>
        <v>0.56904637832204275</v>
      </c>
      <c r="N2712" s="2">
        <f t="shared" si="1478"/>
        <v>3.6477331943720686E-3</v>
      </c>
      <c r="O2712" s="2">
        <f t="shared" si="1479"/>
        <v>2.0844189682125342E-3</v>
      </c>
      <c r="P2712" s="1">
        <v>816</v>
      </c>
      <c r="R2712" s="1">
        <v>1092</v>
      </c>
      <c r="S2712" s="1">
        <v>7</v>
      </c>
      <c r="X2712" s="1">
        <v>4</v>
      </c>
      <c r="Y2712" s="1">
        <v>0</v>
      </c>
      <c r="AC2712" s="1">
        <v>0</v>
      </c>
      <c r="AI2712" s="7">
        <f t="shared" si="1469"/>
        <v>0</v>
      </c>
      <c r="AJ2712" s="7">
        <f t="shared" si="1470"/>
        <v>0</v>
      </c>
      <c r="AK2712" s="7">
        <f t="shared" si="1471"/>
        <v>0</v>
      </c>
      <c r="AL2712" s="7">
        <f t="shared" si="1472"/>
        <v>0</v>
      </c>
      <c r="AM2712" s="2">
        <f t="shared" si="1473"/>
        <v>0</v>
      </c>
      <c r="AN2712" s="2">
        <f t="shared" si="1474"/>
        <v>0</v>
      </c>
      <c r="AO2712" s="2">
        <f t="shared" si="1475"/>
        <v>0</v>
      </c>
      <c r="AP2712" s="2">
        <f t="shared" si="1476"/>
        <v>0</v>
      </c>
      <c r="AR2712" t="str">
        <f t="shared" si="1463"/>
        <v>Rusk</v>
      </c>
      <c r="AS2712" t="s">
        <v>2993</v>
      </c>
      <c r="AT2712" s="182">
        <v>7</v>
      </c>
      <c r="AV2712" s="98">
        <v>55</v>
      </c>
      <c r="AW2712" s="100">
        <v>107</v>
      </c>
      <c r="AX2712" s="106">
        <f t="shared" si="1477"/>
        <v>55107</v>
      </c>
      <c r="AZ2712" s="7" t="s">
        <v>2975</v>
      </c>
      <c r="BA2712" t="s">
        <v>3208</v>
      </c>
    </row>
    <row r="2713" spans="1:53" ht="14" hidden="1" customHeight="1" outlineLevel="1">
      <c r="A2713" t="s">
        <v>1375</v>
      </c>
      <c r="B2713" t="s">
        <v>2993</v>
      </c>
      <c r="C2713" s="1">
        <f>SUM(P2713:AG2713)</f>
        <v>10664</v>
      </c>
      <c r="D2713" s="7">
        <f>IF(P2713&gt;0,RANK(P2713,(P2713:R2713,S2713:AG2713)),0)</f>
        <v>2</v>
      </c>
      <c r="E2713" s="7">
        <f>IF(Q2713&gt;0,RANK(Q2713,(P2713:R2713,S2713:AG2713)),0)</f>
        <v>0</v>
      </c>
      <c r="F2713" s="7">
        <f>IF(R2713&gt;0,RANK(R2713,(P2713:R2713,S2713:AG2713)),0)</f>
        <v>1</v>
      </c>
      <c r="G2713" s="7">
        <f>IF(S2713&gt;0,RANK(S2713,(P2713:R2713,S2713:AG2713)),0)</f>
        <v>3</v>
      </c>
      <c r="H2713" s="49">
        <f t="shared" si="1465"/>
        <v>784</v>
      </c>
      <c r="I2713" s="178">
        <f>H2713/C2713</f>
        <v>7.3518379594898722E-2</v>
      </c>
      <c r="J2713" s="2"/>
      <c r="K2713" s="2">
        <f>IF($C2713=0,"-",P2713/$C2713)</f>
        <v>0.45902100525131284</v>
      </c>
      <c r="L2713" s="2">
        <f>IF($C2713=0,"-",Q2713/$C2713)</f>
        <v>0</v>
      </c>
      <c r="M2713" s="2">
        <f>IF($C2713=0,"-",R2713/$C2713)</f>
        <v>0.53253938484621155</v>
      </c>
      <c r="N2713" s="2">
        <f t="shared" si="1478"/>
        <v>4.31357839459865E-3</v>
      </c>
      <c r="O2713" s="2">
        <f t="shared" si="1479"/>
        <v>4.1260315078769589E-3</v>
      </c>
      <c r="P2713" s="1">
        <v>4895</v>
      </c>
      <c r="R2713" s="1">
        <v>5679</v>
      </c>
      <c r="S2713" s="1">
        <v>46</v>
      </c>
      <c r="X2713" s="1">
        <v>33</v>
      </c>
      <c r="Y2713" s="1">
        <v>11</v>
      </c>
      <c r="AC2713" s="1">
        <v>0</v>
      </c>
      <c r="AI2713" s="7">
        <f t="shared" si="1469"/>
        <v>0</v>
      </c>
      <c r="AJ2713" s="7">
        <f t="shared" si="1470"/>
        <v>0</v>
      </c>
      <c r="AK2713" s="7">
        <f t="shared" si="1471"/>
        <v>0</v>
      </c>
      <c r="AL2713" s="7">
        <f t="shared" si="1472"/>
        <v>0</v>
      </c>
      <c r="AM2713" s="2">
        <f>IF($C2713=0,"-",T2713/$C2713)</f>
        <v>0</v>
      </c>
      <c r="AN2713" s="2">
        <f t="shared" si="1474"/>
        <v>0</v>
      </c>
      <c r="AO2713" s="2">
        <f t="shared" si="1475"/>
        <v>0</v>
      </c>
      <c r="AP2713" s="2">
        <f t="shared" si="1476"/>
        <v>0</v>
      </c>
      <c r="AR2713" t="str">
        <f t="shared" si="1463"/>
        <v>St. Croix</v>
      </c>
      <c r="AS2713" t="s">
        <v>2993</v>
      </c>
      <c r="AT2713" s="182">
        <v>7</v>
      </c>
      <c r="AV2713" s="98">
        <v>55</v>
      </c>
      <c r="AW2713" s="100">
        <v>109</v>
      </c>
      <c r="AX2713" s="106">
        <f t="shared" si="1477"/>
        <v>55109</v>
      </c>
      <c r="AZ2713" s="7" t="s">
        <v>2975</v>
      </c>
      <c r="BA2713" t="s">
        <v>3208</v>
      </c>
    </row>
    <row r="2714" spans="1:53" hidden="1" outlineLevel="1">
      <c r="A2714" t="s">
        <v>1376</v>
      </c>
      <c r="B2714" t="s">
        <v>2993</v>
      </c>
      <c r="C2714" s="1">
        <f t="shared" si="1464"/>
        <v>11765</v>
      </c>
      <c r="D2714" s="7">
        <f>IF(P2714&gt;0,RANK(P2714,(P2714:R2714,S2714:AG2714)),0)</f>
        <v>2</v>
      </c>
      <c r="E2714" s="7">
        <f>IF(Q2714&gt;0,RANK(Q2714,(P2714:R2714,S2714:AG2714)),0)</f>
        <v>0</v>
      </c>
      <c r="F2714" s="7">
        <f>IF(R2714&gt;0,RANK(R2714,(P2714:R2714,S2714:AG2714)),0)</f>
        <v>1</v>
      </c>
      <c r="G2714" s="7">
        <f>IF(S2714&gt;0,RANK(S2714,(P2714:R2714,S2714:AG2714)),0)</f>
        <v>4</v>
      </c>
      <c r="H2714" s="49">
        <f t="shared" si="1465"/>
        <v>2676</v>
      </c>
      <c r="I2714" s="178">
        <f t="shared" si="1462"/>
        <v>0.22745431364215896</v>
      </c>
      <c r="J2714" s="2"/>
      <c r="K2714" s="2">
        <f t="shared" si="1466"/>
        <v>0.38478538036549087</v>
      </c>
      <c r="L2714" s="2">
        <f t="shared" si="1467"/>
        <v>0</v>
      </c>
      <c r="M2714" s="2">
        <f t="shared" si="1468"/>
        <v>0.61223969400764977</v>
      </c>
      <c r="N2714" s="2">
        <f t="shared" si="1478"/>
        <v>1.2749681257968552E-3</v>
      </c>
      <c r="O2714" s="2">
        <f t="shared" si="1479"/>
        <v>1.6999575010625597E-3</v>
      </c>
      <c r="P2714" s="1">
        <v>4527</v>
      </c>
      <c r="R2714" s="1">
        <v>7203</v>
      </c>
      <c r="S2714" s="1">
        <v>15</v>
      </c>
      <c r="X2714" s="1">
        <v>19</v>
      </c>
      <c r="Y2714" s="1">
        <v>1</v>
      </c>
      <c r="AC2714" s="1">
        <v>0</v>
      </c>
      <c r="AI2714" s="7">
        <f t="shared" si="1469"/>
        <v>0</v>
      </c>
      <c r="AJ2714" s="7">
        <f t="shared" si="1470"/>
        <v>0</v>
      </c>
      <c r="AK2714" s="7">
        <f t="shared" si="1471"/>
        <v>0</v>
      </c>
      <c r="AL2714" s="7">
        <f t="shared" si="1472"/>
        <v>0</v>
      </c>
      <c r="AM2714" s="2">
        <f t="shared" si="1473"/>
        <v>0</v>
      </c>
      <c r="AN2714" s="2">
        <f t="shared" si="1474"/>
        <v>0</v>
      </c>
      <c r="AO2714" s="2">
        <f t="shared" si="1475"/>
        <v>0</v>
      </c>
      <c r="AP2714" s="2">
        <f t="shared" si="1476"/>
        <v>0</v>
      </c>
      <c r="AR2714" t="str">
        <f t="shared" si="1463"/>
        <v>Sauk</v>
      </c>
      <c r="AS2714" t="s">
        <v>2993</v>
      </c>
      <c r="AT2714" s="182">
        <v>2</v>
      </c>
      <c r="AV2714" s="98">
        <v>55</v>
      </c>
      <c r="AW2714" s="100">
        <v>111</v>
      </c>
      <c r="AX2714" s="106">
        <f t="shared" si="1477"/>
        <v>55111</v>
      </c>
      <c r="AZ2714" s="7" t="s">
        <v>2975</v>
      </c>
      <c r="BA2714" t="s">
        <v>3208</v>
      </c>
    </row>
    <row r="2715" spans="1:53" hidden="1" outlineLevel="1">
      <c r="A2715" t="s">
        <v>2277</v>
      </c>
      <c r="B2715" t="s">
        <v>2993</v>
      </c>
      <c r="C2715" s="1">
        <f t="shared" si="1464"/>
        <v>2648</v>
      </c>
      <c r="D2715" s="7">
        <f>IF(P2715&gt;0,RANK(P2715,(P2715:R2715,S2715:AG2715)),0)</f>
        <v>2</v>
      </c>
      <c r="E2715" s="7">
        <f>IF(Q2715&gt;0,RANK(Q2715,(P2715:R2715,S2715:AG2715)),0)</f>
        <v>0</v>
      </c>
      <c r="F2715" s="7">
        <f>IF(R2715&gt;0,RANK(R2715,(P2715:R2715,S2715:AG2715)),0)</f>
        <v>1</v>
      </c>
      <c r="G2715" s="7">
        <f>IF(S2715&gt;0,RANK(S2715,(P2715:R2715,S2715:AG2715)),0)</f>
        <v>4</v>
      </c>
      <c r="H2715" s="49">
        <f t="shared" si="1465"/>
        <v>678</v>
      </c>
      <c r="I2715" s="178">
        <f t="shared" si="1462"/>
        <v>0.25604229607250756</v>
      </c>
      <c r="J2715" s="2"/>
      <c r="K2715" s="2">
        <f t="shared" si="1466"/>
        <v>0.36858006042296071</v>
      </c>
      <c r="L2715" s="2">
        <f t="shared" si="1467"/>
        <v>0</v>
      </c>
      <c r="M2715" s="2">
        <f t="shared" si="1468"/>
        <v>0.62462235649546827</v>
      </c>
      <c r="N2715" s="2">
        <f t="shared" si="1478"/>
        <v>2.6435045317220545E-3</v>
      </c>
      <c r="O2715" s="2">
        <f t="shared" si="1479"/>
        <v>4.1540785498489132E-3</v>
      </c>
      <c r="P2715" s="1">
        <v>976</v>
      </c>
      <c r="R2715" s="1">
        <v>1654</v>
      </c>
      <c r="S2715" s="1">
        <v>7</v>
      </c>
      <c r="X2715" s="1">
        <v>8</v>
      </c>
      <c r="Y2715" s="1">
        <v>3</v>
      </c>
      <c r="AC2715" s="1">
        <v>0</v>
      </c>
      <c r="AI2715" s="7">
        <f t="shared" si="1469"/>
        <v>0</v>
      </c>
      <c r="AJ2715" s="7">
        <f t="shared" si="1470"/>
        <v>0</v>
      </c>
      <c r="AK2715" s="7">
        <f t="shared" si="1471"/>
        <v>0</v>
      </c>
      <c r="AL2715" s="7">
        <f t="shared" si="1472"/>
        <v>0</v>
      </c>
      <c r="AM2715" s="2">
        <f t="shared" si="1473"/>
        <v>0</v>
      </c>
      <c r="AN2715" s="2">
        <f t="shared" si="1474"/>
        <v>0</v>
      </c>
      <c r="AO2715" s="2">
        <f t="shared" si="1475"/>
        <v>0</v>
      </c>
      <c r="AP2715" s="2">
        <f t="shared" si="1476"/>
        <v>0</v>
      </c>
      <c r="AR2715" t="str">
        <f t="shared" si="1463"/>
        <v>Sawyer</v>
      </c>
      <c r="AS2715" t="s">
        <v>2993</v>
      </c>
      <c r="AT2715" s="182">
        <v>7</v>
      </c>
      <c r="AV2715" s="98">
        <v>55</v>
      </c>
      <c r="AW2715" s="100">
        <v>113</v>
      </c>
      <c r="AX2715" s="106">
        <f t="shared" si="1477"/>
        <v>55113</v>
      </c>
      <c r="AZ2715" s="7" t="s">
        <v>2975</v>
      </c>
      <c r="BA2715" t="s">
        <v>3208</v>
      </c>
    </row>
    <row r="2716" spans="1:53" hidden="1" outlineLevel="1">
      <c r="A2716" t="s">
        <v>2278</v>
      </c>
      <c r="B2716" t="s">
        <v>2993</v>
      </c>
      <c r="C2716" s="1">
        <f t="shared" si="1464"/>
        <v>5139</v>
      </c>
      <c r="D2716" s="7">
        <f>IF(P2716&gt;0,RANK(P2716,(P2716:R2716,S2716:AG2716)),0)</f>
        <v>2</v>
      </c>
      <c r="E2716" s="7">
        <f>IF(Q2716&gt;0,RANK(Q2716,(P2716:R2716,S2716:AG2716)),0)</f>
        <v>0</v>
      </c>
      <c r="F2716" s="7">
        <f>IF(R2716&gt;0,RANK(R2716,(P2716:R2716,S2716:AG2716)),0)</f>
        <v>1</v>
      </c>
      <c r="G2716" s="7">
        <f>IF(S2716&gt;0,RANK(S2716,(P2716:R2716,S2716:AG2716)),0)</f>
        <v>4</v>
      </c>
      <c r="H2716" s="49">
        <f t="shared" si="1465"/>
        <v>886</v>
      </c>
      <c r="I2716" s="178">
        <f t="shared" si="1462"/>
        <v>0.17240708309009534</v>
      </c>
      <c r="J2716" s="2"/>
      <c r="K2716" s="2">
        <f t="shared" si="1466"/>
        <v>0.41194784977622106</v>
      </c>
      <c r="L2716" s="2">
        <f t="shared" si="1467"/>
        <v>0</v>
      </c>
      <c r="M2716" s="2">
        <f t="shared" si="1468"/>
        <v>0.58435493286631646</v>
      </c>
      <c r="N2716" s="2">
        <f t="shared" si="1478"/>
        <v>1.3621327106440942E-3</v>
      </c>
      <c r="O2716" s="2">
        <f t="shared" si="1479"/>
        <v>2.3350846468184402E-3</v>
      </c>
      <c r="P2716" s="1">
        <v>2117</v>
      </c>
      <c r="R2716" s="1">
        <v>3003</v>
      </c>
      <c r="S2716" s="1">
        <v>7</v>
      </c>
      <c r="X2716" s="1">
        <v>8</v>
      </c>
      <c r="Y2716" s="1">
        <v>4</v>
      </c>
      <c r="AC2716" s="1">
        <v>0</v>
      </c>
      <c r="AI2716" s="7">
        <f t="shared" si="1469"/>
        <v>0</v>
      </c>
      <c r="AJ2716" s="7">
        <f t="shared" si="1470"/>
        <v>0</v>
      </c>
      <c r="AK2716" s="7">
        <f t="shared" si="1471"/>
        <v>0</v>
      </c>
      <c r="AL2716" s="7">
        <f t="shared" si="1472"/>
        <v>0</v>
      </c>
      <c r="AM2716" s="2">
        <f t="shared" si="1473"/>
        <v>0</v>
      </c>
      <c r="AN2716" s="2">
        <f t="shared" si="1474"/>
        <v>0</v>
      </c>
      <c r="AO2716" s="2">
        <f t="shared" si="1475"/>
        <v>0</v>
      </c>
      <c r="AP2716" s="2">
        <f t="shared" si="1476"/>
        <v>0</v>
      </c>
      <c r="AR2716" t="str">
        <f t="shared" si="1463"/>
        <v>Shawano</v>
      </c>
      <c r="AS2716" t="s">
        <v>2993</v>
      </c>
      <c r="AT2716" s="182">
        <v>8</v>
      </c>
      <c r="AV2716" s="98">
        <v>55</v>
      </c>
      <c r="AW2716" s="100">
        <v>115</v>
      </c>
      <c r="AX2716" s="106">
        <f t="shared" si="1477"/>
        <v>55115</v>
      </c>
      <c r="AZ2716" s="7" t="s">
        <v>2975</v>
      </c>
      <c r="BA2716" t="s">
        <v>3208</v>
      </c>
    </row>
    <row r="2717" spans="1:53" hidden="1" outlineLevel="1">
      <c r="A2717" t="s">
        <v>2164</v>
      </c>
      <c r="B2717" t="s">
        <v>2993</v>
      </c>
      <c r="C2717" s="1">
        <f t="shared" si="1464"/>
        <v>16189</v>
      </c>
      <c r="D2717" s="7">
        <f>IF(P2717&gt;0,RANK(P2717,(P2717:R2717,S2717:AG2717)),0)</f>
        <v>2</v>
      </c>
      <c r="E2717" s="7">
        <f>IF(Q2717&gt;0,RANK(Q2717,(P2717:R2717,S2717:AG2717)),0)</f>
        <v>0</v>
      </c>
      <c r="F2717" s="7">
        <f>IF(R2717&gt;0,RANK(R2717,(P2717:R2717,S2717:AG2717)),0)</f>
        <v>1</v>
      </c>
      <c r="G2717" s="7">
        <f>IF(S2717&gt;0,RANK(S2717,(P2717:R2717,S2717:AG2717)),0)</f>
        <v>4</v>
      </c>
      <c r="H2717" s="49">
        <f t="shared" si="1465"/>
        <v>1807</v>
      </c>
      <c r="I2717" s="178">
        <f t="shared" si="1462"/>
        <v>0.11161900055593305</v>
      </c>
      <c r="J2717" s="2"/>
      <c r="K2717" s="2">
        <f t="shared" si="1466"/>
        <v>0.44134906417938108</v>
      </c>
      <c r="L2717" s="2">
        <f t="shared" si="1467"/>
        <v>0</v>
      </c>
      <c r="M2717" s="2">
        <f t="shared" si="1468"/>
        <v>0.55296806473531412</v>
      </c>
      <c r="N2717" s="2">
        <f t="shared" si="1478"/>
        <v>2.223732163814936E-3</v>
      </c>
      <c r="O2717" s="2">
        <f t="shared" si="1479"/>
        <v>3.4591389214898055E-3</v>
      </c>
      <c r="P2717" s="1">
        <v>7145</v>
      </c>
      <c r="R2717" s="1">
        <v>8952</v>
      </c>
      <c r="S2717" s="1">
        <v>36</v>
      </c>
      <c r="X2717" s="1">
        <v>47</v>
      </c>
      <c r="Y2717" s="1">
        <v>9</v>
      </c>
      <c r="AC2717" s="1">
        <v>0</v>
      </c>
      <c r="AI2717" s="7">
        <f t="shared" si="1469"/>
        <v>0</v>
      </c>
      <c r="AJ2717" s="7">
        <f t="shared" si="1470"/>
        <v>0</v>
      </c>
      <c r="AK2717" s="7">
        <f t="shared" si="1471"/>
        <v>0</v>
      </c>
      <c r="AL2717" s="7">
        <f t="shared" si="1472"/>
        <v>0</v>
      </c>
      <c r="AM2717" s="2">
        <f t="shared" si="1473"/>
        <v>0</v>
      </c>
      <c r="AN2717" s="2">
        <f t="shared" si="1474"/>
        <v>0</v>
      </c>
      <c r="AO2717" s="2">
        <f t="shared" si="1475"/>
        <v>0</v>
      </c>
      <c r="AP2717" s="2">
        <f t="shared" si="1476"/>
        <v>0</v>
      </c>
      <c r="AR2717" t="str">
        <f t="shared" si="1463"/>
        <v>Sheboygan</v>
      </c>
      <c r="AS2717" t="s">
        <v>2993</v>
      </c>
      <c r="AT2717" s="182">
        <v>6</v>
      </c>
      <c r="AV2717" s="98">
        <v>55</v>
      </c>
      <c r="AW2717" s="100">
        <v>117</v>
      </c>
      <c r="AX2717" s="106">
        <f t="shared" si="1477"/>
        <v>55117</v>
      </c>
      <c r="AZ2717" s="7" t="s">
        <v>2975</v>
      </c>
      <c r="BA2717" t="s">
        <v>3208</v>
      </c>
    </row>
    <row r="2718" spans="1:53" hidden="1" outlineLevel="1">
      <c r="A2718" t="s">
        <v>3217</v>
      </c>
      <c r="B2718" t="s">
        <v>2993</v>
      </c>
      <c r="C2718" s="1">
        <f t="shared" si="1464"/>
        <v>2147</v>
      </c>
      <c r="D2718" s="7">
        <f>IF(P2718&gt;0,RANK(P2718,(P2718:R2718,S2718:AG2718)),0)</f>
        <v>2</v>
      </c>
      <c r="E2718" s="7">
        <f>IF(Q2718&gt;0,RANK(Q2718,(P2718:R2718,S2718:AG2718)),0)</f>
        <v>0</v>
      </c>
      <c r="F2718" s="7">
        <f>IF(R2718&gt;0,RANK(R2718,(P2718:R2718,S2718:AG2718)),0)</f>
        <v>1</v>
      </c>
      <c r="G2718" s="7">
        <f>IF(S2718&gt;0,RANK(S2718,(P2718:R2718,S2718:AG2718)),0)</f>
        <v>3</v>
      </c>
      <c r="H2718" s="49">
        <f t="shared" si="1465"/>
        <v>427</v>
      </c>
      <c r="I2718" s="178">
        <f t="shared" si="1462"/>
        <v>0.19888216115510013</v>
      </c>
      <c r="J2718" s="2"/>
      <c r="K2718" s="2">
        <f t="shared" si="1466"/>
        <v>0.39683278993945037</v>
      </c>
      <c r="L2718" s="2">
        <f t="shared" si="1467"/>
        <v>0</v>
      </c>
      <c r="M2718" s="2">
        <f t="shared" si="1468"/>
        <v>0.59571495109455053</v>
      </c>
      <c r="N2718" s="2">
        <f t="shared" si="1478"/>
        <v>5.1234280391243593E-3</v>
      </c>
      <c r="O2718" s="2">
        <f t="shared" si="1479"/>
        <v>2.3288309268747441E-3</v>
      </c>
      <c r="P2718" s="1">
        <v>852</v>
      </c>
      <c r="R2718" s="1">
        <v>1279</v>
      </c>
      <c r="S2718" s="1">
        <v>11</v>
      </c>
      <c r="X2718" s="1">
        <v>5</v>
      </c>
      <c r="Y2718" s="1">
        <v>0</v>
      </c>
      <c r="AC2718" s="1">
        <v>0</v>
      </c>
      <c r="AI2718" s="7">
        <f t="shared" si="1469"/>
        <v>0</v>
      </c>
      <c r="AJ2718" s="7">
        <f t="shared" si="1470"/>
        <v>0</v>
      </c>
      <c r="AK2718" s="7">
        <f t="shared" si="1471"/>
        <v>0</v>
      </c>
      <c r="AL2718" s="7">
        <f t="shared" si="1472"/>
        <v>0</v>
      </c>
      <c r="AM2718" s="2">
        <f t="shared" si="1473"/>
        <v>0</v>
      </c>
      <c r="AN2718" s="2">
        <f t="shared" si="1474"/>
        <v>0</v>
      </c>
      <c r="AO2718" s="2">
        <f t="shared" si="1475"/>
        <v>0</v>
      </c>
      <c r="AP2718" s="2">
        <f t="shared" si="1476"/>
        <v>0</v>
      </c>
      <c r="AR2718" t="str">
        <f t="shared" si="1463"/>
        <v>Taylor</v>
      </c>
      <c r="AS2718" t="s">
        <v>2993</v>
      </c>
      <c r="AT2718" s="182">
        <v>7</v>
      </c>
      <c r="AV2718" s="98">
        <v>55</v>
      </c>
      <c r="AW2718" s="100">
        <v>119</v>
      </c>
      <c r="AX2718" s="106">
        <f t="shared" si="1477"/>
        <v>55119</v>
      </c>
      <c r="AZ2718" s="7" t="s">
        <v>2975</v>
      </c>
      <c r="BA2718" t="s">
        <v>3208</v>
      </c>
    </row>
    <row r="2719" spans="1:53" hidden="1" outlineLevel="1">
      <c r="A2719" t="s">
        <v>460</v>
      </c>
      <c r="B2719" t="s">
        <v>2993</v>
      </c>
      <c r="C2719" s="1">
        <f t="shared" si="1464"/>
        <v>4444</v>
      </c>
      <c r="D2719" s="7">
        <f>IF(P2719&gt;0,RANK(P2719,(P2719:R2719,S2719:AG2719)),0)</f>
        <v>2</v>
      </c>
      <c r="E2719" s="7">
        <f>IF(Q2719&gt;0,RANK(Q2719,(P2719:R2719,S2719:AG2719)),0)</f>
        <v>0</v>
      </c>
      <c r="F2719" s="7">
        <f>IF(R2719&gt;0,RANK(R2719,(P2719:R2719,S2719:AG2719)),0)</f>
        <v>1</v>
      </c>
      <c r="G2719" s="7">
        <f>IF(S2719&gt;0,RANK(S2719,(P2719:R2719,S2719:AG2719)),0)</f>
        <v>3</v>
      </c>
      <c r="H2719" s="49">
        <f t="shared" si="1465"/>
        <v>441</v>
      </c>
      <c r="I2719" s="178">
        <f t="shared" si="1462"/>
        <v>9.9234923492349233E-2</v>
      </c>
      <c r="J2719" s="2"/>
      <c r="K2719" s="2">
        <f t="shared" si="1466"/>
        <v>0.44756975697569756</v>
      </c>
      <c r="L2719" s="2">
        <f t="shared" si="1467"/>
        <v>0</v>
      </c>
      <c r="M2719" s="2">
        <f t="shared" si="1468"/>
        <v>0.54680468046804676</v>
      </c>
      <c r="N2719" s="2">
        <f t="shared" si="1478"/>
        <v>2.9252925292529252E-3</v>
      </c>
      <c r="O2719" s="2">
        <f t="shared" si="1479"/>
        <v>2.7002700270027558E-3</v>
      </c>
      <c r="P2719" s="1">
        <v>1989</v>
      </c>
      <c r="R2719" s="1">
        <v>2430</v>
      </c>
      <c r="S2719" s="1">
        <v>13</v>
      </c>
      <c r="X2719" s="1">
        <v>0</v>
      </c>
      <c r="Y2719" s="1">
        <v>4</v>
      </c>
      <c r="AC2719" s="1">
        <v>8</v>
      </c>
      <c r="AI2719" s="7">
        <f t="shared" si="1469"/>
        <v>0</v>
      </c>
      <c r="AJ2719" s="7">
        <f t="shared" si="1470"/>
        <v>0</v>
      </c>
      <c r="AK2719" s="7">
        <f t="shared" si="1471"/>
        <v>0</v>
      </c>
      <c r="AL2719" s="7">
        <f t="shared" si="1472"/>
        <v>0</v>
      </c>
      <c r="AM2719" s="2">
        <f t="shared" si="1473"/>
        <v>0</v>
      </c>
      <c r="AN2719" s="2">
        <f t="shared" si="1474"/>
        <v>0</v>
      </c>
      <c r="AO2719" s="2">
        <f t="shared" si="1475"/>
        <v>0</v>
      </c>
      <c r="AP2719" s="2">
        <f t="shared" si="1476"/>
        <v>0</v>
      </c>
      <c r="AR2719" t="str">
        <f t="shared" si="1463"/>
        <v>Trempealeau</v>
      </c>
      <c r="AS2719" t="s">
        <v>2993</v>
      </c>
      <c r="AT2719" s="182">
        <v>3</v>
      </c>
      <c r="AV2719" s="98">
        <v>55</v>
      </c>
      <c r="AW2719" s="100">
        <v>121</v>
      </c>
      <c r="AX2719" s="106">
        <f t="shared" si="1477"/>
        <v>55121</v>
      </c>
      <c r="AZ2719" s="7" t="s">
        <v>2975</v>
      </c>
      <c r="BA2719" t="s">
        <v>3208</v>
      </c>
    </row>
    <row r="2720" spans="1:53" hidden="1" outlineLevel="1">
      <c r="A2720" t="s">
        <v>464</v>
      </c>
      <c r="B2720" t="s">
        <v>2993</v>
      </c>
      <c r="C2720" s="1">
        <f t="shared" si="1464"/>
        <v>5438</v>
      </c>
      <c r="D2720" s="7">
        <f>IF(P2720&gt;0,RANK(P2720,(P2720:R2720,S2720:AG2720)),0)</f>
        <v>2</v>
      </c>
      <c r="E2720" s="7">
        <f>IF(Q2720&gt;0,RANK(Q2720,(P2720:R2720,S2720:AG2720)),0)</f>
        <v>0</v>
      </c>
      <c r="F2720" s="7">
        <f>IF(R2720&gt;0,RANK(R2720,(P2720:R2720,S2720:AG2720)),0)</f>
        <v>1</v>
      </c>
      <c r="G2720" s="7">
        <f>IF(S2720&gt;0,RANK(S2720,(P2720:R2720,S2720:AG2720)),0)</f>
        <v>4</v>
      </c>
      <c r="H2720" s="49">
        <f t="shared" si="1465"/>
        <v>1545</v>
      </c>
      <c r="I2720" s="178">
        <f t="shared" si="1462"/>
        <v>0.28411180581095991</v>
      </c>
      <c r="J2720" s="2"/>
      <c r="K2720" s="2">
        <f t="shared" si="1466"/>
        <v>0.35601324016182417</v>
      </c>
      <c r="L2720" s="2">
        <f t="shared" si="1467"/>
        <v>0</v>
      </c>
      <c r="M2720" s="2">
        <f t="shared" si="1468"/>
        <v>0.64012504597278408</v>
      </c>
      <c r="N2720" s="2">
        <f t="shared" si="1478"/>
        <v>1.471129091577786E-3</v>
      </c>
      <c r="O2720" s="2">
        <f t="shared" si="1479"/>
        <v>2.3905847738140166E-3</v>
      </c>
      <c r="P2720" s="1">
        <v>1936</v>
      </c>
      <c r="R2720" s="1">
        <v>3481</v>
      </c>
      <c r="S2720" s="1">
        <v>8</v>
      </c>
      <c r="X2720" s="1">
        <v>10</v>
      </c>
      <c r="Y2720" s="1">
        <v>3</v>
      </c>
      <c r="AC2720" s="1">
        <v>0</v>
      </c>
      <c r="AI2720" s="7">
        <f t="shared" si="1469"/>
        <v>0</v>
      </c>
      <c r="AJ2720" s="7">
        <f t="shared" si="1470"/>
        <v>0</v>
      </c>
      <c r="AK2720" s="7">
        <f t="shared" si="1471"/>
        <v>0</v>
      </c>
      <c r="AL2720" s="7">
        <f t="shared" si="1472"/>
        <v>0</v>
      </c>
      <c r="AM2720" s="2">
        <f t="shared" si="1473"/>
        <v>0</v>
      </c>
      <c r="AN2720" s="2">
        <f t="shared" si="1474"/>
        <v>0</v>
      </c>
      <c r="AO2720" s="2">
        <f t="shared" si="1475"/>
        <v>0</v>
      </c>
      <c r="AP2720" s="2">
        <f t="shared" si="1476"/>
        <v>0</v>
      </c>
      <c r="AR2720" t="str">
        <f t="shared" si="1463"/>
        <v>Vernon</v>
      </c>
      <c r="AS2720" t="s">
        <v>2993</v>
      </c>
      <c r="AT2720" s="182">
        <v>3</v>
      </c>
      <c r="AV2720" s="98">
        <v>55</v>
      </c>
      <c r="AW2720" s="100">
        <v>123</v>
      </c>
      <c r="AX2720" s="106">
        <f t="shared" si="1477"/>
        <v>55123</v>
      </c>
      <c r="AZ2720" s="7" t="s">
        <v>2975</v>
      </c>
      <c r="BA2720" t="s">
        <v>3208</v>
      </c>
    </row>
    <row r="2721" spans="1:53" hidden="1" outlineLevel="1">
      <c r="A2721" t="s">
        <v>461</v>
      </c>
      <c r="B2721" t="s">
        <v>2993</v>
      </c>
      <c r="C2721" s="1">
        <f t="shared" si="1464"/>
        <v>3573</v>
      </c>
      <c r="D2721" s="7">
        <f>IF(P2721&gt;0,RANK(P2721,(P2721:R2721,S2721:AG2721)),0)</f>
        <v>2</v>
      </c>
      <c r="E2721" s="7">
        <f>IF(Q2721&gt;0,RANK(Q2721,(P2721:R2721,S2721:AG2721)),0)</f>
        <v>0</v>
      </c>
      <c r="F2721" s="7">
        <f>IF(R2721&gt;0,RANK(R2721,(P2721:R2721,S2721:AG2721)),0)</f>
        <v>1</v>
      </c>
      <c r="G2721" s="7">
        <f>IF(S2721&gt;0,RANK(S2721,(P2721:R2721,S2721:AG2721)),0)</f>
        <v>4</v>
      </c>
      <c r="H2721" s="49">
        <f t="shared" si="1465"/>
        <v>733</v>
      </c>
      <c r="I2721" s="178">
        <f t="shared" si="1462"/>
        <v>0.20514973411698853</v>
      </c>
      <c r="J2721" s="2"/>
      <c r="K2721" s="2">
        <f t="shared" si="1466"/>
        <v>0.39574587181640081</v>
      </c>
      <c r="L2721" s="2">
        <f t="shared" si="1467"/>
        <v>0</v>
      </c>
      <c r="M2721" s="2">
        <f t="shared" si="1468"/>
        <v>0.60089560593338931</v>
      </c>
      <c r="N2721" s="2">
        <f t="shared" si="1478"/>
        <v>1.1195074167366359E-3</v>
      </c>
      <c r="O2721" s="2">
        <f t="shared" si="1479"/>
        <v>2.2390148334731916E-3</v>
      </c>
      <c r="P2721" s="1">
        <v>1414</v>
      </c>
      <c r="R2721" s="1">
        <v>2147</v>
      </c>
      <c r="S2721" s="1">
        <v>4</v>
      </c>
      <c r="X2721" s="1">
        <v>6</v>
      </c>
      <c r="Y2721" s="1">
        <v>2</v>
      </c>
      <c r="AC2721" s="1">
        <v>0</v>
      </c>
      <c r="AI2721" s="7">
        <f t="shared" si="1469"/>
        <v>0</v>
      </c>
      <c r="AJ2721" s="7">
        <f t="shared" si="1470"/>
        <v>0</v>
      </c>
      <c r="AK2721" s="7">
        <f t="shared" si="1471"/>
        <v>0</v>
      </c>
      <c r="AL2721" s="7">
        <f t="shared" si="1472"/>
        <v>0</v>
      </c>
      <c r="AM2721" s="2">
        <f t="shared" si="1473"/>
        <v>0</v>
      </c>
      <c r="AN2721" s="2">
        <f t="shared" si="1474"/>
        <v>0</v>
      </c>
      <c r="AO2721" s="2">
        <f t="shared" si="1475"/>
        <v>0</v>
      </c>
      <c r="AP2721" s="2">
        <f t="shared" si="1476"/>
        <v>0</v>
      </c>
      <c r="AR2721" t="str">
        <f t="shared" si="1463"/>
        <v>Vilas</v>
      </c>
      <c r="AS2721" t="s">
        <v>2993</v>
      </c>
      <c r="AT2721" s="182">
        <v>7</v>
      </c>
      <c r="AV2721" s="98">
        <v>55</v>
      </c>
      <c r="AW2721" s="100">
        <v>125</v>
      </c>
      <c r="AX2721" s="106">
        <f t="shared" si="1477"/>
        <v>55125</v>
      </c>
      <c r="AZ2721" s="7" t="s">
        <v>2975</v>
      </c>
      <c r="BA2721" t="s">
        <v>3208</v>
      </c>
    </row>
    <row r="2722" spans="1:53" hidden="1" outlineLevel="1">
      <c r="A2722" t="s">
        <v>480</v>
      </c>
      <c r="B2722" t="s">
        <v>2993</v>
      </c>
      <c r="C2722" s="1">
        <f t="shared" ref="C2722:C2730" si="1480">SUM(P2722:AG2722)</f>
        <v>13668</v>
      </c>
      <c r="D2722" s="7">
        <f>IF(P2722&gt;0,RANK(P2722,(P2722:R2722,S2722:AG2722)),0)</f>
        <v>2</v>
      </c>
      <c r="E2722" s="7">
        <f>IF(Q2722&gt;0,RANK(Q2722,(P2722:R2722,S2722:AG2722)),0)</f>
        <v>0</v>
      </c>
      <c r="F2722" s="7">
        <f>IF(R2722&gt;0,RANK(R2722,(P2722:R2722,S2722:AG2722)),0)</f>
        <v>1</v>
      </c>
      <c r="G2722" s="7">
        <f>IF(S2722&gt;0,RANK(S2722,(P2722:R2722,S2722:AG2722)),0)</f>
        <v>3</v>
      </c>
      <c r="H2722" s="49">
        <f t="shared" ref="H2722:H2730" si="1481">MAX(P2722:Y2722)-LARGE(P2722:Y2722,2)</f>
        <v>3238</v>
      </c>
      <c r="I2722" s="178">
        <f t="shared" si="1462"/>
        <v>0.23690371671056482</v>
      </c>
      <c r="J2722" s="2"/>
      <c r="K2722" s="2">
        <f t="shared" ref="K2722:K2730" si="1482">IF($C2722=0,"-",P2722/$C2722)</f>
        <v>0.37957272461223296</v>
      </c>
      <c r="L2722" s="2">
        <f t="shared" ref="L2722:L2730" si="1483">IF($C2722=0,"-",Q2722/$C2722)</f>
        <v>0</v>
      </c>
      <c r="M2722" s="2">
        <f t="shared" ref="M2722:M2730" si="1484">IF($C2722=0,"-",R2722/$C2722)</f>
        <v>0.61647644132279777</v>
      </c>
      <c r="N2722" s="2">
        <f t="shared" si="1478"/>
        <v>1.8290898448931811E-3</v>
      </c>
      <c r="O2722" s="2">
        <f t="shared" si="1479"/>
        <v>2.1217442200761405E-3</v>
      </c>
      <c r="P2722" s="1">
        <v>5188</v>
      </c>
      <c r="R2722" s="1">
        <v>8426</v>
      </c>
      <c r="S2722" s="1">
        <v>25</v>
      </c>
      <c r="X2722" s="1">
        <v>21</v>
      </c>
      <c r="Y2722" s="1">
        <v>8</v>
      </c>
      <c r="AC2722" s="1">
        <v>0</v>
      </c>
      <c r="AE2722" s="49"/>
      <c r="AI2722" s="7">
        <f t="shared" ref="AI2722:AI2730" si="1485">IF(T2722&gt;0,RANK(T2722,(P2722:Z2722)),0)</f>
        <v>0</v>
      </c>
      <c r="AJ2722" s="7">
        <f t="shared" ref="AJ2722:AJ2730" si="1486">IF(U2722&gt;0,RANK(U2722,(P2722:Z2722)),0)</f>
        <v>0</v>
      </c>
      <c r="AK2722" s="7">
        <f t="shared" ref="AK2722:AK2730" si="1487">IF(V2722&gt;0,RANK(V2722,(P2722:Z2722)),0)</f>
        <v>0</v>
      </c>
      <c r="AL2722" s="7">
        <f t="shared" ref="AL2722:AL2730" si="1488">IF(W2722&gt;0,RANK(W2722,(P2722:Z2722)),0)</f>
        <v>0</v>
      </c>
      <c r="AM2722" s="2">
        <f t="shared" ref="AM2722:AM2730" si="1489">IF($C2722=0,"-",T2722/$C2722)</f>
        <v>0</v>
      </c>
      <c r="AN2722" s="2">
        <f t="shared" ref="AN2722:AN2730" si="1490">IF($C2722=0,"-",U2722/$C2722)</f>
        <v>0</v>
      </c>
      <c r="AO2722" s="2">
        <f t="shared" ref="AO2722:AO2730" si="1491">IF($C2722=0,"-",V2722/$C2722)</f>
        <v>0</v>
      </c>
      <c r="AP2722" s="2">
        <f t="shared" ref="AP2722:AP2730" si="1492">IF($C2722=0,"-",W2722/$C2722)</f>
        <v>0</v>
      </c>
      <c r="AR2722" t="str">
        <f t="shared" si="1463"/>
        <v>Walworth</v>
      </c>
      <c r="AS2722" t="s">
        <v>2993</v>
      </c>
      <c r="AT2722" s="182"/>
      <c r="AV2722" s="98">
        <v>55</v>
      </c>
      <c r="AW2722" s="100">
        <v>127</v>
      </c>
      <c r="AX2722" s="106">
        <f t="shared" ref="AX2722:AX2729" si="1493">AV2722*1000+AW2722</f>
        <v>55127</v>
      </c>
      <c r="AZ2722" s="7" t="s">
        <v>2975</v>
      </c>
      <c r="BA2722" t="s">
        <v>3208</v>
      </c>
    </row>
    <row r="2723" spans="1:53" hidden="1" outlineLevel="1">
      <c r="A2723" t="s">
        <v>945</v>
      </c>
      <c r="B2723" t="s">
        <v>2993</v>
      </c>
      <c r="C2723" s="1">
        <f t="shared" si="1480"/>
        <v>2500</v>
      </c>
      <c r="D2723" s="7">
        <f>IF(P2723&gt;0,RANK(P2723,(P2723:R2723,S2723:AG2723)),0)</f>
        <v>2</v>
      </c>
      <c r="E2723" s="7">
        <f>IF(Q2723&gt;0,RANK(Q2723,(P2723:R2723,S2723:AG2723)),0)</f>
        <v>0</v>
      </c>
      <c r="F2723" s="7">
        <f>IF(R2723&gt;0,RANK(R2723,(P2723:R2723,S2723:AG2723)),0)</f>
        <v>1</v>
      </c>
      <c r="G2723" s="7">
        <f>IF(S2723&gt;0,RANK(S2723,(P2723:R2723,S2723:AG2723)),0)</f>
        <v>3</v>
      </c>
      <c r="H2723" s="49">
        <f t="shared" si="1481"/>
        <v>361</v>
      </c>
      <c r="I2723" s="178">
        <f t="shared" si="1462"/>
        <v>0.1444</v>
      </c>
      <c r="J2723" s="2"/>
      <c r="K2723" s="2">
        <f t="shared" si="1482"/>
        <v>0.42320000000000002</v>
      </c>
      <c r="L2723" s="2">
        <f t="shared" si="1483"/>
        <v>0</v>
      </c>
      <c r="M2723" s="2">
        <f t="shared" si="1484"/>
        <v>0.56759999999999999</v>
      </c>
      <c r="N2723" s="2">
        <f t="shared" si="1478"/>
        <v>4.7999999999999996E-3</v>
      </c>
      <c r="O2723" s="2">
        <f t="shared" si="1479"/>
        <v>4.3999999999999864E-3</v>
      </c>
      <c r="P2723" s="1">
        <v>1058</v>
      </c>
      <c r="R2723" s="1">
        <v>1419</v>
      </c>
      <c r="S2723" s="1">
        <v>12</v>
      </c>
      <c r="V2723" s="49"/>
      <c r="X2723" s="1">
        <v>7</v>
      </c>
      <c r="Y2723" s="1">
        <v>4</v>
      </c>
      <c r="AC2723" s="1">
        <v>0</v>
      </c>
      <c r="AE2723" s="49"/>
      <c r="AI2723" s="7">
        <f t="shared" si="1485"/>
        <v>0</v>
      </c>
      <c r="AJ2723" s="7">
        <f t="shared" si="1486"/>
        <v>0</v>
      </c>
      <c r="AK2723" s="7">
        <f t="shared" si="1487"/>
        <v>0</v>
      </c>
      <c r="AL2723" s="7">
        <f t="shared" si="1488"/>
        <v>0</v>
      </c>
      <c r="AM2723" s="2">
        <f t="shared" si="1489"/>
        <v>0</v>
      </c>
      <c r="AN2723" s="2">
        <f t="shared" si="1490"/>
        <v>0</v>
      </c>
      <c r="AO2723" s="2">
        <f t="shared" si="1491"/>
        <v>0</v>
      </c>
      <c r="AP2723" s="2">
        <f t="shared" si="1492"/>
        <v>0</v>
      </c>
      <c r="AR2723" t="str">
        <f t="shared" si="1463"/>
        <v>Washburn</v>
      </c>
      <c r="AS2723" t="s">
        <v>2993</v>
      </c>
      <c r="AT2723" s="182">
        <v>7</v>
      </c>
      <c r="AV2723" s="98">
        <v>55</v>
      </c>
      <c r="AW2723" s="100">
        <v>129</v>
      </c>
      <c r="AX2723" s="106">
        <f t="shared" si="1493"/>
        <v>55129</v>
      </c>
      <c r="AZ2723" s="7" t="s">
        <v>2975</v>
      </c>
      <c r="BA2723" t="s">
        <v>3208</v>
      </c>
    </row>
    <row r="2724" spans="1:53" hidden="1" outlineLevel="1">
      <c r="A2724" t="s">
        <v>643</v>
      </c>
      <c r="B2724" t="s">
        <v>2993</v>
      </c>
      <c r="C2724" s="1">
        <f t="shared" si="1480"/>
        <v>14120</v>
      </c>
      <c r="D2724" s="7">
        <f>IF(P2724&gt;0,RANK(P2724,(P2724:R2724,S2724:AG2724)),0)</f>
        <v>2</v>
      </c>
      <c r="E2724" s="7">
        <f>IF(Q2724&gt;0,RANK(Q2724,(P2724:R2724,S2724:AG2724)),0)</f>
        <v>0</v>
      </c>
      <c r="F2724" s="7">
        <f>IF(R2724&gt;0,RANK(R2724,(P2724:R2724,S2724:AG2724)),0)</f>
        <v>1</v>
      </c>
      <c r="G2724" s="7">
        <f>IF(S2724&gt;0,RANK(S2724,(P2724:R2724,S2724:AG2724)),0)</f>
        <v>3</v>
      </c>
      <c r="H2724" s="49">
        <f t="shared" si="1481"/>
        <v>1302</v>
      </c>
      <c r="I2724" s="178">
        <f t="shared" si="1462"/>
        <v>9.2209631728045333E-2</v>
      </c>
      <c r="J2724" s="2"/>
      <c r="K2724" s="2">
        <f t="shared" si="1482"/>
        <v>0.45240793201133145</v>
      </c>
      <c r="L2724" s="2">
        <f t="shared" si="1483"/>
        <v>0</v>
      </c>
      <c r="M2724" s="2">
        <f t="shared" si="1484"/>
        <v>0.54461756373937675</v>
      </c>
      <c r="N2724" s="2">
        <f t="shared" si="1478"/>
        <v>1.5580736543909348E-3</v>
      </c>
      <c r="O2724" s="2">
        <f t="shared" si="1479"/>
        <v>1.4164305949008636E-3</v>
      </c>
      <c r="P2724" s="1">
        <v>6388</v>
      </c>
      <c r="R2724" s="1">
        <v>7690</v>
      </c>
      <c r="S2724" s="1">
        <v>22</v>
      </c>
      <c r="V2724" s="49"/>
      <c r="X2724" s="1">
        <v>20</v>
      </c>
      <c r="Y2724" s="1">
        <v>0</v>
      </c>
      <c r="AC2724" s="1">
        <v>0</v>
      </c>
      <c r="AE2724" s="49"/>
      <c r="AI2724" s="7">
        <f t="shared" si="1485"/>
        <v>0</v>
      </c>
      <c r="AJ2724" s="7">
        <f t="shared" si="1486"/>
        <v>0</v>
      </c>
      <c r="AK2724" s="7">
        <f t="shared" si="1487"/>
        <v>0</v>
      </c>
      <c r="AL2724" s="7">
        <f t="shared" si="1488"/>
        <v>0</v>
      </c>
      <c r="AM2724" s="2">
        <f t="shared" si="1489"/>
        <v>0</v>
      </c>
      <c r="AN2724" s="2">
        <f t="shared" si="1490"/>
        <v>0</v>
      </c>
      <c r="AO2724" s="2">
        <f t="shared" si="1491"/>
        <v>0</v>
      </c>
      <c r="AP2724" s="2">
        <f t="shared" si="1492"/>
        <v>0</v>
      </c>
      <c r="AR2724" t="str">
        <f t="shared" si="1463"/>
        <v>Washington</v>
      </c>
      <c r="AS2724" t="s">
        <v>2993</v>
      </c>
      <c r="AT2724" s="182">
        <v>5</v>
      </c>
      <c r="AV2724" s="98">
        <v>55</v>
      </c>
      <c r="AW2724" s="100">
        <v>131</v>
      </c>
      <c r="AX2724" s="106">
        <f t="shared" si="1493"/>
        <v>55131</v>
      </c>
      <c r="AZ2724" s="7" t="s">
        <v>2975</v>
      </c>
      <c r="BA2724" t="s">
        <v>3208</v>
      </c>
    </row>
    <row r="2725" spans="1:53" hidden="1" outlineLevel="1">
      <c r="A2725" t="s">
        <v>2683</v>
      </c>
      <c r="B2725" t="s">
        <v>2993</v>
      </c>
      <c r="C2725" s="1">
        <f t="shared" si="1480"/>
        <v>51441</v>
      </c>
      <c r="D2725" s="7">
        <f>IF(P2725&gt;0,RANK(P2725,(P2725:R2725,S2725:AG2725)),0)</f>
        <v>2</v>
      </c>
      <c r="E2725" s="7">
        <f>IF(Q2725&gt;0,RANK(Q2725,(P2725:R2725,S2725:AG2725)),0)</f>
        <v>0</v>
      </c>
      <c r="F2725" s="7">
        <f>IF(R2725&gt;0,RANK(R2725,(P2725:R2725,S2725:AG2725)),0)</f>
        <v>1</v>
      </c>
      <c r="G2725" s="7">
        <f>IF(S2725&gt;0,RANK(S2725,(P2725:R2725,S2725:AG2725)),0)</f>
        <v>3</v>
      </c>
      <c r="H2725" s="49">
        <f t="shared" si="1481"/>
        <v>1607</v>
      </c>
      <c r="I2725" s="178">
        <f t="shared" si="1462"/>
        <v>3.1239672634668845E-2</v>
      </c>
      <c r="J2725" s="2"/>
      <c r="K2725" s="2">
        <f t="shared" si="1482"/>
        <v>0.48278610446919773</v>
      </c>
      <c r="L2725" s="2">
        <f t="shared" si="1483"/>
        <v>0</v>
      </c>
      <c r="M2725" s="2">
        <f t="shared" si="1484"/>
        <v>0.51402577710386654</v>
      </c>
      <c r="N2725" s="2">
        <f t="shared" si="1478"/>
        <v>1.3024630158822729E-3</v>
      </c>
      <c r="O2725" s="2">
        <f t="shared" si="1479"/>
        <v>1.8856554110535091E-3</v>
      </c>
      <c r="P2725" s="1">
        <v>24835</v>
      </c>
      <c r="R2725" s="1">
        <v>26442</v>
      </c>
      <c r="S2725" s="1">
        <v>67</v>
      </c>
      <c r="V2725" s="49"/>
      <c r="X2725" s="1">
        <v>63</v>
      </c>
      <c r="Y2725" s="1">
        <v>34</v>
      </c>
      <c r="AC2725" s="1">
        <v>0</v>
      </c>
      <c r="AE2725" s="49"/>
      <c r="AI2725" s="7">
        <f t="shared" si="1485"/>
        <v>0</v>
      </c>
      <c r="AJ2725" s="7">
        <f t="shared" si="1486"/>
        <v>0</v>
      </c>
      <c r="AK2725" s="7">
        <f t="shared" si="1487"/>
        <v>0</v>
      </c>
      <c r="AL2725" s="7">
        <f t="shared" si="1488"/>
        <v>0</v>
      </c>
      <c r="AM2725" s="2">
        <f t="shared" si="1489"/>
        <v>0</v>
      </c>
      <c r="AN2725" s="2">
        <f t="shared" si="1490"/>
        <v>0</v>
      </c>
      <c r="AO2725" s="2">
        <f t="shared" si="1491"/>
        <v>0</v>
      </c>
      <c r="AP2725" s="2">
        <f t="shared" si="1492"/>
        <v>0</v>
      </c>
      <c r="AR2725" t="str">
        <f t="shared" si="1463"/>
        <v>Waukesha</v>
      </c>
      <c r="AS2725" t="s">
        <v>2993</v>
      </c>
      <c r="AT2725" s="182"/>
      <c r="AV2725" s="98">
        <v>55</v>
      </c>
      <c r="AW2725" s="100">
        <v>133</v>
      </c>
      <c r="AX2725" s="106">
        <f t="shared" si="1493"/>
        <v>55133</v>
      </c>
      <c r="AZ2725" s="7" t="s">
        <v>2975</v>
      </c>
      <c r="BA2725" t="s">
        <v>3208</v>
      </c>
    </row>
    <row r="2726" spans="1:53" hidden="1" outlineLevel="1">
      <c r="A2726" t="s">
        <v>365</v>
      </c>
      <c r="B2726" t="s">
        <v>2993</v>
      </c>
      <c r="C2726" s="1">
        <f t="shared" si="1480"/>
        <v>6515</v>
      </c>
      <c r="D2726" s="7">
        <f>IF(P2726&gt;0,RANK(P2726,(P2726:R2726,S2726:AG2726)),0)</f>
        <v>2</v>
      </c>
      <c r="E2726" s="7">
        <f>IF(Q2726&gt;0,RANK(Q2726,(P2726:R2726,S2726:AG2726)),0)</f>
        <v>0</v>
      </c>
      <c r="F2726" s="7">
        <f>IF(R2726&gt;0,RANK(R2726,(P2726:R2726,S2726:AG2726)),0)</f>
        <v>1</v>
      </c>
      <c r="G2726" s="7">
        <f>IF(S2726&gt;0,RANK(S2726,(P2726:R2726,S2726:AG2726)),0)</f>
        <v>3</v>
      </c>
      <c r="H2726" s="49">
        <f t="shared" si="1481"/>
        <v>1309</v>
      </c>
      <c r="I2726" s="178">
        <f t="shared" si="1462"/>
        <v>0.20092095165003837</v>
      </c>
      <c r="J2726" s="2"/>
      <c r="K2726" s="2">
        <f t="shared" si="1482"/>
        <v>0.39677666922486571</v>
      </c>
      <c r="L2726" s="2">
        <f t="shared" si="1483"/>
        <v>0</v>
      </c>
      <c r="M2726" s="2">
        <f t="shared" si="1484"/>
        <v>0.59769762087490408</v>
      </c>
      <c r="N2726" s="2">
        <f t="shared" si="1478"/>
        <v>2.6093630084420569E-3</v>
      </c>
      <c r="O2726" s="2">
        <f t="shared" si="1479"/>
        <v>2.916346891788101E-3</v>
      </c>
      <c r="P2726" s="1">
        <v>2585</v>
      </c>
      <c r="R2726" s="1">
        <v>3894</v>
      </c>
      <c r="S2726" s="1">
        <v>17</v>
      </c>
      <c r="V2726" s="49"/>
      <c r="X2726" s="1">
        <v>14</v>
      </c>
      <c r="Y2726" s="1">
        <v>3</v>
      </c>
      <c r="AC2726" s="1">
        <v>2</v>
      </c>
      <c r="AE2726" s="49"/>
      <c r="AI2726" s="7">
        <f t="shared" si="1485"/>
        <v>0</v>
      </c>
      <c r="AJ2726" s="7">
        <f t="shared" si="1486"/>
        <v>0</v>
      </c>
      <c r="AK2726" s="7">
        <f t="shared" si="1487"/>
        <v>0</v>
      </c>
      <c r="AL2726" s="7">
        <f t="shared" si="1488"/>
        <v>0</v>
      </c>
      <c r="AM2726" s="2">
        <f t="shared" si="1489"/>
        <v>0</v>
      </c>
      <c r="AN2726" s="2">
        <f t="shared" si="1490"/>
        <v>0</v>
      </c>
      <c r="AO2726" s="2">
        <f t="shared" si="1491"/>
        <v>0</v>
      </c>
      <c r="AP2726" s="2">
        <f t="shared" si="1492"/>
        <v>0</v>
      </c>
      <c r="AR2726" t="str">
        <f t="shared" si="1463"/>
        <v>Waupaca</v>
      </c>
      <c r="AS2726" t="s">
        <v>2993</v>
      </c>
      <c r="AT2726" s="182">
        <v>8</v>
      </c>
      <c r="AV2726" s="98">
        <v>55</v>
      </c>
      <c r="AW2726" s="100">
        <v>135</v>
      </c>
      <c r="AX2726" s="106">
        <f t="shared" si="1493"/>
        <v>55135</v>
      </c>
      <c r="AZ2726" s="7" t="s">
        <v>2975</v>
      </c>
      <c r="BA2726" t="s">
        <v>3208</v>
      </c>
    </row>
    <row r="2727" spans="1:53" hidden="1" outlineLevel="1">
      <c r="A2727" t="s">
        <v>1245</v>
      </c>
      <c r="B2727" t="s">
        <v>2993</v>
      </c>
      <c r="C2727" s="1">
        <f t="shared" si="1480"/>
        <v>2856</v>
      </c>
      <c r="D2727" s="7">
        <f>IF(P2727&gt;0,RANK(P2727,(P2727:R2727,S2727:AG2727)),0)</f>
        <v>2</v>
      </c>
      <c r="E2727" s="7">
        <f>IF(Q2727&gt;0,RANK(Q2727,(P2727:R2727,S2727:AG2727)),0)</f>
        <v>0</v>
      </c>
      <c r="F2727" s="7">
        <f>IF(R2727&gt;0,RANK(R2727,(P2727:R2727,S2727:AG2727)),0)</f>
        <v>1</v>
      </c>
      <c r="G2727" s="7">
        <f>IF(S2727&gt;0,RANK(S2727,(P2727:R2727,S2727:AG2727)),0)</f>
        <v>3</v>
      </c>
      <c r="H2727" s="49">
        <f t="shared" si="1481"/>
        <v>359</v>
      </c>
      <c r="I2727" s="178">
        <f t="shared" si="1462"/>
        <v>0.12570028011204482</v>
      </c>
      <c r="J2727" s="2"/>
      <c r="K2727" s="2">
        <f t="shared" si="1482"/>
        <v>0.43452380952380953</v>
      </c>
      <c r="L2727" s="2">
        <f t="shared" si="1483"/>
        <v>0</v>
      </c>
      <c r="M2727" s="2">
        <f t="shared" si="1484"/>
        <v>0.56022408963585435</v>
      </c>
      <c r="N2727" s="2">
        <f t="shared" si="1478"/>
        <v>3.5014005602240898E-3</v>
      </c>
      <c r="O2727" s="2">
        <f t="shared" si="1479"/>
        <v>1.750700280112026E-3</v>
      </c>
      <c r="P2727" s="1">
        <v>1241</v>
      </c>
      <c r="R2727" s="1">
        <v>1600</v>
      </c>
      <c r="S2727" s="1">
        <v>10</v>
      </c>
      <c r="V2727" s="49"/>
      <c r="X2727" s="1">
        <v>5</v>
      </c>
      <c r="Y2727" s="1">
        <v>0</v>
      </c>
      <c r="AC2727" s="1">
        <v>0</v>
      </c>
      <c r="AE2727" s="49"/>
      <c r="AI2727" s="7">
        <f t="shared" si="1485"/>
        <v>0</v>
      </c>
      <c r="AJ2727" s="7">
        <f t="shared" si="1486"/>
        <v>0</v>
      </c>
      <c r="AK2727" s="7">
        <f t="shared" si="1487"/>
        <v>0</v>
      </c>
      <c r="AL2727" s="7">
        <f t="shared" si="1488"/>
        <v>0</v>
      </c>
      <c r="AM2727" s="2">
        <f t="shared" si="1489"/>
        <v>0</v>
      </c>
      <c r="AN2727" s="2">
        <f t="shared" si="1490"/>
        <v>0</v>
      </c>
      <c r="AO2727" s="2">
        <f t="shared" si="1491"/>
        <v>0</v>
      </c>
      <c r="AP2727" s="2">
        <f t="shared" si="1492"/>
        <v>0</v>
      </c>
      <c r="AR2727" t="str">
        <f t="shared" si="1463"/>
        <v>Waushara</v>
      </c>
      <c r="AS2727" t="s">
        <v>2993</v>
      </c>
      <c r="AT2727" s="182">
        <v>6</v>
      </c>
      <c r="AV2727" s="98">
        <v>55</v>
      </c>
      <c r="AW2727" s="100">
        <v>137</v>
      </c>
      <c r="AX2727" s="106">
        <f t="shared" si="1493"/>
        <v>55137</v>
      </c>
      <c r="AZ2727" s="7" t="s">
        <v>2975</v>
      </c>
      <c r="BA2727" t="s">
        <v>3208</v>
      </c>
    </row>
    <row r="2728" spans="1:53" hidden="1" outlineLevel="1">
      <c r="A2728" t="s">
        <v>1084</v>
      </c>
      <c r="B2728" t="s">
        <v>2993</v>
      </c>
      <c r="C2728" s="1">
        <f t="shared" si="1480"/>
        <v>29164</v>
      </c>
      <c r="D2728" s="7">
        <f>IF(P2728&gt;0,RANK(P2728,(P2728:R2728,S2728:AG2728)),0)</f>
        <v>2</v>
      </c>
      <c r="E2728" s="7">
        <f>IF(Q2728&gt;0,RANK(Q2728,(P2728:R2728,S2728:AG2728)),0)</f>
        <v>0</v>
      </c>
      <c r="F2728" s="7">
        <f>IF(R2728&gt;0,RANK(R2728,(P2728:R2728,S2728:AG2728)),0)</f>
        <v>1</v>
      </c>
      <c r="G2728" s="7">
        <f>IF(S2728&gt;0,RANK(S2728,(P2728:R2728,S2728:AG2728)),0)</f>
        <v>3</v>
      </c>
      <c r="H2728" s="49">
        <f t="shared" si="1481"/>
        <v>6642</v>
      </c>
      <c r="I2728" s="178">
        <f t="shared" si="1462"/>
        <v>0.22774653682622412</v>
      </c>
      <c r="J2728" s="2"/>
      <c r="K2728" s="2">
        <f t="shared" si="1482"/>
        <v>0.38444657797284321</v>
      </c>
      <c r="L2728" s="2">
        <f t="shared" si="1483"/>
        <v>0</v>
      </c>
      <c r="M2728" s="2">
        <f t="shared" si="1484"/>
        <v>0.61219311479906735</v>
      </c>
      <c r="N2728" s="2">
        <f t="shared" si="1478"/>
        <v>1.3715539706487449E-3</v>
      </c>
      <c r="O2728" s="2">
        <f t="shared" si="1479"/>
        <v>1.9887532574406983E-3</v>
      </c>
      <c r="P2728" s="1">
        <v>11212</v>
      </c>
      <c r="R2728" s="1">
        <v>17854</v>
      </c>
      <c r="S2728" s="1">
        <v>40</v>
      </c>
      <c r="V2728" s="49"/>
      <c r="X2728" s="1">
        <v>40</v>
      </c>
      <c r="Y2728" s="1">
        <v>18</v>
      </c>
      <c r="AC2728" s="1">
        <v>0</v>
      </c>
      <c r="AE2728" s="49"/>
      <c r="AI2728" s="7">
        <f t="shared" si="1485"/>
        <v>0</v>
      </c>
      <c r="AJ2728" s="7">
        <f t="shared" si="1486"/>
        <v>0</v>
      </c>
      <c r="AK2728" s="7">
        <f t="shared" si="1487"/>
        <v>0</v>
      </c>
      <c r="AL2728" s="7">
        <f t="shared" si="1488"/>
        <v>0</v>
      </c>
      <c r="AM2728" s="2">
        <f t="shared" si="1489"/>
        <v>0</v>
      </c>
      <c r="AN2728" s="2">
        <f t="shared" si="1490"/>
        <v>0</v>
      </c>
      <c r="AO2728" s="2">
        <f t="shared" si="1491"/>
        <v>0</v>
      </c>
      <c r="AP2728" s="2">
        <f t="shared" si="1492"/>
        <v>0</v>
      </c>
      <c r="AR2728" t="str">
        <f t="shared" si="1463"/>
        <v>Winnebago</v>
      </c>
      <c r="AS2728" t="s">
        <v>2993</v>
      </c>
      <c r="AT2728" s="182"/>
      <c r="AV2728" s="98">
        <v>55</v>
      </c>
      <c r="AW2728" s="100">
        <v>139</v>
      </c>
      <c r="AX2728" s="106">
        <f t="shared" si="1493"/>
        <v>55139</v>
      </c>
      <c r="AZ2728" s="7" t="s">
        <v>2975</v>
      </c>
      <c r="BA2728" t="s">
        <v>3208</v>
      </c>
    </row>
    <row r="2729" spans="1:53" hidden="1" outlineLevel="1">
      <c r="A2729" t="s">
        <v>3293</v>
      </c>
      <c r="B2729" t="s">
        <v>2993</v>
      </c>
      <c r="C2729" s="1">
        <f t="shared" si="1480"/>
        <v>11222</v>
      </c>
      <c r="D2729" s="7">
        <f>IF(P2729&gt;0,RANK(P2729,(P2729:R2729,S2729:AG2729)),0)</f>
        <v>2</v>
      </c>
      <c r="E2729" s="7">
        <f>IF(Q2729&gt;0,RANK(Q2729,(P2729:R2729,S2729:AG2729)),0)</f>
        <v>0</v>
      </c>
      <c r="F2729" s="7">
        <f>IF(R2729&gt;0,RANK(R2729,(P2729:R2729,S2729:AG2729)),0)</f>
        <v>1</v>
      </c>
      <c r="G2729" s="7">
        <f>IF(S2729&gt;0,RANK(S2729,(P2729:R2729,S2729:AG2729)),0)</f>
        <v>3</v>
      </c>
      <c r="H2729" s="49">
        <f t="shared" si="1481"/>
        <v>2328</v>
      </c>
      <c r="I2729" s="178">
        <f t="shared" si="1462"/>
        <v>0.20744965246836572</v>
      </c>
      <c r="J2729" s="2"/>
      <c r="K2729" s="2">
        <f t="shared" si="1482"/>
        <v>0.39458207093209768</v>
      </c>
      <c r="L2729" s="2">
        <f t="shared" si="1483"/>
        <v>0</v>
      </c>
      <c r="M2729" s="2">
        <f t="shared" si="1484"/>
        <v>0.6020317234004634</v>
      </c>
      <c r="N2729" s="2">
        <f t="shared" si="1478"/>
        <v>2.1386562110140795E-3</v>
      </c>
      <c r="O2729" s="2">
        <f t="shared" si="1479"/>
        <v>1.2475494564247779E-3</v>
      </c>
      <c r="P2729" s="1">
        <v>4428</v>
      </c>
      <c r="R2729" s="1">
        <v>6756</v>
      </c>
      <c r="S2729" s="1">
        <v>24</v>
      </c>
      <c r="V2729" s="49"/>
      <c r="X2729" s="1">
        <v>14</v>
      </c>
      <c r="Y2729" s="1">
        <v>0</v>
      </c>
      <c r="AC2729" s="1">
        <v>0</v>
      </c>
      <c r="AI2729" s="7">
        <f t="shared" si="1485"/>
        <v>0</v>
      </c>
      <c r="AJ2729" s="7">
        <f t="shared" si="1486"/>
        <v>0</v>
      </c>
      <c r="AK2729" s="7">
        <f t="shared" si="1487"/>
        <v>0</v>
      </c>
      <c r="AL2729" s="7">
        <f t="shared" si="1488"/>
        <v>0</v>
      </c>
      <c r="AM2729" s="2">
        <f t="shared" si="1489"/>
        <v>0</v>
      </c>
      <c r="AN2729" s="2">
        <f t="shared" si="1490"/>
        <v>0</v>
      </c>
      <c r="AO2729" s="2">
        <f t="shared" si="1491"/>
        <v>0</v>
      </c>
      <c r="AP2729" s="2">
        <f t="shared" si="1492"/>
        <v>0</v>
      </c>
      <c r="AR2729" t="str">
        <f t="shared" si="1463"/>
        <v>Wood</v>
      </c>
      <c r="AS2729" t="s">
        <v>2993</v>
      </c>
      <c r="AT2729" s="182"/>
      <c r="AV2729" s="98">
        <v>55</v>
      </c>
      <c r="AW2729" s="100">
        <v>141</v>
      </c>
      <c r="AX2729" s="106">
        <f t="shared" si="1493"/>
        <v>55141</v>
      </c>
      <c r="AZ2729" s="7" t="s">
        <v>2975</v>
      </c>
      <c r="BA2729" t="s">
        <v>3208</v>
      </c>
    </row>
    <row r="2730" spans="1:53" collapsed="1">
      <c r="A2730" t="s">
        <v>2075</v>
      </c>
      <c r="B2730" t="s">
        <v>1114</v>
      </c>
      <c r="C2730" s="1">
        <f t="shared" si="1480"/>
        <v>1007600</v>
      </c>
      <c r="D2730" s="7">
        <f>IF(P2730&gt;0,RANK(P2730,(P2730:R2730,S2730:AG2730)),0)</f>
        <v>2</v>
      </c>
      <c r="E2730" s="7">
        <f>IF(Q2730&gt;0,RANK(Q2730,(P2730:R2730,S2730:AG2730)),0)</f>
        <v>0</v>
      </c>
      <c r="F2730" s="7">
        <f>IF(R2730&gt;0,RANK(R2730,(P2730:R2730,S2730:AG2730)),0)</f>
        <v>1</v>
      </c>
      <c r="G2730" s="7">
        <f>IF(S2730&gt;0,RANK(S2730,(P2730:R2730,S2730:AG2730)),0)</f>
        <v>3</v>
      </c>
      <c r="H2730" s="49">
        <f t="shared" si="1481"/>
        <v>136453</v>
      </c>
      <c r="I2730" s="178">
        <f t="shared" si="1462"/>
        <v>0.13542377927749108</v>
      </c>
      <c r="J2730" s="2"/>
      <c r="K2730" s="2">
        <f t="shared" si="1482"/>
        <v>0.43046744739976184</v>
      </c>
      <c r="L2730" s="2">
        <f t="shared" si="1483"/>
        <v>0</v>
      </c>
      <c r="M2730" s="2">
        <f t="shared" si="1484"/>
        <v>0.56589122667725289</v>
      </c>
      <c r="N2730" s="2">
        <f t="shared" si="1478"/>
        <v>1.7189360857483129E-3</v>
      </c>
      <c r="O2730" s="2">
        <f t="shared" si="1479"/>
        <v>1.9223898372369595E-3</v>
      </c>
      <c r="P2730" s="1">
        <f t="shared" ref="P2730:S2730" si="1494">SUM(P2658:P2729)</f>
        <v>433739</v>
      </c>
      <c r="R2730" s="1">
        <f t="shared" si="1494"/>
        <v>570192</v>
      </c>
      <c r="S2730" s="1">
        <f t="shared" si="1494"/>
        <v>1732</v>
      </c>
      <c r="X2730" s="1">
        <f>SUM(X2658:X2729)</f>
        <v>1488</v>
      </c>
      <c r="Y2730" s="1">
        <f>SUM(Y2658:Y2729)</f>
        <v>431</v>
      </c>
      <c r="AC2730" s="1">
        <f>SUM(AC2658:AC2729)</f>
        <v>18</v>
      </c>
      <c r="AI2730" s="7">
        <f t="shared" si="1485"/>
        <v>0</v>
      </c>
      <c r="AJ2730" s="7">
        <f t="shared" si="1486"/>
        <v>0</v>
      </c>
      <c r="AK2730" s="7">
        <f t="shared" si="1487"/>
        <v>0</v>
      </c>
      <c r="AL2730" s="7">
        <f t="shared" si="1488"/>
        <v>0</v>
      </c>
      <c r="AM2730" s="2">
        <f t="shared" si="1489"/>
        <v>0</v>
      </c>
      <c r="AN2730" s="2">
        <f t="shared" si="1490"/>
        <v>0</v>
      </c>
      <c r="AO2730" s="2">
        <f t="shared" si="1491"/>
        <v>0</v>
      </c>
      <c r="AP2730" s="2">
        <f t="shared" si="1492"/>
        <v>0</v>
      </c>
      <c r="AR2730" t="str">
        <f t="shared" si="1463"/>
        <v>Wisconsin</v>
      </c>
      <c r="AS2730" t="s">
        <v>1114</v>
      </c>
      <c r="AT2730" s="182"/>
      <c r="AV2730" s="98">
        <v>55</v>
      </c>
      <c r="AW2730" s="100"/>
      <c r="AX2730" s="98">
        <v>55</v>
      </c>
      <c r="AZ2730" s="7" t="s">
        <v>1634</v>
      </c>
      <c r="BA2730" t="s">
        <v>3208</v>
      </c>
    </row>
    <row r="2731" spans="1:53">
      <c r="C2731" s="1"/>
      <c r="E2731" s="7"/>
      <c r="F2731" s="7"/>
      <c r="G2731" s="7"/>
      <c r="H2731" s="49"/>
      <c r="I2731" s="178"/>
      <c r="J2731" s="2"/>
      <c r="AI2731" s="7"/>
      <c r="AJ2731" s="7"/>
      <c r="AK2731" s="7"/>
      <c r="AL2731" s="7"/>
      <c r="AT2731" s="182"/>
      <c r="AV2731" s="98"/>
      <c r="AW2731" s="100"/>
      <c r="AX2731" s="98"/>
    </row>
    <row r="2732" spans="1:53">
      <c r="C2732" s="1"/>
      <c r="E2732" s="7"/>
      <c r="F2732" s="7"/>
      <c r="G2732" s="7"/>
      <c r="H2732" s="49"/>
      <c r="I2732" s="178"/>
      <c r="J2732" s="2"/>
      <c r="AI2732" s="7"/>
      <c r="AJ2732" s="7"/>
      <c r="AK2732" s="7"/>
      <c r="AL2732" s="7"/>
      <c r="AT2732" s="182"/>
      <c r="AV2732" s="98"/>
      <c r="AW2732" s="100"/>
      <c r="AX2732" s="98"/>
    </row>
    <row r="2733" spans="1:53">
      <c r="A2733" s="48" t="s">
        <v>914</v>
      </c>
      <c r="C2733" s="1"/>
      <c r="E2733" s="7"/>
      <c r="F2733" s="7"/>
      <c r="G2733" s="7"/>
      <c r="H2733" s="49"/>
      <c r="I2733" s="178"/>
      <c r="J2733" s="2"/>
      <c r="AI2733" s="7"/>
      <c r="AJ2733" s="7"/>
      <c r="AK2733" s="7"/>
      <c r="AL2733" s="7"/>
      <c r="AT2733" s="182"/>
      <c r="AV2733" s="98"/>
      <c r="AW2733" s="100"/>
      <c r="AX2733" s="98"/>
    </row>
    <row r="2734" spans="1:53">
      <c r="H2734" s="49"/>
      <c r="I2734" s="178"/>
      <c r="AT2734" s="182"/>
      <c r="AV2734" s="98"/>
      <c r="AW2734" s="100"/>
    </row>
    <row r="2735" spans="1:53" hidden="1" outlineLevel="1">
      <c r="A2735" t="s">
        <v>2158</v>
      </c>
      <c r="B2735" t="s">
        <v>2073</v>
      </c>
      <c r="C2735" s="1">
        <f t="shared" ref="C2735:C2774" si="1495">SUM(P2735:AG2735)</f>
        <v>225</v>
      </c>
      <c r="D2735" s="7">
        <f>IF(P2735&gt;0,RANK(P2735,(P2735:R2735,S2735:AG2735)),0)</f>
        <v>2</v>
      </c>
      <c r="E2735" s="7">
        <f>IF(Q2735&gt;0,RANK(Q2735,(P2735:R2735,S2735:AG2735)),0)</f>
        <v>0</v>
      </c>
      <c r="F2735" s="7">
        <f>IF(R2735&gt;0,RANK(R2735,(P2735:R2735,S2735:AG2735)),0)</f>
        <v>1</v>
      </c>
      <c r="G2735" s="7">
        <f>IF(S2735&gt;0,RANK(S2735,(P2735:R2735,S2735:AG2735)),0)</f>
        <v>0</v>
      </c>
      <c r="H2735" s="49">
        <f t="shared" ref="H2735:H2775" si="1496">MAX(P2735:Y2735)-LARGE(P2735:Y2735,2)</f>
        <v>131</v>
      </c>
      <c r="I2735" s="178">
        <f t="shared" ref="I2735:I2775" si="1497">H2735/C2735</f>
        <v>0.5822222222222222</v>
      </c>
      <c r="J2735" s="2"/>
      <c r="K2735" s="2">
        <f t="shared" ref="K2735:K2775" si="1498">IF($C2735=0,"-",P2735/$C2735)</f>
        <v>0.2088888888888889</v>
      </c>
      <c r="L2735" s="2">
        <f t="shared" ref="L2735:L2775" si="1499">IF($C2735=0,"-",Q2735/$C2735)</f>
        <v>0</v>
      </c>
      <c r="M2735" s="2">
        <f t="shared" ref="M2735:M2775" si="1500">IF($C2735=0,"-",R2735/$C2735)</f>
        <v>0.7911111111111111</v>
      </c>
      <c r="O2735" s="2">
        <f t="shared" ref="O2735:O2774" si="1501">IF(C2735=0,"-",(1-K2735-L2735-M2735))</f>
        <v>0</v>
      </c>
      <c r="P2735" s="1">
        <v>47</v>
      </c>
      <c r="R2735" s="1">
        <v>178</v>
      </c>
      <c r="X2735" s="1">
        <v>0</v>
      </c>
      <c r="AC2735" s="1">
        <v>0</v>
      </c>
      <c r="AI2735" s="7">
        <f t="shared" ref="AI2735:AI2775" si="1502">IF(T2735&gt;0,RANK(T2735,(P2735:Z2735)),0)</f>
        <v>0</v>
      </c>
      <c r="AJ2735" s="7">
        <f t="shared" ref="AJ2735:AJ2775" si="1503">IF(U2735&gt;0,RANK(U2735,(P2735:Z2735)),0)</f>
        <v>0</v>
      </c>
      <c r="AK2735" s="7">
        <f t="shared" ref="AK2735:AK2775" si="1504">IF(V2735&gt;0,RANK(V2735,(P2735:Z2735)),0)</f>
        <v>0</v>
      </c>
      <c r="AL2735" s="7">
        <f t="shared" ref="AL2735:AL2775" si="1505">IF(W2735&gt;0,RANK(W2735,(P2735:Z2735)),0)</f>
        <v>0</v>
      </c>
      <c r="AM2735" s="2">
        <f t="shared" ref="AM2735:AM2775" si="1506">IF($C2735=0,"-",T2735/$C2735)</f>
        <v>0</v>
      </c>
      <c r="AN2735" s="2">
        <f t="shared" ref="AN2735:AN2775" si="1507">IF($C2735=0,"-",U2735/$C2735)</f>
        <v>0</v>
      </c>
      <c r="AO2735" s="2">
        <f t="shared" ref="AO2735:AO2775" si="1508">IF($C2735=0,"-",V2735/$C2735)</f>
        <v>0</v>
      </c>
      <c r="AP2735" s="2">
        <f t="shared" ref="AP2735:AP2775" si="1509">IF($C2735=0,"-",W2735/$C2735)</f>
        <v>0</v>
      </c>
      <c r="AR2735" t="str">
        <f t="shared" ref="AR2735:AR2775" si="1510">A2735</f>
        <v>District 1</v>
      </c>
      <c r="AS2735" t="s">
        <v>2073</v>
      </c>
      <c r="AT2735" s="182">
        <v>1</v>
      </c>
      <c r="AV2735" s="98">
        <v>2</v>
      </c>
      <c r="AW2735" s="100">
        <v>701</v>
      </c>
      <c r="AX2735" s="106">
        <f t="shared" ref="AX2735:AX2774" si="1511">AV2735*1000+AW2735</f>
        <v>2701</v>
      </c>
      <c r="AZ2735" s="7" t="s">
        <v>1294</v>
      </c>
      <c r="BA2735" t="s">
        <v>3015</v>
      </c>
    </row>
    <row r="2736" spans="1:53" hidden="1" outlineLevel="1">
      <c r="A2736" t="s">
        <v>1576</v>
      </c>
      <c r="B2736" t="s">
        <v>2073</v>
      </c>
      <c r="C2736" s="1">
        <f t="shared" si="1495"/>
        <v>88</v>
      </c>
      <c r="D2736" s="7">
        <f>IF(P2736&gt;0,RANK(P2736,(P2736:R2736,S2736:AG2736)),0)</f>
        <v>2</v>
      </c>
      <c r="E2736" s="7">
        <f>IF(Q2736&gt;0,RANK(Q2736,(P2736:R2736,S2736:AG2736)),0)</f>
        <v>0</v>
      </c>
      <c r="F2736" s="7">
        <f>IF(R2736&gt;0,RANK(R2736,(P2736:R2736,S2736:AG2736)),0)</f>
        <v>1</v>
      </c>
      <c r="G2736" s="7">
        <f>IF(S2736&gt;0,RANK(S2736,(P2736:R2736,S2736:AG2736)),0)</f>
        <v>0</v>
      </c>
      <c r="H2736" s="49">
        <f t="shared" si="1496"/>
        <v>54</v>
      </c>
      <c r="I2736" s="178">
        <f t="shared" si="1497"/>
        <v>0.61363636363636365</v>
      </c>
      <c r="J2736" s="2"/>
      <c r="K2736" s="2">
        <f t="shared" si="1498"/>
        <v>0.19318181818181818</v>
      </c>
      <c r="L2736" s="2">
        <f t="shared" si="1499"/>
        <v>0</v>
      </c>
      <c r="M2736" s="2">
        <f t="shared" si="1500"/>
        <v>0.80681818181818177</v>
      </c>
      <c r="O2736" s="2">
        <f t="shared" si="1501"/>
        <v>1.1102230246251565E-16</v>
      </c>
      <c r="P2736" s="1">
        <v>17</v>
      </c>
      <c r="R2736" s="1">
        <v>71</v>
      </c>
      <c r="X2736" s="1">
        <v>0</v>
      </c>
      <c r="AC2736" s="1">
        <v>0</v>
      </c>
      <c r="AI2736" s="7">
        <f t="shared" si="1502"/>
        <v>0</v>
      </c>
      <c r="AJ2736" s="7">
        <f t="shared" si="1503"/>
        <v>0</v>
      </c>
      <c r="AK2736" s="7">
        <f t="shared" si="1504"/>
        <v>0</v>
      </c>
      <c r="AL2736" s="7">
        <f t="shared" si="1505"/>
        <v>0</v>
      </c>
      <c r="AM2736" s="2">
        <f t="shared" si="1506"/>
        <v>0</v>
      </c>
      <c r="AN2736" s="2">
        <f t="shared" si="1507"/>
        <v>0</v>
      </c>
      <c r="AO2736" s="2">
        <f t="shared" si="1508"/>
        <v>0</v>
      </c>
      <c r="AP2736" s="2">
        <f t="shared" si="1509"/>
        <v>0</v>
      </c>
      <c r="AR2736" t="str">
        <f t="shared" si="1510"/>
        <v>District 2</v>
      </c>
      <c r="AS2736" t="s">
        <v>2073</v>
      </c>
      <c r="AT2736" s="182">
        <v>1</v>
      </c>
      <c r="AV2736" s="98">
        <v>2</v>
      </c>
      <c r="AW2736" s="100">
        <v>702</v>
      </c>
      <c r="AX2736" s="106">
        <f t="shared" si="1511"/>
        <v>2702</v>
      </c>
      <c r="AZ2736" s="7" t="s">
        <v>1294</v>
      </c>
      <c r="BA2736" t="s">
        <v>3015</v>
      </c>
    </row>
    <row r="2737" spans="1:53" hidden="1" outlineLevel="1">
      <c r="A2737" t="s">
        <v>1577</v>
      </c>
      <c r="B2737" t="s">
        <v>2073</v>
      </c>
      <c r="C2737" s="1">
        <f t="shared" si="1495"/>
        <v>101</v>
      </c>
      <c r="D2737" s="7">
        <f>IF(P2737&gt;0,RANK(P2737,(P2737:R2737,S2737:AG2737)),0)</f>
        <v>2</v>
      </c>
      <c r="E2737" s="7">
        <f>IF(Q2737&gt;0,RANK(Q2737,(P2737:R2737,S2737:AG2737)),0)</f>
        <v>0</v>
      </c>
      <c r="F2737" s="7">
        <f>IF(R2737&gt;0,RANK(R2737,(P2737:R2737,S2737:AG2737)),0)</f>
        <v>1</v>
      </c>
      <c r="G2737" s="7">
        <f>IF(S2737&gt;0,RANK(S2737,(P2737:R2737,S2737:AG2737)),0)</f>
        <v>0</v>
      </c>
      <c r="H2737" s="49">
        <f t="shared" si="1496"/>
        <v>81</v>
      </c>
      <c r="I2737" s="178">
        <f t="shared" si="1497"/>
        <v>0.80198019801980203</v>
      </c>
      <c r="J2737" s="2"/>
      <c r="K2737" s="2">
        <f t="shared" si="1498"/>
        <v>9.9009900990099015E-2</v>
      </c>
      <c r="L2737" s="2">
        <f t="shared" si="1499"/>
        <v>0</v>
      </c>
      <c r="M2737" s="2">
        <f t="shared" si="1500"/>
        <v>0.90099009900990101</v>
      </c>
      <c r="O2737" s="2">
        <f t="shared" si="1501"/>
        <v>0</v>
      </c>
      <c r="P2737" s="1">
        <v>10</v>
      </c>
      <c r="R2737" s="1">
        <v>91</v>
      </c>
      <c r="X2737" s="1">
        <v>0</v>
      </c>
      <c r="AC2737" s="1">
        <v>0</v>
      </c>
      <c r="AI2737" s="7">
        <f t="shared" si="1502"/>
        <v>0</v>
      </c>
      <c r="AJ2737" s="7">
        <f t="shared" si="1503"/>
        <v>0</v>
      </c>
      <c r="AK2737" s="7">
        <f t="shared" si="1504"/>
        <v>0</v>
      </c>
      <c r="AL2737" s="7">
        <f t="shared" si="1505"/>
        <v>0</v>
      </c>
      <c r="AM2737" s="2">
        <f t="shared" si="1506"/>
        <v>0</v>
      </c>
      <c r="AN2737" s="2">
        <f t="shared" si="1507"/>
        <v>0</v>
      </c>
      <c r="AO2737" s="2">
        <f t="shared" si="1508"/>
        <v>0</v>
      </c>
      <c r="AP2737" s="2">
        <f t="shared" si="1509"/>
        <v>0</v>
      </c>
      <c r="AR2737" t="str">
        <f t="shared" si="1510"/>
        <v>District 3</v>
      </c>
      <c r="AS2737" t="s">
        <v>2073</v>
      </c>
      <c r="AT2737" s="182">
        <v>1</v>
      </c>
      <c r="AV2737" s="98">
        <v>2</v>
      </c>
      <c r="AW2737" s="100">
        <v>703</v>
      </c>
      <c r="AX2737" s="106">
        <f t="shared" si="1511"/>
        <v>2703</v>
      </c>
      <c r="AZ2737" s="7" t="s">
        <v>1294</v>
      </c>
      <c r="BA2737" t="s">
        <v>3015</v>
      </c>
    </row>
    <row r="2738" spans="1:53" hidden="1" outlineLevel="1">
      <c r="A2738" t="s">
        <v>1841</v>
      </c>
      <c r="B2738" t="s">
        <v>2073</v>
      </c>
      <c r="C2738" s="1">
        <f t="shared" si="1495"/>
        <v>627</v>
      </c>
      <c r="D2738" s="7">
        <f>IF(P2738&gt;0,RANK(P2738,(P2738:R2738,S2738:AG2738)),0)</f>
        <v>2</v>
      </c>
      <c r="E2738" s="7">
        <f>IF(Q2738&gt;0,RANK(Q2738,(P2738:R2738,S2738:AG2738)),0)</f>
        <v>0</v>
      </c>
      <c r="F2738" s="7">
        <f>IF(R2738&gt;0,RANK(R2738,(P2738:R2738,S2738:AG2738)),0)</f>
        <v>1</v>
      </c>
      <c r="G2738" s="7">
        <f>IF(S2738&gt;0,RANK(S2738,(P2738:R2738,S2738:AG2738)),0)</f>
        <v>0</v>
      </c>
      <c r="H2738" s="49">
        <f t="shared" si="1496"/>
        <v>423</v>
      </c>
      <c r="I2738" s="178">
        <f t="shared" si="1497"/>
        <v>0.67464114832535882</v>
      </c>
      <c r="J2738" s="2"/>
      <c r="K2738" s="2">
        <f t="shared" si="1498"/>
        <v>0.16267942583732056</v>
      </c>
      <c r="L2738" s="2">
        <f t="shared" si="1499"/>
        <v>0</v>
      </c>
      <c r="M2738" s="2">
        <f t="shared" si="1500"/>
        <v>0.83732057416267947</v>
      </c>
      <c r="O2738" s="2">
        <f t="shared" si="1501"/>
        <v>0</v>
      </c>
      <c r="P2738" s="1">
        <v>102</v>
      </c>
      <c r="R2738" s="1">
        <v>525</v>
      </c>
      <c r="X2738" s="1">
        <v>0</v>
      </c>
      <c r="AC2738" s="1">
        <v>0</v>
      </c>
      <c r="AI2738" s="7">
        <f t="shared" si="1502"/>
        <v>0</v>
      </c>
      <c r="AJ2738" s="7">
        <f t="shared" si="1503"/>
        <v>0</v>
      </c>
      <c r="AK2738" s="7">
        <f t="shared" si="1504"/>
        <v>0</v>
      </c>
      <c r="AL2738" s="7">
        <f t="shared" si="1505"/>
        <v>0</v>
      </c>
      <c r="AM2738" s="2">
        <f t="shared" si="1506"/>
        <v>0</v>
      </c>
      <c r="AN2738" s="2">
        <f t="shared" si="1507"/>
        <v>0</v>
      </c>
      <c r="AO2738" s="2">
        <f t="shared" si="1508"/>
        <v>0</v>
      </c>
      <c r="AP2738" s="2">
        <f t="shared" si="1509"/>
        <v>0</v>
      </c>
      <c r="AR2738" t="str">
        <f t="shared" si="1510"/>
        <v>District 4</v>
      </c>
      <c r="AS2738" t="s">
        <v>2073</v>
      </c>
      <c r="AT2738" s="182">
        <v>1</v>
      </c>
      <c r="AV2738" s="98">
        <v>2</v>
      </c>
      <c r="AW2738" s="100">
        <v>704</v>
      </c>
      <c r="AX2738" s="106">
        <f t="shared" si="1511"/>
        <v>2704</v>
      </c>
      <c r="AZ2738" s="7" t="s">
        <v>1294</v>
      </c>
      <c r="BA2738" t="s">
        <v>3015</v>
      </c>
    </row>
    <row r="2739" spans="1:53" hidden="1" outlineLevel="1">
      <c r="A2739" t="s">
        <v>1796</v>
      </c>
      <c r="B2739" t="s">
        <v>2073</v>
      </c>
      <c r="C2739" s="1">
        <f t="shared" si="1495"/>
        <v>437</v>
      </c>
      <c r="D2739" s="7">
        <f>IF(P2739&gt;0,RANK(P2739,(P2739:R2739,S2739:AG2739)),0)</f>
        <v>2</v>
      </c>
      <c r="E2739" s="7">
        <f>IF(Q2739&gt;0,RANK(Q2739,(P2739:R2739,S2739:AG2739)),0)</f>
        <v>0</v>
      </c>
      <c r="F2739" s="7">
        <f>IF(R2739&gt;0,RANK(R2739,(P2739:R2739,S2739:AG2739)),0)</f>
        <v>1</v>
      </c>
      <c r="G2739" s="7">
        <f>IF(S2739&gt;0,RANK(S2739,(P2739:R2739,S2739:AG2739)),0)</f>
        <v>0</v>
      </c>
      <c r="H2739" s="49">
        <f t="shared" si="1496"/>
        <v>316</v>
      </c>
      <c r="I2739" s="178">
        <f t="shared" si="1497"/>
        <v>0.72311212814645309</v>
      </c>
      <c r="J2739" s="2"/>
      <c r="K2739" s="2">
        <f t="shared" si="1498"/>
        <v>0.13043478260869565</v>
      </c>
      <c r="L2739" s="2">
        <f t="shared" si="1499"/>
        <v>0</v>
      </c>
      <c r="M2739" s="2">
        <f t="shared" si="1500"/>
        <v>0.85354691075514877</v>
      </c>
      <c r="O2739" s="2">
        <f t="shared" si="1501"/>
        <v>1.6018306636155555E-2</v>
      </c>
      <c r="P2739" s="1">
        <v>57</v>
      </c>
      <c r="R2739" s="1">
        <v>373</v>
      </c>
      <c r="X2739" s="1">
        <v>7</v>
      </c>
      <c r="AC2739" s="1">
        <v>0</v>
      </c>
      <c r="AI2739" s="7">
        <f t="shared" si="1502"/>
        <v>0</v>
      </c>
      <c r="AJ2739" s="7">
        <f t="shared" si="1503"/>
        <v>0</v>
      </c>
      <c r="AK2739" s="7">
        <f t="shared" si="1504"/>
        <v>0</v>
      </c>
      <c r="AL2739" s="7">
        <f t="shared" si="1505"/>
        <v>0</v>
      </c>
      <c r="AM2739" s="2">
        <f t="shared" si="1506"/>
        <v>0</v>
      </c>
      <c r="AN2739" s="2">
        <f t="shared" si="1507"/>
        <v>0</v>
      </c>
      <c r="AO2739" s="2">
        <f t="shared" si="1508"/>
        <v>0</v>
      </c>
      <c r="AP2739" s="2">
        <f t="shared" si="1509"/>
        <v>0</v>
      </c>
      <c r="AR2739" t="str">
        <f t="shared" si="1510"/>
        <v>District 5</v>
      </c>
      <c r="AS2739" t="s">
        <v>2073</v>
      </c>
      <c r="AT2739" s="182"/>
      <c r="AV2739" s="98">
        <v>2</v>
      </c>
      <c r="AW2739" s="100">
        <v>705</v>
      </c>
      <c r="AX2739" s="106">
        <f t="shared" si="1511"/>
        <v>2705</v>
      </c>
      <c r="AZ2739" s="7" t="s">
        <v>1294</v>
      </c>
      <c r="BA2739" t="s">
        <v>3015</v>
      </c>
    </row>
    <row r="2740" spans="1:53" hidden="1" outlineLevel="1">
      <c r="A2740" t="s">
        <v>1775</v>
      </c>
      <c r="B2740" t="s">
        <v>2073</v>
      </c>
      <c r="C2740" s="1">
        <f t="shared" si="1495"/>
        <v>195</v>
      </c>
      <c r="D2740" s="7">
        <f>IF(P2740&gt;0,RANK(P2740,(P2740:R2740,S2740:AG2740)),0)</f>
        <v>0</v>
      </c>
      <c r="E2740" s="7">
        <f>IF(Q2740&gt;0,RANK(Q2740,(P2740:R2740,S2740:AG2740)),0)</f>
        <v>0</v>
      </c>
      <c r="F2740" s="7">
        <f>IF(R2740&gt;0,RANK(R2740,(P2740:R2740,S2740:AG2740)),0)</f>
        <v>1</v>
      </c>
      <c r="G2740" s="7">
        <f>IF(S2740&gt;0,RANK(S2740,(P2740:R2740,S2740:AG2740)),0)</f>
        <v>0</v>
      </c>
      <c r="H2740" s="49">
        <f t="shared" si="1496"/>
        <v>195</v>
      </c>
      <c r="I2740" s="178">
        <f t="shared" si="1497"/>
        <v>1</v>
      </c>
      <c r="J2740" s="2"/>
      <c r="K2740" s="2">
        <f t="shared" si="1498"/>
        <v>0</v>
      </c>
      <c r="L2740" s="2">
        <f t="shared" si="1499"/>
        <v>0</v>
      </c>
      <c r="M2740" s="2">
        <f t="shared" si="1500"/>
        <v>1</v>
      </c>
      <c r="O2740" s="2">
        <f t="shared" si="1501"/>
        <v>0</v>
      </c>
      <c r="P2740" s="1">
        <v>0</v>
      </c>
      <c r="R2740" s="1">
        <v>195</v>
      </c>
      <c r="X2740" s="1">
        <v>0</v>
      </c>
      <c r="AC2740" s="1">
        <v>0</v>
      </c>
      <c r="AI2740" s="7">
        <f t="shared" si="1502"/>
        <v>0</v>
      </c>
      <c r="AJ2740" s="7">
        <f t="shared" si="1503"/>
        <v>0</v>
      </c>
      <c r="AK2740" s="7">
        <f t="shared" si="1504"/>
        <v>0</v>
      </c>
      <c r="AL2740" s="7">
        <f t="shared" si="1505"/>
        <v>0</v>
      </c>
      <c r="AM2740" s="2">
        <f t="shared" si="1506"/>
        <v>0</v>
      </c>
      <c r="AN2740" s="2">
        <f t="shared" si="1507"/>
        <v>0</v>
      </c>
      <c r="AO2740" s="2">
        <f t="shared" si="1508"/>
        <v>0</v>
      </c>
      <c r="AP2740" s="2">
        <f t="shared" si="1509"/>
        <v>0</v>
      </c>
      <c r="AR2740" t="str">
        <f t="shared" si="1510"/>
        <v>District 6</v>
      </c>
      <c r="AS2740" t="s">
        <v>2073</v>
      </c>
      <c r="AT2740" s="182"/>
      <c r="AV2740" s="98">
        <v>2</v>
      </c>
      <c r="AW2740" s="100">
        <v>706</v>
      </c>
      <c r="AX2740" s="106">
        <f t="shared" si="1511"/>
        <v>2706</v>
      </c>
      <c r="AZ2740" s="7" t="s">
        <v>1294</v>
      </c>
      <c r="BA2740" t="s">
        <v>3015</v>
      </c>
    </row>
    <row r="2741" spans="1:53" hidden="1" outlineLevel="1">
      <c r="A2741" t="s">
        <v>1367</v>
      </c>
      <c r="B2741" t="s">
        <v>2073</v>
      </c>
      <c r="C2741" s="1">
        <f t="shared" si="1495"/>
        <v>145</v>
      </c>
      <c r="D2741" s="7">
        <f>IF(P2741&gt;0,RANK(P2741,(P2741:R2741,S2741:AG2741)),0)</f>
        <v>2</v>
      </c>
      <c r="E2741" s="7">
        <f>IF(Q2741&gt;0,RANK(Q2741,(P2741:R2741,S2741:AG2741)),0)</f>
        <v>0</v>
      </c>
      <c r="F2741" s="7">
        <f>IF(R2741&gt;0,RANK(R2741,(P2741:R2741,S2741:AG2741)),0)</f>
        <v>1</v>
      </c>
      <c r="G2741" s="7">
        <f>IF(S2741&gt;0,RANK(S2741,(P2741:R2741,S2741:AG2741)),0)</f>
        <v>0</v>
      </c>
      <c r="H2741" s="49">
        <f t="shared" si="1496"/>
        <v>87</v>
      </c>
      <c r="I2741" s="178">
        <f t="shared" si="1497"/>
        <v>0.6</v>
      </c>
      <c r="J2741" s="2"/>
      <c r="K2741" s="2">
        <f t="shared" si="1498"/>
        <v>0.2</v>
      </c>
      <c r="L2741" s="2">
        <f t="shared" si="1499"/>
        <v>0</v>
      </c>
      <c r="M2741" s="2">
        <f t="shared" si="1500"/>
        <v>0.8</v>
      </c>
      <c r="O2741" s="2">
        <f t="shared" si="1501"/>
        <v>0</v>
      </c>
      <c r="P2741" s="1">
        <v>29</v>
      </c>
      <c r="R2741" s="1">
        <v>116</v>
      </c>
      <c r="X2741" s="1">
        <v>0</v>
      </c>
      <c r="AC2741" s="1">
        <v>0</v>
      </c>
      <c r="AI2741" s="7">
        <f t="shared" si="1502"/>
        <v>0</v>
      </c>
      <c r="AJ2741" s="7">
        <f t="shared" si="1503"/>
        <v>0</v>
      </c>
      <c r="AK2741" s="7">
        <f t="shared" si="1504"/>
        <v>0</v>
      </c>
      <c r="AL2741" s="7">
        <f t="shared" si="1505"/>
        <v>0</v>
      </c>
      <c r="AM2741" s="2">
        <f t="shared" si="1506"/>
        <v>0</v>
      </c>
      <c r="AN2741" s="2">
        <f t="shared" si="1507"/>
        <v>0</v>
      </c>
      <c r="AO2741" s="2">
        <f t="shared" si="1508"/>
        <v>0</v>
      </c>
      <c r="AP2741" s="2">
        <f t="shared" si="1509"/>
        <v>0</v>
      </c>
      <c r="AR2741" t="str">
        <f t="shared" si="1510"/>
        <v>District 7</v>
      </c>
      <c r="AS2741" t="s">
        <v>2073</v>
      </c>
      <c r="AT2741" s="182"/>
      <c r="AV2741" s="98">
        <v>2</v>
      </c>
      <c r="AW2741" s="100">
        <v>707</v>
      </c>
      <c r="AX2741" s="106">
        <f t="shared" si="1511"/>
        <v>2707</v>
      </c>
      <c r="AZ2741" s="7" t="s">
        <v>1294</v>
      </c>
      <c r="BA2741" t="s">
        <v>3015</v>
      </c>
    </row>
    <row r="2742" spans="1:53" hidden="1" outlineLevel="1">
      <c r="A2742" t="s">
        <v>279</v>
      </c>
      <c r="B2742" t="s">
        <v>2073</v>
      </c>
      <c r="C2742" s="1">
        <f t="shared" si="1495"/>
        <v>110</v>
      </c>
      <c r="D2742" s="7">
        <f>IF(P2742&gt;0,RANK(P2742,(P2742:R2742,S2742:AG2742)),0)</f>
        <v>2</v>
      </c>
      <c r="E2742" s="7">
        <f>IF(Q2742&gt;0,RANK(Q2742,(P2742:R2742,S2742:AG2742)),0)</f>
        <v>0</v>
      </c>
      <c r="F2742" s="7">
        <f>IF(R2742&gt;0,RANK(R2742,(P2742:R2742,S2742:AG2742)),0)</f>
        <v>1</v>
      </c>
      <c r="G2742" s="7">
        <f>IF(S2742&gt;0,RANK(S2742,(P2742:R2742,S2742:AG2742)),0)</f>
        <v>0</v>
      </c>
      <c r="H2742" s="49">
        <f t="shared" si="1496"/>
        <v>86</v>
      </c>
      <c r="I2742" s="178">
        <f t="shared" si="1497"/>
        <v>0.78181818181818186</v>
      </c>
      <c r="J2742" s="2"/>
      <c r="K2742" s="2">
        <f t="shared" si="1498"/>
        <v>0.10909090909090909</v>
      </c>
      <c r="L2742" s="2">
        <f t="shared" si="1499"/>
        <v>0</v>
      </c>
      <c r="M2742" s="2">
        <f t="shared" si="1500"/>
        <v>0.89090909090909087</v>
      </c>
      <c r="O2742" s="2">
        <f t="shared" si="1501"/>
        <v>0</v>
      </c>
      <c r="P2742" s="1">
        <v>12</v>
      </c>
      <c r="R2742" s="1">
        <v>98</v>
      </c>
      <c r="X2742" s="1">
        <v>0</v>
      </c>
      <c r="AC2742" s="1">
        <v>0</v>
      </c>
      <c r="AI2742" s="7">
        <f t="shared" si="1502"/>
        <v>0</v>
      </c>
      <c r="AJ2742" s="7">
        <f t="shared" si="1503"/>
        <v>0</v>
      </c>
      <c r="AK2742" s="7">
        <f t="shared" si="1504"/>
        <v>0</v>
      </c>
      <c r="AL2742" s="7">
        <f t="shared" si="1505"/>
        <v>0</v>
      </c>
      <c r="AM2742" s="2">
        <f t="shared" si="1506"/>
        <v>0</v>
      </c>
      <c r="AN2742" s="2">
        <f t="shared" si="1507"/>
        <v>0</v>
      </c>
      <c r="AO2742" s="2">
        <f t="shared" si="1508"/>
        <v>0</v>
      </c>
      <c r="AP2742" s="2">
        <f t="shared" si="1509"/>
        <v>0</v>
      </c>
      <c r="AR2742" t="str">
        <f t="shared" si="1510"/>
        <v>District 8</v>
      </c>
      <c r="AS2742" t="s">
        <v>2073</v>
      </c>
      <c r="AT2742" s="182"/>
      <c r="AV2742" s="98">
        <v>2</v>
      </c>
      <c r="AW2742" s="100">
        <v>708</v>
      </c>
      <c r="AX2742" s="106">
        <f t="shared" si="1511"/>
        <v>2708</v>
      </c>
      <c r="AZ2742" s="7" t="s">
        <v>1294</v>
      </c>
      <c r="BA2742" t="s">
        <v>3015</v>
      </c>
    </row>
    <row r="2743" spans="1:53" hidden="1" outlineLevel="1">
      <c r="A2743" t="s">
        <v>3025</v>
      </c>
      <c r="B2743" t="s">
        <v>2073</v>
      </c>
      <c r="C2743" s="1">
        <f t="shared" si="1495"/>
        <v>171</v>
      </c>
      <c r="D2743" s="7">
        <f>IF(P2743&gt;0,RANK(P2743,(P2743:R2743,S2743:AG2743)),0)</f>
        <v>2</v>
      </c>
      <c r="E2743" s="7">
        <f>IF(Q2743&gt;0,RANK(Q2743,(P2743:R2743,S2743:AG2743)),0)</f>
        <v>0</v>
      </c>
      <c r="F2743" s="7">
        <f>IF(R2743&gt;0,RANK(R2743,(P2743:R2743,S2743:AG2743)),0)</f>
        <v>1</v>
      </c>
      <c r="G2743" s="7">
        <f>IF(S2743&gt;0,RANK(S2743,(P2743:R2743,S2743:AG2743)),0)</f>
        <v>0</v>
      </c>
      <c r="H2743" s="49">
        <f t="shared" si="1496"/>
        <v>89</v>
      </c>
      <c r="I2743" s="178">
        <f t="shared" si="1497"/>
        <v>0.52046783625730997</v>
      </c>
      <c r="J2743" s="2"/>
      <c r="K2743" s="2">
        <f t="shared" si="1498"/>
        <v>0.23976608187134502</v>
      </c>
      <c r="L2743" s="2">
        <f t="shared" si="1499"/>
        <v>0</v>
      </c>
      <c r="M2743" s="2">
        <f t="shared" si="1500"/>
        <v>0.76023391812865493</v>
      </c>
      <c r="O2743" s="2">
        <f t="shared" si="1501"/>
        <v>1.1102230246251565E-16</v>
      </c>
      <c r="P2743" s="1">
        <v>41</v>
      </c>
      <c r="R2743" s="1">
        <v>130</v>
      </c>
      <c r="X2743" s="1">
        <v>0</v>
      </c>
      <c r="AC2743" s="1">
        <v>0</v>
      </c>
      <c r="AI2743" s="7">
        <f t="shared" si="1502"/>
        <v>0</v>
      </c>
      <c r="AJ2743" s="7">
        <f t="shared" si="1503"/>
        <v>0</v>
      </c>
      <c r="AK2743" s="7">
        <f t="shared" si="1504"/>
        <v>0</v>
      </c>
      <c r="AL2743" s="7">
        <f t="shared" si="1505"/>
        <v>0</v>
      </c>
      <c r="AM2743" s="2">
        <f t="shared" si="1506"/>
        <v>0</v>
      </c>
      <c r="AN2743" s="2">
        <f t="shared" si="1507"/>
        <v>0</v>
      </c>
      <c r="AO2743" s="2">
        <f t="shared" si="1508"/>
        <v>0</v>
      </c>
      <c r="AP2743" s="2">
        <f t="shared" si="1509"/>
        <v>0</v>
      </c>
      <c r="AR2743" t="str">
        <f t="shared" si="1510"/>
        <v>District 9</v>
      </c>
      <c r="AS2743" t="s">
        <v>2073</v>
      </c>
      <c r="AT2743" s="182"/>
      <c r="AV2743" s="98">
        <v>2</v>
      </c>
      <c r="AW2743" s="100">
        <v>709</v>
      </c>
      <c r="AX2743" s="106">
        <f t="shared" si="1511"/>
        <v>2709</v>
      </c>
      <c r="AZ2743" s="7" t="s">
        <v>1294</v>
      </c>
      <c r="BA2743" t="s">
        <v>3015</v>
      </c>
    </row>
    <row r="2744" spans="1:53" hidden="1" outlineLevel="1">
      <c r="A2744" t="s">
        <v>51</v>
      </c>
      <c r="B2744" t="s">
        <v>2073</v>
      </c>
      <c r="C2744" s="1">
        <f t="shared" si="1495"/>
        <v>135</v>
      </c>
      <c r="D2744" s="7">
        <f>IF(P2744&gt;0,RANK(P2744,(P2744:R2744,S2744:AG2744)),0)</f>
        <v>2</v>
      </c>
      <c r="E2744" s="7">
        <f>IF(Q2744&gt;0,RANK(Q2744,(P2744:R2744,S2744:AG2744)),0)</f>
        <v>0</v>
      </c>
      <c r="F2744" s="7">
        <f>IF(R2744&gt;0,RANK(R2744,(P2744:R2744,S2744:AG2744)),0)</f>
        <v>1</v>
      </c>
      <c r="G2744" s="7">
        <f>IF(S2744&gt;0,RANK(S2744,(P2744:R2744,S2744:AG2744)),0)</f>
        <v>0</v>
      </c>
      <c r="H2744" s="49">
        <f t="shared" si="1496"/>
        <v>91</v>
      </c>
      <c r="I2744" s="178">
        <f t="shared" si="1497"/>
        <v>0.67407407407407405</v>
      </c>
      <c r="J2744" s="2"/>
      <c r="K2744" s="2">
        <f t="shared" si="1498"/>
        <v>0.15555555555555556</v>
      </c>
      <c r="L2744" s="2">
        <f t="shared" si="1499"/>
        <v>0</v>
      </c>
      <c r="M2744" s="2">
        <f t="shared" si="1500"/>
        <v>0.82962962962962961</v>
      </c>
      <c r="O2744" s="2">
        <f t="shared" si="1501"/>
        <v>1.4814814814814836E-2</v>
      </c>
      <c r="P2744" s="1">
        <v>21</v>
      </c>
      <c r="R2744" s="1">
        <v>112</v>
      </c>
      <c r="X2744" s="1">
        <v>2</v>
      </c>
      <c r="AC2744" s="1">
        <v>0</v>
      </c>
      <c r="AI2744" s="7">
        <f t="shared" si="1502"/>
        <v>0</v>
      </c>
      <c r="AJ2744" s="7">
        <f t="shared" si="1503"/>
        <v>0</v>
      </c>
      <c r="AK2744" s="7">
        <f t="shared" si="1504"/>
        <v>0</v>
      </c>
      <c r="AL2744" s="7">
        <f t="shared" si="1505"/>
        <v>0</v>
      </c>
      <c r="AM2744" s="2">
        <f t="shared" si="1506"/>
        <v>0</v>
      </c>
      <c r="AN2744" s="2">
        <f t="shared" si="1507"/>
        <v>0</v>
      </c>
      <c r="AO2744" s="2">
        <f t="shared" si="1508"/>
        <v>0</v>
      </c>
      <c r="AP2744" s="2">
        <f t="shared" si="1509"/>
        <v>0</v>
      </c>
      <c r="AR2744" t="str">
        <f t="shared" si="1510"/>
        <v>District 10</v>
      </c>
      <c r="AS2744" t="s">
        <v>2073</v>
      </c>
      <c r="AT2744" s="182"/>
      <c r="AV2744" s="98">
        <v>2</v>
      </c>
      <c r="AW2744" s="100">
        <v>710</v>
      </c>
      <c r="AX2744" s="106">
        <f t="shared" si="1511"/>
        <v>2710</v>
      </c>
      <c r="AZ2744" s="7" t="s">
        <v>1294</v>
      </c>
      <c r="BA2744" t="s">
        <v>3015</v>
      </c>
    </row>
    <row r="2745" spans="1:53" hidden="1" outlineLevel="1">
      <c r="A2745" t="s">
        <v>1909</v>
      </c>
      <c r="B2745" t="s">
        <v>2073</v>
      </c>
      <c r="C2745" s="1">
        <f t="shared" si="1495"/>
        <v>188</v>
      </c>
      <c r="D2745" s="7">
        <f>IF(P2745&gt;0,RANK(P2745,(P2745:R2745,S2745:AG2745)),0)</f>
        <v>2</v>
      </c>
      <c r="E2745" s="7">
        <f>IF(Q2745&gt;0,RANK(Q2745,(P2745:R2745,S2745:AG2745)),0)</f>
        <v>0</v>
      </c>
      <c r="F2745" s="7">
        <f>IF(R2745&gt;0,RANK(R2745,(P2745:R2745,S2745:AG2745)),0)</f>
        <v>1</v>
      </c>
      <c r="G2745" s="7">
        <f>IF(S2745&gt;0,RANK(S2745,(P2745:R2745,S2745:AG2745)),0)</f>
        <v>0</v>
      </c>
      <c r="H2745" s="49">
        <f t="shared" si="1496"/>
        <v>132</v>
      </c>
      <c r="I2745" s="178">
        <f t="shared" si="1497"/>
        <v>0.7021276595744681</v>
      </c>
      <c r="J2745" s="2"/>
      <c r="K2745" s="2">
        <f t="shared" si="1498"/>
        <v>0.14893617021276595</v>
      </c>
      <c r="L2745" s="2">
        <f t="shared" si="1499"/>
        <v>0</v>
      </c>
      <c r="M2745" s="2">
        <f t="shared" si="1500"/>
        <v>0.85106382978723405</v>
      </c>
      <c r="O2745" s="2">
        <f t="shared" si="1501"/>
        <v>0</v>
      </c>
      <c r="P2745" s="1">
        <v>28</v>
      </c>
      <c r="R2745" s="1">
        <v>160</v>
      </c>
      <c r="X2745" s="1">
        <v>0</v>
      </c>
      <c r="AC2745" s="1">
        <v>0</v>
      </c>
      <c r="AI2745" s="7">
        <f t="shared" si="1502"/>
        <v>0</v>
      </c>
      <c r="AJ2745" s="7">
        <f t="shared" si="1503"/>
        <v>0</v>
      </c>
      <c r="AK2745" s="7">
        <f t="shared" si="1504"/>
        <v>0</v>
      </c>
      <c r="AL2745" s="7">
        <f t="shared" si="1505"/>
        <v>0</v>
      </c>
      <c r="AM2745" s="2">
        <f t="shared" si="1506"/>
        <v>0</v>
      </c>
      <c r="AN2745" s="2">
        <f t="shared" si="1507"/>
        <v>0</v>
      </c>
      <c r="AO2745" s="2">
        <f t="shared" si="1508"/>
        <v>0</v>
      </c>
      <c r="AP2745" s="2">
        <f t="shared" si="1509"/>
        <v>0</v>
      </c>
      <c r="AR2745" t="str">
        <f t="shared" si="1510"/>
        <v>District 11</v>
      </c>
      <c r="AS2745" t="s">
        <v>2073</v>
      </c>
      <c r="AT2745" s="182"/>
      <c r="AV2745" s="98">
        <v>2</v>
      </c>
      <c r="AW2745" s="100">
        <v>711</v>
      </c>
      <c r="AX2745" s="106">
        <f t="shared" si="1511"/>
        <v>2711</v>
      </c>
      <c r="AZ2745" s="7" t="s">
        <v>1294</v>
      </c>
      <c r="BA2745" t="s">
        <v>3015</v>
      </c>
    </row>
    <row r="2746" spans="1:53" hidden="1" outlineLevel="1">
      <c r="A2746" t="s">
        <v>473</v>
      </c>
      <c r="B2746" t="s">
        <v>2073</v>
      </c>
      <c r="C2746" s="1">
        <f t="shared" si="1495"/>
        <v>141</v>
      </c>
      <c r="D2746" s="7">
        <f>IF(P2746&gt;0,RANK(P2746,(P2746:R2746,S2746:AG2746)),0)</f>
        <v>2</v>
      </c>
      <c r="E2746" s="7">
        <f>IF(Q2746&gt;0,RANK(Q2746,(P2746:R2746,S2746:AG2746)),0)</f>
        <v>0</v>
      </c>
      <c r="F2746" s="7">
        <f>IF(R2746&gt;0,RANK(R2746,(P2746:R2746,S2746:AG2746)),0)</f>
        <v>1</v>
      </c>
      <c r="G2746" s="7">
        <f>IF(S2746&gt;0,RANK(S2746,(P2746:R2746,S2746:AG2746)),0)</f>
        <v>0</v>
      </c>
      <c r="H2746" s="49">
        <f t="shared" si="1496"/>
        <v>105</v>
      </c>
      <c r="I2746" s="178">
        <f t="shared" si="1497"/>
        <v>0.74468085106382975</v>
      </c>
      <c r="J2746" s="2"/>
      <c r="K2746" s="2">
        <f t="shared" si="1498"/>
        <v>0.11347517730496454</v>
      </c>
      <c r="L2746" s="2">
        <f t="shared" si="1499"/>
        <v>0</v>
      </c>
      <c r="M2746" s="2">
        <f t="shared" si="1500"/>
        <v>0.85815602836879434</v>
      </c>
      <c r="O2746" s="2">
        <f t="shared" si="1501"/>
        <v>2.8368794326241176E-2</v>
      </c>
      <c r="P2746" s="1">
        <v>16</v>
      </c>
      <c r="R2746" s="1">
        <v>121</v>
      </c>
      <c r="X2746" s="1">
        <v>3</v>
      </c>
      <c r="AC2746" s="1">
        <v>1</v>
      </c>
      <c r="AI2746" s="7">
        <f t="shared" si="1502"/>
        <v>0</v>
      </c>
      <c r="AJ2746" s="7">
        <f t="shared" si="1503"/>
        <v>0</v>
      </c>
      <c r="AK2746" s="7">
        <f t="shared" si="1504"/>
        <v>0</v>
      </c>
      <c r="AL2746" s="7">
        <f t="shared" si="1505"/>
        <v>0</v>
      </c>
      <c r="AM2746" s="2">
        <f t="shared" si="1506"/>
        <v>0</v>
      </c>
      <c r="AN2746" s="2">
        <f t="shared" si="1507"/>
        <v>0</v>
      </c>
      <c r="AO2746" s="2">
        <f t="shared" si="1508"/>
        <v>0</v>
      </c>
      <c r="AP2746" s="2">
        <f t="shared" si="1509"/>
        <v>0</v>
      </c>
      <c r="AR2746" t="str">
        <f t="shared" si="1510"/>
        <v>District 12</v>
      </c>
      <c r="AS2746" t="s">
        <v>2073</v>
      </c>
      <c r="AT2746" s="182"/>
      <c r="AV2746" s="98">
        <v>2</v>
      </c>
      <c r="AW2746" s="100">
        <v>712</v>
      </c>
      <c r="AX2746" s="106">
        <f t="shared" si="1511"/>
        <v>2712</v>
      </c>
      <c r="AZ2746" s="7" t="s">
        <v>1294</v>
      </c>
      <c r="BA2746" t="s">
        <v>3015</v>
      </c>
    </row>
    <row r="2747" spans="1:53" hidden="1" outlineLevel="1">
      <c r="A2747" t="s">
        <v>584</v>
      </c>
      <c r="B2747" t="s">
        <v>2073</v>
      </c>
      <c r="C2747" s="1">
        <f t="shared" si="1495"/>
        <v>130</v>
      </c>
      <c r="D2747" s="7">
        <f>IF(P2747&gt;0,RANK(P2747,(P2747:R2747,S2747:AG2747)),0)</f>
        <v>2</v>
      </c>
      <c r="E2747" s="7">
        <f>IF(Q2747&gt;0,RANK(Q2747,(P2747:R2747,S2747:AG2747)),0)</f>
        <v>0</v>
      </c>
      <c r="F2747" s="7">
        <f>IF(R2747&gt;0,RANK(R2747,(P2747:R2747,S2747:AG2747)),0)</f>
        <v>1</v>
      </c>
      <c r="G2747" s="7">
        <f>IF(S2747&gt;0,RANK(S2747,(P2747:R2747,S2747:AG2747)),0)</f>
        <v>0</v>
      </c>
      <c r="H2747" s="49">
        <f t="shared" si="1496"/>
        <v>70</v>
      </c>
      <c r="I2747" s="178">
        <f t="shared" si="1497"/>
        <v>0.53846153846153844</v>
      </c>
      <c r="J2747" s="2"/>
      <c r="K2747" s="2">
        <f t="shared" si="1498"/>
        <v>0.23076923076923078</v>
      </c>
      <c r="L2747" s="2">
        <f t="shared" si="1499"/>
        <v>0</v>
      </c>
      <c r="M2747" s="2">
        <f t="shared" si="1500"/>
        <v>0.76923076923076927</v>
      </c>
      <c r="O2747" s="2">
        <f t="shared" si="1501"/>
        <v>-1.1102230246251565E-16</v>
      </c>
      <c r="P2747" s="1">
        <v>30</v>
      </c>
      <c r="R2747" s="1">
        <v>100</v>
      </c>
      <c r="X2747" s="1">
        <v>0</v>
      </c>
      <c r="AC2747" s="1">
        <v>0</v>
      </c>
      <c r="AI2747" s="7">
        <f t="shared" si="1502"/>
        <v>0</v>
      </c>
      <c r="AJ2747" s="7">
        <f t="shared" si="1503"/>
        <v>0</v>
      </c>
      <c r="AK2747" s="7">
        <f t="shared" si="1504"/>
        <v>0</v>
      </c>
      <c r="AL2747" s="7">
        <f t="shared" si="1505"/>
        <v>0</v>
      </c>
      <c r="AM2747" s="2">
        <f t="shared" si="1506"/>
        <v>0</v>
      </c>
      <c r="AN2747" s="2">
        <f t="shared" si="1507"/>
        <v>0</v>
      </c>
      <c r="AO2747" s="2">
        <f t="shared" si="1508"/>
        <v>0</v>
      </c>
      <c r="AP2747" s="2">
        <f t="shared" si="1509"/>
        <v>0</v>
      </c>
      <c r="AR2747" t="str">
        <f t="shared" si="1510"/>
        <v>District 13</v>
      </c>
      <c r="AS2747" t="s">
        <v>2073</v>
      </c>
      <c r="AT2747" s="182"/>
      <c r="AV2747" s="98">
        <v>2</v>
      </c>
      <c r="AW2747" s="100">
        <v>713</v>
      </c>
      <c r="AX2747" s="106">
        <f t="shared" si="1511"/>
        <v>2713</v>
      </c>
      <c r="AZ2747" s="7" t="s">
        <v>1294</v>
      </c>
      <c r="BA2747" t="s">
        <v>3015</v>
      </c>
    </row>
    <row r="2748" spans="1:53" hidden="1" outlineLevel="1">
      <c r="A2748" t="s">
        <v>28</v>
      </c>
      <c r="B2748" t="s">
        <v>2073</v>
      </c>
      <c r="C2748" s="1">
        <f t="shared" si="1495"/>
        <v>225</v>
      </c>
      <c r="D2748" s="7">
        <f>IF(P2748&gt;0,RANK(P2748,(P2748:R2748,S2748:AG2748)),0)</f>
        <v>2</v>
      </c>
      <c r="E2748" s="7">
        <f>IF(Q2748&gt;0,RANK(Q2748,(P2748:R2748,S2748:AG2748)),0)</f>
        <v>0</v>
      </c>
      <c r="F2748" s="7">
        <f>IF(R2748&gt;0,RANK(R2748,(P2748:R2748,S2748:AG2748)),0)</f>
        <v>1</v>
      </c>
      <c r="G2748" s="7">
        <f>IF(S2748&gt;0,RANK(S2748,(P2748:R2748,S2748:AG2748)),0)</f>
        <v>0</v>
      </c>
      <c r="H2748" s="49">
        <f t="shared" si="1496"/>
        <v>83</v>
      </c>
      <c r="I2748" s="178">
        <f t="shared" si="1497"/>
        <v>0.36888888888888888</v>
      </c>
      <c r="J2748" s="2"/>
      <c r="K2748" s="2">
        <f t="shared" si="1498"/>
        <v>0.31555555555555553</v>
      </c>
      <c r="L2748" s="2">
        <f t="shared" si="1499"/>
        <v>0</v>
      </c>
      <c r="M2748" s="2">
        <f t="shared" si="1500"/>
        <v>0.68444444444444441</v>
      </c>
      <c r="O2748" s="2">
        <f t="shared" si="1501"/>
        <v>0</v>
      </c>
      <c r="P2748" s="1">
        <v>71</v>
      </c>
      <c r="R2748" s="1">
        <v>154</v>
      </c>
      <c r="X2748" s="1">
        <v>0</v>
      </c>
      <c r="AC2748" s="1">
        <v>0</v>
      </c>
      <c r="AI2748" s="7">
        <f t="shared" si="1502"/>
        <v>0</v>
      </c>
      <c r="AJ2748" s="7">
        <f t="shared" si="1503"/>
        <v>0</v>
      </c>
      <c r="AK2748" s="7">
        <f t="shared" si="1504"/>
        <v>0</v>
      </c>
      <c r="AL2748" s="7">
        <f t="shared" si="1505"/>
        <v>0</v>
      </c>
      <c r="AM2748" s="2">
        <f t="shared" si="1506"/>
        <v>0</v>
      </c>
      <c r="AN2748" s="2">
        <f t="shared" si="1507"/>
        <v>0</v>
      </c>
      <c r="AO2748" s="2">
        <f t="shared" si="1508"/>
        <v>0</v>
      </c>
      <c r="AP2748" s="2">
        <f t="shared" si="1509"/>
        <v>0</v>
      </c>
      <c r="AR2748" t="str">
        <f t="shared" si="1510"/>
        <v>District 14</v>
      </c>
      <c r="AS2748" t="s">
        <v>2073</v>
      </c>
      <c r="AT2748" s="182"/>
      <c r="AV2748" s="98">
        <v>2</v>
      </c>
      <c r="AW2748" s="100">
        <v>714</v>
      </c>
      <c r="AX2748" s="106">
        <f t="shared" si="1511"/>
        <v>2714</v>
      </c>
      <c r="AZ2748" s="7" t="s">
        <v>1294</v>
      </c>
      <c r="BA2748" t="s">
        <v>3015</v>
      </c>
    </row>
    <row r="2749" spans="1:53" hidden="1" outlineLevel="1">
      <c r="A2749" t="s">
        <v>1060</v>
      </c>
      <c r="B2749" t="s">
        <v>2073</v>
      </c>
      <c r="C2749" s="1">
        <f t="shared" si="1495"/>
        <v>132</v>
      </c>
      <c r="D2749" s="7">
        <f>IF(P2749&gt;0,RANK(P2749,(P2749:R2749,S2749:AG2749)),0)</f>
        <v>2</v>
      </c>
      <c r="E2749" s="7">
        <f>IF(Q2749&gt;0,RANK(Q2749,(P2749:R2749,S2749:AG2749)),0)</f>
        <v>0</v>
      </c>
      <c r="F2749" s="7">
        <f>IF(R2749&gt;0,RANK(R2749,(P2749:R2749,S2749:AG2749)),0)</f>
        <v>1</v>
      </c>
      <c r="G2749" s="7">
        <f>IF(S2749&gt;0,RANK(S2749,(P2749:R2749,S2749:AG2749)),0)</f>
        <v>0</v>
      </c>
      <c r="H2749" s="49">
        <f t="shared" si="1496"/>
        <v>92</v>
      </c>
      <c r="I2749" s="178">
        <f t="shared" si="1497"/>
        <v>0.69696969696969702</v>
      </c>
      <c r="J2749" s="2"/>
      <c r="K2749" s="2">
        <f t="shared" si="1498"/>
        <v>0.15151515151515152</v>
      </c>
      <c r="L2749" s="2">
        <f t="shared" si="1499"/>
        <v>0</v>
      </c>
      <c r="M2749" s="2">
        <f t="shared" si="1500"/>
        <v>0.84848484848484851</v>
      </c>
      <c r="O2749" s="2">
        <f t="shared" si="1501"/>
        <v>0</v>
      </c>
      <c r="P2749" s="1">
        <v>20</v>
      </c>
      <c r="R2749" s="1">
        <v>112</v>
      </c>
      <c r="X2749" s="1">
        <v>0</v>
      </c>
      <c r="AC2749" s="1">
        <v>0</v>
      </c>
      <c r="AI2749" s="7">
        <f t="shared" si="1502"/>
        <v>0</v>
      </c>
      <c r="AJ2749" s="7">
        <f t="shared" si="1503"/>
        <v>0</v>
      </c>
      <c r="AK2749" s="7">
        <f t="shared" si="1504"/>
        <v>0</v>
      </c>
      <c r="AL2749" s="7">
        <f t="shared" si="1505"/>
        <v>0</v>
      </c>
      <c r="AM2749" s="2">
        <f t="shared" si="1506"/>
        <v>0</v>
      </c>
      <c r="AN2749" s="2">
        <f t="shared" si="1507"/>
        <v>0</v>
      </c>
      <c r="AO2749" s="2">
        <f t="shared" si="1508"/>
        <v>0</v>
      </c>
      <c r="AP2749" s="2">
        <f t="shared" si="1509"/>
        <v>0</v>
      </c>
      <c r="AR2749" t="str">
        <f t="shared" si="1510"/>
        <v>District 15</v>
      </c>
      <c r="AS2749" t="s">
        <v>2073</v>
      </c>
      <c r="AT2749" s="182"/>
      <c r="AV2749" s="98">
        <v>2</v>
      </c>
      <c r="AW2749" s="100">
        <v>715</v>
      </c>
      <c r="AX2749" s="106">
        <f t="shared" si="1511"/>
        <v>2715</v>
      </c>
      <c r="AZ2749" s="7" t="s">
        <v>1294</v>
      </c>
      <c r="BA2749" t="s">
        <v>3015</v>
      </c>
    </row>
    <row r="2750" spans="1:53" hidden="1" outlineLevel="1">
      <c r="A2750" t="s">
        <v>3142</v>
      </c>
      <c r="B2750" t="s">
        <v>2073</v>
      </c>
      <c r="C2750" s="1">
        <f t="shared" si="1495"/>
        <v>292</v>
      </c>
      <c r="D2750" s="7">
        <f>IF(P2750&gt;0,RANK(P2750,(P2750:R2750,S2750:AG2750)),0)</f>
        <v>2</v>
      </c>
      <c r="E2750" s="7">
        <f>IF(Q2750&gt;0,RANK(Q2750,(P2750:R2750,S2750:AG2750)),0)</f>
        <v>0</v>
      </c>
      <c r="F2750" s="7">
        <f>IF(R2750&gt;0,RANK(R2750,(P2750:R2750,S2750:AG2750)),0)</f>
        <v>1</v>
      </c>
      <c r="G2750" s="7">
        <f>IF(S2750&gt;0,RANK(S2750,(P2750:R2750,S2750:AG2750)),0)</f>
        <v>0</v>
      </c>
      <c r="H2750" s="49">
        <f t="shared" si="1496"/>
        <v>172</v>
      </c>
      <c r="I2750" s="178">
        <f t="shared" si="1497"/>
        <v>0.58904109589041098</v>
      </c>
      <c r="J2750" s="2"/>
      <c r="K2750" s="2">
        <f t="shared" si="1498"/>
        <v>0.20547945205479451</v>
      </c>
      <c r="L2750" s="2">
        <f t="shared" si="1499"/>
        <v>0</v>
      </c>
      <c r="M2750" s="2">
        <f t="shared" si="1500"/>
        <v>0.79452054794520544</v>
      </c>
      <c r="O2750" s="2">
        <f t="shared" si="1501"/>
        <v>1.1102230246251565E-16</v>
      </c>
      <c r="P2750" s="1">
        <v>60</v>
      </c>
      <c r="R2750" s="1">
        <v>232</v>
      </c>
      <c r="X2750" s="1">
        <v>0</v>
      </c>
      <c r="AC2750" s="1">
        <v>0</v>
      </c>
      <c r="AI2750" s="7">
        <f t="shared" si="1502"/>
        <v>0</v>
      </c>
      <c r="AJ2750" s="7">
        <f t="shared" si="1503"/>
        <v>0</v>
      </c>
      <c r="AK2750" s="7">
        <f t="shared" si="1504"/>
        <v>0</v>
      </c>
      <c r="AL2750" s="7">
        <f t="shared" si="1505"/>
        <v>0</v>
      </c>
      <c r="AM2750" s="2">
        <f t="shared" si="1506"/>
        <v>0</v>
      </c>
      <c r="AN2750" s="2">
        <f t="shared" si="1507"/>
        <v>0</v>
      </c>
      <c r="AO2750" s="2">
        <f t="shared" si="1508"/>
        <v>0</v>
      </c>
      <c r="AP2750" s="2">
        <f t="shared" si="1509"/>
        <v>0</v>
      </c>
      <c r="AR2750" t="str">
        <f t="shared" si="1510"/>
        <v>District 16</v>
      </c>
      <c r="AS2750" t="s">
        <v>2073</v>
      </c>
      <c r="AT2750" s="182"/>
      <c r="AV2750" s="98">
        <v>2</v>
      </c>
      <c r="AW2750" s="100">
        <v>716</v>
      </c>
      <c r="AX2750" s="106">
        <f t="shared" si="1511"/>
        <v>2716</v>
      </c>
      <c r="AZ2750" s="7" t="s">
        <v>1294</v>
      </c>
      <c r="BA2750" t="s">
        <v>3015</v>
      </c>
    </row>
    <row r="2751" spans="1:53" hidden="1" outlineLevel="1">
      <c r="A2751" t="s">
        <v>1507</v>
      </c>
      <c r="B2751" t="s">
        <v>2073</v>
      </c>
      <c r="C2751" s="1">
        <f t="shared" si="1495"/>
        <v>320</v>
      </c>
      <c r="D2751" s="7">
        <f>IF(P2751&gt;0,RANK(P2751,(P2751:R2751,S2751:AG2751)),0)</f>
        <v>2</v>
      </c>
      <c r="E2751" s="7">
        <f>IF(Q2751&gt;0,RANK(Q2751,(P2751:R2751,S2751:AG2751)),0)</f>
        <v>0</v>
      </c>
      <c r="F2751" s="7">
        <f>IF(R2751&gt;0,RANK(R2751,(P2751:R2751,S2751:AG2751)),0)</f>
        <v>1</v>
      </c>
      <c r="G2751" s="7">
        <f>IF(S2751&gt;0,RANK(S2751,(P2751:R2751,S2751:AG2751)),0)</f>
        <v>0</v>
      </c>
      <c r="H2751" s="49">
        <f t="shared" si="1496"/>
        <v>159</v>
      </c>
      <c r="I2751" s="178">
        <f t="shared" si="1497"/>
        <v>0.49687500000000001</v>
      </c>
      <c r="J2751" s="2"/>
      <c r="K2751" s="2">
        <f t="shared" si="1498"/>
        <v>0.25</v>
      </c>
      <c r="L2751" s="2">
        <f t="shared" si="1499"/>
        <v>0</v>
      </c>
      <c r="M2751" s="2">
        <f t="shared" si="1500"/>
        <v>0.74687499999999996</v>
      </c>
      <c r="O2751" s="2">
        <f t="shared" si="1501"/>
        <v>3.1250000000000444E-3</v>
      </c>
      <c r="P2751" s="1">
        <v>80</v>
      </c>
      <c r="R2751" s="1">
        <v>239</v>
      </c>
      <c r="X2751" s="1">
        <v>1</v>
      </c>
      <c r="AC2751" s="1">
        <v>0</v>
      </c>
      <c r="AI2751" s="7">
        <f t="shared" si="1502"/>
        <v>0</v>
      </c>
      <c r="AJ2751" s="7">
        <f t="shared" si="1503"/>
        <v>0</v>
      </c>
      <c r="AK2751" s="7">
        <f t="shared" si="1504"/>
        <v>0</v>
      </c>
      <c r="AL2751" s="7">
        <f t="shared" si="1505"/>
        <v>0</v>
      </c>
      <c r="AM2751" s="2">
        <f t="shared" si="1506"/>
        <v>0</v>
      </c>
      <c r="AN2751" s="2">
        <f t="shared" si="1507"/>
        <v>0</v>
      </c>
      <c r="AO2751" s="2">
        <f t="shared" si="1508"/>
        <v>0</v>
      </c>
      <c r="AP2751" s="2">
        <f t="shared" si="1509"/>
        <v>0</v>
      </c>
      <c r="AR2751" t="str">
        <f t="shared" si="1510"/>
        <v>District 17</v>
      </c>
      <c r="AS2751" t="s">
        <v>2073</v>
      </c>
      <c r="AT2751" s="182"/>
      <c r="AV2751" s="98">
        <v>2</v>
      </c>
      <c r="AW2751" s="100">
        <v>717</v>
      </c>
      <c r="AX2751" s="106">
        <f t="shared" si="1511"/>
        <v>2717</v>
      </c>
      <c r="AZ2751" s="7" t="s">
        <v>1294</v>
      </c>
      <c r="BA2751" t="s">
        <v>3015</v>
      </c>
    </row>
    <row r="2752" spans="1:53" hidden="1" outlineLevel="1">
      <c r="A2752" t="s">
        <v>1623</v>
      </c>
      <c r="B2752" t="s">
        <v>2073</v>
      </c>
      <c r="C2752" s="1">
        <f t="shared" si="1495"/>
        <v>438</v>
      </c>
      <c r="D2752" s="7">
        <f>IF(P2752&gt;0,RANK(P2752,(P2752:R2752,S2752:AG2752)),0)</f>
        <v>2</v>
      </c>
      <c r="E2752" s="7">
        <f>IF(Q2752&gt;0,RANK(Q2752,(P2752:R2752,S2752:AG2752)),0)</f>
        <v>0</v>
      </c>
      <c r="F2752" s="7">
        <f>IF(R2752&gt;0,RANK(R2752,(P2752:R2752,S2752:AG2752)),0)</f>
        <v>1</v>
      </c>
      <c r="G2752" s="7">
        <f>IF(S2752&gt;0,RANK(S2752,(P2752:R2752,S2752:AG2752)),0)</f>
        <v>0</v>
      </c>
      <c r="H2752" s="49">
        <f t="shared" si="1496"/>
        <v>266</v>
      </c>
      <c r="I2752" s="178">
        <f t="shared" si="1497"/>
        <v>0.60730593607305938</v>
      </c>
      <c r="J2752" s="2"/>
      <c r="K2752" s="2">
        <f t="shared" si="1498"/>
        <v>0.19634703196347031</v>
      </c>
      <c r="L2752" s="2">
        <f t="shared" si="1499"/>
        <v>0</v>
      </c>
      <c r="M2752" s="2">
        <f t="shared" si="1500"/>
        <v>0.80365296803652964</v>
      </c>
      <c r="O2752" s="2">
        <f t="shared" si="1501"/>
        <v>0</v>
      </c>
      <c r="P2752" s="1">
        <v>86</v>
      </c>
      <c r="R2752" s="1">
        <v>352</v>
      </c>
      <c r="X2752" s="1">
        <v>0</v>
      </c>
      <c r="AC2752" s="1">
        <v>0</v>
      </c>
      <c r="AI2752" s="7">
        <f t="shared" si="1502"/>
        <v>0</v>
      </c>
      <c r="AJ2752" s="7">
        <f t="shared" si="1503"/>
        <v>0</v>
      </c>
      <c r="AK2752" s="7">
        <f t="shared" si="1504"/>
        <v>0</v>
      </c>
      <c r="AL2752" s="7">
        <f t="shared" si="1505"/>
        <v>0</v>
      </c>
      <c r="AM2752" s="2">
        <f t="shared" si="1506"/>
        <v>0</v>
      </c>
      <c r="AN2752" s="2">
        <f t="shared" si="1507"/>
        <v>0</v>
      </c>
      <c r="AO2752" s="2">
        <f t="shared" si="1508"/>
        <v>0</v>
      </c>
      <c r="AP2752" s="2">
        <f t="shared" si="1509"/>
        <v>0</v>
      </c>
      <c r="AR2752" t="str">
        <f t="shared" si="1510"/>
        <v>District 18</v>
      </c>
      <c r="AS2752" t="s">
        <v>2073</v>
      </c>
      <c r="AT2752" s="182"/>
      <c r="AV2752" s="98">
        <v>2</v>
      </c>
      <c r="AW2752" s="100">
        <v>718</v>
      </c>
      <c r="AX2752" s="106">
        <f t="shared" si="1511"/>
        <v>2718</v>
      </c>
      <c r="AZ2752" s="7" t="s">
        <v>1294</v>
      </c>
      <c r="BA2752" t="s">
        <v>3015</v>
      </c>
    </row>
    <row r="2753" spans="1:53" hidden="1" outlineLevel="1">
      <c r="A2753" t="s">
        <v>2304</v>
      </c>
      <c r="B2753" t="s">
        <v>2073</v>
      </c>
      <c r="C2753" s="1">
        <f t="shared" si="1495"/>
        <v>181</v>
      </c>
      <c r="D2753" s="7">
        <f>IF(P2753&gt;0,RANK(P2753,(P2753:R2753,S2753:AG2753)),0)</f>
        <v>2</v>
      </c>
      <c r="E2753" s="7">
        <f>IF(Q2753&gt;0,RANK(Q2753,(P2753:R2753,S2753:AG2753)),0)</f>
        <v>0</v>
      </c>
      <c r="F2753" s="7">
        <f>IF(R2753&gt;0,RANK(R2753,(P2753:R2753,S2753:AG2753)),0)</f>
        <v>1</v>
      </c>
      <c r="G2753" s="7">
        <f>IF(S2753&gt;0,RANK(S2753,(P2753:R2753,S2753:AG2753)),0)</f>
        <v>0</v>
      </c>
      <c r="H2753" s="49">
        <f t="shared" si="1496"/>
        <v>75</v>
      </c>
      <c r="I2753" s="178">
        <f t="shared" si="1497"/>
        <v>0.4143646408839779</v>
      </c>
      <c r="J2753" s="2"/>
      <c r="K2753" s="2">
        <f t="shared" si="1498"/>
        <v>0.29281767955801102</v>
      </c>
      <c r="L2753" s="2">
        <f t="shared" si="1499"/>
        <v>0</v>
      </c>
      <c r="M2753" s="2">
        <f t="shared" si="1500"/>
        <v>0.70718232044198892</v>
      </c>
      <c r="O2753" s="2">
        <f t="shared" si="1501"/>
        <v>0</v>
      </c>
      <c r="P2753" s="1">
        <v>53</v>
      </c>
      <c r="R2753" s="1">
        <v>128</v>
      </c>
      <c r="X2753" s="1">
        <v>0</v>
      </c>
      <c r="AC2753" s="1">
        <v>0</v>
      </c>
      <c r="AI2753" s="7">
        <f t="shared" si="1502"/>
        <v>0</v>
      </c>
      <c r="AJ2753" s="7">
        <f t="shared" si="1503"/>
        <v>0</v>
      </c>
      <c r="AK2753" s="7">
        <f t="shared" si="1504"/>
        <v>0</v>
      </c>
      <c r="AL2753" s="7">
        <f t="shared" si="1505"/>
        <v>0</v>
      </c>
      <c r="AM2753" s="2">
        <f t="shared" si="1506"/>
        <v>0</v>
      </c>
      <c r="AN2753" s="2">
        <f t="shared" si="1507"/>
        <v>0</v>
      </c>
      <c r="AO2753" s="2">
        <f t="shared" si="1508"/>
        <v>0</v>
      </c>
      <c r="AP2753" s="2">
        <f t="shared" si="1509"/>
        <v>0</v>
      </c>
      <c r="AR2753" t="str">
        <f t="shared" si="1510"/>
        <v>District 19</v>
      </c>
      <c r="AS2753" t="s">
        <v>2073</v>
      </c>
      <c r="AT2753" s="182"/>
      <c r="AV2753" s="98">
        <v>2</v>
      </c>
      <c r="AW2753" s="100">
        <v>719</v>
      </c>
      <c r="AX2753" s="106">
        <f t="shared" si="1511"/>
        <v>2719</v>
      </c>
      <c r="AZ2753" s="7" t="s">
        <v>1294</v>
      </c>
      <c r="BA2753" t="s">
        <v>3015</v>
      </c>
    </row>
    <row r="2754" spans="1:53" hidden="1" outlineLevel="1">
      <c r="A2754" t="s">
        <v>1618</v>
      </c>
      <c r="B2754" t="s">
        <v>2073</v>
      </c>
      <c r="C2754" s="1">
        <f t="shared" si="1495"/>
        <v>428</v>
      </c>
      <c r="D2754" s="7">
        <f>IF(P2754&gt;0,RANK(P2754,(P2754:R2754,S2754:AG2754)),0)</f>
        <v>2</v>
      </c>
      <c r="E2754" s="7">
        <f>IF(Q2754&gt;0,RANK(Q2754,(P2754:R2754,S2754:AG2754)),0)</f>
        <v>0</v>
      </c>
      <c r="F2754" s="7">
        <f>IF(R2754&gt;0,RANK(R2754,(P2754:R2754,S2754:AG2754)),0)</f>
        <v>1</v>
      </c>
      <c r="G2754" s="7">
        <f>IF(S2754&gt;0,RANK(S2754,(P2754:R2754,S2754:AG2754)),0)</f>
        <v>0</v>
      </c>
      <c r="H2754" s="49">
        <f t="shared" si="1496"/>
        <v>160</v>
      </c>
      <c r="I2754" s="178">
        <f t="shared" si="1497"/>
        <v>0.37383177570093457</v>
      </c>
      <c r="J2754" s="2"/>
      <c r="K2754" s="2">
        <f t="shared" si="1498"/>
        <v>0.31308411214953269</v>
      </c>
      <c r="L2754" s="2">
        <f t="shared" si="1499"/>
        <v>0</v>
      </c>
      <c r="M2754" s="2">
        <f t="shared" si="1500"/>
        <v>0.68691588785046731</v>
      </c>
      <c r="O2754" s="2">
        <f t="shared" si="1501"/>
        <v>0</v>
      </c>
      <c r="P2754" s="1">
        <v>134</v>
      </c>
      <c r="R2754" s="1">
        <v>294</v>
      </c>
      <c r="X2754" s="1">
        <v>0</v>
      </c>
      <c r="AC2754" s="1">
        <v>0</v>
      </c>
      <c r="AI2754" s="7">
        <f t="shared" si="1502"/>
        <v>0</v>
      </c>
      <c r="AJ2754" s="7">
        <f t="shared" si="1503"/>
        <v>0</v>
      </c>
      <c r="AK2754" s="7">
        <f t="shared" si="1504"/>
        <v>0</v>
      </c>
      <c r="AL2754" s="7">
        <f t="shared" si="1505"/>
        <v>0</v>
      </c>
      <c r="AM2754" s="2">
        <f t="shared" si="1506"/>
        <v>0</v>
      </c>
      <c r="AN2754" s="2">
        <f t="shared" si="1507"/>
        <v>0</v>
      </c>
      <c r="AO2754" s="2">
        <f t="shared" si="1508"/>
        <v>0</v>
      </c>
      <c r="AP2754" s="2">
        <f t="shared" si="1509"/>
        <v>0</v>
      </c>
      <c r="AR2754" t="str">
        <f t="shared" si="1510"/>
        <v>District 20</v>
      </c>
      <c r="AS2754" t="s">
        <v>2073</v>
      </c>
      <c r="AT2754" s="182"/>
      <c r="AV2754" s="98">
        <v>2</v>
      </c>
      <c r="AW2754" s="100">
        <v>720</v>
      </c>
      <c r="AX2754" s="106">
        <f t="shared" si="1511"/>
        <v>2720</v>
      </c>
      <c r="AZ2754" s="7" t="s">
        <v>1294</v>
      </c>
      <c r="BA2754" t="s">
        <v>3015</v>
      </c>
    </row>
    <row r="2755" spans="1:53" hidden="1" outlineLevel="1">
      <c r="A2755" t="s">
        <v>108</v>
      </c>
      <c r="B2755" t="s">
        <v>2073</v>
      </c>
      <c r="C2755" s="1">
        <f t="shared" si="1495"/>
        <v>351</v>
      </c>
      <c r="D2755" s="7">
        <f>IF(P2755&gt;0,RANK(P2755,(P2755:R2755,S2755:AG2755)),0)</f>
        <v>2</v>
      </c>
      <c r="E2755" s="7">
        <f>IF(Q2755&gt;0,RANK(Q2755,(P2755:R2755,S2755:AG2755)),0)</f>
        <v>0</v>
      </c>
      <c r="F2755" s="7">
        <f>IF(R2755&gt;0,RANK(R2755,(P2755:R2755,S2755:AG2755)),0)</f>
        <v>1</v>
      </c>
      <c r="G2755" s="7">
        <f>IF(S2755&gt;0,RANK(S2755,(P2755:R2755,S2755:AG2755)),0)</f>
        <v>0</v>
      </c>
      <c r="H2755" s="49">
        <f t="shared" si="1496"/>
        <v>132</v>
      </c>
      <c r="I2755" s="178">
        <f t="shared" si="1497"/>
        <v>0.37606837606837606</v>
      </c>
      <c r="J2755" s="2"/>
      <c r="K2755" s="2">
        <f t="shared" si="1498"/>
        <v>0.31054131054131057</v>
      </c>
      <c r="L2755" s="2">
        <f t="shared" si="1499"/>
        <v>0</v>
      </c>
      <c r="M2755" s="2">
        <f t="shared" si="1500"/>
        <v>0.68660968660968658</v>
      </c>
      <c r="O2755" s="2">
        <f t="shared" si="1501"/>
        <v>2.8490028490028019E-3</v>
      </c>
      <c r="P2755" s="1">
        <v>109</v>
      </c>
      <c r="R2755" s="1">
        <v>241</v>
      </c>
      <c r="X2755" s="1">
        <v>1</v>
      </c>
      <c r="AC2755" s="1">
        <v>0</v>
      </c>
      <c r="AI2755" s="7">
        <f t="shared" si="1502"/>
        <v>0</v>
      </c>
      <c r="AJ2755" s="7">
        <f t="shared" si="1503"/>
        <v>0</v>
      </c>
      <c r="AK2755" s="7">
        <f t="shared" si="1504"/>
        <v>0</v>
      </c>
      <c r="AL2755" s="7">
        <f t="shared" si="1505"/>
        <v>0</v>
      </c>
      <c r="AM2755" s="2">
        <f t="shared" si="1506"/>
        <v>0</v>
      </c>
      <c r="AN2755" s="2">
        <f t="shared" si="1507"/>
        <v>0</v>
      </c>
      <c r="AO2755" s="2">
        <f t="shared" si="1508"/>
        <v>0</v>
      </c>
      <c r="AP2755" s="2">
        <f t="shared" si="1509"/>
        <v>0</v>
      </c>
      <c r="AR2755" t="str">
        <f t="shared" si="1510"/>
        <v>District 21</v>
      </c>
      <c r="AS2755" t="s">
        <v>2073</v>
      </c>
      <c r="AT2755" s="182"/>
      <c r="AV2755" s="98">
        <v>2</v>
      </c>
      <c r="AW2755" s="100">
        <v>721</v>
      </c>
      <c r="AX2755" s="106">
        <f t="shared" si="1511"/>
        <v>2721</v>
      </c>
      <c r="AZ2755" s="7" t="s">
        <v>1294</v>
      </c>
      <c r="BA2755" t="s">
        <v>3015</v>
      </c>
    </row>
    <row r="2756" spans="1:53" hidden="1" outlineLevel="1">
      <c r="A2756" t="s">
        <v>264</v>
      </c>
      <c r="B2756" t="s">
        <v>2073</v>
      </c>
      <c r="C2756" s="1">
        <f t="shared" si="1495"/>
        <v>259</v>
      </c>
      <c r="D2756" s="7">
        <f>IF(P2756&gt;0,RANK(P2756,(P2756:R2756,S2756:AG2756)),0)</f>
        <v>2</v>
      </c>
      <c r="E2756" s="7">
        <f>IF(Q2756&gt;0,RANK(Q2756,(P2756:R2756,S2756:AG2756)),0)</f>
        <v>0</v>
      </c>
      <c r="F2756" s="7">
        <f>IF(R2756&gt;0,RANK(R2756,(P2756:R2756,S2756:AG2756)),0)</f>
        <v>1</v>
      </c>
      <c r="G2756" s="7">
        <f>IF(S2756&gt;0,RANK(S2756,(P2756:R2756,S2756:AG2756)),0)</f>
        <v>0</v>
      </c>
      <c r="H2756" s="49">
        <f t="shared" si="1496"/>
        <v>159</v>
      </c>
      <c r="I2756" s="178">
        <f t="shared" si="1497"/>
        <v>0.61389961389961389</v>
      </c>
      <c r="J2756" s="2"/>
      <c r="K2756" s="2">
        <f t="shared" si="1498"/>
        <v>0.19305019305019305</v>
      </c>
      <c r="L2756" s="2">
        <f t="shared" si="1499"/>
        <v>0</v>
      </c>
      <c r="M2756" s="2">
        <f t="shared" si="1500"/>
        <v>0.806949806949807</v>
      </c>
      <c r="O2756" s="2">
        <f t="shared" si="1501"/>
        <v>-1.1102230246251565E-16</v>
      </c>
      <c r="P2756" s="1">
        <v>50</v>
      </c>
      <c r="R2756" s="1">
        <v>209</v>
      </c>
      <c r="X2756" s="1">
        <v>0</v>
      </c>
      <c r="AC2756" s="1">
        <v>0</v>
      </c>
      <c r="AI2756" s="7">
        <f t="shared" si="1502"/>
        <v>0</v>
      </c>
      <c r="AJ2756" s="7">
        <f t="shared" si="1503"/>
        <v>0</v>
      </c>
      <c r="AK2756" s="7">
        <f t="shared" si="1504"/>
        <v>0</v>
      </c>
      <c r="AL2756" s="7">
        <f t="shared" si="1505"/>
        <v>0</v>
      </c>
      <c r="AM2756" s="2">
        <f t="shared" si="1506"/>
        <v>0</v>
      </c>
      <c r="AN2756" s="2">
        <f t="shared" si="1507"/>
        <v>0</v>
      </c>
      <c r="AO2756" s="2">
        <f t="shared" si="1508"/>
        <v>0</v>
      </c>
      <c r="AP2756" s="2">
        <f t="shared" si="1509"/>
        <v>0</v>
      </c>
      <c r="AR2756" t="str">
        <f t="shared" si="1510"/>
        <v>District 22</v>
      </c>
      <c r="AS2756" t="s">
        <v>2073</v>
      </c>
      <c r="AT2756" s="182"/>
      <c r="AV2756" s="98">
        <v>2</v>
      </c>
      <c r="AW2756" s="100">
        <v>722</v>
      </c>
      <c r="AX2756" s="106">
        <f t="shared" si="1511"/>
        <v>2722</v>
      </c>
      <c r="AZ2756" s="7" t="s">
        <v>1294</v>
      </c>
      <c r="BA2756" t="s">
        <v>3015</v>
      </c>
    </row>
    <row r="2757" spans="1:53" hidden="1" outlineLevel="1">
      <c r="A2757" t="s">
        <v>199</v>
      </c>
      <c r="B2757" t="s">
        <v>2073</v>
      </c>
      <c r="C2757" s="1">
        <f t="shared" si="1495"/>
        <v>201</v>
      </c>
      <c r="D2757" s="7">
        <f>IF(P2757&gt;0,RANK(P2757,(P2757:R2757,S2757:AG2757)),0)</f>
        <v>2</v>
      </c>
      <c r="E2757" s="7">
        <f>IF(Q2757&gt;0,RANK(Q2757,(P2757:R2757,S2757:AG2757)),0)</f>
        <v>0</v>
      </c>
      <c r="F2757" s="7">
        <f>IF(R2757&gt;0,RANK(R2757,(P2757:R2757,S2757:AG2757)),0)</f>
        <v>1</v>
      </c>
      <c r="G2757" s="7">
        <f>IF(S2757&gt;0,RANK(S2757,(P2757:R2757,S2757:AG2757)),0)</f>
        <v>0</v>
      </c>
      <c r="H2757" s="49">
        <f t="shared" si="1496"/>
        <v>143</v>
      </c>
      <c r="I2757" s="178">
        <f t="shared" si="1497"/>
        <v>0.71144278606965172</v>
      </c>
      <c r="J2757" s="2"/>
      <c r="K2757" s="2">
        <f t="shared" si="1498"/>
        <v>0.14427860696517414</v>
      </c>
      <c r="L2757" s="2">
        <f t="shared" si="1499"/>
        <v>0</v>
      </c>
      <c r="M2757" s="2">
        <f t="shared" si="1500"/>
        <v>0.85572139303482586</v>
      </c>
      <c r="O2757" s="2">
        <f t="shared" si="1501"/>
        <v>0</v>
      </c>
      <c r="P2757" s="1">
        <v>29</v>
      </c>
      <c r="R2757" s="1">
        <v>172</v>
      </c>
      <c r="X2757" s="1">
        <v>0</v>
      </c>
      <c r="AC2757" s="1">
        <v>0</v>
      </c>
      <c r="AI2757" s="7">
        <f t="shared" si="1502"/>
        <v>0</v>
      </c>
      <c r="AJ2757" s="7">
        <f t="shared" si="1503"/>
        <v>0</v>
      </c>
      <c r="AK2757" s="7">
        <f t="shared" si="1504"/>
        <v>0</v>
      </c>
      <c r="AL2757" s="7">
        <f t="shared" si="1505"/>
        <v>0</v>
      </c>
      <c r="AM2757" s="2">
        <f t="shared" si="1506"/>
        <v>0</v>
      </c>
      <c r="AN2757" s="2">
        <f t="shared" si="1507"/>
        <v>0</v>
      </c>
      <c r="AO2757" s="2">
        <f t="shared" si="1508"/>
        <v>0</v>
      </c>
      <c r="AP2757" s="2">
        <f t="shared" si="1509"/>
        <v>0</v>
      </c>
      <c r="AR2757" t="str">
        <f t="shared" si="1510"/>
        <v>District 23</v>
      </c>
      <c r="AS2757" t="s">
        <v>2073</v>
      </c>
      <c r="AT2757" s="182"/>
      <c r="AV2757" s="98">
        <v>2</v>
      </c>
      <c r="AW2757" s="100">
        <v>723</v>
      </c>
      <c r="AX2757" s="106">
        <f t="shared" si="1511"/>
        <v>2723</v>
      </c>
      <c r="AZ2757" s="7" t="s">
        <v>1294</v>
      </c>
      <c r="BA2757" t="s">
        <v>3015</v>
      </c>
    </row>
    <row r="2758" spans="1:53" hidden="1" outlineLevel="1">
      <c r="A2758" t="s">
        <v>443</v>
      </c>
      <c r="B2758" t="s">
        <v>2073</v>
      </c>
      <c r="C2758" s="1">
        <f t="shared" si="1495"/>
        <v>235</v>
      </c>
      <c r="D2758" s="7">
        <f>IF(P2758&gt;0,RANK(P2758,(P2758:R2758,S2758:AG2758)),0)</f>
        <v>2</v>
      </c>
      <c r="E2758" s="7">
        <f>IF(Q2758&gt;0,RANK(Q2758,(P2758:R2758,S2758:AG2758)),0)</f>
        <v>0</v>
      </c>
      <c r="F2758" s="7">
        <f>IF(R2758&gt;0,RANK(R2758,(P2758:R2758,S2758:AG2758)),0)</f>
        <v>1</v>
      </c>
      <c r="G2758" s="7">
        <f>IF(S2758&gt;0,RANK(S2758,(P2758:R2758,S2758:AG2758)),0)</f>
        <v>0</v>
      </c>
      <c r="H2758" s="49">
        <f t="shared" si="1496"/>
        <v>71</v>
      </c>
      <c r="I2758" s="178">
        <f t="shared" si="1497"/>
        <v>0.30212765957446808</v>
      </c>
      <c r="J2758" s="2"/>
      <c r="K2758" s="2">
        <f t="shared" si="1498"/>
        <v>0.34893617021276596</v>
      </c>
      <c r="L2758" s="2">
        <f t="shared" si="1499"/>
        <v>0</v>
      </c>
      <c r="M2758" s="2">
        <f t="shared" si="1500"/>
        <v>0.65106382978723409</v>
      </c>
      <c r="O2758" s="2">
        <f t="shared" si="1501"/>
        <v>-1.1102230246251565E-16</v>
      </c>
      <c r="P2758" s="1">
        <v>82</v>
      </c>
      <c r="R2758" s="1">
        <v>153</v>
      </c>
      <c r="X2758" s="1">
        <v>0</v>
      </c>
      <c r="AC2758" s="1">
        <v>0</v>
      </c>
      <c r="AI2758" s="7">
        <f t="shared" si="1502"/>
        <v>0</v>
      </c>
      <c r="AJ2758" s="7">
        <f t="shared" si="1503"/>
        <v>0</v>
      </c>
      <c r="AK2758" s="7">
        <f t="shared" si="1504"/>
        <v>0</v>
      </c>
      <c r="AL2758" s="7">
        <f t="shared" si="1505"/>
        <v>0</v>
      </c>
      <c r="AM2758" s="2">
        <f t="shared" si="1506"/>
        <v>0</v>
      </c>
      <c r="AN2758" s="2">
        <f t="shared" si="1507"/>
        <v>0</v>
      </c>
      <c r="AO2758" s="2">
        <f t="shared" si="1508"/>
        <v>0</v>
      </c>
      <c r="AP2758" s="2">
        <f t="shared" si="1509"/>
        <v>0</v>
      </c>
      <c r="AR2758" t="str">
        <f t="shared" si="1510"/>
        <v>District 24</v>
      </c>
      <c r="AS2758" t="s">
        <v>2073</v>
      </c>
      <c r="AT2758" s="182"/>
      <c r="AV2758" s="98">
        <v>2</v>
      </c>
      <c r="AW2758" s="100">
        <v>724</v>
      </c>
      <c r="AX2758" s="106">
        <f t="shared" si="1511"/>
        <v>2724</v>
      </c>
      <c r="AZ2758" s="7" t="s">
        <v>1294</v>
      </c>
      <c r="BA2758" t="s">
        <v>3015</v>
      </c>
    </row>
    <row r="2759" spans="1:53" hidden="1" outlineLevel="1">
      <c r="A2759" t="s">
        <v>1268</v>
      </c>
      <c r="B2759" t="s">
        <v>2073</v>
      </c>
      <c r="C2759" s="1">
        <f t="shared" si="1495"/>
        <v>231</v>
      </c>
      <c r="D2759" s="7">
        <f>IF(P2759&gt;0,RANK(P2759,(P2759:R2759,S2759:AG2759)),0)</f>
        <v>2</v>
      </c>
      <c r="E2759" s="7">
        <f>IF(Q2759&gt;0,RANK(Q2759,(P2759:R2759,S2759:AG2759)),0)</f>
        <v>0</v>
      </c>
      <c r="F2759" s="7">
        <f>IF(R2759&gt;0,RANK(R2759,(P2759:R2759,S2759:AG2759)),0)</f>
        <v>1</v>
      </c>
      <c r="G2759" s="7">
        <f>IF(S2759&gt;0,RANK(S2759,(P2759:R2759,S2759:AG2759)),0)</f>
        <v>0</v>
      </c>
      <c r="H2759" s="49">
        <f t="shared" si="1496"/>
        <v>119</v>
      </c>
      <c r="I2759" s="178">
        <f t="shared" si="1497"/>
        <v>0.51515151515151514</v>
      </c>
      <c r="J2759" s="2"/>
      <c r="K2759" s="2">
        <f t="shared" si="1498"/>
        <v>0.24242424242424243</v>
      </c>
      <c r="L2759" s="2">
        <f t="shared" si="1499"/>
        <v>0</v>
      </c>
      <c r="M2759" s="2">
        <f t="shared" si="1500"/>
        <v>0.75757575757575757</v>
      </c>
      <c r="O2759" s="2">
        <f t="shared" si="1501"/>
        <v>0</v>
      </c>
      <c r="P2759" s="1">
        <v>56</v>
      </c>
      <c r="R2759" s="1">
        <v>175</v>
      </c>
      <c r="X2759" s="1">
        <v>0</v>
      </c>
      <c r="AC2759" s="1">
        <v>0</v>
      </c>
      <c r="AI2759" s="7">
        <f t="shared" si="1502"/>
        <v>0</v>
      </c>
      <c r="AJ2759" s="7">
        <f t="shared" si="1503"/>
        <v>0</v>
      </c>
      <c r="AK2759" s="7">
        <f t="shared" si="1504"/>
        <v>0</v>
      </c>
      <c r="AL2759" s="7">
        <f t="shared" si="1505"/>
        <v>0</v>
      </c>
      <c r="AM2759" s="2">
        <f t="shared" si="1506"/>
        <v>0</v>
      </c>
      <c r="AN2759" s="2">
        <f t="shared" si="1507"/>
        <v>0</v>
      </c>
      <c r="AO2759" s="2">
        <f t="shared" si="1508"/>
        <v>0</v>
      </c>
      <c r="AP2759" s="2">
        <f t="shared" si="1509"/>
        <v>0</v>
      </c>
      <c r="AR2759" t="str">
        <f t="shared" si="1510"/>
        <v>District 25</v>
      </c>
      <c r="AS2759" t="s">
        <v>2073</v>
      </c>
      <c r="AT2759" s="182"/>
      <c r="AV2759" s="98">
        <v>2</v>
      </c>
      <c r="AW2759" s="100">
        <v>725</v>
      </c>
      <c r="AX2759" s="106">
        <f t="shared" si="1511"/>
        <v>2725</v>
      </c>
      <c r="AZ2759" s="7" t="s">
        <v>1294</v>
      </c>
      <c r="BA2759" t="s">
        <v>3015</v>
      </c>
    </row>
    <row r="2760" spans="1:53" hidden="1" outlineLevel="1">
      <c r="A2760" t="s">
        <v>3066</v>
      </c>
      <c r="B2760" t="s">
        <v>2073</v>
      </c>
      <c r="C2760" s="1">
        <f t="shared" si="1495"/>
        <v>223</v>
      </c>
      <c r="D2760" s="7">
        <f>IF(P2760&gt;0,RANK(P2760,(P2760:R2760,S2760:AG2760)),0)</f>
        <v>2</v>
      </c>
      <c r="E2760" s="7">
        <f>IF(Q2760&gt;0,RANK(Q2760,(P2760:R2760,S2760:AG2760)),0)</f>
        <v>0</v>
      </c>
      <c r="F2760" s="7">
        <f>IF(R2760&gt;0,RANK(R2760,(P2760:R2760,S2760:AG2760)),0)</f>
        <v>1</v>
      </c>
      <c r="G2760" s="7">
        <f>IF(S2760&gt;0,RANK(S2760,(P2760:R2760,S2760:AG2760)),0)</f>
        <v>0</v>
      </c>
      <c r="H2760" s="49">
        <f t="shared" si="1496"/>
        <v>85</v>
      </c>
      <c r="I2760" s="178">
        <f t="shared" si="1497"/>
        <v>0.3811659192825112</v>
      </c>
      <c r="J2760" s="2"/>
      <c r="K2760" s="2">
        <f t="shared" si="1498"/>
        <v>0.3094170403587444</v>
      </c>
      <c r="L2760" s="2">
        <f t="shared" si="1499"/>
        <v>0</v>
      </c>
      <c r="M2760" s="2">
        <f t="shared" si="1500"/>
        <v>0.6905829596412556</v>
      </c>
      <c r="O2760" s="2">
        <f t="shared" si="1501"/>
        <v>0</v>
      </c>
      <c r="P2760" s="1">
        <v>69</v>
      </c>
      <c r="R2760" s="1">
        <v>154</v>
      </c>
      <c r="X2760" s="1">
        <v>0</v>
      </c>
      <c r="AC2760" s="1">
        <v>0</v>
      </c>
      <c r="AI2760" s="7">
        <f t="shared" si="1502"/>
        <v>0</v>
      </c>
      <c r="AJ2760" s="7">
        <f t="shared" si="1503"/>
        <v>0</v>
      </c>
      <c r="AK2760" s="7">
        <f t="shared" si="1504"/>
        <v>0</v>
      </c>
      <c r="AL2760" s="7">
        <f t="shared" si="1505"/>
        <v>0</v>
      </c>
      <c r="AM2760" s="2">
        <f t="shared" si="1506"/>
        <v>0</v>
      </c>
      <c r="AN2760" s="2">
        <f t="shared" si="1507"/>
        <v>0</v>
      </c>
      <c r="AO2760" s="2">
        <f t="shared" si="1508"/>
        <v>0</v>
      </c>
      <c r="AP2760" s="2">
        <f t="shared" si="1509"/>
        <v>0</v>
      </c>
      <c r="AR2760" t="str">
        <f t="shared" si="1510"/>
        <v>District 26</v>
      </c>
      <c r="AS2760" t="s">
        <v>2073</v>
      </c>
      <c r="AT2760" s="182"/>
      <c r="AV2760" s="98">
        <v>2</v>
      </c>
      <c r="AW2760" s="100">
        <v>726</v>
      </c>
      <c r="AX2760" s="106">
        <f t="shared" si="1511"/>
        <v>2726</v>
      </c>
      <c r="AZ2760" s="7" t="s">
        <v>1294</v>
      </c>
      <c r="BA2760" t="s">
        <v>3015</v>
      </c>
    </row>
    <row r="2761" spans="1:53" hidden="1" outlineLevel="1">
      <c r="A2761" t="s">
        <v>2819</v>
      </c>
      <c r="B2761" t="s">
        <v>2073</v>
      </c>
      <c r="C2761" s="1">
        <f t="shared" si="1495"/>
        <v>274</v>
      </c>
      <c r="D2761" s="7">
        <f>IF(P2761&gt;0,RANK(P2761,(P2761:R2761,S2761:AG2761)),0)</f>
        <v>2</v>
      </c>
      <c r="E2761" s="7">
        <f>IF(Q2761&gt;0,RANK(Q2761,(P2761:R2761,S2761:AG2761)),0)</f>
        <v>0</v>
      </c>
      <c r="F2761" s="7">
        <f>IF(R2761&gt;0,RANK(R2761,(P2761:R2761,S2761:AG2761)),0)</f>
        <v>1</v>
      </c>
      <c r="G2761" s="7">
        <f>IF(S2761&gt;0,RANK(S2761,(P2761:R2761,S2761:AG2761)),0)</f>
        <v>0</v>
      </c>
      <c r="H2761" s="49">
        <f t="shared" si="1496"/>
        <v>134</v>
      </c>
      <c r="I2761" s="178">
        <f t="shared" si="1497"/>
        <v>0.48905109489051096</v>
      </c>
      <c r="J2761" s="2"/>
      <c r="K2761" s="2">
        <f t="shared" si="1498"/>
        <v>0.25547445255474455</v>
      </c>
      <c r="L2761" s="2">
        <f t="shared" si="1499"/>
        <v>0</v>
      </c>
      <c r="M2761" s="2">
        <f t="shared" si="1500"/>
        <v>0.74452554744525545</v>
      </c>
      <c r="O2761" s="2">
        <f t="shared" si="1501"/>
        <v>0</v>
      </c>
      <c r="P2761" s="1">
        <v>70</v>
      </c>
      <c r="R2761" s="1">
        <v>204</v>
      </c>
      <c r="X2761" s="1">
        <v>0</v>
      </c>
      <c r="AC2761" s="1">
        <v>0</v>
      </c>
      <c r="AI2761" s="7">
        <f t="shared" si="1502"/>
        <v>0</v>
      </c>
      <c r="AJ2761" s="7">
        <f t="shared" si="1503"/>
        <v>0</v>
      </c>
      <c r="AK2761" s="7">
        <f t="shared" si="1504"/>
        <v>0</v>
      </c>
      <c r="AL2761" s="7">
        <f t="shared" si="1505"/>
        <v>0</v>
      </c>
      <c r="AM2761" s="2">
        <f t="shared" si="1506"/>
        <v>0</v>
      </c>
      <c r="AN2761" s="2">
        <f t="shared" si="1507"/>
        <v>0</v>
      </c>
      <c r="AO2761" s="2">
        <f t="shared" si="1508"/>
        <v>0</v>
      </c>
      <c r="AP2761" s="2">
        <f t="shared" si="1509"/>
        <v>0</v>
      </c>
      <c r="AR2761" t="str">
        <f t="shared" si="1510"/>
        <v>District 27</v>
      </c>
      <c r="AS2761" t="s">
        <v>2073</v>
      </c>
      <c r="AT2761" s="182"/>
      <c r="AV2761" s="98">
        <v>2</v>
      </c>
      <c r="AW2761" s="100">
        <v>727</v>
      </c>
      <c r="AX2761" s="106">
        <f t="shared" si="1511"/>
        <v>2727</v>
      </c>
      <c r="AZ2761" s="7" t="s">
        <v>1294</v>
      </c>
      <c r="BA2761" t="s">
        <v>3015</v>
      </c>
    </row>
    <row r="2762" spans="1:53" hidden="1" outlineLevel="1">
      <c r="A2762" t="s">
        <v>633</v>
      </c>
      <c r="B2762" t="s">
        <v>2073</v>
      </c>
      <c r="C2762" s="1">
        <f t="shared" si="1495"/>
        <v>359</v>
      </c>
      <c r="D2762" s="7">
        <f>IF(P2762&gt;0,RANK(P2762,(P2762:R2762,S2762:AG2762)),0)</f>
        <v>2</v>
      </c>
      <c r="E2762" s="7">
        <f>IF(Q2762&gt;0,RANK(Q2762,(P2762:R2762,S2762:AG2762)),0)</f>
        <v>0</v>
      </c>
      <c r="F2762" s="7">
        <f>IF(R2762&gt;0,RANK(R2762,(P2762:R2762,S2762:AG2762)),0)</f>
        <v>1</v>
      </c>
      <c r="G2762" s="7">
        <f>IF(S2762&gt;0,RANK(S2762,(P2762:R2762,S2762:AG2762)),0)</f>
        <v>0</v>
      </c>
      <c r="H2762" s="49">
        <f t="shared" si="1496"/>
        <v>155</v>
      </c>
      <c r="I2762" s="178">
        <f t="shared" si="1497"/>
        <v>0.43175487465181056</v>
      </c>
      <c r="J2762" s="2"/>
      <c r="K2762" s="2">
        <f t="shared" si="1498"/>
        <v>0.28412256267409469</v>
      </c>
      <c r="L2762" s="2">
        <f t="shared" si="1499"/>
        <v>0</v>
      </c>
      <c r="M2762" s="2">
        <f t="shared" si="1500"/>
        <v>0.71587743732590525</v>
      </c>
      <c r="O2762" s="2">
        <f t="shared" si="1501"/>
        <v>1.1102230246251565E-16</v>
      </c>
      <c r="P2762" s="1">
        <v>102</v>
      </c>
      <c r="R2762" s="1">
        <v>257</v>
      </c>
      <c r="X2762" s="1">
        <v>0</v>
      </c>
      <c r="AC2762" s="1">
        <v>0</v>
      </c>
      <c r="AI2762" s="7">
        <f t="shared" si="1502"/>
        <v>0</v>
      </c>
      <c r="AJ2762" s="7">
        <f t="shared" si="1503"/>
        <v>0</v>
      </c>
      <c r="AK2762" s="7">
        <f t="shared" si="1504"/>
        <v>0</v>
      </c>
      <c r="AL2762" s="7">
        <f t="shared" si="1505"/>
        <v>0</v>
      </c>
      <c r="AM2762" s="2">
        <f t="shared" si="1506"/>
        <v>0</v>
      </c>
      <c r="AN2762" s="2">
        <f t="shared" si="1507"/>
        <v>0</v>
      </c>
      <c r="AO2762" s="2">
        <f t="shared" si="1508"/>
        <v>0</v>
      </c>
      <c r="AP2762" s="2">
        <f t="shared" si="1509"/>
        <v>0</v>
      </c>
      <c r="AR2762" t="str">
        <f t="shared" si="1510"/>
        <v>District 28</v>
      </c>
      <c r="AS2762" t="s">
        <v>2073</v>
      </c>
      <c r="AT2762" s="182"/>
      <c r="AV2762" s="98">
        <v>2</v>
      </c>
      <c r="AW2762" s="100">
        <v>728</v>
      </c>
      <c r="AX2762" s="106">
        <f t="shared" si="1511"/>
        <v>2728</v>
      </c>
      <c r="AZ2762" s="7" t="s">
        <v>1294</v>
      </c>
      <c r="BA2762" t="s">
        <v>3015</v>
      </c>
    </row>
    <row r="2763" spans="1:53" hidden="1" outlineLevel="1">
      <c r="A2763" t="s">
        <v>634</v>
      </c>
      <c r="B2763" t="s">
        <v>2073</v>
      </c>
      <c r="C2763" s="1">
        <f t="shared" si="1495"/>
        <v>220</v>
      </c>
      <c r="D2763" s="7">
        <f>IF(P2763&gt;0,RANK(P2763,(P2763:R2763,S2763:AG2763)),0)</f>
        <v>2</v>
      </c>
      <c r="E2763" s="7">
        <f>IF(Q2763&gt;0,RANK(Q2763,(P2763:R2763,S2763:AG2763)),0)</f>
        <v>0</v>
      </c>
      <c r="F2763" s="7">
        <f>IF(R2763&gt;0,RANK(R2763,(P2763:R2763,S2763:AG2763)),0)</f>
        <v>1</v>
      </c>
      <c r="G2763" s="7">
        <f>IF(S2763&gt;0,RANK(S2763,(P2763:R2763,S2763:AG2763)),0)</f>
        <v>0</v>
      </c>
      <c r="H2763" s="49">
        <f t="shared" si="1496"/>
        <v>134</v>
      </c>
      <c r="I2763" s="178">
        <f t="shared" si="1497"/>
        <v>0.60909090909090913</v>
      </c>
      <c r="J2763" s="2"/>
      <c r="K2763" s="2">
        <f t="shared" si="1498"/>
        <v>0.19090909090909092</v>
      </c>
      <c r="L2763" s="2">
        <f t="shared" si="1499"/>
        <v>0</v>
      </c>
      <c r="M2763" s="2">
        <f t="shared" si="1500"/>
        <v>0.8</v>
      </c>
      <c r="O2763" s="2">
        <f t="shared" si="1501"/>
        <v>9.0909090909090384E-3</v>
      </c>
      <c r="P2763" s="1">
        <v>42</v>
      </c>
      <c r="R2763" s="1">
        <v>176</v>
      </c>
      <c r="X2763" s="1">
        <v>2</v>
      </c>
      <c r="AC2763" s="1">
        <v>0</v>
      </c>
      <c r="AI2763" s="7">
        <f t="shared" si="1502"/>
        <v>0</v>
      </c>
      <c r="AJ2763" s="7">
        <f t="shared" si="1503"/>
        <v>0</v>
      </c>
      <c r="AK2763" s="7">
        <f t="shared" si="1504"/>
        <v>0</v>
      </c>
      <c r="AL2763" s="7">
        <f t="shared" si="1505"/>
        <v>0</v>
      </c>
      <c r="AM2763" s="2">
        <f t="shared" si="1506"/>
        <v>0</v>
      </c>
      <c r="AN2763" s="2">
        <f t="shared" si="1507"/>
        <v>0</v>
      </c>
      <c r="AO2763" s="2">
        <f t="shared" si="1508"/>
        <v>0</v>
      </c>
      <c r="AP2763" s="2">
        <f t="shared" si="1509"/>
        <v>0</v>
      </c>
      <c r="AR2763" t="str">
        <f t="shared" si="1510"/>
        <v>District 29</v>
      </c>
      <c r="AS2763" t="s">
        <v>2073</v>
      </c>
      <c r="AT2763" s="182"/>
      <c r="AV2763" s="98">
        <v>2</v>
      </c>
      <c r="AW2763" s="100">
        <v>729</v>
      </c>
      <c r="AX2763" s="106">
        <f t="shared" si="1511"/>
        <v>2729</v>
      </c>
      <c r="AZ2763" s="7" t="s">
        <v>1294</v>
      </c>
      <c r="BA2763" t="s">
        <v>3015</v>
      </c>
    </row>
    <row r="2764" spans="1:53" hidden="1" outlineLevel="1">
      <c r="A2764" t="s">
        <v>380</v>
      </c>
      <c r="B2764" t="s">
        <v>2073</v>
      </c>
      <c r="C2764" s="1">
        <f t="shared" si="1495"/>
        <v>193</v>
      </c>
      <c r="D2764" s="7">
        <f>IF(P2764&gt;0,RANK(P2764,(P2764:R2764,S2764:AG2764)),0)</f>
        <v>2</v>
      </c>
      <c r="E2764" s="7">
        <f>IF(Q2764&gt;0,RANK(Q2764,(P2764:R2764,S2764:AG2764)),0)</f>
        <v>0</v>
      </c>
      <c r="F2764" s="7">
        <f>IF(R2764&gt;0,RANK(R2764,(P2764:R2764,S2764:AG2764)),0)</f>
        <v>1</v>
      </c>
      <c r="G2764" s="7">
        <f>IF(S2764&gt;0,RANK(S2764,(P2764:R2764,S2764:AG2764)),0)</f>
        <v>0</v>
      </c>
      <c r="H2764" s="49">
        <f t="shared" si="1496"/>
        <v>95</v>
      </c>
      <c r="I2764" s="178">
        <f t="shared" si="1497"/>
        <v>0.49222797927461137</v>
      </c>
      <c r="J2764" s="2"/>
      <c r="K2764" s="2">
        <f t="shared" si="1498"/>
        <v>0.25388601036269431</v>
      </c>
      <c r="L2764" s="2">
        <f t="shared" si="1499"/>
        <v>0</v>
      </c>
      <c r="M2764" s="2">
        <f t="shared" si="1500"/>
        <v>0.74611398963730569</v>
      </c>
      <c r="O2764" s="2">
        <f t="shared" si="1501"/>
        <v>0</v>
      </c>
      <c r="P2764" s="1">
        <v>49</v>
      </c>
      <c r="R2764" s="1">
        <v>144</v>
      </c>
      <c r="X2764" s="1">
        <v>0</v>
      </c>
      <c r="AC2764" s="1">
        <v>0</v>
      </c>
      <c r="AI2764" s="7">
        <f t="shared" si="1502"/>
        <v>0</v>
      </c>
      <c r="AJ2764" s="7">
        <f t="shared" si="1503"/>
        <v>0</v>
      </c>
      <c r="AK2764" s="7">
        <f t="shared" si="1504"/>
        <v>0</v>
      </c>
      <c r="AL2764" s="7">
        <f t="shared" si="1505"/>
        <v>0</v>
      </c>
      <c r="AM2764" s="2">
        <f t="shared" si="1506"/>
        <v>0</v>
      </c>
      <c r="AN2764" s="2">
        <f t="shared" si="1507"/>
        <v>0</v>
      </c>
      <c r="AO2764" s="2">
        <f t="shared" si="1508"/>
        <v>0</v>
      </c>
      <c r="AP2764" s="2">
        <f t="shared" si="1509"/>
        <v>0</v>
      </c>
      <c r="AR2764" t="str">
        <f t="shared" si="1510"/>
        <v>District 30</v>
      </c>
      <c r="AS2764" t="s">
        <v>2073</v>
      </c>
      <c r="AT2764" s="182"/>
      <c r="AV2764" s="98">
        <v>2</v>
      </c>
      <c r="AW2764" s="100">
        <v>730</v>
      </c>
      <c r="AX2764" s="106">
        <f t="shared" si="1511"/>
        <v>2730</v>
      </c>
      <c r="AZ2764" s="7" t="s">
        <v>1294</v>
      </c>
      <c r="BA2764" t="s">
        <v>3015</v>
      </c>
    </row>
    <row r="2765" spans="1:53" hidden="1" outlineLevel="1">
      <c r="A2765" t="s">
        <v>1354</v>
      </c>
      <c r="B2765" t="s">
        <v>2073</v>
      </c>
      <c r="C2765" s="1">
        <f t="shared" si="1495"/>
        <v>571</v>
      </c>
      <c r="D2765" s="7">
        <f>IF(P2765&gt;0,RANK(P2765,(P2765:R2765,S2765:AG2765)),0)</f>
        <v>2</v>
      </c>
      <c r="E2765" s="7">
        <f>IF(Q2765&gt;0,RANK(Q2765,(P2765:R2765,S2765:AG2765)),0)</f>
        <v>0</v>
      </c>
      <c r="F2765" s="7">
        <f>IF(R2765&gt;0,RANK(R2765,(P2765:R2765,S2765:AG2765)),0)</f>
        <v>1</v>
      </c>
      <c r="G2765" s="7">
        <f>IF(S2765&gt;0,RANK(S2765,(P2765:R2765,S2765:AG2765)),0)</f>
        <v>0</v>
      </c>
      <c r="H2765" s="49">
        <f t="shared" si="1496"/>
        <v>437</v>
      </c>
      <c r="I2765" s="178">
        <f t="shared" si="1497"/>
        <v>0.76532399299474607</v>
      </c>
      <c r="J2765" s="2"/>
      <c r="K2765" s="2">
        <f t="shared" si="1498"/>
        <v>0.11733800350262696</v>
      </c>
      <c r="L2765" s="2">
        <f t="shared" si="1499"/>
        <v>0</v>
      </c>
      <c r="M2765" s="2">
        <f t="shared" si="1500"/>
        <v>0.88266199649737298</v>
      </c>
      <c r="O2765" s="2">
        <f t="shared" si="1501"/>
        <v>0</v>
      </c>
      <c r="P2765" s="1">
        <v>67</v>
      </c>
      <c r="R2765" s="1">
        <v>504</v>
      </c>
      <c r="X2765" s="1">
        <v>0</v>
      </c>
      <c r="AC2765" s="1">
        <v>0</v>
      </c>
      <c r="AI2765" s="7">
        <f t="shared" si="1502"/>
        <v>0</v>
      </c>
      <c r="AJ2765" s="7">
        <f t="shared" si="1503"/>
        <v>0</v>
      </c>
      <c r="AK2765" s="7">
        <f t="shared" si="1504"/>
        <v>0</v>
      </c>
      <c r="AL2765" s="7">
        <f t="shared" si="1505"/>
        <v>0</v>
      </c>
      <c r="AM2765" s="2">
        <f t="shared" si="1506"/>
        <v>0</v>
      </c>
      <c r="AN2765" s="2">
        <f t="shared" si="1507"/>
        <v>0</v>
      </c>
      <c r="AO2765" s="2">
        <f t="shared" si="1508"/>
        <v>0</v>
      </c>
      <c r="AP2765" s="2">
        <f t="shared" si="1509"/>
        <v>0</v>
      </c>
      <c r="AR2765" t="str">
        <f t="shared" si="1510"/>
        <v>District 31</v>
      </c>
      <c r="AS2765" t="s">
        <v>2073</v>
      </c>
      <c r="AT2765" s="182"/>
      <c r="AV2765" s="98">
        <v>2</v>
      </c>
      <c r="AW2765" s="100">
        <v>731</v>
      </c>
      <c r="AX2765" s="106">
        <f t="shared" si="1511"/>
        <v>2731</v>
      </c>
      <c r="AZ2765" s="7" t="s">
        <v>1294</v>
      </c>
      <c r="BA2765" t="s">
        <v>3015</v>
      </c>
    </row>
    <row r="2766" spans="1:53" hidden="1" outlineLevel="1">
      <c r="A2766" t="s">
        <v>2452</v>
      </c>
      <c r="B2766" t="s">
        <v>2073</v>
      </c>
      <c r="C2766" s="1">
        <f t="shared" si="1495"/>
        <v>312</v>
      </c>
      <c r="D2766" s="7">
        <f>IF(P2766&gt;0,RANK(P2766,(P2766:R2766,S2766:AG2766)),0)</f>
        <v>2</v>
      </c>
      <c r="E2766" s="7">
        <f>IF(Q2766&gt;0,RANK(Q2766,(P2766:R2766,S2766:AG2766)),0)</f>
        <v>0</v>
      </c>
      <c r="F2766" s="7">
        <f>IF(R2766&gt;0,RANK(R2766,(P2766:R2766,S2766:AG2766)),0)</f>
        <v>1</v>
      </c>
      <c r="G2766" s="7">
        <f>IF(S2766&gt;0,RANK(S2766,(P2766:R2766,S2766:AG2766)),0)</f>
        <v>0</v>
      </c>
      <c r="H2766" s="49">
        <f t="shared" si="1496"/>
        <v>230</v>
      </c>
      <c r="I2766" s="178">
        <f t="shared" si="1497"/>
        <v>0.73717948717948723</v>
      </c>
      <c r="J2766" s="2"/>
      <c r="K2766" s="2">
        <f t="shared" si="1498"/>
        <v>0.13141025641025642</v>
      </c>
      <c r="L2766" s="2">
        <f t="shared" si="1499"/>
        <v>0</v>
      </c>
      <c r="M2766" s="2">
        <f t="shared" si="1500"/>
        <v>0.86858974358974361</v>
      </c>
      <c r="O2766" s="2">
        <f t="shared" si="1501"/>
        <v>0</v>
      </c>
      <c r="P2766" s="1">
        <v>41</v>
      </c>
      <c r="R2766" s="1">
        <v>271</v>
      </c>
      <c r="X2766" s="1">
        <v>0</v>
      </c>
      <c r="AC2766" s="1">
        <v>0</v>
      </c>
      <c r="AI2766" s="7">
        <f t="shared" si="1502"/>
        <v>0</v>
      </c>
      <c r="AJ2766" s="7">
        <f t="shared" si="1503"/>
        <v>0</v>
      </c>
      <c r="AK2766" s="7">
        <f t="shared" si="1504"/>
        <v>0</v>
      </c>
      <c r="AL2766" s="7">
        <f t="shared" si="1505"/>
        <v>0</v>
      </c>
      <c r="AM2766" s="2">
        <f t="shared" si="1506"/>
        <v>0</v>
      </c>
      <c r="AN2766" s="2">
        <f t="shared" si="1507"/>
        <v>0</v>
      </c>
      <c r="AO2766" s="2">
        <f t="shared" si="1508"/>
        <v>0</v>
      </c>
      <c r="AP2766" s="2">
        <f t="shared" si="1509"/>
        <v>0</v>
      </c>
      <c r="AR2766" t="str">
        <f t="shared" si="1510"/>
        <v>District 32</v>
      </c>
      <c r="AS2766" t="s">
        <v>2073</v>
      </c>
      <c r="AT2766" s="182"/>
      <c r="AV2766" s="98">
        <v>2</v>
      </c>
      <c r="AW2766" s="100">
        <v>732</v>
      </c>
      <c r="AX2766" s="106">
        <f t="shared" si="1511"/>
        <v>2732</v>
      </c>
      <c r="AZ2766" s="7" t="s">
        <v>1294</v>
      </c>
      <c r="BA2766" t="s">
        <v>3015</v>
      </c>
    </row>
    <row r="2767" spans="1:53" hidden="1" outlineLevel="1">
      <c r="A2767" t="s">
        <v>2987</v>
      </c>
      <c r="B2767" t="s">
        <v>2073</v>
      </c>
      <c r="C2767" s="1">
        <f t="shared" si="1495"/>
        <v>1013</v>
      </c>
      <c r="D2767" s="7">
        <f>IF(P2767&gt;0,RANK(P2767,(P2767:R2767,S2767:AG2767)),0)</f>
        <v>2</v>
      </c>
      <c r="E2767" s="7">
        <f>IF(Q2767&gt;0,RANK(Q2767,(P2767:R2767,S2767:AG2767)),0)</f>
        <v>0</v>
      </c>
      <c r="F2767" s="7">
        <f>IF(R2767&gt;0,RANK(R2767,(P2767:R2767,S2767:AG2767)),0)</f>
        <v>1</v>
      </c>
      <c r="G2767" s="7">
        <f>IF(S2767&gt;0,RANK(S2767,(P2767:R2767,S2767:AG2767)),0)</f>
        <v>0</v>
      </c>
      <c r="H2767" s="49">
        <f t="shared" si="1496"/>
        <v>661</v>
      </c>
      <c r="I2767" s="178">
        <f t="shared" si="1497"/>
        <v>0.65251727541954585</v>
      </c>
      <c r="J2767" s="2"/>
      <c r="K2767" s="2">
        <f t="shared" si="1498"/>
        <v>0.17374136229022705</v>
      </c>
      <c r="L2767" s="2">
        <f t="shared" si="1499"/>
        <v>0</v>
      </c>
      <c r="M2767" s="2">
        <f t="shared" si="1500"/>
        <v>0.82625863770977293</v>
      </c>
      <c r="O2767" s="2">
        <f t="shared" si="1501"/>
        <v>0</v>
      </c>
      <c r="P2767" s="1">
        <v>176</v>
      </c>
      <c r="R2767" s="1">
        <v>837</v>
      </c>
      <c r="X2767" s="1">
        <v>0</v>
      </c>
      <c r="AC2767" s="1">
        <v>0</v>
      </c>
      <c r="AI2767" s="7">
        <f t="shared" si="1502"/>
        <v>0</v>
      </c>
      <c r="AJ2767" s="7">
        <f t="shared" si="1503"/>
        <v>0</v>
      </c>
      <c r="AK2767" s="7">
        <f t="shared" si="1504"/>
        <v>0</v>
      </c>
      <c r="AL2767" s="7">
        <f t="shared" si="1505"/>
        <v>0</v>
      </c>
      <c r="AM2767" s="2">
        <f t="shared" si="1506"/>
        <v>0</v>
      </c>
      <c r="AN2767" s="2">
        <f t="shared" si="1507"/>
        <v>0</v>
      </c>
      <c r="AO2767" s="2">
        <f t="shared" si="1508"/>
        <v>0</v>
      </c>
      <c r="AP2767" s="2">
        <f t="shared" si="1509"/>
        <v>0</v>
      </c>
      <c r="AR2767" t="str">
        <f t="shared" si="1510"/>
        <v>District 33</v>
      </c>
      <c r="AS2767" t="s">
        <v>2073</v>
      </c>
      <c r="AT2767" s="182"/>
      <c r="AV2767" s="98">
        <v>2</v>
      </c>
      <c r="AW2767" s="100">
        <v>733</v>
      </c>
      <c r="AX2767" s="106">
        <f t="shared" si="1511"/>
        <v>2733</v>
      </c>
      <c r="AZ2767" s="7" t="s">
        <v>1294</v>
      </c>
      <c r="BA2767" t="s">
        <v>3015</v>
      </c>
    </row>
    <row r="2768" spans="1:53" hidden="1" outlineLevel="1">
      <c r="A2768" t="s">
        <v>2245</v>
      </c>
      <c r="B2768" t="s">
        <v>2073</v>
      </c>
      <c r="C2768" s="1">
        <f t="shared" si="1495"/>
        <v>395</v>
      </c>
      <c r="D2768" s="7">
        <f>IF(P2768&gt;0,RANK(P2768,(P2768:R2768,S2768:AG2768)),0)</f>
        <v>2</v>
      </c>
      <c r="E2768" s="7">
        <f>IF(Q2768&gt;0,RANK(Q2768,(P2768:R2768,S2768:AG2768)),0)</f>
        <v>0</v>
      </c>
      <c r="F2768" s="7">
        <f>IF(R2768&gt;0,RANK(R2768,(P2768:R2768,S2768:AG2768)),0)</f>
        <v>1</v>
      </c>
      <c r="G2768" s="7">
        <f>IF(S2768&gt;0,RANK(S2768,(P2768:R2768,S2768:AG2768)),0)</f>
        <v>0</v>
      </c>
      <c r="H2768" s="49">
        <f t="shared" si="1496"/>
        <v>219</v>
      </c>
      <c r="I2768" s="178">
        <f t="shared" si="1497"/>
        <v>0.5544303797468354</v>
      </c>
      <c r="J2768" s="2"/>
      <c r="K2768" s="2">
        <f t="shared" si="1498"/>
        <v>0.22278481012658227</v>
      </c>
      <c r="L2768" s="2">
        <f t="shared" si="1499"/>
        <v>0</v>
      </c>
      <c r="M2768" s="2">
        <f t="shared" si="1500"/>
        <v>0.77721518987341776</v>
      </c>
      <c r="O2768" s="2">
        <f t="shared" si="1501"/>
        <v>0</v>
      </c>
      <c r="P2768" s="1">
        <v>88</v>
      </c>
      <c r="R2768" s="1">
        <v>307</v>
      </c>
      <c r="X2768" s="1">
        <v>0</v>
      </c>
      <c r="AC2768" s="1">
        <v>0</v>
      </c>
      <c r="AI2768" s="7">
        <f t="shared" si="1502"/>
        <v>0</v>
      </c>
      <c r="AJ2768" s="7">
        <f t="shared" si="1503"/>
        <v>0</v>
      </c>
      <c r="AK2768" s="7">
        <f t="shared" si="1504"/>
        <v>0</v>
      </c>
      <c r="AL2768" s="7">
        <f t="shared" si="1505"/>
        <v>0</v>
      </c>
      <c r="AM2768" s="2">
        <f t="shared" si="1506"/>
        <v>0</v>
      </c>
      <c r="AN2768" s="2">
        <f t="shared" si="1507"/>
        <v>0</v>
      </c>
      <c r="AO2768" s="2">
        <f t="shared" si="1508"/>
        <v>0</v>
      </c>
      <c r="AP2768" s="2">
        <f t="shared" si="1509"/>
        <v>0</v>
      </c>
      <c r="AR2768" t="str">
        <f t="shared" si="1510"/>
        <v>District 34</v>
      </c>
      <c r="AS2768" t="s">
        <v>2073</v>
      </c>
      <c r="AT2768" s="182"/>
      <c r="AV2768" s="98">
        <v>2</v>
      </c>
      <c r="AW2768" s="100">
        <v>734</v>
      </c>
      <c r="AX2768" s="106">
        <f t="shared" si="1511"/>
        <v>2734</v>
      </c>
      <c r="AZ2768" s="7" t="s">
        <v>1294</v>
      </c>
      <c r="BA2768" t="s">
        <v>3015</v>
      </c>
    </row>
    <row r="2769" spans="1:53" hidden="1" outlineLevel="1">
      <c r="A2769" t="s">
        <v>1877</v>
      </c>
      <c r="B2769" t="s">
        <v>2073</v>
      </c>
      <c r="C2769" s="1">
        <f t="shared" si="1495"/>
        <v>425</v>
      </c>
      <c r="D2769" s="7">
        <f>IF(P2769&gt;0,RANK(P2769,(P2769:R2769,S2769:AG2769)),0)</f>
        <v>2</v>
      </c>
      <c r="E2769" s="7">
        <f>IF(Q2769&gt;0,RANK(Q2769,(P2769:R2769,S2769:AG2769)),0)</f>
        <v>0</v>
      </c>
      <c r="F2769" s="7">
        <f>IF(R2769&gt;0,RANK(R2769,(P2769:R2769,S2769:AG2769)),0)</f>
        <v>1</v>
      </c>
      <c r="G2769" s="7">
        <f>IF(S2769&gt;0,RANK(S2769,(P2769:R2769,S2769:AG2769)),0)</f>
        <v>0</v>
      </c>
      <c r="H2769" s="49">
        <f t="shared" si="1496"/>
        <v>259</v>
      </c>
      <c r="I2769" s="178">
        <f t="shared" si="1497"/>
        <v>0.60941176470588232</v>
      </c>
      <c r="J2769" s="2"/>
      <c r="K2769" s="2">
        <f t="shared" si="1498"/>
        <v>0.19529411764705881</v>
      </c>
      <c r="L2769" s="2">
        <f t="shared" si="1499"/>
        <v>0</v>
      </c>
      <c r="M2769" s="2">
        <f t="shared" si="1500"/>
        <v>0.80470588235294116</v>
      </c>
      <c r="O2769" s="2">
        <f t="shared" si="1501"/>
        <v>0</v>
      </c>
      <c r="P2769" s="1">
        <v>83</v>
      </c>
      <c r="R2769" s="1">
        <v>342</v>
      </c>
      <c r="X2769" s="1">
        <v>0</v>
      </c>
      <c r="AC2769" s="1">
        <v>0</v>
      </c>
      <c r="AI2769" s="7">
        <f t="shared" si="1502"/>
        <v>0</v>
      </c>
      <c r="AJ2769" s="7">
        <f t="shared" si="1503"/>
        <v>0</v>
      </c>
      <c r="AK2769" s="7">
        <f t="shared" si="1504"/>
        <v>0</v>
      </c>
      <c r="AL2769" s="7">
        <f t="shared" si="1505"/>
        <v>0</v>
      </c>
      <c r="AM2769" s="2">
        <f t="shared" si="1506"/>
        <v>0</v>
      </c>
      <c r="AN2769" s="2">
        <f t="shared" si="1507"/>
        <v>0</v>
      </c>
      <c r="AO2769" s="2">
        <f t="shared" si="1508"/>
        <v>0</v>
      </c>
      <c r="AP2769" s="2">
        <f t="shared" si="1509"/>
        <v>0</v>
      </c>
      <c r="AR2769" t="str">
        <f t="shared" si="1510"/>
        <v>District 35</v>
      </c>
      <c r="AS2769" t="s">
        <v>2073</v>
      </c>
      <c r="AT2769" s="182"/>
      <c r="AV2769" s="98">
        <v>2</v>
      </c>
      <c r="AW2769" s="100">
        <v>735</v>
      </c>
      <c r="AX2769" s="106">
        <f t="shared" si="1511"/>
        <v>2735</v>
      </c>
      <c r="AZ2769" s="7" t="s">
        <v>1294</v>
      </c>
      <c r="BA2769" t="s">
        <v>3015</v>
      </c>
    </row>
    <row r="2770" spans="1:53" hidden="1" outlineLevel="1">
      <c r="A2770" t="s">
        <v>3199</v>
      </c>
      <c r="B2770" t="s">
        <v>2073</v>
      </c>
      <c r="C2770" s="1">
        <f t="shared" si="1495"/>
        <v>276</v>
      </c>
      <c r="D2770" s="7">
        <f>IF(P2770&gt;0,RANK(P2770,(P2770:R2770,S2770:AG2770)),0)</f>
        <v>2</v>
      </c>
      <c r="E2770" s="7">
        <f>IF(Q2770&gt;0,RANK(Q2770,(P2770:R2770,S2770:AG2770)),0)</f>
        <v>0</v>
      </c>
      <c r="F2770" s="7">
        <f>IF(R2770&gt;0,RANK(R2770,(P2770:R2770,S2770:AG2770)),0)</f>
        <v>1</v>
      </c>
      <c r="G2770" s="7">
        <f>IF(S2770&gt;0,RANK(S2770,(P2770:R2770,S2770:AG2770)),0)</f>
        <v>0</v>
      </c>
      <c r="H2770" s="49">
        <f t="shared" si="1496"/>
        <v>182</v>
      </c>
      <c r="I2770" s="178">
        <f t="shared" si="1497"/>
        <v>0.65942028985507251</v>
      </c>
      <c r="J2770" s="2"/>
      <c r="K2770" s="2">
        <f t="shared" si="1498"/>
        <v>0.17028985507246377</v>
      </c>
      <c r="L2770" s="2">
        <f t="shared" si="1499"/>
        <v>0</v>
      </c>
      <c r="M2770" s="2">
        <f t="shared" si="1500"/>
        <v>0.82971014492753625</v>
      </c>
      <c r="O2770" s="2">
        <f t="shared" si="1501"/>
        <v>0</v>
      </c>
      <c r="P2770" s="1">
        <v>47</v>
      </c>
      <c r="R2770" s="1">
        <v>229</v>
      </c>
      <c r="X2770" s="1">
        <v>0</v>
      </c>
      <c r="AC2770" s="1">
        <v>0</v>
      </c>
      <c r="AI2770" s="7">
        <f t="shared" si="1502"/>
        <v>0</v>
      </c>
      <c r="AJ2770" s="7">
        <f t="shared" si="1503"/>
        <v>0</v>
      </c>
      <c r="AK2770" s="7">
        <f t="shared" si="1504"/>
        <v>0</v>
      </c>
      <c r="AL2770" s="7">
        <f t="shared" si="1505"/>
        <v>0</v>
      </c>
      <c r="AM2770" s="2">
        <f t="shared" si="1506"/>
        <v>0</v>
      </c>
      <c r="AN2770" s="2">
        <f t="shared" si="1507"/>
        <v>0</v>
      </c>
      <c r="AO2770" s="2">
        <f t="shared" si="1508"/>
        <v>0</v>
      </c>
      <c r="AP2770" s="2">
        <f t="shared" si="1509"/>
        <v>0</v>
      </c>
      <c r="AR2770" t="str">
        <f t="shared" si="1510"/>
        <v>District 36</v>
      </c>
      <c r="AS2770" t="s">
        <v>2073</v>
      </c>
      <c r="AT2770" s="182"/>
      <c r="AV2770" s="98">
        <v>2</v>
      </c>
      <c r="AW2770" s="100">
        <v>736</v>
      </c>
      <c r="AX2770" s="106">
        <f t="shared" si="1511"/>
        <v>2736</v>
      </c>
      <c r="AZ2770" s="7" t="s">
        <v>1294</v>
      </c>
      <c r="BA2770" t="s">
        <v>3015</v>
      </c>
    </row>
    <row r="2771" spans="1:53" hidden="1" outlineLevel="1">
      <c r="A2771" t="s">
        <v>3143</v>
      </c>
      <c r="B2771" t="s">
        <v>2073</v>
      </c>
      <c r="C2771" s="1">
        <f t="shared" si="1495"/>
        <v>133</v>
      </c>
      <c r="D2771" s="7">
        <f>IF(P2771&gt;0,RANK(P2771,(P2771:R2771,S2771:AG2771)),0)</f>
        <v>2</v>
      </c>
      <c r="E2771" s="7">
        <f>IF(Q2771&gt;0,RANK(Q2771,(P2771:R2771,S2771:AG2771)),0)</f>
        <v>0</v>
      </c>
      <c r="F2771" s="7">
        <f>IF(R2771&gt;0,RANK(R2771,(P2771:R2771,S2771:AG2771)),0)</f>
        <v>1</v>
      </c>
      <c r="G2771" s="7">
        <f>IF(S2771&gt;0,RANK(S2771,(P2771:R2771,S2771:AG2771)),0)</f>
        <v>0</v>
      </c>
      <c r="H2771" s="49">
        <f t="shared" si="1496"/>
        <v>75</v>
      </c>
      <c r="I2771" s="178">
        <f t="shared" si="1497"/>
        <v>0.56390977443609025</v>
      </c>
      <c r="J2771" s="2"/>
      <c r="K2771" s="2">
        <f t="shared" si="1498"/>
        <v>0.21804511278195488</v>
      </c>
      <c r="L2771" s="2">
        <f t="shared" si="1499"/>
        <v>0</v>
      </c>
      <c r="M2771" s="2">
        <f t="shared" si="1500"/>
        <v>0.78195488721804507</v>
      </c>
      <c r="O2771" s="2">
        <f t="shared" si="1501"/>
        <v>0</v>
      </c>
      <c r="P2771" s="1">
        <v>29</v>
      </c>
      <c r="R2771" s="1">
        <v>104</v>
      </c>
      <c r="X2771" s="1">
        <v>0</v>
      </c>
      <c r="AC2771" s="1">
        <v>0</v>
      </c>
      <c r="AI2771" s="7">
        <f t="shared" si="1502"/>
        <v>0</v>
      </c>
      <c r="AJ2771" s="7">
        <f t="shared" si="1503"/>
        <v>0</v>
      </c>
      <c r="AK2771" s="7">
        <f t="shared" si="1504"/>
        <v>0</v>
      </c>
      <c r="AL2771" s="7">
        <f t="shared" si="1505"/>
        <v>0</v>
      </c>
      <c r="AM2771" s="2">
        <f t="shared" si="1506"/>
        <v>0</v>
      </c>
      <c r="AN2771" s="2">
        <f t="shared" si="1507"/>
        <v>0</v>
      </c>
      <c r="AO2771" s="2">
        <f t="shared" si="1508"/>
        <v>0</v>
      </c>
      <c r="AP2771" s="2">
        <f t="shared" si="1509"/>
        <v>0</v>
      </c>
      <c r="AR2771" t="str">
        <f t="shared" si="1510"/>
        <v>District 37</v>
      </c>
      <c r="AS2771" t="s">
        <v>2073</v>
      </c>
      <c r="AT2771" s="182"/>
      <c r="AV2771" s="98">
        <v>2</v>
      </c>
      <c r="AW2771" s="100">
        <v>737</v>
      </c>
      <c r="AX2771" s="106">
        <f t="shared" si="1511"/>
        <v>2737</v>
      </c>
      <c r="AZ2771" s="7" t="s">
        <v>1294</v>
      </c>
      <c r="BA2771" t="s">
        <v>3015</v>
      </c>
    </row>
    <row r="2772" spans="1:53" hidden="1" outlineLevel="1">
      <c r="A2772" t="s">
        <v>2820</v>
      </c>
      <c r="B2772" t="s">
        <v>2073</v>
      </c>
      <c r="C2772" s="1">
        <f t="shared" si="1495"/>
        <v>78</v>
      </c>
      <c r="D2772" s="7">
        <f>IF(P2772&gt;0,RANK(P2772,(P2772:R2772,S2772:AG2772)),0)</f>
        <v>2</v>
      </c>
      <c r="E2772" s="7">
        <f>IF(Q2772&gt;0,RANK(Q2772,(P2772:R2772,S2772:AG2772)),0)</f>
        <v>0</v>
      </c>
      <c r="F2772" s="7">
        <f>IF(R2772&gt;0,RANK(R2772,(P2772:R2772,S2772:AG2772)),0)</f>
        <v>1</v>
      </c>
      <c r="G2772" s="7">
        <f>IF(S2772&gt;0,RANK(S2772,(P2772:R2772,S2772:AG2772)),0)</f>
        <v>0</v>
      </c>
      <c r="H2772" s="49">
        <f t="shared" si="1496"/>
        <v>52</v>
      </c>
      <c r="I2772" s="178">
        <f t="shared" si="1497"/>
        <v>0.66666666666666663</v>
      </c>
      <c r="J2772" s="2"/>
      <c r="K2772" s="2">
        <f t="shared" si="1498"/>
        <v>0.16666666666666666</v>
      </c>
      <c r="L2772" s="2">
        <f t="shared" si="1499"/>
        <v>0</v>
      </c>
      <c r="M2772" s="2">
        <f t="shared" si="1500"/>
        <v>0.83333333333333337</v>
      </c>
      <c r="O2772" s="2">
        <f t="shared" si="1501"/>
        <v>0</v>
      </c>
      <c r="P2772" s="1">
        <v>13</v>
      </c>
      <c r="R2772" s="1">
        <v>65</v>
      </c>
      <c r="X2772" s="1">
        <v>0</v>
      </c>
      <c r="AC2772" s="1">
        <v>0</v>
      </c>
      <c r="AI2772" s="7">
        <f t="shared" si="1502"/>
        <v>0</v>
      </c>
      <c r="AJ2772" s="7">
        <f t="shared" si="1503"/>
        <v>0</v>
      </c>
      <c r="AK2772" s="7">
        <f t="shared" si="1504"/>
        <v>0</v>
      </c>
      <c r="AL2772" s="7">
        <f t="shared" si="1505"/>
        <v>0</v>
      </c>
      <c r="AM2772" s="2">
        <f t="shared" si="1506"/>
        <v>0</v>
      </c>
      <c r="AN2772" s="2">
        <f t="shared" si="1507"/>
        <v>0</v>
      </c>
      <c r="AO2772" s="2">
        <f t="shared" si="1508"/>
        <v>0</v>
      </c>
      <c r="AP2772" s="2">
        <f t="shared" si="1509"/>
        <v>0</v>
      </c>
      <c r="AR2772" t="str">
        <f t="shared" si="1510"/>
        <v>District 38</v>
      </c>
      <c r="AS2772" t="s">
        <v>2073</v>
      </c>
      <c r="AT2772" s="182"/>
      <c r="AV2772" s="98">
        <v>2</v>
      </c>
      <c r="AW2772" s="100">
        <v>738</v>
      </c>
      <c r="AX2772" s="106">
        <f t="shared" si="1511"/>
        <v>2738</v>
      </c>
      <c r="AZ2772" s="7" t="s">
        <v>1294</v>
      </c>
      <c r="BA2772" t="s">
        <v>3015</v>
      </c>
    </row>
    <row r="2773" spans="1:53" hidden="1" outlineLevel="1">
      <c r="A2773" t="s">
        <v>724</v>
      </c>
      <c r="B2773" t="s">
        <v>2073</v>
      </c>
      <c r="C2773" s="1">
        <f t="shared" si="1495"/>
        <v>74</v>
      </c>
      <c r="D2773" s="7">
        <f>IF(P2773&gt;0,RANK(P2773,(P2773:R2773,S2773:AG2773)),0)</f>
        <v>2</v>
      </c>
      <c r="E2773" s="7">
        <f>IF(Q2773&gt;0,RANK(Q2773,(P2773:R2773,S2773:AG2773)),0)</f>
        <v>0</v>
      </c>
      <c r="F2773" s="7">
        <f>IF(R2773&gt;0,RANK(R2773,(P2773:R2773,S2773:AG2773)),0)</f>
        <v>1</v>
      </c>
      <c r="G2773" s="7">
        <f>IF(S2773&gt;0,RANK(S2773,(P2773:R2773,S2773:AG2773)),0)</f>
        <v>0</v>
      </c>
      <c r="H2773" s="49">
        <f t="shared" si="1496"/>
        <v>36</v>
      </c>
      <c r="I2773" s="178">
        <f t="shared" si="1497"/>
        <v>0.48648648648648651</v>
      </c>
      <c r="J2773" s="2"/>
      <c r="K2773" s="2">
        <f t="shared" si="1498"/>
        <v>0.25675675675675674</v>
      </c>
      <c r="L2773" s="2">
        <f t="shared" si="1499"/>
        <v>0</v>
      </c>
      <c r="M2773" s="2">
        <f t="shared" si="1500"/>
        <v>0.7432432432432432</v>
      </c>
      <c r="O2773" s="2">
        <f t="shared" si="1501"/>
        <v>0</v>
      </c>
      <c r="P2773" s="1">
        <v>19</v>
      </c>
      <c r="R2773" s="1">
        <v>55</v>
      </c>
      <c r="X2773" s="1">
        <v>0</v>
      </c>
      <c r="AC2773" s="1">
        <v>0</v>
      </c>
      <c r="AI2773" s="7">
        <f t="shared" si="1502"/>
        <v>0</v>
      </c>
      <c r="AJ2773" s="7">
        <f t="shared" si="1503"/>
        <v>0</v>
      </c>
      <c r="AK2773" s="7">
        <f t="shared" si="1504"/>
        <v>0</v>
      </c>
      <c r="AL2773" s="7">
        <f t="shared" si="1505"/>
        <v>0</v>
      </c>
      <c r="AM2773" s="2">
        <f t="shared" si="1506"/>
        <v>0</v>
      </c>
      <c r="AN2773" s="2">
        <f t="shared" si="1507"/>
        <v>0</v>
      </c>
      <c r="AO2773" s="2">
        <f t="shared" si="1508"/>
        <v>0</v>
      </c>
      <c r="AP2773" s="2">
        <f t="shared" si="1509"/>
        <v>0</v>
      </c>
      <c r="AR2773" t="str">
        <f t="shared" si="1510"/>
        <v>District 39</v>
      </c>
      <c r="AS2773" t="s">
        <v>2073</v>
      </c>
      <c r="AT2773" s="182"/>
      <c r="AV2773" s="98">
        <v>2</v>
      </c>
      <c r="AW2773" s="100">
        <v>739</v>
      </c>
      <c r="AX2773" s="106">
        <f t="shared" si="1511"/>
        <v>2739</v>
      </c>
      <c r="AZ2773" s="7" t="s">
        <v>1294</v>
      </c>
      <c r="BA2773" t="s">
        <v>3015</v>
      </c>
    </row>
    <row r="2774" spans="1:53" hidden="1" outlineLevel="1">
      <c r="A2774" t="s">
        <v>2537</v>
      </c>
      <c r="B2774" t="s">
        <v>2073</v>
      </c>
      <c r="C2774" s="1">
        <f t="shared" si="1495"/>
        <v>78</v>
      </c>
      <c r="D2774" s="7">
        <f>IF(P2774&gt;0,RANK(P2774,(P2774:R2774,S2774:AG2774)),0)</f>
        <v>2</v>
      </c>
      <c r="E2774" s="7">
        <f>IF(Q2774&gt;0,RANK(Q2774,(P2774:R2774,S2774:AG2774)),0)</f>
        <v>0</v>
      </c>
      <c r="F2774" s="7">
        <f>IF(R2774&gt;0,RANK(R2774,(P2774:R2774,S2774:AG2774)),0)</f>
        <v>1</v>
      </c>
      <c r="G2774" s="7">
        <f>IF(S2774&gt;0,RANK(S2774,(P2774:R2774,S2774:AG2774)),0)</f>
        <v>0</v>
      </c>
      <c r="H2774" s="49">
        <f t="shared" si="1496"/>
        <v>56</v>
      </c>
      <c r="I2774" s="178">
        <f t="shared" si="1497"/>
        <v>0.71794871794871795</v>
      </c>
      <c r="J2774" s="2"/>
      <c r="K2774" s="2">
        <f t="shared" si="1498"/>
        <v>0.14102564102564102</v>
      </c>
      <c r="L2774" s="2">
        <f t="shared" si="1499"/>
        <v>0</v>
      </c>
      <c r="M2774" s="2">
        <f t="shared" si="1500"/>
        <v>0.85897435897435892</v>
      </c>
      <c r="O2774" s="2">
        <f t="shared" si="1501"/>
        <v>1.1102230246251565E-16</v>
      </c>
      <c r="P2774" s="1">
        <v>11</v>
      </c>
      <c r="R2774" s="1">
        <v>67</v>
      </c>
      <c r="X2774" s="1">
        <v>0</v>
      </c>
      <c r="AC2774" s="1">
        <v>0</v>
      </c>
      <c r="AE2774" s="1">
        <f>SUM(AE2734:AE2773)</f>
        <v>0</v>
      </c>
      <c r="AI2774" s="7">
        <f t="shared" si="1502"/>
        <v>0</v>
      </c>
      <c r="AJ2774" s="7">
        <f t="shared" si="1503"/>
        <v>0</v>
      </c>
      <c r="AK2774" s="7">
        <f t="shared" si="1504"/>
        <v>0</v>
      </c>
      <c r="AL2774" s="7">
        <f t="shared" si="1505"/>
        <v>0</v>
      </c>
      <c r="AM2774" s="2">
        <f t="shared" si="1506"/>
        <v>0</v>
      </c>
      <c r="AN2774" s="2">
        <f t="shared" si="1507"/>
        <v>0</v>
      </c>
      <c r="AO2774" s="2">
        <f t="shared" si="1508"/>
        <v>0</v>
      </c>
      <c r="AP2774" s="2">
        <f t="shared" si="1509"/>
        <v>0</v>
      </c>
      <c r="AR2774" t="str">
        <f t="shared" si="1510"/>
        <v>District 40</v>
      </c>
      <c r="AS2774" t="s">
        <v>2073</v>
      </c>
      <c r="AT2774" s="182"/>
      <c r="AV2774" s="98">
        <v>2</v>
      </c>
      <c r="AW2774" s="100">
        <v>740</v>
      </c>
      <c r="AX2774" s="106">
        <f t="shared" si="1511"/>
        <v>2740</v>
      </c>
      <c r="AZ2774" s="7" t="s">
        <v>1294</v>
      </c>
      <c r="BA2774" t="s">
        <v>3015</v>
      </c>
    </row>
    <row r="2775" spans="1:53" collapsed="1">
      <c r="A2775" t="s">
        <v>387</v>
      </c>
      <c r="B2775" t="s">
        <v>1114</v>
      </c>
      <c r="C2775" s="1">
        <f>SUM(P2775:AG2775)</f>
        <v>10610</v>
      </c>
      <c r="D2775" s="7">
        <f>IF(P2775&gt;0,RANK(P2775,(P2775:R2775,S2775:AG2775)),0)</f>
        <v>2</v>
      </c>
      <c r="E2775" s="7">
        <f>IF(Q2775&gt;0,RANK(Q2775,(P2775:R2775,S2775:AG2775)),0)</f>
        <v>0</v>
      </c>
      <c r="F2775" s="7">
        <f>IF(R2775&gt;0,RANK(R2775,(P2775:R2775,S2775:AG2775)),0)</f>
        <v>1</v>
      </c>
      <c r="G2775" s="7">
        <f>IF(S2775&gt;0,RANK(S2775,(P2775:R2775,S2775:AG2775)),0)</f>
        <v>0</v>
      </c>
      <c r="H2775" s="49">
        <f t="shared" si="1496"/>
        <v>6301</v>
      </c>
      <c r="I2775" s="178">
        <f t="shared" si="1497"/>
        <v>0.59387370405278039</v>
      </c>
      <c r="J2775" s="2"/>
      <c r="K2775" s="2">
        <f t="shared" si="1498"/>
        <v>0.20226201696512724</v>
      </c>
      <c r="L2775" s="2">
        <f t="shared" si="1499"/>
        <v>0</v>
      </c>
      <c r="M2775" s="2">
        <f t="shared" si="1500"/>
        <v>0.79613572101790764</v>
      </c>
      <c r="N2775" s="2">
        <f>IF($C2775=0,"-",S2775/$C2775)</f>
        <v>0</v>
      </c>
      <c r="O2775" s="2">
        <f>IF(C2775=0,"-",(1-K2775-L2775-M2775-N2775))</f>
        <v>1.6022620169651169E-3</v>
      </c>
      <c r="P2775" s="1">
        <f>SUM(P2735:P2774)</f>
        <v>2146</v>
      </c>
      <c r="Q2775" s="166"/>
      <c r="R2775" s="1">
        <f>SUM(R2735:R2774)</f>
        <v>8447</v>
      </c>
      <c r="S2775" s="166"/>
      <c r="T2775" s="166"/>
      <c r="X2775" s="1">
        <f>SUM(X2735:X2774)</f>
        <v>16</v>
      </c>
      <c r="Y2775" s="166"/>
      <c r="AC2775" s="1">
        <f>SUM(AC2735:AC2774)</f>
        <v>1</v>
      </c>
      <c r="AI2775" s="7">
        <f t="shared" si="1502"/>
        <v>0</v>
      </c>
      <c r="AJ2775" s="7">
        <f t="shared" si="1503"/>
        <v>0</v>
      </c>
      <c r="AK2775" s="7">
        <f t="shared" si="1504"/>
        <v>0</v>
      </c>
      <c r="AL2775" s="7">
        <f t="shared" si="1505"/>
        <v>0</v>
      </c>
      <c r="AM2775" s="2">
        <f t="shared" si="1506"/>
        <v>0</v>
      </c>
      <c r="AN2775" s="2">
        <f t="shared" si="1507"/>
        <v>0</v>
      </c>
      <c r="AO2775" s="2">
        <f t="shared" si="1508"/>
        <v>0</v>
      </c>
      <c r="AP2775" s="2">
        <f t="shared" si="1509"/>
        <v>0</v>
      </c>
      <c r="AR2775" t="str">
        <f t="shared" si="1510"/>
        <v>Alaska</v>
      </c>
      <c r="AS2775" t="s">
        <v>1114</v>
      </c>
      <c r="AT2775" s="182"/>
      <c r="AV2775" s="98">
        <v>2</v>
      </c>
      <c r="AW2775" s="100"/>
      <c r="AX2775" s="98">
        <v>2</v>
      </c>
      <c r="AZ2775" s="7" t="s">
        <v>1634</v>
      </c>
      <c r="BA2775" t="s">
        <v>3015</v>
      </c>
    </row>
    <row r="2776" spans="1:53">
      <c r="A2776" s="48"/>
      <c r="C2776" s="1"/>
      <c r="E2776" s="7"/>
      <c r="F2776" s="7"/>
      <c r="G2776" s="7"/>
      <c r="H2776" s="49"/>
      <c r="I2776" s="178"/>
      <c r="J2776" s="2"/>
      <c r="AI2776" s="7"/>
      <c r="AJ2776" s="7"/>
      <c r="AK2776" s="7"/>
      <c r="AL2776" s="7"/>
      <c r="AT2776" s="182"/>
      <c r="AV2776" s="98"/>
      <c r="AW2776" s="100"/>
    </row>
    <row r="2777" spans="1:53">
      <c r="A2777" s="9" t="s">
        <v>2545</v>
      </c>
      <c r="B2777" t="s">
        <v>1114</v>
      </c>
      <c r="C2777" s="1">
        <f>SUM(P2777:AG2777)</f>
        <v>237</v>
      </c>
      <c r="D2777" s="7">
        <f>IF(P2777&gt;0,RANK(P2777,(P2777:R2777,S2777:AG2777)),0)</f>
        <v>1</v>
      </c>
      <c r="E2777" s="7">
        <f>IF(Q2777&gt;0,RANK(Q2777,(P2777:R2777,S2777:AG2777)),0)</f>
        <v>0</v>
      </c>
      <c r="F2777" s="7">
        <f>IF(R2777&gt;0,RANK(R2777,(P2777:R2777,S2777:AG2777)),0)</f>
        <v>2</v>
      </c>
      <c r="G2777" s="7">
        <f>IF(S2777&gt;0,RANK(S2777,(P2777:R2777,S2777:AG2777)),0)</f>
        <v>0</v>
      </c>
      <c r="H2777" s="49">
        <f>MAX(P2777:Y2777)-LARGE(P2777:Y2777,2)</f>
        <v>101</v>
      </c>
      <c r="I2777" s="178">
        <f>H2777/C2777</f>
        <v>0.42616033755274263</v>
      </c>
      <c r="J2777" s="2"/>
      <c r="K2777" s="2">
        <f>IF($C2777=0,"-",P2777/$C2777)</f>
        <v>0.68354430379746833</v>
      </c>
      <c r="L2777" s="2">
        <f>IF($C2777=0,"-",Q2777/$C2777)</f>
        <v>0</v>
      </c>
      <c r="M2777" s="2">
        <f>IF($C2777=0,"-",R2777/$C2777)</f>
        <v>0.25738396624472576</v>
      </c>
      <c r="N2777" s="2">
        <f>IF($C2777=0,"-",S2777/$C2777)</f>
        <v>0</v>
      </c>
      <c r="O2777" s="2">
        <f>IF(C2777=0,"-",(1-K2777-L2777-M2777-N2777))</f>
        <v>5.9071729957805907E-2</v>
      </c>
      <c r="P2777" s="1">
        <v>162</v>
      </c>
      <c r="R2777" s="1">
        <v>61</v>
      </c>
      <c r="AC2777" s="1">
        <v>14</v>
      </c>
      <c r="AI2777" s="7"/>
      <c r="AJ2777" s="7"/>
      <c r="AK2777" s="7"/>
      <c r="AL2777" s="7"/>
      <c r="AR2777" t="str">
        <f>A2777</f>
        <v>American Samoa</v>
      </c>
      <c r="AS2777" t="s">
        <v>1114</v>
      </c>
      <c r="AT2777" s="182"/>
      <c r="AV2777" s="98">
        <v>60</v>
      </c>
      <c r="AW2777" s="100"/>
      <c r="AX2777" s="98">
        <v>60</v>
      </c>
      <c r="AZ2777" s="7" t="s">
        <v>1500</v>
      </c>
      <c r="BA2777" t="s">
        <v>3015</v>
      </c>
    </row>
    <row r="2778" spans="1:53">
      <c r="A2778" s="6"/>
      <c r="B2778" s="6"/>
      <c r="C2778" s="1"/>
      <c r="E2778" s="7"/>
      <c r="F2778" s="7"/>
      <c r="G2778" s="7"/>
      <c r="H2778" s="49"/>
      <c r="I2778" s="178"/>
      <c r="J2778" s="2"/>
      <c r="AI2778" s="7"/>
      <c r="AJ2778" s="7"/>
      <c r="AK2778" s="7"/>
      <c r="AL2778" s="7"/>
      <c r="AS2778" s="6"/>
      <c r="AT2778" s="182"/>
      <c r="AV2778" s="98"/>
      <c r="AW2778" s="100"/>
    </row>
    <row r="2779" spans="1:53" s="1" customFormat="1" hidden="1" outlineLevel="1">
      <c r="A2779" t="s">
        <v>638</v>
      </c>
      <c r="B2779" t="s">
        <v>637</v>
      </c>
      <c r="C2779" s="1">
        <f t="shared" ref="C2779:C2811" si="1512">SUM(P2779:AG2779)</f>
        <v>5728</v>
      </c>
      <c r="D2779" s="7">
        <f>IF(P2779&gt;0,RANK(P2779,(P2779:R2779,S2779:AG2779)),0)</f>
        <v>2</v>
      </c>
      <c r="E2779" s="7">
        <f>IF(Q2779&gt;0,RANK(Q2779,(P2779:R2779,S2779:AG2779)),0)</f>
        <v>0</v>
      </c>
      <c r="F2779" s="7">
        <f>IF(R2779&gt;0,RANK(R2779,(P2779:R2779,S2779:AG2779)),0)</f>
        <v>1</v>
      </c>
      <c r="G2779" s="7">
        <f>IF(S2779&gt;0,RANK(S2779,(P2779:R2779,S2779:AG2779)),0)</f>
        <v>0</v>
      </c>
      <c r="H2779" s="49">
        <f t="shared" ref="H2779:H2810" si="1513">MAX(P2779:Y2779)-LARGE(P2779:Y2779,2)</f>
        <v>1317</v>
      </c>
      <c r="I2779" s="178">
        <f t="shared" ref="I2779:I2810" si="1514">H2779/C2779</f>
        <v>0.22992318435754189</v>
      </c>
      <c r="J2779" s="2"/>
      <c r="K2779" s="2">
        <f t="shared" ref="K2779:K2810" si="1515">IF($C2779=0,"-",P2779/$C2779)</f>
        <v>0.3818086592178771</v>
      </c>
      <c r="L2779" s="2">
        <f t="shared" ref="L2779:L2810" si="1516">IF($C2779=0,"-",Q2779/$C2779)</f>
        <v>0</v>
      </c>
      <c r="M2779" s="2">
        <f t="shared" ref="M2779:M2810" si="1517">IF($C2779=0,"-",R2779/$C2779)</f>
        <v>0.61173184357541899</v>
      </c>
      <c r="N2779" s="2">
        <f t="shared" ref="N2779:N2810" si="1518">IF($C2779=0,"-",S2779/$C2779)</f>
        <v>0</v>
      </c>
      <c r="O2779" s="2">
        <f>IF(C2779=0,"-",(1-K2779-L2779-M2779-N2779))</f>
        <v>6.4594972067039125E-3</v>
      </c>
      <c r="P2779" s="1">
        <v>2187</v>
      </c>
      <c r="R2779" s="1">
        <v>3504</v>
      </c>
      <c r="X2779" s="1">
        <v>37</v>
      </c>
      <c r="AI2779" s="7">
        <f t="shared" ref="AI2779:AI2810" si="1519">IF(T2779&gt;0,RANK(T2779,(P2779:Z2779)),0)</f>
        <v>0</v>
      </c>
      <c r="AJ2779" s="7">
        <f t="shared" ref="AJ2779:AJ2810" si="1520">IF(U2779&gt;0,RANK(U2779,(P2779:Z2779)),0)</f>
        <v>0</v>
      </c>
      <c r="AK2779" s="7">
        <f t="shared" ref="AK2779:AK2810" si="1521">IF(V2779&gt;0,RANK(V2779,(P2779:Z2779)),0)</f>
        <v>0</v>
      </c>
      <c r="AL2779" s="7">
        <f t="shared" ref="AL2779:AL2810" si="1522">IF(W2779&gt;0,RANK(W2779,(P2779:Z2779)),0)</f>
        <v>0</v>
      </c>
      <c r="AM2779" s="2">
        <f t="shared" ref="AM2779:AM2810" si="1523">IF($C2779=0,"-",T2779/$C2779)</f>
        <v>0</v>
      </c>
      <c r="AN2779" s="2">
        <f t="shared" ref="AN2779:AN2810" si="1524">IF($C2779=0,"-",U2779/$C2779)</f>
        <v>0</v>
      </c>
      <c r="AO2779" s="2">
        <f t="shared" ref="AO2779:AO2810" si="1525">IF($C2779=0,"-",V2779/$C2779)</f>
        <v>0</v>
      </c>
      <c r="AP2779" s="2">
        <f t="shared" ref="AP2779:AP2810" si="1526">IF($C2779=0,"-",W2779/$C2779)</f>
        <v>0</v>
      </c>
      <c r="AQ2779" s="2"/>
      <c r="AR2779" t="str">
        <f t="shared" ref="AR2779:AR2810" si="1527">A2779</f>
        <v>Adams</v>
      </c>
      <c r="AS2779" t="s">
        <v>637</v>
      </c>
      <c r="AT2779" s="182"/>
      <c r="AV2779" s="98">
        <v>8</v>
      </c>
      <c r="AW2779" s="100">
        <v>1</v>
      </c>
      <c r="AX2779" s="106">
        <f t="shared" ref="AX2779:AX2810" si="1528">AV2779*1000+AW2779</f>
        <v>8001</v>
      </c>
      <c r="AZ2779" s="7" t="s">
        <v>2975</v>
      </c>
      <c r="BA2779" t="s">
        <v>3015</v>
      </c>
    </row>
    <row r="2780" spans="1:53" s="1" customFormat="1" hidden="1" outlineLevel="1">
      <c r="A2780" t="s">
        <v>2416</v>
      </c>
      <c r="B2780" t="s">
        <v>637</v>
      </c>
      <c r="C2780" s="1">
        <f t="shared" si="1512"/>
        <v>265</v>
      </c>
      <c r="D2780" s="7">
        <f>IF(P2780&gt;0,RANK(P2780,(P2780:R2780,S2780:AG2780)),0)</f>
        <v>2</v>
      </c>
      <c r="E2780" s="7">
        <f>IF(Q2780&gt;0,RANK(Q2780,(P2780:R2780,S2780:AG2780)),0)</f>
        <v>0</v>
      </c>
      <c r="F2780" s="7">
        <f>IF(R2780&gt;0,RANK(R2780,(P2780:R2780,S2780:AG2780)),0)</f>
        <v>1</v>
      </c>
      <c r="G2780" s="7">
        <f>IF(S2780&gt;0,RANK(S2780,(P2780:R2780,S2780:AG2780)),0)</f>
        <v>0</v>
      </c>
      <c r="H2780" s="49">
        <f t="shared" si="1513"/>
        <v>77</v>
      </c>
      <c r="I2780" s="178">
        <f t="shared" si="1514"/>
        <v>0.29056603773584905</v>
      </c>
      <c r="J2780" s="2"/>
      <c r="K2780" s="2">
        <f t="shared" si="1515"/>
        <v>0.33962264150943394</v>
      </c>
      <c r="L2780" s="2">
        <f t="shared" si="1516"/>
        <v>0</v>
      </c>
      <c r="M2780" s="2">
        <f t="shared" si="1517"/>
        <v>0.63018867924528299</v>
      </c>
      <c r="N2780" s="2">
        <f t="shared" si="1518"/>
        <v>0</v>
      </c>
      <c r="O2780" s="2">
        <f>IF(C2780=0,"-",(1-K2780-L2780-M2780-N2780))</f>
        <v>3.0188679245283123E-2</v>
      </c>
      <c r="P2780" s="1">
        <v>90</v>
      </c>
      <c r="R2780" s="1">
        <v>167</v>
      </c>
      <c r="X2780" s="1">
        <v>8</v>
      </c>
      <c r="AI2780" s="7">
        <f t="shared" si="1519"/>
        <v>0</v>
      </c>
      <c r="AJ2780" s="7">
        <f t="shared" si="1520"/>
        <v>0</v>
      </c>
      <c r="AK2780" s="7">
        <f t="shared" si="1521"/>
        <v>0</v>
      </c>
      <c r="AL2780" s="7">
        <f t="shared" si="1522"/>
        <v>0</v>
      </c>
      <c r="AM2780" s="2">
        <f t="shared" si="1523"/>
        <v>0</v>
      </c>
      <c r="AN2780" s="2">
        <f t="shared" si="1524"/>
        <v>0</v>
      </c>
      <c r="AO2780" s="2">
        <f t="shared" si="1525"/>
        <v>0</v>
      </c>
      <c r="AP2780" s="2">
        <f t="shared" si="1526"/>
        <v>0</v>
      </c>
      <c r="AQ2780" s="2"/>
      <c r="AR2780" t="str">
        <f t="shared" si="1527"/>
        <v>Alamosa</v>
      </c>
      <c r="AS2780" t="s">
        <v>637</v>
      </c>
      <c r="AT2780" s="182">
        <v>3</v>
      </c>
      <c r="AV2780" s="98">
        <v>8</v>
      </c>
      <c r="AW2780" s="100">
        <v>3</v>
      </c>
      <c r="AX2780" s="106">
        <f t="shared" si="1528"/>
        <v>8003</v>
      </c>
      <c r="AZ2780" s="7" t="s">
        <v>2975</v>
      </c>
      <c r="BA2780" t="s">
        <v>3015</v>
      </c>
    </row>
    <row r="2781" spans="1:53" s="1" customFormat="1" hidden="1" outlineLevel="1">
      <c r="A2781" t="s">
        <v>2417</v>
      </c>
      <c r="B2781" t="s">
        <v>637</v>
      </c>
      <c r="C2781" s="1">
        <f t="shared" si="1512"/>
        <v>11481</v>
      </c>
      <c r="D2781" s="7">
        <f>IF(P2781&gt;0,RANK(P2781,(P2781:R2781,S2781:AG2781)),0)</f>
        <v>2</v>
      </c>
      <c r="E2781" s="7">
        <f>IF(Q2781&gt;0,RANK(Q2781,(P2781:R2781,S2781:AG2781)),0)</f>
        <v>0</v>
      </c>
      <c r="F2781" s="7">
        <f>IF(R2781&gt;0,RANK(R2781,(P2781:R2781,S2781:AG2781)),0)</f>
        <v>1</v>
      </c>
      <c r="G2781" s="7">
        <f>IF(S2781&gt;0,RANK(S2781,(P2781:R2781,S2781:AG2781)),0)</f>
        <v>0</v>
      </c>
      <c r="H2781" s="49">
        <f t="shared" si="1513"/>
        <v>766</v>
      </c>
      <c r="I2781" s="178">
        <f t="shared" si="1514"/>
        <v>6.6718926922741922E-2</v>
      </c>
      <c r="J2781" s="2"/>
      <c r="K2781" s="2">
        <f t="shared" si="1515"/>
        <v>0.4633742705339256</v>
      </c>
      <c r="L2781" s="2">
        <f t="shared" si="1516"/>
        <v>0</v>
      </c>
      <c r="M2781" s="2">
        <f t="shared" si="1517"/>
        <v>0.5300931974566675</v>
      </c>
      <c r="N2781" s="2">
        <f t="shared" si="1518"/>
        <v>0</v>
      </c>
      <c r="O2781" s="2">
        <f>IF(C2781=0,"-",(1-K2781-L2781-M2781-N2781))</f>
        <v>6.532532009406844E-3</v>
      </c>
      <c r="P2781" s="1">
        <v>5320</v>
      </c>
      <c r="R2781" s="1">
        <v>6086</v>
      </c>
      <c r="X2781" s="1">
        <v>75</v>
      </c>
      <c r="AI2781" s="7">
        <f t="shared" si="1519"/>
        <v>0</v>
      </c>
      <c r="AJ2781" s="7">
        <f t="shared" si="1520"/>
        <v>0</v>
      </c>
      <c r="AK2781" s="7">
        <f t="shared" si="1521"/>
        <v>0</v>
      </c>
      <c r="AL2781" s="7">
        <f t="shared" si="1522"/>
        <v>0</v>
      </c>
      <c r="AM2781" s="2">
        <f t="shared" si="1523"/>
        <v>0</v>
      </c>
      <c r="AN2781" s="2">
        <f t="shared" si="1524"/>
        <v>0</v>
      </c>
      <c r="AO2781" s="2">
        <f t="shared" si="1525"/>
        <v>0</v>
      </c>
      <c r="AP2781" s="2">
        <f t="shared" si="1526"/>
        <v>0</v>
      </c>
      <c r="AQ2781" s="2"/>
      <c r="AR2781" t="str">
        <f t="shared" si="1527"/>
        <v>Arapahoe</v>
      </c>
      <c r="AS2781" t="s">
        <v>637</v>
      </c>
      <c r="AT2781" s="182"/>
      <c r="AV2781" s="98">
        <v>8</v>
      </c>
      <c r="AW2781" s="100">
        <v>5</v>
      </c>
      <c r="AX2781" s="106">
        <f t="shared" si="1528"/>
        <v>8005</v>
      </c>
      <c r="AZ2781" s="7" t="s">
        <v>2975</v>
      </c>
      <c r="BA2781" t="s">
        <v>3015</v>
      </c>
    </row>
    <row r="2782" spans="1:53" s="1" customFormat="1" hidden="1" outlineLevel="1">
      <c r="A2782" t="s">
        <v>2311</v>
      </c>
      <c r="B2782" t="s">
        <v>637</v>
      </c>
      <c r="C2782" s="1">
        <f t="shared" si="1512"/>
        <v>243</v>
      </c>
      <c r="D2782" s="7">
        <f>IF(P2782&gt;0,RANK(P2782,(P2782:R2782,S2782:AG2782)),0)</f>
        <v>2</v>
      </c>
      <c r="E2782" s="7">
        <f>IF(Q2782&gt;0,RANK(Q2782,(P2782:R2782,S2782:AG2782)),0)</f>
        <v>0</v>
      </c>
      <c r="F2782" s="7">
        <f>IF(R2782&gt;0,RANK(R2782,(P2782:R2782,S2782:AG2782)),0)</f>
        <v>1</v>
      </c>
      <c r="G2782" s="7">
        <f>IF(S2782&gt;0,RANK(S2782,(P2782:R2782,S2782:AG2782)),0)</f>
        <v>0</v>
      </c>
      <c r="H2782" s="49">
        <f t="shared" si="1513"/>
        <v>73</v>
      </c>
      <c r="I2782" s="178">
        <f t="shared" si="1514"/>
        <v>0.30041152263374488</v>
      </c>
      <c r="J2782" s="2"/>
      <c r="K2782" s="2">
        <f t="shared" si="1515"/>
        <v>0.34156378600823045</v>
      </c>
      <c r="L2782" s="2">
        <f t="shared" si="1516"/>
        <v>0</v>
      </c>
      <c r="M2782" s="2">
        <f t="shared" si="1517"/>
        <v>0.64197530864197527</v>
      </c>
      <c r="N2782" s="2">
        <f t="shared" si="1518"/>
        <v>0</v>
      </c>
      <c r="O2782" s="2">
        <f t="shared" ref="O2782:O2843" si="1529">IF(C2782=0,"-",(1-K2782-L2782-M2782-N2782))</f>
        <v>1.6460905349794275E-2</v>
      </c>
      <c r="P2782" s="1">
        <v>83</v>
      </c>
      <c r="R2782" s="1">
        <v>156</v>
      </c>
      <c r="X2782" s="1">
        <v>4</v>
      </c>
      <c r="AI2782" s="7">
        <f t="shared" si="1519"/>
        <v>0</v>
      </c>
      <c r="AJ2782" s="7">
        <f t="shared" si="1520"/>
        <v>0</v>
      </c>
      <c r="AK2782" s="7">
        <f t="shared" si="1521"/>
        <v>0</v>
      </c>
      <c r="AL2782" s="7">
        <f t="shared" si="1522"/>
        <v>0</v>
      </c>
      <c r="AM2782" s="2">
        <f t="shared" si="1523"/>
        <v>0</v>
      </c>
      <c r="AN2782" s="2">
        <f t="shared" si="1524"/>
        <v>0</v>
      </c>
      <c r="AO2782" s="2">
        <f t="shared" si="1525"/>
        <v>0</v>
      </c>
      <c r="AP2782" s="2">
        <f t="shared" si="1526"/>
        <v>0</v>
      </c>
      <c r="AQ2782" s="2"/>
      <c r="AR2782" t="str">
        <f t="shared" si="1527"/>
        <v>Archuleta</v>
      </c>
      <c r="AS2782" t="s">
        <v>637</v>
      </c>
      <c r="AT2782" s="182">
        <v>3</v>
      </c>
      <c r="AV2782" s="98">
        <v>8</v>
      </c>
      <c r="AW2782" s="100">
        <v>7</v>
      </c>
      <c r="AX2782" s="106">
        <f t="shared" si="1528"/>
        <v>8007</v>
      </c>
      <c r="AZ2782" s="7" t="s">
        <v>2975</v>
      </c>
      <c r="BA2782" t="s">
        <v>3015</v>
      </c>
    </row>
    <row r="2783" spans="1:53" s="1" customFormat="1" hidden="1" outlineLevel="1">
      <c r="A2783" t="s">
        <v>2312</v>
      </c>
      <c r="B2783" t="s">
        <v>637</v>
      </c>
      <c r="C2783" s="1">
        <f t="shared" si="1512"/>
        <v>47</v>
      </c>
      <c r="D2783" s="7">
        <f>IF(P2783&gt;0,RANK(P2783,(P2783:R2783,S2783:AG2783)),0)</f>
        <v>2</v>
      </c>
      <c r="E2783" s="7">
        <f>IF(Q2783&gt;0,RANK(Q2783,(P2783:R2783,S2783:AG2783)),0)</f>
        <v>0</v>
      </c>
      <c r="F2783" s="7">
        <f>IF(R2783&gt;0,RANK(R2783,(P2783:R2783,S2783:AG2783)),0)</f>
        <v>3</v>
      </c>
      <c r="G2783" s="7">
        <f>IF(S2783&gt;0,RANK(S2783,(P2783:R2783,S2783:AG2783)),0)</f>
        <v>0</v>
      </c>
      <c r="H2783" s="49">
        <f t="shared" si="1513"/>
        <v>3</v>
      </c>
      <c r="I2783" s="178">
        <f t="shared" si="1514"/>
        <v>6.3829787234042548E-2</v>
      </c>
      <c r="J2783" s="2"/>
      <c r="K2783" s="2">
        <f t="shared" si="1515"/>
        <v>0.31914893617021278</v>
      </c>
      <c r="L2783" s="2">
        <f t="shared" si="1516"/>
        <v>0</v>
      </c>
      <c r="M2783" s="2">
        <f t="shared" si="1517"/>
        <v>0.2978723404255319</v>
      </c>
      <c r="N2783" s="2">
        <f t="shared" si="1518"/>
        <v>0</v>
      </c>
      <c r="O2783" s="2">
        <f t="shared" si="1529"/>
        <v>0.38297872340425532</v>
      </c>
      <c r="P2783" s="1">
        <v>15</v>
      </c>
      <c r="R2783" s="1">
        <v>14</v>
      </c>
      <c r="X2783" s="1">
        <v>18</v>
      </c>
      <c r="AI2783" s="7">
        <f t="shared" si="1519"/>
        <v>0</v>
      </c>
      <c r="AJ2783" s="7">
        <f t="shared" si="1520"/>
        <v>0</v>
      </c>
      <c r="AK2783" s="7">
        <f t="shared" si="1521"/>
        <v>0</v>
      </c>
      <c r="AL2783" s="7">
        <f t="shared" si="1522"/>
        <v>0</v>
      </c>
      <c r="AM2783" s="2">
        <f t="shared" si="1523"/>
        <v>0</v>
      </c>
      <c r="AN2783" s="2">
        <f t="shared" si="1524"/>
        <v>0</v>
      </c>
      <c r="AO2783" s="2">
        <f t="shared" si="1525"/>
        <v>0</v>
      </c>
      <c r="AP2783" s="2">
        <f t="shared" si="1526"/>
        <v>0</v>
      </c>
      <c r="AQ2783" s="2"/>
      <c r="AR2783" t="str">
        <f t="shared" si="1527"/>
        <v>Baca</v>
      </c>
      <c r="AS2783" t="s">
        <v>637</v>
      </c>
      <c r="AT2783" s="182">
        <v>4</v>
      </c>
      <c r="AV2783" s="98">
        <v>8</v>
      </c>
      <c r="AW2783" s="100">
        <v>9</v>
      </c>
      <c r="AX2783" s="106">
        <f t="shared" si="1528"/>
        <v>8009</v>
      </c>
      <c r="AZ2783" s="7" t="s">
        <v>2975</v>
      </c>
      <c r="BA2783" t="s">
        <v>3015</v>
      </c>
    </row>
    <row r="2784" spans="1:53" s="1" customFormat="1" hidden="1" outlineLevel="1">
      <c r="A2784" t="s">
        <v>2609</v>
      </c>
      <c r="B2784" t="s">
        <v>637</v>
      </c>
      <c r="C2784" s="1">
        <f t="shared" si="1512"/>
        <v>54</v>
      </c>
      <c r="D2784" s="7">
        <f>IF(P2784&gt;0,RANK(P2784,(P2784:R2784,S2784:AG2784)),0)</f>
        <v>1</v>
      </c>
      <c r="E2784" s="7">
        <f>IF(Q2784&gt;0,RANK(Q2784,(P2784:R2784,S2784:AG2784)),0)</f>
        <v>0</v>
      </c>
      <c r="F2784" s="7">
        <f>IF(R2784&gt;0,RANK(R2784,(P2784:R2784,S2784:AG2784)),0)</f>
        <v>2</v>
      </c>
      <c r="G2784" s="7">
        <f>IF(S2784&gt;0,RANK(S2784,(P2784:R2784,S2784:AG2784)),0)</f>
        <v>0</v>
      </c>
      <c r="H2784" s="49">
        <f t="shared" si="1513"/>
        <v>2</v>
      </c>
      <c r="I2784" s="178">
        <f t="shared" si="1514"/>
        <v>3.7037037037037035E-2</v>
      </c>
      <c r="J2784" s="2"/>
      <c r="K2784" s="2">
        <f t="shared" si="1515"/>
        <v>0.48148148148148145</v>
      </c>
      <c r="L2784" s="2">
        <f t="shared" si="1516"/>
        <v>0</v>
      </c>
      <c r="M2784" s="2">
        <f t="shared" si="1517"/>
        <v>0.44444444444444442</v>
      </c>
      <c r="N2784" s="2">
        <f t="shared" si="1518"/>
        <v>0</v>
      </c>
      <c r="O2784" s="2">
        <f t="shared" si="1529"/>
        <v>7.4074074074074181E-2</v>
      </c>
      <c r="P2784" s="1">
        <v>26</v>
      </c>
      <c r="R2784" s="1">
        <v>24</v>
      </c>
      <c r="X2784" s="1">
        <v>4</v>
      </c>
      <c r="AI2784" s="7">
        <f t="shared" si="1519"/>
        <v>0</v>
      </c>
      <c r="AJ2784" s="7">
        <f t="shared" si="1520"/>
        <v>0</v>
      </c>
      <c r="AK2784" s="7">
        <f t="shared" si="1521"/>
        <v>0</v>
      </c>
      <c r="AL2784" s="7">
        <f t="shared" si="1522"/>
        <v>0</v>
      </c>
      <c r="AM2784" s="2">
        <f t="shared" si="1523"/>
        <v>0</v>
      </c>
      <c r="AN2784" s="2">
        <f t="shared" si="1524"/>
        <v>0</v>
      </c>
      <c r="AO2784" s="2">
        <f t="shared" si="1525"/>
        <v>0</v>
      </c>
      <c r="AP2784" s="2">
        <f t="shared" si="1526"/>
        <v>0</v>
      </c>
      <c r="AQ2784" s="2"/>
      <c r="AR2784" t="str">
        <f t="shared" si="1527"/>
        <v>Bent</v>
      </c>
      <c r="AS2784" t="s">
        <v>637</v>
      </c>
      <c r="AT2784" s="182">
        <v>4</v>
      </c>
      <c r="AV2784" s="98">
        <v>8</v>
      </c>
      <c r="AW2784" s="100">
        <v>11</v>
      </c>
      <c r="AX2784" s="106">
        <f t="shared" si="1528"/>
        <v>8011</v>
      </c>
      <c r="AZ2784" s="7" t="s">
        <v>2975</v>
      </c>
      <c r="BA2784" t="s">
        <v>3015</v>
      </c>
    </row>
    <row r="2785" spans="1:53" hidden="1" outlineLevel="1">
      <c r="A2785" t="s">
        <v>2774</v>
      </c>
      <c r="B2785" t="s">
        <v>637</v>
      </c>
      <c r="C2785" s="1">
        <f t="shared" si="1512"/>
        <v>17523</v>
      </c>
      <c r="D2785" s="7">
        <f>IF(P2785&gt;0,RANK(P2785,(P2785:R2785,S2785:AG2785)),0)</f>
        <v>2</v>
      </c>
      <c r="E2785" s="7">
        <f>IF(Q2785&gt;0,RANK(Q2785,(P2785:R2785,S2785:AG2785)),0)</f>
        <v>0</v>
      </c>
      <c r="F2785" s="7">
        <f>IF(R2785&gt;0,RANK(R2785,(P2785:R2785,S2785:AG2785)),0)</f>
        <v>1</v>
      </c>
      <c r="G2785" s="7">
        <f>IF(S2785&gt;0,RANK(S2785,(P2785:R2785,S2785:AG2785)),0)</f>
        <v>0</v>
      </c>
      <c r="H2785" s="49">
        <f t="shared" si="1513"/>
        <v>4788</v>
      </c>
      <c r="I2785" s="178">
        <f t="shared" si="1514"/>
        <v>0.27324088341037495</v>
      </c>
      <c r="J2785" s="2"/>
      <c r="K2785" s="2">
        <f t="shared" si="1515"/>
        <v>0.36260914227015922</v>
      </c>
      <c r="L2785" s="2">
        <f t="shared" si="1516"/>
        <v>0</v>
      </c>
      <c r="M2785" s="2">
        <f t="shared" si="1517"/>
        <v>0.63585002568053417</v>
      </c>
      <c r="N2785" s="2">
        <f t="shared" si="1518"/>
        <v>0</v>
      </c>
      <c r="O2785" s="2">
        <f t="shared" si="1529"/>
        <v>1.5408320493066618E-3</v>
      </c>
      <c r="P2785" s="1">
        <v>6354</v>
      </c>
      <c r="R2785" s="1">
        <v>11142</v>
      </c>
      <c r="X2785" s="1">
        <v>27</v>
      </c>
      <c r="AI2785" s="7">
        <f t="shared" si="1519"/>
        <v>0</v>
      </c>
      <c r="AJ2785" s="7">
        <f t="shared" si="1520"/>
        <v>0</v>
      </c>
      <c r="AK2785" s="7">
        <f t="shared" si="1521"/>
        <v>0</v>
      </c>
      <c r="AL2785" s="7">
        <f t="shared" si="1522"/>
        <v>0</v>
      </c>
      <c r="AM2785" s="2">
        <f t="shared" si="1523"/>
        <v>0</v>
      </c>
      <c r="AN2785" s="2">
        <f t="shared" si="1524"/>
        <v>0</v>
      </c>
      <c r="AO2785" s="2">
        <f t="shared" si="1525"/>
        <v>0</v>
      </c>
      <c r="AP2785" s="2">
        <f t="shared" si="1526"/>
        <v>0</v>
      </c>
      <c r="AR2785" t="str">
        <f t="shared" si="1527"/>
        <v>Boulder</v>
      </c>
      <c r="AS2785" t="s">
        <v>637</v>
      </c>
      <c r="AT2785" s="182"/>
      <c r="AV2785" s="98">
        <v>8</v>
      </c>
      <c r="AW2785" s="100">
        <v>13</v>
      </c>
      <c r="AX2785" s="106">
        <f t="shared" si="1528"/>
        <v>8013</v>
      </c>
      <c r="AZ2785" s="7" t="s">
        <v>2975</v>
      </c>
      <c r="BA2785" t="s">
        <v>3015</v>
      </c>
    </row>
    <row r="2786" spans="1:53" s="1" customFormat="1" hidden="1" outlineLevel="1">
      <c r="A2786" t="s">
        <v>26</v>
      </c>
      <c r="B2786" t="s">
        <v>637</v>
      </c>
      <c r="C2786" s="1">
        <f>SUM(P2786:AG2786)</f>
        <v>1599</v>
      </c>
      <c r="D2786" s="7">
        <f>IF(P2786&gt;0,RANK(P2786,(P2786:R2786,S2786:AG2786)),0)</f>
        <v>2</v>
      </c>
      <c r="E2786" s="7">
        <f>IF(Q2786&gt;0,RANK(Q2786,(P2786:R2786,S2786:AG2786)),0)</f>
        <v>0</v>
      </c>
      <c r="F2786" s="7">
        <f>IF(R2786&gt;0,RANK(R2786,(P2786:R2786,S2786:AG2786)),0)</f>
        <v>1</v>
      </c>
      <c r="G2786" s="7">
        <f>IF(S2786&gt;0,RANK(S2786,(P2786:R2786,S2786:AG2786)),0)</f>
        <v>0</v>
      </c>
      <c r="H2786" s="49">
        <f t="shared" si="1513"/>
        <v>447</v>
      </c>
      <c r="I2786" s="178">
        <f t="shared" si="1514"/>
        <v>0.27954971857410882</v>
      </c>
      <c r="J2786" s="2"/>
      <c r="K2786" s="2">
        <f t="shared" si="1515"/>
        <v>0.35209505941213259</v>
      </c>
      <c r="L2786" s="2">
        <f t="shared" si="1516"/>
        <v>0</v>
      </c>
      <c r="M2786" s="2">
        <f t="shared" si="1517"/>
        <v>0.63164477798624141</v>
      </c>
      <c r="N2786" s="2">
        <f t="shared" si="1518"/>
        <v>0</v>
      </c>
      <c r="O2786" s="2">
        <f t="shared" si="1529"/>
        <v>1.6260162601625994E-2</v>
      </c>
      <c r="P2786" s="1">
        <v>563</v>
      </c>
      <c r="R2786" s="1">
        <v>1010</v>
      </c>
      <c r="X2786" s="1">
        <v>26</v>
      </c>
      <c r="AI2786" s="7">
        <f t="shared" si="1519"/>
        <v>0</v>
      </c>
      <c r="AJ2786" s="7">
        <f t="shared" si="1520"/>
        <v>0</v>
      </c>
      <c r="AK2786" s="7">
        <f t="shared" si="1521"/>
        <v>0</v>
      </c>
      <c r="AL2786" s="7">
        <f t="shared" si="1522"/>
        <v>0</v>
      </c>
      <c r="AM2786" s="2">
        <f t="shared" si="1523"/>
        <v>0</v>
      </c>
      <c r="AN2786" s="2">
        <f t="shared" si="1524"/>
        <v>0</v>
      </c>
      <c r="AO2786" s="2">
        <f t="shared" si="1525"/>
        <v>0</v>
      </c>
      <c r="AP2786" s="2">
        <f t="shared" si="1526"/>
        <v>0</v>
      </c>
      <c r="AQ2786" s="2"/>
      <c r="AR2786" t="str">
        <f t="shared" si="1527"/>
        <v>Broomfield</v>
      </c>
      <c r="AS2786" t="s">
        <v>637</v>
      </c>
      <c r="AT2786" s="182">
        <v>2</v>
      </c>
      <c r="AV2786" s="98">
        <v>8</v>
      </c>
      <c r="AW2786" s="100">
        <v>14</v>
      </c>
      <c r="AX2786" s="106">
        <f t="shared" si="1528"/>
        <v>8014</v>
      </c>
      <c r="AZ2786" s="7" t="s">
        <v>2975</v>
      </c>
      <c r="BA2786" t="s">
        <v>3015</v>
      </c>
    </row>
    <row r="2787" spans="1:53" hidden="1" outlineLevel="1">
      <c r="A2787" t="s">
        <v>214</v>
      </c>
      <c r="B2787" t="s">
        <v>637</v>
      </c>
      <c r="C2787" s="1">
        <f t="shared" si="1512"/>
        <v>620</v>
      </c>
      <c r="D2787" s="7">
        <f>IF(P2787&gt;0,RANK(P2787,(P2787:R2787,S2787:AG2787)),0)</f>
        <v>2</v>
      </c>
      <c r="E2787" s="7">
        <f>IF(Q2787&gt;0,RANK(Q2787,(P2787:R2787,S2787:AG2787)),0)</f>
        <v>0</v>
      </c>
      <c r="F2787" s="7">
        <f>IF(R2787&gt;0,RANK(R2787,(P2787:R2787,S2787:AG2787)),0)</f>
        <v>1</v>
      </c>
      <c r="G2787" s="7">
        <f>IF(S2787&gt;0,RANK(S2787,(P2787:R2787,S2787:AG2787)),0)</f>
        <v>0</v>
      </c>
      <c r="H2787" s="49">
        <f t="shared" si="1513"/>
        <v>194</v>
      </c>
      <c r="I2787" s="178">
        <f t="shared" si="1514"/>
        <v>0.31290322580645163</v>
      </c>
      <c r="J2787" s="2"/>
      <c r="K2787" s="2">
        <f t="shared" si="1515"/>
        <v>0.33870967741935482</v>
      </c>
      <c r="L2787" s="2">
        <f t="shared" si="1516"/>
        <v>0</v>
      </c>
      <c r="M2787" s="2">
        <f t="shared" si="1517"/>
        <v>0.65161290322580645</v>
      </c>
      <c r="N2787" s="2">
        <f t="shared" si="1518"/>
        <v>0</v>
      </c>
      <c r="O2787" s="2">
        <f t="shared" si="1529"/>
        <v>9.6774193548387899E-3</v>
      </c>
      <c r="P2787" s="1">
        <v>210</v>
      </c>
      <c r="R2787" s="1">
        <v>404</v>
      </c>
      <c r="X2787" s="1">
        <v>6</v>
      </c>
      <c r="AI2787" s="7">
        <f t="shared" si="1519"/>
        <v>0</v>
      </c>
      <c r="AJ2787" s="7">
        <f t="shared" si="1520"/>
        <v>0</v>
      </c>
      <c r="AK2787" s="7">
        <f t="shared" si="1521"/>
        <v>0</v>
      </c>
      <c r="AL2787" s="7">
        <f t="shared" si="1522"/>
        <v>0</v>
      </c>
      <c r="AM2787" s="2">
        <f t="shared" si="1523"/>
        <v>0</v>
      </c>
      <c r="AN2787" s="2">
        <f t="shared" si="1524"/>
        <v>0</v>
      </c>
      <c r="AO2787" s="2">
        <f t="shared" si="1525"/>
        <v>0</v>
      </c>
      <c r="AP2787" s="2">
        <f t="shared" si="1526"/>
        <v>0</v>
      </c>
      <c r="AR2787" t="str">
        <f t="shared" si="1527"/>
        <v>Chaffee</v>
      </c>
      <c r="AS2787" t="s">
        <v>637</v>
      </c>
      <c r="AT2787" s="182">
        <v>5</v>
      </c>
      <c r="AV2787" s="98">
        <v>8</v>
      </c>
      <c r="AW2787" s="100">
        <v>15</v>
      </c>
      <c r="AX2787" s="106">
        <f t="shared" si="1528"/>
        <v>8015</v>
      </c>
      <c r="AZ2787" s="7" t="s">
        <v>2975</v>
      </c>
      <c r="BA2787" t="s">
        <v>3015</v>
      </c>
    </row>
    <row r="2788" spans="1:53" hidden="1" outlineLevel="1">
      <c r="A2788" t="s">
        <v>1307</v>
      </c>
      <c r="B2788" t="s">
        <v>637</v>
      </c>
      <c r="C2788" s="1">
        <f t="shared" si="1512"/>
        <v>10</v>
      </c>
      <c r="D2788" s="7">
        <f>IF(P2788&gt;0,RANK(P2788,(P2788:R2788,S2788:AG2788)),0)</f>
        <v>1</v>
      </c>
      <c r="E2788" s="7">
        <f>IF(Q2788&gt;0,RANK(Q2788,(P2788:R2788,S2788:AG2788)),0)</f>
        <v>0</v>
      </c>
      <c r="F2788" s="7">
        <f>IF(R2788&gt;0,RANK(R2788,(P2788:R2788,S2788:AG2788)),0)</f>
        <v>2</v>
      </c>
      <c r="G2788" s="7">
        <f>IF(S2788&gt;0,RANK(S2788,(P2788:R2788,S2788:AG2788)),0)</f>
        <v>0</v>
      </c>
      <c r="H2788" s="49">
        <f t="shared" si="1513"/>
        <v>1</v>
      </c>
      <c r="I2788" s="178">
        <f t="shared" si="1514"/>
        <v>0.1</v>
      </c>
      <c r="J2788" s="2"/>
      <c r="K2788" s="2">
        <f t="shared" si="1515"/>
        <v>0.5</v>
      </c>
      <c r="L2788" s="2">
        <f t="shared" si="1516"/>
        <v>0</v>
      </c>
      <c r="M2788" s="2">
        <f t="shared" si="1517"/>
        <v>0.4</v>
      </c>
      <c r="N2788" s="2">
        <f t="shared" si="1518"/>
        <v>0</v>
      </c>
      <c r="O2788" s="2">
        <f t="shared" si="1529"/>
        <v>9.9999999999999978E-2</v>
      </c>
      <c r="P2788" s="1">
        <v>5</v>
      </c>
      <c r="R2788" s="1">
        <v>4</v>
      </c>
      <c r="X2788" s="1">
        <v>1</v>
      </c>
      <c r="AI2788" s="7">
        <f t="shared" si="1519"/>
        <v>0</v>
      </c>
      <c r="AJ2788" s="7">
        <f t="shared" si="1520"/>
        <v>0</v>
      </c>
      <c r="AK2788" s="7">
        <f t="shared" si="1521"/>
        <v>0</v>
      </c>
      <c r="AL2788" s="7">
        <f t="shared" si="1522"/>
        <v>0</v>
      </c>
      <c r="AM2788" s="2">
        <f t="shared" si="1523"/>
        <v>0</v>
      </c>
      <c r="AN2788" s="2">
        <f t="shared" si="1524"/>
        <v>0</v>
      </c>
      <c r="AO2788" s="2">
        <f t="shared" si="1525"/>
        <v>0</v>
      </c>
      <c r="AP2788" s="2">
        <f t="shared" si="1526"/>
        <v>0</v>
      </c>
      <c r="AR2788" t="str">
        <f t="shared" si="1527"/>
        <v>Cheyenne</v>
      </c>
      <c r="AS2788" t="s">
        <v>637</v>
      </c>
      <c r="AT2788" s="182">
        <v>4</v>
      </c>
      <c r="AV2788" s="98">
        <v>8</v>
      </c>
      <c r="AW2788" s="100">
        <v>17</v>
      </c>
      <c r="AX2788" s="106">
        <f t="shared" si="1528"/>
        <v>8017</v>
      </c>
      <c r="AZ2788" s="7" t="s">
        <v>2975</v>
      </c>
      <c r="BA2788" t="s">
        <v>3015</v>
      </c>
    </row>
    <row r="2789" spans="1:53" hidden="1" outlineLevel="1">
      <c r="A2789" t="s">
        <v>1585</v>
      </c>
      <c r="B2789" t="s">
        <v>637</v>
      </c>
      <c r="C2789" s="1">
        <f t="shared" si="1512"/>
        <v>360</v>
      </c>
      <c r="D2789" s="7">
        <f>IF(P2789&gt;0,RANK(P2789,(P2789:R2789,S2789:AG2789)),0)</f>
        <v>2</v>
      </c>
      <c r="E2789" s="7">
        <f>IF(Q2789&gt;0,RANK(Q2789,(P2789:R2789,S2789:AG2789)),0)</f>
        <v>0</v>
      </c>
      <c r="F2789" s="7">
        <f>IF(R2789&gt;0,RANK(R2789,(P2789:R2789,S2789:AG2789)),0)</f>
        <v>1</v>
      </c>
      <c r="G2789" s="7">
        <f>IF(S2789&gt;0,RANK(S2789,(P2789:R2789,S2789:AG2789)),0)</f>
        <v>0</v>
      </c>
      <c r="H2789" s="49">
        <f t="shared" si="1513"/>
        <v>40</v>
      </c>
      <c r="I2789" s="178">
        <f t="shared" si="1514"/>
        <v>0.1111111111111111</v>
      </c>
      <c r="J2789" s="2"/>
      <c r="K2789" s="2">
        <f t="shared" si="1515"/>
        <v>0.44166666666666665</v>
      </c>
      <c r="L2789" s="2">
        <f t="shared" si="1516"/>
        <v>0</v>
      </c>
      <c r="M2789" s="2">
        <f t="shared" si="1517"/>
        <v>0.55277777777777781</v>
      </c>
      <c r="N2789" s="2">
        <f t="shared" si="1518"/>
        <v>0</v>
      </c>
      <c r="O2789" s="2">
        <f t="shared" si="1529"/>
        <v>5.5555555555555358E-3</v>
      </c>
      <c r="P2789" s="1">
        <v>159</v>
      </c>
      <c r="R2789" s="1">
        <v>199</v>
      </c>
      <c r="X2789" s="1">
        <v>2</v>
      </c>
      <c r="AI2789" s="7">
        <f t="shared" si="1519"/>
        <v>0</v>
      </c>
      <c r="AJ2789" s="7">
        <f t="shared" si="1520"/>
        <v>0</v>
      </c>
      <c r="AK2789" s="7">
        <f t="shared" si="1521"/>
        <v>0</v>
      </c>
      <c r="AL2789" s="7">
        <f t="shared" si="1522"/>
        <v>0</v>
      </c>
      <c r="AM2789" s="2">
        <f t="shared" si="1523"/>
        <v>0</v>
      </c>
      <c r="AN2789" s="2">
        <f t="shared" si="1524"/>
        <v>0</v>
      </c>
      <c r="AO2789" s="2">
        <f t="shared" si="1525"/>
        <v>0</v>
      </c>
      <c r="AP2789" s="2">
        <f t="shared" si="1526"/>
        <v>0</v>
      </c>
      <c r="AR2789" t="str">
        <f t="shared" si="1527"/>
        <v>Clear Creek</v>
      </c>
      <c r="AS2789" t="s">
        <v>637</v>
      </c>
      <c r="AT2789" s="182">
        <v>2</v>
      </c>
      <c r="AV2789" s="98">
        <v>8</v>
      </c>
      <c r="AW2789" s="100">
        <v>19</v>
      </c>
      <c r="AX2789" s="106">
        <f t="shared" si="1528"/>
        <v>8019</v>
      </c>
      <c r="AZ2789" s="7" t="s">
        <v>2975</v>
      </c>
      <c r="BA2789" t="s">
        <v>3015</v>
      </c>
    </row>
    <row r="2790" spans="1:53" hidden="1" outlineLevel="1">
      <c r="A2790" t="s">
        <v>988</v>
      </c>
      <c r="B2790" t="s">
        <v>637</v>
      </c>
      <c r="C2790" s="1">
        <f t="shared" si="1512"/>
        <v>125</v>
      </c>
      <c r="D2790" s="7">
        <f>IF(P2790&gt;0,RANK(P2790,(P2790:R2790,S2790:AG2790)),0)</f>
        <v>1</v>
      </c>
      <c r="E2790" s="7">
        <f>IF(Q2790&gt;0,RANK(Q2790,(P2790:R2790,S2790:AG2790)),0)</f>
        <v>0</v>
      </c>
      <c r="F2790" s="7">
        <f>IF(R2790&gt;0,RANK(R2790,(P2790:R2790,S2790:AG2790)),0)</f>
        <v>2</v>
      </c>
      <c r="G2790" s="7">
        <f>IF(S2790&gt;0,RANK(S2790,(P2790:R2790,S2790:AG2790)),0)</f>
        <v>0</v>
      </c>
      <c r="H2790" s="49">
        <f t="shared" si="1513"/>
        <v>23</v>
      </c>
      <c r="I2790" s="178">
        <f t="shared" si="1514"/>
        <v>0.184</v>
      </c>
      <c r="J2790" s="2"/>
      <c r="K2790" s="2">
        <f t="shared" si="1515"/>
        <v>0.58399999999999996</v>
      </c>
      <c r="L2790" s="2">
        <f t="shared" si="1516"/>
        <v>0</v>
      </c>
      <c r="M2790" s="2">
        <f t="shared" si="1517"/>
        <v>0.4</v>
      </c>
      <c r="N2790" s="2">
        <f t="shared" si="1518"/>
        <v>0</v>
      </c>
      <c r="O2790" s="2">
        <f t="shared" si="1529"/>
        <v>1.6000000000000014E-2</v>
      </c>
      <c r="P2790" s="1">
        <v>73</v>
      </c>
      <c r="R2790" s="1">
        <v>50</v>
      </c>
      <c r="X2790" s="1">
        <v>2</v>
      </c>
      <c r="AI2790" s="7">
        <f t="shared" si="1519"/>
        <v>0</v>
      </c>
      <c r="AJ2790" s="7">
        <f t="shared" si="1520"/>
        <v>0</v>
      </c>
      <c r="AK2790" s="7">
        <f t="shared" si="1521"/>
        <v>0</v>
      </c>
      <c r="AL2790" s="7">
        <f t="shared" si="1522"/>
        <v>0</v>
      </c>
      <c r="AM2790" s="2">
        <f t="shared" si="1523"/>
        <v>0</v>
      </c>
      <c r="AN2790" s="2">
        <f t="shared" si="1524"/>
        <v>0</v>
      </c>
      <c r="AO2790" s="2">
        <f t="shared" si="1525"/>
        <v>0</v>
      </c>
      <c r="AP2790" s="2">
        <f t="shared" si="1526"/>
        <v>0</v>
      </c>
      <c r="AR2790" t="str">
        <f t="shared" si="1527"/>
        <v>Conejos</v>
      </c>
      <c r="AS2790" t="s">
        <v>637</v>
      </c>
      <c r="AT2790" s="182">
        <v>3</v>
      </c>
      <c r="AV2790" s="98">
        <v>8</v>
      </c>
      <c r="AW2790" s="100">
        <v>21</v>
      </c>
      <c r="AX2790" s="106">
        <f t="shared" si="1528"/>
        <v>8021</v>
      </c>
      <c r="AZ2790" s="7" t="s">
        <v>2975</v>
      </c>
      <c r="BA2790" t="s">
        <v>3015</v>
      </c>
    </row>
    <row r="2791" spans="1:53" hidden="1" outlineLevel="1">
      <c r="A2791" t="s">
        <v>140</v>
      </c>
      <c r="B2791" t="s">
        <v>637</v>
      </c>
      <c r="C2791" s="1">
        <f t="shared" si="1512"/>
        <v>113</v>
      </c>
      <c r="D2791" s="7">
        <f>IF(P2791&gt;0,RANK(P2791,(P2791:R2791,S2791:AG2791)),0)</f>
        <v>1</v>
      </c>
      <c r="E2791" s="7">
        <f>IF(Q2791&gt;0,RANK(Q2791,(P2791:R2791,S2791:AG2791)),0)</f>
        <v>0</v>
      </c>
      <c r="F2791" s="7">
        <f>IF(R2791&gt;0,RANK(R2791,(P2791:R2791,S2791:AG2791)),0)</f>
        <v>3</v>
      </c>
      <c r="G2791" s="7">
        <f>IF(S2791&gt;0,RANK(S2791,(P2791:R2791,S2791:AG2791)),0)</f>
        <v>0</v>
      </c>
      <c r="H2791" s="49">
        <f t="shared" si="1513"/>
        <v>38</v>
      </c>
      <c r="I2791" s="178">
        <f t="shared" si="1514"/>
        <v>0.33628318584070799</v>
      </c>
      <c r="J2791" s="2"/>
      <c r="K2791" s="2">
        <f t="shared" si="1515"/>
        <v>0.5663716814159292</v>
      </c>
      <c r="L2791" s="2">
        <f t="shared" si="1516"/>
        <v>0</v>
      </c>
      <c r="M2791" s="2">
        <f t="shared" si="1517"/>
        <v>0.20353982300884957</v>
      </c>
      <c r="N2791" s="2">
        <f t="shared" si="1518"/>
        <v>0</v>
      </c>
      <c r="O2791" s="2">
        <f t="shared" si="1529"/>
        <v>0.23008849557522124</v>
      </c>
      <c r="P2791" s="1">
        <v>64</v>
      </c>
      <c r="R2791" s="1">
        <v>23</v>
      </c>
      <c r="X2791" s="1">
        <v>26</v>
      </c>
      <c r="AI2791" s="7">
        <f t="shared" si="1519"/>
        <v>0</v>
      </c>
      <c r="AJ2791" s="7">
        <f t="shared" si="1520"/>
        <v>0</v>
      </c>
      <c r="AK2791" s="7">
        <f t="shared" si="1521"/>
        <v>0</v>
      </c>
      <c r="AL2791" s="7">
        <f t="shared" si="1522"/>
        <v>0</v>
      </c>
      <c r="AM2791" s="2">
        <f t="shared" si="1523"/>
        <v>0</v>
      </c>
      <c r="AN2791" s="2">
        <f t="shared" si="1524"/>
        <v>0</v>
      </c>
      <c r="AO2791" s="2">
        <f t="shared" si="1525"/>
        <v>0</v>
      </c>
      <c r="AP2791" s="2">
        <f t="shared" si="1526"/>
        <v>0</v>
      </c>
      <c r="AR2791" t="str">
        <f t="shared" si="1527"/>
        <v>Costilla</v>
      </c>
      <c r="AS2791" t="s">
        <v>637</v>
      </c>
      <c r="AT2791" s="182">
        <v>3</v>
      </c>
      <c r="AV2791" s="98">
        <v>8</v>
      </c>
      <c r="AW2791" s="100">
        <v>23</v>
      </c>
      <c r="AX2791" s="106">
        <f t="shared" si="1528"/>
        <v>8023</v>
      </c>
      <c r="AZ2791" s="7" t="s">
        <v>2975</v>
      </c>
      <c r="BA2791" t="s">
        <v>3015</v>
      </c>
    </row>
    <row r="2792" spans="1:53" hidden="1" outlineLevel="1">
      <c r="A2792" t="s">
        <v>1368</v>
      </c>
      <c r="B2792" t="s">
        <v>637</v>
      </c>
      <c r="C2792" s="1">
        <f t="shared" si="1512"/>
        <v>32</v>
      </c>
      <c r="D2792" s="7">
        <f>IF(P2792&gt;0,RANK(P2792,(P2792:R2792,S2792:AG2792)),0)</f>
        <v>2</v>
      </c>
      <c r="E2792" s="7">
        <f>IF(Q2792&gt;0,RANK(Q2792,(P2792:R2792,S2792:AG2792)),0)</f>
        <v>0</v>
      </c>
      <c r="F2792" s="7">
        <f>IF(R2792&gt;0,RANK(R2792,(P2792:R2792,S2792:AG2792)),0)</f>
        <v>1</v>
      </c>
      <c r="G2792" s="7">
        <f>IF(S2792&gt;0,RANK(S2792,(P2792:R2792,S2792:AG2792)),0)</f>
        <v>0</v>
      </c>
      <c r="H2792" s="49">
        <f t="shared" si="1513"/>
        <v>1</v>
      </c>
      <c r="I2792" s="178">
        <f t="shared" si="1514"/>
        <v>3.125E-2</v>
      </c>
      <c r="J2792" s="2"/>
      <c r="K2792" s="2">
        <f t="shared" si="1515"/>
        <v>0.46875</v>
      </c>
      <c r="L2792" s="2">
        <f t="shared" si="1516"/>
        <v>0</v>
      </c>
      <c r="M2792" s="2">
        <f t="shared" si="1517"/>
        <v>0.5</v>
      </c>
      <c r="N2792" s="2">
        <f t="shared" si="1518"/>
        <v>0</v>
      </c>
      <c r="O2792" s="2">
        <f t="shared" si="1529"/>
        <v>3.125E-2</v>
      </c>
      <c r="P2792" s="1">
        <v>15</v>
      </c>
      <c r="R2792" s="1">
        <v>16</v>
      </c>
      <c r="X2792" s="1">
        <v>1</v>
      </c>
      <c r="AI2792" s="7">
        <f t="shared" si="1519"/>
        <v>0</v>
      </c>
      <c r="AJ2792" s="7">
        <f t="shared" si="1520"/>
        <v>0</v>
      </c>
      <c r="AK2792" s="7">
        <f t="shared" si="1521"/>
        <v>0</v>
      </c>
      <c r="AL2792" s="7">
        <f t="shared" si="1522"/>
        <v>0</v>
      </c>
      <c r="AM2792" s="2">
        <f t="shared" si="1523"/>
        <v>0</v>
      </c>
      <c r="AN2792" s="2">
        <f t="shared" si="1524"/>
        <v>0</v>
      </c>
      <c r="AO2792" s="2">
        <f t="shared" si="1525"/>
        <v>0</v>
      </c>
      <c r="AP2792" s="2">
        <f t="shared" si="1526"/>
        <v>0</v>
      </c>
      <c r="AR2792" t="str">
        <f t="shared" si="1527"/>
        <v>Crowley</v>
      </c>
      <c r="AS2792" t="s">
        <v>637</v>
      </c>
      <c r="AT2792" s="182">
        <v>4</v>
      </c>
      <c r="AV2792" s="98">
        <v>8</v>
      </c>
      <c r="AW2792" s="100">
        <v>25</v>
      </c>
      <c r="AX2792" s="106">
        <f t="shared" si="1528"/>
        <v>8025</v>
      </c>
      <c r="AZ2792" s="7" t="s">
        <v>2975</v>
      </c>
      <c r="BA2792" t="s">
        <v>3015</v>
      </c>
    </row>
    <row r="2793" spans="1:53" hidden="1" outlineLevel="1">
      <c r="A2793" t="s">
        <v>1248</v>
      </c>
      <c r="B2793" t="s">
        <v>637</v>
      </c>
      <c r="C2793" s="1">
        <f t="shared" si="1512"/>
        <v>79</v>
      </c>
      <c r="D2793" s="7">
        <f>IF(P2793&gt;0,RANK(P2793,(P2793:R2793,S2793:AG2793)),0)</f>
        <v>2</v>
      </c>
      <c r="E2793" s="7">
        <f>IF(Q2793&gt;0,RANK(Q2793,(P2793:R2793,S2793:AG2793)),0)</f>
        <v>0</v>
      </c>
      <c r="F2793" s="7">
        <f>IF(R2793&gt;0,RANK(R2793,(P2793:R2793,S2793:AG2793)),0)</f>
        <v>1</v>
      </c>
      <c r="G2793" s="7">
        <f>IF(S2793&gt;0,RANK(S2793,(P2793:R2793,S2793:AG2793)),0)</f>
        <v>0</v>
      </c>
      <c r="H2793" s="49">
        <f t="shared" si="1513"/>
        <v>11</v>
      </c>
      <c r="I2793" s="178">
        <f t="shared" si="1514"/>
        <v>0.13924050632911392</v>
      </c>
      <c r="J2793" s="2"/>
      <c r="K2793" s="2">
        <f t="shared" si="1515"/>
        <v>0.43037974683544306</v>
      </c>
      <c r="L2793" s="2">
        <f t="shared" si="1516"/>
        <v>0</v>
      </c>
      <c r="M2793" s="2">
        <f t="shared" si="1517"/>
        <v>0.569620253164557</v>
      </c>
      <c r="N2793" s="2">
        <f t="shared" si="1518"/>
        <v>0</v>
      </c>
      <c r="O2793" s="2">
        <f t="shared" si="1529"/>
        <v>-1.1102230246251565E-16</v>
      </c>
      <c r="P2793" s="1">
        <v>34</v>
      </c>
      <c r="R2793" s="1">
        <v>45</v>
      </c>
      <c r="X2793" s="1">
        <v>0</v>
      </c>
      <c r="AI2793" s="7">
        <f t="shared" si="1519"/>
        <v>0</v>
      </c>
      <c r="AJ2793" s="7">
        <f t="shared" si="1520"/>
        <v>0</v>
      </c>
      <c r="AK2793" s="7">
        <f t="shared" si="1521"/>
        <v>0</v>
      </c>
      <c r="AL2793" s="7">
        <f t="shared" si="1522"/>
        <v>0</v>
      </c>
      <c r="AM2793" s="2">
        <f t="shared" si="1523"/>
        <v>0</v>
      </c>
      <c r="AN2793" s="2">
        <f t="shared" si="1524"/>
        <v>0</v>
      </c>
      <c r="AO2793" s="2">
        <f t="shared" si="1525"/>
        <v>0</v>
      </c>
      <c r="AP2793" s="2">
        <f t="shared" si="1526"/>
        <v>0</v>
      </c>
      <c r="AR2793" t="str">
        <f t="shared" si="1527"/>
        <v>Custer</v>
      </c>
      <c r="AS2793" t="s">
        <v>637</v>
      </c>
      <c r="AT2793" s="182">
        <v>3</v>
      </c>
      <c r="AV2793" s="98">
        <v>8</v>
      </c>
      <c r="AW2793" s="100">
        <v>27</v>
      </c>
      <c r="AX2793" s="106">
        <f t="shared" si="1528"/>
        <v>8027</v>
      </c>
      <c r="AZ2793" s="7" t="s">
        <v>2975</v>
      </c>
      <c r="BA2793" t="s">
        <v>3015</v>
      </c>
    </row>
    <row r="2794" spans="1:53" hidden="1" outlineLevel="1">
      <c r="A2794" t="s">
        <v>2288</v>
      </c>
      <c r="B2794" t="s">
        <v>637</v>
      </c>
      <c r="C2794" s="1">
        <f t="shared" si="1512"/>
        <v>599</v>
      </c>
      <c r="D2794" s="7">
        <f>IF(P2794&gt;0,RANK(P2794,(P2794:R2794,S2794:AG2794)),0)</f>
        <v>2</v>
      </c>
      <c r="E2794" s="7">
        <f>IF(Q2794&gt;0,RANK(Q2794,(P2794:R2794,S2794:AG2794)),0)</f>
        <v>0</v>
      </c>
      <c r="F2794" s="7">
        <f>IF(R2794&gt;0,RANK(R2794,(P2794:R2794,S2794:AG2794)),0)</f>
        <v>1</v>
      </c>
      <c r="G2794" s="7">
        <f>IF(S2794&gt;0,RANK(S2794,(P2794:R2794,S2794:AG2794)),0)</f>
        <v>0</v>
      </c>
      <c r="H2794" s="49">
        <f t="shared" si="1513"/>
        <v>240</v>
      </c>
      <c r="I2794" s="178">
        <f t="shared" si="1514"/>
        <v>0.40066777963272121</v>
      </c>
      <c r="J2794" s="2"/>
      <c r="K2794" s="2">
        <f t="shared" si="1515"/>
        <v>0.29549248747913187</v>
      </c>
      <c r="L2794" s="2">
        <f t="shared" si="1516"/>
        <v>0</v>
      </c>
      <c r="M2794" s="2">
        <f t="shared" si="1517"/>
        <v>0.69616026711185308</v>
      </c>
      <c r="N2794" s="2">
        <f t="shared" si="1518"/>
        <v>0</v>
      </c>
      <c r="O2794" s="2">
        <f t="shared" si="1529"/>
        <v>8.3472454090151027E-3</v>
      </c>
      <c r="P2794" s="1">
        <v>177</v>
      </c>
      <c r="R2794" s="1">
        <v>417</v>
      </c>
      <c r="X2794" s="1">
        <v>5</v>
      </c>
      <c r="AI2794" s="7">
        <f t="shared" si="1519"/>
        <v>0</v>
      </c>
      <c r="AJ2794" s="7">
        <f t="shared" si="1520"/>
        <v>0</v>
      </c>
      <c r="AK2794" s="7">
        <f t="shared" si="1521"/>
        <v>0</v>
      </c>
      <c r="AL2794" s="7">
        <f t="shared" si="1522"/>
        <v>0</v>
      </c>
      <c r="AM2794" s="2">
        <f t="shared" si="1523"/>
        <v>0</v>
      </c>
      <c r="AN2794" s="2">
        <f t="shared" si="1524"/>
        <v>0</v>
      </c>
      <c r="AO2794" s="2">
        <f t="shared" si="1525"/>
        <v>0</v>
      </c>
      <c r="AP2794" s="2">
        <f t="shared" si="1526"/>
        <v>0</v>
      </c>
      <c r="AR2794" t="str">
        <f t="shared" si="1527"/>
        <v>Delta</v>
      </c>
      <c r="AS2794" t="s">
        <v>637</v>
      </c>
      <c r="AT2794" s="182">
        <v>3</v>
      </c>
      <c r="AV2794" s="98">
        <v>8</v>
      </c>
      <c r="AW2794" s="100">
        <v>29</v>
      </c>
      <c r="AX2794" s="106">
        <f t="shared" si="1528"/>
        <v>8029</v>
      </c>
      <c r="AZ2794" s="7" t="s">
        <v>2975</v>
      </c>
      <c r="BA2794" t="s">
        <v>3015</v>
      </c>
    </row>
    <row r="2795" spans="1:53" hidden="1" outlineLevel="1">
      <c r="A2795" t="s">
        <v>1671</v>
      </c>
      <c r="B2795" t="s">
        <v>637</v>
      </c>
      <c r="C2795" s="1">
        <f t="shared" si="1512"/>
        <v>26898</v>
      </c>
      <c r="D2795" s="7">
        <f>IF(P2795&gt;0,RANK(P2795,(P2795:R2795,S2795:AG2795)),0)</f>
        <v>2</v>
      </c>
      <c r="E2795" s="7">
        <f>IF(Q2795&gt;0,RANK(Q2795,(P2795:R2795,S2795:AG2795)),0)</f>
        <v>0</v>
      </c>
      <c r="F2795" s="7">
        <f>IF(R2795&gt;0,RANK(R2795,(P2795:R2795,S2795:AG2795)),0)</f>
        <v>1</v>
      </c>
      <c r="G2795" s="7">
        <f>IF(S2795&gt;0,RANK(S2795,(P2795:R2795,S2795:AG2795)),0)</f>
        <v>0</v>
      </c>
      <c r="H2795" s="49">
        <f t="shared" si="1513"/>
        <v>2527</v>
      </c>
      <c r="I2795" s="178">
        <f t="shared" si="1514"/>
        <v>9.3947505390735375E-2</v>
      </c>
      <c r="J2795" s="2"/>
      <c r="K2795" s="2">
        <f t="shared" si="1515"/>
        <v>0.44973603985426425</v>
      </c>
      <c r="L2795" s="2">
        <f t="shared" si="1516"/>
        <v>0</v>
      </c>
      <c r="M2795" s="2">
        <f t="shared" si="1517"/>
        <v>0.54368354524499962</v>
      </c>
      <c r="N2795" s="2">
        <f t="shared" si="1518"/>
        <v>0</v>
      </c>
      <c r="O2795" s="2">
        <f t="shared" si="1529"/>
        <v>6.5804149007361312E-3</v>
      </c>
      <c r="P2795" s="1">
        <v>12097</v>
      </c>
      <c r="R2795" s="1">
        <v>14624</v>
      </c>
      <c r="X2795" s="1">
        <v>177</v>
      </c>
      <c r="AI2795" s="7">
        <f t="shared" si="1519"/>
        <v>0</v>
      </c>
      <c r="AJ2795" s="7">
        <f t="shared" si="1520"/>
        <v>0</v>
      </c>
      <c r="AK2795" s="7">
        <f t="shared" si="1521"/>
        <v>0</v>
      </c>
      <c r="AL2795" s="7">
        <f t="shared" si="1522"/>
        <v>0</v>
      </c>
      <c r="AM2795" s="2">
        <f t="shared" si="1523"/>
        <v>0</v>
      </c>
      <c r="AN2795" s="2">
        <f t="shared" si="1524"/>
        <v>0</v>
      </c>
      <c r="AO2795" s="2">
        <f t="shared" si="1525"/>
        <v>0</v>
      </c>
      <c r="AP2795" s="2">
        <f t="shared" si="1526"/>
        <v>0</v>
      </c>
      <c r="AR2795" t="str">
        <f t="shared" si="1527"/>
        <v>Denver</v>
      </c>
      <c r="AS2795" t="s">
        <v>637</v>
      </c>
      <c r="AT2795" s="182">
        <v>1</v>
      </c>
      <c r="AV2795" s="98">
        <v>8</v>
      </c>
      <c r="AW2795" s="100">
        <v>31</v>
      </c>
      <c r="AX2795" s="106">
        <f t="shared" si="1528"/>
        <v>8031</v>
      </c>
      <c r="AZ2795" s="7" t="s">
        <v>2975</v>
      </c>
      <c r="BA2795" t="s">
        <v>3015</v>
      </c>
    </row>
    <row r="2796" spans="1:53" hidden="1" outlineLevel="1">
      <c r="A2796" t="s">
        <v>664</v>
      </c>
      <c r="B2796" t="s">
        <v>637</v>
      </c>
      <c r="C2796" s="1">
        <f t="shared" si="1512"/>
        <v>35</v>
      </c>
      <c r="D2796" s="7">
        <f>IF(P2796&gt;0,RANK(P2796,(P2796:R2796,S2796:AG2796)),0)</f>
        <v>2</v>
      </c>
      <c r="E2796" s="7">
        <f>IF(Q2796&gt;0,RANK(Q2796,(P2796:R2796,S2796:AG2796)),0)</f>
        <v>0</v>
      </c>
      <c r="F2796" s="7">
        <f>IF(R2796&gt;0,RANK(R2796,(P2796:R2796,S2796:AG2796)),0)</f>
        <v>1</v>
      </c>
      <c r="G2796" s="7">
        <f>IF(S2796&gt;0,RANK(S2796,(P2796:R2796,S2796:AG2796)),0)</f>
        <v>0</v>
      </c>
      <c r="H2796" s="49">
        <f t="shared" si="1513"/>
        <v>14</v>
      </c>
      <c r="I2796" s="178">
        <f t="shared" si="1514"/>
        <v>0.4</v>
      </c>
      <c r="J2796" s="2"/>
      <c r="K2796" s="2">
        <f t="shared" si="1515"/>
        <v>0.22857142857142856</v>
      </c>
      <c r="L2796" s="2">
        <f t="shared" si="1516"/>
        <v>0</v>
      </c>
      <c r="M2796" s="2">
        <f t="shared" si="1517"/>
        <v>0.62857142857142856</v>
      </c>
      <c r="N2796" s="2">
        <f t="shared" si="1518"/>
        <v>0</v>
      </c>
      <c r="O2796" s="2">
        <f t="shared" si="1529"/>
        <v>0.1428571428571429</v>
      </c>
      <c r="P2796" s="1">
        <v>8</v>
      </c>
      <c r="R2796" s="1">
        <v>22</v>
      </c>
      <c r="X2796" s="1">
        <v>5</v>
      </c>
      <c r="AI2796" s="7">
        <f t="shared" si="1519"/>
        <v>0</v>
      </c>
      <c r="AJ2796" s="7">
        <f t="shared" si="1520"/>
        <v>0</v>
      </c>
      <c r="AK2796" s="7">
        <f t="shared" si="1521"/>
        <v>0</v>
      </c>
      <c r="AL2796" s="7">
        <f t="shared" si="1522"/>
        <v>0</v>
      </c>
      <c r="AM2796" s="2">
        <f t="shared" si="1523"/>
        <v>0</v>
      </c>
      <c r="AN2796" s="2">
        <f t="shared" si="1524"/>
        <v>0</v>
      </c>
      <c r="AO2796" s="2">
        <f t="shared" si="1525"/>
        <v>0</v>
      </c>
      <c r="AP2796" s="2">
        <f t="shared" si="1526"/>
        <v>0</v>
      </c>
      <c r="AR2796" t="str">
        <f t="shared" si="1527"/>
        <v>Dolores</v>
      </c>
      <c r="AS2796" t="s">
        <v>637</v>
      </c>
      <c r="AT2796" s="182">
        <v>3</v>
      </c>
      <c r="AV2796" s="98">
        <v>8</v>
      </c>
      <c r="AW2796" s="100">
        <v>33</v>
      </c>
      <c r="AX2796" s="106">
        <f t="shared" si="1528"/>
        <v>8033</v>
      </c>
      <c r="AZ2796" s="7" t="s">
        <v>2975</v>
      </c>
      <c r="BA2796" t="s">
        <v>3015</v>
      </c>
    </row>
    <row r="2797" spans="1:53" hidden="1" outlineLevel="1">
      <c r="A2797" t="s">
        <v>321</v>
      </c>
      <c r="B2797" t="s">
        <v>637</v>
      </c>
      <c r="C2797" s="1">
        <f t="shared" si="1512"/>
        <v>4722</v>
      </c>
      <c r="D2797" s="7">
        <f>IF(P2797&gt;0,RANK(P2797,(P2797:R2797,S2797:AG2797)),0)</f>
        <v>2</v>
      </c>
      <c r="E2797" s="7">
        <f>IF(Q2797&gt;0,RANK(Q2797,(P2797:R2797,S2797:AG2797)),0)</f>
        <v>0</v>
      </c>
      <c r="F2797" s="7">
        <f>IF(R2797&gt;0,RANK(R2797,(P2797:R2797,S2797:AG2797)),0)</f>
        <v>1</v>
      </c>
      <c r="G2797" s="7">
        <f>IF(S2797&gt;0,RANK(S2797,(P2797:R2797,S2797:AG2797)),0)</f>
        <v>0</v>
      </c>
      <c r="H2797" s="49">
        <f t="shared" si="1513"/>
        <v>5</v>
      </c>
      <c r="I2797" s="178">
        <f t="shared" si="1514"/>
        <v>1.0588733587462938E-3</v>
      </c>
      <c r="J2797" s="2"/>
      <c r="K2797" s="2">
        <f t="shared" si="1515"/>
        <v>0.49597628123676407</v>
      </c>
      <c r="L2797" s="2">
        <f t="shared" si="1516"/>
        <v>0</v>
      </c>
      <c r="M2797" s="2">
        <f t="shared" si="1517"/>
        <v>0.4970351545955104</v>
      </c>
      <c r="N2797" s="2">
        <f t="shared" si="1518"/>
        <v>0</v>
      </c>
      <c r="O2797" s="2">
        <f t="shared" si="1529"/>
        <v>6.9885641677255306E-3</v>
      </c>
      <c r="P2797" s="1">
        <v>2342</v>
      </c>
      <c r="R2797" s="1">
        <v>2347</v>
      </c>
      <c r="X2797" s="1">
        <v>33</v>
      </c>
      <c r="AI2797" s="7">
        <f t="shared" si="1519"/>
        <v>0</v>
      </c>
      <c r="AJ2797" s="7">
        <f t="shared" si="1520"/>
        <v>0</v>
      </c>
      <c r="AK2797" s="7">
        <f t="shared" si="1521"/>
        <v>0</v>
      </c>
      <c r="AL2797" s="7">
        <f t="shared" si="1522"/>
        <v>0</v>
      </c>
      <c r="AM2797" s="2">
        <f t="shared" si="1523"/>
        <v>0</v>
      </c>
      <c r="AN2797" s="2">
        <f t="shared" si="1524"/>
        <v>0</v>
      </c>
      <c r="AO2797" s="2">
        <f t="shared" si="1525"/>
        <v>0</v>
      </c>
      <c r="AP2797" s="2">
        <f t="shared" si="1526"/>
        <v>0</v>
      </c>
      <c r="AR2797" t="str">
        <f t="shared" si="1527"/>
        <v>Douglas</v>
      </c>
      <c r="AS2797" t="s">
        <v>637</v>
      </c>
      <c r="AT2797" s="182"/>
      <c r="AV2797" s="98">
        <v>8</v>
      </c>
      <c r="AW2797" s="100">
        <v>35</v>
      </c>
      <c r="AX2797" s="106">
        <f t="shared" si="1528"/>
        <v>8035</v>
      </c>
      <c r="AZ2797" s="7" t="s">
        <v>2975</v>
      </c>
      <c r="BA2797" t="s">
        <v>3015</v>
      </c>
    </row>
    <row r="2798" spans="1:53" hidden="1" outlineLevel="1">
      <c r="A2798" t="s">
        <v>322</v>
      </c>
      <c r="B2798" t="s">
        <v>637</v>
      </c>
      <c r="C2798" s="1">
        <f t="shared" si="1512"/>
        <v>978</v>
      </c>
      <c r="D2798" s="7">
        <f>IF(P2798&gt;0,RANK(P2798,(P2798:R2798,S2798:AG2798)),0)</f>
        <v>2</v>
      </c>
      <c r="E2798" s="7">
        <f>IF(Q2798&gt;0,RANK(Q2798,(P2798:R2798,S2798:AG2798)),0)</f>
        <v>0</v>
      </c>
      <c r="F2798" s="7">
        <f>IF(R2798&gt;0,RANK(R2798,(P2798:R2798,S2798:AG2798)),0)</f>
        <v>1</v>
      </c>
      <c r="G2798" s="7">
        <f>IF(S2798&gt;0,RANK(S2798,(P2798:R2798,S2798:AG2798)),0)</f>
        <v>0</v>
      </c>
      <c r="H2798" s="49">
        <f t="shared" si="1513"/>
        <v>279</v>
      </c>
      <c r="I2798" s="178">
        <f t="shared" si="1514"/>
        <v>0.28527607361963192</v>
      </c>
      <c r="J2798" s="2"/>
      <c r="K2798" s="2">
        <f t="shared" si="1515"/>
        <v>0.35173824130879344</v>
      </c>
      <c r="L2798" s="2">
        <f t="shared" si="1516"/>
        <v>0</v>
      </c>
      <c r="M2798" s="2">
        <f t="shared" si="1517"/>
        <v>0.63701431492842531</v>
      </c>
      <c r="N2798" s="2">
        <f t="shared" si="1518"/>
        <v>0</v>
      </c>
      <c r="O2798" s="2">
        <f t="shared" si="1529"/>
        <v>1.1247443762781195E-2</v>
      </c>
      <c r="P2798" s="1">
        <v>344</v>
      </c>
      <c r="R2798" s="1">
        <v>623</v>
      </c>
      <c r="X2798" s="1">
        <v>11</v>
      </c>
      <c r="AI2798" s="7">
        <f t="shared" si="1519"/>
        <v>0</v>
      </c>
      <c r="AJ2798" s="7">
        <f t="shared" si="1520"/>
        <v>0</v>
      </c>
      <c r="AK2798" s="7">
        <f t="shared" si="1521"/>
        <v>0</v>
      </c>
      <c r="AL2798" s="7">
        <f t="shared" si="1522"/>
        <v>0</v>
      </c>
      <c r="AM2798" s="2">
        <f t="shared" si="1523"/>
        <v>0</v>
      </c>
      <c r="AN2798" s="2">
        <f t="shared" si="1524"/>
        <v>0</v>
      </c>
      <c r="AO2798" s="2">
        <f t="shared" si="1525"/>
        <v>0</v>
      </c>
      <c r="AP2798" s="2">
        <f t="shared" si="1526"/>
        <v>0</v>
      </c>
      <c r="AR2798" t="str">
        <f t="shared" si="1527"/>
        <v>Eagle</v>
      </c>
      <c r="AS2798" t="s">
        <v>637</v>
      </c>
      <c r="AT2798" s="182"/>
      <c r="AV2798" s="98">
        <v>8</v>
      </c>
      <c r="AW2798" s="100">
        <v>37</v>
      </c>
      <c r="AX2798" s="106">
        <f t="shared" si="1528"/>
        <v>8037</v>
      </c>
      <c r="AZ2798" s="7" t="s">
        <v>2975</v>
      </c>
      <c r="BA2798" t="s">
        <v>3015</v>
      </c>
    </row>
    <row r="2799" spans="1:53" hidden="1" outlineLevel="1">
      <c r="A2799" t="s">
        <v>1554</v>
      </c>
      <c r="B2799" t="s">
        <v>637</v>
      </c>
      <c r="C2799" s="1">
        <f t="shared" si="1512"/>
        <v>235</v>
      </c>
      <c r="D2799" s="7">
        <f>IF(P2799&gt;0,RANK(P2799,(P2799:R2799,S2799:AG2799)),0)</f>
        <v>2</v>
      </c>
      <c r="E2799" s="7">
        <f>IF(Q2799&gt;0,RANK(Q2799,(P2799:R2799,S2799:AG2799)),0)</f>
        <v>0</v>
      </c>
      <c r="F2799" s="7">
        <f>IF(R2799&gt;0,RANK(R2799,(P2799:R2799,S2799:AG2799)),0)</f>
        <v>1</v>
      </c>
      <c r="G2799" s="7">
        <f>IF(S2799&gt;0,RANK(S2799,(P2799:R2799,S2799:AG2799)),0)</f>
        <v>0</v>
      </c>
      <c r="H2799" s="49">
        <f t="shared" si="1513"/>
        <v>55</v>
      </c>
      <c r="I2799" s="178">
        <f t="shared" si="1514"/>
        <v>0.23404255319148937</v>
      </c>
      <c r="J2799" s="2"/>
      <c r="K2799" s="2">
        <f t="shared" si="1515"/>
        <v>0.37872340425531914</v>
      </c>
      <c r="L2799" s="2">
        <f t="shared" si="1516"/>
        <v>0</v>
      </c>
      <c r="M2799" s="2">
        <f t="shared" si="1517"/>
        <v>0.61276595744680851</v>
      </c>
      <c r="N2799" s="2">
        <f t="shared" si="1518"/>
        <v>0</v>
      </c>
      <c r="O2799" s="2">
        <f t="shared" si="1529"/>
        <v>8.5106382978723527E-3</v>
      </c>
      <c r="P2799" s="1">
        <v>89</v>
      </c>
      <c r="R2799" s="1">
        <v>144</v>
      </c>
      <c r="X2799" s="1">
        <v>2</v>
      </c>
      <c r="AI2799" s="7">
        <f t="shared" si="1519"/>
        <v>0</v>
      </c>
      <c r="AJ2799" s="7">
        <f t="shared" si="1520"/>
        <v>0</v>
      </c>
      <c r="AK2799" s="7">
        <f t="shared" si="1521"/>
        <v>0</v>
      </c>
      <c r="AL2799" s="7">
        <f t="shared" si="1522"/>
        <v>0</v>
      </c>
      <c r="AM2799" s="2">
        <f t="shared" si="1523"/>
        <v>0</v>
      </c>
      <c r="AN2799" s="2">
        <f t="shared" si="1524"/>
        <v>0</v>
      </c>
      <c r="AO2799" s="2">
        <f t="shared" si="1525"/>
        <v>0</v>
      </c>
      <c r="AP2799" s="2">
        <f t="shared" si="1526"/>
        <v>0</v>
      </c>
      <c r="AR2799" t="str">
        <f t="shared" si="1527"/>
        <v>Elbert</v>
      </c>
      <c r="AS2799" t="s">
        <v>637</v>
      </c>
      <c r="AT2799" s="182">
        <v>4</v>
      </c>
      <c r="AV2799" s="98">
        <v>8</v>
      </c>
      <c r="AW2799" s="100">
        <v>39</v>
      </c>
      <c r="AX2799" s="106">
        <f t="shared" si="1528"/>
        <v>8039</v>
      </c>
      <c r="AZ2799" s="7" t="s">
        <v>2975</v>
      </c>
      <c r="BA2799" t="s">
        <v>3015</v>
      </c>
    </row>
    <row r="2800" spans="1:53" hidden="1" outlineLevel="1">
      <c r="A2800" t="s">
        <v>2210</v>
      </c>
      <c r="B2800" t="s">
        <v>637</v>
      </c>
      <c r="C2800" s="1">
        <f t="shared" si="1512"/>
        <v>8761</v>
      </c>
      <c r="D2800" s="7">
        <f>IF(P2800&gt;0,RANK(P2800,(P2800:R2800,S2800:AG2800)),0)</f>
        <v>2</v>
      </c>
      <c r="E2800" s="7">
        <f>IF(Q2800&gt;0,RANK(Q2800,(P2800:R2800,S2800:AG2800)),0)</f>
        <v>0</v>
      </c>
      <c r="F2800" s="7">
        <f>IF(R2800&gt;0,RANK(R2800,(P2800:R2800,S2800:AG2800)),0)</f>
        <v>1</v>
      </c>
      <c r="G2800" s="7">
        <f>IF(S2800&gt;0,RANK(S2800,(P2800:R2800,S2800:AG2800)),0)</f>
        <v>0</v>
      </c>
      <c r="H2800" s="49">
        <f t="shared" si="1513"/>
        <v>1955</v>
      </c>
      <c r="I2800" s="178">
        <f t="shared" si="1514"/>
        <v>0.22314804246090628</v>
      </c>
      <c r="J2800" s="2"/>
      <c r="K2800" s="2">
        <f t="shared" si="1515"/>
        <v>0.38625727656660197</v>
      </c>
      <c r="L2800" s="2">
        <f t="shared" si="1516"/>
        <v>0</v>
      </c>
      <c r="M2800" s="2">
        <f t="shared" si="1517"/>
        <v>0.60940531902750827</v>
      </c>
      <c r="N2800" s="2">
        <f t="shared" si="1518"/>
        <v>0</v>
      </c>
      <c r="O2800" s="2">
        <f t="shared" si="1529"/>
        <v>4.3374044058898109E-3</v>
      </c>
      <c r="P2800" s="1">
        <v>3384</v>
      </c>
      <c r="R2800" s="1">
        <v>5339</v>
      </c>
      <c r="X2800" s="1">
        <v>38</v>
      </c>
      <c r="AI2800" s="7">
        <f t="shared" si="1519"/>
        <v>0</v>
      </c>
      <c r="AJ2800" s="7">
        <f t="shared" si="1520"/>
        <v>0</v>
      </c>
      <c r="AK2800" s="7">
        <f t="shared" si="1521"/>
        <v>0</v>
      </c>
      <c r="AL2800" s="7">
        <f t="shared" si="1522"/>
        <v>0</v>
      </c>
      <c r="AM2800" s="2">
        <f t="shared" si="1523"/>
        <v>0</v>
      </c>
      <c r="AN2800" s="2">
        <f t="shared" si="1524"/>
        <v>0</v>
      </c>
      <c r="AO2800" s="2">
        <f t="shared" si="1525"/>
        <v>0</v>
      </c>
      <c r="AP2800" s="2">
        <f t="shared" si="1526"/>
        <v>0</v>
      </c>
      <c r="AR2800" t="str">
        <f t="shared" si="1527"/>
        <v>El Paso</v>
      </c>
      <c r="AS2800" t="s">
        <v>637</v>
      </c>
      <c r="AT2800" s="182">
        <v>5</v>
      </c>
      <c r="AV2800" s="98">
        <v>8</v>
      </c>
      <c r="AW2800" s="100">
        <v>41</v>
      </c>
      <c r="AX2800" s="106">
        <f t="shared" si="1528"/>
        <v>8041</v>
      </c>
      <c r="AZ2800" s="7" t="s">
        <v>2975</v>
      </c>
      <c r="BA2800" t="s">
        <v>3015</v>
      </c>
    </row>
    <row r="2801" spans="1:53" hidden="1" outlineLevel="1">
      <c r="A2801" t="s">
        <v>703</v>
      </c>
      <c r="B2801" t="s">
        <v>637</v>
      </c>
      <c r="C2801" s="1">
        <f t="shared" si="1512"/>
        <v>469</v>
      </c>
      <c r="D2801" s="7">
        <f>IF(P2801&gt;0,RANK(P2801,(P2801:R2801,S2801:AG2801)),0)</f>
        <v>2</v>
      </c>
      <c r="E2801" s="7">
        <f>IF(Q2801&gt;0,RANK(Q2801,(P2801:R2801,S2801:AG2801)),0)</f>
        <v>0</v>
      </c>
      <c r="F2801" s="7">
        <f>IF(R2801&gt;0,RANK(R2801,(P2801:R2801,S2801:AG2801)),0)</f>
        <v>1</v>
      </c>
      <c r="G2801" s="7">
        <f>IF(S2801&gt;0,RANK(S2801,(P2801:R2801,S2801:AG2801)),0)</f>
        <v>0</v>
      </c>
      <c r="H2801" s="49">
        <f t="shared" si="1513"/>
        <v>75</v>
      </c>
      <c r="I2801" s="178">
        <f t="shared" si="1514"/>
        <v>0.15991471215351813</v>
      </c>
      <c r="J2801" s="2"/>
      <c r="K2801" s="2">
        <f t="shared" si="1515"/>
        <v>0.4115138592750533</v>
      </c>
      <c r="L2801" s="2">
        <f t="shared" si="1516"/>
        <v>0</v>
      </c>
      <c r="M2801" s="2">
        <f t="shared" si="1517"/>
        <v>0.5714285714285714</v>
      </c>
      <c r="N2801" s="2">
        <f t="shared" si="1518"/>
        <v>0</v>
      </c>
      <c r="O2801" s="2">
        <f t="shared" si="1529"/>
        <v>1.7057569296375252E-2</v>
      </c>
      <c r="P2801" s="1">
        <v>193</v>
      </c>
      <c r="R2801" s="1">
        <v>268</v>
      </c>
      <c r="X2801" s="1">
        <v>8</v>
      </c>
      <c r="AI2801" s="7">
        <f t="shared" si="1519"/>
        <v>0</v>
      </c>
      <c r="AJ2801" s="7">
        <f t="shared" si="1520"/>
        <v>0</v>
      </c>
      <c r="AK2801" s="7">
        <f t="shared" si="1521"/>
        <v>0</v>
      </c>
      <c r="AL2801" s="7">
        <f t="shared" si="1522"/>
        <v>0</v>
      </c>
      <c r="AM2801" s="2">
        <f t="shared" si="1523"/>
        <v>0</v>
      </c>
      <c r="AN2801" s="2">
        <f t="shared" si="1524"/>
        <v>0</v>
      </c>
      <c r="AO2801" s="2">
        <f t="shared" si="1525"/>
        <v>0</v>
      </c>
      <c r="AP2801" s="2">
        <f t="shared" si="1526"/>
        <v>0</v>
      </c>
      <c r="AR2801" t="str">
        <f t="shared" si="1527"/>
        <v>Fremont</v>
      </c>
      <c r="AS2801" t="s">
        <v>637</v>
      </c>
      <c r="AT2801" s="182">
        <v>5</v>
      </c>
      <c r="AV2801" s="98">
        <v>8</v>
      </c>
      <c r="AW2801" s="100">
        <v>43</v>
      </c>
      <c r="AX2801" s="106">
        <f t="shared" si="1528"/>
        <v>8043</v>
      </c>
      <c r="AZ2801" s="7" t="s">
        <v>2975</v>
      </c>
      <c r="BA2801" t="s">
        <v>3015</v>
      </c>
    </row>
    <row r="2802" spans="1:53" hidden="1" outlineLevel="1">
      <c r="A2802" t="s">
        <v>2097</v>
      </c>
      <c r="B2802" t="s">
        <v>637</v>
      </c>
      <c r="C2802" s="1">
        <f t="shared" si="1512"/>
        <v>1194</v>
      </c>
      <c r="D2802" s="7">
        <f>IF(P2802&gt;0,RANK(P2802,(P2802:R2802,S2802:AG2802)),0)</f>
        <v>2</v>
      </c>
      <c r="E2802" s="7">
        <f>IF(Q2802&gt;0,RANK(Q2802,(P2802:R2802,S2802:AG2802)),0)</f>
        <v>0</v>
      </c>
      <c r="F2802" s="7">
        <f>IF(R2802&gt;0,RANK(R2802,(P2802:R2802,S2802:AG2802)),0)</f>
        <v>1</v>
      </c>
      <c r="G2802" s="7">
        <f>IF(S2802&gt;0,RANK(S2802,(P2802:R2802,S2802:AG2802)),0)</f>
        <v>0</v>
      </c>
      <c r="H2802" s="49">
        <f t="shared" si="1513"/>
        <v>295</v>
      </c>
      <c r="I2802" s="178">
        <f t="shared" si="1514"/>
        <v>0.24706867671691793</v>
      </c>
      <c r="J2802" s="2"/>
      <c r="K2802" s="2">
        <f t="shared" si="1515"/>
        <v>0.36767169179229481</v>
      </c>
      <c r="L2802" s="2">
        <f t="shared" si="1516"/>
        <v>0</v>
      </c>
      <c r="M2802" s="2">
        <f t="shared" si="1517"/>
        <v>0.61474036850921276</v>
      </c>
      <c r="N2802" s="2">
        <f t="shared" si="1518"/>
        <v>0</v>
      </c>
      <c r="O2802" s="2">
        <f t="shared" si="1529"/>
        <v>1.7587939698492372E-2</v>
      </c>
      <c r="P2802" s="1">
        <v>439</v>
      </c>
      <c r="R2802" s="1">
        <v>734</v>
      </c>
      <c r="X2802" s="1">
        <v>21</v>
      </c>
      <c r="AI2802" s="7">
        <f t="shared" si="1519"/>
        <v>0</v>
      </c>
      <c r="AJ2802" s="7">
        <f t="shared" si="1520"/>
        <v>0</v>
      </c>
      <c r="AK2802" s="7">
        <f t="shared" si="1521"/>
        <v>0</v>
      </c>
      <c r="AL2802" s="7">
        <f t="shared" si="1522"/>
        <v>0</v>
      </c>
      <c r="AM2802" s="2">
        <f t="shared" si="1523"/>
        <v>0</v>
      </c>
      <c r="AN2802" s="2">
        <f t="shared" si="1524"/>
        <v>0</v>
      </c>
      <c r="AO2802" s="2">
        <f t="shared" si="1525"/>
        <v>0</v>
      </c>
      <c r="AP2802" s="2">
        <f t="shared" si="1526"/>
        <v>0</v>
      </c>
      <c r="AR2802" t="str">
        <f t="shared" si="1527"/>
        <v>Garfield</v>
      </c>
      <c r="AS2802" t="s">
        <v>637</v>
      </c>
      <c r="AT2802" s="182">
        <v>3</v>
      </c>
      <c r="AV2802" s="98">
        <v>8</v>
      </c>
      <c r="AW2802" s="100">
        <v>45</v>
      </c>
      <c r="AX2802" s="106">
        <f t="shared" si="1528"/>
        <v>8045</v>
      </c>
      <c r="AZ2802" s="7" t="s">
        <v>2975</v>
      </c>
      <c r="BA2802" t="s">
        <v>3015</v>
      </c>
    </row>
    <row r="2803" spans="1:53" hidden="1" outlineLevel="1">
      <c r="A2803" t="s">
        <v>1522</v>
      </c>
      <c r="B2803" t="s">
        <v>637</v>
      </c>
      <c r="C2803" s="1">
        <f t="shared" si="1512"/>
        <v>248</v>
      </c>
      <c r="D2803" s="7">
        <f>IF(P2803&gt;0,RANK(P2803,(P2803:R2803,S2803:AG2803)),0)</f>
        <v>2</v>
      </c>
      <c r="E2803" s="7">
        <f>IF(Q2803&gt;0,RANK(Q2803,(P2803:R2803,S2803:AG2803)),0)</f>
        <v>0</v>
      </c>
      <c r="F2803" s="7">
        <f>IF(R2803&gt;0,RANK(R2803,(P2803:R2803,S2803:AG2803)),0)</f>
        <v>1</v>
      </c>
      <c r="G2803" s="7">
        <f>IF(S2803&gt;0,RANK(S2803,(P2803:R2803,S2803:AG2803)),0)</f>
        <v>0</v>
      </c>
      <c r="H2803" s="49">
        <f t="shared" si="1513"/>
        <v>99</v>
      </c>
      <c r="I2803" s="178">
        <f t="shared" si="1514"/>
        <v>0.39919354838709675</v>
      </c>
      <c r="J2803" s="2"/>
      <c r="K2803" s="2">
        <f t="shared" si="1515"/>
        <v>0.29838709677419356</v>
      </c>
      <c r="L2803" s="2">
        <f t="shared" si="1516"/>
        <v>0</v>
      </c>
      <c r="M2803" s="2">
        <f t="shared" si="1517"/>
        <v>0.69758064516129037</v>
      </c>
      <c r="N2803" s="2">
        <f t="shared" si="1518"/>
        <v>0</v>
      </c>
      <c r="O2803" s="2">
        <f t="shared" si="1529"/>
        <v>4.0322580645161255E-3</v>
      </c>
      <c r="P2803" s="1">
        <v>74</v>
      </c>
      <c r="R2803" s="1">
        <v>173</v>
      </c>
      <c r="X2803" s="1">
        <v>1</v>
      </c>
      <c r="AI2803" s="7">
        <f t="shared" si="1519"/>
        <v>0</v>
      </c>
      <c r="AJ2803" s="7">
        <f t="shared" si="1520"/>
        <v>0</v>
      </c>
      <c r="AK2803" s="7">
        <f t="shared" si="1521"/>
        <v>0</v>
      </c>
      <c r="AL2803" s="7">
        <f t="shared" si="1522"/>
        <v>0</v>
      </c>
      <c r="AM2803" s="2">
        <f t="shared" si="1523"/>
        <v>0</v>
      </c>
      <c r="AN2803" s="2">
        <f t="shared" si="1524"/>
        <v>0</v>
      </c>
      <c r="AO2803" s="2">
        <f t="shared" si="1525"/>
        <v>0</v>
      </c>
      <c r="AP2803" s="2">
        <f t="shared" si="1526"/>
        <v>0</v>
      </c>
      <c r="AR2803" t="str">
        <f t="shared" si="1527"/>
        <v>Gilpin</v>
      </c>
      <c r="AS2803" t="s">
        <v>637</v>
      </c>
      <c r="AT2803" s="182">
        <v>2</v>
      </c>
      <c r="AV2803" s="98">
        <v>8</v>
      </c>
      <c r="AW2803" s="100">
        <v>47</v>
      </c>
      <c r="AX2803" s="106">
        <f t="shared" si="1528"/>
        <v>8047</v>
      </c>
      <c r="AZ2803" s="7" t="s">
        <v>2975</v>
      </c>
      <c r="BA2803" t="s">
        <v>3015</v>
      </c>
    </row>
    <row r="2804" spans="1:53" hidden="1" outlineLevel="1">
      <c r="A2804" t="s">
        <v>2485</v>
      </c>
      <c r="B2804" t="s">
        <v>637</v>
      </c>
      <c r="C2804" s="1">
        <f t="shared" si="1512"/>
        <v>293</v>
      </c>
      <c r="D2804" s="7">
        <f>IF(P2804&gt;0,RANK(P2804,(P2804:R2804,S2804:AG2804)),0)</f>
        <v>2</v>
      </c>
      <c r="E2804" s="7">
        <f>IF(Q2804&gt;0,RANK(Q2804,(P2804:R2804,S2804:AG2804)),0)</f>
        <v>0</v>
      </c>
      <c r="F2804" s="7">
        <f>IF(R2804&gt;0,RANK(R2804,(P2804:R2804,S2804:AG2804)),0)</f>
        <v>1</v>
      </c>
      <c r="G2804" s="7">
        <f>IF(S2804&gt;0,RANK(S2804,(P2804:R2804,S2804:AG2804)),0)</f>
        <v>0</v>
      </c>
      <c r="H2804" s="49">
        <f t="shared" si="1513"/>
        <v>93</v>
      </c>
      <c r="I2804" s="178">
        <f t="shared" si="1514"/>
        <v>0.3174061433447099</v>
      </c>
      <c r="J2804" s="2"/>
      <c r="K2804" s="2">
        <f t="shared" si="1515"/>
        <v>0.32081911262798635</v>
      </c>
      <c r="L2804" s="2">
        <f t="shared" si="1516"/>
        <v>0</v>
      </c>
      <c r="M2804" s="2">
        <f t="shared" si="1517"/>
        <v>0.63822525597269619</v>
      </c>
      <c r="N2804" s="2">
        <f t="shared" si="1518"/>
        <v>0</v>
      </c>
      <c r="O2804" s="2">
        <f t="shared" si="1529"/>
        <v>4.095563139931746E-2</v>
      </c>
      <c r="P2804" s="1">
        <v>94</v>
      </c>
      <c r="R2804" s="1">
        <v>187</v>
      </c>
      <c r="X2804" s="1">
        <v>12</v>
      </c>
      <c r="AI2804" s="7">
        <f t="shared" si="1519"/>
        <v>0</v>
      </c>
      <c r="AJ2804" s="7">
        <f t="shared" si="1520"/>
        <v>0</v>
      </c>
      <c r="AK2804" s="7">
        <f t="shared" si="1521"/>
        <v>0</v>
      </c>
      <c r="AL2804" s="7">
        <f t="shared" si="1522"/>
        <v>0</v>
      </c>
      <c r="AM2804" s="2">
        <f t="shared" si="1523"/>
        <v>0</v>
      </c>
      <c r="AN2804" s="2">
        <f t="shared" si="1524"/>
        <v>0</v>
      </c>
      <c r="AO2804" s="2">
        <f t="shared" si="1525"/>
        <v>0</v>
      </c>
      <c r="AP2804" s="2">
        <f t="shared" si="1526"/>
        <v>0</v>
      </c>
      <c r="AR2804" t="str">
        <f t="shared" si="1527"/>
        <v>Grand</v>
      </c>
      <c r="AS2804" t="s">
        <v>637</v>
      </c>
      <c r="AT2804" s="182">
        <v>2</v>
      </c>
      <c r="AV2804" s="98">
        <v>8</v>
      </c>
      <c r="AW2804" s="100">
        <v>49</v>
      </c>
      <c r="AX2804" s="106">
        <f t="shared" si="1528"/>
        <v>8049</v>
      </c>
      <c r="AZ2804" s="7" t="s">
        <v>2975</v>
      </c>
      <c r="BA2804" t="s">
        <v>3015</v>
      </c>
    </row>
    <row r="2805" spans="1:53" hidden="1" outlineLevel="1">
      <c r="A2805" t="s">
        <v>1890</v>
      </c>
      <c r="B2805" t="s">
        <v>637</v>
      </c>
      <c r="C2805" s="1">
        <f t="shared" si="1512"/>
        <v>630</v>
      </c>
      <c r="D2805" s="7">
        <f>IF(P2805&gt;0,RANK(P2805,(P2805:R2805,S2805:AG2805)),0)</f>
        <v>2</v>
      </c>
      <c r="E2805" s="7">
        <f>IF(Q2805&gt;0,RANK(Q2805,(P2805:R2805,S2805:AG2805)),0)</f>
        <v>0</v>
      </c>
      <c r="F2805" s="7">
        <f>IF(R2805&gt;0,RANK(R2805,(P2805:R2805,S2805:AG2805)),0)</f>
        <v>1</v>
      </c>
      <c r="G2805" s="7">
        <f>IF(S2805&gt;0,RANK(S2805,(P2805:R2805,S2805:AG2805)),0)</f>
        <v>0</v>
      </c>
      <c r="H2805" s="49">
        <f t="shared" si="1513"/>
        <v>340</v>
      </c>
      <c r="I2805" s="178">
        <f t="shared" si="1514"/>
        <v>0.53968253968253965</v>
      </c>
      <c r="J2805" s="2"/>
      <c r="K2805" s="2">
        <f t="shared" si="1515"/>
        <v>0.22380952380952382</v>
      </c>
      <c r="L2805" s="2">
        <f t="shared" si="1516"/>
        <v>0</v>
      </c>
      <c r="M2805" s="2">
        <f t="shared" si="1517"/>
        <v>0.76349206349206344</v>
      </c>
      <c r="N2805" s="2">
        <f t="shared" si="1518"/>
        <v>0</v>
      </c>
      <c r="O2805" s="2">
        <f t="shared" si="1529"/>
        <v>1.2698412698412764E-2</v>
      </c>
      <c r="P2805" s="1">
        <v>141</v>
      </c>
      <c r="R2805" s="1">
        <v>481</v>
      </c>
      <c r="X2805" s="1">
        <v>8</v>
      </c>
      <c r="AI2805" s="7">
        <f t="shared" si="1519"/>
        <v>0</v>
      </c>
      <c r="AJ2805" s="7">
        <f t="shared" si="1520"/>
        <v>0</v>
      </c>
      <c r="AK2805" s="7">
        <f t="shared" si="1521"/>
        <v>0</v>
      </c>
      <c r="AL2805" s="7">
        <f t="shared" si="1522"/>
        <v>0</v>
      </c>
      <c r="AM2805" s="2">
        <f t="shared" si="1523"/>
        <v>0</v>
      </c>
      <c r="AN2805" s="2">
        <f t="shared" si="1524"/>
        <v>0</v>
      </c>
      <c r="AO2805" s="2">
        <f t="shared" si="1525"/>
        <v>0</v>
      </c>
      <c r="AP2805" s="2">
        <f t="shared" si="1526"/>
        <v>0</v>
      </c>
      <c r="AR2805" t="str">
        <f t="shared" si="1527"/>
        <v>Gunnison</v>
      </c>
      <c r="AS2805" t="s">
        <v>637</v>
      </c>
      <c r="AT2805" s="182">
        <v>3</v>
      </c>
      <c r="AV2805" s="98">
        <v>8</v>
      </c>
      <c r="AW2805" s="100">
        <v>51</v>
      </c>
      <c r="AX2805" s="106">
        <f t="shared" si="1528"/>
        <v>8051</v>
      </c>
      <c r="AZ2805" s="7" t="s">
        <v>2975</v>
      </c>
      <c r="BA2805" t="s">
        <v>3015</v>
      </c>
    </row>
    <row r="2806" spans="1:53" hidden="1" outlineLevel="1">
      <c r="A2806" t="s">
        <v>64</v>
      </c>
      <c r="B2806" t="s">
        <v>637</v>
      </c>
      <c r="C2806" s="1">
        <f t="shared" si="1512"/>
        <v>14</v>
      </c>
      <c r="D2806" s="7">
        <f>IF(P2806&gt;0,RANK(P2806,(P2806:R2806,S2806:AG2806)),0)</f>
        <v>2</v>
      </c>
      <c r="E2806" s="7">
        <f>IF(Q2806&gt;0,RANK(Q2806,(P2806:R2806,S2806:AG2806)),0)</f>
        <v>0</v>
      </c>
      <c r="F2806" s="7">
        <f>IF(R2806&gt;0,RANK(R2806,(P2806:R2806,S2806:AG2806)),0)</f>
        <v>1</v>
      </c>
      <c r="G2806" s="7">
        <f>IF(S2806&gt;0,RANK(S2806,(P2806:R2806,S2806:AG2806)),0)</f>
        <v>0</v>
      </c>
      <c r="H2806" s="49">
        <f t="shared" si="1513"/>
        <v>7</v>
      </c>
      <c r="I2806" s="178">
        <f t="shared" si="1514"/>
        <v>0.5</v>
      </c>
      <c r="J2806" s="2"/>
      <c r="K2806" s="2">
        <f t="shared" si="1515"/>
        <v>0.21428571428571427</v>
      </c>
      <c r="L2806" s="2">
        <f t="shared" si="1516"/>
        <v>0</v>
      </c>
      <c r="M2806" s="2">
        <f t="shared" si="1517"/>
        <v>0.7142857142857143</v>
      </c>
      <c r="N2806" s="2">
        <f t="shared" si="1518"/>
        <v>0</v>
      </c>
      <c r="O2806" s="2">
        <f t="shared" si="1529"/>
        <v>7.1428571428571397E-2</v>
      </c>
      <c r="P2806" s="1">
        <v>3</v>
      </c>
      <c r="R2806" s="1">
        <v>10</v>
      </c>
      <c r="X2806" s="1">
        <v>1</v>
      </c>
      <c r="AI2806" s="7">
        <f t="shared" si="1519"/>
        <v>0</v>
      </c>
      <c r="AJ2806" s="7">
        <f t="shared" si="1520"/>
        <v>0</v>
      </c>
      <c r="AK2806" s="7">
        <f t="shared" si="1521"/>
        <v>0</v>
      </c>
      <c r="AL2806" s="7">
        <f t="shared" si="1522"/>
        <v>0</v>
      </c>
      <c r="AM2806" s="2">
        <f t="shared" si="1523"/>
        <v>0</v>
      </c>
      <c r="AN2806" s="2">
        <f t="shared" si="1524"/>
        <v>0</v>
      </c>
      <c r="AO2806" s="2">
        <f t="shared" si="1525"/>
        <v>0</v>
      </c>
      <c r="AP2806" s="2">
        <f t="shared" si="1526"/>
        <v>0</v>
      </c>
      <c r="AR2806" t="str">
        <f t="shared" si="1527"/>
        <v>Hinsdale</v>
      </c>
      <c r="AS2806" t="s">
        <v>637</v>
      </c>
      <c r="AT2806" s="182">
        <v>3</v>
      </c>
      <c r="AV2806" s="98">
        <v>8</v>
      </c>
      <c r="AW2806" s="100">
        <v>53</v>
      </c>
      <c r="AX2806" s="106">
        <f t="shared" si="1528"/>
        <v>8053</v>
      </c>
      <c r="AZ2806" s="7" t="s">
        <v>2975</v>
      </c>
      <c r="BA2806" t="s">
        <v>3015</v>
      </c>
    </row>
    <row r="2807" spans="1:53" hidden="1" outlineLevel="1">
      <c r="A2807" t="s">
        <v>1753</v>
      </c>
      <c r="B2807" t="s">
        <v>637</v>
      </c>
      <c r="C2807" s="1">
        <f t="shared" si="1512"/>
        <v>257</v>
      </c>
      <c r="D2807" s="7">
        <f>IF(P2807&gt;0,RANK(P2807,(P2807:R2807,S2807:AG2807)),0)</f>
        <v>2</v>
      </c>
      <c r="E2807" s="7">
        <f>IF(Q2807&gt;0,RANK(Q2807,(P2807:R2807,S2807:AG2807)),0)</f>
        <v>0</v>
      </c>
      <c r="F2807" s="7">
        <f>IF(R2807&gt;0,RANK(R2807,(P2807:R2807,S2807:AG2807)),0)</f>
        <v>1</v>
      </c>
      <c r="G2807" s="7">
        <f>IF(S2807&gt;0,RANK(S2807,(P2807:R2807,S2807:AG2807)),0)</f>
        <v>0</v>
      </c>
      <c r="H2807" s="49">
        <f t="shared" si="1513"/>
        <v>57</v>
      </c>
      <c r="I2807" s="178">
        <f t="shared" si="1514"/>
        <v>0.22178988326848248</v>
      </c>
      <c r="J2807" s="2"/>
      <c r="K2807" s="2">
        <f t="shared" si="1515"/>
        <v>0.36186770428015563</v>
      </c>
      <c r="L2807" s="2">
        <f t="shared" si="1516"/>
        <v>0</v>
      </c>
      <c r="M2807" s="2">
        <f t="shared" si="1517"/>
        <v>0.58365758754863817</v>
      </c>
      <c r="N2807" s="2">
        <f t="shared" si="1518"/>
        <v>0</v>
      </c>
      <c r="O2807" s="2">
        <f t="shared" si="1529"/>
        <v>5.4474708171206143E-2</v>
      </c>
      <c r="P2807" s="1">
        <v>93</v>
      </c>
      <c r="R2807" s="1">
        <v>150</v>
      </c>
      <c r="X2807" s="1">
        <v>14</v>
      </c>
      <c r="AI2807" s="7">
        <f t="shared" si="1519"/>
        <v>0</v>
      </c>
      <c r="AJ2807" s="7">
        <f t="shared" si="1520"/>
        <v>0</v>
      </c>
      <c r="AK2807" s="7">
        <f t="shared" si="1521"/>
        <v>0</v>
      </c>
      <c r="AL2807" s="7">
        <f t="shared" si="1522"/>
        <v>0</v>
      </c>
      <c r="AM2807" s="2">
        <f t="shared" si="1523"/>
        <v>0</v>
      </c>
      <c r="AN2807" s="2">
        <f t="shared" si="1524"/>
        <v>0</v>
      </c>
      <c r="AO2807" s="2">
        <f t="shared" si="1525"/>
        <v>0</v>
      </c>
      <c r="AP2807" s="2">
        <f t="shared" si="1526"/>
        <v>0</v>
      </c>
      <c r="AR2807" t="str">
        <f t="shared" si="1527"/>
        <v>Huerfano</v>
      </c>
      <c r="AS2807" t="s">
        <v>637</v>
      </c>
      <c r="AT2807" s="182">
        <v>3</v>
      </c>
      <c r="AV2807" s="98">
        <v>8</v>
      </c>
      <c r="AW2807" s="100">
        <v>55</v>
      </c>
      <c r="AX2807" s="106">
        <f t="shared" si="1528"/>
        <v>8055</v>
      </c>
      <c r="AZ2807" s="7" t="s">
        <v>2975</v>
      </c>
      <c r="BA2807" t="s">
        <v>3015</v>
      </c>
    </row>
    <row r="2808" spans="1:53" hidden="1" outlineLevel="1">
      <c r="A2808" t="s">
        <v>3035</v>
      </c>
      <c r="B2808" t="s">
        <v>637</v>
      </c>
      <c r="C2808" s="1">
        <f t="shared" si="1512"/>
        <v>27</v>
      </c>
      <c r="D2808" s="7">
        <f>IF(P2808&gt;0,RANK(P2808,(P2808:R2808,S2808:AG2808)),0)</f>
        <v>1</v>
      </c>
      <c r="E2808" s="7">
        <f>IF(Q2808&gt;0,RANK(Q2808,(P2808:R2808,S2808:AG2808)),0)</f>
        <v>0</v>
      </c>
      <c r="F2808" s="7">
        <f>IF(R2808&gt;0,RANK(R2808,(P2808:R2808,S2808:AG2808)),0)</f>
        <v>2</v>
      </c>
      <c r="G2808" s="7">
        <f>IF(S2808&gt;0,RANK(S2808,(P2808:R2808,S2808:AG2808)),0)</f>
        <v>0</v>
      </c>
      <c r="H2808" s="49">
        <f t="shared" si="1513"/>
        <v>3</v>
      </c>
      <c r="I2808" s="178">
        <f t="shared" si="1514"/>
        <v>0.1111111111111111</v>
      </c>
      <c r="J2808" s="2"/>
      <c r="K2808" s="2">
        <f t="shared" si="1515"/>
        <v>0.55555555555555558</v>
      </c>
      <c r="L2808" s="2">
        <f t="shared" si="1516"/>
        <v>0</v>
      </c>
      <c r="M2808" s="2">
        <f t="shared" si="1517"/>
        <v>0.44444444444444442</v>
      </c>
      <c r="N2808" s="2">
        <f t="shared" si="1518"/>
        <v>0</v>
      </c>
      <c r="O2808" s="2">
        <f t="shared" si="1529"/>
        <v>0</v>
      </c>
      <c r="P2808" s="1">
        <v>15</v>
      </c>
      <c r="R2808" s="1">
        <v>12</v>
      </c>
      <c r="X2808" s="1">
        <v>0</v>
      </c>
      <c r="AI2808" s="7">
        <f t="shared" si="1519"/>
        <v>0</v>
      </c>
      <c r="AJ2808" s="7">
        <f t="shared" si="1520"/>
        <v>0</v>
      </c>
      <c r="AK2808" s="7">
        <f t="shared" si="1521"/>
        <v>0</v>
      </c>
      <c r="AL2808" s="7">
        <f t="shared" si="1522"/>
        <v>0</v>
      </c>
      <c r="AM2808" s="2">
        <f t="shared" si="1523"/>
        <v>0</v>
      </c>
      <c r="AN2808" s="2">
        <f t="shared" si="1524"/>
        <v>0</v>
      </c>
      <c r="AO2808" s="2">
        <f t="shared" si="1525"/>
        <v>0</v>
      </c>
      <c r="AP2808" s="2">
        <f t="shared" si="1526"/>
        <v>0</v>
      </c>
      <c r="AR2808" t="str">
        <f t="shared" si="1527"/>
        <v>Jackson</v>
      </c>
      <c r="AS2808" t="s">
        <v>637</v>
      </c>
      <c r="AT2808" s="182">
        <v>3</v>
      </c>
      <c r="AV2808" s="98">
        <v>8</v>
      </c>
      <c r="AW2808" s="100">
        <v>57</v>
      </c>
      <c r="AX2808" s="106">
        <f t="shared" si="1528"/>
        <v>8057</v>
      </c>
      <c r="AZ2808" s="7" t="s">
        <v>2975</v>
      </c>
      <c r="BA2808" t="s">
        <v>3015</v>
      </c>
    </row>
    <row r="2809" spans="1:53" hidden="1" outlineLevel="1">
      <c r="A2809" t="s">
        <v>2481</v>
      </c>
      <c r="B2809" t="s">
        <v>637</v>
      </c>
      <c r="C2809" s="1">
        <f t="shared" si="1512"/>
        <v>13833</v>
      </c>
      <c r="D2809" s="7">
        <f>IF(P2809&gt;0,RANK(P2809,(P2809:R2809,S2809:AG2809)),0)</f>
        <v>2</v>
      </c>
      <c r="E2809" s="7">
        <f>IF(Q2809&gt;0,RANK(Q2809,(P2809:R2809,S2809:AG2809)),0)</f>
        <v>0</v>
      </c>
      <c r="F2809" s="7">
        <f>IF(R2809&gt;0,RANK(R2809,(P2809:R2809,S2809:AG2809)),0)</f>
        <v>1</v>
      </c>
      <c r="G2809" s="7">
        <f>IF(S2809&gt;0,RANK(S2809,(P2809:R2809,S2809:AG2809)),0)</f>
        <v>0</v>
      </c>
      <c r="H2809" s="49">
        <f t="shared" si="1513"/>
        <v>2803</v>
      </c>
      <c r="I2809" s="178">
        <f t="shared" si="1514"/>
        <v>0.20263138870816164</v>
      </c>
      <c r="J2809" s="2"/>
      <c r="K2809" s="2">
        <f t="shared" si="1515"/>
        <v>0.39600954239861202</v>
      </c>
      <c r="L2809" s="2">
        <f t="shared" si="1516"/>
        <v>0</v>
      </c>
      <c r="M2809" s="2">
        <f t="shared" si="1517"/>
        <v>0.59864093110677363</v>
      </c>
      <c r="N2809" s="2">
        <f t="shared" si="1518"/>
        <v>0</v>
      </c>
      <c r="O2809" s="2">
        <f t="shared" si="1529"/>
        <v>5.3495264946142873E-3</v>
      </c>
      <c r="P2809" s="1">
        <v>5478</v>
      </c>
      <c r="R2809" s="1">
        <v>8281</v>
      </c>
      <c r="X2809" s="1">
        <v>74</v>
      </c>
      <c r="AI2809" s="7">
        <f t="shared" si="1519"/>
        <v>0</v>
      </c>
      <c r="AJ2809" s="7">
        <f t="shared" si="1520"/>
        <v>0</v>
      </c>
      <c r="AK2809" s="7">
        <f t="shared" si="1521"/>
        <v>0</v>
      </c>
      <c r="AL2809" s="7">
        <f t="shared" si="1522"/>
        <v>0</v>
      </c>
      <c r="AM2809" s="2">
        <f t="shared" si="1523"/>
        <v>0</v>
      </c>
      <c r="AN2809" s="2">
        <f t="shared" si="1524"/>
        <v>0</v>
      </c>
      <c r="AO2809" s="2">
        <f t="shared" si="1525"/>
        <v>0</v>
      </c>
      <c r="AP2809" s="2">
        <f t="shared" si="1526"/>
        <v>0</v>
      </c>
      <c r="AR2809" t="str">
        <f t="shared" si="1527"/>
        <v>Jefferson</v>
      </c>
      <c r="AS2809" t="s">
        <v>637</v>
      </c>
      <c r="AT2809" s="182"/>
      <c r="AV2809" s="98">
        <v>8</v>
      </c>
      <c r="AW2809" s="100">
        <v>59</v>
      </c>
      <c r="AX2809" s="106">
        <f t="shared" si="1528"/>
        <v>8059</v>
      </c>
      <c r="AZ2809" s="7" t="s">
        <v>2975</v>
      </c>
      <c r="BA2809" t="s">
        <v>3015</v>
      </c>
    </row>
    <row r="2810" spans="1:53" hidden="1" outlineLevel="1">
      <c r="A2810" t="s">
        <v>1267</v>
      </c>
      <c r="B2810" t="s">
        <v>637</v>
      </c>
      <c r="C2810" s="1">
        <f t="shared" si="1512"/>
        <v>11</v>
      </c>
      <c r="D2810" s="7">
        <f>IF(P2810&gt;0,RANK(P2810,(P2810:R2810,S2810:AG2810)),0)</f>
        <v>1</v>
      </c>
      <c r="E2810" s="7">
        <f>IF(Q2810&gt;0,RANK(Q2810,(P2810:R2810,S2810:AG2810)),0)</f>
        <v>0</v>
      </c>
      <c r="F2810" s="7">
        <f>IF(R2810&gt;0,RANK(R2810,(P2810:R2810,S2810:AG2810)),0)</f>
        <v>3</v>
      </c>
      <c r="G2810" s="7">
        <f>IF(S2810&gt;0,RANK(S2810,(P2810:R2810,S2810:AG2810)),0)</f>
        <v>0</v>
      </c>
      <c r="H2810" s="49">
        <f t="shared" si="1513"/>
        <v>1</v>
      </c>
      <c r="I2810" s="178">
        <f t="shared" si="1514"/>
        <v>9.0909090909090912E-2</v>
      </c>
      <c r="J2810" s="2"/>
      <c r="K2810" s="2">
        <f t="shared" si="1515"/>
        <v>0.45454545454545453</v>
      </c>
      <c r="L2810" s="2">
        <f t="shared" si="1516"/>
        <v>0</v>
      </c>
      <c r="M2810" s="2">
        <f t="shared" si="1517"/>
        <v>0.18181818181818182</v>
      </c>
      <c r="N2810" s="2">
        <f t="shared" si="1518"/>
        <v>0</v>
      </c>
      <c r="O2810" s="2">
        <f t="shared" si="1529"/>
        <v>0.36363636363636359</v>
      </c>
      <c r="P2810" s="1">
        <v>5</v>
      </c>
      <c r="R2810" s="1">
        <v>2</v>
      </c>
      <c r="X2810" s="1">
        <v>4</v>
      </c>
      <c r="AI2810" s="7">
        <f t="shared" si="1519"/>
        <v>0</v>
      </c>
      <c r="AJ2810" s="7">
        <f t="shared" si="1520"/>
        <v>0</v>
      </c>
      <c r="AK2810" s="7">
        <f t="shared" si="1521"/>
        <v>0</v>
      </c>
      <c r="AL2810" s="7">
        <f t="shared" si="1522"/>
        <v>0</v>
      </c>
      <c r="AM2810" s="2">
        <f t="shared" si="1523"/>
        <v>0</v>
      </c>
      <c r="AN2810" s="2">
        <f t="shared" si="1524"/>
        <v>0</v>
      </c>
      <c r="AO2810" s="2">
        <f t="shared" si="1525"/>
        <v>0</v>
      </c>
      <c r="AP2810" s="2">
        <f t="shared" si="1526"/>
        <v>0</v>
      </c>
      <c r="AR2810" t="str">
        <f t="shared" si="1527"/>
        <v>Kiowa</v>
      </c>
      <c r="AS2810" t="s">
        <v>637</v>
      </c>
      <c r="AT2810" s="182">
        <v>4</v>
      </c>
      <c r="AV2810" s="98">
        <v>8</v>
      </c>
      <c r="AW2810" s="100">
        <v>61</v>
      </c>
      <c r="AX2810" s="106">
        <f t="shared" si="1528"/>
        <v>8061</v>
      </c>
      <c r="AZ2810" s="7" t="s">
        <v>2975</v>
      </c>
      <c r="BA2810" t="s">
        <v>3015</v>
      </c>
    </row>
    <row r="2811" spans="1:53" hidden="1" outlineLevel="1">
      <c r="A2811" t="s">
        <v>420</v>
      </c>
      <c r="B2811" t="s">
        <v>637</v>
      </c>
      <c r="C2811" s="1">
        <f t="shared" si="1512"/>
        <v>27</v>
      </c>
      <c r="D2811" s="7">
        <f>IF(P2811&gt;0,RANK(P2811,(P2811:R2811,S2811:AG2811)),0)</f>
        <v>2</v>
      </c>
      <c r="E2811" s="7">
        <f>IF(Q2811&gt;0,RANK(Q2811,(P2811:R2811,S2811:AG2811)),0)</f>
        <v>0</v>
      </c>
      <c r="F2811" s="7">
        <f>IF(R2811&gt;0,RANK(R2811,(P2811:R2811,S2811:AG2811)),0)</f>
        <v>1</v>
      </c>
      <c r="G2811" s="7">
        <f>IF(S2811&gt;0,RANK(S2811,(P2811:R2811,S2811:AG2811)),0)</f>
        <v>0</v>
      </c>
      <c r="H2811" s="49">
        <f t="shared" ref="H2811:H2843" si="1530">MAX(P2811:Y2811)-LARGE(P2811:Y2811,2)</f>
        <v>5</v>
      </c>
      <c r="I2811" s="178">
        <f t="shared" ref="I2811:I2842" si="1531">H2811/C2811</f>
        <v>0.18518518518518517</v>
      </c>
      <c r="J2811" s="2"/>
      <c r="K2811" s="2">
        <f t="shared" ref="K2811:K2843" si="1532">IF($C2811=0,"-",P2811/$C2811)</f>
        <v>0.40740740740740738</v>
      </c>
      <c r="L2811" s="2">
        <f t="shared" ref="L2811:L2843" si="1533">IF($C2811=0,"-",Q2811/$C2811)</f>
        <v>0</v>
      </c>
      <c r="M2811" s="2">
        <f t="shared" ref="M2811:M2843" si="1534">IF($C2811=0,"-",R2811/$C2811)</f>
        <v>0.59259259259259256</v>
      </c>
      <c r="N2811" s="2">
        <f t="shared" ref="N2811:N2843" si="1535">IF($C2811=0,"-",S2811/$C2811)</f>
        <v>0</v>
      </c>
      <c r="O2811" s="2">
        <f t="shared" si="1529"/>
        <v>0</v>
      </c>
      <c r="P2811" s="1">
        <v>11</v>
      </c>
      <c r="R2811" s="1">
        <v>16</v>
      </c>
      <c r="X2811" s="1">
        <v>0</v>
      </c>
      <c r="AI2811" s="7">
        <f t="shared" ref="AI2811:AI2843" si="1536">IF(T2811&gt;0,RANK(T2811,(P2811:Z2811)),0)</f>
        <v>0</v>
      </c>
      <c r="AJ2811" s="7">
        <f t="shared" ref="AJ2811:AJ2843" si="1537">IF(U2811&gt;0,RANK(U2811,(P2811:Z2811)),0)</f>
        <v>0</v>
      </c>
      <c r="AK2811" s="7">
        <f t="shared" ref="AK2811:AK2843" si="1538">IF(V2811&gt;0,RANK(V2811,(P2811:Z2811)),0)</f>
        <v>0</v>
      </c>
      <c r="AL2811" s="7">
        <f t="shared" ref="AL2811:AL2843" si="1539">IF(W2811&gt;0,RANK(W2811,(P2811:Z2811)),0)</f>
        <v>0</v>
      </c>
      <c r="AM2811" s="2">
        <f t="shared" ref="AM2811:AM2843" si="1540">IF($C2811=0,"-",T2811/$C2811)</f>
        <v>0</v>
      </c>
      <c r="AN2811" s="2">
        <f t="shared" ref="AN2811:AN2843" si="1541">IF($C2811=0,"-",U2811/$C2811)</f>
        <v>0</v>
      </c>
      <c r="AO2811" s="2">
        <f t="shared" ref="AO2811:AO2843" si="1542">IF($C2811=0,"-",V2811/$C2811)</f>
        <v>0</v>
      </c>
      <c r="AP2811" s="2">
        <f t="shared" ref="AP2811:AP2843" si="1543">IF($C2811=0,"-",W2811/$C2811)</f>
        <v>0</v>
      </c>
      <c r="AR2811" t="str">
        <f t="shared" ref="AR2811:AR2843" si="1544">A2811</f>
        <v>Kit Carson</v>
      </c>
      <c r="AS2811" t="s">
        <v>637</v>
      </c>
      <c r="AT2811" s="182">
        <v>4</v>
      </c>
      <c r="AV2811" s="98">
        <v>8</v>
      </c>
      <c r="AW2811" s="100">
        <v>63</v>
      </c>
      <c r="AX2811" s="106">
        <f t="shared" ref="AX2811:AX2842" si="1545">AV2811*1000+AW2811</f>
        <v>8063</v>
      </c>
      <c r="AZ2811" s="7" t="s">
        <v>2975</v>
      </c>
      <c r="BA2811" t="s">
        <v>3015</v>
      </c>
    </row>
    <row r="2812" spans="1:53" hidden="1" outlineLevel="1">
      <c r="A2812" t="s">
        <v>2418</v>
      </c>
      <c r="B2812" t="s">
        <v>637</v>
      </c>
      <c r="C2812" s="1">
        <f t="shared" ref="C2812:C2843" si="1546">SUM(P2812:AG2812)</f>
        <v>223</v>
      </c>
      <c r="D2812" s="7">
        <f>IF(P2812&gt;0,RANK(P2812,(P2812:R2812,S2812:AG2812)),0)</f>
        <v>2</v>
      </c>
      <c r="E2812" s="7">
        <f>IF(Q2812&gt;0,RANK(Q2812,(P2812:R2812,S2812:AG2812)),0)</f>
        <v>0</v>
      </c>
      <c r="F2812" s="7">
        <f>IF(R2812&gt;0,RANK(R2812,(P2812:R2812,S2812:AG2812)),0)</f>
        <v>1</v>
      </c>
      <c r="G2812" s="7">
        <f>IF(S2812&gt;0,RANK(S2812,(P2812:R2812,S2812:AG2812)),0)</f>
        <v>0</v>
      </c>
      <c r="H2812" s="49">
        <f t="shared" si="1530"/>
        <v>112</v>
      </c>
      <c r="I2812" s="178">
        <f t="shared" si="1531"/>
        <v>0.50224215246636772</v>
      </c>
      <c r="J2812" s="2"/>
      <c r="K2812" s="2">
        <f t="shared" si="1532"/>
        <v>0.23766816143497757</v>
      </c>
      <c r="L2812" s="2">
        <f t="shared" si="1533"/>
        <v>0</v>
      </c>
      <c r="M2812" s="2">
        <f t="shared" si="1534"/>
        <v>0.73991031390134532</v>
      </c>
      <c r="N2812" s="2">
        <f t="shared" si="1535"/>
        <v>0</v>
      </c>
      <c r="O2812" s="2">
        <f t="shared" si="1529"/>
        <v>2.2421524663677084E-2</v>
      </c>
      <c r="P2812" s="1">
        <v>53</v>
      </c>
      <c r="R2812" s="1">
        <v>165</v>
      </c>
      <c r="X2812" s="1">
        <v>5</v>
      </c>
      <c r="AI2812" s="7">
        <f t="shared" si="1536"/>
        <v>0</v>
      </c>
      <c r="AJ2812" s="7">
        <f t="shared" si="1537"/>
        <v>0</v>
      </c>
      <c r="AK2812" s="7">
        <f t="shared" si="1538"/>
        <v>0</v>
      </c>
      <c r="AL2812" s="7">
        <f t="shared" si="1539"/>
        <v>0</v>
      </c>
      <c r="AM2812" s="2">
        <f t="shared" si="1540"/>
        <v>0</v>
      </c>
      <c r="AN2812" s="2">
        <f t="shared" si="1541"/>
        <v>0</v>
      </c>
      <c r="AO2812" s="2">
        <f t="shared" si="1542"/>
        <v>0</v>
      </c>
      <c r="AP2812" s="2">
        <f t="shared" si="1543"/>
        <v>0</v>
      </c>
      <c r="AR2812" t="str">
        <f t="shared" si="1544"/>
        <v>Lake</v>
      </c>
      <c r="AS2812" t="s">
        <v>637</v>
      </c>
      <c r="AT2812" s="182">
        <v>3</v>
      </c>
      <c r="AV2812" s="98">
        <v>8</v>
      </c>
      <c r="AW2812" s="100">
        <v>65</v>
      </c>
      <c r="AX2812" s="106">
        <f t="shared" si="1545"/>
        <v>8065</v>
      </c>
      <c r="AZ2812" s="7" t="s">
        <v>2975</v>
      </c>
      <c r="BA2812" t="s">
        <v>3015</v>
      </c>
    </row>
    <row r="2813" spans="1:53" hidden="1" outlineLevel="1">
      <c r="A2813" t="s">
        <v>421</v>
      </c>
      <c r="B2813" t="s">
        <v>637</v>
      </c>
      <c r="C2813" s="1">
        <f t="shared" si="1546"/>
        <v>2325</v>
      </c>
      <c r="D2813" s="7">
        <f>IF(P2813&gt;0,RANK(P2813,(P2813:R2813,S2813:AG2813)),0)</f>
        <v>2</v>
      </c>
      <c r="E2813" s="7">
        <f>IF(Q2813&gt;0,RANK(Q2813,(P2813:R2813,S2813:AG2813)),0)</f>
        <v>0</v>
      </c>
      <c r="F2813" s="7">
        <f>IF(R2813&gt;0,RANK(R2813,(P2813:R2813,S2813:AG2813)),0)</f>
        <v>1</v>
      </c>
      <c r="G2813" s="7">
        <f>IF(S2813&gt;0,RANK(S2813,(P2813:R2813,S2813:AG2813)),0)</f>
        <v>0</v>
      </c>
      <c r="H2813" s="49">
        <f t="shared" si="1530"/>
        <v>650</v>
      </c>
      <c r="I2813" s="178">
        <f t="shared" si="1531"/>
        <v>0.27956989247311825</v>
      </c>
      <c r="J2813" s="2"/>
      <c r="K2813" s="2">
        <f t="shared" si="1532"/>
        <v>0.36</v>
      </c>
      <c r="L2813" s="2">
        <f t="shared" si="1533"/>
        <v>0</v>
      </c>
      <c r="M2813" s="2">
        <f t="shared" si="1534"/>
        <v>0.63956989247311824</v>
      </c>
      <c r="N2813" s="2">
        <f t="shared" si="1535"/>
        <v>0</v>
      </c>
      <c r="O2813" s="2">
        <f t="shared" si="1529"/>
        <v>4.3010752688177334E-4</v>
      </c>
      <c r="P2813" s="1">
        <v>837</v>
      </c>
      <c r="R2813" s="1">
        <v>1487</v>
      </c>
      <c r="X2813" s="1">
        <v>1</v>
      </c>
      <c r="AI2813" s="7">
        <f t="shared" si="1536"/>
        <v>0</v>
      </c>
      <c r="AJ2813" s="7">
        <f t="shared" si="1537"/>
        <v>0</v>
      </c>
      <c r="AK2813" s="7">
        <f t="shared" si="1538"/>
        <v>0</v>
      </c>
      <c r="AL2813" s="7">
        <f t="shared" si="1539"/>
        <v>0</v>
      </c>
      <c r="AM2813" s="2">
        <f t="shared" si="1540"/>
        <v>0</v>
      </c>
      <c r="AN2813" s="2">
        <f t="shared" si="1541"/>
        <v>0</v>
      </c>
      <c r="AO2813" s="2">
        <f t="shared" si="1542"/>
        <v>0</v>
      </c>
      <c r="AP2813" s="2">
        <f t="shared" si="1543"/>
        <v>0</v>
      </c>
      <c r="AR2813" t="str">
        <f t="shared" si="1544"/>
        <v>La Plata</v>
      </c>
      <c r="AS2813" t="s">
        <v>637</v>
      </c>
      <c r="AT2813" s="182">
        <v>3</v>
      </c>
      <c r="AV2813" s="98">
        <v>8</v>
      </c>
      <c r="AW2813" s="100">
        <v>67</v>
      </c>
      <c r="AX2813" s="106">
        <f t="shared" si="1545"/>
        <v>8067</v>
      </c>
      <c r="AZ2813" s="7" t="s">
        <v>2975</v>
      </c>
      <c r="BA2813" t="s">
        <v>3015</v>
      </c>
    </row>
    <row r="2814" spans="1:53" hidden="1" outlineLevel="1">
      <c r="A2814" t="s">
        <v>2856</v>
      </c>
      <c r="B2814" t="s">
        <v>637</v>
      </c>
      <c r="C2814" s="1">
        <f t="shared" si="1546"/>
        <v>10048</v>
      </c>
      <c r="D2814" s="7">
        <f>IF(P2814&gt;0,RANK(P2814,(P2814:R2814,S2814:AG2814)),0)</f>
        <v>2</v>
      </c>
      <c r="E2814" s="7">
        <f>IF(Q2814&gt;0,RANK(Q2814,(P2814:R2814,S2814:AG2814)),0)</f>
        <v>0</v>
      </c>
      <c r="F2814" s="7">
        <f>IF(R2814&gt;0,RANK(R2814,(P2814:R2814,S2814:AG2814)),0)</f>
        <v>1</v>
      </c>
      <c r="G2814" s="7">
        <f>IF(S2814&gt;0,RANK(S2814,(P2814:R2814,S2814:AG2814)),0)</f>
        <v>0</v>
      </c>
      <c r="H2814" s="49">
        <f t="shared" si="1530"/>
        <v>3463</v>
      </c>
      <c r="I2814" s="178">
        <f t="shared" si="1531"/>
        <v>0.34464570063694266</v>
      </c>
      <c r="J2814" s="2"/>
      <c r="K2814" s="2">
        <f t="shared" si="1532"/>
        <v>0.32653264331210191</v>
      </c>
      <c r="L2814" s="2">
        <f t="shared" si="1533"/>
        <v>0</v>
      </c>
      <c r="M2814" s="2">
        <f t="shared" si="1534"/>
        <v>0.67117834394904463</v>
      </c>
      <c r="N2814" s="2">
        <f t="shared" si="1535"/>
        <v>0</v>
      </c>
      <c r="O2814" s="2">
        <f t="shared" si="1529"/>
        <v>2.2890127388535131E-3</v>
      </c>
      <c r="P2814" s="1">
        <v>3281</v>
      </c>
      <c r="R2814" s="1">
        <v>6744</v>
      </c>
      <c r="X2814" s="1">
        <v>23</v>
      </c>
      <c r="AI2814" s="7">
        <f t="shared" si="1536"/>
        <v>0</v>
      </c>
      <c r="AJ2814" s="7">
        <f t="shared" si="1537"/>
        <v>0</v>
      </c>
      <c r="AK2814" s="7">
        <f t="shared" si="1538"/>
        <v>0</v>
      </c>
      <c r="AL2814" s="7">
        <f t="shared" si="1539"/>
        <v>0</v>
      </c>
      <c r="AM2814" s="2">
        <f t="shared" si="1540"/>
        <v>0</v>
      </c>
      <c r="AN2814" s="2">
        <f t="shared" si="1541"/>
        <v>0</v>
      </c>
      <c r="AO2814" s="2">
        <f t="shared" si="1542"/>
        <v>0</v>
      </c>
      <c r="AP2814" s="2">
        <f t="shared" si="1543"/>
        <v>0</v>
      </c>
      <c r="AR2814" t="str">
        <f t="shared" si="1544"/>
        <v>Larimer</v>
      </c>
      <c r="AS2814" t="s">
        <v>637</v>
      </c>
      <c r="AT2814" s="182">
        <v>2</v>
      </c>
      <c r="AV2814" s="98">
        <v>8</v>
      </c>
      <c r="AW2814" s="100">
        <v>69</v>
      </c>
      <c r="AX2814" s="106">
        <f t="shared" si="1545"/>
        <v>8069</v>
      </c>
      <c r="AZ2814" s="7" t="s">
        <v>2975</v>
      </c>
      <c r="BA2814" t="s">
        <v>3015</v>
      </c>
    </row>
    <row r="2815" spans="1:53" hidden="1" outlineLevel="1">
      <c r="A2815" t="s">
        <v>1839</v>
      </c>
      <c r="B2815" t="s">
        <v>637</v>
      </c>
      <c r="C2815" s="1">
        <f t="shared" si="1546"/>
        <v>232</v>
      </c>
      <c r="D2815" s="7">
        <f>IF(P2815&gt;0,RANK(P2815,(P2815:R2815,S2815:AG2815)),0)</f>
        <v>2</v>
      </c>
      <c r="E2815" s="7">
        <f>IF(Q2815&gt;0,RANK(Q2815,(P2815:R2815,S2815:AG2815)),0)</f>
        <v>0</v>
      </c>
      <c r="F2815" s="7">
        <f>IF(R2815&gt;0,RANK(R2815,(P2815:R2815,S2815:AG2815)),0)</f>
        <v>1</v>
      </c>
      <c r="G2815" s="7">
        <f>IF(S2815&gt;0,RANK(S2815,(P2815:R2815,S2815:AG2815)),0)</f>
        <v>0</v>
      </c>
      <c r="H2815" s="49">
        <f t="shared" si="1530"/>
        <v>26</v>
      </c>
      <c r="I2815" s="178">
        <f t="shared" si="1531"/>
        <v>0.11206896551724138</v>
      </c>
      <c r="J2815" s="2"/>
      <c r="K2815" s="2">
        <f t="shared" si="1532"/>
        <v>0.41379310344827586</v>
      </c>
      <c r="L2815" s="2">
        <f t="shared" si="1533"/>
        <v>0</v>
      </c>
      <c r="M2815" s="2">
        <f t="shared" si="1534"/>
        <v>0.52586206896551724</v>
      </c>
      <c r="N2815" s="2">
        <f t="shared" si="1535"/>
        <v>0</v>
      </c>
      <c r="O2815" s="2">
        <f t="shared" si="1529"/>
        <v>6.0344827586206962E-2</v>
      </c>
      <c r="P2815" s="1">
        <v>96</v>
      </c>
      <c r="R2815" s="1">
        <v>122</v>
      </c>
      <c r="X2815" s="1">
        <v>14</v>
      </c>
      <c r="AI2815" s="7">
        <f t="shared" si="1536"/>
        <v>0</v>
      </c>
      <c r="AJ2815" s="7">
        <f t="shared" si="1537"/>
        <v>0</v>
      </c>
      <c r="AK2815" s="7">
        <f t="shared" si="1538"/>
        <v>0</v>
      </c>
      <c r="AL2815" s="7">
        <f t="shared" si="1539"/>
        <v>0</v>
      </c>
      <c r="AM2815" s="2">
        <f t="shared" si="1540"/>
        <v>0</v>
      </c>
      <c r="AN2815" s="2">
        <f t="shared" si="1541"/>
        <v>0</v>
      </c>
      <c r="AO2815" s="2">
        <f t="shared" si="1542"/>
        <v>0</v>
      </c>
      <c r="AP2815" s="2">
        <f t="shared" si="1543"/>
        <v>0</v>
      </c>
      <c r="AR2815" t="str">
        <f t="shared" si="1544"/>
        <v>Las Animas</v>
      </c>
      <c r="AS2815" t="s">
        <v>637</v>
      </c>
      <c r="AT2815" s="182">
        <v>4</v>
      </c>
      <c r="AV2815" s="98">
        <v>8</v>
      </c>
      <c r="AW2815" s="100">
        <v>71</v>
      </c>
      <c r="AX2815" s="106">
        <f t="shared" si="1545"/>
        <v>8071</v>
      </c>
      <c r="AZ2815" s="7" t="s">
        <v>2975</v>
      </c>
      <c r="BA2815" t="s">
        <v>3015</v>
      </c>
    </row>
    <row r="2816" spans="1:53" hidden="1" outlineLevel="1">
      <c r="A2816" t="s">
        <v>227</v>
      </c>
      <c r="B2816" t="s">
        <v>637</v>
      </c>
      <c r="C2816" s="1">
        <f t="shared" si="1546"/>
        <v>42</v>
      </c>
      <c r="D2816" s="7">
        <f>IF(P2816&gt;0,RANK(P2816,(P2816:R2816,S2816:AG2816)),0)</f>
        <v>1</v>
      </c>
      <c r="E2816" s="7">
        <f>IF(Q2816&gt;0,RANK(Q2816,(P2816:R2816,S2816:AG2816)),0)</f>
        <v>0</v>
      </c>
      <c r="F2816" s="7">
        <f>IF(R2816&gt;0,RANK(R2816,(P2816:R2816,S2816:AG2816)),0)</f>
        <v>2</v>
      </c>
      <c r="G2816" s="7">
        <f>IF(S2816&gt;0,RANK(S2816,(P2816:R2816,S2816:AG2816)),0)</f>
        <v>0</v>
      </c>
      <c r="H2816" s="49">
        <f t="shared" si="1530"/>
        <v>6</v>
      </c>
      <c r="I2816" s="178">
        <f t="shared" si="1531"/>
        <v>0.14285714285714285</v>
      </c>
      <c r="J2816" s="2"/>
      <c r="K2816" s="2">
        <f t="shared" si="1532"/>
        <v>0.47619047619047616</v>
      </c>
      <c r="L2816" s="2">
        <f t="shared" si="1533"/>
        <v>0</v>
      </c>
      <c r="M2816" s="2">
        <f t="shared" si="1534"/>
        <v>0.33333333333333331</v>
      </c>
      <c r="N2816" s="2">
        <f t="shared" si="1535"/>
        <v>0</v>
      </c>
      <c r="O2816" s="2">
        <f t="shared" si="1529"/>
        <v>0.19047619047619052</v>
      </c>
      <c r="P2816" s="1">
        <v>20</v>
      </c>
      <c r="R2816" s="1">
        <v>14</v>
      </c>
      <c r="X2816" s="1">
        <v>8</v>
      </c>
      <c r="AI2816" s="7">
        <f t="shared" si="1536"/>
        <v>0</v>
      </c>
      <c r="AJ2816" s="7">
        <f t="shared" si="1537"/>
        <v>0</v>
      </c>
      <c r="AK2816" s="7">
        <f t="shared" si="1538"/>
        <v>0</v>
      </c>
      <c r="AL2816" s="7">
        <f t="shared" si="1539"/>
        <v>0</v>
      </c>
      <c r="AM2816" s="2">
        <f t="shared" si="1540"/>
        <v>0</v>
      </c>
      <c r="AN2816" s="2">
        <f t="shared" si="1541"/>
        <v>0</v>
      </c>
      <c r="AO2816" s="2">
        <f t="shared" si="1542"/>
        <v>0</v>
      </c>
      <c r="AP2816" s="2">
        <f t="shared" si="1543"/>
        <v>0</v>
      </c>
      <c r="AR2816" t="str">
        <f t="shared" si="1544"/>
        <v>Lincoln</v>
      </c>
      <c r="AS2816" t="s">
        <v>637</v>
      </c>
      <c r="AT2816" s="182">
        <v>4</v>
      </c>
      <c r="AV2816" s="98">
        <v>8</v>
      </c>
      <c r="AW2816" s="100">
        <v>73</v>
      </c>
      <c r="AX2816" s="106">
        <f t="shared" si="1545"/>
        <v>8073</v>
      </c>
      <c r="AZ2816" s="7" t="s">
        <v>2975</v>
      </c>
      <c r="BA2816" t="s">
        <v>3015</v>
      </c>
    </row>
    <row r="2817" spans="1:53" hidden="1" outlineLevel="1">
      <c r="A2817" t="s">
        <v>2171</v>
      </c>
      <c r="B2817" t="s">
        <v>637</v>
      </c>
      <c r="C2817" s="1">
        <f t="shared" si="1546"/>
        <v>150</v>
      </c>
      <c r="D2817" s="7">
        <f>IF(P2817&gt;0,RANK(P2817,(P2817:R2817,S2817:AG2817)),0)</f>
        <v>1</v>
      </c>
      <c r="E2817" s="7">
        <f>IF(Q2817&gt;0,RANK(Q2817,(P2817:R2817,S2817:AG2817)),0)</f>
        <v>0</v>
      </c>
      <c r="F2817" s="7">
        <f>IF(R2817&gt;0,RANK(R2817,(P2817:R2817,S2817:AG2817)),0)</f>
        <v>2</v>
      </c>
      <c r="G2817" s="7">
        <f>IF(S2817&gt;0,RANK(S2817,(P2817:R2817,S2817:AG2817)),0)</f>
        <v>0</v>
      </c>
      <c r="H2817" s="49">
        <f t="shared" si="1530"/>
        <v>7</v>
      </c>
      <c r="I2817" s="178">
        <f t="shared" si="1531"/>
        <v>4.6666666666666669E-2</v>
      </c>
      <c r="J2817" s="2"/>
      <c r="K2817" s="2">
        <f t="shared" si="1532"/>
        <v>0.51333333333333331</v>
      </c>
      <c r="L2817" s="2">
        <f t="shared" si="1533"/>
        <v>0</v>
      </c>
      <c r="M2817" s="2">
        <f t="shared" si="1534"/>
        <v>0.46666666666666667</v>
      </c>
      <c r="N2817" s="2">
        <f t="shared" si="1535"/>
        <v>0</v>
      </c>
      <c r="O2817" s="2">
        <f t="shared" si="1529"/>
        <v>2.0000000000000018E-2</v>
      </c>
      <c r="P2817" s="1">
        <v>77</v>
      </c>
      <c r="R2817" s="1">
        <v>70</v>
      </c>
      <c r="X2817" s="1">
        <v>3</v>
      </c>
      <c r="AI2817" s="7">
        <f t="shared" si="1536"/>
        <v>0</v>
      </c>
      <c r="AJ2817" s="7">
        <f t="shared" si="1537"/>
        <v>0</v>
      </c>
      <c r="AK2817" s="7">
        <f t="shared" si="1538"/>
        <v>0</v>
      </c>
      <c r="AL2817" s="7">
        <f t="shared" si="1539"/>
        <v>0</v>
      </c>
      <c r="AM2817" s="2">
        <f t="shared" si="1540"/>
        <v>0</v>
      </c>
      <c r="AN2817" s="2">
        <f t="shared" si="1541"/>
        <v>0</v>
      </c>
      <c r="AO2817" s="2">
        <f t="shared" si="1542"/>
        <v>0</v>
      </c>
      <c r="AP2817" s="2">
        <f t="shared" si="1543"/>
        <v>0</v>
      </c>
      <c r="AR2817" t="str">
        <f t="shared" si="1544"/>
        <v>Logan</v>
      </c>
      <c r="AS2817" t="s">
        <v>637</v>
      </c>
      <c r="AT2817" s="182">
        <v>4</v>
      </c>
      <c r="AV2817" s="98">
        <v>8</v>
      </c>
      <c r="AW2817" s="100">
        <v>75</v>
      </c>
      <c r="AX2817" s="106">
        <f t="shared" si="1545"/>
        <v>8075</v>
      </c>
      <c r="AZ2817" s="7" t="s">
        <v>2975</v>
      </c>
      <c r="BA2817" t="s">
        <v>3015</v>
      </c>
    </row>
    <row r="2818" spans="1:53" hidden="1" outlineLevel="1">
      <c r="A2818" t="s">
        <v>228</v>
      </c>
      <c r="B2818" t="s">
        <v>637</v>
      </c>
      <c r="C2818" s="1">
        <f t="shared" si="1546"/>
        <v>1911</v>
      </c>
      <c r="D2818" s="7">
        <f>IF(P2818&gt;0,RANK(P2818,(P2818:R2818,S2818:AG2818)),0)</f>
        <v>2</v>
      </c>
      <c r="E2818" s="7">
        <f>IF(Q2818&gt;0,RANK(Q2818,(P2818:R2818,S2818:AG2818)),0)</f>
        <v>0</v>
      </c>
      <c r="F2818" s="7">
        <f>IF(R2818&gt;0,RANK(R2818,(P2818:R2818,S2818:AG2818)),0)</f>
        <v>1</v>
      </c>
      <c r="G2818" s="7">
        <f>IF(S2818&gt;0,RANK(S2818,(P2818:R2818,S2818:AG2818)),0)</f>
        <v>0</v>
      </c>
      <c r="H2818" s="49">
        <f t="shared" si="1530"/>
        <v>304</v>
      </c>
      <c r="I2818" s="178">
        <f t="shared" si="1531"/>
        <v>0.15907901622187337</v>
      </c>
      <c r="J2818" s="2"/>
      <c r="K2818" s="2">
        <f t="shared" si="1532"/>
        <v>0.41391941391941389</v>
      </c>
      <c r="L2818" s="2">
        <f t="shared" si="1533"/>
        <v>0</v>
      </c>
      <c r="M2818" s="2">
        <f t="shared" si="1534"/>
        <v>0.57299843014128726</v>
      </c>
      <c r="N2818" s="2">
        <f t="shared" si="1535"/>
        <v>0</v>
      </c>
      <c r="O2818" s="2">
        <f t="shared" si="1529"/>
        <v>1.3082155939298845E-2</v>
      </c>
      <c r="P2818" s="1">
        <v>791</v>
      </c>
      <c r="R2818" s="1">
        <v>1095</v>
      </c>
      <c r="X2818" s="1">
        <v>25</v>
      </c>
      <c r="AI2818" s="7">
        <f t="shared" si="1536"/>
        <v>0</v>
      </c>
      <c r="AJ2818" s="7">
        <f t="shared" si="1537"/>
        <v>0</v>
      </c>
      <c r="AK2818" s="7">
        <f t="shared" si="1538"/>
        <v>0</v>
      </c>
      <c r="AL2818" s="7">
        <f t="shared" si="1539"/>
        <v>0</v>
      </c>
      <c r="AM2818" s="2">
        <f t="shared" si="1540"/>
        <v>0</v>
      </c>
      <c r="AN2818" s="2">
        <f t="shared" si="1541"/>
        <v>0</v>
      </c>
      <c r="AO2818" s="2">
        <f t="shared" si="1542"/>
        <v>0</v>
      </c>
      <c r="AP2818" s="2">
        <f t="shared" si="1543"/>
        <v>0</v>
      </c>
      <c r="AR2818" t="str">
        <f t="shared" si="1544"/>
        <v>Mesa</v>
      </c>
      <c r="AS2818" t="s">
        <v>637</v>
      </c>
      <c r="AT2818" s="182">
        <v>3</v>
      </c>
      <c r="AV2818" s="98">
        <v>8</v>
      </c>
      <c r="AW2818" s="100">
        <v>77</v>
      </c>
      <c r="AX2818" s="106">
        <f t="shared" si="1545"/>
        <v>8077</v>
      </c>
      <c r="AZ2818" s="7" t="s">
        <v>2975</v>
      </c>
      <c r="BA2818" t="s">
        <v>3015</v>
      </c>
    </row>
    <row r="2819" spans="1:53" hidden="1" outlineLevel="1">
      <c r="A2819" t="s">
        <v>2089</v>
      </c>
      <c r="B2819" t="s">
        <v>637</v>
      </c>
      <c r="C2819" s="1">
        <f t="shared" si="1546"/>
        <v>42</v>
      </c>
      <c r="D2819" s="7">
        <f>IF(P2819&gt;0,RANK(P2819,(P2819:R2819,S2819:AG2819)),0)</f>
        <v>2</v>
      </c>
      <c r="E2819" s="7">
        <f>IF(Q2819&gt;0,RANK(Q2819,(P2819:R2819,S2819:AG2819)),0)</f>
        <v>0</v>
      </c>
      <c r="F2819" s="7">
        <f>IF(R2819&gt;0,RANK(R2819,(P2819:R2819,S2819:AG2819)),0)</f>
        <v>1</v>
      </c>
      <c r="G2819" s="7">
        <f>IF(S2819&gt;0,RANK(S2819,(P2819:R2819,S2819:AG2819)),0)</f>
        <v>0</v>
      </c>
      <c r="H2819" s="49">
        <f t="shared" si="1530"/>
        <v>9</v>
      </c>
      <c r="I2819" s="178">
        <f t="shared" si="1531"/>
        <v>0.21428571428571427</v>
      </c>
      <c r="J2819" s="2"/>
      <c r="K2819" s="2">
        <f t="shared" si="1532"/>
        <v>0.38095238095238093</v>
      </c>
      <c r="L2819" s="2">
        <f t="shared" si="1533"/>
        <v>0</v>
      </c>
      <c r="M2819" s="2">
        <f t="shared" si="1534"/>
        <v>0.59523809523809523</v>
      </c>
      <c r="N2819" s="2">
        <f t="shared" si="1535"/>
        <v>0</v>
      </c>
      <c r="O2819" s="2">
        <f t="shared" si="1529"/>
        <v>2.3809523809523836E-2</v>
      </c>
      <c r="P2819" s="1">
        <v>16</v>
      </c>
      <c r="R2819" s="1">
        <v>25</v>
      </c>
      <c r="X2819" s="1">
        <v>1</v>
      </c>
      <c r="AI2819" s="7">
        <f t="shared" si="1536"/>
        <v>0</v>
      </c>
      <c r="AJ2819" s="7">
        <f t="shared" si="1537"/>
        <v>0</v>
      </c>
      <c r="AK2819" s="7">
        <f t="shared" si="1538"/>
        <v>0</v>
      </c>
      <c r="AL2819" s="7">
        <f t="shared" si="1539"/>
        <v>0</v>
      </c>
      <c r="AM2819" s="2">
        <f t="shared" si="1540"/>
        <v>0</v>
      </c>
      <c r="AN2819" s="2">
        <f t="shared" si="1541"/>
        <v>0</v>
      </c>
      <c r="AO2819" s="2">
        <f t="shared" si="1542"/>
        <v>0</v>
      </c>
      <c r="AP2819" s="2">
        <f t="shared" si="1543"/>
        <v>0</v>
      </c>
      <c r="AR2819" t="str">
        <f t="shared" si="1544"/>
        <v>Mineral</v>
      </c>
      <c r="AS2819" t="s">
        <v>637</v>
      </c>
      <c r="AT2819" s="182">
        <v>3</v>
      </c>
      <c r="AV2819" s="98">
        <v>8</v>
      </c>
      <c r="AW2819" s="100">
        <v>79</v>
      </c>
      <c r="AX2819" s="106">
        <f t="shared" si="1545"/>
        <v>8079</v>
      </c>
      <c r="AZ2819" s="7" t="s">
        <v>2975</v>
      </c>
      <c r="BA2819" t="s">
        <v>3015</v>
      </c>
    </row>
    <row r="2820" spans="1:53" hidden="1" outlineLevel="1">
      <c r="A2820" t="s">
        <v>1086</v>
      </c>
      <c r="B2820" t="s">
        <v>637</v>
      </c>
      <c r="C2820" s="1">
        <f t="shared" si="1546"/>
        <v>50</v>
      </c>
      <c r="D2820" s="7">
        <f>IF(P2820&gt;0,RANK(P2820,(P2820:R2820,S2820:AG2820)),0)</f>
        <v>2</v>
      </c>
      <c r="E2820" s="7">
        <f>IF(Q2820&gt;0,RANK(Q2820,(P2820:R2820,S2820:AG2820)),0)</f>
        <v>0</v>
      </c>
      <c r="F2820" s="7">
        <f>IF(R2820&gt;0,RANK(R2820,(P2820:R2820,S2820:AG2820)),0)</f>
        <v>1</v>
      </c>
      <c r="G2820" s="7">
        <f>IF(S2820&gt;0,RANK(S2820,(P2820:R2820,S2820:AG2820)),0)</f>
        <v>0</v>
      </c>
      <c r="H2820" s="49">
        <f t="shared" si="1530"/>
        <v>7</v>
      </c>
      <c r="I2820" s="178">
        <f t="shared" si="1531"/>
        <v>0.14000000000000001</v>
      </c>
      <c r="J2820" s="2"/>
      <c r="K2820" s="2">
        <f t="shared" si="1532"/>
        <v>0.42</v>
      </c>
      <c r="L2820" s="2">
        <f t="shared" si="1533"/>
        <v>0</v>
      </c>
      <c r="M2820" s="2">
        <f t="shared" si="1534"/>
        <v>0.56000000000000005</v>
      </c>
      <c r="N2820" s="2">
        <f t="shared" si="1535"/>
        <v>0</v>
      </c>
      <c r="O2820" s="2">
        <f t="shared" si="1529"/>
        <v>2.0000000000000018E-2</v>
      </c>
      <c r="P2820" s="1">
        <v>21</v>
      </c>
      <c r="R2820" s="1">
        <v>28</v>
      </c>
      <c r="X2820" s="1">
        <v>1</v>
      </c>
      <c r="AI2820" s="7">
        <f t="shared" si="1536"/>
        <v>0</v>
      </c>
      <c r="AJ2820" s="7">
        <f t="shared" si="1537"/>
        <v>0</v>
      </c>
      <c r="AK2820" s="7">
        <f t="shared" si="1538"/>
        <v>0</v>
      </c>
      <c r="AL2820" s="7">
        <f t="shared" si="1539"/>
        <v>0</v>
      </c>
      <c r="AM2820" s="2">
        <f t="shared" si="1540"/>
        <v>0</v>
      </c>
      <c r="AN2820" s="2">
        <f t="shared" si="1541"/>
        <v>0</v>
      </c>
      <c r="AO2820" s="2">
        <f t="shared" si="1542"/>
        <v>0</v>
      </c>
      <c r="AP2820" s="2">
        <f t="shared" si="1543"/>
        <v>0</v>
      </c>
      <c r="AR2820" t="str">
        <f t="shared" si="1544"/>
        <v>Moffat</v>
      </c>
      <c r="AS2820" t="s">
        <v>637</v>
      </c>
      <c r="AT2820" s="182">
        <v>3</v>
      </c>
      <c r="AV2820" s="98">
        <v>8</v>
      </c>
      <c r="AW2820" s="100">
        <v>81</v>
      </c>
      <c r="AX2820" s="106">
        <f t="shared" si="1545"/>
        <v>8081</v>
      </c>
      <c r="AZ2820" s="7" t="s">
        <v>2975</v>
      </c>
      <c r="BA2820" t="s">
        <v>3015</v>
      </c>
    </row>
    <row r="2821" spans="1:53" hidden="1" outlineLevel="1">
      <c r="A2821" t="s">
        <v>1087</v>
      </c>
      <c r="B2821" t="s">
        <v>637</v>
      </c>
      <c r="C2821" s="1">
        <f t="shared" si="1546"/>
        <v>612</v>
      </c>
      <c r="D2821" s="7">
        <f>IF(P2821&gt;0,RANK(P2821,(P2821:R2821,S2821:AG2821)),0)</f>
        <v>2</v>
      </c>
      <c r="E2821" s="7">
        <f>IF(Q2821&gt;0,RANK(Q2821,(P2821:R2821,S2821:AG2821)),0)</f>
        <v>0</v>
      </c>
      <c r="F2821" s="7">
        <f>IF(R2821&gt;0,RANK(R2821,(P2821:R2821,S2821:AG2821)),0)</f>
        <v>1</v>
      </c>
      <c r="G2821" s="7">
        <f>IF(S2821&gt;0,RANK(S2821,(P2821:R2821,S2821:AG2821)),0)</f>
        <v>0</v>
      </c>
      <c r="H2821" s="49">
        <f t="shared" si="1530"/>
        <v>214</v>
      </c>
      <c r="I2821" s="178">
        <f t="shared" si="1531"/>
        <v>0.34967320261437906</v>
      </c>
      <c r="J2821" s="2"/>
      <c r="K2821" s="2">
        <f t="shared" si="1532"/>
        <v>0.3235294117647059</v>
      </c>
      <c r="L2821" s="2">
        <f t="shared" si="1533"/>
        <v>0</v>
      </c>
      <c r="M2821" s="2">
        <f t="shared" si="1534"/>
        <v>0.67320261437908502</v>
      </c>
      <c r="N2821" s="2">
        <f t="shared" si="1535"/>
        <v>0</v>
      </c>
      <c r="O2821" s="2">
        <f t="shared" si="1529"/>
        <v>3.2679738562091387E-3</v>
      </c>
      <c r="P2821" s="1">
        <v>198</v>
      </c>
      <c r="R2821" s="1">
        <v>412</v>
      </c>
      <c r="X2821" s="1">
        <v>2</v>
      </c>
      <c r="AI2821" s="7">
        <f t="shared" si="1536"/>
        <v>0</v>
      </c>
      <c r="AJ2821" s="7">
        <f t="shared" si="1537"/>
        <v>0</v>
      </c>
      <c r="AK2821" s="7">
        <f t="shared" si="1538"/>
        <v>0</v>
      </c>
      <c r="AL2821" s="7">
        <f t="shared" si="1539"/>
        <v>0</v>
      </c>
      <c r="AM2821" s="2">
        <f t="shared" si="1540"/>
        <v>0</v>
      </c>
      <c r="AN2821" s="2">
        <f t="shared" si="1541"/>
        <v>0</v>
      </c>
      <c r="AO2821" s="2">
        <f t="shared" si="1542"/>
        <v>0</v>
      </c>
      <c r="AP2821" s="2">
        <f t="shared" si="1543"/>
        <v>0</v>
      </c>
      <c r="AR2821" t="str">
        <f t="shared" si="1544"/>
        <v>Montezuma</v>
      </c>
      <c r="AS2821" t="s">
        <v>637</v>
      </c>
      <c r="AT2821" s="182">
        <v>3</v>
      </c>
      <c r="AV2821" s="98">
        <v>8</v>
      </c>
      <c r="AW2821" s="100">
        <v>83</v>
      </c>
      <c r="AX2821" s="106">
        <f t="shared" si="1545"/>
        <v>8083</v>
      </c>
      <c r="AZ2821" s="7" t="s">
        <v>2975</v>
      </c>
      <c r="BA2821" t="s">
        <v>3015</v>
      </c>
    </row>
    <row r="2822" spans="1:53" hidden="1" outlineLevel="1">
      <c r="A2822" t="s">
        <v>2310</v>
      </c>
      <c r="B2822" t="s">
        <v>637</v>
      </c>
      <c r="C2822" s="1">
        <f t="shared" si="1546"/>
        <v>470</v>
      </c>
      <c r="D2822" s="7">
        <f>IF(P2822&gt;0,RANK(P2822,(P2822:R2822,S2822:AG2822)),0)</f>
        <v>2</v>
      </c>
      <c r="E2822" s="7">
        <f>IF(Q2822&gt;0,RANK(Q2822,(P2822:R2822,S2822:AG2822)),0)</f>
        <v>0</v>
      </c>
      <c r="F2822" s="7">
        <f>IF(R2822&gt;0,RANK(R2822,(P2822:R2822,S2822:AG2822)),0)</f>
        <v>1</v>
      </c>
      <c r="G2822" s="7">
        <f>IF(S2822&gt;0,RANK(S2822,(P2822:R2822,S2822:AG2822)),0)</f>
        <v>0</v>
      </c>
      <c r="H2822" s="49">
        <f t="shared" si="1530"/>
        <v>48</v>
      </c>
      <c r="I2822" s="178">
        <f t="shared" si="1531"/>
        <v>0.10212765957446808</v>
      </c>
      <c r="J2822" s="2"/>
      <c r="K2822" s="2">
        <f t="shared" si="1532"/>
        <v>0.44680851063829785</v>
      </c>
      <c r="L2822" s="2">
        <f t="shared" si="1533"/>
        <v>0</v>
      </c>
      <c r="M2822" s="2">
        <f t="shared" si="1534"/>
        <v>0.54893617021276597</v>
      </c>
      <c r="N2822" s="2">
        <f t="shared" si="1535"/>
        <v>0</v>
      </c>
      <c r="O2822" s="2">
        <f t="shared" si="1529"/>
        <v>4.2553191489361764E-3</v>
      </c>
      <c r="P2822" s="1">
        <v>210</v>
      </c>
      <c r="R2822" s="1">
        <v>258</v>
      </c>
      <c r="X2822" s="1">
        <v>2</v>
      </c>
      <c r="AI2822" s="7">
        <f t="shared" si="1536"/>
        <v>0</v>
      </c>
      <c r="AJ2822" s="7">
        <f t="shared" si="1537"/>
        <v>0</v>
      </c>
      <c r="AK2822" s="7">
        <f t="shared" si="1538"/>
        <v>0</v>
      </c>
      <c r="AL2822" s="7">
        <f t="shared" si="1539"/>
        <v>0</v>
      </c>
      <c r="AM2822" s="2">
        <f t="shared" si="1540"/>
        <v>0</v>
      </c>
      <c r="AN2822" s="2">
        <f t="shared" si="1541"/>
        <v>0</v>
      </c>
      <c r="AO2822" s="2">
        <f t="shared" si="1542"/>
        <v>0</v>
      </c>
      <c r="AP2822" s="2">
        <f t="shared" si="1543"/>
        <v>0</v>
      </c>
      <c r="AR2822" t="str">
        <f t="shared" si="1544"/>
        <v>Montrose</v>
      </c>
      <c r="AS2822" t="s">
        <v>637</v>
      </c>
      <c r="AT2822" s="182">
        <v>3</v>
      </c>
      <c r="AV2822" s="98">
        <v>8</v>
      </c>
      <c r="AW2822" s="100">
        <v>85</v>
      </c>
      <c r="AX2822" s="106">
        <f t="shared" si="1545"/>
        <v>8085</v>
      </c>
      <c r="AZ2822" s="7" t="s">
        <v>2975</v>
      </c>
      <c r="BA2822" t="s">
        <v>3015</v>
      </c>
    </row>
    <row r="2823" spans="1:53" hidden="1" outlineLevel="1">
      <c r="A2823" t="s">
        <v>370</v>
      </c>
      <c r="B2823" t="s">
        <v>637</v>
      </c>
      <c r="C2823" s="1">
        <f t="shared" si="1546"/>
        <v>157</v>
      </c>
      <c r="D2823" s="7">
        <f>IF(P2823&gt;0,RANK(P2823,(P2823:R2823,S2823:AG2823)),0)</f>
        <v>2</v>
      </c>
      <c r="E2823" s="7">
        <f>IF(Q2823&gt;0,RANK(Q2823,(P2823:R2823,S2823:AG2823)),0)</f>
        <v>0</v>
      </c>
      <c r="F2823" s="7">
        <f>IF(R2823&gt;0,RANK(R2823,(P2823:R2823,S2823:AG2823)),0)</f>
        <v>1</v>
      </c>
      <c r="G2823" s="7">
        <f>IF(S2823&gt;0,RANK(S2823,(P2823:R2823,S2823:AG2823)),0)</f>
        <v>0</v>
      </c>
      <c r="H2823" s="49">
        <f t="shared" si="1530"/>
        <v>17</v>
      </c>
      <c r="I2823" s="178">
        <f t="shared" si="1531"/>
        <v>0.10828025477707007</v>
      </c>
      <c r="J2823" s="2"/>
      <c r="K2823" s="2">
        <f t="shared" si="1532"/>
        <v>0.44585987261146498</v>
      </c>
      <c r="L2823" s="2">
        <f t="shared" si="1533"/>
        <v>0</v>
      </c>
      <c r="M2823" s="2">
        <f t="shared" si="1534"/>
        <v>0.55414012738853502</v>
      </c>
      <c r="N2823" s="2">
        <f t="shared" si="1535"/>
        <v>0</v>
      </c>
      <c r="O2823" s="2">
        <f t="shared" si="1529"/>
        <v>0</v>
      </c>
      <c r="P2823" s="1">
        <v>70</v>
      </c>
      <c r="R2823" s="1">
        <v>87</v>
      </c>
      <c r="X2823" s="1">
        <v>0</v>
      </c>
      <c r="AI2823" s="7">
        <f t="shared" si="1536"/>
        <v>0</v>
      </c>
      <c r="AJ2823" s="7">
        <f t="shared" si="1537"/>
        <v>0</v>
      </c>
      <c r="AK2823" s="7">
        <f t="shared" si="1538"/>
        <v>0</v>
      </c>
      <c r="AL2823" s="7">
        <f t="shared" si="1539"/>
        <v>0</v>
      </c>
      <c r="AM2823" s="2">
        <f t="shared" si="1540"/>
        <v>0</v>
      </c>
      <c r="AN2823" s="2">
        <f t="shared" si="1541"/>
        <v>0</v>
      </c>
      <c r="AO2823" s="2">
        <f t="shared" si="1542"/>
        <v>0</v>
      </c>
      <c r="AP2823" s="2">
        <f t="shared" si="1543"/>
        <v>0</v>
      </c>
      <c r="AR2823" t="str">
        <f t="shared" si="1544"/>
        <v>Morgan</v>
      </c>
      <c r="AS2823" t="s">
        <v>637</v>
      </c>
      <c r="AT2823" s="182">
        <v>4</v>
      </c>
      <c r="AV2823" s="98">
        <v>8</v>
      </c>
      <c r="AW2823" s="100">
        <v>87</v>
      </c>
      <c r="AX2823" s="106">
        <f t="shared" si="1545"/>
        <v>8087</v>
      </c>
      <c r="AZ2823" s="7" t="s">
        <v>2975</v>
      </c>
      <c r="BA2823" t="s">
        <v>3015</v>
      </c>
    </row>
    <row r="2824" spans="1:53" hidden="1" outlineLevel="1">
      <c r="A2824" t="s">
        <v>2835</v>
      </c>
      <c r="B2824" t="s">
        <v>637</v>
      </c>
      <c r="C2824" s="1">
        <f t="shared" si="1546"/>
        <v>173</v>
      </c>
      <c r="D2824" s="7">
        <f>IF(P2824&gt;0,RANK(P2824,(P2824:R2824,S2824:AG2824)),0)</f>
        <v>2</v>
      </c>
      <c r="E2824" s="7">
        <f>IF(Q2824&gt;0,RANK(Q2824,(P2824:R2824,S2824:AG2824)),0)</f>
        <v>0</v>
      </c>
      <c r="F2824" s="7">
        <f>IF(R2824&gt;0,RANK(R2824,(P2824:R2824,S2824:AG2824)),0)</f>
        <v>1</v>
      </c>
      <c r="G2824" s="7">
        <f>IF(S2824&gt;0,RANK(S2824,(P2824:R2824,S2824:AG2824)),0)</f>
        <v>0</v>
      </c>
      <c r="H2824" s="49">
        <f t="shared" si="1530"/>
        <v>16</v>
      </c>
      <c r="I2824" s="178">
        <f t="shared" si="1531"/>
        <v>9.2485549132947972E-2</v>
      </c>
      <c r="J2824" s="2"/>
      <c r="K2824" s="2">
        <f t="shared" si="1532"/>
        <v>0.45086705202312138</v>
      </c>
      <c r="L2824" s="2">
        <f t="shared" si="1533"/>
        <v>0</v>
      </c>
      <c r="M2824" s="2">
        <f t="shared" si="1534"/>
        <v>0.54335260115606931</v>
      </c>
      <c r="N2824" s="2">
        <f t="shared" si="1535"/>
        <v>0</v>
      </c>
      <c r="O2824" s="2">
        <f t="shared" si="1529"/>
        <v>5.7803468208093012E-3</v>
      </c>
      <c r="P2824" s="1">
        <v>78</v>
      </c>
      <c r="R2824" s="1">
        <v>94</v>
      </c>
      <c r="X2824" s="1">
        <v>1</v>
      </c>
      <c r="AI2824" s="7">
        <f t="shared" si="1536"/>
        <v>0</v>
      </c>
      <c r="AJ2824" s="7">
        <f t="shared" si="1537"/>
        <v>0</v>
      </c>
      <c r="AK2824" s="7">
        <f t="shared" si="1538"/>
        <v>0</v>
      </c>
      <c r="AL2824" s="7">
        <f t="shared" si="1539"/>
        <v>0</v>
      </c>
      <c r="AM2824" s="2">
        <f t="shared" si="1540"/>
        <v>0</v>
      </c>
      <c r="AN2824" s="2">
        <f t="shared" si="1541"/>
        <v>0</v>
      </c>
      <c r="AO2824" s="2">
        <f t="shared" si="1542"/>
        <v>0</v>
      </c>
      <c r="AP2824" s="2">
        <f t="shared" si="1543"/>
        <v>0</v>
      </c>
      <c r="AR2824" t="str">
        <f t="shared" si="1544"/>
        <v>Otero</v>
      </c>
      <c r="AS2824" t="s">
        <v>637</v>
      </c>
      <c r="AT2824" s="182">
        <v>4</v>
      </c>
      <c r="AV2824" s="98">
        <v>8</v>
      </c>
      <c r="AW2824" s="100">
        <v>89</v>
      </c>
      <c r="AX2824" s="106">
        <f t="shared" si="1545"/>
        <v>8089</v>
      </c>
      <c r="AZ2824" s="7" t="s">
        <v>2975</v>
      </c>
      <c r="BA2824" t="s">
        <v>3015</v>
      </c>
    </row>
    <row r="2825" spans="1:53" hidden="1" outlineLevel="1">
      <c r="A2825" t="s">
        <v>2543</v>
      </c>
      <c r="B2825" t="s">
        <v>637</v>
      </c>
      <c r="C2825" s="1">
        <f t="shared" si="1546"/>
        <v>242</v>
      </c>
      <c r="D2825" s="7">
        <f>IF(P2825&gt;0,RANK(P2825,(P2825:R2825,S2825:AG2825)),0)</f>
        <v>2</v>
      </c>
      <c r="E2825" s="7">
        <f>IF(Q2825&gt;0,RANK(Q2825,(P2825:R2825,S2825:AG2825)),0)</f>
        <v>0</v>
      </c>
      <c r="F2825" s="7">
        <f>IF(R2825&gt;0,RANK(R2825,(P2825:R2825,S2825:AG2825)),0)</f>
        <v>1</v>
      </c>
      <c r="G2825" s="7">
        <f>IF(S2825&gt;0,RANK(S2825,(P2825:R2825,S2825:AG2825)),0)</f>
        <v>0</v>
      </c>
      <c r="H2825" s="49">
        <f t="shared" si="1530"/>
        <v>70</v>
      </c>
      <c r="I2825" s="178">
        <f t="shared" si="1531"/>
        <v>0.28925619834710742</v>
      </c>
      <c r="J2825" s="2"/>
      <c r="K2825" s="2">
        <f t="shared" si="1532"/>
        <v>0.35537190082644626</v>
      </c>
      <c r="L2825" s="2">
        <f t="shared" si="1533"/>
        <v>0</v>
      </c>
      <c r="M2825" s="2">
        <f t="shared" si="1534"/>
        <v>0.64462809917355368</v>
      </c>
      <c r="N2825" s="2">
        <f t="shared" si="1535"/>
        <v>0</v>
      </c>
      <c r="O2825" s="2">
        <f t="shared" si="1529"/>
        <v>1.1102230246251565E-16</v>
      </c>
      <c r="P2825" s="1">
        <v>86</v>
      </c>
      <c r="R2825" s="1">
        <v>156</v>
      </c>
      <c r="X2825" s="1">
        <v>0</v>
      </c>
      <c r="AI2825" s="7">
        <f t="shared" si="1536"/>
        <v>0</v>
      </c>
      <c r="AJ2825" s="7">
        <f t="shared" si="1537"/>
        <v>0</v>
      </c>
      <c r="AK2825" s="7">
        <f t="shared" si="1538"/>
        <v>0</v>
      </c>
      <c r="AL2825" s="7">
        <f t="shared" si="1539"/>
        <v>0</v>
      </c>
      <c r="AM2825" s="2">
        <f t="shared" si="1540"/>
        <v>0</v>
      </c>
      <c r="AN2825" s="2">
        <f t="shared" si="1541"/>
        <v>0</v>
      </c>
      <c r="AO2825" s="2">
        <f t="shared" si="1542"/>
        <v>0</v>
      </c>
      <c r="AP2825" s="2">
        <f t="shared" si="1543"/>
        <v>0</v>
      </c>
      <c r="AR2825" t="str">
        <f t="shared" si="1544"/>
        <v>Ouray</v>
      </c>
      <c r="AS2825" t="s">
        <v>637</v>
      </c>
      <c r="AT2825" s="182">
        <v>3</v>
      </c>
      <c r="AV2825" s="98">
        <v>8</v>
      </c>
      <c r="AW2825" s="100">
        <v>91</v>
      </c>
      <c r="AX2825" s="106">
        <f t="shared" si="1545"/>
        <v>8091</v>
      </c>
      <c r="AZ2825" s="7" t="s">
        <v>2975</v>
      </c>
      <c r="BA2825" t="s">
        <v>3015</v>
      </c>
    </row>
    <row r="2826" spans="1:53" hidden="1" outlineLevel="1">
      <c r="A2826" t="s">
        <v>2544</v>
      </c>
      <c r="B2826" t="s">
        <v>637</v>
      </c>
      <c r="C2826" s="1">
        <f t="shared" si="1546"/>
        <v>349</v>
      </c>
      <c r="D2826" s="7">
        <f>IF(P2826&gt;0,RANK(P2826,(P2826:R2826,S2826:AG2826)),0)</f>
        <v>2</v>
      </c>
      <c r="E2826" s="7">
        <f>IF(Q2826&gt;0,RANK(Q2826,(P2826:R2826,S2826:AG2826)),0)</f>
        <v>0</v>
      </c>
      <c r="F2826" s="7">
        <f>IF(R2826&gt;0,RANK(R2826,(P2826:R2826,S2826:AG2826)),0)</f>
        <v>1</v>
      </c>
      <c r="G2826" s="7">
        <f>IF(S2826&gt;0,RANK(S2826,(P2826:R2826,S2826:AG2826)),0)</f>
        <v>0</v>
      </c>
      <c r="H2826" s="49">
        <f t="shared" si="1530"/>
        <v>113</v>
      </c>
      <c r="I2826" s="178">
        <f t="shared" si="1531"/>
        <v>0.32378223495702008</v>
      </c>
      <c r="J2826" s="2"/>
      <c r="K2826" s="2">
        <f t="shared" si="1532"/>
        <v>0.33810888252148996</v>
      </c>
      <c r="L2826" s="2">
        <f t="shared" si="1533"/>
        <v>0</v>
      </c>
      <c r="M2826" s="2">
        <f t="shared" si="1534"/>
        <v>0.66189111747851004</v>
      </c>
      <c r="N2826" s="2">
        <f t="shared" si="1535"/>
        <v>0</v>
      </c>
      <c r="O2826" s="2">
        <f t="shared" si="1529"/>
        <v>0</v>
      </c>
      <c r="P2826" s="1">
        <v>118</v>
      </c>
      <c r="R2826" s="1">
        <v>231</v>
      </c>
      <c r="X2826" s="1">
        <v>0</v>
      </c>
      <c r="AI2826" s="7">
        <f t="shared" si="1536"/>
        <v>0</v>
      </c>
      <c r="AJ2826" s="7">
        <f t="shared" si="1537"/>
        <v>0</v>
      </c>
      <c r="AK2826" s="7">
        <f t="shared" si="1538"/>
        <v>0</v>
      </c>
      <c r="AL2826" s="7">
        <f t="shared" si="1539"/>
        <v>0</v>
      </c>
      <c r="AM2826" s="2">
        <f t="shared" si="1540"/>
        <v>0</v>
      </c>
      <c r="AN2826" s="2">
        <f t="shared" si="1541"/>
        <v>0</v>
      </c>
      <c r="AO2826" s="2">
        <f t="shared" si="1542"/>
        <v>0</v>
      </c>
      <c r="AP2826" s="2">
        <f t="shared" si="1543"/>
        <v>0</v>
      </c>
      <c r="AR2826" t="str">
        <f t="shared" si="1544"/>
        <v>Park</v>
      </c>
      <c r="AS2826" t="s">
        <v>637</v>
      </c>
      <c r="AT2826" s="182"/>
      <c r="AV2826" s="98">
        <v>8</v>
      </c>
      <c r="AW2826" s="100">
        <v>93</v>
      </c>
      <c r="AX2826" s="106">
        <f t="shared" si="1545"/>
        <v>8093</v>
      </c>
      <c r="AZ2826" s="7" t="s">
        <v>2975</v>
      </c>
      <c r="BA2826" t="s">
        <v>3015</v>
      </c>
    </row>
    <row r="2827" spans="1:53" hidden="1" outlineLevel="1">
      <c r="A2827" t="s">
        <v>2873</v>
      </c>
      <c r="B2827" t="s">
        <v>637</v>
      </c>
      <c r="C2827" s="1">
        <f t="shared" si="1546"/>
        <v>32</v>
      </c>
      <c r="D2827" s="7">
        <f>IF(P2827&gt;0,RANK(P2827,(P2827:R2827,S2827:AG2827)),0)</f>
        <v>2</v>
      </c>
      <c r="E2827" s="7">
        <f>IF(Q2827&gt;0,RANK(Q2827,(P2827:R2827,S2827:AG2827)),0)</f>
        <v>0</v>
      </c>
      <c r="F2827" s="7">
        <f>IF(R2827&gt;0,RANK(R2827,(P2827:R2827,S2827:AG2827)),0)</f>
        <v>1</v>
      </c>
      <c r="G2827" s="7">
        <f>IF(S2827&gt;0,RANK(S2827,(P2827:R2827,S2827:AG2827)),0)</f>
        <v>0</v>
      </c>
      <c r="H2827" s="49">
        <f t="shared" si="1530"/>
        <v>7</v>
      </c>
      <c r="I2827" s="178">
        <f t="shared" si="1531"/>
        <v>0.21875</v>
      </c>
      <c r="J2827" s="2"/>
      <c r="K2827" s="2">
        <f t="shared" si="1532"/>
        <v>0.34375</v>
      </c>
      <c r="L2827" s="2">
        <f t="shared" si="1533"/>
        <v>0</v>
      </c>
      <c r="M2827" s="2">
        <f t="shared" si="1534"/>
        <v>0.5625</v>
      </c>
      <c r="N2827" s="2">
        <f t="shared" si="1535"/>
        <v>0</v>
      </c>
      <c r="O2827" s="2">
        <f t="shared" si="1529"/>
        <v>9.375E-2</v>
      </c>
      <c r="P2827" s="1">
        <v>11</v>
      </c>
      <c r="R2827" s="1">
        <v>18</v>
      </c>
      <c r="X2827" s="1">
        <v>3</v>
      </c>
      <c r="AI2827" s="7">
        <f t="shared" si="1536"/>
        <v>0</v>
      </c>
      <c r="AJ2827" s="7">
        <f t="shared" si="1537"/>
        <v>0</v>
      </c>
      <c r="AK2827" s="7">
        <f t="shared" si="1538"/>
        <v>0</v>
      </c>
      <c r="AL2827" s="7">
        <f t="shared" si="1539"/>
        <v>0</v>
      </c>
      <c r="AM2827" s="2">
        <f t="shared" si="1540"/>
        <v>0</v>
      </c>
      <c r="AN2827" s="2">
        <f t="shared" si="1541"/>
        <v>0</v>
      </c>
      <c r="AO2827" s="2">
        <f t="shared" si="1542"/>
        <v>0</v>
      </c>
      <c r="AP2827" s="2">
        <f t="shared" si="1543"/>
        <v>0</v>
      </c>
      <c r="AR2827" t="str">
        <f t="shared" si="1544"/>
        <v>Phillips</v>
      </c>
      <c r="AS2827" t="s">
        <v>637</v>
      </c>
      <c r="AT2827" s="182">
        <v>4</v>
      </c>
      <c r="AV2827" s="98">
        <v>8</v>
      </c>
      <c r="AW2827" s="100">
        <v>95</v>
      </c>
      <c r="AX2827" s="106">
        <f t="shared" si="1545"/>
        <v>8095</v>
      </c>
      <c r="AZ2827" s="7" t="s">
        <v>2975</v>
      </c>
      <c r="BA2827" t="s">
        <v>3015</v>
      </c>
    </row>
    <row r="2828" spans="1:53" hidden="1" outlineLevel="1">
      <c r="A2828" t="s">
        <v>1128</v>
      </c>
      <c r="B2828" t="s">
        <v>637</v>
      </c>
      <c r="C2828" s="1">
        <f t="shared" si="1546"/>
        <v>770</v>
      </c>
      <c r="D2828" s="7">
        <f>IF(P2828&gt;0,RANK(P2828,(P2828:R2828,S2828:AG2828)),0)</f>
        <v>2</v>
      </c>
      <c r="E2828" s="7">
        <f>IF(Q2828&gt;0,RANK(Q2828,(P2828:R2828,S2828:AG2828)),0)</f>
        <v>0</v>
      </c>
      <c r="F2828" s="7">
        <f>IF(R2828&gt;0,RANK(R2828,(P2828:R2828,S2828:AG2828)),0)</f>
        <v>1</v>
      </c>
      <c r="G2828" s="7">
        <f>IF(S2828&gt;0,RANK(S2828,(P2828:R2828,S2828:AG2828)),0)</f>
        <v>0</v>
      </c>
      <c r="H2828" s="49">
        <f t="shared" si="1530"/>
        <v>72</v>
      </c>
      <c r="I2828" s="178">
        <f t="shared" si="1531"/>
        <v>9.350649350649351E-2</v>
      </c>
      <c r="J2828" s="2"/>
      <c r="K2828" s="2">
        <f t="shared" si="1532"/>
        <v>0.45324675324675323</v>
      </c>
      <c r="L2828" s="2">
        <f t="shared" si="1533"/>
        <v>0</v>
      </c>
      <c r="M2828" s="2">
        <f t="shared" si="1534"/>
        <v>0.54675324675324677</v>
      </c>
      <c r="N2828" s="2">
        <f t="shared" si="1535"/>
        <v>0</v>
      </c>
      <c r="O2828" s="2">
        <f t="shared" si="1529"/>
        <v>0</v>
      </c>
      <c r="P2828" s="1">
        <v>349</v>
      </c>
      <c r="R2828" s="1">
        <v>421</v>
      </c>
      <c r="X2828" s="1">
        <v>0</v>
      </c>
      <c r="AI2828" s="7">
        <f t="shared" si="1536"/>
        <v>0</v>
      </c>
      <c r="AJ2828" s="7">
        <f t="shared" si="1537"/>
        <v>0</v>
      </c>
      <c r="AK2828" s="7">
        <f t="shared" si="1538"/>
        <v>0</v>
      </c>
      <c r="AL2828" s="7">
        <f t="shared" si="1539"/>
        <v>0</v>
      </c>
      <c r="AM2828" s="2">
        <f t="shared" si="1540"/>
        <v>0</v>
      </c>
      <c r="AN2828" s="2">
        <f t="shared" si="1541"/>
        <v>0</v>
      </c>
      <c r="AO2828" s="2">
        <f t="shared" si="1542"/>
        <v>0</v>
      </c>
      <c r="AP2828" s="2">
        <f t="shared" si="1543"/>
        <v>0</v>
      </c>
      <c r="AR2828" t="str">
        <f t="shared" si="1544"/>
        <v>Pitkin</v>
      </c>
      <c r="AS2828" t="s">
        <v>637</v>
      </c>
      <c r="AT2828" s="182">
        <v>3</v>
      </c>
      <c r="AV2828" s="98">
        <v>8</v>
      </c>
      <c r="AW2828" s="100">
        <v>97</v>
      </c>
      <c r="AX2828" s="106">
        <f t="shared" si="1545"/>
        <v>8097</v>
      </c>
      <c r="AZ2828" s="7" t="s">
        <v>2975</v>
      </c>
      <c r="BA2828" t="s">
        <v>3015</v>
      </c>
    </row>
    <row r="2829" spans="1:53" hidden="1" outlineLevel="1">
      <c r="A2829" t="s">
        <v>779</v>
      </c>
      <c r="B2829" t="s">
        <v>637</v>
      </c>
      <c r="C2829" s="1">
        <f t="shared" si="1546"/>
        <v>58</v>
      </c>
      <c r="D2829" s="7">
        <f>IF(P2829&gt;0,RANK(P2829,(P2829:R2829,S2829:AG2829)),0)</f>
        <v>1</v>
      </c>
      <c r="E2829" s="7">
        <f>IF(Q2829&gt;0,RANK(Q2829,(P2829:R2829,S2829:AG2829)),0)</f>
        <v>0</v>
      </c>
      <c r="F2829" s="7">
        <f>IF(R2829&gt;0,RANK(R2829,(P2829:R2829,S2829:AG2829)),0)</f>
        <v>2</v>
      </c>
      <c r="G2829" s="7">
        <f>IF(S2829&gt;0,RANK(S2829,(P2829:R2829,S2829:AG2829)),0)</f>
        <v>0</v>
      </c>
      <c r="H2829" s="49">
        <f t="shared" si="1530"/>
        <v>22</v>
      </c>
      <c r="I2829" s="178">
        <f t="shared" si="1531"/>
        <v>0.37931034482758619</v>
      </c>
      <c r="J2829" s="2"/>
      <c r="K2829" s="2">
        <f t="shared" si="1532"/>
        <v>0.68965517241379315</v>
      </c>
      <c r="L2829" s="2">
        <f t="shared" si="1533"/>
        <v>0</v>
      </c>
      <c r="M2829" s="2">
        <f t="shared" si="1534"/>
        <v>0.31034482758620691</v>
      </c>
      <c r="N2829" s="2">
        <f t="shared" si="1535"/>
        <v>0</v>
      </c>
      <c r="O2829" s="2">
        <f t="shared" si="1529"/>
        <v>-5.5511151231257827E-17</v>
      </c>
      <c r="P2829" s="1">
        <v>40</v>
      </c>
      <c r="R2829" s="1">
        <v>18</v>
      </c>
      <c r="X2829" s="1">
        <v>0</v>
      </c>
      <c r="AI2829" s="7">
        <f t="shared" si="1536"/>
        <v>0</v>
      </c>
      <c r="AJ2829" s="7">
        <f t="shared" si="1537"/>
        <v>0</v>
      </c>
      <c r="AK2829" s="7">
        <f t="shared" si="1538"/>
        <v>0</v>
      </c>
      <c r="AL2829" s="7">
        <f t="shared" si="1539"/>
        <v>0</v>
      </c>
      <c r="AM2829" s="2">
        <f t="shared" si="1540"/>
        <v>0</v>
      </c>
      <c r="AN2829" s="2">
        <f t="shared" si="1541"/>
        <v>0</v>
      </c>
      <c r="AO2829" s="2">
        <f t="shared" si="1542"/>
        <v>0</v>
      </c>
      <c r="AP2829" s="2">
        <f t="shared" si="1543"/>
        <v>0</v>
      </c>
      <c r="AR2829" t="str">
        <f t="shared" si="1544"/>
        <v>Prowers</v>
      </c>
      <c r="AS2829" t="s">
        <v>637</v>
      </c>
      <c r="AT2829" s="182">
        <v>4</v>
      </c>
      <c r="AV2829" s="98">
        <v>8</v>
      </c>
      <c r="AW2829" s="100">
        <v>99</v>
      </c>
      <c r="AX2829" s="106">
        <f t="shared" si="1545"/>
        <v>8099</v>
      </c>
      <c r="AZ2829" s="7" t="s">
        <v>2975</v>
      </c>
      <c r="BA2829" t="s">
        <v>3015</v>
      </c>
    </row>
    <row r="2830" spans="1:53" hidden="1" outlineLevel="1">
      <c r="A2830" t="s">
        <v>2377</v>
      </c>
      <c r="B2830" t="s">
        <v>637</v>
      </c>
      <c r="C2830" s="1">
        <f t="shared" si="1546"/>
        <v>2428</v>
      </c>
      <c r="D2830" s="7">
        <f>IF(P2830&gt;0,RANK(P2830,(P2830:R2830,S2830:AG2830)),0)</f>
        <v>1</v>
      </c>
      <c r="E2830" s="7">
        <f>IF(Q2830&gt;0,RANK(Q2830,(P2830:R2830,S2830:AG2830)),0)</f>
        <v>0</v>
      </c>
      <c r="F2830" s="7">
        <f>IF(R2830&gt;0,RANK(R2830,(P2830:R2830,S2830:AG2830)),0)</f>
        <v>2</v>
      </c>
      <c r="G2830" s="7">
        <f>IF(S2830&gt;0,RANK(S2830,(P2830:R2830,S2830:AG2830)),0)</f>
        <v>0</v>
      </c>
      <c r="H2830" s="49">
        <f t="shared" si="1530"/>
        <v>120</v>
      </c>
      <c r="I2830" s="178">
        <f t="shared" si="1531"/>
        <v>4.9423393739703461E-2</v>
      </c>
      <c r="J2830" s="2"/>
      <c r="K2830" s="2">
        <f t="shared" si="1532"/>
        <v>0.51894563426688634</v>
      </c>
      <c r="L2830" s="2">
        <f t="shared" si="1533"/>
        <v>0</v>
      </c>
      <c r="M2830" s="2">
        <f t="shared" si="1534"/>
        <v>0.46952224052718289</v>
      </c>
      <c r="N2830" s="2">
        <f t="shared" si="1535"/>
        <v>0</v>
      </c>
      <c r="O2830" s="2">
        <f t="shared" si="1529"/>
        <v>1.1532125205930777E-2</v>
      </c>
      <c r="P2830" s="1">
        <v>1260</v>
      </c>
      <c r="R2830" s="1">
        <v>1140</v>
      </c>
      <c r="X2830" s="1">
        <v>28</v>
      </c>
      <c r="AI2830" s="7">
        <f t="shared" si="1536"/>
        <v>0</v>
      </c>
      <c r="AJ2830" s="7">
        <f t="shared" si="1537"/>
        <v>0</v>
      </c>
      <c r="AK2830" s="7">
        <f t="shared" si="1538"/>
        <v>0</v>
      </c>
      <c r="AL2830" s="7">
        <f t="shared" si="1539"/>
        <v>0</v>
      </c>
      <c r="AM2830" s="2">
        <f t="shared" si="1540"/>
        <v>0</v>
      </c>
      <c r="AN2830" s="2">
        <f t="shared" si="1541"/>
        <v>0</v>
      </c>
      <c r="AO2830" s="2">
        <f t="shared" si="1542"/>
        <v>0</v>
      </c>
      <c r="AP2830" s="2">
        <f t="shared" si="1543"/>
        <v>0</v>
      </c>
      <c r="AR2830" t="str">
        <f t="shared" si="1544"/>
        <v>Pueblo</v>
      </c>
      <c r="AS2830" t="s">
        <v>637</v>
      </c>
      <c r="AT2830" s="182">
        <v>3</v>
      </c>
      <c r="AV2830" s="98">
        <v>8</v>
      </c>
      <c r="AW2830" s="100">
        <v>101</v>
      </c>
      <c r="AX2830" s="106">
        <f t="shared" si="1545"/>
        <v>8101</v>
      </c>
      <c r="AZ2830" s="7" t="s">
        <v>2975</v>
      </c>
      <c r="BA2830" t="s">
        <v>3015</v>
      </c>
    </row>
    <row r="2831" spans="1:53" hidden="1" outlineLevel="1">
      <c r="A2831" t="s">
        <v>1246</v>
      </c>
      <c r="B2831" t="s">
        <v>637</v>
      </c>
      <c r="C2831" s="1">
        <f t="shared" si="1546"/>
        <v>26</v>
      </c>
      <c r="D2831" s="7">
        <f>IF(P2831&gt;0,RANK(P2831,(P2831:R2831,S2831:AG2831)),0)</f>
        <v>2</v>
      </c>
      <c r="E2831" s="7">
        <f>IF(Q2831&gt;0,RANK(Q2831,(P2831:R2831,S2831:AG2831)),0)</f>
        <v>0</v>
      </c>
      <c r="F2831" s="7">
        <f>IF(R2831&gt;0,RANK(R2831,(P2831:R2831,S2831:AG2831)),0)</f>
        <v>1</v>
      </c>
      <c r="G2831" s="7">
        <f>IF(S2831&gt;0,RANK(S2831,(P2831:R2831,S2831:AG2831)),0)</f>
        <v>0</v>
      </c>
      <c r="H2831" s="49">
        <f t="shared" si="1530"/>
        <v>10</v>
      </c>
      <c r="I2831" s="178">
        <f t="shared" si="1531"/>
        <v>0.38461538461538464</v>
      </c>
      <c r="J2831" s="2"/>
      <c r="K2831" s="2">
        <f t="shared" si="1532"/>
        <v>0.30769230769230771</v>
      </c>
      <c r="L2831" s="2">
        <f t="shared" si="1533"/>
        <v>0</v>
      </c>
      <c r="M2831" s="2">
        <f t="shared" si="1534"/>
        <v>0.69230769230769229</v>
      </c>
      <c r="N2831" s="2">
        <f t="shared" si="1535"/>
        <v>0</v>
      </c>
      <c r="O2831" s="2">
        <f t="shared" si="1529"/>
        <v>0</v>
      </c>
      <c r="P2831" s="1">
        <v>8</v>
      </c>
      <c r="R2831" s="1">
        <v>18</v>
      </c>
      <c r="X2831" s="1">
        <v>0</v>
      </c>
      <c r="AI2831" s="7">
        <f t="shared" si="1536"/>
        <v>0</v>
      </c>
      <c r="AJ2831" s="7">
        <f t="shared" si="1537"/>
        <v>0</v>
      </c>
      <c r="AK2831" s="7">
        <f t="shared" si="1538"/>
        <v>0</v>
      </c>
      <c r="AL2831" s="7">
        <f t="shared" si="1539"/>
        <v>0</v>
      </c>
      <c r="AM2831" s="2">
        <f t="shared" si="1540"/>
        <v>0</v>
      </c>
      <c r="AN2831" s="2">
        <f t="shared" si="1541"/>
        <v>0</v>
      </c>
      <c r="AO2831" s="2">
        <f t="shared" si="1542"/>
        <v>0</v>
      </c>
      <c r="AP2831" s="2">
        <f t="shared" si="1543"/>
        <v>0</v>
      </c>
      <c r="AR2831" t="str">
        <f t="shared" si="1544"/>
        <v>Rio Blanco</v>
      </c>
      <c r="AS2831" t="s">
        <v>637</v>
      </c>
      <c r="AT2831" s="182">
        <v>3</v>
      </c>
      <c r="AV2831" s="98">
        <v>8</v>
      </c>
      <c r="AW2831" s="100">
        <v>103</v>
      </c>
      <c r="AX2831" s="106">
        <f t="shared" si="1545"/>
        <v>8103</v>
      </c>
      <c r="AZ2831" s="7" t="s">
        <v>2975</v>
      </c>
      <c r="BA2831" t="s">
        <v>3015</v>
      </c>
    </row>
    <row r="2832" spans="1:53" hidden="1" outlineLevel="1">
      <c r="A2832" t="s">
        <v>178</v>
      </c>
      <c r="B2832" t="s">
        <v>637</v>
      </c>
      <c r="C2832" s="1">
        <f t="shared" si="1546"/>
        <v>107</v>
      </c>
      <c r="D2832" s="7">
        <f>IF(P2832&gt;0,RANK(P2832,(P2832:R2832,S2832:AG2832)),0)</f>
        <v>2</v>
      </c>
      <c r="E2832" s="7">
        <f>IF(Q2832&gt;0,RANK(Q2832,(P2832:R2832,S2832:AG2832)),0)</f>
        <v>0</v>
      </c>
      <c r="F2832" s="7">
        <f>IF(R2832&gt;0,RANK(R2832,(P2832:R2832,S2832:AG2832)),0)</f>
        <v>1</v>
      </c>
      <c r="G2832" s="7">
        <f>IF(S2832&gt;0,RANK(S2832,(P2832:R2832,S2832:AG2832)),0)</f>
        <v>0</v>
      </c>
      <c r="H2832" s="49">
        <f t="shared" si="1530"/>
        <v>12</v>
      </c>
      <c r="I2832" s="178">
        <f t="shared" si="1531"/>
        <v>0.11214953271028037</v>
      </c>
      <c r="J2832" s="2"/>
      <c r="K2832" s="2">
        <f t="shared" si="1532"/>
        <v>0.43925233644859812</v>
      </c>
      <c r="L2832" s="2">
        <f t="shared" si="1533"/>
        <v>0</v>
      </c>
      <c r="M2832" s="2">
        <f t="shared" si="1534"/>
        <v>0.55140186915887845</v>
      </c>
      <c r="N2832" s="2">
        <f t="shared" si="1535"/>
        <v>0</v>
      </c>
      <c r="O2832" s="2">
        <f t="shared" si="1529"/>
        <v>9.3457943925234765E-3</v>
      </c>
      <c r="P2832" s="1">
        <v>47</v>
      </c>
      <c r="R2832" s="1">
        <v>59</v>
      </c>
      <c r="X2832" s="1">
        <v>1</v>
      </c>
      <c r="AI2832" s="7">
        <f t="shared" si="1536"/>
        <v>0</v>
      </c>
      <c r="AJ2832" s="7">
        <f t="shared" si="1537"/>
        <v>0</v>
      </c>
      <c r="AK2832" s="7">
        <f t="shared" si="1538"/>
        <v>0</v>
      </c>
      <c r="AL2832" s="7">
        <f t="shared" si="1539"/>
        <v>0</v>
      </c>
      <c r="AM2832" s="2">
        <f t="shared" si="1540"/>
        <v>0</v>
      </c>
      <c r="AN2832" s="2">
        <f t="shared" si="1541"/>
        <v>0</v>
      </c>
      <c r="AO2832" s="2">
        <f t="shared" si="1542"/>
        <v>0</v>
      </c>
      <c r="AP2832" s="2">
        <f t="shared" si="1543"/>
        <v>0</v>
      </c>
      <c r="AR2832" t="str">
        <f t="shared" si="1544"/>
        <v>Rio Grande</v>
      </c>
      <c r="AS2832" t="s">
        <v>637</v>
      </c>
      <c r="AT2832" s="182">
        <v>3</v>
      </c>
      <c r="AV2832" s="98">
        <v>8</v>
      </c>
      <c r="AW2832" s="100">
        <v>105</v>
      </c>
      <c r="AX2832" s="106">
        <f t="shared" si="1545"/>
        <v>8105</v>
      </c>
      <c r="AZ2832" s="7" t="s">
        <v>2975</v>
      </c>
      <c r="BA2832" t="s">
        <v>3015</v>
      </c>
    </row>
    <row r="2833" spans="1:81" hidden="1" outlineLevel="1">
      <c r="A2833" t="s">
        <v>1582</v>
      </c>
      <c r="B2833" t="s">
        <v>637</v>
      </c>
      <c r="C2833" s="1">
        <f t="shared" si="1546"/>
        <v>644</v>
      </c>
      <c r="D2833" s="7">
        <f>IF(P2833&gt;0,RANK(P2833,(P2833:R2833,S2833:AG2833)),0)</f>
        <v>2</v>
      </c>
      <c r="E2833" s="7">
        <f>IF(Q2833&gt;0,RANK(Q2833,(P2833:R2833,S2833:AG2833)),0)</f>
        <v>0</v>
      </c>
      <c r="F2833" s="7">
        <f>IF(R2833&gt;0,RANK(R2833,(P2833:R2833,S2833:AG2833)),0)</f>
        <v>1</v>
      </c>
      <c r="G2833" s="7">
        <f>IF(S2833&gt;0,RANK(S2833,(P2833:R2833,S2833:AG2833)),0)</f>
        <v>0</v>
      </c>
      <c r="H2833" s="49">
        <f t="shared" si="1530"/>
        <v>176</v>
      </c>
      <c r="I2833" s="178">
        <f t="shared" si="1531"/>
        <v>0.27329192546583853</v>
      </c>
      <c r="J2833" s="2"/>
      <c r="K2833" s="2">
        <f t="shared" si="1532"/>
        <v>0.35714285714285715</v>
      </c>
      <c r="L2833" s="2">
        <f t="shared" si="1533"/>
        <v>0</v>
      </c>
      <c r="M2833" s="2">
        <f t="shared" si="1534"/>
        <v>0.63043478260869568</v>
      </c>
      <c r="N2833" s="2">
        <f t="shared" si="1535"/>
        <v>0</v>
      </c>
      <c r="O2833" s="2">
        <f t="shared" si="1529"/>
        <v>1.2422360248447117E-2</v>
      </c>
      <c r="P2833" s="1">
        <v>230</v>
      </c>
      <c r="R2833" s="1">
        <v>406</v>
      </c>
      <c r="X2833" s="1">
        <v>8</v>
      </c>
      <c r="AI2833" s="7">
        <f t="shared" si="1536"/>
        <v>0</v>
      </c>
      <c r="AJ2833" s="7">
        <f t="shared" si="1537"/>
        <v>0</v>
      </c>
      <c r="AK2833" s="7">
        <f t="shared" si="1538"/>
        <v>0</v>
      </c>
      <c r="AL2833" s="7">
        <f t="shared" si="1539"/>
        <v>0</v>
      </c>
      <c r="AM2833" s="2">
        <f t="shared" si="1540"/>
        <v>0</v>
      </c>
      <c r="AN2833" s="2">
        <f t="shared" si="1541"/>
        <v>0</v>
      </c>
      <c r="AO2833" s="2">
        <f t="shared" si="1542"/>
        <v>0</v>
      </c>
      <c r="AP2833" s="2">
        <f t="shared" si="1543"/>
        <v>0</v>
      </c>
      <c r="AR2833" t="str">
        <f t="shared" si="1544"/>
        <v>Routt</v>
      </c>
      <c r="AS2833" t="s">
        <v>637</v>
      </c>
      <c r="AT2833" s="182">
        <v>3</v>
      </c>
      <c r="AV2833" s="98">
        <v>8</v>
      </c>
      <c r="AW2833" s="100">
        <v>107</v>
      </c>
      <c r="AX2833" s="106">
        <f t="shared" si="1545"/>
        <v>8107</v>
      </c>
      <c r="AZ2833" s="7" t="s">
        <v>2975</v>
      </c>
      <c r="BA2833" t="s">
        <v>3015</v>
      </c>
    </row>
    <row r="2834" spans="1:81" hidden="1" outlineLevel="1">
      <c r="A2834" t="s">
        <v>801</v>
      </c>
      <c r="B2834" t="s">
        <v>637</v>
      </c>
      <c r="C2834" s="1">
        <f t="shared" si="1546"/>
        <v>270</v>
      </c>
      <c r="D2834" s="7">
        <f>IF(P2834&gt;0,RANK(P2834,(P2834:R2834,S2834:AG2834)),0)</f>
        <v>2</v>
      </c>
      <c r="E2834" s="7">
        <f>IF(Q2834&gt;0,RANK(Q2834,(P2834:R2834,S2834:AG2834)),0)</f>
        <v>0</v>
      </c>
      <c r="F2834" s="7">
        <f>IF(R2834&gt;0,RANK(R2834,(P2834:R2834,S2834:AG2834)),0)</f>
        <v>1</v>
      </c>
      <c r="G2834" s="7">
        <f>IF(S2834&gt;0,RANK(S2834,(P2834:R2834,S2834:AG2834)),0)</f>
        <v>0</v>
      </c>
      <c r="H2834" s="49">
        <f t="shared" si="1530"/>
        <v>172</v>
      </c>
      <c r="I2834" s="178">
        <f t="shared" si="1531"/>
        <v>0.63703703703703707</v>
      </c>
      <c r="J2834" s="2"/>
      <c r="K2834" s="2">
        <f t="shared" si="1532"/>
        <v>0.17407407407407408</v>
      </c>
      <c r="L2834" s="2">
        <f t="shared" si="1533"/>
        <v>0</v>
      </c>
      <c r="M2834" s="2">
        <f t="shared" si="1534"/>
        <v>0.81111111111111112</v>
      </c>
      <c r="N2834" s="2">
        <f t="shared" si="1535"/>
        <v>0</v>
      </c>
      <c r="O2834" s="2">
        <f t="shared" si="1529"/>
        <v>1.4814814814814836E-2</v>
      </c>
      <c r="P2834" s="1">
        <v>47</v>
      </c>
      <c r="R2834" s="1">
        <v>219</v>
      </c>
      <c r="X2834" s="1">
        <v>4</v>
      </c>
      <c r="AI2834" s="7">
        <f t="shared" si="1536"/>
        <v>0</v>
      </c>
      <c r="AJ2834" s="7">
        <f t="shared" si="1537"/>
        <v>0</v>
      </c>
      <c r="AK2834" s="7">
        <f t="shared" si="1538"/>
        <v>0</v>
      </c>
      <c r="AL2834" s="7">
        <f t="shared" si="1539"/>
        <v>0</v>
      </c>
      <c r="AM2834" s="2">
        <f t="shared" si="1540"/>
        <v>0</v>
      </c>
      <c r="AN2834" s="2">
        <f t="shared" si="1541"/>
        <v>0</v>
      </c>
      <c r="AO2834" s="2">
        <f t="shared" si="1542"/>
        <v>0</v>
      </c>
      <c r="AP2834" s="2">
        <f t="shared" si="1543"/>
        <v>0</v>
      </c>
      <c r="AR2834" t="str">
        <f t="shared" si="1544"/>
        <v>Saguache</v>
      </c>
      <c r="AS2834" t="s">
        <v>637</v>
      </c>
      <c r="AT2834" s="182">
        <v>3</v>
      </c>
      <c r="AV2834" s="98">
        <v>8</v>
      </c>
      <c r="AW2834" s="100">
        <v>109</v>
      </c>
      <c r="AX2834" s="106">
        <f t="shared" si="1545"/>
        <v>8109</v>
      </c>
      <c r="AZ2834" s="7" t="s">
        <v>2975</v>
      </c>
      <c r="BA2834" t="s">
        <v>3015</v>
      </c>
    </row>
    <row r="2835" spans="1:81" hidden="1" outlineLevel="1">
      <c r="A2835" t="s">
        <v>1531</v>
      </c>
      <c r="B2835" t="s">
        <v>637</v>
      </c>
      <c r="C2835" s="1">
        <f t="shared" si="1546"/>
        <v>38</v>
      </c>
      <c r="D2835" s="7">
        <f>IF(P2835&gt;0,RANK(P2835,(P2835:R2835,S2835:AG2835)),0)</f>
        <v>2</v>
      </c>
      <c r="E2835" s="7">
        <f>IF(Q2835&gt;0,RANK(Q2835,(P2835:R2835,S2835:AG2835)),0)</f>
        <v>0</v>
      </c>
      <c r="F2835" s="7">
        <f>IF(R2835&gt;0,RANK(R2835,(P2835:R2835,S2835:AG2835)),0)</f>
        <v>1</v>
      </c>
      <c r="G2835" s="7">
        <f>IF(S2835&gt;0,RANK(S2835,(P2835:R2835,S2835:AG2835)),0)</f>
        <v>0</v>
      </c>
      <c r="H2835" s="49">
        <f t="shared" si="1530"/>
        <v>16</v>
      </c>
      <c r="I2835" s="178">
        <f t="shared" si="1531"/>
        <v>0.42105263157894735</v>
      </c>
      <c r="J2835" s="2"/>
      <c r="K2835" s="2">
        <f t="shared" si="1532"/>
        <v>0.28947368421052633</v>
      </c>
      <c r="L2835" s="2">
        <f t="shared" si="1533"/>
        <v>0</v>
      </c>
      <c r="M2835" s="2">
        <f t="shared" si="1534"/>
        <v>0.71052631578947367</v>
      </c>
      <c r="N2835" s="2">
        <f t="shared" si="1535"/>
        <v>0</v>
      </c>
      <c r="O2835" s="2">
        <f t="shared" si="1529"/>
        <v>0</v>
      </c>
      <c r="P2835" s="1">
        <v>11</v>
      </c>
      <c r="R2835" s="1">
        <v>27</v>
      </c>
      <c r="X2835" s="1">
        <v>0</v>
      </c>
      <c r="AI2835" s="7">
        <f t="shared" si="1536"/>
        <v>0</v>
      </c>
      <c r="AJ2835" s="7">
        <f t="shared" si="1537"/>
        <v>0</v>
      </c>
      <c r="AK2835" s="7">
        <f t="shared" si="1538"/>
        <v>0</v>
      </c>
      <c r="AL2835" s="7">
        <f t="shared" si="1539"/>
        <v>0</v>
      </c>
      <c r="AM2835" s="2">
        <f t="shared" si="1540"/>
        <v>0</v>
      </c>
      <c r="AN2835" s="2">
        <f t="shared" si="1541"/>
        <v>0</v>
      </c>
      <c r="AO2835" s="2">
        <f t="shared" si="1542"/>
        <v>0</v>
      </c>
      <c r="AP2835" s="2">
        <f t="shared" si="1543"/>
        <v>0</v>
      </c>
      <c r="AR2835" t="str">
        <f t="shared" si="1544"/>
        <v>San Juan</v>
      </c>
      <c r="AS2835" t="s">
        <v>637</v>
      </c>
      <c r="AT2835" s="182">
        <v>3</v>
      </c>
      <c r="AV2835" s="98">
        <v>8</v>
      </c>
      <c r="AW2835" s="100">
        <v>111</v>
      </c>
      <c r="AX2835" s="106">
        <f t="shared" si="1545"/>
        <v>8111</v>
      </c>
      <c r="AZ2835" s="7" t="s">
        <v>2975</v>
      </c>
      <c r="BA2835" t="s">
        <v>3015</v>
      </c>
    </row>
    <row r="2836" spans="1:81" hidden="1" outlineLevel="1">
      <c r="A2836" t="s">
        <v>2554</v>
      </c>
      <c r="B2836" t="s">
        <v>637</v>
      </c>
      <c r="C2836" s="1">
        <f t="shared" si="1546"/>
        <v>420</v>
      </c>
      <c r="D2836" s="7">
        <f>IF(P2836&gt;0,RANK(P2836,(P2836:R2836,S2836:AG2836)),0)</f>
        <v>2</v>
      </c>
      <c r="E2836" s="7">
        <f>IF(Q2836&gt;0,RANK(Q2836,(P2836:R2836,S2836:AG2836)),0)</f>
        <v>0</v>
      </c>
      <c r="F2836" s="7">
        <f>IF(R2836&gt;0,RANK(R2836,(P2836:R2836,S2836:AG2836)),0)</f>
        <v>1</v>
      </c>
      <c r="G2836" s="7">
        <f>IF(S2836&gt;0,RANK(S2836,(P2836:R2836,S2836:AG2836)),0)</f>
        <v>0</v>
      </c>
      <c r="H2836" s="49">
        <f t="shared" si="1530"/>
        <v>240</v>
      </c>
      <c r="I2836" s="178">
        <f t="shared" si="1531"/>
        <v>0.5714285714285714</v>
      </c>
      <c r="J2836" s="2"/>
      <c r="K2836" s="2">
        <f t="shared" si="1532"/>
        <v>0.2119047619047619</v>
      </c>
      <c r="L2836" s="2">
        <f t="shared" si="1533"/>
        <v>0</v>
      </c>
      <c r="M2836" s="2">
        <f t="shared" si="1534"/>
        <v>0.78333333333333333</v>
      </c>
      <c r="N2836" s="2">
        <f t="shared" si="1535"/>
        <v>0</v>
      </c>
      <c r="O2836" s="2">
        <f t="shared" si="1529"/>
        <v>4.761904761904745E-3</v>
      </c>
      <c r="P2836" s="1">
        <v>89</v>
      </c>
      <c r="R2836" s="1">
        <v>329</v>
      </c>
      <c r="X2836" s="1">
        <v>2</v>
      </c>
      <c r="AI2836" s="7">
        <f t="shared" si="1536"/>
        <v>0</v>
      </c>
      <c r="AJ2836" s="7">
        <f t="shared" si="1537"/>
        <v>0</v>
      </c>
      <c r="AK2836" s="7">
        <f t="shared" si="1538"/>
        <v>0</v>
      </c>
      <c r="AL2836" s="7">
        <f t="shared" si="1539"/>
        <v>0</v>
      </c>
      <c r="AM2836" s="2">
        <f t="shared" si="1540"/>
        <v>0</v>
      </c>
      <c r="AN2836" s="2">
        <f t="shared" si="1541"/>
        <v>0</v>
      </c>
      <c r="AO2836" s="2">
        <f t="shared" si="1542"/>
        <v>0</v>
      </c>
      <c r="AP2836" s="2">
        <f t="shared" si="1543"/>
        <v>0</v>
      </c>
      <c r="AR2836" t="str">
        <f t="shared" si="1544"/>
        <v>San Miguel</v>
      </c>
      <c r="AS2836" t="s">
        <v>637</v>
      </c>
      <c r="AT2836" s="182">
        <v>3</v>
      </c>
      <c r="AV2836" s="98">
        <v>8</v>
      </c>
      <c r="AW2836" s="100">
        <v>113</v>
      </c>
      <c r="AX2836" s="106">
        <f t="shared" si="1545"/>
        <v>8113</v>
      </c>
      <c r="AZ2836" s="7" t="s">
        <v>2975</v>
      </c>
      <c r="BA2836" t="s">
        <v>3015</v>
      </c>
    </row>
    <row r="2837" spans="1:81" hidden="1" outlineLevel="1">
      <c r="A2837" t="s">
        <v>3104</v>
      </c>
      <c r="B2837" t="s">
        <v>637</v>
      </c>
      <c r="C2837" s="1">
        <f t="shared" si="1546"/>
        <v>21</v>
      </c>
      <c r="D2837" s="7">
        <f>IF(P2837&gt;0,RANK(P2837,(P2837:R2837,S2837:AG2837)),0)</f>
        <v>1</v>
      </c>
      <c r="E2837" s="7">
        <f>IF(Q2837&gt;0,RANK(Q2837,(P2837:R2837,S2837:AG2837)),0)</f>
        <v>0</v>
      </c>
      <c r="F2837" s="7">
        <f>IF(R2837&gt;0,RANK(R2837,(P2837:R2837,S2837:AG2837)),0)</f>
        <v>2</v>
      </c>
      <c r="G2837" s="7">
        <f>IF(S2837&gt;0,RANK(S2837,(P2837:R2837,S2837:AG2837)),0)</f>
        <v>0</v>
      </c>
      <c r="H2837" s="49">
        <f t="shared" si="1530"/>
        <v>5</v>
      </c>
      <c r="I2837" s="178">
        <f t="shared" si="1531"/>
        <v>0.23809523809523808</v>
      </c>
      <c r="J2837" s="2"/>
      <c r="K2837" s="2">
        <f t="shared" si="1532"/>
        <v>0.61904761904761907</v>
      </c>
      <c r="L2837" s="2">
        <f t="shared" si="1533"/>
        <v>0</v>
      </c>
      <c r="M2837" s="2">
        <f t="shared" si="1534"/>
        <v>0.38095238095238093</v>
      </c>
      <c r="N2837" s="2">
        <f t="shared" si="1535"/>
        <v>0</v>
      </c>
      <c r="O2837" s="2">
        <f t="shared" si="1529"/>
        <v>0</v>
      </c>
      <c r="P2837" s="1">
        <v>13</v>
      </c>
      <c r="R2837" s="1">
        <v>8</v>
      </c>
      <c r="X2837" s="1">
        <v>0</v>
      </c>
      <c r="AI2837" s="7">
        <f t="shared" si="1536"/>
        <v>0</v>
      </c>
      <c r="AJ2837" s="7">
        <f t="shared" si="1537"/>
        <v>0</v>
      </c>
      <c r="AK2837" s="7">
        <f t="shared" si="1538"/>
        <v>0</v>
      </c>
      <c r="AL2837" s="7">
        <f t="shared" si="1539"/>
        <v>0</v>
      </c>
      <c r="AM2837" s="2">
        <f t="shared" si="1540"/>
        <v>0</v>
      </c>
      <c r="AN2837" s="2">
        <f t="shared" si="1541"/>
        <v>0</v>
      </c>
      <c r="AO2837" s="2">
        <f t="shared" si="1542"/>
        <v>0</v>
      </c>
      <c r="AP2837" s="2">
        <f t="shared" si="1543"/>
        <v>0</v>
      </c>
      <c r="AR2837" t="str">
        <f t="shared" si="1544"/>
        <v>Sedgwick</v>
      </c>
      <c r="AS2837" t="s">
        <v>637</v>
      </c>
      <c r="AT2837" s="182">
        <v>4</v>
      </c>
      <c r="AV2837" s="98">
        <v>8</v>
      </c>
      <c r="AW2837" s="100">
        <v>115</v>
      </c>
      <c r="AX2837" s="106">
        <f t="shared" si="1545"/>
        <v>8115</v>
      </c>
      <c r="AZ2837" s="7" t="s">
        <v>2975</v>
      </c>
      <c r="BA2837" t="s">
        <v>3015</v>
      </c>
    </row>
    <row r="2838" spans="1:81" hidden="1" outlineLevel="1">
      <c r="A2838" t="s">
        <v>867</v>
      </c>
      <c r="B2838" t="s">
        <v>637</v>
      </c>
      <c r="C2838" s="1">
        <f t="shared" si="1546"/>
        <v>698</v>
      </c>
      <c r="D2838" s="7">
        <f>IF(P2838&gt;0,RANK(P2838,(P2838:R2838,S2838:AG2838)),0)</f>
        <v>2</v>
      </c>
      <c r="E2838" s="7">
        <f>IF(Q2838&gt;0,RANK(Q2838,(P2838:R2838,S2838:AG2838)),0)</f>
        <v>0</v>
      </c>
      <c r="F2838" s="7">
        <f>IF(R2838&gt;0,RANK(R2838,(P2838:R2838,S2838:AG2838)),0)</f>
        <v>1</v>
      </c>
      <c r="G2838" s="7">
        <f>IF(S2838&gt;0,RANK(S2838,(P2838:R2838,S2838:AG2838)),0)</f>
        <v>0</v>
      </c>
      <c r="H2838" s="49">
        <f t="shared" si="1530"/>
        <v>143</v>
      </c>
      <c r="I2838" s="178">
        <f t="shared" si="1531"/>
        <v>0.20487106017191978</v>
      </c>
      <c r="J2838" s="2"/>
      <c r="K2838" s="2">
        <f t="shared" si="1532"/>
        <v>0.39541547277936961</v>
      </c>
      <c r="L2838" s="2">
        <f t="shared" si="1533"/>
        <v>0</v>
      </c>
      <c r="M2838" s="2">
        <f t="shared" si="1534"/>
        <v>0.60028653295128942</v>
      </c>
      <c r="N2838" s="2">
        <f t="shared" si="1535"/>
        <v>0</v>
      </c>
      <c r="O2838" s="2">
        <f t="shared" si="1529"/>
        <v>4.2979942693409656E-3</v>
      </c>
      <c r="P2838" s="1">
        <v>276</v>
      </c>
      <c r="R2838" s="1">
        <v>419</v>
      </c>
      <c r="X2838" s="1">
        <v>3</v>
      </c>
      <c r="AI2838" s="7">
        <f t="shared" si="1536"/>
        <v>0</v>
      </c>
      <c r="AJ2838" s="7">
        <f t="shared" si="1537"/>
        <v>0</v>
      </c>
      <c r="AK2838" s="7">
        <f t="shared" si="1538"/>
        <v>0</v>
      </c>
      <c r="AL2838" s="7">
        <f t="shared" si="1539"/>
        <v>0</v>
      </c>
      <c r="AM2838" s="2">
        <f t="shared" si="1540"/>
        <v>0</v>
      </c>
      <c r="AN2838" s="2">
        <f t="shared" si="1541"/>
        <v>0</v>
      </c>
      <c r="AO2838" s="2">
        <f t="shared" si="1542"/>
        <v>0</v>
      </c>
      <c r="AP2838" s="2">
        <f t="shared" si="1543"/>
        <v>0</v>
      </c>
      <c r="AR2838" t="str">
        <f t="shared" si="1544"/>
        <v>Summit</v>
      </c>
      <c r="AS2838" t="s">
        <v>637</v>
      </c>
      <c r="AT2838" s="182">
        <v>2</v>
      </c>
      <c r="AV2838" s="98">
        <v>8</v>
      </c>
      <c r="AW2838" s="100">
        <v>117</v>
      </c>
      <c r="AX2838" s="106">
        <f t="shared" si="1545"/>
        <v>8117</v>
      </c>
      <c r="AZ2838" s="7" t="s">
        <v>2975</v>
      </c>
      <c r="BA2838" t="s">
        <v>3015</v>
      </c>
    </row>
    <row r="2839" spans="1:81" hidden="1" outlineLevel="1">
      <c r="A2839" t="s">
        <v>881</v>
      </c>
      <c r="B2839" t="s">
        <v>637</v>
      </c>
      <c r="C2839" s="1">
        <f t="shared" si="1546"/>
        <v>352</v>
      </c>
      <c r="D2839" s="7">
        <f>IF(P2839&gt;0,RANK(P2839,(P2839:R2839,S2839:AG2839)),0)</f>
        <v>2</v>
      </c>
      <c r="E2839" s="7">
        <f>IF(Q2839&gt;0,RANK(Q2839,(P2839:R2839,S2839:AG2839)),0)</f>
        <v>0</v>
      </c>
      <c r="F2839" s="7">
        <f>IF(R2839&gt;0,RANK(R2839,(P2839:R2839,S2839:AG2839)),0)</f>
        <v>1</v>
      </c>
      <c r="G2839" s="7">
        <f>IF(S2839&gt;0,RANK(S2839,(P2839:R2839,S2839:AG2839)),0)</f>
        <v>0</v>
      </c>
      <c r="H2839" s="49">
        <f t="shared" si="1530"/>
        <v>93</v>
      </c>
      <c r="I2839" s="178">
        <f t="shared" si="1531"/>
        <v>0.26420454545454547</v>
      </c>
      <c r="J2839" s="2"/>
      <c r="K2839" s="2">
        <f t="shared" si="1532"/>
        <v>0.35795454545454547</v>
      </c>
      <c r="L2839" s="2">
        <f t="shared" si="1533"/>
        <v>0</v>
      </c>
      <c r="M2839" s="2">
        <f t="shared" si="1534"/>
        <v>0.62215909090909094</v>
      </c>
      <c r="N2839" s="2">
        <f t="shared" si="1535"/>
        <v>0</v>
      </c>
      <c r="O2839" s="2">
        <f t="shared" si="1529"/>
        <v>1.9886363636363646E-2</v>
      </c>
      <c r="P2839" s="1">
        <v>126</v>
      </c>
      <c r="R2839" s="1">
        <v>219</v>
      </c>
      <c r="X2839" s="1">
        <v>7</v>
      </c>
      <c r="AI2839" s="7">
        <f t="shared" si="1536"/>
        <v>0</v>
      </c>
      <c r="AJ2839" s="7">
        <f t="shared" si="1537"/>
        <v>0</v>
      </c>
      <c r="AK2839" s="7">
        <f t="shared" si="1538"/>
        <v>0</v>
      </c>
      <c r="AL2839" s="7">
        <f t="shared" si="1539"/>
        <v>0</v>
      </c>
      <c r="AM2839" s="2">
        <f t="shared" si="1540"/>
        <v>0</v>
      </c>
      <c r="AN2839" s="2">
        <f t="shared" si="1541"/>
        <v>0</v>
      </c>
      <c r="AO2839" s="2">
        <f t="shared" si="1542"/>
        <v>0</v>
      </c>
      <c r="AP2839" s="2">
        <f t="shared" si="1543"/>
        <v>0</v>
      </c>
      <c r="AR2839" t="str">
        <f t="shared" si="1544"/>
        <v>Teller</v>
      </c>
      <c r="AS2839" t="s">
        <v>637</v>
      </c>
      <c r="AT2839" s="182">
        <v>5</v>
      </c>
      <c r="AV2839" s="98">
        <v>8</v>
      </c>
      <c r="AW2839" s="100">
        <v>119</v>
      </c>
      <c r="AX2839" s="106">
        <f t="shared" si="1545"/>
        <v>8119</v>
      </c>
      <c r="AZ2839" s="7" t="s">
        <v>2975</v>
      </c>
      <c r="BA2839" t="s">
        <v>3015</v>
      </c>
    </row>
    <row r="2840" spans="1:81" hidden="1" outlineLevel="1">
      <c r="A2840" t="s">
        <v>643</v>
      </c>
      <c r="B2840" t="s">
        <v>637</v>
      </c>
      <c r="C2840" s="1">
        <f t="shared" si="1546"/>
        <v>23</v>
      </c>
      <c r="D2840" s="7">
        <f>IF(P2840&gt;0,RANK(P2840,(P2840:R2840,S2840:AG2840)),0)</f>
        <v>2</v>
      </c>
      <c r="E2840" s="7">
        <f>IF(Q2840&gt;0,RANK(Q2840,(P2840:R2840,S2840:AG2840)),0)</f>
        <v>0</v>
      </c>
      <c r="F2840" s="7">
        <f>IF(R2840&gt;0,RANK(R2840,(P2840:R2840,S2840:AG2840)),0)</f>
        <v>1</v>
      </c>
      <c r="G2840" s="7">
        <f>IF(S2840&gt;0,RANK(S2840,(P2840:R2840,S2840:AG2840)),0)</f>
        <v>0</v>
      </c>
      <c r="H2840" s="49">
        <f t="shared" si="1530"/>
        <v>2</v>
      </c>
      <c r="I2840" s="178">
        <f t="shared" si="1531"/>
        <v>8.6956521739130432E-2</v>
      </c>
      <c r="J2840" s="2"/>
      <c r="K2840" s="2">
        <f t="shared" si="1532"/>
        <v>0.43478260869565216</v>
      </c>
      <c r="L2840" s="2">
        <f t="shared" si="1533"/>
        <v>0</v>
      </c>
      <c r="M2840" s="2">
        <f t="shared" si="1534"/>
        <v>0.52173913043478259</v>
      </c>
      <c r="N2840" s="2">
        <f t="shared" si="1535"/>
        <v>0</v>
      </c>
      <c r="O2840" s="2">
        <f t="shared" si="1529"/>
        <v>4.3478260869565299E-2</v>
      </c>
      <c r="P2840" s="1">
        <v>10</v>
      </c>
      <c r="R2840" s="1">
        <v>12</v>
      </c>
      <c r="X2840" s="1">
        <v>1</v>
      </c>
      <c r="AI2840" s="7">
        <f t="shared" si="1536"/>
        <v>0</v>
      </c>
      <c r="AJ2840" s="7">
        <f t="shared" si="1537"/>
        <v>0</v>
      </c>
      <c r="AK2840" s="7">
        <f t="shared" si="1538"/>
        <v>0</v>
      </c>
      <c r="AL2840" s="7">
        <f t="shared" si="1539"/>
        <v>0</v>
      </c>
      <c r="AM2840" s="2">
        <f t="shared" si="1540"/>
        <v>0</v>
      </c>
      <c r="AN2840" s="2">
        <f t="shared" si="1541"/>
        <v>0</v>
      </c>
      <c r="AO2840" s="2">
        <f t="shared" si="1542"/>
        <v>0</v>
      </c>
      <c r="AP2840" s="2">
        <f t="shared" si="1543"/>
        <v>0</v>
      </c>
      <c r="AR2840" t="str">
        <f t="shared" si="1544"/>
        <v>Washington</v>
      </c>
      <c r="AS2840" t="s">
        <v>637</v>
      </c>
      <c r="AT2840" s="182">
        <v>4</v>
      </c>
      <c r="AV2840" s="98">
        <v>8</v>
      </c>
      <c r="AW2840" s="100">
        <v>121</v>
      </c>
      <c r="AX2840" s="106">
        <f t="shared" si="1545"/>
        <v>8121</v>
      </c>
      <c r="AZ2840" s="7" t="s">
        <v>2975</v>
      </c>
      <c r="BA2840" t="s">
        <v>3015</v>
      </c>
    </row>
    <row r="2841" spans="1:81" hidden="1" outlineLevel="1">
      <c r="A2841" t="s">
        <v>3224</v>
      </c>
      <c r="B2841" t="s">
        <v>637</v>
      </c>
      <c r="C2841" s="1">
        <f t="shared" si="1546"/>
        <v>2950</v>
      </c>
      <c r="D2841" s="7">
        <f>IF(P2841&gt;0,RANK(P2841,(P2841:R2841,S2841:AG2841)),0)</f>
        <v>2</v>
      </c>
      <c r="E2841" s="7">
        <f>IF(Q2841&gt;0,RANK(Q2841,(P2841:R2841,S2841:AG2841)),0)</f>
        <v>0</v>
      </c>
      <c r="F2841" s="7">
        <f>IF(R2841&gt;0,RANK(R2841,(P2841:R2841,S2841:AG2841)),0)</f>
        <v>1</v>
      </c>
      <c r="G2841" s="7">
        <f>IF(S2841&gt;0,RANK(S2841,(P2841:R2841,S2841:AG2841)),0)</f>
        <v>0</v>
      </c>
      <c r="H2841" s="49">
        <f t="shared" si="1530"/>
        <v>748</v>
      </c>
      <c r="I2841" s="178">
        <f t="shared" si="1531"/>
        <v>0.2535593220338983</v>
      </c>
      <c r="J2841" s="2"/>
      <c r="K2841" s="2">
        <f t="shared" si="1532"/>
        <v>0.36949152542372882</v>
      </c>
      <c r="L2841" s="2">
        <f t="shared" si="1533"/>
        <v>0</v>
      </c>
      <c r="M2841" s="2">
        <f t="shared" si="1534"/>
        <v>0.62305084745762707</v>
      </c>
      <c r="N2841" s="2">
        <f t="shared" si="1535"/>
        <v>0</v>
      </c>
      <c r="O2841" s="2">
        <f t="shared" si="1529"/>
        <v>7.4576271186441723E-3</v>
      </c>
      <c r="P2841" s="1">
        <v>1090</v>
      </c>
      <c r="R2841" s="1">
        <v>1838</v>
      </c>
      <c r="X2841" s="1">
        <v>22</v>
      </c>
      <c r="AI2841" s="7">
        <f t="shared" si="1536"/>
        <v>0</v>
      </c>
      <c r="AJ2841" s="7">
        <f t="shared" si="1537"/>
        <v>0</v>
      </c>
      <c r="AK2841" s="7">
        <f t="shared" si="1538"/>
        <v>0</v>
      </c>
      <c r="AL2841" s="7">
        <f t="shared" si="1539"/>
        <v>0</v>
      </c>
      <c r="AM2841" s="2">
        <f t="shared" si="1540"/>
        <v>0</v>
      </c>
      <c r="AN2841" s="2">
        <f t="shared" si="1541"/>
        <v>0</v>
      </c>
      <c r="AO2841" s="2">
        <f t="shared" si="1542"/>
        <v>0</v>
      </c>
      <c r="AP2841" s="2">
        <f t="shared" si="1543"/>
        <v>0</v>
      </c>
      <c r="AR2841" t="str">
        <f t="shared" si="1544"/>
        <v>Weld</v>
      </c>
      <c r="AS2841" t="s">
        <v>637</v>
      </c>
      <c r="AT2841" s="182">
        <v>4</v>
      </c>
      <c r="AV2841" s="98">
        <v>8</v>
      </c>
      <c r="AW2841" s="100">
        <v>123</v>
      </c>
      <c r="AX2841" s="106">
        <f t="shared" si="1545"/>
        <v>8123</v>
      </c>
      <c r="AZ2841" s="7" t="s">
        <v>2975</v>
      </c>
      <c r="BA2841" t="s">
        <v>3015</v>
      </c>
    </row>
    <row r="2842" spans="1:81" hidden="1" outlineLevel="1">
      <c r="A2842" t="s">
        <v>2804</v>
      </c>
      <c r="B2842" t="s">
        <v>637</v>
      </c>
      <c r="C2842" s="1">
        <f t="shared" si="1546"/>
        <v>84</v>
      </c>
      <c r="D2842" s="7">
        <f>IF(P2842&gt;0,RANK(P2842,(P2842:R2842,S2842:AG2842)),0)</f>
        <v>1</v>
      </c>
      <c r="E2842" s="7">
        <f>IF(Q2842&gt;0,RANK(Q2842,(P2842:R2842,S2842:AG2842)),0)</f>
        <v>0</v>
      </c>
      <c r="F2842" s="7">
        <f>IF(R2842&gt;0,RANK(R2842,(P2842:R2842,S2842:AG2842)),0)</f>
        <v>2</v>
      </c>
      <c r="G2842" s="7">
        <f>IF(S2842&gt;0,RANK(S2842,(P2842:R2842,S2842:AG2842)),0)</f>
        <v>0</v>
      </c>
      <c r="H2842" s="49">
        <f t="shared" si="1530"/>
        <v>12</v>
      </c>
      <c r="I2842" s="178">
        <f t="shared" si="1531"/>
        <v>0.14285714285714285</v>
      </c>
      <c r="J2842" s="2"/>
      <c r="K2842" s="2">
        <f t="shared" si="1532"/>
        <v>0.5357142857142857</v>
      </c>
      <c r="L2842" s="2">
        <f t="shared" si="1533"/>
        <v>0</v>
      </c>
      <c r="M2842" s="2">
        <f t="shared" si="1534"/>
        <v>0.39285714285714285</v>
      </c>
      <c r="N2842" s="2">
        <f t="shared" si="1535"/>
        <v>0</v>
      </c>
      <c r="O2842" s="2">
        <f t="shared" si="1529"/>
        <v>7.1428571428571452E-2</v>
      </c>
      <c r="P2842" s="1">
        <v>45</v>
      </c>
      <c r="R2842" s="1">
        <v>33</v>
      </c>
      <c r="X2842" s="1">
        <v>6</v>
      </c>
      <c r="AI2842" s="7">
        <f t="shared" si="1536"/>
        <v>0</v>
      </c>
      <c r="AJ2842" s="7">
        <f t="shared" si="1537"/>
        <v>0</v>
      </c>
      <c r="AK2842" s="7">
        <f t="shared" si="1538"/>
        <v>0</v>
      </c>
      <c r="AL2842" s="7">
        <f t="shared" si="1539"/>
        <v>0</v>
      </c>
      <c r="AM2842" s="2">
        <f t="shared" si="1540"/>
        <v>0</v>
      </c>
      <c r="AN2842" s="2">
        <f t="shared" si="1541"/>
        <v>0</v>
      </c>
      <c r="AO2842" s="2">
        <f t="shared" si="1542"/>
        <v>0</v>
      </c>
      <c r="AP2842" s="2">
        <f t="shared" si="1543"/>
        <v>0</v>
      </c>
      <c r="AR2842" t="str">
        <f t="shared" si="1544"/>
        <v>Yuma</v>
      </c>
      <c r="AS2842" t="s">
        <v>637</v>
      </c>
      <c r="AT2842" s="182">
        <v>4</v>
      </c>
      <c r="AV2842" s="98">
        <v>8</v>
      </c>
      <c r="AW2842" s="100">
        <v>125</v>
      </c>
      <c r="AX2842" s="106">
        <f t="shared" si="1545"/>
        <v>8125</v>
      </c>
      <c r="AZ2842" s="7" t="s">
        <v>2975</v>
      </c>
      <c r="BA2842" t="s">
        <v>3015</v>
      </c>
    </row>
    <row r="2843" spans="1:81" collapsed="1">
      <c r="A2843" t="s">
        <v>629</v>
      </c>
      <c r="B2843" t="s">
        <v>1114</v>
      </c>
      <c r="C2843" s="1">
        <f t="shared" si="1546"/>
        <v>123457</v>
      </c>
      <c r="D2843" s="7">
        <f>IF(P2843&gt;0,RANK(P2843,(P2843:R2843,S2843:AG2843)),0)</f>
        <v>2</v>
      </c>
      <c r="E2843" s="7">
        <f>IF(Q2843&gt;0,RANK(Q2843,(P2843:R2843,S2843:AG2843)),0)</f>
        <v>0</v>
      </c>
      <c r="F2843" s="7">
        <f>IF(R2843&gt;0,RANK(R2843,(P2843:R2843,S2843:AG2843)),0)</f>
        <v>1</v>
      </c>
      <c r="G2843" s="7">
        <f>IF(S2843&gt;0,RANK(S2843,(P2843:R2843,S2843:AG2843)),0)</f>
        <v>0</v>
      </c>
      <c r="H2843" s="49">
        <f t="shared" si="1530"/>
        <v>23057</v>
      </c>
      <c r="I2843" s="178">
        <f>H2843/C2843</f>
        <v>0.18676138250564975</v>
      </c>
      <c r="J2843" s="2"/>
      <c r="K2843" s="2">
        <f t="shared" si="1532"/>
        <v>0.40329021440663548</v>
      </c>
      <c r="L2843" s="2">
        <f t="shared" si="1533"/>
        <v>0</v>
      </c>
      <c r="M2843" s="2">
        <f t="shared" si="1534"/>
        <v>0.59005159691228526</v>
      </c>
      <c r="N2843" s="2">
        <f t="shared" si="1535"/>
        <v>0</v>
      </c>
      <c r="O2843" s="2">
        <f t="shared" si="1529"/>
        <v>6.6581886810792579E-3</v>
      </c>
      <c r="P2843" s="1">
        <f>SUM(P2779:P2842)</f>
        <v>49789</v>
      </c>
      <c r="R2843" s="1">
        <f t="shared" ref="R2843:X2843" si="1547">SUM(R2779:R2842)</f>
        <v>72846</v>
      </c>
      <c r="X2843" s="1">
        <f t="shared" si="1547"/>
        <v>822</v>
      </c>
      <c r="AI2843" s="7">
        <f t="shared" si="1536"/>
        <v>0</v>
      </c>
      <c r="AJ2843" s="7">
        <f t="shared" si="1537"/>
        <v>0</v>
      </c>
      <c r="AK2843" s="7">
        <f t="shared" si="1538"/>
        <v>0</v>
      </c>
      <c r="AL2843" s="7">
        <f t="shared" si="1539"/>
        <v>0</v>
      </c>
      <c r="AM2843" s="2">
        <f t="shared" si="1540"/>
        <v>0</v>
      </c>
      <c r="AN2843" s="2">
        <f t="shared" si="1541"/>
        <v>0</v>
      </c>
      <c r="AO2843" s="2">
        <f t="shared" si="1542"/>
        <v>0</v>
      </c>
      <c r="AP2843" s="2">
        <f t="shared" si="1543"/>
        <v>0</v>
      </c>
      <c r="AR2843" t="str">
        <f t="shared" si="1544"/>
        <v>Colorado</v>
      </c>
      <c r="AS2843" t="s">
        <v>1114</v>
      </c>
      <c r="AT2843" s="182"/>
      <c r="AV2843" s="98">
        <v>8</v>
      </c>
      <c r="AW2843" s="100"/>
      <c r="AX2843" s="98">
        <v>8</v>
      </c>
      <c r="AZ2843" s="7" t="s">
        <v>1634</v>
      </c>
      <c r="BA2843" t="s">
        <v>3015</v>
      </c>
      <c r="BN2843" s="1">
        <f>SUM(BN2779:BN2842)</f>
        <v>0</v>
      </c>
    </row>
    <row r="2844" spans="1:81" s="171" customFormat="1">
      <c r="A2844" s="48"/>
      <c r="C2844" s="2"/>
      <c r="D2844" s="7"/>
      <c r="E2844" s="2"/>
      <c r="F2844" s="2"/>
      <c r="G2844" s="2"/>
      <c r="H2844" s="49"/>
      <c r="I2844" s="54"/>
      <c r="J2844" s="1"/>
      <c r="K2844" s="2"/>
      <c r="L2844" s="2"/>
      <c r="M2844" s="2"/>
      <c r="N2844" s="2"/>
      <c r="O2844" s="2"/>
      <c r="P2844" s="1"/>
      <c r="Q2844" s="1"/>
      <c r="R2844" s="1"/>
      <c r="S2844" s="1"/>
      <c r="T2844" s="1"/>
      <c r="U2844" s="1"/>
      <c r="V2844" s="1"/>
      <c r="W2844" s="1"/>
      <c r="X2844" s="1"/>
      <c r="Y2844" s="1"/>
      <c r="Z2844" s="1"/>
      <c r="AA2844" s="1"/>
      <c r="AB2844" s="1"/>
      <c r="AC2844" s="1"/>
      <c r="AD2844" s="1"/>
      <c r="AE2844" s="1"/>
      <c r="AF2844" s="1"/>
      <c r="AG2844" s="1"/>
      <c r="AH2844" s="1"/>
      <c r="AI2844" s="8"/>
      <c r="AJ2844" s="8"/>
      <c r="AK2844" s="8"/>
      <c r="AL2844" s="8"/>
      <c r="AM2844" s="2"/>
      <c r="AN2844" s="2"/>
      <c r="AO2844" s="2"/>
      <c r="AP2844" s="2"/>
      <c r="AQ2844" s="2"/>
      <c r="AT2844" s="182"/>
      <c r="AV2844" s="98"/>
      <c r="AW2844" s="100"/>
      <c r="AX2844" s="106"/>
      <c r="AZ2844" s="7"/>
      <c r="BA2844" s="182"/>
      <c r="BF2844" s="1"/>
      <c r="BG2844" s="1"/>
      <c r="BH2844" s="1"/>
      <c r="BI2844" s="1"/>
      <c r="BJ2844" s="1"/>
      <c r="BK2844" s="1"/>
      <c r="BL2844" s="1"/>
      <c r="BM2844" s="1"/>
      <c r="BN2844" s="1"/>
      <c r="BO2844" s="1"/>
      <c r="BP2844" s="1"/>
      <c r="BQ2844" s="1"/>
      <c r="BR2844" s="1"/>
      <c r="BS2844" s="1"/>
      <c r="BT2844" s="1"/>
      <c r="BU2844" s="1"/>
      <c r="BV2844" s="1"/>
      <c r="BW2844" s="1"/>
      <c r="BX2844" s="1"/>
      <c r="BY2844" s="1"/>
      <c r="BZ2844" s="1"/>
      <c r="CA2844" s="1"/>
      <c r="CB2844" s="1"/>
      <c r="CC2844" s="1"/>
    </row>
    <row r="2845" spans="1:81">
      <c r="A2845" s="9" t="s">
        <v>3017</v>
      </c>
      <c r="B2845" t="s">
        <v>1114</v>
      </c>
      <c r="C2845" s="1">
        <f>SUM(P2845:AG2845)</f>
        <v>1305</v>
      </c>
      <c r="D2845" s="7">
        <f>IF(P2845&gt;0,RANK(P2845,(P2845:R2845,S2845:AG2845)),0)</f>
        <v>1</v>
      </c>
      <c r="E2845" s="7">
        <f>IF(Q2845&gt;0,RANK(Q2845,(P2845:R2845,S2845:AG2845)),0)</f>
        <v>0</v>
      </c>
      <c r="F2845" s="7">
        <f>IF(R2845&gt;0,RANK(R2845,(P2845:R2845,S2845:AG2845)),0)</f>
        <v>2</v>
      </c>
      <c r="G2845" s="7">
        <f>IF(S2845&gt;0,RANK(S2845,(P2845:R2845,S2845:AG2845)),0)</f>
        <v>0</v>
      </c>
      <c r="H2845" s="49">
        <f>MAX(P2845:Y2845)-LARGE(P2845:Y2845,2)</f>
        <v>249</v>
      </c>
      <c r="I2845" s="54">
        <f>H2845/C2845</f>
        <v>0.19080459770114944</v>
      </c>
      <c r="J2845" s="2"/>
      <c r="K2845" s="2">
        <f>IF($C2845=0,"-",P2845/$C2845)</f>
        <v>0.59540229885057472</v>
      </c>
      <c r="L2845" s="2">
        <f>IF($C2845=0,"-",Q2845/$C2845)</f>
        <v>0</v>
      </c>
      <c r="M2845" s="2">
        <f>IF($C2845=0,"-",R2845/$C2845)</f>
        <v>0.40459770114942528</v>
      </c>
      <c r="N2845" s="2">
        <f>IF($C2845=0,"-",S2845/$C2845)</f>
        <v>0</v>
      </c>
      <c r="O2845" s="2">
        <f>IF(C2845=0,"-",(1-K2845-L2845-M2845-N2845))</f>
        <v>0</v>
      </c>
      <c r="P2845" s="1">
        <v>777</v>
      </c>
      <c r="R2845" s="1">
        <v>528</v>
      </c>
      <c r="AI2845" s="7">
        <f>IF(T2845&gt;0,RANK(T2845,(P2845:Z2845)),0)</f>
        <v>0</v>
      </c>
      <c r="AJ2845" s="7">
        <f>IF(U2845&gt;0,RANK(U2845,(P2845:Z2845)),0)</f>
        <v>0</v>
      </c>
      <c r="AK2845" s="7">
        <f>IF(V2845&gt;0,RANK(V2845,(P2845:Z2845)),0)</f>
        <v>0</v>
      </c>
      <c r="AL2845" s="7">
        <f>IF(W2845&gt;0,RANK(W2845,(P2845:Z2845)),0)</f>
        <v>0</v>
      </c>
      <c r="AM2845" s="2">
        <f>IF($C2845=0,"-",T2845/$C2845)</f>
        <v>0</v>
      </c>
      <c r="AN2845" s="2">
        <f>IF($C2845=0,"-",U2845/$C2845)</f>
        <v>0</v>
      </c>
      <c r="AO2845" s="2">
        <f>IF($C2845=0,"-",V2845/$C2845)</f>
        <v>0</v>
      </c>
      <c r="AP2845" s="2">
        <f>IF($C2845=0,"-",W2845/$C2845)</f>
        <v>0</v>
      </c>
      <c r="AR2845" t="str">
        <f>A2845</f>
        <v>Guam</v>
      </c>
      <c r="AS2845" t="s">
        <v>1114</v>
      </c>
      <c r="AT2845" s="182"/>
      <c r="AV2845" s="98">
        <v>66</v>
      </c>
      <c r="AW2845" s="100"/>
      <c r="AX2845" s="98">
        <v>66</v>
      </c>
      <c r="AZ2845" s="7" t="s">
        <v>1500</v>
      </c>
      <c r="BA2845" s="182" t="s">
        <v>3015</v>
      </c>
    </row>
    <row r="2846" spans="1:81">
      <c r="C2846" s="1"/>
      <c r="E2846" s="7"/>
      <c r="F2846" s="7"/>
      <c r="G2846" s="7"/>
      <c r="H2846" s="49"/>
      <c r="I2846" s="178"/>
      <c r="J2846" s="2"/>
      <c r="AI2846" s="7"/>
      <c r="AJ2846" s="7"/>
      <c r="AK2846" s="7"/>
      <c r="AL2846" s="7"/>
      <c r="AT2846" s="182"/>
      <c r="AV2846" s="98"/>
      <c r="AW2846" s="100"/>
    </row>
    <row r="2847" spans="1:81" hidden="1" outlineLevel="1">
      <c r="A2847" t="s">
        <v>684</v>
      </c>
      <c r="B2847" t="s">
        <v>827</v>
      </c>
      <c r="C2847" s="1">
        <f>SUM(P2847:AG2847)</f>
        <v>7250</v>
      </c>
      <c r="D2847" s="7">
        <f>IF(P2847&gt;0,RANK(P2847,(P2847:R2847,S2847:AG2847)),0)</f>
        <v>2</v>
      </c>
      <c r="E2847" s="7">
        <f>IF(Q2847&gt;0,RANK(Q2847,(P2847:R2847,S2847:AG2847)),0)</f>
        <v>0</v>
      </c>
      <c r="F2847" s="7">
        <f>IF(R2847&gt;0,RANK(R2847,(P2847:R2847,S2847:AG2847)),0)</f>
        <v>1</v>
      </c>
      <c r="G2847" s="7">
        <f>IF(S2847&gt;0,RANK(S2847,(P2847:R2847,S2847:AG2847)),0)</f>
        <v>0</v>
      </c>
      <c r="H2847" s="49">
        <f>MAX(P2847:Y2847)-LARGE(P2847:Y2847,2)</f>
        <v>3961</v>
      </c>
      <c r="I2847" s="178">
        <f>H2847/C2847</f>
        <v>0.54634482758620695</v>
      </c>
      <c r="J2847" s="2"/>
      <c r="K2847" s="2">
        <f t="shared" ref="K2847:N2851" si="1548">IF($C2847=0,"-",P2847/$C2847)</f>
        <v>0.22606896551724137</v>
      </c>
      <c r="L2847" s="2">
        <f t="shared" si="1548"/>
        <v>0</v>
      </c>
      <c r="M2847" s="2">
        <f t="shared" si="1548"/>
        <v>0.77241379310344827</v>
      </c>
      <c r="N2847" s="2">
        <f t="shared" si="1548"/>
        <v>0</v>
      </c>
      <c r="O2847" s="2">
        <f>IF(C2847=0,"-",(1-K2847-L2847-M2847-N2847))</f>
        <v>1.5172413793103079E-3</v>
      </c>
      <c r="P2847" s="1">
        <v>1639</v>
      </c>
      <c r="R2847" s="1">
        <v>5600</v>
      </c>
      <c r="S2847" s="1">
        <v>0</v>
      </c>
      <c r="X2847" s="1">
        <v>9</v>
      </c>
      <c r="AC2847" s="1">
        <v>2</v>
      </c>
      <c r="AI2847" s="7">
        <f>IF(T2847&gt;0,RANK(T2847,(P2847:Z2847)),0)</f>
        <v>0</v>
      </c>
      <c r="AJ2847" s="7">
        <f>IF(U2847&gt;0,RANK(U2847,(P2847:Z2847)),0)</f>
        <v>0</v>
      </c>
      <c r="AK2847" s="7">
        <f>IF(V2847&gt;0,RANK(V2847,(P2847:Z2847)),0)</f>
        <v>0</v>
      </c>
      <c r="AL2847" s="7">
        <f>IF(W2847&gt;0,RANK(W2847,(P2847:Z2847)),0)</f>
        <v>0</v>
      </c>
      <c r="AM2847" s="2">
        <f t="shared" ref="AM2847:AP2851" si="1549">IF($C2847=0,"-",T2847/$C2847)</f>
        <v>0</v>
      </c>
      <c r="AN2847" s="2">
        <f t="shared" si="1549"/>
        <v>0</v>
      </c>
      <c r="AO2847" s="2">
        <f t="shared" si="1549"/>
        <v>0</v>
      </c>
      <c r="AP2847" s="2">
        <f t="shared" si="1549"/>
        <v>0</v>
      </c>
      <c r="AR2847" t="str">
        <f>A2847</f>
        <v>Hawaii</v>
      </c>
      <c r="AS2847" t="s">
        <v>827</v>
      </c>
      <c r="AT2847" s="182">
        <v>2</v>
      </c>
      <c r="AV2847" s="98">
        <v>15</v>
      </c>
      <c r="AW2847" s="100">
        <v>1</v>
      </c>
      <c r="AX2847" s="106">
        <f>AV2847*1000+AW2847</f>
        <v>15001</v>
      </c>
      <c r="AZ2847" s="7" t="s">
        <v>2975</v>
      </c>
      <c r="BA2847" t="s">
        <v>3015</v>
      </c>
    </row>
    <row r="2848" spans="1:81" hidden="1" outlineLevel="1">
      <c r="A2848" t="s">
        <v>1584</v>
      </c>
      <c r="B2848" t="s">
        <v>827</v>
      </c>
      <c r="C2848" s="1">
        <f>SUM(P2848:AG2848)</f>
        <v>18183</v>
      </c>
      <c r="D2848" s="7">
        <f>IF(P2848&gt;0,RANK(P2848,(P2848:R2848,S2848:AG2848)),0)</f>
        <v>2</v>
      </c>
      <c r="E2848" s="7">
        <f>IF(Q2848&gt;0,RANK(Q2848,(P2848:R2848,S2848:AG2848)),0)</f>
        <v>0</v>
      </c>
      <c r="F2848" s="7">
        <f>IF(R2848&gt;0,RANK(R2848,(P2848:R2848,S2848:AG2848)),0)</f>
        <v>1</v>
      </c>
      <c r="G2848" s="7">
        <f>IF(S2848&gt;0,RANK(S2848,(P2848:R2848,S2848:AG2848)),0)</f>
        <v>5</v>
      </c>
      <c r="H2848" s="49">
        <f>MAX(P2848:Y2848)-LARGE(P2848:Y2848,2)</f>
        <v>4772</v>
      </c>
      <c r="I2848" s="178">
        <f>H2848/C2848</f>
        <v>0.26244294120882145</v>
      </c>
      <c r="J2848" s="2"/>
      <c r="K2848" s="2">
        <f t="shared" si="1548"/>
        <v>0.36770609910355828</v>
      </c>
      <c r="L2848" s="2">
        <f t="shared" si="1548"/>
        <v>0</v>
      </c>
      <c r="M2848" s="2">
        <f t="shared" si="1548"/>
        <v>0.63014904031237973</v>
      </c>
      <c r="N2848" s="2">
        <f t="shared" si="1548"/>
        <v>5.4996425232359897E-5</v>
      </c>
      <c r="O2848" s="2">
        <f>IF(C2848=0,"-",(1-K2848-L2848-M2848-N2848))</f>
        <v>2.0898641588295761E-3</v>
      </c>
      <c r="P2848" s="1">
        <v>6686</v>
      </c>
      <c r="R2848" s="1">
        <v>11458</v>
      </c>
      <c r="S2848" s="1">
        <v>1</v>
      </c>
      <c r="X2848" s="1">
        <v>28</v>
      </c>
      <c r="AC2848" s="1">
        <v>10</v>
      </c>
      <c r="AI2848" s="7">
        <f>IF(T2848&gt;0,RANK(T2848,(P2848:Z2848)),0)</f>
        <v>0</v>
      </c>
      <c r="AJ2848" s="7">
        <f>IF(U2848&gt;0,RANK(U2848,(P2848:Z2848)),0)</f>
        <v>0</v>
      </c>
      <c r="AK2848" s="7">
        <f>IF(V2848&gt;0,RANK(V2848,(P2848:Z2848)),0)</f>
        <v>0</v>
      </c>
      <c r="AL2848" s="7">
        <f>IF(W2848&gt;0,RANK(W2848,(P2848:Z2848)),0)</f>
        <v>0</v>
      </c>
      <c r="AM2848" s="2">
        <f t="shared" si="1549"/>
        <v>0</v>
      </c>
      <c r="AN2848" s="2">
        <f t="shared" si="1549"/>
        <v>0</v>
      </c>
      <c r="AO2848" s="2">
        <f t="shared" si="1549"/>
        <v>0</v>
      </c>
      <c r="AP2848" s="2">
        <f t="shared" si="1549"/>
        <v>0</v>
      </c>
      <c r="AR2848" t="str">
        <f>A2848</f>
        <v>Honolulu</v>
      </c>
      <c r="AS2848" t="s">
        <v>827</v>
      </c>
      <c r="AT2848" s="182"/>
      <c r="AV2848" s="98">
        <v>15</v>
      </c>
      <c r="AW2848" s="100">
        <v>3</v>
      </c>
      <c r="AX2848" s="106">
        <f>AV2848*1000+AW2848</f>
        <v>15003</v>
      </c>
      <c r="AZ2848" s="7" t="s">
        <v>2975</v>
      </c>
      <c r="BA2848" t="s">
        <v>3015</v>
      </c>
    </row>
    <row r="2849" spans="1:81" hidden="1" outlineLevel="1">
      <c r="A2849" t="s">
        <v>1403</v>
      </c>
      <c r="B2849" t="s">
        <v>827</v>
      </c>
      <c r="C2849" s="1">
        <f>SUM(P2849:AG2849)</f>
        <v>2659</v>
      </c>
      <c r="D2849" s="7">
        <f>IF(P2849&gt;0,RANK(P2849,(P2849:R2849,S2849:AG2849)),0)</f>
        <v>2</v>
      </c>
      <c r="E2849" s="7">
        <f>IF(Q2849&gt;0,RANK(Q2849,(P2849:R2849,S2849:AG2849)),0)</f>
        <v>0</v>
      </c>
      <c r="F2849" s="7">
        <f>IF(R2849&gt;0,RANK(R2849,(P2849:R2849,S2849:AG2849)),0)</f>
        <v>1</v>
      </c>
      <c r="G2849" s="7">
        <f>IF(S2849&gt;0,RANK(S2849,(P2849:R2849,S2849:AG2849)),0)</f>
        <v>0</v>
      </c>
      <c r="H2849" s="49">
        <f>MAX(P2849:Y2849)-LARGE(P2849:Y2849,2)</f>
        <v>1443</v>
      </c>
      <c r="I2849" s="178">
        <f>H2849/C2849</f>
        <v>0.54268522000752162</v>
      </c>
      <c r="J2849" s="2"/>
      <c r="K2849" s="2">
        <f t="shared" si="1548"/>
        <v>0.22828130876269273</v>
      </c>
      <c r="L2849" s="2">
        <f t="shared" si="1548"/>
        <v>0</v>
      </c>
      <c r="M2849" s="2">
        <f t="shared" si="1548"/>
        <v>0.77096652877021432</v>
      </c>
      <c r="N2849" s="2">
        <f t="shared" si="1548"/>
        <v>0</v>
      </c>
      <c r="O2849" s="2">
        <f>IF(C2849=0,"-",(1-K2849-L2849-M2849-N2849))</f>
        <v>7.5216246709297607E-4</v>
      </c>
      <c r="P2849" s="1">
        <v>607</v>
      </c>
      <c r="R2849" s="1">
        <v>2050</v>
      </c>
      <c r="S2849" s="1">
        <v>0</v>
      </c>
      <c r="X2849" s="1">
        <v>2</v>
      </c>
      <c r="AC2849" s="1">
        <v>0</v>
      </c>
      <c r="AI2849" s="7">
        <f>IF(T2849&gt;0,RANK(T2849,(P2849:Z2849)),0)</f>
        <v>0</v>
      </c>
      <c r="AJ2849" s="7">
        <f>IF(U2849&gt;0,RANK(U2849,(P2849:Z2849)),0)</f>
        <v>0</v>
      </c>
      <c r="AK2849" s="7">
        <f>IF(V2849&gt;0,RANK(V2849,(P2849:Z2849)),0)</f>
        <v>0</v>
      </c>
      <c r="AL2849" s="7">
        <f>IF(W2849&gt;0,RANK(W2849,(P2849:Z2849)),0)</f>
        <v>0</v>
      </c>
      <c r="AM2849" s="2">
        <f t="shared" si="1549"/>
        <v>0</v>
      </c>
      <c r="AN2849" s="2">
        <f t="shared" si="1549"/>
        <v>0</v>
      </c>
      <c r="AO2849" s="2">
        <f t="shared" si="1549"/>
        <v>0</v>
      </c>
      <c r="AP2849" s="2">
        <f t="shared" si="1549"/>
        <v>0</v>
      </c>
      <c r="AR2849" t="str">
        <f>A2849</f>
        <v>Kauai</v>
      </c>
      <c r="AS2849" t="s">
        <v>827</v>
      </c>
      <c r="AT2849" s="182">
        <v>2</v>
      </c>
      <c r="AV2849" s="98">
        <v>15</v>
      </c>
      <c r="AW2849" s="100">
        <v>7</v>
      </c>
      <c r="AX2849" s="106">
        <f>AV2849*1000+AW2849</f>
        <v>15007</v>
      </c>
      <c r="AZ2849" s="7" t="s">
        <v>2975</v>
      </c>
      <c r="BA2849" t="s">
        <v>3015</v>
      </c>
    </row>
    <row r="2850" spans="1:81" hidden="1" outlineLevel="1">
      <c r="A2850" t="s">
        <v>1212</v>
      </c>
      <c r="B2850" t="s">
        <v>827</v>
      </c>
      <c r="C2850" s="1">
        <f>SUM(P2850:AG2850)</f>
        <v>5621</v>
      </c>
      <c r="D2850" s="7">
        <f>IF(P2850&gt;0,RANK(P2850,(P2850:R2850,S2850:AG2850)),0)</f>
        <v>2</v>
      </c>
      <c r="E2850" s="7">
        <f>IF(Q2850&gt;0,RANK(Q2850,(P2850:R2850,S2850:AG2850)),0)</f>
        <v>0</v>
      </c>
      <c r="F2850" s="7">
        <f>IF(R2850&gt;0,RANK(R2850,(P2850:R2850,S2850:AG2850)),0)</f>
        <v>1</v>
      </c>
      <c r="G2850" s="7">
        <f>IF(S2850&gt;0,RANK(S2850,(P2850:R2850,S2850:AG2850)),0)</f>
        <v>4</v>
      </c>
      <c r="H2850" s="49">
        <f>MAX(P2850:Y2850)-LARGE(P2850:Y2850,2)</f>
        <v>3219</v>
      </c>
      <c r="I2850" s="178">
        <f>H2850/C2850</f>
        <v>0.5726739014410247</v>
      </c>
      <c r="J2850" s="2"/>
      <c r="K2850" s="2">
        <f t="shared" si="1548"/>
        <v>0.21241771926703434</v>
      </c>
      <c r="L2850" s="2">
        <f t="shared" si="1548"/>
        <v>0</v>
      </c>
      <c r="M2850" s="2">
        <f t="shared" si="1548"/>
        <v>0.78509162070805905</v>
      </c>
      <c r="N2850" s="2">
        <f t="shared" si="1548"/>
        <v>8.8952143746664299E-4</v>
      </c>
      <c r="O2850" s="2">
        <f>IF(C2850=0,"-",(1-K2850-L2850-M2850-N2850))</f>
        <v>1.6011385874399671E-3</v>
      </c>
      <c r="P2850" s="1">
        <v>1194</v>
      </c>
      <c r="R2850" s="1">
        <v>4413</v>
      </c>
      <c r="S2850" s="1">
        <v>5</v>
      </c>
      <c r="X2850" s="1">
        <v>9</v>
      </c>
      <c r="AC2850" s="1">
        <v>0</v>
      </c>
      <c r="AI2850" s="7">
        <f>IF(T2850&gt;0,RANK(T2850,(P2850:Z2850)),0)</f>
        <v>0</v>
      </c>
      <c r="AJ2850" s="7">
        <f>IF(U2850&gt;0,RANK(U2850,(P2850:Z2850)),0)</f>
        <v>0</v>
      </c>
      <c r="AK2850" s="7">
        <f>IF(V2850&gt;0,RANK(V2850,(P2850:Z2850)),0)</f>
        <v>0</v>
      </c>
      <c r="AL2850" s="7">
        <f>IF(W2850&gt;0,RANK(W2850,(P2850:Z2850)),0)</f>
        <v>0</v>
      </c>
      <c r="AM2850" s="2">
        <f t="shared" si="1549"/>
        <v>0</v>
      </c>
      <c r="AN2850" s="2">
        <f t="shared" si="1549"/>
        <v>0</v>
      </c>
      <c r="AO2850" s="2">
        <f t="shared" si="1549"/>
        <v>0</v>
      </c>
      <c r="AP2850" s="2">
        <f t="shared" si="1549"/>
        <v>0</v>
      </c>
      <c r="AR2850" t="str">
        <f>A2850</f>
        <v>Maui</v>
      </c>
      <c r="AS2850" t="s">
        <v>827</v>
      </c>
      <c r="AT2850" s="182">
        <v>2</v>
      </c>
      <c r="AV2850" s="98">
        <v>15</v>
      </c>
      <c r="AW2850" s="100">
        <v>9</v>
      </c>
      <c r="AX2850" s="106">
        <f>AV2850*1000+AW2850</f>
        <v>15009</v>
      </c>
      <c r="AZ2850" s="7" t="s">
        <v>2975</v>
      </c>
      <c r="BA2850" t="s">
        <v>3015</v>
      </c>
    </row>
    <row r="2851" spans="1:81" collapsed="1">
      <c r="A2851" t="s">
        <v>684</v>
      </c>
      <c r="B2851" t="s">
        <v>1114</v>
      </c>
      <c r="C2851" s="1">
        <f>SUM(P2851:AG2851)</f>
        <v>33713</v>
      </c>
      <c r="D2851" s="7">
        <f>IF(P2851&gt;0,RANK(P2851,(P2851:R2851,S2851:AG2851)),0)</f>
        <v>2</v>
      </c>
      <c r="E2851" s="7">
        <f>IF(Q2851&gt;0,RANK(Q2851,(P2851:R2851,S2851:AG2851)),0)</f>
        <v>0</v>
      </c>
      <c r="F2851" s="7">
        <f>IF(R2851&gt;0,RANK(R2851,(P2851:R2851,S2851:AG2851)),0)</f>
        <v>1</v>
      </c>
      <c r="G2851" s="7">
        <f>IF(S2851&gt;0,RANK(S2851,(P2851:R2851,S2851:AG2851)),0)</f>
        <v>5</v>
      </c>
      <c r="H2851" s="49">
        <f>MAX(P2851:Y2851)-LARGE(P2851:Y2851,2)</f>
        <v>13395</v>
      </c>
      <c r="I2851" s="178">
        <f>H2851/C2851</f>
        <v>0.39732447423842437</v>
      </c>
      <c r="J2851" s="2"/>
      <c r="K2851" s="2">
        <f t="shared" si="1548"/>
        <v>0.3003589119924065</v>
      </c>
      <c r="L2851" s="2">
        <f t="shared" si="1548"/>
        <v>0</v>
      </c>
      <c r="M2851" s="2">
        <f t="shared" si="1548"/>
        <v>0.69768338623083082</v>
      </c>
      <c r="N2851" s="2">
        <f t="shared" si="1548"/>
        <v>1.7797288879660666E-4</v>
      </c>
      <c r="O2851" s="2">
        <f>IF(C2851=0,"-",(1-K2851-L2851-M2851-N2851))</f>
        <v>1.7797288879660815E-3</v>
      </c>
      <c r="P2851" s="1">
        <f>SUM(P2847:P2850)</f>
        <v>10126</v>
      </c>
      <c r="R2851" s="1">
        <f>SUM(R2847:R2850)</f>
        <v>23521</v>
      </c>
      <c r="S2851" s="1">
        <f>SUM(S2847:S2850)</f>
        <v>6</v>
      </c>
      <c r="X2851" s="1">
        <f>SUM(X2847:X2850)</f>
        <v>48</v>
      </c>
      <c r="AC2851" s="1">
        <f>SUM(AC2847:AC2850)</f>
        <v>12</v>
      </c>
      <c r="AI2851" s="7">
        <f>IF(T2851&gt;0,RANK(T2851,(P2851:Z2851)),0)</f>
        <v>0</v>
      </c>
      <c r="AJ2851" s="7">
        <f>IF(U2851&gt;0,RANK(U2851,(P2851:Z2851)),0)</f>
        <v>0</v>
      </c>
      <c r="AK2851" s="7">
        <f>IF(V2851&gt;0,RANK(V2851,(P2851:Z2851)),0)</f>
        <v>0</v>
      </c>
      <c r="AL2851" s="7">
        <f>IF(W2851&gt;0,RANK(W2851,(P2851:Z2851)),0)</f>
        <v>0</v>
      </c>
      <c r="AM2851" s="2">
        <f t="shared" si="1549"/>
        <v>0</v>
      </c>
      <c r="AN2851" s="2">
        <f t="shared" si="1549"/>
        <v>0</v>
      </c>
      <c r="AO2851" s="2">
        <f t="shared" si="1549"/>
        <v>0</v>
      </c>
      <c r="AP2851" s="2">
        <f t="shared" si="1549"/>
        <v>0</v>
      </c>
      <c r="AR2851" t="str">
        <f>A2851</f>
        <v>Hawaii</v>
      </c>
      <c r="AS2851" t="s">
        <v>1114</v>
      </c>
      <c r="AT2851" s="182"/>
      <c r="AV2851" s="98">
        <v>15</v>
      </c>
      <c r="AW2851" s="100"/>
      <c r="AX2851" s="98">
        <v>15</v>
      </c>
      <c r="AZ2851" s="7" t="s">
        <v>1634</v>
      </c>
      <c r="BA2851" t="s">
        <v>3015</v>
      </c>
    </row>
    <row r="2852" spans="1:81" s="151" customFormat="1">
      <c r="C2852" s="1"/>
      <c r="D2852" s="7"/>
      <c r="E2852" s="7"/>
      <c r="F2852" s="7"/>
      <c r="G2852" s="7"/>
      <c r="H2852" s="49"/>
      <c r="I2852" s="178"/>
      <c r="J2852" s="2"/>
      <c r="K2852" s="2"/>
      <c r="L2852" s="2"/>
      <c r="M2852" s="2"/>
      <c r="N2852" s="2"/>
      <c r="O2852" s="2"/>
      <c r="P2852" s="1"/>
      <c r="Q2852" s="1"/>
      <c r="R2852" s="1"/>
      <c r="S2852" s="1"/>
      <c r="T2852" s="1"/>
      <c r="U2852" s="1"/>
      <c r="V2852" s="1"/>
      <c r="W2852" s="1"/>
      <c r="X2852" s="1"/>
      <c r="Y2852" s="1"/>
      <c r="Z2852" s="1"/>
      <c r="AA2852" s="1"/>
      <c r="AB2852" s="1"/>
      <c r="AC2852" s="1"/>
      <c r="AD2852" s="1"/>
      <c r="AE2852" s="1"/>
      <c r="AF2852" s="1"/>
      <c r="AG2852" s="1"/>
      <c r="AH2852" s="1"/>
      <c r="AI2852" s="7"/>
      <c r="AJ2852" s="7"/>
      <c r="AK2852" s="7"/>
      <c r="AL2852" s="7"/>
      <c r="AM2852" s="2"/>
      <c r="AN2852" s="2"/>
      <c r="AO2852" s="2"/>
      <c r="AP2852" s="2"/>
      <c r="AQ2852" s="2"/>
      <c r="AT2852" s="182"/>
      <c r="AV2852" s="98"/>
      <c r="AW2852" s="100"/>
      <c r="AX2852" s="106"/>
      <c r="AZ2852" s="7"/>
      <c r="BF2852" s="1"/>
      <c r="BG2852" s="1"/>
      <c r="BH2852" s="1"/>
      <c r="BI2852" s="1"/>
      <c r="BJ2852" s="1"/>
      <c r="BK2852" s="1"/>
      <c r="BL2852" s="1"/>
      <c r="BM2852" s="1"/>
      <c r="BN2852" s="1"/>
      <c r="BO2852" s="1"/>
      <c r="BP2852" s="1"/>
      <c r="BQ2852" s="1"/>
      <c r="BR2852" s="1"/>
      <c r="BS2852" s="1"/>
      <c r="BT2852" s="1"/>
      <c r="BU2852" s="1"/>
      <c r="BV2852" s="1"/>
      <c r="BW2852" s="1"/>
      <c r="BX2852" s="1"/>
      <c r="BY2852" s="1"/>
      <c r="BZ2852" s="1"/>
      <c r="CA2852" s="1"/>
      <c r="CB2852" s="1"/>
      <c r="CC2852" s="1"/>
    </row>
    <row r="2853" spans="1:81" s="151" customFormat="1" hidden="1" outlineLevel="1">
      <c r="A2853" s="151" t="s">
        <v>1742</v>
      </c>
      <c r="B2853" s="151" t="s">
        <v>1286</v>
      </c>
      <c r="C2853" s="1">
        <f t="shared" ref="C2853:C2897" si="1550">SUM(P2853:AG2853)</f>
        <v>9115</v>
      </c>
      <c r="D2853" s="7">
        <f>IF(P2853&gt;0,RANK(P2853,(P2853:R2853,S2853:AG2853)),0)</f>
        <v>2</v>
      </c>
      <c r="E2853" s="7">
        <f>IF(Q2853&gt;0,RANK(Q2853,(P2853:R2853,S2853:AG2853)),0)</f>
        <v>0</v>
      </c>
      <c r="F2853" s="7">
        <f>IF(R2853&gt;0,RANK(R2853,(P2853:R2853,S2853:AG2853)),0)</f>
        <v>1</v>
      </c>
      <c r="G2853" s="7">
        <f>IF(S2853&gt;0,RANK(S2853,(P2853:R2853,S2853:AG2853)),0)</f>
        <v>0</v>
      </c>
      <c r="H2853" s="49">
        <f t="shared" ref="H2853:H2897" si="1551">MAX(P2853:Y2853)-LARGE(P2853:Y2853,2)</f>
        <v>5673</v>
      </c>
      <c r="I2853" s="178">
        <f t="shared" ref="I2853:I2897" si="1552">H2853/C2853</f>
        <v>0.62238069116840378</v>
      </c>
      <c r="J2853" s="2"/>
      <c r="K2853" s="2">
        <f t="shared" ref="K2853:K2897" si="1553">IF($C2853=0,"-",P2853/$C2853)</f>
        <v>0.18244651673066375</v>
      </c>
      <c r="L2853" s="2">
        <f t="shared" ref="L2853:L2897" si="1554">IF($C2853=0,"-",Q2853/$C2853)</f>
        <v>0</v>
      </c>
      <c r="M2853" s="2">
        <f t="shared" ref="M2853:M2897" si="1555">IF($C2853=0,"-",R2853/$C2853)</f>
        <v>0.80482720789906748</v>
      </c>
      <c r="N2853" s="2">
        <f t="shared" ref="N2853:N2897" si="1556">IF($C2853=0,"-",S2853/$C2853)</f>
        <v>0</v>
      </c>
      <c r="O2853" s="2">
        <f t="shared" ref="O2853:O2897" si="1557">IF(C2853=0,"-",(1-K2853-L2853-M2853-N2853))</f>
        <v>1.2726275370268825E-2</v>
      </c>
      <c r="P2853" s="1">
        <v>1663</v>
      </c>
      <c r="Q2853" s="1"/>
      <c r="R2853" s="1">
        <v>7336</v>
      </c>
      <c r="S2853" s="1"/>
      <c r="T2853" s="1"/>
      <c r="U2853" s="1"/>
      <c r="V2853" s="1"/>
      <c r="W2853" s="1"/>
      <c r="X2853" s="1">
        <v>115</v>
      </c>
      <c r="Y2853" s="1"/>
      <c r="Z2853" s="1"/>
      <c r="AA2853" s="1"/>
      <c r="AB2853" s="1"/>
      <c r="AC2853" s="1">
        <v>1</v>
      </c>
      <c r="AD2853" s="1"/>
      <c r="AE2853" s="1"/>
      <c r="AF2853" s="1"/>
      <c r="AG2853" s="1"/>
      <c r="AH2853" s="1"/>
      <c r="AI2853" s="7">
        <f t="shared" ref="AI2853:AI2897" si="1558">IF(T2853&gt;0,RANK(T2853,(P2853:Z2853)),0)</f>
        <v>0</v>
      </c>
      <c r="AJ2853" s="7">
        <f t="shared" ref="AJ2853:AJ2897" si="1559">IF(U2853&gt;0,RANK(U2853,(P2853:Z2853)),0)</f>
        <v>0</v>
      </c>
      <c r="AK2853" s="7">
        <f t="shared" ref="AK2853:AK2897" si="1560">IF(V2853&gt;0,RANK(V2853,(P2853:Z2853)),0)</f>
        <v>0</v>
      </c>
      <c r="AL2853" s="7">
        <f t="shared" ref="AL2853:AL2897" si="1561">IF(W2853&gt;0,RANK(W2853,(P2853:Z2853)),0)</f>
        <v>0</v>
      </c>
      <c r="AM2853" s="2">
        <f t="shared" ref="AM2853:AM2897" si="1562">IF($C2853=0,"-",T2853/$C2853)</f>
        <v>0</v>
      </c>
      <c r="AN2853" s="2">
        <f t="shared" ref="AN2853:AN2897" si="1563">IF($C2853=0,"-",U2853/$C2853)</f>
        <v>0</v>
      </c>
      <c r="AO2853" s="2">
        <f t="shared" ref="AO2853:AO2897" si="1564">IF($C2853=0,"-",V2853/$C2853)</f>
        <v>0</v>
      </c>
      <c r="AP2853" s="2">
        <f t="shared" ref="AP2853:AP2897" si="1565">IF($C2853=0,"-",W2853/$C2853)</f>
        <v>0</v>
      </c>
      <c r="AQ2853" s="2"/>
      <c r="AR2853" s="151" t="str">
        <f t="shared" ref="AR2853:AR2897" si="1566">A2853</f>
        <v>Ada</v>
      </c>
      <c r="AS2853" s="151" t="s">
        <v>1286</v>
      </c>
      <c r="AT2853" s="182"/>
      <c r="AV2853" s="98">
        <v>16</v>
      </c>
      <c r="AW2853" s="100">
        <v>1</v>
      </c>
      <c r="AX2853" s="106">
        <f t="shared" ref="AX2853:AX2896" si="1567">AV2853*1000+AW2853</f>
        <v>16001</v>
      </c>
      <c r="AZ2853" s="7" t="s">
        <v>2975</v>
      </c>
      <c r="BA2853" s="151" t="s">
        <v>3015</v>
      </c>
      <c r="BF2853" s="1"/>
      <c r="BG2853" s="1"/>
      <c r="BH2853" s="1"/>
      <c r="BI2853" s="1"/>
      <c r="BJ2853" s="1"/>
      <c r="BK2853" s="1"/>
      <c r="BL2853" s="1"/>
      <c r="BM2853" s="1"/>
      <c r="BN2853" s="1"/>
      <c r="BO2853" s="1"/>
      <c r="BP2853" s="1"/>
      <c r="BQ2853" s="1"/>
      <c r="BR2853" s="1"/>
      <c r="BS2853" s="1"/>
      <c r="BT2853" s="1"/>
      <c r="BU2853" s="1"/>
      <c r="BV2853" s="1"/>
      <c r="BW2853" s="1"/>
      <c r="BX2853" s="1"/>
      <c r="BY2853" s="1"/>
      <c r="BZ2853" s="1"/>
      <c r="CA2853" s="1"/>
      <c r="CB2853" s="1"/>
      <c r="CC2853" s="1"/>
    </row>
    <row r="2854" spans="1:81" s="151" customFormat="1" hidden="1" outlineLevel="1">
      <c r="A2854" s="151" t="s">
        <v>638</v>
      </c>
      <c r="B2854" s="151" t="s">
        <v>1286</v>
      </c>
      <c r="C2854" s="1">
        <f t="shared" si="1550"/>
        <v>69</v>
      </c>
      <c r="D2854" s="7">
        <f>IF(P2854&gt;0,RANK(P2854,(P2854:R2854,S2854:AG2854)),0)</f>
        <v>2</v>
      </c>
      <c r="E2854" s="7">
        <f>IF(Q2854&gt;0,RANK(Q2854,(P2854:R2854,S2854:AG2854)),0)</f>
        <v>0</v>
      </c>
      <c r="F2854" s="7">
        <f>IF(R2854&gt;0,RANK(R2854,(P2854:R2854,S2854:AG2854)),0)</f>
        <v>1</v>
      </c>
      <c r="G2854" s="7">
        <f>IF(S2854&gt;0,RANK(S2854,(P2854:R2854,S2854:AG2854)),0)</f>
        <v>0</v>
      </c>
      <c r="H2854" s="49">
        <f t="shared" si="1551"/>
        <v>29</v>
      </c>
      <c r="I2854" s="178">
        <f t="shared" si="1552"/>
        <v>0.42028985507246375</v>
      </c>
      <c r="J2854" s="2"/>
      <c r="K2854" s="2">
        <f t="shared" si="1553"/>
        <v>0.27536231884057971</v>
      </c>
      <c r="L2854" s="2">
        <f t="shared" si="1554"/>
        <v>0</v>
      </c>
      <c r="M2854" s="2">
        <f t="shared" si="1555"/>
        <v>0.69565217391304346</v>
      </c>
      <c r="N2854" s="2">
        <f t="shared" si="1556"/>
        <v>0</v>
      </c>
      <c r="O2854" s="2">
        <f t="shared" si="1557"/>
        <v>2.8985507246376829E-2</v>
      </c>
      <c r="P2854" s="1">
        <v>19</v>
      </c>
      <c r="Q2854" s="1"/>
      <c r="R2854" s="1">
        <v>48</v>
      </c>
      <c r="S2854" s="1"/>
      <c r="T2854" s="1"/>
      <c r="U2854" s="1"/>
      <c r="V2854" s="1"/>
      <c r="W2854" s="1"/>
      <c r="X2854" s="1">
        <v>2</v>
      </c>
      <c r="Y2854" s="1"/>
      <c r="Z2854" s="1"/>
      <c r="AA2854" s="1"/>
      <c r="AB2854" s="1"/>
      <c r="AC2854" s="1">
        <v>0</v>
      </c>
      <c r="AD2854" s="1"/>
      <c r="AE2854" s="1"/>
      <c r="AF2854" s="1"/>
      <c r="AG2854" s="1"/>
      <c r="AH2854" s="1"/>
      <c r="AI2854" s="7">
        <f t="shared" si="1558"/>
        <v>0</v>
      </c>
      <c r="AJ2854" s="7">
        <f t="shared" si="1559"/>
        <v>0</v>
      </c>
      <c r="AK2854" s="7">
        <f t="shared" si="1560"/>
        <v>0</v>
      </c>
      <c r="AL2854" s="7">
        <f t="shared" si="1561"/>
        <v>0</v>
      </c>
      <c r="AM2854" s="2">
        <f t="shared" si="1562"/>
        <v>0</v>
      </c>
      <c r="AN2854" s="2">
        <f t="shared" si="1563"/>
        <v>0</v>
      </c>
      <c r="AO2854" s="2">
        <f t="shared" si="1564"/>
        <v>0</v>
      </c>
      <c r="AP2854" s="2">
        <f t="shared" si="1565"/>
        <v>0</v>
      </c>
      <c r="AQ2854" s="2"/>
      <c r="AR2854" s="151" t="str">
        <f t="shared" si="1566"/>
        <v>Adams</v>
      </c>
      <c r="AS2854" s="151" t="s">
        <v>1286</v>
      </c>
      <c r="AT2854" s="182">
        <v>1</v>
      </c>
      <c r="AV2854" s="98">
        <v>16</v>
      </c>
      <c r="AW2854" s="100">
        <v>3</v>
      </c>
      <c r="AX2854" s="106">
        <f t="shared" si="1567"/>
        <v>16003</v>
      </c>
      <c r="AZ2854" s="7" t="s">
        <v>2975</v>
      </c>
      <c r="BA2854" s="151" t="s">
        <v>3015</v>
      </c>
      <c r="BF2854" s="1"/>
      <c r="BG2854" s="1"/>
      <c r="BH2854" s="1"/>
      <c r="BI2854" s="1"/>
      <c r="BJ2854" s="1"/>
      <c r="BK2854" s="1"/>
      <c r="BL2854" s="1"/>
      <c r="BM2854" s="1"/>
      <c r="BN2854" s="1"/>
      <c r="BO2854" s="1"/>
      <c r="BP2854" s="1"/>
      <c r="BQ2854" s="1"/>
      <c r="BR2854" s="1"/>
      <c r="BS2854" s="1"/>
      <c r="BT2854" s="1"/>
      <c r="BU2854" s="1"/>
      <c r="BV2854" s="1"/>
      <c r="BW2854" s="1"/>
      <c r="BX2854" s="1"/>
      <c r="BY2854" s="1"/>
      <c r="BZ2854" s="1"/>
      <c r="CA2854" s="1"/>
      <c r="CB2854" s="1"/>
      <c r="CC2854" s="1"/>
    </row>
    <row r="2855" spans="1:81" s="151" customFormat="1" hidden="1" outlineLevel="1">
      <c r="A2855" s="151" t="s">
        <v>3250</v>
      </c>
      <c r="B2855" s="151" t="s">
        <v>1286</v>
      </c>
      <c r="C2855" s="1">
        <f t="shared" si="1550"/>
        <v>1502</v>
      </c>
      <c r="D2855" s="7">
        <f>IF(P2855&gt;0,RANK(P2855,(P2855:R2855,S2855:AG2855)),0)</f>
        <v>2</v>
      </c>
      <c r="E2855" s="7">
        <f>IF(Q2855&gt;0,RANK(Q2855,(P2855:R2855,S2855:AG2855)),0)</f>
        <v>0</v>
      </c>
      <c r="F2855" s="7">
        <f>IF(R2855&gt;0,RANK(R2855,(P2855:R2855,S2855:AG2855)),0)</f>
        <v>1</v>
      </c>
      <c r="G2855" s="7">
        <f>IF(S2855&gt;0,RANK(S2855,(P2855:R2855,S2855:AG2855)),0)</f>
        <v>0</v>
      </c>
      <c r="H2855" s="49">
        <f t="shared" si="1551"/>
        <v>896</v>
      </c>
      <c r="I2855" s="178">
        <f t="shared" si="1552"/>
        <v>0.59653794940079896</v>
      </c>
      <c r="J2855" s="2"/>
      <c r="K2855" s="2">
        <f t="shared" si="1553"/>
        <v>0.2003994673768309</v>
      </c>
      <c r="L2855" s="2">
        <f t="shared" si="1554"/>
        <v>0</v>
      </c>
      <c r="M2855" s="2">
        <f t="shared" si="1555"/>
        <v>0.79693741677762986</v>
      </c>
      <c r="N2855" s="2">
        <f t="shared" si="1556"/>
        <v>0</v>
      </c>
      <c r="O2855" s="2">
        <f t="shared" si="1557"/>
        <v>2.6631158455392434E-3</v>
      </c>
      <c r="P2855" s="1">
        <v>301</v>
      </c>
      <c r="Q2855" s="1"/>
      <c r="R2855" s="1">
        <v>1197</v>
      </c>
      <c r="S2855" s="1"/>
      <c r="T2855" s="1"/>
      <c r="U2855" s="1"/>
      <c r="V2855" s="1"/>
      <c r="W2855" s="1"/>
      <c r="X2855" s="1">
        <v>3</v>
      </c>
      <c r="Y2855" s="1"/>
      <c r="Z2855" s="1"/>
      <c r="AA2855" s="1"/>
      <c r="AB2855" s="1"/>
      <c r="AC2855" s="1">
        <v>1</v>
      </c>
      <c r="AD2855" s="1"/>
      <c r="AE2855" s="1"/>
      <c r="AF2855" s="1"/>
      <c r="AG2855" s="1"/>
      <c r="AH2855" s="1"/>
      <c r="AI2855" s="7">
        <f t="shared" si="1558"/>
        <v>0</v>
      </c>
      <c r="AJ2855" s="7">
        <f t="shared" si="1559"/>
        <v>0</v>
      </c>
      <c r="AK2855" s="7">
        <f t="shared" si="1560"/>
        <v>0</v>
      </c>
      <c r="AL2855" s="7">
        <f t="shared" si="1561"/>
        <v>0</v>
      </c>
      <c r="AM2855" s="2">
        <f t="shared" si="1562"/>
        <v>0</v>
      </c>
      <c r="AN2855" s="2">
        <f t="shared" si="1563"/>
        <v>0</v>
      </c>
      <c r="AO2855" s="2">
        <f t="shared" si="1564"/>
        <v>0</v>
      </c>
      <c r="AP2855" s="2">
        <f t="shared" si="1565"/>
        <v>0</v>
      </c>
      <c r="AQ2855" s="2"/>
      <c r="AR2855" s="151" t="str">
        <f t="shared" si="1566"/>
        <v>Bannock</v>
      </c>
      <c r="AS2855" s="151" t="s">
        <v>1286</v>
      </c>
      <c r="AT2855" s="182">
        <v>2</v>
      </c>
      <c r="AV2855" s="98">
        <v>16</v>
      </c>
      <c r="AW2855" s="100">
        <v>5</v>
      </c>
      <c r="AX2855" s="106">
        <f t="shared" si="1567"/>
        <v>16005</v>
      </c>
      <c r="AZ2855" s="7" t="s">
        <v>2975</v>
      </c>
      <c r="BA2855" s="151" t="s">
        <v>3015</v>
      </c>
      <c r="BF2855" s="1"/>
      <c r="BG2855" s="1"/>
      <c r="BH2855" s="1"/>
      <c r="BI2855" s="1"/>
      <c r="BJ2855" s="1"/>
      <c r="BK2855" s="1"/>
      <c r="BL2855" s="1"/>
      <c r="BM2855" s="1"/>
      <c r="BN2855" s="1"/>
      <c r="BO2855" s="1"/>
      <c r="BP2855" s="1"/>
      <c r="BQ2855" s="1"/>
      <c r="BR2855" s="1"/>
      <c r="BS2855" s="1"/>
      <c r="BT2855" s="1"/>
      <c r="BU2855" s="1"/>
      <c r="BV2855" s="1"/>
      <c r="BW2855" s="1"/>
      <c r="BX2855" s="1"/>
      <c r="BY2855" s="1"/>
      <c r="BZ2855" s="1"/>
      <c r="CA2855" s="1"/>
      <c r="CB2855" s="1"/>
      <c r="CC2855" s="1"/>
    </row>
    <row r="2856" spans="1:81" s="151" customFormat="1" hidden="1" outlineLevel="1">
      <c r="A2856" s="151" t="s">
        <v>477</v>
      </c>
      <c r="B2856" s="151" t="s">
        <v>1286</v>
      </c>
      <c r="C2856" s="1">
        <f t="shared" si="1550"/>
        <v>37</v>
      </c>
      <c r="D2856" s="7">
        <f>IF(P2856&gt;0,RANK(P2856,(P2856:R2856,S2856:AG2856)),0)</f>
        <v>2</v>
      </c>
      <c r="E2856" s="7">
        <f>IF(Q2856&gt;0,RANK(Q2856,(P2856:R2856,S2856:AG2856)),0)</f>
        <v>0</v>
      </c>
      <c r="F2856" s="7">
        <f>IF(R2856&gt;0,RANK(R2856,(P2856:R2856,S2856:AG2856)),0)</f>
        <v>1</v>
      </c>
      <c r="G2856" s="7">
        <f>IF(S2856&gt;0,RANK(S2856,(P2856:R2856,S2856:AG2856)),0)</f>
        <v>0</v>
      </c>
      <c r="H2856" s="49">
        <f t="shared" si="1551"/>
        <v>13</v>
      </c>
      <c r="I2856" s="178">
        <f t="shared" si="1552"/>
        <v>0.35135135135135137</v>
      </c>
      <c r="J2856" s="2"/>
      <c r="K2856" s="2">
        <f t="shared" si="1553"/>
        <v>0.32432432432432434</v>
      </c>
      <c r="L2856" s="2">
        <f t="shared" si="1554"/>
        <v>0</v>
      </c>
      <c r="M2856" s="2">
        <f t="shared" si="1555"/>
        <v>0.67567567567567566</v>
      </c>
      <c r="N2856" s="2">
        <f t="shared" si="1556"/>
        <v>0</v>
      </c>
      <c r="O2856" s="2">
        <f t="shared" si="1557"/>
        <v>0</v>
      </c>
      <c r="P2856" s="1">
        <v>12</v>
      </c>
      <c r="Q2856" s="1"/>
      <c r="R2856" s="1">
        <v>25</v>
      </c>
      <c r="S2856" s="1"/>
      <c r="T2856" s="1"/>
      <c r="U2856" s="1"/>
      <c r="V2856" s="1"/>
      <c r="W2856" s="1"/>
      <c r="X2856" s="1">
        <v>0</v>
      </c>
      <c r="Y2856" s="1"/>
      <c r="Z2856" s="1"/>
      <c r="AA2856" s="1"/>
      <c r="AB2856" s="1"/>
      <c r="AC2856" s="1">
        <v>0</v>
      </c>
      <c r="AD2856" s="1"/>
      <c r="AE2856" s="1"/>
      <c r="AF2856" s="1"/>
      <c r="AG2856" s="1"/>
      <c r="AH2856" s="1"/>
      <c r="AI2856" s="7">
        <f t="shared" si="1558"/>
        <v>0</v>
      </c>
      <c r="AJ2856" s="7">
        <f t="shared" si="1559"/>
        <v>0</v>
      </c>
      <c r="AK2856" s="7">
        <f t="shared" si="1560"/>
        <v>0</v>
      </c>
      <c r="AL2856" s="7">
        <f t="shared" si="1561"/>
        <v>0</v>
      </c>
      <c r="AM2856" s="2">
        <f t="shared" si="1562"/>
        <v>0</v>
      </c>
      <c r="AN2856" s="2">
        <f t="shared" si="1563"/>
        <v>0</v>
      </c>
      <c r="AO2856" s="2">
        <f t="shared" si="1564"/>
        <v>0</v>
      </c>
      <c r="AP2856" s="2">
        <f t="shared" si="1565"/>
        <v>0</v>
      </c>
      <c r="AQ2856" s="2"/>
      <c r="AR2856" s="151" t="str">
        <f t="shared" si="1566"/>
        <v>Bear Lake</v>
      </c>
      <c r="AS2856" s="151" t="s">
        <v>1286</v>
      </c>
      <c r="AT2856" s="182">
        <v>2</v>
      </c>
      <c r="AV2856" s="98">
        <v>16</v>
      </c>
      <c r="AW2856" s="100">
        <v>7</v>
      </c>
      <c r="AX2856" s="106">
        <f t="shared" si="1567"/>
        <v>16007</v>
      </c>
      <c r="AZ2856" s="7" t="s">
        <v>2975</v>
      </c>
      <c r="BA2856" s="151" t="s">
        <v>3015</v>
      </c>
      <c r="BF2856" s="1"/>
      <c r="BG2856" s="1"/>
      <c r="BH2856" s="1"/>
      <c r="BI2856" s="1"/>
      <c r="BJ2856" s="1"/>
      <c r="BK2856" s="1"/>
      <c r="BL2856" s="1"/>
      <c r="BM2856" s="1"/>
      <c r="BN2856" s="1"/>
      <c r="BO2856" s="1"/>
      <c r="BP2856" s="1"/>
      <c r="BQ2856" s="1"/>
      <c r="BR2856" s="1"/>
      <c r="BS2856" s="1"/>
      <c r="BT2856" s="1"/>
      <c r="BU2856" s="1"/>
      <c r="BV2856" s="1"/>
      <c r="BW2856" s="1"/>
      <c r="BX2856" s="1"/>
      <c r="BY2856" s="1"/>
      <c r="BZ2856" s="1"/>
      <c r="CA2856" s="1"/>
      <c r="CB2856" s="1"/>
      <c r="CC2856" s="1"/>
    </row>
    <row r="2857" spans="1:81" s="151" customFormat="1" hidden="1" outlineLevel="1">
      <c r="A2857" s="151" t="s">
        <v>478</v>
      </c>
      <c r="B2857" s="151" t="s">
        <v>1286</v>
      </c>
      <c r="C2857" s="1">
        <f t="shared" si="1550"/>
        <v>71</v>
      </c>
      <c r="D2857" s="7">
        <f>IF(P2857&gt;0,RANK(P2857,(P2857:R2857,S2857:AG2857)),0)</f>
        <v>2</v>
      </c>
      <c r="E2857" s="7">
        <f>IF(Q2857&gt;0,RANK(Q2857,(P2857:R2857,S2857:AG2857)),0)</f>
        <v>0</v>
      </c>
      <c r="F2857" s="7">
        <f>IF(R2857&gt;0,RANK(R2857,(P2857:R2857,S2857:AG2857)),0)</f>
        <v>1</v>
      </c>
      <c r="G2857" s="7">
        <f>IF(S2857&gt;0,RANK(S2857,(P2857:R2857,S2857:AG2857)),0)</f>
        <v>0</v>
      </c>
      <c r="H2857" s="49">
        <f t="shared" si="1551"/>
        <v>29</v>
      </c>
      <c r="I2857" s="178">
        <f t="shared" si="1552"/>
        <v>0.40845070422535212</v>
      </c>
      <c r="J2857" s="2"/>
      <c r="K2857" s="2">
        <f t="shared" si="1553"/>
        <v>0.28169014084507044</v>
      </c>
      <c r="L2857" s="2">
        <f t="shared" si="1554"/>
        <v>0</v>
      </c>
      <c r="M2857" s="2">
        <f t="shared" si="1555"/>
        <v>0.6901408450704225</v>
      </c>
      <c r="N2857" s="2">
        <f t="shared" si="1556"/>
        <v>0</v>
      </c>
      <c r="O2857" s="2">
        <f t="shared" si="1557"/>
        <v>2.8169014084507005E-2</v>
      </c>
      <c r="P2857" s="1">
        <v>20</v>
      </c>
      <c r="Q2857" s="1"/>
      <c r="R2857" s="1">
        <v>49</v>
      </c>
      <c r="S2857" s="1"/>
      <c r="T2857" s="1"/>
      <c r="U2857" s="1"/>
      <c r="V2857" s="1"/>
      <c r="W2857" s="1"/>
      <c r="X2857" s="1">
        <v>2</v>
      </c>
      <c r="Y2857" s="1"/>
      <c r="Z2857" s="1"/>
      <c r="AA2857" s="1"/>
      <c r="AB2857" s="1"/>
      <c r="AC2857" s="1">
        <v>0</v>
      </c>
      <c r="AD2857" s="1"/>
      <c r="AE2857" s="1"/>
      <c r="AF2857" s="1"/>
      <c r="AG2857" s="1"/>
      <c r="AH2857" s="1"/>
      <c r="AI2857" s="7">
        <f t="shared" si="1558"/>
        <v>0</v>
      </c>
      <c r="AJ2857" s="7">
        <f t="shared" si="1559"/>
        <v>0</v>
      </c>
      <c r="AK2857" s="7">
        <f t="shared" si="1560"/>
        <v>0</v>
      </c>
      <c r="AL2857" s="7">
        <f t="shared" si="1561"/>
        <v>0</v>
      </c>
      <c r="AM2857" s="2">
        <f t="shared" si="1562"/>
        <v>0</v>
      </c>
      <c r="AN2857" s="2">
        <f t="shared" si="1563"/>
        <v>0</v>
      </c>
      <c r="AO2857" s="2">
        <f t="shared" si="1564"/>
        <v>0</v>
      </c>
      <c r="AP2857" s="2">
        <f t="shared" si="1565"/>
        <v>0</v>
      </c>
      <c r="AQ2857" s="2"/>
      <c r="AR2857" s="151" t="str">
        <f t="shared" si="1566"/>
        <v>Benewah</v>
      </c>
      <c r="AS2857" s="151" t="s">
        <v>1286</v>
      </c>
      <c r="AT2857" s="182">
        <v>1</v>
      </c>
      <c r="AV2857" s="98">
        <v>16</v>
      </c>
      <c r="AW2857" s="100">
        <v>9</v>
      </c>
      <c r="AX2857" s="106">
        <f t="shared" si="1567"/>
        <v>16009</v>
      </c>
      <c r="AZ2857" s="7" t="s">
        <v>2975</v>
      </c>
      <c r="BA2857" s="151" t="s">
        <v>3015</v>
      </c>
      <c r="BF2857" s="1"/>
      <c r="BG2857" s="1"/>
      <c r="BH2857" s="1"/>
      <c r="BI2857" s="1"/>
      <c r="BJ2857" s="1"/>
      <c r="BK2857" s="1"/>
      <c r="BL2857" s="1"/>
      <c r="BM2857" s="1"/>
      <c r="BN2857" s="1"/>
      <c r="BO2857" s="1"/>
      <c r="BP2857" s="1"/>
      <c r="BQ2857" s="1"/>
      <c r="BR2857" s="1"/>
      <c r="BS2857" s="1"/>
      <c r="BT2857" s="1"/>
      <c r="BU2857" s="1"/>
      <c r="BV2857" s="1"/>
      <c r="BW2857" s="1"/>
      <c r="BX2857" s="1"/>
      <c r="BY2857" s="1"/>
      <c r="BZ2857" s="1"/>
      <c r="CA2857" s="1"/>
      <c r="CB2857" s="1"/>
      <c r="CC2857" s="1"/>
    </row>
    <row r="2858" spans="1:81" s="151" customFormat="1" hidden="1" outlineLevel="1">
      <c r="A2858" s="151" t="s">
        <v>427</v>
      </c>
      <c r="B2858" s="151" t="s">
        <v>1286</v>
      </c>
      <c r="C2858" s="1">
        <f t="shared" si="1550"/>
        <v>237</v>
      </c>
      <c r="D2858" s="7">
        <f>IF(P2858&gt;0,RANK(P2858,(P2858:R2858,S2858:AG2858)),0)</f>
        <v>2</v>
      </c>
      <c r="E2858" s="7">
        <f>IF(Q2858&gt;0,RANK(Q2858,(P2858:R2858,S2858:AG2858)),0)</f>
        <v>0</v>
      </c>
      <c r="F2858" s="7">
        <f>IF(R2858&gt;0,RANK(R2858,(P2858:R2858,S2858:AG2858)),0)</f>
        <v>1</v>
      </c>
      <c r="G2858" s="7">
        <f>IF(S2858&gt;0,RANK(S2858,(P2858:R2858,S2858:AG2858)),0)</f>
        <v>0</v>
      </c>
      <c r="H2858" s="49">
        <f t="shared" si="1551"/>
        <v>126</v>
      </c>
      <c r="I2858" s="178">
        <f t="shared" si="1552"/>
        <v>0.53164556962025311</v>
      </c>
      <c r="J2858" s="2"/>
      <c r="K2858" s="2">
        <f t="shared" si="1553"/>
        <v>0.2320675105485232</v>
      </c>
      <c r="L2858" s="2">
        <f t="shared" si="1554"/>
        <v>0</v>
      </c>
      <c r="M2858" s="2">
        <f t="shared" si="1555"/>
        <v>0.76371308016877637</v>
      </c>
      <c r="N2858" s="2">
        <f t="shared" si="1556"/>
        <v>0</v>
      </c>
      <c r="O2858" s="2">
        <f t="shared" si="1557"/>
        <v>4.2194092827003704E-3</v>
      </c>
      <c r="P2858" s="1">
        <v>55</v>
      </c>
      <c r="Q2858" s="1"/>
      <c r="R2858" s="1">
        <v>181</v>
      </c>
      <c r="S2858" s="1"/>
      <c r="T2858" s="1"/>
      <c r="U2858" s="1"/>
      <c r="V2858" s="1"/>
      <c r="W2858" s="1"/>
      <c r="X2858" s="1">
        <v>0</v>
      </c>
      <c r="Y2858" s="1"/>
      <c r="Z2858" s="1"/>
      <c r="AA2858" s="1"/>
      <c r="AB2858" s="1"/>
      <c r="AC2858" s="1">
        <v>1</v>
      </c>
      <c r="AD2858" s="1"/>
      <c r="AE2858" s="1"/>
      <c r="AF2858" s="1"/>
      <c r="AG2858" s="1"/>
      <c r="AH2858" s="1"/>
      <c r="AI2858" s="7">
        <f t="shared" si="1558"/>
        <v>0</v>
      </c>
      <c r="AJ2858" s="7">
        <f t="shared" si="1559"/>
        <v>0</v>
      </c>
      <c r="AK2858" s="7">
        <f t="shared" si="1560"/>
        <v>0</v>
      </c>
      <c r="AL2858" s="7">
        <f t="shared" si="1561"/>
        <v>0</v>
      </c>
      <c r="AM2858" s="2">
        <f t="shared" si="1562"/>
        <v>0</v>
      </c>
      <c r="AN2858" s="2">
        <f t="shared" si="1563"/>
        <v>0</v>
      </c>
      <c r="AO2858" s="2">
        <f t="shared" si="1564"/>
        <v>0</v>
      </c>
      <c r="AP2858" s="2">
        <f t="shared" si="1565"/>
        <v>0</v>
      </c>
      <c r="AQ2858" s="2"/>
      <c r="AR2858" s="151" t="str">
        <f t="shared" si="1566"/>
        <v>Bingham</v>
      </c>
      <c r="AS2858" s="151" t="s">
        <v>1286</v>
      </c>
      <c r="AT2858" s="182">
        <v>2</v>
      </c>
      <c r="AV2858" s="98">
        <v>16</v>
      </c>
      <c r="AW2858" s="100">
        <v>11</v>
      </c>
      <c r="AX2858" s="106">
        <f t="shared" si="1567"/>
        <v>16011</v>
      </c>
      <c r="AZ2858" s="7" t="s">
        <v>2975</v>
      </c>
      <c r="BA2858" s="151" t="s">
        <v>3015</v>
      </c>
      <c r="BF2858" s="1"/>
      <c r="BG2858" s="1"/>
      <c r="BH2858" s="1"/>
      <c r="BI2858" s="1"/>
      <c r="BJ2858" s="1"/>
      <c r="BK2858" s="1"/>
      <c r="BL2858" s="1"/>
      <c r="BM2858" s="1"/>
      <c r="BN2858" s="1"/>
      <c r="BO2858" s="1"/>
      <c r="BP2858" s="1"/>
      <c r="BQ2858" s="1"/>
      <c r="BR2858" s="1"/>
      <c r="BS2858" s="1"/>
      <c r="BT2858" s="1"/>
      <c r="BU2858" s="1"/>
      <c r="BV2858" s="1"/>
      <c r="BW2858" s="1"/>
      <c r="BX2858" s="1"/>
      <c r="BY2858" s="1"/>
      <c r="BZ2858" s="1"/>
      <c r="CA2858" s="1"/>
      <c r="CB2858" s="1"/>
      <c r="CC2858" s="1"/>
    </row>
    <row r="2859" spans="1:81" s="151" customFormat="1" hidden="1" outlineLevel="1">
      <c r="A2859" s="151" t="s">
        <v>553</v>
      </c>
      <c r="B2859" s="151" t="s">
        <v>1286</v>
      </c>
      <c r="C2859" s="1">
        <f t="shared" si="1550"/>
        <v>789</v>
      </c>
      <c r="D2859" s="7">
        <f>IF(P2859&gt;0,RANK(P2859,(P2859:R2859,S2859:AG2859)),0)</f>
        <v>2</v>
      </c>
      <c r="E2859" s="7">
        <f>IF(Q2859&gt;0,RANK(Q2859,(P2859:R2859,S2859:AG2859)),0)</f>
        <v>0</v>
      </c>
      <c r="F2859" s="7">
        <f>IF(R2859&gt;0,RANK(R2859,(P2859:R2859,S2859:AG2859)),0)</f>
        <v>1</v>
      </c>
      <c r="G2859" s="7">
        <f>IF(S2859&gt;0,RANK(S2859,(P2859:R2859,S2859:AG2859)),0)</f>
        <v>0</v>
      </c>
      <c r="H2859" s="49">
        <f t="shared" si="1551"/>
        <v>290</v>
      </c>
      <c r="I2859" s="178">
        <f t="shared" si="1552"/>
        <v>0.36755386565272496</v>
      </c>
      <c r="J2859" s="2"/>
      <c r="K2859" s="2">
        <f t="shared" si="1553"/>
        <v>0.31558935361216728</v>
      </c>
      <c r="L2859" s="2">
        <f t="shared" si="1554"/>
        <v>0</v>
      </c>
      <c r="M2859" s="2">
        <f t="shared" si="1555"/>
        <v>0.6831432192648923</v>
      </c>
      <c r="N2859" s="2">
        <f t="shared" si="1556"/>
        <v>0</v>
      </c>
      <c r="O2859" s="2">
        <f t="shared" si="1557"/>
        <v>1.2674271229404788E-3</v>
      </c>
      <c r="P2859" s="1">
        <v>249</v>
      </c>
      <c r="Q2859" s="1"/>
      <c r="R2859" s="1">
        <v>539</v>
      </c>
      <c r="S2859" s="1"/>
      <c r="T2859" s="1"/>
      <c r="U2859" s="1"/>
      <c r="V2859" s="1"/>
      <c r="W2859" s="1"/>
      <c r="X2859" s="1">
        <v>1</v>
      </c>
      <c r="Y2859" s="1"/>
      <c r="Z2859" s="1"/>
      <c r="AA2859" s="1"/>
      <c r="AB2859" s="1"/>
      <c r="AC2859" s="1">
        <v>0</v>
      </c>
      <c r="AD2859" s="1"/>
      <c r="AE2859" s="1"/>
      <c r="AF2859" s="1"/>
      <c r="AG2859" s="1"/>
      <c r="AH2859" s="1"/>
      <c r="AI2859" s="7">
        <f t="shared" si="1558"/>
        <v>0</v>
      </c>
      <c r="AJ2859" s="7">
        <f t="shared" si="1559"/>
        <v>0</v>
      </c>
      <c r="AK2859" s="7">
        <f t="shared" si="1560"/>
        <v>0</v>
      </c>
      <c r="AL2859" s="7">
        <f t="shared" si="1561"/>
        <v>0</v>
      </c>
      <c r="AM2859" s="2">
        <f t="shared" si="1562"/>
        <v>0</v>
      </c>
      <c r="AN2859" s="2">
        <f t="shared" si="1563"/>
        <v>0</v>
      </c>
      <c r="AO2859" s="2">
        <f t="shared" si="1564"/>
        <v>0</v>
      </c>
      <c r="AP2859" s="2">
        <f t="shared" si="1565"/>
        <v>0</v>
      </c>
      <c r="AQ2859" s="2"/>
      <c r="AR2859" s="151" t="str">
        <f t="shared" si="1566"/>
        <v>Blaine</v>
      </c>
      <c r="AS2859" s="151" t="s">
        <v>1286</v>
      </c>
      <c r="AT2859" s="182">
        <v>2</v>
      </c>
      <c r="AV2859" s="98">
        <v>16</v>
      </c>
      <c r="AW2859" s="100">
        <v>13</v>
      </c>
      <c r="AX2859" s="106">
        <f t="shared" si="1567"/>
        <v>16013</v>
      </c>
      <c r="AZ2859" s="7" t="s">
        <v>2975</v>
      </c>
      <c r="BA2859" s="151" t="s">
        <v>3015</v>
      </c>
      <c r="BF2859" s="1"/>
      <c r="BG2859" s="1"/>
      <c r="BH2859" s="1"/>
      <c r="BI2859" s="1"/>
      <c r="BJ2859" s="1"/>
      <c r="BK2859" s="1"/>
      <c r="BL2859" s="1"/>
      <c r="BM2859" s="1"/>
      <c r="BN2859" s="1"/>
      <c r="BO2859" s="1"/>
      <c r="BP2859" s="1"/>
      <c r="BQ2859" s="1"/>
      <c r="BR2859" s="1"/>
      <c r="BS2859" s="1"/>
      <c r="BT2859" s="1"/>
      <c r="BU2859" s="1"/>
      <c r="BV2859" s="1"/>
      <c r="BW2859" s="1"/>
      <c r="BX2859" s="1"/>
      <c r="BY2859" s="1"/>
      <c r="BZ2859" s="1"/>
      <c r="CA2859" s="1"/>
      <c r="CB2859" s="1"/>
      <c r="CC2859" s="1"/>
    </row>
    <row r="2860" spans="1:81" s="151" customFormat="1" hidden="1" outlineLevel="1">
      <c r="A2860" s="151" t="s">
        <v>2455</v>
      </c>
      <c r="B2860" s="151" t="s">
        <v>1286</v>
      </c>
      <c r="C2860" s="1">
        <f t="shared" si="1550"/>
        <v>112</v>
      </c>
      <c r="D2860" s="7">
        <f>IF(P2860&gt;0,RANK(P2860,(P2860:R2860,S2860:AG2860)),0)</f>
        <v>2</v>
      </c>
      <c r="E2860" s="7">
        <f>IF(Q2860&gt;0,RANK(Q2860,(P2860:R2860,S2860:AG2860)),0)</f>
        <v>0</v>
      </c>
      <c r="F2860" s="7">
        <f>IF(R2860&gt;0,RANK(R2860,(P2860:R2860,S2860:AG2860)),0)</f>
        <v>1</v>
      </c>
      <c r="G2860" s="7">
        <f>IF(S2860&gt;0,RANK(S2860,(P2860:R2860,S2860:AG2860)),0)</f>
        <v>0</v>
      </c>
      <c r="H2860" s="49">
        <f t="shared" si="1551"/>
        <v>40</v>
      </c>
      <c r="I2860" s="178">
        <f t="shared" si="1552"/>
        <v>0.35714285714285715</v>
      </c>
      <c r="J2860" s="2"/>
      <c r="K2860" s="2">
        <f t="shared" si="1553"/>
        <v>0.32142857142857145</v>
      </c>
      <c r="L2860" s="2">
        <f t="shared" si="1554"/>
        <v>0</v>
      </c>
      <c r="M2860" s="2">
        <f t="shared" si="1555"/>
        <v>0.6785714285714286</v>
      </c>
      <c r="N2860" s="2">
        <f t="shared" si="1556"/>
        <v>0</v>
      </c>
      <c r="O2860" s="2">
        <f t="shared" si="1557"/>
        <v>0</v>
      </c>
      <c r="P2860" s="1">
        <v>36</v>
      </c>
      <c r="Q2860" s="1"/>
      <c r="R2860" s="1">
        <v>76</v>
      </c>
      <c r="S2860" s="1"/>
      <c r="T2860" s="1"/>
      <c r="U2860" s="1"/>
      <c r="V2860" s="1"/>
      <c r="W2860" s="1"/>
      <c r="X2860" s="1">
        <v>0</v>
      </c>
      <c r="Y2860" s="1"/>
      <c r="Z2860" s="1"/>
      <c r="AA2860" s="1"/>
      <c r="AB2860" s="1"/>
      <c r="AC2860" s="1">
        <v>0</v>
      </c>
      <c r="AD2860" s="1"/>
      <c r="AE2860" s="1"/>
      <c r="AF2860" s="1"/>
      <c r="AG2860" s="1"/>
      <c r="AH2860" s="1"/>
      <c r="AI2860" s="7">
        <f t="shared" si="1558"/>
        <v>0</v>
      </c>
      <c r="AJ2860" s="7">
        <f t="shared" si="1559"/>
        <v>0</v>
      </c>
      <c r="AK2860" s="7">
        <f t="shared" si="1560"/>
        <v>0</v>
      </c>
      <c r="AL2860" s="7">
        <f t="shared" si="1561"/>
        <v>0</v>
      </c>
      <c r="AM2860" s="2">
        <f t="shared" si="1562"/>
        <v>0</v>
      </c>
      <c r="AN2860" s="2">
        <f t="shared" si="1563"/>
        <v>0</v>
      </c>
      <c r="AO2860" s="2">
        <f t="shared" si="1564"/>
        <v>0</v>
      </c>
      <c r="AP2860" s="2">
        <f t="shared" si="1565"/>
        <v>0</v>
      </c>
      <c r="AQ2860" s="2"/>
      <c r="AR2860" s="151" t="str">
        <f t="shared" si="1566"/>
        <v>Boise</v>
      </c>
      <c r="AS2860" s="151" t="s">
        <v>1286</v>
      </c>
      <c r="AT2860" s="182">
        <v>1</v>
      </c>
      <c r="AV2860" s="98">
        <v>16</v>
      </c>
      <c r="AW2860" s="100">
        <v>15</v>
      </c>
      <c r="AX2860" s="106">
        <f t="shared" si="1567"/>
        <v>16015</v>
      </c>
      <c r="AZ2860" s="7" t="s">
        <v>2975</v>
      </c>
      <c r="BA2860" s="151" t="s">
        <v>3015</v>
      </c>
      <c r="BF2860" s="1"/>
      <c r="BG2860" s="1"/>
      <c r="BH2860" s="1"/>
      <c r="BI2860" s="1"/>
      <c r="BJ2860" s="1"/>
      <c r="BK2860" s="1"/>
      <c r="BL2860" s="1"/>
      <c r="BM2860" s="1"/>
      <c r="BN2860" s="1"/>
      <c r="BO2860" s="1"/>
      <c r="BP2860" s="1"/>
      <c r="BQ2860" s="1"/>
      <c r="BR2860" s="1"/>
      <c r="BS2860" s="1"/>
      <c r="BT2860" s="1"/>
      <c r="BU2860" s="1"/>
      <c r="BV2860" s="1"/>
      <c r="BW2860" s="1"/>
      <c r="BX2860" s="1"/>
      <c r="BY2860" s="1"/>
      <c r="BZ2860" s="1"/>
      <c r="CA2860" s="1"/>
      <c r="CB2860" s="1"/>
      <c r="CC2860" s="1"/>
    </row>
    <row r="2861" spans="1:81" s="151" customFormat="1" hidden="1" outlineLevel="1">
      <c r="A2861" s="151" t="s">
        <v>395</v>
      </c>
      <c r="B2861" s="151" t="s">
        <v>1286</v>
      </c>
      <c r="C2861" s="1">
        <f t="shared" si="1550"/>
        <v>903</v>
      </c>
      <c r="D2861" s="7">
        <f>IF(P2861&gt;0,RANK(P2861,(P2861:R2861,S2861:AG2861)),0)</f>
        <v>2</v>
      </c>
      <c r="E2861" s="7">
        <f>IF(Q2861&gt;0,RANK(Q2861,(P2861:R2861,S2861:AG2861)),0)</f>
        <v>0</v>
      </c>
      <c r="F2861" s="7">
        <f>IF(R2861&gt;0,RANK(R2861,(P2861:R2861,S2861:AG2861)),0)</f>
        <v>1</v>
      </c>
      <c r="G2861" s="7">
        <f>IF(S2861&gt;0,RANK(S2861,(P2861:R2861,S2861:AG2861)),0)</f>
        <v>0</v>
      </c>
      <c r="H2861" s="49">
        <f t="shared" si="1551"/>
        <v>531</v>
      </c>
      <c r="I2861" s="178">
        <f t="shared" si="1552"/>
        <v>0.58803986710963452</v>
      </c>
      <c r="J2861" s="2"/>
      <c r="K2861" s="2">
        <f t="shared" si="1553"/>
        <v>0.20487264673311184</v>
      </c>
      <c r="L2861" s="2">
        <f t="shared" si="1554"/>
        <v>0</v>
      </c>
      <c r="M2861" s="2">
        <f t="shared" si="1555"/>
        <v>0.79291251384274641</v>
      </c>
      <c r="N2861" s="2">
        <f t="shared" si="1556"/>
        <v>0</v>
      </c>
      <c r="O2861" s="2">
        <f t="shared" si="1557"/>
        <v>2.2148394241416902E-3</v>
      </c>
      <c r="P2861" s="1">
        <v>185</v>
      </c>
      <c r="Q2861" s="1"/>
      <c r="R2861" s="1">
        <v>716</v>
      </c>
      <c r="S2861" s="1"/>
      <c r="T2861" s="1"/>
      <c r="U2861" s="1"/>
      <c r="V2861" s="1"/>
      <c r="W2861" s="1"/>
      <c r="X2861" s="1">
        <v>2</v>
      </c>
      <c r="Y2861" s="1"/>
      <c r="Z2861" s="1"/>
      <c r="AA2861" s="1"/>
      <c r="AB2861" s="1"/>
      <c r="AC2861" s="1">
        <v>0</v>
      </c>
      <c r="AD2861" s="1"/>
      <c r="AE2861" s="1"/>
      <c r="AF2861" s="1"/>
      <c r="AG2861" s="1"/>
      <c r="AH2861" s="1"/>
      <c r="AI2861" s="7">
        <f t="shared" si="1558"/>
        <v>0</v>
      </c>
      <c r="AJ2861" s="7">
        <f t="shared" si="1559"/>
        <v>0</v>
      </c>
      <c r="AK2861" s="7">
        <f t="shared" si="1560"/>
        <v>0</v>
      </c>
      <c r="AL2861" s="7">
        <f t="shared" si="1561"/>
        <v>0</v>
      </c>
      <c r="AM2861" s="2">
        <f t="shared" si="1562"/>
        <v>0</v>
      </c>
      <c r="AN2861" s="2">
        <f t="shared" si="1563"/>
        <v>0</v>
      </c>
      <c r="AO2861" s="2">
        <f t="shared" si="1564"/>
        <v>0</v>
      </c>
      <c r="AP2861" s="2">
        <f t="shared" si="1565"/>
        <v>0</v>
      </c>
      <c r="AQ2861" s="2"/>
      <c r="AR2861" s="151" t="str">
        <f t="shared" si="1566"/>
        <v>Bonner</v>
      </c>
      <c r="AS2861" s="151" t="s">
        <v>1286</v>
      </c>
      <c r="AT2861" s="182">
        <v>1</v>
      </c>
      <c r="AV2861" s="98">
        <v>16</v>
      </c>
      <c r="AW2861" s="100">
        <v>17</v>
      </c>
      <c r="AX2861" s="106">
        <f t="shared" si="1567"/>
        <v>16017</v>
      </c>
      <c r="AZ2861" s="7" t="s">
        <v>2975</v>
      </c>
      <c r="BA2861" s="151" t="s">
        <v>3015</v>
      </c>
      <c r="BF2861" s="1"/>
      <c r="BG2861" s="1"/>
      <c r="BH2861" s="1"/>
      <c r="BI2861" s="1"/>
      <c r="BJ2861" s="1"/>
      <c r="BK2861" s="1"/>
      <c r="BL2861" s="1"/>
      <c r="BM2861" s="1"/>
      <c r="BN2861" s="1"/>
      <c r="BO2861" s="1"/>
      <c r="BP2861" s="1"/>
      <c r="BQ2861" s="1"/>
      <c r="BR2861" s="1"/>
      <c r="BS2861" s="1"/>
      <c r="BT2861" s="1"/>
      <c r="BU2861" s="1"/>
      <c r="BV2861" s="1"/>
      <c r="BW2861" s="1"/>
      <c r="BX2861" s="1"/>
      <c r="BY2861" s="1"/>
      <c r="BZ2861" s="1"/>
      <c r="CA2861" s="1"/>
      <c r="CB2861" s="1"/>
      <c r="CC2861" s="1"/>
    </row>
    <row r="2862" spans="1:81" s="151" customFormat="1" hidden="1" outlineLevel="1">
      <c r="A2862" s="151" t="s">
        <v>648</v>
      </c>
      <c r="B2862" s="151" t="s">
        <v>1286</v>
      </c>
      <c r="C2862" s="1">
        <f t="shared" si="1550"/>
        <v>1039</v>
      </c>
      <c r="D2862" s="7">
        <f>IF(P2862&gt;0,RANK(P2862,(P2862:R2862,S2862:AG2862)),0)</f>
        <v>2</v>
      </c>
      <c r="E2862" s="7">
        <f>IF(Q2862&gt;0,RANK(Q2862,(P2862:R2862,S2862:AG2862)),0)</f>
        <v>0</v>
      </c>
      <c r="F2862" s="7">
        <f>IF(R2862&gt;0,RANK(R2862,(P2862:R2862,S2862:AG2862)),0)</f>
        <v>1</v>
      </c>
      <c r="G2862" s="7">
        <f>IF(S2862&gt;0,RANK(S2862,(P2862:R2862,S2862:AG2862)),0)</f>
        <v>0</v>
      </c>
      <c r="H2862" s="49">
        <f t="shared" si="1551"/>
        <v>605</v>
      </c>
      <c r="I2862" s="178">
        <f t="shared" si="1552"/>
        <v>0.58229066410009622</v>
      </c>
      <c r="J2862" s="2"/>
      <c r="K2862" s="2">
        <f t="shared" si="1553"/>
        <v>0.20885466794995189</v>
      </c>
      <c r="L2862" s="2">
        <f t="shared" si="1554"/>
        <v>0</v>
      </c>
      <c r="M2862" s="2">
        <f t="shared" si="1555"/>
        <v>0.79114533205004811</v>
      </c>
      <c r="N2862" s="2">
        <f t="shared" si="1556"/>
        <v>0</v>
      </c>
      <c r="O2862" s="2">
        <f t="shared" si="1557"/>
        <v>0</v>
      </c>
      <c r="P2862" s="1">
        <v>217</v>
      </c>
      <c r="Q2862" s="1"/>
      <c r="R2862" s="1">
        <v>822</v>
      </c>
      <c r="S2862" s="1"/>
      <c r="T2862" s="1"/>
      <c r="U2862" s="1"/>
      <c r="V2862" s="1"/>
      <c r="W2862" s="1"/>
      <c r="X2862" s="1">
        <v>0</v>
      </c>
      <c r="Y2862" s="1"/>
      <c r="Z2862" s="1"/>
      <c r="AA2862" s="1"/>
      <c r="AB2862" s="1"/>
      <c r="AC2862" s="1">
        <v>0</v>
      </c>
      <c r="AD2862" s="1"/>
      <c r="AE2862" s="1"/>
      <c r="AF2862" s="1"/>
      <c r="AG2862" s="1"/>
      <c r="AH2862" s="1"/>
      <c r="AI2862" s="7">
        <f t="shared" si="1558"/>
        <v>0</v>
      </c>
      <c r="AJ2862" s="7">
        <f t="shared" si="1559"/>
        <v>0</v>
      </c>
      <c r="AK2862" s="7">
        <f t="shared" si="1560"/>
        <v>0</v>
      </c>
      <c r="AL2862" s="7">
        <f t="shared" si="1561"/>
        <v>0</v>
      </c>
      <c r="AM2862" s="2">
        <f t="shared" si="1562"/>
        <v>0</v>
      </c>
      <c r="AN2862" s="2">
        <f t="shared" si="1563"/>
        <v>0</v>
      </c>
      <c r="AO2862" s="2">
        <f t="shared" si="1564"/>
        <v>0</v>
      </c>
      <c r="AP2862" s="2">
        <f t="shared" si="1565"/>
        <v>0</v>
      </c>
      <c r="AQ2862" s="2"/>
      <c r="AR2862" s="151" t="str">
        <f t="shared" si="1566"/>
        <v>Bonneville</v>
      </c>
      <c r="AS2862" s="151" t="s">
        <v>1286</v>
      </c>
      <c r="AT2862" s="182">
        <v>2</v>
      </c>
      <c r="AV2862" s="98">
        <v>16</v>
      </c>
      <c r="AW2862" s="100">
        <v>19</v>
      </c>
      <c r="AX2862" s="106">
        <f t="shared" si="1567"/>
        <v>16019</v>
      </c>
      <c r="AZ2862" s="7" t="s">
        <v>2975</v>
      </c>
      <c r="BA2862" s="151" t="s">
        <v>3015</v>
      </c>
      <c r="BF2862" s="1"/>
      <c r="BG2862" s="1"/>
      <c r="BH2862" s="1"/>
      <c r="BI2862" s="1"/>
      <c r="BJ2862" s="1"/>
      <c r="BK2862" s="1"/>
      <c r="BL2862" s="1"/>
      <c r="BM2862" s="1"/>
      <c r="BN2862" s="1"/>
      <c r="BO2862" s="1"/>
      <c r="BP2862" s="1"/>
      <c r="BQ2862" s="1"/>
      <c r="BR2862" s="1"/>
      <c r="BS2862" s="1"/>
      <c r="BT2862" s="1"/>
      <c r="BU2862" s="1"/>
      <c r="BV2862" s="1"/>
      <c r="BW2862" s="1"/>
      <c r="BX2862" s="1"/>
      <c r="BY2862" s="1"/>
      <c r="BZ2862" s="1"/>
      <c r="CA2862" s="1"/>
      <c r="CB2862" s="1"/>
      <c r="CC2862" s="1"/>
    </row>
    <row r="2863" spans="1:81" s="151" customFormat="1" hidden="1" outlineLevel="1">
      <c r="A2863" s="151" t="s">
        <v>394</v>
      </c>
      <c r="B2863" s="151" t="s">
        <v>1286</v>
      </c>
      <c r="C2863" s="1">
        <f t="shared" si="1550"/>
        <v>188</v>
      </c>
      <c r="D2863" s="7">
        <f>IF(P2863&gt;0,RANK(P2863,(P2863:R2863,S2863:AG2863)),0)</f>
        <v>2</v>
      </c>
      <c r="E2863" s="7">
        <f>IF(Q2863&gt;0,RANK(Q2863,(P2863:R2863,S2863:AG2863)),0)</f>
        <v>0</v>
      </c>
      <c r="F2863" s="7">
        <f>IF(R2863&gt;0,RANK(R2863,(P2863:R2863,S2863:AG2863)),0)</f>
        <v>1</v>
      </c>
      <c r="G2863" s="7">
        <f>IF(S2863&gt;0,RANK(S2863,(P2863:R2863,S2863:AG2863)),0)</f>
        <v>0</v>
      </c>
      <c r="H2863" s="49">
        <f t="shared" si="1551"/>
        <v>131</v>
      </c>
      <c r="I2863" s="178">
        <f t="shared" si="1552"/>
        <v>0.69680851063829785</v>
      </c>
      <c r="J2863" s="2"/>
      <c r="K2863" s="2">
        <f t="shared" si="1553"/>
        <v>0.14361702127659576</v>
      </c>
      <c r="L2863" s="2">
        <f t="shared" si="1554"/>
        <v>0</v>
      </c>
      <c r="M2863" s="2">
        <f t="shared" si="1555"/>
        <v>0.84042553191489366</v>
      </c>
      <c r="N2863" s="2">
        <f t="shared" si="1556"/>
        <v>0</v>
      </c>
      <c r="O2863" s="2">
        <f t="shared" si="1557"/>
        <v>1.5957446808510634E-2</v>
      </c>
      <c r="P2863" s="1">
        <v>27</v>
      </c>
      <c r="Q2863" s="1"/>
      <c r="R2863" s="1">
        <v>158</v>
      </c>
      <c r="S2863" s="1"/>
      <c r="T2863" s="1"/>
      <c r="U2863" s="1"/>
      <c r="V2863" s="1"/>
      <c r="W2863" s="1"/>
      <c r="X2863" s="1">
        <v>3</v>
      </c>
      <c r="Y2863" s="1"/>
      <c r="Z2863" s="1"/>
      <c r="AA2863" s="1"/>
      <c r="AB2863" s="1"/>
      <c r="AC2863" s="1">
        <v>0</v>
      </c>
      <c r="AD2863" s="1"/>
      <c r="AE2863" s="1"/>
      <c r="AF2863" s="1"/>
      <c r="AG2863" s="1"/>
      <c r="AH2863" s="1"/>
      <c r="AI2863" s="7">
        <f t="shared" si="1558"/>
        <v>0</v>
      </c>
      <c r="AJ2863" s="7">
        <f t="shared" si="1559"/>
        <v>0</v>
      </c>
      <c r="AK2863" s="7">
        <f t="shared" si="1560"/>
        <v>0</v>
      </c>
      <c r="AL2863" s="7">
        <f t="shared" si="1561"/>
        <v>0</v>
      </c>
      <c r="AM2863" s="2">
        <f t="shared" si="1562"/>
        <v>0</v>
      </c>
      <c r="AN2863" s="2">
        <f t="shared" si="1563"/>
        <v>0</v>
      </c>
      <c r="AO2863" s="2">
        <f t="shared" si="1564"/>
        <v>0</v>
      </c>
      <c r="AP2863" s="2">
        <f t="shared" si="1565"/>
        <v>0</v>
      </c>
      <c r="AQ2863" s="2"/>
      <c r="AR2863" s="151" t="str">
        <f t="shared" si="1566"/>
        <v>Boundary</v>
      </c>
      <c r="AS2863" s="151" t="s">
        <v>1286</v>
      </c>
      <c r="AT2863" s="182">
        <v>1</v>
      </c>
      <c r="AV2863" s="98">
        <v>16</v>
      </c>
      <c r="AW2863" s="100">
        <v>21</v>
      </c>
      <c r="AX2863" s="106">
        <f t="shared" si="1567"/>
        <v>16021</v>
      </c>
      <c r="AZ2863" s="7" t="s">
        <v>2975</v>
      </c>
      <c r="BA2863" s="151" t="s">
        <v>3015</v>
      </c>
      <c r="BF2863" s="1"/>
      <c r="BG2863" s="1"/>
      <c r="BH2863" s="1"/>
      <c r="BI2863" s="1"/>
      <c r="BJ2863" s="1"/>
      <c r="BK2863" s="1"/>
      <c r="BL2863" s="1"/>
      <c r="BM2863" s="1"/>
      <c r="BN2863" s="1"/>
      <c r="BO2863" s="1"/>
      <c r="BP2863" s="1"/>
      <c r="BQ2863" s="1"/>
      <c r="BR2863" s="1"/>
      <c r="BS2863" s="1"/>
      <c r="BT2863" s="1"/>
      <c r="BU2863" s="1"/>
      <c r="BV2863" s="1"/>
      <c r="BW2863" s="1"/>
      <c r="BX2863" s="1"/>
      <c r="BY2863" s="1"/>
      <c r="BZ2863" s="1"/>
      <c r="CA2863" s="1"/>
      <c r="CB2863" s="1"/>
      <c r="CC2863" s="1"/>
    </row>
    <row r="2864" spans="1:81" s="151" customFormat="1" hidden="1" outlineLevel="1">
      <c r="A2864" s="151" t="s">
        <v>1230</v>
      </c>
      <c r="B2864" s="151" t="s">
        <v>1286</v>
      </c>
      <c r="C2864" s="1">
        <f t="shared" si="1550"/>
        <v>26</v>
      </c>
      <c r="D2864" s="7">
        <f>IF(P2864&gt;0,RANK(P2864,(P2864:R2864,S2864:AG2864)),0)</f>
        <v>2</v>
      </c>
      <c r="E2864" s="7">
        <f>IF(Q2864&gt;0,RANK(Q2864,(P2864:R2864,S2864:AG2864)),0)</f>
        <v>0</v>
      </c>
      <c r="F2864" s="7">
        <f>IF(R2864&gt;0,RANK(R2864,(P2864:R2864,S2864:AG2864)),0)</f>
        <v>1</v>
      </c>
      <c r="G2864" s="7">
        <f>IF(S2864&gt;0,RANK(S2864,(P2864:R2864,S2864:AG2864)),0)</f>
        <v>0</v>
      </c>
      <c r="H2864" s="49">
        <f t="shared" si="1551"/>
        <v>15</v>
      </c>
      <c r="I2864" s="178">
        <f t="shared" si="1552"/>
        <v>0.57692307692307687</v>
      </c>
      <c r="J2864" s="2"/>
      <c r="K2864" s="2">
        <f t="shared" si="1553"/>
        <v>0.19230769230769232</v>
      </c>
      <c r="L2864" s="2">
        <f t="shared" si="1554"/>
        <v>0</v>
      </c>
      <c r="M2864" s="2">
        <f t="shared" si="1555"/>
        <v>0.76923076923076927</v>
      </c>
      <c r="N2864" s="2">
        <f t="shared" si="1556"/>
        <v>0</v>
      </c>
      <c r="O2864" s="2">
        <f t="shared" si="1557"/>
        <v>3.8461538461538436E-2</v>
      </c>
      <c r="P2864" s="1">
        <v>5</v>
      </c>
      <c r="Q2864" s="1"/>
      <c r="R2864" s="1">
        <v>20</v>
      </c>
      <c r="S2864" s="1"/>
      <c r="T2864" s="1"/>
      <c r="U2864" s="1"/>
      <c r="V2864" s="1"/>
      <c r="W2864" s="1"/>
      <c r="X2864" s="1">
        <v>1</v>
      </c>
      <c r="Y2864" s="1"/>
      <c r="Z2864" s="1"/>
      <c r="AA2864" s="1"/>
      <c r="AB2864" s="1"/>
      <c r="AC2864" s="1">
        <v>0</v>
      </c>
      <c r="AD2864" s="1"/>
      <c r="AE2864" s="1"/>
      <c r="AF2864" s="1"/>
      <c r="AG2864" s="1"/>
      <c r="AH2864" s="1"/>
      <c r="AI2864" s="7">
        <f t="shared" si="1558"/>
        <v>0</v>
      </c>
      <c r="AJ2864" s="7">
        <f t="shared" si="1559"/>
        <v>0</v>
      </c>
      <c r="AK2864" s="7">
        <f t="shared" si="1560"/>
        <v>0</v>
      </c>
      <c r="AL2864" s="7">
        <f t="shared" si="1561"/>
        <v>0</v>
      </c>
      <c r="AM2864" s="2">
        <f t="shared" si="1562"/>
        <v>0</v>
      </c>
      <c r="AN2864" s="2">
        <f t="shared" si="1563"/>
        <v>0</v>
      </c>
      <c r="AO2864" s="2">
        <f t="shared" si="1564"/>
        <v>0</v>
      </c>
      <c r="AP2864" s="2">
        <f t="shared" si="1565"/>
        <v>0</v>
      </c>
      <c r="AQ2864" s="2"/>
      <c r="AR2864" s="151" t="str">
        <f t="shared" si="1566"/>
        <v>Butte</v>
      </c>
      <c r="AS2864" s="151" t="s">
        <v>1286</v>
      </c>
      <c r="AT2864" s="182">
        <v>2</v>
      </c>
      <c r="AV2864" s="98">
        <v>16</v>
      </c>
      <c r="AW2864" s="100">
        <v>23</v>
      </c>
      <c r="AX2864" s="106">
        <f t="shared" si="1567"/>
        <v>16023</v>
      </c>
      <c r="AZ2864" s="7" t="s">
        <v>2975</v>
      </c>
      <c r="BA2864" s="151" t="s">
        <v>3015</v>
      </c>
      <c r="BF2864" s="1"/>
      <c r="BG2864" s="1"/>
      <c r="BH2864" s="1"/>
      <c r="BI2864" s="1"/>
      <c r="BJ2864" s="1"/>
      <c r="BK2864" s="1"/>
      <c r="BL2864" s="1"/>
      <c r="BM2864" s="1"/>
      <c r="BN2864" s="1"/>
      <c r="BO2864" s="1"/>
      <c r="BP2864" s="1"/>
      <c r="BQ2864" s="1"/>
      <c r="BR2864" s="1"/>
      <c r="BS2864" s="1"/>
      <c r="BT2864" s="1"/>
      <c r="BU2864" s="1"/>
      <c r="BV2864" s="1"/>
      <c r="BW2864" s="1"/>
      <c r="BX2864" s="1"/>
      <c r="BY2864" s="1"/>
      <c r="BZ2864" s="1"/>
      <c r="CA2864" s="1"/>
      <c r="CB2864" s="1"/>
      <c r="CC2864" s="1"/>
    </row>
    <row r="2865" spans="1:81" s="151" customFormat="1" hidden="1" outlineLevel="1">
      <c r="A2865" s="151" t="s">
        <v>596</v>
      </c>
      <c r="B2865" s="151" t="s">
        <v>1286</v>
      </c>
      <c r="C2865" s="1">
        <f t="shared" si="1550"/>
        <v>19</v>
      </c>
      <c r="D2865" s="7">
        <f>IF(P2865&gt;0,RANK(P2865,(P2865:R2865,S2865:AG2865)),0)</f>
        <v>2</v>
      </c>
      <c r="E2865" s="7">
        <f>IF(Q2865&gt;0,RANK(Q2865,(P2865:R2865,S2865:AG2865)),0)</f>
        <v>0</v>
      </c>
      <c r="F2865" s="7">
        <f>IF(R2865&gt;0,RANK(R2865,(P2865:R2865,S2865:AG2865)),0)</f>
        <v>1</v>
      </c>
      <c r="G2865" s="7">
        <f>IF(S2865&gt;0,RANK(S2865,(P2865:R2865,S2865:AG2865)),0)</f>
        <v>0</v>
      </c>
      <c r="H2865" s="49">
        <f t="shared" si="1551"/>
        <v>4</v>
      </c>
      <c r="I2865" s="178">
        <f t="shared" si="1552"/>
        <v>0.21052631578947367</v>
      </c>
      <c r="J2865" s="2"/>
      <c r="K2865" s="2">
        <f t="shared" si="1553"/>
        <v>0.36842105263157893</v>
      </c>
      <c r="L2865" s="2">
        <f t="shared" si="1554"/>
        <v>0</v>
      </c>
      <c r="M2865" s="2">
        <f t="shared" si="1555"/>
        <v>0.57894736842105265</v>
      </c>
      <c r="N2865" s="2">
        <f t="shared" si="1556"/>
        <v>0</v>
      </c>
      <c r="O2865" s="2">
        <f t="shared" si="1557"/>
        <v>5.2631578947368363E-2</v>
      </c>
      <c r="P2865" s="1">
        <v>7</v>
      </c>
      <c r="Q2865" s="1"/>
      <c r="R2865" s="1">
        <v>11</v>
      </c>
      <c r="S2865" s="1"/>
      <c r="T2865" s="1"/>
      <c r="U2865" s="1"/>
      <c r="V2865" s="1"/>
      <c r="W2865" s="1"/>
      <c r="X2865" s="1">
        <v>1</v>
      </c>
      <c r="Y2865" s="1"/>
      <c r="Z2865" s="1"/>
      <c r="AA2865" s="1"/>
      <c r="AB2865" s="1"/>
      <c r="AC2865" s="1">
        <v>0</v>
      </c>
      <c r="AD2865" s="1"/>
      <c r="AE2865" s="1"/>
      <c r="AF2865" s="1"/>
      <c r="AG2865" s="1"/>
      <c r="AH2865" s="1"/>
      <c r="AI2865" s="7">
        <f t="shared" si="1558"/>
        <v>0</v>
      </c>
      <c r="AJ2865" s="7">
        <f t="shared" si="1559"/>
        <v>0</v>
      </c>
      <c r="AK2865" s="7">
        <f t="shared" si="1560"/>
        <v>0</v>
      </c>
      <c r="AL2865" s="7">
        <f t="shared" si="1561"/>
        <v>0</v>
      </c>
      <c r="AM2865" s="2">
        <f t="shared" si="1562"/>
        <v>0</v>
      </c>
      <c r="AN2865" s="2">
        <f t="shared" si="1563"/>
        <v>0</v>
      </c>
      <c r="AO2865" s="2">
        <f t="shared" si="1564"/>
        <v>0</v>
      </c>
      <c r="AP2865" s="2">
        <f t="shared" si="1565"/>
        <v>0</v>
      </c>
      <c r="AQ2865" s="2"/>
      <c r="AR2865" s="151" t="str">
        <f t="shared" si="1566"/>
        <v>Camas</v>
      </c>
      <c r="AS2865" s="151" t="s">
        <v>1286</v>
      </c>
      <c r="AT2865" s="182">
        <v>2</v>
      </c>
      <c r="AV2865" s="98">
        <v>16</v>
      </c>
      <c r="AW2865" s="100">
        <v>25</v>
      </c>
      <c r="AX2865" s="106">
        <f t="shared" si="1567"/>
        <v>16025</v>
      </c>
      <c r="AZ2865" s="7" t="s">
        <v>2975</v>
      </c>
      <c r="BA2865" s="151" t="s">
        <v>3015</v>
      </c>
      <c r="BF2865" s="1"/>
      <c r="BG2865" s="1"/>
      <c r="BH2865" s="1"/>
      <c r="BI2865" s="1"/>
      <c r="BJ2865" s="1"/>
      <c r="BK2865" s="1"/>
      <c r="BL2865" s="1"/>
      <c r="BM2865" s="1"/>
      <c r="BN2865" s="1"/>
      <c r="BO2865" s="1"/>
      <c r="BP2865" s="1"/>
      <c r="BQ2865" s="1"/>
      <c r="BR2865" s="1"/>
      <c r="BS2865" s="1"/>
      <c r="BT2865" s="1"/>
      <c r="BU2865" s="1"/>
      <c r="BV2865" s="1"/>
      <c r="BW2865" s="1"/>
      <c r="BX2865" s="1"/>
      <c r="BY2865" s="1"/>
      <c r="BZ2865" s="1"/>
      <c r="CA2865" s="1"/>
      <c r="CB2865" s="1"/>
      <c r="CC2865" s="1"/>
    </row>
    <row r="2866" spans="1:81" s="151" customFormat="1" hidden="1" outlineLevel="1">
      <c r="A2866" s="151" t="s">
        <v>597</v>
      </c>
      <c r="B2866" s="151" t="s">
        <v>1286</v>
      </c>
      <c r="C2866" s="1">
        <f t="shared" si="1550"/>
        <v>1603</v>
      </c>
      <c r="D2866" s="7">
        <f>IF(P2866&gt;0,RANK(P2866,(P2866:R2866,S2866:AG2866)),0)</f>
        <v>2</v>
      </c>
      <c r="E2866" s="7">
        <f>IF(Q2866&gt;0,RANK(Q2866,(P2866:R2866,S2866:AG2866)),0)</f>
        <v>0</v>
      </c>
      <c r="F2866" s="7">
        <f>IF(R2866&gt;0,RANK(R2866,(P2866:R2866,S2866:AG2866)),0)</f>
        <v>1</v>
      </c>
      <c r="G2866" s="7">
        <f>IF(S2866&gt;0,RANK(S2866,(P2866:R2866,S2866:AG2866)),0)</f>
        <v>0</v>
      </c>
      <c r="H2866" s="49">
        <f t="shared" si="1551"/>
        <v>1034</v>
      </c>
      <c r="I2866" s="178">
        <f t="shared" si="1552"/>
        <v>0.64504054897067997</v>
      </c>
      <c r="J2866" s="2"/>
      <c r="K2866" s="2">
        <f t="shared" si="1553"/>
        <v>0.17342482844666252</v>
      </c>
      <c r="L2866" s="2">
        <f t="shared" si="1554"/>
        <v>0</v>
      </c>
      <c r="M2866" s="2">
        <f t="shared" si="1555"/>
        <v>0.81846537741734249</v>
      </c>
      <c r="N2866" s="2">
        <f t="shared" si="1556"/>
        <v>0</v>
      </c>
      <c r="O2866" s="2">
        <f t="shared" si="1557"/>
        <v>8.1097941359949965E-3</v>
      </c>
      <c r="P2866" s="1">
        <v>278</v>
      </c>
      <c r="Q2866" s="1"/>
      <c r="R2866" s="1">
        <v>1312</v>
      </c>
      <c r="S2866" s="1"/>
      <c r="T2866" s="1"/>
      <c r="U2866" s="1"/>
      <c r="V2866" s="1"/>
      <c r="W2866" s="1"/>
      <c r="X2866" s="1">
        <v>13</v>
      </c>
      <c r="Y2866" s="1"/>
      <c r="Z2866" s="1"/>
      <c r="AA2866" s="1"/>
      <c r="AB2866" s="1"/>
      <c r="AC2866" s="1">
        <v>0</v>
      </c>
      <c r="AD2866" s="1"/>
      <c r="AE2866" s="1"/>
      <c r="AF2866" s="1"/>
      <c r="AG2866" s="1"/>
      <c r="AH2866" s="1"/>
      <c r="AI2866" s="7">
        <f t="shared" si="1558"/>
        <v>0</v>
      </c>
      <c r="AJ2866" s="7">
        <f t="shared" si="1559"/>
        <v>0</v>
      </c>
      <c r="AK2866" s="7">
        <f t="shared" si="1560"/>
        <v>0</v>
      </c>
      <c r="AL2866" s="7">
        <f t="shared" si="1561"/>
        <v>0</v>
      </c>
      <c r="AM2866" s="2">
        <f t="shared" si="1562"/>
        <v>0</v>
      </c>
      <c r="AN2866" s="2">
        <f t="shared" si="1563"/>
        <v>0</v>
      </c>
      <c r="AO2866" s="2">
        <f t="shared" si="1564"/>
        <v>0</v>
      </c>
      <c r="AP2866" s="2">
        <f t="shared" si="1565"/>
        <v>0</v>
      </c>
      <c r="AQ2866" s="2"/>
      <c r="AR2866" s="151" t="str">
        <f t="shared" si="1566"/>
        <v>Canyon</v>
      </c>
      <c r="AS2866" s="151" t="s">
        <v>1286</v>
      </c>
      <c r="AT2866" s="182">
        <v>1</v>
      </c>
      <c r="AV2866" s="98">
        <v>16</v>
      </c>
      <c r="AW2866" s="100">
        <v>27</v>
      </c>
      <c r="AX2866" s="106">
        <f t="shared" si="1567"/>
        <v>16027</v>
      </c>
      <c r="AZ2866" s="7" t="s">
        <v>2975</v>
      </c>
      <c r="BA2866" s="151" t="s">
        <v>3015</v>
      </c>
      <c r="BF2866" s="1"/>
      <c r="BG2866" s="1"/>
      <c r="BH2866" s="1"/>
      <c r="BI2866" s="1"/>
      <c r="BJ2866" s="1"/>
      <c r="BK2866" s="1"/>
      <c r="BL2866" s="1"/>
      <c r="BM2866" s="1"/>
      <c r="BN2866" s="1"/>
      <c r="BO2866" s="1"/>
      <c r="BP2866" s="1"/>
      <c r="BQ2866" s="1"/>
      <c r="BR2866" s="1"/>
      <c r="BS2866" s="1"/>
      <c r="BT2866" s="1"/>
      <c r="BU2866" s="1"/>
      <c r="BV2866" s="1"/>
      <c r="BW2866" s="1"/>
      <c r="BX2866" s="1"/>
      <c r="BY2866" s="1"/>
      <c r="BZ2866" s="1"/>
      <c r="CA2866" s="1"/>
      <c r="CB2866" s="1"/>
      <c r="CC2866" s="1"/>
    </row>
    <row r="2867" spans="1:81" s="151" customFormat="1" hidden="1" outlineLevel="1">
      <c r="A2867" s="151" t="s">
        <v>2085</v>
      </c>
      <c r="B2867" s="151" t="s">
        <v>1286</v>
      </c>
      <c r="C2867" s="1">
        <f t="shared" si="1550"/>
        <v>10</v>
      </c>
      <c r="D2867" s="7">
        <f>IF(P2867&gt;0,RANK(P2867,(P2867:R2867,S2867:AG2867)),0)</f>
        <v>2</v>
      </c>
      <c r="E2867" s="7">
        <f>IF(Q2867&gt;0,RANK(Q2867,(P2867:R2867,S2867:AG2867)),0)</f>
        <v>0</v>
      </c>
      <c r="F2867" s="7">
        <f>IF(R2867&gt;0,RANK(R2867,(P2867:R2867,S2867:AG2867)),0)</f>
        <v>1</v>
      </c>
      <c r="G2867" s="7">
        <f>IF(S2867&gt;0,RANK(S2867,(P2867:R2867,S2867:AG2867)),0)</f>
        <v>0</v>
      </c>
      <c r="H2867" s="49">
        <f t="shared" si="1551"/>
        <v>4</v>
      </c>
      <c r="I2867" s="178">
        <f t="shared" si="1552"/>
        <v>0.4</v>
      </c>
      <c r="J2867" s="2"/>
      <c r="K2867" s="2">
        <f t="shared" si="1553"/>
        <v>0.3</v>
      </c>
      <c r="L2867" s="2">
        <f t="shared" si="1554"/>
        <v>0</v>
      </c>
      <c r="M2867" s="2">
        <f t="shared" si="1555"/>
        <v>0.7</v>
      </c>
      <c r="N2867" s="2">
        <f t="shared" si="1556"/>
        <v>0</v>
      </c>
      <c r="O2867" s="2">
        <f t="shared" si="1557"/>
        <v>0</v>
      </c>
      <c r="P2867" s="1">
        <v>3</v>
      </c>
      <c r="Q2867" s="1"/>
      <c r="R2867" s="1">
        <v>7</v>
      </c>
      <c r="S2867" s="1"/>
      <c r="T2867" s="1"/>
      <c r="U2867" s="1"/>
      <c r="V2867" s="1"/>
      <c r="W2867" s="1"/>
      <c r="X2867" s="1">
        <v>0</v>
      </c>
      <c r="Y2867" s="1"/>
      <c r="Z2867" s="1"/>
      <c r="AA2867" s="1"/>
      <c r="AB2867" s="1"/>
      <c r="AC2867" s="1">
        <v>0</v>
      </c>
      <c r="AD2867" s="1"/>
      <c r="AE2867" s="1"/>
      <c r="AF2867" s="1"/>
      <c r="AG2867" s="1"/>
      <c r="AH2867" s="1"/>
      <c r="AI2867" s="7">
        <f t="shared" si="1558"/>
        <v>0</v>
      </c>
      <c r="AJ2867" s="7">
        <f t="shared" si="1559"/>
        <v>0</v>
      </c>
      <c r="AK2867" s="7">
        <f t="shared" si="1560"/>
        <v>0</v>
      </c>
      <c r="AL2867" s="7">
        <f t="shared" si="1561"/>
        <v>0</v>
      </c>
      <c r="AM2867" s="2">
        <f t="shared" si="1562"/>
        <v>0</v>
      </c>
      <c r="AN2867" s="2">
        <f t="shared" si="1563"/>
        <v>0</v>
      </c>
      <c r="AO2867" s="2">
        <f t="shared" si="1564"/>
        <v>0</v>
      </c>
      <c r="AP2867" s="2">
        <f t="shared" si="1565"/>
        <v>0</v>
      </c>
      <c r="AQ2867" s="2"/>
      <c r="AR2867" s="151" t="str">
        <f t="shared" si="1566"/>
        <v>Caribou</v>
      </c>
      <c r="AS2867" s="151" t="s">
        <v>1286</v>
      </c>
      <c r="AT2867" s="182">
        <v>2</v>
      </c>
      <c r="AV2867" s="98">
        <v>16</v>
      </c>
      <c r="AW2867" s="100">
        <v>29</v>
      </c>
      <c r="AX2867" s="106">
        <f t="shared" si="1567"/>
        <v>16029</v>
      </c>
      <c r="AZ2867" s="7" t="s">
        <v>2975</v>
      </c>
      <c r="BA2867" s="151" t="s">
        <v>3015</v>
      </c>
      <c r="BF2867" s="1"/>
      <c r="BG2867" s="1"/>
      <c r="BH2867" s="1"/>
      <c r="BI2867" s="1"/>
      <c r="BJ2867" s="1"/>
      <c r="BK2867" s="1"/>
      <c r="BL2867" s="1"/>
      <c r="BM2867" s="1"/>
      <c r="BN2867" s="1"/>
      <c r="BO2867" s="1"/>
      <c r="BP2867" s="1"/>
      <c r="BQ2867" s="1"/>
      <c r="BR2867" s="1"/>
      <c r="BS2867" s="1"/>
      <c r="BT2867" s="1"/>
      <c r="BU2867" s="1"/>
      <c r="BV2867" s="1"/>
      <c r="BW2867" s="1"/>
      <c r="BX2867" s="1"/>
      <c r="BY2867" s="1"/>
      <c r="BZ2867" s="1"/>
      <c r="CA2867" s="1"/>
      <c r="CB2867" s="1"/>
      <c r="CC2867" s="1"/>
    </row>
    <row r="2868" spans="1:81" s="151" customFormat="1" hidden="1" outlineLevel="1">
      <c r="A2868" s="151" t="s">
        <v>1570</v>
      </c>
      <c r="B2868" s="151" t="s">
        <v>1286</v>
      </c>
      <c r="C2868" s="1">
        <f t="shared" si="1550"/>
        <v>93</v>
      </c>
      <c r="D2868" s="7">
        <f>IF(P2868&gt;0,RANK(P2868,(P2868:R2868,S2868:AG2868)),0)</f>
        <v>2</v>
      </c>
      <c r="E2868" s="7">
        <f>IF(Q2868&gt;0,RANK(Q2868,(P2868:R2868,S2868:AG2868)),0)</f>
        <v>0</v>
      </c>
      <c r="F2868" s="7">
        <f>IF(R2868&gt;0,RANK(R2868,(P2868:R2868,S2868:AG2868)),0)</f>
        <v>1</v>
      </c>
      <c r="G2868" s="7">
        <f>IF(S2868&gt;0,RANK(S2868,(P2868:R2868,S2868:AG2868)),0)</f>
        <v>0</v>
      </c>
      <c r="H2868" s="49">
        <f t="shared" si="1551"/>
        <v>21</v>
      </c>
      <c r="I2868" s="178">
        <f t="shared" si="1552"/>
        <v>0.22580645161290322</v>
      </c>
      <c r="J2868" s="2"/>
      <c r="K2868" s="2">
        <f t="shared" si="1553"/>
        <v>0.38709677419354838</v>
      </c>
      <c r="L2868" s="2">
        <f t="shared" si="1554"/>
        <v>0</v>
      </c>
      <c r="M2868" s="2">
        <f t="shared" si="1555"/>
        <v>0.61290322580645162</v>
      </c>
      <c r="N2868" s="2">
        <f t="shared" si="1556"/>
        <v>0</v>
      </c>
      <c r="O2868" s="2">
        <f t="shared" si="1557"/>
        <v>0</v>
      </c>
      <c r="P2868" s="1">
        <v>36</v>
      </c>
      <c r="Q2868" s="1"/>
      <c r="R2868" s="1">
        <v>57</v>
      </c>
      <c r="S2868" s="1"/>
      <c r="T2868" s="1"/>
      <c r="U2868" s="1"/>
      <c r="V2868" s="1"/>
      <c r="W2868" s="1"/>
      <c r="X2868" s="1">
        <v>0</v>
      </c>
      <c r="Y2868" s="1"/>
      <c r="Z2868" s="1"/>
      <c r="AA2868" s="1"/>
      <c r="AB2868" s="1"/>
      <c r="AC2868" s="1">
        <v>0</v>
      </c>
      <c r="AD2868" s="1"/>
      <c r="AE2868" s="1"/>
      <c r="AF2868" s="1"/>
      <c r="AG2868" s="1"/>
      <c r="AH2868" s="1"/>
      <c r="AI2868" s="7">
        <f t="shared" si="1558"/>
        <v>0</v>
      </c>
      <c r="AJ2868" s="7">
        <f t="shared" si="1559"/>
        <v>0</v>
      </c>
      <c r="AK2868" s="7">
        <f t="shared" si="1560"/>
        <v>0</v>
      </c>
      <c r="AL2868" s="7">
        <f t="shared" si="1561"/>
        <v>0</v>
      </c>
      <c r="AM2868" s="2">
        <f t="shared" si="1562"/>
        <v>0</v>
      </c>
      <c r="AN2868" s="2">
        <f t="shared" si="1563"/>
        <v>0</v>
      </c>
      <c r="AO2868" s="2">
        <f t="shared" si="1564"/>
        <v>0</v>
      </c>
      <c r="AP2868" s="2">
        <f t="shared" si="1565"/>
        <v>0</v>
      </c>
      <c r="AQ2868" s="2"/>
      <c r="AR2868" s="151" t="str">
        <f t="shared" si="1566"/>
        <v>Cassia</v>
      </c>
      <c r="AS2868" s="151" t="s">
        <v>1286</v>
      </c>
      <c r="AT2868" s="182">
        <v>2</v>
      </c>
      <c r="AV2868" s="98">
        <v>16</v>
      </c>
      <c r="AW2868" s="100">
        <v>31</v>
      </c>
      <c r="AX2868" s="106">
        <f t="shared" si="1567"/>
        <v>16031</v>
      </c>
      <c r="AZ2868" s="7" t="s">
        <v>2975</v>
      </c>
      <c r="BA2868" s="151" t="s">
        <v>3015</v>
      </c>
      <c r="BF2868" s="1"/>
      <c r="BG2868" s="1"/>
      <c r="BH2868" s="1"/>
      <c r="BI2868" s="1"/>
      <c r="BJ2868" s="1"/>
      <c r="BK2868" s="1"/>
      <c r="BL2868" s="1"/>
      <c r="BM2868" s="1"/>
      <c r="BN2868" s="1"/>
      <c r="BO2868" s="1"/>
      <c r="BP2868" s="1"/>
      <c r="BQ2868" s="1"/>
      <c r="BR2868" s="1"/>
      <c r="BS2868" s="1"/>
      <c r="BT2868" s="1"/>
      <c r="BU2868" s="1"/>
      <c r="BV2868" s="1"/>
      <c r="BW2868" s="1"/>
      <c r="BX2868" s="1"/>
      <c r="BY2868" s="1"/>
      <c r="BZ2868" s="1"/>
      <c r="CA2868" s="1"/>
      <c r="CB2868" s="1"/>
      <c r="CC2868" s="1"/>
    </row>
    <row r="2869" spans="1:81" s="151" customFormat="1" hidden="1" outlineLevel="1">
      <c r="A2869" s="151" t="s">
        <v>99</v>
      </c>
      <c r="B2869" s="151" t="s">
        <v>1286</v>
      </c>
      <c r="C2869" s="1">
        <f t="shared" si="1550"/>
        <v>4</v>
      </c>
      <c r="D2869" s="7">
        <f>IF(P2869&gt;0,RANK(P2869,(P2869:R2869,S2869:AG2869)),0)</f>
        <v>0</v>
      </c>
      <c r="E2869" s="7">
        <f>IF(Q2869&gt;0,RANK(Q2869,(P2869:R2869,S2869:AG2869)),0)</f>
        <v>0</v>
      </c>
      <c r="F2869" s="7">
        <f>IF(R2869&gt;0,RANK(R2869,(P2869:R2869,S2869:AG2869)),0)</f>
        <v>1</v>
      </c>
      <c r="G2869" s="7">
        <f>IF(S2869&gt;0,RANK(S2869,(P2869:R2869,S2869:AG2869)),0)</f>
        <v>0</v>
      </c>
      <c r="H2869" s="49">
        <f t="shared" si="1551"/>
        <v>4</v>
      </c>
      <c r="I2869" s="178">
        <f t="shared" si="1552"/>
        <v>1</v>
      </c>
      <c r="J2869" s="2"/>
      <c r="K2869" s="2">
        <f t="shared" si="1553"/>
        <v>0</v>
      </c>
      <c r="L2869" s="2">
        <f t="shared" si="1554"/>
        <v>0</v>
      </c>
      <c r="M2869" s="2">
        <f t="shared" si="1555"/>
        <v>1</v>
      </c>
      <c r="N2869" s="2">
        <f t="shared" si="1556"/>
        <v>0</v>
      </c>
      <c r="O2869" s="2">
        <f t="shared" si="1557"/>
        <v>0</v>
      </c>
      <c r="P2869" s="1">
        <v>0</v>
      </c>
      <c r="Q2869" s="1"/>
      <c r="R2869" s="1">
        <v>4</v>
      </c>
      <c r="S2869" s="1"/>
      <c r="T2869" s="1"/>
      <c r="U2869" s="1"/>
      <c r="V2869" s="1"/>
      <c r="W2869" s="1"/>
      <c r="X2869" s="1">
        <v>0</v>
      </c>
      <c r="Y2869" s="1"/>
      <c r="Z2869" s="1"/>
      <c r="AA2869" s="1"/>
      <c r="AB2869" s="1"/>
      <c r="AC2869" s="1">
        <v>0</v>
      </c>
      <c r="AD2869" s="1"/>
      <c r="AE2869" s="1"/>
      <c r="AF2869" s="1"/>
      <c r="AG2869" s="1"/>
      <c r="AH2869" s="1"/>
      <c r="AI2869" s="7">
        <f t="shared" si="1558"/>
        <v>0</v>
      </c>
      <c r="AJ2869" s="7">
        <f t="shared" si="1559"/>
        <v>0</v>
      </c>
      <c r="AK2869" s="7">
        <f t="shared" si="1560"/>
        <v>0</v>
      </c>
      <c r="AL2869" s="7">
        <f t="shared" si="1561"/>
        <v>0</v>
      </c>
      <c r="AM2869" s="2">
        <f t="shared" si="1562"/>
        <v>0</v>
      </c>
      <c r="AN2869" s="2">
        <f t="shared" si="1563"/>
        <v>0</v>
      </c>
      <c r="AO2869" s="2">
        <f t="shared" si="1564"/>
        <v>0</v>
      </c>
      <c r="AP2869" s="2">
        <f t="shared" si="1565"/>
        <v>0</v>
      </c>
      <c r="AQ2869" s="2"/>
      <c r="AR2869" s="151" t="str">
        <f t="shared" si="1566"/>
        <v>Clark</v>
      </c>
      <c r="AS2869" s="151" t="s">
        <v>1286</v>
      </c>
      <c r="AT2869" s="182">
        <v>2</v>
      </c>
      <c r="AV2869" s="98">
        <v>16</v>
      </c>
      <c r="AW2869" s="100">
        <v>33</v>
      </c>
      <c r="AX2869" s="106">
        <f t="shared" si="1567"/>
        <v>16033</v>
      </c>
      <c r="AZ2869" s="7" t="s">
        <v>2975</v>
      </c>
      <c r="BA2869" s="151" t="s">
        <v>3015</v>
      </c>
      <c r="BF2869" s="1"/>
      <c r="BG2869" s="1"/>
      <c r="BH2869" s="1"/>
      <c r="BI2869" s="1"/>
      <c r="BJ2869" s="1"/>
      <c r="BK2869" s="1"/>
      <c r="BL2869" s="1"/>
      <c r="BM2869" s="1"/>
      <c r="BN2869" s="1"/>
      <c r="BO2869" s="1"/>
      <c r="BP2869" s="1"/>
      <c r="BQ2869" s="1"/>
      <c r="BR2869" s="1"/>
      <c r="BS2869" s="1"/>
      <c r="BT2869" s="1"/>
      <c r="BU2869" s="1"/>
      <c r="BV2869" s="1"/>
      <c r="BW2869" s="1"/>
      <c r="BX2869" s="1"/>
      <c r="BY2869" s="1"/>
      <c r="BZ2869" s="1"/>
      <c r="CA2869" s="1"/>
      <c r="CB2869" s="1"/>
      <c r="CC2869" s="1"/>
    </row>
    <row r="2870" spans="1:81" s="151" customFormat="1" hidden="1" outlineLevel="1">
      <c r="A2870" s="151" t="s">
        <v>82</v>
      </c>
      <c r="B2870" s="151" t="s">
        <v>1286</v>
      </c>
      <c r="C2870" s="1">
        <f t="shared" si="1550"/>
        <v>91</v>
      </c>
      <c r="D2870" s="7">
        <f>IF(P2870&gt;0,RANK(P2870,(P2870:R2870,S2870:AG2870)),0)</f>
        <v>2</v>
      </c>
      <c r="E2870" s="7">
        <f>IF(Q2870&gt;0,RANK(Q2870,(P2870:R2870,S2870:AG2870)),0)</f>
        <v>0</v>
      </c>
      <c r="F2870" s="7">
        <f>IF(R2870&gt;0,RANK(R2870,(P2870:R2870,S2870:AG2870)),0)</f>
        <v>1</v>
      </c>
      <c r="G2870" s="7">
        <f>IF(S2870&gt;0,RANK(S2870,(P2870:R2870,S2870:AG2870)),0)</f>
        <v>0</v>
      </c>
      <c r="H2870" s="49">
        <f t="shared" si="1551"/>
        <v>15</v>
      </c>
      <c r="I2870" s="178">
        <f t="shared" si="1552"/>
        <v>0.16483516483516483</v>
      </c>
      <c r="J2870" s="2"/>
      <c r="K2870" s="2">
        <f t="shared" si="1553"/>
        <v>0.4175824175824176</v>
      </c>
      <c r="L2870" s="2">
        <f t="shared" si="1554"/>
        <v>0</v>
      </c>
      <c r="M2870" s="2">
        <f t="shared" si="1555"/>
        <v>0.58241758241758246</v>
      </c>
      <c r="N2870" s="2">
        <f t="shared" si="1556"/>
        <v>0</v>
      </c>
      <c r="O2870" s="2">
        <f t="shared" si="1557"/>
        <v>-1.1102230246251565E-16</v>
      </c>
      <c r="P2870" s="1">
        <v>38</v>
      </c>
      <c r="Q2870" s="1"/>
      <c r="R2870" s="1">
        <v>53</v>
      </c>
      <c r="S2870" s="1"/>
      <c r="T2870" s="1"/>
      <c r="U2870" s="1"/>
      <c r="V2870" s="1"/>
      <c r="W2870" s="1"/>
      <c r="X2870" s="1">
        <v>0</v>
      </c>
      <c r="Y2870" s="1"/>
      <c r="Z2870" s="1"/>
      <c r="AA2870" s="1"/>
      <c r="AB2870" s="1"/>
      <c r="AC2870" s="1">
        <v>0</v>
      </c>
      <c r="AD2870" s="1"/>
      <c r="AE2870" s="1"/>
      <c r="AF2870" s="1"/>
      <c r="AG2870" s="1"/>
      <c r="AH2870" s="1"/>
      <c r="AI2870" s="7">
        <f t="shared" si="1558"/>
        <v>0</v>
      </c>
      <c r="AJ2870" s="7">
        <f t="shared" si="1559"/>
        <v>0</v>
      </c>
      <c r="AK2870" s="7">
        <f t="shared" si="1560"/>
        <v>0</v>
      </c>
      <c r="AL2870" s="7">
        <f t="shared" si="1561"/>
        <v>0</v>
      </c>
      <c r="AM2870" s="2">
        <f t="shared" si="1562"/>
        <v>0</v>
      </c>
      <c r="AN2870" s="2">
        <f t="shared" si="1563"/>
        <v>0</v>
      </c>
      <c r="AO2870" s="2">
        <f t="shared" si="1564"/>
        <v>0</v>
      </c>
      <c r="AP2870" s="2">
        <f t="shared" si="1565"/>
        <v>0</v>
      </c>
      <c r="AQ2870" s="2"/>
      <c r="AR2870" s="151" t="str">
        <f t="shared" si="1566"/>
        <v>Clearwater</v>
      </c>
      <c r="AS2870" s="151" t="s">
        <v>1286</v>
      </c>
      <c r="AT2870" s="182">
        <v>1</v>
      </c>
      <c r="AV2870" s="98">
        <v>16</v>
      </c>
      <c r="AW2870" s="100">
        <v>35</v>
      </c>
      <c r="AX2870" s="106">
        <f t="shared" si="1567"/>
        <v>16035</v>
      </c>
      <c r="AZ2870" s="7" t="s">
        <v>2975</v>
      </c>
      <c r="BA2870" s="151" t="s">
        <v>3015</v>
      </c>
      <c r="BF2870" s="1"/>
      <c r="BG2870" s="1"/>
      <c r="BH2870" s="1"/>
      <c r="BI2870" s="1"/>
      <c r="BJ2870" s="1"/>
      <c r="BK2870" s="1"/>
      <c r="BL2870" s="1"/>
      <c r="BM2870" s="1"/>
      <c r="BN2870" s="1"/>
      <c r="BO2870" s="1"/>
      <c r="BP2870" s="1"/>
      <c r="BQ2870" s="1"/>
      <c r="BR2870" s="1"/>
      <c r="BS2870" s="1"/>
      <c r="BT2870" s="1"/>
      <c r="BU2870" s="1"/>
      <c r="BV2870" s="1"/>
      <c r="BW2870" s="1"/>
      <c r="BX2870" s="1"/>
      <c r="BY2870" s="1"/>
      <c r="BZ2870" s="1"/>
      <c r="CA2870" s="1"/>
      <c r="CB2870" s="1"/>
      <c r="CC2870" s="1"/>
    </row>
    <row r="2871" spans="1:81" s="151" customFormat="1" hidden="1" outlineLevel="1">
      <c r="A2871" s="151" t="s">
        <v>1248</v>
      </c>
      <c r="B2871" s="151" t="s">
        <v>1286</v>
      </c>
      <c r="C2871" s="1">
        <f t="shared" si="1550"/>
        <v>43</v>
      </c>
      <c r="D2871" s="7">
        <f>IF(P2871&gt;0,RANK(P2871,(P2871:R2871,S2871:AG2871)),0)</f>
        <v>2</v>
      </c>
      <c r="E2871" s="7">
        <f>IF(Q2871&gt;0,RANK(Q2871,(P2871:R2871,S2871:AG2871)),0)</f>
        <v>0</v>
      </c>
      <c r="F2871" s="7">
        <f>IF(R2871&gt;0,RANK(R2871,(P2871:R2871,S2871:AG2871)),0)</f>
        <v>1</v>
      </c>
      <c r="G2871" s="7">
        <f>IF(S2871&gt;0,RANK(S2871,(P2871:R2871,S2871:AG2871)),0)</f>
        <v>0</v>
      </c>
      <c r="H2871" s="49">
        <f t="shared" si="1551"/>
        <v>19</v>
      </c>
      <c r="I2871" s="178">
        <f t="shared" si="1552"/>
        <v>0.44186046511627908</v>
      </c>
      <c r="J2871" s="2"/>
      <c r="K2871" s="2">
        <f t="shared" si="1553"/>
        <v>0.27906976744186046</v>
      </c>
      <c r="L2871" s="2">
        <f t="shared" si="1554"/>
        <v>0</v>
      </c>
      <c r="M2871" s="2">
        <f t="shared" si="1555"/>
        <v>0.72093023255813948</v>
      </c>
      <c r="N2871" s="2">
        <f t="shared" si="1556"/>
        <v>0</v>
      </c>
      <c r="O2871" s="2">
        <f t="shared" si="1557"/>
        <v>0</v>
      </c>
      <c r="P2871" s="1">
        <v>12</v>
      </c>
      <c r="Q2871" s="1"/>
      <c r="R2871" s="1">
        <v>31</v>
      </c>
      <c r="S2871" s="1"/>
      <c r="T2871" s="1"/>
      <c r="U2871" s="1"/>
      <c r="V2871" s="1"/>
      <c r="W2871" s="1"/>
      <c r="X2871" s="1">
        <v>0</v>
      </c>
      <c r="Y2871" s="1"/>
      <c r="Z2871" s="1"/>
      <c r="AA2871" s="1"/>
      <c r="AB2871" s="1"/>
      <c r="AC2871" s="1">
        <v>0</v>
      </c>
      <c r="AD2871" s="1"/>
      <c r="AE2871" s="1"/>
      <c r="AF2871" s="1"/>
      <c r="AG2871" s="1"/>
      <c r="AH2871" s="1"/>
      <c r="AI2871" s="7">
        <f t="shared" si="1558"/>
        <v>0</v>
      </c>
      <c r="AJ2871" s="7">
        <f t="shared" si="1559"/>
        <v>0</v>
      </c>
      <c r="AK2871" s="7">
        <f t="shared" si="1560"/>
        <v>0</v>
      </c>
      <c r="AL2871" s="7">
        <f t="shared" si="1561"/>
        <v>0</v>
      </c>
      <c r="AM2871" s="2">
        <f t="shared" si="1562"/>
        <v>0</v>
      </c>
      <c r="AN2871" s="2">
        <f t="shared" si="1563"/>
        <v>0</v>
      </c>
      <c r="AO2871" s="2">
        <f t="shared" si="1564"/>
        <v>0</v>
      </c>
      <c r="AP2871" s="2">
        <f t="shared" si="1565"/>
        <v>0</v>
      </c>
      <c r="AQ2871" s="2"/>
      <c r="AR2871" s="151" t="str">
        <f t="shared" si="1566"/>
        <v>Custer</v>
      </c>
      <c r="AS2871" s="151" t="s">
        <v>1286</v>
      </c>
      <c r="AT2871" s="182">
        <v>2</v>
      </c>
      <c r="AV2871" s="98">
        <v>16</v>
      </c>
      <c r="AW2871" s="100">
        <v>37</v>
      </c>
      <c r="AX2871" s="106">
        <f t="shared" si="1567"/>
        <v>16037</v>
      </c>
      <c r="AZ2871" s="7" t="s">
        <v>2975</v>
      </c>
      <c r="BA2871" s="151" t="s">
        <v>3015</v>
      </c>
      <c r="BF2871" s="1"/>
      <c r="BG2871" s="1"/>
      <c r="BH2871" s="1"/>
      <c r="BI2871" s="1"/>
      <c r="BJ2871" s="1"/>
      <c r="BK2871" s="1"/>
      <c r="BL2871" s="1"/>
      <c r="BM2871" s="1"/>
      <c r="BN2871" s="1"/>
      <c r="BO2871" s="1"/>
      <c r="BP2871" s="1"/>
      <c r="BQ2871" s="1"/>
      <c r="BR2871" s="1"/>
      <c r="BS2871" s="1"/>
      <c r="BT2871" s="1"/>
      <c r="BU2871" s="1"/>
      <c r="BV2871" s="1"/>
      <c r="BW2871" s="1"/>
      <c r="BX2871" s="1"/>
      <c r="BY2871" s="1"/>
      <c r="BZ2871" s="1"/>
      <c r="CA2871" s="1"/>
      <c r="CB2871" s="1"/>
      <c r="CC2871" s="1"/>
    </row>
    <row r="2872" spans="1:81" s="151" customFormat="1" hidden="1" outlineLevel="1">
      <c r="A2872" s="151" t="s">
        <v>830</v>
      </c>
      <c r="B2872" s="151" t="s">
        <v>1286</v>
      </c>
      <c r="C2872" s="1">
        <f t="shared" si="1550"/>
        <v>235</v>
      </c>
      <c r="D2872" s="7">
        <f>IF(P2872&gt;0,RANK(P2872,(P2872:R2872,S2872:AG2872)),0)</f>
        <v>2</v>
      </c>
      <c r="E2872" s="7">
        <f>IF(Q2872&gt;0,RANK(Q2872,(P2872:R2872,S2872:AG2872)),0)</f>
        <v>0</v>
      </c>
      <c r="F2872" s="7">
        <f>IF(R2872&gt;0,RANK(R2872,(P2872:R2872,S2872:AG2872)),0)</f>
        <v>1</v>
      </c>
      <c r="G2872" s="7">
        <f>IF(S2872&gt;0,RANK(S2872,(P2872:R2872,S2872:AG2872)),0)</f>
        <v>0</v>
      </c>
      <c r="H2872" s="49">
        <f t="shared" si="1551"/>
        <v>79</v>
      </c>
      <c r="I2872" s="178">
        <f t="shared" si="1552"/>
        <v>0.33617021276595743</v>
      </c>
      <c r="J2872" s="2"/>
      <c r="K2872" s="2">
        <f t="shared" si="1553"/>
        <v>0.32765957446808508</v>
      </c>
      <c r="L2872" s="2">
        <f t="shared" si="1554"/>
        <v>0</v>
      </c>
      <c r="M2872" s="2">
        <f t="shared" si="1555"/>
        <v>0.66382978723404251</v>
      </c>
      <c r="N2872" s="2">
        <f t="shared" si="1556"/>
        <v>0</v>
      </c>
      <c r="O2872" s="2">
        <f t="shared" si="1557"/>
        <v>8.5106382978724637E-3</v>
      </c>
      <c r="P2872" s="1">
        <v>77</v>
      </c>
      <c r="Q2872" s="1"/>
      <c r="R2872" s="1">
        <v>156</v>
      </c>
      <c r="S2872" s="1"/>
      <c r="T2872" s="1"/>
      <c r="U2872" s="1"/>
      <c r="V2872" s="1"/>
      <c r="W2872" s="1"/>
      <c r="X2872" s="1">
        <v>2</v>
      </c>
      <c r="Y2872" s="1"/>
      <c r="Z2872" s="1"/>
      <c r="AA2872" s="1"/>
      <c r="AB2872" s="1"/>
      <c r="AC2872" s="1">
        <v>0</v>
      </c>
      <c r="AD2872" s="1"/>
      <c r="AE2872" s="1"/>
      <c r="AF2872" s="1"/>
      <c r="AG2872" s="1"/>
      <c r="AH2872" s="1"/>
      <c r="AI2872" s="7">
        <f t="shared" si="1558"/>
        <v>0</v>
      </c>
      <c r="AJ2872" s="7">
        <f t="shared" si="1559"/>
        <v>0</v>
      </c>
      <c r="AK2872" s="7">
        <f t="shared" si="1560"/>
        <v>0</v>
      </c>
      <c r="AL2872" s="7">
        <f t="shared" si="1561"/>
        <v>0</v>
      </c>
      <c r="AM2872" s="2">
        <f t="shared" si="1562"/>
        <v>0</v>
      </c>
      <c r="AN2872" s="2">
        <f t="shared" si="1563"/>
        <v>0</v>
      </c>
      <c r="AO2872" s="2">
        <f t="shared" si="1564"/>
        <v>0</v>
      </c>
      <c r="AP2872" s="2">
        <f t="shared" si="1565"/>
        <v>0</v>
      </c>
      <c r="AQ2872" s="2"/>
      <c r="AR2872" s="151" t="str">
        <f t="shared" si="1566"/>
        <v>Elmore</v>
      </c>
      <c r="AS2872" s="151" t="s">
        <v>1286</v>
      </c>
      <c r="AT2872" s="182">
        <v>2</v>
      </c>
      <c r="AV2872" s="98">
        <v>16</v>
      </c>
      <c r="AW2872" s="100">
        <v>39</v>
      </c>
      <c r="AX2872" s="106">
        <f t="shared" si="1567"/>
        <v>16039</v>
      </c>
      <c r="AZ2872" s="7" t="s">
        <v>2975</v>
      </c>
      <c r="BA2872" s="151" t="s">
        <v>3015</v>
      </c>
      <c r="BF2872" s="1"/>
      <c r="BG2872" s="1"/>
      <c r="BH2872" s="1"/>
      <c r="BI2872" s="1"/>
      <c r="BJ2872" s="1"/>
      <c r="BK2872" s="1"/>
      <c r="BL2872" s="1"/>
      <c r="BM2872" s="1"/>
      <c r="BN2872" s="1"/>
      <c r="BO2872" s="1"/>
      <c r="BP2872" s="1"/>
      <c r="BQ2872" s="1"/>
      <c r="BR2872" s="1"/>
      <c r="BS2872" s="1"/>
      <c r="BT2872" s="1"/>
      <c r="BU2872" s="1"/>
      <c r="BV2872" s="1"/>
      <c r="BW2872" s="1"/>
      <c r="BX2872" s="1"/>
      <c r="BY2872" s="1"/>
      <c r="BZ2872" s="1"/>
      <c r="CA2872" s="1"/>
      <c r="CB2872" s="1"/>
      <c r="CC2872" s="1"/>
    </row>
    <row r="2873" spans="1:81" s="151" customFormat="1" hidden="1" outlineLevel="1">
      <c r="A2873" s="151" t="s">
        <v>2429</v>
      </c>
      <c r="B2873" s="151" t="s">
        <v>1286</v>
      </c>
      <c r="C2873" s="1">
        <f t="shared" si="1550"/>
        <v>62</v>
      </c>
      <c r="D2873" s="7">
        <f>IF(P2873&gt;0,RANK(P2873,(P2873:R2873,S2873:AG2873)),0)</f>
        <v>2</v>
      </c>
      <c r="E2873" s="7">
        <f>IF(Q2873&gt;0,RANK(Q2873,(P2873:R2873,S2873:AG2873)),0)</f>
        <v>0</v>
      </c>
      <c r="F2873" s="7">
        <f>IF(R2873&gt;0,RANK(R2873,(P2873:R2873,S2873:AG2873)),0)</f>
        <v>1</v>
      </c>
      <c r="G2873" s="7">
        <f>IF(S2873&gt;0,RANK(S2873,(P2873:R2873,S2873:AG2873)),0)</f>
        <v>0</v>
      </c>
      <c r="H2873" s="49">
        <f t="shared" si="1551"/>
        <v>11</v>
      </c>
      <c r="I2873" s="178">
        <f t="shared" si="1552"/>
        <v>0.17741935483870969</v>
      </c>
      <c r="J2873" s="2"/>
      <c r="K2873" s="2">
        <f t="shared" si="1553"/>
        <v>0.40322580645161288</v>
      </c>
      <c r="L2873" s="2">
        <f t="shared" si="1554"/>
        <v>0</v>
      </c>
      <c r="M2873" s="2">
        <f t="shared" si="1555"/>
        <v>0.58064516129032262</v>
      </c>
      <c r="N2873" s="2">
        <f t="shared" si="1556"/>
        <v>0</v>
      </c>
      <c r="O2873" s="2">
        <f t="shared" si="1557"/>
        <v>1.6129032258064502E-2</v>
      </c>
      <c r="P2873" s="1">
        <v>25</v>
      </c>
      <c r="Q2873" s="1"/>
      <c r="R2873" s="1">
        <v>36</v>
      </c>
      <c r="S2873" s="1"/>
      <c r="T2873" s="1"/>
      <c r="U2873" s="1"/>
      <c r="V2873" s="1"/>
      <c r="W2873" s="1"/>
      <c r="X2873" s="1">
        <v>1</v>
      </c>
      <c r="Y2873" s="1"/>
      <c r="Z2873" s="1"/>
      <c r="AA2873" s="1"/>
      <c r="AB2873" s="1"/>
      <c r="AC2873" s="1">
        <v>0</v>
      </c>
      <c r="AD2873" s="1"/>
      <c r="AE2873" s="1"/>
      <c r="AF2873" s="1"/>
      <c r="AG2873" s="1"/>
      <c r="AH2873" s="1"/>
      <c r="AI2873" s="7">
        <f t="shared" si="1558"/>
        <v>0</v>
      </c>
      <c r="AJ2873" s="7">
        <f t="shared" si="1559"/>
        <v>0</v>
      </c>
      <c r="AK2873" s="7">
        <f t="shared" si="1560"/>
        <v>0</v>
      </c>
      <c r="AL2873" s="7">
        <f t="shared" si="1561"/>
        <v>0</v>
      </c>
      <c r="AM2873" s="2">
        <f t="shared" si="1562"/>
        <v>0</v>
      </c>
      <c r="AN2873" s="2">
        <f t="shared" si="1563"/>
        <v>0</v>
      </c>
      <c r="AO2873" s="2">
        <f t="shared" si="1564"/>
        <v>0</v>
      </c>
      <c r="AP2873" s="2">
        <f t="shared" si="1565"/>
        <v>0</v>
      </c>
      <c r="AQ2873" s="2"/>
      <c r="AR2873" s="151" t="str">
        <f t="shared" si="1566"/>
        <v>Franklin</v>
      </c>
      <c r="AS2873" s="151" t="s">
        <v>1286</v>
      </c>
      <c r="AT2873" s="182">
        <v>2</v>
      </c>
      <c r="AV2873" s="98">
        <v>16</v>
      </c>
      <c r="AW2873" s="100">
        <v>41</v>
      </c>
      <c r="AX2873" s="106">
        <f t="shared" si="1567"/>
        <v>16041</v>
      </c>
      <c r="AZ2873" s="7" t="s">
        <v>2975</v>
      </c>
      <c r="BA2873" s="151" t="s">
        <v>3015</v>
      </c>
      <c r="BF2873" s="1"/>
      <c r="BG2873" s="1"/>
      <c r="BH2873" s="1"/>
      <c r="BI2873" s="1"/>
      <c r="BJ2873" s="1"/>
      <c r="BK2873" s="1"/>
      <c r="BL2873" s="1"/>
      <c r="BM2873" s="1"/>
      <c r="BN2873" s="1"/>
      <c r="BO2873" s="1"/>
      <c r="BP2873" s="1"/>
      <c r="BQ2873" s="1"/>
      <c r="BR2873" s="1"/>
      <c r="BS2873" s="1"/>
      <c r="BT2873" s="1"/>
      <c r="BU2873" s="1"/>
      <c r="BV2873" s="1"/>
      <c r="BW2873" s="1"/>
      <c r="BX2873" s="1"/>
      <c r="BY2873" s="1"/>
      <c r="BZ2873" s="1"/>
      <c r="CA2873" s="1"/>
      <c r="CB2873" s="1"/>
      <c r="CC2873" s="1"/>
    </row>
    <row r="2874" spans="1:81" s="151" customFormat="1" hidden="1" outlineLevel="1">
      <c r="A2874" s="151" t="s">
        <v>703</v>
      </c>
      <c r="B2874" s="151" t="s">
        <v>1286</v>
      </c>
      <c r="C2874" s="1">
        <f t="shared" si="1550"/>
        <v>29</v>
      </c>
      <c r="D2874" s="7">
        <f>IF(P2874&gt;0,RANK(P2874,(P2874:R2874,S2874:AG2874)),0)</f>
        <v>2</v>
      </c>
      <c r="E2874" s="7">
        <f>IF(Q2874&gt;0,RANK(Q2874,(P2874:R2874,S2874:AG2874)),0)</f>
        <v>0</v>
      </c>
      <c r="F2874" s="7">
        <f>IF(R2874&gt;0,RANK(R2874,(P2874:R2874,S2874:AG2874)),0)</f>
        <v>1</v>
      </c>
      <c r="G2874" s="7">
        <f>IF(S2874&gt;0,RANK(S2874,(P2874:R2874,S2874:AG2874)),0)</f>
        <v>0</v>
      </c>
      <c r="H2874" s="49">
        <f t="shared" si="1551"/>
        <v>19</v>
      </c>
      <c r="I2874" s="178">
        <f t="shared" si="1552"/>
        <v>0.65517241379310343</v>
      </c>
      <c r="J2874" s="2"/>
      <c r="K2874" s="2">
        <f t="shared" si="1553"/>
        <v>0.17241379310344829</v>
      </c>
      <c r="L2874" s="2">
        <f t="shared" si="1554"/>
        <v>0</v>
      </c>
      <c r="M2874" s="2">
        <f t="shared" si="1555"/>
        <v>0.82758620689655171</v>
      </c>
      <c r="N2874" s="2">
        <f t="shared" si="1556"/>
        <v>0</v>
      </c>
      <c r="O2874" s="2">
        <f t="shared" si="1557"/>
        <v>0</v>
      </c>
      <c r="P2874" s="1">
        <v>5</v>
      </c>
      <c r="Q2874" s="1"/>
      <c r="R2874" s="1">
        <v>24</v>
      </c>
      <c r="S2874" s="1"/>
      <c r="T2874" s="1"/>
      <c r="U2874" s="1"/>
      <c r="V2874" s="1"/>
      <c r="W2874" s="1"/>
      <c r="X2874" s="1">
        <v>0</v>
      </c>
      <c r="Y2874" s="1"/>
      <c r="Z2874" s="1"/>
      <c r="AA2874" s="1"/>
      <c r="AB2874" s="1"/>
      <c r="AC2874" s="1">
        <v>0</v>
      </c>
      <c r="AD2874" s="1"/>
      <c r="AE2874" s="1"/>
      <c r="AF2874" s="1"/>
      <c r="AG2874" s="1"/>
      <c r="AH2874" s="1"/>
      <c r="AI2874" s="7">
        <f t="shared" si="1558"/>
        <v>0</v>
      </c>
      <c r="AJ2874" s="7">
        <f t="shared" si="1559"/>
        <v>0</v>
      </c>
      <c r="AK2874" s="7">
        <f t="shared" si="1560"/>
        <v>0</v>
      </c>
      <c r="AL2874" s="7">
        <f t="shared" si="1561"/>
        <v>0</v>
      </c>
      <c r="AM2874" s="2">
        <f t="shared" si="1562"/>
        <v>0</v>
      </c>
      <c r="AN2874" s="2">
        <f t="shared" si="1563"/>
        <v>0</v>
      </c>
      <c r="AO2874" s="2">
        <f t="shared" si="1564"/>
        <v>0</v>
      </c>
      <c r="AP2874" s="2">
        <f t="shared" si="1565"/>
        <v>0</v>
      </c>
      <c r="AQ2874" s="2"/>
      <c r="AR2874" s="151" t="str">
        <f t="shared" si="1566"/>
        <v>Fremont</v>
      </c>
      <c r="AS2874" s="151" t="s">
        <v>1286</v>
      </c>
      <c r="AT2874" s="182">
        <v>2</v>
      </c>
      <c r="AV2874" s="98">
        <v>16</v>
      </c>
      <c r="AW2874" s="100">
        <v>43</v>
      </c>
      <c r="AX2874" s="106">
        <f t="shared" si="1567"/>
        <v>16043</v>
      </c>
      <c r="AZ2874" s="7" t="s">
        <v>2975</v>
      </c>
      <c r="BA2874" s="151" t="s">
        <v>3015</v>
      </c>
      <c r="BF2874" s="1"/>
      <c r="BG2874" s="1"/>
      <c r="BH2874" s="1"/>
      <c r="BI2874" s="1"/>
      <c r="BJ2874" s="1"/>
      <c r="BK2874" s="1"/>
      <c r="BL2874" s="1"/>
      <c r="BM2874" s="1"/>
      <c r="BN2874" s="1"/>
      <c r="BO2874" s="1"/>
      <c r="BP2874" s="1"/>
      <c r="BQ2874" s="1"/>
      <c r="BR2874" s="1"/>
      <c r="BS2874" s="1"/>
      <c r="BT2874" s="1"/>
      <c r="BU2874" s="1"/>
      <c r="BV2874" s="1"/>
      <c r="BW2874" s="1"/>
      <c r="BX2874" s="1"/>
      <c r="BY2874" s="1"/>
      <c r="BZ2874" s="1"/>
      <c r="CA2874" s="1"/>
      <c r="CB2874" s="1"/>
      <c r="CC2874" s="1"/>
    </row>
    <row r="2875" spans="1:81" s="151" customFormat="1" hidden="1" outlineLevel="1">
      <c r="A2875" s="151" t="s">
        <v>83</v>
      </c>
      <c r="B2875" s="151" t="s">
        <v>1286</v>
      </c>
      <c r="C2875" s="1">
        <f t="shared" si="1550"/>
        <v>186</v>
      </c>
      <c r="D2875" s="7">
        <f>IF(P2875&gt;0,RANK(P2875,(P2875:R2875,S2875:AG2875)),0)</f>
        <v>2</v>
      </c>
      <c r="E2875" s="7">
        <f>IF(Q2875&gt;0,RANK(Q2875,(P2875:R2875,S2875:AG2875)),0)</f>
        <v>0</v>
      </c>
      <c r="F2875" s="7">
        <f>IF(R2875&gt;0,RANK(R2875,(P2875:R2875,S2875:AG2875)),0)</f>
        <v>1</v>
      </c>
      <c r="G2875" s="7">
        <f>IF(S2875&gt;0,RANK(S2875,(P2875:R2875,S2875:AG2875)),0)</f>
        <v>0</v>
      </c>
      <c r="H2875" s="49">
        <f t="shared" si="1551"/>
        <v>81</v>
      </c>
      <c r="I2875" s="178">
        <f t="shared" si="1552"/>
        <v>0.43548387096774194</v>
      </c>
      <c r="J2875" s="2"/>
      <c r="K2875" s="2">
        <f t="shared" si="1553"/>
        <v>0.26881720430107525</v>
      </c>
      <c r="L2875" s="2">
        <f t="shared" si="1554"/>
        <v>0</v>
      </c>
      <c r="M2875" s="2">
        <f t="shared" si="1555"/>
        <v>0.70430107526881724</v>
      </c>
      <c r="N2875" s="2">
        <f t="shared" si="1556"/>
        <v>0</v>
      </c>
      <c r="O2875" s="2">
        <f t="shared" si="1557"/>
        <v>2.6881720430107503E-2</v>
      </c>
      <c r="P2875" s="1">
        <v>50</v>
      </c>
      <c r="Q2875" s="1"/>
      <c r="R2875" s="1">
        <v>131</v>
      </c>
      <c r="S2875" s="1"/>
      <c r="T2875" s="1"/>
      <c r="U2875" s="1"/>
      <c r="V2875" s="1"/>
      <c r="W2875" s="1"/>
      <c r="X2875" s="1">
        <v>5</v>
      </c>
      <c r="Y2875" s="1"/>
      <c r="Z2875" s="1"/>
      <c r="AA2875" s="1"/>
      <c r="AB2875" s="1"/>
      <c r="AC2875" s="1">
        <v>0</v>
      </c>
      <c r="AD2875" s="1"/>
      <c r="AE2875" s="1"/>
      <c r="AF2875" s="1"/>
      <c r="AG2875" s="1"/>
      <c r="AH2875" s="1"/>
      <c r="AI2875" s="7">
        <f t="shared" si="1558"/>
        <v>0</v>
      </c>
      <c r="AJ2875" s="7">
        <f t="shared" si="1559"/>
        <v>0</v>
      </c>
      <c r="AK2875" s="7">
        <f t="shared" si="1560"/>
        <v>0</v>
      </c>
      <c r="AL2875" s="7">
        <f t="shared" si="1561"/>
        <v>0</v>
      </c>
      <c r="AM2875" s="2">
        <f t="shared" si="1562"/>
        <v>0</v>
      </c>
      <c r="AN2875" s="2">
        <f t="shared" si="1563"/>
        <v>0</v>
      </c>
      <c r="AO2875" s="2">
        <f t="shared" si="1564"/>
        <v>0</v>
      </c>
      <c r="AP2875" s="2">
        <f t="shared" si="1565"/>
        <v>0</v>
      </c>
      <c r="AQ2875" s="2"/>
      <c r="AR2875" s="151" t="str">
        <f t="shared" si="1566"/>
        <v>Gem</v>
      </c>
      <c r="AS2875" s="151" t="s">
        <v>1286</v>
      </c>
      <c r="AT2875" s="182">
        <v>1</v>
      </c>
      <c r="AV2875" s="98">
        <v>16</v>
      </c>
      <c r="AW2875" s="100">
        <v>45</v>
      </c>
      <c r="AX2875" s="106">
        <f t="shared" si="1567"/>
        <v>16045</v>
      </c>
      <c r="AZ2875" s="7" t="s">
        <v>2975</v>
      </c>
      <c r="BA2875" s="151" t="s">
        <v>3015</v>
      </c>
      <c r="BF2875" s="1"/>
      <c r="BG2875" s="1"/>
      <c r="BH2875" s="1"/>
      <c r="BI2875" s="1"/>
      <c r="BJ2875" s="1"/>
      <c r="BK2875" s="1"/>
      <c r="BL2875" s="1"/>
      <c r="BM2875" s="1"/>
      <c r="BN2875" s="1"/>
      <c r="BO2875" s="1"/>
      <c r="BP2875" s="1"/>
      <c r="BQ2875" s="1"/>
      <c r="BR2875" s="1"/>
      <c r="BS2875" s="1"/>
      <c r="BT2875" s="1"/>
      <c r="BU2875" s="1"/>
      <c r="BV2875" s="1"/>
      <c r="BW2875" s="1"/>
      <c r="BX2875" s="1"/>
      <c r="BY2875" s="1"/>
      <c r="BZ2875" s="1"/>
      <c r="CA2875" s="1"/>
      <c r="CB2875" s="1"/>
      <c r="CC2875" s="1"/>
    </row>
    <row r="2876" spans="1:81" s="151" customFormat="1" hidden="1" outlineLevel="1">
      <c r="A2876" s="151" t="s">
        <v>747</v>
      </c>
      <c r="B2876" s="151" t="s">
        <v>1286</v>
      </c>
      <c r="C2876" s="1">
        <f t="shared" si="1550"/>
        <v>77</v>
      </c>
      <c r="D2876" s="7">
        <f>IF(P2876&gt;0,RANK(P2876,(P2876:R2876,S2876:AG2876)),0)</f>
        <v>2</v>
      </c>
      <c r="E2876" s="7">
        <f>IF(Q2876&gt;0,RANK(Q2876,(P2876:R2876,S2876:AG2876)),0)</f>
        <v>0</v>
      </c>
      <c r="F2876" s="7">
        <f>IF(R2876&gt;0,RANK(R2876,(P2876:R2876,S2876:AG2876)),0)</f>
        <v>1</v>
      </c>
      <c r="G2876" s="7">
        <f>IF(S2876&gt;0,RANK(S2876,(P2876:R2876,S2876:AG2876)),0)</f>
        <v>0</v>
      </c>
      <c r="H2876" s="49">
        <f t="shared" si="1551"/>
        <v>21</v>
      </c>
      <c r="I2876" s="178">
        <f t="shared" si="1552"/>
        <v>0.27272727272727271</v>
      </c>
      <c r="J2876" s="2"/>
      <c r="K2876" s="2">
        <f t="shared" si="1553"/>
        <v>0.36363636363636365</v>
      </c>
      <c r="L2876" s="2">
        <f t="shared" si="1554"/>
        <v>0</v>
      </c>
      <c r="M2876" s="2">
        <f t="shared" si="1555"/>
        <v>0.63636363636363635</v>
      </c>
      <c r="N2876" s="2">
        <f t="shared" si="1556"/>
        <v>0</v>
      </c>
      <c r="O2876" s="2">
        <f t="shared" si="1557"/>
        <v>0</v>
      </c>
      <c r="P2876" s="1">
        <v>28</v>
      </c>
      <c r="Q2876" s="1"/>
      <c r="R2876" s="1">
        <v>49</v>
      </c>
      <c r="S2876" s="1"/>
      <c r="T2876" s="1"/>
      <c r="U2876" s="1"/>
      <c r="V2876" s="1"/>
      <c r="W2876" s="1"/>
      <c r="X2876" s="1">
        <v>0</v>
      </c>
      <c r="Y2876" s="1"/>
      <c r="Z2876" s="1"/>
      <c r="AA2876" s="1"/>
      <c r="AB2876" s="1"/>
      <c r="AC2876" s="1">
        <v>0</v>
      </c>
      <c r="AD2876" s="1"/>
      <c r="AE2876" s="1"/>
      <c r="AF2876" s="1"/>
      <c r="AG2876" s="1"/>
      <c r="AH2876" s="1"/>
      <c r="AI2876" s="7">
        <f t="shared" si="1558"/>
        <v>0</v>
      </c>
      <c r="AJ2876" s="7">
        <f t="shared" si="1559"/>
        <v>0</v>
      </c>
      <c r="AK2876" s="7">
        <f t="shared" si="1560"/>
        <v>0</v>
      </c>
      <c r="AL2876" s="7">
        <f t="shared" si="1561"/>
        <v>0</v>
      </c>
      <c r="AM2876" s="2">
        <f t="shared" si="1562"/>
        <v>0</v>
      </c>
      <c r="AN2876" s="2">
        <f t="shared" si="1563"/>
        <v>0</v>
      </c>
      <c r="AO2876" s="2">
        <f t="shared" si="1564"/>
        <v>0</v>
      </c>
      <c r="AP2876" s="2">
        <f t="shared" si="1565"/>
        <v>0</v>
      </c>
      <c r="AQ2876" s="2"/>
      <c r="AR2876" s="151" t="str">
        <f t="shared" si="1566"/>
        <v>Gooding</v>
      </c>
      <c r="AS2876" s="151" t="s">
        <v>1286</v>
      </c>
      <c r="AT2876" s="182">
        <v>2</v>
      </c>
      <c r="AV2876" s="98">
        <v>16</v>
      </c>
      <c r="AW2876" s="100">
        <v>47</v>
      </c>
      <c r="AX2876" s="106">
        <f t="shared" si="1567"/>
        <v>16047</v>
      </c>
      <c r="AZ2876" s="7" t="s">
        <v>2975</v>
      </c>
      <c r="BA2876" s="151" t="s">
        <v>3015</v>
      </c>
      <c r="BF2876" s="1"/>
      <c r="BG2876" s="1"/>
      <c r="BH2876" s="1"/>
      <c r="BI2876" s="1"/>
      <c r="BJ2876" s="1"/>
      <c r="BK2876" s="1"/>
      <c r="BL2876" s="1"/>
      <c r="BM2876" s="1"/>
      <c r="BN2876" s="1"/>
      <c r="BO2876" s="1"/>
      <c r="BP2876" s="1"/>
      <c r="BQ2876" s="1"/>
      <c r="BR2876" s="1"/>
      <c r="BS2876" s="1"/>
      <c r="BT2876" s="1"/>
      <c r="BU2876" s="1"/>
      <c r="BV2876" s="1"/>
      <c r="BW2876" s="1"/>
      <c r="BX2876" s="1"/>
      <c r="BY2876" s="1"/>
      <c r="BZ2876" s="1"/>
      <c r="CA2876" s="1"/>
      <c r="CB2876" s="1"/>
      <c r="CC2876" s="1"/>
    </row>
    <row r="2877" spans="1:81" s="151" customFormat="1" hidden="1" outlineLevel="1">
      <c r="A2877" s="151" t="s">
        <v>1288</v>
      </c>
      <c r="B2877" s="151" t="s">
        <v>1286</v>
      </c>
      <c r="C2877" s="1">
        <f t="shared" si="1550"/>
        <v>138</v>
      </c>
      <c r="D2877" s="7">
        <f>IF(P2877&gt;0,RANK(P2877,(P2877:R2877,S2877:AG2877)),0)</f>
        <v>2</v>
      </c>
      <c r="E2877" s="7">
        <f>IF(Q2877&gt;0,RANK(Q2877,(P2877:R2877,S2877:AG2877)),0)</f>
        <v>0</v>
      </c>
      <c r="F2877" s="7">
        <f>IF(R2877&gt;0,RANK(R2877,(P2877:R2877,S2877:AG2877)),0)</f>
        <v>1</v>
      </c>
      <c r="G2877" s="7">
        <f>IF(S2877&gt;0,RANK(S2877,(P2877:R2877,S2877:AG2877)),0)</f>
        <v>0</v>
      </c>
      <c r="H2877" s="49">
        <f t="shared" si="1551"/>
        <v>42</v>
      </c>
      <c r="I2877" s="178">
        <f t="shared" si="1552"/>
        <v>0.30434782608695654</v>
      </c>
      <c r="J2877" s="2"/>
      <c r="K2877" s="2">
        <f t="shared" si="1553"/>
        <v>0.34782608695652173</v>
      </c>
      <c r="L2877" s="2">
        <f t="shared" si="1554"/>
        <v>0</v>
      </c>
      <c r="M2877" s="2">
        <f t="shared" si="1555"/>
        <v>0.65217391304347827</v>
      </c>
      <c r="N2877" s="2">
        <f t="shared" si="1556"/>
        <v>0</v>
      </c>
      <c r="O2877" s="2">
        <f t="shared" si="1557"/>
        <v>0</v>
      </c>
      <c r="P2877" s="1">
        <v>48</v>
      </c>
      <c r="Q2877" s="1"/>
      <c r="R2877" s="1">
        <v>90</v>
      </c>
      <c r="S2877" s="1"/>
      <c r="T2877" s="1"/>
      <c r="U2877" s="1"/>
      <c r="V2877" s="1"/>
      <c r="W2877" s="1"/>
      <c r="X2877" s="1">
        <v>0</v>
      </c>
      <c r="Y2877" s="1"/>
      <c r="Z2877" s="1"/>
      <c r="AA2877" s="1"/>
      <c r="AB2877" s="1"/>
      <c r="AC2877" s="1">
        <v>0</v>
      </c>
      <c r="AD2877" s="1"/>
      <c r="AE2877" s="1"/>
      <c r="AF2877" s="1"/>
      <c r="AG2877" s="1"/>
      <c r="AH2877" s="1"/>
      <c r="AI2877" s="7">
        <f t="shared" si="1558"/>
        <v>0</v>
      </c>
      <c r="AJ2877" s="7">
        <f t="shared" si="1559"/>
        <v>0</v>
      </c>
      <c r="AK2877" s="7">
        <f t="shared" si="1560"/>
        <v>0</v>
      </c>
      <c r="AL2877" s="7">
        <f t="shared" si="1561"/>
        <v>0</v>
      </c>
      <c r="AM2877" s="2">
        <f t="shared" si="1562"/>
        <v>0</v>
      </c>
      <c r="AN2877" s="2">
        <f t="shared" si="1563"/>
        <v>0</v>
      </c>
      <c r="AO2877" s="2">
        <f t="shared" si="1564"/>
        <v>0</v>
      </c>
      <c r="AP2877" s="2">
        <f t="shared" si="1565"/>
        <v>0</v>
      </c>
      <c r="AQ2877" s="2"/>
      <c r="AR2877" s="151" t="str">
        <f t="shared" si="1566"/>
        <v>Idaho</v>
      </c>
      <c r="AS2877" s="151" t="s">
        <v>1286</v>
      </c>
      <c r="AT2877" s="182">
        <v>1</v>
      </c>
      <c r="AV2877" s="98">
        <v>16</v>
      </c>
      <c r="AW2877" s="100">
        <v>49</v>
      </c>
      <c r="AX2877" s="106">
        <f t="shared" si="1567"/>
        <v>16049</v>
      </c>
      <c r="AZ2877" s="7" t="s">
        <v>2975</v>
      </c>
      <c r="BA2877" s="151" t="s">
        <v>3015</v>
      </c>
      <c r="BF2877" s="1"/>
      <c r="BG2877" s="1"/>
      <c r="BH2877" s="1"/>
      <c r="BI2877" s="1"/>
      <c r="BJ2877" s="1"/>
      <c r="BK2877" s="1"/>
      <c r="BL2877" s="1"/>
      <c r="BM2877" s="1"/>
      <c r="BN2877" s="1"/>
      <c r="BO2877" s="1"/>
      <c r="BP2877" s="1"/>
      <c r="BQ2877" s="1"/>
      <c r="BR2877" s="1"/>
      <c r="BS2877" s="1"/>
      <c r="BT2877" s="1"/>
      <c r="BU2877" s="1"/>
      <c r="BV2877" s="1"/>
      <c r="BW2877" s="1"/>
      <c r="BX2877" s="1"/>
      <c r="BY2877" s="1"/>
      <c r="BZ2877" s="1"/>
      <c r="CA2877" s="1"/>
      <c r="CB2877" s="1"/>
      <c r="CC2877" s="1"/>
    </row>
    <row r="2878" spans="1:81" s="151" customFormat="1" hidden="1" outlineLevel="1">
      <c r="A2878" s="151" t="s">
        <v>2481</v>
      </c>
      <c r="B2878" s="151" t="s">
        <v>1286</v>
      </c>
      <c r="C2878" s="1">
        <f t="shared" si="1550"/>
        <v>125</v>
      </c>
      <c r="D2878" s="7">
        <f>IF(P2878&gt;0,RANK(P2878,(P2878:R2878,S2878:AG2878)),0)</f>
        <v>2</v>
      </c>
      <c r="E2878" s="7">
        <f>IF(Q2878&gt;0,RANK(Q2878,(P2878:R2878,S2878:AG2878)),0)</f>
        <v>0</v>
      </c>
      <c r="F2878" s="7">
        <f>IF(R2878&gt;0,RANK(R2878,(P2878:R2878,S2878:AG2878)),0)</f>
        <v>1</v>
      </c>
      <c r="G2878" s="7">
        <f>IF(S2878&gt;0,RANK(S2878,(P2878:R2878,S2878:AG2878)),0)</f>
        <v>0</v>
      </c>
      <c r="H2878" s="49">
        <f t="shared" si="1551"/>
        <v>77</v>
      </c>
      <c r="I2878" s="178">
        <f t="shared" si="1552"/>
        <v>0.61599999999999999</v>
      </c>
      <c r="J2878" s="2"/>
      <c r="K2878" s="2">
        <f t="shared" si="1553"/>
        <v>0.192</v>
      </c>
      <c r="L2878" s="2">
        <f t="shared" si="1554"/>
        <v>0</v>
      </c>
      <c r="M2878" s="2">
        <f t="shared" si="1555"/>
        <v>0.80800000000000005</v>
      </c>
      <c r="N2878" s="2">
        <f t="shared" si="1556"/>
        <v>0</v>
      </c>
      <c r="O2878" s="2">
        <f t="shared" si="1557"/>
        <v>0</v>
      </c>
      <c r="P2878" s="1">
        <v>24</v>
      </c>
      <c r="Q2878" s="1"/>
      <c r="R2878" s="1">
        <v>101</v>
      </c>
      <c r="S2878" s="1"/>
      <c r="T2878" s="1"/>
      <c r="U2878" s="1"/>
      <c r="V2878" s="1"/>
      <c r="W2878" s="1"/>
      <c r="X2878" s="1">
        <v>0</v>
      </c>
      <c r="Y2878" s="1"/>
      <c r="Z2878" s="1"/>
      <c r="AA2878" s="1"/>
      <c r="AB2878" s="1"/>
      <c r="AC2878" s="1">
        <v>0</v>
      </c>
      <c r="AD2878" s="1"/>
      <c r="AE2878" s="1"/>
      <c r="AF2878" s="1"/>
      <c r="AG2878" s="1"/>
      <c r="AH2878" s="1"/>
      <c r="AI2878" s="7">
        <f t="shared" si="1558"/>
        <v>0</v>
      </c>
      <c r="AJ2878" s="7">
        <f t="shared" si="1559"/>
        <v>0</v>
      </c>
      <c r="AK2878" s="7">
        <f t="shared" si="1560"/>
        <v>0</v>
      </c>
      <c r="AL2878" s="7">
        <f t="shared" si="1561"/>
        <v>0</v>
      </c>
      <c r="AM2878" s="2">
        <f t="shared" si="1562"/>
        <v>0</v>
      </c>
      <c r="AN2878" s="2">
        <f t="shared" si="1563"/>
        <v>0</v>
      </c>
      <c r="AO2878" s="2">
        <f t="shared" si="1564"/>
        <v>0</v>
      </c>
      <c r="AP2878" s="2">
        <f t="shared" si="1565"/>
        <v>0</v>
      </c>
      <c r="AQ2878" s="2"/>
      <c r="AR2878" s="151" t="str">
        <f t="shared" si="1566"/>
        <v>Jefferson</v>
      </c>
      <c r="AS2878" s="151" t="s">
        <v>1286</v>
      </c>
      <c r="AT2878" s="182">
        <v>2</v>
      </c>
      <c r="AV2878" s="98">
        <v>16</v>
      </c>
      <c r="AW2878" s="100">
        <v>51</v>
      </c>
      <c r="AX2878" s="106">
        <f t="shared" si="1567"/>
        <v>16051</v>
      </c>
      <c r="AZ2878" s="7" t="s">
        <v>2975</v>
      </c>
      <c r="BA2878" s="151" t="s">
        <v>3015</v>
      </c>
      <c r="BF2878" s="1"/>
      <c r="BG2878" s="1"/>
      <c r="BH2878" s="1"/>
      <c r="BI2878" s="1"/>
      <c r="BJ2878" s="1"/>
      <c r="BK2878" s="1"/>
      <c r="BL2878" s="1"/>
      <c r="BM2878" s="1"/>
      <c r="BN2878" s="1"/>
      <c r="BO2878" s="1"/>
      <c r="BP2878" s="1"/>
      <c r="BQ2878" s="1"/>
      <c r="BR2878" s="1"/>
      <c r="BS2878" s="1"/>
      <c r="BT2878" s="1"/>
      <c r="BU2878" s="1"/>
      <c r="BV2878" s="1"/>
      <c r="BW2878" s="1"/>
      <c r="BX2878" s="1"/>
      <c r="BY2878" s="1"/>
      <c r="BZ2878" s="1"/>
      <c r="CA2878" s="1"/>
      <c r="CB2878" s="1"/>
      <c r="CC2878" s="1"/>
    </row>
    <row r="2879" spans="1:81" s="151" customFormat="1" hidden="1" outlineLevel="1">
      <c r="A2879" s="151" t="s">
        <v>242</v>
      </c>
      <c r="B2879" s="151" t="s">
        <v>1286</v>
      </c>
      <c r="C2879" s="1">
        <f t="shared" si="1550"/>
        <v>139</v>
      </c>
      <c r="D2879" s="7">
        <f>IF(P2879&gt;0,RANK(P2879,(P2879:R2879,S2879:AG2879)),0)</f>
        <v>2</v>
      </c>
      <c r="E2879" s="7">
        <f>IF(Q2879&gt;0,RANK(Q2879,(P2879:R2879,S2879:AG2879)),0)</f>
        <v>0</v>
      </c>
      <c r="F2879" s="7">
        <f>IF(R2879&gt;0,RANK(R2879,(P2879:R2879,S2879:AG2879)),0)</f>
        <v>1</v>
      </c>
      <c r="G2879" s="7">
        <f>IF(S2879&gt;0,RANK(S2879,(P2879:R2879,S2879:AG2879)),0)</f>
        <v>0</v>
      </c>
      <c r="H2879" s="49">
        <f t="shared" si="1551"/>
        <v>75</v>
      </c>
      <c r="I2879" s="178">
        <f t="shared" si="1552"/>
        <v>0.53956834532374098</v>
      </c>
      <c r="J2879" s="2"/>
      <c r="K2879" s="2">
        <f t="shared" si="1553"/>
        <v>0.23021582733812951</v>
      </c>
      <c r="L2879" s="2">
        <f t="shared" si="1554"/>
        <v>0</v>
      </c>
      <c r="M2879" s="2">
        <f t="shared" si="1555"/>
        <v>0.76978417266187049</v>
      </c>
      <c r="N2879" s="2">
        <f t="shared" si="1556"/>
        <v>0</v>
      </c>
      <c r="O2879" s="2">
        <f t="shared" si="1557"/>
        <v>0</v>
      </c>
      <c r="P2879" s="1">
        <v>32</v>
      </c>
      <c r="Q2879" s="1"/>
      <c r="R2879" s="1">
        <v>107</v>
      </c>
      <c r="S2879" s="1"/>
      <c r="T2879" s="1"/>
      <c r="U2879" s="1"/>
      <c r="V2879" s="1"/>
      <c r="W2879" s="1"/>
      <c r="X2879" s="1">
        <v>0</v>
      </c>
      <c r="Y2879" s="1"/>
      <c r="Z2879" s="1"/>
      <c r="AA2879" s="1"/>
      <c r="AB2879" s="1"/>
      <c r="AC2879" s="1">
        <v>0</v>
      </c>
      <c r="AD2879" s="1"/>
      <c r="AE2879" s="1"/>
      <c r="AF2879" s="1"/>
      <c r="AG2879" s="1"/>
      <c r="AH2879" s="1"/>
      <c r="AI2879" s="7">
        <f t="shared" si="1558"/>
        <v>0</v>
      </c>
      <c r="AJ2879" s="7">
        <f t="shared" si="1559"/>
        <v>0</v>
      </c>
      <c r="AK2879" s="7">
        <f t="shared" si="1560"/>
        <v>0</v>
      </c>
      <c r="AL2879" s="7">
        <f t="shared" si="1561"/>
        <v>0</v>
      </c>
      <c r="AM2879" s="2">
        <f t="shared" si="1562"/>
        <v>0</v>
      </c>
      <c r="AN2879" s="2">
        <f t="shared" si="1563"/>
        <v>0</v>
      </c>
      <c r="AO2879" s="2">
        <f t="shared" si="1564"/>
        <v>0</v>
      </c>
      <c r="AP2879" s="2">
        <f t="shared" si="1565"/>
        <v>0</v>
      </c>
      <c r="AQ2879" s="2"/>
      <c r="AR2879" s="151" t="str">
        <f t="shared" si="1566"/>
        <v>Jerome</v>
      </c>
      <c r="AS2879" s="151" t="s">
        <v>1286</v>
      </c>
      <c r="AT2879" s="182">
        <v>2</v>
      </c>
      <c r="AV2879" s="98">
        <v>16</v>
      </c>
      <c r="AW2879" s="100">
        <v>53</v>
      </c>
      <c r="AX2879" s="106">
        <f t="shared" si="1567"/>
        <v>16053</v>
      </c>
      <c r="AZ2879" s="7" t="s">
        <v>2975</v>
      </c>
      <c r="BA2879" s="151" t="s">
        <v>3015</v>
      </c>
      <c r="BF2879" s="1"/>
      <c r="BG2879" s="1"/>
      <c r="BH2879" s="1"/>
      <c r="BI2879" s="1"/>
      <c r="BJ2879" s="1"/>
      <c r="BK2879" s="1"/>
      <c r="BL2879" s="1"/>
      <c r="BM2879" s="1"/>
      <c r="BN2879" s="1"/>
      <c r="BO2879" s="1"/>
      <c r="BP2879" s="1"/>
      <c r="BQ2879" s="1"/>
      <c r="BR2879" s="1"/>
      <c r="BS2879" s="1"/>
      <c r="BT2879" s="1"/>
      <c r="BU2879" s="1"/>
      <c r="BV2879" s="1"/>
      <c r="BW2879" s="1"/>
      <c r="BX2879" s="1"/>
      <c r="BY2879" s="1"/>
      <c r="BZ2879" s="1"/>
      <c r="CA2879" s="1"/>
      <c r="CB2879" s="1"/>
      <c r="CC2879" s="1"/>
    </row>
    <row r="2880" spans="1:81" s="151" customFormat="1" hidden="1" outlineLevel="1">
      <c r="A2880" s="151" t="s">
        <v>243</v>
      </c>
      <c r="B2880" s="151" t="s">
        <v>1286</v>
      </c>
      <c r="C2880" s="1">
        <f t="shared" si="1550"/>
        <v>2056</v>
      </c>
      <c r="D2880" s="7">
        <f>IF(P2880&gt;0,RANK(P2880,(P2880:R2880,S2880:AG2880)),0)</f>
        <v>2</v>
      </c>
      <c r="E2880" s="7">
        <f>IF(Q2880&gt;0,RANK(Q2880,(P2880:R2880,S2880:AG2880)),0)</f>
        <v>0</v>
      </c>
      <c r="F2880" s="7">
        <f>IF(R2880&gt;0,RANK(R2880,(P2880:R2880,S2880:AG2880)),0)</f>
        <v>1</v>
      </c>
      <c r="G2880" s="7">
        <f>IF(S2880&gt;0,RANK(S2880,(P2880:R2880,S2880:AG2880)),0)</f>
        <v>0</v>
      </c>
      <c r="H2880" s="49">
        <f t="shared" si="1551"/>
        <v>1068</v>
      </c>
      <c r="I2880" s="178">
        <f t="shared" si="1552"/>
        <v>0.51945525291828798</v>
      </c>
      <c r="J2880" s="2"/>
      <c r="K2880" s="2">
        <f t="shared" si="1553"/>
        <v>0.23978599221789884</v>
      </c>
      <c r="L2880" s="2">
        <f t="shared" si="1554"/>
        <v>0</v>
      </c>
      <c r="M2880" s="2">
        <f t="shared" si="1555"/>
        <v>0.75924124513618674</v>
      </c>
      <c r="N2880" s="2">
        <f t="shared" si="1556"/>
        <v>0</v>
      </c>
      <c r="O2880" s="2">
        <f t="shared" si="1557"/>
        <v>9.7276264591439343E-4</v>
      </c>
      <c r="P2880" s="1">
        <v>493</v>
      </c>
      <c r="Q2880" s="1"/>
      <c r="R2880" s="1">
        <v>1561</v>
      </c>
      <c r="S2880" s="1"/>
      <c r="T2880" s="1"/>
      <c r="U2880" s="1"/>
      <c r="V2880" s="1"/>
      <c r="W2880" s="1"/>
      <c r="X2880" s="1">
        <v>1</v>
      </c>
      <c r="Y2880" s="1"/>
      <c r="Z2880" s="1"/>
      <c r="AA2880" s="1"/>
      <c r="AB2880" s="1"/>
      <c r="AC2880" s="1">
        <v>1</v>
      </c>
      <c r="AD2880" s="1"/>
      <c r="AE2880" s="1"/>
      <c r="AF2880" s="1"/>
      <c r="AG2880" s="1"/>
      <c r="AH2880" s="1"/>
      <c r="AI2880" s="7">
        <f t="shared" si="1558"/>
        <v>0</v>
      </c>
      <c r="AJ2880" s="7">
        <f t="shared" si="1559"/>
        <v>0</v>
      </c>
      <c r="AK2880" s="7">
        <f t="shared" si="1560"/>
        <v>0</v>
      </c>
      <c r="AL2880" s="7">
        <f t="shared" si="1561"/>
        <v>0</v>
      </c>
      <c r="AM2880" s="2">
        <f t="shared" si="1562"/>
        <v>0</v>
      </c>
      <c r="AN2880" s="2">
        <f t="shared" si="1563"/>
        <v>0</v>
      </c>
      <c r="AO2880" s="2">
        <f t="shared" si="1564"/>
        <v>0</v>
      </c>
      <c r="AP2880" s="2">
        <f t="shared" si="1565"/>
        <v>0</v>
      </c>
      <c r="AQ2880" s="2"/>
      <c r="AR2880" s="151" t="str">
        <f t="shared" si="1566"/>
        <v>Kootenai</v>
      </c>
      <c r="AS2880" s="151" t="s">
        <v>1286</v>
      </c>
      <c r="AT2880" s="182">
        <v>1</v>
      </c>
      <c r="AV2880" s="98">
        <v>16</v>
      </c>
      <c r="AW2880" s="100">
        <v>55</v>
      </c>
      <c r="AX2880" s="106">
        <f t="shared" si="1567"/>
        <v>16055</v>
      </c>
      <c r="AZ2880" s="7" t="s">
        <v>2975</v>
      </c>
      <c r="BA2880" s="151" t="s">
        <v>3015</v>
      </c>
      <c r="BF2880" s="1"/>
      <c r="BG2880" s="1"/>
      <c r="BH2880" s="1"/>
      <c r="BI2880" s="1"/>
      <c r="BJ2880" s="1"/>
      <c r="BK2880" s="1"/>
      <c r="BL2880" s="1"/>
      <c r="BM2880" s="1"/>
      <c r="BN2880" s="1"/>
      <c r="BO2880" s="1"/>
      <c r="BP2880" s="1"/>
      <c r="BQ2880" s="1"/>
      <c r="BR2880" s="1"/>
      <c r="BS2880" s="1"/>
      <c r="BT2880" s="1"/>
      <c r="BU2880" s="1"/>
      <c r="BV2880" s="1"/>
      <c r="BW2880" s="1"/>
      <c r="BX2880" s="1"/>
      <c r="BY2880" s="1"/>
      <c r="BZ2880" s="1"/>
      <c r="CA2880" s="1"/>
      <c r="CB2880" s="1"/>
      <c r="CC2880" s="1"/>
    </row>
    <row r="2881" spans="1:81" s="151" customFormat="1" hidden="1" outlineLevel="1">
      <c r="A2881" s="151" t="s">
        <v>397</v>
      </c>
      <c r="B2881" s="151" t="s">
        <v>1286</v>
      </c>
      <c r="C2881" s="1">
        <f t="shared" si="1550"/>
        <v>1922</v>
      </c>
      <c r="D2881" s="7">
        <f>IF(P2881&gt;0,RANK(P2881,(P2881:R2881,S2881:AG2881)),0)</f>
        <v>2</v>
      </c>
      <c r="E2881" s="7">
        <f>IF(Q2881&gt;0,RANK(Q2881,(P2881:R2881,S2881:AG2881)),0)</f>
        <v>0</v>
      </c>
      <c r="F2881" s="7">
        <f>IF(R2881&gt;0,RANK(R2881,(P2881:R2881,S2881:AG2881)),0)</f>
        <v>1</v>
      </c>
      <c r="G2881" s="7">
        <f>IF(S2881&gt;0,RANK(S2881,(P2881:R2881,S2881:AG2881)),0)</f>
        <v>0</v>
      </c>
      <c r="H2881" s="49">
        <f t="shared" si="1551"/>
        <v>1302</v>
      </c>
      <c r="I2881" s="178">
        <f t="shared" si="1552"/>
        <v>0.67741935483870963</v>
      </c>
      <c r="J2881" s="2"/>
      <c r="K2881" s="2">
        <f t="shared" si="1553"/>
        <v>0.16129032258064516</v>
      </c>
      <c r="L2881" s="2">
        <f t="shared" si="1554"/>
        <v>0</v>
      </c>
      <c r="M2881" s="2">
        <f t="shared" si="1555"/>
        <v>0.83870967741935487</v>
      </c>
      <c r="N2881" s="2">
        <f t="shared" si="1556"/>
        <v>0</v>
      </c>
      <c r="O2881" s="2">
        <f t="shared" si="1557"/>
        <v>0</v>
      </c>
      <c r="P2881" s="1">
        <v>310</v>
      </c>
      <c r="Q2881" s="1"/>
      <c r="R2881" s="1">
        <v>1612</v>
      </c>
      <c r="S2881" s="1"/>
      <c r="T2881" s="1"/>
      <c r="U2881" s="1"/>
      <c r="V2881" s="1"/>
      <c r="W2881" s="1"/>
      <c r="X2881" s="1">
        <v>0</v>
      </c>
      <c r="Y2881" s="1"/>
      <c r="Z2881" s="1"/>
      <c r="AA2881" s="1"/>
      <c r="AB2881" s="1"/>
      <c r="AC2881" s="1">
        <v>0</v>
      </c>
      <c r="AD2881" s="1"/>
      <c r="AE2881" s="1"/>
      <c r="AF2881" s="1"/>
      <c r="AG2881" s="1"/>
      <c r="AH2881" s="1"/>
      <c r="AI2881" s="7">
        <f t="shared" si="1558"/>
        <v>0</v>
      </c>
      <c r="AJ2881" s="7">
        <f t="shared" si="1559"/>
        <v>0</v>
      </c>
      <c r="AK2881" s="7">
        <f t="shared" si="1560"/>
        <v>0</v>
      </c>
      <c r="AL2881" s="7">
        <f t="shared" si="1561"/>
        <v>0</v>
      </c>
      <c r="AM2881" s="2">
        <f t="shared" si="1562"/>
        <v>0</v>
      </c>
      <c r="AN2881" s="2">
        <f t="shared" si="1563"/>
        <v>0</v>
      </c>
      <c r="AO2881" s="2">
        <f t="shared" si="1564"/>
        <v>0</v>
      </c>
      <c r="AP2881" s="2">
        <f t="shared" si="1565"/>
        <v>0</v>
      </c>
      <c r="AQ2881" s="2"/>
      <c r="AR2881" s="151" t="str">
        <f t="shared" si="1566"/>
        <v>Latah</v>
      </c>
      <c r="AS2881" s="151" t="s">
        <v>1286</v>
      </c>
      <c r="AT2881" s="182">
        <v>1</v>
      </c>
      <c r="AV2881" s="98">
        <v>16</v>
      </c>
      <c r="AW2881" s="100">
        <v>57</v>
      </c>
      <c r="AX2881" s="106">
        <f t="shared" si="1567"/>
        <v>16057</v>
      </c>
      <c r="AZ2881" s="7" t="s">
        <v>2975</v>
      </c>
      <c r="BA2881" s="151" t="s">
        <v>3015</v>
      </c>
      <c r="BF2881" s="1"/>
      <c r="BG2881" s="1"/>
      <c r="BH2881" s="1"/>
      <c r="BI2881" s="1"/>
      <c r="BJ2881" s="1"/>
      <c r="BK2881" s="1"/>
      <c r="BL2881" s="1"/>
      <c r="BM2881" s="1"/>
      <c r="BN2881" s="1"/>
      <c r="BO2881" s="1"/>
      <c r="BP2881" s="1"/>
      <c r="BQ2881" s="1"/>
      <c r="BR2881" s="1"/>
      <c r="BS2881" s="1"/>
      <c r="BT2881" s="1"/>
      <c r="BU2881" s="1"/>
      <c r="BV2881" s="1"/>
      <c r="BW2881" s="1"/>
      <c r="BX2881" s="1"/>
      <c r="BY2881" s="1"/>
      <c r="BZ2881" s="1"/>
      <c r="CA2881" s="1"/>
      <c r="CB2881" s="1"/>
      <c r="CC2881" s="1"/>
    </row>
    <row r="2882" spans="1:81" s="151" customFormat="1" hidden="1" outlineLevel="1">
      <c r="A2882" s="151" t="s">
        <v>3072</v>
      </c>
      <c r="B2882" s="151" t="s">
        <v>1286</v>
      </c>
      <c r="C2882" s="1">
        <f t="shared" si="1550"/>
        <v>94</v>
      </c>
      <c r="D2882" s="7">
        <f>IF(P2882&gt;0,RANK(P2882,(P2882:R2882,S2882:AG2882)),0)</f>
        <v>2</v>
      </c>
      <c r="E2882" s="7">
        <f>IF(Q2882&gt;0,RANK(Q2882,(P2882:R2882,S2882:AG2882)),0)</f>
        <v>0</v>
      </c>
      <c r="F2882" s="7">
        <f>IF(R2882&gt;0,RANK(R2882,(P2882:R2882,S2882:AG2882)),0)</f>
        <v>1</v>
      </c>
      <c r="G2882" s="7">
        <f>IF(S2882&gt;0,RANK(S2882,(P2882:R2882,S2882:AG2882)),0)</f>
        <v>0</v>
      </c>
      <c r="H2882" s="49">
        <f t="shared" si="1551"/>
        <v>54</v>
      </c>
      <c r="I2882" s="178">
        <f t="shared" si="1552"/>
        <v>0.57446808510638303</v>
      </c>
      <c r="J2882" s="2"/>
      <c r="K2882" s="2">
        <f t="shared" si="1553"/>
        <v>0.18085106382978725</v>
      </c>
      <c r="L2882" s="2">
        <f t="shared" si="1554"/>
        <v>0</v>
      </c>
      <c r="M2882" s="2">
        <f t="shared" si="1555"/>
        <v>0.75531914893617025</v>
      </c>
      <c r="N2882" s="2">
        <f t="shared" si="1556"/>
        <v>0</v>
      </c>
      <c r="O2882" s="2">
        <f t="shared" si="1557"/>
        <v>6.3829787234042534E-2</v>
      </c>
      <c r="P2882" s="1">
        <v>17</v>
      </c>
      <c r="Q2882" s="1"/>
      <c r="R2882" s="1">
        <v>71</v>
      </c>
      <c r="S2882" s="1"/>
      <c r="T2882" s="1"/>
      <c r="U2882" s="1"/>
      <c r="V2882" s="1"/>
      <c r="W2882" s="1"/>
      <c r="X2882" s="1">
        <v>6</v>
      </c>
      <c r="Y2882" s="1"/>
      <c r="Z2882" s="1"/>
      <c r="AA2882" s="1"/>
      <c r="AB2882" s="1"/>
      <c r="AC2882" s="1">
        <v>0</v>
      </c>
      <c r="AD2882" s="1"/>
      <c r="AE2882" s="1"/>
      <c r="AF2882" s="1"/>
      <c r="AG2882" s="1"/>
      <c r="AH2882" s="1"/>
      <c r="AI2882" s="7">
        <f t="shared" si="1558"/>
        <v>0</v>
      </c>
      <c r="AJ2882" s="7">
        <f t="shared" si="1559"/>
        <v>0</v>
      </c>
      <c r="AK2882" s="7">
        <f t="shared" si="1560"/>
        <v>0</v>
      </c>
      <c r="AL2882" s="7">
        <f t="shared" si="1561"/>
        <v>0</v>
      </c>
      <c r="AM2882" s="2">
        <f t="shared" si="1562"/>
        <v>0</v>
      </c>
      <c r="AN2882" s="2">
        <f t="shared" si="1563"/>
        <v>0</v>
      </c>
      <c r="AO2882" s="2">
        <f t="shared" si="1564"/>
        <v>0</v>
      </c>
      <c r="AP2882" s="2">
        <f t="shared" si="1565"/>
        <v>0</v>
      </c>
      <c r="AQ2882" s="2"/>
      <c r="AR2882" s="151" t="str">
        <f t="shared" si="1566"/>
        <v>Lemhi</v>
      </c>
      <c r="AS2882" s="151" t="s">
        <v>1286</v>
      </c>
      <c r="AT2882" s="182">
        <v>2</v>
      </c>
      <c r="AV2882" s="98">
        <v>16</v>
      </c>
      <c r="AW2882" s="100">
        <v>59</v>
      </c>
      <c r="AX2882" s="106">
        <f t="shared" si="1567"/>
        <v>16059</v>
      </c>
      <c r="AZ2882" s="7" t="s">
        <v>2975</v>
      </c>
      <c r="BA2882" s="151" t="s">
        <v>3015</v>
      </c>
      <c r="BF2882" s="1"/>
      <c r="BG2882" s="1"/>
      <c r="BH2882" s="1"/>
      <c r="BI2882" s="1"/>
      <c r="BJ2882" s="1"/>
      <c r="BK2882" s="1"/>
      <c r="BL2882" s="1"/>
      <c r="BM2882" s="1"/>
      <c r="BN2882" s="1"/>
      <c r="BO2882" s="1"/>
      <c r="BP2882" s="1"/>
      <c r="BQ2882" s="1"/>
      <c r="BR2882" s="1"/>
      <c r="BS2882" s="1"/>
      <c r="BT2882" s="1"/>
      <c r="BU2882" s="1"/>
      <c r="BV2882" s="1"/>
      <c r="BW2882" s="1"/>
      <c r="BX2882" s="1"/>
      <c r="BY2882" s="1"/>
      <c r="BZ2882" s="1"/>
      <c r="CA2882" s="1"/>
      <c r="CB2882" s="1"/>
      <c r="CC2882" s="1"/>
    </row>
    <row r="2883" spans="1:81" s="151" customFormat="1" hidden="1" outlineLevel="1">
      <c r="A2883" s="151" t="s">
        <v>2939</v>
      </c>
      <c r="B2883" s="151" t="s">
        <v>1286</v>
      </c>
      <c r="C2883" s="1">
        <f t="shared" si="1550"/>
        <v>40</v>
      </c>
      <c r="D2883" s="7">
        <f>IF(P2883&gt;0,RANK(P2883,(P2883:R2883,S2883:AG2883)),0)</f>
        <v>1</v>
      </c>
      <c r="E2883" s="7">
        <f>IF(Q2883&gt;0,RANK(Q2883,(P2883:R2883,S2883:AG2883)),0)</f>
        <v>0</v>
      </c>
      <c r="F2883" s="7">
        <f>IF(R2883&gt;0,RANK(R2883,(P2883:R2883,S2883:AG2883)),0)</f>
        <v>2</v>
      </c>
      <c r="G2883" s="7">
        <f>IF(S2883&gt;0,RANK(S2883,(P2883:R2883,S2883:AG2883)),0)</f>
        <v>0</v>
      </c>
      <c r="H2883" s="49">
        <f t="shared" si="1551"/>
        <v>1</v>
      </c>
      <c r="I2883" s="178">
        <f t="shared" si="1552"/>
        <v>2.5000000000000001E-2</v>
      </c>
      <c r="J2883" s="2"/>
      <c r="K2883" s="2">
        <f t="shared" si="1553"/>
        <v>0.5</v>
      </c>
      <c r="L2883" s="2">
        <f t="shared" si="1554"/>
        <v>0</v>
      </c>
      <c r="M2883" s="2">
        <f t="shared" si="1555"/>
        <v>0.47499999999999998</v>
      </c>
      <c r="N2883" s="2">
        <f t="shared" si="1556"/>
        <v>0</v>
      </c>
      <c r="O2883" s="2">
        <f t="shared" si="1557"/>
        <v>2.5000000000000022E-2</v>
      </c>
      <c r="P2883" s="1">
        <v>20</v>
      </c>
      <c r="Q2883" s="1"/>
      <c r="R2883" s="1">
        <v>19</v>
      </c>
      <c r="S2883" s="1"/>
      <c r="T2883" s="1"/>
      <c r="U2883" s="1"/>
      <c r="V2883" s="1"/>
      <c r="W2883" s="1"/>
      <c r="X2883" s="1">
        <v>1</v>
      </c>
      <c r="Y2883" s="1"/>
      <c r="Z2883" s="1"/>
      <c r="AA2883" s="1"/>
      <c r="AB2883" s="1"/>
      <c r="AC2883" s="1">
        <v>0</v>
      </c>
      <c r="AD2883" s="1"/>
      <c r="AE2883" s="1"/>
      <c r="AF2883" s="1"/>
      <c r="AG2883" s="1"/>
      <c r="AH2883" s="1"/>
      <c r="AI2883" s="7">
        <f t="shared" si="1558"/>
        <v>0</v>
      </c>
      <c r="AJ2883" s="7">
        <f t="shared" si="1559"/>
        <v>0</v>
      </c>
      <c r="AK2883" s="7">
        <f t="shared" si="1560"/>
        <v>0</v>
      </c>
      <c r="AL2883" s="7">
        <f t="shared" si="1561"/>
        <v>0</v>
      </c>
      <c r="AM2883" s="2">
        <f t="shared" si="1562"/>
        <v>0</v>
      </c>
      <c r="AN2883" s="2">
        <f t="shared" si="1563"/>
        <v>0</v>
      </c>
      <c r="AO2883" s="2">
        <f t="shared" si="1564"/>
        <v>0</v>
      </c>
      <c r="AP2883" s="2">
        <f t="shared" si="1565"/>
        <v>0</v>
      </c>
      <c r="AQ2883" s="2"/>
      <c r="AR2883" s="151" t="str">
        <f t="shared" si="1566"/>
        <v>Lewis</v>
      </c>
      <c r="AS2883" s="151" t="s">
        <v>1286</v>
      </c>
      <c r="AT2883" s="182">
        <v>1</v>
      </c>
      <c r="AV2883" s="98">
        <v>16</v>
      </c>
      <c r="AW2883" s="100">
        <v>61</v>
      </c>
      <c r="AX2883" s="106">
        <f t="shared" si="1567"/>
        <v>16061</v>
      </c>
      <c r="AZ2883" s="7" t="s">
        <v>2975</v>
      </c>
      <c r="BA2883" s="151" t="s">
        <v>3015</v>
      </c>
      <c r="BF2883" s="1"/>
      <c r="BG2883" s="1"/>
      <c r="BH2883" s="1"/>
      <c r="BI2883" s="1"/>
      <c r="BJ2883" s="1"/>
      <c r="BK2883" s="1"/>
      <c r="BL2883" s="1"/>
      <c r="BM2883" s="1"/>
      <c r="BN2883" s="1"/>
      <c r="BO2883" s="1"/>
      <c r="BP2883" s="1"/>
      <c r="BQ2883" s="1"/>
      <c r="BR2883" s="1"/>
      <c r="BS2883" s="1"/>
      <c r="BT2883" s="1"/>
      <c r="BU2883" s="1"/>
      <c r="BV2883" s="1"/>
      <c r="BW2883" s="1"/>
      <c r="BX2883" s="1"/>
      <c r="BY2883" s="1"/>
      <c r="BZ2883" s="1"/>
      <c r="CA2883" s="1"/>
      <c r="CB2883" s="1"/>
      <c r="CC2883" s="1"/>
    </row>
    <row r="2884" spans="1:81" s="151" customFormat="1" hidden="1" outlineLevel="1">
      <c r="A2884" s="151" t="s">
        <v>227</v>
      </c>
      <c r="B2884" s="151" t="s">
        <v>1286</v>
      </c>
      <c r="C2884" s="1">
        <f t="shared" si="1550"/>
        <v>39</v>
      </c>
      <c r="D2884" s="7">
        <f>IF(P2884&gt;0,RANK(P2884,(P2884:R2884,S2884:AG2884)),0)</f>
        <v>2</v>
      </c>
      <c r="E2884" s="7">
        <f>IF(Q2884&gt;0,RANK(Q2884,(P2884:R2884,S2884:AG2884)),0)</f>
        <v>0</v>
      </c>
      <c r="F2884" s="7">
        <f>IF(R2884&gt;0,RANK(R2884,(P2884:R2884,S2884:AG2884)),0)</f>
        <v>1</v>
      </c>
      <c r="G2884" s="7">
        <f>IF(S2884&gt;0,RANK(S2884,(P2884:R2884,S2884:AG2884)),0)</f>
        <v>0</v>
      </c>
      <c r="H2884" s="49">
        <f t="shared" si="1551"/>
        <v>7</v>
      </c>
      <c r="I2884" s="178">
        <f t="shared" si="1552"/>
        <v>0.17948717948717949</v>
      </c>
      <c r="J2884" s="2"/>
      <c r="K2884" s="2">
        <f t="shared" si="1553"/>
        <v>0.38461538461538464</v>
      </c>
      <c r="L2884" s="2">
        <f t="shared" si="1554"/>
        <v>0</v>
      </c>
      <c r="M2884" s="2">
        <f t="shared" si="1555"/>
        <v>0.5641025641025641</v>
      </c>
      <c r="N2884" s="2">
        <f t="shared" si="1556"/>
        <v>0</v>
      </c>
      <c r="O2884" s="2">
        <f t="shared" si="1557"/>
        <v>5.1282051282051322E-2</v>
      </c>
      <c r="P2884" s="1">
        <v>15</v>
      </c>
      <c r="Q2884" s="1"/>
      <c r="R2884" s="1">
        <v>22</v>
      </c>
      <c r="S2884" s="1"/>
      <c r="T2884" s="1"/>
      <c r="U2884" s="1"/>
      <c r="V2884" s="1"/>
      <c r="W2884" s="1"/>
      <c r="X2884" s="1">
        <v>2</v>
      </c>
      <c r="Y2884" s="1"/>
      <c r="Z2884" s="1"/>
      <c r="AA2884" s="1"/>
      <c r="AB2884" s="1"/>
      <c r="AC2884" s="1">
        <v>0</v>
      </c>
      <c r="AD2884" s="1"/>
      <c r="AE2884" s="1"/>
      <c r="AF2884" s="1"/>
      <c r="AG2884" s="1"/>
      <c r="AH2884" s="1"/>
      <c r="AI2884" s="7">
        <f t="shared" si="1558"/>
        <v>0</v>
      </c>
      <c r="AJ2884" s="7">
        <f t="shared" si="1559"/>
        <v>0</v>
      </c>
      <c r="AK2884" s="7">
        <f t="shared" si="1560"/>
        <v>0</v>
      </c>
      <c r="AL2884" s="7">
        <f t="shared" si="1561"/>
        <v>0</v>
      </c>
      <c r="AM2884" s="2">
        <f t="shared" si="1562"/>
        <v>0</v>
      </c>
      <c r="AN2884" s="2">
        <f t="shared" si="1563"/>
        <v>0</v>
      </c>
      <c r="AO2884" s="2">
        <f t="shared" si="1564"/>
        <v>0</v>
      </c>
      <c r="AP2884" s="2">
        <f t="shared" si="1565"/>
        <v>0</v>
      </c>
      <c r="AQ2884" s="2"/>
      <c r="AR2884" s="151" t="str">
        <f t="shared" si="1566"/>
        <v>Lincoln</v>
      </c>
      <c r="AS2884" s="151" t="s">
        <v>1286</v>
      </c>
      <c r="AT2884" s="182">
        <v>2</v>
      </c>
      <c r="AV2884" s="98">
        <v>16</v>
      </c>
      <c r="AW2884" s="100">
        <v>63</v>
      </c>
      <c r="AX2884" s="106">
        <f t="shared" si="1567"/>
        <v>16063</v>
      </c>
      <c r="AZ2884" s="7" t="s">
        <v>2975</v>
      </c>
      <c r="BA2884" s="151" t="s">
        <v>3015</v>
      </c>
      <c r="BF2884" s="1"/>
      <c r="BG2884" s="1"/>
      <c r="BH2884" s="1"/>
      <c r="BI2884" s="1"/>
      <c r="BJ2884" s="1"/>
      <c r="BK2884" s="1"/>
      <c r="BL2884" s="1"/>
      <c r="BM2884" s="1"/>
      <c r="BN2884" s="1"/>
      <c r="BO2884" s="1"/>
      <c r="BP2884" s="1"/>
      <c r="BQ2884" s="1"/>
      <c r="BR2884" s="1"/>
      <c r="BS2884" s="1"/>
      <c r="BT2884" s="1"/>
      <c r="BU2884" s="1"/>
      <c r="BV2884" s="1"/>
      <c r="BW2884" s="1"/>
      <c r="BX2884" s="1"/>
      <c r="BY2884" s="1"/>
      <c r="BZ2884" s="1"/>
      <c r="CA2884" s="1"/>
      <c r="CB2884" s="1"/>
      <c r="CC2884" s="1"/>
    </row>
    <row r="2885" spans="1:81" s="151" customFormat="1" hidden="1" outlineLevel="1">
      <c r="A2885" s="151" t="s">
        <v>1400</v>
      </c>
      <c r="B2885" s="151" t="s">
        <v>1286</v>
      </c>
      <c r="C2885" s="1">
        <f t="shared" si="1550"/>
        <v>264</v>
      </c>
      <c r="D2885" s="7">
        <f>IF(P2885&gt;0,RANK(P2885,(P2885:R2885,S2885:AG2885)),0)</f>
        <v>2</v>
      </c>
      <c r="E2885" s="7">
        <f>IF(Q2885&gt;0,RANK(Q2885,(P2885:R2885,S2885:AG2885)),0)</f>
        <v>0</v>
      </c>
      <c r="F2885" s="7">
        <f>IF(R2885&gt;0,RANK(R2885,(P2885:R2885,S2885:AG2885)),0)</f>
        <v>1</v>
      </c>
      <c r="G2885" s="7">
        <f>IF(S2885&gt;0,RANK(S2885,(P2885:R2885,S2885:AG2885)),0)</f>
        <v>0</v>
      </c>
      <c r="H2885" s="49">
        <f t="shared" si="1551"/>
        <v>169</v>
      </c>
      <c r="I2885" s="178">
        <f t="shared" si="1552"/>
        <v>0.64015151515151514</v>
      </c>
      <c r="J2885" s="2"/>
      <c r="K2885" s="2">
        <f t="shared" si="1553"/>
        <v>0.17803030303030304</v>
      </c>
      <c r="L2885" s="2">
        <f t="shared" si="1554"/>
        <v>0</v>
      </c>
      <c r="M2885" s="2">
        <f t="shared" si="1555"/>
        <v>0.81818181818181823</v>
      </c>
      <c r="N2885" s="2">
        <f t="shared" si="1556"/>
        <v>0</v>
      </c>
      <c r="O2885" s="2">
        <f t="shared" si="1557"/>
        <v>3.7878787878787845E-3</v>
      </c>
      <c r="P2885" s="1">
        <v>47</v>
      </c>
      <c r="Q2885" s="1"/>
      <c r="R2885" s="1">
        <v>216</v>
      </c>
      <c r="S2885" s="1"/>
      <c r="T2885" s="1"/>
      <c r="U2885" s="1"/>
      <c r="V2885" s="1"/>
      <c r="W2885" s="1"/>
      <c r="X2885" s="1">
        <v>1</v>
      </c>
      <c r="Y2885" s="1"/>
      <c r="Z2885" s="1"/>
      <c r="AA2885" s="1"/>
      <c r="AB2885" s="1"/>
      <c r="AC2885" s="1">
        <v>0</v>
      </c>
      <c r="AD2885" s="1"/>
      <c r="AE2885" s="1"/>
      <c r="AF2885" s="1"/>
      <c r="AG2885" s="1"/>
      <c r="AH2885" s="1"/>
      <c r="AI2885" s="7">
        <f t="shared" si="1558"/>
        <v>0</v>
      </c>
      <c r="AJ2885" s="7">
        <f t="shared" si="1559"/>
        <v>0</v>
      </c>
      <c r="AK2885" s="7">
        <f t="shared" si="1560"/>
        <v>0</v>
      </c>
      <c r="AL2885" s="7">
        <f t="shared" si="1561"/>
        <v>0</v>
      </c>
      <c r="AM2885" s="2">
        <f t="shared" si="1562"/>
        <v>0</v>
      </c>
      <c r="AN2885" s="2">
        <f t="shared" si="1563"/>
        <v>0</v>
      </c>
      <c r="AO2885" s="2">
        <f t="shared" si="1564"/>
        <v>0</v>
      </c>
      <c r="AP2885" s="2">
        <f t="shared" si="1565"/>
        <v>0</v>
      </c>
      <c r="AQ2885" s="2"/>
      <c r="AR2885" s="151" t="str">
        <f t="shared" si="1566"/>
        <v>Madison</v>
      </c>
      <c r="AS2885" s="151" t="s">
        <v>1286</v>
      </c>
      <c r="AT2885" s="182">
        <v>2</v>
      </c>
      <c r="AV2885" s="98">
        <v>16</v>
      </c>
      <c r="AW2885" s="100">
        <v>65</v>
      </c>
      <c r="AX2885" s="106">
        <f t="shared" si="1567"/>
        <v>16065</v>
      </c>
      <c r="AZ2885" s="7" t="s">
        <v>2975</v>
      </c>
      <c r="BA2885" s="151" t="s">
        <v>3015</v>
      </c>
      <c r="BF2885" s="1"/>
      <c r="BG2885" s="1"/>
      <c r="BH2885" s="1"/>
      <c r="BI2885" s="1"/>
      <c r="BJ2885" s="1"/>
      <c r="BK2885" s="1"/>
      <c r="BL2885" s="1"/>
      <c r="BM2885" s="1"/>
      <c r="BN2885" s="1"/>
      <c r="BO2885" s="1"/>
      <c r="BP2885" s="1"/>
      <c r="BQ2885" s="1"/>
      <c r="BR2885" s="1"/>
      <c r="BS2885" s="1"/>
      <c r="BT2885" s="1"/>
      <c r="BU2885" s="1"/>
      <c r="BV2885" s="1"/>
      <c r="BW2885" s="1"/>
      <c r="BX2885" s="1"/>
      <c r="BY2885" s="1"/>
      <c r="BZ2885" s="1"/>
      <c r="CA2885" s="1"/>
      <c r="CB2885" s="1"/>
      <c r="CC2885" s="1"/>
    </row>
    <row r="2886" spans="1:81" s="151" customFormat="1" hidden="1" outlineLevel="1">
      <c r="A2886" s="151" t="s">
        <v>2940</v>
      </c>
      <c r="B2886" s="151" t="s">
        <v>1286</v>
      </c>
      <c r="C2886" s="1">
        <f t="shared" si="1550"/>
        <v>78</v>
      </c>
      <c r="D2886" s="7">
        <f>IF(P2886&gt;0,RANK(P2886,(P2886:R2886,S2886:AG2886)),0)</f>
        <v>2</v>
      </c>
      <c r="E2886" s="7">
        <f>IF(Q2886&gt;0,RANK(Q2886,(P2886:R2886,S2886:AG2886)),0)</f>
        <v>0</v>
      </c>
      <c r="F2886" s="7">
        <f>IF(R2886&gt;0,RANK(R2886,(P2886:R2886,S2886:AG2886)),0)</f>
        <v>1</v>
      </c>
      <c r="G2886" s="7">
        <f>IF(S2886&gt;0,RANK(S2886,(P2886:R2886,S2886:AG2886)),0)</f>
        <v>0</v>
      </c>
      <c r="H2886" s="49">
        <f t="shared" si="1551"/>
        <v>25</v>
      </c>
      <c r="I2886" s="178">
        <f t="shared" si="1552"/>
        <v>0.32051282051282054</v>
      </c>
      <c r="J2886" s="2"/>
      <c r="K2886" s="2">
        <f t="shared" si="1553"/>
        <v>0.33333333333333331</v>
      </c>
      <c r="L2886" s="2">
        <f t="shared" si="1554"/>
        <v>0</v>
      </c>
      <c r="M2886" s="2">
        <f t="shared" si="1555"/>
        <v>0.65384615384615385</v>
      </c>
      <c r="N2886" s="2">
        <f t="shared" si="1556"/>
        <v>0</v>
      </c>
      <c r="O2886" s="2">
        <f t="shared" si="1557"/>
        <v>1.2820512820512886E-2</v>
      </c>
      <c r="P2886" s="1">
        <v>26</v>
      </c>
      <c r="Q2886" s="1"/>
      <c r="R2886" s="1">
        <v>51</v>
      </c>
      <c r="S2886" s="1"/>
      <c r="T2886" s="1"/>
      <c r="U2886" s="1"/>
      <c r="V2886" s="1"/>
      <c r="W2886" s="1"/>
      <c r="X2886" s="1">
        <v>1</v>
      </c>
      <c r="Y2886" s="1"/>
      <c r="Z2886" s="1"/>
      <c r="AA2886" s="1"/>
      <c r="AB2886" s="1"/>
      <c r="AC2886" s="1">
        <v>0</v>
      </c>
      <c r="AD2886" s="1"/>
      <c r="AE2886" s="1"/>
      <c r="AF2886" s="1"/>
      <c r="AG2886" s="1"/>
      <c r="AH2886" s="1"/>
      <c r="AI2886" s="7">
        <f t="shared" si="1558"/>
        <v>0</v>
      </c>
      <c r="AJ2886" s="7">
        <f t="shared" si="1559"/>
        <v>0</v>
      </c>
      <c r="AK2886" s="7">
        <f t="shared" si="1560"/>
        <v>0</v>
      </c>
      <c r="AL2886" s="7">
        <f t="shared" si="1561"/>
        <v>0</v>
      </c>
      <c r="AM2886" s="2">
        <f t="shared" si="1562"/>
        <v>0</v>
      </c>
      <c r="AN2886" s="2">
        <f t="shared" si="1563"/>
        <v>0</v>
      </c>
      <c r="AO2886" s="2">
        <f t="shared" si="1564"/>
        <v>0</v>
      </c>
      <c r="AP2886" s="2">
        <f t="shared" si="1565"/>
        <v>0</v>
      </c>
      <c r="AQ2886" s="2"/>
      <c r="AR2886" s="151" t="str">
        <f t="shared" si="1566"/>
        <v>Minidoka</v>
      </c>
      <c r="AS2886" s="151" t="s">
        <v>1286</v>
      </c>
      <c r="AT2886" s="182">
        <v>2</v>
      </c>
      <c r="AV2886" s="98">
        <v>16</v>
      </c>
      <c r="AW2886" s="100">
        <v>67</v>
      </c>
      <c r="AX2886" s="106">
        <f t="shared" si="1567"/>
        <v>16067</v>
      </c>
      <c r="AZ2886" s="7" t="s">
        <v>2975</v>
      </c>
      <c r="BA2886" s="151" t="s">
        <v>3015</v>
      </c>
      <c r="BF2886" s="1"/>
      <c r="BG2886" s="1"/>
      <c r="BH2886" s="1"/>
      <c r="BI2886" s="1"/>
      <c r="BJ2886" s="1"/>
      <c r="BK2886" s="1"/>
      <c r="BL2886" s="1"/>
      <c r="BM2886" s="1"/>
      <c r="BN2886" s="1"/>
      <c r="BO2886" s="1"/>
      <c r="BP2886" s="1"/>
      <c r="BQ2886" s="1"/>
      <c r="BR2886" s="1"/>
      <c r="BS2886" s="1"/>
      <c r="BT2886" s="1"/>
      <c r="BU2886" s="1"/>
      <c r="BV2886" s="1"/>
      <c r="BW2886" s="1"/>
      <c r="BX2886" s="1"/>
      <c r="BY2886" s="1"/>
      <c r="BZ2886" s="1"/>
      <c r="CA2886" s="1"/>
      <c r="CB2886" s="1"/>
      <c r="CC2886" s="1"/>
    </row>
    <row r="2887" spans="1:81" s="151" customFormat="1" hidden="1" outlineLevel="1">
      <c r="A2887" s="151" t="s">
        <v>2141</v>
      </c>
      <c r="B2887" s="151" t="s">
        <v>1286</v>
      </c>
      <c r="C2887" s="1">
        <f t="shared" si="1550"/>
        <v>542</v>
      </c>
      <c r="D2887" s="7">
        <f>IF(P2887&gt;0,RANK(P2887,(P2887:R2887,S2887:AG2887)),0)</f>
        <v>2</v>
      </c>
      <c r="E2887" s="7">
        <f>IF(Q2887&gt;0,RANK(Q2887,(P2887:R2887,S2887:AG2887)),0)</f>
        <v>0</v>
      </c>
      <c r="F2887" s="7">
        <f>IF(R2887&gt;0,RANK(R2887,(P2887:R2887,S2887:AG2887)),0)</f>
        <v>1</v>
      </c>
      <c r="G2887" s="7">
        <f>IF(S2887&gt;0,RANK(S2887,(P2887:R2887,S2887:AG2887)),0)</f>
        <v>0</v>
      </c>
      <c r="H2887" s="49">
        <f t="shared" si="1551"/>
        <v>228</v>
      </c>
      <c r="I2887" s="178">
        <f t="shared" si="1552"/>
        <v>0.42066420664206644</v>
      </c>
      <c r="J2887" s="2"/>
      <c r="K2887" s="2">
        <f t="shared" si="1553"/>
        <v>0.2859778597785978</v>
      </c>
      <c r="L2887" s="2">
        <f t="shared" si="1554"/>
        <v>0</v>
      </c>
      <c r="M2887" s="2">
        <f t="shared" si="1555"/>
        <v>0.70664206642066418</v>
      </c>
      <c r="N2887" s="2">
        <f t="shared" si="1556"/>
        <v>0</v>
      </c>
      <c r="O2887" s="2">
        <f t="shared" si="1557"/>
        <v>7.3800738007380184E-3</v>
      </c>
      <c r="P2887" s="1">
        <v>155</v>
      </c>
      <c r="Q2887" s="1"/>
      <c r="R2887" s="1">
        <v>383</v>
      </c>
      <c r="S2887" s="1"/>
      <c r="T2887" s="1"/>
      <c r="U2887" s="1"/>
      <c r="V2887" s="1"/>
      <c r="W2887" s="1"/>
      <c r="X2887" s="1">
        <v>4</v>
      </c>
      <c r="Y2887" s="1"/>
      <c r="Z2887" s="1"/>
      <c r="AA2887" s="1"/>
      <c r="AB2887" s="1"/>
      <c r="AC2887" s="1">
        <v>0</v>
      </c>
      <c r="AD2887" s="1"/>
      <c r="AE2887" s="1"/>
      <c r="AF2887" s="1"/>
      <c r="AG2887" s="1"/>
      <c r="AH2887" s="1"/>
      <c r="AI2887" s="7">
        <f t="shared" si="1558"/>
        <v>0</v>
      </c>
      <c r="AJ2887" s="7">
        <f t="shared" si="1559"/>
        <v>0</v>
      </c>
      <c r="AK2887" s="7">
        <f t="shared" si="1560"/>
        <v>0</v>
      </c>
      <c r="AL2887" s="7">
        <f t="shared" si="1561"/>
        <v>0</v>
      </c>
      <c r="AM2887" s="2">
        <f t="shared" si="1562"/>
        <v>0</v>
      </c>
      <c r="AN2887" s="2">
        <f t="shared" si="1563"/>
        <v>0</v>
      </c>
      <c r="AO2887" s="2">
        <f t="shared" si="1564"/>
        <v>0</v>
      </c>
      <c r="AP2887" s="2">
        <f t="shared" si="1565"/>
        <v>0</v>
      </c>
      <c r="AQ2887" s="2"/>
      <c r="AR2887" s="151" t="str">
        <f t="shared" si="1566"/>
        <v>Nez Perce</v>
      </c>
      <c r="AS2887" s="151" t="s">
        <v>1286</v>
      </c>
      <c r="AT2887" s="182">
        <v>1</v>
      </c>
      <c r="AV2887" s="98">
        <v>16</v>
      </c>
      <c r="AW2887" s="100">
        <v>69</v>
      </c>
      <c r="AX2887" s="106">
        <f t="shared" si="1567"/>
        <v>16069</v>
      </c>
      <c r="AZ2887" s="7" t="s">
        <v>2975</v>
      </c>
      <c r="BA2887" s="151" t="s">
        <v>3015</v>
      </c>
      <c r="BF2887" s="1"/>
      <c r="BG2887" s="1"/>
      <c r="BH2887" s="1"/>
      <c r="BI2887" s="1"/>
      <c r="BJ2887" s="1"/>
      <c r="BK2887" s="1"/>
      <c r="BL2887" s="1"/>
      <c r="BM2887" s="1"/>
      <c r="BN2887" s="1"/>
      <c r="BO2887" s="1"/>
      <c r="BP2887" s="1"/>
      <c r="BQ2887" s="1"/>
      <c r="BR2887" s="1"/>
      <c r="BS2887" s="1"/>
      <c r="BT2887" s="1"/>
      <c r="BU2887" s="1"/>
      <c r="BV2887" s="1"/>
      <c r="BW2887" s="1"/>
      <c r="BX2887" s="1"/>
      <c r="BY2887" s="1"/>
      <c r="BZ2887" s="1"/>
      <c r="CA2887" s="1"/>
      <c r="CB2887" s="1"/>
      <c r="CC2887" s="1"/>
    </row>
    <row r="2888" spans="1:81" s="151" customFormat="1" hidden="1" outlineLevel="1">
      <c r="A2888" s="151" t="s">
        <v>3120</v>
      </c>
      <c r="B2888" s="151" t="s">
        <v>1286</v>
      </c>
      <c r="C2888" s="1">
        <f t="shared" si="1550"/>
        <v>11</v>
      </c>
      <c r="D2888" s="7">
        <f>IF(P2888&gt;0,RANK(P2888,(P2888:R2888,S2888:AG2888)),0)</f>
        <v>2</v>
      </c>
      <c r="E2888" s="7">
        <f>IF(Q2888&gt;0,RANK(Q2888,(P2888:R2888,S2888:AG2888)),0)</f>
        <v>0</v>
      </c>
      <c r="F2888" s="7">
        <f>IF(R2888&gt;0,RANK(R2888,(P2888:R2888,S2888:AG2888)),0)</f>
        <v>1</v>
      </c>
      <c r="G2888" s="7">
        <f>IF(S2888&gt;0,RANK(S2888,(P2888:R2888,S2888:AG2888)),0)</f>
        <v>0</v>
      </c>
      <c r="H2888" s="49">
        <f t="shared" si="1551"/>
        <v>1</v>
      </c>
      <c r="I2888" s="178">
        <f t="shared" si="1552"/>
        <v>9.0909090909090912E-2</v>
      </c>
      <c r="J2888" s="2"/>
      <c r="K2888" s="2">
        <f t="shared" si="1553"/>
        <v>0.45454545454545453</v>
      </c>
      <c r="L2888" s="2">
        <f t="shared" si="1554"/>
        <v>0</v>
      </c>
      <c r="M2888" s="2">
        <f t="shared" si="1555"/>
        <v>0.54545454545454541</v>
      </c>
      <c r="N2888" s="2">
        <f t="shared" si="1556"/>
        <v>0</v>
      </c>
      <c r="O2888" s="2">
        <f t="shared" si="1557"/>
        <v>0</v>
      </c>
      <c r="P2888" s="1">
        <v>5</v>
      </c>
      <c r="Q2888" s="1"/>
      <c r="R2888" s="1">
        <v>6</v>
      </c>
      <c r="S2888" s="1"/>
      <c r="T2888" s="1"/>
      <c r="U2888" s="1"/>
      <c r="V2888" s="1"/>
      <c r="W2888" s="1"/>
      <c r="X2888" s="1">
        <v>0</v>
      </c>
      <c r="Y2888" s="1"/>
      <c r="Z2888" s="1"/>
      <c r="AA2888" s="1"/>
      <c r="AB2888" s="1"/>
      <c r="AC2888" s="1">
        <v>0</v>
      </c>
      <c r="AD2888" s="1"/>
      <c r="AE2888" s="1"/>
      <c r="AF2888" s="1"/>
      <c r="AG2888" s="1"/>
      <c r="AH2888" s="1"/>
      <c r="AI2888" s="7">
        <f t="shared" si="1558"/>
        <v>0</v>
      </c>
      <c r="AJ2888" s="7">
        <f t="shared" si="1559"/>
        <v>0</v>
      </c>
      <c r="AK2888" s="7">
        <f t="shared" si="1560"/>
        <v>0</v>
      </c>
      <c r="AL2888" s="7">
        <f t="shared" si="1561"/>
        <v>0</v>
      </c>
      <c r="AM2888" s="2">
        <f t="shared" si="1562"/>
        <v>0</v>
      </c>
      <c r="AN2888" s="2">
        <f t="shared" si="1563"/>
        <v>0</v>
      </c>
      <c r="AO2888" s="2">
        <f t="shared" si="1564"/>
        <v>0</v>
      </c>
      <c r="AP2888" s="2">
        <f t="shared" si="1565"/>
        <v>0</v>
      </c>
      <c r="AQ2888" s="2"/>
      <c r="AR2888" s="151" t="str">
        <f t="shared" si="1566"/>
        <v>Oneida</v>
      </c>
      <c r="AS2888" s="151" t="s">
        <v>1286</v>
      </c>
      <c r="AT2888" s="182">
        <v>2</v>
      </c>
      <c r="AV2888" s="98">
        <v>16</v>
      </c>
      <c r="AW2888" s="100">
        <v>71</v>
      </c>
      <c r="AX2888" s="106">
        <f t="shared" si="1567"/>
        <v>16071</v>
      </c>
      <c r="AZ2888" s="7" t="s">
        <v>2975</v>
      </c>
      <c r="BA2888" s="151" t="s">
        <v>3015</v>
      </c>
      <c r="BF2888" s="1"/>
      <c r="BG2888" s="1"/>
      <c r="BH2888" s="1"/>
      <c r="BI2888" s="1"/>
      <c r="BJ2888" s="1"/>
      <c r="BK2888" s="1"/>
      <c r="BL2888" s="1"/>
      <c r="BM2888" s="1"/>
      <c r="BN2888" s="1"/>
      <c r="BO2888" s="1"/>
      <c r="BP2888" s="1"/>
      <c r="BQ2888" s="1"/>
      <c r="BR2888" s="1"/>
      <c r="BS2888" s="1"/>
      <c r="BT2888" s="1"/>
      <c r="BU2888" s="1"/>
      <c r="BV2888" s="1"/>
      <c r="BW2888" s="1"/>
      <c r="BX2888" s="1"/>
      <c r="BY2888" s="1"/>
      <c r="BZ2888" s="1"/>
      <c r="CA2888" s="1"/>
      <c r="CB2888" s="1"/>
      <c r="CC2888" s="1"/>
    </row>
    <row r="2889" spans="1:81" s="151" customFormat="1" hidden="1" outlineLevel="1">
      <c r="A2889" s="151" t="s">
        <v>315</v>
      </c>
      <c r="B2889" s="151" t="s">
        <v>1286</v>
      </c>
      <c r="C2889" s="1">
        <f t="shared" si="1550"/>
        <v>62</v>
      </c>
      <c r="D2889" s="7">
        <f>IF(P2889&gt;0,RANK(P2889,(P2889:R2889,S2889:AG2889)),0)</f>
        <v>2</v>
      </c>
      <c r="E2889" s="7">
        <f>IF(Q2889&gt;0,RANK(Q2889,(P2889:R2889,S2889:AG2889)),0)</f>
        <v>0</v>
      </c>
      <c r="F2889" s="7">
        <f>IF(R2889&gt;0,RANK(R2889,(P2889:R2889,S2889:AG2889)),0)</f>
        <v>1</v>
      </c>
      <c r="G2889" s="7">
        <f>IF(S2889&gt;0,RANK(S2889,(P2889:R2889,S2889:AG2889)),0)</f>
        <v>0</v>
      </c>
      <c r="H2889" s="49">
        <f t="shared" si="1551"/>
        <v>18</v>
      </c>
      <c r="I2889" s="178">
        <f t="shared" si="1552"/>
        <v>0.29032258064516131</v>
      </c>
      <c r="J2889" s="2"/>
      <c r="K2889" s="2">
        <f t="shared" si="1553"/>
        <v>0.35483870967741937</v>
      </c>
      <c r="L2889" s="2">
        <f t="shared" si="1554"/>
        <v>0</v>
      </c>
      <c r="M2889" s="2">
        <f t="shared" si="1555"/>
        <v>0.64516129032258063</v>
      </c>
      <c r="N2889" s="2">
        <f t="shared" si="1556"/>
        <v>0</v>
      </c>
      <c r="O2889" s="2">
        <f t="shared" si="1557"/>
        <v>0</v>
      </c>
      <c r="P2889" s="1">
        <v>22</v>
      </c>
      <c r="Q2889" s="1"/>
      <c r="R2889" s="1">
        <v>40</v>
      </c>
      <c r="S2889" s="1"/>
      <c r="T2889" s="1"/>
      <c r="U2889" s="1"/>
      <c r="V2889" s="1"/>
      <c r="W2889" s="1"/>
      <c r="X2889" s="1">
        <v>0</v>
      </c>
      <c r="Y2889" s="1"/>
      <c r="Z2889" s="1"/>
      <c r="AA2889" s="1"/>
      <c r="AB2889" s="1"/>
      <c r="AC2889" s="1">
        <v>0</v>
      </c>
      <c r="AD2889" s="1"/>
      <c r="AE2889" s="1"/>
      <c r="AF2889" s="1"/>
      <c r="AG2889" s="1"/>
      <c r="AH2889" s="1"/>
      <c r="AI2889" s="7">
        <f t="shared" si="1558"/>
        <v>0</v>
      </c>
      <c r="AJ2889" s="7">
        <f t="shared" si="1559"/>
        <v>0</v>
      </c>
      <c r="AK2889" s="7">
        <f t="shared" si="1560"/>
        <v>0</v>
      </c>
      <c r="AL2889" s="7">
        <f t="shared" si="1561"/>
        <v>0</v>
      </c>
      <c r="AM2889" s="2">
        <f t="shared" si="1562"/>
        <v>0</v>
      </c>
      <c r="AN2889" s="2">
        <f t="shared" si="1563"/>
        <v>0</v>
      </c>
      <c r="AO2889" s="2">
        <f t="shared" si="1564"/>
        <v>0</v>
      </c>
      <c r="AP2889" s="2">
        <f t="shared" si="1565"/>
        <v>0</v>
      </c>
      <c r="AQ2889" s="2"/>
      <c r="AR2889" s="151" t="str">
        <f t="shared" si="1566"/>
        <v>Owyhee</v>
      </c>
      <c r="AS2889" s="151" t="s">
        <v>1286</v>
      </c>
      <c r="AT2889" s="182">
        <v>1</v>
      </c>
      <c r="AV2889" s="98">
        <v>16</v>
      </c>
      <c r="AW2889" s="100">
        <v>73</v>
      </c>
      <c r="AX2889" s="106">
        <f t="shared" si="1567"/>
        <v>16073</v>
      </c>
      <c r="AZ2889" s="7" t="s">
        <v>2975</v>
      </c>
      <c r="BA2889" s="151" t="s">
        <v>3015</v>
      </c>
      <c r="BF2889" s="1"/>
      <c r="BG2889" s="1"/>
      <c r="BH2889" s="1"/>
      <c r="BI2889" s="1"/>
      <c r="BJ2889" s="1"/>
      <c r="BK2889" s="1"/>
      <c r="BL2889" s="1"/>
      <c r="BM2889" s="1"/>
      <c r="BN2889" s="1"/>
      <c r="BO2889" s="1"/>
      <c r="BP2889" s="1"/>
      <c r="BQ2889" s="1"/>
      <c r="BR2889" s="1"/>
      <c r="BS2889" s="1"/>
      <c r="BT2889" s="1"/>
      <c r="BU2889" s="1"/>
      <c r="BV2889" s="1"/>
      <c r="BW2889" s="1"/>
      <c r="BX2889" s="1"/>
      <c r="BY2889" s="1"/>
      <c r="BZ2889" s="1"/>
      <c r="CA2889" s="1"/>
      <c r="CB2889" s="1"/>
      <c r="CC2889" s="1"/>
    </row>
    <row r="2890" spans="1:81" s="151" customFormat="1" hidden="1" outlineLevel="1">
      <c r="A2890" s="151" t="s">
        <v>1115</v>
      </c>
      <c r="B2890" s="151" t="s">
        <v>1286</v>
      </c>
      <c r="C2890" s="1">
        <f t="shared" si="1550"/>
        <v>137</v>
      </c>
      <c r="D2890" s="7">
        <f>IF(P2890&gt;0,RANK(P2890,(P2890:R2890,S2890:AG2890)),0)</f>
        <v>2</v>
      </c>
      <c r="E2890" s="7">
        <f>IF(Q2890&gt;0,RANK(Q2890,(P2890:R2890,S2890:AG2890)),0)</f>
        <v>0</v>
      </c>
      <c r="F2890" s="7">
        <f>IF(R2890&gt;0,RANK(R2890,(P2890:R2890,S2890:AG2890)),0)</f>
        <v>1</v>
      </c>
      <c r="G2890" s="7">
        <f>IF(S2890&gt;0,RANK(S2890,(P2890:R2890,S2890:AG2890)),0)</f>
        <v>0</v>
      </c>
      <c r="H2890" s="49">
        <f t="shared" si="1551"/>
        <v>45</v>
      </c>
      <c r="I2890" s="178">
        <f t="shared" si="1552"/>
        <v>0.32846715328467152</v>
      </c>
      <c r="J2890" s="2"/>
      <c r="K2890" s="2">
        <f t="shared" si="1553"/>
        <v>0.33576642335766421</v>
      </c>
      <c r="L2890" s="2">
        <f t="shared" si="1554"/>
        <v>0</v>
      </c>
      <c r="M2890" s="2">
        <f t="shared" si="1555"/>
        <v>0.66423357664233573</v>
      </c>
      <c r="N2890" s="2">
        <f t="shared" si="1556"/>
        <v>0</v>
      </c>
      <c r="O2890" s="2">
        <f t="shared" si="1557"/>
        <v>0</v>
      </c>
      <c r="P2890" s="1">
        <v>46</v>
      </c>
      <c r="Q2890" s="1"/>
      <c r="R2890" s="1">
        <v>91</v>
      </c>
      <c r="S2890" s="1"/>
      <c r="T2890" s="1"/>
      <c r="U2890" s="1"/>
      <c r="V2890" s="1"/>
      <c r="W2890" s="1"/>
      <c r="X2890" s="1">
        <v>0</v>
      </c>
      <c r="Y2890" s="1"/>
      <c r="Z2890" s="1"/>
      <c r="AA2890" s="1"/>
      <c r="AB2890" s="1"/>
      <c r="AC2890" s="1">
        <v>0</v>
      </c>
      <c r="AD2890" s="1"/>
      <c r="AE2890" s="1"/>
      <c r="AF2890" s="1"/>
      <c r="AG2890" s="1"/>
      <c r="AH2890" s="1"/>
      <c r="AI2890" s="7">
        <f t="shared" si="1558"/>
        <v>0</v>
      </c>
      <c r="AJ2890" s="7">
        <f t="shared" si="1559"/>
        <v>0</v>
      </c>
      <c r="AK2890" s="7">
        <f t="shared" si="1560"/>
        <v>0</v>
      </c>
      <c r="AL2890" s="7">
        <f t="shared" si="1561"/>
        <v>0</v>
      </c>
      <c r="AM2890" s="2">
        <f t="shared" si="1562"/>
        <v>0</v>
      </c>
      <c r="AN2890" s="2">
        <f t="shared" si="1563"/>
        <v>0</v>
      </c>
      <c r="AO2890" s="2">
        <f t="shared" si="1564"/>
        <v>0</v>
      </c>
      <c r="AP2890" s="2">
        <f t="shared" si="1565"/>
        <v>0</v>
      </c>
      <c r="AQ2890" s="2"/>
      <c r="AR2890" s="151" t="str">
        <f t="shared" si="1566"/>
        <v>Payette</v>
      </c>
      <c r="AS2890" s="151" t="s">
        <v>1286</v>
      </c>
      <c r="AT2890" s="182">
        <v>1</v>
      </c>
      <c r="AV2890" s="98">
        <v>16</v>
      </c>
      <c r="AW2890" s="100">
        <v>75</v>
      </c>
      <c r="AX2890" s="106">
        <f t="shared" si="1567"/>
        <v>16075</v>
      </c>
      <c r="AZ2890" s="7" t="s">
        <v>2975</v>
      </c>
      <c r="BA2890" s="151" t="s">
        <v>3015</v>
      </c>
      <c r="BF2890" s="1"/>
      <c r="BG2890" s="1"/>
      <c r="BH2890" s="1"/>
      <c r="BI2890" s="1"/>
      <c r="BJ2890" s="1"/>
      <c r="BK2890" s="1"/>
      <c r="BL2890" s="1"/>
      <c r="BM2890" s="1"/>
      <c r="BN2890" s="1"/>
      <c r="BO2890" s="1"/>
      <c r="BP2890" s="1"/>
      <c r="BQ2890" s="1"/>
      <c r="BR2890" s="1"/>
      <c r="BS2890" s="1"/>
      <c r="BT2890" s="1"/>
      <c r="BU2890" s="1"/>
      <c r="BV2890" s="1"/>
      <c r="BW2890" s="1"/>
      <c r="BX2890" s="1"/>
      <c r="BY2890" s="1"/>
      <c r="BZ2890" s="1"/>
      <c r="CA2890" s="1"/>
      <c r="CB2890" s="1"/>
      <c r="CC2890" s="1"/>
    </row>
    <row r="2891" spans="1:81" s="151" customFormat="1" hidden="1" outlineLevel="1">
      <c r="A2891" s="151" t="s">
        <v>3285</v>
      </c>
      <c r="B2891" s="151" t="s">
        <v>1286</v>
      </c>
      <c r="C2891" s="1">
        <f t="shared" si="1550"/>
        <v>64</v>
      </c>
      <c r="D2891" s="7">
        <f>IF(P2891&gt;0,RANK(P2891,(P2891:R2891,S2891:AG2891)),0)</f>
        <v>2</v>
      </c>
      <c r="E2891" s="7">
        <f>IF(Q2891&gt;0,RANK(Q2891,(P2891:R2891,S2891:AG2891)),0)</f>
        <v>0</v>
      </c>
      <c r="F2891" s="7">
        <f>IF(R2891&gt;0,RANK(R2891,(P2891:R2891,S2891:AG2891)),0)</f>
        <v>1</v>
      </c>
      <c r="G2891" s="7">
        <f>IF(S2891&gt;0,RANK(S2891,(P2891:R2891,S2891:AG2891)),0)</f>
        <v>0</v>
      </c>
      <c r="H2891" s="49">
        <f t="shared" si="1551"/>
        <v>26</v>
      </c>
      <c r="I2891" s="178">
        <f t="shared" si="1552"/>
        <v>0.40625</v>
      </c>
      <c r="J2891" s="2"/>
      <c r="K2891" s="2">
        <f t="shared" si="1553"/>
        <v>0.296875</v>
      </c>
      <c r="L2891" s="2">
        <f t="shared" si="1554"/>
        <v>0</v>
      </c>
      <c r="M2891" s="2">
        <f t="shared" si="1555"/>
        <v>0.703125</v>
      </c>
      <c r="N2891" s="2">
        <f t="shared" si="1556"/>
        <v>0</v>
      </c>
      <c r="O2891" s="2">
        <f t="shared" si="1557"/>
        <v>0</v>
      </c>
      <c r="P2891" s="1">
        <v>19</v>
      </c>
      <c r="Q2891" s="1"/>
      <c r="R2891" s="1">
        <v>45</v>
      </c>
      <c r="S2891" s="1"/>
      <c r="T2891" s="1"/>
      <c r="U2891" s="1"/>
      <c r="V2891" s="1"/>
      <c r="W2891" s="1"/>
      <c r="X2891" s="1">
        <v>0</v>
      </c>
      <c r="Y2891" s="1"/>
      <c r="Z2891" s="1"/>
      <c r="AA2891" s="1"/>
      <c r="AB2891" s="1"/>
      <c r="AC2891" s="1">
        <v>0</v>
      </c>
      <c r="AD2891" s="1"/>
      <c r="AE2891" s="1"/>
      <c r="AF2891" s="1"/>
      <c r="AG2891" s="1"/>
      <c r="AH2891" s="1"/>
      <c r="AI2891" s="7">
        <f t="shared" si="1558"/>
        <v>0</v>
      </c>
      <c r="AJ2891" s="7">
        <f t="shared" si="1559"/>
        <v>0</v>
      </c>
      <c r="AK2891" s="7">
        <f t="shared" si="1560"/>
        <v>0</v>
      </c>
      <c r="AL2891" s="7">
        <f t="shared" si="1561"/>
        <v>0</v>
      </c>
      <c r="AM2891" s="2">
        <f t="shared" si="1562"/>
        <v>0</v>
      </c>
      <c r="AN2891" s="2">
        <f t="shared" si="1563"/>
        <v>0</v>
      </c>
      <c r="AO2891" s="2">
        <f t="shared" si="1564"/>
        <v>0</v>
      </c>
      <c r="AP2891" s="2">
        <f t="shared" si="1565"/>
        <v>0</v>
      </c>
      <c r="AQ2891" s="2"/>
      <c r="AR2891" s="151" t="str">
        <f t="shared" si="1566"/>
        <v>Power</v>
      </c>
      <c r="AS2891" s="151" t="s">
        <v>1286</v>
      </c>
      <c r="AT2891" s="182">
        <v>2</v>
      </c>
      <c r="AV2891" s="98">
        <v>16</v>
      </c>
      <c r="AW2891" s="100">
        <v>77</v>
      </c>
      <c r="AX2891" s="106">
        <f t="shared" si="1567"/>
        <v>16077</v>
      </c>
      <c r="AZ2891" s="7" t="s">
        <v>2975</v>
      </c>
      <c r="BA2891" s="151" t="s">
        <v>3015</v>
      </c>
      <c r="BF2891" s="1"/>
      <c r="BG2891" s="1"/>
      <c r="BH2891" s="1"/>
      <c r="BI2891" s="1"/>
      <c r="BJ2891" s="1"/>
      <c r="BK2891" s="1"/>
      <c r="BL2891" s="1"/>
      <c r="BM2891" s="1"/>
      <c r="BN2891" s="1"/>
      <c r="BO2891" s="1"/>
      <c r="BP2891" s="1"/>
      <c r="BQ2891" s="1"/>
      <c r="BR2891" s="1"/>
      <c r="BS2891" s="1"/>
      <c r="BT2891" s="1"/>
      <c r="BU2891" s="1"/>
      <c r="BV2891" s="1"/>
      <c r="BW2891" s="1"/>
      <c r="BX2891" s="1"/>
      <c r="BY2891" s="1"/>
      <c r="BZ2891" s="1"/>
      <c r="CA2891" s="1"/>
      <c r="CB2891" s="1"/>
      <c r="CC2891" s="1"/>
    </row>
    <row r="2892" spans="1:81" s="151" customFormat="1" hidden="1" outlineLevel="1">
      <c r="A2892" s="151" t="s">
        <v>626</v>
      </c>
      <c r="B2892" s="151" t="s">
        <v>1286</v>
      </c>
      <c r="C2892" s="1">
        <f t="shared" si="1550"/>
        <v>130</v>
      </c>
      <c r="D2892" s="7">
        <f>IF(P2892&gt;0,RANK(P2892,(P2892:R2892,S2892:AG2892)),0)</f>
        <v>2</v>
      </c>
      <c r="E2892" s="7">
        <f>IF(Q2892&gt;0,RANK(Q2892,(P2892:R2892,S2892:AG2892)),0)</f>
        <v>0</v>
      </c>
      <c r="F2892" s="7">
        <f>IF(R2892&gt;0,RANK(R2892,(P2892:R2892,S2892:AG2892)),0)</f>
        <v>1</v>
      </c>
      <c r="G2892" s="7">
        <f>IF(S2892&gt;0,RANK(S2892,(P2892:R2892,S2892:AG2892)),0)</f>
        <v>0</v>
      </c>
      <c r="H2892" s="49">
        <f t="shared" si="1551"/>
        <v>40</v>
      </c>
      <c r="I2892" s="178">
        <f t="shared" si="1552"/>
        <v>0.30769230769230771</v>
      </c>
      <c r="J2892" s="2"/>
      <c r="K2892" s="2">
        <f t="shared" si="1553"/>
        <v>0.34615384615384615</v>
      </c>
      <c r="L2892" s="2">
        <f t="shared" si="1554"/>
        <v>0</v>
      </c>
      <c r="M2892" s="2">
        <f t="shared" si="1555"/>
        <v>0.65384615384615385</v>
      </c>
      <c r="N2892" s="2">
        <f t="shared" si="1556"/>
        <v>0</v>
      </c>
      <c r="O2892" s="2">
        <f t="shared" si="1557"/>
        <v>0</v>
      </c>
      <c r="P2892" s="1">
        <v>45</v>
      </c>
      <c r="Q2892" s="1"/>
      <c r="R2892" s="1">
        <v>85</v>
      </c>
      <c r="S2892" s="1"/>
      <c r="T2892" s="1"/>
      <c r="U2892" s="1"/>
      <c r="V2892" s="1"/>
      <c r="W2892" s="1"/>
      <c r="X2892" s="1">
        <v>0</v>
      </c>
      <c r="Y2892" s="1"/>
      <c r="Z2892" s="1"/>
      <c r="AA2892" s="1"/>
      <c r="AB2892" s="1"/>
      <c r="AC2892" s="1">
        <v>0</v>
      </c>
      <c r="AD2892" s="1"/>
      <c r="AE2892" s="1"/>
      <c r="AF2892" s="1"/>
      <c r="AG2892" s="1"/>
      <c r="AH2892" s="1"/>
      <c r="AI2892" s="7">
        <f t="shared" si="1558"/>
        <v>0</v>
      </c>
      <c r="AJ2892" s="7">
        <f t="shared" si="1559"/>
        <v>0</v>
      </c>
      <c r="AK2892" s="7">
        <f t="shared" si="1560"/>
        <v>0</v>
      </c>
      <c r="AL2892" s="7">
        <f t="shared" si="1561"/>
        <v>0</v>
      </c>
      <c r="AM2892" s="2">
        <f t="shared" si="1562"/>
        <v>0</v>
      </c>
      <c r="AN2892" s="2">
        <f t="shared" si="1563"/>
        <v>0</v>
      </c>
      <c r="AO2892" s="2">
        <f t="shared" si="1564"/>
        <v>0</v>
      </c>
      <c r="AP2892" s="2">
        <f t="shared" si="1565"/>
        <v>0</v>
      </c>
      <c r="AQ2892" s="2"/>
      <c r="AR2892" s="151" t="str">
        <f t="shared" si="1566"/>
        <v>Shoshone</v>
      </c>
      <c r="AS2892" s="151" t="s">
        <v>1286</v>
      </c>
      <c r="AT2892" s="182">
        <v>1</v>
      </c>
      <c r="AV2892" s="98">
        <v>16</v>
      </c>
      <c r="AW2892" s="100">
        <v>79</v>
      </c>
      <c r="AX2892" s="106">
        <f t="shared" si="1567"/>
        <v>16079</v>
      </c>
      <c r="AZ2892" s="7" t="s">
        <v>2975</v>
      </c>
      <c r="BA2892" s="151" t="s">
        <v>3015</v>
      </c>
      <c r="BF2892" s="1"/>
      <c r="BG2892" s="1"/>
      <c r="BH2892" s="1"/>
      <c r="BI2892" s="1"/>
      <c r="BJ2892" s="1"/>
      <c r="BK2892" s="1"/>
      <c r="BL2892" s="1"/>
      <c r="BM2892" s="1"/>
      <c r="BN2892" s="1"/>
      <c r="BO2892" s="1"/>
      <c r="BP2892" s="1"/>
      <c r="BQ2892" s="1"/>
      <c r="BR2892" s="1"/>
      <c r="BS2892" s="1"/>
      <c r="BT2892" s="1"/>
      <c r="BU2892" s="1"/>
      <c r="BV2892" s="1"/>
      <c r="BW2892" s="1"/>
      <c r="BX2892" s="1"/>
      <c r="BY2892" s="1"/>
      <c r="BZ2892" s="1"/>
      <c r="CA2892" s="1"/>
      <c r="CB2892" s="1"/>
      <c r="CC2892" s="1"/>
    </row>
    <row r="2893" spans="1:81" s="151" customFormat="1" hidden="1" outlineLevel="1">
      <c r="A2893" s="151" t="s">
        <v>1007</v>
      </c>
      <c r="B2893" s="151" t="s">
        <v>1286</v>
      </c>
      <c r="C2893" s="1">
        <f t="shared" si="1550"/>
        <v>400</v>
      </c>
      <c r="D2893" s="7">
        <f>IF(P2893&gt;0,RANK(P2893,(P2893:R2893,S2893:AG2893)),0)</f>
        <v>2</v>
      </c>
      <c r="E2893" s="7">
        <f>IF(Q2893&gt;0,RANK(Q2893,(P2893:R2893,S2893:AG2893)),0)</f>
        <v>0</v>
      </c>
      <c r="F2893" s="7">
        <f>IF(R2893&gt;0,RANK(R2893,(P2893:R2893,S2893:AG2893)),0)</f>
        <v>1</v>
      </c>
      <c r="G2893" s="7">
        <f>IF(S2893&gt;0,RANK(S2893,(P2893:R2893,S2893:AG2893)),0)</f>
        <v>0</v>
      </c>
      <c r="H2893" s="49">
        <f t="shared" si="1551"/>
        <v>227</v>
      </c>
      <c r="I2893" s="178">
        <f t="shared" si="1552"/>
        <v>0.5675</v>
      </c>
      <c r="J2893" s="2"/>
      <c r="K2893" s="2">
        <f t="shared" si="1553"/>
        <v>0.21</v>
      </c>
      <c r="L2893" s="2">
        <f t="shared" si="1554"/>
        <v>0</v>
      </c>
      <c r="M2893" s="2">
        <f t="shared" si="1555"/>
        <v>0.77749999999999997</v>
      </c>
      <c r="N2893" s="2">
        <f t="shared" si="1556"/>
        <v>0</v>
      </c>
      <c r="O2893" s="2">
        <f t="shared" si="1557"/>
        <v>1.2500000000000067E-2</v>
      </c>
      <c r="P2893" s="1">
        <v>84</v>
      </c>
      <c r="Q2893" s="1"/>
      <c r="R2893" s="1">
        <v>311</v>
      </c>
      <c r="S2893" s="1"/>
      <c r="T2893" s="1"/>
      <c r="U2893" s="1"/>
      <c r="V2893" s="1"/>
      <c r="W2893" s="1"/>
      <c r="X2893" s="1">
        <v>5</v>
      </c>
      <c r="Y2893" s="1"/>
      <c r="Z2893" s="1"/>
      <c r="AA2893" s="1"/>
      <c r="AB2893" s="1"/>
      <c r="AC2893" s="1">
        <v>0</v>
      </c>
      <c r="AD2893" s="1"/>
      <c r="AE2893" s="1"/>
      <c r="AF2893" s="1"/>
      <c r="AG2893" s="1"/>
      <c r="AH2893" s="1"/>
      <c r="AI2893" s="7">
        <f t="shared" si="1558"/>
        <v>0</v>
      </c>
      <c r="AJ2893" s="7">
        <f t="shared" si="1559"/>
        <v>0</v>
      </c>
      <c r="AK2893" s="7">
        <f t="shared" si="1560"/>
        <v>0</v>
      </c>
      <c r="AL2893" s="7">
        <f t="shared" si="1561"/>
        <v>0</v>
      </c>
      <c r="AM2893" s="2">
        <f t="shared" si="1562"/>
        <v>0</v>
      </c>
      <c r="AN2893" s="2">
        <f t="shared" si="1563"/>
        <v>0</v>
      </c>
      <c r="AO2893" s="2">
        <f t="shared" si="1564"/>
        <v>0</v>
      </c>
      <c r="AP2893" s="2">
        <f t="shared" si="1565"/>
        <v>0</v>
      </c>
      <c r="AQ2893" s="2"/>
      <c r="AR2893" s="151" t="str">
        <f t="shared" si="1566"/>
        <v>Teton</v>
      </c>
      <c r="AS2893" s="151" t="s">
        <v>1286</v>
      </c>
      <c r="AT2893" s="182">
        <v>2</v>
      </c>
      <c r="AV2893" s="98">
        <v>16</v>
      </c>
      <c r="AW2893" s="100">
        <v>81</v>
      </c>
      <c r="AX2893" s="106">
        <f t="shared" si="1567"/>
        <v>16081</v>
      </c>
      <c r="AZ2893" s="7" t="s">
        <v>2975</v>
      </c>
      <c r="BA2893" s="151" t="s">
        <v>3015</v>
      </c>
      <c r="BF2893" s="1"/>
      <c r="BG2893" s="1"/>
      <c r="BH2893" s="1"/>
      <c r="BI2893" s="1"/>
      <c r="BJ2893" s="1"/>
      <c r="BK2893" s="1"/>
      <c r="BL2893" s="1"/>
      <c r="BM2893" s="1"/>
      <c r="BN2893" s="1"/>
      <c r="BO2893" s="1"/>
      <c r="BP2893" s="1"/>
      <c r="BQ2893" s="1"/>
      <c r="BR2893" s="1"/>
      <c r="BS2893" s="1"/>
      <c r="BT2893" s="1"/>
      <c r="BU2893" s="1"/>
      <c r="BV2893" s="1"/>
      <c r="BW2893" s="1"/>
      <c r="BX2893" s="1"/>
      <c r="BY2893" s="1"/>
      <c r="BZ2893" s="1"/>
      <c r="CA2893" s="1"/>
      <c r="CB2893" s="1"/>
      <c r="CC2893" s="1"/>
    </row>
    <row r="2894" spans="1:81" s="151" customFormat="1" hidden="1" outlineLevel="1">
      <c r="A2894" s="151" t="s">
        <v>1211</v>
      </c>
      <c r="B2894" s="151" t="s">
        <v>1286</v>
      </c>
      <c r="C2894" s="1">
        <f t="shared" si="1550"/>
        <v>723</v>
      </c>
      <c r="D2894" s="7">
        <f>IF(P2894&gt;0,RANK(P2894,(P2894:R2894,S2894:AG2894)),0)</f>
        <v>2</v>
      </c>
      <c r="E2894" s="7">
        <f>IF(Q2894&gt;0,RANK(Q2894,(P2894:R2894,S2894:AG2894)),0)</f>
        <v>0</v>
      </c>
      <c r="F2894" s="7">
        <f>IF(R2894&gt;0,RANK(R2894,(P2894:R2894,S2894:AG2894)),0)</f>
        <v>1</v>
      </c>
      <c r="G2894" s="7">
        <f>IF(S2894&gt;0,RANK(S2894,(P2894:R2894,S2894:AG2894)),0)</f>
        <v>0</v>
      </c>
      <c r="H2894" s="49">
        <f t="shared" si="1551"/>
        <v>321</v>
      </c>
      <c r="I2894" s="178">
        <f t="shared" si="1552"/>
        <v>0.44398340248962653</v>
      </c>
      <c r="J2894" s="2"/>
      <c r="K2894" s="2">
        <f t="shared" si="1553"/>
        <v>0.27800829875518673</v>
      </c>
      <c r="L2894" s="2">
        <f t="shared" si="1554"/>
        <v>0</v>
      </c>
      <c r="M2894" s="2">
        <f t="shared" si="1555"/>
        <v>0.72199170124481327</v>
      </c>
      <c r="N2894" s="2">
        <f t="shared" si="1556"/>
        <v>0</v>
      </c>
      <c r="O2894" s="2">
        <f t="shared" si="1557"/>
        <v>0</v>
      </c>
      <c r="P2894" s="1">
        <v>201</v>
      </c>
      <c r="Q2894" s="1"/>
      <c r="R2894" s="1">
        <v>522</v>
      </c>
      <c r="S2894" s="1"/>
      <c r="T2894" s="1"/>
      <c r="U2894" s="1"/>
      <c r="V2894" s="1"/>
      <c r="W2894" s="1"/>
      <c r="X2894" s="1">
        <v>0</v>
      </c>
      <c r="Y2894" s="1"/>
      <c r="Z2894" s="1"/>
      <c r="AA2894" s="1"/>
      <c r="AB2894" s="1"/>
      <c r="AC2894" s="1">
        <v>0</v>
      </c>
      <c r="AD2894" s="1"/>
      <c r="AE2894" s="1"/>
      <c r="AF2894" s="1"/>
      <c r="AG2894" s="1"/>
      <c r="AH2894" s="1"/>
      <c r="AI2894" s="7">
        <f t="shared" si="1558"/>
        <v>0</v>
      </c>
      <c r="AJ2894" s="7">
        <f t="shared" si="1559"/>
        <v>0</v>
      </c>
      <c r="AK2894" s="7">
        <f t="shared" si="1560"/>
        <v>0</v>
      </c>
      <c r="AL2894" s="7">
        <f t="shared" si="1561"/>
        <v>0</v>
      </c>
      <c r="AM2894" s="2">
        <f t="shared" si="1562"/>
        <v>0</v>
      </c>
      <c r="AN2894" s="2">
        <f t="shared" si="1563"/>
        <v>0</v>
      </c>
      <c r="AO2894" s="2">
        <f t="shared" si="1564"/>
        <v>0</v>
      </c>
      <c r="AP2894" s="2">
        <f t="shared" si="1565"/>
        <v>0</v>
      </c>
      <c r="AQ2894" s="2"/>
      <c r="AR2894" s="151" t="str">
        <f t="shared" si="1566"/>
        <v>Twin Falls</v>
      </c>
      <c r="AS2894" s="151" t="s">
        <v>1286</v>
      </c>
      <c r="AT2894" s="182">
        <v>2</v>
      </c>
      <c r="AV2894" s="98">
        <v>16</v>
      </c>
      <c r="AW2894" s="100">
        <v>83</v>
      </c>
      <c r="AX2894" s="106">
        <f t="shared" si="1567"/>
        <v>16083</v>
      </c>
      <c r="AZ2894" s="7" t="s">
        <v>2975</v>
      </c>
      <c r="BA2894" s="151" t="s">
        <v>3015</v>
      </c>
      <c r="BF2894" s="1"/>
      <c r="BG2894" s="1"/>
      <c r="BH2894" s="1"/>
      <c r="BI2894" s="1"/>
      <c r="BJ2894" s="1"/>
      <c r="BK2894" s="1"/>
      <c r="BL2894" s="1"/>
      <c r="BM2894" s="1"/>
      <c r="BN2894" s="1"/>
      <c r="BO2894" s="1"/>
      <c r="BP2894" s="1"/>
      <c r="BQ2894" s="1"/>
      <c r="BR2894" s="1"/>
      <c r="BS2894" s="1"/>
      <c r="BT2894" s="1"/>
      <c r="BU2894" s="1"/>
      <c r="BV2894" s="1"/>
      <c r="BW2894" s="1"/>
      <c r="BX2894" s="1"/>
      <c r="BY2894" s="1"/>
      <c r="BZ2894" s="1"/>
      <c r="CA2894" s="1"/>
      <c r="CB2894" s="1"/>
      <c r="CC2894" s="1"/>
    </row>
    <row r="2895" spans="1:81" s="151" customFormat="1" hidden="1" outlineLevel="1">
      <c r="A2895" s="151" t="s">
        <v>1167</v>
      </c>
      <c r="B2895" s="151" t="s">
        <v>1286</v>
      </c>
      <c r="C2895" s="1">
        <f t="shared" si="1550"/>
        <v>271</v>
      </c>
      <c r="D2895" s="7">
        <f>IF(P2895&gt;0,RANK(P2895,(P2895:R2895,S2895:AG2895)),0)</f>
        <v>2</v>
      </c>
      <c r="E2895" s="7">
        <f>IF(Q2895&gt;0,RANK(Q2895,(P2895:R2895,S2895:AG2895)),0)</f>
        <v>0</v>
      </c>
      <c r="F2895" s="7">
        <f>IF(R2895&gt;0,RANK(R2895,(P2895:R2895,S2895:AG2895)),0)</f>
        <v>1</v>
      </c>
      <c r="G2895" s="7">
        <f>IF(S2895&gt;0,RANK(S2895,(P2895:R2895,S2895:AG2895)),0)</f>
        <v>0</v>
      </c>
      <c r="H2895" s="49">
        <f t="shared" si="1551"/>
        <v>125</v>
      </c>
      <c r="I2895" s="178">
        <f t="shared" si="1552"/>
        <v>0.46125461254612549</v>
      </c>
      <c r="J2895" s="2"/>
      <c r="K2895" s="2">
        <f t="shared" si="1553"/>
        <v>0.26937269372693728</v>
      </c>
      <c r="L2895" s="2">
        <f t="shared" si="1554"/>
        <v>0</v>
      </c>
      <c r="M2895" s="2">
        <f t="shared" si="1555"/>
        <v>0.73062730627306272</v>
      </c>
      <c r="N2895" s="2">
        <f t="shared" si="1556"/>
        <v>0</v>
      </c>
      <c r="O2895" s="2">
        <f t="shared" si="1557"/>
        <v>0</v>
      </c>
      <c r="P2895" s="1">
        <v>73</v>
      </c>
      <c r="Q2895" s="1"/>
      <c r="R2895" s="1">
        <v>198</v>
      </c>
      <c r="S2895" s="1"/>
      <c r="T2895" s="1"/>
      <c r="U2895" s="1"/>
      <c r="V2895" s="1"/>
      <c r="W2895" s="1"/>
      <c r="X2895" s="1">
        <v>0</v>
      </c>
      <c r="Y2895" s="1"/>
      <c r="Z2895" s="1"/>
      <c r="AA2895" s="1"/>
      <c r="AB2895" s="1"/>
      <c r="AC2895" s="1">
        <v>0</v>
      </c>
      <c r="AD2895" s="1"/>
      <c r="AE2895" s="1"/>
      <c r="AF2895" s="1"/>
      <c r="AG2895" s="1"/>
      <c r="AH2895" s="1"/>
      <c r="AI2895" s="7">
        <f t="shared" si="1558"/>
        <v>0</v>
      </c>
      <c r="AJ2895" s="7">
        <f t="shared" si="1559"/>
        <v>0</v>
      </c>
      <c r="AK2895" s="7">
        <f t="shared" si="1560"/>
        <v>0</v>
      </c>
      <c r="AL2895" s="7">
        <f t="shared" si="1561"/>
        <v>0</v>
      </c>
      <c r="AM2895" s="2">
        <f t="shared" si="1562"/>
        <v>0</v>
      </c>
      <c r="AN2895" s="2">
        <f t="shared" si="1563"/>
        <v>0</v>
      </c>
      <c r="AO2895" s="2">
        <f t="shared" si="1564"/>
        <v>0</v>
      </c>
      <c r="AP2895" s="2">
        <f t="shared" si="1565"/>
        <v>0</v>
      </c>
      <c r="AQ2895" s="2"/>
      <c r="AR2895" s="151" t="str">
        <f t="shared" si="1566"/>
        <v>Valley</v>
      </c>
      <c r="AS2895" s="151" t="s">
        <v>1286</v>
      </c>
      <c r="AT2895" s="182">
        <v>1</v>
      </c>
      <c r="AV2895" s="98">
        <v>16</v>
      </c>
      <c r="AW2895" s="100">
        <v>85</v>
      </c>
      <c r="AX2895" s="106">
        <f t="shared" si="1567"/>
        <v>16085</v>
      </c>
      <c r="AZ2895" s="7" t="s">
        <v>2975</v>
      </c>
      <c r="BA2895" s="151" t="s">
        <v>3015</v>
      </c>
      <c r="BF2895" s="1"/>
      <c r="BG2895" s="1"/>
      <c r="BH2895" s="1"/>
      <c r="BI2895" s="1"/>
      <c r="BJ2895" s="1"/>
      <c r="BK2895" s="1"/>
      <c r="BL2895" s="1"/>
      <c r="BM2895" s="1"/>
      <c r="BN2895" s="1"/>
      <c r="BO2895" s="1"/>
      <c r="BP2895" s="1"/>
      <c r="BQ2895" s="1"/>
      <c r="BR2895" s="1"/>
      <c r="BS2895" s="1"/>
      <c r="BT2895" s="1"/>
      <c r="BU2895" s="1"/>
      <c r="BV2895" s="1"/>
      <c r="BW2895" s="1"/>
      <c r="BX2895" s="1"/>
      <c r="BY2895" s="1"/>
      <c r="BZ2895" s="1"/>
      <c r="CA2895" s="1"/>
      <c r="CB2895" s="1"/>
      <c r="CC2895" s="1"/>
    </row>
    <row r="2896" spans="1:81" s="151" customFormat="1" hidden="1" outlineLevel="1">
      <c r="A2896" s="151" t="s">
        <v>643</v>
      </c>
      <c r="B2896" s="151" t="s">
        <v>1286</v>
      </c>
      <c r="C2896" s="1">
        <f t="shared" si="1550"/>
        <v>109</v>
      </c>
      <c r="D2896" s="7">
        <f>IF(P2896&gt;0,RANK(P2896,(P2896:R2896,S2896:AG2896)),0)</f>
        <v>2</v>
      </c>
      <c r="E2896" s="7">
        <f>IF(Q2896&gt;0,RANK(Q2896,(P2896:R2896,S2896:AG2896)),0)</f>
        <v>0</v>
      </c>
      <c r="F2896" s="7">
        <f>IF(R2896&gt;0,RANK(R2896,(P2896:R2896,S2896:AG2896)),0)</f>
        <v>1</v>
      </c>
      <c r="G2896" s="7">
        <f>IF(S2896&gt;0,RANK(S2896,(P2896:R2896,S2896:AG2896)),0)</f>
        <v>0</v>
      </c>
      <c r="H2896" s="49">
        <f t="shared" si="1551"/>
        <v>36</v>
      </c>
      <c r="I2896" s="178">
        <f t="shared" si="1552"/>
        <v>0.33027522935779818</v>
      </c>
      <c r="J2896" s="2"/>
      <c r="K2896" s="2">
        <f t="shared" si="1553"/>
        <v>0.32110091743119268</v>
      </c>
      <c r="L2896" s="2">
        <f t="shared" si="1554"/>
        <v>0</v>
      </c>
      <c r="M2896" s="2">
        <f t="shared" si="1555"/>
        <v>0.65137614678899081</v>
      </c>
      <c r="N2896" s="2">
        <f t="shared" si="1556"/>
        <v>0</v>
      </c>
      <c r="O2896" s="2">
        <f t="shared" si="1557"/>
        <v>2.752293577981646E-2</v>
      </c>
      <c r="P2896" s="1">
        <v>35</v>
      </c>
      <c r="Q2896" s="1"/>
      <c r="R2896" s="1">
        <v>71</v>
      </c>
      <c r="S2896" s="1"/>
      <c r="T2896" s="1"/>
      <c r="U2896" s="1"/>
      <c r="V2896" s="1"/>
      <c r="W2896" s="1"/>
      <c r="X2896" s="1">
        <v>3</v>
      </c>
      <c r="Y2896" s="1"/>
      <c r="Z2896" s="1"/>
      <c r="AA2896" s="1"/>
      <c r="AB2896" s="1"/>
      <c r="AC2896" s="1">
        <v>0</v>
      </c>
      <c r="AD2896" s="1"/>
      <c r="AE2896" s="1"/>
      <c r="AF2896" s="1"/>
      <c r="AG2896" s="1"/>
      <c r="AH2896" s="1"/>
      <c r="AI2896" s="7">
        <f t="shared" si="1558"/>
        <v>0</v>
      </c>
      <c r="AJ2896" s="7">
        <f t="shared" si="1559"/>
        <v>0</v>
      </c>
      <c r="AK2896" s="7">
        <f t="shared" si="1560"/>
        <v>0</v>
      </c>
      <c r="AL2896" s="7">
        <f t="shared" si="1561"/>
        <v>0</v>
      </c>
      <c r="AM2896" s="2">
        <f t="shared" si="1562"/>
        <v>0</v>
      </c>
      <c r="AN2896" s="2">
        <f t="shared" si="1563"/>
        <v>0</v>
      </c>
      <c r="AO2896" s="2">
        <f t="shared" si="1564"/>
        <v>0</v>
      </c>
      <c r="AP2896" s="2">
        <f t="shared" si="1565"/>
        <v>0</v>
      </c>
      <c r="AQ2896" s="2"/>
      <c r="AR2896" s="151" t="str">
        <f t="shared" si="1566"/>
        <v>Washington</v>
      </c>
      <c r="AS2896" s="151" t="s">
        <v>1286</v>
      </c>
      <c r="AT2896" s="182">
        <v>1</v>
      </c>
      <c r="AV2896" s="98">
        <v>16</v>
      </c>
      <c r="AW2896" s="100">
        <v>87</v>
      </c>
      <c r="AX2896" s="106">
        <f t="shared" si="1567"/>
        <v>16087</v>
      </c>
      <c r="AZ2896" s="7" t="s">
        <v>2975</v>
      </c>
      <c r="BA2896" s="151" t="s">
        <v>3015</v>
      </c>
      <c r="BF2896" s="1"/>
      <c r="BG2896" s="1"/>
      <c r="BH2896" s="1"/>
      <c r="BI2896" s="1"/>
      <c r="BJ2896" s="1"/>
      <c r="BK2896" s="1"/>
      <c r="BL2896" s="1"/>
      <c r="BM2896" s="1"/>
      <c r="BN2896" s="1"/>
      <c r="BO2896" s="1"/>
      <c r="BP2896" s="1"/>
      <c r="BQ2896" s="1"/>
      <c r="BR2896" s="1"/>
      <c r="BS2896" s="1"/>
      <c r="BT2896" s="1"/>
      <c r="BU2896" s="1"/>
      <c r="BV2896" s="1"/>
      <c r="BW2896" s="1"/>
      <c r="BX2896" s="1"/>
      <c r="BY2896" s="1"/>
      <c r="BZ2896" s="1"/>
      <c r="CA2896" s="1"/>
      <c r="CB2896" s="1"/>
      <c r="CC2896" s="1"/>
    </row>
    <row r="2897" spans="1:81" s="151" customFormat="1" collapsed="1">
      <c r="A2897" s="151" t="s">
        <v>1288</v>
      </c>
      <c r="B2897" s="151" t="s">
        <v>1114</v>
      </c>
      <c r="C2897" s="1">
        <f t="shared" si="1550"/>
        <v>23884</v>
      </c>
      <c r="D2897" s="7">
        <f>IF(P2897&gt;0,RANK(P2897,(P2897:R2897,S2897:AG2897)),0)</f>
        <v>2</v>
      </c>
      <c r="E2897" s="7">
        <f>IF(Q2897&gt;0,RANK(Q2897,(P2897:R2897,S2897:AG2897)),0)</f>
        <v>0</v>
      </c>
      <c r="F2897" s="7">
        <f>IF(R2897&gt;0,RANK(R2897,(P2897:R2897,S2897:AG2897)),0)</f>
        <v>1</v>
      </c>
      <c r="G2897" s="7">
        <f>IF(S2897&gt;0,RANK(S2897,(P2897:R2897,S2897:AG2897)),0)</f>
        <v>0</v>
      </c>
      <c r="H2897" s="49">
        <f t="shared" si="1551"/>
        <v>13575</v>
      </c>
      <c r="I2897" s="178">
        <f t="shared" si="1552"/>
        <v>0.56837213197119407</v>
      </c>
      <c r="J2897" s="2"/>
      <c r="K2897" s="2">
        <f t="shared" si="1553"/>
        <v>0.21206665550159101</v>
      </c>
      <c r="L2897" s="2">
        <f t="shared" si="1554"/>
        <v>0</v>
      </c>
      <c r="M2897" s="2">
        <f t="shared" si="1555"/>
        <v>0.78043878747278517</v>
      </c>
      <c r="N2897" s="2">
        <f t="shared" si="1556"/>
        <v>0</v>
      </c>
      <c r="O2897" s="2">
        <f t="shared" si="1557"/>
        <v>7.4945570256238492E-3</v>
      </c>
      <c r="P2897" s="1">
        <f>SUM(P2853:P2896)</f>
        <v>5065</v>
      </c>
      <c r="Q2897" s="1"/>
      <c r="R2897" s="1">
        <f>SUM(R2853:R2896)</f>
        <v>18640</v>
      </c>
      <c r="S2897" s="1"/>
      <c r="T2897" s="1"/>
      <c r="U2897" s="1"/>
      <c r="V2897" s="1"/>
      <c r="W2897" s="1"/>
      <c r="X2897" s="1">
        <f>SUM(X2853:X2896)</f>
        <v>175</v>
      </c>
      <c r="Y2897" s="1"/>
      <c r="Z2897" s="1"/>
      <c r="AA2897" s="1"/>
      <c r="AB2897" s="1"/>
      <c r="AC2897" s="1">
        <f>SUM(AC2853:AC2896)</f>
        <v>4</v>
      </c>
      <c r="AD2897" s="1"/>
      <c r="AE2897" s="1"/>
      <c r="AF2897" s="1"/>
      <c r="AG2897" s="1"/>
      <c r="AH2897" s="1"/>
      <c r="AI2897" s="7">
        <f t="shared" si="1558"/>
        <v>0</v>
      </c>
      <c r="AJ2897" s="7">
        <f t="shared" si="1559"/>
        <v>0</v>
      </c>
      <c r="AK2897" s="7">
        <f t="shared" si="1560"/>
        <v>0</v>
      </c>
      <c r="AL2897" s="7">
        <f t="shared" si="1561"/>
        <v>0</v>
      </c>
      <c r="AM2897" s="2">
        <f t="shared" si="1562"/>
        <v>0</v>
      </c>
      <c r="AN2897" s="2">
        <f t="shared" si="1563"/>
        <v>0</v>
      </c>
      <c r="AO2897" s="2">
        <f t="shared" si="1564"/>
        <v>0</v>
      </c>
      <c r="AP2897" s="2">
        <f t="shared" si="1565"/>
        <v>0</v>
      </c>
      <c r="AQ2897" s="2"/>
      <c r="AR2897" s="151" t="str">
        <f t="shared" si="1566"/>
        <v>Idaho</v>
      </c>
      <c r="AS2897" s="151" t="s">
        <v>1114</v>
      </c>
      <c r="AT2897" s="182"/>
      <c r="AV2897" s="98">
        <v>16</v>
      </c>
      <c r="AW2897" s="100"/>
      <c r="AX2897" s="98">
        <v>16</v>
      </c>
      <c r="AZ2897" s="7" t="s">
        <v>1634</v>
      </c>
      <c r="BA2897" s="151" t="s">
        <v>3015</v>
      </c>
      <c r="BF2897" s="1"/>
      <c r="BG2897" s="1"/>
      <c r="BH2897" s="1"/>
      <c r="BI2897" s="1"/>
      <c r="BJ2897" s="1"/>
      <c r="BK2897" s="1"/>
      <c r="BL2897" s="1"/>
      <c r="BM2897" s="1"/>
      <c r="BN2897" s="1"/>
      <c r="BO2897" s="1"/>
      <c r="BP2897" s="1"/>
      <c r="BQ2897" s="1"/>
      <c r="BR2897" s="1"/>
      <c r="BS2897" s="1"/>
      <c r="BT2897" s="1"/>
      <c r="BU2897" s="1"/>
      <c r="BV2897" s="1"/>
      <c r="BW2897" s="1"/>
      <c r="BX2897" s="1"/>
      <c r="BY2897" s="1"/>
      <c r="BZ2897" s="1"/>
      <c r="CA2897" s="1"/>
      <c r="CB2897" s="1"/>
      <c r="CC2897" s="1"/>
    </row>
    <row r="2898" spans="1:81">
      <c r="C2898" s="1"/>
      <c r="E2898" s="7"/>
      <c r="F2898" s="7"/>
      <c r="G2898" s="7"/>
      <c r="H2898" s="49"/>
      <c r="I2898" s="178"/>
      <c r="J2898" s="2"/>
      <c r="AI2898" s="7"/>
      <c r="AJ2898" s="7"/>
      <c r="AK2898" s="7"/>
      <c r="AL2898" s="7"/>
      <c r="AT2898" s="182"/>
      <c r="AV2898" s="98"/>
      <c r="AW2898" s="100"/>
    </row>
    <row r="2899" spans="1:81" hidden="1" outlineLevel="1">
      <c r="A2899" t="s">
        <v>843</v>
      </c>
      <c r="B2899" t="s">
        <v>518</v>
      </c>
      <c r="C2899" s="1">
        <f t="shared" ref="C2899:C2930" si="1568">SUM(P2899:AG2899)</f>
        <v>300</v>
      </c>
      <c r="D2899" s="7">
        <f>IF(P2899&gt;0,RANK(P2899,(P2899:R2899,S2899:AG2899)),0)</f>
        <v>1</v>
      </c>
      <c r="E2899" s="7">
        <f>IF(Q2899&gt;0,RANK(Q2899,(P2899:R2899,S2899:AG2899)),0)</f>
        <v>0</v>
      </c>
      <c r="F2899" s="7">
        <f>IF(R2899&gt;0,RANK(R2899,(P2899:R2899,S2899:AG2899)),0)</f>
        <v>2</v>
      </c>
      <c r="G2899" s="7">
        <f>IF(S2899&gt;0,RANK(S2899,(P2899:R2899,S2899:AG2899)),0)</f>
        <v>0</v>
      </c>
      <c r="H2899" s="49">
        <f>MAX(P2899:U2899)-LARGE(P2899:U2899,2)</f>
        <v>35.999999999999972</v>
      </c>
      <c r="I2899" s="178">
        <f t="shared" ref="I2899:I2910" si="1569">H2899/C2899</f>
        <v>0.1199999999999999</v>
      </c>
      <c r="J2899" s="2"/>
      <c r="K2899" s="2">
        <f t="shared" ref="K2899:K2930" si="1570">IF($C2899=0,"-",P2899/$C2899)</f>
        <v>0.55999999999999994</v>
      </c>
      <c r="L2899" s="2">
        <f t="shared" ref="L2899:L2930" si="1571">IF($C2899=0,"-",Q2899/$C2899)</f>
        <v>0</v>
      </c>
      <c r="M2899" s="2">
        <f t="shared" ref="M2899:M2930" si="1572">IF($C2899=0,"-",R2899/$C2899)</f>
        <v>0.44</v>
      </c>
      <c r="N2899" s="2">
        <f t="shared" ref="N2899:N2930" si="1573">IF($C2899=0,"-",S2899/$C2899)</f>
        <v>0</v>
      </c>
      <c r="O2899" s="2">
        <f t="shared" ref="O2899:O2933" si="1574">IF(C2899=0,"-",(1-K2899-L2899-M2899-N2899))</f>
        <v>5.5511151231257827E-17</v>
      </c>
      <c r="P2899" s="1">
        <v>167.99999999999997</v>
      </c>
      <c r="R2899" s="1">
        <v>132</v>
      </c>
      <c r="S2899" s="1">
        <v>0</v>
      </c>
      <c r="X2899" s="1">
        <v>0</v>
      </c>
      <c r="AI2899" s="7">
        <f t="shared" ref="AI2899:AI2930" si="1575">IF(T2899&gt;0,RANK(T2899,(P2899:Z2899)),0)</f>
        <v>0</v>
      </c>
      <c r="AJ2899" s="7">
        <f t="shared" ref="AJ2899:AJ2930" si="1576">IF(U2899&gt;0,RANK(U2899,(P2899:Z2899)),0)</f>
        <v>0</v>
      </c>
      <c r="AK2899" s="7">
        <f t="shared" ref="AK2899:AK2930" si="1577">IF(V2899&gt;0,RANK(V2899,(P2899:Z2899)),0)</f>
        <v>0</v>
      </c>
      <c r="AL2899" s="7">
        <f t="shared" ref="AL2899:AL2930" si="1578">IF(W2899&gt;0,RANK(W2899,(P2899:Z2899)),0)</f>
        <v>0</v>
      </c>
      <c r="AM2899" s="2">
        <f t="shared" ref="AM2899:AM2930" si="1579">IF($C2899=0,"-",T2899/$C2899)</f>
        <v>0</v>
      </c>
      <c r="AN2899" s="2">
        <f t="shared" ref="AN2899:AN2930" si="1580">IF($C2899=0,"-",U2899/$C2899)</f>
        <v>0</v>
      </c>
      <c r="AO2899" s="2">
        <f t="shared" ref="AO2899:AO2930" si="1581">IF($C2899=0,"-",V2899/$C2899)</f>
        <v>0</v>
      </c>
      <c r="AP2899" s="2">
        <f t="shared" ref="AP2899:AP2930" si="1582">IF($C2899=0,"-",W2899/$C2899)</f>
        <v>0</v>
      </c>
      <c r="AR2899" t="str">
        <f t="shared" ref="AR2899:AR2930" si="1583">A2899</f>
        <v>Adair</v>
      </c>
      <c r="AS2899" t="s">
        <v>518</v>
      </c>
      <c r="AT2899" s="182">
        <v>3</v>
      </c>
      <c r="AV2899" s="98">
        <v>19</v>
      </c>
      <c r="AW2899" s="100">
        <v>1</v>
      </c>
      <c r="AX2899" s="106">
        <f t="shared" ref="AX2899:AX2930" si="1584">AV2899*1000+AW2899</f>
        <v>19001</v>
      </c>
      <c r="AZ2899" s="7" t="s">
        <v>2975</v>
      </c>
      <c r="BA2899" t="s">
        <v>3015</v>
      </c>
    </row>
    <row r="2900" spans="1:81" hidden="1" outlineLevel="1">
      <c r="A2900" t="s">
        <v>638</v>
      </c>
      <c r="B2900" t="s">
        <v>518</v>
      </c>
      <c r="C2900" s="1">
        <f t="shared" si="1568"/>
        <v>200</v>
      </c>
      <c r="D2900" s="7">
        <f>IF(P2900&gt;0,RANK(P2900,(P2900:R2900,S2900:AG2900)),0)</f>
        <v>1</v>
      </c>
      <c r="E2900" s="7">
        <f>IF(Q2900&gt;0,RANK(Q2900,(P2900:R2900,S2900:AG2900)),0)</f>
        <v>0</v>
      </c>
      <c r="F2900" s="7">
        <f>IF(R2900&gt;0,RANK(R2900,(P2900:R2900,S2900:AG2900)),0)</f>
        <v>2</v>
      </c>
      <c r="G2900" s="7">
        <f>IF(S2900&gt;0,RANK(S2900,(P2900:R2900,S2900:AG2900)),0)</f>
        <v>0</v>
      </c>
      <c r="H2900" s="49">
        <f t="shared" ref="H2900:H2963" si="1585">MAX(P2900:U2900)-LARGE(P2900:U2900,2)</f>
        <v>26.666666800000002</v>
      </c>
      <c r="I2900" s="178">
        <f t="shared" si="1569"/>
        <v>0.133333334</v>
      </c>
      <c r="J2900" s="2"/>
      <c r="K2900" s="2">
        <f t="shared" si="1570"/>
        <v>0.56666666700000001</v>
      </c>
      <c r="L2900" s="2">
        <f t="shared" si="1571"/>
        <v>0</v>
      </c>
      <c r="M2900" s="2">
        <f t="shared" si="1572"/>
        <v>0.43333333299999999</v>
      </c>
      <c r="N2900" s="2">
        <f t="shared" si="1573"/>
        <v>0</v>
      </c>
      <c r="O2900" s="2">
        <f t="shared" si="1574"/>
        <v>0</v>
      </c>
      <c r="P2900" s="1">
        <v>113.3333334</v>
      </c>
      <c r="R2900" s="1">
        <v>86.666666599999999</v>
      </c>
      <c r="S2900" s="1">
        <v>0</v>
      </c>
      <c r="X2900" s="1">
        <v>0</v>
      </c>
      <c r="AI2900" s="7">
        <f t="shared" si="1575"/>
        <v>0</v>
      </c>
      <c r="AJ2900" s="7">
        <f t="shared" si="1576"/>
        <v>0</v>
      </c>
      <c r="AK2900" s="7">
        <f t="shared" si="1577"/>
        <v>0</v>
      </c>
      <c r="AL2900" s="7">
        <f t="shared" si="1578"/>
        <v>0</v>
      </c>
      <c r="AM2900" s="2">
        <f t="shared" si="1579"/>
        <v>0</v>
      </c>
      <c r="AN2900" s="2">
        <f t="shared" si="1580"/>
        <v>0</v>
      </c>
      <c r="AO2900" s="2">
        <f t="shared" si="1581"/>
        <v>0</v>
      </c>
      <c r="AP2900" s="2">
        <f t="shared" si="1582"/>
        <v>0</v>
      </c>
      <c r="AR2900" t="str">
        <f t="shared" si="1583"/>
        <v>Adams</v>
      </c>
      <c r="AS2900" t="s">
        <v>518</v>
      </c>
      <c r="AT2900" s="182">
        <v>3</v>
      </c>
      <c r="AV2900" s="98">
        <v>19</v>
      </c>
      <c r="AW2900" s="100">
        <v>3</v>
      </c>
      <c r="AX2900" s="106">
        <f t="shared" si="1584"/>
        <v>19003</v>
      </c>
      <c r="AZ2900" s="7" t="s">
        <v>2975</v>
      </c>
      <c r="BA2900" t="s">
        <v>3015</v>
      </c>
    </row>
    <row r="2901" spans="1:81" hidden="1" outlineLevel="1">
      <c r="A2901" t="s">
        <v>1457</v>
      </c>
      <c r="B2901" t="s">
        <v>518</v>
      </c>
      <c r="C2901" s="1">
        <f t="shared" si="1568"/>
        <v>600</v>
      </c>
      <c r="D2901" s="7">
        <f>IF(P2901&gt;0,RANK(P2901,(P2901:R2901,S2901:AG2901)),0)</f>
        <v>1</v>
      </c>
      <c r="E2901" s="7">
        <f>IF(Q2901&gt;0,RANK(Q2901,(P2901:R2901,S2901:AG2901)),0)</f>
        <v>0</v>
      </c>
      <c r="F2901" s="7">
        <f>IF(R2901&gt;0,RANK(R2901,(P2901:R2901,S2901:AG2901)),0)</f>
        <v>2</v>
      </c>
      <c r="G2901" s="7">
        <f>IF(S2901&gt;0,RANK(S2901,(P2901:R2901,S2901:AG2901)),0)</f>
        <v>0</v>
      </c>
      <c r="H2901" s="49">
        <f t="shared" si="1585"/>
        <v>8.0000000000000568</v>
      </c>
      <c r="I2901" s="178">
        <f t="shared" si="1569"/>
        <v>1.3333333333333428E-2</v>
      </c>
      <c r="J2901" s="2"/>
      <c r="K2901" s="2">
        <f t="shared" si="1570"/>
        <v>0.50666666666666671</v>
      </c>
      <c r="L2901" s="2">
        <f t="shared" si="1571"/>
        <v>0</v>
      </c>
      <c r="M2901" s="2">
        <f t="shared" si="1572"/>
        <v>0.49333333333333335</v>
      </c>
      <c r="N2901" s="2">
        <f t="shared" si="1573"/>
        <v>0</v>
      </c>
      <c r="O2901" s="2">
        <f t="shared" si="1574"/>
        <v>-5.5511151231257827E-17</v>
      </c>
      <c r="P2901" s="1">
        <v>304.00000000000006</v>
      </c>
      <c r="R2901" s="1">
        <v>296</v>
      </c>
      <c r="S2901" s="1">
        <v>0</v>
      </c>
      <c r="X2901" s="1">
        <v>0</v>
      </c>
      <c r="AI2901" s="7">
        <f t="shared" si="1575"/>
        <v>0</v>
      </c>
      <c r="AJ2901" s="7">
        <f t="shared" si="1576"/>
        <v>0</v>
      </c>
      <c r="AK2901" s="7">
        <f t="shared" si="1577"/>
        <v>0</v>
      </c>
      <c r="AL2901" s="7">
        <f t="shared" si="1578"/>
        <v>0</v>
      </c>
      <c r="AM2901" s="2">
        <f t="shared" si="1579"/>
        <v>0</v>
      </c>
      <c r="AN2901" s="2">
        <f t="shared" si="1580"/>
        <v>0</v>
      </c>
      <c r="AO2901" s="2">
        <f t="shared" si="1581"/>
        <v>0</v>
      </c>
      <c r="AP2901" s="2">
        <f t="shared" si="1582"/>
        <v>0</v>
      </c>
      <c r="AR2901" t="str">
        <f t="shared" si="1583"/>
        <v>Allamakee</v>
      </c>
      <c r="AS2901" t="s">
        <v>518</v>
      </c>
      <c r="AT2901" s="182">
        <v>1</v>
      </c>
      <c r="AV2901" s="98">
        <v>19</v>
      </c>
      <c r="AW2901" s="100">
        <v>5</v>
      </c>
      <c r="AX2901" s="106">
        <f t="shared" si="1584"/>
        <v>19005</v>
      </c>
      <c r="AZ2901" s="7" t="s">
        <v>2975</v>
      </c>
      <c r="BA2901" t="s">
        <v>3015</v>
      </c>
    </row>
    <row r="2902" spans="1:81" hidden="1" outlineLevel="1">
      <c r="A2902" t="s">
        <v>1822</v>
      </c>
      <c r="B2902" t="s">
        <v>518</v>
      </c>
      <c r="C2902" s="1">
        <f t="shared" si="1568"/>
        <v>499.99999990000003</v>
      </c>
      <c r="D2902" s="7">
        <f>IF(P2902&gt;0,RANK(P2902,(P2902:R2902,S2902:AG2902)),0)</f>
        <v>1</v>
      </c>
      <c r="E2902" s="7">
        <f>IF(Q2902&gt;0,RANK(Q2902,(P2902:R2902,S2902:AG2902)),0)</f>
        <v>0</v>
      </c>
      <c r="F2902" s="7">
        <f>IF(R2902&gt;0,RANK(R2902,(P2902:R2902,S2902:AG2902)),0)</f>
        <v>2</v>
      </c>
      <c r="G2902" s="7">
        <f>IF(S2902&gt;0,RANK(S2902,(P2902:R2902,S2902:AG2902)),0)</f>
        <v>0</v>
      </c>
      <c r="H2902" s="49">
        <f t="shared" si="1585"/>
        <v>46.666666700000064</v>
      </c>
      <c r="I2902" s="178">
        <f t="shared" si="1569"/>
        <v>9.3333333418666786E-2</v>
      </c>
      <c r="J2902" s="2"/>
      <c r="K2902" s="2">
        <f t="shared" si="1570"/>
        <v>0.54666666670933339</v>
      </c>
      <c r="L2902" s="2">
        <f t="shared" si="1571"/>
        <v>0</v>
      </c>
      <c r="M2902" s="2">
        <f t="shared" si="1572"/>
        <v>0.45333333329066661</v>
      </c>
      <c r="N2902" s="2">
        <f t="shared" si="1573"/>
        <v>0</v>
      </c>
      <c r="O2902" s="2">
        <f t="shared" si="1574"/>
        <v>0</v>
      </c>
      <c r="P2902" s="1">
        <v>273.33333330000005</v>
      </c>
      <c r="R2902" s="1">
        <v>226.66666659999999</v>
      </c>
      <c r="S2902" s="1">
        <v>0</v>
      </c>
      <c r="X2902" s="1">
        <v>0</v>
      </c>
      <c r="AI2902" s="7">
        <f t="shared" si="1575"/>
        <v>0</v>
      </c>
      <c r="AJ2902" s="7">
        <f t="shared" si="1576"/>
        <v>0</v>
      </c>
      <c r="AK2902" s="7">
        <f t="shared" si="1577"/>
        <v>0</v>
      </c>
      <c r="AL2902" s="7">
        <f t="shared" si="1578"/>
        <v>0</v>
      </c>
      <c r="AM2902" s="2">
        <f t="shared" si="1579"/>
        <v>0</v>
      </c>
      <c r="AN2902" s="2">
        <f t="shared" si="1580"/>
        <v>0</v>
      </c>
      <c r="AO2902" s="2">
        <f t="shared" si="1581"/>
        <v>0</v>
      </c>
      <c r="AP2902" s="2">
        <f t="shared" si="1582"/>
        <v>0</v>
      </c>
      <c r="AR2902" t="str">
        <f t="shared" si="1583"/>
        <v>Appanoose</v>
      </c>
      <c r="AS2902" t="s">
        <v>518</v>
      </c>
      <c r="AT2902" s="182">
        <v>2</v>
      </c>
      <c r="AV2902" s="98">
        <v>19</v>
      </c>
      <c r="AW2902" s="100">
        <v>7</v>
      </c>
      <c r="AX2902" s="106">
        <f t="shared" si="1584"/>
        <v>19007</v>
      </c>
      <c r="AZ2902" s="7" t="s">
        <v>2975</v>
      </c>
      <c r="BA2902" t="s">
        <v>3015</v>
      </c>
    </row>
    <row r="2903" spans="1:81" hidden="1" outlineLevel="1">
      <c r="A2903" t="s">
        <v>1473</v>
      </c>
      <c r="B2903" t="s">
        <v>518</v>
      </c>
      <c r="C2903" s="1">
        <f t="shared" si="1568"/>
        <v>300</v>
      </c>
      <c r="D2903" s="7">
        <f>IF(P2903&gt;0,RANK(P2903,(P2903:R2903,S2903:AG2903)),0)</f>
        <v>1</v>
      </c>
      <c r="E2903" s="7">
        <f>IF(Q2903&gt;0,RANK(Q2903,(P2903:R2903,S2903:AG2903)),0)</f>
        <v>0</v>
      </c>
      <c r="F2903" s="7">
        <f>IF(R2903&gt;0,RANK(R2903,(P2903:R2903,S2903:AG2903)),0)</f>
        <v>2</v>
      </c>
      <c r="G2903" s="7">
        <f>IF(S2903&gt;0,RANK(S2903,(P2903:R2903,S2903:AG2903)),0)</f>
        <v>0</v>
      </c>
      <c r="H2903" s="49">
        <f t="shared" si="1585"/>
        <v>75</v>
      </c>
      <c r="I2903" s="178">
        <f t="shared" si="1569"/>
        <v>0.25</v>
      </c>
      <c r="J2903" s="2"/>
      <c r="K2903" s="2">
        <f t="shared" si="1570"/>
        <v>0.625</v>
      </c>
      <c r="L2903" s="2">
        <f t="shared" si="1571"/>
        <v>0</v>
      </c>
      <c r="M2903" s="2">
        <f t="shared" si="1572"/>
        <v>0.375</v>
      </c>
      <c r="N2903" s="2">
        <f t="shared" si="1573"/>
        <v>0</v>
      </c>
      <c r="O2903" s="2">
        <f t="shared" si="1574"/>
        <v>0</v>
      </c>
      <c r="P2903" s="1">
        <v>187.5</v>
      </c>
      <c r="R2903" s="1">
        <v>112.5</v>
      </c>
      <c r="S2903" s="1">
        <v>0</v>
      </c>
      <c r="X2903" s="1">
        <v>0</v>
      </c>
      <c r="AI2903" s="7">
        <f t="shared" si="1575"/>
        <v>0</v>
      </c>
      <c r="AJ2903" s="7">
        <f t="shared" si="1576"/>
        <v>0</v>
      </c>
      <c r="AK2903" s="7">
        <f t="shared" si="1577"/>
        <v>0</v>
      </c>
      <c r="AL2903" s="7">
        <f t="shared" si="1578"/>
        <v>0</v>
      </c>
      <c r="AM2903" s="2">
        <f t="shared" si="1579"/>
        <v>0</v>
      </c>
      <c r="AN2903" s="2">
        <f t="shared" si="1580"/>
        <v>0</v>
      </c>
      <c r="AO2903" s="2">
        <f t="shared" si="1581"/>
        <v>0</v>
      </c>
      <c r="AP2903" s="2">
        <f t="shared" si="1582"/>
        <v>0</v>
      </c>
      <c r="AR2903" t="str">
        <f t="shared" si="1583"/>
        <v>Audubon</v>
      </c>
      <c r="AS2903" t="s">
        <v>518</v>
      </c>
      <c r="AT2903" s="182">
        <v>4</v>
      </c>
      <c r="AV2903" s="98">
        <v>19</v>
      </c>
      <c r="AW2903" s="100">
        <v>9</v>
      </c>
      <c r="AX2903" s="106">
        <f t="shared" si="1584"/>
        <v>19009</v>
      </c>
      <c r="AZ2903" s="7" t="s">
        <v>2975</v>
      </c>
      <c r="BA2903" t="s">
        <v>3015</v>
      </c>
    </row>
    <row r="2904" spans="1:81" hidden="1" outlineLevel="1">
      <c r="A2904" t="s">
        <v>1166</v>
      </c>
      <c r="B2904" t="s">
        <v>518</v>
      </c>
      <c r="C2904" s="1">
        <f t="shared" si="1568"/>
        <v>1200.0000000000002</v>
      </c>
      <c r="D2904" s="7">
        <f>IF(P2904&gt;0,RANK(P2904,(P2904:R2904,S2904:AG2904)),0)</f>
        <v>1</v>
      </c>
      <c r="E2904" s="7">
        <f>IF(Q2904&gt;0,RANK(Q2904,(P2904:R2904,S2904:AG2904)),0)</f>
        <v>0</v>
      </c>
      <c r="F2904" s="7">
        <f>IF(R2904&gt;0,RANK(R2904,(P2904:R2904,S2904:AG2904)),0)</f>
        <v>2</v>
      </c>
      <c r="G2904" s="7">
        <f>IF(S2904&gt;0,RANK(S2904,(P2904:R2904,S2904:AG2904)),0)</f>
        <v>0</v>
      </c>
      <c r="H2904" s="49">
        <f t="shared" si="1585"/>
        <v>144</v>
      </c>
      <c r="I2904" s="178">
        <f t="shared" si="1569"/>
        <v>0.11999999999999998</v>
      </c>
      <c r="J2904" s="2"/>
      <c r="K2904" s="2">
        <f t="shared" si="1570"/>
        <v>0.55999999999999994</v>
      </c>
      <c r="L2904" s="2">
        <f t="shared" si="1571"/>
        <v>0</v>
      </c>
      <c r="M2904" s="2">
        <f t="shared" si="1572"/>
        <v>0.44</v>
      </c>
      <c r="N2904" s="2">
        <f t="shared" si="1573"/>
        <v>0</v>
      </c>
      <c r="O2904" s="2">
        <f t="shared" si="1574"/>
        <v>5.5511151231257827E-17</v>
      </c>
      <c r="P2904" s="1">
        <v>672.00000000000011</v>
      </c>
      <c r="R2904" s="1">
        <v>528.00000000000011</v>
      </c>
      <c r="S2904" s="1">
        <v>0</v>
      </c>
      <c r="X2904" s="1">
        <v>0</v>
      </c>
      <c r="AI2904" s="7">
        <f t="shared" si="1575"/>
        <v>0</v>
      </c>
      <c r="AJ2904" s="7">
        <f t="shared" si="1576"/>
        <v>0</v>
      </c>
      <c r="AK2904" s="7">
        <f t="shared" si="1577"/>
        <v>0</v>
      </c>
      <c r="AL2904" s="7">
        <f t="shared" si="1578"/>
        <v>0</v>
      </c>
      <c r="AM2904" s="2">
        <f t="shared" si="1579"/>
        <v>0</v>
      </c>
      <c r="AN2904" s="2">
        <f t="shared" si="1580"/>
        <v>0</v>
      </c>
      <c r="AO2904" s="2">
        <f t="shared" si="1581"/>
        <v>0</v>
      </c>
      <c r="AP2904" s="2">
        <f t="shared" si="1582"/>
        <v>0</v>
      </c>
      <c r="AR2904" t="str">
        <f t="shared" si="1583"/>
        <v>Benton</v>
      </c>
      <c r="AS2904" t="s">
        <v>518</v>
      </c>
      <c r="AT2904" s="182">
        <v>1</v>
      </c>
      <c r="AV2904" s="98">
        <v>19</v>
      </c>
      <c r="AW2904" s="100">
        <v>11</v>
      </c>
      <c r="AX2904" s="106">
        <f t="shared" si="1584"/>
        <v>19011</v>
      </c>
      <c r="AZ2904" s="7" t="s">
        <v>2975</v>
      </c>
      <c r="BA2904" t="s">
        <v>3015</v>
      </c>
    </row>
    <row r="2905" spans="1:81" hidden="1" outlineLevel="1">
      <c r="A2905" t="s">
        <v>3178</v>
      </c>
      <c r="B2905" t="s">
        <v>518</v>
      </c>
      <c r="C2905" s="1">
        <f t="shared" si="1568"/>
        <v>6899.9999998999956</v>
      </c>
      <c r="D2905" s="7">
        <f>IF(P2905&gt;0,RANK(P2905,(P2905:R2905,S2905:AG2905)),0)</f>
        <v>2</v>
      </c>
      <c r="E2905" s="7">
        <f>IF(Q2905&gt;0,RANK(Q2905,(P2905:R2905,S2905:AG2905)),0)</f>
        <v>0</v>
      </c>
      <c r="F2905" s="7">
        <f>IF(R2905&gt;0,RANK(R2905,(P2905:R2905,S2905:AG2905)),0)</f>
        <v>1</v>
      </c>
      <c r="G2905" s="7">
        <f>IF(S2905&gt;0,RANK(S2905,(P2905:R2905,S2905:AG2905)),0)</f>
        <v>3</v>
      </c>
      <c r="H2905" s="49">
        <f t="shared" si="1585"/>
        <v>427.1428566999989</v>
      </c>
      <c r="I2905" s="178">
        <f t="shared" si="1569"/>
        <v>6.1904761841476759E-2</v>
      </c>
      <c r="J2905" s="2"/>
      <c r="K2905" s="2">
        <f t="shared" si="1570"/>
        <v>0.46666666670241558</v>
      </c>
      <c r="L2905" s="2">
        <f t="shared" si="1571"/>
        <v>0</v>
      </c>
      <c r="M2905" s="2">
        <f t="shared" si="1572"/>
        <v>0.52857142854389239</v>
      </c>
      <c r="N2905" s="2">
        <f t="shared" si="1573"/>
        <v>2.380952376846102E-3</v>
      </c>
      <c r="O2905" s="2">
        <f t="shared" si="1574"/>
        <v>2.3809523768459902E-3</v>
      </c>
      <c r="P2905" s="1">
        <v>3220.0000001999988</v>
      </c>
      <c r="R2905" s="1">
        <v>3647.1428568999977</v>
      </c>
      <c r="S2905" s="1">
        <v>16.428571399999999</v>
      </c>
      <c r="X2905" s="1">
        <v>16.428571399999999</v>
      </c>
      <c r="AI2905" s="7">
        <f t="shared" si="1575"/>
        <v>0</v>
      </c>
      <c r="AJ2905" s="7">
        <f t="shared" si="1576"/>
        <v>0</v>
      </c>
      <c r="AK2905" s="7">
        <f t="shared" si="1577"/>
        <v>0</v>
      </c>
      <c r="AL2905" s="7">
        <f t="shared" si="1578"/>
        <v>0</v>
      </c>
      <c r="AM2905" s="2">
        <f t="shared" si="1579"/>
        <v>0</v>
      </c>
      <c r="AN2905" s="2">
        <f t="shared" si="1580"/>
        <v>0</v>
      </c>
      <c r="AO2905" s="2">
        <f t="shared" si="1581"/>
        <v>0</v>
      </c>
      <c r="AP2905" s="2">
        <f t="shared" si="1582"/>
        <v>0</v>
      </c>
      <c r="AR2905" t="str">
        <f t="shared" si="1583"/>
        <v>Black Hawk</v>
      </c>
      <c r="AS2905" t="s">
        <v>518</v>
      </c>
      <c r="AT2905" s="182">
        <v>1</v>
      </c>
      <c r="AV2905" s="98">
        <v>19</v>
      </c>
      <c r="AW2905" s="100">
        <v>13</v>
      </c>
      <c r="AX2905" s="106">
        <f t="shared" si="1584"/>
        <v>19013</v>
      </c>
      <c r="AZ2905" s="7" t="s">
        <v>2975</v>
      </c>
      <c r="BA2905" t="s">
        <v>3015</v>
      </c>
    </row>
    <row r="2906" spans="1:81" hidden="1" outlineLevel="1">
      <c r="A2906" t="s">
        <v>1816</v>
      </c>
      <c r="B2906" t="s">
        <v>518</v>
      </c>
      <c r="C2906" s="1">
        <f t="shared" si="1568"/>
        <v>1299.9999999999998</v>
      </c>
      <c r="D2906" s="7">
        <f>IF(P2906&gt;0,RANK(P2906,(P2906:R2906,S2906:AG2906)),0)</f>
        <v>2</v>
      </c>
      <c r="E2906" s="7">
        <f>IF(Q2906&gt;0,RANK(Q2906,(P2906:R2906,S2906:AG2906)),0)</f>
        <v>0</v>
      </c>
      <c r="F2906" s="7">
        <f>IF(R2906&gt;0,RANK(R2906,(P2906:R2906,S2906:AG2906)),0)</f>
        <v>1</v>
      </c>
      <c r="G2906" s="7">
        <f>IF(S2906&gt;0,RANK(S2906,(P2906:R2906,S2906:AG2906)),0)</f>
        <v>0</v>
      </c>
      <c r="H2906" s="49">
        <f t="shared" si="1585"/>
        <v>130.00000000000023</v>
      </c>
      <c r="I2906" s="178">
        <f t="shared" si="1569"/>
        <v>0.10000000000000019</v>
      </c>
      <c r="J2906" s="2"/>
      <c r="K2906" s="2">
        <f t="shared" si="1570"/>
        <v>0.4499999999999999</v>
      </c>
      <c r="L2906" s="2">
        <f t="shared" si="1571"/>
        <v>0</v>
      </c>
      <c r="M2906" s="2">
        <f t="shared" si="1572"/>
        <v>0.55000000000000004</v>
      </c>
      <c r="N2906" s="2">
        <f t="shared" si="1573"/>
        <v>0</v>
      </c>
      <c r="O2906" s="2">
        <f t="shared" si="1574"/>
        <v>0</v>
      </c>
      <c r="P2906" s="1">
        <v>584.99999999999977</v>
      </c>
      <c r="R2906" s="1">
        <v>715</v>
      </c>
      <c r="S2906" s="1">
        <v>0</v>
      </c>
      <c r="X2906" s="1">
        <v>0</v>
      </c>
      <c r="AI2906" s="7">
        <f t="shared" si="1575"/>
        <v>0</v>
      </c>
      <c r="AJ2906" s="7">
        <f t="shared" si="1576"/>
        <v>0</v>
      </c>
      <c r="AK2906" s="7">
        <f t="shared" si="1577"/>
        <v>0</v>
      </c>
      <c r="AL2906" s="7">
        <f t="shared" si="1578"/>
        <v>0</v>
      </c>
      <c r="AM2906" s="2">
        <f t="shared" si="1579"/>
        <v>0</v>
      </c>
      <c r="AN2906" s="2">
        <f t="shared" si="1580"/>
        <v>0</v>
      </c>
      <c r="AO2906" s="2">
        <f t="shared" si="1581"/>
        <v>0</v>
      </c>
      <c r="AP2906" s="2">
        <f t="shared" si="1582"/>
        <v>0</v>
      </c>
      <c r="AR2906" t="str">
        <f t="shared" si="1583"/>
        <v>Boone</v>
      </c>
      <c r="AS2906" t="s">
        <v>518</v>
      </c>
      <c r="AT2906" s="182">
        <v>4</v>
      </c>
      <c r="AV2906" s="98">
        <v>19</v>
      </c>
      <c r="AW2906" s="100">
        <v>15</v>
      </c>
      <c r="AX2906" s="106">
        <f t="shared" si="1584"/>
        <v>19015</v>
      </c>
      <c r="AZ2906" s="7" t="s">
        <v>2975</v>
      </c>
      <c r="BA2906" t="s">
        <v>3015</v>
      </c>
    </row>
    <row r="2907" spans="1:81" hidden="1" outlineLevel="1">
      <c r="A2907" t="s">
        <v>2419</v>
      </c>
      <c r="B2907" t="s">
        <v>518</v>
      </c>
      <c r="C2907" s="1">
        <f t="shared" si="1568"/>
        <v>1200</v>
      </c>
      <c r="D2907" s="7">
        <f>IF(P2907&gt;0,RANK(P2907,(P2907:R2907,S2907:AG2907)),0)</f>
        <v>1</v>
      </c>
      <c r="E2907" s="7">
        <f>IF(Q2907&gt;0,RANK(Q2907,(P2907:R2907,S2907:AG2907)),0)</f>
        <v>0</v>
      </c>
      <c r="F2907" s="7">
        <f>IF(R2907&gt;0,RANK(R2907,(P2907:R2907,S2907:AG2907)),0)</f>
        <v>2</v>
      </c>
      <c r="G2907" s="7">
        <f>IF(S2907&gt;0,RANK(S2907,(P2907:R2907,S2907:AG2907)),0)</f>
        <v>3</v>
      </c>
      <c r="H2907" s="49">
        <f t="shared" si="1585"/>
        <v>95.999999999999886</v>
      </c>
      <c r="I2907" s="178">
        <f t="shared" si="1569"/>
        <v>7.9999999999999905E-2</v>
      </c>
      <c r="J2907" s="2"/>
      <c r="K2907" s="2">
        <f t="shared" si="1570"/>
        <v>0.53333333333333333</v>
      </c>
      <c r="L2907" s="2">
        <f t="shared" si="1571"/>
        <v>0</v>
      </c>
      <c r="M2907" s="2">
        <f t="shared" si="1572"/>
        <v>0.45333333333333342</v>
      </c>
      <c r="N2907" s="2">
        <f t="shared" si="1573"/>
        <v>1.3333333333333334E-2</v>
      </c>
      <c r="O2907" s="2">
        <f t="shared" si="1574"/>
        <v>-8.1532003370909933E-17</v>
      </c>
      <c r="P2907" s="1">
        <v>640</v>
      </c>
      <c r="R2907" s="1">
        <v>544.00000000000011</v>
      </c>
      <c r="S2907" s="1">
        <v>16</v>
      </c>
      <c r="X2907" s="1">
        <v>0</v>
      </c>
      <c r="AI2907" s="7">
        <f t="shared" si="1575"/>
        <v>0</v>
      </c>
      <c r="AJ2907" s="7">
        <f t="shared" si="1576"/>
        <v>0</v>
      </c>
      <c r="AK2907" s="7">
        <f t="shared" si="1577"/>
        <v>0</v>
      </c>
      <c r="AL2907" s="7">
        <f t="shared" si="1578"/>
        <v>0</v>
      </c>
      <c r="AM2907" s="2">
        <f t="shared" si="1579"/>
        <v>0</v>
      </c>
      <c r="AN2907" s="2">
        <f t="shared" si="1580"/>
        <v>0</v>
      </c>
      <c r="AO2907" s="2">
        <f t="shared" si="1581"/>
        <v>0</v>
      </c>
      <c r="AP2907" s="2">
        <f t="shared" si="1582"/>
        <v>0</v>
      </c>
      <c r="AR2907" t="str">
        <f t="shared" si="1583"/>
        <v>Bremer</v>
      </c>
      <c r="AS2907" t="s">
        <v>518</v>
      </c>
      <c r="AT2907" s="182">
        <v>1</v>
      </c>
      <c r="AV2907" s="98">
        <v>19</v>
      </c>
      <c r="AW2907" s="100">
        <v>17</v>
      </c>
      <c r="AX2907" s="106">
        <f t="shared" si="1584"/>
        <v>19017</v>
      </c>
      <c r="AZ2907" s="7" t="s">
        <v>2975</v>
      </c>
      <c r="BA2907" t="s">
        <v>3015</v>
      </c>
    </row>
    <row r="2908" spans="1:81" hidden="1" outlineLevel="1">
      <c r="A2908" t="s">
        <v>1603</v>
      </c>
      <c r="B2908" t="s">
        <v>518</v>
      </c>
      <c r="C2908" s="1">
        <f t="shared" si="1568"/>
        <v>1000</v>
      </c>
      <c r="D2908" s="7">
        <f>IF(P2908&gt;0,RANK(P2908,(P2908:R2908,S2908:AG2908)),0)</f>
        <v>1</v>
      </c>
      <c r="E2908" s="7">
        <f>IF(Q2908&gt;0,RANK(Q2908,(P2908:R2908,S2908:AG2908)),0)</f>
        <v>0</v>
      </c>
      <c r="F2908" s="7">
        <f>IF(R2908&gt;0,RANK(R2908,(P2908:R2908,S2908:AG2908)),0)</f>
        <v>2</v>
      </c>
      <c r="G2908" s="7">
        <f>IF(S2908&gt;0,RANK(S2908,(P2908:R2908,S2908:AG2908)),0)</f>
        <v>0</v>
      </c>
      <c r="H2908" s="49">
        <f t="shared" si="1585"/>
        <v>50</v>
      </c>
      <c r="I2908" s="178">
        <f t="shared" si="1569"/>
        <v>0.05</v>
      </c>
      <c r="J2908" s="2"/>
      <c r="K2908" s="2">
        <f t="shared" si="1570"/>
        <v>0.52500000000000002</v>
      </c>
      <c r="L2908" s="2">
        <f t="shared" si="1571"/>
        <v>0</v>
      </c>
      <c r="M2908" s="2">
        <f t="shared" si="1572"/>
        <v>0.47499999999999998</v>
      </c>
      <c r="N2908" s="2">
        <f t="shared" si="1573"/>
        <v>0</v>
      </c>
      <c r="O2908" s="2">
        <f t="shared" si="1574"/>
        <v>0</v>
      </c>
      <c r="P2908" s="1">
        <v>525</v>
      </c>
      <c r="R2908" s="1">
        <v>475</v>
      </c>
      <c r="S2908" s="1">
        <v>0</v>
      </c>
      <c r="X2908" s="1">
        <v>0</v>
      </c>
      <c r="AI2908" s="7">
        <f t="shared" si="1575"/>
        <v>0</v>
      </c>
      <c r="AJ2908" s="7">
        <f t="shared" si="1576"/>
        <v>0</v>
      </c>
      <c r="AK2908" s="7">
        <f t="shared" si="1577"/>
        <v>0</v>
      </c>
      <c r="AL2908" s="7">
        <f t="shared" si="1578"/>
        <v>0</v>
      </c>
      <c r="AM2908" s="2">
        <f t="shared" si="1579"/>
        <v>0</v>
      </c>
      <c r="AN2908" s="2">
        <f t="shared" si="1580"/>
        <v>0</v>
      </c>
      <c r="AO2908" s="2">
        <f t="shared" si="1581"/>
        <v>0</v>
      </c>
      <c r="AP2908" s="2">
        <f t="shared" si="1582"/>
        <v>0</v>
      </c>
      <c r="AR2908" t="str">
        <f t="shared" si="1583"/>
        <v>Buchanan</v>
      </c>
      <c r="AS2908" t="s">
        <v>518</v>
      </c>
      <c r="AT2908" s="182">
        <v>1</v>
      </c>
      <c r="AV2908" s="98">
        <v>19</v>
      </c>
      <c r="AW2908" s="100">
        <v>19</v>
      </c>
      <c r="AX2908" s="106">
        <f t="shared" si="1584"/>
        <v>19019</v>
      </c>
      <c r="AZ2908" s="7" t="s">
        <v>2975</v>
      </c>
      <c r="BA2908" t="s">
        <v>3015</v>
      </c>
    </row>
    <row r="2909" spans="1:81" hidden="1" outlineLevel="1">
      <c r="A2909" t="s">
        <v>3165</v>
      </c>
      <c r="B2909" t="s">
        <v>518</v>
      </c>
      <c r="C2909" s="1">
        <f t="shared" si="1568"/>
        <v>599.99999969999988</v>
      </c>
      <c r="D2909" s="7">
        <f>IF(P2909&gt;0,RANK(P2909,(P2909:R2909,S2909:AG2909)),0)</f>
        <v>1</v>
      </c>
      <c r="E2909" s="7">
        <f>IF(Q2909&gt;0,RANK(Q2909,(P2909:R2909,S2909:AG2909)),0)</f>
        <v>0</v>
      </c>
      <c r="F2909" s="7">
        <f>IF(R2909&gt;0,RANK(R2909,(P2909:R2909,S2909:AG2909)),0)</f>
        <v>1</v>
      </c>
      <c r="G2909" s="7">
        <f>IF(S2909&gt;0,RANK(S2909,(P2909:R2909,S2909:AG2909)),0)</f>
        <v>3</v>
      </c>
      <c r="H2909" s="49">
        <f t="shared" si="1585"/>
        <v>0</v>
      </c>
      <c r="I2909" s="178">
        <f t="shared" si="1569"/>
        <v>0</v>
      </c>
      <c r="J2909" s="2"/>
      <c r="K2909" s="2">
        <f t="shared" si="1570"/>
        <v>0.48571428574285713</v>
      </c>
      <c r="L2909" s="2">
        <f t="shared" si="1571"/>
        <v>0</v>
      </c>
      <c r="M2909" s="2">
        <f t="shared" si="1572"/>
        <v>0.48571428574285713</v>
      </c>
      <c r="N2909" s="2">
        <f t="shared" si="1573"/>
        <v>2.8571428514285721E-2</v>
      </c>
      <c r="O2909" s="2">
        <f t="shared" si="1574"/>
        <v>1.3877787807814457E-17</v>
      </c>
      <c r="P2909" s="1">
        <v>291.42857129999993</v>
      </c>
      <c r="R2909" s="1">
        <v>291.42857129999993</v>
      </c>
      <c r="S2909" s="1">
        <v>17.142857100000001</v>
      </c>
      <c r="X2909" s="1">
        <v>0</v>
      </c>
      <c r="AI2909" s="7">
        <f t="shared" si="1575"/>
        <v>0</v>
      </c>
      <c r="AJ2909" s="7">
        <f t="shared" si="1576"/>
        <v>0</v>
      </c>
      <c r="AK2909" s="7">
        <f t="shared" si="1577"/>
        <v>0</v>
      </c>
      <c r="AL2909" s="7">
        <f t="shared" si="1578"/>
        <v>0</v>
      </c>
      <c r="AM2909" s="2">
        <f t="shared" si="1579"/>
        <v>0</v>
      </c>
      <c r="AN2909" s="2">
        <f t="shared" si="1580"/>
        <v>0</v>
      </c>
      <c r="AO2909" s="2">
        <f t="shared" si="1581"/>
        <v>0</v>
      </c>
      <c r="AP2909" s="2">
        <f t="shared" si="1582"/>
        <v>0</v>
      </c>
      <c r="AR2909" t="str">
        <f t="shared" si="1583"/>
        <v>Buena Vista</v>
      </c>
      <c r="AS2909" t="s">
        <v>518</v>
      </c>
      <c r="AT2909" s="182">
        <v>4</v>
      </c>
      <c r="AV2909" s="98">
        <v>19</v>
      </c>
      <c r="AW2909" s="100">
        <v>21</v>
      </c>
      <c r="AX2909" s="106">
        <f t="shared" si="1584"/>
        <v>19021</v>
      </c>
      <c r="AZ2909" s="7" t="s">
        <v>2975</v>
      </c>
      <c r="BA2909" t="s">
        <v>3015</v>
      </c>
    </row>
    <row r="2910" spans="1:81" hidden="1" outlineLevel="1">
      <c r="A2910" t="s">
        <v>619</v>
      </c>
      <c r="B2910" t="s">
        <v>518</v>
      </c>
      <c r="C2910" s="1">
        <f t="shared" si="1568"/>
        <v>600</v>
      </c>
      <c r="D2910" s="7">
        <f>IF(P2910&gt;0,RANK(P2910,(P2910:R2910,S2910:AG2910)),0)</f>
        <v>2</v>
      </c>
      <c r="E2910" s="7">
        <f>IF(Q2910&gt;0,RANK(Q2910,(P2910:R2910,S2910:AG2910)),0)</f>
        <v>0</v>
      </c>
      <c r="F2910" s="7">
        <f>IF(R2910&gt;0,RANK(R2910,(P2910:R2910,S2910:AG2910)),0)</f>
        <v>1</v>
      </c>
      <c r="G2910" s="7">
        <f>IF(S2910&gt;0,RANK(S2910,(P2910:R2910,S2910:AG2910)),0)</f>
        <v>0</v>
      </c>
      <c r="H2910" s="49">
        <f t="shared" si="1585"/>
        <v>99.999999999999943</v>
      </c>
      <c r="I2910" s="178">
        <f t="shared" si="1569"/>
        <v>0.16666666666666657</v>
      </c>
      <c r="J2910" s="2"/>
      <c r="K2910" s="2">
        <f t="shared" si="1570"/>
        <v>0.41666666666666669</v>
      </c>
      <c r="L2910" s="2">
        <f t="shared" si="1571"/>
        <v>0</v>
      </c>
      <c r="M2910" s="2">
        <f t="shared" si="1572"/>
        <v>0.58333333333333326</v>
      </c>
      <c r="N2910" s="2">
        <f t="shared" si="1573"/>
        <v>0</v>
      </c>
      <c r="O2910" s="2">
        <f t="shared" si="1574"/>
        <v>0</v>
      </c>
      <c r="P2910" s="1">
        <v>250</v>
      </c>
      <c r="R2910" s="1">
        <v>349.99999999999994</v>
      </c>
      <c r="S2910" s="1">
        <v>0</v>
      </c>
      <c r="X2910" s="1">
        <v>0</v>
      </c>
      <c r="AI2910" s="7">
        <f t="shared" si="1575"/>
        <v>0</v>
      </c>
      <c r="AJ2910" s="7">
        <f t="shared" si="1576"/>
        <v>0</v>
      </c>
      <c r="AK2910" s="7">
        <f t="shared" si="1577"/>
        <v>0</v>
      </c>
      <c r="AL2910" s="7">
        <f t="shared" si="1578"/>
        <v>0</v>
      </c>
      <c r="AM2910" s="2">
        <f t="shared" si="1579"/>
        <v>0</v>
      </c>
      <c r="AN2910" s="2">
        <f t="shared" si="1580"/>
        <v>0</v>
      </c>
      <c r="AO2910" s="2">
        <f t="shared" si="1581"/>
        <v>0</v>
      </c>
      <c r="AP2910" s="2">
        <f t="shared" si="1582"/>
        <v>0</v>
      </c>
      <c r="AR2910" t="str">
        <f t="shared" si="1583"/>
        <v>Butler</v>
      </c>
      <c r="AS2910" t="s">
        <v>518</v>
      </c>
      <c r="AT2910" s="182">
        <v>4</v>
      </c>
      <c r="AV2910" s="98">
        <v>19</v>
      </c>
      <c r="AW2910" s="100">
        <v>23</v>
      </c>
      <c r="AX2910" s="106">
        <f t="shared" si="1584"/>
        <v>19023</v>
      </c>
      <c r="AZ2910" s="7" t="s">
        <v>2975</v>
      </c>
      <c r="BA2910" t="s">
        <v>3015</v>
      </c>
    </row>
    <row r="2911" spans="1:81" hidden="1" outlineLevel="1">
      <c r="A2911" t="s">
        <v>1942</v>
      </c>
      <c r="B2911" t="s">
        <v>518</v>
      </c>
      <c r="C2911" s="1">
        <f t="shared" si="1568"/>
        <v>400</v>
      </c>
      <c r="D2911" s="7">
        <f>IF(P2911&gt;0,RANK(P2911,(P2911:R2911,S2911:AG2911)),0)</f>
        <v>2</v>
      </c>
      <c r="E2911" s="7">
        <f>IF(Q2911&gt;0,RANK(Q2911,(P2911:R2911,S2911:AG2911)),0)</f>
        <v>0</v>
      </c>
      <c r="F2911" s="7">
        <f>IF(R2911&gt;0,RANK(R2911,(P2911:R2911,S2911:AG2911)),0)</f>
        <v>1</v>
      </c>
      <c r="G2911" s="7">
        <f>IF(S2911&gt;0,RANK(S2911,(P2911:R2911,S2911:AG2911)),0)</f>
        <v>0</v>
      </c>
      <c r="H2911" s="49">
        <f t="shared" si="1585"/>
        <v>0</v>
      </c>
      <c r="I2911" s="178">
        <f t="shared" ref="I2911:I2974" si="1586">H2911/C2911</f>
        <v>0</v>
      </c>
      <c r="J2911" s="2"/>
      <c r="K2911" s="2">
        <f t="shared" si="1570"/>
        <v>0.49999999999999994</v>
      </c>
      <c r="L2911" s="2">
        <f t="shared" si="1571"/>
        <v>0</v>
      </c>
      <c r="M2911" s="2">
        <f t="shared" si="1572"/>
        <v>0.5</v>
      </c>
      <c r="N2911" s="2">
        <f t="shared" si="1573"/>
        <v>0</v>
      </c>
      <c r="O2911" s="2">
        <f t="shared" si="1574"/>
        <v>0</v>
      </c>
      <c r="P2911" s="1">
        <v>199.99999999999997</v>
      </c>
      <c r="R2911" s="1">
        <v>200</v>
      </c>
      <c r="S2911" s="1">
        <v>0</v>
      </c>
      <c r="X2911" s="1">
        <v>0</v>
      </c>
      <c r="AI2911" s="7">
        <f t="shared" si="1575"/>
        <v>0</v>
      </c>
      <c r="AJ2911" s="7">
        <f t="shared" si="1576"/>
        <v>0</v>
      </c>
      <c r="AK2911" s="7">
        <f t="shared" si="1577"/>
        <v>0</v>
      </c>
      <c r="AL2911" s="7">
        <f t="shared" si="1578"/>
        <v>0</v>
      </c>
      <c r="AM2911" s="2">
        <f t="shared" si="1579"/>
        <v>0</v>
      </c>
      <c r="AN2911" s="2">
        <f t="shared" si="1580"/>
        <v>0</v>
      </c>
      <c r="AO2911" s="2">
        <f t="shared" si="1581"/>
        <v>0</v>
      </c>
      <c r="AP2911" s="2">
        <f t="shared" si="1582"/>
        <v>0</v>
      </c>
      <c r="AR2911" t="str">
        <f t="shared" si="1583"/>
        <v>Calhoun</v>
      </c>
      <c r="AS2911" t="s">
        <v>518</v>
      </c>
      <c r="AT2911" s="182">
        <v>4</v>
      </c>
      <c r="AV2911" s="98">
        <v>19</v>
      </c>
      <c r="AW2911" s="100">
        <v>25</v>
      </c>
      <c r="AX2911" s="106">
        <f t="shared" si="1584"/>
        <v>19025</v>
      </c>
      <c r="AZ2911" s="7" t="s">
        <v>2975</v>
      </c>
      <c r="BA2911" t="s">
        <v>3015</v>
      </c>
    </row>
    <row r="2912" spans="1:81" hidden="1" outlineLevel="1">
      <c r="A2912" t="s">
        <v>1806</v>
      </c>
      <c r="B2912" t="s">
        <v>518</v>
      </c>
      <c r="C2912" s="1">
        <f t="shared" si="1568"/>
        <v>800.00000000000023</v>
      </c>
      <c r="D2912" s="7">
        <f>IF(P2912&gt;0,RANK(P2912,(P2912:R2912,S2912:AG2912)),0)</f>
        <v>1</v>
      </c>
      <c r="E2912" s="7">
        <f>IF(Q2912&gt;0,RANK(Q2912,(P2912:R2912,S2912:AG2912)),0)</f>
        <v>0</v>
      </c>
      <c r="F2912" s="7">
        <f>IF(R2912&gt;0,RANK(R2912,(P2912:R2912,S2912:AG2912)),0)</f>
        <v>2</v>
      </c>
      <c r="G2912" s="7">
        <f>IF(S2912&gt;0,RANK(S2912,(P2912:R2912,S2912:AG2912)),0)</f>
        <v>0</v>
      </c>
      <c r="H2912" s="49">
        <f t="shared" si="1585"/>
        <v>208</v>
      </c>
      <c r="I2912" s="178">
        <f t="shared" si="1586"/>
        <v>0.25999999999999995</v>
      </c>
      <c r="J2912" s="2"/>
      <c r="K2912" s="2">
        <f t="shared" si="1570"/>
        <v>0.63</v>
      </c>
      <c r="L2912" s="2">
        <f t="shared" si="1571"/>
        <v>0</v>
      </c>
      <c r="M2912" s="2">
        <f t="shared" si="1572"/>
        <v>0.37000000000000005</v>
      </c>
      <c r="N2912" s="2">
        <f t="shared" si="1573"/>
        <v>0</v>
      </c>
      <c r="O2912" s="2">
        <f t="shared" si="1574"/>
        <v>-5.5511151231257827E-17</v>
      </c>
      <c r="P2912" s="1">
        <v>504.00000000000011</v>
      </c>
      <c r="R2912" s="1">
        <v>296.00000000000011</v>
      </c>
      <c r="S2912" s="1">
        <v>0</v>
      </c>
      <c r="X2912" s="1">
        <v>0</v>
      </c>
      <c r="AI2912" s="7">
        <f t="shared" si="1575"/>
        <v>0</v>
      </c>
      <c r="AJ2912" s="7">
        <f t="shared" si="1576"/>
        <v>0</v>
      </c>
      <c r="AK2912" s="7">
        <f t="shared" si="1577"/>
        <v>0</v>
      </c>
      <c r="AL2912" s="7">
        <f t="shared" si="1578"/>
        <v>0</v>
      </c>
      <c r="AM2912" s="2">
        <f t="shared" si="1579"/>
        <v>0</v>
      </c>
      <c r="AN2912" s="2">
        <f t="shared" si="1580"/>
        <v>0</v>
      </c>
      <c r="AO2912" s="2">
        <f t="shared" si="1581"/>
        <v>0</v>
      </c>
      <c r="AP2912" s="2">
        <f t="shared" si="1582"/>
        <v>0</v>
      </c>
      <c r="AR2912" t="str">
        <f t="shared" si="1583"/>
        <v>Carroll</v>
      </c>
      <c r="AS2912" t="s">
        <v>518</v>
      </c>
      <c r="AT2912" s="182">
        <v>4</v>
      </c>
      <c r="AV2912" s="98">
        <v>19</v>
      </c>
      <c r="AW2912" s="100">
        <v>27</v>
      </c>
      <c r="AX2912" s="106">
        <f t="shared" si="1584"/>
        <v>19027</v>
      </c>
      <c r="AZ2912" s="7" t="s">
        <v>2975</v>
      </c>
      <c r="BA2912" t="s">
        <v>3015</v>
      </c>
    </row>
    <row r="2913" spans="1:53" hidden="1" outlineLevel="1">
      <c r="A2913" t="s">
        <v>1426</v>
      </c>
      <c r="B2913" t="s">
        <v>518</v>
      </c>
      <c r="C2913" s="1">
        <f t="shared" si="1568"/>
        <v>500</v>
      </c>
      <c r="D2913" s="7">
        <f>IF(P2913&gt;0,RANK(P2913,(P2913:R2913,S2913:AG2913)),0)</f>
        <v>1</v>
      </c>
      <c r="E2913" s="7">
        <f>IF(Q2913&gt;0,RANK(Q2913,(P2913:R2913,S2913:AG2913)),0)</f>
        <v>0</v>
      </c>
      <c r="F2913" s="7">
        <f>IF(R2913&gt;0,RANK(R2913,(P2913:R2913,S2913:AG2913)),0)</f>
        <v>2</v>
      </c>
      <c r="G2913" s="7">
        <f>IF(S2913&gt;0,RANK(S2913,(P2913:R2913,S2913:AG2913)),0)</f>
        <v>3</v>
      </c>
      <c r="H2913" s="49">
        <f t="shared" si="1585"/>
        <v>110</v>
      </c>
      <c r="I2913" s="178">
        <f t="shared" si="1586"/>
        <v>0.22</v>
      </c>
      <c r="J2913" s="2"/>
      <c r="K2913" s="2">
        <f t="shared" si="1570"/>
        <v>0.6</v>
      </c>
      <c r="L2913" s="2">
        <f t="shared" si="1571"/>
        <v>0</v>
      </c>
      <c r="M2913" s="2">
        <f t="shared" si="1572"/>
        <v>0.38</v>
      </c>
      <c r="N2913" s="2">
        <f t="shared" si="1573"/>
        <v>0.02</v>
      </c>
      <c r="O2913" s="2">
        <f t="shared" si="1574"/>
        <v>1.7347234759768071E-17</v>
      </c>
      <c r="P2913" s="1">
        <v>300</v>
      </c>
      <c r="R2913" s="1">
        <v>190</v>
      </c>
      <c r="S2913" s="1">
        <v>10</v>
      </c>
      <c r="X2913" s="1">
        <v>0</v>
      </c>
      <c r="AI2913" s="7">
        <f t="shared" si="1575"/>
        <v>0</v>
      </c>
      <c r="AJ2913" s="7">
        <f t="shared" si="1576"/>
        <v>0</v>
      </c>
      <c r="AK2913" s="7">
        <f t="shared" si="1577"/>
        <v>0</v>
      </c>
      <c r="AL2913" s="7">
        <f t="shared" si="1578"/>
        <v>0</v>
      </c>
      <c r="AM2913" s="2">
        <f t="shared" si="1579"/>
        <v>0</v>
      </c>
      <c r="AN2913" s="2">
        <f t="shared" si="1580"/>
        <v>0</v>
      </c>
      <c r="AO2913" s="2">
        <f t="shared" si="1581"/>
        <v>0</v>
      </c>
      <c r="AP2913" s="2">
        <f t="shared" si="1582"/>
        <v>0</v>
      </c>
      <c r="AR2913" t="str">
        <f t="shared" si="1583"/>
        <v>Cass</v>
      </c>
      <c r="AS2913" t="s">
        <v>518</v>
      </c>
      <c r="AT2913" s="182">
        <v>3</v>
      </c>
      <c r="AV2913" s="98">
        <v>19</v>
      </c>
      <c r="AW2913" s="100">
        <v>29</v>
      </c>
      <c r="AX2913" s="106">
        <f t="shared" si="1584"/>
        <v>19029</v>
      </c>
      <c r="AZ2913" s="7" t="s">
        <v>2975</v>
      </c>
      <c r="BA2913" t="s">
        <v>3015</v>
      </c>
    </row>
    <row r="2914" spans="1:53" hidden="1" outlineLevel="1">
      <c r="A2914" t="s">
        <v>2443</v>
      </c>
      <c r="B2914" t="s">
        <v>518</v>
      </c>
      <c r="C2914" s="1">
        <f t="shared" si="1568"/>
        <v>800.00000030000001</v>
      </c>
      <c r="D2914" s="7">
        <f>IF(P2914&gt;0,RANK(P2914,(P2914:R2914,S2914:AG2914)),0)</f>
        <v>2</v>
      </c>
      <c r="E2914" s="7">
        <f>IF(Q2914&gt;0,RANK(Q2914,(P2914:R2914,S2914:AG2914)),0)</f>
        <v>0</v>
      </c>
      <c r="F2914" s="7">
        <f>IF(R2914&gt;0,RANK(R2914,(P2914:R2914,S2914:AG2914)),0)</f>
        <v>1</v>
      </c>
      <c r="G2914" s="7">
        <f>IF(S2914&gt;0,RANK(S2914,(P2914:R2914,S2914:AG2914)),0)</f>
        <v>0</v>
      </c>
      <c r="H2914" s="49">
        <f t="shared" si="1585"/>
        <v>91.428571299999987</v>
      </c>
      <c r="I2914" s="178">
        <f t="shared" si="1586"/>
        <v>0.11428571408214284</v>
      </c>
      <c r="J2914" s="2"/>
      <c r="K2914" s="2">
        <f t="shared" si="1570"/>
        <v>0.44285714295892864</v>
      </c>
      <c r="L2914" s="2">
        <f t="shared" si="1571"/>
        <v>0</v>
      </c>
      <c r="M2914" s="2">
        <f t="shared" si="1572"/>
        <v>0.55714285704107147</v>
      </c>
      <c r="N2914" s="2">
        <f t="shared" si="1573"/>
        <v>0</v>
      </c>
      <c r="O2914" s="2">
        <f t="shared" si="1574"/>
        <v>-1.1102230246251565E-16</v>
      </c>
      <c r="P2914" s="1">
        <v>354.28571450000004</v>
      </c>
      <c r="R2914" s="1">
        <v>445.71428580000003</v>
      </c>
      <c r="S2914" s="1">
        <v>0</v>
      </c>
      <c r="X2914" s="1">
        <v>0</v>
      </c>
      <c r="AI2914" s="7">
        <f t="shared" si="1575"/>
        <v>0</v>
      </c>
      <c r="AJ2914" s="7">
        <f t="shared" si="1576"/>
        <v>0</v>
      </c>
      <c r="AK2914" s="7">
        <f t="shared" si="1577"/>
        <v>0</v>
      </c>
      <c r="AL2914" s="7">
        <f t="shared" si="1578"/>
        <v>0</v>
      </c>
      <c r="AM2914" s="2">
        <f t="shared" si="1579"/>
        <v>0</v>
      </c>
      <c r="AN2914" s="2">
        <f t="shared" si="1580"/>
        <v>0</v>
      </c>
      <c r="AO2914" s="2">
        <f t="shared" si="1581"/>
        <v>0</v>
      </c>
      <c r="AP2914" s="2">
        <f t="shared" si="1582"/>
        <v>0</v>
      </c>
      <c r="AR2914" t="str">
        <f t="shared" si="1583"/>
        <v>Cedar</v>
      </c>
      <c r="AS2914" t="s">
        <v>518</v>
      </c>
      <c r="AT2914" s="182">
        <v>2</v>
      </c>
      <c r="AV2914" s="98">
        <v>19</v>
      </c>
      <c r="AW2914" s="100">
        <v>31</v>
      </c>
      <c r="AX2914" s="106">
        <f t="shared" si="1584"/>
        <v>19031</v>
      </c>
      <c r="AZ2914" s="7" t="s">
        <v>2975</v>
      </c>
      <c r="BA2914" t="s">
        <v>3015</v>
      </c>
    </row>
    <row r="2915" spans="1:53" hidden="1" outlineLevel="1">
      <c r="A2915" t="s">
        <v>2822</v>
      </c>
      <c r="B2915" t="s">
        <v>518</v>
      </c>
      <c r="C2915" s="1">
        <f t="shared" si="1568"/>
        <v>2200</v>
      </c>
      <c r="D2915" s="7">
        <f>IF(P2915&gt;0,RANK(P2915,(P2915:R2915,S2915:AG2915)),0)</f>
        <v>2</v>
      </c>
      <c r="E2915" s="7">
        <f>IF(Q2915&gt;0,RANK(Q2915,(P2915:R2915,S2915:AG2915)),0)</f>
        <v>0</v>
      </c>
      <c r="F2915" s="7">
        <f>IF(R2915&gt;0,RANK(R2915,(P2915:R2915,S2915:AG2915)),0)</f>
        <v>1</v>
      </c>
      <c r="G2915" s="7">
        <f>IF(S2915&gt;0,RANK(S2915,(P2915:R2915,S2915:AG2915)),0)</f>
        <v>0</v>
      </c>
      <c r="H2915" s="49">
        <f t="shared" si="1585"/>
        <v>17.600000000000136</v>
      </c>
      <c r="I2915" s="178">
        <f t="shared" si="1586"/>
        <v>8.0000000000000626E-3</v>
      </c>
      <c r="J2915" s="2"/>
      <c r="K2915" s="2">
        <f t="shared" si="1570"/>
        <v>0.49599999999999994</v>
      </c>
      <c r="L2915" s="2">
        <f t="shared" si="1571"/>
        <v>0</v>
      </c>
      <c r="M2915" s="2">
        <f t="shared" si="1572"/>
        <v>0.504</v>
      </c>
      <c r="N2915" s="2">
        <f t="shared" si="1573"/>
        <v>0</v>
      </c>
      <c r="O2915" s="2">
        <f t="shared" si="1574"/>
        <v>0</v>
      </c>
      <c r="P2915" s="1">
        <v>1091.1999999999998</v>
      </c>
      <c r="R2915" s="1">
        <v>1108.8</v>
      </c>
      <c r="S2915" s="1">
        <v>0</v>
      </c>
      <c r="X2915" s="1">
        <v>0</v>
      </c>
      <c r="AI2915" s="7">
        <f t="shared" si="1575"/>
        <v>0</v>
      </c>
      <c r="AJ2915" s="7">
        <f t="shared" si="1576"/>
        <v>0</v>
      </c>
      <c r="AK2915" s="7">
        <f t="shared" si="1577"/>
        <v>0</v>
      </c>
      <c r="AL2915" s="7">
        <f t="shared" si="1578"/>
        <v>0</v>
      </c>
      <c r="AM2915" s="2">
        <f t="shared" si="1579"/>
        <v>0</v>
      </c>
      <c r="AN2915" s="2">
        <f t="shared" si="1580"/>
        <v>0</v>
      </c>
      <c r="AO2915" s="2">
        <f t="shared" si="1581"/>
        <v>0</v>
      </c>
      <c r="AP2915" s="2">
        <f t="shared" si="1582"/>
        <v>0</v>
      </c>
      <c r="AR2915" t="str">
        <f t="shared" si="1583"/>
        <v>Cerro Gordo</v>
      </c>
      <c r="AS2915" t="s">
        <v>518</v>
      </c>
      <c r="AT2915" s="182">
        <v>4</v>
      </c>
      <c r="AV2915" s="98">
        <v>19</v>
      </c>
      <c r="AW2915" s="100">
        <v>33</v>
      </c>
      <c r="AX2915" s="106">
        <f t="shared" si="1584"/>
        <v>19033</v>
      </c>
      <c r="AZ2915" s="7" t="s">
        <v>2975</v>
      </c>
      <c r="BA2915" t="s">
        <v>3015</v>
      </c>
    </row>
    <row r="2916" spans="1:53" hidden="1" outlineLevel="1">
      <c r="A2916" t="s">
        <v>11</v>
      </c>
      <c r="B2916" t="s">
        <v>518</v>
      </c>
      <c r="C2916" s="1">
        <f t="shared" si="1568"/>
        <v>399.99999990000003</v>
      </c>
      <c r="D2916" s="7">
        <f>IF(P2916&gt;0,RANK(P2916,(P2916:R2916,S2916:AG2916)),0)</f>
        <v>2</v>
      </c>
      <c r="E2916" s="7">
        <f>IF(Q2916&gt;0,RANK(Q2916,(P2916:R2916,S2916:AG2916)),0)</f>
        <v>0</v>
      </c>
      <c r="F2916" s="7">
        <f>IF(R2916&gt;0,RANK(R2916,(P2916:R2916,S2916:AG2916)),0)</f>
        <v>1</v>
      </c>
      <c r="G2916" s="7">
        <f>IF(S2916&gt;0,RANK(S2916,(P2916:R2916,S2916:AG2916)),0)</f>
        <v>0</v>
      </c>
      <c r="H2916" s="49">
        <f t="shared" si="1585"/>
        <v>36.363636300000024</v>
      </c>
      <c r="I2916" s="178">
        <f t="shared" si="1586"/>
        <v>9.0909090772727325E-2</v>
      </c>
      <c r="J2916" s="2"/>
      <c r="K2916" s="2">
        <f t="shared" si="1570"/>
        <v>0.45454545461363632</v>
      </c>
      <c r="L2916" s="2">
        <f t="shared" si="1571"/>
        <v>0</v>
      </c>
      <c r="M2916" s="2">
        <f t="shared" si="1572"/>
        <v>0.54545454538636362</v>
      </c>
      <c r="N2916" s="2">
        <f t="shared" si="1573"/>
        <v>0</v>
      </c>
      <c r="O2916" s="2">
        <f t="shared" si="1574"/>
        <v>1.1102230246251565E-16</v>
      </c>
      <c r="P2916" s="1">
        <v>181.81818179999999</v>
      </c>
      <c r="R2916" s="1">
        <v>218.18181810000002</v>
      </c>
      <c r="S2916" s="1">
        <v>0</v>
      </c>
      <c r="X2916" s="1">
        <v>0</v>
      </c>
      <c r="AI2916" s="7">
        <f t="shared" si="1575"/>
        <v>0</v>
      </c>
      <c r="AJ2916" s="7">
        <f t="shared" si="1576"/>
        <v>0</v>
      </c>
      <c r="AK2916" s="7">
        <f t="shared" si="1577"/>
        <v>0</v>
      </c>
      <c r="AL2916" s="7">
        <f t="shared" si="1578"/>
        <v>0</v>
      </c>
      <c r="AM2916" s="2">
        <f t="shared" si="1579"/>
        <v>0</v>
      </c>
      <c r="AN2916" s="2">
        <f t="shared" si="1580"/>
        <v>0</v>
      </c>
      <c r="AO2916" s="2">
        <f t="shared" si="1581"/>
        <v>0</v>
      </c>
      <c r="AP2916" s="2">
        <f t="shared" si="1582"/>
        <v>0</v>
      </c>
      <c r="AR2916" t="str">
        <f t="shared" si="1583"/>
        <v>Cherokee</v>
      </c>
      <c r="AS2916" t="s">
        <v>518</v>
      </c>
      <c r="AT2916" s="182">
        <v>4</v>
      </c>
      <c r="AV2916" s="98">
        <v>19</v>
      </c>
      <c r="AW2916" s="100">
        <v>35</v>
      </c>
      <c r="AX2916" s="106">
        <f t="shared" si="1584"/>
        <v>19035</v>
      </c>
      <c r="AZ2916" s="7" t="s">
        <v>2975</v>
      </c>
      <c r="BA2916" t="s">
        <v>3015</v>
      </c>
    </row>
    <row r="2917" spans="1:53" hidden="1" outlineLevel="1">
      <c r="A2917" t="s">
        <v>146</v>
      </c>
      <c r="B2917" t="s">
        <v>518</v>
      </c>
      <c r="C2917" s="1">
        <f t="shared" si="1568"/>
        <v>600</v>
      </c>
      <c r="D2917" s="7">
        <f>IF(P2917&gt;0,RANK(P2917,(P2917:R2917,S2917:AG2917)),0)</f>
        <v>1</v>
      </c>
      <c r="E2917" s="7">
        <f>IF(Q2917&gt;0,RANK(Q2917,(P2917:R2917,S2917:AG2917)),0)</f>
        <v>0</v>
      </c>
      <c r="F2917" s="7">
        <f>IF(R2917&gt;0,RANK(R2917,(P2917:R2917,S2917:AG2917)),0)</f>
        <v>2</v>
      </c>
      <c r="G2917" s="7">
        <f>IF(S2917&gt;0,RANK(S2917,(P2917:R2917,S2917:AG2917)),0)</f>
        <v>3</v>
      </c>
      <c r="H2917" s="49">
        <f t="shared" si="1585"/>
        <v>125.99999999999994</v>
      </c>
      <c r="I2917" s="178">
        <f t="shared" si="1586"/>
        <v>0.20999999999999991</v>
      </c>
      <c r="J2917" s="2"/>
      <c r="K2917" s="2">
        <f t="shared" si="1570"/>
        <v>0.59999999999999987</v>
      </c>
      <c r="L2917" s="2">
        <f t="shared" si="1571"/>
        <v>0</v>
      </c>
      <c r="M2917" s="2">
        <f t="shared" si="1572"/>
        <v>0.39</v>
      </c>
      <c r="N2917" s="2">
        <f t="shared" si="1573"/>
        <v>0.01</v>
      </c>
      <c r="O2917" s="2">
        <f t="shared" si="1574"/>
        <v>1.1969591984239969E-16</v>
      </c>
      <c r="P2917" s="1">
        <v>359.99999999999994</v>
      </c>
      <c r="R2917" s="1">
        <v>234</v>
      </c>
      <c r="S2917" s="1">
        <v>6</v>
      </c>
      <c r="X2917" s="1">
        <v>0</v>
      </c>
      <c r="AI2917" s="7">
        <f t="shared" si="1575"/>
        <v>0</v>
      </c>
      <c r="AJ2917" s="7">
        <f t="shared" si="1576"/>
        <v>0</v>
      </c>
      <c r="AK2917" s="7">
        <f t="shared" si="1577"/>
        <v>0</v>
      </c>
      <c r="AL2917" s="7">
        <f t="shared" si="1578"/>
        <v>0</v>
      </c>
      <c r="AM2917" s="2">
        <f t="shared" si="1579"/>
        <v>0</v>
      </c>
      <c r="AN2917" s="2">
        <f t="shared" si="1580"/>
        <v>0</v>
      </c>
      <c r="AO2917" s="2">
        <f t="shared" si="1581"/>
        <v>0</v>
      </c>
      <c r="AP2917" s="2">
        <f t="shared" si="1582"/>
        <v>0</v>
      </c>
      <c r="AR2917" t="str">
        <f t="shared" si="1583"/>
        <v>Chickasaw</v>
      </c>
      <c r="AS2917" t="s">
        <v>518</v>
      </c>
      <c r="AT2917" s="182">
        <v>4</v>
      </c>
      <c r="AV2917" s="98">
        <v>19</v>
      </c>
      <c r="AW2917" s="100">
        <v>37</v>
      </c>
      <c r="AX2917" s="106">
        <f t="shared" si="1584"/>
        <v>19037</v>
      </c>
      <c r="AZ2917" s="7" t="s">
        <v>2975</v>
      </c>
      <c r="BA2917" t="s">
        <v>3015</v>
      </c>
    </row>
    <row r="2918" spans="1:53" hidden="1" outlineLevel="1">
      <c r="A2918" t="s">
        <v>746</v>
      </c>
      <c r="B2918" t="s">
        <v>518</v>
      </c>
      <c r="C2918" s="1">
        <f t="shared" si="1568"/>
        <v>400.00000000000006</v>
      </c>
      <c r="D2918" s="7">
        <f>IF(P2918&gt;0,RANK(P2918,(P2918:R2918,S2918:AG2918)),0)</f>
        <v>1</v>
      </c>
      <c r="E2918" s="7">
        <f>IF(Q2918&gt;0,RANK(Q2918,(P2918:R2918,S2918:AG2918)),0)</f>
        <v>0</v>
      </c>
      <c r="F2918" s="7">
        <f>IF(R2918&gt;0,RANK(R2918,(P2918:R2918,S2918:AG2918)),0)</f>
        <v>2</v>
      </c>
      <c r="G2918" s="7">
        <f>IF(S2918&gt;0,RANK(S2918,(P2918:R2918,S2918:AG2918)),0)</f>
        <v>0</v>
      </c>
      <c r="H2918" s="49">
        <f t="shared" si="1585"/>
        <v>64</v>
      </c>
      <c r="I2918" s="178">
        <f t="shared" si="1586"/>
        <v>0.15999999999999998</v>
      </c>
      <c r="J2918" s="2"/>
      <c r="K2918" s="2">
        <f t="shared" si="1570"/>
        <v>0.57999999999999996</v>
      </c>
      <c r="L2918" s="2">
        <f t="shared" si="1571"/>
        <v>0</v>
      </c>
      <c r="M2918" s="2">
        <f t="shared" si="1572"/>
        <v>0.42</v>
      </c>
      <c r="N2918" s="2">
        <f t="shared" si="1573"/>
        <v>0</v>
      </c>
      <c r="O2918" s="2">
        <f t="shared" si="1574"/>
        <v>5.5511151231257827E-17</v>
      </c>
      <c r="P2918" s="1">
        <v>232.00000000000003</v>
      </c>
      <c r="R2918" s="1">
        <v>168.00000000000003</v>
      </c>
      <c r="S2918" s="1">
        <v>0</v>
      </c>
      <c r="X2918" s="1">
        <v>0</v>
      </c>
      <c r="AI2918" s="7">
        <f t="shared" si="1575"/>
        <v>0</v>
      </c>
      <c r="AJ2918" s="7">
        <f t="shared" si="1576"/>
        <v>0</v>
      </c>
      <c r="AK2918" s="7">
        <f t="shared" si="1577"/>
        <v>0</v>
      </c>
      <c r="AL2918" s="7">
        <f t="shared" si="1578"/>
        <v>0</v>
      </c>
      <c r="AM2918" s="2">
        <f t="shared" si="1579"/>
        <v>0</v>
      </c>
      <c r="AN2918" s="2">
        <f t="shared" si="1580"/>
        <v>0</v>
      </c>
      <c r="AO2918" s="2">
        <f t="shared" si="1581"/>
        <v>0</v>
      </c>
      <c r="AP2918" s="2">
        <f t="shared" si="1582"/>
        <v>0</v>
      </c>
      <c r="AR2918" t="str">
        <f t="shared" si="1583"/>
        <v>Clarke</v>
      </c>
      <c r="AS2918" t="s">
        <v>518</v>
      </c>
      <c r="AT2918" s="182">
        <v>2</v>
      </c>
      <c r="AV2918" s="98">
        <v>19</v>
      </c>
      <c r="AW2918" s="100">
        <v>39</v>
      </c>
      <c r="AX2918" s="106">
        <f t="shared" si="1584"/>
        <v>19039</v>
      </c>
      <c r="AZ2918" s="7" t="s">
        <v>2975</v>
      </c>
      <c r="BA2918" t="s">
        <v>3015</v>
      </c>
    </row>
    <row r="2919" spans="1:53" hidden="1" outlineLevel="1">
      <c r="A2919" t="s">
        <v>1202</v>
      </c>
      <c r="B2919" t="s">
        <v>518</v>
      </c>
      <c r="C2919" s="1">
        <f t="shared" si="1568"/>
        <v>600.00000010000008</v>
      </c>
      <c r="D2919" s="7">
        <f>IF(P2919&gt;0,RANK(P2919,(P2919:R2919,S2919:AG2919)),0)</f>
        <v>2</v>
      </c>
      <c r="E2919" s="7">
        <f>IF(Q2919&gt;0,RANK(Q2919,(P2919:R2919,S2919:AG2919)),0)</f>
        <v>0</v>
      </c>
      <c r="F2919" s="7">
        <f>IF(R2919&gt;0,RANK(R2919,(P2919:R2919,S2919:AG2919)),0)</f>
        <v>1</v>
      </c>
      <c r="G2919" s="7">
        <f>IF(S2919&gt;0,RANK(S2919,(P2919:R2919,S2919:AG2919)),0)</f>
        <v>0</v>
      </c>
      <c r="H2919" s="49">
        <f t="shared" si="1585"/>
        <v>7.0588236999999481</v>
      </c>
      <c r="I2919" s="178">
        <f t="shared" si="1586"/>
        <v>1.1764706164705794E-2</v>
      </c>
      <c r="J2919" s="2"/>
      <c r="K2919" s="2">
        <f t="shared" si="1570"/>
        <v>0.49411764691764709</v>
      </c>
      <c r="L2919" s="2">
        <f t="shared" si="1571"/>
        <v>0</v>
      </c>
      <c r="M2919" s="2">
        <f t="shared" si="1572"/>
        <v>0.50588235308235285</v>
      </c>
      <c r="N2919" s="2">
        <f t="shared" si="1573"/>
        <v>0</v>
      </c>
      <c r="O2919" s="2">
        <f t="shared" si="1574"/>
        <v>0</v>
      </c>
      <c r="P2919" s="1">
        <v>296.47058820000007</v>
      </c>
      <c r="R2919" s="1">
        <v>303.52941190000001</v>
      </c>
      <c r="S2919" s="1">
        <v>0</v>
      </c>
      <c r="X2919" s="1">
        <v>0</v>
      </c>
      <c r="AI2919" s="7">
        <f t="shared" si="1575"/>
        <v>0</v>
      </c>
      <c r="AJ2919" s="7">
        <f t="shared" si="1576"/>
        <v>0</v>
      </c>
      <c r="AK2919" s="7">
        <f t="shared" si="1577"/>
        <v>0</v>
      </c>
      <c r="AL2919" s="7">
        <f t="shared" si="1578"/>
        <v>0</v>
      </c>
      <c r="AM2919" s="2">
        <f t="shared" si="1579"/>
        <v>0</v>
      </c>
      <c r="AN2919" s="2">
        <f t="shared" si="1580"/>
        <v>0</v>
      </c>
      <c r="AO2919" s="2">
        <f t="shared" si="1581"/>
        <v>0</v>
      </c>
      <c r="AP2919" s="2">
        <f t="shared" si="1582"/>
        <v>0</v>
      </c>
      <c r="AR2919" t="str">
        <f t="shared" si="1583"/>
        <v>Clay</v>
      </c>
      <c r="AS2919" t="s">
        <v>518</v>
      </c>
      <c r="AT2919" s="182">
        <v>4</v>
      </c>
      <c r="AV2919" s="98">
        <v>19</v>
      </c>
      <c r="AW2919" s="100">
        <v>41</v>
      </c>
      <c r="AX2919" s="106">
        <f t="shared" si="1584"/>
        <v>19041</v>
      </c>
      <c r="AZ2919" s="7" t="s">
        <v>2975</v>
      </c>
      <c r="BA2919" t="s">
        <v>3015</v>
      </c>
    </row>
    <row r="2920" spans="1:53" hidden="1" outlineLevel="1">
      <c r="A2920" t="s">
        <v>244</v>
      </c>
      <c r="B2920" t="s">
        <v>518</v>
      </c>
      <c r="C2920" s="1">
        <f t="shared" si="1568"/>
        <v>800</v>
      </c>
      <c r="D2920" s="7">
        <f>IF(P2920&gt;0,RANK(P2920,(P2920:R2920,S2920:AG2920)),0)</f>
        <v>2</v>
      </c>
      <c r="E2920" s="7">
        <f>IF(Q2920&gt;0,RANK(Q2920,(P2920:R2920,S2920:AG2920)),0)</f>
        <v>0</v>
      </c>
      <c r="F2920" s="7">
        <f>IF(R2920&gt;0,RANK(R2920,(P2920:R2920,S2920:AG2920)),0)</f>
        <v>1</v>
      </c>
      <c r="G2920" s="7">
        <f>IF(S2920&gt;0,RANK(S2920,(P2920:R2920,S2920:AG2920)),0)</f>
        <v>0</v>
      </c>
      <c r="H2920" s="49">
        <f t="shared" si="1585"/>
        <v>15.999999999999943</v>
      </c>
      <c r="I2920" s="178">
        <f t="shared" si="1586"/>
        <v>1.9999999999999928E-2</v>
      </c>
      <c r="J2920" s="2"/>
      <c r="K2920" s="2">
        <f t="shared" si="1570"/>
        <v>0.49000000000000005</v>
      </c>
      <c r="L2920" s="2">
        <f t="shared" si="1571"/>
        <v>0</v>
      </c>
      <c r="M2920" s="2">
        <f t="shared" si="1572"/>
        <v>0.51</v>
      </c>
      <c r="N2920" s="2">
        <f t="shared" si="1573"/>
        <v>0</v>
      </c>
      <c r="O2920" s="2">
        <f t="shared" si="1574"/>
        <v>0</v>
      </c>
      <c r="P2920" s="1">
        <v>392.00000000000006</v>
      </c>
      <c r="R2920" s="1">
        <v>408</v>
      </c>
      <c r="S2920" s="1">
        <v>0</v>
      </c>
      <c r="X2920" s="1">
        <v>0</v>
      </c>
      <c r="AI2920" s="7">
        <f t="shared" si="1575"/>
        <v>0</v>
      </c>
      <c r="AJ2920" s="7">
        <f t="shared" si="1576"/>
        <v>0</v>
      </c>
      <c r="AK2920" s="7">
        <f t="shared" si="1577"/>
        <v>0</v>
      </c>
      <c r="AL2920" s="7">
        <f t="shared" si="1578"/>
        <v>0</v>
      </c>
      <c r="AM2920" s="2">
        <f t="shared" si="1579"/>
        <v>0</v>
      </c>
      <c r="AN2920" s="2">
        <f t="shared" si="1580"/>
        <v>0</v>
      </c>
      <c r="AO2920" s="2">
        <f t="shared" si="1581"/>
        <v>0</v>
      </c>
      <c r="AP2920" s="2">
        <f t="shared" si="1582"/>
        <v>0</v>
      </c>
      <c r="AR2920" t="str">
        <f t="shared" si="1583"/>
        <v>Clayton</v>
      </c>
      <c r="AS2920" t="s">
        <v>518</v>
      </c>
      <c r="AT2920" s="182">
        <v>1</v>
      </c>
      <c r="AV2920" s="98">
        <v>19</v>
      </c>
      <c r="AW2920" s="100">
        <v>43</v>
      </c>
      <c r="AX2920" s="106">
        <f t="shared" si="1584"/>
        <v>19043</v>
      </c>
      <c r="AZ2920" s="7" t="s">
        <v>2975</v>
      </c>
      <c r="BA2920" t="s">
        <v>3015</v>
      </c>
    </row>
    <row r="2921" spans="1:53" hidden="1" outlineLevel="1">
      <c r="A2921" t="s">
        <v>2280</v>
      </c>
      <c r="B2921" t="s">
        <v>518</v>
      </c>
      <c r="C2921" s="1">
        <f t="shared" si="1568"/>
        <v>2399.9999994999998</v>
      </c>
      <c r="D2921" s="7">
        <f>IF(P2921&gt;0,RANK(P2921,(P2921:R2921,S2921:AG2921)),0)</f>
        <v>2</v>
      </c>
      <c r="E2921" s="7">
        <f>IF(Q2921&gt;0,RANK(Q2921,(P2921:R2921,S2921:AG2921)),0)</f>
        <v>0</v>
      </c>
      <c r="F2921" s="7">
        <f>IF(R2921&gt;0,RANK(R2921,(P2921:R2921,S2921:AG2921)),0)</f>
        <v>1</v>
      </c>
      <c r="G2921" s="7">
        <f>IF(S2921&gt;0,RANK(S2921,(P2921:R2921,S2921:AG2921)),0)</f>
        <v>0</v>
      </c>
      <c r="H2921" s="49">
        <f t="shared" si="1585"/>
        <v>68.571428500000138</v>
      </c>
      <c r="I2921" s="178">
        <f t="shared" si="1586"/>
        <v>2.8571428547619106E-2</v>
      </c>
      <c r="J2921" s="2"/>
      <c r="K2921" s="2">
        <f t="shared" si="1570"/>
        <v>0.48571428572619041</v>
      </c>
      <c r="L2921" s="2">
        <f t="shared" si="1571"/>
        <v>0</v>
      </c>
      <c r="M2921" s="2">
        <f t="shared" si="1572"/>
        <v>0.51428571427380954</v>
      </c>
      <c r="N2921" s="2">
        <f t="shared" si="1573"/>
        <v>0</v>
      </c>
      <c r="O2921" s="2">
        <f t="shared" si="1574"/>
        <v>0</v>
      </c>
      <c r="P2921" s="1">
        <v>1165.7142854999997</v>
      </c>
      <c r="R2921" s="1">
        <v>1234.2857139999999</v>
      </c>
      <c r="S2921" s="1">
        <v>0</v>
      </c>
      <c r="X2921" s="1">
        <v>0</v>
      </c>
      <c r="AI2921" s="7">
        <f t="shared" si="1575"/>
        <v>0</v>
      </c>
      <c r="AJ2921" s="7">
        <f t="shared" si="1576"/>
        <v>0</v>
      </c>
      <c r="AK2921" s="7">
        <f t="shared" si="1577"/>
        <v>0</v>
      </c>
      <c r="AL2921" s="7">
        <f t="shared" si="1578"/>
        <v>0</v>
      </c>
      <c r="AM2921" s="2">
        <f t="shared" si="1579"/>
        <v>0</v>
      </c>
      <c r="AN2921" s="2">
        <f t="shared" si="1580"/>
        <v>0</v>
      </c>
      <c r="AO2921" s="2">
        <f t="shared" si="1581"/>
        <v>0</v>
      </c>
      <c r="AP2921" s="2">
        <f t="shared" si="1582"/>
        <v>0</v>
      </c>
      <c r="AR2921" t="str">
        <f t="shared" si="1583"/>
        <v>Clinton</v>
      </c>
      <c r="AS2921" t="s">
        <v>518</v>
      </c>
      <c r="AT2921" s="182">
        <v>2</v>
      </c>
      <c r="AV2921" s="98">
        <v>19</v>
      </c>
      <c r="AW2921" s="100">
        <v>45</v>
      </c>
      <c r="AX2921" s="106">
        <f t="shared" si="1584"/>
        <v>19045</v>
      </c>
      <c r="AZ2921" s="7" t="s">
        <v>2975</v>
      </c>
      <c r="BA2921" t="s">
        <v>3015</v>
      </c>
    </row>
    <row r="2922" spans="1:53" hidden="1" outlineLevel="1">
      <c r="A2922" t="s">
        <v>2707</v>
      </c>
      <c r="B2922" t="s">
        <v>518</v>
      </c>
      <c r="C2922" s="1">
        <f t="shared" si="1568"/>
        <v>500.00000000000011</v>
      </c>
      <c r="D2922" s="7">
        <f>IF(P2922&gt;0,RANK(P2922,(P2922:R2922,S2922:AG2922)),0)</f>
        <v>1</v>
      </c>
      <c r="E2922" s="7">
        <f>IF(Q2922&gt;0,RANK(Q2922,(P2922:R2922,S2922:AG2922)),0)</f>
        <v>0</v>
      </c>
      <c r="F2922" s="7">
        <f>IF(R2922&gt;0,RANK(R2922,(P2922:R2922,S2922:AG2922)),0)</f>
        <v>2</v>
      </c>
      <c r="G2922" s="7">
        <f>IF(S2922&gt;0,RANK(S2922,(P2922:R2922,S2922:AG2922)),0)</f>
        <v>3</v>
      </c>
      <c r="H2922" s="49">
        <f t="shared" si="1585"/>
        <v>16.666666600000013</v>
      </c>
      <c r="I2922" s="178">
        <f t="shared" si="1586"/>
        <v>3.3333333200000016E-2</v>
      </c>
      <c r="J2922" s="2"/>
      <c r="K2922" s="2">
        <f t="shared" si="1570"/>
        <v>0.44999999979999994</v>
      </c>
      <c r="L2922" s="2">
        <f t="shared" si="1571"/>
        <v>0</v>
      </c>
      <c r="M2922" s="2">
        <f t="shared" si="1572"/>
        <v>0.41666666659999996</v>
      </c>
      <c r="N2922" s="2">
        <f t="shared" si="1573"/>
        <v>0.13333333359999996</v>
      </c>
      <c r="O2922" s="2">
        <f t="shared" si="1574"/>
        <v>1.3877787807814457E-16</v>
      </c>
      <c r="P2922" s="1">
        <v>224.99999990000003</v>
      </c>
      <c r="R2922" s="1">
        <v>208.33333330000002</v>
      </c>
      <c r="S2922" s="1">
        <v>66.666666800000002</v>
      </c>
      <c r="X2922" s="1">
        <v>0</v>
      </c>
      <c r="AI2922" s="7">
        <f t="shared" si="1575"/>
        <v>0</v>
      </c>
      <c r="AJ2922" s="7">
        <f t="shared" si="1576"/>
        <v>0</v>
      </c>
      <c r="AK2922" s="7">
        <f t="shared" si="1577"/>
        <v>0</v>
      </c>
      <c r="AL2922" s="7">
        <f t="shared" si="1578"/>
        <v>0</v>
      </c>
      <c r="AM2922" s="2">
        <f t="shared" si="1579"/>
        <v>0</v>
      </c>
      <c r="AN2922" s="2">
        <f t="shared" si="1580"/>
        <v>0</v>
      </c>
      <c r="AO2922" s="2">
        <f t="shared" si="1581"/>
        <v>0</v>
      </c>
      <c r="AP2922" s="2">
        <f t="shared" si="1582"/>
        <v>0</v>
      </c>
      <c r="AR2922" t="str">
        <f t="shared" si="1583"/>
        <v>Crawford</v>
      </c>
      <c r="AS2922" t="s">
        <v>518</v>
      </c>
      <c r="AT2922" s="182">
        <v>4</v>
      </c>
      <c r="AV2922" s="98">
        <v>19</v>
      </c>
      <c r="AW2922" s="100">
        <v>47</v>
      </c>
      <c r="AX2922" s="106">
        <f t="shared" si="1584"/>
        <v>19047</v>
      </c>
      <c r="AZ2922" s="7" t="s">
        <v>2975</v>
      </c>
      <c r="BA2922" t="s">
        <v>3015</v>
      </c>
    </row>
    <row r="2923" spans="1:53" hidden="1" outlineLevel="1">
      <c r="A2923" t="s">
        <v>251</v>
      </c>
      <c r="B2923" t="s">
        <v>518</v>
      </c>
      <c r="C2923" s="1">
        <f t="shared" si="1568"/>
        <v>2900.0000001999997</v>
      </c>
      <c r="D2923" s="7">
        <f>IF(P2923&gt;0,RANK(P2923,(P2923:R2923,S2923:AG2923)),0)</f>
        <v>1</v>
      </c>
      <c r="E2923" s="7">
        <f>IF(Q2923&gt;0,RANK(Q2923,(P2923:R2923,S2923:AG2923)),0)</f>
        <v>0</v>
      </c>
      <c r="F2923" s="7">
        <f>IF(R2923&gt;0,RANK(R2923,(P2923:R2923,S2923:AG2923)),0)</f>
        <v>2</v>
      </c>
      <c r="G2923" s="7">
        <f>IF(S2923&gt;0,RANK(S2923,(P2923:R2923,S2923:AG2923)),0)</f>
        <v>3</v>
      </c>
      <c r="H2923" s="49">
        <f t="shared" si="1585"/>
        <v>459.16666650000002</v>
      </c>
      <c r="I2923" s="178">
        <f t="shared" si="1586"/>
        <v>0.15833333326494256</v>
      </c>
      <c r="J2923" s="2"/>
      <c r="K2923" s="2">
        <f t="shared" si="1570"/>
        <v>0.57499999996034479</v>
      </c>
      <c r="L2923" s="2">
        <f t="shared" si="1571"/>
        <v>0</v>
      </c>
      <c r="M2923" s="2">
        <f t="shared" si="1572"/>
        <v>0.41666666669540225</v>
      </c>
      <c r="N2923" s="2">
        <f t="shared" si="1573"/>
        <v>8.3333333442528745E-3</v>
      </c>
      <c r="O2923" s="2">
        <f t="shared" si="1574"/>
        <v>8.3266726846886741E-17</v>
      </c>
      <c r="P2923" s="1">
        <v>1667.4999999999998</v>
      </c>
      <c r="R2923" s="1">
        <v>1208.3333334999998</v>
      </c>
      <c r="S2923" s="1">
        <v>24.1666667</v>
      </c>
      <c r="X2923" s="1">
        <v>0</v>
      </c>
      <c r="AI2923" s="7">
        <f t="shared" si="1575"/>
        <v>0</v>
      </c>
      <c r="AJ2923" s="7">
        <f t="shared" si="1576"/>
        <v>0</v>
      </c>
      <c r="AK2923" s="7">
        <f t="shared" si="1577"/>
        <v>0</v>
      </c>
      <c r="AL2923" s="7">
        <f t="shared" si="1578"/>
        <v>0</v>
      </c>
      <c r="AM2923" s="2">
        <f t="shared" si="1579"/>
        <v>0</v>
      </c>
      <c r="AN2923" s="2">
        <f t="shared" si="1580"/>
        <v>0</v>
      </c>
      <c r="AO2923" s="2">
        <f t="shared" si="1581"/>
        <v>0</v>
      </c>
      <c r="AP2923" s="2">
        <f t="shared" si="1582"/>
        <v>0</v>
      </c>
      <c r="AR2923" t="str">
        <f t="shared" si="1583"/>
        <v>Dallas</v>
      </c>
      <c r="AS2923" t="s">
        <v>518</v>
      </c>
      <c r="AT2923" s="182">
        <v>3</v>
      </c>
      <c r="AV2923" s="98">
        <v>19</v>
      </c>
      <c r="AW2923" s="100">
        <v>49</v>
      </c>
      <c r="AX2923" s="106">
        <f t="shared" si="1584"/>
        <v>19049</v>
      </c>
      <c r="AZ2923" s="7" t="s">
        <v>2975</v>
      </c>
      <c r="BA2923" t="s">
        <v>3015</v>
      </c>
    </row>
    <row r="2924" spans="1:53" hidden="1" outlineLevel="1">
      <c r="A2924" t="s">
        <v>2444</v>
      </c>
      <c r="B2924" t="s">
        <v>518</v>
      </c>
      <c r="C2924" s="1">
        <f t="shared" si="1568"/>
        <v>299.99999999999994</v>
      </c>
      <c r="D2924" s="7">
        <f>IF(P2924&gt;0,RANK(P2924,(P2924:R2924,S2924:AG2924)),0)</f>
        <v>1</v>
      </c>
      <c r="E2924" s="7">
        <f>IF(Q2924&gt;0,RANK(Q2924,(P2924:R2924,S2924:AG2924)),0)</f>
        <v>0</v>
      </c>
      <c r="F2924" s="7">
        <f>IF(R2924&gt;0,RANK(R2924,(P2924:R2924,S2924:AG2924)),0)</f>
        <v>2</v>
      </c>
      <c r="G2924" s="7">
        <f>IF(S2924&gt;0,RANK(S2924,(P2924:R2924,S2924:AG2924)),0)</f>
        <v>0</v>
      </c>
      <c r="H2924" s="49">
        <f t="shared" si="1585"/>
        <v>48</v>
      </c>
      <c r="I2924" s="178">
        <f t="shared" si="1586"/>
        <v>0.16000000000000003</v>
      </c>
      <c r="J2924" s="2"/>
      <c r="K2924" s="2">
        <f t="shared" si="1570"/>
        <v>0.57999999999999996</v>
      </c>
      <c r="L2924" s="2">
        <f t="shared" si="1571"/>
        <v>0</v>
      </c>
      <c r="M2924" s="2">
        <f t="shared" si="1572"/>
        <v>0.42</v>
      </c>
      <c r="N2924" s="2">
        <f t="shared" si="1573"/>
        <v>0</v>
      </c>
      <c r="O2924" s="2">
        <f t="shared" si="1574"/>
        <v>5.5511151231257827E-17</v>
      </c>
      <c r="P2924" s="1">
        <v>173.99999999999997</v>
      </c>
      <c r="R2924" s="1">
        <v>125.99999999999997</v>
      </c>
      <c r="S2924" s="1">
        <v>0</v>
      </c>
      <c r="X2924" s="1">
        <v>0</v>
      </c>
      <c r="AI2924" s="7">
        <f t="shared" si="1575"/>
        <v>0</v>
      </c>
      <c r="AJ2924" s="7">
        <f t="shared" si="1576"/>
        <v>0</v>
      </c>
      <c r="AK2924" s="7">
        <f t="shared" si="1577"/>
        <v>0</v>
      </c>
      <c r="AL2924" s="7">
        <f t="shared" si="1578"/>
        <v>0</v>
      </c>
      <c r="AM2924" s="2">
        <f t="shared" si="1579"/>
        <v>0</v>
      </c>
      <c r="AN2924" s="2">
        <f t="shared" si="1580"/>
        <v>0</v>
      </c>
      <c r="AO2924" s="2">
        <f t="shared" si="1581"/>
        <v>0</v>
      </c>
      <c r="AP2924" s="2">
        <f t="shared" si="1582"/>
        <v>0</v>
      </c>
      <c r="AR2924" t="str">
        <f t="shared" si="1583"/>
        <v>Davis</v>
      </c>
      <c r="AS2924" t="s">
        <v>518</v>
      </c>
      <c r="AT2924" s="182">
        <v>2</v>
      </c>
      <c r="AV2924" s="98">
        <v>19</v>
      </c>
      <c r="AW2924" s="100">
        <v>51</v>
      </c>
      <c r="AX2924" s="106">
        <f t="shared" si="1584"/>
        <v>19051</v>
      </c>
      <c r="AZ2924" s="7" t="s">
        <v>2975</v>
      </c>
      <c r="BA2924" t="s">
        <v>3015</v>
      </c>
    </row>
    <row r="2925" spans="1:53" hidden="1" outlineLevel="1">
      <c r="A2925" t="s">
        <v>576</v>
      </c>
      <c r="B2925" t="s">
        <v>518</v>
      </c>
      <c r="C2925" s="1">
        <f t="shared" si="1568"/>
        <v>300.0000002999999</v>
      </c>
      <c r="D2925" s="7">
        <f>IF(P2925&gt;0,RANK(P2925,(P2925:R2925,S2925:AG2925)),0)</f>
        <v>1</v>
      </c>
      <c r="E2925" s="7">
        <f>IF(Q2925&gt;0,RANK(Q2925,(P2925:R2925,S2925:AG2925)),0)</f>
        <v>0</v>
      </c>
      <c r="F2925" s="7">
        <f>IF(R2925&gt;0,RANK(R2925,(P2925:R2925,S2925:AG2925)),0)</f>
        <v>2</v>
      </c>
      <c r="G2925" s="7">
        <f>IF(S2925&gt;0,RANK(S2925,(P2925:R2925,S2925:AG2925)),0)</f>
        <v>3</v>
      </c>
      <c r="H2925" s="49">
        <f t="shared" si="1585"/>
        <v>8.5714286999999842</v>
      </c>
      <c r="I2925" s="178">
        <f t="shared" si="1586"/>
        <v>2.8571428971428527E-2</v>
      </c>
      <c r="J2925" s="2"/>
      <c r="K2925" s="2">
        <f t="shared" si="1570"/>
        <v>0.50000000016666668</v>
      </c>
      <c r="L2925" s="2">
        <f t="shared" si="1571"/>
        <v>0</v>
      </c>
      <c r="M2925" s="2">
        <f t="shared" si="1572"/>
        <v>0.47142857119523818</v>
      </c>
      <c r="N2925" s="2">
        <f t="shared" si="1573"/>
        <v>1.4285714319047625E-2</v>
      </c>
      <c r="O2925" s="2">
        <f t="shared" si="1574"/>
        <v>1.4285714319047517E-2</v>
      </c>
      <c r="P2925" s="1">
        <v>150.00000019999996</v>
      </c>
      <c r="R2925" s="1">
        <v>141.42857149999998</v>
      </c>
      <c r="S2925" s="1">
        <v>4.2857143000000004</v>
      </c>
      <c r="X2925" s="1">
        <v>4.2857143000000004</v>
      </c>
      <c r="AI2925" s="7">
        <f t="shared" si="1575"/>
        <v>0</v>
      </c>
      <c r="AJ2925" s="7">
        <f t="shared" si="1576"/>
        <v>0</v>
      </c>
      <c r="AK2925" s="7">
        <f t="shared" si="1577"/>
        <v>0</v>
      </c>
      <c r="AL2925" s="7">
        <f t="shared" si="1578"/>
        <v>0</v>
      </c>
      <c r="AM2925" s="2">
        <f t="shared" si="1579"/>
        <v>0</v>
      </c>
      <c r="AN2925" s="2">
        <f t="shared" si="1580"/>
        <v>0</v>
      </c>
      <c r="AO2925" s="2">
        <f t="shared" si="1581"/>
        <v>0</v>
      </c>
      <c r="AP2925" s="2">
        <f t="shared" si="1582"/>
        <v>0</v>
      </c>
      <c r="AR2925" t="str">
        <f t="shared" si="1583"/>
        <v>Decatur</v>
      </c>
      <c r="AS2925" t="s">
        <v>518</v>
      </c>
      <c r="AT2925" s="182">
        <v>2</v>
      </c>
      <c r="AV2925" s="98">
        <v>19</v>
      </c>
      <c r="AW2925" s="100">
        <v>53</v>
      </c>
      <c r="AX2925" s="106">
        <f t="shared" si="1584"/>
        <v>19053</v>
      </c>
      <c r="AZ2925" s="7" t="s">
        <v>2975</v>
      </c>
      <c r="BA2925" t="s">
        <v>3015</v>
      </c>
    </row>
    <row r="2926" spans="1:53" hidden="1" outlineLevel="1">
      <c r="A2926" t="s">
        <v>1718</v>
      </c>
      <c r="B2926" t="s">
        <v>518</v>
      </c>
      <c r="C2926" s="1">
        <f t="shared" si="1568"/>
        <v>800.00000000000011</v>
      </c>
      <c r="D2926" s="7">
        <f>IF(P2926&gt;0,RANK(P2926,(P2926:R2926,S2926:AG2926)),0)</f>
        <v>1</v>
      </c>
      <c r="E2926" s="7">
        <f>IF(Q2926&gt;0,RANK(Q2926,(P2926:R2926,S2926:AG2926)),0)</f>
        <v>0</v>
      </c>
      <c r="F2926" s="7">
        <f>IF(R2926&gt;0,RANK(R2926,(P2926:R2926,S2926:AG2926)),0)</f>
        <v>2</v>
      </c>
      <c r="G2926" s="7">
        <f>IF(S2926&gt;0,RANK(S2926,(P2926:R2926,S2926:AG2926)),0)</f>
        <v>3</v>
      </c>
      <c r="H2926" s="49">
        <f t="shared" si="1585"/>
        <v>96</v>
      </c>
      <c r="I2926" s="178">
        <f t="shared" si="1586"/>
        <v>0.11999999999999998</v>
      </c>
      <c r="J2926" s="2"/>
      <c r="K2926" s="2">
        <f t="shared" si="1570"/>
        <v>0.55000000000000004</v>
      </c>
      <c r="L2926" s="2">
        <f t="shared" si="1571"/>
        <v>0</v>
      </c>
      <c r="M2926" s="2">
        <f t="shared" si="1572"/>
        <v>0.43</v>
      </c>
      <c r="N2926" s="2">
        <f t="shared" si="1573"/>
        <v>1.9999999999999997E-2</v>
      </c>
      <c r="O2926" s="2">
        <f t="shared" si="1574"/>
        <v>-3.4694469519536142E-17</v>
      </c>
      <c r="P2926" s="1">
        <v>440.00000000000006</v>
      </c>
      <c r="R2926" s="1">
        <v>344.00000000000006</v>
      </c>
      <c r="S2926" s="1">
        <v>16</v>
      </c>
      <c r="X2926" s="1">
        <v>0</v>
      </c>
      <c r="AI2926" s="7">
        <f t="shared" si="1575"/>
        <v>0</v>
      </c>
      <c r="AJ2926" s="7">
        <f t="shared" si="1576"/>
        <v>0</v>
      </c>
      <c r="AK2926" s="7">
        <f t="shared" si="1577"/>
        <v>0</v>
      </c>
      <c r="AL2926" s="7">
        <f t="shared" si="1578"/>
        <v>0</v>
      </c>
      <c r="AM2926" s="2">
        <f t="shared" si="1579"/>
        <v>0</v>
      </c>
      <c r="AN2926" s="2">
        <f t="shared" si="1580"/>
        <v>0</v>
      </c>
      <c r="AO2926" s="2">
        <f t="shared" si="1581"/>
        <v>0</v>
      </c>
      <c r="AP2926" s="2">
        <f t="shared" si="1582"/>
        <v>0</v>
      </c>
      <c r="AR2926" t="str">
        <f t="shared" si="1583"/>
        <v>Delaware</v>
      </c>
      <c r="AS2926" t="s">
        <v>518</v>
      </c>
      <c r="AT2926" s="182">
        <v>1</v>
      </c>
      <c r="AV2926" s="98">
        <v>19</v>
      </c>
      <c r="AW2926" s="100">
        <v>55</v>
      </c>
      <c r="AX2926" s="106">
        <f t="shared" si="1584"/>
        <v>19055</v>
      </c>
      <c r="AZ2926" s="7" t="s">
        <v>2975</v>
      </c>
      <c r="BA2926" t="s">
        <v>3015</v>
      </c>
    </row>
    <row r="2927" spans="1:53" hidden="1" outlineLevel="1">
      <c r="A2927" t="s">
        <v>2688</v>
      </c>
      <c r="B2927" t="s">
        <v>518</v>
      </c>
      <c r="C2927" s="1">
        <f t="shared" si="1568"/>
        <v>2000.0000001000003</v>
      </c>
      <c r="D2927" s="7">
        <f>IF(P2927&gt;0,RANK(P2927,(P2927:R2927,S2927:AG2927)),0)</f>
        <v>2</v>
      </c>
      <c r="E2927" s="7">
        <f>IF(Q2927&gt;0,RANK(Q2927,(P2927:R2927,S2927:AG2927)),0)</f>
        <v>0</v>
      </c>
      <c r="F2927" s="7">
        <f>IF(R2927&gt;0,RANK(R2927,(P2927:R2927,S2927:AG2927)),0)</f>
        <v>1</v>
      </c>
      <c r="G2927" s="7">
        <f>IF(S2927&gt;0,RANK(S2927,(P2927:R2927,S2927:AG2927)),0)</f>
        <v>0</v>
      </c>
      <c r="H2927" s="49">
        <f t="shared" si="1585"/>
        <v>133.33333330000016</v>
      </c>
      <c r="I2927" s="178">
        <f t="shared" si="1586"/>
        <v>6.6666666646666733E-2</v>
      </c>
      <c r="J2927" s="2"/>
      <c r="K2927" s="2">
        <f t="shared" si="1570"/>
        <v>0.46666666667666662</v>
      </c>
      <c r="L2927" s="2">
        <f t="shared" si="1571"/>
        <v>0</v>
      </c>
      <c r="M2927" s="2">
        <f t="shared" si="1572"/>
        <v>0.53333333332333333</v>
      </c>
      <c r="N2927" s="2">
        <f t="shared" si="1573"/>
        <v>0</v>
      </c>
      <c r="O2927" s="2">
        <f t="shared" si="1574"/>
        <v>1.1102230246251565E-16</v>
      </c>
      <c r="P2927" s="1">
        <v>933.33333340000001</v>
      </c>
      <c r="R2927" s="1">
        <v>1066.6666667000002</v>
      </c>
      <c r="S2927" s="1">
        <v>0</v>
      </c>
      <c r="X2927" s="1">
        <v>0</v>
      </c>
      <c r="AI2927" s="7">
        <f t="shared" si="1575"/>
        <v>0</v>
      </c>
      <c r="AJ2927" s="7">
        <f t="shared" si="1576"/>
        <v>0</v>
      </c>
      <c r="AK2927" s="7">
        <f t="shared" si="1577"/>
        <v>0</v>
      </c>
      <c r="AL2927" s="7">
        <f t="shared" si="1578"/>
        <v>0</v>
      </c>
      <c r="AM2927" s="2">
        <f t="shared" si="1579"/>
        <v>0</v>
      </c>
      <c r="AN2927" s="2">
        <f t="shared" si="1580"/>
        <v>0</v>
      </c>
      <c r="AO2927" s="2">
        <f t="shared" si="1581"/>
        <v>0</v>
      </c>
      <c r="AP2927" s="2">
        <f t="shared" si="1582"/>
        <v>0</v>
      </c>
      <c r="AR2927" t="str">
        <f t="shared" si="1583"/>
        <v>Des Moines</v>
      </c>
      <c r="AS2927" t="s">
        <v>518</v>
      </c>
      <c r="AT2927" s="182">
        <v>2</v>
      </c>
      <c r="AV2927" s="98">
        <v>19</v>
      </c>
      <c r="AW2927" s="100">
        <v>57</v>
      </c>
      <c r="AX2927" s="106">
        <f t="shared" si="1584"/>
        <v>19057</v>
      </c>
      <c r="AZ2927" s="7" t="s">
        <v>2975</v>
      </c>
      <c r="BA2927" t="s">
        <v>3015</v>
      </c>
    </row>
    <row r="2928" spans="1:53" hidden="1" outlineLevel="1">
      <c r="A2928" t="s">
        <v>2186</v>
      </c>
      <c r="B2928" t="s">
        <v>518</v>
      </c>
      <c r="C2928" s="1">
        <f t="shared" si="1568"/>
        <v>700</v>
      </c>
      <c r="D2928" s="7">
        <f>IF(P2928&gt;0,RANK(P2928,(P2928:R2928,S2928:AG2928)),0)</f>
        <v>2</v>
      </c>
      <c r="E2928" s="7">
        <f>IF(Q2928&gt;0,RANK(Q2928,(P2928:R2928,S2928:AG2928)),0)</f>
        <v>0</v>
      </c>
      <c r="F2928" s="7">
        <f>IF(R2928&gt;0,RANK(R2928,(P2928:R2928,S2928:AG2928)),0)</f>
        <v>1</v>
      </c>
      <c r="G2928" s="7">
        <f>IF(S2928&gt;0,RANK(S2928,(P2928:R2928,S2928:AG2928)),0)</f>
        <v>0</v>
      </c>
      <c r="H2928" s="49">
        <f t="shared" si="1585"/>
        <v>17.500000000000057</v>
      </c>
      <c r="I2928" s="178">
        <f t="shared" si="1586"/>
        <v>2.5000000000000081E-2</v>
      </c>
      <c r="J2928" s="2"/>
      <c r="K2928" s="2">
        <f t="shared" si="1570"/>
        <v>0.48749999999999993</v>
      </c>
      <c r="L2928" s="2">
        <f t="shared" si="1571"/>
        <v>0</v>
      </c>
      <c r="M2928" s="2">
        <f t="shared" si="1572"/>
        <v>0.51249999999999996</v>
      </c>
      <c r="N2928" s="2">
        <f t="shared" si="1573"/>
        <v>0</v>
      </c>
      <c r="O2928" s="2">
        <f t="shared" si="1574"/>
        <v>1.1102230246251565E-16</v>
      </c>
      <c r="P2928" s="1">
        <v>341.24999999999994</v>
      </c>
      <c r="R2928" s="1">
        <v>358.75</v>
      </c>
      <c r="S2928" s="1">
        <v>0</v>
      </c>
      <c r="X2928" s="1">
        <v>0</v>
      </c>
      <c r="AI2928" s="7">
        <f t="shared" si="1575"/>
        <v>0</v>
      </c>
      <c r="AJ2928" s="7">
        <f t="shared" si="1576"/>
        <v>0</v>
      </c>
      <c r="AK2928" s="7">
        <f t="shared" si="1577"/>
        <v>0</v>
      </c>
      <c r="AL2928" s="7">
        <f t="shared" si="1578"/>
        <v>0</v>
      </c>
      <c r="AM2928" s="2">
        <f t="shared" si="1579"/>
        <v>0</v>
      </c>
      <c r="AN2928" s="2">
        <f t="shared" si="1580"/>
        <v>0</v>
      </c>
      <c r="AO2928" s="2">
        <f t="shared" si="1581"/>
        <v>0</v>
      </c>
      <c r="AP2928" s="2">
        <f t="shared" si="1582"/>
        <v>0</v>
      </c>
      <c r="AR2928" t="str">
        <f t="shared" si="1583"/>
        <v>Dickinson</v>
      </c>
      <c r="AS2928" t="s">
        <v>518</v>
      </c>
      <c r="AT2928" s="182">
        <v>4</v>
      </c>
      <c r="AV2928" s="98">
        <v>19</v>
      </c>
      <c r="AW2928" s="100">
        <v>59</v>
      </c>
      <c r="AX2928" s="106">
        <f t="shared" si="1584"/>
        <v>19059</v>
      </c>
      <c r="AZ2928" s="7" t="s">
        <v>2975</v>
      </c>
      <c r="BA2928" t="s">
        <v>3015</v>
      </c>
    </row>
    <row r="2929" spans="1:53" hidden="1" outlineLevel="1">
      <c r="A2929" t="s">
        <v>832</v>
      </c>
      <c r="B2929" t="s">
        <v>518</v>
      </c>
      <c r="C2929" s="1">
        <f t="shared" si="1568"/>
        <v>4799.9999997000004</v>
      </c>
      <c r="D2929" s="7">
        <f>IF(P2929&gt;0,RANK(P2929,(P2929:R2929,S2929:AG2929)),0)</f>
        <v>1</v>
      </c>
      <c r="E2929" s="7">
        <f>IF(Q2929&gt;0,RANK(Q2929,(P2929:R2929,S2929:AG2929)),0)</f>
        <v>0</v>
      </c>
      <c r="F2929" s="7">
        <f>IF(R2929&gt;0,RANK(R2929,(P2929:R2929,S2929:AG2929)),0)</f>
        <v>2</v>
      </c>
      <c r="G2929" s="7">
        <f>IF(S2929&gt;0,RANK(S2929,(P2929:R2929,S2929:AG2929)),0)</f>
        <v>3</v>
      </c>
      <c r="H2929" s="49">
        <f t="shared" si="1585"/>
        <v>227.66798410000001</v>
      </c>
      <c r="I2929" s="178">
        <f t="shared" si="1586"/>
        <v>4.7430830023797756E-2</v>
      </c>
      <c r="J2929" s="2"/>
      <c r="K2929" s="2">
        <f t="shared" si="1570"/>
        <v>0.521739130428442</v>
      </c>
      <c r="L2929" s="2">
        <f t="shared" si="1571"/>
        <v>0</v>
      </c>
      <c r="M2929" s="2">
        <f t="shared" si="1572"/>
        <v>0.47430830040464417</v>
      </c>
      <c r="N2929" s="2">
        <f t="shared" si="1573"/>
        <v>3.952569166913702E-3</v>
      </c>
      <c r="O2929" s="2">
        <f t="shared" si="1574"/>
        <v>1.3097162243624894E-16</v>
      </c>
      <c r="P2929" s="1">
        <v>2504.3478258999999</v>
      </c>
      <c r="R2929" s="1">
        <v>2276.6798417999998</v>
      </c>
      <c r="S2929" s="1">
        <v>18.972332000000002</v>
      </c>
      <c r="X2929" s="1">
        <v>0</v>
      </c>
      <c r="AI2929" s="7">
        <f t="shared" si="1575"/>
        <v>0</v>
      </c>
      <c r="AJ2929" s="7">
        <f t="shared" si="1576"/>
        <v>0</v>
      </c>
      <c r="AK2929" s="7">
        <f t="shared" si="1577"/>
        <v>0</v>
      </c>
      <c r="AL2929" s="7">
        <f t="shared" si="1578"/>
        <v>0</v>
      </c>
      <c r="AM2929" s="2">
        <f t="shared" si="1579"/>
        <v>0</v>
      </c>
      <c r="AN2929" s="2">
        <f t="shared" si="1580"/>
        <v>0</v>
      </c>
      <c r="AO2929" s="2">
        <f t="shared" si="1581"/>
        <v>0</v>
      </c>
      <c r="AP2929" s="2">
        <f t="shared" si="1582"/>
        <v>0</v>
      </c>
      <c r="AR2929" t="str">
        <f t="shared" si="1583"/>
        <v>Dubuque</v>
      </c>
      <c r="AS2929" t="s">
        <v>518</v>
      </c>
      <c r="AT2929" s="182">
        <v>1</v>
      </c>
      <c r="AV2929" s="98">
        <v>19</v>
      </c>
      <c r="AW2929" s="100">
        <v>61</v>
      </c>
      <c r="AX2929" s="106">
        <f t="shared" si="1584"/>
        <v>19061</v>
      </c>
      <c r="AZ2929" s="7" t="s">
        <v>2975</v>
      </c>
      <c r="BA2929" t="s">
        <v>3015</v>
      </c>
    </row>
    <row r="2930" spans="1:53" hidden="1" outlineLevel="1">
      <c r="A2930" t="s">
        <v>482</v>
      </c>
      <c r="B2930" t="s">
        <v>518</v>
      </c>
      <c r="C2930" s="1">
        <f t="shared" si="1568"/>
        <v>299.99999999999994</v>
      </c>
      <c r="D2930" s="7">
        <f>IF(P2930&gt;0,RANK(P2930,(P2930:R2930,S2930:AG2930)),0)</f>
        <v>1</v>
      </c>
      <c r="E2930" s="7">
        <f>IF(Q2930&gt;0,RANK(Q2930,(P2930:R2930,S2930:AG2930)),0)</f>
        <v>0</v>
      </c>
      <c r="F2930" s="7">
        <f>IF(R2930&gt;0,RANK(R2930,(P2930:R2930,S2930:AG2930)),0)</f>
        <v>2</v>
      </c>
      <c r="G2930" s="7">
        <f>IF(S2930&gt;0,RANK(S2930,(P2930:R2930,S2930:AG2930)),0)</f>
        <v>0</v>
      </c>
      <c r="H2930" s="49">
        <f t="shared" si="1585"/>
        <v>36</v>
      </c>
      <c r="I2930" s="178">
        <f t="shared" si="1586"/>
        <v>0.12000000000000002</v>
      </c>
      <c r="J2930" s="2"/>
      <c r="K2930" s="2">
        <f t="shared" si="1570"/>
        <v>0.56000000000000005</v>
      </c>
      <c r="L2930" s="2">
        <f t="shared" si="1571"/>
        <v>0</v>
      </c>
      <c r="M2930" s="2">
        <f t="shared" si="1572"/>
        <v>0.44</v>
      </c>
      <c r="N2930" s="2">
        <f t="shared" si="1573"/>
        <v>0</v>
      </c>
      <c r="O2930" s="2">
        <f t="shared" si="1574"/>
        <v>-5.5511151231257827E-17</v>
      </c>
      <c r="P2930" s="1">
        <v>167.99999999999997</v>
      </c>
      <c r="R2930" s="1">
        <v>131.99999999999997</v>
      </c>
      <c r="S2930" s="1">
        <v>0</v>
      </c>
      <c r="X2930" s="1">
        <v>0</v>
      </c>
      <c r="AI2930" s="7">
        <f t="shared" si="1575"/>
        <v>0</v>
      </c>
      <c r="AJ2930" s="7">
        <f t="shared" si="1576"/>
        <v>0</v>
      </c>
      <c r="AK2930" s="7">
        <f t="shared" si="1577"/>
        <v>0</v>
      </c>
      <c r="AL2930" s="7">
        <f t="shared" si="1578"/>
        <v>0</v>
      </c>
      <c r="AM2930" s="2">
        <f t="shared" si="1579"/>
        <v>0</v>
      </c>
      <c r="AN2930" s="2">
        <f t="shared" si="1580"/>
        <v>0</v>
      </c>
      <c r="AO2930" s="2">
        <f t="shared" si="1581"/>
        <v>0</v>
      </c>
      <c r="AP2930" s="2">
        <f t="shared" si="1582"/>
        <v>0</v>
      </c>
      <c r="AR2930" t="str">
        <f t="shared" si="1583"/>
        <v>Emmet</v>
      </c>
      <c r="AS2930" t="s">
        <v>518</v>
      </c>
      <c r="AT2930" s="182">
        <v>4</v>
      </c>
      <c r="AV2930" s="98">
        <v>19</v>
      </c>
      <c r="AW2930" s="100">
        <v>63</v>
      </c>
      <c r="AX2930" s="106">
        <f t="shared" si="1584"/>
        <v>19063</v>
      </c>
      <c r="AZ2930" s="7" t="s">
        <v>2975</v>
      </c>
      <c r="BA2930" t="s">
        <v>3015</v>
      </c>
    </row>
    <row r="2931" spans="1:53" hidden="1" outlineLevel="1">
      <c r="A2931" t="s">
        <v>31</v>
      </c>
      <c r="B2931" t="s">
        <v>518</v>
      </c>
      <c r="C2931" s="1">
        <f t="shared" ref="C2931:C2962" si="1587">SUM(P2931:AG2931)</f>
        <v>999.99999969999999</v>
      </c>
      <c r="D2931" s="7">
        <f>IF(P2931&gt;0,RANK(P2931,(P2931:R2931,S2931:AG2931)),0)</f>
        <v>1</v>
      </c>
      <c r="E2931" s="7">
        <f>IF(Q2931&gt;0,RANK(Q2931,(P2931:R2931,S2931:AG2931)),0)</f>
        <v>0</v>
      </c>
      <c r="F2931" s="7">
        <f>IF(R2931&gt;0,RANK(R2931,(P2931:R2931,S2931:AG2931)),0)</f>
        <v>2</v>
      </c>
      <c r="G2931" s="7">
        <f>IF(S2931&gt;0,RANK(S2931,(P2931:R2931,S2931:AG2931)),0)</f>
        <v>0</v>
      </c>
      <c r="H2931" s="49">
        <f t="shared" si="1585"/>
        <v>57.142856800000004</v>
      </c>
      <c r="I2931" s="178">
        <f t="shared" si="1586"/>
        <v>5.7142856817142859E-2</v>
      </c>
      <c r="J2931" s="2"/>
      <c r="K2931" s="2">
        <f t="shared" ref="K2931:K2962" si="1588">IF($C2931=0,"-",P2931/$C2931)</f>
        <v>0.52571428555771427</v>
      </c>
      <c r="L2931" s="2">
        <f t="shared" ref="L2931:L2962" si="1589">IF($C2931=0,"-",Q2931/$C2931)</f>
        <v>0</v>
      </c>
      <c r="M2931" s="2">
        <f t="shared" ref="M2931:M2962" si="1590">IF($C2931=0,"-",R2931/$C2931)</f>
        <v>0.46857142874057145</v>
      </c>
      <c r="N2931" s="2">
        <f t="shared" ref="N2931:N2962" si="1591">IF($C2931=0,"-",S2931/$C2931)</f>
        <v>0</v>
      </c>
      <c r="O2931" s="2">
        <f t="shared" si="1574"/>
        <v>5.7142857017142834E-3</v>
      </c>
      <c r="P2931" s="1">
        <v>525.71428539999999</v>
      </c>
      <c r="R2931" s="1">
        <v>468.57142859999999</v>
      </c>
      <c r="S2931" s="1">
        <v>0</v>
      </c>
      <c r="X2931" s="1">
        <v>5.7142856999999996</v>
      </c>
      <c r="AI2931" s="7">
        <f t="shared" ref="AI2931:AI2962" si="1592">IF(T2931&gt;0,RANK(T2931,(P2931:Z2931)),0)</f>
        <v>0</v>
      </c>
      <c r="AJ2931" s="7">
        <f t="shared" ref="AJ2931:AJ2962" si="1593">IF(U2931&gt;0,RANK(U2931,(P2931:Z2931)),0)</f>
        <v>0</v>
      </c>
      <c r="AK2931" s="7">
        <f t="shared" ref="AK2931:AK2962" si="1594">IF(V2931&gt;0,RANK(V2931,(P2931:Z2931)),0)</f>
        <v>0</v>
      </c>
      <c r="AL2931" s="7">
        <f t="shared" ref="AL2931:AL2962" si="1595">IF(W2931&gt;0,RANK(W2931,(P2931:Z2931)),0)</f>
        <v>0</v>
      </c>
      <c r="AM2931" s="2">
        <f t="shared" ref="AM2931:AM2962" si="1596">IF($C2931=0,"-",T2931/$C2931)</f>
        <v>0</v>
      </c>
      <c r="AN2931" s="2">
        <f t="shared" ref="AN2931:AN2962" si="1597">IF($C2931=0,"-",U2931/$C2931)</f>
        <v>0</v>
      </c>
      <c r="AO2931" s="2">
        <f t="shared" ref="AO2931:AO2962" si="1598">IF($C2931=0,"-",V2931/$C2931)</f>
        <v>0</v>
      </c>
      <c r="AP2931" s="2">
        <f t="shared" ref="AP2931:AP2962" si="1599">IF($C2931=0,"-",W2931/$C2931)</f>
        <v>0</v>
      </c>
      <c r="AR2931" t="str">
        <f t="shared" ref="AR2931:AR2962" si="1600">A2931</f>
        <v>Fayette</v>
      </c>
      <c r="AS2931" t="s">
        <v>518</v>
      </c>
      <c r="AT2931" s="182">
        <v>1</v>
      </c>
      <c r="AV2931" s="98">
        <v>19</v>
      </c>
      <c r="AW2931" s="100">
        <v>65</v>
      </c>
      <c r="AX2931" s="106">
        <f t="shared" ref="AX2931:AX2962" si="1601">AV2931*1000+AW2931</f>
        <v>19065</v>
      </c>
      <c r="AZ2931" s="7" t="s">
        <v>2975</v>
      </c>
      <c r="BA2931" t="s">
        <v>3015</v>
      </c>
    </row>
    <row r="2932" spans="1:53" hidden="1" outlineLevel="1">
      <c r="A2932" t="s">
        <v>3056</v>
      </c>
      <c r="B2932" t="s">
        <v>518</v>
      </c>
      <c r="C2932" s="1">
        <f t="shared" si="1587"/>
        <v>799.99999990000003</v>
      </c>
      <c r="D2932" s="7">
        <f>IF(P2932&gt;0,RANK(P2932,(P2932:R2932,S2932:AG2932)),0)</f>
        <v>1</v>
      </c>
      <c r="E2932" s="7">
        <f>IF(Q2932&gt;0,RANK(Q2932,(P2932:R2932,S2932:AG2932)),0)</f>
        <v>0</v>
      </c>
      <c r="F2932" s="7">
        <f>IF(R2932&gt;0,RANK(R2932,(P2932:R2932,S2932:AG2932)),0)</f>
        <v>2</v>
      </c>
      <c r="G2932" s="7">
        <f>IF(S2932&gt;0,RANK(S2932,(P2932:R2932,S2932:AG2932)),0)</f>
        <v>0</v>
      </c>
      <c r="H2932" s="49">
        <f t="shared" si="1585"/>
        <v>106.66666650000013</v>
      </c>
      <c r="I2932" s="178">
        <f t="shared" si="1586"/>
        <v>0.13333333314166682</v>
      </c>
      <c r="J2932" s="2"/>
      <c r="K2932" s="2">
        <f t="shared" si="1588"/>
        <v>0.56666666657083342</v>
      </c>
      <c r="L2932" s="2">
        <f t="shared" si="1589"/>
        <v>0</v>
      </c>
      <c r="M2932" s="2">
        <f t="shared" si="1590"/>
        <v>0.43333333342916658</v>
      </c>
      <c r="N2932" s="2">
        <f t="shared" si="1591"/>
        <v>0</v>
      </c>
      <c r="O2932" s="2">
        <f t="shared" si="1574"/>
        <v>0</v>
      </c>
      <c r="P2932" s="1">
        <v>453.33333320000008</v>
      </c>
      <c r="R2932" s="1">
        <v>346.66666669999995</v>
      </c>
      <c r="S2932" s="1">
        <v>0</v>
      </c>
      <c r="X2932" s="1">
        <v>0</v>
      </c>
      <c r="AI2932" s="7">
        <f t="shared" si="1592"/>
        <v>0</v>
      </c>
      <c r="AJ2932" s="7">
        <f t="shared" si="1593"/>
        <v>0</v>
      </c>
      <c r="AK2932" s="7">
        <f t="shared" si="1594"/>
        <v>0</v>
      </c>
      <c r="AL2932" s="7">
        <f t="shared" si="1595"/>
        <v>0</v>
      </c>
      <c r="AM2932" s="2">
        <f t="shared" si="1596"/>
        <v>0</v>
      </c>
      <c r="AN2932" s="2">
        <f t="shared" si="1597"/>
        <v>0</v>
      </c>
      <c r="AO2932" s="2">
        <f t="shared" si="1598"/>
        <v>0</v>
      </c>
      <c r="AP2932" s="2">
        <f t="shared" si="1599"/>
        <v>0</v>
      </c>
      <c r="AR2932" t="str">
        <f t="shared" si="1600"/>
        <v>Floyd</v>
      </c>
      <c r="AS2932" t="s">
        <v>518</v>
      </c>
      <c r="AT2932" s="182">
        <v>4</v>
      </c>
      <c r="AV2932" s="98">
        <v>19</v>
      </c>
      <c r="AW2932" s="100">
        <v>67</v>
      </c>
      <c r="AX2932" s="106">
        <f t="shared" si="1601"/>
        <v>19067</v>
      </c>
      <c r="AZ2932" s="7" t="s">
        <v>2975</v>
      </c>
      <c r="BA2932" t="s">
        <v>3015</v>
      </c>
    </row>
    <row r="2933" spans="1:53" hidden="1" outlineLevel="1">
      <c r="A2933" t="s">
        <v>2429</v>
      </c>
      <c r="B2933" t="s">
        <v>518</v>
      </c>
      <c r="C2933" s="1">
        <f t="shared" si="1587"/>
        <v>399.99999960000002</v>
      </c>
      <c r="D2933" s="7">
        <f>IF(P2933&gt;0,RANK(P2933,(P2933:R2933,S2933:AG2933)),0)</f>
        <v>1</v>
      </c>
      <c r="E2933" s="7">
        <f>IF(Q2933&gt;0,RANK(Q2933,(P2933:R2933,S2933:AG2933)),0)</f>
        <v>0</v>
      </c>
      <c r="F2933" s="7">
        <f>IF(R2933&gt;0,RANK(R2933,(P2933:R2933,S2933:AG2933)),0)</f>
        <v>2</v>
      </c>
      <c r="G2933" s="7">
        <f>IF(S2933&gt;0,RANK(S2933,(P2933:R2933,S2933:AG2933)),0)</f>
        <v>3</v>
      </c>
      <c r="H2933" s="49">
        <f t="shared" si="1585"/>
        <v>57.777777600000036</v>
      </c>
      <c r="I2933" s="178">
        <f t="shared" si="1586"/>
        <v>0.14444444414444452</v>
      </c>
      <c r="J2933" s="2"/>
      <c r="K2933" s="2">
        <f t="shared" si="1588"/>
        <v>0.56666666656666664</v>
      </c>
      <c r="L2933" s="2">
        <f t="shared" si="1589"/>
        <v>0</v>
      </c>
      <c r="M2933" s="2">
        <f t="shared" si="1590"/>
        <v>0.42222222242222218</v>
      </c>
      <c r="N2933" s="2">
        <f t="shared" si="1591"/>
        <v>1.111111101111111E-2</v>
      </c>
      <c r="O2933" s="2">
        <f t="shared" si="1574"/>
        <v>6.4184768611141862E-17</v>
      </c>
      <c r="P2933" s="1">
        <v>226.66666640000003</v>
      </c>
      <c r="R2933" s="1">
        <v>168.88888879999999</v>
      </c>
      <c r="S2933" s="1">
        <v>4.4444444000000001</v>
      </c>
      <c r="X2933" s="1">
        <v>0</v>
      </c>
      <c r="AI2933" s="7">
        <f t="shared" si="1592"/>
        <v>0</v>
      </c>
      <c r="AJ2933" s="7">
        <f t="shared" si="1593"/>
        <v>0</v>
      </c>
      <c r="AK2933" s="7">
        <f t="shared" si="1594"/>
        <v>0</v>
      </c>
      <c r="AL2933" s="7">
        <f t="shared" si="1595"/>
        <v>0</v>
      </c>
      <c r="AM2933" s="2">
        <f t="shared" si="1596"/>
        <v>0</v>
      </c>
      <c r="AN2933" s="2">
        <f t="shared" si="1597"/>
        <v>0</v>
      </c>
      <c r="AO2933" s="2">
        <f t="shared" si="1598"/>
        <v>0</v>
      </c>
      <c r="AP2933" s="2">
        <f t="shared" si="1599"/>
        <v>0</v>
      </c>
      <c r="AR2933" t="str">
        <f t="shared" si="1600"/>
        <v>Franklin</v>
      </c>
      <c r="AS2933" t="s">
        <v>518</v>
      </c>
      <c r="AT2933" s="182">
        <v>4</v>
      </c>
      <c r="AV2933" s="98">
        <v>19</v>
      </c>
      <c r="AW2933" s="100">
        <v>69</v>
      </c>
      <c r="AX2933" s="106">
        <f t="shared" si="1601"/>
        <v>19069</v>
      </c>
      <c r="AZ2933" s="7" t="s">
        <v>2975</v>
      </c>
      <c r="BA2933" t="s">
        <v>3015</v>
      </c>
    </row>
    <row r="2934" spans="1:53" hidden="1" outlineLevel="1">
      <c r="A2934" t="s">
        <v>703</v>
      </c>
      <c r="B2934" t="s">
        <v>518</v>
      </c>
      <c r="C2934" s="1">
        <f t="shared" si="1587"/>
        <v>270</v>
      </c>
      <c r="D2934" s="7">
        <f>IF(P2934&gt;0,RANK(P2934,(P2934:R2934,S2934:AG2934)),0)</f>
        <v>2</v>
      </c>
      <c r="E2934" s="7">
        <f>IF(Q2934&gt;0,RANK(Q2934,(P2934:R2934,S2934:AG2934)),0)</f>
        <v>0</v>
      </c>
      <c r="F2934" s="7">
        <f>IF(R2934&gt;0,RANK(R2934,(P2934:R2934,S2934:AG2934)),0)</f>
        <v>1</v>
      </c>
      <c r="G2934" s="7">
        <f>IF(S2934&gt;0,RANK(S2934,(P2934:R2934,S2934:AG2934)),0)</f>
        <v>3</v>
      </c>
      <c r="H2934" s="49">
        <f t="shared" si="1585"/>
        <v>15</v>
      </c>
      <c r="I2934" s="178">
        <f t="shared" si="1586"/>
        <v>5.5555555555555552E-2</v>
      </c>
      <c r="J2934" s="2"/>
      <c r="K2934" s="2">
        <f t="shared" si="1588"/>
        <v>0.44444444444444442</v>
      </c>
      <c r="L2934" s="2">
        <f t="shared" si="1589"/>
        <v>0</v>
      </c>
      <c r="M2934" s="2">
        <f t="shared" si="1590"/>
        <v>0.5</v>
      </c>
      <c r="N2934" s="2">
        <f t="shared" si="1591"/>
        <v>5.5555555555555552E-2</v>
      </c>
      <c r="O2934" s="2">
        <f t="shared" ref="O2934:O2997" si="1602">IF(C2934=0,"-",(1-K2934-L2934-M2934-N2934))</f>
        <v>2.7755575615628914E-17</v>
      </c>
      <c r="P2934" s="1">
        <v>120</v>
      </c>
      <c r="R2934" s="1">
        <v>135</v>
      </c>
      <c r="S2934" s="1">
        <v>15</v>
      </c>
      <c r="X2934" s="1">
        <v>0</v>
      </c>
      <c r="AI2934" s="7">
        <f t="shared" si="1592"/>
        <v>0</v>
      </c>
      <c r="AJ2934" s="7">
        <f t="shared" si="1593"/>
        <v>0</v>
      </c>
      <c r="AK2934" s="7">
        <f t="shared" si="1594"/>
        <v>0</v>
      </c>
      <c r="AL2934" s="7">
        <f t="shared" si="1595"/>
        <v>0</v>
      </c>
      <c r="AM2934" s="2">
        <f t="shared" si="1596"/>
        <v>0</v>
      </c>
      <c r="AN2934" s="2">
        <f t="shared" si="1597"/>
        <v>0</v>
      </c>
      <c r="AO2934" s="2">
        <f t="shared" si="1598"/>
        <v>0</v>
      </c>
      <c r="AP2934" s="2">
        <f t="shared" si="1599"/>
        <v>0</v>
      </c>
      <c r="AR2934" t="str">
        <f t="shared" si="1600"/>
        <v>Fremont</v>
      </c>
      <c r="AS2934" t="s">
        <v>518</v>
      </c>
      <c r="AT2934" s="182">
        <v>3</v>
      </c>
      <c r="AV2934" s="98">
        <v>19</v>
      </c>
      <c r="AW2934" s="100">
        <v>71</v>
      </c>
      <c r="AX2934" s="106">
        <f t="shared" si="1601"/>
        <v>19071</v>
      </c>
      <c r="AZ2934" s="7" t="s">
        <v>2975</v>
      </c>
      <c r="BA2934" t="s">
        <v>3015</v>
      </c>
    </row>
    <row r="2935" spans="1:53" hidden="1" outlineLevel="1">
      <c r="A2935" t="s">
        <v>1318</v>
      </c>
      <c r="B2935" t="s">
        <v>518</v>
      </c>
      <c r="C2935" s="1">
        <f t="shared" si="1587"/>
        <v>400.00000009999997</v>
      </c>
      <c r="D2935" s="7">
        <f>IF(P2935&gt;0,RANK(P2935,(P2935:R2935,S2935:AG2935)),0)</f>
        <v>1</v>
      </c>
      <c r="E2935" s="7">
        <f>IF(Q2935&gt;0,RANK(Q2935,(P2935:R2935,S2935:AG2935)),0)</f>
        <v>0</v>
      </c>
      <c r="F2935" s="7">
        <f>IF(R2935&gt;0,RANK(R2935,(P2935:R2935,S2935:AG2935)),0)</f>
        <v>2</v>
      </c>
      <c r="G2935" s="7">
        <f>IF(S2935&gt;0,RANK(S2935,(P2935:R2935,S2935:AG2935)),0)</f>
        <v>0</v>
      </c>
      <c r="H2935" s="49">
        <f t="shared" si="1585"/>
        <v>30.769230899999997</v>
      </c>
      <c r="I2935" s="178">
        <f t="shared" si="1586"/>
        <v>7.692307723076923E-2</v>
      </c>
      <c r="J2935" s="2"/>
      <c r="K2935" s="2">
        <f t="shared" si="1588"/>
        <v>0.5384615386153847</v>
      </c>
      <c r="L2935" s="2">
        <f t="shared" si="1589"/>
        <v>0</v>
      </c>
      <c r="M2935" s="2">
        <f t="shared" si="1590"/>
        <v>0.46153846138461541</v>
      </c>
      <c r="N2935" s="2">
        <f t="shared" si="1591"/>
        <v>0</v>
      </c>
      <c r="O2935" s="2">
        <f t="shared" si="1602"/>
        <v>-1.1102230246251565E-16</v>
      </c>
      <c r="P2935" s="1">
        <v>215.3846155</v>
      </c>
      <c r="R2935" s="1">
        <v>184.6153846</v>
      </c>
      <c r="S2935" s="1">
        <v>0</v>
      </c>
      <c r="X2935" s="1">
        <v>0</v>
      </c>
      <c r="AI2935" s="7">
        <f t="shared" si="1592"/>
        <v>0</v>
      </c>
      <c r="AJ2935" s="7">
        <f t="shared" si="1593"/>
        <v>0</v>
      </c>
      <c r="AK2935" s="7">
        <f t="shared" si="1594"/>
        <v>0</v>
      </c>
      <c r="AL2935" s="7">
        <f t="shared" si="1595"/>
        <v>0</v>
      </c>
      <c r="AM2935" s="2">
        <f t="shared" si="1596"/>
        <v>0</v>
      </c>
      <c r="AN2935" s="2">
        <f t="shared" si="1597"/>
        <v>0</v>
      </c>
      <c r="AO2935" s="2">
        <f t="shared" si="1598"/>
        <v>0</v>
      </c>
      <c r="AP2935" s="2">
        <f t="shared" si="1599"/>
        <v>0</v>
      </c>
      <c r="AR2935" t="str">
        <f t="shared" si="1600"/>
        <v>Greene</v>
      </c>
      <c r="AS2935" t="s">
        <v>518</v>
      </c>
      <c r="AT2935" s="182">
        <v>4</v>
      </c>
      <c r="AV2935" s="98">
        <v>19</v>
      </c>
      <c r="AW2935" s="100">
        <v>73</v>
      </c>
      <c r="AX2935" s="106">
        <f t="shared" si="1601"/>
        <v>19073</v>
      </c>
      <c r="AZ2935" s="7" t="s">
        <v>2975</v>
      </c>
      <c r="BA2935" t="s">
        <v>3015</v>
      </c>
    </row>
    <row r="2936" spans="1:53" hidden="1" outlineLevel="1">
      <c r="A2936" t="s">
        <v>2247</v>
      </c>
      <c r="B2936" t="s">
        <v>518</v>
      </c>
      <c r="C2936" s="1">
        <f t="shared" si="1587"/>
        <v>400.00000020000004</v>
      </c>
      <c r="D2936" s="7">
        <f>IF(P2936&gt;0,RANK(P2936,(P2936:R2936,S2936:AG2936)),0)</f>
        <v>2</v>
      </c>
      <c r="E2936" s="7">
        <f>IF(Q2936&gt;0,RANK(Q2936,(P2936:R2936,S2936:AG2936)),0)</f>
        <v>0</v>
      </c>
      <c r="F2936" s="7">
        <f>IF(R2936&gt;0,RANK(R2936,(P2936:R2936,S2936:AG2936)),0)</f>
        <v>1</v>
      </c>
      <c r="G2936" s="7">
        <f>IF(S2936&gt;0,RANK(S2936,(P2936:R2936,S2936:AG2936)),0)</f>
        <v>3</v>
      </c>
      <c r="H2936" s="49">
        <f t="shared" si="1585"/>
        <v>19.999999900000034</v>
      </c>
      <c r="I2936" s="178">
        <f t="shared" si="1586"/>
        <v>4.9999999725000077E-2</v>
      </c>
      <c r="J2936" s="2"/>
      <c r="K2936" s="2">
        <f t="shared" si="1588"/>
        <v>0.46666666676666663</v>
      </c>
      <c r="L2936" s="2">
        <f t="shared" si="1589"/>
        <v>0</v>
      </c>
      <c r="M2936" s="2">
        <f t="shared" si="1590"/>
        <v>0.5166666664916667</v>
      </c>
      <c r="N2936" s="2">
        <f t="shared" si="1591"/>
        <v>1.6666666741666662E-2</v>
      </c>
      <c r="O2936" s="2">
        <f t="shared" si="1602"/>
        <v>6.2450045135165055E-17</v>
      </c>
      <c r="P2936" s="1">
        <v>186.6666668</v>
      </c>
      <c r="R2936" s="1">
        <v>206.66666670000004</v>
      </c>
      <c r="S2936" s="1">
        <v>6.6666666999999995</v>
      </c>
      <c r="X2936" s="1">
        <v>0</v>
      </c>
      <c r="AI2936" s="7">
        <f t="shared" si="1592"/>
        <v>0</v>
      </c>
      <c r="AJ2936" s="7">
        <f t="shared" si="1593"/>
        <v>0</v>
      </c>
      <c r="AK2936" s="7">
        <f t="shared" si="1594"/>
        <v>0</v>
      </c>
      <c r="AL2936" s="7">
        <f t="shared" si="1595"/>
        <v>0</v>
      </c>
      <c r="AM2936" s="2">
        <f t="shared" si="1596"/>
        <v>0</v>
      </c>
      <c r="AN2936" s="2">
        <f t="shared" si="1597"/>
        <v>0</v>
      </c>
      <c r="AO2936" s="2">
        <f t="shared" si="1598"/>
        <v>0</v>
      </c>
      <c r="AP2936" s="2">
        <f t="shared" si="1599"/>
        <v>0</v>
      </c>
      <c r="AR2936" t="str">
        <f t="shared" si="1600"/>
        <v>Grundy</v>
      </c>
      <c r="AS2936" t="s">
        <v>518</v>
      </c>
      <c r="AT2936" s="182">
        <v>4</v>
      </c>
      <c r="AV2936" s="98">
        <v>19</v>
      </c>
      <c r="AW2936" s="100">
        <v>75</v>
      </c>
      <c r="AX2936" s="106">
        <f t="shared" si="1601"/>
        <v>19075</v>
      </c>
      <c r="AZ2936" s="7" t="s">
        <v>2975</v>
      </c>
      <c r="BA2936" t="s">
        <v>3015</v>
      </c>
    </row>
    <row r="2937" spans="1:53" hidden="1" outlineLevel="1">
      <c r="A2937" t="s">
        <v>798</v>
      </c>
      <c r="B2937" t="s">
        <v>518</v>
      </c>
      <c r="C2937" s="1">
        <f t="shared" si="1587"/>
        <v>400.00000019999993</v>
      </c>
      <c r="D2937" s="7">
        <f>IF(P2937&gt;0,RANK(P2937,(P2937:R2937,S2937:AG2937)),0)</f>
        <v>1</v>
      </c>
      <c r="E2937" s="7">
        <f>IF(Q2937&gt;0,RANK(Q2937,(P2937:R2937,S2937:AG2937)),0)</f>
        <v>0</v>
      </c>
      <c r="F2937" s="7">
        <f>IF(R2937&gt;0,RANK(R2937,(P2937:R2937,S2937:AG2937)),0)</f>
        <v>2</v>
      </c>
      <c r="G2937" s="7">
        <f>IF(S2937&gt;0,RANK(S2937,(P2937:R2937,S2937:AG2937)),0)</f>
        <v>0</v>
      </c>
      <c r="H2937" s="49">
        <f t="shared" si="1585"/>
        <v>39.999999999999943</v>
      </c>
      <c r="I2937" s="178">
        <f t="shared" si="1586"/>
        <v>9.9999999949999877E-2</v>
      </c>
      <c r="J2937" s="2"/>
      <c r="K2937" s="2">
        <f t="shared" si="1588"/>
        <v>0.54999999997499993</v>
      </c>
      <c r="L2937" s="2">
        <f t="shared" si="1589"/>
        <v>0</v>
      </c>
      <c r="M2937" s="2">
        <f t="shared" si="1590"/>
        <v>0.45000000002500007</v>
      </c>
      <c r="N2937" s="2">
        <f t="shared" si="1591"/>
        <v>0</v>
      </c>
      <c r="O2937" s="2">
        <f t="shared" si="1602"/>
        <v>0</v>
      </c>
      <c r="P2937" s="1">
        <v>220.00000009999994</v>
      </c>
      <c r="R2937" s="1">
        <v>180.00000009999999</v>
      </c>
      <c r="S2937" s="1">
        <v>0</v>
      </c>
      <c r="X2937" s="1">
        <v>0</v>
      </c>
      <c r="AI2937" s="7">
        <f t="shared" si="1592"/>
        <v>0</v>
      </c>
      <c r="AJ2937" s="7">
        <f t="shared" si="1593"/>
        <v>0</v>
      </c>
      <c r="AK2937" s="7">
        <f t="shared" si="1594"/>
        <v>0</v>
      </c>
      <c r="AL2937" s="7">
        <f t="shared" si="1595"/>
        <v>0</v>
      </c>
      <c r="AM2937" s="2">
        <f t="shared" si="1596"/>
        <v>0</v>
      </c>
      <c r="AN2937" s="2">
        <f t="shared" si="1597"/>
        <v>0</v>
      </c>
      <c r="AO2937" s="2">
        <f t="shared" si="1598"/>
        <v>0</v>
      </c>
      <c r="AP2937" s="2">
        <f t="shared" si="1599"/>
        <v>0</v>
      </c>
      <c r="AR2937" t="str">
        <f t="shared" si="1600"/>
        <v>Guthrie</v>
      </c>
      <c r="AS2937" t="s">
        <v>518</v>
      </c>
      <c r="AT2937" s="182">
        <v>3</v>
      </c>
      <c r="AV2937" s="98">
        <v>19</v>
      </c>
      <c r="AW2937" s="100">
        <v>77</v>
      </c>
      <c r="AX2937" s="106">
        <f t="shared" si="1601"/>
        <v>19077</v>
      </c>
      <c r="AZ2937" s="7" t="s">
        <v>2975</v>
      </c>
      <c r="BA2937" t="s">
        <v>3015</v>
      </c>
    </row>
    <row r="2938" spans="1:53" hidden="1" outlineLevel="1">
      <c r="A2938" t="s">
        <v>1088</v>
      </c>
      <c r="B2938" t="s">
        <v>518</v>
      </c>
      <c r="C2938" s="1">
        <f t="shared" si="1587"/>
        <v>599.99999990000003</v>
      </c>
      <c r="D2938" s="7">
        <f>IF(P2938&gt;0,RANK(P2938,(P2938:R2938,S2938:AG2938)),0)</f>
        <v>1</v>
      </c>
      <c r="E2938" s="7">
        <f>IF(Q2938&gt;0,RANK(Q2938,(P2938:R2938,S2938:AG2938)),0)</f>
        <v>0</v>
      </c>
      <c r="F2938" s="7">
        <f>IF(R2938&gt;0,RANK(R2938,(P2938:R2938,S2938:AG2938)),0)</f>
        <v>2</v>
      </c>
      <c r="G2938" s="7">
        <f>IF(S2938&gt;0,RANK(S2938,(P2938:R2938,S2938:AG2938)),0)</f>
        <v>0</v>
      </c>
      <c r="H2938" s="49">
        <f t="shared" si="1585"/>
        <v>106.66666669999998</v>
      </c>
      <c r="I2938" s="178">
        <f t="shared" si="1586"/>
        <v>0.17777777786296292</v>
      </c>
      <c r="J2938" s="2"/>
      <c r="K2938" s="2">
        <f t="shared" si="1588"/>
        <v>0.58888888893148139</v>
      </c>
      <c r="L2938" s="2">
        <f t="shared" si="1589"/>
        <v>0</v>
      </c>
      <c r="M2938" s="2">
        <f t="shared" si="1590"/>
        <v>0.4111111110685185</v>
      </c>
      <c r="N2938" s="2">
        <f t="shared" si="1591"/>
        <v>0</v>
      </c>
      <c r="O2938" s="2">
        <f t="shared" si="1602"/>
        <v>1.1102230246251565E-16</v>
      </c>
      <c r="P2938" s="1">
        <v>353.33333329999999</v>
      </c>
      <c r="R2938" s="1">
        <v>246.66666660000001</v>
      </c>
      <c r="S2938" s="1">
        <v>0</v>
      </c>
      <c r="X2938" s="1">
        <v>0</v>
      </c>
      <c r="AI2938" s="7">
        <f t="shared" si="1592"/>
        <v>0</v>
      </c>
      <c r="AJ2938" s="7">
        <f t="shared" si="1593"/>
        <v>0</v>
      </c>
      <c r="AK2938" s="7">
        <f t="shared" si="1594"/>
        <v>0</v>
      </c>
      <c r="AL2938" s="7">
        <f t="shared" si="1595"/>
        <v>0</v>
      </c>
      <c r="AM2938" s="2">
        <f t="shared" si="1596"/>
        <v>0</v>
      </c>
      <c r="AN2938" s="2">
        <f t="shared" si="1597"/>
        <v>0</v>
      </c>
      <c r="AO2938" s="2">
        <f t="shared" si="1598"/>
        <v>0</v>
      </c>
      <c r="AP2938" s="2">
        <f t="shared" si="1599"/>
        <v>0</v>
      </c>
      <c r="AR2938" t="str">
        <f t="shared" si="1600"/>
        <v>Hamilton</v>
      </c>
      <c r="AS2938" t="s">
        <v>518</v>
      </c>
      <c r="AT2938" s="182">
        <v>4</v>
      </c>
      <c r="AV2938" s="98">
        <v>19</v>
      </c>
      <c r="AW2938" s="100">
        <v>79</v>
      </c>
      <c r="AX2938" s="106">
        <f t="shared" si="1601"/>
        <v>19079</v>
      </c>
      <c r="AZ2938" s="7" t="s">
        <v>2975</v>
      </c>
      <c r="BA2938" t="s">
        <v>3015</v>
      </c>
    </row>
    <row r="2939" spans="1:53" hidden="1" outlineLevel="1">
      <c r="A2939" t="s">
        <v>695</v>
      </c>
      <c r="B2939" t="s">
        <v>518</v>
      </c>
      <c r="C2939" s="1">
        <f t="shared" si="1587"/>
        <v>392.00000000000006</v>
      </c>
      <c r="D2939" s="7">
        <f>IF(P2939&gt;0,RANK(P2939,(P2939:R2939,S2939:AG2939)),0)</f>
        <v>1</v>
      </c>
      <c r="E2939" s="7">
        <f>IF(Q2939&gt;0,RANK(Q2939,(P2939:R2939,S2939:AG2939)),0)</f>
        <v>0</v>
      </c>
      <c r="F2939" s="7">
        <f>IF(R2939&gt;0,RANK(R2939,(P2939:R2939,S2939:AG2939)),0)</f>
        <v>2</v>
      </c>
      <c r="G2939" s="7">
        <f>IF(S2939&gt;0,RANK(S2939,(P2939:R2939,S2939:AG2939)),0)</f>
        <v>0</v>
      </c>
      <c r="H2939" s="49">
        <f t="shared" si="1585"/>
        <v>88</v>
      </c>
      <c r="I2939" s="178">
        <f t="shared" si="1586"/>
        <v>0.22448979591836732</v>
      </c>
      <c r="J2939" s="2"/>
      <c r="K2939" s="2">
        <f t="shared" si="1588"/>
        <v>0.61224489795918369</v>
      </c>
      <c r="L2939" s="2">
        <f t="shared" si="1589"/>
        <v>0</v>
      </c>
      <c r="M2939" s="2">
        <f t="shared" si="1590"/>
        <v>0.38775510204081637</v>
      </c>
      <c r="N2939" s="2">
        <f t="shared" si="1591"/>
        <v>0</v>
      </c>
      <c r="O2939" s="2">
        <f t="shared" si="1602"/>
        <v>-5.5511151231257827E-17</v>
      </c>
      <c r="P2939" s="1">
        <v>240.00000000000003</v>
      </c>
      <c r="R2939" s="1">
        <v>152.00000000000003</v>
      </c>
      <c r="S2939" s="1">
        <v>0</v>
      </c>
      <c r="X2939" s="1">
        <v>0</v>
      </c>
      <c r="AI2939" s="7">
        <f t="shared" si="1592"/>
        <v>0</v>
      </c>
      <c r="AJ2939" s="7">
        <f t="shared" si="1593"/>
        <v>0</v>
      </c>
      <c r="AK2939" s="7">
        <f t="shared" si="1594"/>
        <v>0</v>
      </c>
      <c r="AL2939" s="7">
        <f t="shared" si="1595"/>
        <v>0</v>
      </c>
      <c r="AM2939" s="2">
        <f t="shared" si="1596"/>
        <v>0</v>
      </c>
      <c r="AN2939" s="2">
        <f t="shared" si="1597"/>
        <v>0</v>
      </c>
      <c r="AO2939" s="2">
        <f t="shared" si="1598"/>
        <v>0</v>
      </c>
      <c r="AP2939" s="2">
        <f t="shared" si="1599"/>
        <v>0</v>
      </c>
      <c r="AR2939" t="str">
        <f t="shared" si="1600"/>
        <v>Hancock</v>
      </c>
      <c r="AS2939" t="s">
        <v>518</v>
      </c>
      <c r="AT2939" s="182">
        <v>4</v>
      </c>
      <c r="AV2939" s="98">
        <v>19</v>
      </c>
      <c r="AW2939" s="100">
        <v>81</v>
      </c>
      <c r="AX2939" s="106">
        <f t="shared" si="1601"/>
        <v>19081</v>
      </c>
      <c r="AZ2939" s="7" t="s">
        <v>2975</v>
      </c>
      <c r="BA2939" t="s">
        <v>3015</v>
      </c>
    </row>
    <row r="2940" spans="1:53" hidden="1" outlineLevel="1">
      <c r="A2940" t="s">
        <v>105</v>
      </c>
      <c r="B2940" t="s">
        <v>518</v>
      </c>
      <c r="C2940" s="1">
        <f t="shared" si="1587"/>
        <v>700</v>
      </c>
      <c r="D2940" s="7">
        <f>IF(P2940&gt;0,RANK(P2940,(P2940:R2940,S2940:AG2940)),0)</f>
        <v>1</v>
      </c>
      <c r="E2940" s="7">
        <f>IF(Q2940&gt;0,RANK(Q2940,(P2940:R2940,S2940:AG2940)),0)</f>
        <v>0</v>
      </c>
      <c r="F2940" s="7">
        <f>IF(R2940&gt;0,RANK(R2940,(P2940:R2940,S2940:AG2940)),0)</f>
        <v>2</v>
      </c>
      <c r="G2940" s="7">
        <f>IF(S2940&gt;0,RANK(S2940,(P2940:R2940,S2940:AG2940)),0)</f>
        <v>0</v>
      </c>
      <c r="H2940" s="49">
        <f t="shared" si="1585"/>
        <v>106.39999999999998</v>
      </c>
      <c r="I2940" s="178">
        <f t="shared" si="1586"/>
        <v>0.15199999999999997</v>
      </c>
      <c r="J2940" s="2"/>
      <c r="K2940" s="2">
        <f t="shared" si="1588"/>
        <v>0.57599999999999996</v>
      </c>
      <c r="L2940" s="2">
        <f t="shared" si="1589"/>
        <v>0</v>
      </c>
      <c r="M2940" s="2">
        <f t="shared" si="1590"/>
        <v>0.42400000000000004</v>
      </c>
      <c r="N2940" s="2">
        <f t="shared" si="1591"/>
        <v>0</v>
      </c>
      <c r="O2940" s="2">
        <f t="shared" si="1602"/>
        <v>0</v>
      </c>
      <c r="P2940" s="1">
        <v>403.2</v>
      </c>
      <c r="R2940" s="1">
        <v>296.8</v>
      </c>
      <c r="S2940" s="1">
        <v>0</v>
      </c>
      <c r="X2940" s="1">
        <v>0</v>
      </c>
      <c r="AI2940" s="7">
        <f t="shared" si="1592"/>
        <v>0</v>
      </c>
      <c r="AJ2940" s="7">
        <f t="shared" si="1593"/>
        <v>0</v>
      </c>
      <c r="AK2940" s="7">
        <f t="shared" si="1594"/>
        <v>0</v>
      </c>
      <c r="AL2940" s="7">
        <f t="shared" si="1595"/>
        <v>0</v>
      </c>
      <c r="AM2940" s="2">
        <f t="shared" si="1596"/>
        <v>0</v>
      </c>
      <c r="AN2940" s="2">
        <f t="shared" si="1597"/>
        <v>0</v>
      </c>
      <c r="AO2940" s="2">
        <f t="shared" si="1598"/>
        <v>0</v>
      </c>
      <c r="AP2940" s="2">
        <f t="shared" si="1599"/>
        <v>0</v>
      </c>
      <c r="AR2940" t="str">
        <f t="shared" si="1600"/>
        <v>Hardin</v>
      </c>
      <c r="AS2940" t="s">
        <v>518</v>
      </c>
      <c r="AT2940" s="182">
        <v>4</v>
      </c>
      <c r="AV2940" s="98">
        <v>19</v>
      </c>
      <c r="AW2940" s="100">
        <v>83</v>
      </c>
      <c r="AX2940" s="106">
        <f t="shared" si="1601"/>
        <v>19083</v>
      </c>
      <c r="AZ2940" s="7" t="s">
        <v>2975</v>
      </c>
      <c r="BA2940" t="s">
        <v>3015</v>
      </c>
    </row>
    <row r="2941" spans="1:53" hidden="1" outlineLevel="1">
      <c r="A2941" t="s">
        <v>1837</v>
      </c>
      <c r="B2941" t="s">
        <v>518</v>
      </c>
      <c r="C2941" s="1">
        <f t="shared" si="1587"/>
        <v>500.00000009999997</v>
      </c>
      <c r="D2941" s="7">
        <f>IF(P2941&gt;0,RANK(P2941,(P2941:R2941,S2941:AG2941)),0)</f>
        <v>2</v>
      </c>
      <c r="E2941" s="7">
        <f>IF(Q2941&gt;0,RANK(Q2941,(P2941:R2941,S2941:AG2941)),0)</f>
        <v>0</v>
      </c>
      <c r="F2941" s="7">
        <f>IF(R2941&gt;0,RANK(R2941,(P2941:R2941,S2941:AG2941)),0)</f>
        <v>1</v>
      </c>
      <c r="G2941" s="7">
        <f>IF(S2941&gt;0,RANK(S2941,(P2941:R2941,S2941:AG2941)),0)</f>
        <v>0</v>
      </c>
      <c r="H2941" s="49">
        <f t="shared" si="1585"/>
        <v>46.666666499999934</v>
      </c>
      <c r="I2941" s="178">
        <f t="shared" si="1586"/>
        <v>9.3333332981333214E-2</v>
      </c>
      <c r="J2941" s="2"/>
      <c r="K2941" s="2">
        <f t="shared" si="1588"/>
        <v>0.45333333350933336</v>
      </c>
      <c r="L2941" s="2">
        <f t="shared" si="1589"/>
        <v>0</v>
      </c>
      <c r="M2941" s="2">
        <f t="shared" si="1590"/>
        <v>0.54666666649066653</v>
      </c>
      <c r="N2941" s="2">
        <f t="shared" si="1591"/>
        <v>0</v>
      </c>
      <c r="O2941" s="2">
        <f t="shared" si="1602"/>
        <v>1.1102230246251565E-16</v>
      </c>
      <c r="P2941" s="1">
        <v>226.6666668</v>
      </c>
      <c r="R2941" s="1">
        <v>273.33333329999994</v>
      </c>
      <c r="S2941" s="1">
        <v>0</v>
      </c>
      <c r="X2941" s="1">
        <v>0</v>
      </c>
      <c r="AI2941" s="7">
        <f t="shared" si="1592"/>
        <v>0</v>
      </c>
      <c r="AJ2941" s="7">
        <f t="shared" si="1593"/>
        <v>0</v>
      </c>
      <c r="AK2941" s="7">
        <f t="shared" si="1594"/>
        <v>0</v>
      </c>
      <c r="AL2941" s="7">
        <f t="shared" si="1595"/>
        <v>0</v>
      </c>
      <c r="AM2941" s="2">
        <f t="shared" si="1596"/>
        <v>0</v>
      </c>
      <c r="AN2941" s="2">
        <f t="shared" si="1597"/>
        <v>0</v>
      </c>
      <c r="AO2941" s="2">
        <f t="shared" si="1598"/>
        <v>0</v>
      </c>
      <c r="AP2941" s="2">
        <f t="shared" si="1599"/>
        <v>0</v>
      </c>
      <c r="AR2941" t="str">
        <f t="shared" si="1600"/>
        <v>Harrison</v>
      </c>
      <c r="AS2941" t="s">
        <v>518</v>
      </c>
      <c r="AT2941" s="182">
        <v>4</v>
      </c>
      <c r="AV2941" s="98">
        <v>19</v>
      </c>
      <c r="AW2941" s="100">
        <v>85</v>
      </c>
      <c r="AX2941" s="106">
        <f t="shared" si="1601"/>
        <v>19085</v>
      </c>
      <c r="AZ2941" s="7" t="s">
        <v>2975</v>
      </c>
      <c r="BA2941" t="s">
        <v>3015</v>
      </c>
    </row>
    <row r="2942" spans="1:53" hidden="1" outlineLevel="1">
      <c r="A2942" t="s">
        <v>2107</v>
      </c>
      <c r="B2942" t="s">
        <v>518</v>
      </c>
      <c r="C2942" s="1">
        <f t="shared" si="1587"/>
        <v>700.00000010000008</v>
      </c>
      <c r="D2942" s="7">
        <f>IF(P2942&gt;0,RANK(P2942,(P2942:R2942,S2942:AG2942)),0)</f>
        <v>1</v>
      </c>
      <c r="E2942" s="7">
        <f>IF(Q2942&gt;0,RANK(Q2942,(P2942:R2942,S2942:AG2942)),0)</f>
        <v>0</v>
      </c>
      <c r="F2942" s="7">
        <f>IF(R2942&gt;0,RANK(R2942,(P2942:R2942,S2942:AG2942)),0)</f>
        <v>2</v>
      </c>
      <c r="G2942" s="7">
        <f>IF(S2942&gt;0,RANK(S2942,(P2942:R2942,S2942:AG2942)),0)</f>
        <v>0</v>
      </c>
      <c r="H2942" s="49">
        <f t="shared" si="1585"/>
        <v>9.9999965641472954E-8</v>
      </c>
      <c r="I2942" s="178">
        <f t="shared" si="1586"/>
        <v>1.4285709375312461E-10</v>
      </c>
      <c r="J2942" s="2"/>
      <c r="K2942" s="2">
        <f t="shared" si="1588"/>
        <v>0.50000000007142853</v>
      </c>
      <c r="L2942" s="2">
        <f t="shared" si="1589"/>
        <v>0</v>
      </c>
      <c r="M2942" s="2">
        <f t="shared" si="1590"/>
        <v>0.49999999992857147</v>
      </c>
      <c r="N2942" s="2">
        <f t="shared" si="1591"/>
        <v>0</v>
      </c>
      <c r="O2942" s="2">
        <f t="shared" si="1602"/>
        <v>0</v>
      </c>
      <c r="P2942" s="1">
        <v>350.00000010000002</v>
      </c>
      <c r="R2942" s="1">
        <v>350.00000000000006</v>
      </c>
      <c r="S2942" s="1">
        <v>0</v>
      </c>
      <c r="X2942" s="1">
        <v>0</v>
      </c>
      <c r="AI2942" s="7">
        <f t="shared" si="1592"/>
        <v>0</v>
      </c>
      <c r="AJ2942" s="7">
        <f t="shared" si="1593"/>
        <v>0</v>
      </c>
      <c r="AK2942" s="7">
        <f t="shared" si="1594"/>
        <v>0</v>
      </c>
      <c r="AL2942" s="7">
        <f t="shared" si="1595"/>
        <v>0</v>
      </c>
      <c r="AM2942" s="2">
        <f t="shared" si="1596"/>
        <v>0</v>
      </c>
      <c r="AN2942" s="2">
        <f t="shared" si="1597"/>
        <v>0</v>
      </c>
      <c r="AO2942" s="2">
        <f t="shared" si="1598"/>
        <v>0</v>
      </c>
      <c r="AP2942" s="2">
        <f t="shared" si="1599"/>
        <v>0</v>
      </c>
      <c r="AR2942" t="str">
        <f t="shared" si="1600"/>
        <v>Henry</v>
      </c>
      <c r="AS2942" t="s">
        <v>518</v>
      </c>
      <c r="AT2942" s="182">
        <v>2</v>
      </c>
      <c r="AV2942" s="98">
        <v>19</v>
      </c>
      <c r="AW2942" s="100">
        <v>87</v>
      </c>
      <c r="AX2942" s="106">
        <f t="shared" si="1601"/>
        <v>19087</v>
      </c>
      <c r="AZ2942" s="7" t="s">
        <v>2975</v>
      </c>
      <c r="BA2942" t="s">
        <v>3015</v>
      </c>
    </row>
    <row r="2943" spans="1:53" hidden="1" outlineLevel="1">
      <c r="A2943" t="s">
        <v>1143</v>
      </c>
      <c r="B2943" t="s">
        <v>518</v>
      </c>
      <c r="C2943" s="1">
        <f t="shared" si="1587"/>
        <v>400.00000030000007</v>
      </c>
      <c r="D2943" s="7">
        <f>IF(P2943&gt;0,RANK(P2943,(P2943:R2943,S2943:AG2943)),0)</f>
        <v>2</v>
      </c>
      <c r="E2943" s="7">
        <f>IF(Q2943&gt;0,RANK(Q2943,(P2943:R2943,S2943:AG2943)),0)</f>
        <v>0</v>
      </c>
      <c r="F2943" s="7">
        <f>IF(R2943&gt;0,RANK(R2943,(P2943:R2943,S2943:AG2943)),0)</f>
        <v>1</v>
      </c>
      <c r="G2943" s="7">
        <f>IF(S2943&gt;0,RANK(S2943,(P2943:R2943,S2943:AG2943)),0)</f>
        <v>0</v>
      </c>
      <c r="H2943" s="49">
        <f t="shared" si="1585"/>
        <v>30.769230899999968</v>
      </c>
      <c r="I2943" s="178">
        <f t="shared" si="1586"/>
        <v>7.6923077192307593E-2</v>
      </c>
      <c r="J2943" s="2"/>
      <c r="K2943" s="2">
        <f t="shared" si="1588"/>
        <v>0.46153846140384619</v>
      </c>
      <c r="L2943" s="2">
        <f t="shared" si="1589"/>
        <v>0</v>
      </c>
      <c r="M2943" s="2">
        <f t="shared" si="1590"/>
        <v>0.53846153859615375</v>
      </c>
      <c r="N2943" s="2">
        <f t="shared" si="1591"/>
        <v>0</v>
      </c>
      <c r="O2943" s="2">
        <f t="shared" si="1602"/>
        <v>0</v>
      </c>
      <c r="P2943" s="1">
        <v>184.61538470000005</v>
      </c>
      <c r="R2943" s="1">
        <v>215.38461560000002</v>
      </c>
      <c r="S2943" s="1">
        <v>0</v>
      </c>
      <c r="X2943" s="1">
        <v>0</v>
      </c>
      <c r="AI2943" s="7">
        <f t="shared" si="1592"/>
        <v>0</v>
      </c>
      <c r="AJ2943" s="7">
        <f t="shared" si="1593"/>
        <v>0</v>
      </c>
      <c r="AK2943" s="7">
        <f t="shared" si="1594"/>
        <v>0</v>
      </c>
      <c r="AL2943" s="7">
        <f t="shared" si="1595"/>
        <v>0</v>
      </c>
      <c r="AM2943" s="2">
        <f t="shared" si="1596"/>
        <v>0</v>
      </c>
      <c r="AN2943" s="2">
        <f t="shared" si="1597"/>
        <v>0</v>
      </c>
      <c r="AO2943" s="2">
        <f t="shared" si="1598"/>
        <v>0</v>
      </c>
      <c r="AP2943" s="2">
        <f t="shared" si="1599"/>
        <v>0</v>
      </c>
      <c r="AR2943" t="str">
        <f t="shared" si="1600"/>
        <v>Howard</v>
      </c>
      <c r="AS2943" t="s">
        <v>518</v>
      </c>
      <c r="AT2943" s="182">
        <v>1</v>
      </c>
      <c r="AV2943" s="98">
        <v>19</v>
      </c>
      <c r="AW2943" s="100">
        <v>89</v>
      </c>
      <c r="AX2943" s="106">
        <f t="shared" si="1601"/>
        <v>19089</v>
      </c>
      <c r="AZ2943" s="7" t="s">
        <v>2975</v>
      </c>
      <c r="BA2943" t="s">
        <v>3015</v>
      </c>
    </row>
    <row r="2944" spans="1:53" hidden="1" outlineLevel="1">
      <c r="A2944" t="s">
        <v>1716</v>
      </c>
      <c r="B2944" t="s">
        <v>518</v>
      </c>
      <c r="C2944" s="1">
        <f t="shared" si="1587"/>
        <v>300.00000009999997</v>
      </c>
      <c r="D2944" s="7">
        <f>IF(P2944&gt;0,RANK(P2944,(P2944:R2944,S2944:AG2944)),0)</f>
        <v>1</v>
      </c>
      <c r="E2944" s="7">
        <f>IF(Q2944&gt;0,RANK(Q2944,(P2944:R2944,S2944:AG2944)),0)</f>
        <v>0</v>
      </c>
      <c r="F2944" s="7">
        <f>IF(R2944&gt;0,RANK(R2944,(P2944:R2944,S2944:AG2944)),0)</f>
        <v>2</v>
      </c>
      <c r="G2944" s="7">
        <f>IF(S2944&gt;0,RANK(S2944,(P2944:R2944,S2944:AG2944)),0)</f>
        <v>0</v>
      </c>
      <c r="H2944" s="49">
        <f t="shared" si="1585"/>
        <v>33.333333299999993</v>
      </c>
      <c r="I2944" s="178">
        <f t="shared" si="1586"/>
        <v>0.11111111096296294</v>
      </c>
      <c r="J2944" s="2"/>
      <c r="K2944" s="2">
        <f t="shared" si="1588"/>
        <v>0.5555555554814815</v>
      </c>
      <c r="L2944" s="2">
        <f t="shared" si="1589"/>
        <v>0</v>
      </c>
      <c r="M2944" s="2">
        <f t="shared" si="1590"/>
        <v>0.4444444445185185</v>
      </c>
      <c r="N2944" s="2">
        <f t="shared" si="1591"/>
        <v>0</v>
      </c>
      <c r="O2944" s="2">
        <f t="shared" si="1602"/>
        <v>0</v>
      </c>
      <c r="P2944" s="1">
        <v>166.66666669999998</v>
      </c>
      <c r="R2944" s="1">
        <v>133.33333339999999</v>
      </c>
      <c r="S2944" s="1">
        <v>0</v>
      </c>
      <c r="X2944" s="1">
        <v>0</v>
      </c>
      <c r="AI2944" s="7">
        <f t="shared" si="1592"/>
        <v>0</v>
      </c>
      <c r="AJ2944" s="7">
        <f t="shared" si="1593"/>
        <v>0</v>
      </c>
      <c r="AK2944" s="7">
        <f t="shared" si="1594"/>
        <v>0</v>
      </c>
      <c r="AL2944" s="7">
        <f t="shared" si="1595"/>
        <v>0</v>
      </c>
      <c r="AM2944" s="2">
        <f t="shared" si="1596"/>
        <v>0</v>
      </c>
      <c r="AN2944" s="2">
        <f t="shared" si="1597"/>
        <v>0</v>
      </c>
      <c r="AO2944" s="2">
        <f t="shared" si="1598"/>
        <v>0</v>
      </c>
      <c r="AP2944" s="2">
        <f t="shared" si="1599"/>
        <v>0</v>
      </c>
      <c r="AR2944" t="str">
        <f t="shared" si="1600"/>
        <v>Humboldt</v>
      </c>
      <c r="AS2944" t="s">
        <v>518</v>
      </c>
      <c r="AT2944" s="182">
        <v>4</v>
      </c>
      <c r="AV2944" s="98">
        <v>19</v>
      </c>
      <c r="AW2944" s="100">
        <v>91</v>
      </c>
      <c r="AX2944" s="106">
        <f t="shared" si="1601"/>
        <v>19091</v>
      </c>
      <c r="AZ2944" s="7" t="s">
        <v>2975</v>
      </c>
      <c r="BA2944" t="s">
        <v>3015</v>
      </c>
    </row>
    <row r="2945" spans="1:53" hidden="1" outlineLevel="1">
      <c r="A2945" t="s">
        <v>542</v>
      </c>
      <c r="B2945" t="s">
        <v>518</v>
      </c>
      <c r="C2945" s="1">
        <f t="shared" si="1587"/>
        <v>199.99999979999998</v>
      </c>
      <c r="D2945" s="7">
        <f>IF(P2945&gt;0,RANK(P2945,(P2945:R2945,S2945:AG2945)),0)</f>
        <v>1</v>
      </c>
      <c r="E2945" s="7">
        <f>IF(Q2945&gt;0,RANK(Q2945,(P2945:R2945,S2945:AG2945)),0)</f>
        <v>0</v>
      </c>
      <c r="F2945" s="7">
        <f>IF(R2945&gt;0,RANK(R2945,(P2945:R2945,S2945:AG2945)),0)</f>
        <v>2</v>
      </c>
      <c r="G2945" s="7">
        <f>IF(S2945&gt;0,RANK(S2945,(P2945:R2945,S2945:AG2945)),0)</f>
        <v>0</v>
      </c>
      <c r="H2945" s="49">
        <f t="shared" si="1585"/>
        <v>13.333333199999998</v>
      </c>
      <c r="I2945" s="178">
        <f t="shared" si="1586"/>
        <v>6.6666666066666658E-2</v>
      </c>
      <c r="J2945" s="2"/>
      <c r="K2945" s="2">
        <f t="shared" si="1588"/>
        <v>0.5333333330333333</v>
      </c>
      <c r="L2945" s="2">
        <f t="shared" si="1589"/>
        <v>0</v>
      </c>
      <c r="M2945" s="2">
        <f t="shared" si="1590"/>
        <v>0.46666666696666664</v>
      </c>
      <c r="N2945" s="2">
        <f t="shared" si="1591"/>
        <v>0</v>
      </c>
      <c r="O2945" s="2">
        <f t="shared" si="1602"/>
        <v>5.5511151231257827E-17</v>
      </c>
      <c r="P2945" s="1">
        <v>106.66666649999999</v>
      </c>
      <c r="R2945" s="1">
        <v>93.333333299999993</v>
      </c>
      <c r="S2945" s="1">
        <v>0</v>
      </c>
      <c r="X2945" s="1">
        <v>0</v>
      </c>
      <c r="AI2945" s="7">
        <f t="shared" si="1592"/>
        <v>0</v>
      </c>
      <c r="AJ2945" s="7">
        <f t="shared" si="1593"/>
        <v>0</v>
      </c>
      <c r="AK2945" s="7">
        <f t="shared" si="1594"/>
        <v>0</v>
      </c>
      <c r="AL2945" s="7">
        <f t="shared" si="1595"/>
        <v>0</v>
      </c>
      <c r="AM2945" s="2">
        <f t="shared" si="1596"/>
        <v>0</v>
      </c>
      <c r="AN2945" s="2">
        <f t="shared" si="1597"/>
        <v>0</v>
      </c>
      <c r="AO2945" s="2">
        <f t="shared" si="1598"/>
        <v>0</v>
      </c>
      <c r="AP2945" s="2">
        <f t="shared" si="1599"/>
        <v>0</v>
      </c>
      <c r="AR2945" t="str">
        <f t="shared" si="1600"/>
        <v>Ida</v>
      </c>
      <c r="AS2945" t="s">
        <v>518</v>
      </c>
      <c r="AT2945" s="182">
        <v>4</v>
      </c>
      <c r="AV2945" s="98">
        <v>19</v>
      </c>
      <c r="AW2945" s="100">
        <v>93</v>
      </c>
      <c r="AX2945" s="106">
        <f t="shared" si="1601"/>
        <v>19093</v>
      </c>
      <c r="AZ2945" s="7" t="s">
        <v>2975</v>
      </c>
      <c r="BA2945" t="s">
        <v>3015</v>
      </c>
    </row>
    <row r="2946" spans="1:53" hidden="1" outlineLevel="1">
      <c r="A2946" t="s">
        <v>550</v>
      </c>
      <c r="B2946" t="s">
        <v>518</v>
      </c>
      <c r="C2946" s="1">
        <f t="shared" si="1587"/>
        <v>700</v>
      </c>
      <c r="D2946" s="7">
        <f>IF(P2946&gt;0,RANK(P2946,(P2946:R2946,S2946:AG2946)),0)</f>
        <v>1</v>
      </c>
      <c r="E2946" s="7">
        <f>IF(Q2946&gt;0,RANK(Q2946,(P2946:R2946,S2946:AG2946)),0)</f>
        <v>0</v>
      </c>
      <c r="F2946" s="7">
        <f>IF(R2946&gt;0,RANK(R2946,(P2946:R2946,S2946:AG2946)),0)</f>
        <v>2</v>
      </c>
      <c r="G2946" s="7">
        <f>IF(S2946&gt;0,RANK(S2946,(P2946:R2946,S2946:AG2946)),0)</f>
        <v>0</v>
      </c>
      <c r="H2946" s="49">
        <f t="shared" si="1585"/>
        <v>13.999999999999886</v>
      </c>
      <c r="I2946" s="178">
        <f t="shared" si="1586"/>
        <v>1.9999999999999837E-2</v>
      </c>
      <c r="J2946" s="2"/>
      <c r="K2946" s="2">
        <f t="shared" si="1588"/>
        <v>0.5099999999999999</v>
      </c>
      <c r="L2946" s="2">
        <f t="shared" si="1589"/>
        <v>0</v>
      </c>
      <c r="M2946" s="2">
        <f t="shared" si="1590"/>
        <v>0.4900000000000001</v>
      </c>
      <c r="N2946" s="2">
        <f t="shared" si="1591"/>
        <v>0</v>
      </c>
      <c r="O2946" s="2">
        <f t="shared" si="1602"/>
        <v>0</v>
      </c>
      <c r="P2946" s="1">
        <v>356.99999999999994</v>
      </c>
      <c r="R2946" s="1">
        <v>343.00000000000006</v>
      </c>
      <c r="S2946" s="1">
        <v>0</v>
      </c>
      <c r="X2946" s="1">
        <v>0</v>
      </c>
      <c r="AI2946" s="7">
        <f t="shared" si="1592"/>
        <v>0</v>
      </c>
      <c r="AJ2946" s="7">
        <f t="shared" si="1593"/>
        <v>0</v>
      </c>
      <c r="AK2946" s="7">
        <f t="shared" si="1594"/>
        <v>0</v>
      </c>
      <c r="AL2946" s="7">
        <f t="shared" si="1595"/>
        <v>0</v>
      </c>
      <c r="AM2946" s="2">
        <f t="shared" si="1596"/>
        <v>0</v>
      </c>
      <c r="AN2946" s="2">
        <f t="shared" si="1597"/>
        <v>0</v>
      </c>
      <c r="AO2946" s="2">
        <f t="shared" si="1598"/>
        <v>0</v>
      </c>
      <c r="AP2946" s="2">
        <f t="shared" si="1599"/>
        <v>0</v>
      </c>
      <c r="AR2946" t="str">
        <f t="shared" si="1600"/>
        <v>Iowa</v>
      </c>
      <c r="AS2946" t="s">
        <v>518</v>
      </c>
      <c r="AT2946" s="182">
        <v>1</v>
      </c>
      <c r="AV2946" s="98">
        <v>19</v>
      </c>
      <c r="AW2946" s="100">
        <v>95</v>
      </c>
      <c r="AX2946" s="106">
        <f t="shared" si="1601"/>
        <v>19095</v>
      </c>
      <c r="AZ2946" s="7" t="s">
        <v>2975</v>
      </c>
      <c r="BA2946" t="s">
        <v>3015</v>
      </c>
    </row>
    <row r="2947" spans="1:53" hidden="1" outlineLevel="1">
      <c r="A2947" t="s">
        <v>3035</v>
      </c>
      <c r="B2947" t="s">
        <v>518</v>
      </c>
      <c r="C2947" s="1">
        <f t="shared" si="1587"/>
        <v>900</v>
      </c>
      <c r="D2947" s="7">
        <f>IF(P2947&gt;0,RANK(P2947,(P2947:R2947,S2947:AG2947)),0)</f>
        <v>1</v>
      </c>
      <c r="E2947" s="7">
        <f>IF(Q2947&gt;0,RANK(Q2947,(P2947:R2947,S2947:AG2947)),0)</f>
        <v>0</v>
      </c>
      <c r="F2947" s="7">
        <f>IF(R2947&gt;0,RANK(R2947,(P2947:R2947,S2947:AG2947)),0)</f>
        <v>2</v>
      </c>
      <c r="G2947" s="7">
        <f>IF(S2947&gt;0,RANK(S2947,(P2947:R2947,S2947:AG2947)),0)</f>
        <v>3</v>
      </c>
      <c r="H2947" s="49">
        <f t="shared" si="1585"/>
        <v>36.000000000000171</v>
      </c>
      <c r="I2947" s="178">
        <f t="shared" si="1586"/>
        <v>4.0000000000000188E-2</v>
      </c>
      <c r="J2947" s="2"/>
      <c r="K2947" s="2">
        <f t="shared" si="1588"/>
        <v>0.50000000000000011</v>
      </c>
      <c r="L2947" s="2">
        <f t="shared" si="1589"/>
        <v>0</v>
      </c>
      <c r="M2947" s="2">
        <f t="shared" si="1590"/>
        <v>0.45999999999999996</v>
      </c>
      <c r="N2947" s="2">
        <f t="shared" si="1591"/>
        <v>0.04</v>
      </c>
      <c r="O2947" s="2">
        <f t="shared" si="1602"/>
        <v>-7.6327832942979512E-17</v>
      </c>
      <c r="P2947" s="1">
        <v>450.00000000000011</v>
      </c>
      <c r="R2947" s="1">
        <v>413.99999999999994</v>
      </c>
      <c r="S2947" s="1">
        <v>36</v>
      </c>
      <c r="X2947" s="1">
        <v>0</v>
      </c>
      <c r="AI2947" s="7">
        <f t="shared" si="1592"/>
        <v>0</v>
      </c>
      <c r="AJ2947" s="7">
        <f t="shared" si="1593"/>
        <v>0</v>
      </c>
      <c r="AK2947" s="7">
        <f t="shared" si="1594"/>
        <v>0</v>
      </c>
      <c r="AL2947" s="7">
        <f t="shared" si="1595"/>
        <v>0</v>
      </c>
      <c r="AM2947" s="2">
        <f t="shared" si="1596"/>
        <v>0</v>
      </c>
      <c r="AN2947" s="2">
        <f t="shared" si="1597"/>
        <v>0</v>
      </c>
      <c r="AO2947" s="2">
        <f t="shared" si="1598"/>
        <v>0</v>
      </c>
      <c r="AP2947" s="2">
        <f t="shared" si="1599"/>
        <v>0</v>
      </c>
      <c r="AR2947" t="str">
        <f t="shared" si="1600"/>
        <v>Jackson</v>
      </c>
      <c r="AS2947" t="s">
        <v>518</v>
      </c>
      <c r="AT2947" s="182">
        <v>1</v>
      </c>
      <c r="AV2947" s="98">
        <v>19</v>
      </c>
      <c r="AW2947" s="100">
        <v>97</v>
      </c>
      <c r="AX2947" s="106">
        <f t="shared" si="1601"/>
        <v>19097</v>
      </c>
      <c r="AZ2947" s="7" t="s">
        <v>2975</v>
      </c>
      <c r="BA2947" t="s">
        <v>3015</v>
      </c>
    </row>
    <row r="2948" spans="1:53" hidden="1" outlineLevel="1">
      <c r="A2948" t="s">
        <v>1351</v>
      </c>
      <c r="B2948" t="s">
        <v>518</v>
      </c>
      <c r="C2948" s="1">
        <f t="shared" si="1587"/>
        <v>1800</v>
      </c>
      <c r="D2948" s="7">
        <f>IF(P2948&gt;0,RANK(P2948,(P2948:R2948,S2948:AG2948)),0)</f>
        <v>1</v>
      </c>
      <c r="E2948" s="7">
        <f>IF(Q2948&gt;0,RANK(Q2948,(P2948:R2948,S2948:AG2948)),0)</f>
        <v>0</v>
      </c>
      <c r="F2948" s="7">
        <f>IF(R2948&gt;0,RANK(R2948,(P2948:R2948,S2948:AG2948)),0)</f>
        <v>2</v>
      </c>
      <c r="G2948" s="7">
        <f>IF(S2948&gt;0,RANK(S2948,(P2948:R2948,S2948:AG2948)),0)</f>
        <v>3</v>
      </c>
      <c r="H2948" s="49">
        <f t="shared" si="1585"/>
        <v>116.99999999999989</v>
      </c>
      <c r="I2948" s="178">
        <f t="shared" si="1586"/>
        <v>6.4999999999999933E-2</v>
      </c>
      <c r="J2948" s="2"/>
      <c r="K2948" s="2">
        <f t="shared" si="1588"/>
        <v>0.51500000000000001</v>
      </c>
      <c r="L2948" s="2">
        <f t="shared" si="1589"/>
        <v>0</v>
      </c>
      <c r="M2948" s="2">
        <f t="shared" si="1590"/>
        <v>0.45000000000000007</v>
      </c>
      <c r="N2948" s="2">
        <f t="shared" si="1591"/>
        <v>3.5000000000000003E-2</v>
      </c>
      <c r="O2948" s="2">
        <f t="shared" si="1602"/>
        <v>-8.3266726846886741E-17</v>
      </c>
      <c r="P2948" s="1">
        <v>927</v>
      </c>
      <c r="R2948" s="1">
        <v>810.00000000000011</v>
      </c>
      <c r="S2948" s="1">
        <v>63</v>
      </c>
      <c r="X2948" s="1">
        <v>0</v>
      </c>
      <c r="AI2948" s="7">
        <f t="shared" si="1592"/>
        <v>0</v>
      </c>
      <c r="AJ2948" s="7">
        <f t="shared" si="1593"/>
        <v>0</v>
      </c>
      <c r="AK2948" s="7">
        <f t="shared" si="1594"/>
        <v>0</v>
      </c>
      <c r="AL2948" s="7">
        <f t="shared" si="1595"/>
        <v>0</v>
      </c>
      <c r="AM2948" s="2">
        <f t="shared" si="1596"/>
        <v>0</v>
      </c>
      <c r="AN2948" s="2">
        <f t="shared" si="1597"/>
        <v>0</v>
      </c>
      <c r="AO2948" s="2">
        <f t="shared" si="1598"/>
        <v>0</v>
      </c>
      <c r="AP2948" s="2">
        <f t="shared" si="1599"/>
        <v>0</v>
      </c>
      <c r="AR2948" t="str">
        <f t="shared" si="1600"/>
        <v>Jasper</v>
      </c>
      <c r="AS2948" t="s">
        <v>518</v>
      </c>
      <c r="AT2948" s="182">
        <v>2</v>
      </c>
      <c r="AV2948" s="98">
        <v>19</v>
      </c>
      <c r="AW2948" s="100">
        <v>99</v>
      </c>
      <c r="AX2948" s="106">
        <f t="shared" si="1601"/>
        <v>19099</v>
      </c>
      <c r="AZ2948" s="7" t="s">
        <v>2975</v>
      </c>
      <c r="BA2948" t="s">
        <v>3015</v>
      </c>
    </row>
    <row r="2949" spans="1:53" hidden="1" outlineLevel="1">
      <c r="A2949" t="s">
        <v>2481</v>
      </c>
      <c r="B2949" t="s">
        <v>518</v>
      </c>
      <c r="C2949" s="1">
        <f t="shared" si="1587"/>
        <v>900.00000020000016</v>
      </c>
      <c r="D2949" s="7">
        <f>IF(P2949&gt;0,RANK(P2949,(P2949:R2949,S2949:AG2949)),0)</f>
        <v>2</v>
      </c>
      <c r="E2949" s="7">
        <f>IF(Q2949&gt;0,RANK(Q2949,(P2949:R2949,S2949:AG2949)),0)</f>
        <v>0</v>
      </c>
      <c r="F2949" s="7">
        <f>IF(R2949&gt;0,RANK(R2949,(P2949:R2949,S2949:AG2949)),0)</f>
        <v>1</v>
      </c>
      <c r="G2949" s="7">
        <f>IF(S2949&gt;0,RANK(S2949,(P2949:R2949,S2949:AG2949)),0)</f>
        <v>0</v>
      </c>
      <c r="H2949" s="49">
        <f t="shared" si="1585"/>
        <v>409.09090920000017</v>
      </c>
      <c r="I2949" s="178">
        <f t="shared" si="1586"/>
        <v>0.45454545456565665</v>
      </c>
      <c r="J2949" s="2"/>
      <c r="K2949" s="2">
        <f t="shared" si="1588"/>
        <v>0.27272727271717168</v>
      </c>
      <c r="L2949" s="2">
        <f t="shared" si="1589"/>
        <v>0</v>
      </c>
      <c r="M2949" s="2">
        <f t="shared" si="1590"/>
        <v>0.72727272728282832</v>
      </c>
      <c r="N2949" s="2">
        <f t="shared" si="1591"/>
        <v>0</v>
      </c>
      <c r="O2949" s="2">
        <f t="shared" si="1602"/>
        <v>0</v>
      </c>
      <c r="P2949" s="1">
        <v>245.45454549999999</v>
      </c>
      <c r="R2949" s="1">
        <v>654.54545470000016</v>
      </c>
      <c r="S2949" s="1">
        <v>0</v>
      </c>
      <c r="X2949" s="1">
        <v>0</v>
      </c>
      <c r="AI2949" s="7">
        <f t="shared" si="1592"/>
        <v>0</v>
      </c>
      <c r="AJ2949" s="7">
        <f t="shared" si="1593"/>
        <v>0</v>
      </c>
      <c r="AK2949" s="7">
        <f t="shared" si="1594"/>
        <v>0</v>
      </c>
      <c r="AL2949" s="7">
        <f t="shared" si="1595"/>
        <v>0</v>
      </c>
      <c r="AM2949" s="2">
        <f t="shared" si="1596"/>
        <v>0</v>
      </c>
      <c r="AN2949" s="2">
        <f t="shared" si="1597"/>
        <v>0</v>
      </c>
      <c r="AO2949" s="2">
        <f t="shared" si="1598"/>
        <v>0</v>
      </c>
      <c r="AP2949" s="2">
        <f t="shared" si="1599"/>
        <v>0</v>
      </c>
      <c r="AR2949" t="str">
        <f t="shared" si="1600"/>
        <v>Jefferson</v>
      </c>
      <c r="AS2949" t="s">
        <v>518</v>
      </c>
      <c r="AT2949" s="182">
        <v>2</v>
      </c>
      <c r="AV2949" s="98">
        <v>19</v>
      </c>
      <c r="AW2949" s="100">
        <v>101</v>
      </c>
      <c r="AX2949" s="106">
        <f t="shared" si="1601"/>
        <v>19101</v>
      </c>
      <c r="AZ2949" s="7" t="s">
        <v>2975</v>
      </c>
      <c r="BA2949" t="s">
        <v>3015</v>
      </c>
    </row>
    <row r="2950" spans="1:53" hidden="1" outlineLevel="1">
      <c r="A2950" t="s">
        <v>1964</v>
      </c>
      <c r="B2950" t="s">
        <v>518</v>
      </c>
      <c r="C2950" s="1">
        <f t="shared" si="1587"/>
        <v>9199.9999986999956</v>
      </c>
      <c r="D2950" s="7">
        <f>IF(P2950&gt;0,RANK(P2950,(P2950:R2950,S2950:AG2950)),0)</f>
        <v>2</v>
      </c>
      <c r="E2950" s="7">
        <f>IF(Q2950&gt;0,RANK(Q2950,(P2950:R2950,S2950:AG2950)),0)</f>
        <v>0</v>
      </c>
      <c r="F2950" s="7">
        <f>IF(R2950&gt;0,RANK(R2950,(P2950:R2950,S2950:AG2950)),0)</f>
        <v>1</v>
      </c>
      <c r="G2950" s="7">
        <f>IF(S2950&gt;0,RANK(S2950,(P2950:R2950,S2950:AG2950)),0)</f>
        <v>3</v>
      </c>
      <c r="H2950" s="49">
        <f t="shared" si="1585"/>
        <v>1772.2379602000001</v>
      </c>
      <c r="I2950" s="178">
        <f t="shared" si="1586"/>
        <v>0.19263456091852454</v>
      </c>
      <c r="J2950" s="2"/>
      <c r="K2950" s="2">
        <f t="shared" si="1588"/>
        <v>0.40226628894814631</v>
      </c>
      <c r="L2950" s="2">
        <f t="shared" si="1589"/>
        <v>0</v>
      </c>
      <c r="M2950" s="2">
        <f t="shared" si="1590"/>
        <v>0.59490084986667091</v>
      </c>
      <c r="N2950" s="2">
        <f t="shared" si="1591"/>
        <v>2.8328611851829058E-3</v>
      </c>
      <c r="O2950" s="2">
        <f t="shared" si="1602"/>
        <v>-1.2793585635328952E-16</v>
      </c>
      <c r="P2950" s="1">
        <v>3700.8498577999981</v>
      </c>
      <c r="R2950" s="1">
        <v>5473.0878179999982</v>
      </c>
      <c r="S2950" s="1">
        <v>26.062322900000002</v>
      </c>
      <c r="X2950" s="1">
        <v>0</v>
      </c>
      <c r="AI2950" s="7">
        <f t="shared" si="1592"/>
        <v>0</v>
      </c>
      <c r="AJ2950" s="7">
        <f t="shared" si="1593"/>
        <v>0</v>
      </c>
      <c r="AK2950" s="7">
        <f t="shared" si="1594"/>
        <v>0</v>
      </c>
      <c r="AL2950" s="7">
        <f t="shared" si="1595"/>
        <v>0</v>
      </c>
      <c r="AM2950" s="2">
        <f t="shared" si="1596"/>
        <v>0</v>
      </c>
      <c r="AN2950" s="2">
        <f t="shared" si="1597"/>
        <v>0</v>
      </c>
      <c r="AO2950" s="2">
        <f t="shared" si="1598"/>
        <v>0</v>
      </c>
      <c r="AP2950" s="2">
        <f t="shared" si="1599"/>
        <v>0</v>
      </c>
      <c r="AR2950" t="str">
        <f t="shared" si="1600"/>
        <v>Johnson</v>
      </c>
      <c r="AS2950" t="s">
        <v>518</v>
      </c>
      <c r="AT2950" s="182">
        <v>2</v>
      </c>
      <c r="AV2950" s="98">
        <v>19</v>
      </c>
      <c r="AW2950" s="100">
        <v>103</v>
      </c>
      <c r="AX2950" s="106">
        <f t="shared" si="1601"/>
        <v>19103</v>
      </c>
      <c r="AZ2950" s="7" t="s">
        <v>2975</v>
      </c>
      <c r="BA2950" t="s">
        <v>3015</v>
      </c>
    </row>
    <row r="2951" spans="1:53" hidden="1" outlineLevel="1">
      <c r="A2951" t="s">
        <v>358</v>
      </c>
      <c r="B2951" t="s">
        <v>518</v>
      </c>
      <c r="C2951" s="1">
        <f t="shared" si="1587"/>
        <v>900</v>
      </c>
      <c r="D2951" s="7">
        <f>IF(P2951&gt;0,RANK(P2951,(P2951:R2951,S2951:AG2951)),0)</f>
        <v>2</v>
      </c>
      <c r="E2951" s="7">
        <f>IF(Q2951&gt;0,RANK(Q2951,(P2951:R2951,S2951:AG2951)),0)</f>
        <v>0</v>
      </c>
      <c r="F2951" s="7">
        <f>IF(R2951&gt;0,RANK(R2951,(P2951:R2951,S2951:AG2951)),0)</f>
        <v>1</v>
      </c>
      <c r="G2951" s="7">
        <f>IF(S2951&gt;0,RANK(S2951,(P2951:R2951,S2951:AG2951)),0)</f>
        <v>0</v>
      </c>
      <c r="H2951" s="49">
        <f t="shared" si="1585"/>
        <v>60</v>
      </c>
      <c r="I2951" s="178">
        <f t="shared" si="1586"/>
        <v>6.6666666666666666E-2</v>
      </c>
      <c r="J2951" s="2"/>
      <c r="K2951" s="2">
        <f t="shared" si="1588"/>
        <v>0.46666666666666667</v>
      </c>
      <c r="L2951" s="2">
        <f t="shared" si="1589"/>
        <v>0</v>
      </c>
      <c r="M2951" s="2">
        <f t="shared" si="1590"/>
        <v>0.53333333333333333</v>
      </c>
      <c r="N2951" s="2">
        <f t="shared" si="1591"/>
        <v>0</v>
      </c>
      <c r="O2951" s="2">
        <f t="shared" si="1602"/>
        <v>0</v>
      </c>
      <c r="P2951" s="1">
        <v>420</v>
      </c>
      <c r="R2951" s="1">
        <v>480</v>
      </c>
      <c r="S2951" s="1">
        <v>0</v>
      </c>
      <c r="X2951" s="1">
        <v>0</v>
      </c>
      <c r="AI2951" s="7">
        <f t="shared" si="1592"/>
        <v>0</v>
      </c>
      <c r="AJ2951" s="7">
        <f t="shared" si="1593"/>
        <v>0</v>
      </c>
      <c r="AK2951" s="7">
        <f t="shared" si="1594"/>
        <v>0</v>
      </c>
      <c r="AL2951" s="7">
        <f t="shared" si="1595"/>
        <v>0</v>
      </c>
      <c r="AM2951" s="2">
        <f t="shared" si="1596"/>
        <v>0</v>
      </c>
      <c r="AN2951" s="2">
        <f t="shared" si="1597"/>
        <v>0</v>
      </c>
      <c r="AO2951" s="2">
        <f t="shared" si="1598"/>
        <v>0</v>
      </c>
      <c r="AP2951" s="2">
        <f t="shared" si="1599"/>
        <v>0</v>
      </c>
      <c r="AR2951" t="str">
        <f t="shared" si="1600"/>
        <v>Jones</v>
      </c>
      <c r="AS2951" t="s">
        <v>518</v>
      </c>
      <c r="AT2951" s="182">
        <v>1</v>
      </c>
      <c r="AV2951" s="98">
        <v>19</v>
      </c>
      <c r="AW2951" s="100">
        <v>105</v>
      </c>
      <c r="AX2951" s="106">
        <f t="shared" si="1601"/>
        <v>19105</v>
      </c>
      <c r="AZ2951" s="7" t="s">
        <v>2975</v>
      </c>
      <c r="BA2951" t="s">
        <v>3015</v>
      </c>
    </row>
    <row r="2952" spans="1:53" hidden="1" outlineLevel="1">
      <c r="A2952" t="s">
        <v>1271</v>
      </c>
      <c r="B2952" t="s">
        <v>518</v>
      </c>
      <c r="C2952" s="1">
        <f t="shared" si="1587"/>
        <v>400</v>
      </c>
      <c r="D2952" s="7">
        <f>IF(P2952&gt;0,RANK(P2952,(P2952:R2952,S2952:AG2952)),0)</f>
        <v>1</v>
      </c>
      <c r="E2952" s="7">
        <f>IF(Q2952&gt;0,RANK(Q2952,(P2952:R2952,S2952:AG2952)),0)</f>
        <v>0</v>
      </c>
      <c r="F2952" s="7">
        <f>IF(R2952&gt;0,RANK(R2952,(P2952:R2952,S2952:AG2952)),0)</f>
        <v>2</v>
      </c>
      <c r="G2952" s="7">
        <f>IF(S2952&gt;0,RANK(S2952,(P2952:R2952,S2952:AG2952)),0)</f>
        <v>3</v>
      </c>
      <c r="H2952" s="49">
        <f t="shared" si="1585"/>
        <v>109.99999999999997</v>
      </c>
      <c r="I2952" s="178">
        <f t="shared" si="1586"/>
        <v>0.27499999999999991</v>
      </c>
      <c r="J2952" s="2"/>
      <c r="K2952" s="2">
        <f t="shared" si="1588"/>
        <v>0.625</v>
      </c>
      <c r="L2952" s="2">
        <f t="shared" si="1589"/>
        <v>0</v>
      </c>
      <c r="M2952" s="2">
        <f t="shared" si="1590"/>
        <v>0.35000000000000009</v>
      </c>
      <c r="N2952" s="2">
        <f t="shared" si="1591"/>
        <v>2.5000000000000001E-2</v>
      </c>
      <c r="O2952" s="2">
        <f t="shared" si="1602"/>
        <v>-9.0205620750793969E-17</v>
      </c>
      <c r="P2952" s="1">
        <v>250</v>
      </c>
      <c r="R2952" s="1">
        <v>140.00000000000003</v>
      </c>
      <c r="S2952" s="1">
        <v>10</v>
      </c>
      <c r="X2952" s="1">
        <v>0</v>
      </c>
      <c r="AI2952" s="7">
        <f t="shared" si="1592"/>
        <v>0</v>
      </c>
      <c r="AJ2952" s="7">
        <f t="shared" si="1593"/>
        <v>0</v>
      </c>
      <c r="AK2952" s="7">
        <f t="shared" si="1594"/>
        <v>0</v>
      </c>
      <c r="AL2952" s="7">
        <f t="shared" si="1595"/>
        <v>0</v>
      </c>
      <c r="AM2952" s="2">
        <f t="shared" si="1596"/>
        <v>0</v>
      </c>
      <c r="AN2952" s="2">
        <f t="shared" si="1597"/>
        <v>0</v>
      </c>
      <c r="AO2952" s="2">
        <f t="shared" si="1598"/>
        <v>0</v>
      </c>
      <c r="AP2952" s="2">
        <f t="shared" si="1599"/>
        <v>0</v>
      </c>
      <c r="AR2952" t="str">
        <f t="shared" si="1600"/>
        <v>Keokuk</v>
      </c>
      <c r="AS2952" t="s">
        <v>518</v>
      </c>
      <c r="AT2952" s="182">
        <v>2</v>
      </c>
      <c r="AV2952" s="98">
        <v>19</v>
      </c>
      <c r="AW2952" s="100">
        <v>107</v>
      </c>
      <c r="AX2952" s="106">
        <f t="shared" si="1601"/>
        <v>19107</v>
      </c>
      <c r="AZ2952" s="7" t="s">
        <v>2975</v>
      </c>
      <c r="BA2952" t="s">
        <v>3015</v>
      </c>
    </row>
    <row r="2953" spans="1:53" hidden="1" outlineLevel="1">
      <c r="A2953" t="s">
        <v>853</v>
      </c>
      <c r="B2953" t="s">
        <v>518</v>
      </c>
      <c r="C2953" s="1">
        <f t="shared" si="1587"/>
        <v>593.3333336999998</v>
      </c>
      <c r="D2953" s="7">
        <f>IF(P2953&gt;0,RANK(P2953,(P2953:R2953,S2953:AG2953)),0)</f>
        <v>1</v>
      </c>
      <c r="E2953" s="7">
        <f>IF(Q2953&gt;0,RANK(Q2953,(P2953:R2953,S2953:AG2953)),0)</f>
        <v>0</v>
      </c>
      <c r="F2953" s="7">
        <f>IF(R2953&gt;0,RANK(R2953,(P2953:R2953,S2953:AG2953)),0)</f>
        <v>2</v>
      </c>
      <c r="G2953" s="7">
        <f>IF(S2953&gt;0,RANK(S2953,(P2953:R2953,S2953:AG2953)),0)</f>
        <v>3</v>
      </c>
      <c r="H2953" s="49">
        <f t="shared" si="1585"/>
        <v>146.66666659999993</v>
      </c>
      <c r="I2953" s="178">
        <f t="shared" si="1586"/>
        <v>0.24719101097083698</v>
      </c>
      <c r="J2953" s="2"/>
      <c r="K2953" s="2">
        <f t="shared" si="1588"/>
        <v>0.60674157282729457</v>
      </c>
      <c r="L2953" s="2">
        <f t="shared" si="1589"/>
        <v>0</v>
      </c>
      <c r="M2953" s="2">
        <f t="shared" si="1590"/>
        <v>0.35955056185645762</v>
      </c>
      <c r="N2953" s="2">
        <f t="shared" si="1591"/>
        <v>2.2471910210831971E-2</v>
      </c>
      <c r="O2953" s="2">
        <f t="shared" si="1602"/>
        <v>1.1235955105415838E-2</v>
      </c>
      <c r="P2953" s="1">
        <v>360.00000009999991</v>
      </c>
      <c r="R2953" s="1">
        <v>213.33333349999998</v>
      </c>
      <c r="S2953" s="1">
        <v>13.333333399999999</v>
      </c>
      <c r="X2953" s="1">
        <v>6.6666666999999995</v>
      </c>
      <c r="AI2953" s="7">
        <f t="shared" si="1592"/>
        <v>0</v>
      </c>
      <c r="AJ2953" s="7">
        <f t="shared" si="1593"/>
        <v>0</v>
      </c>
      <c r="AK2953" s="7">
        <f t="shared" si="1594"/>
        <v>0</v>
      </c>
      <c r="AL2953" s="7">
        <f t="shared" si="1595"/>
        <v>0</v>
      </c>
      <c r="AM2953" s="2">
        <f t="shared" si="1596"/>
        <v>0</v>
      </c>
      <c r="AN2953" s="2">
        <f t="shared" si="1597"/>
        <v>0</v>
      </c>
      <c r="AO2953" s="2">
        <f t="shared" si="1598"/>
        <v>0</v>
      </c>
      <c r="AP2953" s="2">
        <f t="shared" si="1599"/>
        <v>0</v>
      </c>
      <c r="AR2953" t="str">
        <f t="shared" si="1600"/>
        <v>Kossuth</v>
      </c>
      <c r="AS2953" t="s">
        <v>518</v>
      </c>
      <c r="AT2953" s="182">
        <v>4</v>
      </c>
      <c r="AV2953" s="98">
        <v>19</v>
      </c>
      <c r="AW2953" s="100">
        <v>109</v>
      </c>
      <c r="AX2953" s="106">
        <f t="shared" si="1601"/>
        <v>19109</v>
      </c>
      <c r="AZ2953" s="7" t="s">
        <v>2975</v>
      </c>
      <c r="BA2953" t="s">
        <v>3015</v>
      </c>
    </row>
    <row r="2954" spans="1:53" hidden="1" outlineLevel="1">
      <c r="A2954" t="s">
        <v>640</v>
      </c>
      <c r="B2954" t="s">
        <v>518</v>
      </c>
      <c r="C2954" s="1">
        <f t="shared" si="1587"/>
        <v>1699.9999997999994</v>
      </c>
      <c r="D2954" s="7">
        <f>IF(P2954&gt;0,RANK(P2954,(P2954:R2954,S2954:AG2954)),0)</f>
        <v>1</v>
      </c>
      <c r="E2954" s="7">
        <f>IF(Q2954&gt;0,RANK(Q2954,(P2954:R2954,S2954:AG2954)),0)</f>
        <v>0</v>
      </c>
      <c r="F2954" s="7">
        <f>IF(R2954&gt;0,RANK(R2954,(P2954:R2954,S2954:AG2954)),0)</f>
        <v>2</v>
      </c>
      <c r="G2954" s="7">
        <f>IF(S2954&gt;0,RANK(S2954,(P2954:R2954,S2954:AG2954)),0)</f>
        <v>0</v>
      </c>
      <c r="H2954" s="49">
        <f t="shared" si="1585"/>
        <v>158.66666659999999</v>
      </c>
      <c r="I2954" s="178">
        <f t="shared" si="1586"/>
        <v>9.3333333305098062E-2</v>
      </c>
      <c r="J2954" s="2"/>
      <c r="K2954" s="2">
        <f t="shared" si="1588"/>
        <v>0.54666666665254904</v>
      </c>
      <c r="L2954" s="2">
        <f t="shared" si="1589"/>
        <v>0</v>
      </c>
      <c r="M2954" s="2">
        <f t="shared" si="1590"/>
        <v>0.45333333334745102</v>
      </c>
      <c r="N2954" s="2">
        <f t="shared" si="1591"/>
        <v>0</v>
      </c>
      <c r="O2954" s="2">
        <f t="shared" si="1602"/>
        <v>-5.5511151231257827E-17</v>
      </c>
      <c r="P2954" s="1">
        <v>929.33333319999974</v>
      </c>
      <c r="R2954" s="1">
        <v>770.66666659999976</v>
      </c>
      <c r="S2954" s="1">
        <v>0</v>
      </c>
      <c r="X2954" s="1">
        <v>0</v>
      </c>
      <c r="AI2954" s="7">
        <f t="shared" si="1592"/>
        <v>0</v>
      </c>
      <c r="AJ2954" s="7">
        <f t="shared" si="1593"/>
        <v>0</v>
      </c>
      <c r="AK2954" s="7">
        <f t="shared" si="1594"/>
        <v>0</v>
      </c>
      <c r="AL2954" s="7">
        <f t="shared" si="1595"/>
        <v>0</v>
      </c>
      <c r="AM2954" s="2">
        <f t="shared" si="1596"/>
        <v>0</v>
      </c>
      <c r="AN2954" s="2">
        <f t="shared" si="1597"/>
        <v>0</v>
      </c>
      <c r="AO2954" s="2">
        <f t="shared" si="1598"/>
        <v>0</v>
      </c>
      <c r="AP2954" s="2">
        <f t="shared" si="1599"/>
        <v>0</v>
      </c>
      <c r="AR2954" t="str">
        <f t="shared" si="1600"/>
        <v>Lee</v>
      </c>
      <c r="AS2954" t="s">
        <v>518</v>
      </c>
      <c r="AT2954" s="182">
        <v>2</v>
      </c>
      <c r="AV2954" s="98">
        <v>19</v>
      </c>
      <c r="AW2954" s="100">
        <v>111</v>
      </c>
      <c r="AX2954" s="106">
        <f t="shared" si="1601"/>
        <v>19111</v>
      </c>
      <c r="AZ2954" s="7" t="s">
        <v>2975</v>
      </c>
      <c r="BA2954" t="s">
        <v>3015</v>
      </c>
    </row>
    <row r="2955" spans="1:53" hidden="1" outlineLevel="1">
      <c r="A2955" t="s">
        <v>1938</v>
      </c>
      <c r="B2955" t="s">
        <v>518</v>
      </c>
      <c r="C2955" s="1">
        <f t="shared" si="1587"/>
        <v>12099.999998400002</v>
      </c>
      <c r="D2955" s="7">
        <f>IF(P2955&gt;0,RANK(P2955,(P2955:R2955,S2955:AG2955)),0)</f>
        <v>2</v>
      </c>
      <c r="E2955" s="7">
        <f>IF(Q2955&gt;0,RANK(Q2955,(P2955:R2955,S2955:AG2955)),0)</f>
        <v>0</v>
      </c>
      <c r="F2955" s="7">
        <f>IF(R2955&gt;0,RANK(R2955,(P2955:R2955,S2955:AG2955)),0)</f>
        <v>1</v>
      </c>
      <c r="G2955" s="7">
        <f>IF(S2955&gt;0,RANK(S2955,(P2955:R2955,S2955:AG2955)),0)</f>
        <v>3</v>
      </c>
      <c r="H2955" s="49">
        <f t="shared" si="1585"/>
        <v>597.96511620000274</v>
      </c>
      <c r="I2955" s="178">
        <f t="shared" si="1586"/>
        <v>4.941860465116301E-2</v>
      </c>
      <c r="J2955" s="2"/>
      <c r="K2955" s="2">
        <f t="shared" si="1588"/>
        <v>0.47383720930232548</v>
      </c>
      <c r="L2955" s="2">
        <f t="shared" si="1589"/>
        <v>0</v>
      </c>
      <c r="M2955" s="2">
        <f t="shared" si="1590"/>
        <v>0.52325581395348852</v>
      </c>
      <c r="N2955" s="2">
        <f t="shared" si="1591"/>
        <v>2.906976744186046E-3</v>
      </c>
      <c r="O2955" s="2">
        <f t="shared" si="1602"/>
        <v>-1.0538445116559103E-16</v>
      </c>
      <c r="P2955" s="1">
        <v>5733.4302318</v>
      </c>
      <c r="R2955" s="1">
        <v>6331.3953480000027</v>
      </c>
      <c r="S2955" s="1">
        <v>35.174418600000003</v>
      </c>
      <c r="X2955" s="1">
        <v>0</v>
      </c>
      <c r="AI2955" s="7">
        <f t="shared" si="1592"/>
        <v>0</v>
      </c>
      <c r="AJ2955" s="7">
        <f t="shared" si="1593"/>
        <v>0</v>
      </c>
      <c r="AK2955" s="7">
        <f t="shared" si="1594"/>
        <v>0</v>
      </c>
      <c r="AL2955" s="7">
        <f t="shared" si="1595"/>
        <v>0</v>
      </c>
      <c r="AM2955" s="2">
        <f t="shared" si="1596"/>
        <v>0</v>
      </c>
      <c r="AN2955" s="2">
        <f t="shared" si="1597"/>
        <v>0</v>
      </c>
      <c r="AO2955" s="2">
        <f t="shared" si="1598"/>
        <v>0</v>
      </c>
      <c r="AP2955" s="2">
        <f t="shared" si="1599"/>
        <v>0</v>
      </c>
      <c r="AR2955" t="str">
        <f t="shared" si="1600"/>
        <v>Linn</v>
      </c>
      <c r="AS2955" t="s">
        <v>518</v>
      </c>
      <c r="AT2955" s="182">
        <v>1</v>
      </c>
      <c r="AV2955" s="98">
        <v>19</v>
      </c>
      <c r="AW2955" s="100">
        <v>113</v>
      </c>
      <c r="AX2955" s="106">
        <f t="shared" si="1601"/>
        <v>19113</v>
      </c>
      <c r="AZ2955" s="7" t="s">
        <v>2975</v>
      </c>
      <c r="BA2955" t="s">
        <v>3015</v>
      </c>
    </row>
    <row r="2956" spans="1:53" hidden="1" outlineLevel="1">
      <c r="A2956" t="s">
        <v>2376</v>
      </c>
      <c r="B2956" t="s">
        <v>518</v>
      </c>
      <c r="C2956" s="1">
        <f t="shared" si="1587"/>
        <v>400.00000000000006</v>
      </c>
      <c r="D2956" s="7">
        <f>IF(P2956&gt;0,RANK(P2956,(P2956:R2956,S2956:AG2956)),0)</f>
        <v>1</v>
      </c>
      <c r="E2956" s="7">
        <f>IF(Q2956&gt;0,RANK(Q2956,(P2956:R2956,S2956:AG2956)),0)</f>
        <v>0</v>
      </c>
      <c r="F2956" s="7">
        <f>IF(R2956&gt;0,RANK(R2956,(P2956:R2956,S2956:AG2956)),0)</f>
        <v>2</v>
      </c>
      <c r="G2956" s="7">
        <f>IF(S2956&gt;0,RANK(S2956,(P2956:R2956,S2956:AG2956)),0)</f>
        <v>3</v>
      </c>
      <c r="H2956" s="49">
        <f t="shared" si="1585"/>
        <v>56</v>
      </c>
      <c r="I2956" s="178">
        <f t="shared" si="1586"/>
        <v>0.13999999999999999</v>
      </c>
      <c r="J2956" s="2"/>
      <c r="K2956" s="2">
        <f t="shared" si="1588"/>
        <v>0.55999999999999994</v>
      </c>
      <c r="L2956" s="2">
        <f t="shared" si="1589"/>
        <v>0</v>
      </c>
      <c r="M2956" s="2">
        <f t="shared" si="1590"/>
        <v>0.42</v>
      </c>
      <c r="N2956" s="2">
        <f t="shared" si="1591"/>
        <v>1.9999999999999997E-2</v>
      </c>
      <c r="O2956" s="2">
        <f t="shared" si="1602"/>
        <v>7.6327832942979512E-17</v>
      </c>
      <c r="P2956" s="1">
        <v>224.00000000000003</v>
      </c>
      <c r="R2956" s="1">
        <v>168.00000000000003</v>
      </c>
      <c r="S2956" s="1">
        <v>8</v>
      </c>
      <c r="X2956" s="1">
        <v>0</v>
      </c>
      <c r="AI2956" s="7">
        <f t="shared" si="1592"/>
        <v>0</v>
      </c>
      <c r="AJ2956" s="7">
        <f t="shared" si="1593"/>
        <v>0</v>
      </c>
      <c r="AK2956" s="7">
        <f t="shared" si="1594"/>
        <v>0</v>
      </c>
      <c r="AL2956" s="7">
        <f t="shared" si="1595"/>
        <v>0</v>
      </c>
      <c r="AM2956" s="2">
        <f t="shared" si="1596"/>
        <v>0</v>
      </c>
      <c r="AN2956" s="2">
        <f t="shared" si="1597"/>
        <v>0</v>
      </c>
      <c r="AO2956" s="2">
        <f t="shared" si="1598"/>
        <v>0</v>
      </c>
      <c r="AP2956" s="2">
        <f t="shared" si="1599"/>
        <v>0</v>
      </c>
      <c r="AR2956" t="str">
        <f t="shared" si="1600"/>
        <v>Louisa</v>
      </c>
      <c r="AS2956" t="s">
        <v>518</v>
      </c>
      <c r="AT2956" s="182">
        <v>2</v>
      </c>
      <c r="AV2956" s="98">
        <v>19</v>
      </c>
      <c r="AW2956" s="100">
        <v>115</v>
      </c>
      <c r="AX2956" s="106">
        <f t="shared" si="1601"/>
        <v>19115</v>
      </c>
      <c r="AZ2956" s="7" t="s">
        <v>2975</v>
      </c>
      <c r="BA2956" t="s">
        <v>3015</v>
      </c>
    </row>
    <row r="2957" spans="1:53" hidden="1" outlineLevel="1">
      <c r="A2957" t="s">
        <v>1073</v>
      </c>
      <c r="B2957" t="s">
        <v>518</v>
      </c>
      <c r="C2957" s="1">
        <f t="shared" si="1587"/>
        <v>300</v>
      </c>
      <c r="D2957" s="7">
        <f>IF(P2957&gt;0,RANK(P2957,(P2957:R2957,S2957:AG2957)),0)</f>
        <v>1</v>
      </c>
      <c r="E2957" s="7">
        <f>IF(Q2957&gt;0,RANK(Q2957,(P2957:R2957,S2957:AG2957)),0)</f>
        <v>0</v>
      </c>
      <c r="F2957" s="7">
        <f>IF(R2957&gt;0,RANK(R2957,(P2957:R2957,S2957:AG2957)),0)</f>
        <v>2</v>
      </c>
      <c r="G2957" s="7">
        <f>IF(S2957&gt;0,RANK(S2957,(P2957:R2957,S2957:AG2957)),0)</f>
        <v>0</v>
      </c>
      <c r="H2957" s="49">
        <f t="shared" si="1585"/>
        <v>59.999999999999972</v>
      </c>
      <c r="I2957" s="178">
        <f t="shared" si="1586"/>
        <v>0.1999999999999999</v>
      </c>
      <c r="J2957" s="2"/>
      <c r="K2957" s="2">
        <f t="shared" si="1588"/>
        <v>0.59999999999999987</v>
      </c>
      <c r="L2957" s="2">
        <f t="shared" si="1589"/>
        <v>0</v>
      </c>
      <c r="M2957" s="2">
        <f t="shared" si="1590"/>
        <v>0.4</v>
      </c>
      <c r="N2957" s="2">
        <f t="shared" si="1591"/>
        <v>0</v>
      </c>
      <c r="O2957" s="2">
        <f t="shared" si="1602"/>
        <v>1.1102230246251565E-16</v>
      </c>
      <c r="P2957" s="1">
        <v>179.99999999999997</v>
      </c>
      <c r="R2957" s="1">
        <v>120</v>
      </c>
      <c r="S2957" s="1">
        <v>0</v>
      </c>
      <c r="X2957" s="1">
        <v>0</v>
      </c>
      <c r="AI2957" s="7">
        <f t="shared" si="1592"/>
        <v>0</v>
      </c>
      <c r="AJ2957" s="7">
        <f t="shared" si="1593"/>
        <v>0</v>
      </c>
      <c r="AK2957" s="7">
        <f t="shared" si="1594"/>
        <v>0</v>
      </c>
      <c r="AL2957" s="7">
        <f t="shared" si="1595"/>
        <v>0</v>
      </c>
      <c r="AM2957" s="2">
        <f t="shared" si="1596"/>
        <v>0</v>
      </c>
      <c r="AN2957" s="2">
        <f t="shared" si="1597"/>
        <v>0</v>
      </c>
      <c r="AO2957" s="2">
        <f t="shared" si="1598"/>
        <v>0</v>
      </c>
      <c r="AP2957" s="2">
        <f t="shared" si="1599"/>
        <v>0</v>
      </c>
      <c r="AR2957" t="str">
        <f t="shared" si="1600"/>
        <v>Lucas</v>
      </c>
      <c r="AS2957" t="s">
        <v>518</v>
      </c>
      <c r="AT2957" s="182">
        <v>2</v>
      </c>
      <c r="AV2957" s="98">
        <v>19</v>
      </c>
      <c r="AW2957" s="100">
        <v>117</v>
      </c>
      <c r="AX2957" s="106">
        <f t="shared" si="1601"/>
        <v>19117</v>
      </c>
      <c r="AZ2957" s="7" t="s">
        <v>2975</v>
      </c>
      <c r="BA2957" t="s">
        <v>3015</v>
      </c>
    </row>
    <row r="2958" spans="1:53" hidden="1" outlineLevel="1">
      <c r="A2958" t="s">
        <v>657</v>
      </c>
      <c r="B2958" t="s">
        <v>518</v>
      </c>
      <c r="C2958" s="1">
        <f t="shared" si="1587"/>
        <v>200</v>
      </c>
      <c r="D2958" s="7">
        <f>IF(P2958&gt;0,RANK(P2958,(P2958:R2958,S2958:AG2958)),0)</f>
        <v>2</v>
      </c>
      <c r="E2958" s="7">
        <f>IF(Q2958&gt;0,RANK(Q2958,(P2958:R2958,S2958:AG2958)),0)</f>
        <v>0</v>
      </c>
      <c r="F2958" s="7">
        <f>IF(R2958&gt;0,RANK(R2958,(P2958:R2958,S2958:AG2958)),0)</f>
        <v>1</v>
      </c>
      <c r="G2958" s="7">
        <f>IF(S2958&gt;0,RANK(S2958,(P2958:R2958,S2958:AG2958)),0)</f>
        <v>3</v>
      </c>
      <c r="H2958" s="49">
        <f t="shared" si="1585"/>
        <v>33.333333299999993</v>
      </c>
      <c r="I2958" s="178">
        <f t="shared" si="1586"/>
        <v>0.16666666649999995</v>
      </c>
      <c r="J2958" s="2"/>
      <c r="K2958" s="2">
        <f t="shared" si="1588"/>
        <v>0.4</v>
      </c>
      <c r="L2958" s="2">
        <f t="shared" si="1589"/>
        <v>0</v>
      </c>
      <c r="M2958" s="2">
        <f t="shared" si="1590"/>
        <v>0.56666666649999997</v>
      </c>
      <c r="N2958" s="2">
        <f t="shared" si="1591"/>
        <v>3.3333333499999999E-2</v>
      </c>
      <c r="O2958" s="2">
        <f t="shared" si="1602"/>
        <v>6.9388939039072284E-18</v>
      </c>
      <c r="P2958" s="1">
        <v>80</v>
      </c>
      <c r="R2958" s="1">
        <v>113.33333329999999</v>
      </c>
      <c r="S2958" s="1">
        <v>6.6666666999999995</v>
      </c>
      <c r="X2958" s="1">
        <v>0</v>
      </c>
      <c r="AI2958" s="7">
        <f t="shared" si="1592"/>
        <v>0</v>
      </c>
      <c r="AJ2958" s="7">
        <f t="shared" si="1593"/>
        <v>0</v>
      </c>
      <c r="AK2958" s="7">
        <f t="shared" si="1594"/>
        <v>0</v>
      </c>
      <c r="AL2958" s="7">
        <f t="shared" si="1595"/>
        <v>0</v>
      </c>
      <c r="AM2958" s="2">
        <f t="shared" si="1596"/>
        <v>0</v>
      </c>
      <c r="AN2958" s="2">
        <f t="shared" si="1597"/>
        <v>0</v>
      </c>
      <c r="AO2958" s="2">
        <f t="shared" si="1598"/>
        <v>0</v>
      </c>
      <c r="AP2958" s="2">
        <f t="shared" si="1599"/>
        <v>0</v>
      </c>
      <c r="AR2958" t="str">
        <f t="shared" si="1600"/>
        <v>Lyon</v>
      </c>
      <c r="AS2958" t="s">
        <v>518</v>
      </c>
      <c r="AT2958" s="182">
        <v>4</v>
      </c>
      <c r="AV2958" s="98">
        <v>19</v>
      </c>
      <c r="AW2958" s="100">
        <v>119</v>
      </c>
      <c r="AX2958" s="106">
        <f t="shared" si="1601"/>
        <v>19119</v>
      </c>
      <c r="AZ2958" s="7" t="s">
        <v>2975</v>
      </c>
      <c r="BA2958" t="s">
        <v>3015</v>
      </c>
    </row>
    <row r="2959" spans="1:53" hidden="1" outlineLevel="1">
      <c r="A2959" t="s">
        <v>1400</v>
      </c>
      <c r="B2959" t="s">
        <v>518</v>
      </c>
      <c r="C2959" s="1">
        <f t="shared" si="1587"/>
        <v>600</v>
      </c>
      <c r="D2959" s="7">
        <f>IF(P2959&gt;0,RANK(P2959,(P2959:R2959,S2959:AG2959)),0)</f>
        <v>1</v>
      </c>
      <c r="E2959" s="7">
        <f>IF(Q2959&gt;0,RANK(Q2959,(P2959:R2959,S2959:AG2959)),0)</f>
        <v>0</v>
      </c>
      <c r="F2959" s="7">
        <f>IF(R2959&gt;0,RANK(R2959,(P2959:R2959,S2959:AG2959)),0)</f>
        <v>2</v>
      </c>
      <c r="G2959" s="7">
        <f>IF(S2959&gt;0,RANK(S2959,(P2959:R2959,S2959:AG2959)),0)</f>
        <v>0</v>
      </c>
      <c r="H2959" s="49">
        <f t="shared" si="1585"/>
        <v>40</v>
      </c>
      <c r="I2959" s="178">
        <f t="shared" si="1586"/>
        <v>6.6666666666666666E-2</v>
      </c>
      <c r="J2959" s="2"/>
      <c r="K2959" s="2">
        <f t="shared" si="1588"/>
        <v>0.53333333333333333</v>
      </c>
      <c r="L2959" s="2">
        <f t="shared" si="1589"/>
        <v>0</v>
      </c>
      <c r="M2959" s="2">
        <f t="shared" si="1590"/>
        <v>0.46666666666666667</v>
      </c>
      <c r="N2959" s="2">
        <f t="shared" si="1591"/>
        <v>0</v>
      </c>
      <c r="O2959" s="2">
        <f t="shared" si="1602"/>
        <v>0</v>
      </c>
      <c r="P2959" s="1">
        <v>320</v>
      </c>
      <c r="R2959" s="1">
        <v>280</v>
      </c>
      <c r="S2959" s="1">
        <v>0</v>
      </c>
      <c r="X2959" s="1">
        <v>0</v>
      </c>
      <c r="AI2959" s="7">
        <f t="shared" si="1592"/>
        <v>0</v>
      </c>
      <c r="AJ2959" s="7">
        <f t="shared" si="1593"/>
        <v>0</v>
      </c>
      <c r="AK2959" s="7">
        <f t="shared" si="1594"/>
        <v>0</v>
      </c>
      <c r="AL2959" s="7">
        <f t="shared" si="1595"/>
        <v>0</v>
      </c>
      <c r="AM2959" s="2">
        <f t="shared" si="1596"/>
        <v>0</v>
      </c>
      <c r="AN2959" s="2">
        <f t="shared" si="1597"/>
        <v>0</v>
      </c>
      <c r="AO2959" s="2">
        <f t="shared" si="1598"/>
        <v>0</v>
      </c>
      <c r="AP2959" s="2">
        <f t="shared" si="1599"/>
        <v>0</v>
      </c>
      <c r="AR2959" t="str">
        <f t="shared" si="1600"/>
        <v>Madison</v>
      </c>
      <c r="AS2959" t="s">
        <v>518</v>
      </c>
      <c r="AT2959" s="182">
        <v>3</v>
      </c>
      <c r="AV2959" s="98">
        <v>19</v>
      </c>
      <c r="AW2959" s="100">
        <v>121</v>
      </c>
      <c r="AX2959" s="106">
        <f t="shared" si="1601"/>
        <v>19121</v>
      </c>
      <c r="AZ2959" s="7" t="s">
        <v>2975</v>
      </c>
      <c r="BA2959" t="s">
        <v>3015</v>
      </c>
    </row>
    <row r="2960" spans="1:53" hidden="1" outlineLevel="1">
      <c r="A2960" t="s">
        <v>2152</v>
      </c>
      <c r="B2960" t="s">
        <v>518</v>
      </c>
      <c r="C2960" s="1">
        <f t="shared" si="1587"/>
        <v>700.00000009999985</v>
      </c>
      <c r="D2960" s="7">
        <f>IF(P2960&gt;0,RANK(P2960,(P2960:R2960,S2960:AG2960)),0)</f>
        <v>1</v>
      </c>
      <c r="E2960" s="7">
        <f>IF(Q2960&gt;0,RANK(Q2960,(P2960:R2960,S2960:AG2960)),0)</f>
        <v>0</v>
      </c>
      <c r="F2960" s="7">
        <f>IF(R2960&gt;0,RANK(R2960,(P2960:R2960,S2960:AG2960)),0)</f>
        <v>2</v>
      </c>
      <c r="G2960" s="7">
        <f>IF(S2960&gt;0,RANK(S2960,(P2960:R2960,S2960:AG2960)),0)</f>
        <v>0</v>
      </c>
      <c r="H2960" s="49">
        <f t="shared" si="1585"/>
        <v>86.666666500000076</v>
      </c>
      <c r="I2960" s="178">
        <f t="shared" si="1586"/>
        <v>0.12380952355374163</v>
      </c>
      <c r="J2960" s="2"/>
      <c r="K2960" s="2">
        <f t="shared" si="1588"/>
        <v>0.56190476177687088</v>
      </c>
      <c r="L2960" s="2">
        <f t="shared" si="1589"/>
        <v>0</v>
      </c>
      <c r="M2960" s="2">
        <f t="shared" si="1590"/>
        <v>0.43809523822312924</v>
      </c>
      <c r="N2960" s="2">
        <f t="shared" si="1591"/>
        <v>0</v>
      </c>
      <c r="O2960" s="2">
        <f t="shared" si="1602"/>
        <v>-1.1102230246251565E-16</v>
      </c>
      <c r="P2960" s="1">
        <v>393.33333329999999</v>
      </c>
      <c r="R2960" s="1">
        <v>306.66666679999992</v>
      </c>
      <c r="S2960" s="1">
        <v>0</v>
      </c>
      <c r="X2960" s="1">
        <v>0</v>
      </c>
      <c r="AI2960" s="7">
        <f t="shared" si="1592"/>
        <v>0</v>
      </c>
      <c r="AJ2960" s="7">
        <f t="shared" si="1593"/>
        <v>0</v>
      </c>
      <c r="AK2960" s="7">
        <f t="shared" si="1594"/>
        <v>0</v>
      </c>
      <c r="AL2960" s="7">
        <f t="shared" si="1595"/>
        <v>0</v>
      </c>
      <c r="AM2960" s="2">
        <f t="shared" si="1596"/>
        <v>0</v>
      </c>
      <c r="AN2960" s="2">
        <f t="shared" si="1597"/>
        <v>0</v>
      </c>
      <c r="AO2960" s="2">
        <f t="shared" si="1598"/>
        <v>0</v>
      </c>
      <c r="AP2960" s="2">
        <f t="shared" si="1599"/>
        <v>0</v>
      </c>
      <c r="AR2960" t="str">
        <f t="shared" si="1600"/>
        <v>Mahaska</v>
      </c>
      <c r="AS2960" t="s">
        <v>518</v>
      </c>
      <c r="AT2960" s="182">
        <v>2</v>
      </c>
      <c r="AV2960" s="98">
        <v>19</v>
      </c>
      <c r="AW2960" s="100">
        <v>123</v>
      </c>
      <c r="AX2960" s="106">
        <f t="shared" si="1601"/>
        <v>19123</v>
      </c>
      <c r="AZ2960" s="7" t="s">
        <v>2975</v>
      </c>
      <c r="BA2960" t="s">
        <v>3015</v>
      </c>
    </row>
    <row r="2961" spans="1:53" hidden="1" outlineLevel="1">
      <c r="A2961" t="s">
        <v>1302</v>
      </c>
      <c r="B2961" t="s">
        <v>518</v>
      </c>
      <c r="C2961" s="1">
        <f t="shared" si="1587"/>
        <v>1300</v>
      </c>
      <c r="D2961" s="7">
        <f>IF(P2961&gt;0,RANK(P2961,(P2961:R2961,S2961:AG2961)),0)</f>
        <v>1</v>
      </c>
      <c r="E2961" s="7">
        <f>IF(Q2961&gt;0,RANK(Q2961,(P2961:R2961,S2961:AG2961)),0)</f>
        <v>0</v>
      </c>
      <c r="F2961" s="7">
        <f>IF(R2961&gt;0,RANK(R2961,(P2961:R2961,S2961:AG2961)),0)</f>
        <v>2</v>
      </c>
      <c r="G2961" s="7">
        <f>IF(S2961&gt;0,RANK(S2961,(P2961:R2961,S2961:AG2961)),0)</f>
        <v>3</v>
      </c>
      <c r="H2961" s="49">
        <f t="shared" si="1585"/>
        <v>0</v>
      </c>
      <c r="I2961" s="178">
        <f t="shared" si="1586"/>
        <v>0</v>
      </c>
      <c r="J2961" s="2"/>
      <c r="K2961" s="2">
        <f t="shared" si="1588"/>
        <v>0.49</v>
      </c>
      <c r="L2961" s="2">
        <f t="shared" si="1589"/>
        <v>0</v>
      </c>
      <c r="M2961" s="2">
        <f t="shared" si="1590"/>
        <v>0.48999999999999994</v>
      </c>
      <c r="N2961" s="2">
        <f t="shared" si="1591"/>
        <v>0.02</v>
      </c>
      <c r="O2961" s="2">
        <f t="shared" si="1602"/>
        <v>7.2858385991025898E-17</v>
      </c>
      <c r="P2961" s="1">
        <v>637</v>
      </c>
      <c r="R2961" s="1">
        <v>636.99999999999989</v>
      </c>
      <c r="S2961" s="1">
        <v>26</v>
      </c>
      <c r="X2961" s="1">
        <v>0</v>
      </c>
      <c r="AI2961" s="7">
        <f t="shared" si="1592"/>
        <v>0</v>
      </c>
      <c r="AJ2961" s="7">
        <f t="shared" si="1593"/>
        <v>0</v>
      </c>
      <c r="AK2961" s="7">
        <f t="shared" si="1594"/>
        <v>0</v>
      </c>
      <c r="AL2961" s="7">
        <f t="shared" si="1595"/>
        <v>0</v>
      </c>
      <c r="AM2961" s="2">
        <f t="shared" si="1596"/>
        <v>0</v>
      </c>
      <c r="AN2961" s="2">
        <f t="shared" si="1597"/>
        <v>0</v>
      </c>
      <c r="AO2961" s="2">
        <f t="shared" si="1598"/>
        <v>0</v>
      </c>
      <c r="AP2961" s="2">
        <f t="shared" si="1599"/>
        <v>0</v>
      </c>
      <c r="AR2961" t="str">
        <f t="shared" si="1600"/>
        <v>Marion</v>
      </c>
      <c r="AS2961" t="s">
        <v>518</v>
      </c>
      <c r="AT2961" s="182">
        <v>2</v>
      </c>
      <c r="AV2961" s="98">
        <v>19</v>
      </c>
      <c r="AW2961" s="100">
        <v>125</v>
      </c>
      <c r="AX2961" s="106">
        <f t="shared" si="1601"/>
        <v>19125</v>
      </c>
      <c r="AZ2961" s="7" t="s">
        <v>2975</v>
      </c>
      <c r="BA2961" t="s">
        <v>3015</v>
      </c>
    </row>
    <row r="2962" spans="1:53" hidden="1" outlineLevel="1">
      <c r="A2962" t="s">
        <v>1040</v>
      </c>
      <c r="B2962" t="s">
        <v>518</v>
      </c>
      <c r="C2962" s="1">
        <f t="shared" si="1587"/>
        <v>1799.9999999999995</v>
      </c>
      <c r="D2962" s="7">
        <f>IF(P2962&gt;0,RANK(P2962,(P2962:R2962,S2962:AG2962)),0)</f>
        <v>2</v>
      </c>
      <c r="E2962" s="7">
        <f>IF(Q2962&gt;0,RANK(Q2962,(P2962:R2962,S2962:AG2962)),0)</f>
        <v>0</v>
      </c>
      <c r="F2962" s="7">
        <f>IF(R2962&gt;0,RANK(R2962,(P2962:R2962,S2962:AG2962)),0)</f>
        <v>1</v>
      </c>
      <c r="G2962" s="7">
        <f>IF(S2962&gt;0,RANK(S2962,(P2962:R2962,S2962:AG2962)),0)</f>
        <v>0</v>
      </c>
      <c r="H2962" s="49">
        <f t="shared" si="1585"/>
        <v>119.99999999999989</v>
      </c>
      <c r="I2962" s="178">
        <f t="shared" si="1586"/>
        <v>6.6666666666666624E-2</v>
      </c>
      <c r="J2962" s="2"/>
      <c r="K2962" s="2">
        <f t="shared" si="1588"/>
        <v>0.46666666666666673</v>
      </c>
      <c r="L2962" s="2">
        <f t="shared" si="1589"/>
        <v>0</v>
      </c>
      <c r="M2962" s="2">
        <f t="shared" si="1590"/>
        <v>0.53333333333333333</v>
      </c>
      <c r="N2962" s="2">
        <f t="shared" si="1591"/>
        <v>0</v>
      </c>
      <c r="O2962" s="2">
        <f t="shared" si="1602"/>
        <v>-1.1102230246251565E-16</v>
      </c>
      <c r="P2962" s="1">
        <v>839.99999999999989</v>
      </c>
      <c r="R2962" s="1">
        <v>959.99999999999977</v>
      </c>
      <c r="S2962" s="1">
        <v>0</v>
      </c>
      <c r="X2962" s="1">
        <v>0</v>
      </c>
      <c r="AI2962" s="7">
        <f t="shared" si="1592"/>
        <v>0</v>
      </c>
      <c r="AJ2962" s="7">
        <f t="shared" si="1593"/>
        <v>0</v>
      </c>
      <c r="AK2962" s="7">
        <f t="shared" si="1594"/>
        <v>0</v>
      </c>
      <c r="AL2962" s="7">
        <f t="shared" si="1595"/>
        <v>0</v>
      </c>
      <c r="AM2962" s="2">
        <f t="shared" si="1596"/>
        <v>0</v>
      </c>
      <c r="AN2962" s="2">
        <f t="shared" si="1597"/>
        <v>0</v>
      </c>
      <c r="AO2962" s="2">
        <f t="shared" si="1598"/>
        <v>0</v>
      </c>
      <c r="AP2962" s="2">
        <f t="shared" si="1599"/>
        <v>0</v>
      </c>
      <c r="AR2962" t="str">
        <f t="shared" si="1600"/>
        <v>Marshall</v>
      </c>
      <c r="AS2962" t="s">
        <v>518</v>
      </c>
      <c r="AT2962" s="182">
        <v>1</v>
      </c>
      <c r="AV2962" s="98">
        <v>19</v>
      </c>
      <c r="AW2962" s="100">
        <v>127</v>
      </c>
      <c r="AX2962" s="106">
        <f t="shared" si="1601"/>
        <v>19127</v>
      </c>
      <c r="AZ2962" s="7" t="s">
        <v>2975</v>
      </c>
      <c r="BA2962" t="s">
        <v>3015</v>
      </c>
    </row>
    <row r="2963" spans="1:53" hidden="1" outlineLevel="1">
      <c r="A2963" t="s">
        <v>523</v>
      </c>
      <c r="B2963" t="s">
        <v>518</v>
      </c>
      <c r="C2963" s="1">
        <f t="shared" ref="C2963:C2997" si="1603">SUM(P2963:AG2963)</f>
        <v>499.99999960000002</v>
      </c>
      <c r="D2963" s="7">
        <f>IF(P2963&gt;0,RANK(P2963,(P2963:R2963,S2963:AG2963)),0)</f>
        <v>1</v>
      </c>
      <c r="E2963" s="7">
        <f>IF(Q2963&gt;0,RANK(Q2963,(P2963:R2963,S2963:AG2963)),0)</f>
        <v>0</v>
      </c>
      <c r="F2963" s="7">
        <f>IF(R2963&gt;0,RANK(R2963,(P2963:R2963,S2963:AG2963)),0)</f>
        <v>2</v>
      </c>
      <c r="G2963" s="7">
        <f>IF(S2963&gt;0,RANK(S2963,(P2963:R2963,S2963:AG2963)),0)</f>
        <v>0</v>
      </c>
      <c r="H2963" s="49">
        <f t="shared" si="1585"/>
        <v>11.111110999999994</v>
      </c>
      <c r="I2963" s="178">
        <f t="shared" si="1586"/>
        <v>2.2222222017777765E-2</v>
      </c>
      <c r="J2963" s="2"/>
      <c r="K2963" s="2">
        <f t="shared" ref="K2963:K2998" si="1604">IF($C2963=0,"-",P2963/$C2963)</f>
        <v>0.51111111100888884</v>
      </c>
      <c r="L2963" s="2">
        <f t="shared" ref="L2963:L2998" si="1605">IF($C2963=0,"-",Q2963/$C2963)</f>
        <v>0</v>
      </c>
      <c r="M2963" s="2">
        <f t="shared" ref="M2963:M2998" si="1606">IF($C2963=0,"-",R2963/$C2963)</f>
        <v>0.4888888889911111</v>
      </c>
      <c r="N2963" s="2">
        <f t="shared" ref="N2963:N2998" si="1607">IF($C2963=0,"-",S2963/$C2963)</f>
        <v>0</v>
      </c>
      <c r="O2963" s="2">
        <f t="shared" si="1602"/>
        <v>5.5511151231257827E-17</v>
      </c>
      <c r="P2963" s="1">
        <v>255.55555530000001</v>
      </c>
      <c r="R2963" s="1">
        <v>244.44444430000001</v>
      </c>
      <c r="S2963" s="1">
        <v>0</v>
      </c>
      <c r="X2963" s="1">
        <v>0</v>
      </c>
      <c r="AI2963" s="7">
        <f t="shared" ref="AI2963:AI2998" si="1608">IF(T2963&gt;0,RANK(T2963,(P2963:Z2963)),0)</f>
        <v>0</v>
      </c>
      <c r="AJ2963" s="7">
        <f t="shared" ref="AJ2963:AJ2998" si="1609">IF(U2963&gt;0,RANK(U2963,(P2963:Z2963)),0)</f>
        <v>0</v>
      </c>
      <c r="AK2963" s="7">
        <f t="shared" ref="AK2963:AK2998" si="1610">IF(V2963&gt;0,RANK(V2963,(P2963:Z2963)),0)</f>
        <v>0</v>
      </c>
      <c r="AL2963" s="7">
        <f t="shared" ref="AL2963:AL2998" si="1611">IF(W2963&gt;0,RANK(W2963,(P2963:Z2963)),0)</f>
        <v>0</v>
      </c>
      <c r="AM2963" s="2">
        <f t="shared" ref="AM2963:AM2998" si="1612">IF($C2963=0,"-",T2963/$C2963)</f>
        <v>0</v>
      </c>
      <c r="AN2963" s="2">
        <f t="shared" ref="AN2963:AN2998" si="1613">IF($C2963=0,"-",U2963/$C2963)</f>
        <v>0</v>
      </c>
      <c r="AO2963" s="2">
        <f t="shared" ref="AO2963:AO2998" si="1614">IF($C2963=0,"-",V2963/$C2963)</f>
        <v>0</v>
      </c>
      <c r="AP2963" s="2">
        <f t="shared" ref="AP2963:AP2998" si="1615">IF($C2963=0,"-",W2963/$C2963)</f>
        <v>0</v>
      </c>
      <c r="AR2963" t="str">
        <f t="shared" ref="AR2963:AR2998" si="1616">A2963</f>
        <v>Mills</v>
      </c>
      <c r="AS2963" t="s">
        <v>518</v>
      </c>
      <c r="AT2963" s="182">
        <v>3</v>
      </c>
      <c r="AV2963" s="98">
        <v>19</v>
      </c>
      <c r="AW2963" s="100">
        <v>129</v>
      </c>
      <c r="AX2963" s="106">
        <f t="shared" ref="AX2963:AX2994" si="1617">AV2963*1000+AW2963</f>
        <v>19129</v>
      </c>
      <c r="AZ2963" s="7" t="s">
        <v>2975</v>
      </c>
      <c r="BA2963" t="s">
        <v>3015</v>
      </c>
    </row>
    <row r="2964" spans="1:53" hidden="1" outlineLevel="1">
      <c r="A2964" t="s">
        <v>386</v>
      </c>
      <c r="B2964" t="s">
        <v>518</v>
      </c>
      <c r="C2964" s="1">
        <f t="shared" si="1603"/>
        <v>400</v>
      </c>
      <c r="D2964" s="7">
        <f>IF(P2964&gt;0,RANK(P2964,(P2964:R2964,S2964:AG2964)),0)</f>
        <v>1</v>
      </c>
      <c r="E2964" s="7">
        <f>IF(Q2964&gt;0,RANK(Q2964,(P2964:R2964,S2964:AG2964)),0)</f>
        <v>0</v>
      </c>
      <c r="F2964" s="7">
        <f>IF(R2964&gt;0,RANK(R2964,(P2964:R2964,S2964:AG2964)),0)</f>
        <v>2</v>
      </c>
      <c r="G2964" s="7">
        <f>IF(S2964&gt;0,RANK(S2964,(P2964:R2964,S2964:AG2964)),0)</f>
        <v>3</v>
      </c>
      <c r="H2964" s="49">
        <f t="shared" ref="H2964:H2998" si="1618">MAX(P2964:U2964)-LARGE(P2964:U2964,2)</f>
        <v>125</v>
      </c>
      <c r="I2964" s="178">
        <f t="shared" si="1586"/>
        <v>0.3125</v>
      </c>
      <c r="J2964" s="2"/>
      <c r="K2964" s="2">
        <f t="shared" si="1604"/>
        <v>0.65</v>
      </c>
      <c r="L2964" s="2">
        <f t="shared" si="1605"/>
        <v>0</v>
      </c>
      <c r="M2964" s="2">
        <f t="shared" si="1606"/>
        <v>0.33750000000000002</v>
      </c>
      <c r="N2964" s="2">
        <f t="shared" si="1607"/>
        <v>1.2500000000000001E-2</v>
      </c>
      <c r="O2964" s="2">
        <f t="shared" si="1602"/>
        <v>-4.5102810375396984E-17</v>
      </c>
      <c r="P2964" s="1">
        <v>260</v>
      </c>
      <c r="R2964" s="1">
        <v>135</v>
      </c>
      <c r="S2964" s="1">
        <v>5</v>
      </c>
      <c r="X2964" s="1">
        <v>0</v>
      </c>
      <c r="AI2964" s="7">
        <f t="shared" si="1608"/>
        <v>0</v>
      </c>
      <c r="AJ2964" s="7">
        <f t="shared" si="1609"/>
        <v>0</v>
      </c>
      <c r="AK2964" s="7">
        <f t="shared" si="1610"/>
        <v>0</v>
      </c>
      <c r="AL2964" s="7">
        <f t="shared" si="1611"/>
        <v>0</v>
      </c>
      <c r="AM2964" s="2">
        <f t="shared" si="1612"/>
        <v>0</v>
      </c>
      <c r="AN2964" s="2">
        <f t="shared" si="1613"/>
        <v>0</v>
      </c>
      <c r="AO2964" s="2">
        <f t="shared" si="1614"/>
        <v>0</v>
      </c>
      <c r="AP2964" s="2">
        <f t="shared" si="1615"/>
        <v>0</v>
      </c>
      <c r="AR2964" t="str">
        <f t="shared" si="1616"/>
        <v>Mitchell</v>
      </c>
      <c r="AS2964" t="s">
        <v>518</v>
      </c>
      <c r="AT2964" s="182">
        <v>1</v>
      </c>
      <c r="AV2964" s="98">
        <v>19</v>
      </c>
      <c r="AW2964" s="100">
        <v>131</v>
      </c>
      <c r="AX2964" s="106">
        <f t="shared" si="1617"/>
        <v>19131</v>
      </c>
      <c r="AZ2964" s="7" t="s">
        <v>2975</v>
      </c>
      <c r="BA2964" t="s">
        <v>3015</v>
      </c>
    </row>
    <row r="2965" spans="1:53" hidden="1" outlineLevel="1">
      <c r="A2965" t="s">
        <v>560</v>
      </c>
      <c r="B2965" t="s">
        <v>518</v>
      </c>
      <c r="C2965" s="1">
        <f t="shared" si="1603"/>
        <v>300</v>
      </c>
      <c r="D2965" s="7">
        <f>IF(P2965&gt;0,RANK(P2965,(P2965:R2965,S2965:AG2965)),0)</f>
        <v>1</v>
      </c>
      <c r="E2965" s="7">
        <f>IF(Q2965&gt;0,RANK(Q2965,(P2965:R2965,S2965:AG2965)),0)</f>
        <v>0</v>
      </c>
      <c r="F2965" s="7">
        <f>IF(R2965&gt;0,RANK(R2965,(P2965:R2965,S2965:AG2965)),0)</f>
        <v>2</v>
      </c>
      <c r="G2965" s="7">
        <f>IF(S2965&gt;0,RANK(S2965,(P2965:R2965,S2965:AG2965)),0)</f>
        <v>3</v>
      </c>
      <c r="H2965" s="49">
        <f t="shared" si="1618"/>
        <v>63.749999999999957</v>
      </c>
      <c r="I2965" s="178">
        <f t="shared" si="1586"/>
        <v>0.21249999999999986</v>
      </c>
      <c r="J2965" s="2"/>
      <c r="K2965" s="2">
        <f t="shared" si="1604"/>
        <v>0.59999999999999987</v>
      </c>
      <c r="L2965" s="2">
        <f t="shared" si="1605"/>
        <v>0</v>
      </c>
      <c r="M2965" s="2">
        <f t="shared" si="1606"/>
        <v>0.38750000000000007</v>
      </c>
      <c r="N2965" s="2">
        <f t="shared" si="1607"/>
        <v>1.2500000000000001E-2</v>
      </c>
      <c r="O2965" s="2">
        <f t="shared" si="1602"/>
        <v>6.591949208711867E-17</v>
      </c>
      <c r="P2965" s="1">
        <v>179.99999999999997</v>
      </c>
      <c r="R2965" s="1">
        <v>116.25000000000001</v>
      </c>
      <c r="S2965" s="1">
        <v>3.75</v>
      </c>
      <c r="X2965" s="1">
        <v>0</v>
      </c>
      <c r="AI2965" s="7">
        <f t="shared" si="1608"/>
        <v>0</v>
      </c>
      <c r="AJ2965" s="7">
        <f t="shared" si="1609"/>
        <v>0</v>
      </c>
      <c r="AK2965" s="7">
        <f t="shared" si="1610"/>
        <v>0</v>
      </c>
      <c r="AL2965" s="7">
        <f t="shared" si="1611"/>
        <v>0</v>
      </c>
      <c r="AM2965" s="2">
        <f t="shared" si="1612"/>
        <v>0</v>
      </c>
      <c r="AN2965" s="2">
        <f t="shared" si="1613"/>
        <v>0</v>
      </c>
      <c r="AO2965" s="2">
        <f t="shared" si="1614"/>
        <v>0</v>
      </c>
      <c r="AP2965" s="2">
        <f t="shared" si="1615"/>
        <v>0</v>
      </c>
      <c r="AR2965" t="str">
        <f t="shared" si="1616"/>
        <v>Monona</v>
      </c>
      <c r="AS2965" t="s">
        <v>518</v>
      </c>
      <c r="AT2965" s="182">
        <v>4</v>
      </c>
      <c r="AV2965" s="98">
        <v>19</v>
      </c>
      <c r="AW2965" s="100">
        <v>133</v>
      </c>
      <c r="AX2965" s="106">
        <f t="shared" si="1617"/>
        <v>19133</v>
      </c>
      <c r="AZ2965" s="7" t="s">
        <v>2975</v>
      </c>
      <c r="BA2965" t="s">
        <v>3015</v>
      </c>
    </row>
    <row r="2966" spans="1:53" hidden="1" outlineLevel="1">
      <c r="A2966" t="s">
        <v>346</v>
      </c>
      <c r="B2966" t="s">
        <v>518</v>
      </c>
      <c r="C2966" s="1">
        <f t="shared" si="1603"/>
        <v>299.99999990000003</v>
      </c>
      <c r="D2966" s="7">
        <f>IF(P2966&gt;0,RANK(P2966,(P2966:R2966,S2966:AG2966)),0)</f>
        <v>2</v>
      </c>
      <c r="E2966" s="7">
        <f>IF(Q2966&gt;0,RANK(Q2966,(P2966:R2966,S2966:AG2966)),0)</f>
        <v>0</v>
      </c>
      <c r="F2966" s="7">
        <f>IF(R2966&gt;0,RANK(R2966,(P2966:R2966,S2966:AG2966)),0)</f>
        <v>1</v>
      </c>
      <c r="G2966" s="7">
        <f>IF(S2966&gt;0,RANK(S2966,(P2966:R2966,S2966:AG2966)),0)</f>
        <v>3</v>
      </c>
      <c r="H2966" s="49">
        <f t="shared" si="1618"/>
        <v>4.6153845000000331</v>
      </c>
      <c r="I2966" s="178">
        <f t="shared" si="1586"/>
        <v>1.5384615005128313E-2</v>
      </c>
      <c r="J2966" s="2"/>
      <c r="K2966" s="2">
        <f t="shared" si="1604"/>
        <v>0.43076923114358967</v>
      </c>
      <c r="L2966" s="2">
        <f t="shared" si="1605"/>
        <v>0</v>
      </c>
      <c r="M2966" s="2">
        <f t="shared" si="1606"/>
        <v>0.446153846148718</v>
      </c>
      <c r="N2966" s="2">
        <f t="shared" si="1607"/>
        <v>0.12307692270769229</v>
      </c>
      <c r="O2966" s="2">
        <f t="shared" si="1602"/>
        <v>4.163336342344337E-17</v>
      </c>
      <c r="P2966" s="1">
        <v>129.23076929999999</v>
      </c>
      <c r="R2966" s="1">
        <v>133.84615380000002</v>
      </c>
      <c r="S2966" s="1">
        <v>36.923076799999997</v>
      </c>
      <c r="X2966" s="1">
        <v>0</v>
      </c>
      <c r="AI2966" s="7">
        <f t="shared" si="1608"/>
        <v>0</v>
      </c>
      <c r="AJ2966" s="7">
        <f t="shared" si="1609"/>
        <v>0</v>
      </c>
      <c r="AK2966" s="7">
        <f t="shared" si="1610"/>
        <v>0</v>
      </c>
      <c r="AL2966" s="7">
        <f t="shared" si="1611"/>
        <v>0</v>
      </c>
      <c r="AM2966" s="2">
        <f t="shared" si="1612"/>
        <v>0</v>
      </c>
      <c r="AN2966" s="2">
        <f t="shared" si="1613"/>
        <v>0</v>
      </c>
      <c r="AO2966" s="2">
        <f t="shared" si="1614"/>
        <v>0</v>
      </c>
      <c r="AP2966" s="2">
        <f t="shared" si="1615"/>
        <v>0</v>
      </c>
      <c r="AR2966" t="str">
        <f t="shared" si="1616"/>
        <v>Monroe</v>
      </c>
      <c r="AS2966" t="s">
        <v>518</v>
      </c>
      <c r="AT2966" s="182">
        <v>2</v>
      </c>
      <c r="AV2966" s="98">
        <v>19</v>
      </c>
      <c r="AW2966" s="100">
        <v>135</v>
      </c>
      <c r="AX2966" s="106">
        <f t="shared" si="1617"/>
        <v>19135</v>
      </c>
      <c r="AZ2966" s="7" t="s">
        <v>2975</v>
      </c>
      <c r="BA2966" t="s">
        <v>3015</v>
      </c>
    </row>
    <row r="2967" spans="1:53" hidden="1" outlineLevel="1">
      <c r="A2967" t="s">
        <v>398</v>
      </c>
      <c r="B2967" t="s">
        <v>518</v>
      </c>
      <c r="C2967" s="1">
        <f t="shared" si="1603"/>
        <v>300</v>
      </c>
      <c r="D2967" s="7">
        <f>IF(P2967&gt;0,RANK(P2967,(P2967:R2967,S2967:AG2967)),0)</f>
        <v>2</v>
      </c>
      <c r="E2967" s="7">
        <f>IF(Q2967&gt;0,RANK(Q2967,(P2967:R2967,S2967:AG2967)),0)</f>
        <v>0</v>
      </c>
      <c r="F2967" s="7">
        <f>IF(R2967&gt;0,RANK(R2967,(P2967:R2967,S2967:AG2967)),0)</f>
        <v>1</v>
      </c>
      <c r="G2967" s="7">
        <f>IF(S2967&gt;0,RANK(S2967,(P2967:R2967,S2967:AG2967)),0)</f>
        <v>0</v>
      </c>
      <c r="H2967" s="49">
        <f t="shared" si="1618"/>
        <v>84</v>
      </c>
      <c r="I2967" s="178">
        <f t="shared" si="1586"/>
        <v>0.28000000000000003</v>
      </c>
      <c r="J2967" s="2"/>
      <c r="K2967" s="2">
        <f t="shared" si="1604"/>
        <v>0.36</v>
      </c>
      <c r="L2967" s="2">
        <f t="shared" si="1605"/>
        <v>0</v>
      </c>
      <c r="M2967" s="2">
        <f t="shared" si="1606"/>
        <v>0.64</v>
      </c>
      <c r="N2967" s="2">
        <f t="shared" si="1607"/>
        <v>0</v>
      </c>
      <c r="O2967" s="2">
        <f t="shared" si="1602"/>
        <v>0</v>
      </c>
      <c r="P2967" s="1">
        <v>108</v>
      </c>
      <c r="R2967" s="1">
        <v>192</v>
      </c>
      <c r="S2967" s="1">
        <v>0</v>
      </c>
      <c r="X2967" s="1">
        <v>0</v>
      </c>
      <c r="AI2967" s="7">
        <f t="shared" si="1608"/>
        <v>0</v>
      </c>
      <c r="AJ2967" s="7">
        <f t="shared" si="1609"/>
        <v>0</v>
      </c>
      <c r="AK2967" s="7">
        <f t="shared" si="1610"/>
        <v>0</v>
      </c>
      <c r="AL2967" s="7">
        <f t="shared" si="1611"/>
        <v>0</v>
      </c>
      <c r="AM2967" s="2">
        <f t="shared" si="1612"/>
        <v>0</v>
      </c>
      <c r="AN2967" s="2">
        <f t="shared" si="1613"/>
        <v>0</v>
      </c>
      <c r="AO2967" s="2">
        <f t="shared" si="1614"/>
        <v>0</v>
      </c>
      <c r="AP2967" s="2">
        <f t="shared" si="1615"/>
        <v>0</v>
      </c>
      <c r="AR2967" t="str">
        <f t="shared" si="1616"/>
        <v>Montgomery</v>
      </c>
      <c r="AS2967" t="s">
        <v>518</v>
      </c>
      <c r="AT2967" s="182">
        <v>3</v>
      </c>
      <c r="AV2967" s="98">
        <v>19</v>
      </c>
      <c r="AW2967" s="100">
        <v>137</v>
      </c>
      <c r="AX2967" s="106">
        <f t="shared" si="1617"/>
        <v>19137</v>
      </c>
      <c r="AZ2967" s="7" t="s">
        <v>2975</v>
      </c>
      <c r="BA2967" t="s">
        <v>3015</v>
      </c>
    </row>
    <row r="2968" spans="1:53" hidden="1" outlineLevel="1">
      <c r="A2968" t="s">
        <v>101</v>
      </c>
      <c r="B2968" t="s">
        <v>518</v>
      </c>
      <c r="C2968" s="1">
        <f t="shared" si="1603"/>
        <v>1800</v>
      </c>
      <c r="D2968" s="7">
        <f>IF(P2968&gt;0,RANK(P2968,(P2968:R2968,S2968:AG2968)),0)</f>
        <v>2</v>
      </c>
      <c r="E2968" s="7">
        <f>IF(Q2968&gt;0,RANK(Q2968,(P2968:R2968,S2968:AG2968)),0)</f>
        <v>0</v>
      </c>
      <c r="F2968" s="7">
        <f>IF(R2968&gt;0,RANK(R2968,(P2968:R2968,S2968:AG2968)),0)</f>
        <v>1</v>
      </c>
      <c r="G2968" s="7">
        <f>IF(S2968&gt;0,RANK(S2968,(P2968:R2968,S2968:AG2968)),0)</f>
        <v>0</v>
      </c>
      <c r="H2968" s="49">
        <f t="shared" si="1618"/>
        <v>144.00000000000023</v>
      </c>
      <c r="I2968" s="178">
        <f t="shared" si="1586"/>
        <v>8.0000000000000127E-2</v>
      </c>
      <c r="J2968" s="2"/>
      <c r="K2968" s="2">
        <f t="shared" si="1604"/>
        <v>0.45999999999999996</v>
      </c>
      <c r="L2968" s="2">
        <f t="shared" si="1605"/>
        <v>0</v>
      </c>
      <c r="M2968" s="2">
        <f t="shared" si="1606"/>
        <v>0.54</v>
      </c>
      <c r="N2968" s="2">
        <f t="shared" si="1607"/>
        <v>0</v>
      </c>
      <c r="O2968" s="2">
        <f t="shared" si="1602"/>
        <v>0</v>
      </c>
      <c r="P2968" s="1">
        <v>827.99999999999989</v>
      </c>
      <c r="R2968" s="1">
        <v>972.00000000000011</v>
      </c>
      <c r="S2968" s="1">
        <v>0</v>
      </c>
      <c r="X2968" s="1">
        <v>0</v>
      </c>
      <c r="AI2968" s="7">
        <f t="shared" si="1608"/>
        <v>0</v>
      </c>
      <c r="AJ2968" s="7">
        <f t="shared" si="1609"/>
        <v>0</v>
      </c>
      <c r="AK2968" s="7">
        <f t="shared" si="1610"/>
        <v>0</v>
      </c>
      <c r="AL2968" s="7">
        <f t="shared" si="1611"/>
        <v>0</v>
      </c>
      <c r="AM2968" s="2">
        <f t="shared" si="1612"/>
        <v>0</v>
      </c>
      <c r="AN2968" s="2">
        <f t="shared" si="1613"/>
        <v>0</v>
      </c>
      <c r="AO2968" s="2">
        <f t="shared" si="1614"/>
        <v>0</v>
      </c>
      <c r="AP2968" s="2">
        <f t="shared" si="1615"/>
        <v>0</v>
      </c>
      <c r="AR2968" t="str">
        <f t="shared" si="1616"/>
        <v>Muscatine</v>
      </c>
      <c r="AS2968" t="s">
        <v>518</v>
      </c>
      <c r="AT2968" s="182">
        <v>2</v>
      </c>
      <c r="AV2968" s="98">
        <v>19</v>
      </c>
      <c r="AW2968" s="100">
        <v>139</v>
      </c>
      <c r="AX2968" s="106">
        <f t="shared" si="1617"/>
        <v>19139</v>
      </c>
      <c r="AZ2968" s="7" t="s">
        <v>2975</v>
      </c>
      <c r="BA2968" t="s">
        <v>3015</v>
      </c>
    </row>
    <row r="2969" spans="1:53" hidden="1" outlineLevel="1">
      <c r="A2969" t="s">
        <v>2924</v>
      </c>
      <c r="B2969" t="s">
        <v>518</v>
      </c>
      <c r="C2969" s="1">
        <f t="shared" si="1603"/>
        <v>300.00000030000001</v>
      </c>
      <c r="D2969" s="7">
        <f>IF(P2969&gt;0,RANK(P2969,(P2969:R2969,S2969:AG2969)),0)</f>
        <v>1</v>
      </c>
      <c r="E2969" s="7">
        <f>IF(Q2969&gt;0,RANK(Q2969,(P2969:R2969,S2969:AG2969)),0)</f>
        <v>0</v>
      </c>
      <c r="F2969" s="7">
        <f>IF(R2969&gt;0,RANK(R2969,(P2969:R2969,S2969:AG2969)),0)</f>
        <v>2</v>
      </c>
      <c r="G2969" s="7">
        <f>IF(S2969&gt;0,RANK(S2969,(P2969:R2969,S2969:AG2969)),0)</f>
        <v>3</v>
      </c>
      <c r="H2969" s="49">
        <f t="shared" si="1618"/>
        <v>10.909091000000018</v>
      </c>
      <c r="I2969" s="178">
        <f t="shared" si="1586"/>
        <v>3.6363636630303085E-2</v>
      </c>
      <c r="J2969" s="2"/>
      <c r="K2969" s="2">
        <f t="shared" si="1604"/>
        <v>0.50909090915757571</v>
      </c>
      <c r="L2969" s="2">
        <f t="shared" si="1605"/>
        <v>0</v>
      </c>
      <c r="M2969" s="2">
        <f t="shared" si="1606"/>
        <v>0.47272727252727265</v>
      </c>
      <c r="N2969" s="2">
        <f t="shared" si="1607"/>
        <v>1.8181818315151515E-2</v>
      </c>
      <c r="O2969" s="2">
        <f t="shared" si="1602"/>
        <v>1.2836953722228372E-16</v>
      </c>
      <c r="P2969" s="1">
        <v>152.7272729</v>
      </c>
      <c r="R2969" s="1">
        <v>141.81818189999998</v>
      </c>
      <c r="S2969" s="1">
        <v>5.4545455</v>
      </c>
      <c r="X2969" s="1">
        <v>0</v>
      </c>
      <c r="AI2969" s="7">
        <f t="shared" si="1608"/>
        <v>0</v>
      </c>
      <c r="AJ2969" s="7">
        <f t="shared" si="1609"/>
        <v>0</v>
      </c>
      <c r="AK2969" s="7">
        <f t="shared" si="1610"/>
        <v>0</v>
      </c>
      <c r="AL2969" s="7">
        <f t="shared" si="1611"/>
        <v>0</v>
      </c>
      <c r="AM2969" s="2">
        <f t="shared" si="1612"/>
        <v>0</v>
      </c>
      <c r="AN2969" s="2">
        <f t="shared" si="1613"/>
        <v>0</v>
      </c>
      <c r="AO2969" s="2">
        <f t="shared" si="1614"/>
        <v>0</v>
      </c>
      <c r="AP2969" s="2">
        <f t="shared" si="1615"/>
        <v>0</v>
      </c>
      <c r="AR2969" t="str">
        <f t="shared" si="1616"/>
        <v>O'Brien</v>
      </c>
      <c r="AS2969" t="s">
        <v>518</v>
      </c>
      <c r="AT2969" s="182">
        <v>4</v>
      </c>
      <c r="AV2969" s="98">
        <v>19</v>
      </c>
      <c r="AW2969" s="100">
        <v>141</v>
      </c>
      <c r="AX2969" s="106">
        <f t="shared" si="1617"/>
        <v>19141</v>
      </c>
      <c r="AZ2969" s="7" t="s">
        <v>2975</v>
      </c>
      <c r="BA2969" t="s">
        <v>3015</v>
      </c>
    </row>
    <row r="2970" spans="1:53" hidden="1" outlineLevel="1">
      <c r="A2970" t="s">
        <v>2282</v>
      </c>
      <c r="B2970" t="s">
        <v>518</v>
      </c>
      <c r="C2970" s="1">
        <f t="shared" si="1603"/>
        <v>100.00000009999999</v>
      </c>
      <c r="D2970" s="7">
        <f>IF(P2970&gt;0,RANK(P2970,(P2970:R2970,S2970:AG2970)),0)</f>
        <v>1</v>
      </c>
      <c r="E2970" s="7">
        <f>IF(Q2970&gt;0,RANK(Q2970,(P2970:R2970,S2970:AG2970)),0)</f>
        <v>0</v>
      </c>
      <c r="F2970" s="7">
        <f>IF(R2970&gt;0,RANK(R2970,(P2970:R2970,S2970:AG2970)),0)</f>
        <v>2</v>
      </c>
      <c r="G2970" s="7">
        <f>IF(S2970&gt;0,RANK(S2970,(P2970:R2970,S2970:AG2970)),0)</f>
        <v>3</v>
      </c>
      <c r="H2970" s="49">
        <f t="shared" si="1618"/>
        <v>20</v>
      </c>
      <c r="I2970" s="178">
        <f t="shared" si="1586"/>
        <v>0.19999999980000002</v>
      </c>
      <c r="J2970" s="2"/>
      <c r="K2970" s="2">
        <f t="shared" si="1604"/>
        <v>0.56666666643333341</v>
      </c>
      <c r="L2970" s="2">
        <f t="shared" si="1605"/>
        <v>0</v>
      </c>
      <c r="M2970" s="2">
        <f t="shared" si="1606"/>
        <v>0.36666666663333336</v>
      </c>
      <c r="N2970" s="2">
        <f t="shared" si="1607"/>
        <v>6.6666666933333327E-2</v>
      </c>
      <c r="O2970" s="2">
        <f t="shared" si="1602"/>
        <v>-9.7144514654701197E-17</v>
      </c>
      <c r="P2970" s="1">
        <v>56.6666667</v>
      </c>
      <c r="R2970" s="1">
        <v>36.6666667</v>
      </c>
      <c r="S2970" s="1">
        <v>6.6666666999999995</v>
      </c>
      <c r="X2970" s="1">
        <v>0</v>
      </c>
      <c r="AI2970" s="7">
        <f t="shared" si="1608"/>
        <v>0</v>
      </c>
      <c r="AJ2970" s="7">
        <f t="shared" si="1609"/>
        <v>0</v>
      </c>
      <c r="AK2970" s="7">
        <f t="shared" si="1610"/>
        <v>0</v>
      </c>
      <c r="AL2970" s="7">
        <f t="shared" si="1611"/>
        <v>0</v>
      </c>
      <c r="AM2970" s="2">
        <f t="shared" si="1612"/>
        <v>0</v>
      </c>
      <c r="AN2970" s="2">
        <f t="shared" si="1613"/>
        <v>0</v>
      </c>
      <c r="AO2970" s="2">
        <f t="shared" si="1614"/>
        <v>0</v>
      </c>
      <c r="AP2970" s="2">
        <f t="shared" si="1615"/>
        <v>0</v>
      </c>
      <c r="AR2970" t="str">
        <f t="shared" si="1616"/>
        <v>Osceola</v>
      </c>
      <c r="AS2970" t="s">
        <v>518</v>
      </c>
      <c r="AT2970" s="182">
        <v>4</v>
      </c>
      <c r="AV2970" s="98">
        <v>19</v>
      </c>
      <c r="AW2970" s="100">
        <v>143</v>
      </c>
      <c r="AX2970" s="106">
        <f t="shared" si="1617"/>
        <v>19143</v>
      </c>
      <c r="AZ2970" s="7" t="s">
        <v>2975</v>
      </c>
      <c r="BA2970" t="s">
        <v>3015</v>
      </c>
    </row>
    <row r="2971" spans="1:53" hidden="1" outlineLevel="1">
      <c r="A2971" t="s">
        <v>2090</v>
      </c>
      <c r="B2971" t="s">
        <v>518</v>
      </c>
      <c r="C2971" s="1">
        <f t="shared" si="1603"/>
        <v>400</v>
      </c>
      <c r="D2971" s="7">
        <f>IF(P2971&gt;0,RANK(P2971,(P2971:R2971,S2971:AG2971)),0)</f>
        <v>2</v>
      </c>
      <c r="E2971" s="7">
        <f>IF(Q2971&gt;0,RANK(Q2971,(P2971:R2971,S2971:AG2971)),0)</f>
        <v>0</v>
      </c>
      <c r="F2971" s="7">
        <f>IF(R2971&gt;0,RANK(R2971,(P2971:R2971,S2971:AG2971)),0)</f>
        <v>1</v>
      </c>
      <c r="G2971" s="7">
        <f>IF(S2971&gt;0,RANK(S2971,(P2971:R2971,S2971:AG2971)),0)</f>
        <v>0</v>
      </c>
      <c r="H2971" s="49">
        <f t="shared" si="1618"/>
        <v>5.3333331999999416</v>
      </c>
      <c r="I2971" s="178">
        <f t="shared" si="1586"/>
        <v>1.3333332999999854E-2</v>
      </c>
      <c r="J2971" s="2"/>
      <c r="K2971" s="2">
        <f t="shared" si="1604"/>
        <v>0.49333333350000003</v>
      </c>
      <c r="L2971" s="2">
        <f t="shared" si="1605"/>
        <v>0</v>
      </c>
      <c r="M2971" s="2">
        <f t="shared" si="1606"/>
        <v>0.50666666649999992</v>
      </c>
      <c r="N2971" s="2">
        <f t="shared" si="1607"/>
        <v>0</v>
      </c>
      <c r="O2971" s="2">
        <f t="shared" si="1602"/>
        <v>0</v>
      </c>
      <c r="P2971" s="1">
        <v>197.33333340000001</v>
      </c>
      <c r="R2971" s="1">
        <v>202.66666659999996</v>
      </c>
      <c r="S2971" s="1">
        <v>0</v>
      </c>
      <c r="X2971" s="1">
        <v>0</v>
      </c>
      <c r="AI2971" s="7">
        <f t="shared" si="1608"/>
        <v>0</v>
      </c>
      <c r="AJ2971" s="7">
        <f t="shared" si="1609"/>
        <v>0</v>
      </c>
      <c r="AK2971" s="7">
        <f t="shared" si="1610"/>
        <v>0</v>
      </c>
      <c r="AL2971" s="7">
        <f t="shared" si="1611"/>
        <v>0</v>
      </c>
      <c r="AM2971" s="2">
        <f t="shared" si="1612"/>
        <v>0</v>
      </c>
      <c r="AN2971" s="2">
        <f t="shared" si="1613"/>
        <v>0</v>
      </c>
      <c r="AO2971" s="2">
        <f t="shared" si="1614"/>
        <v>0</v>
      </c>
      <c r="AP2971" s="2">
        <f t="shared" si="1615"/>
        <v>0</v>
      </c>
      <c r="AR2971" t="str">
        <f t="shared" si="1616"/>
        <v>Page</v>
      </c>
      <c r="AS2971" t="s">
        <v>518</v>
      </c>
      <c r="AT2971" s="182">
        <v>3</v>
      </c>
      <c r="AV2971" s="98">
        <v>19</v>
      </c>
      <c r="AW2971" s="100">
        <v>145</v>
      </c>
      <c r="AX2971" s="106">
        <f t="shared" si="1617"/>
        <v>19145</v>
      </c>
      <c r="AZ2971" s="7" t="s">
        <v>2975</v>
      </c>
      <c r="BA2971" t="s">
        <v>3015</v>
      </c>
    </row>
    <row r="2972" spans="1:53" hidden="1" outlineLevel="1">
      <c r="A2972" t="s">
        <v>2060</v>
      </c>
      <c r="B2972" t="s">
        <v>518</v>
      </c>
      <c r="C2972" s="1">
        <f t="shared" si="1603"/>
        <v>400</v>
      </c>
      <c r="D2972" s="7">
        <f>IF(P2972&gt;0,RANK(P2972,(P2972:R2972,S2972:AG2972)),0)</f>
        <v>1</v>
      </c>
      <c r="E2972" s="7">
        <f>IF(Q2972&gt;0,RANK(Q2972,(P2972:R2972,S2972:AG2972)),0)</f>
        <v>0</v>
      </c>
      <c r="F2972" s="7">
        <f>IF(R2972&gt;0,RANK(R2972,(P2972:R2972,S2972:AG2972)),0)</f>
        <v>2</v>
      </c>
      <c r="G2972" s="7">
        <f>IF(S2972&gt;0,RANK(S2972,(P2972:R2972,S2972:AG2972)),0)</f>
        <v>0</v>
      </c>
      <c r="H2972" s="49">
        <f t="shared" si="1618"/>
        <v>26.66666680000003</v>
      </c>
      <c r="I2972" s="178">
        <f t="shared" si="1586"/>
        <v>6.6666667000000068E-2</v>
      </c>
      <c r="J2972" s="2"/>
      <c r="K2972" s="2">
        <f t="shared" si="1604"/>
        <v>0.53333333350000001</v>
      </c>
      <c r="L2972" s="2">
        <f t="shared" si="1605"/>
        <v>0</v>
      </c>
      <c r="M2972" s="2">
        <f t="shared" si="1606"/>
        <v>0.46666666649999994</v>
      </c>
      <c r="N2972" s="2">
        <f t="shared" si="1607"/>
        <v>0</v>
      </c>
      <c r="O2972" s="2">
        <f t="shared" si="1602"/>
        <v>5.5511151231257827E-17</v>
      </c>
      <c r="P2972" s="1">
        <v>213.33333340000001</v>
      </c>
      <c r="R2972" s="1">
        <v>186.66666659999999</v>
      </c>
      <c r="S2972" s="1">
        <v>0</v>
      </c>
      <c r="X2972" s="1">
        <v>0</v>
      </c>
      <c r="AI2972" s="7">
        <f t="shared" si="1608"/>
        <v>0</v>
      </c>
      <c r="AJ2972" s="7">
        <f t="shared" si="1609"/>
        <v>0</v>
      </c>
      <c r="AK2972" s="7">
        <f t="shared" si="1610"/>
        <v>0</v>
      </c>
      <c r="AL2972" s="7">
        <f t="shared" si="1611"/>
        <v>0</v>
      </c>
      <c r="AM2972" s="2">
        <f t="shared" si="1612"/>
        <v>0</v>
      </c>
      <c r="AN2972" s="2">
        <f t="shared" si="1613"/>
        <v>0</v>
      </c>
      <c r="AO2972" s="2">
        <f t="shared" si="1614"/>
        <v>0</v>
      </c>
      <c r="AP2972" s="2">
        <f t="shared" si="1615"/>
        <v>0</v>
      </c>
      <c r="AR2972" t="str">
        <f t="shared" si="1616"/>
        <v>Palo Alto</v>
      </c>
      <c r="AS2972" t="s">
        <v>518</v>
      </c>
      <c r="AT2972" s="182">
        <v>4</v>
      </c>
      <c r="AV2972" s="98">
        <v>19</v>
      </c>
      <c r="AW2972" s="100">
        <v>147</v>
      </c>
      <c r="AX2972" s="106">
        <f t="shared" si="1617"/>
        <v>19147</v>
      </c>
      <c r="AZ2972" s="7" t="s">
        <v>2975</v>
      </c>
      <c r="BA2972" t="s">
        <v>3015</v>
      </c>
    </row>
    <row r="2973" spans="1:53" hidden="1" outlineLevel="1">
      <c r="A2973" t="s">
        <v>1803</v>
      </c>
      <c r="B2973" t="s">
        <v>518</v>
      </c>
      <c r="C2973" s="1">
        <f t="shared" si="1603"/>
        <v>699.99999979999996</v>
      </c>
      <c r="D2973" s="7">
        <f>IF(P2973&gt;0,RANK(P2973,(P2973:R2973,S2973:AG2973)),0)</f>
        <v>1</v>
      </c>
      <c r="E2973" s="7">
        <f>IF(Q2973&gt;0,RANK(Q2973,(P2973:R2973,S2973:AG2973)),0)</f>
        <v>0</v>
      </c>
      <c r="F2973" s="7">
        <f>IF(R2973&gt;0,RANK(R2973,(P2973:R2973,S2973:AG2973)),0)</f>
        <v>2</v>
      </c>
      <c r="G2973" s="7">
        <f>IF(S2973&gt;0,RANK(S2973,(P2973:R2973,S2973:AG2973)),0)</f>
        <v>0</v>
      </c>
      <c r="H2973" s="49">
        <f t="shared" si="1618"/>
        <v>75.38461540000003</v>
      </c>
      <c r="I2973" s="178">
        <f t="shared" si="1586"/>
        <v>0.10769230774505499</v>
      </c>
      <c r="J2973" s="2"/>
      <c r="K2973" s="2">
        <f t="shared" si="1604"/>
        <v>0.55384615387252745</v>
      </c>
      <c r="L2973" s="2">
        <f t="shared" si="1605"/>
        <v>0</v>
      </c>
      <c r="M2973" s="2">
        <f t="shared" si="1606"/>
        <v>0.4461538461274725</v>
      </c>
      <c r="N2973" s="2">
        <f t="shared" si="1607"/>
        <v>0</v>
      </c>
      <c r="O2973" s="2">
        <f t="shared" si="1602"/>
        <v>5.5511151231257827E-17</v>
      </c>
      <c r="P2973" s="1">
        <v>387.69230759999999</v>
      </c>
      <c r="R2973" s="1">
        <v>312.30769219999996</v>
      </c>
      <c r="S2973" s="1">
        <v>0</v>
      </c>
      <c r="X2973" s="1">
        <v>0</v>
      </c>
      <c r="AI2973" s="7">
        <f t="shared" si="1608"/>
        <v>0</v>
      </c>
      <c r="AJ2973" s="7">
        <f t="shared" si="1609"/>
        <v>0</v>
      </c>
      <c r="AK2973" s="7">
        <f t="shared" si="1610"/>
        <v>0</v>
      </c>
      <c r="AL2973" s="7">
        <f t="shared" si="1611"/>
        <v>0</v>
      </c>
      <c r="AM2973" s="2">
        <f t="shared" si="1612"/>
        <v>0</v>
      </c>
      <c r="AN2973" s="2">
        <f t="shared" si="1613"/>
        <v>0</v>
      </c>
      <c r="AO2973" s="2">
        <f t="shared" si="1614"/>
        <v>0</v>
      </c>
      <c r="AP2973" s="2">
        <f t="shared" si="1615"/>
        <v>0</v>
      </c>
      <c r="AR2973" t="str">
        <f t="shared" si="1616"/>
        <v>Plymouth</v>
      </c>
      <c r="AS2973" t="s">
        <v>518</v>
      </c>
      <c r="AT2973" s="182">
        <v>4</v>
      </c>
      <c r="AV2973" s="98">
        <v>19</v>
      </c>
      <c r="AW2973" s="100">
        <v>149</v>
      </c>
      <c r="AX2973" s="106">
        <f t="shared" si="1617"/>
        <v>19149</v>
      </c>
      <c r="AZ2973" s="7" t="s">
        <v>2975</v>
      </c>
      <c r="BA2973" t="s">
        <v>3015</v>
      </c>
    </row>
    <row r="2974" spans="1:53" hidden="1" outlineLevel="1">
      <c r="A2974" t="s">
        <v>1864</v>
      </c>
      <c r="B2974" t="s">
        <v>518</v>
      </c>
      <c r="C2974" s="1">
        <f t="shared" si="1603"/>
        <v>300</v>
      </c>
      <c r="D2974" s="7">
        <f>IF(P2974&gt;0,RANK(P2974,(P2974:R2974,S2974:AG2974)),0)</f>
        <v>1</v>
      </c>
      <c r="E2974" s="7">
        <f>IF(Q2974&gt;0,RANK(Q2974,(P2974:R2974,S2974:AG2974)),0)</f>
        <v>0</v>
      </c>
      <c r="F2974" s="7">
        <f>IF(R2974&gt;0,RANK(R2974,(P2974:R2974,S2974:AG2974)),0)</f>
        <v>2</v>
      </c>
      <c r="G2974" s="7">
        <f>IF(S2974&gt;0,RANK(S2974,(P2974:R2974,S2974:AG2974)),0)</f>
        <v>3</v>
      </c>
      <c r="H2974" s="49">
        <f t="shared" si="1618"/>
        <v>108</v>
      </c>
      <c r="I2974" s="178">
        <f t="shared" si="1586"/>
        <v>0.36</v>
      </c>
      <c r="J2974" s="2"/>
      <c r="K2974" s="2">
        <f t="shared" si="1604"/>
        <v>0.66</v>
      </c>
      <c r="L2974" s="2">
        <f t="shared" si="1605"/>
        <v>0</v>
      </c>
      <c r="M2974" s="2">
        <f t="shared" si="1606"/>
        <v>0.3</v>
      </c>
      <c r="N2974" s="2">
        <f t="shared" si="1607"/>
        <v>0.04</v>
      </c>
      <c r="O2974" s="2">
        <f t="shared" si="1602"/>
        <v>-2.0816681711721685E-17</v>
      </c>
      <c r="P2974" s="1">
        <v>198</v>
      </c>
      <c r="R2974" s="1">
        <v>90</v>
      </c>
      <c r="S2974" s="1">
        <v>12</v>
      </c>
      <c r="X2974" s="1">
        <v>0</v>
      </c>
      <c r="AI2974" s="7">
        <f t="shared" si="1608"/>
        <v>0</v>
      </c>
      <c r="AJ2974" s="7">
        <f t="shared" si="1609"/>
        <v>0</v>
      </c>
      <c r="AK2974" s="7">
        <f t="shared" si="1610"/>
        <v>0</v>
      </c>
      <c r="AL2974" s="7">
        <f t="shared" si="1611"/>
        <v>0</v>
      </c>
      <c r="AM2974" s="2">
        <f t="shared" si="1612"/>
        <v>0</v>
      </c>
      <c r="AN2974" s="2">
        <f t="shared" si="1613"/>
        <v>0</v>
      </c>
      <c r="AO2974" s="2">
        <f t="shared" si="1614"/>
        <v>0</v>
      </c>
      <c r="AP2974" s="2">
        <f t="shared" si="1615"/>
        <v>0</v>
      </c>
      <c r="AR2974" t="str">
        <f t="shared" si="1616"/>
        <v>Pocahontas</v>
      </c>
      <c r="AS2974" t="s">
        <v>518</v>
      </c>
      <c r="AT2974" s="182">
        <v>4</v>
      </c>
      <c r="AV2974" s="98">
        <v>19</v>
      </c>
      <c r="AW2974" s="100">
        <v>151</v>
      </c>
      <c r="AX2974" s="106">
        <f t="shared" si="1617"/>
        <v>19151</v>
      </c>
      <c r="AZ2974" s="7" t="s">
        <v>2975</v>
      </c>
      <c r="BA2974" t="s">
        <v>3015</v>
      </c>
    </row>
    <row r="2975" spans="1:53" hidden="1" outlineLevel="1">
      <c r="A2975" t="s">
        <v>2950</v>
      </c>
      <c r="B2975" t="s">
        <v>518</v>
      </c>
      <c r="C2975" s="1">
        <f t="shared" si="1603"/>
        <v>22799.999999999993</v>
      </c>
      <c r="D2975" s="7">
        <f>IF(P2975&gt;0,RANK(P2975,(P2975:R2975,S2975:AG2975)),0)</f>
        <v>1</v>
      </c>
      <c r="E2975" s="7">
        <f>IF(Q2975&gt;0,RANK(Q2975,(P2975:R2975,S2975:AG2975)),0)</f>
        <v>0</v>
      </c>
      <c r="F2975" s="7">
        <f>IF(R2975&gt;0,RANK(R2975,(P2975:R2975,S2975:AG2975)),0)</f>
        <v>2</v>
      </c>
      <c r="G2975" s="7">
        <f>IF(S2975&gt;0,RANK(S2975,(P2975:R2975,S2975:AG2975)),0)</f>
        <v>3</v>
      </c>
      <c r="H2975" s="49">
        <f t="shared" si="1618"/>
        <v>1596.0000000000091</v>
      </c>
      <c r="I2975" s="178">
        <f t="shared" ref="I2975:I2998" si="1619">H2975/C2975</f>
        <v>7.0000000000000423E-2</v>
      </c>
      <c r="J2975" s="2"/>
      <c r="K2975" s="2">
        <f t="shared" si="1604"/>
        <v>0.53166666666666695</v>
      </c>
      <c r="L2975" s="2">
        <f t="shared" si="1605"/>
        <v>0</v>
      </c>
      <c r="M2975" s="2">
        <f t="shared" si="1606"/>
        <v>0.4616666666666665</v>
      </c>
      <c r="N2975" s="2">
        <f t="shared" si="1607"/>
        <v>6.666666666666668E-3</v>
      </c>
      <c r="O2975" s="2">
        <f t="shared" si="1602"/>
        <v>-1.2490009027033011E-16</v>
      </c>
      <c r="P2975" s="1">
        <v>12122.000000000002</v>
      </c>
      <c r="R2975" s="1">
        <v>10525.999999999993</v>
      </c>
      <c r="S2975" s="1">
        <v>151.99999999999997</v>
      </c>
      <c r="X2975" s="1">
        <v>0</v>
      </c>
      <c r="AI2975" s="7">
        <f t="shared" si="1608"/>
        <v>0</v>
      </c>
      <c r="AJ2975" s="7">
        <f t="shared" si="1609"/>
        <v>0</v>
      </c>
      <c r="AK2975" s="7">
        <f t="shared" si="1610"/>
        <v>0</v>
      </c>
      <c r="AL2975" s="7">
        <f t="shared" si="1611"/>
        <v>0</v>
      </c>
      <c r="AM2975" s="2">
        <f t="shared" si="1612"/>
        <v>0</v>
      </c>
      <c r="AN2975" s="2">
        <f t="shared" si="1613"/>
        <v>0</v>
      </c>
      <c r="AO2975" s="2">
        <f t="shared" si="1614"/>
        <v>0</v>
      </c>
      <c r="AP2975" s="2">
        <f t="shared" si="1615"/>
        <v>0</v>
      </c>
      <c r="AR2975" t="str">
        <f t="shared" si="1616"/>
        <v>Polk</v>
      </c>
      <c r="AS2975" t="s">
        <v>518</v>
      </c>
      <c r="AT2975" s="182">
        <v>3</v>
      </c>
      <c r="AV2975" s="98">
        <v>19</v>
      </c>
      <c r="AW2975" s="100">
        <v>153</v>
      </c>
      <c r="AX2975" s="106">
        <f t="shared" si="1617"/>
        <v>19153</v>
      </c>
      <c r="AZ2975" s="7" t="s">
        <v>2975</v>
      </c>
      <c r="BA2975" t="s">
        <v>3015</v>
      </c>
    </row>
    <row r="2976" spans="1:53" hidden="1" outlineLevel="1">
      <c r="A2976" t="s">
        <v>1727</v>
      </c>
      <c r="B2976" t="s">
        <v>518</v>
      </c>
      <c r="C2976" s="1">
        <f t="shared" si="1603"/>
        <v>3100</v>
      </c>
      <c r="D2976" s="7">
        <f>IF(P2976&gt;0,RANK(P2976,(P2976:R2976,S2976:AG2976)),0)</f>
        <v>2</v>
      </c>
      <c r="E2976" s="7">
        <f>IF(Q2976&gt;0,RANK(Q2976,(P2976:R2976,S2976:AG2976)),0)</f>
        <v>0</v>
      </c>
      <c r="F2976" s="7">
        <f>IF(R2976&gt;0,RANK(R2976,(P2976:R2976,S2976:AG2976)),0)</f>
        <v>1</v>
      </c>
      <c r="G2976" s="7">
        <f>IF(S2976&gt;0,RANK(S2976,(P2976:R2976,S2976:AG2976)),0)</f>
        <v>0</v>
      </c>
      <c r="H2976" s="49">
        <f t="shared" si="1618"/>
        <v>54.250000000000227</v>
      </c>
      <c r="I2976" s="178">
        <f t="shared" si="1619"/>
        <v>1.7500000000000075E-2</v>
      </c>
      <c r="J2976" s="2"/>
      <c r="K2976" s="2">
        <f t="shared" si="1604"/>
        <v>0.48999999999999994</v>
      </c>
      <c r="L2976" s="2">
        <f t="shared" si="1605"/>
        <v>0</v>
      </c>
      <c r="M2976" s="2">
        <f t="shared" si="1606"/>
        <v>0.50749999999999995</v>
      </c>
      <c r="N2976" s="2">
        <f t="shared" si="1607"/>
        <v>0</v>
      </c>
      <c r="O2976" s="2">
        <f t="shared" si="1602"/>
        <v>2.5000000000000577E-3</v>
      </c>
      <c r="P2976" s="1">
        <v>1518.9999999999998</v>
      </c>
      <c r="R2976" s="1">
        <v>1573.25</v>
      </c>
      <c r="S2976" s="1">
        <v>0</v>
      </c>
      <c r="X2976" s="1">
        <v>7.75</v>
      </c>
      <c r="AI2976" s="7">
        <f t="shared" si="1608"/>
        <v>0</v>
      </c>
      <c r="AJ2976" s="7">
        <f t="shared" si="1609"/>
        <v>0</v>
      </c>
      <c r="AK2976" s="7">
        <f t="shared" si="1610"/>
        <v>0</v>
      </c>
      <c r="AL2976" s="7">
        <f t="shared" si="1611"/>
        <v>0</v>
      </c>
      <c r="AM2976" s="2">
        <f t="shared" si="1612"/>
        <v>0</v>
      </c>
      <c r="AN2976" s="2">
        <f t="shared" si="1613"/>
        <v>0</v>
      </c>
      <c r="AO2976" s="2">
        <f t="shared" si="1614"/>
        <v>0</v>
      </c>
      <c r="AP2976" s="2">
        <f t="shared" si="1615"/>
        <v>0</v>
      </c>
      <c r="AR2976" t="str">
        <f t="shared" si="1616"/>
        <v>Pottawattamie</v>
      </c>
      <c r="AS2976" t="s">
        <v>518</v>
      </c>
      <c r="AT2976" s="182">
        <v>3</v>
      </c>
      <c r="AV2976" s="98">
        <v>19</v>
      </c>
      <c r="AW2976" s="100">
        <v>155</v>
      </c>
      <c r="AX2976" s="106">
        <f t="shared" si="1617"/>
        <v>19155</v>
      </c>
      <c r="AZ2976" s="7" t="s">
        <v>2975</v>
      </c>
      <c r="BA2976" t="s">
        <v>3015</v>
      </c>
    </row>
    <row r="2977" spans="1:53" hidden="1" outlineLevel="1">
      <c r="A2977" t="s">
        <v>1083</v>
      </c>
      <c r="B2977" t="s">
        <v>518</v>
      </c>
      <c r="C2977" s="1">
        <f t="shared" si="1603"/>
        <v>900.00000000000011</v>
      </c>
      <c r="D2977" s="7">
        <f>IF(P2977&gt;0,RANK(P2977,(P2977:R2977,S2977:AG2977)),0)</f>
        <v>2</v>
      </c>
      <c r="E2977" s="7">
        <f>IF(Q2977&gt;0,RANK(Q2977,(P2977:R2977,S2977:AG2977)),0)</f>
        <v>0</v>
      </c>
      <c r="F2977" s="7">
        <f>IF(R2977&gt;0,RANK(R2977,(P2977:R2977,S2977:AG2977)),0)</f>
        <v>1</v>
      </c>
      <c r="G2977" s="7">
        <f>IF(S2977&gt;0,RANK(S2977,(P2977:R2977,S2977:AG2977)),0)</f>
        <v>0</v>
      </c>
      <c r="H2977" s="49">
        <f t="shared" si="1618"/>
        <v>64.800000000000068</v>
      </c>
      <c r="I2977" s="178">
        <f t="shared" si="1619"/>
        <v>7.2000000000000064E-2</v>
      </c>
      <c r="J2977" s="2"/>
      <c r="K2977" s="2">
        <f t="shared" si="1604"/>
        <v>0.46399999999999997</v>
      </c>
      <c r="L2977" s="2">
        <f t="shared" si="1605"/>
        <v>0</v>
      </c>
      <c r="M2977" s="2">
        <f t="shared" si="1606"/>
        <v>0.53600000000000003</v>
      </c>
      <c r="N2977" s="2">
        <f t="shared" si="1607"/>
        <v>0</v>
      </c>
      <c r="O2977" s="2">
        <f t="shared" si="1602"/>
        <v>0</v>
      </c>
      <c r="P2977" s="1">
        <v>417.6</v>
      </c>
      <c r="R2977" s="1">
        <v>482.40000000000009</v>
      </c>
      <c r="S2977" s="1">
        <v>0</v>
      </c>
      <c r="X2977" s="1">
        <v>0</v>
      </c>
      <c r="AI2977" s="7">
        <f t="shared" si="1608"/>
        <v>0</v>
      </c>
      <c r="AJ2977" s="7">
        <f t="shared" si="1609"/>
        <v>0</v>
      </c>
      <c r="AK2977" s="7">
        <f t="shared" si="1610"/>
        <v>0</v>
      </c>
      <c r="AL2977" s="7">
        <f t="shared" si="1611"/>
        <v>0</v>
      </c>
      <c r="AM2977" s="2">
        <f t="shared" si="1612"/>
        <v>0</v>
      </c>
      <c r="AN2977" s="2">
        <f t="shared" si="1613"/>
        <v>0</v>
      </c>
      <c r="AO2977" s="2">
        <f t="shared" si="1614"/>
        <v>0</v>
      </c>
      <c r="AP2977" s="2">
        <f t="shared" si="1615"/>
        <v>0</v>
      </c>
      <c r="AR2977" t="str">
        <f t="shared" si="1616"/>
        <v>Poweshiek</v>
      </c>
      <c r="AS2977" t="s">
        <v>518</v>
      </c>
      <c r="AT2977" s="182">
        <v>1</v>
      </c>
      <c r="AV2977" s="98">
        <v>19</v>
      </c>
      <c r="AW2977" s="100">
        <v>157</v>
      </c>
      <c r="AX2977" s="106">
        <f t="shared" si="1617"/>
        <v>19157</v>
      </c>
      <c r="AZ2977" s="7" t="s">
        <v>2975</v>
      </c>
      <c r="BA2977" t="s">
        <v>3015</v>
      </c>
    </row>
    <row r="2978" spans="1:53" hidden="1" outlineLevel="1">
      <c r="A2978" t="s">
        <v>624</v>
      </c>
      <c r="B2978" t="s">
        <v>518</v>
      </c>
      <c r="C2978" s="1">
        <f t="shared" si="1603"/>
        <v>200.00000000000006</v>
      </c>
      <c r="D2978" s="7">
        <f>IF(P2978&gt;0,RANK(P2978,(P2978:R2978,S2978:AG2978)),0)</f>
        <v>1</v>
      </c>
      <c r="E2978" s="7">
        <f>IF(Q2978&gt;0,RANK(Q2978,(P2978:R2978,S2978:AG2978)),0)</f>
        <v>0</v>
      </c>
      <c r="F2978" s="7">
        <f>IF(R2978&gt;0,RANK(R2978,(P2978:R2978,S2978:AG2978)),0)</f>
        <v>2</v>
      </c>
      <c r="G2978" s="7">
        <f>IF(S2978&gt;0,RANK(S2978,(P2978:R2978,S2978:AG2978)),0)</f>
        <v>0</v>
      </c>
      <c r="H2978" s="49">
        <f t="shared" si="1618"/>
        <v>65.000000000000014</v>
      </c>
      <c r="I2978" s="178">
        <f t="shared" si="1619"/>
        <v>0.32499999999999996</v>
      </c>
      <c r="J2978" s="2"/>
      <c r="K2978" s="2">
        <f t="shared" si="1604"/>
        <v>0.66249999999999998</v>
      </c>
      <c r="L2978" s="2">
        <f t="shared" si="1605"/>
        <v>0</v>
      </c>
      <c r="M2978" s="2">
        <f t="shared" si="1606"/>
        <v>0.33749999999999997</v>
      </c>
      <c r="N2978" s="2">
        <f t="shared" si="1607"/>
        <v>0</v>
      </c>
      <c r="O2978" s="2">
        <f t="shared" si="1602"/>
        <v>5.5511151231257827E-17</v>
      </c>
      <c r="P2978" s="1">
        <v>132.50000000000003</v>
      </c>
      <c r="R2978" s="1">
        <v>67.500000000000014</v>
      </c>
      <c r="S2978" s="1">
        <v>0</v>
      </c>
      <c r="X2978" s="1">
        <v>0</v>
      </c>
      <c r="AI2978" s="7">
        <f t="shared" si="1608"/>
        <v>0</v>
      </c>
      <c r="AJ2978" s="7">
        <f t="shared" si="1609"/>
        <v>0</v>
      </c>
      <c r="AK2978" s="7">
        <f t="shared" si="1610"/>
        <v>0</v>
      </c>
      <c r="AL2978" s="7">
        <f t="shared" si="1611"/>
        <v>0</v>
      </c>
      <c r="AM2978" s="2">
        <f t="shared" si="1612"/>
        <v>0</v>
      </c>
      <c r="AN2978" s="2">
        <f t="shared" si="1613"/>
        <v>0</v>
      </c>
      <c r="AO2978" s="2">
        <f t="shared" si="1614"/>
        <v>0</v>
      </c>
      <c r="AP2978" s="2">
        <f t="shared" si="1615"/>
        <v>0</v>
      </c>
      <c r="AR2978" t="str">
        <f t="shared" si="1616"/>
        <v>Ringgold</v>
      </c>
      <c r="AS2978" t="s">
        <v>518</v>
      </c>
      <c r="AT2978" s="182">
        <v>3</v>
      </c>
      <c r="AV2978" s="98">
        <v>19</v>
      </c>
      <c r="AW2978" s="100">
        <v>159</v>
      </c>
      <c r="AX2978" s="106">
        <f t="shared" si="1617"/>
        <v>19159</v>
      </c>
      <c r="AZ2978" s="7" t="s">
        <v>2975</v>
      </c>
      <c r="BA2978" t="s">
        <v>3015</v>
      </c>
    </row>
    <row r="2979" spans="1:53" hidden="1" outlineLevel="1">
      <c r="A2979" t="s">
        <v>676</v>
      </c>
      <c r="B2979" t="s">
        <v>518</v>
      </c>
      <c r="C2979" s="1">
        <f t="shared" si="1603"/>
        <v>300</v>
      </c>
      <c r="D2979" s="7">
        <f>IF(P2979&gt;0,RANK(P2979,(P2979:R2979,S2979:AG2979)),0)</f>
        <v>1</v>
      </c>
      <c r="E2979" s="7">
        <f>IF(Q2979&gt;0,RANK(Q2979,(P2979:R2979,S2979:AG2979)),0)</f>
        <v>0</v>
      </c>
      <c r="F2979" s="7">
        <f>IF(R2979&gt;0,RANK(R2979,(P2979:R2979,S2979:AG2979)),0)</f>
        <v>2</v>
      </c>
      <c r="G2979" s="7">
        <f>IF(S2979&gt;0,RANK(S2979,(P2979:R2979,S2979:AG2979)),0)</f>
        <v>0</v>
      </c>
      <c r="H2979" s="49">
        <f t="shared" si="1618"/>
        <v>30.000000000000028</v>
      </c>
      <c r="I2979" s="178">
        <f t="shared" si="1619"/>
        <v>0.10000000000000009</v>
      </c>
      <c r="J2979" s="2"/>
      <c r="K2979" s="2">
        <f t="shared" si="1604"/>
        <v>0.55000000000000004</v>
      </c>
      <c r="L2979" s="2">
        <f t="shared" si="1605"/>
        <v>0</v>
      </c>
      <c r="M2979" s="2">
        <f t="shared" si="1606"/>
        <v>0.45</v>
      </c>
      <c r="N2979" s="2">
        <f t="shared" si="1607"/>
        <v>0</v>
      </c>
      <c r="O2979" s="2">
        <f t="shared" si="1602"/>
        <v>-5.5511151231257827E-17</v>
      </c>
      <c r="P2979" s="1">
        <v>165.00000000000003</v>
      </c>
      <c r="R2979" s="1">
        <v>135</v>
      </c>
      <c r="S2979" s="1">
        <v>0</v>
      </c>
      <c r="X2979" s="1">
        <v>0</v>
      </c>
      <c r="AI2979" s="7">
        <f t="shared" si="1608"/>
        <v>0</v>
      </c>
      <c r="AJ2979" s="7">
        <f t="shared" si="1609"/>
        <v>0</v>
      </c>
      <c r="AK2979" s="7">
        <f t="shared" si="1610"/>
        <v>0</v>
      </c>
      <c r="AL2979" s="7">
        <f t="shared" si="1611"/>
        <v>0</v>
      </c>
      <c r="AM2979" s="2">
        <f t="shared" si="1612"/>
        <v>0</v>
      </c>
      <c r="AN2979" s="2">
        <f t="shared" si="1613"/>
        <v>0</v>
      </c>
      <c r="AO2979" s="2">
        <f t="shared" si="1614"/>
        <v>0</v>
      </c>
      <c r="AP2979" s="2">
        <f t="shared" si="1615"/>
        <v>0</v>
      </c>
      <c r="AR2979" t="str">
        <f t="shared" si="1616"/>
        <v>Sac</v>
      </c>
      <c r="AS2979" t="s">
        <v>518</v>
      </c>
      <c r="AT2979" s="182">
        <v>4</v>
      </c>
      <c r="AV2979" s="98">
        <v>19</v>
      </c>
      <c r="AW2979" s="100">
        <v>161</v>
      </c>
      <c r="AX2979" s="106">
        <f t="shared" si="1617"/>
        <v>19161</v>
      </c>
      <c r="AZ2979" s="7" t="s">
        <v>2975</v>
      </c>
      <c r="BA2979" t="s">
        <v>3015</v>
      </c>
    </row>
    <row r="2980" spans="1:53" hidden="1" outlineLevel="1">
      <c r="A2980" t="s">
        <v>1017</v>
      </c>
      <c r="B2980" t="s">
        <v>518</v>
      </c>
      <c r="C2980" s="1">
        <f t="shared" si="1603"/>
        <v>8200.0000004000012</v>
      </c>
      <c r="D2980" s="7">
        <f>IF(P2980&gt;0,RANK(P2980,(P2980:R2980,S2980:AG2980)),0)</f>
        <v>2</v>
      </c>
      <c r="E2980" s="7">
        <f>IF(Q2980&gt;0,RANK(Q2980,(P2980:R2980,S2980:AG2980)),0)</f>
        <v>0</v>
      </c>
      <c r="F2980" s="7">
        <f>IF(R2980&gt;0,RANK(R2980,(P2980:R2980,S2980:AG2980)),0)</f>
        <v>1</v>
      </c>
      <c r="G2980" s="7">
        <f>IF(S2980&gt;0,RANK(S2980,(P2980:R2980,S2980:AG2980)),0)</f>
        <v>3</v>
      </c>
      <c r="H2980" s="49">
        <f t="shared" si="1618"/>
        <v>119.27272760000051</v>
      </c>
      <c r="I2980" s="178">
        <f t="shared" si="1619"/>
        <v>1.4545454584656378E-2</v>
      </c>
      <c r="J2980" s="2"/>
      <c r="K2980" s="2">
        <f t="shared" si="1604"/>
        <v>0.49090909089068735</v>
      </c>
      <c r="L2980" s="2">
        <f t="shared" si="1605"/>
        <v>0</v>
      </c>
      <c r="M2980" s="2">
        <f t="shared" si="1606"/>
        <v>0.50545454547534374</v>
      </c>
      <c r="N2980" s="2">
        <f t="shared" si="1607"/>
        <v>3.6363636339689569E-3</v>
      </c>
      <c r="O2980" s="2">
        <f t="shared" si="1602"/>
        <v>-4.8138576458356397E-17</v>
      </c>
      <c r="P2980" s="1">
        <v>4025.4545455000007</v>
      </c>
      <c r="R2980" s="1">
        <v>4144.7272731000012</v>
      </c>
      <c r="S2980" s="1">
        <v>29.818181799999998</v>
      </c>
      <c r="X2980" s="1">
        <v>0</v>
      </c>
      <c r="AI2980" s="7">
        <f t="shared" si="1608"/>
        <v>0</v>
      </c>
      <c r="AJ2980" s="7">
        <f t="shared" si="1609"/>
        <v>0</v>
      </c>
      <c r="AK2980" s="7">
        <f t="shared" si="1610"/>
        <v>0</v>
      </c>
      <c r="AL2980" s="7">
        <f t="shared" si="1611"/>
        <v>0</v>
      </c>
      <c r="AM2980" s="2">
        <f t="shared" si="1612"/>
        <v>0</v>
      </c>
      <c r="AN2980" s="2">
        <f t="shared" si="1613"/>
        <v>0</v>
      </c>
      <c r="AO2980" s="2">
        <f t="shared" si="1614"/>
        <v>0</v>
      </c>
      <c r="AP2980" s="2">
        <f t="shared" si="1615"/>
        <v>0</v>
      </c>
      <c r="AR2980" t="str">
        <f t="shared" si="1616"/>
        <v>Scott</v>
      </c>
      <c r="AS2980" t="s">
        <v>518</v>
      </c>
      <c r="AT2980" s="182">
        <v>2</v>
      </c>
      <c r="AV2980" s="98">
        <v>19</v>
      </c>
      <c r="AW2980" s="100">
        <v>163</v>
      </c>
      <c r="AX2980" s="106">
        <f t="shared" si="1617"/>
        <v>19163</v>
      </c>
      <c r="AZ2980" s="7" t="s">
        <v>2975</v>
      </c>
      <c r="BA2980" t="s">
        <v>3015</v>
      </c>
    </row>
    <row r="2981" spans="1:53" hidden="1" outlineLevel="1">
      <c r="A2981" t="s">
        <v>1472</v>
      </c>
      <c r="B2981" t="s">
        <v>518</v>
      </c>
      <c r="C2981" s="1">
        <f t="shared" si="1603"/>
        <v>400.00000000000006</v>
      </c>
      <c r="D2981" s="7">
        <f>IF(P2981&gt;0,RANK(P2981,(P2981:R2981,S2981:AG2981)),0)</f>
        <v>2</v>
      </c>
      <c r="E2981" s="7">
        <f>IF(Q2981&gt;0,RANK(Q2981,(P2981:R2981,S2981:AG2981)),0)</f>
        <v>0</v>
      </c>
      <c r="F2981" s="7">
        <f>IF(R2981&gt;0,RANK(R2981,(P2981:R2981,S2981:AG2981)),0)</f>
        <v>1</v>
      </c>
      <c r="G2981" s="7">
        <f>IF(S2981&gt;0,RANK(S2981,(P2981:R2981,S2981:AG2981)),0)</f>
        <v>0</v>
      </c>
      <c r="H2981" s="49">
        <f t="shared" si="1618"/>
        <v>64</v>
      </c>
      <c r="I2981" s="178">
        <f t="shared" si="1619"/>
        <v>0.15999999999999998</v>
      </c>
      <c r="J2981" s="2"/>
      <c r="K2981" s="2">
        <f t="shared" si="1604"/>
        <v>0.42</v>
      </c>
      <c r="L2981" s="2">
        <f t="shared" si="1605"/>
        <v>0</v>
      </c>
      <c r="M2981" s="2">
        <f t="shared" si="1606"/>
        <v>0.57999999999999996</v>
      </c>
      <c r="N2981" s="2">
        <f t="shared" si="1607"/>
        <v>0</v>
      </c>
      <c r="O2981" s="2">
        <f t="shared" si="1602"/>
        <v>1.1102230246251565E-16</v>
      </c>
      <c r="P2981" s="1">
        <v>168.00000000000003</v>
      </c>
      <c r="R2981" s="1">
        <v>232.00000000000003</v>
      </c>
      <c r="S2981" s="1">
        <v>0</v>
      </c>
      <c r="X2981" s="1">
        <v>0</v>
      </c>
      <c r="AI2981" s="7">
        <f t="shared" si="1608"/>
        <v>0</v>
      </c>
      <c r="AJ2981" s="7">
        <f t="shared" si="1609"/>
        <v>0</v>
      </c>
      <c r="AK2981" s="7">
        <f t="shared" si="1610"/>
        <v>0</v>
      </c>
      <c r="AL2981" s="7">
        <f t="shared" si="1611"/>
        <v>0</v>
      </c>
      <c r="AM2981" s="2">
        <f t="shared" si="1612"/>
        <v>0</v>
      </c>
      <c r="AN2981" s="2">
        <f t="shared" si="1613"/>
        <v>0</v>
      </c>
      <c r="AO2981" s="2">
        <f t="shared" si="1614"/>
        <v>0</v>
      </c>
      <c r="AP2981" s="2">
        <f t="shared" si="1615"/>
        <v>0</v>
      </c>
      <c r="AR2981" t="str">
        <f t="shared" si="1616"/>
        <v>Shelby</v>
      </c>
      <c r="AS2981" t="s">
        <v>518</v>
      </c>
      <c r="AT2981" s="182">
        <v>4</v>
      </c>
      <c r="AV2981" s="98">
        <v>19</v>
      </c>
      <c r="AW2981" s="100">
        <v>165</v>
      </c>
      <c r="AX2981" s="106">
        <f t="shared" si="1617"/>
        <v>19165</v>
      </c>
      <c r="AZ2981" s="7" t="s">
        <v>2975</v>
      </c>
      <c r="BA2981" t="s">
        <v>3015</v>
      </c>
    </row>
    <row r="2982" spans="1:53" hidden="1" outlineLevel="1">
      <c r="A2982" t="s">
        <v>16</v>
      </c>
      <c r="B2982" t="s">
        <v>518</v>
      </c>
      <c r="C2982" s="1">
        <f t="shared" si="1603"/>
        <v>400.00000000000006</v>
      </c>
      <c r="D2982" s="7">
        <f>IF(P2982&gt;0,RANK(P2982,(P2982:R2982,S2982:AG2982)),0)</f>
        <v>2</v>
      </c>
      <c r="E2982" s="7">
        <f>IF(Q2982&gt;0,RANK(Q2982,(P2982:R2982,S2982:AG2982)),0)</f>
        <v>0</v>
      </c>
      <c r="F2982" s="7">
        <f>IF(R2982&gt;0,RANK(R2982,(P2982:R2982,S2982:AG2982)),0)</f>
        <v>1</v>
      </c>
      <c r="G2982" s="7">
        <f>IF(S2982&gt;0,RANK(S2982,(P2982:R2982,S2982:AG2982)),0)</f>
        <v>0</v>
      </c>
      <c r="H2982" s="49">
        <f t="shared" si="1618"/>
        <v>10.666666499999934</v>
      </c>
      <c r="I2982" s="178">
        <f t="shared" si="1619"/>
        <v>2.6666666249999832E-2</v>
      </c>
      <c r="J2982" s="2"/>
      <c r="K2982" s="2">
        <f t="shared" si="1604"/>
        <v>0.48000000025000011</v>
      </c>
      <c r="L2982" s="2">
        <f t="shared" si="1605"/>
        <v>0</v>
      </c>
      <c r="M2982" s="2">
        <f t="shared" si="1606"/>
        <v>0.50666666649999992</v>
      </c>
      <c r="N2982" s="2">
        <f t="shared" si="1607"/>
        <v>0</v>
      </c>
      <c r="O2982" s="2">
        <f t="shared" si="1602"/>
        <v>1.3333333249999968E-2</v>
      </c>
      <c r="P2982" s="1">
        <v>192.00000010000008</v>
      </c>
      <c r="R2982" s="1">
        <v>202.66666660000001</v>
      </c>
      <c r="S2982" s="1">
        <v>0</v>
      </c>
      <c r="X2982" s="1">
        <v>5.3333332999999996</v>
      </c>
      <c r="AI2982" s="7">
        <f t="shared" si="1608"/>
        <v>0</v>
      </c>
      <c r="AJ2982" s="7">
        <f t="shared" si="1609"/>
        <v>0</v>
      </c>
      <c r="AK2982" s="7">
        <f t="shared" si="1610"/>
        <v>0</v>
      </c>
      <c r="AL2982" s="7">
        <f t="shared" si="1611"/>
        <v>0</v>
      </c>
      <c r="AM2982" s="2">
        <f t="shared" si="1612"/>
        <v>0</v>
      </c>
      <c r="AN2982" s="2">
        <f t="shared" si="1613"/>
        <v>0</v>
      </c>
      <c r="AO2982" s="2">
        <f t="shared" si="1614"/>
        <v>0</v>
      </c>
      <c r="AP2982" s="2">
        <f t="shared" si="1615"/>
        <v>0</v>
      </c>
      <c r="AR2982" t="str">
        <f t="shared" si="1616"/>
        <v>Sioux</v>
      </c>
      <c r="AS2982" t="s">
        <v>518</v>
      </c>
      <c r="AT2982" s="182">
        <v>4</v>
      </c>
      <c r="AV2982" s="98">
        <v>19</v>
      </c>
      <c r="AW2982" s="100">
        <v>167</v>
      </c>
      <c r="AX2982" s="106">
        <f t="shared" si="1617"/>
        <v>19167</v>
      </c>
      <c r="AZ2982" s="7" t="s">
        <v>2975</v>
      </c>
      <c r="BA2982" t="s">
        <v>3015</v>
      </c>
    </row>
    <row r="2983" spans="1:53" hidden="1" outlineLevel="1">
      <c r="A2983" t="s">
        <v>1390</v>
      </c>
      <c r="B2983" t="s">
        <v>518</v>
      </c>
      <c r="C2983" s="1">
        <f t="shared" si="1603"/>
        <v>4600.0000000000027</v>
      </c>
      <c r="D2983" s="7">
        <f>IF(P2983&gt;0,RANK(P2983,(P2983:R2983,S2983:AG2983)),0)</f>
        <v>2</v>
      </c>
      <c r="E2983" s="7">
        <f>IF(Q2983&gt;0,RANK(Q2983,(P2983:R2983,S2983:AG2983)),0)</f>
        <v>0</v>
      </c>
      <c r="F2983" s="7">
        <f>IF(R2983&gt;0,RANK(R2983,(P2983:R2983,S2983:AG2983)),0)</f>
        <v>1</v>
      </c>
      <c r="G2983" s="7">
        <f>IF(S2983&gt;0,RANK(S2983,(P2983:R2983,S2983:AG2983)),0)</f>
        <v>0</v>
      </c>
      <c r="H2983" s="49">
        <f t="shared" si="1618"/>
        <v>828</v>
      </c>
      <c r="I2983" s="178">
        <f t="shared" si="1619"/>
        <v>0.17999999999999988</v>
      </c>
      <c r="J2983" s="2"/>
      <c r="K2983" s="2">
        <f t="shared" si="1604"/>
        <v>0.41000000000000003</v>
      </c>
      <c r="L2983" s="2">
        <f t="shared" si="1605"/>
        <v>0</v>
      </c>
      <c r="M2983" s="2">
        <f t="shared" si="1606"/>
        <v>0.59</v>
      </c>
      <c r="N2983" s="2">
        <f t="shared" si="1607"/>
        <v>0</v>
      </c>
      <c r="O2983" s="2">
        <f t="shared" si="1602"/>
        <v>0</v>
      </c>
      <c r="P2983" s="1">
        <v>1886.0000000000014</v>
      </c>
      <c r="R2983" s="1">
        <v>2714.0000000000014</v>
      </c>
      <c r="S2983" s="1">
        <v>0</v>
      </c>
      <c r="X2983" s="1">
        <v>0</v>
      </c>
      <c r="AI2983" s="7">
        <f t="shared" si="1608"/>
        <v>0</v>
      </c>
      <c r="AJ2983" s="7">
        <f t="shared" si="1609"/>
        <v>0</v>
      </c>
      <c r="AK2983" s="7">
        <f t="shared" si="1610"/>
        <v>0</v>
      </c>
      <c r="AL2983" s="7">
        <f t="shared" si="1611"/>
        <v>0</v>
      </c>
      <c r="AM2983" s="2">
        <f t="shared" si="1612"/>
        <v>0</v>
      </c>
      <c r="AN2983" s="2">
        <f t="shared" si="1613"/>
        <v>0</v>
      </c>
      <c r="AO2983" s="2">
        <f t="shared" si="1614"/>
        <v>0</v>
      </c>
      <c r="AP2983" s="2">
        <f t="shared" si="1615"/>
        <v>0</v>
      </c>
      <c r="AR2983" t="str">
        <f t="shared" si="1616"/>
        <v>Story</v>
      </c>
      <c r="AS2983" t="s">
        <v>518</v>
      </c>
      <c r="AT2983" s="182">
        <v>4</v>
      </c>
      <c r="AV2983" s="98">
        <v>19</v>
      </c>
      <c r="AW2983" s="100">
        <v>169</v>
      </c>
      <c r="AX2983" s="106">
        <f t="shared" si="1617"/>
        <v>19169</v>
      </c>
      <c r="AZ2983" s="7" t="s">
        <v>2975</v>
      </c>
      <c r="BA2983" t="s">
        <v>3015</v>
      </c>
    </row>
    <row r="2984" spans="1:53" hidden="1" outlineLevel="1">
      <c r="A2984" t="s">
        <v>1139</v>
      </c>
      <c r="B2984" t="s">
        <v>518</v>
      </c>
      <c r="C2984" s="1">
        <f t="shared" si="1603"/>
        <v>900.0000004000002</v>
      </c>
      <c r="D2984" s="7">
        <f>IF(P2984&gt;0,RANK(P2984,(P2984:R2984,S2984:AG2984)),0)</f>
        <v>1</v>
      </c>
      <c r="E2984" s="7">
        <f>IF(Q2984&gt;0,RANK(Q2984,(P2984:R2984,S2984:AG2984)),0)</f>
        <v>0</v>
      </c>
      <c r="F2984" s="7">
        <f>IF(R2984&gt;0,RANK(R2984,(P2984:R2984,S2984:AG2984)),0)</f>
        <v>2</v>
      </c>
      <c r="G2984" s="7">
        <f>IF(S2984&gt;0,RANK(S2984,(P2984:R2984,S2984:AG2984)),0)</f>
        <v>0</v>
      </c>
      <c r="H2984" s="49">
        <f t="shared" si="1618"/>
        <v>52.941176400000018</v>
      </c>
      <c r="I2984" s="178">
        <f t="shared" si="1619"/>
        <v>5.8823529307189551E-2</v>
      </c>
      <c r="J2984" s="2"/>
      <c r="K2984" s="2">
        <f t="shared" si="1604"/>
        <v>0.52941176465359474</v>
      </c>
      <c r="L2984" s="2">
        <f t="shared" si="1605"/>
        <v>0</v>
      </c>
      <c r="M2984" s="2">
        <f t="shared" si="1606"/>
        <v>0.4705882353464052</v>
      </c>
      <c r="N2984" s="2">
        <f t="shared" si="1607"/>
        <v>0</v>
      </c>
      <c r="O2984" s="2">
        <f t="shared" si="1602"/>
        <v>5.5511151231257827E-17</v>
      </c>
      <c r="P2984" s="1">
        <v>476.47058840000011</v>
      </c>
      <c r="R2984" s="1">
        <v>423.52941200000009</v>
      </c>
      <c r="S2984" s="1">
        <v>0</v>
      </c>
      <c r="X2984" s="1">
        <v>0</v>
      </c>
      <c r="AI2984" s="7">
        <f t="shared" si="1608"/>
        <v>0</v>
      </c>
      <c r="AJ2984" s="7">
        <f t="shared" si="1609"/>
        <v>0</v>
      </c>
      <c r="AK2984" s="7">
        <f t="shared" si="1610"/>
        <v>0</v>
      </c>
      <c r="AL2984" s="7">
        <f t="shared" si="1611"/>
        <v>0</v>
      </c>
      <c r="AM2984" s="2">
        <f t="shared" si="1612"/>
        <v>0</v>
      </c>
      <c r="AN2984" s="2">
        <f t="shared" si="1613"/>
        <v>0</v>
      </c>
      <c r="AO2984" s="2">
        <f t="shared" si="1614"/>
        <v>0</v>
      </c>
      <c r="AP2984" s="2">
        <f t="shared" si="1615"/>
        <v>0</v>
      </c>
      <c r="AR2984" t="str">
        <f t="shared" si="1616"/>
        <v>Tama</v>
      </c>
      <c r="AS2984" t="s">
        <v>518</v>
      </c>
      <c r="AT2984" s="182">
        <v>1</v>
      </c>
      <c r="AV2984" s="98">
        <v>19</v>
      </c>
      <c r="AW2984" s="100">
        <v>171</v>
      </c>
      <c r="AX2984" s="106">
        <f t="shared" si="1617"/>
        <v>19171</v>
      </c>
      <c r="AZ2984" s="7" t="s">
        <v>2975</v>
      </c>
      <c r="BA2984" t="s">
        <v>3015</v>
      </c>
    </row>
    <row r="2985" spans="1:53" hidden="1" outlineLevel="1">
      <c r="A2985" t="s">
        <v>3217</v>
      </c>
      <c r="B2985" t="s">
        <v>518</v>
      </c>
      <c r="C2985" s="1">
        <f t="shared" si="1603"/>
        <v>200.00000009999999</v>
      </c>
      <c r="D2985" s="7">
        <f>IF(P2985&gt;0,RANK(P2985,(P2985:R2985,S2985:AG2985)),0)</f>
        <v>1</v>
      </c>
      <c r="E2985" s="7">
        <f>IF(Q2985&gt;0,RANK(Q2985,(P2985:R2985,S2985:AG2985)),0)</f>
        <v>0</v>
      </c>
      <c r="F2985" s="7">
        <f>IF(R2985&gt;0,RANK(R2985,(P2985:R2985,S2985:AG2985)),0)</f>
        <v>2</v>
      </c>
      <c r="G2985" s="7">
        <f>IF(S2985&gt;0,RANK(S2985,(P2985:R2985,S2985:AG2985)),0)</f>
        <v>0</v>
      </c>
      <c r="H2985" s="49">
        <f t="shared" si="1618"/>
        <v>79.999999900000006</v>
      </c>
      <c r="I2985" s="178">
        <f t="shared" si="1619"/>
        <v>0.39999999930000002</v>
      </c>
      <c r="J2985" s="2"/>
      <c r="K2985" s="2">
        <f t="shared" si="1604"/>
        <v>0.69999999965000004</v>
      </c>
      <c r="L2985" s="2">
        <f t="shared" si="1605"/>
        <v>0</v>
      </c>
      <c r="M2985" s="2">
        <f t="shared" si="1606"/>
        <v>0.30000000034999996</v>
      </c>
      <c r="N2985" s="2">
        <f t="shared" si="1607"/>
        <v>0</v>
      </c>
      <c r="O2985" s="2">
        <f t="shared" si="1602"/>
        <v>0</v>
      </c>
      <c r="P2985" s="1">
        <v>140</v>
      </c>
      <c r="R2985" s="1">
        <v>60.000000099999994</v>
      </c>
      <c r="S2985" s="1">
        <v>0</v>
      </c>
      <c r="X2985" s="1">
        <v>0</v>
      </c>
      <c r="AI2985" s="7">
        <f t="shared" si="1608"/>
        <v>0</v>
      </c>
      <c r="AJ2985" s="7">
        <f t="shared" si="1609"/>
        <v>0</v>
      </c>
      <c r="AK2985" s="7">
        <f t="shared" si="1610"/>
        <v>0</v>
      </c>
      <c r="AL2985" s="7">
        <f t="shared" si="1611"/>
        <v>0</v>
      </c>
      <c r="AM2985" s="2">
        <f t="shared" si="1612"/>
        <v>0</v>
      </c>
      <c r="AN2985" s="2">
        <f t="shared" si="1613"/>
        <v>0</v>
      </c>
      <c r="AO2985" s="2">
        <f t="shared" si="1614"/>
        <v>0</v>
      </c>
      <c r="AP2985" s="2">
        <f t="shared" si="1615"/>
        <v>0</v>
      </c>
      <c r="AR2985" t="str">
        <f t="shared" si="1616"/>
        <v>Taylor</v>
      </c>
      <c r="AS2985" t="s">
        <v>518</v>
      </c>
      <c r="AT2985" s="182">
        <v>3</v>
      </c>
      <c r="AV2985" s="98">
        <v>19</v>
      </c>
      <c r="AW2985" s="100">
        <v>173</v>
      </c>
      <c r="AX2985" s="106">
        <f t="shared" si="1617"/>
        <v>19173</v>
      </c>
      <c r="AZ2985" s="7" t="s">
        <v>2975</v>
      </c>
      <c r="BA2985" t="s">
        <v>3015</v>
      </c>
    </row>
    <row r="2986" spans="1:53" hidden="1" outlineLevel="1">
      <c r="A2986" t="s">
        <v>3257</v>
      </c>
      <c r="B2986" t="s">
        <v>518</v>
      </c>
      <c r="C2986" s="1">
        <f t="shared" si="1603"/>
        <v>500</v>
      </c>
      <c r="D2986" s="7">
        <f>IF(P2986&gt;0,RANK(P2986,(P2986:R2986,S2986:AG2986)),0)</f>
        <v>2</v>
      </c>
      <c r="E2986" s="7">
        <f>IF(Q2986&gt;0,RANK(Q2986,(P2986:R2986,S2986:AG2986)),0)</f>
        <v>0</v>
      </c>
      <c r="F2986" s="7">
        <f>IF(R2986&gt;0,RANK(R2986,(P2986:R2986,S2986:AG2986)),0)</f>
        <v>1</v>
      </c>
      <c r="G2986" s="7">
        <f>IF(S2986&gt;0,RANK(S2986,(P2986:R2986,S2986:AG2986)),0)</f>
        <v>0</v>
      </c>
      <c r="H2986" s="49">
        <f t="shared" si="1618"/>
        <v>37.5</v>
      </c>
      <c r="I2986" s="178">
        <f t="shared" si="1619"/>
        <v>7.4999999999999997E-2</v>
      </c>
      <c r="J2986" s="2"/>
      <c r="K2986" s="2">
        <f t="shared" si="1604"/>
        <v>0.46250000000000002</v>
      </c>
      <c r="L2986" s="2">
        <f t="shared" si="1605"/>
        <v>0</v>
      </c>
      <c r="M2986" s="2">
        <f t="shared" si="1606"/>
        <v>0.53749999999999998</v>
      </c>
      <c r="N2986" s="2">
        <f t="shared" si="1607"/>
        <v>0</v>
      </c>
      <c r="O2986" s="2">
        <f t="shared" si="1602"/>
        <v>0</v>
      </c>
      <c r="P2986" s="1">
        <v>231.25</v>
      </c>
      <c r="R2986" s="1">
        <v>268.75</v>
      </c>
      <c r="S2986" s="1">
        <v>0</v>
      </c>
      <c r="X2986" s="1">
        <v>0</v>
      </c>
      <c r="AI2986" s="7">
        <f t="shared" si="1608"/>
        <v>0</v>
      </c>
      <c r="AJ2986" s="7">
        <f t="shared" si="1609"/>
        <v>0</v>
      </c>
      <c r="AK2986" s="7">
        <f t="shared" si="1610"/>
        <v>0</v>
      </c>
      <c r="AL2986" s="7">
        <f t="shared" si="1611"/>
        <v>0</v>
      </c>
      <c r="AM2986" s="2">
        <f t="shared" si="1612"/>
        <v>0</v>
      </c>
      <c r="AN2986" s="2">
        <f t="shared" si="1613"/>
        <v>0</v>
      </c>
      <c r="AO2986" s="2">
        <f t="shared" si="1614"/>
        <v>0</v>
      </c>
      <c r="AP2986" s="2">
        <f t="shared" si="1615"/>
        <v>0</v>
      </c>
      <c r="AR2986" t="str">
        <f t="shared" si="1616"/>
        <v>Union</v>
      </c>
      <c r="AS2986" t="s">
        <v>518</v>
      </c>
      <c r="AT2986" s="182">
        <v>3</v>
      </c>
      <c r="AV2986" s="98">
        <v>19</v>
      </c>
      <c r="AW2986" s="100">
        <v>175</v>
      </c>
      <c r="AX2986" s="106">
        <f t="shared" si="1617"/>
        <v>19175</v>
      </c>
      <c r="AZ2986" s="7" t="s">
        <v>2975</v>
      </c>
      <c r="BA2986" t="s">
        <v>3015</v>
      </c>
    </row>
    <row r="2987" spans="1:53" hidden="1" outlineLevel="1">
      <c r="A2987" t="s">
        <v>613</v>
      </c>
      <c r="B2987" t="s">
        <v>518</v>
      </c>
      <c r="C2987" s="1">
        <f t="shared" si="1603"/>
        <v>200</v>
      </c>
      <c r="D2987" s="7">
        <f>IF(P2987&gt;0,RANK(P2987,(P2987:R2987,S2987:AG2987)),0)</f>
        <v>2</v>
      </c>
      <c r="E2987" s="7">
        <f>IF(Q2987&gt;0,RANK(Q2987,(P2987:R2987,S2987:AG2987)),0)</f>
        <v>0</v>
      </c>
      <c r="F2987" s="7">
        <f>IF(R2987&gt;0,RANK(R2987,(P2987:R2987,S2987:AG2987)),0)</f>
        <v>1</v>
      </c>
      <c r="G2987" s="7">
        <f>IF(S2987&gt;0,RANK(S2987,(P2987:R2987,S2987:AG2987)),0)</f>
        <v>0</v>
      </c>
      <c r="H2987" s="49">
        <f t="shared" si="1618"/>
        <v>13.333333400000015</v>
      </c>
      <c r="I2987" s="178">
        <f t="shared" si="1619"/>
        <v>6.6666667000000068E-2</v>
      </c>
      <c r="J2987" s="2"/>
      <c r="K2987" s="2">
        <f t="shared" si="1604"/>
        <v>0.46666666649999994</v>
      </c>
      <c r="L2987" s="2">
        <f t="shared" si="1605"/>
        <v>0</v>
      </c>
      <c r="M2987" s="2">
        <f t="shared" si="1606"/>
        <v>0.53333333350000001</v>
      </c>
      <c r="N2987" s="2">
        <f t="shared" si="1607"/>
        <v>0</v>
      </c>
      <c r="O2987" s="2">
        <f t="shared" si="1602"/>
        <v>1.1102230246251565E-16</v>
      </c>
      <c r="P2987" s="1">
        <v>93.333333299999993</v>
      </c>
      <c r="R2987" s="1">
        <v>106.66666670000001</v>
      </c>
      <c r="S2987" s="1">
        <v>0</v>
      </c>
      <c r="X2987" s="1">
        <v>0</v>
      </c>
      <c r="AI2987" s="7">
        <f t="shared" si="1608"/>
        <v>0</v>
      </c>
      <c r="AJ2987" s="7">
        <f t="shared" si="1609"/>
        <v>0</v>
      </c>
      <c r="AK2987" s="7">
        <f t="shared" si="1610"/>
        <v>0</v>
      </c>
      <c r="AL2987" s="7">
        <f t="shared" si="1611"/>
        <v>0</v>
      </c>
      <c r="AM2987" s="2">
        <f t="shared" si="1612"/>
        <v>0</v>
      </c>
      <c r="AN2987" s="2">
        <f t="shared" si="1613"/>
        <v>0</v>
      </c>
      <c r="AO2987" s="2">
        <f t="shared" si="1614"/>
        <v>0</v>
      </c>
      <c r="AP2987" s="2">
        <f t="shared" si="1615"/>
        <v>0</v>
      </c>
      <c r="AR2987" t="str">
        <f t="shared" si="1616"/>
        <v>Van Buren</v>
      </c>
      <c r="AS2987" t="s">
        <v>518</v>
      </c>
      <c r="AT2987" s="182">
        <v>2</v>
      </c>
      <c r="AV2987" s="98">
        <v>19</v>
      </c>
      <c r="AW2987" s="100">
        <v>177</v>
      </c>
      <c r="AX2987" s="106">
        <f t="shared" si="1617"/>
        <v>19177</v>
      </c>
      <c r="AZ2987" s="7" t="s">
        <v>2975</v>
      </c>
      <c r="BA2987" t="s">
        <v>3015</v>
      </c>
    </row>
    <row r="2988" spans="1:53" hidden="1" outlineLevel="1">
      <c r="A2988" t="s">
        <v>1519</v>
      </c>
      <c r="B2988" t="s">
        <v>518</v>
      </c>
      <c r="C2988" s="1">
        <f t="shared" si="1603"/>
        <v>1492.5000000000005</v>
      </c>
      <c r="D2988" s="7">
        <f>IF(P2988&gt;0,RANK(P2988,(P2988:R2988,S2988:AG2988)),0)</f>
        <v>1</v>
      </c>
      <c r="E2988" s="7">
        <f>IF(Q2988&gt;0,RANK(Q2988,(P2988:R2988,S2988:AG2988)),0)</f>
        <v>0</v>
      </c>
      <c r="F2988" s="7">
        <f>IF(R2988&gt;0,RANK(R2988,(P2988:R2988,S2988:AG2988)),0)</f>
        <v>2</v>
      </c>
      <c r="G2988" s="7">
        <f>IF(S2988&gt;0,RANK(S2988,(P2988:R2988,S2988:AG2988)),0)</f>
        <v>3</v>
      </c>
      <c r="H2988" s="49">
        <f t="shared" si="1618"/>
        <v>150.00000000000011</v>
      </c>
      <c r="I2988" s="178">
        <f t="shared" si="1619"/>
        <v>0.10050251256281412</v>
      </c>
      <c r="J2988" s="2"/>
      <c r="K2988" s="2">
        <f t="shared" si="1604"/>
        <v>0.54773869346733672</v>
      </c>
      <c r="L2988" s="2">
        <f t="shared" si="1605"/>
        <v>0</v>
      </c>
      <c r="M2988" s="2">
        <f t="shared" si="1606"/>
        <v>0.44723618090452255</v>
      </c>
      <c r="N2988" s="2">
        <f t="shared" si="1607"/>
        <v>5.0251256281407019E-3</v>
      </c>
      <c r="O2988" s="2">
        <f t="shared" si="1602"/>
        <v>2.3418766925686896E-17</v>
      </c>
      <c r="P2988" s="1">
        <v>817.50000000000023</v>
      </c>
      <c r="R2988" s="1">
        <v>667.50000000000011</v>
      </c>
      <c r="S2988" s="1">
        <v>7.5</v>
      </c>
      <c r="X2988" s="1">
        <v>0</v>
      </c>
      <c r="AI2988" s="7">
        <f t="shared" si="1608"/>
        <v>0</v>
      </c>
      <c r="AJ2988" s="7">
        <f t="shared" si="1609"/>
        <v>0</v>
      </c>
      <c r="AK2988" s="7">
        <f t="shared" si="1610"/>
        <v>0</v>
      </c>
      <c r="AL2988" s="7">
        <f t="shared" si="1611"/>
        <v>0</v>
      </c>
      <c r="AM2988" s="2">
        <f t="shared" si="1612"/>
        <v>0</v>
      </c>
      <c r="AN2988" s="2">
        <f t="shared" si="1613"/>
        <v>0</v>
      </c>
      <c r="AO2988" s="2">
        <f t="shared" si="1614"/>
        <v>0</v>
      </c>
      <c r="AP2988" s="2">
        <f t="shared" si="1615"/>
        <v>0</v>
      </c>
      <c r="AR2988" t="str">
        <f t="shared" si="1616"/>
        <v>Wapello</v>
      </c>
      <c r="AS2988" t="s">
        <v>518</v>
      </c>
      <c r="AT2988" s="182">
        <v>2</v>
      </c>
      <c r="AV2988" s="98">
        <v>19</v>
      </c>
      <c r="AW2988" s="100">
        <v>179</v>
      </c>
      <c r="AX2988" s="106">
        <f t="shared" si="1617"/>
        <v>19179</v>
      </c>
      <c r="AZ2988" s="7" t="s">
        <v>2975</v>
      </c>
      <c r="BA2988" t="s">
        <v>3015</v>
      </c>
    </row>
    <row r="2989" spans="1:53" hidden="1" outlineLevel="1">
      <c r="A2989" t="s">
        <v>1150</v>
      </c>
      <c r="B2989" t="s">
        <v>518</v>
      </c>
      <c r="C2989" s="1">
        <f t="shared" si="1603"/>
        <v>2200.0000003999999</v>
      </c>
      <c r="D2989" s="7">
        <f>IF(P2989&gt;0,RANK(P2989,(P2989:R2989,S2989:AG2989)),0)</f>
        <v>1</v>
      </c>
      <c r="E2989" s="7">
        <f>IF(Q2989&gt;0,RANK(Q2989,(P2989:R2989,S2989:AG2989)),0)</f>
        <v>0</v>
      </c>
      <c r="F2989" s="7">
        <f>IF(R2989&gt;0,RANK(R2989,(P2989:R2989,S2989:AG2989)),0)</f>
        <v>2</v>
      </c>
      <c r="G2989" s="7">
        <f>IF(S2989&gt;0,RANK(S2989,(P2989:R2989,S2989:AG2989)),0)</f>
        <v>3</v>
      </c>
      <c r="H2989" s="49">
        <f t="shared" si="1618"/>
        <v>264.00000000000011</v>
      </c>
      <c r="I2989" s="178">
        <f t="shared" si="1619"/>
        <v>0.11999999997818188</v>
      </c>
      <c r="J2989" s="2"/>
      <c r="K2989" s="2">
        <f t="shared" si="1604"/>
        <v>0.55333333330848489</v>
      </c>
      <c r="L2989" s="2">
        <f t="shared" si="1605"/>
        <v>0</v>
      </c>
      <c r="M2989" s="2">
        <f t="shared" si="1606"/>
        <v>0.43333333333030299</v>
      </c>
      <c r="N2989" s="2">
        <f t="shared" si="1607"/>
        <v>1.3333333361212122E-2</v>
      </c>
      <c r="O2989" s="2">
        <f t="shared" si="1602"/>
        <v>-3.4694469519536142E-18</v>
      </c>
      <c r="P2989" s="1">
        <v>1217.3333335</v>
      </c>
      <c r="R2989" s="1">
        <v>953.33333349999987</v>
      </c>
      <c r="S2989" s="1">
        <v>29.333333400000001</v>
      </c>
      <c r="X2989" s="1">
        <v>0</v>
      </c>
      <c r="AI2989" s="7">
        <f t="shared" si="1608"/>
        <v>0</v>
      </c>
      <c r="AJ2989" s="7">
        <f t="shared" si="1609"/>
        <v>0</v>
      </c>
      <c r="AK2989" s="7">
        <f t="shared" si="1610"/>
        <v>0</v>
      </c>
      <c r="AL2989" s="7">
        <f t="shared" si="1611"/>
        <v>0</v>
      </c>
      <c r="AM2989" s="2">
        <f t="shared" si="1612"/>
        <v>0</v>
      </c>
      <c r="AN2989" s="2">
        <f t="shared" si="1613"/>
        <v>0</v>
      </c>
      <c r="AO2989" s="2">
        <f t="shared" si="1614"/>
        <v>0</v>
      </c>
      <c r="AP2989" s="2">
        <f t="shared" si="1615"/>
        <v>0</v>
      </c>
      <c r="AR2989" t="str">
        <f t="shared" si="1616"/>
        <v>Warren</v>
      </c>
      <c r="AS2989" t="s">
        <v>518</v>
      </c>
      <c r="AT2989" s="182">
        <v>3</v>
      </c>
      <c r="AV2989" s="98">
        <v>19</v>
      </c>
      <c r="AW2989" s="100">
        <v>181</v>
      </c>
      <c r="AX2989" s="106">
        <f t="shared" si="1617"/>
        <v>19181</v>
      </c>
      <c r="AZ2989" s="7" t="s">
        <v>2975</v>
      </c>
      <c r="BA2989" t="s">
        <v>3015</v>
      </c>
    </row>
    <row r="2990" spans="1:53" hidden="1" outlineLevel="1">
      <c r="A2990" t="s">
        <v>643</v>
      </c>
      <c r="B2990" t="s">
        <v>518</v>
      </c>
      <c r="C2990" s="1">
        <f t="shared" si="1603"/>
        <v>899.99999979999996</v>
      </c>
      <c r="D2990" s="7">
        <f>IF(P2990&gt;0,RANK(P2990,(P2990:R2990,S2990:AG2990)),0)</f>
        <v>1</v>
      </c>
      <c r="E2990" s="7">
        <f>IF(Q2990&gt;0,RANK(Q2990,(P2990:R2990,S2990:AG2990)),0)</f>
        <v>0</v>
      </c>
      <c r="F2990" s="7">
        <f>IF(R2990&gt;0,RANK(R2990,(P2990:R2990,S2990:AG2990)),0)</f>
        <v>2</v>
      </c>
      <c r="G2990" s="7">
        <f>IF(S2990&gt;0,RANK(S2990,(P2990:R2990,S2990:AG2990)),0)</f>
        <v>0</v>
      </c>
      <c r="H2990" s="49">
        <f t="shared" si="1618"/>
        <v>69.230769399999986</v>
      </c>
      <c r="I2990" s="178">
        <f t="shared" si="1619"/>
        <v>7.692307712820512E-2</v>
      </c>
      <c r="J2990" s="2"/>
      <c r="K2990" s="2">
        <f t="shared" si="1604"/>
        <v>0.5384615385641025</v>
      </c>
      <c r="L2990" s="2">
        <f t="shared" si="1605"/>
        <v>0</v>
      </c>
      <c r="M2990" s="2">
        <f t="shared" si="1606"/>
        <v>0.46153846143589744</v>
      </c>
      <c r="N2990" s="2">
        <f t="shared" si="1607"/>
        <v>0</v>
      </c>
      <c r="O2990" s="2">
        <f t="shared" si="1602"/>
        <v>5.5511151231257827E-17</v>
      </c>
      <c r="P2990" s="1">
        <v>484.61538459999997</v>
      </c>
      <c r="R2990" s="1">
        <v>415.38461519999998</v>
      </c>
      <c r="S2990" s="1">
        <v>0</v>
      </c>
      <c r="X2990" s="1">
        <v>0</v>
      </c>
      <c r="AI2990" s="7">
        <f t="shared" si="1608"/>
        <v>0</v>
      </c>
      <c r="AJ2990" s="7">
        <f t="shared" si="1609"/>
        <v>0</v>
      </c>
      <c r="AK2990" s="7">
        <f t="shared" si="1610"/>
        <v>0</v>
      </c>
      <c r="AL2990" s="7">
        <f t="shared" si="1611"/>
        <v>0</v>
      </c>
      <c r="AM2990" s="2">
        <f t="shared" si="1612"/>
        <v>0</v>
      </c>
      <c r="AN2990" s="2">
        <f t="shared" si="1613"/>
        <v>0</v>
      </c>
      <c r="AO2990" s="2">
        <f t="shared" si="1614"/>
        <v>0</v>
      </c>
      <c r="AP2990" s="2">
        <f t="shared" si="1615"/>
        <v>0</v>
      </c>
      <c r="AR2990" t="str">
        <f t="shared" si="1616"/>
        <v>Washington</v>
      </c>
      <c r="AS2990" t="s">
        <v>518</v>
      </c>
      <c r="AT2990" s="182">
        <v>2</v>
      </c>
      <c r="AV2990" s="98">
        <v>19</v>
      </c>
      <c r="AW2990" s="100">
        <v>183</v>
      </c>
      <c r="AX2990" s="106">
        <f t="shared" si="1617"/>
        <v>19183</v>
      </c>
      <c r="AZ2990" s="7" t="s">
        <v>2975</v>
      </c>
      <c r="BA2990" t="s">
        <v>3015</v>
      </c>
    </row>
    <row r="2991" spans="1:53" hidden="1" outlineLevel="1">
      <c r="A2991" t="s">
        <v>2161</v>
      </c>
      <c r="B2991" t="s">
        <v>518</v>
      </c>
      <c r="C2991" s="1">
        <f t="shared" si="1603"/>
        <v>200</v>
      </c>
      <c r="D2991" s="7">
        <f>IF(P2991&gt;0,RANK(P2991,(P2991:R2991,S2991:AG2991)),0)</f>
        <v>1</v>
      </c>
      <c r="E2991" s="7">
        <f>IF(Q2991&gt;0,RANK(Q2991,(P2991:R2991,S2991:AG2991)),0)</f>
        <v>0</v>
      </c>
      <c r="F2991" s="7">
        <f>IF(R2991&gt;0,RANK(R2991,(P2991:R2991,S2991:AG2991)),0)</f>
        <v>2</v>
      </c>
      <c r="G2991" s="7">
        <f>IF(S2991&gt;0,RANK(S2991,(P2991:R2991,S2991:AG2991)),0)</f>
        <v>0</v>
      </c>
      <c r="H2991" s="49">
        <f t="shared" si="1618"/>
        <v>60</v>
      </c>
      <c r="I2991" s="178">
        <f t="shared" si="1619"/>
        <v>0.3</v>
      </c>
      <c r="J2991" s="2"/>
      <c r="K2991" s="2">
        <f t="shared" si="1604"/>
        <v>0.65</v>
      </c>
      <c r="L2991" s="2">
        <f t="shared" si="1605"/>
        <v>0</v>
      </c>
      <c r="M2991" s="2">
        <f t="shared" si="1606"/>
        <v>0.35</v>
      </c>
      <c r="N2991" s="2">
        <f t="shared" si="1607"/>
        <v>0</v>
      </c>
      <c r="O2991" s="2">
        <f t="shared" si="1602"/>
        <v>0</v>
      </c>
      <c r="P2991" s="1">
        <v>130</v>
      </c>
      <c r="R2991" s="1">
        <v>70</v>
      </c>
      <c r="S2991" s="1">
        <v>0</v>
      </c>
      <c r="X2991" s="1">
        <v>0</v>
      </c>
      <c r="AI2991" s="7">
        <f t="shared" si="1608"/>
        <v>0</v>
      </c>
      <c r="AJ2991" s="7">
        <f t="shared" si="1609"/>
        <v>0</v>
      </c>
      <c r="AK2991" s="7">
        <f t="shared" si="1610"/>
        <v>0</v>
      </c>
      <c r="AL2991" s="7">
        <f t="shared" si="1611"/>
        <v>0</v>
      </c>
      <c r="AM2991" s="2">
        <f t="shared" si="1612"/>
        <v>0</v>
      </c>
      <c r="AN2991" s="2">
        <f t="shared" si="1613"/>
        <v>0</v>
      </c>
      <c r="AO2991" s="2">
        <f t="shared" si="1614"/>
        <v>0</v>
      </c>
      <c r="AP2991" s="2">
        <f t="shared" si="1615"/>
        <v>0</v>
      </c>
      <c r="AR2991" t="str">
        <f t="shared" si="1616"/>
        <v>Wayne</v>
      </c>
      <c r="AS2991" t="s">
        <v>518</v>
      </c>
      <c r="AT2991" s="182">
        <v>2</v>
      </c>
      <c r="AV2991" s="98">
        <v>19</v>
      </c>
      <c r="AW2991" s="100">
        <v>185</v>
      </c>
      <c r="AX2991" s="106">
        <f t="shared" si="1617"/>
        <v>19185</v>
      </c>
      <c r="AZ2991" s="7" t="s">
        <v>2975</v>
      </c>
      <c r="BA2991" t="s">
        <v>3015</v>
      </c>
    </row>
    <row r="2992" spans="1:53" hidden="1" outlineLevel="1">
      <c r="A2992" t="s">
        <v>1048</v>
      </c>
      <c r="B2992" t="s">
        <v>518</v>
      </c>
      <c r="C2992" s="1">
        <f t="shared" si="1603"/>
        <v>1600.0000002000002</v>
      </c>
      <c r="D2992" s="7">
        <f>IF(P2992&gt;0,RANK(P2992,(P2992:R2992,S2992:AG2992)),0)</f>
        <v>1</v>
      </c>
      <c r="E2992" s="7">
        <f>IF(Q2992&gt;0,RANK(Q2992,(P2992:R2992,S2992:AG2992)),0)</f>
        <v>0</v>
      </c>
      <c r="F2992" s="7">
        <f>IF(R2992&gt;0,RANK(R2992,(P2992:R2992,S2992:AG2992)),0)</f>
        <v>2</v>
      </c>
      <c r="G2992" s="7">
        <f>IF(S2992&gt;0,RANK(S2992,(P2992:R2992,S2992:AG2992)),0)</f>
        <v>3</v>
      </c>
      <c r="H2992" s="49">
        <f t="shared" si="1618"/>
        <v>146.66666670000018</v>
      </c>
      <c r="I2992" s="178">
        <f t="shared" si="1619"/>
        <v>9.1666666676041772E-2</v>
      </c>
      <c r="J2992" s="2"/>
      <c r="K2992" s="2">
        <f t="shared" si="1604"/>
        <v>0.54166666668229169</v>
      </c>
      <c r="L2992" s="2">
        <f t="shared" si="1605"/>
        <v>0</v>
      </c>
      <c r="M2992" s="2">
        <f t="shared" si="1606"/>
        <v>0.45000000000624996</v>
      </c>
      <c r="N2992" s="2">
        <f t="shared" si="1607"/>
        <v>8.3333333114583314E-3</v>
      </c>
      <c r="O2992" s="2">
        <f t="shared" si="1602"/>
        <v>2.6020852139652106E-17</v>
      </c>
      <c r="P2992" s="1">
        <v>866.66666680000014</v>
      </c>
      <c r="R2992" s="1">
        <v>720.00000009999997</v>
      </c>
      <c r="S2992" s="1">
        <v>13.3333333</v>
      </c>
      <c r="X2992" s="1">
        <v>0</v>
      </c>
      <c r="AI2992" s="7">
        <f t="shared" si="1608"/>
        <v>0</v>
      </c>
      <c r="AJ2992" s="7">
        <f t="shared" si="1609"/>
        <v>0</v>
      </c>
      <c r="AK2992" s="7">
        <f t="shared" si="1610"/>
        <v>0</v>
      </c>
      <c r="AL2992" s="7">
        <f t="shared" si="1611"/>
        <v>0</v>
      </c>
      <c r="AM2992" s="2">
        <f t="shared" si="1612"/>
        <v>0</v>
      </c>
      <c r="AN2992" s="2">
        <f t="shared" si="1613"/>
        <v>0</v>
      </c>
      <c r="AO2992" s="2">
        <f t="shared" si="1614"/>
        <v>0</v>
      </c>
      <c r="AP2992" s="2">
        <f t="shared" si="1615"/>
        <v>0</v>
      </c>
      <c r="AR2992" t="str">
        <f t="shared" si="1616"/>
        <v>Webster</v>
      </c>
      <c r="AS2992" t="s">
        <v>518</v>
      </c>
      <c r="AT2992" s="182">
        <v>4</v>
      </c>
      <c r="AV2992" s="98">
        <v>19</v>
      </c>
      <c r="AW2992" s="100">
        <v>187</v>
      </c>
      <c r="AX2992" s="106">
        <f t="shared" si="1617"/>
        <v>19187</v>
      </c>
      <c r="AZ2992" s="7" t="s">
        <v>2975</v>
      </c>
      <c r="BA2992" t="s">
        <v>3015</v>
      </c>
    </row>
    <row r="2993" spans="1:66" hidden="1" outlineLevel="1">
      <c r="A2993" t="s">
        <v>1084</v>
      </c>
      <c r="B2993" t="s">
        <v>518</v>
      </c>
      <c r="C2993" s="1">
        <f t="shared" si="1603"/>
        <v>400.00000000000006</v>
      </c>
      <c r="D2993" s="7">
        <f>IF(P2993&gt;0,RANK(P2993,(P2993:R2993,S2993:AG2993)),0)</f>
        <v>2</v>
      </c>
      <c r="E2993" s="7">
        <f>IF(Q2993&gt;0,RANK(Q2993,(P2993:R2993,S2993:AG2993)),0)</f>
        <v>0</v>
      </c>
      <c r="F2993" s="7">
        <f>IF(R2993&gt;0,RANK(R2993,(P2993:R2993,S2993:AG2993)),0)</f>
        <v>1</v>
      </c>
      <c r="G2993" s="7">
        <f>IF(S2993&gt;0,RANK(S2993,(P2993:R2993,S2993:AG2993)),0)</f>
        <v>0</v>
      </c>
      <c r="H2993" s="49">
        <f t="shared" si="1618"/>
        <v>60</v>
      </c>
      <c r="I2993" s="178">
        <f t="shared" si="1619"/>
        <v>0.14999999999999997</v>
      </c>
      <c r="J2993" s="2"/>
      <c r="K2993" s="2">
        <f t="shared" si="1604"/>
        <v>0.42499999999999999</v>
      </c>
      <c r="L2993" s="2">
        <f t="shared" si="1605"/>
        <v>0</v>
      </c>
      <c r="M2993" s="2">
        <f t="shared" si="1606"/>
        <v>0.57499999999999996</v>
      </c>
      <c r="N2993" s="2">
        <f t="shared" si="1607"/>
        <v>0</v>
      </c>
      <c r="O2993" s="2">
        <f t="shared" si="1602"/>
        <v>0</v>
      </c>
      <c r="P2993" s="1">
        <v>170.00000000000003</v>
      </c>
      <c r="R2993" s="1">
        <v>230.00000000000003</v>
      </c>
      <c r="S2993" s="1">
        <v>0</v>
      </c>
      <c r="X2993" s="1">
        <v>0</v>
      </c>
      <c r="AI2993" s="7">
        <f t="shared" si="1608"/>
        <v>0</v>
      </c>
      <c r="AJ2993" s="7">
        <f t="shared" si="1609"/>
        <v>0</v>
      </c>
      <c r="AK2993" s="7">
        <f t="shared" si="1610"/>
        <v>0</v>
      </c>
      <c r="AL2993" s="7">
        <f t="shared" si="1611"/>
        <v>0</v>
      </c>
      <c r="AM2993" s="2">
        <f t="shared" si="1612"/>
        <v>0</v>
      </c>
      <c r="AN2993" s="2">
        <f t="shared" si="1613"/>
        <v>0</v>
      </c>
      <c r="AO2993" s="2">
        <f t="shared" si="1614"/>
        <v>0</v>
      </c>
      <c r="AP2993" s="2">
        <f t="shared" si="1615"/>
        <v>0</v>
      </c>
      <c r="AR2993" t="str">
        <f t="shared" si="1616"/>
        <v>Winnebago</v>
      </c>
      <c r="AS2993" t="s">
        <v>518</v>
      </c>
      <c r="AT2993" s="182">
        <v>4</v>
      </c>
      <c r="AV2993" s="98">
        <v>19</v>
      </c>
      <c r="AW2993" s="100">
        <v>189</v>
      </c>
      <c r="AX2993" s="106">
        <f t="shared" si="1617"/>
        <v>19189</v>
      </c>
      <c r="AZ2993" s="7" t="s">
        <v>2975</v>
      </c>
      <c r="BA2993" t="s">
        <v>3015</v>
      </c>
    </row>
    <row r="2994" spans="1:66" hidden="1" outlineLevel="1">
      <c r="A2994" t="s">
        <v>2857</v>
      </c>
      <c r="B2994" t="s">
        <v>518</v>
      </c>
      <c r="C2994" s="1">
        <f t="shared" si="1603"/>
        <v>1100.0000000000002</v>
      </c>
      <c r="D2994" s="7">
        <f>IF(P2994&gt;0,RANK(P2994,(P2994:R2994,S2994:AG2994)),0)</f>
        <v>2</v>
      </c>
      <c r="E2994" s="7">
        <f>IF(Q2994&gt;0,RANK(Q2994,(P2994:R2994,S2994:AG2994)),0)</f>
        <v>0</v>
      </c>
      <c r="F2994" s="7">
        <f>IF(R2994&gt;0,RANK(R2994,(P2994:R2994,S2994:AG2994)),0)</f>
        <v>1</v>
      </c>
      <c r="G2994" s="7">
        <f>IF(S2994&gt;0,RANK(S2994,(P2994:R2994,S2994:AG2994)),0)</f>
        <v>0</v>
      </c>
      <c r="H2994" s="49">
        <f t="shared" si="1618"/>
        <v>132.00000000000023</v>
      </c>
      <c r="I2994" s="178">
        <f t="shared" si="1619"/>
        <v>0.12000000000000018</v>
      </c>
      <c r="J2994" s="2"/>
      <c r="K2994" s="2">
        <f t="shared" si="1604"/>
        <v>0.43999999999999989</v>
      </c>
      <c r="L2994" s="2">
        <f t="shared" si="1605"/>
        <v>0</v>
      </c>
      <c r="M2994" s="2">
        <f t="shared" si="1606"/>
        <v>0.56000000000000005</v>
      </c>
      <c r="N2994" s="2">
        <f t="shared" si="1607"/>
        <v>0</v>
      </c>
      <c r="O2994" s="2">
        <f t="shared" si="1602"/>
        <v>0</v>
      </c>
      <c r="P2994" s="1">
        <v>484</v>
      </c>
      <c r="R2994" s="1">
        <v>616.00000000000023</v>
      </c>
      <c r="S2994" s="1">
        <v>0</v>
      </c>
      <c r="X2994" s="1">
        <v>0</v>
      </c>
      <c r="AI2994" s="7">
        <f t="shared" si="1608"/>
        <v>0</v>
      </c>
      <c r="AJ2994" s="7">
        <f t="shared" si="1609"/>
        <v>0</v>
      </c>
      <c r="AK2994" s="7">
        <f t="shared" si="1610"/>
        <v>0</v>
      </c>
      <c r="AL2994" s="7">
        <f t="shared" si="1611"/>
        <v>0</v>
      </c>
      <c r="AM2994" s="2">
        <f t="shared" si="1612"/>
        <v>0</v>
      </c>
      <c r="AN2994" s="2">
        <f t="shared" si="1613"/>
        <v>0</v>
      </c>
      <c r="AO2994" s="2">
        <f t="shared" si="1614"/>
        <v>0</v>
      </c>
      <c r="AP2994" s="2">
        <f t="shared" si="1615"/>
        <v>0</v>
      </c>
      <c r="AR2994" t="str">
        <f t="shared" si="1616"/>
        <v>Winneshiek</v>
      </c>
      <c r="AS2994" t="s">
        <v>518</v>
      </c>
      <c r="AT2994" s="182">
        <v>1</v>
      </c>
      <c r="AV2994" s="98">
        <v>19</v>
      </c>
      <c r="AW2994" s="100">
        <v>191</v>
      </c>
      <c r="AX2994" s="106">
        <f t="shared" si="1617"/>
        <v>19191</v>
      </c>
      <c r="AZ2994" s="7" t="s">
        <v>2975</v>
      </c>
      <c r="BA2994" t="s">
        <v>3015</v>
      </c>
    </row>
    <row r="2995" spans="1:66" hidden="1" outlineLevel="1">
      <c r="A2995" t="s">
        <v>2858</v>
      </c>
      <c r="B2995" t="s">
        <v>518</v>
      </c>
      <c r="C2995" s="1">
        <f t="shared" si="1603"/>
        <v>3599.9999999999991</v>
      </c>
      <c r="D2995" s="7">
        <f>IF(P2995&gt;0,RANK(P2995,(P2995:R2995,S2995:AG2995)),0)</f>
        <v>2</v>
      </c>
      <c r="E2995" s="7">
        <f>IF(Q2995&gt;0,RANK(Q2995,(P2995:R2995,S2995:AG2995)),0)</f>
        <v>0</v>
      </c>
      <c r="F2995" s="7">
        <f>IF(R2995&gt;0,RANK(R2995,(P2995:R2995,S2995:AG2995)),0)</f>
        <v>1</v>
      </c>
      <c r="G2995" s="7">
        <f>IF(S2995&gt;0,RANK(S2995,(P2995:R2995,S2995:AG2995)),0)</f>
        <v>3</v>
      </c>
      <c r="H2995" s="49">
        <f t="shared" si="1618"/>
        <v>285.00000000000023</v>
      </c>
      <c r="I2995" s="178">
        <f t="shared" si="1619"/>
        <v>7.9166666666666746E-2</v>
      </c>
      <c r="J2995" s="2"/>
      <c r="K2995" s="2">
        <f t="shared" si="1604"/>
        <v>0.45833333333333331</v>
      </c>
      <c r="L2995" s="2">
        <f t="shared" si="1605"/>
        <v>0</v>
      </c>
      <c r="M2995" s="2">
        <f t="shared" si="1606"/>
        <v>0.53750000000000009</v>
      </c>
      <c r="N2995" s="2">
        <f t="shared" si="1607"/>
        <v>4.1666666666666675E-3</v>
      </c>
      <c r="O2995" s="2">
        <f t="shared" si="1602"/>
        <v>-1.5612511283791264E-17</v>
      </c>
      <c r="P2995" s="1">
        <v>1649.9999999999995</v>
      </c>
      <c r="R2995" s="1">
        <v>1934.9999999999998</v>
      </c>
      <c r="S2995" s="1">
        <v>15</v>
      </c>
      <c r="X2995" s="1">
        <v>0</v>
      </c>
      <c r="AI2995" s="7">
        <f t="shared" si="1608"/>
        <v>0</v>
      </c>
      <c r="AJ2995" s="7">
        <f t="shared" si="1609"/>
        <v>0</v>
      </c>
      <c r="AK2995" s="7">
        <f t="shared" si="1610"/>
        <v>0</v>
      </c>
      <c r="AL2995" s="7">
        <f t="shared" si="1611"/>
        <v>0</v>
      </c>
      <c r="AM2995" s="2">
        <f t="shared" si="1612"/>
        <v>0</v>
      </c>
      <c r="AN2995" s="2">
        <f t="shared" si="1613"/>
        <v>0</v>
      </c>
      <c r="AO2995" s="2">
        <f t="shared" si="1614"/>
        <v>0</v>
      </c>
      <c r="AP2995" s="2">
        <f t="shared" si="1615"/>
        <v>0</v>
      </c>
      <c r="AR2995" t="str">
        <f t="shared" si="1616"/>
        <v>Woodbury</v>
      </c>
      <c r="AS2995" t="s">
        <v>518</v>
      </c>
      <c r="AT2995" s="182">
        <v>4</v>
      </c>
      <c r="AV2995" s="98">
        <v>19</v>
      </c>
      <c r="AW2995" s="100">
        <v>193</v>
      </c>
      <c r="AX2995" s="106">
        <f>AV2995*1000+AW2995</f>
        <v>19193</v>
      </c>
      <c r="AZ2995" s="7" t="s">
        <v>2975</v>
      </c>
      <c r="BA2995" t="s">
        <v>3015</v>
      </c>
    </row>
    <row r="2996" spans="1:66" hidden="1" outlineLevel="1">
      <c r="A2996" t="s">
        <v>177</v>
      </c>
      <c r="B2996" t="s">
        <v>518</v>
      </c>
      <c r="C2996" s="1">
        <f t="shared" si="1603"/>
        <v>400.00000009999997</v>
      </c>
      <c r="D2996" s="7">
        <f>IF(P2996&gt;0,RANK(P2996,(P2996:R2996,S2996:AG2996)),0)</f>
        <v>2</v>
      </c>
      <c r="E2996" s="7">
        <f>IF(Q2996&gt;0,RANK(Q2996,(P2996:R2996,S2996:AG2996)),0)</f>
        <v>0</v>
      </c>
      <c r="F2996" s="7">
        <f>IF(R2996&gt;0,RANK(R2996,(P2996:R2996,S2996:AG2996)),0)</f>
        <v>1</v>
      </c>
      <c r="G2996" s="7">
        <f>IF(S2996&gt;0,RANK(S2996,(P2996:R2996,S2996:AG2996)),0)</f>
        <v>0</v>
      </c>
      <c r="H2996" s="49">
        <f t="shared" si="1618"/>
        <v>37.333333299999993</v>
      </c>
      <c r="I2996" s="178">
        <f t="shared" si="1619"/>
        <v>9.3333333226666662E-2</v>
      </c>
      <c r="J2996" s="2"/>
      <c r="K2996" s="2">
        <f t="shared" si="1604"/>
        <v>0.45333333338666665</v>
      </c>
      <c r="L2996" s="2">
        <f t="shared" si="1605"/>
        <v>0</v>
      </c>
      <c r="M2996" s="2">
        <f t="shared" si="1606"/>
        <v>0.5466666666133333</v>
      </c>
      <c r="N2996" s="2">
        <f t="shared" si="1607"/>
        <v>0</v>
      </c>
      <c r="O2996" s="2">
        <f t="shared" si="1602"/>
        <v>0</v>
      </c>
      <c r="P2996" s="1">
        <v>181.33333339999999</v>
      </c>
      <c r="R2996" s="1">
        <v>218.66666669999998</v>
      </c>
      <c r="S2996" s="1">
        <v>0</v>
      </c>
      <c r="X2996" s="1">
        <v>0</v>
      </c>
      <c r="AI2996" s="7">
        <f t="shared" si="1608"/>
        <v>0</v>
      </c>
      <c r="AJ2996" s="7">
        <f t="shared" si="1609"/>
        <v>0</v>
      </c>
      <c r="AK2996" s="7">
        <f t="shared" si="1610"/>
        <v>0</v>
      </c>
      <c r="AL2996" s="7">
        <f t="shared" si="1611"/>
        <v>0</v>
      </c>
      <c r="AM2996" s="2">
        <f t="shared" si="1612"/>
        <v>0</v>
      </c>
      <c r="AN2996" s="2">
        <f t="shared" si="1613"/>
        <v>0</v>
      </c>
      <c r="AO2996" s="2">
        <f t="shared" si="1614"/>
        <v>0</v>
      </c>
      <c r="AP2996" s="2">
        <f t="shared" si="1615"/>
        <v>0</v>
      </c>
      <c r="AR2996" t="str">
        <f t="shared" si="1616"/>
        <v>Worth</v>
      </c>
      <c r="AS2996" t="s">
        <v>518</v>
      </c>
      <c r="AT2996" s="182">
        <v>1</v>
      </c>
      <c r="AV2996" s="98">
        <v>19</v>
      </c>
      <c r="AW2996" s="100">
        <v>195</v>
      </c>
      <c r="AX2996" s="106">
        <f>AV2996*1000+AW2996</f>
        <v>19195</v>
      </c>
      <c r="AZ2996" s="7" t="s">
        <v>2975</v>
      </c>
      <c r="BA2996" t="s">
        <v>3015</v>
      </c>
    </row>
    <row r="2997" spans="1:66" hidden="1" outlineLevel="1">
      <c r="A2997" t="s">
        <v>939</v>
      </c>
      <c r="B2997" t="s">
        <v>518</v>
      </c>
      <c r="C2997" s="1">
        <f t="shared" si="1603"/>
        <v>499.99999989999992</v>
      </c>
      <c r="D2997" s="7">
        <f>IF(P2997&gt;0,RANK(P2997,(P2997:R2997,S2997:AG2997)),0)</f>
        <v>1</v>
      </c>
      <c r="E2997" s="7">
        <f>IF(Q2997&gt;0,RANK(Q2997,(P2997:R2997,S2997:AG2997)),0)</f>
        <v>0</v>
      </c>
      <c r="F2997" s="7">
        <f>IF(R2997&gt;0,RANK(R2997,(P2997:R2997,S2997:AG2997)),0)</f>
        <v>2</v>
      </c>
      <c r="G2997" s="7">
        <f>IF(S2997&gt;0,RANK(S2997,(P2997:R2997,S2997:AG2997)),0)</f>
        <v>0</v>
      </c>
      <c r="H2997" s="49">
        <f t="shared" si="1618"/>
        <v>46.666666500000019</v>
      </c>
      <c r="I2997" s="178">
        <f t="shared" si="1619"/>
        <v>9.3333333018666725E-2</v>
      </c>
      <c r="J2997" s="2"/>
      <c r="K2997" s="2">
        <f t="shared" si="1604"/>
        <v>0.54666666650933338</v>
      </c>
      <c r="L2997" s="2">
        <f t="shared" si="1605"/>
        <v>0</v>
      </c>
      <c r="M2997" s="2">
        <f t="shared" si="1606"/>
        <v>0.45333333349066662</v>
      </c>
      <c r="N2997" s="2">
        <f t="shared" si="1607"/>
        <v>0</v>
      </c>
      <c r="O2997" s="2">
        <f t="shared" si="1602"/>
        <v>0</v>
      </c>
      <c r="P2997" s="1">
        <v>273.33333319999997</v>
      </c>
      <c r="R2997" s="1">
        <v>226.66666669999995</v>
      </c>
      <c r="S2997" s="1">
        <v>0</v>
      </c>
      <c r="X2997" s="1">
        <v>0</v>
      </c>
      <c r="AI2997" s="7">
        <f t="shared" si="1608"/>
        <v>0</v>
      </c>
      <c r="AJ2997" s="7">
        <f t="shared" si="1609"/>
        <v>0</v>
      </c>
      <c r="AK2997" s="7">
        <f t="shared" si="1610"/>
        <v>0</v>
      </c>
      <c r="AL2997" s="7">
        <f t="shared" si="1611"/>
        <v>0</v>
      </c>
      <c r="AM2997" s="2">
        <f t="shared" si="1612"/>
        <v>0</v>
      </c>
      <c r="AN2997" s="2">
        <f t="shared" si="1613"/>
        <v>0</v>
      </c>
      <c r="AO2997" s="2">
        <f t="shared" si="1614"/>
        <v>0</v>
      </c>
      <c r="AP2997" s="2">
        <f t="shared" si="1615"/>
        <v>0</v>
      </c>
      <c r="AR2997" t="str">
        <f t="shared" si="1616"/>
        <v>Wright</v>
      </c>
      <c r="AS2997" t="s">
        <v>518</v>
      </c>
      <c r="AT2997" s="182">
        <v>4</v>
      </c>
      <c r="AV2997" s="98">
        <v>19</v>
      </c>
      <c r="AW2997" s="100">
        <v>197</v>
      </c>
      <c r="AX2997" s="106">
        <f>AV2997*1000+AW2997</f>
        <v>19197</v>
      </c>
      <c r="AZ2997" s="7" t="s">
        <v>2975</v>
      </c>
      <c r="BA2997" t="s">
        <v>3015</v>
      </c>
    </row>
    <row r="2998" spans="1:66" collapsed="1">
      <c r="A2998" t="s">
        <v>550</v>
      </c>
      <c r="B2998" t="s">
        <v>1114</v>
      </c>
      <c r="C2998" s="1">
        <f>SUM(P2998:AG2998)</f>
        <v>140548</v>
      </c>
      <c r="D2998" s="7">
        <f>IF(P2998&gt;0,RANK(P2998,(P2998:R2998,S2998:AG2998)),0)</f>
        <v>1</v>
      </c>
      <c r="E2998" s="7">
        <f>IF(Q2998&gt;0,RANK(Q2998,(P2998:R2998,S2998:AG2998)),0)</f>
        <v>0</v>
      </c>
      <c r="F2998" s="7">
        <f>IF(R2998&gt;0,RANK(R2998,(P2998:R2998,S2998:AG2998)),0)</f>
        <v>2</v>
      </c>
      <c r="G2998" s="7">
        <f>IF(S2998&gt;0,RANK(S2998,(P2998:R2998,S2998:AG2998)),0)</f>
        <v>3</v>
      </c>
      <c r="H2998" s="49">
        <f t="shared" si="1618"/>
        <v>355</v>
      </c>
      <c r="I2998" s="178">
        <f t="shared" si="1619"/>
        <v>2.5258274753109256E-3</v>
      </c>
      <c r="J2998" s="2"/>
      <c r="K2998" s="2">
        <f t="shared" si="1604"/>
        <v>0.49838489341719555</v>
      </c>
      <c r="L2998" s="2">
        <f t="shared" si="1605"/>
        <v>0</v>
      </c>
      <c r="M2998" s="2">
        <f t="shared" si="1606"/>
        <v>0.49585906594188461</v>
      </c>
      <c r="N2998" s="2">
        <f t="shared" si="1607"/>
        <v>5.4287503201753138E-3</v>
      </c>
      <c r="O2998" s="2">
        <f>IF(C2998=0,"-",(1-K2998-L2998-M2998-N2998))</f>
        <v>3.2729032074457678E-4</v>
      </c>
      <c r="P2998" s="1">
        <f>ROUND(SUM(P2899:P2997)+300,0)</f>
        <v>70047</v>
      </c>
      <c r="R2998" s="1">
        <f>ROUND(SUM(R2899:R2997)+200,0)</f>
        <v>69692</v>
      </c>
      <c r="S2998" s="1">
        <f>ROUND(SUM(S2899:S2997),0)</f>
        <v>763</v>
      </c>
      <c r="X2998" s="1">
        <f>ROUND(SUM(X2899:X2997),0)</f>
        <v>46</v>
      </c>
      <c r="AE2998" s="1">
        <f>SUM(AE2899:AE2997)</f>
        <v>0</v>
      </c>
      <c r="AF2998" s="1">
        <f>SUM(AF2899:AF2997)</f>
        <v>0</v>
      </c>
      <c r="AI2998" s="7">
        <f t="shared" si="1608"/>
        <v>0</v>
      </c>
      <c r="AJ2998" s="7">
        <f t="shared" si="1609"/>
        <v>0</v>
      </c>
      <c r="AK2998" s="7">
        <f t="shared" si="1610"/>
        <v>0</v>
      </c>
      <c r="AL2998" s="7">
        <f t="shared" si="1611"/>
        <v>0</v>
      </c>
      <c r="AM2998" s="2">
        <f t="shared" si="1612"/>
        <v>0</v>
      </c>
      <c r="AN2998" s="2">
        <f t="shared" si="1613"/>
        <v>0</v>
      </c>
      <c r="AO2998" s="2">
        <f t="shared" si="1614"/>
        <v>0</v>
      </c>
      <c r="AP2998" s="2">
        <f t="shared" si="1615"/>
        <v>0</v>
      </c>
      <c r="AR2998" t="str">
        <f t="shared" si="1616"/>
        <v>Iowa</v>
      </c>
      <c r="AS2998" t="s">
        <v>1114</v>
      </c>
      <c r="AT2998" s="182"/>
      <c r="AV2998" s="98">
        <v>19</v>
      </c>
      <c r="AW2998" s="100"/>
      <c r="AX2998" s="98">
        <v>19</v>
      </c>
      <c r="AZ2998" s="7" t="s">
        <v>1634</v>
      </c>
      <c r="BA2998" t="s">
        <v>3015</v>
      </c>
      <c r="BN2998" s="1">
        <f>SUM(BN2899:BN2997)</f>
        <v>0</v>
      </c>
    </row>
    <row r="2999" spans="1:66">
      <c r="C2999" s="1"/>
      <c r="E2999" s="7"/>
      <c r="F2999" s="7"/>
      <c r="G2999" s="7"/>
      <c r="H2999" s="49"/>
      <c r="I2999" s="178"/>
      <c r="J2999" s="2"/>
      <c r="AI2999" s="7"/>
      <c r="AJ2999" s="7"/>
      <c r="AK2999" s="7"/>
      <c r="AL2999" s="7"/>
      <c r="AT2999" s="182"/>
      <c r="AV2999" s="98"/>
      <c r="AW2999" s="100"/>
    </row>
    <row r="3000" spans="1:66" hidden="1" outlineLevel="1">
      <c r="A3000" t="s">
        <v>671</v>
      </c>
      <c r="B3000" t="s">
        <v>1404</v>
      </c>
      <c r="C3000" s="1">
        <f t="shared" ref="C3000:C3031" si="1620">SUM(P3000:AG3000)</f>
        <v>0</v>
      </c>
      <c r="D3000" s="7">
        <f>IF(P3000&gt;0,RANK(P3000,(P3000:R3000,S3000:AG3000)),0)</f>
        <v>0</v>
      </c>
      <c r="E3000" s="7">
        <f>IF(Q3000&gt;0,RANK(Q3000,(P3000:R3000,S3000:AG3000)),0)</f>
        <v>0</v>
      </c>
      <c r="F3000" s="7">
        <f>IF(R3000&gt;0,RANK(R3000,(P3000:R3000,S3000:AG3000)),0)</f>
        <v>0</v>
      </c>
      <c r="G3000" s="7">
        <f>IF(S3000&gt;0,RANK(S3000,(P3000:R3000,S3000:AG3000)),0)</f>
        <v>0</v>
      </c>
      <c r="H3000" s="49" t="e">
        <f t="shared" ref="H3000:H3031" si="1621">MAX(P3000:Y3000)-LARGE(P3000:Y3000,2)</f>
        <v>#NUM!</v>
      </c>
      <c r="I3000" s="178" t="e">
        <f t="shared" ref="I3000:I3063" si="1622">H3000/C3000</f>
        <v>#NUM!</v>
      </c>
      <c r="J3000" s="2"/>
      <c r="K3000" s="2" t="str">
        <f t="shared" ref="K3000:K3031" si="1623">IF($C3000=0,"-",P3000/$C3000)</f>
        <v>-</v>
      </c>
      <c r="L3000" s="2" t="str">
        <f t="shared" ref="L3000:L3031" si="1624">IF($C3000=0,"-",Q3000/$C3000)</f>
        <v>-</v>
      </c>
      <c r="M3000" s="2" t="str">
        <f t="shared" ref="M3000:M3031" si="1625">IF($C3000=0,"-",R3000/$C3000)</f>
        <v>-</v>
      </c>
      <c r="N3000" s="2" t="str">
        <f t="shared" ref="N3000:N3031" si="1626">IF($C3000=0,"-",S3000/$C3000)</f>
        <v>-</v>
      </c>
      <c r="O3000" s="2" t="str">
        <f t="shared" ref="O3000:O3061" si="1627">IF(C3000=0,"-",(1-K3000-L3000-M3000-N3000))</f>
        <v>-</v>
      </c>
      <c r="AI3000" s="7">
        <f t="shared" ref="AI3000:AI3031" si="1628">IF(T3000&gt;0,RANK(T3000,(P3000:Z3000)),0)</f>
        <v>0</v>
      </c>
      <c r="AJ3000" s="7">
        <f t="shared" ref="AJ3000:AJ3031" si="1629">IF(U3000&gt;0,RANK(U3000,(P3000:Z3000)),0)</f>
        <v>0</v>
      </c>
      <c r="AK3000" s="7">
        <f t="shared" ref="AK3000:AK3031" si="1630">IF(V3000&gt;0,RANK(V3000,(P3000:Z3000)),0)</f>
        <v>0</v>
      </c>
      <c r="AL3000" s="7">
        <f t="shared" ref="AL3000:AL3031" si="1631">IF(W3000&gt;0,RANK(W3000,(P3000:Z3000)),0)</f>
        <v>0</v>
      </c>
      <c r="AM3000" s="2" t="str">
        <f t="shared" ref="AM3000:AM3031" si="1632">IF($C3000=0,"-",T3000/$C3000)</f>
        <v>-</v>
      </c>
      <c r="AN3000" s="2" t="str">
        <f t="shared" ref="AN3000:AN3031" si="1633">IF($C3000=0,"-",U3000/$C3000)</f>
        <v>-</v>
      </c>
      <c r="AO3000" s="2" t="str">
        <f t="shared" ref="AO3000:AO3031" si="1634">IF($C3000=0,"-",V3000/$C3000)</f>
        <v>-</v>
      </c>
      <c r="AP3000" s="2" t="str">
        <f t="shared" ref="AP3000:AP3031" si="1635">IF($C3000=0,"-",W3000/$C3000)</f>
        <v>-</v>
      </c>
      <c r="AR3000" t="str">
        <f t="shared" ref="AR3000:AR3011" si="1636">A3000</f>
        <v>Allen</v>
      </c>
      <c r="AS3000" t="s">
        <v>1404</v>
      </c>
      <c r="AT3000" s="182">
        <v>2</v>
      </c>
      <c r="AV3000" s="98">
        <v>20</v>
      </c>
      <c r="AW3000" s="100">
        <v>1</v>
      </c>
      <c r="AX3000" s="106">
        <f t="shared" ref="AX3000:AX3031" si="1637">AV3000*1000+AW3000</f>
        <v>20001</v>
      </c>
      <c r="AZ3000" s="7" t="s">
        <v>2975</v>
      </c>
      <c r="BA3000" t="s">
        <v>3015</v>
      </c>
    </row>
    <row r="3001" spans="1:66" hidden="1" outlineLevel="1">
      <c r="A3001" t="s">
        <v>1239</v>
      </c>
      <c r="B3001" t="s">
        <v>1404</v>
      </c>
      <c r="C3001" s="1">
        <f t="shared" si="1620"/>
        <v>0</v>
      </c>
      <c r="D3001" s="7">
        <f>IF(P3001&gt;0,RANK(P3001,(P3001:R3001,S3001:AG3001)),0)</f>
        <v>0</v>
      </c>
      <c r="E3001" s="7">
        <f>IF(Q3001&gt;0,RANK(Q3001,(P3001:R3001,S3001:AG3001)),0)</f>
        <v>0</v>
      </c>
      <c r="F3001" s="7">
        <f>IF(R3001&gt;0,RANK(R3001,(P3001:R3001,S3001:AG3001)),0)</f>
        <v>0</v>
      </c>
      <c r="G3001" s="7">
        <f>IF(S3001&gt;0,RANK(S3001,(P3001:R3001,S3001:AG3001)),0)</f>
        <v>0</v>
      </c>
      <c r="H3001" s="49" t="e">
        <f t="shared" si="1621"/>
        <v>#NUM!</v>
      </c>
      <c r="I3001" s="178" t="e">
        <f t="shared" si="1622"/>
        <v>#NUM!</v>
      </c>
      <c r="J3001" s="2"/>
      <c r="K3001" s="2" t="str">
        <f t="shared" si="1623"/>
        <v>-</v>
      </c>
      <c r="L3001" s="2" t="str">
        <f t="shared" si="1624"/>
        <v>-</v>
      </c>
      <c r="M3001" s="2" t="str">
        <f t="shared" si="1625"/>
        <v>-</v>
      </c>
      <c r="N3001" s="2" t="str">
        <f t="shared" si="1626"/>
        <v>-</v>
      </c>
      <c r="O3001" s="2" t="str">
        <f t="shared" si="1627"/>
        <v>-</v>
      </c>
      <c r="AI3001" s="7">
        <f t="shared" si="1628"/>
        <v>0</v>
      </c>
      <c r="AJ3001" s="7">
        <f t="shared" si="1629"/>
        <v>0</v>
      </c>
      <c r="AK3001" s="7">
        <f t="shared" si="1630"/>
        <v>0</v>
      </c>
      <c r="AL3001" s="7">
        <f t="shared" si="1631"/>
        <v>0</v>
      </c>
      <c r="AM3001" s="2" t="str">
        <f t="shared" si="1632"/>
        <v>-</v>
      </c>
      <c r="AN3001" s="2" t="str">
        <f t="shared" si="1633"/>
        <v>-</v>
      </c>
      <c r="AO3001" s="2" t="str">
        <f t="shared" si="1634"/>
        <v>-</v>
      </c>
      <c r="AP3001" s="2" t="str">
        <f t="shared" si="1635"/>
        <v>-</v>
      </c>
      <c r="AR3001" t="str">
        <f t="shared" si="1636"/>
        <v>Anderson</v>
      </c>
      <c r="AS3001" t="s">
        <v>1404</v>
      </c>
      <c r="AT3001" s="182">
        <v>2</v>
      </c>
      <c r="AV3001" s="98">
        <v>20</v>
      </c>
      <c r="AW3001" s="100">
        <v>3</v>
      </c>
      <c r="AX3001" s="106">
        <f t="shared" si="1637"/>
        <v>20003</v>
      </c>
      <c r="AZ3001" s="7" t="s">
        <v>2975</v>
      </c>
      <c r="BA3001" t="s">
        <v>3015</v>
      </c>
    </row>
    <row r="3002" spans="1:66" hidden="1" outlineLevel="1">
      <c r="A3002" t="s">
        <v>1523</v>
      </c>
      <c r="B3002" t="s">
        <v>1404</v>
      </c>
      <c r="C3002" s="1">
        <f t="shared" si="1620"/>
        <v>0</v>
      </c>
      <c r="D3002" s="7">
        <f>IF(P3002&gt;0,RANK(P3002,(P3002:R3002,S3002:AG3002)),0)</f>
        <v>0</v>
      </c>
      <c r="E3002" s="7">
        <f>IF(Q3002&gt;0,RANK(Q3002,(P3002:R3002,S3002:AG3002)),0)</f>
        <v>0</v>
      </c>
      <c r="F3002" s="7">
        <f>IF(R3002&gt;0,RANK(R3002,(P3002:R3002,S3002:AG3002)),0)</f>
        <v>0</v>
      </c>
      <c r="G3002" s="7">
        <f>IF(S3002&gt;0,RANK(S3002,(P3002:R3002,S3002:AG3002)),0)</f>
        <v>0</v>
      </c>
      <c r="H3002" s="49" t="e">
        <f t="shared" si="1621"/>
        <v>#NUM!</v>
      </c>
      <c r="I3002" s="178" t="e">
        <f t="shared" si="1622"/>
        <v>#NUM!</v>
      </c>
      <c r="J3002" s="2"/>
      <c r="K3002" s="2" t="str">
        <f t="shared" si="1623"/>
        <v>-</v>
      </c>
      <c r="L3002" s="2" t="str">
        <f t="shared" si="1624"/>
        <v>-</v>
      </c>
      <c r="M3002" s="2" t="str">
        <f t="shared" si="1625"/>
        <v>-</v>
      </c>
      <c r="N3002" s="2" t="str">
        <f t="shared" si="1626"/>
        <v>-</v>
      </c>
      <c r="O3002" s="2" t="str">
        <f t="shared" si="1627"/>
        <v>-</v>
      </c>
      <c r="AI3002" s="7">
        <f t="shared" si="1628"/>
        <v>0</v>
      </c>
      <c r="AJ3002" s="7">
        <f t="shared" si="1629"/>
        <v>0</v>
      </c>
      <c r="AK3002" s="7">
        <f t="shared" si="1630"/>
        <v>0</v>
      </c>
      <c r="AL3002" s="7">
        <f t="shared" si="1631"/>
        <v>0</v>
      </c>
      <c r="AM3002" s="2" t="str">
        <f t="shared" si="1632"/>
        <v>-</v>
      </c>
      <c r="AN3002" s="2" t="str">
        <f t="shared" si="1633"/>
        <v>-</v>
      </c>
      <c r="AO3002" s="2" t="str">
        <f t="shared" si="1634"/>
        <v>-</v>
      </c>
      <c r="AP3002" s="2" t="str">
        <f t="shared" si="1635"/>
        <v>-</v>
      </c>
      <c r="AR3002" t="str">
        <f t="shared" si="1636"/>
        <v>Atchison</v>
      </c>
      <c r="AS3002" t="s">
        <v>1404</v>
      </c>
      <c r="AT3002" s="182">
        <v>2</v>
      </c>
      <c r="AV3002" s="98">
        <v>20</v>
      </c>
      <c r="AW3002" s="100">
        <v>5</v>
      </c>
      <c r="AX3002" s="106">
        <f t="shared" si="1637"/>
        <v>20005</v>
      </c>
      <c r="AZ3002" s="7" t="s">
        <v>2975</v>
      </c>
      <c r="BA3002" t="s">
        <v>3015</v>
      </c>
    </row>
    <row r="3003" spans="1:66" hidden="1" outlineLevel="1">
      <c r="A3003" t="s">
        <v>1514</v>
      </c>
      <c r="B3003" t="s">
        <v>1404</v>
      </c>
      <c r="C3003" s="1">
        <f t="shared" si="1620"/>
        <v>0</v>
      </c>
      <c r="D3003" s="7">
        <f>IF(P3003&gt;0,RANK(P3003,(P3003:R3003,S3003:AG3003)),0)</f>
        <v>0</v>
      </c>
      <c r="E3003" s="7">
        <f>IF(Q3003&gt;0,RANK(Q3003,(P3003:R3003,S3003:AG3003)),0)</f>
        <v>0</v>
      </c>
      <c r="F3003" s="7">
        <f>IF(R3003&gt;0,RANK(R3003,(P3003:R3003,S3003:AG3003)),0)</f>
        <v>0</v>
      </c>
      <c r="G3003" s="7">
        <f>IF(S3003&gt;0,RANK(S3003,(P3003:R3003,S3003:AG3003)),0)</f>
        <v>0</v>
      </c>
      <c r="H3003" s="49" t="e">
        <f t="shared" si="1621"/>
        <v>#NUM!</v>
      </c>
      <c r="I3003" s="178" t="e">
        <f t="shared" si="1622"/>
        <v>#NUM!</v>
      </c>
      <c r="J3003" s="2"/>
      <c r="K3003" s="2" t="str">
        <f t="shared" si="1623"/>
        <v>-</v>
      </c>
      <c r="L3003" s="2" t="str">
        <f t="shared" si="1624"/>
        <v>-</v>
      </c>
      <c r="M3003" s="2" t="str">
        <f t="shared" si="1625"/>
        <v>-</v>
      </c>
      <c r="N3003" s="2" t="str">
        <f t="shared" si="1626"/>
        <v>-</v>
      </c>
      <c r="O3003" s="2" t="str">
        <f t="shared" si="1627"/>
        <v>-</v>
      </c>
      <c r="AI3003" s="7">
        <f t="shared" si="1628"/>
        <v>0</v>
      </c>
      <c r="AJ3003" s="7">
        <f t="shared" si="1629"/>
        <v>0</v>
      </c>
      <c r="AK3003" s="7">
        <f t="shared" si="1630"/>
        <v>0</v>
      </c>
      <c r="AL3003" s="7">
        <f t="shared" si="1631"/>
        <v>0</v>
      </c>
      <c r="AM3003" s="2" t="str">
        <f t="shared" si="1632"/>
        <v>-</v>
      </c>
      <c r="AN3003" s="2" t="str">
        <f t="shared" si="1633"/>
        <v>-</v>
      </c>
      <c r="AO3003" s="2" t="str">
        <f t="shared" si="1634"/>
        <v>-</v>
      </c>
      <c r="AP3003" s="2" t="str">
        <f t="shared" si="1635"/>
        <v>-</v>
      </c>
      <c r="AR3003" t="str">
        <f t="shared" si="1636"/>
        <v>Barber</v>
      </c>
      <c r="AS3003" t="s">
        <v>1404</v>
      </c>
      <c r="AT3003" s="182">
        <v>4</v>
      </c>
      <c r="AV3003" s="98">
        <v>20</v>
      </c>
      <c r="AW3003" s="100">
        <v>7</v>
      </c>
      <c r="AX3003" s="106">
        <f t="shared" si="1637"/>
        <v>20007</v>
      </c>
      <c r="AZ3003" s="7" t="s">
        <v>2975</v>
      </c>
      <c r="BA3003" t="s">
        <v>3015</v>
      </c>
    </row>
    <row r="3004" spans="1:66" hidden="1" outlineLevel="1">
      <c r="A3004" t="s">
        <v>1197</v>
      </c>
      <c r="B3004" t="s">
        <v>1404</v>
      </c>
      <c r="C3004" s="1">
        <f t="shared" si="1620"/>
        <v>0</v>
      </c>
      <c r="D3004" s="7">
        <f>IF(P3004&gt;0,RANK(P3004,(P3004:R3004,S3004:AG3004)),0)</f>
        <v>0</v>
      </c>
      <c r="E3004" s="7">
        <f>IF(Q3004&gt;0,RANK(Q3004,(P3004:R3004,S3004:AG3004)),0)</f>
        <v>0</v>
      </c>
      <c r="F3004" s="7">
        <f>IF(R3004&gt;0,RANK(R3004,(P3004:R3004,S3004:AG3004)),0)</f>
        <v>0</v>
      </c>
      <c r="G3004" s="7">
        <f>IF(S3004&gt;0,RANK(S3004,(P3004:R3004,S3004:AG3004)),0)</f>
        <v>0</v>
      </c>
      <c r="H3004" s="49" t="e">
        <f t="shared" si="1621"/>
        <v>#NUM!</v>
      </c>
      <c r="I3004" s="178" t="e">
        <f t="shared" si="1622"/>
        <v>#NUM!</v>
      </c>
      <c r="J3004" s="2"/>
      <c r="K3004" s="2" t="str">
        <f t="shared" si="1623"/>
        <v>-</v>
      </c>
      <c r="L3004" s="2" t="str">
        <f t="shared" si="1624"/>
        <v>-</v>
      </c>
      <c r="M3004" s="2" t="str">
        <f t="shared" si="1625"/>
        <v>-</v>
      </c>
      <c r="N3004" s="2" t="str">
        <f t="shared" si="1626"/>
        <v>-</v>
      </c>
      <c r="O3004" s="2" t="str">
        <f t="shared" si="1627"/>
        <v>-</v>
      </c>
      <c r="AI3004" s="7">
        <f t="shared" si="1628"/>
        <v>0</v>
      </c>
      <c r="AJ3004" s="7">
        <f t="shared" si="1629"/>
        <v>0</v>
      </c>
      <c r="AK3004" s="7">
        <f t="shared" si="1630"/>
        <v>0</v>
      </c>
      <c r="AL3004" s="7">
        <f t="shared" si="1631"/>
        <v>0</v>
      </c>
      <c r="AM3004" s="2" t="str">
        <f t="shared" si="1632"/>
        <v>-</v>
      </c>
      <c r="AN3004" s="2" t="str">
        <f t="shared" si="1633"/>
        <v>-</v>
      </c>
      <c r="AO3004" s="2" t="str">
        <f t="shared" si="1634"/>
        <v>-</v>
      </c>
      <c r="AP3004" s="2" t="str">
        <f t="shared" si="1635"/>
        <v>-</v>
      </c>
      <c r="AR3004" t="str">
        <f t="shared" si="1636"/>
        <v>Barton</v>
      </c>
      <c r="AS3004" t="s">
        <v>1404</v>
      </c>
      <c r="AT3004" s="182">
        <v>1</v>
      </c>
      <c r="AV3004" s="98">
        <v>20</v>
      </c>
      <c r="AW3004" s="100">
        <v>9</v>
      </c>
      <c r="AX3004" s="106">
        <f t="shared" si="1637"/>
        <v>20009</v>
      </c>
      <c r="AZ3004" s="7" t="s">
        <v>2975</v>
      </c>
      <c r="BA3004" t="s">
        <v>3015</v>
      </c>
    </row>
    <row r="3005" spans="1:66" hidden="1" outlineLevel="1">
      <c r="A3005" t="s">
        <v>2205</v>
      </c>
      <c r="B3005" t="s">
        <v>1404</v>
      </c>
      <c r="C3005" s="1">
        <f t="shared" si="1620"/>
        <v>0</v>
      </c>
      <c r="D3005" s="7">
        <f>IF(P3005&gt;0,RANK(P3005,(P3005:R3005,S3005:AG3005)),0)</f>
        <v>0</v>
      </c>
      <c r="E3005" s="7">
        <f>IF(Q3005&gt;0,RANK(Q3005,(P3005:R3005,S3005:AG3005)),0)</f>
        <v>0</v>
      </c>
      <c r="F3005" s="7">
        <f>IF(R3005&gt;0,RANK(R3005,(P3005:R3005,S3005:AG3005)),0)</f>
        <v>0</v>
      </c>
      <c r="G3005" s="7">
        <f>IF(S3005&gt;0,RANK(S3005,(P3005:R3005,S3005:AG3005)),0)</f>
        <v>0</v>
      </c>
      <c r="H3005" s="49" t="e">
        <f t="shared" si="1621"/>
        <v>#NUM!</v>
      </c>
      <c r="I3005" s="178" t="e">
        <f t="shared" si="1622"/>
        <v>#NUM!</v>
      </c>
      <c r="J3005" s="2"/>
      <c r="K3005" s="2" t="str">
        <f t="shared" si="1623"/>
        <v>-</v>
      </c>
      <c r="L3005" s="2" t="str">
        <f t="shared" si="1624"/>
        <v>-</v>
      </c>
      <c r="M3005" s="2" t="str">
        <f t="shared" si="1625"/>
        <v>-</v>
      </c>
      <c r="N3005" s="2" t="str">
        <f t="shared" si="1626"/>
        <v>-</v>
      </c>
      <c r="O3005" s="2" t="str">
        <f t="shared" si="1627"/>
        <v>-</v>
      </c>
      <c r="AI3005" s="7">
        <f t="shared" si="1628"/>
        <v>0</v>
      </c>
      <c r="AJ3005" s="7">
        <f t="shared" si="1629"/>
        <v>0</v>
      </c>
      <c r="AK3005" s="7">
        <f t="shared" si="1630"/>
        <v>0</v>
      </c>
      <c r="AL3005" s="7">
        <f t="shared" si="1631"/>
        <v>0</v>
      </c>
      <c r="AM3005" s="2" t="str">
        <f t="shared" si="1632"/>
        <v>-</v>
      </c>
      <c r="AN3005" s="2" t="str">
        <f t="shared" si="1633"/>
        <v>-</v>
      </c>
      <c r="AO3005" s="2" t="str">
        <f t="shared" si="1634"/>
        <v>-</v>
      </c>
      <c r="AP3005" s="2" t="str">
        <f t="shared" si="1635"/>
        <v>-</v>
      </c>
      <c r="AR3005" t="str">
        <f t="shared" si="1636"/>
        <v>Bourbon</v>
      </c>
      <c r="AS3005" t="s">
        <v>1404</v>
      </c>
      <c r="AT3005" s="182">
        <v>2</v>
      </c>
      <c r="AV3005" s="98">
        <v>20</v>
      </c>
      <c r="AW3005" s="100">
        <v>11</v>
      </c>
      <c r="AX3005" s="106">
        <f t="shared" si="1637"/>
        <v>20011</v>
      </c>
      <c r="AZ3005" s="7" t="s">
        <v>2975</v>
      </c>
      <c r="BA3005" t="s">
        <v>3015</v>
      </c>
    </row>
    <row r="3006" spans="1:66" hidden="1" outlineLevel="1">
      <c r="A3006" t="s">
        <v>2647</v>
      </c>
      <c r="B3006" t="s">
        <v>1404</v>
      </c>
      <c r="C3006" s="1">
        <f t="shared" si="1620"/>
        <v>0</v>
      </c>
      <c r="D3006" s="7">
        <f>IF(P3006&gt;0,RANK(P3006,(P3006:R3006,S3006:AG3006)),0)</f>
        <v>0</v>
      </c>
      <c r="E3006" s="7">
        <f>IF(Q3006&gt;0,RANK(Q3006,(P3006:R3006,S3006:AG3006)),0)</f>
        <v>0</v>
      </c>
      <c r="F3006" s="7">
        <f>IF(R3006&gt;0,RANK(R3006,(P3006:R3006,S3006:AG3006)),0)</f>
        <v>0</v>
      </c>
      <c r="G3006" s="7">
        <f>IF(S3006&gt;0,RANK(S3006,(P3006:R3006,S3006:AG3006)),0)</f>
        <v>0</v>
      </c>
      <c r="H3006" s="49" t="e">
        <f t="shared" si="1621"/>
        <v>#NUM!</v>
      </c>
      <c r="I3006" s="178" t="e">
        <f t="shared" si="1622"/>
        <v>#NUM!</v>
      </c>
      <c r="J3006" s="2"/>
      <c r="K3006" s="2" t="str">
        <f t="shared" si="1623"/>
        <v>-</v>
      </c>
      <c r="L3006" s="2" t="str">
        <f t="shared" si="1624"/>
        <v>-</v>
      </c>
      <c r="M3006" s="2" t="str">
        <f t="shared" si="1625"/>
        <v>-</v>
      </c>
      <c r="N3006" s="2" t="str">
        <f t="shared" si="1626"/>
        <v>-</v>
      </c>
      <c r="O3006" s="2" t="str">
        <f t="shared" si="1627"/>
        <v>-</v>
      </c>
      <c r="AI3006" s="7">
        <f t="shared" si="1628"/>
        <v>0</v>
      </c>
      <c r="AJ3006" s="7">
        <f t="shared" si="1629"/>
        <v>0</v>
      </c>
      <c r="AK3006" s="7">
        <f t="shared" si="1630"/>
        <v>0</v>
      </c>
      <c r="AL3006" s="7">
        <f t="shared" si="1631"/>
        <v>0</v>
      </c>
      <c r="AM3006" s="2" t="str">
        <f t="shared" si="1632"/>
        <v>-</v>
      </c>
      <c r="AN3006" s="2" t="str">
        <f t="shared" si="1633"/>
        <v>-</v>
      </c>
      <c r="AO3006" s="2" t="str">
        <f t="shared" si="1634"/>
        <v>-</v>
      </c>
      <c r="AP3006" s="2" t="str">
        <f t="shared" si="1635"/>
        <v>-</v>
      </c>
      <c r="AR3006" t="str">
        <f t="shared" si="1636"/>
        <v>Brown</v>
      </c>
      <c r="AS3006" t="s">
        <v>1404</v>
      </c>
      <c r="AT3006" s="182">
        <v>2</v>
      </c>
      <c r="AV3006" s="98">
        <v>20</v>
      </c>
      <c r="AW3006" s="100">
        <v>13</v>
      </c>
      <c r="AX3006" s="106">
        <f t="shared" si="1637"/>
        <v>20013</v>
      </c>
      <c r="AZ3006" s="7" t="s">
        <v>2975</v>
      </c>
      <c r="BA3006" t="s">
        <v>3015</v>
      </c>
    </row>
    <row r="3007" spans="1:66" hidden="1" outlineLevel="1">
      <c r="A3007" t="s">
        <v>619</v>
      </c>
      <c r="B3007" t="s">
        <v>1404</v>
      </c>
      <c r="C3007" s="1">
        <f t="shared" si="1620"/>
        <v>0</v>
      </c>
      <c r="D3007" s="7">
        <f>IF(P3007&gt;0,RANK(P3007,(P3007:R3007,S3007:AG3007)),0)</f>
        <v>0</v>
      </c>
      <c r="E3007" s="7">
        <f>IF(Q3007&gt;0,RANK(Q3007,(P3007:R3007,S3007:AG3007)),0)</f>
        <v>0</v>
      </c>
      <c r="F3007" s="7">
        <f>IF(R3007&gt;0,RANK(R3007,(P3007:R3007,S3007:AG3007)),0)</f>
        <v>0</v>
      </c>
      <c r="G3007" s="7">
        <f>IF(S3007&gt;0,RANK(S3007,(P3007:R3007,S3007:AG3007)),0)</f>
        <v>0</v>
      </c>
      <c r="H3007" s="49" t="e">
        <f t="shared" si="1621"/>
        <v>#NUM!</v>
      </c>
      <c r="I3007" s="178" t="e">
        <f t="shared" si="1622"/>
        <v>#NUM!</v>
      </c>
      <c r="J3007" s="2"/>
      <c r="K3007" s="2" t="str">
        <f t="shared" si="1623"/>
        <v>-</v>
      </c>
      <c r="L3007" s="2" t="str">
        <f t="shared" si="1624"/>
        <v>-</v>
      </c>
      <c r="M3007" s="2" t="str">
        <f t="shared" si="1625"/>
        <v>-</v>
      </c>
      <c r="N3007" s="2" t="str">
        <f t="shared" si="1626"/>
        <v>-</v>
      </c>
      <c r="O3007" s="2" t="str">
        <f t="shared" si="1627"/>
        <v>-</v>
      </c>
      <c r="AI3007" s="7">
        <f t="shared" si="1628"/>
        <v>0</v>
      </c>
      <c r="AJ3007" s="7">
        <f t="shared" si="1629"/>
        <v>0</v>
      </c>
      <c r="AK3007" s="7">
        <f t="shared" si="1630"/>
        <v>0</v>
      </c>
      <c r="AL3007" s="7">
        <f t="shared" si="1631"/>
        <v>0</v>
      </c>
      <c r="AM3007" s="2" t="str">
        <f t="shared" si="1632"/>
        <v>-</v>
      </c>
      <c r="AN3007" s="2" t="str">
        <f t="shared" si="1633"/>
        <v>-</v>
      </c>
      <c r="AO3007" s="2" t="str">
        <f t="shared" si="1634"/>
        <v>-</v>
      </c>
      <c r="AP3007" s="2" t="str">
        <f t="shared" si="1635"/>
        <v>-</v>
      </c>
      <c r="AR3007" t="str">
        <f t="shared" si="1636"/>
        <v>Butler</v>
      </c>
      <c r="AS3007" t="s">
        <v>1404</v>
      </c>
      <c r="AT3007" s="182">
        <v>4</v>
      </c>
      <c r="AV3007" s="98">
        <v>20</v>
      </c>
      <c r="AW3007" s="100">
        <v>15</v>
      </c>
      <c r="AX3007" s="106">
        <f t="shared" si="1637"/>
        <v>20015</v>
      </c>
      <c r="AZ3007" s="7" t="s">
        <v>2975</v>
      </c>
      <c r="BA3007" t="s">
        <v>3015</v>
      </c>
    </row>
    <row r="3008" spans="1:66" hidden="1" outlineLevel="1">
      <c r="A3008" t="s">
        <v>2189</v>
      </c>
      <c r="B3008" t="s">
        <v>1404</v>
      </c>
      <c r="C3008" s="1">
        <f t="shared" si="1620"/>
        <v>0</v>
      </c>
      <c r="D3008" s="7">
        <f>IF(P3008&gt;0,RANK(P3008,(P3008:R3008,S3008:AG3008)),0)</f>
        <v>0</v>
      </c>
      <c r="E3008" s="7">
        <f>IF(Q3008&gt;0,RANK(Q3008,(P3008:R3008,S3008:AG3008)),0)</f>
        <v>0</v>
      </c>
      <c r="F3008" s="7">
        <f>IF(R3008&gt;0,RANK(R3008,(P3008:R3008,S3008:AG3008)),0)</f>
        <v>0</v>
      </c>
      <c r="G3008" s="7">
        <f>IF(S3008&gt;0,RANK(S3008,(P3008:R3008,S3008:AG3008)),0)</f>
        <v>0</v>
      </c>
      <c r="H3008" s="49" t="e">
        <f t="shared" si="1621"/>
        <v>#NUM!</v>
      </c>
      <c r="I3008" s="178" t="e">
        <f t="shared" si="1622"/>
        <v>#NUM!</v>
      </c>
      <c r="J3008" s="2"/>
      <c r="K3008" s="2" t="str">
        <f t="shared" si="1623"/>
        <v>-</v>
      </c>
      <c r="L3008" s="2" t="str">
        <f t="shared" si="1624"/>
        <v>-</v>
      </c>
      <c r="M3008" s="2" t="str">
        <f t="shared" si="1625"/>
        <v>-</v>
      </c>
      <c r="N3008" s="2" t="str">
        <f t="shared" si="1626"/>
        <v>-</v>
      </c>
      <c r="O3008" s="2" t="str">
        <f t="shared" si="1627"/>
        <v>-</v>
      </c>
      <c r="AI3008" s="7">
        <f t="shared" si="1628"/>
        <v>0</v>
      </c>
      <c r="AJ3008" s="7">
        <f t="shared" si="1629"/>
        <v>0</v>
      </c>
      <c r="AK3008" s="7">
        <f t="shared" si="1630"/>
        <v>0</v>
      </c>
      <c r="AL3008" s="7">
        <f t="shared" si="1631"/>
        <v>0</v>
      </c>
      <c r="AM3008" s="2" t="str">
        <f t="shared" si="1632"/>
        <v>-</v>
      </c>
      <c r="AN3008" s="2" t="str">
        <f t="shared" si="1633"/>
        <v>-</v>
      </c>
      <c r="AO3008" s="2" t="str">
        <f t="shared" si="1634"/>
        <v>-</v>
      </c>
      <c r="AP3008" s="2" t="str">
        <f t="shared" si="1635"/>
        <v>-</v>
      </c>
      <c r="AR3008" t="str">
        <f t="shared" si="1636"/>
        <v>Chase</v>
      </c>
      <c r="AS3008" t="s">
        <v>1404</v>
      </c>
      <c r="AT3008" s="182">
        <v>1</v>
      </c>
      <c r="AV3008" s="98">
        <v>20</v>
      </c>
      <c r="AW3008" s="100">
        <v>17</v>
      </c>
      <c r="AX3008" s="106">
        <f t="shared" si="1637"/>
        <v>20017</v>
      </c>
      <c r="AZ3008" s="7" t="s">
        <v>2975</v>
      </c>
      <c r="BA3008" t="s">
        <v>3015</v>
      </c>
    </row>
    <row r="3009" spans="1:53" hidden="1" outlineLevel="1">
      <c r="A3009" t="s">
        <v>2190</v>
      </c>
      <c r="B3009" t="s">
        <v>1404</v>
      </c>
      <c r="C3009" s="1">
        <f t="shared" si="1620"/>
        <v>0</v>
      </c>
      <c r="D3009" s="7">
        <f>IF(P3009&gt;0,RANK(P3009,(P3009:R3009,S3009:AG3009)),0)</f>
        <v>0</v>
      </c>
      <c r="E3009" s="7">
        <f>IF(Q3009&gt;0,RANK(Q3009,(P3009:R3009,S3009:AG3009)),0)</f>
        <v>0</v>
      </c>
      <c r="F3009" s="7">
        <f>IF(R3009&gt;0,RANK(R3009,(P3009:R3009,S3009:AG3009)),0)</f>
        <v>0</v>
      </c>
      <c r="G3009" s="7">
        <f>IF(S3009&gt;0,RANK(S3009,(P3009:R3009,S3009:AG3009)),0)</f>
        <v>0</v>
      </c>
      <c r="H3009" s="49" t="e">
        <f t="shared" si="1621"/>
        <v>#NUM!</v>
      </c>
      <c r="I3009" s="178" t="e">
        <f t="shared" si="1622"/>
        <v>#NUM!</v>
      </c>
      <c r="J3009" s="2"/>
      <c r="K3009" s="2" t="str">
        <f t="shared" si="1623"/>
        <v>-</v>
      </c>
      <c r="L3009" s="2" t="str">
        <f t="shared" si="1624"/>
        <v>-</v>
      </c>
      <c r="M3009" s="2" t="str">
        <f t="shared" si="1625"/>
        <v>-</v>
      </c>
      <c r="N3009" s="2" t="str">
        <f t="shared" si="1626"/>
        <v>-</v>
      </c>
      <c r="O3009" s="2" t="str">
        <f t="shared" si="1627"/>
        <v>-</v>
      </c>
      <c r="AI3009" s="7">
        <f t="shared" si="1628"/>
        <v>0</v>
      </c>
      <c r="AJ3009" s="7">
        <f t="shared" si="1629"/>
        <v>0</v>
      </c>
      <c r="AK3009" s="7">
        <f t="shared" si="1630"/>
        <v>0</v>
      </c>
      <c r="AL3009" s="7">
        <f t="shared" si="1631"/>
        <v>0</v>
      </c>
      <c r="AM3009" s="2" t="str">
        <f t="shared" si="1632"/>
        <v>-</v>
      </c>
      <c r="AN3009" s="2" t="str">
        <f t="shared" si="1633"/>
        <v>-</v>
      </c>
      <c r="AO3009" s="2" t="str">
        <f t="shared" si="1634"/>
        <v>-</v>
      </c>
      <c r="AP3009" s="2" t="str">
        <f t="shared" si="1635"/>
        <v>-</v>
      </c>
      <c r="AR3009" t="str">
        <f t="shared" si="1636"/>
        <v>Chautauqua</v>
      </c>
      <c r="AS3009" t="s">
        <v>1404</v>
      </c>
      <c r="AT3009" s="182">
        <v>4</v>
      </c>
      <c r="AV3009" s="98">
        <v>20</v>
      </c>
      <c r="AW3009" s="100">
        <v>19</v>
      </c>
      <c r="AX3009" s="106">
        <f t="shared" si="1637"/>
        <v>20019</v>
      </c>
      <c r="AZ3009" s="7" t="s">
        <v>2975</v>
      </c>
      <c r="BA3009" t="s">
        <v>3015</v>
      </c>
    </row>
    <row r="3010" spans="1:53" hidden="1" outlineLevel="1">
      <c r="A3010" t="s">
        <v>11</v>
      </c>
      <c r="B3010" t="s">
        <v>1404</v>
      </c>
      <c r="C3010" s="1">
        <f t="shared" si="1620"/>
        <v>0</v>
      </c>
      <c r="D3010" s="7">
        <f>IF(P3010&gt;0,RANK(P3010,(P3010:R3010,S3010:AG3010)),0)</f>
        <v>0</v>
      </c>
      <c r="E3010" s="7">
        <f>IF(Q3010&gt;0,RANK(Q3010,(P3010:R3010,S3010:AG3010)),0)</f>
        <v>0</v>
      </c>
      <c r="F3010" s="7">
        <f>IF(R3010&gt;0,RANK(R3010,(P3010:R3010,S3010:AG3010)),0)</f>
        <v>0</v>
      </c>
      <c r="G3010" s="7">
        <f>IF(S3010&gt;0,RANK(S3010,(P3010:R3010,S3010:AG3010)),0)</f>
        <v>0</v>
      </c>
      <c r="H3010" s="49" t="e">
        <f t="shared" si="1621"/>
        <v>#NUM!</v>
      </c>
      <c r="I3010" s="178" t="e">
        <f t="shared" si="1622"/>
        <v>#NUM!</v>
      </c>
      <c r="J3010" s="2"/>
      <c r="K3010" s="2" t="str">
        <f t="shared" si="1623"/>
        <v>-</v>
      </c>
      <c r="L3010" s="2" t="str">
        <f t="shared" si="1624"/>
        <v>-</v>
      </c>
      <c r="M3010" s="2" t="str">
        <f t="shared" si="1625"/>
        <v>-</v>
      </c>
      <c r="N3010" s="2" t="str">
        <f t="shared" si="1626"/>
        <v>-</v>
      </c>
      <c r="O3010" s="2" t="str">
        <f t="shared" si="1627"/>
        <v>-</v>
      </c>
      <c r="AI3010" s="7">
        <f t="shared" si="1628"/>
        <v>0</v>
      </c>
      <c r="AJ3010" s="7">
        <f t="shared" si="1629"/>
        <v>0</v>
      </c>
      <c r="AK3010" s="7">
        <f t="shared" si="1630"/>
        <v>0</v>
      </c>
      <c r="AL3010" s="7">
        <f t="shared" si="1631"/>
        <v>0</v>
      </c>
      <c r="AM3010" s="2" t="str">
        <f t="shared" si="1632"/>
        <v>-</v>
      </c>
      <c r="AN3010" s="2" t="str">
        <f t="shared" si="1633"/>
        <v>-</v>
      </c>
      <c r="AO3010" s="2" t="str">
        <f t="shared" si="1634"/>
        <v>-</v>
      </c>
      <c r="AP3010" s="2" t="str">
        <f t="shared" si="1635"/>
        <v>-</v>
      </c>
      <c r="AR3010" t="str">
        <f t="shared" si="1636"/>
        <v>Cherokee</v>
      </c>
      <c r="AS3010" t="s">
        <v>1404</v>
      </c>
      <c r="AT3010" s="182">
        <v>2</v>
      </c>
      <c r="AV3010" s="98">
        <v>20</v>
      </c>
      <c r="AW3010" s="100">
        <v>21</v>
      </c>
      <c r="AX3010" s="106">
        <f t="shared" si="1637"/>
        <v>20021</v>
      </c>
      <c r="AZ3010" s="7" t="s">
        <v>2975</v>
      </c>
      <c r="BA3010" t="s">
        <v>3015</v>
      </c>
    </row>
    <row r="3011" spans="1:53" hidden="1" outlineLevel="1">
      <c r="A3011" t="s">
        <v>1307</v>
      </c>
      <c r="B3011" t="s">
        <v>1404</v>
      </c>
      <c r="C3011" s="1">
        <f t="shared" si="1620"/>
        <v>0</v>
      </c>
      <c r="D3011" s="7">
        <f>IF(P3011&gt;0,RANK(P3011,(P3011:R3011,S3011:AG3011)),0)</f>
        <v>0</v>
      </c>
      <c r="E3011" s="7">
        <f>IF(Q3011&gt;0,RANK(Q3011,(P3011:R3011,S3011:AG3011)),0)</f>
        <v>0</v>
      </c>
      <c r="F3011" s="7">
        <f>IF(R3011&gt;0,RANK(R3011,(P3011:R3011,S3011:AG3011)),0)</f>
        <v>0</v>
      </c>
      <c r="G3011" s="7">
        <f>IF(S3011&gt;0,RANK(S3011,(P3011:R3011,S3011:AG3011)),0)</f>
        <v>0</v>
      </c>
      <c r="H3011" s="49" t="e">
        <f t="shared" si="1621"/>
        <v>#NUM!</v>
      </c>
      <c r="I3011" s="178" t="e">
        <f t="shared" si="1622"/>
        <v>#NUM!</v>
      </c>
      <c r="J3011" s="2"/>
      <c r="K3011" s="2" t="str">
        <f t="shared" si="1623"/>
        <v>-</v>
      </c>
      <c r="L3011" s="2" t="str">
        <f t="shared" si="1624"/>
        <v>-</v>
      </c>
      <c r="M3011" s="2" t="str">
        <f t="shared" si="1625"/>
        <v>-</v>
      </c>
      <c r="N3011" s="2" t="str">
        <f t="shared" si="1626"/>
        <v>-</v>
      </c>
      <c r="O3011" s="2" t="str">
        <f t="shared" si="1627"/>
        <v>-</v>
      </c>
      <c r="AI3011" s="7">
        <f t="shared" si="1628"/>
        <v>0</v>
      </c>
      <c r="AJ3011" s="7">
        <f t="shared" si="1629"/>
        <v>0</v>
      </c>
      <c r="AK3011" s="7">
        <f t="shared" si="1630"/>
        <v>0</v>
      </c>
      <c r="AL3011" s="7">
        <f t="shared" si="1631"/>
        <v>0</v>
      </c>
      <c r="AM3011" s="2" t="str">
        <f t="shared" si="1632"/>
        <v>-</v>
      </c>
      <c r="AN3011" s="2" t="str">
        <f t="shared" si="1633"/>
        <v>-</v>
      </c>
      <c r="AO3011" s="2" t="str">
        <f t="shared" si="1634"/>
        <v>-</v>
      </c>
      <c r="AP3011" s="2" t="str">
        <f t="shared" si="1635"/>
        <v>-</v>
      </c>
      <c r="AR3011" t="str">
        <f t="shared" si="1636"/>
        <v>Cheyenne</v>
      </c>
      <c r="AS3011" t="s">
        <v>1404</v>
      </c>
      <c r="AT3011" s="182">
        <v>1</v>
      </c>
      <c r="AV3011" s="98">
        <v>20</v>
      </c>
      <c r="AW3011" s="100">
        <v>23</v>
      </c>
      <c r="AX3011" s="106">
        <f t="shared" si="1637"/>
        <v>20023</v>
      </c>
      <c r="AZ3011" s="7" t="s">
        <v>2975</v>
      </c>
      <c r="BA3011" t="s">
        <v>3015</v>
      </c>
    </row>
    <row r="3012" spans="1:53" hidden="1" outlineLevel="1">
      <c r="A3012" t="s">
        <v>99</v>
      </c>
      <c r="B3012" t="s">
        <v>1404</v>
      </c>
      <c r="C3012" s="1">
        <f t="shared" si="1620"/>
        <v>0</v>
      </c>
      <c r="D3012" s="7">
        <f>IF(P3012&gt;0,RANK(P3012,(P3012:R3012,S3012:AG3012)),0)</f>
        <v>0</v>
      </c>
      <c r="E3012" s="7">
        <f>IF(Q3012&gt;0,RANK(Q3012,(P3012:R3012,S3012:AG3012)),0)</f>
        <v>0</v>
      </c>
      <c r="F3012" s="7">
        <f>IF(R3012&gt;0,RANK(R3012,(P3012:R3012,S3012:AG3012)),0)</f>
        <v>0</v>
      </c>
      <c r="G3012" s="7">
        <f>IF(S3012&gt;0,RANK(S3012,(P3012:R3012,S3012:AG3012)),0)</f>
        <v>0</v>
      </c>
      <c r="H3012" s="49" t="e">
        <f t="shared" si="1621"/>
        <v>#NUM!</v>
      </c>
      <c r="I3012" s="178" t="e">
        <f t="shared" si="1622"/>
        <v>#NUM!</v>
      </c>
      <c r="J3012" s="2"/>
      <c r="K3012" s="2" t="str">
        <f t="shared" si="1623"/>
        <v>-</v>
      </c>
      <c r="L3012" s="2" t="str">
        <f t="shared" si="1624"/>
        <v>-</v>
      </c>
      <c r="M3012" s="2" t="str">
        <f t="shared" si="1625"/>
        <v>-</v>
      </c>
      <c r="N3012" s="2" t="str">
        <f t="shared" si="1626"/>
        <v>-</v>
      </c>
      <c r="O3012" s="2" t="str">
        <f t="shared" si="1627"/>
        <v>-</v>
      </c>
      <c r="AI3012" s="7">
        <f t="shared" si="1628"/>
        <v>0</v>
      </c>
      <c r="AJ3012" s="7">
        <f t="shared" si="1629"/>
        <v>0</v>
      </c>
      <c r="AK3012" s="7">
        <f t="shared" si="1630"/>
        <v>0</v>
      </c>
      <c r="AL3012" s="7">
        <f t="shared" si="1631"/>
        <v>0</v>
      </c>
      <c r="AM3012" s="2" t="str">
        <f t="shared" si="1632"/>
        <v>-</v>
      </c>
      <c r="AN3012" s="2" t="str">
        <f t="shared" si="1633"/>
        <v>-</v>
      </c>
      <c r="AO3012" s="2" t="str">
        <f t="shared" si="1634"/>
        <v>-</v>
      </c>
      <c r="AP3012" s="2" t="str">
        <f t="shared" si="1635"/>
        <v>-</v>
      </c>
      <c r="AR3012" t="str">
        <f t="shared" ref="AR3012:AR3075" si="1638">A3012</f>
        <v>Clark</v>
      </c>
      <c r="AS3012" t="s">
        <v>1404</v>
      </c>
      <c r="AT3012" s="182">
        <v>1</v>
      </c>
      <c r="AV3012" s="98">
        <v>20</v>
      </c>
      <c r="AW3012" s="100">
        <v>25</v>
      </c>
      <c r="AX3012" s="106">
        <f t="shared" si="1637"/>
        <v>20025</v>
      </c>
      <c r="AZ3012" s="7" t="s">
        <v>2975</v>
      </c>
      <c r="BA3012" t="s">
        <v>3015</v>
      </c>
    </row>
    <row r="3013" spans="1:53" hidden="1" outlineLevel="1">
      <c r="A3013" t="s">
        <v>1202</v>
      </c>
      <c r="B3013" t="s">
        <v>1404</v>
      </c>
      <c r="C3013" s="1">
        <f t="shared" si="1620"/>
        <v>0</v>
      </c>
      <c r="D3013" s="7">
        <f>IF(P3013&gt;0,RANK(P3013,(P3013:R3013,S3013:AG3013)),0)</f>
        <v>0</v>
      </c>
      <c r="E3013" s="7">
        <f>IF(Q3013&gt;0,RANK(Q3013,(P3013:R3013,S3013:AG3013)),0)</f>
        <v>0</v>
      </c>
      <c r="F3013" s="7">
        <f>IF(R3013&gt;0,RANK(R3013,(P3013:R3013,S3013:AG3013)),0)</f>
        <v>0</v>
      </c>
      <c r="G3013" s="7">
        <f>IF(S3013&gt;0,RANK(S3013,(P3013:R3013,S3013:AG3013)),0)</f>
        <v>0</v>
      </c>
      <c r="H3013" s="49" t="e">
        <f t="shared" si="1621"/>
        <v>#NUM!</v>
      </c>
      <c r="I3013" s="178" t="e">
        <f t="shared" si="1622"/>
        <v>#NUM!</v>
      </c>
      <c r="J3013" s="2"/>
      <c r="K3013" s="2" t="str">
        <f t="shared" si="1623"/>
        <v>-</v>
      </c>
      <c r="L3013" s="2" t="str">
        <f t="shared" si="1624"/>
        <v>-</v>
      </c>
      <c r="M3013" s="2" t="str">
        <f t="shared" si="1625"/>
        <v>-</v>
      </c>
      <c r="N3013" s="2" t="str">
        <f t="shared" si="1626"/>
        <v>-</v>
      </c>
      <c r="O3013" s="2" t="str">
        <f t="shared" si="1627"/>
        <v>-</v>
      </c>
      <c r="AI3013" s="7">
        <f t="shared" si="1628"/>
        <v>0</v>
      </c>
      <c r="AJ3013" s="7">
        <f t="shared" si="1629"/>
        <v>0</v>
      </c>
      <c r="AK3013" s="7">
        <f t="shared" si="1630"/>
        <v>0</v>
      </c>
      <c r="AL3013" s="7">
        <f t="shared" si="1631"/>
        <v>0</v>
      </c>
      <c r="AM3013" s="2" t="str">
        <f t="shared" si="1632"/>
        <v>-</v>
      </c>
      <c r="AN3013" s="2" t="str">
        <f t="shared" si="1633"/>
        <v>-</v>
      </c>
      <c r="AO3013" s="2" t="str">
        <f t="shared" si="1634"/>
        <v>-</v>
      </c>
      <c r="AP3013" s="2" t="str">
        <f t="shared" si="1635"/>
        <v>-</v>
      </c>
      <c r="AR3013" t="str">
        <f t="shared" si="1638"/>
        <v>Clay</v>
      </c>
      <c r="AS3013" t="s">
        <v>1404</v>
      </c>
      <c r="AT3013" s="182">
        <v>1</v>
      </c>
      <c r="AV3013" s="98">
        <v>20</v>
      </c>
      <c r="AW3013" s="100">
        <v>27</v>
      </c>
      <c r="AX3013" s="106">
        <f t="shared" si="1637"/>
        <v>20027</v>
      </c>
      <c r="AZ3013" s="7" t="s">
        <v>2975</v>
      </c>
      <c r="BA3013" t="s">
        <v>3015</v>
      </c>
    </row>
    <row r="3014" spans="1:53" hidden="1" outlineLevel="1">
      <c r="A3014" t="s">
        <v>1196</v>
      </c>
      <c r="B3014" t="s">
        <v>1404</v>
      </c>
      <c r="C3014" s="1">
        <f t="shared" si="1620"/>
        <v>0</v>
      </c>
      <c r="D3014" s="7">
        <f>IF(P3014&gt;0,RANK(P3014,(P3014:R3014,S3014:AG3014)),0)</f>
        <v>0</v>
      </c>
      <c r="E3014" s="7">
        <f>IF(Q3014&gt;0,RANK(Q3014,(P3014:R3014,S3014:AG3014)),0)</f>
        <v>0</v>
      </c>
      <c r="F3014" s="7">
        <f>IF(R3014&gt;0,RANK(R3014,(P3014:R3014,S3014:AG3014)),0)</f>
        <v>0</v>
      </c>
      <c r="G3014" s="7">
        <f>IF(S3014&gt;0,RANK(S3014,(P3014:R3014,S3014:AG3014)),0)</f>
        <v>0</v>
      </c>
      <c r="H3014" s="49" t="e">
        <f t="shared" si="1621"/>
        <v>#NUM!</v>
      </c>
      <c r="I3014" s="178" t="e">
        <f t="shared" si="1622"/>
        <v>#NUM!</v>
      </c>
      <c r="J3014" s="2"/>
      <c r="K3014" s="2" t="str">
        <f t="shared" si="1623"/>
        <v>-</v>
      </c>
      <c r="L3014" s="2" t="str">
        <f t="shared" si="1624"/>
        <v>-</v>
      </c>
      <c r="M3014" s="2" t="str">
        <f t="shared" si="1625"/>
        <v>-</v>
      </c>
      <c r="N3014" s="2" t="str">
        <f t="shared" si="1626"/>
        <v>-</v>
      </c>
      <c r="O3014" s="2" t="str">
        <f t="shared" si="1627"/>
        <v>-</v>
      </c>
      <c r="AI3014" s="7">
        <f t="shared" si="1628"/>
        <v>0</v>
      </c>
      <c r="AJ3014" s="7">
        <f t="shared" si="1629"/>
        <v>0</v>
      </c>
      <c r="AK3014" s="7">
        <f t="shared" si="1630"/>
        <v>0</v>
      </c>
      <c r="AL3014" s="7">
        <f t="shared" si="1631"/>
        <v>0</v>
      </c>
      <c r="AM3014" s="2" t="str">
        <f t="shared" si="1632"/>
        <v>-</v>
      </c>
      <c r="AN3014" s="2" t="str">
        <f t="shared" si="1633"/>
        <v>-</v>
      </c>
      <c r="AO3014" s="2" t="str">
        <f t="shared" si="1634"/>
        <v>-</v>
      </c>
      <c r="AP3014" s="2" t="str">
        <f t="shared" si="1635"/>
        <v>-</v>
      </c>
      <c r="AR3014" t="str">
        <f t="shared" si="1638"/>
        <v>Cloud</v>
      </c>
      <c r="AS3014" t="s">
        <v>1404</v>
      </c>
      <c r="AT3014" s="182">
        <v>1</v>
      </c>
      <c r="AV3014" s="98">
        <v>20</v>
      </c>
      <c r="AW3014" s="100">
        <v>29</v>
      </c>
      <c r="AX3014" s="106">
        <f t="shared" si="1637"/>
        <v>20029</v>
      </c>
      <c r="AZ3014" s="7" t="s">
        <v>2975</v>
      </c>
      <c r="BA3014" t="s">
        <v>3015</v>
      </c>
    </row>
    <row r="3015" spans="1:53" hidden="1" outlineLevel="1">
      <c r="A3015" t="s">
        <v>1895</v>
      </c>
      <c r="B3015" t="s">
        <v>1404</v>
      </c>
      <c r="C3015" s="1">
        <f t="shared" si="1620"/>
        <v>0</v>
      </c>
      <c r="D3015" s="7">
        <f>IF(P3015&gt;0,RANK(P3015,(P3015:R3015,S3015:AG3015)),0)</f>
        <v>0</v>
      </c>
      <c r="E3015" s="7">
        <f>IF(Q3015&gt;0,RANK(Q3015,(P3015:R3015,S3015:AG3015)),0)</f>
        <v>0</v>
      </c>
      <c r="F3015" s="7">
        <f>IF(R3015&gt;0,RANK(R3015,(P3015:R3015,S3015:AG3015)),0)</f>
        <v>0</v>
      </c>
      <c r="G3015" s="7">
        <f>IF(S3015&gt;0,RANK(S3015,(P3015:R3015,S3015:AG3015)),0)</f>
        <v>0</v>
      </c>
      <c r="H3015" s="49" t="e">
        <f t="shared" si="1621"/>
        <v>#NUM!</v>
      </c>
      <c r="I3015" s="178" t="e">
        <f t="shared" si="1622"/>
        <v>#NUM!</v>
      </c>
      <c r="J3015" s="2"/>
      <c r="K3015" s="2" t="str">
        <f t="shared" si="1623"/>
        <v>-</v>
      </c>
      <c r="L3015" s="2" t="str">
        <f t="shared" si="1624"/>
        <v>-</v>
      </c>
      <c r="M3015" s="2" t="str">
        <f t="shared" si="1625"/>
        <v>-</v>
      </c>
      <c r="N3015" s="2" t="str">
        <f t="shared" si="1626"/>
        <v>-</v>
      </c>
      <c r="O3015" s="2" t="str">
        <f t="shared" si="1627"/>
        <v>-</v>
      </c>
      <c r="AI3015" s="7">
        <f t="shared" si="1628"/>
        <v>0</v>
      </c>
      <c r="AJ3015" s="7">
        <f t="shared" si="1629"/>
        <v>0</v>
      </c>
      <c r="AK3015" s="7">
        <f t="shared" si="1630"/>
        <v>0</v>
      </c>
      <c r="AL3015" s="7">
        <f t="shared" si="1631"/>
        <v>0</v>
      </c>
      <c r="AM3015" s="2" t="str">
        <f t="shared" si="1632"/>
        <v>-</v>
      </c>
      <c r="AN3015" s="2" t="str">
        <f t="shared" si="1633"/>
        <v>-</v>
      </c>
      <c r="AO3015" s="2" t="str">
        <f t="shared" si="1634"/>
        <v>-</v>
      </c>
      <c r="AP3015" s="2" t="str">
        <f t="shared" si="1635"/>
        <v>-</v>
      </c>
      <c r="AR3015" t="str">
        <f t="shared" si="1638"/>
        <v>Coffey</v>
      </c>
      <c r="AS3015" t="s">
        <v>1404</v>
      </c>
      <c r="AT3015" s="182">
        <v>2</v>
      </c>
      <c r="AV3015" s="98">
        <v>20</v>
      </c>
      <c r="AW3015" s="100">
        <v>31</v>
      </c>
      <c r="AX3015" s="106">
        <f t="shared" si="1637"/>
        <v>20031</v>
      </c>
      <c r="AZ3015" s="7" t="s">
        <v>2975</v>
      </c>
      <c r="BA3015" t="s">
        <v>3015</v>
      </c>
    </row>
    <row r="3016" spans="1:53" hidden="1" outlineLevel="1">
      <c r="A3016" t="s">
        <v>1483</v>
      </c>
      <c r="B3016" t="s">
        <v>1404</v>
      </c>
      <c r="C3016" s="1">
        <f t="shared" si="1620"/>
        <v>0</v>
      </c>
      <c r="D3016" s="7">
        <f>IF(P3016&gt;0,RANK(P3016,(P3016:R3016,S3016:AG3016)),0)</f>
        <v>0</v>
      </c>
      <c r="E3016" s="7">
        <f>IF(Q3016&gt;0,RANK(Q3016,(P3016:R3016,S3016:AG3016)),0)</f>
        <v>0</v>
      </c>
      <c r="F3016" s="7">
        <f>IF(R3016&gt;0,RANK(R3016,(P3016:R3016,S3016:AG3016)),0)</f>
        <v>0</v>
      </c>
      <c r="G3016" s="7">
        <f>IF(S3016&gt;0,RANK(S3016,(P3016:R3016,S3016:AG3016)),0)</f>
        <v>0</v>
      </c>
      <c r="H3016" s="49" t="e">
        <f t="shared" si="1621"/>
        <v>#NUM!</v>
      </c>
      <c r="I3016" s="178" t="e">
        <f t="shared" si="1622"/>
        <v>#NUM!</v>
      </c>
      <c r="J3016" s="2"/>
      <c r="K3016" s="2" t="str">
        <f t="shared" si="1623"/>
        <v>-</v>
      </c>
      <c r="L3016" s="2" t="str">
        <f t="shared" si="1624"/>
        <v>-</v>
      </c>
      <c r="M3016" s="2" t="str">
        <f t="shared" si="1625"/>
        <v>-</v>
      </c>
      <c r="N3016" s="2" t="str">
        <f t="shared" si="1626"/>
        <v>-</v>
      </c>
      <c r="O3016" s="2" t="str">
        <f t="shared" si="1627"/>
        <v>-</v>
      </c>
      <c r="AI3016" s="7">
        <f t="shared" si="1628"/>
        <v>0</v>
      </c>
      <c r="AJ3016" s="7">
        <f t="shared" si="1629"/>
        <v>0</v>
      </c>
      <c r="AK3016" s="7">
        <f t="shared" si="1630"/>
        <v>0</v>
      </c>
      <c r="AL3016" s="7">
        <f t="shared" si="1631"/>
        <v>0</v>
      </c>
      <c r="AM3016" s="2" t="str">
        <f t="shared" si="1632"/>
        <v>-</v>
      </c>
      <c r="AN3016" s="2" t="str">
        <f t="shared" si="1633"/>
        <v>-</v>
      </c>
      <c r="AO3016" s="2" t="str">
        <f t="shared" si="1634"/>
        <v>-</v>
      </c>
      <c r="AP3016" s="2" t="str">
        <f t="shared" si="1635"/>
        <v>-</v>
      </c>
      <c r="AR3016" t="str">
        <f t="shared" si="1638"/>
        <v>Comanche</v>
      </c>
      <c r="AS3016" t="s">
        <v>1404</v>
      </c>
      <c r="AT3016" s="182">
        <v>4</v>
      </c>
      <c r="AV3016" s="98">
        <v>20</v>
      </c>
      <c r="AW3016" s="100">
        <v>33</v>
      </c>
      <c r="AX3016" s="106">
        <f t="shared" si="1637"/>
        <v>20033</v>
      </c>
      <c r="AZ3016" s="7" t="s">
        <v>2975</v>
      </c>
      <c r="BA3016" t="s">
        <v>3015</v>
      </c>
    </row>
    <row r="3017" spans="1:53" hidden="1" outlineLevel="1">
      <c r="A3017" t="s">
        <v>1484</v>
      </c>
      <c r="B3017" t="s">
        <v>1404</v>
      </c>
      <c r="C3017" s="1">
        <f t="shared" si="1620"/>
        <v>0</v>
      </c>
      <c r="D3017" s="7">
        <f>IF(P3017&gt;0,RANK(P3017,(P3017:R3017,S3017:AG3017)),0)</f>
        <v>0</v>
      </c>
      <c r="E3017" s="7">
        <f>IF(Q3017&gt;0,RANK(Q3017,(P3017:R3017,S3017:AG3017)),0)</f>
        <v>0</v>
      </c>
      <c r="F3017" s="7">
        <f>IF(R3017&gt;0,RANK(R3017,(P3017:R3017,S3017:AG3017)),0)</f>
        <v>0</v>
      </c>
      <c r="G3017" s="7">
        <f>IF(S3017&gt;0,RANK(S3017,(P3017:R3017,S3017:AG3017)),0)</f>
        <v>0</v>
      </c>
      <c r="H3017" s="49" t="e">
        <f t="shared" si="1621"/>
        <v>#NUM!</v>
      </c>
      <c r="I3017" s="178" t="e">
        <f t="shared" si="1622"/>
        <v>#NUM!</v>
      </c>
      <c r="J3017" s="2"/>
      <c r="K3017" s="2" t="str">
        <f t="shared" si="1623"/>
        <v>-</v>
      </c>
      <c r="L3017" s="2" t="str">
        <f t="shared" si="1624"/>
        <v>-</v>
      </c>
      <c r="M3017" s="2" t="str">
        <f t="shared" si="1625"/>
        <v>-</v>
      </c>
      <c r="N3017" s="2" t="str">
        <f t="shared" si="1626"/>
        <v>-</v>
      </c>
      <c r="O3017" s="2" t="str">
        <f t="shared" si="1627"/>
        <v>-</v>
      </c>
      <c r="AI3017" s="7">
        <f t="shared" si="1628"/>
        <v>0</v>
      </c>
      <c r="AJ3017" s="7">
        <f t="shared" si="1629"/>
        <v>0</v>
      </c>
      <c r="AK3017" s="7">
        <f t="shared" si="1630"/>
        <v>0</v>
      </c>
      <c r="AL3017" s="7">
        <f t="shared" si="1631"/>
        <v>0</v>
      </c>
      <c r="AM3017" s="2" t="str">
        <f t="shared" si="1632"/>
        <v>-</v>
      </c>
      <c r="AN3017" s="2" t="str">
        <f t="shared" si="1633"/>
        <v>-</v>
      </c>
      <c r="AO3017" s="2" t="str">
        <f t="shared" si="1634"/>
        <v>-</v>
      </c>
      <c r="AP3017" s="2" t="str">
        <f t="shared" si="1635"/>
        <v>-</v>
      </c>
      <c r="AR3017" t="str">
        <f t="shared" si="1638"/>
        <v>Cowley</v>
      </c>
      <c r="AS3017" t="s">
        <v>1404</v>
      </c>
      <c r="AT3017" s="182">
        <v>4</v>
      </c>
      <c r="AV3017" s="98">
        <v>20</v>
      </c>
      <c r="AW3017" s="100">
        <v>35</v>
      </c>
      <c r="AX3017" s="106">
        <f t="shared" si="1637"/>
        <v>20035</v>
      </c>
      <c r="AZ3017" s="7" t="s">
        <v>2975</v>
      </c>
      <c r="BA3017" t="s">
        <v>3015</v>
      </c>
    </row>
    <row r="3018" spans="1:53" hidden="1" outlineLevel="1">
      <c r="A3018" t="s">
        <v>2707</v>
      </c>
      <c r="B3018" t="s">
        <v>1404</v>
      </c>
      <c r="C3018" s="1">
        <f t="shared" si="1620"/>
        <v>0</v>
      </c>
      <c r="D3018" s="7">
        <f>IF(P3018&gt;0,RANK(P3018,(P3018:R3018,S3018:AG3018)),0)</f>
        <v>0</v>
      </c>
      <c r="E3018" s="7">
        <f>IF(Q3018&gt;0,RANK(Q3018,(P3018:R3018,S3018:AG3018)),0)</f>
        <v>0</v>
      </c>
      <c r="F3018" s="7">
        <f>IF(R3018&gt;0,RANK(R3018,(P3018:R3018,S3018:AG3018)),0)</f>
        <v>0</v>
      </c>
      <c r="G3018" s="7">
        <f>IF(S3018&gt;0,RANK(S3018,(P3018:R3018,S3018:AG3018)),0)</f>
        <v>0</v>
      </c>
      <c r="H3018" s="49" t="e">
        <f t="shared" si="1621"/>
        <v>#NUM!</v>
      </c>
      <c r="I3018" s="178" t="e">
        <f t="shared" si="1622"/>
        <v>#NUM!</v>
      </c>
      <c r="J3018" s="2"/>
      <c r="K3018" s="2" t="str">
        <f t="shared" si="1623"/>
        <v>-</v>
      </c>
      <c r="L3018" s="2" t="str">
        <f t="shared" si="1624"/>
        <v>-</v>
      </c>
      <c r="M3018" s="2" t="str">
        <f t="shared" si="1625"/>
        <v>-</v>
      </c>
      <c r="N3018" s="2" t="str">
        <f t="shared" si="1626"/>
        <v>-</v>
      </c>
      <c r="O3018" s="2" t="str">
        <f t="shared" si="1627"/>
        <v>-</v>
      </c>
      <c r="AI3018" s="7">
        <f t="shared" si="1628"/>
        <v>0</v>
      </c>
      <c r="AJ3018" s="7">
        <f t="shared" si="1629"/>
        <v>0</v>
      </c>
      <c r="AK3018" s="7">
        <f t="shared" si="1630"/>
        <v>0</v>
      </c>
      <c r="AL3018" s="7">
        <f t="shared" si="1631"/>
        <v>0</v>
      </c>
      <c r="AM3018" s="2" t="str">
        <f t="shared" si="1632"/>
        <v>-</v>
      </c>
      <c r="AN3018" s="2" t="str">
        <f t="shared" si="1633"/>
        <v>-</v>
      </c>
      <c r="AO3018" s="2" t="str">
        <f t="shared" si="1634"/>
        <v>-</v>
      </c>
      <c r="AP3018" s="2" t="str">
        <f t="shared" si="1635"/>
        <v>-</v>
      </c>
      <c r="AR3018" t="str">
        <f t="shared" si="1638"/>
        <v>Crawford</v>
      </c>
      <c r="AS3018" t="s">
        <v>1404</v>
      </c>
      <c r="AT3018" s="182">
        <v>2</v>
      </c>
      <c r="AV3018" s="98">
        <v>20</v>
      </c>
      <c r="AW3018" s="100">
        <v>37</v>
      </c>
      <c r="AX3018" s="106">
        <f t="shared" si="1637"/>
        <v>20037</v>
      </c>
      <c r="AZ3018" s="7" t="s">
        <v>2975</v>
      </c>
      <c r="BA3018" t="s">
        <v>3015</v>
      </c>
    </row>
    <row r="3019" spans="1:53" hidden="1" outlineLevel="1">
      <c r="A3019" t="s">
        <v>576</v>
      </c>
      <c r="B3019" t="s">
        <v>1404</v>
      </c>
      <c r="C3019" s="1">
        <f t="shared" si="1620"/>
        <v>0</v>
      </c>
      <c r="D3019" s="7">
        <f>IF(P3019&gt;0,RANK(P3019,(P3019:R3019,S3019:AG3019)),0)</f>
        <v>0</v>
      </c>
      <c r="E3019" s="7">
        <f>IF(Q3019&gt;0,RANK(Q3019,(P3019:R3019,S3019:AG3019)),0)</f>
        <v>0</v>
      </c>
      <c r="F3019" s="7">
        <f>IF(R3019&gt;0,RANK(R3019,(P3019:R3019,S3019:AG3019)),0)</f>
        <v>0</v>
      </c>
      <c r="G3019" s="7">
        <f>IF(S3019&gt;0,RANK(S3019,(P3019:R3019,S3019:AG3019)),0)</f>
        <v>0</v>
      </c>
      <c r="H3019" s="49" t="e">
        <f t="shared" si="1621"/>
        <v>#NUM!</v>
      </c>
      <c r="I3019" s="178" t="e">
        <f t="shared" si="1622"/>
        <v>#NUM!</v>
      </c>
      <c r="J3019" s="2"/>
      <c r="K3019" s="2" t="str">
        <f t="shared" si="1623"/>
        <v>-</v>
      </c>
      <c r="L3019" s="2" t="str">
        <f t="shared" si="1624"/>
        <v>-</v>
      </c>
      <c r="M3019" s="2" t="str">
        <f t="shared" si="1625"/>
        <v>-</v>
      </c>
      <c r="N3019" s="2" t="str">
        <f t="shared" si="1626"/>
        <v>-</v>
      </c>
      <c r="O3019" s="2" t="str">
        <f t="shared" si="1627"/>
        <v>-</v>
      </c>
      <c r="AI3019" s="7">
        <f t="shared" si="1628"/>
        <v>0</v>
      </c>
      <c r="AJ3019" s="7">
        <f t="shared" si="1629"/>
        <v>0</v>
      </c>
      <c r="AK3019" s="7">
        <f t="shared" si="1630"/>
        <v>0</v>
      </c>
      <c r="AL3019" s="7">
        <f t="shared" si="1631"/>
        <v>0</v>
      </c>
      <c r="AM3019" s="2" t="str">
        <f t="shared" si="1632"/>
        <v>-</v>
      </c>
      <c r="AN3019" s="2" t="str">
        <f t="shared" si="1633"/>
        <v>-</v>
      </c>
      <c r="AO3019" s="2" t="str">
        <f t="shared" si="1634"/>
        <v>-</v>
      </c>
      <c r="AP3019" s="2" t="str">
        <f t="shared" si="1635"/>
        <v>-</v>
      </c>
      <c r="AR3019" t="str">
        <f t="shared" si="1638"/>
        <v>Decatur</v>
      </c>
      <c r="AS3019" t="s">
        <v>1404</v>
      </c>
      <c r="AT3019" s="182">
        <v>1</v>
      </c>
      <c r="AV3019" s="98">
        <v>20</v>
      </c>
      <c r="AW3019" s="100">
        <v>39</v>
      </c>
      <c r="AX3019" s="106">
        <f t="shared" si="1637"/>
        <v>20039</v>
      </c>
      <c r="AZ3019" s="7" t="s">
        <v>2975</v>
      </c>
      <c r="BA3019" t="s">
        <v>3015</v>
      </c>
    </row>
    <row r="3020" spans="1:53" hidden="1" outlineLevel="1">
      <c r="A3020" t="s">
        <v>2186</v>
      </c>
      <c r="B3020" t="s">
        <v>1404</v>
      </c>
      <c r="C3020" s="1">
        <f t="shared" si="1620"/>
        <v>0</v>
      </c>
      <c r="D3020" s="7">
        <f>IF(P3020&gt;0,RANK(P3020,(P3020:R3020,S3020:AG3020)),0)</f>
        <v>0</v>
      </c>
      <c r="E3020" s="7">
        <f>IF(Q3020&gt;0,RANK(Q3020,(P3020:R3020,S3020:AG3020)),0)</f>
        <v>0</v>
      </c>
      <c r="F3020" s="7">
        <f>IF(R3020&gt;0,RANK(R3020,(P3020:R3020,S3020:AG3020)),0)</f>
        <v>0</v>
      </c>
      <c r="G3020" s="7">
        <f>IF(S3020&gt;0,RANK(S3020,(P3020:R3020,S3020:AG3020)),0)</f>
        <v>0</v>
      </c>
      <c r="H3020" s="49" t="e">
        <f t="shared" si="1621"/>
        <v>#NUM!</v>
      </c>
      <c r="I3020" s="178" t="e">
        <f t="shared" si="1622"/>
        <v>#NUM!</v>
      </c>
      <c r="J3020" s="2"/>
      <c r="K3020" s="2" t="str">
        <f t="shared" si="1623"/>
        <v>-</v>
      </c>
      <c r="L3020" s="2" t="str">
        <f t="shared" si="1624"/>
        <v>-</v>
      </c>
      <c r="M3020" s="2" t="str">
        <f t="shared" si="1625"/>
        <v>-</v>
      </c>
      <c r="N3020" s="2" t="str">
        <f t="shared" si="1626"/>
        <v>-</v>
      </c>
      <c r="O3020" s="2" t="str">
        <f t="shared" si="1627"/>
        <v>-</v>
      </c>
      <c r="AI3020" s="7">
        <f t="shared" si="1628"/>
        <v>0</v>
      </c>
      <c r="AJ3020" s="7">
        <f t="shared" si="1629"/>
        <v>0</v>
      </c>
      <c r="AK3020" s="7">
        <f t="shared" si="1630"/>
        <v>0</v>
      </c>
      <c r="AL3020" s="7">
        <f t="shared" si="1631"/>
        <v>0</v>
      </c>
      <c r="AM3020" s="2" t="str">
        <f t="shared" si="1632"/>
        <v>-</v>
      </c>
      <c r="AN3020" s="2" t="str">
        <f t="shared" si="1633"/>
        <v>-</v>
      </c>
      <c r="AO3020" s="2" t="str">
        <f t="shared" si="1634"/>
        <v>-</v>
      </c>
      <c r="AP3020" s="2" t="str">
        <f t="shared" si="1635"/>
        <v>-</v>
      </c>
      <c r="AR3020" t="str">
        <f t="shared" si="1638"/>
        <v>Dickinson</v>
      </c>
      <c r="AS3020" t="s">
        <v>1404</v>
      </c>
      <c r="AT3020" s="182">
        <v>1</v>
      </c>
      <c r="AV3020" s="98">
        <v>20</v>
      </c>
      <c r="AW3020" s="100">
        <v>41</v>
      </c>
      <c r="AX3020" s="106">
        <f t="shared" si="1637"/>
        <v>20041</v>
      </c>
      <c r="AZ3020" s="7" t="s">
        <v>2975</v>
      </c>
      <c r="BA3020" t="s">
        <v>3015</v>
      </c>
    </row>
    <row r="3021" spans="1:53" hidden="1" outlineLevel="1">
      <c r="A3021" t="s">
        <v>3010</v>
      </c>
      <c r="B3021" t="s">
        <v>1404</v>
      </c>
      <c r="C3021" s="1">
        <f t="shared" si="1620"/>
        <v>0</v>
      </c>
      <c r="D3021" s="7">
        <f>IF(P3021&gt;0,RANK(P3021,(P3021:R3021,S3021:AG3021)),0)</f>
        <v>0</v>
      </c>
      <c r="E3021" s="7">
        <f>IF(Q3021&gt;0,RANK(Q3021,(P3021:R3021,S3021:AG3021)),0)</f>
        <v>0</v>
      </c>
      <c r="F3021" s="7">
        <f>IF(R3021&gt;0,RANK(R3021,(P3021:R3021,S3021:AG3021)),0)</f>
        <v>0</v>
      </c>
      <c r="G3021" s="7">
        <f>IF(S3021&gt;0,RANK(S3021,(P3021:R3021,S3021:AG3021)),0)</f>
        <v>0</v>
      </c>
      <c r="H3021" s="49" t="e">
        <f t="shared" si="1621"/>
        <v>#NUM!</v>
      </c>
      <c r="I3021" s="178" t="e">
        <f t="shared" si="1622"/>
        <v>#NUM!</v>
      </c>
      <c r="J3021" s="2"/>
      <c r="K3021" s="2" t="str">
        <f t="shared" si="1623"/>
        <v>-</v>
      </c>
      <c r="L3021" s="2" t="str">
        <f t="shared" si="1624"/>
        <v>-</v>
      </c>
      <c r="M3021" s="2" t="str">
        <f t="shared" si="1625"/>
        <v>-</v>
      </c>
      <c r="N3021" s="2" t="str">
        <f t="shared" si="1626"/>
        <v>-</v>
      </c>
      <c r="O3021" s="2" t="str">
        <f t="shared" si="1627"/>
        <v>-</v>
      </c>
      <c r="AI3021" s="7">
        <f t="shared" si="1628"/>
        <v>0</v>
      </c>
      <c r="AJ3021" s="7">
        <f t="shared" si="1629"/>
        <v>0</v>
      </c>
      <c r="AK3021" s="7">
        <f t="shared" si="1630"/>
        <v>0</v>
      </c>
      <c r="AL3021" s="7">
        <f t="shared" si="1631"/>
        <v>0</v>
      </c>
      <c r="AM3021" s="2" t="str">
        <f t="shared" si="1632"/>
        <v>-</v>
      </c>
      <c r="AN3021" s="2" t="str">
        <f t="shared" si="1633"/>
        <v>-</v>
      </c>
      <c r="AO3021" s="2" t="str">
        <f t="shared" si="1634"/>
        <v>-</v>
      </c>
      <c r="AP3021" s="2" t="str">
        <f t="shared" si="1635"/>
        <v>-</v>
      </c>
      <c r="AR3021" t="str">
        <f t="shared" si="1638"/>
        <v>Doniphan</v>
      </c>
      <c r="AS3021" t="s">
        <v>1404</v>
      </c>
      <c r="AT3021" s="182">
        <v>2</v>
      </c>
      <c r="AV3021" s="98">
        <v>20</v>
      </c>
      <c r="AW3021" s="100">
        <v>43</v>
      </c>
      <c r="AX3021" s="106">
        <f t="shared" si="1637"/>
        <v>20043</v>
      </c>
      <c r="AZ3021" s="7" t="s">
        <v>2975</v>
      </c>
      <c r="BA3021" t="s">
        <v>3015</v>
      </c>
    </row>
    <row r="3022" spans="1:53" hidden="1" outlineLevel="1">
      <c r="A3022" t="s">
        <v>321</v>
      </c>
      <c r="B3022" t="s">
        <v>1404</v>
      </c>
      <c r="C3022" s="1">
        <f t="shared" si="1620"/>
        <v>0</v>
      </c>
      <c r="D3022" s="7">
        <f>IF(P3022&gt;0,RANK(P3022,(P3022:R3022,S3022:AG3022)),0)</f>
        <v>0</v>
      </c>
      <c r="E3022" s="7">
        <f>IF(Q3022&gt;0,RANK(Q3022,(P3022:R3022,S3022:AG3022)),0)</f>
        <v>0</v>
      </c>
      <c r="F3022" s="7">
        <f>IF(R3022&gt;0,RANK(R3022,(P3022:R3022,S3022:AG3022)),0)</f>
        <v>0</v>
      </c>
      <c r="G3022" s="7">
        <f>IF(S3022&gt;0,RANK(S3022,(P3022:R3022,S3022:AG3022)),0)</f>
        <v>0</v>
      </c>
      <c r="H3022" s="49" t="e">
        <f t="shared" si="1621"/>
        <v>#NUM!</v>
      </c>
      <c r="I3022" s="178" t="e">
        <f t="shared" si="1622"/>
        <v>#NUM!</v>
      </c>
      <c r="J3022" s="2"/>
      <c r="K3022" s="2" t="str">
        <f t="shared" si="1623"/>
        <v>-</v>
      </c>
      <c r="L3022" s="2" t="str">
        <f t="shared" si="1624"/>
        <v>-</v>
      </c>
      <c r="M3022" s="2" t="str">
        <f t="shared" si="1625"/>
        <v>-</v>
      </c>
      <c r="N3022" s="2" t="str">
        <f t="shared" si="1626"/>
        <v>-</v>
      </c>
      <c r="O3022" s="2" t="str">
        <f t="shared" si="1627"/>
        <v>-</v>
      </c>
      <c r="AI3022" s="7">
        <f t="shared" si="1628"/>
        <v>0</v>
      </c>
      <c r="AJ3022" s="7">
        <f t="shared" si="1629"/>
        <v>0</v>
      </c>
      <c r="AK3022" s="7">
        <f t="shared" si="1630"/>
        <v>0</v>
      </c>
      <c r="AL3022" s="7">
        <f t="shared" si="1631"/>
        <v>0</v>
      </c>
      <c r="AM3022" s="2" t="str">
        <f t="shared" si="1632"/>
        <v>-</v>
      </c>
      <c r="AN3022" s="2" t="str">
        <f t="shared" si="1633"/>
        <v>-</v>
      </c>
      <c r="AO3022" s="2" t="str">
        <f t="shared" si="1634"/>
        <v>-</v>
      </c>
      <c r="AP3022" s="2" t="str">
        <f t="shared" si="1635"/>
        <v>-</v>
      </c>
      <c r="AR3022" t="str">
        <f t="shared" si="1638"/>
        <v>Douglas</v>
      </c>
      <c r="AS3022" t="s">
        <v>1404</v>
      </c>
      <c r="AT3022" s="182">
        <v>2</v>
      </c>
      <c r="AV3022" s="98">
        <v>20</v>
      </c>
      <c r="AW3022" s="100">
        <v>45</v>
      </c>
      <c r="AX3022" s="106">
        <f t="shared" si="1637"/>
        <v>20045</v>
      </c>
      <c r="AZ3022" s="7" t="s">
        <v>2975</v>
      </c>
      <c r="BA3022" t="s">
        <v>3015</v>
      </c>
    </row>
    <row r="3023" spans="1:53" hidden="1" outlineLevel="1">
      <c r="A3023" t="s">
        <v>1759</v>
      </c>
      <c r="B3023" t="s">
        <v>1404</v>
      </c>
      <c r="C3023" s="1">
        <f t="shared" si="1620"/>
        <v>0</v>
      </c>
      <c r="D3023" s="7">
        <f>IF(P3023&gt;0,RANK(P3023,(P3023:R3023,S3023:AG3023)),0)</f>
        <v>0</v>
      </c>
      <c r="E3023" s="7">
        <f>IF(Q3023&gt;0,RANK(Q3023,(P3023:R3023,S3023:AG3023)),0)</f>
        <v>0</v>
      </c>
      <c r="F3023" s="7">
        <f>IF(R3023&gt;0,RANK(R3023,(P3023:R3023,S3023:AG3023)),0)</f>
        <v>0</v>
      </c>
      <c r="G3023" s="7">
        <f>IF(S3023&gt;0,RANK(S3023,(P3023:R3023,S3023:AG3023)),0)</f>
        <v>0</v>
      </c>
      <c r="H3023" s="49" t="e">
        <f t="shared" si="1621"/>
        <v>#NUM!</v>
      </c>
      <c r="I3023" s="178" t="e">
        <f t="shared" si="1622"/>
        <v>#NUM!</v>
      </c>
      <c r="J3023" s="2"/>
      <c r="K3023" s="2" t="str">
        <f t="shared" si="1623"/>
        <v>-</v>
      </c>
      <c r="L3023" s="2" t="str">
        <f t="shared" si="1624"/>
        <v>-</v>
      </c>
      <c r="M3023" s="2" t="str">
        <f t="shared" si="1625"/>
        <v>-</v>
      </c>
      <c r="N3023" s="2" t="str">
        <f t="shared" si="1626"/>
        <v>-</v>
      </c>
      <c r="O3023" s="2" t="str">
        <f t="shared" si="1627"/>
        <v>-</v>
      </c>
      <c r="AI3023" s="7">
        <f t="shared" si="1628"/>
        <v>0</v>
      </c>
      <c r="AJ3023" s="7">
        <f t="shared" si="1629"/>
        <v>0</v>
      </c>
      <c r="AK3023" s="7">
        <f t="shared" si="1630"/>
        <v>0</v>
      </c>
      <c r="AL3023" s="7">
        <f t="shared" si="1631"/>
        <v>0</v>
      </c>
      <c r="AM3023" s="2" t="str">
        <f t="shared" si="1632"/>
        <v>-</v>
      </c>
      <c r="AN3023" s="2" t="str">
        <f t="shared" si="1633"/>
        <v>-</v>
      </c>
      <c r="AO3023" s="2" t="str">
        <f t="shared" si="1634"/>
        <v>-</v>
      </c>
      <c r="AP3023" s="2" t="str">
        <f t="shared" si="1635"/>
        <v>-</v>
      </c>
      <c r="AR3023" t="str">
        <f t="shared" si="1638"/>
        <v>Edwards</v>
      </c>
      <c r="AS3023" t="s">
        <v>1404</v>
      </c>
      <c r="AT3023" s="182">
        <v>4</v>
      </c>
      <c r="AV3023" s="98">
        <v>20</v>
      </c>
      <c r="AW3023" s="100">
        <v>47</v>
      </c>
      <c r="AX3023" s="106">
        <f t="shared" si="1637"/>
        <v>20047</v>
      </c>
      <c r="AZ3023" s="7" t="s">
        <v>2975</v>
      </c>
      <c r="BA3023" t="s">
        <v>3015</v>
      </c>
    </row>
    <row r="3024" spans="1:53" hidden="1" outlineLevel="1">
      <c r="A3024" t="s">
        <v>1760</v>
      </c>
      <c r="B3024" t="s">
        <v>1404</v>
      </c>
      <c r="C3024" s="1">
        <f t="shared" si="1620"/>
        <v>0</v>
      </c>
      <c r="D3024" s="7">
        <f>IF(P3024&gt;0,RANK(P3024,(P3024:R3024,S3024:AG3024)),0)</f>
        <v>0</v>
      </c>
      <c r="E3024" s="7">
        <f>IF(Q3024&gt;0,RANK(Q3024,(P3024:R3024,S3024:AG3024)),0)</f>
        <v>0</v>
      </c>
      <c r="F3024" s="7">
        <f>IF(R3024&gt;0,RANK(R3024,(P3024:R3024,S3024:AG3024)),0)</f>
        <v>0</v>
      </c>
      <c r="G3024" s="7">
        <f>IF(S3024&gt;0,RANK(S3024,(P3024:R3024,S3024:AG3024)),0)</f>
        <v>0</v>
      </c>
      <c r="H3024" s="49" t="e">
        <f t="shared" si="1621"/>
        <v>#NUM!</v>
      </c>
      <c r="I3024" s="178" t="e">
        <f t="shared" si="1622"/>
        <v>#NUM!</v>
      </c>
      <c r="J3024" s="2"/>
      <c r="K3024" s="2" t="str">
        <f t="shared" si="1623"/>
        <v>-</v>
      </c>
      <c r="L3024" s="2" t="str">
        <f t="shared" si="1624"/>
        <v>-</v>
      </c>
      <c r="M3024" s="2" t="str">
        <f t="shared" si="1625"/>
        <v>-</v>
      </c>
      <c r="N3024" s="2" t="str">
        <f t="shared" si="1626"/>
        <v>-</v>
      </c>
      <c r="O3024" s="2" t="str">
        <f t="shared" si="1627"/>
        <v>-</v>
      </c>
      <c r="AI3024" s="7">
        <f t="shared" si="1628"/>
        <v>0</v>
      </c>
      <c r="AJ3024" s="7">
        <f t="shared" si="1629"/>
        <v>0</v>
      </c>
      <c r="AK3024" s="7">
        <f t="shared" si="1630"/>
        <v>0</v>
      </c>
      <c r="AL3024" s="7">
        <f t="shared" si="1631"/>
        <v>0</v>
      </c>
      <c r="AM3024" s="2" t="str">
        <f t="shared" si="1632"/>
        <v>-</v>
      </c>
      <c r="AN3024" s="2" t="str">
        <f t="shared" si="1633"/>
        <v>-</v>
      </c>
      <c r="AO3024" s="2" t="str">
        <f t="shared" si="1634"/>
        <v>-</v>
      </c>
      <c r="AP3024" s="2" t="str">
        <f t="shared" si="1635"/>
        <v>-</v>
      </c>
      <c r="AR3024" t="str">
        <f t="shared" si="1638"/>
        <v>Elk</v>
      </c>
      <c r="AS3024" t="s">
        <v>1404</v>
      </c>
      <c r="AT3024" s="182">
        <v>4</v>
      </c>
      <c r="AV3024" s="98">
        <v>20</v>
      </c>
      <c r="AW3024" s="100">
        <v>49</v>
      </c>
      <c r="AX3024" s="106">
        <f t="shared" si="1637"/>
        <v>20049</v>
      </c>
      <c r="AZ3024" s="7" t="s">
        <v>2975</v>
      </c>
      <c r="BA3024" t="s">
        <v>3015</v>
      </c>
    </row>
    <row r="3025" spans="1:53" hidden="1" outlineLevel="1">
      <c r="A3025" t="s">
        <v>2121</v>
      </c>
      <c r="B3025" t="s">
        <v>1404</v>
      </c>
      <c r="C3025" s="1">
        <f t="shared" si="1620"/>
        <v>0</v>
      </c>
      <c r="D3025" s="7">
        <f>IF(P3025&gt;0,RANK(P3025,(P3025:R3025,S3025:AG3025)),0)</f>
        <v>0</v>
      </c>
      <c r="E3025" s="7">
        <f>IF(Q3025&gt;0,RANK(Q3025,(P3025:R3025,S3025:AG3025)),0)</f>
        <v>0</v>
      </c>
      <c r="F3025" s="7">
        <f>IF(R3025&gt;0,RANK(R3025,(P3025:R3025,S3025:AG3025)),0)</f>
        <v>0</v>
      </c>
      <c r="G3025" s="7">
        <f>IF(S3025&gt;0,RANK(S3025,(P3025:R3025,S3025:AG3025)),0)</f>
        <v>0</v>
      </c>
      <c r="H3025" s="49" t="e">
        <f t="shared" si="1621"/>
        <v>#NUM!</v>
      </c>
      <c r="I3025" s="178" t="e">
        <f t="shared" si="1622"/>
        <v>#NUM!</v>
      </c>
      <c r="J3025" s="2"/>
      <c r="K3025" s="2" t="str">
        <f t="shared" si="1623"/>
        <v>-</v>
      </c>
      <c r="L3025" s="2" t="str">
        <f t="shared" si="1624"/>
        <v>-</v>
      </c>
      <c r="M3025" s="2" t="str">
        <f t="shared" si="1625"/>
        <v>-</v>
      </c>
      <c r="N3025" s="2" t="str">
        <f t="shared" si="1626"/>
        <v>-</v>
      </c>
      <c r="O3025" s="2" t="str">
        <f t="shared" si="1627"/>
        <v>-</v>
      </c>
      <c r="AI3025" s="7">
        <f t="shared" si="1628"/>
        <v>0</v>
      </c>
      <c r="AJ3025" s="7">
        <f t="shared" si="1629"/>
        <v>0</v>
      </c>
      <c r="AK3025" s="7">
        <f t="shared" si="1630"/>
        <v>0</v>
      </c>
      <c r="AL3025" s="7">
        <f t="shared" si="1631"/>
        <v>0</v>
      </c>
      <c r="AM3025" s="2" t="str">
        <f t="shared" si="1632"/>
        <v>-</v>
      </c>
      <c r="AN3025" s="2" t="str">
        <f t="shared" si="1633"/>
        <v>-</v>
      </c>
      <c r="AO3025" s="2" t="str">
        <f t="shared" si="1634"/>
        <v>-</v>
      </c>
      <c r="AP3025" s="2" t="str">
        <f t="shared" si="1635"/>
        <v>-</v>
      </c>
      <c r="AR3025" t="str">
        <f t="shared" si="1638"/>
        <v>Ellis</v>
      </c>
      <c r="AS3025" t="s">
        <v>1404</v>
      </c>
      <c r="AT3025" s="182">
        <v>1</v>
      </c>
      <c r="AV3025" s="98">
        <v>20</v>
      </c>
      <c r="AW3025" s="100">
        <v>51</v>
      </c>
      <c r="AX3025" s="106">
        <f t="shared" si="1637"/>
        <v>20051</v>
      </c>
      <c r="AZ3025" s="7" t="s">
        <v>2975</v>
      </c>
      <c r="BA3025" t="s">
        <v>3015</v>
      </c>
    </row>
    <row r="3026" spans="1:53" hidden="1" outlineLevel="1">
      <c r="A3026" t="s">
        <v>1967</v>
      </c>
      <c r="B3026" t="s">
        <v>1404</v>
      </c>
      <c r="C3026" s="1">
        <f t="shared" si="1620"/>
        <v>0</v>
      </c>
      <c r="D3026" s="7">
        <f>IF(P3026&gt;0,RANK(P3026,(P3026:R3026,S3026:AG3026)),0)</f>
        <v>0</v>
      </c>
      <c r="E3026" s="7">
        <f>IF(Q3026&gt;0,RANK(Q3026,(P3026:R3026,S3026:AG3026)),0)</f>
        <v>0</v>
      </c>
      <c r="F3026" s="7">
        <f>IF(R3026&gt;0,RANK(R3026,(P3026:R3026,S3026:AG3026)),0)</f>
        <v>0</v>
      </c>
      <c r="G3026" s="7">
        <f>IF(S3026&gt;0,RANK(S3026,(P3026:R3026,S3026:AG3026)),0)</f>
        <v>0</v>
      </c>
      <c r="H3026" s="49" t="e">
        <f t="shared" si="1621"/>
        <v>#NUM!</v>
      </c>
      <c r="I3026" s="178" t="e">
        <f t="shared" si="1622"/>
        <v>#NUM!</v>
      </c>
      <c r="J3026" s="2"/>
      <c r="K3026" s="2" t="str">
        <f t="shared" si="1623"/>
        <v>-</v>
      </c>
      <c r="L3026" s="2" t="str">
        <f t="shared" si="1624"/>
        <v>-</v>
      </c>
      <c r="M3026" s="2" t="str">
        <f t="shared" si="1625"/>
        <v>-</v>
      </c>
      <c r="N3026" s="2" t="str">
        <f t="shared" si="1626"/>
        <v>-</v>
      </c>
      <c r="O3026" s="2" t="str">
        <f t="shared" si="1627"/>
        <v>-</v>
      </c>
      <c r="AI3026" s="7">
        <f t="shared" si="1628"/>
        <v>0</v>
      </c>
      <c r="AJ3026" s="7">
        <f t="shared" si="1629"/>
        <v>0</v>
      </c>
      <c r="AK3026" s="7">
        <f t="shared" si="1630"/>
        <v>0</v>
      </c>
      <c r="AL3026" s="7">
        <f t="shared" si="1631"/>
        <v>0</v>
      </c>
      <c r="AM3026" s="2" t="str">
        <f t="shared" si="1632"/>
        <v>-</v>
      </c>
      <c r="AN3026" s="2" t="str">
        <f t="shared" si="1633"/>
        <v>-</v>
      </c>
      <c r="AO3026" s="2" t="str">
        <f t="shared" si="1634"/>
        <v>-</v>
      </c>
      <c r="AP3026" s="2" t="str">
        <f t="shared" si="1635"/>
        <v>-</v>
      </c>
      <c r="AR3026" t="str">
        <f t="shared" si="1638"/>
        <v>Ellsworth</v>
      </c>
      <c r="AS3026" t="s">
        <v>1404</v>
      </c>
      <c r="AT3026" s="182">
        <v>1</v>
      </c>
      <c r="AV3026" s="98">
        <v>20</v>
      </c>
      <c r="AW3026" s="100">
        <v>53</v>
      </c>
      <c r="AX3026" s="106">
        <f t="shared" si="1637"/>
        <v>20053</v>
      </c>
      <c r="AZ3026" s="7" t="s">
        <v>2975</v>
      </c>
      <c r="BA3026" t="s">
        <v>3015</v>
      </c>
    </row>
    <row r="3027" spans="1:53" hidden="1" outlineLevel="1">
      <c r="A3027" t="s">
        <v>3188</v>
      </c>
      <c r="B3027" t="s">
        <v>1404</v>
      </c>
      <c r="C3027" s="1">
        <f t="shared" si="1620"/>
        <v>0</v>
      </c>
      <c r="D3027" s="7">
        <f>IF(P3027&gt;0,RANK(P3027,(P3027:R3027,S3027:AG3027)),0)</f>
        <v>0</v>
      </c>
      <c r="E3027" s="7">
        <f>IF(Q3027&gt;0,RANK(Q3027,(P3027:R3027,S3027:AG3027)),0)</f>
        <v>0</v>
      </c>
      <c r="F3027" s="7">
        <f>IF(R3027&gt;0,RANK(R3027,(P3027:R3027,S3027:AG3027)),0)</f>
        <v>0</v>
      </c>
      <c r="G3027" s="7">
        <f>IF(S3027&gt;0,RANK(S3027,(P3027:R3027,S3027:AG3027)),0)</f>
        <v>0</v>
      </c>
      <c r="H3027" s="49" t="e">
        <f t="shared" si="1621"/>
        <v>#NUM!</v>
      </c>
      <c r="I3027" s="178" t="e">
        <f t="shared" si="1622"/>
        <v>#NUM!</v>
      </c>
      <c r="J3027" s="2"/>
      <c r="K3027" s="2" t="str">
        <f t="shared" si="1623"/>
        <v>-</v>
      </c>
      <c r="L3027" s="2" t="str">
        <f t="shared" si="1624"/>
        <v>-</v>
      </c>
      <c r="M3027" s="2" t="str">
        <f t="shared" si="1625"/>
        <v>-</v>
      </c>
      <c r="N3027" s="2" t="str">
        <f t="shared" si="1626"/>
        <v>-</v>
      </c>
      <c r="O3027" s="2" t="str">
        <f t="shared" si="1627"/>
        <v>-</v>
      </c>
      <c r="AI3027" s="7">
        <f t="shared" si="1628"/>
        <v>0</v>
      </c>
      <c r="AJ3027" s="7">
        <f t="shared" si="1629"/>
        <v>0</v>
      </c>
      <c r="AK3027" s="7">
        <f t="shared" si="1630"/>
        <v>0</v>
      </c>
      <c r="AL3027" s="7">
        <f t="shared" si="1631"/>
        <v>0</v>
      </c>
      <c r="AM3027" s="2" t="str">
        <f t="shared" si="1632"/>
        <v>-</v>
      </c>
      <c r="AN3027" s="2" t="str">
        <f t="shared" si="1633"/>
        <v>-</v>
      </c>
      <c r="AO3027" s="2" t="str">
        <f t="shared" si="1634"/>
        <v>-</v>
      </c>
      <c r="AP3027" s="2" t="str">
        <f t="shared" si="1635"/>
        <v>-</v>
      </c>
      <c r="AR3027" t="str">
        <f t="shared" si="1638"/>
        <v>Finney</v>
      </c>
      <c r="AS3027" t="s">
        <v>1404</v>
      </c>
      <c r="AT3027" s="182">
        <v>1</v>
      </c>
      <c r="AV3027" s="98">
        <v>20</v>
      </c>
      <c r="AW3027" s="100">
        <v>55</v>
      </c>
      <c r="AX3027" s="106">
        <f t="shared" si="1637"/>
        <v>20055</v>
      </c>
      <c r="AZ3027" s="7" t="s">
        <v>2975</v>
      </c>
      <c r="BA3027" t="s">
        <v>3015</v>
      </c>
    </row>
    <row r="3028" spans="1:53" hidden="1" outlineLevel="1">
      <c r="A3028" t="s">
        <v>1225</v>
      </c>
      <c r="B3028" t="s">
        <v>1404</v>
      </c>
      <c r="C3028" s="1">
        <f t="shared" si="1620"/>
        <v>0</v>
      </c>
      <c r="D3028" s="7">
        <f>IF(P3028&gt;0,RANK(P3028,(P3028:R3028,S3028:AG3028)),0)</f>
        <v>0</v>
      </c>
      <c r="E3028" s="7">
        <f>IF(Q3028&gt;0,RANK(Q3028,(P3028:R3028,S3028:AG3028)),0)</f>
        <v>0</v>
      </c>
      <c r="F3028" s="7">
        <f>IF(R3028&gt;0,RANK(R3028,(P3028:R3028,S3028:AG3028)),0)</f>
        <v>0</v>
      </c>
      <c r="G3028" s="7">
        <f>IF(S3028&gt;0,RANK(S3028,(P3028:R3028,S3028:AG3028)),0)</f>
        <v>0</v>
      </c>
      <c r="H3028" s="49" t="e">
        <f t="shared" si="1621"/>
        <v>#NUM!</v>
      </c>
      <c r="I3028" s="178" t="e">
        <f t="shared" si="1622"/>
        <v>#NUM!</v>
      </c>
      <c r="J3028" s="2"/>
      <c r="K3028" s="2" t="str">
        <f t="shared" si="1623"/>
        <v>-</v>
      </c>
      <c r="L3028" s="2" t="str">
        <f t="shared" si="1624"/>
        <v>-</v>
      </c>
      <c r="M3028" s="2" t="str">
        <f t="shared" si="1625"/>
        <v>-</v>
      </c>
      <c r="N3028" s="2" t="str">
        <f t="shared" si="1626"/>
        <v>-</v>
      </c>
      <c r="O3028" s="2" t="str">
        <f t="shared" si="1627"/>
        <v>-</v>
      </c>
      <c r="AI3028" s="7">
        <f t="shared" si="1628"/>
        <v>0</v>
      </c>
      <c r="AJ3028" s="7">
        <f t="shared" si="1629"/>
        <v>0</v>
      </c>
      <c r="AK3028" s="7">
        <f t="shared" si="1630"/>
        <v>0</v>
      </c>
      <c r="AL3028" s="7">
        <f t="shared" si="1631"/>
        <v>0</v>
      </c>
      <c r="AM3028" s="2" t="str">
        <f t="shared" si="1632"/>
        <v>-</v>
      </c>
      <c r="AN3028" s="2" t="str">
        <f t="shared" si="1633"/>
        <v>-</v>
      </c>
      <c r="AO3028" s="2" t="str">
        <f t="shared" si="1634"/>
        <v>-</v>
      </c>
      <c r="AP3028" s="2" t="str">
        <f t="shared" si="1635"/>
        <v>-</v>
      </c>
      <c r="AR3028" t="str">
        <f t="shared" si="1638"/>
        <v>Ford</v>
      </c>
      <c r="AS3028" t="s">
        <v>1404</v>
      </c>
      <c r="AT3028" s="182">
        <v>1</v>
      </c>
      <c r="AV3028" s="98">
        <v>20</v>
      </c>
      <c r="AW3028" s="100">
        <v>57</v>
      </c>
      <c r="AX3028" s="106">
        <f t="shared" si="1637"/>
        <v>20057</v>
      </c>
      <c r="AZ3028" s="7" t="s">
        <v>2975</v>
      </c>
      <c r="BA3028" t="s">
        <v>3015</v>
      </c>
    </row>
    <row r="3029" spans="1:53" hidden="1" outlineLevel="1">
      <c r="A3029" t="s">
        <v>2429</v>
      </c>
      <c r="B3029" t="s">
        <v>1404</v>
      </c>
      <c r="C3029" s="1">
        <f t="shared" si="1620"/>
        <v>0</v>
      </c>
      <c r="D3029" s="7">
        <f>IF(P3029&gt;0,RANK(P3029,(P3029:R3029,S3029:AG3029)),0)</f>
        <v>0</v>
      </c>
      <c r="E3029" s="7">
        <f>IF(Q3029&gt;0,RANK(Q3029,(P3029:R3029,S3029:AG3029)),0)</f>
        <v>0</v>
      </c>
      <c r="F3029" s="7">
        <f>IF(R3029&gt;0,RANK(R3029,(P3029:R3029,S3029:AG3029)),0)</f>
        <v>0</v>
      </c>
      <c r="G3029" s="7">
        <f>IF(S3029&gt;0,RANK(S3029,(P3029:R3029,S3029:AG3029)),0)</f>
        <v>0</v>
      </c>
      <c r="H3029" s="49" t="e">
        <f t="shared" si="1621"/>
        <v>#NUM!</v>
      </c>
      <c r="I3029" s="178" t="e">
        <f t="shared" si="1622"/>
        <v>#NUM!</v>
      </c>
      <c r="J3029" s="2"/>
      <c r="K3029" s="2" t="str">
        <f t="shared" si="1623"/>
        <v>-</v>
      </c>
      <c r="L3029" s="2" t="str">
        <f t="shared" si="1624"/>
        <v>-</v>
      </c>
      <c r="M3029" s="2" t="str">
        <f t="shared" si="1625"/>
        <v>-</v>
      </c>
      <c r="N3029" s="2" t="str">
        <f t="shared" si="1626"/>
        <v>-</v>
      </c>
      <c r="O3029" s="2" t="str">
        <f t="shared" si="1627"/>
        <v>-</v>
      </c>
      <c r="AI3029" s="7">
        <f t="shared" si="1628"/>
        <v>0</v>
      </c>
      <c r="AJ3029" s="7">
        <f t="shared" si="1629"/>
        <v>0</v>
      </c>
      <c r="AK3029" s="7">
        <f t="shared" si="1630"/>
        <v>0</v>
      </c>
      <c r="AL3029" s="7">
        <f t="shared" si="1631"/>
        <v>0</v>
      </c>
      <c r="AM3029" s="2" t="str">
        <f t="shared" si="1632"/>
        <v>-</v>
      </c>
      <c r="AN3029" s="2" t="str">
        <f t="shared" si="1633"/>
        <v>-</v>
      </c>
      <c r="AO3029" s="2" t="str">
        <f t="shared" si="1634"/>
        <v>-</v>
      </c>
      <c r="AP3029" s="2" t="str">
        <f t="shared" si="1635"/>
        <v>-</v>
      </c>
      <c r="AR3029" t="str">
        <f t="shared" si="1638"/>
        <v>Franklin</v>
      </c>
      <c r="AS3029" t="s">
        <v>1404</v>
      </c>
      <c r="AT3029" s="182">
        <v>2</v>
      </c>
      <c r="AV3029" s="98">
        <v>20</v>
      </c>
      <c r="AW3029" s="100">
        <v>59</v>
      </c>
      <c r="AX3029" s="106">
        <f t="shared" si="1637"/>
        <v>20059</v>
      </c>
      <c r="AZ3029" s="7" t="s">
        <v>2975</v>
      </c>
      <c r="BA3029" t="s">
        <v>3015</v>
      </c>
    </row>
    <row r="3030" spans="1:53" hidden="1" outlineLevel="1">
      <c r="A3030" t="s">
        <v>1023</v>
      </c>
      <c r="B3030" t="s">
        <v>1404</v>
      </c>
      <c r="C3030" s="1">
        <f t="shared" si="1620"/>
        <v>0</v>
      </c>
      <c r="D3030" s="7">
        <f>IF(P3030&gt;0,RANK(P3030,(P3030:R3030,S3030:AG3030)),0)</f>
        <v>0</v>
      </c>
      <c r="E3030" s="7">
        <f>IF(Q3030&gt;0,RANK(Q3030,(P3030:R3030,S3030:AG3030)),0)</f>
        <v>0</v>
      </c>
      <c r="F3030" s="7">
        <f>IF(R3030&gt;0,RANK(R3030,(P3030:R3030,S3030:AG3030)),0)</f>
        <v>0</v>
      </c>
      <c r="G3030" s="7">
        <f>IF(S3030&gt;0,RANK(S3030,(P3030:R3030,S3030:AG3030)),0)</f>
        <v>0</v>
      </c>
      <c r="H3030" s="49" t="e">
        <f t="shared" si="1621"/>
        <v>#NUM!</v>
      </c>
      <c r="I3030" s="178" t="e">
        <f t="shared" si="1622"/>
        <v>#NUM!</v>
      </c>
      <c r="J3030" s="2"/>
      <c r="K3030" s="2" t="str">
        <f t="shared" si="1623"/>
        <v>-</v>
      </c>
      <c r="L3030" s="2" t="str">
        <f t="shared" si="1624"/>
        <v>-</v>
      </c>
      <c r="M3030" s="2" t="str">
        <f t="shared" si="1625"/>
        <v>-</v>
      </c>
      <c r="N3030" s="2" t="str">
        <f t="shared" si="1626"/>
        <v>-</v>
      </c>
      <c r="O3030" s="2" t="str">
        <f t="shared" si="1627"/>
        <v>-</v>
      </c>
      <c r="AI3030" s="7">
        <f t="shared" si="1628"/>
        <v>0</v>
      </c>
      <c r="AJ3030" s="7">
        <f t="shared" si="1629"/>
        <v>0</v>
      </c>
      <c r="AK3030" s="7">
        <f t="shared" si="1630"/>
        <v>0</v>
      </c>
      <c r="AL3030" s="7">
        <f t="shared" si="1631"/>
        <v>0</v>
      </c>
      <c r="AM3030" s="2" t="str">
        <f t="shared" si="1632"/>
        <v>-</v>
      </c>
      <c r="AN3030" s="2" t="str">
        <f t="shared" si="1633"/>
        <v>-</v>
      </c>
      <c r="AO3030" s="2" t="str">
        <f t="shared" si="1634"/>
        <v>-</v>
      </c>
      <c r="AP3030" s="2" t="str">
        <f t="shared" si="1635"/>
        <v>-</v>
      </c>
      <c r="AR3030" t="str">
        <f t="shared" si="1638"/>
        <v>Geary</v>
      </c>
      <c r="AS3030" t="s">
        <v>1404</v>
      </c>
      <c r="AT3030" s="182">
        <v>1</v>
      </c>
      <c r="AV3030" s="98">
        <v>20</v>
      </c>
      <c r="AW3030" s="100">
        <v>61</v>
      </c>
      <c r="AX3030" s="106">
        <f t="shared" si="1637"/>
        <v>20061</v>
      </c>
      <c r="AZ3030" s="7" t="s">
        <v>2975</v>
      </c>
      <c r="BA3030" t="s">
        <v>3015</v>
      </c>
    </row>
    <row r="3031" spans="1:53" hidden="1" outlineLevel="1">
      <c r="A3031" t="s">
        <v>1265</v>
      </c>
      <c r="B3031" t="s">
        <v>1404</v>
      </c>
      <c r="C3031" s="1">
        <f t="shared" si="1620"/>
        <v>0</v>
      </c>
      <c r="D3031" s="7">
        <f>IF(P3031&gt;0,RANK(P3031,(P3031:R3031,S3031:AG3031)),0)</f>
        <v>0</v>
      </c>
      <c r="E3031" s="7">
        <f>IF(Q3031&gt;0,RANK(Q3031,(P3031:R3031,S3031:AG3031)),0)</f>
        <v>0</v>
      </c>
      <c r="F3031" s="7">
        <f>IF(R3031&gt;0,RANK(R3031,(P3031:R3031,S3031:AG3031)),0)</f>
        <v>0</v>
      </c>
      <c r="G3031" s="7">
        <f>IF(S3031&gt;0,RANK(S3031,(P3031:R3031,S3031:AG3031)),0)</f>
        <v>0</v>
      </c>
      <c r="H3031" s="49" t="e">
        <f t="shared" si="1621"/>
        <v>#NUM!</v>
      </c>
      <c r="I3031" s="178" t="e">
        <f t="shared" si="1622"/>
        <v>#NUM!</v>
      </c>
      <c r="J3031" s="2"/>
      <c r="K3031" s="2" t="str">
        <f t="shared" si="1623"/>
        <v>-</v>
      </c>
      <c r="L3031" s="2" t="str">
        <f t="shared" si="1624"/>
        <v>-</v>
      </c>
      <c r="M3031" s="2" t="str">
        <f t="shared" si="1625"/>
        <v>-</v>
      </c>
      <c r="N3031" s="2" t="str">
        <f t="shared" si="1626"/>
        <v>-</v>
      </c>
      <c r="O3031" s="2" t="str">
        <f t="shared" si="1627"/>
        <v>-</v>
      </c>
      <c r="AI3031" s="7">
        <f t="shared" si="1628"/>
        <v>0</v>
      </c>
      <c r="AJ3031" s="7">
        <f t="shared" si="1629"/>
        <v>0</v>
      </c>
      <c r="AK3031" s="7">
        <f t="shared" si="1630"/>
        <v>0</v>
      </c>
      <c r="AL3031" s="7">
        <f t="shared" si="1631"/>
        <v>0</v>
      </c>
      <c r="AM3031" s="2" t="str">
        <f t="shared" si="1632"/>
        <v>-</v>
      </c>
      <c r="AN3031" s="2" t="str">
        <f t="shared" si="1633"/>
        <v>-</v>
      </c>
      <c r="AO3031" s="2" t="str">
        <f t="shared" si="1634"/>
        <v>-</v>
      </c>
      <c r="AP3031" s="2" t="str">
        <f t="shared" si="1635"/>
        <v>-</v>
      </c>
      <c r="AR3031" t="str">
        <f t="shared" si="1638"/>
        <v>Gove</v>
      </c>
      <c r="AS3031" t="s">
        <v>1404</v>
      </c>
      <c r="AT3031" s="182">
        <v>1</v>
      </c>
      <c r="AV3031" s="98">
        <v>20</v>
      </c>
      <c r="AW3031" s="100">
        <v>63</v>
      </c>
      <c r="AX3031" s="106">
        <f t="shared" si="1637"/>
        <v>20063</v>
      </c>
      <c r="AZ3031" s="7" t="s">
        <v>2975</v>
      </c>
      <c r="BA3031" t="s">
        <v>3015</v>
      </c>
    </row>
    <row r="3032" spans="1:53" hidden="1" outlineLevel="1">
      <c r="A3032" t="s">
        <v>846</v>
      </c>
      <c r="B3032" t="s">
        <v>1404</v>
      </c>
      <c r="C3032" s="1">
        <f t="shared" ref="C3032:C3063" si="1639">SUM(P3032:AG3032)</f>
        <v>0</v>
      </c>
      <c r="D3032" s="7">
        <f>IF(P3032&gt;0,RANK(P3032,(P3032:R3032,S3032:AG3032)),0)</f>
        <v>0</v>
      </c>
      <c r="E3032" s="7">
        <f>IF(Q3032&gt;0,RANK(Q3032,(P3032:R3032,S3032:AG3032)),0)</f>
        <v>0</v>
      </c>
      <c r="F3032" s="7">
        <f>IF(R3032&gt;0,RANK(R3032,(P3032:R3032,S3032:AG3032)),0)</f>
        <v>0</v>
      </c>
      <c r="G3032" s="7">
        <f>IF(S3032&gt;0,RANK(S3032,(P3032:R3032,S3032:AG3032)),0)</f>
        <v>0</v>
      </c>
      <c r="H3032" s="49" t="e">
        <f t="shared" ref="H3032:H3063" si="1640">MAX(P3032:Y3032)-LARGE(P3032:Y3032,2)</f>
        <v>#NUM!</v>
      </c>
      <c r="I3032" s="178" t="e">
        <f t="shared" si="1622"/>
        <v>#NUM!</v>
      </c>
      <c r="J3032" s="2"/>
      <c r="K3032" s="2" t="str">
        <f t="shared" ref="K3032:K3063" si="1641">IF($C3032=0,"-",P3032/$C3032)</f>
        <v>-</v>
      </c>
      <c r="L3032" s="2" t="str">
        <f t="shared" ref="L3032:L3063" si="1642">IF($C3032=0,"-",Q3032/$C3032)</f>
        <v>-</v>
      </c>
      <c r="M3032" s="2" t="str">
        <f t="shared" ref="M3032:M3063" si="1643">IF($C3032=0,"-",R3032/$C3032)</f>
        <v>-</v>
      </c>
      <c r="N3032" s="2" t="str">
        <f t="shared" ref="N3032:N3063" si="1644">IF($C3032=0,"-",S3032/$C3032)</f>
        <v>-</v>
      </c>
      <c r="O3032" s="2" t="str">
        <f t="shared" si="1627"/>
        <v>-</v>
      </c>
      <c r="AI3032" s="7">
        <f t="shared" ref="AI3032:AI3063" si="1645">IF(T3032&gt;0,RANK(T3032,(P3032:Z3032)),0)</f>
        <v>0</v>
      </c>
      <c r="AJ3032" s="7">
        <f t="shared" ref="AJ3032:AJ3063" si="1646">IF(U3032&gt;0,RANK(U3032,(P3032:Z3032)),0)</f>
        <v>0</v>
      </c>
      <c r="AK3032" s="7">
        <f t="shared" ref="AK3032:AK3063" si="1647">IF(V3032&gt;0,RANK(V3032,(P3032:Z3032)),0)</f>
        <v>0</v>
      </c>
      <c r="AL3032" s="7">
        <f t="shared" ref="AL3032:AL3063" si="1648">IF(W3032&gt;0,RANK(W3032,(P3032:Z3032)),0)</f>
        <v>0</v>
      </c>
      <c r="AM3032" s="2" t="str">
        <f t="shared" ref="AM3032:AM3063" si="1649">IF($C3032=0,"-",T3032/$C3032)</f>
        <v>-</v>
      </c>
      <c r="AN3032" s="2" t="str">
        <f t="shared" ref="AN3032:AN3063" si="1650">IF($C3032=0,"-",U3032/$C3032)</f>
        <v>-</v>
      </c>
      <c r="AO3032" s="2" t="str">
        <f t="shared" ref="AO3032:AO3063" si="1651">IF($C3032=0,"-",V3032/$C3032)</f>
        <v>-</v>
      </c>
      <c r="AP3032" s="2" t="str">
        <f t="shared" ref="AP3032:AP3063" si="1652">IF($C3032=0,"-",W3032/$C3032)</f>
        <v>-</v>
      </c>
      <c r="AR3032" t="str">
        <f t="shared" si="1638"/>
        <v>Graham</v>
      </c>
      <c r="AS3032" t="s">
        <v>1404</v>
      </c>
      <c r="AT3032" s="182">
        <v>1</v>
      </c>
      <c r="AV3032" s="98">
        <v>20</v>
      </c>
      <c r="AW3032" s="100">
        <v>65</v>
      </c>
      <c r="AX3032" s="106">
        <f t="shared" ref="AX3032:AX3063" si="1653">AV3032*1000+AW3032</f>
        <v>20065</v>
      </c>
      <c r="AZ3032" s="7" t="s">
        <v>2975</v>
      </c>
      <c r="BA3032" t="s">
        <v>3015</v>
      </c>
    </row>
    <row r="3033" spans="1:53" hidden="1" outlineLevel="1">
      <c r="A3033" t="s">
        <v>2072</v>
      </c>
      <c r="B3033" t="s">
        <v>1404</v>
      </c>
      <c r="C3033" s="1">
        <f t="shared" si="1639"/>
        <v>0</v>
      </c>
      <c r="D3033" s="7">
        <f>IF(P3033&gt;0,RANK(P3033,(P3033:R3033,S3033:AG3033)),0)</f>
        <v>0</v>
      </c>
      <c r="E3033" s="7">
        <f>IF(Q3033&gt;0,RANK(Q3033,(P3033:R3033,S3033:AG3033)),0)</f>
        <v>0</v>
      </c>
      <c r="F3033" s="7">
        <f>IF(R3033&gt;0,RANK(R3033,(P3033:R3033,S3033:AG3033)),0)</f>
        <v>0</v>
      </c>
      <c r="G3033" s="7">
        <f>IF(S3033&gt;0,RANK(S3033,(P3033:R3033,S3033:AG3033)),0)</f>
        <v>0</v>
      </c>
      <c r="H3033" s="49" t="e">
        <f t="shared" si="1640"/>
        <v>#NUM!</v>
      </c>
      <c r="I3033" s="178" t="e">
        <f t="shared" si="1622"/>
        <v>#NUM!</v>
      </c>
      <c r="J3033" s="2"/>
      <c r="K3033" s="2" t="str">
        <f t="shared" si="1641"/>
        <v>-</v>
      </c>
      <c r="L3033" s="2" t="str">
        <f t="shared" si="1642"/>
        <v>-</v>
      </c>
      <c r="M3033" s="2" t="str">
        <f t="shared" si="1643"/>
        <v>-</v>
      </c>
      <c r="N3033" s="2" t="str">
        <f t="shared" si="1644"/>
        <v>-</v>
      </c>
      <c r="O3033" s="2" t="str">
        <f t="shared" si="1627"/>
        <v>-</v>
      </c>
      <c r="AI3033" s="7">
        <f t="shared" si="1645"/>
        <v>0</v>
      </c>
      <c r="AJ3033" s="7">
        <f t="shared" si="1646"/>
        <v>0</v>
      </c>
      <c r="AK3033" s="7">
        <f t="shared" si="1647"/>
        <v>0</v>
      </c>
      <c r="AL3033" s="7">
        <f t="shared" si="1648"/>
        <v>0</v>
      </c>
      <c r="AM3033" s="2" t="str">
        <f t="shared" si="1649"/>
        <v>-</v>
      </c>
      <c r="AN3033" s="2" t="str">
        <f t="shared" si="1650"/>
        <v>-</v>
      </c>
      <c r="AO3033" s="2" t="str">
        <f t="shared" si="1651"/>
        <v>-</v>
      </c>
      <c r="AP3033" s="2" t="str">
        <f t="shared" si="1652"/>
        <v>-</v>
      </c>
      <c r="AR3033" t="str">
        <f t="shared" si="1638"/>
        <v>Grant</v>
      </c>
      <c r="AS3033" t="s">
        <v>1404</v>
      </c>
      <c r="AT3033" s="182">
        <v>1</v>
      </c>
      <c r="AV3033" s="98">
        <v>20</v>
      </c>
      <c r="AW3033" s="100">
        <v>67</v>
      </c>
      <c r="AX3033" s="106">
        <f t="shared" si="1653"/>
        <v>20067</v>
      </c>
      <c r="AZ3033" s="7" t="s">
        <v>2975</v>
      </c>
      <c r="BA3033" t="s">
        <v>3015</v>
      </c>
    </row>
    <row r="3034" spans="1:53" hidden="1" outlineLevel="1">
      <c r="A3034" t="s">
        <v>1963</v>
      </c>
      <c r="B3034" t="s">
        <v>1404</v>
      </c>
      <c r="C3034" s="1">
        <f t="shared" si="1639"/>
        <v>0</v>
      </c>
      <c r="D3034" s="7">
        <f>IF(P3034&gt;0,RANK(P3034,(P3034:R3034,S3034:AG3034)),0)</f>
        <v>0</v>
      </c>
      <c r="E3034" s="7">
        <f>IF(Q3034&gt;0,RANK(Q3034,(P3034:R3034,S3034:AG3034)),0)</f>
        <v>0</v>
      </c>
      <c r="F3034" s="7">
        <f>IF(R3034&gt;0,RANK(R3034,(P3034:R3034,S3034:AG3034)),0)</f>
        <v>0</v>
      </c>
      <c r="G3034" s="7">
        <f>IF(S3034&gt;0,RANK(S3034,(P3034:R3034,S3034:AG3034)),0)</f>
        <v>0</v>
      </c>
      <c r="H3034" s="49" t="e">
        <f t="shared" si="1640"/>
        <v>#NUM!</v>
      </c>
      <c r="I3034" s="178" t="e">
        <f t="shared" si="1622"/>
        <v>#NUM!</v>
      </c>
      <c r="J3034" s="2"/>
      <c r="K3034" s="2" t="str">
        <f t="shared" si="1641"/>
        <v>-</v>
      </c>
      <c r="L3034" s="2" t="str">
        <f t="shared" si="1642"/>
        <v>-</v>
      </c>
      <c r="M3034" s="2" t="str">
        <f t="shared" si="1643"/>
        <v>-</v>
      </c>
      <c r="N3034" s="2" t="str">
        <f t="shared" si="1644"/>
        <v>-</v>
      </c>
      <c r="O3034" s="2" t="str">
        <f t="shared" si="1627"/>
        <v>-</v>
      </c>
      <c r="AI3034" s="7">
        <f t="shared" si="1645"/>
        <v>0</v>
      </c>
      <c r="AJ3034" s="7">
        <f t="shared" si="1646"/>
        <v>0</v>
      </c>
      <c r="AK3034" s="7">
        <f t="shared" si="1647"/>
        <v>0</v>
      </c>
      <c r="AL3034" s="7">
        <f t="shared" si="1648"/>
        <v>0</v>
      </c>
      <c r="AM3034" s="2" t="str">
        <f t="shared" si="1649"/>
        <v>-</v>
      </c>
      <c r="AN3034" s="2" t="str">
        <f t="shared" si="1650"/>
        <v>-</v>
      </c>
      <c r="AO3034" s="2" t="str">
        <f t="shared" si="1651"/>
        <v>-</v>
      </c>
      <c r="AP3034" s="2" t="str">
        <f t="shared" si="1652"/>
        <v>-</v>
      </c>
      <c r="AR3034" t="str">
        <f t="shared" si="1638"/>
        <v>Gray</v>
      </c>
      <c r="AS3034" t="s">
        <v>1404</v>
      </c>
      <c r="AT3034" s="182">
        <v>1</v>
      </c>
      <c r="AV3034" s="98">
        <v>20</v>
      </c>
      <c r="AW3034" s="100">
        <v>69</v>
      </c>
      <c r="AX3034" s="106">
        <f t="shared" si="1653"/>
        <v>20069</v>
      </c>
      <c r="AZ3034" s="7" t="s">
        <v>2975</v>
      </c>
      <c r="BA3034" t="s">
        <v>3015</v>
      </c>
    </row>
    <row r="3035" spans="1:53" hidden="1" outlineLevel="1">
      <c r="A3035" t="s">
        <v>760</v>
      </c>
      <c r="B3035" t="s">
        <v>1404</v>
      </c>
      <c r="C3035" s="1">
        <f t="shared" si="1639"/>
        <v>0</v>
      </c>
      <c r="D3035" s="7">
        <f>IF(P3035&gt;0,RANK(P3035,(P3035:R3035,S3035:AG3035)),0)</f>
        <v>0</v>
      </c>
      <c r="E3035" s="7">
        <f>IF(Q3035&gt;0,RANK(Q3035,(P3035:R3035,S3035:AG3035)),0)</f>
        <v>0</v>
      </c>
      <c r="F3035" s="7">
        <f>IF(R3035&gt;0,RANK(R3035,(P3035:R3035,S3035:AG3035)),0)</f>
        <v>0</v>
      </c>
      <c r="G3035" s="7">
        <f>IF(S3035&gt;0,RANK(S3035,(P3035:R3035,S3035:AG3035)),0)</f>
        <v>0</v>
      </c>
      <c r="H3035" s="49" t="e">
        <f t="shared" si="1640"/>
        <v>#NUM!</v>
      </c>
      <c r="I3035" s="178" t="e">
        <f t="shared" si="1622"/>
        <v>#NUM!</v>
      </c>
      <c r="J3035" s="2"/>
      <c r="K3035" s="2" t="str">
        <f t="shared" si="1641"/>
        <v>-</v>
      </c>
      <c r="L3035" s="2" t="str">
        <f t="shared" si="1642"/>
        <v>-</v>
      </c>
      <c r="M3035" s="2" t="str">
        <f t="shared" si="1643"/>
        <v>-</v>
      </c>
      <c r="N3035" s="2" t="str">
        <f t="shared" si="1644"/>
        <v>-</v>
      </c>
      <c r="O3035" s="2" t="str">
        <f t="shared" si="1627"/>
        <v>-</v>
      </c>
      <c r="AI3035" s="7">
        <f t="shared" si="1645"/>
        <v>0</v>
      </c>
      <c r="AJ3035" s="7">
        <f t="shared" si="1646"/>
        <v>0</v>
      </c>
      <c r="AK3035" s="7">
        <f t="shared" si="1647"/>
        <v>0</v>
      </c>
      <c r="AL3035" s="7">
        <f t="shared" si="1648"/>
        <v>0</v>
      </c>
      <c r="AM3035" s="2" t="str">
        <f t="shared" si="1649"/>
        <v>-</v>
      </c>
      <c r="AN3035" s="2" t="str">
        <f t="shared" si="1650"/>
        <v>-</v>
      </c>
      <c r="AO3035" s="2" t="str">
        <f t="shared" si="1651"/>
        <v>-</v>
      </c>
      <c r="AP3035" s="2" t="str">
        <f t="shared" si="1652"/>
        <v>-</v>
      </c>
      <c r="AR3035" t="str">
        <f t="shared" si="1638"/>
        <v>Greeley</v>
      </c>
      <c r="AS3035" t="s">
        <v>1404</v>
      </c>
      <c r="AT3035" s="182">
        <v>1</v>
      </c>
      <c r="AV3035" s="98">
        <v>20</v>
      </c>
      <c r="AW3035" s="100">
        <v>71</v>
      </c>
      <c r="AX3035" s="106">
        <f t="shared" si="1653"/>
        <v>20071</v>
      </c>
      <c r="AZ3035" s="7" t="s">
        <v>2975</v>
      </c>
      <c r="BA3035" t="s">
        <v>3015</v>
      </c>
    </row>
    <row r="3036" spans="1:53" hidden="1" outlineLevel="1">
      <c r="A3036" t="s">
        <v>3232</v>
      </c>
      <c r="B3036" t="s">
        <v>1404</v>
      </c>
      <c r="C3036" s="1">
        <f t="shared" si="1639"/>
        <v>0</v>
      </c>
      <c r="D3036" s="7">
        <f>IF(P3036&gt;0,RANK(P3036,(P3036:R3036,S3036:AG3036)),0)</f>
        <v>0</v>
      </c>
      <c r="E3036" s="7">
        <f>IF(Q3036&gt;0,RANK(Q3036,(P3036:R3036,S3036:AG3036)),0)</f>
        <v>0</v>
      </c>
      <c r="F3036" s="7">
        <f>IF(R3036&gt;0,RANK(R3036,(P3036:R3036,S3036:AG3036)),0)</f>
        <v>0</v>
      </c>
      <c r="G3036" s="7">
        <f>IF(S3036&gt;0,RANK(S3036,(P3036:R3036,S3036:AG3036)),0)</f>
        <v>0</v>
      </c>
      <c r="H3036" s="49" t="e">
        <f t="shared" si="1640"/>
        <v>#NUM!</v>
      </c>
      <c r="I3036" s="178" t="e">
        <f t="shared" si="1622"/>
        <v>#NUM!</v>
      </c>
      <c r="J3036" s="2"/>
      <c r="K3036" s="2" t="str">
        <f t="shared" si="1641"/>
        <v>-</v>
      </c>
      <c r="L3036" s="2" t="str">
        <f t="shared" si="1642"/>
        <v>-</v>
      </c>
      <c r="M3036" s="2" t="str">
        <f t="shared" si="1643"/>
        <v>-</v>
      </c>
      <c r="N3036" s="2" t="str">
        <f t="shared" si="1644"/>
        <v>-</v>
      </c>
      <c r="O3036" s="2" t="str">
        <f t="shared" si="1627"/>
        <v>-</v>
      </c>
      <c r="AI3036" s="7">
        <f t="shared" si="1645"/>
        <v>0</v>
      </c>
      <c r="AJ3036" s="7">
        <f t="shared" si="1646"/>
        <v>0</v>
      </c>
      <c r="AK3036" s="7">
        <f t="shared" si="1647"/>
        <v>0</v>
      </c>
      <c r="AL3036" s="7">
        <f t="shared" si="1648"/>
        <v>0</v>
      </c>
      <c r="AM3036" s="2" t="str">
        <f t="shared" si="1649"/>
        <v>-</v>
      </c>
      <c r="AN3036" s="2" t="str">
        <f t="shared" si="1650"/>
        <v>-</v>
      </c>
      <c r="AO3036" s="2" t="str">
        <f t="shared" si="1651"/>
        <v>-</v>
      </c>
      <c r="AP3036" s="2" t="str">
        <f t="shared" si="1652"/>
        <v>-</v>
      </c>
      <c r="AR3036" t="str">
        <f t="shared" si="1638"/>
        <v>Greenwood</v>
      </c>
      <c r="AS3036" t="s">
        <v>1404</v>
      </c>
      <c r="AT3036" s="182">
        <v>4</v>
      </c>
      <c r="AV3036" s="98">
        <v>20</v>
      </c>
      <c r="AW3036" s="100">
        <v>73</v>
      </c>
      <c r="AX3036" s="106">
        <f t="shared" si="1653"/>
        <v>20073</v>
      </c>
      <c r="AZ3036" s="7" t="s">
        <v>2975</v>
      </c>
      <c r="BA3036" t="s">
        <v>3015</v>
      </c>
    </row>
    <row r="3037" spans="1:53" hidden="1" outlineLevel="1">
      <c r="A3037" t="s">
        <v>1088</v>
      </c>
      <c r="B3037" t="s">
        <v>1404</v>
      </c>
      <c r="C3037" s="1">
        <f t="shared" si="1639"/>
        <v>0</v>
      </c>
      <c r="D3037" s="7">
        <f>IF(P3037&gt;0,RANK(P3037,(P3037:R3037,S3037:AG3037)),0)</f>
        <v>0</v>
      </c>
      <c r="E3037" s="7">
        <f>IF(Q3037&gt;0,RANK(Q3037,(P3037:R3037,S3037:AG3037)),0)</f>
        <v>0</v>
      </c>
      <c r="F3037" s="7">
        <f>IF(R3037&gt;0,RANK(R3037,(P3037:R3037,S3037:AG3037)),0)</f>
        <v>0</v>
      </c>
      <c r="G3037" s="7">
        <f>IF(S3037&gt;0,RANK(S3037,(P3037:R3037,S3037:AG3037)),0)</f>
        <v>0</v>
      </c>
      <c r="H3037" s="49" t="e">
        <f t="shared" si="1640"/>
        <v>#NUM!</v>
      </c>
      <c r="I3037" s="178" t="e">
        <f t="shared" si="1622"/>
        <v>#NUM!</v>
      </c>
      <c r="J3037" s="2"/>
      <c r="K3037" s="2" t="str">
        <f t="shared" si="1641"/>
        <v>-</v>
      </c>
      <c r="L3037" s="2" t="str">
        <f t="shared" si="1642"/>
        <v>-</v>
      </c>
      <c r="M3037" s="2" t="str">
        <f t="shared" si="1643"/>
        <v>-</v>
      </c>
      <c r="N3037" s="2" t="str">
        <f t="shared" si="1644"/>
        <v>-</v>
      </c>
      <c r="O3037" s="2" t="str">
        <f t="shared" si="1627"/>
        <v>-</v>
      </c>
      <c r="AI3037" s="7">
        <f t="shared" si="1645"/>
        <v>0</v>
      </c>
      <c r="AJ3037" s="7">
        <f t="shared" si="1646"/>
        <v>0</v>
      </c>
      <c r="AK3037" s="7">
        <f t="shared" si="1647"/>
        <v>0</v>
      </c>
      <c r="AL3037" s="7">
        <f t="shared" si="1648"/>
        <v>0</v>
      </c>
      <c r="AM3037" s="2" t="str">
        <f t="shared" si="1649"/>
        <v>-</v>
      </c>
      <c r="AN3037" s="2" t="str">
        <f t="shared" si="1650"/>
        <v>-</v>
      </c>
      <c r="AO3037" s="2" t="str">
        <f t="shared" si="1651"/>
        <v>-</v>
      </c>
      <c r="AP3037" s="2" t="str">
        <f t="shared" si="1652"/>
        <v>-</v>
      </c>
      <c r="AR3037" t="str">
        <f t="shared" si="1638"/>
        <v>Hamilton</v>
      </c>
      <c r="AS3037" t="s">
        <v>1404</v>
      </c>
      <c r="AT3037" s="182">
        <v>1</v>
      </c>
      <c r="AV3037" s="98">
        <v>20</v>
      </c>
      <c r="AW3037" s="100">
        <v>75</v>
      </c>
      <c r="AX3037" s="106">
        <f t="shared" si="1653"/>
        <v>20075</v>
      </c>
      <c r="AZ3037" s="7" t="s">
        <v>2975</v>
      </c>
      <c r="BA3037" t="s">
        <v>3015</v>
      </c>
    </row>
    <row r="3038" spans="1:53" hidden="1" outlineLevel="1">
      <c r="A3038" t="s">
        <v>612</v>
      </c>
      <c r="B3038" t="s">
        <v>1404</v>
      </c>
      <c r="C3038" s="1">
        <f t="shared" si="1639"/>
        <v>0</v>
      </c>
      <c r="D3038" s="7">
        <f>IF(P3038&gt;0,RANK(P3038,(P3038:R3038,S3038:AG3038)),0)</f>
        <v>0</v>
      </c>
      <c r="E3038" s="7">
        <f>IF(Q3038&gt;0,RANK(Q3038,(P3038:R3038,S3038:AG3038)),0)</f>
        <v>0</v>
      </c>
      <c r="F3038" s="7">
        <f>IF(R3038&gt;0,RANK(R3038,(P3038:R3038,S3038:AG3038)),0)</f>
        <v>0</v>
      </c>
      <c r="G3038" s="7">
        <f>IF(S3038&gt;0,RANK(S3038,(P3038:R3038,S3038:AG3038)),0)</f>
        <v>0</v>
      </c>
      <c r="H3038" s="49" t="e">
        <f t="shared" si="1640"/>
        <v>#NUM!</v>
      </c>
      <c r="I3038" s="178" t="e">
        <f t="shared" si="1622"/>
        <v>#NUM!</v>
      </c>
      <c r="J3038" s="2"/>
      <c r="K3038" s="2" t="str">
        <f t="shared" si="1641"/>
        <v>-</v>
      </c>
      <c r="L3038" s="2" t="str">
        <f t="shared" si="1642"/>
        <v>-</v>
      </c>
      <c r="M3038" s="2" t="str">
        <f t="shared" si="1643"/>
        <v>-</v>
      </c>
      <c r="N3038" s="2" t="str">
        <f t="shared" si="1644"/>
        <v>-</v>
      </c>
      <c r="O3038" s="2" t="str">
        <f t="shared" si="1627"/>
        <v>-</v>
      </c>
      <c r="AI3038" s="7">
        <f t="shared" si="1645"/>
        <v>0</v>
      </c>
      <c r="AJ3038" s="7">
        <f t="shared" si="1646"/>
        <v>0</v>
      </c>
      <c r="AK3038" s="7">
        <f t="shared" si="1647"/>
        <v>0</v>
      </c>
      <c r="AL3038" s="7">
        <f t="shared" si="1648"/>
        <v>0</v>
      </c>
      <c r="AM3038" s="2" t="str">
        <f t="shared" si="1649"/>
        <v>-</v>
      </c>
      <c r="AN3038" s="2" t="str">
        <f t="shared" si="1650"/>
        <v>-</v>
      </c>
      <c r="AO3038" s="2" t="str">
        <f t="shared" si="1651"/>
        <v>-</v>
      </c>
      <c r="AP3038" s="2" t="str">
        <f t="shared" si="1652"/>
        <v>-</v>
      </c>
      <c r="AR3038" t="str">
        <f t="shared" si="1638"/>
        <v>Harper</v>
      </c>
      <c r="AS3038" t="s">
        <v>1404</v>
      </c>
      <c r="AT3038" s="182">
        <v>4</v>
      </c>
      <c r="AV3038" s="98">
        <v>20</v>
      </c>
      <c r="AW3038" s="100">
        <v>77</v>
      </c>
      <c r="AX3038" s="106">
        <f t="shared" si="1653"/>
        <v>20077</v>
      </c>
      <c r="AZ3038" s="7" t="s">
        <v>2975</v>
      </c>
      <c r="BA3038" t="s">
        <v>3015</v>
      </c>
    </row>
    <row r="3039" spans="1:53" hidden="1" outlineLevel="1">
      <c r="A3039" t="s">
        <v>3154</v>
      </c>
      <c r="B3039" t="s">
        <v>1404</v>
      </c>
      <c r="C3039" s="1">
        <f t="shared" si="1639"/>
        <v>0</v>
      </c>
      <c r="D3039" s="7">
        <f>IF(P3039&gt;0,RANK(P3039,(P3039:R3039,S3039:AG3039)),0)</f>
        <v>0</v>
      </c>
      <c r="E3039" s="7">
        <f>IF(Q3039&gt;0,RANK(Q3039,(P3039:R3039,S3039:AG3039)),0)</f>
        <v>0</v>
      </c>
      <c r="F3039" s="7">
        <f>IF(R3039&gt;0,RANK(R3039,(P3039:R3039,S3039:AG3039)),0)</f>
        <v>0</v>
      </c>
      <c r="G3039" s="7">
        <f>IF(S3039&gt;0,RANK(S3039,(P3039:R3039,S3039:AG3039)),0)</f>
        <v>0</v>
      </c>
      <c r="H3039" s="49" t="e">
        <f t="shared" si="1640"/>
        <v>#NUM!</v>
      </c>
      <c r="I3039" s="178" t="e">
        <f t="shared" si="1622"/>
        <v>#NUM!</v>
      </c>
      <c r="J3039" s="2"/>
      <c r="K3039" s="2" t="str">
        <f t="shared" si="1641"/>
        <v>-</v>
      </c>
      <c r="L3039" s="2" t="str">
        <f t="shared" si="1642"/>
        <v>-</v>
      </c>
      <c r="M3039" s="2" t="str">
        <f t="shared" si="1643"/>
        <v>-</v>
      </c>
      <c r="N3039" s="2" t="str">
        <f t="shared" si="1644"/>
        <v>-</v>
      </c>
      <c r="O3039" s="2" t="str">
        <f t="shared" si="1627"/>
        <v>-</v>
      </c>
      <c r="AI3039" s="7">
        <f t="shared" si="1645"/>
        <v>0</v>
      </c>
      <c r="AJ3039" s="7">
        <f t="shared" si="1646"/>
        <v>0</v>
      </c>
      <c r="AK3039" s="7">
        <f t="shared" si="1647"/>
        <v>0</v>
      </c>
      <c r="AL3039" s="7">
        <f t="shared" si="1648"/>
        <v>0</v>
      </c>
      <c r="AM3039" s="2" t="str">
        <f t="shared" si="1649"/>
        <v>-</v>
      </c>
      <c r="AN3039" s="2" t="str">
        <f t="shared" si="1650"/>
        <v>-</v>
      </c>
      <c r="AO3039" s="2" t="str">
        <f t="shared" si="1651"/>
        <v>-</v>
      </c>
      <c r="AP3039" s="2" t="str">
        <f t="shared" si="1652"/>
        <v>-</v>
      </c>
      <c r="AR3039" t="str">
        <f t="shared" si="1638"/>
        <v>Harvey</v>
      </c>
      <c r="AS3039" t="s">
        <v>1404</v>
      </c>
      <c r="AT3039" s="182">
        <v>4</v>
      </c>
      <c r="AV3039" s="98">
        <v>20</v>
      </c>
      <c r="AW3039" s="100">
        <v>79</v>
      </c>
      <c r="AX3039" s="106">
        <f t="shared" si="1653"/>
        <v>20079</v>
      </c>
      <c r="AZ3039" s="7" t="s">
        <v>2975</v>
      </c>
      <c r="BA3039" t="s">
        <v>3015</v>
      </c>
    </row>
    <row r="3040" spans="1:53" hidden="1" outlineLevel="1">
      <c r="A3040" t="s">
        <v>571</v>
      </c>
      <c r="B3040" t="s">
        <v>1404</v>
      </c>
      <c r="C3040" s="1">
        <f t="shared" si="1639"/>
        <v>0</v>
      </c>
      <c r="D3040" s="7">
        <f>IF(P3040&gt;0,RANK(P3040,(P3040:R3040,S3040:AG3040)),0)</f>
        <v>0</v>
      </c>
      <c r="E3040" s="7">
        <f>IF(Q3040&gt;0,RANK(Q3040,(P3040:R3040,S3040:AG3040)),0)</f>
        <v>0</v>
      </c>
      <c r="F3040" s="7">
        <f>IF(R3040&gt;0,RANK(R3040,(P3040:R3040,S3040:AG3040)),0)</f>
        <v>0</v>
      </c>
      <c r="G3040" s="7">
        <f>IF(S3040&gt;0,RANK(S3040,(P3040:R3040,S3040:AG3040)),0)</f>
        <v>0</v>
      </c>
      <c r="H3040" s="49" t="e">
        <f t="shared" si="1640"/>
        <v>#NUM!</v>
      </c>
      <c r="I3040" s="178" t="e">
        <f t="shared" si="1622"/>
        <v>#NUM!</v>
      </c>
      <c r="J3040" s="2"/>
      <c r="K3040" s="2" t="str">
        <f t="shared" si="1641"/>
        <v>-</v>
      </c>
      <c r="L3040" s="2" t="str">
        <f t="shared" si="1642"/>
        <v>-</v>
      </c>
      <c r="M3040" s="2" t="str">
        <f t="shared" si="1643"/>
        <v>-</v>
      </c>
      <c r="N3040" s="2" t="str">
        <f t="shared" si="1644"/>
        <v>-</v>
      </c>
      <c r="O3040" s="2" t="str">
        <f t="shared" si="1627"/>
        <v>-</v>
      </c>
      <c r="AI3040" s="7">
        <f t="shared" si="1645"/>
        <v>0</v>
      </c>
      <c r="AJ3040" s="7">
        <f t="shared" si="1646"/>
        <v>0</v>
      </c>
      <c r="AK3040" s="7">
        <f t="shared" si="1647"/>
        <v>0</v>
      </c>
      <c r="AL3040" s="7">
        <f t="shared" si="1648"/>
        <v>0</v>
      </c>
      <c r="AM3040" s="2" t="str">
        <f t="shared" si="1649"/>
        <v>-</v>
      </c>
      <c r="AN3040" s="2" t="str">
        <f t="shared" si="1650"/>
        <v>-</v>
      </c>
      <c r="AO3040" s="2" t="str">
        <f t="shared" si="1651"/>
        <v>-</v>
      </c>
      <c r="AP3040" s="2" t="str">
        <f t="shared" si="1652"/>
        <v>-</v>
      </c>
      <c r="AR3040" t="str">
        <f t="shared" si="1638"/>
        <v>Haskell</v>
      </c>
      <c r="AS3040" t="s">
        <v>1404</v>
      </c>
      <c r="AT3040" s="182">
        <v>1</v>
      </c>
      <c r="AV3040" s="98">
        <v>20</v>
      </c>
      <c r="AW3040" s="100">
        <v>81</v>
      </c>
      <c r="AX3040" s="106">
        <f t="shared" si="1653"/>
        <v>20081</v>
      </c>
      <c r="AZ3040" s="7" t="s">
        <v>2975</v>
      </c>
      <c r="BA3040" t="s">
        <v>3015</v>
      </c>
    </row>
    <row r="3041" spans="1:53" hidden="1" outlineLevel="1">
      <c r="A3041" t="s">
        <v>3163</v>
      </c>
      <c r="B3041" t="s">
        <v>1404</v>
      </c>
      <c r="C3041" s="1">
        <f t="shared" si="1639"/>
        <v>0</v>
      </c>
      <c r="D3041" s="7">
        <f>IF(P3041&gt;0,RANK(P3041,(P3041:R3041,S3041:AG3041)),0)</f>
        <v>0</v>
      </c>
      <c r="E3041" s="7">
        <f>IF(Q3041&gt;0,RANK(Q3041,(P3041:R3041,S3041:AG3041)),0)</f>
        <v>0</v>
      </c>
      <c r="F3041" s="7">
        <f>IF(R3041&gt;0,RANK(R3041,(P3041:R3041,S3041:AG3041)),0)</f>
        <v>0</v>
      </c>
      <c r="G3041" s="7">
        <f>IF(S3041&gt;0,RANK(S3041,(P3041:R3041,S3041:AG3041)),0)</f>
        <v>0</v>
      </c>
      <c r="H3041" s="49" t="e">
        <f t="shared" si="1640"/>
        <v>#NUM!</v>
      </c>
      <c r="I3041" s="178" t="e">
        <f t="shared" si="1622"/>
        <v>#NUM!</v>
      </c>
      <c r="J3041" s="2"/>
      <c r="K3041" s="2" t="str">
        <f t="shared" si="1641"/>
        <v>-</v>
      </c>
      <c r="L3041" s="2" t="str">
        <f t="shared" si="1642"/>
        <v>-</v>
      </c>
      <c r="M3041" s="2" t="str">
        <f t="shared" si="1643"/>
        <v>-</v>
      </c>
      <c r="N3041" s="2" t="str">
        <f t="shared" si="1644"/>
        <v>-</v>
      </c>
      <c r="O3041" s="2" t="str">
        <f t="shared" si="1627"/>
        <v>-</v>
      </c>
      <c r="AI3041" s="7">
        <f t="shared" si="1645"/>
        <v>0</v>
      </c>
      <c r="AJ3041" s="7">
        <f t="shared" si="1646"/>
        <v>0</v>
      </c>
      <c r="AK3041" s="7">
        <f t="shared" si="1647"/>
        <v>0</v>
      </c>
      <c r="AL3041" s="7">
        <f t="shared" si="1648"/>
        <v>0</v>
      </c>
      <c r="AM3041" s="2" t="str">
        <f t="shared" si="1649"/>
        <v>-</v>
      </c>
      <c r="AN3041" s="2" t="str">
        <f t="shared" si="1650"/>
        <v>-</v>
      </c>
      <c r="AO3041" s="2" t="str">
        <f t="shared" si="1651"/>
        <v>-</v>
      </c>
      <c r="AP3041" s="2" t="str">
        <f t="shared" si="1652"/>
        <v>-</v>
      </c>
      <c r="AR3041" t="str">
        <f t="shared" si="1638"/>
        <v>Hodgeman</v>
      </c>
      <c r="AS3041" t="s">
        <v>1404</v>
      </c>
      <c r="AT3041" s="182">
        <v>1</v>
      </c>
      <c r="AV3041" s="98">
        <v>20</v>
      </c>
      <c r="AW3041" s="100">
        <v>83</v>
      </c>
      <c r="AX3041" s="106">
        <f t="shared" si="1653"/>
        <v>20083</v>
      </c>
      <c r="AZ3041" s="7" t="s">
        <v>2975</v>
      </c>
      <c r="BA3041" t="s">
        <v>3015</v>
      </c>
    </row>
    <row r="3042" spans="1:53" hidden="1" outlineLevel="1">
      <c r="A3042" t="s">
        <v>3035</v>
      </c>
      <c r="B3042" t="s">
        <v>1404</v>
      </c>
      <c r="C3042" s="1">
        <f t="shared" si="1639"/>
        <v>0</v>
      </c>
      <c r="D3042" s="7">
        <f>IF(P3042&gt;0,RANK(P3042,(P3042:R3042,S3042:AG3042)),0)</f>
        <v>0</v>
      </c>
      <c r="E3042" s="7">
        <f>IF(Q3042&gt;0,RANK(Q3042,(P3042:R3042,S3042:AG3042)),0)</f>
        <v>0</v>
      </c>
      <c r="F3042" s="7">
        <f>IF(R3042&gt;0,RANK(R3042,(P3042:R3042,S3042:AG3042)),0)</f>
        <v>0</v>
      </c>
      <c r="G3042" s="7">
        <f>IF(S3042&gt;0,RANK(S3042,(P3042:R3042,S3042:AG3042)),0)</f>
        <v>0</v>
      </c>
      <c r="H3042" s="49" t="e">
        <f t="shared" si="1640"/>
        <v>#NUM!</v>
      </c>
      <c r="I3042" s="178" t="e">
        <f t="shared" si="1622"/>
        <v>#NUM!</v>
      </c>
      <c r="J3042" s="2"/>
      <c r="K3042" s="2" t="str">
        <f t="shared" si="1641"/>
        <v>-</v>
      </c>
      <c r="L3042" s="2" t="str">
        <f t="shared" si="1642"/>
        <v>-</v>
      </c>
      <c r="M3042" s="2" t="str">
        <f t="shared" si="1643"/>
        <v>-</v>
      </c>
      <c r="N3042" s="2" t="str">
        <f t="shared" si="1644"/>
        <v>-</v>
      </c>
      <c r="O3042" s="2" t="str">
        <f t="shared" si="1627"/>
        <v>-</v>
      </c>
      <c r="AI3042" s="7">
        <f t="shared" si="1645"/>
        <v>0</v>
      </c>
      <c r="AJ3042" s="7">
        <f t="shared" si="1646"/>
        <v>0</v>
      </c>
      <c r="AK3042" s="7">
        <f t="shared" si="1647"/>
        <v>0</v>
      </c>
      <c r="AL3042" s="7">
        <f t="shared" si="1648"/>
        <v>0</v>
      </c>
      <c r="AM3042" s="2" t="str">
        <f t="shared" si="1649"/>
        <v>-</v>
      </c>
      <c r="AN3042" s="2" t="str">
        <f t="shared" si="1650"/>
        <v>-</v>
      </c>
      <c r="AO3042" s="2" t="str">
        <f t="shared" si="1651"/>
        <v>-</v>
      </c>
      <c r="AP3042" s="2" t="str">
        <f t="shared" si="1652"/>
        <v>-</v>
      </c>
      <c r="AR3042" t="str">
        <f t="shared" si="1638"/>
        <v>Jackson</v>
      </c>
      <c r="AS3042" t="s">
        <v>1404</v>
      </c>
      <c r="AT3042" s="182">
        <v>2</v>
      </c>
      <c r="AV3042" s="98">
        <v>20</v>
      </c>
      <c r="AW3042" s="100">
        <v>85</v>
      </c>
      <c r="AX3042" s="106">
        <f t="shared" si="1653"/>
        <v>20085</v>
      </c>
      <c r="AZ3042" s="7" t="s">
        <v>2975</v>
      </c>
      <c r="BA3042" t="s">
        <v>3015</v>
      </c>
    </row>
    <row r="3043" spans="1:53" hidden="1" outlineLevel="1">
      <c r="A3043" t="s">
        <v>2481</v>
      </c>
      <c r="B3043" t="s">
        <v>1404</v>
      </c>
      <c r="C3043" s="1">
        <f t="shared" si="1639"/>
        <v>0</v>
      </c>
      <c r="D3043" s="7">
        <f>IF(P3043&gt;0,RANK(P3043,(P3043:R3043,S3043:AG3043)),0)</f>
        <v>0</v>
      </c>
      <c r="E3043" s="7">
        <f>IF(Q3043&gt;0,RANK(Q3043,(P3043:R3043,S3043:AG3043)),0)</f>
        <v>0</v>
      </c>
      <c r="F3043" s="7">
        <f>IF(R3043&gt;0,RANK(R3043,(P3043:R3043,S3043:AG3043)),0)</f>
        <v>0</v>
      </c>
      <c r="G3043" s="7">
        <f>IF(S3043&gt;0,RANK(S3043,(P3043:R3043,S3043:AG3043)),0)</f>
        <v>0</v>
      </c>
      <c r="H3043" s="49" t="e">
        <f t="shared" si="1640"/>
        <v>#NUM!</v>
      </c>
      <c r="I3043" s="178" t="e">
        <f t="shared" si="1622"/>
        <v>#NUM!</v>
      </c>
      <c r="J3043" s="2"/>
      <c r="K3043" s="2" t="str">
        <f t="shared" si="1641"/>
        <v>-</v>
      </c>
      <c r="L3043" s="2" t="str">
        <f t="shared" si="1642"/>
        <v>-</v>
      </c>
      <c r="M3043" s="2" t="str">
        <f t="shared" si="1643"/>
        <v>-</v>
      </c>
      <c r="N3043" s="2" t="str">
        <f t="shared" si="1644"/>
        <v>-</v>
      </c>
      <c r="O3043" s="2" t="str">
        <f t="shared" si="1627"/>
        <v>-</v>
      </c>
      <c r="AI3043" s="7">
        <f t="shared" si="1645"/>
        <v>0</v>
      </c>
      <c r="AJ3043" s="7">
        <f t="shared" si="1646"/>
        <v>0</v>
      </c>
      <c r="AK3043" s="7">
        <f t="shared" si="1647"/>
        <v>0</v>
      </c>
      <c r="AL3043" s="7">
        <f t="shared" si="1648"/>
        <v>0</v>
      </c>
      <c r="AM3043" s="2" t="str">
        <f t="shared" si="1649"/>
        <v>-</v>
      </c>
      <c r="AN3043" s="2" t="str">
        <f t="shared" si="1650"/>
        <v>-</v>
      </c>
      <c r="AO3043" s="2" t="str">
        <f t="shared" si="1651"/>
        <v>-</v>
      </c>
      <c r="AP3043" s="2" t="str">
        <f t="shared" si="1652"/>
        <v>-</v>
      </c>
      <c r="AR3043" t="str">
        <f t="shared" si="1638"/>
        <v>Jefferson</v>
      </c>
      <c r="AS3043" t="s">
        <v>1404</v>
      </c>
      <c r="AT3043" s="182">
        <v>2</v>
      </c>
      <c r="AV3043" s="98">
        <v>20</v>
      </c>
      <c r="AW3043" s="100">
        <v>87</v>
      </c>
      <c r="AX3043" s="106">
        <f t="shared" si="1653"/>
        <v>20087</v>
      </c>
      <c r="AZ3043" s="7" t="s">
        <v>2975</v>
      </c>
      <c r="BA3043" t="s">
        <v>3015</v>
      </c>
    </row>
    <row r="3044" spans="1:53" hidden="1" outlineLevel="1">
      <c r="A3044" t="s">
        <v>3164</v>
      </c>
      <c r="B3044" t="s">
        <v>1404</v>
      </c>
      <c r="C3044" s="1">
        <f t="shared" si="1639"/>
        <v>0</v>
      </c>
      <c r="D3044" s="7">
        <f>IF(P3044&gt;0,RANK(P3044,(P3044:R3044,S3044:AG3044)),0)</f>
        <v>0</v>
      </c>
      <c r="E3044" s="7">
        <f>IF(Q3044&gt;0,RANK(Q3044,(P3044:R3044,S3044:AG3044)),0)</f>
        <v>0</v>
      </c>
      <c r="F3044" s="7">
        <f>IF(R3044&gt;0,RANK(R3044,(P3044:R3044,S3044:AG3044)),0)</f>
        <v>0</v>
      </c>
      <c r="G3044" s="7">
        <f>IF(S3044&gt;0,RANK(S3044,(P3044:R3044,S3044:AG3044)),0)</f>
        <v>0</v>
      </c>
      <c r="H3044" s="49" t="e">
        <f t="shared" si="1640"/>
        <v>#NUM!</v>
      </c>
      <c r="I3044" s="178" t="e">
        <f t="shared" si="1622"/>
        <v>#NUM!</v>
      </c>
      <c r="J3044" s="2"/>
      <c r="K3044" s="2" t="str">
        <f t="shared" si="1641"/>
        <v>-</v>
      </c>
      <c r="L3044" s="2" t="str">
        <f t="shared" si="1642"/>
        <v>-</v>
      </c>
      <c r="M3044" s="2" t="str">
        <f t="shared" si="1643"/>
        <v>-</v>
      </c>
      <c r="N3044" s="2" t="str">
        <f t="shared" si="1644"/>
        <v>-</v>
      </c>
      <c r="O3044" s="2" t="str">
        <f t="shared" si="1627"/>
        <v>-</v>
      </c>
      <c r="AI3044" s="7">
        <f t="shared" si="1645"/>
        <v>0</v>
      </c>
      <c r="AJ3044" s="7">
        <f t="shared" si="1646"/>
        <v>0</v>
      </c>
      <c r="AK3044" s="7">
        <f t="shared" si="1647"/>
        <v>0</v>
      </c>
      <c r="AL3044" s="7">
        <f t="shared" si="1648"/>
        <v>0</v>
      </c>
      <c r="AM3044" s="2" t="str">
        <f t="shared" si="1649"/>
        <v>-</v>
      </c>
      <c r="AN3044" s="2" t="str">
        <f t="shared" si="1650"/>
        <v>-</v>
      </c>
      <c r="AO3044" s="2" t="str">
        <f t="shared" si="1651"/>
        <v>-</v>
      </c>
      <c r="AP3044" s="2" t="str">
        <f t="shared" si="1652"/>
        <v>-</v>
      </c>
      <c r="AR3044" t="str">
        <f t="shared" si="1638"/>
        <v>Jewell</v>
      </c>
      <c r="AS3044" t="s">
        <v>1404</v>
      </c>
      <c r="AT3044" s="182">
        <v>1</v>
      </c>
      <c r="AV3044" s="98">
        <v>20</v>
      </c>
      <c r="AW3044" s="100">
        <v>89</v>
      </c>
      <c r="AX3044" s="106">
        <f t="shared" si="1653"/>
        <v>20089</v>
      </c>
      <c r="AZ3044" s="7" t="s">
        <v>2975</v>
      </c>
      <c r="BA3044" t="s">
        <v>3015</v>
      </c>
    </row>
    <row r="3045" spans="1:53" hidden="1" outlineLevel="1">
      <c r="A3045" t="s">
        <v>1964</v>
      </c>
      <c r="B3045" t="s">
        <v>1404</v>
      </c>
      <c r="C3045" s="1">
        <f t="shared" si="1639"/>
        <v>0</v>
      </c>
      <c r="D3045" s="7">
        <f>IF(P3045&gt;0,RANK(P3045,(P3045:R3045,S3045:AG3045)),0)</f>
        <v>0</v>
      </c>
      <c r="E3045" s="7">
        <f>IF(Q3045&gt;0,RANK(Q3045,(P3045:R3045,S3045:AG3045)),0)</f>
        <v>0</v>
      </c>
      <c r="F3045" s="7">
        <f>IF(R3045&gt;0,RANK(R3045,(P3045:R3045,S3045:AG3045)),0)</f>
        <v>0</v>
      </c>
      <c r="G3045" s="7">
        <f>IF(S3045&gt;0,RANK(S3045,(P3045:R3045,S3045:AG3045)),0)</f>
        <v>0</v>
      </c>
      <c r="H3045" s="49" t="e">
        <f t="shared" si="1640"/>
        <v>#NUM!</v>
      </c>
      <c r="I3045" s="178" t="e">
        <f t="shared" si="1622"/>
        <v>#NUM!</v>
      </c>
      <c r="J3045" s="2"/>
      <c r="K3045" s="2" t="str">
        <f t="shared" si="1641"/>
        <v>-</v>
      </c>
      <c r="L3045" s="2" t="str">
        <f t="shared" si="1642"/>
        <v>-</v>
      </c>
      <c r="M3045" s="2" t="str">
        <f t="shared" si="1643"/>
        <v>-</v>
      </c>
      <c r="N3045" s="2" t="str">
        <f t="shared" si="1644"/>
        <v>-</v>
      </c>
      <c r="O3045" s="2" t="str">
        <f t="shared" si="1627"/>
        <v>-</v>
      </c>
      <c r="AI3045" s="7">
        <f t="shared" si="1645"/>
        <v>0</v>
      </c>
      <c r="AJ3045" s="7">
        <f t="shared" si="1646"/>
        <v>0</v>
      </c>
      <c r="AK3045" s="7">
        <f t="shared" si="1647"/>
        <v>0</v>
      </c>
      <c r="AL3045" s="7">
        <f t="shared" si="1648"/>
        <v>0</v>
      </c>
      <c r="AM3045" s="2" t="str">
        <f t="shared" si="1649"/>
        <v>-</v>
      </c>
      <c r="AN3045" s="2" t="str">
        <f t="shared" si="1650"/>
        <v>-</v>
      </c>
      <c r="AO3045" s="2" t="str">
        <f t="shared" si="1651"/>
        <v>-</v>
      </c>
      <c r="AP3045" s="2" t="str">
        <f t="shared" si="1652"/>
        <v>-</v>
      </c>
      <c r="AR3045" t="str">
        <f t="shared" si="1638"/>
        <v>Johnson</v>
      </c>
      <c r="AS3045" t="s">
        <v>1404</v>
      </c>
      <c r="AT3045" s="182">
        <v>3</v>
      </c>
      <c r="AV3045" s="98">
        <v>20</v>
      </c>
      <c r="AW3045" s="100">
        <v>91</v>
      </c>
      <c r="AX3045" s="106">
        <f t="shared" si="1653"/>
        <v>20091</v>
      </c>
      <c r="AZ3045" s="7" t="s">
        <v>2975</v>
      </c>
      <c r="BA3045" t="s">
        <v>3015</v>
      </c>
    </row>
    <row r="3046" spans="1:53" hidden="1" outlineLevel="1">
      <c r="A3046" t="s">
        <v>25</v>
      </c>
      <c r="B3046" t="s">
        <v>1404</v>
      </c>
      <c r="C3046" s="1">
        <f t="shared" si="1639"/>
        <v>0</v>
      </c>
      <c r="D3046" s="7">
        <f>IF(P3046&gt;0,RANK(P3046,(P3046:R3046,S3046:AG3046)),0)</f>
        <v>0</v>
      </c>
      <c r="E3046" s="7">
        <f>IF(Q3046&gt;0,RANK(Q3046,(P3046:R3046,S3046:AG3046)),0)</f>
        <v>0</v>
      </c>
      <c r="F3046" s="7">
        <f>IF(R3046&gt;0,RANK(R3046,(P3046:R3046,S3046:AG3046)),0)</f>
        <v>0</v>
      </c>
      <c r="G3046" s="7">
        <f>IF(S3046&gt;0,RANK(S3046,(P3046:R3046,S3046:AG3046)),0)</f>
        <v>0</v>
      </c>
      <c r="H3046" s="49" t="e">
        <f t="shared" si="1640"/>
        <v>#NUM!</v>
      </c>
      <c r="I3046" s="178" t="e">
        <f t="shared" si="1622"/>
        <v>#NUM!</v>
      </c>
      <c r="J3046" s="2"/>
      <c r="K3046" s="2" t="str">
        <f t="shared" si="1641"/>
        <v>-</v>
      </c>
      <c r="L3046" s="2" t="str">
        <f t="shared" si="1642"/>
        <v>-</v>
      </c>
      <c r="M3046" s="2" t="str">
        <f t="shared" si="1643"/>
        <v>-</v>
      </c>
      <c r="N3046" s="2" t="str">
        <f t="shared" si="1644"/>
        <v>-</v>
      </c>
      <c r="O3046" s="2" t="str">
        <f t="shared" si="1627"/>
        <v>-</v>
      </c>
      <c r="AI3046" s="7">
        <f t="shared" si="1645"/>
        <v>0</v>
      </c>
      <c r="AJ3046" s="7">
        <f t="shared" si="1646"/>
        <v>0</v>
      </c>
      <c r="AK3046" s="7">
        <f t="shared" si="1647"/>
        <v>0</v>
      </c>
      <c r="AL3046" s="7">
        <f t="shared" si="1648"/>
        <v>0</v>
      </c>
      <c r="AM3046" s="2" t="str">
        <f t="shared" si="1649"/>
        <v>-</v>
      </c>
      <c r="AN3046" s="2" t="str">
        <f t="shared" si="1650"/>
        <v>-</v>
      </c>
      <c r="AO3046" s="2" t="str">
        <f t="shared" si="1651"/>
        <v>-</v>
      </c>
      <c r="AP3046" s="2" t="str">
        <f t="shared" si="1652"/>
        <v>-</v>
      </c>
      <c r="AR3046" t="str">
        <f t="shared" si="1638"/>
        <v>Kearny</v>
      </c>
      <c r="AS3046" t="s">
        <v>1404</v>
      </c>
      <c r="AT3046" s="182">
        <v>1</v>
      </c>
      <c r="AV3046" s="98">
        <v>20</v>
      </c>
      <c r="AW3046" s="100">
        <v>93</v>
      </c>
      <c r="AX3046" s="106">
        <f t="shared" si="1653"/>
        <v>20093</v>
      </c>
      <c r="AZ3046" s="7" t="s">
        <v>2975</v>
      </c>
      <c r="BA3046" t="s">
        <v>3015</v>
      </c>
    </row>
    <row r="3047" spans="1:53" hidden="1" outlineLevel="1">
      <c r="A3047" t="s">
        <v>1249</v>
      </c>
      <c r="B3047" t="s">
        <v>1404</v>
      </c>
      <c r="C3047" s="1">
        <f t="shared" si="1639"/>
        <v>0</v>
      </c>
      <c r="D3047" s="7">
        <f>IF(P3047&gt;0,RANK(P3047,(P3047:R3047,S3047:AG3047)),0)</f>
        <v>0</v>
      </c>
      <c r="E3047" s="7">
        <f>IF(Q3047&gt;0,RANK(Q3047,(P3047:R3047,S3047:AG3047)),0)</f>
        <v>0</v>
      </c>
      <c r="F3047" s="7">
        <f>IF(R3047&gt;0,RANK(R3047,(P3047:R3047,S3047:AG3047)),0)</f>
        <v>0</v>
      </c>
      <c r="G3047" s="7">
        <f>IF(S3047&gt;0,RANK(S3047,(P3047:R3047,S3047:AG3047)),0)</f>
        <v>0</v>
      </c>
      <c r="H3047" s="49" t="e">
        <f t="shared" si="1640"/>
        <v>#NUM!</v>
      </c>
      <c r="I3047" s="178" t="e">
        <f t="shared" si="1622"/>
        <v>#NUM!</v>
      </c>
      <c r="J3047" s="2"/>
      <c r="K3047" s="2" t="str">
        <f t="shared" si="1641"/>
        <v>-</v>
      </c>
      <c r="L3047" s="2" t="str">
        <f t="shared" si="1642"/>
        <v>-</v>
      </c>
      <c r="M3047" s="2" t="str">
        <f t="shared" si="1643"/>
        <v>-</v>
      </c>
      <c r="N3047" s="2" t="str">
        <f t="shared" si="1644"/>
        <v>-</v>
      </c>
      <c r="O3047" s="2" t="str">
        <f t="shared" si="1627"/>
        <v>-</v>
      </c>
      <c r="AI3047" s="7">
        <f t="shared" si="1645"/>
        <v>0</v>
      </c>
      <c r="AJ3047" s="7">
        <f t="shared" si="1646"/>
        <v>0</v>
      </c>
      <c r="AK3047" s="7">
        <f t="shared" si="1647"/>
        <v>0</v>
      </c>
      <c r="AL3047" s="7">
        <f t="shared" si="1648"/>
        <v>0</v>
      </c>
      <c r="AM3047" s="2" t="str">
        <f t="shared" si="1649"/>
        <v>-</v>
      </c>
      <c r="AN3047" s="2" t="str">
        <f t="shared" si="1650"/>
        <v>-</v>
      </c>
      <c r="AO3047" s="2" t="str">
        <f t="shared" si="1651"/>
        <v>-</v>
      </c>
      <c r="AP3047" s="2" t="str">
        <f t="shared" si="1652"/>
        <v>-</v>
      </c>
      <c r="AR3047" t="str">
        <f t="shared" si="1638"/>
        <v>Kingman</v>
      </c>
      <c r="AS3047" t="s">
        <v>1404</v>
      </c>
      <c r="AT3047" s="182">
        <v>4</v>
      </c>
      <c r="AV3047" s="98">
        <v>20</v>
      </c>
      <c r="AW3047" s="100">
        <v>95</v>
      </c>
      <c r="AX3047" s="106">
        <f t="shared" si="1653"/>
        <v>20095</v>
      </c>
      <c r="AZ3047" s="7" t="s">
        <v>2975</v>
      </c>
      <c r="BA3047" t="s">
        <v>3015</v>
      </c>
    </row>
    <row r="3048" spans="1:53" hidden="1" outlineLevel="1">
      <c r="A3048" t="s">
        <v>1267</v>
      </c>
      <c r="B3048" t="s">
        <v>1404</v>
      </c>
      <c r="C3048" s="1">
        <f t="shared" si="1639"/>
        <v>0</v>
      </c>
      <c r="D3048" s="7">
        <f>IF(P3048&gt;0,RANK(P3048,(P3048:R3048,S3048:AG3048)),0)</f>
        <v>0</v>
      </c>
      <c r="E3048" s="7">
        <f>IF(Q3048&gt;0,RANK(Q3048,(P3048:R3048,S3048:AG3048)),0)</f>
        <v>0</v>
      </c>
      <c r="F3048" s="7">
        <f>IF(R3048&gt;0,RANK(R3048,(P3048:R3048,S3048:AG3048)),0)</f>
        <v>0</v>
      </c>
      <c r="G3048" s="7">
        <f>IF(S3048&gt;0,RANK(S3048,(P3048:R3048,S3048:AG3048)),0)</f>
        <v>0</v>
      </c>
      <c r="H3048" s="49" t="e">
        <f t="shared" si="1640"/>
        <v>#NUM!</v>
      </c>
      <c r="I3048" s="178" t="e">
        <f t="shared" si="1622"/>
        <v>#NUM!</v>
      </c>
      <c r="J3048" s="2"/>
      <c r="K3048" s="2" t="str">
        <f t="shared" si="1641"/>
        <v>-</v>
      </c>
      <c r="L3048" s="2" t="str">
        <f t="shared" si="1642"/>
        <v>-</v>
      </c>
      <c r="M3048" s="2" t="str">
        <f t="shared" si="1643"/>
        <v>-</v>
      </c>
      <c r="N3048" s="2" t="str">
        <f t="shared" si="1644"/>
        <v>-</v>
      </c>
      <c r="O3048" s="2" t="str">
        <f t="shared" si="1627"/>
        <v>-</v>
      </c>
      <c r="AI3048" s="7">
        <f t="shared" si="1645"/>
        <v>0</v>
      </c>
      <c r="AJ3048" s="7">
        <f t="shared" si="1646"/>
        <v>0</v>
      </c>
      <c r="AK3048" s="7">
        <f t="shared" si="1647"/>
        <v>0</v>
      </c>
      <c r="AL3048" s="7">
        <f t="shared" si="1648"/>
        <v>0</v>
      </c>
      <c r="AM3048" s="2" t="str">
        <f t="shared" si="1649"/>
        <v>-</v>
      </c>
      <c r="AN3048" s="2" t="str">
        <f t="shared" si="1650"/>
        <v>-</v>
      </c>
      <c r="AO3048" s="2" t="str">
        <f t="shared" si="1651"/>
        <v>-</v>
      </c>
      <c r="AP3048" s="2" t="str">
        <f t="shared" si="1652"/>
        <v>-</v>
      </c>
      <c r="AR3048" t="str">
        <f t="shared" si="1638"/>
        <v>Kiowa</v>
      </c>
      <c r="AS3048" t="s">
        <v>1404</v>
      </c>
      <c r="AT3048" s="182">
        <v>4</v>
      </c>
      <c r="AV3048" s="98">
        <v>20</v>
      </c>
      <c r="AW3048" s="100">
        <v>97</v>
      </c>
      <c r="AX3048" s="106">
        <f t="shared" si="1653"/>
        <v>20097</v>
      </c>
      <c r="AZ3048" s="7" t="s">
        <v>2975</v>
      </c>
      <c r="BA3048" t="s">
        <v>3015</v>
      </c>
    </row>
    <row r="3049" spans="1:53" hidden="1" outlineLevel="1">
      <c r="A3049" t="s">
        <v>1003</v>
      </c>
      <c r="B3049" t="s">
        <v>1404</v>
      </c>
      <c r="C3049" s="1">
        <f t="shared" si="1639"/>
        <v>0</v>
      </c>
      <c r="D3049" s="7">
        <f>IF(P3049&gt;0,RANK(P3049,(P3049:R3049,S3049:AG3049)),0)</f>
        <v>0</v>
      </c>
      <c r="E3049" s="7">
        <f>IF(Q3049&gt;0,RANK(Q3049,(P3049:R3049,S3049:AG3049)),0)</f>
        <v>0</v>
      </c>
      <c r="F3049" s="7">
        <f>IF(R3049&gt;0,RANK(R3049,(P3049:R3049,S3049:AG3049)),0)</f>
        <v>0</v>
      </c>
      <c r="G3049" s="7">
        <f>IF(S3049&gt;0,RANK(S3049,(P3049:R3049,S3049:AG3049)),0)</f>
        <v>0</v>
      </c>
      <c r="H3049" s="49" t="e">
        <f t="shared" si="1640"/>
        <v>#NUM!</v>
      </c>
      <c r="I3049" s="178" t="e">
        <f t="shared" si="1622"/>
        <v>#NUM!</v>
      </c>
      <c r="J3049" s="2"/>
      <c r="K3049" s="2" t="str">
        <f t="shared" si="1641"/>
        <v>-</v>
      </c>
      <c r="L3049" s="2" t="str">
        <f t="shared" si="1642"/>
        <v>-</v>
      </c>
      <c r="M3049" s="2" t="str">
        <f t="shared" si="1643"/>
        <v>-</v>
      </c>
      <c r="N3049" s="2" t="str">
        <f t="shared" si="1644"/>
        <v>-</v>
      </c>
      <c r="O3049" s="2" t="str">
        <f t="shared" si="1627"/>
        <v>-</v>
      </c>
      <c r="AI3049" s="7">
        <f t="shared" si="1645"/>
        <v>0</v>
      </c>
      <c r="AJ3049" s="7">
        <f t="shared" si="1646"/>
        <v>0</v>
      </c>
      <c r="AK3049" s="7">
        <f t="shared" si="1647"/>
        <v>0</v>
      </c>
      <c r="AL3049" s="7">
        <f t="shared" si="1648"/>
        <v>0</v>
      </c>
      <c r="AM3049" s="2" t="str">
        <f t="shared" si="1649"/>
        <v>-</v>
      </c>
      <c r="AN3049" s="2" t="str">
        <f t="shared" si="1650"/>
        <v>-</v>
      </c>
      <c r="AO3049" s="2" t="str">
        <f t="shared" si="1651"/>
        <v>-</v>
      </c>
      <c r="AP3049" s="2" t="str">
        <f t="shared" si="1652"/>
        <v>-</v>
      </c>
      <c r="AR3049" t="str">
        <f t="shared" si="1638"/>
        <v>Labette</v>
      </c>
      <c r="AS3049" t="s">
        <v>1404</v>
      </c>
      <c r="AT3049" s="182">
        <v>2</v>
      </c>
      <c r="AV3049" s="98">
        <v>20</v>
      </c>
      <c r="AW3049" s="100">
        <v>99</v>
      </c>
      <c r="AX3049" s="106">
        <f t="shared" si="1653"/>
        <v>20099</v>
      </c>
      <c r="AZ3049" s="7" t="s">
        <v>2975</v>
      </c>
      <c r="BA3049" t="s">
        <v>3015</v>
      </c>
    </row>
    <row r="3050" spans="1:53" hidden="1" outlineLevel="1">
      <c r="A3050" t="s">
        <v>1769</v>
      </c>
      <c r="B3050" t="s">
        <v>1404</v>
      </c>
      <c r="C3050" s="1">
        <f t="shared" si="1639"/>
        <v>0</v>
      </c>
      <c r="D3050" s="7">
        <f>IF(P3050&gt;0,RANK(P3050,(P3050:R3050,S3050:AG3050)),0)</f>
        <v>0</v>
      </c>
      <c r="E3050" s="7">
        <f>IF(Q3050&gt;0,RANK(Q3050,(P3050:R3050,S3050:AG3050)),0)</f>
        <v>0</v>
      </c>
      <c r="F3050" s="7">
        <f>IF(R3050&gt;0,RANK(R3050,(P3050:R3050,S3050:AG3050)),0)</f>
        <v>0</v>
      </c>
      <c r="G3050" s="7">
        <f>IF(S3050&gt;0,RANK(S3050,(P3050:R3050,S3050:AG3050)),0)</f>
        <v>0</v>
      </c>
      <c r="H3050" s="49" t="e">
        <f t="shared" si="1640"/>
        <v>#NUM!</v>
      </c>
      <c r="I3050" s="178" t="e">
        <f t="shared" si="1622"/>
        <v>#NUM!</v>
      </c>
      <c r="J3050" s="2"/>
      <c r="K3050" s="2" t="str">
        <f t="shared" si="1641"/>
        <v>-</v>
      </c>
      <c r="L3050" s="2" t="str">
        <f t="shared" si="1642"/>
        <v>-</v>
      </c>
      <c r="M3050" s="2" t="str">
        <f t="shared" si="1643"/>
        <v>-</v>
      </c>
      <c r="N3050" s="2" t="str">
        <f t="shared" si="1644"/>
        <v>-</v>
      </c>
      <c r="O3050" s="2" t="str">
        <f t="shared" si="1627"/>
        <v>-</v>
      </c>
      <c r="AI3050" s="7">
        <f t="shared" si="1645"/>
        <v>0</v>
      </c>
      <c r="AJ3050" s="7">
        <f t="shared" si="1646"/>
        <v>0</v>
      </c>
      <c r="AK3050" s="7">
        <f t="shared" si="1647"/>
        <v>0</v>
      </c>
      <c r="AL3050" s="7">
        <f t="shared" si="1648"/>
        <v>0</v>
      </c>
      <c r="AM3050" s="2" t="str">
        <f t="shared" si="1649"/>
        <v>-</v>
      </c>
      <c r="AN3050" s="2" t="str">
        <f t="shared" si="1650"/>
        <v>-</v>
      </c>
      <c r="AO3050" s="2" t="str">
        <f t="shared" si="1651"/>
        <v>-</v>
      </c>
      <c r="AP3050" s="2" t="str">
        <f t="shared" si="1652"/>
        <v>-</v>
      </c>
      <c r="AR3050" t="str">
        <f t="shared" si="1638"/>
        <v>Lane</v>
      </c>
      <c r="AS3050" t="s">
        <v>1404</v>
      </c>
      <c r="AT3050" s="182">
        <v>1</v>
      </c>
      <c r="AV3050" s="98">
        <v>20</v>
      </c>
      <c r="AW3050" s="100">
        <v>101</v>
      </c>
      <c r="AX3050" s="106">
        <f t="shared" si="1653"/>
        <v>20101</v>
      </c>
      <c r="AZ3050" s="7" t="s">
        <v>2975</v>
      </c>
      <c r="BA3050" t="s">
        <v>3015</v>
      </c>
    </row>
    <row r="3051" spans="1:53" hidden="1" outlineLevel="1">
      <c r="A3051" t="s">
        <v>166</v>
      </c>
      <c r="B3051" t="s">
        <v>1404</v>
      </c>
      <c r="C3051" s="1">
        <f t="shared" si="1639"/>
        <v>0</v>
      </c>
      <c r="D3051" s="7">
        <f>IF(P3051&gt;0,RANK(P3051,(P3051:R3051,S3051:AG3051)),0)</f>
        <v>0</v>
      </c>
      <c r="E3051" s="7">
        <f>IF(Q3051&gt;0,RANK(Q3051,(P3051:R3051,S3051:AG3051)),0)</f>
        <v>0</v>
      </c>
      <c r="F3051" s="7">
        <f>IF(R3051&gt;0,RANK(R3051,(P3051:R3051,S3051:AG3051)),0)</f>
        <v>0</v>
      </c>
      <c r="G3051" s="7">
        <f>IF(S3051&gt;0,RANK(S3051,(P3051:R3051,S3051:AG3051)),0)</f>
        <v>0</v>
      </c>
      <c r="H3051" s="49" t="e">
        <f t="shared" si="1640"/>
        <v>#NUM!</v>
      </c>
      <c r="I3051" s="178" t="e">
        <f t="shared" si="1622"/>
        <v>#NUM!</v>
      </c>
      <c r="J3051" s="2"/>
      <c r="K3051" s="2" t="str">
        <f t="shared" si="1641"/>
        <v>-</v>
      </c>
      <c r="L3051" s="2" t="str">
        <f t="shared" si="1642"/>
        <v>-</v>
      </c>
      <c r="M3051" s="2" t="str">
        <f t="shared" si="1643"/>
        <v>-</v>
      </c>
      <c r="N3051" s="2" t="str">
        <f t="shared" si="1644"/>
        <v>-</v>
      </c>
      <c r="O3051" s="2" t="str">
        <f t="shared" si="1627"/>
        <v>-</v>
      </c>
      <c r="AI3051" s="7">
        <f t="shared" si="1645"/>
        <v>0</v>
      </c>
      <c r="AJ3051" s="7">
        <f t="shared" si="1646"/>
        <v>0</v>
      </c>
      <c r="AK3051" s="7">
        <f t="shared" si="1647"/>
        <v>0</v>
      </c>
      <c r="AL3051" s="7">
        <f t="shared" si="1648"/>
        <v>0</v>
      </c>
      <c r="AM3051" s="2" t="str">
        <f t="shared" si="1649"/>
        <v>-</v>
      </c>
      <c r="AN3051" s="2" t="str">
        <f t="shared" si="1650"/>
        <v>-</v>
      </c>
      <c r="AO3051" s="2" t="str">
        <f t="shared" si="1651"/>
        <v>-</v>
      </c>
      <c r="AP3051" s="2" t="str">
        <f t="shared" si="1652"/>
        <v>-</v>
      </c>
      <c r="AR3051" t="str">
        <f t="shared" si="1638"/>
        <v>Leavenworth</v>
      </c>
      <c r="AS3051" t="s">
        <v>1404</v>
      </c>
      <c r="AT3051" s="182">
        <v>2</v>
      </c>
      <c r="AV3051" s="98">
        <v>20</v>
      </c>
      <c r="AW3051" s="100">
        <v>103</v>
      </c>
      <c r="AX3051" s="106">
        <f t="shared" si="1653"/>
        <v>20103</v>
      </c>
      <c r="AZ3051" s="7" t="s">
        <v>2975</v>
      </c>
      <c r="BA3051" t="s">
        <v>3015</v>
      </c>
    </row>
    <row r="3052" spans="1:53" hidden="1" outlineLevel="1">
      <c r="A3052" t="s">
        <v>227</v>
      </c>
      <c r="B3052" t="s">
        <v>1404</v>
      </c>
      <c r="C3052" s="1">
        <f t="shared" si="1639"/>
        <v>0</v>
      </c>
      <c r="D3052" s="7">
        <f>IF(P3052&gt;0,RANK(P3052,(P3052:R3052,S3052:AG3052)),0)</f>
        <v>0</v>
      </c>
      <c r="E3052" s="7">
        <f>IF(Q3052&gt;0,RANK(Q3052,(P3052:R3052,S3052:AG3052)),0)</f>
        <v>0</v>
      </c>
      <c r="F3052" s="7">
        <f>IF(R3052&gt;0,RANK(R3052,(P3052:R3052,S3052:AG3052)),0)</f>
        <v>0</v>
      </c>
      <c r="G3052" s="7">
        <f>IF(S3052&gt;0,RANK(S3052,(P3052:R3052,S3052:AG3052)),0)</f>
        <v>0</v>
      </c>
      <c r="H3052" s="49" t="e">
        <f t="shared" si="1640"/>
        <v>#NUM!</v>
      </c>
      <c r="I3052" s="178" t="e">
        <f t="shared" si="1622"/>
        <v>#NUM!</v>
      </c>
      <c r="J3052" s="2"/>
      <c r="K3052" s="2" t="str">
        <f t="shared" si="1641"/>
        <v>-</v>
      </c>
      <c r="L3052" s="2" t="str">
        <f t="shared" si="1642"/>
        <v>-</v>
      </c>
      <c r="M3052" s="2" t="str">
        <f t="shared" si="1643"/>
        <v>-</v>
      </c>
      <c r="N3052" s="2" t="str">
        <f t="shared" si="1644"/>
        <v>-</v>
      </c>
      <c r="O3052" s="2" t="str">
        <f t="shared" si="1627"/>
        <v>-</v>
      </c>
      <c r="AI3052" s="7">
        <f t="shared" si="1645"/>
        <v>0</v>
      </c>
      <c r="AJ3052" s="7">
        <f t="shared" si="1646"/>
        <v>0</v>
      </c>
      <c r="AK3052" s="7">
        <f t="shared" si="1647"/>
        <v>0</v>
      </c>
      <c r="AL3052" s="7">
        <f t="shared" si="1648"/>
        <v>0</v>
      </c>
      <c r="AM3052" s="2" t="str">
        <f t="shared" si="1649"/>
        <v>-</v>
      </c>
      <c r="AN3052" s="2" t="str">
        <f t="shared" si="1650"/>
        <v>-</v>
      </c>
      <c r="AO3052" s="2" t="str">
        <f t="shared" si="1651"/>
        <v>-</v>
      </c>
      <c r="AP3052" s="2" t="str">
        <f t="shared" si="1652"/>
        <v>-</v>
      </c>
      <c r="AR3052" t="str">
        <f t="shared" si="1638"/>
        <v>Lincoln</v>
      </c>
      <c r="AS3052" t="s">
        <v>1404</v>
      </c>
      <c r="AT3052" s="182">
        <v>1</v>
      </c>
      <c r="AV3052" s="98">
        <v>20</v>
      </c>
      <c r="AW3052" s="100">
        <v>105</v>
      </c>
      <c r="AX3052" s="106">
        <f t="shared" si="1653"/>
        <v>20105</v>
      </c>
      <c r="AZ3052" s="7" t="s">
        <v>2975</v>
      </c>
      <c r="BA3052" t="s">
        <v>3015</v>
      </c>
    </row>
    <row r="3053" spans="1:53" hidden="1" outlineLevel="1">
      <c r="A3053" t="s">
        <v>1938</v>
      </c>
      <c r="B3053" t="s">
        <v>1404</v>
      </c>
      <c r="C3053" s="1">
        <f t="shared" si="1639"/>
        <v>0</v>
      </c>
      <c r="D3053" s="7">
        <f>IF(P3053&gt;0,RANK(P3053,(P3053:R3053,S3053:AG3053)),0)</f>
        <v>0</v>
      </c>
      <c r="E3053" s="7">
        <f>IF(Q3053&gt;0,RANK(Q3053,(P3053:R3053,S3053:AG3053)),0)</f>
        <v>0</v>
      </c>
      <c r="F3053" s="7">
        <f>IF(R3053&gt;0,RANK(R3053,(P3053:R3053,S3053:AG3053)),0)</f>
        <v>0</v>
      </c>
      <c r="G3053" s="7">
        <f>IF(S3053&gt;0,RANK(S3053,(P3053:R3053,S3053:AG3053)),0)</f>
        <v>0</v>
      </c>
      <c r="H3053" s="49" t="e">
        <f t="shared" si="1640"/>
        <v>#NUM!</v>
      </c>
      <c r="I3053" s="178" t="e">
        <f t="shared" si="1622"/>
        <v>#NUM!</v>
      </c>
      <c r="J3053" s="2"/>
      <c r="K3053" s="2" t="str">
        <f t="shared" si="1641"/>
        <v>-</v>
      </c>
      <c r="L3053" s="2" t="str">
        <f t="shared" si="1642"/>
        <v>-</v>
      </c>
      <c r="M3053" s="2" t="str">
        <f t="shared" si="1643"/>
        <v>-</v>
      </c>
      <c r="N3053" s="2" t="str">
        <f t="shared" si="1644"/>
        <v>-</v>
      </c>
      <c r="O3053" s="2" t="str">
        <f t="shared" si="1627"/>
        <v>-</v>
      </c>
      <c r="AI3053" s="7">
        <f t="shared" si="1645"/>
        <v>0</v>
      </c>
      <c r="AJ3053" s="7">
        <f t="shared" si="1646"/>
        <v>0</v>
      </c>
      <c r="AK3053" s="7">
        <f t="shared" si="1647"/>
        <v>0</v>
      </c>
      <c r="AL3053" s="7">
        <f t="shared" si="1648"/>
        <v>0</v>
      </c>
      <c r="AM3053" s="2" t="str">
        <f t="shared" si="1649"/>
        <v>-</v>
      </c>
      <c r="AN3053" s="2" t="str">
        <f t="shared" si="1650"/>
        <v>-</v>
      </c>
      <c r="AO3053" s="2" t="str">
        <f t="shared" si="1651"/>
        <v>-</v>
      </c>
      <c r="AP3053" s="2" t="str">
        <f t="shared" si="1652"/>
        <v>-</v>
      </c>
      <c r="AR3053" t="str">
        <f t="shared" si="1638"/>
        <v>Linn</v>
      </c>
      <c r="AS3053" t="s">
        <v>1404</v>
      </c>
      <c r="AT3053" s="182">
        <v>2</v>
      </c>
      <c r="AV3053" s="98">
        <v>20</v>
      </c>
      <c r="AW3053" s="100">
        <v>107</v>
      </c>
      <c r="AX3053" s="106">
        <f t="shared" si="1653"/>
        <v>20107</v>
      </c>
      <c r="AZ3053" s="7" t="s">
        <v>2975</v>
      </c>
      <c r="BA3053" t="s">
        <v>3015</v>
      </c>
    </row>
    <row r="3054" spans="1:53" hidden="1" outlineLevel="1">
      <c r="A3054" t="s">
        <v>2171</v>
      </c>
      <c r="B3054" t="s">
        <v>1404</v>
      </c>
      <c r="C3054" s="1">
        <f t="shared" si="1639"/>
        <v>0</v>
      </c>
      <c r="D3054" s="7">
        <f>IF(P3054&gt;0,RANK(P3054,(P3054:R3054,S3054:AG3054)),0)</f>
        <v>0</v>
      </c>
      <c r="E3054" s="7">
        <f>IF(Q3054&gt;0,RANK(Q3054,(P3054:R3054,S3054:AG3054)),0)</f>
        <v>0</v>
      </c>
      <c r="F3054" s="7">
        <f>IF(R3054&gt;0,RANK(R3054,(P3054:R3054,S3054:AG3054)),0)</f>
        <v>0</v>
      </c>
      <c r="G3054" s="7">
        <f>IF(S3054&gt;0,RANK(S3054,(P3054:R3054,S3054:AG3054)),0)</f>
        <v>0</v>
      </c>
      <c r="H3054" s="49" t="e">
        <f t="shared" si="1640"/>
        <v>#NUM!</v>
      </c>
      <c r="I3054" s="178" t="e">
        <f t="shared" si="1622"/>
        <v>#NUM!</v>
      </c>
      <c r="J3054" s="2"/>
      <c r="K3054" s="2" t="str">
        <f t="shared" si="1641"/>
        <v>-</v>
      </c>
      <c r="L3054" s="2" t="str">
        <f t="shared" si="1642"/>
        <v>-</v>
      </c>
      <c r="M3054" s="2" t="str">
        <f t="shared" si="1643"/>
        <v>-</v>
      </c>
      <c r="N3054" s="2" t="str">
        <f t="shared" si="1644"/>
        <v>-</v>
      </c>
      <c r="O3054" s="2" t="str">
        <f t="shared" si="1627"/>
        <v>-</v>
      </c>
      <c r="AI3054" s="7">
        <f t="shared" si="1645"/>
        <v>0</v>
      </c>
      <c r="AJ3054" s="7">
        <f t="shared" si="1646"/>
        <v>0</v>
      </c>
      <c r="AK3054" s="7">
        <f t="shared" si="1647"/>
        <v>0</v>
      </c>
      <c r="AL3054" s="7">
        <f t="shared" si="1648"/>
        <v>0</v>
      </c>
      <c r="AM3054" s="2" t="str">
        <f t="shared" si="1649"/>
        <v>-</v>
      </c>
      <c r="AN3054" s="2" t="str">
        <f t="shared" si="1650"/>
        <v>-</v>
      </c>
      <c r="AO3054" s="2" t="str">
        <f t="shared" si="1651"/>
        <v>-</v>
      </c>
      <c r="AP3054" s="2" t="str">
        <f t="shared" si="1652"/>
        <v>-</v>
      </c>
      <c r="AR3054" t="str">
        <f t="shared" si="1638"/>
        <v>Logan</v>
      </c>
      <c r="AS3054" t="s">
        <v>1404</v>
      </c>
      <c r="AT3054" s="182">
        <v>1</v>
      </c>
      <c r="AV3054" s="98">
        <v>20</v>
      </c>
      <c r="AW3054" s="100">
        <v>109</v>
      </c>
      <c r="AX3054" s="106">
        <f t="shared" si="1653"/>
        <v>20109</v>
      </c>
      <c r="AZ3054" s="7" t="s">
        <v>2975</v>
      </c>
      <c r="BA3054" t="s">
        <v>3015</v>
      </c>
    </row>
    <row r="3055" spans="1:53" hidden="1" outlineLevel="1">
      <c r="A3055" t="s">
        <v>657</v>
      </c>
      <c r="B3055" t="s">
        <v>1404</v>
      </c>
      <c r="C3055" s="1">
        <f t="shared" si="1639"/>
        <v>0</v>
      </c>
      <c r="D3055" s="7">
        <f>IF(P3055&gt;0,RANK(P3055,(P3055:R3055,S3055:AG3055)),0)</f>
        <v>0</v>
      </c>
      <c r="E3055" s="7">
        <f>IF(Q3055&gt;0,RANK(Q3055,(P3055:R3055,S3055:AG3055)),0)</f>
        <v>0</v>
      </c>
      <c r="F3055" s="7">
        <f>IF(R3055&gt;0,RANK(R3055,(P3055:R3055,S3055:AG3055)),0)</f>
        <v>0</v>
      </c>
      <c r="G3055" s="7">
        <f>IF(S3055&gt;0,RANK(S3055,(P3055:R3055,S3055:AG3055)),0)</f>
        <v>0</v>
      </c>
      <c r="H3055" s="49" t="e">
        <f t="shared" si="1640"/>
        <v>#NUM!</v>
      </c>
      <c r="I3055" s="178" t="e">
        <f t="shared" si="1622"/>
        <v>#NUM!</v>
      </c>
      <c r="J3055" s="2"/>
      <c r="K3055" s="2" t="str">
        <f t="shared" si="1641"/>
        <v>-</v>
      </c>
      <c r="L3055" s="2" t="str">
        <f t="shared" si="1642"/>
        <v>-</v>
      </c>
      <c r="M3055" s="2" t="str">
        <f t="shared" si="1643"/>
        <v>-</v>
      </c>
      <c r="N3055" s="2" t="str">
        <f t="shared" si="1644"/>
        <v>-</v>
      </c>
      <c r="O3055" s="2" t="str">
        <f t="shared" si="1627"/>
        <v>-</v>
      </c>
      <c r="AI3055" s="7">
        <f t="shared" si="1645"/>
        <v>0</v>
      </c>
      <c r="AJ3055" s="7">
        <f t="shared" si="1646"/>
        <v>0</v>
      </c>
      <c r="AK3055" s="7">
        <f t="shared" si="1647"/>
        <v>0</v>
      </c>
      <c r="AL3055" s="7">
        <f t="shared" si="1648"/>
        <v>0</v>
      </c>
      <c r="AM3055" s="2" t="str">
        <f t="shared" si="1649"/>
        <v>-</v>
      </c>
      <c r="AN3055" s="2" t="str">
        <f t="shared" si="1650"/>
        <v>-</v>
      </c>
      <c r="AO3055" s="2" t="str">
        <f t="shared" si="1651"/>
        <v>-</v>
      </c>
      <c r="AP3055" s="2" t="str">
        <f t="shared" si="1652"/>
        <v>-</v>
      </c>
      <c r="AR3055" t="str">
        <f t="shared" si="1638"/>
        <v>Lyon</v>
      </c>
      <c r="AS3055" t="s">
        <v>1404</v>
      </c>
      <c r="AT3055" s="182">
        <v>1</v>
      </c>
      <c r="AV3055" s="98">
        <v>20</v>
      </c>
      <c r="AW3055" s="100">
        <v>111</v>
      </c>
      <c r="AX3055" s="106">
        <f t="shared" si="1653"/>
        <v>20111</v>
      </c>
      <c r="AZ3055" s="7" t="s">
        <v>2975</v>
      </c>
      <c r="BA3055" t="s">
        <v>3015</v>
      </c>
    </row>
    <row r="3056" spans="1:53" hidden="1" outlineLevel="1">
      <c r="A3056" t="s">
        <v>529</v>
      </c>
      <c r="B3056" t="s">
        <v>1404</v>
      </c>
      <c r="C3056" s="1">
        <f t="shared" si="1639"/>
        <v>0</v>
      </c>
      <c r="D3056" s="7">
        <f>IF(P3056&gt;0,RANK(P3056,(P3056:R3056,S3056:AG3056)),0)</f>
        <v>0</v>
      </c>
      <c r="E3056" s="7">
        <f>IF(Q3056&gt;0,RANK(Q3056,(P3056:R3056,S3056:AG3056)),0)</f>
        <v>0</v>
      </c>
      <c r="F3056" s="7">
        <f>IF(R3056&gt;0,RANK(R3056,(P3056:R3056,S3056:AG3056)),0)</f>
        <v>0</v>
      </c>
      <c r="G3056" s="7">
        <f>IF(S3056&gt;0,RANK(S3056,(P3056:R3056,S3056:AG3056)),0)</f>
        <v>0</v>
      </c>
      <c r="H3056" s="49" t="e">
        <f t="shared" si="1640"/>
        <v>#NUM!</v>
      </c>
      <c r="I3056" s="178" t="e">
        <f t="shared" si="1622"/>
        <v>#NUM!</v>
      </c>
      <c r="J3056" s="2"/>
      <c r="K3056" s="2" t="str">
        <f t="shared" si="1641"/>
        <v>-</v>
      </c>
      <c r="L3056" s="2" t="str">
        <f t="shared" si="1642"/>
        <v>-</v>
      </c>
      <c r="M3056" s="2" t="str">
        <f t="shared" si="1643"/>
        <v>-</v>
      </c>
      <c r="N3056" s="2" t="str">
        <f t="shared" si="1644"/>
        <v>-</v>
      </c>
      <c r="O3056" s="2" t="str">
        <f t="shared" si="1627"/>
        <v>-</v>
      </c>
      <c r="AI3056" s="7">
        <f t="shared" si="1645"/>
        <v>0</v>
      </c>
      <c r="AJ3056" s="7">
        <f t="shared" si="1646"/>
        <v>0</v>
      </c>
      <c r="AK3056" s="7">
        <f t="shared" si="1647"/>
        <v>0</v>
      </c>
      <c r="AL3056" s="7">
        <f t="shared" si="1648"/>
        <v>0</v>
      </c>
      <c r="AM3056" s="2" t="str">
        <f t="shared" si="1649"/>
        <v>-</v>
      </c>
      <c r="AN3056" s="2" t="str">
        <f t="shared" si="1650"/>
        <v>-</v>
      </c>
      <c r="AO3056" s="2" t="str">
        <f t="shared" si="1651"/>
        <v>-</v>
      </c>
      <c r="AP3056" s="2" t="str">
        <f t="shared" si="1652"/>
        <v>-</v>
      </c>
      <c r="AR3056" t="str">
        <f t="shared" si="1638"/>
        <v>McPherson</v>
      </c>
      <c r="AS3056" t="s">
        <v>1404</v>
      </c>
      <c r="AT3056" s="182">
        <v>1</v>
      </c>
      <c r="AV3056" s="98">
        <v>20</v>
      </c>
      <c r="AW3056" s="100">
        <v>113</v>
      </c>
      <c r="AX3056" s="106">
        <f t="shared" si="1653"/>
        <v>20113</v>
      </c>
      <c r="AZ3056" s="7" t="s">
        <v>2975</v>
      </c>
      <c r="BA3056" t="s">
        <v>3015</v>
      </c>
    </row>
    <row r="3057" spans="1:53" hidden="1" outlineLevel="1">
      <c r="A3057" t="s">
        <v>1302</v>
      </c>
      <c r="B3057" t="s">
        <v>1404</v>
      </c>
      <c r="C3057" s="1">
        <f t="shared" si="1639"/>
        <v>0</v>
      </c>
      <c r="D3057" s="7">
        <f>IF(P3057&gt;0,RANK(P3057,(P3057:R3057,S3057:AG3057)),0)</f>
        <v>0</v>
      </c>
      <c r="E3057" s="7">
        <f>IF(Q3057&gt;0,RANK(Q3057,(P3057:R3057,S3057:AG3057)),0)</f>
        <v>0</v>
      </c>
      <c r="F3057" s="7">
        <f>IF(R3057&gt;0,RANK(R3057,(P3057:R3057,S3057:AG3057)),0)</f>
        <v>0</v>
      </c>
      <c r="G3057" s="7">
        <f>IF(S3057&gt;0,RANK(S3057,(P3057:R3057,S3057:AG3057)),0)</f>
        <v>0</v>
      </c>
      <c r="H3057" s="49" t="e">
        <f t="shared" si="1640"/>
        <v>#NUM!</v>
      </c>
      <c r="I3057" s="178" t="e">
        <f t="shared" si="1622"/>
        <v>#NUM!</v>
      </c>
      <c r="J3057" s="2"/>
      <c r="K3057" s="2" t="str">
        <f t="shared" si="1641"/>
        <v>-</v>
      </c>
      <c r="L3057" s="2" t="str">
        <f t="shared" si="1642"/>
        <v>-</v>
      </c>
      <c r="M3057" s="2" t="str">
        <f t="shared" si="1643"/>
        <v>-</v>
      </c>
      <c r="N3057" s="2" t="str">
        <f t="shared" si="1644"/>
        <v>-</v>
      </c>
      <c r="O3057" s="2" t="str">
        <f t="shared" si="1627"/>
        <v>-</v>
      </c>
      <c r="AI3057" s="7">
        <f t="shared" si="1645"/>
        <v>0</v>
      </c>
      <c r="AJ3057" s="7">
        <f t="shared" si="1646"/>
        <v>0</v>
      </c>
      <c r="AK3057" s="7">
        <f t="shared" si="1647"/>
        <v>0</v>
      </c>
      <c r="AL3057" s="7">
        <f t="shared" si="1648"/>
        <v>0</v>
      </c>
      <c r="AM3057" s="2" t="str">
        <f t="shared" si="1649"/>
        <v>-</v>
      </c>
      <c r="AN3057" s="2" t="str">
        <f t="shared" si="1650"/>
        <v>-</v>
      </c>
      <c r="AO3057" s="2" t="str">
        <f t="shared" si="1651"/>
        <v>-</v>
      </c>
      <c r="AP3057" s="2" t="str">
        <f t="shared" si="1652"/>
        <v>-</v>
      </c>
      <c r="AR3057" t="str">
        <f t="shared" si="1638"/>
        <v>Marion</v>
      </c>
      <c r="AS3057" t="s">
        <v>1404</v>
      </c>
      <c r="AT3057" s="182">
        <v>1</v>
      </c>
      <c r="AV3057" s="98">
        <v>20</v>
      </c>
      <c r="AW3057" s="100">
        <v>115</v>
      </c>
      <c r="AX3057" s="106">
        <f t="shared" si="1653"/>
        <v>20115</v>
      </c>
      <c r="AZ3057" s="7" t="s">
        <v>2975</v>
      </c>
      <c r="BA3057" t="s">
        <v>3015</v>
      </c>
    </row>
    <row r="3058" spans="1:53" hidden="1" outlineLevel="1">
      <c r="A3058" t="s">
        <v>1040</v>
      </c>
      <c r="B3058" t="s">
        <v>1404</v>
      </c>
      <c r="C3058" s="1">
        <f t="shared" si="1639"/>
        <v>0</v>
      </c>
      <c r="D3058" s="7">
        <f>IF(P3058&gt;0,RANK(P3058,(P3058:R3058,S3058:AG3058)),0)</f>
        <v>0</v>
      </c>
      <c r="E3058" s="7">
        <f>IF(Q3058&gt;0,RANK(Q3058,(P3058:R3058,S3058:AG3058)),0)</f>
        <v>0</v>
      </c>
      <c r="F3058" s="7">
        <f>IF(R3058&gt;0,RANK(R3058,(P3058:R3058,S3058:AG3058)),0)</f>
        <v>0</v>
      </c>
      <c r="G3058" s="7">
        <f>IF(S3058&gt;0,RANK(S3058,(P3058:R3058,S3058:AG3058)),0)</f>
        <v>0</v>
      </c>
      <c r="H3058" s="49" t="e">
        <f t="shared" si="1640"/>
        <v>#NUM!</v>
      </c>
      <c r="I3058" s="178" t="e">
        <f t="shared" si="1622"/>
        <v>#NUM!</v>
      </c>
      <c r="J3058" s="2"/>
      <c r="K3058" s="2" t="str">
        <f t="shared" si="1641"/>
        <v>-</v>
      </c>
      <c r="L3058" s="2" t="str">
        <f t="shared" si="1642"/>
        <v>-</v>
      </c>
      <c r="M3058" s="2" t="str">
        <f t="shared" si="1643"/>
        <v>-</v>
      </c>
      <c r="N3058" s="2" t="str">
        <f t="shared" si="1644"/>
        <v>-</v>
      </c>
      <c r="O3058" s="2" t="str">
        <f t="shared" si="1627"/>
        <v>-</v>
      </c>
      <c r="AI3058" s="7">
        <f t="shared" si="1645"/>
        <v>0</v>
      </c>
      <c r="AJ3058" s="7">
        <f t="shared" si="1646"/>
        <v>0</v>
      </c>
      <c r="AK3058" s="7">
        <f t="shared" si="1647"/>
        <v>0</v>
      </c>
      <c r="AL3058" s="7">
        <f t="shared" si="1648"/>
        <v>0</v>
      </c>
      <c r="AM3058" s="2" t="str">
        <f t="shared" si="1649"/>
        <v>-</v>
      </c>
      <c r="AN3058" s="2" t="str">
        <f t="shared" si="1650"/>
        <v>-</v>
      </c>
      <c r="AO3058" s="2" t="str">
        <f t="shared" si="1651"/>
        <v>-</v>
      </c>
      <c r="AP3058" s="2" t="str">
        <f t="shared" si="1652"/>
        <v>-</v>
      </c>
      <c r="AR3058" t="str">
        <f t="shared" si="1638"/>
        <v>Marshall</v>
      </c>
      <c r="AS3058" t="s">
        <v>1404</v>
      </c>
      <c r="AT3058" s="182"/>
      <c r="AV3058" s="98">
        <v>20</v>
      </c>
      <c r="AW3058" s="100">
        <v>117</v>
      </c>
      <c r="AX3058" s="106">
        <f t="shared" si="1653"/>
        <v>20117</v>
      </c>
      <c r="AZ3058" s="7" t="s">
        <v>2975</v>
      </c>
      <c r="BA3058" t="s">
        <v>3015</v>
      </c>
    </row>
    <row r="3059" spans="1:53" hidden="1" outlineLevel="1">
      <c r="A3059" t="s">
        <v>1259</v>
      </c>
      <c r="B3059" t="s">
        <v>1404</v>
      </c>
      <c r="C3059" s="1">
        <f t="shared" si="1639"/>
        <v>0</v>
      </c>
      <c r="D3059" s="7">
        <f>IF(P3059&gt;0,RANK(P3059,(P3059:R3059,S3059:AG3059)),0)</f>
        <v>0</v>
      </c>
      <c r="E3059" s="7">
        <f>IF(Q3059&gt;0,RANK(Q3059,(P3059:R3059,S3059:AG3059)),0)</f>
        <v>0</v>
      </c>
      <c r="F3059" s="7">
        <f>IF(R3059&gt;0,RANK(R3059,(P3059:R3059,S3059:AG3059)),0)</f>
        <v>0</v>
      </c>
      <c r="G3059" s="7">
        <f>IF(S3059&gt;0,RANK(S3059,(P3059:R3059,S3059:AG3059)),0)</f>
        <v>0</v>
      </c>
      <c r="H3059" s="49" t="e">
        <f t="shared" si="1640"/>
        <v>#NUM!</v>
      </c>
      <c r="I3059" s="178" t="e">
        <f t="shared" si="1622"/>
        <v>#NUM!</v>
      </c>
      <c r="J3059" s="2"/>
      <c r="K3059" s="2" t="str">
        <f t="shared" si="1641"/>
        <v>-</v>
      </c>
      <c r="L3059" s="2" t="str">
        <f t="shared" si="1642"/>
        <v>-</v>
      </c>
      <c r="M3059" s="2" t="str">
        <f t="shared" si="1643"/>
        <v>-</v>
      </c>
      <c r="N3059" s="2" t="str">
        <f t="shared" si="1644"/>
        <v>-</v>
      </c>
      <c r="O3059" s="2" t="str">
        <f t="shared" si="1627"/>
        <v>-</v>
      </c>
      <c r="AI3059" s="7">
        <f t="shared" si="1645"/>
        <v>0</v>
      </c>
      <c r="AJ3059" s="7">
        <f t="shared" si="1646"/>
        <v>0</v>
      </c>
      <c r="AK3059" s="7">
        <f t="shared" si="1647"/>
        <v>0</v>
      </c>
      <c r="AL3059" s="7">
        <f t="shared" si="1648"/>
        <v>0</v>
      </c>
      <c r="AM3059" s="2" t="str">
        <f t="shared" si="1649"/>
        <v>-</v>
      </c>
      <c r="AN3059" s="2" t="str">
        <f t="shared" si="1650"/>
        <v>-</v>
      </c>
      <c r="AO3059" s="2" t="str">
        <f t="shared" si="1651"/>
        <v>-</v>
      </c>
      <c r="AP3059" s="2" t="str">
        <f t="shared" si="1652"/>
        <v>-</v>
      </c>
      <c r="AR3059" t="str">
        <f t="shared" si="1638"/>
        <v>Meade</v>
      </c>
      <c r="AS3059" t="s">
        <v>1404</v>
      </c>
      <c r="AT3059" s="182">
        <v>1</v>
      </c>
      <c r="AV3059" s="98">
        <v>20</v>
      </c>
      <c r="AW3059" s="100">
        <v>119</v>
      </c>
      <c r="AX3059" s="106">
        <f t="shared" si="1653"/>
        <v>20119</v>
      </c>
      <c r="AZ3059" s="7" t="s">
        <v>2975</v>
      </c>
      <c r="BA3059" t="s">
        <v>3015</v>
      </c>
    </row>
    <row r="3060" spans="1:53" hidden="1" outlineLevel="1">
      <c r="A3060" t="s">
        <v>255</v>
      </c>
      <c r="B3060" t="s">
        <v>1404</v>
      </c>
      <c r="C3060" s="1">
        <f t="shared" si="1639"/>
        <v>0</v>
      </c>
      <c r="D3060" s="7">
        <f>IF(P3060&gt;0,RANK(P3060,(P3060:R3060,S3060:AG3060)),0)</f>
        <v>0</v>
      </c>
      <c r="E3060" s="7">
        <f>IF(Q3060&gt;0,RANK(Q3060,(P3060:R3060,S3060:AG3060)),0)</f>
        <v>0</v>
      </c>
      <c r="F3060" s="7">
        <f>IF(R3060&gt;0,RANK(R3060,(P3060:R3060,S3060:AG3060)),0)</f>
        <v>0</v>
      </c>
      <c r="G3060" s="7">
        <f>IF(S3060&gt;0,RANK(S3060,(P3060:R3060,S3060:AG3060)),0)</f>
        <v>0</v>
      </c>
      <c r="H3060" s="49" t="e">
        <f t="shared" si="1640"/>
        <v>#NUM!</v>
      </c>
      <c r="I3060" s="178" t="e">
        <f t="shared" si="1622"/>
        <v>#NUM!</v>
      </c>
      <c r="J3060" s="2"/>
      <c r="K3060" s="2" t="str">
        <f t="shared" si="1641"/>
        <v>-</v>
      </c>
      <c r="L3060" s="2" t="str">
        <f t="shared" si="1642"/>
        <v>-</v>
      </c>
      <c r="M3060" s="2" t="str">
        <f t="shared" si="1643"/>
        <v>-</v>
      </c>
      <c r="N3060" s="2" t="str">
        <f t="shared" si="1644"/>
        <v>-</v>
      </c>
      <c r="O3060" s="2" t="str">
        <f t="shared" si="1627"/>
        <v>-</v>
      </c>
      <c r="AI3060" s="7">
        <f t="shared" si="1645"/>
        <v>0</v>
      </c>
      <c r="AJ3060" s="7">
        <f t="shared" si="1646"/>
        <v>0</v>
      </c>
      <c r="AK3060" s="7">
        <f t="shared" si="1647"/>
        <v>0</v>
      </c>
      <c r="AL3060" s="7">
        <f t="shared" si="1648"/>
        <v>0</v>
      </c>
      <c r="AM3060" s="2" t="str">
        <f t="shared" si="1649"/>
        <v>-</v>
      </c>
      <c r="AN3060" s="2" t="str">
        <f t="shared" si="1650"/>
        <v>-</v>
      </c>
      <c r="AO3060" s="2" t="str">
        <f t="shared" si="1651"/>
        <v>-</v>
      </c>
      <c r="AP3060" s="2" t="str">
        <f t="shared" si="1652"/>
        <v>-</v>
      </c>
      <c r="AR3060" t="str">
        <f t="shared" si="1638"/>
        <v>Miami</v>
      </c>
      <c r="AS3060" t="s">
        <v>1404</v>
      </c>
      <c r="AT3060" s="182"/>
      <c r="AV3060" s="98">
        <v>20</v>
      </c>
      <c r="AW3060" s="100">
        <v>121</v>
      </c>
      <c r="AX3060" s="106">
        <f t="shared" si="1653"/>
        <v>20121</v>
      </c>
      <c r="AZ3060" s="7" t="s">
        <v>2975</v>
      </c>
      <c r="BA3060" t="s">
        <v>3015</v>
      </c>
    </row>
    <row r="3061" spans="1:53" hidden="1" outlineLevel="1">
      <c r="A3061" t="s">
        <v>386</v>
      </c>
      <c r="B3061" t="s">
        <v>1404</v>
      </c>
      <c r="C3061" s="1">
        <f t="shared" si="1639"/>
        <v>0</v>
      </c>
      <c r="D3061" s="7">
        <f>IF(P3061&gt;0,RANK(P3061,(P3061:R3061,S3061:AG3061)),0)</f>
        <v>0</v>
      </c>
      <c r="E3061" s="7">
        <f>IF(Q3061&gt;0,RANK(Q3061,(P3061:R3061,S3061:AG3061)),0)</f>
        <v>0</v>
      </c>
      <c r="F3061" s="7">
        <f>IF(R3061&gt;0,RANK(R3061,(P3061:R3061,S3061:AG3061)),0)</f>
        <v>0</v>
      </c>
      <c r="G3061" s="7">
        <f>IF(S3061&gt;0,RANK(S3061,(P3061:R3061,S3061:AG3061)),0)</f>
        <v>0</v>
      </c>
      <c r="H3061" s="49" t="e">
        <f t="shared" si="1640"/>
        <v>#NUM!</v>
      </c>
      <c r="I3061" s="178" t="e">
        <f t="shared" si="1622"/>
        <v>#NUM!</v>
      </c>
      <c r="J3061" s="2"/>
      <c r="K3061" s="2" t="str">
        <f t="shared" si="1641"/>
        <v>-</v>
      </c>
      <c r="L3061" s="2" t="str">
        <f t="shared" si="1642"/>
        <v>-</v>
      </c>
      <c r="M3061" s="2" t="str">
        <f t="shared" si="1643"/>
        <v>-</v>
      </c>
      <c r="N3061" s="2" t="str">
        <f t="shared" si="1644"/>
        <v>-</v>
      </c>
      <c r="O3061" s="2" t="str">
        <f t="shared" si="1627"/>
        <v>-</v>
      </c>
      <c r="AI3061" s="7">
        <f t="shared" si="1645"/>
        <v>0</v>
      </c>
      <c r="AJ3061" s="7">
        <f t="shared" si="1646"/>
        <v>0</v>
      </c>
      <c r="AK3061" s="7">
        <f t="shared" si="1647"/>
        <v>0</v>
      </c>
      <c r="AL3061" s="7">
        <f t="shared" si="1648"/>
        <v>0</v>
      </c>
      <c r="AM3061" s="2" t="str">
        <f t="shared" si="1649"/>
        <v>-</v>
      </c>
      <c r="AN3061" s="2" t="str">
        <f t="shared" si="1650"/>
        <v>-</v>
      </c>
      <c r="AO3061" s="2" t="str">
        <f t="shared" si="1651"/>
        <v>-</v>
      </c>
      <c r="AP3061" s="2" t="str">
        <f t="shared" si="1652"/>
        <v>-</v>
      </c>
      <c r="AR3061" t="str">
        <f t="shared" si="1638"/>
        <v>Mitchell</v>
      </c>
      <c r="AS3061" t="s">
        <v>1404</v>
      </c>
      <c r="AT3061" s="182">
        <v>1</v>
      </c>
      <c r="AV3061" s="98">
        <v>20</v>
      </c>
      <c r="AW3061" s="100">
        <v>123</v>
      </c>
      <c r="AX3061" s="106">
        <f t="shared" si="1653"/>
        <v>20123</v>
      </c>
      <c r="AZ3061" s="7" t="s">
        <v>2975</v>
      </c>
      <c r="BA3061" t="s">
        <v>3015</v>
      </c>
    </row>
    <row r="3062" spans="1:53" hidden="1" outlineLevel="1">
      <c r="A3062" t="s">
        <v>398</v>
      </c>
      <c r="B3062" t="s">
        <v>1404</v>
      </c>
      <c r="C3062" s="1">
        <f t="shared" si="1639"/>
        <v>0</v>
      </c>
      <c r="D3062" s="7">
        <f>IF(P3062&gt;0,RANK(P3062,(P3062:R3062,S3062:AG3062)),0)</f>
        <v>0</v>
      </c>
      <c r="E3062" s="7">
        <f>IF(Q3062&gt;0,RANK(Q3062,(P3062:R3062,S3062:AG3062)),0)</f>
        <v>0</v>
      </c>
      <c r="F3062" s="7">
        <f>IF(R3062&gt;0,RANK(R3062,(P3062:R3062,S3062:AG3062)),0)</f>
        <v>0</v>
      </c>
      <c r="G3062" s="7">
        <f>IF(S3062&gt;0,RANK(S3062,(P3062:R3062,S3062:AG3062)),0)</f>
        <v>0</v>
      </c>
      <c r="H3062" s="49" t="e">
        <f t="shared" si="1640"/>
        <v>#NUM!</v>
      </c>
      <c r="I3062" s="178" t="e">
        <f t="shared" si="1622"/>
        <v>#NUM!</v>
      </c>
      <c r="J3062" s="2"/>
      <c r="K3062" s="2" t="str">
        <f t="shared" si="1641"/>
        <v>-</v>
      </c>
      <c r="L3062" s="2" t="str">
        <f t="shared" si="1642"/>
        <v>-</v>
      </c>
      <c r="M3062" s="2" t="str">
        <f t="shared" si="1643"/>
        <v>-</v>
      </c>
      <c r="N3062" s="2" t="str">
        <f t="shared" si="1644"/>
        <v>-</v>
      </c>
      <c r="O3062" s="2" t="str">
        <f t="shared" ref="O3062:O3106" si="1654">IF(C3062=0,"-",(1-K3062-L3062-M3062-N3062))</f>
        <v>-</v>
      </c>
      <c r="AI3062" s="7">
        <f t="shared" si="1645"/>
        <v>0</v>
      </c>
      <c r="AJ3062" s="7">
        <f t="shared" si="1646"/>
        <v>0</v>
      </c>
      <c r="AK3062" s="7">
        <f t="shared" si="1647"/>
        <v>0</v>
      </c>
      <c r="AL3062" s="7">
        <f t="shared" si="1648"/>
        <v>0</v>
      </c>
      <c r="AM3062" s="2" t="str">
        <f t="shared" si="1649"/>
        <v>-</v>
      </c>
      <c r="AN3062" s="2" t="str">
        <f t="shared" si="1650"/>
        <v>-</v>
      </c>
      <c r="AO3062" s="2" t="str">
        <f t="shared" si="1651"/>
        <v>-</v>
      </c>
      <c r="AP3062" s="2" t="str">
        <f t="shared" si="1652"/>
        <v>-</v>
      </c>
      <c r="AR3062" t="str">
        <f t="shared" si="1638"/>
        <v>Montgomery</v>
      </c>
      <c r="AS3062" t="s">
        <v>1404</v>
      </c>
      <c r="AT3062" s="182">
        <v>2</v>
      </c>
      <c r="AV3062" s="98">
        <v>20</v>
      </c>
      <c r="AW3062" s="100">
        <v>125</v>
      </c>
      <c r="AX3062" s="106">
        <f t="shared" si="1653"/>
        <v>20125</v>
      </c>
      <c r="AZ3062" s="7" t="s">
        <v>2975</v>
      </c>
      <c r="BA3062" t="s">
        <v>3015</v>
      </c>
    </row>
    <row r="3063" spans="1:53" hidden="1" outlineLevel="1">
      <c r="A3063" t="s">
        <v>3221</v>
      </c>
      <c r="B3063" t="s">
        <v>1404</v>
      </c>
      <c r="C3063" s="1">
        <f t="shared" si="1639"/>
        <v>0</v>
      </c>
      <c r="D3063" s="7">
        <f>IF(P3063&gt;0,RANK(P3063,(P3063:R3063,S3063:AG3063)),0)</f>
        <v>0</v>
      </c>
      <c r="E3063" s="7">
        <f>IF(Q3063&gt;0,RANK(Q3063,(P3063:R3063,S3063:AG3063)),0)</f>
        <v>0</v>
      </c>
      <c r="F3063" s="7">
        <f>IF(R3063&gt;0,RANK(R3063,(P3063:R3063,S3063:AG3063)),0)</f>
        <v>0</v>
      </c>
      <c r="G3063" s="7">
        <f>IF(S3063&gt;0,RANK(S3063,(P3063:R3063,S3063:AG3063)),0)</f>
        <v>0</v>
      </c>
      <c r="H3063" s="49" t="e">
        <f t="shared" si="1640"/>
        <v>#NUM!</v>
      </c>
      <c r="I3063" s="178" t="e">
        <f t="shared" si="1622"/>
        <v>#NUM!</v>
      </c>
      <c r="J3063" s="2"/>
      <c r="K3063" s="2" t="str">
        <f t="shared" si="1641"/>
        <v>-</v>
      </c>
      <c r="L3063" s="2" t="str">
        <f t="shared" si="1642"/>
        <v>-</v>
      </c>
      <c r="M3063" s="2" t="str">
        <f t="shared" si="1643"/>
        <v>-</v>
      </c>
      <c r="N3063" s="2" t="str">
        <f t="shared" si="1644"/>
        <v>-</v>
      </c>
      <c r="O3063" s="2" t="str">
        <f t="shared" si="1654"/>
        <v>-</v>
      </c>
      <c r="AI3063" s="7">
        <f t="shared" si="1645"/>
        <v>0</v>
      </c>
      <c r="AJ3063" s="7">
        <f t="shared" si="1646"/>
        <v>0</v>
      </c>
      <c r="AK3063" s="7">
        <f t="shared" si="1647"/>
        <v>0</v>
      </c>
      <c r="AL3063" s="7">
        <f t="shared" si="1648"/>
        <v>0</v>
      </c>
      <c r="AM3063" s="2" t="str">
        <f t="shared" si="1649"/>
        <v>-</v>
      </c>
      <c r="AN3063" s="2" t="str">
        <f t="shared" si="1650"/>
        <v>-</v>
      </c>
      <c r="AO3063" s="2" t="str">
        <f t="shared" si="1651"/>
        <v>-</v>
      </c>
      <c r="AP3063" s="2" t="str">
        <f t="shared" si="1652"/>
        <v>-</v>
      </c>
      <c r="AR3063" t="str">
        <f t="shared" si="1638"/>
        <v>Morris</v>
      </c>
      <c r="AS3063" t="s">
        <v>1404</v>
      </c>
      <c r="AT3063" s="182">
        <v>1</v>
      </c>
      <c r="AV3063" s="98">
        <v>20</v>
      </c>
      <c r="AW3063" s="100">
        <v>127</v>
      </c>
      <c r="AX3063" s="106">
        <f t="shared" si="1653"/>
        <v>20127</v>
      </c>
      <c r="AZ3063" s="7" t="s">
        <v>2975</v>
      </c>
      <c r="BA3063" t="s">
        <v>3015</v>
      </c>
    </row>
    <row r="3064" spans="1:53" hidden="1" outlineLevel="1">
      <c r="A3064" t="s">
        <v>47</v>
      </c>
      <c r="B3064" t="s">
        <v>1404</v>
      </c>
      <c r="C3064" s="1">
        <f t="shared" ref="C3064:C3095" si="1655">SUM(P3064:AG3064)</f>
        <v>0</v>
      </c>
      <c r="D3064" s="7">
        <f>IF(P3064&gt;0,RANK(P3064,(P3064:R3064,S3064:AG3064)),0)</f>
        <v>0</v>
      </c>
      <c r="E3064" s="7">
        <f>IF(Q3064&gt;0,RANK(Q3064,(P3064:R3064,S3064:AG3064)),0)</f>
        <v>0</v>
      </c>
      <c r="F3064" s="7">
        <f>IF(R3064&gt;0,RANK(R3064,(P3064:R3064,S3064:AG3064)),0)</f>
        <v>0</v>
      </c>
      <c r="G3064" s="7">
        <f>IF(S3064&gt;0,RANK(S3064,(P3064:R3064,S3064:AG3064)),0)</f>
        <v>0</v>
      </c>
      <c r="H3064" s="49" t="e">
        <f t="shared" ref="H3064:H3095" si="1656">MAX(P3064:Y3064)-LARGE(P3064:Y3064,2)</f>
        <v>#NUM!</v>
      </c>
      <c r="I3064" s="178" t="e">
        <f t="shared" ref="I3064:I3106" si="1657">H3064/C3064</f>
        <v>#NUM!</v>
      </c>
      <c r="J3064" s="2"/>
      <c r="K3064" s="2" t="str">
        <f t="shared" ref="K3064:K3095" si="1658">IF($C3064=0,"-",P3064/$C3064)</f>
        <v>-</v>
      </c>
      <c r="L3064" s="2" t="str">
        <f t="shared" ref="L3064:L3095" si="1659">IF($C3064=0,"-",Q3064/$C3064)</f>
        <v>-</v>
      </c>
      <c r="M3064" s="2" t="str">
        <f t="shared" ref="M3064:M3095" si="1660">IF($C3064=0,"-",R3064/$C3064)</f>
        <v>-</v>
      </c>
      <c r="N3064" s="2" t="str">
        <f t="shared" ref="N3064:N3095" si="1661">IF($C3064=0,"-",S3064/$C3064)</f>
        <v>-</v>
      </c>
      <c r="O3064" s="2" t="str">
        <f t="shared" si="1654"/>
        <v>-</v>
      </c>
      <c r="AI3064" s="7">
        <f t="shared" ref="AI3064:AI3095" si="1662">IF(T3064&gt;0,RANK(T3064,(P3064:Z3064)),0)</f>
        <v>0</v>
      </c>
      <c r="AJ3064" s="7">
        <f t="shared" ref="AJ3064:AJ3095" si="1663">IF(U3064&gt;0,RANK(U3064,(P3064:Z3064)),0)</f>
        <v>0</v>
      </c>
      <c r="AK3064" s="7">
        <f t="shared" ref="AK3064:AK3095" si="1664">IF(V3064&gt;0,RANK(V3064,(P3064:Z3064)),0)</f>
        <v>0</v>
      </c>
      <c r="AL3064" s="7">
        <f t="shared" ref="AL3064:AL3095" si="1665">IF(W3064&gt;0,RANK(W3064,(P3064:Z3064)),0)</f>
        <v>0</v>
      </c>
      <c r="AM3064" s="2" t="str">
        <f t="shared" ref="AM3064:AM3095" si="1666">IF($C3064=0,"-",T3064/$C3064)</f>
        <v>-</v>
      </c>
      <c r="AN3064" s="2" t="str">
        <f t="shared" ref="AN3064:AN3095" si="1667">IF($C3064=0,"-",U3064/$C3064)</f>
        <v>-</v>
      </c>
      <c r="AO3064" s="2" t="str">
        <f t="shared" ref="AO3064:AO3095" si="1668">IF($C3064=0,"-",V3064/$C3064)</f>
        <v>-</v>
      </c>
      <c r="AP3064" s="2" t="str">
        <f t="shared" ref="AP3064:AP3095" si="1669">IF($C3064=0,"-",W3064/$C3064)</f>
        <v>-</v>
      </c>
      <c r="AR3064" t="str">
        <f t="shared" si="1638"/>
        <v>Morton</v>
      </c>
      <c r="AS3064" t="s">
        <v>1404</v>
      </c>
      <c r="AT3064" s="182">
        <v>1</v>
      </c>
      <c r="AV3064" s="98">
        <v>20</v>
      </c>
      <c r="AW3064" s="100">
        <v>129</v>
      </c>
      <c r="AX3064" s="106">
        <f t="shared" ref="AX3064:AX3095" si="1670">AV3064*1000+AW3064</f>
        <v>20129</v>
      </c>
      <c r="AZ3064" s="7" t="s">
        <v>2975</v>
      </c>
      <c r="BA3064" t="s">
        <v>3015</v>
      </c>
    </row>
    <row r="3065" spans="1:53" hidden="1" outlineLevel="1">
      <c r="A3065" t="s">
        <v>824</v>
      </c>
      <c r="B3065" t="s">
        <v>1404</v>
      </c>
      <c r="C3065" s="1">
        <f t="shared" si="1655"/>
        <v>0</v>
      </c>
      <c r="D3065" s="7">
        <f>IF(P3065&gt;0,RANK(P3065,(P3065:R3065,S3065:AG3065)),0)</f>
        <v>0</v>
      </c>
      <c r="E3065" s="7">
        <f>IF(Q3065&gt;0,RANK(Q3065,(P3065:R3065,S3065:AG3065)),0)</f>
        <v>0</v>
      </c>
      <c r="F3065" s="7">
        <f>IF(R3065&gt;0,RANK(R3065,(P3065:R3065,S3065:AG3065)),0)</f>
        <v>0</v>
      </c>
      <c r="G3065" s="7">
        <f>IF(S3065&gt;0,RANK(S3065,(P3065:R3065,S3065:AG3065)),0)</f>
        <v>0</v>
      </c>
      <c r="H3065" s="49" t="e">
        <f t="shared" si="1656"/>
        <v>#NUM!</v>
      </c>
      <c r="I3065" s="178" t="e">
        <f t="shared" si="1657"/>
        <v>#NUM!</v>
      </c>
      <c r="J3065" s="2"/>
      <c r="K3065" s="2" t="str">
        <f t="shared" si="1658"/>
        <v>-</v>
      </c>
      <c r="L3065" s="2" t="str">
        <f t="shared" si="1659"/>
        <v>-</v>
      </c>
      <c r="M3065" s="2" t="str">
        <f t="shared" si="1660"/>
        <v>-</v>
      </c>
      <c r="N3065" s="2" t="str">
        <f t="shared" si="1661"/>
        <v>-</v>
      </c>
      <c r="O3065" s="2" t="str">
        <f t="shared" si="1654"/>
        <v>-</v>
      </c>
      <c r="AI3065" s="7">
        <f t="shared" si="1662"/>
        <v>0</v>
      </c>
      <c r="AJ3065" s="7">
        <f t="shared" si="1663"/>
        <v>0</v>
      </c>
      <c r="AK3065" s="7">
        <f t="shared" si="1664"/>
        <v>0</v>
      </c>
      <c r="AL3065" s="7">
        <f t="shared" si="1665"/>
        <v>0</v>
      </c>
      <c r="AM3065" s="2" t="str">
        <f t="shared" si="1666"/>
        <v>-</v>
      </c>
      <c r="AN3065" s="2" t="str">
        <f t="shared" si="1667"/>
        <v>-</v>
      </c>
      <c r="AO3065" s="2" t="str">
        <f t="shared" si="1668"/>
        <v>-</v>
      </c>
      <c r="AP3065" s="2" t="str">
        <f t="shared" si="1669"/>
        <v>-</v>
      </c>
      <c r="AR3065" t="str">
        <f t="shared" si="1638"/>
        <v>Nemaha</v>
      </c>
      <c r="AS3065" t="s">
        <v>1404</v>
      </c>
      <c r="AT3065" s="182">
        <v>2</v>
      </c>
      <c r="AV3065" s="98">
        <v>20</v>
      </c>
      <c r="AW3065" s="100">
        <v>131</v>
      </c>
      <c r="AX3065" s="106">
        <f t="shared" si="1670"/>
        <v>20131</v>
      </c>
      <c r="AZ3065" s="7" t="s">
        <v>2975</v>
      </c>
      <c r="BA3065" t="s">
        <v>3015</v>
      </c>
    </row>
    <row r="3066" spans="1:53" hidden="1" outlineLevel="1">
      <c r="A3066" t="s">
        <v>22</v>
      </c>
      <c r="B3066" t="s">
        <v>1404</v>
      </c>
      <c r="C3066" s="1">
        <f t="shared" si="1655"/>
        <v>0</v>
      </c>
      <c r="D3066" s="7">
        <f>IF(P3066&gt;0,RANK(P3066,(P3066:R3066,S3066:AG3066)),0)</f>
        <v>0</v>
      </c>
      <c r="E3066" s="7">
        <f>IF(Q3066&gt;0,RANK(Q3066,(P3066:R3066,S3066:AG3066)),0)</f>
        <v>0</v>
      </c>
      <c r="F3066" s="7">
        <f>IF(R3066&gt;0,RANK(R3066,(P3066:R3066,S3066:AG3066)),0)</f>
        <v>0</v>
      </c>
      <c r="G3066" s="7">
        <f>IF(S3066&gt;0,RANK(S3066,(P3066:R3066,S3066:AG3066)),0)</f>
        <v>0</v>
      </c>
      <c r="H3066" s="49" t="e">
        <f t="shared" si="1656"/>
        <v>#NUM!</v>
      </c>
      <c r="I3066" s="178" t="e">
        <f t="shared" si="1657"/>
        <v>#NUM!</v>
      </c>
      <c r="J3066" s="2"/>
      <c r="K3066" s="2" t="str">
        <f t="shared" si="1658"/>
        <v>-</v>
      </c>
      <c r="L3066" s="2" t="str">
        <f t="shared" si="1659"/>
        <v>-</v>
      </c>
      <c r="M3066" s="2" t="str">
        <f t="shared" si="1660"/>
        <v>-</v>
      </c>
      <c r="N3066" s="2" t="str">
        <f t="shared" si="1661"/>
        <v>-</v>
      </c>
      <c r="O3066" s="2" t="str">
        <f t="shared" si="1654"/>
        <v>-</v>
      </c>
      <c r="AI3066" s="7">
        <f t="shared" si="1662"/>
        <v>0</v>
      </c>
      <c r="AJ3066" s="7">
        <f t="shared" si="1663"/>
        <v>0</v>
      </c>
      <c r="AK3066" s="7">
        <f t="shared" si="1664"/>
        <v>0</v>
      </c>
      <c r="AL3066" s="7">
        <f t="shared" si="1665"/>
        <v>0</v>
      </c>
      <c r="AM3066" s="2" t="str">
        <f t="shared" si="1666"/>
        <v>-</v>
      </c>
      <c r="AN3066" s="2" t="str">
        <f t="shared" si="1667"/>
        <v>-</v>
      </c>
      <c r="AO3066" s="2" t="str">
        <f t="shared" si="1668"/>
        <v>-</v>
      </c>
      <c r="AP3066" s="2" t="str">
        <f t="shared" si="1669"/>
        <v>-</v>
      </c>
      <c r="AR3066" t="str">
        <f t="shared" si="1638"/>
        <v>Neosho</v>
      </c>
      <c r="AS3066" t="s">
        <v>1404</v>
      </c>
      <c r="AT3066" s="182">
        <v>2</v>
      </c>
      <c r="AV3066" s="98">
        <v>20</v>
      </c>
      <c r="AW3066" s="100">
        <v>133</v>
      </c>
      <c r="AX3066" s="106">
        <f t="shared" si="1670"/>
        <v>20133</v>
      </c>
      <c r="AZ3066" s="7" t="s">
        <v>2975</v>
      </c>
      <c r="BA3066" t="s">
        <v>3015</v>
      </c>
    </row>
    <row r="3067" spans="1:53" hidden="1" outlineLevel="1">
      <c r="A3067" t="s">
        <v>1130</v>
      </c>
      <c r="B3067" t="s">
        <v>1404</v>
      </c>
      <c r="C3067" s="1">
        <f t="shared" si="1655"/>
        <v>0</v>
      </c>
      <c r="D3067" s="7">
        <f>IF(P3067&gt;0,RANK(P3067,(P3067:R3067,S3067:AG3067)),0)</f>
        <v>0</v>
      </c>
      <c r="E3067" s="7">
        <f>IF(Q3067&gt;0,RANK(Q3067,(P3067:R3067,S3067:AG3067)),0)</f>
        <v>0</v>
      </c>
      <c r="F3067" s="7">
        <f>IF(R3067&gt;0,RANK(R3067,(P3067:R3067,S3067:AG3067)),0)</f>
        <v>0</v>
      </c>
      <c r="G3067" s="7">
        <f>IF(S3067&gt;0,RANK(S3067,(P3067:R3067,S3067:AG3067)),0)</f>
        <v>0</v>
      </c>
      <c r="H3067" s="49" t="e">
        <f t="shared" si="1656"/>
        <v>#NUM!</v>
      </c>
      <c r="I3067" s="178" t="e">
        <f t="shared" si="1657"/>
        <v>#NUM!</v>
      </c>
      <c r="J3067" s="2"/>
      <c r="K3067" s="2" t="str">
        <f t="shared" si="1658"/>
        <v>-</v>
      </c>
      <c r="L3067" s="2" t="str">
        <f t="shared" si="1659"/>
        <v>-</v>
      </c>
      <c r="M3067" s="2" t="str">
        <f t="shared" si="1660"/>
        <v>-</v>
      </c>
      <c r="N3067" s="2" t="str">
        <f t="shared" si="1661"/>
        <v>-</v>
      </c>
      <c r="O3067" s="2" t="str">
        <f t="shared" si="1654"/>
        <v>-</v>
      </c>
      <c r="AI3067" s="7">
        <f t="shared" si="1662"/>
        <v>0</v>
      </c>
      <c r="AJ3067" s="7">
        <f t="shared" si="1663"/>
        <v>0</v>
      </c>
      <c r="AK3067" s="7">
        <f t="shared" si="1664"/>
        <v>0</v>
      </c>
      <c r="AL3067" s="7">
        <f t="shared" si="1665"/>
        <v>0</v>
      </c>
      <c r="AM3067" s="2" t="str">
        <f t="shared" si="1666"/>
        <v>-</v>
      </c>
      <c r="AN3067" s="2" t="str">
        <f t="shared" si="1667"/>
        <v>-</v>
      </c>
      <c r="AO3067" s="2" t="str">
        <f t="shared" si="1668"/>
        <v>-</v>
      </c>
      <c r="AP3067" s="2" t="str">
        <f t="shared" si="1669"/>
        <v>-</v>
      </c>
      <c r="AR3067" t="str">
        <f t="shared" si="1638"/>
        <v>Ness</v>
      </c>
      <c r="AS3067" t="s">
        <v>1404</v>
      </c>
      <c r="AT3067" s="182">
        <v>1</v>
      </c>
      <c r="AV3067" s="98">
        <v>20</v>
      </c>
      <c r="AW3067" s="100">
        <v>135</v>
      </c>
      <c r="AX3067" s="106">
        <f t="shared" si="1670"/>
        <v>20135</v>
      </c>
      <c r="AZ3067" s="7" t="s">
        <v>2975</v>
      </c>
      <c r="BA3067" t="s">
        <v>3015</v>
      </c>
    </row>
    <row r="3068" spans="1:53" hidden="1" outlineLevel="1">
      <c r="A3068" t="s">
        <v>2279</v>
      </c>
      <c r="B3068" t="s">
        <v>1404</v>
      </c>
      <c r="C3068" s="1">
        <f t="shared" si="1655"/>
        <v>0</v>
      </c>
      <c r="D3068" s="7">
        <f>IF(P3068&gt;0,RANK(P3068,(P3068:R3068,S3068:AG3068)),0)</f>
        <v>0</v>
      </c>
      <c r="E3068" s="7">
        <f>IF(Q3068&gt;0,RANK(Q3068,(P3068:R3068,S3068:AG3068)),0)</f>
        <v>0</v>
      </c>
      <c r="F3068" s="7">
        <f>IF(R3068&gt;0,RANK(R3068,(P3068:R3068,S3068:AG3068)),0)</f>
        <v>0</v>
      </c>
      <c r="G3068" s="7">
        <f>IF(S3068&gt;0,RANK(S3068,(P3068:R3068,S3068:AG3068)),0)</f>
        <v>0</v>
      </c>
      <c r="H3068" s="49" t="e">
        <f t="shared" si="1656"/>
        <v>#NUM!</v>
      </c>
      <c r="I3068" s="178" t="e">
        <f t="shared" si="1657"/>
        <v>#NUM!</v>
      </c>
      <c r="J3068" s="2"/>
      <c r="K3068" s="2" t="str">
        <f t="shared" si="1658"/>
        <v>-</v>
      </c>
      <c r="L3068" s="2" t="str">
        <f t="shared" si="1659"/>
        <v>-</v>
      </c>
      <c r="M3068" s="2" t="str">
        <f t="shared" si="1660"/>
        <v>-</v>
      </c>
      <c r="N3068" s="2" t="str">
        <f t="shared" si="1661"/>
        <v>-</v>
      </c>
      <c r="O3068" s="2" t="str">
        <f t="shared" si="1654"/>
        <v>-</v>
      </c>
      <c r="AI3068" s="7">
        <f t="shared" si="1662"/>
        <v>0</v>
      </c>
      <c r="AJ3068" s="7">
        <f t="shared" si="1663"/>
        <v>0</v>
      </c>
      <c r="AK3068" s="7">
        <f t="shared" si="1664"/>
        <v>0</v>
      </c>
      <c r="AL3068" s="7">
        <f t="shared" si="1665"/>
        <v>0</v>
      </c>
      <c r="AM3068" s="2" t="str">
        <f t="shared" si="1666"/>
        <v>-</v>
      </c>
      <c r="AN3068" s="2" t="str">
        <f t="shared" si="1667"/>
        <v>-</v>
      </c>
      <c r="AO3068" s="2" t="str">
        <f t="shared" si="1668"/>
        <v>-</v>
      </c>
      <c r="AP3068" s="2" t="str">
        <f t="shared" si="1669"/>
        <v>-</v>
      </c>
      <c r="AR3068" t="str">
        <f t="shared" si="1638"/>
        <v>Norton</v>
      </c>
      <c r="AS3068" t="s">
        <v>1404</v>
      </c>
      <c r="AT3068" s="182">
        <v>1</v>
      </c>
      <c r="AV3068" s="98">
        <v>20</v>
      </c>
      <c r="AW3068" s="100">
        <v>137</v>
      </c>
      <c r="AX3068" s="106">
        <f t="shared" si="1670"/>
        <v>20137</v>
      </c>
      <c r="AZ3068" s="7" t="s">
        <v>2975</v>
      </c>
      <c r="BA3068" t="s">
        <v>3015</v>
      </c>
    </row>
    <row r="3069" spans="1:53" hidden="1" outlineLevel="1">
      <c r="A3069" t="s">
        <v>261</v>
      </c>
      <c r="B3069" t="s">
        <v>1404</v>
      </c>
      <c r="C3069" s="1">
        <f t="shared" si="1655"/>
        <v>0</v>
      </c>
      <c r="D3069" s="7">
        <f>IF(P3069&gt;0,RANK(P3069,(P3069:R3069,S3069:AG3069)),0)</f>
        <v>0</v>
      </c>
      <c r="E3069" s="7">
        <f>IF(Q3069&gt;0,RANK(Q3069,(P3069:R3069,S3069:AG3069)),0)</f>
        <v>0</v>
      </c>
      <c r="F3069" s="7">
        <f>IF(R3069&gt;0,RANK(R3069,(P3069:R3069,S3069:AG3069)),0)</f>
        <v>0</v>
      </c>
      <c r="G3069" s="7">
        <f>IF(S3069&gt;0,RANK(S3069,(P3069:R3069,S3069:AG3069)),0)</f>
        <v>0</v>
      </c>
      <c r="H3069" s="49" t="e">
        <f t="shared" si="1656"/>
        <v>#NUM!</v>
      </c>
      <c r="I3069" s="178" t="e">
        <f t="shared" si="1657"/>
        <v>#NUM!</v>
      </c>
      <c r="J3069" s="2"/>
      <c r="K3069" s="2" t="str">
        <f t="shared" si="1658"/>
        <v>-</v>
      </c>
      <c r="L3069" s="2" t="str">
        <f t="shared" si="1659"/>
        <v>-</v>
      </c>
      <c r="M3069" s="2" t="str">
        <f t="shared" si="1660"/>
        <v>-</v>
      </c>
      <c r="N3069" s="2" t="str">
        <f t="shared" si="1661"/>
        <v>-</v>
      </c>
      <c r="O3069" s="2" t="str">
        <f t="shared" si="1654"/>
        <v>-</v>
      </c>
      <c r="AI3069" s="7">
        <f t="shared" si="1662"/>
        <v>0</v>
      </c>
      <c r="AJ3069" s="7">
        <f t="shared" si="1663"/>
        <v>0</v>
      </c>
      <c r="AK3069" s="7">
        <f t="shared" si="1664"/>
        <v>0</v>
      </c>
      <c r="AL3069" s="7">
        <f t="shared" si="1665"/>
        <v>0</v>
      </c>
      <c r="AM3069" s="2" t="str">
        <f t="shared" si="1666"/>
        <v>-</v>
      </c>
      <c r="AN3069" s="2" t="str">
        <f t="shared" si="1667"/>
        <v>-</v>
      </c>
      <c r="AO3069" s="2" t="str">
        <f t="shared" si="1668"/>
        <v>-</v>
      </c>
      <c r="AP3069" s="2" t="str">
        <f t="shared" si="1669"/>
        <v>-</v>
      </c>
      <c r="AR3069" t="str">
        <f t="shared" si="1638"/>
        <v>Osage</v>
      </c>
      <c r="AS3069" t="s">
        <v>1404</v>
      </c>
      <c r="AT3069" s="182">
        <v>2</v>
      </c>
      <c r="AV3069" s="98">
        <v>20</v>
      </c>
      <c r="AW3069" s="100">
        <v>139</v>
      </c>
      <c r="AX3069" s="106">
        <f t="shared" si="1670"/>
        <v>20139</v>
      </c>
      <c r="AZ3069" s="7" t="s">
        <v>2975</v>
      </c>
      <c r="BA3069" t="s">
        <v>3015</v>
      </c>
    </row>
    <row r="3070" spans="1:53" hidden="1" outlineLevel="1">
      <c r="A3070" t="s">
        <v>2597</v>
      </c>
      <c r="B3070" t="s">
        <v>1404</v>
      </c>
      <c r="C3070" s="1">
        <f t="shared" si="1655"/>
        <v>0</v>
      </c>
      <c r="D3070" s="7">
        <f>IF(P3070&gt;0,RANK(P3070,(P3070:R3070,S3070:AG3070)),0)</f>
        <v>0</v>
      </c>
      <c r="E3070" s="7">
        <f>IF(Q3070&gt;0,RANK(Q3070,(P3070:R3070,S3070:AG3070)),0)</f>
        <v>0</v>
      </c>
      <c r="F3070" s="7">
        <f>IF(R3070&gt;0,RANK(R3070,(P3070:R3070,S3070:AG3070)),0)</f>
        <v>0</v>
      </c>
      <c r="G3070" s="7">
        <f>IF(S3070&gt;0,RANK(S3070,(P3070:R3070,S3070:AG3070)),0)</f>
        <v>0</v>
      </c>
      <c r="H3070" s="49" t="e">
        <f t="shared" si="1656"/>
        <v>#NUM!</v>
      </c>
      <c r="I3070" s="178" t="e">
        <f t="shared" si="1657"/>
        <v>#NUM!</v>
      </c>
      <c r="J3070" s="2"/>
      <c r="K3070" s="2" t="str">
        <f t="shared" si="1658"/>
        <v>-</v>
      </c>
      <c r="L3070" s="2" t="str">
        <f t="shared" si="1659"/>
        <v>-</v>
      </c>
      <c r="M3070" s="2" t="str">
        <f t="shared" si="1660"/>
        <v>-</v>
      </c>
      <c r="N3070" s="2" t="str">
        <f t="shared" si="1661"/>
        <v>-</v>
      </c>
      <c r="O3070" s="2" t="str">
        <f t="shared" si="1654"/>
        <v>-</v>
      </c>
      <c r="AI3070" s="7">
        <f t="shared" si="1662"/>
        <v>0</v>
      </c>
      <c r="AJ3070" s="7">
        <f t="shared" si="1663"/>
        <v>0</v>
      </c>
      <c r="AK3070" s="7">
        <f t="shared" si="1664"/>
        <v>0</v>
      </c>
      <c r="AL3070" s="7">
        <f t="shared" si="1665"/>
        <v>0</v>
      </c>
      <c r="AM3070" s="2" t="str">
        <f t="shared" si="1666"/>
        <v>-</v>
      </c>
      <c r="AN3070" s="2" t="str">
        <f t="shared" si="1667"/>
        <v>-</v>
      </c>
      <c r="AO3070" s="2" t="str">
        <f t="shared" si="1668"/>
        <v>-</v>
      </c>
      <c r="AP3070" s="2" t="str">
        <f t="shared" si="1669"/>
        <v>-</v>
      </c>
      <c r="AR3070" t="str">
        <f t="shared" si="1638"/>
        <v>Osborne</v>
      </c>
      <c r="AS3070" t="s">
        <v>1404</v>
      </c>
      <c r="AT3070" s="182">
        <v>1</v>
      </c>
      <c r="AV3070" s="98">
        <v>20</v>
      </c>
      <c r="AW3070" s="100">
        <v>141</v>
      </c>
      <c r="AX3070" s="106">
        <f t="shared" si="1670"/>
        <v>20141</v>
      </c>
      <c r="AZ3070" s="7" t="s">
        <v>2975</v>
      </c>
      <c r="BA3070" t="s">
        <v>3015</v>
      </c>
    </row>
    <row r="3071" spans="1:53" hidden="1" outlineLevel="1">
      <c r="A3071" t="s">
        <v>1362</v>
      </c>
      <c r="B3071" t="s">
        <v>1404</v>
      </c>
      <c r="C3071" s="1">
        <f t="shared" si="1655"/>
        <v>0</v>
      </c>
      <c r="D3071" s="7">
        <f>IF(P3071&gt;0,RANK(P3071,(P3071:R3071,S3071:AG3071)),0)</f>
        <v>0</v>
      </c>
      <c r="E3071" s="7">
        <f>IF(Q3071&gt;0,RANK(Q3071,(P3071:R3071,S3071:AG3071)),0)</f>
        <v>0</v>
      </c>
      <c r="F3071" s="7">
        <f>IF(R3071&gt;0,RANK(R3071,(P3071:R3071,S3071:AG3071)),0)</f>
        <v>0</v>
      </c>
      <c r="G3071" s="7">
        <f>IF(S3071&gt;0,RANK(S3071,(P3071:R3071,S3071:AG3071)),0)</f>
        <v>0</v>
      </c>
      <c r="H3071" s="49" t="e">
        <f t="shared" si="1656"/>
        <v>#NUM!</v>
      </c>
      <c r="I3071" s="178" t="e">
        <f t="shared" si="1657"/>
        <v>#NUM!</v>
      </c>
      <c r="J3071" s="2"/>
      <c r="K3071" s="2" t="str">
        <f t="shared" si="1658"/>
        <v>-</v>
      </c>
      <c r="L3071" s="2" t="str">
        <f t="shared" si="1659"/>
        <v>-</v>
      </c>
      <c r="M3071" s="2" t="str">
        <f t="shared" si="1660"/>
        <v>-</v>
      </c>
      <c r="N3071" s="2" t="str">
        <f t="shared" si="1661"/>
        <v>-</v>
      </c>
      <c r="O3071" s="2" t="str">
        <f t="shared" si="1654"/>
        <v>-</v>
      </c>
      <c r="AI3071" s="7">
        <f t="shared" si="1662"/>
        <v>0</v>
      </c>
      <c r="AJ3071" s="7">
        <f t="shared" si="1663"/>
        <v>0</v>
      </c>
      <c r="AK3071" s="7">
        <f t="shared" si="1664"/>
        <v>0</v>
      </c>
      <c r="AL3071" s="7">
        <f t="shared" si="1665"/>
        <v>0</v>
      </c>
      <c r="AM3071" s="2" t="str">
        <f t="shared" si="1666"/>
        <v>-</v>
      </c>
      <c r="AN3071" s="2" t="str">
        <f t="shared" si="1667"/>
        <v>-</v>
      </c>
      <c r="AO3071" s="2" t="str">
        <f t="shared" si="1668"/>
        <v>-</v>
      </c>
      <c r="AP3071" s="2" t="str">
        <f t="shared" si="1669"/>
        <v>-</v>
      </c>
      <c r="AR3071" t="str">
        <f t="shared" si="1638"/>
        <v>Ottawa</v>
      </c>
      <c r="AS3071" t="s">
        <v>1404</v>
      </c>
      <c r="AT3071" s="182">
        <v>1</v>
      </c>
      <c r="AV3071" s="98">
        <v>20</v>
      </c>
      <c r="AW3071" s="100">
        <v>143</v>
      </c>
      <c r="AX3071" s="106">
        <f t="shared" si="1670"/>
        <v>20143</v>
      </c>
      <c r="AZ3071" s="7" t="s">
        <v>2975</v>
      </c>
      <c r="BA3071" t="s">
        <v>3015</v>
      </c>
    </row>
    <row r="3072" spans="1:53" hidden="1" outlineLevel="1">
      <c r="A3072" t="s">
        <v>180</v>
      </c>
      <c r="B3072" t="s">
        <v>1404</v>
      </c>
      <c r="C3072" s="1">
        <f t="shared" si="1655"/>
        <v>0</v>
      </c>
      <c r="D3072" s="7">
        <f>IF(P3072&gt;0,RANK(P3072,(P3072:R3072,S3072:AG3072)),0)</f>
        <v>0</v>
      </c>
      <c r="E3072" s="7">
        <f>IF(Q3072&gt;0,RANK(Q3072,(P3072:R3072,S3072:AG3072)),0)</f>
        <v>0</v>
      </c>
      <c r="F3072" s="7">
        <f>IF(R3072&gt;0,RANK(R3072,(P3072:R3072,S3072:AG3072)),0)</f>
        <v>0</v>
      </c>
      <c r="G3072" s="7">
        <f>IF(S3072&gt;0,RANK(S3072,(P3072:R3072,S3072:AG3072)),0)</f>
        <v>0</v>
      </c>
      <c r="H3072" s="49" t="e">
        <f t="shared" si="1656"/>
        <v>#NUM!</v>
      </c>
      <c r="I3072" s="178" t="e">
        <f t="shared" si="1657"/>
        <v>#NUM!</v>
      </c>
      <c r="J3072" s="2"/>
      <c r="K3072" s="2" t="str">
        <f t="shared" si="1658"/>
        <v>-</v>
      </c>
      <c r="L3072" s="2" t="str">
        <f t="shared" si="1659"/>
        <v>-</v>
      </c>
      <c r="M3072" s="2" t="str">
        <f t="shared" si="1660"/>
        <v>-</v>
      </c>
      <c r="N3072" s="2" t="str">
        <f t="shared" si="1661"/>
        <v>-</v>
      </c>
      <c r="O3072" s="2" t="str">
        <f t="shared" si="1654"/>
        <v>-</v>
      </c>
      <c r="AI3072" s="7">
        <f t="shared" si="1662"/>
        <v>0</v>
      </c>
      <c r="AJ3072" s="7">
        <f t="shared" si="1663"/>
        <v>0</v>
      </c>
      <c r="AK3072" s="7">
        <f t="shared" si="1664"/>
        <v>0</v>
      </c>
      <c r="AL3072" s="7">
        <f t="shared" si="1665"/>
        <v>0</v>
      </c>
      <c r="AM3072" s="2" t="str">
        <f t="shared" si="1666"/>
        <v>-</v>
      </c>
      <c r="AN3072" s="2" t="str">
        <f t="shared" si="1667"/>
        <v>-</v>
      </c>
      <c r="AO3072" s="2" t="str">
        <f t="shared" si="1668"/>
        <v>-</v>
      </c>
      <c r="AP3072" s="2" t="str">
        <f t="shared" si="1669"/>
        <v>-</v>
      </c>
      <c r="AR3072" t="str">
        <f t="shared" si="1638"/>
        <v>Pawnee</v>
      </c>
      <c r="AS3072" t="s">
        <v>1404</v>
      </c>
      <c r="AT3072" s="182"/>
      <c r="AV3072" s="98">
        <v>20</v>
      </c>
      <c r="AW3072" s="100">
        <v>145</v>
      </c>
      <c r="AX3072" s="106">
        <f t="shared" si="1670"/>
        <v>20145</v>
      </c>
      <c r="AZ3072" s="7" t="s">
        <v>2975</v>
      </c>
      <c r="BA3072" t="s">
        <v>3015</v>
      </c>
    </row>
    <row r="3073" spans="1:53" hidden="1" outlineLevel="1">
      <c r="A3073" t="s">
        <v>2873</v>
      </c>
      <c r="B3073" t="s">
        <v>1404</v>
      </c>
      <c r="C3073" s="1">
        <f t="shared" si="1655"/>
        <v>0</v>
      </c>
      <c r="D3073" s="7">
        <f>IF(P3073&gt;0,RANK(P3073,(P3073:R3073,S3073:AG3073)),0)</f>
        <v>0</v>
      </c>
      <c r="E3073" s="7">
        <f>IF(Q3073&gt;0,RANK(Q3073,(P3073:R3073,S3073:AG3073)),0)</f>
        <v>0</v>
      </c>
      <c r="F3073" s="7">
        <f>IF(R3073&gt;0,RANK(R3073,(P3073:R3073,S3073:AG3073)),0)</f>
        <v>0</v>
      </c>
      <c r="G3073" s="7">
        <f>IF(S3073&gt;0,RANK(S3073,(P3073:R3073,S3073:AG3073)),0)</f>
        <v>0</v>
      </c>
      <c r="H3073" s="49" t="e">
        <f t="shared" si="1656"/>
        <v>#NUM!</v>
      </c>
      <c r="I3073" s="178" t="e">
        <f t="shared" si="1657"/>
        <v>#NUM!</v>
      </c>
      <c r="J3073" s="2"/>
      <c r="K3073" s="2" t="str">
        <f t="shared" si="1658"/>
        <v>-</v>
      </c>
      <c r="L3073" s="2" t="str">
        <f t="shared" si="1659"/>
        <v>-</v>
      </c>
      <c r="M3073" s="2" t="str">
        <f t="shared" si="1660"/>
        <v>-</v>
      </c>
      <c r="N3073" s="2" t="str">
        <f t="shared" si="1661"/>
        <v>-</v>
      </c>
      <c r="O3073" s="2" t="str">
        <f t="shared" si="1654"/>
        <v>-</v>
      </c>
      <c r="AI3073" s="7">
        <f t="shared" si="1662"/>
        <v>0</v>
      </c>
      <c r="AJ3073" s="7">
        <f t="shared" si="1663"/>
        <v>0</v>
      </c>
      <c r="AK3073" s="7">
        <f t="shared" si="1664"/>
        <v>0</v>
      </c>
      <c r="AL3073" s="7">
        <f t="shared" si="1665"/>
        <v>0</v>
      </c>
      <c r="AM3073" s="2" t="str">
        <f t="shared" si="1666"/>
        <v>-</v>
      </c>
      <c r="AN3073" s="2" t="str">
        <f t="shared" si="1667"/>
        <v>-</v>
      </c>
      <c r="AO3073" s="2" t="str">
        <f t="shared" si="1668"/>
        <v>-</v>
      </c>
      <c r="AP3073" s="2" t="str">
        <f t="shared" si="1669"/>
        <v>-</v>
      </c>
      <c r="AR3073" t="str">
        <f t="shared" si="1638"/>
        <v>Phillips</v>
      </c>
      <c r="AS3073" t="s">
        <v>1404</v>
      </c>
      <c r="AT3073" s="182">
        <v>1</v>
      </c>
      <c r="AV3073" s="98">
        <v>20</v>
      </c>
      <c r="AW3073" s="100">
        <v>147</v>
      </c>
      <c r="AX3073" s="106">
        <f t="shared" si="1670"/>
        <v>20147</v>
      </c>
      <c r="AZ3073" s="7" t="s">
        <v>2975</v>
      </c>
      <c r="BA3073" t="s">
        <v>3015</v>
      </c>
    </row>
    <row r="3074" spans="1:53" hidden="1" outlineLevel="1">
      <c r="A3074" t="s">
        <v>723</v>
      </c>
      <c r="B3074" t="s">
        <v>1404</v>
      </c>
      <c r="C3074" s="1">
        <f t="shared" si="1655"/>
        <v>0</v>
      </c>
      <c r="D3074" s="7">
        <f>IF(P3074&gt;0,RANK(P3074,(P3074:R3074,S3074:AG3074)),0)</f>
        <v>0</v>
      </c>
      <c r="E3074" s="7">
        <f>IF(Q3074&gt;0,RANK(Q3074,(P3074:R3074,S3074:AG3074)),0)</f>
        <v>0</v>
      </c>
      <c r="F3074" s="7">
        <f>IF(R3074&gt;0,RANK(R3074,(P3074:R3074,S3074:AG3074)),0)</f>
        <v>0</v>
      </c>
      <c r="G3074" s="7">
        <f>IF(S3074&gt;0,RANK(S3074,(P3074:R3074,S3074:AG3074)),0)</f>
        <v>0</v>
      </c>
      <c r="H3074" s="49" t="e">
        <f t="shared" si="1656"/>
        <v>#NUM!</v>
      </c>
      <c r="I3074" s="178" t="e">
        <f t="shared" si="1657"/>
        <v>#NUM!</v>
      </c>
      <c r="J3074" s="2"/>
      <c r="K3074" s="2" t="str">
        <f t="shared" si="1658"/>
        <v>-</v>
      </c>
      <c r="L3074" s="2" t="str">
        <f t="shared" si="1659"/>
        <v>-</v>
      </c>
      <c r="M3074" s="2" t="str">
        <f t="shared" si="1660"/>
        <v>-</v>
      </c>
      <c r="N3074" s="2" t="str">
        <f t="shared" si="1661"/>
        <v>-</v>
      </c>
      <c r="O3074" s="2" t="str">
        <f t="shared" si="1654"/>
        <v>-</v>
      </c>
      <c r="AI3074" s="7">
        <f t="shared" si="1662"/>
        <v>0</v>
      </c>
      <c r="AJ3074" s="7">
        <f t="shared" si="1663"/>
        <v>0</v>
      </c>
      <c r="AK3074" s="7">
        <f t="shared" si="1664"/>
        <v>0</v>
      </c>
      <c r="AL3074" s="7">
        <f t="shared" si="1665"/>
        <v>0</v>
      </c>
      <c r="AM3074" s="2" t="str">
        <f t="shared" si="1666"/>
        <v>-</v>
      </c>
      <c r="AN3074" s="2" t="str">
        <f t="shared" si="1667"/>
        <v>-</v>
      </c>
      <c r="AO3074" s="2" t="str">
        <f t="shared" si="1668"/>
        <v>-</v>
      </c>
      <c r="AP3074" s="2" t="str">
        <f t="shared" si="1669"/>
        <v>-</v>
      </c>
      <c r="AR3074" t="str">
        <f t="shared" si="1638"/>
        <v>Pottawatomie</v>
      </c>
      <c r="AS3074" t="s">
        <v>1404</v>
      </c>
      <c r="AT3074" s="182">
        <v>1</v>
      </c>
      <c r="AV3074" s="98">
        <v>20</v>
      </c>
      <c r="AW3074" s="100">
        <v>149</v>
      </c>
      <c r="AX3074" s="106">
        <f t="shared" si="1670"/>
        <v>20149</v>
      </c>
      <c r="AZ3074" s="7" t="s">
        <v>2975</v>
      </c>
      <c r="BA3074" t="s">
        <v>3015</v>
      </c>
    </row>
    <row r="3075" spans="1:53" hidden="1" outlineLevel="1">
      <c r="A3075" t="s">
        <v>655</v>
      </c>
      <c r="B3075" t="s">
        <v>1404</v>
      </c>
      <c r="C3075" s="1">
        <f t="shared" si="1655"/>
        <v>0</v>
      </c>
      <c r="D3075" s="7">
        <f>IF(P3075&gt;0,RANK(P3075,(P3075:R3075,S3075:AG3075)),0)</f>
        <v>0</v>
      </c>
      <c r="E3075" s="7">
        <f>IF(Q3075&gt;0,RANK(Q3075,(P3075:R3075,S3075:AG3075)),0)</f>
        <v>0</v>
      </c>
      <c r="F3075" s="7">
        <f>IF(R3075&gt;0,RANK(R3075,(P3075:R3075,S3075:AG3075)),0)</f>
        <v>0</v>
      </c>
      <c r="G3075" s="7">
        <f>IF(S3075&gt;0,RANK(S3075,(P3075:R3075,S3075:AG3075)),0)</f>
        <v>0</v>
      </c>
      <c r="H3075" s="49" t="e">
        <f t="shared" si="1656"/>
        <v>#NUM!</v>
      </c>
      <c r="I3075" s="178" t="e">
        <f t="shared" si="1657"/>
        <v>#NUM!</v>
      </c>
      <c r="J3075" s="2"/>
      <c r="K3075" s="2" t="str">
        <f t="shared" si="1658"/>
        <v>-</v>
      </c>
      <c r="L3075" s="2" t="str">
        <f t="shared" si="1659"/>
        <v>-</v>
      </c>
      <c r="M3075" s="2" t="str">
        <f t="shared" si="1660"/>
        <v>-</v>
      </c>
      <c r="N3075" s="2" t="str">
        <f t="shared" si="1661"/>
        <v>-</v>
      </c>
      <c r="O3075" s="2" t="str">
        <f t="shared" si="1654"/>
        <v>-</v>
      </c>
      <c r="AI3075" s="7">
        <f t="shared" si="1662"/>
        <v>0</v>
      </c>
      <c r="AJ3075" s="7">
        <f t="shared" si="1663"/>
        <v>0</v>
      </c>
      <c r="AK3075" s="7">
        <f t="shared" si="1664"/>
        <v>0</v>
      </c>
      <c r="AL3075" s="7">
        <f t="shared" si="1665"/>
        <v>0</v>
      </c>
      <c r="AM3075" s="2" t="str">
        <f t="shared" si="1666"/>
        <v>-</v>
      </c>
      <c r="AN3075" s="2" t="str">
        <f t="shared" si="1667"/>
        <v>-</v>
      </c>
      <c r="AO3075" s="2" t="str">
        <f t="shared" si="1668"/>
        <v>-</v>
      </c>
      <c r="AP3075" s="2" t="str">
        <f t="shared" si="1669"/>
        <v>-</v>
      </c>
      <c r="AR3075" t="str">
        <f t="shared" si="1638"/>
        <v>Pratt</v>
      </c>
      <c r="AS3075" t="s">
        <v>1404</v>
      </c>
      <c r="AT3075" s="182">
        <v>4</v>
      </c>
      <c r="AV3075" s="98">
        <v>20</v>
      </c>
      <c r="AW3075" s="100">
        <v>151</v>
      </c>
      <c r="AX3075" s="106">
        <f t="shared" si="1670"/>
        <v>20151</v>
      </c>
      <c r="AZ3075" s="7" t="s">
        <v>2975</v>
      </c>
      <c r="BA3075" t="s">
        <v>3015</v>
      </c>
    </row>
    <row r="3076" spans="1:53" hidden="1" outlineLevel="1">
      <c r="A3076" t="s">
        <v>699</v>
      </c>
      <c r="B3076" t="s">
        <v>1404</v>
      </c>
      <c r="C3076" s="1">
        <f t="shared" si="1655"/>
        <v>0</v>
      </c>
      <c r="D3076" s="7">
        <f>IF(P3076&gt;0,RANK(P3076,(P3076:R3076,S3076:AG3076)),0)</f>
        <v>0</v>
      </c>
      <c r="E3076" s="7">
        <f>IF(Q3076&gt;0,RANK(Q3076,(P3076:R3076,S3076:AG3076)),0)</f>
        <v>0</v>
      </c>
      <c r="F3076" s="7">
        <f>IF(R3076&gt;0,RANK(R3076,(P3076:R3076,S3076:AG3076)),0)</f>
        <v>0</v>
      </c>
      <c r="G3076" s="7">
        <f>IF(S3076&gt;0,RANK(S3076,(P3076:R3076,S3076:AG3076)),0)</f>
        <v>0</v>
      </c>
      <c r="H3076" s="49" t="e">
        <f t="shared" si="1656"/>
        <v>#NUM!</v>
      </c>
      <c r="I3076" s="178" t="e">
        <f t="shared" si="1657"/>
        <v>#NUM!</v>
      </c>
      <c r="J3076" s="2"/>
      <c r="K3076" s="2" t="str">
        <f t="shared" si="1658"/>
        <v>-</v>
      </c>
      <c r="L3076" s="2" t="str">
        <f t="shared" si="1659"/>
        <v>-</v>
      </c>
      <c r="M3076" s="2" t="str">
        <f t="shared" si="1660"/>
        <v>-</v>
      </c>
      <c r="N3076" s="2" t="str">
        <f t="shared" si="1661"/>
        <v>-</v>
      </c>
      <c r="O3076" s="2" t="str">
        <f t="shared" si="1654"/>
        <v>-</v>
      </c>
      <c r="AI3076" s="7">
        <f t="shared" si="1662"/>
        <v>0</v>
      </c>
      <c r="AJ3076" s="7">
        <f t="shared" si="1663"/>
        <v>0</v>
      </c>
      <c r="AK3076" s="7">
        <f t="shared" si="1664"/>
        <v>0</v>
      </c>
      <c r="AL3076" s="7">
        <f t="shared" si="1665"/>
        <v>0</v>
      </c>
      <c r="AM3076" s="2" t="str">
        <f t="shared" si="1666"/>
        <v>-</v>
      </c>
      <c r="AN3076" s="2" t="str">
        <f t="shared" si="1667"/>
        <v>-</v>
      </c>
      <c r="AO3076" s="2" t="str">
        <f t="shared" si="1668"/>
        <v>-</v>
      </c>
      <c r="AP3076" s="2" t="str">
        <f t="shared" si="1669"/>
        <v>-</v>
      </c>
      <c r="AR3076" t="str">
        <f t="shared" ref="AR3076:AR3106" si="1671">A3076</f>
        <v>Rawlins</v>
      </c>
      <c r="AS3076" t="s">
        <v>1404</v>
      </c>
      <c r="AT3076" s="182">
        <v>1</v>
      </c>
      <c r="AV3076" s="98">
        <v>20</v>
      </c>
      <c r="AW3076" s="100">
        <v>153</v>
      </c>
      <c r="AX3076" s="106">
        <f t="shared" si="1670"/>
        <v>20153</v>
      </c>
      <c r="AZ3076" s="7" t="s">
        <v>2975</v>
      </c>
      <c r="BA3076" t="s">
        <v>3015</v>
      </c>
    </row>
    <row r="3077" spans="1:53" hidden="1" outlineLevel="1">
      <c r="A3077" t="s">
        <v>700</v>
      </c>
      <c r="B3077" t="s">
        <v>1404</v>
      </c>
      <c r="C3077" s="1">
        <f t="shared" si="1655"/>
        <v>0</v>
      </c>
      <c r="D3077" s="7">
        <f>IF(P3077&gt;0,RANK(P3077,(P3077:R3077,S3077:AG3077)),0)</f>
        <v>0</v>
      </c>
      <c r="E3077" s="7">
        <f>IF(Q3077&gt;0,RANK(Q3077,(P3077:R3077,S3077:AG3077)),0)</f>
        <v>0</v>
      </c>
      <c r="F3077" s="7">
        <f>IF(R3077&gt;0,RANK(R3077,(P3077:R3077,S3077:AG3077)),0)</f>
        <v>0</v>
      </c>
      <c r="G3077" s="7">
        <f>IF(S3077&gt;0,RANK(S3077,(P3077:R3077,S3077:AG3077)),0)</f>
        <v>0</v>
      </c>
      <c r="H3077" s="49" t="e">
        <f t="shared" si="1656"/>
        <v>#NUM!</v>
      </c>
      <c r="I3077" s="178" t="e">
        <f t="shared" si="1657"/>
        <v>#NUM!</v>
      </c>
      <c r="J3077" s="2"/>
      <c r="K3077" s="2" t="str">
        <f t="shared" si="1658"/>
        <v>-</v>
      </c>
      <c r="L3077" s="2" t="str">
        <f t="shared" si="1659"/>
        <v>-</v>
      </c>
      <c r="M3077" s="2" t="str">
        <f t="shared" si="1660"/>
        <v>-</v>
      </c>
      <c r="N3077" s="2" t="str">
        <f t="shared" si="1661"/>
        <v>-</v>
      </c>
      <c r="O3077" s="2" t="str">
        <f t="shared" si="1654"/>
        <v>-</v>
      </c>
      <c r="AI3077" s="7">
        <f t="shared" si="1662"/>
        <v>0</v>
      </c>
      <c r="AJ3077" s="7">
        <f t="shared" si="1663"/>
        <v>0</v>
      </c>
      <c r="AK3077" s="7">
        <f t="shared" si="1664"/>
        <v>0</v>
      </c>
      <c r="AL3077" s="7">
        <f t="shared" si="1665"/>
        <v>0</v>
      </c>
      <c r="AM3077" s="2" t="str">
        <f t="shared" si="1666"/>
        <v>-</v>
      </c>
      <c r="AN3077" s="2" t="str">
        <f t="shared" si="1667"/>
        <v>-</v>
      </c>
      <c r="AO3077" s="2" t="str">
        <f t="shared" si="1668"/>
        <v>-</v>
      </c>
      <c r="AP3077" s="2" t="str">
        <f t="shared" si="1669"/>
        <v>-</v>
      </c>
      <c r="AR3077" t="str">
        <f t="shared" si="1671"/>
        <v>Reno</v>
      </c>
      <c r="AS3077" t="s">
        <v>1404</v>
      </c>
      <c r="AT3077" s="182">
        <v>1</v>
      </c>
      <c r="AV3077" s="98">
        <v>20</v>
      </c>
      <c r="AW3077" s="100">
        <v>155</v>
      </c>
      <c r="AX3077" s="106">
        <f t="shared" si="1670"/>
        <v>20155</v>
      </c>
      <c r="AZ3077" s="7" t="s">
        <v>2975</v>
      </c>
      <c r="BA3077" t="s">
        <v>3015</v>
      </c>
    </row>
    <row r="3078" spans="1:53" hidden="1" outlineLevel="1">
      <c r="A3078" t="s">
        <v>1630</v>
      </c>
      <c r="B3078" t="s">
        <v>1404</v>
      </c>
      <c r="C3078" s="1">
        <f t="shared" si="1655"/>
        <v>0</v>
      </c>
      <c r="D3078" s="7">
        <f>IF(P3078&gt;0,RANK(P3078,(P3078:R3078,S3078:AG3078)),0)</f>
        <v>0</v>
      </c>
      <c r="E3078" s="7">
        <f>IF(Q3078&gt;0,RANK(Q3078,(P3078:R3078,S3078:AG3078)),0)</f>
        <v>0</v>
      </c>
      <c r="F3078" s="7">
        <f>IF(R3078&gt;0,RANK(R3078,(P3078:R3078,S3078:AG3078)),0)</f>
        <v>0</v>
      </c>
      <c r="G3078" s="7">
        <f>IF(S3078&gt;0,RANK(S3078,(P3078:R3078,S3078:AG3078)),0)</f>
        <v>0</v>
      </c>
      <c r="H3078" s="49" t="e">
        <f t="shared" si="1656"/>
        <v>#NUM!</v>
      </c>
      <c r="I3078" s="178" t="e">
        <f t="shared" si="1657"/>
        <v>#NUM!</v>
      </c>
      <c r="J3078" s="2"/>
      <c r="K3078" s="2" t="str">
        <f t="shared" si="1658"/>
        <v>-</v>
      </c>
      <c r="L3078" s="2" t="str">
        <f t="shared" si="1659"/>
        <v>-</v>
      </c>
      <c r="M3078" s="2" t="str">
        <f t="shared" si="1660"/>
        <v>-</v>
      </c>
      <c r="N3078" s="2" t="str">
        <f t="shared" si="1661"/>
        <v>-</v>
      </c>
      <c r="O3078" s="2" t="str">
        <f t="shared" si="1654"/>
        <v>-</v>
      </c>
      <c r="AI3078" s="7">
        <f t="shared" si="1662"/>
        <v>0</v>
      </c>
      <c r="AJ3078" s="7">
        <f t="shared" si="1663"/>
        <v>0</v>
      </c>
      <c r="AK3078" s="7">
        <f t="shared" si="1664"/>
        <v>0</v>
      </c>
      <c r="AL3078" s="7">
        <f t="shared" si="1665"/>
        <v>0</v>
      </c>
      <c r="AM3078" s="2" t="str">
        <f t="shared" si="1666"/>
        <v>-</v>
      </c>
      <c r="AN3078" s="2" t="str">
        <f t="shared" si="1667"/>
        <v>-</v>
      </c>
      <c r="AO3078" s="2" t="str">
        <f t="shared" si="1668"/>
        <v>-</v>
      </c>
      <c r="AP3078" s="2" t="str">
        <f t="shared" si="1669"/>
        <v>-</v>
      </c>
      <c r="AR3078" t="str">
        <f t="shared" si="1671"/>
        <v>Republic</v>
      </c>
      <c r="AS3078" t="s">
        <v>1404</v>
      </c>
      <c r="AT3078" s="182">
        <v>1</v>
      </c>
      <c r="AV3078" s="98">
        <v>20</v>
      </c>
      <c r="AW3078" s="100">
        <v>157</v>
      </c>
      <c r="AX3078" s="106">
        <f t="shared" si="1670"/>
        <v>20157</v>
      </c>
      <c r="AZ3078" s="7" t="s">
        <v>2975</v>
      </c>
      <c r="BA3078" t="s">
        <v>3015</v>
      </c>
    </row>
    <row r="3079" spans="1:53" hidden="1" outlineLevel="1">
      <c r="A3079" t="s">
        <v>1485</v>
      </c>
      <c r="B3079" t="s">
        <v>1404</v>
      </c>
      <c r="C3079" s="1">
        <f t="shared" si="1655"/>
        <v>0</v>
      </c>
      <c r="D3079" s="7">
        <f>IF(P3079&gt;0,RANK(P3079,(P3079:R3079,S3079:AG3079)),0)</f>
        <v>0</v>
      </c>
      <c r="E3079" s="7">
        <f>IF(Q3079&gt;0,RANK(Q3079,(P3079:R3079,S3079:AG3079)),0)</f>
        <v>0</v>
      </c>
      <c r="F3079" s="7">
        <f>IF(R3079&gt;0,RANK(R3079,(P3079:R3079,S3079:AG3079)),0)</f>
        <v>0</v>
      </c>
      <c r="G3079" s="7">
        <f>IF(S3079&gt;0,RANK(S3079,(P3079:R3079,S3079:AG3079)),0)</f>
        <v>0</v>
      </c>
      <c r="H3079" s="49" t="e">
        <f t="shared" si="1656"/>
        <v>#NUM!</v>
      </c>
      <c r="I3079" s="178" t="e">
        <f t="shared" si="1657"/>
        <v>#NUM!</v>
      </c>
      <c r="J3079" s="2"/>
      <c r="K3079" s="2" t="str">
        <f t="shared" si="1658"/>
        <v>-</v>
      </c>
      <c r="L3079" s="2" t="str">
        <f t="shared" si="1659"/>
        <v>-</v>
      </c>
      <c r="M3079" s="2" t="str">
        <f t="shared" si="1660"/>
        <v>-</v>
      </c>
      <c r="N3079" s="2" t="str">
        <f t="shared" si="1661"/>
        <v>-</v>
      </c>
      <c r="O3079" s="2" t="str">
        <f t="shared" si="1654"/>
        <v>-</v>
      </c>
      <c r="AI3079" s="7">
        <f t="shared" si="1662"/>
        <v>0</v>
      </c>
      <c r="AJ3079" s="7">
        <f t="shared" si="1663"/>
        <v>0</v>
      </c>
      <c r="AK3079" s="7">
        <f t="shared" si="1664"/>
        <v>0</v>
      </c>
      <c r="AL3079" s="7">
        <f t="shared" si="1665"/>
        <v>0</v>
      </c>
      <c r="AM3079" s="2" t="str">
        <f t="shared" si="1666"/>
        <v>-</v>
      </c>
      <c r="AN3079" s="2" t="str">
        <f t="shared" si="1667"/>
        <v>-</v>
      </c>
      <c r="AO3079" s="2" t="str">
        <f t="shared" si="1668"/>
        <v>-</v>
      </c>
      <c r="AP3079" s="2" t="str">
        <f t="shared" si="1669"/>
        <v>-</v>
      </c>
      <c r="AR3079" t="str">
        <f t="shared" si="1671"/>
        <v>Rice</v>
      </c>
      <c r="AS3079" t="s">
        <v>1404</v>
      </c>
      <c r="AT3079" s="182">
        <v>1</v>
      </c>
      <c r="AV3079" s="98">
        <v>20</v>
      </c>
      <c r="AW3079" s="100">
        <v>159</v>
      </c>
      <c r="AX3079" s="106">
        <f t="shared" si="1670"/>
        <v>20159</v>
      </c>
      <c r="AZ3079" s="7" t="s">
        <v>2975</v>
      </c>
      <c r="BA3079" t="s">
        <v>3015</v>
      </c>
    </row>
    <row r="3080" spans="1:53" hidden="1" outlineLevel="1">
      <c r="A3080" t="s">
        <v>1535</v>
      </c>
      <c r="B3080" t="s">
        <v>1404</v>
      </c>
      <c r="C3080" s="1">
        <f t="shared" si="1655"/>
        <v>0</v>
      </c>
      <c r="D3080" s="7">
        <f>IF(P3080&gt;0,RANK(P3080,(P3080:R3080,S3080:AG3080)),0)</f>
        <v>0</v>
      </c>
      <c r="E3080" s="7">
        <f>IF(Q3080&gt;0,RANK(Q3080,(P3080:R3080,S3080:AG3080)),0)</f>
        <v>0</v>
      </c>
      <c r="F3080" s="7">
        <f>IF(R3080&gt;0,RANK(R3080,(P3080:R3080,S3080:AG3080)),0)</f>
        <v>0</v>
      </c>
      <c r="G3080" s="7">
        <f>IF(S3080&gt;0,RANK(S3080,(P3080:R3080,S3080:AG3080)),0)</f>
        <v>0</v>
      </c>
      <c r="H3080" s="49" t="e">
        <f t="shared" si="1656"/>
        <v>#NUM!</v>
      </c>
      <c r="I3080" s="178" t="e">
        <f t="shared" si="1657"/>
        <v>#NUM!</v>
      </c>
      <c r="J3080" s="2"/>
      <c r="K3080" s="2" t="str">
        <f t="shared" si="1658"/>
        <v>-</v>
      </c>
      <c r="L3080" s="2" t="str">
        <f t="shared" si="1659"/>
        <v>-</v>
      </c>
      <c r="M3080" s="2" t="str">
        <f t="shared" si="1660"/>
        <v>-</v>
      </c>
      <c r="N3080" s="2" t="str">
        <f t="shared" si="1661"/>
        <v>-</v>
      </c>
      <c r="O3080" s="2" t="str">
        <f t="shared" si="1654"/>
        <v>-</v>
      </c>
      <c r="AI3080" s="7">
        <f t="shared" si="1662"/>
        <v>0</v>
      </c>
      <c r="AJ3080" s="7">
        <f t="shared" si="1663"/>
        <v>0</v>
      </c>
      <c r="AK3080" s="7">
        <f t="shared" si="1664"/>
        <v>0</v>
      </c>
      <c r="AL3080" s="7">
        <f t="shared" si="1665"/>
        <v>0</v>
      </c>
      <c r="AM3080" s="2" t="str">
        <f t="shared" si="1666"/>
        <v>-</v>
      </c>
      <c r="AN3080" s="2" t="str">
        <f t="shared" si="1667"/>
        <v>-</v>
      </c>
      <c r="AO3080" s="2" t="str">
        <f t="shared" si="1668"/>
        <v>-</v>
      </c>
      <c r="AP3080" s="2" t="str">
        <f t="shared" si="1669"/>
        <v>-</v>
      </c>
      <c r="AR3080" t="str">
        <f t="shared" si="1671"/>
        <v>Riley</v>
      </c>
      <c r="AS3080" t="s">
        <v>1404</v>
      </c>
      <c r="AT3080" s="182">
        <v>1</v>
      </c>
      <c r="AV3080" s="98">
        <v>20</v>
      </c>
      <c r="AW3080" s="100">
        <v>161</v>
      </c>
      <c r="AX3080" s="106">
        <f t="shared" si="1670"/>
        <v>20161</v>
      </c>
      <c r="AZ3080" s="7" t="s">
        <v>2975</v>
      </c>
      <c r="BA3080" t="s">
        <v>3015</v>
      </c>
    </row>
    <row r="3081" spans="1:53" hidden="1" outlineLevel="1">
      <c r="A3081" t="s">
        <v>926</v>
      </c>
      <c r="B3081" t="s">
        <v>1404</v>
      </c>
      <c r="C3081" s="1">
        <f t="shared" si="1655"/>
        <v>0</v>
      </c>
      <c r="D3081" s="7">
        <f>IF(P3081&gt;0,RANK(P3081,(P3081:R3081,S3081:AG3081)),0)</f>
        <v>0</v>
      </c>
      <c r="E3081" s="7">
        <f>IF(Q3081&gt;0,RANK(Q3081,(P3081:R3081,S3081:AG3081)),0)</f>
        <v>0</v>
      </c>
      <c r="F3081" s="7">
        <f>IF(R3081&gt;0,RANK(R3081,(P3081:R3081,S3081:AG3081)),0)</f>
        <v>0</v>
      </c>
      <c r="G3081" s="7">
        <f>IF(S3081&gt;0,RANK(S3081,(P3081:R3081,S3081:AG3081)),0)</f>
        <v>0</v>
      </c>
      <c r="H3081" s="49" t="e">
        <f t="shared" si="1656"/>
        <v>#NUM!</v>
      </c>
      <c r="I3081" s="178" t="e">
        <f t="shared" si="1657"/>
        <v>#NUM!</v>
      </c>
      <c r="J3081" s="2"/>
      <c r="K3081" s="2" t="str">
        <f t="shared" si="1658"/>
        <v>-</v>
      </c>
      <c r="L3081" s="2" t="str">
        <f t="shared" si="1659"/>
        <v>-</v>
      </c>
      <c r="M3081" s="2" t="str">
        <f t="shared" si="1660"/>
        <v>-</v>
      </c>
      <c r="N3081" s="2" t="str">
        <f t="shared" si="1661"/>
        <v>-</v>
      </c>
      <c r="O3081" s="2" t="str">
        <f t="shared" si="1654"/>
        <v>-</v>
      </c>
      <c r="AI3081" s="7">
        <f t="shared" si="1662"/>
        <v>0</v>
      </c>
      <c r="AJ3081" s="7">
        <f t="shared" si="1663"/>
        <v>0</v>
      </c>
      <c r="AK3081" s="7">
        <f t="shared" si="1664"/>
        <v>0</v>
      </c>
      <c r="AL3081" s="7">
        <f t="shared" si="1665"/>
        <v>0</v>
      </c>
      <c r="AM3081" s="2" t="str">
        <f t="shared" si="1666"/>
        <v>-</v>
      </c>
      <c r="AN3081" s="2" t="str">
        <f t="shared" si="1667"/>
        <v>-</v>
      </c>
      <c r="AO3081" s="2" t="str">
        <f t="shared" si="1668"/>
        <v>-</v>
      </c>
      <c r="AP3081" s="2" t="str">
        <f t="shared" si="1669"/>
        <v>-</v>
      </c>
      <c r="AR3081" t="str">
        <f t="shared" si="1671"/>
        <v>Rooks</v>
      </c>
      <c r="AS3081" t="s">
        <v>1404</v>
      </c>
      <c r="AT3081" s="182">
        <v>1</v>
      </c>
      <c r="AV3081" s="98">
        <v>20</v>
      </c>
      <c r="AW3081" s="100">
        <v>163</v>
      </c>
      <c r="AX3081" s="106">
        <f t="shared" si="1670"/>
        <v>20163</v>
      </c>
      <c r="AZ3081" s="7" t="s">
        <v>2975</v>
      </c>
      <c r="BA3081" t="s">
        <v>3015</v>
      </c>
    </row>
    <row r="3082" spans="1:53" hidden="1" outlineLevel="1">
      <c r="A3082" t="s">
        <v>2719</v>
      </c>
      <c r="B3082" t="s">
        <v>1404</v>
      </c>
      <c r="C3082" s="1">
        <f t="shared" si="1655"/>
        <v>0</v>
      </c>
      <c r="D3082" s="7">
        <f>IF(P3082&gt;0,RANK(P3082,(P3082:R3082,S3082:AG3082)),0)</f>
        <v>0</v>
      </c>
      <c r="E3082" s="7">
        <f>IF(Q3082&gt;0,RANK(Q3082,(P3082:R3082,S3082:AG3082)),0)</f>
        <v>0</v>
      </c>
      <c r="F3082" s="7">
        <f>IF(R3082&gt;0,RANK(R3082,(P3082:R3082,S3082:AG3082)),0)</f>
        <v>0</v>
      </c>
      <c r="G3082" s="7">
        <f>IF(S3082&gt;0,RANK(S3082,(P3082:R3082,S3082:AG3082)),0)</f>
        <v>0</v>
      </c>
      <c r="H3082" s="49" t="e">
        <f t="shared" si="1656"/>
        <v>#NUM!</v>
      </c>
      <c r="I3082" s="178" t="e">
        <f t="shared" si="1657"/>
        <v>#NUM!</v>
      </c>
      <c r="J3082" s="2"/>
      <c r="K3082" s="2" t="str">
        <f t="shared" si="1658"/>
        <v>-</v>
      </c>
      <c r="L3082" s="2" t="str">
        <f t="shared" si="1659"/>
        <v>-</v>
      </c>
      <c r="M3082" s="2" t="str">
        <f t="shared" si="1660"/>
        <v>-</v>
      </c>
      <c r="N3082" s="2" t="str">
        <f t="shared" si="1661"/>
        <v>-</v>
      </c>
      <c r="O3082" s="2" t="str">
        <f t="shared" si="1654"/>
        <v>-</v>
      </c>
      <c r="AI3082" s="7">
        <f t="shared" si="1662"/>
        <v>0</v>
      </c>
      <c r="AJ3082" s="7">
        <f t="shared" si="1663"/>
        <v>0</v>
      </c>
      <c r="AK3082" s="7">
        <f t="shared" si="1664"/>
        <v>0</v>
      </c>
      <c r="AL3082" s="7">
        <f t="shared" si="1665"/>
        <v>0</v>
      </c>
      <c r="AM3082" s="2" t="str">
        <f t="shared" si="1666"/>
        <v>-</v>
      </c>
      <c r="AN3082" s="2" t="str">
        <f t="shared" si="1667"/>
        <v>-</v>
      </c>
      <c r="AO3082" s="2" t="str">
        <f t="shared" si="1668"/>
        <v>-</v>
      </c>
      <c r="AP3082" s="2" t="str">
        <f t="shared" si="1669"/>
        <v>-</v>
      </c>
      <c r="AR3082" t="str">
        <f t="shared" si="1671"/>
        <v>Rush</v>
      </c>
      <c r="AS3082" t="s">
        <v>1404</v>
      </c>
      <c r="AT3082" s="182">
        <v>1</v>
      </c>
      <c r="AV3082" s="98">
        <v>20</v>
      </c>
      <c r="AW3082" s="100">
        <v>165</v>
      </c>
      <c r="AX3082" s="106">
        <f t="shared" si="1670"/>
        <v>20165</v>
      </c>
      <c r="AZ3082" s="7" t="s">
        <v>2975</v>
      </c>
      <c r="BA3082" t="s">
        <v>3015</v>
      </c>
    </row>
    <row r="3083" spans="1:53" hidden="1" outlineLevel="1">
      <c r="A3083" t="s">
        <v>995</v>
      </c>
      <c r="B3083" t="s">
        <v>1404</v>
      </c>
      <c r="C3083" s="1">
        <f t="shared" si="1655"/>
        <v>0</v>
      </c>
      <c r="D3083" s="7">
        <f>IF(P3083&gt;0,RANK(P3083,(P3083:R3083,S3083:AG3083)),0)</f>
        <v>0</v>
      </c>
      <c r="E3083" s="7">
        <f>IF(Q3083&gt;0,RANK(Q3083,(P3083:R3083,S3083:AG3083)),0)</f>
        <v>0</v>
      </c>
      <c r="F3083" s="7">
        <f>IF(R3083&gt;0,RANK(R3083,(P3083:R3083,S3083:AG3083)),0)</f>
        <v>0</v>
      </c>
      <c r="G3083" s="7">
        <f>IF(S3083&gt;0,RANK(S3083,(P3083:R3083,S3083:AG3083)),0)</f>
        <v>0</v>
      </c>
      <c r="H3083" s="49" t="e">
        <f t="shared" si="1656"/>
        <v>#NUM!</v>
      </c>
      <c r="I3083" s="178" t="e">
        <f t="shared" si="1657"/>
        <v>#NUM!</v>
      </c>
      <c r="J3083" s="2"/>
      <c r="K3083" s="2" t="str">
        <f t="shared" si="1658"/>
        <v>-</v>
      </c>
      <c r="L3083" s="2" t="str">
        <f t="shared" si="1659"/>
        <v>-</v>
      </c>
      <c r="M3083" s="2" t="str">
        <f t="shared" si="1660"/>
        <v>-</v>
      </c>
      <c r="N3083" s="2" t="str">
        <f t="shared" si="1661"/>
        <v>-</v>
      </c>
      <c r="O3083" s="2" t="str">
        <f t="shared" si="1654"/>
        <v>-</v>
      </c>
      <c r="AI3083" s="7">
        <f t="shared" si="1662"/>
        <v>0</v>
      </c>
      <c r="AJ3083" s="7">
        <f t="shared" si="1663"/>
        <v>0</v>
      </c>
      <c r="AK3083" s="7">
        <f t="shared" si="1664"/>
        <v>0</v>
      </c>
      <c r="AL3083" s="7">
        <f t="shared" si="1665"/>
        <v>0</v>
      </c>
      <c r="AM3083" s="2" t="str">
        <f t="shared" si="1666"/>
        <v>-</v>
      </c>
      <c r="AN3083" s="2" t="str">
        <f t="shared" si="1667"/>
        <v>-</v>
      </c>
      <c r="AO3083" s="2" t="str">
        <f t="shared" si="1668"/>
        <v>-</v>
      </c>
      <c r="AP3083" s="2" t="str">
        <f t="shared" si="1669"/>
        <v>-</v>
      </c>
      <c r="AR3083" t="str">
        <f t="shared" si="1671"/>
        <v>Russell</v>
      </c>
      <c r="AS3083" t="s">
        <v>1404</v>
      </c>
      <c r="AT3083" s="182">
        <v>1</v>
      </c>
      <c r="AV3083" s="98">
        <v>20</v>
      </c>
      <c r="AW3083" s="100">
        <v>167</v>
      </c>
      <c r="AX3083" s="106">
        <f t="shared" si="1670"/>
        <v>20167</v>
      </c>
      <c r="AZ3083" s="7" t="s">
        <v>2975</v>
      </c>
      <c r="BA3083" t="s">
        <v>3015</v>
      </c>
    </row>
    <row r="3084" spans="1:53" hidden="1" outlineLevel="1">
      <c r="A3084" t="s">
        <v>698</v>
      </c>
      <c r="B3084" t="s">
        <v>1404</v>
      </c>
      <c r="C3084" s="1">
        <f t="shared" si="1655"/>
        <v>0</v>
      </c>
      <c r="D3084" s="7">
        <f>IF(P3084&gt;0,RANK(P3084,(P3084:R3084,S3084:AG3084)),0)</f>
        <v>0</v>
      </c>
      <c r="E3084" s="7">
        <f>IF(Q3084&gt;0,RANK(Q3084,(P3084:R3084,S3084:AG3084)),0)</f>
        <v>0</v>
      </c>
      <c r="F3084" s="7">
        <f>IF(R3084&gt;0,RANK(R3084,(P3084:R3084,S3084:AG3084)),0)</f>
        <v>0</v>
      </c>
      <c r="G3084" s="7">
        <f>IF(S3084&gt;0,RANK(S3084,(P3084:R3084,S3084:AG3084)),0)</f>
        <v>0</v>
      </c>
      <c r="H3084" s="49" t="e">
        <f t="shared" si="1656"/>
        <v>#NUM!</v>
      </c>
      <c r="I3084" s="178" t="e">
        <f t="shared" si="1657"/>
        <v>#NUM!</v>
      </c>
      <c r="J3084" s="2"/>
      <c r="K3084" s="2" t="str">
        <f t="shared" si="1658"/>
        <v>-</v>
      </c>
      <c r="L3084" s="2" t="str">
        <f t="shared" si="1659"/>
        <v>-</v>
      </c>
      <c r="M3084" s="2" t="str">
        <f t="shared" si="1660"/>
        <v>-</v>
      </c>
      <c r="N3084" s="2" t="str">
        <f t="shared" si="1661"/>
        <v>-</v>
      </c>
      <c r="O3084" s="2" t="str">
        <f t="shared" si="1654"/>
        <v>-</v>
      </c>
      <c r="AI3084" s="7">
        <f t="shared" si="1662"/>
        <v>0</v>
      </c>
      <c r="AJ3084" s="7">
        <f t="shared" si="1663"/>
        <v>0</v>
      </c>
      <c r="AK3084" s="7">
        <f t="shared" si="1664"/>
        <v>0</v>
      </c>
      <c r="AL3084" s="7">
        <f t="shared" si="1665"/>
        <v>0</v>
      </c>
      <c r="AM3084" s="2" t="str">
        <f t="shared" si="1666"/>
        <v>-</v>
      </c>
      <c r="AN3084" s="2" t="str">
        <f t="shared" si="1667"/>
        <v>-</v>
      </c>
      <c r="AO3084" s="2" t="str">
        <f t="shared" si="1668"/>
        <v>-</v>
      </c>
      <c r="AP3084" s="2" t="str">
        <f t="shared" si="1669"/>
        <v>-</v>
      </c>
      <c r="AR3084" t="str">
        <f t="shared" si="1671"/>
        <v>Saline</v>
      </c>
      <c r="AS3084" t="s">
        <v>1404</v>
      </c>
      <c r="AT3084" s="182">
        <v>1</v>
      </c>
      <c r="AV3084" s="98">
        <v>20</v>
      </c>
      <c r="AW3084" s="100">
        <v>169</v>
      </c>
      <c r="AX3084" s="106">
        <f t="shared" si="1670"/>
        <v>20169</v>
      </c>
      <c r="AZ3084" s="7" t="s">
        <v>2975</v>
      </c>
      <c r="BA3084" t="s">
        <v>3015</v>
      </c>
    </row>
    <row r="3085" spans="1:53" hidden="1" outlineLevel="1">
      <c r="A3085" t="s">
        <v>1017</v>
      </c>
      <c r="B3085" t="s">
        <v>1404</v>
      </c>
      <c r="C3085" s="1">
        <f t="shared" si="1655"/>
        <v>0</v>
      </c>
      <c r="D3085" s="7">
        <f>IF(P3085&gt;0,RANK(P3085,(P3085:R3085,S3085:AG3085)),0)</f>
        <v>0</v>
      </c>
      <c r="E3085" s="7">
        <f>IF(Q3085&gt;0,RANK(Q3085,(P3085:R3085,S3085:AG3085)),0)</f>
        <v>0</v>
      </c>
      <c r="F3085" s="7">
        <f>IF(R3085&gt;0,RANK(R3085,(P3085:R3085,S3085:AG3085)),0)</f>
        <v>0</v>
      </c>
      <c r="G3085" s="7">
        <f>IF(S3085&gt;0,RANK(S3085,(P3085:R3085,S3085:AG3085)),0)</f>
        <v>0</v>
      </c>
      <c r="H3085" s="49" t="e">
        <f t="shared" si="1656"/>
        <v>#NUM!</v>
      </c>
      <c r="I3085" s="178" t="e">
        <f t="shared" si="1657"/>
        <v>#NUM!</v>
      </c>
      <c r="J3085" s="2"/>
      <c r="K3085" s="2" t="str">
        <f t="shared" si="1658"/>
        <v>-</v>
      </c>
      <c r="L3085" s="2" t="str">
        <f t="shared" si="1659"/>
        <v>-</v>
      </c>
      <c r="M3085" s="2" t="str">
        <f t="shared" si="1660"/>
        <v>-</v>
      </c>
      <c r="N3085" s="2" t="str">
        <f t="shared" si="1661"/>
        <v>-</v>
      </c>
      <c r="O3085" s="2" t="str">
        <f t="shared" si="1654"/>
        <v>-</v>
      </c>
      <c r="AI3085" s="7">
        <f t="shared" si="1662"/>
        <v>0</v>
      </c>
      <c r="AJ3085" s="7">
        <f t="shared" si="1663"/>
        <v>0</v>
      </c>
      <c r="AK3085" s="7">
        <f t="shared" si="1664"/>
        <v>0</v>
      </c>
      <c r="AL3085" s="7">
        <f t="shared" si="1665"/>
        <v>0</v>
      </c>
      <c r="AM3085" s="2" t="str">
        <f t="shared" si="1666"/>
        <v>-</v>
      </c>
      <c r="AN3085" s="2" t="str">
        <f t="shared" si="1667"/>
        <v>-</v>
      </c>
      <c r="AO3085" s="2" t="str">
        <f t="shared" si="1668"/>
        <v>-</v>
      </c>
      <c r="AP3085" s="2" t="str">
        <f t="shared" si="1669"/>
        <v>-</v>
      </c>
      <c r="AR3085" t="str">
        <f t="shared" si="1671"/>
        <v>Scott</v>
      </c>
      <c r="AS3085" t="s">
        <v>1404</v>
      </c>
      <c r="AT3085" s="182">
        <v>1</v>
      </c>
      <c r="AV3085" s="98">
        <v>20</v>
      </c>
      <c r="AW3085" s="100">
        <v>171</v>
      </c>
      <c r="AX3085" s="106">
        <f t="shared" si="1670"/>
        <v>20171</v>
      </c>
      <c r="AZ3085" s="7" t="s">
        <v>2975</v>
      </c>
      <c r="BA3085" t="s">
        <v>3015</v>
      </c>
    </row>
    <row r="3086" spans="1:53" hidden="1" outlineLevel="1">
      <c r="A3086" t="s">
        <v>3104</v>
      </c>
      <c r="B3086" t="s">
        <v>1404</v>
      </c>
      <c r="C3086" s="1">
        <f t="shared" si="1655"/>
        <v>0</v>
      </c>
      <c r="D3086" s="7">
        <f>IF(P3086&gt;0,RANK(P3086,(P3086:R3086,S3086:AG3086)),0)</f>
        <v>0</v>
      </c>
      <c r="E3086" s="7">
        <f>IF(Q3086&gt;0,RANK(Q3086,(P3086:R3086,S3086:AG3086)),0)</f>
        <v>0</v>
      </c>
      <c r="F3086" s="7">
        <f>IF(R3086&gt;0,RANK(R3086,(P3086:R3086,S3086:AG3086)),0)</f>
        <v>0</v>
      </c>
      <c r="G3086" s="7">
        <f>IF(S3086&gt;0,RANK(S3086,(P3086:R3086,S3086:AG3086)),0)</f>
        <v>0</v>
      </c>
      <c r="H3086" s="49" t="e">
        <f t="shared" si="1656"/>
        <v>#NUM!</v>
      </c>
      <c r="I3086" s="178" t="e">
        <f t="shared" si="1657"/>
        <v>#NUM!</v>
      </c>
      <c r="J3086" s="2"/>
      <c r="K3086" s="2" t="str">
        <f t="shared" si="1658"/>
        <v>-</v>
      </c>
      <c r="L3086" s="2" t="str">
        <f t="shared" si="1659"/>
        <v>-</v>
      </c>
      <c r="M3086" s="2" t="str">
        <f t="shared" si="1660"/>
        <v>-</v>
      </c>
      <c r="N3086" s="2" t="str">
        <f t="shared" si="1661"/>
        <v>-</v>
      </c>
      <c r="O3086" s="2" t="str">
        <f t="shared" si="1654"/>
        <v>-</v>
      </c>
      <c r="AI3086" s="7">
        <f t="shared" si="1662"/>
        <v>0</v>
      </c>
      <c r="AJ3086" s="7">
        <f t="shared" si="1663"/>
        <v>0</v>
      </c>
      <c r="AK3086" s="7">
        <f t="shared" si="1664"/>
        <v>0</v>
      </c>
      <c r="AL3086" s="7">
        <f t="shared" si="1665"/>
        <v>0</v>
      </c>
      <c r="AM3086" s="2" t="str">
        <f t="shared" si="1666"/>
        <v>-</v>
      </c>
      <c r="AN3086" s="2" t="str">
        <f t="shared" si="1667"/>
        <v>-</v>
      </c>
      <c r="AO3086" s="2" t="str">
        <f t="shared" si="1668"/>
        <v>-</v>
      </c>
      <c r="AP3086" s="2" t="str">
        <f t="shared" si="1669"/>
        <v>-</v>
      </c>
      <c r="AR3086" t="str">
        <f t="shared" si="1671"/>
        <v>Sedgwick</v>
      </c>
      <c r="AS3086" t="s">
        <v>1404</v>
      </c>
      <c r="AT3086" s="182">
        <v>4</v>
      </c>
      <c r="AV3086" s="98">
        <v>20</v>
      </c>
      <c r="AW3086" s="100">
        <v>173</v>
      </c>
      <c r="AX3086" s="106">
        <f t="shared" si="1670"/>
        <v>20173</v>
      </c>
      <c r="AZ3086" s="7" t="s">
        <v>2975</v>
      </c>
      <c r="BA3086" t="s">
        <v>3015</v>
      </c>
    </row>
    <row r="3087" spans="1:53" hidden="1" outlineLevel="1">
      <c r="A3087" t="s">
        <v>440</v>
      </c>
      <c r="B3087" t="s">
        <v>1404</v>
      </c>
      <c r="C3087" s="1">
        <f t="shared" si="1655"/>
        <v>0</v>
      </c>
      <c r="D3087" s="7">
        <f>IF(P3087&gt;0,RANK(P3087,(P3087:R3087,S3087:AG3087)),0)</f>
        <v>0</v>
      </c>
      <c r="E3087" s="7">
        <f>IF(Q3087&gt;0,RANK(Q3087,(P3087:R3087,S3087:AG3087)),0)</f>
        <v>0</v>
      </c>
      <c r="F3087" s="7">
        <f>IF(R3087&gt;0,RANK(R3087,(P3087:R3087,S3087:AG3087)),0)</f>
        <v>0</v>
      </c>
      <c r="G3087" s="7">
        <f>IF(S3087&gt;0,RANK(S3087,(P3087:R3087,S3087:AG3087)),0)</f>
        <v>0</v>
      </c>
      <c r="H3087" s="49" t="e">
        <f t="shared" si="1656"/>
        <v>#NUM!</v>
      </c>
      <c r="I3087" s="178" t="e">
        <f t="shared" si="1657"/>
        <v>#NUM!</v>
      </c>
      <c r="J3087" s="2"/>
      <c r="K3087" s="2" t="str">
        <f t="shared" si="1658"/>
        <v>-</v>
      </c>
      <c r="L3087" s="2" t="str">
        <f t="shared" si="1659"/>
        <v>-</v>
      </c>
      <c r="M3087" s="2" t="str">
        <f t="shared" si="1660"/>
        <v>-</v>
      </c>
      <c r="N3087" s="2" t="str">
        <f t="shared" si="1661"/>
        <v>-</v>
      </c>
      <c r="O3087" s="2" t="str">
        <f t="shared" si="1654"/>
        <v>-</v>
      </c>
      <c r="AI3087" s="7">
        <f t="shared" si="1662"/>
        <v>0</v>
      </c>
      <c r="AJ3087" s="7">
        <f t="shared" si="1663"/>
        <v>0</v>
      </c>
      <c r="AK3087" s="7">
        <f t="shared" si="1664"/>
        <v>0</v>
      </c>
      <c r="AL3087" s="7">
        <f t="shared" si="1665"/>
        <v>0</v>
      </c>
      <c r="AM3087" s="2" t="str">
        <f t="shared" si="1666"/>
        <v>-</v>
      </c>
      <c r="AN3087" s="2" t="str">
        <f t="shared" si="1667"/>
        <v>-</v>
      </c>
      <c r="AO3087" s="2" t="str">
        <f t="shared" si="1668"/>
        <v>-</v>
      </c>
      <c r="AP3087" s="2" t="str">
        <f t="shared" si="1669"/>
        <v>-</v>
      </c>
      <c r="AR3087" t="str">
        <f t="shared" si="1671"/>
        <v>Seward</v>
      </c>
      <c r="AS3087" t="s">
        <v>1404</v>
      </c>
      <c r="AT3087" s="182">
        <v>1</v>
      </c>
      <c r="AV3087" s="98">
        <v>20</v>
      </c>
      <c r="AW3087" s="100">
        <v>175</v>
      </c>
      <c r="AX3087" s="106">
        <f t="shared" si="1670"/>
        <v>20175</v>
      </c>
      <c r="AZ3087" s="7" t="s">
        <v>2975</v>
      </c>
      <c r="BA3087" t="s">
        <v>3015</v>
      </c>
    </row>
    <row r="3088" spans="1:53" hidden="1" outlineLevel="1">
      <c r="A3088" t="s">
        <v>925</v>
      </c>
      <c r="B3088" t="s">
        <v>1404</v>
      </c>
      <c r="C3088" s="1">
        <f t="shared" si="1655"/>
        <v>0</v>
      </c>
      <c r="D3088" s="7">
        <f>IF(P3088&gt;0,RANK(P3088,(P3088:R3088,S3088:AG3088)),0)</f>
        <v>0</v>
      </c>
      <c r="E3088" s="7">
        <f>IF(Q3088&gt;0,RANK(Q3088,(P3088:R3088,S3088:AG3088)),0)</f>
        <v>0</v>
      </c>
      <c r="F3088" s="7">
        <f>IF(R3088&gt;0,RANK(R3088,(P3088:R3088,S3088:AG3088)),0)</f>
        <v>0</v>
      </c>
      <c r="G3088" s="7">
        <f>IF(S3088&gt;0,RANK(S3088,(P3088:R3088,S3088:AG3088)),0)</f>
        <v>0</v>
      </c>
      <c r="H3088" s="49" t="e">
        <f t="shared" si="1656"/>
        <v>#NUM!</v>
      </c>
      <c r="I3088" s="178" t="e">
        <f t="shared" si="1657"/>
        <v>#NUM!</v>
      </c>
      <c r="J3088" s="2"/>
      <c r="K3088" s="2" t="str">
        <f t="shared" si="1658"/>
        <v>-</v>
      </c>
      <c r="L3088" s="2" t="str">
        <f t="shared" si="1659"/>
        <v>-</v>
      </c>
      <c r="M3088" s="2" t="str">
        <f t="shared" si="1660"/>
        <v>-</v>
      </c>
      <c r="N3088" s="2" t="str">
        <f t="shared" si="1661"/>
        <v>-</v>
      </c>
      <c r="O3088" s="2" t="str">
        <f t="shared" si="1654"/>
        <v>-</v>
      </c>
      <c r="AI3088" s="7">
        <f t="shared" si="1662"/>
        <v>0</v>
      </c>
      <c r="AJ3088" s="7">
        <f t="shared" si="1663"/>
        <v>0</v>
      </c>
      <c r="AK3088" s="7">
        <f t="shared" si="1664"/>
        <v>0</v>
      </c>
      <c r="AL3088" s="7">
        <f t="shared" si="1665"/>
        <v>0</v>
      </c>
      <c r="AM3088" s="2" t="str">
        <f t="shared" si="1666"/>
        <v>-</v>
      </c>
      <c r="AN3088" s="2" t="str">
        <f t="shared" si="1667"/>
        <v>-</v>
      </c>
      <c r="AO3088" s="2" t="str">
        <f t="shared" si="1668"/>
        <v>-</v>
      </c>
      <c r="AP3088" s="2" t="str">
        <f t="shared" si="1669"/>
        <v>-</v>
      </c>
      <c r="AR3088" t="str">
        <f t="shared" si="1671"/>
        <v>Shawnee</v>
      </c>
      <c r="AS3088" t="s">
        <v>1404</v>
      </c>
      <c r="AT3088" s="182">
        <v>2</v>
      </c>
      <c r="AV3088" s="98">
        <v>20</v>
      </c>
      <c r="AW3088" s="100">
        <v>177</v>
      </c>
      <c r="AX3088" s="106">
        <f t="shared" si="1670"/>
        <v>20177</v>
      </c>
      <c r="AZ3088" s="7" t="s">
        <v>2975</v>
      </c>
      <c r="BA3088" t="s">
        <v>3015</v>
      </c>
    </row>
    <row r="3089" spans="1:81" hidden="1" outlineLevel="1">
      <c r="A3089" t="s">
        <v>2731</v>
      </c>
      <c r="B3089" t="s">
        <v>1404</v>
      </c>
      <c r="C3089" s="1">
        <f t="shared" si="1655"/>
        <v>0</v>
      </c>
      <c r="D3089" s="7">
        <f>IF(P3089&gt;0,RANK(P3089,(P3089:R3089,S3089:AG3089)),0)</f>
        <v>0</v>
      </c>
      <c r="E3089" s="7">
        <f>IF(Q3089&gt;0,RANK(Q3089,(P3089:R3089,S3089:AG3089)),0)</f>
        <v>0</v>
      </c>
      <c r="F3089" s="7">
        <f>IF(R3089&gt;0,RANK(R3089,(P3089:R3089,S3089:AG3089)),0)</f>
        <v>0</v>
      </c>
      <c r="G3089" s="7">
        <f>IF(S3089&gt;0,RANK(S3089,(P3089:R3089,S3089:AG3089)),0)</f>
        <v>0</v>
      </c>
      <c r="H3089" s="49" t="e">
        <f t="shared" si="1656"/>
        <v>#NUM!</v>
      </c>
      <c r="I3089" s="178" t="e">
        <f t="shared" si="1657"/>
        <v>#NUM!</v>
      </c>
      <c r="J3089" s="2"/>
      <c r="K3089" s="2" t="str">
        <f t="shared" si="1658"/>
        <v>-</v>
      </c>
      <c r="L3089" s="2" t="str">
        <f t="shared" si="1659"/>
        <v>-</v>
      </c>
      <c r="M3089" s="2" t="str">
        <f t="shared" si="1660"/>
        <v>-</v>
      </c>
      <c r="N3089" s="2" t="str">
        <f t="shared" si="1661"/>
        <v>-</v>
      </c>
      <c r="O3089" s="2" t="str">
        <f t="shared" si="1654"/>
        <v>-</v>
      </c>
      <c r="AI3089" s="7">
        <f t="shared" si="1662"/>
        <v>0</v>
      </c>
      <c r="AJ3089" s="7">
        <f t="shared" si="1663"/>
        <v>0</v>
      </c>
      <c r="AK3089" s="7">
        <f t="shared" si="1664"/>
        <v>0</v>
      </c>
      <c r="AL3089" s="7">
        <f t="shared" si="1665"/>
        <v>0</v>
      </c>
      <c r="AM3089" s="2" t="str">
        <f t="shared" si="1666"/>
        <v>-</v>
      </c>
      <c r="AN3089" s="2" t="str">
        <f t="shared" si="1667"/>
        <v>-</v>
      </c>
      <c r="AO3089" s="2" t="str">
        <f t="shared" si="1668"/>
        <v>-</v>
      </c>
      <c r="AP3089" s="2" t="str">
        <f t="shared" si="1669"/>
        <v>-</v>
      </c>
      <c r="AR3089" t="str">
        <f t="shared" si="1671"/>
        <v>Sheridan</v>
      </c>
      <c r="AS3089" t="s">
        <v>1404</v>
      </c>
      <c r="AT3089" s="182">
        <v>1</v>
      </c>
      <c r="AV3089" s="98">
        <v>20</v>
      </c>
      <c r="AW3089" s="100">
        <v>179</v>
      </c>
      <c r="AX3089" s="106">
        <f t="shared" si="1670"/>
        <v>20179</v>
      </c>
      <c r="AZ3089" s="7" t="s">
        <v>2975</v>
      </c>
      <c r="BA3089" t="s">
        <v>3015</v>
      </c>
    </row>
    <row r="3090" spans="1:81" hidden="1" outlineLevel="1">
      <c r="A3090" t="s">
        <v>1745</v>
      </c>
      <c r="B3090" t="s">
        <v>1404</v>
      </c>
      <c r="C3090" s="1">
        <f t="shared" si="1655"/>
        <v>0</v>
      </c>
      <c r="D3090" s="7">
        <f>IF(P3090&gt;0,RANK(P3090,(P3090:R3090,S3090:AG3090)),0)</f>
        <v>0</v>
      </c>
      <c r="E3090" s="7">
        <f>IF(Q3090&gt;0,RANK(Q3090,(P3090:R3090,S3090:AG3090)),0)</f>
        <v>0</v>
      </c>
      <c r="F3090" s="7">
        <f>IF(R3090&gt;0,RANK(R3090,(P3090:R3090,S3090:AG3090)),0)</f>
        <v>0</v>
      </c>
      <c r="G3090" s="7">
        <f>IF(S3090&gt;0,RANK(S3090,(P3090:R3090,S3090:AG3090)),0)</f>
        <v>0</v>
      </c>
      <c r="H3090" s="49" t="e">
        <f t="shared" si="1656"/>
        <v>#NUM!</v>
      </c>
      <c r="I3090" s="178" t="e">
        <f t="shared" si="1657"/>
        <v>#NUM!</v>
      </c>
      <c r="J3090" s="2"/>
      <c r="K3090" s="2" t="str">
        <f t="shared" si="1658"/>
        <v>-</v>
      </c>
      <c r="L3090" s="2" t="str">
        <f t="shared" si="1659"/>
        <v>-</v>
      </c>
      <c r="M3090" s="2" t="str">
        <f t="shared" si="1660"/>
        <v>-</v>
      </c>
      <c r="N3090" s="2" t="str">
        <f t="shared" si="1661"/>
        <v>-</v>
      </c>
      <c r="O3090" s="2" t="str">
        <f t="shared" si="1654"/>
        <v>-</v>
      </c>
      <c r="AI3090" s="7">
        <f t="shared" si="1662"/>
        <v>0</v>
      </c>
      <c r="AJ3090" s="7">
        <f t="shared" si="1663"/>
        <v>0</v>
      </c>
      <c r="AK3090" s="7">
        <f t="shared" si="1664"/>
        <v>0</v>
      </c>
      <c r="AL3090" s="7">
        <f t="shared" si="1665"/>
        <v>0</v>
      </c>
      <c r="AM3090" s="2" t="str">
        <f t="shared" si="1666"/>
        <v>-</v>
      </c>
      <c r="AN3090" s="2" t="str">
        <f t="shared" si="1667"/>
        <v>-</v>
      </c>
      <c r="AO3090" s="2" t="str">
        <f t="shared" si="1668"/>
        <v>-</v>
      </c>
      <c r="AP3090" s="2" t="str">
        <f t="shared" si="1669"/>
        <v>-</v>
      </c>
      <c r="AR3090" t="str">
        <f t="shared" si="1671"/>
        <v>Sherman</v>
      </c>
      <c r="AS3090" t="s">
        <v>1404</v>
      </c>
      <c r="AT3090" s="182">
        <v>1</v>
      </c>
      <c r="AV3090" s="98">
        <v>20</v>
      </c>
      <c r="AW3090" s="100">
        <v>181</v>
      </c>
      <c r="AX3090" s="106">
        <f t="shared" si="1670"/>
        <v>20181</v>
      </c>
      <c r="AZ3090" s="7" t="s">
        <v>2975</v>
      </c>
      <c r="BA3090" t="s">
        <v>3015</v>
      </c>
    </row>
    <row r="3091" spans="1:81" hidden="1" outlineLevel="1">
      <c r="A3091" t="s">
        <v>1982</v>
      </c>
      <c r="B3091" t="s">
        <v>1404</v>
      </c>
      <c r="C3091" s="1">
        <f t="shared" si="1655"/>
        <v>0</v>
      </c>
      <c r="D3091" s="7">
        <f>IF(P3091&gt;0,RANK(P3091,(P3091:R3091,S3091:AG3091)),0)</f>
        <v>0</v>
      </c>
      <c r="E3091" s="7">
        <f>IF(Q3091&gt;0,RANK(Q3091,(P3091:R3091,S3091:AG3091)),0)</f>
        <v>0</v>
      </c>
      <c r="F3091" s="7">
        <f>IF(R3091&gt;0,RANK(R3091,(P3091:R3091,S3091:AG3091)),0)</f>
        <v>0</v>
      </c>
      <c r="G3091" s="7">
        <f>IF(S3091&gt;0,RANK(S3091,(P3091:R3091,S3091:AG3091)),0)</f>
        <v>0</v>
      </c>
      <c r="H3091" s="49" t="e">
        <f t="shared" si="1656"/>
        <v>#NUM!</v>
      </c>
      <c r="I3091" s="178" t="e">
        <f t="shared" si="1657"/>
        <v>#NUM!</v>
      </c>
      <c r="J3091" s="2"/>
      <c r="K3091" s="2" t="str">
        <f t="shared" si="1658"/>
        <v>-</v>
      </c>
      <c r="L3091" s="2" t="str">
        <f t="shared" si="1659"/>
        <v>-</v>
      </c>
      <c r="M3091" s="2" t="str">
        <f t="shared" si="1660"/>
        <v>-</v>
      </c>
      <c r="N3091" s="2" t="str">
        <f t="shared" si="1661"/>
        <v>-</v>
      </c>
      <c r="O3091" s="2" t="str">
        <f t="shared" si="1654"/>
        <v>-</v>
      </c>
      <c r="AI3091" s="7">
        <f t="shared" si="1662"/>
        <v>0</v>
      </c>
      <c r="AJ3091" s="7">
        <f t="shared" si="1663"/>
        <v>0</v>
      </c>
      <c r="AK3091" s="7">
        <f t="shared" si="1664"/>
        <v>0</v>
      </c>
      <c r="AL3091" s="7">
        <f t="shared" si="1665"/>
        <v>0</v>
      </c>
      <c r="AM3091" s="2" t="str">
        <f t="shared" si="1666"/>
        <v>-</v>
      </c>
      <c r="AN3091" s="2" t="str">
        <f t="shared" si="1667"/>
        <v>-</v>
      </c>
      <c r="AO3091" s="2" t="str">
        <f t="shared" si="1668"/>
        <v>-</v>
      </c>
      <c r="AP3091" s="2" t="str">
        <f t="shared" si="1669"/>
        <v>-</v>
      </c>
      <c r="AR3091" t="str">
        <f t="shared" si="1671"/>
        <v>Smith</v>
      </c>
      <c r="AS3091" t="s">
        <v>1404</v>
      </c>
      <c r="AT3091" s="182">
        <v>1</v>
      </c>
      <c r="AV3091" s="98">
        <v>20</v>
      </c>
      <c r="AW3091" s="100">
        <v>183</v>
      </c>
      <c r="AX3091" s="106">
        <f t="shared" si="1670"/>
        <v>20183</v>
      </c>
      <c r="AZ3091" s="7" t="s">
        <v>2975</v>
      </c>
      <c r="BA3091" t="s">
        <v>3015</v>
      </c>
    </row>
    <row r="3092" spans="1:81" hidden="1" outlineLevel="1">
      <c r="A3092" t="s">
        <v>3004</v>
      </c>
      <c r="B3092" t="s">
        <v>1404</v>
      </c>
      <c r="C3092" s="1">
        <f t="shared" si="1655"/>
        <v>0</v>
      </c>
      <c r="D3092" s="7">
        <f>IF(P3092&gt;0,RANK(P3092,(P3092:R3092,S3092:AG3092)),0)</f>
        <v>0</v>
      </c>
      <c r="E3092" s="7">
        <f>IF(Q3092&gt;0,RANK(Q3092,(P3092:R3092,S3092:AG3092)),0)</f>
        <v>0</v>
      </c>
      <c r="F3092" s="7">
        <f>IF(R3092&gt;0,RANK(R3092,(P3092:R3092,S3092:AG3092)),0)</f>
        <v>0</v>
      </c>
      <c r="G3092" s="7">
        <f>IF(S3092&gt;0,RANK(S3092,(P3092:R3092,S3092:AG3092)),0)</f>
        <v>0</v>
      </c>
      <c r="H3092" s="49" t="e">
        <f t="shared" si="1656"/>
        <v>#NUM!</v>
      </c>
      <c r="I3092" s="178" t="e">
        <f t="shared" si="1657"/>
        <v>#NUM!</v>
      </c>
      <c r="J3092" s="2"/>
      <c r="K3092" s="2" t="str">
        <f t="shared" si="1658"/>
        <v>-</v>
      </c>
      <c r="L3092" s="2" t="str">
        <f t="shared" si="1659"/>
        <v>-</v>
      </c>
      <c r="M3092" s="2" t="str">
        <f t="shared" si="1660"/>
        <v>-</v>
      </c>
      <c r="N3092" s="2" t="str">
        <f t="shared" si="1661"/>
        <v>-</v>
      </c>
      <c r="O3092" s="2" t="str">
        <f t="shared" si="1654"/>
        <v>-</v>
      </c>
      <c r="AI3092" s="7">
        <f t="shared" si="1662"/>
        <v>0</v>
      </c>
      <c r="AJ3092" s="7">
        <f t="shared" si="1663"/>
        <v>0</v>
      </c>
      <c r="AK3092" s="7">
        <f t="shared" si="1664"/>
        <v>0</v>
      </c>
      <c r="AL3092" s="7">
        <f t="shared" si="1665"/>
        <v>0</v>
      </c>
      <c r="AM3092" s="2" t="str">
        <f t="shared" si="1666"/>
        <v>-</v>
      </c>
      <c r="AN3092" s="2" t="str">
        <f t="shared" si="1667"/>
        <v>-</v>
      </c>
      <c r="AO3092" s="2" t="str">
        <f t="shared" si="1668"/>
        <v>-</v>
      </c>
      <c r="AP3092" s="2" t="str">
        <f t="shared" si="1669"/>
        <v>-</v>
      </c>
      <c r="AR3092" t="str">
        <f t="shared" si="1671"/>
        <v>Stafford</v>
      </c>
      <c r="AS3092" t="s">
        <v>1404</v>
      </c>
      <c r="AT3092" s="182">
        <v>4</v>
      </c>
      <c r="AV3092" s="98">
        <v>20</v>
      </c>
      <c r="AW3092" s="100">
        <v>185</v>
      </c>
      <c r="AX3092" s="106">
        <f t="shared" si="1670"/>
        <v>20185</v>
      </c>
      <c r="AZ3092" s="7" t="s">
        <v>2975</v>
      </c>
      <c r="BA3092" t="s">
        <v>3015</v>
      </c>
    </row>
    <row r="3093" spans="1:81" hidden="1" outlineLevel="1">
      <c r="A3093" t="s">
        <v>2802</v>
      </c>
      <c r="B3093" t="s">
        <v>1404</v>
      </c>
      <c r="C3093" s="1">
        <f t="shared" si="1655"/>
        <v>0</v>
      </c>
      <c r="D3093" s="7">
        <f>IF(P3093&gt;0,RANK(P3093,(P3093:R3093,S3093:AG3093)),0)</f>
        <v>0</v>
      </c>
      <c r="E3093" s="7">
        <f>IF(Q3093&gt;0,RANK(Q3093,(P3093:R3093,S3093:AG3093)),0)</f>
        <v>0</v>
      </c>
      <c r="F3093" s="7">
        <f>IF(R3093&gt;0,RANK(R3093,(P3093:R3093,S3093:AG3093)),0)</f>
        <v>0</v>
      </c>
      <c r="G3093" s="7">
        <f>IF(S3093&gt;0,RANK(S3093,(P3093:R3093,S3093:AG3093)),0)</f>
        <v>0</v>
      </c>
      <c r="H3093" s="49" t="e">
        <f t="shared" si="1656"/>
        <v>#NUM!</v>
      </c>
      <c r="I3093" s="178" t="e">
        <f t="shared" si="1657"/>
        <v>#NUM!</v>
      </c>
      <c r="J3093" s="2"/>
      <c r="K3093" s="2" t="str">
        <f t="shared" si="1658"/>
        <v>-</v>
      </c>
      <c r="L3093" s="2" t="str">
        <f t="shared" si="1659"/>
        <v>-</v>
      </c>
      <c r="M3093" s="2" t="str">
        <f t="shared" si="1660"/>
        <v>-</v>
      </c>
      <c r="N3093" s="2" t="str">
        <f t="shared" si="1661"/>
        <v>-</v>
      </c>
      <c r="O3093" s="2" t="str">
        <f t="shared" si="1654"/>
        <v>-</v>
      </c>
      <c r="AI3093" s="7">
        <f t="shared" si="1662"/>
        <v>0</v>
      </c>
      <c r="AJ3093" s="7">
        <f t="shared" si="1663"/>
        <v>0</v>
      </c>
      <c r="AK3093" s="7">
        <f t="shared" si="1664"/>
        <v>0</v>
      </c>
      <c r="AL3093" s="7">
        <f t="shared" si="1665"/>
        <v>0</v>
      </c>
      <c r="AM3093" s="2" t="str">
        <f t="shared" si="1666"/>
        <v>-</v>
      </c>
      <c r="AN3093" s="2" t="str">
        <f t="shared" si="1667"/>
        <v>-</v>
      </c>
      <c r="AO3093" s="2" t="str">
        <f t="shared" si="1668"/>
        <v>-</v>
      </c>
      <c r="AP3093" s="2" t="str">
        <f t="shared" si="1669"/>
        <v>-</v>
      </c>
      <c r="AR3093" t="str">
        <f t="shared" si="1671"/>
        <v>Stanton</v>
      </c>
      <c r="AS3093" t="s">
        <v>1404</v>
      </c>
      <c r="AT3093" s="182">
        <v>1</v>
      </c>
      <c r="AV3093" s="98">
        <v>20</v>
      </c>
      <c r="AW3093" s="100">
        <v>187</v>
      </c>
      <c r="AX3093" s="106">
        <f t="shared" si="1670"/>
        <v>20187</v>
      </c>
      <c r="AZ3093" s="7" t="s">
        <v>2975</v>
      </c>
      <c r="BA3093" t="s">
        <v>3015</v>
      </c>
    </row>
    <row r="3094" spans="1:81" hidden="1" outlineLevel="1">
      <c r="A3094" t="s">
        <v>2803</v>
      </c>
      <c r="B3094" t="s">
        <v>1404</v>
      </c>
      <c r="C3094" s="1">
        <f t="shared" si="1655"/>
        <v>0</v>
      </c>
      <c r="D3094" s="7">
        <f>IF(P3094&gt;0,RANK(P3094,(P3094:R3094,S3094:AG3094)),0)</f>
        <v>0</v>
      </c>
      <c r="E3094" s="7">
        <f>IF(Q3094&gt;0,RANK(Q3094,(P3094:R3094,S3094:AG3094)),0)</f>
        <v>0</v>
      </c>
      <c r="F3094" s="7">
        <f>IF(R3094&gt;0,RANK(R3094,(P3094:R3094,S3094:AG3094)),0)</f>
        <v>0</v>
      </c>
      <c r="G3094" s="7">
        <f>IF(S3094&gt;0,RANK(S3094,(P3094:R3094,S3094:AG3094)),0)</f>
        <v>0</v>
      </c>
      <c r="H3094" s="49" t="e">
        <f t="shared" si="1656"/>
        <v>#NUM!</v>
      </c>
      <c r="I3094" s="178" t="e">
        <f t="shared" si="1657"/>
        <v>#NUM!</v>
      </c>
      <c r="J3094" s="2"/>
      <c r="K3094" s="2" t="str">
        <f t="shared" si="1658"/>
        <v>-</v>
      </c>
      <c r="L3094" s="2" t="str">
        <f t="shared" si="1659"/>
        <v>-</v>
      </c>
      <c r="M3094" s="2" t="str">
        <f t="shared" si="1660"/>
        <v>-</v>
      </c>
      <c r="N3094" s="2" t="str">
        <f t="shared" si="1661"/>
        <v>-</v>
      </c>
      <c r="O3094" s="2" t="str">
        <f t="shared" si="1654"/>
        <v>-</v>
      </c>
      <c r="AI3094" s="7">
        <f t="shared" si="1662"/>
        <v>0</v>
      </c>
      <c r="AJ3094" s="7">
        <f t="shared" si="1663"/>
        <v>0</v>
      </c>
      <c r="AK3094" s="7">
        <f t="shared" si="1664"/>
        <v>0</v>
      </c>
      <c r="AL3094" s="7">
        <f t="shared" si="1665"/>
        <v>0</v>
      </c>
      <c r="AM3094" s="2" t="str">
        <f t="shared" si="1666"/>
        <v>-</v>
      </c>
      <c r="AN3094" s="2" t="str">
        <f t="shared" si="1667"/>
        <v>-</v>
      </c>
      <c r="AO3094" s="2" t="str">
        <f t="shared" si="1668"/>
        <v>-</v>
      </c>
      <c r="AP3094" s="2" t="str">
        <f t="shared" si="1669"/>
        <v>-</v>
      </c>
      <c r="AR3094" t="str">
        <f t="shared" si="1671"/>
        <v>Stevens</v>
      </c>
      <c r="AS3094" t="s">
        <v>1404</v>
      </c>
      <c r="AT3094" s="182">
        <v>1</v>
      </c>
      <c r="AV3094" s="98">
        <v>20</v>
      </c>
      <c r="AW3094" s="100">
        <v>189</v>
      </c>
      <c r="AX3094" s="106">
        <f t="shared" si="1670"/>
        <v>20189</v>
      </c>
      <c r="AZ3094" s="7" t="s">
        <v>2975</v>
      </c>
      <c r="BA3094" t="s">
        <v>3015</v>
      </c>
    </row>
    <row r="3095" spans="1:81" hidden="1" outlineLevel="1">
      <c r="A3095" t="s">
        <v>1855</v>
      </c>
      <c r="B3095" t="s">
        <v>1404</v>
      </c>
      <c r="C3095" s="1">
        <f t="shared" si="1655"/>
        <v>0</v>
      </c>
      <c r="D3095" s="7">
        <f>IF(P3095&gt;0,RANK(P3095,(P3095:R3095,S3095:AG3095)),0)</f>
        <v>0</v>
      </c>
      <c r="E3095" s="7">
        <f>IF(Q3095&gt;0,RANK(Q3095,(P3095:R3095,S3095:AG3095)),0)</f>
        <v>0</v>
      </c>
      <c r="F3095" s="7">
        <f>IF(R3095&gt;0,RANK(R3095,(P3095:R3095,S3095:AG3095)),0)</f>
        <v>0</v>
      </c>
      <c r="G3095" s="7">
        <f>IF(S3095&gt;0,RANK(S3095,(P3095:R3095,S3095:AG3095)),0)</f>
        <v>0</v>
      </c>
      <c r="H3095" s="49" t="e">
        <f t="shared" si="1656"/>
        <v>#NUM!</v>
      </c>
      <c r="I3095" s="178" t="e">
        <f t="shared" si="1657"/>
        <v>#NUM!</v>
      </c>
      <c r="J3095" s="2"/>
      <c r="K3095" s="2" t="str">
        <f t="shared" si="1658"/>
        <v>-</v>
      </c>
      <c r="L3095" s="2" t="str">
        <f t="shared" si="1659"/>
        <v>-</v>
      </c>
      <c r="M3095" s="2" t="str">
        <f t="shared" si="1660"/>
        <v>-</v>
      </c>
      <c r="N3095" s="2" t="str">
        <f t="shared" si="1661"/>
        <v>-</v>
      </c>
      <c r="O3095" s="2" t="str">
        <f t="shared" si="1654"/>
        <v>-</v>
      </c>
      <c r="AI3095" s="7">
        <f t="shared" si="1662"/>
        <v>0</v>
      </c>
      <c r="AJ3095" s="7">
        <f t="shared" si="1663"/>
        <v>0</v>
      </c>
      <c r="AK3095" s="7">
        <f t="shared" si="1664"/>
        <v>0</v>
      </c>
      <c r="AL3095" s="7">
        <f t="shared" si="1665"/>
        <v>0</v>
      </c>
      <c r="AM3095" s="2" t="str">
        <f t="shared" si="1666"/>
        <v>-</v>
      </c>
      <c r="AN3095" s="2" t="str">
        <f t="shared" si="1667"/>
        <v>-</v>
      </c>
      <c r="AO3095" s="2" t="str">
        <f t="shared" si="1668"/>
        <v>-</v>
      </c>
      <c r="AP3095" s="2" t="str">
        <f t="shared" si="1669"/>
        <v>-</v>
      </c>
      <c r="AR3095" t="str">
        <f t="shared" si="1671"/>
        <v>Sumner</v>
      </c>
      <c r="AS3095" t="s">
        <v>1404</v>
      </c>
      <c r="AT3095" s="182">
        <v>4</v>
      </c>
      <c r="AV3095" s="98">
        <v>20</v>
      </c>
      <c r="AW3095" s="100">
        <v>191</v>
      </c>
      <c r="AX3095" s="106">
        <f t="shared" si="1670"/>
        <v>20191</v>
      </c>
      <c r="AZ3095" s="7" t="s">
        <v>2975</v>
      </c>
      <c r="BA3095" t="s">
        <v>3015</v>
      </c>
    </row>
    <row r="3096" spans="1:81" hidden="1" outlineLevel="1">
      <c r="A3096" t="s">
        <v>1276</v>
      </c>
      <c r="B3096" t="s">
        <v>1404</v>
      </c>
      <c r="C3096" s="1">
        <f t="shared" ref="C3096:C3106" si="1672">SUM(P3096:AG3096)</f>
        <v>0</v>
      </c>
      <c r="D3096" s="7">
        <f>IF(P3096&gt;0,RANK(P3096,(P3096:R3096,S3096:AG3096)),0)</f>
        <v>0</v>
      </c>
      <c r="E3096" s="7">
        <f>IF(Q3096&gt;0,RANK(Q3096,(P3096:R3096,S3096:AG3096)),0)</f>
        <v>0</v>
      </c>
      <c r="F3096" s="7">
        <f>IF(R3096&gt;0,RANK(R3096,(P3096:R3096,S3096:AG3096)),0)</f>
        <v>0</v>
      </c>
      <c r="G3096" s="7">
        <f>IF(S3096&gt;0,RANK(S3096,(P3096:R3096,S3096:AG3096)),0)</f>
        <v>0</v>
      </c>
      <c r="H3096" s="49" t="e">
        <f t="shared" ref="H3096:H3106" si="1673">MAX(P3096:Y3096)-LARGE(P3096:Y3096,2)</f>
        <v>#NUM!</v>
      </c>
      <c r="I3096" s="178" t="e">
        <f t="shared" si="1657"/>
        <v>#NUM!</v>
      </c>
      <c r="J3096" s="2"/>
      <c r="K3096" s="2" t="str">
        <f t="shared" ref="K3096:K3106" si="1674">IF($C3096=0,"-",P3096/$C3096)</f>
        <v>-</v>
      </c>
      <c r="L3096" s="2" t="str">
        <f t="shared" ref="L3096:L3106" si="1675">IF($C3096=0,"-",Q3096/$C3096)</f>
        <v>-</v>
      </c>
      <c r="M3096" s="2" t="str">
        <f t="shared" ref="M3096:M3106" si="1676">IF($C3096=0,"-",R3096/$C3096)</f>
        <v>-</v>
      </c>
      <c r="N3096" s="2" t="str">
        <f t="shared" ref="N3096:N3106" si="1677">IF($C3096=0,"-",S3096/$C3096)</f>
        <v>-</v>
      </c>
      <c r="O3096" s="2" t="str">
        <f t="shared" si="1654"/>
        <v>-</v>
      </c>
      <c r="AI3096" s="7">
        <f t="shared" ref="AI3096:AI3106" si="1678">IF(T3096&gt;0,RANK(T3096,(P3096:Z3096)),0)</f>
        <v>0</v>
      </c>
      <c r="AJ3096" s="7">
        <f t="shared" ref="AJ3096:AJ3106" si="1679">IF(U3096&gt;0,RANK(U3096,(P3096:Z3096)),0)</f>
        <v>0</v>
      </c>
      <c r="AK3096" s="7">
        <f t="shared" ref="AK3096:AK3106" si="1680">IF(V3096&gt;0,RANK(V3096,(P3096:Z3096)),0)</f>
        <v>0</v>
      </c>
      <c r="AL3096" s="7">
        <f t="shared" ref="AL3096:AL3106" si="1681">IF(W3096&gt;0,RANK(W3096,(P3096:Z3096)),0)</f>
        <v>0</v>
      </c>
      <c r="AM3096" s="2" t="str">
        <f t="shared" ref="AM3096:AM3106" si="1682">IF($C3096=0,"-",T3096/$C3096)</f>
        <v>-</v>
      </c>
      <c r="AN3096" s="2" t="str">
        <f t="shared" ref="AN3096:AN3106" si="1683">IF($C3096=0,"-",U3096/$C3096)</f>
        <v>-</v>
      </c>
      <c r="AO3096" s="2" t="str">
        <f t="shared" ref="AO3096:AO3106" si="1684">IF($C3096=0,"-",V3096/$C3096)</f>
        <v>-</v>
      </c>
      <c r="AP3096" s="2" t="str">
        <f t="shared" ref="AP3096:AP3106" si="1685">IF($C3096=0,"-",W3096/$C3096)</f>
        <v>-</v>
      </c>
      <c r="AR3096" t="str">
        <f t="shared" si="1671"/>
        <v>Thomas</v>
      </c>
      <c r="AS3096" t="s">
        <v>1404</v>
      </c>
      <c r="AT3096" s="182">
        <v>1</v>
      </c>
      <c r="AV3096" s="98">
        <v>20</v>
      </c>
      <c r="AW3096" s="100">
        <v>193</v>
      </c>
      <c r="AX3096" s="106">
        <f t="shared" ref="AX3096:AX3105" si="1686">AV3096*1000+AW3096</f>
        <v>20193</v>
      </c>
      <c r="AZ3096" s="7" t="s">
        <v>2975</v>
      </c>
      <c r="BA3096" t="s">
        <v>3015</v>
      </c>
    </row>
    <row r="3097" spans="1:81" hidden="1" outlineLevel="1">
      <c r="A3097" t="s">
        <v>3090</v>
      </c>
      <c r="B3097" t="s">
        <v>1404</v>
      </c>
      <c r="C3097" s="1">
        <f t="shared" si="1672"/>
        <v>0</v>
      </c>
      <c r="D3097" s="7">
        <f>IF(P3097&gt;0,RANK(P3097,(P3097:R3097,S3097:AG3097)),0)</f>
        <v>0</v>
      </c>
      <c r="E3097" s="7">
        <f>IF(Q3097&gt;0,RANK(Q3097,(P3097:R3097,S3097:AG3097)),0)</f>
        <v>0</v>
      </c>
      <c r="F3097" s="7">
        <f>IF(R3097&gt;0,RANK(R3097,(P3097:R3097,S3097:AG3097)),0)</f>
        <v>0</v>
      </c>
      <c r="G3097" s="7">
        <f>IF(S3097&gt;0,RANK(S3097,(P3097:R3097,S3097:AG3097)),0)</f>
        <v>0</v>
      </c>
      <c r="H3097" s="49" t="e">
        <f t="shared" si="1673"/>
        <v>#NUM!</v>
      </c>
      <c r="I3097" s="178" t="e">
        <f t="shared" si="1657"/>
        <v>#NUM!</v>
      </c>
      <c r="J3097" s="2"/>
      <c r="K3097" s="2" t="str">
        <f t="shared" si="1674"/>
        <v>-</v>
      </c>
      <c r="L3097" s="2" t="str">
        <f t="shared" si="1675"/>
        <v>-</v>
      </c>
      <c r="M3097" s="2" t="str">
        <f t="shared" si="1676"/>
        <v>-</v>
      </c>
      <c r="N3097" s="2" t="str">
        <f t="shared" si="1677"/>
        <v>-</v>
      </c>
      <c r="O3097" s="2" t="str">
        <f t="shared" si="1654"/>
        <v>-</v>
      </c>
      <c r="AI3097" s="7">
        <f t="shared" si="1678"/>
        <v>0</v>
      </c>
      <c r="AJ3097" s="7">
        <f t="shared" si="1679"/>
        <v>0</v>
      </c>
      <c r="AK3097" s="7">
        <f t="shared" si="1680"/>
        <v>0</v>
      </c>
      <c r="AL3097" s="7">
        <f t="shared" si="1681"/>
        <v>0</v>
      </c>
      <c r="AM3097" s="2" t="str">
        <f t="shared" si="1682"/>
        <v>-</v>
      </c>
      <c r="AN3097" s="2" t="str">
        <f t="shared" si="1683"/>
        <v>-</v>
      </c>
      <c r="AO3097" s="2" t="str">
        <f t="shared" si="1684"/>
        <v>-</v>
      </c>
      <c r="AP3097" s="2" t="str">
        <f t="shared" si="1685"/>
        <v>-</v>
      </c>
      <c r="AR3097" t="str">
        <f t="shared" si="1671"/>
        <v>Trego</v>
      </c>
      <c r="AS3097" t="s">
        <v>1404</v>
      </c>
      <c r="AT3097" s="182">
        <v>1</v>
      </c>
      <c r="AV3097" s="98">
        <v>20</v>
      </c>
      <c r="AW3097" s="100">
        <v>195</v>
      </c>
      <c r="AX3097" s="106">
        <f t="shared" si="1686"/>
        <v>20195</v>
      </c>
      <c r="AZ3097" s="7" t="s">
        <v>2975</v>
      </c>
      <c r="BA3097" t="s">
        <v>3015</v>
      </c>
    </row>
    <row r="3098" spans="1:81" hidden="1" outlineLevel="1">
      <c r="A3098" t="s">
        <v>1631</v>
      </c>
      <c r="B3098" t="s">
        <v>1404</v>
      </c>
      <c r="C3098" s="1">
        <f t="shared" si="1672"/>
        <v>0</v>
      </c>
      <c r="D3098" s="7">
        <f>IF(P3098&gt;0,RANK(P3098,(P3098:R3098,S3098:AG3098)),0)</f>
        <v>0</v>
      </c>
      <c r="E3098" s="7">
        <f>IF(Q3098&gt;0,RANK(Q3098,(P3098:R3098,S3098:AG3098)),0)</f>
        <v>0</v>
      </c>
      <c r="F3098" s="7">
        <f>IF(R3098&gt;0,RANK(R3098,(P3098:R3098,S3098:AG3098)),0)</f>
        <v>0</v>
      </c>
      <c r="G3098" s="7">
        <f>IF(S3098&gt;0,RANK(S3098,(P3098:R3098,S3098:AG3098)),0)</f>
        <v>0</v>
      </c>
      <c r="H3098" s="49" t="e">
        <f t="shared" si="1673"/>
        <v>#NUM!</v>
      </c>
      <c r="I3098" s="178" t="e">
        <f t="shared" si="1657"/>
        <v>#NUM!</v>
      </c>
      <c r="J3098" s="2"/>
      <c r="K3098" s="2" t="str">
        <f t="shared" si="1674"/>
        <v>-</v>
      </c>
      <c r="L3098" s="2" t="str">
        <f t="shared" si="1675"/>
        <v>-</v>
      </c>
      <c r="M3098" s="2" t="str">
        <f t="shared" si="1676"/>
        <v>-</v>
      </c>
      <c r="N3098" s="2" t="str">
        <f t="shared" si="1677"/>
        <v>-</v>
      </c>
      <c r="O3098" s="2" t="str">
        <f t="shared" si="1654"/>
        <v>-</v>
      </c>
      <c r="AI3098" s="7">
        <f t="shared" si="1678"/>
        <v>0</v>
      </c>
      <c r="AJ3098" s="7">
        <f t="shared" si="1679"/>
        <v>0</v>
      </c>
      <c r="AK3098" s="7">
        <f t="shared" si="1680"/>
        <v>0</v>
      </c>
      <c r="AL3098" s="7">
        <f t="shared" si="1681"/>
        <v>0</v>
      </c>
      <c r="AM3098" s="2" t="str">
        <f t="shared" si="1682"/>
        <v>-</v>
      </c>
      <c r="AN3098" s="2" t="str">
        <f t="shared" si="1683"/>
        <v>-</v>
      </c>
      <c r="AO3098" s="2" t="str">
        <f t="shared" si="1684"/>
        <v>-</v>
      </c>
      <c r="AP3098" s="2" t="str">
        <f t="shared" si="1685"/>
        <v>-</v>
      </c>
      <c r="AR3098" t="str">
        <f t="shared" si="1671"/>
        <v>Wabaunsee</v>
      </c>
      <c r="AS3098" t="s">
        <v>1404</v>
      </c>
      <c r="AT3098" s="182">
        <v>1</v>
      </c>
      <c r="AV3098" s="98">
        <v>20</v>
      </c>
      <c r="AW3098" s="100">
        <v>197</v>
      </c>
      <c r="AX3098" s="106">
        <f t="shared" si="1686"/>
        <v>20197</v>
      </c>
      <c r="AZ3098" s="7" t="s">
        <v>2975</v>
      </c>
      <c r="BA3098" t="s">
        <v>3015</v>
      </c>
    </row>
    <row r="3099" spans="1:81" hidden="1" outlineLevel="1">
      <c r="A3099" t="s">
        <v>2033</v>
      </c>
      <c r="B3099" t="s">
        <v>1404</v>
      </c>
      <c r="C3099" s="1">
        <f t="shared" si="1672"/>
        <v>0</v>
      </c>
      <c r="D3099" s="7">
        <f>IF(P3099&gt;0,RANK(P3099,(P3099:R3099,S3099:AG3099)),0)</f>
        <v>0</v>
      </c>
      <c r="E3099" s="7">
        <f>IF(Q3099&gt;0,RANK(Q3099,(P3099:R3099,S3099:AG3099)),0)</f>
        <v>0</v>
      </c>
      <c r="F3099" s="7">
        <f>IF(R3099&gt;0,RANK(R3099,(P3099:R3099,S3099:AG3099)),0)</f>
        <v>0</v>
      </c>
      <c r="G3099" s="7">
        <f>IF(S3099&gt;0,RANK(S3099,(P3099:R3099,S3099:AG3099)),0)</f>
        <v>0</v>
      </c>
      <c r="H3099" s="49" t="e">
        <f t="shared" si="1673"/>
        <v>#NUM!</v>
      </c>
      <c r="I3099" s="178" t="e">
        <f t="shared" si="1657"/>
        <v>#NUM!</v>
      </c>
      <c r="J3099" s="2"/>
      <c r="K3099" s="2" t="str">
        <f t="shared" si="1674"/>
        <v>-</v>
      </c>
      <c r="L3099" s="2" t="str">
        <f t="shared" si="1675"/>
        <v>-</v>
      </c>
      <c r="M3099" s="2" t="str">
        <f t="shared" si="1676"/>
        <v>-</v>
      </c>
      <c r="N3099" s="2" t="str">
        <f t="shared" si="1677"/>
        <v>-</v>
      </c>
      <c r="O3099" s="2" t="str">
        <f t="shared" si="1654"/>
        <v>-</v>
      </c>
      <c r="AI3099" s="7">
        <f t="shared" si="1678"/>
        <v>0</v>
      </c>
      <c r="AJ3099" s="7">
        <f t="shared" si="1679"/>
        <v>0</v>
      </c>
      <c r="AK3099" s="7">
        <f t="shared" si="1680"/>
        <v>0</v>
      </c>
      <c r="AL3099" s="7">
        <f t="shared" si="1681"/>
        <v>0</v>
      </c>
      <c r="AM3099" s="2" t="str">
        <f t="shared" si="1682"/>
        <v>-</v>
      </c>
      <c r="AN3099" s="2" t="str">
        <f t="shared" si="1683"/>
        <v>-</v>
      </c>
      <c r="AO3099" s="2" t="str">
        <f t="shared" si="1684"/>
        <v>-</v>
      </c>
      <c r="AP3099" s="2" t="str">
        <f t="shared" si="1685"/>
        <v>-</v>
      </c>
      <c r="AR3099" t="str">
        <f t="shared" si="1671"/>
        <v>Wallace</v>
      </c>
      <c r="AS3099" t="s">
        <v>1404</v>
      </c>
      <c r="AT3099" s="182">
        <v>1</v>
      </c>
      <c r="AV3099" s="98">
        <v>20</v>
      </c>
      <c r="AW3099" s="100">
        <v>199</v>
      </c>
      <c r="AX3099" s="106">
        <f t="shared" si="1686"/>
        <v>20199</v>
      </c>
      <c r="AZ3099" s="7" t="s">
        <v>2975</v>
      </c>
      <c r="BA3099" t="s">
        <v>3015</v>
      </c>
    </row>
    <row r="3100" spans="1:81" hidden="1" outlineLevel="1">
      <c r="A3100" t="s">
        <v>643</v>
      </c>
      <c r="B3100" t="s">
        <v>1404</v>
      </c>
      <c r="C3100" s="1">
        <f t="shared" si="1672"/>
        <v>0</v>
      </c>
      <c r="D3100" s="7">
        <f>IF(P3100&gt;0,RANK(P3100,(P3100:R3100,S3100:AG3100)),0)</f>
        <v>0</v>
      </c>
      <c r="E3100" s="7">
        <f>IF(Q3100&gt;0,RANK(Q3100,(P3100:R3100,S3100:AG3100)),0)</f>
        <v>0</v>
      </c>
      <c r="F3100" s="7">
        <f>IF(R3100&gt;0,RANK(R3100,(P3100:R3100,S3100:AG3100)),0)</f>
        <v>0</v>
      </c>
      <c r="G3100" s="7">
        <f>IF(S3100&gt;0,RANK(S3100,(P3100:R3100,S3100:AG3100)),0)</f>
        <v>0</v>
      </c>
      <c r="H3100" s="49" t="e">
        <f t="shared" si="1673"/>
        <v>#NUM!</v>
      </c>
      <c r="I3100" s="178" t="e">
        <f t="shared" si="1657"/>
        <v>#NUM!</v>
      </c>
      <c r="J3100" s="2"/>
      <c r="K3100" s="2" t="str">
        <f t="shared" si="1674"/>
        <v>-</v>
      </c>
      <c r="L3100" s="2" t="str">
        <f t="shared" si="1675"/>
        <v>-</v>
      </c>
      <c r="M3100" s="2" t="str">
        <f t="shared" si="1676"/>
        <v>-</v>
      </c>
      <c r="N3100" s="2" t="str">
        <f t="shared" si="1677"/>
        <v>-</v>
      </c>
      <c r="O3100" s="2" t="str">
        <f t="shared" si="1654"/>
        <v>-</v>
      </c>
      <c r="AI3100" s="7">
        <f t="shared" si="1678"/>
        <v>0</v>
      </c>
      <c r="AJ3100" s="7">
        <f t="shared" si="1679"/>
        <v>0</v>
      </c>
      <c r="AK3100" s="7">
        <f t="shared" si="1680"/>
        <v>0</v>
      </c>
      <c r="AL3100" s="7">
        <f t="shared" si="1681"/>
        <v>0</v>
      </c>
      <c r="AM3100" s="2" t="str">
        <f t="shared" si="1682"/>
        <v>-</v>
      </c>
      <c r="AN3100" s="2" t="str">
        <f t="shared" si="1683"/>
        <v>-</v>
      </c>
      <c r="AO3100" s="2" t="str">
        <f t="shared" si="1684"/>
        <v>-</v>
      </c>
      <c r="AP3100" s="2" t="str">
        <f t="shared" si="1685"/>
        <v>-</v>
      </c>
      <c r="AR3100" t="str">
        <f t="shared" si="1671"/>
        <v>Washington</v>
      </c>
      <c r="AS3100" t="s">
        <v>1404</v>
      </c>
      <c r="AT3100" s="182">
        <v>1</v>
      </c>
      <c r="AV3100" s="98">
        <v>20</v>
      </c>
      <c r="AW3100" s="100">
        <v>201</v>
      </c>
      <c r="AX3100" s="106">
        <f t="shared" si="1686"/>
        <v>20201</v>
      </c>
      <c r="AZ3100" s="7" t="s">
        <v>2975</v>
      </c>
      <c r="BA3100" t="s">
        <v>3015</v>
      </c>
    </row>
    <row r="3101" spans="1:81" hidden="1" outlineLevel="1">
      <c r="A3101" t="s">
        <v>1262</v>
      </c>
      <c r="B3101" t="s">
        <v>1404</v>
      </c>
      <c r="C3101" s="1">
        <f t="shared" si="1672"/>
        <v>0</v>
      </c>
      <c r="D3101" s="7">
        <f>IF(P3101&gt;0,RANK(P3101,(P3101:R3101,S3101:AG3101)),0)</f>
        <v>0</v>
      </c>
      <c r="E3101" s="7">
        <f>IF(Q3101&gt;0,RANK(Q3101,(P3101:R3101,S3101:AG3101)),0)</f>
        <v>0</v>
      </c>
      <c r="F3101" s="7">
        <f>IF(R3101&gt;0,RANK(R3101,(P3101:R3101,S3101:AG3101)),0)</f>
        <v>0</v>
      </c>
      <c r="G3101" s="7">
        <f>IF(S3101&gt;0,RANK(S3101,(P3101:R3101,S3101:AG3101)),0)</f>
        <v>0</v>
      </c>
      <c r="H3101" s="49" t="e">
        <f t="shared" si="1673"/>
        <v>#NUM!</v>
      </c>
      <c r="I3101" s="178" t="e">
        <f t="shared" si="1657"/>
        <v>#NUM!</v>
      </c>
      <c r="J3101" s="2"/>
      <c r="K3101" s="2" t="str">
        <f t="shared" si="1674"/>
        <v>-</v>
      </c>
      <c r="L3101" s="2" t="str">
        <f t="shared" si="1675"/>
        <v>-</v>
      </c>
      <c r="M3101" s="2" t="str">
        <f t="shared" si="1676"/>
        <v>-</v>
      </c>
      <c r="N3101" s="2" t="str">
        <f t="shared" si="1677"/>
        <v>-</v>
      </c>
      <c r="O3101" s="2" t="str">
        <f t="shared" si="1654"/>
        <v>-</v>
      </c>
      <c r="AI3101" s="7">
        <f t="shared" si="1678"/>
        <v>0</v>
      </c>
      <c r="AJ3101" s="7">
        <f t="shared" si="1679"/>
        <v>0</v>
      </c>
      <c r="AK3101" s="7">
        <f t="shared" si="1680"/>
        <v>0</v>
      </c>
      <c r="AL3101" s="7">
        <f t="shared" si="1681"/>
        <v>0</v>
      </c>
      <c r="AM3101" s="2" t="str">
        <f t="shared" si="1682"/>
        <v>-</v>
      </c>
      <c r="AN3101" s="2" t="str">
        <f t="shared" si="1683"/>
        <v>-</v>
      </c>
      <c r="AO3101" s="2" t="str">
        <f t="shared" si="1684"/>
        <v>-</v>
      </c>
      <c r="AP3101" s="2" t="str">
        <f t="shared" si="1685"/>
        <v>-</v>
      </c>
      <c r="AR3101" t="str">
        <f t="shared" si="1671"/>
        <v>Wichita</v>
      </c>
      <c r="AS3101" t="s">
        <v>1404</v>
      </c>
      <c r="AT3101" s="182">
        <v>1</v>
      </c>
      <c r="AV3101" s="98">
        <v>20</v>
      </c>
      <c r="AW3101" s="100">
        <v>203</v>
      </c>
      <c r="AX3101" s="106">
        <f t="shared" si="1686"/>
        <v>20203</v>
      </c>
      <c r="AZ3101" s="7" t="s">
        <v>2975</v>
      </c>
      <c r="BA3101" t="s">
        <v>3015</v>
      </c>
    </row>
    <row r="3102" spans="1:81" hidden="1" outlineLevel="1">
      <c r="A3102" t="s">
        <v>265</v>
      </c>
      <c r="B3102" t="s">
        <v>1404</v>
      </c>
      <c r="C3102" s="1">
        <f t="shared" si="1672"/>
        <v>0</v>
      </c>
      <c r="D3102" s="7">
        <f>IF(P3102&gt;0,RANK(P3102,(P3102:R3102,S3102:AG3102)),0)</f>
        <v>0</v>
      </c>
      <c r="E3102" s="7">
        <f>IF(Q3102&gt;0,RANK(Q3102,(P3102:R3102,S3102:AG3102)),0)</f>
        <v>0</v>
      </c>
      <c r="F3102" s="7">
        <f>IF(R3102&gt;0,RANK(R3102,(P3102:R3102,S3102:AG3102)),0)</f>
        <v>0</v>
      </c>
      <c r="G3102" s="7">
        <f>IF(S3102&gt;0,RANK(S3102,(P3102:R3102,S3102:AG3102)),0)</f>
        <v>0</v>
      </c>
      <c r="H3102" s="49" t="e">
        <f t="shared" si="1673"/>
        <v>#NUM!</v>
      </c>
      <c r="I3102" s="178" t="e">
        <f t="shared" si="1657"/>
        <v>#NUM!</v>
      </c>
      <c r="J3102" s="2"/>
      <c r="K3102" s="2" t="str">
        <f t="shared" si="1674"/>
        <v>-</v>
      </c>
      <c r="L3102" s="2" t="str">
        <f t="shared" si="1675"/>
        <v>-</v>
      </c>
      <c r="M3102" s="2" t="str">
        <f t="shared" si="1676"/>
        <v>-</v>
      </c>
      <c r="N3102" s="2" t="str">
        <f t="shared" si="1677"/>
        <v>-</v>
      </c>
      <c r="O3102" s="2" t="str">
        <f t="shared" si="1654"/>
        <v>-</v>
      </c>
      <c r="AI3102" s="7">
        <f t="shared" si="1678"/>
        <v>0</v>
      </c>
      <c r="AJ3102" s="7">
        <f t="shared" si="1679"/>
        <v>0</v>
      </c>
      <c r="AK3102" s="7">
        <f t="shared" si="1680"/>
        <v>0</v>
      </c>
      <c r="AL3102" s="7">
        <f t="shared" si="1681"/>
        <v>0</v>
      </c>
      <c r="AM3102" s="2" t="str">
        <f t="shared" si="1682"/>
        <v>-</v>
      </c>
      <c r="AN3102" s="2" t="str">
        <f t="shared" si="1683"/>
        <v>-</v>
      </c>
      <c r="AO3102" s="2" t="str">
        <f t="shared" si="1684"/>
        <v>-</v>
      </c>
      <c r="AP3102" s="2" t="str">
        <f t="shared" si="1685"/>
        <v>-</v>
      </c>
      <c r="AR3102" t="str">
        <f t="shared" si="1671"/>
        <v>Wilson</v>
      </c>
      <c r="AS3102" t="s">
        <v>1404</v>
      </c>
      <c r="AT3102" s="182">
        <v>2</v>
      </c>
      <c r="AV3102" s="98">
        <v>20</v>
      </c>
      <c r="AW3102" s="100">
        <v>205</v>
      </c>
      <c r="AX3102" s="106">
        <f t="shared" si="1686"/>
        <v>20205</v>
      </c>
      <c r="AZ3102" s="7" t="s">
        <v>2975</v>
      </c>
      <c r="BA3102" t="s">
        <v>3015</v>
      </c>
    </row>
    <row r="3103" spans="1:81" hidden="1" outlineLevel="1">
      <c r="A3103" t="s">
        <v>1856</v>
      </c>
      <c r="B3103" t="s">
        <v>1404</v>
      </c>
      <c r="C3103" s="1">
        <f t="shared" si="1672"/>
        <v>0</v>
      </c>
      <c r="D3103" s="7">
        <f>IF(P3103&gt;0,RANK(P3103,(P3103:R3103,S3103:AG3103)),0)</f>
        <v>0</v>
      </c>
      <c r="E3103" s="7">
        <f>IF(Q3103&gt;0,RANK(Q3103,(P3103:R3103,S3103:AG3103)),0)</f>
        <v>0</v>
      </c>
      <c r="F3103" s="7">
        <f>IF(R3103&gt;0,RANK(R3103,(P3103:R3103,S3103:AG3103)),0)</f>
        <v>0</v>
      </c>
      <c r="G3103" s="7">
        <f>IF(S3103&gt;0,RANK(S3103,(P3103:R3103,S3103:AG3103)),0)</f>
        <v>0</v>
      </c>
      <c r="H3103" s="49" t="e">
        <f t="shared" si="1673"/>
        <v>#NUM!</v>
      </c>
      <c r="I3103" s="178" t="e">
        <f t="shared" si="1657"/>
        <v>#NUM!</v>
      </c>
      <c r="J3103" s="2"/>
      <c r="K3103" s="2" t="str">
        <f t="shared" si="1674"/>
        <v>-</v>
      </c>
      <c r="L3103" s="2" t="str">
        <f t="shared" si="1675"/>
        <v>-</v>
      </c>
      <c r="M3103" s="2" t="str">
        <f t="shared" si="1676"/>
        <v>-</v>
      </c>
      <c r="N3103" s="2" t="str">
        <f t="shared" si="1677"/>
        <v>-</v>
      </c>
      <c r="O3103" s="2" t="str">
        <f t="shared" si="1654"/>
        <v>-</v>
      </c>
      <c r="AI3103" s="7">
        <f t="shared" si="1678"/>
        <v>0</v>
      </c>
      <c r="AJ3103" s="7">
        <f t="shared" si="1679"/>
        <v>0</v>
      </c>
      <c r="AK3103" s="7">
        <f t="shared" si="1680"/>
        <v>0</v>
      </c>
      <c r="AL3103" s="7">
        <f t="shared" si="1681"/>
        <v>0</v>
      </c>
      <c r="AM3103" s="2" t="str">
        <f t="shared" si="1682"/>
        <v>-</v>
      </c>
      <c r="AN3103" s="2" t="str">
        <f t="shared" si="1683"/>
        <v>-</v>
      </c>
      <c r="AO3103" s="2" t="str">
        <f t="shared" si="1684"/>
        <v>-</v>
      </c>
      <c r="AP3103" s="2" t="str">
        <f t="shared" si="1685"/>
        <v>-</v>
      </c>
      <c r="AR3103" t="str">
        <f t="shared" si="1671"/>
        <v>Woodson</v>
      </c>
      <c r="AS3103" t="s">
        <v>1404</v>
      </c>
      <c r="AT3103" s="182">
        <v>2</v>
      </c>
      <c r="AV3103" s="98">
        <v>20</v>
      </c>
      <c r="AW3103" s="100">
        <v>207</v>
      </c>
      <c r="AX3103" s="106">
        <f t="shared" si="1686"/>
        <v>20207</v>
      </c>
      <c r="AZ3103" s="7" t="s">
        <v>2975</v>
      </c>
      <c r="BA3103" t="s">
        <v>3015</v>
      </c>
    </row>
    <row r="3104" spans="1:81" s="179" customFormat="1" hidden="1" outlineLevel="1">
      <c r="A3104" s="179" t="s">
        <v>1107</v>
      </c>
      <c r="B3104" s="179" t="s">
        <v>1404</v>
      </c>
      <c r="C3104" s="1">
        <f>SUM(P3104:AG3104)</f>
        <v>0</v>
      </c>
      <c r="D3104" s="7">
        <f>IF(P3104&gt;0,RANK(P3104,(P3104:R3104,S3104:AG3104)),0)</f>
        <v>0</v>
      </c>
      <c r="E3104" s="7">
        <f>IF(Q3104&gt;0,RANK(Q3104,(P3104:R3104,S3104:AG3104)),0)</f>
        <v>0</v>
      </c>
      <c r="F3104" s="7">
        <f>IF(R3104&gt;0,RANK(R3104,(P3104:R3104,S3104:AG3104)),0)</f>
        <v>0</v>
      </c>
      <c r="G3104" s="7">
        <f>IF(S3104&gt;0,RANK(S3104,(P3104:R3104,S3104:AG3104)),0)</f>
        <v>0</v>
      </c>
      <c r="H3104" s="49" t="e">
        <f>MAX(P3104:Y3104)-LARGE(P3104:Y3104,2)</f>
        <v>#NUM!</v>
      </c>
      <c r="I3104" s="178" t="e">
        <f>H3104/C3104</f>
        <v>#NUM!</v>
      </c>
      <c r="J3104" s="2"/>
      <c r="K3104" s="2" t="str">
        <f>IF($C3104=0,"-",P3104/$C3104)</f>
        <v>-</v>
      </c>
      <c r="L3104" s="2" t="str">
        <f>IF($C3104=0,"-",Q3104/$C3104)</f>
        <v>-</v>
      </c>
      <c r="M3104" s="2" t="str">
        <f>IF($C3104=0,"-",R3104/$C3104)</f>
        <v>-</v>
      </c>
      <c r="N3104" s="2" t="str">
        <f>IF($C3104=0,"-",S3104/$C3104)</f>
        <v>-</v>
      </c>
      <c r="O3104" s="2" t="str">
        <f>IF(C3104=0,"-",(1-K3104-L3104-M3104-N3104))</f>
        <v>-</v>
      </c>
      <c r="P3104" s="1"/>
      <c r="Q3104" s="1"/>
      <c r="R3104" s="1"/>
      <c r="S3104" s="1"/>
      <c r="T3104" s="1"/>
      <c r="U3104" s="1"/>
      <c r="V3104" s="1"/>
      <c r="W3104" s="1"/>
      <c r="X3104" s="1"/>
      <c r="Y3104" s="1"/>
      <c r="Z3104" s="1"/>
      <c r="AA3104" s="1"/>
      <c r="AB3104" s="1"/>
      <c r="AC3104" s="1"/>
      <c r="AD3104" s="1"/>
      <c r="AE3104" s="1"/>
      <c r="AF3104" s="1"/>
      <c r="AG3104" s="1"/>
      <c r="AH3104" s="1"/>
      <c r="AI3104" s="7">
        <f>IF(T3104&gt;0,RANK(T3104,(P3104:Z3104)),0)</f>
        <v>0</v>
      </c>
      <c r="AJ3104" s="7">
        <f>IF(U3104&gt;0,RANK(U3104,(P3104:Z3104)),0)</f>
        <v>0</v>
      </c>
      <c r="AK3104" s="7">
        <f>IF(V3104&gt;0,RANK(V3104,(P3104:Z3104)),0)</f>
        <v>0</v>
      </c>
      <c r="AL3104" s="7">
        <f>IF(W3104&gt;0,RANK(W3104,(P3104:Z3104)),0)</f>
        <v>0</v>
      </c>
      <c r="AM3104" s="2" t="str">
        <f>IF($C3104=0,"-",T3104/$C3104)</f>
        <v>-</v>
      </c>
      <c r="AN3104" s="2" t="str">
        <f>IF($C3104=0,"-",U3104/$C3104)</f>
        <v>-</v>
      </c>
      <c r="AO3104" s="2" t="str">
        <f>IF($C3104=0,"-",V3104/$C3104)</f>
        <v>-</v>
      </c>
      <c r="AP3104" s="2" t="str">
        <f>IF($C3104=0,"-",W3104/$C3104)</f>
        <v>-</v>
      </c>
      <c r="AQ3104" s="2"/>
      <c r="AR3104" s="179" t="str">
        <f>A3104</f>
        <v>Wyandotte</v>
      </c>
      <c r="AS3104" s="179" t="s">
        <v>1404</v>
      </c>
      <c r="AT3104" s="182">
        <v>3</v>
      </c>
      <c r="AV3104" s="98">
        <v>20</v>
      </c>
      <c r="AW3104" s="100">
        <v>209</v>
      </c>
      <c r="AX3104" s="106">
        <f>AV3104*1000+AW3104</f>
        <v>20209</v>
      </c>
      <c r="AZ3104" s="7" t="s">
        <v>2975</v>
      </c>
      <c r="BA3104" s="179" t="s">
        <v>3015</v>
      </c>
      <c r="BF3104" s="1"/>
      <c r="BG3104" s="1"/>
      <c r="BH3104" s="1"/>
      <c r="BI3104" s="1"/>
      <c r="BJ3104" s="1"/>
      <c r="BK3104" s="1"/>
      <c r="BL3104" s="1"/>
      <c r="BM3104" s="1"/>
      <c r="BN3104" s="1"/>
      <c r="BO3104" s="1"/>
      <c r="BP3104" s="1"/>
      <c r="BQ3104" s="1"/>
      <c r="BR3104" s="1"/>
      <c r="BS3104" s="1"/>
      <c r="BT3104" s="1"/>
      <c r="BU3104" s="1"/>
      <c r="BV3104" s="1"/>
      <c r="BW3104" s="1"/>
      <c r="BX3104" s="1"/>
      <c r="BY3104" s="1"/>
      <c r="BZ3104" s="1"/>
      <c r="CA3104" s="1"/>
      <c r="CB3104" s="1"/>
      <c r="CC3104" s="1"/>
    </row>
    <row r="3105" spans="1:81" hidden="1" outlineLevel="1">
      <c r="A3105" t="s">
        <v>3378</v>
      </c>
      <c r="B3105" t="s">
        <v>1404</v>
      </c>
      <c r="C3105" s="1">
        <f t="shared" si="1672"/>
        <v>0</v>
      </c>
      <c r="D3105" s="7">
        <f>IF(P3105&gt;0,RANK(P3105,(P3105:R3105,S3105:AG3105)),0)</f>
        <v>0</v>
      </c>
      <c r="E3105" s="7">
        <f>IF(Q3105&gt;0,RANK(Q3105,(P3105:R3105,S3105:AG3105)),0)</f>
        <v>0</v>
      </c>
      <c r="F3105" s="7">
        <f>IF(R3105&gt;0,RANK(R3105,(P3105:R3105,S3105:AG3105)),0)</f>
        <v>0</v>
      </c>
      <c r="G3105" s="7">
        <f>IF(S3105&gt;0,RANK(S3105,(P3105:R3105,S3105:AG3105)),0)</f>
        <v>0</v>
      </c>
      <c r="H3105" s="49" t="e">
        <f t="shared" si="1673"/>
        <v>#NUM!</v>
      </c>
      <c r="I3105" s="178" t="e">
        <f t="shared" si="1657"/>
        <v>#NUM!</v>
      </c>
      <c r="J3105" s="2"/>
      <c r="K3105" s="2" t="str">
        <f t="shared" si="1674"/>
        <v>-</v>
      </c>
      <c r="L3105" s="2" t="str">
        <f t="shared" si="1675"/>
        <v>-</v>
      </c>
      <c r="M3105" s="2" t="str">
        <f t="shared" si="1676"/>
        <v>-</v>
      </c>
      <c r="N3105" s="2" t="str">
        <f t="shared" si="1677"/>
        <v>-</v>
      </c>
      <c r="O3105" s="2" t="str">
        <f t="shared" si="1654"/>
        <v>-</v>
      </c>
      <c r="AI3105" s="7">
        <f t="shared" si="1678"/>
        <v>0</v>
      </c>
      <c r="AJ3105" s="7">
        <f t="shared" si="1679"/>
        <v>0</v>
      </c>
      <c r="AK3105" s="7">
        <f t="shared" si="1680"/>
        <v>0</v>
      </c>
      <c r="AL3105" s="7">
        <f t="shared" si="1681"/>
        <v>0</v>
      </c>
      <c r="AM3105" s="2" t="str">
        <f t="shared" si="1682"/>
        <v>-</v>
      </c>
      <c r="AN3105" s="2" t="str">
        <f t="shared" si="1683"/>
        <v>-</v>
      </c>
      <c r="AO3105" s="2" t="str">
        <f t="shared" si="1684"/>
        <v>-</v>
      </c>
      <c r="AP3105" s="2" t="str">
        <f t="shared" si="1685"/>
        <v>-</v>
      </c>
      <c r="AR3105" t="str">
        <f t="shared" si="1671"/>
        <v>Provisional Ballots</v>
      </c>
      <c r="AS3105" t="s">
        <v>1404</v>
      </c>
      <c r="AT3105" s="182"/>
      <c r="AV3105" s="98">
        <v>20</v>
      </c>
      <c r="AW3105" s="100">
        <v>999</v>
      </c>
      <c r="AX3105" s="106">
        <f t="shared" si="1686"/>
        <v>20999</v>
      </c>
      <c r="AZ3105" s="7" t="s">
        <v>3379</v>
      </c>
      <c r="BA3105" t="s">
        <v>3015</v>
      </c>
    </row>
    <row r="3106" spans="1:81" collapsed="1">
      <c r="A3106" t="s">
        <v>2037</v>
      </c>
      <c r="B3106" t="s">
        <v>1114</v>
      </c>
      <c r="C3106" s="1">
        <f t="shared" si="1672"/>
        <v>39022</v>
      </c>
      <c r="D3106" s="7">
        <f>IF(P3106&gt;0,RANK(P3106,(P3106:R3106,S3106:AG3106)),0)</f>
        <v>2</v>
      </c>
      <c r="E3106" s="7">
        <f>IF(Q3106&gt;0,RANK(Q3106,(P3106:R3106,S3106:AG3106)),0)</f>
        <v>0</v>
      </c>
      <c r="F3106" s="7">
        <f>IF(R3106&gt;0,RANK(R3106,(P3106:R3106,S3106:AG3106)),0)</f>
        <v>1</v>
      </c>
      <c r="G3106" s="7">
        <f>IF(S3106&gt;0,RANK(S3106,(P3106:R3106,S3106:AG3106)),0)</f>
        <v>0</v>
      </c>
      <c r="H3106" s="49">
        <f t="shared" si="1673"/>
        <v>13836</v>
      </c>
      <c r="I3106" s="178">
        <f t="shared" si="1657"/>
        <v>0.35456921736456359</v>
      </c>
      <c r="J3106" s="2"/>
      <c r="K3106" s="2">
        <f t="shared" si="1674"/>
        <v>0.3227153913177182</v>
      </c>
      <c r="L3106" s="2">
        <f t="shared" si="1675"/>
        <v>0</v>
      </c>
      <c r="M3106" s="2">
        <f t="shared" si="1676"/>
        <v>0.6772846086822818</v>
      </c>
      <c r="N3106" s="2">
        <f t="shared" si="1677"/>
        <v>0</v>
      </c>
      <c r="O3106" s="2">
        <f t="shared" si="1654"/>
        <v>0</v>
      </c>
      <c r="P3106" s="166">
        <f>'Cong Dist'!W202</f>
        <v>12593</v>
      </c>
      <c r="Q3106" s="1">
        <f t="shared" ref="Q3106:V3106" si="1687">SUM(Q3000:Q3105)</f>
        <v>0</v>
      </c>
      <c r="R3106" s="166">
        <f>'Cong Dist'!Y202</f>
        <v>26429</v>
      </c>
      <c r="S3106" s="1">
        <f t="shared" si="1687"/>
        <v>0</v>
      </c>
      <c r="T3106" s="1">
        <f t="shared" si="1687"/>
        <v>0</v>
      </c>
      <c r="U3106" s="1">
        <f t="shared" si="1687"/>
        <v>0</v>
      </c>
      <c r="V3106" s="1">
        <f t="shared" si="1687"/>
        <v>0</v>
      </c>
      <c r="Y3106" s="1">
        <f>SUM(Y3000:Y3105)</f>
        <v>0</v>
      </c>
      <c r="AE3106" s="1">
        <f>SUM(AE3000:AE3105)</f>
        <v>0</v>
      </c>
      <c r="AI3106" s="7">
        <f t="shared" si="1678"/>
        <v>0</v>
      </c>
      <c r="AJ3106" s="7">
        <f t="shared" si="1679"/>
        <v>0</v>
      </c>
      <c r="AK3106" s="7">
        <f t="shared" si="1680"/>
        <v>0</v>
      </c>
      <c r="AL3106" s="7">
        <f t="shared" si="1681"/>
        <v>0</v>
      </c>
      <c r="AM3106" s="2">
        <f t="shared" si="1682"/>
        <v>0</v>
      </c>
      <c r="AN3106" s="2">
        <f t="shared" si="1683"/>
        <v>0</v>
      </c>
      <c r="AO3106" s="2">
        <f t="shared" si="1684"/>
        <v>0</v>
      </c>
      <c r="AP3106" s="2">
        <f t="shared" si="1685"/>
        <v>0</v>
      </c>
      <c r="AR3106" t="str">
        <f t="shared" si="1671"/>
        <v>Kansas</v>
      </c>
      <c r="AS3106" t="s">
        <v>1114</v>
      </c>
      <c r="AT3106" s="182"/>
      <c r="AV3106" s="98">
        <v>20</v>
      </c>
      <c r="AW3106" s="100"/>
      <c r="AX3106" s="98">
        <v>20</v>
      </c>
      <c r="AZ3106" s="7" t="s">
        <v>1634</v>
      </c>
      <c r="BA3106" t="s">
        <v>3015</v>
      </c>
    </row>
    <row r="3107" spans="1:81" s="179" customFormat="1">
      <c r="C3107" s="1"/>
      <c r="D3107" s="7"/>
      <c r="E3107" s="7"/>
      <c r="F3107" s="7"/>
      <c r="G3107" s="7"/>
      <c r="H3107" s="49"/>
      <c r="I3107" s="178"/>
      <c r="J3107" s="2"/>
      <c r="K3107" s="2"/>
      <c r="L3107" s="2"/>
      <c r="M3107" s="2"/>
      <c r="N3107" s="2"/>
      <c r="O3107" s="2"/>
      <c r="P3107" s="1"/>
      <c r="Q3107" s="1"/>
      <c r="R3107" s="1"/>
      <c r="S3107" s="1"/>
      <c r="T3107" s="1"/>
      <c r="U3107" s="1"/>
      <c r="V3107" s="1"/>
      <c r="W3107" s="1"/>
      <c r="X3107" s="1"/>
      <c r="Y3107" s="1"/>
      <c r="Z3107" s="1"/>
      <c r="AA3107" s="1"/>
      <c r="AB3107" s="1"/>
      <c r="AC3107" s="1"/>
      <c r="AD3107" s="1"/>
      <c r="AE3107" s="1"/>
      <c r="AF3107" s="1"/>
      <c r="AG3107" s="1"/>
      <c r="AH3107" s="1"/>
      <c r="AI3107" s="7"/>
      <c r="AJ3107" s="7"/>
      <c r="AK3107" s="7"/>
      <c r="AL3107" s="7"/>
      <c r="AM3107" s="2"/>
      <c r="AN3107" s="2"/>
      <c r="AO3107" s="2"/>
      <c r="AP3107" s="2"/>
      <c r="AQ3107" s="2"/>
      <c r="AT3107" s="182"/>
      <c r="AV3107" s="98"/>
      <c r="AW3107" s="100"/>
      <c r="AX3107" s="98"/>
      <c r="AZ3107" s="7"/>
      <c r="BF3107" s="1"/>
      <c r="BG3107" s="1"/>
      <c r="BH3107" s="1"/>
      <c r="BI3107" s="1"/>
      <c r="BJ3107" s="1"/>
      <c r="BK3107" s="1"/>
      <c r="BL3107" s="1"/>
      <c r="BM3107" s="1"/>
      <c r="BN3107" s="1"/>
      <c r="BO3107" s="1"/>
      <c r="BP3107" s="1"/>
      <c r="BQ3107" s="1"/>
      <c r="BR3107" s="1"/>
      <c r="BS3107" s="1"/>
      <c r="BT3107" s="1"/>
      <c r="BU3107" s="1"/>
      <c r="BV3107" s="1"/>
      <c r="BW3107" s="1"/>
      <c r="BX3107" s="1"/>
      <c r="BY3107" s="1"/>
      <c r="BZ3107" s="1"/>
      <c r="CA3107" s="1"/>
      <c r="CB3107" s="1"/>
      <c r="CC3107" s="1"/>
    </row>
    <row r="3108" spans="1:81" hidden="1" outlineLevel="1">
      <c r="A3108" t="s">
        <v>875</v>
      </c>
      <c r="B3108" t="s">
        <v>968</v>
      </c>
      <c r="C3108" s="1">
        <f t="shared" ref="C3108:C3124" si="1688">SUM(P3108:AG3108)</f>
        <v>0</v>
      </c>
      <c r="D3108" s="7">
        <f>IF(P3108&gt;0,RANK(P3108,(P3108:R3108,S3108:AG3108)),0)</f>
        <v>0</v>
      </c>
      <c r="E3108" s="7">
        <f>IF(Q3108&gt;0,RANK(Q3108,(P3108:R3108,S3108:AG3108)),0)</f>
        <v>0</v>
      </c>
      <c r="F3108" s="7">
        <f>IF(R3108&gt;0,RANK(R3108,(P3108:R3108,S3108:AG3108)),0)</f>
        <v>0</v>
      </c>
      <c r="G3108" s="7">
        <f>IF(S3108&gt;0,RANK(S3108,(P3108:R3108,S3108:AG3108)),0)</f>
        <v>0</v>
      </c>
      <c r="H3108" s="49">
        <f t="shared" ref="H3108:H3124" si="1689">MAX(P3108:Y3108)-LARGE(P3108:Y3108,2)</f>
        <v>0</v>
      </c>
      <c r="I3108" s="178" t="e">
        <f t="shared" ref="I3108:I3124" si="1690">H3108/C3108</f>
        <v>#DIV/0!</v>
      </c>
      <c r="J3108" s="2"/>
      <c r="K3108" s="2" t="str">
        <f t="shared" ref="K3108:K3124" si="1691">IF($C3108=0,"-",P3108/$C3108)</f>
        <v>-</v>
      </c>
      <c r="L3108" s="2" t="str">
        <f t="shared" ref="L3108:L3124" si="1692">IF($C3108=0,"-",Q3108/$C3108)</f>
        <v>-</v>
      </c>
      <c r="M3108" s="2" t="str">
        <f t="shared" ref="M3108:M3124" si="1693">IF($C3108=0,"-",R3108/$C3108)</f>
        <v>-</v>
      </c>
      <c r="N3108" s="2" t="str">
        <f t="shared" ref="N3108:N3124" si="1694">IF($C3108=0,"-",S3108/$C3108)</f>
        <v>-</v>
      </c>
      <c r="O3108" s="2" t="str">
        <f t="shared" ref="O3108:O3124" si="1695">IF(C3108=0,"-",(1-K3108-L3108-M3108-N3108))</f>
        <v>-</v>
      </c>
      <c r="Q3108" s="1">
        <f>SUMIF(Town!$AR$174:$AR$692,$AX3108,Town!Q$174:Q$692)</f>
        <v>0</v>
      </c>
      <c r="R3108" s="1">
        <f>SUMIF(Town!$AR$174:$AR$692,$AX3108,Town!R$174:R$692)</f>
        <v>0</v>
      </c>
      <c r="S3108" s="1">
        <f>SUMIF(Town!$AR$174:$AR$692,$AX3108,Town!S$174:S$692)</f>
        <v>0</v>
      </c>
      <c r="T3108" s="1">
        <f>SUMIF(Town!$AR$174:$AR$692,$AX3108,Town!T$174:T$692)</f>
        <v>0</v>
      </c>
      <c r="Y3108" s="1">
        <f>SUMIF(Town!$AR$174:$AR$692,$AX3108,Town!Y$174:Y$692)</f>
        <v>0</v>
      </c>
      <c r="Z3108" s="1">
        <f t="shared" ref="Z3108:Z3170" si="1696">BN3108</f>
        <v>0</v>
      </c>
      <c r="AI3108" s="7">
        <f t="shared" ref="AI3108:AI3124" si="1697">IF(T3108&gt;0,RANK(T3108,(P3108:Z3108)),0)</f>
        <v>0</v>
      </c>
      <c r="AJ3108" s="7">
        <f t="shared" ref="AJ3108:AJ3124" si="1698">IF(U3108&gt;0,RANK(U3108,(P3108:Z3108)),0)</f>
        <v>0</v>
      </c>
      <c r="AK3108" s="7">
        <f t="shared" ref="AK3108:AK3124" si="1699">IF(V3108&gt;0,RANK(V3108,(P3108:Z3108)),0)</f>
        <v>0</v>
      </c>
      <c r="AL3108" s="7">
        <f t="shared" ref="AL3108:AL3124" si="1700">IF(W3108&gt;0,RANK(W3108,(P3108:Z3108)),0)</f>
        <v>0</v>
      </c>
      <c r="AM3108" s="2" t="str">
        <f t="shared" ref="AM3108:AM3124" si="1701">IF($C3108=0,"-",T3108/$C3108)</f>
        <v>-</v>
      </c>
      <c r="AN3108" s="2" t="str">
        <f t="shared" ref="AN3108:AN3124" si="1702">IF($C3108=0,"-",U3108/$C3108)</f>
        <v>-</v>
      </c>
      <c r="AO3108" s="2" t="str">
        <f t="shared" ref="AO3108:AO3124" si="1703">IF($C3108=0,"-",V3108/$C3108)</f>
        <v>-</v>
      </c>
      <c r="AP3108" s="2" t="str">
        <f t="shared" ref="AP3108:AP3124" si="1704">IF($C3108=0,"-",W3108/$C3108)</f>
        <v>-</v>
      </c>
      <c r="AR3108" t="str">
        <f t="shared" ref="AR3108:AR3124" si="1705">A3108</f>
        <v>Androscoggin</v>
      </c>
      <c r="AS3108" t="s">
        <v>968</v>
      </c>
      <c r="AT3108" s="182">
        <v>2</v>
      </c>
      <c r="AV3108" s="98">
        <v>23</v>
      </c>
      <c r="AW3108" s="100">
        <v>1</v>
      </c>
      <c r="AX3108" s="106">
        <f t="shared" ref="AX3108:AX3123" si="1706">AV3108*1000+AW3108</f>
        <v>23001</v>
      </c>
      <c r="AZ3108" s="7" t="s">
        <v>2975</v>
      </c>
      <c r="BA3108" t="s">
        <v>3015</v>
      </c>
      <c r="BN3108" s="1">
        <f>SUMIF(Town!$AR$174:$AR$692,$AX3108,Town!BV$174:BV$692)</f>
        <v>0</v>
      </c>
    </row>
    <row r="3109" spans="1:81" hidden="1" outlineLevel="1">
      <c r="A3109" t="s">
        <v>2884</v>
      </c>
      <c r="B3109" t="s">
        <v>968</v>
      </c>
      <c r="C3109" s="1">
        <f t="shared" si="1688"/>
        <v>0</v>
      </c>
      <c r="D3109" s="7">
        <f>IF(P3109&gt;0,RANK(P3109,(P3109:R3109,S3109:AG3109)),0)</f>
        <v>0</v>
      </c>
      <c r="E3109" s="7">
        <f>IF(Q3109&gt;0,RANK(Q3109,(P3109:R3109,S3109:AG3109)),0)</f>
        <v>0</v>
      </c>
      <c r="F3109" s="7">
        <f>IF(R3109&gt;0,RANK(R3109,(P3109:R3109,S3109:AG3109)),0)</f>
        <v>0</v>
      </c>
      <c r="G3109" s="7">
        <f>IF(S3109&gt;0,RANK(S3109,(P3109:R3109,S3109:AG3109)),0)</f>
        <v>0</v>
      </c>
      <c r="H3109" s="49" t="e">
        <f t="shared" si="1689"/>
        <v>#NUM!</v>
      </c>
      <c r="I3109" s="178" t="e">
        <f t="shared" si="1690"/>
        <v>#NUM!</v>
      </c>
      <c r="J3109" s="2"/>
      <c r="K3109" s="2" t="str">
        <f t="shared" si="1691"/>
        <v>-</v>
      </c>
      <c r="L3109" s="2" t="str">
        <f t="shared" si="1692"/>
        <v>-</v>
      </c>
      <c r="M3109" s="2" t="str">
        <f t="shared" si="1693"/>
        <v>-</v>
      </c>
      <c r="N3109" s="2" t="str">
        <f t="shared" si="1694"/>
        <v>-</v>
      </c>
      <c r="O3109" s="2" t="str">
        <f t="shared" si="1695"/>
        <v>-</v>
      </c>
      <c r="Q3109" s="166"/>
      <c r="R3109" s="166"/>
      <c r="S3109" s="166"/>
      <c r="T3109" s="166"/>
      <c r="Y3109" s="166"/>
      <c r="Z3109" s="1">
        <f t="shared" si="1696"/>
        <v>0</v>
      </c>
      <c r="AI3109" s="7">
        <f t="shared" si="1697"/>
        <v>0</v>
      </c>
      <c r="AJ3109" s="7">
        <f t="shared" si="1698"/>
        <v>0</v>
      </c>
      <c r="AK3109" s="7">
        <f t="shared" si="1699"/>
        <v>0</v>
      </c>
      <c r="AL3109" s="7">
        <f t="shared" si="1700"/>
        <v>0</v>
      </c>
      <c r="AM3109" s="2" t="str">
        <f t="shared" si="1701"/>
        <v>-</v>
      </c>
      <c r="AN3109" s="2" t="str">
        <f t="shared" si="1702"/>
        <v>-</v>
      </c>
      <c r="AO3109" s="2" t="str">
        <f t="shared" si="1703"/>
        <v>-</v>
      </c>
      <c r="AP3109" s="2" t="str">
        <f t="shared" si="1704"/>
        <v>-</v>
      </c>
      <c r="AR3109" t="str">
        <f t="shared" si="1705"/>
        <v>Aroostook</v>
      </c>
      <c r="AS3109" t="s">
        <v>968</v>
      </c>
      <c r="AT3109" s="182">
        <v>2</v>
      </c>
      <c r="AV3109" s="98">
        <v>23</v>
      </c>
      <c r="AW3109" s="100">
        <v>3</v>
      </c>
      <c r="AX3109" s="106">
        <f t="shared" si="1706"/>
        <v>23003</v>
      </c>
      <c r="AZ3109" s="7" t="s">
        <v>2975</v>
      </c>
      <c r="BA3109" t="s">
        <v>3015</v>
      </c>
      <c r="BN3109" s="159"/>
    </row>
    <row r="3110" spans="1:81" hidden="1" outlineLevel="1">
      <c r="A3110" t="s">
        <v>2204</v>
      </c>
      <c r="B3110" t="s">
        <v>968</v>
      </c>
      <c r="C3110" s="1">
        <f t="shared" si="1688"/>
        <v>0</v>
      </c>
      <c r="D3110" s="7">
        <f>IF(P3110&gt;0,RANK(P3110,(P3110:R3110,S3110:AG3110)),0)</f>
        <v>0</v>
      </c>
      <c r="E3110" s="7">
        <f>IF(Q3110&gt;0,RANK(Q3110,(P3110:R3110,S3110:AG3110)),0)</f>
        <v>0</v>
      </c>
      <c r="F3110" s="7">
        <f>IF(R3110&gt;0,RANK(R3110,(P3110:R3110,S3110:AG3110)),0)</f>
        <v>0</v>
      </c>
      <c r="G3110" s="7">
        <f>IF(S3110&gt;0,RANK(S3110,(P3110:R3110,S3110:AG3110)),0)</f>
        <v>0</v>
      </c>
      <c r="H3110" s="49">
        <f t="shared" si="1689"/>
        <v>0</v>
      </c>
      <c r="I3110" s="178" t="e">
        <f t="shared" si="1690"/>
        <v>#DIV/0!</v>
      </c>
      <c r="J3110" s="2"/>
      <c r="K3110" s="2" t="str">
        <f t="shared" si="1691"/>
        <v>-</v>
      </c>
      <c r="L3110" s="2" t="str">
        <f t="shared" si="1692"/>
        <v>-</v>
      </c>
      <c r="M3110" s="2" t="str">
        <f t="shared" si="1693"/>
        <v>-</v>
      </c>
      <c r="N3110" s="2" t="str">
        <f t="shared" si="1694"/>
        <v>-</v>
      </c>
      <c r="O3110" s="2" t="str">
        <f t="shared" si="1695"/>
        <v>-</v>
      </c>
      <c r="Q3110" s="1">
        <f>SUMIF(Town!$AR$174:$AR$692,$AX3110,Town!Q$174:Q$692)</f>
        <v>0</v>
      </c>
      <c r="R3110" s="1">
        <f>SUMIF(Town!$AR$174:$AR$692,$AX3110,Town!R$174:R$692)</f>
        <v>0</v>
      </c>
      <c r="S3110" s="1">
        <f>SUMIF(Town!$AR$174:$AR$692,$AX3110,Town!S$174:S$692)</f>
        <v>0</v>
      </c>
      <c r="T3110" s="1">
        <f>SUMIF(Town!$AR$174:$AR$692,$AX3110,Town!T$174:T$692)</f>
        <v>0</v>
      </c>
      <c r="Y3110" s="1">
        <f>SUMIF(Town!$AR$174:$AR$692,$AX3110,Town!Y$174:Y$692)</f>
        <v>0</v>
      </c>
      <c r="Z3110" s="1">
        <f t="shared" si="1696"/>
        <v>0</v>
      </c>
      <c r="AI3110" s="7">
        <f t="shared" si="1697"/>
        <v>0</v>
      </c>
      <c r="AJ3110" s="7">
        <f t="shared" si="1698"/>
        <v>0</v>
      </c>
      <c r="AK3110" s="7">
        <f t="shared" si="1699"/>
        <v>0</v>
      </c>
      <c r="AL3110" s="7">
        <f t="shared" si="1700"/>
        <v>0</v>
      </c>
      <c r="AM3110" s="2" t="str">
        <f t="shared" si="1701"/>
        <v>-</v>
      </c>
      <c r="AN3110" s="2" t="str">
        <f t="shared" si="1702"/>
        <v>-</v>
      </c>
      <c r="AO3110" s="2" t="str">
        <f t="shared" si="1703"/>
        <v>-</v>
      </c>
      <c r="AP3110" s="2" t="str">
        <f t="shared" si="1704"/>
        <v>-</v>
      </c>
      <c r="AR3110" t="str">
        <f t="shared" si="1705"/>
        <v>Cumberland</v>
      </c>
      <c r="AS3110" t="s">
        <v>968</v>
      </c>
      <c r="AT3110" s="182">
        <v>1</v>
      </c>
      <c r="AV3110" s="98">
        <v>23</v>
      </c>
      <c r="AW3110" s="100">
        <v>5</v>
      </c>
      <c r="AX3110" s="106">
        <f t="shared" si="1706"/>
        <v>23005</v>
      </c>
      <c r="AZ3110" s="7" t="s">
        <v>2975</v>
      </c>
      <c r="BA3110" t="s">
        <v>3015</v>
      </c>
      <c r="BN3110" s="1">
        <f>SUMIF(Town!$AR$174:$AR$692,$AX3110,Town!BV$174:BV$692)</f>
        <v>0</v>
      </c>
    </row>
    <row r="3111" spans="1:81" hidden="1" outlineLevel="1">
      <c r="A3111" t="s">
        <v>2429</v>
      </c>
      <c r="B3111" t="s">
        <v>968</v>
      </c>
      <c r="C3111" s="1">
        <f t="shared" si="1688"/>
        <v>0</v>
      </c>
      <c r="D3111" s="7">
        <f>IF(P3111&gt;0,RANK(P3111,(P3111:R3111,S3111:AG3111)),0)</f>
        <v>0</v>
      </c>
      <c r="E3111" s="7">
        <f>IF(Q3111&gt;0,RANK(Q3111,(P3111:R3111,S3111:AG3111)),0)</f>
        <v>0</v>
      </c>
      <c r="F3111" s="7">
        <f>IF(R3111&gt;0,RANK(R3111,(P3111:R3111,S3111:AG3111)),0)</f>
        <v>0</v>
      </c>
      <c r="G3111" s="7">
        <f>IF(S3111&gt;0,RANK(S3111,(P3111:R3111,S3111:AG3111)),0)</f>
        <v>0</v>
      </c>
      <c r="H3111" s="49">
        <f t="shared" si="1689"/>
        <v>0</v>
      </c>
      <c r="I3111" s="178" t="e">
        <f t="shared" si="1690"/>
        <v>#DIV/0!</v>
      </c>
      <c r="J3111" s="2"/>
      <c r="K3111" s="2" t="str">
        <f t="shared" si="1691"/>
        <v>-</v>
      </c>
      <c r="L3111" s="2" t="str">
        <f t="shared" si="1692"/>
        <v>-</v>
      </c>
      <c r="M3111" s="2" t="str">
        <f t="shared" si="1693"/>
        <v>-</v>
      </c>
      <c r="N3111" s="2" t="str">
        <f t="shared" si="1694"/>
        <v>-</v>
      </c>
      <c r="O3111" s="2" t="str">
        <f t="shared" si="1695"/>
        <v>-</v>
      </c>
      <c r="Q3111" s="1">
        <f>SUMIF(Town!$AR$174:$AR$692,$AX3111,Town!Q$174:Q$692)</f>
        <v>0</v>
      </c>
      <c r="R3111" s="1">
        <f>SUMIF(Town!$AR$174:$AR$692,$AX3111,Town!R$174:R$692)</f>
        <v>0</v>
      </c>
      <c r="S3111" s="1">
        <f>SUMIF(Town!$AR$174:$AR$692,$AX3111,Town!S$174:S$692)</f>
        <v>0</v>
      </c>
      <c r="T3111" s="1">
        <f>SUMIF(Town!$AR$174:$AR$692,$AX3111,Town!T$174:T$692)</f>
        <v>0</v>
      </c>
      <c r="Y3111" s="1">
        <f>SUMIF(Town!$AR$174:$AR$692,$AX3111,Town!Y$174:Y$692)</f>
        <v>0</v>
      </c>
      <c r="Z3111" s="1">
        <f t="shared" si="1696"/>
        <v>0</v>
      </c>
      <c r="AI3111" s="7">
        <f t="shared" si="1697"/>
        <v>0</v>
      </c>
      <c r="AJ3111" s="7">
        <f t="shared" si="1698"/>
        <v>0</v>
      </c>
      <c r="AK3111" s="7">
        <f t="shared" si="1699"/>
        <v>0</v>
      </c>
      <c r="AL3111" s="7">
        <f t="shared" si="1700"/>
        <v>0</v>
      </c>
      <c r="AM3111" s="2" t="str">
        <f t="shared" si="1701"/>
        <v>-</v>
      </c>
      <c r="AN3111" s="2" t="str">
        <f t="shared" si="1702"/>
        <v>-</v>
      </c>
      <c r="AO3111" s="2" t="str">
        <f t="shared" si="1703"/>
        <v>-</v>
      </c>
      <c r="AP3111" s="2" t="str">
        <f t="shared" si="1704"/>
        <v>-</v>
      </c>
      <c r="AR3111" t="str">
        <f t="shared" si="1705"/>
        <v>Franklin</v>
      </c>
      <c r="AS3111" t="s">
        <v>968</v>
      </c>
      <c r="AT3111" s="182">
        <v>2</v>
      </c>
      <c r="AV3111" s="98">
        <v>23</v>
      </c>
      <c r="AW3111" s="100">
        <v>7</v>
      </c>
      <c r="AX3111" s="106">
        <f t="shared" si="1706"/>
        <v>23007</v>
      </c>
      <c r="AZ3111" s="7" t="s">
        <v>2975</v>
      </c>
      <c r="BA3111" t="s">
        <v>3015</v>
      </c>
      <c r="BN3111" s="1">
        <f>SUMIF(Town!$AR$174:$AR$692,$AX3111,Town!BV$174:BV$692)</f>
        <v>0</v>
      </c>
    </row>
    <row r="3112" spans="1:81" hidden="1" outlineLevel="1">
      <c r="A3112" t="s">
        <v>695</v>
      </c>
      <c r="B3112" t="s">
        <v>968</v>
      </c>
      <c r="C3112" s="1">
        <f t="shared" si="1688"/>
        <v>0</v>
      </c>
      <c r="D3112" s="7">
        <f>IF(P3112&gt;0,RANK(P3112,(P3112:R3112,S3112:AG3112)),0)</f>
        <v>0</v>
      </c>
      <c r="E3112" s="7">
        <f>IF(Q3112&gt;0,RANK(Q3112,(P3112:R3112,S3112:AG3112)),0)</f>
        <v>0</v>
      </c>
      <c r="F3112" s="7">
        <f>IF(R3112&gt;0,RANK(R3112,(P3112:R3112,S3112:AG3112)),0)</f>
        <v>0</v>
      </c>
      <c r="G3112" s="7">
        <f>IF(S3112&gt;0,RANK(S3112,(P3112:R3112,S3112:AG3112)),0)</f>
        <v>0</v>
      </c>
      <c r="H3112" s="49">
        <f t="shared" si="1689"/>
        <v>0</v>
      </c>
      <c r="I3112" s="178" t="e">
        <f t="shared" si="1690"/>
        <v>#DIV/0!</v>
      </c>
      <c r="J3112" s="2"/>
      <c r="K3112" s="2" t="str">
        <f t="shared" si="1691"/>
        <v>-</v>
      </c>
      <c r="L3112" s="2" t="str">
        <f t="shared" si="1692"/>
        <v>-</v>
      </c>
      <c r="M3112" s="2" t="str">
        <f t="shared" si="1693"/>
        <v>-</v>
      </c>
      <c r="N3112" s="2" t="str">
        <f t="shared" si="1694"/>
        <v>-</v>
      </c>
      <c r="O3112" s="2" t="str">
        <f t="shared" si="1695"/>
        <v>-</v>
      </c>
      <c r="Q3112" s="1">
        <f>SUMIF(Town!$AR$174:$AR$692,$AX3112,Town!Q$174:Q$692)</f>
        <v>0</v>
      </c>
      <c r="R3112" s="1">
        <f>SUMIF(Town!$AR$174:$AR$692,$AX3112,Town!R$174:R$692)</f>
        <v>0</v>
      </c>
      <c r="S3112" s="1">
        <f>SUMIF(Town!$AR$174:$AR$692,$AX3112,Town!S$174:S$692)</f>
        <v>0</v>
      </c>
      <c r="T3112" s="1">
        <f>SUMIF(Town!$AR$174:$AR$692,$AX3112,Town!T$174:T$692)</f>
        <v>0</v>
      </c>
      <c r="Y3112" s="1">
        <f>SUMIF(Town!$AR$174:$AR$692,$AX3112,Town!Y$174:Y$692)</f>
        <v>0</v>
      </c>
      <c r="Z3112" s="1">
        <f t="shared" si="1696"/>
        <v>0</v>
      </c>
      <c r="AI3112" s="7">
        <f t="shared" si="1697"/>
        <v>0</v>
      </c>
      <c r="AJ3112" s="7">
        <f t="shared" si="1698"/>
        <v>0</v>
      </c>
      <c r="AK3112" s="7">
        <f t="shared" si="1699"/>
        <v>0</v>
      </c>
      <c r="AL3112" s="7">
        <f t="shared" si="1700"/>
        <v>0</v>
      </c>
      <c r="AM3112" s="2" t="str">
        <f t="shared" si="1701"/>
        <v>-</v>
      </c>
      <c r="AN3112" s="2" t="str">
        <f t="shared" si="1702"/>
        <v>-</v>
      </c>
      <c r="AO3112" s="2" t="str">
        <f t="shared" si="1703"/>
        <v>-</v>
      </c>
      <c r="AP3112" s="2" t="str">
        <f t="shared" si="1704"/>
        <v>-</v>
      </c>
      <c r="AR3112" t="str">
        <f t="shared" si="1705"/>
        <v>Hancock</v>
      </c>
      <c r="AS3112" t="s">
        <v>968</v>
      </c>
      <c r="AT3112" s="182">
        <v>2</v>
      </c>
      <c r="AV3112" s="98">
        <v>23</v>
      </c>
      <c r="AW3112" s="100">
        <v>9</v>
      </c>
      <c r="AX3112" s="106">
        <f t="shared" si="1706"/>
        <v>23009</v>
      </c>
      <c r="AZ3112" s="7" t="s">
        <v>2975</v>
      </c>
      <c r="BA3112" t="s">
        <v>3015</v>
      </c>
      <c r="BN3112" s="1">
        <f>SUMIF(Town!$AR$174:$AR$692,$AX3112,Town!BV$174:BV$692)</f>
        <v>0</v>
      </c>
    </row>
    <row r="3113" spans="1:81" hidden="1" outlineLevel="1">
      <c r="A3113" t="s">
        <v>2602</v>
      </c>
      <c r="B3113" t="s">
        <v>968</v>
      </c>
      <c r="C3113" s="1">
        <f t="shared" si="1688"/>
        <v>0</v>
      </c>
      <c r="D3113" s="7">
        <f>IF(P3113&gt;0,RANK(P3113,(P3113:R3113,S3113:AG3113)),0)</f>
        <v>0</v>
      </c>
      <c r="E3113" s="7">
        <f>IF(Q3113&gt;0,RANK(Q3113,(P3113:R3113,S3113:AG3113)),0)</f>
        <v>0</v>
      </c>
      <c r="F3113" s="7">
        <f>IF(R3113&gt;0,RANK(R3113,(P3113:R3113,S3113:AG3113)),0)</f>
        <v>0</v>
      </c>
      <c r="G3113" s="7">
        <f>IF(S3113&gt;0,RANK(S3113,(P3113:R3113,S3113:AG3113)),0)</f>
        <v>0</v>
      </c>
      <c r="H3113" s="49">
        <f t="shared" si="1689"/>
        <v>0</v>
      </c>
      <c r="I3113" s="178" t="e">
        <f t="shared" si="1690"/>
        <v>#DIV/0!</v>
      </c>
      <c r="J3113" s="2"/>
      <c r="K3113" s="2" t="str">
        <f t="shared" si="1691"/>
        <v>-</v>
      </c>
      <c r="L3113" s="2" t="str">
        <f t="shared" si="1692"/>
        <v>-</v>
      </c>
      <c r="M3113" s="2" t="str">
        <f t="shared" si="1693"/>
        <v>-</v>
      </c>
      <c r="N3113" s="2" t="str">
        <f t="shared" si="1694"/>
        <v>-</v>
      </c>
      <c r="O3113" s="2" t="str">
        <f t="shared" si="1695"/>
        <v>-</v>
      </c>
      <c r="Q3113" s="1">
        <f>SUMIF(Town!$AR$174:$AR$692,$AX3113,Town!Q$174:Q$692)</f>
        <v>0</v>
      </c>
      <c r="R3113" s="1">
        <f>SUMIF(Town!$AR$174:$AR$692,$AX3113,Town!R$174:R$692)</f>
        <v>0</v>
      </c>
      <c r="S3113" s="1">
        <f>SUMIF(Town!$AR$174:$AR$692,$AX3113,Town!S$174:S$692)</f>
        <v>0</v>
      </c>
      <c r="T3113" s="1">
        <f>SUMIF(Town!$AR$174:$AR$692,$AX3113,Town!T$174:T$692)</f>
        <v>0</v>
      </c>
      <c r="Y3113" s="1">
        <f>SUMIF(Town!$AR$174:$AR$692,$AX3113,Town!Y$174:Y$692)</f>
        <v>0</v>
      </c>
      <c r="Z3113" s="1">
        <f t="shared" si="1696"/>
        <v>0</v>
      </c>
      <c r="AI3113" s="7">
        <f t="shared" si="1697"/>
        <v>0</v>
      </c>
      <c r="AJ3113" s="7">
        <f t="shared" si="1698"/>
        <v>0</v>
      </c>
      <c r="AK3113" s="7">
        <f t="shared" si="1699"/>
        <v>0</v>
      </c>
      <c r="AL3113" s="7">
        <f t="shared" si="1700"/>
        <v>0</v>
      </c>
      <c r="AM3113" s="2" t="str">
        <f t="shared" si="1701"/>
        <v>-</v>
      </c>
      <c r="AN3113" s="2" t="str">
        <f t="shared" si="1702"/>
        <v>-</v>
      </c>
      <c r="AO3113" s="2" t="str">
        <f t="shared" si="1703"/>
        <v>-</v>
      </c>
      <c r="AP3113" s="2" t="str">
        <f t="shared" si="1704"/>
        <v>-</v>
      </c>
      <c r="AR3113" t="str">
        <f t="shared" si="1705"/>
        <v>Kennebec</v>
      </c>
      <c r="AS3113" t="s">
        <v>968</v>
      </c>
      <c r="AT3113" s="182"/>
      <c r="AV3113" s="98">
        <v>23</v>
      </c>
      <c r="AW3113" s="100">
        <v>11</v>
      </c>
      <c r="AX3113" s="106">
        <f t="shared" si="1706"/>
        <v>23011</v>
      </c>
      <c r="AZ3113" s="7" t="s">
        <v>2975</v>
      </c>
      <c r="BA3113" t="s">
        <v>3015</v>
      </c>
      <c r="BN3113" s="1">
        <f>SUMIF(Town!$AR$174:$AR$692,$AX3113,Town!BV$174:BV$692)</f>
        <v>0</v>
      </c>
    </row>
    <row r="3114" spans="1:81" hidden="1" outlineLevel="1">
      <c r="A3114" t="s">
        <v>794</v>
      </c>
      <c r="B3114" t="s">
        <v>968</v>
      </c>
      <c r="C3114" s="1">
        <f t="shared" si="1688"/>
        <v>0</v>
      </c>
      <c r="D3114" s="7">
        <f>IF(P3114&gt;0,RANK(P3114,(P3114:R3114,S3114:AG3114)),0)</f>
        <v>0</v>
      </c>
      <c r="E3114" s="7">
        <f>IF(Q3114&gt;0,RANK(Q3114,(P3114:R3114,S3114:AG3114)),0)</f>
        <v>0</v>
      </c>
      <c r="F3114" s="7">
        <f>IF(R3114&gt;0,RANK(R3114,(P3114:R3114,S3114:AG3114)),0)</f>
        <v>0</v>
      </c>
      <c r="G3114" s="7">
        <f>IF(S3114&gt;0,RANK(S3114,(P3114:R3114,S3114:AG3114)),0)</f>
        <v>0</v>
      </c>
      <c r="H3114" s="49">
        <f t="shared" si="1689"/>
        <v>0</v>
      </c>
      <c r="I3114" s="178" t="e">
        <f t="shared" si="1690"/>
        <v>#DIV/0!</v>
      </c>
      <c r="J3114" s="2"/>
      <c r="K3114" s="2" t="str">
        <f t="shared" si="1691"/>
        <v>-</v>
      </c>
      <c r="L3114" s="2" t="str">
        <f t="shared" si="1692"/>
        <v>-</v>
      </c>
      <c r="M3114" s="2" t="str">
        <f t="shared" si="1693"/>
        <v>-</v>
      </c>
      <c r="N3114" s="2" t="str">
        <f t="shared" si="1694"/>
        <v>-</v>
      </c>
      <c r="O3114" s="2" t="str">
        <f t="shared" si="1695"/>
        <v>-</v>
      </c>
      <c r="Q3114" s="1">
        <f>SUMIF(Town!$AR$174:$AR$692,$AX3114,Town!Q$174:Q$692)</f>
        <v>0</v>
      </c>
      <c r="R3114" s="1">
        <f>SUMIF(Town!$AR$174:$AR$692,$AX3114,Town!R$174:R$692)</f>
        <v>0</v>
      </c>
      <c r="S3114" s="1">
        <f>SUMIF(Town!$AR$174:$AR$692,$AX3114,Town!S$174:S$692)</f>
        <v>0</v>
      </c>
      <c r="T3114" s="1">
        <f>SUMIF(Town!$AR$174:$AR$692,$AX3114,Town!T$174:T$692)</f>
        <v>0</v>
      </c>
      <c r="Y3114" s="1">
        <f>SUMIF(Town!$AR$174:$AR$692,$AX3114,Town!Y$174:Y$692)</f>
        <v>0</v>
      </c>
      <c r="Z3114" s="1">
        <f t="shared" si="1696"/>
        <v>0</v>
      </c>
      <c r="AI3114" s="7">
        <f t="shared" si="1697"/>
        <v>0</v>
      </c>
      <c r="AJ3114" s="7">
        <f t="shared" si="1698"/>
        <v>0</v>
      </c>
      <c r="AK3114" s="7">
        <f t="shared" si="1699"/>
        <v>0</v>
      </c>
      <c r="AL3114" s="7">
        <f t="shared" si="1700"/>
        <v>0</v>
      </c>
      <c r="AM3114" s="2" t="str">
        <f t="shared" si="1701"/>
        <v>-</v>
      </c>
      <c r="AN3114" s="2" t="str">
        <f t="shared" si="1702"/>
        <v>-</v>
      </c>
      <c r="AO3114" s="2" t="str">
        <f t="shared" si="1703"/>
        <v>-</v>
      </c>
      <c r="AP3114" s="2" t="str">
        <f t="shared" si="1704"/>
        <v>-</v>
      </c>
      <c r="AR3114" t="str">
        <f t="shared" si="1705"/>
        <v>Knox</v>
      </c>
      <c r="AS3114" t="s">
        <v>968</v>
      </c>
      <c r="AT3114" s="182">
        <v>1</v>
      </c>
      <c r="AV3114" s="98">
        <v>23</v>
      </c>
      <c r="AW3114" s="100">
        <v>13</v>
      </c>
      <c r="AX3114" s="106">
        <f t="shared" si="1706"/>
        <v>23013</v>
      </c>
      <c r="AZ3114" s="7" t="s">
        <v>2975</v>
      </c>
      <c r="BA3114" t="s">
        <v>3015</v>
      </c>
      <c r="BN3114" s="1">
        <f>SUMIF(Town!$AR$174:$AR$692,$AX3114,Town!BV$174:BV$692)</f>
        <v>0</v>
      </c>
    </row>
    <row r="3115" spans="1:81" hidden="1" outlineLevel="1">
      <c r="A3115" t="s">
        <v>227</v>
      </c>
      <c r="B3115" t="s">
        <v>968</v>
      </c>
      <c r="C3115" s="1">
        <f t="shared" si="1688"/>
        <v>0</v>
      </c>
      <c r="D3115" s="7">
        <f>IF(P3115&gt;0,RANK(P3115,(P3115:R3115,S3115:AG3115)),0)</f>
        <v>0</v>
      </c>
      <c r="E3115" s="7">
        <f>IF(Q3115&gt;0,RANK(Q3115,(P3115:R3115,S3115:AG3115)),0)</f>
        <v>0</v>
      </c>
      <c r="F3115" s="7">
        <f>IF(R3115&gt;0,RANK(R3115,(P3115:R3115,S3115:AG3115)),0)</f>
        <v>0</v>
      </c>
      <c r="G3115" s="7">
        <f>IF(S3115&gt;0,RANK(S3115,(P3115:R3115,S3115:AG3115)),0)</f>
        <v>0</v>
      </c>
      <c r="H3115" s="49">
        <f t="shared" si="1689"/>
        <v>0</v>
      </c>
      <c r="I3115" s="178" t="e">
        <f t="shared" si="1690"/>
        <v>#DIV/0!</v>
      </c>
      <c r="J3115" s="2"/>
      <c r="K3115" s="2" t="str">
        <f t="shared" si="1691"/>
        <v>-</v>
      </c>
      <c r="L3115" s="2" t="str">
        <f t="shared" si="1692"/>
        <v>-</v>
      </c>
      <c r="M3115" s="2" t="str">
        <f t="shared" si="1693"/>
        <v>-</v>
      </c>
      <c r="N3115" s="2" t="str">
        <f t="shared" si="1694"/>
        <v>-</v>
      </c>
      <c r="O3115" s="2" t="str">
        <f t="shared" si="1695"/>
        <v>-</v>
      </c>
      <c r="Q3115" s="1">
        <f>SUMIF(Town!$AR$174:$AR$692,$AX3115,Town!Q$174:Q$692)</f>
        <v>0</v>
      </c>
      <c r="R3115" s="1">
        <f>SUMIF(Town!$AR$174:$AR$692,$AX3115,Town!R$174:R$692)</f>
        <v>0</v>
      </c>
      <c r="S3115" s="1">
        <f>SUMIF(Town!$AR$174:$AR$692,$AX3115,Town!S$174:S$692)</f>
        <v>0</v>
      </c>
      <c r="T3115" s="1">
        <f>SUMIF(Town!$AR$174:$AR$692,$AX3115,Town!T$174:T$692)</f>
        <v>0</v>
      </c>
      <c r="Y3115" s="1">
        <f>SUMIF(Town!$AR$174:$AR$692,$AX3115,Town!Y$174:Y$692)</f>
        <v>0</v>
      </c>
      <c r="Z3115" s="1">
        <f t="shared" si="1696"/>
        <v>0</v>
      </c>
      <c r="AI3115" s="7">
        <f t="shared" si="1697"/>
        <v>0</v>
      </c>
      <c r="AJ3115" s="7">
        <f t="shared" si="1698"/>
        <v>0</v>
      </c>
      <c r="AK3115" s="7">
        <f t="shared" si="1699"/>
        <v>0</v>
      </c>
      <c r="AL3115" s="7">
        <f t="shared" si="1700"/>
        <v>0</v>
      </c>
      <c r="AM3115" s="2" t="str">
        <f t="shared" si="1701"/>
        <v>-</v>
      </c>
      <c r="AN3115" s="2" t="str">
        <f t="shared" si="1702"/>
        <v>-</v>
      </c>
      <c r="AO3115" s="2" t="str">
        <f t="shared" si="1703"/>
        <v>-</v>
      </c>
      <c r="AP3115" s="2" t="str">
        <f t="shared" si="1704"/>
        <v>-</v>
      </c>
      <c r="AR3115" t="str">
        <f t="shared" si="1705"/>
        <v>Lincoln</v>
      </c>
      <c r="AS3115" t="s">
        <v>968</v>
      </c>
      <c r="AT3115" s="182">
        <v>1</v>
      </c>
      <c r="AV3115" s="98">
        <v>23</v>
      </c>
      <c r="AW3115" s="100">
        <v>15</v>
      </c>
      <c r="AX3115" s="106">
        <f t="shared" si="1706"/>
        <v>23015</v>
      </c>
      <c r="AZ3115" s="7" t="s">
        <v>2975</v>
      </c>
      <c r="BA3115" t="s">
        <v>3015</v>
      </c>
      <c r="BN3115" s="1">
        <f>SUMIF(Town!$AR$174:$AR$692,$AX3115,Town!BV$174:BV$692)</f>
        <v>0</v>
      </c>
    </row>
    <row r="3116" spans="1:81" hidden="1" outlineLevel="1">
      <c r="A3116" t="s">
        <v>3102</v>
      </c>
      <c r="B3116" t="s">
        <v>968</v>
      </c>
      <c r="C3116" s="1">
        <f t="shared" si="1688"/>
        <v>0</v>
      </c>
      <c r="D3116" s="7">
        <f>IF(P3116&gt;0,RANK(P3116,(P3116:R3116,S3116:AG3116)),0)</f>
        <v>0</v>
      </c>
      <c r="E3116" s="7">
        <f>IF(Q3116&gt;0,RANK(Q3116,(P3116:R3116,S3116:AG3116)),0)</f>
        <v>0</v>
      </c>
      <c r="F3116" s="7">
        <f>IF(R3116&gt;0,RANK(R3116,(P3116:R3116,S3116:AG3116)),0)</f>
        <v>0</v>
      </c>
      <c r="G3116" s="7">
        <f>IF(S3116&gt;0,RANK(S3116,(P3116:R3116,S3116:AG3116)),0)</f>
        <v>0</v>
      </c>
      <c r="H3116" s="49">
        <f t="shared" si="1689"/>
        <v>0</v>
      </c>
      <c r="I3116" s="178" t="e">
        <f t="shared" si="1690"/>
        <v>#DIV/0!</v>
      </c>
      <c r="J3116" s="2"/>
      <c r="K3116" s="2" t="str">
        <f t="shared" si="1691"/>
        <v>-</v>
      </c>
      <c r="L3116" s="2" t="str">
        <f t="shared" si="1692"/>
        <v>-</v>
      </c>
      <c r="M3116" s="2" t="str">
        <f t="shared" si="1693"/>
        <v>-</v>
      </c>
      <c r="N3116" s="2" t="str">
        <f t="shared" si="1694"/>
        <v>-</v>
      </c>
      <c r="O3116" s="2" t="str">
        <f t="shared" si="1695"/>
        <v>-</v>
      </c>
      <c r="Q3116" s="1">
        <f>SUMIF(Town!$AR$174:$AR$692,$AX3116,Town!Q$174:Q$692)</f>
        <v>0</v>
      </c>
      <c r="R3116" s="1">
        <f>SUMIF(Town!$AR$174:$AR$692,$AX3116,Town!R$174:R$692)</f>
        <v>0</v>
      </c>
      <c r="S3116" s="1">
        <f>SUMIF(Town!$AR$174:$AR$692,$AX3116,Town!S$174:S$692)</f>
        <v>0</v>
      </c>
      <c r="T3116" s="1">
        <f>SUMIF(Town!$AR$174:$AR$692,$AX3116,Town!T$174:T$692)</f>
        <v>0</v>
      </c>
      <c r="Y3116" s="1">
        <f>SUMIF(Town!$AR$174:$AR$692,$AX3116,Town!Y$174:Y$692)</f>
        <v>0</v>
      </c>
      <c r="Z3116" s="1">
        <f t="shared" si="1696"/>
        <v>0</v>
      </c>
      <c r="AI3116" s="7">
        <f t="shared" si="1697"/>
        <v>0</v>
      </c>
      <c r="AJ3116" s="7">
        <f t="shared" si="1698"/>
        <v>0</v>
      </c>
      <c r="AK3116" s="7">
        <f t="shared" si="1699"/>
        <v>0</v>
      </c>
      <c r="AL3116" s="7">
        <f t="shared" si="1700"/>
        <v>0</v>
      </c>
      <c r="AM3116" s="2" t="str">
        <f t="shared" si="1701"/>
        <v>-</v>
      </c>
      <c r="AN3116" s="2" t="str">
        <f t="shared" si="1702"/>
        <v>-</v>
      </c>
      <c r="AO3116" s="2" t="str">
        <f t="shared" si="1703"/>
        <v>-</v>
      </c>
      <c r="AP3116" s="2" t="str">
        <f t="shared" si="1704"/>
        <v>-</v>
      </c>
      <c r="AR3116" t="str">
        <f t="shared" si="1705"/>
        <v>Oxford</v>
      </c>
      <c r="AS3116" t="s">
        <v>968</v>
      </c>
      <c r="AT3116" s="182">
        <v>2</v>
      </c>
      <c r="AV3116" s="98">
        <v>23</v>
      </c>
      <c r="AW3116" s="100">
        <v>17</v>
      </c>
      <c r="AX3116" s="106">
        <f t="shared" si="1706"/>
        <v>23017</v>
      </c>
      <c r="AZ3116" s="7" t="s">
        <v>2975</v>
      </c>
      <c r="BA3116" t="s">
        <v>3015</v>
      </c>
      <c r="BN3116" s="1">
        <f>SUMIF(Town!$AR$174:$AR$692,$AX3116,Town!BV$174:BV$692)</f>
        <v>0</v>
      </c>
    </row>
    <row r="3117" spans="1:81" hidden="1" outlineLevel="1">
      <c r="A3117" t="s">
        <v>874</v>
      </c>
      <c r="B3117" t="s">
        <v>968</v>
      </c>
      <c r="C3117" s="1">
        <f t="shared" si="1688"/>
        <v>0</v>
      </c>
      <c r="D3117" s="7">
        <f>IF(P3117&gt;0,RANK(P3117,(P3117:R3117,S3117:AG3117)),0)</f>
        <v>0</v>
      </c>
      <c r="E3117" s="7">
        <f>IF(Q3117&gt;0,RANK(Q3117,(P3117:R3117,S3117:AG3117)),0)</f>
        <v>0</v>
      </c>
      <c r="F3117" s="7">
        <f>IF(R3117&gt;0,RANK(R3117,(P3117:R3117,S3117:AG3117)),0)</f>
        <v>0</v>
      </c>
      <c r="G3117" s="7">
        <f>IF(S3117&gt;0,RANK(S3117,(P3117:R3117,S3117:AG3117)),0)</f>
        <v>0</v>
      </c>
      <c r="H3117" s="49">
        <f t="shared" si="1689"/>
        <v>0</v>
      </c>
      <c r="I3117" s="178" t="e">
        <f t="shared" si="1690"/>
        <v>#DIV/0!</v>
      </c>
      <c r="J3117" s="2"/>
      <c r="K3117" s="2" t="str">
        <f t="shared" si="1691"/>
        <v>-</v>
      </c>
      <c r="L3117" s="2" t="str">
        <f t="shared" si="1692"/>
        <v>-</v>
      </c>
      <c r="M3117" s="2" t="str">
        <f t="shared" si="1693"/>
        <v>-</v>
      </c>
      <c r="N3117" s="2" t="str">
        <f t="shared" si="1694"/>
        <v>-</v>
      </c>
      <c r="O3117" s="2" t="str">
        <f t="shared" si="1695"/>
        <v>-</v>
      </c>
      <c r="Q3117" s="1">
        <f>SUMIF(Town!$AR$174:$AR$692,$AX3117,Town!Q$174:Q$692)</f>
        <v>0</v>
      </c>
      <c r="R3117" s="1">
        <f>SUMIF(Town!$AR$174:$AR$692,$AX3117,Town!R$174:R$692)</f>
        <v>0</v>
      </c>
      <c r="S3117" s="1">
        <f>SUMIF(Town!$AR$174:$AR$692,$AX3117,Town!S$174:S$692)</f>
        <v>0</v>
      </c>
      <c r="T3117" s="1">
        <f>SUMIF(Town!$AR$174:$AR$692,$AX3117,Town!T$174:T$692)</f>
        <v>0</v>
      </c>
      <c r="Y3117" s="1">
        <f>SUMIF(Town!$AR$174:$AR$692,$AX3117,Town!Y$174:Y$692)</f>
        <v>0</v>
      </c>
      <c r="Z3117" s="1">
        <f t="shared" si="1696"/>
        <v>0</v>
      </c>
      <c r="AI3117" s="7">
        <f t="shared" si="1697"/>
        <v>0</v>
      </c>
      <c r="AJ3117" s="7">
        <f t="shared" si="1698"/>
        <v>0</v>
      </c>
      <c r="AK3117" s="7">
        <f t="shared" si="1699"/>
        <v>0</v>
      </c>
      <c r="AL3117" s="7">
        <f t="shared" si="1700"/>
        <v>0</v>
      </c>
      <c r="AM3117" s="2" t="str">
        <f t="shared" si="1701"/>
        <v>-</v>
      </c>
      <c r="AN3117" s="2" t="str">
        <f t="shared" si="1702"/>
        <v>-</v>
      </c>
      <c r="AO3117" s="2" t="str">
        <f t="shared" si="1703"/>
        <v>-</v>
      </c>
      <c r="AP3117" s="2" t="str">
        <f t="shared" si="1704"/>
        <v>-</v>
      </c>
      <c r="AR3117" t="str">
        <f t="shared" si="1705"/>
        <v>Penobscot</v>
      </c>
      <c r="AS3117" t="s">
        <v>968</v>
      </c>
      <c r="AT3117" s="182">
        <v>2</v>
      </c>
      <c r="AV3117" s="98">
        <v>23</v>
      </c>
      <c r="AW3117" s="100">
        <v>19</v>
      </c>
      <c r="AX3117" s="106">
        <f t="shared" si="1706"/>
        <v>23019</v>
      </c>
      <c r="AZ3117" s="7" t="s">
        <v>2975</v>
      </c>
      <c r="BA3117" t="s">
        <v>3015</v>
      </c>
      <c r="BN3117" s="1">
        <f>SUMIF(Town!$AR$174:$AR$692,$AX3117,Town!BV$174:BV$692)</f>
        <v>0</v>
      </c>
    </row>
    <row r="3118" spans="1:81" hidden="1" outlineLevel="1">
      <c r="A3118" t="s">
        <v>127</v>
      </c>
      <c r="B3118" t="s">
        <v>968</v>
      </c>
      <c r="C3118" s="1">
        <f t="shared" si="1688"/>
        <v>0</v>
      </c>
      <c r="D3118" s="7">
        <f>IF(P3118&gt;0,RANK(P3118,(P3118:R3118,S3118:AG3118)),0)</f>
        <v>0</v>
      </c>
      <c r="E3118" s="7">
        <f>IF(Q3118&gt;0,RANK(Q3118,(P3118:R3118,S3118:AG3118)),0)</f>
        <v>0</v>
      </c>
      <c r="F3118" s="7">
        <f>IF(R3118&gt;0,RANK(R3118,(P3118:R3118,S3118:AG3118)),0)</f>
        <v>0</v>
      </c>
      <c r="G3118" s="7">
        <f>IF(S3118&gt;0,RANK(S3118,(P3118:R3118,S3118:AG3118)),0)</f>
        <v>0</v>
      </c>
      <c r="H3118" s="49">
        <f t="shared" si="1689"/>
        <v>0</v>
      </c>
      <c r="I3118" s="178" t="e">
        <f t="shared" si="1690"/>
        <v>#DIV/0!</v>
      </c>
      <c r="J3118" s="2"/>
      <c r="K3118" s="2" t="str">
        <f t="shared" si="1691"/>
        <v>-</v>
      </c>
      <c r="L3118" s="2" t="str">
        <f t="shared" si="1692"/>
        <v>-</v>
      </c>
      <c r="M3118" s="2" t="str">
        <f t="shared" si="1693"/>
        <v>-</v>
      </c>
      <c r="N3118" s="2" t="str">
        <f t="shared" si="1694"/>
        <v>-</v>
      </c>
      <c r="O3118" s="2" t="str">
        <f t="shared" si="1695"/>
        <v>-</v>
      </c>
      <c r="Q3118" s="1">
        <f>SUMIF(Town!$AR$174:$AR$692,$AX3118,Town!Q$174:Q$692)</f>
        <v>0</v>
      </c>
      <c r="R3118" s="1">
        <f>SUMIF(Town!$AR$174:$AR$692,$AX3118,Town!R$174:R$692)</f>
        <v>0</v>
      </c>
      <c r="S3118" s="1">
        <f>SUMIF(Town!$AR$174:$AR$692,$AX3118,Town!S$174:S$692)</f>
        <v>0</v>
      </c>
      <c r="T3118" s="1">
        <f>SUMIF(Town!$AR$174:$AR$692,$AX3118,Town!T$174:T$692)</f>
        <v>0</v>
      </c>
      <c r="Y3118" s="1">
        <f>SUMIF(Town!$AR$174:$AR$692,$AX3118,Town!Y$174:Y$692)</f>
        <v>0</v>
      </c>
      <c r="Z3118" s="1">
        <f t="shared" si="1696"/>
        <v>0</v>
      </c>
      <c r="AI3118" s="7">
        <f t="shared" si="1697"/>
        <v>0</v>
      </c>
      <c r="AJ3118" s="7">
        <f t="shared" si="1698"/>
        <v>0</v>
      </c>
      <c r="AK3118" s="7">
        <f t="shared" si="1699"/>
        <v>0</v>
      </c>
      <c r="AL3118" s="7">
        <f t="shared" si="1700"/>
        <v>0</v>
      </c>
      <c r="AM3118" s="2" t="str">
        <f t="shared" si="1701"/>
        <v>-</v>
      </c>
      <c r="AN3118" s="2" t="str">
        <f t="shared" si="1702"/>
        <v>-</v>
      </c>
      <c r="AO3118" s="2" t="str">
        <f t="shared" si="1703"/>
        <v>-</v>
      </c>
      <c r="AP3118" s="2" t="str">
        <f t="shared" si="1704"/>
        <v>-</v>
      </c>
      <c r="AR3118" t="str">
        <f t="shared" si="1705"/>
        <v>Piscataquis</v>
      </c>
      <c r="AS3118" t="s">
        <v>968</v>
      </c>
      <c r="AT3118" s="182">
        <v>2</v>
      </c>
      <c r="AV3118" s="98">
        <v>23</v>
      </c>
      <c r="AW3118" s="100">
        <v>21</v>
      </c>
      <c r="AX3118" s="106">
        <f t="shared" si="1706"/>
        <v>23021</v>
      </c>
      <c r="AZ3118" s="7" t="s">
        <v>2975</v>
      </c>
      <c r="BA3118" t="s">
        <v>3015</v>
      </c>
      <c r="BN3118" s="1">
        <f>SUMIF(Town!$AR$174:$AR$692,$AX3118,Town!BV$174:BV$692)</f>
        <v>0</v>
      </c>
    </row>
    <row r="3119" spans="1:81" hidden="1" outlineLevel="1">
      <c r="A3119" t="s">
        <v>1349</v>
      </c>
      <c r="B3119" t="s">
        <v>968</v>
      </c>
      <c r="C3119" s="1">
        <f t="shared" si="1688"/>
        <v>0</v>
      </c>
      <c r="D3119" s="7">
        <f>IF(P3119&gt;0,RANK(P3119,(P3119:R3119,S3119:AG3119)),0)</f>
        <v>0</v>
      </c>
      <c r="E3119" s="7">
        <f>IF(Q3119&gt;0,RANK(Q3119,(P3119:R3119,S3119:AG3119)),0)</f>
        <v>0</v>
      </c>
      <c r="F3119" s="7">
        <f>IF(R3119&gt;0,RANK(R3119,(P3119:R3119,S3119:AG3119)),0)</f>
        <v>0</v>
      </c>
      <c r="G3119" s="7">
        <f>IF(S3119&gt;0,RANK(S3119,(P3119:R3119,S3119:AG3119)),0)</f>
        <v>0</v>
      </c>
      <c r="H3119" s="49">
        <f t="shared" si="1689"/>
        <v>0</v>
      </c>
      <c r="I3119" s="178" t="e">
        <f t="shared" si="1690"/>
        <v>#DIV/0!</v>
      </c>
      <c r="J3119" s="2"/>
      <c r="K3119" s="2" t="str">
        <f t="shared" si="1691"/>
        <v>-</v>
      </c>
      <c r="L3119" s="2" t="str">
        <f t="shared" si="1692"/>
        <v>-</v>
      </c>
      <c r="M3119" s="2" t="str">
        <f t="shared" si="1693"/>
        <v>-</v>
      </c>
      <c r="N3119" s="2" t="str">
        <f t="shared" si="1694"/>
        <v>-</v>
      </c>
      <c r="O3119" s="2" t="str">
        <f t="shared" si="1695"/>
        <v>-</v>
      </c>
      <c r="Q3119" s="1">
        <f>SUMIF(Town!$AR$174:$AR$692,$AX3119,Town!Q$174:Q$692)</f>
        <v>0</v>
      </c>
      <c r="R3119" s="1">
        <f>SUMIF(Town!$AR$174:$AR$692,$AX3119,Town!R$174:R$692)</f>
        <v>0</v>
      </c>
      <c r="S3119" s="1">
        <f>SUMIF(Town!$AR$174:$AR$692,$AX3119,Town!S$174:S$692)</f>
        <v>0</v>
      </c>
      <c r="T3119" s="1">
        <f>SUMIF(Town!$AR$174:$AR$692,$AX3119,Town!T$174:T$692)</f>
        <v>0</v>
      </c>
      <c r="Y3119" s="1">
        <f>SUMIF(Town!$AR$174:$AR$692,$AX3119,Town!Y$174:Y$692)</f>
        <v>0</v>
      </c>
      <c r="Z3119" s="1">
        <f t="shared" si="1696"/>
        <v>0</v>
      </c>
      <c r="AI3119" s="7">
        <f t="shared" si="1697"/>
        <v>0</v>
      </c>
      <c r="AJ3119" s="7">
        <f t="shared" si="1698"/>
        <v>0</v>
      </c>
      <c r="AK3119" s="7">
        <f t="shared" si="1699"/>
        <v>0</v>
      </c>
      <c r="AL3119" s="7">
        <f t="shared" si="1700"/>
        <v>0</v>
      </c>
      <c r="AM3119" s="2" t="str">
        <f t="shared" si="1701"/>
        <v>-</v>
      </c>
      <c r="AN3119" s="2" t="str">
        <f t="shared" si="1702"/>
        <v>-</v>
      </c>
      <c r="AO3119" s="2" t="str">
        <f t="shared" si="1703"/>
        <v>-</v>
      </c>
      <c r="AP3119" s="2" t="str">
        <f t="shared" si="1704"/>
        <v>-</v>
      </c>
      <c r="AR3119" t="str">
        <f t="shared" si="1705"/>
        <v>Sagadahoc</v>
      </c>
      <c r="AS3119" t="s">
        <v>968</v>
      </c>
      <c r="AT3119" s="182">
        <v>1</v>
      </c>
      <c r="AV3119" s="98">
        <v>23</v>
      </c>
      <c r="AW3119" s="100">
        <v>23</v>
      </c>
      <c r="AX3119" s="106">
        <f t="shared" si="1706"/>
        <v>23023</v>
      </c>
      <c r="AZ3119" s="7" t="s">
        <v>2975</v>
      </c>
      <c r="BA3119" t="s">
        <v>3015</v>
      </c>
      <c r="BN3119" s="1">
        <f>SUMIF(Town!$AR$174:$AR$692,$AX3119,Town!BV$174:BV$692)</f>
        <v>0</v>
      </c>
    </row>
    <row r="3120" spans="1:81" hidden="1" outlineLevel="1">
      <c r="A3120" t="s">
        <v>416</v>
      </c>
      <c r="B3120" t="s">
        <v>968</v>
      </c>
      <c r="C3120" s="1">
        <f t="shared" si="1688"/>
        <v>0</v>
      </c>
      <c r="D3120" s="7">
        <f>IF(P3120&gt;0,RANK(P3120,(P3120:R3120,S3120:AG3120)),0)</f>
        <v>0</v>
      </c>
      <c r="E3120" s="7">
        <f>IF(Q3120&gt;0,RANK(Q3120,(P3120:R3120,S3120:AG3120)),0)</f>
        <v>0</v>
      </c>
      <c r="F3120" s="7">
        <f>IF(R3120&gt;0,RANK(R3120,(P3120:R3120,S3120:AG3120)),0)</f>
        <v>0</v>
      </c>
      <c r="G3120" s="7">
        <f>IF(S3120&gt;0,RANK(S3120,(P3120:R3120,S3120:AG3120)),0)</f>
        <v>0</v>
      </c>
      <c r="H3120" s="49">
        <f t="shared" si="1689"/>
        <v>0</v>
      </c>
      <c r="I3120" s="178" t="e">
        <f t="shared" si="1690"/>
        <v>#DIV/0!</v>
      </c>
      <c r="J3120" s="2"/>
      <c r="K3120" s="2" t="str">
        <f t="shared" si="1691"/>
        <v>-</v>
      </c>
      <c r="L3120" s="2" t="str">
        <f t="shared" si="1692"/>
        <v>-</v>
      </c>
      <c r="M3120" s="2" t="str">
        <f t="shared" si="1693"/>
        <v>-</v>
      </c>
      <c r="N3120" s="2" t="str">
        <f t="shared" si="1694"/>
        <v>-</v>
      </c>
      <c r="O3120" s="2" t="str">
        <f t="shared" si="1695"/>
        <v>-</v>
      </c>
      <c r="Q3120" s="1">
        <f>SUMIF(Town!$AR$174:$AR$692,$AX3120,Town!Q$174:Q$692)</f>
        <v>0</v>
      </c>
      <c r="R3120" s="1">
        <f>SUMIF(Town!$AR$174:$AR$692,$AX3120,Town!R$174:R$692)</f>
        <v>0</v>
      </c>
      <c r="S3120" s="1">
        <f>SUMIF(Town!$AR$174:$AR$692,$AX3120,Town!S$174:S$692)</f>
        <v>0</v>
      </c>
      <c r="T3120" s="1">
        <f>SUMIF(Town!$AR$174:$AR$692,$AX3120,Town!T$174:T$692)</f>
        <v>0</v>
      </c>
      <c r="Y3120" s="1">
        <f>SUMIF(Town!$AR$174:$AR$692,$AX3120,Town!Y$174:Y$692)</f>
        <v>0</v>
      </c>
      <c r="Z3120" s="1">
        <f t="shared" si="1696"/>
        <v>0</v>
      </c>
      <c r="AI3120" s="7">
        <f t="shared" si="1697"/>
        <v>0</v>
      </c>
      <c r="AJ3120" s="7">
        <f t="shared" si="1698"/>
        <v>0</v>
      </c>
      <c r="AK3120" s="7">
        <f t="shared" si="1699"/>
        <v>0</v>
      </c>
      <c r="AL3120" s="7">
        <f t="shared" si="1700"/>
        <v>0</v>
      </c>
      <c r="AM3120" s="2" t="str">
        <f t="shared" si="1701"/>
        <v>-</v>
      </c>
      <c r="AN3120" s="2" t="str">
        <f t="shared" si="1702"/>
        <v>-</v>
      </c>
      <c r="AO3120" s="2" t="str">
        <f t="shared" si="1703"/>
        <v>-</v>
      </c>
      <c r="AP3120" s="2" t="str">
        <f t="shared" si="1704"/>
        <v>-</v>
      </c>
      <c r="AR3120" t="str">
        <f t="shared" si="1705"/>
        <v>Somerset</v>
      </c>
      <c r="AS3120" t="s">
        <v>968</v>
      </c>
      <c r="AT3120" s="182">
        <v>2</v>
      </c>
      <c r="AV3120" s="98">
        <v>23</v>
      </c>
      <c r="AW3120" s="100">
        <v>25</v>
      </c>
      <c r="AX3120" s="106">
        <f t="shared" si="1706"/>
        <v>23025</v>
      </c>
      <c r="AZ3120" s="7" t="s">
        <v>2975</v>
      </c>
      <c r="BA3120" t="s">
        <v>3015</v>
      </c>
      <c r="BN3120" s="1">
        <f>SUMIF(Town!$AR$174:$AR$692,$AX3120,Town!BV$174:BV$692)</f>
        <v>0</v>
      </c>
    </row>
    <row r="3121" spans="1:66" hidden="1" outlineLevel="1">
      <c r="A3121" t="s">
        <v>2274</v>
      </c>
      <c r="B3121" t="s">
        <v>968</v>
      </c>
      <c r="C3121" s="1">
        <f t="shared" si="1688"/>
        <v>0</v>
      </c>
      <c r="D3121" s="7">
        <f>IF(P3121&gt;0,RANK(P3121,(P3121:R3121,S3121:AG3121)),0)</f>
        <v>0</v>
      </c>
      <c r="E3121" s="7">
        <f>IF(Q3121&gt;0,RANK(Q3121,(P3121:R3121,S3121:AG3121)),0)</f>
        <v>0</v>
      </c>
      <c r="F3121" s="7">
        <f>IF(R3121&gt;0,RANK(R3121,(P3121:R3121,S3121:AG3121)),0)</f>
        <v>0</v>
      </c>
      <c r="G3121" s="7">
        <f>IF(S3121&gt;0,RANK(S3121,(P3121:R3121,S3121:AG3121)),0)</f>
        <v>0</v>
      </c>
      <c r="H3121" s="49">
        <f t="shared" si="1689"/>
        <v>0</v>
      </c>
      <c r="I3121" s="178" t="e">
        <f t="shared" si="1690"/>
        <v>#DIV/0!</v>
      </c>
      <c r="J3121" s="2"/>
      <c r="K3121" s="2" t="str">
        <f t="shared" si="1691"/>
        <v>-</v>
      </c>
      <c r="L3121" s="2" t="str">
        <f t="shared" si="1692"/>
        <v>-</v>
      </c>
      <c r="M3121" s="2" t="str">
        <f t="shared" si="1693"/>
        <v>-</v>
      </c>
      <c r="N3121" s="2" t="str">
        <f t="shared" si="1694"/>
        <v>-</v>
      </c>
      <c r="O3121" s="2" t="str">
        <f t="shared" si="1695"/>
        <v>-</v>
      </c>
      <c r="Q3121" s="1">
        <f>SUMIF(Town!$AR$174:$AR$692,$AX3121,Town!Q$174:Q$692)</f>
        <v>0</v>
      </c>
      <c r="R3121" s="1">
        <f>SUMIF(Town!$AR$174:$AR$692,$AX3121,Town!R$174:R$692)</f>
        <v>0</v>
      </c>
      <c r="S3121" s="1">
        <f>SUMIF(Town!$AR$174:$AR$692,$AX3121,Town!S$174:S$692)</f>
        <v>0</v>
      </c>
      <c r="T3121" s="1">
        <f>SUMIF(Town!$AR$174:$AR$692,$AX3121,Town!T$174:T$692)</f>
        <v>0</v>
      </c>
      <c r="Y3121" s="1">
        <f>SUMIF(Town!$AR$174:$AR$692,$AX3121,Town!Y$174:Y$692)</f>
        <v>0</v>
      </c>
      <c r="Z3121" s="1">
        <f t="shared" si="1696"/>
        <v>0</v>
      </c>
      <c r="AI3121" s="7">
        <f t="shared" si="1697"/>
        <v>0</v>
      </c>
      <c r="AJ3121" s="7">
        <f t="shared" si="1698"/>
        <v>0</v>
      </c>
      <c r="AK3121" s="7">
        <f t="shared" si="1699"/>
        <v>0</v>
      </c>
      <c r="AL3121" s="7">
        <f t="shared" si="1700"/>
        <v>0</v>
      </c>
      <c r="AM3121" s="2" t="str">
        <f t="shared" si="1701"/>
        <v>-</v>
      </c>
      <c r="AN3121" s="2" t="str">
        <f t="shared" si="1702"/>
        <v>-</v>
      </c>
      <c r="AO3121" s="2" t="str">
        <f t="shared" si="1703"/>
        <v>-</v>
      </c>
      <c r="AP3121" s="2" t="str">
        <f t="shared" si="1704"/>
        <v>-</v>
      </c>
      <c r="AR3121" t="str">
        <f t="shared" si="1705"/>
        <v>Waldo</v>
      </c>
      <c r="AS3121" t="s">
        <v>968</v>
      </c>
      <c r="AT3121" s="182">
        <v>2</v>
      </c>
      <c r="AV3121" s="98">
        <v>23</v>
      </c>
      <c r="AW3121" s="100">
        <v>27</v>
      </c>
      <c r="AX3121" s="106">
        <f t="shared" si="1706"/>
        <v>23027</v>
      </c>
      <c r="AZ3121" s="7" t="s">
        <v>2975</v>
      </c>
      <c r="BA3121" t="s">
        <v>3015</v>
      </c>
      <c r="BN3121" s="1">
        <f>SUMIF(Town!$AR$174:$AR$692,$AX3121,Town!BV$174:BV$692)</f>
        <v>0</v>
      </c>
    </row>
    <row r="3122" spans="1:66" hidden="1" outlineLevel="1">
      <c r="A3122" t="s">
        <v>643</v>
      </c>
      <c r="B3122" t="s">
        <v>968</v>
      </c>
      <c r="C3122" s="1">
        <f t="shared" si="1688"/>
        <v>0</v>
      </c>
      <c r="D3122" s="7">
        <f>IF(P3122&gt;0,RANK(P3122,(P3122:R3122,S3122:AG3122)),0)</f>
        <v>0</v>
      </c>
      <c r="E3122" s="7">
        <f>IF(Q3122&gt;0,RANK(Q3122,(P3122:R3122,S3122:AG3122)),0)</f>
        <v>0</v>
      </c>
      <c r="F3122" s="7">
        <f>IF(R3122&gt;0,RANK(R3122,(P3122:R3122,S3122:AG3122)),0)</f>
        <v>0</v>
      </c>
      <c r="G3122" s="7">
        <f>IF(S3122&gt;0,RANK(S3122,(P3122:R3122,S3122:AG3122)),0)</f>
        <v>0</v>
      </c>
      <c r="H3122" s="49">
        <f t="shared" si="1689"/>
        <v>0</v>
      </c>
      <c r="I3122" s="178" t="e">
        <f t="shared" si="1690"/>
        <v>#DIV/0!</v>
      </c>
      <c r="J3122" s="2"/>
      <c r="K3122" s="2" t="str">
        <f t="shared" si="1691"/>
        <v>-</v>
      </c>
      <c r="L3122" s="2" t="str">
        <f t="shared" si="1692"/>
        <v>-</v>
      </c>
      <c r="M3122" s="2" t="str">
        <f t="shared" si="1693"/>
        <v>-</v>
      </c>
      <c r="N3122" s="2" t="str">
        <f t="shared" si="1694"/>
        <v>-</v>
      </c>
      <c r="O3122" s="2" t="str">
        <f t="shared" si="1695"/>
        <v>-</v>
      </c>
      <c r="Q3122" s="1">
        <f>SUMIF(Town!$AR$174:$AR$692,$AX3122,Town!Q$174:Q$692)</f>
        <v>0</v>
      </c>
      <c r="R3122" s="1">
        <f>SUMIF(Town!$AR$174:$AR$692,$AX3122,Town!R$174:R$692)</f>
        <v>0</v>
      </c>
      <c r="S3122" s="1">
        <f>SUMIF(Town!$AR$174:$AR$692,$AX3122,Town!S$174:S$692)</f>
        <v>0</v>
      </c>
      <c r="T3122" s="1">
        <f>SUMIF(Town!$AR$174:$AR$692,$AX3122,Town!T$174:T$692)</f>
        <v>0</v>
      </c>
      <c r="Y3122" s="1">
        <f>SUMIF(Town!$AR$174:$AR$692,$AX3122,Town!Y$174:Y$692)</f>
        <v>0</v>
      </c>
      <c r="Z3122" s="1">
        <f t="shared" si="1696"/>
        <v>0</v>
      </c>
      <c r="AI3122" s="7">
        <f t="shared" si="1697"/>
        <v>0</v>
      </c>
      <c r="AJ3122" s="7">
        <f t="shared" si="1698"/>
        <v>0</v>
      </c>
      <c r="AK3122" s="7">
        <f t="shared" si="1699"/>
        <v>0</v>
      </c>
      <c r="AL3122" s="7">
        <f t="shared" si="1700"/>
        <v>0</v>
      </c>
      <c r="AM3122" s="2" t="str">
        <f t="shared" si="1701"/>
        <v>-</v>
      </c>
      <c r="AN3122" s="2" t="str">
        <f t="shared" si="1702"/>
        <v>-</v>
      </c>
      <c r="AO3122" s="2" t="str">
        <f t="shared" si="1703"/>
        <v>-</v>
      </c>
      <c r="AP3122" s="2" t="str">
        <f t="shared" si="1704"/>
        <v>-</v>
      </c>
      <c r="AR3122" t="str">
        <f t="shared" si="1705"/>
        <v>Washington</v>
      </c>
      <c r="AS3122" t="s">
        <v>968</v>
      </c>
      <c r="AT3122" s="182">
        <v>2</v>
      </c>
      <c r="AV3122" s="98">
        <v>23</v>
      </c>
      <c r="AW3122" s="100">
        <v>29</v>
      </c>
      <c r="AX3122" s="106">
        <f t="shared" si="1706"/>
        <v>23029</v>
      </c>
      <c r="AZ3122" s="7" t="s">
        <v>2975</v>
      </c>
      <c r="BA3122" t="s">
        <v>3015</v>
      </c>
      <c r="BN3122" s="1">
        <f>SUMIF(Town!$AR$174:$AR$692,$AX3122,Town!BV$174:BV$692)</f>
        <v>0</v>
      </c>
    </row>
    <row r="3123" spans="1:66" hidden="1" outlineLevel="1">
      <c r="A3123" t="s">
        <v>947</v>
      </c>
      <c r="B3123" t="s">
        <v>968</v>
      </c>
      <c r="C3123" s="1">
        <f t="shared" si="1688"/>
        <v>0</v>
      </c>
      <c r="D3123" s="7">
        <f>IF(P3123&gt;0,RANK(P3123,(P3123:R3123,S3123:AG3123)),0)</f>
        <v>0</v>
      </c>
      <c r="E3123" s="7">
        <f>IF(Q3123&gt;0,RANK(Q3123,(P3123:R3123,S3123:AG3123)),0)</f>
        <v>0</v>
      </c>
      <c r="F3123" s="7">
        <f>IF(R3123&gt;0,RANK(R3123,(P3123:R3123,S3123:AG3123)),0)</f>
        <v>0</v>
      </c>
      <c r="G3123" s="7">
        <f>IF(S3123&gt;0,RANK(S3123,(P3123:R3123,S3123:AG3123)),0)</f>
        <v>0</v>
      </c>
      <c r="H3123" s="49">
        <f t="shared" si="1689"/>
        <v>0</v>
      </c>
      <c r="I3123" s="178" t="e">
        <f t="shared" si="1690"/>
        <v>#DIV/0!</v>
      </c>
      <c r="J3123" s="2"/>
      <c r="K3123" s="2" t="str">
        <f t="shared" si="1691"/>
        <v>-</v>
      </c>
      <c r="L3123" s="2" t="str">
        <f t="shared" si="1692"/>
        <v>-</v>
      </c>
      <c r="M3123" s="2" t="str">
        <f t="shared" si="1693"/>
        <v>-</v>
      </c>
      <c r="N3123" s="2" t="str">
        <f t="shared" si="1694"/>
        <v>-</v>
      </c>
      <c r="O3123" s="2" t="str">
        <f t="shared" si="1695"/>
        <v>-</v>
      </c>
      <c r="Q3123" s="1">
        <f>SUMIF(Town!$AR$174:$AR$692,$AX3123,Town!Q$174:Q$692)</f>
        <v>0</v>
      </c>
      <c r="R3123" s="1">
        <f>SUMIF(Town!$AR$174:$AR$692,$AX3123,Town!R$174:R$692)</f>
        <v>0</v>
      </c>
      <c r="S3123" s="1">
        <f>SUMIF(Town!$AR$174:$AR$692,$AX3123,Town!S$174:S$692)</f>
        <v>0</v>
      </c>
      <c r="T3123" s="1">
        <f>SUMIF(Town!$AR$174:$AR$692,$AX3123,Town!T$174:T$692)</f>
        <v>0</v>
      </c>
      <c r="Y3123" s="1">
        <f>SUMIF(Town!$AR$174:$AR$692,$AX3123,Town!Y$174:Y$692)</f>
        <v>0</v>
      </c>
      <c r="Z3123" s="1">
        <f t="shared" si="1696"/>
        <v>0</v>
      </c>
      <c r="AI3123" s="7">
        <f t="shared" si="1697"/>
        <v>0</v>
      </c>
      <c r="AJ3123" s="7">
        <f t="shared" si="1698"/>
        <v>0</v>
      </c>
      <c r="AK3123" s="7">
        <f t="shared" si="1699"/>
        <v>0</v>
      </c>
      <c r="AL3123" s="7">
        <f t="shared" si="1700"/>
        <v>0</v>
      </c>
      <c r="AM3123" s="2" t="str">
        <f t="shared" si="1701"/>
        <v>-</v>
      </c>
      <c r="AN3123" s="2" t="str">
        <f t="shared" si="1702"/>
        <v>-</v>
      </c>
      <c r="AO3123" s="2" t="str">
        <f t="shared" si="1703"/>
        <v>-</v>
      </c>
      <c r="AP3123" s="2" t="str">
        <f t="shared" si="1704"/>
        <v>-</v>
      </c>
      <c r="AR3123" t="str">
        <f t="shared" si="1705"/>
        <v>York</v>
      </c>
      <c r="AS3123" t="s">
        <v>968</v>
      </c>
      <c r="AT3123" s="182">
        <v>1</v>
      </c>
      <c r="AV3123" s="98">
        <v>23</v>
      </c>
      <c r="AW3123" s="100">
        <v>31</v>
      </c>
      <c r="AX3123" s="106">
        <f t="shared" si="1706"/>
        <v>23031</v>
      </c>
      <c r="AZ3123" s="7" t="s">
        <v>2975</v>
      </c>
      <c r="BA3123" t="s">
        <v>3015</v>
      </c>
      <c r="BN3123" s="1">
        <f>SUMIF(Town!$AR$174:$AR$692,$AX3123,Town!BV$174:BV$692)</f>
        <v>0</v>
      </c>
    </row>
    <row r="3124" spans="1:66" collapsed="1">
      <c r="A3124" t="s">
        <v>2082</v>
      </c>
      <c r="B3124" t="s">
        <v>1114</v>
      </c>
      <c r="C3124" s="1">
        <f t="shared" si="1688"/>
        <v>3470</v>
      </c>
      <c r="D3124" s="7">
        <f>IF(P3124&gt;0,RANK(P3124,(P3124:R3124,S3124:AG3124)),0)</f>
        <v>2</v>
      </c>
      <c r="E3124" s="7">
        <f>IF(Q3124&gt;0,RANK(Q3124,(P3124:R3124,S3124:AG3124)),0)</f>
        <v>0</v>
      </c>
      <c r="F3124" s="7">
        <f>IF(R3124&gt;0,RANK(R3124,(P3124:R3124,S3124:AG3124)),0)</f>
        <v>1</v>
      </c>
      <c r="G3124" s="7">
        <f>IF(S3124&gt;0,RANK(S3124,(P3124:R3124,S3124:AG3124)),0)</f>
        <v>0</v>
      </c>
      <c r="H3124" s="49">
        <f t="shared" si="1689"/>
        <v>999</v>
      </c>
      <c r="I3124" s="178">
        <f t="shared" si="1690"/>
        <v>0.28789625360230547</v>
      </c>
      <c r="J3124" s="2"/>
      <c r="K3124" s="2">
        <f t="shared" si="1691"/>
        <v>0.35504322766570606</v>
      </c>
      <c r="L3124" s="2">
        <f t="shared" si="1692"/>
        <v>0</v>
      </c>
      <c r="M3124" s="2">
        <f t="shared" si="1693"/>
        <v>0.64293948126801148</v>
      </c>
      <c r="N3124" s="2">
        <f t="shared" si="1694"/>
        <v>0</v>
      </c>
      <c r="O3124" s="2">
        <f t="shared" si="1695"/>
        <v>2.0172910662824561E-3</v>
      </c>
      <c r="P3124" s="166">
        <v>1232</v>
      </c>
      <c r="Q3124" s="1">
        <f>SUM(Q3108:Q3123)</f>
        <v>0</v>
      </c>
      <c r="R3124" s="166">
        <v>2231</v>
      </c>
      <c r="S3124" s="1">
        <f>SUM(S3108:S3123)</f>
        <v>0</v>
      </c>
      <c r="T3124" s="1">
        <f>SUM(T3108:T3123)</f>
        <v>0</v>
      </c>
      <c r="X3124" s="166">
        <v>7</v>
      </c>
      <c r="Y3124" s="1">
        <f>SUM(Y3108:Y3123)</f>
        <v>0</v>
      </c>
      <c r="Z3124" s="1">
        <f>SUM(Z3108:Z3123)</f>
        <v>0</v>
      </c>
      <c r="AI3124" s="7">
        <f t="shared" si="1697"/>
        <v>0</v>
      </c>
      <c r="AJ3124" s="7">
        <f t="shared" si="1698"/>
        <v>0</v>
      </c>
      <c r="AK3124" s="7">
        <f t="shared" si="1699"/>
        <v>0</v>
      </c>
      <c r="AL3124" s="7">
        <f t="shared" si="1700"/>
        <v>0</v>
      </c>
      <c r="AM3124" s="2">
        <f t="shared" si="1701"/>
        <v>0</v>
      </c>
      <c r="AN3124" s="2">
        <f t="shared" si="1702"/>
        <v>0</v>
      </c>
      <c r="AO3124" s="2">
        <f t="shared" si="1703"/>
        <v>0</v>
      </c>
      <c r="AP3124" s="2">
        <f t="shared" si="1704"/>
        <v>0</v>
      </c>
      <c r="AR3124" t="str">
        <f t="shared" si="1705"/>
        <v>Maine</v>
      </c>
      <c r="AS3124" t="s">
        <v>1114</v>
      </c>
      <c r="AT3124" s="182"/>
      <c r="AV3124" s="98">
        <v>23</v>
      </c>
      <c r="AW3124" s="100"/>
      <c r="AX3124" s="98">
        <v>23</v>
      </c>
      <c r="AZ3124" s="7" t="s">
        <v>1634</v>
      </c>
      <c r="BA3124" t="s">
        <v>3015</v>
      </c>
      <c r="BN3124" s="1">
        <f>SUM(BN3108:BN3123)</f>
        <v>0</v>
      </c>
    </row>
    <row r="3125" spans="1:66">
      <c r="C3125" s="1"/>
      <c r="E3125" s="7"/>
      <c r="F3125" s="7"/>
      <c r="G3125" s="7"/>
      <c r="H3125" s="49"/>
      <c r="I3125" s="178"/>
      <c r="J3125" s="2"/>
      <c r="AI3125" s="7"/>
      <c r="AJ3125" s="7"/>
      <c r="AK3125" s="7"/>
      <c r="AL3125" s="7"/>
      <c r="AT3125" s="182"/>
      <c r="AV3125" s="98"/>
      <c r="AW3125" s="100"/>
    </row>
    <row r="3126" spans="1:66" hidden="1" outlineLevel="1">
      <c r="A3126" t="s">
        <v>2636</v>
      </c>
      <c r="B3126" t="s">
        <v>2844</v>
      </c>
      <c r="C3126" s="1">
        <f t="shared" ref="C3126:C3157" si="1707">SUM(P3126:AG3126)</f>
        <v>0</v>
      </c>
      <c r="D3126" s="7">
        <f>IF(P3126&gt;0,RANK(P3126,(P3126:R3126,S3126:AG3126)),0)</f>
        <v>0</v>
      </c>
      <c r="E3126" s="7">
        <f>IF(Q3126&gt;0,RANK(Q3126,(P3126:R3126,S3126:AG3126)),0)</f>
        <v>0</v>
      </c>
      <c r="F3126" s="7">
        <f>IF(R3126&gt;0,RANK(R3126,(P3126:R3126,S3126:AG3126)),0)</f>
        <v>0</v>
      </c>
      <c r="G3126" s="7">
        <f>IF(S3126&gt;0,RANK(S3126,(P3126:R3126,S3126:AG3126)),0)</f>
        <v>0</v>
      </c>
      <c r="H3126" s="49" t="e">
        <f t="shared" ref="H3126:H3157" si="1708">MAX(P3126:Y3126)-LARGE(P3126:Y3126,2)</f>
        <v>#NUM!</v>
      </c>
      <c r="I3126" s="178" t="e">
        <f t="shared" ref="I3126:I3133" si="1709">H3126/C3126</f>
        <v>#NUM!</v>
      </c>
      <c r="J3126" s="2"/>
      <c r="K3126" s="2" t="str">
        <f t="shared" ref="K3126:K3157" si="1710">IF($C3126=0,"-",P3126/$C3126)</f>
        <v>-</v>
      </c>
      <c r="L3126" s="2" t="str">
        <f t="shared" ref="L3126:L3157" si="1711">IF($C3126=0,"-",Q3126/$C3126)</f>
        <v>-</v>
      </c>
      <c r="M3126" s="2" t="str">
        <f t="shared" ref="M3126:M3157" si="1712">IF($C3126=0,"-",R3126/$C3126)</f>
        <v>-</v>
      </c>
      <c r="N3126" s="2" t="str">
        <f t="shared" ref="N3126:N3157" si="1713">IF($C3126=0,"-",S3126/$C3126)</f>
        <v>-</v>
      </c>
      <c r="O3126" s="2" t="str">
        <f t="shared" ref="O3126:O3131" si="1714">IF(C3126=0,"-",(1-K3126-L3126-M3126-N3126))</f>
        <v>-</v>
      </c>
      <c r="Q3126" s="156"/>
      <c r="R3126" s="156"/>
      <c r="S3126" s="156"/>
      <c r="T3126" s="156"/>
      <c r="U3126" s="49"/>
      <c r="W3126" s="49"/>
      <c r="Z3126" s="1">
        <f t="shared" si="1696"/>
        <v>0</v>
      </c>
      <c r="AI3126" s="7">
        <f t="shared" ref="AI3126:AI3157" si="1715">IF(T3126&gt;0,RANK(T3126,(P3126:Z3126)),0)</f>
        <v>0</v>
      </c>
      <c r="AJ3126" s="7">
        <f t="shared" ref="AJ3126:AJ3157" si="1716">IF(U3126&gt;0,RANK(U3126,(P3126:Z3126)),0)</f>
        <v>0</v>
      </c>
      <c r="AK3126" s="7">
        <f t="shared" ref="AK3126:AK3157" si="1717">IF(V3126&gt;0,RANK(V3126,(P3126:Z3126)),0)</f>
        <v>0</v>
      </c>
      <c r="AL3126" s="7">
        <f t="shared" ref="AL3126:AL3157" si="1718">IF(W3126&gt;0,RANK(W3126,(P3126:Z3126)),0)</f>
        <v>0</v>
      </c>
      <c r="AM3126" s="2" t="str">
        <f t="shared" ref="AM3126:AM3157" si="1719">IF($C3126=0,"-",T3126/$C3126)</f>
        <v>-</v>
      </c>
      <c r="AN3126" s="2" t="str">
        <f t="shared" ref="AN3126:AN3157" si="1720">IF($C3126=0,"-",U3126/$C3126)</f>
        <v>-</v>
      </c>
      <c r="AO3126" s="2" t="str">
        <f t="shared" ref="AO3126:AO3157" si="1721">IF($C3126=0,"-",V3126/$C3126)</f>
        <v>-</v>
      </c>
      <c r="AP3126" s="2" t="str">
        <f t="shared" ref="AP3126:AP3157" si="1722">IF($C3126=0,"-",W3126/$C3126)</f>
        <v>-</v>
      </c>
      <c r="AR3126" t="str">
        <f t="shared" ref="AR3126:AR3145" si="1723">A3126</f>
        <v>Aitkin</v>
      </c>
      <c r="AS3126" t="s">
        <v>2844</v>
      </c>
      <c r="AT3126" s="182">
        <v>8</v>
      </c>
      <c r="AV3126" s="98">
        <v>27</v>
      </c>
      <c r="AW3126" s="100">
        <v>1</v>
      </c>
      <c r="AX3126" s="106">
        <f t="shared" ref="AX3126:AX3157" si="1724">AV3126*1000+AW3126</f>
        <v>27001</v>
      </c>
      <c r="AZ3126" s="7" t="s">
        <v>2975</v>
      </c>
      <c r="BA3126" t="s">
        <v>3015</v>
      </c>
    </row>
    <row r="3127" spans="1:66" hidden="1" outlineLevel="1">
      <c r="A3127" t="s">
        <v>565</v>
      </c>
      <c r="B3127" t="s">
        <v>2844</v>
      </c>
      <c r="C3127" s="1">
        <f t="shared" si="1707"/>
        <v>0</v>
      </c>
      <c r="D3127" s="7">
        <f>IF(P3127&gt;0,RANK(P3127,(P3127:R3127,S3127:AG3127)),0)</f>
        <v>0</v>
      </c>
      <c r="E3127" s="7">
        <f>IF(Q3127&gt;0,RANK(Q3127,(P3127:R3127,S3127:AG3127)),0)</f>
        <v>0</v>
      </c>
      <c r="F3127" s="7">
        <f>IF(R3127&gt;0,RANK(R3127,(P3127:R3127,S3127:AG3127)),0)</f>
        <v>0</v>
      </c>
      <c r="G3127" s="7">
        <f>IF(S3127&gt;0,RANK(S3127,(P3127:R3127,S3127:AG3127)),0)</f>
        <v>0</v>
      </c>
      <c r="H3127" s="49" t="e">
        <f t="shared" si="1708"/>
        <v>#NUM!</v>
      </c>
      <c r="I3127" s="178" t="e">
        <f t="shared" si="1709"/>
        <v>#NUM!</v>
      </c>
      <c r="J3127" s="2"/>
      <c r="K3127" s="2" t="str">
        <f t="shared" si="1710"/>
        <v>-</v>
      </c>
      <c r="L3127" s="2" t="str">
        <f t="shared" si="1711"/>
        <v>-</v>
      </c>
      <c r="M3127" s="2" t="str">
        <f t="shared" si="1712"/>
        <v>-</v>
      </c>
      <c r="N3127" s="2" t="str">
        <f t="shared" si="1713"/>
        <v>-</v>
      </c>
      <c r="O3127" s="2" t="str">
        <f t="shared" si="1714"/>
        <v>-</v>
      </c>
      <c r="Q3127" s="156"/>
      <c r="R3127" s="156"/>
      <c r="S3127" s="156"/>
      <c r="U3127" s="49"/>
      <c r="W3127" s="49"/>
      <c r="Z3127" s="1">
        <f t="shared" si="1696"/>
        <v>0</v>
      </c>
      <c r="AI3127" s="7">
        <f t="shared" si="1715"/>
        <v>0</v>
      </c>
      <c r="AJ3127" s="7">
        <f t="shared" si="1716"/>
        <v>0</v>
      </c>
      <c r="AK3127" s="7">
        <f t="shared" si="1717"/>
        <v>0</v>
      </c>
      <c r="AL3127" s="7">
        <f t="shared" si="1718"/>
        <v>0</v>
      </c>
      <c r="AM3127" s="2" t="str">
        <f t="shared" si="1719"/>
        <v>-</v>
      </c>
      <c r="AN3127" s="2" t="str">
        <f t="shared" si="1720"/>
        <v>-</v>
      </c>
      <c r="AO3127" s="2" t="str">
        <f t="shared" si="1721"/>
        <v>-</v>
      </c>
      <c r="AP3127" s="2" t="str">
        <f t="shared" si="1722"/>
        <v>-</v>
      </c>
      <c r="AR3127" t="str">
        <f t="shared" si="1723"/>
        <v>Anoka</v>
      </c>
      <c r="AS3127" t="s">
        <v>2844</v>
      </c>
      <c r="AT3127" s="182"/>
      <c r="AV3127" s="98">
        <v>27</v>
      </c>
      <c r="AW3127" s="100">
        <v>3</v>
      </c>
      <c r="AX3127" s="106">
        <f t="shared" si="1724"/>
        <v>27003</v>
      </c>
      <c r="AZ3127" s="7" t="s">
        <v>2975</v>
      </c>
      <c r="BA3127" t="s">
        <v>3015</v>
      </c>
    </row>
    <row r="3128" spans="1:66" hidden="1" outlineLevel="1">
      <c r="A3128" t="s">
        <v>309</v>
      </c>
      <c r="B3128" t="s">
        <v>2844</v>
      </c>
      <c r="C3128" s="1">
        <f t="shared" si="1707"/>
        <v>0</v>
      </c>
      <c r="D3128" s="7">
        <f>IF(P3128&gt;0,RANK(P3128,(P3128:R3128,S3128:AG3128)),0)</f>
        <v>0</v>
      </c>
      <c r="E3128" s="7">
        <f>IF(Q3128&gt;0,RANK(Q3128,(P3128:R3128,S3128:AG3128)),0)</f>
        <v>0</v>
      </c>
      <c r="F3128" s="7">
        <f>IF(R3128&gt;0,RANK(R3128,(P3128:R3128,S3128:AG3128)),0)</f>
        <v>0</v>
      </c>
      <c r="G3128" s="7">
        <f>IF(S3128&gt;0,RANK(S3128,(P3128:R3128,S3128:AG3128)),0)</f>
        <v>0</v>
      </c>
      <c r="H3128" s="49" t="e">
        <f t="shared" si="1708"/>
        <v>#NUM!</v>
      </c>
      <c r="I3128" s="178" t="e">
        <f t="shared" si="1709"/>
        <v>#NUM!</v>
      </c>
      <c r="J3128" s="2"/>
      <c r="K3128" s="2" t="str">
        <f t="shared" si="1710"/>
        <v>-</v>
      </c>
      <c r="L3128" s="2" t="str">
        <f t="shared" si="1711"/>
        <v>-</v>
      </c>
      <c r="M3128" s="2" t="str">
        <f t="shared" si="1712"/>
        <v>-</v>
      </c>
      <c r="N3128" s="2" t="str">
        <f t="shared" si="1713"/>
        <v>-</v>
      </c>
      <c r="O3128" s="2" t="str">
        <f t="shared" si="1714"/>
        <v>-</v>
      </c>
      <c r="Q3128" s="156"/>
      <c r="R3128" s="156"/>
      <c r="S3128" s="156"/>
      <c r="T3128" s="156"/>
      <c r="U3128" s="49"/>
      <c r="W3128" s="49"/>
      <c r="Z3128" s="1">
        <f t="shared" si="1696"/>
        <v>0</v>
      </c>
      <c r="AI3128" s="7">
        <f t="shared" si="1715"/>
        <v>0</v>
      </c>
      <c r="AJ3128" s="7">
        <f t="shared" si="1716"/>
        <v>0</v>
      </c>
      <c r="AK3128" s="7">
        <f t="shared" si="1717"/>
        <v>0</v>
      </c>
      <c r="AL3128" s="7">
        <f t="shared" si="1718"/>
        <v>0</v>
      </c>
      <c r="AM3128" s="2" t="str">
        <f t="shared" si="1719"/>
        <v>-</v>
      </c>
      <c r="AN3128" s="2" t="str">
        <f t="shared" si="1720"/>
        <v>-</v>
      </c>
      <c r="AO3128" s="2" t="str">
        <f t="shared" si="1721"/>
        <v>-</v>
      </c>
      <c r="AP3128" s="2" t="str">
        <f t="shared" si="1722"/>
        <v>-</v>
      </c>
      <c r="AR3128" t="str">
        <f t="shared" si="1723"/>
        <v>Becker</v>
      </c>
      <c r="AS3128" t="s">
        <v>2844</v>
      </c>
      <c r="AT3128" s="182">
        <v>7</v>
      </c>
      <c r="AV3128" s="98">
        <v>27</v>
      </c>
      <c r="AW3128" s="100">
        <v>5</v>
      </c>
      <c r="AX3128" s="106">
        <f t="shared" si="1724"/>
        <v>27005</v>
      </c>
      <c r="AZ3128" s="7" t="s">
        <v>2975</v>
      </c>
      <c r="BA3128" t="s">
        <v>3015</v>
      </c>
    </row>
    <row r="3129" spans="1:66" hidden="1" outlineLevel="1">
      <c r="A3129" t="s">
        <v>1926</v>
      </c>
      <c r="B3129" t="s">
        <v>2844</v>
      </c>
      <c r="C3129" s="1">
        <f t="shared" si="1707"/>
        <v>0</v>
      </c>
      <c r="D3129" s="7">
        <f>IF(P3129&gt;0,RANK(P3129,(P3129:R3129,S3129:AG3129)),0)</f>
        <v>0</v>
      </c>
      <c r="E3129" s="7">
        <f>IF(Q3129&gt;0,RANK(Q3129,(P3129:R3129,S3129:AG3129)),0)</f>
        <v>0</v>
      </c>
      <c r="F3129" s="7">
        <f>IF(R3129&gt;0,RANK(R3129,(P3129:R3129,S3129:AG3129)),0)</f>
        <v>0</v>
      </c>
      <c r="G3129" s="7">
        <f>IF(S3129&gt;0,RANK(S3129,(P3129:R3129,S3129:AG3129)),0)</f>
        <v>0</v>
      </c>
      <c r="H3129" s="49" t="e">
        <f t="shared" si="1708"/>
        <v>#NUM!</v>
      </c>
      <c r="I3129" s="178" t="e">
        <f t="shared" si="1709"/>
        <v>#NUM!</v>
      </c>
      <c r="J3129" s="2"/>
      <c r="K3129" s="2" t="str">
        <f t="shared" si="1710"/>
        <v>-</v>
      </c>
      <c r="L3129" s="2" t="str">
        <f t="shared" si="1711"/>
        <v>-</v>
      </c>
      <c r="M3129" s="2" t="str">
        <f t="shared" si="1712"/>
        <v>-</v>
      </c>
      <c r="N3129" s="2" t="str">
        <f t="shared" si="1713"/>
        <v>-</v>
      </c>
      <c r="O3129" s="2" t="str">
        <f t="shared" si="1714"/>
        <v>-</v>
      </c>
      <c r="Q3129" s="156"/>
      <c r="R3129" s="156"/>
      <c r="S3129" s="156"/>
      <c r="T3129" s="156"/>
      <c r="U3129" s="49"/>
      <c r="W3129" s="49"/>
      <c r="Z3129" s="1">
        <f t="shared" si="1696"/>
        <v>0</v>
      </c>
      <c r="AI3129" s="7">
        <f t="shared" si="1715"/>
        <v>0</v>
      </c>
      <c r="AJ3129" s="7">
        <f t="shared" si="1716"/>
        <v>0</v>
      </c>
      <c r="AK3129" s="7">
        <f t="shared" si="1717"/>
        <v>0</v>
      </c>
      <c r="AL3129" s="7">
        <f t="shared" si="1718"/>
        <v>0</v>
      </c>
      <c r="AM3129" s="2" t="str">
        <f t="shared" si="1719"/>
        <v>-</v>
      </c>
      <c r="AN3129" s="2" t="str">
        <f t="shared" si="1720"/>
        <v>-</v>
      </c>
      <c r="AO3129" s="2" t="str">
        <f t="shared" si="1721"/>
        <v>-</v>
      </c>
      <c r="AP3129" s="2" t="str">
        <f t="shared" si="1722"/>
        <v>-</v>
      </c>
      <c r="AR3129" t="str">
        <f t="shared" si="1723"/>
        <v>Beltrami</v>
      </c>
      <c r="AS3129" t="s">
        <v>2844</v>
      </c>
      <c r="AT3129" s="182"/>
      <c r="AV3129" s="98">
        <v>27</v>
      </c>
      <c r="AW3129" s="100">
        <v>7</v>
      </c>
      <c r="AX3129" s="106">
        <f t="shared" si="1724"/>
        <v>27007</v>
      </c>
      <c r="AZ3129" s="7" t="s">
        <v>2975</v>
      </c>
      <c r="BA3129" t="s">
        <v>3015</v>
      </c>
    </row>
    <row r="3130" spans="1:66" hidden="1" outlineLevel="1">
      <c r="A3130" t="s">
        <v>1166</v>
      </c>
      <c r="B3130" t="s">
        <v>2844</v>
      </c>
      <c r="C3130" s="1">
        <f t="shared" si="1707"/>
        <v>0</v>
      </c>
      <c r="D3130" s="7">
        <f>IF(P3130&gt;0,RANK(P3130,(P3130:R3130,S3130:AG3130)),0)</f>
        <v>0</v>
      </c>
      <c r="E3130" s="7">
        <f>IF(Q3130&gt;0,RANK(Q3130,(P3130:R3130,S3130:AG3130)),0)</f>
        <v>0</v>
      </c>
      <c r="F3130" s="7">
        <f>IF(R3130&gt;0,RANK(R3130,(P3130:R3130,S3130:AG3130)),0)</f>
        <v>0</v>
      </c>
      <c r="G3130" s="7">
        <f>IF(S3130&gt;0,RANK(S3130,(P3130:R3130,S3130:AG3130)),0)</f>
        <v>0</v>
      </c>
      <c r="H3130" s="49" t="e">
        <f t="shared" si="1708"/>
        <v>#NUM!</v>
      </c>
      <c r="I3130" s="178" t="e">
        <f t="shared" si="1709"/>
        <v>#NUM!</v>
      </c>
      <c r="J3130" s="2"/>
      <c r="K3130" s="2" t="str">
        <f t="shared" si="1710"/>
        <v>-</v>
      </c>
      <c r="L3130" s="2" t="str">
        <f t="shared" si="1711"/>
        <v>-</v>
      </c>
      <c r="M3130" s="2" t="str">
        <f t="shared" si="1712"/>
        <v>-</v>
      </c>
      <c r="N3130" s="2" t="str">
        <f t="shared" si="1713"/>
        <v>-</v>
      </c>
      <c r="O3130" s="2" t="str">
        <f t="shared" si="1714"/>
        <v>-</v>
      </c>
      <c r="Q3130" s="156"/>
      <c r="R3130" s="156"/>
      <c r="S3130" s="156"/>
      <c r="T3130" s="156"/>
      <c r="U3130" s="49"/>
      <c r="W3130" s="49"/>
      <c r="Z3130" s="1">
        <f t="shared" si="1696"/>
        <v>0</v>
      </c>
      <c r="AI3130" s="7">
        <f t="shared" si="1715"/>
        <v>0</v>
      </c>
      <c r="AJ3130" s="7">
        <f t="shared" si="1716"/>
        <v>0</v>
      </c>
      <c r="AK3130" s="7">
        <f t="shared" si="1717"/>
        <v>0</v>
      </c>
      <c r="AL3130" s="7">
        <f t="shared" si="1718"/>
        <v>0</v>
      </c>
      <c r="AM3130" s="2" t="str">
        <f t="shared" si="1719"/>
        <v>-</v>
      </c>
      <c r="AN3130" s="2" t="str">
        <f t="shared" si="1720"/>
        <v>-</v>
      </c>
      <c r="AO3130" s="2" t="str">
        <f t="shared" si="1721"/>
        <v>-</v>
      </c>
      <c r="AP3130" s="2" t="str">
        <f t="shared" si="1722"/>
        <v>-</v>
      </c>
      <c r="AR3130" t="str">
        <f t="shared" si="1723"/>
        <v>Benton</v>
      </c>
      <c r="AS3130" t="s">
        <v>2844</v>
      </c>
      <c r="AT3130" s="182">
        <v>6</v>
      </c>
      <c r="AV3130" s="98">
        <v>27</v>
      </c>
      <c r="AW3130" s="100">
        <v>9</v>
      </c>
      <c r="AX3130" s="106">
        <f t="shared" si="1724"/>
        <v>27009</v>
      </c>
      <c r="AZ3130" s="7" t="s">
        <v>2975</v>
      </c>
      <c r="BA3130" t="s">
        <v>3015</v>
      </c>
    </row>
    <row r="3131" spans="1:66" hidden="1" outlineLevel="1">
      <c r="A3131" t="s">
        <v>1709</v>
      </c>
      <c r="B3131" t="s">
        <v>2844</v>
      </c>
      <c r="C3131" s="1">
        <f t="shared" si="1707"/>
        <v>0</v>
      </c>
      <c r="D3131" s="7">
        <f>IF(P3131&gt;0,RANK(P3131,(P3131:R3131,S3131:AG3131)),0)</f>
        <v>0</v>
      </c>
      <c r="E3131" s="7">
        <f>IF(Q3131&gt;0,RANK(Q3131,(P3131:R3131,S3131:AG3131)),0)</f>
        <v>0</v>
      </c>
      <c r="F3131" s="7">
        <f>IF(R3131&gt;0,RANK(R3131,(P3131:R3131,S3131:AG3131)),0)</f>
        <v>0</v>
      </c>
      <c r="G3131" s="7">
        <f>IF(S3131&gt;0,RANK(S3131,(P3131:R3131,S3131:AG3131)),0)</f>
        <v>0</v>
      </c>
      <c r="H3131" s="49" t="e">
        <f t="shared" si="1708"/>
        <v>#NUM!</v>
      </c>
      <c r="I3131" s="178" t="e">
        <f t="shared" si="1709"/>
        <v>#NUM!</v>
      </c>
      <c r="J3131" s="2"/>
      <c r="K3131" s="2" t="str">
        <f t="shared" si="1710"/>
        <v>-</v>
      </c>
      <c r="L3131" s="2" t="str">
        <f t="shared" si="1711"/>
        <v>-</v>
      </c>
      <c r="M3131" s="2" t="str">
        <f t="shared" si="1712"/>
        <v>-</v>
      </c>
      <c r="N3131" s="2" t="str">
        <f t="shared" si="1713"/>
        <v>-</v>
      </c>
      <c r="O3131" s="2" t="str">
        <f t="shared" si="1714"/>
        <v>-</v>
      </c>
      <c r="Q3131" s="156"/>
      <c r="R3131" s="156"/>
      <c r="S3131" s="156"/>
      <c r="T3131" s="156"/>
      <c r="U3131" s="49"/>
      <c r="W3131" s="49"/>
      <c r="Z3131" s="1">
        <f t="shared" si="1696"/>
        <v>0</v>
      </c>
      <c r="AI3131" s="7">
        <f t="shared" si="1715"/>
        <v>0</v>
      </c>
      <c r="AJ3131" s="7">
        <f t="shared" si="1716"/>
        <v>0</v>
      </c>
      <c r="AK3131" s="7">
        <f t="shared" si="1717"/>
        <v>0</v>
      </c>
      <c r="AL3131" s="7">
        <f t="shared" si="1718"/>
        <v>0</v>
      </c>
      <c r="AM3131" s="2" t="str">
        <f t="shared" si="1719"/>
        <v>-</v>
      </c>
      <c r="AN3131" s="2" t="str">
        <f t="shared" si="1720"/>
        <v>-</v>
      </c>
      <c r="AO3131" s="2" t="str">
        <f t="shared" si="1721"/>
        <v>-</v>
      </c>
      <c r="AP3131" s="2" t="str">
        <f t="shared" si="1722"/>
        <v>-</v>
      </c>
      <c r="AR3131" t="str">
        <f t="shared" si="1723"/>
        <v>Big Stone</v>
      </c>
      <c r="AS3131" t="s">
        <v>2844</v>
      </c>
      <c r="AT3131" s="182">
        <v>7</v>
      </c>
      <c r="AV3131" s="98">
        <v>27</v>
      </c>
      <c r="AW3131" s="100">
        <v>11</v>
      </c>
      <c r="AX3131" s="106">
        <f t="shared" si="1724"/>
        <v>27011</v>
      </c>
      <c r="AZ3131" s="7" t="s">
        <v>2975</v>
      </c>
      <c r="BA3131" t="s">
        <v>3015</v>
      </c>
    </row>
    <row r="3132" spans="1:66" hidden="1" outlineLevel="1">
      <c r="A3132" t="s">
        <v>1012</v>
      </c>
      <c r="B3132" t="s">
        <v>2844</v>
      </c>
      <c r="C3132" s="1">
        <f t="shared" si="1707"/>
        <v>0</v>
      </c>
      <c r="D3132" s="7">
        <f>IF(P3132&gt;0,RANK(P3132,(P3132:R3132,S3132:AG3132)),0)</f>
        <v>0</v>
      </c>
      <c r="E3132" s="7">
        <f>IF(Q3132&gt;0,RANK(Q3132,(P3132:R3132,S3132:AG3132)),0)</f>
        <v>0</v>
      </c>
      <c r="F3132" s="7">
        <f>IF(R3132&gt;0,RANK(R3132,(P3132:R3132,S3132:AG3132)),0)</f>
        <v>0</v>
      </c>
      <c r="G3132" s="7">
        <f>IF(S3132&gt;0,RANK(S3132,(P3132:R3132,S3132:AG3132)),0)</f>
        <v>0</v>
      </c>
      <c r="H3132" s="49" t="e">
        <f t="shared" si="1708"/>
        <v>#NUM!</v>
      </c>
      <c r="I3132" s="178" t="e">
        <f t="shared" si="1709"/>
        <v>#NUM!</v>
      </c>
      <c r="J3132" s="2"/>
      <c r="K3132" s="2" t="str">
        <f t="shared" si="1710"/>
        <v>-</v>
      </c>
      <c r="L3132" s="2" t="str">
        <f t="shared" si="1711"/>
        <v>-</v>
      </c>
      <c r="M3132" s="2" t="str">
        <f t="shared" si="1712"/>
        <v>-</v>
      </c>
      <c r="N3132" s="2" t="str">
        <f t="shared" si="1713"/>
        <v>-</v>
      </c>
      <c r="O3132" s="2" t="str">
        <f t="shared" ref="O3132:O3195" si="1725">IF(C3132=0,"-",(1-K3132-L3132-M3132-N3132))</f>
        <v>-</v>
      </c>
      <c r="Q3132" s="156"/>
      <c r="R3132" s="156"/>
      <c r="S3132" s="156"/>
      <c r="T3132" s="156"/>
      <c r="U3132" s="49"/>
      <c r="W3132" s="49"/>
      <c r="Z3132" s="1">
        <f t="shared" si="1696"/>
        <v>0</v>
      </c>
      <c r="AI3132" s="7">
        <f t="shared" si="1715"/>
        <v>0</v>
      </c>
      <c r="AJ3132" s="7">
        <f t="shared" si="1716"/>
        <v>0</v>
      </c>
      <c r="AK3132" s="7">
        <f t="shared" si="1717"/>
        <v>0</v>
      </c>
      <c r="AL3132" s="7">
        <f t="shared" si="1718"/>
        <v>0</v>
      </c>
      <c r="AM3132" s="2" t="str">
        <f t="shared" si="1719"/>
        <v>-</v>
      </c>
      <c r="AN3132" s="2" t="str">
        <f t="shared" si="1720"/>
        <v>-</v>
      </c>
      <c r="AO3132" s="2" t="str">
        <f t="shared" si="1721"/>
        <v>-</v>
      </c>
      <c r="AP3132" s="2" t="str">
        <f t="shared" si="1722"/>
        <v>-</v>
      </c>
      <c r="AR3132" t="str">
        <f t="shared" si="1723"/>
        <v>Blue Earth</v>
      </c>
      <c r="AS3132" t="s">
        <v>2844</v>
      </c>
      <c r="AT3132" s="182">
        <v>1</v>
      </c>
      <c r="AV3132" s="98">
        <v>27</v>
      </c>
      <c r="AW3132" s="100">
        <v>13</v>
      </c>
      <c r="AX3132" s="106">
        <f t="shared" si="1724"/>
        <v>27013</v>
      </c>
      <c r="AZ3132" s="7" t="s">
        <v>2975</v>
      </c>
      <c r="BA3132" t="s">
        <v>3015</v>
      </c>
    </row>
    <row r="3133" spans="1:66" hidden="1" outlineLevel="1">
      <c r="A3133" t="s">
        <v>2647</v>
      </c>
      <c r="B3133" t="s">
        <v>2844</v>
      </c>
      <c r="C3133" s="1">
        <f t="shared" si="1707"/>
        <v>0</v>
      </c>
      <c r="D3133" s="7">
        <f>IF(P3133&gt;0,RANK(P3133,(P3133:R3133,S3133:AG3133)),0)</f>
        <v>0</v>
      </c>
      <c r="E3133" s="7">
        <f>IF(Q3133&gt;0,RANK(Q3133,(P3133:R3133,S3133:AG3133)),0)</f>
        <v>0</v>
      </c>
      <c r="F3133" s="7">
        <f>IF(R3133&gt;0,RANK(R3133,(P3133:R3133,S3133:AG3133)),0)</f>
        <v>0</v>
      </c>
      <c r="G3133" s="7">
        <f>IF(S3133&gt;0,RANK(S3133,(P3133:R3133,S3133:AG3133)),0)</f>
        <v>0</v>
      </c>
      <c r="H3133" s="49" t="e">
        <f t="shared" si="1708"/>
        <v>#NUM!</v>
      </c>
      <c r="I3133" s="178" t="e">
        <f t="shared" si="1709"/>
        <v>#NUM!</v>
      </c>
      <c r="J3133" s="2"/>
      <c r="K3133" s="2" t="str">
        <f t="shared" si="1710"/>
        <v>-</v>
      </c>
      <c r="L3133" s="2" t="str">
        <f t="shared" si="1711"/>
        <v>-</v>
      </c>
      <c r="M3133" s="2" t="str">
        <f t="shared" si="1712"/>
        <v>-</v>
      </c>
      <c r="N3133" s="2" t="str">
        <f t="shared" si="1713"/>
        <v>-</v>
      </c>
      <c r="O3133" s="2" t="str">
        <f t="shared" si="1725"/>
        <v>-</v>
      </c>
      <c r="Q3133" s="156"/>
      <c r="R3133" s="156"/>
      <c r="S3133" s="156"/>
      <c r="T3133" s="156"/>
      <c r="U3133" s="49"/>
      <c r="W3133" s="49"/>
      <c r="Z3133" s="1">
        <f t="shared" si="1696"/>
        <v>0</v>
      </c>
      <c r="AI3133" s="7">
        <f t="shared" si="1715"/>
        <v>0</v>
      </c>
      <c r="AJ3133" s="7">
        <f t="shared" si="1716"/>
        <v>0</v>
      </c>
      <c r="AK3133" s="7">
        <f t="shared" si="1717"/>
        <v>0</v>
      </c>
      <c r="AL3133" s="7">
        <f t="shared" si="1718"/>
        <v>0</v>
      </c>
      <c r="AM3133" s="2" t="str">
        <f t="shared" si="1719"/>
        <v>-</v>
      </c>
      <c r="AN3133" s="2" t="str">
        <f t="shared" si="1720"/>
        <v>-</v>
      </c>
      <c r="AO3133" s="2" t="str">
        <f t="shared" si="1721"/>
        <v>-</v>
      </c>
      <c r="AP3133" s="2" t="str">
        <f t="shared" si="1722"/>
        <v>-</v>
      </c>
      <c r="AR3133" t="str">
        <f t="shared" si="1723"/>
        <v>Brown</v>
      </c>
      <c r="AS3133" t="s">
        <v>2844</v>
      </c>
      <c r="AT3133" s="182">
        <v>1</v>
      </c>
      <c r="AV3133" s="98">
        <v>27</v>
      </c>
      <c r="AW3133" s="100">
        <v>15</v>
      </c>
      <c r="AX3133" s="106">
        <f t="shared" si="1724"/>
        <v>27015</v>
      </c>
      <c r="AZ3133" s="7" t="s">
        <v>2975</v>
      </c>
      <c r="BA3133" t="s">
        <v>3015</v>
      </c>
    </row>
    <row r="3134" spans="1:66" hidden="1" outlineLevel="1">
      <c r="A3134" t="s">
        <v>15</v>
      </c>
      <c r="B3134" t="s">
        <v>2844</v>
      </c>
      <c r="C3134" s="1">
        <f t="shared" si="1707"/>
        <v>0</v>
      </c>
      <c r="D3134" s="7">
        <f>IF(P3134&gt;0,RANK(P3134,(P3134:R3134,S3134:AG3134)),0)</f>
        <v>0</v>
      </c>
      <c r="E3134" s="7">
        <f>IF(Q3134&gt;0,RANK(Q3134,(P3134:R3134,S3134:AG3134)),0)</f>
        <v>0</v>
      </c>
      <c r="F3134" s="7">
        <f>IF(R3134&gt;0,RANK(R3134,(P3134:R3134,S3134:AG3134)),0)</f>
        <v>0</v>
      </c>
      <c r="G3134" s="7">
        <f>IF(S3134&gt;0,RANK(S3134,(P3134:R3134,S3134:AG3134)),0)</f>
        <v>0</v>
      </c>
      <c r="H3134" s="49" t="e">
        <f t="shared" si="1708"/>
        <v>#NUM!</v>
      </c>
      <c r="I3134" s="178" t="e">
        <f t="shared" ref="I3134:I3197" si="1726">H3134/C3134</f>
        <v>#NUM!</v>
      </c>
      <c r="J3134" s="2"/>
      <c r="K3134" s="2" t="str">
        <f t="shared" si="1710"/>
        <v>-</v>
      </c>
      <c r="L3134" s="2" t="str">
        <f t="shared" si="1711"/>
        <v>-</v>
      </c>
      <c r="M3134" s="2" t="str">
        <f t="shared" si="1712"/>
        <v>-</v>
      </c>
      <c r="N3134" s="2" t="str">
        <f t="shared" si="1713"/>
        <v>-</v>
      </c>
      <c r="O3134" s="2" t="str">
        <f t="shared" si="1725"/>
        <v>-</v>
      </c>
      <c r="Q3134" s="156"/>
      <c r="R3134" s="156"/>
      <c r="S3134" s="156"/>
      <c r="T3134" s="156"/>
      <c r="U3134" s="49"/>
      <c r="W3134" s="49"/>
      <c r="Z3134" s="1">
        <f t="shared" si="1696"/>
        <v>0</v>
      </c>
      <c r="AI3134" s="7">
        <f t="shared" si="1715"/>
        <v>0</v>
      </c>
      <c r="AJ3134" s="7">
        <f t="shared" si="1716"/>
        <v>0</v>
      </c>
      <c r="AK3134" s="7">
        <f t="shared" si="1717"/>
        <v>0</v>
      </c>
      <c r="AL3134" s="7">
        <f t="shared" si="1718"/>
        <v>0</v>
      </c>
      <c r="AM3134" s="2" t="str">
        <f t="shared" si="1719"/>
        <v>-</v>
      </c>
      <c r="AN3134" s="2" t="str">
        <f t="shared" si="1720"/>
        <v>-</v>
      </c>
      <c r="AO3134" s="2" t="str">
        <f t="shared" si="1721"/>
        <v>-</v>
      </c>
      <c r="AP3134" s="2" t="str">
        <f t="shared" si="1722"/>
        <v>-</v>
      </c>
      <c r="AR3134" t="str">
        <f t="shared" si="1723"/>
        <v>Carlton</v>
      </c>
      <c r="AS3134" t="s">
        <v>2844</v>
      </c>
      <c r="AT3134" s="182">
        <v>8</v>
      </c>
      <c r="AV3134" s="98">
        <v>27</v>
      </c>
      <c r="AW3134" s="100">
        <v>17</v>
      </c>
      <c r="AX3134" s="106">
        <f t="shared" si="1724"/>
        <v>27017</v>
      </c>
      <c r="AZ3134" s="7" t="s">
        <v>2975</v>
      </c>
      <c r="BA3134" t="s">
        <v>3015</v>
      </c>
    </row>
    <row r="3135" spans="1:66" hidden="1" outlineLevel="1">
      <c r="A3135" t="s">
        <v>1677</v>
      </c>
      <c r="B3135" t="s">
        <v>2844</v>
      </c>
      <c r="C3135" s="1">
        <f t="shared" si="1707"/>
        <v>0</v>
      </c>
      <c r="D3135" s="7">
        <f>IF(P3135&gt;0,RANK(P3135,(P3135:R3135,S3135:AG3135)),0)</f>
        <v>0</v>
      </c>
      <c r="E3135" s="7">
        <f>IF(Q3135&gt;0,RANK(Q3135,(P3135:R3135,S3135:AG3135)),0)</f>
        <v>0</v>
      </c>
      <c r="F3135" s="7">
        <f>IF(R3135&gt;0,RANK(R3135,(P3135:R3135,S3135:AG3135)),0)</f>
        <v>0</v>
      </c>
      <c r="G3135" s="7">
        <f>IF(S3135&gt;0,RANK(S3135,(P3135:R3135,S3135:AG3135)),0)</f>
        <v>0</v>
      </c>
      <c r="H3135" s="49" t="e">
        <f t="shared" si="1708"/>
        <v>#NUM!</v>
      </c>
      <c r="I3135" s="178" t="e">
        <f t="shared" si="1726"/>
        <v>#NUM!</v>
      </c>
      <c r="J3135" s="2"/>
      <c r="K3135" s="2" t="str">
        <f t="shared" si="1710"/>
        <v>-</v>
      </c>
      <c r="L3135" s="2" t="str">
        <f t="shared" si="1711"/>
        <v>-</v>
      </c>
      <c r="M3135" s="2" t="str">
        <f t="shared" si="1712"/>
        <v>-</v>
      </c>
      <c r="N3135" s="2" t="str">
        <f t="shared" si="1713"/>
        <v>-</v>
      </c>
      <c r="O3135" s="2" t="str">
        <f t="shared" si="1725"/>
        <v>-</v>
      </c>
      <c r="Q3135" s="156"/>
      <c r="R3135" s="156"/>
      <c r="S3135" s="156"/>
      <c r="T3135" s="156"/>
      <c r="U3135" s="49"/>
      <c r="W3135" s="49"/>
      <c r="Z3135" s="1">
        <f t="shared" si="1696"/>
        <v>0</v>
      </c>
      <c r="AI3135" s="7">
        <f t="shared" si="1715"/>
        <v>0</v>
      </c>
      <c r="AJ3135" s="7">
        <f t="shared" si="1716"/>
        <v>0</v>
      </c>
      <c r="AK3135" s="7">
        <f t="shared" si="1717"/>
        <v>0</v>
      </c>
      <c r="AL3135" s="7">
        <f t="shared" si="1718"/>
        <v>0</v>
      </c>
      <c r="AM3135" s="2" t="str">
        <f t="shared" si="1719"/>
        <v>-</v>
      </c>
      <c r="AN3135" s="2" t="str">
        <f t="shared" si="1720"/>
        <v>-</v>
      </c>
      <c r="AO3135" s="2" t="str">
        <f t="shared" si="1721"/>
        <v>-</v>
      </c>
      <c r="AP3135" s="2" t="str">
        <f t="shared" si="1722"/>
        <v>-</v>
      </c>
      <c r="AR3135" t="str">
        <f t="shared" si="1723"/>
        <v>Carver</v>
      </c>
      <c r="AS3135" t="s">
        <v>2844</v>
      </c>
      <c r="AT3135" s="182"/>
      <c r="AV3135" s="98">
        <v>27</v>
      </c>
      <c r="AW3135" s="100">
        <v>19</v>
      </c>
      <c r="AX3135" s="106">
        <f t="shared" si="1724"/>
        <v>27019</v>
      </c>
      <c r="AZ3135" s="7" t="s">
        <v>2975</v>
      </c>
      <c r="BA3135" t="s">
        <v>3015</v>
      </c>
    </row>
    <row r="3136" spans="1:66" hidden="1" outlineLevel="1">
      <c r="A3136" t="s">
        <v>1426</v>
      </c>
      <c r="B3136" t="s">
        <v>2844</v>
      </c>
      <c r="C3136" s="1">
        <f t="shared" si="1707"/>
        <v>0</v>
      </c>
      <c r="D3136" s="7">
        <f>IF(P3136&gt;0,RANK(P3136,(P3136:R3136,S3136:AG3136)),0)</f>
        <v>0</v>
      </c>
      <c r="E3136" s="7">
        <f>IF(Q3136&gt;0,RANK(Q3136,(P3136:R3136,S3136:AG3136)),0)</f>
        <v>0</v>
      </c>
      <c r="F3136" s="7">
        <f>IF(R3136&gt;0,RANK(R3136,(P3136:R3136,S3136:AG3136)),0)</f>
        <v>0</v>
      </c>
      <c r="G3136" s="7">
        <f>IF(S3136&gt;0,RANK(S3136,(P3136:R3136,S3136:AG3136)),0)</f>
        <v>0</v>
      </c>
      <c r="H3136" s="49" t="e">
        <f t="shared" si="1708"/>
        <v>#NUM!</v>
      </c>
      <c r="I3136" s="178" t="e">
        <f t="shared" si="1726"/>
        <v>#NUM!</v>
      </c>
      <c r="J3136" s="2"/>
      <c r="K3136" s="2" t="str">
        <f t="shared" si="1710"/>
        <v>-</v>
      </c>
      <c r="L3136" s="2" t="str">
        <f t="shared" si="1711"/>
        <v>-</v>
      </c>
      <c r="M3136" s="2" t="str">
        <f t="shared" si="1712"/>
        <v>-</v>
      </c>
      <c r="N3136" s="2" t="str">
        <f t="shared" si="1713"/>
        <v>-</v>
      </c>
      <c r="O3136" s="2" t="str">
        <f t="shared" si="1725"/>
        <v>-</v>
      </c>
      <c r="Q3136" s="156"/>
      <c r="R3136" s="156"/>
      <c r="S3136" s="156"/>
      <c r="T3136" s="156"/>
      <c r="U3136" s="49"/>
      <c r="W3136" s="49"/>
      <c r="Z3136" s="1">
        <f t="shared" si="1696"/>
        <v>0</v>
      </c>
      <c r="AI3136" s="7">
        <f t="shared" si="1715"/>
        <v>0</v>
      </c>
      <c r="AJ3136" s="7">
        <f t="shared" si="1716"/>
        <v>0</v>
      </c>
      <c r="AK3136" s="7">
        <f t="shared" si="1717"/>
        <v>0</v>
      </c>
      <c r="AL3136" s="7">
        <f t="shared" si="1718"/>
        <v>0</v>
      </c>
      <c r="AM3136" s="2" t="str">
        <f t="shared" si="1719"/>
        <v>-</v>
      </c>
      <c r="AN3136" s="2" t="str">
        <f t="shared" si="1720"/>
        <v>-</v>
      </c>
      <c r="AO3136" s="2" t="str">
        <f t="shared" si="1721"/>
        <v>-</v>
      </c>
      <c r="AP3136" s="2" t="str">
        <f t="shared" si="1722"/>
        <v>-</v>
      </c>
      <c r="AR3136" t="str">
        <f t="shared" si="1723"/>
        <v>Cass</v>
      </c>
      <c r="AS3136" t="s">
        <v>2844</v>
      </c>
      <c r="AT3136" s="182">
        <v>8</v>
      </c>
      <c r="AV3136" s="98">
        <v>27</v>
      </c>
      <c r="AW3136" s="100">
        <v>21</v>
      </c>
      <c r="AX3136" s="106">
        <f t="shared" si="1724"/>
        <v>27021</v>
      </c>
      <c r="AZ3136" s="7" t="s">
        <v>2975</v>
      </c>
      <c r="BA3136" t="s">
        <v>3015</v>
      </c>
    </row>
    <row r="3137" spans="1:53" hidden="1" outlineLevel="1">
      <c r="A3137" t="s">
        <v>208</v>
      </c>
      <c r="B3137" t="s">
        <v>2844</v>
      </c>
      <c r="C3137" s="1">
        <f t="shared" si="1707"/>
        <v>0</v>
      </c>
      <c r="D3137" s="7">
        <f>IF(P3137&gt;0,RANK(P3137,(P3137:R3137,S3137:AG3137)),0)</f>
        <v>0</v>
      </c>
      <c r="E3137" s="7">
        <f>IF(Q3137&gt;0,RANK(Q3137,(P3137:R3137,S3137:AG3137)),0)</f>
        <v>0</v>
      </c>
      <c r="F3137" s="7">
        <f>IF(R3137&gt;0,RANK(R3137,(P3137:R3137,S3137:AG3137)),0)</f>
        <v>0</v>
      </c>
      <c r="G3137" s="7">
        <f>IF(S3137&gt;0,RANK(S3137,(P3137:R3137,S3137:AG3137)),0)</f>
        <v>0</v>
      </c>
      <c r="H3137" s="49" t="e">
        <f t="shared" si="1708"/>
        <v>#NUM!</v>
      </c>
      <c r="I3137" s="178" t="e">
        <f t="shared" si="1726"/>
        <v>#NUM!</v>
      </c>
      <c r="J3137" s="2"/>
      <c r="K3137" s="2" t="str">
        <f t="shared" si="1710"/>
        <v>-</v>
      </c>
      <c r="L3137" s="2" t="str">
        <f t="shared" si="1711"/>
        <v>-</v>
      </c>
      <c r="M3137" s="2" t="str">
        <f t="shared" si="1712"/>
        <v>-</v>
      </c>
      <c r="N3137" s="2" t="str">
        <f t="shared" si="1713"/>
        <v>-</v>
      </c>
      <c r="O3137" s="2" t="str">
        <f t="shared" si="1725"/>
        <v>-</v>
      </c>
      <c r="Q3137" s="156"/>
      <c r="R3137" s="156"/>
      <c r="S3137" s="156"/>
      <c r="T3137" s="156"/>
      <c r="U3137" s="49"/>
      <c r="W3137" s="49"/>
      <c r="Z3137" s="1">
        <f t="shared" si="1696"/>
        <v>0</v>
      </c>
      <c r="AI3137" s="7">
        <f t="shared" si="1715"/>
        <v>0</v>
      </c>
      <c r="AJ3137" s="7">
        <f t="shared" si="1716"/>
        <v>0</v>
      </c>
      <c r="AK3137" s="7">
        <f t="shared" si="1717"/>
        <v>0</v>
      </c>
      <c r="AL3137" s="7">
        <f t="shared" si="1718"/>
        <v>0</v>
      </c>
      <c r="AM3137" s="2" t="str">
        <f t="shared" si="1719"/>
        <v>-</v>
      </c>
      <c r="AN3137" s="2" t="str">
        <f t="shared" si="1720"/>
        <v>-</v>
      </c>
      <c r="AO3137" s="2" t="str">
        <f t="shared" si="1721"/>
        <v>-</v>
      </c>
      <c r="AP3137" s="2" t="str">
        <f t="shared" si="1722"/>
        <v>-</v>
      </c>
      <c r="AR3137" t="str">
        <f t="shared" si="1723"/>
        <v>Chippewa</v>
      </c>
      <c r="AS3137" t="s">
        <v>2844</v>
      </c>
      <c r="AT3137" s="182">
        <v>7</v>
      </c>
      <c r="AV3137" s="98">
        <v>27</v>
      </c>
      <c r="AW3137" s="100">
        <v>23</v>
      </c>
      <c r="AX3137" s="106">
        <f t="shared" si="1724"/>
        <v>27023</v>
      </c>
      <c r="AZ3137" s="7" t="s">
        <v>2975</v>
      </c>
      <c r="BA3137" t="s">
        <v>3015</v>
      </c>
    </row>
    <row r="3138" spans="1:53" hidden="1" outlineLevel="1">
      <c r="A3138" t="s">
        <v>174</v>
      </c>
      <c r="B3138" t="s">
        <v>2844</v>
      </c>
      <c r="C3138" s="1">
        <f t="shared" si="1707"/>
        <v>0</v>
      </c>
      <c r="D3138" s="7">
        <f>IF(P3138&gt;0,RANK(P3138,(P3138:R3138,S3138:AG3138)),0)</f>
        <v>0</v>
      </c>
      <c r="E3138" s="7">
        <f>IF(Q3138&gt;0,RANK(Q3138,(P3138:R3138,S3138:AG3138)),0)</f>
        <v>0</v>
      </c>
      <c r="F3138" s="7">
        <f>IF(R3138&gt;0,RANK(R3138,(P3138:R3138,S3138:AG3138)),0)</f>
        <v>0</v>
      </c>
      <c r="G3138" s="7">
        <f>IF(S3138&gt;0,RANK(S3138,(P3138:R3138,S3138:AG3138)),0)</f>
        <v>0</v>
      </c>
      <c r="H3138" s="49" t="e">
        <f t="shared" si="1708"/>
        <v>#NUM!</v>
      </c>
      <c r="I3138" s="178" t="e">
        <f t="shared" si="1726"/>
        <v>#NUM!</v>
      </c>
      <c r="J3138" s="2"/>
      <c r="K3138" s="2" t="str">
        <f t="shared" si="1710"/>
        <v>-</v>
      </c>
      <c r="L3138" s="2" t="str">
        <f t="shared" si="1711"/>
        <v>-</v>
      </c>
      <c r="M3138" s="2" t="str">
        <f t="shared" si="1712"/>
        <v>-</v>
      </c>
      <c r="N3138" s="2" t="str">
        <f t="shared" si="1713"/>
        <v>-</v>
      </c>
      <c r="O3138" s="2" t="str">
        <f t="shared" si="1725"/>
        <v>-</v>
      </c>
      <c r="Q3138" s="156"/>
      <c r="R3138" s="156"/>
      <c r="S3138" s="156"/>
      <c r="T3138" s="156"/>
      <c r="U3138" s="49"/>
      <c r="W3138" s="49"/>
      <c r="Z3138" s="1">
        <f t="shared" si="1696"/>
        <v>0</v>
      </c>
      <c r="AI3138" s="7">
        <f t="shared" si="1715"/>
        <v>0</v>
      </c>
      <c r="AJ3138" s="7">
        <f t="shared" si="1716"/>
        <v>0</v>
      </c>
      <c r="AK3138" s="7">
        <f t="shared" si="1717"/>
        <v>0</v>
      </c>
      <c r="AL3138" s="7">
        <f t="shared" si="1718"/>
        <v>0</v>
      </c>
      <c r="AM3138" s="2" t="str">
        <f t="shared" si="1719"/>
        <v>-</v>
      </c>
      <c r="AN3138" s="2" t="str">
        <f t="shared" si="1720"/>
        <v>-</v>
      </c>
      <c r="AO3138" s="2" t="str">
        <f t="shared" si="1721"/>
        <v>-</v>
      </c>
      <c r="AP3138" s="2" t="str">
        <f t="shared" si="1722"/>
        <v>-</v>
      </c>
      <c r="AR3138" t="str">
        <f t="shared" si="1723"/>
        <v>Chisago</v>
      </c>
      <c r="AS3138" t="s">
        <v>2844</v>
      </c>
      <c r="AT3138" s="182">
        <v>8</v>
      </c>
      <c r="AV3138" s="98">
        <v>27</v>
      </c>
      <c r="AW3138" s="100">
        <v>25</v>
      </c>
      <c r="AX3138" s="106">
        <f t="shared" si="1724"/>
        <v>27025</v>
      </c>
      <c r="AZ3138" s="7" t="s">
        <v>2975</v>
      </c>
      <c r="BA3138" t="s">
        <v>3015</v>
      </c>
    </row>
    <row r="3139" spans="1:53" hidden="1" outlineLevel="1">
      <c r="A3139" t="s">
        <v>1202</v>
      </c>
      <c r="B3139" t="s">
        <v>2844</v>
      </c>
      <c r="C3139" s="1">
        <f t="shared" si="1707"/>
        <v>0</v>
      </c>
      <c r="D3139" s="7">
        <f>IF(P3139&gt;0,RANK(P3139,(P3139:R3139,S3139:AG3139)),0)</f>
        <v>0</v>
      </c>
      <c r="E3139" s="7">
        <f>IF(Q3139&gt;0,RANK(Q3139,(P3139:R3139,S3139:AG3139)),0)</f>
        <v>0</v>
      </c>
      <c r="F3139" s="7">
        <f>IF(R3139&gt;0,RANK(R3139,(P3139:R3139,S3139:AG3139)),0)</f>
        <v>0</v>
      </c>
      <c r="G3139" s="7">
        <f>IF(S3139&gt;0,RANK(S3139,(P3139:R3139,S3139:AG3139)),0)</f>
        <v>0</v>
      </c>
      <c r="H3139" s="49" t="e">
        <f t="shared" si="1708"/>
        <v>#NUM!</v>
      </c>
      <c r="I3139" s="178" t="e">
        <f t="shared" si="1726"/>
        <v>#NUM!</v>
      </c>
      <c r="J3139" s="2"/>
      <c r="K3139" s="2" t="str">
        <f t="shared" si="1710"/>
        <v>-</v>
      </c>
      <c r="L3139" s="2" t="str">
        <f t="shared" si="1711"/>
        <v>-</v>
      </c>
      <c r="M3139" s="2" t="str">
        <f t="shared" si="1712"/>
        <v>-</v>
      </c>
      <c r="N3139" s="2" t="str">
        <f t="shared" si="1713"/>
        <v>-</v>
      </c>
      <c r="O3139" s="2" t="str">
        <f t="shared" si="1725"/>
        <v>-</v>
      </c>
      <c r="Q3139" s="156"/>
      <c r="R3139" s="156"/>
      <c r="S3139" s="156"/>
      <c r="T3139" s="156"/>
      <c r="U3139" s="49"/>
      <c r="W3139" s="49"/>
      <c r="Z3139" s="1">
        <f t="shared" si="1696"/>
        <v>0</v>
      </c>
      <c r="AI3139" s="7">
        <f t="shared" si="1715"/>
        <v>0</v>
      </c>
      <c r="AJ3139" s="7">
        <f t="shared" si="1716"/>
        <v>0</v>
      </c>
      <c r="AK3139" s="7">
        <f t="shared" si="1717"/>
        <v>0</v>
      </c>
      <c r="AL3139" s="7">
        <f t="shared" si="1718"/>
        <v>0</v>
      </c>
      <c r="AM3139" s="2" t="str">
        <f t="shared" si="1719"/>
        <v>-</v>
      </c>
      <c r="AN3139" s="2" t="str">
        <f t="shared" si="1720"/>
        <v>-</v>
      </c>
      <c r="AO3139" s="2" t="str">
        <f t="shared" si="1721"/>
        <v>-</v>
      </c>
      <c r="AP3139" s="2" t="str">
        <f t="shared" si="1722"/>
        <v>-</v>
      </c>
      <c r="AR3139" t="str">
        <f t="shared" si="1723"/>
        <v>Clay</v>
      </c>
      <c r="AS3139" t="s">
        <v>2844</v>
      </c>
      <c r="AT3139" s="182">
        <v>7</v>
      </c>
      <c r="AV3139" s="98">
        <v>27</v>
      </c>
      <c r="AW3139" s="100">
        <v>27</v>
      </c>
      <c r="AX3139" s="106">
        <f t="shared" si="1724"/>
        <v>27027</v>
      </c>
      <c r="AZ3139" s="7" t="s">
        <v>2975</v>
      </c>
      <c r="BA3139" t="s">
        <v>3015</v>
      </c>
    </row>
    <row r="3140" spans="1:53" hidden="1" outlineLevel="1">
      <c r="A3140" t="s">
        <v>82</v>
      </c>
      <c r="B3140" t="s">
        <v>2844</v>
      </c>
      <c r="C3140" s="1">
        <f t="shared" si="1707"/>
        <v>0</v>
      </c>
      <c r="D3140" s="7">
        <f>IF(P3140&gt;0,RANK(P3140,(P3140:R3140,S3140:AG3140)),0)</f>
        <v>0</v>
      </c>
      <c r="E3140" s="7">
        <f>IF(Q3140&gt;0,RANK(Q3140,(P3140:R3140,S3140:AG3140)),0)</f>
        <v>0</v>
      </c>
      <c r="F3140" s="7">
        <f>IF(R3140&gt;0,RANK(R3140,(P3140:R3140,S3140:AG3140)),0)</f>
        <v>0</v>
      </c>
      <c r="G3140" s="7">
        <f>IF(S3140&gt;0,RANK(S3140,(P3140:R3140,S3140:AG3140)),0)</f>
        <v>0</v>
      </c>
      <c r="H3140" s="49" t="e">
        <f t="shared" si="1708"/>
        <v>#NUM!</v>
      </c>
      <c r="I3140" s="178" t="e">
        <f t="shared" si="1726"/>
        <v>#NUM!</v>
      </c>
      <c r="J3140" s="2"/>
      <c r="K3140" s="2" t="str">
        <f t="shared" si="1710"/>
        <v>-</v>
      </c>
      <c r="L3140" s="2" t="str">
        <f t="shared" si="1711"/>
        <v>-</v>
      </c>
      <c r="M3140" s="2" t="str">
        <f t="shared" si="1712"/>
        <v>-</v>
      </c>
      <c r="N3140" s="2" t="str">
        <f t="shared" si="1713"/>
        <v>-</v>
      </c>
      <c r="O3140" s="2" t="str">
        <f t="shared" si="1725"/>
        <v>-</v>
      </c>
      <c r="Q3140" s="156"/>
      <c r="R3140" s="156"/>
      <c r="S3140" s="156"/>
      <c r="T3140" s="156"/>
      <c r="U3140" s="49"/>
      <c r="W3140" s="49"/>
      <c r="Z3140" s="1">
        <f t="shared" si="1696"/>
        <v>0</v>
      </c>
      <c r="AI3140" s="7">
        <f t="shared" si="1715"/>
        <v>0</v>
      </c>
      <c r="AJ3140" s="7">
        <f t="shared" si="1716"/>
        <v>0</v>
      </c>
      <c r="AK3140" s="7">
        <f t="shared" si="1717"/>
        <v>0</v>
      </c>
      <c r="AL3140" s="7">
        <f t="shared" si="1718"/>
        <v>0</v>
      </c>
      <c r="AM3140" s="2" t="str">
        <f t="shared" si="1719"/>
        <v>-</v>
      </c>
      <c r="AN3140" s="2" t="str">
        <f t="shared" si="1720"/>
        <v>-</v>
      </c>
      <c r="AO3140" s="2" t="str">
        <f t="shared" si="1721"/>
        <v>-</v>
      </c>
      <c r="AP3140" s="2" t="str">
        <f t="shared" si="1722"/>
        <v>-</v>
      </c>
      <c r="AR3140" t="str">
        <f t="shared" si="1723"/>
        <v>Clearwater</v>
      </c>
      <c r="AS3140" t="s">
        <v>2844</v>
      </c>
      <c r="AT3140" s="182">
        <v>7</v>
      </c>
      <c r="AV3140" s="98">
        <v>27</v>
      </c>
      <c r="AW3140" s="100">
        <v>29</v>
      </c>
      <c r="AX3140" s="106">
        <f t="shared" si="1724"/>
        <v>27029</v>
      </c>
      <c r="AZ3140" s="7" t="s">
        <v>2975</v>
      </c>
      <c r="BA3140" t="s">
        <v>3015</v>
      </c>
    </row>
    <row r="3141" spans="1:53" hidden="1" outlineLevel="1">
      <c r="A3141" t="s">
        <v>2862</v>
      </c>
      <c r="B3141" t="s">
        <v>2844</v>
      </c>
      <c r="C3141" s="1">
        <f t="shared" si="1707"/>
        <v>0</v>
      </c>
      <c r="D3141" s="7">
        <f>IF(P3141&gt;0,RANK(P3141,(P3141:R3141,S3141:AG3141)),0)</f>
        <v>0</v>
      </c>
      <c r="E3141" s="7">
        <f>IF(Q3141&gt;0,RANK(Q3141,(P3141:R3141,S3141:AG3141)),0)</f>
        <v>0</v>
      </c>
      <c r="F3141" s="7">
        <f>IF(R3141&gt;0,RANK(R3141,(P3141:R3141,S3141:AG3141)),0)</f>
        <v>0</v>
      </c>
      <c r="G3141" s="7">
        <f>IF(S3141&gt;0,RANK(S3141,(P3141:R3141,S3141:AG3141)),0)</f>
        <v>0</v>
      </c>
      <c r="H3141" s="49" t="e">
        <f t="shared" si="1708"/>
        <v>#NUM!</v>
      </c>
      <c r="I3141" s="178" t="e">
        <f t="shared" si="1726"/>
        <v>#NUM!</v>
      </c>
      <c r="J3141" s="2"/>
      <c r="K3141" s="2" t="str">
        <f t="shared" si="1710"/>
        <v>-</v>
      </c>
      <c r="L3141" s="2" t="str">
        <f t="shared" si="1711"/>
        <v>-</v>
      </c>
      <c r="M3141" s="2" t="str">
        <f t="shared" si="1712"/>
        <v>-</v>
      </c>
      <c r="N3141" s="2" t="str">
        <f t="shared" si="1713"/>
        <v>-</v>
      </c>
      <c r="O3141" s="2" t="str">
        <f t="shared" si="1725"/>
        <v>-</v>
      </c>
      <c r="Q3141" s="156"/>
      <c r="R3141" s="156"/>
      <c r="S3141" s="156"/>
      <c r="T3141" s="156"/>
      <c r="U3141" s="49"/>
      <c r="W3141" s="49"/>
      <c r="Z3141" s="1">
        <f t="shared" si="1696"/>
        <v>0</v>
      </c>
      <c r="AI3141" s="7">
        <f t="shared" si="1715"/>
        <v>0</v>
      </c>
      <c r="AJ3141" s="7">
        <f t="shared" si="1716"/>
        <v>0</v>
      </c>
      <c r="AK3141" s="7">
        <f t="shared" si="1717"/>
        <v>0</v>
      </c>
      <c r="AL3141" s="7">
        <f t="shared" si="1718"/>
        <v>0</v>
      </c>
      <c r="AM3141" s="2" t="str">
        <f t="shared" si="1719"/>
        <v>-</v>
      </c>
      <c r="AN3141" s="2" t="str">
        <f t="shared" si="1720"/>
        <v>-</v>
      </c>
      <c r="AO3141" s="2" t="str">
        <f t="shared" si="1721"/>
        <v>-</v>
      </c>
      <c r="AP3141" s="2" t="str">
        <f t="shared" si="1722"/>
        <v>-</v>
      </c>
      <c r="AR3141" t="str">
        <f t="shared" si="1723"/>
        <v>Cook</v>
      </c>
      <c r="AS3141" t="s">
        <v>2844</v>
      </c>
      <c r="AT3141" s="182">
        <v>8</v>
      </c>
      <c r="AV3141" s="98">
        <v>27</v>
      </c>
      <c r="AW3141" s="100">
        <v>31</v>
      </c>
      <c r="AX3141" s="106">
        <f t="shared" si="1724"/>
        <v>27031</v>
      </c>
      <c r="AZ3141" s="7" t="s">
        <v>2975</v>
      </c>
      <c r="BA3141" t="s">
        <v>3015</v>
      </c>
    </row>
    <row r="3142" spans="1:53" hidden="1" outlineLevel="1">
      <c r="A3142" t="s">
        <v>1587</v>
      </c>
      <c r="B3142" t="s">
        <v>2844</v>
      </c>
      <c r="C3142" s="1">
        <f t="shared" si="1707"/>
        <v>0</v>
      </c>
      <c r="D3142" s="7">
        <f>IF(P3142&gt;0,RANK(P3142,(P3142:R3142,S3142:AG3142)),0)</f>
        <v>0</v>
      </c>
      <c r="E3142" s="7">
        <f>IF(Q3142&gt;0,RANK(Q3142,(P3142:R3142,S3142:AG3142)),0)</f>
        <v>0</v>
      </c>
      <c r="F3142" s="7">
        <f>IF(R3142&gt;0,RANK(R3142,(P3142:R3142,S3142:AG3142)),0)</f>
        <v>0</v>
      </c>
      <c r="G3142" s="7">
        <f>IF(S3142&gt;0,RANK(S3142,(P3142:R3142,S3142:AG3142)),0)</f>
        <v>0</v>
      </c>
      <c r="H3142" s="49" t="e">
        <f t="shared" si="1708"/>
        <v>#NUM!</v>
      </c>
      <c r="I3142" s="178" t="e">
        <f t="shared" si="1726"/>
        <v>#NUM!</v>
      </c>
      <c r="J3142" s="2"/>
      <c r="K3142" s="2" t="str">
        <f t="shared" si="1710"/>
        <v>-</v>
      </c>
      <c r="L3142" s="2" t="str">
        <f t="shared" si="1711"/>
        <v>-</v>
      </c>
      <c r="M3142" s="2" t="str">
        <f t="shared" si="1712"/>
        <v>-</v>
      </c>
      <c r="N3142" s="2" t="str">
        <f t="shared" si="1713"/>
        <v>-</v>
      </c>
      <c r="O3142" s="2" t="str">
        <f t="shared" si="1725"/>
        <v>-</v>
      </c>
      <c r="Q3142" s="156"/>
      <c r="R3142" s="156"/>
      <c r="S3142" s="156"/>
      <c r="T3142" s="156"/>
      <c r="U3142" s="49"/>
      <c r="W3142" s="49"/>
      <c r="Z3142" s="1">
        <f t="shared" si="1696"/>
        <v>0</v>
      </c>
      <c r="AI3142" s="7">
        <f t="shared" si="1715"/>
        <v>0</v>
      </c>
      <c r="AJ3142" s="7">
        <f t="shared" si="1716"/>
        <v>0</v>
      </c>
      <c r="AK3142" s="7">
        <f t="shared" si="1717"/>
        <v>0</v>
      </c>
      <c r="AL3142" s="7">
        <f t="shared" si="1718"/>
        <v>0</v>
      </c>
      <c r="AM3142" s="2" t="str">
        <f t="shared" si="1719"/>
        <v>-</v>
      </c>
      <c r="AN3142" s="2" t="str">
        <f t="shared" si="1720"/>
        <v>-</v>
      </c>
      <c r="AO3142" s="2" t="str">
        <f t="shared" si="1721"/>
        <v>-</v>
      </c>
      <c r="AP3142" s="2" t="str">
        <f t="shared" si="1722"/>
        <v>-</v>
      </c>
      <c r="AR3142" t="str">
        <f t="shared" si="1723"/>
        <v>Cottonwood</v>
      </c>
      <c r="AS3142" t="s">
        <v>2844</v>
      </c>
      <c r="AT3142" s="182"/>
      <c r="AV3142" s="98">
        <v>27</v>
      </c>
      <c r="AW3142" s="100">
        <v>33</v>
      </c>
      <c r="AX3142" s="106">
        <f t="shared" si="1724"/>
        <v>27033</v>
      </c>
      <c r="AZ3142" s="7" t="s">
        <v>2975</v>
      </c>
      <c r="BA3142" t="s">
        <v>3015</v>
      </c>
    </row>
    <row r="3143" spans="1:53" hidden="1" outlineLevel="1">
      <c r="A3143" t="s">
        <v>2176</v>
      </c>
      <c r="B3143" t="s">
        <v>2844</v>
      </c>
      <c r="C3143" s="1">
        <f t="shared" si="1707"/>
        <v>0</v>
      </c>
      <c r="D3143" s="7">
        <f>IF(P3143&gt;0,RANK(P3143,(P3143:R3143,S3143:AG3143)),0)</f>
        <v>0</v>
      </c>
      <c r="E3143" s="7">
        <f>IF(Q3143&gt;0,RANK(Q3143,(P3143:R3143,S3143:AG3143)),0)</f>
        <v>0</v>
      </c>
      <c r="F3143" s="7">
        <f>IF(R3143&gt;0,RANK(R3143,(P3143:R3143,S3143:AG3143)),0)</f>
        <v>0</v>
      </c>
      <c r="G3143" s="7">
        <f>IF(S3143&gt;0,RANK(S3143,(P3143:R3143,S3143:AG3143)),0)</f>
        <v>0</v>
      </c>
      <c r="H3143" s="49" t="e">
        <f t="shared" si="1708"/>
        <v>#NUM!</v>
      </c>
      <c r="I3143" s="178" t="e">
        <f t="shared" si="1726"/>
        <v>#NUM!</v>
      </c>
      <c r="J3143" s="2"/>
      <c r="K3143" s="2" t="str">
        <f t="shared" si="1710"/>
        <v>-</v>
      </c>
      <c r="L3143" s="2" t="str">
        <f t="shared" si="1711"/>
        <v>-</v>
      </c>
      <c r="M3143" s="2" t="str">
        <f t="shared" si="1712"/>
        <v>-</v>
      </c>
      <c r="N3143" s="2" t="str">
        <f t="shared" si="1713"/>
        <v>-</v>
      </c>
      <c r="O3143" s="2" t="str">
        <f t="shared" si="1725"/>
        <v>-</v>
      </c>
      <c r="Q3143" s="156"/>
      <c r="R3143" s="156"/>
      <c r="S3143" s="156"/>
      <c r="T3143" s="156"/>
      <c r="U3143" s="49"/>
      <c r="W3143" s="49"/>
      <c r="Z3143" s="1">
        <f t="shared" si="1696"/>
        <v>0</v>
      </c>
      <c r="AI3143" s="7">
        <f t="shared" si="1715"/>
        <v>0</v>
      </c>
      <c r="AJ3143" s="7">
        <f t="shared" si="1716"/>
        <v>0</v>
      </c>
      <c r="AK3143" s="7">
        <f t="shared" si="1717"/>
        <v>0</v>
      </c>
      <c r="AL3143" s="7">
        <f t="shared" si="1718"/>
        <v>0</v>
      </c>
      <c r="AM3143" s="2" t="str">
        <f t="shared" si="1719"/>
        <v>-</v>
      </c>
      <c r="AN3143" s="2" t="str">
        <f t="shared" si="1720"/>
        <v>-</v>
      </c>
      <c r="AO3143" s="2" t="str">
        <f t="shared" si="1721"/>
        <v>-</v>
      </c>
      <c r="AP3143" s="2" t="str">
        <f t="shared" si="1722"/>
        <v>-</v>
      </c>
      <c r="AR3143" t="str">
        <f t="shared" si="1723"/>
        <v>Crow Wing</v>
      </c>
      <c r="AS3143" t="s">
        <v>2844</v>
      </c>
      <c r="AT3143" s="182">
        <v>8</v>
      </c>
      <c r="AV3143" s="98">
        <v>27</v>
      </c>
      <c r="AW3143" s="100">
        <v>35</v>
      </c>
      <c r="AX3143" s="106">
        <f t="shared" si="1724"/>
        <v>27035</v>
      </c>
      <c r="AZ3143" s="7" t="s">
        <v>2975</v>
      </c>
      <c r="BA3143" t="s">
        <v>3015</v>
      </c>
    </row>
    <row r="3144" spans="1:53" hidden="1" outlineLevel="1">
      <c r="A3144" t="s">
        <v>2505</v>
      </c>
      <c r="B3144" t="s">
        <v>2844</v>
      </c>
      <c r="C3144" s="1">
        <f t="shared" si="1707"/>
        <v>0</v>
      </c>
      <c r="D3144" s="7">
        <f>IF(P3144&gt;0,RANK(P3144,(P3144:R3144,S3144:AG3144)),0)</f>
        <v>0</v>
      </c>
      <c r="E3144" s="7">
        <f>IF(Q3144&gt;0,RANK(Q3144,(P3144:R3144,S3144:AG3144)),0)</f>
        <v>0</v>
      </c>
      <c r="F3144" s="7">
        <f>IF(R3144&gt;0,RANK(R3144,(P3144:R3144,S3144:AG3144)),0)</f>
        <v>0</v>
      </c>
      <c r="G3144" s="7">
        <f>IF(S3144&gt;0,RANK(S3144,(P3144:R3144,S3144:AG3144)),0)</f>
        <v>0</v>
      </c>
      <c r="H3144" s="49" t="e">
        <f t="shared" si="1708"/>
        <v>#NUM!</v>
      </c>
      <c r="I3144" s="178" t="e">
        <f t="shared" si="1726"/>
        <v>#NUM!</v>
      </c>
      <c r="J3144" s="2"/>
      <c r="K3144" s="2" t="str">
        <f t="shared" si="1710"/>
        <v>-</v>
      </c>
      <c r="L3144" s="2" t="str">
        <f t="shared" si="1711"/>
        <v>-</v>
      </c>
      <c r="M3144" s="2" t="str">
        <f t="shared" si="1712"/>
        <v>-</v>
      </c>
      <c r="N3144" s="2" t="str">
        <f t="shared" si="1713"/>
        <v>-</v>
      </c>
      <c r="O3144" s="2" t="str">
        <f t="shared" si="1725"/>
        <v>-</v>
      </c>
      <c r="Q3144" s="156"/>
      <c r="R3144" s="156"/>
      <c r="U3144" s="49"/>
      <c r="W3144" s="49"/>
      <c r="Z3144" s="1">
        <f t="shared" si="1696"/>
        <v>0</v>
      </c>
      <c r="AI3144" s="7">
        <f t="shared" si="1715"/>
        <v>0</v>
      </c>
      <c r="AJ3144" s="7">
        <f t="shared" si="1716"/>
        <v>0</v>
      </c>
      <c r="AK3144" s="7">
        <f t="shared" si="1717"/>
        <v>0</v>
      </c>
      <c r="AL3144" s="7">
        <f t="shared" si="1718"/>
        <v>0</v>
      </c>
      <c r="AM3144" s="2" t="str">
        <f t="shared" si="1719"/>
        <v>-</v>
      </c>
      <c r="AN3144" s="2" t="str">
        <f t="shared" si="1720"/>
        <v>-</v>
      </c>
      <c r="AO3144" s="2" t="str">
        <f t="shared" si="1721"/>
        <v>-</v>
      </c>
      <c r="AP3144" s="2" t="str">
        <f t="shared" si="1722"/>
        <v>-</v>
      </c>
      <c r="AR3144" t="str">
        <f t="shared" si="1723"/>
        <v>Dakota</v>
      </c>
      <c r="AS3144" t="s">
        <v>2844</v>
      </c>
      <c r="AT3144" s="182">
        <v>2</v>
      </c>
      <c r="AV3144" s="98">
        <v>27</v>
      </c>
      <c r="AW3144" s="100">
        <v>37</v>
      </c>
      <c r="AX3144" s="106">
        <f t="shared" si="1724"/>
        <v>27037</v>
      </c>
      <c r="AZ3144" s="7" t="s">
        <v>2975</v>
      </c>
      <c r="BA3144" t="s">
        <v>3015</v>
      </c>
    </row>
    <row r="3145" spans="1:53" hidden="1" outlineLevel="1">
      <c r="A3145" t="s">
        <v>2736</v>
      </c>
      <c r="B3145" t="s">
        <v>2844</v>
      </c>
      <c r="C3145" s="1">
        <f t="shared" si="1707"/>
        <v>0</v>
      </c>
      <c r="D3145" s="7">
        <f>IF(P3145&gt;0,RANK(P3145,(P3145:R3145,S3145:AG3145)),0)</f>
        <v>0</v>
      </c>
      <c r="E3145" s="7">
        <f>IF(Q3145&gt;0,RANK(Q3145,(P3145:R3145,S3145:AG3145)),0)</f>
        <v>0</v>
      </c>
      <c r="F3145" s="7">
        <f>IF(R3145&gt;0,RANK(R3145,(P3145:R3145,S3145:AG3145)),0)</f>
        <v>0</v>
      </c>
      <c r="G3145" s="7">
        <f>IF(S3145&gt;0,RANK(S3145,(P3145:R3145,S3145:AG3145)),0)</f>
        <v>0</v>
      </c>
      <c r="H3145" s="49" t="e">
        <f t="shared" si="1708"/>
        <v>#NUM!</v>
      </c>
      <c r="I3145" s="178" t="e">
        <f t="shared" si="1726"/>
        <v>#NUM!</v>
      </c>
      <c r="J3145" s="2"/>
      <c r="K3145" s="2" t="str">
        <f t="shared" si="1710"/>
        <v>-</v>
      </c>
      <c r="L3145" s="2" t="str">
        <f t="shared" si="1711"/>
        <v>-</v>
      </c>
      <c r="M3145" s="2" t="str">
        <f t="shared" si="1712"/>
        <v>-</v>
      </c>
      <c r="N3145" s="2" t="str">
        <f t="shared" si="1713"/>
        <v>-</v>
      </c>
      <c r="O3145" s="2" t="str">
        <f t="shared" si="1725"/>
        <v>-</v>
      </c>
      <c r="Q3145" s="156"/>
      <c r="R3145" s="156"/>
      <c r="S3145" s="156"/>
      <c r="T3145" s="156"/>
      <c r="U3145" s="49"/>
      <c r="W3145" s="49"/>
      <c r="Z3145" s="1">
        <f t="shared" si="1696"/>
        <v>0</v>
      </c>
      <c r="AI3145" s="7">
        <f t="shared" si="1715"/>
        <v>0</v>
      </c>
      <c r="AJ3145" s="7">
        <f t="shared" si="1716"/>
        <v>0</v>
      </c>
      <c r="AK3145" s="7">
        <f t="shared" si="1717"/>
        <v>0</v>
      </c>
      <c r="AL3145" s="7">
        <f t="shared" si="1718"/>
        <v>0</v>
      </c>
      <c r="AM3145" s="2" t="str">
        <f t="shared" si="1719"/>
        <v>-</v>
      </c>
      <c r="AN3145" s="2" t="str">
        <f t="shared" si="1720"/>
        <v>-</v>
      </c>
      <c r="AO3145" s="2" t="str">
        <f t="shared" si="1721"/>
        <v>-</v>
      </c>
      <c r="AP3145" s="2" t="str">
        <f t="shared" si="1722"/>
        <v>-</v>
      </c>
      <c r="AR3145" t="str">
        <f t="shared" si="1723"/>
        <v>Dodge</v>
      </c>
      <c r="AS3145" t="s">
        <v>2844</v>
      </c>
      <c r="AT3145" s="182">
        <v>1</v>
      </c>
      <c r="AV3145" s="98">
        <v>27</v>
      </c>
      <c r="AW3145" s="100">
        <v>39</v>
      </c>
      <c r="AX3145" s="106">
        <f t="shared" si="1724"/>
        <v>27039</v>
      </c>
      <c r="AZ3145" s="7" t="s">
        <v>2975</v>
      </c>
      <c r="BA3145" t="s">
        <v>3015</v>
      </c>
    </row>
    <row r="3146" spans="1:53" hidden="1" outlineLevel="1">
      <c r="A3146" t="s">
        <v>321</v>
      </c>
      <c r="B3146" t="s">
        <v>2844</v>
      </c>
      <c r="C3146" s="1">
        <f t="shared" si="1707"/>
        <v>0</v>
      </c>
      <c r="D3146" s="7">
        <f>IF(P3146&gt;0,RANK(P3146,(P3146:R3146,S3146:AG3146)),0)</f>
        <v>0</v>
      </c>
      <c r="E3146" s="7">
        <f>IF(Q3146&gt;0,RANK(Q3146,(P3146:R3146,S3146:AG3146)),0)</f>
        <v>0</v>
      </c>
      <c r="F3146" s="7">
        <f>IF(R3146&gt;0,RANK(R3146,(P3146:R3146,S3146:AG3146)),0)</f>
        <v>0</v>
      </c>
      <c r="G3146" s="7">
        <f>IF(S3146&gt;0,RANK(S3146,(P3146:R3146,S3146:AG3146)),0)</f>
        <v>0</v>
      </c>
      <c r="H3146" s="49" t="e">
        <f t="shared" si="1708"/>
        <v>#NUM!</v>
      </c>
      <c r="I3146" s="178" t="e">
        <f t="shared" si="1726"/>
        <v>#NUM!</v>
      </c>
      <c r="J3146" s="2"/>
      <c r="K3146" s="2" t="str">
        <f t="shared" si="1710"/>
        <v>-</v>
      </c>
      <c r="L3146" s="2" t="str">
        <f t="shared" si="1711"/>
        <v>-</v>
      </c>
      <c r="M3146" s="2" t="str">
        <f t="shared" si="1712"/>
        <v>-</v>
      </c>
      <c r="N3146" s="2" t="str">
        <f t="shared" si="1713"/>
        <v>-</v>
      </c>
      <c r="O3146" s="2" t="str">
        <f t="shared" si="1725"/>
        <v>-</v>
      </c>
      <c r="Q3146" s="156"/>
      <c r="R3146" s="156"/>
      <c r="S3146" s="156"/>
      <c r="T3146" s="156"/>
      <c r="U3146" s="49"/>
      <c r="W3146" s="49"/>
      <c r="Z3146" s="1">
        <f t="shared" si="1696"/>
        <v>0</v>
      </c>
      <c r="AI3146" s="7">
        <f t="shared" si="1715"/>
        <v>0</v>
      </c>
      <c r="AJ3146" s="7">
        <f t="shared" si="1716"/>
        <v>0</v>
      </c>
      <c r="AK3146" s="7">
        <f t="shared" si="1717"/>
        <v>0</v>
      </c>
      <c r="AL3146" s="7">
        <f t="shared" si="1718"/>
        <v>0</v>
      </c>
      <c r="AM3146" s="2" t="str">
        <f t="shared" si="1719"/>
        <v>-</v>
      </c>
      <c r="AN3146" s="2" t="str">
        <f t="shared" si="1720"/>
        <v>-</v>
      </c>
      <c r="AO3146" s="2" t="str">
        <f t="shared" si="1721"/>
        <v>-</v>
      </c>
      <c r="AP3146" s="2" t="str">
        <f t="shared" si="1722"/>
        <v>-</v>
      </c>
      <c r="AR3146" t="str">
        <f t="shared" ref="AR3146:AR3209" si="1727">A3146</f>
        <v>Douglas</v>
      </c>
      <c r="AS3146" t="s">
        <v>2844</v>
      </c>
      <c r="AT3146" s="182">
        <v>7</v>
      </c>
      <c r="AV3146" s="98">
        <v>27</v>
      </c>
      <c r="AW3146" s="100">
        <v>41</v>
      </c>
      <c r="AX3146" s="106">
        <f t="shared" si="1724"/>
        <v>27041</v>
      </c>
      <c r="AZ3146" s="7" t="s">
        <v>2975</v>
      </c>
      <c r="BA3146" t="s">
        <v>3015</v>
      </c>
    </row>
    <row r="3147" spans="1:53" hidden="1" outlineLevel="1">
      <c r="A3147" t="s">
        <v>1924</v>
      </c>
      <c r="B3147" t="s">
        <v>2844</v>
      </c>
      <c r="C3147" s="1">
        <f t="shared" si="1707"/>
        <v>0</v>
      </c>
      <c r="D3147" s="7">
        <f>IF(P3147&gt;0,RANK(P3147,(P3147:R3147,S3147:AG3147)),0)</f>
        <v>0</v>
      </c>
      <c r="E3147" s="7">
        <f>IF(Q3147&gt;0,RANK(Q3147,(P3147:R3147,S3147:AG3147)),0)</f>
        <v>0</v>
      </c>
      <c r="F3147" s="7">
        <f>IF(R3147&gt;0,RANK(R3147,(P3147:R3147,S3147:AG3147)),0)</f>
        <v>0</v>
      </c>
      <c r="G3147" s="7">
        <f>IF(S3147&gt;0,RANK(S3147,(P3147:R3147,S3147:AG3147)),0)</f>
        <v>0</v>
      </c>
      <c r="H3147" s="49" t="e">
        <f t="shared" si="1708"/>
        <v>#NUM!</v>
      </c>
      <c r="I3147" s="178" t="e">
        <f t="shared" si="1726"/>
        <v>#NUM!</v>
      </c>
      <c r="J3147" s="2"/>
      <c r="K3147" s="2" t="str">
        <f t="shared" si="1710"/>
        <v>-</v>
      </c>
      <c r="L3147" s="2" t="str">
        <f t="shared" si="1711"/>
        <v>-</v>
      </c>
      <c r="M3147" s="2" t="str">
        <f t="shared" si="1712"/>
        <v>-</v>
      </c>
      <c r="N3147" s="2" t="str">
        <f t="shared" si="1713"/>
        <v>-</v>
      </c>
      <c r="O3147" s="2" t="str">
        <f t="shared" si="1725"/>
        <v>-</v>
      </c>
      <c r="Q3147" s="156"/>
      <c r="R3147" s="156"/>
      <c r="S3147" s="156"/>
      <c r="T3147" s="156"/>
      <c r="U3147" s="49"/>
      <c r="W3147" s="49"/>
      <c r="Z3147" s="1">
        <f t="shared" si="1696"/>
        <v>0</v>
      </c>
      <c r="AI3147" s="7">
        <f t="shared" si="1715"/>
        <v>0</v>
      </c>
      <c r="AJ3147" s="7">
        <f t="shared" si="1716"/>
        <v>0</v>
      </c>
      <c r="AK3147" s="7">
        <f t="shared" si="1717"/>
        <v>0</v>
      </c>
      <c r="AL3147" s="7">
        <f t="shared" si="1718"/>
        <v>0</v>
      </c>
      <c r="AM3147" s="2" t="str">
        <f t="shared" si="1719"/>
        <v>-</v>
      </c>
      <c r="AN3147" s="2" t="str">
        <f t="shared" si="1720"/>
        <v>-</v>
      </c>
      <c r="AO3147" s="2" t="str">
        <f t="shared" si="1721"/>
        <v>-</v>
      </c>
      <c r="AP3147" s="2" t="str">
        <f t="shared" si="1722"/>
        <v>-</v>
      </c>
      <c r="AR3147" t="str">
        <f t="shared" si="1727"/>
        <v>Faribault</v>
      </c>
      <c r="AS3147" t="s">
        <v>2844</v>
      </c>
      <c r="AT3147" s="182">
        <v>1</v>
      </c>
      <c r="AV3147" s="98">
        <v>27</v>
      </c>
      <c r="AW3147" s="100">
        <v>43</v>
      </c>
      <c r="AX3147" s="106">
        <f t="shared" si="1724"/>
        <v>27043</v>
      </c>
      <c r="AZ3147" s="7" t="s">
        <v>2975</v>
      </c>
      <c r="BA3147" t="s">
        <v>3015</v>
      </c>
    </row>
    <row r="3148" spans="1:53" hidden="1" outlineLevel="1">
      <c r="A3148" t="s">
        <v>2145</v>
      </c>
      <c r="B3148" t="s">
        <v>2844</v>
      </c>
      <c r="C3148" s="1">
        <f t="shared" si="1707"/>
        <v>0</v>
      </c>
      <c r="D3148" s="7">
        <f>IF(P3148&gt;0,RANK(P3148,(P3148:R3148,S3148:AG3148)),0)</f>
        <v>0</v>
      </c>
      <c r="E3148" s="7">
        <f>IF(Q3148&gt;0,RANK(Q3148,(P3148:R3148,S3148:AG3148)),0)</f>
        <v>0</v>
      </c>
      <c r="F3148" s="7">
        <f>IF(R3148&gt;0,RANK(R3148,(P3148:R3148,S3148:AG3148)),0)</f>
        <v>0</v>
      </c>
      <c r="G3148" s="7">
        <f>IF(S3148&gt;0,RANK(S3148,(P3148:R3148,S3148:AG3148)),0)</f>
        <v>0</v>
      </c>
      <c r="H3148" s="49" t="e">
        <f t="shared" si="1708"/>
        <v>#NUM!</v>
      </c>
      <c r="I3148" s="178" t="e">
        <f t="shared" si="1726"/>
        <v>#NUM!</v>
      </c>
      <c r="J3148" s="2"/>
      <c r="K3148" s="2" t="str">
        <f t="shared" si="1710"/>
        <v>-</v>
      </c>
      <c r="L3148" s="2" t="str">
        <f t="shared" si="1711"/>
        <v>-</v>
      </c>
      <c r="M3148" s="2" t="str">
        <f t="shared" si="1712"/>
        <v>-</v>
      </c>
      <c r="N3148" s="2" t="str">
        <f t="shared" si="1713"/>
        <v>-</v>
      </c>
      <c r="O3148" s="2" t="str">
        <f t="shared" si="1725"/>
        <v>-</v>
      </c>
      <c r="Q3148" s="156"/>
      <c r="R3148" s="156"/>
      <c r="S3148" s="156"/>
      <c r="T3148" s="156"/>
      <c r="U3148" s="49"/>
      <c r="W3148" s="49"/>
      <c r="Z3148" s="1">
        <f t="shared" si="1696"/>
        <v>0</v>
      </c>
      <c r="AI3148" s="7">
        <f t="shared" si="1715"/>
        <v>0</v>
      </c>
      <c r="AJ3148" s="7">
        <f t="shared" si="1716"/>
        <v>0</v>
      </c>
      <c r="AK3148" s="7">
        <f t="shared" si="1717"/>
        <v>0</v>
      </c>
      <c r="AL3148" s="7">
        <f t="shared" si="1718"/>
        <v>0</v>
      </c>
      <c r="AM3148" s="2" t="str">
        <f t="shared" si="1719"/>
        <v>-</v>
      </c>
      <c r="AN3148" s="2" t="str">
        <f t="shared" si="1720"/>
        <v>-</v>
      </c>
      <c r="AO3148" s="2" t="str">
        <f t="shared" si="1721"/>
        <v>-</v>
      </c>
      <c r="AP3148" s="2" t="str">
        <f t="shared" si="1722"/>
        <v>-</v>
      </c>
      <c r="AR3148" t="str">
        <f t="shared" si="1727"/>
        <v>Fillmore</v>
      </c>
      <c r="AS3148" t="s">
        <v>2844</v>
      </c>
      <c r="AT3148" s="182">
        <v>1</v>
      </c>
      <c r="AV3148" s="98">
        <v>27</v>
      </c>
      <c r="AW3148" s="100">
        <v>45</v>
      </c>
      <c r="AX3148" s="106">
        <f t="shared" si="1724"/>
        <v>27045</v>
      </c>
      <c r="AZ3148" s="7" t="s">
        <v>2975</v>
      </c>
      <c r="BA3148" t="s">
        <v>3015</v>
      </c>
    </row>
    <row r="3149" spans="1:53" hidden="1" outlineLevel="1">
      <c r="A3149" t="s">
        <v>1179</v>
      </c>
      <c r="B3149" t="s">
        <v>2844</v>
      </c>
      <c r="C3149" s="1">
        <f t="shared" si="1707"/>
        <v>0</v>
      </c>
      <c r="D3149" s="7">
        <f>IF(P3149&gt;0,RANK(P3149,(P3149:R3149,S3149:AG3149)),0)</f>
        <v>0</v>
      </c>
      <c r="E3149" s="7">
        <f>IF(Q3149&gt;0,RANK(Q3149,(P3149:R3149,S3149:AG3149)),0)</f>
        <v>0</v>
      </c>
      <c r="F3149" s="7">
        <f>IF(R3149&gt;0,RANK(R3149,(P3149:R3149,S3149:AG3149)),0)</f>
        <v>0</v>
      </c>
      <c r="G3149" s="7">
        <f>IF(S3149&gt;0,RANK(S3149,(P3149:R3149,S3149:AG3149)),0)</f>
        <v>0</v>
      </c>
      <c r="H3149" s="49" t="e">
        <f t="shared" si="1708"/>
        <v>#NUM!</v>
      </c>
      <c r="I3149" s="178" t="e">
        <f t="shared" si="1726"/>
        <v>#NUM!</v>
      </c>
      <c r="J3149" s="2"/>
      <c r="K3149" s="2" t="str">
        <f t="shared" si="1710"/>
        <v>-</v>
      </c>
      <c r="L3149" s="2" t="str">
        <f t="shared" si="1711"/>
        <v>-</v>
      </c>
      <c r="M3149" s="2" t="str">
        <f t="shared" si="1712"/>
        <v>-</v>
      </c>
      <c r="N3149" s="2" t="str">
        <f t="shared" si="1713"/>
        <v>-</v>
      </c>
      <c r="O3149" s="2" t="str">
        <f t="shared" si="1725"/>
        <v>-</v>
      </c>
      <c r="Q3149" s="156"/>
      <c r="R3149" s="156"/>
      <c r="S3149" s="156"/>
      <c r="T3149" s="156"/>
      <c r="U3149" s="49"/>
      <c r="W3149" s="49"/>
      <c r="Z3149" s="1">
        <f t="shared" si="1696"/>
        <v>0</v>
      </c>
      <c r="AI3149" s="7">
        <f t="shared" si="1715"/>
        <v>0</v>
      </c>
      <c r="AJ3149" s="7">
        <f t="shared" si="1716"/>
        <v>0</v>
      </c>
      <c r="AK3149" s="7">
        <f t="shared" si="1717"/>
        <v>0</v>
      </c>
      <c r="AL3149" s="7">
        <f t="shared" si="1718"/>
        <v>0</v>
      </c>
      <c r="AM3149" s="2" t="str">
        <f t="shared" si="1719"/>
        <v>-</v>
      </c>
      <c r="AN3149" s="2" t="str">
        <f t="shared" si="1720"/>
        <v>-</v>
      </c>
      <c r="AO3149" s="2" t="str">
        <f t="shared" si="1721"/>
        <v>-</v>
      </c>
      <c r="AP3149" s="2" t="str">
        <f t="shared" si="1722"/>
        <v>-</v>
      </c>
      <c r="AR3149" t="str">
        <f t="shared" si="1727"/>
        <v>Freeborn</v>
      </c>
      <c r="AS3149" t="s">
        <v>2844</v>
      </c>
      <c r="AT3149" s="182">
        <v>1</v>
      </c>
      <c r="AV3149" s="98">
        <v>27</v>
      </c>
      <c r="AW3149" s="100">
        <v>47</v>
      </c>
      <c r="AX3149" s="106">
        <f t="shared" si="1724"/>
        <v>27047</v>
      </c>
      <c r="AZ3149" s="7" t="s">
        <v>2975</v>
      </c>
      <c r="BA3149" t="s">
        <v>3015</v>
      </c>
    </row>
    <row r="3150" spans="1:53" hidden="1" outlineLevel="1">
      <c r="A3150" t="s">
        <v>453</v>
      </c>
      <c r="B3150" t="s">
        <v>2844</v>
      </c>
      <c r="C3150" s="1">
        <f t="shared" si="1707"/>
        <v>0</v>
      </c>
      <c r="D3150" s="7">
        <f>IF(P3150&gt;0,RANK(P3150,(P3150:R3150,S3150:AG3150)),0)</f>
        <v>0</v>
      </c>
      <c r="E3150" s="7">
        <f>IF(Q3150&gt;0,RANK(Q3150,(P3150:R3150,S3150:AG3150)),0)</f>
        <v>0</v>
      </c>
      <c r="F3150" s="7">
        <f>IF(R3150&gt;0,RANK(R3150,(P3150:R3150,S3150:AG3150)),0)</f>
        <v>0</v>
      </c>
      <c r="G3150" s="7">
        <f>IF(S3150&gt;0,RANK(S3150,(P3150:R3150,S3150:AG3150)),0)</f>
        <v>0</v>
      </c>
      <c r="H3150" s="49" t="e">
        <f t="shared" si="1708"/>
        <v>#NUM!</v>
      </c>
      <c r="I3150" s="178" t="e">
        <f t="shared" si="1726"/>
        <v>#NUM!</v>
      </c>
      <c r="J3150" s="2"/>
      <c r="K3150" s="2" t="str">
        <f t="shared" si="1710"/>
        <v>-</v>
      </c>
      <c r="L3150" s="2" t="str">
        <f t="shared" si="1711"/>
        <v>-</v>
      </c>
      <c r="M3150" s="2" t="str">
        <f t="shared" si="1712"/>
        <v>-</v>
      </c>
      <c r="N3150" s="2" t="str">
        <f t="shared" si="1713"/>
        <v>-</v>
      </c>
      <c r="O3150" s="2" t="str">
        <f t="shared" si="1725"/>
        <v>-</v>
      </c>
      <c r="Q3150" s="156"/>
      <c r="R3150" s="156"/>
      <c r="S3150" s="156"/>
      <c r="T3150" s="156"/>
      <c r="U3150" s="49"/>
      <c r="W3150" s="49"/>
      <c r="Z3150" s="1">
        <f t="shared" si="1696"/>
        <v>0</v>
      </c>
      <c r="AI3150" s="7">
        <f t="shared" si="1715"/>
        <v>0</v>
      </c>
      <c r="AJ3150" s="7">
        <f t="shared" si="1716"/>
        <v>0</v>
      </c>
      <c r="AK3150" s="7">
        <f t="shared" si="1717"/>
        <v>0</v>
      </c>
      <c r="AL3150" s="7">
        <f t="shared" si="1718"/>
        <v>0</v>
      </c>
      <c r="AM3150" s="2" t="str">
        <f t="shared" si="1719"/>
        <v>-</v>
      </c>
      <c r="AN3150" s="2" t="str">
        <f t="shared" si="1720"/>
        <v>-</v>
      </c>
      <c r="AO3150" s="2" t="str">
        <f t="shared" si="1721"/>
        <v>-</v>
      </c>
      <c r="AP3150" s="2" t="str">
        <f t="shared" si="1722"/>
        <v>-</v>
      </c>
      <c r="AR3150" t="str">
        <f t="shared" si="1727"/>
        <v>Goodhue</v>
      </c>
      <c r="AS3150" t="s">
        <v>2844</v>
      </c>
      <c r="AT3150" s="182">
        <v>2</v>
      </c>
      <c r="AV3150" s="98">
        <v>27</v>
      </c>
      <c r="AW3150" s="100">
        <v>49</v>
      </c>
      <c r="AX3150" s="106">
        <f t="shared" si="1724"/>
        <v>27049</v>
      </c>
      <c r="AZ3150" s="7" t="s">
        <v>2975</v>
      </c>
      <c r="BA3150" t="s">
        <v>3015</v>
      </c>
    </row>
    <row r="3151" spans="1:53" hidden="1" outlineLevel="1">
      <c r="A3151" t="s">
        <v>2072</v>
      </c>
      <c r="B3151" t="s">
        <v>2844</v>
      </c>
      <c r="C3151" s="1">
        <f t="shared" si="1707"/>
        <v>0</v>
      </c>
      <c r="D3151" s="7">
        <f>IF(P3151&gt;0,RANK(P3151,(P3151:R3151,S3151:AG3151)),0)</f>
        <v>0</v>
      </c>
      <c r="E3151" s="7">
        <f>IF(Q3151&gt;0,RANK(Q3151,(P3151:R3151,S3151:AG3151)),0)</f>
        <v>0</v>
      </c>
      <c r="F3151" s="7">
        <f>IF(R3151&gt;0,RANK(R3151,(P3151:R3151,S3151:AG3151)),0)</f>
        <v>0</v>
      </c>
      <c r="G3151" s="7">
        <f>IF(S3151&gt;0,RANK(S3151,(P3151:R3151,S3151:AG3151)),0)</f>
        <v>0</v>
      </c>
      <c r="H3151" s="49" t="e">
        <f t="shared" si="1708"/>
        <v>#NUM!</v>
      </c>
      <c r="I3151" s="178" t="e">
        <f t="shared" si="1726"/>
        <v>#NUM!</v>
      </c>
      <c r="J3151" s="2"/>
      <c r="K3151" s="2" t="str">
        <f t="shared" si="1710"/>
        <v>-</v>
      </c>
      <c r="L3151" s="2" t="str">
        <f t="shared" si="1711"/>
        <v>-</v>
      </c>
      <c r="M3151" s="2" t="str">
        <f t="shared" si="1712"/>
        <v>-</v>
      </c>
      <c r="N3151" s="2" t="str">
        <f t="shared" si="1713"/>
        <v>-</v>
      </c>
      <c r="O3151" s="2" t="str">
        <f t="shared" si="1725"/>
        <v>-</v>
      </c>
      <c r="Q3151" s="156"/>
      <c r="R3151" s="156"/>
      <c r="S3151" s="156"/>
      <c r="T3151" s="156"/>
      <c r="U3151" s="49"/>
      <c r="W3151" s="49"/>
      <c r="Z3151" s="1">
        <f t="shared" si="1696"/>
        <v>0</v>
      </c>
      <c r="AI3151" s="7">
        <f t="shared" si="1715"/>
        <v>0</v>
      </c>
      <c r="AJ3151" s="7">
        <f t="shared" si="1716"/>
        <v>0</v>
      </c>
      <c r="AK3151" s="7">
        <f t="shared" si="1717"/>
        <v>0</v>
      </c>
      <c r="AL3151" s="7">
        <f t="shared" si="1718"/>
        <v>0</v>
      </c>
      <c r="AM3151" s="2" t="str">
        <f t="shared" si="1719"/>
        <v>-</v>
      </c>
      <c r="AN3151" s="2" t="str">
        <f t="shared" si="1720"/>
        <v>-</v>
      </c>
      <c r="AO3151" s="2" t="str">
        <f t="shared" si="1721"/>
        <v>-</v>
      </c>
      <c r="AP3151" s="2" t="str">
        <f t="shared" si="1722"/>
        <v>-</v>
      </c>
      <c r="AR3151" t="str">
        <f t="shared" si="1727"/>
        <v>Grant</v>
      </c>
      <c r="AS3151" t="s">
        <v>2844</v>
      </c>
      <c r="AT3151" s="182">
        <v>7</v>
      </c>
      <c r="AV3151" s="98">
        <v>27</v>
      </c>
      <c r="AW3151" s="100">
        <v>51</v>
      </c>
      <c r="AX3151" s="106">
        <f t="shared" si="1724"/>
        <v>27051</v>
      </c>
      <c r="AZ3151" s="7" t="s">
        <v>2975</v>
      </c>
      <c r="BA3151" t="s">
        <v>3015</v>
      </c>
    </row>
    <row r="3152" spans="1:53" hidden="1" outlineLevel="1">
      <c r="A3152" t="s">
        <v>604</v>
      </c>
      <c r="B3152" t="s">
        <v>2844</v>
      </c>
      <c r="C3152" s="1">
        <f t="shared" si="1707"/>
        <v>0</v>
      </c>
      <c r="D3152" s="7">
        <f>IF(P3152&gt;0,RANK(P3152,(P3152:R3152,S3152:AG3152)),0)</f>
        <v>0</v>
      </c>
      <c r="E3152" s="7">
        <f>IF(Q3152&gt;0,RANK(Q3152,(P3152:R3152,S3152:AG3152)),0)</f>
        <v>0</v>
      </c>
      <c r="F3152" s="7">
        <f>IF(R3152&gt;0,RANK(R3152,(P3152:R3152,S3152:AG3152)),0)</f>
        <v>0</v>
      </c>
      <c r="G3152" s="7">
        <f>IF(S3152&gt;0,RANK(S3152,(P3152:R3152,S3152:AG3152)),0)</f>
        <v>0</v>
      </c>
      <c r="H3152" s="49" t="e">
        <f t="shared" si="1708"/>
        <v>#NUM!</v>
      </c>
      <c r="I3152" s="178" t="e">
        <f t="shared" si="1726"/>
        <v>#NUM!</v>
      </c>
      <c r="J3152" s="2"/>
      <c r="K3152" s="2" t="str">
        <f t="shared" si="1710"/>
        <v>-</v>
      </c>
      <c r="L3152" s="2" t="str">
        <f t="shared" si="1711"/>
        <v>-</v>
      </c>
      <c r="M3152" s="2" t="str">
        <f t="shared" si="1712"/>
        <v>-</v>
      </c>
      <c r="N3152" s="2" t="str">
        <f t="shared" si="1713"/>
        <v>-</v>
      </c>
      <c r="O3152" s="2" t="str">
        <f t="shared" si="1725"/>
        <v>-</v>
      </c>
      <c r="U3152" s="49"/>
      <c r="W3152" s="49"/>
      <c r="Z3152" s="1">
        <f t="shared" si="1696"/>
        <v>0</v>
      </c>
      <c r="AI3152" s="7">
        <f t="shared" si="1715"/>
        <v>0</v>
      </c>
      <c r="AJ3152" s="7">
        <f t="shared" si="1716"/>
        <v>0</v>
      </c>
      <c r="AK3152" s="7">
        <f t="shared" si="1717"/>
        <v>0</v>
      </c>
      <c r="AL3152" s="7">
        <f t="shared" si="1718"/>
        <v>0</v>
      </c>
      <c r="AM3152" s="2" t="str">
        <f t="shared" si="1719"/>
        <v>-</v>
      </c>
      <c r="AN3152" s="2" t="str">
        <f t="shared" si="1720"/>
        <v>-</v>
      </c>
      <c r="AO3152" s="2" t="str">
        <f t="shared" si="1721"/>
        <v>-</v>
      </c>
      <c r="AP3152" s="2" t="str">
        <f t="shared" si="1722"/>
        <v>-</v>
      </c>
      <c r="AR3152" t="str">
        <f t="shared" si="1727"/>
        <v>Hennepin</v>
      </c>
      <c r="AS3152" t="s">
        <v>2844</v>
      </c>
      <c r="AT3152" s="182"/>
      <c r="AV3152" s="98">
        <v>27</v>
      </c>
      <c r="AW3152" s="100">
        <v>53</v>
      </c>
      <c r="AX3152" s="106">
        <f t="shared" si="1724"/>
        <v>27053</v>
      </c>
      <c r="AZ3152" s="7" t="s">
        <v>2975</v>
      </c>
      <c r="BA3152" t="s">
        <v>3015</v>
      </c>
    </row>
    <row r="3153" spans="1:53" hidden="1" outlineLevel="1">
      <c r="A3153" t="s">
        <v>2108</v>
      </c>
      <c r="B3153" t="s">
        <v>2844</v>
      </c>
      <c r="C3153" s="1">
        <f t="shared" si="1707"/>
        <v>0</v>
      </c>
      <c r="D3153" s="7">
        <f>IF(P3153&gt;0,RANK(P3153,(P3153:R3153,S3153:AG3153)),0)</f>
        <v>0</v>
      </c>
      <c r="E3153" s="7">
        <f>IF(Q3153&gt;0,RANK(Q3153,(P3153:R3153,S3153:AG3153)),0)</f>
        <v>0</v>
      </c>
      <c r="F3153" s="7">
        <f>IF(R3153&gt;0,RANK(R3153,(P3153:R3153,S3153:AG3153)),0)</f>
        <v>0</v>
      </c>
      <c r="G3153" s="7">
        <f>IF(S3153&gt;0,RANK(S3153,(P3153:R3153,S3153:AG3153)),0)</f>
        <v>0</v>
      </c>
      <c r="H3153" s="49" t="e">
        <f t="shared" si="1708"/>
        <v>#NUM!</v>
      </c>
      <c r="I3153" s="178" t="e">
        <f t="shared" si="1726"/>
        <v>#NUM!</v>
      </c>
      <c r="J3153" s="2"/>
      <c r="K3153" s="2" t="str">
        <f t="shared" si="1710"/>
        <v>-</v>
      </c>
      <c r="L3153" s="2" t="str">
        <f t="shared" si="1711"/>
        <v>-</v>
      </c>
      <c r="M3153" s="2" t="str">
        <f t="shared" si="1712"/>
        <v>-</v>
      </c>
      <c r="N3153" s="2" t="str">
        <f t="shared" si="1713"/>
        <v>-</v>
      </c>
      <c r="O3153" s="2" t="str">
        <f t="shared" si="1725"/>
        <v>-</v>
      </c>
      <c r="Q3153" s="156"/>
      <c r="R3153" s="156"/>
      <c r="S3153" s="156"/>
      <c r="T3153" s="156"/>
      <c r="U3153" s="49"/>
      <c r="W3153" s="49"/>
      <c r="Z3153" s="1">
        <f t="shared" si="1696"/>
        <v>0</v>
      </c>
      <c r="AI3153" s="7">
        <f t="shared" si="1715"/>
        <v>0</v>
      </c>
      <c r="AJ3153" s="7">
        <f t="shared" si="1716"/>
        <v>0</v>
      </c>
      <c r="AK3153" s="7">
        <f t="shared" si="1717"/>
        <v>0</v>
      </c>
      <c r="AL3153" s="7">
        <f t="shared" si="1718"/>
        <v>0</v>
      </c>
      <c r="AM3153" s="2" t="str">
        <f t="shared" si="1719"/>
        <v>-</v>
      </c>
      <c r="AN3153" s="2" t="str">
        <f t="shared" si="1720"/>
        <v>-</v>
      </c>
      <c r="AO3153" s="2" t="str">
        <f t="shared" si="1721"/>
        <v>-</v>
      </c>
      <c r="AP3153" s="2" t="str">
        <f t="shared" si="1722"/>
        <v>-</v>
      </c>
      <c r="AR3153" t="str">
        <f t="shared" si="1727"/>
        <v>Houston</v>
      </c>
      <c r="AS3153" t="s">
        <v>2844</v>
      </c>
      <c r="AT3153" s="182">
        <v>1</v>
      </c>
      <c r="AV3153" s="98">
        <v>27</v>
      </c>
      <c r="AW3153" s="100">
        <v>55</v>
      </c>
      <c r="AX3153" s="106">
        <f t="shared" si="1724"/>
        <v>27055</v>
      </c>
      <c r="AZ3153" s="7" t="s">
        <v>2975</v>
      </c>
      <c r="BA3153" t="s">
        <v>3015</v>
      </c>
    </row>
    <row r="3154" spans="1:53" hidden="1" outlineLevel="1">
      <c r="A3154" t="s">
        <v>339</v>
      </c>
      <c r="B3154" t="s">
        <v>2844</v>
      </c>
      <c r="C3154" s="1">
        <f t="shared" si="1707"/>
        <v>0</v>
      </c>
      <c r="D3154" s="7">
        <f>IF(P3154&gt;0,RANK(P3154,(P3154:R3154,S3154:AG3154)),0)</f>
        <v>0</v>
      </c>
      <c r="E3154" s="7">
        <f>IF(Q3154&gt;0,RANK(Q3154,(P3154:R3154,S3154:AG3154)),0)</f>
        <v>0</v>
      </c>
      <c r="F3154" s="7">
        <f>IF(R3154&gt;0,RANK(R3154,(P3154:R3154,S3154:AG3154)),0)</f>
        <v>0</v>
      </c>
      <c r="G3154" s="7">
        <f>IF(S3154&gt;0,RANK(S3154,(P3154:R3154,S3154:AG3154)),0)</f>
        <v>0</v>
      </c>
      <c r="H3154" s="49" t="e">
        <f t="shared" si="1708"/>
        <v>#NUM!</v>
      </c>
      <c r="I3154" s="178" t="e">
        <f t="shared" si="1726"/>
        <v>#NUM!</v>
      </c>
      <c r="J3154" s="2"/>
      <c r="K3154" s="2" t="str">
        <f t="shared" si="1710"/>
        <v>-</v>
      </c>
      <c r="L3154" s="2" t="str">
        <f t="shared" si="1711"/>
        <v>-</v>
      </c>
      <c r="M3154" s="2" t="str">
        <f t="shared" si="1712"/>
        <v>-</v>
      </c>
      <c r="N3154" s="2" t="str">
        <f t="shared" si="1713"/>
        <v>-</v>
      </c>
      <c r="O3154" s="2" t="str">
        <f t="shared" si="1725"/>
        <v>-</v>
      </c>
      <c r="Q3154" s="156"/>
      <c r="R3154" s="156"/>
      <c r="S3154" s="156"/>
      <c r="T3154" s="156"/>
      <c r="U3154" s="49"/>
      <c r="W3154" s="49"/>
      <c r="Z3154" s="1">
        <f t="shared" si="1696"/>
        <v>0</v>
      </c>
      <c r="AI3154" s="7">
        <f t="shared" si="1715"/>
        <v>0</v>
      </c>
      <c r="AJ3154" s="7">
        <f t="shared" si="1716"/>
        <v>0</v>
      </c>
      <c r="AK3154" s="7">
        <f t="shared" si="1717"/>
        <v>0</v>
      </c>
      <c r="AL3154" s="7">
        <f t="shared" si="1718"/>
        <v>0</v>
      </c>
      <c r="AM3154" s="2" t="str">
        <f t="shared" si="1719"/>
        <v>-</v>
      </c>
      <c r="AN3154" s="2" t="str">
        <f t="shared" si="1720"/>
        <v>-</v>
      </c>
      <c r="AO3154" s="2" t="str">
        <f t="shared" si="1721"/>
        <v>-</v>
      </c>
      <c r="AP3154" s="2" t="str">
        <f t="shared" si="1722"/>
        <v>-</v>
      </c>
      <c r="AR3154" t="str">
        <f t="shared" si="1727"/>
        <v>Hubbard</v>
      </c>
      <c r="AS3154" t="s">
        <v>2844</v>
      </c>
      <c r="AT3154" s="182">
        <v>8</v>
      </c>
      <c r="AV3154" s="98">
        <v>27</v>
      </c>
      <c r="AW3154" s="100">
        <v>57</v>
      </c>
      <c r="AX3154" s="106">
        <f t="shared" si="1724"/>
        <v>27057</v>
      </c>
      <c r="AZ3154" s="7" t="s">
        <v>2975</v>
      </c>
      <c r="BA3154" t="s">
        <v>3015</v>
      </c>
    </row>
    <row r="3155" spans="1:53" hidden="1" outlineLevel="1">
      <c r="A3155" t="s">
        <v>1285</v>
      </c>
      <c r="B3155" t="s">
        <v>2844</v>
      </c>
      <c r="C3155" s="1">
        <f t="shared" si="1707"/>
        <v>0</v>
      </c>
      <c r="D3155" s="7">
        <f>IF(P3155&gt;0,RANK(P3155,(P3155:R3155,S3155:AG3155)),0)</f>
        <v>0</v>
      </c>
      <c r="E3155" s="7">
        <f>IF(Q3155&gt;0,RANK(Q3155,(P3155:R3155,S3155:AG3155)),0)</f>
        <v>0</v>
      </c>
      <c r="F3155" s="7">
        <f>IF(R3155&gt;0,RANK(R3155,(P3155:R3155,S3155:AG3155)),0)</f>
        <v>0</v>
      </c>
      <c r="G3155" s="7">
        <f>IF(S3155&gt;0,RANK(S3155,(P3155:R3155,S3155:AG3155)),0)</f>
        <v>0</v>
      </c>
      <c r="H3155" s="49" t="e">
        <f t="shared" si="1708"/>
        <v>#NUM!</v>
      </c>
      <c r="I3155" s="178" t="e">
        <f t="shared" si="1726"/>
        <v>#NUM!</v>
      </c>
      <c r="J3155" s="2"/>
      <c r="K3155" s="2" t="str">
        <f t="shared" si="1710"/>
        <v>-</v>
      </c>
      <c r="L3155" s="2" t="str">
        <f t="shared" si="1711"/>
        <v>-</v>
      </c>
      <c r="M3155" s="2" t="str">
        <f t="shared" si="1712"/>
        <v>-</v>
      </c>
      <c r="N3155" s="2" t="str">
        <f t="shared" si="1713"/>
        <v>-</v>
      </c>
      <c r="O3155" s="2" t="str">
        <f t="shared" si="1725"/>
        <v>-</v>
      </c>
      <c r="Q3155" s="156"/>
      <c r="R3155" s="156"/>
      <c r="S3155" s="156"/>
      <c r="T3155" s="156"/>
      <c r="U3155" s="49"/>
      <c r="W3155" s="49"/>
      <c r="Z3155" s="1">
        <f t="shared" si="1696"/>
        <v>0</v>
      </c>
      <c r="AI3155" s="7">
        <f t="shared" si="1715"/>
        <v>0</v>
      </c>
      <c r="AJ3155" s="7">
        <f t="shared" si="1716"/>
        <v>0</v>
      </c>
      <c r="AK3155" s="7">
        <f t="shared" si="1717"/>
        <v>0</v>
      </c>
      <c r="AL3155" s="7">
        <f t="shared" si="1718"/>
        <v>0</v>
      </c>
      <c r="AM3155" s="2" t="str">
        <f t="shared" si="1719"/>
        <v>-</v>
      </c>
      <c r="AN3155" s="2" t="str">
        <f t="shared" si="1720"/>
        <v>-</v>
      </c>
      <c r="AO3155" s="2" t="str">
        <f t="shared" si="1721"/>
        <v>-</v>
      </c>
      <c r="AP3155" s="2" t="str">
        <f t="shared" si="1722"/>
        <v>-</v>
      </c>
      <c r="AR3155" t="str">
        <f t="shared" si="1727"/>
        <v>Isanti</v>
      </c>
      <c r="AS3155" t="s">
        <v>2844</v>
      </c>
      <c r="AT3155" s="182">
        <v>8</v>
      </c>
      <c r="AV3155" s="98">
        <v>27</v>
      </c>
      <c r="AW3155" s="100">
        <v>59</v>
      </c>
      <c r="AX3155" s="106">
        <f t="shared" si="1724"/>
        <v>27059</v>
      </c>
      <c r="AZ3155" s="7" t="s">
        <v>2975</v>
      </c>
      <c r="BA3155" t="s">
        <v>3015</v>
      </c>
    </row>
    <row r="3156" spans="1:53" hidden="1" outlineLevel="1">
      <c r="A3156" t="s">
        <v>2413</v>
      </c>
      <c r="B3156" t="s">
        <v>2844</v>
      </c>
      <c r="C3156" s="1">
        <f t="shared" si="1707"/>
        <v>0</v>
      </c>
      <c r="D3156" s="7">
        <f>IF(P3156&gt;0,RANK(P3156,(P3156:R3156,S3156:AG3156)),0)</f>
        <v>0</v>
      </c>
      <c r="E3156" s="7">
        <f>IF(Q3156&gt;0,RANK(Q3156,(P3156:R3156,S3156:AG3156)),0)</f>
        <v>0</v>
      </c>
      <c r="F3156" s="7">
        <f>IF(R3156&gt;0,RANK(R3156,(P3156:R3156,S3156:AG3156)),0)</f>
        <v>0</v>
      </c>
      <c r="G3156" s="7">
        <f>IF(S3156&gt;0,RANK(S3156,(P3156:R3156,S3156:AG3156)),0)</f>
        <v>0</v>
      </c>
      <c r="H3156" s="49" t="e">
        <f t="shared" si="1708"/>
        <v>#NUM!</v>
      </c>
      <c r="I3156" s="178" t="e">
        <f t="shared" si="1726"/>
        <v>#NUM!</v>
      </c>
      <c r="J3156" s="2"/>
      <c r="K3156" s="2" t="str">
        <f t="shared" si="1710"/>
        <v>-</v>
      </c>
      <c r="L3156" s="2" t="str">
        <f t="shared" si="1711"/>
        <v>-</v>
      </c>
      <c r="M3156" s="2" t="str">
        <f t="shared" si="1712"/>
        <v>-</v>
      </c>
      <c r="N3156" s="2" t="str">
        <f t="shared" si="1713"/>
        <v>-</v>
      </c>
      <c r="O3156" s="2" t="str">
        <f t="shared" si="1725"/>
        <v>-</v>
      </c>
      <c r="Q3156" s="156"/>
      <c r="R3156" s="156"/>
      <c r="S3156" s="156"/>
      <c r="T3156" s="156"/>
      <c r="U3156" s="49"/>
      <c r="W3156" s="49"/>
      <c r="Z3156" s="1">
        <f t="shared" si="1696"/>
        <v>0</v>
      </c>
      <c r="AI3156" s="7">
        <f t="shared" si="1715"/>
        <v>0</v>
      </c>
      <c r="AJ3156" s="7">
        <f t="shared" si="1716"/>
        <v>0</v>
      </c>
      <c r="AK3156" s="7">
        <f t="shared" si="1717"/>
        <v>0</v>
      </c>
      <c r="AL3156" s="7">
        <f t="shared" si="1718"/>
        <v>0</v>
      </c>
      <c r="AM3156" s="2" t="str">
        <f t="shared" si="1719"/>
        <v>-</v>
      </c>
      <c r="AN3156" s="2" t="str">
        <f t="shared" si="1720"/>
        <v>-</v>
      </c>
      <c r="AO3156" s="2" t="str">
        <f t="shared" si="1721"/>
        <v>-</v>
      </c>
      <c r="AP3156" s="2" t="str">
        <f t="shared" si="1722"/>
        <v>-</v>
      </c>
      <c r="AR3156" t="str">
        <f t="shared" si="1727"/>
        <v>Itasca</v>
      </c>
      <c r="AS3156" t="s">
        <v>2844</v>
      </c>
      <c r="AT3156" s="182">
        <v>8</v>
      </c>
      <c r="AV3156" s="98">
        <v>27</v>
      </c>
      <c r="AW3156" s="100">
        <v>61</v>
      </c>
      <c r="AX3156" s="106">
        <f t="shared" si="1724"/>
        <v>27061</v>
      </c>
      <c r="AZ3156" s="7" t="s">
        <v>2975</v>
      </c>
      <c r="BA3156" t="s">
        <v>3015</v>
      </c>
    </row>
    <row r="3157" spans="1:53" hidden="1" outlineLevel="1">
      <c r="A3157" t="s">
        <v>3035</v>
      </c>
      <c r="B3157" t="s">
        <v>2844</v>
      </c>
      <c r="C3157" s="1">
        <f t="shared" si="1707"/>
        <v>0</v>
      </c>
      <c r="D3157" s="7">
        <f>IF(P3157&gt;0,RANK(P3157,(P3157:R3157,S3157:AG3157)),0)</f>
        <v>0</v>
      </c>
      <c r="E3157" s="7">
        <f>IF(Q3157&gt;0,RANK(Q3157,(P3157:R3157,S3157:AG3157)),0)</f>
        <v>0</v>
      </c>
      <c r="F3157" s="7">
        <f>IF(R3157&gt;0,RANK(R3157,(P3157:R3157,S3157:AG3157)),0)</f>
        <v>0</v>
      </c>
      <c r="G3157" s="7">
        <f>IF(S3157&gt;0,RANK(S3157,(P3157:R3157,S3157:AG3157)),0)</f>
        <v>0</v>
      </c>
      <c r="H3157" s="49" t="e">
        <f t="shared" si="1708"/>
        <v>#NUM!</v>
      </c>
      <c r="I3157" s="178" t="e">
        <f t="shared" si="1726"/>
        <v>#NUM!</v>
      </c>
      <c r="J3157" s="2"/>
      <c r="K3157" s="2" t="str">
        <f t="shared" si="1710"/>
        <v>-</v>
      </c>
      <c r="L3157" s="2" t="str">
        <f t="shared" si="1711"/>
        <v>-</v>
      </c>
      <c r="M3157" s="2" t="str">
        <f t="shared" si="1712"/>
        <v>-</v>
      </c>
      <c r="N3157" s="2" t="str">
        <f t="shared" si="1713"/>
        <v>-</v>
      </c>
      <c r="O3157" s="2" t="str">
        <f t="shared" si="1725"/>
        <v>-</v>
      </c>
      <c r="Q3157" s="156"/>
      <c r="R3157" s="156"/>
      <c r="S3157" s="156"/>
      <c r="T3157" s="156"/>
      <c r="U3157" s="49"/>
      <c r="W3157" s="49"/>
      <c r="Z3157" s="1">
        <f t="shared" si="1696"/>
        <v>0</v>
      </c>
      <c r="AI3157" s="7">
        <f t="shared" si="1715"/>
        <v>0</v>
      </c>
      <c r="AJ3157" s="7">
        <f t="shared" si="1716"/>
        <v>0</v>
      </c>
      <c r="AK3157" s="7">
        <f t="shared" si="1717"/>
        <v>0</v>
      </c>
      <c r="AL3157" s="7">
        <f t="shared" si="1718"/>
        <v>0</v>
      </c>
      <c r="AM3157" s="2" t="str">
        <f t="shared" si="1719"/>
        <v>-</v>
      </c>
      <c r="AN3157" s="2" t="str">
        <f t="shared" si="1720"/>
        <v>-</v>
      </c>
      <c r="AO3157" s="2" t="str">
        <f t="shared" si="1721"/>
        <v>-</v>
      </c>
      <c r="AP3157" s="2" t="str">
        <f t="shared" si="1722"/>
        <v>-</v>
      </c>
      <c r="AR3157" t="str">
        <f t="shared" si="1727"/>
        <v>Jackson</v>
      </c>
      <c r="AS3157" t="s">
        <v>2844</v>
      </c>
      <c r="AT3157" s="182">
        <v>1</v>
      </c>
      <c r="AV3157" s="98">
        <v>27</v>
      </c>
      <c r="AW3157" s="100">
        <v>63</v>
      </c>
      <c r="AX3157" s="106">
        <f t="shared" si="1724"/>
        <v>27063</v>
      </c>
      <c r="AZ3157" s="7" t="s">
        <v>2975</v>
      </c>
      <c r="BA3157" t="s">
        <v>3015</v>
      </c>
    </row>
    <row r="3158" spans="1:53" hidden="1" outlineLevel="1">
      <c r="A3158" t="s">
        <v>2414</v>
      </c>
      <c r="B3158" t="s">
        <v>2844</v>
      </c>
      <c r="C3158" s="1">
        <f t="shared" ref="C3158:C3189" si="1728">SUM(P3158:AG3158)</f>
        <v>0</v>
      </c>
      <c r="D3158" s="7">
        <f>IF(P3158&gt;0,RANK(P3158,(P3158:R3158,S3158:AG3158)),0)</f>
        <v>0</v>
      </c>
      <c r="E3158" s="7">
        <f>IF(Q3158&gt;0,RANK(Q3158,(P3158:R3158,S3158:AG3158)),0)</f>
        <v>0</v>
      </c>
      <c r="F3158" s="7">
        <f>IF(R3158&gt;0,RANK(R3158,(P3158:R3158,S3158:AG3158)),0)</f>
        <v>0</v>
      </c>
      <c r="G3158" s="7">
        <f>IF(S3158&gt;0,RANK(S3158,(P3158:R3158,S3158:AG3158)),0)</f>
        <v>0</v>
      </c>
      <c r="H3158" s="49" t="e">
        <f t="shared" ref="H3158:H3189" si="1729">MAX(P3158:Y3158)-LARGE(P3158:Y3158,2)</f>
        <v>#NUM!</v>
      </c>
      <c r="I3158" s="178" t="e">
        <f t="shared" si="1726"/>
        <v>#NUM!</v>
      </c>
      <c r="J3158" s="2"/>
      <c r="K3158" s="2" t="str">
        <f t="shared" ref="K3158:K3189" si="1730">IF($C3158=0,"-",P3158/$C3158)</f>
        <v>-</v>
      </c>
      <c r="L3158" s="2" t="str">
        <f t="shared" ref="L3158:L3189" si="1731">IF($C3158=0,"-",Q3158/$C3158)</f>
        <v>-</v>
      </c>
      <c r="M3158" s="2" t="str">
        <f t="shared" ref="M3158:M3189" si="1732">IF($C3158=0,"-",R3158/$C3158)</f>
        <v>-</v>
      </c>
      <c r="N3158" s="2" t="str">
        <f t="shared" ref="N3158:N3189" si="1733">IF($C3158=0,"-",S3158/$C3158)</f>
        <v>-</v>
      </c>
      <c r="O3158" s="2" t="str">
        <f t="shared" si="1725"/>
        <v>-</v>
      </c>
      <c r="Q3158" s="156"/>
      <c r="R3158" s="156"/>
      <c r="S3158" s="156"/>
      <c r="T3158" s="156"/>
      <c r="U3158" s="49"/>
      <c r="W3158" s="49"/>
      <c r="Z3158" s="1">
        <f t="shared" si="1696"/>
        <v>0</v>
      </c>
      <c r="AI3158" s="7">
        <f t="shared" ref="AI3158:AI3189" si="1734">IF(T3158&gt;0,RANK(T3158,(P3158:Z3158)),0)</f>
        <v>0</v>
      </c>
      <c r="AJ3158" s="7">
        <f t="shared" ref="AJ3158:AJ3189" si="1735">IF(U3158&gt;0,RANK(U3158,(P3158:Z3158)),0)</f>
        <v>0</v>
      </c>
      <c r="AK3158" s="7">
        <f t="shared" ref="AK3158:AK3189" si="1736">IF(V3158&gt;0,RANK(V3158,(P3158:Z3158)),0)</f>
        <v>0</v>
      </c>
      <c r="AL3158" s="7">
        <f t="shared" ref="AL3158:AL3189" si="1737">IF(W3158&gt;0,RANK(W3158,(P3158:Z3158)),0)</f>
        <v>0</v>
      </c>
      <c r="AM3158" s="2" t="str">
        <f t="shared" ref="AM3158:AM3189" si="1738">IF($C3158=0,"-",T3158/$C3158)</f>
        <v>-</v>
      </c>
      <c r="AN3158" s="2" t="str">
        <f t="shared" ref="AN3158:AN3189" si="1739">IF($C3158=0,"-",U3158/$C3158)</f>
        <v>-</v>
      </c>
      <c r="AO3158" s="2" t="str">
        <f t="shared" ref="AO3158:AO3189" si="1740">IF($C3158=0,"-",V3158/$C3158)</f>
        <v>-</v>
      </c>
      <c r="AP3158" s="2" t="str">
        <f t="shared" ref="AP3158:AP3189" si="1741">IF($C3158=0,"-",W3158/$C3158)</f>
        <v>-</v>
      </c>
      <c r="AR3158" t="str">
        <f t="shared" si="1727"/>
        <v>Kanabec</v>
      </c>
      <c r="AS3158" t="s">
        <v>2844</v>
      </c>
      <c r="AT3158" s="182">
        <v>8</v>
      </c>
      <c r="AV3158" s="98">
        <v>27</v>
      </c>
      <c r="AW3158" s="100">
        <v>65</v>
      </c>
      <c r="AX3158" s="106">
        <f t="shared" ref="AX3158:AX3189" si="1742">AV3158*1000+AW3158</f>
        <v>27065</v>
      </c>
      <c r="AZ3158" s="7" t="s">
        <v>2975</v>
      </c>
      <c r="BA3158" t="s">
        <v>3015</v>
      </c>
    </row>
    <row r="3159" spans="1:53" hidden="1" outlineLevel="1">
      <c r="A3159" t="s">
        <v>1046</v>
      </c>
      <c r="B3159" t="s">
        <v>2844</v>
      </c>
      <c r="C3159" s="1">
        <f t="shared" si="1728"/>
        <v>0</v>
      </c>
      <c r="D3159" s="7">
        <f>IF(P3159&gt;0,RANK(P3159,(P3159:R3159,S3159:AG3159)),0)</f>
        <v>0</v>
      </c>
      <c r="E3159" s="7">
        <f>IF(Q3159&gt;0,RANK(Q3159,(P3159:R3159,S3159:AG3159)),0)</f>
        <v>0</v>
      </c>
      <c r="F3159" s="7">
        <f>IF(R3159&gt;0,RANK(R3159,(P3159:R3159,S3159:AG3159)),0)</f>
        <v>0</v>
      </c>
      <c r="G3159" s="7">
        <f>IF(S3159&gt;0,RANK(S3159,(P3159:R3159,S3159:AG3159)),0)</f>
        <v>0</v>
      </c>
      <c r="H3159" s="49" t="e">
        <f t="shared" si="1729"/>
        <v>#NUM!</v>
      </c>
      <c r="I3159" s="178" t="e">
        <f t="shared" si="1726"/>
        <v>#NUM!</v>
      </c>
      <c r="J3159" s="2"/>
      <c r="K3159" s="2" t="str">
        <f t="shared" si="1730"/>
        <v>-</v>
      </c>
      <c r="L3159" s="2" t="str">
        <f t="shared" si="1731"/>
        <v>-</v>
      </c>
      <c r="M3159" s="2" t="str">
        <f t="shared" si="1732"/>
        <v>-</v>
      </c>
      <c r="N3159" s="2" t="str">
        <f t="shared" si="1733"/>
        <v>-</v>
      </c>
      <c r="O3159" s="2" t="str">
        <f t="shared" si="1725"/>
        <v>-</v>
      </c>
      <c r="Q3159" s="156"/>
      <c r="R3159" s="156"/>
      <c r="S3159" s="156"/>
      <c r="T3159" s="156"/>
      <c r="U3159" s="49"/>
      <c r="W3159" s="49"/>
      <c r="Z3159" s="1">
        <f t="shared" si="1696"/>
        <v>0</v>
      </c>
      <c r="AI3159" s="7">
        <f t="shared" si="1734"/>
        <v>0</v>
      </c>
      <c r="AJ3159" s="7">
        <f t="shared" si="1735"/>
        <v>0</v>
      </c>
      <c r="AK3159" s="7">
        <f t="shared" si="1736"/>
        <v>0</v>
      </c>
      <c r="AL3159" s="7">
        <f t="shared" si="1737"/>
        <v>0</v>
      </c>
      <c r="AM3159" s="2" t="str">
        <f t="shared" si="1738"/>
        <v>-</v>
      </c>
      <c r="AN3159" s="2" t="str">
        <f t="shared" si="1739"/>
        <v>-</v>
      </c>
      <c r="AO3159" s="2" t="str">
        <f t="shared" si="1740"/>
        <v>-</v>
      </c>
      <c r="AP3159" s="2" t="str">
        <f t="shared" si="1741"/>
        <v>-</v>
      </c>
      <c r="AR3159" t="str">
        <f t="shared" si="1727"/>
        <v>Kandiyohi</v>
      </c>
      <c r="AS3159" t="s">
        <v>2844</v>
      </c>
      <c r="AT3159" s="182">
        <v>7</v>
      </c>
      <c r="AV3159" s="98">
        <v>27</v>
      </c>
      <c r="AW3159" s="100">
        <v>67</v>
      </c>
      <c r="AX3159" s="106">
        <f t="shared" si="1742"/>
        <v>27067</v>
      </c>
      <c r="AZ3159" s="7" t="s">
        <v>2975</v>
      </c>
      <c r="BA3159" t="s">
        <v>3015</v>
      </c>
    </row>
    <row r="3160" spans="1:53" hidden="1" outlineLevel="1">
      <c r="A3160" t="s">
        <v>2169</v>
      </c>
      <c r="B3160" t="s">
        <v>2844</v>
      </c>
      <c r="C3160" s="1">
        <f t="shared" si="1728"/>
        <v>0</v>
      </c>
      <c r="D3160" s="7">
        <f>IF(P3160&gt;0,RANK(P3160,(P3160:R3160,S3160:AG3160)),0)</f>
        <v>0</v>
      </c>
      <c r="E3160" s="7">
        <f>IF(Q3160&gt;0,RANK(Q3160,(P3160:R3160,S3160:AG3160)),0)</f>
        <v>0</v>
      </c>
      <c r="F3160" s="7">
        <f>IF(R3160&gt;0,RANK(R3160,(P3160:R3160,S3160:AG3160)),0)</f>
        <v>0</v>
      </c>
      <c r="G3160" s="7">
        <f>IF(S3160&gt;0,RANK(S3160,(P3160:R3160,S3160:AG3160)),0)</f>
        <v>0</v>
      </c>
      <c r="H3160" s="49" t="e">
        <f t="shared" si="1729"/>
        <v>#NUM!</v>
      </c>
      <c r="I3160" s="178" t="e">
        <f t="shared" si="1726"/>
        <v>#NUM!</v>
      </c>
      <c r="J3160" s="2"/>
      <c r="K3160" s="2" t="str">
        <f t="shared" si="1730"/>
        <v>-</v>
      </c>
      <c r="L3160" s="2" t="str">
        <f t="shared" si="1731"/>
        <v>-</v>
      </c>
      <c r="M3160" s="2" t="str">
        <f t="shared" si="1732"/>
        <v>-</v>
      </c>
      <c r="N3160" s="2" t="str">
        <f t="shared" si="1733"/>
        <v>-</v>
      </c>
      <c r="O3160" s="2" t="str">
        <f t="shared" si="1725"/>
        <v>-</v>
      </c>
      <c r="Q3160" s="156"/>
      <c r="R3160" s="156"/>
      <c r="S3160" s="156"/>
      <c r="T3160" s="156"/>
      <c r="U3160" s="49"/>
      <c r="W3160" s="49"/>
      <c r="Z3160" s="1">
        <f t="shared" si="1696"/>
        <v>0</v>
      </c>
      <c r="AI3160" s="7">
        <f t="shared" si="1734"/>
        <v>0</v>
      </c>
      <c r="AJ3160" s="7">
        <f t="shared" si="1735"/>
        <v>0</v>
      </c>
      <c r="AK3160" s="7">
        <f t="shared" si="1736"/>
        <v>0</v>
      </c>
      <c r="AL3160" s="7">
        <f t="shared" si="1737"/>
        <v>0</v>
      </c>
      <c r="AM3160" s="2" t="str">
        <f t="shared" si="1738"/>
        <v>-</v>
      </c>
      <c r="AN3160" s="2" t="str">
        <f t="shared" si="1739"/>
        <v>-</v>
      </c>
      <c r="AO3160" s="2" t="str">
        <f t="shared" si="1740"/>
        <v>-</v>
      </c>
      <c r="AP3160" s="2" t="str">
        <f t="shared" si="1741"/>
        <v>-</v>
      </c>
      <c r="AR3160" t="str">
        <f t="shared" si="1727"/>
        <v>Kittson</v>
      </c>
      <c r="AS3160" t="s">
        <v>2844</v>
      </c>
      <c r="AT3160" s="182">
        <v>7</v>
      </c>
      <c r="AV3160" s="98">
        <v>27</v>
      </c>
      <c r="AW3160" s="100">
        <v>69</v>
      </c>
      <c r="AX3160" s="106">
        <f t="shared" si="1742"/>
        <v>27069</v>
      </c>
      <c r="AZ3160" s="7" t="s">
        <v>2975</v>
      </c>
      <c r="BA3160" t="s">
        <v>3015</v>
      </c>
    </row>
    <row r="3161" spans="1:53" hidden="1" outlineLevel="1">
      <c r="A3161" t="s">
        <v>806</v>
      </c>
      <c r="B3161" t="s">
        <v>2844</v>
      </c>
      <c r="C3161" s="1">
        <f t="shared" si="1728"/>
        <v>0</v>
      </c>
      <c r="D3161" s="7">
        <f>IF(P3161&gt;0,RANK(P3161,(P3161:R3161,S3161:AG3161)),0)</f>
        <v>0</v>
      </c>
      <c r="E3161" s="7">
        <f>IF(Q3161&gt;0,RANK(Q3161,(P3161:R3161,S3161:AG3161)),0)</f>
        <v>0</v>
      </c>
      <c r="F3161" s="7">
        <f>IF(R3161&gt;0,RANK(R3161,(P3161:R3161,S3161:AG3161)),0)</f>
        <v>0</v>
      </c>
      <c r="G3161" s="7">
        <f>IF(S3161&gt;0,RANK(S3161,(P3161:R3161,S3161:AG3161)),0)</f>
        <v>0</v>
      </c>
      <c r="H3161" s="49" t="e">
        <f t="shared" si="1729"/>
        <v>#NUM!</v>
      </c>
      <c r="I3161" s="178" t="e">
        <f t="shared" si="1726"/>
        <v>#NUM!</v>
      </c>
      <c r="J3161" s="2"/>
      <c r="K3161" s="2" t="str">
        <f t="shared" si="1730"/>
        <v>-</v>
      </c>
      <c r="L3161" s="2" t="str">
        <f t="shared" si="1731"/>
        <v>-</v>
      </c>
      <c r="M3161" s="2" t="str">
        <f t="shared" si="1732"/>
        <v>-</v>
      </c>
      <c r="N3161" s="2" t="str">
        <f t="shared" si="1733"/>
        <v>-</v>
      </c>
      <c r="O3161" s="2" t="str">
        <f t="shared" si="1725"/>
        <v>-</v>
      </c>
      <c r="Q3161" s="156"/>
      <c r="R3161" s="156"/>
      <c r="S3161" s="156"/>
      <c r="T3161" s="156"/>
      <c r="U3161" s="49"/>
      <c r="W3161" s="49"/>
      <c r="Z3161" s="1">
        <f t="shared" si="1696"/>
        <v>0</v>
      </c>
      <c r="AI3161" s="7">
        <f t="shared" si="1734"/>
        <v>0</v>
      </c>
      <c r="AJ3161" s="7">
        <f t="shared" si="1735"/>
        <v>0</v>
      </c>
      <c r="AK3161" s="7">
        <f t="shared" si="1736"/>
        <v>0</v>
      </c>
      <c r="AL3161" s="7">
        <f t="shared" si="1737"/>
        <v>0</v>
      </c>
      <c r="AM3161" s="2" t="str">
        <f t="shared" si="1738"/>
        <v>-</v>
      </c>
      <c r="AN3161" s="2" t="str">
        <f t="shared" si="1739"/>
        <v>-</v>
      </c>
      <c r="AO3161" s="2" t="str">
        <f t="shared" si="1740"/>
        <v>-</v>
      </c>
      <c r="AP3161" s="2" t="str">
        <f t="shared" si="1741"/>
        <v>-</v>
      </c>
      <c r="AR3161" t="str">
        <f t="shared" si="1727"/>
        <v>Koochiching</v>
      </c>
      <c r="AS3161" t="s">
        <v>2844</v>
      </c>
      <c r="AT3161" s="182">
        <v>8</v>
      </c>
      <c r="AV3161" s="98">
        <v>27</v>
      </c>
      <c r="AW3161" s="100">
        <v>71</v>
      </c>
      <c r="AX3161" s="106">
        <f t="shared" si="1742"/>
        <v>27071</v>
      </c>
      <c r="AZ3161" s="7" t="s">
        <v>2975</v>
      </c>
      <c r="BA3161" t="s">
        <v>3015</v>
      </c>
    </row>
    <row r="3162" spans="1:53" hidden="1" outlineLevel="1">
      <c r="A3162" t="s">
        <v>1752</v>
      </c>
      <c r="B3162" t="s">
        <v>2844</v>
      </c>
      <c r="C3162" s="1">
        <f t="shared" si="1728"/>
        <v>0</v>
      </c>
      <c r="D3162" s="7">
        <f>IF(P3162&gt;0,RANK(P3162,(P3162:R3162,S3162:AG3162)),0)</f>
        <v>0</v>
      </c>
      <c r="E3162" s="7">
        <f>IF(Q3162&gt;0,RANK(Q3162,(P3162:R3162,S3162:AG3162)),0)</f>
        <v>0</v>
      </c>
      <c r="F3162" s="7">
        <f>IF(R3162&gt;0,RANK(R3162,(P3162:R3162,S3162:AG3162)),0)</f>
        <v>0</v>
      </c>
      <c r="G3162" s="7">
        <f>IF(S3162&gt;0,RANK(S3162,(P3162:R3162,S3162:AG3162)),0)</f>
        <v>0</v>
      </c>
      <c r="H3162" s="49" t="e">
        <f t="shared" si="1729"/>
        <v>#NUM!</v>
      </c>
      <c r="I3162" s="178" t="e">
        <f t="shared" si="1726"/>
        <v>#NUM!</v>
      </c>
      <c r="J3162" s="2"/>
      <c r="K3162" s="2" t="str">
        <f t="shared" si="1730"/>
        <v>-</v>
      </c>
      <c r="L3162" s="2" t="str">
        <f t="shared" si="1731"/>
        <v>-</v>
      </c>
      <c r="M3162" s="2" t="str">
        <f t="shared" si="1732"/>
        <v>-</v>
      </c>
      <c r="N3162" s="2" t="str">
        <f t="shared" si="1733"/>
        <v>-</v>
      </c>
      <c r="O3162" s="2" t="str">
        <f t="shared" si="1725"/>
        <v>-</v>
      </c>
      <c r="Q3162" s="156"/>
      <c r="R3162" s="156"/>
      <c r="S3162" s="156"/>
      <c r="T3162" s="156"/>
      <c r="U3162" s="49"/>
      <c r="W3162" s="49"/>
      <c r="Z3162" s="1">
        <f t="shared" si="1696"/>
        <v>0</v>
      </c>
      <c r="AI3162" s="7">
        <f t="shared" si="1734"/>
        <v>0</v>
      </c>
      <c r="AJ3162" s="7">
        <f t="shared" si="1735"/>
        <v>0</v>
      </c>
      <c r="AK3162" s="7">
        <f t="shared" si="1736"/>
        <v>0</v>
      </c>
      <c r="AL3162" s="7">
        <f t="shared" si="1737"/>
        <v>0</v>
      </c>
      <c r="AM3162" s="2" t="str">
        <f t="shared" si="1738"/>
        <v>-</v>
      </c>
      <c r="AN3162" s="2" t="str">
        <f t="shared" si="1739"/>
        <v>-</v>
      </c>
      <c r="AO3162" s="2" t="str">
        <f t="shared" si="1740"/>
        <v>-</v>
      </c>
      <c r="AP3162" s="2" t="str">
        <f t="shared" si="1741"/>
        <v>-</v>
      </c>
      <c r="AR3162" t="str">
        <f t="shared" si="1727"/>
        <v>Lac Qui Parle</v>
      </c>
      <c r="AS3162" t="s">
        <v>2844</v>
      </c>
      <c r="AT3162" s="182">
        <v>7</v>
      </c>
      <c r="AV3162" s="98">
        <v>27</v>
      </c>
      <c r="AW3162" s="100">
        <v>73</v>
      </c>
      <c r="AX3162" s="106">
        <f t="shared" si="1742"/>
        <v>27073</v>
      </c>
      <c r="AZ3162" s="7" t="s">
        <v>2975</v>
      </c>
      <c r="BA3162" t="s">
        <v>3015</v>
      </c>
    </row>
    <row r="3163" spans="1:53" hidden="1" outlineLevel="1">
      <c r="A3163" t="s">
        <v>2418</v>
      </c>
      <c r="B3163" t="s">
        <v>2844</v>
      </c>
      <c r="C3163" s="1">
        <f t="shared" si="1728"/>
        <v>0</v>
      </c>
      <c r="D3163" s="7">
        <f>IF(P3163&gt;0,RANK(P3163,(P3163:R3163,S3163:AG3163)),0)</f>
        <v>0</v>
      </c>
      <c r="E3163" s="7">
        <f>IF(Q3163&gt;0,RANK(Q3163,(P3163:R3163,S3163:AG3163)),0)</f>
        <v>0</v>
      </c>
      <c r="F3163" s="7">
        <f>IF(R3163&gt;0,RANK(R3163,(P3163:R3163,S3163:AG3163)),0)</f>
        <v>0</v>
      </c>
      <c r="G3163" s="7">
        <f>IF(S3163&gt;0,RANK(S3163,(P3163:R3163,S3163:AG3163)),0)</f>
        <v>0</v>
      </c>
      <c r="H3163" s="49" t="e">
        <f t="shared" si="1729"/>
        <v>#NUM!</v>
      </c>
      <c r="I3163" s="178" t="e">
        <f t="shared" si="1726"/>
        <v>#NUM!</v>
      </c>
      <c r="J3163" s="2"/>
      <c r="K3163" s="2" t="str">
        <f t="shared" si="1730"/>
        <v>-</v>
      </c>
      <c r="L3163" s="2" t="str">
        <f t="shared" si="1731"/>
        <v>-</v>
      </c>
      <c r="M3163" s="2" t="str">
        <f t="shared" si="1732"/>
        <v>-</v>
      </c>
      <c r="N3163" s="2" t="str">
        <f t="shared" si="1733"/>
        <v>-</v>
      </c>
      <c r="O3163" s="2" t="str">
        <f t="shared" si="1725"/>
        <v>-</v>
      </c>
      <c r="Q3163" s="156"/>
      <c r="R3163" s="156"/>
      <c r="S3163" s="156"/>
      <c r="T3163" s="156"/>
      <c r="U3163" s="49"/>
      <c r="W3163" s="49"/>
      <c r="Z3163" s="1">
        <f t="shared" si="1696"/>
        <v>0</v>
      </c>
      <c r="AI3163" s="7">
        <f t="shared" si="1734"/>
        <v>0</v>
      </c>
      <c r="AJ3163" s="7">
        <f t="shared" si="1735"/>
        <v>0</v>
      </c>
      <c r="AK3163" s="7">
        <f t="shared" si="1736"/>
        <v>0</v>
      </c>
      <c r="AL3163" s="7">
        <f t="shared" si="1737"/>
        <v>0</v>
      </c>
      <c r="AM3163" s="2" t="str">
        <f t="shared" si="1738"/>
        <v>-</v>
      </c>
      <c r="AN3163" s="2" t="str">
        <f t="shared" si="1739"/>
        <v>-</v>
      </c>
      <c r="AO3163" s="2" t="str">
        <f t="shared" si="1740"/>
        <v>-</v>
      </c>
      <c r="AP3163" s="2" t="str">
        <f t="shared" si="1741"/>
        <v>-</v>
      </c>
      <c r="AR3163" t="str">
        <f t="shared" si="1727"/>
        <v>Lake</v>
      </c>
      <c r="AS3163" t="s">
        <v>2844</v>
      </c>
      <c r="AT3163" s="182">
        <v>8</v>
      </c>
      <c r="AV3163" s="98">
        <v>27</v>
      </c>
      <c r="AW3163" s="100">
        <v>75</v>
      </c>
      <c r="AX3163" s="106">
        <f t="shared" si="1742"/>
        <v>27075</v>
      </c>
      <c r="AZ3163" s="7" t="s">
        <v>2975</v>
      </c>
      <c r="BA3163" t="s">
        <v>3015</v>
      </c>
    </row>
    <row r="3164" spans="1:53" hidden="1" outlineLevel="1">
      <c r="A3164" t="s">
        <v>693</v>
      </c>
      <c r="B3164" t="s">
        <v>2844</v>
      </c>
      <c r="C3164" s="1">
        <f t="shared" si="1728"/>
        <v>0</v>
      </c>
      <c r="D3164" s="7">
        <f>IF(P3164&gt;0,RANK(P3164,(P3164:R3164,S3164:AG3164)),0)</f>
        <v>0</v>
      </c>
      <c r="E3164" s="7">
        <f>IF(Q3164&gt;0,RANK(Q3164,(P3164:R3164,S3164:AG3164)),0)</f>
        <v>0</v>
      </c>
      <c r="F3164" s="7">
        <f>IF(R3164&gt;0,RANK(R3164,(P3164:R3164,S3164:AG3164)),0)</f>
        <v>0</v>
      </c>
      <c r="G3164" s="7">
        <f>IF(S3164&gt;0,RANK(S3164,(P3164:R3164,S3164:AG3164)),0)</f>
        <v>0</v>
      </c>
      <c r="H3164" s="49" t="e">
        <f t="shared" si="1729"/>
        <v>#NUM!</v>
      </c>
      <c r="I3164" s="178" t="e">
        <f t="shared" si="1726"/>
        <v>#NUM!</v>
      </c>
      <c r="J3164" s="2"/>
      <c r="K3164" s="2" t="str">
        <f t="shared" si="1730"/>
        <v>-</v>
      </c>
      <c r="L3164" s="2" t="str">
        <f t="shared" si="1731"/>
        <v>-</v>
      </c>
      <c r="M3164" s="2" t="str">
        <f t="shared" si="1732"/>
        <v>-</v>
      </c>
      <c r="N3164" s="2" t="str">
        <f t="shared" si="1733"/>
        <v>-</v>
      </c>
      <c r="O3164" s="2" t="str">
        <f t="shared" si="1725"/>
        <v>-</v>
      </c>
      <c r="Q3164" s="156"/>
      <c r="R3164" s="156"/>
      <c r="S3164" s="156"/>
      <c r="T3164" s="156"/>
      <c r="U3164" s="49"/>
      <c r="W3164" s="49"/>
      <c r="Z3164" s="1">
        <f t="shared" si="1696"/>
        <v>0</v>
      </c>
      <c r="AI3164" s="7">
        <f t="shared" si="1734"/>
        <v>0</v>
      </c>
      <c r="AJ3164" s="7">
        <f t="shared" si="1735"/>
        <v>0</v>
      </c>
      <c r="AK3164" s="7">
        <f t="shared" si="1736"/>
        <v>0</v>
      </c>
      <c r="AL3164" s="7">
        <f t="shared" si="1737"/>
        <v>0</v>
      </c>
      <c r="AM3164" s="2" t="str">
        <f t="shared" si="1738"/>
        <v>-</v>
      </c>
      <c r="AN3164" s="2" t="str">
        <f t="shared" si="1739"/>
        <v>-</v>
      </c>
      <c r="AO3164" s="2" t="str">
        <f t="shared" si="1740"/>
        <v>-</v>
      </c>
      <c r="AP3164" s="2" t="str">
        <f t="shared" si="1741"/>
        <v>-</v>
      </c>
      <c r="AR3164" t="str">
        <f t="shared" si="1727"/>
        <v>Lake of the Woods</v>
      </c>
      <c r="AS3164" t="s">
        <v>2844</v>
      </c>
      <c r="AT3164" s="182">
        <v>7</v>
      </c>
      <c r="AV3164" s="98">
        <v>27</v>
      </c>
      <c r="AW3164" s="100">
        <v>77</v>
      </c>
      <c r="AX3164" s="106">
        <f t="shared" si="1742"/>
        <v>27077</v>
      </c>
      <c r="AZ3164" s="7" t="s">
        <v>2975</v>
      </c>
      <c r="BA3164" t="s">
        <v>3015</v>
      </c>
    </row>
    <row r="3165" spans="1:53" hidden="1" outlineLevel="1">
      <c r="A3165" t="s">
        <v>1922</v>
      </c>
      <c r="B3165" t="s">
        <v>2844</v>
      </c>
      <c r="C3165" s="1">
        <f t="shared" si="1728"/>
        <v>0</v>
      </c>
      <c r="D3165" s="7">
        <f>IF(P3165&gt;0,RANK(P3165,(P3165:R3165,S3165:AG3165)),0)</f>
        <v>0</v>
      </c>
      <c r="E3165" s="7">
        <f>IF(Q3165&gt;0,RANK(Q3165,(P3165:R3165,S3165:AG3165)),0)</f>
        <v>0</v>
      </c>
      <c r="F3165" s="7">
        <f>IF(R3165&gt;0,RANK(R3165,(P3165:R3165,S3165:AG3165)),0)</f>
        <v>0</v>
      </c>
      <c r="G3165" s="7">
        <f>IF(S3165&gt;0,RANK(S3165,(P3165:R3165,S3165:AG3165)),0)</f>
        <v>0</v>
      </c>
      <c r="H3165" s="49" t="e">
        <f t="shared" si="1729"/>
        <v>#NUM!</v>
      </c>
      <c r="I3165" s="178" t="e">
        <f t="shared" si="1726"/>
        <v>#NUM!</v>
      </c>
      <c r="J3165" s="2"/>
      <c r="K3165" s="2" t="str">
        <f t="shared" si="1730"/>
        <v>-</v>
      </c>
      <c r="L3165" s="2" t="str">
        <f t="shared" si="1731"/>
        <v>-</v>
      </c>
      <c r="M3165" s="2" t="str">
        <f t="shared" si="1732"/>
        <v>-</v>
      </c>
      <c r="N3165" s="2" t="str">
        <f t="shared" si="1733"/>
        <v>-</v>
      </c>
      <c r="O3165" s="2" t="str">
        <f t="shared" si="1725"/>
        <v>-</v>
      </c>
      <c r="Q3165" s="156"/>
      <c r="R3165" s="156"/>
      <c r="S3165" s="156"/>
      <c r="T3165" s="156"/>
      <c r="U3165" s="49"/>
      <c r="W3165" s="49"/>
      <c r="Z3165" s="1">
        <f t="shared" si="1696"/>
        <v>0</v>
      </c>
      <c r="AI3165" s="7">
        <f t="shared" si="1734"/>
        <v>0</v>
      </c>
      <c r="AJ3165" s="7">
        <f t="shared" si="1735"/>
        <v>0</v>
      </c>
      <c r="AK3165" s="7">
        <f t="shared" si="1736"/>
        <v>0</v>
      </c>
      <c r="AL3165" s="7">
        <f t="shared" si="1737"/>
        <v>0</v>
      </c>
      <c r="AM3165" s="2" t="str">
        <f t="shared" si="1738"/>
        <v>-</v>
      </c>
      <c r="AN3165" s="2" t="str">
        <f t="shared" si="1739"/>
        <v>-</v>
      </c>
      <c r="AO3165" s="2" t="str">
        <f t="shared" si="1740"/>
        <v>-</v>
      </c>
      <c r="AP3165" s="2" t="str">
        <f t="shared" si="1741"/>
        <v>-</v>
      </c>
      <c r="AR3165" t="str">
        <f t="shared" si="1727"/>
        <v>Le Sueur</v>
      </c>
      <c r="AS3165" t="s">
        <v>2844</v>
      </c>
      <c r="AT3165" s="182">
        <v>1</v>
      </c>
      <c r="AV3165" s="98">
        <v>27</v>
      </c>
      <c r="AW3165" s="100">
        <v>79</v>
      </c>
      <c r="AX3165" s="106">
        <f t="shared" si="1742"/>
        <v>27079</v>
      </c>
      <c r="AZ3165" s="7" t="s">
        <v>2975</v>
      </c>
      <c r="BA3165" t="s">
        <v>3015</v>
      </c>
    </row>
    <row r="3166" spans="1:53" hidden="1" outlineLevel="1">
      <c r="A3166" t="s">
        <v>227</v>
      </c>
      <c r="B3166" t="s">
        <v>2844</v>
      </c>
      <c r="C3166" s="1">
        <f t="shared" si="1728"/>
        <v>0</v>
      </c>
      <c r="D3166" s="7">
        <f>IF(P3166&gt;0,RANK(P3166,(P3166:R3166,S3166:AG3166)),0)</f>
        <v>0</v>
      </c>
      <c r="E3166" s="7">
        <f>IF(Q3166&gt;0,RANK(Q3166,(P3166:R3166,S3166:AG3166)),0)</f>
        <v>0</v>
      </c>
      <c r="F3166" s="7">
        <f>IF(R3166&gt;0,RANK(R3166,(P3166:R3166,S3166:AG3166)),0)</f>
        <v>0</v>
      </c>
      <c r="G3166" s="7">
        <f>IF(S3166&gt;0,RANK(S3166,(P3166:R3166,S3166:AG3166)),0)</f>
        <v>0</v>
      </c>
      <c r="H3166" s="49" t="e">
        <f t="shared" si="1729"/>
        <v>#NUM!</v>
      </c>
      <c r="I3166" s="178" t="e">
        <f t="shared" si="1726"/>
        <v>#NUM!</v>
      </c>
      <c r="J3166" s="2"/>
      <c r="K3166" s="2" t="str">
        <f t="shared" si="1730"/>
        <v>-</v>
      </c>
      <c r="L3166" s="2" t="str">
        <f t="shared" si="1731"/>
        <v>-</v>
      </c>
      <c r="M3166" s="2" t="str">
        <f t="shared" si="1732"/>
        <v>-</v>
      </c>
      <c r="N3166" s="2" t="str">
        <f t="shared" si="1733"/>
        <v>-</v>
      </c>
      <c r="O3166" s="2" t="str">
        <f t="shared" si="1725"/>
        <v>-</v>
      </c>
      <c r="Q3166" s="156"/>
      <c r="R3166" s="156"/>
      <c r="S3166" s="156"/>
      <c r="T3166" s="156"/>
      <c r="U3166" s="49"/>
      <c r="W3166" s="49"/>
      <c r="Z3166" s="1">
        <f t="shared" si="1696"/>
        <v>0</v>
      </c>
      <c r="AI3166" s="7">
        <f t="shared" si="1734"/>
        <v>0</v>
      </c>
      <c r="AJ3166" s="7">
        <f t="shared" si="1735"/>
        <v>0</v>
      </c>
      <c r="AK3166" s="7">
        <f t="shared" si="1736"/>
        <v>0</v>
      </c>
      <c r="AL3166" s="7">
        <f t="shared" si="1737"/>
        <v>0</v>
      </c>
      <c r="AM3166" s="2" t="str">
        <f t="shared" si="1738"/>
        <v>-</v>
      </c>
      <c r="AN3166" s="2" t="str">
        <f t="shared" si="1739"/>
        <v>-</v>
      </c>
      <c r="AO3166" s="2" t="str">
        <f t="shared" si="1740"/>
        <v>-</v>
      </c>
      <c r="AP3166" s="2" t="str">
        <f t="shared" si="1741"/>
        <v>-</v>
      </c>
      <c r="AR3166" t="str">
        <f t="shared" si="1727"/>
        <v>Lincoln</v>
      </c>
      <c r="AS3166" t="s">
        <v>2844</v>
      </c>
      <c r="AT3166" s="182">
        <v>7</v>
      </c>
      <c r="AV3166" s="98">
        <v>27</v>
      </c>
      <c r="AW3166" s="100">
        <v>81</v>
      </c>
      <c r="AX3166" s="106">
        <f t="shared" si="1742"/>
        <v>27081</v>
      </c>
      <c r="AZ3166" s="7" t="s">
        <v>2975</v>
      </c>
      <c r="BA3166" t="s">
        <v>3015</v>
      </c>
    </row>
    <row r="3167" spans="1:53" hidden="1" outlineLevel="1">
      <c r="A3167" t="s">
        <v>657</v>
      </c>
      <c r="B3167" t="s">
        <v>2844</v>
      </c>
      <c r="C3167" s="1">
        <f t="shared" si="1728"/>
        <v>0</v>
      </c>
      <c r="D3167" s="7">
        <f>IF(P3167&gt;0,RANK(P3167,(P3167:R3167,S3167:AG3167)),0)</f>
        <v>0</v>
      </c>
      <c r="E3167" s="7">
        <f>IF(Q3167&gt;0,RANK(Q3167,(P3167:R3167,S3167:AG3167)),0)</f>
        <v>0</v>
      </c>
      <c r="F3167" s="7">
        <f>IF(R3167&gt;0,RANK(R3167,(P3167:R3167,S3167:AG3167)),0)</f>
        <v>0</v>
      </c>
      <c r="G3167" s="7">
        <f>IF(S3167&gt;0,RANK(S3167,(P3167:R3167,S3167:AG3167)),0)</f>
        <v>0</v>
      </c>
      <c r="H3167" s="49" t="e">
        <f t="shared" si="1729"/>
        <v>#NUM!</v>
      </c>
      <c r="I3167" s="178" t="e">
        <f t="shared" si="1726"/>
        <v>#NUM!</v>
      </c>
      <c r="J3167" s="2"/>
      <c r="K3167" s="2" t="str">
        <f t="shared" si="1730"/>
        <v>-</v>
      </c>
      <c r="L3167" s="2" t="str">
        <f t="shared" si="1731"/>
        <v>-</v>
      </c>
      <c r="M3167" s="2" t="str">
        <f t="shared" si="1732"/>
        <v>-</v>
      </c>
      <c r="N3167" s="2" t="str">
        <f t="shared" si="1733"/>
        <v>-</v>
      </c>
      <c r="O3167" s="2" t="str">
        <f t="shared" si="1725"/>
        <v>-</v>
      </c>
      <c r="Q3167" s="156"/>
      <c r="R3167" s="156"/>
      <c r="S3167" s="156"/>
      <c r="T3167" s="156"/>
      <c r="U3167" s="49"/>
      <c r="W3167" s="49"/>
      <c r="Z3167" s="1">
        <f t="shared" si="1696"/>
        <v>0</v>
      </c>
      <c r="AI3167" s="7">
        <f t="shared" si="1734"/>
        <v>0</v>
      </c>
      <c r="AJ3167" s="7">
        <f t="shared" si="1735"/>
        <v>0</v>
      </c>
      <c r="AK3167" s="7">
        <f t="shared" si="1736"/>
        <v>0</v>
      </c>
      <c r="AL3167" s="7">
        <f t="shared" si="1737"/>
        <v>0</v>
      </c>
      <c r="AM3167" s="2" t="str">
        <f t="shared" si="1738"/>
        <v>-</v>
      </c>
      <c r="AN3167" s="2" t="str">
        <f t="shared" si="1739"/>
        <v>-</v>
      </c>
      <c r="AO3167" s="2" t="str">
        <f t="shared" si="1740"/>
        <v>-</v>
      </c>
      <c r="AP3167" s="2" t="str">
        <f t="shared" si="1741"/>
        <v>-</v>
      </c>
      <c r="AR3167" t="str">
        <f t="shared" si="1727"/>
        <v>Lyon</v>
      </c>
      <c r="AS3167" t="s">
        <v>2844</v>
      </c>
      <c r="AT3167" s="182">
        <v>7</v>
      </c>
      <c r="AV3167" s="98">
        <v>27</v>
      </c>
      <c r="AW3167" s="100">
        <v>83</v>
      </c>
      <c r="AX3167" s="106">
        <f t="shared" si="1742"/>
        <v>27083</v>
      </c>
      <c r="AZ3167" s="7" t="s">
        <v>2975</v>
      </c>
      <c r="BA3167" t="s">
        <v>3015</v>
      </c>
    </row>
    <row r="3168" spans="1:53" hidden="1" outlineLevel="1">
      <c r="A3168" t="s">
        <v>42</v>
      </c>
      <c r="B3168" t="s">
        <v>2844</v>
      </c>
      <c r="C3168" s="1">
        <f t="shared" si="1728"/>
        <v>0</v>
      </c>
      <c r="D3168" s="7">
        <f>IF(P3168&gt;0,RANK(P3168,(P3168:R3168,S3168:AG3168)),0)</f>
        <v>0</v>
      </c>
      <c r="E3168" s="7">
        <f>IF(Q3168&gt;0,RANK(Q3168,(P3168:R3168,S3168:AG3168)),0)</f>
        <v>0</v>
      </c>
      <c r="F3168" s="7">
        <f>IF(R3168&gt;0,RANK(R3168,(P3168:R3168,S3168:AG3168)),0)</f>
        <v>0</v>
      </c>
      <c r="G3168" s="7">
        <f>IF(S3168&gt;0,RANK(S3168,(P3168:R3168,S3168:AG3168)),0)</f>
        <v>0</v>
      </c>
      <c r="H3168" s="49" t="e">
        <f t="shared" si="1729"/>
        <v>#NUM!</v>
      </c>
      <c r="I3168" s="178" t="e">
        <f t="shared" si="1726"/>
        <v>#NUM!</v>
      </c>
      <c r="J3168" s="2"/>
      <c r="K3168" s="2" t="str">
        <f t="shared" si="1730"/>
        <v>-</v>
      </c>
      <c r="L3168" s="2" t="str">
        <f t="shared" si="1731"/>
        <v>-</v>
      </c>
      <c r="M3168" s="2" t="str">
        <f t="shared" si="1732"/>
        <v>-</v>
      </c>
      <c r="N3168" s="2" t="str">
        <f t="shared" si="1733"/>
        <v>-</v>
      </c>
      <c r="O3168" s="2" t="str">
        <f t="shared" si="1725"/>
        <v>-</v>
      </c>
      <c r="Q3168" s="156"/>
      <c r="R3168" s="156"/>
      <c r="S3168" s="156"/>
      <c r="T3168" s="156"/>
      <c r="U3168" s="49"/>
      <c r="W3168" s="49"/>
      <c r="Z3168" s="1">
        <f t="shared" si="1696"/>
        <v>0</v>
      </c>
      <c r="AI3168" s="7">
        <f t="shared" si="1734"/>
        <v>0</v>
      </c>
      <c r="AJ3168" s="7">
        <f t="shared" si="1735"/>
        <v>0</v>
      </c>
      <c r="AK3168" s="7">
        <f t="shared" si="1736"/>
        <v>0</v>
      </c>
      <c r="AL3168" s="7">
        <f t="shared" si="1737"/>
        <v>0</v>
      </c>
      <c r="AM3168" s="2" t="str">
        <f t="shared" si="1738"/>
        <v>-</v>
      </c>
      <c r="AN3168" s="2" t="str">
        <f t="shared" si="1739"/>
        <v>-</v>
      </c>
      <c r="AO3168" s="2" t="str">
        <f t="shared" si="1740"/>
        <v>-</v>
      </c>
      <c r="AP3168" s="2" t="str">
        <f t="shared" si="1741"/>
        <v>-</v>
      </c>
      <c r="AR3168" t="str">
        <f t="shared" si="1727"/>
        <v>McLeod</v>
      </c>
      <c r="AS3168" t="s">
        <v>2844</v>
      </c>
      <c r="AT3168" s="182">
        <v>7</v>
      </c>
      <c r="AV3168" s="98">
        <v>27</v>
      </c>
      <c r="AW3168" s="100">
        <v>85</v>
      </c>
      <c r="AX3168" s="106">
        <f t="shared" si="1742"/>
        <v>27085</v>
      </c>
      <c r="AZ3168" s="7" t="s">
        <v>2975</v>
      </c>
      <c r="BA3168" t="s">
        <v>3015</v>
      </c>
    </row>
    <row r="3169" spans="1:53" hidden="1" outlineLevel="1">
      <c r="A3169" t="s">
        <v>1461</v>
      </c>
      <c r="B3169" t="s">
        <v>2844</v>
      </c>
      <c r="C3169" s="1">
        <f t="shared" si="1728"/>
        <v>0</v>
      </c>
      <c r="D3169" s="7">
        <f>IF(P3169&gt;0,RANK(P3169,(P3169:R3169,S3169:AG3169)),0)</f>
        <v>0</v>
      </c>
      <c r="E3169" s="7">
        <f>IF(Q3169&gt;0,RANK(Q3169,(P3169:R3169,S3169:AG3169)),0)</f>
        <v>0</v>
      </c>
      <c r="F3169" s="7">
        <f>IF(R3169&gt;0,RANK(R3169,(P3169:R3169,S3169:AG3169)),0)</f>
        <v>0</v>
      </c>
      <c r="G3169" s="7">
        <f>IF(S3169&gt;0,RANK(S3169,(P3169:R3169,S3169:AG3169)),0)</f>
        <v>0</v>
      </c>
      <c r="H3169" s="49" t="e">
        <f t="shared" si="1729"/>
        <v>#NUM!</v>
      </c>
      <c r="I3169" s="178" t="e">
        <f t="shared" si="1726"/>
        <v>#NUM!</v>
      </c>
      <c r="J3169" s="2"/>
      <c r="K3169" s="2" t="str">
        <f t="shared" si="1730"/>
        <v>-</v>
      </c>
      <c r="L3169" s="2" t="str">
        <f t="shared" si="1731"/>
        <v>-</v>
      </c>
      <c r="M3169" s="2" t="str">
        <f t="shared" si="1732"/>
        <v>-</v>
      </c>
      <c r="N3169" s="2" t="str">
        <f t="shared" si="1733"/>
        <v>-</v>
      </c>
      <c r="O3169" s="2" t="str">
        <f t="shared" si="1725"/>
        <v>-</v>
      </c>
      <c r="Q3169" s="156"/>
      <c r="R3169" s="156"/>
      <c r="S3169" s="156"/>
      <c r="T3169" s="156"/>
      <c r="U3169" s="49"/>
      <c r="W3169" s="49"/>
      <c r="Z3169" s="1">
        <f t="shared" si="1696"/>
        <v>0</v>
      </c>
      <c r="AI3169" s="7">
        <f t="shared" si="1734"/>
        <v>0</v>
      </c>
      <c r="AJ3169" s="7">
        <f t="shared" si="1735"/>
        <v>0</v>
      </c>
      <c r="AK3169" s="7">
        <f t="shared" si="1736"/>
        <v>0</v>
      </c>
      <c r="AL3169" s="7">
        <f t="shared" si="1737"/>
        <v>0</v>
      </c>
      <c r="AM3169" s="2" t="str">
        <f t="shared" si="1738"/>
        <v>-</v>
      </c>
      <c r="AN3169" s="2" t="str">
        <f t="shared" si="1739"/>
        <v>-</v>
      </c>
      <c r="AO3169" s="2" t="str">
        <f t="shared" si="1740"/>
        <v>-</v>
      </c>
      <c r="AP3169" s="2" t="str">
        <f t="shared" si="1741"/>
        <v>-</v>
      </c>
      <c r="AR3169" t="str">
        <f t="shared" si="1727"/>
        <v>Mahnomen</v>
      </c>
      <c r="AS3169" t="s">
        <v>2844</v>
      </c>
      <c r="AT3169" s="182">
        <v>7</v>
      </c>
      <c r="AV3169" s="98">
        <v>27</v>
      </c>
      <c r="AW3169" s="100">
        <v>87</v>
      </c>
      <c r="AX3169" s="106">
        <f t="shared" si="1742"/>
        <v>27087</v>
      </c>
      <c r="AZ3169" s="7" t="s">
        <v>2975</v>
      </c>
      <c r="BA3169" t="s">
        <v>3015</v>
      </c>
    </row>
    <row r="3170" spans="1:53" hidden="1" outlineLevel="1">
      <c r="A3170" t="s">
        <v>1040</v>
      </c>
      <c r="B3170" t="s">
        <v>2844</v>
      </c>
      <c r="C3170" s="1">
        <f t="shared" si="1728"/>
        <v>0</v>
      </c>
      <c r="D3170" s="7">
        <f>IF(P3170&gt;0,RANK(P3170,(P3170:R3170,S3170:AG3170)),0)</f>
        <v>0</v>
      </c>
      <c r="E3170" s="7">
        <f>IF(Q3170&gt;0,RANK(Q3170,(P3170:R3170,S3170:AG3170)),0)</f>
        <v>0</v>
      </c>
      <c r="F3170" s="7">
        <f>IF(R3170&gt;0,RANK(R3170,(P3170:R3170,S3170:AG3170)),0)</f>
        <v>0</v>
      </c>
      <c r="G3170" s="7">
        <f>IF(S3170&gt;0,RANK(S3170,(P3170:R3170,S3170:AG3170)),0)</f>
        <v>0</v>
      </c>
      <c r="H3170" s="49" t="e">
        <f t="shared" si="1729"/>
        <v>#NUM!</v>
      </c>
      <c r="I3170" s="178" t="e">
        <f t="shared" si="1726"/>
        <v>#NUM!</v>
      </c>
      <c r="J3170" s="2"/>
      <c r="K3170" s="2" t="str">
        <f t="shared" si="1730"/>
        <v>-</v>
      </c>
      <c r="L3170" s="2" t="str">
        <f t="shared" si="1731"/>
        <v>-</v>
      </c>
      <c r="M3170" s="2" t="str">
        <f t="shared" si="1732"/>
        <v>-</v>
      </c>
      <c r="N3170" s="2" t="str">
        <f t="shared" si="1733"/>
        <v>-</v>
      </c>
      <c r="O3170" s="2" t="str">
        <f t="shared" si="1725"/>
        <v>-</v>
      </c>
      <c r="Q3170" s="156"/>
      <c r="R3170" s="156"/>
      <c r="S3170" s="156"/>
      <c r="T3170" s="156"/>
      <c r="U3170" s="49"/>
      <c r="W3170" s="49"/>
      <c r="Z3170" s="1">
        <f t="shared" si="1696"/>
        <v>0</v>
      </c>
      <c r="AI3170" s="7">
        <f t="shared" si="1734"/>
        <v>0</v>
      </c>
      <c r="AJ3170" s="7">
        <f t="shared" si="1735"/>
        <v>0</v>
      </c>
      <c r="AK3170" s="7">
        <f t="shared" si="1736"/>
        <v>0</v>
      </c>
      <c r="AL3170" s="7">
        <f t="shared" si="1737"/>
        <v>0</v>
      </c>
      <c r="AM3170" s="2" t="str">
        <f t="shared" si="1738"/>
        <v>-</v>
      </c>
      <c r="AN3170" s="2" t="str">
        <f t="shared" si="1739"/>
        <v>-</v>
      </c>
      <c r="AO3170" s="2" t="str">
        <f t="shared" si="1740"/>
        <v>-</v>
      </c>
      <c r="AP3170" s="2" t="str">
        <f t="shared" si="1741"/>
        <v>-</v>
      </c>
      <c r="AR3170" t="str">
        <f t="shared" si="1727"/>
        <v>Marshall</v>
      </c>
      <c r="AS3170" t="s">
        <v>2844</v>
      </c>
      <c r="AT3170" s="182">
        <v>7</v>
      </c>
      <c r="AV3170" s="98">
        <v>27</v>
      </c>
      <c r="AW3170" s="100">
        <v>89</v>
      </c>
      <c r="AX3170" s="106">
        <f t="shared" si="1742"/>
        <v>27089</v>
      </c>
      <c r="AZ3170" s="7" t="s">
        <v>2975</v>
      </c>
      <c r="BA3170" t="s">
        <v>3015</v>
      </c>
    </row>
    <row r="3171" spans="1:53" hidden="1" outlineLevel="1">
      <c r="A3171" t="s">
        <v>941</v>
      </c>
      <c r="B3171" t="s">
        <v>2844</v>
      </c>
      <c r="C3171" s="1">
        <f t="shared" si="1728"/>
        <v>0</v>
      </c>
      <c r="D3171" s="7">
        <f>IF(P3171&gt;0,RANK(P3171,(P3171:R3171,S3171:AG3171)),0)</f>
        <v>0</v>
      </c>
      <c r="E3171" s="7">
        <f>IF(Q3171&gt;0,RANK(Q3171,(P3171:R3171,S3171:AG3171)),0)</f>
        <v>0</v>
      </c>
      <c r="F3171" s="7">
        <f>IF(R3171&gt;0,RANK(R3171,(P3171:R3171,S3171:AG3171)),0)</f>
        <v>0</v>
      </c>
      <c r="G3171" s="7">
        <f>IF(S3171&gt;0,RANK(S3171,(P3171:R3171,S3171:AG3171)),0)</f>
        <v>0</v>
      </c>
      <c r="H3171" s="49" t="e">
        <f t="shared" si="1729"/>
        <v>#NUM!</v>
      </c>
      <c r="I3171" s="178" t="e">
        <f t="shared" si="1726"/>
        <v>#NUM!</v>
      </c>
      <c r="J3171" s="2"/>
      <c r="K3171" s="2" t="str">
        <f t="shared" si="1730"/>
        <v>-</v>
      </c>
      <c r="L3171" s="2" t="str">
        <f t="shared" si="1731"/>
        <v>-</v>
      </c>
      <c r="M3171" s="2" t="str">
        <f t="shared" si="1732"/>
        <v>-</v>
      </c>
      <c r="N3171" s="2" t="str">
        <f t="shared" si="1733"/>
        <v>-</v>
      </c>
      <c r="O3171" s="2" t="str">
        <f t="shared" si="1725"/>
        <v>-</v>
      </c>
      <c r="Q3171" s="156"/>
      <c r="R3171" s="156"/>
      <c r="S3171" s="156"/>
      <c r="T3171" s="156"/>
      <c r="U3171" s="49"/>
      <c r="W3171" s="49"/>
      <c r="Z3171" s="1">
        <f t="shared" ref="Z3171:Z3212" si="1743">BN3171</f>
        <v>0</v>
      </c>
      <c r="AI3171" s="7">
        <f t="shared" si="1734"/>
        <v>0</v>
      </c>
      <c r="AJ3171" s="7">
        <f t="shared" si="1735"/>
        <v>0</v>
      </c>
      <c r="AK3171" s="7">
        <f t="shared" si="1736"/>
        <v>0</v>
      </c>
      <c r="AL3171" s="7">
        <f t="shared" si="1737"/>
        <v>0</v>
      </c>
      <c r="AM3171" s="2" t="str">
        <f t="shared" si="1738"/>
        <v>-</v>
      </c>
      <c r="AN3171" s="2" t="str">
        <f t="shared" si="1739"/>
        <v>-</v>
      </c>
      <c r="AO3171" s="2" t="str">
        <f t="shared" si="1740"/>
        <v>-</v>
      </c>
      <c r="AP3171" s="2" t="str">
        <f t="shared" si="1741"/>
        <v>-</v>
      </c>
      <c r="AR3171" t="str">
        <f t="shared" si="1727"/>
        <v>Martin</v>
      </c>
      <c r="AS3171" t="s">
        <v>2844</v>
      </c>
      <c r="AT3171" s="182">
        <v>1</v>
      </c>
      <c r="AV3171" s="98">
        <v>27</v>
      </c>
      <c r="AW3171" s="100">
        <v>91</v>
      </c>
      <c r="AX3171" s="106">
        <f t="shared" si="1742"/>
        <v>27091</v>
      </c>
      <c r="AZ3171" s="7" t="s">
        <v>2975</v>
      </c>
      <c r="BA3171" t="s">
        <v>3015</v>
      </c>
    </row>
    <row r="3172" spans="1:53" hidden="1" outlineLevel="1">
      <c r="A3172" t="s">
        <v>112</v>
      </c>
      <c r="B3172" t="s">
        <v>2844</v>
      </c>
      <c r="C3172" s="1">
        <f t="shared" si="1728"/>
        <v>0</v>
      </c>
      <c r="D3172" s="7">
        <f>IF(P3172&gt;0,RANK(P3172,(P3172:R3172,S3172:AG3172)),0)</f>
        <v>0</v>
      </c>
      <c r="E3172" s="7">
        <f>IF(Q3172&gt;0,RANK(Q3172,(P3172:R3172,S3172:AG3172)),0)</f>
        <v>0</v>
      </c>
      <c r="F3172" s="7">
        <f>IF(R3172&gt;0,RANK(R3172,(P3172:R3172,S3172:AG3172)),0)</f>
        <v>0</v>
      </c>
      <c r="G3172" s="7">
        <f>IF(S3172&gt;0,RANK(S3172,(P3172:R3172,S3172:AG3172)),0)</f>
        <v>0</v>
      </c>
      <c r="H3172" s="49" t="e">
        <f t="shared" si="1729"/>
        <v>#NUM!</v>
      </c>
      <c r="I3172" s="178" t="e">
        <f t="shared" si="1726"/>
        <v>#NUM!</v>
      </c>
      <c r="J3172" s="2"/>
      <c r="K3172" s="2" t="str">
        <f t="shared" si="1730"/>
        <v>-</v>
      </c>
      <c r="L3172" s="2" t="str">
        <f t="shared" si="1731"/>
        <v>-</v>
      </c>
      <c r="M3172" s="2" t="str">
        <f t="shared" si="1732"/>
        <v>-</v>
      </c>
      <c r="N3172" s="2" t="str">
        <f t="shared" si="1733"/>
        <v>-</v>
      </c>
      <c r="O3172" s="2" t="str">
        <f t="shared" si="1725"/>
        <v>-</v>
      </c>
      <c r="Q3172" s="156"/>
      <c r="R3172" s="156"/>
      <c r="S3172" s="156"/>
      <c r="T3172" s="156"/>
      <c r="U3172" s="49"/>
      <c r="W3172" s="49"/>
      <c r="Z3172" s="1">
        <f t="shared" si="1743"/>
        <v>0</v>
      </c>
      <c r="AI3172" s="7">
        <f t="shared" si="1734"/>
        <v>0</v>
      </c>
      <c r="AJ3172" s="7">
        <f t="shared" si="1735"/>
        <v>0</v>
      </c>
      <c r="AK3172" s="7">
        <f t="shared" si="1736"/>
        <v>0</v>
      </c>
      <c r="AL3172" s="7">
        <f t="shared" si="1737"/>
        <v>0</v>
      </c>
      <c r="AM3172" s="2" t="str">
        <f t="shared" si="1738"/>
        <v>-</v>
      </c>
      <c r="AN3172" s="2" t="str">
        <f t="shared" si="1739"/>
        <v>-</v>
      </c>
      <c r="AO3172" s="2" t="str">
        <f t="shared" si="1740"/>
        <v>-</v>
      </c>
      <c r="AP3172" s="2" t="str">
        <f t="shared" si="1741"/>
        <v>-</v>
      </c>
      <c r="AR3172" t="str">
        <f t="shared" si="1727"/>
        <v>Meeker</v>
      </c>
      <c r="AS3172" t="s">
        <v>2844</v>
      </c>
      <c r="AT3172" s="182">
        <v>7</v>
      </c>
      <c r="AV3172" s="98">
        <v>27</v>
      </c>
      <c r="AW3172" s="100">
        <v>93</v>
      </c>
      <c r="AX3172" s="106">
        <f t="shared" si="1742"/>
        <v>27093</v>
      </c>
      <c r="AZ3172" s="7" t="s">
        <v>2975</v>
      </c>
      <c r="BA3172" t="s">
        <v>3015</v>
      </c>
    </row>
    <row r="3173" spans="1:53" hidden="1" outlineLevel="1">
      <c r="A3173" t="s">
        <v>115</v>
      </c>
      <c r="B3173" t="s">
        <v>2844</v>
      </c>
      <c r="C3173" s="1">
        <f t="shared" si="1728"/>
        <v>0</v>
      </c>
      <c r="D3173" s="7">
        <f>IF(P3173&gt;0,RANK(P3173,(P3173:R3173,S3173:AG3173)),0)</f>
        <v>0</v>
      </c>
      <c r="E3173" s="7">
        <f>IF(Q3173&gt;0,RANK(Q3173,(P3173:R3173,S3173:AG3173)),0)</f>
        <v>0</v>
      </c>
      <c r="F3173" s="7">
        <f>IF(R3173&gt;0,RANK(R3173,(P3173:R3173,S3173:AG3173)),0)</f>
        <v>0</v>
      </c>
      <c r="G3173" s="7">
        <f>IF(S3173&gt;0,RANK(S3173,(P3173:R3173,S3173:AG3173)),0)</f>
        <v>0</v>
      </c>
      <c r="H3173" s="49" t="e">
        <f t="shared" si="1729"/>
        <v>#NUM!</v>
      </c>
      <c r="I3173" s="178" t="e">
        <f t="shared" si="1726"/>
        <v>#NUM!</v>
      </c>
      <c r="J3173" s="2"/>
      <c r="K3173" s="2" t="str">
        <f t="shared" si="1730"/>
        <v>-</v>
      </c>
      <c r="L3173" s="2" t="str">
        <f t="shared" si="1731"/>
        <v>-</v>
      </c>
      <c r="M3173" s="2" t="str">
        <f t="shared" si="1732"/>
        <v>-</v>
      </c>
      <c r="N3173" s="2" t="str">
        <f t="shared" si="1733"/>
        <v>-</v>
      </c>
      <c r="O3173" s="2" t="str">
        <f t="shared" si="1725"/>
        <v>-</v>
      </c>
      <c r="Q3173" s="156"/>
      <c r="R3173" s="156"/>
      <c r="S3173" s="156"/>
      <c r="T3173" s="156"/>
      <c r="U3173" s="49"/>
      <c r="W3173" s="49"/>
      <c r="Z3173" s="1">
        <f t="shared" si="1743"/>
        <v>0</v>
      </c>
      <c r="AI3173" s="7">
        <f t="shared" si="1734"/>
        <v>0</v>
      </c>
      <c r="AJ3173" s="7">
        <f t="shared" si="1735"/>
        <v>0</v>
      </c>
      <c r="AK3173" s="7">
        <f t="shared" si="1736"/>
        <v>0</v>
      </c>
      <c r="AL3173" s="7">
        <f t="shared" si="1737"/>
        <v>0</v>
      </c>
      <c r="AM3173" s="2" t="str">
        <f t="shared" si="1738"/>
        <v>-</v>
      </c>
      <c r="AN3173" s="2" t="str">
        <f t="shared" si="1739"/>
        <v>-</v>
      </c>
      <c r="AO3173" s="2" t="str">
        <f t="shared" si="1740"/>
        <v>-</v>
      </c>
      <c r="AP3173" s="2" t="str">
        <f t="shared" si="1741"/>
        <v>-</v>
      </c>
      <c r="AR3173" t="str">
        <f t="shared" si="1727"/>
        <v>Mille Lacs</v>
      </c>
      <c r="AS3173" t="s">
        <v>2844</v>
      </c>
      <c r="AT3173" s="182">
        <v>8</v>
      </c>
      <c r="AV3173" s="98">
        <v>27</v>
      </c>
      <c r="AW3173" s="100">
        <v>95</v>
      </c>
      <c r="AX3173" s="106">
        <f t="shared" si="1742"/>
        <v>27095</v>
      </c>
      <c r="AZ3173" s="7" t="s">
        <v>2975</v>
      </c>
      <c r="BA3173" t="s">
        <v>3015</v>
      </c>
    </row>
    <row r="3174" spans="1:53" hidden="1" outlineLevel="1">
      <c r="A3174" t="s">
        <v>525</v>
      </c>
      <c r="B3174" t="s">
        <v>2844</v>
      </c>
      <c r="C3174" s="1">
        <f t="shared" si="1728"/>
        <v>0</v>
      </c>
      <c r="D3174" s="7">
        <f>IF(P3174&gt;0,RANK(P3174,(P3174:R3174,S3174:AG3174)),0)</f>
        <v>0</v>
      </c>
      <c r="E3174" s="7">
        <f>IF(Q3174&gt;0,RANK(Q3174,(P3174:R3174,S3174:AG3174)),0)</f>
        <v>0</v>
      </c>
      <c r="F3174" s="7">
        <f>IF(R3174&gt;0,RANK(R3174,(P3174:R3174,S3174:AG3174)),0)</f>
        <v>0</v>
      </c>
      <c r="G3174" s="7">
        <f>IF(S3174&gt;0,RANK(S3174,(P3174:R3174,S3174:AG3174)),0)</f>
        <v>0</v>
      </c>
      <c r="H3174" s="49" t="e">
        <f t="shared" si="1729"/>
        <v>#NUM!</v>
      </c>
      <c r="I3174" s="178" t="e">
        <f t="shared" si="1726"/>
        <v>#NUM!</v>
      </c>
      <c r="J3174" s="2"/>
      <c r="K3174" s="2" t="str">
        <f t="shared" si="1730"/>
        <v>-</v>
      </c>
      <c r="L3174" s="2" t="str">
        <f t="shared" si="1731"/>
        <v>-</v>
      </c>
      <c r="M3174" s="2" t="str">
        <f t="shared" si="1732"/>
        <v>-</v>
      </c>
      <c r="N3174" s="2" t="str">
        <f t="shared" si="1733"/>
        <v>-</v>
      </c>
      <c r="O3174" s="2" t="str">
        <f t="shared" si="1725"/>
        <v>-</v>
      </c>
      <c r="Q3174" s="156"/>
      <c r="R3174" s="156"/>
      <c r="S3174" s="156"/>
      <c r="T3174" s="156"/>
      <c r="U3174" s="49"/>
      <c r="W3174" s="49"/>
      <c r="Z3174" s="1">
        <f t="shared" si="1743"/>
        <v>0</v>
      </c>
      <c r="AI3174" s="7">
        <f t="shared" si="1734"/>
        <v>0</v>
      </c>
      <c r="AJ3174" s="7">
        <f t="shared" si="1735"/>
        <v>0</v>
      </c>
      <c r="AK3174" s="7">
        <f t="shared" si="1736"/>
        <v>0</v>
      </c>
      <c r="AL3174" s="7">
        <f t="shared" si="1737"/>
        <v>0</v>
      </c>
      <c r="AM3174" s="2" t="str">
        <f t="shared" si="1738"/>
        <v>-</v>
      </c>
      <c r="AN3174" s="2" t="str">
        <f t="shared" si="1739"/>
        <v>-</v>
      </c>
      <c r="AO3174" s="2" t="str">
        <f t="shared" si="1740"/>
        <v>-</v>
      </c>
      <c r="AP3174" s="2" t="str">
        <f t="shared" si="1741"/>
        <v>-</v>
      </c>
      <c r="AR3174" t="str">
        <f t="shared" si="1727"/>
        <v>Morrison</v>
      </c>
      <c r="AS3174" t="s">
        <v>2844</v>
      </c>
      <c r="AT3174" s="182">
        <v>8</v>
      </c>
      <c r="AV3174" s="98">
        <v>27</v>
      </c>
      <c r="AW3174" s="100">
        <v>97</v>
      </c>
      <c r="AX3174" s="106">
        <f t="shared" si="1742"/>
        <v>27097</v>
      </c>
      <c r="AZ3174" s="7" t="s">
        <v>2975</v>
      </c>
      <c r="BA3174" t="s">
        <v>3015</v>
      </c>
    </row>
    <row r="3175" spans="1:53" hidden="1" outlineLevel="1">
      <c r="A3175" t="s">
        <v>317</v>
      </c>
      <c r="B3175" t="s">
        <v>2844</v>
      </c>
      <c r="C3175" s="1">
        <f t="shared" si="1728"/>
        <v>0</v>
      </c>
      <c r="D3175" s="7">
        <f>IF(P3175&gt;0,RANK(P3175,(P3175:R3175,S3175:AG3175)),0)</f>
        <v>0</v>
      </c>
      <c r="E3175" s="7">
        <f>IF(Q3175&gt;0,RANK(Q3175,(P3175:R3175,S3175:AG3175)),0)</f>
        <v>0</v>
      </c>
      <c r="F3175" s="7">
        <f>IF(R3175&gt;0,RANK(R3175,(P3175:R3175,S3175:AG3175)),0)</f>
        <v>0</v>
      </c>
      <c r="G3175" s="7">
        <f>IF(S3175&gt;0,RANK(S3175,(P3175:R3175,S3175:AG3175)),0)</f>
        <v>0</v>
      </c>
      <c r="H3175" s="49" t="e">
        <f t="shared" si="1729"/>
        <v>#NUM!</v>
      </c>
      <c r="I3175" s="178" t="e">
        <f t="shared" si="1726"/>
        <v>#NUM!</v>
      </c>
      <c r="J3175" s="2"/>
      <c r="K3175" s="2" t="str">
        <f t="shared" si="1730"/>
        <v>-</v>
      </c>
      <c r="L3175" s="2" t="str">
        <f t="shared" si="1731"/>
        <v>-</v>
      </c>
      <c r="M3175" s="2" t="str">
        <f t="shared" si="1732"/>
        <v>-</v>
      </c>
      <c r="N3175" s="2" t="str">
        <f t="shared" si="1733"/>
        <v>-</v>
      </c>
      <c r="O3175" s="2" t="str">
        <f t="shared" si="1725"/>
        <v>-</v>
      </c>
      <c r="Q3175" s="156"/>
      <c r="R3175" s="156"/>
      <c r="S3175" s="156"/>
      <c r="T3175" s="156"/>
      <c r="U3175" s="49"/>
      <c r="W3175" s="49"/>
      <c r="Z3175" s="1">
        <f t="shared" si="1743"/>
        <v>0</v>
      </c>
      <c r="AI3175" s="7">
        <f t="shared" si="1734"/>
        <v>0</v>
      </c>
      <c r="AJ3175" s="7">
        <f t="shared" si="1735"/>
        <v>0</v>
      </c>
      <c r="AK3175" s="7">
        <f t="shared" si="1736"/>
        <v>0</v>
      </c>
      <c r="AL3175" s="7">
        <f t="shared" si="1737"/>
        <v>0</v>
      </c>
      <c r="AM3175" s="2" t="str">
        <f t="shared" si="1738"/>
        <v>-</v>
      </c>
      <c r="AN3175" s="2" t="str">
        <f t="shared" si="1739"/>
        <v>-</v>
      </c>
      <c r="AO3175" s="2" t="str">
        <f t="shared" si="1740"/>
        <v>-</v>
      </c>
      <c r="AP3175" s="2" t="str">
        <f t="shared" si="1741"/>
        <v>-</v>
      </c>
      <c r="AR3175" t="str">
        <f t="shared" si="1727"/>
        <v>Mower</v>
      </c>
      <c r="AS3175" t="s">
        <v>2844</v>
      </c>
      <c r="AT3175" s="182">
        <v>1</v>
      </c>
      <c r="AV3175" s="98">
        <v>27</v>
      </c>
      <c r="AW3175" s="100">
        <v>99</v>
      </c>
      <c r="AX3175" s="106">
        <f t="shared" si="1742"/>
        <v>27099</v>
      </c>
      <c r="AZ3175" s="7" t="s">
        <v>2975</v>
      </c>
      <c r="BA3175" t="s">
        <v>3015</v>
      </c>
    </row>
    <row r="3176" spans="1:53" hidden="1" outlineLevel="1">
      <c r="A3176" t="s">
        <v>2372</v>
      </c>
      <c r="B3176" t="s">
        <v>2844</v>
      </c>
      <c r="C3176" s="1">
        <f t="shared" si="1728"/>
        <v>0</v>
      </c>
      <c r="D3176" s="7">
        <f>IF(P3176&gt;0,RANK(P3176,(P3176:R3176,S3176:AG3176)),0)</f>
        <v>0</v>
      </c>
      <c r="E3176" s="7">
        <f>IF(Q3176&gt;0,RANK(Q3176,(P3176:R3176,S3176:AG3176)),0)</f>
        <v>0</v>
      </c>
      <c r="F3176" s="7">
        <f>IF(R3176&gt;0,RANK(R3176,(P3176:R3176,S3176:AG3176)),0)</f>
        <v>0</v>
      </c>
      <c r="G3176" s="7">
        <f>IF(S3176&gt;0,RANK(S3176,(P3176:R3176,S3176:AG3176)),0)</f>
        <v>0</v>
      </c>
      <c r="H3176" s="49" t="e">
        <f t="shared" si="1729"/>
        <v>#NUM!</v>
      </c>
      <c r="I3176" s="178" t="e">
        <f t="shared" si="1726"/>
        <v>#NUM!</v>
      </c>
      <c r="J3176" s="2"/>
      <c r="K3176" s="2" t="str">
        <f t="shared" si="1730"/>
        <v>-</v>
      </c>
      <c r="L3176" s="2" t="str">
        <f t="shared" si="1731"/>
        <v>-</v>
      </c>
      <c r="M3176" s="2" t="str">
        <f t="shared" si="1732"/>
        <v>-</v>
      </c>
      <c r="N3176" s="2" t="str">
        <f t="shared" si="1733"/>
        <v>-</v>
      </c>
      <c r="O3176" s="2" t="str">
        <f t="shared" si="1725"/>
        <v>-</v>
      </c>
      <c r="Q3176" s="156"/>
      <c r="R3176" s="156"/>
      <c r="S3176" s="156"/>
      <c r="T3176" s="156"/>
      <c r="U3176" s="49"/>
      <c r="W3176" s="49"/>
      <c r="Z3176" s="1">
        <f t="shared" si="1743"/>
        <v>0</v>
      </c>
      <c r="AI3176" s="7">
        <f t="shared" si="1734"/>
        <v>0</v>
      </c>
      <c r="AJ3176" s="7">
        <f t="shared" si="1735"/>
        <v>0</v>
      </c>
      <c r="AK3176" s="7">
        <f t="shared" si="1736"/>
        <v>0</v>
      </c>
      <c r="AL3176" s="7">
        <f t="shared" si="1737"/>
        <v>0</v>
      </c>
      <c r="AM3176" s="2" t="str">
        <f t="shared" si="1738"/>
        <v>-</v>
      </c>
      <c r="AN3176" s="2" t="str">
        <f t="shared" si="1739"/>
        <v>-</v>
      </c>
      <c r="AO3176" s="2" t="str">
        <f t="shared" si="1740"/>
        <v>-</v>
      </c>
      <c r="AP3176" s="2" t="str">
        <f t="shared" si="1741"/>
        <v>-</v>
      </c>
      <c r="AR3176" t="str">
        <f t="shared" si="1727"/>
        <v>Murray</v>
      </c>
      <c r="AS3176" t="s">
        <v>2844</v>
      </c>
      <c r="AT3176" s="182">
        <v>7</v>
      </c>
      <c r="AV3176" s="98">
        <v>27</v>
      </c>
      <c r="AW3176" s="100">
        <v>101</v>
      </c>
      <c r="AX3176" s="106">
        <f t="shared" si="1742"/>
        <v>27101</v>
      </c>
      <c r="AZ3176" s="7" t="s">
        <v>2975</v>
      </c>
      <c r="BA3176" t="s">
        <v>3015</v>
      </c>
    </row>
    <row r="3177" spans="1:53" hidden="1" outlineLevel="1">
      <c r="A3177" t="s">
        <v>2861</v>
      </c>
      <c r="B3177" t="s">
        <v>2844</v>
      </c>
      <c r="C3177" s="1">
        <f t="shared" si="1728"/>
        <v>0</v>
      </c>
      <c r="D3177" s="7">
        <f>IF(P3177&gt;0,RANK(P3177,(P3177:R3177,S3177:AG3177)),0)</f>
        <v>0</v>
      </c>
      <c r="E3177" s="7">
        <f>IF(Q3177&gt;0,RANK(Q3177,(P3177:R3177,S3177:AG3177)),0)</f>
        <v>0</v>
      </c>
      <c r="F3177" s="7">
        <f>IF(R3177&gt;0,RANK(R3177,(P3177:R3177,S3177:AG3177)),0)</f>
        <v>0</v>
      </c>
      <c r="G3177" s="7">
        <f>IF(S3177&gt;0,RANK(S3177,(P3177:R3177,S3177:AG3177)),0)</f>
        <v>0</v>
      </c>
      <c r="H3177" s="49" t="e">
        <f t="shared" si="1729"/>
        <v>#NUM!</v>
      </c>
      <c r="I3177" s="178" t="e">
        <f t="shared" si="1726"/>
        <v>#NUM!</v>
      </c>
      <c r="J3177" s="2"/>
      <c r="K3177" s="2" t="str">
        <f t="shared" si="1730"/>
        <v>-</v>
      </c>
      <c r="L3177" s="2" t="str">
        <f t="shared" si="1731"/>
        <v>-</v>
      </c>
      <c r="M3177" s="2" t="str">
        <f t="shared" si="1732"/>
        <v>-</v>
      </c>
      <c r="N3177" s="2" t="str">
        <f t="shared" si="1733"/>
        <v>-</v>
      </c>
      <c r="O3177" s="2" t="str">
        <f t="shared" si="1725"/>
        <v>-</v>
      </c>
      <c r="Q3177" s="156"/>
      <c r="R3177" s="156"/>
      <c r="S3177" s="156"/>
      <c r="T3177" s="156"/>
      <c r="U3177" s="49"/>
      <c r="W3177" s="49"/>
      <c r="Z3177" s="1">
        <f t="shared" si="1743"/>
        <v>0</v>
      </c>
      <c r="AI3177" s="7">
        <f t="shared" si="1734"/>
        <v>0</v>
      </c>
      <c r="AJ3177" s="7">
        <f t="shared" si="1735"/>
        <v>0</v>
      </c>
      <c r="AK3177" s="7">
        <f t="shared" si="1736"/>
        <v>0</v>
      </c>
      <c r="AL3177" s="7">
        <f t="shared" si="1737"/>
        <v>0</v>
      </c>
      <c r="AM3177" s="2" t="str">
        <f t="shared" si="1738"/>
        <v>-</v>
      </c>
      <c r="AN3177" s="2" t="str">
        <f t="shared" si="1739"/>
        <v>-</v>
      </c>
      <c r="AO3177" s="2" t="str">
        <f t="shared" si="1740"/>
        <v>-</v>
      </c>
      <c r="AP3177" s="2" t="str">
        <f t="shared" si="1741"/>
        <v>-</v>
      </c>
      <c r="AR3177" t="str">
        <f t="shared" si="1727"/>
        <v>Nicollet</v>
      </c>
      <c r="AS3177" t="s">
        <v>2844</v>
      </c>
      <c r="AT3177" s="182">
        <v>1</v>
      </c>
      <c r="AV3177" s="98">
        <v>27</v>
      </c>
      <c r="AW3177" s="100">
        <v>103</v>
      </c>
      <c r="AX3177" s="106">
        <f t="shared" si="1742"/>
        <v>27103</v>
      </c>
      <c r="AZ3177" s="7" t="s">
        <v>2975</v>
      </c>
      <c r="BA3177" t="s">
        <v>3015</v>
      </c>
    </row>
    <row r="3178" spans="1:53" hidden="1" outlineLevel="1">
      <c r="A3178" t="s">
        <v>291</v>
      </c>
      <c r="B3178" t="s">
        <v>2844</v>
      </c>
      <c r="C3178" s="1">
        <f t="shared" si="1728"/>
        <v>0</v>
      </c>
      <c r="D3178" s="7">
        <f>IF(P3178&gt;0,RANK(P3178,(P3178:R3178,S3178:AG3178)),0)</f>
        <v>0</v>
      </c>
      <c r="E3178" s="7">
        <f>IF(Q3178&gt;0,RANK(Q3178,(P3178:R3178,S3178:AG3178)),0)</f>
        <v>0</v>
      </c>
      <c r="F3178" s="7">
        <f>IF(R3178&gt;0,RANK(R3178,(P3178:R3178,S3178:AG3178)),0)</f>
        <v>0</v>
      </c>
      <c r="G3178" s="7">
        <f>IF(S3178&gt;0,RANK(S3178,(P3178:R3178,S3178:AG3178)),0)</f>
        <v>0</v>
      </c>
      <c r="H3178" s="49" t="e">
        <f t="shared" si="1729"/>
        <v>#NUM!</v>
      </c>
      <c r="I3178" s="178" t="e">
        <f t="shared" si="1726"/>
        <v>#NUM!</v>
      </c>
      <c r="J3178" s="2"/>
      <c r="K3178" s="2" t="str">
        <f t="shared" si="1730"/>
        <v>-</v>
      </c>
      <c r="L3178" s="2" t="str">
        <f t="shared" si="1731"/>
        <v>-</v>
      </c>
      <c r="M3178" s="2" t="str">
        <f t="shared" si="1732"/>
        <v>-</v>
      </c>
      <c r="N3178" s="2" t="str">
        <f t="shared" si="1733"/>
        <v>-</v>
      </c>
      <c r="O3178" s="2" t="str">
        <f t="shared" si="1725"/>
        <v>-</v>
      </c>
      <c r="Q3178" s="156"/>
      <c r="R3178" s="156"/>
      <c r="S3178" s="156"/>
      <c r="T3178" s="156"/>
      <c r="U3178" s="49"/>
      <c r="W3178" s="49"/>
      <c r="Z3178" s="1">
        <f t="shared" si="1743"/>
        <v>0</v>
      </c>
      <c r="AI3178" s="7">
        <f t="shared" si="1734"/>
        <v>0</v>
      </c>
      <c r="AJ3178" s="7">
        <f t="shared" si="1735"/>
        <v>0</v>
      </c>
      <c r="AK3178" s="7">
        <f t="shared" si="1736"/>
        <v>0</v>
      </c>
      <c r="AL3178" s="7">
        <f t="shared" si="1737"/>
        <v>0</v>
      </c>
      <c r="AM3178" s="2" t="str">
        <f t="shared" si="1738"/>
        <v>-</v>
      </c>
      <c r="AN3178" s="2" t="str">
        <f t="shared" si="1739"/>
        <v>-</v>
      </c>
      <c r="AO3178" s="2" t="str">
        <f t="shared" si="1740"/>
        <v>-</v>
      </c>
      <c r="AP3178" s="2" t="str">
        <f t="shared" si="1741"/>
        <v>-</v>
      </c>
      <c r="AR3178" t="str">
        <f t="shared" si="1727"/>
        <v>Nobles</v>
      </c>
      <c r="AS3178" t="s">
        <v>2844</v>
      </c>
      <c r="AT3178" s="182">
        <v>1</v>
      </c>
      <c r="AV3178" s="98">
        <v>27</v>
      </c>
      <c r="AW3178" s="100">
        <v>105</v>
      </c>
      <c r="AX3178" s="106">
        <f t="shared" si="1742"/>
        <v>27105</v>
      </c>
      <c r="AZ3178" s="7" t="s">
        <v>2975</v>
      </c>
      <c r="BA3178" t="s">
        <v>3015</v>
      </c>
    </row>
    <row r="3179" spans="1:53" hidden="1" outlineLevel="1">
      <c r="A3179" t="s">
        <v>233</v>
      </c>
      <c r="B3179" t="s">
        <v>2844</v>
      </c>
      <c r="C3179" s="1">
        <f t="shared" si="1728"/>
        <v>0</v>
      </c>
      <c r="D3179" s="7">
        <f>IF(P3179&gt;0,RANK(P3179,(P3179:R3179,S3179:AG3179)),0)</f>
        <v>0</v>
      </c>
      <c r="E3179" s="7">
        <f>IF(Q3179&gt;0,RANK(Q3179,(P3179:R3179,S3179:AG3179)),0)</f>
        <v>0</v>
      </c>
      <c r="F3179" s="7">
        <f>IF(R3179&gt;0,RANK(R3179,(P3179:R3179,S3179:AG3179)),0)</f>
        <v>0</v>
      </c>
      <c r="G3179" s="7">
        <f>IF(S3179&gt;0,RANK(S3179,(P3179:R3179,S3179:AG3179)),0)</f>
        <v>0</v>
      </c>
      <c r="H3179" s="49" t="e">
        <f t="shared" si="1729"/>
        <v>#NUM!</v>
      </c>
      <c r="I3179" s="178" t="e">
        <f t="shared" si="1726"/>
        <v>#NUM!</v>
      </c>
      <c r="J3179" s="2"/>
      <c r="K3179" s="2" t="str">
        <f t="shared" si="1730"/>
        <v>-</v>
      </c>
      <c r="L3179" s="2" t="str">
        <f t="shared" si="1731"/>
        <v>-</v>
      </c>
      <c r="M3179" s="2" t="str">
        <f t="shared" si="1732"/>
        <v>-</v>
      </c>
      <c r="N3179" s="2" t="str">
        <f t="shared" si="1733"/>
        <v>-</v>
      </c>
      <c r="O3179" s="2" t="str">
        <f t="shared" si="1725"/>
        <v>-</v>
      </c>
      <c r="Q3179" s="156"/>
      <c r="R3179" s="156"/>
      <c r="S3179" s="156"/>
      <c r="T3179" s="156"/>
      <c r="U3179" s="49"/>
      <c r="W3179" s="49"/>
      <c r="Z3179" s="1">
        <f t="shared" si="1743"/>
        <v>0</v>
      </c>
      <c r="AI3179" s="7">
        <f t="shared" si="1734"/>
        <v>0</v>
      </c>
      <c r="AJ3179" s="7">
        <f t="shared" si="1735"/>
        <v>0</v>
      </c>
      <c r="AK3179" s="7">
        <f t="shared" si="1736"/>
        <v>0</v>
      </c>
      <c r="AL3179" s="7">
        <f t="shared" si="1737"/>
        <v>0</v>
      </c>
      <c r="AM3179" s="2" t="str">
        <f t="shared" si="1738"/>
        <v>-</v>
      </c>
      <c r="AN3179" s="2" t="str">
        <f t="shared" si="1739"/>
        <v>-</v>
      </c>
      <c r="AO3179" s="2" t="str">
        <f t="shared" si="1740"/>
        <v>-</v>
      </c>
      <c r="AP3179" s="2" t="str">
        <f t="shared" si="1741"/>
        <v>-</v>
      </c>
      <c r="AR3179" t="str">
        <f t="shared" si="1727"/>
        <v>Norman</v>
      </c>
      <c r="AS3179" t="s">
        <v>2844</v>
      </c>
      <c r="AT3179" s="182">
        <v>7</v>
      </c>
      <c r="AV3179" s="98">
        <v>27</v>
      </c>
      <c r="AW3179" s="100">
        <v>107</v>
      </c>
      <c r="AX3179" s="106">
        <f t="shared" si="1742"/>
        <v>27107</v>
      </c>
      <c r="AZ3179" s="7" t="s">
        <v>2975</v>
      </c>
      <c r="BA3179" t="s">
        <v>3015</v>
      </c>
    </row>
    <row r="3180" spans="1:53" hidden="1" outlineLevel="1">
      <c r="A3180" t="s">
        <v>2496</v>
      </c>
      <c r="B3180" t="s">
        <v>2844</v>
      </c>
      <c r="C3180" s="1">
        <f t="shared" si="1728"/>
        <v>0</v>
      </c>
      <c r="D3180" s="7">
        <f>IF(P3180&gt;0,RANK(P3180,(P3180:R3180,S3180:AG3180)),0)</f>
        <v>0</v>
      </c>
      <c r="E3180" s="7">
        <f>IF(Q3180&gt;0,RANK(Q3180,(P3180:R3180,S3180:AG3180)),0)</f>
        <v>0</v>
      </c>
      <c r="F3180" s="7">
        <f>IF(R3180&gt;0,RANK(R3180,(P3180:R3180,S3180:AG3180)),0)</f>
        <v>0</v>
      </c>
      <c r="G3180" s="7">
        <f>IF(S3180&gt;0,RANK(S3180,(P3180:R3180,S3180:AG3180)),0)</f>
        <v>0</v>
      </c>
      <c r="H3180" s="49" t="e">
        <f t="shared" si="1729"/>
        <v>#NUM!</v>
      </c>
      <c r="I3180" s="178" t="e">
        <f t="shared" si="1726"/>
        <v>#NUM!</v>
      </c>
      <c r="J3180" s="2"/>
      <c r="K3180" s="2" t="str">
        <f t="shared" si="1730"/>
        <v>-</v>
      </c>
      <c r="L3180" s="2" t="str">
        <f t="shared" si="1731"/>
        <v>-</v>
      </c>
      <c r="M3180" s="2" t="str">
        <f t="shared" si="1732"/>
        <v>-</v>
      </c>
      <c r="N3180" s="2" t="str">
        <f t="shared" si="1733"/>
        <v>-</v>
      </c>
      <c r="O3180" s="2" t="str">
        <f t="shared" si="1725"/>
        <v>-</v>
      </c>
      <c r="Q3180" s="156"/>
      <c r="R3180" s="156"/>
      <c r="S3180" s="156"/>
      <c r="T3180" s="156"/>
      <c r="U3180" s="49"/>
      <c r="W3180" s="49"/>
      <c r="Z3180" s="1">
        <f t="shared" si="1743"/>
        <v>0</v>
      </c>
      <c r="AI3180" s="7">
        <f t="shared" si="1734"/>
        <v>0</v>
      </c>
      <c r="AJ3180" s="7">
        <f t="shared" si="1735"/>
        <v>0</v>
      </c>
      <c r="AK3180" s="7">
        <f t="shared" si="1736"/>
        <v>0</v>
      </c>
      <c r="AL3180" s="7">
        <f t="shared" si="1737"/>
        <v>0</v>
      </c>
      <c r="AM3180" s="2" t="str">
        <f t="shared" si="1738"/>
        <v>-</v>
      </c>
      <c r="AN3180" s="2" t="str">
        <f t="shared" si="1739"/>
        <v>-</v>
      </c>
      <c r="AO3180" s="2" t="str">
        <f t="shared" si="1740"/>
        <v>-</v>
      </c>
      <c r="AP3180" s="2" t="str">
        <f t="shared" si="1741"/>
        <v>-</v>
      </c>
      <c r="AR3180" t="str">
        <f t="shared" si="1727"/>
        <v>Olmsted</v>
      </c>
      <c r="AS3180" t="s">
        <v>2844</v>
      </c>
      <c r="AT3180" s="182">
        <v>1</v>
      </c>
      <c r="AV3180" s="98">
        <v>27</v>
      </c>
      <c r="AW3180" s="100">
        <v>109</v>
      </c>
      <c r="AX3180" s="106">
        <f t="shared" si="1742"/>
        <v>27109</v>
      </c>
      <c r="AZ3180" s="7" t="s">
        <v>2975</v>
      </c>
      <c r="BA3180" t="s">
        <v>3015</v>
      </c>
    </row>
    <row r="3181" spans="1:53" hidden="1" outlineLevel="1">
      <c r="A3181" t="s">
        <v>1293</v>
      </c>
      <c r="B3181" t="s">
        <v>2844</v>
      </c>
      <c r="C3181" s="1">
        <f t="shared" si="1728"/>
        <v>0</v>
      </c>
      <c r="D3181" s="7">
        <f>IF(P3181&gt;0,RANK(P3181,(P3181:R3181,S3181:AG3181)),0)</f>
        <v>0</v>
      </c>
      <c r="E3181" s="7">
        <f>IF(Q3181&gt;0,RANK(Q3181,(P3181:R3181,S3181:AG3181)),0)</f>
        <v>0</v>
      </c>
      <c r="F3181" s="7">
        <f>IF(R3181&gt;0,RANK(R3181,(P3181:R3181,S3181:AG3181)),0)</f>
        <v>0</v>
      </c>
      <c r="G3181" s="7">
        <f>IF(S3181&gt;0,RANK(S3181,(P3181:R3181,S3181:AG3181)),0)</f>
        <v>0</v>
      </c>
      <c r="H3181" s="49" t="e">
        <f t="shared" si="1729"/>
        <v>#NUM!</v>
      </c>
      <c r="I3181" s="178" t="e">
        <f t="shared" si="1726"/>
        <v>#NUM!</v>
      </c>
      <c r="J3181" s="2"/>
      <c r="K3181" s="2" t="str">
        <f t="shared" si="1730"/>
        <v>-</v>
      </c>
      <c r="L3181" s="2" t="str">
        <f t="shared" si="1731"/>
        <v>-</v>
      </c>
      <c r="M3181" s="2" t="str">
        <f t="shared" si="1732"/>
        <v>-</v>
      </c>
      <c r="N3181" s="2" t="str">
        <f t="shared" si="1733"/>
        <v>-</v>
      </c>
      <c r="O3181" s="2" t="str">
        <f t="shared" si="1725"/>
        <v>-</v>
      </c>
      <c r="Q3181" s="156"/>
      <c r="R3181" s="156"/>
      <c r="S3181" s="156"/>
      <c r="T3181" s="156"/>
      <c r="U3181" s="49"/>
      <c r="W3181" s="49"/>
      <c r="Z3181" s="1">
        <f t="shared" si="1743"/>
        <v>0</v>
      </c>
      <c r="AI3181" s="7">
        <f t="shared" si="1734"/>
        <v>0</v>
      </c>
      <c r="AJ3181" s="7">
        <f t="shared" si="1735"/>
        <v>0</v>
      </c>
      <c r="AK3181" s="7">
        <f t="shared" si="1736"/>
        <v>0</v>
      </c>
      <c r="AL3181" s="7">
        <f t="shared" si="1737"/>
        <v>0</v>
      </c>
      <c r="AM3181" s="2" t="str">
        <f t="shared" si="1738"/>
        <v>-</v>
      </c>
      <c r="AN3181" s="2" t="str">
        <f t="shared" si="1739"/>
        <v>-</v>
      </c>
      <c r="AO3181" s="2" t="str">
        <f t="shared" si="1740"/>
        <v>-</v>
      </c>
      <c r="AP3181" s="2" t="str">
        <f t="shared" si="1741"/>
        <v>-</v>
      </c>
      <c r="AR3181" t="str">
        <f t="shared" si="1727"/>
        <v>Otter Tail</v>
      </c>
      <c r="AS3181" t="s">
        <v>2844</v>
      </c>
      <c r="AT3181" s="182">
        <v>7</v>
      </c>
      <c r="AV3181" s="98">
        <v>27</v>
      </c>
      <c r="AW3181" s="100">
        <v>111</v>
      </c>
      <c r="AX3181" s="106">
        <f t="shared" si="1742"/>
        <v>27111</v>
      </c>
      <c r="AZ3181" s="7" t="s">
        <v>2975</v>
      </c>
      <c r="BA3181" t="s">
        <v>3015</v>
      </c>
    </row>
    <row r="3182" spans="1:53" hidden="1" outlineLevel="1">
      <c r="A3182" t="s">
        <v>348</v>
      </c>
      <c r="B3182" t="s">
        <v>2844</v>
      </c>
      <c r="C3182" s="1">
        <f t="shared" si="1728"/>
        <v>0</v>
      </c>
      <c r="D3182" s="7">
        <f>IF(P3182&gt;0,RANK(P3182,(P3182:R3182,S3182:AG3182)),0)</f>
        <v>0</v>
      </c>
      <c r="E3182" s="7">
        <f>IF(Q3182&gt;0,RANK(Q3182,(P3182:R3182,S3182:AG3182)),0)</f>
        <v>0</v>
      </c>
      <c r="F3182" s="7">
        <f>IF(R3182&gt;0,RANK(R3182,(P3182:R3182,S3182:AG3182)),0)</f>
        <v>0</v>
      </c>
      <c r="G3182" s="7">
        <f>IF(S3182&gt;0,RANK(S3182,(P3182:R3182,S3182:AG3182)),0)</f>
        <v>0</v>
      </c>
      <c r="H3182" s="49" t="e">
        <f t="shared" si="1729"/>
        <v>#NUM!</v>
      </c>
      <c r="I3182" s="178" t="e">
        <f t="shared" si="1726"/>
        <v>#NUM!</v>
      </c>
      <c r="J3182" s="2"/>
      <c r="K3182" s="2" t="str">
        <f t="shared" si="1730"/>
        <v>-</v>
      </c>
      <c r="L3182" s="2" t="str">
        <f t="shared" si="1731"/>
        <v>-</v>
      </c>
      <c r="M3182" s="2" t="str">
        <f t="shared" si="1732"/>
        <v>-</v>
      </c>
      <c r="N3182" s="2" t="str">
        <f t="shared" si="1733"/>
        <v>-</v>
      </c>
      <c r="O3182" s="2" t="str">
        <f t="shared" si="1725"/>
        <v>-</v>
      </c>
      <c r="Q3182" s="156"/>
      <c r="R3182" s="156"/>
      <c r="S3182" s="156"/>
      <c r="T3182" s="156"/>
      <c r="U3182" s="49"/>
      <c r="W3182" s="49"/>
      <c r="Z3182" s="1">
        <f t="shared" si="1743"/>
        <v>0</v>
      </c>
      <c r="AI3182" s="7">
        <f t="shared" si="1734"/>
        <v>0</v>
      </c>
      <c r="AJ3182" s="7">
        <f t="shared" si="1735"/>
        <v>0</v>
      </c>
      <c r="AK3182" s="7">
        <f t="shared" si="1736"/>
        <v>0</v>
      </c>
      <c r="AL3182" s="7">
        <f t="shared" si="1737"/>
        <v>0</v>
      </c>
      <c r="AM3182" s="2" t="str">
        <f t="shared" si="1738"/>
        <v>-</v>
      </c>
      <c r="AN3182" s="2" t="str">
        <f t="shared" si="1739"/>
        <v>-</v>
      </c>
      <c r="AO3182" s="2" t="str">
        <f t="shared" si="1740"/>
        <v>-</v>
      </c>
      <c r="AP3182" s="2" t="str">
        <f t="shared" si="1741"/>
        <v>-</v>
      </c>
      <c r="AR3182" t="str">
        <f t="shared" si="1727"/>
        <v>Pennington</v>
      </c>
      <c r="AS3182" t="s">
        <v>2844</v>
      </c>
      <c r="AT3182" s="182">
        <v>7</v>
      </c>
      <c r="AV3182" s="98">
        <v>27</v>
      </c>
      <c r="AW3182" s="100">
        <v>113</v>
      </c>
      <c r="AX3182" s="106">
        <f t="shared" si="1742"/>
        <v>27113</v>
      </c>
      <c r="AZ3182" s="7" t="s">
        <v>2975</v>
      </c>
      <c r="BA3182" t="s">
        <v>3015</v>
      </c>
    </row>
    <row r="3183" spans="1:53" hidden="1" outlineLevel="1">
      <c r="A3183" t="s">
        <v>1684</v>
      </c>
      <c r="B3183" t="s">
        <v>2844</v>
      </c>
      <c r="C3183" s="1">
        <f t="shared" si="1728"/>
        <v>0</v>
      </c>
      <c r="D3183" s="7">
        <f>IF(P3183&gt;0,RANK(P3183,(P3183:R3183,S3183:AG3183)),0)</f>
        <v>0</v>
      </c>
      <c r="E3183" s="7">
        <f>IF(Q3183&gt;0,RANK(Q3183,(P3183:R3183,S3183:AG3183)),0)</f>
        <v>0</v>
      </c>
      <c r="F3183" s="7">
        <f>IF(R3183&gt;0,RANK(R3183,(P3183:R3183,S3183:AG3183)),0)</f>
        <v>0</v>
      </c>
      <c r="G3183" s="7">
        <f>IF(S3183&gt;0,RANK(S3183,(P3183:R3183,S3183:AG3183)),0)</f>
        <v>0</v>
      </c>
      <c r="H3183" s="49" t="e">
        <f t="shared" si="1729"/>
        <v>#NUM!</v>
      </c>
      <c r="I3183" s="178" t="e">
        <f t="shared" si="1726"/>
        <v>#NUM!</v>
      </c>
      <c r="J3183" s="2"/>
      <c r="K3183" s="2" t="str">
        <f t="shared" si="1730"/>
        <v>-</v>
      </c>
      <c r="L3183" s="2" t="str">
        <f t="shared" si="1731"/>
        <v>-</v>
      </c>
      <c r="M3183" s="2" t="str">
        <f t="shared" si="1732"/>
        <v>-</v>
      </c>
      <c r="N3183" s="2" t="str">
        <f t="shared" si="1733"/>
        <v>-</v>
      </c>
      <c r="O3183" s="2" t="str">
        <f t="shared" si="1725"/>
        <v>-</v>
      </c>
      <c r="Q3183" s="156"/>
      <c r="R3183" s="156"/>
      <c r="S3183" s="156"/>
      <c r="T3183" s="156"/>
      <c r="U3183" s="49"/>
      <c r="W3183" s="49"/>
      <c r="Z3183" s="1">
        <f t="shared" si="1743"/>
        <v>0</v>
      </c>
      <c r="AI3183" s="7">
        <f t="shared" si="1734"/>
        <v>0</v>
      </c>
      <c r="AJ3183" s="7">
        <f t="shared" si="1735"/>
        <v>0</v>
      </c>
      <c r="AK3183" s="7">
        <f t="shared" si="1736"/>
        <v>0</v>
      </c>
      <c r="AL3183" s="7">
        <f t="shared" si="1737"/>
        <v>0</v>
      </c>
      <c r="AM3183" s="2" t="str">
        <f t="shared" si="1738"/>
        <v>-</v>
      </c>
      <c r="AN3183" s="2" t="str">
        <f t="shared" si="1739"/>
        <v>-</v>
      </c>
      <c r="AO3183" s="2" t="str">
        <f t="shared" si="1740"/>
        <v>-</v>
      </c>
      <c r="AP3183" s="2" t="str">
        <f t="shared" si="1741"/>
        <v>-</v>
      </c>
      <c r="AR3183" t="str">
        <f t="shared" si="1727"/>
        <v>Pine</v>
      </c>
      <c r="AS3183" t="s">
        <v>2844</v>
      </c>
      <c r="AT3183" s="182">
        <v>8</v>
      </c>
      <c r="AV3183" s="98">
        <v>27</v>
      </c>
      <c r="AW3183" s="100">
        <v>115</v>
      </c>
      <c r="AX3183" s="106">
        <f t="shared" si="1742"/>
        <v>27115</v>
      </c>
      <c r="AZ3183" s="7" t="s">
        <v>2975</v>
      </c>
      <c r="BA3183" t="s">
        <v>3015</v>
      </c>
    </row>
    <row r="3184" spans="1:53" hidden="1" outlineLevel="1">
      <c r="A3184" t="s">
        <v>248</v>
      </c>
      <c r="B3184" t="s">
        <v>2844</v>
      </c>
      <c r="C3184" s="1">
        <f t="shared" si="1728"/>
        <v>0</v>
      </c>
      <c r="D3184" s="7">
        <f>IF(P3184&gt;0,RANK(P3184,(P3184:R3184,S3184:AG3184)),0)</f>
        <v>0</v>
      </c>
      <c r="E3184" s="7">
        <f>IF(Q3184&gt;0,RANK(Q3184,(P3184:R3184,S3184:AG3184)),0)</f>
        <v>0</v>
      </c>
      <c r="F3184" s="7">
        <f>IF(R3184&gt;0,RANK(R3184,(P3184:R3184,S3184:AG3184)),0)</f>
        <v>0</v>
      </c>
      <c r="G3184" s="7">
        <f>IF(S3184&gt;0,RANK(S3184,(P3184:R3184,S3184:AG3184)),0)</f>
        <v>0</v>
      </c>
      <c r="H3184" s="49" t="e">
        <f t="shared" si="1729"/>
        <v>#NUM!</v>
      </c>
      <c r="I3184" s="178" t="e">
        <f t="shared" si="1726"/>
        <v>#NUM!</v>
      </c>
      <c r="J3184" s="2"/>
      <c r="K3184" s="2" t="str">
        <f t="shared" si="1730"/>
        <v>-</v>
      </c>
      <c r="L3184" s="2" t="str">
        <f t="shared" si="1731"/>
        <v>-</v>
      </c>
      <c r="M3184" s="2" t="str">
        <f t="shared" si="1732"/>
        <v>-</v>
      </c>
      <c r="N3184" s="2" t="str">
        <f t="shared" si="1733"/>
        <v>-</v>
      </c>
      <c r="O3184" s="2" t="str">
        <f t="shared" si="1725"/>
        <v>-</v>
      </c>
      <c r="Q3184" s="156"/>
      <c r="R3184" s="156"/>
      <c r="S3184" s="156"/>
      <c r="T3184" s="156"/>
      <c r="U3184" s="49"/>
      <c r="W3184" s="49"/>
      <c r="Z3184" s="1">
        <f t="shared" si="1743"/>
        <v>0</v>
      </c>
      <c r="AI3184" s="7">
        <f t="shared" si="1734"/>
        <v>0</v>
      </c>
      <c r="AJ3184" s="7">
        <f t="shared" si="1735"/>
        <v>0</v>
      </c>
      <c r="AK3184" s="7">
        <f t="shared" si="1736"/>
        <v>0</v>
      </c>
      <c r="AL3184" s="7">
        <f t="shared" si="1737"/>
        <v>0</v>
      </c>
      <c r="AM3184" s="2" t="str">
        <f t="shared" si="1738"/>
        <v>-</v>
      </c>
      <c r="AN3184" s="2" t="str">
        <f t="shared" si="1739"/>
        <v>-</v>
      </c>
      <c r="AO3184" s="2" t="str">
        <f t="shared" si="1740"/>
        <v>-</v>
      </c>
      <c r="AP3184" s="2" t="str">
        <f t="shared" si="1741"/>
        <v>-</v>
      </c>
      <c r="AR3184" t="str">
        <f t="shared" si="1727"/>
        <v>Pipestone</v>
      </c>
      <c r="AS3184" t="s">
        <v>2844</v>
      </c>
      <c r="AT3184" s="182">
        <v>7</v>
      </c>
      <c r="AV3184" s="98">
        <v>27</v>
      </c>
      <c r="AW3184" s="100">
        <v>117</v>
      </c>
      <c r="AX3184" s="106">
        <f t="shared" si="1742"/>
        <v>27117</v>
      </c>
      <c r="AZ3184" s="7" t="s">
        <v>2975</v>
      </c>
      <c r="BA3184" t="s">
        <v>3015</v>
      </c>
    </row>
    <row r="3185" spans="1:53" hidden="1" outlineLevel="1">
      <c r="A3185" t="s">
        <v>2950</v>
      </c>
      <c r="B3185" t="s">
        <v>2844</v>
      </c>
      <c r="C3185" s="1">
        <f t="shared" si="1728"/>
        <v>0</v>
      </c>
      <c r="D3185" s="7">
        <f>IF(P3185&gt;0,RANK(P3185,(P3185:R3185,S3185:AG3185)),0)</f>
        <v>0</v>
      </c>
      <c r="E3185" s="7">
        <f>IF(Q3185&gt;0,RANK(Q3185,(P3185:R3185,S3185:AG3185)),0)</f>
        <v>0</v>
      </c>
      <c r="F3185" s="7">
        <f>IF(R3185&gt;0,RANK(R3185,(P3185:R3185,S3185:AG3185)),0)</f>
        <v>0</v>
      </c>
      <c r="G3185" s="7">
        <f>IF(S3185&gt;0,RANK(S3185,(P3185:R3185,S3185:AG3185)),0)</f>
        <v>0</v>
      </c>
      <c r="H3185" s="49" t="e">
        <f t="shared" si="1729"/>
        <v>#NUM!</v>
      </c>
      <c r="I3185" s="178" t="e">
        <f t="shared" si="1726"/>
        <v>#NUM!</v>
      </c>
      <c r="J3185" s="2"/>
      <c r="K3185" s="2" t="str">
        <f t="shared" si="1730"/>
        <v>-</v>
      </c>
      <c r="L3185" s="2" t="str">
        <f t="shared" si="1731"/>
        <v>-</v>
      </c>
      <c r="M3185" s="2" t="str">
        <f t="shared" si="1732"/>
        <v>-</v>
      </c>
      <c r="N3185" s="2" t="str">
        <f t="shared" si="1733"/>
        <v>-</v>
      </c>
      <c r="O3185" s="2" t="str">
        <f t="shared" si="1725"/>
        <v>-</v>
      </c>
      <c r="Q3185" s="156"/>
      <c r="R3185" s="156"/>
      <c r="S3185" s="156"/>
      <c r="T3185" s="156"/>
      <c r="U3185" s="49"/>
      <c r="W3185" s="49"/>
      <c r="Z3185" s="1">
        <f t="shared" si="1743"/>
        <v>0</v>
      </c>
      <c r="AI3185" s="7">
        <f t="shared" si="1734"/>
        <v>0</v>
      </c>
      <c r="AJ3185" s="7">
        <f t="shared" si="1735"/>
        <v>0</v>
      </c>
      <c r="AK3185" s="7">
        <f t="shared" si="1736"/>
        <v>0</v>
      </c>
      <c r="AL3185" s="7">
        <f t="shared" si="1737"/>
        <v>0</v>
      </c>
      <c r="AM3185" s="2" t="str">
        <f t="shared" si="1738"/>
        <v>-</v>
      </c>
      <c r="AN3185" s="2" t="str">
        <f t="shared" si="1739"/>
        <v>-</v>
      </c>
      <c r="AO3185" s="2" t="str">
        <f t="shared" si="1740"/>
        <v>-</v>
      </c>
      <c r="AP3185" s="2" t="str">
        <f t="shared" si="1741"/>
        <v>-</v>
      </c>
      <c r="AR3185" t="str">
        <f t="shared" si="1727"/>
        <v>Polk</v>
      </c>
      <c r="AS3185" t="s">
        <v>2844</v>
      </c>
      <c r="AT3185" s="182">
        <v>7</v>
      </c>
      <c r="AV3185" s="98">
        <v>27</v>
      </c>
      <c r="AW3185" s="100">
        <v>119</v>
      </c>
      <c r="AX3185" s="106">
        <f t="shared" si="1742"/>
        <v>27119</v>
      </c>
      <c r="AZ3185" s="7" t="s">
        <v>2975</v>
      </c>
      <c r="BA3185" t="s">
        <v>3015</v>
      </c>
    </row>
    <row r="3186" spans="1:53" hidden="1" outlineLevel="1">
      <c r="A3186" t="s">
        <v>2378</v>
      </c>
      <c r="B3186" t="s">
        <v>2844</v>
      </c>
      <c r="C3186" s="1">
        <f t="shared" si="1728"/>
        <v>0</v>
      </c>
      <c r="D3186" s="7">
        <f>IF(P3186&gt;0,RANK(P3186,(P3186:R3186,S3186:AG3186)),0)</f>
        <v>0</v>
      </c>
      <c r="E3186" s="7">
        <f>IF(Q3186&gt;0,RANK(Q3186,(P3186:R3186,S3186:AG3186)),0)</f>
        <v>0</v>
      </c>
      <c r="F3186" s="7">
        <f>IF(R3186&gt;0,RANK(R3186,(P3186:R3186,S3186:AG3186)),0)</f>
        <v>0</v>
      </c>
      <c r="G3186" s="7">
        <f>IF(S3186&gt;0,RANK(S3186,(P3186:R3186,S3186:AG3186)),0)</f>
        <v>0</v>
      </c>
      <c r="H3186" s="49" t="e">
        <f t="shared" si="1729"/>
        <v>#NUM!</v>
      </c>
      <c r="I3186" s="178" t="e">
        <f t="shared" si="1726"/>
        <v>#NUM!</v>
      </c>
      <c r="J3186" s="2"/>
      <c r="K3186" s="2" t="str">
        <f t="shared" si="1730"/>
        <v>-</v>
      </c>
      <c r="L3186" s="2" t="str">
        <f t="shared" si="1731"/>
        <v>-</v>
      </c>
      <c r="M3186" s="2" t="str">
        <f t="shared" si="1732"/>
        <v>-</v>
      </c>
      <c r="N3186" s="2" t="str">
        <f t="shared" si="1733"/>
        <v>-</v>
      </c>
      <c r="O3186" s="2" t="str">
        <f t="shared" si="1725"/>
        <v>-</v>
      </c>
      <c r="Q3186" s="156"/>
      <c r="R3186" s="156"/>
      <c r="S3186" s="156"/>
      <c r="T3186" s="156"/>
      <c r="U3186" s="49"/>
      <c r="W3186" s="49"/>
      <c r="Z3186" s="1">
        <f t="shared" si="1743"/>
        <v>0</v>
      </c>
      <c r="AI3186" s="7">
        <f t="shared" si="1734"/>
        <v>0</v>
      </c>
      <c r="AJ3186" s="7">
        <f t="shared" si="1735"/>
        <v>0</v>
      </c>
      <c r="AK3186" s="7">
        <f t="shared" si="1736"/>
        <v>0</v>
      </c>
      <c r="AL3186" s="7">
        <f t="shared" si="1737"/>
        <v>0</v>
      </c>
      <c r="AM3186" s="2" t="str">
        <f t="shared" si="1738"/>
        <v>-</v>
      </c>
      <c r="AN3186" s="2" t="str">
        <f t="shared" si="1739"/>
        <v>-</v>
      </c>
      <c r="AO3186" s="2" t="str">
        <f t="shared" si="1740"/>
        <v>-</v>
      </c>
      <c r="AP3186" s="2" t="str">
        <f t="shared" si="1741"/>
        <v>-</v>
      </c>
      <c r="AR3186" t="str">
        <f t="shared" si="1727"/>
        <v>Pope</v>
      </c>
      <c r="AS3186" t="s">
        <v>2844</v>
      </c>
      <c r="AT3186" s="182">
        <v>7</v>
      </c>
      <c r="AV3186" s="98">
        <v>27</v>
      </c>
      <c r="AW3186" s="100">
        <v>121</v>
      </c>
      <c r="AX3186" s="106">
        <f t="shared" si="1742"/>
        <v>27121</v>
      </c>
      <c r="AZ3186" s="7" t="s">
        <v>2975</v>
      </c>
      <c r="BA3186" t="s">
        <v>3015</v>
      </c>
    </row>
    <row r="3187" spans="1:53" hidden="1" outlineLevel="1">
      <c r="A3187" t="s">
        <v>2022</v>
      </c>
      <c r="B3187" t="s">
        <v>2844</v>
      </c>
      <c r="C3187" s="1">
        <f t="shared" si="1728"/>
        <v>0</v>
      </c>
      <c r="D3187" s="7">
        <f>IF(P3187&gt;0,RANK(P3187,(P3187:R3187,S3187:AG3187)),0)</f>
        <v>0</v>
      </c>
      <c r="E3187" s="7">
        <f>IF(Q3187&gt;0,RANK(Q3187,(P3187:R3187,S3187:AG3187)),0)</f>
        <v>0</v>
      </c>
      <c r="F3187" s="7">
        <f>IF(R3187&gt;0,RANK(R3187,(P3187:R3187,S3187:AG3187)),0)</f>
        <v>0</v>
      </c>
      <c r="G3187" s="7">
        <f>IF(S3187&gt;0,RANK(S3187,(P3187:R3187,S3187:AG3187)),0)</f>
        <v>0</v>
      </c>
      <c r="H3187" s="49" t="e">
        <f t="shared" si="1729"/>
        <v>#NUM!</v>
      </c>
      <c r="I3187" s="178" t="e">
        <f t="shared" si="1726"/>
        <v>#NUM!</v>
      </c>
      <c r="J3187" s="2"/>
      <c r="K3187" s="2" t="str">
        <f t="shared" si="1730"/>
        <v>-</v>
      </c>
      <c r="L3187" s="2" t="str">
        <f t="shared" si="1731"/>
        <v>-</v>
      </c>
      <c r="M3187" s="2" t="str">
        <f t="shared" si="1732"/>
        <v>-</v>
      </c>
      <c r="N3187" s="2" t="str">
        <f t="shared" si="1733"/>
        <v>-</v>
      </c>
      <c r="O3187" s="2" t="str">
        <f t="shared" si="1725"/>
        <v>-</v>
      </c>
      <c r="Q3187" s="156"/>
      <c r="R3187" s="156"/>
      <c r="U3187" s="49"/>
      <c r="W3187" s="49"/>
      <c r="Z3187" s="1">
        <f t="shared" si="1743"/>
        <v>0</v>
      </c>
      <c r="AI3187" s="7">
        <f t="shared" si="1734"/>
        <v>0</v>
      </c>
      <c r="AJ3187" s="7">
        <f t="shared" si="1735"/>
        <v>0</v>
      </c>
      <c r="AK3187" s="7">
        <f t="shared" si="1736"/>
        <v>0</v>
      </c>
      <c r="AL3187" s="7">
        <f t="shared" si="1737"/>
        <v>0</v>
      </c>
      <c r="AM3187" s="2" t="str">
        <f t="shared" si="1738"/>
        <v>-</v>
      </c>
      <c r="AN3187" s="2" t="str">
        <f t="shared" si="1739"/>
        <v>-</v>
      </c>
      <c r="AO3187" s="2" t="str">
        <f t="shared" si="1740"/>
        <v>-</v>
      </c>
      <c r="AP3187" s="2" t="str">
        <f t="shared" si="1741"/>
        <v>-</v>
      </c>
      <c r="AR3187" t="str">
        <f t="shared" si="1727"/>
        <v>Ramsey</v>
      </c>
      <c r="AS3187" t="s">
        <v>2844</v>
      </c>
      <c r="AT3187" s="182"/>
      <c r="AV3187" s="98">
        <v>27</v>
      </c>
      <c r="AW3187" s="100">
        <v>123</v>
      </c>
      <c r="AX3187" s="106">
        <f t="shared" si="1742"/>
        <v>27123</v>
      </c>
      <c r="AZ3187" s="7" t="s">
        <v>2975</v>
      </c>
      <c r="BA3187" t="s">
        <v>3015</v>
      </c>
    </row>
    <row r="3188" spans="1:53" hidden="1" outlineLevel="1">
      <c r="A3188" t="s">
        <v>481</v>
      </c>
      <c r="B3188" t="s">
        <v>2844</v>
      </c>
      <c r="C3188" s="1">
        <f t="shared" si="1728"/>
        <v>0</v>
      </c>
      <c r="D3188" s="7">
        <f>IF(P3188&gt;0,RANK(P3188,(P3188:R3188,S3188:AG3188)),0)</f>
        <v>0</v>
      </c>
      <c r="E3188" s="7">
        <f>IF(Q3188&gt;0,RANK(Q3188,(P3188:R3188,S3188:AG3188)),0)</f>
        <v>0</v>
      </c>
      <c r="F3188" s="7">
        <f>IF(R3188&gt;0,RANK(R3188,(P3188:R3188,S3188:AG3188)),0)</f>
        <v>0</v>
      </c>
      <c r="G3188" s="7">
        <f>IF(S3188&gt;0,RANK(S3188,(P3188:R3188,S3188:AG3188)),0)</f>
        <v>0</v>
      </c>
      <c r="H3188" s="49" t="e">
        <f t="shared" si="1729"/>
        <v>#NUM!</v>
      </c>
      <c r="I3188" s="178" t="e">
        <f t="shared" si="1726"/>
        <v>#NUM!</v>
      </c>
      <c r="J3188" s="2"/>
      <c r="K3188" s="2" t="str">
        <f t="shared" si="1730"/>
        <v>-</v>
      </c>
      <c r="L3188" s="2" t="str">
        <f t="shared" si="1731"/>
        <v>-</v>
      </c>
      <c r="M3188" s="2" t="str">
        <f t="shared" si="1732"/>
        <v>-</v>
      </c>
      <c r="N3188" s="2" t="str">
        <f t="shared" si="1733"/>
        <v>-</v>
      </c>
      <c r="O3188" s="2" t="str">
        <f t="shared" si="1725"/>
        <v>-</v>
      </c>
      <c r="Q3188" s="156"/>
      <c r="R3188" s="156"/>
      <c r="S3188" s="156"/>
      <c r="T3188" s="156"/>
      <c r="U3188" s="49"/>
      <c r="W3188" s="49"/>
      <c r="Z3188" s="1">
        <f t="shared" si="1743"/>
        <v>0</v>
      </c>
      <c r="AI3188" s="7">
        <f t="shared" si="1734"/>
        <v>0</v>
      </c>
      <c r="AJ3188" s="7">
        <f t="shared" si="1735"/>
        <v>0</v>
      </c>
      <c r="AK3188" s="7">
        <f t="shared" si="1736"/>
        <v>0</v>
      </c>
      <c r="AL3188" s="7">
        <f t="shared" si="1737"/>
        <v>0</v>
      </c>
      <c r="AM3188" s="2" t="str">
        <f t="shared" si="1738"/>
        <v>-</v>
      </c>
      <c r="AN3188" s="2" t="str">
        <f t="shared" si="1739"/>
        <v>-</v>
      </c>
      <c r="AO3188" s="2" t="str">
        <f t="shared" si="1740"/>
        <v>-</v>
      </c>
      <c r="AP3188" s="2" t="str">
        <f t="shared" si="1741"/>
        <v>-</v>
      </c>
      <c r="AR3188" t="str">
        <f t="shared" si="1727"/>
        <v>Red Lake</v>
      </c>
      <c r="AS3188" t="s">
        <v>2844</v>
      </c>
      <c r="AT3188" s="182">
        <v>7</v>
      </c>
      <c r="AV3188" s="98">
        <v>27</v>
      </c>
      <c r="AW3188" s="100">
        <v>125</v>
      </c>
      <c r="AX3188" s="106">
        <f t="shared" si="1742"/>
        <v>27125</v>
      </c>
      <c r="AZ3188" s="7" t="s">
        <v>2975</v>
      </c>
      <c r="BA3188" t="s">
        <v>3015</v>
      </c>
    </row>
    <row r="3189" spans="1:53" hidden="1" outlineLevel="1">
      <c r="A3189" t="s">
        <v>2795</v>
      </c>
      <c r="B3189" t="s">
        <v>2844</v>
      </c>
      <c r="C3189" s="1">
        <f t="shared" si="1728"/>
        <v>0</v>
      </c>
      <c r="D3189" s="7">
        <f>IF(P3189&gt;0,RANK(P3189,(P3189:R3189,S3189:AG3189)),0)</f>
        <v>0</v>
      </c>
      <c r="E3189" s="7">
        <f>IF(Q3189&gt;0,RANK(Q3189,(P3189:R3189,S3189:AG3189)),0)</f>
        <v>0</v>
      </c>
      <c r="F3189" s="7">
        <f>IF(R3189&gt;0,RANK(R3189,(P3189:R3189,S3189:AG3189)),0)</f>
        <v>0</v>
      </c>
      <c r="G3189" s="7">
        <f>IF(S3189&gt;0,RANK(S3189,(P3189:R3189,S3189:AG3189)),0)</f>
        <v>0</v>
      </c>
      <c r="H3189" s="49" t="e">
        <f t="shared" si="1729"/>
        <v>#NUM!</v>
      </c>
      <c r="I3189" s="178" t="e">
        <f t="shared" si="1726"/>
        <v>#NUM!</v>
      </c>
      <c r="J3189" s="2"/>
      <c r="K3189" s="2" t="str">
        <f t="shared" si="1730"/>
        <v>-</v>
      </c>
      <c r="L3189" s="2" t="str">
        <f t="shared" si="1731"/>
        <v>-</v>
      </c>
      <c r="M3189" s="2" t="str">
        <f t="shared" si="1732"/>
        <v>-</v>
      </c>
      <c r="N3189" s="2" t="str">
        <f t="shared" si="1733"/>
        <v>-</v>
      </c>
      <c r="O3189" s="2" t="str">
        <f t="shared" si="1725"/>
        <v>-</v>
      </c>
      <c r="Q3189" s="156"/>
      <c r="R3189" s="156"/>
      <c r="S3189" s="156"/>
      <c r="T3189" s="156"/>
      <c r="U3189" s="49"/>
      <c r="W3189" s="49"/>
      <c r="Z3189" s="1">
        <f t="shared" si="1743"/>
        <v>0</v>
      </c>
      <c r="AI3189" s="7">
        <f t="shared" si="1734"/>
        <v>0</v>
      </c>
      <c r="AJ3189" s="7">
        <f t="shared" si="1735"/>
        <v>0</v>
      </c>
      <c r="AK3189" s="7">
        <f t="shared" si="1736"/>
        <v>0</v>
      </c>
      <c r="AL3189" s="7">
        <f t="shared" si="1737"/>
        <v>0</v>
      </c>
      <c r="AM3189" s="2" t="str">
        <f t="shared" si="1738"/>
        <v>-</v>
      </c>
      <c r="AN3189" s="2" t="str">
        <f t="shared" si="1739"/>
        <v>-</v>
      </c>
      <c r="AO3189" s="2" t="str">
        <f t="shared" si="1740"/>
        <v>-</v>
      </c>
      <c r="AP3189" s="2" t="str">
        <f t="shared" si="1741"/>
        <v>-</v>
      </c>
      <c r="AR3189" t="str">
        <f t="shared" si="1727"/>
        <v>Redwood</v>
      </c>
      <c r="AS3189" t="s">
        <v>2844</v>
      </c>
      <c r="AT3189" s="182">
        <v>7</v>
      </c>
      <c r="AV3189" s="98">
        <v>27</v>
      </c>
      <c r="AW3189" s="100">
        <v>127</v>
      </c>
      <c r="AX3189" s="106">
        <f t="shared" si="1742"/>
        <v>27127</v>
      </c>
      <c r="AZ3189" s="7" t="s">
        <v>2975</v>
      </c>
      <c r="BA3189" t="s">
        <v>3015</v>
      </c>
    </row>
    <row r="3190" spans="1:53" hidden="1" outlineLevel="1">
      <c r="A3190" t="s">
        <v>2796</v>
      </c>
      <c r="B3190" t="s">
        <v>2844</v>
      </c>
      <c r="C3190" s="1">
        <f t="shared" ref="C3190:C3213" si="1744">SUM(P3190:AG3190)</f>
        <v>0</v>
      </c>
      <c r="D3190" s="7">
        <f>IF(P3190&gt;0,RANK(P3190,(P3190:R3190,S3190:AG3190)),0)</f>
        <v>0</v>
      </c>
      <c r="E3190" s="7">
        <f>IF(Q3190&gt;0,RANK(Q3190,(P3190:R3190,S3190:AG3190)),0)</f>
        <v>0</v>
      </c>
      <c r="F3190" s="7">
        <f>IF(R3190&gt;0,RANK(R3190,(P3190:R3190,S3190:AG3190)),0)</f>
        <v>0</v>
      </c>
      <c r="G3190" s="7">
        <f>IF(S3190&gt;0,RANK(S3190,(P3190:R3190,S3190:AG3190)),0)</f>
        <v>0</v>
      </c>
      <c r="H3190" s="49" t="e">
        <f t="shared" ref="H3190:H3213" si="1745">MAX(P3190:Y3190)-LARGE(P3190:Y3190,2)</f>
        <v>#NUM!</v>
      </c>
      <c r="I3190" s="178" t="e">
        <f t="shared" si="1726"/>
        <v>#NUM!</v>
      </c>
      <c r="J3190" s="2"/>
      <c r="K3190" s="2" t="str">
        <f t="shared" ref="K3190:K3213" si="1746">IF($C3190=0,"-",P3190/$C3190)</f>
        <v>-</v>
      </c>
      <c r="L3190" s="2" t="str">
        <f t="shared" ref="L3190:L3213" si="1747">IF($C3190=0,"-",Q3190/$C3190)</f>
        <v>-</v>
      </c>
      <c r="M3190" s="2" t="str">
        <f t="shared" ref="M3190:M3213" si="1748">IF($C3190=0,"-",R3190/$C3190)</f>
        <v>-</v>
      </c>
      <c r="N3190" s="2" t="str">
        <f t="shared" ref="N3190:N3213" si="1749">IF($C3190=0,"-",S3190/$C3190)</f>
        <v>-</v>
      </c>
      <c r="O3190" s="2" t="str">
        <f t="shared" si="1725"/>
        <v>-</v>
      </c>
      <c r="Q3190" s="156"/>
      <c r="R3190" s="156"/>
      <c r="S3190" s="156"/>
      <c r="T3190" s="156"/>
      <c r="U3190" s="49"/>
      <c r="W3190" s="49"/>
      <c r="Z3190" s="1">
        <f t="shared" si="1743"/>
        <v>0</v>
      </c>
      <c r="AI3190" s="7">
        <f t="shared" ref="AI3190:AI3213" si="1750">IF(T3190&gt;0,RANK(T3190,(P3190:Z3190)),0)</f>
        <v>0</v>
      </c>
      <c r="AJ3190" s="7">
        <f t="shared" ref="AJ3190:AJ3213" si="1751">IF(U3190&gt;0,RANK(U3190,(P3190:Z3190)),0)</f>
        <v>0</v>
      </c>
      <c r="AK3190" s="7">
        <f t="shared" ref="AK3190:AK3213" si="1752">IF(V3190&gt;0,RANK(V3190,(P3190:Z3190)),0)</f>
        <v>0</v>
      </c>
      <c r="AL3190" s="7">
        <f t="shared" ref="AL3190:AL3213" si="1753">IF(W3190&gt;0,RANK(W3190,(P3190:Z3190)),0)</f>
        <v>0</v>
      </c>
      <c r="AM3190" s="2" t="str">
        <f t="shared" ref="AM3190:AM3213" si="1754">IF($C3190=0,"-",T3190/$C3190)</f>
        <v>-</v>
      </c>
      <c r="AN3190" s="2" t="str">
        <f t="shared" ref="AN3190:AN3213" si="1755">IF($C3190=0,"-",U3190/$C3190)</f>
        <v>-</v>
      </c>
      <c r="AO3190" s="2" t="str">
        <f t="shared" ref="AO3190:AO3213" si="1756">IF($C3190=0,"-",V3190/$C3190)</f>
        <v>-</v>
      </c>
      <c r="AP3190" s="2" t="str">
        <f t="shared" ref="AP3190:AP3213" si="1757">IF($C3190=0,"-",W3190/$C3190)</f>
        <v>-</v>
      </c>
      <c r="AR3190" t="str">
        <f t="shared" si="1727"/>
        <v>Renville</v>
      </c>
      <c r="AS3190" t="s">
        <v>2844</v>
      </c>
      <c r="AT3190" s="182">
        <v>7</v>
      </c>
      <c r="AV3190" s="98">
        <v>27</v>
      </c>
      <c r="AW3190" s="100">
        <v>129</v>
      </c>
      <c r="AX3190" s="106">
        <f t="shared" ref="AX3190:AX3212" si="1758">AV3190*1000+AW3190</f>
        <v>27129</v>
      </c>
      <c r="AZ3190" s="7" t="s">
        <v>2975</v>
      </c>
      <c r="BA3190" t="s">
        <v>3015</v>
      </c>
    </row>
    <row r="3191" spans="1:53" hidden="1" outlineLevel="1">
      <c r="A3191" t="s">
        <v>1485</v>
      </c>
      <c r="B3191" t="s">
        <v>2844</v>
      </c>
      <c r="C3191" s="1">
        <f t="shared" si="1744"/>
        <v>0</v>
      </c>
      <c r="D3191" s="7">
        <f>IF(P3191&gt;0,RANK(P3191,(P3191:R3191,S3191:AG3191)),0)</f>
        <v>0</v>
      </c>
      <c r="E3191" s="7">
        <f>IF(Q3191&gt;0,RANK(Q3191,(P3191:R3191,S3191:AG3191)),0)</f>
        <v>0</v>
      </c>
      <c r="F3191" s="7">
        <f>IF(R3191&gt;0,RANK(R3191,(P3191:R3191,S3191:AG3191)),0)</f>
        <v>0</v>
      </c>
      <c r="G3191" s="7">
        <f>IF(S3191&gt;0,RANK(S3191,(P3191:R3191,S3191:AG3191)),0)</f>
        <v>0</v>
      </c>
      <c r="H3191" s="49" t="e">
        <f t="shared" si="1745"/>
        <v>#NUM!</v>
      </c>
      <c r="I3191" s="178" t="e">
        <f t="shared" si="1726"/>
        <v>#NUM!</v>
      </c>
      <c r="J3191" s="2"/>
      <c r="K3191" s="2" t="str">
        <f t="shared" si="1746"/>
        <v>-</v>
      </c>
      <c r="L3191" s="2" t="str">
        <f t="shared" si="1747"/>
        <v>-</v>
      </c>
      <c r="M3191" s="2" t="str">
        <f t="shared" si="1748"/>
        <v>-</v>
      </c>
      <c r="N3191" s="2" t="str">
        <f t="shared" si="1749"/>
        <v>-</v>
      </c>
      <c r="O3191" s="2" t="str">
        <f t="shared" si="1725"/>
        <v>-</v>
      </c>
      <c r="Q3191" s="156"/>
      <c r="R3191" s="156"/>
      <c r="S3191" s="156"/>
      <c r="T3191" s="156"/>
      <c r="U3191" s="49"/>
      <c r="W3191" s="49"/>
      <c r="Z3191" s="1">
        <f t="shared" si="1743"/>
        <v>0</v>
      </c>
      <c r="AI3191" s="7">
        <f t="shared" si="1750"/>
        <v>0</v>
      </c>
      <c r="AJ3191" s="7">
        <f t="shared" si="1751"/>
        <v>0</v>
      </c>
      <c r="AK3191" s="7">
        <f t="shared" si="1752"/>
        <v>0</v>
      </c>
      <c r="AL3191" s="7">
        <f t="shared" si="1753"/>
        <v>0</v>
      </c>
      <c r="AM3191" s="2" t="str">
        <f t="shared" si="1754"/>
        <v>-</v>
      </c>
      <c r="AN3191" s="2" t="str">
        <f t="shared" si="1755"/>
        <v>-</v>
      </c>
      <c r="AO3191" s="2" t="str">
        <f t="shared" si="1756"/>
        <v>-</v>
      </c>
      <c r="AP3191" s="2" t="str">
        <f t="shared" si="1757"/>
        <v>-</v>
      </c>
      <c r="AR3191" t="str">
        <f t="shared" si="1727"/>
        <v>Rice</v>
      </c>
      <c r="AS3191" t="s">
        <v>2844</v>
      </c>
      <c r="AT3191" s="182"/>
      <c r="AV3191" s="98">
        <v>27</v>
      </c>
      <c r="AW3191" s="100">
        <v>131</v>
      </c>
      <c r="AX3191" s="106">
        <f t="shared" si="1758"/>
        <v>27131</v>
      </c>
      <c r="AZ3191" s="7" t="s">
        <v>2975</v>
      </c>
      <c r="BA3191" t="s">
        <v>3015</v>
      </c>
    </row>
    <row r="3192" spans="1:53" hidden="1" outlineLevel="1">
      <c r="A3192" t="s">
        <v>1950</v>
      </c>
      <c r="B3192" t="s">
        <v>2844</v>
      </c>
      <c r="C3192" s="1">
        <f t="shared" si="1744"/>
        <v>0</v>
      </c>
      <c r="D3192" s="7">
        <f>IF(P3192&gt;0,RANK(P3192,(P3192:R3192,S3192:AG3192)),0)</f>
        <v>0</v>
      </c>
      <c r="E3192" s="7">
        <f>IF(Q3192&gt;0,RANK(Q3192,(P3192:R3192,S3192:AG3192)),0)</f>
        <v>0</v>
      </c>
      <c r="F3192" s="7">
        <f>IF(R3192&gt;0,RANK(R3192,(P3192:R3192,S3192:AG3192)),0)</f>
        <v>0</v>
      </c>
      <c r="G3192" s="7">
        <f>IF(S3192&gt;0,RANK(S3192,(P3192:R3192,S3192:AG3192)),0)</f>
        <v>0</v>
      </c>
      <c r="H3192" s="49" t="e">
        <f t="shared" si="1745"/>
        <v>#NUM!</v>
      </c>
      <c r="I3192" s="178" t="e">
        <f t="shared" si="1726"/>
        <v>#NUM!</v>
      </c>
      <c r="J3192" s="2"/>
      <c r="K3192" s="2" t="str">
        <f t="shared" si="1746"/>
        <v>-</v>
      </c>
      <c r="L3192" s="2" t="str">
        <f t="shared" si="1747"/>
        <v>-</v>
      </c>
      <c r="M3192" s="2" t="str">
        <f t="shared" si="1748"/>
        <v>-</v>
      </c>
      <c r="N3192" s="2" t="str">
        <f t="shared" si="1749"/>
        <v>-</v>
      </c>
      <c r="O3192" s="2" t="str">
        <f t="shared" si="1725"/>
        <v>-</v>
      </c>
      <c r="Q3192" s="156"/>
      <c r="R3192" s="156"/>
      <c r="S3192" s="156"/>
      <c r="T3192" s="156"/>
      <c r="U3192" s="49"/>
      <c r="W3192" s="49"/>
      <c r="Z3192" s="1">
        <f t="shared" si="1743"/>
        <v>0</v>
      </c>
      <c r="AI3192" s="7">
        <f t="shared" si="1750"/>
        <v>0</v>
      </c>
      <c r="AJ3192" s="7">
        <f t="shared" si="1751"/>
        <v>0</v>
      </c>
      <c r="AK3192" s="7">
        <f t="shared" si="1752"/>
        <v>0</v>
      </c>
      <c r="AL3192" s="7">
        <f t="shared" si="1753"/>
        <v>0</v>
      </c>
      <c r="AM3192" s="2" t="str">
        <f t="shared" si="1754"/>
        <v>-</v>
      </c>
      <c r="AN3192" s="2" t="str">
        <f t="shared" si="1755"/>
        <v>-</v>
      </c>
      <c r="AO3192" s="2" t="str">
        <f t="shared" si="1756"/>
        <v>-</v>
      </c>
      <c r="AP3192" s="2" t="str">
        <f t="shared" si="1757"/>
        <v>-</v>
      </c>
      <c r="AR3192" t="str">
        <f t="shared" si="1727"/>
        <v>Rock</v>
      </c>
      <c r="AS3192" t="s">
        <v>2844</v>
      </c>
      <c r="AT3192" s="182">
        <v>1</v>
      </c>
      <c r="AV3192" s="98">
        <v>27</v>
      </c>
      <c r="AW3192" s="100">
        <v>133</v>
      </c>
      <c r="AX3192" s="106">
        <f t="shared" si="1758"/>
        <v>27133</v>
      </c>
      <c r="AZ3192" s="7" t="s">
        <v>2975</v>
      </c>
      <c r="BA3192" t="s">
        <v>3015</v>
      </c>
    </row>
    <row r="3193" spans="1:53" hidden="1" outlineLevel="1">
      <c r="A3193" t="s">
        <v>1171</v>
      </c>
      <c r="B3193" t="s">
        <v>2844</v>
      </c>
      <c r="C3193" s="1">
        <f t="shared" si="1744"/>
        <v>0</v>
      </c>
      <c r="D3193" s="7">
        <f>IF(P3193&gt;0,RANK(P3193,(P3193:R3193,S3193:AG3193)),0)</f>
        <v>0</v>
      </c>
      <c r="E3193" s="7">
        <f>IF(Q3193&gt;0,RANK(Q3193,(P3193:R3193,S3193:AG3193)),0)</f>
        <v>0</v>
      </c>
      <c r="F3193" s="7">
        <f>IF(R3193&gt;0,RANK(R3193,(P3193:R3193,S3193:AG3193)),0)</f>
        <v>0</v>
      </c>
      <c r="G3193" s="7">
        <f>IF(S3193&gt;0,RANK(S3193,(P3193:R3193,S3193:AG3193)),0)</f>
        <v>0</v>
      </c>
      <c r="H3193" s="49" t="e">
        <f t="shared" si="1745"/>
        <v>#NUM!</v>
      </c>
      <c r="I3193" s="178" t="e">
        <f t="shared" si="1726"/>
        <v>#NUM!</v>
      </c>
      <c r="J3193" s="2"/>
      <c r="K3193" s="2" t="str">
        <f t="shared" si="1746"/>
        <v>-</v>
      </c>
      <c r="L3193" s="2" t="str">
        <f t="shared" si="1747"/>
        <v>-</v>
      </c>
      <c r="M3193" s="2" t="str">
        <f t="shared" si="1748"/>
        <v>-</v>
      </c>
      <c r="N3193" s="2" t="str">
        <f t="shared" si="1749"/>
        <v>-</v>
      </c>
      <c r="O3193" s="2" t="str">
        <f t="shared" si="1725"/>
        <v>-</v>
      </c>
      <c r="Q3193" s="156"/>
      <c r="R3193" s="156"/>
      <c r="S3193" s="156"/>
      <c r="T3193" s="156"/>
      <c r="U3193" s="49"/>
      <c r="W3193" s="49"/>
      <c r="Z3193" s="1">
        <f t="shared" si="1743"/>
        <v>0</v>
      </c>
      <c r="AI3193" s="7">
        <f t="shared" si="1750"/>
        <v>0</v>
      </c>
      <c r="AJ3193" s="7">
        <f t="shared" si="1751"/>
        <v>0</v>
      </c>
      <c r="AK3193" s="7">
        <f t="shared" si="1752"/>
        <v>0</v>
      </c>
      <c r="AL3193" s="7">
        <f t="shared" si="1753"/>
        <v>0</v>
      </c>
      <c r="AM3193" s="2" t="str">
        <f t="shared" si="1754"/>
        <v>-</v>
      </c>
      <c r="AN3193" s="2" t="str">
        <f t="shared" si="1755"/>
        <v>-</v>
      </c>
      <c r="AO3193" s="2" t="str">
        <f t="shared" si="1756"/>
        <v>-</v>
      </c>
      <c r="AP3193" s="2" t="str">
        <f t="shared" si="1757"/>
        <v>-</v>
      </c>
      <c r="AR3193" t="str">
        <f t="shared" si="1727"/>
        <v>Roseau</v>
      </c>
      <c r="AS3193" t="s">
        <v>2844</v>
      </c>
      <c r="AT3193" s="182">
        <v>7</v>
      </c>
      <c r="AV3193" s="98">
        <v>27</v>
      </c>
      <c r="AW3193" s="100">
        <v>135</v>
      </c>
      <c r="AX3193" s="106">
        <f t="shared" si="1758"/>
        <v>27135</v>
      </c>
      <c r="AZ3193" s="7" t="s">
        <v>2975</v>
      </c>
      <c r="BA3193" t="s">
        <v>3015</v>
      </c>
    </row>
    <row r="3194" spans="1:53" hidden="1" outlineLevel="1">
      <c r="A3194" t="s">
        <v>1427</v>
      </c>
      <c r="B3194" t="s">
        <v>2844</v>
      </c>
      <c r="C3194" s="1">
        <f t="shared" si="1744"/>
        <v>0</v>
      </c>
      <c r="D3194" s="7">
        <f>IF(P3194&gt;0,RANK(P3194,(P3194:R3194,S3194:AG3194)),0)</f>
        <v>0</v>
      </c>
      <c r="E3194" s="7">
        <f>IF(Q3194&gt;0,RANK(Q3194,(P3194:R3194,S3194:AG3194)),0)</f>
        <v>0</v>
      </c>
      <c r="F3194" s="7">
        <f>IF(R3194&gt;0,RANK(R3194,(P3194:R3194,S3194:AG3194)),0)</f>
        <v>0</v>
      </c>
      <c r="G3194" s="7">
        <f>IF(S3194&gt;0,RANK(S3194,(P3194:R3194,S3194:AG3194)),0)</f>
        <v>0</v>
      </c>
      <c r="H3194" s="49" t="e">
        <f t="shared" si="1745"/>
        <v>#NUM!</v>
      </c>
      <c r="I3194" s="178" t="e">
        <f t="shared" si="1726"/>
        <v>#NUM!</v>
      </c>
      <c r="J3194" s="2"/>
      <c r="K3194" s="2" t="str">
        <f t="shared" si="1746"/>
        <v>-</v>
      </c>
      <c r="L3194" s="2" t="str">
        <f t="shared" si="1747"/>
        <v>-</v>
      </c>
      <c r="M3194" s="2" t="str">
        <f t="shared" si="1748"/>
        <v>-</v>
      </c>
      <c r="N3194" s="2" t="str">
        <f t="shared" si="1749"/>
        <v>-</v>
      </c>
      <c r="O3194" s="2" t="str">
        <f t="shared" si="1725"/>
        <v>-</v>
      </c>
      <c r="Q3194" s="156"/>
      <c r="R3194" s="156"/>
      <c r="S3194" s="156"/>
      <c r="T3194" s="156"/>
      <c r="U3194" s="49"/>
      <c r="W3194" s="49"/>
      <c r="Z3194" s="1">
        <f t="shared" si="1743"/>
        <v>0</v>
      </c>
      <c r="AI3194" s="7">
        <f t="shared" si="1750"/>
        <v>0</v>
      </c>
      <c r="AJ3194" s="7">
        <f t="shared" si="1751"/>
        <v>0</v>
      </c>
      <c r="AK3194" s="7">
        <f t="shared" si="1752"/>
        <v>0</v>
      </c>
      <c r="AL3194" s="7">
        <f t="shared" si="1753"/>
        <v>0</v>
      </c>
      <c r="AM3194" s="2" t="str">
        <f t="shared" si="1754"/>
        <v>-</v>
      </c>
      <c r="AN3194" s="2" t="str">
        <f t="shared" si="1755"/>
        <v>-</v>
      </c>
      <c r="AO3194" s="2" t="str">
        <f t="shared" si="1756"/>
        <v>-</v>
      </c>
      <c r="AP3194" s="2" t="str">
        <f t="shared" si="1757"/>
        <v>-</v>
      </c>
      <c r="AR3194" t="str">
        <f t="shared" si="1727"/>
        <v>St. Louis</v>
      </c>
      <c r="AS3194" t="s">
        <v>2844</v>
      </c>
      <c r="AT3194" s="182">
        <v>8</v>
      </c>
      <c r="AV3194" s="98">
        <v>27</v>
      </c>
      <c r="AW3194" s="100">
        <v>137</v>
      </c>
      <c r="AX3194" s="106">
        <f t="shared" si="1758"/>
        <v>27137</v>
      </c>
      <c r="AZ3194" s="7" t="s">
        <v>2975</v>
      </c>
      <c r="BA3194" t="s">
        <v>3015</v>
      </c>
    </row>
    <row r="3195" spans="1:53" hidden="1" outlineLevel="1">
      <c r="A3195" t="s">
        <v>1017</v>
      </c>
      <c r="B3195" t="s">
        <v>2844</v>
      </c>
      <c r="C3195" s="1">
        <f t="shared" si="1744"/>
        <v>0</v>
      </c>
      <c r="D3195" s="7">
        <f>IF(P3195&gt;0,RANK(P3195,(P3195:R3195,S3195:AG3195)),0)</f>
        <v>0</v>
      </c>
      <c r="E3195" s="7">
        <f>IF(Q3195&gt;0,RANK(Q3195,(P3195:R3195,S3195:AG3195)),0)</f>
        <v>0</v>
      </c>
      <c r="F3195" s="7">
        <f>IF(R3195&gt;0,RANK(R3195,(P3195:R3195,S3195:AG3195)),0)</f>
        <v>0</v>
      </c>
      <c r="G3195" s="7">
        <f>IF(S3195&gt;0,RANK(S3195,(P3195:R3195,S3195:AG3195)),0)</f>
        <v>0</v>
      </c>
      <c r="H3195" s="49" t="e">
        <f t="shared" si="1745"/>
        <v>#NUM!</v>
      </c>
      <c r="I3195" s="178" t="e">
        <f t="shared" si="1726"/>
        <v>#NUM!</v>
      </c>
      <c r="J3195" s="2"/>
      <c r="K3195" s="2" t="str">
        <f t="shared" si="1746"/>
        <v>-</v>
      </c>
      <c r="L3195" s="2" t="str">
        <f t="shared" si="1747"/>
        <v>-</v>
      </c>
      <c r="M3195" s="2" t="str">
        <f t="shared" si="1748"/>
        <v>-</v>
      </c>
      <c r="N3195" s="2" t="str">
        <f t="shared" si="1749"/>
        <v>-</v>
      </c>
      <c r="O3195" s="2" t="str">
        <f t="shared" si="1725"/>
        <v>-</v>
      </c>
      <c r="Q3195" s="156"/>
      <c r="R3195" s="156"/>
      <c r="S3195" s="156"/>
      <c r="T3195" s="156"/>
      <c r="U3195" s="49"/>
      <c r="W3195" s="49"/>
      <c r="Z3195" s="1">
        <f t="shared" si="1743"/>
        <v>0</v>
      </c>
      <c r="AI3195" s="7">
        <f t="shared" si="1750"/>
        <v>0</v>
      </c>
      <c r="AJ3195" s="7">
        <f t="shared" si="1751"/>
        <v>0</v>
      </c>
      <c r="AK3195" s="7">
        <f t="shared" si="1752"/>
        <v>0</v>
      </c>
      <c r="AL3195" s="7">
        <f t="shared" si="1753"/>
        <v>0</v>
      </c>
      <c r="AM3195" s="2" t="str">
        <f t="shared" si="1754"/>
        <v>-</v>
      </c>
      <c r="AN3195" s="2" t="str">
        <f t="shared" si="1755"/>
        <v>-</v>
      </c>
      <c r="AO3195" s="2" t="str">
        <f t="shared" si="1756"/>
        <v>-</v>
      </c>
      <c r="AP3195" s="2" t="str">
        <f t="shared" si="1757"/>
        <v>-</v>
      </c>
      <c r="AR3195" t="str">
        <f t="shared" si="1727"/>
        <v>Scott</v>
      </c>
      <c r="AS3195" t="s">
        <v>2844</v>
      </c>
      <c r="AT3195" s="182">
        <v>2</v>
      </c>
      <c r="AV3195" s="98">
        <v>27</v>
      </c>
      <c r="AW3195" s="100">
        <v>139</v>
      </c>
      <c r="AX3195" s="106">
        <f t="shared" si="1758"/>
        <v>27139</v>
      </c>
      <c r="AZ3195" s="7" t="s">
        <v>2975</v>
      </c>
      <c r="BA3195" t="s">
        <v>3015</v>
      </c>
    </row>
    <row r="3196" spans="1:53" ht="14" hidden="1" customHeight="1" outlineLevel="1">
      <c r="A3196" t="s">
        <v>3225</v>
      </c>
      <c r="B3196" t="s">
        <v>2844</v>
      </c>
      <c r="C3196" s="1">
        <f t="shared" si="1744"/>
        <v>0</v>
      </c>
      <c r="D3196" s="7">
        <f>IF(P3196&gt;0,RANK(P3196,(P3196:R3196,S3196:AG3196)),0)</f>
        <v>0</v>
      </c>
      <c r="E3196" s="7">
        <f>IF(Q3196&gt;0,RANK(Q3196,(P3196:R3196,S3196:AG3196)),0)</f>
        <v>0</v>
      </c>
      <c r="F3196" s="7">
        <f>IF(R3196&gt;0,RANK(R3196,(P3196:R3196,S3196:AG3196)),0)</f>
        <v>0</v>
      </c>
      <c r="G3196" s="7">
        <f>IF(S3196&gt;0,RANK(S3196,(P3196:R3196,S3196:AG3196)),0)</f>
        <v>0</v>
      </c>
      <c r="H3196" s="49" t="e">
        <f t="shared" si="1745"/>
        <v>#NUM!</v>
      </c>
      <c r="I3196" s="178" t="e">
        <f t="shared" si="1726"/>
        <v>#NUM!</v>
      </c>
      <c r="J3196" s="2"/>
      <c r="K3196" s="2" t="str">
        <f t="shared" si="1746"/>
        <v>-</v>
      </c>
      <c r="L3196" s="2" t="str">
        <f t="shared" si="1747"/>
        <v>-</v>
      </c>
      <c r="M3196" s="2" t="str">
        <f t="shared" si="1748"/>
        <v>-</v>
      </c>
      <c r="N3196" s="2" t="str">
        <f t="shared" si="1749"/>
        <v>-</v>
      </c>
      <c r="O3196" s="2" t="str">
        <f t="shared" ref="O3196:O3213" si="1759">IF(C3196=0,"-",(1-K3196-L3196-M3196-N3196))</f>
        <v>-</v>
      </c>
      <c r="Q3196" s="156"/>
      <c r="R3196" s="156"/>
      <c r="S3196" s="156"/>
      <c r="T3196" s="156"/>
      <c r="U3196" s="49"/>
      <c r="W3196" s="49"/>
      <c r="Z3196" s="1">
        <f t="shared" si="1743"/>
        <v>0</v>
      </c>
      <c r="AI3196" s="7">
        <f t="shared" si="1750"/>
        <v>0</v>
      </c>
      <c r="AJ3196" s="7">
        <f t="shared" si="1751"/>
        <v>0</v>
      </c>
      <c r="AK3196" s="7">
        <f t="shared" si="1752"/>
        <v>0</v>
      </c>
      <c r="AL3196" s="7">
        <f t="shared" si="1753"/>
        <v>0</v>
      </c>
      <c r="AM3196" s="2" t="str">
        <f t="shared" si="1754"/>
        <v>-</v>
      </c>
      <c r="AN3196" s="2" t="str">
        <f t="shared" si="1755"/>
        <v>-</v>
      </c>
      <c r="AO3196" s="2" t="str">
        <f t="shared" si="1756"/>
        <v>-</v>
      </c>
      <c r="AP3196" s="2" t="str">
        <f t="shared" si="1757"/>
        <v>-</v>
      </c>
      <c r="AR3196" t="str">
        <f t="shared" si="1727"/>
        <v>Sherburne</v>
      </c>
      <c r="AS3196" t="s">
        <v>2844</v>
      </c>
      <c r="AT3196" s="182">
        <v>6</v>
      </c>
      <c r="AV3196" s="98">
        <v>27</v>
      </c>
      <c r="AW3196" s="100">
        <v>141</v>
      </c>
      <c r="AX3196" s="106">
        <f t="shared" si="1758"/>
        <v>27141</v>
      </c>
      <c r="AZ3196" s="7" t="s">
        <v>2975</v>
      </c>
      <c r="BA3196" t="s">
        <v>3015</v>
      </c>
    </row>
    <row r="3197" spans="1:53" hidden="1" outlineLevel="1">
      <c r="A3197" t="s">
        <v>3282</v>
      </c>
      <c r="B3197" t="s">
        <v>2844</v>
      </c>
      <c r="C3197" s="1">
        <f t="shared" si="1744"/>
        <v>0</v>
      </c>
      <c r="D3197" s="7">
        <f>IF(P3197&gt;0,RANK(P3197,(P3197:R3197,S3197:AG3197)),0)</f>
        <v>0</v>
      </c>
      <c r="E3197" s="7">
        <f>IF(Q3197&gt;0,RANK(Q3197,(P3197:R3197,S3197:AG3197)),0)</f>
        <v>0</v>
      </c>
      <c r="F3197" s="7">
        <f>IF(R3197&gt;0,RANK(R3197,(P3197:R3197,S3197:AG3197)),0)</f>
        <v>0</v>
      </c>
      <c r="G3197" s="7">
        <f>IF(S3197&gt;0,RANK(S3197,(P3197:R3197,S3197:AG3197)),0)</f>
        <v>0</v>
      </c>
      <c r="H3197" s="49" t="e">
        <f t="shared" si="1745"/>
        <v>#NUM!</v>
      </c>
      <c r="I3197" s="178" t="e">
        <f t="shared" si="1726"/>
        <v>#NUM!</v>
      </c>
      <c r="J3197" s="2"/>
      <c r="K3197" s="2" t="str">
        <f t="shared" si="1746"/>
        <v>-</v>
      </c>
      <c r="L3197" s="2" t="str">
        <f t="shared" si="1747"/>
        <v>-</v>
      </c>
      <c r="M3197" s="2" t="str">
        <f t="shared" si="1748"/>
        <v>-</v>
      </c>
      <c r="N3197" s="2" t="str">
        <f t="shared" si="1749"/>
        <v>-</v>
      </c>
      <c r="O3197" s="2" t="str">
        <f t="shared" si="1759"/>
        <v>-</v>
      </c>
      <c r="Q3197" s="156"/>
      <c r="R3197" s="156"/>
      <c r="S3197" s="156"/>
      <c r="T3197" s="156"/>
      <c r="U3197" s="49"/>
      <c r="W3197" s="49"/>
      <c r="Z3197" s="1">
        <f t="shared" si="1743"/>
        <v>0</v>
      </c>
      <c r="AI3197" s="7">
        <f t="shared" si="1750"/>
        <v>0</v>
      </c>
      <c r="AJ3197" s="7">
        <f t="shared" si="1751"/>
        <v>0</v>
      </c>
      <c r="AK3197" s="7">
        <f t="shared" si="1752"/>
        <v>0</v>
      </c>
      <c r="AL3197" s="7">
        <f t="shared" si="1753"/>
        <v>0</v>
      </c>
      <c r="AM3197" s="2" t="str">
        <f t="shared" si="1754"/>
        <v>-</v>
      </c>
      <c r="AN3197" s="2" t="str">
        <f t="shared" si="1755"/>
        <v>-</v>
      </c>
      <c r="AO3197" s="2" t="str">
        <f t="shared" si="1756"/>
        <v>-</v>
      </c>
      <c r="AP3197" s="2" t="str">
        <f t="shared" si="1757"/>
        <v>-</v>
      </c>
      <c r="AR3197" t="str">
        <f t="shared" si="1727"/>
        <v>Sibley</v>
      </c>
      <c r="AS3197" t="s">
        <v>2844</v>
      </c>
      <c r="AT3197" s="182">
        <v>7</v>
      </c>
      <c r="AV3197" s="98">
        <v>27</v>
      </c>
      <c r="AW3197" s="100">
        <v>143</v>
      </c>
      <c r="AX3197" s="106">
        <f t="shared" si="1758"/>
        <v>27143</v>
      </c>
      <c r="AZ3197" s="7" t="s">
        <v>2975</v>
      </c>
      <c r="BA3197" t="s">
        <v>3015</v>
      </c>
    </row>
    <row r="3198" spans="1:53" hidden="1" outlineLevel="1">
      <c r="A3198" t="s">
        <v>23</v>
      </c>
      <c r="B3198" t="s">
        <v>2844</v>
      </c>
      <c r="C3198" s="1">
        <f t="shared" si="1744"/>
        <v>0</v>
      </c>
      <c r="D3198" s="7">
        <f>IF(P3198&gt;0,RANK(P3198,(P3198:R3198,S3198:AG3198)),0)</f>
        <v>0</v>
      </c>
      <c r="E3198" s="7">
        <f>IF(Q3198&gt;0,RANK(Q3198,(P3198:R3198,S3198:AG3198)),0)</f>
        <v>0</v>
      </c>
      <c r="F3198" s="7">
        <f>IF(R3198&gt;0,RANK(R3198,(P3198:R3198,S3198:AG3198)),0)</f>
        <v>0</v>
      </c>
      <c r="G3198" s="7">
        <f>IF(S3198&gt;0,RANK(S3198,(P3198:R3198,S3198:AG3198)),0)</f>
        <v>0</v>
      </c>
      <c r="H3198" s="49" t="e">
        <f t="shared" si="1745"/>
        <v>#NUM!</v>
      </c>
      <c r="I3198" s="178" t="e">
        <f t="shared" ref="I3198:I3213" si="1760">H3198/C3198</f>
        <v>#NUM!</v>
      </c>
      <c r="J3198" s="2"/>
      <c r="K3198" s="2" t="str">
        <f t="shared" si="1746"/>
        <v>-</v>
      </c>
      <c r="L3198" s="2" t="str">
        <f t="shared" si="1747"/>
        <v>-</v>
      </c>
      <c r="M3198" s="2" t="str">
        <f t="shared" si="1748"/>
        <v>-</v>
      </c>
      <c r="N3198" s="2" t="str">
        <f t="shared" si="1749"/>
        <v>-</v>
      </c>
      <c r="O3198" s="2" t="str">
        <f t="shared" si="1759"/>
        <v>-</v>
      </c>
      <c r="Q3198" s="156"/>
      <c r="R3198" s="156"/>
      <c r="S3198" s="156"/>
      <c r="T3198" s="156"/>
      <c r="U3198" s="49"/>
      <c r="W3198" s="49"/>
      <c r="Z3198" s="1">
        <f t="shared" si="1743"/>
        <v>0</v>
      </c>
      <c r="AI3198" s="7">
        <f t="shared" si="1750"/>
        <v>0</v>
      </c>
      <c r="AJ3198" s="7">
        <f t="shared" si="1751"/>
        <v>0</v>
      </c>
      <c r="AK3198" s="7">
        <f t="shared" si="1752"/>
        <v>0</v>
      </c>
      <c r="AL3198" s="7">
        <f t="shared" si="1753"/>
        <v>0</v>
      </c>
      <c r="AM3198" s="2" t="str">
        <f t="shared" si="1754"/>
        <v>-</v>
      </c>
      <c r="AN3198" s="2" t="str">
        <f t="shared" si="1755"/>
        <v>-</v>
      </c>
      <c r="AO3198" s="2" t="str">
        <f t="shared" si="1756"/>
        <v>-</v>
      </c>
      <c r="AP3198" s="2" t="str">
        <f t="shared" si="1757"/>
        <v>-</v>
      </c>
      <c r="AR3198" t="str">
        <f t="shared" si="1727"/>
        <v>Stearns</v>
      </c>
      <c r="AS3198" t="s">
        <v>2844</v>
      </c>
      <c r="AT3198" s="182"/>
      <c r="AV3198" s="98">
        <v>27</v>
      </c>
      <c r="AW3198" s="100">
        <v>145</v>
      </c>
      <c r="AX3198" s="106">
        <f t="shared" si="1758"/>
        <v>27145</v>
      </c>
      <c r="AZ3198" s="7" t="s">
        <v>2975</v>
      </c>
      <c r="BA3198" t="s">
        <v>3015</v>
      </c>
    </row>
    <row r="3199" spans="1:53" hidden="1" outlineLevel="1">
      <c r="A3199" t="s">
        <v>1050</v>
      </c>
      <c r="B3199" t="s">
        <v>2844</v>
      </c>
      <c r="C3199" s="1">
        <f t="shared" si="1744"/>
        <v>0</v>
      </c>
      <c r="D3199" s="7">
        <f>IF(P3199&gt;0,RANK(P3199,(P3199:R3199,S3199:AG3199)),0)</f>
        <v>0</v>
      </c>
      <c r="E3199" s="7">
        <f>IF(Q3199&gt;0,RANK(Q3199,(P3199:R3199,S3199:AG3199)),0)</f>
        <v>0</v>
      </c>
      <c r="F3199" s="7">
        <f>IF(R3199&gt;0,RANK(R3199,(P3199:R3199,S3199:AG3199)),0)</f>
        <v>0</v>
      </c>
      <c r="G3199" s="7">
        <f>IF(S3199&gt;0,RANK(S3199,(P3199:R3199,S3199:AG3199)),0)</f>
        <v>0</v>
      </c>
      <c r="H3199" s="49" t="e">
        <f t="shared" si="1745"/>
        <v>#NUM!</v>
      </c>
      <c r="I3199" s="178" t="e">
        <f t="shared" si="1760"/>
        <v>#NUM!</v>
      </c>
      <c r="J3199" s="2"/>
      <c r="K3199" s="2" t="str">
        <f t="shared" si="1746"/>
        <v>-</v>
      </c>
      <c r="L3199" s="2" t="str">
        <f t="shared" si="1747"/>
        <v>-</v>
      </c>
      <c r="M3199" s="2" t="str">
        <f t="shared" si="1748"/>
        <v>-</v>
      </c>
      <c r="N3199" s="2" t="str">
        <f t="shared" si="1749"/>
        <v>-</v>
      </c>
      <c r="O3199" s="2" t="str">
        <f t="shared" si="1759"/>
        <v>-</v>
      </c>
      <c r="Q3199" s="156"/>
      <c r="R3199" s="156"/>
      <c r="S3199" s="156"/>
      <c r="T3199" s="156"/>
      <c r="U3199" s="49"/>
      <c r="W3199" s="49"/>
      <c r="Z3199" s="1">
        <f t="shared" si="1743"/>
        <v>0</v>
      </c>
      <c r="AI3199" s="7">
        <f t="shared" si="1750"/>
        <v>0</v>
      </c>
      <c r="AJ3199" s="7">
        <f t="shared" si="1751"/>
        <v>0</v>
      </c>
      <c r="AK3199" s="7">
        <f t="shared" si="1752"/>
        <v>0</v>
      </c>
      <c r="AL3199" s="7">
        <f t="shared" si="1753"/>
        <v>0</v>
      </c>
      <c r="AM3199" s="2" t="str">
        <f t="shared" si="1754"/>
        <v>-</v>
      </c>
      <c r="AN3199" s="2" t="str">
        <f t="shared" si="1755"/>
        <v>-</v>
      </c>
      <c r="AO3199" s="2" t="str">
        <f t="shared" si="1756"/>
        <v>-</v>
      </c>
      <c r="AP3199" s="2" t="str">
        <f t="shared" si="1757"/>
        <v>-</v>
      </c>
      <c r="AR3199" t="str">
        <f t="shared" si="1727"/>
        <v>Steele</v>
      </c>
      <c r="AS3199" t="s">
        <v>2844</v>
      </c>
      <c r="AT3199" s="182">
        <v>1</v>
      </c>
      <c r="AV3199" s="98">
        <v>27</v>
      </c>
      <c r="AW3199" s="100">
        <v>147</v>
      </c>
      <c r="AX3199" s="106">
        <f t="shared" si="1758"/>
        <v>27147</v>
      </c>
      <c r="AZ3199" s="7" t="s">
        <v>2975</v>
      </c>
      <c r="BA3199" t="s">
        <v>3015</v>
      </c>
    </row>
    <row r="3200" spans="1:53" hidden="1" outlineLevel="1">
      <c r="A3200" t="s">
        <v>2803</v>
      </c>
      <c r="B3200" t="s">
        <v>2844</v>
      </c>
      <c r="C3200" s="1">
        <f t="shared" si="1744"/>
        <v>0</v>
      </c>
      <c r="D3200" s="7">
        <f>IF(P3200&gt;0,RANK(P3200,(P3200:R3200,S3200:AG3200)),0)</f>
        <v>0</v>
      </c>
      <c r="E3200" s="7">
        <f>IF(Q3200&gt;0,RANK(Q3200,(P3200:R3200,S3200:AG3200)),0)</f>
        <v>0</v>
      </c>
      <c r="F3200" s="7">
        <f>IF(R3200&gt;0,RANK(R3200,(P3200:R3200,S3200:AG3200)),0)</f>
        <v>0</v>
      </c>
      <c r="G3200" s="7">
        <f>IF(S3200&gt;0,RANK(S3200,(P3200:R3200,S3200:AG3200)),0)</f>
        <v>0</v>
      </c>
      <c r="H3200" s="49" t="e">
        <f t="shared" si="1745"/>
        <v>#NUM!</v>
      </c>
      <c r="I3200" s="178" t="e">
        <f t="shared" si="1760"/>
        <v>#NUM!</v>
      </c>
      <c r="J3200" s="2"/>
      <c r="K3200" s="2" t="str">
        <f t="shared" si="1746"/>
        <v>-</v>
      </c>
      <c r="L3200" s="2" t="str">
        <f t="shared" si="1747"/>
        <v>-</v>
      </c>
      <c r="M3200" s="2" t="str">
        <f t="shared" si="1748"/>
        <v>-</v>
      </c>
      <c r="N3200" s="2" t="str">
        <f t="shared" si="1749"/>
        <v>-</v>
      </c>
      <c r="O3200" s="2" t="str">
        <f t="shared" si="1759"/>
        <v>-</v>
      </c>
      <c r="Q3200" s="156"/>
      <c r="R3200" s="156"/>
      <c r="S3200" s="156"/>
      <c r="T3200" s="156"/>
      <c r="U3200" s="49"/>
      <c r="W3200" s="49"/>
      <c r="Z3200" s="1">
        <f t="shared" si="1743"/>
        <v>0</v>
      </c>
      <c r="AI3200" s="7">
        <f t="shared" si="1750"/>
        <v>0</v>
      </c>
      <c r="AJ3200" s="7">
        <f t="shared" si="1751"/>
        <v>0</v>
      </c>
      <c r="AK3200" s="7">
        <f t="shared" si="1752"/>
        <v>0</v>
      </c>
      <c r="AL3200" s="7">
        <f t="shared" si="1753"/>
        <v>0</v>
      </c>
      <c r="AM3200" s="2" t="str">
        <f t="shared" si="1754"/>
        <v>-</v>
      </c>
      <c r="AN3200" s="2" t="str">
        <f t="shared" si="1755"/>
        <v>-</v>
      </c>
      <c r="AO3200" s="2" t="str">
        <f t="shared" si="1756"/>
        <v>-</v>
      </c>
      <c r="AP3200" s="2" t="str">
        <f t="shared" si="1757"/>
        <v>-</v>
      </c>
      <c r="AR3200" t="str">
        <f t="shared" si="1727"/>
        <v>Stevens</v>
      </c>
      <c r="AS3200" t="s">
        <v>2844</v>
      </c>
      <c r="AT3200" s="182">
        <v>7</v>
      </c>
      <c r="AV3200" s="98">
        <v>27</v>
      </c>
      <c r="AW3200" s="100">
        <v>149</v>
      </c>
      <c r="AX3200" s="106">
        <f t="shared" si="1758"/>
        <v>27149</v>
      </c>
      <c r="AZ3200" s="7" t="s">
        <v>2975</v>
      </c>
      <c r="BA3200" t="s">
        <v>3015</v>
      </c>
    </row>
    <row r="3201" spans="1:66" hidden="1" outlineLevel="1">
      <c r="A3201" t="s">
        <v>2160</v>
      </c>
      <c r="B3201" t="s">
        <v>2844</v>
      </c>
      <c r="C3201" s="1">
        <f t="shared" si="1744"/>
        <v>0</v>
      </c>
      <c r="D3201" s="7">
        <f>IF(P3201&gt;0,RANK(P3201,(P3201:R3201,S3201:AG3201)),0)</f>
        <v>0</v>
      </c>
      <c r="E3201" s="7">
        <f>IF(Q3201&gt;0,RANK(Q3201,(P3201:R3201,S3201:AG3201)),0)</f>
        <v>0</v>
      </c>
      <c r="F3201" s="7">
        <f>IF(R3201&gt;0,RANK(R3201,(P3201:R3201,S3201:AG3201)),0)</f>
        <v>0</v>
      </c>
      <c r="G3201" s="7">
        <f>IF(S3201&gt;0,RANK(S3201,(P3201:R3201,S3201:AG3201)),0)</f>
        <v>0</v>
      </c>
      <c r="H3201" s="49" t="e">
        <f t="shared" si="1745"/>
        <v>#NUM!</v>
      </c>
      <c r="I3201" s="178" t="e">
        <f t="shared" si="1760"/>
        <v>#NUM!</v>
      </c>
      <c r="J3201" s="2"/>
      <c r="K3201" s="2" t="str">
        <f t="shared" si="1746"/>
        <v>-</v>
      </c>
      <c r="L3201" s="2" t="str">
        <f t="shared" si="1747"/>
        <v>-</v>
      </c>
      <c r="M3201" s="2" t="str">
        <f t="shared" si="1748"/>
        <v>-</v>
      </c>
      <c r="N3201" s="2" t="str">
        <f t="shared" si="1749"/>
        <v>-</v>
      </c>
      <c r="O3201" s="2" t="str">
        <f t="shared" si="1759"/>
        <v>-</v>
      </c>
      <c r="Q3201" s="156"/>
      <c r="R3201" s="156"/>
      <c r="S3201" s="156"/>
      <c r="T3201" s="156"/>
      <c r="U3201" s="49"/>
      <c r="W3201" s="49"/>
      <c r="Z3201" s="1">
        <f t="shared" si="1743"/>
        <v>0</v>
      </c>
      <c r="AI3201" s="7">
        <f t="shared" si="1750"/>
        <v>0</v>
      </c>
      <c r="AJ3201" s="7">
        <f t="shared" si="1751"/>
        <v>0</v>
      </c>
      <c r="AK3201" s="7">
        <f t="shared" si="1752"/>
        <v>0</v>
      </c>
      <c r="AL3201" s="7">
        <f t="shared" si="1753"/>
        <v>0</v>
      </c>
      <c r="AM3201" s="2" t="str">
        <f t="shared" si="1754"/>
        <v>-</v>
      </c>
      <c r="AN3201" s="2" t="str">
        <f t="shared" si="1755"/>
        <v>-</v>
      </c>
      <c r="AO3201" s="2" t="str">
        <f t="shared" si="1756"/>
        <v>-</v>
      </c>
      <c r="AP3201" s="2" t="str">
        <f t="shared" si="1757"/>
        <v>-</v>
      </c>
      <c r="AR3201" t="str">
        <f t="shared" si="1727"/>
        <v>Swift</v>
      </c>
      <c r="AS3201" t="s">
        <v>2844</v>
      </c>
      <c r="AT3201" s="182">
        <v>7</v>
      </c>
      <c r="AV3201" s="98">
        <v>27</v>
      </c>
      <c r="AW3201" s="100">
        <v>151</v>
      </c>
      <c r="AX3201" s="106">
        <f t="shared" si="1758"/>
        <v>27151</v>
      </c>
      <c r="AZ3201" s="7" t="s">
        <v>2975</v>
      </c>
      <c r="BA3201" t="s">
        <v>3015</v>
      </c>
    </row>
    <row r="3202" spans="1:66" hidden="1" outlineLevel="1">
      <c r="A3202" t="s">
        <v>235</v>
      </c>
      <c r="B3202" t="s">
        <v>2844</v>
      </c>
      <c r="C3202" s="1">
        <f t="shared" si="1744"/>
        <v>0</v>
      </c>
      <c r="D3202" s="7">
        <f>IF(P3202&gt;0,RANK(P3202,(P3202:R3202,S3202:AG3202)),0)</f>
        <v>0</v>
      </c>
      <c r="E3202" s="7">
        <f>IF(Q3202&gt;0,RANK(Q3202,(P3202:R3202,S3202:AG3202)),0)</f>
        <v>0</v>
      </c>
      <c r="F3202" s="7">
        <f>IF(R3202&gt;0,RANK(R3202,(P3202:R3202,S3202:AG3202)),0)</f>
        <v>0</v>
      </c>
      <c r="G3202" s="7">
        <f>IF(S3202&gt;0,RANK(S3202,(P3202:R3202,S3202:AG3202)),0)</f>
        <v>0</v>
      </c>
      <c r="H3202" s="49" t="e">
        <f t="shared" si="1745"/>
        <v>#NUM!</v>
      </c>
      <c r="I3202" s="178" t="e">
        <f t="shared" si="1760"/>
        <v>#NUM!</v>
      </c>
      <c r="J3202" s="2"/>
      <c r="K3202" s="2" t="str">
        <f t="shared" si="1746"/>
        <v>-</v>
      </c>
      <c r="L3202" s="2" t="str">
        <f t="shared" si="1747"/>
        <v>-</v>
      </c>
      <c r="M3202" s="2" t="str">
        <f t="shared" si="1748"/>
        <v>-</v>
      </c>
      <c r="N3202" s="2" t="str">
        <f t="shared" si="1749"/>
        <v>-</v>
      </c>
      <c r="O3202" s="2" t="str">
        <f t="shared" si="1759"/>
        <v>-</v>
      </c>
      <c r="Q3202" s="156"/>
      <c r="R3202" s="156"/>
      <c r="S3202" s="156"/>
      <c r="T3202" s="156"/>
      <c r="U3202" s="49"/>
      <c r="W3202" s="49"/>
      <c r="Z3202" s="1">
        <f t="shared" si="1743"/>
        <v>0</v>
      </c>
      <c r="AI3202" s="7">
        <f t="shared" si="1750"/>
        <v>0</v>
      </c>
      <c r="AJ3202" s="7">
        <f t="shared" si="1751"/>
        <v>0</v>
      </c>
      <c r="AK3202" s="7">
        <f t="shared" si="1752"/>
        <v>0</v>
      </c>
      <c r="AL3202" s="7">
        <f t="shared" si="1753"/>
        <v>0</v>
      </c>
      <c r="AM3202" s="2" t="str">
        <f t="shared" si="1754"/>
        <v>-</v>
      </c>
      <c r="AN3202" s="2" t="str">
        <f t="shared" si="1755"/>
        <v>-</v>
      </c>
      <c r="AO3202" s="2" t="str">
        <f t="shared" si="1756"/>
        <v>-</v>
      </c>
      <c r="AP3202" s="2" t="str">
        <f t="shared" si="1757"/>
        <v>-</v>
      </c>
      <c r="AR3202" t="str">
        <f t="shared" si="1727"/>
        <v>Todd</v>
      </c>
      <c r="AS3202" t="s">
        <v>2844</v>
      </c>
      <c r="AT3202" s="182">
        <v>7</v>
      </c>
      <c r="AV3202" s="98">
        <v>27</v>
      </c>
      <c r="AW3202" s="100">
        <v>153</v>
      </c>
      <c r="AX3202" s="106">
        <f t="shared" si="1758"/>
        <v>27153</v>
      </c>
      <c r="AZ3202" s="7" t="s">
        <v>2975</v>
      </c>
      <c r="BA3202" t="s">
        <v>3015</v>
      </c>
    </row>
    <row r="3203" spans="1:66" hidden="1" outlineLevel="1">
      <c r="A3203" t="s">
        <v>396</v>
      </c>
      <c r="B3203" t="s">
        <v>2844</v>
      </c>
      <c r="C3203" s="1">
        <f t="shared" si="1744"/>
        <v>0</v>
      </c>
      <c r="D3203" s="7">
        <f>IF(P3203&gt;0,RANK(P3203,(P3203:R3203,S3203:AG3203)),0)</f>
        <v>0</v>
      </c>
      <c r="E3203" s="7">
        <f>IF(Q3203&gt;0,RANK(Q3203,(P3203:R3203,S3203:AG3203)),0)</f>
        <v>0</v>
      </c>
      <c r="F3203" s="7">
        <f>IF(R3203&gt;0,RANK(R3203,(P3203:R3203,S3203:AG3203)),0)</f>
        <v>0</v>
      </c>
      <c r="G3203" s="7">
        <f>IF(S3203&gt;0,RANK(S3203,(P3203:R3203,S3203:AG3203)),0)</f>
        <v>0</v>
      </c>
      <c r="H3203" s="49" t="e">
        <f t="shared" si="1745"/>
        <v>#NUM!</v>
      </c>
      <c r="I3203" s="178" t="e">
        <f t="shared" si="1760"/>
        <v>#NUM!</v>
      </c>
      <c r="J3203" s="2"/>
      <c r="K3203" s="2" t="str">
        <f t="shared" si="1746"/>
        <v>-</v>
      </c>
      <c r="L3203" s="2" t="str">
        <f t="shared" si="1747"/>
        <v>-</v>
      </c>
      <c r="M3203" s="2" t="str">
        <f t="shared" si="1748"/>
        <v>-</v>
      </c>
      <c r="N3203" s="2" t="str">
        <f t="shared" si="1749"/>
        <v>-</v>
      </c>
      <c r="O3203" s="2" t="str">
        <f t="shared" si="1759"/>
        <v>-</v>
      </c>
      <c r="Q3203" s="156"/>
      <c r="R3203" s="156"/>
      <c r="S3203" s="156"/>
      <c r="T3203" s="156"/>
      <c r="U3203" s="49"/>
      <c r="W3203" s="49"/>
      <c r="Z3203" s="1">
        <f t="shared" si="1743"/>
        <v>0</v>
      </c>
      <c r="AI3203" s="7">
        <f t="shared" si="1750"/>
        <v>0</v>
      </c>
      <c r="AJ3203" s="7">
        <f t="shared" si="1751"/>
        <v>0</v>
      </c>
      <c r="AK3203" s="7">
        <f t="shared" si="1752"/>
        <v>0</v>
      </c>
      <c r="AL3203" s="7">
        <f t="shared" si="1753"/>
        <v>0</v>
      </c>
      <c r="AM3203" s="2" t="str">
        <f t="shared" si="1754"/>
        <v>-</v>
      </c>
      <c r="AN3203" s="2" t="str">
        <f t="shared" si="1755"/>
        <v>-</v>
      </c>
      <c r="AO3203" s="2" t="str">
        <f t="shared" si="1756"/>
        <v>-</v>
      </c>
      <c r="AP3203" s="2" t="str">
        <f t="shared" si="1757"/>
        <v>-</v>
      </c>
      <c r="AR3203" t="str">
        <f t="shared" si="1727"/>
        <v>Traverse</v>
      </c>
      <c r="AS3203" t="s">
        <v>2844</v>
      </c>
      <c r="AT3203" s="182">
        <v>7</v>
      </c>
      <c r="AV3203" s="98">
        <v>27</v>
      </c>
      <c r="AW3203" s="100">
        <v>155</v>
      </c>
      <c r="AX3203" s="106">
        <f t="shared" si="1758"/>
        <v>27155</v>
      </c>
      <c r="AZ3203" s="7" t="s">
        <v>2975</v>
      </c>
      <c r="BA3203" t="s">
        <v>3015</v>
      </c>
    </row>
    <row r="3204" spans="1:66" hidden="1" outlineLevel="1">
      <c r="A3204" t="s">
        <v>3258</v>
      </c>
      <c r="B3204" t="s">
        <v>2844</v>
      </c>
      <c r="C3204" s="1">
        <f t="shared" si="1744"/>
        <v>0</v>
      </c>
      <c r="D3204" s="7">
        <f>IF(P3204&gt;0,RANK(P3204,(P3204:R3204,S3204:AG3204)),0)</f>
        <v>0</v>
      </c>
      <c r="E3204" s="7">
        <f>IF(Q3204&gt;0,RANK(Q3204,(P3204:R3204,S3204:AG3204)),0)</f>
        <v>0</v>
      </c>
      <c r="F3204" s="7">
        <f>IF(R3204&gt;0,RANK(R3204,(P3204:R3204,S3204:AG3204)),0)</f>
        <v>0</v>
      </c>
      <c r="G3204" s="7">
        <f>IF(S3204&gt;0,RANK(S3204,(P3204:R3204,S3204:AG3204)),0)</f>
        <v>0</v>
      </c>
      <c r="H3204" s="49" t="e">
        <f t="shared" si="1745"/>
        <v>#NUM!</v>
      </c>
      <c r="I3204" s="178" t="e">
        <f t="shared" si="1760"/>
        <v>#NUM!</v>
      </c>
      <c r="J3204" s="2"/>
      <c r="K3204" s="2" t="str">
        <f t="shared" si="1746"/>
        <v>-</v>
      </c>
      <c r="L3204" s="2" t="str">
        <f t="shared" si="1747"/>
        <v>-</v>
      </c>
      <c r="M3204" s="2" t="str">
        <f t="shared" si="1748"/>
        <v>-</v>
      </c>
      <c r="N3204" s="2" t="str">
        <f t="shared" si="1749"/>
        <v>-</v>
      </c>
      <c r="O3204" s="2" t="str">
        <f t="shared" si="1759"/>
        <v>-</v>
      </c>
      <c r="Q3204" s="156"/>
      <c r="R3204" s="156"/>
      <c r="S3204" s="156"/>
      <c r="T3204" s="156"/>
      <c r="U3204" s="49"/>
      <c r="W3204" s="49"/>
      <c r="Z3204" s="1">
        <f t="shared" si="1743"/>
        <v>0</v>
      </c>
      <c r="AI3204" s="7">
        <f t="shared" si="1750"/>
        <v>0</v>
      </c>
      <c r="AJ3204" s="7">
        <f t="shared" si="1751"/>
        <v>0</v>
      </c>
      <c r="AK3204" s="7">
        <f t="shared" si="1752"/>
        <v>0</v>
      </c>
      <c r="AL3204" s="7">
        <f t="shared" si="1753"/>
        <v>0</v>
      </c>
      <c r="AM3204" s="2" t="str">
        <f t="shared" si="1754"/>
        <v>-</v>
      </c>
      <c r="AN3204" s="2" t="str">
        <f t="shared" si="1755"/>
        <v>-</v>
      </c>
      <c r="AO3204" s="2" t="str">
        <f t="shared" si="1756"/>
        <v>-</v>
      </c>
      <c r="AP3204" s="2" t="str">
        <f t="shared" si="1757"/>
        <v>-</v>
      </c>
      <c r="AR3204" t="str">
        <f t="shared" si="1727"/>
        <v>Wabasha</v>
      </c>
      <c r="AS3204" t="s">
        <v>2844</v>
      </c>
      <c r="AT3204" s="182">
        <v>2</v>
      </c>
      <c r="AV3204" s="98">
        <v>27</v>
      </c>
      <c r="AW3204" s="100">
        <v>157</v>
      </c>
      <c r="AX3204" s="106">
        <f t="shared" si="1758"/>
        <v>27157</v>
      </c>
      <c r="AZ3204" s="7" t="s">
        <v>2975</v>
      </c>
      <c r="BA3204" t="s">
        <v>3015</v>
      </c>
    </row>
    <row r="3205" spans="1:66" hidden="1" outlineLevel="1">
      <c r="A3205" t="s">
        <v>2217</v>
      </c>
      <c r="B3205" t="s">
        <v>2844</v>
      </c>
      <c r="C3205" s="1">
        <f t="shared" si="1744"/>
        <v>0</v>
      </c>
      <c r="D3205" s="7">
        <f>IF(P3205&gt;0,RANK(P3205,(P3205:R3205,S3205:AG3205)),0)</f>
        <v>0</v>
      </c>
      <c r="E3205" s="7">
        <f>IF(Q3205&gt;0,RANK(Q3205,(P3205:R3205,S3205:AG3205)),0)</f>
        <v>0</v>
      </c>
      <c r="F3205" s="7">
        <f>IF(R3205&gt;0,RANK(R3205,(P3205:R3205,S3205:AG3205)),0)</f>
        <v>0</v>
      </c>
      <c r="G3205" s="7">
        <f>IF(S3205&gt;0,RANK(S3205,(P3205:R3205,S3205:AG3205)),0)</f>
        <v>0</v>
      </c>
      <c r="H3205" s="49" t="e">
        <f t="shared" si="1745"/>
        <v>#NUM!</v>
      </c>
      <c r="I3205" s="178" t="e">
        <f t="shared" si="1760"/>
        <v>#NUM!</v>
      </c>
      <c r="J3205" s="2"/>
      <c r="K3205" s="2" t="str">
        <f t="shared" si="1746"/>
        <v>-</v>
      </c>
      <c r="L3205" s="2" t="str">
        <f t="shared" si="1747"/>
        <v>-</v>
      </c>
      <c r="M3205" s="2" t="str">
        <f t="shared" si="1748"/>
        <v>-</v>
      </c>
      <c r="N3205" s="2" t="str">
        <f t="shared" si="1749"/>
        <v>-</v>
      </c>
      <c r="O3205" s="2" t="str">
        <f t="shared" si="1759"/>
        <v>-</v>
      </c>
      <c r="Q3205" s="156"/>
      <c r="R3205" s="156"/>
      <c r="S3205" s="156"/>
      <c r="T3205" s="156"/>
      <c r="U3205" s="49"/>
      <c r="W3205" s="49"/>
      <c r="Z3205" s="1">
        <f t="shared" si="1743"/>
        <v>0</v>
      </c>
      <c r="AI3205" s="7">
        <f t="shared" si="1750"/>
        <v>0</v>
      </c>
      <c r="AJ3205" s="7">
        <f t="shared" si="1751"/>
        <v>0</v>
      </c>
      <c r="AK3205" s="7">
        <f t="shared" si="1752"/>
        <v>0</v>
      </c>
      <c r="AL3205" s="7">
        <f t="shared" si="1753"/>
        <v>0</v>
      </c>
      <c r="AM3205" s="2" t="str">
        <f t="shared" si="1754"/>
        <v>-</v>
      </c>
      <c r="AN3205" s="2" t="str">
        <f t="shared" si="1755"/>
        <v>-</v>
      </c>
      <c r="AO3205" s="2" t="str">
        <f t="shared" si="1756"/>
        <v>-</v>
      </c>
      <c r="AP3205" s="2" t="str">
        <f t="shared" si="1757"/>
        <v>-</v>
      </c>
      <c r="AR3205" t="str">
        <f t="shared" si="1727"/>
        <v>Wadena</v>
      </c>
      <c r="AS3205" t="s">
        <v>2844</v>
      </c>
      <c r="AT3205" s="182">
        <v>8</v>
      </c>
      <c r="AV3205" s="98">
        <v>27</v>
      </c>
      <c r="AW3205" s="100">
        <v>159</v>
      </c>
      <c r="AX3205" s="106">
        <f t="shared" si="1758"/>
        <v>27159</v>
      </c>
      <c r="AZ3205" s="7" t="s">
        <v>2975</v>
      </c>
      <c r="BA3205" t="s">
        <v>3015</v>
      </c>
    </row>
    <row r="3206" spans="1:66" hidden="1" outlineLevel="1">
      <c r="A3206" t="s">
        <v>3008</v>
      </c>
      <c r="B3206" t="s">
        <v>2844</v>
      </c>
      <c r="C3206" s="1">
        <f t="shared" si="1744"/>
        <v>0</v>
      </c>
      <c r="D3206" s="7">
        <f>IF(P3206&gt;0,RANK(P3206,(P3206:R3206,S3206:AG3206)),0)</f>
        <v>0</v>
      </c>
      <c r="E3206" s="7">
        <f>IF(Q3206&gt;0,RANK(Q3206,(P3206:R3206,S3206:AG3206)),0)</f>
        <v>0</v>
      </c>
      <c r="F3206" s="7">
        <f>IF(R3206&gt;0,RANK(R3206,(P3206:R3206,S3206:AG3206)),0)</f>
        <v>0</v>
      </c>
      <c r="G3206" s="7">
        <f>IF(S3206&gt;0,RANK(S3206,(P3206:R3206,S3206:AG3206)),0)</f>
        <v>0</v>
      </c>
      <c r="H3206" s="49" t="e">
        <f t="shared" si="1745"/>
        <v>#NUM!</v>
      </c>
      <c r="I3206" s="178" t="e">
        <f t="shared" si="1760"/>
        <v>#NUM!</v>
      </c>
      <c r="J3206" s="2"/>
      <c r="K3206" s="2" t="str">
        <f t="shared" si="1746"/>
        <v>-</v>
      </c>
      <c r="L3206" s="2" t="str">
        <f t="shared" si="1747"/>
        <v>-</v>
      </c>
      <c r="M3206" s="2" t="str">
        <f t="shared" si="1748"/>
        <v>-</v>
      </c>
      <c r="N3206" s="2" t="str">
        <f t="shared" si="1749"/>
        <v>-</v>
      </c>
      <c r="O3206" s="2" t="str">
        <f t="shared" si="1759"/>
        <v>-</v>
      </c>
      <c r="Q3206" s="156"/>
      <c r="R3206" s="156"/>
      <c r="S3206" s="156"/>
      <c r="T3206" s="156"/>
      <c r="U3206" s="49"/>
      <c r="W3206" s="49"/>
      <c r="Z3206" s="1">
        <f t="shared" si="1743"/>
        <v>0</v>
      </c>
      <c r="AI3206" s="7">
        <f t="shared" si="1750"/>
        <v>0</v>
      </c>
      <c r="AJ3206" s="7">
        <f t="shared" si="1751"/>
        <v>0</v>
      </c>
      <c r="AK3206" s="7">
        <f t="shared" si="1752"/>
        <v>0</v>
      </c>
      <c r="AL3206" s="7">
        <f t="shared" si="1753"/>
        <v>0</v>
      </c>
      <c r="AM3206" s="2" t="str">
        <f t="shared" si="1754"/>
        <v>-</v>
      </c>
      <c r="AN3206" s="2" t="str">
        <f t="shared" si="1755"/>
        <v>-</v>
      </c>
      <c r="AO3206" s="2" t="str">
        <f t="shared" si="1756"/>
        <v>-</v>
      </c>
      <c r="AP3206" s="2" t="str">
        <f t="shared" si="1757"/>
        <v>-</v>
      </c>
      <c r="AR3206" t="str">
        <f t="shared" si="1727"/>
        <v>Waseca</v>
      </c>
      <c r="AS3206" t="s">
        <v>2844</v>
      </c>
      <c r="AT3206" s="182">
        <v>1</v>
      </c>
      <c r="AV3206" s="98">
        <v>27</v>
      </c>
      <c r="AW3206" s="100">
        <v>161</v>
      </c>
      <c r="AX3206" s="106">
        <f t="shared" si="1758"/>
        <v>27161</v>
      </c>
      <c r="AZ3206" s="7" t="s">
        <v>2975</v>
      </c>
      <c r="BA3206" t="s">
        <v>3015</v>
      </c>
    </row>
    <row r="3207" spans="1:66" hidden="1" outlineLevel="1">
      <c r="A3207" t="s">
        <v>643</v>
      </c>
      <c r="B3207" t="s">
        <v>2844</v>
      </c>
      <c r="C3207" s="1">
        <f t="shared" si="1744"/>
        <v>0</v>
      </c>
      <c r="D3207" s="7">
        <f>IF(P3207&gt;0,RANK(P3207,(P3207:R3207,S3207:AG3207)),0)</f>
        <v>0</v>
      </c>
      <c r="E3207" s="7">
        <f>IF(Q3207&gt;0,RANK(Q3207,(P3207:R3207,S3207:AG3207)),0)</f>
        <v>0</v>
      </c>
      <c r="F3207" s="7">
        <f>IF(R3207&gt;0,RANK(R3207,(P3207:R3207,S3207:AG3207)),0)</f>
        <v>0</v>
      </c>
      <c r="G3207" s="7">
        <f>IF(S3207&gt;0,RANK(S3207,(P3207:R3207,S3207:AG3207)),0)</f>
        <v>0</v>
      </c>
      <c r="H3207" s="49" t="e">
        <f t="shared" si="1745"/>
        <v>#NUM!</v>
      </c>
      <c r="I3207" s="178" t="e">
        <f t="shared" si="1760"/>
        <v>#NUM!</v>
      </c>
      <c r="J3207" s="2"/>
      <c r="K3207" s="2" t="str">
        <f t="shared" si="1746"/>
        <v>-</v>
      </c>
      <c r="L3207" s="2" t="str">
        <f t="shared" si="1747"/>
        <v>-</v>
      </c>
      <c r="M3207" s="2" t="str">
        <f t="shared" si="1748"/>
        <v>-</v>
      </c>
      <c r="N3207" s="2" t="str">
        <f t="shared" si="1749"/>
        <v>-</v>
      </c>
      <c r="O3207" s="2" t="str">
        <f t="shared" si="1759"/>
        <v>-</v>
      </c>
      <c r="Q3207" s="156"/>
      <c r="R3207" s="156"/>
      <c r="S3207" s="156"/>
      <c r="T3207" s="156"/>
      <c r="U3207" s="49"/>
      <c r="W3207" s="49"/>
      <c r="Z3207" s="1">
        <f t="shared" si="1743"/>
        <v>0</v>
      </c>
      <c r="AI3207" s="7">
        <f t="shared" si="1750"/>
        <v>0</v>
      </c>
      <c r="AJ3207" s="7">
        <f t="shared" si="1751"/>
        <v>0</v>
      </c>
      <c r="AK3207" s="7">
        <f t="shared" si="1752"/>
        <v>0</v>
      </c>
      <c r="AL3207" s="7">
        <f t="shared" si="1753"/>
        <v>0</v>
      </c>
      <c r="AM3207" s="2" t="str">
        <f t="shared" si="1754"/>
        <v>-</v>
      </c>
      <c r="AN3207" s="2" t="str">
        <f t="shared" si="1755"/>
        <v>-</v>
      </c>
      <c r="AO3207" s="2" t="str">
        <f t="shared" si="1756"/>
        <v>-</v>
      </c>
      <c r="AP3207" s="2" t="str">
        <f t="shared" si="1757"/>
        <v>-</v>
      </c>
      <c r="AR3207" t="str">
        <f t="shared" si="1727"/>
        <v>Washington</v>
      </c>
      <c r="AS3207" t="s">
        <v>2844</v>
      </c>
      <c r="AT3207" s="182"/>
      <c r="AV3207" s="98">
        <v>27</v>
      </c>
      <c r="AW3207" s="100">
        <v>163</v>
      </c>
      <c r="AX3207" s="106">
        <f t="shared" si="1758"/>
        <v>27163</v>
      </c>
      <c r="AZ3207" s="7" t="s">
        <v>2975</v>
      </c>
      <c r="BA3207" t="s">
        <v>3015</v>
      </c>
    </row>
    <row r="3208" spans="1:66" hidden="1" outlineLevel="1">
      <c r="A3208" t="s">
        <v>2000</v>
      </c>
      <c r="B3208" t="s">
        <v>2844</v>
      </c>
      <c r="C3208" s="1">
        <f t="shared" si="1744"/>
        <v>0</v>
      </c>
      <c r="D3208" s="7">
        <f>IF(P3208&gt;0,RANK(P3208,(P3208:R3208,S3208:AG3208)),0)</f>
        <v>0</v>
      </c>
      <c r="E3208" s="7">
        <f>IF(Q3208&gt;0,RANK(Q3208,(P3208:R3208,S3208:AG3208)),0)</f>
        <v>0</v>
      </c>
      <c r="F3208" s="7">
        <f>IF(R3208&gt;0,RANK(R3208,(P3208:R3208,S3208:AG3208)),0)</f>
        <v>0</v>
      </c>
      <c r="G3208" s="7">
        <f>IF(S3208&gt;0,RANK(S3208,(P3208:R3208,S3208:AG3208)),0)</f>
        <v>0</v>
      </c>
      <c r="H3208" s="49" t="e">
        <f t="shared" si="1745"/>
        <v>#NUM!</v>
      </c>
      <c r="I3208" s="178" t="e">
        <f t="shared" si="1760"/>
        <v>#NUM!</v>
      </c>
      <c r="J3208" s="2"/>
      <c r="K3208" s="2" t="str">
        <f t="shared" si="1746"/>
        <v>-</v>
      </c>
      <c r="L3208" s="2" t="str">
        <f t="shared" si="1747"/>
        <v>-</v>
      </c>
      <c r="M3208" s="2" t="str">
        <f t="shared" si="1748"/>
        <v>-</v>
      </c>
      <c r="N3208" s="2" t="str">
        <f t="shared" si="1749"/>
        <v>-</v>
      </c>
      <c r="O3208" s="2" t="str">
        <f t="shared" si="1759"/>
        <v>-</v>
      </c>
      <c r="Q3208" s="156"/>
      <c r="R3208" s="156"/>
      <c r="S3208" s="156"/>
      <c r="T3208" s="156"/>
      <c r="U3208" s="49"/>
      <c r="W3208" s="49"/>
      <c r="Z3208" s="1">
        <f t="shared" si="1743"/>
        <v>0</v>
      </c>
      <c r="AI3208" s="7">
        <f t="shared" si="1750"/>
        <v>0</v>
      </c>
      <c r="AJ3208" s="7">
        <f t="shared" si="1751"/>
        <v>0</v>
      </c>
      <c r="AK3208" s="7">
        <f t="shared" si="1752"/>
        <v>0</v>
      </c>
      <c r="AL3208" s="7">
        <f t="shared" si="1753"/>
        <v>0</v>
      </c>
      <c r="AM3208" s="2" t="str">
        <f t="shared" si="1754"/>
        <v>-</v>
      </c>
      <c r="AN3208" s="2" t="str">
        <f t="shared" si="1755"/>
        <v>-</v>
      </c>
      <c r="AO3208" s="2" t="str">
        <f t="shared" si="1756"/>
        <v>-</v>
      </c>
      <c r="AP3208" s="2" t="str">
        <f t="shared" si="1757"/>
        <v>-</v>
      </c>
      <c r="AR3208" t="str">
        <f t="shared" si="1727"/>
        <v>Watonwan</v>
      </c>
      <c r="AS3208" t="s">
        <v>2844</v>
      </c>
      <c r="AT3208" s="182">
        <v>1</v>
      </c>
      <c r="AV3208" s="98">
        <v>27</v>
      </c>
      <c r="AW3208" s="100">
        <v>165</v>
      </c>
      <c r="AX3208" s="106">
        <f t="shared" si="1758"/>
        <v>27165</v>
      </c>
      <c r="AZ3208" s="7" t="s">
        <v>2975</v>
      </c>
      <c r="BA3208" t="s">
        <v>3015</v>
      </c>
    </row>
    <row r="3209" spans="1:66" hidden="1" outlineLevel="1">
      <c r="A3209" t="s">
        <v>1901</v>
      </c>
      <c r="B3209" t="s">
        <v>2844</v>
      </c>
      <c r="C3209" s="1">
        <f t="shared" si="1744"/>
        <v>0</v>
      </c>
      <c r="D3209" s="7">
        <f>IF(P3209&gt;0,RANK(P3209,(P3209:R3209,S3209:AG3209)),0)</f>
        <v>0</v>
      </c>
      <c r="E3209" s="7">
        <f>IF(Q3209&gt;0,RANK(Q3209,(P3209:R3209,S3209:AG3209)),0)</f>
        <v>0</v>
      </c>
      <c r="F3209" s="7">
        <f>IF(R3209&gt;0,RANK(R3209,(P3209:R3209,S3209:AG3209)),0)</f>
        <v>0</v>
      </c>
      <c r="G3209" s="7">
        <f>IF(S3209&gt;0,RANK(S3209,(P3209:R3209,S3209:AG3209)),0)</f>
        <v>0</v>
      </c>
      <c r="H3209" s="49" t="e">
        <f t="shared" si="1745"/>
        <v>#NUM!</v>
      </c>
      <c r="I3209" s="178" t="e">
        <f t="shared" si="1760"/>
        <v>#NUM!</v>
      </c>
      <c r="J3209" s="2"/>
      <c r="K3209" s="2" t="str">
        <f t="shared" si="1746"/>
        <v>-</v>
      </c>
      <c r="L3209" s="2" t="str">
        <f t="shared" si="1747"/>
        <v>-</v>
      </c>
      <c r="M3209" s="2" t="str">
        <f t="shared" si="1748"/>
        <v>-</v>
      </c>
      <c r="N3209" s="2" t="str">
        <f t="shared" si="1749"/>
        <v>-</v>
      </c>
      <c r="O3209" s="2" t="str">
        <f t="shared" si="1759"/>
        <v>-</v>
      </c>
      <c r="Q3209" s="156"/>
      <c r="R3209" s="156"/>
      <c r="S3209" s="156"/>
      <c r="T3209" s="156"/>
      <c r="U3209" s="49"/>
      <c r="W3209" s="49"/>
      <c r="Z3209" s="1">
        <f t="shared" si="1743"/>
        <v>0</v>
      </c>
      <c r="AI3209" s="7">
        <f t="shared" si="1750"/>
        <v>0</v>
      </c>
      <c r="AJ3209" s="7">
        <f t="shared" si="1751"/>
        <v>0</v>
      </c>
      <c r="AK3209" s="7">
        <f t="shared" si="1752"/>
        <v>0</v>
      </c>
      <c r="AL3209" s="7">
        <f t="shared" si="1753"/>
        <v>0</v>
      </c>
      <c r="AM3209" s="2" t="str">
        <f t="shared" si="1754"/>
        <v>-</v>
      </c>
      <c r="AN3209" s="2" t="str">
        <f t="shared" si="1755"/>
        <v>-</v>
      </c>
      <c r="AO3209" s="2" t="str">
        <f t="shared" si="1756"/>
        <v>-</v>
      </c>
      <c r="AP3209" s="2" t="str">
        <f t="shared" si="1757"/>
        <v>-</v>
      </c>
      <c r="AR3209" t="str">
        <f t="shared" si="1727"/>
        <v>Wilkin</v>
      </c>
      <c r="AS3209" t="s">
        <v>2844</v>
      </c>
      <c r="AT3209" s="182">
        <v>7</v>
      </c>
      <c r="AV3209" s="98">
        <v>27</v>
      </c>
      <c r="AW3209" s="100">
        <v>167</v>
      </c>
      <c r="AX3209" s="106">
        <f t="shared" si="1758"/>
        <v>27167</v>
      </c>
      <c r="AZ3209" s="7" t="s">
        <v>2975</v>
      </c>
      <c r="BA3209" t="s">
        <v>3015</v>
      </c>
    </row>
    <row r="3210" spans="1:66" hidden="1" outlineLevel="1">
      <c r="A3210" t="s">
        <v>154</v>
      </c>
      <c r="B3210" t="s">
        <v>2844</v>
      </c>
      <c r="C3210" s="1">
        <f t="shared" si="1744"/>
        <v>0</v>
      </c>
      <c r="D3210" s="7">
        <f>IF(P3210&gt;0,RANK(P3210,(P3210:R3210,S3210:AG3210)),0)</f>
        <v>0</v>
      </c>
      <c r="E3210" s="7">
        <f>IF(Q3210&gt;0,RANK(Q3210,(P3210:R3210,S3210:AG3210)),0)</f>
        <v>0</v>
      </c>
      <c r="F3210" s="7">
        <f>IF(R3210&gt;0,RANK(R3210,(P3210:R3210,S3210:AG3210)),0)</f>
        <v>0</v>
      </c>
      <c r="G3210" s="7">
        <f>IF(S3210&gt;0,RANK(S3210,(P3210:R3210,S3210:AG3210)),0)</f>
        <v>0</v>
      </c>
      <c r="H3210" s="49" t="e">
        <f t="shared" si="1745"/>
        <v>#NUM!</v>
      </c>
      <c r="I3210" s="178" t="e">
        <f t="shared" si="1760"/>
        <v>#NUM!</v>
      </c>
      <c r="J3210" s="2"/>
      <c r="K3210" s="2" t="str">
        <f t="shared" si="1746"/>
        <v>-</v>
      </c>
      <c r="L3210" s="2" t="str">
        <f t="shared" si="1747"/>
        <v>-</v>
      </c>
      <c r="M3210" s="2" t="str">
        <f t="shared" si="1748"/>
        <v>-</v>
      </c>
      <c r="N3210" s="2" t="str">
        <f t="shared" si="1749"/>
        <v>-</v>
      </c>
      <c r="O3210" s="2" t="str">
        <f t="shared" si="1759"/>
        <v>-</v>
      </c>
      <c r="Q3210" s="156"/>
      <c r="R3210" s="156"/>
      <c r="S3210" s="156"/>
      <c r="T3210" s="156"/>
      <c r="U3210" s="49"/>
      <c r="W3210" s="49"/>
      <c r="Z3210" s="1">
        <f t="shared" si="1743"/>
        <v>0</v>
      </c>
      <c r="AI3210" s="7">
        <f t="shared" si="1750"/>
        <v>0</v>
      </c>
      <c r="AJ3210" s="7">
        <f t="shared" si="1751"/>
        <v>0</v>
      </c>
      <c r="AK3210" s="7">
        <f t="shared" si="1752"/>
        <v>0</v>
      </c>
      <c r="AL3210" s="7">
        <f t="shared" si="1753"/>
        <v>0</v>
      </c>
      <c r="AM3210" s="2" t="str">
        <f t="shared" si="1754"/>
        <v>-</v>
      </c>
      <c r="AN3210" s="2" t="str">
        <f t="shared" si="1755"/>
        <v>-</v>
      </c>
      <c r="AO3210" s="2" t="str">
        <f t="shared" si="1756"/>
        <v>-</v>
      </c>
      <c r="AP3210" s="2" t="str">
        <f t="shared" si="1757"/>
        <v>-</v>
      </c>
      <c r="AR3210" t="str">
        <f>A3210</f>
        <v>Winona</v>
      </c>
      <c r="AS3210" t="s">
        <v>2844</v>
      </c>
      <c r="AT3210" s="182">
        <v>1</v>
      </c>
      <c r="AV3210" s="98">
        <v>27</v>
      </c>
      <c r="AW3210" s="100">
        <v>169</v>
      </c>
      <c r="AX3210" s="106">
        <f t="shared" si="1758"/>
        <v>27169</v>
      </c>
      <c r="AZ3210" s="7" t="s">
        <v>2975</v>
      </c>
      <c r="BA3210" t="s">
        <v>3015</v>
      </c>
    </row>
    <row r="3211" spans="1:66" hidden="1" outlineLevel="1">
      <c r="A3211" t="s">
        <v>939</v>
      </c>
      <c r="B3211" t="s">
        <v>2844</v>
      </c>
      <c r="C3211" s="1">
        <f t="shared" si="1744"/>
        <v>0</v>
      </c>
      <c r="D3211" s="7">
        <f>IF(P3211&gt;0,RANK(P3211,(P3211:R3211,S3211:AG3211)),0)</f>
        <v>0</v>
      </c>
      <c r="E3211" s="7">
        <f>IF(Q3211&gt;0,RANK(Q3211,(P3211:R3211,S3211:AG3211)),0)</f>
        <v>0</v>
      </c>
      <c r="F3211" s="7">
        <f>IF(R3211&gt;0,RANK(R3211,(P3211:R3211,S3211:AG3211)),0)</f>
        <v>0</v>
      </c>
      <c r="G3211" s="7">
        <f>IF(S3211&gt;0,RANK(S3211,(P3211:R3211,S3211:AG3211)),0)</f>
        <v>0</v>
      </c>
      <c r="H3211" s="49" t="e">
        <f t="shared" si="1745"/>
        <v>#NUM!</v>
      </c>
      <c r="I3211" s="178" t="e">
        <f t="shared" si="1760"/>
        <v>#NUM!</v>
      </c>
      <c r="J3211" s="2"/>
      <c r="K3211" s="2" t="str">
        <f t="shared" si="1746"/>
        <v>-</v>
      </c>
      <c r="L3211" s="2" t="str">
        <f t="shared" si="1747"/>
        <v>-</v>
      </c>
      <c r="M3211" s="2" t="str">
        <f t="shared" si="1748"/>
        <v>-</v>
      </c>
      <c r="N3211" s="2" t="str">
        <f t="shared" si="1749"/>
        <v>-</v>
      </c>
      <c r="O3211" s="2" t="str">
        <f t="shared" si="1759"/>
        <v>-</v>
      </c>
      <c r="Q3211" s="156"/>
      <c r="R3211" s="156"/>
      <c r="S3211" s="156"/>
      <c r="T3211" s="156"/>
      <c r="U3211" s="49"/>
      <c r="W3211" s="49"/>
      <c r="Z3211" s="1">
        <f t="shared" si="1743"/>
        <v>0</v>
      </c>
      <c r="AI3211" s="7">
        <f t="shared" si="1750"/>
        <v>0</v>
      </c>
      <c r="AJ3211" s="7">
        <f t="shared" si="1751"/>
        <v>0</v>
      </c>
      <c r="AK3211" s="7">
        <f t="shared" si="1752"/>
        <v>0</v>
      </c>
      <c r="AL3211" s="7">
        <f t="shared" si="1753"/>
        <v>0</v>
      </c>
      <c r="AM3211" s="2" t="str">
        <f t="shared" si="1754"/>
        <v>-</v>
      </c>
      <c r="AN3211" s="2" t="str">
        <f t="shared" si="1755"/>
        <v>-</v>
      </c>
      <c r="AO3211" s="2" t="str">
        <f t="shared" si="1756"/>
        <v>-</v>
      </c>
      <c r="AP3211" s="2" t="str">
        <f t="shared" si="1757"/>
        <v>-</v>
      </c>
      <c r="AR3211" t="str">
        <f>A3211</f>
        <v>Wright</v>
      </c>
      <c r="AS3211" t="s">
        <v>2844</v>
      </c>
      <c r="AT3211" s="182">
        <v>6</v>
      </c>
      <c r="AV3211" s="98">
        <v>27</v>
      </c>
      <c r="AW3211" s="100">
        <v>171</v>
      </c>
      <c r="AX3211" s="106">
        <f t="shared" si="1758"/>
        <v>27171</v>
      </c>
      <c r="AZ3211" s="7" t="s">
        <v>2975</v>
      </c>
      <c r="BA3211" t="s">
        <v>3015</v>
      </c>
    </row>
    <row r="3212" spans="1:66" hidden="1" outlineLevel="1">
      <c r="A3212" t="s">
        <v>2265</v>
      </c>
      <c r="B3212" t="s">
        <v>2844</v>
      </c>
      <c r="C3212" s="1">
        <f t="shared" si="1744"/>
        <v>0</v>
      </c>
      <c r="D3212" s="7">
        <f>IF(P3212&gt;0,RANK(P3212,(P3212:R3212,S3212:AG3212)),0)</f>
        <v>0</v>
      </c>
      <c r="E3212" s="7">
        <f>IF(Q3212&gt;0,RANK(Q3212,(P3212:R3212,S3212:AG3212)),0)</f>
        <v>0</v>
      </c>
      <c r="F3212" s="7">
        <f>IF(R3212&gt;0,RANK(R3212,(P3212:R3212,S3212:AG3212)),0)</f>
        <v>0</v>
      </c>
      <c r="G3212" s="7">
        <f>IF(S3212&gt;0,RANK(S3212,(P3212:R3212,S3212:AG3212)),0)</f>
        <v>0</v>
      </c>
      <c r="H3212" s="49" t="e">
        <f t="shared" si="1745"/>
        <v>#NUM!</v>
      </c>
      <c r="I3212" s="178" t="e">
        <f t="shared" si="1760"/>
        <v>#NUM!</v>
      </c>
      <c r="J3212" s="2"/>
      <c r="K3212" s="2" t="str">
        <f t="shared" si="1746"/>
        <v>-</v>
      </c>
      <c r="L3212" s="2" t="str">
        <f t="shared" si="1747"/>
        <v>-</v>
      </c>
      <c r="M3212" s="2" t="str">
        <f t="shared" si="1748"/>
        <v>-</v>
      </c>
      <c r="N3212" s="2" t="str">
        <f t="shared" si="1749"/>
        <v>-</v>
      </c>
      <c r="O3212" s="2" t="str">
        <f t="shared" si="1759"/>
        <v>-</v>
      </c>
      <c r="Q3212" s="156"/>
      <c r="R3212" s="156"/>
      <c r="S3212" s="156"/>
      <c r="T3212" s="156"/>
      <c r="U3212" s="49"/>
      <c r="W3212" s="49"/>
      <c r="Z3212" s="1">
        <f t="shared" si="1743"/>
        <v>0</v>
      </c>
      <c r="AI3212" s="7">
        <f t="shared" si="1750"/>
        <v>0</v>
      </c>
      <c r="AJ3212" s="7">
        <f t="shared" si="1751"/>
        <v>0</v>
      </c>
      <c r="AK3212" s="7">
        <f t="shared" si="1752"/>
        <v>0</v>
      </c>
      <c r="AL3212" s="7">
        <f t="shared" si="1753"/>
        <v>0</v>
      </c>
      <c r="AM3212" s="2" t="str">
        <f t="shared" si="1754"/>
        <v>-</v>
      </c>
      <c r="AN3212" s="2" t="str">
        <f t="shared" si="1755"/>
        <v>-</v>
      </c>
      <c r="AO3212" s="2" t="str">
        <f t="shared" si="1756"/>
        <v>-</v>
      </c>
      <c r="AP3212" s="2" t="str">
        <f t="shared" si="1757"/>
        <v>-</v>
      </c>
      <c r="AR3212" t="str">
        <f>A3212</f>
        <v>Yellow Medicine</v>
      </c>
      <c r="AS3212" t="s">
        <v>2844</v>
      </c>
      <c r="AT3212" s="182">
        <v>7</v>
      </c>
      <c r="AV3212" s="98">
        <v>27</v>
      </c>
      <c r="AW3212" s="100">
        <v>173</v>
      </c>
      <c r="AX3212" s="106">
        <f t="shared" si="1758"/>
        <v>27173</v>
      </c>
      <c r="AZ3212" s="7" t="s">
        <v>2975</v>
      </c>
      <c r="BA3212" t="s">
        <v>3015</v>
      </c>
    </row>
    <row r="3213" spans="1:66" collapsed="1">
      <c r="A3213" t="s">
        <v>2872</v>
      </c>
      <c r="B3213" t="s">
        <v>1114</v>
      </c>
      <c r="C3213" s="1">
        <f t="shared" si="1744"/>
        <v>204610</v>
      </c>
      <c r="D3213" s="7">
        <f>IF(P3213&gt;0,RANK(P3213,(P3213:R3213,S3213:AG3213)),0)</f>
        <v>2</v>
      </c>
      <c r="E3213" s="7">
        <f>IF(Q3213&gt;0,RANK(Q3213,(P3213:R3213,S3213:AG3213)),0)</f>
        <v>0</v>
      </c>
      <c r="F3213" s="7">
        <f>IF(R3213&gt;0,RANK(R3213,(P3213:R3213,S3213:AG3213)),0)</f>
        <v>1</v>
      </c>
      <c r="G3213" s="7">
        <f>IF(S3213&gt;0,RANK(S3213,(P3213:R3213,S3213:AG3213)),0)</f>
        <v>0</v>
      </c>
      <c r="H3213" s="49">
        <f t="shared" si="1745"/>
        <v>47848</v>
      </c>
      <c r="I3213" s="178">
        <f t="shared" si="1760"/>
        <v>0.23384976296368701</v>
      </c>
      <c r="J3213" s="2"/>
      <c r="K3213" s="2">
        <f t="shared" si="1746"/>
        <v>0.38307511851815651</v>
      </c>
      <c r="L3213" s="2">
        <f t="shared" si="1747"/>
        <v>0</v>
      </c>
      <c r="M3213" s="2">
        <f t="shared" si="1748"/>
        <v>0.61692488148184355</v>
      </c>
      <c r="N3213" s="2">
        <f t="shared" si="1749"/>
        <v>0</v>
      </c>
      <c r="O3213" s="2">
        <f t="shared" si="1759"/>
        <v>0</v>
      </c>
      <c r="P3213" s="166">
        <f>'Cong Dist'!W271</f>
        <v>78381</v>
      </c>
      <c r="Q3213" s="1">
        <f>SUM(Q3126:Q3212)</f>
        <v>0</v>
      </c>
      <c r="R3213" s="166">
        <f>'Cong Dist'!Y271</f>
        <v>126229</v>
      </c>
      <c r="S3213" s="1">
        <f>SUM(S3126:S3212)</f>
        <v>0</v>
      </c>
      <c r="T3213" s="1">
        <f>SUM(T3126:T3212)</f>
        <v>0</v>
      </c>
      <c r="X3213" s="166"/>
      <c r="Z3213" s="166"/>
      <c r="AC3213" s="166"/>
      <c r="AI3213" s="7">
        <f t="shared" si="1750"/>
        <v>0</v>
      </c>
      <c r="AJ3213" s="7">
        <f t="shared" si="1751"/>
        <v>0</v>
      </c>
      <c r="AK3213" s="7">
        <f t="shared" si="1752"/>
        <v>0</v>
      </c>
      <c r="AL3213" s="7">
        <f t="shared" si="1753"/>
        <v>0</v>
      </c>
      <c r="AM3213" s="2">
        <f t="shared" si="1754"/>
        <v>0</v>
      </c>
      <c r="AN3213" s="2">
        <f t="shared" si="1755"/>
        <v>0</v>
      </c>
      <c r="AO3213" s="2">
        <f t="shared" si="1756"/>
        <v>0</v>
      </c>
      <c r="AP3213" s="2">
        <f t="shared" si="1757"/>
        <v>0</v>
      </c>
      <c r="AR3213" t="str">
        <f>A3213</f>
        <v>Minnesota</v>
      </c>
      <c r="AS3213" t="s">
        <v>1114</v>
      </c>
      <c r="AT3213" s="182"/>
      <c r="AV3213" s="98">
        <v>27</v>
      </c>
      <c r="AW3213" s="100"/>
      <c r="AX3213" s="98">
        <v>27</v>
      </c>
      <c r="AZ3213" s="7" t="s">
        <v>1634</v>
      </c>
      <c r="BA3213" t="s">
        <v>3015</v>
      </c>
      <c r="BN3213" s="1">
        <f>SUM(BN3126:BN3212)</f>
        <v>0</v>
      </c>
    </row>
    <row r="3214" spans="1:66">
      <c r="C3214" s="1"/>
      <c r="E3214" s="7"/>
      <c r="F3214" s="7"/>
      <c r="G3214" s="7"/>
      <c r="H3214" s="49"/>
      <c r="I3214" s="178"/>
      <c r="J3214" s="2"/>
      <c r="AI3214" s="7"/>
      <c r="AJ3214" s="7"/>
      <c r="AK3214" s="7"/>
      <c r="AL3214" s="7"/>
      <c r="AT3214" s="182"/>
      <c r="AV3214" s="98"/>
      <c r="AW3214" s="100"/>
      <c r="BA3214" s="182"/>
    </row>
    <row r="3215" spans="1:66" hidden="1" outlineLevel="1">
      <c r="A3215" t="s">
        <v>638</v>
      </c>
      <c r="B3215" t="s">
        <v>342</v>
      </c>
      <c r="C3215" s="1">
        <f t="shared" ref="C3215:C3246" si="1761">SUM(P3215:AG3215)</f>
        <v>461</v>
      </c>
      <c r="D3215" s="7">
        <f>IF(P3215&gt;0,RANK(P3215,(P3215:R3215,S3215:AG3215)),0)</f>
        <v>2</v>
      </c>
      <c r="E3215" s="7">
        <f>IF(Q3215&gt;0,RANK(Q3215,(P3215:R3215,S3215:AG3215)),0)</f>
        <v>0</v>
      </c>
      <c r="F3215" s="7">
        <f>IF(R3215&gt;0,RANK(R3215,(P3215:R3215,S3215:AG3215)),0)</f>
        <v>1</v>
      </c>
      <c r="G3215" s="7">
        <f>IF(S3215&gt;0,RANK(S3215,(P3215:R3215,S3215:AG3215)),0)</f>
        <v>0</v>
      </c>
      <c r="H3215" s="49">
        <f t="shared" ref="H3215:H3246" si="1762">MAX(P3215:Y3215)-LARGE(P3215:Y3215,2)</f>
        <v>107</v>
      </c>
      <c r="I3215" s="178">
        <f t="shared" ref="I3215:I3278" si="1763">H3215/C3215</f>
        <v>0.23210412147505424</v>
      </c>
      <c r="J3215" s="2"/>
      <c r="K3215" s="2">
        <f t="shared" ref="K3215:K3246" si="1764">IF($C3215=0,"-",P3215/$C3215)</f>
        <v>0.38394793926247289</v>
      </c>
      <c r="L3215" s="2">
        <f t="shared" ref="L3215:L3246" si="1765">IF($C3215=0,"-",Q3215/$C3215)</f>
        <v>0</v>
      </c>
      <c r="M3215" s="2">
        <f t="shared" ref="M3215:M3246" si="1766">IF($C3215=0,"-",R3215/$C3215)</f>
        <v>0.61605206073752716</v>
      </c>
      <c r="N3215" s="2">
        <f t="shared" ref="N3215:N3246" si="1767">IF($C3215=0,"-",S3215/$C3215)</f>
        <v>0</v>
      </c>
      <c r="O3215" s="2">
        <f t="shared" ref="O3215:O3256" si="1768">IF(C3215=0,"-",(1-K3215-L3215-M3215-N3215))</f>
        <v>-1.1102230246251565E-16</v>
      </c>
      <c r="P3215" s="1">
        <v>177</v>
      </c>
      <c r="R3215" s="1">
        <v>284</v>
      </c>
      <c r="AI3215" s="7">
        <f t="shared" ref="AI3215:AI3246" si="1769">IF(T3215&gt;0,RANK(T3215,(P3215:Z3215)),0)</f>
        <v>0</v>
      </c>
      <c r="AJ3215" s="7">
        <f t="shared" ref="AJ3215:AJ3246" si="1770">IF(U3215&gt;0,RANK(U3215,(P3215:Z3215)),0)</f>
        <v>0</v>
      </c>
      <c r="AK3215" s="7">
        <f t="shared" ref="AK3215:AK3246" si="1771">IF(V3215&gt;0,RANK(V3215,(P3215:Z3215)),0)</f>
        <v>0</v>
      </c>
      <c r="AL3215" s="7">
        <f t="shared" ref="AL3215:AL3246" si="1772">IF(W3215&gt;0,RANK(W3215,(P3215:Z3215)),0)</f>
        <v>0</v>
      </c>
      <c r="AM3215" s="2">
        <f t="shared" ref="AM3215:AM3246" si="1773">IF($C3215=0,"-",T3215/$C3215)</f>
        <v>0</v>
      </c>
      <c r="AN3215" s="2">
        <f t="shared" ref="AN3215:AN3246" si="1774">IF($C3215=0,"-",U3215/$C3215)</f>
        <v>0</v>
      </c>
      <c r="AO3215" s="2">
        <f t="shared" ref="AO3215:AO3246" si="1775">IF($C3215=0,"-",V3215/$C3215)</f>
        <v>0</v>
      </c>
      <c r="AP3215" s="2">
        <f t="shared" ref="AP3215:AP3246" si="1776">IF($C3215=0,"-",W3215/$C3215)</f>
        <v>0</v>
      </c>
      <c r="AR3215" t="str">
        <f t="shared" ref="AR3215:AR3270" si="1777">A3215</f>
        <v>Adams</v>
      </c>
      <c r="AS3215" t="s">
        <v>342</v>
      </c>
      <c r="AT3215" s="182">
        <v>3</v>
      </c>
      <c r="AV3215" s="98">
        <v>31</v>
      </c>
      <c r="AW3215" s="100">
        <v>1</v>
      </c>
      <c r="AX3215" s="106">
        <f t="shared" ref="AX3215:AX3246" si="1778">AV3215*1000+AW3215</f>
        <v>31001</v>
      </c>
      <c r="AZ3215" s="7" t="s">
        <v>2975</v>
      </c>
      <c r="BA3215" s="182" t="s">
        <v>3015</v>
      </c>
    </row>
    <row r="3216" spans="1:66" hidden="1" outlineLevel="1">
      <c r="A3216" t="s">
        <v>820</v>
      </c>
      <c r="B3216" t="s">
        <v>342</v>
      </c>
      <c r="C3216" s="1">
        <f t="shared" si="1761"/>
        <v>50</v>
      </c>
      <c r="D3216" s="7">
        <f>IF(P3216&gt;0,RANK(P3216,(P3216:R3216,S3216:AG3216)),0)</f>
        <v>1</v>
      </c>
      <c r="E3216" s="7">
        <f>IF(Q3216&gt;0,RANK(Q3216,(P3216:R3216,S3216:AG3216)),0)</f>
        <v>0</v>
      </c>
      <c r="F3216" s="7">
        <f>IF(R3216&gt;0,RANK(R3216,(P3216:R3216,S3216:AG3216)),0)</f>
        <v>2</v>
      </c>
      <c r="G3216" s="7">
        <f>IF(S3216&gt;0,RANK(S3216,(P3216:R3216,S3216:AG3216)),0)</f>
        <v>0</v>
      </c>
      <c r="H3216" s="49">
        <f t="shared" si="1762"/>
        <v>4</v>
      </c>
      <c r="I3216" s="178">
        <f t="shared" si="1763"/>
        <v>0.08</v>
      </c>
      <c r="J3216" s="2"/>
      <c r="K3216" s="2">
        <f t="shared" si="1764"/>
        <v>0.54</v>
      </c>
      <c r="L3216" s="2">
        <f t="shared" si="1765"/>
        <v>0</v>
      </c>
      <c r="M3216" s="2">
        <f t="shared" si="1766"/>
        <v>0.46</v>
      </c>
      <c r="N3216" s="2">
        <f t="shared" si="1767"/>
        <v>0</v>
      </c>
      <c r="O3216" s="2">
        <f t="shared" si="1768"/>
        <v>-5.5511151231257827E-17</v>
      </c>
      <c r="P3216" s="1">
        <v>27</v>
      </c>
      <c r="R3216" s="1">
        <v>23</v>
      </c>
      <c r="AI3216" s="7">
        <f t="shared" si="1769"/>
        <v>0</v>
      </c>
      <c r="AJ3216" s="7">
        <f t="shared" si="1770"/>
        <v>0</v>
      </c>
      <c r="AK3216" s="7">
        <f t="shared" si="1771"/>
        <v>0</v>
      </c>
      <c r="AL3216" s="7">
        <f t="shared" si="1772"/>
        <v>0</v>
      </c>
      <c r="AM3216" s="2">
        <f t="shared" si="1773"/>
        <v>0</v>
      </c>
      <c r="AN3216" s="2">
        <f t="shared" si="1774"/>
        <v>0</v>
      </c>
      <c r="AO3216" s="2">
        <f t="shared" si="1775"/>
        <v>0</v>
      </c>
      <c r="AP3216" s="2">
        <f t="shared" si="1776"/>
        <v>0</v>
      </c>
      <c r="AR3216" t="str">
        <f t="shared" si="1777"/>
        <v>Antelope</v>
      </c>
      <c r="AS3216" t="s">
        <v>342</v>
      </c>
      <c r="AT3216" s="182">
        <v>3</v>
      </c>
      <c r="AV3216" s="98">
        <v>31</v>
      </c>
      <c r="AW3216" s="100">
        <v>3</v>
      </c>
      <c r="AX3216" s="106">
        <f t="shared" si="1778"/>
        <v>31003</v>
      </c>
      <c r="AZ3216" s="7" t="s">
        <v>2975</v>
      </c>
      <c r="BA3216" s="182" t="s">
        <v>3015</v>
      </c>
    </row>
    <row r="3217" spans="1:53" hidden="1" outlineLevel="1">
      <c r="A3217" t="s">
        <v>1921</v>
      </c>
      <c r="B3217" t="s">
        <v>342</v>
      </c>
      <c r="C3217" s="1">
        <f t="shared" si="1761"/>
        <v>4</v>
      </c>
      <c r="D3217" s="7">
        <f>IF(P3217&gt;0,RANK(P3217,(P3217:R3217,S3217:AG3217)),0)</f>
        <v>2</v>
      </c>
      <c r="E3217" s="7">
        <f>IF(Q3217&gt;0,RANK(Q3217,(P3217:R3217,S3217:AG3217)),0)</f>
        <v>0</v>
      </c>
      <c r="F3217" s="7">
        <f>IF(R3217&gt;0,RANK(R3217,(P3217:R3217,S3217:AG3217)),0)</f>
        <v>1</v>
      </c>
      <c r="G3217" s="7">
        <f>IF(S3217&gt;0,RANK(S3217,(P3217:R3217,S3217:AG3217)),0)</f>
        <v>0</v>
      </c>
      <c r="H3217" s="49">
        <f t="shared" si="1762"/>
        <v>2</v>
      </c>
      <c r="I3217" s="178">
        <f t="shared" si="1763"/>
        <v>0.5</v>
      </c>
      <c r="J3217" s="2"/>
      <c r="K3217" s="2">
        <f t="shared" si="1764"/>
        <v>0.25</v>
      </c>
      <c r="L3217" s="2">
        <f t="shared" si="1765"/>
        <v>0</v>
      </c>
      <c r="M3217" s="2">
        <f t="shared" si="1766"/>
        <v>0.75</v>
      </c>
      <c r="N3217" s="2">
        <f t="shared" si="1767"/>
        <v>0</v>
      </c>
      <c r="O3217" s="2">
        <f t="shared" si="1768"/>
        <v>0</v>
      </c>
      <c r="P3217" s="1">
        <v>1</v>
      </c>
      <c r="R3217" s="1">
        <v>3</v>
      </c>
      <c r="AI3217" s="7">
        <f t="shared" si="1769"/>
        <v>0</v>
      </c>
      <c r="AJ3217" s="7">
        <f t="shared" si="1770"/>
        <v>0</v>
      </c>
      <c r="AK3217" s="7">
        <f t="shared" si="1771"/>
        <v>0</v>
      </c>
      <c r="AL3217" s="7">
        <f t="shared" si="1772"/>
        <v>0</v>
      </c>
      <c r="AM3217" s="2">
        <f t="shared" si="1773"/>
        <v>0</v>
      </c>
      <c r="AN3217" s="2">
        <f t="shared" si="1774"/>
        <v>0</v>
      </c>
      <c r="AO3217" s="2">
        <f t="shared" si="1775"/>
        <v>0</v>
      </c>
      <c r="AP3217" s="2">
        <f t="shared" si="1776"/>
        <v>0</v>
      </c>
      <c r="AR3217" t="str">
        <f t="shared" si="1777"/>
        <v>Arthur</v>
      </c>
      <c r="AS3217" t="s">
        <v>342</v>
      </c>
      <c r="AT3217" s="182">
        <v>3</v>
      </c>
      <c r="AV3217" s="98">
        <v>31</v>
      </c>
      <c r="AW3217" s="100">
        <v>5</v>
      </c>
      <c r="AX3217" s="106">
        <f t="shared" si="1778"/>
        <v>31005</v>
      </c>
      <c r="AZ3217" s="7" t="s">
        <v>2975</v>
      </c>
      <c r="BA3217" s="182" t="s">
        <v>3015</v>
      </c>
    </row>
    <row r="3218" spans="1:53" hidden="1" outlineLevel="1">
      <c r="A3218" t="s">
        <v>1915</v>
      </c>
      <c r="B3218" t="s">
        <v>342</v>
      </c>
      <c r="C3218" s="1">
        <f t="shared" si="1761"/>
        <v>7</v>
      </c>
      <c r="D3218" s="7">
        <f>IF(P3218&gt;0,RANK(P3218,(P3218:R3218,S3218:AG3218)),0)</f>
        <v>1</v>
      </c>
      <c r="E3218" s="7">
        <f>IF(Q3218&gt;0,RANK(Q3218,(P3218:R3218,S3218:AG3218)),0)</f>
        <v>0</v>
      </c>
      <c r="F3218" s="7">
        <f>IF(R3218&gt;0,RANK(R3218,(P3218:R3218,S3218:AG3218)),0)</f>
        <v>2</v>
      </c>
      <c r="G3218" s="7">
        <f>IF(S3218&gt;0,RANK(S3218,(P3218:R3218,S3218:AG3218)),0)</f>
        <v>0</v>
      </c>
      <c r="H3218" s="49">
        <f t="shared" si="1762"/>
        <v>1</v>
      </c>
      <c r="I3218" s="178">
        <f t="shared" si="1763"/>
        <v>0.14285714285714285</v>
      </c>
      <c r="J3218" s="2"/>
      <c r="K3218" s="2">
        <f t="shared" si="1764"/>
        <v>0.5714285714285714</v>
      </c>
      <c r="L3218" s="2">
        <f t="shared" si="1765"/>
        <v>0</v>
      </c>
      <c r="M3218" s="2">
        <f t="shared" si="1766"/>
        <v>0.42857142857142855</v>
      </c>
      <c r="N3218" s="2">
        <f t="shared" si="1767"/>
        <v>0</v>
      </c>
      <c r="O3218" s="2">
        <f t="shared" si="1768"/>
        <v>5.5511151231257827E-17</v>
      </c>
      <c r="P3218" s="1">
        <v>4</v>
      </c>
      <c r="R3218" s="1">
        <v>3</v>
      </c>
      <c r="AI3218" s="7">
        <f t="shared" si="1769"/>
        <v>0</v>
      </c>
      <c r="AJ3218" s="7">
        <f t="shared" si="1770"/>
        <v>0</v>
      </c>
      <c r="AK3218" s="7">
        <f t="shared" si="1771"/>
        <v>0</v>
      </c>
      <c r="AL3218" s="7">
        <f t="shared" si="1772"/>
        <v>0</v>
      </c>
      <c r="AM3218" s="2">
        <f t="shared" si="1773"/>
        <v>0</v>
      </c>
      <c r="AN3218" s="2">
        <f t="shared" si="1774"/>
        <v>0</v>
      </c>
      <c r="AO3218" s="2">
        <f t="shared" si="1775"/>
        <v>0</v>
      </c>
      <c r="AP3218" s="2">
        <f t="shared" si="1776"/>
        <v>0</v>
      </c>
      <c r="AR3218" t="str">
        <f t="shared" si="1777"/>
        <v>Banner</v>
      </c>
      <c r="AS3218" t="s">
        <v>342</v>
      </c>
      <c r="AT3218" s="182">
        <v>3</v>
      </c>
      <c r="AV3218" s="98">
        <v>31</v>
      </c>
      <c r="AW3218" s="100">
        <v>7</v>
      </c>
      <c r="AX3218" s="106">
        <f t="shared" si="1778"/>
        <v>31007</v>
      </c>
      <c r="AZ3218" s="7" t="s">
        <v>2975</v>
      </c>
      <c r="BA3218" s="182" t="s">
        <v>3015</v>
      </c>
    </row>
    <row r="3219" spans="1:53" hidden="1" outlineLevel="1">
      <c r="A3219" t="s">
        <v>553</v>
      </c>
      <c r="B3219" t="s">
        <v>342</v>
      </c>
      <c r="C3219" s="1">
        <f t="shared" si="1761"/>
        <v>9</v>
      </c>
      <c r="D3219" s="7">
        <f>IF(P3219&gt;0,RANK(P3219,(P3219:R3219,S3219:AG3219)),0)</f>
        <v>2</v>
      </c>
      <c r="E3219" s="7">
        <f>IF(Q3219&gt;0,RANK(Q3219,(P3219:R3219,S3219:AG3219)),0)</f>
        <v>0</v>
      </c>
      <c r="F3219" s="7">
        <f>IF(R3219&gt;0,RANK(R3219,(P3219:R3219,S3219:AG3219)),0)</f>
        <v>1</v>
      </c>
      <c r="G3219" s="7">
        <f>IF(S3219&gt;0,RANK(S3219,(P3219:R3219,S3219:AG3219)),0)</f>
        <v>0</v>
      </c>
      <c r="H3219" s="49">
        <f t="shared" si="1762"/>
        <v>1</v>
      </c>
      <c r="I3219" s="178">
        <f t="shared" si="1763"/>
        <v>0.1111111111111111</v>
      </c>
      <c r="J3219" s="2"/>
      <c r="K3219" s="2">
        <f t="shared" si="1764"/>
        <v>0.44444444444444442</v>
      </c>
      <c r="L3219" s="2">
        <f t="shared" si="1765"/>
        <v>0</v>
      </c>
      <c r="M3219" s="2">
        <f t="shared" si="1766"/>
        <v>0.55555555555555558</v>
      </c>
      <c r="N3219" s="2">
        <f t="shared" si="1767"/>
        <v>0</v>
      </c>
      <c r="O3219" s="2">
        <f t="shared" si="1768"/>
        <v>0</v>
      </c>
      <c r="P3219" s="1">
        <v>4</v>
      </c>
      <c r="R3219" s="1">
        <v>5</v>
      </c>
      <c r="AI3219" s="7">
        <f t="shared" si="1769"/>
        <v>0</v>
      </c>
      <c r="AJ3219" s="7">
        <f t="shared" si="1770"/>
        <v>0</v>
      </c>
      <c r="AK3219" s="7">
        <f t="shared" si="1771"/>
        <v>0</v>
      </c>
      <c r="AL3219" s="7">
        <f t="shared" si="1772"/>
        <v>0</v>
      </c>
      <c r="AM3219" s="2">
        <f t="shared" si="1773"/>
        <v>0</v>
      </c>
      <c r="AN3219" s="2">
        <f t="shared" si="1774"/>
        <v>0</v>
      </c>
      <c r="AO3219" s="2">
        <f t="shared" si="1775"/>
        <v>0</v>
      </c>
      <c r="AP3219" s="2">
        <f t="shared" si="1776"/>
        <v>0</v>
      </c>
      <c r="AR3219" t="str">
        <f t="shared" si="1777"/>
        <v>Blaine</v>
      </c>
      <c r="AS3219" t="s">
        <v>342</v>
      </c>
      <c r="AT3219" s="182">
        <v>3</v>
      </c>
      <c r="AV3219" s="98">
        <v>31</v>
      </c>
      <c r="AW3219" s="100">
        <v>9</v>
      </c>
      <c r="AX3219" s="106">
        <f t="shared" si="1778"/>
        <v>31009</v>
      </c>
      <c r="AZ3219" s="7" t="s">
        <v>2975</v>
      </c>
      <c r="BA3219" s="182" t="s">
        <v>3015</v>
      </c>
    </row>
    <row r="3220" spans="1:53" hidden="1" outlineLevel="1">
      <c r="A3220" t="s">
        <v>1816</v>
      </c>
      <c r="B3220" t="s">
        <v>342</v>
      </c>
      <c r="C3220" s="1">
        <f t="shared" si="1761"/>
        <v>44</v>
      </c>
      <c r="D3220" s="7">
        <f>IF(P3220&gt;0,RANK(P3220,(P3220:R3220,S3220:AG3220)),0)</f>
        <v>1</v>
      </c>
      <c r="E3220" s="7">
        <f>IF(Q3220&gt;0,RANK(Q3220,(P3220:R3220,S3220:AG3220)),0)</f>
        <v>0</v>
      </c>
      <c r="F3220" s="7">
        <f>IF(R3220&gt;0,RANK(R3220,(P3220:R3220,S3220:AG3220)),0)</f>
        <v>2</v>
      </c>
      <c r="G3220" s="7">
        <f>IF(S3220&gt;0,RANK(S3220,(P3220:R3220,S3220:AG3220)),0)</f>
        <v>0</v>
      </c>
      <c r="H3220" s="49">
        <f t="shared" si="1762"/>
        <v>10</v>
      </c>
      <c r="I3220" s="178">
        <f t="shared" si="1763"/>
        <v>0.22727272727272727</v>
      </c>
      <c r="J3220" s="2"/>
      <c r="K3220" s="2">
        <f t="shared" si="1764"/>
        <v>0.61363636363636365</v>
      </c>
      <c r="L3220" s="2">
        <f t="shared" si="1765"/>
        <v>0</v>
      </c>
      <c r="M3220" s="2">
        <f t="shared" si="1766"/>
        <v>0.38636363636363635</v>
      </c>
      <c r="N3220" s="2">
        <f t="shared" si="1767"/>
        <v>0</v>
      </c>
      <c r="O3220" s="2">
        <f t="shared" si="1768"/>
        <v>0</v>
      </c>
      <c r="P3220" s="1">
        <v>27</v>
      </c>
      <c r="R3220" s="1">
        <v>17</v>
      </c>
      <c r="AI3220" s="7">
        <f t="shared" si="1769"/>
        <v>0</v>
      </c>
      <c r="AJ3220" s="7">
        <f t="shared" si="1770"/>
        <v>0</v>
      </c>
      <c r="AK3220" s="7">
        <f t="shared" si="1771"/>
        <v>0</v>
      </c>
      <c r="AL3220" s="7">
        <f t="shared" si="1772"/>
        <v>0</v>
      </c>
      <c r="AM3220" s="2">
        <f t="shared" si="1773"/>
        <v>0</v>
      </c>
      <c r="AN3220" s="2">
        <f t="shared" si="1774"/>
        <v>0</v>
      </c>
      <c r="AO3220" s="2">
        <f t="shared" si="1775"/>
        <v>0</v>
      </c>
      <c r="AP3220" s="2">
        <f t="shared" si="1776"/>
        <v>0</v>
      </c>
      <c r="AR3220" t="str">
        <f t="shared" si="1777"/>
        <v>Boone</v>
      </c>
      <c r="AS3220" t="s">
        <v>342</v>
      </c>
      <c r="AT3220" s="182">
        <v>3</v>
      </c>
      <c r="AV3220" s="98">
        <v>31</v>
      </c>
      <c r="AW3220" s="100">
        <v>11</v>
      </c>
      <c r="AX3220" s="106">
        <f t="shared" si="1778"/>
        <v>31011</v>
      </c>
      <c r="AZ3220" s="7" t="s">
        <v>2975</v>
      </c>
      <c r="BA3220" s="182" t="s">
        <v>3015</v>
      </c>
    </row>
    <row r="3221" spans="1:53" hidden="1" outlineLevel="1">
      <c r="A3221" t="s">
        <v>463</v>
      </c>
      <c r="B3221" t="s">
        <v>342</v>
      </c>
      <c r="C3221" s="1">
        <f t="shared" si="1761"/>
        <v>120</v>
      </c>
      <c r="D3221" s="7">
        <f>IF(P3221&gt;0,RANK(P3221,(P3221:R3221,S3221:AG3221)),0)</f>
        <v>2</v>
      </c>
      <c r="E3221" s="7">
        <f>IF(Q3221&gt;0,RANK(Q3221,(P3221:R3221,S3221:AG3221)),0)</f>
        <v>0</v>
      </c>
      <c r="F3221" s="7">
        <f>IF(R3221&gt;0,RANK(R3221,(P3221:R3221,S3221:AG3221)),0)</f>
        <v>1</v>
      </c>
      <c r="G3221" s="7">
        <f>IF(S3221&gt;0,RANK(S3221,(P3221:R3221,S3221:AG3221)),0)</f>
        <v>0</v>
      </c>
      <c r="H3221" s="49">
        <f t="shared" si="1762"/>
        <v>30</v>
      </c>
      <c r="I3221" s="178">
        <f t="shared" si="1763"/>
        <v>0.25</v>
      </c>
      <c r="J3221" s="2"/>
      <c r="K3221" s="2">
        <f t="shared" si="1764"/>
        <v>0.375</v>
      </c>
      <c r="L3221" s="2">
        <f t="shared" si="1765"/>
        <v>0</v>
      </c>
      <c r="M3221" s="2">
        <f t="shared" si="1766"/>
        <v>0.625</v>
      </c>
      <c r="N3221" s="2">
        <f t="shared" si="1767"/>
        <v>0</v>
      </c>
      <c r="O3221" s="2">
        <f t="shared" si="1768"/>
        <v>0</v>
      </c>
      <c r="P3221" s="1">
        <v>45</v>
      </c>
      <c r="R3221" s="1">
        <v>75</v>
      </c>
      <c r="AI3221" s="7">
        <f t="shared" si="1769"/>
        <v>0</v>
      </c>
      <c r="AJ3221" s="7">
        <f t="shared" si="1770"/>
        <v>0</v>
      </c>
      <c r="AK3221" s="7">
        <f t="shared" si="1771"/>
        <v>0</v>
      </c>
      <c r="AL3221" s="7">
        <f t="shared" si="1772"/>
        <v>0</v>
      </c>
      <c r="AM3221" s="2">
        <f t="shared" si="1773"/>
        <v>0</v>
      </c>
      <c r="AN3221" s="2">
        <f t="shared" si="1774"/>
        <v>0</v>
      </c>
      <c r="AO3221" s="2">
        <f t="shared" si="1775"/>
        <v>0</v>
      </c>
      <c r="AP3221" s="2">
        <f t="shared" si="1776"/>
        <v>0</v>
      </c>
      <c r="AR3221" t="str">
        <f t="shared" si="1777"/>
        <v>Box Butte</v>
      </c>
      <c r="AS3221" t="s">
        <v>342</v>
      </c>
      <c r="AT3221" s="182">
        <v>3</v>
      </c>
      <c r="AV3221" s="98">
        <v>31</v>
      </c>
      <c r="AW3221" s="100">
        <v>13</v>
      </c>
      <c r="AX3221" s="106">
        <f t="shared" si="1778"/>
        <v>31013</v>
      </c>
      <c r="AZ3221" s="7" t="s">
        <v>2975</v>
      </c>
      <c r="BA3221" s="182" t="s">
        <v>3015</v>
      </c>
    </row>
    <row r="3222" spans="1:53" hidden="1" outlineLevel="1">
      <c r="A3222" t="s">
        <v>2502</v>
      </c>
      <c r="B3222" t="s">
        <v>342</v>
      </c>
      <c r="C3222" s="1">
        <f t="shared" si="1761"/>
        <v>23</v>
      </c>
      <c r="D3222" s="7">
        <f>IF(P3222&gt;0,RANK(P3222,(P3222:R3222,S3222:AG3222)),0)</f>
        <v>1</v>
      </c>
      <c r="E3222" s="7">
        <f>IF(Q3222&gt;0,RANK(Q3222,(P3222:R3222,S3222:AG3222)),0)</f>
        <v>0</v>
      </c>
      <c r="F3222" s="7">
        <f>IF(R3222&gt;0,RANK(R3222,(P3222:R3222,S3222:AG3222)),0)</f>
        <v>2</v>
      </c>
      <c r="G3222" s="7">
        <f>IF(S3222&gt;0,RANK(S3222,(P3222:R3222,S3222:AG3222)),0)</f>
        <v>0</v>
      </c>
      <c r="H3222" s="49">
        <f t="shared" si="1762"/>
        <v>3</v>
      </c>
      <c r="I3222" s="178">
        <f t="shared" si="1763"/>
        <v>0.13043478260869565</v>
      </c>
      <c r="J3222" s="2"/>
      <c r="K3222" s="2">
        <f t="shared" si="1764"/>
        <v>0.56521739130434778</v>
      </c>
      <c r="L3222" s="2">
        <f t="shared" si="1765"/>
        <v>0</v>
      </c>
      <c r="M3222" s="2">
        <f t="shared" si="1766"/>
        <v>0.43478260869565216</v>
      </c>
      <c r="N3222" s="2">
        <f t="shared" si="1767"/>
        <v>0</v>
      </c>
      <c r="O3222" s="2">
        <f t="shared" si="1768"/>
        <v>5.5511151231257827E-17</v>
      </c>
      <c r="P3222" s="1">
        <v>13</v>
      </c>
      <c r="R3222" s="1">
        <v>10</v>
      </c>
      <c r="AA3222" s="166"/>
      <c r="AI3222" s="7">
        <f t="shared" si="1769"/>
        <v>0</v>
      </c>
      <c r="AJ3222" s="7">
        <f t="shared" si="1770"/>
        <v>0</v>
      </c>
      <c r="AK3222" s="7">
        <f t="shared" si="1771"/>
        <v>0</v>
      </c>
      <c r="AL3222" s="7">
        <f t="shared" si="1772"/>
        <v>0</v>
      </c>
      <c r="AM3222" s="2">
        <f t="shared" si="1773"/>
        <v>0</v>
      </c>
      <c r="AN3222" s="2">
        <f t="shared" si="1774"/>
        <v>0</v>
      </c>
      <c r="AO3222" s="2">
        <f t="shared" si="1775"/>
        <v>0</v>
      </c>
      <c r="AP3222" s="2">
        <f t="shared" si="1776"/>
        <v>0</v>
      </c>
      <c r="AR3222" t="str">
        <f t="shared" si="1777"/>
        <v>Boyd</v>
      </c>
      <c r="AS3222" t="s">
        <v>342</v>
      </c>
      <c r="AT3222" s="182">
        <v>3</v>
      </c>
      <c r="AV3222" s="98">
        <v>31</v>
      </c>
      <c r="AW3222" s="100">
        <v>15</v>
      </c>
      <c r="AX3222" s="106">
        <f t="shared" si="1778"/>
        <v>31015</v>
      </c>
      <c r="AZ3222" s="7" t="s">
        <v>2975</v>
      </c>
      <c r="BA3222" s="182" t="s">
        <v>3015</v>
      </c>
    </row>
    <row r="3223" spans="1:53" hidden="1" outlineLevel="1">
      <c r="A3223" t="s">
        <v>2647</v>
      </c>
      <c r="B3223" t="s">
        <v>342</v>
      </c>
      <c r="C3223" s="1">
        <f t="shared" si="1761"/>
        <v>13</v>
      </c>
      <c r="D3223" s="7">
        <f>IF(P3223&gt;0,RANK(P3223,(P3223:R3223,S3223:AG3223)),0)</f>
        <v>2</v>
      </c>
      <c r="E3223" s="7">
        <f>IF(Q3223&gt;0,RANK(Q3223,(P3223:R3223,S3223:AG3223)),0)</f>
        <v>0</v>
      </c>
      <c r="F3223" s="7">
        <f>IF(R3223&gt;0,RANK(R3223,(P3223:R3223,S3223:AG3223)),0)</f>
        <v>1</v>
      </c>
      <c r="G3223" s="7">
        <f>IF(S3223&gt;0,RANK(S3223,(P3223:R3223,S3223:AG3223)),0)</f>
        <v>0</v>
      </c>
      <c r="H3223" s="49">
        <f t="shared" si="1762"/>
        <v>1</v>
      </c>
      <c r="I3223" s="178">
        <f t="shared" si="1763"/>
        <v>7.6923076923076927E-2</v>
      </c>
      <c r="J3223" s="2"/>
      <c r="K3223" s="2">
        <f t="shared" si="1764"/>
        <v>0.46153846153846156</v>
      </c>
      <c r="L3223" s="2">
        <f t="shared" si="1765"/>
        <v>0</v>
      </c>
      <c r="M3223" s="2">
        <f t="shared" si="1766"/>
        <v>0.53846153846153844</v>
      </c>
      <c r="N3223" s="2">
        <f t="shared" si="1767"/>
        <v>0</v>
      </c>
      <c r="O3223" s="2">
        <f t="shared" si="1768"/>
        <v>0</v>
      </c>
      <c r="P3223" s="1">
        <v>6</v>
      </c>
      <c r="R3223" s="1">
        <v>7</v>
      </c>
      <c r="AI3223" s="7">
        <f t="shared" si="1769"/>
        <v>0</v>
      </c>
      <c r="AJ3223" s="7">
        <f t="shared" si="1770"/>
        <v>0</v>
      </c>
      <c r="AK3223" s="7">
        <f t="shared" si="1771"/>
        <v>0</v>
      </c>
      <c r="AL3223" s="7">
        <f t="shared" si="1772"/>
        <v>0</v>
      </c>
      <c r="AM3223" s="2">
        <f t="shared" si="1773"/>
        <v>0</v>
      </c>
      <c r="AN3223" s="2">
        <f t="shared" si="1774"/>
        <v>0</v>
      </c>
      <c r="AO3223" s="2">
        <f t="shared" si="1775"/>
        <v>0</v>
      </c>
      <c r="AP3223" s="2">
        <f t="shared" si="1776"/>
        <v>0</v>
      </c>
      <c r="AR3223" t="str">
        <f t="shared" si="1777"/>
        <v>Brown</v>
      </c>
      <c r="AS3223" t="s">
        <v>342</v>
      </c>
      <c r="AT3223" s="182">
        <v>3</v>
      </c>
      <c r="AV3223" s="98">
        <v>31</v>
      </c>
      <c r="AW3223" s="100">
        <v>17</v>
      </c>
      <c r="AX3223" s="106">
        <f t="shared" si="1778"/>
        <v>31017</v>
      </c>
      <c r="AZ3223" s="7" t="s">
        <v>2975</v>
      </c>
      <c r="BA3223" s="182" t="s">
        <v>3015</v>
      </c>
    </row>
    <row r="3224" spans="1:53" hidden="1" outlineLevel="1">
      <c r="A3224" t="s">
        <v>2526</v>
      </c>
      <c r="B3224" t="s">
        <v>342</v>
      </c>
      <c r="C3224" s="1">
        <f t="shared" si="1761"/>
        <v>676</v>
      </c>
      <c r="D3224" s="7">
        <f>IF(P3224&gt;0,RANK(P3224,(P3224:R3224,S3224:AG3224)),0)</f>
        <v>2</v>
      </c>
      <c r="E3224" s="7">
        <f>IF(Q3224&gt;0,RANK(Q3224,(P3224:R3224,S3224:AG3224)),0)</f>
        <v>0</v>
      </c>
      <c r="F3224" s="7">
        <f>IF(R3224&gt;0,RANK(R3224,(P3224:R3224,S3224:AG3224)),0)</f>
        <v>1</v>
      </c>
      <c r="G3224" s="7">
        <f>IF(S3224&gt;0,RANK(S3224,(P3224:R3224,S3224:AG3224)),0)</f>
        <v>0</v>
      </c>
      <c r="H3224" s="49">
        <f t="shared" si="1762"/>
        <v>260</v>
      </c>
      <c r="I3224" s="178">
        <f t="shared" si="1763"/>
        <v>0.38461538461538464</v>
      </c>
      <c r="J3224" s="2"/>
      <c r="K3224" s="2">
        <f t="shared" si="1764"/>
        <v>0.30769230769230771</v>
      </c>
      <c r="L3224" s="2">
        <f t="shared" si="1765"/>
        <v>0</v>
      </c>
      <c r="M3224" s="2">
        <f t="shared" si="1766"/>
        <v>0.69230769230769229</v>
      </c>
      <c r="N3224" s="2">
        <f t="shared" si="1767"/>
        <v>0</v>
      </c>
      <c r="O3224" s="2">
        <f t="shared" si="1768"/>
        <v>0</v>
      </c>
      <c r="P3224" s="1">
        <v>208</v>
      </c>
      <c r="R3224" s="1">
        <v>468</v>
      </c>
      <c r="AI3224" s="7">
        <f t="shared" si="1769"/>
        <v>0</v>
      </c>
      <c r="AJ3224" s="7">
        <f t="shared" si="1770"/>
        <v>0</v>
      </c>
      <c r="AK3224" s="7">
        <f t="shared" si="1771"/>
        <v>0</v>
      </c>
      <c r="AL3224" s="7">
        <f t="shared" si="1772"/>
        <v>0</v>
      </c>
      <c r="AM3224" s="2">
        <f t="shared" si="1773"/>
        <v>0</v>
      </c>
      <c r="AN3224" s="2">
        <f t="shared" si="1774"/>
        <v>0</v>
      </c>
      <c r="AO3224" s="2">
        <f t="shared" si="1775"/>
        <v>0</v>
      </c>
      <c r="AP3224" s="2">
        <f t="shared" si="1776"/>
        <v>0</v>
      </c>
      <c r="AR3224" t="str">
        <f t="shared" si="1777"/>
        <v>Buffalo</v>
      </c>
      <c r="AS3224" t="s">
        <v>342</v>
      </c>
      <c r="AT3224" s="182">
        <v>3</v>
      </c>
      <c r="AV3224" s="98">
        <v>31</v>
      </c>
      <c r="AW3224" s="100">
        <v>19</v>
      </c>
      <c r="AX3224" s="106">
        <f t="shared" si="1778"/>
        <v>31019</v>
      </c>
      <c r="AZ3224" s="7" t="s">
        <v>2975</v>
      </c>
      <c r="BA3224" s="182" t="s">
        <v>3015</v>
      </c>
    </row>
    <row r="3225" spans="1:53" hidden="1" outlineLevel="1">
      <c r="A3225" t="s">
        <v>487</v>
      </c>
      <c r="B3225" t="s">
        <v>342</v>
      </c>
      <c r="C3225" s="1">
        <f t="shared" si="1761"/>
        <v>96</v>
      </c>
      <c r="D3225" s="7">
        <f>IF(P3225&gt;0,RANK(P3225,(P3225:R3225,S3225:AG3225)),0)</f>
        <v>1</v>
      </c>
      <c r="E3225" s="7">
        <f>IF(Q3225&gt;0,RANK(Q3225,(P3225:R3225,S3225:AG3225)),0)</f>
        <v>0</v>
      </c>
      <c r="F3225" s="7">
        <f>IF(R3225&gt;0,RANK(R3225,(P3225:R3225,S3225:AG3225)),0)</f>
        <v>2</v>
      </c>
      <c r="G3225" s="7">
        <f>IF(S3225&gt;0,RANK(S3225,(P3225:R3225,S3225:AG3225)),0)</f>
        <v>0</v>
      </c>
      <c r="H3225" s="49">
        <f t="shared" si="1762"/>
        <v>12</v>
      </c>
      <c r="I3225" s="178">
        <f t="shared" si="1763"/>
        <v>0.125</v>
      </c>
      <c r="J3225" s="2"/>
      <c r="K3225" s="2">
        <f t="shared" si="1764"/>
        <v>0.5625</v>
      </c>
      <c r="L3225" s="2">
        <f t="shared" si="1765"/>
        <v>0</v>
      </c>
      <c r="M3225" s="2">
        <f t="shared" si="1766"/>
        <v>0.4375</v>
      </c>
      <c r="N3225" s="2">
        <f t="shared" si="1767"/>
        <v>0</v>
      </c>
      <c r="O3225" s="2">
        <f t="shared" si="1768"/>
        <v>0</v>
      </c>
      <c r="P3225" s="1">
        <v>54</v>
      </c>
      <c r="R3225" s="1">
        <v>42</v>
      </c>
      <c r="AI3225" s="7">
        <f t="shared" si="1769"/>
        <v>0</v>
      </c>
      <c r="AJ3225" s="7">
        <f t="shared" si="1770"/>
        <v>0</v>
      </c>
      <c r="AK3225" s="7">
        <f t="shared" si="1771"/>
        <v>0</v>
      </c>
      <c r="AL3225" s="7">
        <f t="shared" si="1772"/>
        <v>0</v>
      </c>
      <c r="AM3225" s="2">
        <f t="shared" si="1773"/>
        <v>0</v>
      </c>
      <c r="AN3225" s="2">
        <f t="shared" si="1774"/>
        <v>0</v>
      </c>
      <c r="AO3225" s="2">
        <f t="shared" si="1775"/>
        <v>0</v>
      </c>
      <c r="AP3225" s="2">
        <f t="shared" si="1776"/>
        <v>0</v>
      </c>
      <c r="AR3225" t="str">
        <f t="shared" si="1777"/>
        <v>Burt</v>
      </c>
      <c r="AS3225" t="s">
        <v>342</v>
      </c>
      <c r="AT3225" s="182">
        <v>1</v>
      </c>
      <c r="AV3225" s="98">
        <v>31</v>
      </c>
      <c r="AW3225" s="100">
        <v>21</v>
      </c>
      <c r="AX3225" s="106">
        <f t="shared" si="1778"/>
        <v>31021</v>
      </c>
      <c r="AZ3225" s="7" t="s">
        <v>2975</v>
      </c>
      <c r="BA3225" s="182" t="s">
        <v>3015</v>
      </c>
    </row>
    <row r="3226" spans="1:53" hidden="1" outlineLevel="1">
      <c r="A3226" t="s">
        <v>619</v>
      </c>
      <c r="B3226" t="s">
        <v>342</v>
      </c>
      <c r="C3226" s="1">
        <f t="shared" si="1761"/>
        <v>53</v>
      </c>
      <c r="D3226" s="7">
        <f>IF(P3226&gt;0,RANK(P3226,(P3226:R3226,S3226:AG3226)),0)</f>
        <v>2</v>
      </c>
      <c r="E3226" s="7">
        <f>IF(Q3226&gt;0,RANK(Q3226,(P3226:R3226,S3226:AG3226)),0)</f>
        <v>0</v>
      </c>
      <c r="F3226" s="7">
        <f>IF(R3226&gt;0,RANK(R3226,(P3226:R3226,S3226:AG3226)),0)</f>
        <v>1</v>
      </c>
      <c r="G3226" s="7">
        <f>IF(S3226&gt;0,RANK(S3226,(P3226:R3226,S3226:AG3226)),0)</f>
        <v>0</v>
      </c>
      <c r="H3226" s="49">
        <f t="shared" si="1762"/>
        <v>3</v>
      </c>
      <c r="I3226" s="178">
        <f t="shared" si="1763"/>
        <v>5.6603773584905662E-2</v>
      </c>
      <c r="J3226" s="2"/>
      <c r="K3226" s="2">
        <f t="shared" si="1764"/>
        <v>0.47169811320754718</v>
      </c>
      <c r="L3226" s="2">
        <f t="shared" si="1765"/>
        <v>0</v>
      </c>
      <c r="M3226" s="2">
        <f t="shared" si="1766"/>
        <v>0.52830188679245282</v>
      </c>
      <c r="N3226" s="2">
        <f t="shared" si="1767"/>
        <v>0</v>
      </c>
      <c r="O3226" s="2">
        <f t="shared" si="1768"/>
        <v>0</v>
      </c>
      <c r="P3226" s="1">
        <v>25</v>
      </c>
      <c r="R3226" s="1">
        <v>28</v>
      </c>
      <c r="AA3226" s="161"/>
      <c r="AI3226" s="7">
        <f t="shared" si="1769"/>
        <v>0</v>
      </c>
      <c r="AJ3226" s="7">
        <f t="shared" si="1770"/>
        <v>0</v>
      </c>
      <c r="AK3226" s="7">
        <f t="shared" si="1771"/>
        <v>0</v>
      </c>
      <c r="AL3226" s="7">
        <f t="shared" si="1772"/>
        <v>0</v>
      </c>
      <c r="AM3226" s="2">
        <f t="shared" si="1773"/>
        <v>0</v>
      </c>
      <c r="AN3226" s="2">
        <f t="shared" si="1774"/>
        <v>0</v>
      </c>
      <c r="AO3226" s="2">
        <f t="shared" si="1775"/>
        <v>0</v>
      </c>
      <c r="AP3226" s="2">
        <f t="shared" si="1776"/>
        <v>0</v>
      </c>
      <c r="AR3226" t="str">
        <f t="shared" si="1777"/>
        <v>Butler</v>
      </c>
      <c r="AS3226" t="s">
        <v>342</v>
      </c>
      <c r="AT3226" s="182">
        <v>1</v>
      </c>
      <c r="AV3226" s="98">
        <v>31</v>
      </c>
      <c r="AW3226" s="100">
        <v>23</v>
      </c>
      <c r="AX3226" s="106">
        <f t="shared" si="1778"/>
        <v>31023</v>
      </c>
      <c r="AZ3226" s="7" t="s">
        <v>2975</v>
      </c>
      <c r="BA3226" s="182" t="s">
        <v>3015</v>
      </c>
    </row>
    <row r="3227" spans="1:53" hidden="1" outlineLevel="1">
      <c r="A3227" t="s">
        <v>1426</v>
      </c>
      <c r="B3227" t="s">
        <v>342</v>
      </c>
      <c r="C3227" s="1">
        <f t="shared" si="1761"/>
        <v>283</v>
      </c>
      <c r="D3227" s="7">
        <f>IF(P3227&gt;0,RANK(P3227,(P3227:R3227,S3227:AG3227)),0)</f>
        <v>2</v>
      </c>
      <c r="E3227" s="7">
        <f>IF(Q3227&gt;0,RANK(Q3227,(P3227:R3227,S3227:AG3227)),0)</f>
        <v>0</v>
      </c>
      <c r="F3227" s="7">
        <f>IF(R3227&gt;0,RANK(R3227,(P3227:R3227,S3227:AG3227)),0)</f>
        <v>1</v>
      </c>
      <c r="G3227" s="7">
        <f>IF(S3227&gt;0,RANK(S3227,(P3227:R3227,S3227:AG3227)),0)</f>
        <v>0</v>
      </c>
      <c r="H3227" s="49">
        <f t="shared" si="1762"/>
        <v>19</v>
      </c>
      <c r="I3227" s="178">
        <f t="shared" si="1763"/>
        <v>6.7137809187279157E-2</v>
      </c>
      <c r="J3227" s="2"/>
      <c r="K3227" s="2">
        <f t="shared" si="1764"/>
        <v>0.46643109540636041</v>
      </c>
      <c r="L3227" s="2">
        <f t="shared" si="1765"/>
        <v>0</v>
      </c>
      <c r="M3227" s="2">
        <f t="shared" si="1766"/>
        <v>0.53356890459363959</v>
      </c>
      <c r="N3227" s="2">
        <f t="shared" si="1767"/>
        <v>0</v>
      </c>
      <c r="O3227" s="2">
        <f t="shared" si="1768"/>
        <v>0</v>
      </c>
      <c r="P3227" s="1">
        <v>132</v>
      </c>
      <c r="R3227" s="1">
        <v>151</v>
      </c>
      <c r="AI3227" s="7">
        <f t="shared" si="1769"/>
        <v>0</v>
      </c>
      <c r="AJ3227" s="7">
        <f t="shared" si="1770"/>
        <v>0</v>
      </c>
      <c r="AK3227" s="7">
        <f t="shared" si="1771"/>
        <v>0</v>
      </c>
      <c r="AL3227" s="7">
        <f t="shared" si="1772"/>
        <v>0</v>
      </c>
      <c r="AM3227" s="2">
        <f t="shared" si="1773"/>
        <v>0</v>
      </c>
      <c r="AN3227" s="2">
        <f t="shared" si="1774"/>
        <v>0</v>
      </c>
      <c r="AO3227" s="2">
        <f t="shared" si="1775"/>
        <v>0</v>
      </c>
      <c r="AP3227" s="2">
        <f t="shared" si="1776"/>
        <v>0</v>
      </c>
      <c r="AR3227" t="str">
        <f t="shared" si="1777"/>
        <v>Cass</v>
      </c>
      <c r="AS3227" t="s">
        <v>342</v>
      </c>
      <c r="AT3227" s="182">
        <v>1</v>
      </c>
      <c r="AV3227" s="98">
        <v>31</v>
      </c>
      <c r="AW3227" s="100">
        <v>25</v>
      </c>
      <c r="AX3227" s="106">
        <f t="shared" si="1778"/>
        <v>31025</v>
      </c>
      <c r="AZ3227" s="7" t="s">
        <v>2975</v>
      </c>
      <c r="BA3227" s="182" t="s">
        <v>3015</v>
      </c>
    </row>
    <row r="3228" spans="1:53" hidden="1" outlineLevel="1">
      <c r="A3228" t="s">
        <v>2443</v>
      </c>
      <c r="B3228" t="s">
        <v>342</v>
      </c>
      <c r="C3228" s="1">
        <f t="shared" si="1761"/>
        <v>43</v>
      </c>
      <c r="D3228" s="7">
        <f>IF(P3228&gt;0,RANK(P3228,(P3228:R3228,S3228:AG3228)),0)</f>
        <v>2</v>
      </c>
      <c r="E3228" s="7">
        <f>IF(Q3228&gt;0,RANK(Q3228,(P3228:R3228,S3228:AG3228)),0)</f>
        <v>0</v>
      </c>
      <c r="F3228" s="7">
        <f>IF(R3228&gt;0,RANK(R3228,(P3228:R3228,S3228:AG3228)),0)</f>
        <v>1</v>
      </c>
      <c r="G3228" s="7">
        <f>IF(S3228&gt;0,RANK(S3228,(P3228:R3228,S3228:AG3228)),0)</f>
        <v>0</v>
      </c>
      <c r="H3228" s="49">
        <f t="shared" si="1762"/>
        <v>3</v>
      </c>
      <c r="I3228" s="178">
        <f t="shared" si="1763"/>
        <v>6.9767441860465115E-2</v>
      </c>
      <c r="J3228" s="2"/>
      <c r="K3228" s="2">
        <f t="shared" si="1764"/>
        <v>0.46511627906976744</v>
      </c>
      <c r="L3228" s="2">
        <f t="shared" si="1765"/>
        <v>0</v>
      </c>
      <c r="M3228" s="2">
        <f t="shared" si="1766"/>
        <v>0.53488372093023251</v>
      </c>
      <c r="N3228" s="2">
        <f t="shared" si="1767"/>
        <v>0</v>
      </c>
      <c r="O3228" s="2">
        <f t="shared" si="1768"/>
        <v>1.1102230246251565E-16</v>
      </c>
      <c r="P3228" s="1">
        <v>20</v>
      </c>
      <c r="R3228" s="1">
        <v>23</v>
      </c>
      <c r="AI3228" s="7">
        <f t="shared" si="1769"/>
        <v>0</v>
      </c>
      <c r="AJ3228" s="7">
        <f t="shared" si="1770"/>
        <v>0</v>
      </c>
      <c r="AK3228" s="7">
        <f t="shared" si="1771"/>
        <v>0</v>
      </c>
      <c r="AL3228" s="7">
        <f t="shared" si="1772"/>
        <v>0</v>
      </c>
      <c r="AM3228" s="2">
        <f t="shared" si="1773"/>
        <v>0</v>
      </c>
      <c r="AN3228" s="2">
        <f t="shared" si="1774"/>
        <v>0</v>
      </c>
      <c r="AO3228" s="2">
        <f t="shared" si="1775"/>
        <v>0</v>
      </c>
      <c r="AP3228" s="2">
        <f t="shared" si="1776"/>
        <v>0</v>
      </c>
      <c r="AR3228" t="str">
        <f t="shared" si="1777"/>
        <v>Cedar</v>
      </c>
      <c r="AS3228" t="s">
        <v>342</v>
      </c>
      <c r="AT3228" s="182">
        <v>3</v>
      </c>
      <c r="AV3228" s="98">
        <v>31</v>
      </c>
      <c r="AW3228" s="100">
        <v>27</v>
      </c>
      <c r="AX3228" s="106">
        <f t="shared" si="1778"/>
        <v>31027</v>
      </c>
      <c r="AZ3228" s="7" t="s">
        <v>2975</v>
      </c>
      <c r="BA3228" s="182" t="s">
        <v>3015</v>
      </c>
    </row>
    <row r="3229" spans="1:53" hidden="1" outlineLevel="1">
      <c r="A3229" t="s">
        <v>2189</v>
      </c>
      <c r="B3229" t="s">
        <v>342</v>
      </c>
      <c r="C3229" s="1">
        <f t="shared" si="1761"/>
        <v>26</v>
      </c>
      <c r="D3229" s="7">
        <f>IF(P3229&gt;0,RANK(P3229,(P3229:R3229,S3229:AG3229)),0)</f>
        <v>1</v>
      </c>
      <c r="E3229" s="7">
        <f>IF(Q3229&gt;0,RANK(Q3229,(P3229:R3229,S3229:AG3229)),0)</f>
        <v>0</v>
      </c>
      <c r="F3229" s="7">
        <f>IF(R3229&gt;0,RANK(R3229,(P3229:R3229,S3229:AG3229)),0)</f>
        <v>2</v>
      </c>
      <c r="G3229" s="7">
        <f>IF(S3229&gt;0,RANK(S3229,(P3229:R3229,S3229:AG3229)),0)</f>
        <v>0</v>
      </c>
      <c r="H3229" s="49">
        <f t="shared" si="1762"/>
        <v>6</v>
      </c>
      <c r="I3229" s="178">
        <f t="shared" si="1763"/>
        <v>0.23076923076923078</v>
      </c>
      <c r="J3229" s="2"/>
      <c r="K3229" s="2">
        <f t="shared" si="1764"/>
        <v>0.61538461538461542</v>
      </c>
      <c r="L3229" s="2">
        <f t="shared" si="1765"/>
        <v>0</v>
      </c>
      <c r="M3229" s="2">
        <f t="shared" si="1766"/>
        <v>0.38461538461538464</v>
      </c>
      <c r="N3229" s="2">
        <f t="shared" si="1767"/>
        <v>0</v>
      </c>
      <c r="O3229" s="2">
        <f t="shared" si="1768"/>
        <v>-5.5511151231257827E-17</v>
      </c>
      <c r="P3229" s="1">
        <v>16</v>
      </c>
      <c r="R3229" s="1">
        <v>10</v>
      </c>
      <c r="AI3229" s="7">
        <f t="shared" si="1769"/>
        <v>0</v>
      </c>
      <c r="AJ3229" s="7">
        <f t="shared" si="1770"/>
        <v>0</v>
      </c>
      <c r="AK3229" s="7">
        <f t="shared" si="1771"/>
        <v>0</v>
      </c>
      <c r="AL3229" s="7">
        <f t="shared" si="1772"/>
        <v>0</v>
      </c>
      <c r="AM3229" s="2">
        <f t="shared" si="1773"/>
        <v>0</v>
      </c>
      <c r="AN3229" s="2">
        <f t="shared" si="1774"/>
        <v>0</v>
      </c>
      <c r="AO3229" s="2">
        <f t="shared" si="1775"/>
        <v>0</v>
      </c>
      <c r="AP3229" s="2">
        <f t="shared" si="1776"/>
        <v>0</v>
      </c>
      <c r="AR3229" t="str">
        <f t="shared" si="1777"/>
        <v>Chase</v>
      </c>
      <c r="AS3229" t="s">
        <v>342</v>
      </c>
      <c r="AT3229" s="182">
        <v>3</v>
      </c>
      <c r="AV3229" s="98">
        <v>31</v>
      </c>
      <c r="AW3229" s="100">
        <v>29</v>
      </c>
      <c r="AX3229" s="106">
        <f t="shared" si="1778"/>
        <v>31029</v>
      </c>
      <c r="AZ3229" s="7" t="s">
        <v>2975</v>
      </c>
      <c r="BA3229" s="182" t="s">
        <v>3015</v>
      </c>
    </row>
    <row r="3230" spans="1:53" hidden="1" outlineLevel="1">
      <c r="A3230" t="s">
        <v>3169</v>
      </c>
      <c r="B3230" t="s">
        <v>342</v>
      </c>
      <c r="C3230" s="1">
        <f t="shared" si="1761"/>
        <v>31</v>
      </c>
      <c r="D3230" s="7">
        <f>IF(P3230&gt;0,RANK(P3230,(P3230:R3230,S3230:AG3230)),0)</f>
        <v>1</v>
      </c>
      <c r="E3230" s="7">
        <f>IF(Q3230&gt;0,RANK(Q3230,(P3230:R3230,S3230:AG3230)),0)</f>
        <v>0</v>
      </c>
      <c r="F3230" s="7">
        <f>IF(R3230&gt;0,RANK(R3230,(P3230:R3230,S3230:AG3230)),0)</f>
        <v>2</v>
      </c>
      <c r="G3230" s="7">
        <f>IF(S3230&gt;0,RANK(S3230,(P3230:R3230,S3230:AG3230)),0)</f>
        <v>0</v>
      </c>
      <c r="H3230" s="49">
        <f t="shared" si="1762"/>
        <v>9</v>
      </c>
      <c r="I3230" s="178">
        <f t="shared" si="1763"/>
        <v>0.29032258064516131</v>
      </c>
      <c r="J3230" s="2"/>
      <c r="K3230" s="2">
        <f t="shared" si="1764"/>
        <v>0.64516129032258063</v>
      </c>
      <c r="L3230" s="2">
        <f t="shared" si="1765"/>
        <v>0</v>
      </c>
      <c r="M3230" s="2">
        <f t="shared" si="1766"/>
        <v>0.35483870967741937</v>
      </c>
      <c r="N3230" s="2">
        <f t="shared" si="1767"/>
        <v>0</v>
      </c>
      <c r="O3230" s="2">
        <f t="shared" si="1768"/>
        <v>0</v>
      </c>
      <c r="P3230" s="1">
        <v>20</v>
      </c>
      <c r="R3230" s="1">
        <v>11</v>
      </c>
      <c r="AI3230" s="7">
        <f t="shared" si="1769"/>
        <v>0</v>
      </c>
      <c r="AJ3230" s="7">
        <f t="shared" si="1770"/>
        <v>0</v>
      </c>
      <c r="AK3230" s="7">
        <f t="shared" si="1771"/>
        <v>0</v>
      </c>
      <c r="AL3230" s="7">
        <f t="shared" si="1772"/>
        <v>0</v>
      </c>
      <c r="AM3230" s="2">
        <f t="shared" si="1773"/>
        <v>0</v>
      </c>
      <c r="AN3230" s="2">
        <f t="shared" si="1774"/>
        <v>0</v>
      </c>
      <c r="AO3230" s="2">
        <f t="shared" si="1775"/>
        <v>0</v>
      </c>
      <c r="AP3230" s="2">
        <f t="shared" si="1776"/>
        <v>0</v>
      </c>
      <c r="AR3230" t="str">
        <f t="shared" si="1777"/>
        <v>Cherry</v>
      </c>
      <c r="AS3230" t="s">
        <v>342</v>
      </c>
      <c r="AT3230" s="182">
        <v>3</v>
      </c>
      <c r="AV3230" s="98">
        <v>31</v>
      </c>
      <c r="AW3230" s="100">
        <v>31</v>
      </c>
      <c r="AX3230" s="106">
        <f t="shared" si="1778"/>
        <v>31031</v>
      </c>
      <c r="AZ3230" s="7" t="s">
        <v>2975</v>
      </c>
      <c r="BA3230" s="182" t="s">
        <v>3015</v>
      </c>
    </row>
    <row r="3231" spans="1:53" hidden="1" outlineLevel="1">
      <c r="A3231" t="s">
        <v>1307</v>
      </c>
      <c r="B3231" t="s">
        <v>342</v>
      </c>
      <c r="C3231" s="1">
        <f t="shared" si="1761"/>
        <v>72</v>
      </c>
      <c r="D3231" s="7">
        <f>IF(P3231&gt;0,RANK(P3231,(P3231:R3231,S3231:AG3231)),0)</f>
        <v>2</v>
      </c>
      <c r="E3231" s="7">
        <f>IF(Q3231&gt;0,RANK(Q3231,(P3231:R3231,S3231:AG3231)),0)</f>
        <v>0</v>
      </c>
      <c r="F3231" s="7">
        <f>IF(R3231&gt;0,RANK(R3231,(P3231:R3231,S3231:AG3231)),0)</f>
        <v>1</v>
      </c>
      <c r="G3231" s="7">
        <f>IF(S3231&gt;0,RANK(S3231,(P3231:R3231,S3231:AG3231)),0)</f>
        <v>0</v>
      </c>
      <c r="H3231" s="49">
        <f t="shared" si="1762"/>
        <v>16</v>
      </c>
      <c r="I3231" s="178">
        <f t="shared" si="1763"/>
        <v>0.22222222222222221</v>
      </c>
      <c r="J3231" s="2"/>
      <c r="K3231" s="2">
        <f t="shared" si="1764"/>
        <v>0.3888888888888889</v>
      </c>
      <c r="L3231" s="2">
        <f t="shared" si="1765"/>
        <v>0</v>
      </c>
      <c r="M3231" s="2">
        <f t="shared" si="1766"/>
        <v>0.61111111111111116</v>
      </c>
      <c r="N3231" s="2">
        <f t="shared" si="1767"/>
        <v>0</v>
      </c>
      <c r="O3231" s="2">
        <f t="shared" si="1768"/>
        <v>0</v>
      </c>
      <c r="P3231" s="1">
        <v>28</v>
      </c>
      <c r="R3231" s="1">
        <v>44</v>
      </c>
      <c r="AI3231" s="7">
        <f t="shared" si="1769"/>
        <v>0</v>
      </c>
      <c r="AJ3231" s="7">
        <f t="shared" si="1770"/>
        <v>0</v>
      </c>
      <c r="AK3231" s="7">
        <f t="shared" si="1771"/>
        <v>0</v>
      </c>
      <c r="AL3231" s="7">
        <f t="shared" si="1772"/>
        <v>0</v>
      </c>
      <c r="AM3231" s="2">
        <f t="shared" si="1773"/>
        <v>0</v>
      </c>
      <c r="AN3231" s="2">
        <f t="shared" si="1774"/>
        <v>0</v>
      </c>
      <c r="AO3231" s="2">
        <f t="shared" si="1775"/>
        <v>0</v>
      </c>
      <c r="AP3231" s="2">
        <f t="shared" si="1776"/>
        <v>0</v>
      </c>
      <c r="AR3231" t="str">
        <f t="shared" si="1777"/>
        <v>Cheyenne</v>
      </c>
      <c r="AS3231" t="s">
        <v>342</v>
      </c>
      <c r="AT3231" s="182">
        <v>3</v>
      </c>
      <c r="AV3231" s="98">
        <v>31</v>
      </c>
      <c r="AW3231" s="100">
        <v>33</v>
      </c>
      <c r="AX3231" s="106">
        <f t="shared" si="1778"/>
        <v>31033</v>
      </c>
      <c r="AZ3231" s="7" t="s">
        <v>2975</v>
      </c>
      <c r="BA3231" s="182" t="s">
        <v>3015</v>
      </c>
    </row>
    <row r="3232" spans="1:53" hidden="1" outlineLevel="1">
      <c r="A3232" t="s">
        <v>1202</v>
      </c>
      <c r="B3232" t="s">
        <v>342</v>
      </c>
      <c r="C3232" s="1">
        <f t="shared" si="1761"/>
        <v>47</v>
      </c>
      <c r="D3232" s="7">
        <f>IF(P3232&gt;0,RANK(P3232,(P3232:R3232,S3232:AG3232)),0)</f>
        <v>2</v>
      </c>
      <c r="E3232" s="7">
        <f>IF(Q3232&gt;0,RANK(Q3232,(P3232:R3232,S3232:AG3232)),0)</f>
        <v>0</v>
      </c>
      <c r="F3232" s="7">
        <f>IF(R3232&gt;0,RANK(R3232,(P3232:R3232,S3232:AG3232)),0)</f>
        <v>1</v>
      </c>
      <c r="G3232" s="7">
        <f>IF(S3232&gt;0,RANK(S3232,(P3232:R3232,S3232:AG3232)),0)</f>
        <v>0</v>
      </c>
      <c r="H3232" s="49">
        <f t="shared" si="1762"/>
        <v>23</v>
      </c>
      <c r="I3232" s="178">
        <f t="shared" si="1763"/>
        <v>0.48936170212765956</v>
      </c>
      <c r="J3232" s="2"/>
      <c r="K3232" s="2">
        <f t="shared" si="1764"/>
        <v>0.25531914893617019</v>
      </c>
      <c r="L3232" s="2">
        <f t="shared" si="1765"/>
        <v>0</v>
      </c>
      <c r="M3232" s="2">
        <f t="shared" si="1766"/>
        <v>0.74468085106382975</v>
      </c>
      <c r="N3232" s="2">
        <f t="shared" si="1767"/>
        <v>0</v>
      </c>
      <c r="O3232" s="2">
        <f t="shared" si="1768"/>
        <v>1.1102230246251565E-16</v>
      </c>
      <c r="P3232" s="1">
        <v>12</v>
      </c>
      <c r="R3232" s="1">
        <v>35</v>
      </c>
      <c r="AI3232" s="7">
        <f t="shared" si="1769"/>
        <v>0</v>
      </c>
      <c r="AJ3232" s="7">
        <f t="shared" si="1770"/>
        <v>0</v>
      </c>
      <c r="AK3232" s="7">
        <f t="shared" si="1771"/>
        <v>0</v>
      </c>
      <c r="AL3232" s="7">
        <f t="shared" si="1772"/>
        <v>0</v>
      </c>
      <c r="AM3232" s="2">
        <f t="shared" si="1773"/>
        <v>0</v>
      </c>
      <c r="AN3232" s="2">
        <f t="shared" si="1774"/>
        <v>0</v>
      </c>
      <c r="AO3232" s="2">
        <f t="shared" si="1775"/>
        <v>0</v>
      </c>
      <c r="AP3232" s="2">
        <f t="shared" si="1776"/>
        <v>0</v>
      </c>
      <c r="AR3232" t="str">
        <f t="shared" si="1777"/>
        <v>Clay</v>
      </c>
      <c r="AS3232" t="s">
        <v>342</v>
      </c>
      <c r="AT3232" s="182">
        <v>3</v>
      </c>
      <c r="AV3232" s="98">
        <v>31</v>
      </c>
      <c r="AW3232" s="100">
        <v>35</v>
      </c>
      <c r="AX3232" s="106">
        <f t="shared" si="1778"/>
        <v>31035</v>
      </c>
      <c r="AZ3232" s="7" t="s">
        <v>2975</v>
      </c>
      <c r="BA3232" s="182" t="s">
        <v>3015</v>
      </c>
    </row>
    <row r="3233" spans="1:53" hidden="1" outlineLevel="1">
      <c r="A3233" t="s">
        <v>450</v>
      </c>
      <c r="B3233" t="s">
        <v>342</v>
      </c>
      <c r="C3233" s="1">
        <f t="shared" si="1761"/>
        <v>40</v>
      </c>
      <c r="D3233" s="7">
        <f>IF(P3233&gt;0,RANK(P3233,(P3233:R3233,S3233:AG3233)),0)</f>
        <v>1</v>
      </c>
      <c r="E3233" s="7">
        <f>IF(Q3233&gt;0,RANK(Q3233,(P3233:R3233,S3233:AG3233)),0)</f>
        <v>0</v>
      </c>
      <c r="F3233" s="7">
        <f>IF(R3233&gt;0,RANK(R3233,(P3233:R3233,S3233:AG3233)),0)</f>
        <v>2</v>
      </c>
      <c r="G3233" s="7">
        <f>IF(S3233&gt;0,RANK(S3233,(P3233:R3233,S3233:AG3233)),0)</f>
        <v>0</v>
      </c>
      <c r="H3233" s="49">
        <f t="shared" si="1762"/>
        <v>8</v>
      </c>
      <c r="I3233" s="178">
        <f t="shared" si="1763"/>
        <v>0.2</v>
      </c>
      <c r="J3233" s="2"/>
      <c r="K3233" s="2">
        <f t="shared" si="1764"/>
        <v>0.6</v>
      </c>
      <c r="L3233" s="2">
        <f t="shared" si="1765"/>
        <v>0</v>
      </c>
      <c r="M3233" s="2">
        <f t="shared" si="1766"/>
        <v>0.4</v>
      </c>
      <c r="N3233" s="2">
        <f t="shared" si="1767"/>
        <v>0</v>
      </c>
      <c r="O3233" s="2">
        <f t="shared" si="1768"/>
        <v>0</v>
      </c>
      <c r="P3233" s="1">
        <v>24</v>
      </c>
      <c r="R3233" s="1">
        <v>16</v>
      </c>
      <c r="AI3233" s="7">
        <f t="shared" si="1769"/>
        <v>0</v>
      </c>
      <c r="AJ3233" s="7">
        <f t="shared" si="1770"/>
        <v>0</v>
      </c>
      <c r="AK3233" s="7">
        <f t="shared" si="1771"/>
        <v>0</v>
      </c>
      <c r="AL3233" s="7">
        <f t="shared" si="1772"/>
        <v>0</v>
      </c>
      <c r="AM3233" s="2">
        <f t="shared" si="1773"/>
        <v>0</v>
      </c>
      <c r="AN3233" s="2">
        <f t="shared" si="1774"/>
        <v>0</v>
      </c>
      <c r="AO3233" s="2">
        <f t="shared" si="1775"/>
        <v>0</v>
      </c>
      <c r="AP3233" s="2">
        <f t="shared" si="1776"/>
        <v>0</v>
      </c>
      <c r="AR3233" t="str">
        <f t="shared" si="1777"/>
        <v>Colfax</v>
      </c>
      <c r="AS3233" t="s">
        <v>342</v>
      </c>
      <c r="AT3233" s="182">
        <v>1</v>
      </c>
      <c r="AV3233" s="98">
        <v>31</v>
      </c>
      <c r="AW3233" s="100">
        <v>37</v>
      </c>
      <c r="AX3233" s="106">
        <f t="shared" si="1778"/>
        <v>31037</v>
      </c>
      <c r="AZ3233" s="7" t="s">
        <v>2975</v>
      </c>
      <c r="BA3233" s="182" t="s">
        <v>3015</v>
      </c>
    </row>
    <row r="3234" spans="1:53" hidden="1" outlineLevel="1">
      <c r="A3234" t="s">
        <v>2990</v>
      </c>
      <c r="B3234" t="s">
        <v>342</v>
      </c>
      <c r="C3234" s="1">
        <f t="shared" si="1761"/>
        <v>60</v>
      </c>
      <c r="D3234" s="7">
        <f>IF(P3234&gt;0,RANK(P3234,(P3234:R3234,S3234:AG3234)),0)</f>
        <v>1</v>
      </c>
      <c r="E3234" s="7">
        <f>IF(Q3234&gt;0,RANK(Q3234,(P3234:R3234,S3234:AG3234)),0)</f>
        <v>0</v>
      </c>
      <c r="F3234" s="7">
        <f>IF(R3234&gt;0,RANK(R3234,(P3234:R3234,S3234:AG3234)),0)</f>
        <v>2</v>
      </c>
      <c r="G3234" s="7">
        <f>IF(S3234&gt;0,RANK(S3234,(P3234:R3234,S3234:AG3234)),0)</f>
        <v>0</v>
      </c>
      <c r="H3234" s="49">
        <f t="shared" si="1762"/>
        <v>8</v>
      </c>
      <c r="I3234" s="178">
        <f t="shared" si="1763"/>
        <v>0.13333333333333333</v>
      </c>
      <c r="J3234" s="2"/>
      <c r="K3234" s="2">
        <f t="shared" si="1764"/>
        <v>0.56666666666666665</v>
      </c>
      <c r="L3234" s="2">
        <f t="shared" si="1765"/>
        <v>0</v>
      </c>
      <c r="M3234" s="2">
        <f t="shared" si="1766"/>
        <v>0.43333333333333335</v>
      </c>
      <c r="N3234" s="2">
        <f t="shared" si="1767"/>
        <v>0</v>
      </c>
      <c r="O3234" s="2">
        <f t="shared" si="1768"/>
        <v>0</v>
      </c>
      <c r="P3234" s="1">
        <v>34</v>
      </c>
      <c r="R3234" s="1">
        <v>26</v>
      </c>
      <c r="AI3234" s="7">
        <f t="shared" si="1769"/>
        <v>0</v>
      </c>
      <c r="AJ3234" s="7">
        <f t="shared" si="1770"/>
        <v>0</v>
      </c>
      <c r="AK3234" s="7">
        <f t="shared" si="1771"/>
        <v>0</v>
      </c>
      <c r="AL3234" s="7">
        <f t="shared" si="1772"/>
        <v>0</v>
      </c>
      <c r="AM3234" s="2">
        <f t="shared" si="1773"/>
        <v>0</v>
      </c>
      <c r="AN3234" s="2">
        <f t="shared" si="1774"/>
        <v>0</v>
      </c>
      <c r="AO3234" s="2">
        <f t="shared" si="1775"/>
        <v>0</v>
      </c>
      <c r="AP3234" s="2">
        <f t="shared" si="1776"/>
        <v>0</v>
      </c>
      <c r="AR3234" t="str">
        <f t="shared" si="1777"/>
        <v>Cuming</v>
      </c>
      <c r="AS3234" t="s">
        <v>342</v>
      </c>
      <c r="AT3234" s="182">
        <v>1</v>
      </c>
      <c r="AV3234" s="98">
        <v>31</v>
      </c>
      <c r="AW3234" s="100">
        <v>39</v>
      </c>
      <c r="AX3234" s="106">
        <f t="shared" si="1778"/>
        <v>31039</v>
      </c>
      <c r="AZ3234" s="7" t="s">
        <v>2975</v>
      </c>
      <c r="BA3234" s="182" t="s">
        <v>3015</v>
      </c>
    </row>
    <row r="3235" spans="1:53" hidden="1" outlineLevel="1">
      <c r="A3235" t="s">
        <v>1248</v>
      </c>
      <c r="B3235" t="s">
        <v>342</v>
      </c>
      <c r="C3235" s="1">
        <f t="shared" si="1761"/>
        <v>57</v>
      </c>
      <c r="D3235" s="7">
        <f>IF(P3235&gt;0,RANK(P3235,(P3235:R3235,S3235:AG3235)),0)</f>
        <v>2</v>
      </c>
      <c r="E3235" s="7">
        <f>IF(Q3235&gt;0,RANK(Q3235,(P3235:R3235,S3235:AG3235)),0)</f>
        <v>0</v>
      </c>
      <c r="F3235" s="7">
        <f>IF(R3235&gt;0,RANK(R3235,(P3235:R3235,S3235:AG3235)),0)</f>
        <v>1</v>
      </c>
      <c r="G3235" s="7">
        <f>IF(S3235&gt;0,RANK(S3235,(P3235:R3235,S3235:AG3235)),0)</f>
        <v>0</v>
      </c>
      <c r="H3235" s="49">
        <f t="shared" si="1762"/>
        <v>17</v>
      </c>
      <c r="I3235" s="178">
        <f t="shared" si="1763"/>
        <v>0.2982456140350877</v>
      </c>
      <c r="J3235" s="2"/>
      <c r="K3235" s="2">
        <f t="shared" si="1764"/>
        <v>0.35087719298245612</v>
      </c>
      <c r="L3235" s="2">
        <f t="shared" si="1765"/>
        <v>0</v>
      </c>
      <c r="M3235" s="2">
        <f t="shared" si="1766"/>
        <v>0.64912280701754388</v>
      </c>
      <c r="N3235" s="2">
        <f t="shared" si="1767"/>
        <v>0</v>
      </c>
      <c r="O3235" s="2">
        <f t="shared" si="1768"/>
        <v>0</v>
      </c>
      <c r="P3235" s="1">
        <v>20</v>
      </c>
      <c r="R3235" s="1">
        <v>37</v>
      </c>
      <c r="AI3235" s="7">
        <f t="shared" si="1769"/>
        <v>0</v>
      </c>
      <c r="AJ3235" s="7">
        <f t="shared" si="1770"/>
        <v>0</v>
      </c>
      <c r="AK3235" s="7">
        <f t="shared" si="1771"/>
        <v>0</v>
      </c>
      <c r="AL3235" s="7">
        <f t="shared" si="1772"/>
        <v>0</v>
      </c>
      <c r="AM3235" s="2">
        <f t="shared" si="1773"/>
        <v>0</v>
      </c>
      <c r="AN3235" s="2">
        <f t="shared" si="1774"/>
        <v>0</v>
      </c>
      <c r="AO3235" s="2">
        <f t="shared" si="1775"/>
        <v>0</v>
      </c>
      <c r="AP3235" s="2">
        <f t="shared" si="1776"/>
        <v>0</v>
      </c>
      <c r="AR3235" t="str">
        <f t="shared" si="1777"/>
        <v>Custer</v>
      </c>
      <c r="AS3235" t="s">
        <v>342</v>
      </c>
      <c r="AT3235" s="182">
        <v>3</v>
      </c>
      <c r="AV3235" s="98">
        <v>31</v>
      </c>
      <c r="AW3235" s="100">
        <v>41</v>
      </c>
      <c r="AX3235" s="106">
        <f t="shared" si="1778"/>
        <v>31041</v>
      </c>
      <c r="AZ3235" s="7" t="s">
        <v>2975</v>
      </c>
      <c r="BA3235" s="182" t="s">
        <v>3015</v>
      </c>
    </row>
    <row r="3236" spans="1:53" hidden="1" outlineLevel="1">
      <c r="A3236" t="s">
        <v>2505</v>
      </c>
      <c r="B3236" t="s">
        <v>342</v>
      </c>
      <c r="C3236" s="1">
        <f t="shared" si="1761"/>
        <v>175</v>
      </c>
      <c r="D3236" s="7">
        <f>IF(P3236&gt;0,RANK(P3236,(P3236:R3236,S3236:AG3236)),0)</f>
        <v>2</v>
      </c>
      <c r="E3236" s="7">
        <f>IF(Q3236&gt;0,RANK(Q3236,(P3236:R3236,S3236:AG3236)),0)</f>
        <v>0</v>
      </c>
      <c r="F3236" s="7">
        <f>IF(R3236&gt;0,RANK(R3236,(P3236:R3236,S3236:AG3236)),0)</f>
        <v>1</v>
      </c>
      <c r="G3236" s="7">
        <f>IF(S3236&gt;0,RANK(S3236,(P3236:R3236,S3236:AG3236)),0)</f>
        <v>0</v>
      </c>
      <c r="H3236" s="49">
        <f t="shared" si="1762"/>
        <v>23</v>
      </c>
      <c r="I3236" s="178">
        <f t="shared" si="1763"/>
        <v>0.13142857142857142</v>
      </c>
      <c r="J3236" s="2"/>
      <c r="K3236" s="2">
        <f t="shared" si="1764"/>
        <v>0.43428571428571427</v>
      </c>
      <c r="L3236" s="2">
        <f t="shared" si="1765"/>
        <v>0</v>
      </c>
      <c r="M3236" s="2">
        <f t="shared" si="1766"/>
        <v>0.56571428571428573</v>
      </c>
      <c r="N3236" s="2">
        <f t="shared" si="1767"/>
        <v>0</v>
      </c>
      <c r="O3236" s="2">
        <f t="shared" si="1768"/>
        <v>0</v>
      </c>
      <c r="P3236" s="1">
        <v>76</v>
      </c>
      <c r="R3236" s="1">
        <v>99</v>
      </c>
      <c r="AI3236" s="7">
        <f t="shared" si="1769"/>
        <v>0</v>
      </c>
      <c r="AJ3236" s="7">
        <f t="shared" si="1770"/>
        <v>0</v>
      </c>
      <c r="AK3236" s="7">
        <f t="shared" si="1771"/>
        <v>0</v>
      </c>
      <c r="AL3236" s="7">
        <f t="shared" si="1772"/>
        <v>0</v>
      </c>
      <c r="AM3236" s="2">
        <f t="shared" si="1773"/>
        <v>0</v>
      </c>
      <c r="AN3236" s="2">
        <f t="shared" si="1774"/>
        <v>0</v>
      </c>
      <c r="AO3236" s="2">
        <f t="shared" si="1775"/>
        <v>0</v>
      </c>
      <c r="AP3236" s="2">
        <f t="shared" si="1776"/>
        <v>0</v>
      </c>
      <c r="AR3236" t="str">
        <f t="shared" si="1777"/>
        <v>Dakota</v>
      </c>
      <c r="AS3236" t="s">
        <v>342</v>
      </c>
      <c r="AT3236" s="182">
        <v>3</v>
      </c>
      <c r="AV3236" s="98">
        <v>31</v>
      </c>
      <c r="AW3236" s="100">
        <v>43</v>
      </c>
      <c r="AX3236" s="106">
        <f t="shared" si="1778"/>
        <v>31043</v>
      </c>
      <c r="AZ3236" s="7" t="s">
        <v>2975</v>
      </c>
      <c r="BA3236" s="182" t="s">
        <v>3015</v>
      </c>
    </row>
    <row r="3237" spans="1:53" hidden="1" outlineLevel="1">
      <c r="A3237" t="s">
        <v>393</v>
      </c>
      <c r="B3237" t="s">
        <v>342</v>
      </c>
      <c r="C3237" s="1">
        <f t="shared" si="1761"/>
        <v>185</v>
      </c>
      <c r="D3237" s="7">
        <f>IF(P3237&gt;0,RANK(P3237,(P3237:R3237,S3237:AG3237)),0)</f>
        <v>2</v>
      </c>
      <c r="E3237" s="7">
        <f>IF(Q3237&gt;0,RANK(Q3237,(P3237:R3237,S3237:AG3237)),0)</f>
        <v>0</v>
      </c>
      <c r="F3237" s="7">
        <f>IF(R3237&gt;0,RANK(R3237,(P3237:R3237,S3237:AG3237)),0)</f>
        <v>1</v>
      </c>
      <c r="G3237" s="7">
        <f>IF(S3237&gt;0,RANK(S3237,(P3237:R3237,S3237:AG3237)),0)</f>
        <v>0</v>
      </c>
      <c r="H3237" s="49">
        <f t="shared" si="1762"/>
        <v>69</v>
      </c>
      <c r="I3237" s="178">
        <f t="shared" si="1763"/>
        <v>0.37297297297297299</v>
      </c>
      <c r="J3237" s="2"/>
      <c r="K3237" s="2">
        <f t="shared" si="1764"/>
        <v>0.31351351351351353</v>
      </c>
      <c r="L3237" s="2">
        <f t="shared" si="1765"/>
        <v>0</v>
      </c>
      <c r="M3237" s="2">
        <f t="shared" si="1766"/>
        <v>0.68648648648648647</v>
      </c>
      <c r="N3237" s="2">
        <f t="shared" si="1767"/>
        <v>0</v>
      </c>
      <c r="O3237" s="2">
        <f t="shared" si="1768"/>
        <v>0</v>
      </c>
      <c r="P3237" s="1">
        <v>58</v>
      </c>
      <c r="R3237" s="1">
        <v>127</v>
      </c>
      <c r="AI3237" s="7">
        <f t="shared" si="1769"/>
        <v>0</v>
      </c>
      <c r="AJ3237" s="7">
        <f t="shared" si="1770"/>
        <v>0</v>
      </c>
      <c r="AK3237" s="7">
        <f t="shared" si="1771"/>
        <v>0</v>
      </c>
      <c r="AL3237" s="7">
        <f t="shared" si="1772"/>
        <v>0</v>
      </c>
      <c r="AM3237" s="2">
        <f t="shared" si="1773"/>
        <v>0</v>
      </c>
      <c r="AN3237" s="2">
        <f t="shared" si="1774"/>
        <v>0</v>
      </c>
      <c r="AO3237" s="2">
        <f t="shared" si="1775"/>
        <v>0</v>
      </c>
      <c r="AP3237" s="2">
        <f t="shared" si="1776"/>
        <v>0</v>
      </c>
      <c r="AR3237" t="str">
        <f t="shared" si="1777"/>
        <v>Dawes</v>
      </c>
      <c r="AS3237" t="s">
        <v>342</v>
      </c>
      <c r="AT3237" s="182">
        <v>3</v>
      </c>
      <c r="AV3237" s="98">
        <v>31</v>
      </c>
      <c r="AW3237" s="100">
        <v>45</v>
      </c>
      <c r="AX3237" s="106">
        <f t="shared" si="1778"/>
        <v>31045</v>
      </c>
      <c r="AZ3237" s="7" t="s">
        <v>2975</v>
      </c>
      <c r="BA3237" s="182" t="s">
        <v>3015</v>
      </c>
    </row>
    <row r="3238" spans="1:53" hidden="1" outlineLevel="1">
      <c r="A3238" t="s">
        <v>2532</v>
      </c>
      <c r="B3238" t="s">
        <v>342</v>
      </c>
      <c r="C3238" s="1">
        <f t="shared" si="1761"/>
        <v>125</v>
      </c>
      <c r="D3238" s="7">
        <f>IF(P3238&gt;0,RANK(P3238,(P3238:R3238,S3238:AG3238)),0)</f>
        <v>2</v>
      </c>
      <c r="E3238" s="7">
        <f>IF(Q3238&gt;0,RANK(Q3238,(P3238:R3238,S3238:AG3238)),0)</f>
        <v>0</v>
      </c>
      <c r="F3238" s="7">
        <f>IF(R3238&gt;0,RANK(R3238,(P3238:R3238,S3238:AG3238)),0)</f>
        <v>1</v>
      </c>
      <c r="G3238" s="7">
        <f>IF(S3238&gt;0,RANK(S3238,(P3238:R3238,S3238:AG3238)),0)</f>
        <v>0</v>
      </c>
      <c r="H3238" s="49">
        <f t="shared" si="1762"/>
        <v>47</v>
      </c>
      <c r="I3238" s="178">
        <f t="shared" si="1763"/>
        <v>0.376</v>
      </c>
      <c r="J3238" s="2"/>
      <c r="K3238" s="2">
        <f t="shared" si="1764"/>
        <v>0.312</v>
      </c>
      <c r="L3238" s="2">
        <f t="shared" si="1765"/>
        <v>0</v>
      </c>
      <c r="M3238" s="2">
        <f t="shared" si="1766"/>
        <v>0.68799999999999994</v>
      </c>
      <c r="N3238" s="2">
        <f t="shared" si="1767"/>
        <v>0</v>
      </c>
      <c r="O3238" s="2">
        <f t="shared" si="1768"/>
        <v>0</v>
      </c>
      <c r="P3238" s="1">
        <v>39</v>
      </c>
      <c r="R3238" s="1">
        <v>86</v>
      </c>
      <c r="AI3238" s="7">
        <f t="shared" si="1769"/>
        <v>0</v>
      </c>
      <c r="AJ3238" s="7">
        <f t="shared" si="1770"/>
        <v>0</v>
      </c>
      <c r="AK3238" s="7">
        <f t="shared" si="1771"/>
        <v>0</v>
      </c>
      <c r="AL3238" s="7">
        <f t="shared" si="1772"/>
        <v>0</v>
      </c>
      <c r="AM3238" s="2">
        <f t="shared" si="1773"/>
        <v>0</v>
      </c>
      <c r="AN3238" s="2">
        <f t="shared" si="1774"/>
        <v>0</v>
      </c>
      <c r="AO3238" s="2">
        <f t="shared" si="1775"/>
        <v>0</v>
      </c>
      <c r="AP3238" s="2">
        <f t="shared" si="1776"/>
        <v>0</v>
      </c>
      <c r="AR3238" t="str">
        <f t="shared" si="1777"/>
        <v>Dawson</v>
      </c>
      <c r="AS3238" t="s">
        <v>342</v>
      </c>
      <c r="AT3238" s="182">
        <v>3</v>
      </c>
      <c r="AV3238" s="98">
        <v>31</v>
      </c>
      <c r="AW3238" s="100">
        <v>47</v>
      </c>
      <c r="AX3238" s="106">
        <f t="shared" si="1778"/>
        <v>31047</v>
      </c>
      <c r="AZ3238" s="7" t="s">
        <v>2975</v>
      </c>
      <c r="BA3238" s="182" t="s">
        <v>3015</v>
      </c>
    </row>
    <row r="3239" spans="1:53" hidden="1" outlineLevel="1">
      <c r="A3239" t="s">
        <v>802</v>
      </c>
      <c r="B3239" t="s">
        <v>342</v>
      </c>
      <c r="C3239" s="1">
        <f t="shared" si="1761"/>
        <v>5</v>
      </c>
      <c r="D3239" s="7">
        <f>IF(P3239&gt;0,RANK(P3239,(P3239:R3239,S3239:AG3239)),0)</f>
        <v>2</v>
      </c>
      <c r="E3239" s="7">
        <f>IF(Q3239&gt;0,RANK(Q3239,(P3239:R3239,S3239:AG3239)),0)</f>
        <v>0</v>
      </c>
      <c r="F3239" s="7">
        <f>IF(R3239&gt;0,RANK(R3239,(P3239:R3239,S3239:AG3239)),0)</f>
        <v>1</v>
      </c>
      <c r="G3239" s="7">
        <f>IF(S3239&gt;0,RANK(S3239,(P3239:R3239,S3239:AG3239)),0)</f>
        <v>0</v>
      </c>
      <c r="H3239" s="49">
        <f t="shared" si="1762"/>
        <v>1</v>
      </c>
      <c r="I3239" s="178">
        <f t="shared" si="1763"/>
        <v>0.2</v>
      </c>
      <c r="J3239" s="2"/>
      <c r="K3239" s="2">
        <f t="shared" si="1764"/>
        <v>0.4</v>
      </c>
      <c r="L3239" s="2">
        <f t="shared" si="1765"/>
        <v>0</v>
      </c>
      <c r="M3239" s="2">
        <f t="shared" si="1766"/>
        <v>0.6</v>
      </c>
      <c r="N3239" s="2">
        <f t="shared" si="1767"/>
        <v>0</v>
      </c>
      <c r="O3239" s="2">
        <f t="shared" si="1768"/>
        <v>0</v>
      </c>
      <c r="P3239" s="1">
        <v>2</v>
      </c>
      <c r="R3239" s="1">
        <v>3</v>
      </c>
      <c r="AI3239" s="7">
        <f t="shared" si="1769"/>
        <v>0</v>
      </c>
      <c r="AJ3239" s="7">
        <f t="shared" si="1770"/>
        <v>0</v>
      </c>
      <c r="AK3239" s="7">
        <f t="shared" si="1771"/>
        <v>0</v>
      </c>
      <c r="AL3239" s="7">
        <f t="shared" si="1772"/>
        <v>0</v>
      </c>
      <c r="AM3239" s="2">
        <f t="shared" si="1773"/>
        <v>0</v>
      </c>
      <c r="AN3239" s="2">
        <f t="shared" si="1774"/>
        <v>0</v>
      </c>
      <c r="AO3239" s="2">
        <f t="shared" si="1775"/>
        <v>0</v>
      </c>
      <c r="AP3239" s="2">
        <f t="shared" si="1776"/>
        <v>0</v>
      </c>
      <c r="AR3239" t="str">
        <f t="shared" si="1777"/>
        <v>Deuel</v>
      </c>
      <c r="AS3239" t="s">
        <v>342</v>
      </c>
      <c r="AT3239" s="182">
        <v>3</v>
      </c>
      <c r="AV3239" s="98">
        <v>31</v>
      </c>
      <c r="AW3239" s="100">
        <v>49</v>
      </c>
      <c r="AX3239" s="106">
        <f t="shared" si="1778"/>
        <v>31049</v>
      </c>
      <c r="AZ3239" s="7" t="s">
        <v>2975</v>
      </c>
      <c r="BA3239" s="182" t="s">
        <v>3015</v>
      </c>
    </row>
    <row r="3240" spans="1:53" hidden="1" outlineLevel="1">
      <c r="A3240" t="s">
        <v>803</v>
      </c>
      <c r="B3240" t="s">
        <v>342</v>
      </c>
      <c r="C3240" s="1">
        <f t="shared" si="1761"/>
        <v>61</v>
      </c>
      <c r="D3240" s="7">
        <f>IF(P3240&gt;0,RANK(P3240,(P3240:R3240,S3240:AG3240)),0)</f>
        <v>2</v>
      </c>
      <c r="E3240" s="7">
        <f>IF(Q3240&gt;0,RANK(Q3240,(P3240:R3240,S3240:AG3240)),0)</f>
        <v>0</v>
      </c>
      <c r="F3240" s="7">
        <f>IF(R3240&gt;0,RANK(R3240,(P3240:R3240,S3240:AG3240)),0)</f>
        <v>1</v>
      </c>
      <c r="G3240" s="7">
        <f>IF(S3240&gt;0,RANK(S3240,(P3240:R3240,S3240:AG3240)),0)</f>
        <v>0</v>
      </c>
      <c r="H3240" s="49">
        <f t="shared" si="1762"/>
        <v>5</v>
      </c>
      <c r="I3240" s="178">
        <f t="shared" si="1763"/>
        <v>8.1967213114754092E-2</v>
      </c>
      <c r="J3240" s="2"/>
      <c r="K3240" s="2">
        <f t="shared" si="1764"/>
        <v>0.45901639344262296</v>
      </c>
      <c r="L3240" s="2">
        <f t="shared" si="1765"/>
        <v>0</v>
      </c>
      <c r="M3240" s="2">
        <f t="shared" si="1766"/>
        <v>0.54098360655737709</v>
      </c>
      <c r="N3240" s="2">
        <f t="shared" si="1767"/>
        <v>0</v>
      </c>
      <c r="O3240" s="2">
        <f t="shared" si="1768"/>
        <v>-1.1102230246251565E-16</v>
      </c>
      <c r="P3240" s="1">
        <v>28</v>
      </c>
      <c r="R3240" s="1">
        <v>33</v>
      </c>
      <c r="AI3240" s="7">
        <f t="shared" si="1769"/>
        <v>0</v>
      </c>
      <c r="AJ3240" s="7">
        <f t="shared" si="1770"/>
        <v>0</v>
      </c>
      <c r="AK3240" s="7">
        <f t="shared" si="1771"/>
        <v>0</v>
      </c>
      <c r="AL3240" s="7">
        <f t="shared" si="1772"/>
        <v>0</v>
      </c>
      <c r="AM3240" s="2">
        <f t="shared" si="1773"/>
        <v>0</v>
      </c>
      <c r="AN3240" s="2">
        <f t="shared" si="1774"/>
        <v>0</v>
      </c>
      <c r="AO3240" s="2">
        <f t="shared" si="1775"/>
        <v>0</v>
      </c>
      <c r="AP3240" s="2">
        <f t="shared" si="1776"/>
        <v>0</v>
      </c>
      <c r="AR3240" t="str">
        <f t="shared" si="1777"/>
        <v>Dixon</v>
      </c>
      <c r="AS3240" t="s">
        <v>342</v>
      </c>
      <c r="AT3240" s="182"/>
      <c r="AV3240" s="98">
        <v>31</v>
      </c>
      <c r="AW3240" s="100">
        <v>51</v>
      </c>
      <c r="AX3240" s="106">
        <f t="shared" si="1778"/>
        <v>31051</v>
      </c>
      <c r="AZ3240" s="7" t="s">
        <v>2975</v>
      </c>
      <c r="BA3240" s="182" t="s">
        <v>3015</v>
      </c>
    </row>
    <row r="3241" spans="1:53" hidden="1" outlineLevel="1">
      <c r="A3241" t="s">
        <v>2736</v>
      </c>
      <c r="B3241" t="s">
        <v>342</v>
      </c>
      <c r="C3241" s="1">
        <f t="shared" si="1761"/>
        <v>390</v>
      </c>
      <c r="D3241" s="7">
        <f>IF(P3241&gt;0,RANK(P3241,(P3241:R3241,S3241:AG3241)),0)</f>
        <v>1</v>
      </c>
      <c r="E3241" s="7">
        <f>IF(Q3241&gt;0,RANK(Q3241,(P3241:R3241,S3241:AG3241)),0)</f>
        <v>0</v>
      </c>
      <c r="F3241" s="7">
        <f>IF(R3241&gt;0,RANK(R3241,(P3241:R3241,S3241:AG3241)),0)</f>
        <v>2</v>
      </c>
      <c r="G3241" s="7">
        <f>IF(S3241&gt;0,RANK(S3241,(P3241:R3241,S3241:AG3241)),0)</f>
        <v>0</v>
      </c>
      <c r="H3241" s="49">
        <f t="shared" si="1762"/>
        <v>20</v>
      </c>
      <c r="I3241" s="178">
        <f t="shared" si="1763"/>
        <v>5.128205128205128E-2</v>
      </c>
      <c r="J3241" s="2"/>
      <c r="K3241" s="2">
        <f t="shared" si="1764"/>
        <v>0.52564102564102566</v>
      </c>
      <c r="L3241" s="2">
        <f t="shared" si="1765"/>
        <v>0</v>
      </c>
      <c r="M3241" s="2">
        <f t="shared" si="1766"/>
        <v>0.47435897435897434</v>
      </c>
      <c r="N3241" s="2">
        <f t="shared" si="1767"/>
        <v>0</v>
      </c>
      <c r="O3241" s="2">
        <f t="shared" si="1768"/>
        <v>0</v>
      </c>
      <c r="P3241" s="1">
        <v>205</v>
      </c>
      <c r="R3241" s="1">
        <v>185</v>
      </c>
      <c r="AI3241" s="7">
        <f t="shared" si="1769"/>
        <v>0</v>
      </c>
      <c r="AJ3241" s="7">
        <f t="shared" si="1770"/>
        <v>0</v>
      </c>
      <c r="AK3241" s="7">
        <f t="shared" si="1771"/>
        <v>0</v>
      </c>
      <c r="AL3241" s="7">
        <f t="shared" si="1772"/>
        <v>0</v>
      </c>
      <c r="AM3241" s="2">
        <f t="shared" si="1773"/>
        <v>0</v>
      </c>
      <c r="AN3241" s="2">
        <f t="shared" si="1774"/>
        <v>0</v>
      </c>
      <c r="AO3241" s="2">
        <f t="shared" si="1775"/>
        <v>0</v>
      </c>
      <c r="AP3241" s="2">
        <f t="shared" si="1776"/>
        <v>0</v>
      </c>
      <c r="AR3241" t="str">
        <f t="shared" si="1777"/>
        <v>Dodge</v>
      </c>
      <c r="AS3241" t="s">
        <v>342</v>
      </c>
      <c r="AT3241" s="182">
        <v>1</v>
      </c>
      <c r="AV3241" s="98">
        <v>31</v>
      </c>
      <c r="AW3241" s="100">
        <v>53</v>
      </c>
      <c r="AX3241" s="106">
        <f t="shared" si="1778"/>
        <v>31053</v>
      </c>
      <c r="AZ3241" s="7" t="s">
        <v>2975</v>
      </c>
      <c r="BA3241" s="182" t="s">
        <v>3015</v>
      </c>
    </row>
    <row r="3242" spans="1:53" hidden="1" outlineLevel="1">
      <c r="A3242" t="s">
        <v>321</v>
      </c>
      <c r="B3242" t="s">
        <v>342</v>
      </c>
      <c r="C3242" s="1">
        <f t="shared" si="1761"/>
        <v>11709</v>
      </c>
      <c r="D3242" s="7">
        <f>IF(P3242&gt;0,RANK(P3242,(P3242:R3242,S3242:AG3242)),0)</f>
        <v>2</v>
      </c>
      <c r="E3242" s="7">
        <f>IF(Q3242&gt;0,RANK(Q3242,(P3242:R3242,S3242:AG3242)),0)</f>
        <v>0</v>
      </c>
      <c r="F3242" s="7">
        <f>IF(R3242&gt;0,RANK(R3242,(P3242:R3242,S3242:AG3242)),0)</f>
        <v>1</v>
      </c>
      <c r="G3242" s="7">
        <f>IF(S3242&gt;0,RANK(S3242,(P3242:R3242,S3242:AG3242)),0)</f>
        <v>0</v>
      </c>
      <c r="H3242" s="49">
        <f t="shared" si="1762"/>
        <v>935</v>
      </c>
      <c r="I3242" s="178">
        <f t="shared" si="1763"/>
        <v>7.985310444956871E-2</v>
      </c>
      <c r="J3242" s="2"/>
      <c r="K3242" s="2">
        <f t="shared" si="1764"/>
        <v>0.46007344777521564</v>
      </c>
      <c r="L3242" s="2">
        <f t="shared" si="1765"/>
        <v>0</v>
      </c>
      <c r="M3242" s="2">
        <f t="shared" si="1766"/>
        <v>0.53992655222478436</v>
      </c>
      <c r="N3242" s="2">
        <f t="shared" si="1767"/>
        <v>0</v>
      </c>
      <c r="O3242" s="2">
        <f t="shared" si="1768"/>
        <v>0</v>
      </c>
      <c r="P3242" s="1">
        <v>5387</v>
      </c>
      <c r="R3242" s="1">
        <v>6322</v>
      </c>
      <c r="AI3242" s="7">
        <f t="shared" si="1769"/>
        <v>0</v>
      </c>
      <c r="AJ3242" s="7">
        <f t="shared" si="1770"/>
        <v>0</v>
      </c>
      <c r="AK3242" s="7">
        <f t="shared" si="1771"/>
        <v>0</v>
      </c>
      <c r="AL3242" s="7">
        <f t="shared" si="1772"/>
        <v>0</v>
      </c>
      <c r="AM3242" s="2">
        <f t="shared" si="1773"/>
        <v>0</v>
      </c>
      <c r="AN3242" s="2">
        <f t="shared" si="1774"/>
        <v>0</v>
      </c>
      <c r="AO3242" s="2">
        <f t="shared" si="1775"/>
        <v>0</v>
      </c>
      <c r="AP3242" s="2">
        <f t="shared" si="1776"/>
        <v>0</v>
      </c>
      <c r="AR3242" t="str">
        <f t="shared" si="1777"/>
        <v>Douglas</v>
      </c>
      <c r="AS3242" t="s">
        <v>342</v>
      </c>
      <c r="AT3242" s="182">
        <v>2</v>
      </c>
      <c r="AV3242" s="98">
        <v>31</v>
      </c>
      <c r="AW3242" s="100">
        <v>55</v>
      </c>
      <c r="AX3242" s="106">
        <f t="shared" si="1778"/>
        <v>31055</v>
      </c>
      <c r="AZ3242" s="7" t="s">
        <v>2975</v>
      </c>
      <c r="BA3242" s="182" t="s">
        <v>3015</v>
      </c>
    </row>
    <row r="3243" spans="1:53" hidden="1" outlineLevel="1">
      <c r="A3243" t="s">
        <v>540</v>
      </c>
      <c r="B3243" t="s">
        <v>342</v>
      </c>
      <c r="C3243" s="1">
        <f t="shared" si="1761"/>
        <v>15</v>
      </c>
      <c r="D3243" s="7">
        <f>IF(P3243&gt;0,RANK(P3243,(P3243:R3243,S3243:AG3243)),0)</f>
        <v>1</v>
      </c>
      <c r="E3243" s="7">
        <f>IF(Q3243&gt;0,RANK(Q3243,(P3243:R3243,S3243:AG3243)),0)</f>
        <v>0</v>
      </c>
      <c r="F3243" s="7">
        <f>IF(R3243&gt;0,RANK(R3243,(P3243:R3243,S3243:AG3243)),0)</f>
        <v>2</v>
      </c>
      <c r="G3243" s="7">
        <f>IF(S3243&gt;0,RANK(S3243,(P3243:R3243,S3243:AG3243)),0)</f>
        <v>0</v>
      </c>
      <c r="H3243" s="49">
        <f t="shared" si="1762"/>
        <v>13</v>
      </c>
      <c r="I3243" s="178">
        <f t="shared" si="1763"/>
        <v>0.8666666666666667</v>
      </c>
      <c r="J3243" s="2"/>
      <c r="K3243" s="2">
        <f t="shared" si="1764"/>
        <v>0.93333333333333335</v>
      </c>
      <c r="L3243" s="2">
        <f t="shared" si="1765"/>
        <v>0</v>
      </c>
      <c r="M3243" s="2">
        <f t="shared" si="1766"/>
        <v>6.6666666666666666E-2</v>
      </c>
      <c r="N3243" s="2">
        <f t="shared" si="1767"/>
        <v>0</v>
      </c>
      <c r="O3243" s="2">
        <f t="shared" si="1768"/>
        <v>-1.3877787807814457E-17</v>
      </c>
      <c r="P3243" s="1">
        <v>14</v>
      </c>
      <c r="R3243" s="1">
        <v>1</v>
      </c>
      <c r="AI3243" s="7">
        <f t="shared" si="1769"/>
        <v>0</v>
      </c>
      <c r="AJ3243" s="7">
        <f t="shared" si="1770"/>
        <v>0</v>
      </c>
      <c r="AK3243" s="7">
        <f t="shared" si="1771"/>
        <v>0</v>
      </c>
      <c r="AL3243" s="7">
        <f t="shared" si="1772"/>
        <v>0</v>
      </c>
      <c r="AM3243" s="2">
        <f t="shared" si="1773"/>
        <v>0</v>
      </c>
      <c r="AN3243" s="2">
        <f t="shared" si="1774"/>
        <v>0</v>
      </c>
      <c r="AO3243" s="2">
        <f t="shared" si="1775"/>
        <v>0</v>
      </c>
      <c r="AP3243" s="2">
        <f t="shared" si="1776"/>
        <v>0</v>
      </c>
      <c r="AR3243" t="str">
        <f t="shared" si="1777"/>
        <v>Dundy</v>
      </c>
      <c r="AS3243" t="s">
        <v>342</v>
      </c>
      <c r="AT3243" s="182">
        <v>3</v>
      </c>
      <c r="AV3243" s="98">
        <v>31</v>
      </c>
      <c r="AW3243" s="100">
        <v>57</v>
      </c>
      <c r="AX3243" s="106">
        <f t="shared" si="1778"/>
        <v>31057</v>
      </c>
      <c r="AZ3243" s="7" t="s">
        <v>2975</v>
      </c>
      <c r="BA3243" s="182" t="s">
        <v>3015</v>
      </c>
    </row>
    <row r="3244" spans="1:53" hidden="1" outlineLevel="1">
      <c r="A3244" t="s">
        <v>2145</v>
      </c>
      <c r="B3244" t="s">
        <v>342</v>
      </c>
      <c r="C3244" s="1">
        <f t="shared" si="1761"/>
        <v>68</v>
      </c>
      <c r="D3244" s="7">
        <f>IF(P3244&gt;0,RANK(P3244,(P3244:R3244,S3244:AG3244)),0)</f>
        <v>1</v>
      </c>
      <c r="E3244" s="7">
        <f>IF(Q3244&gt;0,RANK(Q3244,(P3244:R3244,S3244:AG3244)),0)</f>
        <v>0</v>
      </c>
      <c r="F3244" s="7">
        <f>IF(R3244&gt;0,RANK(R3244,(P3244:R3244,S3244:AG3244)),0)</f>
        <v>1</v>
      </c>
      <c r="G3244" s="7">
        <f>IF(S3244&gt;0,RANK(S3244,(P3244:R3244,S3244:AG3244)),0)</f>
        <v>0</v>
      </c>
      <c r="H3244" s="49">
        <f t="shared" si="1762"/>
        <v>0</v>
      </c>
      <c r="I3244" s="178">
        <f t="shared" si="1763"/>
        <v>0</v>
      </c>
      <c r="J3244" s="2"/>
      <c r="K3244" s="2">
        <f t="shared" si="1764"/>
        <v>0.5</v>
      </c>
      <c r="L3244" s="2">
        <f t="shared" si="1765"/>
        <v>0</v>
      </c>
      <c r="M3244" s="2">
        <f t="shared" si="1766"/>
        <v>0.5</v>
      </c>
      <c r="N3244" s="2">
        <f t="shared" si="1767"/>
        <v>0</v>
      </c>
      <c r="O3244" s="2">
        <f t="shared" si="1768"/>
        <v>0</v>
      </c>
      <c r="P3244" s="1">
        <v>34</v>
      </c>
      <c r="R3244" s="1">
        <v>34</v>
      </c>
      <c r="AI3244" s="7">
        <f t="shared" si="1769"/>
        <v>0</v>
      </c>
      <c r="AJ3244" s="7">
        <f t="shared" si="1770"/>
        <v>0</v>
      </c>
      <c r="AK3244" s="7">
        <f t="shared" si="1771"/>
        <v>0</v>
      </c>
      <c r="AL3244" s="7">
        <f t="shared" si="1772"/>
        <v>0</v>
      </c>
      <c r="AM3244" s="2">
        <f t="shared" si="1773"/>
        <v>0</v>
      </c>
      <c r="AN3244" s="2">
        <f t="shared" si="1774"/>
        <v>0</v>
      </c>
      <c r="AO3244" s="2">
        <f t="shared" si="1775"/>
        <v>0</v>
      </c>
      <c r="AP3244" s="2">
        <f t="shared" si="1776"/>
        <v>0</v>
      </c>
      <c r="AR3244" t="str">
        <f t="shared" si="1777"/>
        <v>Fillmore</v>
      </c>
      <c r="AS3244" t="s">
        <v>342</v>
      </c>
      <c r="AT3244" s="182">
        <v>3</v>
      </c>
      <c r="AV3244" s="98">
        <v>31</v>
      </c>
      <c r="AW3244" s="100">
        <v>59</v>
      </c>
      <c r="AX3244" s="106">
        <f t="shared" si="1778"/>
        <v>31059</v>
      </c>
      <c r="AZ3244" s="7" t="s">
        <v>2975</v>
      </c>
      <c r="BA3244" s="182" t="s">
        <v>3015</v>
      </c>
    </row>
    <row r="3245" spans="1:53" hidden="1" outlineLevel="1">
      <c r="A3245" t="s">
        <v>2429</v>
      </c>
      <c r="B3245" t="s">
        <v>342</v>
      </c>
      <c r="C3245" s="1">
        <f t="shared" si="1761"/>
        <v>20</v>
      </c>
      <c r="D3245" s="7">
        <f>IF(P3245&gt;0,RANK(P3245,(P3245:R3245,S3245:AG3245)),0)</f>
        <v>1</v>
      </c>
      <c r="E3245" s="7">
        <f>IF(Q3245&gt;0,RANK(Q3245,(P3245:R3245,S3245:AG3245)),0)</f>
        <v>0</v>
      </c>
      <c r="F3245" s="7">
        <f>IF(R3245&gt;0,RANK(R3245,(P3245:R3245,S3245:AG3245)),0)</f>
        <v>2</v>
      </c>
      <c r="G3245" s="7">
        <f>IF(S3245&gt;0,RANK(S3245,(P3245:R3245,S3245:AG3245)),0)</f>
        <v>0</v>
      </c>
      <c r="H3245" s="49">
        <f t="shared" si="1762"/>
        <v>2</v>
      </c>
      <c r="I3245" s="178">
        <f t="shared" si="1763"/>
        <v>0.1</v>
      </c>
      <c r="J3245" s="2"/>
      <c r="K3245" s="2">
        <f t="shared" si="1764"/>
        <v>0.55000000000000004</v>
      </c>
      <c r="L3245" s="2">
        <f t="shared" si="1765"/>
        <v>0</v>
      </c>
      <c r="M3245" s="2">
        <f t="shared" si="1766"/>
        <v>0.45</v>
      </c>
      <c r="N3245" s="2">
        <f t="shared" si="1767"/>
        <v>0</v>
      </c>
      <c r="O3245" s="2">
        <f t="shared" si="1768"/>
        <v>-5.5511151231257827E-17</v>
      </c>
      <c r="P3245" s="1">
        <v>11</v>
      </c>
      <c r="R3245" s="1">
        <v>9</v>
      </c>
      <c r="AI3245" s="7">
        <f t="shared" si="1769"/>
        <v>0</v>
      </c>
      <c r="AJ3245" s="7">
        <f t="shared" si="1770"/>
        <v>0</v>
      </c>
      <c r="AK3245" s="7">
        <f t="shared" si="1771"/>
        <v>0</v>
      </c>
      <c r="AL3245" s="7">
        <f t="shared" si="1772"/>
        <v>0</v>
      </c>
      <c r="AM3245" s="2">
        <f t="shared" si="1773"/>
        <v>0</v>
      </c>
      <c r="AN3245" s="2">
        <f t="shared" si="1774"/>
        <v>0</v>
      </c>
      <c r="AO3245" s="2">
        <f t="shared" si="1775"/>
        <v>0</v>
      </c>
      <c r="AP3245" s="2">
        <f t="shared" si="1776"/>
        <v>0</v>
      </c>
      <c r="AR3245" t="str">
        <f t="shared" si="1777"/>
        <v>Franklin</v>
      </c>
      <c r="AS3245" t="s">
        <v>342</v>
      </c>
      <c r="AT3245" s="182">
        <v>3</v>
      </c>
      <c r="AV3245" s="98">
        <v>31</v>
      </c>
      <c r="AW3245" s="100">
        <v>61</v>
      </c>
      <c r="AX3245" s="106">
        <f t="shared" si="1778"/>
        <v>31061</v>
      </c>
      <c r="AZ3245" s="7" t="s">
        <v>2975</v>
      </c>
      <c r="BA3245" s="182" t="s">
        <v>3015</v>
      </c>
    </row>
    <row r="3246" spans="1:53" hidden="1" outlineLevel="1">
      <c r="A3246" t="s">
        <v>1053</v>
      </c>
      <c r="B3246" t="s">
        <v>342</v>
      </c>
      <c r="C3246" s="1">
        <f t="shared" si="1761"/>
        <v>14</v>
      </c>
      <c r="D3246" s="7">
        <f>IF(P3246&gt;0,RANK(P3246,(P3246:R3246,S3246:AG3246)),0)</f>
        <v>1</v>
      </c>
      <c r="E3246" s="7">
        <f>IF(Q3246&gt;0,RANK(Q3246,(P3246:R3246,S3246:AG3246)),0)</f>
        <v>0</v>
      </c>
      <c r="F3246" s="7">
        <f>IF(R3246&gt;0,RANK(R3246,(P3246:R3246,S3246:AG3246)),0)</f>
        <v>2</v>
      </c>
      <c r="G3246" s="7">
        <f>IF(S3246&gt;0,RANK(S3246,(P3246:R3246,S3246:AG3246)),0)</f>
        <v>0</v>
      </c>
      <c r="H3246" s="49">
        <f t="shared" si="1762"/>
        <v>4</v>
      </c>
      <c r="I3246" s="178">
        <f t="shared" si="1763"/>
        <v>0.2857142857142857</v>
      </c>
      <c r="J3246" s="2"/>
      <c r="K3246" s="2">
        <f t="shared" si="1764"/>
        <v>0.6428571428571429</v>
      </c>
      <c r="L3246" s="2">
        <f t="shared" si="1765"/>
        <v>0</v>
      </c>
      <c r="M3246" s="2">
        <f t="shared" si="1766"/>
        <v>0.35714285714285715</v>
      </c>
      <c r="N3246" s="2">
        <f t="shared" si="1767"/>
        <v>0</v>
      </c>
      <c r="O3246" s="2">
        <f t="shared" si="1768"/>
        <v>-5.5511151231257827E-17</v>
      </c>
      <c r="P3246" s="1">
        <v>9</v>
      </c>
      <c r="R3246" s="1">
        <v>5</v>
      </c>
      <c r="AI3246" s="7">
        <f t="shared" si="1769"/>
        <v>0</v>
      </c>
      <c r="AJ3246" s="7">
        <f t="shared" si="1770"/>
        <v>0</v>
      </c>
      <c r="AK3246" s="7">
        <f t="shared" si="1771"/>
        <v>0</v>
      </c>
      <c r="AL3246" s="7">
        <f t="shared" si="1772"/>
        <v>0</v>
      </c>
      <c r="AM3246" s="2">
        <f t="shared" si="1773"/>
        <v>0</v>
      </c>
      <c r="AN3246" s="2">
        <f t="shared" si="1774"/>
        <v>0</v>
      </c>
      <c r="AO3246" s="2">
        <f t="shared" si="1775"/>
        <v>0</v>
      </c>
      <c r="AP3246" s="2">
        <f t="shared" si="1776"/>
        <v>0</v>
      </c>
      <c r="AR3246" t="str">
        <f t="shared" si="1777"/>
        <v>Frontier</v>
      </c>
      <c r="AS3246" t="s">
        <v>342</v>
      </c>
      <c r="AT3246" s="182">
        <v>3</v>
      </c>
      <c r="AV3246" s="98">
        <v>31</v>
      </c>
      <c r="AW3246" s="100">
        <v>63</v>
      </c>
      <c r="AX3246" s="106">
        <f t="shared" si="1778"/>
        <v>31063</v>
      </c>
      <c r="AZ3246" s="7" t="s">
        <v>2975</v>
      </c>
      <c r="BA3246" s="182" t="s">
        <v>3015</v>
      </c>
    </row>
    <row r="3247" spans="1:53" hidden="1" outlineLevel="1">
      <c r="A3247" t="s">
        <v>1054</v>
      </c>
      <c r="B3247" t="s">
        <v>342</v>
      </c>
      <c r="C3247" s="1">
        <f t="shared" ref="C3247:C3278" si="1779">SUM(P3247:AG3247)</f>
        <v>25</v>
      </c>
      <c r="D3247" s="7">
        <f>IF(P3247&gt;0,RANK(P3247,(P3247:R3247,S3247:AG3247)),0)</f>
        <v>2</v>
      </c>
      <c r="E3247" s="7">
        <f>IF(Q3247&gt;0,RANK(Q3247,(P3247:R3247,S3247:AG3247)),0)</f>
        <v>0</v>
      </c>
      <c r="F3247" s="7">
        <f>IF(R3247&gt;0,RANK(R3247,(P3247:R3247,S3247:AG3247)),0)</f>
        <v>1</v>
      </c>
      <c r="G3247" s="7">
        <f>IF(S3247&gt;0,RANK(S3247,(P3247:R3247,S3247:AG3247)),0)</f>
        <v>0</v>
      </c>
      <c r="H3247" s="49">
        <f t="shared" ref="H3247:H3278" si="1780">MAX(P3247:Y3247)-LARGE(P3247:Y3247,2)</f>
        <v>1</v>
      </c>
      <c r="I3247" s="178">
        <f t="shared" si="1763"/>
        <v>0.04</v>
      </c>
      <c r="J3247" s="2"/>
      <c r="K3247" s="2">
        <f t="shared" ref="K3247:K3278" si="1781">IF($C3247=0,"-",P3247/$C3247)</f>
        <v>0.48</v>
      </c>
      <c r="L3247" s="2">
        <f t="shared" ref="L3247:L3278" si="1782">IF($C3247=0,"-",Q3247/$C3247)</f>
        <v>0</v>
      </c>
      <c r="M3247" s="2">
        <f t="shared" ref="M3247:M3278" si="1783">IF($C3247=0,"-",R3247/$C3247)</f>
        <v>0.52</v>
      </c>
      <c r="N3247" s="2">
        <f t="shared" ref="N3247:N3278" si="1784">IF($C3247=0,"-",S3247/$C3247)</f>
        <v>0</v>
      </c>
      <c r="O3247" s="2">
        <f t="shared" si="1768"/>
        <v>0</v>
      </c>
      <c r="P3247" s="1">
        <v>12</v>
      </c>
      <c r="R3247" s="1">
        <v>13</v>
      </c>
      <c r="AI3247" s="7">
        <f t="shared" ref="AI3247:AI3278" si="1785">IF(T3247&gt;0,RANK(T3247,(P3247:Z3247)),0)</f>
        <v>0</v>
      </c>
      <c r="AJ3247" s="7">
        <f t="shared" ref="AJ3247:AJ3278" si="1786">IF(U3247&gt;0,RANK(U3247,(P3247:Z3247)),0)</f>
        <v>0</v>
      </c>
      <c r="AK3247" s="7">
        <f t="shared" ref="AK3247:AK3278" si="1787">IF(V3247&gt;0,RANK(V3247,(P3247:Z3247)),0)</f>
        <v>0</v>
      </c>
      <c r="AL3247" s="7">
        <f t="shared" ref="AL3247:AL3278" si="1788">IF(W3247&gt;0,RANK(W3247,(P3247:Z3247)),0)</f>
        <v>0</v>
      </c>
      <c r="AM3247" s="2">
        <f t="shared" ref="AM3247:AM3278" si="1789">IF($C3247=0,"-",T3247/$C3247)</f>
        <v>0</v>
      </c>
      <c r="AN3247" s="2">
        <f t="shared" ref="AN3247:AN3278" si="1790">IF($C3247=0,"-",U3247/$C3247)</f>
        <v>0</v>
      </c>
      <c r="AO3247" s="2">
        <f t="shared" ref="AO3247:AO3278" si="1791">IF($C3247=0,"-",V3247/$C3247)</f>
        <v>0</v>
      </c>
      <c r="AP3247" s="2">
        <f t="shared" ref="AP3247:AP3278" si="1792">IF($C3247=0,"-",W3247/$C3247)</f>
        <v>0</v>
      </c>
      <c r="AR3247" t="str">
        <f t="shared" si="1777"/>
        <v>Furnas</v>
      </c>
      <c r="AS3247" t="s">
        <v>342</v>
      </c>
      <c r="AT3247" s="182">
        <v>3</v>
      </c>
      <c r="AV3247" s="98">
        <v>31</v>
      </c>
      <c r="AW3247" s="100">
        <v>65</v>
      </c>
      <c r="AX3247" s="106">
        <f t="shared" ref="AX3247:AX3278" si="1793">AV3247*1000+AW3247</f>
        <v>31065</v>
      </c>
      <c r="AZ3247" s="7" t="s">
        <v>2975</v>
      </c>
      <c r="BA3247" s="182" t="s">
        <v>3015</v>
      </c>
    </row>
    <row r="3248" spans="1:53" hidden="1" outlineLevel="1">
      <c r="A3248" t="s">
        <v>1055</v>
      </c>
      <c r="B3248" t="s">
        <v>342</v>
      </c>
      <c r="C3248" s="1">
        <f t="shared" si="1779"/>
        <v>322</v>
      </c>
      <c r="D3248" s="7">
        <f>IF(P3248&gt;0,RANK(P3248,(P3248:R3248,S3248:AG3248)),0)</f>
        <v>1</v>
      </c>
      <c r="E3248" s="7">
        <f>IF(Q3248&gt;0,RANK(Q3248,(P3248:R3248,S3248:AG3248)),0)</f>
        <v>0</v>
      </c>
      <c r="F3248" s="7">
        <f>IF(R3248&gt;0,RANK(R3248,(P3248:R3248,S3248:AG3248)),0)</f>
        <v>2</v>
      </c>
      <c r="G3248" s="7">
        <f>IF(S3248&gt;0,RANK(S3248,(P3248:R3248,S3248:AG3248)),0)</f>
        <v>0</v>
      </c>
      <c r="H3248" s="49">
        <f t="shared" si="1780"/>
        <v>28</v>
      </c>
      <c r="I3248" s="178">
        <f t="shared" si="1763"/>
        <v>8.6956521739130432E-2</v>
      </c>
      <c r="J3248" s="2"/>
      <c r="K3248" s="2">
        <f t="shared" si="1781"/>
        <v>0.54347826086956519</v>
      </c>
      <c r="L3248" s="2">
        <f t="shared" si="1782"/>
        <v>0</v>
      </c>
      <c r="M3248" s="2">
        <f t="shared" si="1783"/>
        <v>0.45652173913043476</v>
      </c>
      <c r="N3248" s="2">
        <f t="shared" si="1784"/>
        <v>0</v>
      </c>
      <c r="O3248" s="2">
        <f t="shared" si="1768"/>
        <v>5.5511151231257827E-17</v>
      </c>
      <c r="P3248" s="1">
        <v>175</v>
      </c>
      <c r="R3248" s="1">
        <v>147</v>
      </c>
      <c r="AI3248" s="7">
        <f t="shared" si="1785"/>
        <v>0</v>
      </c>
      <c r="AJ3248" s="7">
        <f t="shared" si="1786"/>
        <v>0</v>
      </c>
      <c r="AK3248" s="7">
        <f t="shared" si="1787"/>
        <v>0</v>
      </c>
      <c r="AL3248" s="7">
        <f t="shared" si="1788"/>
        <v>0</v>
      </c>
      <c r="AM3248" s="2">
        <f t="shared" si="1789"/>
        <v>0</v>
      </c>
      <c r="AN3248" s="2">
        <f t="shared" si="1790"/>
        <v>0</v>
      </c>
      <c r="AO3248" s="2">
        <f t="shared" si="1791"/>
        <v>0</v>
      </c>
      <c r="AP3248" s="2">
        <f t="shared" si="1792"/>
        <v>0</v>
      </c>
      <c r="AR3248" t="str">
        <f t="shared" si="1777"/>
        <v>Gage</v>
      </c>
      <c r="AS3248" t="s">
        <v>342</v>
      </c>
      <c r="AT3248" s="182">
        <v>3</v>
      </c>
      <c r="AV3248" s="98">
        <v>31</v>
      </c>
      <c r="AW3248" s="100">
        <v>67</v>
      </c>
      <c r="AX3248" s="106">
        <f t="shared" si="1793"/>
        <v>31067</v>
      </c>
      <c r="AZ3248" s="7" t="s">
        <v>2975</v>
      </c>
      <c r="BA3248" s="182" t="s">
        <v>3015</v>
      </c>
    </row>
    <row r="3249" spans="1:53" hidden="1" outlineLevel="1">
      <c r="A3249" t="s">
        <v>2036</v>
      </c>
      <c r="B3249" t="s">
        <v>342</v>
      </c>
      <c r="C3249" s="1">
        <f t="shared" si="1779"/>
        <v>21</v>
      </c>
      <c r="D3249" s="7">
        <f>IF(P3249&gt;0,RANK(P3249,(P3249:R3249,S3249:AG3249)),0)</f>
        <v>2</v>
      </c>
      <c r="E3249" s="7">
        <f>IF(Q3249&gt;0,RANK(Q3249,(P3249:R3249,S3249:AG3249)),0)</f>
        <v>0</v>
      </c>
      <c r="F3249" s="7">
        <f>IF(R3249&gt;0,RANK(R3249,(P3249:R3249,S3249:AG3249)),0)</f>
        <v>1</v>
      </c>
      <c r="G3249" s="7">
        <f>IF(S3249&gt;0,RANK(S3249,(P3249:R3249,S3249:AG3249)),0)</f>
        <v>0</v>
      </c>
      <c r="H3249" s="49">
        <f t="shared" si="1780"/>
        <v>5</v>
      </c>
      <c r="I3249" s="178">
        <f t="shared" si="1763"/>
        <v>0.23809523809523808</v>
      </c>
      <c r="J3249" s="2"/>
      <c r="K3249" s="2">
        <f t="shared" si="1781"/>
        <v>0.38095238095238093</v>
      </c>
      <c r="L3249" s="2">
        <f t="shared" si="1782"/>
        <v>0</v>
      </c>
      <c r="M3249" s="2">
        <f t="shared" si="1783"/>
        <v>0.61904761904761907</v>
      </c>
      <c r="N3249" s="2">
        <f t="shared" si="1784"/>
        <v>0</v>
      </c>
      <c r="O3249" s="2">
        <f t="shared" si="1768"/>
        <v>0</v>
      </c>
      <c r="P3249" s="1">
        <v>8</v>
      </c>
      <c r="R3249" s="1">
        <v>13</v>
      </c>
      <c r="AI3249" s="7">
        <f t="shared" si="1785"/>
        <v>0</v>
      </c>
      <c r="AJ3249" s="7">
        <f t="shared" si="1786"/>
        <v>0</v>
      </c>
      <c r="AK3249" s="7">
        <f t="shared" si="1787"/>
        <v>0</v>
      </c>
      <c r="AL3249" s="7">
        <f t="shared" si="1788"/>
        <v>0</v>
      </c>
      <c r="AM3249" s="2">
        <f t="shared" si="1789"/>
        <v>0</v>
      </c>
      <c r="AN3249" s="2">
        <f t="shared" si="1790"/>
        <v>0</v>
      </c>
      <c r="AO3249" s="2">
        <f t="shared" si="1791"/>
        <v>0</v>
      </c>
      <c r="AP3249" s="2">
        <f t="shared" si="1792"/>
        <v>0</v>
      </c>
      <c r="AR3249" t="str">
        <f t="shared" si="1777"/>
        <v>Garden</v>
      </c>
      <c r="AS3249" t="s">
        <v>342</v>
      </c>
      <c r="AT3249" s="182">
        <v>3</v>
      </c>
      <c r="AV3249" s="98">
        <v>31</v>
      </c>
      <c r="AW3249" s="100">
        <v>69</v>
      </c>
      <c r="AX3249" s="106">
        <f t="shared" si="1793"/>
        <v>31069</v>
      </c>
      <c r="AZ3249" s="7" t="s">
        <v>2975</v>
      </c>
      <c r="BA3249" s="182" t="s">
        <v>3015</v>
      </c>
    </row>
    <row r="3250" spans="1:53" hidden="1" outlineLevel="1">
      <c r="A3250" t="s">
        <v>2097</v>
      </c>
      <c r="B3250" t="s">
        <v>342</v>
      </c>
      <c r="C3250" s="1">
        <f t="shared" si="1779"/>
        <v>0</v>
      </c>
      <c r="D3250" s="7">
        <f>IF(P3250&gt;0,RANK(P3250,(P3250:R3250,S3250:AG3250)),0)</f>
        <v>0</v>
      </c>
      <c r="E3250" s="7">
        <f>IF(Q3250&gt;0,RANK(Q3250,(P3250:R3250,S3250:AG3250)),0)</f>
        <v>0</v>
      </c>
      <c r="F3250" s="7">
        <f>IF(R3250&gt;0,RANK(R3250,(P3250:R3250,S3250:AG3250)),0)</f>
        <v>0</v>
      </c>
      <c r="G3250" s="7">
        <f>IF(S3250&gt;0,RANK(S3250,(P3250:R3250,S3250:AG3250)),0)</f>
        <v>0</v>
      </c>
      <c r="H3250" s="49">
        <f t="shared" si="1780"/>
        <v>0</v>
      </c>
      <c r="I3250" s="178" t="e">
        <f t="shared" si="1763"/>
        <v>#DIV/0!</v>
      </c>
      <c r="J3250" s="2"/>
      <c r="K3250" s="2" t="str">
        <f t="shared" si="1781"/>
        <v>-</v>
      </c>
      <c r="L3250" s="2" t="str">
        <f t="shared" si="1782"/>
        <v>-</v>
      </c>
      <c r="M3250" s="2" t="str">
        <f t="shared" si="1783"/>
        <v>-</v>
      </c>
      <c r="N3250" s="2" t="str">
        <f t="shared" si="1784"/>
        <v>-</v>
      </c>
      <c r="O3250" s="2" t="str">
        <f t="shared" si="1768"/>
        <v>-</v>
      </c>
      <c r="P3250" s="1">
        <v>0</v>
      </c>
      <c r="R3250" s="1">
        <v>0</v>
      </c>
      <c r="AI3250" s="7">
        <f t="shared" si="1785"/>
        <v>0</v>
      </c>
      <c r="AJ3250" s="7">
        <f t="shared" si="1786"/>
        <v>0</v>
      </c>
      <c r="AK3250" s="7">
        <f t="shared" si="1787"/>
        <v>0</v>
      </c>
      <c r="AL3250" s="7">
        <f t="shared" si="1788"/>
        <v>0</v>
      </c>
      <c r="AM3250" s="2" t="str">
        <f t="shared" si="1789"/>
        <v>-</v>
      </c>
      <c r="AN3250" s="2" t="str">
        <f t="shared" si="1790"/>
        <v>-</v>
      </c>
      <c r="AO3250" s="2" t="str">
        <f t="shared" si="1791"/>
        <v>-</v>
      </c>
      <c r="AP3250" s="2" t="str">
        <f t="shared" si="1792"/>
        <v>-</v>
      </c>
      <c r="AR3250" t="str">
        <f t="shared" si="1777"/>
        <v>Garfield</v>
      </c>
      <c r="AS3250" t="s">
        <v>342</v>
      </c>
      <c r="AT3250" s="182">
        <v>3</v>
      </c>
      <c r="AV3250" s="98">
        <v>31</v>
      </c>
      <c r="AW3250" s="100">
        <v>71</v>
      </c>
      <c r="AX3250" s="106">
        <f t="shared" si="1793"/>
        <v>31071</v>
      </c>
      <c r="AZ3250" s="7" t="s">
        <v>2975</v>
      </c>
      <c r="BA3250" s="182" t="s">
        <v>3015</v>
      </c>
    </row>
    <row r="3251" spans="1:53" hidden="1" outlineLevel="1">
      <c r="A3251" t="s">
        <v>1578</v>
      </c>
      <c r="B3251" t="s">
        <v>342</v>
      </c>
      <c r="C3251" s="1">
        <f t="shared" si="1779"/>
        <v>29</v>
      </c>
      <c r="D3251" s="7">
        <f>IF(P3251&gt;0,RANK(P3251,(P3251:R3251,S3251:AG3251)),0)</f>
        <v>2</v>
      </c>
      <c r="E3251" s="7">
        <f>IF(Q3251&gt;0,RANK(Q3251,(P3251:R3251,S3251:AG3251)),0)</f>
        <v>0</v>
      </c>
      <c r="F3251" s="7">
        <f>IF(R3251&gt;0,RANK(R3251,(P3251:R3251,S3251:AG3251)),0)</f>
        <v>1</v>
      </c>
      <c r="G3251" s="7">
        <f>IF(S3251&gt;0,RANK(S3251,(P3251:R3251,S3251:AG3251)),0)</f>
        <v>0</v>
      </c>
      <c r="H3251" s="49">
        <f t="shared" si="1780"/>
        <v>5</v>
      </c>
      <c r="I3251" s="178">
        <f t="shared" si="1763"/>
        <v>0.17241379310344829</v>
      </c>
      <c r="J3251" s="2"/>
      <c r="K3251" s="2">
        <f t="shared" si="1781"/>
        <v>0.41379310344827586</v>
      </c>
      <c r="L3251" s="2">
        <f t="shared" si="1782"/>
        <v>0</v>
      </c>
      <c r="M3251" s="2">
        <f t="shared" si="1783"/>
        <v>0.58620689655172409</v>
      </c>
      <c r="N3251" s="2">
        <f t="shared" si="1784"/>
        <v>0</v>
      </c>
      <c r="O3251" s="2">
        <f t="shared" si="1768"/>
        <v>1.1102230246251565E-16</v>
      </c>
      <c r="P3251" s="1">
        <v>12</v>
      </c>
      <c r="R3251" s="1">
        <v>17</v>
      </c>
      <c r="AI3251" s="7">
        <f t="shared" si="1785"/>
        <v>0</v>
      </c>
      <c r="AJ3251" s="7">
        <f t="shared" si="1786"/>
        <v>0</v>
      </c>
      <c r="AK3251" s="7">
        <f t="shared" si="1787"/>
        <v>0</v>
      </c>
      <c r="AL3251" s="7">
        <f t="shared" si="1788"/>
        <v>0</v>
      </c>
      <c r="AM3251" s="2">
        <f t="shared" si="1789"/>
        <v>0</v>
      </c>
      <c r="AN3251" s="2">
        <f t="shared" si="1790"/>
        <v>0</v>
      </c>
      <c r="AO3251" s="2">
        <f t="shared" si="1791"/>
        <v>0</v>
      </c>
      <c r="AP3251" s="2">
        <f t="shared" si="1792"/>
        <v>0</v>
      </c>
      <c r="AR3251" t="str">
        <f t="shared" si="1777"/>
        <v>Gosper</v>
      </c>
      <c r="AS3251" t="s">
        <v>342</v>
      </c>
      <c r="AT3251" s="182">
        <v>3</v>
      </c>
      <c r="AV3251" s="98">
        <v>31</v>
      </c>
      <c r="AW3251" s="100">
        <v>73</v>
      </c>
      <c r="AX3251" s="106">
        <f t="shared" si="1793"/>
        <v>31073</v>
      </c>
      <c r="AZ3251" s="7" t="s">
        <v>2975</v>
      </c>
      <c r="BA3251" s="182" t="s">
        <v>3015</v>
      </c>
    </row>
    <row r="3252" spans="1:53" hidden="1" outlineLevel="1">
      <c r="A3252" t="s">
        <v>2072</v>
      </c>
      <c r="B3252" t="s">
        <v>342</v>
      </c>
      <c r="C3252" s="1">
        <f t="shared" si="1779"/>
        <v>0</v>
      </c>
      <c r="D3252" s="7">
        <f>IF(P3252&gt;0,RANK(P3252,(P3252:R3252,S3252:AG3252)),0)</f>
        <v>0</v>
      </c>
      <c r="E3252" s="7">
        <f>IF(Q3252&gt;0,RANK(Q3252,(P3252:R3252,S3252:AG3252)),0)</f>
        <v>0</v>
      </c>
      <c r="F3252" s="7">
        <f>IF(R3252&gt;0,RANK(R3252,(P3252:R3252,S3252:AG3252)),0)</f>
        <v>0</v>
      </c>
      <c r="G3252" s="7">
        <f>IF(S3252&gt;0,RANK(S3252,(P3252:R3252,S3252:AG3252)),0)</f>
        <v>0</v>
      </c>
      <c r="H3252" s="49">
        <f t="shared" si="1780"/>
        <v>0</v>
      </c>
      <c r="I3252" s="178" t="e">
        <f t="shared" si="1763"/>
        <v>#DIV/0!</v>
      </c>
      <c r="J3252" s="2"/>
      <c r="K3252" s="2" t="str">
        <f t="shared" si="1781"/>
        <v>-</v>
      </c>
      <c r="L3252" s="2" t="str">
        <f t="shared" si="1782"/>
        <v>-</v>
      </c>
      <c r="M3252" s="2" t="str">
        <f t="shared" si="1783"/>
        <v>-</v>
      </c>
      <c r="N3252" s="2" t="str">
        <f t="shared" si="1784"/>
        <v>-</v>
      </c>
      <c r="O3252" s="2" t="str">
        <f t="shared" si="1768"/>
        <v>-</v>
      </c>
      <c r="P3252" s="1">
        <v>0</v>
      </c>
      <c r="R3252" s="1">
        <v>0</v>
      </c>
      <c r="AI3252" s="7">
        <f t="shared" si="1785"/>
        <v>0</v>
      </c>
      <c r="AJ3252" s="7">
        <f t="shared" si="1786"/>
        <v>0</v>
      </c>
      <c r="AK3252" s="7">
        <f t="shared" si="1787"/>
        <v>0</v>
      </c>
      <c r="AL3252" s="7">
        <f t="shared" si="1788"/>
        <v>0</v>
      </c>
      <c r="AM3252" s="2" t="str">
        <f t="shared" si="1789"/>
        <v>-</v>
      </c>
      <c r="AN3252" s="2" t="str">
        <f t="shared" si="1790"/>
        <v>-</v>
      </c>
      <c r="AO3252" s="2" t="str">
        <f t="shared" si="1791"/>
        <v>-</v>
      </c>
      <c r="AP3252" s="2" t="str">
        <f t="shared" si="1792"/>
        <v>-</v>
      </c>
      <c r="AR3252" t="str">
        <f t="shared" si="1777"/>
        <v>Grant</v>
      </c>
      <c r="AS3252" t="s">
        <v>342</v>
      </c>
      <c r="AT3252" s="182">
        <v>3</v>
      </c>
      <c r="AV3252" s="98">
        <v>31</v>
      </c>
      <c r="AW3252" s="100">
        <v>75</v>
      </c>
      <c r="AX3252" s="106">
        <f t="shared" si="1793"/>
        <v>31075</v>
      </c>
      <c r="AZ3252" s="7" t="s">
        <v>2975</v>
      </c>
      <c r="BA3252" s="182" t="s">
        <v>3015</v>
      </c>
    </row>
    <row r="3253" spans="1:53" hidden="1" outlineLevel="1">
      <c r="A3253" t="s">
        <v>760</v>
      </c>
      <c r="B3253" t="s">
        <v>342</v>
      </c>
      <c r="C3253" s="1">
        <f t="shared" si="1779"/>
        <v>20</v>
      </c>
      <c r="D3253" s="7">
        <f>IF(P3253&gt;0,RANK(P3253,(P3253:R3253,S3253:AG3253)),0)</f>
        <v>1</v>
      </c>
      <c r="E3253" s="7">
        <f>IF(Q3253&gt;0,RANK(Q3253,(P3253:R3253,S3253:AG3253)),0)</f>
        <v>0</v>
      </c>
      <c r="F3253" s="7">
        <f>IF(R3253&gt;0,RANK(R3253,(P3253:R3253,S3253:AG3253)),0)</f>
        <v>2</v>
      </c>
      <c r="G3253" s="7">
        <f>IF(S3253&gt;0,RANK(S3253,(P3253:R3253,S3253:AG3253)),0)</f>
        <v>0</v>
      </c>
      <c r="H3253" s="49">
        <f t="shared" si="1780"/>
        <v>2</v>
      </c>
      <c r="I3253" s="178">
        <f t="shared" si="1763"/>
        <v>0.1</v>
      </c>
      <c r="J3253" s="2"/>
      <c r="K3253" s="2">
        <f t="shared" si="1781"/>
        <v>0.55000000000000004</v>
      </c>
      <c r="L3253" s="2">
        <f t="shared" si="1782"/>
        <v>0</v>
      </c>
      <c r="M3253" s="2">
        <f t="shared" si="1783"/>
        <v>0.45</v>
      </c>
      <c r="N3253" s="2">
        <f t="shared" si="1784"/>
        <v>0</v>
      </c>
      <c r="O3253" s="2">
        <f t="shared" si="1768"/>
        <v>-5.5511151231257827E-17</v>
      </c>
      <c r="P3253" s="1">
        <v>11</v>
      </c>
      <c r="R3253" s="1">
        <v>9</v>
      </c>
      <c r="AI3253" s="7">
        <f t="shared" si="1785"/>
        <v>0</v>
      </c>
      <c r="AJ3253" s="7">
        <f t="shared" si="1786"/>
        <v>0</v>
      </c>
      <c r="AK3253" s="7">
        <f t="shared" si="1787"/>
        <v>0</v>
      </c>
      <c r="AL3253" s="7">
        <f t="shared" si="1788"/>
        <v>0</v>
      </c>
      <c r="AM3253" s="2">
        <f t="shared" si="1789"/>
        <v>0</v>
      </c>
      <c r="AN3253" s="2">
        <f t="shared" si="1790"/>
        <v>0</v>
      </c>
      <c r="AO3253" s="2">
        <f t="shared" si="1791"/>
        <v>0</v>
      </c>
      <c r="AP3253" s="2">
        <f t="shared" si="1792"/>
        <v>0</v>
      </c>
      <c r="AR3253" t="str">
        <f t="shared" si="1777"/>
        <v>Greeley</v>
      </c>
      <c r="AS3253" t="s">
        <v>342</v>
      </c>
      <c r="AT3253" s="182">
        <v>3</v>
      </c>
      <c r="AV3253" s="98">
        <v>31</v>
      </c>
      <c r="AW3253" s="100">
        <v>77</v>
      </c>
      <c r="AX3253" s="106">
        <f t="shared" si="1793"/>
        <v>31077</v>
      </c>
      <c r="AZ3253" s="7" t="s">
        <v>2975</v>
      </c>
      <c r="BA3253" s="182" t="s">
        <v>3015</v>
      </c>
    </row>
    <row r="3254" spans="1:53" hidden="1" outlineLevel="1">
      <c r="A3254" t="s">
        <v>855</v>
      </c>
      <c r="B3254" t="s">
        <v>342</v>
      </c>
      <c r="C3254" s="1">
        <f t="shared" si="1779"/>
        <v>669</v>
      </c>
      <c r="D3254" s="7">
        <f>IF(P3254&gt;0,RANK(P3254,(P3254:R3254,S3254:AG3254)),0)</f>
        <v>2</v>
      </c>
      <c r="E3254" s="7">
        <f>IF(Q3254&gt;0,RANK(Q3254,(P3254:R3254,S3254:AG3254)),0)</f>
        <v>0</v>
      </c>
      <c r="F3254" s="7">
        <f>IF(R3254&gt;0,RANK(R3254,(P3254:R3254,S3254:AG3254)),0)</f>
        <v>1</v>
      </c>
      <c r="G3254" s="7">
        <f>IF(S3254&gt;0,RANK(S3254,(P3254:R3254,S3254:AG3254)),0)</f>
        <v>0</v>
      </c>
      <c r="H3254" s="49">
        <f t="shared" si="1780"/>
        <v>71</v>
      </c>
      <c r="I3254" s="178">
        <f t="shared" si="1763"/>
        <v>0.10612855007473841</v>
      </c>
      <c r="J3254" s="2"/>
      <c r="K3254" s="2">
        <f t="shared" si="1781"/>
        <v>0.44693572496263079</v>
      </c>
      <c r="L3254" s="2">
        <f t="shared" si="1782"/>
        <v>0</v>
      </c>
      <c r="M3254" s="2">
        <f t="shared" si="1783"/>
        <v>0.55306427503736921</v>
      </c>
      <c r="N3254" s="2">
        <f t="shared" si="1784"/>
        <v>0</v>
      </c>
      <c r="O3254" s="2">
        <f t="shared" si="1768"/>
        <v>0</v>
      </c>
      <c r="P3254" s="1">
        <v>299</v>
      </c>
      <c r="R3254" s="1">
        <v>370</v>
      </c>
      <c r="AI3254" s="7">
        <f t="shared" si="1785"/>
        <v>0</v>
      </c>
      <c r="AJ3254" s="7">
        <f t="shared" si="1786"/>
        <v>0</v>
      </c>
      <c r="AK3254" s="7">
        <f t="shared" si="1787"/>
        <v>0</v>
      </c>
      <c r="AL3254" s="7">
        <f t="shared" si="1788"/>
        <v>0</v>
      </c>
      <c r="AM3254" s="2">
        <f t="shared" si="1789"/>
        <v>0</v>
      </c>
      <c r="AN3254" s="2">
        <f t="shared" si="1790"/>
        <v>0</v>
      </c>
      <c r="AO3254" s="2">
        <f t="shared" si="1791"/>
        <v>0</v>
      </c>
      <c r="AP3254" s="2">
        <f t="shared" si="1792"/>
        <v>0</v>
      </c>
      <c r="AR3254" t="str">
        <f t="shared" si="1777"/>
        <v>Hall</v>
      </c>
      <c r="AS3254" t="s">
        <v>342</v>
      </c>
      <c r="AT3254" s="182">
        <v>3</v>
      </c>
      <c r="AV3254" s="98">
        <v>31</v>
      </c>
      <c r="AW3254" s="100">
        <v>79</v>
      </c>
      <c r="AX3254" s="106">
        <f t="shared" si="1793"/>
        <v>31079</v>
      </c>
      <c r="AZ3254" s="7" t="s">
        <v>2975</v>
      </c>
      <c r="BA3254" s="182" t="s">
        <v>3015</v>
      </c>
    </row>
    <row r="3255" spans="1:53" hidden="1" outlineLevel="1">
      <c r="A3255" t="s">
        <v>1088</v>
      </c>
      <c r="B3255" t="s">
        <v>342</v>
      </c>
      <c r="C3255" s="1">
        <f t="shared" si="1779"/>
        <v>67</v>
      </c>
      <c r="D3255" s="7">
        <f>IF(P3255&gt;0,RANK(P3255,(P3255:R3255,S3255:AG3255)),0)</f>
        <v>2</v>
      </c>
      <c r="E3255" s="7">
        <f>IF(Q3255&gt;0,RANK(Q3255,(P3255:R3255,S3255:AG3255)),0)</f>
        <v>0</v>
      </c>
      <c r="F3255" s="7">
        <f>IF(R3255&gt;0,RANK(R3255,(P3255:R3255,S3255:AG3255)),0)</f>
        <v>1</v>
      </c>
      <c r="G3255" s="7">
        <f>IF(S3255&gt;0,RANK(S3255,(P3255:R3255,S3255:AG3255)),0)</f>
        <v>0</v>
      </c>
      <c r="H3255" s="49">
        <f t="shared" si="1780"/>
        <v>21</v>
      </c>
      <c r="I3255" s="178">
        <f t="shared" si="1763"/>
        <v>0.31343283582089554</v>
      </c>
      <c r="J3255" s="2"/>
      <c r="K3255" s="2">
        <f t="shared" si="1781"/>
        <v>0.34328358208955223</v>
      </c>
      <c r="L3255" s="2">
        <f t="shared" si="1782"/>
        <v>0</v>
      </c>
      <c r="M3255" s="2">
        <f t="shared" si="1783"/>
        <v>0.65671641791044777</v>
      </c>
      <c r="N3255" s="2">
        <f t="shared" si="1784"/>
        <v>0</v>
      </c>
      <c r="O3255" s="2">
        <f t="shared" si="1768"/>
        <v>0</v>
      </c>
      <c r="P3255" s="1">
        <v>23</v>
      </c>
      <c r="R3255" s="1">
        <v>44</v>
      </c>
      <c r="AI3255" s="7">
        <f t="shared" si="1785"/>
        <v>0</v>
      </c>
      <c r="AJ3255" s="7">
        <f t="shared" si="1786"/>
        <v>0</v>
      </c>
      <c r="AK3255" s="7">
        <f t="shared" si="1787"/>
        <v>0</v>
      </c>
      <c r="AL3255" s="7">
        <f t="shared" si="1788"/>
        <v>0</v>
      </c>
      <c r="AM3255" s="2">
        <f t="shared" si="1789"/>
        <v>0</v>
      </c>
      <c r="AN3255" s="2">
        <f t="shared" si="1790"/>
        <v>0</v>
      </c>
      <c r="AO3255" s="2">
        <f t="shared" si="1791"/>
        <v>0</v>
      </c>
      <c r="AP3255" s="2">
        <f t="shared" si="1792"/>
        <v>0</v>
      </c>
      <c r="AR3255" t="str">
        <f t="shared" si="1777"/>
        <v>Hamilton</v>
      </c>
      <c r="AS3255" t="s">
        <v>342</v>
      </c>
      <c r="AT3255" s="182">
        <v>3</v>
      </c>
      <c r="AV3255" s="98">
        <v>31</v>
      </c>
      <c r="AW3255" s="100">
        <v>81</v>
      </c>
      <c r="AX3255" s="106">
        <f t="shared" si="1793"/>
        <v>31081</v>
      </c>
      <c r="AZ3255" s="7" t="s">
        <v>2975</v>
      </c>
      <c r="BA3255" s="182" t="s">
        <v>3015</v>
      </c>
    </row>
    <row r="3256" spans="1:53" hidden="1" outlineLevel="1">
      <c r="A3256" t="s">
        <v>1187</v>
      </c>
      <c r="B3256" t="s">
        <v>342</v>
      </c>
      <c r="C3256" s="1">
        <f t="shared" si="1779"/>
        <v>25</v>
      </c>
      <c r="D3256" s="7">
        <f>IF(P3256&gt;0,RANK(P3256,(P3256:R3256,S3256:AG3256)),0)</f>
        <v>1</v>
      </c>
      <c r="E3256" s="7">
        <f>IF(Q3256&gt;0,RANK(Q3256,(P3256:R3256,S3256:AG3256)),0)</f>
        <v>0</v>
      </c>
      <c r="F3256" s="7">
        <f>IF(R3256&gt;0,RANK(R3256,(P3256:R3256,S3256:AG3256)),0)</f>
        <v>2</v>
      </c>
      <c r="G3256" s="7">
        <f>IF(S3256&gt;0,RANK(S3256,(P3256:R3256,S3256:AG3256)),0)</f>
        <v>0</v>
      </c>
      <c r="H3256" s="49">
        <f t="shared" si="1780"/>
        <v>1</v>
      </c>
      <c r="I3256" s="178">
        <f t="shared" si="1763"/>
        <v>0.04</v>
      </c>
      <c r="J3256" s="2"/>
      <c r="K3256" s="2">
        <f t="shared" si="1781"/>
        <v>0.52</v>
      </c>
      <c r="L3256" s="2">
        <f t="shared" si="1782"/>
        <v>0</v>
      </c>
      <c r="M3256" s="2">
        <f t="shared" si="1783"/>
        <v>0.48</v>
      </c>
      <c r="N3256" s="2">
        <f t="shared" si="1784"/>
        <v>0</v>
      </c>
      <c r="O3256" s="2">
        <f t="shared" si="1768"/>
        <v>0</v>
      </c>
      <c r="P3256" s="1">
        <v>13</v>
      </c>
      <c r="R3256" s="1">
        <v>12</v>
      </c>
      <c r="AI3256" s="7">
        <f t="shared" si="1785"/>
        <v>0</v>
      </c>
      <c r="AJ3256" s="7">
        <f t="shared" si="1786"/>
        <v>0</v>
      </c>
      <c r="AK3256" s="7">
        <f t="shared" si="1787"/>
        <v>0</v>
      </c>
      <c r="AL3256" s="7">
        <f t="shared" si="1788"/>
        <v>0</v>
      </c>
      <c r="AM3256" s="2">
        <f t="shared" si="1789"/>
        <v>0</v>
      </c>
      <c r="AN3256" s="2">
        <f t="shared" si="1790"/>
        <v>0</v>
      </c>
      <c r="AO3256" s="2">
        <f t="shared" si="1791"/>
        <v>0</v>
      </c>
      <c r="AP3256" s="2">
        <f t="shared" si="1792"/>
        <v>0</v>
      </c>
      <c r="AR3256" t="str">
        <f t="shared" si="1777"/>
        <v>Harlan</v>
      </c>
      <c r="AS3256" t="s">
        <v>342</v>
      </c>
      <c r="AT3256" s="182">
        <v>3</v>
      </c>
      <c r="AV3256" s="98">
        <v>31</v>
      </c>
      <c r="AW3256" s="100">
        <v>83</v>
      </c>
      <c r="AX3256" s="106">
        <f t="shared" si="1793"/>
        <v>31083</v>
      </c>
      <c r="AZ3256" s="7" t="s">
        <v>2975</v>
      </c>
      <c r="BA3256" s="182" t="s">
        <v>3015</v>
      </c>
    </row>
    <row r="3257" spans="1:53" hidden="1" outlineLevel="1">
      <c r="A3257" t="s">
        <v>1525</v>
      </c>
      <c r="B3257" t="s">
        <v>342</v>
      </c>
      <c r="C3257" s="1">
        <f t="shared" si="1779"/>
        <v>9</v>
      </c>
      <c r="D3257" s="7">
        <f>IF(P3257&gt;0,RANK(P3257,(P3257:R3257,S3257:AG3257)),0)</f>
        <v>1</v>
      </c>
      <c r="E3257" s="7">
        <f>IF(Q3257&gt;0,RANK(Q3257,(P3257:R3257,S3257:AG3257)),0)</f>
        <v>0</v>
      </c>
      <c r="F3257" s="7">
        <f>IF(R3257&gt;0,RANK(R3257,(P3257:R3257,S3257:AG3257)),0)</f>
        <v>0</v>
      </c>
      <c r="G3257" s="7">
        <f>IF(S3257&gt;0,RANK(S3257,(P3257:R3257,S3257:AG3257)),0)</f>
        <v>0</v>
      </c>
      <c r="H3257" s="49">
        <f t="shared" si="1780"/>
        <v>9</v>
      </c>
      <c r="I3257" s="178">
        <f t="shared" si="1763"/>
        <v>1</v>
      </c>
      <c r="J3257" s="2"/>
      <c r="K3257" s="2">
        <f t="shared" si="1781"/>
        <v>1</v>
      </c>
      <c r="L3257" s="2">
        <f t="shared" si="1782"/>
        <v>0</v>
      </c>
      <c r="M3257" s="2">
        <f t="shared" si="1783"/>
        <v>0</v>
      </c>
      <c r="N3257" s="2">
        <f t="shared" si="1784"/>
        <v>0</v>
      </c>
      <c r="O3257" s="2">
        <f t="shared" ref="O3257:O3308" si="1794">IF(C3257=0,"-",(1-K3257-L3257-M3257-N3257))</f>
        <v>0</v>
      </c>
      <c r="P3257" s="1">
        <v>9</v>
      </c>
      <c r="R3257" s="1">
        <v>0</v>
      </c>
      <c r="AA3257" s="166"/>
      <c r="AI3257" s="7">
        <f t="shared" si="1785"/>
        <v>0</v>
      </c>
      <c r="AJ3257" s="7">
        <f t="shared" si="1786"/>
        <v>0</v>
      </c>
      <c r="AK3257" s="7">
        <f t="shared" si="1787"/>
        <v>0</v>
      </c>
      <c r="AL3257" s="7">
        <f t="shared" si="1788"/>
        <v>0</v>
      </c>
      <c r="AM3257" s="2">
        <f t="shared" si="1789"/>
        <v>0</v>
      </c>
      <c r="AN3257" s="2">
        <f t="shared" si="1790"/>
        <v>0</v>
      </c>
      <c r="AO3257" s="2">
        <f t="shared" si="1791"/>
        <v>0</v>
      </c>
      <c r="AP3257" s="2">
        <f t="shared" si="1792"/>
        <v>0</v>
      </c>
      <c r="AR3257" t="str">
        <f t="shared" si="1777"/>
        <v>Hayes</v>
      </c>
      <c r="AS3257" t="s">
        <v>342</v>
      </c>
      <c r="AT3257" s="182">
        <v>3</v>
      </c>
      <c r="AV3257" s="98">
        <v>31</v>
      </c>
      <c r="AW3257" s="100">
        <v>85</v>
      </c>
      <c r="AX3257" s="106">
        <f t="shared" si="1793"/>
        <v>31085</v>
      </c>
      <c r="AZ3257" s="7" t="s">
        <v>2975</v>
      </c>
      <c r="BA3257" s="182" t="s">
        <v>3015</v>
      </c>
    </row>
    <row r="3258" spans="1:53" hidden="1" outlineLevel="1">
      <c r="A3258" t="s">
        <v>3230</v>
      </c>
      <c r="B3258" t="s">
        <v>342</v>
      </c>
      <c r="C3258" s="1">
        <f t="shared" si="1779"/>
        <v>10</v>
      </c>
      <c r="D3258" s="7">
        <f>IF(P3258&gt;0,RANK(P3258,(P3258:R3258,S3258:AG3258)),0)</f>
        <v>1</v>
      </c>
      <c r="E3258" s="7">
        <f>IF(Q3258&gt;0,RANK(Q3258,(P3258:R3258,S3258:AG3258)),0)</f>
        <v>0</v>
      </c>
      <c r="F3258" s="7">
        <f>IF(R3258&gt;0,RANK(R3258,(P3258:R3258,S3258:AG3258)),0)</f>
        <v>2</v>
      </c>
      <c r="G3258" s="7">
        <f>IF(S3258&gt;0,RANK(S3258,(P3258:R3258,S3258:AG3258)),0)</f>
        <v>0</v>
      </c>
      <c r="H3258" s="49">
        <f t="shared" si="1780"/>
        <v>2</v>
      </c>
      <c r="I3258" s="178">
        <f t="shared" si="1763"/>
        <v>0.2</v>
      </c>
      <c r="J3258" s="2"/>
      <c r="K3258" s="2">
        <f t="shared" si="1781"/>
        <v>0.6</v>
      </c>
      <c r="L3258" s="2">
        <f t="shared" si="1782"/>
        <v>0</v>
      </c>
      <c r="M3258" s="2">
        <f t="shared" si="1783"/>
        <v>0.4</v>
      </c>
      <c r="N3258" s="2">
        <f t="shared" si="1784"/>
        <v>0</v>
      </c>
      <c r="O3258" s="2">
        <f t="shared" si="1794"/>
        <v>0</v>
      </c>
      <c r="P3258" s="1">
        <v>6</v>
      </c>
      <c r="R3258" s="1">
        <v>4</v>
      </c>
      <c r="AI3258" s="7">
        <f t="shared" si="1785"/>
        <v>0</v>
      </c>
      <c r="AJ3258" s="7">
        <f t="shared" si="1786"/>
        <v>0</v>
      </c>
      <c r="AK3258" s="7">
        <f t="shared" si="1787"/>
        <v>0</v>
      </c>
      <c r="AL3258" s="7">
        <f t="shared" si="1788"/>
        <v>0</v>
      </c>
      <c r="AM3258" s="2">
        <f t="shared" si="1789"/>
        <v>0</v>
      </c>
      <c r="AN3258" s="2">
        <f t="shared" si="1790"/>
        <v>0</v>
      </c>
      <c r="AO3258" s="2">
        <f t="shared" si="1791"/>
        <v>0</v>
      </c>
      <c r="AP3258" s="2">
        <f t="shared" si="1792"/>
        <v>0</v>
      </c>
      <c r="AR3258" t="str">
        <f t="shared" si="1777"/>
        <v>Hitchcock</v>
      </c>
      <c r="AS3258" t="s">
        <v>342</v>
      </c>
      <c r="AT3258" s="182">
        <v>3</v>
      </c>
      <c r="AV3258" s="98">
        <v>31</v>
      </c>
      <c r="AW3258" s="100">
        <v>87</v>
      </c>
      <c r="AX3258" s="106">
        <f t="shared" si="1793"/>
        <v>31087</v>
      </c>
      <c r="AZ3258" s="7" t="s">
        <v>2975</v>
      </c>
      <c r="BA3258" s="182" t="s">
        <v>3015</v>
      </c>
    </row>
    <row r="3259" spans="1:53" hidden="1" outlineLevel="1">
      <c r="A3259" t="s">
        <v>927</v>
      </c>
      <c r="B3259" t="s">
        <v>342</v>
      </c>
      <c r="C3259" s="1">
        <f t="shared" si="1779"/>
        <v>54</v>
      </c>
      <c r="D3259" s="7">
        <f>IF(P3259&gt;0,RANK(P3259,(P3259:R3259,S3259:AG3259)),0)</f>
        <v>1</v>
      </c>
      <c r="E3259" s="7">
        <f>IF(Q3259&gt;0,RANK(Q3259,(P3259:R3259,S3259:AG3259)),0)</f>
        <v>0</v>
      </c>
      <c r="F3259" s="7">
        <f>IF(R3259&gt;0,RANK(R3259,(P3259:R3259,S3259:AG3259)),0)</f>
        <v>2</v>
      </c>
      <c r="G3259" s="7">
        <f>IF(S3259&gt;0,RANK(S3259,(P3259:R3259,S3259:AG3259)),0)</f>
        <v>0</v>
      </c>
      <c r="H3259" s="49">
        <f t="shared" si="1780"/>
        <v>6</v>
      </c>
      <c r="I3259" s="178">
        <f t="shared" si="1763"/>
        <v>0.1111111111111111</v>
      </c>
      <c r="J3259" s="2"/>
      <c r="K3259" s="2">
        <f t="shared" si="1781"/>
        <v>0.55555555555555558</v>
      </c>
      <c r="L3259" s="2">
        <f t="shared" si="1782"/>
        <v>0</v>
      </c>
      <c r="M3259" s="2">
        <f t="shared" si="1783"/>
        <v>0.44444444444444442</v>
      </c>
      <c r="N3259" s="2">
        <f t="shared" si="1784"/>
        <v>0</v>
      </c>
      <c r="O3259" s="2">
        <f t="shared" si="1794"/>
        <v>0</v>
      </c>
      <c r="P3259" s="1">
        <v>30</v>
      </c>
      <c r="R3259" s="1">
        <v>24</v>
      </c>
      <c r="AI3259" s="7">
        <f t="shared" si="1785"/>
        <v>0</v>
      </c>
      <c r="AJ3259" s="7">
        <f t="shared" si="1786"/>
        <v>0</v>
      </c>
      <c r="AK3259" s="7">
        <f t="shared" si="1787"/>
        <v>0</v>
      </c>
      <c r="AL3259" s="7">
        <f t="shared" si="1788"/>
        <v>0</v>
      </c>
      <c r="AM3259" s="2">
        <f t="shared" si="1789"/>
        <v>0</v>
      </c>
      <c r="AN3259" s="2">
        <f t="shared" si="1790"/>
        <v>0</v>
      </c>
      <c r="AO3259" s="2">
        <f t="shared" si="1791"/>
        <v>0</v>
      </c>
      <c r="AP3259" s="2">
        <f t="shared" si="1792"/>
        <v>0</v>
      </c>
      <c r="AR3259" t="str">
        <f t="shared" si="1777"/>
        <v>Holt</v>
      </c>
      <c r="AS3259" t="s">
        <v>342</v>
      </c>
      <c r="AT3259" s="182">
        <v>3</v>
      </c>
      <c r="AV3259" s="98">
        <v>31</v>
      </c>
      <c r="AW3259" s="100">
        <v>89</v>
      </c>
      <c r="AX3259" s="106">
        <f t="shared" si="1793"/>
        <v>31089</v>
      </c>
      <c r="AZ3259" s="7" t="s">
        <v>2975</v>
      </c>
      <c r="BA3259" s="182" t="s">
        <v>3015</v>
      </c>
    </row>
    <row r="3260" spans="1:53" hidden="1" outlineLevel="1">
      <c r="A3260" t="s">
        <v>1309</v>
      </c>
      <c r="B3260" t="s">
        <v>342</v>
      </c>
      <c r="C3260" s="1">
        <f t="shared" si="1779"/>
        <v>7</v>
      </c>
      <c r="D3260" s="7">
        <f>IF(P3260&gt;0,RANK(P3260,(P3260:R3260,S3260:AG3260)),0)</f>
        <v>2</v>
      </c>
      <c r="E3260" s="7">
        <f>IF(Q3260&gt;0,RANK(Q3260,(P3260:R3260,S3260:AG3260)),0)</f>
        <v>0</v>
      </c>
      <c r="F3260" s="7">
        <f>IF(R3260&gt;0,RANK(R3260,(P3260:R3260,S3260:AG3260)),0)</f>
        <v>1</v>
      </c>
      <c r="G3260" s="7">
        <f>IF(S3260&gt;0,RANK(S3260,(P3260:R3260,S3260:AG3260)),0)</f>
        <v>0</v>
      </c>
      <c r="H3260" s="49">
        <f t="shared" si="1780"/>
        <v>1</v>
      </c>
      <c r="I3260" s="178">
        <f t="shared" si="1763"/>
        <v>0.14285714285714285</v>
      </c>
      <c r="J3260" s="2"/>
      <c r="K3260" s="2">
        <f t="shared" si="1781"/>
        <v>0.42857142857142855</v>
      </c>
      <c r="L3260" s="2">
        <f t="shared" si="1782"/>
        <v>0</v>
      </c>
      <c r="M3260" s="2">
        <f t="shared" si="1783"/>
        <v>0.5714285714285714</v>
      </c>
      <c r="N3260" s="2">
        <f t="shared" si="1784"/>
        <v>0</v>
      </c>
      <c r="O3260" s="2">
        <f t="shared" si="1794"/>
        <v>0</v>
      </c>
      <c r="P3260" s="1">
        <v>3</v>
      </c>
      <c r="R3260" s="1">
        <v>4</v>
      </c>
      <c r="AI3260" s="7">
        <f t="shared" si="1785"/>
        <v>0</v>
      </c>
      <c r="AJ3260" s="7">
        <f t="shared" si="1786"/>
        <v>0</v>
      </c>
      <c r="AK3260" s="7">
        <f t="shared" si="1787"/>
        <v>0</v>
      </c>
      <c r="AL3260" s="7">
        <f t="shared" si="1788"/>
        <v>0</v>
      </c>
      <c r="AM3260" s="2">
        <f t="shared" si="1789"/>
        <v>0</v>
      </c>
      <c r="AN3260" s="2">
        <f t="shared" si="1790"/>
        <v>0</v>
      </c>
      <c r="AO3260" s="2">
        <f t="shared" si="1791"/>
        <v>0</v>
      </c>
      <c r="AP3260" s="2">
        <f t="shared" si="1792"/>
        <v>0</v>
      </c>
      <c r="AR3260" t="str">
        <f t="shared" si="1777"/>
        <v>Hooker</v>
      </c>
      <c r="AS3260" t="s">
        <v>342</v>
      </c>
      <c r="AT3260" s="182">
        <v>3</v>
      </c>
      <c r="AV3260" s="98">
        <v>31</v>
      </c>
      <c r="AW3260" s="100">
        <v>91</v>
      </c>
      <c r="AX3260" s="106">
        <f t="shared" si="1793"/>
        <v>31091</v>
      </c>
      <c r="AZ3260" s="7" t="s">
        <v>2975</v>
      </c>
      <c r="BA3260" s="182" t="s">
        <v>3015</v>
      </c>
    </row>
    <row r="3261" spans="1:53" hidden="1" outlineLevel="1">
      <c r="A3261" t="s">
        <v>1143</v>
      </c>
      <c r="B3261" t="s">
        <v>342</v>
      </c>
      <c r="C3261" s="1">
        <f t="shared" si="1779"/>
        <v>73</v>
      </c>
      <c r="D3261" s="7">
        <f>IF(P3261&gt;0,RANK(P3261,(P3261:R3261,S3261:AG3261)),0)</f>
        <v>1</v>
      </c>
      <c r="E3261" s="7">
        <f>IF(Q3261&gt;0,RANK(Q3261,(P3261:R3261,S3261:AG3261)),0)</f>
        <v>0</v>
      </c>
      <c r="F3261" s="7">
        <f>IF(R3261&gt;0,RANK(R3261,(P3261:R3261,S3261:AG3261)),0)</f>
        <v>2</v>
      </c>
      <c r="G3261" s="7">
        <f>IF(S3261&gt;0,RANK(S3261,(P3261:R3261,S3261:AG3261)),0)</f>
        <v>0</v>
      </c>
      <c r="H3261" s="49">
        <f t="shared" si="1780"/>
        <v>13</v>
      </c>
      <c r="I3261" s="178">
        <f t="shared" si="1763"/>
        <v>0.17808219178082191</v>
      </c>
      <c r="J3261" s="2"/>
      <c r="K3261" s="2">
        <f t="shared" si="1781"/>
        <v>0.58904109589041098</v>
      </c>
      <c r="L3261" s="2">
        <f t="shared" si="1782"/>
        <v>0</v>
      </c>
      <c r="M3261" s="2">
        <f t="shared" si="1783"/>
        <v>0.41095890410958902</v>
      </c>
      <c r="N3261" s="2">
        <f t="shared" si="1784"/>
        <v>0</v>
      </c>
      <c r="O3261" s="2">
        <f t="shared" si="1794"/>
        <v>0</v>
      </c>
      <c r="P3261" s="1">
        <v>43</v>
      </c>
      <c r="R3261" s="1">
        <v>30</v>
      </c>
      <c r="AI3261" s="7">
        <f t="shared" si="1785"/>
        <v>0</v>
      </c>
      <c r="AJ3261" s="7">
        <f t="shared" si="1786"/>
        <v>0</v>
      </c>
      <c r="AK3261" s="7">
        <f t="shared" si="1787"/>
        <v>0</v>
      </c>
      <c r="AL3261" s="7">
        <f t="shared" si="1788"/>
        <v>0</v>
      </c>
      <c r="AM3261" s="2">
        <f t="shared" si="1789"/>
        <v>0</v>
      </c>
      <c r="AN3261" s="2">
        <f t="shared" si="1790"/>
        <v>0</v>
      </c>
      <c r="AO3261" s="2">
        <f t="shared" si="1791"/>
        <v>0</v>
      </c>
      <c r="AP3261" s="2">
        <f t="shared" si="1792"/>
        <v>0</v>
      </c>
      <c r="AR3261" t="str">
        <f t="shared" si="1777"/>
        <v>Howard</v>
      </c>
      <c r="AS3261" t="s">
        <v>342</v>
      </c>
      <c r="AT3261" s="182">
        <v>3</v>
      </c>
      <c r="AV3261" s="98">
        <v>31</v>
      </c>
      <c r="AW3261" s="100">
        <v>93</v>
      </c>
      <c r="AX3261" s="106">
        <f t="shared" si="1793"/>
        <v>31093</v>
      </c>
      <c r="AZ3261" s="7" t="s">
        <v>2975</v>
      </c>
      <c r="BA3261" s="182" t="s">
        <v>3015</v>
      </c>
    </row>
    <row r="3262" spans="1:53" hidden="1" outlineLevel="1">
      <c r="A3262" t="s">
        <v>2481</v>
      </c>
      <c r="B3262" t="s">
        <v>342</v>
      </c>
      <c r="C3262" s="1">
        <f t="shared" si="1779"/>
        <v>99</v>
      </c>
      <c r="D3262" s="7">
        <f>IF(P3262&gt;0,RANK(P3262,(P3262:R3262,S3262:AG3262)),0)</f>
        <v>2</v>
      </c>
      <c r="E3262" s="7">
        <f>IF(Q3262&gt;0,RANK(Q3262,(P3262:R3262,S3262:AG3262)),0)</f>
        <v>0</v>
      </c>
      <c r="F3262" s="7">
        <f>IF(R3262&gt;0,RANK(R3262,(P3262:R3262,S3262:AG3262)),0)</f>
        <v>1</v>
      </c>
      <c r="G3262" s="7">
        <f>IF(S3262&gt;0,RANK(S3262,(P3262:R3262,S3262:AG3262)),0)</f>
        <v>0</v>
      </c>
      <c r="H3262" s="49">
        <f t="shared" si="1780"/>
        <v>17</v>
      </c>
      <c r="I3262" s="178">
        <f t="shared" si="1763"/>
        <v>0.17171717171717171</v>
      </c>
      <c r="J3262" s="2"/>
      <c r="K3262" s="2">
        <f t="shared" si="1781"/>
        <v>0.41414141414141414</v>
      </c>
      <c r="L3262" s="2">
        <f t="shared" si="1782"/>
        <v>0</v>
      </c>
      <c r="M3262" s="2">
        <f t="shared" si="1783"/>
        <v>0.58585858585858586</v>
      </c>
      <c r="N3262" s="2">
        <f t="shared" si="1784"/>
        <v>0</v>
      </c>
      <c r="O3262" s="2">
        <f t="shared" si="1794"/>
        <v>0</v>
      </c>
      <c r="P3262" s="1">
        <v>41</v>
      </c>
      <c r="R3262" s="1">
        <v>58</v>
      </c>
      <c r="AI3262" s="7">
        <f t="shared" si="1785"/>
        <v>0</v>
      </c>
      <c r="AJ3262" s="7">
        <f t="shared" si="1786"/>
        <v>0</v>
      </c>
      <c r="AK3262" s="7">
        <f t="shared" si="1787"/>
        <v>0</v>
      </c>
      <c r="AL3262" s="7">
        <f t="shared" si="1788"/>
        <v>0</v>
      </c>
      <c r="AM3262" s="2">
        <f t="shared" si="1789"/>
        <v>0</v>
      </c>
      <c r="AN3262" s="2">
        <f t="shared" si="1790"/>
        <v>0</v>
      </c>
      <c r="AO3262" s="2">
        <f t="shared" si="1791"/>
        <v>0</v>
      </c>
      <c r="AP3262" s="2">
        <f t="shared" si="1792"/>
        <v>0</v>
      </c>
      <c r="AR3262" t="str">
        <f t="shared" si="1777"/>
        <v>Jefferson</v>
      </c>
      <c r="AS3262" t="s">
        <v>342</v>
      </c>
      <c r="AT3262" s="182">
        <v>3</v>
      </c>
      <c r="AV3262" s="98">
        <v>31</v>
      </c>
      <c r="AW3262" s="100">
        <v>95</v>
      </c>
      <c r="AX3262" s="106">
        <f t="shared" si="1793"/>
        <v>31095</v>
      </c>
      <c r="AZ3262" s="7" t="s">
        <v>2975</v>
      </c>
      <c r="BA3262" s="182" t="s">
        <v>3015</v>
      </c>
    </row>
    <row r="3263" spans="1:53" hidden="1" outlineLevel="1">
      <c r="A3263" t="s">
        <v>1964</v>
      </c>
      <c r="B3263" t="s">
        <v>342</v>
      </c>
      <c r="C3263" s="1">
        <f t="shared" si="1779"/>
        <v>53</v>
      </c>
      <c r="D3263" s="7">
        <f>IF(P3263&gt;0,RANK(P3263,(P3263:R3263,S3263:AG3263)),0)</f>
        <v>2</v>
      </c>
      <c r="E3263" s="7">
        <f>IF(Q3263&gt;0,RANK(Q3263,(P3263:R3263,S3263:AG3263)),0)</f>
        <v>0</v>
      </c>
      <c r="F3263" s="7">
        <f>IF(R3263&gt;0,RANK(R3263,(P3263:R3263,S3263:AG3263)),0)</f>
        <v>1</v>
      </c>
      <c r="G3263" s="7">
        <f>IF(S3263&gt;0,RANK(S3263,(P3263:R3263,S3263:AG3263)),0)</f>
        <v>0</v>
      </c>
      <c r="H3263" s="49">
        <f t="shared" si="1780"/>
        <v>5</v>
      </c>
      <c r="I3263" s="178">
        <f t="shared" si="1763"/>
        <v>9.4339622641509441E-2</v>
      </c>
      <c r="J3263" s="2"/>
      <c r="K3263" s="2">
        <f t="shared" si="1781"/>
        <v>0.45283018867924529</v>
      </c>
      <c r="L3263" s="2">
        <f t="shared" si="1782"/>
        <v>0</v>
      </c>
      <c r="M3263" s="2">
        <f t="shared" si="1783"/>
        <v>0.54716981132075471</v>
      </c>
      <c r="N3263" s="2">
        <f t="shared" si="1784"/>
        <v>0</v>
      </c>
      <c r="O3263" s="2">
        <f t="shared" si="1794"/>
        <v>0</v>
      </c>
      <c r="P3263" s="1">
        <v>24</v>
      </c>
      <c r="R3263" s="1">
        <v>29</v>
      </c>
      <c r="AI3263" s="7">
        <f t="shared" si="1785"/>
        <v>0</v>
      </c>
      <c r="AJ3263" s="7">
        <f t="shared" si="1786"/>
        <v>0</v>
      </c>
      <c r="AK3263" s="7">
        <f t="shared" si="1787"/>
        <v>0</v>
      </c>
      <c r="AL3263" s="7">
        <f t="shared" si="1788"/>
        <v>0</v>
      </c>
      <c r="AM3263" s="2">
        <f t="shared" si="1789"/>
        <v>0</v>
      </c>
      <c r="AN3263" s="2">
        <f t="shared" si="1790"/>
        <v>0</v>
      </c>
      <c r="AO3263" s="2">
        <f t="shared" si="1791"/>
        <v>0</v>
      </c>
      <c r="AP3263" s="2">
        <f t="shared" si="1792"/>
        <v>0</v>
      </c>
      <c r="AR3263" t="str">
        <f t="shared" si="1777"/>
        <v>Johnson</v>
      </c>
      <c r="AS3263" t="s">
        <v>342</v>
      </c>
      <c r="AT3263" s="182">
        <v>3</v>
      </c>
      <c r="AV3263" s="98">
        <v>31</v>
      </c>
      <c r="AW3263" s="100">
        <v>97</v>
      </c>
      <c r="AX3263" s="106">
        <f t="shared" si="1793"/>
        <v>31097</v>
      </c>
      <c r="AZ3263" s="7" t="s">
        <v>2975</v>
      </c>
      <c r="BA3263" s="182" t="s">
        <v>3015</v>
      </c>
    </row>
    <row r="3264" spans="1:53" hidden="1" outlineLevel="1">
      <c r="A3264" t="s">
        <v>1590</v>
      </c>
      <c r="B3264" t="s">
        <v>342</v>
      </c>
      <c r="C3264" s="1">
        <f t="shared" si="1779"/>
        <v>70</v>
      </c>
      <c r="D3264" s="7">
        <f>IF(P3264&gt;0,RANK(P3264,(P3264:R3264,S3264:AG3264)),0)</f>
        <v>2</v>
      </c>
      <c r="E3264" s="7">
        <f>IF(Q3264&gt;0,RANK(Q3264,(P3264:R3264,S3264:AG3264)),0)</f>
        <v>0</v>
      </c>
      <c r="F3264" s="7">
        <f>IF(R3264&gt;0,RANK(R3264,(P3264:R3264,S3264:AG3264)),0)</f>
        <v>1</v>
      </c>
      <c r="G3264" s="7">
        <f>IF(S3264&gt;0,RANK(S3264,(P3264:R3264,S3264:AG3264)),0)</f>
        <v>0</v>
      </c>
      <c r="H3264" s="49">
        <f t="shared" si="1780"/>
        <v>2</v>
      </c>
      <c r="I3264" s="178">
        <f t="shared" si="1763"/>
        <v>2.8571428571428571E-2</v>
      </c>
      <c r="J3264" s="2"/>
      <c r="K3264" s="2">
        <f t="shared" si="1781"/>
        <v>0.48571428571428571</v>
      </c>
      <c r="L3264" s="2">
        <f t="shared" si="1782"/>
        <v>0</v>
      </c>
      <c r="M3264" s="2">
        <f t="shared" si="1783"/>
        <v>0.51428571428571423</v>
      </c>
      <c r="N3264" s="2">
        <f t="shared" si="1784"/>
        <v>0</v>
      </c>
      <c r="O3264" s="2">
        <f t="shared" si="1794"/>
        <v>0</v>
      </c>
      <c r="P3264" s="1">
        <v>34</v>
      </c>
      <c r="R3264" s="1">
        <v>36</v>
      </c>
      <c r="AI3264" s="7">
        <f t="shared" si="1785"/>
        <v>0</v>
      </c>
      <c r="AJ3264" s="7">
        <f t="shared" si="1786"/>
        <v>0</v>
      </c>
      <c r="AK3264" s="7">
        <f t="shared" si="1787"/>
        <v>0</v>
      </c>
      <c r="AL3264" s="7">
        <f t="shared" si="1788"/>
        <v>0</v>
      </c>
      <c r="AM3264" s="2">
        <f t="shared" si="1789"/>
        <v>0</v>
      </c>
      <c r="AN3264" s="2">
        <f t="shared" si="1790"/>
        <v>0</v>
      </c>
      <c r="AO3264" s="2">
        <f t="shared" si="1791"/>
        <v>0</v>
      </c>
      <c r="AP3264" s="2">
        <f t="shared" si="1792"/>
        <v>0</v>
      </c>
      <c r="AR3264" t="str">
        <f t="shared" si="1777"/>
        <v>Kearney</v>
      </c>
      <c r="AS3264" t="s">
        <v>342</v>
      </c>
      <c r="AT3264" s="182">
        <v>3</v>
      </c>
      <c r="AV3264" s="98">
        <v>31</v>
      </c>
      <c r="AW3264" s="100">
        <v>99</v>
      </c>
      <c r="AX3264" s="106">
        <f t="shared" si="1793"/>
        <v>31099</v>
      </c>
      <c r="AZ3264" s="7" t="s">
        <v>2975</v>
      </c>
      <c r="BA3264" s="182" t="s">
        <v>3015</v>
      </c>
    </row>
    <row r="3265" spans="1:53" hidden="1" outlineLevel="1">
      <c r="A3265" t="s">
        <v>3009</v>
      </c>
      <c r="B3265" t="s">
        <v>342</v>
      </c>
      <c r="C3265" s="1">
        <f t="shared" si="1779"/>
        <v>77</v>
      </c>
      <c r="D3265" s="7">
        <f>IF(P3265&gt;0,RANK(P3265,(P3265:R3265,S3265:AG3265)),0)</f>
        <v>1</v>
      </c>
      <c r="E3265" s="7">
        <f>IF(Q3265&gt;0,RANK(Q3265,(P3265:R3265,S3265:AG3265)),0)</f>
        <v>0</v>
      </c>
      <c r="F3265" s="7">
        <f>IF(R3265&gt;0,RANK(R3265,(P3265:R3265,S3265:AG3265)),0)</f>
        <v>2</v>
      </c>
      <c r="G3265" s="7">
        <f>IF(S3265&gt;0,RANK(S3265,(P3265:R3265,S3265:AG3265)),0)</f>
        <v>0</v>
      </c>
      <c r="H3265" s="49">
        <f t="shared" si="1780"/>
        <v>3</v>
      </c>
      <c r="I3265" s="178">
        <f t="shared" si="1763"/>
        <v>3.896103896103896E-2</v>
      </c>
      <c r="J3265" s="2"/>
      <c r="K3265" s="2">
        <f t="shared" si="1781"/>
        <v>0.51948051948051943</v>
      </c>
      <c r="L3265" s="2">
        <f t="shared" si="1782"/>
        <v>0</v>
      </c>
      <c r="M3265" s="2">
        <f t="shared" si="1783"/>
        <v>0.48051948051948051</v>
      </c>
      <c r="N3265" s="2">
        <f t="shared" si="1784"/>
        <v>0</v>
      </c>
      <c r="O3265" s="2">
        <f t="shared" si="1794"/>
        <v>5.5511151231257827E-17</v>
      </c>
      <c r="P3265" s="1">
        <v>40</v>
      </c>
      <c r="R3265" s="1">
        <v>37</v>
      </c>
      <c r="AI3265" s="7">
        <f t="shared" si="1785"/>
        <v>0</v>
      </c>
      <c r="AJ3265" s="7">
        <f t="shared" si="1786"/>
        <v>0</v>
      </c>
      <c r="AK3265" s="7">
        <f t="shared" si="1787"/>
        <v>0</v>
      </c>
      <c r="AL3265" s="7">
        <f t="shared" si="1788"/>
        <v>0</v>
      </c>
      <c r="AM3265" s="2">
        <f t="shared" si="1789"/>
        <v>0</v>
      </c>
      <c r="AN3265" s="2">
        <f t="shared" si="1790"/>
        <v>0</v>
      </c>
      <c r="AO3265" s="2">
        <f t="shared" si="1791"/>
        <v>0</v>
      </c>
      <c r="AP3265" s="2">
        <f t="shared" si="1792"/>
        <v>0</v>
      </c>
      <c r="AR3265" t="str">
        <f t="shared" si="1777"/>
        <v>Keith</v>
      </c>
      <c r="AS3265" t="s">
        <v>342</v>
      </c>
      <c r="AT3265" s="182">
        <v>3</v>
      </c>
      <c r="AV3265" s="98">
        <v>31</v>
      </c>
      <c r="AW3265" s="100">
        <v>101</v>
      </c>
      <c r="AX3265" s="106">
        <f t="shared" si="1793"/>
        <v>31101</v>
      </c>
      <c r="AZ3265" s="7" t="s">
        <v>2975</v>
      </c>
      <c r="BA3265" s="182" t="s">
        <v>3015</v>
      </c>
    </row>
    <row r="3266" spans="1:53" hidden="1" outlineLevel="1">
      <c r="A3266" t="s">
        <v>1429</v>
      </c>
      <c r="B3266" t="s">
        <v>342</v>
      </c>
      <c r="C3266" s="1">
        <f t="shared" si="1779"/>
        <v>9</v>
      </c>
      <c r="D3266" s="7">
        <f>IF(P3266&gt;0,RANK(P3266,(P3266:R3266,S3266:AG3266)),0)</f>
        <v>2</v>
      </c>
      <c r="E3266" s="7">
        <f>IF(Q3266&gt;0,RANK(Q3266,(P3266:R3266,S3266:AG3266)),0)</f>
        <v>0</v>
      </c>
      <c r="F3266" s="7">
        <f>IF(R3266&gt;0,RANK(R3266,(P3266:R3266,S3266:AG3266)),0)</f>
        <v>1</v>
      </c>
      <c r="G3266" s="7">
        <f>IF(S3266&gt;0,RANK(S3266,(P3266:R3266,S3266:AG3266)),0)</f>
        <v>0</v>
      </c>
      <c r="H3266" s="49">
        <f t="shared" si="1780"/>
        <v>1</v>
      </c>
      <c r="I3266" s="178">
        <f t="shared" si="1763"/>
        <v>0.1111111111111111</v>
      </c>
      <c r="J3266" s="2"/>
      <c r="K3266" s="2">
        <f t="shared" si="1781"/>
        <v>0.44444444444444442</v>
      </c>
      <c r="L3266" s="2">
        <f t="shared" si="1782"/>
        <v>0</v>
      </c>
      <c r="M3266" s="2">
        <f t="shared" si="1783"/>
        <v>0.55555555555555558</v>
      </c>
      <c r="N3266" s="2">
        <f t="shared" si="1784"/>
        <v>0</v>
      </c>
      <c r="O3266" s="2">
        <f t="shared" si="1794"/>
        <v>0</v>
      </c>
      <c r="P3266" s="1">
        <v>4</v>
      </c>
      <c r="R3266" s="1">
        <v>5</v>
      </c>
      <c r="AI3266" s="7">
        <f t="shared" si="1785"/>
        <v>0</v>
      </c>
      <c r="AJ3266" s="7">
        <f t="shared" si="1786"/>
        <v>0</v>
      </c>
      <c r="AK3266" s="7">
        <f t="shared" si="1787"/>
        <v>0</v>
      </c>
      <c r="AL3266" s="7">
        <f t="shared" si="1788"/>
        <v>0</v>
      </c>
      <c r="AM3266" s="2">
        <f t="shared" si="1789"/>
        <v>0</v>
      </c>
      <c r="AN3266" s="2">
        <f t="shared" si="1790"/>
        <v>0</v>
      </c>
      <c r="AO3266" s="2">
        <f t="shared" si="1791"/>
        <v>0</v>
      </c>
      <c r="AP3266" s="2">
        <f t="shared" si="1792"/>
        <v>0</v>
      </c>
      <c r="AR3266" t="str">
        <f t="shared" si="1777"/>
        <v>Keya Paha</v>
      </c>
      <c r="AS3266" t="s">
        <v>342</v>
      </c>
      <c r="AT3266" s="182">
        <v>3</v>
      </c>
      <c r="AV3266" s="98">
        <v>31</v>
      </c>
      <c r="AW3266" s="100">
        <v>103</v>
      </c>
      <c r="AX3266" s="106">
        <f t="shared" si="1793"/>
        <v>31103</v>
      </c>
      <c r="AZ3266" s="7" t="s">
        <v>2975</v>
      </c>
      <c r="BA3266" s="182" t="s">
        <v>3015</v>
      </c>
    </row>
    <row r="3267" spans="1:53" hidden="1" outlineLevel="1">
      <c r="A3267" t="s">
        <v>1418</v>
      </c>
      <c r="B3267" t="s">
        <v>342</v>
      </c>
      <c r="C3267" s="1">
        <f t="shared" si="1779"/>
        <v>23</v>
      </c>
      <c r="D3267" s="7">
        <f>IF(P3267&gt;0,RANK(P3267,(P3267:R3267,S3267:AG3267)),0)</f>
        <v>2</v>
      </c>
      <c r="E3267" s="7">
        <f>IF(Q3267&gt;0,RANK(Q3267,(P3267:R3267,S3267:AG3267)),0)</f>
        <v>0</v>
      </c>
      <c r="F3267" s="7">
        <f>IF(R3267&gt;0,RANK(R3267,(P3267:R3267,S3267:AG3267)),0)</f>
        <v>1</v>
      </c>
      <c r="G3267" s="7">
        <f>IF(S3267&gt;0,RANK(S3267,(P3267:R3267,S3267:AG3267)),0)</f>
        <v>0</v>
      </c>
      <c r="H3267" s="49">
        <f t="shared" si="1780"/>
        <v>7</v>
      </c>
      <c r="I3267" s="178">
        <f t="shared" si="1763"/>
        <v>0.30434782608695654</v>
      </c>
      <c r="J3267" s="2"/>
      <c r="K3267" s="2">
        <f t="shared" si="1781"/>
        <v>0.34782608695652173</v>
      </c>
      <c r="L3267" s="2">
        <f t="shared" si="1782"/>
        <v>0</v>
      </c>
      <c r="M3267" s="2">
        <f t="shared" si="1783"/>
        <v>0.65217391304347827</v>
      </c>
      <c r="N3267" s="2">
        <f t="shared" si="1784"/>
        <v>0</v>
      </c>
      <c r="O3267" s="2">
        <f t="shared" si="1794"/>
        <v>0</v>
      </c>
      <c r="P3267" s="1">
        <v>8</v>
      </c>
      <c r="R3267" s="1">
        <v>15</v>
      </c>
      <c r="AI3267" s="7">
        <f t="shared" si="1785"/>
        <v>0</v>
      </c>
      <c r="AJ3267" s="7">
        <f t="shared" si="1786"/>
        <v>0</v>
      </c>
      <c r="AK3267" s="7">
        <f t="shared" si="1787"/>
        <v>0</v>
      </c>
      <c r="AL3267" s="7">
        <f t="shared" si="1788"/>
        <v>0</v>
      </c>
      <c r="AM3267" s="2">
        <f t="shared" si="1789"/>
        <v>0</v>
      </c>
      <c r="AN3267" s="2">
        <f t="shared" si="1790"/>
        <v>0</v>
      </c>
      <c r="AO3267" s="2">
        <f t="shared" si="1791"/>
        <v>0</v>
      </c>
      <c r="AP3267" s="2">
        <f t="shared" si="1792"/>
        <v>0</v>
      </c>
      <c r="AR3267" t="str">
        <f t="shared" si="1777"/>
        <v>Kimball</v>
      </c>
      <c r="AS3267" t="s">
        <v>342</v>
      </c>
      <c r="AT3267" s="182">
        <v>3</v>
      </c>
      <c r="AV3267" s="98">
        <v>31</v>
      </c>
      <c r="AW3267" s="100">
        <v>105</v>
      </c>
      <c r="AX3267" s="106">
        <f t="shared" si="1793"/>
        <v>31105</v>
      </c>
      <c r="AZ3267" s="7" t="s">
        <v>2975</v>
      </c>
      <c r="BA3267" s="182" t="s">
        <v>3015</v>
      </c>
    </row>
    <row r="3268" spans="1:53" hidden="1" outlineLevel="1">
      <c r="A3268" t="s">
        <v>794</v>
      </c>
      <c r="B3268" t="s">
        <v>342</v>
      </c>
      <c r="C3268" s="1">
        <f t="shared" si="1779"/>
        <v>41</v>
      </c>
      <c r="D3268" s="7">
        <f>IF(P3268&gt;0,RANK(P3268,(P3268:R3268,S3268:AG3268)),0)</f>
        <v>1</v>
      </c>
      <c r="E3268" s="7">
        <f>IF(Q3268&gt;0,RANK(Q3268,(P3268:R3268,S3268:AG3268)),0)</f>
        <v>0</v>
      </c>
      <c r="F3268" s="7">
        <f>IF(R3268&gt;0,RANK(R3268,(P3268:R3268,S3268:AG3268)),0)</f>
        <v>2</v>
      </c>
      <c r="G3268" s="7">
        <f>IF(S3268&gt;0,RANK(S3268,(P3268:R3268,S3268:AG3268)),0)</f>
        <v>0</v>
      </c>
      <c r="H3268" s="49">
        <f t="shared" si="1780"/>
        <v>9</v>
      </c>
      <c r="I3268" s="178">
        <f t="shared" si="1763"/>
        <v>0.21951219512195122</v>
      </c>
      <c r="J3268" s="2"/>
      <c r="K3268" s="2">
        <f t="shared" si="1781"/>
        <v>0.6097560975609756</v>
      </c>
      <c r="L3268" s="2">
        <f t="shared" si="1782"/>
        <v>0</v>
      </c>
      <c r="M3268" s="2">
        <f t="shared" si="1783"/>
        <v>0.3902439024390244</v>
      </c>
      <c r="N3268" s="2">
        <f t="shared" si="1784"/>
        <v>0</v>
      </c>
      <c r="O3268" s="2">
        <f t="shared" si="1794"/>
        <v>0</v>
      </c>
      <c r="P3268" s="1">
        <v>25</v>
      </c>
      <c r="R3268" s="1">
        <v>16</v>
      </c>
      <c r="AI3268" s="7">
        <f t="shared" si="1785"/>
        <v>0</v>
      </c>
      <c r="AJ3268" s="7">
        <f t="shared" si="1786"/>
        <v>0</v>
      </c>
      <c r="AK3268" s="7">
        <f t="shared" si="1787"/>
        <v>0</v>
      </c>
      <c r="AL3268" s="7">
        <f t="shared" si="1788"/>
        <v>0</v>
      </c>
      <c r="AM3268" s="2">
        <f t="shared" si="1789"/>
        <v>0</v>
      </c>
      <c r="AN3268" s="2">
        <f t="shared" si="1790"/>
        <v>0</v>
      </c>
      <c r="AO3268" s="2">
        <f t="shared" si="1791"/>
        <v>0</v>
      </c>
      <c r="AP3268" s="2">
        <f t="shared" si="1792"/>
        <v>0</v>
      </c>
      <c r="AR3268" t="str">
        <f t="shared" si="1777"/>
        <v>Knox</v>
      </c>
      <c r="AS3268" t="s">
        <v>342</v>
      </c>
      <c r="AT3268" s="182">
        <v>3</v>
      </c>
      <c r="AV3268" s="98">
        <v>31</v>
      </c>
      <c r="AW3268" s="100">
        <v>107</v>
      </c>
      <c r="AX3268" s="106">
        <f t="shared" si="1793"/>
        <v>31107</v>
      </c>
      <c r="AZ3268" s="7" t="s">
        <v>2975</v>
      </c>
      <c r="BA3268" s="182" t="s">
        <v>3015</v>
      </c>
    </row>
    <row r="3269" spans="1:53" hidden="1" outlineLevel="1">
      <c r="A3269" t="s">
        <v>1813</v>
      </c>
      <c r="B3269" t="s">
        <v>342</v>
      </c>
      <c r="C3269" s="1">
        <f t="shared" si="1779"/>
        <v>10472</v>
      </c>
      <c r="D3269" s="7">
        <f>IF(P3269&gt;0,RANK(P3269,(P3269:R3269,S3269:AG3269)),0)</f>
        <v>2</v>
      </c>
      <c r="E3269" s="7">
        <f>IF(Q3269&gt;0,RANK(Q3269,(P3269:R3269,S3269:AG3269)),0)</f>
        <v>0</v>
      </c>
      <c r="F3269" s="7">
        <f>IF(R3269&gt;0,RANK(R3269,(P3269:R3269,S3269:AG3269)),0)</f>
        <v>1</v>
      </c>
      <c r="G3269" s="7">
        <f>IF(S3269&gt;0,RANK(S3269,(P3269:R3269,S3269:AG3269)),0)</f>
        <v>0</v>
      </c>
      <c r="H3269" s="49">
        <f t="shared" si="1780"/>
        <v>2440</v>
      </c>
      <c r="I3269" s="178">
        <f t="shared" si="1763"/>
        <v>0.23300229182582124</v>
      </c>
      <c r="J3269" s="2"/>
      <c r="K3269" s="2">
        <f t="shared" si="1781"/>
        <v>0.38349885408708939</v>
      </c>
      <c r="L3269" s="2">
        <f t="shared" si="1782"/>
        <v>0</v>
      </c>
      <c r="M3269" s="2">
        <f t="shared" si="1783"/>
        <v>0.61650114591291061</v>
      </c>
      <c r="N3269" s="2">
        <f t="shared" si="1784"/>
        <v>0</v>
      </c>
      <c r="O3269" s="2">
        <f t="shared" si="1794"/>
        <v>0</v>
      </c>
      <c r="P3269" s="1">
        <v>4016</v>
      </c>
      <c r="R3269" s="1">
        <v>6456</v>
      </c>
      <c r="AI3269" s="7">
        <f t="shared" si="1785"/>
        <v>0</v>
      </c>
      <c r="AJ3269" s="7">
        <f t="shared" si="1786"/>
        <v>0</v>
      </c>
      <c r="AK3269" s="7">
        <f t="shared" si="1787"/>
        <v>0</v>
      </c>
      <c r="AL3269" s="7">
        <f t="shared" si="1788"/>
        <v>0</v>
      </c>
      <c r="AM3269" s="2">
        <f t="shared" si="1789"/>
        <v>0</v>
      </c>
      <c r="AN3269" s="2">
        <f t="shared" si="1790"/>
        <v>0</v>
      </c>
      <c r="AO3269" s="2">
        <f t="shared" si="1791"/>
        <v>0</v>
      </c>
      <c r="AP3269" s="2">
        <f t="shared" si="1792"/>
        <v>0</v>
      </c>
      <c r="AR3269" t="str">
        <f t="shared" si="1777"/>
        <v>Lancaster</v>
      </c>
      <c r="AS3269" t="s">
        <v>342</v>
      </c>
      <c r="AT3269" s="182">
        <v>1</v>
      </c>
      <c r="AV3269" s="98">
        <v>31</v>
      </c>
      <c r="AW3269" s="100">
        <v>109</v>
      </c>
      <c r="AX3269" s="106">
        <f t="shared" si="1793"/>
        <v>31109</v>
      </c>
      <c r="AZ3269" s="7" t="s">
        <v>2975</v>
      </c>
      <c r="BA3269" s="182" t="s">
        <v>3015</v>
      </c>
    </row>
    <row r="3270" spans="1:53" hidden="1" outlineLevel="1">
      <c r="A3270" t="s">
        <v>227</v>
      </c>
      <c r="B3270" t="s">
        <v>342</v>
      </c>
      <c r="C3270" s="1">
        <f t="shared" si="1779"/>
        <v>383</v>
      </c>
      <c r="D3270" s="7">
        <f>IF(P3270&gt;0,RANK(P3270,(P3270:R3270,S3270:AG3270)),0)</f>
        <v>2</v>
      </c>
      <c r="E3270" s="7">
        <f>IF(Q3270&gt;0,RANK(Q3270,(P3270:R3270,S3270:AG3270)),0)</f>
        <v>0</v>
      </c>
      <c r="F3270" s="7">
        <f>IF(R3270&gt;0,RANK(R3270,(P3270:R3270,S3270:AG3270)),0)</f>
        <v>1</v>
      </c>
      <c r="G3270" s="7">
        <f>IF(S3270&gt;0,RANK(S3270,(P3270:R3270,S3270:AG3270)),0)</f>
        <v>0</v>
      </c>
      <c r="H3270" s="49">
        <f t="shared" si="1780"/>
        <v>19</v>
      </c>
      <c r="I3270" s="178">
        <f t="shared" si="1763"/>
        <v>4.960835509138381E-2</v>
      </c>
      <c r="J3270" s="2"/>
      <c r="K3270" s="2">
        <f t="shared" si="1781"/>
        <v>0.47519582245430808</v>
      </c>
      <c r="L3270" s="2">
        <f t="shared" si="1782"/>
        <v>0</v>
      </c>
      <c r="M3270" s="2">
        <f t="shared" si="1783"/>
        <v>0.52480417754569186</v>
      </c>
      <c r="N3270" s="2">
        <f t="shared" si="1784"/>
        <v>0</v>
      </c>
      <c r="O3270" s="2">
        <f t="shared" si="1794"/>
        <v>1.1102230246251565E-16</v>
      </c>
      <c r="P3270" s="1">
        <v>182</v>
      </c>
      <c r="R3270" s="1">
        <v>201</v>
      </c>
      <c r="AI3270" s="7">
        <f t="shared" si="1785"/>
        <v>0</v>
      </c>
      <c r="AJ3270" s="7">
        <f t="shared" si="1786"/>
        <v>0</v>
      </c>
      <c r="AK3270" s="7">
        <f t="shared" si="1787"/>
        <v>0</v>
      </c>
      <c r="AL3270" s="7">
        <f t="shared" si="1788"/>
        <v>0</v>
      </c>
      <c r="AM3270" s="2">
        <f t="shared" si="1789"/>
        <v>0</v>
      </c>
      <c r="AN3270" s="2">
        <f t="shared" si="1790"/>
        <v>0</v>
      </c>
      <c r="AO3270" s="2">
        <f t="shared" si="1791"/>
        <v>0</v>
      </c>
      <c r="AP3270" s="2">
        <f t="shared" si="1792"/>
        <v>0</v>
      </c>
      <c r="AR3270" t="str">
        <f t="shared" si="1777"/>
        <v>Lincoln</v>
      </c>
      <c r="AS3270" t="s">
        <v>342</v>
      </c>
      <c r="AT3270" s="182">
        <v>3</v>
      </c>
      <c r="AV3270" s="98">
        <v>31</v>
      </c>
      <c r="AW3270" s="100">
        <v>111</v>
      </c>
      <c r="AX3270" s="106">
        <f t="shared" si="1793"/>
        <v>31111</v>
      </c>
      <c r="AZ3270" s="7" t="s">
        <v>2975</v>
      </c>
      <c r="BA3270" s="182" t="s">
        <v>3015</v>
      </c>
    </row>
    <row r="3271" spans="1:53" hidden="1" outlineLevel="1">
      <c r="A3271" t="s">
        <v>2171</v>
      </c>
      <c r="B3271" t="s">
        <v>342</v>
      </c>
      <c r="C3271" s="1">
        <f t="shared" si="1779"/>
        <v>3</v>
      </c>
      <c r="D3271" s="7">
        <f>IF(P3271&gt;0,RANK(P3271,(P3271:R3271,S3271:AG3271)),0)</f>
        <v>1</v>
      </c>
      <c r="E3271" s="7">
        <f>IF(Q3271&gt;0,RANK(Q3271,(P3271:R3271,S3271:AG3271)),0)</f>
        <v>0</v>
      </c>
      <c r="F3271" s="7">
        <f>IF(R3271&gt;0,RANK(R3271,(P3271:R3271,S3271:AG3271)),0)</f>
        <v>2</v>
      </c>
      <c r="G3271" s="7">
        <f>IF(S3271&gt;0,RANK(S3271,(P3271:R3271,S3271:AG3271)),0)</f>
        <v>0</v>
      </c>
      <c r="H3271" s="49">
        <f t="shared" si="1780"/>
        <v>1</v>
      </c>
      <c r="I3271" s="178">
        <f t="shared" si="1763"/>
        <v>0.33333333333333331</v>
      </c>
      <c r="J3271" s="2"/>
      <c r="K3271" s="2">
        <f t="shared" si="1781"/>
        <v>0.66666666666666663</v>
      </c>
      <c r="L3271" s="2">
        <f t="shared" si="1782"/>
        <v>0</v>
      </c>
      <c r="M3271" s="2">
        <f t="shared" si="1783"/>
        <v>0.33333333333333331</v>
      </c>
      <c r="N3271" s="2">
        <f t="shared" si="1784"/>
        <v>0</v>
      </c>
      <c r="O3271" s="2">
        <f t="shared" si="1794"/>
        <v>5.5511151231257827E-17</v>
      </c>
      <c r="P3271" s="1">
        <v>2</v>
      </c>
      <c r="R3271" s="1">
        <v>1</v>
      </c>
      <c r="AI3271" s="7">
        <f t="shared" si="1785"/>
        <v>0</v>
      </c>
      <c r="AJ3271" s="7">
        <f t="shared" si="1786"/>
        <v>0</v>
      </c>
      <c r="AK3271" s="7">
        <f t="shared" si="1787"/>
        <v>0</v>
      </c>
      <c r="AL3271" s="7">
        <f t="shared" si="1788"/>
        <v>0</v>
      </c>
      <c r="AM3271" s="2">
        <f t="shared" si="1789"/>
        <v>0</v>
      </c>
      <c r="AN3271" s="2">
        <f t="shared" si="1790"/>
        <v>0</v>
      </c>
      <c r="AO3271" s="2">
        <f t="shared" si="1791"/>
        <v>0</v>
      </c>
      <c r="AP3271" s="2">
        <f t="shared" si="1792"/>
        <v>0</v>
      </c>
      <c r="AR3271" t="str">
        <f t="shared" ref="AR3271:AR3308" si="1795">A3271</f>
        <v>Logan</v>
      </c>
      <c r="AS3271" t="s">
        <v>342</v>
      </c>
      <c r="AT3271" s="182">
        <v>3</v>
      </c>
      <c r="AV3271" s="98">
        <v>31</v>
      </c>
      <c r="AW3271" s="100">
        <v>113</v>
      </c>
      <c r="AX3271" s="106">
        <f t="shared" si="1793"/>
        <v>31113</v>
      </c>
      <c r="AZ3271" s="7" t="s">
        <v>2975</v>
      </c>
      <c r="BA3271" s="182" t="s">
        <v>3015</v>
      </c>
    </row>
    <row r="3272" spans="1:53" hidden="1" outlineLevel="1">
      <c r="A3272" t="s">
        <v>183</v>
      </c>
      <c r="B3272" t="s">
        <v>342</v>
      </c>
      <c r="C3272" s="1">
        <f t="shared" si="1779"/>
        <v>11</v>
      </c>
      <c r="D3272" s="7">
        <f>IF(P3272&gt;0,RANK(P3272,(P3272:R3272,S3272:AG3272)),0)</f>
        <v>2</v>
      </c>
      <c r="E3272" s="7">
        <f>IF(Q3272&gt;0,RANK(Q3272,(P3272:R3272,S3272:AG3272)),0)</f>
        <v>0</v>
      </c>
      <c r="F3272" s="7">
        <f>IF(R3272&gt;0,RANK(R3272,(P3272:R3272,S3272:AG3272)),0)</f>
        <v>1</v>
      </c>
      <c r="G3272" s="7">
        <f>IF(S3272&gt;0,RANK(S3272,(P3272:R3272,S3272:AG3272)),0)</f>
        <v>0</v>
      </c>
      <c r="H3272" s="49">
        <f t="shared" si="1780"/>
        <v>1</v>
      </c>
      <c r="I3272" s="178">
        <f t="shared" si="1763"/>
        <v>9.0909090909090912E-2</v>
      </c>
      <c r="J3272" s="2"/>
      <c r="K3272" s="2">
        <f t="shared" si="1781"/>
        <v>0.45454545454545453</v>
      </c>
      <c r="L3272" s="2">
        <f t="shared" si="1782"/>
        <v>0</v>
      </c>
      <c r="M3272" s="2">
        <f t="shared" si="1783"/>
        <v>0.54545454545454541</v>
      </c>
      <c r="N3272" s="2">
        <f t="shared" si="1784"/>
        <v>0</v>
      </c>
      <c r="O3272" s="2">
        <f t="shared" si="1794"/>
        <v>0</v>
      </c>
      <c r="P3272" s="1">
        <v>5</v>
      </c>
      <c r="R3272" s="1">
        <v>6</v>
      </c>
      <c r="AI3272" s="7">
        <f t="shared" si="1785"/>
        <v>0</v>
      </c>
      <c r="AJ3272" s="7">
        <f t="shared" si="1786"/>
        <v>0</v>
      </c>
      <c r="AK3272" s="7">
        <f t="shared" si="1787"/>
        <v>0</v>
      </c>
      <c r="AL3272" s="7">
        <f t="shared" si="1788"/>
        <v>0</v>
      </c>
      <c r="AM3272" s="2">
        <f t="shared" si="1789"/>
        <v>0</v>
      </c>
      <c r="AN3272" s="2">
        <f t="shared" si="1790"/>
        <v>0</v>
      </c>
      <c r="AO3272" s="2">
        <f t="shared" si="1791"/>
        <v>0</v>
      </c>
      <c r="AP3272" s="2">
        <f t="shared" si="1792"/>
        <v>0</v>
      </c>
      <c r="AR3272" t="str">
        <f t="shared" si="1795"/>
        <v>Loup</v>
      </c>
      <c r="AS3272" t="s">
        <v>342</v>
      </c>
      <c r="AT3272" s="182">
        <v>3</v>
      </c>
      <c r="AV3272" s="98">
        <v>31</v>
      </c>
      <c r="AW3272" s="100">
        <v>115</v>
      </c>
      <c r="AX3272" s="106">
        <f t="shared" si="1793"/>
        <v>31115</v>
      </c>
      <c r="AZ3272" s="7" t="s">
        <v>2975</v>
      </c>
      <c r="BA3272" s="182" t="s">
        <v>3015</v>
      </c>
    </row>
    <row r="3273" spans="1:53" hidden="1" outlineLevel="1">
      <c r="A3273" t="s">
        <v>529</v>
      </c>
      <c r="B3273" t="s">
        <v>342</v>
      </c>
      <c r="C3273" s="1">
        <f t="shared" si="1779"/>
        <v>4</v>
      </c>
      <c r="D3273" s="7">
        <f>IF(P3273&gt;0,RANK(P3273,(P3273:R3273,S3273:AG3273)),0)</f>
        <v>1</v>
      </c>
      <c r="E3273" s="7">
        <f>IF(Q3273&gt;0,RANK(Q3273,(P3273:R3273,S3273:AG3273)),0)</f>
        <v>0</v>
      </c>
      <c r="F3273" s="7">
        <f>IF(R3273&gt;0,RANK(R3273,(P3273:R3273,S3273:AG3273)),0)</f>
        <v>2</v>
      </c>
      <c r="G3273" s="7">
        <f>IF(S3273&gt;0,RANK(S3273,(P3273:R3273,S3273:AG3273)),0)</f>
        <v>0</v>
      </c>
      <c r="H3273" s="49">
        <f t="shared" si="1780"/>
        <v>2</v>
      </c>
      <c r="I3273" s="178">
        <f t="shared" si="1763"/>
        <v>0.5</v>
      </c>
      <c r="J3273" s="2"/>
      <c r="K3273" s="2">
        <f t="shared" si="1781"/>
        <v>0.75</v>
      </c>
      <c r="L3273" s="2">
        <f t="shared" si="1782"/>
        <v>0</v>
      </c>
      <c r="M3273" s="2">
        <f t="shared" si="1783"/>
        <v>0.25</v>
      </c>
      <c r="N3273" s="2">
        <f t="shared" si="1784"/>
        <v>0</v>
      </c>
      <c r="O3273" s="2">
        <f t="shared" si="1794"/>
        <v>0</v>
      </c>
      <c r="P3273" s="1">
        <v>3</v>
      </c>
      <c r="R3273" s="1">
        <v>1</v>
      </c>
      <c r="AI3273" s="7">
        <f t="shared" si="1785"/>
        <v>0</v>
      </c>
      <c r="AJ3273" s="7">
        <f t="shared" si="1786"/>
        <v>0</v>
      </c>
      <c r="AK3273" s="7">
        <f t="shared" si="1787"/>
        <v>0</v>
      </c>
      <c r="AL3273" s="7">
        <f t="shared" si="1788"/>
        <v>0</v>
      </c>
      <c r="AM3273" s="2">
        <f t="shared" si="1789"/>
        <v>0</v>
      </c>
      <c r="AN3273" s="2">
        <f t="shared" si="1790"/>
        <v>0</v>
      </c>
      <c r="AO3273" s="2">
        <f t="shared" si="1791"/>
        <v>0</v>
      </c>
      <c r="AP3273" s="2">
        <f t="shared" si="1792"/>
        <v>0</v>
      </c>
      <c r="AR3273" t="str">
        <f t="shared" si="1795"/>
        <v>McPherson</v>
      </c>
      <c r="AS3273" t="s">
        <v>342</v>
      </c>
      <c r="AT3273" s="182">
        <v>3</v>
      </c>
      <c r="AV3273" s="98">
        <v>31</v>
      </c>
      <c r="AW3273" s="100">
        <v>117</v>
      </c>
      <c r="AX3273" s="106">
        <f t="shared" si="1793"/>
        <v>31117</v>
      </c>
      <c r="AZ3273" s="7" t="s">
        <v>2975</v>
      </c>
      <c r="BA3273" s="182" t="s">
        <v>3015</v>
      </c>
    </row>
    <row r="3274" spans="1:53" hidden="1" outlineLevel="1">
      <c r="A3274" t="s">
        <v>1400</v>
      </c>
      <c r="B3274" t="s">
        <v>342</v>
      </c>
      <c r="C3274" s="1">
        <f t="shared" si="1779"/>
        <v>329</v>
      </c>
      <c r="D3274" s="7">
        <f>IF(P3274&gt;0,RANK(P3274,(P3274:R3274,S3274:AG3274)),0)</f>
        <v>2</v>
      </c>
      <c r="E3274" s="7">
        <f>IF(Q3274&gt;0,RANK(Q3274,(P3274:R3274,S3274:AG3274)),0)</f>
        <v>0</v>
      </c>
      <c r="F3274" s="7">
        <f>IF(R3274&gt;0,RANK(R3274,(P3274:R3274,S3274:AG3274)),0)</f>
        <v>1</v>
      </c>
      <c r="G3274" s="7">
        <f>IF(S3274&gt;0,RANK(S3274,(P3274:R3274,S3274:AG3274)),0)</f>
        <v>0</v>
      </c>
      <c r="H3274" s="49">
        <f t="shared" si="1780"/>
        <v>71</v>
      </c>
      <c r="I3274" s="178">
        <f t="shared" si="1763"/>
        <v>0.21580547112462006</v>
      </c>
      <c r="J3274" s="2"/>
      <c r="K3274" s="2">
        <f t="shared" si="1781"/>
        <v>0.39209726443769</v>
      </c>
      <c r="L3274" s="2">
        <f t="shared" si="1782"/>
        <v>0</v>
      </c>
      <c r="M3274" s="2">
        <f t="shared" si="1783"/>
        <v>0.60790273556231</v>
      </c>
      <c r="N3274" s="2">
        <f t="shared" si="1784"/>
        <v>0</v>
      </c>
      <c r="O3274" s="2">
        <f t="shared" si="1794"/>
        <v>0</v>
      </c>
      <c r="P3274" s="1">
        <v>129</v>
      </c>
      <c r="R3274" s="1">
        <v>200</v>
      </c>
      <c r="AI3274" s="7">
        <f t="shared" si="1785"/>
        <v>0</v>
      </c>
      <c r="AJ3274" s="7">
        <f t="shared" si="1786"/>
        <v>0</v>
      </c>
      <c r="AK3274" s="7">
        <f t="shared" si="1787"/>
        <v>0</v>
      </c>
      <c r="AL3274" s="7">
        <f t="shared" si="1788"/>
        <v>0</v>
      </c>
      <c r="AM3274" s="2">
        <f t="shared" si="1789"/>
        <v>0</v>
      </c>
      <c r="AN3274" s="2">
        <f t="shared" si="1790"/>
        <v>0</v>
      </c>
      <c r="AO3274" s="2">
        <f t="shared" si="1791"/>
        <v>0</v>
      </c>
      <c r="AP3274" s="2">
        <f t="shared" si="1792"/>
        <v>0</v>
      </c>
      <c r="AR3274" t="str">
        <f t="shared" si="1795"/>
        <v>Madison</v>
      </c>
      <c r="AS3274" t="s">
        <v>342</v>
      </c>
      <c r="AT3274" s="182">
        <v>1</v>
      </c>
      <c r="AV3274" s="98">
        <v>31</v>
      </c>
      <c r="AW3274" s="100">
        <v>119</v>
      </c>
      <c r="AX3274" s="106">
        <f t="shared" si="1793"/>
        <v>31119</v>
      </c>
      <c r="AZ3274" s="7" t="s">
        <v>2975</v>
      </c>
      <c r="BA3274" s="182" t="s">
        <v>3015</v>
      </c>
    </row>
    <row r="3275" spans="1:53" hidden="1" outlineLevel="1">
      <c r="A3275" t="s">
        <v>2024</v>
      </c>
      <c r="B3275" t="s">
        <v>342</v>
      </c>
      <c r="C3275" s="1">
        <f t="shared" si="1779"/>
        <v>60</v>
      </c>
      <c r="D3275" s="7">
        <f>IF(P3275&gt;0,RANK(P3275,(P3275:R3275,S3275:AG3275)),0)</f>
        <v>1</v>
      </c>
      <c r="E3275" s="7">
        <f>IF(Q3275&gt;0,RANK(Q3275,(P3275:R3275,S3275:AG3275)),0)</f>
        <v>0</v>
      </c>
      <c r="F3275" s="7">
        <f>IF(R3275&gt;0,RANK(R3275,(P3275:R3275,S3275:AG3275)),0)</f>
        <v>2</v>
      </c>
      <c r="G3275" s="7">
        <f>IF(S3275&gt;0,RANK(S3275,(P3275:R3275,S3275:AG3275)),0)</f>
        <v>0</v>
      </c>
      <c r="H3275" s="49">
        <f t="shared" si="1780"/>
        <v>10</v>
      </c>
      <c r="I3275" s="178">
        <f t="shared" si="1763"/>
        <v>0.16666666666666666</v>
      </c>
      <c r="J3275" s="2"/>
      <c r="K3275" s="2">
        <f t="shared" si="1781"/>
        <v>0.58333333333333337</v>
      </c>
      <c r="L3275" s="2">
        <f t="shared" si="1782"/>
        <v>0</v>
      </c>
      <c r="M3275" s="2">
        <f t="shared" si="1783"/>
        <v>0.41666666666666669</v>
      </c>
      <c r="N3275" s="2">
        <f t="shared" si="1784"/>
        <v>0</v>
      </c>
      <c r="O3275" s="2">
        <f t="shared" si="1794"/>
        <v>-5.5511151231257827E-17</v>
      </c>
      <c r="P3275" s="1">
        <v>35</v>
      </c>
      <c r="R3275" s="1">
        <v>25</v>
      </c>
      <c r="AI3275" s="7">
        <f t="shared" si="1785"/>
        <v>0</v>
      </c>
      <c r="AJ3275" s="7">
        <f t="shared" si="1786"/>
        <v>0</v>
      </c>
      <c r="AK3275" s="7">
        <f t="shared" si="1787"/>
        <v>0</v>
      </c>
      <c r="AL3275" s="7">
        <f t="shared" si="1788"/>
        <v>0</v>
      </c>
      <c r="AM3275" s="2">
        <f t="shared" si="1789"/>
        <v>0</v>
      </c>
      <c r="AN3275" s="2">
        <f t="shared" si="1790"/>
        <v>0</v>
      </c>
      <c r="AO3275" s="2">
        <f t="shared" si="1791"/>
        <v>0</v>
      </c>
      <c r="AP3275" s="2">
        <f t="shared" si="1792"/>
        <v>0</v>
      </c>
      <c r="AR3275" t="str">
        <f t="shared" si="1795"/>
        <v>Merrick</v>
      </c>
      <c r="AS3275" t="s">
        <v>342</v>
      </c>
      <c r="AT3275" s="182">
        <v>3</v>
      </c>
      <c r="AV3275" s="98">
        <v>31</v>
      </c>
      <c r="AW3275" s="100">
        <v>121</v>
      </c>
      <c r="AX3275" s="106">
        <f t="shared" si="1793"/>
        <v>31121</v>
      </c>
      <c r="AZ3275" s="7" t="s">
        <v>2975</v>
      </c>
      <c r="BA3275" s="182" t="s">
        <v>3015</v>
      </c>
    </row>
    <row r="3276" spans="1:53" hidden="1" outlineLevel="1">
      <c r="A3276" t="s">
        <v>474</v>
      </c>
      <c r="B3276" t="s">
        <v>342</v>
      </c>
      <c r="C3276" s="1">
        <f t="shared" si="1779"/>
        <v>31</v>
      </c>
      <c r="D3276" s="7">
        <f>IF(P3276&gt;0,RANK(P3276,(P3276:R3276,S3276:AG3276)),0)</f>
        <v>2</v>
      </c>
      <c r="E3276" s="7">
        <f>IF(Q3276&gt;0,RANK(Q3276,(P3276:R3276,S3276:AG3276)),0)</f>
        <v>0</v>
      </c>
      <c r="F3276" s="7">
        <f>IF(R3276&gt;0,RANK(R3276,(P3276:R3276,S3276:AG3276)),0)</f>
        <v>1</v>
      </c>
      <c r="G3276" s="7">
        <f>IF(S3276&gt;0,RANK(S3276,(P3276:R3276,S3276:AG3276)),0)</f>
        <v>0</v>
      </c>
      <c r="H3276" s="49">
        <f t="shared" si="1780"/>
        <v>5</v>
      </c>
      <c r="I3276" s="178">
        <f t="shared" si="1763"/>
        <v>0.16129032258064516</v>
      </c>
      <c r="J3276" s="2"/>
      <c r="K3276" s="2">
        <f t="shared" si="1781"/>
        <v>0.41935483870967744</v>
      </c>
      <c r="L3276" s="2">
        <f t="shared" si="1782"/>
        <v>0</v>
      </c>
      <c r="M3276" s="2">
        <f t="shared" si="1783"/>
        <v>0.58064516129032262</v>
      </c>
      <c r="N3276" s="2">
        <f t="shared" si="1784"/>
        <v>0</v>
      </c>
      <c r="O3276" s="2">
        <f t="shared" si="1794"/>
        <v>-1.1102230246251565E-16</v>
      </c>
      <c r="P3276" s="1">
        <v>13</v>
      </c>
      <c r="R3276" s="1">
        <v>18</v>
      </c>
      <c r="AI3276" s="7">
        <f t="shared" si="1785"/>
        <v>0</v>
      </c>
      <c r="AJ3276" s="7">
        <f t="shared" si="1786"/>
        <v>0</v>
      </c>
      <c r="AK3276" s="7">
        <f t="shared" si="1787"/>
        <v>0</v>
      </c>
      <c r="AL3276" s="7">
        <f t="shared" si="1788"/>
        <v>0</v>
      </c>
      <c r="AM3276" s="2">
        <f t="shared" si="1789"/>
        <v>0</v>
      </c>
      <c r="AN3276" s="2">
        <f t="shared" si="1790"/>
        <v>0</v>
      </c>
      <c r="AO3276" s="2">
        <f t="shared" si="1791"/>
        <v>0</v>
      </c>
      <c r="AP3276" s="2">
        <f t="shared" si="1792"/>
        <v>0</v>
      </c>
      <c r="AR3276" t="str">
        <f t="shared" si="1795"/>
        <v>Morrill</v>
      </c>
      <c r="AS3276" t="s">
        <v>342</v>
      </c>
      <c r="AT3276" s="182">
        <v>3</v>
      </c>
      <c r="AV3276" s="98">
        <v>31</v>
      </c>
      <c r="AW3276" s="100">
        <v>123</v>
      </c>
      <c r="AX3276" s="106">
        <f t="shared" si="1793"/>
        <v>31123</v>
      </c>
      <c r="AZ3276" s="7" t="s">
        <v>2975</v>
      </c>
      <c r="BA3276" s="182" t="s">
        <v>3015</v>
      </c>
    </row>
    <row r="3277" spans="1:53" hidden="1" outlineLevel="1">
      <c r="A3277" t="s">
        <v>904</v>
      </c>
      <c r="B3277" t="s">
        <v>342</v>
      </c>
      <c r="C3277" s="1">
        <f t="shared" si="1779"/>
        <v>25</v>
      </c>
      <c r="D3277" s="7">
        <f>IF(P3277&gt;0,RANK(P3277,(P3277:R3277,S3277:AG3277)),0)</f>
        <v>1</v>
      </c>
      <c r="E3277" s="7">
        <f>IF(Q3277&gt;0,RANK(Q3277,(P3277:R3277,S3277:AG3277)),0)</f>
        <v>0</v>
      </c>
      <c r="F3277" s="7">
        <f>IF(R3277&gt;0,RANK(R3277,(P3277:R3277,S3277:AG3277)),0)</f>
        <v>2</v>
      </c>
      <c r="G3277" s="7">
        <f>IF(S3277&gt;0,RANK(S3277,(P3277:R3277,S3277:AG3277)),0)</f>
        <v>0</v>
      </c>
      <c r="H3277" s="49">
        <f t="shared" si="1780"/>
        <v>3</v>
      </c>
      <c r="I3277" s="178">
        <f t="shared" si="1763"/>
        <v>0.12</v>
      </c>
      <c r="J3277" s="2"/>
      <c r="K3277" s="2">
        <f t="shared" si="1781"/>
        <v>0.56000000000000005</v>
      </c>
      <c r="L3277" s="2">
        <f t="shared" si="1782"/>
        <v>0</v>
      </c>
      <c r="M3277" s="2">
        <f t="shared" si="1783"/>
        <v>0.44</v>
      </c>
      <c r="N3277" s="2">
        <f t="shared" si="1784"/>
        <v>0</v>
      </c>
      <c r="O3277" s="2">
        <f t="shared" si="1794"/>
        <v>-5.5511151231257827E-17</v>
      </c>
      <c r="P3277" s="1">
        <v>14</v>
      </c>
      <c r="R3277" s="1">
        <v>11</v>
      </c>
      <c r="AA3277" s="166"/>
      <c r="AI3277" s="7">
        <f t="shared" si="1785"/>
        <v>0</v>
      </c>
      <c r="AJ3277" s="7">
        <f t="shared" si="1786"/>
        <v>0</v>
      </c>
      <c r="AK3277" s="7">
        <f t="shared" si="1787"/>
        <v>0</v>
      </c>
      <c r="AL3277" s="7">
        <f t="shared" si="1788"/>
        <v>0</v>
      </c>
      <c r="AM3277" s="2">
        <f t="shared" si="1789"/>
        <v>0</v>
      </c>
      <c r="AN3277" s="2">
        <f t="shared" si="1790"/>
        <v>0</v>
      </c>
      <c r="AO3277" s="2">
        <f t="shared" si="1791"/>
        <v>0</v>
      </c>
      <c r="AP3277" s="2">
        <f t="shared" si="1792"/>
        <v>0</v>
      </c>
      <c r="AR3277" t="str">
        <f t="shared" si="1795"/>
        <v>Nance</v>
      </c>
      <c r="AS3277" t="s">
        <v>342</v>
      </c>
      <c r="AT3277" s="182">
        <v>3</v>
      </c>
      <c r="AV3277" s="98">
        <v>31</v>
      </c>
      <c r="AW3277" s="100">
        <v>125</v>
      </c>
      <c r="AX3277" s="106">
        <f t="shared" si="1793"/>
        <v>31125</v>
      </c>
      <c r="AZ3277" s="7" t="s">
        <v>2975</v>
      </c>
      <c r="BA3277" s="182" t="s">
        <v>3015</v>
      </c>
    </row>
    <row r="3278" spans="1:53" hidden="1" outlineLevel="1">
      <c r="A3278" t="s">
        <v>824</v>
      </c>
      <c r="B3278" t="s">
        <v>342</v>
      </c>
      <c r="C3278" s="1">
        <f t="shared" si="1779"/>
        <v>74</v>
      </c>
      <c r="D3278" s="7">
        <f>IF(P3278&gt;0,RANK(P3278,(P3278:R3278,S3278:AG3278)),0)</f>
        <v>2</v>
      </c>
      <c r="E3278" s="7">
        <f>IF(Q3278&gt;0,RANK(Q3278,(P3278:R3278,S3278:AG3278)),0)</f>
        <v>0</v>
      </c>
      <c r="F3278" s="7">
        <f>IF(R3278&gt;0,RANK(R3278,(P3278:R3278,S3278:AG3278)),0)</f>
        <v>1</v>
      </c>
      <c r="G3278" s="7">
        <f>IF(S3278&gt;0,RANK(S3278,(P3278:R3278,S3278:AG3278)),0)</f>
        <v>0</v>
      </c>
      <c r="H3278" s="49">
        <f t="shared" si="1780"/>
        <v>4</v>
      </c>
      <c r="I3278" s="178">
        <f t="shared" si="1763"/>
        <v>5.4054054054054057E-2</v>
      </c>
      <c r="J3278" s="2"/>
      <c r="K3278" s="2">
        <f t="shared" si="1781"/>
        <v>0.47297297297297297</v>
      </c>
      <c r="L3278" s="2">
        <f t="shared" si="1782"/>
        <v>0</v>
      </c>
      <c r="M3278" s="2">
        <f t="shared" si="1783"/>
        <v>0.52702702702702697</v>
      </c>
      <c r="N3278" s="2">
        <f t="shared" si="1784"/>
        <v>0</v>
      </c>
      <c r="O3278" s="2">
        <f t="shared" si="1794"/>
        <v>0</v>
      </c>
      <c r="P3278" s="1">
        <v>35</v>
      </c>
      <c r="R3278" s="1">
        <v>39</v>
      </c>
      <c r="AI3278" s="7">
        <f t="shared" si="1785"/>
        <v>0</v>
      </c>
      <c r="AJ3278" s="7">
        <f t="shared" si="1786"/>
        <v>0</v>
      </c>
      <c r="AK3278" s="7">
        <f t="shared" si="1787"/>
        <v>0</v>
      </c>
      <c r="AL3278" s="7">
        <f t="shared" si="1788"/>
        <v>0</v>
      </c>
      <c r="AM3278" s="2">
        <f t="shared" si="1789"/>
        <v>0</v>
      </c>
      <c r="AN3278" s="2">
        <f t="shared" si="1790"/>
        <v>0</v>
      </c>
      <c r="AO3278" s="2">
        <f t="shared" si="1791"/>
        <v>0</v>
      </c>
      <c r="AP3278" s="2">
        <f t="shared" si="1792"/>
        <v>0</v>
      </c>
      <c r="AR3278" t="str">
        <f t="shared" si="1795"/>
        <v>Nemaha</v>
      </c>
      <c r="AS3278" t="s">
        <v>342</v>
      </c>
      <c r="AT3278" s="182">
        <v>3</v>
      </c>
      <c r="AV3278" s="98">
        <v>31</v>
      </c>
      <c r="AW3278" s="100">
        <v>127</v>
      </c>
      <c r="AX3278" s="106">
        <f t="shared" si="1793"/>
        <v>31127</v>
      </c>
      <c r="AZ3278" s="7" t="s">
        <v>2975</v>
      </c>
      <c r="BA3278" s="182" t="s">
        <v>3015</v>
      </c>
    </row>
    <row r="3279" spans="1:53" hidden="1" outlineLevel="1">
      <c r="A3279" t="s">
        <v>2350</v>
      </c>
      <c r="B3279" t="s">
        <v>342</v>
      </c>
      <c r="C3279" s="1">
        <f t="shared" ref="C3279:C3308" si="1796">SUM(P3279:AG3279)</f>
        <v>35</v>
      </c>
      <c r="D3279" s="7">
        <f>IF(P3279&gt;0,RANK(P3279,(P3279:R3279,S3279:AG3279)),0)</f>
        <v>2</v>
      </c>
      <c r="E3279" s="7">
        <f>IF(Q3279&gt;0,RANK(Q3279,(P3279:R3279,S3279:AG3279)),0)</f>
        <v>0</v>
      </c>
      <c r="F3279" s="7">
        <f>IF(R3279&gt;0,RANK(R3279,(P3279:R3279,S3279:AG3279)),0)</f>
        <v>1</v>
      </c>
      <c r="G3279" s="7">
        <f>IF(S3279&gt;0,RANK(S3279,(P3279:R3279,S3279:AG3279)),0)</f>
        <v>0</v>
      </c>
      <c r="H3279" s="49">
        <f t="shared" ref="H3279:H3308" si="1797">MAX(P3279:Y3279)-LARGE(P3279:Y3279,2)</f>
        <v>1</v>
      </c>
      <c r="I3279" s="178">
        <f t="shared" ref="I3279:I3308" si="1798">H3279/C3279</f>
        <v>2.8571428571428571E-2</v>
      </c>
      <c r="J3279" s="2"/>
      <c r="K3279" s="2">
        <f t="shared" ref="K3279:K3308" si="1799">IF($C3279=0,"-",P3279/$C3279)</f>
        <v>0.48571428571428571</v>
      </c>
      <c r="L3279" s="2">
        <f t="shared" ref="L3279:L3308" si="1800">IF($C3279=0,"-",Q3279/$C3279)</f>
        <v>0</v>
      </c>
      <c r="M3279" s="2">
        <f t="shared" ref="M3279:M3308" si="1801">IF($C3279=0,"-",R3279/$C3279)</f>
        <v>0.51428571428571423</v>
      </c>
      <c r="N3279" s="2">
        <f t="shared" ref="N3279:N3308" si="1802">IF($C3279=0,"-",S3279/$C3279)</f>
        <v>0</v>
      </c>
      <c r="O3279" s="2">
        <f t="shared" si="1794"/>
        <v>0</v>
      </c>
      <c r="P3279" s="1">
        <v>17</v>
      </c>
      <c r="R3279" s="1">
        <v>18</v>
      </c>
      <c r="AI3279" s="7">
        <f t="shared" ref="AI3279:AI3308" si="1803">IF(T3279&gt;0,RANK(T3279,(P3279:Z3279)),0)</f>
        <v>0</v>
      </c>
      <c r="AJ3279" s="7">
        <f t="shared" ref="AJ3279:AJ3308" si="1804">IF(U3279&gt;0,RANK(U3279,(P3279:Z3279)),0)</f>
        <v>0</v>
      </c>
      <c r="AK3279" s="7">
        <f t="shared" ref="AK3279:AK3308" si="1805">IF(V3279&gt;0,RANK(V3279,(P3279:Z3279)),0)</f>
        <v>0</v>
      </c>
      <c r="AL3279" s="7">
        <f t="shared" ref="AL3279:AL3308" si="1806">IF(W3279&gt;0,RANK(W3279,(P3279:Z3279)),0)</f>
        <v>0</v>
      </c>
      <c r="AM3279" s="2">
        <f t="shared" ref="AM3279:AM3308" si="1807">IF($C3279=0,"-",T3279/$C3279)</f>
        <v>0</v>
      </c>
      <c r="AN3279" s="2">
        <f t="shared" ref="AN3279:AN3308" si="1808">IF($C3279=0,"-",U3279/$C3279)</f>
        <v>0</v>
      </c>
      <c r="AO3279" s="2">
        <f t="shared" ref="AO3279:AO3308" si="1809">IF($C3279=0,"-",V3279/$C3279)</f>
        <v>0</v>
      </c>
      <c r="AP3279" s="2">
        <f t="shared" ref="AP3279:AP3308" si="1810">IF($C3279=0,"-",W3279/$C3279)</f>
        <v>0</v>
      </c>
      <c r="AR3279" t="str">
        <f t="shared" si="1795"/>
        <v>Nuckolls</v>
      </c>
      <c r="AS3279" t="s">
        <v>342</v>
      </c>
      <c r="AT3279" s="182">
        <v>3</v>
      </c>
      <c r="AV3279" s="98">
        <v>31</v>
      </c>
      <c r="AW3279" s="100">
        <v>129</v>
      </c>
      <c r="AX3279" s="106">
        <f t="shared" ref="AX3279:AX3307" si="1811">AV3279*1000+AW3279</f>
        <v>31129</v>
      </c>
      <c r="AZ3279" s="7" t="s">
        <v>2975</v>
      </c>
      <c r="BA3279" s="182" t="s">
        <v>3015</v>
      </c>
    </row>
    <row r="3280" spans="1:53" hidden="1" outlineLevel="1">
      <c r="A3280" t="s">
        <v>2358</v>
      </c>
      <c r="B3280" t="s">
        <v>342</v>
      </c>
      <c r="C3280" s="1">
        <f t="shared" si="1796"/>
        <v>180</v>
      </c>
      <c r="D3280" s="7">
        <f>IF(P3280&gt;0,RANK(P3280,(P3280:R3280,S3280:AG3280)),0)</f>
        <v>2</v>
      </c>
      <c r="E3280" s="7">
        <f>IF(Q3280&gt;0,RANK(Q3280,(P3280:R3280,S3280:AG3280)),0)</f>
        <v>0</v>
      </c>
      <c r="F3280" s="7">
        <f>IF(R3280&gt;0,RANK(R3280,(P3280:R3280,S3280:AG3280)),0)</f>
        <v>1</v>
      </c>
      <c r="G3280" s="7">
        <f>IF(S3280&gt;0,RANK(S3280,(P3280:R3280,S3280:AG3280)),0)</f>
        <v>0</v>
      </c>
      <c r="H3280" s="49">
        <f t="shared" si="1797"/>
        <v>28</v>
      </c>
      <c r="I3280" s="178">
        <f t="shared" si="1798"/>
        <v>0.15555555555555556</v>
      </c>
      <c r="J3280" s="2"/>
      <c r="K3280" s="2">
        <f t="shared" si="1799"/>
        <v>0.42222222222222222</v>
      </c>
      <c r="L3280" s="2">
        <f t="shared" si="1800"/>
        <v>0</v>
      </c>
      <c r="M3280" s="2">
        <f t="shared" si="1801"/>
        <v>0.57777777777777772</v>
      </c>
      <c r="N3280" s="2">
        <f t="shared" si="1802"/>
        <v>0</v>
      </c>
      <c r="O3280" s="2">
        <f t="shared" si="1794"/>
        <v>0</v>
      </c>
      <c r="P3280" s="1">
        <v>76</v>
      </c>
      <c r="R3280" s="1">
        <v>104</v>
      </c>
      <c r="AI3280" s="7">
        <f t="shared" si="1803"/>
        <v>0</v>
      </c>
      <c r="AJ3280" s="7">
        <f t="shared" si="1804"/>
        <v>0</v>
      </c>
      <c r="AK3280" s="7">
        <f t="shared" si="1805"/>
        <v>0</v>
      </c>
      <c r="AL3280" s="7">
        <f t="shared" si="1806"/>
        <v>0</v>
      </c>
      <c r="AM3280" s="2">
        <f t="shared" si="1807"/>
        <v>0</v>
      </c>
      <c r="AN3280" s="2">
        <f t="shared" si="1808"/>
        <v>0</v>
      </c>
      <c r="AO3280" s="2">
        <f t="shared" si="1809"/>
        <v>0</v>
      </c>
      <c r="AP3280" s="2">
        <f t="shared" si="1810"/>
        <v>0</v>
      </c>
      <c r="AR3280" t="str">
        <f t="shared" si="1795"/>
        <v>Otoe</v>
      </c>
      <c r="AS3280" t="s">
        <v>342</v>
      </c>
      <c r="AT3280" s="182">
        <v>1</v>
      </c>
      <c r="AV3280" s="98">
        <v>31</v>
      </c>
      <c r="AW3280" s="100">
        <v>131</v>
      </c>
      <c r="AX3280" s="106">
        <f t="shared" si="1811"/>
        <v>31131</v>
      </c>
      <c r="AZ3280" s="7" t="s">
        <v>2975</v>
      </c>
      <c r="BA3280" s="182" t="s">
        <v>3015</v>
      </c>
    </row>
    <row r="3281" spans="1:53" hidden="1" outlineLevel="1">
      <c r="A3281" t="s">
        <v>180</v>
      </c>
      <c r="B3281" t="s">
        <v>342</v>
      </c>
      <c r="C3281" s="1">
        <f t="shared" si="1796"/>
        <v>40</v>
      </c>
      <c r="D3281" s="7">
        <f>IF(P3281&gt;0,RANK(P3281,(P3281:R3281,S3281:AG3281)),0)</f>
        <v>1</v>
      </c>
      <c r="E3281" s="7">
        <f>IF(Q3281&gt;0,RANK(Q3281,(P3281:R3281,S3281:AG3281)),0)</f>
        <v>0</v>
      </c>
      <c r="F3281" s="7">
        <f>IF(R3281&gt;0,RANK(R3281,(P3281:R3281,S3281:AG3281)),0)</f>
        <v>2</v>
      </c>
      <c r="G3281" s="7">
        <f>IF(S3281&gt;0,RANK(S3281,(P3281:R3281,S3281:AG3281)),0)</f>
        <v>0</v>
      </c>
      <c r="H3281" s="49">
        <f t="shared" si="1797"/>
        <v>18</v>
      </c>
      <c r="I3281" s="178">
        <f t="shared" si="1798"/>
        <v>0.45</v>
      </c>
      <c r="J3281" s="2"/>
      <c r="K3281" s="2">
        <f t="shared" si="1799"/>
        <v>0.72499999999999998</v>
      </c>
      <c r="L3281" s="2">
        <f t="shared" si="1800"/>
        <v>0</v>
      </c>
      <c r="M3281" s="2">
        <f t="shared" si="1801"/>
        <v>0.27500000000000002</v>
      </c>
      <c r="N3281" s="2">
        <f t="shared" si="1802"/>
        <v>0</v>
      </c>
      <c r="O3281" s="2">
        <f t="shared" si="1794"/>
        <v>0</v>
      </c>
      <c r="P3281" s="1">
        <v>29</v>
      </c>
      <c r="R3281" s="1">
        <v>11</v>
      </c>
      <c r="AI3281" s="7">
        <f t="shared" si="1803"/>
        <v>0</v>
      </c>
      <c r="AJ3281" s="7">
        <f t="shared" si="1804"/>
        <v>0</v>
      </c>
      <c r="AK3281" s="7">
        <f t="shared" si="1805"/>
        <v>0</v>
      </c>
      <c r="AL3281" s="7">
        <f t="shared" si="1806"/>
        <v>0</v>
      </c>
      <c r="AM3281" s="2">
        <f t="shared" si="1807"/>
        <v>0</v>
      </c>
      <c r="AN3281" s="2">
        <f t="shared" si="1808"/>
        <v>0</v>
      </c>
      <c r="AO3281" s="2">
        <f t="shared" si="1809"/>
        <v>0</v>
      </c>
      <c r="AP3281" s="2">
        <f t="shared" si="1810"/>
        <v>0</v>
      </c>
      <c r="AR3281" t="str">
        <f t="shared" si="1795"/>
        <v>Pawnee</v>
      </c>
      <c r="AS3281" t="s">
        <v>342</v>
      </c>
      <c r="AT3281" s="182">
        <v>3</v>
      </c>
      <c r="AV3281" s="98">
        <v>31</v>
      </c>
      <c r="AW3281" s="100">
        <v>133</v>
      </c>
      <c r="AX3281" s="106">
        <f t="shared" si="1811"/>
        <v>31133</v>
      </c>
      <c r="AZ3281" s="7" t="s">
        <v>2975</v>
      </c>
      <c r="BA3281" s="182" t="s">
        <v>3015</v>
      </c>
    </row>
    <row r="3282" spans="1:53" hidden="1" outlineLevel="1">
      <c r="A3282" t="s">
        <v>1026</v>
      </c>
      <c r="B3282" t="s">
        <v>342</v>
      </c>
      <c r="C3282" s="1">
        <f t="shared" si="1796"/>
        <v>21</v>
      </c>
      <c r="D3282" s="7">
        <f>IF(P3282&gt;0,RANK(P3282,(P3282:R3282,S3282:AG3282)),0)</f>
        <v>1</v>
      </c>
      <c r="E3282" s="7">
        <f>IF(Q3282&gt;0,RANK(Q3282,(P3282:R3282,S3282:AG3282)),0)</f>
        <v>0</v>
      </c>
      <c r="F3282" s="7">
        <f>IF(R3282&gt;0,RANK(R3282,(P3282:R3282,S3282:AG3282)),0)</f>
        <v>2</v>
      </c>
      <c r="G3282" s="7">
        <f>IF(S3282&gt;0,RANK(S3282,(P3282:R3282,S3282:AG3282)),0)</f>
        <v>0</v>
      </c>
      <c r="H3282" s="49">
        <f t="shared" si="1797"/>
        <v>11</v>
      </c>
      <c r="I3282" s="178">
        <f t="shared" si="1798"/>
        <v>0.52380952380952384</v>
      </c>
      <c r="J3282" s="2"/>
      <c r="K3282" s="2">
        <f t="shared" si="1799"/>
        <v>0.76190476190476186</v>
      </c>
      <c r="L3282" s="2">
        <f t="shared" si="1800"/>
        <v>0</v>
      </c>
      <c r="M3282" s="2">
        <f t="shared" si="1801"/>
        <v>0.23809523809523808</v>
      </c>
      <c r="N3282" s="2">
        <f t="shared" si="1802"/>
        <v>0</v>
      </c>
      <c r="O3282" s="2">
        <f t="shared" si="1794"/>
        <v>5.5511151231257827E-17</v>
      </c>
      <c r="P3282" s="1">
        <v>16</v>
      </c>
      <c r="R3282" s="1">
        <v>5</v>
      </c>
      <c r="AI3282" s="7">
        <f t="shared" si="1803"/>
        <v>0</v>
      </c>
      <c r="AJ3282" s="7">
        <f t="shared" si="1804"/>
        <v>0</v>
      </c>
      <c r="AK3282" s="7">
        <f t="shared" si="1805"/>
        <v>0</v>
      </c>
      <c r="AL3282" s="7">
        <f t="shared" si="1806"/>
        <v>0</v>
      </c>
      <c r="AM3282" s="2">
        <f t="shared" si="1807"/>
        <v>0</v>
      </c>
      <c r="AN3282" s="2">
        <f t="shared" si="1808"/>
        <v>0</v>
      </c>
      <c r="AO3282" s="2">
        <f t="shared" si="1809"/>
        <v>0</v>
      </c>
      <c r="AP3282" s="2">
        <f t="shared" si="1810"/>
        <v>0</v>
      </c>
      <c r="AR3282" t="str">
        <f t="shared" si="1795"/>
        <v>Perkins</v>
      </c>
      <c r="AS3282" t="s">
        <v>342</v>
      </c>
      <c r="AT3282" s="182">
        <v>3</v>
      </c>
      <c r="AV3282" s="98">
        <v>31</v>
      </c>
      <c r="AW3282" s="100">
        <v>135</v>
      </c>
      <c r="AX3282" s="106">
        <f t="shared" si="1811"/>
        <v>31135</v>
      </c>
      <c r="AZ3282" s="7" t="s">
        <v>2975</v>
      </c>
      <c r="BA3282" s="182" t="s">
        <v>3015</v>
      </c>
    </row>
    <row r="3283" spans="1:53" hidden="1" outlineLevel="1">
      <c r="A3283" t="s">
        <v>1011</v>
      </c>
      <c r="B3283" t="s">
        <v>342</v>
      </c>
      <c r="C3283" s="1">
        <f t="shared" si="1796"/>
        <v>75</v>
      </c>
      <c r="D3283" s="7">
        <f>IF(P3283&gt;0,RANK(P3283,(P3283:R3283,S3283:AG3283)),0)</f>
        <v>2</v>
      </c>
      <c r="E3283" s="7">
        <f>IF(Q3283&gt;0,RANK(Q3283,(P3283:R3283,S3283:AG3283)),0)</f>
        <v>0</v>
      </c>
      <c r="F3283" s="7">
        <f>IF(R3283&gt;0,RANK(R3283,(P3283:R3283,S3283:AG3283)),0)</f>
        <v>1</v>
      </c>
      <c r="G3283" s="7">
        <f>IF(S3283&gt;0,RANK(S3283,(P3283:R3283,S3283:AG3283)),0)</f>
        <v>0</v>
      </c>
      <c r="H3283" s="49">
        <f t="shared" si="1797"/>
        <v>9</v>
      </c>
      <c r="I3283" s="178">
        <f t="shared" si="1798"/>
        <v>0.12</v>
      </c>
      <c r="J3283" s="2"/>
      <c r="K3283" s="2">
        <f t="shared" si="1799"/>
        <v>0.44</v>
      </c>
      <c r="L3283" s="2">
        <f t="shared" si="1800"/>
        <v>0</v>
      </c>
      <c r="M3283" s="2">
        <f t="shared" si="1801"/>
        <v>0.56000000000000005</v>
      </c>
      <c r="N3283" s="2">
        <f t="shared" si="1802"/>
        <v>0</v>
      </c>
      <c r="O3283" s="2">
        <f t="shared" si="1794"/>
        <v>0</v>
      </c>
      <c r="P3283" s="1">
        <v>33</v>
      </c>
      <c r="R3283" s="1">
        <v>42</v>
      </c>
      <c r="AI3283" s="7">
        <f t="shared" si="1803"/>
        <v>0</v>
      </c>
      <c r="AJ3283" s="7">
        <f t="shared" si="1804"/>
        <v>0</v>
      </c>
      <c r="AK3283" s="7">
        <f t="shared" si="1805"/>
        <v>0</v>
      </c>
      <c r="AL3283" s="7">
        <f t="shared" si="1806"/>
        <v>0</v>
      </c>
      <c r="AM3283" s="2">
        <f t="shared" si="1807"/>
        <v>0</v>
      </c>
      <c r="AN3283" s="2">
        <f t="shared" si="1808"/>
        <v>0</v>
      </c>
      <c r="AO3283" s="2">
        <f t="shared" si="1809"/>
        <v>0</v>
      </c>
      <c r="AP3283" s="2">
        <f t="shared" si="1810"/>
        <v>0</v>
      </c>
      <c r="AR3283" t="str">
        <f t="shared" si="1795"/>
        <v>Phelps</v>
      </c>
      <c r="AS3283" t="s">
        <v>342</v>
      </c>
      <c r="AT3283" s="182">
        <v>3</v>
      </c>
      <c r="AV3283" s="98">
        <v>31</v>
      </c>
      <c r="AW3283" s="100">
        <v>137</v>
      </c>
      <c r="AX3283" s="106">
        <f t="shared" si="1811"/>
        <v>31137</v>
      </c>
      <c r="AZ3283" s="7" t="s">
        <v>2975</v>
      </c>
      <c r="BA3283" s="182" t="s">
        <v>3015</v>
      </c>
    </row>
    <row r="3284" spans="1:53" hidden="1" outlineLevel="1">
      <c r="A3284" t="s">
        <v>2168</v>
      </c>
      <c r="B3284" t="s">
        <v>342</v>
      </c>
      <c r="C3284" s="1">
        <f t="shared" si="1796"/>
        <v>30</v>
      </c>
      <c r="D3284" s="7">
        <f>IF(P3284&gt;0,RANK(P3284,(P3284:R3284,S3284:AG3284)),0)</f>
        <v>2</v>
      </c>
      <c r="E3284" s="7">
        <f>IF(Q3284&gt;0,RANK(Q3284,(P3284:R3284,S3284:AG3284)),0)</f>
        <v>0</v>
      </c>
      <c r="F3284" s="7">
        <f>IF(R3284&gt;0,RANK(R3284,(P3284:R3284,S3284:AG3284)),0)</f>
        <v>1</v>
      </c>
      <c r="G3284" s="7">
        <f>IF(S3284&gt;0,RANK(S3284,(P3284:R3284,S3284:AG3284)),0)</f>
        <v>0</v>
      </c>
      <c r="H3284" s="49">
        <f t="shared" si="1797"/>
        <v>10</v>
      </c>
      <c r="I3284" s="178">
        <f t="shared" si="1798"/>
        <v>0.33333333333333331</v>
      </c>
      <c r="J3284" s="2"/>
      <c r="K3284" s="2">
        <f t="shared" si="1799"/>
        <v>0.33333333333333331</v>
      </c>
      <c r="L3284" s="2">
        <f t="shared" si="1800"/>
        <v>0</v>
      </c>
      <c r="M3284" s="2">
        <f t="shared" si="1801"/>
        <v>0.66666666666666663</v>
      </c>
      <c r="N3284" s="2">
        <f t="shared" si="1802"/>
        <v>0</v>
      </c>
      <c r="O3284" s="2">
        <f t="shared" si="1794"/>
        <v>1.1102230246251565E-16</v>
      </c>
      <c r="P3284" s="1">
        <v>10</v>
      </c>
      <c r="R3284" s="1">
        <v>20</v>
      </c>
      <c r="AI3284" s="7">
        <f t="shared" si="1803"/>
        <v>0</v>
      </c>
      <c r="AJ3284" s="7">
        <f t="shared" si="1804"/>
        <v>0</v>
      </c>
      <c r="AK3284" s="7">
        <f t="shared" si="1805"/>
        <v>0</v>
      </c>
      <c r="AL3284" s="7">
        <f t="shared" si="1806"/>
        <v>0</v>
      </c>
      <c r="AM3284" s="2">
        <f t="shared" si="1807"/>
        <v>0</v>
      </c>
      <c r="AN3284" s="2">
        <f t="shared" si="1808"/>
        <v>0</v>
      </c>
      <c r="AO3284" s="2">
        <f t="shared" si="1809"/>
        <v>0</v>
      </c>
      <c r="AP3284" s="2">
        <f t="shared" si="1810"/>
        <v>0</v>
      </c>
      <c r="AR3284" t="str">
        <f t="shared" si="1795"/>
        <v>Pierce</v>
      </c>
      <c r="AS3284" t="s">
        <v>342</v>
      </c>
      <c r="AT3284" s="182">
        <v>3</v>
      </c>
      <c r="AV3284" s="98">
        <v>31</v>
      </c>
      <c r="AW3284" s="100">
        <v>139</v>
      </c>
      <c r="AX3284" s="106">
        <f t="shared" si="1811"/>
        <v>31139</v>
      </c>
      <c r="AZ3284" s="7" t="s">
        <v>2975</v>
      </c>
      <c r="BA3284" s="182" t="s">
        <v>3015</v>
      </c>
    </row>
    <row r="3285" spans="1:53" hidden="1" outlineLevel="1">
      <c r="A3285" t="s">
        <v>3076</v>
      </c>
      <c r="B3285" t="s">
        <v>342</v>
      </c>
      <c r="C3285" s="1">
        <f t="shared" si="1796"/>
        <v>236</v>
      </c>
      <c r="D3285" s="7">
        <f>IF(P3285&gt;0,RANK(P3285,(P3285:R3285,S3285:AG3285)),0)</f>
        <v>1</v>
      </c>
      <c r="E3285" s="7">
        <f>IF(Q3285&gt;0,RANK(Q3285,(P3285:R3285,S3285:AG3285)),0)</f>
        <v>0</v>
      </c>
      <c r="F3285" s="7">
        <f>IF(R3285&gt;0,RANK(R3285,(P3285:R3285,S3285:AG3285)),0)</f>
        <v>2</v>
      </c>
      <c r="G3285" s="7">
        <f>IF(S3285&gt;0,RANK(S3285,(P3285:R3285,S3285:AG3285)),0)</f>
        <v>0</v>
      </c>
      <c r="H3285" s="49">
        <f t="shared" si="1797"/>
        <v>20</v>
      </c>
      <c r="I3285" s="178">
        <f t="shared" si="1798"/>
        <v>8.4745762711864403E-2</v>
      </c>
      <c r="J3285" s="2"/>
      <c r="K3285" s="2">
        <f t="shared" si="1799"/>
        <v>0.5423728813559322</v>
      </c>
      <c r="L3285" s="2">
        <f t="shared" si="1800"/>
        <v>0</v>
      </c>
      <c r="M3285" s="2">
        <f t="shared" si="1801"/>
        <v>0.4576271186440678</v>
      </c>
      <c r="N3285" s="2">
        <f t="shared" si="1802"/>
        <v>0</v>
      </c>
      <c r="O3285" s="2">
        <f t="shared" si="1794"/>
        <v>0</v>
      </c>
      <c r="P3285" s="1">
        <v>128</v>
      </c>
      <c r="R3285" s="1">
        <v>108</v>
      </c>
      <c r="AI3285" s="7">
        <f t="shared" si="1803"/>
        <v>0</v>
      </c>
      <c r="AJ3285" s="7">
        <f t="shared" si="1804"/>
        <v>0</v>
      </c>
      <c r="AK3285" s="7">
        <f t="shared" si="1805"/>
        <v>0</v>
      </c>
      <c r="AL3285" s="7">
        <f t="shared" si="1806"/>
        <v>0</v>
      </c>
      <c r="AM3285" s="2">
        <f t="shared" si="1807"/>
        <v>0</v>
      </c>
      <c r="AN3285" s="2">
        <f t="shared" si="1808"/>
        <v>0</v>
      </c>
      <c r="AO3285" s="2">
        <f t="shared" si="1809"/>
        <v>0</v>
      </c>
      <c r="AP3285" s="2">
        <f t="shared" si="1810"/>
        <v>0</v>
      </c>
      <c r="AR3285" t="str">
        <f t="shared" si="1795"/>
        <v>Platte</v>
      </c>
      <c r="AS3285" t="s">
        <v>342</v>
      </c>
      <c r="AT3285" s="182">
        <v>1</v>
      </c>
      <c r="AV3285" s="98">
        <v>31</v>
      </c>
      <c r="AW3285" s="100">
        <v>141</v>
      </c>
      <c r="AX3285" s="106">
        <f t="shared" si="1811"/>
        <v>31141</v>
      </c>
      <c r="AZ3285" s="7" t="s">
        <v>2975</v>
      </c>
      <c r="BA3285" s="182" t="s">
        <v>3015</v>
      </c>
    </row>
    <row r="3286" spans="1:53" hidden="1" outlineLevel="1">
      <c r="A3286" t="s">
        <v>2950</v>
      </c>
      <c r="B3286" t="s">
        <v>342</v>
      </c>
      <c r="C3286" s="1">
        <f t="shared" si="1796"/>
        <v>58</v>
      </c>
      <c r="D3286" s="7">
        <f>IF(P3286&gt;0,RANK(P3286,(P3286:R3286,S3286:AG3286)),0)</f>
        <v>1</v>
      </c>
      <c r="E3286" s="7">
        <f>IF(Q3286&gt;0,RANK(Q3286,(P3286:R3286,S3286:AG3286)),0)</f>
        <v>0</v>
      </c>
      <c r="F3286" s="7">
        <f>IF(R3286&gt;0,RANK(R3286,(P3286:R3286,S3286:AG3286)),0)</f>
        <v>2</v>
      </c>
      <c r="G3286" s="7">
        <f>IF(S3286&gt;0,RANK(S3286,(P3286:R3286,S3286:AG3286)),0)</f>
        <v>0</v>
      </c>
      <c r="H3286" s="49">
        <f t="shared" si="1797"/>
        <v>4</v>
      </c>
      <c r="I3286" s="178">
        <f t="shared" si="1798"/>
        <v>6.8965517241379309E-2</v>
      </c>
      <c r="J3286" s="2"/>
      <c r="K3286" s="2">
        <f t="shared" si="1799"/>
        <v>0.53448275862068961</v>
      </c>
      <c r="L3286" s="2">
        <f t="shared" si="1800"/>
        <v>0</v>
      </c>
      <c r="M3286" s="2">
        <f t="shared" si="1801"/>
        <v>0.46551724137931033</v>
      </c>
      <c r="N3286" s="2">
        <f t="shared" si="1802"/>
        <v>0</v>
      </c>
      <c r="O3286" s="2">
        <f t="shared" si="1794"/>
        <v>5.5511151231257827E-17</v>
      </c>
      <c r="P3286" s="1">
        <v>31</v>
      </c>
      <c r="R3286" s="1">
        <v>27</v>
      </c>
      <c r="AI3286" s="7">
        <f t="shared" si="1803"/>
        <v>0</v>
      </c>
      <c r="AJ3286" s="7">
        <f t="shared" si="1804"/>
        <v>0</v>
      </c>
      <c r="AK3286" s="7">
        <f t="shared" si="1805"/>
        <v>0</v>
      </c>
      <c r="AL3286" s="7">
        <f t="shared" si="1806"/>
        <v>0</v>
      </c>
      <c r="AM3286" s="2">
        <f t="shared" si="1807"/>
        <v>0</v>
      </c>
      <c r="AN3286" s="2">
        <f t="shared" si="1808"/>
        <v>0</v>
      </c>
      <c r="AO3286" s="2">
        <f t="shared" si="1809"/>
        <v>0</v>
      </c>
      <c r="AP3286" s="2">
        <f t="shared" si="1810"/>
        <v>0</v>
      </c>
      <c r="AR3286" t="str">
        <f t="shared" si="1795"/>
        <v>Polk</v>
      </c>
      <c r="AS3286" t="s">
        <v>342</v>
      </c>
      <c r="AT3286" s="182">
        <v>1</v>
      </c>
      <c r="AV3286" s="98">
        <v>31</v>
      </c>
      <c r="AW3286" s="100">
        <v>143</v>
      </c>
      <c r="AX3286" s="106">
        <f t="shared" si="1811"/>
        <v>31143</v>
      </c>
      <c r="AZ3286" s="7" t="s">
        <v>2975</v>
      </c>
      <c r="BA3286" s="182" t="s">
        <v>3015</v>
      </c>
    </row>
    <row r="3287" spans="1:53" hidden="1" outlineLevel="1">
      <c r="A3287" t="s">
        <v>2272</v>
      </c>
      <c r="B3287" t="s">
        <v>342</v>
      </c>
      <c r="C3287" s="1">
        <f t="shared" si="1796"/>
        <v>71</v>
      </c>
      <c r="D3287" s="7">
        <f>IF(P3287&gt;0,RANK(P3287,(P3287:R3287,S3287:AG3287)),0)</f>
        <v>2</v>
      </c>
      <c r="E3287" s="7">
        <f>IF(Q3287&gt;0,RANK(Q3287,(P3287:R3287,S3287:AG3287)),0)</f>
        <v>0</v>
      </c>
      <c r="F3287" s="7">
        <f>IF(R3287&gt;0,RANK(R3287,(P3287:R3287,S3287:AG3287)),0)</f>
        <v>1</v>
      </c>
      <c r="G3287" s="7">
        <f>IF(S3287&gt;0,RANK(S3287,(P3287:R3287,S3287:AG3287)),0)</f>
        <v>0</v>
      </c>
      <c r="H3287" s="49">
        <f t="shared" si="1797"/>
        <v>21</v>
      </c>
      <c r="I3287" s="178">
        <f t="shared" si="1798"/>
        <v>0.29577464788732394</v>
      </c>
      <c r="J3287" s="2"/>
      <c r="K3287" s="2">
        <f t="shared" si="1799"/>
        <v>0.352112676056338</v>
      </c>
      <c r="L3287" s="2">
        <f t="shared" si="1800"/>
        <v>0</v>
      </c>
      <c r="M3287" s="2">
        <f t="shared" si="1801"/>
        <v>0.647887323943662</v>
      </c>
      <c r="N3287" s="2">
        <f t="shared" si="1802"/>
        <v>0</v>
      </c>
      <c r="O3287" s="2">
        <f t="shared" si="1794"/>
        <v>0</v>
      </c>
      <c r="P3287" s="1">
        <v>25</v>
      </c>
      <c r="R3287" s="1">
        <v>46</v>
      </c>
      <c r="AI3287" s="7">
        <f t="shared" si="1803"/>
        <v>0</v>
      </c>
      <c r="AJ3287" s="7">
        <f t="shared" si="1804"/>
        <v>0</v>
      </c>
      <c r="AK3287" s="7">
        <f t="shared" si="1805"/>
        <v>0</v>
      </c>
      <c r="AL3287" s="7">
        <f t="shared" si="1806"/>
        <v>0</v>
      </c>
      <c r="AM3287" s="2">
        <f t="shared" si="1807"/>
        <v>0</v>
      </c>
      <c r="AN3287" s="2">
        <f t="shared" si="1808"/>
        <v>0</v>
      </c>
      <c r="AO3287" s="2">
        <f t="shared" si="1809"/>
        <v>0</v>
      </c>
      <c r="AP3287" s="2">
        <f t="shared" si="1810"/>
        <v>0</v>
      </c>
      <c r="AR3287" t="str">
        <f t="shared" si="1795"/>
        <v>Red Willow</v>
      </c>
      <c r="AS3287" t="s">
        <v>342</v>
      </c>
      <c r="AT3287" s="182">
        <v>3</v>
      </c>
      <c r="AV3287" s="98">
        <v>31</v>
      </c>
      <c r="AW3287" s="100">
        <v>145</v>
      </c>
      <c r="AX3287" s="106">
        <f t="shared" si="1811"/>
        <v>31145</v>
      </c>
      <c r="AZ3287" s="7" t="s">
        <v>2975</v>
      </c>
      <c r="BA3287" s="182" t="s">
        <v>3015</v>
      </c>
    </row>
    <row r="3288" spans="1:53" hidden="1" outlineLevel="1">
      <c r="A3288" t="s">
        <v>1904</v>
      </c>
      <c r="B3288" t="s">
        <v>342</v>
      </c>
      <c r="C3288" s="1">
        <f t="shared" si="1796"/>
        <v>64</v>
      </c>
      <c r="D3288" s="7">
        <f>IF(P3288&gt;0,RANK(P3288,(P3288:R3288,S3288:AG3288)),0)</f>
        <v>1</v>
      </c>
      <c r="E3288" s="7">
        <f>IF(Q3288&gt;0,RANK(Q3288,(P3288:R3288,S3288:AG3288)),0)</f>
        <v>0</v>
      </c>
      <c r="F3288" s="7">
        <f>IF(R3288&gt;0,RANK(R3288,(P3288:R3288,S3288:AG3288)),0)</f>
        <v>2</v>
      </c>
      <c r="G3288" s="7">
        <f>IF(S3288&gt;0,RANK(S3288,(P3288:R3288,S3288:AG3288)),0)</f>
        <v>0</v>
      </c>
      <c r="H3288" s="49">
        <f t="shared" si="1797"/>
        <v>8</v>
      </c>
      <c r="I3288" s="178">
        <f t="shared" si="1798"/>
        <v>0.125</v>
      </c>
      <c r="J3288" s="2"/>
      <c r="K3288" s="2">
        <f t="shared" si="1799"/>
        <v>0.5625</v>
      </c>
      <c r="L3288" s="2">
        <f t="shared" si="1800"/>
        <v>0</v>
      </c>
      <c r="M3288" s="2">
        <f t="shared" si="1801"/>
        <v>0.4375</v>
      </c>
      <c r="N3288" s="2">
        <f t="shared" si="1802"/>
        <v>0</v>
      </c>
      <c r="O3288" s="2">
        <f t="shared" si="1794"/>
        <v>0</v>
      </c>
      <c r="P3288" s="1">
        <v>36</v>
      </c>
      <c r="R3288" s="1">
        <v>28</v>
      </c>
      <c r="AI3288" s="7">
        <f t="shared" si="1803"/>
        <v>0</v>
      </c>
      <c r="AJ3288" s="7">
        <f t="shared" si="1804"/>
        <v>0</v>
      </c>
      <c r="AK3288" s="7">
        <f t="shared" si="1805"/>
        <v>0</v>
      </c>
      <c r="AL3288" s="7">
        <f t="shared" si="1806"/>
        <v>0</v>
      </c>
      <c r="AM3288" s="2">
        <f t="shared" si="1807"/>
        <v>0</v>
      </c>
      <c r="AN3288" s="2">
        <f t="shared" si="1808"/>
        <v>0</v>
      </c>
      <c r="AO3288" s="2">
        <f t="shared" si="1809"/>
        <v>0</v>
      </c>
      <c r="AP3288" s="2">
        <f t="shared" si="1810"/>
        <v>0</v>
      </c>
      <c r="AR3288" t="str">
        <f t="shared" si="1795"/>
        <v>Richardson</v>
      </c>
      <c r="AS3288" t="s">
        <v>342</v>
      </c>
      <c r="AT3288" s="182">
        <v>3</v>
      </c>
      <c r="AV3288" s="98">
        <v>31</v>
      </c>
      <c r="AW3288" s="100">
        <v>147</v>
      </c>
      <c r="AX3288" s="106">
        <f t="shared" si="1811"/>
        <v>31147</v>
      </c>
      <c r="AZ3288" s="7" t="s">
        <v>2975</v>
      </c>
      <c r="BA3288" s="182" t="s">
        <v>3015</v>
      </c>
    </row>
    <row r="3289" spans="1:53" hidden="1" outlineLevel="1">
      <c r="A3289" t="s">
        <v>1950</v>
      </c>
      <c r="B3289" t="s">
        <v>342</v>
      </c>
      <c r="C3289" s="1">
        <f t="shared" si="1796"/>
        <v>10</v>
      </c>
      <c r="D3289" s="7">
        <f>IF(P3289&gt;0,RANK(P3289,(P3289:R3289,S3289:AG3289)),0)</f>
        <v>2</v>
      </c>
      <c r="E3289" s="7">
        <f>IF(Q3289&gt;0,RANK(Q3289,(P3289:R3289,S3289:AG3289)),0)</f>
        <v>0</v>
      </c>
      <c r="F3289" s="7">
        <f>IF(R3289&gt;0,RANK(R3289,(P3289:R3289,S3289:AG3289)),0)</f>
        <v>1</v>
      </c>
      <c r="G3289" s="7">
        <f>IF(S3289&gt;0,RANK(S3289,(P3289:R3289,S3289:AG3289)),0)</f>
        <v>0</v>
      </c>
      <c r="H3289" s="49">
        <f t="shared" si="1797"/>
        <v>4</v>
      </c>
      <c r="I3289" s="178">
        <f t="shared" si="1798"/>
        <v>0.4</v>
      </c>
      <c r="J3289" s="2"/>
      <c r="K3289" s="2">
        <f t="shared" si="1799"/>
        <v>0.3</v>
      </c>
      <c r="L3289" s="2">
        <f t="shared" si="1800"/>
        <v>0</v>
      </c>
      <c r="M3289" s="2">
        <f t="shared" si="1801"/>
        <v>0.7</v>
      </c>
      <c r="N3289" s="2">
        <f t="shared" si="1802"/>
        <v>0</v>
      </c>
      <c r="O3289" s="2">
        <f t="shared" si="1794"/>
        <v>0</v>
      </c>
      <c r="P3289" s="1">
        <v>3</v>
      </c>
      <c r="R3289" s="1">
        <v>7</v>
      </c>
      <c r="AI3289" s="7">
        <f t="shared" si="1803"/>
        <v>0</v>
      </c>
      <c r="AJ3289" s="7">
        <f t="shared" si="1804"/>
        <v>0</v>
      </c>
      <c r="AK3289" s="7">
        <f t="shared" si="1805"/>
        <v>0</v>
      </c>
      <c r="AL3289" s="7">
        <f t="shared" si="1806"/>
        <v>0</v>
      </c>
      <c r="AM3289" s="2">
        <f t="shared" si="1807"/>
        <v>0</v>
      </c>
      <c r="AN3289" s="2">
        <f t="shared" si="1808"/>
        <v>0</v>
      </c>
      <c r="AO3289" s="2">
        <f t="shared" si="1809"/>
        <v>0</v>
      </c>
      <c r="AP3289" s="2">
        <f t="shared" si="1810"/>
        <v>0</v>
      </c>
      <c r="AR3289" t="str">
        <f t="shared" si="1795"/>
        <v>Rock</v>
      </c>
      <c r="AS3289" t="s">
        <v>342</v>
      </c>
      <c r="AT3289" s="182">
        <v>3</v>
      </c>
      <c r="AV3289" s="98">
        <v>31</v>
      </c>
      <c r="AW3289" s="100">
        <v>149</v>
      </c>
      <c r="AX3289" s="106">
        <f t="shared" si="1811"/>
        <v>31149</v>
      </c>
      <c r="AZ3289" s="7" t="s">
        <v>2975</v>
      </c>
      <c r="BA3289" s="182" t="s">
        <v>3015</v>
      </c>
    </row>
    <row r="3290" spans="1:53" hidden="1" outlineLevel="1">
      <c r="A3290" t="s">
        <v>698</v>
      </c>
      <c r="B3290" t="s">
        <v>342</v>
      </c>
      <c r="C3290" s="1">
        <f t="shared" si="1796"/>
        <v>198</v>
      </c>
      <c r="D3290" s="7">
        <f>IF(P3290&gt;0,RANK(P3290,(P3290:R3290,S3290:AG3290)),0)</f>
        <v>1</v>
      </c>
      <c r="E3290" s="7">
        <f>IF(Q3290&gt;0,RANK(Q3290,(P3290:R3290,S3290:AG3290)),0)</f>
        <v>0</v>
      </c>
      <c r="F3290" s="7">
        <f>IF(R3290&gt;0,RANK(R3290,(P3290:R3290,S3290:AG3290)),0)</f>
        <v>2</v>
      </c>
      <c r="G3290" s="7">
        <f>IF(S3290&gt;0,RANK(S3290,(P3290:R3290,S3290:AG3290)),0)</f>
        <v>0</v>
      </c>
      <c r="H3290" s="49">
        <f t="shared" si="1797"/>
        <v>20</v>
      </c>
      <c r="I3290" s="178">
        <f t="shared" si="1798"/>
        <v>0.10101010101010101</v>
      </c>
      <c r="J3290" s="2"/>
      <c r="K3290" s="2">
        <f t="shared" si="1799"/>
        <v>0.5505050505050505</v>
      </c>
      <c r="L3290" s="2">
        <f t="shared" si="1800"/>
        <v>0</v>
      </c>
      <c r="M3290" s="2">
        <f t="shared" si="1801"/>
        <v>0.4494949494949495</v>
      </c>
      <c r="N3290" s="2">
        <f t="shared" si="1802"/>
        <v>0</v>
      </c>
      <c r="O3290" s="2">
        <f t="shared" si="1794"/>
        <v>0</v>
      </c>
      <c r="P3290" s="1">
        <v>109</v>
      </c>
      <c r="R3290" s="1">
        <v>89</v>
      </c>
      <c r="AI3290" s="7">
        <f t="shared" si="1803"/>
        <v>0</v>
      </c>
      <c r="AJ3290" s="7">
        <f t="shared" si="1804"/>
        <v>0</v>
      </c>
      <c r="AK3290" s="7">
        <f t="shared" si="1805"/>
        <v>0</v>
      </c>
      <c r="AL3290" s="7">
        <f t="shared" si="1806"/>
        <v>0</v>
      </c>
      <c r="AM3290" s="2">
        <f t="shared" si="1807"/>
        <v>0</v>
      </c>
      <c r="AN3290" s="2">
        <f t="shared" si="1808"/>
        <v>0</v>
      </c>
      <c r="AO3290" s="2">
        <f t="shared" si="1809"/>
        <v>0</v>
      </c>
      <c r="AP3290" s="2">
        <f t="shared" si="1810"/>
        <v>0</v>
      </c>
      <c r="AR3290" t="str">
        <f t="shared" si="1795"/>
        <v>Saline</v>
      </c>
      <c r="AS3290" t="s">
        <v>342</v>
      </c>
      <c r="AT3290" s="182">
        <v>3</v>
      </c>
      <c r="AV3290" s="98">
        <v>31</v>
      </c>
      <c r="AW3290" s="100">
        <v>151</v>
      </c>
      <c r="AX3290" s="106">
        <f t="shared" si="1811"/>
        <v>31151</v>
      </c>
      <c r="AZ3290" s="7" t="s">
        <v>2975</v>
      </c>
      <c r="BA3290" s="182" t="s">
        <v>3015</v>
      </c>
    </row>
    <row r="3291" spans="1:53" hidden="1" outlineLevel="1">
      <c r="A3291" t="s">
        <v>2268</v>
      </c>
      <c r="B3291" t="s">
        <v>342</v>
      </c>
      <c r="C3291" s="1">
        <f t="shared" si="1796"/>
        <v>2719</v>
      </c>
      <c r="D3291" s="7">
        <f>IF(P3291&gt;0,RANK(P3291,(P3291:R3291,S3291:AG3291)),0)</f>
        <v>2</v>
      </c>
      <c r="E3291" s="7">
        <f>IF(Q3291&gt;0,RANK(Q3291,(P3291:R3291,S3291:AG3291)),0)</f>
        <v>0</v>
      </c>
      <c r="F3291" s="7">
        <f>IF(R3291&gt;0,RANK(R3291,(P3291:R3291,S3291:AG3291)),0)</f>
        <v>1</v>
      </c>
      <c r="G3291" s="7">
        <f>IF(S3291&gt;0,RANK(S3291,(P3291:R3291,S3291:AG3291)),0)</f>
        <v>0</v>
      </c>
      <c r="H3291" s="49">
        <f t="shared" si="1797"/>
        <v>521</v>
      </c>
      <c r="I3291" s="178">
        <f t="shared" si="1798"/>
        <v>0.19161456417800662</v>
      </c>
      <c r="J3291" s="2"/>
      <c r="K3291" s="2">
        <f t="shared" si="1799"/>
        <v>0.4041927179109967</v>
      </c>
      <c r="L3291" s="2">
        <f t="shared" si="1800"/>
        <v>0</v>
      </c>
      <c r="M3291" s="2">
        <f t="shared" si="1801"/>
        <v>0.59580728208900335</v>
      </c>
      <c r="N3291" s="2">
        <f t="shared" si="1802"/>
        <v>0</v>
      </c>
      <c r="O3291" s="2">
        <f t="shared" si="1794"/>
        <v>-1.1102230246251565E-16</v>
      </c>
      <c r="P3291" s="1">
        <v>1099</v>
      </c>
      <c r="R3291" s="1">
        <v>1620</v>
      </c>
      <c r="AI3291" s="7">
        <f t="shared" si="1803"/>
        <v>0</v>
      </c>
      <c r="AJ3291" s="7">
        <f t="shared" si="1804"/>
        <v>0</v>
      </c>
      <c r="AK3291" s="7">
        <f t="shared" si="1805"/>
        <v>0</v>
      </c>
      <c r="AL3291" s="7">
        <f t="shared" si="1806"/>
        <v>0</v>
      </c>
      <c r="AM3291" s="2">
        <f t="shared" si="1807"/>
        <v>0</v>
      </c>
      <c r="AN3291" s="2">
        <f t="shared" si="1808"/>
        <v>0</v>
      </c>
      <c r="AO3291" s="2">
        <f t="shared" si="1809"/>
        <v>0</v>
      </c>
      <c r="AP3291" s="2">
        <f t="shared" si="1810"/>
        <v>0</v>
      </c>
      <c r="AR3291" t="str">
        <f t="shared" si="1795"/>
        <v>Sarpy</v>
      </c>
      <c r="AS3291" t="s">
        <v>342</v>
      </c>
      <c r="AT3291" s="182"/>
      <c r="AV3291" s="98">
        <v>31</v>
      </c>
      <c r="AW3291" s="100">
        <v>153</v>
      </c>
      <c r="AX3291" s="106">
        <f t="shared" si="1811"/>
        <v>31153</v>
      </c>
      <c r="AZ3291" s="7" t="s">
        <v>2975</v>
      </c>
      <c r="BA3291" s="182" t="s">
        <v>3015</v>
      </c>
    </row>
    <row r="3292" spans="1:53" hidden="1" outlineLevel="1">
      <c r="A3292" t="s">
        <v>1332</v>
      </c>
      <c r="B3292" t="s">
        <v>342</v>
      </c>
      <c r="C3292" s="1">
        <f t="shared" si="1796"/>
        <v>285</v>
      </c>
      <c r="D3292" s="7">
        <f>IF(P3292&gt;0,RANK(P3292,(P3292:R3292,S3292:AG3292)),0)</f>
        <v>2</v>
      </c>
      <c r="E3292" s="7">
        <f>IF(Q3292&gt;0,RANK(Q3292,(P3292:R3292,S3292:AG3292)),0)</f>
        <v>0</v>
      </c>
      <c r="F3292" s="7">
        <f>IF(R3292&gt;0,RANK(R3292,(P3292:R3292,S3292:AG3292)),0)</f>
        <v>1</v>
      </c>
      <c r="G3292" s="7">
        <f>IF(S3292&gt;0,RANK(S3292,(P3292:R3292,S3292:AG3292)),0)</f>
        <v>0</v>
      </c>
      <c r="H3292" s="49">
        <f t="shared" si="1797"/>
        <v>77</v>
      </c>
      <c r="I3292" s="178">
        <f t="shared" si="1798"/>
        <v>0.27017543859649124</v>
      </c>
      <c r="J3292" s="2"/>
      <c r="K3292" s="2">
        <f t="shared" si="1799"/>
        <v>0.36491228070175441</v>
      </c>
      <c r="L3292" s="2">
        <f t="shared" si="1800"/>
        <v>0</v>
      </c>
      <c r="M3292" s="2">
        <f t="shared" si="1801"/>
        <v>0.63508771929824559</v>
      </c>
      <c r="N3292" s="2">
        <f t="shared" si="1802"/>
        <v>0</v>
      </c>
      <c r="O3292" s="2">
        <f t="shared" si="1794"/>
        <v>0</v>
      </c>
      <c r="P3292" s="1">
        <v>104</v>
      </c>
      <c r="R3292" s="1">
        <v>181</v>
      </c>
      <c r="AI3292" s="7">
        <f t="shared" si="1803"/>
        <v>0</v>
      </c>
      <c r="AJ3292" s="7">
        <f t="shared" si="1804"/>
        <v>0</v>
      </c>
      <c r="AK3292" s="7">
        <f t="shared" si="1805"/>
        <v>0</v>
      </c>
      <c r="AL3292" s="7">
        <f t="shared" si="1806"/>
        <v>0</v>
      </c>
      <c r="AM3292" s="2">
        <f t="shared" si="1807"/>
        <v>0</v>
      </c>
      <c r="AN3292" s="2">
        <f t="shared" si="1808"/>
        <v>0</v>
      </c>
      <c r="AO3292" s="2">
        <f t="shared" si="1809"/>
        <v>0</v>
      </c>
      <c r="AP3292" s="2">
        <f t="shared" si="1810"/>
        <v>0</v>
      </c>
      <c r="AR3292" t="str">
        <f t="shared" si="1795"/>
        <v>Saunders</v>
      </c>
      <c r="AS3292" t="s">
        <v>342</v>
      </c>
      <c r="AT3292" s="182">
        <v>1</v>
      </c>
      <c r="AV3292" s="98">
        <v>31</v>
      </c>
      <c r="AW3292" s="100">
        <v>155</v>
      </c>
      <c r="AX3292" s="106">
        <f t="shared" si="1811"/>
        <v>31155</v>
      </c>
      <c r="AZ3292" s="7" t="s">
        <v>2975</v>
      </c>
      <c r="BA3292" s="182" t="s">
        <v>3015</v>
      </c>
    </row>
    <row r="3293" spans="1:53" hidden="1" outlineLevel="1">
      <c r="A3293" t="s">
        <v>134</v>
      </c>
      <c r="B3293" t="s">
        <v>342</v>
      </c>
      <c r="C3293" s="1">
        <f t="shared" si="1796"/>
        <v>329</v>
      </c>
      <c r="D3293" s="7">
        <f>IF(P3293&gt;0,RANK(P3293,(P3293:R3293,S3293:AG3293)),0)</f>
        <v>2</v>
      </c>
      <c r="E3293" s="7">
        <f>IF(Q3293&gt;0,RANK(Q3293,(P3293:R3293,S3293:AG3293)),0)</f>
        <v>0</v>
      </c>
      <c r="F3293" s="7">
        <f>IF(R3293&gt;0,RANK(R3293,(P3293:R3293,S3293:AG3293)),0)</f>
        <v>1</v>
      </c>
      <c r="G3293" s="7">
        <f>IF(S3293&gt;0,RANK(S3293,(P3293:R3293,S3293:AG3293)),0)</f>
        <v>0</v>
      </c>
      <c r="H3293" s="49">
        <f t="shared" si="1797"/>
        <v>83</v>
      </c>
      <c r="I3293" s="178">
        <f t="shared" si="1798"/>
        <v>0.25227963525835867</v>
      </c>
      <c r="J3293" s="2"/>
      <c r="K3293" s="2">
        <f t="shared" si="1799"/>
        <v>0.37386018237082069</v>
      </c>
      <c r="L3293" s="2">
        <f t="shared" si="1800"/>
        <v>0</v>
      </c>
      <c r="M3293" s="2">
        <f t="shared" si="1801"/>
        <v>0.62613981762917936</v>
      </c>
      <c r="N3293" s="2">
        <f t="shared" si="1802"/>
        <v>0</v>
      </c>
      <c r="O3293" s="2">
        <f t="shared" si="1794"/>
        <v>-1.1102230246251565E-16</v>
      </c>
      <c r="P3293" s="1">
        <v>123</v>
      </c>
      <c r="R3293" s="1">
        <v>206</v>
      </c>
      <c r="AI3293" s="7">
        <f t="shared" si="1803"/>
        <v>0</v>
      </c>
      <c r="AJ3293" s="7">
        <f t="shared" si="1804"/>
        <v>0</v>
      </c>
      <c r="AK3293" s="7">
        <f t="shared" si="1805"/>
        <v>0</v>
      </c>
      <c r="AL3293" s="7">
        <f t="shared" si="1806"/>
        <v>0</v>
      </c>
      <c r="AM3293" s="2">
        <f t="shared" si="1807"/>
        <v>0</v>
      </c>
      <c r="AN3293" s="2">
        <f t="shared" si="1808"/>
        <v>0</v>
      </c>
      <c r="AO3293" s="2">
        <f t="shared" si="1809"/>
        <v>0</v>
      </c>
      <c r="AP3293" s="2">
        <f t="shared" si="1810"/>
        <v>0</v>
      </c>
      <c r="AR3293" t="str">
        <f t="shared" si="1795"/>
        <v>Scotts Bluff</v>
      </c>
      <c r="AS3293" t="s">
        <v>342</v>
      </c>
      <c r="AT3293" s="182">
        <v>3</v>
      </c>
      <c r="AV3293" s="98">
        <v>31</v>
      </c>
      <c r="AW3293" s="100">
        <v>157</v>
      </c>
      <c r="AX3293" s="106">
        <f t="shared" si="1811"/>
        <v>31157</v>
      </c>
      <c r="AZ3293" s="7" t="s">
        <v>2975</v>
      </c>
      <c r="BA3293" s="182" t="s">
        <v>3015</v>
      </c>
    </row>
    <row r="3294" spans="1:53" hidden="1" outlineLevel="1">
      <c r="A3294" t="s">
        <v>440</v>
      </c>
      <c r="B3294" t="s">
        <v>342</v>
      </c>
      <c r="C3294" s="1">
        <f t="shared" si="1796"/>
        <v>207</v>
      </c>
      <c r="D3294" s="7">
        <f>IF(P3294&gt;0,RANK(P3294,(P3294:R3294,S3294:AG3294)),0)</f>
        <v>2</v>
      </c>
      <c r="E3294" s="7">
        <f>IF(Q3294&gt;0,RANK(Q3294,(P3294:R3294,S3294:AG3294)),0)</f>
        <v>0</v>
      </c>
      <c r="F3294" s="7">
        <f>IF(R3294&gt;0,RANK(R3294,(P3294:R3294,S3294:AG3294)),0)</f>
        <v>1</v>
      </c>
      <c r="G3294" s="7">
        <f>IF(S3294&gt;0,RANK(S3294,(P3294:R3294,S3294:AG3294)),0)</f>
        <v>0</v>
      </c>
      <c r="H3294" s="49">
        <f t="shared" si="1797"/>
        <v>35</v>
      </c>
      <c r="I3294" s="178">
        <f t="shared" si="1798"/>
        <v>0.16908212560386474</v>
      </c>
      <c r="J3294" s="2"/>
      <c r="K3294" s="2">
        <f t="shared" si="1799"/>
        <v>0.41545893719806765</v>
      </c>
      <c r="L3294" s="2">
        <f t="shared" si="1800"/>
        <v>0</v>
      </c>
      <c r="M3294" s="2">
        <f t="shared" si="1801"/>
        <v>0.58454106280193241</v>
      </c>
      <c r="N3294" s="2">
        <f t="shared" si="1802"/>
        <v>0</v>
      </c>
      <c r="O3294" s="2">
        <f t="shared" si="1794"/>
        <v>-1.1102230246251565E-16</v>
      </c>
      <c r="P3294" s="1">
        <v>86</v>
      </c>
      <c r="R3294" s="1">
        <v>121</v>
      </c>
      <c r="AI3294" s="7">
        <f t="shared" si="1803"/>
        <v>0</v>
      </c>
      <c r="AJ3294" s="7">
        <f t="shared" si="1804"/>
        <v>0</v>
      </c>
      <c r="AK3294" s="7">
        <f t="shared" si="1805"/>
        <v>0</v>
      </c>
      <c r="AL3294" s="7">
        <f t="shared" si="1806"/>
        <v>0</v>
      </c>
      <c r="AM3294" s="2">
        <f t="shared" si="1807"/>
        <v>0</v>
      </c>
      <c r="AN3294" s="2">
        <f t="shared" si="1808"/>
        <v>0</v>
      </c>
      <c r="AO3294" s="2">
        <f t="shared" si="1809"/>
        <v>0</v>
      </c>
      <c r="AP3294" s="2">
        <f t="shared" si="1810"/>
        <v>0</v>
      </c>
      <c r="AR3294" t="str">
        <f t="shared" si="1795"/>
        <v>Seward</v>
      </c>
      <c r="AS3294" t="s">
        <v>342</v>
      </c>
      <c r="AT3294" s="182">
        <v>1</v>
      </c>
      <c r="AV3294" s="98">
        <v>31</v>
      </c>
      <c r="AW3294" s="100">
        <v>159</v>
      </c>
      <c r="AX3294" s="106">
        <f t="shared" si="1811"/>
        <v>31159</v>
      </c>
      <c r="AZ3294" s="7" t="s">
        <v>2975</v>
      </c>
      <c r="BA3294" s="182" t="s">
        <v>3015</v>
      </c>
    </row>
    <row r="3295" spans="1:53" hidden="1" outlineLevel="1">
      <c r="A3295" t="s">
        <v>2731</v>
      </c>
      <c r="B3295" t="s">
        <v>342</v>
      </c>
      <c r="C3295" s="1">
        <f t="shared" si="1796"/>
        <v>26</v>
      </c>
      <c r="D3295" s="7">
        <f>IF(P3295&gt;0,RANK(P3295,(P3295:R3295,S3295:AG3295)),0)</f>
        <v>2</v>
      </c>
      <c r="E3295" s="7">
        <f>IF(Q3295&gt;0,RANK(Q3295,(P3295:R3295,S3295:AG3295)),0)</f>
        <v>0</v>
      </c>
      <c r="F3295" s="7">
        <f>IF(R3295&gt;0,RANK(R3295,(P3295:R3295,S3295:AG3295)),0)</f>
        <v>1</v>
      </c>
      <c r="G3295" s="7">
        <f>IF(S3295&gt;0,RANK(S3295,(P3295:R3295,S3295:AG3295)),0)</f>
        <v>0</v>
      </c>
      <c r="H3295" s="49">
        <f t="shared" si="1797"/>
        <v>6</v>
      </c>
      <c r="I3295" s="178">
        <f t="shared" si="1798"/>
        <v>0.23076923076923078</v>
      </c>
      <c r="J3295" s="2"/>
      <c r="K3295" s="2">
        <f t="shared" si="1799"/>
        <v>0.38461538461538464</v>
      </c>
      <c r="L3295" s="2">
        <f t="shared" si="1800"/>
        <v>0</v>
      </c>
      <c r="M3295" s="2">
        <f t="shared" si="1801"/>
        <v>0.61538461538461542</v>
      </c>
      <c r="N3295" s="2">
        <f t="shared" si="1802"/>
        <v>0</v>
      </c>
      <c r="O3295" s="2">
        <f t="shared" si="1794"/>
        <v>0</v>
      </c>
      <c r="P3295" s="1">
        <v>10</v>
      </c>
      <c r="R3295" s="1">
        <v>16</v>
      </c>
      <c r="AI3295" s="7">
        <f t="shared" si="1803"/>
        <v>0</v>
      </c>
      <c r="AJ3295" s="7">
        <f t="shared" si="1804"/>
        <v>0</v>
      </c>
      <c r="AK3295" s="7">
        <f t="shared" si="1805"/>
        <v>0</v>
      </c>
      <c r="AL3295" s="7">
        <f t="shared" si="1806"/>
        <v>0</v>
      </c>
      <c r="AM3295" s="2">
        <f t="shared" si="1807"/>
        <v>0</v>
      </c>
      <c r="AN3295" s="2">
        <f t="shared" si="1808"/>
        <v>0</v>
      </c>
      <c r="AO3295" s="2">
        <f t="shared" si="1809"/>
        <v>0</v>
      </c>
      <c r="AP3295" s="2">
        <f t="shared" si="1810"/>
        <v>0</v>
      </c>
      <c r="AR3295" t="str">
        <f t="shared" si="1795"/>
        <v>Sheridan</v>
      </c>
      <c r="AS3295" t="s">
        <v>342</v>
      </c>
      <c r="AT3295" s="182">
        <v>3</v>
      </c>
      <c r="AV3295" s="98">
        <v>31</v>
      </c>
      <c r="AW3295" s="100">
        <v>161</v>
      </c>
      <c r="AX3295" s="106">
        <f t="shared" si="1811"/>
        <v>31161</v>
      </c>
      <c r="AZ3295" s="7" t="s">
        <v>2975</v>
      </c>
      <c r="BA3295" s="182" t="s">
        <v>3015</v>
      </c>
    </row>
    <row r="3296" spans="1:53" hidden="1" outlineLevel="1">
      <c r="A3296" t="s">
        <v>1745</v>
      </c>
      <c r="B3296" t="s">
        <v>342</v>
      </c>
      <c r="C3296" s="1">
        <f t="shared" si="1796"/>
        <v>32</v>
      </c>
      <c r="D3296" s="7">
        <f>IF(P3296&gt;0,RANK(P3296,(P3296:R3296,S3296:AG3296)),0)</f>
        <v>2</v>
      </c>
      <c r="E3296" s="7">
        <f>IF(Q3296&gt;0,RANK(Q3296,(P3296:R3296,S3296:AG3296)),0)</f>
        <v>0</v>
      </c>
      <c r="F3296" s="7">
        <f>IF(R3296&gt;0,RANK(R3296,(P3296:R3296,S3296:AG3296)),0)</f>
        <v>1</v>
      </c>
      <c r="G3296" s="7">
        <f>IF(S3296&gt;0,RANK(S3296,(P3296:R3296,S3296:AG3296)),0)</f>
        <v>0</v>
      </c>
      <c r="H3296" s="49">
        <f t="shared" si="1797"/>
        <v>10</v>
      </c>
      <c r="I3296" s="178">
        <f t="shared" si="1798"/>
        <v>0.3125</v>
      </c>
      <c r="J3296" s="2"/>
      <c r="K3296" s="2">
        <f t="shared" si="1799"/>
        <v>0.34375</v>
      </c>
      <c r="L3296" s="2">
        <f t="shared" si="1800"/>
        <v>0</v>
      </c>
      <c r="M3296" s="2">
        <f t="shared" si="1801"/>
        <v>0.65625</v>
      </c>
      <c r="N3296" s="2">
        <f t="shared" si="1802"/>
        <v>0</v>
      </c>
      <c r="O3296" s="2">
        <f t="shared" si="1794"/>
        <v>0</v>
      </c>
      <c r="P3296" s="1">
        <v>11</v>
      </c>
      <c r="R3296" s="1">
        <v>21</v>
      </c>
      <c r="AI3296" s="7">
        <f t="shared" si="1803"/>
        <v>0</v>
      </c>
      <c r="AJ3296" s="7">
        <f t="shared" si="1804"/>
        <v>0</v>
      </c>
      <c r="AK3296" s="7">
        <f t="shared" si="1805"/>
        <v>0</v>
      </c>
      <c r="AL3296" s="7">
        <f t="shared" si="1806"/>
        <v>0</v>
      </c>
      <c r="AM3296" s="2">
        <f t="shared" si="1807"/>
        <v>0</v>
      </c>
      <c r="AN3296" s="2">
        <f t="shared" si="1808"/>
        <v>0</v>
      </c>
      <c r="AO3296" s="2">
        <f t="shared" si="1809"/>
        <v>0</v>
      </c>
      <c r="AP3296" s="2">
        <f t="shared" si="1810"/>
        <v>0</v>
      </c>
      <c r="AR3296" t="str">
        <f t="shared" si="1795"/>
        <v>Sherman</v>
      </c>
      <c r="AS3296" t="s">
        <v>342</v>
      </c>
      <c r="AT3296" s="182">
        <v>3</v>
      </c>
      <c r="AV3296" s="98">
        <v>31</v>
      </c>
      <c r="AW3296" s="100">
        <v>163</v>
      </c>
      <c r="AX3296" s="106">
        <f t="shared" si="1811"/>
        <v>31163</v>
      </c>
      <c r="AZ3296" s="7" t="s">
        <v>2975</v>
      </c>
      <c r="BA3296" s="182" t="s">
        <v>3015</v>
      </c>
    </row>
    <row r="3297" spans="1:53" hidden="1" outlineLevel="1">
      <c r="A3297" t="s">
        <v>16</v>
      </c>
      <c r="B3297" t="s">
        <v>342</v>
      </c>
      <c r="C3297" s="1">
        <f t="shared" si="1796"/>
        <v>21</v>
      </c>
      <c r="D3297" s="7">
        <f>IF(P3297&gt;0,RANK(P3297,(P3297:R3297,S3297:AG3297)),0)</f>
        <v>1</v>
      </c>
      <c r="E3297" s="7">
        <f>IF(Q3297&gt;0,RANK(Q3297,(P3297:R3297,S3297:AG3297)),0)</f>
        <v>0</v>
      </c>
      <c r="F3297" s="7">
        <f>IF(R3297&gt;0,RANK(R3297,(P3297:R3297,S3297:AG3297)),0)</f>
        <v>2</v>
      </c>
      <c r="G3297" s="7">
        <f>IF(S3297&gt;0,RANK(S3297,(P3297:R3297,S3297:AG3297)),0)</f>
        <v>0</v>
      </c>
      <c r="H3297" s="49">
        <f t="shared" si="1797"/>
        <v>3</v>
      </c>
      <c r="I3297" s="178">
        <f t="shared" si="1798"/>
        <v>0.14285714285714285</v>
      </c>
      <c r="J3297" s="2"/>
      <c r="K3297" s="2">
        <f t="shared" si="1799"/>
        <v>0.5714285714285714</v>
      </c>
      <c r="L3297" s="2">
        <f t="shared" si="1800"/>
        <v>0</v>
      </c>
      <c r="M3297" s="2">
        <f t="shared" si="1801"/>
        <v>0.42857142857142855</v>
      </c>
      <c r="N3297" s="2">
        <f t="shared" si="1802"/>
        <v>0</v>
      </c>
      <c r="O3297" s="2">
        <f t="shared" si="1794"/>
        <v>5.5511151231257827E-17</v>
      </c>
      <c r="P3297" s="1">
        <v>12</v>
      </c>
      <c r="R3297" s="1">
        <v>9</v>
      </c>
      <c r="AI3297" s="7">
        <f t="shared" si="1803"/>
        <v>0</v>
      </c>
      <c r="AJ3297" s="7">
        <f t="shared" si="1804"/>
        <v>0</v>
      </c>
      <c r="AK3297" s="7">
        <f t="shared" si="1805"/>
        <v>0</v>
      </c>
      <c r="AL3297" s="7">
        <f t="shared" si="1806"/>
        <v>0</v>
      </c>
      <c r="AM3297" s="2">
        <f t="shared" si="1807"/>
        <v>0</v>
      </c>
      <c r="AN3297" s="2">
        <f t="shared" si="1808"/>
        <v>0</v>
      </c>
      <c r="AO3297" s="2">
        <f t="shared" si="1809"/>
        <v>0</v>
      </c>
      <c r="AP3297" s="2">
        <f t="shared" si="1810"/>
        <v>0</v>
      </c>
      <c r="AR3297" t="str">
        <f t="shared" si="1795"/>
        <v>Sioux</v>
      </c>
      <c r="AS3297" t="s">
        <v>342</v>
      </c>
      <c r="AT3297" s="182">
        <v>3</v>
      </c>
      <c r="AV3297" s="98">
        <v>31</v>
      </c>
      <c r="AW3297" s="100">
        <v>165</v>
      </c>
      <c r="AX3297" s="106">
        <f t="shared" si="1811"/>
        <v>31165</v>
      </c>
      <c r="AZ3297" s="7" t="s">
        <v>2975</v>
      </c>
      <c r="BA3297" s="182" t="s">
        <v>3015</v>
      </c>
    </row>
    <row r="3298" spans="1:53" hidden="1" outlineLevel="1">
      <c r="A3298" t="s">
        <v>2802</v>
      </c>
      <c r="B3298" t="s">
        <v>342</v>
      </c>
      <c r="C3298" s="1">
        <f t="shared" si="1796"/>
        <v>54</v>
      </c>
      <c r="D3298" s="7">
        <f>IF(P3298&gt;0,RANK(P3298,(P3298:R3298,S3298:AG3298)),0)</f>
        <v>2</v>
      </c>
      <c r="E3298" s="7">
        <f>IF(Q3298&gt;0,RANK(Q3298,(P3298:R3298,S3298:AG3298)),0)</f>
        <v>0</v>
      </c>
      <c r="F3298" s="7">
        <f>IF(R3298&gt;0,RANK(R3298,(P3298:R3298,S3298:AG3298)),0)</f>
        <v>1</v>
      </c>
      <c r="G3298" s="7">
        <f>IF(S3298&gt;0,RANK(S3298,(P3298:R3298,S3298:AG3298)),0)</f>
        <v>0</v>
      </c>
      <c r="H3298" s="49">
        <f t="shared" si="1797"/>
        <v>16</v>
      </c>
      <c r="I3298" s="178">
        <f t="shared" si="1798"/>
        <v>0.29629629629629628</v>
      </c>
      <c r="J3298" s="2"/>
      <c r="K3298" s="2">
        <f t="shared" si="1799"/>
        <v>0.35185185185185186</v>
      </c>
      <c r="L3298" s="2">
        <f t="shared" si="1800"/>
        <v>0</v>
      </c>
      <c r="M3298" s="2">
        <f t="shared" si="1801"/>
        <v>0.64814814814814814</v>
      </c>
      <c r="N3298" s="2">
        <f t="shared" si="1802"/>
        <v>0</v>
      </c>
      <c r="O3298" s="2">
        <f t="shared" si="1794"/>
        <v>0</v>
      </c>
      <c r="P3298" s="1">
        <v>19</v>
      </c>
      <c r="R3298" s="1">
        <v>35</v>
      </c>
      <c r="AI3298" s="7">
        <f t="shared" si="1803"/>
        <v>0</v>
      </c>
      <c r="AJ3298" s="7">
        <f t="shared" si="1804"/>
        <v>0</v>
      </c>
      <c r="AK3298" s="7">
        <f t="shared" si="1805"/>
        <v>0</v>
      </c>
      <c r="AL3298" s="7">
        <f t="shared" si="1806"/>
        <v>0</v>
      </c>
      <c r="AM3298" s="2">
        <f t="shared" si="1807"/>
        <v>0</v>
      </c>
      <c r="AN3298" s="2">
        <f t="shared" si="1808"/>
        <v>0</v>
      </c>
      <c r="AO3298" s="2">
        <f t="shared" si="1809"/>
        <v>0</v>
      </c>
      <c r="AP3298" s="2">
        <f t="shared" si="1810"/>
        <v>0</v>
      </c>
      <c r="AR3298" t="str">
        <f t="shared" si="1795"/>
        <v>Stanton</v>
      </c>
      <c r="AS3298" t="s">
        <v>342</v>
      </c>
      <c r="AT3298" s="182">
        <v>1</v>
      </c>
      <c r="AV3298" s="98">
        <v>31</v>
      </c>
      <c r="AW3298" s="100">
        <v>167</v>
      </c>
      <c r="AX3298" s="106">
        <f t="shared" si="1811"/>
        <v>31167</v>
      </c>
      <c r="AZ3298" s="7" t="s">
        <v>2975</v>
      </c>
      <c r="BA3298" s="182" t="s">
        <v>3015</v>
      </c>
    </row>
    <row r="3299" spans="1:53" hidden="1" outlineLevel="1">
      <c r="A3299" t="s">
        <v>1940</v>
      </c>
      <c r="B3299" t="s">
        <v>342</v>
      </c>
      <c r="C3299" s="1">
        <f t="shared" si="1796"/>
        <v>58</v>
      </c>
      <c r="D3299" s="7">
        <f>IF(P3299&gt;0,RANK(P3299,(P3299:R3299,S3299:AG3299)),0)</f>
        <v>1</v>
      </c>
      <c r="E3299" s="7">
        <f>IF(Q3299&gt;0,RANK(Q3299,(P3299:R3299,S3299:AG3299)),0)</f>
        <v>0</v>
      </c>
      <c r="F3299" s="7">
        <f>IF(R3299&gt;0,RANK(R3299,(P3299:R3299,S3299:AG3299)),0)</f>
        <v>2</v>
      </c>
      <c r="G3299" s="7">
        <f>IF(S3299&gt;0,RANK(S3299,(P3299:R3299,S3299:AG3299)),0)</f>
        <v>0</v>
      </c>
      <c r="H3299" s="49">
        <f t="shared" si="1797"/>
        <v>22</v>
      </c>
      <c r="I3299" s="178">
        <f t="shared" si="1798"/>
        <v>0.37931034482758619</v>
      </c>
      <c r="J3299" s="2"/>
      <c r="K3299" s="2">
        <f t="shared" si="1799"/>
        <v>0.68965517241379315</v>
      </c>
      <c r="L3299" s="2">
        <f t="shared" si="1800"/>
        <v>0</v>
      </c>
      <c r="M3299" s="2">
        <f t="shared" si="1801"/>
        <v>0.31034482758620691</v>
      </c>
      <c r="N3299" s="2">
        <f t="shared" si="1802"/>
        <v>0</v>
      </c>
      <c r="O3299" s="2">
        <f t="shared" si="1794"/>
        <v>-5.5511151231257827E-17</v>
      </c>
      <c r="P3299" s="1">
        <v>40</v>
      </c>
      <c r="R3299" s="1">
        <v>18</v>
      </c>
      <c r="AI3299" s="7">
        <f t="shared" si="1803"/>
        <v>0</v>
      </c>
      <c r="AJ3299" s="7">
        <f t="shared" si="1804"/>
        <v>0</v>
      </c>
      <c r="AK3299" s="7">
        <f t="shared" si="1805"/>
        <v>0</v>
      </c>
      <c r="AL3299" s="7">
        <f t="shared" si="1806"/>
        <v>0</v>
      </c>
      <c r="AM3299" s="2">
        <f t="shared" si="1807"/>
        <v>0</v>
      </c>
      <c r="AN3299" s="2">
        <f t="shared" si="1808"/>
        <v>0</v>
      </c>
      <c r="AO3299" s="2">
        <f t="shared" si="1809"/>
        <v>0</v>
      </c>
      <c r="AP3299" s="2">
        <f t="shared" si="1810"/>
        <v>0</v>
      </c>
      <c r="AR3299" t="str">
        <f t="shared" si="1795"/>
        <v>Thayer</v>
      </c>
      <c r="AS3299" t="s">
        <v>342</v>
      </c>
      <c r="AT3299" s="182">
        <v>3</v>
      </c>
      <c r="AV3299" s="98">
        <v>31</v>
      </c>
      <c r="AW3299" s="100">
        <v>169</v>
      </c>
      <c r="AX3299" s="106">
        <f t="shared" si="1811"/>
        <v>31169</v>
      </c>
      <c r="AZ3299" s="7" t="s">
        <v>2975</v>
      </c>
      <c r="BA3299" s="182" t="s">
        <v>3015</v>
      </c>
    </row>
    <row r="3300" spans="1:53" hidden="1" outlineLevel="1">
      <c r="A3300" t="s">
        <v>1276</v>
      </c>
      <c r="B3300" t="s">
        <v>342</v>
      </c>
      <c r="C3300" s="1">
        <f t="shared" si="1796"/>
        <v>1</v>
      </c>
      <c r="D3300" s="7">
        <f>IF(P3300&gt;0,RANK(P3300,(P3300:R3300,S3300:AG3300)),0)</f>
        <v>1</v>
      </c>
      <c r="E3300" s="7">
        <f>IF(Q3300&gt;0,RANK(Q3300,(P3300:R3300,S3300:AG3300)),0)</f>
        <v>0</v>
      </c>
      <c r="F3300" s="7">
        <f>IF(R3300&gt;0,RANK(R3300,(P3300:R3300,S3300:AG3300)),0)</f>
        <v>0</v>
      </c>
      <c r="G3300" s="7">
        <f>IF(S3300&gt;0,RANK(S3300,(P3300:R3300,S3300:AG3300)),0)</f>
        <v>0</v>
      </c>
      <c r="H3300" s="49">
        <f t="shared" si="1797"/>
        <v>1</v>
      </c>
      <c r="I3300" s="178">
        <f t="shared" si="1798"/>
        <v>1</v>
      </c>
      <c r="J3300" s="2"/>
      <c r="K3300" s="2">
        <f t="shared" si="1799"/>
        <v>1</v>
      </c>
      <c r="L3300" s="2">
        <f t="shared" si="1800"/>
        <v>0</v>
      </c>
      <c r="M3300" s="2">
        <f t="shared" si="1801"/>
        <v>0</v>
      </c>
      <c r="N3300" s="2">
        <f t="shared" si="1802"/>
        <v>0</v>
      </c>
      <c r="O3300" s="2">
        <f t="shared" si="1794"/>
        <v>0</v>
      </c>
      <c r="P3300" s="1">
        <v>1</v>
      </c>
      <c r="R3300" s="1">
        <v>0</v>
      </c>
      <c r="AI3300" s="7">
        <f t="shared" si="1803"/>
        <v>0</v>
      </c>
      <c r="AJ3300" s="7">
        <f t="shared" si="1804"/>
        <v>0</v>
      </c>
      <c r="AK3300" s="7">
        <f t="shared" si="1805"/>
        <v>0</v>
      </c>
      <c r="AL3300" s="7">
        <f t="shared" si="1806"/>
        <v>0</v>
      </c>
      <c r="AM3300" s="2">
        <f t="shared" si="1807"/>
        <v>0</v>
      </c>
      <c r="AN3300" s="2">
        <f t="shared" si="1808"/>
        <v>0</v>
      </c>
      <c r="AO3300" s="2">
        <f t="shared" si="1809"/>
        <v>0</v>
      </c>
      <c r="AP3300" s="2">
        <f t="shared" si="1810"/>
        <v>0</v>
      </c>
      <c r="AR3300" t="str">
        <f t="shared" si="1795"/>
        <v>Thomas</v>
      </c>
      <c r="AS3300" t="s">
        <v>342</v>
      </c>
      <c r="AT3300" s="182">
        <v>3</v>
      </c>
      <c r="AV3300" s="98">
        <v>31</v>
      </c>
      <c r="AW3300" s="100">
        <v>171</v>
      </c>
      <c r="AX3300" s="106">
        <f t="shared" si="1811"/>
        <v>31171</v>
      </c>
      <c r="AZ3300" s="7" t="s">
        <v>2975</v>
      </c>
      <c r="BA3300" s="182" t="s">
        <v>3015</v>
      </c>
    </row>
    <row r="3301" spans="1:53" hidden="1" outlineLevel="1">
      <c r="A3301" t="s">
        <v>426</v>
      </c>
      <c r="B3301" t="s">
        <v>342</v>
      </c>
      <c r="C3301" s="1">
        <f t="shared" si="1796"/>
        <v>51</v>
      </c>
      <c r="D3301" s="7">
        <f>IF(P3301&gt;0,RANK(P3301,(P3301:R3301,S3301:AG3301)),0)</f>
        <v>2</v>
      </c>
      <c r="E3301" s="7">
        <f>IF(Q3301&gt;0,RANK(Q3301,(P3301:R3301,S3301:AG3301)),0)</f>
        <v>0</v>
      </c>
      <c r="F3301" s="7">
        <f>IF(R3301&gt;0,RANK(R3301,(P3301:R3301,S3301:AG3301)),0)</f>
        <v>1</v>
      </c>
      <c r="G3301" s="7">
        <f>IF(S3301&gt;0,RANK(S3301,(P3301:R3301,S3301:AG3301)),0)</f>
        <v>0</v>
      </c>
      <c r="H3301" s="49">
        <f t="shared" si="1797"/>
        <v>3</v>
      </c>
      <c r="I3301" s="178">
        <f t="shared" si="1798"/>
        <v>5.8823529411764705E-2</v>
      </c>
      <c r="J3301" s="2"/>
      <c r="K3301" s="2">
        <f t="shared" si="1799"/>
        <v>0.47058823529411764</v>
      </c>
      <c r="L3301" s="2">
        <f t="shared" si="1800"/>
        <v>0</v>
      </c>
      <c r="M3301" s="2">
        <f t="shared" si="1801"/>
        <v>0.52941176470588236</v>
      </c>
      <c r="N3301" s="2">
        <f t="shared" si="1802"/>
        <v>0</v>
      </c>
      <c r="O3301" s="2">
        <f t="shared" si="1794"/>
        <v>0</v>
      </c>
      <c r="P3301" s="1">
        <v>24</v>
      </c>
      <c r="R3301" s="1">
        <v>27</v>
      </c>
      <c r="AI3301" s="7">
        <f t="shared" si="1803"/>
        <v>0</v>
      </c>
      <c r="AJ3301" s="7">
        <f t="shared" si="1804"/>
        <v>0</v>
      </c>
      <c r="AK3301" s="7">
        <f t="shared" si="1805"/>
        <v>0</v>
      </c>
      <c r="AL3301" s="7">
        <f t="shared" si="1806"/>
        <v>0</v>
      </c>
      <c r="AM3301" s="2">
        <f t="shared" si="1807"/>
        <v>0</v>
      </c>
      <c r="AN3301" s="2">
        <f t="shared" si="1808"/>
        <v>0</v>
      </c>
      <c r="AO3301" s="2">
        <f t="shared" si="1809"/>
        <v>0</v>
      </c>
      <c r="AP3301" s="2">
        <f t="shared" si="1810"/>
        <v>0</v>
      </c>
      <c r="AR3301" t="str">
        <f t="shared" si="1795"/>
        <v>Thurston</v>
      </c>
      <c r="AS3301" t="s">
        <v>342</v>
      </c>
      <c r="AT3301" s="182">
        <v>1</v>
      </c>
      <c r="AV3301" s="98">
        <v>31</v>
      </c>
      <c r="AW3301" s="100">
        <v>173</v>
      </c>
      <c r="AX3301" s="106">
        <f t="shared" si="1811"/>
        <v>31173</v>
      </c>
      <c r="AZ3301" s="7" t="s">
        <v>2975</v>
      </c>
      <c r="BA3301" s="182" t="s">
        <v>3015</v>
      </c>
    </row>
    <row r="3302" spans="1:53" hidden="1" outlineLevel="1">
      <c r="A3302" t="s">
        <v>1167</v>
      </c>
      <c r="B3302" t="s">
        <v>342</v>
      </c>
      <c r="C3302" s="1">
        <f t="shared" si="1796"/>
        <v>57</v>
      </c>
      <c r="D3302" s="7">
        <f>IF(P3302&gt;0,RANK(P3302,(P3302:R3302,S3302:AG3302)),0)</f>
        <v>1</v>
      </c>
      <c r="E3302" s="7">
        <f>IF(Q3302&gt;0,RANK(Q3302,(P3302:R3302,S3302:AG3302)),0)</f>
        <v>0</v>
      </c>
      <c r="F3302" s="7">
        <f>IF(R3302&gt;0,RANK(R3302,(P3302:R3302,S3302:AG3302)),0)</f>
        <v>2</v>
      </c>
      <c r="G3302" s="7">
        <f>IF(S3302&gt;0,RANK(S3302,(P3302:R3302,S3302:AG3302)),0)</f>
        <v>0</v>
      </c>
      <c r="H3302" s="49">
        <f t="shared" si="1797"/>
        <v>13</v>
      </c>
      <c r="I3302" s="178">
        <f t="shared" si="1798"/>
        <v>0.22807017543859648</v>
      </c>
      <c r="J3302" s="2"/>
      <c r="K3302" s="2">
        <f t="shared" si="1799"/>
        <v>0.61403508771929827</v>
      </c>
      <c r="L3302" s="2">
        <f t="shared" si="1800"/>
        <v>0</v>
      </c>
      <c r="M3302" s="2">
        <f t="shared" si="1801"/>
        <v>0.38596491228070173</v>
      </c>
      <c r="N3302" s="2">
        <f t="shared" si="1802"/>
        <v>0</v>
      </c>
      <c r="O3302" s="2">
        <f t="shared" si="1794"/>
        <v>0</v>
      </c>
      <c r="P3302" s="1">
        <v>35</v>
      </c>
      <c r="R3302" s="1">
        <v>22</v>
      </c>
      <c r="AI3302" s="7">
        <f t="shared" si="1803"/>
        <v>0</v>
      </c>
      <c r="AJ3302" s="7">
        <f t="shared" si="1804"/>
        <v>0</v>
      </c>
      <c r="AK3302" s="7">
        <f t="shared" si="1805"/>
        <v>0</v>
      </c>
      <c r="AL3302" s="7">
        <f t="shared" si="1806"/>
        <v>0</v>
      </c>
      <c r="AM3302" s="2">
        <f t="shared" si="1807"/>
        <v>0</v>
      </c>
      <c r="AN3302" s="2">
        <f t="shared" si="1808"/>
        <v>0</v>
      </c>
      <c r="AO3302" s="2">
        <f t="shared" si="1809"/>
        <v>0</v>
      </c>
      <c r="AP3302" s="2">
        <f t="shared" si="1810"/>
        <v>0</v>
      </c>
      <c r="AR3302" t="str">
        <f t="shared" si="1795"/>
        <v>Valley</v>
      </c>
      <c r="AS3302" t="s">
        <v>342</v>
      </c>
      <c r="AT3302" s="182">
        <v>3</v>
      </c>
      <c r="AV3302" s="98">
        <v>31</v>
      </c>
      <c r="AW3302" s="100">
        <v>175</v>
      </c>
      <c r="AX3302" s="106">
        <f t="shared" si="1811"/>
        <v>31175</v>
      </c>
      <c r="AZ3302" s="7" t="s">
        <v>2975</v>
      </c>
      <c r="BA3302" s="182" t="s">
        <v>3015</v>
      </c>
    </row>
    <row r="3303" spans="1:53" hidden="1" outlineLevel="1">
      <c r="A3303" t="s">
        <v>643</v>
      </c>
      <c r="B3303" t="s">
        <v>342</v>
      </c>
      <c r="C3303" s="1">
        <f t="shared" si="1796"/>
        <v>276</v>
      </c>
      <c r="D3303" s="7">
        <f>IF(P3303&gt;0,RANK(P3303,(P3303:R3303,S3303:AG3303)),0)</f>
        <v>2</v>
      </c>
      <c r="E3303" s="7">
        <f>IF(Q3303&gt;0,RANK(Q3303,(P3303:R3303,S3303:AG3303)),0)</f>
        <v>0</v>
      </c>
      <c r="F3303" s="7">
        <f>IF(R3303&gt;0,RANK(R3303,(P3303:R3303,S3303:AG3303)),0)</f>
        <v>1</v>
      </c>
      <c r="G3303" s="7">
        <f>IF(S3303&gt;0,RANK(S3303,(P3303:R3303,S3303:AG3303)),0)</f>
        <v>0</v>
      </c>
      <c r="H3303" s="49">
        <f t="shared" si="1797"/>
        <v>4</v>
      </c>
      <c r="I3303" s="178">
        <f t="shared" si="1798"/>
        <v>1.4492753623188406E-2</v>
      </c>
      <c r="J3303" s="2"/>
      <c r="K3303" s="2">
        <f t="shared" si="1799"/>
        <v>0.49275362318840582</v>
      </c>
      <c r="L3303" s="2">
        <f t="shared" si="1800"/>
        <v>0</v>
      </c>
      <c r="M3303" s="2">
        <f t="shared" si="1801"/>
        <v>0.50724637681159424</v>
      </c>
      <c r="N3303" s="2">
        <f t="shared" si="1802"/>
        <v>0</v>
      </c>
      <c r="O3303" s="2">
        <f t="shared" si="1794"/>
        <v>0</v>
      </c>
      <c r="P3303" s="1">
        <v>136</v>
      </c>
      <c r="R3303" s="1">
        <v>140</v>
      </c>
      <c r="AI3303" s="7">
        <f t="shared" si="1803"/>
        <v>0</v>
      </c>
      <c r="AJ3303" s="7">
        <f t="shared" si="1804"/>
        <v>0</v>
      </c>
      <c r="AK3303" s="7">
        <f t="shared" si="1805"/>
        <v>0</v>
      </c>
      <c r="AL3303" s="7">
        <f t="shared" si="1806"/>
        <v>0</v>
      </c>
      <c r="AM3303" s="2">
        <f t="shared" si="1807"/>
        <v>0</v>
      </c>
      <c r="AN3303" s="2">
        <f t="shared" si="1808"/>
        <v>0</v>
      </c>
      <c r="AO3303" s="2">
        <f t="shared" si="1809"/>
        <v>0</v>
      </c>
      <c r="AP3303" s="2">
        <f t="shared" si="1810"/>
        <v>0</v>
      </c>
      <c r="AR3303" t="str">
        <f t="shared" si="1795"/>
        <v>Washington</v>
      </c>
      <c r="AS3303" t="s">
        <v>342</v>
      </c>
      <c r="AT3303" s="182">
        <v>1</v>
      </c>
      <c r="AV3303" s="98">
        <v>31</v>
      </c>
      <c r="AW3303" s="100">
        <v>177</v>
      </c>
      <c r="AX3303" s="106">
        <f t="shared" si="1811"/>
        <v>31177</v>
      </c>
      <c r="AZ3303" s="7" t="s">
        <v>2975</v>
      </c>
      <c r="BA3303" s="182" t="s">
        <v>3015</v>
      </c>
    </row>
    <row r="3304" spans="1:53" hidden="1" outlineLevel="1">
      <c r="A3304" t="s">
        <v>2161</v>
      </c>
      <c r="B3304" t="s">
        <v>342</v>
      </c>
      <c r="C3304" s="1">
        <f t="shared" si="1796"/>
        <v>110</v>
      </c>
      <c r="D3304" s="7">
        <f>IF(P3304&gt;0,RANK(P3304,(P3304:R3304,S3304:AG3304)),0)</f>
        <v>1</v>
      </c>
      <c r="E3304" s="7">
        <f>IF(Q3304&gt;0,RANK(Q3304,(P3304:R3304,S3304:AG3304)),0)</f>
        <v>0</v>
      </c>
      <c r="F3304" s="7">
        <f>IF(R3304&gt;0,RANK(R3304,(P3304:R3304,S3304:AG3304)),0)</f>
        <v>2</v>
      </c>
      <c r="G3304" s="7">
        <f>IF(S3304&gt;0,RANK(S3304,(P3304:R3304,S3304:AG3304)),0)</f>
        <v>0</v>
      </c>
      <c r="H3304" s="49">
        <f t="shared" si="1797"/>
        <v>6</v>
      </c>
      <c r="I3304" s="178">
        <f t="shared" si="1798"/>
        <v>5.4545454545454543E-2</v>
      </c>
      <c r="J3304" s="2"/>
      <c r="K3304" s="2">
        <f t="shared" si="1799"/>
        <v>0.52727272727272723</v>
      </c>
      <c r="L3304" s="2">
        <f t="shared" si="1800"/>
        <v>0</v>
      </c>
      <c r="M3304" s="2">
        <f t="shared" si="1801"/>
        <v>0.47272727272727272</v>
      </c>
      <c r="N3304" s="2">
        <f t="shared" si="1802"/>
        <v>0</v>
      </c>
      <c r="O3304" s="2">
        <f t="shared" si="1794"/>
        <v>5.5511151231257827E-17</v>
      </c>
      <c r="P3304" s="1">
        <v>58</v>
      </c>
      <c r="R3304" s="1">
        <v>52</v>
      </c>
      <c r="AI3304" s="7">
        <f t="shared" si="1803"/>
        <v>0</v>
      </c>
      <c r="AJ3304" s="7">
        <f t="shared" si="1804"/>
        <v>0</v>
      </c>
      <c r="AK3304" s="7">
        <f t="shared" si="1805"/>
        <v>0</v>
      </c>
      <c r="AL3304" s="7">
        <f t="shared" si="1806"/>
        <v>0</v>
      </c>
      <c r="AM3304" s="2">
        <f t="shared" si="1807"/>
        <v>0</v>
      </c>
      <c r="AN3304" s="2">
        <f t="shared" si="1808"/>
        <v>0</v>
      </c>
      <c r="AO3304" s="2">
        <f t="shared" si="1809"/>
        <v>0</v>
      </c>
      <c r="AP3304" s="2">
        <f t="shared" si="1810"/>
        <v>0</v>
      </c>
      <c r="AR3304" t="str">
        <f t="shared" si="1795"/>
        <v>Wayne</v>
      </c>
      <c r="AS3304" t="s">
        <v>342</v>
      </c>
      <c r="AT3304" s="182">
        <v>3</v>
      </c>
      <c r="AV3304" s="98">
        <v>31</v>
      </c>
      <c r="AW3304" s="100">
        <v>179</v>
      </c>
      <c r="AX3304" s="106">
        <f t="shared" si="1811"/>
        <v>31179</v>
      </c>
      <c r="AZ3304" s="7" t="s">
        <v>2975</v>
      </c>
      <c r="BA3304" s="182" t="s">
        <v>3015</v>
      </c>
    </row>
    <row r="3305" spans="1:53" hidden="1" outlineLevel="1">
      <c r="A3305" t="s">
        <v>1048</v>
      </c>
      <c r="B3305" t="s">
        <v>342</v>
      </c>
      <c r="C3305" s="1">
        <f t="shared" si="1796"/>
        <v>24</v>
      </c>
      <c r="D3305" s="7">
        <f>IF(P3305&gt;0,RANK(P3305,(P3305:R3305,S3305:AG3305)),0)</f>
        <v>1</v>
      </c>
      <c r="E3305" s="7">
        <f>IF(Q3305&gt;0,RANK(Q3305,(P3305:R3305,S3305:AG3305)),0)</f>
        <v>0</v>
      </c>
      <c r="F3305" s="7">
        <f>IF(R3305&gt;0,RANK(R3305,(P3305:R3305,S3305:AG3305)),0)</f>
        <v>2</v>
      </c>
      <c r="G3305" s="7">
        <f>IF(S3305&gt;0,RANK(S3305,(P3305:R3305,S3305:AG3305)),0)</f>
        <v>0</v>
      </c>
      <c r="H3305" s="49">
        <f t="shared" si="1797"/>
        <v>8</v>
      </c>
      <c r="I3305" s="178">
        <f t="shared" si="1798"/>
        <v>0.33333333333333331</v>
      </c>
      <c r="J3305" s="2"/>
      <c r="K3305" s="2">
        <f t="shared" si="1799"/>
        <v>0.66666666666666663</v>
      </c>
      <c r="L3305" s="2">
        <f t="shared" si="1800"/>
        <v>0</v>
      </c>
      <c r="M3305" s="2">
        <f t="shared" si="1801"/>
        <v>0.33333333333333331</v>
      </c>
      <c r="N3305" s="2">
        <f t="shared" si="1802"/>
        <v>0</v>
      </c>
      <c r="O3305" s="2">
        <f t="shared" si="1794"/>
        <v>5.5511151231257827E-17</v>
      </c>
      <c r="P3305" s="1">
        <v>16</v>
      </c>
      <c r="R3305" s="1">
        <v>8</v>
      </c>
      <c r="AI3305" s="7">
        <f t="shared" si="1803"/>
        <v>0</v>
      </c>
      <c r="AJ3305" s="7">
        <f t="shared" si="1804"/>
        <v>0</v>
      </c>
      <c r="AK3305" s="7">
        <f t="shared" si="1805"/>
        <v>0</v>
      </c>
      <c r="AL3305" s="7">
        <f t="shared" si="1806"/>
        <v>0</v>
      </c>
      <c r="AM3305" s="2">
        <f t="shared" si="1807"/>
        <v>0</v>
      </c>
      <c r="AN3305" s="2">
        <f t="shared" si="1808"/>
        <v>0</v>
      </c>
      <c r="AO3305" s="2">
        <f t="shared" si="1809"/>
        <v>0</v>
      </c>
      <c r="AP3305" s="2">
        <f t="shared" si="1810"/>
        <v>0</v>
      </c>
      <c r="AR3305" t="str">
        <f t="shared" si="1795"/>
        <v>Webster</v>
      </c>
      <c r="AS3305" t="s">
        <v>342</v>
      </c>
      <c r="AT3305" s="182">
        <v>3</v>
      </c>
      <c r="AV3305" s="98">
        <v>31</v>
      </c>
      <c r="AW3305" s="100">
        <v>181</v>
      </c>
      <c r="AX3305" s="106">
        <f t="shared" si="1811"/>
        <v>31181</v>
      </c>
      <c r="AZ3305" s="7" t="s">
        <v>2975</v>
      </c>
      <c r="BA3305" s="182" t="s">
        <v>3015</v>
      </c>
    </row>
    <row r="3306" spans="1:53" hidden="1" outlineLevel="1">
      <c r="A3306" t="s">
        <v>3280</v>
      </c>
      <c r="B3306" t="s">
        <v>342</v>
      </c>
      <c r="C3306" s="1">
        <f t="shared" si="1796"/>
        <v>6</v>
      </c>
      <c r="D3306" s="7">
        <f>IF(P3306&gt;0,RANK(P3306,(P3306:R3306,S3306:AG3306)),0)</f>
        <v>1</v>
      </c>
      <c r="E3306" s="7">
        <f>IF(Q3306&gt;0,RANK(Q3306,(P3306:R3306,S3306:AG3306)),0)</f>
        <v>0</v>
      </c>
      <c r="F3306" s="7">
        <f>IF(R3306&gt;0,RANK(R3306,(P3306:R3306,S3306:AG3306)),0)</f>
        <v>1</v>
      </c>
      <c r="G3306" s="7">
        <f>IF(S3306&gt;0,RANK(S3306,(P3306:R3306,S3306:AG3306)),0)</f>
        <v>0</v>
      </c>
      <c r="H3306" s="49">
        <f t="shared" si="1797"/>
        <v>0</v>
      </c>
      <c r="I3306" s="178">
        <f t="shared" si="1798"/>
        <v>0</v>
      </c>
      <c r="J3306" s="2"/>
      <c r="K3306" s="2">
        <f t="shared" si="1799"/>
        <v>0.5</v>
      </c>
      <c r="L3306" s="2">
        <f t="shared" si="1800"/>
        <v>0</v>
      </c>
      <c r="M3306" s="2">
        <f t="shared" si="1801"/>
        <v>0.5</v>
      </c>
      <c r="N3306" s="2">
        <f t="shared" si="1802"/>
        <v>0</v>
      </c>
      <c r="O3306" s="2">
        <f t="shared" si="1794"/>
        <v>0</v>
      </c>
      <c r="P3306" s="1">
        <v>3</v>
      </c>
      <c r="R3306" s="1">
        <v>3</v>
      </c>
      <c r="AI3306" s="7">
        <f t="shared" si="1803"/>
        <v>0</v>
      </c>
      <c r="AJ3306" s="7">
        <f t="shared" si="1804"/>
        <v>0</v>
      </c>
      <c r="AK3306" s="7">
        <f t="shared" si="1805"/>
        <v>0</v>
      </c>
      <c r="AL3306" s="7">
        <f t="shared" si="1806"/>
        <v>0</v>
      </c>
      <c r="AM3306" s="2">
        <f t="shared" si="1807"/>
        <v>0</v>
      </c>
      <c r="AN3306" s="2">
        <f t="shared" si="1808"/>
        <v>0</v>
      </c>
      <c r="AO3306" s="2">
        <f t="shared" si="1809"/>
        <v>0</v>
      </c>
      <c r="AP3306" s="2">
        <f t="shared" si="1810"/>
        <v>0</v>
      </c>
      <c r="AR3306" t="str">
        <f t="shared" si="1795"/>
        <v>Wheeler</v>
      </c>
      <c r="AS3306" t="s">
        <v>342</v>
      </c>
      <c r="AT3306" s="182">
        <v>3</v>
      </c>
      <c r="AV3306" s="98">
        <v>31</v>
      </c>
      <c r="AW3306" s="100">
        <v>183</v>
      </c>
      <c r="AX3306" s="106">
        <f t="shared" si="1811"/>
        <v>31183</v>
      </c>
      <c r="AZ3306" s="7" t="s">
        <v>2975</v>
      </c>
      <c r="BA3306" s="182" t="s">
        <v>3015</v>
      </c>
    </row>
    <row r="3307" spans="1:53" hidden="1" outlineLevel="1">
      <c r="A3307" t="s">
        <v>947</v>
      </c>
      <c r="B3307" t="s">
        <v>342</v>
      </c>
      <c r="C3307" s="1">
        <f t="shared" si="1796"/>
        <v>109</v>
      </c>
      <c r="D3307" s="7">
        <f>IF(P3307&gt;0,RANK(P3307,(P3307:R3307,S3307:AG3307)),0)</f>
        <v>2</v>
      </c>
      <c r="E3307" s="7">
        <f>IF(Q3307&gt;0,RANK(Q3307,(P3307:R3307,S3307:AG3307)),0)</f>
        <v>0</v>
      </c>
      <c r="F3307" s="7">
        <f>IF(R3307&gt;0,RANK(R3307,(P3307:R3307,S3307:AG3307)),0)</f>
        <v>1</v>
      </c>
      <c r="G3307" s="7">
        <f>IF(S3307&gt;0,RANK(S3307,(P3307:R3307,S3307:AG3307)),0)</f>
        <v>0</v>
      </c>
      <c r="H3307" s="49">
        <f t="shared" si="1797"/>
        <v>37</v>
      </c>
      <c r="I3307" s="178">
        <f t="shared" si="1798"/>
        <v>0.33944954128440369</v>
      </c>
      <c r="J3307" s="2"/>
      <c r="K3307" s="2">
        <f t="shared" si="1799"/>
        <v>0.33027522935779818</v>
      </c>
      <c r="L3307" s="2">
        <f t="shared" si="1800"/>
        <v>0</v>
      </c>
      <c r="M3307" s="2">
        <f t="shared" si="1801"/>
        <v>0.66972477064220182</v>
      </c>
      <c r="N3307" s="2">
        <f t="shared" si="1802"/>
        <v>0</v>
      </c>
      <c r="O3307" s="2">
        <f t="shared" si="1794"/>
        <v>0</v>
      </c>
      <c r="P3307" s="1">
        <v>36</v>
      </c>
      <c r="R3307" s="1">
        <v>73</v>
      </c>
      <c r="AI3307" s="7">
        <f t="shared" si="1803"/>
        <v>0</v>
      </c>
      <c r="AJ3307" s="7">
        <f t="shared" si="1804"/>
        <v>0</v>
      </c>
      <c r="AK3307" s="7">
        <f t="shared" si="1805"/>
        <v>0</v>
      </c>
      <c r="AL3307" s="7">
        <f t="shared" si="1806"/>
        <v>0</v>
      </c>
      <c r="AM3307" s="2">
        <f t="shared" si="1807"/>
        <v>0</v>
      </c>
      <c r="AN3307" s="2">
        <f t="shared" si="1808"/>
        <v>0</v>
      </c>
      <c r="AO3307" s="2">
        <f t="shared" si="1809"/>
        <v>0</v>
      </c>
      <c r="AP3307" s="2">
        <f t="shared" si="1810"/>
        <v>0</v>
      </c>
      <c r="AR3307" t="str">
        <f t="shared" si="1795"/>
        <v>York</v>
      </c>
      <c r="AS3307" t="s">
        <v>342</v>
      </c>
      <c r="AT3307" s="182">
        <v>3</v>
      </c>
      <c r="AV3307" s="98">
        <v>31</v>
      </c>
      <c r="AW3307" s="100">
        <v>185</v>
      </c>
      <c r="AX3307" s="106">
        <f t="shared" si="1811"/>
        <v>31185</v>
      </c>
      <c r="AZ3307" s="7" t="s">
        <v>2975</v>
      </c>
      <c r="BA3307" s="182" t="s">
        <v>3015</v>
      </c>
    </row>
    <row r="3308" spans="1:53" collapsed="1">
      <c r="A3308" t="s">
        <v>341</v>
      </c>
      <c r="B3308" t="s">
        <v>1114</v>
      </c>
      <c r="C3308" s="1">
        <f t="shared" si="1796"/>
        <v>33460</v>
      </c>
      <c r="D3308" s="7">
        <f>IF(P3308&gt;0,RANK(P3308,(P3308:R3308,S3308:AG3308)),0)</f>
        <v>2</v>
      </c>
      <c r="E3308" s="7">
        <f>IF(Q3308&gt;0,RANK(Q3308,(P3308:R3308,S3308:AG3308)),0)</f>
        <v>0</v>
      </c>
      <c r="F3308" s="7">
        <f>IF(R3308&gt;0,RANK(R3308,(P3308:R3308,S3308:AG3308)),0)</f>
        <v>1</v>
      </c>
      <c r="G3308" s="7">
        <f>IF(S3308&gt;0,RANK(S3308,(P3308:R3308,S3308:AG3308)),0)</f>
        <v>0</v>
      </c>
      <c r="H3308" s="49">
        <f t="shared" si="1797"/>
        <v>4780</v>
      </c>
      <c r="I3308" s="178">
        <f t="shared" si="1798"/>
        <v>0.14285714285714285</v>
      </c>
      <c r="J3308" s="2"/>
      <c r="K3308" s="2">
        <f t="shared" si="1799"/>
        <v>0.42857142857142855</v>
      </c>
      <c r="L3308" s="2">
        <f t="shared" si="1800"/>
        <v>0</v>
      </c>
      <c r="M3308" s="2">
        <f t="shared" si="1801"/>
        <v>0.5714285714285714</v>
      </c>
      <c r="N3308" s="2">
        <f t="shared" si="1802"/>
        <v>0</v>
      </c>
      <c r="O3308" s="2">
        <f t="shared" si="1794"/>
        <v>0</v>
      </c>
      <c r="P3308" s="1">
        <f>SUM(P3215:P3307)</f>
        <v>14340</v>
      </c>
      <c r="R3308" s="1">
        <f>SUM(R3215:R3307)</f>
        <v>19120</v>
      </c>
      <c r="AI3308" s="7">
        <f t="shared" si="1803"/>
        <v>0</v>
      </c>
      <c r="AJ3308" s="7">
        <f t="shared" si="1804"/>
        <v>0</v>
      </c>
      <c r="AK3308" s="7">
        <f t="shared" si="1805"/>
        <v>0</v>
      </c>
      <c r="AL3308" s="7">
        <f t="shared" si="1806"/>
        <v>0</v>
      </c>
      <c r="AM3308" s="2">
        <f t="shared" si="1807"/>
        <v>0</v>
      </c>
      <c r="AN3308" s="2">
        <f t="shared" si="1808"/>
        <v>0</v>
      </c>
      <c r="AO3308" s="2">
        <f t="shared" si="1809"/>
        <v>0</v>
      </c>
      <c r="AP3308" s="2">
        <f t="shared" si="1810"/>
        <v>0</v>
      </c>
      <c r="AR3308" t="str">
        <f t="shared" si="1795"/>
        <v>Nebraska</v>
      </c>
      <c r="AS3308" t="s">
        <v>1114</v>
      </c>
      <c r="AT3308" s="182"/>
      <c r="AV3308" s="98">
        <v>31</v>
      </c>
      <c r="AW3308" s="100"/>
      <c r="AX3308" s="98">
        <v>31</v>
      </c>
      <c r="AZ3308" s="7" t="s">
        <v>1634</v>
      </c>
      <c r="BA3308" s="182" t="s">
        <v>3015</v>
      </c>
    </row>
    <row r="3309" spans="1:53">
      <c r="H3309" s="49"/>
      <c r="I3309" s="178"/>
      <c r="AT3309" s="182"/>
      <c r="AV3309" s="98"/>
      <c r="AW3309" s="100"/>
    </row>
    <row r="3310" spans="1:53" hidden="1" outlineLevel="1">
      <c r="A3310" t="s">
        <v>3086</v>
      </c>
      <c r="B3310" t="s">
        <v>390</v>
      </c>
      <c r="C3310" s="1">
        <f t="shared" ref="C3310:C3326" si="1812">SUM(P3310:AG3310)</f>
        <v>169</v>
      </c>
      <c r="D3310" s="7">
        <f>IF(P3310&gt;0,RANK(P3310,(P3310:R3310,S3310:AG3310)),0)</f>
        <v>2</v>
      </c>
      <c r="E3310" s="7">
        <f>IF(Q3310&gt;0,RANK(Q3310,(P3310:R3310,S3310:AG3310)),0)</f>
        <v>0</v>
      </c>
      <c r="F3310" s="7">
        <f>IF(R3310&gt;0,RANK(R3310,(P3310:R3310,S3310:AG3310)),0)</f>
        <v>1</v>
      </c>
      <c r="G3310" s="7">
        <f>IF(S3310&gt;0,RANK(S3310,(P3310:R3310,S3310:AG3310)),0)</f>
        <v>0</v>
      </c>
      <c r="H3310" s="49">
        <f t="shared" ref="H3310:H3327" si="1813">MAX(P3310:Y3310)-LARGE(P3310:Y3310,2)</f>
        <v>3</v>
      </c>
      <c r="I3310" s="178">
        <f t="shared" ref="I3310:I3326" si="1814">H3310/C3310</f>
        <v>1.7751479289940829E-2</v>
      </c>
      <c r="J3310" s="2"/>
      <c r="K3310" s="2">
        <f t="shared" ref="K3310:K3327" si="1815">IF($C3310=0,"-",P3310/$C3310)</f>
        <v>0.4911242603550296</v>
      </c>
      <c r="L3310" s="2">
        <f t="shared" ref="L3310:L3327" si="1816">IF($C3310=0,"-",Q3310/$C3310)</f>
        <v>0</v>
      </c>
      <c r="M3310" s="2">
        <f t="shared" ref="M3310:M3327" si="1817">IF($C3310=0,"-",R3310/$C3310)</f>
        <v>0.50887573964497046</v>
      </c>
      <c r="N3310" s="2">
        <f t="shared" ref="N3310:N3327" si="1818">IF($C3310=0,"-",S3310/$C3310)</f>
        <v>0</v>
      </c>
      <c r="O3310" s="2">
        <f t="shared" ref="O3310:O3320" si="1819">IF(C3310=0,"-",(1-K3310-L3310-M3310-N3310))</f>
        <v>-1.1102230246251565E-16</v>
      </c>
      <c r="P3310" s="161">
        <v>83</v>
      </c>
      <c r="R3310" s="1">
        <v>86</v>
      </c>
      <c r="AI3310" s="7">
        <f t="shared" ref="AI3310:AI3327" si="1820">IF(T3310&gt;0,RANK(T3310,(P3310:Z3310)),0)</f>
        <v>0</v>
      </c>
      <c r="AJ3310" s="7">
        <f t="shared" ref="AJ3310:AJ3327" si="1821">IF(U3310&gt;0,RANK(U3310,(P3310:Z3310)),0)</f>
        <v>0</v>
      </c>
      <c r="AK3310" s="7">
        <f t="shared" ref="AK3310:AK3327" si="1822">IF(V3310&gt;0,RANK(V3310,(P3310:Z3310)),0)</f>
        <v>0</v>
      </c>
      <c r="AL3310" s="7">
        <f t="shared" ref="AL3310:AL3327" si="1823">IF(W3310&gt;0,RANK(W3310,(P3310:Z3310)),0)</f>
        <v>0</v>
      </c>
      <c r="AM3310" s="2">
        <f t="shared" ref="AM3310:AM3327" si="1824">IF($C3310=0,"-",T3310/$C3310)</f>
        <v>0</v>
      </c>
      <c r="AN3310" s="2">
        <f t="shared" ref="AN3310:AN3327" si="1825">IF($C3310=0,"-",U3310/$C3310)</f>
        <v>0</v>
      </c>
      <c r="AO3310" s="2">
        <f t="shared" ref="AO3310:AO3327" si="1826">IF($C3310=0,"-",V3310/$C3310)</f>
        <v>0</v>
      </c>
      <c r="AP3310" s="2">
        <f t="shared" ref="AP3310:AP3327" si="1827">IF($C3310=0,"-",W3310/$C3310)</f>
        <v>0</v>
      </c>
      <c r="AR3310" t="str">
        <f t="shared" ref="AR3310:AR3327" si="1828">A3310</f>
        <v>Carson City</v>
      </c>
      <c r="AS3310" t="s">
        <v>390</v>
      </c>
      <c r="AT3310" s="182">
        <v>2</v>
      </c>
      <c r="AV3310" s="98">
        <v>32</v>
      </c>
      <c r="AW3310" s="100">
        <v>510</v>
      </c>
      <c r="AX3310" s="106">
        <f t="shared" ref="AX3310:AX3326" si="1829">AV3310*1000+AW3310</f>
        <v>32510</v>
      </c>
      <c r="AZ3310" s="7" t="s">
        <v>1037</v>
      </c>
      <c r="BA3310" t="s">
        <v>3015</v>
      </c>
    </row>
    <row r="3311" spans="1:53" hidden="1" outlineLevel="1">
      <c r="A3311" t="s">
        <v>3252</v>
      </c>
      <c r="B3311" t="s">
        <v>390</v>
      </c>
      <c r="C3311" s="1">
        <f t="shared" si="1812"/>
        <v>92</v>
      </c>
      <c r="D3311" s="7">
        <f>IF(P3311&gt;0,RANK(P3311,(P3311:R3311,S3311:AG3311)),0)</f>
        <v>1</v>
      </c>
      <c r="E3311" s="7">
        <f>IF(Q3311&gt;0,RANK(Q3311,(P3311:R3311,S3311:AG3311)),0)</f>
        <v>0</v>
      </c>
      <c r="F3311" s="7">
        <f>IF(R3311&gt;0,RANK(R3311,(P3311:R3311,S3311:AG3311)),0)</f>
        <v>1</v>
      </c>
      <c r="G3311" s="7">
        <f>IF(S3311&gt;0,RANK(S3311,(P3311:R3311,S3311:AG3311)),0)</f>
        <v>0</v>
      </c>
      <c r="H3311" s="49">
        <f t="shared" si="1813"/>
        <v>0</v>
      </c>
      <c r="I3311" s="178">
        <f t="shared" si="1814"/>
        <v>0</v>
      </c>
      <c r="J3311" s="2"/>
      <c r="K3311" s="2">
        <f t="shared" si="1815"/>
        <v>0.5</v>
      </c>
      <c r="L3311" s="2">
        <f t="shared" si="1816"/>
        <v>0</v>
      </c>
      <c r="M3311" s="2">
        <f t="shared" si="1817"/>
        <v>0.5</v>
      </c>
      <c r="N3311" s="2">
        <f t="shared" si="1818"/>
        <v>0</v>
      </c>
      <c r="O3311" s="2">
        <f t="shared" si="1819"/>
        <v>0</v>
      </c>
      <c r="P3311" s="1">
        <v>46</v>
      </c>
      <c r="R3311" s="1">
        <v>46</v>
      </c>
      <c r="AI3311" s="7">
        <f t="shared" si="1820"/>
        <v>0</v>
      </c>
      <c r="AJ3311" s="7">
        <f t="shared" si="1821"/>
        <v>0</v>
      </c>
      <c r="AK3311" s="7">
        <f t="shared" si="1822"/>
        <v>0</v>
      </c>
      <c r="AL3311" s="7">
        <f t="shared" si="1823"/>
        <v>0</v>
      </c>
      <c r="AM3311" s="2">
        <f t="shared" si="1824"/>
        <v>0</v>
      </c>
      <c r="AN3311" s="2">
        <f t="shared" si="1825"/>
        <v>0</v>
      </c>
      <c r="AO3311" s="2">
        <f t="shared" si="1826"/>
        <v>0</v>
      </c>
      <c r="AP3311" s="2">
        <f t="shared" si="1827"/>
        <v>0</v>
      </c>
      <c r="AR3311" t="str">
        <f t="shared" si="1828"/>
        <v>Churchill</v>
      </c>
      <c r="AS3311" t="s">
        <v>390</v>
      </c>
      <c r="AT3311" s="182">
        <v>2</v>
      </c>
      <c r="AV3311" s="98">
        <v>32</v>
      </c>
      <c r="AW3311" s="100">
        <v>1</v>
      </c>
      <c r="AX3311" s="106">
        <f t="shared" si="1829"/>
        <v>32001</v>
      </c>
      <c r="AZ3311" s="7" t="s">
        <v>2975</v>
      </c>
      <c r="BA3311" t="s">
        <v>3015</v>
      </c>
    </row>
    <row r="3312" spans="1:53" hidden="1" outlineLevel="1">
      <c r="A3312" t="s">
        <v>99</v>
      </c>
      <c r="B3312" t="s">
        <v>390</v>
      </c>
      <c r="C3312" s="1">
        <f t="shared" si="1812"/>
        <v>8918</v>
      </c>
      <c r="D3312" s="7">
        <f>IF(P3312&gt;0,RANK(P3312,(P3312:R3312,S3312:AG3312)),0)</f>
        <v>1</v>
      </c>
      <c r="E3312" s="7">
        <f>IF(Q3312&gt;0,RANK(Q3312,(P3312:R3312,S3312:AG3312)),0)</f>
        <v>0</v>
      </c>
      <c r="F3312" s="7">
        <f>IF(R3312&gt;0,RANK(R3312,(P3312:R3312,S3312:AG3312)),0)</f>
        <v>2</v>
      </c>
      <c r="G3312" s="7">
        <f>IF(S3312&gt;0,RANK(S3312,(P3312:R3312,S3312:AG3312)),0)</f>
        <v>0</v>
      </c>
      <c r="H3312" s="49">
        <f t="shared" si="1813"/>
        <v>863</v>
      </c>
      <c r="I3312" s="178">
        <f t="shared" si="1814"/>
        <v>9.6770576362413097E-2</v>
      </c>
      <c r="J3312" s="2"/>
      <c r="K3312" s="2">
        <f t="shared" si="1815"/>
        <v>0.54821708903341559</v>
      </c>
      <c r="L3312" s="2">
        <f t="shared" si="1816"/>
        <v>0</v>
      </c>
      <c r="M3312" s="2">
        <f t="shared" si="1817"/>
        <v>0.45144651267100244</v>
      </c>
      <c r="N3312" s="2">
        <f t="shared" si="1818"/>
        <v>0</v>
      </c>
      <c r="O3312" s="2">
        <f t="shared" si="1819"/>
        <v>3.3639829558196332E-4</v>
      </c>
      <c r="P3312" s="161">
        <v>4889</v>
      </c>
      <c r="R3312" s="1">
        <v>4026</v>
      </c>
      <c r="X3312" s="1">
        <v>3</v>
      </c>
      <c r="AI3312" s="7">
        <f t="shared" si="1820"/>
        <v>0</v>
      </c>
      <c r="AJ3312" s="7">
        <f t="shared" si="1821"/>
        <v>0</v>
      </c>
      <c r="AK3312" s="7">
        <f t="shared" si="1822"/>
        <v>0</v>
      </c>
      <c r="AL3312" s="7">
        <f t="shared" si="1823"/>
        <v>0</v>
      </c>
      <c r="AM3312" s="2">
        <f t="shared" si="1824"/>
        <v>0</v>
      </c>
      <c r="AN3312" s="2">
        <f t="shared" si="1825"/>
        <v>0</v>
      </c>
      <c r="AO3312" s="2">
        <f t="shared" si="1826"/>
        <v>0</v>
      </c>
      <c r="AP3312" s="2">
        <f t="shared" si="1827"/>
        <v>0</v>
      </c>
      <c r="AR3312" t="str">
        <f t="shared" si="1828"/>
        <v>Clark</v>
      </c>
      <c r="AS3312" t="s">
        <v>390</v>
      </c>
      <c r="AT3312" s="182"/>
      <c r="AV3312" s="98">
        <v>32</v>
      </c>
      <c r="AW3312" s="100">
        <v>3</v>
      </c>
      <c r="AX3312" s="106">
        <f t="shared" si="1829"/>
        <v>32003</v>
      </c>
      <c r="AZ3312" s="7" t="s">
        <v>2975</v>
      </c>
      <c r="BA3312" t="s">
        <v>3015</v>
      </c>
    </row>
    <row r="3313" spans="1:53" hidden="1" outlineLevel="1">
      <c r="A3313" t="s">
        <v>321</v>
      </c>
      <c r="B3313" t="s">
        <v>390</v>
      </c>
      <c r="C3313" s="1">
        <f t="shared" si="1812"/>
        <v>157</v>
      </c>
      <c r="D3313" s="7">
        <f>IF(P3313&gt;0,RANK(P3313,(P3313:R3313,S3313:AG3313)),0)</f>
        <v>1</v>
      </c>
      <c r="E3313" s="7">
        <f>IF(Q3313&gt;0,RANK(Q3313,(P3313:R3313,S3313:AG3313)),0)</f>
        <v>0</v>
      </c>
      <c r="F3313" s="7">
        <f>IF(R3313&gt;0,RANK(R3313,(P3313:R3313,S3313:AG3313)),0)</f>
        <v>2</v>
      </c>
      <c r="G3313" s="7">
        <f>IF(S3313&gt;0,RANK(S3313,(P3313:R3313,S3313:AG3313)),0)</f>
        <v>0</v>
      </c>
      <c r="H3313" s="49">
        <f t="shared" si="1813"/>
        <v>13</v>
      </c>
      <c r="I3313" s="178">
        <f t="shared" si="1814"/>
        <v>8.2802547770700632E-2</v>
      </c>
      <c r="J3313" s="2"/>
      <c r="K3313" s="2">
        <f t="shared" si="1815"/>
        <v>0.54140127388535031</v>
      </c>
      <c r="L3313" s="2">
        <f t="shared" si="1816"/>
        <v>0</v>
      </c>
      <c r="M3313" s="2">
        <f t="shared" si="1817"/>
        <v>0.45859872611464969</v>
      </c>
      <c r="N3313" s="2">
        <f t="shared" si="1818"/>
        <v>0</v>
      </c>
      <c r="O3313" s="2">
        <f t="shared" si="1819"/>
        <v>0</v>
      </c>
      <c r="P3313" s="161">
        <v>85</v>
      </c>
      <c r="R3313" s="1">
        <v>72</v>
      </c>
      <c r="AI3313" s="7">
        <f t="shared" si="1820"/>
        <v>0</v>
      </c>
      <c r="AJ3313" s="7">
        <f t="shared" si="1821"/>
        <v>0</v>
      </c>
      <c r="AK3313" s="7">
        <f t="shared" si="1822"/>
        <v>0</v>
      </c>
      <c r="AL3313" s="7">
        <f t="shared" si="1823"/>
        <v>0</v>
      </c>
      <c r="AM3313" s="2">
        <f t="shared" si="1824"/>
        <v>0</v>
      </c>
      <c r="AN3313" s="2">
        <f t="shared" si="1825"/>
        <v>0</v>
      </c>
      <c r="AO3313" s="2">
        <f t="shared" si="1826"/>
        <v>0</v>
      </c>
      <c r="AP3313" s="2">
        <f t="shared" si="1827"/>
        <v>0</v>
      </c>
      <c r="AR3313" t="str">
        <f t="shared" si="1828"/>
        <v>Douglas</v>
      </c>
      <c r="AS3313" t="s">
        <v>390</v>
      </c>
      <c r="AT3313" s="182">
        <v>2</v>
      </c>
      <c r="AV3313" s="98">
        <v>32</v>
      </c>
      <c r="AW3313" s="100">
        <v>5</v>
      </c>
      <c r="AX3313" s="106">
        <f t="shared" si="1829"/>
        <v>32005</v>
      </c>
      <c r="AZ3313" s="7" t="s">
        <v>2975</v>
      </c>
      <c r="BA3313" t="s">
        <v>3015</v>
      </c>
    </row>
    <row r="3314" spans="1:53" hidden="1" outlineLevel="1">
      <c r="A3314" t="s">
        <v>2521</v>
      </c>
      <c r="B3314" t="s">
        <v>390</v>
      </c>
      <c r="C3314" s="1">
        <f t="shared" si="1812"/>
        <v>88</v>
      </c>
      <c r="D3314" s="7">
        <f>IF(P3314&gt;0,RANK(P3314,(P3314:R3314,S3314:AG3314)),0)</f>
        <v>2</v>
      </c>
      <c r="E3314" s="7">
        <f>IF(Q3314&gt;0,RANK(Q3314,(P3314:R3314,S3314:AG3314)),0)</f>
        <v>0</v>
      </c>
      <c r="F3314" s="7">
        <f>IF(R3314&gt;0,RANK(R3314,(P3314:R3314,S3314:AG3314)),0)</f>
        <v>1</v>
      </c>
      <c r="G3314" s="7">
        <f>IF(S3314&gt;0,RANK(S3314,(P3314:R3314,S3314:AG3314)),0)</f>
        <v>0</v>
      </c>
      <c r="H3314" s="49">
        <f t="shared" si="1813"/>
        <v>12</v>
      </c>
      <c r="I3314" s="178">
        <f t="shared" si="1814"/>
        <v>0.13636363636363635</v>
      </c>
      <c r="J3314" s="2"/>
      <c r="K3314" s="2">
        <f t="shared" si="1815"/>
        <v>0.43181818181818182</v>
      </c>
      <c r="L3314" s="2">
        <f t="shared" si="1816"/>
        <v>0</v>
      </c>
      <c r="M3314" s="2">
        <f t="shared" si="1817"/>
        <v>0.56818181818181823</v>
      </c>
      <c r="N3314" s="2">
        <f t="shared" si="1818"/>
        <v>0</v>
      </c>
      <c r="O3314" s="2">
        <f t="shared" si="1819"/>
        <v>-1.1102230246251565E-16</v>
      </c>
      <c r="P3314" s="161">
        <v>38</v>
      </c>
      <c r="R3314" s="1">
        <v>50</v>
      </c>
      <c r="AI3314" s="7">
        <f t="shared" si="1820"/>
        <v>0</v>
      </c>
      <c r="AJ3314" s="7">
        <f t="shared" si="1821"/>
        <v>0</v>
      </c>
      <c r="AK3314" s="7">
        <f t="shared" si="1822"/>
        <v>0</v>
      </c>
      <c r="AL3314" s="7">
        <f t="shared" si="1823"/>
        <v>0</v>
      </c>
      <c r="AM3314" s="2">
        <f t="shared" si="1824"/>
        <v>0</v>
      </c>
      <c r="AN3314" s="2">
        <f t="shared" si="1825"/>
        <v>0</v>
      </c>
      <c r="AO3314" s="2">
        <f t="shared" si="1826"/>
        <v>0</v>
      </c>
      <c r="AP3314" s="2">
        <f t="shared" si="1827"/>
        <v>0</v>
      </c>
      <c r="AR3314" t="str">
        <f t="shared" si="1828"/>
        <v>Elko</v>
      </c>
      <c r="AS3314" t="s">
        <v>390</v>
      </c>
      <c r="AT3314" s="182">
        <v>2</v>
      </c>
      <c r="AV3314" s="98">
        <v>32</v>
      </c>
      <c r="AW3314" s="100">
        <v>7</v>
      </c>
      <c r="AX3314" s="106">
        <f t="shared" si="1829"/>
        <v>32007</v>
      </c>
      <c r="AZ3314" s="7" t="s">
        <v>2975</v>
      </c>
      <c r="BA3314" t="s">
        <v>3015</v>
      </c>
    </row>
    <row r="3315" spans="1:53" hidden="1" outlineLevel="1">
      <c r="A3315" t="s">
        <v>3292</v>
      </c>
      <c r="B3315" t="s">
        <v>390</v>
      </c>
      <c r="C3315" s="1">
        <f t="shared" si="1812"/>
        <v>22</v>
      </c>
      <c r="D3315" s="7">
        <f>IF(P3315&gt;0,RANK(P3315,(P3315:R3315,S3315:AG3315)),0)</f>
        <v>2</v>
      </c>
      <c r="E3315" s="7">
        <f>IF(Q3315&gt;0,RANK(Q3315,(P3315:R3315,S3315:AG3315)),0)</f>
        <v>0</v>
      </c>
      <c r="F3315" s="7">
        <f>IF(R3315&gt;0,RANK(R3315,(P3315:R3315,S3315:AG3315)),0)</f>
        <v>1</v>
      </c>
      <c r="G3315" s="7">
        <f>IF(S3315&gt;0,RANK(S3315,(P3315:R3315,S3315:AG3315)),0)</f>
        <v>0</v>
      </c>
      <c r="H3315" s="49">
        <f t="shared" si="1813"/>
        <v>8</v>
      </c>
      <c r="I3315" s="178">
        <f t="shared" si="1814"/>
        <v>0.36363636363636365</v>
      </c>
      <c r="J3315" s="2"/>
      <c r="K3315" s="2">
        <f t="shared" si="1815"/>
        <v>0.31818181818181818</v>
      </c>
      <c r="L3315" s="2">
        <f t="shared" si="1816"/>
        <v>0</v>
      </c>
      <c r="M3315" s="2">
        <f t="shared" si="1817"/>
        <v>0.68181818181818177</v>
      </c>
      <c r="N3315" s="2">
        <f t="shared" si="1818"/>
        <v>0</v>
      </c>
      <c r="O3315" s="2">
        <f t="shared" si="1819"/>
        <v>1.1102230246251565E-16</v>
      </c>
      <c r="P3315" s="1">
        <v>7</v>
      </c>
      <c r="R3315" s="1">
        <v>15</v>
      </c>
      <c r="AI3315" s="7">
        <f t="shared" si="1820"/>
        <v>0</v>
      </c>
      <c r="AJ3315" s="7">
        <f t="shared" si="1821"/>
        <v>0</v>
      </c>
      <c r="AK3315" s="7">
        <f t="shared" si="1822"/>
        <v>0</v>
      </c>
      <c r="AL3315" s="7">
        <f t="shared" si="1823"/>
        <v>0</v>
      </c>
      <c r="AM3315" s="2">
        <f t="shared" si="1824"/>
        <v>0</v>
      </c>
      <c r="AN3315" s="2">
        <f t="shared" si="1825"/>
        <v>0</v>
      </c>
      <c r="AO3315" s="2">
        <f t="shared" si="1826"/>
        <v>0</v>
      </c>
      <c r="AP3315" s="2">
        <f t="shared" si="1827"/>
        <v>0</v>
      </c>
      <c r="AR3315" t="str">
        <f t="shared" si="1828"/>
        <v>Esmeralda</v>
      </c>
      <c r="AS3315" t="s">
        <v>390</v>
      </c>
      <c r="AT3315" s="182">
        <v>4</v>
      </c>
      <c r="AV3315" s="98">
        <v>32</v>
      </c>
      <c r="AW3315" s="100">
        <v>9</v>
      </c>
      <c r="AX3315" s="106">
        <f t="shared" si="1829"/>
        <v>32009</v>
      </c>
      <c r="AZ3315" s="7" t="s">
        <v>2975</v>
      </c>
      <c r="BA3315" t="s">
        <v>3015</v>
      </c>
    </row>
    <row r="3316" spans="1:53" hidden="1" outlineLevel="1">
      <c r="A3316" t="s">
        <v>831</v>
      </c>
      <c r="B3316" t="s">
        <v>390</v>
      </c>
      <c r="C3316" s="1">
        <f t="shared" si="1812"/>
        <v>22</v>
      </c>
      <c r="D3316" s="7">
        <f>IF(P3316&gt;0,RANK(P3316,(P3316:R3316,S3316:AG3316)),0)</f>
        <v>2</v>
      </c>
      <c r="E3316" s="7">
        <f>IF(Q3316&gt;0,RANK(Q3316,(P3316:R3316,S3316:AG3316)),0)</f>
        <v>0</v>
      </c>
      <c r="F3316" s="7">
        <f>IF(R3316&gt;0,RANK(R3316,(P3316:R3316,S3316:AG3316)),0)</f>
        <v>1</v>
      </c>
      <c r="G3316" s="7">
        <f>IF(S3316&gt;0,RANK(S3316,(P3316:R3316,S3316:AG3316)),0)</f>
        <v>0</v>
      </c>
      <c r="H3316" s="49">
        <f t="shared" si="1813"/>
        <v>16</v>
      </c>
      <c r="I3316" s="178">
        <f t="shared" si="1814"/>
        <v>0.72727272727272729</v>
      </c>
      <c r="J3316" s="2"/>
      <c r="K3316" s="2">
        <f t="shared" si="1815"/>
        <v>0.13636363636363635</v>
      </c>
      <c r="L3316" s="2">
        <f t="shared" si="1816"/>
        <v>0</v>
      </c>
      <c r="M3316" s="2">
        <f t="shared" si="1817"/>
        <v>0.86363636363636365</v>
      </c>
      <c r="N3316" s="2">
        <f t="shared" si="1818"/>
        <v>0</v>
      </c>
      <c r="O3316" s="2">
        <f t="shared" si="1819"/>
        <v>0</v>
      </c>
      <c r="P3316" s="1">
        <v>3</v>
      </c>
      <c r="R3316" s="1">
        <v>19</v>
      </c>
      <c r="AI3316" s="7">
        <f t="shared" si="1820"/>
        <v>0</v>
      </c>
      <c r="AJ3316" s="7">
        <f t="shared" si="1821"/>
        <v>0</v>
      </c>
      <c r="AK3316" s="7">
        <f t="shared" si="1822"/>
        <v>0</v>
      </c>
      <c r="AL3316" s="7">
        <f t="shared" si="1823"/>
        <v>0</v>
      </c>
      <c r="AM3316" s="2">
        <f t="shared" si="1824"/>
        <v>0</v>
      </c>
      <c r="AN3316" s="2">
        <f t="shared" si="1825"/>
        <v>0</v>
      </c>
      <c r="AO3316" s="2">
        <f t="shared" si="1826"/>
        <v>0</v>
      </c>
      <c r="AP3316" s="2">
        <f t="shared" si="1827"/>
        <v>0</v>
      </c>
      <c r="AR3316" t="str">
        <f t="shared" si="1828"/>
        <v>Eureka</v>
      </c>
      <c r="AS3316" t="s">
        <v>390</v>
      </c>
      <c r="AT3316" s="182">
        <v>2</v>
      </c>
      <c r="AV3316" s="98">
        <v>32</v>
      </c>
      <c r="AW3316" s="100">
        <v>11</v>
      </c>
      <c r="AX3316" s="106">
        <f t="shared" si="1829"/>
        <v>32011</v>
      </c>
      <c r="AZ3316" s="7" t="s">
        <v>2975</v>
      </c>
      <c r="BA3316" t="s">
        <v>3015</v>
      </c>
    </row>
    <row r="3317" spans="1:53" hidden="1" outlineLevel="1">
      <c r="A3317" t="s">
        <v>1716</v>
      </c>
      <c r="B3317" t="s">
        <v>390</v>
      </c>
      <c r="C3317" s="1">
        <f t="shared" si="1812"/>
        <v>80</v>
      </c>
      <c r="D3317" s="7">
        <f>IF(P3317&gt;0,RANK(P3317,(P3317:R3317,S3317:AG3317)),0)</f>
        <v>2</v>
      </c>
      <c r="E3317" s="7">
        <f>IF(Q3317&gt;0,RANK(Q3317,(P3317:R3317,S3317:AG3317)),0)</f>
        <v>0</v>
      </c>
      <c r="F3317" s="7">
        <f>IF(R3317&gt;0,RANK(R3317,(P3317:R3317,S3317:AG3317)),0)</f>
        <v>1</v>
      </c>
      <c r="G3317" s="7">
        <f>IF(S3317&gt;0,RANK(S3317,(P3317:R3317,S3317:AG3317)),0)</f>
        <v>0</v>
      </c>
      <c r="H3317" s="49">
        <f t="shared" si="1813"/>
        <v>26</v>
      </c>
      <c r="I3317" s="178">
        <f t="shared" si="1814"/>
        <v>0.32500000000000001</v>
      </c>
      <c r="J3317" s="2"/>
      <c r="K3317" s="2">
        <f t="shared" si="1815"/>
        <v>0.33750000000000002</v>
      </c>
      <c r="L3317" s="2">
        <f t="shared" si="1816"/>
        <v>0</v>
      </c>
      <c r="M3317" s="2">
        <f t="shared" si="1817"/>
        <v>0.66249999999999998</v>
      </c>
      <c r="N3317" s="2">
        <f t="shared" si="1818"/>
        <v>0</v>
      </c>
      <c r="O3317" s="2">
        <f t="shared" si="1819"/>
        <v>0</v>
      </c>
      <c r="P3317" s="1">
        <v>27</v>
      </c>
      <c r="R3317" s="1">
        <v>53</v>
      </c>
      <c r="AI3317" s="7">
        <f t="shared" si="1820"/>
        <v>0</v>
      </c>
      <c r="AJ3317" s="7">
        <f t="shared" si="1821"/>
        <v>0</v>
      </c>
      <c r="AK3317" s="7">
        <f t="shared" si="1822"/>
        <v>0</v>
      </c>
      <c r="AL3317" s="7">
        <f t="shared" si="1823"/>
        <v>0</v>
      </c>
      <c r="AM3317" s="2">
        <f t="shared" si="1824"/>
        <v>0</v>
      </c>
      <c r="AN3317" s="2">
        <f t="shared" si="1825"/>
        <v>0</v>
      </c>
      <c r="AO3317" s="2">
        <f t="shared" si="1826"/>
        <v>0</v>
      </c>
      <c r="AP3317" s="2">
        <f t="shared" si="1827"/>
        <v>0</v>
      </c>
      <c r="AR3317" t="str">
        <f t="shared" si="1828"/>
        <v>Humboldt</v>
      </c>
      <c r="AS3317" t="s">
        <v>390</v>
      </c>
      <c r="AT3317" s="182">
        <v>2</v>
      </c>
      <c r="AV3317" s="98">
        <v>32</v>
      </c>
      <c r="AW3317" s="100">
        <v>13</v>
      </c>
      <c r="AX3317" s="106">
        <f t="shared" si="1829"/>
        <v>32013</v>
      </c>
      <c r="AZ3317" s="7" t="s">
        <v>2975</v>
      </c>
      <c r="BA3317" t="s">
        <v>3015</v>
      </c>
    </row>
    <row r="3318" spans="1:53" hidden="1" outlineLevel="1">
      <c r="A3318" t="s">
        <v>572</v>
      </c>
      <c r="B3318" t="s">
        <v>390</v>
      </c>
      <c r="C3318" s="1">
        <f t="shared" si="1812"/>
        <v>69</v>
      </c>
      <c r="D3318" s="7">
        <f>IF(P3318&gt;0,RANK(P3318,(P3318:R3318,S3318:AG3318)),0)</f>
        <v>2</v>
      </c>
      <c r="E3318" s="7">
        <f>IF(Q3318&gt;0,RANK(Q3318,(P3318:R3318,S3318:AG3318)),0)</f>
        <v>0</v>
      </c>
      <c r="F3318" s="7">
        <f>IF(R3318&gt;0,RANK(R3318,(P3318:R3318,S3318:AG3318)),0)</f>
        <v>1</v>
      </c>
      <c r="G3318" s="7">
        <f>IF(S3318&gt;0,RANK(S3318,(P3318:R3318,S3318:AG3318)),0)</f>
        <v>0</v>
      </c>
      <c r="H3318" s="49">
        <f t="shared" si="1813"/>
        <v>28</v>
      </c>
      <c r="I3318" s="178">
        <f t="shared" si="1814"/>
        <v>0.40579710144927539</v>
      </c>
      <c r="J3318" s="2"/>
      <c r="K3318" s="2">
        <f t="shared" si="1815"/>
        <v>0.28985507246376813</v>
      </c>
      <c r="L3318" s="2">
        <f t="shared" si="1816"/>
        <v>0</v>
      </c>
      <c r="M3318" s="2">
        <f t="shared" si="1817"/>
        <v>0.69565217391304346</v>
      </c>
      <c r="N3318" s="2">
        <f t="shared" si="1818"/>
        <v>0</v>
      </c>
      <c r="O3318" s="2">
        <f t="shared" si="1819"/>
        <v>1.449275362318847E-2</v>
      </c>
      <c r="P3318" s="161">
        <v>20</v>
      </c>
      <c r="R3318" s="1">
        <v>48</v>
      </c>
      <c r="X3318" s="1">
        <v>1</v>
      </c>
      <c r="AI3318" s="7">
        <f t="shared" si="1820"/>
        <v>0</v>
      </c>
      <c r="AJ3318" s="7">
        <f t="shared" si="1821"/>
        <v>0</v>
      </c>
      <c r="AK3318" s="7">
        <f t="shared" si="1822"/>
        <v>0</v>
      </c>
      <c r="AL3318" s="7">
        <f t="shared" si="1823"/>
        <v>0</v>
      </c>
      <c r="AM3318" s="2">
        <f t="shared" si="1824"/>
        <v>0</v>
      </c>
      <c r="AN3318" s="2">
        <f t="shared" si="1825"/>
        <v>0</v>
      </c>
      <c r="AO3318" s="2">
        <f t="shared" si="1826"/>
        <v>0</v>
      </c>
      <c r="AP3318" s="2">
        <f t="shared" si="1827"/>
        <v>0</v>
      </c>
      <c r="AR3318" t="str">
        <f t="shared" si="1828"/>
        <v>Lander</v>
      </c>
      <c r="AS3318" t="s">
        <v>390</v>
      </c>
      <c r="AT3318" s="182">
        <v>2</v>
      </c>
      <c r="AV3318" s="98">
        <v>32</v>
      </c>
      <c r="AW3318" s="100">
        <v>15</v>
      </c>
      <c r="AX3318" s="106">
        <f t="shared" si="1829"/>
        <v>32015</v>
      </c>
      <c r="AZ3318" s="7" t="s">
        <v>2975</v>
      </c>
      <c r="BA3318" t="s">
        <v>3015</v>
      </c>
    </row>
    <row r="3319" spans="1:53" hidden="1" outlineLevel="1">
      <c r="A3319" t="s">
        <v>227</v>
      </c>
      <c r="B3319" t="s">
        <v>390</v>
      </c>
      <c r="C3319" s="1">
        <f t="shared" si="1812"/>
        <v>63</v>
      </c>
      <c r="D3319" s="7">
        <f>IF(P3319&gt;0,RANK(P3319,(P3319:R3319,S3319:AG3319)),0)</f>
        <v>1</v>
      </c>
      <c r="E3319" s="7">
        <f>IF(Q3319&gt;0,RANK(Q3319,(P3319:R3319,S3319:AG3319)),0)</f>
        <v>0</v>
      </c>
      <c r="F3319" s="7">
        <f>IF(R3319&gt;0,RANK(R3319,(P3319:R3319,S3319:AG3319)),0)</f>
        <v>2</v>
      </c>
      <c r="G3319" s="7">
        <f>IF(S3319&gt;0,RANK(S3319,(P3319:R3319,S3319:AG3319)),0)</f>
        <v>0</v>
      </c>
      <c r="H3319" s="49">
        <f t="shared" si="1813"/>
        <v>13</v>
      </c>
      <c r="I3319" s="178">
        <f t="shared" si="1814"/>
        <v>0.20634920634920634</v>
      </c>
      <c r="J3319" s="2"/>
      <c r="K3319" s="2">
        <f t="shared" si="1815"/>
        <v>0.60317460317460314</v>
      </c>
      <c r="L3319" s="2">
        <f t="shared" si="1816"/>
        <v>0</v>
      </c>
      <c r="M3319" s="2">
        <f t="shared" si="1817"/>
        <v>0.3968253968253968</v>
      </c>
      <c r="N3319" s="2">
        <f t="shared" si="1818"/>
        <v>0</v>
      </c>
      <c r="O3319" s="2">
        <f t="shared" si="1819"/>
        <v>5.5511151231257827E-17</v>
      </c>
      <c r="P3319" s="1">
        <v>38</v>
      </c>
      <c r="R3319" s="1">
        <v>25</v>
      </c>
      <c r="AI3319" s="7">
        <f t="shared" si="1820"/>
        <v>0</v>
      </c>
      <c r="AJ3319" s="7">
        <f t="shared" si="1821"/>
        <v>0</v>
      </c>
      <c r="AK3319" s="7">
        <f t="shared" si="1822"/>
        <v>0</v>
      </c>
      <c r="AL3319" s="7">
        <f t="shared" si="1823"/>
        <v>0</v>
      </c>
      <c r="AM3319" s="2">
        <f t="shared" si="1824"/>
        <v>0</v>
      </c>
      <c r="AN3319" s="2">
        <f t="shared" si="1825"/>
        <v>0</v>
      </c>
      <c r="AO3319" s="2">
        <f t="shared" si="1826"/>
        <v>0</v>
      </c>
      <c r="AP3319" s="2">
        <f t="shared" si="1827"/>
        <v>0</v>
      </c>
      <c r="AR3319" t="str">
        <f t="shared" si="1828"/>
        <v>Lincoln</v>
      </c>
      <c r="AS3319" t="s">
        <v>390</v>
      </c>
      <c r="AT3319" s="182">
        <v>4</v>
      </c>
      <c r="AV3319" s="98">
        <v>32</v>
      </c>
      <c r="AW3319" s="100">
        <v>17</v>
      </c>
      <c r="AX3319" s="106">
        <f t="shared" si="1829"/>
        <v>32017</v>
      </c>
      <c r="AZ3319" s="7" t="s">
        <v>2975</v>
      </c>
      <c r="BA3319" t="s">
        <v>3015</v>
      </c>
    </row>
    <row r="3320" spans="1:53" hidden="1" outlineLevel="1">
      <c r="A3320" t="s">
        <v>657</v>
      </c>
      <c r="B3320" t="s">
        <v>390</v>
      </c>
      <c r="C3320" s="1">
        <f t="shared" si="1812"/>
        <v>168</v>
      </c>
      <c r="D3320" s="7">
        <f>IF(P3320&gt;0,RANK(P3320,(P3320:R3320,S3320:AG3320)),0)</f>
        <v>2</v>
      </c>
      <c r="E3320" s="7">
        <f>IF(Q3320&gt;0,RANK(Q3320,(P3320:R3320,S3320:AG3320)),0)</f>
        <v>0</v>
      </c>
      <c r="F3320" s="7">
        <f>IF(R3320&gt;0,RANK(R3320,(P3320:R3320,S3320:AG3320)),0)</f>
        <v>1</v>
      </c>
      <c r="G3320" s="7">
        <f>IF(S3320&gt;0,RANK(S3320,(P3320:R3320,S3320:AG3320)),0)</f>
        <v>0</v>
      </c>
      <c r="H3320" s="49">
        <f t="shared" si="1813"/>
        <v>8</v>
      </c>
      <c r="I3320" s="178">
        <f t="shared" si="1814"/>
        <v>4.7619047619047616E-2</v>
      </c>
      <c r="J3320" s="2"/>
      <c r="K3320" s="2">
        <f t="shared" si="1815"/>
        <v>0.47619047619047616</v>
      </c>
      <c r="L3320" s="2">
        <f t="shared" si="1816"/>
        <v>0</v>
      </c>
      <c r="M3320" s="2">
        <f t="shared" si="1817"/>
        <v>0.52380952380952384</v>
      </c>
      <c r="N3320" s="2">
        <f t="shared" si="1818"/>
        <v>0</v>
      </c>
      <c r="O3320" s="2">
        <f t="shared" si="1819"/>
        <v>0</v>
      </c>
      <c r="P3320" s="1">
        <v>80</v>
      </c>
      <c r="R3320" s="1">
        <v>88</v>
      </c>
      <c r="AI3320" s="7">
        <f t="shared" si="1820"/>
        <v>0</v>
      </c>
      <c r="AJ3320" s="7">
        <f t="shared" si="1821"/>
        <v>0</v>
      </c>
      <c r="AK3320" s="7">
        <f t="shared" si="1822"/>
        <v>0</v>
      </c>
      <c r="AL3320" s="7">
        <f t="shared" si="1823"/>
        <v>0</v>
      </c>
      <c r="AM3320" s="2">
        <f t="shared" si="1824"/>
        <v>0</v>
      </c>
      <c r="AN3320" s="2">
        <f t="shared" si="1825"/>
        <v>0</v>
      </c>
      <c r="AO3320" s="2">
        <f t="shared" si="1826"/>
        <v>0</v>
      </c>
      <c r="AP3320" s="2">
        <f t="shared" si="1827"/>
        <v>0</v>
      </c>
      <c r="AR3320" t="str">
        <f t="shared" si="1828"/>
        <v>Lyon</v>
      </c>
      <c r="AS3320" t="s">
        <v>390</v>
      </c>
      <c r="AT3320" s="182"/>
      <c r="AV3320" s="98">
        <v>32</v>
      </c>
      <c r="AW3320" s="100">
        <v>19</v>
      </c>
      <c r="AX3320" s="106">
        <f t="shared" si="1829"/>
        <v>32019</v>
      </c>
      <c r="AZ3320" s="7" t="s">
        <v>2975</v>
      </c>
      <c r="BA3320" t="s">
        <v>3015</v>
      </c>
    </row>
    <row r="3321" spans="1:53" hidden="1" outlineLevel="1">
      <c r="A3321" t="s">
        <v>2089</v>
      </c>
      <c r="B3321" t="s">
        <v>390</v>
      </c>
      <c r="C3321" s="1">
        <f t="shared" si="1812"/>
        <v>73</v>
      </c>
      <c r="D3321" s="7">
        <f>IF(P3321&gt;0,RANK(P3321,(P3321:R3321,S3321:AG3321)),0)</f>
        <v>1</v>
      </c>
      <c r="E3321" s="7">
        <f>IF(Q3321&gt;0,RANK(Q3321,(P3321:R3321,S3321:AG3321)),0)</f>
        <v>0</v>
      </c>
      <c r="F3321" s="7">
        <f>IF(R3321&gt;0,RANK(R3321,(P3321:R3321,S3321:AG3321)),0)</f>
        <v>2</v>
      </c>
      <c r="G3321" s="7">
        <f>IF(S3321&gt;0,RANK(S3321,(P3321:R3321,S3321:AG3321)),0)</f>
        <v>0</v>
      </c>
      <c r="H3321" s="49">
        <f t="shared" si="1813"/>
        <v>5</v>
      </c>
      <c r="I3321" s="178">
        <f t="shared" si="1814"/>
        <v>6.8493150684931503E-2</v>
      </c>
      <c r="J3321" s="2"/>
      <c r="K3321" s="2">
        <f t="shared" si="1815"/>
        <v>0.53424657534246578</v>
      </c>
      <c r="L3321" s="2">
        <f t="shared" si="1816"/>
        <v>0</v>
      </c>
      <c r="M3321" s="2">
        <f t="shared" si="1817"/>
        <v>0.46575342465753422</v>
      </c>
      <c r="N3321" s="2">
        <f t="shared" si="1818"/>
        <v>0</v>
      </c>
      <c r="O3321" s="2">
        <f t="shared" ref="O3321:O3326" si="1830">IF(C3321=0,"-",(1-K3321-L3321-M3321-N3321))</f>
        <v>0</v>
      </c>
      <c r="P3321" s="1">
        <v>39</v>
      </c>
      <c r="R3321" s="1">
        <v>34</v>
      </c>
      <c r="AI3321" s="7">
        <f t="shared" si="1820"/>
        <v>0</v>
      </c>
      <c r="AJ3321" s="7">
        <f t="shared" si="1821"/>
        <v>0</v>
      </c>
      <c r="AK3321" s="7">
        <f t="shared" si="1822"/>
        <v>0</v>
      </c>
      <c r="AL3321" s="7">
        <f t="shared" si="1823"/>
        <v>0</v>
      </c>
      <c r="AM3321" s="2">
        <f t="shared" si="1824"/>
        <v>0</v>
      </c>
      <c r="AN3321" s="2">
        <f t="shared" si="1825"/>
        <v>0</v>
      </c>
      <c r="AO3321" s="2">
        <f t="shared" si="1826"/>
        <v>0</v>
      </c>
      <c r="AP3321" s="2">
        <f t="shared" si="1827"/>
        <v>0</v>
      </c>
      <c r="AR3321" t="str">
        <f t="shared" si="1828"/>
        <v>Mineral</v>
      </c>
      <c r="AS3321" t="s">
        <v>390</v>
      </c>
      <c r="AT3321" s="182">
        <v>4</v>
      </c>
      <c r="AV3321" s="98">
        <v>32</v>
      </c>
      <c r="AW3321" s="100">
        <v>21</v>
      </c>
      <c r="AX3321" s="106">
        <f t="shared" si="1829"/>
        <v>32021</v>
      </c>
      <c r="AZ3321" s="7" t="s">
        <v>2975</v>
      </c>
      <c r="BA3321" t="s">
        <v>3015</v>
      </c>
    </row>
    <row r="3322" spans="1:53" hidden="1" outlineLevel="1">
      <c r="A3322" t="s">
        <v>2651</v>
      </c>
      <c r="B3322" t="s">
        <v>390</v>
      </c>
      <c r="C3322" s="1">
        <f t="shared" si="1812"/>
        <v>160</v>
      </c>
      <c r="D3322" s="7">
        <f>IF(P3322&gt;0,RANK(P3322,(P3322:R3322,S3322:AG3322)),0)</f>
        <v>1</v>
      </c>
      <c r="E3322" s="7">
        <f>IF(Q3322&gt;0,RANK(Q3322,(P3322:R3322,S3322:AG3322)),0)</f>
        <v>0</v>
      </c>
      <c r="F3322" s="7">
        <f>IF(R3322&gt;0,RANK(R3322,(P3322:R3322,S3322:AG3322)),0)</f>
        <v>2</v>
      </c>
      <c r="G3322" s="7">
        <f>IF(S3322&gt;0,RANK(S3322,(P3322:R3322,S3322:AG3322)),0)</f>
        <v>0</v>
      </c>
      <c r="H3322" s="49">
        <f t="shared" si="1813"/>
        <v>29</v>
      </c>
      <c r="I3322" s="178">
        <f t="shared" si="1814"/>
        <v>0.18124999999999999</v>
      </c>
      <c r="J3322" s="2"/>
      <c r="K3322" s="2">
        <f t="shared" si="1815"/>
        <v>0.58750000000000002</v>
      </c>
      <c r="L3322" s="2">
        <f t="shared" si="1816"/>
        <v>0</v>
      </c>
      <c r="M3322" s="2">
        <f t="shared" si="1817"/>
        <v>0.40625</v>
      </c>
      <c r="N3322" s="2">
        <f t="shared" si="1818"/>
        <v>0</v>
      </c>
      <c r="O3322" s="2">
        <f t="shared" si="1830"/>
        <v>6.2499999999999778E-3</v>
      </c>
      <c r="P3322" s="161">
        <v>94</v>
      </c>
      <c r="R3322" s="1">
        <v>65</v>
      </c>
      <c r="X3322" s="1">
        <v>1</v>
      </c>
      <c r="AI3322" s="7">
        <f t="shared" si="1820"/>
        <v>0</v>
      </c>
      <c r="AJ3322" s="7">
        <f t="shared" si="1821"/>
        <v>0</v>
      </c>
      <c r="AK3322" s="7">
        <f t="shared" si="1822"/>
        <v>0</v>
      </c>
      <c r="AL3322" s="7">
        <f t="shared" si="1823"/>
        <v>0</v>
      </c>
      <c r="AM3322" s="2">
        <f t="shared" si="1824"/>
        <v>0</v>
      </c>
      <c r="AN3322" s="2">
        <f t="shared" si="1825"/>
        <v>0</v>
      </c>
      <c r="AO3322" s="2">
        <f t="shared" si="1826"/>
        <v>0</v>
      </c>
      <c r="AP3322" s="2">
        <f t="shared" si="1827"/>
        <v>0</v>
      </c>
      <c r="AR3322" t="str">
        <f t="shared" si="1828"/>
        <v>Nye</v>
      </c>
      <c r="AS3322" t="s">
        <v>390</v>
      </c>
      <c r="AT3322" s="182">
        <v>4</v>
      </c>
      <c r="AV3322" s="98">
        <v>32</v>
      </c>
      <c r="AW3322" s="100">
        <v>23</v>
      </c>
      <c r="AX3322" s="106">
        <f t="shared" si="1829"/>
        <v>32023</v>
      </c>
      <c r="AZ3322" s="7" t="s">
        <v>2975</v>
      </c>
      <c r="BA3322" t="s">
        <v>3015</v>
      </c>
    </row>
    <row r="3323" spans="1:53" hidden="1" outlineLevel="1">
      <c r="A3323" t="s">
        <v>2668</v>
      </c>
      <c r="B3323" t="s">
        <v>390</v>
      </c>
      <c r="C3323" s="1">
        <f t="shared" si="1812"/>
        <v>67</v>
      </c>
      <c r="D3323" s="7">
        <f>IF(P3323&gt;0,RANK(P3323,(P3323:R3323,S3323:AG3323)),0)</f>
        <v>2</v>
      </c>
      <c r="E3323" s="7">
        <f>IF(Q3323&gt;0,RANK(Q3323,(P3323:R3323,S3323:AG3323)),0)</f>
        <v>0</v>
      </c>
      <c r="F3323" s="7">
        <f>IF(R3323&gt;0,RANK(R3323,(P3323:R3323,S3323:AG3323)),0)</f>
        <v>1</v>
      </c>
      <c r="G3323" s="7">
        <f>IF(S3323&gt;0,RANK(S3323,(P3323:R3323,S3323:AG3323)),0)</f>
        <v>0</v>
      </c>
      <c r="H3323" s="49">
        <f t="shared" si="1813"/>
        <v>1</v>
      </c>
      <c r="I3323" s="178">
        <f t="shared" si="1814"/>
        <v>1.4925373134328358E-2</v>
      </c>
      <c r="J3323" s="2"/>
      <c r="K3323" s="2">
        <f t="shared" si="1815"/>
        <v>0.47761194029850745</v>
      </c>
      <c r="L3323" s="2">
        <f t="shared" si="1816"/>
        <v>0</v>
      </c>
      <c r="M3323" s="2">
        <f t="shared" si="1817"/>
        <v>0.4925373134328358</v>
      </c>
      <c r="N3323" s="2">
        <f t="shared" si="1818"/>
        <v>0</v>
      </c>
      <c r="O3323" s="2">
        <f t="shared" si="1830"/>
        <v>2.9850746268656692E-2</v>
      </c>
      <c r="P3323" s="1">
        <v>32</v>
      </c>
      <c r="R3323" s="1">
        <v>33</v>
      </c>
      <c r="X3323" s="1">
        <v>2</v>
      </c>
      <c r="AI3323" s="7">
        <f t="shared" si="1820"/>
        <v>0</v>
      </c>
      <c r="AJ3323" s="7">
        <f t="shared" si="1821"/>
        <v>0</v>
      </c>
      <c r="AK3323" s="7">
        <f t="shared" si="1822"/>
        <v>0</v>
      </c>
      <c r="AL3323" s="7">
        <f t="shared" si="1823"/>
        <v>0</v>
      </c>
      <c r="AM3323" s="2">
        <f t="shared" si="1824"/>
        <v>0</v>
      </c>
      <c r="AN3323" s="2">
        <f t="shared" si="1825"/>
        <v>0</v>
      </c>
      <c r="AO3323" s="2">
        <f t="shared" si="1826"/>
        <v>0</v>
      </c>
      <c r="AP3323" s="2">
        <f t="shared" si="1827"/>
        <v>0</v>
      </c>
      <c r="AR3323" t="str">
        <f t="shared" si="1828"/>
        <v>Pershing</v>
      </c>
      <c r="AS3323" t="s">
        <v>390</v>
      </c>
      <c r="AT3323" s="182">
        <v>2</v>
      </c>
      <c r="AV3323" s="98">
        <v>32</v>
      </c>
      <c r="AW3323" s="100">
        <v>27</v>
      </c>
      <c r="AX3323" s="106">
        <f t="shared" si="1829"/>
        <v>32027</v>
      </c>
      <c r="AZ3323" s="7" t="s">
        <v>2975</v>
      </c>
      <c r="BA3323" t="s">
        <v>3015</v>
      </c>
    </row>
    <row r="3324" spans="1:53" hidden="1" outlineLevel="1">
      <c r="A3324" t="s">
        <v>2531</v>
      </c>
      <c r="B3324" t="s">
        <v>390</v>
      </c>
      <c r="C3324" s="1">
        <f t="shared" si="1812"/>
        <v>73</v>
      </c>
      <c r="D3324" s="7">
        <f>IF(P3324&gt;0,RANK(P3324,(P3324:R3324,S3324:AG3324)),0)</f>
        <v>2</v>
      </c>
      <c r="E3324" s="7">
        <f>IF(Q3324&gt;0,RANK(Q3324,(P3324:R3324,S3324:AG3324)),0)</f>
        <v>0</v>
      </c>
      <c r="F3324" s="7">
        <f>IF(R3324&gt;0,RANK(R3324,(P3324:R3324,S3324:AG3324)),0)</f>
        <v>1</v>
      </c>
      <c r="G3324" s="7">
        <f>IF(S3324&gt;0,RANK(S3324,(P3324:R3324,S3324:AG3324)),0)</f>
        <v>0</v>
      </c>
      <c r="H3324" s="49">
        <f t="shared" si="1813"/>
        <v>3</v>
      </c>
      <c r="I3324" s="178">
        <f t="shared" si="1814"/>
        <v>4.1095890410958902E-2</v>
      </c>
      <c r="J3324" s="2"/>
      <c r="K3324" s="2">
        <f t="shared" si="1815"/>
        <v>0.47945205479452052</v>
      </c>
      <c r="L3324" s="2">
        <f t="shared" si="1816"/>
        <v>0</v>
      </c>
      <c r="M3324" s="2">
        <f t="shared" si="1817"/>
        <v>0.52054794520547942</v>
      </c>
      <c r="N3324" s="2">
        <f t="shared" si="1818"/>
        <v>0</v>
      </c>
      <c r="O3324" s="2">
        <f t="shared" si="1830"/>
        <v>1.1102230246251565E-16</v>
      </c>
      <c r="P3324" s="161">
        <v>35</v>
      </c>
      <c r="R3324" s="1">
        <v>38</v>
      </c>
      <c r="AI3324" s="7">
        <f t="shared" si="1820"/>
        <v>0</v>
      </c>
      <c r="AJ3324" s="7">
        <f t="shared" si="1821"/>
        <v>0</v>
      </c>
      <c r="AK3324" s="7">
        <f t="shared" si="1822"/>
        <v>0</v>
      </c>
      <c r="AL3324" s="7">
        <f t="shared" si="1823"/>
        <v>0</v>
      </c>
      <c r="AM3324" s="2">
        <f t="shared" si="1824"/>
        <v>0</v>
      </c>
      <c r="AN3324" s="2">
        <f t="shared" si="1825"/>
        <v>0</v>
      </c>
      <c r="AO3324" s="2">
        <f t="shared" si="1826"/>
        <v>0</v>
      </c>
      <c r="AP3324" s="2">
        <f t="shared" si="1827"/>
        <v>0</v>
      </c>
      <c r="AR3324" t="str">
        <f t="shared" si="1828"/>
        <v>Storey</v>
      </c>
      <c r="AS3324" t="s">
        <v>390</v>
      </c>
      <c r="AT3324" s="182">
        <v>2</v>
      </c>
      <c r="AV3324" s="98">
        <v>32</v>
      </c>
      <c r="AW3324" s="100">
        <v>29</v>
      </c>
      <c r="AX3324" s="106">
        <f t="shared" si="1829"/>
        <v>32029</v>
      </c>
      <c r="AZ3324" s="7" t="s">
        <v>2975</v>
      </c>
      <c r="BA3324" t="s">
        <v>3015</v>
      </c>
    </row>
    <row r="3325" spans="1:53" hidden="1" outlineLevel="1">
      <c r="A3325" t="s">
        <v>2735</v>
      </c>
      <c r="B3325" t="s">
        <v>390</v>
      </c>
      <c r="C3325" s="1">
        <f t="shared" si="1812"/>
        <v>1919</v>
      </c>
      <c r="D3325" s="7">
        <f>IF(P3325&gt;0,RANK(P3325,(P3325:R3325,S3325:AG3325)),0)</f>
        <v>2</v>
      </c>
      <c r="E3325" s="7">
        <f>IF(Q3325&gt;0,RANK(Q3325,(P3325:R3325,S3325:AG3325)),0)</f>
        <v>0</v>
      </c>
      <c r="F3325" s="7">
        <f>IF(R3325&gt;0,RANK(R3325,(P3325:R3325,S3325:AG3325)),0)</f>
        <v>1</v>
      </c>
      <c r="G3325" s="7">
        <f>IF(S3325&gt;0,RANK(S3325,(P3325:R3325,S3325:AG3325)),0)</f>
        <v>0</v>
      </c>
      <c r="H3325" s="49">
        <f t="shared" si="1813"/>
        <v>164</v>
      </c>
      <c r="I3325" s="178">
        <f t="shared" si="1814"/>
        <v>8.5461177696717044E-2</v>
      </c>
      <c r="J3325" s="2"/>
      <c r="K3325" s="2">
        <f t="shared" si="1815"/>
        <v>0.45700885878061492</v>
      </c>
      <c r="L3325" s="2">
        <f t="shared" si="1816"/>
        <v>0</v>
      </c>
      <c r="M3325" s="2">
        <f t="shared" si="1817"/>
        <v>0.54247003647733194</v>
      </c>
      <c r="N3325" s="2">
        <f t="shared" si="1818"/>
        <v>0</v>
      </c>
      <c r="O3325" s="2">
        <f t="shared" si="1830"/>
        <v>5.2110474205313562E-4</v>
      </c>
      <c r="P3325" s="161">
        <v>877</v>
      </c>
      <c r="R3325" s="1">
        <v>1041</v>
      </c>
      <c r="X3325" s="1">
        <v>1</v>
      </c>
      <c r="AI3325" s="7">
        <f t="shared" si="1820"/>
        <v>0</v>
      </c>
      <c r="AJ3325" s="7">
        <f t="shared" si="1821"/>
        <v>0</v>
      </c>
      <c r="AK3325" s="7">
        <f t="shared" si="1822"/>
        <v>0</v>
      </c>
      <c r="AL3325" s="7">
        <f t="shared" si="1823"/>
        <v>0</v>
      </c>
      <c r="AM3325" s="2">
        <f t="shared" si="1824"/>
        <v>0</v>
      </c>
      <c r="AN3325" s="2">
        <f t="shared" si="1825"/>
        <v>0</v>
      </c>
      <c r="AO3325" s="2">
        <f t="shared" si="1826"/>
        <v>0</v>
      </c>
      <c r="AP3325" s="2">
        <f t="shared" si="1827"/>
        <v>0</v>
      </c>
      <c r="AR3325" t="str">
        <f t="shared" si="1828"/>
        <v>Washoe</v>
      </c>
      <c r="AS3325" t="s">
        <v>390</v>
      </c>
      <c r="AT3325" s="182">
        <v>2</v>
      </c>
      <c r="AV3325" s="98">
        <v>32</v>
      </c>
      <c r="AW3325" s="100">
        <v>31</v>
      </c>
      <c r="AX3325" s="106">
        <f t="shared" si="1829"/>
        <v>32031</v>
      </c>
      <c r="AZ3325" s="7" t="s">
        <v>2975</v>
      </c>
      <c r="BA3325" t="s">
        <v>3015</v>
      </c>
    </row>
    <row r="3326" spans="1:53" hidden="1" outlineLevel="1">
      <c r="A3326" t="s">
        <v>2412</v>
      </c>
      <c r="B3326" t="s">
        <v>390</v>
      </c>
      <c r="C3326" s="1">
        <f t="shared" si="1812"/>
        <v>93</v>
      </c>
      <c r="D3326" s="7">
        <f>IF(P3326&gt;0,RANK(P3326,(P3326:R3326,S3326:AG3326)),0)</f>
        <v>1</v>
      </c>
      <c r="E3326" s="7">
        <f>IF(Q3326&gt;0,RANK(Q3326,(P3326:R3326,S3326:AG3326)),0)</f>
        <v>0</v>
      </c>
      <c r="F3326" s="7">
        <f>IF(R3326&gt;0,RANK(R3326,(P3326:R3326,S3326:AG3326)),0)</f>
        <v>2</v>
      </c>
      <c r="G3326" s="7">
        <f>IF(S3326&gt;0,RANK(S3326,(P3326:R3326,S3326:AG3326)),0)</f>
        <v>0</v>
      </c>
      <c r="H3326" s="49">
        <f t="shared" si="1813"/>
        <v>1</v>
      </c>
      <c r="I3326" s="178">
        <f t="shared" si="1814"/>
        <v>1.0752688172043012E-2</v>
      </c>
      <c r="J3326" s="2"/>
      <c r="K3326" s="2">
        <f t="shared" si="1815"/>
        <v>0.5053763440860215</v>
      </c>
      <c r="L3326" s="2">
        <f t="shared" si="1816"/>
        <v>0</v>
      </c>
      <c r="M3326" s="2">
        <f t="shared" si="1817"/>
        <v>0.4946236559139785</v>
      </c>
      <c r="N3326" s="2">
        <f t="shared" si="1818"/>
        <v>0</v>
      </c>
      <c r="O3326" s="2">
        <f t="shared" si="1830"/>
        <v>0</v>
      </c>
      <c r="P3326" s="1">
        <v>47</v>
      </c>
      <c r="R3326" s="1">
        <v>46</v>
      </c>
      <c r="AI3326" s="7">
        <f t="shared" si="1820"/>
        <v>0</v>
      </c>
      <c r="AJ3326" s="7">
        <f t="shared" si="1821"/>
        <v>0</v>
      </c>
      <c r="AK3326" s="7">
        <f t="shared" si="1822"/>
        <v>0</v>
      </c>
      <c r="AL3326" s="7">
        <f t="shared" si="1823"/>
        <v>0</v>
      </c>
      <c r="AM3326" s="2">
        <f t="shared" si="1824"/>
        <v>0</v>
      </c>
      <c r="AN3326" s="2">
        <f t="shared" si="1825"/>
        <v>0</v>
      </c>
      <c r="AO3326" s="2">
        <f t="shared" si="1826"/>
        <v>0</v>
      </c>
      <c r="AP3326" s="2">
        <f t="shared" si="1827"/>
        <v>0</v>
      </c>
      <c r="AR3326" t="str">
        <f t="shared" si="1828"/>
        <v>White Pine</v>
      </c>
      <c r="AS3326" t="s">
        <v>390</v>
      </c>
      <c r="AT3326" s="182">
        <v>4</v>
      </c>
      <c r="AV3326" s="98">
        <v>32</v>
      </c>
      <c r="AW3326" s="100">
        <v>33</v>
      </c>
      <c r="AX3326" s="106">
        <f t="shared" si="1829"/>
        <v>32033</v>
      </c>
      <c r="AZ3326" s="7" t="s">
        <v>2975</v>
      </c>
      <c r="BA3326" t="s">
        <v>3015</v>
      </c>
    </row>
    <row r="3327" spans="1:53" collapsed="1">
      <c r="A3327" t="s">
        <v>1423</v>
      </c>
      <c r="B3327" t="s">
        <v>1114</v>
      </c>
      <c r="C3327" s="1">
        <f>SUM(P3327:AG3327)</f>
        <v>12233</v>
      </c>
      <c r="D3327" s="7">
        <f>IF(P3327&gt;0,RANK(P3327,(P3327:R3327,S3327:AG3327)),0)</f>
        <v>1</v>
      </c>
      <c r="E3327" s="7">
        <f>IF(Q3327&gt;0,RANK(Q3327,(P3327:R3327,S3327:AG3327)),0)</f>
        <v>0</v>
      </c>
      <c r="F3327" s="7">
        <f>IF(R3327&gt;0,RANK(R3327,(P3327:R3327,S3327:AG3327)),0)</f>
        <v>2</v>
      </c>
      <c r="G3327" s="7">
        <f>IF(S3327&gt;0,RANK(S3327,(P3327:R3327,S3327:AG3327)),0)</f>
        <v>0</v>
      </c>
      <c r="H3327" s="49">
        <f t="shared" si="1813"/>
        <v>655</v>
      </c>
      <c r="I3327" s="178">
        <f>H3327/C3327</f>
        <v>5.3543693288645465E-2</v>
      </c>
      <c r="J3327" s="2"/>
      <c r="K3327" s="2">
        <f t="shared" si="1815"/>
        <v>0.52644486225782716</v>
      </c>
      <c r="L3327" s="2">
        <f t="shared" si="1816"/>
        <v>0</v>
      </c>
      <c r="M3327" s="2">
        <f t="shared" si="1817"/>
        <v>0.47290116896918172</v>
      </c>
      <c r="N3327" s="2">
        <f t="shared" si="1818"/>
        <v>0</v>
      </c>
      <c r="O3327" s="2">
        <f>IF(C3327=0,"-",(1-K3327-L3327-M3327-N3327))</f>
        <v>6.5396877299112033E-4</v>
      </c>
      <c r="P3327" s="1">
        <f>SUM(P3310:P3326)</f>
        <v>6440</v>
      </c>
      <c r="Q3327" s="1">
        <f>SUM(Q3310:Q3326)</f>
        <v>0</v>
      </c>
      <c r="R3327" s="1">
        <f>SUM(R3310:R3326)</f>
        <v>5785</v>
      </c>
      <c r="S3327" s="1">
        <f>SUM(S3310:S3326)</f>
        <v>0</v>
      </c>
      <c r="T3327" s="1">
        <f>SUM(T3310:T3326)</f>
        <v>0</v>
      </c>
      <c r="X3327" s="1">
        <f>SUM(X3310:X3326)</f>
        <v>8</v>
      </c>
      <c r="Y3327" s="1">
        <f>SUM(Y3310:Y3326)</f>
        <v>0</v>
      </c>
      <c r="AI3327" s="7">
        <f t="shared" si="1820"/>
        <v>0</v>
      </c>
      <c r="AJ3327" s="7">
        <f t="shared" si="1821"/>
        <v>0</v>
      </c>
      <c r="AK3327" s="7">
        <f t="shared" si="1822"/>
        <v>0</v>
      </c>
      <c r="AL3327" s="7">
        <f t="shared" si="1823"/>
        <v>0</v>
      </c>
      <c r="AM3327" s="2">
        <f t="shared" si="1824"/>
        <v>0</v>
      </c>
      <c r="AN3327" s="2">
        <f t="shared" si="1825"/>
        <v>0</v>
      </c>
      <c r="AO3327" s="2">
        <f t="shared" si="1826"/>
        <v>0</v>
      </c>
      <c r="AP3327" s="2">
        <f t="shared" si="1827"/>
        <v>0</v>
      </c>
      <c r="AR3327" t="str">
        <f t="shared" si="1828"/>
        <v>Nevada</v>
      </c>
      <c r="AS3327" t="s">
        <v>1114</v>
      </c>
      <c r="AT3327" s="182"/>
      <c r="AV3327" s="98">
        <v>32</v>
      </c>
      <c r="AW3327" s="100"/>
      <c r="AX3327" s="98">
        <v>32</v>
      </c>
      <c r="AZ3327" s="7" t="s">
        <v>1634</v>
      </c>
      <c r="BA3327" t="s">
        <v>3015</v>
      </c>
    </row>
    <row r="3328" spans="1:53">
      <c r="C3328" s="1"/>
      <c r="E3328" s="7"/>
      <c r="F3328" s="7"/>
      <c r="G3328" s="7"/>
      <c r="H3328" s="49"/>
      <c r="I3328" s="178"/>
      <c r="J3328" s="2"/>
      <c r="AI3328" s="7"/>
      <c r="AJ3328" s="7"/>
      <c r="AK3328" s="7"/>
      <c r="AL3328" s="7"/>
      <c r="AT3328" s="182"/>
      <c r="AV3328" s="98"/>
      <c r="AW3328" s="100"/>
    </row>
    <row r="3329" spans="1:53" hidden="1" outlineLevel="1">
      <c r="A3329" t="s">
        <v>638</v>
      </c>
      <c r="B3329" t="s">
        <v>2510</v>
      </c>
      <c r="C3329" s="1">
        <f t="shared" ref="C3329:C3360" si="1831">SUM(P3329:AG3329)</f>
        <v>0</v>
      </c>
      <c r="D3329" s="7">
        <f>IF(P3329&gt;0,RANK(P3329,(P3329:R3329,S3329:AG3329)),0)</f>
        <v>0</v>
      </c>
      <c r="E3329" s="7">
        <f>IF(Q3329&gt;0,RANK(Q3329,(P3329:R3329,S3329:AG3329)),0)</f>
        <v>0</v>
      </c>
      <c r="F3329" s="7">
        <f>IF(R3329&gt;0,RANK(R3329,(P3329:R3329,S3329:AG3329)),0)</f>
        <v>0</v>
      </c>
      <c r="G3329" s="7">
        <f>IF(S3329&gt;0,RANK(S3329,(P3329:R3329,S3329:AG3329)),0)</f>
        <v>0</v>
      </c>
      <c r="H3329" s="49" t="e">
        <f t="shared" ref="H3329:H3360" si="1832">MAX(P3329:Y3329)-LARGE(P3329:Y3329,2)</f>
        <v>#NUM!</v>
      </c>
      <c r="I3329" s="178" t="e">
        <f t="shared" ref="I3329:I3360" si="1833">H3329/C3329</f>
        <v>#NUM!</v>
      </c>
      <c r="J3329" s="2"/>
      <c r="K3329" s="2" t="str">
        <f t="shared" ref="K3329:K3360" si="1834">IF($C3329=0,"-",P3329/$C3329)</f>
        <v>-</v>
      </c>
      <c r="L3329" s="2" t="str">
        <f t="shared" ref="L3329:L3360" si="1835">IF($C3329=0,"-",Q3329/$C3329)</f>
        <v>-</v>
      </c>
      <c r="M3329" s="2" t="str">
        <f t="shared" ref="M3329:M3360" si="1836">IF($C3329=0,"-",R3329/$C3329)</f>
        <v>-</v>
      </c>
      <c r="N3329" s="2" t="str">
        <f t="shared" ref="N3329:N3360" si="1837">IF($C3329=0,"-",S3329/$C3329)</f>
        <v>-</v>
      </c>
      <c r="O3329" s="2" t="str">
        <f t="shared" ref="O3329:O3360" si="1838">IF(C3329=0,"-",(1-K3329-L3329-M3329-N3329))</f>
        <v>-</v>
      </c>
      <c r="AI3329" s="7">
        <f t="shared" ref="AI3329:AI3360" si="1839">IF(T3329&gt;0,RANK(T3329,(P3329:Z3329)),0)</f>
        <v>0</v>
      </c>
      <c r="AJ3329" s="7">
        <f t="shared" ref="AJ3329:AJ3360" si="1840">IF(U3329&gt;0,RANK(U3329,(P3329:Z3329)),0)</f>
        <v>0</v>
      </c>
      <c r="AK3329" s="7">
        <f t="shared" ref="AK3329:AK3360" si="1841">IF(V3329&gt;0,RANK(V3329,(P3329:Z3329)),0)</f>
        <v>0</v>
      </c>
      <c r="AL3329" s="7">
        <f t="shared" ref="AL3329:AL3360" si="1842">IF(W3329&gt;0,RANK(W3329,(P3329:Z3329)),0)</f>
        <v>0</v>
      </c>
      <c r="AM3329" s="2" t="str">
        <f t="shared" ref="AM3329:AM3360" si="1843">IF($C3329=0,"-",T3329/$C3329)</f>
        <v>-</v>
      </c>
      <c r="AN3329" s="2" t="str">
        <f t="shared" ref="AN3329:AN3360" si="1844">IF($C3329=0,"-",U3329/$C3329)</f>
        <v>-</v>
      </c>
      <c r="AO3329" s="2" t="str">
        <f t="shared" ref="AO3329:AO3360" si="1845">IF($C3329=0,"-",V3329/$C3329)</f>
        <v>-</v>
      </c>
      <c r="AP3329" s="2" t="str">
        <f t="shared" ref="AP3329:AP3360" si="1846">IF($C3329=0,"-",W3329/$C3329)</f>
        <v>-</v>
      </c>
      <c r="AR3329" t="str">
        <f t="shared" ref="AR3329:AR3360" si="1847">A3329</f>
        <v>Adams</v>
      </c>
      <c r="AS3329" t="s">
        <v>2510</v>
      </c>
      <c r="AT3329" s="182">
        <v>1</v>
      </c>
      <c r="AV3329" s="98">
        <v>38</v>
      </c>
      <c r="AW3329" s="100">
        <v>1</v>
      </c>
      <c r="AX3329" s="106">
        <f t="shared" ref="AX3329:AX3360" si="1848">AV3329*1000+AW3329</f>
        <v>38001</v>
      </c>
      <c r="AZ3329" s="7" t="s">
        <v>2975</v>
      </c>
      <c r="BA3329" t="s">
        <v>3015</v>
      </c>
    </row>
    <row r="3330" spans="1:53" hidden="1" outlineLevel="1">
      <c r="A3330" t="s">
        <v>1835</v>
      </c>
      <c r="B3330" t="s">
        <v>2510</v>
      </c>
      <c r="C3330" s="1">
        <f t="shared" si="1831"/>
        <v>0</v>
      </c>
      <c r="D3330" s="7">
        <f>IF(P3330&gt;0,RANK(P3330,(P3330:R3330,S3330:AG3330)),0)</f>
        <v>0</v>
      </c>
      <c r="E3330" s="7">
        <f>IF(Q3330&gt;0,RANK(Q3330,(P3330:R3330,S3330:AG3330)),0)</f>
        <v>0</v>
      </c>
      <c r="F3330" s="7">
        <f>IF(R3330&gt;0,RANK(R3330,(P3330:R3330,S3330:AG3330)),0)</f>
        <v>0</v>
      </c>
      <c r="G3330" s="7">
        <f>IF(S3330&gt;0,RANK(S3330,(P3330:R3330,S3330:AG3330)),0)</f>
        <v>0</v>
      </c>
      <c r="H3330" s="49" t="e">
        <f t="shared" si="1832"/>
        <v>#NUM!</v>
      </c>
      <c r="I3330" s="178" t="e">
        <f t="shared" si="1833"/>
        <v>#NUM!</v>
      </c>
      <c r="J3330" s="2"/>
      <c r="K3330" s="2" t="str">
        <f t="shared" si="1834"/>
        <v>-</v>
      </c>
      <c r="L3330" s="2" t="str">
        <f t="shared" si="1835"/>
        <v>-</v>
      </c>
      <c r="M3330" s="2" t="str">
        <f t="shared" si="1836"/>
        <v>-</v>
      </c>
      <c r="N3330" s="2" t="str">
        <f t="shared" si="1837"/>
        <v>-</v>
      </c>
      <c r="O3330" s="2" t="str">
        <f t="shared" si="1838"/>
        <v>-</v>
      </c>
      <c r="AI3330" s="7">
        <f t="shared" si="1839"/>
        <v>0</v>
      </c>
      <c r="AJ3330" s="7">
        <f t="shared" si="1840"/>
        <v>0</v>
      </c>
      <c r="AK3330" s="7">
        <f t="shared" si="1841"/>
        <v>0</v>
      </c>
      <c r="AL3330" s="7">
        <f t="shared" si="1842"/>
        <v>0</v>
      </c>
      <c r="AM3330" s="2" t="str">
        <f t="shared" si="1843"/>
        <v>-</v>
      </c>
      <c r="AN3330" s="2" t="str">
        <f t="shared" si="1844"/>
        <v>-</v>
      </c>
      <c r="AO3330" s="2" t="str">
        <f t="shared" si="1845"/>
        <v>-</v>
      </c>
      <c r="AP3330" s="2" t="str">
        <f t="shared" si="1846"/>
        <v>-</v>
      </c>
      <c r="AR3330" t="str">
        <f t="shared" si="1847"/>
        <v>Barnes</v>
      </c>
      <c r="AS3330" t="s">
        <v>2510</v>
      </c>
      <c r="AT3330" s="182">
        <v>1</v>
      </c>
      <c r="AV3330" s="98">
        <v>38</v>
      </c>
      <c r="AW3330" s="100">
        <v>3</v>
      </c>
      <c r="AX3330" s="106">
        <f t="shared" si="1848"/>
        <v>38003</v>
      </c>
      <c r="AZ3330" s="7" t="s">
        <v>2975</v>
      </c>
      <c r="BA3330" t="s">
        <v>3015</v>
      </c>
    </row>
    <row r="3331" spans="1:53" hidden="1" outlineLevel="1">
      <c r="A3331" t="s">
        <v>2209</v>
      </c>
      <c r="B3331" t="s">
        <v>2510</v>
      </c>
      <c r="C3331" s="1">
        <f t="shared" si="1831"/>
        <v>0</v>
      </c>
      <c r="D3331" s="7">
        <f>IF(P3331&gt;0,RANK(P3331,(P3331:R3331,S3331:AG3331)),0)</f>
        <v>0</v>
      </c>
      <c r="E3331" s="7">
        <f>IF(Q3331&gt;0,RANK(Q3331,(P3331:R3331,S3331:AG3331)),0)</f>
        <v>0</v>
      </c>
      <c r="F3331" s="7">
        <f>IF(R3331&gt;0,RANK(R3331,(P3331:R3331,S3331:AG3331)),0)</f>
        <v>0</v>
      </c>
      <c r="G3331" s="7">
        <f>IF(S3331&gt;0,RANK(S3331,(P3331:R3331,S3331:AG3331)),0)</f>
        <v>0</v>
      </c>
      <c r="H3331" s="49" t="e">
        <f t="shared" si="1832"/>
        <v>#NUM!</v>
      </c>
      <c r="I3331" s="178" t="e">
        <f t="shared" si="1833"/>
        <v>#NUM!</v>
      </c>
      <c r="J3331" s="2"/>
      <c r="K3331" s="2" t="str">
        <f t="shared" si="1834"/>
        <v>-</v>
      </c>
      <c r="L3331" s="2" t="str">
        <f t="shared" si="1835"/>
        <v>-</v>
      </c>
      <c r="M3331" s="2" t="str">
        <f t="shared" si="1836"/>
        <v>-</v>
      </c>
      <c r="N3331" s="2" t="str">
        <f t="shared" si="1837"/>
        <v>-</v>
      </c>
      <c r="O3331" s="2" t="str">
        <f t="shared" si="1838"/>
        <v>-</v>
      </c>
      <c r="AI3331" s="7">
        <f t="shared" si="1839"/>
        <v>0</v>
      </c>
      <c r="AJ3331" s="7">
        <f t="shared" si="1840"/>
        <v>0</v>
      </c>
      <c r="AK3331" s="7">
        <f t="shared" si="1841"/>
        <v>0</v>
      </c>
      <c r="AL3331" s="7">
        <f t="shared" si="1842"/>
        <v>0</v>
      </c>
      <c r="AM3331" s="2" t="str">
        <f t="shared" si="1843"/>
        <v>-</v>
      </c>
      <c r="AN3331" s="2" t="str">
        <f t="shared" si="1844"/>
        <v>-</v>
      </c>
      <c r="AO3331" s="2" t="str">
        <f t="shared" si="1845"/>
        <v>-</v>
      </c>
      <c r="AP3331" s="2" t="str">
        <f t="shared" si="1846"/>
        <v>-</v>
      </c>
      <c r="AR3331" t="str">
        <f t="shared" si="1847"/>
        <v>Benson</v>
      </c>
      <c r="AS3331" t="s">
        <v>2510</v>
      </c>
      <c r="AT3331" s="182">
        <v>1</v>
      </c>
      <c r="AV3331" s="98">
        <v>38</v>
      </c>
      <c r="AW3331" s="100">
        <v>5</v>
      </c>
      <c r="AX3331" s="106">
        <f t="shared" si="1848"/>
        <v>38005</v>
      </c>
      <c r="AZ3331" s="7" t="s">
        <v>2975</v>
      </c>
      <c r="BA3331" t="s">
        <v>3015</v>
      </c>
    </row>
    <row r="3332" spans="1:53" hidden="1" outlineLevel="1">
      <c r="A3332" t="s">
        <v>2140</v>
      </c>
      <c r="B3332" t="s">
        <v>2510</v>
      </c>
      <c r="C3332" s="1">
        <f t="shared" si="1831"/>
        <v>0</v>
      </c>
      <c r="D3332" s="7">
        <f>IF(P3332&gt;0,RANK(P3332,(P3332:R3332,S3332:AG3332)),0)</f>
        <v>0</v>
      </c>
      <c r="E3332" s="7">
        <f>IF(Q3332&gt;0,RANK(Q3332,(P3332:R3332,S3332:AG3332)),0)</f>
        <v>0</v>
      </c>
      <c r="F3332" s="7">
        <f>IF(R3332&gt;0,RANK(R3332,(P3332:R3332,S3332:AG3332)),0)</f>
        <v>0</v>
      </c>
      <c r="G3332" s="7">
        <f>IF(S3332&gt;0,RANK(S3332,(P3332:R3332,S3332:AG3332)),0)</f>
        <v>0</v>
      </c>
      <c r="H3332" s="49" t="e">
        <f t="shared" si="1832"/>
        <v>#NUM!</v>
      </c>
      <c r="I3332" s="178" t="e">
        <f t="shared" si="1833"/>
        <v>#NUM!</v>
      </c>
      <c r="J3332" s="2"/>
      <c r="K3332" s="2" t="str">
        <f t="shared" si="1834"/>
        <v>-</v>
      </c>
      <c r="L3332" s="2" t="str">
        <f t="shared" si="1835"/>
        <v>-</v>
      </c>
      <c r="M3332" s="2" t="str">
        <f t="shared" si="1836"/>
        <v>-</v>
      </c>
      <c r="N3332" s="2" t="str">
        <f t="shared" si="1837"/>
        <v>-</v>
      </c>
      <c r="O3332" s="2" t="str">
        <f t="shared" si="1838"/>
        <v>-</v>
      </c>
      <c r="AI3332" s="7">
        <f t="shared" si="1839"/>
        <v>0</v>
      </c>
      <c r="AJ3332" s="7">
        <f t="shared" si="1840"/>
        <v>0</v>
      </c>
      <c r="AK3332" s="7">
        <f t="shared" si="1841"/>
        <v>0</v>
      </c>
      <c r="AL3332" s="7">
        <f t="shared" si="1842"/>
        <v>0</v>
      </c>
      <c r="AM3332" s="2" t="str">
        <f t="shared" si="1843"/>
        <v>-</v>
      </c>
      <c r="AN3332" s="2" t="str">
        <f t="shared" si="1844"/>
        <v>-</v>
      </c>
      <c r="AO3332" s="2" t="str">
        <f t="shared" si="1845"/>
        <v>-</v>
      </c>
      <c r="AP3332" s="2" t="str">
        <f t="shared" si="1846"/>
        <v>-</v>
      </c>
      <c r="AR3332" t="str">
        <f t="shared" si="1847"/>
        <v>Billings</v>
      </c>
      <c r="AS3332" t="s">
        <v>2510</v>
      </c>
      <c r="AT3332" s="182">
        <v>1</v>
      </c>
      <c r="AV3332" s="98">
        <v>38</v>
      </c>
      <c r="AW3332" s="100">
        <v>7</v>
      </c>
      <c r="AX3332" s="106">
        <f t="shared" si="1848"/>
        <v>38007</v>
      </c>
      <c r="AZ3332" s="7" t="s">
        <v>2975</v>
      </c>
      <c r="BA3332" t="s">
        <v>3015</v>
      </c>
    </row>
    <row r="3333" spans="1:53" hidden="1" outlineLevel="1">
      <c r="A3333" t="s">
        <v>2624</v>
      </c>
      <c r="B3333" t="s">
        <v>2510</v>
      </c>
      <c r="C3333" s="1">
        <f t="shared" si="1831"/>
        <v>0</v>
      </c>
      <c r="D3333" s="7">
        <f>IF(P3333&gt;0,RANK(P3333,(P3333:R3333,S3333:AG3333)),0)</f>
        <v>0</v>
      </c>
      <c r="E3333" s="7">
        <f>IF(Q3333&gt;0,RANK(Q3333,(P3333:R3333,S3333:AG3333)),0)</f>
        <v>0</v>
      </c>
      <c r="F3333" s="7">
        <f>IF(R3333&gt;0,RANK(R3333,(P3333:R3333,S3333:AG3333)),0)</f>
        <v>0</v>
      </c>
      <c r="G3333" s="7">
        <f>IF(S3333&gt;0,RANK(S3333,(P3333:R3333,S3333:AG3333)),0)</f>
        <v>0</v>
      </c>
      <c r="H3333" s="49" t="e">
        <f t="shared" si="1832"/>
        <v>#NUM!</v>
      </c>
      <c r="I3333" s="178" t="e">
        <f t="shared" si="1833"/>
        <v>#NUM!</v>
      </c>
      <c r="J3333" s="2"/>
      <c r="K3333" s="2" t="str">
        <f t="shared" si="1834"/>
        <v>-</v>
      </c>
      <c r="L3333" s="2" t="str">
        <f t="shared" si="1835"/>
        <v>-</v>
      </c>
      <c r="M3333" s="2" t="str">
        <f t="shared" si="1836"/>
        <v>-</v>
      </c>
      <c r="N3333" s="2" t="str">
        <f t="shared" si="1837"/>
        <v>-</v>
      </c>
      <c r="O3333" s="2" t="str">
        <f t="shared" si="1838"/>
        <v>-</v>
      </c>
      <c r="AI3333" s="7">
        <f t="shared" si="1839"/>
        <v>0</v>
      </c>
      <c r="AJ3333" s="7">
        <f t="shared" si="1840"/>
        <v>0</v>
      </c>
      <c r="AK3333" s="7">
        <f t="shared" si="1841"/>
        <v>0</v>
      </c>
      <c r="AL3333" s="7">
        <f t="shared" si="1842"/>
        <v>0</v>
      </c>
      <c r="AM3333" s="2" t="str">
        <f t="shared" si="1843"/>
        <v>-</v>
      </c>
      <c r="AN3333" s="2" t="str">
        <f t="shared" si="1844"/>
        <v>-</v>
      </c>
      <c r="AO3333" s="2" t="str">
        <f t="shared" si="1845"/>
        <v>-</v>
      </c>
      <c r="AP3333" s="2" t="str">
        <f t="shared" si="1846"/>
        <v>-</v>
      </c>
      <c r="AR3333" t="str">
        <f t="shared" si="1847"/>
        <v>Bottineau</v>
      </c>
      <c r="AS3333" t="s">
        <v>2510</v>
      </c>
      <c r="AT3333" s="182">
        <v>1</v>
      </c>
      <c r="AV3333" s="98">
        <v>38</v>
      </c>
      <c r="AW3333" s="100">
        <v>9</v>
      </c>
      <c r="AX3333" s="106">
        <f t="shared" si="1848"/>
        <v>38009</v>
      </c>
      <c r="AZ3333" s="7" t="s">
        <v>2975</v>
      </c>
      <c r="BA3333" t="s">
        <v>3015</v>
      </c>
    </row>
    <row r="3334" spans="1:53" hidden="1" outlineLevel="1">
      <c r="A3334" t="s">
        <v>2409</v>
      </c>
      <c r="B3334" t="s">
        <v>2510</v>
      </c>
      <c r="C3334" s="1">
        <f t="shared" si="1831"/>
        <v>0</v>
      </c>
      <c r="D3334" s="7">
        <f>IF(P3334&gt;0,RANK(P3334,(P3334:R3334,S3334:AG3334)),0)</f>
        <v>0</v>
      </c>
      <c r="E3334" s="7">
        <f>IF(Q3334&gt;0,RANK(Q3334,(P3334:R3334,S3334:AG3334)),0)</f>
        <v>0</v>
      </c>
      <c r="F3334" s="7">
        <f>IF(R3334&gt;0,RANK(R3334,(P3334:R3334,S3334:AG3334)),0)</f>
        <v>0</v>
      </c>
      <c r="G3334" s="7">
        <f>IF(S3334&gt;0,RANK(S3334,(P3334:R3334,S3334:AG3334)),0)</f>
        <v>0</v>
      </c>
      <c r="H3334" s="49" t="e">
        <f t="shared" si="1832"/>
        <v>#NUM!</v>
      </c>
      <c r="I3334" s="178" t="e">
        <f t="shared" si="1833"/>
        <v>#NUM!</v>
      </c>
      <c r="J3334" s="2"/>
      <c r="K3334" s="2" t="str">
        <f t="shared" si="1834"/>
        <v>-</v>
      </c>
      <c r="L3334" s="2" t="str">
        <f t="shared" si="1835"/>
        <v>-</v>
      </c>
      <c r="M3334" s="2" t="str">
        <f t="shared" si="1836"/>
        <v>-</v>
      </c>
      <c r="N3334" s="2" t="str">
        <f t="shared" si="1837"/>
        <v>-</v>
      </c>
      <c r="O3334" s="2" t="str">
        <f t="shared" si="1838"/>
        <v>-</v>
      </c>
      <c r="AI3334" s="7">
        <f t="shared" si="1839"/>
        <v>0</v>
      </c>
      <c r="AJ3334" s="7">
        <f t="shared" si="1840"/>
        <v>0</v>
      </c>
      <c r="AK3334" s="7">
        <f t="shared" si="1841"/>
        <v>0</v>
      </c>
      <c r="AL3334" s="7">
        <f t="shared" si="1842"/>
        <v>0</v>
      </c>
      <c r="AM3334" s="2" t="str">
        <f t="shared" si="1843"/>
        <v>-</v>
      </c>
      <c r="AN3334" s="2" t="str">
        <f t="shared" si="1844"/>
        <v>-</v>
      </c>
      <c r="AO3334" s="2" t="str">
        <f t="shared" si="1845"/>
        <v>-</v>
      </c>
      <c r="AP3334" s="2" t="str">
        <f t="shared" si="1846"/>
        <v>-</v>
      </c>
      <c r="AR3334" t="str">
        <f t="shared" si="1847"/>
        <v>Bowman</v>
      </c>
      <c r="AS3334" t="s">
        <v>2510</v>
      </c>
      <c r="AT3334" s="182">
        <v>1</v>
      </c>
      <c r="AV3334" s="98">
        <v>38</v>
      </c>
      <c r="AW3334" s="100">
        <v>11</v>
      </c>
      <c r="AX3334" s="106">
        <f t="shared" si="1848"/>
        <v>38011</v>
      </c>
      <c r="AZ3334" s="7" t="s">
        <v>2975</v>
      </c>
      <c r="BA3334" t="s">
        <v>3015</v>
      </c>
    </row>
    <row r="3335" spans="1:53" hidden="1" outlineLevel="1">
      <c r="A3335" t="s">
        <v>1736</v>
      </c>
      <c r="B3335" t="s">
        <v>2510</v>
      </c>
      <c r="C3335" s="1">
        <f t="shared" si="1831"/>
        <v>0</v>
      </c>
      <c r="D3335" s="7">
        <f>IF(P3335&gt;0,RANK(P3335,(P3335:R3335,S3335:AG3335)),0)</f>
        <v>0</v>
      </c>
      <c r="E3335" s="7">
        <f>IF(Q3335&gt;0,RANK(Q3335,(P3335:R3335,S3335:AG3335)),0)</f>
        <v>0</v>
      </c>
      <c r="F3335" s="7">
        <f>IF(R3335&gt;0,RANK(R3335,(P3335:R3335,S3335:AG3335)),0)</f>
        <v>0</v>
      </c>
      <c r="G3335" s="7">
        <f>IF(S3335&gt;0,RANK(S3335,(P3335:R3335,S3335:AG3335)),0)</f>
        <v>0</v>
      </c>
      <c r="H3335" s="49" t="e">
        <f t="shared" si="1832"/>
        <v>#NUM!</v>
      </c>
      <c r="I3335" s="178" t="e">
        <f t="shared" si="1833"/>
        <v>#NUM!</v>
      </c>
      <c r="J3335" s="2"/>
      <c r="K3335" s="2" t="str">
        <f t="shared" si="1834"/>
        <v>-</v>
      </c>
      <c r="L3335" s="2" t="str">
        <f t="shared" si="1835"/>
        <v>-</v>
      </c>
      <c r="M3335" s="2" t="str">
        <f t="shared" si="1836"/>
        <v>-</v>
      </c>
      <c r="N3335" s="2" t="str">
        <f t="shared" si="1837"/>
        <v>-</v>
      </c>
      <c r="O3335" s="2" t="str">
        <f t="shared" si="1838"/>
        <v>-</v>
      </c>
      <c r="AI3335" s="7">
        <f t="shared" si="1839"/>
        <v>0</v>
      </c>
      <c r="AJ3335" s="7">
        <f t="shared" si="1840"/>
        <v>0</v>
      </c>
      <c r="AK3335" s="7">
        <f t="shared" si="1841"/>
        <v>0</v>
      </c>
      <c r="AL3335" s="7">
        <f t="shared" si="1842"/>
        <v>0</v>
      </c>
      <c r="AM3335" s="2" t="str">
        <f t="shared" si="1843"/>
        <v>-</v>
      </c>
      <c r="AN3335" s="2" t="str">
        <f t="shared" si="1844"/>
        <v>-</v>
      </c>
      <c r="AO3335" s="2" t="str">
        <f t="shared" si="1845"/>
        <v>-</v>
      </c>
      <c r="AP3335" s="2" t="str">
        <f t="shared" si="1846"/>
        <v>-</v>
      </c>
      <c r="AR3335" t="str">
        <f t="shared" si="1847"/>
        <v>Burke</v>
      </c>
      <c r="AS3335" t="s">
        <v>2510</v>
      </c>
      <c r="AT3335" s="182">
        <v>1</v>
      </c>
      <c r="AV3335" s="98">
        <v>38</v>
      </c>
      <c r="AW3335" s="100">
        <v>13</v>
      </c>
      <c r="AX3335" s="106">
        <f t="shared" si="1848"/>
        <v>38013</v>
      </c>
      <c r="AZ3335" s="7" t="s">
        <v>2975</v>
      </c>
      <c r="BA3335" t="s">
        <v>3015</v>
      </c>
    </row>
    <row r="3336" spans="1:53" hidden="1" outlineLevel="1">
      <c r="A3336" t="s">
        <v>429</v>
      </c>
      <c r="B3336" t="s">
        <v>2510</v>
      </c>
      <c r="C3336" s="1">
        <f t="shared" si="1831"/>
        <v>0</v>
      </c>
      <c r="D3336" s="7">
        <f>IF(P3336&gt;0,RANK(P3336,(P3336:R3336,S3336:AG3336)),0)</f>
        <v>0</v>
      </c>
      <c r="E3336" s="7">
        <f>IF(Q3336&gt;0,RANK(Q3336,(P3336:R3336,S3336:AG3336)),0)</f>
        <v>0</v>
      </c>
      <c r="F3336" s="7">
        <f>IF(R3336&gt;0,RANK(R3336,(P3336:R3336,S3336:AG3336)),0)</f>
        <v>0</v>
      </c>
      <c r="G3336" s="7">
        <f>IF(S3336&gt;0,RANK(S3336,(P3336:R3336,S3336:AG3336)),0)</f>
        <v>0</v>
      </c>
      <c r="H3336" s="49" t="e">
        <f t="shared" si="1832"/>
        <v>#NUM!</v>
      </c>
      <c r="I3336" s="178" t="e">
        <f t="shared" si="1833"/>
        <v>#NUM!</v>
      </c>
      <c r="J3336" s="2"/>
      <c r="K3336" s="2" t="str">
        <f t="shared" si="1834"/>
        <v>-</v>
      </c>
      <c r="L3336" s="2" t="str">
        <f t="shared" si="1835"/>
        <v>-</v>
      </c>
      <c r="M3336" s="2" t="str">
        <f t="shared" si="1836"/>
        <v>-</v>
      </c>
      <c r="N3336" s="2" t="str">
        <f t="shared" si="1837"/>
        <v>-</v>
      </c>
      <c r="O3336" s="2" t="str">
        <f t="shared" si="1838"/>
        <v>-</v>
      </c>
      <c r="AI3336" s="7">
        <f t="shared" si="1839"/>
        <v>0</v>
      </c>
      <c r="AJ3336" s="7">
        <f t="shared" si="1840"/>
        <v>0</v>
      </c>
      <c r="AK3336" s="7">
        <f t="shared" si="1841"/>
        <v>0</v>
      </c>
      <c r="AL3336" s="7">
        <f t="shared" si="1842"/>
        <v>0</v>
      </c>
      <c r="AM3336" s="2" t="str">
        <f t="shared" si="1843"/>
        <v>-</v>
      </c>
      <c r="AN3336" s="2" t="str">
        <f t="shared" si="1844"/>
        <v>-</v>
      </c>
      <c r="AO3336" s="2" t="str">
        <f t="shared" si="1845"/>
        <v>-</v>
      </c>
      <c r="AP3336" s="2" t="str">
        <f t="shared" si="1846"/>
        <v>-</v>
      </c>
      <c r="AR3336" t="str">
        <f t="shared" si="1847"/>
        <v>Burleigh</v>
      </c>
      <c r="AS3336" t="s">
        <v>2510</v>
      </c>
      <c r="AT3336" s="182">
        <v>1</v>
      </c>
      <c r="AV3336" s="98">
        <v>38</v>
      </c>
      <c r="AW3336" s="100">
        <v>15</v>
      </c>
      <c r="AX3336" s="106">
        <f t="shared" si="1848"/>
        <v>38015</v>
      </c>
      <c r="AZ3336" s="7" t="s">
        <v>2975</v>
      </c>
      <c r="BA3336" t="s">
        <v>3015</v>
      </c>
    </row>
    <row r="3337" spans="1:53" hidden="1" outlineLevel="1">
      <c r="A3337" t="s">
        <v>1426</v>
      </c>
      <c r="B3337" t="s">
        <v>2510</v>
      </c>
      <c r="C3337" s="1">
        <f t="shared" si="1831"/>
        <v>0</v>
      </c>
      <c r="D3337" s="7">
        <f>IF(P3337&gt;0,RANK(P3337,(P3337:R3337,S3337:AG3337)),0)</f>
        <v>0</v>
      </c>
      <c r="E3337" s="7">
        <f>IF(Q3337&gt;0,RANK(Q3337,(P3337:R3337,S3337:AG3337)),0)</f>
        <v>0</v>
      </c>
      <c r="F3337" s="7">
        <f>IF(R3337&gt;0,RANK(R3337,(P3337:R3337,S3337:AG3337)),0)</f>
        <v>0</v>
      </c>
      <c r="G3337" s="7">
        <f>IF(S3337&gt;0,RANK(S3337,(P3337:R3337,S3337:AG3337)),0)</f>
        <v>0</v>
      </c>
      <c r="H3337" s="49" t="e">
        <f t="shared" si="1832"/>
        <v>#NUM!</v>
      </c>
      <c r="I3337" s="178" t="e">
        <f t="shared" si="1833"/>
        <v>#NUM!</v>
      </c>
      <c r="J3337" s="2"/>
      <c r="K3337" s="2" t="str">
        <f t="shared" si="1834"/>
        <v>-</v>
      </c>
      <c r="L3337" s="2" t="str">
        <f t="shared" si="1835"/>
        <v>-</v>
      </c>
      <c r="M3337" s="2" t="str">
        <f t="shared" si="1836"/>
        <v>-</v>
      </c>
      <c r="N3337" s="2" t="str">
        <f t="shared" si="1837"/>
        <v>-</v>
      </c>
      <c r="O3337" s="2" t="str">
        <f t="shared" si="1838"/>
        <v>-</v>
      </c>
      <c r="AI3337" s="7">
        <f t="shared" si="1839"/>
        <v>0</v>
      </c>
      <c r="AJ3337" s="7">
        <f t="shared" si="1840"/>
        <v>0</v>
      </c>
      <c r="AK3337" s="7">
        <f t="shared" si="1841"/>
        <v>0</v>
      </c>
      <c r="AL3337" s="7">
        <f t="shared" si="1842"/>
        <v>0</v>
      </c>
      <c r="AM3337" s="2" t="str">
        <f t="shared" si="1843"/>
        <v>-</v>
      </c>
      <c r="AN3337" s="2" t="str">
        <f t="shared" si="1844"/>
        <v>-</v>
      </c>
      <c r="AO3337" s="2" t="str">
        <f t="shared" si="1845"/>
        <v>-</v>
      </c>
      <c r="AP3337" s="2" t="str">
        <f t="shared" si="1846"/>
        <v>-</v>
      </c>
      <c r="AR3337" t="str">
        <f t="shared" si="1847"/>
        <v>Cass</v>
      </c>
      <c r="AS3337" t="s">
        <v>2510</v>
      </c>
      <c r="AT3337" s="182">
        <v>1</v>
      </c>
      <c r="AV3337" s="98">
        <v>38</v>
      </c>
      <c r="AW3337" s="100">
        <v>17</v>
      </c>
      <c r="AX3337" s="106">
        <f t="shared" si="1848"/>
        <v>38017</v>
      </c>
      <c r="AZ3337" s="7" t="s">
        <v>2975</v>
      </c>
      <c r="BA3337" t="s">
        <v>3015</v>
      </c>
    </row>
    <row r="3338" spans="1:53" hidden="1" outlineLevel="1">
      <c r="A3338" t="s">
        <v>2061</v>
      </c>
      <c r="B3338" t="s">
        <v>2510</v>
      </c>
      <c r="C3338" s="1">
        <f t="shared" si="1831"/>
        <v>0</v>
      </c>
      <c r="D3338" s="7">
        <f>IF(P3338&gt;0,RANK(P3338,(P3338:R3338,S3338:AG3338)),0)</f>
        <v>0</v>
      </c>
      <c r="E3338" s="7">
        <f>IF(Q3338&gt;0,RANK(Q3338,(P3338:R3338,S3338:AG3338)),0)</f>
        <v>0</v>
      </c>
      <c r="F3338" s="7">
        <f>IF(R3338&gt;0,RANK(R3338,(P3338:R3338,S3338:AG3338)),0)</f>
        <v>0</v>
      </c>
      <c r="G3338" s="7">
        <f>IF(S3338&gt;0,RANK(S3338,(P3338:R3338,S3338:AG3338)),0)</f>
        <v>0</v>
      </c>
      <c r="H3338" s="49" t="e">
        <f t="shared" si="1832"/>
        <v>#NUM!</v>
      </c>
      <c r="I3338" s="178" t="e">
        <f t="shared" si="1833"/>
        <v>#NUM!</v>
      </c>
      <c r="J3338" s="2"/>
      <c r="K3338" s="2" t="str">
        <f t="shared" si="1834"/>
        <v>-</v>
      </c>
      <c r="L3338" s="2" t="str">
        <f t="shared" si="1835"/>
        <v>-</v>
      </c>
      <c r="M3338" s="2" t="str">
        <f t="shared" si="1836"/>
        <v>-</v>
      </c>
      <c r="N3338" s="2" t="str">
        <f t="shared" si="1837"/>
        <v>-</v>
      </c>
      <c r="O3338" s="2" t="str">
        <f t="shared" si="1838"/>
        <v>-</v>
      </c>
      <c r="AI3338" s="7">
        <f t="shared" si="1839"/>
        <v>0</v>
      </c>
      <c r="AJ3338" s="7">
        <f t="shared" si="1840"/>
        <v>0</v>
      </c>
      <c r="AK3338" s="7">
        <f t="shared" si="1841"/>
        <v>0</v>
      </c>
      <c r="AL3338" s="7">
        <f t="shared" si="1842"/>
        <v>0</v>
      </c>
      <c r="AM3338" s="2" t="str">
        <f t="shared" si="1843"/>
        <v>-</v>
      </c>
      <c r="AN3338" s="2" t="str">
        <f t="shared" si="1844"/>
        <v>-</v>
      </c>
      <c r="AO3338" s="2" t="str">
        <f t="shared" si="1845"/>
        <v>-</v>
      </c>
      <c r="AP3338" s="2" t="str">
        <f t="shared" si="1846"/>
        <v>-</v>
      </c>
      <c r="AR3338" t="str">
        <f t="shared" si="1847"/>
        <v>Cavalier</v>
      </c>
      <c r="AS3338" t="s">
        <v>2510</v>
      </c>
      <c r="AT3338" s="182">
        <v>1</v>
      </c>
      <c r="AV3338" s="98">
        <v>38</v>
      </c>
      <c r="AW3338" s="100">
        <v>19</v>
      </c>
      <c r="AX3338" s="106">
        <f t="shared" si="1848"/>
        <v>38019</v>
      </c>
      <c r="AZ3338" s="7" t="s">
        <v>2975</v>
      </c>
      <c r="BA3338" t="s">
        <v>3015</v>
      </c>
    </row>
    <row r="3339" spans="1:53" hidden="1" outlineLevel="1">
      <c r="A3339" t="s">
        <v>2499</v>
      </c>
      <c r="B3339" t="s">
        <v>2510</v>
      </c>
      <c r="C3339" s="1">
        <f t="shared" si="1831"/>
        <v>0</v>
      </c>
      <c r="D3339" s="7">
        <f>IF(P3339&gt;0,RANK(P3339,(P3339:R3339,S3339:AG3339)),0)</f>
        <v>0</v>
      </c>
      <c r="E3339" s="7">
        <f>IF(Q3339&gt;0,RANK(Q3339,(P3339:R3339,S3339:AG3339)),0)</f>
        <v>0</v>
      </c>
      <c r="F3339" s="7">
        <f>IF(R3339&gt;0,RANK(R3339,(P3339:R3339,S3339:AG3339)),0)</f>
        <v>0</v>
      </c>
      <c r="G3339" s="7">
        <f>IF(S3339&gt;0,RANK(S3339,(P3339:R3339,S3339:AG3339)),0)</f>
        <v>0</v>
      </c>
      <c r="H3339" s="49" t="e">
        <f t="shared" si="1832"/>
        <v>#NUM!</v>
      </c>
      <c r="I3339" s="178" t="e">
        <f t="shared" si="1833"/>
        <v>#NUM!</v>
      </c>
      <c r="J3339" s="2"/>
      <c r="K3339" s="2" t="str">
        <f t="shared" si="1834"/>
        <v>-</v>
      </c>
      <c r="L3339" s="2" t="str">
        <f t="shared" si="1835"/>
        <v>-</v>
      </c>
      <c r="M3339" s="2" t="str">
        <f t="shared" si="1836"/>
        <v>-</v>
      </c>
      <c r="N3339" s="2" t="str">
        <f t="shared" si="1837"/>
        <v>-</v>
      </c>
      <c r="O3339" s="2" t="str">
        <f t="shared" si="1838"/>
        <v>-</v>
      </c>
      <c r="AI3339" s="7">
        <f t="shared" si="1839"/>
        <v>0</v>
      </c>
      <c r="AJ3339" s="7">
        <f t="shared" si="1840"/>
        <v>0</v>
      </c>
      <c r="AK3339" s="7">
        <f t="shared" si="1841"/>
        <v>0</v>
      </c>
      <c r="AL3339" s="7">
        <f t="shared" si="1842"/>
        <v>0</v>
      </c>
      <c r="AM3339" s="2" t="str">
        <f t="shared" si="1843"/>
        <v>-</v>
      </c>
      <c r="AN3339" s="2" t="str">
        <f t="shared" si="1844"/>
        <v>-</v>
      </c>
      <c r="AO3339" s="2" t="str">
        <f t="shared" si="1845"/>
        <v>-</v>
      </c>
      <c r="AP3339" s="2" t="str">
        <f t="shared" si="1846"/>
        <v>-</v>
      </c>
      <c r="AR3339" t="str">
        <f t="shared" si="1847"/>
        <v>Dickey</v>
      </c>
      <c r="AS3339" t="s">
        <v>2510</v>
      </c>
      <c r="AT3339" s="182">
        <v>1</v>
      </c>
      <c r="AV3339" s="98">
        <v>38</v>
      </c>
      <c r="AW3339" s="100">
        <v>21</v>
      </c>
      <c r="AX3339" s="106">
        <f t="shared" si="1848"/>
        <v>38021</v>
      </c>
      <c r="AZ3339" s="7" t="s">
        <v>2975</v>
      </c>
      <c r="BA3339" t="s">
        <v>3015</v>
      </c>
    </row>
    <row r="3340" spans="1:53" hidden="1" outlineLevel="1">
      <c r="A3340" t="s">
        <v>673</v>
      </c>
      <c r="B3340" t="s">
        <v>2510</v>
      </c>
      <c r="C3340" s="1">
        <f t="shared" si="1831"/>
        <v>0</v>
      </c>
      <c r="D3340" s="7">
        <f>IF(P3340&gt;0,RANK(P3340,(P3340:R3340,S3340:AG3340)),0)</f>
        <v>0</v>
      </c>
      <c r="E3340" s="7">
        <f>IF(Q3340&gt;0,RANK(Q3340,(P3340:R3340,S3340:AG3340)),0)</f>
        <v>0</v>
      </c>
      <c r="F3340" s="7">
        <f>IF(R3340&gt;0,RANK(R3340,(P3340:R3340,S3340:AG3340)),0)</f>
        <v>0</v>
      </c>
      <c r="G3340" s="7">
        <f>IF(S3340&gt;0,RANK(S3340,(P3340:R3340,S3340:AG3340)),0)</f>
        <v>0</v>
      </c>
      <c r="H3340" s="49" t="e">
        <f t="shared" si="1832"/>
        <v>#NUM!</v>
      </c>
      <c r="I3340" s="178" t="e">
        <f t="shared" si="1833"/>
        <v>#NUM!</v>
      </c>
      <c r="J3340" s="2"/>
      <c r="K3340" s="2" t="str">
        <f t="shared" si="1834"/>
        <v>-</v>
      </c>
      <c r="L3340" s="2" t="str">
        <f t="shared" si="1835"/>
        <v>-</v>
      </c>
      <c r="M3340" s="2" t="str">
        <f t="shared" si="1836"/>
        <v>-</v>
      </c>
      <c r="N3340" s="2" t="str">
        <f t="shared" si="1837"/>
        <v>-</v>
      </c>
      <c r="O3340" s="2" t="str">
        <f t="shared" si="1838"/>
        <v>-</v>
      </c>
      <c r="AI3340" s="7">
        <f t="shared" si="1839"/>
        <v>0</v>
      </c>
      <c r="AJ3340" s="7">
        <f t="shared" si="1840"/>
        <v>0</v>
      </c>
      <c r="AK3340" s="7">
        <f t="shared" si="1841"/>
        <v>0</v>
      </c>
      <c r="AL3340" s="7">
        <f t="shared" si="1842"/>
        <v>0</v>
      </c>
      <c r="AM3340" s="2" t="str">
        <f t="shared" si="1843"/>
        <v>-</v>
      </c>
      <c r="AN3340" s="2" t="str">
        <f t="shared" si="1844"/>
        <v>-</v>
      </c>
      <c r="AO3340" s="2" t="str">
        <f t="shared" si="1845"/>
        <v>-</v>
      </c>
      <c r="AP3340" s="2" t="str">
        <f t="shared" si="1846"/>
        <v>-</v>
      </c>
      <c r="AR3340" t="str">
        <f t="shared" si="1847"/>
        <v>Divide</v>
      </c>
      <c r="AS3340" t="s">
        <v>2510</v>
      </c>
      <c r="AT3340" s="182">
        <v>1</v>
      </c>
      <c r="AV3340" s="98">
        <v>38</v>
      </c>
      <c r="AW3340" s="100">
        <v>23</v>
      </c>
      <c r="AX3340" s="106">
        <f t="shared" si="1848"/>
        <v>38023</v>
      </c>
      <c r="AZ3340" s="7" t="s">
        <v>2975</v>
      </c>
      <c r="BA3340" t="s">
        <v>3015</v>
      </c>
    </row>
    <row r="3341" spans="1:53" hidden="1" outlineLevel="1">
      <c r="A3341" t="s">
        <v>1412</v>
      </c>
      <c r="B3341" t="s">
        <v>2510</v>
      </c>
      <c r="C3341" s="1">
        <f t="shared" si="1831"/>
        <v>0</v>
      </c>
      <c r="D3341" s="7">
        <f>IF(P3341&gt;0,RANK(P3341,(P3341:R3341,S3341:AG3341)),0)</f>
        <v>0</v>
      </c>
      <c r="E3341" s="7">
        <f>IF(Q3341&gt;0,RANK(Q3341,(P3341:R3341,S3341:AG3341)),0)</f>
        <v>0</v>
      </c>
      <c r="F3341" s="7">
        <f>IF(R3341&gt;0,RANK(R3341,(P3341:R3341,S3341:AG3341)),0)</f>
        <v>0</v>
      </c>
      <c r="G3341" s="7">
        <f>IF(S3341&gt;0,RANK(S3341,(P3341:R3341,S3341:AG3341)),0)</f>
        <v>0</v>
      </c>
      <c r="H3341" s="49" t="e">
        <f t="shared" si="1832"/>
        <v>#NUM!</v>
      </c>
      <c r="I3341" s="178" t="e">
        <f t="shared" si="1833"/>
        <v>#NUM!</v>
      </c>
      <c r="J3341" s="2"/>
      <c r="K3341" s="2" t="str">
        <f t="shared" si="1834"/>
        <v>-</v>
      </c>
      <c r="L3341" s="2" t="str">
        <f t="shared" si="1835"/>
        <v>-</v>
      </c>
      <c r="M3341" s="2" t="str">
        <f t="shared" si="1836"/>
        <v>-</v>
      </c>
      <c r="N3341" s="2" t="str">
        <f t="shared" si="1837"/>
        <v>-</v>
      </c>
      <c r="O3341" s="2" t="str">
        <f t="shared" si="1838"/>
        <v>-</v>
      </c>
      <c r="AI3341" s="7">
        <f t="shared" si="1839"/>
        <v>0</v>
      </c>
      <c r="AJ3341" s="7">
        <f t="shared" si="1840"/>
        <v>0</v>
      </c>
      <c r="AK3341" s="7">
        <f t="shared" si="1841"/>
        <v>0</v>
      </c>
      <c r="AL3341" s="7">
        <f t="shared" si="1842"/>
        <v>0</v>
      </c>
      <c r="AM3341" s="2" t="str">
        <f t="shared" si="1843"/>
        <v>-</v>
      </c>
      <c r="AN3341" s="2" t="str">
        <f t="shared" si="1844"/>
        <v>-</v>
      </c>
      <c r="AO3341" s="2" t="str">
        <f t="shared" si="1845"/>
        <v>-</v>
      </c>
      <c r="AP3341" s="2" t="str">
        <f t="shared" si="1846"/>
        <v>-</v>
      </c>
      <c r="AR3341" t="str">
        <f t="shared" si="1847"/>
        <v>Dunn</v>
      </c>
      <c r="AS3341" t="s">
        <v>2510</v>
      </c>
      <c r="AT3341" s="182">
        <v>1</v>
      </c>
      <c r="AV3341" s="98">
        <v>38</v>
      </c>
      <c r="AW3341" s="100">
        <v>25</v>
      </c>
      <c r="AX3341" s="106">
        <f t="shared" si="1848"/>
        <v>38025</v>
      </c>
      <c r="AZ3341" s="7" t="s">
        <v>2975</v>
      </c>
      <c r="BA3341" t="s">
        <v>3015</v>
      </c>
    </row>
    <row r="3342" spans="1:53" hidden="1" outlineLevel="1">
      <c r="A3342" t="s">
        <v>1655</v>
      </c>
      <c r="B3342" t="s">
        <v>2510</v>
      </c>
      <c r="C3342" s="1">
        <f t="shared" si="1831"/>
        <v>0</v>
      </c>
      <c r="D3342" s="7">
        <f>IF(P3342&gt;0,RANK(P3342,(P3342:R3342,S3342:AG3342)),0)</f>
        <v>0</v>
      </c>
      <c r="E3342" s="7">
        <f>IF(Q3342&gt;0,RANK(Q3342,(P3342:R3342,S3342:AG3342)),0)</f>
        <v>0</v>
      </c>
      <c r="F3342" s="7">
        <f>IF(R3342&gt;0,RANK(R3342,(P3342:R3342,S3342:AG3342)),0)</f>
        <v>0</v>
      </c>
      <c r="G3342" s="7">
        <f>IF(S3342&gt;0,RANK(S3342,(P3342:R3342,S3342:AG3342)),0)</f>
        <v>0</v>
      </c>
      <c r="H3342" s="49" t="e">
        <f t="shared" si="1832"/>
        <v>#NUM!</v>
      </c>
      <c r="I3342" s="178" t="e">
        <f t="shared" si="1833"/>
        <v>#NUM!</v>
      </c>
      <c r="J3342" s="2"/>
      <c r="K3342" s="2" t="str">
        <f t="shared" si="1834"/>
        <v>-</v>
      </c>
      <c r="L3342" s="2" t="str">
        <f t="shared" si="1835"/>
        <v>-</v>
      </c>
      <c r="M3342" s="2" t="str">
        <f t="shared" si="1836"/>
        <v>-</v>
      </c>
      <c r="N3342" s="2" t="str">
        <f t="shared" si="1837"/>
        <v>-</v>
      </c>
      <c r="O3342" s="2" t="str">
        <f t="shared" si="1838"/>
        <v>-</v>
      </c>
      <c r="AI3342" s="7">
        <f t="shared" si="1839"/>
        <v>0</v>
      </c>
      <c r="AJ3342" s="7">
        <f t="shared" si="1840"/>
        <v>0</v>
      </c>
      <c r="AK3342" s="7">
        <f t="shared" si="1841"/>
        <v>0</v>
      </c>
      <c r="AL3342" s="7">
        <f t="shared" si="1842"/>
        <v>0</v>
      </c>
      <c r="AM3342" s="2" t="str">
        <f t="shared" si="1843"/>
        <v>-</v>
      </c>
      <c r="AN3342" s="2" t="str">
        <f t="shared" si="1844"/>
        <v>-</v>
      </c>
      <c r="AO3342" s="2" t="str">
        <f t="shared" si="1845"/>
        <v>-</v>
      </c>
      <c r="AP3342" s="2" t="str">
        <f t="shared" si="1846"/>
        <v>-</v>
      </c>
      <c r="AR3342" t="str">
        <f t="shared" si="1847"/>
        <v>Eddy</v>
      </c>
      <c r="AS3342" t="s">
        <v>2510</v>
      </c>
      <c r="AT3342" s="182">
        <v>1</v>
      </c>
      <c r="AV3342" s="98">
        <v>38</v>
      </c>
      <c r="AW3342" s="100">
        <v>27</v>
      </c>
      <c r="AX3342" s="106">
        <f t="shared" si="1848"/>
        <v>38027</v>
      </c>
      <c r="AZ3342" s="7" t="s">
        <v>2975</v>
      </c>
      <c r="BA3342" t="s">
        <v>3015</v>
      </c>
    </row>
    <row r="3343" spans="1:53" hidden="1" outlineLevel="1">
      <c r="A3343" t="s">
        <v>674</v>
      </c>
      <c r="B3343" t="s">
        <v>2510</v>
      </c>
      <c r="C3343" s="1">
        <f t="shared" si="1831"/>
        <v>0</v>
      </c>
      <c r="D3343" s="7">
        <f>IF(P3343&gt;0,RANK(P3343,(P3343:R3343,S3343:AG3343)),0)</f>
        <v>0</v>
      </c>
      <c r="E3343" s="7">
        <f>IF(Q3343&gt;0,RANK(Q3343,(P3343:R3343,S3343:AG3343)),0)</f>
        <v>0</v>
      </c>
      <c r="F3343" s="7">
        <f>IF(R3343&gt;0,RANK(R3343,(P3343:R3343,S3343:AG3343)),0)</f>
        <v>0</v>
      </c>
      <c r="G3343" s="7">
        <f>IF(S3343&gt;0,RANK(S3343,(P3343:R3343,S3343:AG3343)),0)</f>
        <v>0</v>
      </c>
      <c r="H3343" s="49" t="e">
        <f t="shared" si="1832"/>
        <v>#NUM!</v>
      </c>
      <c r="I3343" s="178" t="e">
        <f t="shared" si="1833"/>
        <v>#NUM!</v>
      </c>
      <c r="J3343" s="2"/>
      <c r="K3343" s="2" t="str">
        <f t="shared" si="1834"/>
        <v>-</v>
      </c>
      <c r="L3343" s="2" t="str">
        <f t="shared" si="1835"/>
        <v>-</v>
      </c>
      <c r="M3343" s="2" t="str">
        <f t="shared" si="1836"/>
        <v>-</v>
      </c>
      <c r="N3343" s="2" t="str">
        <f t="shared" si="1837"/>
        <v>-</v>
      </c>
      <c r="O3343" s="2" t="str">
        <f t="shared" si="1838"/>
        <v>-</v>
      </c>
      <c r="AI3343" s="7">
        <f t="shared" si="1839"/>
        <v>0</v>
      </c>
      <c r="AJ3343" s="7">
        <f t="shared" si="1840"/>
        <v>0</v>
      </c>
      <c r="AK3343" s="7">
        <f t="shared" si="1841"/>
        <v>0</v>
      </c>
      <c r="AL3343" s="7">
        <f t="shared" si="1842"/>
        <v>0</v>
      </c>
      <c r="AM3343" s="2" t="str">
        <f t="shared" si="1843"/>
        <v>-</v>
      </c>
      <c r="AN3343" s="2" t="str">
        <f t="shared" si="1844"/>
        <v>-</v>
      </c>
      <c r="AO3343" s="2" t="str">
        <f t="shared" si="1845"/>
        <v>-</v>
      </c>
      <c r="AP3343" s="2" t="str">
        <f t="shared" si="1846"/>
        <v>-</v>
      </c>
      <c r="AR3343" t="str">
        <f t="shared" si="1847"/>
        <v>Emmons</v>
      </c>
      <c r="AS3343" t="s">
        <v>2510</v>
      </c>
      <c r="AT3343" s="182">
        <v>1</v>
      </c>
      <c r="AV3343" s="98">
        <v>38</v>
      </c>
      <c r="AW3343" s="100">
        <v>29</v>
      </c>
      <c r="AX3343" s="106">
        <f t="shared" si="1848"/>
        <v>38029</v>
      </c>
      <c r="AZ3343" s="7" t="s">
        <v>2975</v>
      </c>
      <c r="BA3343" t="s">
        <v>3015</v>
      </c>
    </row>
    <row r="3344" spans="1:53" hidden="1" outlineLevel="1">
      <c r="A3344" t="s">
        <v>675</v>
      </c>
      <c r="B3344" t="s">
        <v>2510</v>
      </c>
      <c r="C3344" s="1">
        <f t="shared" si="1831"/>
        <v>0</v>
      </c>
      <c r="D3344" s="7">
        <f>IF(P3344&gt;0,RANK(P3344,(P3344:R3344,S3344:AG3344)),0)</f>
        <v>0</v>
      </c>
      <c r="E3344" s="7">
        <f>IF(Q3344&gt;0,RANK(Q3344,(P3344:R3344,S3344:AG3344)),0)</f>
        <v>0</v>
      </c>
      <c r="F3344" s="7">
        <f>IF(R3344&gt;0,RANK(R3344,(P3344:R3344,S3344:AG3344)),0)</f>
        <v>0</v>
      </c>
      <c r="G3344" s="7">
        <f>IF(S3344&gt;0,RANK(S3344,(P3344:R3344,S3344:AG3344)),0)</f>
        <v>0</v>
      </c>
      <c r="H3344" s="49" t="e">
        <f t="shared" si="1832"/>
        <v>#NUM!</v>
      </c>
      <c r="I3344" s="178" t="e">
        <f t="shared" si="1833"/>
        <v>#NUM!</v>
      </c>
      <c r="J3344" s="2"/>
      <c r="K3344" s="2" t="str">
        <f t="shared" si="1834"/>
        <v>-</v>
      </c>
      <c r="L3344" s="2" t="str">
        <f t="shared" si="1835"/>
        <v>-</v>
      </c>
      <c r="M3344" s="2" t="str">
        <f t="shared" si="1836"/>
        <v>-</v>
      </c>
      <c r="N3344" s="2" t="str">
        <f t="shared" si="1837"/>
        <v>-</v>
      </c>
      <c r="O3344" s="2" t="str">
        <f t="shared" si="1838"/>
        <v>-</v>
      </c>
      <c r="AI3344" s="7">
        <f t="shared" si="1839"/>
        <v>0</v>
      </c>
      <c r="AJ3344" s="7">
        <f t="shared" si="1840"/>
        <v>0</v>
      </c>
      <c r="AK3344" s="7">
        <f t="shared" si="1841"/>
        <v>0</v>
      </c>
      <c r="AL3344" s="7">
        <f t="shared" si="1842"/>
        <v>0</v>
      </c>
      <c r="AM3344" s="2" t="str">
        <f t="shared" si="1843"/>
        <v>-</v>
      </c>
      <c r="AN3344" s="2" t="str">
        <f t="shared" si="1844"/>
        <v>-</v>
      </c>
      <c r="AO3344" s="2" t="str">
        <f t="shared" si="1845"/>
        <v>-</v>
      </c>
      <c r="AP3344" s="2" t="str">
        <f t="shared" si="1846"/>
        <v>-</v>
      </c>
      <c r="AR3344" t="str">
        <f t="shared" si="1847"/>
        <v>Foster</v>
      </c>
      <c r="AS3344" t="s">
        <v>2510</v>
      </c>
      <c r="AT3344" s="182">
        <v>1</v>
      </c>
      <c r="AV3344" s="98">
        <v>38</v>
      </c>
      <c r="AW3344" s="100">
        <v>31</v>
      </c>
      <c r="AX3344" s="106">
        <f t="shared" si="1848"/>
        <v>38031</v>
      </c>
      <c r="AZ3344" s="7" t="s">
        <v>2975</v>
      </c>
      <c r="BA3344" t="s">
        <v>3015</v>
      </c>
    </row>
    <row r="3345" spans="1:53" hidden="1" outlineLevel="1">
      <c r="A3345" t="s">
        <v>1438</v>
      </c>
      <c r="B3345" t="s">
        <v>2510</v>
      </c>
      <c r="C3345" s="1">
        <f t="shared" si="1831"/>
        <v>0</v>
      </c>
      <c r="D3345" s="7">
        <f>IF(P3345&gt;0,RANK(P3345,(P3345:R3345,S3345:AG3345)),0)</f>
        <v>0</v>
      </c>
      <c r="E3345" s="7">
        <f>IF(Q3345&gt;0,RANK(Q3345,(P3345:R3345,S3345:AG3345)),0)</f>
        <v>0</v>
      </c>
      <c r="F3345" s="7">
        <f>IF(R3345&gt;0,RANK(R3345,(P3345:R3345,S3345:AG3345)),0)</f>
        <v>0</v>
      </c>
      <c r="G3345" s="7">
        <f>IF(S3345&gt;0,RANK(S3345,(P3345:R3345,S3345:AG3345)),0)</f>
        <v>0</v>
      </c>
      <c r="H3345" s="49" t="e">
        <f t="shared" si="1832"/>
        <v>#NUM!</v>
      </c>
      <c r="I3345" s="178" t="e">
        <f t="shared" si="1833"/>
        <v>#NUM!</v>
      </c>
      <c r="J3345" s="2"/>
      <c r="K3345" s="2" t="str">
        <f t="shared" si="1834"/>
        <v>-</v>
      </c>
      <c r="L3345" s="2" t="str">
        <f t="shared" si="1835"/>
        <v>-</v>
      </c>
      <c r="M3345" s="2" t="str">
        <f t="shared" si="1836"/>
        <v>-</v>
      </c>
      <c r="N3345" s="2" t="str">
        <f t="shared" si="1837"/>
        <v>-</v>
      </c>
      <c r="O3345" s="2" t="str">
        <f t="shared" si="1838"/>
        <v>-</v>
      </c>
      <c r="AI3345" s="7">
        <f t="shared" si="1839"/>
        <v>0</v>
      </c>
      <c r="AJ3345" s="7">
        <f t="shared" si="1840"/>
        <v>0</v>
      </c>
      <c r="AK3345" s="7">
        <f t="shared" si="1841"/>
        <v>0</v>
      </c>
      <c r="AL3345" s="7">
        <f t="shared" si="1842"/>
        <v>0</v>
      </c>
      <c r="AM3345" s="2" t="str">
        <f t="shared" si="1843"/>
        <v>-</v>
      </c>
      <c r="AN3345" s="2" t="str">
        <f t="shared" si="1844"/>
        <v>-</v>
      </c>
      <c r="AO3345" s="2" t="str">
        <f t="shared" si="1845"/>
        <v>-</v>
      </c>
      <c r="AP3345" s="2" t="str">
        <f t="shared" si="1846"/>
        <v>-</v>
      </c>
      <c r="AR3345" t="str">
        <f t="shared" si="1847"/>
        <v>Golden Valley</v>
      </c>
      <c r="AS3345" t="s">
        <v>2510</v>
      </c>
      <c r="AT3345" s="182">
        <v>1</v>
      </c>
      <c r="AV3345" s="98">
        <v>38</v>
      </c>
      <c r="AW3345" s="100">
        <v>33</v>
      </c>
      <c r="AX3345" s="106">
        <f t="shared" si="1848"/>
        <v>38033</v>
      </c>
      <c r="AZ3345" s="7" t="s">
        <v>2975</v>
      </c>
      <c r="BA3345" t="s">
        <v>3015</v>
      </c>
    </row>
    <row r="3346" spans="1:53" hidden="1" outlineLevel="1">
      <c r="A3346" t="s">
        <v>1021</v>
      </c>
      <c r="B3346" t="s">
        <v>2510</v>
      </c>
      <c r="C3346" s="1">
        <f t="shared" si="1831"/>
        <v>0</v>
      </c>
      <c r="D3346" s="7">
        <f>IF(P3346&gt;0,RANK(P3346,(P3346:R3346,S3346:AG3346)),0)</f>
        <v>0</v>
      </c>
      <c r="E3346" s="7">
        <f>IF(Q3346&gt;0,RANK(Q3346,(P3346:R3346,S3346:AG3346)),0)</f>
        <v>0</v>
      </c>
      <c r="F3346" s="7">
        <f>IF(R3346&gt;0,RANK(R3346,(P3346:R3346,S3346:AG3346)),0)</f>
        <v>0</v>
      </c>
      <c r="G3346" s="7">
        <f>IF(S3346&gt;0,RANK(S3346,(P3346:R3346,S3346:AG3346)),0)</f>
        <v>0</v>
      </c>
      <c r="H3346" s="49" t="e">
        <f t="shared" si="1832"/>
        <v>#NUM!</v>
      </c>
      <c r="I3346" s="178" t="e">
        <f t="shared" si="1833"/>
        <v>#NUM!</v>
      </c>
      <c r="J3346" s="2"/>
      <c r="K3346" s="2" t="str">
        <f t="shared" si="1834"/>
        <v>-</v>
      </c>
      <c r="L3346" s="2" t="str">
        <f t="shared" si="1835"/>
        <v>-</v>
      </c>
      <c r="M3346" s="2" t="str">
        <f t="shared" si="1836"/>
        <v>-</v>
      </c>
      <c r="N3346" s="2" t="str">
        <f t="shared" si="1837"/>
        <v>-</v>
      </c>
      <c r="O3346" s="2" t="str">
        <f t="shared" si="1838"/>
        <v>-</v>
      </c>
      <c r="AI3346" s="7">
        <f t="shared" si="1839"/>
        <v>0</v>
      </c>
      <c r="AJ3346" s="7">
        <f t="shared" si="1840"/>
        <v>0</v>
      </c>
      <c r="AK3346" s="7">
        <f t="shared" si="1841"/>
        <v>0</v>
      </c>
      <c r="AL3346" s="7">
        <f t="shared" si="1842"/>
        <v>0</v>
      </c>
      <c r="AM3346" s="2" t="str">
        <f t="shared" si="1843"/>
        <v>-</v>
      </c>
      <c r="AN3346" s="2" t="str">
        <f t="shared" si="1844"/>
        <v>-</v>
      </c>
      <c r="AO3346" s="2" t="str">
        <f t="shared" si="1845"/>
        <v>-</v>
      </c>
      <c r="AP3346" s="2" t="str">
        <f t="shared" si="1846"/>
        <v>-</v>
      </c>
      <c r="AR3346" t="str">
        <f t="shared" si="1847"/>
        <v>Grand Forks</v>
      </c>
      <c r="AS3346" t="s">
        <v>2510</v>
      </c>
      <c r="AT3346" s="182">
        <v>1</v>
      </c>
      <c r="AV3346" s="98">
        <v>38</v>
      </c>
      <c r="AW3346" s="100">
        <v>35</v>
      </c>
      <c r="AX3346" s="106">
        <f t="shared" si="1848"/>
        <v>38035</v>
      </c>
      <c r="AZ3346" s="7" t="s">
        <v>2975</v>
      </c>
      <c r="BA3346" t="s">
        <v>3015</v>
      </c>
    </row>
    <row r="3347" spans="1:53" hidden="1" outlineLevel="1">
      <c r="A3347" t="s">
        <v>2072</v>
      </c>
      <c r="B3347" t="s">
        <v>2510</v>
      </c>
      <c r="C3347" s="1">
        <f t="shared" si="1831"/>
        <v>0</v>
      </c>
      <c r="D3347" s="7">
        <f>IF(P3347&gt;0,RANK(P3347,(P3347:R3347,S3347:AG3347)),0)</f>
        <v>0</v>
      </c>
      <c r="E3347" s="7">
        <f>IF(Q3347&gt;0,RANK(Q3347,(P3347:R3347,S3347:AG3347)),0)</f>
        <v>0</v>
      </c>
      <c r="F3347" s="7">
        <f>IF(R3347&gt;0,RANK(R3347,(P3347:R3347,S3347:AG3347)),0)</f>
        <v>0</v>
      </c>
      <c r="G3347" s="7">
        <f>IF(S3347&gt;0,RANK(S3347,(P3347:R3347,S3347:AG3347)),0)</f>
        <v>0</v>
      </c>
      <c r="H3347" s="49" t="e">
        <f t="shared" si="1832"/>
        <v>#NUM!</v>
      </c>
      <c r="I3347" s="178" t="e">
        <f t="shared" si="1833"/>
        <v>#NUM!</v>
      </c>
      <c r="J3347" s="2"/>
      <c r="K3347" s="2" t="str">
        <f t="shared" si="1834"/>
        <v>-</v>
      </c>
      <c r="L3347" s="2" t="str">
        <f t="shared" si="1835"/>
        <v>-</v>
      </c>
      <c r="M3347" s="2" t="str">
        <f t="shared" si="1836"/>
        <v>-</v>
      </c>
      <c r="N3347" s="2" t="str">
        <f t="shared" si="1837"/>
        <v>-</v>
      </c>
      <c r="O3347" s="2" t="str">
        <f t="shared" si="1838"/>
        <v>-</v>
      </c>
      <c r="AI3347" s="7">
        <f t="shared" si="1839"/>
        <v>0</v>
      </c>
      <c r="AJ3347" s="7">
        <f t="shared" si="1840"/>
        <v>0</v>
      </c>
      <c r="AK3347" s="7">
        <f t="shared" si="1841"/>
        <v>0</v>
      </c>
      <c r="AL3347" s="7">
        <f t="shared" si="1842"/>
        <v>0</v>
      </c>
      <c r="AM3347" s="2" t="str">
        <f t="shared" si="1843"/>
        <v>-</v>
      </c>
      <c r="AN3347" s="2" t="str">
        <f t="shared" si="1844"/>
        <v>-</v>
      </c>
      <c r="AO3347" s="2" t="str">
        <f t="shared" si="1845"/>
        <v>-</v>
      </c>
      <c r="AP3347" s="2" t="str">
        <f t="shared" si="1846"/>
        <v>-</v>
      </c>
      <c r="AR3347" t="str">
        <f t="shared" si="1847"/>
        <v>Grant</v>
      </c>
      <c r="AS3347" t="s">
        <v>2510</v>
      </c>
      <c r="AT3347" s="182">
        <v>1</v>
      </c>
      <c r="AV3347" s="98">
        <v>38</v>
      </c>
      <c r="AW3347" s="100">
        <v>37</v>
      </c>
      <c r="AX3347" s="106">
        <f t="shared" si="1848"/>
        <v>38037</v>
      </c>
      <c r="AZ3347" s="7" t="s">
        <v>2975</v>
      </c>
      <c r="BA3347" t="s">
        <v>3015</v>
      </c>
    </row>
    <row r="3348" spans="1:53" hidden="1" outlineLevel="1">
      <c r="A3348" t="s">
        <v>2113</v>
      </c>
      <c r="B3348" t="s">
        <v>2510</v>
      </c>
      <c r="C3348" s="1">
        <f t="shared" si="1831"/>
        <v>0</v>
      </c>
      <c r="D3348" s="7">
        <f>IF(P3348&gt;0,RANK(P3348,(P3348:R3348,S3348:AG3348)),0)</f>
        <v>0</v>
      </c>
      <c r="E3348" s="7">
        <f>IF(Q3348&gt;0,RANK(Q3348,(P3348:R3348,S3348:AG3348)),0)</f>
        <v>0</v>
      </c>
      <c r="F3348" s="7">
        <f>IF(R3348&gt;0,RANK(R3348,(P3348:R3348,S3348:AG3348)),0)</f>
        <v>0</v>
      </c>
      <c r="G3348" s="7">
        <f>IF(S3348&gt;0,RANK(S3348,(P3348:R3348,S3348:AG3348)),0)</f>
        <v>0</v>
      </c>
      <c r="H3348" s="49" t="e">
        <f t="shared" si="1832"/>
        <v>#NUM!</v>
      </c>
      <c r="I3348" s="178" t="e">
        <f t="shared" si="1833"/>
        <v>#NUM!</v>
      </c>
      <c r="J3348" s="2"/>
      <c r="K3348" s="2" t="str">
        <f t="shared" si="1834"/>
        <v>-</v>
      </c>
      <c r="L3348" s="2" t="str">
        <f t="shared" si="1835"/>
        <v>-</v>
      </c>
      <c r="M3348" s="2" t="str">
        <f t="shared" si="1836"/>
        <v>-</v>
      </c>
      <c r="N3348" s="2" t="str">
        <f t="shared" si="1837"/>
        <v>-</v>
      </c>
      <c r="O3348" s="2" t="str">
        <f t="shared" si="1838"/>
        <v>-</v>
      </c>
      <c r="AI3348" s="7">
        <f t="shared" si="1839"/>
        <v>0</v>
      </c>
      <c r="AJ3348" s="7">
        <f t="shared" si="1840"/>
        <v>0</v>
      </c>
      <c r="AK3348" s="7">
        <f t="shared" si="1841"/>
        <v>0</v>
      </c>
      <c r="AL3348" s="7">
        <f t="shared" si="1842"/>
        <v>0</v>
      </c>
      <c r="AM3348" s="2" t="str">
        <f t="shared" si="1843"/>
        <v>-</v>
      </c>
      <c r="AN3348" s="2" t="str">
        <f t="shared" si="1844"/>
        <v>-</v>
      </c>
      <c r="AO3348" s="2" t="str">
        <f t="shared" si="1845"/>
        <v>-</v>
      </c>
      <c r="AP3348" s="2" t="str">
        <f t="shared" si="1846"/>
        <v>-</v>
      </c>
      <c r="AR3348" t="str">
        <f t="shared" si="1847"/>
        <v>Griggs</v>
      </c>
      <c r="AS3348" t="s">
        <v>2510</v>
      </c>
      <c r="AT3348" s="182">
        <v>1</v>
      </c>
      <c r="AV3348" s="98">
        <v>38</v>
      </c>
      <c r="AW3348" s="100">
        <v>39</v>
      </c>
      <c r="AX3348" s="106">
        <f t="shared" si="1848"/>
        <v>38039</v>
      </c>
      <c r="AZ3348" s="7" t="s">
        <v>2975</v>
      </c>
      <c r="BA3348" t="s">
        <v>3015</v>
      </c>
    </row>
    <row r="3349" spans="1:53" hidden="1" outlineLevel="1">
      <c r="A3349" t="s">
        <v>2932</v>
      </c>
      <c r="B3349" t="s">
        <v>2510</v>
      </c>
      <c r="C3349" s="1">
        <f t="shared" si="1831"/>
        <v>0</v>
      </c>
      <c r="D3349" s="7">
        <f>IF(P3349&gt;0,RANK(P3349,(P3349:R3349,S3349:AG3349)),0)</f>
        <v>0</v>
      </c>
      <c r="E3349" s="7">
        <f>IF(Q3349&gt;0,RANK(Q3349,(P3349:R3349,S3349:AG3349)),0)</f>
        <v>0</v>
      </c>
      <c r="F3349" s="7">
        <f>IF(R3349&gt;0,RANK(R3349,(P3349:R3349,S3349:AG3349)),0)</f>
        <v>0</v>
      </c>
      <c r="G3349" s="7">
        <f>IF(S3349&gt;0,RANK(S3349,(P3349:R3349,S3349:AG3349)),0)</f>
        <v>0</v>
      </c>
      <c r="H3349" s="49" t="e">
        <f t="shared" si="1832"/>
        <v>#NUM!</v>
      </c>
      <c r="I3349" s="178" t="e">
        <f t="shared" si="1833"/>
        <v>#NUM!</v>
      </c>
      <c r="J3349" s="2"/>
      <c r="K3349" s="2" t="str">
        <f t="shared" si="1834"/>
        <v>-</v>
      </c>
      <c r="L3349" s="2" t="str">
        <f t="shared" si="1835"/>
        <v>-</v>
      </c>
      <c r="M3349" s="2" t="str">
        <f t="shared" si="1836"/>
        <v>-</v>
      </c>
      <c r="N3349" s="2" t="str">
        <f t="shared" si="1837"/>
        <v>-</v>
      </c>
      <c r="O3349" s="2" t="str">
        <f t="shared" si="1838"/>
        <v>-</v>
      </c>
      <c r="AI3349" s="7">
        <f t="shared" si="1839"/>
        <v>0</v>
      </c>
      <c r="AJ3349" s="7">
        <f t="shared" si="1840"/>
        <v>0</v>
      </c>
      <c r="AK3349" s="7">
        <f t="shared" si="1841"/>
        <v>0</v>
      </c>
      <c r="AL3349" s="7">
        <f t="shared" si="1842"/>
        <v>0</v>
      </c>
      <c r="AM3349" s="2" t="str">
        <f t="shared" si="1843"/>
        <v>-</v>
      </c>
      <c r="AN3349" s="2" t="str">
        <f t="shared" si="1844"/>
        <v>-</v>
      </c>
      <c r="AO3349" s="2" t="str">
        <f t="shared" si="1845"/>
        <v>-</v>
      </c>
      <c r="AP3349" s="2" t="str">
        <f t="shared" si="1846"/>
        <v>-</v>
      </c>
      <c r="AR3349" t="str">
        <f t="shared" si="1847"/>
        <v>Hettinger</v>
      </c>
      <c r="AS3349" t="s">
        <v>2510</v>
      </c>
      <c r="AT3349" s="182">
        <v>1</v>
      </c>
      <c r="AV3349" s="98">
        <v>38</v>
      </c>
      <c r="AW3349" s="100">
        <v>41</v>
      </c>
      <c r="AX3349" s="106">
        <f t="shared" si="1848"/>
        <v>38041</v>
      </c>
      <c r="AZ3349" s="7" t="s">
        <v>2975</v>
      </c>
      <c r="BA3349" t="s">
        <v>3015</v>
      </c>
    </row>
    <row r="3350" spans="1:53" hidden="1" outlineLevel="1">
      <c r="A3350" t="s">
        <v>2473</v>
      </c>
      <c r="B3350" t="s">
        <v>2510</v>
      </c>
      <c r="C3350" s="1">
        <f t="shared" si="1831"/>
        <v>0</v>
      </c>
      <c r="D3350" s="7">
        <f>IF(P3350&gt;0,RANK(P3350,(P3350:R3350,S3350:AG3350)),0)</f>
        <v>0</v>
      </c>
      <c r="E3350" s="7">
        <f>IF(Q3350&gt;0,RANK(Q3350,(P3350:R3350,S3350:AG3350)),0)</f>
        <v>0</v>
      </c>
      <c r="F3350" s="7">
        <f>IF(R3350&gt;0,RANK(R3350,(P3350:R3350,S3350:AG3350)),0)</f>
        <v>0</v>
      </c>
      <c r="G3350" s="7">
        <f>IF(S3350&gt;0,RANK(S3350,(P3350:R3350,S3350:AG3350)),0)</f>
        <v>0</v>
      </c>
      <c r="H3350" s="49" t="e">
        <f t="shared" si="1832"/>
        <v>#NUM!</v>
      </c>
      <c r="I3350" s="178" t="e">
        <f t="shared" si="1833"/>
        <v>#NUM!</v>
      </c>
      <c r="J3350" s="2"/>
      <c r="K3350" s="2" t="str">
        <f t="shared" si="1834"/>
        <v>-</v>
      </c>
      <c r="L3350" s="2" t="str">
        <f t="shared" si="1835"/>
        <v>-</v>
      </c>
      <c r="M3350" s="2" t="str">
        <f t="shared" si="1836"/>
        <v>-</v>
      </c>
      <c r="N3350" s="2" t="str">
        <f t="shared" si="1837"/>
        <v>-</v>
      </c>
      <c r="O3350" s="2" t="str">
        <f t="shared" si="1838"/>
        <v>-</v>
      </c>
      <c r="AI3350" s="7">
        <f t="shared" si="1839"/>
        <v>0</v>
      </c>
      <c r="AJ3350" s="7">
        <f t="shared" si="1840"/>
        <v>0</v>
      </c>
      <c r="AK3350" s="7">
        <f t="shared" si="1841"/>
        <v>0</v>
      </c>
      <c r="AL3350" s="7">
        <f t="shared" si="1842"/>
        <v>0</v>
      </c>
      <c r="AM3350" s="2" t="str">
        <f t="shared" si="1843"/>
        <v>-</v>
      </c>
      <c r="AN3350" s="2" t="str">
        <f t="shared" si="1844"/>
        <v>-</v>
      </c>
      <c r="AO3350" s="2" t="str">
        <f t="shared" si="1845"/>
        <v>-</v>
      </c>
      <c r="AP3350" s="2" t="str">
        <f t="shared" si="1846"/>
        <v>-</v>
      </c>
      <c r="AR3350" t="str">
        <f t="shared" si="1847"/>
        <v>Kidder</v>
      </c>
      <c r="AS3350" t="s">
        <v>2510</v>
      </c>
      <c r="AT3350" s="182">
        <v>1</v>
      </c>
      <c r="AV3350" s="98">
        <v>38</v>
      </c>
      <c r="AW3350" s="100">
        <v>43</v>
      </c>
      <c r="AX3350" s="106">
        <f t="shared" si="1848"/>
        <v>38043</v>
      </c>
      <c r="AZ3350" s="7" t="s">
        <v>2975</v>
      </c>
      <c r="BA3350" t="s">
        <v>3015</v>
      </c>
    </row>
    <row r="3351" spans="1:53" hidden="1" outlineLevel="1">
      <c r="A3351" t="s">
        <v>1022</v>
      </c>
      <c r="B3351" t="s">
        <v>2510</v>
      </c>
      <c r="C3351" s="1">
        <f t="shared" si="1831"/>
        <v>0</v>
      </c>
      <c r="D3351" s="7">
        <f>IF(P3351&gt;0,RANK(P3351,(P3351:R3351,S3351:AG3351)),0)</f>
        <v>0</v>
      </c>
      <c r="E3351" s="7">
        <f>IF(Q3351&gt;0,RANK(Q3351,(P3351:R3351,S3351:AG3351)),0)</f>
        <v>0</v>
      </c>
      <c r="F3351" s="7">
        <f>IF(R3351&gt;0,RANK(R3351,(P3351:R3351,S3351:AG3351)),0)</f>
        <v>0</v>
      </c>
      <c r="G3351" s="7">
        <f>IF(S3351&gt;0,RANK(S3351,(P3351:R3351,S3351:AG3351)),0)</f>
        <v>0</v>
      </c>
      <c r="H3351" s="49" t="e">
        <f t="shared" si="1832"/>
        <v>#NUM!</v>
      </c>
      <c r="I3351" s="178" t="e">
        <f t="shared" si="1833"/>
        <v>#NUM!</v>
      </c>
      <c r="J3351" s="2"/>
      <c r="K3351" s="2" t="str">
        <f t="shared" si="1834"/>
        <v>-</v>
      </c>
      <c r="L3351" s="2" t="str">
        <f t="shared" si="1835"/>
        <v>-</v>
      </c>
      <c r="M3351" s="2" t="str">
        <f t="shared" si="1836"/>
        <v>-</v>
      </c>
      <c r="N3351" s="2" t="str">
        <f t="shared" si="1837"/>
        <v>-</v>
      </c>
      <c r="O3351" s="2" t="str">
        <f t="shared" si="1838"/>
        <v>-</v>
      </c>
      <c r="AI3351" s="7">
        <f t="shared" si="1839"/>
        <v>0</v>
      </c>
      <c r="AJ3351" s="7">
        <f t="shared" si="1840"/>
        <v>0</v>
      </c>
      <c r="AK3351" s="7">
        <f t="shared" si="1841"/>
        <v>0</v>
      </c>
      <c r="AL3351" s="7">
        <f t="shared" si="1842"/>
        <v>0</v>
      </c>
      <c r="AM3351" s="2" t="str">
        <f t="shared" si="1843"/>
        <v>-</v>
      </c>
      <c r="AN3351" s="2" t="str">
        <f t="shared" si="1844"/>
        <v>-</v>
      </c>
      <c r="AO3351" s="2" t="str">
        <f t="shared" si="1845"/>
        <v>-</v>
      </c>
      <c r="AP3351" s="2" t="str">
        <f t="shared" si="1846"/>
        <v>-</v>
      </c>
      <c r="AR3351" t="str">
        <f t="shared" si="1847"/>
        <v>LaMoure</v>
      </c>
      <c r="AS3351" t="s">
        <v>2510</v>
      </c>
      <c r="AT3351" s="182">
        <v>1</v>
      </c>
      <c r="AV3351" s="98">
        <v>38</v>
      </c>
      <c r="AW3351" s="100">
        <v>45</v>
      </c>
      <c r="AX3351" s="106">
        <f t="shared" si="1848"/>
        <v>38045</v>
      </c>
      <c r="AZ3351" s="7" t="s">
        <v>2975</v>
      </c>
      <c r="BA3351" t="s">
        <v>3015</v>
      </c>
    </row>
    <row r="3352" spans="1:53" hidden="1" outlineLevel="1">
      <c r="A3352" t="s">
        <v>2171</v>
      </c>
      <c r="B3352" t="s">
        <v>2510</v>
      </c>
      <c r="C3352" s="1">
        <f t="shared" si="1831"/>
        <v>0</v>
      </c>
      <c r="D3352" s="7">
        <f>IF(P3352&gt;0,RANK(P3352,(P3352:R3352,S3352:AG3352)),0)</f>
        <v>0</v>
      </c>
      <c r="E3352" s="7">
        <f>IF(Q3352&gt;0,RANK(Q3352,(P3352:R3352,S3352:AG3352)),0)</f>
        <v>0</v>
      </c>
      <c r="F3352" s="7">
        <f>IF(R3352&gt;0,RANK(R3352,(P3352:R3352,S3352:AG3352)),0)</f>
        <v>0</v>
      </c>
      <c r="G3352" s="7">
        <f>IF(S3352&gt;0,RANK(S3352,(P3352:R3352,S3352:AG3352)),0)</f>
        <v>0</v>
      </c>
      <c r="H3352" s="49" t="e">
        <f t="shared" si="1832"/>
        <v>#NUM!</v>
      </c>
      <c r="I3352" s="178" t="e">
        <f t="shared" si="1833"/>
        <v>#NUM!</v>
      </c>
      <c r="J3352" s="2"/>
      <c r="K3352" s="2" t="str">
        <f t="shared" si="1834"/>
        <v>-</v>
      </c>
      <c r="L3352" s="2" t="str">
        <f t="shared" si="1835"/>
        <v>-</v>
      </c>
      <c r="M3352" s="2" t="str">
        <f t="shared" si="1836"/>
        <v>-</v>
      </c>
      <c r="N3352" s="2" t="str">
        <f t="shared" si="1837"/>
        <v>-</v>
      </c>
      <c r="O3352" s="2" t="str">
        <f t="shared" si="1838"/>
        <v>-</v>
      </c>
      <c r="AI3352" s="7">
        <f t="shared" si="1839"/>
        <v>0</v>
      </c>
      <c r="AJ3352" s="7">
        <f t="shared" si="1840"/>
        <v>0</v>
      </c>
      <c r="AK3352" s="7">
        <f t="shared" si="1841"/>
        <v>0</v>
      </c>
      <c r="AL3352" s="7">
        <f t="shared" si="1842"/>
        <v>0</v>
      </c>
      <c r="AM3352" s="2" t="str">
        <f t="shared" si="1843"/>
        <v>-</v>
      </c>
      <c r="AN3352" s="2" t="str">
        <f t="shared" si="1844"/>
        <v>-</v>
      </c>
      <c r="AO3352" s="2" t="str">
        <f t="shared" si="1845"/>
        <v>-</v>
      </c>
      <c r="AP3352" s="2" t="str">
        <f t="shared" si="1846"/>
        <v>-</v>
      </c>
      <c r="AR3352" t="str">
        <f t="shared" si="1847"/>
        <v>Logan</v>
      </c>
      <c r="AS3352" t="s">
        <v>2510</v>
      </c>
      <c r="AT3352" s="182">
        <v>1</v>
      </c>
      <c r="AV3352" s="98">
        <v>38</v>
      </c>
      <c r="AW3352" s="100">
        <v>47</v>
      </c>
      <c r="AX3352" s="106">
        <f t="shared" si="1848"/>
        <v>38047</v>
      </c>
      <c r="AZ3352" s="7" t="s">
        <v>2975</v>
      </c>
      <c r="BA3352" t="s">
        <v>3015</v>
      </c>
    </row>
    <row r="3353" spans="1:53" hidden="1" outlineLevel="1">
      <c r="A3353" t="s">
        <v>2458</v>
      </c>
      <c r="B3353" t="s">
        <v>2510</v>
      </c>
      <c r="C3353" s="1">
        <f t="shared" si="1831"/>
        <v>0</v>
      </c>
      <c r="D3353" s="7">
        <f>IF(P3353&gt;0,RANK(P3353,(P3353:R3353,S3353:AG3353)),0)</f>
        <v>0</v>
      </c>
      <c r="E3353" s="7">
        <f>IF(Q3353&gt;0,RANK(Q3353,(P3353:R3353,S3353:AG3353)),0)</f>
        <v>0</v>
      </c>
      <c r="F3353" s="7">
        <f>IF(R3353&gt;0,RANK(R3353,(P3353:R3353,S3353:AG3353)),0)</f>
        <v>0</v>
      </c>
      <c r="G3353" s="7">
        <f>IF(S3353&gt;0,RANK(S3353,(P3353:R3353,S3353:AG3353)),0)</f>
        <v>0</v>
      </c>
      <c r="H3353" s="49" t="e">
        <f t="shared" si="1832"/>
        <v>#NUM!</v>
      </c>
      <c r="I3353" s="178" t="e">
        <f t="shared" si="1833"/>
        <v>#NUM!</v>
      </c>
      <c r="J3353" s="2"/>
      <c r="K3353" s="2" t="str">
        <f t="shared" si="1834"/>
        <v>-</v>
      </c>
      <c r="L3353" s="2" t="str">
        <f t="shared" si="1835"/>
        <v>-</v>
      </c>
      <c r="M3353" s="2" t="str">
        <f t="shared" si="1836"/>
        <v>-</v>
      </c>
      <c r="N3353" s="2" t="str">
        <f t="shared" si="1837"/>
        <v>-</v>
      </c>
      <c r="O3353" s="2" t="str">
        <f t="shared" si="1838"/>
        <v>-</v>
      </c>
      <c r="AI3353" s="7">
        <f t="shared" si="1839"/>
        <v>0</v>
      </c>
      <c r="AJ3353" s="7">
        <f t="shared" si="1840"/>
        <v>0</v>
      </c>
      <c r="AK3353" s="7">
        <f t="shared" si="1841"/>
        <v>0</v>
      </c>
      <c r="AL3353" s="7">
        <f t="shared" si="1842"/>
        <v>0</v>
      </c>
      <c r="AM3353" s="2" t="str">
        <f t="shared" si="1843"/>
        <v>-</v>
      </c>
      <c r="AN3353" s="2" t="str">
        <f t="shared" si="1844"/>
        <v>-</v>
      </c>
      <c r="AO3353" s="2" t="str">
        <f t="shared" si="1845"/>
        <v>-</v>
      </c>
      <c r="AP3353" s="2" t="str">
        <f t="shared" si="1846"/>
        <v>-</v>
      </c>
      <c r="AR3353" t="str">
        <f t="shared" si="1847"/>
        <v>McHenry</v>
      </c>
      <c r="AS3353" t="s">
        <v>2510</v>
      </c>
      <c r="AT3353" s="182">
        <v>1</v>
      </c>
      <c r="AV3353" s="98">
        <v>38</v>
      </c>
      <c r="AW3353" s="100">
        <v>49</v>
      </c>
      <c r="AX3353" s="106">
        <f t="shared" si="1848"/>
        <v>38049</v>
      </c>
      <c r="AZ3353" s="7" t="s">
        <v>2975</v>
      </c>
      <c r="BA3353" t="s">
        <v>3015</v>
      </c>
    </row>
    <row r="3354" spans="1:53" hidden="1" outlineLevel="1">
      <c r="A3354" t="s">
        <v>2902</v>
      </c>
      <c r="B3354" t="s">
        <v>2510</v>
      </c>
      <c r="C3354" s="1">
        <f t="shared" si="1831"/>
        <v>0</v>
      </c>
      <c r="D3354" s="7">
        <f>IF(P3354&gt;0,RANK(P3354,(P3354:R3354,S3354:AG3354)),0)</f>
        <v>0</v>
      </c>
      <c r="E3354" s="7">
        <f>IF(Q3354&gt;0,RANK(Q3354,(P3354:R3354,S3354:AG3354)),0)</f>
        <v>0</v>
      </c>
      <c r="F3354" s="7">
        <f>IF(R3354&gt;0,RANK(R3354,(P3354:R3354,S3354:AG3354)),0)</f>
        <v>0</v>
      </c>
      <c r="G3354" s="7">
        <f>IF(S3354&gt;0,RANK(S3354,(P3354:R3354,S3354:AG3354)),0)</f>
        <v>0</v>
      </c>
      <c r="H3354" s="49" t="e">
        <f t="shared" si="1832"/>
        <v>#NUM!</v>
      </c>
      <c r="I3354" s="178" t="e">
        <f t="shared" si="1833"/>
        <v>#NUM!</v>
      </c>
      <c r="J3354" s="2"/>
      <c r="K3354" s="2" t="str">
        <f t="shared" si="1834"/>
        <v>-</v>
      </c>
      <c r="L3354" s="2" t="str">
        <f t="shared" si="1835"/>
        <v>-</v>
      </c>
      <c r="M3354" s="2" t="str">
        <f t="shared" si="1836"/>
        <v>-</v>
      </c>
      <c r="N3354" s="2" t="str">
        <f t="shared" si="1837"/>
        <v>-</v>
      </c>
      <c r="O3354" s="2" t="str">
        <f t="shared" si="1838"/>
        <v>-</v>
      </c>
      <c r="AI3354" s="7">
        <f t="shared" si="1839"/>
        <v>0</v>
      </c>
      <c r="AJ3354" s="7">
        <f t="shared" si="1840"/>
        <v>0</v>
      </c>
      <c r="AK3354" s="7">
        <f t="shared" si="1841"/>
        <v>0</v>
      </c>
      <c r="AL3354" s="7">
        <f t="shared" si="1842"/>
        <v>0</v>
      </c>
      <c r="AM3354" s="2" t="str">
        <f t="shared" si="1843"/>
        <v>-</v>
      </c>
      <c r="AN3354" s="2" t="str">
        <f t="shared" si="1844"/>
        <v>-</v>
      </c>
      <c r="AO3354" s="2" t="str">
        <f t="shared" si="1845"/>
        <v>-</v>
      </c>
      <c r="AP3354" s="2" t="str">
        <f t="shared" si="1846"/>
        <v>-</v>
      </c>
      <c r="AR3354" t="str">
        <f t="shared" si="1847"/>
        <v>McIntosh</v>
      </c>
      <c r="AS3354" t="s">
        <v>2510</v>
      </c>
      <c r="AT3354" s="182">
        <v>1</v>
      </c>
      <c r="AV3354" s="98">
        <v>38</v>
      </c>
      <c r="AW3354" s="100">
        <v>51</v>
      </c>
      <c r="AX3354" s="106">
        <f t="shared" si="1848"/>
        <v>38051</v>
      </c>
      <c r="AZ3354" s="7" t="s">
        <v>2975</v>
      </c>
      <c r="BA3354" t="s">
        <v>3015</v>
      </c>
    </row>
    <row r="3355" spans="1:53" hidden="1" outlineLevel="1">
      <c r="A3355" t="s">
        <v>89</v>
      </c>
      <c r="B3355" t="s">
        <v>2510</v>
      </c>
      <c r="C3355" s="1">
        <f t="shared" si="1831"/>
        <v>0</v>
      </c>
      <c r="D3355" s="7">
        <f>IF(P3355&gt;0,RANK(P3355,(P3355:R3355,S3355:AG3355)),0)</f>
        <v>0</v>
      </c>
      <c r="E3355" s="7">
        <f>IF(Q3355&gt;0,RANK(Q3355,(P3355:R3355,S3355:AG3355)),0)</f>
        <v>0</v>
      </c>
      <c r="F3355" s="7">
        <f>IF(R3355&gt;0,RANK(R3355,(P3355:R3355,S3355:AG3355)),0)</f>
        <v>0</v>
      </c>
      <c r="G3355" s="7">
        <f>IF(S3355&gt;0,RANK(S3355,(P3355:R3355,S3355:AG3355)),0)</f>
        <v>0</v>
      </c>
      <c r="H3355" s="49" t="e">
        <f t="shared" si="1832"/>
        <v>#NUM!</v>
      </c>
      <c r="I3355" s="178" t="e">
        <f t="shared" si="1833"/>
        <v>#NUM!</v>
      </c>
      <c r="J3355" s="2"/>
      <c r="K3355" s="2" t="str">
        <f t="shared" si="1834"/>
        <v>-</v>
      </c>
      <c r="L3355" s="2" t="str">
        <f t="shared" si="1835"/>
        <v>-</v>
      </c>
      <c r="M3355" s="2" t="str">
        <f t="shared" si="1836"/>
        <v>-</v>
      </c>
      <c r="N3355" s="2" t="str">
        <f t="shared" si="1837"/>
        <v>-</v>
      </c>
      <c r="O3355" s="2" t="str">
        <f t="shared" si="1838"/>
        <v>-</v>
      </c>
      <c r="AI3355" s="7">
        <f t="shared" si="1839"/>
        <v>0</v>
      </c>
      <c r="AJ3355" s="7">
        <f t="shared" si="1840"/>
        <v>0</v>
      </c>
      <c r="AK3355" s="7">
        <f t="shared" si="1841"/>
        <v>0</v>
      </c>
      <c r="AL3355" s="7">
        <f t="shared" si="1842"/>
        <v>0</v>
      </c>
      <c r="AM3355" s="2" t="str">
        <f t="shared" si="1843"/>
        <v>-</v>
      </c>
      <c r="AN3355" s="2" t="str">
        <f t="shared" si="1844"/>
        <v>-</v>
      </c>
      <c r="AO3355" s="2" t="str">
        <f t="shared" si="1845"/>
        <v>-</v>
      </c>
      <c r="AP3355" s="2" t="str">
        <f t="shared" si="1846"/>
        <v>-</v>
      </c>
      <c r="AR3355" t="str">
        <f t="shared" si="1847"/>
        <v>McKenzie</v>
      </c>
      <c r="AS3355" t="s">
        <v>2510</v>
      </c>
      <c r="AT3355" s="182">
        <v>1</v>
      </c>
      <c r="AV3355" s="98">
        <v>38</v>
      </c>
      <c r="AW3355" s="100">
        <v>53</v>
      </c>
      <c r="AX3355" s="106">
        <f t="shared" si="1848"/>
        <v>38053</v>
      </c>
      <c r="AZ3355" s="7" t="s">
        <v>2975</v>
      </c>
      <c r="BA3355" t="s">
        <v>3015</v>
      </c>
    </row>
    <row r="3356" spans="1:53" hidden="1" outlineLevel="1">
      <c r="A3356" t="s">
        <v>1135</v>
      </c>
      <c r="B3356" t="s">
        <v>2510</v>
      </c>
      <c r="C3356" s="1">
        <f t="shared" si="1831"/>
        <v>0</v>
      </c>
      <c r="D3356" s="7">
        <f>IF(P3356&gt;0,RANK(P3356,(P3356:R3356,S3356:AG3356)),0)</f>
        <v>0</v>
      </c>
      <c r="E3356" s="7">
        <f>IF(Q3356&gt;0,RANK(Q3356,(P3356:R3356,S3356:AG3356)),0)</f>
        <v>0</v>
      </c>
      <c r="F3356" s="7">
        <f>IF(R3356&gt;0,RANK(R3356,(P3356:R3356,S3356:AG3356)),0)</f>
        <v>0</v>
      </c>
      <c r="G3356" s="7">
        <f>IF(S3356&gt;0,RANK(S3356,(P3356:R3356,S3356:AG3356)),0)</f>
        <v>0</v>
      </c>
      <c r="H3356" s="49" t="e">
        <f t="shared" si="1832"/>
        <v>#NUM!</v>
      </c>
      <c r="I3356" s="178" t="e">
        <f t="shared" si="1833"/>
        <v>#NUM!</v>
      </c>
      <c r="J3356" s="2"/>
      <c r="K3356" s="2" t="str">
        <f t="shared" si="1834"/>
        <v>-</v>
      </c>
      <c r="L3356" s="2" t="str">
        <f t="shared" si="1835"/>
        <v>-</v>
      </c>
      <c r="M3356" s="2" t="str">
        <f t="shared" si="1836"/>
        <v>-</v>
      </c>
      <c r="N3356" s="2" t="str">
        <f t="shared" si="1837"/>
        <v>-</v>
      </c>
      <c r="O3356" s="2" t="str">
        <f t="shared" si="1838"/>
        <v>-</v>
      </c>
      <c r="AI3356" s="7">
        <f t="shared" si="1839"/>
        <v>0</v>
      </c>
      <c r="AJ3356" s="7">
        <f t="shared" si="1840"/>
        <v>0</v>
      </c>
      <c r="AK3356" s="7">
        <f t="shared" si="1841"/>
        <v>0</v>
      </c>
      <c r="AL3356" s="7">
        <f t="shared" si="1842"/>
        <v>0</v>
      </c>
      <c r="AM3356" s="2" t="str">
        <f t="shared" si="1843"/>
        <v>-</v>
      </c>
      <c r="AN3356" s="2" t="str">
        <f t="shared" si="1844"/>
        <v>-</v>
      </c>
      <c r="AO3356" s="2" t="str">
        <f t="shared" si="1845"/>
        <v>-</v>
      </c>
      <c r="AP3356" s="2" t="str">
        <f t="shared" si="1846"/>
        <v>-</v>
      </c>
      <c r="AR3356" t="str">
        <f t="shared" si="1847"/>
        <v>McLean</v>
      </c>
      <c r="AS3356" t="s">
        <v>2510</v>
      </c>
      <c r="AT3356" s="182">
        <v>1</v>
      </c>
      <c r="AV3356" s="98">
        <v>38</v>
      </c>
      <c r="AW3356" s="100">
        <v>55</v>
      </c>
      <c r="AX3356" s="106">
        <f t="shared" si="1848"/>
        <v>38055</v>
      </c>
      <c r="AZ3356" s="7" t="s">
        <v>2975</v>
      </c>
      <c r="BA3356" t="s">
        <v>3015</v>
      </c>
    </row>
    <row r="3357" spans="1:53" hidden="1" outlineLevel="1">
      <c r="A3357" t="s">
        <v>665</v>
      </c>
      <c r="B3357" t="s">
        <v>2510</v>
      </c>
      <c r="C3357" s="1">
        <f t="shared" si="1831"/>
        <v>0</v>
      </c>
      <c r="D3357" s="7">
        <f>IF(P3357&gt;0,RANK(P3357,(P3357:R3357,S3357:AG3357)),0)</f>
        <v>0</v>
      </c>
      <c r="E3357" s="7">
        <f>IF(Q3357&gt;0,RANK(Q3357,(P3357:R3357,S3357:AG3357)),0)</f>
        <v>0</v>
      </c>
      <c r="F3357" s="7">
        <f>IF(R3357&gt;0,RANK(R3357,(P3357:R3357,S3357:AG3357)),0)</f>
        <v>0</v>
      </c>
      <c r="G3357" s="7">
        <f>IF(S3357&gt;0,RANK(S3357,(P3357:R3357,S3357:AG3357)),0)</f>
        <v>0</v>
      </c>
      <c r="H3357" s="49" t="e">
        <f t="shared" si="1832"/>
        <v>#NUM!</v>
      </c>
      <c r="I3357" s="178" t="e">
        <f t="shared" si="1833"/>
        <v>#NUM!</v>
      </c>
      <c r="J3357" s="2"/>
      <c r="K3357" s="2" t="str">
        <f t="shared" si="1834"/>
        <v>-</v>
      </c>
      <c r="L3357" s="2" t="str">
        <f t="shared" si="1835"/>
        <v>-</v>
      </c>
      <c r="M3357" s="2" t="str">
        <f t="shared" si="1836"/>
        <v>-</v>
      </c>
      <c r="N3357" s="2" t="str">
        <f t="shared" si="1837"/>
        <v>-</v>
      </c>
      <c r="O3357" s="2" t="str">
        <f t="shared" si="1838"/>
        <v>-</v>
      </c>
      <c r="AI3357" s="7">
        <f t="shared" si="1839"/>
        <v>0</v>
      </c>
      <c r="AJ3357" s="7">
        <f t="shared" si="1840"/>
        <v>0</v>
      </c>
      <c r="AK3357" s="7">
        <f t="shared" si="1841"/>
        <v>0</v>
      </c>
      <c r="AL3357" s="7">
        <f t="shared" si="1842"/>
        <v>0</v>
      </c>
      <c r="AM3357" s="2" t="str">
        <f t="shared" si="1843"/>
        <v>-</v>
      </c>
      <c r="AN3357" s="2" t="str">
        <f t="shared" si="1844"/>
        <v>-</v>
      </c>
      <c r="AO3357" s="2" t="str">
        <f t="shared" si="1845"/>
        <v>-</v>
      </c>
      <c r="AP3357" s="2" t="str">
        <f t="shared" si="1846"/>
        <v>-</v>
      </c>
      <c r="AR3357" t="str">
        <f t="shared" si="1847"/>
        <v>Mercer</v>
      </c>
      <c r="AS3357" t="s">
        <v>2510</v>
      </c>
      <c r="AT3357" s="182">
        <v>1</v>
      </c>
      <c r="AV3357" s="98">
        <v>38</v>
      </c>
      <c r="AW3357" s="100">
        <v>57</v>
      </c>
      <c r="AX3357" s="106">
        <f t="shared" si="1848"/>
        <v>38057</v>
      </c>
      <c r="AZ3357" s="7" t="s">
        <v>2975</v>
      </c>
      <c r="BA3357" t="s">
        <v>3015</v>
      </c>
    </row>
    <row r="3358" spans="1:53" hidden="1" outlineLevel="1">
      <c r="A3358" t="s">
        <v>47</v>
      </c>
      <c r="B3358" t="s">
        <v>2510</v>
      </c>
      <c r="C3358" s="1">
        <f t="shared" si="1831"/>
        <v>0</v>
      </c>
      <c r="D3358" s="7">
        <f>IF(P3358&gt;0,RANK(P3358,(P3358:R3358,S3358:AG3358)),0)</f>
        <v>0</v>
      </c>
      <c r="E3358" s="7">
        <f>IF(Q3358&gt;0,RANK(Q3358,(P3358:R3358,S3358:AG3358)),0)</f>
        <v>0</v>
      </c>
      <c r="F3358" s="7">
        <f>IF(R3358&gt;0,RANK(R3358,(P3358:R3358,S3358:AG3358)),0)</f>
        <v>0</v>
      </c>
      <c r="G3358" s="7">
        <f>IF(S3358&gt;0,RANK(S3358,(P3358:R3358,S3358:AG3358)),0)</f>
        <v>0</v>
      </c>
      <c r="H3358" s="49" t="e">
        <f t="shared" si="1832"/>
        <v>#NUM!</v>
      </c>
      <c r="I3358" s="178" t="e">
        <f t="shared" si="1833"/>
        <v>#NUM!</v>
      </c>
      <c r="J3358" s="2"/>
      <c r="K3358" s="2" t="str">
        <f t="shared" si="1834"/>
        <v>-</v>
      </c>
      <c r="L3358" s="2" t="str">
        <f t="shared" si="1835"/>
        <v>-</v>
      </c>
      <c r="M3358" s="2" t="str">
        <f t="shared" si="1836"/>
        <v>-</v>
      </c>
      <c r="N3358" s="2" t="str">
        <f t="shared" si="1837"/>
        <v>-</v>
      </c>
      <c r="O3358" s="2" t="str">
        <f t="shared" si="1838"/>
        <v>-</v>
      </c>
      <c r="AI3358" s="7">
        <f t="shared" si="1839"/>
        <v>0</v>
      </c>
      <c r="AJ3358" s="7">
        <f t="shared" si="1840"/>
        <v>0</v>
      </c>
      <c r="AK3358" s="7">
        <f t="shared" si="1841"/>
        <v>0</v>
      </c>
      <c r="AL3358" s="7">
        <f t="shared" si="1842"/>
        <v>0</v>
      </c>
      <c r="AM3358" s="2" t="str">
        <f t="shared" si="1843"/>
        <v>-</v>
      </c>
      <c r="AN3358" s="2" t="str">
        <f t="shared" si="1844"/>
        <v>-</v>
      </c>
      <c r="AO3358" s="2" t="str">
        <f t="shared" si="1845"/>
        <v>-</v>
      </c>
      <c r="AP3358" s="2" t="str">
        <f t="shared" si="1846"/>
        <v>-</v>
      </c>
      <c r="AR3358" t="str">
        <f t="shared" si="1847"/>
        <v>Morton</v>
      </c>
      <c r="AS3358" t="s">
        <v>2510</v>
      </c>
      <c r="AT3358" s="182">
        <v>1</v>
      </c>
      <c r="AV3358" s="98">
        <v>38</v>
      </c>
      <c r="AW3358" s="100">
        <v>59</v>
      </c>
      <c r="AX3358" s="106">
        <f t="shared" si="1848"/>
        <v>38059</v>
      </c>
      <c r="AZ3358" s="7" t="s">
        <v>2975</v>
      </c>
      <c r="BA3358" t="s">
        <v>3015</v>
      </c>
    </row>
    <row r="3359" spans="1:53" hidden="1" outlineLevel="1">
      <c r="A3359" t="s">
        <v>2752</v>
      </c>
      <c r="B3359" t="s">
        <v>2510</v>
      </c>
      <c r="C3359" s="1">
        <f t="shared" si="1831"/>
        <v>0</v>
      </c>
      <c r="D3359" s="7">
        <f>IF(P3359&gt;0,RANK(P3359,(P3359:R3359,S3359:AG3359)),0)</f>
        <v>0</v>
      </c>
      <c r="E3359" s="7">
        <f>IF(Q3359&gt;0,RANK(Q3359,(P3359:R3359,S3359:AG3359)),0)</f>
        <v>0</v>
      </c>
      <c r="F3359" s="7">
        <f>IF(R3359&gt;0,RANK(R3359,(P3359:R3359,S3359:AG3359)),0)</f>
        <v>0</v>
      </c>
      <c r="G3359" s="7">
        <f>IF(S3359&gt;0,RANK(S3359,(P3359:R3359,S3359:AG3359)),0)</f>
        <v>0</v>
      </c>
      <c r="H3359" s="49" t="e">
        <f t="shared" si="1832"/>
        <v>#NUM!</v>
      </c>
      <c r="I3359" s="178" t="e">
        <f t="shared" si="1833"/>
        <v>#NUM!</v>
      </c>
      <c r="J3359" s="2"/>
      <c r="K3359" s="2" t="str">
        <f t="shared" si="1834"/>
        <v>-</v>
      </c>
      <c r="L3359" s="2" t="str">
        <f t="shared" si="1835"/>
        <v>-</v>
      </c>
      <c r="M3359" s="2" t="str">
        <f t="shared" si="1836"/>
        <v>-</v>
      </c>
      <c r="N3359" s="2" t="str">
        <f t="shared" si="1837"/>
        <v>-</v>
      </c>
      <c r="O3359" s="2" t="str">
        <f t="shared" si="1838"/>
        <v>-</v>
      </c>
      <c r="AI3359" s="7">
        <f t="shared" si="1839"/>
        <v>0</v>
      </c>
      <c r="AJ3359" s="7">
        <f t="shared" si="1840"/>
        <v>0</v>
      </c>
      <c r="AK3359" s="7">
        <f t="shared" si="1841"/>
        <v>0</v>
      </c>
      <c r="AL3359" s="7">
        <f t="shared" si="1842"/>
        <v>0</v>
      </c>
      <c r="AM3359" s="2" t="str">
        <f t="shared" si="1843"/>
        <v>-</v>
      </c>
      <c r="AN3359" s="2" t="str">
        <f t="shared" si="1844"/>
        <v>-</v>
      </c>
      <c r="AO3359" s="2" t="str">
        <f t="shared" si="1845"/>
        <v>-</v>
      </c>
      <c r="AP3359" s="2" t="str">
        <f t="shared" si="1846"/>
        <v>-</v>
      </c>
      <c r="AR3359" t="str">
        <f t="shared" si="1847"/>
        <v>Mountrail</v>
      </c>
      <c r="AS3359" t="s">
        <v>2510</v>
      </c>
      <c r="AT3359" s="182">
        <v>1</v>
      </c>
      <c r="AV3359" s="98">
        <v>38</v>
      </c>
      <c r="AW3359" s="100">
        <v>61</v>
      </c>
      <c r="AX3359" s="106">
        <f t="shared" si="1848"/>
        <v>38061</v>
      </c>
      <c r="AZ3359" s="7" t="s">
        <v>2975</v>
      </c>
      <c r="BA3359" t="s">
        <v>3015</v>
      </c>
    </row>
    <row r="3360" spans="1:53" hidden="1" outlineLevel="1">
      <c r="A3360" t="s">
        <v>202</v>
      </c>
      <c r="B3360" t="s">
        <v>2510</v>
      </c>
      <c r="C3360" s="1">
        <f t="shared" si="1831"/>
        <v>0</v>
      </c>
      <c r="D3360" s="7">
        <f>IF(P3360&gt;0,RANK(P3360,(P3360:R3360,S3360:AG3360)),0)</f>
        <v>0</v>
      </c>
      <c r="E3360" s="7">
        <f>IF(Q3360&gt;0,RANK(Q3360,(P3360:R3360,S3360:AG3360)),0)</f>
        <v>0</v>
      </c>
      <c r="F3360" s="7">
        <f>IF(R3360&gt;0,RANK(R3360,(P3360:R3360,S3360:AG3360)),0)</f>
        <v>0</v>
      </c>
      <c r="G3360" s="7">
        <f>IF(S3360&gt;0,RANK(S3360,(P3360:R3360,S3360:AG3360)),0)</f>
        <v>0</v>
      </c>
      <c r="H3360" s="49" t="e">
        <f t="shared" si="1832"/>
        <v>#NUM!</v>
      </c>
      <c r="I3360" s="178" t="e">
        <f t="shared" si="1833"/>
        <v>#NUM!</v>
      </c>
      <c r="J3360" s="2"/>
      <c r="K3360" s="2" t="str">
        <f t="shared" si="1834"/>
        <v>-</v>
      </c>
      <c r="L3360" s="2" t="str">
        <f t="shared" si="1835"/>
        <v>-</v>
      </c>
      <c r="M3360" s="2" t="str">
        <f t="shared" si="1836"/>
        <v>-</v>
      </c>
      <c r="N3360" s="2" t="str">
        <f t="shared" si="1837"/>
        <v>-</v>
      </c>
      <c r="O3360" s="2" t="str">
        <f t="shared" si="1838"/>
        <v>-</v>
      </c>
      <c r="AI3360" s="7">
        <f t="shared" si="1839"/>
        <v>0</v>
      </c>
      <c r="AJ3360" s="7">
        <f t="shared" si="1840"/>
        <v>0</v>
      </c>
      <c r="AK3360" s="7">
        <f t="shared" si="1841"/>
        <v>0</v>
      </c>
      <c r="AL3360" s="7">
        <f t="shared" si="1842"/>
        <v>0</v>
      </c>
      <c r="AM3360" s="2" t="str">
        <f t="shared" si="1843"/>
        <v>-</v>
      </c>
      <c r="AN3360" s="2" t="str">
        <f t="shared" si="1844"/>
        <v>-</v>
      </c>
      <c r="AO3360" s="2" t="str">
        <f t="shared" si="1845"/>
        <v>-</v>
      </c>
      <c r="AP3360" s="2" t="str">
        <f t="shared" si="1846"/>
        <v>-</v>
      </c>
      <c r="AR3360" t="str">
        <f t="shared" si="1847"/>
        <v>Nelson</v>
      </c>
      <c r="AS3360" t="s">
        <v>2510</v>
      </c>
      <c r="AT3360" s="182">
        <v>1</v>
      </c>
      <c r="AV3360" s="98">
        <v>38</v>
      </c>
      <c r="AW3360" s="100">
        <v>63</v>
      </c>
      <c r="AX3360" s="106">
        <f t="shared" si="1848"/>
        <v>38063</v>
      </c>
      <c r="AZ3360" s="7" t="s">
        <v>2975</v>
      </c>
      <c r="BA3360" t="s">
        <v>3015</v>
      </c>
    </row>
    <row r="3361" spans="1:53" hidden="1" outlineLevel="1">
      <c r="A3361" t="s">
        <v>2132</v>
      </c>
      <c r="B3361" t="s">
        <v>2510</v>
      </c>
      <c r="C3361" s="1">
        <f t="shared" ref="C3361:C3382" si="1849">SUM(P3361:AG3361)</f>
        <v>0</v>
      </c>
      <c r="D3361" s="7">
        <f>IF(P3361&gt;0,RANK(P3361,(P3361:R3361,S3361:AG3361)),0)</f>
        <v>0</v>
      </c>
      <c r="E3361" s="7">
        <f>IF(Q3361&gt;0,RANK(Q3361,(P3361:R3361,S3361:AG3361)),0)</f>
        <v>0</v>
      </c>
      <c r="F3361" s="7">
        <f>IF(R3361&gt;0,RANK(R3361,(P3361:R3361,S3361:AG3361)),0)</f>
        <v>0</v>
      </c>
      <c r="G3361" s="7">
        <f>IF(S3361&gt;0,RANK(S3361,(P3361:R3361,S3361:AG3361)),0)</f>
        <v>0</v>
      </c>
      <c r="H3361" s="49" t="e">
        <f t="shared" ref="H3361:H3382" si="1850">MAX(P3361:Y3361)-LARGE(P3361:Y3361,2)</f>
        <v>#NUM!</v>
      </c>
      <c r="I3361" s="178" t="e">
        <f t="shared" ref="I3361:I3382" si="1851">H3361/C3361</f>
        <v>#NUM!</v>
      </c>
      <c r="J3361" s="2"/>
      <c r="K3361" s="2" t="str">
        <f t="shared" ref="K3361:K3382" si="1852">IF($C3361=0,"-",P3361/$C3361)</f>
        <v>-</v>
      </c>
      <c r="L3361" s="2" t="str">
        <f t="shared" ref="L3361:L3382" si="1853">IF($C3361=0,"-",Q3361/$C3361)</f>
        <v>-</v>
      </c>
      <c r="M3361" s="2" t="str">
        <f t="shared" ref="M3361:M3382" si="1854">IF($C3361=0,"-",R3361/$C3361)</f>
        <v>-</v>
      </c>
      <c r="N3361" s="2" t="str">
        <f t="shared" ref="N3361:N3382" si="1855">IF($C3361=0,"-",S3361/$C3361)</f>
        <v>-</v>
      </c>
      <c r="O3361" s="2" t="str">
        <f t="shared" ref="O3361:O3382" si="1856">IF(C3361=0,"-",(1-K3361-L3361-M3361-N3361))</f>
        <v>-</v>
      </c>
      <c r="AI3361" s="7">
        <f t="shared" ref="AI3361:AI3382" si="1857">IF(T3361&gt;0,RANK(T3361,(P3361:Z3361)),0)</f>
        <v>0</v>
      </c>
      <c r="AJ3361" s="7">
        <f t="shared" ref="AJ3361:AJ3382" si="1858">IF(U3361&gt;0,RANK(U3361,(P3361:Z3361)),0)</f>
        <v>0</v>
      </c>
      <c r="AK3361" s="7">
        <f t="shared" ref="AK3361:AK3382" si="1859">IF(V3361&gt;0,RANK(V3361,(P3361:Z3361)),0)</f>
        <v>0</v>
      </c>
      <c r="AL3361" s="7">
        <f t="shared" ref="AL3361:AL3382" si="1860">IF(W3361&gt;0,RANK(W3361,(P3361:Z3361)),0)</f>
        <v>0</v>
      </c>
      <c r="AM3361" s="2" t="str">
        <f t="shared" ref="AM3361:AM3382" si="1861">IF($C3361=0,"-",T3361/$C3361)</f>
        <v>-</v>
      </c>
      <c r="AN3361" s="2" t="str">
        <f t="shared" ref="AN3361:AN3382" si="1862">IF($C3361=0,"-",U3361/$C3361)</f>
        <v>-</v>
      </c>
      <c r="AO3361" s="2" t="str">
        <f t="shared" ref="AO3361:AO3382" si="1863">IF($C3361=0,"-",V3361/$C3361)</f>
        <v>-</v>
      </c>
      <c r="AP3361" s="2" t="str">
        <f t="shared" ref="AP3361:AP3382" si="1864">IF($C3361=0,"-",W3361/$C3361)</f>
        <v>-</v>
      </c>
      <c r="AR3361" t="str">
        <f t="shared" ref="AR3361:AR3382" si="1865">A3361</f>
        <v>Oliver</v>
      </c>
      <c r="AS3361" t="s">
        <v>2510</v>
      </c>
      <c r="AT3361" s="182">
        <v>1</v>
      </c>
      <c r="AV3361" s="98">
        <v>38</v>
      </c>
      <c r="AW3361" s="100">
        <v>65</v>
      </c>
      <c r="AX3361" s="106">
        <f t="shared" ref="AX3361:AX3381" si="1866">AV3361*1000+AW3361</f>
        <v>38065</v>
      </c>
      <c r="AZ3361" s="7" t="s">
        <v>2975</v>
      </c>
      <c r="BA3361" t="s">
        <v>3015</v>
      </c>
    </row>
    <row r="3362" spans="1:53" hidden="1" outlineLevel="1">
      <c r="A3362" t="s">
        <v>2270</v>
      </c>
      <c r="B3362" t="s">
        <v>2510</v>
      </c>
      <c r="C3362" s="1">
        <f t="shared" si="1849"/>
        <v>0</v>
      </c>
      <c r="D3362" s="7">
        <f>IF(P3362&gt;0,RANK(P3362,(P3362:R3362,S3362:AG3362)),0)</f>
        <v>0</v>
      </c>
      <c r="E3362" s="7">
        <f>IF(Q3362&gt;0,RANK(Q3362,(P3362:R3362,S3362:AG3362)),0)</f>
        <v>0</v>
      </c>
      <c r="F3362" s="7">
        <f>IF(R3362&gt;0,RANK(R3362,(P3362:R3362,S3362:AG3362)),0)</f>
        <v>0</v>
      </c>
      <c r="G3362" s="7">
        <f>IF(S3362&gt;0,RANK(S3362,(P3362:R3362,S3362:AG3362)),0)</f>
        <v>0</v>
      </c>
      <c r="H3362" s="49" t="e">
        <f t="shared" si="1850"/>
        <v>#NUM!</v>
      </c>
      <c r="I3362" s="178" t="e">
        <f t="shared" si="1851"/>
        <v>#NUM!</v>
      </c>
      <c r="J3362" s="2"/>
      <c r="K3362" s="2" t="str">
        <f t="shared" si="1852"/>
        <v>-</v>
      </c>
      <c r="L3362" s="2" t="str">
        <f t="shared" si="1853"/>
        <v>-</v>
      </c>
      <c r="M3362" s="2" t="str">
        <f t="shared" si="1854"/>
        <v>-</v>
      </c>
      <c r="N3362" s="2" t="str">
        <f t="shared" si="1855"/>
        <v>-</v>
      </c>
      <c r="O3362" s="2" t="str">
        <f t="shared" si="1856"/>
        <v>-</v>
      </c>
      <c r="AI3362" s="7">
        <f t="shared" si="1857"/>
        <v>0</v>
      </c>
      <c r="AJ3362" s="7">
        <f t="shared" si="1858"/>
        <v>0</v>
      </c>
      <c r="AK3362" s="7">
        <f t="shared" si="1859"/>
        <v>0</v>
      </c>
      <c r="AL3362" s="7">
        <f t="shared" si="1860"/>
        <v>0</v>
      </c>
      <c r="AM3362" s="2" t="str">
        <f t="shared" si="1861"/>
        <v>-</v>
      </c>
      <c r="AN3362" s="2" t="str">
        <f t="shared" si="1862"/>
        <v>-</v>
      </c>
      <c r="AO3362" s="2" t="str">
        <f t="shared" si="1863"/>
        <v>-</v>
      </c>
      <c r="AP3362" s="2" t="str">
        <f t="shared" si="1864"/>
        <v>-</v>
      </c>
      <c r="AR3362" t="str">
        <f t="shared" si="1865"/>
        <v>Pembina</v>
      </c>
      <c r="AS3362" t="s">
        <v>2510</v>
      </c>
      <c r="AT3362" s="182">
        <v>1</v>
      </c>
      <c r="AV3362" s="98">
        <v>38</v>
      </c>
      <c r="AW3362" s="100">
        <v>67</v>
      </c>
      <c r="AX3362" s="106">
        <f t="shared" si="1866"/>
        <v>38067</v>
      </c>
      <c r="AZ3362" s="7" t="s">
        <v>2975</v>
      </c>
      <c r="BA3362" t="s">
        <v>3015</v>
      </c>
    </row>
    <row r="3363" spans="1:53" hidden="1" outlineLevel="1">
      <c r="A3363" t="s">
        <v>2168</v>
      </c>
      <c r="B3363" t="s">
        <v>2510</v>
      </c>
      <c r="C3363" s="1">
        <f t="shared" si="1849"/>
        <v>0</v>
      </c>
      <c r="D3363" s="7">
        <f>IF(P3363&gt;0,RANK(P3363,(P3363:R3363,S3363:AG3363)),0)</f>
        <v>0</v>
      </c>
      <c r="E3363" s="7">
        <f>IF(Q3363&gt;0,RANK(Q3363,(P3363:R3363,S3363:AG3363)),0)</f>
        <v>0</v>
      </c>
      <c r="F3363" s="7">
        <f>IF(R3363&gt;0,RANK(R3363,(P3363:R3363,S3363:AG3363)),0)</f>
        <v>0</v>
      </c>
      <c r="G3363" s="7">
        <f>IF(S3363&gt;0,RANK(S3363,(P3363:R3363,S3363:AG3363)),0)</f>
        <v>0</v>
      </c>
      <c r="H3363" s="49" t="e">
        <f t="shared" si="1850"/>
        <v>#NUM!</v>
      </c>
      <c r="I3363" s="178" t="e">
        <f t="shared" si="1851"/>
        <v>#NUM!</v>
      </c>
      <c r="J3363" s="2"/>
      <c r="K3363" s="2" t="str">
        <f t="shared" si="1852"/>
        <v>-</v>
      </c>
      <c r="L3363" s="2" t="str">
        <f t="shared" si="1853"/>
        <v>-</v>
      </c>
      <c r="M3363" s="2" t="str">
        <f t="shared" si="1854"/>
        <v>-</v>
      </c>
      <c r="N3363" s="2" t="str">
        <f t="shared" si="1855"/>
        <v>-</v>
      </c>
      <c r="O3363" s="2" t="str">
        <f t="shared" si="1856"/>
        <v>-</v>
      </c>
      <c r="AI3363" s="7">
        <f t="shared" si="1857"/>
        <v>0</v>
      </c>
      <c r="AJ3363" s="7">
        <f t="shared" si="1858"/>
        <v>0</v>
      </c>
      <c r="AK3363" s="7">
        <f t="shared" si="1859"/>
        <v>0</v>
      </c>
      <c r="AL3363" s="7">
        <f t="shared" si="1860"/>
        <v>0</v>
      </c>
      <c r="AM3363" s="2" t="str">
        <f t="shared" si="1861"/>
        <v>-</v>
      </c>
      <c r="AN3363" s="2" t="str">
        <f t="shared" si="1862"/>
        <v>-</v>
      </c>
      <c r="AO3363" s="2" t="str">
        <f t="shared" si="1863"/>
        <v>-</v>
      </c>
      <c r="AP3363" s="2" t="str">
        <f t="shared" si="1864"/>
        <v>-</v>
      </c>
      <c r="AR3363" t="str">
        <f t="shared" si="1865"/>
        <v>Pierce</v>
      </c>
      <c r="AS3363" t="s">
        <v>2510</v>
      </c>
      <c r="AT3363" s="182">
        <v>1</v>
      </c>
      <c r="AV3363" s="98">
        <v>38</v>
      </c>
      <c r="AW3363" s="100">
        <v>69</v>
      </c>
      <c r="AX3363" s="106">
        <f t="shared" si="1866"/>
        <v>38069</v>
      </c>
      <c r="AZ3363" s="7" t="s">
        <v>2975</v>
      </c>
      <c r="BA3363" t="s">
        <v>3015</v>
      </c>
    </row>
    <row r="3364" spans="1:53" hidden="1" outlineLevel="1">
      <c r="A3364" t="s">
        <v>2022</v>
      </c>
      <c r="B3364" t="s">
        <v>2510</v>
      </c>
      <c r="C3364" s="1">
        <f t="shared" si="1849"/>
        <v>0</v>
      </c>
      <c r="D3364" s="7">
        <f>IF(P3364&gt;0,RANK(P3364,(P3364:R3364,S3364:AG3364)),0)</f>
        <v>0</v>
      </c>
      <c r="E3364" s="7">
        <f>IF(Q3364&gt;0,RANK(Q3364,(P3364:R3364,S3364:AG3364)),0)</f>
        <v>0</v>
      </c>
      <c r="F3364" s="7">
        <f>IF(R3364&gt;0,RANK(R3364,(P3364:R3364,S3364:AG3364)),0)</f>
        <v>0</v>
      </c>
      <c r="G3364" s="7">
        <f>IF(S3364&gt;0,RANK(S3364,(P3364:R3364,S3364:AG3364)),0)</f>
        <v>0</v>
      </c>
      <c r="H3364" s="49" t="e">
        <f t="shared" si="1850"/>
        <v>#NUM!</v>
      </c>
      <c r="I3364" s="178" t="e">
        <f t="shared" si="1851"/>
        <v>#NUM!</v>
      </c>
      <c r="J3364" s="2"/>
      <c r="K3364" s="2" t="str">
        <f t="shared" si="1852"/>
        <v>-</v>
      </c>
      <c r="L3364" s="2" t="str">
        <f t="shared" si="1853"/>
        <v>-</v>
      </c>
      <c r="M3364" s="2" t="str">
        <f t="shared" si="1854"/>
        <v>-</v>
      </c>
      <c r="N3364" s="2" t="str">
        <f t="shared" si="1855"/>
        <v>-</v>
      </c>
      <c r="O3364" s="2" t="str">
        <f t="shared" si="1856"/>
        <v>-</v>
      </c>
      <c r="AI3364" s="7">
        <f t="shared" si="1857"/>
        <v>0</v>
      </c>
      <c r="AJ3364" s="7">
        <f t="shared" si="1858"/>
        <v>0</v>
      </c>
      <c r="AK3364" s="7">
        <f t="shared" si="1859"/>
        <v>0</v>
      </c>
      <c r="AL3364" s="7">
        <f t="shared" si="1860"/>
        <v>0</v>
      </c>
      <c r="AM3364" s="2" t="str">
        <f t="shared" si="1861"/>
        <v>-</v>
      </c>
      <c r="AN3364" s="2" t="str">
        <f t="shared" si="1862"/>
        <v>-</v>
      </c>
      <c r="AO3364" s="2" t="str">
        <f t="shared" si="1863"/>
        <v>-</v>
      </c>
      <c r="AP3364" s="2" t="str">
        <f t="shared" si="1864"/>
        <v>-</v>
      </c>
      <c r="AR3364" t="str">
        <f t="shared" si="1865"/>
        <v>Ramsey</v>
      </c>
      <c r="AS3364" t="s">
        <v>2510</v>
      </c>
      <c r="AT3364" s="182">
        <v>1</v>
      </c>
      <c r="AV3364" s="98">
        <v>38</v>
      </c>
      <c r="AW3364" s="100">
        <v>71</v>
      </c>
      <c r="AX3364" s="106">
        <f t="shared" si="1866"/>
        <v>38071</v>
      </c>
      <c r="AZ3364" s="7" t="s">
        <v>2975</v>
      </c>
      <c r="BA3364" t="s">
        <v>3015</v>
      </c>
    </row>
    <row r="3365" spans="1:53" hidden="1" outlineLevel="1">
      <c r="A3365" t="s">
        <v>2994</v>
      </c>
      <c r="B3365" t="s">
        <v>2510</v>
      </c>
      <c r="C3365" s="1">
        <f t="shared" si="1849"/>
        <v>0</v>
      </c>
      <c r="D3365" s="7">
        <f>IF(P3365&gt;0,RANK(P3365,(P3365:R3365,S3365:AG3365)),0)</f>
        <v>0</v>
      </c>
      <c r="E3365" s="7">
        <f>IF(Q3365&gt;0,RANK(Q3365,(P3365:R3365,S3365:AG3365)),0)</f>
        <v>0</v>
      </c>
      <c r="F3365" s="7">
        <f>IF(R3365&gt;0,RANK(R3365,(P3365:R3365,S3365:AG3365)),0)</f>
        <v>0</v>
      </c>
      <c r="G3365" s="7">
        <f>IF(S3365&gt;0,RANK(S3365,(P3365:R3365,S3365:AG3365)),0)</f>
        <v>0</v>
      </c>
      <c r="H3365" s="49" t="e">
        <f t="shared" si="1850"/>
        <v>#NUM!</v>
      </c>
      <c r="I3365" s="178" t="e">
        <f t="shared" si="1851"/>
        <v>#NUM!</v>
      </c>
      <c r="J3365" s="2"/>
      <c r="K3365" s="2" t="str">
        <f t="shared" si="1852"/>
        <v>-</v>
      </c>
      <c r="L3365" s="2" t="str">
        <f t="shared" si="1853"/>
        <v>-</v>
      </c>
      <c r="M3365" s="2" t="str">
        <f t="shared" si="1854"/>
        <v>-</v>
      </c>
      <c r="N3365" s="2" t="str">
        <f t="shared" si="1855"/>
        <v>-</v>
      </c>
      <c r="O3365" s="2" t="str">
        <f t="shared" si="1856"/>
        <v>-</v>
      </c>
      <c r="AI3365" s="7">
        <f t="shared" si="1857"/>
        <v>0</v>
      </c>
      <c r="AJ3365" s="7">
        <f t="shared" si="1858"/>
        <v>0</v>
      </c>
      <c r="AK3365" s="7">
        <f t="shared" si="1859"/>
        <v>0</v>
      </c>
      <c r="AL3365" s="7">
        <f t="shared" si="1860"/>
        <v>0</v>
      </c>
      <c r="AM3365" s="2" t="str">
        <f t="shared" si="1861"/>
        <v>-</v>
      </c>
      <c r="AN3365" s="2" t="str">
        <f t="shared" si="1862"/>
        <v>-</v>
      </c>
      <c r="AO3365" s="2" t="str">
        <f t="shared" si="1863"/>
        <v>-</v>
      </c>
      <c r="AP3365" s="2" t="str">
        <f t="shared" si="1864"/>
        <v>-</v>
      </c>
      <c r="AR3365" t="str">
        <f t="shared" si="1865"/>
        <v>Ransom</v>
      </c>
      <c r="AS3365" t="s">
        <v>2510</v>
      </c>
      <c r="AT3365" s="182">
        <v>1</v>
      </c>
      <c r="AV3365" s="98">
        <v>38</v>
      </c>
      <c r="AW3365" s="100">
        <v>73</v>
      </c>
      <c r="AX3365" s="106">
        <f t="shared" si="1866"/>
        <v>38073</v>
      </c>
      <c r="AZ3365" s="7" t="s">
        <v>2975</v>
      </c>
      <c r="BA3365" t="s">
        <v>3015</v>
      </c>
    </row>
    <row r="3366" spans="1:53" hidden="1" outlineLevel="1">
      <c r="A3366" t="s">
        <v>2796</v>
      </c>
      <c r="B3366" t="s">
        <v>2510</v>
      </c>
      <c r="C3366" s="1">
        <f t="shared" si="1849"/>
        <v>0</v>
      </c>
      <c r="D3366" s="7">
        <f>IF(P3366&gt;0,RANK(P3366,(P3366:R3366,S3366:AG3366)),0)</f>
        <v>0</v>
      </c>
      <c r="E3366" s="7">
        <f>IF(Q3366&gt;0,RANK(Q3366,(P3366:R3366,S3366:AG3366)),0)</f>
        <v>0</v>
      </c>
      <c r="F3366" s="7">
        <f>IF(R3366&gt;0,RANK(R3366,(P3366:R3366,S3366:AG3366)),0)</f>
        <v>0</v>
      </c>
      <c r="G3366" s="7">
        <f>IF(S3366&gt;0,RANK(S3366,(P3366:R3366,S3366:AG3366)),0)</f>
        <v>0</v>
      </c>
      <c r="H3366" s="49" t="e">
        <f t="shared" si="1850"/>
        <v>#NUM!</v>
      </c>
      <c r="I3366" s="178" t="e">
        <f t="shared" si="1851"/>
        <v>#NUM!</v>
      </c>
      <c r="J3366" s="2"/>
      <c r="K3366" s="2" t="str">
        <f t="shared" si="1852"/>
        <v>-</v>
      </c>
      <c r="L3366" s="2" t="str">
        <f t="shared" si="1853"/>
        <v>-</v>
      </c>
      <c r="M3366" s="2" t="str">
        <f t="shared" si="1854"/>
        <v>-</v>
      </c>
      <c r="N3366" s="2" t="str">
        <f t="shared" si="1855"/>
        <v>-</v>
      </c>
      <c r="O3366" s="2" t="str">
        <f t="shared" si="1856"/>
        <v>-</v>
      </c>
      <c r="AI3366" s="7">
        <f t="shared" si="1857"/>
        <v>0</v>
      </c>
      <c r="AJ3366" s="7">
        <f t="shared" si="1858"/>
        <v>0</v>
      </c>
      <c r="AK3366" s="7">
        <f t="shared" si="1859"/>
        <v>0</v>
      </c>
      <c r="AL3366" s="7">
        <f t="shared" si="1860"/>
        <v>0</v>
      </c>
      <c r="AM3366" s="2" t="str">
        <f t="shared" si="1861"/>
        <v>-</v>
      </c>
      <c r="AN3366" s="2" t="str">
        <f t="shared" si="1862"/>
        <v>-</v>
      </c>
      <c r="AO3366" s="2" t="str">
        <f t="shared" si="1863"/>
        <v>-</v>
      </c>
      <c r="AP3366" s="2" t="str">
        <f t="shared" si="1864"/>
        <v>-</v>
      </c>
      <c r="AR3366" t="str">
        <f t="shared" si="1865"/>
        <v>Renville</v>
      </c>
      <c r="AS3366" t="s">
        <v>2510</v>
      </c>
      <c r="AT3366" s="182">
        <v>1</v>
      </c>
      <c r="AV3366" s="98">
        <v>38</v>
      </c>
      <c r="AW3366" s="100">
        <v>75</v>
      </c>
      <c r="AX3366" s="106">
        <f t="shared" si="1866"/>
        <v>38075</v>
      </c>
      <c r="AZ3366" s="7" t="s">
        <v>2975</v>
      </c>
      <c r="BA3366" t="s">
        <v>3015</v>
      </c>
    </row>
    <row r="3367" spans="1:53" hidden="1" outlineLevel="1">
      <c r="A3367" t="s">
        <v>1711</v>
      </c>
      <c r="B3367" t="s">
        <v>2510</v>
      </c>
      <c r="C3367" s="1">
        <f t="shared" si="1849"/>
        <v>0</v>
      </c>
      <c r="D3367" s="7">
        <f>IF(P3367&gt;0,RANK(P3367,(P3367:R3367,S3367:AG3367)),0)</f>
        <v>0</v>
      </c>
      <c r="E3367" s="7">
        <f>IF(Q3367&gt;0,RANK(Q3367,(P3367:R3367,S3367:AG3367)),0)</f>
        <v>0</v>
      </c>
      <c r="F3367" s="7">
        <f>IF(R3367&gt;0,RANK(R3367,(P3367:R3367,S3367:AG3367)),0)</f>
        <v>0</v>
      </c>
      <c r="G3367" s="7">
        <f>IF(S3367&gt;0,RANK(S3367,(P3367:R3367,S3367:AG3367)),0)</f>
        <v>0</v>
      </c>
      <c r="H3367" s="49" t="e">
        <f t="shared" si="1850"/>
        <v>#NUM!</v>
      </c>
      <c r="I3367" s="178" t="e">
        <f t="shared" si="1851"/>
        <v>#NUM!</v>
      </c>
      <c r="J3367" s="2"/>
      <c r="K3367" s="2" t="str">
        <f t="shared" si="1852"/>
        <v>-</v>
      </c>
      <c r="L3367" s="2" t="str">
        <f t="shared" si="1853"/>
        <v>-</v>
      </c>
      <c r="M3367" s="2" t="str">
        <f t="shared" si="1854"/>
        <v>-</v>
      </c>
      <c r="N3367" s="2" t="str">
        <f t="shared" si="1855"/>
        <v>-</v>
      </c>
      <c r="O3367" s="2" t="str">
        <f t="shared" si="1856"/>
        <v>-</v>
      </c>
      <c r="AI3367" s="7">
        <f t="shared" si="1857"/>
        <v>0</v>
      </c>
      <c r="AJ3367" s="7">
        <f t="shared" si="1858"/>
        <v>0</v>
      </c>
      <c r="AK3367" s="7">
        <f t="shared" si="1859"/>
        <v>0</v>
      </c>
      <c r="AL3367" s="7">
        <f t="shared" si="1860"/>
        <v>0</v>
      </c>
      <c r="AM3367" s="2" t="str">
        <f t="shared" si="1861"/>
        <v>-</v>
      </c>
      <c r="AN3367" s="2" t="str">
        <f t="shared" si="1862"/>
        <v>-</v>
      </c>
      <c r="AO3367" s="2" t="str">
        <f t="shared" si="1863"/>
        <v>-</v>
      </c>
      <c r="AP3367" s="2" t="str">
        <f t="shared" si="1864"/>
        <v>-</v>
      </c>
      <c r="AR3367" t="str">
        <f t="shared" si="1865"/>
        <v>Richland</v>
      </c>
      <c r="AS3367" t="s">
        <v>2510</v>
      </c>
      <c r="AT3367" s="182">
        <v>1</v>
      </c>
      <c r="AV3367" s="98">
        <v>38</v>
      </c>
      <c r="AW3367" s="100">
        <v>77</v>
      </c>
      <c r="AX3367" s="106">
        <f t="shared" si="1866"/>
        <v>38077</v>
      </c>
      <c r="AZ3367" s="7" t="s">
        <v>2975</v>
      </c>
      <c r="BA3367" t="s">
        <v>3015</v>
      </c>
    </row>
    <row r="3368" spans="1:53" hidden="1" outlineLevel="1">
      <c r="A3368" t="s">
        <v>617</v>
      </c>
      <c r="B3368" t="s">
        <v>2510</v>
      </c>
      <c r="C3368" s="1">
        <f t="shared" si="1849"/>
        <v>0</v>
      </c>
      <c r="D3368" s="7">
        <f>IF(P3368&gt;0,RANK(P3368,(P3368:R3368,S3368:AG3368)),0)</f>
        <v>0</v>
      </c>
      <c r="E3368" s="7">
        <f>IF(Q3368&gt;0,RANK(Q3368,(P3368:R3368,S3368:AG3368)),0)</f>
        <v>0</v>
      </c>
      <c r="F3368" s="7">
        <f>IF(R3368&gt;0,RANK(R3368,(P3368:R3368,S3368:AG3368)),0)</f>
        <v>0</v>
      </c>
      <c r="G3368" s="7">
        <f>IF(S3368&gt;0,RANK(S3368,(P3368:R3368,S3368:AG3368)),0)</f>
        <v>0</v>
      </c>
      <c r="H3368" s="49" t="e">
        <f t="shared" si="1850"/>
        <v>#NUM!</v>
      </c>
      <c r="I3368" s="178" t="e">
        <f t="shared" si="1851"/>
        <v>#NUM!</v>
      </c>
      <c r="J3368" s="2"/>
      <c r="K3368" s="2" t="str">
        <f t="shared" si="1852"/>
        <v>-</v>
      </c>
      <c r="L3368" s="2" t="str">
        <f t="shared" si="1853"/>
        <v>-</v>
      </c>
      <c r="M3368" s="2" t="str">
        <f t="shared" si="1854"/>
        <v>-</v>
      </c>
      <c r="N3368" s="2" t="str">
        <f t="shared" si="1855"/>
        <v>-</v>
      </c>
      <c r="O3368" s="2" t="str">
        <f t="shared" si="1856"/>
        <v>-</v>
      </c>
      <c r="AI3368" s="7">
        <f t="shared" si="1857"/>
        <v>0</v>
      </c>
      <c r="AJ3368" s="7">
        <f t="shared" si="1858"/>
        <v>0</v>
      </c>
      <c r="AK3368" s="7">
        <f t="shared" si="1859"/>
        <v>0</v>
      </c>
      <c r="AL3368" s="7">
        <f t="shared" si="1860"/>
        <v>0</v>
      </c>
      <c r="AM3368" s="2" t="str">
        <f t="shared" si="1861"/>
        <v>-</v>
      </c>
      <c r="AN3368" s="2" t="str">
        <f t="shared" si="1862"/>
        <v>-</v>
      </c>
      <c r="AO3368" s="2" t="str">
        <f t="shared" si="1863"/>
        <v>-</v>
      </c>
      <c r="AP3368" s="2" t="str">
        <f t="shared" si="1864"/>
        <v>-</v>
      </c>
      <c r="AR3368" t="str">
        <f t="shared" si="1865"/>
        <v>Rolette</v>
      </c>
      <c r="AS3368" t="s">
        <v>2510</v>
      </c>
      <c r="AT3368" s="182">
        <v>1</v>
      </c>
      <c r="AV3368" s="98">
        <v>38</v>
      </c>
      <c r="AW3368" s="100">
        <v>79</v>
      </c>
      <c r="AX3368" s="106">
        <f t="shared" si="1866"/>
        <v>38079</v>
      </c>
      <c r="AZ3368" s="7" t="s">
        <v>2975</v>
      </c>
      <c r="BA3368" t="s">
        <v>3015</v>
      </c>
    </row>
    <row r="3369" spans="1:53" hidden="1" outlineLevel="1">
      <c r="A3369" t="s">
        <v>636</v>
      </c>
      <c r="B3369" t="s">
        <v>2510</v>
      </c>
      <c r="C3369" s="1">
        <f t="shared" si="1849"/>
        <v>0</v>
      </c>
      <c r="D3369" s="7">
        <f>IF(P3369&gt;0,RANK(P3369,(P3369:R3369,S3369:AG3369)),0)</f>
        <v>0</v>
      </c>
      <c r="E3369" s="7">
        <f>IF(Q3369&gt;0,RANK(Q3369,(P3369:R3369,S3369:AG3369)),0)</f>
        <v>0</v>
      </c>
      <c r="F3369" s="7">
        <f>IF(R3369&gt;0,RANK(R3369,(P3369:R3369,S3369:AG3369)),0)</f>
        <v>0</v>
      </c>
      <c r="G3369" s="7">
        <f>IF(S3369&gt;0,RANK(S3369,(P3369:R3369,S3369:AG3369)),0)</f>
        <v>0</v>
      </c>
      <c r="H3369" s="49" t="e">
        <f t="shared" si="1850"/>
        <v>#NUM!</v>
      </c>
      <c r="I3369" s="178" t="e">
        <f t="shared" si="1851"/>
        <v>#NUM!</v>
      </c>
      <c r="J3369" s="2"/>
      <c r="K3369" s="2" t="str">
        <f t="shared" si="1852"/>
        <v>-</v>
      </c>
      <c r="L3369" s="2" t="str">
        <f t="shared" si="1853"/>
        <v>-</v>
      </c>
      <c r="M3369" s="2" t="str">
        <f t="shared" si="1854"/>
        <v>-</v>
      </c>
      <c r="N3369" s="2" t="str">
        <f t="shared" si="1855"/>
        <v>-</v>
      </c>
      <c r="O3369" s="2" t="str">
        <f t="shared" si="1856"/>
        <v>-</v>
      </c>
      <c r="AI3369" s="7">
        <f t="shared" si="1857"/>
        <v>0</v>
      </c>
      <c r="AJ3369" s="7">
        <f t="shared" si="1858"/>
        <v>0</v>
      </c>
      <c r="AK3369" s="7">
        <f t="shared" si="1859"/>
        <v>0</v>
      </c>
      <c r="AL3369" s="7">
        <f t="shared" si="1860"/>
        <v>0</v>
      </c>
      <c r="AM3369" s="2" t="str">
        <f t="shared" si="1861"/>
        <v>-</v>
      </c>
      <c r="AN3369" s="2" t="str">
        <f t="shared" si="1862"/>
        <v>-</v>
      </c>
      <c r="AO3369" s="2" t="str">
        <f t="shared" si="1863"/>
        <v>-</v>
      </c>
      <c r="AP3369" s="2" t="str">
        <f t="shared" si="1864"/>
        <v>-</v>
      </c>
      <c r="AR3369" t="str">
        <f t="shared" si="1865"/>
        <v>Sargent</v>
      </c>
      <c r="AS3369" t="s">
        <v>2510</v>
      </c>
      <c r="AT3369" s="182">
        <v>1</v>
      </c>
      <c r="AV3369" s="98">
        <v>38</v>
      </c>
      <c r="AW3369" s="100">
        <v>81</v>
      </c>
      <c r="AX3369" s="106">
        <f t="shared" si="1866"/>
        <v>38081</v>
      </c>
      <c r="AZ3369" s="7" t="s">
        <v>2975</v>
      </c>
      <c r="BA3369" t="s">
        <v>3015</v>
      </c>
    </row>
    <row r="3370" spans="1:53" hidden="1" outlineLevel="1">
      <c r="A3370" t="s">
        <v>2731</v>
      </c>
      <c r="B3370" t="s">
        <v>2510</v>
      </c>
      <c r="C3370" s="1">
        <f t="shared" si="1849"/>
        <v>0</v>
      </c>
      <c r="D3370" s="7">
        <f>IF(P3370&gt;0,RANK(P3370,(P3370:R3370,S3370:AG3370)),0)</f>
        <v>0</v>
      </c>
      <c r="E3370" s="7">
        <f>IF(Q3370&gt;0,RANK(Q3370,(P3370:R3370,S3370:AG3370)),0)</f>
        <v>0</v>
      </c>
      <c r="F3370" s="7">
        <f>IF(R3370&gt;0,RANK(R3370,(P3370:R3370,S3370:AG3370)),0)</f>
        <v>0</v>
      </c>
      <c r="G3370" s="7">
        <f>IF(S3370&gt;0,RANK(S3370,(P3370:R3370,S3370:AG3370)),0)</f>
        <v>0</v>
      </c>
      <c r="H3370" s="49" t="e">
        <f t="shared" si="1850"/>
        <v>#NUM!</v>
      </c>
      <c r="I3370" s="178" t="e">
        <f t="shared" si="1851"/>
        <v>#NUM!</v>
      </c>
      <c r="J3370" s="2"/>
      <c r="K3370" s="2" t="str">
        <f t="shared" si="1852"/>
        <v>-</v>
      </c>
      <c r="L3370" s="2" t="str">
        <f t="shared" si="1853"/>
        <v>-</v>
      </c>
      <c r="M3370" s="2" t="str">
        <f t="shared" si="1854"/>
        <v>-</v>
      </c>
      <c r="N3370" s="2" t="str">
        <f t="shared" si="1855"/>
        <v>-</v>
      </c>
      <c r="O3370" s="2" t="str">
        <f t="shared" si="1856"/>
        <v>-</v>
      </c>
      <c r="AI3370" s="7">
        <f t="shared" si="1857"/>
        <v>0</v>
      </c>
      <c r="AJ3370" s="7">
        <f t="shared" si="1858"/>
        <v>0</v>
      </c>
      <c r="AK3370" s="7">
        <f t="shared" si="1859"/>
        <v>0</v>
      </c>
      <c r="AL3370" s="7">
        <f t="shared" si="1860"/>
        <v>0</v>
      </c>
      <c r="AM3370" s="2" t="str">
        <f t="shared" si="1861"/>
        <v>-</v>
      </c>
      <c r="AN3370" s="2" t="str">
        <f t="shared" si="1862"/>
        <v>-</v>
      </c>
      <c r="AO3370" s="2" t="str">
        <f t="shared" si="1863"/>
        <v>-</v>
      </c>
      <c r="AP3370" s="2" t="str">
        <f t="shared" si="1864"/>
        <v>-</v>
      </c>
      <c r="AR3370" t="str">
        <f t="shared" si="1865"/>
        <v>Sheridan</v>
      </c>
      <c r="AS3370" t="s">
        <v>2510</v>
      </c>
      <c r="AT3370" s="182">
        <v>1</v>
      </c>
      <c r="AV3370" s="98">
        <v>38</v>
      </c>
      <c r="AW3370" s="100">
        <v>83</v>
      </c>
      <c r="AX3370" s="106">
        <f t="shared" si="1866"/>
        <v>38083</v>
      </c>
      <c r="AZ3370" s="7" t="s">
        <v>2975</v>
      </c>
      <c r="BA3370" t="s">
        <v>3015</v>
      </c>
    </row>
    <row r="3371" spans="1:53" hidden="1" outlineLevel="1">
      <c r="A3371" t="s">
        <v>16</v>
      </c>
      <c r="B3371" t="s">
        <v>2510</v>
      </c>
      <c r="C3371" s="1">
        <f t="shared" si="1849"/>
        <v>0</v>
      </c>
      <c r="D3371" s="7">
        <f>IF(P3371&gt;0,RANK(P3371,(P3371:R3371,S3371:AG3371)),0)</f>
        <v>0</v>
      </c>
      <c r="E3371" s="7">
        <f>IF(Q3371&gt;0,RANK(Q3371,(P3371:R3371,S3371:AG3371)),0)</f>
        <v>0</v>
      </c>
      <c r="F3371" s="7">
        <f>IF(R3371&gt;0,RANK(R3371,(P3371:R3371,S3371:AG3371)),0)</f>
        <v>0</v>
      </c>
      <c r="G3371" s="7">
        <f>IF(S3371&gt;0,RANK(S3371,(P3371:R3371,S3371:AG3371)),0)</f>
        <v>0</v>
      </c>
      <c r="H3371" s="49" t="e">
        <f t="shared" si="1850"/>
        <v>#NUM!</v>
      </c>
      <c r="I3371" s="178" t="e">
        <f t="shared" si="1851"/>
        <v>#NUM!</v>
      </c>
      <c r="J3371" s="2"/>
      <c r="K3371" s="2" t="str">
        <f t="shared" si="1852"/>
        <v>-</v>
      </c>
      <c r="L3371" s="2" t="str">
        <f t="shared" si="1853"/>
        <v>-</v>
      </c>
      <c r="M3371" s="2" t="str">
        <f t="shared" si="1854"/>
        <v>-</v>
      </c>
      <c r="N3371" s="2" t="str">
        <f t="shared" si="1855"/>
        <v>-</v>
      </c>
      <c r="O3371" s="2" t="str">
        <f t="shared" si="1856"/>
        <v>-</v>
      </c>
      <c r="AI3371" s="7">
        <f t="shared" si="1857"/>
        <v>0</v>
      </c>
      <c r="AJ3371" s="7">
        <f t="shared" si="1858"/>
        <v>0</v>
      </c>
      <c r="AK3371" s="7">
        <f t="shared" si="1859"/>
        <v>0</v>
      </c>
      <c r="AL3371" s="7">
        <f t="shared" si="1860"/>
        <v>0</v>
      </c>
      <c r="AM3371" s="2" t="str">
        <f t="shared" si="1861"/>
        <v>-</v>
      </c>
      <c r="AN3371" s="2" t="str">
        <f t="shared" si="1862"/>
        <v>-</v>
      </c>
      <c r="AO3371" s="2" t="str">
        <f t="shared" si="1863"/>
        <v>-</v>
      </c>
      <c r="AP3371" s="2" t="str">
        <f t="shared" si="1864"/>
        <v>-</v>
      </c>
      <c r="AR3371" t="str">
        <f t="shared" si="1865"/>
        <v>Sioux</v>
      </c>
      <c r="AS3371" t="s">
        <v>2510</v>
      </c>
      <c r="AT3371" s="182">
        <v>1</v>
      </c>
      <c r="AV3371" s="98">
        <v>38</v>
      </c>
      <c r="AW3371" s="100">
        <v>85</v>
      </c>
      <c r="AX3371" s="106">
        <f t="shared" si="1866"/>
        <v>38085</v>
      </c>
      <c r="AZ3371" s="7" t="s">
        <v>2975</v>
      </c>
      <c r="BA3371" t="s">
        <v>3015</v>
      </c>
    </row>
    <row r="3372" spans="1:53" hidden="1" outlineLevel="1">
      <c r="A3372" t="s">
        <v>879</v>
      </c>
      <c r="B3372" t="s">
        <v>2510</v>
      </c>
      <c r="C3372" s="1">
        <f t="shared" si="1849"/>
        <v>0</v>
      </c>
      <c r="D3372" s="7">
        <f>IF(P3372&gt;0,RANK(P3372,(P3372:R3372,S3372:AG3372)),0)</f>
        <v>0</v>
      </c>
      <c r="E3372" s="7">
        <f>IF(Q3372&gt;0,RANK(Q3372,(P3372:R3372,S3372:AG3372)),0)</f>
        <v>0</v>
      </c>
      <c r="F3372" s="7">
        <f>IF(R3372&gt;0,RANK(R3372,(P3372:R3372,S3372:AG3372)),0)</f>
        <v>0</v>
      </c>
      <c r="G3372" s="7">
        <f>IF(S3372&gt;0,RANK(S3372,(P3372:R3372,S3372:AG3372)),0)</f>
        <v>0</v>
      </c>
      <c r="H3372" s="49" t="e">
        <f t="shared" si="1850"/>
        <v>#NUM!</v>
      </c>
      <c r="I3372" s="178" t="e">
        <f t="shared" si="1851"/>
        <v>#NUM!</v>
      </c>
      <c r="J3372" s="2"/>
      <c r="K3372" s="2" t="str">
        <f t="shared" si="1852"/>
        <v>-</v>
      </c>
      <c r="L3372" s="2" t="str">
        <f t="shared" si="1853"/>
        <v>-</v>
      </c>
      <c r="M3372" s="2" t="str">
        <f t="shared" si="1854"/>
        <v>-</v>
      </c>
      <c r="N3372" s="2" t="str">
        <f t="shared" si="1855"/>
        <v>-</v>
      </c>
      <c r="O3372" s="2" t="str">
        <f t="shared" si="1856"/>
        <v>-</v>
      </c>
      <c r="AI3372" s="7">
        <f t="shared" si="1857"/>
        <v>0</v>
      </c>
      <c r="AJ3372" s="7">
        <f t="shared" si="1858"/>
        <v>0</v>
      </c>
      <c r="AK3372" s="7">
        <f t="shared" si="1859"/>
        <v>0</v>
      </c>
      <c r="AL3372" s="7">
        <f t="shared" si="1860"/>
        <v>0</v>
      </c>
      <c r="AM3372" s="2" t="str">
        <f t="shared" si="1861"/>
        <v>-</v>
      </c>
      <c r="AN3372" s="2" t="str">
        <f t="shared" si="1862"/>
        <v>-</v>
      </c>
      <c r="AO3372" s="2" t="str">
        <f t="shared" si="1863"/>
        <v>-</v>
      </c>
      <c r="AP3372" s="2" t="str">
        <f t="shared" si="1864"/>
        <v>-</v>
      </c>
      <c r="AR3372" t="str">
        <f t="shared" si="1865"/>
        <v>Slope</v>
      </c>
      <c r="AS3372" t="s">
        <v>2510</v>
      </c>
      <c r="AT3372" s="182">
        <v>1</v>
      </c>
      <c r="AV3372" s="98">
        <v>38</v>
      </c>
      <c r="AW3372" s="100">
        <v>87</v>
      </c>
      <c r="AX3372" s="106">
        <f t="shared" si="1866"/>
        <v>38087</v>
      </c>
      <c r="AZ3372" s="7" t="s">
        <v>2975</v>
      </c>
      <c r="BA3372" t="s">
        <v>3015</v>
      </c>
    </row>
    <row r="3373" spans="1:53" hidden="1" outlineLevel="1">
      <c r="A3373" t="s">
        <v>583</v>
      </c>
      <c r="B3373" t="s">
        <v>2510</v>
      </c>
      <c r="C3373" s="1">
        <f t="shared" si="1849"/>
        <v>0</v>
      </c>
      <c r="D3373" s="7">
        <f>IF(P3373&gt;0,RANK(P3373,(P3373:R3373,S3373:AG3373)),0)</f>
        <v>0</v>
      </c>
      <c r="E3373" s="7">
        <f>IF(Q3373&gt;0,RANK(Q3373,(P3373:R3373,S3373:AG3373)),0)</f>
        <v>0</v>
      </c>
      <c r="F3373" s="7">
        <f>IF(R3373&gt;0,RANK(R3373,(P3373:R3373,S3373:AG3373)),0)</f>
        <v>0</v>
      </c>
      <c r="G3373" s="7">
        <f>IF(S3373&gt;0,RANK(S3373,(P3373:R3373,S3373:AG3373)),0)</f>
        <v>0</v>
      </c>
      <c r="H3373" s="49" t="e">
        <f t="shared" si="1850"/>
        <v>#NUM!</v>
      </c>
      <c r="I3373" s="178" t="e">
        <f t="shared" si="1851"/>
        <v>#NUM!</v>
      </c>
      <c r="J3373" s="2"/>
      <c r="K3373" s="2" t="str">
        <f t="shared" si="1852"/>
        <v>-</v>
      </c>
      <c r="L3373" s="2" t="str">
        <f t="shared" si="1853"/>
        <v>-</v>
      </c>
      <c r="M3373" s="2" t="str">
        <f t="shared" si="1854"/>
        <v>-</v>
      </c>
      <c r="N3373" s="2" t="str">
        <f t="shared" si="1855"/>
        <v>-</v>
      </c>
      <c r="O3373" s="2" t="str">
        <f t="shared" si="1856"/>
        <v>-</v>
      </c>
      <c r="AI3373" s="7">
        <f t="shared" si="1857"/>
        <v>0</v>
      </c>
      <c r="AJ3373" s="7">
        <f t="shared" si="1858"/>
        <v>0</v>
      </c>
      <c r="AK3373" s="7">
        <f t="shared" si="1859"/>
        <v>0</v>
      </c>
      <c r="AL3373" s="7">
        <f t="shared" si="1860"/>
        <v>0</v>
      </c>
      <c r="AM3373" s="2" t="str">
        <f t="shared" si="1861"/>
        <v>-</v>
      </c>
      <c r="AN3373" s="2" t="str">
        <f t="shared" si="1862"/>
        <v>-</v>
      </c>
      <c r="AO3373" s="2" t="str">
        <f t="shared" si="1863"/>
        <v>-</v>
      </c>
      <c r="AP3373" s="2" t="str">
        <f t="shared" si="1864"/>
        <v>-</v>
      </c>
      <c r="AR3373" t="str">
        <f t="shared" si="1865"/>
        <v>Stark</v>
      </c>
      <c r="AS3373" t="s">
        <v>2510</v>
      </c>
      <c r="AT3373" s="182">
        <v>1</v>
      </c>
      <c r="AV3373" s="98">
        <v>38</v>
      </c>
      <c r="AW3373" s="100">
        <v>89</v>
      </c>
      <c r="AX3373" s="106">
        <f t="shared" si="1866"/>
        <v>38089</v>
      </c>
      <c r="AZ3373" s="7" t="s">
        <v>2975</v>
      </c>
      <c r="BA3373" t="s">
        <v>3015</v>
      </c>
    </row>
    <row r="3374" spans="1:53" hidden="1" outlineLevel="1">
      <c r="A3374" t="s">
        <v>1050</v>
      </c>
      <c r="B3374" t="s">
        <v>2510</v>
      </c>
      <c r="C3374" s="1">
        <f t="shared" si="1849"/>
        <v>0</v>
      </c>
      <c r="D3374" s="7">
        <f>IF(P3374&gt;0,RANK(P3374,(P3374:R3374,S3374:AG3374)),0)</f>
        <v>0</v>
      </c>
      <c r="E3374" s="7">
        <f>IF(Q3374&gt;0,RANK(Q3374,(P3374:R3374,S3374:AG3374)),0)</f>
        <v>0</v>
      </c>
      <c r="F3374" s="7">
        <f>IF(R3374&gt;0,RANK(R3374,(P3374:R3374,S3374:AG3374)),0)</f>
        <v>0</v>
      </c>
      <c r="G3374" s="7">
        <f>IF(S3374&gt;0,RANK(S3374,(P3374:R3374,S3374:AG3374)),0)</f>
        <v>0</v>
      </c>
      <c r="H3374" s="49" t="e">
        <f t="shared" si="1850"/>
        <v>#NUM!</v>
      </c>
      <c r="I3374" s="178" t="e">
        <f t="shared" si="1851"/>
        <v>#NUM!</v>
      </c>
      <c r="J3374" s="2"/>
      <c r="K3374" s="2" t="str">
        <f t="shared" si="1852"/>
        <v>-</v>
      </c>
      <c r="L3374" s="2" t="str">
        <f t="shared" si="1853"/>
        <v>-</v>
      </c>
      <c r="M3374" s="2" t="str">
        <f t="shared" si="1854"/>
        <v>-</v>
      </c>
      <c r="N3374" s="2" t="str">
        <f t="shared" si="1855"/>
        <v>-</v>
      </c>
      <c r="O3374" s="2" t="str">
        <f t="shared" si="1856"/>
        <v>-</v>
      </c>
      <c r="AI3374" s="7">
        <f t="shared" si="1857"/>
        <v>0</v>
      </c>
      <c r="AJ3374" s="7">
        <f t="shared" si="1858"/>
        <v>0</v>
      </c>
      <c r="AK3374" s="7">
        <f t="shared" si="1859"/>
        <v>0</v>
      </c>
      <c r="AL3374" s="7">
        <f t="shared" si="1860"/>
        <v>0</v>
      </c>
      <c r="AM3374" s="2" t="str">
        <f t="shared" si="1861"/>
        <v>-</v>
      </c>
      <c r="AN3374" s="2" t="str">
        <f t="shared" si="1862"/>
        <v>-</v>
      </c>
      <c r="AO3374" s="2" t="str">
        <f t="shared" si="1863"/>
        <v>-</v>
      </c>
      <c r="AP3374" s="2" t="str">
        <f t="shared" si="1864"/>
        <v>-</v>
      </c>
      <c r="AR3374" t="str">
        <f t="shared" si="1865"/>
        <v>Steele</v>
      </c>
      <c r="AS3374" t="s">
        <v>2510</v>
      </c>
      <c r="AT3374" s="182">
        <v>1</v>
      </c>
      <c r="AV3374" s="98">
        <v>38</v>
      </c>
      <c r="AW3374" s="100">
        <v>91</v>
      </c>
      <c r="AX3374" s="106">
        <f t="shared" si="1866"/>
        <v>38091</v>
      </c>
      <c r="AZ3374" s="7" t="s">
        <v>2975</v>
      </c>
      <c r="BA3374" t="s">
        <v>3015</v>
      </c>
    </row>
    <row r="3375" spans="1:53" hidden="1" outlineLevel="1">
      <c r="A3375" t="s">
        <v>1633</v>
      </c>
      <c r="B3375" t="s">
        <v>2510</v>
      </c>
      <c r="C3375" s="1">
        <f t="shared" si="1849"/>
        <v>0</v>
      </c>
      <c r="D3375" s="7">
        <f>IF(P3375&gt;0,RANK(P3375,(P3375:R3375,S3375:AG3375)),0)</f>
        <v>0</v>
      </c>
      <c r="E3375" s="7">
        <f>IF(Q3375&gt;0,RANK(Q3375,(P3375:R3375,S3375:AG3375)),0)</f>
        <v>0</v>
      </c>
      <c r="F3375" s="7">
        <f>IF(R3375&gt;0,RANK(R3375,(P3375:R3375,S3375:AG3375)),0)</f>
        <v>0</v>
      </c>
      <c r="G3375" s="7">
        <f>IF(S3375&gt;0,RANK(S3375,(P3375:R3375,S3375:AG3375)),0)</f>
        <v>0</v>
      </c>
      <c r="H3375" s="49" t="e">
        <f t="shared" si="1850"/>
        <v>#NUM!</v>
      </c>
      <c r="I3375" s="178" t="e">
        <f t="shared" si="1851"/>
        <v>#NUM!</v>
      </c>
      <c r="J3375" s="2"/>
      <c r="K3375" s="2" t="str">
        <f t="shared" si="1852"/>
        <v>-</v>
      </c>
      <c r="L3375" s="2" t="str">
        <f t="shared" si="1853"/>
        <v>-</v>
      </c>
      <c r="M3375" s="2" t="str">
        <f t="shared" si="1854"/>
        <v>-</v>
      </c>
      <c r="N3375" s="2" t="str">
        <f t="shared" si="1855"/>
        <v>-</v>
      </c>
      <c r="O3375" s="2" t="str">
        <f t="shared" si="1856"/>
        <v>-</v>
      </c>
      <c r="AI3375" s="7">
        <f t="shared" si="1857"/>
        <v>0</v>
      </c>
      <c r="AJ3375" s="7">
        <f t="shared" si="1858"/>
        <v>0</v>
      </c>
      <c r="AK3375" s="7">
        <f t="shared" si="1859"/>
        <v>0</v>
      </c>
      <c r="AL3375" s="7">
        <f t="shared" si="1860"/>
        <v>0</v>
      </c>
      <c r="AM3375" s="2" t="str">
        <f t="shared" si="1861"/>
        <v>-</v>
      </c>
      <c r="AN3375" s="2" t="str">
        <f t="shared" si="1862"/>
        <v>-</v>
      </c>
      <c r="AO3375" s="2" t="str">
        <f t="shared" si="1863"/>
        <v>-</v>
      </c>
      <c r="AP3375" s="2" t="str">
        <f t="shared" si="1864"/>
        <v>-</v>
      </c>
      <c r="AR3375" t="str">
        <f t="shared" si="1865"/>
        <v>Stutsman</v>
      </c>
      <c r="AS3375" t="s">
        <v>2510</v>
      </c>
      <c r="AT3375" s="182">
        <v>1</v>
      </c>
      <c r="AV3375" s="98">
        <v>38</v>
      </c>
      <c r="AW3375" s="100">
        <v>93</v>
      </c>
      <c r="AX3375" s="106">
        <f t="shared" si="1866"/>
        <v>38093</v>
      </c>
      <c r="AZ3375" s="7" t="s">
        <v>2975</v>
      </c>
      <c r="BA3375" t="s">
        <v>3015</v>
      </c>
    </row>
    <row r="3376" spans="1:53" hidden="1" outlineLevel="1">
      <c r="A3376" t="s">
        <v>1049</v>
      </c>
      <c r="B3376" t="s">
        <v>2510</v>
      </c>
      <c r="C3376" s="1">
        <f t="shared" si="1849"/>
        <v>0</v>
      </c>
      <c r="D3376" s="7">
        <f>IF(P3376&gt;0,RANK(P3376,(P3376:R3376,S3376:AG3376)),0)</f>
        <v>0</v>
      </c>
      <c r="E3376" s="7">
        <f>IF(Q3376&gt;0,RANK(Q3376,(P3376:R3376,S3376:AG3376)),0)</f>
        <v>0</v>
      </c>
      <c r="F3376" s="7">
        <f>IF(R3376&gt;0,RANK(R3376,(P3376:R3376,S3376:AG3376)),0)</f>
        <v>0</v>
      </c>
      <c r="G3376" s="7">
        <f>IF(S3376&gt;0,RANK(S3376,(P3376:R3376,S3376:AG3376)),0)</f>
        <v>0</v>
      </c>
      <c r="H3376" s="49" t="e">
        <f t="shared" si="1850"/>
        <v>#NUM!</v>
      </c>
      <c r="I3376" s="178" t="e">
        <f t="shared" si="1851"/>
        <v>#NUM!</v>
      </c>
      <c r="J3376" s="2"/>
      <c r="K3376" s="2" t="str">
        <f t="shared" si="1852"/>
        <v>-</v>
      </c>
      <c r="L3376" s="2" t="str">
        <f t="shared" si="1853"/>
        <v>-</v>
      </c>
      <c r="M3376" s="2" t="str">
        <f t="shared" si="1854"/>
        <v>-</v>
      </c>
      <c r="N3376" s="2" t="str">
        <f t="shared" si="1855"/>
        <v>-</v>
      </c>
      <c r="O3376" s="2" t="str">
        <f t="shared" si="1856"/>
        <v>-</v>
      </c>
      <c r="AI3376" s="7">
        <f t="shared" si="1857"/>
        <v>0</v>
      </c>
      <c r="AJ3376" s="7">
        <f t="shared" si="1858"/>
        <v>0</v>
      </c>
      <c r="AK3376" s="7">
        <f t="shared" si="1859"/>
        <v>0</v>
      </c>
      <c r="AL3376" s="7">
        <f t="shared" si="1860"/>
        <v>0</v>
      </c>
      <c r="AM3376" s="2" t="str">
        <f t="shared" si="1861"/>
        <v>-</v>
      </c>
      <c r="AN3376" s="2" t="str">
        <f t="shared" si="1862"/>
        <v>-</v>
      </c>
      <c r="AO3376" s="2" t="str">
        <f t="shared" si="1863"/>
        <v>-</v>
      </c>
      <c r="AP3376" s="2" t="str">
        <f t="shared" si="1864"/>
        <v>-</v>
      </c>
      <c r="AR3376" t="str">
        <f t="shared" si="1865"/>
        <v>Towner</v>
      </c>
      <c r="AS3376" t="s">
        <v>2510</v>
      </c>
      <c r="AT3376" s="182">
        <v>1</v>
      </c>
      <c r="AV3376" s="98">
        <v>38</v>
      </c>
      <c r="AW3376" s="100">
        <v>95</v>
      </c>
      <c r="AX3376" s="106">
        <f t="shared" si="1866"/>
        <v>38095</v>
      </c>
      <c r="AZ3376" s="7" t="s">
        <v>2975</v>
      </c>
      <c r="BA3376" t="s">
        <v>3015</v>
      </c>
    </row>
    <row r="3377" spans="1:62" hidden="1" outlineLevel="1">
      <c r="A3377" t="s">
        <v>2380</v>
      </c>
      <c r="B3377" t="s">
        <v>2510</v>
      </c>
      <c r="C3377" s="1">
        <f t="shared" si="1849"/>
        <v>0</v>
      </c>
      <c r="D3377" s="7">
        <f>IF(P3377&gt;0,RANK(P3377,(P3377:R3377,S3377:AG3377)),0)</f>
        <v>0</v>
      </c>
      <c r="E3377" s="7">
        <f>IF(Q3377&gt;0,RANK(Q3377,(P3377:R3377,S3377:AG3377)),0)</f>
        <v>0</v>
      </c>
      <c r="F3377" s="7">
        <f>IF(R3377&gt;0,RANK(R3377,(P3377:R3377,S3377:AG3377)),0)</f>
        <v>0</v>
      </c>
      <c r="G3377" s="7">
        <f>IF(S3377&gt;0,RANK(S3377,(P3377:R3377,S3377:AG3377)),0)</f>
        <v>0</v>
      </c>
      <c r="H3377" s="49" t="e">
        <f t="shared" si="1850"/>
        <v>#NUM!</v>
      </c>
      <c r="I3377" s="178" t="e">
        <f t="shared" si="1851"/>
        <v>#NUM!</v>
      </c>
      <c r="J3377" s="2"/>
      <c r="K3377" s="2" t="str">
        <f t="shared" si="1852"/>
        <v>-</v>
      </c>
      <c r="L3377" s="2" t="str">
        <f t="shared" si="1853"/>
        <v>-</v>
      </c>
      <c r="M3377" s="2" t="str">
        <f t="shared" si="1854"/>
        <v>-</v>
      </c>
      <c r="N3377" s="2" t="str">
        <f t="shared" si="1855"/>
        <v>-</v>
      </c>
      <c r="O3377" s="2" t="str">
        <f t="shared" si="1856"/>
        <v>-</v>
      </c>
      <c r="AI3377" s="7">
        <f t="shared" si="1857"/>
        <v>0</v>
      </c>
      <c r="AJ3377" s="7">
        <f t="shared" si="1858"/>
        <v>0</v>
      </c>
      <c r="AK3377" s="7">
        <f t="shared" si="1859"/>
        <v>0</v>
      </c>
      <c r="AL3377" s="7">
        <f t="shared" si="1860"/>
        <v>0</v>
      </c>
      <c r="AM3377" s="2" t="str">
        <f t="shared" si="1861"/>
        <v>-</v>
      </c>
      <c r="AN3377" s="2" t="str">
        <f t="shared" si="1862"/>
        <v>-</v>
      </c>
      <c r="AO3377" s="2" t="str">
        <f t="shared" si="1863"/>
        <v>-</v>
      </c>
      <c r="AP3377" s="2" t="str">
        <f t="shared" si="1864"/>
        <v>-</v>
      </c>
      <c r="AR3377" t="str">
        <f t="shared" si="1865"/>
        <v>Traill</v>
      </c>
      <c r="AS3377" t="s">
        <v>2510</v>
      </c>
      <c r="AT3377" s="182">
        <v>1</v>
      </c>
      <c r="AV3377" s="98">
        <v>38</v>
      </c>
      <c r="AW3377" s="100">
        <v>97</v>
      </c>
      <c r="AX3377" s="106">
        <f t="shared" si="1866"/>
        <v>38097</v>
      </c>
      <c r="AZ3377" s="7" t="s">
        <v>2975</v>
      </c>
      <c r="BA3377" t="s">
        <v>3015</v>
      </c>
    </row>
    <row r="3378" spans="1:62" hidden="1" outlineLevel="1">
      <c r="A3378" t="s">
        <v>3278</v>
      </c>
      <c r="B3378" t="s">
        <v>2510</v>
      </c>
      <c r="C3378" s="1">
        <f t="shared" si="1849"/>
        <v>0</v>
      </c>
      <c r="D3378" s="7">
        <f>IF(P3378&gt;0,RANK(P3378,(P3378:R3378,S3378:AG3378)),0)</f>
        <v>0</v>
      </c>
      <c r="E3378" s="7">
        <f>IF(Q3378&gt;0,RANK(Q3378,(P3378:R3378,S3378:AG3378)),0)</f>
        <v>0</v>
      </c>
      <c r="F3378" s="7">
        <f>IF(R3378&gt;0,RANK(R3378,(P3378:R3378,S3378:AG3378)),0)</f>
        <v>0</v>
      </c>
      <c r="G3378" s="7">
        <f>IF(S3378&gt;0,RANK(S3378,(P3378:R3378,S3378:AG3378)),0)</f>
        <v>0</v>
      </c>
      <c r="H3378" s="49" t="e">
        <f t="shared" si="1850"/>
        <v>#NUM!</v>
      </c>
      <c r="I3378" s="178" t="e">
        <f t="shared" si="1851"/>
        <v>#NUM!</v>
      </c>
      <c r="J3378" s="2"/>
      <c r="K3378" s="2" t="str">
        <f t="shared" si="1852"/>
        <v>-</v>
      </c>
      <c r="L3378" s="2" t="str">
        <f t="shared" si="1853"/>
        <v>-</v>
      </c>
      <c r="M3378" s="2" t="str">
        <f t="shared" si="1854"/>
        <v>-</v>
      </c>
      <c r="N3378" s="2" t="str">
        <f t="shared" si="1855"/>
        <v>-</v>
      </c>
      <c r="O3378" s="2" t="str">
        <f t="shared" si="1856"/>
        <v>-</v>
      </c>
      <c r="AI3378" s="7">
        <f t="shared" si="1857"/>
        <v>0</v>
      </c>
      <c r="AJ3378" s="7">
        <f t="shared" si="1858"/>
        <v>0</v>
      </c>
      <c r="AK3378" s="7">
        <f t="shared" si="1859"/>
        <v>0</v>
      </c>
      <c r="AL3378" s="7">
        <f t="shared" si="1860"/>
        <v>0</v>
      </c>
      <c r="AM3378" s="2" t="str">
        <f t="shared" si="1861"/>
        <v>-</v>
      </c>
      <c r="AN3378" s="2" t="str">
        <f t="shared" si="1862"/>
        <v>-</v>
      </c>
      <c r="AO3378" s="2" t="str">
        <f t="shared" si="1863"/>
        <v>-</v>
      </c>
      <c r="AP3378" s="2" t="str">
        <f t="shared" si="1864"/>
        <v>-</v>
      </c>
      <c r="AR3378" t="str">
        <f t="shared" si="1865"/>
        <v>Walsh</v>
      </c>
      <c r="AS3378" t="s">
        <v>2510</v>
      </c>
      <c r="AT3378" s="182">
        <v>1</v>
      </c>
      <c r="AV3378" s="98">
        <v>38</v>
      </c>
      <c r="AW3378" s="100">
        <v>99</v>
      </c>
      <c r="AX3378" s="106">
        <f t="shared" si="1866"/>
        <v>38099</v>
      </c>
      <c r="AZ3378" s="7" t="s">
        <v>2975</v>
      </c>
      <c r="BA3378" t="s">
        <v>3015</v>
      </c>
    </row>
    <row r="3379" spans="1:62" hidden="1" outlineLevel="1">
      <c r="A3379" t="s">
        <v>647</v>
      </c>
      <c r="B3379" t="s">
        <v>2510</v>
      </c>
      <c r="C3379" s="1">
        <f t="shared" si="1849"/>
        <v>0</v>
      </c>
      <c r="D3379" s="7">
        <f>IF(P3379&gt;0,RANK(P3379,(P3379:R3379,S3379:AG3379)),0)</f>
        <v>0</v>
      </c>
      <c r="E3379" s="7">
        <f>IF(Q3379&gt;0,RANK(Q3379,(P3379:R3379,S3379:AG3379)),0)</f>
        <v>0</v>
      </c>
      <c r="F3379" s="7">
        <f>IF(R3379&gt;0,RANK(R3379,(P3379:R3379,S3379:AG3379)),0)</f>
        <v>0</v>
      </c>
      <c r="G3379" s="7">
        <f>IF(S3379&gt;0,RANK(S3379,(P3379:R3379,S3379:AG3379)),0)</f>
        <v>0</v>
      </c>
      <c r="H3379" s="49" t="e">
        <f t="shared" si="1850"/>
        <v>#NUM!</v>
      </c>
      <c r="I3379" s="178" t="e">
        <f t="shared" si="1851"/>
        <v>#NUM!</v>
      </c>
      <c r="J3379" s="2"/>
      <c r="K3379" s="2" t="str">
        <f t="shared" si="1852"/>
        <v>-</v>
      </c>
      <c r="L3379" s="2" t="str">
        <f t="shared" si="1853"/>
        <v>-</v>
      </c>
      <c r="M3379" s="2" t="str">
        <f t="shared" si="1854"/>
        <v>-</v>
      </c>
      <c r="N3379" s="2" t="str">
        <f t="shared" si="1855"/>
        <v>-</v>
      </c>
      <c r="O3379" s="2" t="str">
        <f t="shared" si="1856"/>
        <v>-</v>
      </c>
      <c r="AI3379" s="7">
        <f t="shared" si="1857"/>
        <v>0</v>
      </c>
      <c r="AJ3379" s="7">
        <f t="shared" si="1858"/>
        <v>0</v>
      </c>
      <c r="AK3379" s="7">
        <f t="shared" si="1859"/>
        <v>0</v>
      </c>
      <c r="AL3379" s="7">
        <f t="shared" si="1860"/>
        <v>0</v>
      </c>
      <c r="AM3379" s="2" t="str">
        <f t="shared" si="1861"/>
        <v>-</v>
      </c>
      <c r="AN3379" s="2" t="str">
        <f t="shared" si="1862"/>
        <v>-</v>
      </c>
      <c r="AO3379" s="2" t="str">
        <f t="shared" si="1863"/>
        <v>-</v>
      </c>
      <c r="AP3379" s="2" t="str">
        <f t="shared" si="1864"/>
        <v>-</v>
      </c>
      <c r="AR3379" t="str">
        <f t="shared" si="1865"/>
        <v>Ward</v>
      </c>
      <c r="AS3379" t="s">
        <v>2510</v>
      </c>
      <c r="AT3379" s="182">
        <v>1</v>
      </c>
      <c r="AV3379" s="98">
        <v>38</v>
      </c>
      <c r="AW3379" s="100">
        <v>101</v>
      </c>
      <c r="AX3379" s="106">
        <f t="shared" si="1866"/>
        <v>38101</v>
      </c>
      <c r="AZ3379" s="7" t="s">
        <v>2975</v>
      </c>
      <c r="BA3379" t="s">
        <v>3015</v>
      </c>
    </row>
    <row r="3380" spans="1:62" hidden="1" outlineLevel="1">
      <c r="A3380" t="s">
        <v>1025</v>
      </c>
      <c r="B3380" t="s">
        <v>2510</v>
      </c>
      <c r="C3380" s="1">
        <f t="shared" si="1849"/>
        <v>0</v>
      </c>
      <c r="D3380" s="7">
        <f>IF(P3380&gt;0,RANK(P3380,(P3380:R3380,S3380:AG3380)),0)</f>
        <v>0</v>
      </c>
      <c r="E3380" s="7">
        <f>IF(Q3380&gt;0,RANK(Q3380,(P3380:R3380,S3380:AG3380)),0)</f>
        <v>0</v>
      </c>
      <c r="F3380" s="7">
        <f>IF(R3380&gt;0,RANK(R3380,(P3380:R3380,S3380:AG3380)),0)</f>
        <v>0</v>
      </c>
      <c r="G3380" s="7">
        <f>IF(S3380&gt;0,RANK(S3380,(P3380:R3380,S3380:AG3380)),0)</f>
        <v>0</v>
      </c>
      <c r="H3380" s="49" t="e">
        <f t="shared" si="1850"/>
        <v>#NUM!</v>
      </c>
      <c r="I3380" s="178" t="e">
        <f t="shared" si="1851"/>
        <v>#NUM!</v>
      </c>
      <c r="J3380" s="2"/>
      <c r="K3380" s="2" t="str">
        <f t="shared" si="1852"/>
        <v>-</v>
      </c>
      <c r="L3380" s="2" t="str">
        <f t="shared" si="1853"/>
        <v>-</v>
      </c>
      <c r="M3380" s="2" t="str">
        <f t="shared" si="1854"/>
        <v>-</v>
      </c>
      <c r="N3380" s="2" t="str">
        <f t="shared" si="1855"/>
        <v>-</v>
      </c>
      <c r="O3380" s="2" t="str">
        <f t="shared" si="1856"/>
        <v>-</v>
      </c>
      <c r="AI3380" s="7">
        <f t="shared" si="1857"/>
        <v>0</v>
      </c>
      <c r="AJ3380" s="7">
        <f t="shared" si="1858"/>
        <v>0</v>
      </c>
      <c r="AK3380" s="7">
        <f t="shared" si="1859"/>
        <v>0</v>
      </c>
      <c r="AL3380" s="7">
        <f t="shared" si="1860"/>
        <v>0</v>
      </c>
      <c r="AM3380" s="2" t="str">
        <f t="shared" si="1861"/>
        <v>-</v>
      </c>
      <c r="AN3380" s="2" t="str">
        <f t="shared" si="1862"/>
        <v>-</v>
      </c>
      <c r="AO3380" s="2" t="str">
        <f t="shared" si="1863"/>
        <v>-</v>
      </c>
      <c r="AP3380" s="2" t="str">
        <f t="shared" si="1864"/>
        <v>-</v>
      </c>
      <c r="AR3380" t="str">
        <f t="shared" si="1865"/>
        <v>Wells</v>
      </c>
      <c r="AS3380" t="s">
        <v>2510</v>
      </c>
      <c r="AT3380" s="182">
        <v>1</v>
      </c>
      <c r="AV3380" s="98">
        <v>38</v>
      </c>
      <c r="AW3380" s="100">
        <v>103</v>
      </c>
      <c r="AX3380" s="106">
        <f t="shared" si="1866"/>
        <v>38103</v>
      </c>
      <c r="AZ3380" s="7" t="s">
        <v>2975</v>
      </c>
      <c r="BA3380" t="s">
        <v>3015</v>
      </c>
    </row>
    <row r="3381" spans="1:62" hidden="1" outlineLevel="1">
      <c r="A3381" t="s">
        <v>868</v>
      </c>
      <c r="B3381" t="s">
        <v>2510</v>
      </c>
      <c r="C3381" s="1">
        <f t="shared" si="1849"/>
        <v>0</v>
      </c>
      <c r="D3381" s="7">
        <f>IF(P3381&gt;0,RANK(P3381,(P3381:R3381,S3381:AG3381)),0)</f>
        <v>0</v>
      </c>
      <c r="E3381" s="7">
        <f>IF(Q3381&gt;0,RANK(Q3381,(P3381:R3381,S3381:AG3381)),0)</f>
        <v>0</v>
      </c>
      <c r="F3381" s="7">
        <f>IF(R3381&gt;0,RANK(R3381,(P3381:R3381,S3381:AG3381)),0)</f>
        <v>0</v>
      </c>
      <c r="G3381" s="7">
        <f>IF(S3381&gt;0,RANK(S3381,(P3381:R3381,S3381:AG3381)),0)</f>
        <v>0</v>
      </c>
      <c r="H3381" s="49" t="e">
        <f t="shared" si="1850"/>
        <v>#NUM!</v>
      </c>
      <c r="I3381" s="178" t="e">
        <f t="shared" si="1851"/>
        <v>#NUM!</v>
      </c>
      <c r="J3381" s="2"/>
      <c r="K3381" s="2" t="str">
        <f t="shared" si="1852"/>
        <v>-</v>
      </c>
      <c r="L3381" s="2" t="str">
        <f t="shared" si="1853"/>
        <v>-</v>
      </c>
      <c r="M3381" s="2" t="str">
        <f t="shared" si="1854"/>
        <v>-</v>
      </c>
      <c r="N3381" s="2" t="str">
        <f t="shared" si="1855"/>
        <v>-</v>
      </c>
      <c r="O3381" s="2" t="str">
        <f t="shared" si="1856"/>
        <v>-</v>
      </c>
      <c r="AI3381" s="7">
        <f t="shared" si="1857"/>
        <v>0</v>
      </c>
      <c r="AJ3381" s="7">
        <f t="shared" si="1858"/>
        <v>0</v>
      </c>
      <c r="AK3381" s="7">
        <f t="shared" si="1859"/>
        <v>0</v>
      </c>
      <c r="AL3381" s="7">
        <f t="shared" si="1860"/>
        <v>0</v>
      </c>
      <c r="AM3381" s="2" t="str">
        <f t="shared" si="1861"/>
        <v>-</v>
      </c>
      <c r="AN3381" s="2" t="str">
        <f t="shared" si="1862"/>
        <v>-</v>
      </c>
      <c r="AO3381" s="2" t="str">
        <f t="shared" si="1863"/>
        <v>-</v>
      </c>
      <c r="AP3381" s="2" t="str">
        <f t="shared" si="1864"/>
        <v>-</v>
      </c>
      <c r="AR3381" t="str">
        <f t="shared" si="1865"/>
        <v>Williams</v>
      </c>
      <c r="AS3381" t="s">
        <v>2510</v>
      </c>
      <c r="AT3381" s="182">
        <v>1</v>
      </c>
      <c r="AV3381" s="98">
        <v>38</v>
      </c>
      <c r="AW3381" s="100">
        <v>105</v>
      </c>
      <c r="AX3381" s="106">
        <f t="shared" si="1866"/>
        <v>38105</v>
      </c>
      <c r="AZ3381" s="7" t="s">
        <v>2975</v>
      </c>
      <c r="BA3381" t="s">
        <v>3015</v>
      </c>
    </row>
    <row r="3382" spans="1:62" collapsed="1">
      <c r="A3382" t="s">
        <v>1758</v>
      </c>
      <c r="B3382" t="s">
        <v>1114</v>
      </c>
      <c r="C3382" s="1">
        <f t="shared" si="1849"/>
        <v>394</v>
      </c>
      <c r="D3382" s="7">
        <f>IF(P3382&gt;0,RANK(P3382,(P3382:R3382,S3382:AG3382)),0)</f>
        <v>2</v>
      </c>
      <c r="E3382" s="7">
        <f>IF(Q3382&gt;0,RANK(Q3382,(P3382:R3382,S3382:AG3382)),0)</f>
        <v>0</v>
      </c>
      <c r="F3382" s="7">
        <f>IF(R3382&gt;0,RANK(R3382,(P3382:R3382,S3382:AG3382)),0)</f>
        <v>1</v>
      </c>
      <c r="G3382" s="7">
        <f>IF(S3382&gt;0,RANK(S3382,(P3382:R3382,S3382:AG3382)),0)</f>
        <v>0</v>
      </c>
      <c r="H3382" s="49">
        <f t="shared" si="1850"/>
        <v>152</v>
      </c>
      <c r="I3382" s="178">
        <f t="shared" si="1851"/>
        <v>0.38578680203045684</v>
      </c>
      <c r="J3382" s="2"/>
      <c r="K3382" s="2">
        <f t="shared" si="1852"/>
        <v>0.25634517766497461</v>
      </c>
      <c r="L3382" s="2">
        <f t="shared" si="1853"/>
        <v>0</v>
      </c>
      <c r="M3382" s="2">
        <f t="shared" si="1854"/>
        <v>0.64213197969543145</v>
      </c>
      <c r="N3382" s="2">
        <f t="shared" si="1855"/>
        <v>0</v>
      </c>
      <c r="O3382" s="2">
        <f t="shared" si="1856"/>
        <v>0.10152284263959399</v>
      </c>
      <c r="P3382" s="83">
        <v>101</v>
      </c>
      <c r="Q3382" s="83"/>
      <c r="R3382" s="83">
        <v>253</v>
      </c>
      <c r="S3382" s="83"/>
      <c r="T3382" s="83"/>
      <c r="U3382" s="83"/>
      <c r="V3382" s="83"/>
      <c r="W3382" s="83"/>
      <c r="X3382" s="1">
        <v>40</v>
      </c>
      <c r="Z3382" s="83"/>
      <c r="AC3382" s="83"/>
      <c r="AI3382" s="7">
        <f t="shared" si="1857"/>
        <v>0</v>
      </c>
      <c r="AJ3382" s="7">
        <f t="shared" si="1858"/>
        <v>0</v>
      </c>
      <c r="AK3382" s="7">
        <f t="shared" si="1859"/>
        <v>0</v>
      </c>
      <c r="AL3382" s="7">
        <f t="shared" si="1860"/>
        <v>0</v>
      </c>
      <c r="AM3382" s="2">
        <f t="shared" si="1861"/>
        <v>0</v>
      </c>
      <c r="AN3382" s="2">
        <f t="shared" si="1862"/>
        <v>0</v>
      </c>
      <c r="AO3382" s="2">
        <f t="shared" si="1863"/>
        <v>0</v>
      </c>
      <c r="AP3382" s="2">
        <f t="shared" si="1864"/>
        <v>0</v>
      </c>
      <c r="AR3382" t="str">
        <f t="shared" si="1865"/>
        <v>North Dakota</v>
      </c>
      <c r="AS3382" t="s">
        <v>1114</v>
      </c>
      <c r="AT3382" s="182"/>
      <c r="AV3382" s="98">
        <v>38</v>
      </c>
      <c r="AW3382" s="100"/>
      <c r="AX3382" s="98">
        <v>38</v>
      </c>
      <c r="AZ3382" s="7" t="s">
        <v>1634</v>
      </c>
      <c r="BA3382" t="s">
        <v>3015</v>
      </c>
    </row>
    <row r="3383" spans="1:62">
      <c r="C3383" s="1"/>
      <c r="E3383" s="7"/>
      <c r="F3383" s="7"/>
      <c r="G3383" s="7"/>
      <c r="H3383" s="49"/>
      <c r="I3383" s="178"/>
      <c r="J3383" s="2"/>
      <c r="AI3383" s="7"/>
      <c r="AJ3383" s="7"/>
      <c r="AK3383" s="7"/>
      <c r="AL3383" s="7"/>
      <c r="AT3383" s="182"/>
      <c r="AV3383" s="98"/>
      <c r="AW3383" s="100"/>
      <c r="BA3383" s="182"/>
    </row>
    <row r="3384" spans="1:62" hidden="1" outlineLevel="1">
      <c r="A3384" t="s">
        <v>1823</v>
      </c>
      <c r="B3384" t="s">
        <v>1908</v>
      </c>
      <c r="C3384" s="1">
        <f t="shared" ref="C3384:C3413" si="1867">SUM(P3384:AG3384)</f>
        <v>44</v>
      </c>
      <c r="D3384" s="7">
        <f>IF(P3384&gt;0,RANK(P3384,(P3384:R3384,S3384:AG3384)),0)</f>
        <v>2</v>
      </c>
      <c r="E3384" s="7">
        <f>IF(Q3384&gt;0,RANK(Q3384,(P3384:R3384,S3384:AG3384)),0)</f>
        <v>0</v>
      </c>
      <c r="F3384" s="7">
        <f>IF(R3384&gt;0,RANK(R3384,(P3384:R3384,S3384:AG3384)),0)</f>
        <v>1</v>
      </c>
      <c r="G3384" s="7">
        <f>IF(S3384&gt;0,RANK(S3384,(P3384:R3384,S3384:AG3384)),0)</f>
        <v>0</v>
      </c>
      <c r="H3384" s="49">
        <f t="shared" ref="H3384:H3413" si="1868">MAX(P3384:Y3384)-LARGE(P3384:Y3384,2)</f>
        <v>4</v>
      </c>
      <c r="I3384" s="178">
        <f t="shared" ref="I3384:I3413" si="1869">H3384/C3384</f>
        <v>9.0909090909090912E-2</v>
      </c>
      <c r="J3384" s="2"/>
      <c r="K3384" s="2">
        <f t="shared" ref="K3384:K3413" si="1870">IF($C3384=0,"-",P3384/$C3384)</f>
        <v>0.45454545454545453</v>
      </c>
      <c r="L3384" s="2">
        <f t="shared" ref="L3384:L3413" si="1871">IF($C3384=0,"-",Q3384/$C3384)</f>
        <v>0</v>
      </c>
      <c r="M3384" s="2">
        <f t="shared" ref="M3384:M3413" si="1872">IF($C3384=0,"-",R3384/$C3384)</f>
        <v>0.54545454545454541</v>
      </c>
      <c r="N3384" s="2">
        <f t="shared" ref="N3384:N3413" si="1873">IF($C3384=0,"-",S3384/$C3384)</f>
        <v>0</v>
      </c>
      <c r="O3384" s="2">
        <f t="shared" ref="O3384:O3413" si="1874">IF(C3384=0,"-",(1-K3384-L3384-M3384-N3384))</f>
        <v>0</v>
      </c>
      <c r="P3384" s="1">
        <v>20</v>
      </c>
      <c r="R3384" s="1">
        <v>24</v>
      </c>
      <c r="X3384" s="1">
        <v>0</v>
      </c>
      <c r="Z3384" s="1">
        <f>SUM(BE3384:CC3384)</f>
        <v>0</v>
      </c>
      <c r="AC3384" s="1">
        <v>0</v>
      </c>
      <c r="AI3384" s="7">
        <f t="shared" ref="AI3384:AI3413" si="1875">IF(T3384&gt;0,RANK(T3384,(P3384:Z3384)),0)</f>
        <v>0</v>
      </c>
      <c r="AJ3384" s="7">
        <f t="shared" ref="AJ3384:AJ3413" si="1876">IF(U3384&gt;0,RANK(U3384,(P3384:Z3384)),0)</f>
        <v>0</v>
      </c>
      <c r="AK3384" s="7">
        <f t="shared" ref="AK3384:AK3413" si="1877">IF(V3384&gt;0,RANK(V3384,(P3384:Z3384)),0)</f>
        <v>0</v>
      </c>
      <c r="AL3384" s="7">
        <f t="shared" ref="AL3384:AL3413" si="1878">IF(W3384&gt;0,RANK(W3384,(P3384:Z3384)),0)</f>
        <v>0</v>
      </c>
      <c r="AM3384" s="2">
        <f t="shared" ref="AM3384:AM3413" si="1879">IF($C3384=0,"-",T3384/$C3384)</f>
        <v>0</v>
      </c>
      <c r="AN3384" s="2">
        <f t="shared" ref="AN3384:AN3413" si="1880">IF($C3384=0,"-",U3384/$C3384)</f>
        <v>0</v>
      </c>
      <c r="AO3384" s="2">
        <f t="shared" ref="AO3384:AO3413" si="1881">IF($C3384=0,"-",V3384/$C3384)</f>
        <v>0</v>
      </c>
      <c r="AP3384" s="2">
        <f t="shared" ref="AP3384:AP3413" si="1882">IF($C3384=0,"-",W3384/$C3384)</f>
        <v>0</v>
      </c>
      <c r="AR3384" t="str">
        <f t="shared" ref="AR3384:AR3413" si="1883">A3384</f>
        <v>Beaver</v>
      </c>
      <c r="AS3384" t="s">
        <v>1908</v>
      </c>
      <c r="AT3384" s="182">
        <v>2</v>
      </c>
      <c r="AV3384" s="98">
        <v>49</v>
      </c>
      <c r="AW3384" s="100">
        <v>1</v>
      </c>
      <c r="AX3384" s="106">
        <f t="shared" ref="AX3384:AX3412" si="1884">AV3384*1000+AW3384</f>
        <v>49001</v>
      </c>
      <c r="AZ3384" s="7" t="s">
        <v>2975</v>
      </c>
      <c r="BA3384" s="182" t="s">
        <v>3015</v>
      </c>
      <c r="BJ3384" s="1">
        <v>0</v>
      </c>
    </row>
    <row r="3385" spans="1:62" hidden="1" outlineLevel="1">
      <c r="A3385" t="s">
        <v>954</v>
      </c>
      <c r="B3385" t="s">
        <v>1908</v>
      </c>
      <c r="C3385" s="1">
        <f t="shared" si="1867"/>
        <v>372</v>
      </c>
      <c r="D3385" s="7">
        <f>IF(P3385&gt;0,RANK(P3385,(P3385:R3385,S3385:AG3385)),0)</f>
        <v>2</v>
      </c>
      <c r="E3385" s="7">
        <f>IF(Q3385&gt;0,RANK(Q3385,(P3385:R3385,S3385:AG3385)),0)</f>
        <v>0</v>
      </c>
      <c r="F3385" s="7">
        <f>IF(R3385&gt;0,RANK(R3385,(P3385:R3385,S3385:AG3385)),0)</f>
        <v>1</v>
      </c>
      <c r="G3385" s="7">
        <f>IF(S3385&gt;0,RANK(S3385,(P3385:R3385,S3385:AG3385)),0)</f>
        <v>0</v>
      </c>
      <c r="H3385" s="49">
        <f t="shared" si="1868"/>
        <v>191</v>
      </c>
      <c r="I3385" s="178">
        <f t="shared" si="1869"/>
        <v>0.51344086021505375</v>
      </c>
      <c r="J3385" s="2"/>
      <c r="K3385" s="2">
        <f t="shared" si="1870"/>
        <v>0.24193548387096775</v>
      </c>
      <c r="L3385" s="2">
        <f t="shared" si="1871"/>
        <v>0</v>
      </c>
      <c r="M3385" s="2">
        <f t="shared" si="1872"/>
        <v>0.7553763440860215</v>
      </c>
      <c r="N3385" s="2">
        <f t="shared" si="1873"/>
        <v>0</v>
      </c>
      <c r="O3385" s="2">
        <f t="shared" si="1874"/>
        <v>2.6881720430107503E-3</v>
      </c>
      <c r="P3385" s="1">
        <v>90</v>
      </c>
      <c r="R3385" s="1">
        <v>281</v>
      </c>
      <c r="X3385" s="1">
        <v>0</v>
      </c>
      <c r="Z3385" s="1">
        <f t="shared" ref="Z3385:Z3412" si="1885">SUM(BE3385:CC3385)</f>
        <v>1</v>
      </c>
      <c r="AC3385" s="1">
        <v>0</v>
      </c>
      <c r="AI3385" s="7">
        <f t="shared" si="1875"/>
        <v>0</v>
      </c>
      <c r="AJ3385" s="7">
        <f t="shared" si="1876"/>
        <v>0</v>
      </c>
      <c r="AK3385" s="7">
        <f t="shared" si="1877"/>
        <v>0</v>
      </c>
      <c r="AL3385" s="7">
        <f t="shared" si="1878"/>
        <v>0</v>
      </c>
      <c r="AM3385" s="2">
        <f t="shared" si="1879"/>
        <v>0</v>
      </c>
      <c r="AN3385" s="2">
        <f t="shared" si="1880"/>
        <v>0</v>
      </c>
      <c r="AO3385" s="2">
        <f t="shared" si="1881"/>
        <v>0</v>
      </c>
      <c r="AP3385" s="2">
        <f t="shared" si="1882"/>
        <v>0</v>
      </c>
      <c r="AR3385" t="str">
        <f t="shared" si="1883"/>
        <v>Box Elder</v>
      </c>
      <c r="AS3385" t="s">
        <v>1908</v>
      </c>
      <c r="AT3385" s="182">
        <v>1</v>
      </c>
      <c r="AV3385" s="98">
        <v>49</v>
      </c>
      <c r="AW3385" s="100">
        <v>3</v>
      </c>
      <c r="AX3385" s="106">
        <f t="shared" si="1884"/>
        <v>49003</v>
      </c>
      <c r="AZ3385" s="7" t="s">
        <v>2975</v>
      </c>
      <c r="BA3385" s="182" t="s">
        <v>3015</v>
      </c>
      <c r="BJ3385" s="1">
        <v>1</v>
      </c>
    </row>
    <row r="3386" spans="1:62" hidden="1" outlineLevel="1">
      <c r="A3386" t="s">
        <v>1715</v>
      </c>
      <c r="B3386" t="s">
        <v>1908</v>
      </c>
      <c r="C3386" s="1">
        <f t="shared" si="1867"/>
        <v>3565</v>
      </c>
      <c r="D3386" s="7">
        <f>IF(P3386&gt;0,RANK(P3386,(P3386:R3386,S3386:AG3386)),0)</f>
        <v>2</v>
      </c>
      <c r="E3386" s="7">
        <f>IF(Q3386&gt;0,RANK(Q3386,(P3386:R3386,S3386:AG3386)),0)</f>
        <v>0</v>
      </c>
      <c r="F3386" s="7">
        <f>IF(R3386&gt;0,RANK(R3386,(P3386:R3386,S3386:AG3386)),0)</f>
        <v>1</v>
      </c>
      <c r="G3386" s="7">
        <f>IF(S3386&gt;0,RANK(S3386,(P3386:R3386,S3386:AG3386)),0)</f>
        <v>0</v>
      </c>
      <c r="H3386" s="49">
        <f t="shared" si="1868"/>
        <v>2276</v>
      </c>
      <c r="I3386" s="178">
        <f t="shared" si="1869"/>
        <v>0.63842917251051889</v>
      </c>
      <c r="J3386" s="2"/>
      <c r="K3386" s="2">
        <f t="shared" si="1870"/>
        <v>0.17671809256661991</v>
      </c>
      <c r="L3386" s="2">
        <f t="shared" si="1871"/>
        <v>0</v>
      </c>
      <c r="M3386" s="2">
        <f t="shared" si="1872"/>
        <v>0.81514726507713886</v>
      </c>
      <c r="N3386" s="2">
        <f t="shared" si="1873"/>
        <v>0</v>
      </c>
      <c r="O3386" s="2">
        <f t="shared" si="1874"/>
        <v>8.134642356241284E-3</v>
      </c>
      <c r="P3386" s="1">
        <v>630</v>
      </c>
      <c r="R3386" s="1">
        <v>2906</v>
      </c>
      <c r="X3386" s="1">
        <v>26</v>
      </c>
      <c r="Z3386" s="1">
        <f t="shared" si="1885"/>
        <v>1</v>
      </c>
      <c r="AC3386" s="1">
        <v>2</v>
      </c>
      <c r="AI3386" s="7">
        <f t="shared" si="1875"/>
        <v>0</v>
      </c>
      <c r="AJ3386" s="7">
        <f t="shared" si="1876"/>
        <v>0</v>
      </c>
      <c r="AK3386" s="7">
        <f t="shared" si="1877"/>
        <v>0</v>
      </c>
      <c r="AL3386" s="7">
        <f t="shared" si="1878"/>
        <v>0</v>
      </c>
      <c r="AM3386" s="2">
        <f t="shared" si="1879"/>
        <v>0</v>
      </c>
      <c r="AN3386" s="2">
        <f t="shared" si="1880"/>
        <v>0</v>
      </c>
      <c r="AO3386" s="2">
        <f t="shared" si="1881"/>
        <v>0</v>
      </c>
      <c r="AP3386" s="2">
        <f t="shared" si="1882"/>
        <v>0</v>
      </c>
      <c r="AR3386" t="str">
        <f t="shared" si="1883"/>
        <v>Cache</v>
      </c>
      <c r="AS3386" t="s">
        <v>1908</v>
      </c>
      <c r="AT3386" s="182">
        <v>1</v>
      </c>
      <c r="AV3386" s="98">
        <v>49</v>
      </c>
      <c r="AW3386" s="100">
        <v>5</v>
      </c>
      <c r="AX3386" s="106">
        <f t="shared" si="1884"/>
        <v>49005</v>
      </c>
      <c r="AZ3386" s="7" t="s">
        <v>2975</v>
      </c>
      <c r="BA3386" s="182" t="s">
        <v>3015</v>
      </c>
      <c r="BJ3386" s="1">
        <v>1</v>
      </c>
    </row>
    <row r="3387" spans="1:62" hidden="1" outlineLevel="1">
      <c r="A3387" t="s">
        <v>1675</v>
      </c>
      <c r="B3387" t="s">
        <v>1908</v>
      </c>
      <c r="C3387" s="1">
        <f t="shared" si="1867"/>
        <v>382</v>
      </c>
      <c r="D3387" s="7">
        <f>IF(P3387&gt;0,RANK(P3387,(P3387:R3387,S3387:AG3387)),0)</f>
        <v>2</v>
      </c>
      <c r="E3387" s="7">
        <f>IF(Q3387&gt;0,RANK(Q3387,(P3387:R3387,S3387:AG3387)),0)</f>
        <v>0</v>
      </c>
      <c r="F3387" s="7">
        <f>IF(R3387&gt;0,RANK(R3387,(P3387:R3387,S3387:AG3387)),0)</f>
        <v>1</v>
      </c>
      <c r="G3387" s="7">
        <f>IF(S3387&gt;0,RANK(S3387,(P3387:R3387,S3387:AG3387)),0)</f>
        <v>0</v>
      </c>
      <c r="H3387" s="49">
        <f t="shared" si="1868"/>
        <v>107</v>
      </c>
      <c r="I3387" s="178">
        <f t="shared" si="1869"/>
        <v>0.28010471204188481</v>
      </c>
      <c r="J3387" s="2"/>
      <c r="K3387" s="2">
        <f t="shared" si="1870"/>
        <v>0.33507853403141363</v>
      </c>
      <c r="L3387" s="2">
        <f t="shared" si="1871"/>
        <v>0</v>
      </c>
      <c r="M3387" s="2">
        <f t="shared" si="1872"/>
        <v>0.61518324607329844</v>
      </c>
      <c r="N3387" s="2">
        <f t="shared" si="1873"/>
        <v>0</v>
      </c>
      <c r="O3387" s="2">
        <f t="shared" si="1874"/>
        <v>4.9738219895287927E-2</v>
      </c>
      <c r="P3387" s="1">
        <v>128</v>
      </c>
      <c r="R3387" s="1">
        <v>235</v>
      </c>
      <c r="X3387" s="1">
        <v>19</v>
      </c>
      <c r="Z3387" s="1">
        <f t="shared" si="1885"/>
        <v>0</v>
      </c>
      <c r="AC3387" s="1">
        <v>0</v>
      </c>
      <c r="AI3387" s="7">
        <f t="shared" si="1875"/>
        <v>0</v>
      </c>
      <c r="AJ3387" s="7">
        <f t="shared" si="1876"/>
        <v>0</v>
      </c>
      <c r="AK3387" s="7">
        <f t="shared" si="1877"/>
        <v>0</v>
      </c>
      <c r="AL3387" s="7">
        <f t="shared" si="1878"/>
        <v>0</v>
      </c>
      <c r="AM3387" s="2">
        <f t="shared" si="1879"/>
        <v>0</v>
      </c>
      <c r="AN3387" s="2">
        <f t="shared" si="1880"/>
        <v>0</v>
      </c>
      <c r="AO3387" s="2">
        <f t="shared" si="1881"/>
        <v>0</v>
      </c>
      <c r="AP3387" s="2">
        <f t="shared" si="1882"/>
        <v>0</v>
      </c>
      <c r="AR3387" t="str">
        <f t="shared" si="1883"/>
        <v>Carbon</v>
      </c>
      <c r="AS3387" t="s">
        <v>1908</v>
      </c>
      <c r="AT3387" s="182">
        <v>3</v>
      </c>
      <c r="AV3387" s="98">
        <v>49</v>
      </c>
      <c r="AW3387" s="100">
        <v>7</v>
      </c>
      <c r="AX3387" s="106">
        <f t="shared" si="1884"/>
        <v>49007</v>
      </c>
      <c r="AZ3387" s="7" t="s">
        <v>2975</v>
      </c>
      <c r="BA3387" s="182" t="s">
        <v>3015</v>
      </c>
      <c r="BJ3387" s="1">
        <v>0</v>
      </c>
    </row>
    <row r="3388" spans="1:62" hidden="1" outlineLevel="1">
      <c r="A3388" t="s">
        <v>1807</v>
      </c>
      <c r="B3388" t="s">
        <v>1908</v>
      </c>
      <c r="C3388" s="1">
        <f t="shared" si="1867"/>
        <v>15</v>
      </c>
      <c r="D3388" s="7">
        <f>IF(P3388&gt;0,RANK(P3388,(P3388:R3388,S3388:AG3388)),0)</f>
        <v>2</v>
      </c>
      <c r="E3388" s="7">
        <f>IF(Q3388&gt;0,RANK(Q3388,(P3388:R3388,S3388:AG3388)),0)</f>
        <v>0</v>
      </c>
      <c r="F3388" s="7">
        <f>IF(R3388&gt;0,RANK(R3388,(P3388:R3388,S3388:AG3388)),0)</f>
        <v>1</v>
      </c>
      <c r="G3388" s="7">
        <f>IF(S3388&gt;0,RANK(S3388,(P3388:R3388,S3388:AG3388)),0)</f>
        <v>0</v>
      </c>
      <c r="H3388" s="49">
        <f t="shared" si="1868"/>
        <v>12</v>
      </c>
      <c r="I3388" s="178">
        <f t="shared" si="1869"/>
        <v>0.8</v>
      </c>
      <c r="J3388" s="2"/>
      <c r="K3388" s="2">
        <f t="shared" si="1870"/>
        <v>6.6666666666666666E-2</v>
      </c>
      <c r="L3388" s="2">
        <f t="shared" si="1871"/>
        <v>0</v>
      </c>
      <c r="M3388" s="2">
        <f t="shared" si="1872"/>
        <v>0.8666666666666667</v>
      </c>
      <c r="N3388" s="2">
        <f t="shared" si="1873"/>
        <v>0</v>
      </c>
      <c r="O3388" s="2">
        <f t="shared" si="1874"/>
        <v>6.6666666666666652E-2</v>
      </c>
      <c r="P3388" s="1">
        <v>1</v>
      </c>
      <c r="R3388" s="1">
        <v>13</v>
      </c>
      <c r="X3388" s="1">
        <v>0</v>
      </c>
      <c r="Z3388" s="1">
        <f t="shared" si="1885"/>
        <v>0</v>
      </c>
      <c r="AC3388" s="1">
        <v>1</v>
      </c>
      <c r="AI3388" s="7">
        <f t="shared" si="1875"/>
        <v>0</v>
      </c>
      <c r="AJ3388" s="7">
        <f t="shared" si="1876"/>
        <v>0</v>
      </c>
      <c r="AK3388" s="7">
        <f t="shared" si="1877"/>
        <v>0</v>
      </c>
      <c r="AL3388" s="7">
        <f t="shared" si="1878"/>
        <v>0</v>
      </c>
      <c r="AM3388" s="2">
        <f t="shared" si="1879"/>
        <v>0</v>
      </c>
      <c r="AN3388" s="2">
        <f t="shared" si="1880"/>
        <v>0</v>
      </c>
      <c r="AO3388" s="2">
        <f t="shared" si="1881"/>
        <v>0</v>
      </c>
      <c r="AP3388" s="2">
        <f t="shared" si="1882"/>
        <v>0</v>
      </c>
      <c r="AR3388" t="str">
        <f t="shared" si="1883"/>
        <v>Daggett</v>
      </c>
      <c r="AS3388" t="s">
        <v>1908</v>
      </c>
      <c r="AT3388" s="182">
        <v>1</v>
      </c>
      <c r="AV3388" s="98">
        <v>49</v>
      </c>
      <c r="AW3388" s="100">
        <v>9</v>
      </c>
      <c r="AX3388" s="106">
        <f t="shared" si="1884"/>
        <v>49009</v>
      </c>
      <c r="AZ3388" s="7" t="s">
        <v>2975</v>
      </c>
      <c r="BA3388" s="182" t="s">
        <v>3015</v>
      </c>
      <c r="BJ3388" s="1">
        <v>0</v>
      </c>
    </row>
    <row r="3389" spans="1:62" hidden="1" outlineLevel="1">
      <c r="A3389" t="s">
        <v>2444</v>
      </c>
      <c r="B3389" t="s">
        <v>1908</v>
      </c>
      <c r="C3389" s="1">
        <f t="shared" si="1867"/>
        <v>6454</v>
      </c>
      <c r="D3389" s="7">
        <f>IF(P3389&gt;0,RANK(P3389,(P3389:R3389,S3389:AG3389)),0)</f>
        <v>2</v>
      </c>
      <c r="E3389" s="7">
        <f>IF(Q3389&gt;0,RANK(Q3389,(P3389:R3389,S3389:AG3389)),0)</f>
        <v>0</v>
      </c>
      <c r="F3389" s="7">
        <f>IF(R3389&gt;0,RANK(R3389,(P3389:R3389,S3389:AG3389)),0)</f>
        <v>1</v>
      </c>
      <c r="G3389" s="7">
        <f>IF(S3389&gt;0,RANK(S3389,(P3389:R3389,S3389:AG3389)),0)</f>
        <v>0</v>
      </c>
      <c r="H3389" s="49">
        <f t="shared" si="1868"/>
        <v>3949</v>
      </c>
      <c r="I3389" s="178">
        <f t="shared" si="1869"/>
        <v>0.61186860861481251</v>
      </c>
      <c r="J3389" s="2"/>
      <c r="K3389" s="2">
        <f t="shared" si="1870"/>
        <v>0.19150914161760149</v>
      </c>
      <c r="L3389" s="2">
        <f t="shared" si="1871"/>
        <v>0</v>
      </c>
      <c r="M3389" s="2">
        <f t="shared" si="1872"/>
        <v>0.80337775023241398</v>
      </c>
      <c r="N3389" s="2">
        <f t="shared" si="1873"/>
        <v>0</v>
      </c>
      <c r="O3389" s="2">
        <f t="shared" si="1874"/>
        <v>5.1131081499845576E-3</v>
      </c>
      <c r="P3389" s="1">
        <v>1236</v>
      </c>
      <c r="R3389" s="1">
        <v>5185</v>
      </c>
      <c r="X3389" s="1">
        <v>28</v>
      </c>
      <c r="Z3389" s="1">
        <f t="shared" si="1885"/>
        <v>3</v>
      </c>
      <c r="AC3389" s="1">
        <v>2</v>
      </c>
      <c r="AI3389" s="7">
        <f t="shared" si="1875"/>
        <v>0</v>
      </c>
      <c r="AJ3389" s="7">
        <f t="shared" si="1876"/>
        <v>0</v>
      </c>
      <c r="AK3389" s="7">
        <f t="shared" si="1877"/>
        <v>0</v>
      </c>
      <c r="AL3389" s="7">
        <f t="shared" si="1878"/>
        <v>0</v>
      </c>
      <c r="AM3389" s="2">
        <f t="shared" si="1879"/>
        <v>0</v>
      </c>
      <c r="AN3389" s="2">
        <f t="shared" si="1880"/>
        <v>0</v>
      </c>
      <c r="AO3389" s="2">
        <f t="shared" si="1881"/>
        <v>0</v>
      </c>
      <c r="AP3389" s="2">
        <f t="shared" si="1882"/>
        <v>0</v>
      </c>
      <c r="AR3389" t="str">
        <f t="shared" si="1883"/>
        <v>Davis</v>
      </c>
      <c r="AS3389" t="s">
        <v>1908</v>
      </c>
      <c r="AT3389" s="182"/>
      <c r="AV3389" s="98">
        <v>49</v>
      </c>
      <c r="AW3389" s="100">
        <v>11</v>
      </c>
      <c r="AX3389" s="106">
        <f t="shared" si="1884"/>
        <v>49011</v>
      </c>
      <c r="AZ3389" s="7" t="s">
        <v>2975</v>
      </c>
      <c r="BA3389" s="182" t="s">
        <v>3015</v>
      </c>
      <c r="BJ3389" s="1">
        <v>3</v>
      </c>
    </row>
    <row r="3390" spans="1:62" hidden="1" outlineLevel="1">
      <c r="A3390" t="s">
        <v>1636</v>
      </c>
      <c r="B3390" t="s">
        <v>1908</v>
      </c>
      <c r="C3390" s="1">
        <f t="shared" si="1867"/>
        <v>126</v>
      </c>
      <c r="D3390" s="7">
        <f>IF(P3390&gt;0,RANK(P3390,(P3390:R3390,S3390:AG3390)),0)</f>
        <v>2</v>
      </c>
      <c r="E3390" s="7">
        <f>IF(Q3390&gt;0,RANK(Q3390,(P3390:R3390,S3390:AG3390)),0)</f>
        <v>0</v>
      </c>
      <c r="F3390" s="7">
        <f>IF(R3390&gt;0,RANK(R3390,(P3390:R3390,S3390:AG3390)),0)</f>
        <v>1</v>
      </c>
      <c r="G3390" s="7">
        <f>IF(S3390&gt;0,RANK(S3390,(P3390:R3390,S3390:AG3390)),0)</f>
        <v>0</v>
      </c>
      <c r="H3390" s="49">
        <f t="shared" si="1868"/>
        <v>50</v>
      </c>
      <c r="I3390" s="178">
        <f t="shared" si="1869"/>
        <v>0.3968253968253968</v>
      </c>
      <c r="J3390" s="2"/>
      <c r="K3390" s="2">
        <f t="shared" si="1870"/>
        <v>0.29365079365079366</v>
      </c>
      <c r="L3390" s="2">
        <f t="shared" si="1871"/>
        <v>0</v>
      </c>
      <c r="M3390" s="2">
        <f t="shared" si="1872"/>
        <v>0.69047619047619047</v>
      </c>
      <c r="N3390" s="2">
        <f t="shared" si="1873"/>
        <v>0</v>
      </c>
      <c r="O3390" s="2">
        <f t="shared" si="1874"/>
        <v>1.5873015873015817E-2</v>
      </c>
      <c r="P3390" s="1">
        <v>37</v>
      </c>
      <c r="R3390" s="1">
        <v>87</v>
      </c>
      <c r="X3390" s="1">
        <v>2</v>
      </c>
      <c r="Z3390" s="1">
        <f t="shared" si="1885"/>
        <v>0</v>
      </c>
      <c r="AC3390" s="1">
        <v>0</v>
      </c>
      <c r="AI3390" s="7">
        <f t="shared" si="1875"/>
        <v>0</v>
      </c>
      <c r="AJ3390" s="7">
        <f t="shared" si="1876"/>
        <v>0</v>
      </c>
      <c r="AK3390" s="7">
        <f t="shared" si="1877"/>
        <v>0</v>
      </c>
      <c r="AL3390" s="7">
        <f t="shared" si="1878"/>
        <v>0</v>
      </c>
      <c r="AM3390" s="2">
        <f t="shared" si="1879"/>
        <v>0</v>
      </c>
      <c r="AN3390" s="2">
        <f t="shared" si="1880"/>
        <v>0</v>
      </c>
      <c r="AO3390" s="2">
        <f t="shared" si="1881"/>
        <v>0</v>
      </c>
      <c r="AP3390" s="2">
        <f t="shared" si="1882"/>
        <v>0</v>
      </c>
      <c r="AR3390" t="str">
        <f t="shared" si="1883"/>
        <v>Duchesne</v>
      </c>
      <c r="AS3390" t="s">
        <v>1908</v>
      </c>
      <c r="AT3390" s="182">
        <v>1</v>
      </c>
      <c r="AV3390" s="98">
        <v>49</v>
      </c>
      <c r="AW3390" s="100">
        <v>13</v>
      </c>
      <c r="AX3390" s="106">
        <f t="shared" si="1884"/>
        <v>49013</v>
      </c>
      <c r="AZ3390" s="7" t="s">
        <v>2975</v>
      </c>
      <c r="BA3390" s="182" t="s">
        <v>3015</v>
      </c>
      <c r="BJ3390" s="1">
        <v>0</v>
      </c>
    </row>
    <row r="3391" spans="1:62" hidden="1" outlineLevel="1">
      <c r="A3391" t="s">
        <v>1372</v>
      </c>
      <c r="B3391" t="s">
        <v>1908</v>
      </c>
      <c r="C3391" s="1">
        <f t="shared" si="1867"/>
        <v>101</v>
      </c>
      <c r="D3391" s="7">
        <f>IF(P3391&gt;0,RANK(P3391,(P3391:R3391,S3391:AG3391)),0)</f>
        <v>2</v>
      </c>
      <c r="E3391" s="7">
        <f>IF(Q3391&gt;0,RANK(Q3391,(P3391:R3391,S3391:AG3391)),0)</f>
        <v>0</v>
      </c>
      <c r="F3391" s="7">
        <f>IF(R3391&gt;0,RANK(R3391,(P3391:R3391,S3391:AG3391)),0)</f>
        <v>1</v>
      </c>
      <c r="G3391" s="7">
        <f>IF(S3391&gt;0,RANK(S3391,(P3391:R3391,S3391:AG3391)),0)</f>
        <v>0</v>
      </c>
      <c r="H3391" s="49">
        <f t="shared" si="1868"/>
        <v>40</v>
      </c>
      <c r="I3391" s="178">
        <f t="shared" si="1869"/>
        <v>0.39603960396039606</v>
      </c>
      <c r="J3391" s="2"/>
      <c r="K3391" s="2">
        <f t="shared" si="1870"/>
        <v>0.25742574257425743</v>
      </c>
      <c r="L3391" s="2">
        <f t="shared" si="1871"/>
        <v>0</v>
      </c>
      <c r="M3391" s="2">
        <f t="shared" si="1872"/>
        <v>0.65346534653465349</v>
      </c>
      <c r="N3391" s="2">
        <f t="shared" si="1873"/>
        <v>0</v>
      </c>
      <c r="O3391" s="2">
        <f t="shared" si="1874"/>
        <v>8.9108910891089077E-2</v>
      </c>
      <c r="P3391" s="1">
        <v>26</v>
      </c>
      <c r="R3391" s="1">
        <v>66</v>
      </c>
      <c r="X3391" s="1">
        <v>9</v>
      </c>
      <c r="Z3391" s="1">
        <f t="shared" si="1885"/>
        <v>0</v>
      </c>
      <c r="AC3391" s="1">
        <v>0</v>
      </c>
      <c r="AI3391" s="7">
        <f t="shared" si="1875"/>
        <v>0</v>
      </c>
      <c r="AJ3391" s="7">
        <f t="shared" si="1876"/>
        <v>0</v>
      </c>
      <c r="AK3391" s="7">
        <f t="shared" si="1877"/>
        <v>0</v>
      </c>
      <c r="AL3391" s="7">
        <f t="shared" si="1878"/>
        <v>0</v>
      </c>
      <c r="AM3391" s="2">
        <f t="shared" si="1879"/>
        <v>0</v>
      </c>
      <c r="AN3391" s="2">
        <f t="shared" si="1880"/>
        <v>0</v>
      </c>
      <c r="AO3391" s="2">
        <f t="shared" si="1881"/>
        <v>0</v>
      </c>
      <c r="AP3391" s="2">
        <f t="shared" si="1882"/>
        <v>0</v>
      </c>
      <c r="AR3391" t="str">
        <f t="shared" si="1883"/>
        <v>Emery</v>
      </c>
      <c r="AS3391" t="s">
        <v>1908</v>
      </c>
      <c r="AT3391" s="182">
        <v>3</v>
      </c>
      <c r="AV3391" s="98">
        <v>49</v>
      </c>
      <c r="AW3391" s="100">
        <v>15</v>
      </c>
      <c r="AX3391" s="106">
        <f t="shared" si="1884"/>
        <v>49015</v>
      </c>
      <c r="AZ3391" s="7" t="s">
        <v>2975</v>
      </c>
      <c r="BA3391" s="182" t="s">
        <v>3015</v>
      </c>
      <c r="BJ3391" s="1">
        <v>0</v>
      </c>
    </row>
    <row r="3392" spans="1:62" hidden="1" outlineLevel="1">
      <c r="A3392" t="s">
        <v>2097</v>
      </c>
      <c r="B3392" t="s">
        <v>1908</v>
      </c>
      <c r="C3392" s="1">
        <f t="shared" si="1867"/>
        <v>137</v>
      </c>
      <c r="D3392" s="7">
        <f>IF(P3392&gt;0,RANK(P3392,(P3392:R3392,S3392:AG3392)),0)</f>
        <v>2</v>
      </c>
      <c r="E3392" s="7">
        <f>IF(Q3392&gt;0,RANK(Q3392,(P3392:R3392,S3392:AG3392)),0)</f>
        <v>0</v>
      </c>
      <c r="F3392" s="7">
        <f>IF(R3392&gt;0,RANK(R3392,(P3392:R3392,S3392:AG3392)),0)</f>
        <v>1</v>
      </c>
      <c r="G3392" s="7">
        <f>IF(S3392&gt;0,RANK(S3392,(P3392:R3392,S3392:AG3392)),0)</f>
        <v>0</v>
      </c>
      <c r="H3392" s="49">
        <f t="shared" si="1868"/>
        <v>60</v>
      </c>
      <c r="I3392" s="178">
        <f t="shared" si="1869"/>
        <v>0.43795620437956206</v>
      </c>
      <c r="J3392" s="2"/>
      <c r="K3392" s="2">
        <f t="shared" si="1870"/>
        <v>0.26277372262773724</v>
      </c>
      <c r="L3392" s="2">
        <f t="shared" si="1871"/>
        <v>0</v>
      </c>
      <c r="M3392" s="2">
        <f t="shared" si="1872"/>
        <v>0.7007299270072993</v>
      </c>
      <c r="N3392" s="2">
        <f t="shared" si="1873"/>
        <v>0</v>
      </c>
      <c r="O3392" s="2">
        <f t="shared" si="1874"/>
        <v>3.6496350364963459E-2</v>
      </c>
      <c r="P3392" s="1">
        <v>36</v>
      </c>
      <c r="R3392" s="1">
        <v>96</v>
      </c>
      <c r="X3392" s="1">
        <v>5</v>
      </c>
      <c r="Z3392" s="1">
        <f t="shared" si="1885"/>
        <v>0</v>
      </c>
      <c r="AC3392" s="1">
        <v>0</v>
      </c>
      <c r="AI3392" s="7">
        <f t="shared" si="1875"/>
        <v>0</v>
      </c>
      <c r="AJ3392" s="7">
        <f t="shared" si="1876"/>
        <v>0</v>
      </c>
      <c r="AK3392" s="7">
        <f t="shared" si="1877"/>
        <v>0</v>
      </c>
      <c r="AL3392" s="7">
        <f t="shared" si="1878"/>
        <v>0</v>
      </c>
      <c r="AM3392" s="2">
        <f t="shared" si="1879"/>
        <v>0</v>
      </c>
      <c r="AN3392" s="2">
        <f t="shared" si="1880"/>
        <v>0</v>
      </c>
      <c r="AO3392" s="2">
        <f t="shared" si="1881"/>
        <v>0</v>
      </c>
      <c r="AP3392" s="2">
        <f t="shared" si="1882"/>
        <v>0</v>
      </c>
      <c r="AR3392" t="str">
        <f t="shared" si="1883"/>
        <v>Garfield</v>
      </c>
      <c r="AS3392" t="s">
        <v>1908</v>
      </c>
      <c r="AT3392" s="182">
        <v>2</v>
      </c>
      <c r="AV3392" s="98">
        <v>49</v>
      </c>
      <c r="AW3392" s="100">
        <v>17</v>
      </c>
      <c r="AX3392" s="106">
        <f t="shared" si="1884"/>
        <v>49017</v>
      </c>
      <c r="AZ3392" s="7" t="s">
        <v>2975</v>
      </c>
      <c r="BA3392" s="182" t="s">
        <v>3015</v>
      </c>
      <c r="BJ3392" s="1">
        <v>0</v>
      </c>
    </row>
    <row r="3393" spans="1:62" hidden="1" outlineLevel="1">
      <c r="A3393" t="s">
        <v>2485</v>
      </c>
      <c r="B3393" t="s">
        <v>1908</v>
      </c>
      <c r="C3393" s="1">
        <f t="shared" si="1867"/>
        <v>799</v>
      </c>
      <c r="D3393" s="7">
        <f>IF(P3393&gt;0,RANK(P3393,(P3393:R3393,S3393:AG3393)),0)</f>
        <v>2</v>
      </c>
      <c r="E3393" s="7">
        <f>IF(Q3393&gt;0,RANK(Q3393,(P3393:R3393,S3393:AG3393)),0)</f>
        <v>0</v>
      </c>
      <c r="F3393" s="7">
        <f>IF(R3393&gt;0,RANK(R3393,(P3393:R3393,S3393:AG3393)),0)</f>
        <v>1</v>
      </c>
      <c r="G3393" s="7">
        <f>IF(S3393&gt;0,RANK(S3393,(P3393:R3393,S3393:AG3393)),0)</f>
        <v>0</v>
      </c>
      <c r="H3393" s="49">
        <f t="shared" si="1868"/>
        <v>475</v>
      </c>
      <c r="I3393" s="178">
        <f t="shared" si="1869"/>
        <v>0.5944931163954944</v>
      </c>
      <c r="J3393" s="2"/>
      <c r="K3393" s="2">
        <f t="shared" si="1870"/>
        <v>0.20150187734668334</v>
      </c>
      <c r="L3393" s="2">
        <f t="shared" si="1871"/>
        <v>0</v>
      </c>
      <c r="M3393" s="2">
        <f t="shared" si="1872"/>
        <v>0.79599499374217775</v>
      </c>
      <c r="N3393" s="2">
        <f t="shared" si="1873"/>
        <v>0</v>
      </c>
      <c r="O3393" s="2">
        <f t="shared" si="1874"/>
        <v>2.5031289111389077E-3</v>
      </c>
      <c r="P3393" s="1">
        <v>161</v>
      </c>
      <c r="R3393" s="1">
        <v>636</v>
      </c>
      <c r="X3393" s="1">
        <v>2</v>
      </c>
      <c r="Z3393" s="1">
        <f t="shared" si="1885"/>
        <v>0</v>
      </c>
      <c r="AC3393" s="1">
        <v>0</v>
      </c>
      <c r="AI3393" s="7">
        <f t="shared" si="1875"/>
        <v>0</v>
      </c>
      <c r="AJ3393" s="7">
        <f t="shared" si="1876"/>
        <v>0</v>
      </c>
      <c r="AK3393" s="7">
        <f t="shared" si="1877"/>
        <v>0</v>
      </c>
      <c r="AL3393" s="7">
        <f t="shared" si="1878"/>
        <v>0</v>
      </c>
      <c r="AM3393" s="2">
        <f t="shared" si="1879"/>
        <v>0</v>
      </c>
      <c r="AN3393" s="2">
        <f t="shared" si="1880"/>
        <v>0</v>
      </c>
      <c r="AO3393" s="2">
        <f t="shared" si="1881"/>
        <v>0</v>
      </c>
      <c r="AP3393" s="2">
        <f t="shared" si="1882"/>
        <v>0</v>
      </c>
      <c r="AR3393" t="str">
        <f t="shared" si="1883"/>
        <v>Grand</v>
      </c>
      <c r="AS3393" t="s">
        <v>1908</v>
      </c>
      <c r="AT3393" s="182">
        <v>3</v>
      </c>
      <c r="AV3393" s="98">
        <v>49</v>
      </c>
      <c r="AW3393" s="100">
        <v>19</v>
      </c>
      <c r="AX3393" s="106">
        <f t="shared" si="1884"/>
        <v>49019</v>
      </c>
      <c r="AZ3393" s="7" t="s">
        <v>2975</v>
      </c>
      <c r="BA3393" s="182" t="s">
        <v>3015</v>
      </c>
      <c r="BJ3393" s="1">
        <v>0</v>
      </c>
    </row>
    <row r="3394" spans="1:62" hidden="1" outlineLevel="1">
      <c r="A3394" t="s">
        <v>993</v>
      </c>
      <c r="B3394" t="s">
        <v>1908</v>
      </c>
      <c r="C3394" s="1">
        <f t="shared" si="1867"/>
        <v>784</v>
      </c>
      <c r="D3394" s="7">
        <f>IF(P3394&gt;0,RANK(P3394,(P3394:R3394,S3394:AG3394)),0)</f>
        <v>2</v>
      </c>
      <c r="E3394" s="7">
        <f>IF(Q3394&gt;0,RANK(Q3394,(P3394:R3394,S3394:AG3394)),0)</f>
        <v>0</v>
      </c>
      <c r="F3394" s="7">
        <f>IF(R3394&gt;0,RANK(R3394,(P3394:R3394,S3394:AG3394)),0)</f>
        <v>1</v>
      </c>
      <c r="G3394" s="7">
        <f>IF(S3394&gt;0,RANK(S3394,(P3394:R3394,S3394:AG3394)),0)</f>
        <v>0</v>
      </c>
      <c r="H3394" s="49">
        <f t="shared" si="1868"/>
        <v>497</v>
      </c>
      <c r="I3394" s="178">
        <f t="shared" si="1869"/>
        <v>0.6339285714285714</v>
      </c>
      <c r="J3394" s="2"/>
      <c r="K3394" s="2">
        <f t="shared" si="1870"/>
        <v>0.18112244897959184</v>
      </c>
      <c r="L3394" s="2">
        <f t="shared" si="1871"/>
        <v>0</v>
      </c>
      <c r="M3394" s="2">
        <f t="shared" si="1872"/>
        <v>0.81505102040816324</v>
      </c>
      <c r="N3394" s="2">
        <f t="shared" si="1873"/>
        <v>0</v>
      </c>
      <c r="O3394" s="2">
        <f t="shared" si="1874"/>
        <v>3.8265306122449161E-3</v>
      </c>
      <c r="P3394" s="1">
        <v>142</v>
      </c>
      <c r="R3394" s="1">
        <v>639</v>
      </c>
      <c r="X3394" s="1">
        <v>3</v>
      </c>
      <c r="Z3394" s="1">
        <f t="shared" si="1885"/>
        <v>0</v>
      </c>
      <c r="AC3394" s="1">
        <v>0</v>
      </c>
      <c r="AI3394" s="7">
        <f t="shared" si="1875"/>
        <v>0</v>
      </c>
      <c r="AJ3394" s="7">
        <f t="shared" si="1876"/>
        <v>0</v>
      </c>
      <c r="AK3394" s="7">
        <f t="shared" si="1877"/>
        <v>0</v>
      </c>
      <c r="AL3394" s="7">
        <f t="shared" si="1878"/>
        <v>0</v>
      </c>
      <c r="AM3394" s="2">
        <f t="shared" si="1879"/>
        <v>0</v>
      </c>
      <c r="AN3394" s="2">
        <f t="shared" si="1880"/>
        <v>0</v>
      </c>
      <c r="AO3394" s="2">
        <f t="shared" si="1881"/>
        <v>0</v>
      </c>
      <c r="AP3394" s="2">
        <f t="shared" si="1882"/>
        <v>0</v>
      </c>
      <c r="AR3394" t="str">
        <f t="shared" si="1883"/>
        <v>Iron</v>
      </c>
      <c r="AS3394" t="s">
        <v>1908</v>
      </c>
      <c r="AT3394" s="182">
        <v>2</v>
      </c>
      <c r="AV3394" s="98">
        <v>49</v>
      </c>
      <c r="AW3394" s="100">
        <v>21</v>
      </c>
      <c r="AX3394" s="106">
        <f t="shared" si="1884"/>
        <v>49021</v>
      </c>
      <c r="AZ3394" s="7" t="s">
        <v>2975</v>
      </c>
      <c r="BA3394" s="182" t="s">
        <v>3015</v>
      </c>
      <c r="BJ3394" s="1">
        <v>0</v>
      </c>
    </row>
    <row r="3395" spans="1:62" hidden="1" outlineLevel="1">
      <c r="A3395" t="s">
        <v>500</v>
      </c>
      <c r="B3395" t="s">
        <v>1908</v>
      </c>
      <c r="C3395" s="1">
        <f t="shared" si="1867"/>
        <v>71</v>
      </c>
      <c r="D3395" s="7">
        <f>IF(P3395&gt;0,RANK(P3395,(P3395:R3395,S3395:AG3395)),0)</f>
        <v>2</v>
      </c>
      <c r="E3395" s="7">
        <f>IF(Q3395&gt;0,RANK(Q3395,(P3395:R3395,S3395:AG3395)),0)</f>
        <v>0</v>
      </c>
      <c r="F3395" s="7">
        <f>IF(R3395&gt;0,RANK(R3395,(P3395:R3395,S3395:AG3395)),0)</f>
        <v>1</v>
      </c>
      <c r="G3395" s="7">
        <f>IF(S3395&gt;0,RANK(S3395,(P3395:R3395,S3395:AG3395)),0)</f>
        <v>0</v>
      </c>
      <c r="H3395" s="49">
        <f t="shared" si="1868"/>
        <v>39</v>
      </c>
      <c r="I3395" s="178">
        <f t="shared" si="1869"/>
        <v>0.54929577464788737</v>
      </c>
      <c r="J3395" s="2"/>
      <c r="K3395" s="2">
        <f t="shared" si="1870"/>
        <v>0.22535211267605634</v>
      </c>
      <c r="L3395" s="2">
        <f t="shared" si="1871"/>
        <v>0</v>
      </c>
      <c r="M3395" s="2">
        <f t="shared" si="1872"/>
        <v>0.77464788732394363</v>
      </c>
      <c r="N3395" s="2">
        <f t="shared" si="1873"/>
        <v>0</v>
      </c>
      <c r="O3395" s="2">
        <f t="shared" si="1874"/>
        <v>0</v>
      </c>
      <c r="P3395" s="1">
        <v>16</v>
      </c>
      <c r="R3395" s="1">
        <v>55</v>
      </c>
      <c r="X3395" s="1">
        <v>0</v>
      </c>
      <c r="Z3395" s="1">
        <f t="shared" si="1885"/>
        <v>0</v>
      </c>
      <c r="AC3395" s="1">
        <v>0</v>
      </c>
      <c r="AI3395" s="7">
        <f t="shared" si="1875"/>
        <v>0</v>
      </c>
      <c r="AJ3395" s="7">
        <f t="shared" si="1876"/>
        <v>0</v>
      </c>
      <c r="AK3395" s="7">
        <f t="shared" si="1877"/>
        <v>0</v>
      </c>
      <c r="AL3395" s="7">
        <f t="shared" si="1878"/>
        <v>0</v>
      </c>
      <c r="AM3395" s="2">
        <f t="shared" si="1879"/>
        <v>0</v>
      </c>
      <c r="AN3395" s="2">
        <f t="shared" si="1880"/>
        <v>0</v>
      </c>
      <c r="AO3395" s="2">
        <f t="shared" si="1881"/>
        <v>0</v>
      </c>
      <c r="AP3395" s="2">
        <f t="shared" si="1882"/>
        <v>0</v>
      </c>
      <c r="AR3395" t="str">
        <f t="shared" si="1883"/>
        <v>Juab</v>
      </c>
      <c r="AS3395" t="s">
        <v>1908</v>
      </c>
      <c r="AT3395" s="182"/>
      <c r="AV3395" s="98">
        <v>49</v>
      </c>
      <c r="AW3395" s="100">
        <v>23</v>
      </c>
      <c r="AX3395" s="106">
        <f t="shared" si="1884"/>
        <v>49023</v>
      </c>
      <c r="AZ3395" s="7" t="s">
        <v>2975</v>
      </c>
      <c r="BA3395" s="182" t="s">
        <v>3015</v>
      </c>
      <c r="BJ3395" s="1">
        <v>0</v>
      </c>
    </row>
    <row r="3396" spans="1:62" hidden="1" outlineLevel="1">
      <c r="A3396" t="s">
        <v>749</v>
      </c>
      <c r="B3396" t="s">
        <v>1908</v>
      </c>
      <c r="C3396" s="1">
        <f t="shared" si="1867"/>
        <v>238</v>
      </c>
      <c r="D3396" s="7">
        <f>IF(P3396&gt;0,RANK(P3396,(P3396:R3396,S3396:AG3396)),0)</f>
        <v>2</v>
      </c>
      <c r="E3396" s="7">
        <f>IF(Q3396&gt;0,RANK(Q3396,(P3396:R3396,S3396:AG3396)),0)</f>
        <v>0</v>
      </c>
      <c r="F3396" s="7">
        <f>IF(R3396&gt;0,RANK(R3396,(P3396:R3396,S3396:AG3396)),0)</f>
        <v>1</v>
      </c>
      <c r="G3396" s="7">
        <f>IF(S3396&gt;0,RANK(S3396,(P3396:R3396,S3396:AG3396)),0)</f>
        <v>0</v>
      </c>
      <c r="H3396" s="49">
        <f t="shared" si="1868"/>
        <v>136</v>
      </c>
      <c r="I3396" s="178">
        <f t="shared" si="1869"/>
        <v>0.5714285714285714</v>
      </c>
      <c r="J3396" s="2"/>
      <c r="K3396" s="2">
        <f t="shared" si="1870"/>
        <v>0.21008403361344538</v>
      </c>
      <c r="L3396" s="2">
        <f t="shared" si="1871"/>
        <v>0</v>
      </c>
      <c r="M3396" s="2">
        <f t="shared" si="1872"/>
        <v>0.78151260504201681</v>
      </c>
      <c r="N3396" s="2">
        <f t="shared" si="1873"/>
        <v>0</v>
      </c>
      <c r="O3396" s="2">
        <f t="shared" si="1874"/>
        <v>8.4033613445377853E-3</v>
      </c>
      <c r="P3396" s="1">
        <v>50</v>
      </c>
      <c r="R3396" s="1">
        <v>186</v>
      </c>
      <c r="X3396" s="1">
        <v>2</v>
      </c>
      <c r="Z3396" s="1">
        <f t="shared" si="1885"/>
        <v>0</v>
      </c>
      <c r="AC3396" s="1">
        <v>0</v>
      </c>
      <c r="AI3396" s="7">
        <f t="shared" si="1875"/>
        <v>0</v>
      </c>
      <c r="AJ3396" s="7">
        <f t="shared" si="1876"/>
        <v>0</v>
      </c>
      <c r="AK3396" s="7">
        <f t="shared" si="1877"/>
        <v>0</v>
      </c>
      <c r="AL3396" s="7">
        <f t="shared" si="1878"/>
        <v>0</v>
      </c>
      <c r="AM3396" s="2">
        <f t="shared" si="1879"/>
        <v>0</v>
      </c>
      <c r="AN3396" s="2">
        <f t="shared" si="1880"/>
        <v>0</v>
      </c>
      <c r="AO3396" s="2">
        <f t="shared" si="1881"/>
        <v>0</v>
      </c>
      <c r="AP3396" s="2">
        <f t="shared" si="1882"/>
        <v>0</v>
      </c>
      <c r="AR3396" t="str">
        <f t="shared" si="1883"/>
        <v>Kane</v>
      </c>
      <c r="AS3396" t="s">
        <v>1908</v>
      </c>
      <c r="AT3396" s="182">
        <v>2</v>
      </c>
      <c r="AV3396" s="98">
        <v>49</v>
      </c>
      <c r="AW3396" s="100">
        <v>25</v>
      </c>
      <c r="AX3396" s="106">
        <f t="shared" si="1884"/>
        <v>49025</v>
      </c>
      <c r="AZ3396" s="7" t="s">
        <v>2975</v>
      </c>
      <c r="BA3396" s="182" t="s">
        <v>3015</v>
      </c>
      <c r="BJ3396" s="1">
        <v>0</v>
      </c>
    </row>
    <row r="3397" spans="1:62" hidden="1" outlineLevel="1">
      <c r="A3397" t="s">
        <v>1919</v>
      </c>
      <c r="B3397" t="s">
        <v>1908</v>
      </c>
      <c r="C3397" s="1">
        <f t="shared" si="1867"/>
        <v>89</v>
      </c>
      <c r="D3397" s="7">
        <f>IF(P3397&gt;0,RANK(P3397,(P3397:R3397,S3397:AG3397)),0)</f>
        <v>2</v>
      </c>
      <c r="E3397" s="7">
        <f>IF(Q3397&gt;0,RANK(Q3397,(P3397:R3397,S3397:AG3397)),0)</f>
        <v>0</v>
      </c>
      <c r="F3397" s="7">
        <f>IF(R3397&gt;0,RANK(R3397,(P3397:R3397,S3397:AG3397)),0)</f>
        <v>1</v>
      </c>
      <c r="G3397" s="7">
        <f>IF(S3397&gt;0,RANK(S3397,(P3397:R3397,S3397:AG3397)),0)</f>
        <v>0</v>
      </c>
      <c r="H3397" s="49">
        <f t="shared" si="1868"/>
        <v>13</v>
      </c>
      <c r="I3397" s="178">
        <f t="shared" si="1869"/>
        <v>0.14606741573033707</v>
      </c>
      <c r="J3397" s="2"/>
      <c r="K3397" s="2">
        <f t="shared" si="1870"/>
        <v>0.38202247191011235</v>
      </c>
      <c r="L3397" s="2">
        <f t="shared" si="1871"/>
        <v>0</v>
      </c>
      <c r="M3397" s="2">
        <f t="shared" si="1872"/>
        <v>0.5280898876404494</v>
      </c>
      <c r="N3397" s="2">
        <f t="shared" si="1873"/>
        <v>0</v>
      </c>
      <c r="O3397" s="2">
        <f t="shared" si="1874"/>
        <v>8.98876404494382E-2</v>
      </c>
      <c r="P3397" s="1">
        <v>34</v>
      </c>
      <c r="R3397" s="1">
        <v>47</v>
      </c>
      <c r="X3397" s="1">
        <v>7</v>
      </c>
      <c r="Z3397" s="1">
        <f t="shared" si="1885"/>
        <v>1</v>
      </c>
      <c r="AC3397" s="1">
        <v>0</v>
      </c>
      <c r="AI3397" s="7">
        <f t="shared" si="1875"/>
        <v>0</v>
      </c>
      <c r="AJ3397" s="7">
        <f t="shared" si="1876"/>
        <v>0</v>
      </c>
      <c r="AK3397" s="7">
        <f t="shared" si="1877"/>
        <v>0</v>
      </c>
      <c r="AL3397" s="7">
        <f t="shared" si="1878"/>
        <v>0</v>
      </c>
      <c r="AM3397" s="2">
        <f t="shared" si="1879"/>
        <v>0</v>
      </c>
      <c r="AN3397" s="2">
        <f t="shared" si="1880"/>
        <v>0</v>
      </c>
      <c r="AO3397" s="2">
        <f t="shared" si="1881"/>
        <v>0</v>
      </c>
      <c r="AP3397" s="2">
        <f t="shared" si="1882"/>
        <v>0</v>
      </c>
      <c r="AR3397" t="str">
        <f t="shared" si="1883"/>
        <v>Millard</v>
      </c>
      <c r="AS3397" t="s">
        <v>1908</v>
      </c>
      <c r="AT3397" s="182">
        <v>2</v>
      </c>
      <c r="AV3397" s="98">
        <v>49</v>
      </c>
      <c r="AW3397" s="100">
        <v>27</v>
      </c>
      <c r="AX3397" s="106">
        <f t="shared" si="1884"/>
        <v>49027</v>
      </c>
      <c r="AZ3397" s="7" t="s">
        <v>2975</v>
      </c>
      <c r="BA3397" s="182" t="s">
        <v>3015</v>
      </c>
      <c r="BJ3397" s="1">
        <v>1</v>
      </c>
    </row>
    <row r="3398" spans="1:62" hidden="1" outlineLevel="1">
      <c r="A3398" t="s">
        <v>370</v>
      </c>
      <c r="B3398" t="s">
        <v>1908</v>
      </c>
      <c r="C3398" s="1">
        <f t="shared" si="1867"/>
        <v>150</v>
      </c>
      <c r="D3398" s="7">
        <f>IF(P3398&gt;0,RANK(P3398,(P3398:R3398,S3398:AG3398)),0)</f>
        <v>2</v>
      </c>
      <c r="E3398" s="7">
        <f>IF(Q3398&gt;0,RANK(Q3398,(P3398:R3398,S3398:AG3398)),0)</f>
        <v>0</v>
      </c>
      <c r="F3398" s="7">
        <f>IF(R3398&gt;0,RANK(R3398,(P3398:R3398,S3398:AG3398)),0)</f>
        <v>1</v>
      </c>
      <c r="G3398" s="7">
        <f>IF(S3398&gt;0,RANK(S3398,(P3398:R3398,S3398:AG3398)),0)</f>
        <v>0</v>
      </c>
      <c r="H3398" s="49">
        <f t="shared" si="1868"/>
        <v>65</v>
      </c>
      <c r="I3398" s="178">
        <f t="shared" si="1869"/>
        <v>0.43333333333333335</v>
      </c>
      <c r="J3398" s="2"/>
      <c r="K3398" s="2">
        <f t="shared" si="1870"/>
        <v>0.26</v>
      </c>
      <c r="L3398" s="2">
        <f t="shared" si="1871"/>
        <v>0</v>
      </c>
      <c r="M3398" s="2">
        <f t="shared" si="1872"/>
        <v>0.69333333333333336</v>
      </c>
      <c r="N3398" s="2">
        <f t="shared" si="1873"/>
        <v>0</v>
      </c>
      <c r="O3398" s="2">
        <f t="shared" si="1874"/>
        <v>4.6666666666666634E-2</v>
      </c>
      <c r="P3398" s="1">
        <v>39</v>
      </c>
      <c r="R3398" s="1">
        <v>104</v>
      </c>
      <c r="X3398" s="1">
        <v>5</v>
      </c>
      <c r="Z3398" s="1">
        <f t="shared" si="1885"/>
        <v>0</v>
      </c>
      <c r="AC3398" s="1">
        <v>2</v>
      </c>
      <c r="AI3398" s="7">
        <f t="shared" si="1875"/>
        <v>0</v>
      </c>
      <c r="AJ3398" s="7">
        <f t="shared" si="1876"/>
        <v>0</v>
      </c>
      <c r="AK3398" s="7">
        <f t="shared" si="1877"/>
        <v>0</v>
      </c>
      <c r="AL3398" s="7">
        <f t="shared" si="1878"/>
        <v>0</v>
      </c>
      <c r="AM3398" s="2">
        <f t="shared" si="1879"/>
        <v>0</v>
      </c>
      <c r="AN3398" s="2">
        <f t="shared" si="1880"/>
        <v>0</v>
      </c>
      <c r="AO3398" s="2">
        <f t="shared" si="1881"/>
        <v>0</v>
      </c>
      <c r="AP3398" s="2">
        <f t="shared" si="1882"/>
        <v>0</v>
      </c>
      <c r="AR3398" t="str">
        <f t="shared" si="1883"/>
        <v>Morgan</v>
      </c>
      <c r="AS3398" t="s">
        <v>1908</v>
      </c>
      <c r="AT3398" s="182">
        <v>1</v>
      </c>
      <c r="AV3398" s="98">
        <v>49</v>
      </c>
      <c r="AW3398" s="100">
        <v>29</v>
      </c>
      <c r="AX3398" s="106">
        <f t="shared" si="1884"/>
        <v>49029</v>
      </c>
      <c r="AZ3398" s="7" t="s">
        <v>2975</v>
      </c>
      <c r="BA3398" s="182" t="s">
        <v>3015</v>
      </c>
      <c r="BJ3398" s="1">
        <v>0</v>
      </c>
    </row>
    <row r="3399" spans="1:62" hidden="1" outlineLevel="1">
      <c r="A3399" t="s">
        <v>1920</v>
      </c>
      <c r="B3399" t="s">
        <v>1908</v>
      </c>
      <c r="C3399" s="1">
        <f t="shared" si="1867"/>
        <v>2</v>
      </c>
      <c r="D3399" s="7">
        <f>IF(P3399&gt;0,RANK(P3399,(P3399:R3399,S3399:AG3399)),0)</f>
        <v>0</v>
      </c>
      <c r="E3399" s="7">
        <f>IF(Q3399&gt;0,RANK(Q3399,(P3399:R3399,S3399:AG3399)),0)</f>
        <v>0</v>
      </c>
      <c r="F3399" s="7">
        <f>IF(R3399&gt;0,RANK(R3399,(P3399:R3399,S3399:AG3399)),0)</f>
        <v>1</v>
      </c>
      <c r="G3399" s="7">
        <f>IF(S3399&gt;0,RANK(S3399,(P3399:R3399,S3399:AG3399)),0)</f>
        <v>0</v>
      </c>
      <c r="H3399" s="49">
        <f t="shared" si="1868"/>
        <v>2</v>
      </c>
      <c r="I3399" s="178">
        <f t="shared" si="1869"/>
        <v>1</v>
      </c>
      <c r="J3399" s="2"/>
      <c r="K3399" s="2">
        <f t="shared" si="1870"/>
        <v>0</v>
      </c>
      <c r="L3399" s="2">
        <f t="shared" si="1871"/>
        <v>0</v>
      </c>
      <c r="M3399" s="2">
        <f t="shared" si="1872"/>
        <v>1</v>
      </c>
      <c r="N3399" s="2">
        <f t="shared" si="1873"/>
        <v>0</v>
      </c>
      <c r="O3399" s="2">
        <f t="shared" si="1874"/>
        <v>0</v>
      </c>
      <c r="P3399" s="1">
        <v>0</v>
      </c>
      <c r="R3399" s="1">
        <v>2</v>
      </c>
      <c r="X3399" s="1">
        <v>0</v>
      </c>
      <c r="Z3399" s="1">
        <f t="shared" si="1885"/>
        <v>0</v>
      </c>
      <c r="AC3399" s="1">
        <v>0</v>
      </c>
      <c r="AI3399" s="7">
        <f t="shared" si="1875"/>
        <v>0</v>
      </c>
      <c r="AJ3399" s="7">
        <f t="shared" si="1876"/>
        <v>0</v>
      </c>
      <c r="AK3399" s="7">
        <f t="shared" si="1877"/>
        <v>0</v>
      </c>
      <c r="AL3399" s="7">
        <f t="shared" si="1878"/>
        <v>0</v>
      </c>
      <c r="AM3399" s="2">
        <f t="shared" si="1879"/>
        <v>0</v>
      </c>
      <c r="AN3399" s="2">
        <f t="shared" si="1880"/>
        <v>0</v>
      </c>
      <c r="AO3399" s="2">
        <f t="shared" si="1881"/>
        <v>0</v>
      </c>
      <c r="AP3399" s="2">
        <f t="shared" si="1882"/>
        <v>0</v>
      </c>
      <c r="AR3399" t="str">
        <f t="shared" si="1883"/>
        <v>Piute</v>
      </c>
      <c r="AS3399" t="s">
        <v>1908</v>
      </c>
      <c r="AT3399" s="182">
        <v>2</v>
      </c>
      <c r="AV3399" s="98">
        <v>49</v>
      </c>
      <c r="AW3399" s="100">
        <v>31</v>
      </c>
      <c r="AX3399" s="106">
        <f t="shared" si="1884"/>
        <v>49031</v>
      </c>
      <c r="AZ3399" s="7" t="s">
        <v>2975</v>
      </c>
      <c r="BA3399" s="182" t="s">
        <v>3015</v>
      </c>
      <c r="BJ3399" s="1">
        <v>0</v>
      </c>
    </row>
    <row r="3400" spans="1:62" hidden="1" outlineLevel="1">
      <c r="A3400" t="s">
        <v>1327</v>
      </c>
      <c r="B3400" t="s">
        <v>1908</v>
      </c>
      <c r="C3400" s="1">
        <f t="shared" si="1867"/>
        <v>12</v>
      </c>
      <c r="D3400" s="7">
        <f>IF(P3400&gt;0,RANK(P3400,(P3400:R3400,S3400:AG3400)),0)</f>
        <v>2</v>
      </c>
      <c r="E3400" s="7">
        <f>IF(Q3400&gt;0,RANK(Q3400,(P3400:R3400,S3400:AG3400)),0)</f>
        <v>0</v>
      </c>
      <c r="F3400" s="7">
        <f>IF(R3400&gt;0,RANK(R3400,(P3400:R3400,S3400:AG3400)),0)</f>
        <v>1</v>
      </c>
      <c r="G3400" s="7">
        <f>IF(S3400&gt;0,RANK(S3400,(P3400:R3400,S3400:AG3400)),0)</f>
        <v>0</v>
      </c>
      <c r="H3400" s="49">
        <f t="shared" si="1868"/>
        <v>1</v>
      </c>
      <c r="I3400" s="178">
        <f t="shared" si="1869"/>
        <v>8.3333333333333329E-2</v>
      </c>
      <c r="J3400" s="2"/>
      <c r="K3400" s="2">
        <f t="shared" si="1870"/>
        <v>0.41666666666666669</v>
      </c>
      <c r="L3400" s="2">
        <f t="shared" si="1871"/>
        <v>0</v>
      </c>
      <c r="M3400" s="2">
        <f t="shared" si="1872"/>
        <v>0.5</v>
      </c>
      <c r="N3400" s="2">
        <f t="shared" si="1873"/>
        <v>0</v>
      </c>
      <c r="O3400" s="2">
        <f t="shared" si="1874"/>
        <v>8.3333333333333259E-2</v>
      </c>
      <c r="P3400" s="1">
        <v>5</v>
      </c>
      <c r="R3400" s="1">
        <v>6</v>
      </c>
      <c r="X3400" s="1">
        <v>1</v>
      </c>
      <c r="Z3400" s="1">
        <f t="shared" si="1885"/>
        <v>0</v>
      </c>
      <c r="AC3400" s="1">
        <v>0</v>
      </c>
      <c r="AI3400" s="7">
        <f t="shared" si="1875"/>
        <v>0</v>
      </c>
      <c r="AJ3400" s="7">
        <f t="shared" si="1876"/>
        <v>0</v>
      </c>
      <c r="AK3400" s="7">
        <f t="shared" si="1877"/>
        <v>0</v>
      </c>
      <c r="AL3400" s="7">
        <f t="shared" si="1878"/>
        <v>0</v>
      </c>
      <c r="AM3400" s="2">
        <f t="shared" si="1879"/>
        <v>0</v>
      </c>
      <c r="AN3400" s="2">
        <f t="shared" si="1880"/>
        <v>0</v>
      </c>
      <c r="AO3400" s="2">
        <f t="shared" si="1881"/>
        <v>0</v>
      </c>
      <c r="AP3400" s="2">
        <f t="shared" si="1882"/>
        <v>0</v>
      </c>
      <c r="AR3400" t="str">
        <f t="shared" si="1883"/>
        <v>Rich</v>
      </c>
      <c r="AS3400" t="s">
        <v>1908</v>
      </c>
      <c r="AT3400" s="182">
        <v>1</v>
      </c>
      <c r="AV3400" s="98">
        <v>49</v>
      </c>
      <c r="AW3400" s="100">
        <v>33</v>
      </c>
      <c r="AX3400" s="106">
        <f t="shared" si="1884"/>
        <v>49033</v>
      </c>
      <c r="AZ3400" s="7" t="s">
        <v>2975</v>
      </c>
      <c r="BA3400" s="182" t="s">
        <v>3015</v>
      </c>
      <c r="BJ3400" s="1">
        <v>0</v>
      </c>
    </row>
    <row r="3401" spans="1:62" hidden="1" outlineLevel="1">
      <c r="A3401" t="s">
        <v>2391</v>
      </c>
      <c r="B3401" t="s">
        <v>1908</v>
      </c>
      <c r="C3401" s="1">
        <f t="shared" si="1867"/>
        <v>44406</v>
      </c>
      <c r="D3401" s="7">
        <f>IF(P3401&gt;0,RANK(P3401,(P3401:R3401,S3401:AG3401)),0)</f>
        <v>2</v>
      </c>
      <c r="E3401" s="7">
        <f>IF(Q3401&gt;0,RANK(Q3401,(P3401:R3401,S3401:AG3401)),0)</f>
        <v>0</v>
      </c>
      <c r="F3401" s="7">
        <f>IF(R3401&gt;0,RANK(R3401,(P3401:R3401,S3401:AG3401)),0)</f>
        <v>1</v>
      </c>
      <c r="G3401" s="7">
        <f>IF(S3401&gt;0,RANK(S3401,(P3401:R3401,S3401:AG3401)),0)</f>
        <v>0</v>
      </c>
      <c r="H3401" s="49">
        <f t="shared" si="1868"/>
        <v>25751</v>
      </c>
      <c r="I3401" s="178">
        <f t="shared" si="1869"/>
        <v>0.5798991127325136</v>
      </c>
      <c r="J3401" s="2"/>
      <c r="K3401" s="2">
        <f t="shared" si="1870"/>
        <v>0.20835022294284555</v>
      </c>
      <c r="L3401" s="2">
        <f t="shared" si="1871"/>
        <v>0</v>
      </c>
      <c r="M3401" s="2">
        <f t="shared" si="1872"/>
        <v>0.78824933567535915</v>
      </c>
      <c r="N3401" s="2">
        <f t="shared" si="1873"/>
        <v>0</v>
      </c>
      <c r="O3401" s="2">
        <f t="shared" si="1874"/>
        <v>3.4004413817952939E-3</v>
      </c>
      <c r="P3401" s="1">
        <v>9252</v>
      </c>
      <c r="R3401" s="1">
        <v>35003</v>
      </c>
      <c r="X3401" s="1">
        <v>142</v>
      </c>
      <c r="Z3401" s="1">
        <f t="shared" si="1885"/>
        <v>1</v>
      </c>
      <c r="AC3401" s="1">
        <v>8</v>
      </c>
      <c r="AI3401" s="7">
        <f t="shared" si="1875"/>
        <v>0</v>
      </c>
      <c r="AJ3401" s="7">
        <f t="shared" si="1876"/>
        <v>0</v>
      </c>
      <c r="AK3401" s="7">
        <f t="shared" si="1877"/>
        <v>0</v>
      </c>
      <c r="AL3401" s="7">
        <f t="shared" si="1878"/>
        <v>0</v>
      </c>
      <c r="AM3401" s="2">
        <f t="shared" si="1879"/>
        <v>0</v>
      </c>
      <c r="AN3401" s="2">
        <f t="shared" si="1880"/>
        <v>0</v>
      </c>
      <c r="AO3401" s="2">
        <f t="shared" si="1881"/>
        <v>0</v>
      </c>
      <c r="AP3401" s="2">
        <f t="shared" si="1882"/>
        <v>0</v>
      </c>
      <c r="AR3401" t="str">
        <f t="shared" si="1883"/>
        <v>Salt Lake</v>
      </c>
      <c r="AS3401" t="s">
        <v>1908</v>
      </c>
      <c r="AT3401" s="182"/>
      <c r="AV3401" s="98">
        <v>49</v>
      </c>
      <c r="AW3401" s="100">
        <v>35</v>
      </c>
      <c r="AX3401" s="106">
        <f t="shared" si="1884"/>
        <v>49035</v>
      </c>
      <c r="AZ3401" s="7" t="s">
        <v>2975</v>
      </c>
      <c r="BA3401" s="182" t="s">
        <v>3015</v>
      </c>
      <c r="BJ3401" s="1">
        <v>1</v>
      </c>
    </row>
    <row r="3402" spans="1:62" hidden="1" outlineLevel="1">
      <c r="A3402" t="s">
        <v>1531</v>
      </c>
      <c r="B3402" t="s">
        <v>1908</v>
      </c>
      <c r="C3402" s="1">
        <f t="shared" si="1867"/>
        <v>152</v>
      </c>
      <c r="D3402" s="7">
        <f>IF(P3402&gt;0,RANK(P3402,(P3402:R3402,S3402:AG3402)),0)</f>
        <v>2</v>
      </c>
      <c r="E3402" s="7">
        <f>IF(Q3402&gt;0,RANK(Q3402,(P3402:R3402,S3402:AG3402)),0)</f>
        <v>0</v>
      </c>
      <c r="F3402" s="7">
        <f>IF(R3402&gt;0,RANK(R3402,(P3402:R3402,S3402:AG3402)),0)</f>
        <v>1</v>
      </c>
      <c r="G3402" s="7">
        <f>IF(S3402&gt;0,RANK(S3402,(P3402:R3402,S3402:AG3402)),0)</f>
        <v>0</v>
      </c>
      <c r="H3402" s="49">
        <f t="shared" si="1868"/>
        <v>50</v>
      </c>
      <c r="I3402" s="178">
        <f t="shared" si="1869"/>
        <v>0.32894736842105265</v>
      </c>
      <c r="J3402" s="2"/>
      <c r="K3402" s="2">
        <f t="shared" si="1870"/>
        <v>0.33552631578947367</v>
      </c>
      <c r="L3402" s="2">
        <f t="shared" si="1871"/>
        <v>0</v>
      </c>
      <c r="M3402" s="2">
        <f t="shared" si="1872"/>
        <v>0.66447368421052633</v>
      </c>
      <c r="N3402" s="2">
        <f t="shared" si="1873"/>
        <v>0</v>
      </c>
      <c r="O3402" s="2">
        <f t="shared" si="1874"/>
        <v>0</v>
      </c>
      <c r="P3402" s="1">
        <v>51</v>
      </c>
      <c r="R3402" s="1">
        <v>101</v>
      </c>
      <c r="X3402" s="1">
        <v>0</v>
      </c>
      <c r="Z3402" s="1">
        <f t="shared" si="1885"/>
        <v>0</v>
      </c>
      <c r="AC3402" s="1">
        <v>0</v>
      </c>
      <c r="AI3402" s="7">
        <f t="shared" si="1875"/>
        <v>0</v>
      </c>
      <c r="AJ3402" s="7">
        <f t="shared" si="1876"/>
        <v>0</v>
      </c>
      <c r="AK3402" s="7">
        <f t="shared" si="1877"/>
        <v>0</v>
      </c>
      <c r="AL3402" s="7">
        <f t="shared" si="1878"/>
        <v>0</v>
      </c>
      <c r="AM3402" s="2">
        <f t="shared" si="1879"/>
        <v>0</v>
      </c>
      <c r="AN3402" s="2">
        <f t="shared" si="1880"/>
        <v>0</v>
      </c>
      <c r="AO3402" s="2">
        <f t="shared" si="1881"/>
        <v>0</v>
      </c>
      <c r="AP3402" s="2">
        <f t="shared" si="1882"/>
        <v>0</v>
      </c>
      <c r="AR3402" t="str">
        <f t="shared" si="1883"/>
        <v>San Juan</v>
      </c>
      <c r="AS3402" t="s">
        <v>1908</v>
      </c>
      <c r="AT3402" s="182">
        <v>3</v>
      </c>
      <c r="AV3402" s="98">
        <v>49</v>
      </c>
      <c r="AW3402" s="100">
        <v>37</v>
      </c>
      <c r="AX3402" s="106">
        <f t="shared" si="1884"/>
        <v>49037</v>
      </c>
      <c r="AZ3402" s="7" t="s">
        <v>2975</v>
      </c>
      <c r="BA3402" s="182" t="s">
        <v>3015</v>
      </c>
      <c r="BJ3402" s="1">
        <v>0</v>
      </c>
    </row>
    <row r="3403" spans="1:62" hidden="1" outlineLevel="1">
      <c r="A3403" t="s">
        <v>1154</v>
      </c>
      <c r="B3403" t="s">
        <v>1908</v>
      </c>
      <c r="C3403" s="1">
        <f t="shared" si="1867"/>
        <v>330</v>
      </c>
      <c r="D3403" s="7">
        <f>IF(P3403&gt;0,RANK(P3403,(P3403:R3403,S3403:AG3403)),0)</f>
        <v>2</v>
      </c>
      <c r="E3403" s="7">
        <f>IF(Q3403&gt;0,RANK(Q3403,(P3403:R3403,S3403:AG3403)),0)</f>
        <v>0</v>
      </c>
      <c r="F3403" s="7">
        <f>IF(R3403&gt;0,RANK(R3403,(P3403:R3403,S3403:AG3403)),0)</f>
        <v>1</v>
      </c>
      <c r="G3403" s="7">
        <f>IF(S3403&gt;0,RANK(S3403,(P3403:R3403,S3403:AG3403)),0)</f>
        <v>0</v>
      </c>
      <c r="H3403" s="49">
        <f t="shared" si="1868"/>
        <v>239</v>
      </c>
      <c r="I3403" s="178">
        <f t="shared" si="1869"/>
        <v>0.72424242424242424</v>
      </c>
      <c r="J3403" s="2"/>
      <c r="K3403" s="2">
        <f t="shared" si="1870"/>
        <v>0.13333333333333333</v>
      </c>
      <c r="L3403" s="2">
        <f t="shared" si="1871"/>
        <v>0</v>
      </c>
      <c r="M3403" s="2">
        <f t="shared" si="1872"/>
        <v>0.85757575757575755</v>
      </c>
      <c r="N3403" s="2">
        <f t="shared" si="1873"/>
        <v>0</v>
      </c>
      <c r="O3403" s="2">
        <f t="shared" si="1874"/>
        <v>9.0909090909091494E-3</v>
      </c>
      <c r="P3403" s="1">
        <v>44</v>
      </c>
      <c r="R3403" s="1">
        <v>283</v>
      </c>
      <c r="X3403" s="1">
        <v>3</v>
      </c>
      <c r="Z3403" s="1">
        <f t="shared" si="1885"/>
        <v>0</v>
      </c>
      <c r="AC3403" s="1">
        <v>0</v>
      </c>
      <c r="AI3403" s="7">
        <f t="shared" si="1875"/>
        <v>0</v>
      </c>
      <c r="AJ3403" s="7">
        <f t="shared" si="1876"/>
        <v>0</v>
      </c>
      <c r="AK3403" s="7">
        <f t="shared" si="1877"/>
        <v>0</v>
      </c>
      <c r="AL3403" s="7">
        <f t="shared" si="1878"/>
        <v>0</v>
      </c>
      <c r="AM3403" s="2">
        <f t="shared" si="1879"/>
        <v>0</v>
      </c>
      <c r="AN3403" s="2">
        <f t="shared" si="1880"/>
        <v>0</v>
      </c>
      <c r="AO3403" s="2">
        <f t="shared" si="1881"/>
        <v>0</v>
      </c>
      <c r="AP3403" s="2">
        <f t="shared" si="1882"/>
        <v>0</v>
      </c>
      <c r="AR3403" t="str">
        <f t="shared" si="1883"/>
        <v>Sanpete</v>
      </c>
      <c r="AS3403" t="s">
        <v>1908</v>
      </c>
      <c r="AT3403" s="182"/>
      <c r="AV3403" s="98">
        <v>49</v>
      </c>
      <c r="AW3403" s="100">
        <v>39</v>
      </c>
      <c r="AX3403" s="106">
        <f t="shared" si="1884"/>
        <v>49039</v>
      </c>
      <c r="AZ3403" s="7" t="s">
        <v>2975</v>
      </c>
      <c r="BA3403" s="182" t="s">
        <v>3015</v>
      </c>
      <c r="BJ3403" s="1">
        <v>0</v>
      </c>
    </row>
    <row r="3404" spans="1:62" hidden="1" outlineLevel="1">
      <c r="A3404" t="s">
        <v>1674</v>
      </c>
      <c r="B3404" t="s">
        <v>1908</v>
      </c>
      <c r="C3404" s="1">
        <f t="shared" si="1867"/>
        <v>119</v>
      </c>
      <c r="D3404" s="7">
        <f>IF(P3404&gt;0,RANK(P3404,(P3404:R3404,S3404:AG3404)),0)</f>
        <v>2</v>
      </c>
      <c r="E3404" s="7">
        <f>IF(Q3404&gt;0,RANK(Q3404,(P3404:R3404,S3404:AG3404)),0)</f>
        <v>0</v>
      </c>
      <c r="F3404" s="7">
        <f>IF(R3404&gt;0,RANK(R3404,(P3404:R3404,S3404:AG3404)),0)</f>
        <v>1</v>
      </c>
      <c r="G3404" s="7">
        <f>IF(S3404&gt;0,RANK(S3404,(P3404:R3404,S3404:AG3404)),0)</f>
        <v>0</v>
      </c>
      <c r="H3404" s="49">
        <f t="shared" si="1868"/>
        <v>51</v>
      </c>
      <c r="I3404" s="178">
        <f t="shared" si="1869"/>
        <v>0.42857142857142855</v>
      </c>
      <c r="J3404" s="2"/>
      <c r="K3404" s="2">
        <f t="shared" si="1870"/>
        <v>0.2857142857142857</v>
      </c>
      <c r="L3404" s="2">
        <f t="shared" si="1871"/>
        <v>0</v>
      </c>
      <c r="M3404" s="2">
        <f t="shared" si="1872"/>
        <v>0.7142857142857143</v>
      </c>
      <c r="N3404" s="2">
        <f t="shared" si="1873"/>
        <v>0</v>
      </c>
      <c r="O3404" s="2">
        <f t="shared" si="1874"/>
        <v>0</v>
      </c>
      <c r="P3404" s="1">
        <v>34</v>
      </c>
      <c r="R3404" s="1">
        <v>85</v>
      </c>
      <c r="X3404" s="1">
        <v>0</v>
      </c>
      <c r="Z3404" s="1">
        <f t="shared" si="1885"/>
        <v>0</v>
      </c>
      <c r="AC3404" s="1">
        <v>0</v>
      </c>
      <c r="AI3404" s="7">
        <f t="shared" si="1875"/>
        <v>0</v>
      </c>
      <c r="AJ3404" s="7">
        <f t="shared" si="1876"/>
        <v>0</v>
      </c>
      <c r="AK3404" s="7">
        <f t="shared" si="1877"/>
        <v>0</v>
      </c>
      <c r="AL3404" s="7">
        <f t="shared" si="1878"/>
        <v>0</v>
      </c>
      <c r="AM3404" s="2">
        <f t="shared" si="1879"/>
        <v>0</v>
      </c>
      <c r="AN3404" s="2">
        <f t="shared" si="1880"/>
        <v>0</v>
      </c>
      <c r="AO3404" s="2">
        <f t="shared" si="1881"/>
        <v>0</v>
      </c>
      <c r="AP3404" s="2">
        <f t="shared" si="1882"/>
        <v>0</v>
      </c>
      <c r="AR3404" t="str">
        <f t="shared" si="1883"/>
        <v>Sevier</v>
      </c>
      <c r="AS3404" t="s">
        <v>1908</v>
      </c>
      <c r="AT3404" s="182">
        <v>2</v>
      </c>
      <c r="AV3404" s="98">
        <v>49</v>
      </c>
      <c r="AW3404" s="100">
        <v>41</v>
      </c>
      <c r="AX3404" s="106">
        <f t="shared" si="1884"/>
        <v>49041</v>
      </c>
      <c r="AZ3404" s="7" t="s">
        <v>2975</v>
      </c>
      <c r="BA3404" s="182" t="s">
        <v>3015</v>
      </c>
      <c r="BJ3404" s="1">
        <v>0</v>
      </c>
    </row>
    <row r="3405" spans="1:62" hidden="1" outlineLevel="1">
      <c r="A3405" t="s">
        <v>867</v>
      </c>
      <c r="B3405" t="s">
        <v>1908</v>
      </c>
      <c r="C3405" s="1">
        <f t="shared" si="1867"/>
        <v>2408</v>
      </c>
      <c r="D3405" s="7">
        <f>IF(P3405&gt;0,RANK(P3405,(P3405:R3405,S3405:AG3405)),0)</f>
        <v>2</v>
      </c>
      <c r="E3405" s="7">
        <f>IF(Q3405&gt;0,RANK(Q3405,(P3405:R3405,S3405:AG3405)),0)</f>
        <v>0</v>
      </c>
      <c r="F3405" s="7">
        <f>IF(R3405&gt;0,RANK(R3405,(P3405:R3405,S3405:AG3405)),0)</f>
        <v>1</v>
      </c>
      <c r="G3405" s="7">
        <f>IF(S3405&gt;0,RANK(S3405,(P3405:R3405,S3405:AG3405)),0)</f>
        <v>0</v>
      </c>
      <c r="H3405" s="49">
        <f t="shared" si="1868"/>
        <v>894</v>
      </c>
      <c r="I3405" s="178">
        <f t="shared" si="1869"/>
        <v>0.37126245847176081</v>
      </c>
      <c r="J3405" s="2"/>
      <c r="K3405" s="2">
        <f t="shared" si="1870"/>
        <v>0.31187707641196011</v>
      </c>
      <c r="L3405" s="2">
        <f t="shared" si="1871"/>
        <v>0</v>
      </c>
      <c r="M3405" s="2">
        <f t="shared" si="1872"/>
        <v>0.68313953488372092</v>
      </c>
      <c r="N3405" s="2">
        <f t="shared" si="1873"/>
        <v>0</v>
      </c>
      <c r="O3405" s="2">
        <f t="shared" si="1874"/>
        <v>4.983388704319025E-3</v>
      </c>
      <c r="P3405" s="1">
        <v>751</v>
      </c>
      <c r="R3405" s="1">
        <v>1645</v>
      </c>
      <c r="X3405" s="1">
        <v>12</v>
      </c>
      <c r="Z3405" s="1">
        <f t="shared" si="1885"/>
        <v>0</v>
      </c>
      <c r="AC3405" s="1">
        <v>0</v>
      </c>
      <c r="AI3405" s="7">
        <f t="shared" si="1875"/>
        <v>0</v>
      </c>
      <c r="AJ3405" s="7">
        <f t="shared" si="1876"/>
        <v>0</v>
      </c>
      <c r="AK3405" s="7">
        <f t="shared" si="1877"/>
        <v>0</v>
      </c>
      <c r="AL3405" s="7">
        <f t="shared" si="1878"/>
        <v>0</v>
      </c>
      <c r="AM3405" s="2">
        <f t="shared" si="1879"/>
        <v>0</v>
      </c>
      <c r="AN3405" s="2">
        <f t="shared" si="1880"/>
        <v>0</v>
      </c>
      <c r="AO3405" s="2">
        <f t="shared" si="1881"/>
        <v>0</v>
      </c>
      <c r="AP3405" s="2">
        <f t="shared" si="1882"/>
        <v>0</v>
      </c>
      <c r="AR3405" t="str">
        <f t="shared" si="1883"/>
        <v>Summit</v>
      </c>
      <c r="AS3405" t="s">
        <v>1908</v>
      </c>
      <c r="AT3405" s="182">
        <v>1</v>
      </c>
      <c r="AV3405" s="98">
        <v>49</v>
      </c>
      <c r="AW3405" s="100">
        <v>43</v>
      </c>
      <c r="AX3405" s="106">
        <f t="shared" si="1884"/>
        <v>49043</v>
      </c>
      <c r="AZ3405" s="7" t="s">
        <v>2975</v>
      </c>
      <c r="BA3405" s="182" t="s">
        <v>3015</v>
      </c>
      <c r="BJ3405" s="1">
        <v>0</v>
      </c>
    </row>
    <row r="3406" spans="1:62" hidden="1" outlineLevel="1">
      <c r="A3406" t="s">
        <v>406</v>
      </c>
      <c r="B3406" t="s">
        <v>1908</v>
      </c>
      <c r="C3406" s="1">
        <f t="shared" si="1867"/>
        <v>1233</v>
      </c>
      <c r="D3406" s="7">
        <f>IF(P3406&gt;0,RANK(P3406,(P3406:R3406,S3406:AG3406)),0)</f>
        <v>2</v>
      </c>
      <c r="E3406" s="7">
        <f>IF(Q3406&gt;0,RANK(Q3406,(P3406:R3406,S3406:AG3406)),0)</f>
        <v>0</v>
      </c>
      <c r="F3406" s="7">
        <f>IF(R3406&gt;0,RANK(R3406,(P3406:R3406,S3406:AG3406)),0)</f>
        <v>1</v>
      </c>
      <c r="G3406" s="7">
        <f>IF(S3406&gt;0,RANK(S3406,(P3406:R3406,S3406:AG3406)),0)</f>
        <v>0</v>
      </c>
      <c r="H3406" s="49">
        <f t="shared" si="1868"/>
        <v>746</v>
      </c>
      <c r="I3406" s="178">
        <f t="shared" si="1869"/>
        <v>0.60502838605028386</v>
      </c>
      <c r="J3406" s="2"/>
      <c r="K3406" s="2">
        <f t="shared" si="1870"/>
        <v>0.19464720194647203</v>
      </c>
      <c r="L3406" s="2">
        <f t="shared" si="1871"/>
        <v>0</v>
      </c>
      <c r="M3406" s="2">
        <f t="shared" si="1872"/>
        <v>0.79967558799675587</v>
      </c>
      <c r="N3406" s="2">
        <f t="shared" si="1873"/>
        <v>0</v>
      </c>
      <c r="O3406" s="2">
        <f t="shared" si="1874"/>
        <v>5.6772100567721306E-3</v>
      </c>
      <c r="P3406" s="1">
        <v>240</v>
      </c>
      <c r="R3406" s="1">
        <v>986</v>
      </c>
      <c r="X3406" s="1">
        <v>7</v>
      </c>
      <c r="Z3406" s="1">
        <f t="shared" si="1885"/>
        <v>0</v>
      </c>
      <c r="AC3406" s="1">
        <v>0</v>
      </c>
      <c r="AI3406" s="7">
        <f t="shared" si="1875"/>
        <v>0</v>
      </c>
      <c r="AJ3406" s="7">
        <f t="shared" si="1876"/>
        <v>0</v>
      </c>
      <c r="AK3406" s="7">
        <f t="shared" si="1877"/>
        <v>0</v>
      </c>
      <c r="AL3406" s="7">
        <f t="shared" si="1878"/>
        <v>0</v>
      </c>
      <c r="AM3406" s="2">
        <f t="shared" si="1879"/>
        <v>0</v>
      </c>
      <c r="AN3406" s="2">
        <f t="shared" si="1880"/>
        <v>0</v>
      </c>
      <c r="AO3406" s="2">
        <f t="shared" si="1881"/>
        <v>0</v>
      </c>
      <c r="AP3406" s="2">
        <f t="shared" si="1882"/>
        <v>0</v>
      </c>
      <c r="AR3406" t="str">
        <f t="shared" si="1883"/>
        <v>Tooele</v>
      </c>
      <c r="AS3406" t="s">
        <v>1908</v>
      </c>
      <c r="AT3406" s="182">
        <v>2</v>
      </c>
      <c r="AV3406" s="98">
        <v>49</v>
      </c>
      <c r="AW3406" s="100">
        <v>45</v>
      </c>
      <c r="AX3406" s="106">
        <f t="shared" si="1884"/>
        <v>49045</v>
      </c>
      <c r="AZ3406" s="7" t="s">
        <v>2975</v>
      </c>
      <c r="BA3406" s="182" t="s">
        <v>3015</v>
      </c>
      <c r="BJ3406" s="1">
        <v>0</v>
      </c>
    </row>
    <row r="3407" spans="1:62" hidden="1" outlineLevel="1">
      <c r="A3407" t="s">
        <v>823</v>
      </c>
      <c r="B3407" t="s">
        <v>1908</v>
      </c>
      <c r="C3407" s="1">
        <f t="shared" si="1867"/>
        <v>177</v>
      </c>
      <c r="D3407" s="7">
        <f>IF(P3407&gt;0,RANK(P3407,(P3407:R3407,S3407:AG3407)),0)</f>
        <v>2</v>
      </c>
      <c r="E3407" s="7">
        <f>IF(Q3407&gt;0,RANK(Q3407,(P3407:R3407,S3407:AG3407)),0)</f>
        <v>0</v>
      </c>
      <c r="F3407" s="7">
        <f>IF(R3407&gt;0,RANK(R3407,(P3407:R3407,S3407:AG3407)),0)</f>
        <v>1</v>
      </c>
      <c r="G3407" s="7">
        <f>IF(S3407&gt;0,RANK(S3407,(P3407:R3407,S3407:AG3407)),0)</f>
        <v>0</v>
      </c>
      <c r="H3407" s="49">
        <f t="shared" si="1868"/>
        <v>96</v>
      </c>
      <c r="I3407" s="178">
        <f t="shared" si="1869"/>
        <v>0.5423728813559322</v>
      </c>
      <c r="J3407" s="2"/>
      <c r="K3407" s="2">
        <f t="shared" si="1870"/>
        <v>0.22033898305084745</v>
      </c>
      <c r="L3407" s="2">
        <f t="shared" si="1871"/>
        <v>0</v>
      </c>
      <c r="M3407" s="2">
        <f t="shared" si="1872"/>
        <v>0.76271186440677963</v>
      </c>
      <c r="N3407" s="2">
        <f t="shared" si="1873"/>
        <v>0</v>
      </c>
      <c r="O3407" s="2">
        <f t="shared" si="1874"/>
        <v>1.6949152542372947E-2</v>
      </c>
      <c r="P3407" s="1">
        <v>39</v>
      </c>
      <c r="R3407" s="1">
        <v>135</v>
      </c>
      <c r="X3407" s="1">
        <v>3</v>
      </c>
      <c r="Z3407" s="1">
        <f t="shared" si="1885"/>
        <v>0</v>
      </c>
      <c r="AC3407" s="1">
        <v>0</v>
      </c>
      <c r="AI3407" s="7">
        <f t="shared" si="1875"/>
        <v>0</v>
      </c>
      <c r="AJ3407" s="7">
        <f t="shared" si="1876"/>
        <v>0</v>
      </c>
      <c r="AK3407" s="7">
        <f t="shared" si="1877"/>
        <v>0</v>
      </c>
      <c r="AL3407" s="7">
        <f t="shared" si="1878"/>
        <v>0</v>
      </c>
      <c r="AM3407" s="2">
        <f t="shared" si="1879"/>
        <v>0</v>
      </c>
      <c r="AN3407" s="2">
        <f t="shared" si="1880"/>
        <v>0</v>
      </c>
      <c r="AO3407" s="2">
        <f t="shared" si="1881"/>
        <v>0</v>
      </c>
      <c r="AP3407" s="2">
        <f t="shared" si="1882"/>
        <v>0</v>
      </c>
      <c r="AR3407" t="str">
        <f t="shared" si="1883"/>
        <v>Uintah</v>
      </c>
      <c r="AS3407" t="s">
        <v>1908</v>
      </c>
      <c r="AT3407" s="182">
        <v>1</v>
      </c>
      <c r="AV3407" s="98">
        <v>49</v>
      </c>
      <c r="AW3407" s="100">
        <v>47</v>
      </c>
      <c r="AX3407" s="106">
        <f t="shared" si="1884"/>
        <v>49047</v>
      </c>
      <c r="AZ3407" s="7" t="s">
        <v>2975</v>
      </c>
      <c r="BA3407" s="182" t="s">
        <v>3015</v>
      </c>
      <c r="BJ3407" s="1">
        <v>0</v>
      </c>
    </row>
    <row r="3408" spans="1:62" hidden="1" outlineLevel="1">
      <c r="A3408" t="s">
        <v>447</v>
      </c>
      <c r="B3408" t="s">
        <v>1908</v>
      </c>
      <c r="C3408" s="1">
        <f t="shared" si="1867"/>
        <v>7756</v>
      </c>
      <c r="D3408" s="7">
        <f>IF(P3408&gt;0,RANK(P3408,(P3408:R3408,S3408:AG3408)),0)</f>
        <v>2</v>
      </c>
      <c r="E3408" s="7">
        <f>IF(Q3408&gt;0,RANK(Q3408,(P3408:R3408,S3408:AG3408)),0)</f>
        <v>0</v>
      </c>
      <c r="F3408" s="7">
        <f>IF(R3408&gt;0,RANK(R3408,(P3408:R3408,S3408:AG3408)),0)</f>
        <v>1</v>
      </c>
      <c r="G3408" s="7">
        <f>IF(S3408&gt;0,RANK(S3408,(P3408:R3408,S3408:AG3408)),0)</f>
        <v>0</v>
      </c>
      <c r="H3408" s="49">
        <f t="shared" si="1868"/>
        <v>5457</v>
      </c>
      <c r="I3408" s="178">
        <f t="shared" si="1869"/>
        <v>0.70358432181536879</v>
      </c>
      <c r="J3408" s="2"/>
      <c r="K3408" s="2">
        <f t="shared" si="1870"/>
        <v>0.14530685920577618</v>
      </c>
      <c r="L3408" s="2">
        <f t="shared" si="1871"/>
        <v>0</v>
      </c>
      <c r="M3408" s="2">
        <f t="shared" si="1872"/>
        <v>0.84889118102114491</v>
      </c>
      <c r="N3408" s="2">
        <f t="shared" si="1873"/>
        <v>0</v>
      </c>
      <c r="O3408" s="2">
        <f t="shared" si="1874"/>
        <v>5.8019597730788464E-3</v>
      </c>
      <c r="P3408" s="1">
        <v>1127</v>
      </c>
      <c r="R3408" s="1">
        <v>6584</v>
      </c>
      <c r="X3408" s="1">
        <v>34</v>
      </c>
      <c r="Z3408" s="1">
        <f t="shared" si="1885"/>
        <v>5</v>
      </c>
      <c r="AC3408" s="1">
        <v>6</v>
      </c>
      <c r="AI3408" s="7">
        <f t="shared" si="1875"/>
        <v>0</v>
      </c>
      <c r="AJ3408" s="7">
        <f t="shared" si="1876"/>
        <v>0</v>
      </c>
      <c r="AK3408" s="7">
        <f t="shared" si="1877"/>
        <v>0</v>
      </c>
      <c r="AL3408" s="7">
        <f t="shared" si="1878"/>
        <v>0</v>
      </c>
      <c r="AM3408" s="2">
        <f t="shared" si="1879"/>
        <v>0</v>
      </c>
      <c r="AN3408" s="2">
        <f t="shared" si="1880"/>
        <v>0</v>
      </c>
      <c r="AO3408" s="2">
        <f t="shared" si="1881"/>
        <v>0</v>
      </c>
      <c r="AP3408" s="2">
        <f t="shared" si="1882"/>
        <v>0</v>
      </c>
      <c r="AR3408" t="str">
        <f t="shared" si="1883"/>
        <v>Utah</v>
      </c>
      <c r="AS3408" t="s">
        <v>1908</v>
      </c>
      <c r="AT3408" s="182"/>
      <c r="AV3408" s="98">
        <v>49</v>
      </c>
      <c r="AW3408" s="100">
        <v>49</v>
      </c>
      <c r="AX3408" s="106">
        <f t="shared" si="1884"/>
        <v>49049</v>
      </c>
      <c r="AZ3408" s="7" t="s">
        <v>2975</v>
      </c>
      <c r="BA3408" s="182" t="s">
        <v>3015</v>
      </c>
      <c r="BJ3408" s="1">
        <v>5</v>
      </c>
    </row>
    <row r="3409" spans="1:62" hidden="1" outlineLevel="1">
      <c r="A3409" t="s">
        <v>1916</v>
      </c>
      <c r="B3409" t="s">
        <v>1908</v>
      </c>
      <c r="C3409" s="1">
        <f t="shared" si="1867"/>
        <v>729</v>
      </c>
      <c r="D3409" s="7">
        <f>IF(P3409&gt;0,RANK(P3409,(P3409:R3409,S3409:AG3409)),0)</f>
        <v>2</v>
      </c>
      <c r="E3409" s="7">
        <f>IF(Q3409&gt;0,RANK(Q3409,(P3409:R3409,S3409:AG3409)),0)</f>
        <v>0</v>
      </c>
      <c r="F3409" s="7">
        <f>IF(R3409&gt;0,RANK(R3409,(P3409:R3409,S3409:AG3409)),0)</f>
        <v>1</v>
      </c>
      <c r="G3409" s="7">
        <f>IF(S3409&gt;0,RANK(S3409,(P3409:R3409,S3409:AG3409)),0)</f>
        <v>0</v>
      </c>
      <c r="H3409" s="49">
        <f t="shared" si="1868"/>
        <v>387</v>
      </c>
      <c r="I3409" s="178">
        <f t="shared" si="1869"/>
        <v>0.53086419753086422</v>
      </c>
      <c r="J3409" s="2"/>
      <c r="K3409" s="2">
        <f t="shared" si="1870"/>
        <v>0.23319615912208505</v>
      </c>
      <c r="L3409" s="2">
        <f t="shared" si="1871"/>
        <v>0</v>
      </c>
      <c r="M3409" s="2">
        <f t="shared" si="1872"/>
        <v>0.76406035665294925</v>
      </c>
      <c r="N3409" s="2">
        <f t="shared" si="1873"/>
        <v>0</v>
      </c>
      <c r="O3409" s="2">
        <f t="shared" si="1874"/>
        <v>2.743484224965731E-3</v>
      </c>
      <c r="P3409" s="1">
        <v>170</v>
      </c>
      <c r="R3409" s="1">
        <v>557</v>
      </c>
      <c r="X3409" s="1">
        <v>2</v>
      </c>
      <c r="Z3409" s="1">
        <f t="shared" si="1885"/>
        <v>0</v>
      </c>
      <c r="AC3409" s="1">
        <v>0</v>
      </c>
      <c r="AI3409" s="7">
        <f t="shared" si="1875"/>
        <v>0</v>
      </c>
      <c r="AJ3409" s="7">
        <f t="shared" si="1876"/>
        <v>0</v>
      </c>
      <c r="AK3409" s="7">
        <f t="shared" si="1877"/>
        <v>0</v>
      </c>
      <c r="AL3409" s="7">
        <f t="shared" si="1878"/>
        <v>0</v>
      </c>
      <c r="AM3409" s="2">
        <f t="shared" si="1879"/>
        <v>0</v>
      </c>
      <c r="AN3409" s="2">
        <f t="shared" si="1880"/>
        <v>0</v>
      </c>
      <c r="AO3409" s="2">
        <f t="shared" si="1881"/>
        <v>0</v>
      </c>
      <c r="AP3409" s="2">
        <f t="shared" si="1882"/>
        <v>0</v>
      </c>
      <c r="AR3409" t="str">
        <f t="shared" si="1883"/>
        <v>Wasatch</v>
      </c>
      <c r="AS3409" t="s">
        <v>1908</v>
      </c>
      <c r="AT3409" s="182">
        <v>3</v>
      </c>
      <c r="AV3409" s="98">
        <v>49</v>
      </c>
      <c r="AW3409" s="100">
        <v>51</v>
      </c>
      <c r="AX3409" s="106">
        <f t="shared" si="1884"/>
        <v>49051</v>
      </c>
      <c r="AZ3409" s="7" t="s">
        <v>2975</v>
      </c>
      <c r="BA3409" s="182" t="s">
        <v>3015</v>
      </c>
      <c r="BJ3409" s="1">
        <v>0</v>
      </c>
    </row>
    <row r="3410" spans="1:62" hidden="1" outlineLevel="1">
      <c r="A3410" t="s">
        <v>643</v>
      </c>
      <c r="B3410" t="s">
        <v>1908</v>
      </c>
      <c r="C3410" s="1">
        <f t="shared" si="1867"/>
        <v>2171</v>
      </c>
      <c r="D3410" s="7">
        <f>IF(P3410&gt;0,RANK(P3410,(P3410:R3410,S3410:AG3410)),0)</f>
        <v>2</v>
      </c>
      <c r="E3410" s="7">
        <f>IF(Q3410&gt;0,RANK(Q3410,(P3410:R3410,S3410:AG3410)),0)</f>
        <v>0</v>
      </c>
      <c r="F3410" s="7">
        <f>IF(R3410&gt;0,RANK(R3410,(P3410:R3410,S3410:AG3410)),0)</f>
        <v>1</v>
      </c>
      <c r="G3410" s="7">
        <f>IF(S3410&gt;0,RANK(S3410,(P3410:R3410,S3410:AG3410)),0)</f>
        <v>0</v>
      </c>
      <c r="H3410" s="49">
        <f t="shared" si="1868"/>
        <v>849</v>
      </c>
      <c r="I3410" s="178">
        <f t="shared" si="1869"/>
        <v>0.39106402579456473</v>
      </c>
      <c r="J3410" s="2"/>
      <c r="K3410" s="2">
        <f t="shared" si="1870"/>
        <v>0.30400736987563337</v>
      </c>
      <c r="L3410" s="2">
        <f t="shared" si="1871"/>
        <v>0</v>
      </c>
      <c r="M3410" s="2">
        <f t="shared" si="1872"/>
        <v>0.69507139567019804</v>
      </c>
      <c r="N3410" s="2">
        <f t="shared" si="1873"/>
        <v>0</v>
      </c>
      <c r="O3410" s="2">
        <f t="shared" si="1874"/>
        <v>9.2123445416858463E-4</v>
      </c>
      <c r="P3410" s="1">
        <v>660</v>
      </c>
      <c r="R3410" s="1">
        <v>1509</v>
      </c>
      <c r="X3410" s="1">
        <v>1</v>
      </c>
      <c r="Z3410" s="1">
        <f t="shared" si="1885"/>
        <v>0</v>
      </c>
      <c r="AC3410" s="1">
        <v>1</v>
      </c>
      <c r="AI3410" s="7">
        <f t="shared" si="1875"/>
        <v>0</v>
      </c>
      <c r="AJ3410" s="7">
        <f t="shared" si="1876"/>
        <v>0</v>
      </c>
      <c r="AK3410" s="7">
        <f t="shared" si="1877"/>
        <v>0</v>
      </c>
      <c r="AL3410" s="7">
        <f t="shared" si="1878"/>
        <v>0</v>
      </c>
      <c r="AM3410" s="2">
        <f t="shared" si="1879"/>
        <v>0</v>
      </c>
      <c r="AN3410" s="2">
        <f t="shared" si="1880"/>
        <v>0</v>
      </c>
      <c r="AO3410" s="2">
        <f t="shared" si="1881"/>
        <v>0</v>
      </c>
      <c r="AP3410" s="2">
        <f t="shared" si="1882"/>
        <v>0</v>
      </c>
      <c r="AR3410" t="str">
        <f t="shared" si="1883"/>
        <v>Washington</v>
      </c>
      <c r="AS3410" t="s">
        <v>1908</v>
      </c>
      <c r="AT3410" s="182">
        <v>2</v>
      </c>
      <c r="AV3410" s="98">
        <v>49</v>
      </c>
      <c r="AW3410" s="100">
        <v>53</v>
      </c>
      <c r="AX3410" s="106">
        <f t="shared" si="1884"/>
        <v>49053</v>
      </c>
      <c r="AZ3410" s="7" t="s">
        <v>2975</v>
      </c>
      <c r="BA3410" s="182" t="s">
        <v>3015</v>
      </c>
      <c r="BJ3410" s="1">
        <v>0</v>
      </c>
    </row>
    <row r="3411" spans="1:62" hidden="1" outlineLevel="1">
      <c r="A3411" t="s">
        <v>2161</v>
      </c>
      <c r="B3411" t="s">
        <v>1908</v>
      </c>
      <c r="C3411" s="1">
        <f t="shared" si="1867"/>
        <v>101</v>
      </c>
      <c r="D3411" s="7">
        <f>IF(P3411&gt;0,RANK(P3411,(P3411:R3411,S3411:AG3411)),0)</f>
        <v>2</v>
      </c>
      <c r="E3411" s="7">
        <f>IF(Q3411&gt;0,RANK(Q3411,(P3411:R3411,S3411:AG3411)),0)</f>
        <v>0</v>
      </c>
      <c r="F3411" s="7">
        <f>IF(R3411&gt;0,RANK(R3411,(P3411:R3411,S3411:AG3411)),0)</f>
        <v>1</v>
      </c>
      <c r="G3411" s="7">
        <f>IF(S3411&gt;0,RANK(S3411,(P3411:R3411,S3411:AG3411)),0)</f>
        <v>0</v>
      </c>
      <c r="H3411" s="49">
        <f t="shared" si="1868"/>
        <v>40</v>
      </c>
      <c r="I3411" s="178">
        <f t="shared" si="1869"/>
        <v>0.39603960396039606</v>
      </c>
      <c r="J3411" s="2"/>
      <c r="K3411" s="2">
        <f t="shared" si="1870"/>
        <v>0.29702970297029702</v>
      </c>
      <c r="L3411" s="2">
        <f t="shared" si="1871"/>
        <v>0</v>
      </c>
      <c r="M3411" s="2">
        <f t="shared" si="1872"/>
        <v>0.69306930693069302</v>
      </c>
      <c r="N3411" s="2">
        <f t="shared" si="1873"/>
        <v>0</v>
      </c>
      <c r="O3411" s="2">
        <f t="shared" si="1874"/>
        <v>9.9009900990099098E-3</v>
      </c>
      <c r="P3411" s="1">
        <v>30</v>
      </c>
      <c r="R3411" s="1">
        <v>70</v>
      </c>
      <c r="X3411" s="1">
        <v>1</v>
      </c>
      <c r="Z3411" s="1">
        <f t="shared" si="1885"/>
        <v>0</v>
      </c>
      <c r="AC3411" s="1">
        <v>0</v>
      </c>
      <c r="AI3411" s="7">
        <f t="shared" si="1875"/>
        <v>0</v>
      </c>
      <c r="AJ3411" s="7">
        <f t="shared" si="1876"/>
        <v>0</v>
      </c>
      <c r="AK3411" s="7">
        <f t="shared" si="1877"/>
        <v>0</v>
      </c>
      <c r="AL3411" s="7">
        <f t="shared" si="1878"/>
        <v>0</v>
      </c>
      <c r="AM3411" s="2">
        <f t="shared" si="1879"/>
        <v>0</v>
      </c>
      <c r="AN3411" s="2">
        <f t="shared" si="1880"/>
        <v>0</v>
      </c>
      <c r="AO3411" s="2">
        <f t="shared" si="1881"/>
        <v>0</v>
      </c>
      <c r="AP3411" s="2">
        <f t="shared" si="1882"/>
        <v>0</v>
      </c>
      <c r="AR3411" t="str">
        <f t="shared" si="1883"/>
        <v>Wayne</v>
      </c>
      <c r="AS3411" t="s">
        <v>1908</v>
      </c>
      <c r="AT3411" s="182">
        <v>2</v>
      </c>
      <c r="AV3411" s="98">
        <v>49</v>
      </c>
      <c r="AW3411" s="100">
        <v>55</v>
      </c>
      <c r="AX3411" s="106">
        <f t="shared" si="1884"/>
        <v>49055</v>
      </c>
      <c r="AZ3411" s="7" t="s">
        <v>2975</v>
      </c>
      <c r="BA3411" s="182" t="s">
        <v>3015</v>
      </c>
      <c r="BJ3411" s="1">
        <v>0</v>
      </c>
    </row>
    <row r="3412" spans="1:62" hidden="1" outlineLevel="1">
      <c r="A3412" t="s">
        <v>1941</v>
      </c>
      <c r="B3412" t="s">
        <v>1908</v>
      </c>
      <c r="C3412" s="1">
        <f t="shared" si="1867"/>
        <v>6598</v>
      </c>
      <c r="D3412" s="7">
        <f>IF(P3412&gt;0,RANK(P3412,(P3412:R3412,S3412:AG3412)),0)</f>
        <v>2</v>
      </c>
      <c r="E3412" s="7">
        <f>IF(Q3412&gt;0,RANK(Q3412,(P3412:R3412,S3412:AG3412)),0)</f>
        <v>0</v>
      </c>
      <c r="F3412" s="7">
        <f>IF(R3412&gt;0,RANK(R3412,(P3412:R3412,S3412:AG3412)),0)</f>
        <v>1</v>
      </c>
      <c r="G3412" s="7">
        <f>IF(S3412&gt;0,RANK(S3412,(P3412:R3412,S3412:AG3412)),0)</f>
        <v>0</v>
      </c>
      <c r="H3412" s="49">
        <f t="shared" si="1868"/>
        <v>4352</v>
      </c>
      <c r="I3412" s="178">
        <f t="shared" si="1869"/>
        <v>0.65959381630797209</v>
      </c>
      <c r="J3412" s="2"/>
      <c r="K3412" s="2">
        <f t="shared" si="1870"/>
        <v>0.16868748105486511</v>
      </c>
      <c r="L3412" s="2">
        <f t="shared" si="1871"/>
        <v>0</v>
      </c>
      <c r="M3412" s="2">
        <f t="shared" si="1872"/>
        <v>0.82828129736283718</v>
      </c>
      <c r="N3412" s="2">
        <f t="shared" si="1873"/>
        <v>0</v>
      </c>
      <c r="O3412" s="2">
        <f t="shared" si="1874"/>
        <v>3.0312215822977384E-3</v>
      </c>
      <c r="P3412" s="1">
        <v>1113</v>
      </c>
      <c r="R3412" s="1">
        <v>5465</v>
      </c>
      <c r="X3412" s="1">
        <v>20</v>
      </c>
      <c r="Z3412" s="1">
        <f t="shared" si="1885"/>
        <v>0</v>
      </c>
      <c r="AC3412" s="1">
        <v>0</v>
      </c>
      <c r="AI3412" s="7">
        <f t="shared" si="1875"/>
        <v>0</v>
      </c>
      <c r="AJ3412" s="7">
        <f t="shared" si="1876"/>
        <v>0</v>
      </c>
      <c r="AK3412" s="7">
        <f t="shared" si="1877"/>
        <v>0</v>
      </c>
      <c r="AL3412" s="7">
        <f t="shared" si="1878"/>
        <v>0</v>
      </c>
      <c r="AM3412" s="2">
        <f t="shared" si="1879"/>
        <v>0</v>
      </c>
      <c r="AN3412" s="2">
        <f t="shared" si="1880"/>
        <v>0</v>
      </c>
      <c r="AO3412" s="2">
        <f t="shared" si="1881"/>
        <v>0</v>
      </c>
      <c r="AP3412" s="2">
        <f t="shared" si="1882"/>
        <v>0</v>
      </c>
      <c r="AR3412" t="str">
        <f t="shared" si="1883"/>
        <v>Weber</v>
      </c>
      <c r="AS3412" t="s">
        <v>1908</v>
      </c>
      <c r="AT3412" s="182">
        <v>1</v>
      </c>
      <c r="AV3412" s="98">
        <v>49</v>
      </c>
      <c r="AW3412" s="100">
        <v>57</v>
      </c>
      <c r="AX3412" s="106">
        <f t="shared" si="1884"/>
        <v>49057</v>
      </c>
      <c r="AZ3412" s="7" t="s">
        <v>2975</v>
      </c>
      <c r="BA3412" s="182" t="s">
        <v>3015</v>
      </c>
      <c r="BJ3412" s="1">
        <v>0</v>
      </c>
    </row>
    <row r="3413" spans="1:62" collapsed="1">
      <c r="A3413" t="s">
        <v>447</v>
      </c>
      <c r="B3413" t="s">
        <v>1114</v>
      </c>
      <c r="C3413" s="1">
        <f t="shared" si="1867"/>
        <v>79521</v>
      </c>
      <c r="D3413" s="7">
        <f>IF(P3413&gt;0,RANK(P3413,(P3413:R3413,S3413:AG3413)),0)</f>
        <v>2</v>
      </c>
      <c r="E3413" s="7">
        <f>IF(Q3413&gt;0,RANK(Q3413,(P3413:R3413,S3413:AG3413)),0)</f>
        <v>0</v>
      </c>
      <c r="F3413" s="7">
        <f>IF(R3413&gt;0,RANK(R3413,(P3413:R3413,S3413:AG3413)),0)</f>
        <v>1</v>
      </c>
      <c r="G3413" s="7">
        <f>IF(S3413&gt;0,RANK(S3413,(P3413:R3413,S3413:AG3413)),0)</f>
        <v>0</v>
      </c>
      <c r="H3413" s="49">
        <f t="shared" si="1868"/>
        <v>46829</v>
      </c>
      <c r="I3413" s="178">
        <f t="shared" si="1869"/>
        <v>0.58888846971240305</v>
      </c>
      <c r="J3413" s="2"/>
      <c r="K3413" s="2">
        <f t="shared" si="1870"/>
        <v>0.2032419109417638</v>
      </c>
      <c r="L3413" s="2">
        <f t="shared" si="1871"/>
        <v>0</v>
      </c>
      <c r="M3413" s="2">
        <f t="shared" si="1872"/>
        <v>0.79213038065416685</v>
      </c>
      <c r="N3413" s="2">
        <f t="shared" si="1873"/>
        <v>0</v>
      </c>
      <c r="O3413" s="2">
        <f t="shared" si="1874"/>
        <v>4.6277084040693417E-3</v>
      </c>
      <c r="P3413" s="1">
        <f>SUM(P3384:P3412)</f>
        <v>16162</v>
      </c>
      <c r="R3413" s="1">
        <f>SUM(R3384:R3412)</f>
        <v>62991</v>
      </c>
      <c r="X3413" s="1">
        <f>SUM(X3384:X3412)</f>
        <v>334</v>
      </c>
      <c r="Z3413" s="1">
        <f>SUM(Z3384:Z3412)</f>
        <v>12</v>
      </c>
      <c r="AC3413" s="1">
        <f>SUM(AC3384:AC3412)</f>
        <v>22</v>
      </c>
      <c r="AI3413" s="7">
        <f t="shared" si="1875"/>
        <v>0</v>
      </c>
      <c r="AJ3413" s="7">
        <f t="shared" si="1876"/>
        <v>0</v>
      </c>
      <c r="AK3413" s="7">
        <f t="shared" si="1877"/>
        <v>0</v>
      </c>
      <c r="AL3413" s="7">
        <f t="shared" si="1878"/>
        <v>0</v>
      </c>
      <c r="AM3413" s="2">
        <f t="shared" si="1879"/>
        <v>0</v>
      </c>
      <c r="AN3413" s="2">
        <f t="shared" si="1880"/>
        <v>0</v>
      </c>
      <c r="AO3413" s="2">
        <f t="shared" si="1881"/>
        <v>0</v>
      </c>
      <c r="AP3413" s="2">
        <f t="shared" si="1882"/>
        <v>0</v>
      </c>
      <c r="AR3413" t="str">
        <f t="shared" si="1883"/>
        <v>Utah</v>
      </c>
      <c r="AS3413" t="s">
        <v>1114</v>
      </c>
      <c r="AT3413" s="182"/>
      <c r="AV3413" s="98">
        <v>49</v>
      </c>
      <c r="AW3413" s="100"/>
      <c r="AX3413" s="98">
        <v>49</v>
      </c>
      <c r="AZ3413" s="7" t="s">
        <v>1634</v>
      </c>
      <c r="BA3413" s="182" t="s">
        <v>3015</v>
      </c>
      <c r="BJ3413" s="1">
        <f>SUM(BJ3384:BJ3412)</f>
        <v>12</v>
      </c>
    </row>
    <row r="3414" spans="1:62">
      <c r="C3414" s="1"/>
      <c r="E3414" s="7"/>
      <c r="F3414" s="7"/>
      <c r="G3414" s="7"/>
      <c r="H3414" s="49"/>
      <c r="I3414" s="178"/>
      <c r="J3414" s="2"/>
      <c r="AI3414" s="7"/>
      <c r="AJ3414" s="7"/>
      <c r="AK3414" s="7"/>
      <c r="AL3414" s="7"/>
      <c r="AT3414" s="182"/>
      <c r="AV3414" s="98"/>
      <c r="AW3414" s="100"/>
    </row>
    <row r="3415" spans="1:62" hidden="1" outlineLevel="1">
      <c r="A3415" t="s">
        <v>638</v>
      </c>
      <c r="B3415" t="s">
        <v>1562</v>
      </c>
      <c r="C3415" s="1">
        <f t="shared" ref="C3415:C3454" si="1886">SUM(P3415:AG3415)</f>
        <v>23</v>
      </c>
      <c r="D3415" s="7">
        <f>IF(P3415&gt;0,RANK(P3415,(P3415:R3415,S3415:AG3415)),0)</f>
        <v>2</v>
      </c>
      <c r="E3415" s="7">
        <f>IF(Q3415&gt;0,RANK(Q3415,(P3415:R3415,S3415:AG3415)),0)</f>
        <v>0</v>
      </c>
      <c r="F3415" s="7">
        <f>IF(R3415&gt;0,RANK(R3415,(P3415:R3415,S3415:AG3415)),0)</f>
        <v>1</v>
      </c>
      <c r="G3415" s="7">
        <f>IF(S3415&gt;0,RANK(S3415,(P3415:R3415,S3415:AG3415)),0)</f>
        <v>0</v>
      </c>
      <c r="H3415" s="49">
        <f t="shared" ref="H3415:H3454" si="1887">MAX(P3415:Y3415)-LARGE(P3415:Y3415,2)</f>
        <v>11</v>
      </c>
      <c r="I3415" s="178">
        <f t="shared" ref="I3415:I3454" si="1888">H3415/C3415</f>
        <v>0.47826086956521741</v>
      </c>
      <c r="J3415" s="2"/>
      <c r="K3415" s="2">
        <f t="shared" ref="K3415:K3454" si="1889">IF($C3415=0,"-",P3415/$C3415)</f>
        <v>0.2608695652173913</v>
      </c>
      <c r="L3415" s="2">
        <f t="shared" ref="L3415:L3454" si="1890">IF($C3415=0,"-",Q3415/$C3415)</f>
        <v>0</v>
      </c>
      <c r="M3415" s="2">
        <f t="shared" ref="M3415:M3454" si="1891">IF($C3415=0,"-",R3415/$C3415)</f>
        <v>0.73913043478260865</v>
      </c>
      <c r="N3415" s="2">
        <f t="shared" ref="N3415:N3454" si="1892">IF($C3415=0,"-",S3415/$C3415)</f>
        <v>0</v>
      </c>
      <c r="O3415" s="2">
        <f t="shared" ref="O3415:O3454" si="1893">IF(C3415=0,"-",(1-K3415-L3415-M3415-N3415))</f>
        <v>0</v>
      </c>
      <c r="P3415" s="1">
        <v>6</v>
      </c>
      <c r="R3415" s="1">
        <v>17</v>
      </c>
      <c r="X3415" s="1">
        <v>0</v>
      </c>
      <c r="Z3415" s="1">
        <f t="shared" ref="Z3415:Z3453" si="1894">BN3415</f>
        <v>0</v>
      </c>
      <c r="AI3415" s="7">
        <f t="shared" ref="AI3415:AI3454" si="1895">IF(T3415&gt;0,RANK(T3415,(P3415:Z3415)),0)</f>
        <v>0</v>
      </c>
      <c r="AJ3415" s="7">
        <f t="shared" ref="AJ3415:AJ3454" si="1896">IF(U3415&gt;0,RANK(U3415,(P3415:Z3415)),0)</f>
        <v>0</v>
      </c>
      <c r="AK3415" s="7">
        <f t="shared" ref="AK3415:AK3454" si="1897">IF(V3415&gt;0,RANK(V3415,(P3415:Z3415)),0)</f>
        <v>0</v>
      </c>
      <c r="AL3415" s="7">
        <f t="shared" ref="AL3415:AL3454" si="1898">IF(W3415&gt;0,RANK(W3415,(P3415:Z3415)),0)</f>
        <v>0</v>
      </c>
      <c r="AM3415" s="2">
        <f t="shared" ref="AM3415:AM3454" si="1899">IF($C3415=0,"-",T3415/$C3415)</f>
        <v>0</v>
      </c>
      <c r="AN3415" s="2">
        <f t="shared" ref="AN3415:AN3454" si="1900">IF($C3415=0,"-",U3415/$C3415)</f>
        <v>0</v>
      </c>
      <c r="AO3415" s="2">
        <f t="shared" ref="AO3415:AO3454" si="1901">IF($C3415=0,"-",V3415/$C3415)</f>
        <v>0</v>
      </c>
      <c r="AP3415" s="2">
        <f t="shared" ref="AP3415:AP3454" si="1902">IF($C3415=0,"-",W3415/$C3415)</f>
        <v>0</v>
      </c>
      <c r="AR3415" t="str">
        <f t="shared" ref="AR3415:AR3454" si="1903">A3415</f>
        <v>Adams</v>
      </c>
      <c r="AS3415" t="s">
        <v>1562</v>
      </c>
      <c r="AT3415" s="182">
        <v>4</v>
      </c>
      <c r="AV3415" s="98">
        <v>53</v>
      </c>
      <c r="AW3415" s="100">
        <v>1</v>
      </c>
      <c r="AX3415" s="106">
        <f t="shared" ref="AX3415:AX3453" si="1904">AV3415*1000+AW3415</f>
        <v>53001</v>
      </c>
      <c r="AZ3415" s="7" t="s">
        <v>2975</v>
      </c>
      <c r="BA3415" t="s">
        <v>3015</v>
      </c>
    </row>
    <row r="3416" spans="1:62" hidden="1" outlineLevel="1">
      <c r="A3416" t="s">
        <v>1795</v>
      </c>
      <c r="B3416" t="s">
        <v>1562</v>
      </c>
      <c r="C3416" s="1">
        <f t="shared" si="1886"/>
        <v>64</v>
      </c>
      <c r="D3416" s="7">
        <f>IF(P3416&gt;0,RANK(P3416,(P3416:R3416,S3416:AG3416)),0)</f>
        <v>2</v>
      </c>
      <c r="E3416" s="7">
        <f>IF(Q3416&gt;0,RANK(Q3416,(P3416:R3416,S3416:AG3416)),0)</f>
        <v>0</v>
      </c>
      <c r="F3416" s="7">
        <f>IF(R3416&gt;0,RANK(R3416,(P3416:R3416,S3416:AG3416)),0)</f>
        <v>1</v>
      </c>
      <c r="G3416" s="7">
        <f>IF(S3416&gt;0,RANK(S3416,(P3416:R3416,S3416:AG3416)),0)</f>
        <v>0</v>
      </c>
      <c r="H3416" s="49">
        <f t="shared" si="1887"/>
        <v>22</v>
      </c>
      <c r="I3416" s="178">
        <f t="shared" si="1888"/>
        <v>0.34375</v>
      </c>
      <c r="J3416" s="2"/>
      <c r="K3416" s="2">
        <f t="shared" si="1889"/>
        <v>0.328125</v>
      </c>
      <c r="L3416" s="2">
        <f t="shared" si="1890"/>
        <v>0</v>
      </c>
      <c r="M3416" s="2">
        <f t="shared" si="1891"/>
        <v>0.671875</v>
      </c>
      <c r="N3416" s="2">
        <f t="shared" si="1892"/>
        <v>0</v>
      </c>
      <c r="O3416" s="2">
        <f t="shared" si="1893"/>
        <v>0</v>
      </c>
      <c r="P3416" s="1">
        <v>21</v>
      </c>
      <c r="R3416" s="1">
        <v>43</v>
      </c>
      <c r="X3416" s="1">
        <v>0</v>
      </c>
      <c r="Z3416" s="1">
        <f t="shared" si="1894"/>
        <v>0</v>
      </c>
      <c r="AI3416" s="7">
        <f t="shared" si="1895"/>
        <v>0</v>
      </c>
      <c r="AJ3416" s="7">
        <f t="shared" si="1896"/>
        <v>0</v>
      </c>
      <c r="AK3416" s="7">
        <f t="shared" si="1897"/>
        <v>0</v>
      </c>
      <c r="AL3416" s="7">
        <f t="shared" si="1898"/>
        <v>0</v>
      </c>
      <c r="AM3416" s="2">
        <f t="shared" si="1899"/>
        <v>0</v>
      </c>
      <c r="AN3416" s="2">
        <f t="shared" si="1900"/>
        <v>0</v>
      </c>
      <c r="AO3416" s="2">
        <f t="shared" si="1901"/>
        <v>0</v>
      </c>
      <c r="AP3416" s="2">
        <f t="shared" si="1902"/>
        <v>0</v>
      </c>
      <c r="AR3416" t="str">
        <f t="shared" si="1903"/>
        <v>Asotin</v>
      </c>
      <c r="AS3416" t="s">
        <v>1562</v>
      </c>
      <c r="AT3416" s="182">
        <v>5</v>
      </c>
      <c r="AV3416" s="98">
        <v>53</v>
      </c>
      <c r="AW3416" s="100">
        <v>3</v>
      </c>
      <c r="AX3416" s="106">
        <f t="shared" si="1904"/>
        <v>53003</v>
      </c>
      <c r="AZ3416" s="7" t="s">
        <v>2975</v>
      </c>
      <c r="BA3416" t="s">
        <v>3015</v>
      </c>
    </row>
    <row r="3417" spans="1:62" hidden="1" outlineLevel="1">
      <c r="A3417" t="s">
        <v>1166</v>
      </c>
      <c r="B3417" t="s">
        <v>1562</v>
      </c>
      <c r="C3417" s="1">
        <f t="shared" si="1886"/>
        <v>492</v>
      </c>
      <c r="D3417" s="7">
        <f>IF(P3417&gt;0,RANK(P3417,(P3417:R3417,S3417:AG3417)),0)</f>
        <v>2</v>
      </c>
      <c r="E3417" s="7">
        <f>IF(Q3417&gt;0,RANK(Q3417,(P3417:R3417,S3417:AG3417)),0)</f>
        <v>0</v>
      </c>
      <c r="F3417" s="7">
        <f>IF(R3417&gt;0,RANK(R3417,(P3417:R3417,S3417:AG3417)),0)</f>
        <v>1</v>
      </c>
      <c r="G3417" s="7">
        <f>IF(S3417&gt;0,RANK(S3417,(P3417:R3417,S3417:AG3417)),0)</f>
        <v>0</v>
      </c>
      <c r="H3417" s="49">
        <f t="shared" si="1887"/>
        <v>278</v>
      </c>
      <c r="I3417" s="178">
        <f t="shared" si="1888"/>
        <v>0.56504065040650409</v>
      </c>
      <c r="J3417" s="2"/>
      <c r="K3417" s="2">
        <f t="shared" si="1889"/>
        <v>0.21747967479674796</v>
      </c>
      <c r="L3417" s="2">
        <f t="shared" si="1890"/>
        <v>0</v>
      </c>
      <c r="M3417" s="2">
        <f t="shared" si="1891"/>
        <v>0.78252032520325199</v>
      </c>
      <c r="N3417" s="2">
        <f t="shared" si="1892"/>
        <v>0</v>
      </c>
      <c r="O3417" s="2">
        <f t="shared" si="1893"/>
        <v>0</v>
      </c>
      <c r="P3417" s="1">
        <v>107</v>
      </c>
      <c r="R3417" s="1">
        <v>385</v>
      </c>
      <c r="X3417" s="1">
        <v>0</v>
      </c>
      <c r="Z3417" s="1">
        <f t="shared" si="1894"/>
        <v>0</v>
      </c>
      <c r="AI3417" s="7">
        <f t="shared" si="1895"/>
        <v>0</v>
      </c>
      <c r="AJ3417" s="7">
        <f t="shared" si="1896"/>
        <v>0</v>
      </c>
      <c r="AK3417" s="7">
        <f t="shared" si="1897"/>
        <v>0</v>
      </c>
      <c r="AL3417" s="7">
        <f t="shared" si="1898"/>
        <v>0</v>
      </c>
      <c r="AM3417" s="2">
        <f t="shared" si="1899"/>
        <v>0</v>
      </c>
      <c r="AN3417" s="2">
        <f t="shared" si="1900"/>
        <v>0</v>
      </c>
      <c r="AO3417" s="2">
        <f t="shared" si="1901"/>
        <v>0</v>
      </c>
      <c r="AP3417" s="2">
        <f t="shared" si="1902"/>
        <v>0</v>
      </c>
      <c r="AR3417" t="str">
        <f t="shared" si="1903"/>
        <v>Benton</v>
      </c>
      <c r="AS3417" t="s">
        <v>1562</v>
      </c>
      <c r="AT3417" s="182">
        <v>4</v>
      </c>
      <c r="AV3417" s="98">
        <v>53</v>
      </c>
      <c r="AW3417" s="100">
        <v>5</v>
      </c>
      <c r="AX3417" s="106">
        <f t="shared" si="1904"/>
        <v>53005</v>
      </c>
      <c r="AZ3417" s="7" t="s">
        <v>2975</v>
      </c>
      <c r="BA3417" t="s">
        <v>3015</v>
      </c>
    </row>
    <row r="3418" spans="1:62" hidden="1" outlineLevel="1">
      <c r="A3418" t="s">
        <v>2162</v>
      </c>
      <c r="B3418" t="s">
        <v>1562</v>
      </c>
      <c r="C3418" s="1">
        <f t="shared" si="1886"/>
        <v>223</v>
      </c>
      <c r="D3418" s="7">
        <f>IF(P3418&gt;0,RANK(P3418,(P3418:R3418,S3418:AG3418)),0)</f>
        <v>2</v>
      </c>
      <c r="E3418" s="7">
        <f>IF(Q3418&gt;0,RANK(Q3418,(P3418:R3418,S3418:AG3418)),0)</f>
        <v>0</v>
      </c>
      <c r="F3418" s="7">
        <f>IF(R3418&gt;0,RANK(R3418,(P3418:R3418,S3418:AG3418)),0)</f>
        <v>1</v>
      </c>
      <c r="G3418" s="7">
        <f>IF(S3418&gt;0,RANK(S3418,(P3418:R3418,S3418:AG3418)),0)</f>
        <v>0</v>
      </c>
      <c r="H3418" s="49">
        <f t="shared" si="1887"/>
        <v>97</v>
      </c>
      <c r="I3418" s="178">
        <f t="shared" si="1888"/>
        <v>0.4349775784753363</v>
      </c>
      <c r="J3418" s="2"/>
      <c r="K3418" s="2">
        <f t="shared" si="1889"/>
        <v>0.28251121076233182</v>
      </c>
      <c r="L3418" s="2">
        <f t="shared" si="1890"/>
        <v>0</v>
      </c>
      <c r="M3418" s="2">
        <f t="shared" si="1891"/>
        <v>0.71748878923766812</v>
      </c>
      <c r="N3418" s="2">
        <f t="shared" si="1892"/>
        <v>0</v>
      </c>
      <c r="O3418" s="2">
        <f t="shared" si="1893"/>
        <v>1.1102230246251565E-16</v>
      </c>
      <c r="P3418" s="1">
        <v>63</v>
      </c>
      <c r="R3418" s="1">
        <v>160</v>
      </c>
      <c r="X3418" s="1">
        <v>0</v>
      </c>
      <c r="Z3418" s="1">
        <f t="shared" si="1894"/>
        <v>0</v>
      </c>
      <c r="AI3418" s="7">
        <f t="shared" si="1895"/>
        <v>0</v>
      </c>
      <c r="AJ3418" s="7">
        <f t="shared" si="1896"/>
        <v>0</v>
      </c>
      <c r="AK3418" s="7">
        <f t="shared" si="1897"/>
        <v>0</v>
      </c>
      <c r="AL3418" s="7">
        <f t="shared" si="1898"/>
        <v>0</v>
      </c>
      <c r="AM3418" s="2">
        <f t="shared" si="1899"/>
        <v>0</v>
      </c>
      <c r="AN3418" s="2">
        <f t="shared" si="1900"/>
        <v>0</v>
      </c>
      <c r="AO3418" s="2">
        <f t="shared" si="1901"/>
        <v>0</v>
      </c>
      <c r="AP3418" s="2">
        <f t="shared" si="1902"/>
        <v>0</v>
      </c>
      <c r="AR3418" t="str">
        <f t="shared" si="1903"/>
        <v>Chelan</v>
      </c>
      <c r="AS3418" t="s">
        <v>1562</v>
      </c>
      <c r="AT3418" s="182">
        <v>8</v>
      </c>
      <c r="AV3418" s="98">
        <v>53</v>
      </c>
      <c r="AW3418" s="100">
        <v>7</v>
      </c>
      <c r="AX3418" s="106">
        <f t="shared" si="1904"/>
        <v>53007</v>
      </c>
      <c r="AZ3418" s="7" t="s">
        <v>2975</v>
      </c>
      <c r="BA3418" t="s">
        <v>3015</v>
      </c>
    </row>
    <row r="3419" spans="1:62" hidden="1" outlineLevel="1">
      <c r="A3419" t="s">
        <v>2163</v>
      </c>
      <c r="B3419" t="s">
        <v>1562</v>
      </c>
      <c r="C3419" s="1">
        <f t="shared" si="1886"/>
        <v>274</v>
      </c>
      <c r="D3419" s="7">
        <f>IF(P3419&gt;0,RANK(P3419,(P3419:R3419,S3419:AG3419)),0)</f>
        <v>2</v>
      </c>
      <c r="E3419" s="7">
        <f>IF(Q3419&gt;0,RANK(Q3419,(P3419:R3419,S3419:AG3419)),0)</f>
        <v>0</v>
      </c>
      <c r="F3419" s="7">
        <f>IF(R3419&gt;0,RANK(R3419,(P3419:R3419,S3419:AG3419)),0)</f>
        <v>1</v>
      </c>
      <c r="G3419" s="7">
        <f>IF(S3419&gt;0,RANK(S3419,(P3419:R3419,S3419:AG3419)),0)</f>
        <v>0</v>
      </c>
      <c r="H3419" s="49">
        <f t="shared" si="1887"/>
        <v>103</v>
      </c>
      <c r="I3419" s="178">
        <f t="shared" si="1888"/>
        <v>0.37591240875912407</v>
      </c>
      <c r="J3419" s="2"/>
      <c r="K3419" s="2">
        <f t="shared" si="1889"/>
        <v>0.31021897810218979</v>
      </c>
      <c r="L3419" s="2">
        <f t="shared" si="1890"/>
        <v>0</v>
      </c>
      <c r="M3419" s="2">
        <f t="shared" si="1891"/>
        <v>0.68613138686131392</v>
      </c>
      <c r="N3419" s="2">
        <f t="shared" si="1892"/>
        <v>0</v>
      </c>
      <c r="O3419" s="2">
        <f t="shared" si="1893"/>
        <v>3.6496350364962904E-3</v>
      </c>
      <c r="P3419" s="1">
        <v>85</v>
      </c>
      <c r="R3419" s="1">
        <v>188</v>
      </c>
      <c r="X3419" s="1">
        <v>1</v>
      </c>
      <c r="Z3419" s="1">
        <f t="shared" si="1894"/>
        <v>0</v>
      </c>
      <c r="AI3419" s="7">
        <f t="shared" si="1895"/>
        <v>0</v>
      </c>
      <c r="AJ3419" s="7">
        <f t="shared" si="1896"/>
        <v>0</v>
      </c>
      <c r="AK3419" s="7">
        <f t="shared" si="1897"/>
        <v>0</v>
      </c>
      <c r="AL3419" s="7">
        <f t="shared" si="1898"/>
        <v>0</v>
      </c>
      <c r="AM3419" s="2">
        <f t="shared" si="1899"/>
        <v>0</v>
      </c>
      <c r="AN3419" s="2">
        <f t="shared" si="1900"/>
        <v>0</v>
      </c>
      <c r="AO3419" s="2">
        <f t="shared" si="1901"/>
        <v>0</v>
      </c>
      <c r="AP3419" s="2">
        <f t="shared" si="1902"/>
        <v>0</v>
      </c>
      <c r="AR3419" t="str">
        <f t="shared" si="1903"/>
        <v>Clallam</v>
      </c>
      <c r="AS3419" t="s">
        <v>1562</v>
      </c>
      <c r="AT3419" s="182">
        <v>6</v>
      </c>
      <c r="AV3419" s="98">
        <v>53</v>
      </c>
      <c r="AW3419" s="100">
        <v>9</v>
      </c>
      <c r="AX3419" s="106">
        <f t="shared" si="1904"/>
        <v>53009</v>
      </c>
      <c r="AZ3419" s="7" t="s">
        <v>2975</v>
      </c>
      <c r="BA3419" t="s">
        <v>3015</v>
      </c>
    </row>
    <row r="3420" spans="1:62" hidden="1" outlineLevel="1">
      <c r="A3420" t="s">
        <v>99</v>
      </c>
      <c r="B3420" t="s">
        <v>1562</v>
      </c>
      <c r="C3420" s="1">
        <f t="shared" si="1886"/>
        <v>1379</v>
      </c>
      <c r="D3420" s="7">
        <f>IF(P3420&gt;0,RANK(P3420,(P3420:R3420,S3420:AG3420)),0)</f>
        <v>2</v>
      </c>
      <c r="E3420" s="7">
        <f>IF(Q3420&gt;0,RANK(Q3420,(P3420:R3420,S3420:AG3420)),0)</f>
        <v>0</v>
      </c>
      <c r="F3420" s="7">
        <f>IF(R3420&gt;0,RANK(R3420,(P3420:R3420,S3420:AG3420)),0)</f>
        <v>1</v>
      </c>
      <c r="G3420" s="7">
        <f>IF(S3420&gt;0,RANK(S3420,(P3420:R3420,S3420:AG3420)),0)</f>
        <v>0</v>
      </c>
      <c r="H3420" s="49">
        <f t="shared" si="1887"/>
        <v>783</v>
      </c>
      <c r="I3420" s="178">
        <f t="shared" si="1888"/>
        <v>0.56780275562001448</v>
      </c>
      <c r="J3420" s="2"/>
      <c r="K3420" s="2">
        <f t="shared" si="1889"/>
        <v>0.21537345902828137</v>
      </c>
      <c r="L3420" s="2">
        <f t="shared" si="1890"/>
        <v>0</v>
      </c>
      <c r="M3420" s="2">
        <f t="shared" si="1891"/>
        <v>0.7831762146482959</v>
      </c>
      <c r="N3420" s="2">
        <f t="shared" si="1892"/>
        <v>0</v>
      </c>
      <c r="O3420" s="2">
        <f t="shared" si="1893"/>
        <v>1.4503263234226793E-3</v>
      </c>
      <c r="P3420" s="1">
        <v>297</v>
      </c>
      <c r="R3420" s="1">
        <v>1080</v>
      </c>
      <c r="X3420" s="1">
        <v>2</v>
      </c>
      <c r="Z3420" s="1">
        <f t="shared" si="1894"/>
        <v>0</v>
      </c>
      <c r="AI3420" s="7">
        <f t="shared" si="1895"/>
        <v>0</v>
      </c>
      <c r="AJ3420" s="7">
        <f t="shared" si="1896"/>
        <v>0</v>
      </c>
      <c r="AK3420" s="7">
        <f t="shared" si="1897"/>
        <v>0</v>
      </c>
      <c r="AL3420" s="7">
        <f t="shared" si="1898"/>
        <v>0</v>
      </c>
      <c r="AM3420" s="2">
        <f t="shared" si="1899"/>
        <v>0</v>
      </c>
      <c r="AN3420" s="2">
        <f t="shared" si="1900"/>
        <v>0</v>
      </c>
      <c r="AO3420" s="2">
        <f t="shared" si="1901"/>
        <v>0</v>
      </c>
      <c r="AP3420" s="2">
        <f t="shared" si="1902"/>
        <v>0</v>
      </c>
      <c r="AR3420" t="str">
        <f t="shared" si="1903"/>
        <v>Clark</v>
      </c>
      <c r="AS3420" t="s">
        <v>1562</v>
      </c>
      <c r="AT3420" s="182">
        <v>3</v>
      </c>
      <c r="AV3420" s="98">
        <v>53</v>
      </c>
      <c r="AW3420" s="100">
        <v>11</v>
      </c>
      <c r="AX3420" s="106">
        <f t="shared" si="1904"/>
        <v>53011</v>
      </c>
      <c r="AZ3420" s="7" t="s">
        <v>2975</v>
      </c>
      <c r="BA3420" t="s">
        <v>3015</v>
      </c>
    </row>
    <row r="3421" spans="1:62" hidden="1" outlineLevel="1">
      <c r="A3421" t="s">
        <v>3167</v>
      </c>
      <c r="B3421" t="s">
        <v>1562</v>
      </c>
      <c r="C3421" s="1">
        <f t="shared" si="1886"/>
        <v>13</v>
      </c>
      <c r="D3421" s="7">
        <f>IF(P3421&gt;0,RANK(P3421,(P3421:R3421,S3421:AG3421)),0)</f>
        <v>2</v>
      </c>
      <c r="E3421" s="7">
        <f>IF(Q3421&gt;0,RANK(Q3421,(P3421:R3421,S3421:AG3421)),0)</f>
        <v>0</v>
      </c>
      <c r="F3421" s="7">
        <f>IF(R3421&gt;0,RANK(R3421,(P3421:R3421,S3421:AG3421)),0)</f>
        <v>1</v>
      </c>
      <c r="G3421" s="7">
        <f>IF(S3421&gt;0,RANK(S3421,(P3421:R3421,S3421:AG3421)),0)</f>
        <v>0</v>
      </c>
      <c r="H3421" s="49">
        <f t="shared" si="1887"/>
        <v>7</v>
      </c>
      <c r="I3421" s="178">
        <f t="shared" si="1888"/>
        <v>0.53846153846153844</v>
      </c>
      <c r="J3421" s="2"/>
      <c r="K3421" s="2">
        <f t="shared" si="1889"/>
        <v>0.23076923076923078</v>
      </c>
      <c r="L3421" s="2">
        <f t="shared" si="1890"/>
        <v>0</v>
      </c>
      <c r="M3421" s="2">
        <f t="shared" si="1891"/>
        <v>0.76923076923076927</v>
      </c>
      <c r="N3421" s="2">
        <f t="shared" si="1892"/>
        <v>0</v>
      </c>
      <c r="O3421" s="2">
        <f t="shared" si="1893"/>
        <v>-1.1102230246251565E-16</v>
      </c>
      <c r="P3421" s="1">
        <v>3</v>
      </c>
      <c r="R3421" s="1">
        <v>10</v>
      </c>
      <c r="X3421" s="1">
        <v>0</v>
      </c>
      <c r="Z3421" s="1">
        <f t="shared" si="1894"/>
        <v>0</v>
      </c>
      <c r="AI3421" s="7">
        <f t="shared" si="1895"/>
        <v>0</v>
      </c>
      <c r="AJ3421" s="7">
        <f t="shared" si="1896"/>
        <v>0</v>
      </c>
      <c r="AK3421" s="7">
        <f t="shared" si="1897"/>
        <v>0</v>
      </c>
      <c r="AL3421" s="7">
        <f t="shared" si="1898"/>
        <v>0</v>
      </c>
      <c r="AM3421" s="2">
        <f t="shared" si="1899"/>
        <v>0</v>
      </c>
      <c r="AN3421" s="2">
        <f t="shared" si="1900"/>
        <v>0</v>
      </c>
      <c r="AO3421" s="2">
        <f t="shared" si="1901"/>
        <v>0</v>
      </c>
      <c r="AP3421" s="2">
        <f t="shared" si="1902"/>
        <v>0</v>
      </c>
      <c r="AR3421" t="str">
        <f t="shared" si="1903"/>
        <v>Columbia</v>
      </c>
      <c r="AS3421" t="s">
        <v>1562</v>
      </c>
      <c r="AT3421" s="182">
        <v>5</v>
      </c>
      <c r="AV3421" s="98">
        <v>53</v>
      </c>
      <c r="AW3421" s="100">
        <v>13</v>
      </c>
      <c r="AX3421" s="106">
        <f t="shared" si="1904"/>
        <v>53013</v>
      </c>
      <c r="AZ3421" s="7" t="s">
        <v>2975</v>
      </c>
      <c r="BA3421" t="s">
        <v>3015</v>
      </c>
    </row>
    <row r="3422" spans="1:62" hidden="1" outlineLevel="1">
      <c r="A3422" t="s">
        <v>433</v>
      </c>
      <c r="B3422" t="s">
        <v>1562</v>
      </c>
      <c r="C3422" s="1">
        <f t="shared" si="1886"/>
        <v>331</v>
      </c>
      <c r="D3422" s="7">
        <f>IF(P3422&gt;0,RANK(P3422,(P3422:R3422,S3422:AG3422)),0)</f>
        <v>2</v>
      </c>
      <c r="E3422" s="7">
        <f>IF(Q3422&gt;0,RANK(Q3422,(P3422:R3422,S3422:AG3422)),0)</f>
        <v>0</v>
      </c>
      <c r="F3422" s="7">
        <f>IF(R3422&gt;0,RANK(R3422,(P3422:R3422,S3422:AG3422)),0)</f>
        <v>1</v>
      </c>
      <c r="G3422" s="7">
        <f>IF(S3422&gt;0,RANK(S3422,(P3422:R3422,S3422:AG3422)),0)</f>
        <v>0</v>
      </c>
      <c r="H3422" s="49">
        <f t="shared" si="1887"/>
        <v>179</v>
      </c>
      <c r="I3422" s="178">
        <f t="shared" si="1888"/>
        <v>0.54078549848942603</v>
      </c>
      <c r="J3422" s="2"/>
      <c r="K3422" s="2">
        <f t="shared" si="1889"/>
        <v>0.22960725075528701</v>
      </c>
      <c r="L3422" s="2">
        <f t="shared" si="1890"/>
        <v>0</v>
      </c>
      <c r="M3422" s="2">
        <f t="shared" si="1891"/>
        <v>0.77039274924471302</v>
      </c>
      <c r="N3422" s="2">
        <f t="shared" si="1892"/>
        <v>0</v>
      </c>
      <c r="O3422" s="2">
        <f t="shared" si="1893"/>
        <v>0</v>
      </c>
      <c r="P3422" s="1">
        <v>76</v>
      </c>
      <c r="R3422" s="1">
        <v>255</v>
      </c>
      <c r="X3422" s="1">
        <v>0</v>
      </c>
      <c r="Z3422" s="1">
        <f t="shared" si="1894"/>
        <v>0</v>
      </c>
      <c r="AI3422" s="7">
        <f t="shared" si="1895"/>
        <v>0</v>
      </c>
      <c r="AJ3422" s="7">
        <f t="shared" si="1896"/>
        <v>0</v>
      </c>
      <c r="AK3422" s="7">
        <f t="shared" si="1897"/>
        <v>0</v>
      </c>
      <c r="AL3422" s="7">
        <f t="shared" si="1898"/>
        <v>0</v>
      </c>
      <c r="AM3422" s="2">
        <f t="shared" si="1899"/>
        <v>0</v>
      </c>
      <c r="AN3422" s="2">
        <f t="shared" si="1900"/>
        <v>0</v>
      </c>
      <c r="AO3422" s="2">
        <f t="shared" si="1901"/>
        <v>0</v>
      </c>
      <c r="AP3422" s="2">
        <f t="shared" si="1902"/>
        <v>0</v>
      </c>
      <c r="AR3422" t="str">
        <f t="shared" si="1903"/>
        <v>Cowlitz</v>
      </c>
      <c r="AS3422" t="s">
        <v>1562</v>
      </c>
      <c r="AT3422" s="182">
        <v>3</v>
      </c>
      <c r="AV3422" s="98">
        <v>53</v>
      </c>
      <c r="AW3422" s="100">
        <v>15</v>
      </c>
      <c r="AX3422" s="106">
        <f t="shared" si="1904"/>
        <v>53015</v>
      </c>
      <c r="AZ3422" s="7" t="s">
        <v>2975</v>
      </c>
      <c r="BA3422" t="s">
        <v>3015</v>
      </c>
    </row>
    <row r="3423" spans="1:62" hidden="1" outlineLevel="1">
      <c r="A3423" t="s">
        <v>321</v>
      </c>
      <c r="B3423" t="s">
        <v>1562</v>
      </c>
      <c r="C3423" s="1">
        <f t="shared" si="1886"/>
        <v>86</v>
      </c>
      <c r="D3423" s="7">
        <f>IF(P3423&gt;0,RANK(P3423,(P3423:R3423,S3423:AG3423)),0)</f>
        <v>2</v>
      </c>
      <c r="E3423" s="7">
        <f>IF(Q3423&gt;0,RANK(Q3423,(P3423:R3423,S3423:AG3423)),0)</f>
        <v>0</v>
      </c>
      <c r="F3423" s="7">
        <f>IF(R3423&gt;0,RANK(R3423,(P3423:R3423,S3423:AG3423)),0)</f>
        <v>1</v>
      </c>
      <c r="G3423" s="7">
        <f>IF(S3423&gt;0,RANK(S3423,(P3423:R3423,S3423:AG3423)),0)</f>
        <v>0</v>
      </c>
      <c r="H3423" s="49">
        <f t="shared" si="1887"/>
        <v>40</v>
      </c>
      <c r="I3423" s="178">
        <f t="shared" si="1888"/>
        <v>0.46511627906976744</v>
      </c>
      <c r="J3423" s="2"/>
      <c r="K3423" s="2">
        <f t="shared" si="1889"/>
        <v>0.26744186046511625</v>
      </c>
      <c r="L3423" s="2">
        <f t="shared" si="1890"/>
        <v>0</v>
      </c>
      <c r="M3423" s="2">
        <f t="shared" si="1891"/>
        <v>0.73255813953488369</v>
      </c>
      <c r="N3423" s="2">
        <f t="shared" si="1892"/>
        <v>0</v>
      </c>
      <c r="O3423" s="2">
        <f t="shared" si="1893"/>
        <v>0</v>
      </c>
      <c r="P3423" s="1">
        <v>23</v>
      </c>
      <c r="R3423" s="1">
        <v>63</v>
      </c>
      <c r="X3423" s="1">
        <v>0</v>
      </c>
      <c r="Z3423" s="1">
        <f t="shared" si="1894"/>
        <v>0</v>
      </c>
      <c r="AI3423" s="7">
        <f t="shared" si="1895"/>
        <v>0</v>
      </c>
      <c r="AJ3423" s="7">
        <f t="shared" si="1896"/>
        <v>0</v>
      </c>
      <c r="AK3423" s="7">
        <f t="shared" si="1897"/>
        <v>0</v>
      </c>
      <c r="AL3423" s="7">
        <f t="shared" si="1898"/>
        <v>0</v>
      </c>
      <c r="AM3423" s="2">
        <f t="shared" si="1899"/>
        <v>0</v>
      </c>
      <c r="AN3423" s="2">
        <f t="shared" si="1900"/>
        <v>0</v>
      </c>
      <c r="AO3423" s="2">
        <f t="shared" si="1901"/>
        <v>0</v>
      </c>
      <c r="AP3423" s="2">
        <f t="shared" si="1902"/>
        <v>0</v>
      </c>
      <c r="AR3423" t="str">
        <f t="shared" si="1903"/>
        <v>Douglas</v>
      </c>
      <c r="AS3423" t="s">
        <v>1562</v>
      </c>
      <c r="AT3423" s="182"/>
      <c r="AV3423" s="98">
        <v>53</v>
      </c>
      <c r="AW3423" s="100">
        <v>17</v>
      </c>
      <c r="AX3423" s="106">
        <f t="shared" si="1904"/>
        <v>53017</v>
      </c>
      <c r="AZ3423" s="7" t="s">
        <v>2975</v>
      </c>
      <c r="BA3423" t="s">
        <v>3015</v>
      </c>
    </row>
    <row r="3424" spans="1:62" hidden="1" outlineLevel="1">
      <c r="A3424" t="s">
        <v>719</v>
      </c>
      <c r="B3424" t="s">
        <v>1562</v>
      </c>
      <c r="C3424" s="1">
        <f t="shared" si="1886"/>
        <v>23</v>
      </c>
      <c r="D3424" s="7">
        <f>IF(P3424&gt;0,RANK(P3424,(P3424:R3424,S3424:AG3424)),0)</f>
        <v>2</v>
      </c>
      <c r="E3424" s="7">
        <f>IF(Q3424&gt;0,RANK(Q3424,(P3424:R3424,S3424:AG3424)),0)</f>
        <v>0</v>
      </c>
      <c r="F3424" s="7">
        <f>IF(R3424&gt;0,RANK(R3424,(P3424:R3424,S3424:AG3424)),0)</f>
        <v>1</v>
      </c>
      <c r="G3424" s="7">
        <f>IF(S3424&gt;0,RANK(S3424,(P3424:R3424,S3424:AG3424)),0)</f>
        <v>0</v>
      </c>
      <c r="H3424" s="49">
        <f t="shared" si="1887"/>
        <v>13</v>
      </c>
      <c r="I3424" s="178">
        <f t="shared" si="1888"/>
        <v>0.56521739130434778</v>
      </c>
      <c r="J3424" s="2"/>
      <c r="K3424" s="2">
        <f t="shared" si="1889"/>
        <v>0.21739130434782608</v>
      </c>
      <c r="L3424" s="2">
        <f t="shared" si="1890"/>
        <v>0</v>
      </c>
      <c r="M3424" s="2">
        <f t="shared" si="1891"/>
        <v>0.78260869565217395</v>
      </c>
      <c r="N3424" s="2">
        <f t="shared" si="1892"/>
        <v>0</v>
      </c>
      <c r="O3424" s="2">
        <f t="shared" si="1893"/>
        <v>0</v>
      </c>
      <c r="P3424" s="1">
        <v>5</v>
      </c>
      <c r="R3424" s="1">
        <v>18</v>
      </c>
      <c r="X3424" s="1">
        <v>0</v>
      </c>
      <c r="Z3424" s="1">
        <f t="shared" si="1894"/>
        <v>0</v>
      </c>
      <c r="AI3424" s="7">
        <f t="shared" si="1895"/>
        <v>0</v>
      </c>
      <c r="AJ3424" s="7">
        <f t="shared" si="1896"/>
        <v>0</v>
      </c>
      <c r="AK3424" s="7">
        <f t="shared" si="1897"/>
        <v>0</v>
      </c>
      <c r="AL3424" s="7">
        <f t="shared" si="1898"/>
        <v>0</v>
      </c>
      <c r="AM3424" s="2">
        <f t="shared" si="1899"/>
        <v>0</v>
      </c>
      <c r="AN3424" s="2">
        <f t="shared" si="1900"/>
        <v>0</v>
      </c>
      <c r="AO3424" s="2">
        <f t="shared" si="1901"/>
        <v>0</v>
      </c>
      <c r="AP3424" s="2">
        <f t="shared" si="1902"/>
        <v>0</v>
      </c>
      <c r="AR3424" t="str">
        <f t="shared" si="1903"/>
        <v>Ferry</v>
      </c>
      <c r="AS3424" t="s">
        <v>1562</v>
      </c>
      <c r="AT3424" s="182">
        <v>5</v>
      </c>
      <c r="AV3424" s="98">
        <v>53</v>
      </c>
      <c r="AW3424" s="100">
        <v>19</v>
      </c>
      <c r="AX3424" s="106">
        <f t="shared" si="1904"/>
        <v>53019</v>
      </c>
      <c r="AZ3424" s="7" t="s">
        <v>2975</v>
      </c>
      <c r="BA3424" t="s">
        <v>3015</v>
      </c>
    </row>
    <row r="3425" spans="1:53" hidden="1" outlineLevel="1">
      <c r="A3425" t="s">
        <v>2429</v>
      </c>
      <c r="B3425" t="s">
        <v>1562</v>
      </c>
      <c r="C3425" s="1">
        <f t="shared" si="1886"/>
        <v>144</v>
      </c>
      <c r="D3425" s="7">
        <f>IF(P3425&gt;0,RANK(P3425,(P3425:R3425,S3425:AG3425)),0)</f>
        <v>2</v>
      </c>
      <c r="E3425" s="7">
        <f>IF(Q3425&gt;0,RANK(Q3425,(P3425:R3425,S3425:AG3425)),0)</f>
        <v>0</v>
      </c>
      <c r="F3425" s="7">
        <f>IF(R3425&gt;0,RANK(R3425,(P3425:R3425,S3425:AG3425)),0)</f>
        <v>1</v>
      </c>
      <c r="G3425" s="7">
        <f>IF(S3425&gt;0,RANK(S3425,(P3425:R3425,S3425:AG3425)),0)</f>
        <v>0</v>
      </c>
      <c r="H3425" s="49">
        <f t="shared" si="1887"/>
        <v>86</v>
      </c>
      <c r="I3425" s="178">
        <f t="shared" si="1888"/>
        <v>0.59722222222222221</v>
      </c>
      <c r="J3425" s="2"/>
      <c r="K3425" s="2">
        <f t="shared" si="1889"/>
        <v>0.2013888888888889</v>
      </c>
      <c r="L3425" s="2">
        <f t="shared" si="1890"/>
        <v>0</v>
      </c>
      <c r="M3425" s="2">
        <f t="shared" si="1891"/>
        <v>0.79861111111111116</v>
      </c>
      <c r="N3425" s="2">
        <f t="shared" si="1892"/>
        <v>0</v>
      </c>
      <c r="O3425" s="2">
        <f t="shared" si="1893"/>
        <v>0</v>
      </c>
      <c r="P3425" s="1">
        <v>29</v>
      </c>
      <c r="R3425" s="1">
        <v>115</v>
      </c>
      <c r="X3425" s="1">
        <v>0</v>
      </c>
      <c r="Z3425" s="1">
        <f t="shared" si="1894"/>
        <v>0</v>
      </c>
      <c r="AI3425" s="7">
        <f t="shared" si="1895"/>
        <v>0</v>
      </c>
      <c r="AJ3425" s="7">
        <f t="shared" si="1896"/>
        <v>0</v>
      </c>
      <c r="AK3425" s="7">
        <f t="shared" si="1897"/>
        <v>0</v>
      </c>
      <c r="AL3425" s="7">
        <f t="shared" si="1898"/>
        <v>0</v>
      </c>
      <c r="AM3425" s="2">
        <f t="shared" si="1899"/>
        <v>0</v>
      </c>
      <c r="AN3425" s="2">
        <f t="shared" si="1900"/>
        <v>0</v>
      </c>
      <c r="AO3425" s="2">
        <f t="shared" si="1901"/>
        <v>0</v>
      </c>
      <c r="AP3425" s="2">
        <f t="shared" si="1902"/>
        <v>0</v>
      </c>
      <c r="AR3425" t="str">
        <f t="shared" si="1903"/>
        <v>Franklin</v>
      </c>
      <c r="AS3425" t="s">
        <v>1562</v>
      </c>
      <c r="AT3425" s="182">
        <v>4</v>
      </c>
      <c r="AV3425" s="98">
        <v>53</v>
      </c>
      <c r="AW3425" s="100">
        <v>21</v>
      </c>
      <c r="AX3425" s="106">
        <f t="shared" si="1904"/>
        <v>53021</v>
      </c>
      <c r="AZ3425" s="7" t="s">
        <v>2975</v>
      </c>
      <c r="BA3425" t="s">
        <v>3015</v>
      </c>
    </row>
    <row r="3426" spans="1:53" hidden="1" outlineLevel="1">
      <c r="A3426" t="s">
        <v>2097</v>
      </c>
      <c r="B3426" t="s">
        <v>1562</v>
      </c>
      <c r="C3426" s="1">
        <f t="shared" si="1886"/>
        <v>5</v>
      </c>
      <c r="D3426" s="7">
        <f>IF(P3426&gt;0,RANK(P3426,(P3426:R3426,S3426:AG3426)),0)</f>
        <v>2</v>
      </c>
      <c r="E3426" s="7">
        <f>IF(Q3426&gt;0,RANK(Q3426,(P3426:R3426,S3426:AG3426)),0)</f>
        <v>0</v>
      </c>
      <c r="F3426" s="7">
        <f>IF(R3426&gt;0,RANK(R3426,(P3426:R3426,S3426:AG3426)),0)</f>
        <v>1</v>
      </c>
      <c r="G3426" s="7">
        <f>IF(S3426&gt;0,RANK(S3426,(P3426:R3426,S3426:AG3426)),0)</f>
        <v>0</v>
      </c>
      <c r="H3426" s="49">
        <f t="shared" si="1887"/>
        <v>1</v>
      </c>
      <c r="I3426" s="178">
        <f t="shared" si="1888"/>
        <v>0.2</v>
      </c>
      <c r="J3426" s="2"/>
      <c r="K3426" s="2">
        <f t="shared" si="1889"/>
        <v>0.4</v>
      </c>
      <c r="L3426" s="2">
        <f t="shared" si="1890"/>
        <v>0</v>
      </c>
      <c r="M3426" s="2">
        <f t="shared" si="1891"/>
        <v>0.6</v>
      </c>
      <c r="N3426" s="2">
        <f t="shared" si="1892"/>
        <v>0</v>
      </c>
      <c r="O3426" s="2">
        <f t="shared" si="1893"/>
        <v>0</v>
      </c>
      <c r="P3426" s="1">
        <v>2</v>
      </c>
      <c r="R3426" s="1">
        <v>3</v>
      </c>
      <c r="X3426" s="1">
        <v>0</v>
      </c>
      <c r="Z3426" s="1">
        <f t="shared" si="1894"/>
        <v>0</v>
      </c>
      <c r="AI3426" s="7">
        <f t="shared" si="1895"/>
        <v>0</v>
      </c>
      <c r="AJ3426" s="7">
        <f t="shared" si="1896"/>
        <v>0</v>
      </c>
      <c r="AK3426" s="7">
        <f t="shared" si="1897"/>
        <v>0</v>
      </c>
      <c r="AL3426" s="7">
        <f t="shared" si="1898"/>
        <v>0</v>
      </c>
      <c r="AM3426" s="2">
        <f t="shared" si="1899"/>
        <v>0</v>
      </c>
      <c r="AN3426" s="2">
        <f t="shared" si="1900"/>
        <v>0</v>
      </c>
      <c r="AO3426" s="2">
        <f t="shared" si="1901"/>
        <v>0</v>
      </c>
      <c r="AP3426" s="2">
        <f t="shared" si="1902"/>
        <v>0</v>
      </c>
      <c r="AR3426" t="str">
        <f t="shared" si="1903"/>
        <v>Garfield</v>
      </c>
      <c r="AS3426" t="s">
        <v>1562</v>
      </c>
      <c r="AT3426" s="182">
        <v>5</v>
      </c>
      <c r="AV3426" s="98">
        <v>53</v>
      </c>
      <c r="AW3426" s="100">
        <v>23</v>
      </c>
      <c r="AX3426" s="106">
        <f t="shared" si="1904"/>
        <v>53023</v>
      </c>
      <c r="AZ3426" s="7" t="s">
        <v>2975</v>
      </c>
      <c r="BA3426" t="s">
        <v>3015</v>
      </c>
    </row>
    <row r="3427" spans="1:53" hidden="1" outlineLevel="1">
      <c r="A3427" t="s">
        <v>2072</v>
      </c>
      <c r="B3427" t="s">
        <v>1562</v>
      </c>
      <c r="C3427" s="1">
        <f t="shared" si="1886"/>
        <v>142</v>
      </c>
      <c r="D3427" s="7">
        <f>IF(P3427&gt;0,RANK(P3427,(P3427:R3427,S3427:AG3427)),0)</f>
        <v>2</v>
      </c>
      <c r="E3427" s="7">
        <f>IF(Q3427&gt;0,RANK(Q3427,(P3427:R3427,S3427:AG3427)),0)</f>
        <v>0</v>
      </c>
      <c r="F3427" s="7">
        <f>IF(R3427&gt;0,RANK(R3427,(P3427:R3427,S3427:AG3427)),0)</f>
        <v>1</v>
      </c>
      <c r="G3427" s="7">
        <f>IF(S3427&gt;0,RANK(S3427,(P3427:R3427,S3427:AG3427)),0)</f>
        <v>0</v>
      </c>
      <c r="H3427" s="49">
        <f t="shared" si="1887"/>
        <v>83</v>
      </c>
      <c r="I3427" s="178">
        <f t="shared" si="1888"/>
        <v>0.58450704225352113</v>
      </c>
      <c r="J3427" s="2"/>
      <c r="K3427" s="2">
        <f t="shared" si="1889"/>
        <v>0.20422535211267606</v>
      </c>
      <c r="L3427" s="2">
        <f t="shared" si="1890"/>
        <v>0</v>
      </c>
      <c r="M3427" s="2">
        <f t="shared" si="1891"/>
        <v>0.78873239436619713</v>
      </c>
      <c r="N3427" s="2">
        <f t="shared" si="1892"/>
        <v>0</v>
      </c>
      <c r="O3427" s="2">
        <f t="shared" si="1893"/>
        <v>7.0422535211268622E-3</v>
      </c>
      <c r="P3427" s="1">
        <v>29</v>
      </c>
      <c r="R3427" s="1">
        <v>112</v>
      </c>
      <c r="X3427" s="1">
        <v>1</v>
      </c>
      <c r="Z3427" s="1">
        <f t="shared" si="1894"/>
        <v>0</v>
      </c>
      <c r="AI3427" s="7">
        <f t="shared" si="1895"/>
        <v>0</v>
      </c>
      <c r="AJ3427" s="7">
        <f t="shared" si="1896"/>
        <v>0</v>
      </c>
      <c r="AK3427" s="7">
        <f t="shared" si="1897"/>
        <v>0</v>
      </c>
      <c r="AL3427" s="7">
        <f t="shared" si="1898"/>
        <v>0</v>
      </c>
      <c r="AM3427" s="2">
        <f t="shared" si="1899"/>
        <v>0</v>
      </c>
      <c r="AN3427" s="2">
        <f t="shared" si="1900"/>
        <v>0</v>
      </c>
      <c r="AO3427" s="2">
        <f t="shared" si="1901"/>
        <v>0</v>
      </c>
      <c r="AP3427" s="2">
        <f t="shared" si="1902"/>
        <v>0</v>
      </c>
      <c r="AR3427" t="str">
        <f t="shared" si="1903"/>
        <v>Grant</v>
      </c>
      <c r="AS3427" t="s">
        <v>1562</v>
      </c>
      <c r="AT3427" s="182">
        <v>4</v>
      </c>
      <c r="AV3427" s="98">
        <v>53</v>
      </c>
      <c r="AW3427" s="100">
        <v>25</v>
      </c>
      <c r="AX3427" s="106">
        <f t="shared" si="1904"/>
        <v>53025</v>
      </c>
      <c r="AZ3427" s="7" t="s">
        <v>2975</v>
      </c>
      <c r="BA3427" t="s">
        <v>3015</v>
      </c>
    </row>
    <row r="3428" spans="1:53" hidden="1" outlineLevel="1">
      <c r="A3428" t="s">
        <v>334</v>
      </c>
      <c r="B3428" t="s">
        <v>1562</v>
      </c>
      <c r="C3428" s="1">
        <f t="shared" si="1886"/>
        <v>243</v>
      </c>
      <c r="D3428" s="7">
        <f>IF(P3428&gt;0,RANK(P3428,(P3428:R3428,S3428:AG3428)),0)</f>
        <v>2</v>
      </c>
      <c r="E3428" s="7">
        <f>IF(Q3428&gt;0,RANK(Q3428,(P3428:R3428,S3428:AG3428)),0)</f>
        <v>0</v>
      </c>
      <c r="F3428" s="7">
        <f>IF(R3428&gt;0,RANK(R3428,(P3428:R3428,S3428:AG3428)),0)</f>
        <v>1</v>
      </c>
      <c r="G3428" s="7">
        <f>IF(S3428&gt;0,RANK(S3428,(P3428:R3428,S3428:AG3428)),0)</f>
        <v>0</v>
      </c>
      <c r="H3428" s="49">
        <f t="shared" si="1887"/>
        <v>111</v>
      </c>
      <c r="I3428" s="178">
        <f t="shared" si="1888"/>
        <v>0.4567901234567901</v>
      </c>
      <c r="J3428" s="2"/>
      <c r="K3428" s="2">
        <f t="shared" si="1889"/>
        <v>0.26748971193415638</v>
      </c>
      <c r="L3428" s="2">
        <f t="shared" si="1890"/>
        <v>0</v>
      </c>
      <c r="M3428" s="2">
        <f t="shared" si="1891"/>
        <v>0.72427983539094654</v>
      </c>
      <c r="N3428" s="2">
        <f t="shared" si="1892"/>
        <v>0</v>
      </c>
      <c r="O3428" s="2">
        <f t="shared" si="1893"/>
        <v>8.2304526748970819E-3</v>
      </c>
      <c r="P3428" s="1">
        <v>65</v>
      </c>
      <c r="R3428" s="1">
        <v>176</v>
      </c>
      <c r="X3428" s="1">
        <v>2</v>
      </c>
      <c r="Z3428" s="1">
        <f t="shared" si="1894"/>
        <v>0</v>
      </c>
      <c r="AI3428" s="7">
        <f t="shared" si="1895"/>
        <v>0</v>
      </c>
      <c r="AJ3428" s="7">
        <f t="shared" si="1896"/>
        <v>0</v>
      </c>
      <c r="AK3428" s="7">
        <f t="shared" si="1897"/>
        <v>0</v>
      </c>
      <c r="AL3428" s="7">
        <f t="shared" si="1898"/>
        <v>0</v>
      </c>
      <c r="AM3428" s="2">
        <f t="shared" si="1899"/>
        <v>0</v>
      </c>
      <c r="AN3428" s="2">
        <f t="shared" si="1900"/>
        <v>0</v>
      </c>
      <c r="AO3428" s="2">
        <f t="shared" si="1901"/>
        <v>0</v>
      </c>
      <c r="AP3428" s="2">
        <f t="shared" si="1902"/>
        <v>0</v>
      </c>
      <c r="AR3428" t="str">
        <f t="shared" si="1903"/>
        <v>Grays Harbor</v>
      </c>
      <c r="AS3428" t="s">
        <v>1562</v>
      </c>
      <c r="AT3428" s="182">
        <v>6</v>
      </c>
      <c r="AV3428" s="98">
        <v>53</v>
      </c>
      <c r="AW3428" s="100">
        <v>27</v>
      </c>
      <c r="AX3428" s="106">
        <f t="shared" si="1904"/>
        <v>53027</v>
      </c>
      <c r="AZ3428" s="7" t="s">
        <v>2975</v>
      </c>
      <c r="BA3428" t="s">
        <v>3015</v>
      </c>
    </row>
    <row r="3429" spans="1:53" hidden="1" outlineLevel="1">
      <c r="A3429" t="s">
        <v>1298</v>
      </c>
      <c r="B3429" t="s">
        <v>1562</v>
      </c>
      <c r="C3429" s="1">
        <f t="shared" si="1886"/>
        <v>317</v>
      </c>
      <c r="D3429" s="7">
        <f>IF(P3429&gt;0,RANK(P3429,(P3429:R3429,S3429:AG3429)),0)</f>
        <v>2</v>
      </c>
      <c r="E3429" s="7">
        <f>IF(Q3429&gt;0,RANK(Q3429,(P3429:R3429,S3429:AG3429)),0)</f>
        <v>0</v>
      </c>
      <c r="F3429" s="7">
        <f>IF(R3429&gt;0,RANK(R3429,(P3429:R3429,S3429:AG3429)),0)</f>
        <v>1</v>
      </c>
      <c r="G3429" s="7">
        <f>IF(S3429&gt;0,RANK(S3429,(P3429:R3429,S3429:AG3429)),0)</f>
        <v>0</v>
      </c>
      <c r="H3429" s="49">
        <f t="shared" si="1887"/>
        <v>122</v>
      </c>
      <c r="I3429" s="178">
        <f t="shared" si="1888"/>
        <v>0.38485804416403785</v>
      </c>
      <c r="J3429" s="2"/>
      <c r="K3429" s="2">
        <f t="shared" si="1889"/>
        <v>0.305993690851735</v>
      </c>
      <c r="L3429" s="2">
        <f t="shared" si="1890"/>
        <v>0</v>
      </c>
      <c r="M3429" s="2">
        <f t="shared" si="1891"/>
        <v>0.69085173501577291</v>
      </c>
      <c r="N3429" s="2">
        <f t="shared" si="1892"/>
        <v>0</v>
      </c>
      <c r="O3429" s="2">
        <f t="shared" si="1893"/>
        <v>3.154574132492094E-3</v>
      </c>
      <c r="P3429" s="1">
        <v>97</v>
      </c>
      <c r="R3429" s="1">
        <v>219</v>
      </c>
      <c r="X3429" s="1">
        <v>1</v>
      </c>
      <c r="Z3429" s="1">
        <f t="shared" si="1894"/>
        <v>0</v>
      </c>
      <c r="AI3429" s="7">
        <f t="shared" si="1895"/>
        <v>0</v>
      </c>
      <c r="AJ3429" s="7">
        <f t="shared" si="1896"/>
        <v>0</v>
      </c>
      <c r="AK3429" s="7">
        <f t="shared" si="1897"/>
        <v>0</v>
      </c>
      <c r="AL3429" s="7">
        <f t="shared" si="1898"/>
        <v>0</v>
      </c>
      <c r="AM3429" s="2">
        <f t="shared" si="1899"/>
        <v>0</v>
      </c>
      <c r="AN3429" s="2">
        <f t="shared" si="1900"/>
        <v>0</v>
      </c>
      <c r="AO3429" s="2">
        <f t="shared" si="1901"/>
        <v>0</v>
      </c>
      <c r="AP3429" s="2">
        <f t="shared" si="1902"/>
        <v>0</v>
      </c>
      <c r="AR3429" t="str">
        <f t="shared" si="1903"/>
        <v>Island</v>
      </c>
      <c r="AS3429" t="s">
        <v>1562</v>
      </c>
      <c r="AT3429" s="182">
        <v>2</v>
      </c>
      <c r="AV3429" s="98">
        <v>53</v>
      </c>
      <c r="AW3429" s="100">
        <v>29</v>
      </c>
      <c r="AX3429" s="106">
        <f t="shared" si="1904"/>
        <v>53029</v>
      </c>
      <c r="AZ3429" s="7" t="s">
        <v>2975</v>
      </c>
      <c r="BA3429" t="s">
        <v>3015</v>
      </c>
    </row>
    <row r="3430" spans="1:53" hidden="1" outlineLevel="1">
      <c r="A3430" t="s">
        <v>2481</v>
      </c>
      <c r="B3430" t="s">
        <v>1562</v>
      </c>
      <c r="C3430" s="1">
        <f t="shared" si="1886"/>
        <v>191</v>
      </c>
      <c r="D3430" s="7">
        <f>IF(P3430&gt;0,RANK(P3430,(P3430:R3430,S3430:AG3430)),0)</f>
        <v>2</v>
      </c>
      <c r="E3430" s="7">
        <f>IF(Q3430&gt;0,RANK(Q3430,(P3430:R3430,S3430:AG3430)),0)</f>
        <v>0</v>
      </c>
      <c r="F3430" s="7">
        <f>IF(R3430&gt;0,RANK(R3430,(P3430:R3430,S3430:AG3430)),0)</f>
        <v>1</v>
      </c>
      <c r="G3430" s="7">
        <f>IF(S3430&gt;0,RANK(S3430,(P3430:R3430,S3430:AG3430)),0)</f>
        <v>0</v>
      </c>
      <c r="H3430" s="49">
        <f t="shared" si="1887"/>
        <v>83</v>
      </c>
      <c r="I3430" s="178">
        <f t="shared" si="1888"/>
        <v>0.43455497382198954</v>
      </c>
      <c r="J3430" s="2"/>
      <c r="K3430" s="2">
        <f t="shared" si="1889"/>
        <v>0.28272251308900526</v>
      </c>
      <c r="L3430" s="2">
        <f t="shared" si="1890"/>
        <v>0</v>
      </c>
      <c r="M3430" s="2">
        <f t="shared" si="1891"/>
        <v>0.7172774869109948</v>
      </c>
      <c r="N3430" s="2">
        <f t="shared" si="1892"/>
        <v>0</v>
      </c>
      <c r="O3430" s="2">
        <f t="shared" si="1893"/>
        <v>0</v>
      </c>
      <c r="P3430" s="1">
        <v>54</v>
      </c>
      <c r="R3430" s="1">
        <v>137</v>
      </c>
      <c r="X3430" s="1">
        <v>0</v>
      </c>
      <c r="Z3430" s="1">
        <f t="shared" si="1894"/>
        <v>0</v>
      </c>
      <c r="AI3430" s="7">
        <f t="shared" si="1895"/>
        <v>0</v>
      </c>
      <c r="AJ3430" s="7">
        <f t="shared" si="1896"/>
        <v>0</v>
      </c>
      <c r="AK3430" s="7">
        <f t="shared" si="1897"/>
        <v>0</v>
      </c>
      <c r="AL3430" s="7">
        <f t="shared" si="1898"/>
        <v>0</v>
      </c>
      <c r="AM3430" s="2">
        <f t="shared" si="1899"/>
        <v>0</v>
      </c>
      <c r="AN3430" s="2">
        <f t="shared" si="1900"/>
        <v>0</v>
      </c>
      <c r="AO3430" s="2">
        <f t="shared" si="1901"/>
        <v>0</v>
      </c>
      <c r="AP3430" s="2">
        <f t="shared" si="1902"/>
        <v>0</v>
      </c>
      <c r="AR3430" t="str">
        <f t="shared" si="1903"/>
        <v>Jefferson</v>
      </c>
      <c r="AS3430" t="s">
        <v>1562</v>
      </c>
      <c r="AT3430" s="182">
        <v>6</v>
      </c>
      <c r="AV3430" s="98">
        <v>53</v>
      </c>
      <c r="AW3430" s="100">
        <v>31</v>
      </c>
      <c r="AX3430" s="106">
        <f t="shared" si="1904"/>
        <v>53031</v>
      </c>
      <c r="AZ3430" s="7" t="s">
        <v>2975</v>
      </c>
      <c r="BA3430" t="s">
        <v>3015</v>
      </c>
    </row>
    <row r="3431" spans="1:53" hidden="1" outlineLevel="1">
      <c r="A3431" t="s">
        <v>1299</v>
      </c>
      <c r="B3431" t="s">
        <v>1562</v>
      </c>
      <c r="C3431" s="1">
        <f t="shared" si="1886"/>
        <v>9962</v>
      </c>
      <c r="D3431" s="7">
        <f>IF(P3431&gt;0,RANK(P3431,(P3431:R3431,S3431:AG3431)),0)</f>
        <v>2</v>
      </c>
      <c r="E3431" s="7">
        <f>IF(Q3431&gt;0,RANK(Q3431,(P3431:R3431,S3431:AG3431)),0)</f>
        <v>0</v>
      </c>
      <c r="F3431" s="7">
        <f>IF(R3431&gt;0,RANK(R3431,(P3431:R3431,S3431:AG3431)),0)</f>
        <v>1</v>
      </c>
      <c r="G3431" s="7">
        <f>IF(S3431&gt;0,RANK(S3431,(P3431:R3431,S3431:AG3431)),0)</f>
        <v>0</v>
      </c>
      <c r="H3431" s="49">
        <f t="shared" si="1887"/>
        <v>3458</v>
      </c>
      <c r="I3431" s="178">
        <f t="shared" si="1888"/>
        <v>0.34711905239911667</v>
      </c>
      <c r="J3431" s="2"/>
      <c r="K3431" s="2">
        <f t="shared" si="1889"/>
        <v>0.32583818510339291</v>
      </c>
      <c r="L3431" s="2">
        <f t="shared" si="1890"/>
        <v>0</v>
      </c>
      <c r="M3431" s="2">
        <f t="shared" si="1891"/>
        <v>0.67295723750250958</v>
      </c>
      <c r="N3431" s="2">
        <f t="shared" si="1892"/>
        <v>0</v>
      </c>
      <c r="O3431" s="2">
        <f t="shared" si="1893"/>
        <v>1.2045773940975169E-3</v>
      </c>
      <c r="P3431" s="1">
        <v>3246</v>
      </c>
      <c r="R3431" s="1">
        <v>6704</v>
      </c>
      <c r="X3431" s="1">
        <v>12</v>
      </c>
      <c r="Z3431" s="1">
        <f t="shared" si="1894"/>
        <v>0</v>
      </c>
      <c r="AI3431" s="7">
        <f t="shared" si="1895"/>
        <v>0</v>
      </c>
      <c r="AJ3431" s="7">
        <f t="shared" si="1896"/>
        <v>0</v>
      </c>
      <c r="AK3431" s="7">
        <f t="shared" si="1897"/>
        <v>0</v>
      </c>
      <c r="AL3431" s="7">
        <f t="shared" si="1898"/>
        <v>0</v>
      </c>
      <c r="AM3431" s="2">
        <f t="shared" si="1899"/>
        <v>0</v>
      </c>
      <c r="AN3431" s="2">
        <f t="shared" si="1900"/>
        <v>0</v>
      </c>
      <c r="AO3431" s="2">
        <f t="shared" si="1901"/>
        <v>0</v>
      </c>
      <c r="AP3431" s="2">
        <f t="shared" si="1902"/>
        <v>0</v>
      </c>
      <c r="AR3431" t="str">
        <f t="shared" si="1903"/>
        <v>King</v>
      </c>
      <c r="AS3431" t="s">
        <v>1562</v>
      </c>
      <c r="AT3431" s="182"/>
      <c r="AV3431" s="98">
        <v>53</v>
      </c>
      <c r="AW3431" s="100">
        <v>33</v>
      </c>
      <c r="AX3431" s="106">
        <f t="shared" si="1904"/>
        <v>53033</v>
      </c>
      <c r="AZ3431" s="7" t="s">
        <v>2975</v>
      </c>
      <c r="BA3431" t="s">
        <v>3015</v>
      </c>
    </row>
    <row r="3432" spans="1:53" hidden="1" outlineLevel="1">
      <c r="A3432" t="s">
        <v>1995</v>
      </c>
      <c r="B3432" t="s">
        <v>1562</v>
      </c>
      <c r="C3432" s="1">
        <f t="shared" si="1886"/>
        <v>870</v>
      </c>
      <c r="D3432" s="7">
        <f>IF(P3432&gt;0,RANK(P3432,(P3432:R3432,S3432:AG3432)),0)</f>
        <v>2</v>
      </c>
      <c r="E3432" s="7">
        <f>IF(Q3432&gt;0,RANK(Q3432,(P3432:R3432,S3432:AG3432)),0)</f>
        <v>0</v>
      </c>
      <c r="F3432" s="7">
        <f>IF(R3432&gt;0,RANK(R3432,(P3432:R3432,S3432:AG3432)),0)</f>
        <v>1</v>
      </c>
      <c r="G3432" s="7">
        <f>IF(S3432&gt;0,RANK(S3432,(P3432:R3432,S3432:AG3432)),0)</f>
        <v>0</v>
      </c>
      <c r="H3432" s="49">
        <f t="shared" si="1887"/>
        <v>393</v>
      </c>
      <c r="I3432" s="178">
        <f t="shared" si="1888"/>
        <v>0.4517241379310345</v>
      </c>
      <c r="J3432" s="2"/>
      <c r="K3432" s="2">
        <f t="shared" si="1889"/>
        <v>0.27356321839080461</v>
      </c>
      <c r="L3432" s="2">
        <f t="shared" si="1890"/>
        <v>0</v>
      </c>
      <c r="M3432" s="2">
        <f t="shared" si="1891"/>
        <v>0.72528735632183905</v>
      </c>
      <c r="N3432" s="2">
        <f t="shared" si="1892"/>
        <v>0</v>
      </c>
      <c r="O3432" s="2">
        <f t="shared" si="1893"/>
        <v>1.1494252873563982E-3</v>
      </c>
      <c r="P3432" s="1">
        <v>238</v>
      </c>
      <c r="R3432" s="1">
        <v>631</v>
      </c>
      <c r="X3432" s="1">
        <v>1</v>
      </c>
      <c r="Z3432" s="1">
        <f t="shared" si="1894"/>
        <v>0</v>
      </c>
      <c r="AI3432" s="7">
        <f t="shared" si="1895"/>
        <v>0</v>
      </c>
      <c r="AJ3432" s="7">
        <f t="shared" si="1896"/>
        <v>0</v>
      </c>
      <c r="AK3432" s="7">
        <f t="shared" si="1897"/>
        <v>0</v>
      </c>
      <c r="AL3432" s="7">
        <f t="shared" si="1898"/>
        <v>0</v>
      </c>
      <c r="AM3432" s="2">
        <f t="shared" si="1899"/>
        <v>0</v>
      </c>
      <c r="AN3432" s="2">
        <f t="shared" si="1900"/>
        <v>0</v>
      </c>
      <c r="AO3432" s="2">
        <f t="shared" si="1901"/>
        <v>0</v>
      </c>
      <c r="AP3432" s="2">
        <f t="shared" si="1902"/>
        <v>0</v>
      </c>
      <c r="AR3432" t="str">
        <f t="shared" si="1903"/>
        <v>Kitsap</v>
      </c>
      <c r="AS3432" t="s">
        <v>1562</v>
      </c>
      <c r="AT3432" s="182">
        <v>6</v>
      </c>
      <c r="AV3432" s="98">
        <v>53</v>
      </c>
      <c r="AW3432" s="100">
        <v>35</v>
      </c>
      <c r="AX3432" s="106">
        <f t="shared" si="1904"/>
        <v>53035</v>
      </c>
      <c r="AZ3432" s="7" t="s">
        <v>2975</v>
      </c>
      <c r="BA3432" t="s">
        <v>3015</v>
      </c>
    </row>
    <row r="3433" spans="1:53" hidden="1" outlineLevel="1">
      <c r="A3433" t="s">
        <v>1844</v>
      </c>
      <c r="B3433" t="s">
        <v>1562</v>
      </c>
      <c r="C3433" s="1">
        <f t="shared" si="1886"/>
        <v>137</v>
      </c>
      <c r="D3433" s="7">
        <f>IF(P3433&gt;0,RANK(P3433,(P3433:R3433,S3433:AG3433)),0)</f>
        <v>2</v>
      </c>
      <c r="E3433" s="7">
        <f>IF(Q3433&gt;0,RANK(Q3433,(P3433:R3433,S3433:AG3433)),0)</f>
        <v>0</v>
      </c>
      <c r="F3433" s="7">
        <f>IF(R3433&gt;0,RANK(R3433,(P3433:R3433,S3433:AG3433)),0)</f>
        <v>1</v>
      </c>
      <c r="G3433" s="7">
        <f>IF(S3433&gt;0,RANK(S3433,(P3433:R3433,S3433:AG3433)),0)</f>
        <v>0</v>
      </c>
      <c r="H3433" s="49">
        <f t="shared" si="1887"/>
        <v>75</v>
      </c>
      <c r="I3433" s="178">
        <f t="shared" si="1888"/>
        <v>0.54744525547445255</v>
      </c>
      <c r="J3433" s="2"/>
      <c r="K3433" s="2">
        <f t="shared" si="1889"/>
        <v>0.22627737226277372</v>
      </c>
      <c r="L3433" s="2">
        <f t="shared" si="1890"/>
        <v>0</v>
      </c>
      <c r="M3433" s="2">
        <f t="shared" si="1891"/>
        <v>0.77372262773722633</v>
      </c>
      <c r="N3433" s="2">
        <f t="shared" si="1892"/>
        <v>0</v>
      </c>
      <c r="O3433" s="2">
        <f t="shared" si="1893"/>
        <v>-1.1102230246251565E-16</v>
      </c>
      <c r="P3433" s="1">
        <v>31</v>
      </c>
      <c r="R3433" s="1">
        <v>106</v>
      </c>
      <c r="X3433" s="1">
        <v>0</v>
      </c>
      <c r="Z3433" s="1">
        <f t="shared" si="1894"/>
        <v>0</v>
      </c>
      <c r="AI3433" s="7">
        <f t="shared" si="1895"/>
        <v>0</v>
      </c>
      <c r="AJ3433" s="7">
        <f t="shared" si="1896"/>
        <v>0</v>
      </c>
      <c r="AK3433" s="7">
        <f t="shared" si="1897"/>
        <v>0</v>
      </c>
      <c r="AL3433" s="7">
        <f t="shared" si="1898"/>
        <v>0</v>
      </c>
      <c r="AM3433" s="2">
        <f t="shared" si="1899"/>
        <v>0</v>
      </c>
      <c r="AN3433" s="2">
        <f t="shared" si="1900"/>
        <v>0</v>
      </c>
      <c r="AO3433" s="2">
        <f t="shared" si="1901"/>
        <v>0</v>
      </c>
      <c r="AP3433" s="2">
        <f t="shared" si="1902"/>
        <v>0</v>
      </c>
      <c r="AR3433" t="str">
        <f t="shared" si="1903"/>
        <v>Kittitas</v>
      </c>
      <c r="AS3433" t="s">
        <v>1562</v>
      </c>
      <c r="AT3433" s="182">
        <v>8</v>
      </c>
      <c r="AV3433" s="98">
        <v>53</v>
      </c>
      <c r="AW3433" s="100">
        <v>37</v>
      </c>
      <c r="AX3433" s="106">
        <f t="shared" si="1904"/>
        <v>53037</v>
      </c>
      <c r="AZ3433" s="7" t="s">
        <v>2975</v>
      </c>
      <c r="BA3433" t="s">
        <v>3015</v>
      </c>
    </row>
    <row r="3434" spans="1:53" hidden="1" outlineLevel="1">
      <c r="A3434" t="s">
        <v>2459</v>
      </c>
      <c r="B3434" t="s">
        <v>1562</v>
      </c>
      <c r="C3434" s="1">
        <f t="shared" si="1886"/>
        <v>66</v>
      </c>
      <c r="D3434" s="7">
        <f>IF(P3434&gt;0,RANK(P3434,(P3434:R3434,S3434:AG3434)),0)</f>
        <v>2</v>
      </c>
      <c r="E3434" s="7">
        <f>IF(Q3434&gt;0,RANK(Q3434,(P3434:R3434,S3434:AG3434)),0)</f>
        <v>0</v>
      </c>
      <c r="F3434" s="7">
        <f>IF(R3434&gt;0,RANK(R3434,(P3434:R3434,S3434:AG3434)),0)</f>
        <v>1</v>
      </c>
      <c r="G3434" s="7">
        <f>IF(S3434&gt;0,RANK(S3434,(P3434:R3434,S3434:AG3434)),0)</f>
        <v>0</v>
      </c>
      <c r="H3434" s="49">
        <f t="shared" si="1887"/>
        <v>44</v>
      </c>
      <c r="I3434" s="178">
        <f t="shared" si="1888"/>
        <v>0.66666666666666663</v>
      </c>
      <c r="J3434" s="2"/>
      <c r="K3434" s="2">
        <f t="shared" si="1889"/>
        <v>0.16666666666666666</v>
      </c>
      <c r="L3434" s="2">
        <f t="shared" si="1890"/>
        <v>0</v>
      </c>
      <c r="M3434" s="2">
        <f t="shared" si="1891"/>
        <v>0.83333333333333337</v>
      </c>
      <c r="N3434" s="2">
        <f t="shared" si="1892"/>
        <v>0</v>
      </c>
      <c r="O3434" s="2">
        <f t="shared" si="1893"/>
        <v>0</v>
      </c>
      <c r="P3434" s="1">
        <v>11</v>
      </c>
      <c r="R3434" s="1">
        <v>55</v>
      </c>
      <c r="X3434" s="1">
        <v>0</v>
      </c>
      <c r="Z3434" s="1">
        <f t="shared" si="1894"/>
        <v>0</v>
      </c>
      <c r="AI3434" s="7">
        <f t="shared" si="1895"/>
        <v>0</v>
      </c>
      <c r="AJ3434" s="7">
        <f t="shared" si="1896"/>
        <v>0</v>
      </c>
      <c r="AK3434" s="7">
        <f t="shared" si="1897"/>
        <v>0</v>
      </c>
      <c r="AL3434" s="7">
        <f t="shared" si="1898"/>
        <v>0</v>
      </c>
      <c r="AM3434" s="2">
        <f t="shared" si="1899"/>
        <v>0</v>
      </c>
      <c r="AN3434" s="2">
        <f t="shared" si="1900"/>
        <v>0</v>
      </c>
      <c r="AO3434" s="2">
        <f t="shared" si="1901"/>
        <v>0</v>
      </c>
      <c r="AP3434" s="2">
        <f t="shared" si="1902"/>
        <v>0</v>
      </c>
      <c r="AR3434" t="str">
        <f t="shared" si="1903"/>
        <v>Klickitat</v>
      </c>
      <c r="AS3434" t="s">
        <v>1562</v>
      </c>
      <c r="AT3434" s="182">
        <v>3</v>
      </c>
      <c r="AV3434" s="98">
        <v>53</v>
      </c>
      <c r="AW3434" s="100">
        <v>39</v>
      </c>
      <c r="AX3434" s="106">
        <f t="shared" si="1904"/>
        <v>53039</v>
      </c>
      <c r="AZ3434" s="7" t="s">
        <v>2975</v>
      </c>
      <c r="BA3434" t="s">
        <v>3015</v>
      </c>
    </row>
    <row r="3435" spans="1:53" hidden="1" outlineLevel="1">
      <c r="A3435" t="s">
        <v>2939</v>
      </c>
      <c r="B3435" t="s">
        <v>1562</v>
      </c>
      <c r="C3435" s="1">
        <f t="shared" si="1886"/>
        <v>204</v>
      </c>
      <c r="D3435" s="7">
        <f>IF(P3435&gt;0,RANK(P3435,(P3435:R3435,S3435:AG3435)),0)</f>
        <v>2</v>
      </c>
      <c r="E3435" s="7">
        <f>IF(Q3435&gt;0,RANK(Q3435,(P3435:R3435,S3435:AG3435)),0)</f>
        <v>0</v>
      </c>
      <c r="F3435" s="7">
        <f>IF(R3435&gt;0,RANK(R3435,(P3435:R3435,S3435:AG3435)),0)</f>
        <v>1</v>
      </c>
      <c r="G3435" s="7">
        <f>IF(S3435&gt;0,RANK(S3435,(P3435:R3435,S3435:AG3435)),0)</f>
        <v>0</v>
      </c>
      <c r="H3435" s="49">
        <f t="shared" si="1887"/>
        <v>130</v>
      </c>
      <c r="I3435" s="178">
        <f t="shared" si="1888"/>
        <v>0.63725490196078427</v>
      </c>
      <c r="J3435" s="2"/>
      <c r="K3435" s="2">
        <f t="shared" si="1889"/>
        <v>0.17647058823529413</v>
      </c>
      <c r="L3435" s="2">
        <f t="shared" si="1890"/>
        <v>0</v>
      </c>
      <c r="M3435" s="2">
        <f t="shared" si="1891"/>
        <v>0.81372549019607843</v>
      </c>
      <c r="N3435" s="2">
        <f t="shared" si="1892"/>
        <v>0</v>
      </c>
      <c r="O3435" s="2">
        <f t="shared" si="1893"/>
        <v>9.8039215686274161E-3</v>
      </c>
      <c r="P3435" s="1">
        <v>36</v>
      </c>
      <c r="R3435" s="1">
        <v>166</v>
      </c>
      <c r="X3435" s="1">
        <v>2</v>
      </c>
      <c r="Z3435" s="1">
        <f t="shared" si="1894"/>
        <v>0</v>
      </c>
      <c r="AI3435" s="7">
        <f t="shared" si="1895"/>
        <v>0</v>
      </c>
      <c r="AJ3435" s="7">
        <f t="shared" si="1896"/>
        <v>0</v>
      </c>
      <c r="AK3435" s="7">
        <f t="shared" si="1897"/>
        <v>0</v>
      </c>
      <c r="AL3435" s="7">
        <f t="shared" si="1898"/>
        <v>0</v>
      </c>
      <c r="AM3435" s="2">
        <f t="shared" si="1899"/>
        <v>0</v>
      </c>
      <c r="AN3435" s="2">
        <f t="shared" si="1900"/>
        <v>0</v>
      </c>
      <c r="AO3435" s="2">
        <f t="shared" si="1901"/>
        <v>0</v>
      </c>
      <c r="AP3435" s="2">
        <f t="shared" si="1902"/>
        <v>0</v>
      </c>
      <c r="AR3435" t="str">
        <f t="shared" si="1903"/>
        <v>Lewis</v>
      </c>
      <c r="AS3435" t="s">
        <v>1562</v>
      </c>
      <c r="AT3435" s="182">
        <v>3</v>
      </c>
      <c r="AV3435" s="98">
        <v>53</v>
      </c>
      <c r="AW3435" s="100">
        <v>41</v>
      </c>
      <c r="AX3435" s="106">
        <f t="shared" si="1904"/>
        <v>53041</v>
      </c>
      <c r="AZ3435" s="7" t="s">
        <v>2975</v>
      </c>
      <c r="BA3435" t="s">
        <v>3015</v>
      </c>
    </row>
    <row r="3436" spans="1:53" hidden="1" outlineLevel="1">
      <c r="A3436" t="s">
        <v>227</v>
      </c>
      <c r="B3436" t="s">
        <v>1562</v>
      </c>
      <c r="C3436" s="1">
        <f t="shared" si="1886"/>
        <v>31</v>
      </c>
      <c r="D3436" s="7">
        <f>IF(P3436&gt;0,RANK(P3436,(P3436:R3436,S3436:AG3436)),0)</f>
        <v>2</v>
      </c>
      <c r="E3436" s="7">
        <f>IF(Q3436&gt;0,RANK(Q3436,(P3436:R3436,S3436:AG3436)),0)</f>
        <v>0</v>
      </c>
      <c r="F3436" s="7">
        <f>IF(R3436&gt;0,RANK(R3436,(P3436:R3436,S3436:AG3436)),0)</f>
        <v>1</v>
      </c>
      <c r="G3436" s="7">
        <f>IF(S3436&gt;0,RANK(S3436,(P3436:R3436,S3436:AG3436)),0)</f>
        <v>0</v>
      </c>
      <c r="H3436" s="49">
        <f t="shared" si="1887"/>
        <v>14</v>
      </c>
      <c r="I3436" s="178">
        <f t="shared" si="1888"/>
        <v>0.45161290322580644</v>
      </c>
      <c r="J3436" s="2"/>
      <c r="K3436" s="2">
        <f t="shared" si="1889"/>
        <v>0.25806451612903225</v>
      </c>
      <c r="L3436" s="2">
        <f t="shared" si="1890"/>
        <v>0</v>
      </c>
      <c r="M3436" s="2">
        <f t="shared" si="1891"/>
        <v>0.70967741935483875</v>
      </c>
      <c r="N3436" s="2">
        <f t="shared" si="1892"/>
        <v>0</v>
      </c>
      <c r="O3436" s="2">
        <f t="shared" si="1893"/>
        <v>3.2258064516129004E-2</v>
      </c>
      <c r="P3436" s="1">
        <v>8</v>
      </c>
      <c r="R3436" s="1">
        <v>22</v>
      </c>
      <c r="X3436" s="1">
        <v>1</v>
      </c>
      <c r="Z3436" s="1">
        <f t="shared" si="1894"/>
        <v>0</v>
      </c>
      <c r="AI3436" s="7">
        <f t="shared" si="1895"/>
        <v>0</v>
      </c>
      <c r="AJ3436" s="7">
        <f t="shared" si="1896"/>
        <v>0</v>
      </c>
      <c r="AK3436" s="7">
        <f t="shared" si="1897"/>
        <v>0</v>
      </c>
      <c r="AL3436" s="7">
        <f t="shared" si="1898"/>
        <v>0</v>
      </c>
      <c r="AM3436" s="2">
        <f t="shared" si="1899"/>
        <v>0</v>
      </c>
      <c r="AN3436" s="2">
        <f t="shared" si="1900"/>
        <v>0</v>
      </c>
      <c r="AO3436" s="2">
        <f t="shared" si="1901"/>
        <v>0</v>
      </c>
      <c r="AP3436" s="2">
        <f t="shared" si="1902"/>
        <v>0</v>
      </c>
      <c r="AR3436" t="str">
        <f t="shared" si="1903"/>
        <v>Lincoln</v>
      </c>
      <c r="AS3436" t="s">
        <v>1562</v>
      </c>
      <c r="AT3436" s="182">
        <v>5</v>
      </c>
      <c r="AV3436" s="98">
        <v>53</v>
      </c>
      <c r="AW3436" s="100">
        <v>43</v>
      </c>
      <c r="AX3436" s="106">
        <f t="shared" si="1904"/>
        <v>53043</v>
      </c>
      <c r="AZ3436" s="7" t="s">
        <v>2975</v>
      </c>
      <c r="BA3436" t="s">
        <v>3015</v>
      </c>
    </row>
    <row r="3437" spans="1:53" hidden="1" outlineLevel="1">
      <c r="A3437" t="s">
        <v>1529</v>
      </c>
      <c r="B3437" t="s">
        <v>1562</v>
      </c>
      <c r="C3437" s="1">
        <f t="shared" si="1886"/>
        <v>216</v>
      </c>
      <c r="D3437" s="7">
        <f>IF(P3437&gt;0,RANK(P3437,(P3437:R3437,S3437:AG3437)),0)</f>
        <v>2</v>
      </c>
      <c r="E3437" s="7">
        <f>IF(Q3437&gt;0,RANK(Q3437,(P3437:R3437,S3437:AG3437)),0)</f>
        <v>0</v>
      </c>
      <c r="F3437" s="7">
        <f>IF(R3437&gt;0,RANK(R3437,(P3437:R3437,S3437:AG3437)),0)</f>
        <v>1</v>
      </c>
      <c r="G3437" s="7">
        <f>IF(S3437&gt;0,RANK(S3437,(P3437:R3437,S3437:AG3437)),0)</f>
        <v>0</v>
      </c>
      <c r="H3437" s="49">
        <f t="shared" si="1887"/>
        <v>104</v>
      </c>
      <c r="I3437" s="178">
        <f t="shared" si="1888"/>
        <v>0.48148148148148145</v>
      </c>
      <c r="J3437" s="2"/>
      <c r="K3437" s="2">
        <f t="shared" si="1889"/>
        <v>0.25462962962962965</v>
      </c>
      <c r="L3437" s="2">
        <f t="shared" si="1890"/>
        <v>0</v>
      </c>
      <c r="M3437" s="2">
        <f t="shared" si="1891"/>
        <v>0.73611111111111116</v>
      </c>
      <c r="N3437" s="2">
        <f t="shared" si="1892"/>
        <v>0</v>
      </c>
      <c r="O3437" s="2">
        <f t="shared" si="1893"/>
        <v>9.2592592592591894E-3</v>
      </c>
      <c r="P3437" s="1">
        <v>55</v>
      </c>
      <c r="R3437" s="1">
        <v>159</v>
      </c>
      <c r="X3437" s="1">
        <v>2</v>
      </c>
      <c r="Z3437" s="1">
        <f t="shared" si="1894"/>
        <v>0</v>
      </c>
      <c r="AI3437" s="7">
        <f t="shared" si="1895"/>
        <v>0</v>
      </c>
      <c r="AJ3437" s="7">
        <f t="shared" si="1896"/>
        <v>0</v>
      </c>
      <c r="AK3437" s="7">
        <f t="shared" si="1897"/>
        <v>0</v>
      </c>
      <c r="AL3437" s="7">
        <f t="shared" si="1898"/>
        <v>0</v>
      </c>
      <c r="AM3437" s="2">
        <f t="shared" si="1899"/>
        <v>0</v>
      </c>
      <c r="AN3437" s="2">
        <f t="shared" si="1900"/>
        <v>0</v>
      </c>
      <c r="AO3437" s="2">
        <f t="shared" si="1901"/>
        <v>0</v>
      </c>
      <c r="AP3437" s="2">
        <f t="shared" si="1902"/>
        <v>0</v>
      </c>
      <c r="AR3437" t="str">
        <f t="shared" si="1903"/>
        <v>Mason</v>
      </c>
      <c r="AS3437" t="s">
        <v>1562</v>
      </c>
      <c r="AT3437" s="182"/>
      <c r="AV3437" s="98">
        <v>53</v>
      </c>
      <c r="AW3437" s="100">
        <v>45</v>
      </c>
      <c r="AX3437" s="106">
        <f t="shared" si="1904"/>
        <v>53045</v>
      </c>
      <c r="AZ3437" s="7" t="s">
        <v>2975</v>
      </c>
      <c r="BA3437" t="s">
        <v>3015</v>
      </c>
    </row>
    <row r="3438" spans="1:53" hidden="1" outlineLevel="1">
      <c r="A3438" t="s">
        <v>2319</v>
      </c>
      <c r="B3438" t="s">
        <v>1562</v>
      </c>
      <c r="C3438" s="1">
        <f t="shared" si="1886"/>
        <v>177</v>
      </c>
      <c r="D3438" s="7">
        <f>IF(P3438&gt;0,RANK(P3438,(P3438:R3438,S3438:AG3438)),0)</f>
        <v>2</v>
      </c>
      <c r="E3438" s="7">
        <f>IF(Q3438&gt;0,RANK(Q3438,(P3438:R3438,S3438:AG3438)),0)</f>
        <v>0</v>
      </c>
      <c r="F3438" s="7">
        <f>IF(R3438&gt;0,RANK(R3438,(P3438:R3438,S3438:AG3438)),0)</f>
        <v>1</v>
      </c>
      <c r="G3438" s="7">
        <f>IF(S3438&gt;0,RANK(S3438,(P3438:R3438,S3438:AG3438)),0)</f>
        <v>0</v>
      </c>
      <c r="H3438" s="49">
        <f t="shared" si="1887"/>
        <v>131</v>
      </c>
      <c r="I3438" s="178">
        <f t="shared" si="1888"/>
        <v>0.74011299435028244</v>
      </c>
      <c r="J3438" s="2"/>
      <c r="K3438" s="2">
        <f t="shared" si="1889"/>
        <v>0.12994350282485875</v>
      </c>
      <c r="L3438" s="2">
        <f t="shared" si="1890"/>
        <v>0</v>
      </c>
      <c r="M3438" s="2">
        <f t="shared" si="1891"/>
        <v>0.87005649717514122</v>
      </c>
      <c r="N3438" s="2">
        <f t="shared" si="1892"/>
        <v>0</v>
      </c>
      <c r="O3438" s="2">
        <f t="shared" si="1893"/>
        <v>0</v>
      </c>
      <c r="P3438" s="1">
        <v>23</v>
      </c>
      <c r="R3438" s="1">
        <v>154</v>
      </c>
      <c r="X3438" s="1">
        <v>0</v>
      </c>
      <c r="Z3438" s="1">
        <f t="shared" si="1894"/>
        <v>0</v>
      </c>
      <c r="AI3438" s="7">
        <f t="shared" si="1895"/>
        <v>0</v>
      </c>
      <c r="AJ3438" s="7">
        <f t="shared" si="1896"/>
        <v>0</v>
      </c>
      <c r="AK3438" s="7">
        <f t="shared" si="1897"/>
        <v>0</v>
      </c>
      <c r="AL3438" s="7">
        <f t="shared" si="1898"/>
        <v>0</v>
      </c>
      <c r="AM3438" s="2">
        <f t="shared" si="1899"/>
        <v>0</v>
      </c>
      <c r="AN3438" s="2">
        <f t="shared" si="1900"/>
        <v>0</v>
      </c>
      <c r="AO3438" s="2">
        <f t="shared" si="1901"/>
        <v>0</v>
      </c>
      <c r="AP3438" s="2">
        <f t="shared" si="1902"/>
        <v>0</v>
      </c>
      <c r="AR3438" t="str">
        <f t="shared" si="1903"/>
        <v>Okanogan</v>
      </c>
      <c r="AS3438" t="s">
        <v>1562</v>
      </c>
      <c r="AT3438" s="182">
        <v>4</v>
      </c>
      <c r="AV3438" s="98">
        <v>53</v>
      </c>
      <c r="AW3438" s="100">
        <v>47</v>
      </c>
      <c r="AX3438" s="106">
        <f t="shared" si="1904"/>
        <v>53047</v>
      </c>
      <c r="AZ3438" s="7" t="s">
        <v>2975</v>
      </c>
      <c r="BA3438" t="s">
        <v>3015</v>
      </c>
    </row>
    <row r="3439" spans="1:53" hidden="1" outlineLevel="1">
      <c r="A3439" t="s">
        <v>2954</v>
      </c>
      <c r="B3439" t="s">
        <v>1562</v>
      </c>
      <c r="C3439" s="1">
        <f t="shared" si="1886"/>
        <v>95</v>
      </c>
      <c r="D3439" s="7">
        <f>IF(P3439&gt;0,RANK(P3439,(P3439:R3439,S3439:AG3439)),0)</f>
        <v>2</v>
      </c>
      <c r="E3439" s="7">
        <f>IF(Q3439&gt;0,RANK(Q3439,(P3439:R3439,S3439:AG3439)),0)</f>
        <v>0</v>
      </c>
      <c r="F3439" s="7">
        <f>IF(R3439&gt;0,RANK(R3439,(P3439:R3439,S3439:AG3439)),0)</f>
        <v>1</v>
      </c>
      <c r="G3439" s="7">
        <f>IF(S3439&gt;0,RANK(S3439,(P3439:R3439,S3439:AG3439)),0)</f>
        <v>0</v>
      </c>
      <c r="H3439" s="49">
        <f t="shared" si="1887"/>
        <v>59</v>
      </c>
      <c r="I3439" s="178">
        <f t="shared" si="1888"/>
        <v>0.62105263157894741</v>
      </c>
      <c r="J3439" s="2"/>
      <c r="K3439" s="2">
        <f t="shared" si="1889"/>
        <v>0.18947368421052632</v>
      </c>
      <c r="L3439" s="2">
        <f t="shared" si="1890"/>
        <v>0</v>
      </c>
      <c r="M3439" s="2">
        <f t="shared" si="1891"/>
        <v>0.81052631578947365</v>
      </c>
      <c r="N3439" s="2">
        <f t="shared" si="1892"/>
        <v>0</v>
      </c>
      <c r="O3439" s="2">
        <f t="shared" si="1893"/>
        <v>0</v>
      </c>
      <c r="P3439" s="1">
        <v>18</v>
      </c>
      <c r="R3439" s="1">
        <v>77</v>
      </c>
      <c r="X3439" s="1">
        <v>0</v>
      </c>
      <c r="Z3439" s="1">
        <f t="shared" si="1894"/>
        <v>0</v>
      </c>
      <c r="AI3439" s="7">
        <f t="shared" si="1895"/>
        <v>0</v>
      </c>
      <c r="AJ3439" s="7">
        <f t="shared" si="1896"/>
        <v>0</v>
      </c>
      <c r="AK3439" s="7">
        <f t="shared" si="1897"/>
        <v>0</v>
      </c>
      <c r="AL3439" s="7">
        <f t="shared" si="1898"/>
        <v>0</v>
      </c>
      <c r="AM3439" s="2">
        <f t="shared" si="1899"/>
        <v>0</v>
      </c>
      <c r="AN3439" s="2">
        <f t="shared" si="1900"/>
        <v>0</v>
      </c>
      <c r="AO3439" s="2">
        <f t="shared" si="1901"/>
        <v>0</v>
      </c>
      <c r="AP3439" s="2">
        <f t="shared" si="1902"/>
        <v>0</v>
      </c>
      <c r="AR3439" t="str">
        <f t="shared" si="1903"/>
        <v>Pacific</v>
      </c>
      <c r="AS3439" t="s">
        <v>1562</v>
      </c>
      <c r="AT3439" s="182">
        <v>3</v>
      </c>
      <c r="AV3439" s="98">
        <v>53</v>
      </c>
      <c r="AW3439" s="100">
        <v>49</v>
      </c>
      <c r="AX3439" s="106">
        <f t="shared" si="1904"/>
        <v>53049</v>
      </c>
      <c r="AZ3439" s="7" t="s">
        <v>2975</v>
      </c>
      <c r="BA3439" t="s">
        <v>3015</v>
      </c>
    </row>
    <row r="3440" spans="1:53" hidden="1" outlineLevel="1">
      <c r="A3440" t="s">
        <v>722</v>
      </c>
      <c r="B3440" t="s">
        <v>1562</v>
      </c>
      <c r="C3440" s="1">
        <f t="shared" si="1886"/>
        <v>45</v>
      </c>
      <c r="D3440" s="7">
        <f>IF(P3440&gt;0,RANK(P3440,(P3440:R3440,S3440:AG3440)),0)</f>
        <v>2</v>
      </c>
      <c r="E3440" s="7">
        <f>IF(Q3440&gt;0,RANK(Q3440,(P3440:R3440,S3440:AG3440)),0)</f>
        <v>0</v>
      </c>
      <c r="F3440" s="7">
        <f>IF(R3440&gt;0,RANK(R3440,(P3440:R3440,S3440:AG3440)),0)</f>
        <v>1</v>
      </c>
      <c r="G3440" s="7">
        <f>IF(S3440&gt;0,RANK(S3440,(P3440:R3440,S3440:AG3440)),0)</f>
        <v>0</v>
      </c>
      <c r="H3440" s="49">
        <f t="shared" si="1887"/>
        <v>27</v>
      </c>
      <c r="I3440" s="178">
        <f t="shared" si="1888"/>
        <v>0.6</v>
      </c>
      <c r="J3440" s="2"/>
      <c r="K3440" s="2">
        <f t="shared" si="1889"/>
        <v>0.2</v>
      </c>
      <c r="L3440" s="2">
        <f t="shared" si="1890"/>
        <v>0</v>
      </c>
      <c r="M3440" s="2">
        <f t="shared" si="1891"/>
        <v>0.8</v>
      </c>
      <c r="N3440" s="2">
        <f t="shared" si="1892"/>
        <v>0</v>
      </c>
      <c r="O3440" s="2">
        <f t="shared" si="1893"/>
        <v>0</v>
      </c>
      <c r="P3440" s="1">
        <v>9</v>
      </c>
      <c r="R3440" s="1">
        <v>36</v>
      </c>
      <c r="X3440" s="1">
        <v>0</v>
      </c>
      <c r="Z3440" s="1">
        <f t="shared" si="1894"/>
        <v>0</v>
      </c>
      <c r="AI3440" s="7">
        <f t="shared" si="1895"/>
        <v>0</v>
      </c>
      <c r="AJ3440" s="7">
        <f t="shared" si="1896"/>
        <v>0</v>
      </c>
      <c r="AK3440" s="7">
        <f t="shared" si="1897"/>
        <v>0</v>
      </c>
      <c r="AL3440" s="7">
        <f t="shared" si="1898"/>
        <v>0</v>
      </c>
      <c r="AM3440" s="2">
        <f t="shared" si="1899"/>
        <v>0</v>
      </c>
      <c r="AN3440" s="2">
        <f t="shared" si="1900"/>
        <v>0</v>
      </c>
      <c r="AO3440" s="2">
        <f t="shared" si="1901"/>
        <v>0</v>
      </c>
      <c r="AP3440" s="2">
        <f t="shared" si="1902"/>
        <v>0</v>
      </c>
      <c r="AR3440" t="str">
        <f t="shared" si="1903"/>
        <v>Pend Oreille</v>
      </c>
      <c r="AS3440" t="s">
        <v>1562</v>
      </c>
      <c r="AT3440" s="182">
        <v>5</v>
      </c>
      <c r="AV3440" s="98">
        <v>53</v>
      </c>
      <c r="AW3440" s="100">
        <v>51</v>
      </c>
      <c r="AX3440" s="106">
        <f t="shared" si="1904"/>
        <v>53051</v>
      </c>
      <c r="AZ3440" s="7" t="s">
        <v>2975</v>
      </c>
      <c r="BA3440" t="s">
        <v>3015</v>
      </c>
    </row>
    <row r="3441" spans="1:66" hidden="1" outlineLevel="1">
      <c r="A3441" t="s">
        <v>2168</v>
      </c>
      <c r="B3441" t="s">
        <v>1562</v>
      </c>
      <c r="C3441" s="1">
        <f t="shared" si="1886"/>
        <v>2668</v>
      </c>
      <c r="D3441" s="7">
        <f>IF(P3441&gt;0,RANK(P3441,(P3441:R3441,S3441:AG3441)),0)</f>
        <v>2</v>
      </c>
      <c r="E3441" s="7">
        <f>IF(Q3441&gt;0,RANK(Q3441,(P3441:R3441,S3441:AG3441)),0)</f>
        <v>0</v>
      </c>
      <c r="F3441" s="7">
        <f>IF(R3441&gt;0,RANK(R3441,(P3441:R3441,S3441:AG3441)),0)</f>
        <v>1</v>
      </c>
      <c r="G3441" s="7">
        <f>IF(S3441&gt;0,RANK(S3441,(P3441:R3441,S3441:AG3441)),0)</f>
        <v>0</v>
      </c>
      <c r="H3441" s="49">
        <f t="shared" si="1887"/>
        <v>1244</v>
      </c>
      <c r="I3441" s="178">
        <f t="shared" si="1888"/>
        <v>0.46626686656671662</v>
      </c>
      <c r="J3441" s="2"/>
      <c r="K3441" s="2">
        <f t="shared" si="1889"/>
        <v>0.26574212893553223</v>
      </c>
      <c r="L3441" s="2">
        <f t="shared" si="1890"/>
        <v>0</v>
      </c>
      <c r="M3441" s="2">
        <f t="shared" si="1891"/>
        <v>0.73200899550224885</v>
      </c>
      <c r="N3441" s="2">
        <f t="shared" si="1892"/>
        <v>0</v>
      </c>
      <c r="O3441" s="2">
        <f t="shared" si="1893"/>
        <v>2.2488755622189771E-3</v>
      </c>
      <c r="P3441" s="1">
        <v>709</v>
      </c>
      <c r="R3441" s="1">
        <v>1953</v>
      </c>
      <c r="X3441" s="1">
        <v>6</v>
      </c>
      <c r="Z3441" s="1">
        <f t="shared" si="1894"/>
        <v>0</v>
      </c>
      <c r="AI3441" s="7">
        <f t="shared" si="1895"/>
        <v>0</v>
      </c>
      <c r="AJ3441" s="7">
        <f t="shared" si="1896"/>
        <v>0</v>
      </c>
      <c r="AK3441" s="7">
        <f t="shared" si="1897"/>
        <v>0</v>
      </c>
      <c r="AL3441" s="7">
        <f t="shared" si="1898"/>
        <v>0</v>
      </c>
      <c r="AM3441" s="2">
        <f t="shared" si="1899"/>
        <v>0</v>
      </c>
      <c r="AN3441" s="2">
        <f t="shared" si="1900"/>
        <v>0</v>
      </c>
      <c r="AO3441" s="2">
        <f t="shared" si="1901"/>
        <v>0</v>
      </c>
      <c r="AP3441" s="2">
        <f t="shared" si="1902"/>
        <v>0</v>
      </c>
      <c r="AR3441" t="str">
        <f t="shared" si="1903"/>
        <v>Pierce</v>
      </c>
      <c r="AS3441" t="s">
        <v>1562</v>
      </c>
      <c r="AT3441" s="182"/>
      <c r="AV3441" s="98">
        <v>53</v>
      </c>
      <c r="AW3441" s="100">
        <v>53</v>
      </c>
      <c r="AX3441" s="106">
        <f t="shared" si="1904"/>
        <v>53053</v>
      </c>
      <c r="AZ3441" s="7" t="s">
        <v>2975</v>
      </c>
      <c r="BA3441" t="s">
        <v>3015</v>
      </c>
    </row>
    <row r="3442" spans="1:66" hidden="1" outlineLevel="1">
      <c r="A3442" t="s">
        <v>1531</v>
      </c>
      <c r="B3442" t="s">
        <v>1562</v>
      </c>
      <c r="C3442" s="1">
        <f t="shared" si="1886"/>
        <v>104</v>
      </c>
      <c r="D3442" s="7">
        <f>IF(P3442&gt;0,RANK(P3442,(P3442:R3442,S3442:AG3442)),0)</f>
        <v>2</v>
      </c>
      <c r="E3442" s="7">
        <f>IF(Q3442&gt;0,RANK(Q3442,(P3442:R3442,S3442:AG3442)),0)</f>
        <v>0</v>
      </c>
      <c r="F3442" s="7">
        <f>IF(R3442&gt;0,RANK(R3442,(P3442:R3442,S3442:AG3442)),0)</f>
        <v>1</v>
      </c>
      <c r="G3442" s="7">
        <f>IF(S3442&gt;0,RANK(S3442,(P3442:R3442,S3442:AG3442)),0)</f>
        <v>0</v>
      </c>
      <c r="H3442" s="49">
        <f t="shared" si="1887"/>
        <v>54</v>
      </c>
      <c r="I3442" s="178">
        <f t="shared" si="1888"/>
        <v>0.51923076923076927</v>
      </c>
      <c r="J3442" s="2"/>
      <c r="K3442" s="2">
        <f t="shared" si="1889"/>
        <v>0.24038461538461539</v>
      </c>
      <c r="L3442" s="2">
        <f t="shared" si="1890"/>
        <v>0</v>
      </c>
      <c r="M3442" s="2">
        <f t="shared" si="1891"/>
        <v>0.75961538461538458</v>
      </c>
      <c r="N3442" s="2">
        <f t="shared" si="1892"/>
        <v>0</v>
      </c>
      <c r="O3442" s="2">
        <f t="shared" si="1893"/>
        <v>0</v>
      </c>
      <c r="P3442" s="1">
        <v>25</v>
      </c>
      <c r="R3442" s="1">
        <v>79</v>
      </c>
      <c r="X3442" s="1">
        <v>0</v>
      </c>
      <c r="Z3442" s="1">
        <f t="shared" si="1894"/>
        <v>0</v>
      </c>
      <c r="AI3442" s="7">
        <f t="shared" si="1895"/>
        <v>0</v>
      </c>
      <c r="AJ3442" s="7">
        <f t="shared" si="1896"/>
        <v>0</v>
      </c>
      <c r="AK3442" s="7">
        <f t="shared" si="1897"/>
        <v>0</v>
      </c>
      <c r="AL3442" s="7">
        <f t="shared" si="1898"/>
        <v>0</v>
      </c>
      <c r="AM3442" s="2">
        <f t="shared" si="1899"/>
        <v>0</v>
      </c>
      <c r="AN3442" s="2">
        <f t="shared" si="1900"/>
        <v>0</v>
      </c>
      <c r="AO3442" s="2">
        <f t="shared" si="1901"/>
        <v>0</v>
      </c>
      <c r="AP3442" s="2">
        <f t="shared" si="1902"/>
        <v>0</v>
      </c>
      <c r="AR3442" t="str">
        <f t="shared" si="1903"/>
        <v>San Juan</v>
      </c>
      <c r="AS3442" t="s">
        <v>1562</v>
      </c>
      <c r="AT3442" s="182">
        <v>2</v>
      </c>
      <c r="AV3442" s="98">
        <v>53</v>
      </c>
      <c r="AW3442" s="100">
        <v>55</v>
      </c>
      <c r="AX3442" s="106">
        <f t="shared" si="1904"/>
        <v>53055</v>
      </c>
      <c r="AZ3442" s="7" t="s">
        <v>2975</v>
      </c>
      <c r="BA3442" t="s">
        <v>3015</v>
      </c>
    </row>
    <row r="3443" spans="1:66" hidden="1" outlineLevel="1">
      <c r="A3443" t="s">
        <v>2188</v>
      </c>
      <c r="B3443" t="s">
        <v>1562</v>
      </c>
      <c r="C3443" s="1">
        <f t="shared" si="1886"/>
        <v>438</v>
      </c>
      <c r="D3443" s="7">
        <f>IF(P3443&gt;0,RANK(P3443,(P3443:R3443,S3443:AG3443)),0)</f>
        <v>2</v>
      </c>
      <c r="E3443" s="7">
        <f>IF(Q3443&gt;0,RANK(Q3443,(P3443:R3443,S3443:AG3443)),0)</f>
        <v>0</v>
      </c>
      <c r="F3443" s="7">
        <f>IF(R3443&gt;0,RANK(R3443,(P3443:R3443,S3443:AG3443)),0)</f>
        <v>1</v>
      </c>
      <c r="G3443" s="7">
        <f>IF(S3443&gt;0,RANK(S3443,(P3443:R3443,S3443:AG3443)),0)</f>
        <v>0</v>
      </c>
      <c r="H3443" s="49">
        <f t="shared" si="1887"/>
        <v>206</v>
      </c>
      <c r="I3443" s="178">
        <f t="shared" si="1888"/>
        <v>0.47031963470319632</v>
      </c>
      <c r="J3443" s="2"/>
      <c r="K3443" s="2">
        <f t="shared" si="1889"/>
        <v>0.26484018264840181</v>
      </c>
      <c r="L3443" s="2">
        <f t="shared" si="1890"/>
        <v>0</v>
      </c>
      <c r="M3443" s="2">
        <f t="shared" si="1891"/>
        <v>0.73515981735159819</v>
      </c>
      <c r="N3443" s="2">
        <f t="shared" si="1892"/>
        <v>0</v>
      </c>
      <c r="O3443" s="2">
        <f t="shared" si="1893"/>
        <v>0</v>
      </c>
      <c r="P3443" s="1">
        <v>116</v>
      </c>
      <c r="R3443" s="1">
        <v>322</v>
      </c>
      <c r="X3443" s="1">
        <v>0</v>
      </c>
      <c r="Z3443" s="1">
        <f t="shared" si="1894"/>
        <v>0</v>
      </c>
      <c r="AI3443" s="7">
        <f t="shared" si="1895"/>
        <v>0</v>
      </c>
      <c r="AJ3443" s="7">
        <f t="shared" si="1896"/>
        <v>0</v>
      </c>
      <c r="AK3443" s="7">
        <f t="shared" si="1897"/>
        <v>0</v>
      </c>
      <c r="AL3443" s="7">
        <f t="shared" si="1898"/>
        <v>0</v>
      </c>
      <c r="AM3443" s="2">
        <f t="shared" si="1899"/>
        <v>0</v>
      </c>
      <c r="AN3443" s="2">
        <f t="shared" si="1900"/>
        <v>0</v>
      </c>
      <c r="AO3443" s="2">
        <f t="shared" si="1901"/>
        <v>0</v>
      </c>
      <c r="AP3443" s="2">
        <f t="shared" si="1902"/>
        <v>0</v>
      </c>
      <c r="AR3443" t="str">
        <f t="shared" si="1903"/>
        <v>Skagit</v>
      </c>
      <c r="AS3443" t="s">
        <v>1562</v>
      </c>
      <c r="AT3443" s="182"/>
      <c r="AV3443" s="98">
        <v>53</v>
      </c>
      <c r="AW3443" s="100">
        <v>57</v>
      </c>
      <c r="AX3443" s="106">
        <f t="shared" si="1904"/>
        <v>53057</v>
      </c>
      <c r="AZ3443" s="7" t="s">
        <v>2975</v>
      </c>
      <c r="BA3443" t="s">
        <v>3015</v>
      </c>
    </row>
    <row r="3444" spans="1:66" hidden="1" outlineLevel="1">
      <c r="A3444" t="s">
        <v>2669</v>
      </c>
      <c r="B3444" t="s">
        <v>1562</v>
      </c>
      <c r="C3444" s="1">
        <f t="shared" si="1886"/>
        <v>49</v>
      </c>
      <c r="D3444" s="7">
        <f>IF(P3444&gt;0,RANK(P3444,(P3444:R3444,S3444:AG3444)),0)</f>
        <v>2</v>
      </c>
      <c r="E3444" s="7">
        <f>IF(Q3444&gt;0,RANK(Q3444,(P3444:R3444,S3444:AG3444)),0)</f>
        <v>0</v>
      </c>
      <c r="F3444" s="7">
        <f>IF(R3444&gt;0,RANK(R3444,(P3444:R3444,S3444:AG3444)),0)</f>
        <v>1</v>
      </c>
      <c r="G3444" s="7">
        <f>IF(S3444&gt;0,RANK(S3444,(P3444:R3444,S3444:AG3444)),0)</f>
        <v>0</v>
      </c>
      <c r="H3444" s="49">
        <f t="shared" si="1887"/>
        <v>39</v>
      </c>
      <c r="I3444" s="178">
        <f t="shared" si="1888"/>
        <v>0.79591836734693877</v>
      </c>
      <c r="J3444" s="2"/>
      <c r="K3444" s="2">
        <f t="shared" si="1889"/>
        <v>0.10204081632653061</v>
      </c>
      <c r="L3444" s="2">
        <f t="shared" si="1890"/>
        <v>0</v>
      </c>
      <c r="M3444" s="2">
        <f t="shared" si="1891"/>
        <v>0.89795918367346939</v>
      </c>
      <c r="N3444" s="2">
        <f t="shared" si="1892"/>
        <v>0</v>
      </c>
      <c r="O3444" s="2">
        <f t="shared" si="1893"/>
        <v>0</v>
      </c>
      <c r="P3444" s="1">
        <v>5</v>
      </c>
      <c r="R3444" s="1">
        <v>44</v>
      </c>
      <c r="X3444" s="1">
        <v>0</v>
      </c>
      <c r="Z3444" s="1">
        <f t="shared" si="1894"/>
        <v>0</v>
      </c>
      <c r="AI3444" s="7">
        <f t="shared" si="1895"/>
        <v>0</v>
      </c>
      <c r="AJ3444" s="7">
        <f t="shared" si="1896"/>
        <v>0</v>
      </c>
      <c r="AK3444" s="7">
        <f t="shared" si="1897"/>
        <v>0</v>
      </c>
      <c r="AL3444" s="7">
        <f t="shared" si="1898"/>
        <v>0</v>
      </c>
      <c r="AM3444" s="2">
        <f t="shared" si="1899"/>
        <v>0</v>
      </c>
      <c r="AN3444" s="2">
        <f t="shared" si="1900"/>
        <v>0</v>
      </c>
      <c r="AO3444" s="2">
        <f t="shared" si="1901"/>
        <v>0</v>
      </c>
      <c r="AP3444" s="2">
        <f t="shared" si="1902"/>
        <v>0</v>
      </c>
      <c r="AR3444" t="str">
        <f t="shared" si="1903"/>
        <v>Skamania</v>
      </c>
      <c r="AS3444" t="s">
        <v>1562</v>
      </c>
      <c r="AT3444" s="182">
        <v>3</v>
      </c>
      <c r="AV3444" s="98">
        <v>53</v>
      </c>
      <c r="AW3444" s="100">
        <v>59</v>
      </c>
      <c r="AX3444" s="106">
        <f t="shared" si="1904"/>
        <v>53059</v>
      </c>
      <c r="AZ3444" s="7" t="s">
        <v>2975</v>
      </c>
      <c r="BA3444" t="s">
        <v>3015</v>
      </c>
    </row>
    <row r="3445" spans="1:66" hidden="1" outlineLevel="1">
      <c r="A3445" t="s">
        <v>2117</v>
      </c>
      <c r="B3445" t="s">
        <v>1562</v>
      </c>
      <c r="C3445" s="1">
        <f t="shared" si="1886"/>
        <v>2845</v>
      </c>
      <c r="D3445" s="7">
        <f>IF(P3445&gt;0,RANK(P3445,(P3445:R3445,S3445:AG3445)),0)</f>
        <v>2</v>
      </c>
      <c r="E3445" s="7">
        <f>IF(Q3445&gt;0,RANK(Q3445,(P3445:R3445,S3445:AG3445)),0)</f>
        <v>0</v>
      </c>
      <c r="F3445" s="7">
        <f>IF(R3445&gt;0,RANK(R3445,(P3445:R3445,S3445:AG3445)),0)</f>
        <v>1</v>
      </c>
      <c r="G3445" s="7">
        <f>IF(S3445&gt;0,RANK(S3445,(P3445:R3445,S3445:AG3445)),0)</f>
        <v>0</v>
      </c>
      <c r="H3445" s="49">
        <f t="shared" si="1887"/>
        <v>1488</v>
      </c>
      <c r="I3445" s="178">
        <f t="shared" si="1888"/>
        <v>0.52302284710017577</v>
      </c>
      <c r="J3445" s="2"/>
      <c r="K3445" s="2">
        <f t="shared" si="1889"/>
        <v>0.23796133567662567</v>
      </c>
      <c r="L3445" s="2">
        <f t="shared" si="1890"/>
        <v>0</v>
      </c>
      <c r="M3445" s="2">
        <f t="shared" si="1891"/>
        <v>0.76098418277680135</v>
      </c>
      <c r="N3445" s="2">
        <f t="shared" si="1892"/>
        <v>0</v>
      </c>
      <c r="O3445" s="2">
        <f t="shared" si="1893"/>
        <v>1.0544815465729496E-3</v>
      </c>
      <c r="P3445" s="1">
        <v>677</v>
      </c>
      <c r="R3445" s="1">
        <v>2165</v>
      </c>
      <c r="X3445" s="1">
        <v>3</v>
      </c>
      <c r="Z3445" s="1">
        <f t="shared" si="1894"/>
        <v>0</v>
      </c>
      <c r="AI3445" s="7">
        <f t="shared" si="1895"/>
        <v>0</v>
      </c>
      <c r="AJ3445" s="7">
        <f t="shared" si="1896"/>
        <v>0</v>
      </c>
      <c r="AK3445" s="7">
        <f t="shared" si="1897"/>
        <v>0</v>
      </c>
      <c r="AL3445" s="7">
        <f t="shared" si="1898"/>
        <v>0</v>
      </c>
      <c r="AM3445" s="2">
        <f t="shared" si="1899"/>
        <v>0</v>
      </c>
      <c r="AN3445" s="2">
        <f t="shared" si="1900"/>
        <v>0</v>
      </c>
      <c r="AO3445" s="2">
        <f t="shared" si="1901"/>
        <v>0</v>
      </c>
      <c r="AP3445" s="2">
        <f t="shared" si="1902"/>
        <v>0</v>
      </c>
      <c r="AR3445" t="str">
        <f t="shared" si="1903"/>
        <v>Snohomish</v>
      </c>
      <c r="AS3445" t="s">
        <v>1562</v>
      </c>
      <c r="AT3445" s="182"/>
      <c r="AV3445" s="98">
        <v>53</v>
      </c>
      <c r="AW3445" s="100">
        <v>61</v>
      </c>
      <c r="AX3445" s="106">
        <f t="shared" si="1904"/>
        <v>53061</v>
      </c>
      <c r="AZ3445" s="7" t="s">
        <v>2975</v>
      </c>
      <c r="BA3445" t="s">
        <v>3015</v>
      </c>
    </row>
    <row r="3446" spans="1:66" hidden="1" outlineLevel="1">
      <c r="A3446" t="s">
        <v>250</v>
      </c>
      <c r="B3446" t="s">
        <v>1562</v>
      </c>
      <c r="C3446" s="1">
        <f t="shared" si="1886"/>
        <v>1535</v>
      </c>
      <c r="D3446" s="7">
        <f>IF(P3446&gt;0,RANK(P3446,(P3446:R3446,S3446:AG3446)),0)</f>
        <v>2</v>
      </c>
      <c r="E3446" s="7">
        <f>IF(Q3446&gt;0,RANK(Q3446,(P3446:R3446,S3446:AG3446)),0)</f>
        <v>0</v>
      </c>
      <c r="F3446" s="7">
        <f>IF(R3446&gt;0,RANK(R3446,(P3446:R3446,S3446:AG3446)),0)</f>
        <v>1</v>
      </c>
      <c r="G3446" s="7">
        <f>IF(S3446&gt;0,RANK(S3446,(P3446:R3446,S3446:AG3446)),0)</f>
        <v>0</v>
      </c>
      <c r="H3446" s="49">
        <f t="shared" si="1887"/>
        <v>866</v>
      </c>
      <c r="I3446" s="178">
        <f t="shared" si="1888"/>
        <v>0.56416938110749182</v>
      </c>
      <c r="J3446" s="2"/>
      <c r="K3446" s="2">
        <f t="shared" si="1889"/>
        <v>0.21693811074918568</v>
      </c>
      <c r="L3446" s="2">
        <f t="shared" si="1890"/>
        <v>0</v>
      </c>
      <c r="M3446" s="2">
        <f t="shared" si="1891"/>
        <v>0.78110749185667749</v>
      </c>
      <c r="N3446" s="2">
        <f t="shared" si="1892"/>
        <v>0</v>
      </c>
      <c r="O3446" s="2">
        <f t="shared" si="1893"/>
        <v>1.9543973941368309E-3</v>
      </c>
      <c r="P3446" s="1">
        <v>333</v>
      </c>
      <c r="R3446" s="1">
        <v>1199</v>
      </c>
      <c r="X3446" s="1">
        <v>3</v>
      </c>
      <c r="Z3446" s="1">
        <f t="shared" si="1894"/>
        <v>0</v>
      </c>
      <c r="AI3446" s="7">
        <f t="shared" si="1895"/>
        <v>0</v>
      </c>
      <c r="AJ3446" s="7">
        <f t="shared" si="1896"/>
        <v>0</v>
      </c>
      <c r="AK3446" s="7">
        <f t="shared" si="1897"/>
        <v>0</v>
      </c>
      <c r="AL3446" s="7">
        <f t="shared" si="1898"/>
        <v>0</v>
      </c>
      <c r="AM3446" s="2">
        <f t="shared" si="1899"/>
        <v>0</v>
      </c>
      <c r="AN3446" s="2">
        <f t="shared" si="1900"/>
        <v>0</v>
      </c>
      <c r="AO3446" s="2">
        <f t="shared" si="1901"/>
        <v>0</v>
      </c>
      <c r="AP3446" s="2">
        <f t="shared" si="1902"/>
        <v>0</v>
      </c>
      <c r="AR3446" t="str">
        <f t="shared" si="1903"/>
        <v>Spokane</v>
      </c>
      <c r="AS3446" t="s">
        <v>1562</v>
      </c>
      <c r="AT3446" s="182">
        <v>5</v>
      </c>
      <c r="AV3446" s="98">
        <v>53</v>
      </c>
      <c r="AW3446" s="100">
        <v>63</v>
      </c>
      <c r="AX3446" s="106">
        <f t="shared" si="1904"/>
        <v>53063</v>
      </c>
      <c r="AZ3446" s="7" t="s">
        <v>2975</v>
      </c>
      <c r="BA3446" t="s">
        <v>3015</v>
      </c>
    </row>
    <row r="3447" spans="1:66" hidden="1" outlineLevel="1">
      <c r="A3447" t="s">
        <v>2803</v>
      </c>
      <c r="B3447" t="s">
        <v>1562</v>
      </c>
      <c r="C3447" s="1">
        <f t="shared" si="1886"/>
        <v>125</v>
      </c>
      <c r="D3447" s="7">
        <f>IF(P3447&gt;0,RANK(P3447,(P3447:R3447,S3447:AG3447)),0)</f>
        <v>2</v>
      </c>
      <c r="E3447" s="7">
        <f>IF(Q3447&gt;0,RANK(Q3447,(P3447:R3447,S3447:AG3447)),0)</f>
        <v>0</v>
      </c>
      <c r="F3447" s="7">
        <f>IF(R3447&gt;0,RANK(R3447,(P3447:R3447,S3447:AG3447)),0)</f>
        <v>1</v>
      </c>
      <c r="G3447" s="7">
        <f>IF(S3447&gt;0,RANK(S3447,(P3447:R3447,S3447:AG3447)),0)</f>
        <v>0</v>
      </c>
      <c r="H3447" s="49">
        <f t="shared" si="1887"/>
        <v>78</v>
      </c>
      <c r="I3447" s="178">
        <f t="shared" si="1888"/>
        <v>0.624</v>
      </c>
      <c r="J3447" s="2"/>
      <c r="K3447" s="2">
        <f t="shared" si="1889"/>
        <v>0.184</v>
      </c>
      <c r="L3447" s="2">
        <f t="shared" si="1890"/>
        <v>0</v>
      </c>
      <c r="M3447" s="2">
        <f t="shared" si="1891"/>
        <v>0.80800000000000005</v>
      </c>
      <c r="N3447" s="2">
        <f t="shared" si="1892"/>
        <v>0</v>
      </c>
      <c r="O3447" s="2">
        <f t="shared" si="1893"/>
        <v>8.0000000000000071E-3</v>
      </c>
      <c r="P3447" s="1">
        <v>23</v>
      </c>
      <c r="R3447" s="1">
        <v>101</v>
      </c>
      <c r="X3447" s="1">
        <v>1</v>
      </c>
      <c r="Z3447" s="1">
        <f t="shared" si="1894"/>
        <v>0</v>
      </c>
      <c r="AI3447" s="7">
        <f t="shared" si="1895"/>
        <v>0</v>
      </c>
      <c r="AJ3447" s="7">
        <f t="shared" si="1896"/>
        <v>0</v>
      </c>
      <c r="AK3447" s="7">
        <f t="shared" si="1897"/>
        <v>0</v>
      </c>
      <c r="AL3447" s="7">
        <f t="shared" si="1898"/>
        <v>0</v>
      </c>
      <c r="AM3447" s="2">
        <f t="shared" si="1899"/>
        <v>0</v>
      </c>
      <c r="AN3447" s="2">
        <f t="shared" si="1900"/>
        <v>0</v>
      </c>
      <c r="AO3447" s="2">
        <f t="shared" si="1901"/>
        <v>0</v>
      </c>
      <c r="AP3447" s="2">
        <f t="shared" si="1902"/>
        <v>0</v>
      </c>
      <c r="AR3447" t="str">
        <f t="shared" si="1903"/>
        <v>Stevens</v>
      </c>
      <c r="AS3447" t="s">
        <v>1562</v>
      </c>
      <c r="AT3447" s="182">
        <v>5</v>
      </c>
      <c r="AV3447" s="98">
        <v>53</v>
      </c>
      <c r="AW3447" s="100">
        <v>65</v>
      </c>
      <c r="AX3447" s="106">
        <f t="shared" si="1904"/>
        <v>53065</v>
      </c>
      <c r="AZ3447" s="7" t="s">
        <v>2975</v>
      </c>
      <c r="BA3447" t="s">
        <v>3015</v>
      </c>
    </row>
    <row r="3448" spans="1:66" hidden="1" outlineLevel="1">
      <c r="A3448" t="s">
        <v>426</v>
      </c>
      <c r="B3448" t="s">
        <v>1562</v>
      </c>
      <c r="C3448" s="1">
        <f t="shared" si="1886"/>
        <v>1105</v>
      </c>
      <c r="D3448" s="7">
        <f>IF(P3448&gt;0,RANK(P3448,(P3448:R3448,S3448:AG3448)),0)</f>
        <v>2</v>
      </c>
      <c r="E3448" s="7">
        <f>IF(Q3448&gt;0,RANK(Q3448,(P3448:R3448,S3448:AG3448)),0)</f>
        <v>0</v>
      </c>
      <c r="F3448" s="7">
        <f>IF(R3448&gt;0,RANK(R3448,(P3448:R3448,S3448:AG3448)),0)</f>
        <v>1</v>
      </c>
      <c r="G3448" s="7">
        <f>IF(S3448&gt;0,RANK(S3448,(P3448:R3448,S3448:AG3448)),0)</f>
        <v>0</v>
      </c>
      <c r="H3448" s="49">
        <f t="shared" si="1887"/>
        <v>609</v>
      </c>
      <c r="I3448" s="178">
        <f t="shared" si="1888"/>
        <v>0.55113122171945705</v>
      </c>
      <c r="J3448" s="2"/>
      <c r="K3448" s="2">
        <f t="shared" si="1889"/>
        <v>0.2244343891402715</v>
      </c>
      <c r="L3448" s="2">
        <f t="shared" si="1890"/>
        <v>0</v>
      </c>
      <c r="M3448" s="2">
        <f t="shared" si="1891"/>
        <v>0.77556561085972853</v>
      </c>
      <c r="N3448" s="2">
        <f t="shared" si="1892"/>
        <v>0</v>
      </c>
      <c r="O3448" s="2">
        <f t="shared" si="1893"/>
        <v>0</v>
      </c>
      <c r="P3448" s="1">
        <v>248</v>
      </c>
      <c r="R3448" s="1">
        <v>857</v>
      </c>
      <c r="X3448" s="1">
        <v>0</v>
      </c>
      <c r="Z3448" s="1">
        <f t="shared" si="1894"/>
        <v>0</v>
      </c>
      <c r="AI3448" s="7">
        <f t="shared" si="1895"/>
        <v>0</v>
      </c>
      <c r="AJ3448" s="7">
        <f t="shared" si="1896"/>
        <v>0</v>
      </c>
      <c r="AK3448" s="7">
        <f t="shared" si="1897"/>
        <v>0</v>
      </c>
      <c r="AL3448" s="7">
        <f t="shared" si="1898"/>
        <v>0</v>
      </c>
      <c r="AM3448" s="2">
        <f t="shared" si="1899"/>
        <v>0</v>
      </c>
      <c r="AN3448" s="2">
        <f t="shared" si="1900"/>
        <v>0</v>
      </c>
      <c r="AO3448" s="2">
        <f t="shared" si="1901"/>
        <v>0</v>
      </c>
      <c r="AP3448" s="2">
        <f t="shared" si="1902"/>
        <v>0</v>
      </c>
      <c r="AR3448" t="str">
        <f t="shared" si="1903"/>
        <v>Thurston</v>
      </c>
      <c r="AS3448" t="s">
        <v>1562</v>
      </c>
      <c r="AT3448" s="182"/>
      <c r="AV3448" s="98">
        <v>53</v>
      </c>
      <c r="AW3448" s="100">
        <v>67</v>
      </c>
      <c r="AX3448" s="106">
        <f t="shared" si="1904"/>
        <v>53067</v>
      </c>
      <c r="AZ3448" s="7" t="s">
        <v>2975</v>
      </c>
      <c r="BA3448" t="s">
        <v>3015</v>
      </c>
    </row>
    <row r="3449" spans="1:66" hidden="1" outlineLevel="1">
      <c r="A3449" t="s">
        <v>2170</v>
      </c>
      <c r="B3449" t="s">
        <v>1562</v>
      </c>
      <c r="C3449" s="1">
        <f t="shared" si="1886"/>
        <v>19</v>
      </c>
      <c r="D3449" s="7">
        <f>IF(P3449&gt;0,RANK(P3449,(P3449:R3449,S3449:AG3449)),0)</f>
        <v>2</v>
      </c>
      <c r="E3449" s="7">
        <f>IF(Q3449&gt;0,RANK(Q3449,(P3449:R3449,S3449:AG3449)),0)</f>
        <v>0</v>
      </c>
      <c r="F3449" s="7">
        <f>IF(R3449&gt;0,RANK(R3449,(P3449:R3449,S3449:AG3449)),0)</f>
        <v>1</v>
      </c>
      <c r="G3449" s="7">
        <f>IF(S3449&gt;0,RANK(S3449,(P3449:R3449,S3449:AG3449)),0)</f>
        <v>0</v>
      </c>
      <c r="H3449" s="49">
        <f t="shared" si="1887"/>
        <v>15</v>
      </c>
      <c r="I3449" s="178">
        <f t="shared" si="1888"/>
        <v>0.78947368421052633</v>
      </c>
      <c r="J3449" s="2"/>
      <c r="K3449" s="2">
        <f t="shared" si="1889"/>
        <v>0.10526315789473684</v>
      </c>
      <c r="L3449" s="2">
        <f t="shared" si="1890"/>
        <v>0</v>
      </c>
      <c r="M3449" s="2">
        <f t="shared" si="1891"/>
        <v>0.89473684210526316</v>
      </c>
      <c r="N3449" s="2">
        <f t="shared" si="1892"/>
        <v>0</v>
      </c>
      <c r="O3449" s="2">
        <f t="shared" si="1893"/>
        <v>0</v>
      </c>
      <c r="P3449" s="1">
        <v>2</v>
      </c>
      <c r="R3449" s="1">
        <v>17</v>
      </c>
      <c r="X3449" s="1">
        <v>0</v>
      </c>
      <c r="Z3449" s="1">
        <f t="shared" si="1894"/>
        <v>0</v>
      </c>
      <c r="AI3449" s="7">
        <f t="shared" si="1895"/>
        <v>0</v>
      </c>
      <c r="AJ3449" s="7">
        <f t="shared" si="1896"/>
        <v>0</v>
      </c>
      <c r="AK3449" s="7">
        <f t="shared" si="1897"/>
        <v>0</v>
      </c>
      <c r="AL3449" s="7">
        <f t="shared" si="1898"/>
        <v>0</v>
      </c>
      <c r="AM3449" s="2">
        <f t="shared" si="1899"/>
        <v>0</v>
      </c>
      <c r="AN3449" s="2">
        <f t="shared" si="1900"/>
        <v>0</v>
      </c>
      <c r="AO3449" s="2">
        <f t="shared" si="1901"/>
        <v>0</v>
      </c>
      <c r="AP3449" s="2">
        <f t="shared" si="1902"/>
        <v>0</v>
      </c>
      <c r="AR3449" t="str">
        <f t="shared" si="1903"/>
        <v>Wahkiakum</v>
      </c>
      <c r="AS3449" t="s">
        <v>1562</v>
      </c>
      <c r="AT3449" s="182">
        <v>3</v>
      </c>
      <c r="AV3449" s="98">
        <v>53</v>
      </c>
      <c r="AW3449" s="100">
        <v>69</v>
      </c>
      <c r="AX3449" s="106">
        <f t="shared" si="1904"/>
        <v>53069</v>
      </c>
      <c r="AZ3449" s="7" t="s">
        <v>2975</v>
      </c>
      <c r="BA3449" t="s">
        <v>3015</v>
      </c>
    </row>
    <row r="3450" spans="1:66" hidden="1" outlineLevel="1">
      <c r="A3450" t="s">
        <v>434</v>
      </c>
      <c r="B3450" t="s">
        <v>1562</v>
      </c>
      <c r="C3450" s="1">
        <f t="shared" si="1886"/>
        <v>154</v>
      </c>
      <c r="D3450" s="7">
        <f>IF(P3450&gt;0,RANK(P3450,(P3450:R3450,S3450:AG3450)),0)</f>
        <v>2</v>
      </c>
      <c r="E3450" s="7">
        <f>IF(Q3450&gt;0,RANK(Q3450,(P3450:R3450,S3450:AG3450)),0)</f>
        <v>0</v>
      </c>
      <c r="F3450" s="7">
        <f>IF(R3450&gt;0,RANK(R3450,(P3450:R3450,S3450:AG3450)),0)</f>
        <v>1</v>
      </c>
      <c r="G3450" s="7">
        <f>IF(S3450&gt;0,RANK(S3450,(P3450:R3450,S3450:AG3450)),0)</f>
        <v>0</v>
      </c>
      <c r="H3450" s="49">
        <f t="shared" si="1887"/>
        <v>66</v>
      </c>
      <c r="I3450" s="178">
        <f t="shared" si="1888"/>
        <v>0.42857142857142855</v>
      </c>
      <c r="J3450" s="2"/>
      <c r="K3450" s="2">
        <f t="shared" si="1889"/>
        <v>0.2857142857142857</v>
      </c>
      <c r="L3450" s="2">
        <f t="shared" si="1890"/>
        <v>0</v>
      </c>
      <c r="M3450" s="2">
        <f t="shared" si="1891"/>
        <v>0.7142857142857143</v>
      </c>
      <c r="N3450" s="2">
        <f t="shared" si="1892"/>
        <v>0</v>
      </c>
      <c r="O3450" s="2">
        <f t="shared" si="1893"/>
        <v>0</v>
      </c>
      <c r="P3450" s="1">
        <v>44</v>
      </c>
      <c r="R3450" s="1">
        <v>110</v>
      </c>
      <c r="X3450" s="1">
        <v>0</v>
      </c>
      <c r="Z3450" s="1">
        <f t="shared" si="1894"/>
        <v>0</v>
      </c>
      <c r="AI3450" s="7">
        <f t="shared" si="1895"/>
        <v>0</v>
      </c>
      <c r="AJ3450" s="7">
        <f t="shared" si="1896"/>
        <v>0</v>
      </c>
      <c r="AK3450" s="7">
        <f t="shared" si="1897"/>
        <v>0</v>
      </c>
      <c r="AL3450" s="7">
        <f t="shared" si="1898"/>
        <v>0</v>
      </c>
      <c r="AM3450" s="2">
        <f t="shared" si="1899"/>
        <v>0</v>
      </c>
      <c r="AN3450" s="2">
        <f t="shared" si="1900"/>
        <v>0</v>
      </c>
      <c r="AO3450" s="2">
        <f t="shared" si="1901"/>
        <v>0</v>
      </c>
      <c r="AP3450" s="2">
        <f t="shared" si="1902"/>
        <v>0</v>
      </c>
      <c r="AR3450" t="str">
        <f t="shared" si="1903"/>
        <v>Walla Walla</v>
      </c>
      <c r="AS3450" t="s">
        <v>1562</v>
      </c>
      <c r="AT3450" s="182"/>
      <c r="AV3450" s="98">
        <v>53</v>
      </c>
      <c r="AW3450" s="100">
        <v>71</v>
      </c>
      <c r="AX3450" s="106">
        <f t="shared" si="1904"/>
        <v>53071</v>
      </c>
      <c r="AZ3450" s="7" t="s">
        <v>2975</v>
      </c>
      <c r="BA3450" t="s">
        <v>3015</v>
      </c>
    </row>
    <row r="3451" spans="1:66" hidden="1" outlineLevel="1">
      <c r="A3451" t="s">
        <v>435</v>
      </c>
      <c r="B3451" t="s">
        <v>1562</v>
      </c>
      <c r="C3451" s="1">
        <f t="shared" si="1886"/>
        <v>863</v>
      </c>
      <c r="D3451" s="7">
        <f>IF(P3451&gt;0,RANK(P3451,(P3451:R3451,S3451:AG3451)),0)</f>
        <v>2</v>
      </c>
      <c r="E3451" s="7">
        <f>IF(Q3451&gt;0,RANK(Q3451,(P3451:R3451,S3451:AG3451)),0)</f>
        <v>0</v>
      </c>
      <c r="F3451" s="7">
        <f>IF(R3451&gt;0,RANK(R3451,(P3451:R3451,S3451:AG3451)),0)</f>
        <v>1</v>
      </c>
      <c r="G3451" s="7">
        <f>IF(S3451&gt;0,RANK(S3451,(P3451:R3451,S3451:AG3451)),0)</f>
        <v>0</v>
      </c>
      <c r="H3451" s="49">
        <f t="shared" si="1887"/>
        <v>529</v>
      </c>
      <c r="I3451" s="178">
        <f t="shared" si="1888"/>
        <v>0.61297798377752033</v>
      </c>
      <c r="J3451" s="2"/>
      <c r="K3451" s="2">
        <f t="shared" si="1889"/>
        <v>0.19235225955967555</v>
      </c>
      <c r="L3451" s="2">
        <f t="shared" si="1890"/>
        <v>0</v>
      </c>
      <c r="M3451" s="2">
        <f t="shared" si="1891"/>
        <v>0.80533024333719583</v>
      </c>
      <c r="N3451" s="2">
        <f t="shared" si="1892"/>
        <v>0</v>
      </c>
      <c r="O3451" s="2">
        <f t="shared" si="1893"/>
        <v>2.3174971031285629E-3</v>
      </c>
      <c r="P3451" s="1">
        <v>166</v>
      </c>
      <c r="R3451" s="1">
        <v>695</v>
      </c>
      <c r="X3451" s="1">
        <v>2</v>
      </c>
      <c r="Z3451" s="1">
        <f t="shared" si="1894"/>
        <v>0</v>
      </c>
      <c r="AI3451" s="7">
        <f t="shared" si="1895"/>
        <v>0</v>
      </c>
      <c r="AJ3451" s="7">
        <f t="shared" si="1896"/>
        <v>0</v>
      </c>
      <c r="AK3451" s="7">
        <f t="shared" si="1897"/>
        <v>0</v>
      </c>
      <c r="AL3451" s="7">
        <f t="shared" si="1898"/>
        <v>0</v>
      </c>
      <c r="AM3451" s="2">
        <f t="shared" si="1899"/>
        <v>0</v>
      </c>
      <c r="AN3451" s="2">
        <f t="shared" si="1900"/>
        <v>0</v>
      </c>
      <c r="AO3451" s="2">
        <f t="shared" si="1901"/>
        <v>0</v>
      </c>
      <c r="AP3451" s="2">
        <f t="shared" si="1902"/>
        <v>0</v>
      </c>
      <c r="AR3451" t="str">
        <f t="shared" si="1903"/>
        <v>Whatcom</v>
      </c>
      <c r="AS3451" t="s">
        <v>1562</v>
      </c>
      <c r="AT3451" s="182"/>
      <c r="AV3451" s="98">
        <v>53</v>
      </c>
      <c r="AW3451" s="100">
        <v>73</v>
      </c>
      <c r="AX3451" s="106">
        <f t="shared" si="1904"/>
        <v>53073</v>
      </c>
      <c r="AZ3451" s="7" t="s">
        <v>2975</v>
      </c>
      <c r="BA3451" t="s">
        <v>3015</v>
      </c>
    </row>
    <row r="3452" spans="1:66" hidden="1" outlineLevel="1">
      <c r="A3452" t="s">
        <v>1928</v>
      </c>
      <c r="B3452" t="s">
        <v>1562</v>
      </c>
      <c r="C3452" s="1">
        <f t="shared" si="1886"/>
        <v>137</v>
      </c>
      <c r="D3452" s="7">
        <f>IF(P3452&gt;0,RANK(P3452,(P3452:R3452,S3452:AG3452)),0)</f>
        <v>2</v>
      </c>
      <c r="E3452" s="7">
        <f>IF(Q3452&gt;0,RANK(Q3452,(P3452:R3452,S3452:AG3452)),0)</f>
        <v>0</v>
      </c>
      <c r="F3452" s="7">
        <f>IF(R3452&gt;0,RANK(R3452,(P3452:R3452,S3452:AG3452)),0)</f>
        <v>1</v>
      </c>
      <c r="G3452" s="7">
        <f>IF(S3452&gt;0,RANK(S3452,(P3452:R3452,S3452:AG3452)),0)</f>
        <v>0</v>
      </c>
      <c r="H3452" s="49">
        <f t="shared" si="1887"/>
        <v>81</v>
      </c>
      <c r="I3452" s="178">
        <f t="shared" si="1888"/>
        <v>0.59124087591240881</v>
      </c>
      <c r="J3452" s="2"/>
      <c r="K3452" s="2">
        <f t="shared" si="1889"/>
        <v>0.20437956204379562</v>
      </c>
      <c r="L3452" s="2">
        <f t="shared" si="1890"/>
        <v>0</v>
      </c>
      <c r="M3452" s="2">
        <f t="shared" si="1891"/>
        <v>0.79562043795620441</v>
      </c>
      <c r="N3452" s="2">
        <f t="shared" si="1892"/>
        <v>0</v>
      </c>
      <c r="O3452" s="2">
        <f t="shared" si="1893"/>
        <v>0</v>
      </c>
      <c r="P3452" s="1">
        <v>28</v>
      </c>
      <c r="R3452" s="1">
        <v>109</v>
      </c>
      <c r="X3452" s="1">
        <v>0</v>
      </c>
      <c r="Z3452" s="1">
        <f t="shared" si="1894"/>
        <v>0</v>
      </c>
      <c r="AI3452" s="7">
        <f t="shared" si="1895"/>
        <v>0</v>
      </c>
      <c r="AJ3452" s="7">
        <f t="shared" si="1896"/>
        <v>0</v>
      </c>
      <c r="AK3452" s="7">
        <f t="shared" si="1897"/>
        <v>0</v>
      </c>
      <c r="AL3452" s="7">
        <f t="shared" si="1898"/>
        <v>0</v>
      </c>
      <c r="AM3452" s="2">
        <f t="shared" si="1899"/>
        <v>0</v>
      </c>
      <c r="AN3452" s="2">
        <f t="shared" si="1900"/>
        <v>0</v>
      </c>
      <c r="AO3452" s="2">
        <f t="shared" si="1901"/>
        <v>0</v>
      </c>
      <c r="AP3452" s="2">
        <f t="shared" si="1902"/>
        <v>0</v>
      </c>
      <c r="AR3452" t="str">
        <f t="shared" si="1903"/>
        <v>Whitman</v>
      </c>
      <c r="AS3452" t="s">
        <v>1562</v>
      </c>
      <c r="AT3452" s="182">
        <v>5</v>
      </c>
      <c r="AV3452" s="98">
        <v>53</v>
      </c>
      <c r="AW3452" s="100">
        <v>75</v>
      </c>
      <c r="AX3452" s="106">
        <f t="shared" si="1904"/>
        <v>53075</v>
      </c>
      <c r="AZ3452" s="7" t="s">
        <v>2975</v>
      </c>
      <c r="BA3452" t="s">
        <v>3015</v>
      </c>
    </row>
    <row r="3453" spans="1:66" hidden="1" outlineLevel="1">
      <c r="A3453" t="s">
        <v>436</v>
      </c>
      <c r="B3453" t="s">
        <v>1562</v>
      </c>
      <c r="C3453" s="1">
        <f t="shared" si="1886"/>
        <v>519</v>
      </c>
      <c r="D3453" s="7">
        <f>IF(P3453&gt;0,RANK(P3453,(P3453:R3453,S3453:AG3453)),0)</f>
        <v>2</v>
      </c>
      <c r="E3453" s="7">
        <f>IF(Q3453&gt;0,RANK(Q3453,(P3453:R3453,S3453:AG3453)),0)</f>
        <v>0</v>
      </c>
      <c r="F3453" s="7">
        <f>IF(R3453&gt;0,RANK(R3453,(P3453:R3453,S3453:AG3453)),0)</f>
        <v>1</v>
      </c>
      <c r="G3453" s="7">
        <f>IF(S3453&gt;0,RANK(S3453,(P3453:R3453,S3453:AG3453)),0)</f>
        <v>0</v>
      </c>
      <c r="H3453" s="49">
        <f t="shared" si="1887"/>
        <v>270</v>
      </c>
      <c r="I3453" s="178">
        <f t="shared" si="1888"/>
        <v>0.52023121387283233</v>
      </c>
      <c r="J3453" s="2"/>
      <c r="K3453" s="2">
        <f t="shared" si="1889"/>
        <v>0.23699421965317918</v>
      </c>
      <c r="L3453" s="2">
        <f t="shared" si="1890"/>
        <v>0</v>
      </c>
      <c r="M3453" s="2">
        <f t="shared" si="1891"/>
        <v>0.75722543352601157</v>
      </c>
      <c r="N3453" s="2">
        <f t="shared" si="1892"/>
        <v>0</v>
      </c>
      <c r="O3453" s="2">
        <f t="shared" si="1893"/>
        <v>5.7803468208093012E-3</v>
      </c>
      <c r="P3453" s="1">
        <v>123</v>
      </c>
      <c r="R3453" s="1">
        <v>393</v>
      </c>
      <c r="X3453" s="1">
        <v>3</v>
      </c>
      <c r="Z3453" s="1">
        <f t="shared" si="1894"/>
        <v>0</v>
      </c>
      <c r="AI3453" s="7">
        <f t="shared" si="1895"/>
        <v>0</v>
      </c>
      <c r="AJ3453" s="7">
        <f t="shared" si="1896"/>
        <v>0</v>
      </c>
      <c r="AK3453" s="7">
        <f t="shared" si="1897"/>
        <v>0</v>
      </c>
      <c r="AL3453" s="7">
        <f t="shared" si="1898"/>
        <v>0</v>
      </c>
      <c r="AM3453" s="2">
        <f t="shared" si="1899"/>
        <v>0</v>
      </c>
      <c r="AN3453" s="2">
        <f t="shared" si="1900"/>
        <v>0</v>
      </c>
      <c r="AO3453" s="2">
        <f t="shared" si="1901"/>
        <v>0</v>
      </c>
      <c r="AP3453" s="2">
        <f t="shared" si="1902"/>
        <v>0</v>
      </c>
      <c r="AR3453" t="str">
        <f t="shared" si="1903"/>
        <v>Yakima</v>
      </c>
      <c r="AS3453" t="s">
        <v>1562</v>
      </c>
      <c r="AT3453" s="182">
        <v>4</v>
      </c>
      <c r="AV3453" s="98">
        <v>53</v>
      </c>
      <c r="AW3453" s="100">
        <v>77</v>
      </c>
      <c r="AX3453" s="106">
        <f t="shared" si="1904"/>
        <v>53077</v>
      </c>
      <c r="AZ3453" s="7" t="s">
        <v>2975</v>
      </c>
      <c r="BA3453" t="s">
        <v>3015</v>
      </c>
    </row>
    <row r="3454" spans="1:66" collapsed="1">
      <c r="A3454" t="s">
        <v>643</v>
      </c>
      <c r="B3454" t="s">
        <v>1114</v>
      </c>
      <c r="C3454" s="1">
        <f t="shared" si="1886"/>
        <v>26314</v>
      </c>
      <c r="D3454" s="7">
        <f>IF(P3454&gt;0,RANK(P3454,(P3454:R3454,S3454:AG3454)),0)</f>
        <v>2</v>
      </c>
      <c r="E3454" s="7">
        <f>IF(Q3454&gt;0,RANK(Q3454,(P3454:R3454,S3454:AG3454)),0)</f>
        <v>0</v>
      </c>
      <c r="F3454" s="7">
        <f>IF(R3454&gt;0,RANK(R3454,(P3454:R3454,S3454:AG3454)),0)</f>
        <v>1</v>
      </c>
      <c r="G3454" s="7">
        <f>IF(S3454&gt;0,RANK(S3454,(P3454:R3454,S3454:AG3454)),0)</f>
        <v>0</v>
      </c>
      <c r="H3454" s="49">
        <f t="shared" si="1887"/>
        <v>11999</v>
      </c>
      <c r="I3454" s="178">
        <f t="shared" si="1888"/>
        <v>0.45599300752451166</v>
      </c>
      <c r="J3454" s="2"/>
      <c r="K3454" s="2">
        <f t="shared" si="1889"/>
        <v>0.2711864406779661</v>
      </c>
      <c r="L3454" s="2">
        <f t="shared" si="1890"/>
        <v>0</v>
      </c>
      <c r="M3454" s="2">
        <f t="shared" si="1891"/>
        <v>0.72717944820247782</v>
      </c>
      <c r="N3454" s="2">
        <f t="shared" si="1892"/>
        <v>0</v>
      </c>
      <c r="O3454" s="2">
        <f t="shared" si="1893"/>
        <v>1.6341111195561364E-3</v>
      </c>
      <c r="P3454" s="1">
        <f>SUM(P3415:P3453)</f>
        <v>7136</v>
      </c>
      <c r="R3454" s="1">
        <f>SUM(R3415:R3453)</f>
        <v>19135</v>
      </c>
      <c r="U3454" s="83"/>
      <c r="X3454" s="1">
        <f>SUM(X3415:X3453)</f>
        <v>43</v>
      </c>
      <c r="Z3454" s="1">
        <f>SUM(Z3415:Z3453)</f>
        <v>0</v>
      </c>
      <c r="AI3454" s="7">
        <f t="shared" si="1895"/>
        <v>0</v>
      </c>
      <c r="AJ3454" s="7">
        <f t="shared" si="1896"/>
        <v>0</v>
      </c>
      <c r="AK3454" s="7">
        <f t="shared" si="1897"/>
        <v>0</v>
      </c>
      <c r="AL3454" s="7">
        <f t="shared" si="1898"/>
        <v>0</v>
      </c>
      <c r="AM3454" s="2">
        <f t="shared" si="1899"/>
        <v>0</v>
      </c>
      <c r="AN3454" s="2">
        <f t="shared" si="1900"/>
        <v>0</v>
      </c>
      <c r="AO3454" s="2">
        <f t="shared" si="1901"/>
        <v>0</v>
      </c>
      <c r="AP3454" s="2">
        <f t="shared" si="1902"/>
        <v>0</v>
      </c>
      <c r="AR3454" t="str">
        <f t="shared" si="1903"/>
        <v>Washington</v>
      </c>
      <c r="AS3454" t="s">
        <v>1114</v>
      </c>
      <c r="AT3454" s="182"/>
      <c r="AV3454" s="98">
        <v>53</v>
      </c>
      <c r="AW3454" s="100"/>
      <c r="AX3454" s="98">
        <v>53</v>
      </c>
      <c r="AZ3454" s="7" t="s">
        <v>1634</v>
      </c>
      <c r="BA3454" t="s">
        <v>3015</v>
      </c>
      <c r="BN3454" s="1">
        <f>SUM(BN3415:BN3453)</f>
        <v>0</v>
      </c>
    </row>
    <row r="3455" spans="1:66">
      <c r="C3455" s="1"/>
      <c r="E3455" s="7"/>
      <c r="F3455" s="7"/>
      <c r="G3455" s="7"/>
      <c r="H3455" s="49"/>
      <c r="I3455" s="178"/>
      <c r="J3455" s="2"/>
      <c r="AI3455" s="7"/>
      <c r="AJ3455" s="7"/>
      <c r="AK3455" s="7"/>
      <c r="AL3455" s="7"/>
      <c r="AT3455" s="182"/>
      <c r="AV3455" s="98"/>
      <c r="AW3455" s="100"/>
    </row>
    <row r="3456" spans="1:66" hidden="1" outlineLevel="1">
      <c r="A3456" t="s">
        <v>1691</v>
      </c>
      <c r="B3456" t="s">
        <v>139</v>
      </c>
      <c r="C3456" s="1">
        <f t="shared" ref="C3456:C3479" si="1905">SUM(P3456:AG3456)</f>
        <v>1249</v>
      </c>
      <c r="D3456" s="7">
        <f>IF(P3456&gt;0,RANK(P3456,(P3456:R3456,S3456:AG3456)),0)</f>
        <v>2</v>
      </c>
      <c r="E3456" s="7">
        <f>IF(Q3456&gt;0,RANK(Q3456,(P3456:R3456,S3456:AG3456)),0)</f>
        <v>0</v>
      </c>
      <c r="F3456" s="7">
        <f>IF(R3456&gt;0,RANK(R3456,(P3456:R3456,S3456:AG3456)),0)</f>
        <v>1</v>
      </c>
      <c r="G3456" s="7">
        <f>IF(S3456&gt;0,RANK(S3456,(P3456:R3456,S3456:AG3456)),0)</f>
        <v>0</v>
      </c>
      <c r="H3456" s="49">
        <f t="shared" ref="H3456:H3479" si="1906">MAX(P3456:Y3456)-LARGE(P3456:Y3456,2)</f>
        <v>615</v>
      </c>
      <c r="I3456" s="178">
        <f t="shared" ref="I3456:I3466" si="1907">H3456/C3456</f>
        <v>0.49239391513210568</v>
      </c>
      <c r="J3456" s="2"/>
      <c r="K3456" s="2">
        <f t="shared" ref="K3456:K3479" si="1908">IF($C3456=0,"-",P3456/$C3456)</f>
        <v>0.25300240192153722</v>
      </c>
      <c r="L3456" s="2">
        <f t="shared" ref="L3456:L3479" si="1909">IF($C3456=0,"-",Q3456/$C3456)</f>
        <v>0</v>
      </c>
      <c r="M3456" s="2">
        <f t="shared" ref="M3456:M3479" si="1910">IF($C3456=0,"-",R3456/$C3456)</f>
        <v>0.74539631705364295</v>
      </c>
      <c r="N3456" s="2">
        <f t="shared" ref="N3456:N3479" si="1911">IF($C3456=0,"-",S3456/$C3456)</f>
        <v>0</v>
      </c>
      <c r="O3456" s="2">
        <f t="shared" ref="O3456:O3479" si="1912">IF(C3456=0,"-",(1-K3456-L3456-M3456-N3456))</f>
        <v>1.6012810248198228E-3</v>
      </c>
      <c r="P3456" s="1">
        <v>316</v>
      </c>
      <c r="R3456" s="1">
        <v>931</v>
      </c>
      <c r="X3456" s="1">
        <v>2</v>
      </c>
      <c r="Z3456" s="1">
        <f t="shared" ref="Z3456:Z3478" si="1913">BN3456</f>
        <v>0</v>
      </c>
      <c r="AC3456" s="1">
        <v>0</v>
      </c>
      <c r="AI3456" s="7">
        <f t="shared" ref="AI3456:AI3479" si="1914">IF(T3456&gt;0,RANK(T3456,(P3456:Z3456)),0)</f>
        <v>0</v>
      </c>
      <c r="AJ3456" s="7">
        <f t="shared" ref="AJ3456:AJ3479" si="1915">IF(U3456&gt;0,RANK(U3456,(P3456:Z3456)),0)</f>
        <v>0</v>
      </c>
      <c r="AK3456" s="7">
        <f t="shared" ref="AK3456:AK3479" si="1916">IF(V3456&gt;0,RANK(V3456,(P3456:Z3456)),0)</f>
        <v>0</v>
      </c>
      <c r="AL3456" s="7">
        <f t="shared" ref="AL3456:AL3479" si="1917">IF(W3456&gt;0,RANK(W3456,(P3456:Z3456)),0)</f>
        <v>0</v>
      </c>
      <c r="AM3456" s="2">
        <f t="shared" ref="AM3456:AM3479" si="1918">IF($C3456=0,"-",T3456/$C3456)</f>
        <v>0</v>
      </c>
      <c r="AN3456" s="2">
        <f t="shared" ref="AN3456:AN3479" si="1919">IF($C3456=0,"-",U3456/$C3456)</f>
        <v>0</v>
      </c>
      <c r="AO3456" s="2">
        <f t="shared" ref="AO3456:AO3479" si="1920">IF($C3456=0,"-",V3456/$C3456)</f>
        <v>0</v>
      </c>
      <c r="AP3456" s="2">
        <f t="shared" ref="AP3456:AP3479" si="1921">IF($C3456=0,"-",W3456/$C3456)</f>
        <v>0</v>
      </c>
      <c r="AR3456" t="str">
        <f t="shared" ref="AR3456:AR3479" si="1922">A3456</f>
        <v>Albany</v>
      </c>
      <c r="AS3456" t="s">
        <v>139</v>
      </c>
      <c r="AT3456" s="182">
        <v>1</v>
      </c>
      <c r="AV3456" s="98">
        <v>56</v>
      </c>
      <c r="AW3456" s="100">
        <v>1</v>
      </c>
      <c r="AX3456" s="106">
        <f t="shared" ref="AX3456:AX3478" si="1923">AV3456*1000+AW3456</f>
        <v>56001</v>
      </c>
      <c r="AZ3456" s="7" t="s">
        <v>2975</v>
      </c>
      <c r="BA3456" t="s">
        <v>3015</v>
      </c>
      <c r="BC3456" s="119"/>
    </row>
    <row r="3457" spans="1:57" hidden="1" outlineLevel="1">
      <c r="A3457" t="s">
        <v>889</v>
      </c>
      <c r="B3457" t="s">
        <v>139</v>
      </c>
      <c r="C3457" s="1">
        <f t="shared" si="1905"/>
        <v>77</v>
      </c>
      <c r="D3457" s="7">
        <f>IF(P3457&gt;0,RANK(P3457,(P3457:R3457,S3457:AG3457)),0)</f>
        <v>2</v>
      </c>
      <c r="E3457" s="7">
        <f>IF(Q3457&gt;0,RANK(Q3457,(P3457:R3457,S3457:AG3457)),0)</f>
        <v>0</v>
      </c>
      <c r="F3457" s="7">
        <f>IF(R3457&gt;0,RANK(R3457,(P3457:R3457,S3457:AG3457)),0)</f>
        <v>1</v>
      </c>
      <c r="G3457" s="7">
        <f>IF(S3457&gt;0,RANK(S3457,(P3457:R3457,S3457:AG3457)),0)</f>
        <v>0</v>
      </c>
      <c r="H3457" s="49">
        <f t="shared" si="1906"/>
        <v>7</v>
      </c>
      <c r="I3457" s="178">
        <f t="shared" si="1907"/>
        <v>9.0909090909090912E-2</v>
      </c>
      <c r="J3457" s="2"/>
      <c r="K3457" s="2">
        <f t="shared" si="1908"/>
        <v>0.45454545454545453</v>
      </c>
      <c r="L3457" s="2">
        <f t="shared" si="1909"/>
        <v>0</v>
      </c>
      <c r="M3457" s="2">
        <f t="shared" si="1910"/>
        <v>0.54545454545454541</v>
      </c>
      <c r="N3457" s="2">
        <f t="shared" si="1911"/>
        <v>0</v>
      </c>
      <c r="O3457" s="2">
        <f t="shared" si="1912"/>
        <v>0</v>
      </c>
      <c r="P3457" s="1">
        <v>35</v>
      </c>
      <c r="R3457" s="1">
        <v>42</v>
      </c>
      <c r="X3457" s="1">
        <v>0</v>
      </c>
      <c r="Z3457" s="1">
        <f t="shared" si="1913"/>
        <v>0</v>
      </c>
      <c r="AC3457" s="1">
        <v>0</v>
      </c>
      <c r="AI3457" s="7">
        <f t="shared" si="1914"/>
        <v>0</v>
      </c>
      <c r="AJ3457" s="7">
        <f t="shared" si="1915"/>
        <v>0</v>
      </c>
      <c r="AK3457" s="7">
        <f t="shared" si="1916"/>
        <v>0</v>
      </c>
      <c r="AL3457" s="7">
        <f t="shared" si="1917"/>
        <v>0</v>
      </c>
      <c r="AM3457" s="2">
        <f t="shared" si="1918"/>
        <v>0</v>
      </c>
      <c r="AN3457" s="2">
        <f t="shared" si="1919"/>
        <v>0</v>
      </c>
      <c r="AO3457" s="2">
        <f t="shared" si="1920"/>
        <v>0</v>
      </c>
      <c r="AP3457" s="2">
        <f t="shared" si="1921"/>
        <v>0</v>
      </c>
      <c r="AR3457" t="str">
        <f t="shared" si="1922"/>
        <v>Big Horn</v>
      </c>
      <c r="AS3457" t="s">
        <v>139</v>
      </c>
      <c r="AT3457" s="182">
        <v>1</v>
      </c>
      <c r="AV3457" s="98">
        <v>56</v>
      </c>
      <c r="AW3457" s="100">
        <v>3</v>
      </c>
      <c r="AX3457" s="106">
        <f t="shared" si="1923"/>
        <v>56003</v>
      </c>
      <c r="AZ3457" s="7" t="s">
        <v>2975</v>
      </c>
      <c r="BA3457" t="s">
        <v>3015</v>
      </c>
      <c r="BC3457" s="119"/>
    </row>
    <row r="3458" spans="1:57" hidden="1" outlineLevel="1">
      <c r="A3458" t="s">
        <v>425</v>
      </c>
      <c r="B3458" t="s">
        <v>139</v>
      </c>
      <c r="C3458" s="1">
        <f t="shared" si="1905"/>
        <v>143</v>
      </c>
      <c r="D3458" s="7">
        <f>IF(P3458&gt;0,RANK(P3458,(P3458:R3458,S3458:AG3458)),0)</f>
        <v>2</v>
      </c>
      <c r="E3458" s="7">
        <f>IF(Q3458&gt;0,RANK(Q3458,(P3458:R3458,S3458:AG3458)),0)</f>
        <v>0</v>
      </c>
      <c r="F3458" s="7">
        <f>IF(R3458&gt;0,RANK(R3458,(P3458:R3458,S3458:AG3458)),0)</f>
        <v>1</v>
      </c>
      <c r="G3458" s="7">
        <f>IF(S3458&gt;0,RANK(S3458,(P3458:R3458,S3458:AG3458)),0)</f>
        <v>0</v>
      </c>
      <c r="H3458" s="49">
        <f t="shared" si="1906"/>
        <v>49</v>
      </c>
      <c r="I3458" s="178">
        <f t="shared" si="1907"/>
        <v>0.34265734265734266</v>
      </c>
      <c r="J3458" s="2"/>
      <c r="K3458" s="2">
        <f t="shared" si="1908"/>
        <v>0.32867132867132864</v>
      </c>
      <c r="L3458" s="2">
        <f t="shared" si="1909"/>
        <v>0</v>
      </c>
      <c r="M3458" s="2">
        <f t="shared" si="1910"/>
        <v>0.67132867132867136</v>
      </c>
      <c r="N3458" s="2">
        <f t="shared" si="1911"/>
        <v>0</v>
      </c>
      <c r="O3458" s="2">
        <f t="shared" si="1912"/>
        <v>0</v>
      </c>
      <c r="P3458" s="1">
        <v>47</v>
      </c>
      <c r="R3458" s="1">
        <v>96</v>
      </c>
      <c r="X3458" s="1">
        <v>0</v>
      </c>
      <c r="Z3458" s="1">
        <f t="shared" si="1913"/>
        <v>0</v>
      </c>
      <c r="AC3458" s="1">
        <v>0</v>
      </c>
      <c r="AI3458" s="7">
        <f t="shared" si="1914"/>
        <v>0</v>
      </c>
      <c r="AJ3458" s="7">
        <f t="shared" si="1915"/>
        <v>0</v>
      </c>
      <c r="AK3458" s="7">
        <f t="shared" si="1916"/>
        <v>0</v>
      </c>
      <c r="AL3458" s="7">
        <f t="shared" si="1917"/>
        <v>0</v>
      </c>
      <c r="AM3458" s="2">
        <f t="shared" si="1918"/>
        <v>0</v>
      </c>
      <c r="AN3458" s="2">
        <f t="shared" si="1919"/>
        <v>0</v>
      </c>
      <c r="AO3458" s="2">
        <f t="shared" si="1920"/>
        <v>0</v>
      </c>
      <c r="AP3458" s="2">
        <f t="shared" si="1921"/>
        <v>0</v>
      </c>
      <c r="AR3458" t="str">
        <f t="shared" si="1922"/>
        <v>Campbell</v>
      </c>
      <c r="AS3458" t="s">
        <v>139</v>
      </c>
      <c r="AT3458" s="182">
        <v>1</v>
      </c>
      <c r="AV3458" s="98">
        <v>56</v>
      </c>
      <c r="AW3458" s="100">
        <v>5</v>
      </c>
      <c r="AX3458" s="106">
        <f t="shared" si="1923"/>
        <v>56005</v>
      </c>
      <c r="AZ3458" s="7" t="s">
        <v>2975</v>
      </c>
      <c r="BA3458" t="s">
        <v>3015</v>
      </c>
      <c r="BC3458" s="119"/>
    </row>
    <row r="3459" spans="1:57" hidden="1" outlineLevel="1">
      <c r="A3459" t="s">
        <v>1675</v>
      </c>
      <c r="B3459" t="s">
        <v>139</v>
      </c>
      <c r="C3459" s="1">
        <f t="shared" si="1905"/>
        <v>126</v>
      </c>
      <c r="D3459" s="7">
        <f>IF(P3459&gt;0,RANK(P3459,(P3459:R3459,S3459:AG3459)),0)</f>
        <v>1</v>
      </c>
      <c r="E3459" s="7">
        <f>IF(Q3459&gt;0,RANK(Q3459,(P3459:R3459,S3459:AG3459)),0)</f>
        <v>0</v>
      </c>
      <c r="F3459" s="7">
        <f>IF(R3459&gt;0,RANK(R3459,(P3459:R3459,S3459:AG3459)),0)</f>
        <v>2</v>
      </c>
      <c r="G3459" s="7">
        <f>IF(S3459&gt;0,RANK(S3459,(P3459:R3459,S3459:AG3459)),0)</f>
        <v>0</v>
      </c>
      <c r="H3459" s="49">
        <f t="shared" si="1906"/>
        <v>24</v>
      </c>
      <c r="I3459" s="178">
        <f t="shared" si="1907"/>
        <v>0.19047619047619047</v>
      </c>
      <c r="J3459" s="2"/>
      <c r="K3459" s="2">
        <f t="shared" si="1908"/>
        <v>0.59523809523809523</v>
      </c>
      <c r="L3459" s="2">
        <f t="shared" si="1909"/>
        <v>0</v>
      </c>
      <c r="M3459" s="2">
        <f t="shared" si="1910"/>
        <v>0.40476190476190477</v>
      </c>
      <c r="N3459" s="2">
        <f t="shared" si="1911"/>
        <v>0</v>
      </c>
      <c r="O3459" s="2">
        <f t="shared" si="1912"/>
        <v>0</v>
      </c>
      <c r="P3459" s="1">
        <v>75</v>
      </c>
      <c r="R3459" s="1">
        <v>51</v>
      </c>
      <c r="X3459" s="1">
        <v>0</v>
      </c>
      <c r="Z3459" s="1">
        <f t="shared" si="1913"/>
        <v>0</v>
      </c>
      <c r="AC3459" s="1">
        <v>0</v>
      </c>
      <c r="AI3459" s="7">
        <f t="shared" si="1914"/>
        <v>0</v>
      </c>
      <c r="AJ3459" s="7">
        <f t="shared" si="1915"/>
        <v>0</v>
      </c>
      <c r="AK3459" s="7">
        <f t="shared" si="1916"/>
        <v>0</v>
      </c>
      <c r="AL3459" s="7">
        <f t="shared" si="1917"/>
        <v>0</v>
      </c>
      <c r="AM3459" s="2">
        <f t="shared" si="1918"/>
        <v>0</v>
      </c>
      <c r="AN3459" s="2">
        <f t="shared" si="1919"/>
        <v>0</v>
      </c>
      <c r="AO3459" s="2">
        <f t="shared" si="1920"/>
        <v>0</v>
      </c>
      <c r="AP3459" s="2">
        <f t="shared" si="1921"/>
        <v>0</v>
      </c>
      <c r="AR3459" t="str">
        <f t="shared" si="1922"/>
        <v>Carbon</v>
      </c>
      <c r="AS3459" t="s">
        <v>139</v>
      </c>
      <c r="AT3459" s="182">
        <v>1</v>
      </c>
      <c r="AV3459" s="98">
        <v>56</v>
      </c>
      <c r="AW3459" s="100">
        <v>7</v>
      </c>
      <c r="AX3459" s="106">
        <f t="shared" si="1923"/>
        <v>56007</v>
      </c>
      <c r="AZ3459" s="7" t="s">
        <v>2975</v>
      </c>
      <c r="BA3459" t="s">
        <v>3015</v>
      </c>
      <c r="BC3459" s="119"/>
    </row>
    <row r="3460" spans="1:57" hidden="1" outlineLevel="1">
      <c r="A3460" t="s">
        <v>1452</v>
      </c>
      <c r="B3460" t="s">
        <v>139</v>
      </c>
      <c r="C3460" s="1">
        <f t="shared" si="1905"/>
        <v>79</v>
      </c>
      <c r="D3460" s="7">
        <f>IF(P3460&gt;0,RANK(P3460,(P3460:R3460,S3460:AG3460)),0)</f>
        <v>2</v>
      </c>
      <c r="E3460" s="7">
        <f>IF(Q3460&gt;0,RANK(Q3460,(P3460:R3460,S3460:AG3460)),0)</f>
        <v>0</v>
      </c>
      <c r="F3460" s="7">
        <f>IF(R3460&gt;0,RANK(R3460,(P3460:R3460,S3460:AG3460)),0)</f>
        <v>1</v>
      </c>
      <c r="G3460" s="7">
        <f>IF(S3460&gt;0,RANK(S3460,(P3460:R3460,S3460:AG3460)),0)</f>
        <v>0</v>
      </c>
      <c r="H3460" s="49">
        <f t="shared" si="1906"/>
        <v>7</v>
      </c>
      <c r="I3460" s="178">
        <f t="shared" si="1907"/>
        <v>8.8607594936708861E-2</v>
      </c>
      <c r="J3460" s="2"/>
      <c r="K3460" s="2">
        <f t="shared" si="1908"/>
        <v>0.45569620253164556</v>
      </c>
      <c r="L3460" s="2">
        <f t="shared" si="1909"/>
        <v>0</v>
      </c>
      <c r="M3460" s="2">
        <f t="shared" si="1910"/>
        <v>0.54430379746835444</v>
      </c>
      <c r="N3460" s="2">
        <f t="shared" si="1911"/>
        <v>0</v>
      </c>
      <c r="O3460" s="2">
        <f t="shared" si="1912"/>
        <v>0</v>
      </c>
      <c r="P3460" s="1">
        <v>36</v>
      </c>
      <c r="R3460" s="1">
        <v>43</v>
      </c>
      <c r="X3460" s="1">
        <v>0</v>
      </c>
      <c r="Z3460" s="1">
        <f t="shared" si="1913"/>
        <v>0</v>
      </c>
      <c r="AC3460" s="1">
        <v>0</v>
      </c>
      <c r="AI3460" s="7">
        <f t="shared" si="1914"/>
        <v>0</v>
      </c>
      <c r="AJ3460" s="7">
        <f t="shared" si="1915"/>
        <v>0</v>
      </c>
      <c r="AK3460" s="7">
        <f t="shared" si="1916"/>
        <v>0</v>
      </c>
      <c r="AL3460" s="7">
        <f t="shared" si="1917"/>
        <v>0</v>
      </c>
      <c r="AM3460" s="2">
        <f t="shared" si="1918"/>
        <v>0</v>
      </c>
      <c r="AN3460" s="2">
        <f t="shared" si="1919"/>
        <v>0</v>
      </c>
      <c r="AO3460" s="2">
        <f t="shared" si="1920"/>
        <v>0</v>
      </c>
      <c r="AP3460" s="2">
        <f t="shared" si="1921"/>
        <v>0</v>
      </c>
      <c r="AR3460" t="str">
        <f t="shared" si="1922"/>
        <v>Converse</v>
      </c>
      <c r="AS3460" t="s">
        <v>139</v>
      </c>
      <c r="AT3460" s="182">
        <v>1</v>
      </c>
      <c r="AV3460" s="98">
        <v>56</v>
      </c>
      <c r="AW3460" s="100">
        <v>9</v>
      </c>
      <c r="AX3460" s="106">
        <f t="shared" si="1923"/>
        <v>56009</v>
      </c>
      <c r="AZ3460" s="7" t="s">
        <v>2975</v>
      </c>
      <c r="BA3460" t="s">
        <v>3015</v>
      </c>
      <c r="BC3460" s="119"/>
      <c r="BD3460" s="119"/>
    </row>
    <row r="3461" spans="1:57" hidden="1" outlineLevel="1">
      <c r="A3461" t="s">
        <v>2438</v>
      </c>
      <c r="B3461" t="s">
        <v>139</v>
      </c>
      <c r="C3461" s="1">
        <f t="shared" si="1905"/>
        <v>58</v>
      </c>
      <c r="D3461" s="7">
        <f>IF(P3461&gt;0,RANK(P3461,(P3461:R3461,S3461:AG3461)),0)</f>
        <v>1</v>
      </c>
      <c r="E3461" s="7">
        <f>IF(Q3461&gt;0,RANK(Q3461,(P3461:R3461,S3461:AG3461)),0)</f>
        <v>0</v>
      </c>
      <c r="F3461" s="7">
        <f>IF(R3461&gt;0,RANK(R3461,(P3461:R3461,S3461:AG3461)),0)</f>
        <v>2</v>
      </c>
      <c r="G3461" s="7">
        <f>IF(S3461&gt;0,RANK(S3461,(P3461:R3461,S3461:AG3461)),0)</f>
        <v>0</v>
      </c>
      <c r="H3461" s="49">
        <f t="shared" si="1906"/>
        <v>7</v>
      </c>
      <c r="I3461" s="178">
        <f t="shared" si="1907"/>
        <v>0.1206896551724138</v>
      </c>
      <c r="J3461" s="2"/>
      <c r="K3461" s="2">
        <f t="shared" si="1908"/>
        <v>0.48275862068965519</v>
      </c>
      <c r="L3461" s="2">
        <f t="shared" si="1909"/>
        <v>0</v>
      </c>
      <c r="M3461" s="2">
        <f t="shared" si="1910"/>
        <v>0.36206896551724138</v>
      </c>
      <c r="N3461" s="2">
        <f t="shared" si="1911"/>
        <v>0</v>
      </c>
      <c r="O3461" s="2">
        <f t="shared" si="1912"/>
        <v>0.15517241379310337</v>
      </c>
      <c r="P3461" s="1">
        <v>28</v>
      </c>
      <c r="R3461" s="1">
        <v>21</v>
      </c>
      <c r="X3461" s="1">
        <v>9</v>
      </c>
      <c r="Z3461" s="1">
        <f t="shared" si="1913"/>
        <v>0</v>
      </c>
      <c r="AC3461" s="1">
        <v>0</v>
      </c>
      <c r="AI3461" s="7">
        <f t="shared" si="1914"/>
        <v>0</v>
      </c>
      <c r="AJ3461" s="7">
        <f t="shared" si="1915"/>
        <v>0</v>
      </c>
      <c r="AK3461" s="7">
        <f t="shared" si="1916"/>
        <v>0</v>
      </c>
      <c r="AL3461" s="7">
        <f t="shared" si="1917"/>
        <v>0</v>
      </c>
      <c r="AM3461" s="2">
        <f t="shared" si="1918"/>
        <v>0</v>
      </c>
      <c r="AN3461" s="2">
        <f t="shared" si="1919"/>
        <v>0</v>
      </c>
      <c r="AO3461" s="2">
        <f t="shared" si="1920"/>
        <v>0</v>
      </c>
      <c r="AP3461" s="2">
        <f t="shared" si="1921"/>
        <v>0</v>
      </c>
      <c r="AR3461" t="str">
        <f t="shared" si="1922"/>
        <v>Crook</v>
      </c>
      <c r="AS3461" t="s">
        <v>139</v>
      </c>
      <c r="AT3461" s="182">
        <v>1</v>
      </c>
      <c r="AV3461" s="98">
        <v>56</v>
      </c>
      <c r="AW3461" s="100">
        <v>11</v>
      </c>
      <c r="AX3461" s="106">
        <f t="shared" si="1923"/>
        <v>56011</v>
      </c>
      <c r="AZ3461" s="7" t="s">
        <v>2975</v>
      </c>
      <c r="BA3461" t="s">
        <v>3015</v>
      </c>
      <c r="BC3461" s="119"/>
    </row>
    <row r="3462" spans="1:57" hidden="1" outlineLevel="1">
      <c r="A3462" t="s">
        <v>703</v>
      </c>
      <c r="B3462" t="s">
        <v>139</v>
      </c>
      <c r="C3462" s="1">
        <f t="shared" si="1905"/>
        <v>456</v>
      </c>
      <c r="D3462" s="7">
        <f>IF(P3462&gt;0,RANK(P3462,(P3462:R3462,S3462:AG3462)),0)</f>
        <v>1</v>
      </c>
      <c r="E3462" s="7">
        <f>IF(Q3462&gt;0,RANK(Q3462,(P3462:R3462,S3462:AG3462)),0)</f>
        <v>0</v>
      </c>
      <c r="F3462" s="7">
        <f>IF(R3462&gt;0,RANK(R3462,(P3462:R3462,S3462:AG3462)),0)</f>
        <v>2</v>
      </c>
      <c r="G3462" s="7">
        <f>IF(S3462&gt;0,RANK(S3462,(P3462:R3462,S3462:AG3462)),0)</f>
        <v>0</v>
      </c>
      <c r="H3462" s="49">
        <f t="shared" si="1906"/>
        <v>10</v>
      </c>
      <c r="I3462" s="178">
        <f t="shared" si="1907"/>
        <v>2.1929824561403508E-2</v>
      </c>
      <c r="J3462" s="2"/>
      <c r="K3462" s="2">
        <f t="shared" si="1908"/>
        <v>0.51096491228070173</v>
      </c>
      <c r="L3462" s="2">
        <f t="shared" si="1909"/>
        <v>0</v>
      </c>
      <c r="M3462" s="2">
        <f t="shared" si="1910"/>
        <v>0.48903508771929827</v>
      </c>
      <c r="N3462" s="2">
        <f t="shared" si="1911"/>
        <v>0</v>
      </c>
      <c r="O3462" s="2">
        <f t="shared" si="1912"/>
        <v>0</v>
      </c>
      <c r="P3462" s="1">
        <v>233</v>
      </c>
      <c r="R3462" s="1">
        <v>223</v>
      </c>
      <c r="X3462" s="1">
        <v>0</v>
      </c>
      <c r="Z3462" s="1">
        <f t="shared" si="1913"/>
        <v>0</v>
      </c>
      <c r="AC3462" s="1">
        <v>0</v>
      </c>
      <c r="AI3462" s="7">
        <f t="shared" si="1914"/>
        <v>0</v>
      </c>
      <c r="AJ3462" s="7">
        <f t="shared" si="1915"/>
        <v>0</v>
      </c>
      <c r="AK3462" s="7">
        <f t="shared" si="1916"/>
        <v>0</v>
      </c>
      <c r="AL3462" s="7">
        <f t="shared" si="1917"/>
        <v>0</v>
      </c>
      <c r="AM3462" s="2">
        <f t="shared" si="1918"/>
        <v>0</v>
      </c>
      <c r="AN3462" s="2">
        <f t="shared" si="1919"/>
        <v>0</v>
      </c>
      <c r="AO3462" s="2">
        <f t="shared" si="1920"/>
        <v>0</v>
      </c>
      <c r="AP3462" s="2">
        <f t="shared" si="1921"/>
        <v>0</v>
      </c>
      <c r="AR3462" t="str">
        <f t="shared" si="1922"/>
        <v>Fremont</v>
      </c>
      <c r="AS3462" t="s">
        <v>139</v>
      </c>
      <c r="AT3462" s="182">
        <v>1</v>
      </c>
      <c r="AV3462" s="98">
        <v>56</v>
      </c>
      <c r="AW3462" s="100">
        <v>13</v>
      </c>
      <c r="AX3462" s="106">
        <f t="shared" si="1923"/>
        <v>56013</v>
      </c>
      <c r="AZ3462" s="7" t="s">
        <v>2975</v>
      </c>
      <c r="BA3462" t="s">
        <v>3015</v>
      </c>
      <c r="BB3462" s="119"/>
      <c r="BC3462" s="119"/>
      <c r="BD3462" s="119"/>
      <c r="BE3462" s="119"/>
    </row>
    <row r="3463" spans="1:57" hidden="1" outlineLevel="1">
      <c r="A3463" t="s">
        <v>103</v>
      </c>
      <c r="B3463" t="s">
        <v>139</v>
      </c>
      <c r="C3463" s="1">
        <f t="shared" si="1905"/>
        <v>122</v>
      </c>
      <c r="D3463" s="7">
        <f>IF(P3463&gt;0,RANK(P3463,(P3463:R3463,S3463:AG3463)),0)</f>
        <v>1</v>
      </c>
      <c r="E3463" s="7">
        <f>IF(Q3463&gt;0,RANK(Q3463,(P3463:R3463,S3463:AG3463)),0)</f>
        <v>0</v>
      </c>
      <c r="F3463" s="7">
        <f>IF(R3463&gt;0,RANK(R3463,(P3463:R3463,S3463:AG3463)),0)</f>
        <v>2</v>
      </c>
      <c r="G3463" s="7">
        <f>IF(S3463&gt;0,RANK(S3463,(P3463:R3463,S3463:AG3463)),0)</f>
        <v>0</v>
      </c>
      <c r="H3463" s="49">
        <f t="shared" si="1906"/>
        <v>8</v>
      </c>
      <c r="I3463" s="178">
        <f t="shared" si="1907"/>
        <v>6.5573770491803282E-2</v>
      </c>
      <c r="J3463" s="2"/>
      <c r="K3463" s="2">
        <f t="shared" si="1908"/>
        <v>0.53278688524590168</v>
      </c>
      <c r="L3463" s="2">
        <f t="shared" si="1909"/>
        <v>0</v>
      </c>
      <c r="M3463" s="2">
        <f t="shared" si="1910"/>
        <v>0.46721311475409838</v>
      </c>
      <c r="N3463" s="2">
        <f t="shared" si="1911"/>
        <v>0</v>
      </c>
      <c r="O3463" s="2">
        <f t="shared" si="1912"/>
        <v>-5.5511151231257827E-17</v>
      </c>
      <c r="P3463" s="1">
        <v>65</v>
      </c>
      <c r="R3463" s="1">
        <v>57</v>
      </c>
      <c r="X3463" s="1">
        <v>0</v>
      </c>
      <c r="Z3463" s="1">
        <f t="shared" si="1913"/>
        <v>0</v>
      </c>
      <c r="AC3463" s="1">
        <v>0</v>
      </c>
      <c r="AI3463" s="7">
        <f t="shared" si="1914"/>
        <v>0</v>
      </c>
      <c r="AJ3463" s="7">
        <f t="shared" si="1915"/>
        <v>0</v>
      </c>
      <c r="AK3463" s="7">
        <f t="shared" si="1916"/>
        <v>0</v>
      </c>
      <c r="AL3463" s="7">
        <f t="shared" si="1917"/>
        <v>0</v>
      </c>
      <c r="AM3463" s="2">
        <f t="shared" si="1918"/>
        <v>0</v>
      </c>
      <c r="AN3463" s="2">
        <f t="shared" si="1919"/>
        <v>0</v>
      </c>
      <c r="AO3463" s="2">
        <f t="shared" si="1920"/>
        <v>0</v>
      </c>
      <c r="AP3463" s="2">
        <f t="shared" si="1921"/>
        <v>0</v>
      </c>
      <c r="AR3463" t="str">
        <f t="shared" si="1922"/>
        <v>Goshen</v>
      </c>
      <c r="AS3463" t="s">
        <v>139</v>
      </c>
      <c r="AT3463" s="182">
        <v>1</v>
      </c>
      <c r="AV3463" s="98">
        <v>56</v>
      </c>
      <c r="AW3463" s="100">
        <v>15</v>
      </c>
      <c r="AX3463" s="106">
        <f t="shared" si="1923"/>
        <v>56015</v>
      </c>
      <c r="AZ3463" s="7" t="s">
        <v>2975</v>
      </c>
      <c r="BA3463" t="s">
        <v>3015</v>
      </c>
      <c r="BC3463" s="119"/>
    </row>
    <row r="3464" spans="1:57" hidden="1" outlineLevel="1">
      <c r="A3464" t="s">
        <v>1157</v>
      </c>
      <c r="B3464" t="s">
        <v>139</v>
      </c>
      <c r="C3464" s="1">
        <f t="shared" si="1905"/>
        <v>44</v>
      </c>
      <c r="D3464" s="7">
        <f>IF(P3464&gt;0,RANK(P3464,(P3464:R3464,S3464:AG3464)),0)</f>
        <v>2</v>
      </c>
      <c r="E3464" s="7">
        <f>IF(Q3464&gt;0,RANK(Q3464,(P3464:R3464,S3464:AG3464)),0)</f>
        <v>0</v>
      </c>
      <c r="F3464" s="7">
        <f>IF(R3464&gt;0,RANK(R3464,(P3464:R3464,S3464:AG3464)),0)</f>
        <v>1</v>
      </c>
      <c r="G3464" s="7">
        <f>IF(S3464&gt;0,RANK(S3464,(P3464:R3464,S3464:AG3464)),0)</f>
        <v>0</v>
      </c>
      <c r="H3464" s="49">
        <f t="shared" si="1906"/>
        <v>18</v>
      </c>
      <c r="I3464" s="178">
        <f t="shared" si="1907"/>
        <v>0.40909090909090912</v>
      </c>
      <c r="J3464" s="2"/>
      <c r="K3464" s="2">
        <f t="shared" si="1908"/>
        <v>0.29545454545454547</v>
      </c>
      <c r="L3464" s="2">
        <f t="shared" si="1909"/>
        <v>0</v>
      </c>
      <c r="M3464" s="2">
        <f t="shared" si="1910"/>
        <v>0.70454545454545459</v>
      </c>
      <c r="N3464" s="2">
        <f t="shared" si="1911"/>
        <v>0</v>
      </c>
      <c r="O3464" s="2">
        <f t="shared" si="1912"/>
        <v>0</v>
      </c>
      <c r="P3464" s="1">
        <v>13</v>
      </c>
      <c r="R3464" s="1">
        <v>31</v>
      </c>
      <c r="X3464" s="1">
        <v>0</v>
      </c>
      <c r="Z3464" s="1">
        <f t="shared" si="1913"/>
        <v>0</v>
      </c>
      <c r="AC3464" s="1">
        <v>0</v>
      </c>
      <c r="AI3464" s="7">
        <f t="shared" si="1914"/>
        <v>0</v>
      </c>
      <c r="AJ3464" s="7">
        <f t="shared" si="1915"/>
        <v>0</v>
      </c>
      <c r="AK3464" s="7">
        <f t="shared" si="1916"/>
        <v>0</v>
      </c>
      <c r="AL3464" s="7">
        <f t="shared" si="1917"/>
        <v>0</v>
      </c>
      <c r="AM3464" s="2">
        <f t="shared" si="1918"/>
        <v>0</v>
      </c>
      <c r="AN3464" s="2">
        <f t="shared" si="1919"/>
        <v>0</v>
      </c>
      <c r="AO3464" s="2">
        <f t="shared" si="1920"/>
        <v>0</v>
      </c>
      <c r="AP3464" s="2">
        <f t="shared" si="1921"/>
        <v>0</v>
      </c>
      <c r="AR3464" t="str">
        <f t="shared" si="1922"/>
        <v>Hot Springs</v>
      </c>
      <c r="AS3464" t="s">
        <v>139</v>
      </c>
      <c r="AT3464" s="182">
        <v>1</v>
      </c>
      <c r="AV3464" s="98">
        <v>56</v>
      </c>
      <c r="AW3464" s="100">
        <v>17</v>
      </c>
      <c r="AX3464" s="106">
        <f t="shared" si="1923"/>
        <v>56017</v>
      </c>
      <c r="AZ3464" s="7" t="s">
        <v>2975</v>
      </c>
      <c r="BA3464" t="s">
        <v>3015</v>
      </c>
      <c r="BC3464" s="119"/>
    </row>
    <row r="3465" spans="1:57" hidden="1" outlineLevel="1">
      <c r="A3465" t="s">
        <v>1964</v>
      </c>
      <c r="B3465" t="s">
        <v>139</v>
      </c>
      <c r="C3465" s="1">
        <f t="shared" si="1905"/>
        <v>91</v>
      </c>
      <c r="D3465" s="7">
        <f>IF(P3465&gt;0,RANK(P3465,(P3465:R3465,S3465:AG3465)),0)</f>
        <v>2</v>
      </c>
      <c r="E3465" s="7">
        <f>IF(Q3465&gt;0,RANK(Q3465,(P3465:R3465,S3465:AG3465)),0)</f>
        <v>0</v>
      </c>
      <c r="F3465" s="7">
        <f>IF(R3465&gt;0,RANK(R3465,(P3465:R3465,S3465:AG3465)),0)</f>
        <v>1</v>
      </c>
      <c r="G3465" s="7">
        <f>IF(S3465&gt;0,RANK(S3465,(P3465:R3465,S3465:AG3465)),0)</f>
        <v>0</v>
      </c>
      <c r="H3465" s="49">
        <f t="shared" si="1906"/>
        <v>13</v>
      </c>
      <c r="I3465" s="178">
        <f t="shared" si="1907"/>
        <v>0.14285714285714285</v>
      </c>
      <c r="J3465" s="2"/>
      <c r="K3465" s="2">
        <f t="shared" si="1908"/>
        <v>0.42857142857142855</v>
      </c>
      <c r="L3465" s="2">
        <f t="shared" si="1909"/>
        <v>0</v>
      </c>
      <c r="M3465" s="2">
        <f t="shared" si="1910"/>
        <v>0.5714285714285714</v>
      </c>
      <c r="N3465" s="2">
        <f t="shared" si="1911"/>
        <v>0</v>
      </c>
      <c r="O3465" s="2">
        <f t="shared" si="1912"/>
        <v>0</v>
      </c>
      <c r="P3465" s="1">
        <v>39</v>
      </c>
      <c r="R3465" s="1">
        <v>52</v>
      </c>
      <c r="X3465" s="1">
        <v>0</v>
      </c>
      <c r="Z3465" s="1">
        <f t="shared" si="1913"/>
        <v>0</v>
      </c>
      <c r="AC3465" s="1">
        <v>0</v>
      </c>
      <c r="AI3465" s="7">
        <f t="shared" si="1914"/>
        <v>0</v>
      </c>
      <c r="AJ3465" s="7">
        <f t="shared" si="1915"/>
        <v>0</v>
      </c>
      <c r="AK3465" s="7">
        <f t="shared" si="1916"/>
        <v>0</v>
      </c>
      <c r="AL3465" s="7">
        <f t="shared" si="1917"/>
        <v>0</v>
      </c>
      <c r="AM3465" s="2">
        <f t="shared" si="1918"/>
        <v>0</v>
      </c>
      <c r="AN3465" s="2">
        <f t="shared" si="1919"/>
        <v>0</v>
      </c>
      <c r="AO3465" s="2">
        <f t="shared" si="1920"/>
        <v>0</v>
      </c>
      <c r="AP3465" s="2">
        <f t="shared" si="1921"/>
        <v>0</v>
      </c>
      <c r="AR3465" t="str">
        <f t="shared" si="1922"/>
        <v>Johnson</v>
      </c>
      <c r="AS3465" t="s">
        <v>139</v>
      </c>
      <c r="AT3465" s="182">
        <v>1</v>
      </c>
      <c r="AV3465" s="98">
        <v>56</v>
      </c>
      <c r="AW3465" s="100">
        <v>19</v>
      </c>
      <c r="AX3465" s="106">
        <f t="shared" si="1923"/>
        <v>56019</v>
      </c>
      <c r="AZ3465" s="7" t="s">
        <v>2975</v>
      </c>
      <c r="BA3465" t="s">
        <v>3015</v>
      </c>
      <c r="BC3465" s="119"/>
    </row>
    <row r="3466" spans="1:57" hidden="1" outlineLevel="1">
      <c r="A3466" t="s">
        <v>909</v>
      </c>
      <c r="B3466" t="s">
        <v>139</v>
      </c>
      <c r="C3466" s="1">
        <f t="shared" si="1905"/>
        <v>1420</v>
      </c>
      <c r="D3466" s="7">
        <f>IF(P3466&gt;0,RANK(P3466,(P3466:R3466,S3466:AG3466)),0)</f>
        <v>1</v>
      </c>
      <c r="E3466" s="7">
        <f>IF(Q3466&gt;0,RANK(Q3466,(P3466:R3466,S3466:AG3466)),0)</f>
        <v>0</v>
      </c>
      <c r="F3466" s="7">
        <f>IF(R3466&gt;0,RANK(R3466,(P3466:R3466,S3466:AG3466)),0)</f>
        <v>2</v>
      </c>
      <c r="G3466" s="7">
        <f>IF(S3466&gt;0,RANK(S3466,(P3466:R3466,S3466:AG3466)),0)</f>
        <v>0</v>
      </c>
      <c r="H3466" s="49">
        <f t="shared" si="1906"/>
        <v>42</v>
      </c>
      <c r="I3466" s="178">
        <f t="shared" si="1907"/>
        <v>2.9577464788732393E-2</v>
      </c>
      <c r="J3466" s="2"/>
      <c r="K3466" s="2">
        <f t="shared" si="1908"/>
        <v>0.51478873239436618</v>
      </c>
      <c r="L3466" s="2">
        <f t="shared" si="1909"/>
        <v>0</v>
      </c>
      <c r="M3466" s="2">
        <f t="shared" si="1910"/>
        <v>0.48521126760563382</v>
      </c>
      <c r="N3466" s="2">
        <f t="shared" si="1911"/>
        <v>0</v>
      </c>
      <c r="O3466" s="2">
        <f t="shared" si="1912"/>
        <v>0</v>
      </c>
      <c r="P3466" s="1">
        <v>731</v>
      </c>
      <c r="R3466" s="1">
        <v>689</v>
      </c>
      <c r="W3466" s="49"/>
      <c r="X3466" s="1">
        <v>0</v>
      </c>
      <c r="Z3466" s="1">
        <f t="shared" si="1913"/>
        <v>0</v>
      </c>
      <c r="AC3466" s="1">
        <v>0</v>
      </c>
      <c r="AI3466" s="7">
        <f t="shared" si="1914"/>
        <v>0</v>
      </c>
      <c r="AJ3466" s="7">
        <f t="shared" si="1915"/>
        <v>0</v>
      </c>
      <c r="AK3466" s="7">
        <f t="shared" si="1916"/>
        <v>0</v>
      </c>
      <c r="AL3466" s="7">
        <f t="shared" si="1917"/>
        <v>0</v>
      </c>
      <c r="AM3466" s="2">
        <f t="shared" si="1918"/>
        <v>0</v>
      </c>
      <c r="AN3466" s="2">
        <f t="shared" si="1919"/>
        <v>0</v>
      </c>
      <c r="AO3466" s="2">
        <f t="shared" si="1920"/>
        <v>0</v>
      </c>
      <c r="AP3466" s="2">
        <f t="shared" si="1921"/>
        <v>0</v>
      </c>
      <c r="AR3466" t="str">
        <f t="shared" si="1922"/>
        <v>Laramie</v>
      </c>
      <c r="AS3466" t="s">
        <v>139</v>
      </c>
      <c r="AT3466" s="182">
        <v>1</v>
      </c>
      <c r="AV3466" s="98">
        <v>56</v>
      </c>
      <c r="AW3466" s="100">
        <v>21</v>
      </c>
      <c r="AX3466" s="106">
        <f t="shared" si="1923"/>
        <v>56021</v>
      </c>
      <c r="AZ3466" s="7" t="s">
        <v>2975</v>
      </c>
      <c r="BA3466" t="s">
        <v>3015</v>
      </c>
      <c r="BC3466" s="119"/>
    </row>
    <row r="3467" spans="1:57" hidden="1" outlineLevel="1">
      <c r="A3467" t="s">
        <v>227</v>
      </c>
      <c r="B3467" t="s">
        <v>139</v>
      </c>
      <c r="C3467" s="1">
        <f t="shared" si="1905"/>
        <v>109</v>
      </c>
      <c r="D3467" s="7">
        <f>IF(P3467&gt;0,RANK(P3467,(P3467:R3467,S3467:AG3467)),0)</f>
        <v>2</v>
      </c>
      <c r="E3467" s="7">
        <f>IF(Q3467&gt;0,RANK(Q3467,(P3467:R3467,S3467:AG3467)),0)</f>
        <v>0</v>
      </c>
      <c r="F3467" s="7">
        <f>IF(R3467&gt;0,RANK(R3467,(P3467:R3467,S3467:AG3467)),0)</f>
        <v>1</v>
      </c>
      <c r="G3467" s="7">
        <f>IF(S3467&gt;0,RANK(S3467,(P3467:R3467,S3467:AG3467)),0)</f>
        <v>0</v>
      </c>
      <c r="H3467" s="49">
        <f t="shared" si="1906"/>
        <v>7</v>
      </c>
      <c r="I3467" s="178">
        <f t="shared" ref="I3467:I3479" si="1924">H3467/C3467</f>
        <v>6.4220183486238536E-2</v>
      </c>
      <c r="J3467" s="2"/>
      <c r="K3467" s="2">
        <f t="shared" si="1908"/>
        <v>0.46788990825688076</v>
      </c>
      <c r="L3467" s="2">
        <f t="shared" si="1909"/>
        <v>0</v>
      </c>
      <c r="M3467" s="2">
        <f t="shared" si="1910"/>
        <v>0.5321100917431193</v>
      </c>
      <c r="N3467" s="2">
        <f t="shared" si="1911"/>
        <v>0</v>
      </c>
      <c r="O3467" s="2">
        <f t="shared" si="1912"/>
        <v>-1.1102230246251565E-16</v>
      </c>
      <c r="P3467" s="1">
        <v>51</v>
      </c>
      <c r="R3467" s="1">
        <v>58</v>
      </c>
      <c r="W3467" s="49"/>
      <c r="X3467" s="1">
        <v>0</v>
      </c>
      <c r="Z3467" s="1">
        <f t="shared" si="1913"/>
        <v>0</v>
      </c>
      <c r="AC3467" s="1">
        <v>0</v>
      </c>
      <c r="AI3467" s="7">
        <f t="shared" si="1914"/>
        <v>0</v>
      </c>
      <c r="AJ3467" s="7">
        <f t="shared" si="1915"/>
        <v>0</v>
      </c>
      <c r="AK3467" s="7">
        <f t="shared" si="1916"/>
        <v>0</v>
      </c>
      <c r="AL3467" s="7">
        <f t="shared" si="1917"/>
        <v>0</v>
      </c>
      <c r="AM3467" s="2">
        <f t="shared" si="1918"/>
        <v>0</v>
      </c>
      <c r="AN3467" s="2">
        <f t="shared" si="1919"/>
        <v>0</v>
      </c>
      <c r="AO3467" s="2">
        <f t="shared" si="1920"/>
        <v>0</v>
      </c>
      <c r="AP3467" s="2">
        <f t="shared" si="1921"/>
        <v>0</v>
      </c>
      <c r="AR3467" t="str">
        <f t="shared" si="1922"/>
        <v>Lincoln</v>
      </c>
      <c r="AS3467" t="s">
        <v>139</v>
      </c>
      <c r="AT3467" s="182">
        <v>1</v>
      </c>
      <c r="AV3467" s="98">
        <v>56</v>
      </c>
      <c r="AW3467" s="100">
        <v>23</v>
      </c>
      <c r="AX3467" s="106">
        <f t="shared" si="1923"/>
        <v>56023</v>
      </c>
      <c r="AZ3467" s="7" t="s">
        <v>2975</v>
      </c>
      <c r="BA3467" t="s">
        <v>3015</v>
      </c>
      <c r="BC3467" s="119"/>
    </row>
    <row r="3468" spans="1:57" hidden="1" outlineLevel="1">
      <c r="A3468" t="s">
        <v>375</v>
      </c>
      <c r="B3468" t="s">
        <v>139</v>
      </c>
      <c r="C3468" s="1">
        <f t="shared" si="1905"/>
        <v>756</v>
      </c>
      <c r="D3468" s="7">
        <f>IF(P3468&gt;0,RANK(P3468,(P3468:R3468,S3468:AG3468)),0)</f>
        <v>1</v>
      </c>
      <c r="E3468" s="7">
        <f>IF(Q3468&gt;0,RANK(Q3468,(P3468:R3468,S3468:AG3468)),0)</f>
        <v>0</v>
      </c>
      <c r="F3468" s="7">
        <f>IF(R3468&gt;0,RANK(R3468,(P3468:R3468,S3468:AG3468)),0)</f>
        <v>2</v>
      </c>
      <c r="G3468" s="7">
        <f>IF(S3468&gt;0,RANK(S3468,(P3468:R3468,S3468:AG3468)),0)</f>
        <v>0</v>
      </c>
      <c r="H3468" s="49">
        <f t="shared" si="1906"/>
        <v>20</v>
      </c>
      <c r="I3468" s="178">
        <f t="shared" si="1924"/>
        <v>2.6455026455026454E-2</v>
      </c>
      <c r="J3468" s="2"/>
      <c r="K3468" s="2">
        <f t="shared" si="1908"/>
        <v>0.51322751322751325</v>
      </c>
      <c r="L3468" s="2">
        <f t="shared" si="1909"/>
        <v>0</v>
      </c>
      <c r="M3468" s="2">
        <f t="shared" si="1910"/>
        <v>0.48677248677248675</v>
      </c>
      <c r="N3468" s="2">
        <f t="shared" si="1911"/>
        <v>0</v>
      </c>
      <c r="O3468" s="2">
        <f t="shared" si="1912"/>
        <v>0</v>
      </c>
      <c r="P3468" s="1">
        <v>388</v>
      </c>
      <c r="R3468" s="1">
        <v>368</v>
      </c>
      <c r="W3468" s="49"/>
      <c r="X3468" s="1">
        <v>0</v>
      </c>
      <c r="Z3468" s="1">
        <f t="shared" si="1913"/>
        <v>0</v>
      </c>
      <c r="AC3468" s="1">
        <v>0</v>
      </c>
      <c r="AI3468" s="7">
        <f t="shared" si="1914"/>
        <v>0</v>
      </c>
      <c r="AJ3468" s="7">
        <f t="shared" si="1915"/>
        <v>0</v>
      </c>
      <c r="AK3468" s="7">
        <f t="shared" si="1916"/>
        <v>0</v>
      </c>
      <c r="AL3468" s="7">
        <f t="shared" si="1917"/>
        <v>0</v>
      </c>
      <c r="AM3468" s="2">
        <f t="shared" si="1918"/>
        <v>0</v>
      </c>
      <c r="AN3468" s="2">
        <f t="shared" si="1919"/>
        <v>0</v>
      </c>
      <c r="AO3468" s="2">
        <f t="shared" si="1920"/>
        <v>0</v>
      </c>
      <c r="AP3468" s="2">
        <f t="shared" si="1921"/>
        <v>0</v>
      </c>
      <c r="AR3468" t="str">
        <f t="shared" si="1922"/>
        <v>Natrona</v>
      </c>
      <c r="AS3468" t="s">
        <v>139</v>
      </c>
      <c r="AT3468" s="182">
        <v>1</v>
      </c>
      <c r="AV3468" s="98">
        <v>56</v>
      </c>
      <c r="AW3468" s="100">
        <v>25</v>
      </c>
      <c r="AX3468" s="106">
        <f t="shared" si="1923"/>
        <v>56025</v>
      </c>
      <c r="AZ3468" s="7" t="s">
        <v>2975</v>
      </c>
      <c r="BA3468" t="s">
        <v>3015</v>
      </c>
      <c r="BC3468" s="119"/>
    </row>
    <row r="3469" spans="1:57" hidden="1" outlineLevel="1">
      <c r="A3469" t="s">
        <v>419</v>
      </c>
      <c r="B3469" t="s">
        <v>139</v>
      </c>
      <c r="C3469" s="1">
        <f t="shared" si="1905"/>
        <v>17</v>
      </c>
      <c r="D3469" s="7">
        <f>IF(P3469&gt;0,RANK(P3469,(P3469:R3469,S3469:AG3469)),0)</f>
        <v>2</v>
      </c>
      <c r="E3469" s="7">
        <f>IF(Q3469&gt;0,RANK(Q3469,(P3469:R3469,S3469:AG3469)),0)</f>
        <v>0</v>
      </c>
      <c r="F3469" s="7">
        <f>IF(R3469&gt;0,RANK(R3469,(P3469:R3469,S3469:AG3469)),0)</f>
        <v>1</v>
      </c>
      <c r="G3469" s="7">
        <f>IF(S3469&gt;0,RANK(S3469,(P3469:R3469,S3469:AG3469)),0)</f>
        <v>0</v>
      </c>
      <c r="H3469" s="49">
        <f t="shared" si="1906"/>
        <v>13</v>
      </c>
      <c r="I3469" s="178">
        <f t="shared" si="1924"/>
        <v>0.76470588235294112</v>
      </c>
      <c r="J3469" s="2"/>
      <c r="K3469" s="2">
        <f t="shared" si="1908"/>
        <v>0.11764705882352941</v>
      </c>
      <c r="L3469" s="2">
        <f t="shared" si="1909"/>
        <v>0</v>
      </c>
      <c r="M3469" s="2">
        <f t="shared" si="1910"/>
        <v>0.88235294117647056</v>
      </c>
      <c r="N3469" s="2">
        <f t="shared" si="1911"/>
        <v>0</v>
      </c>
      <c r="O3469" s="2">
        <f t="shared" si="1912"/>
        <v>0</v>
      </c>
      <c r="P3469" s="1">
        <v>2</v>
      </c>
      <c r="R3469" s="1">
        <v>15</v>
      </c>
      <c r="W3469" s="49"/>
      <c r="X3469" s="1">
        <v>0</v>
      </c>
      <c r="Z3469" s="1">
        <f t="shared" si="1913"/>
        <v>0</v>
      </c>
      <c r="AC3469" s="1">
        <v>0</v>
      </c>
      <c r="AI3469" s="7">
        <f t="shared" si="1914"/>
        <v>0</v>
      </c>
      <c r="AJ3469" s="7">
        <f t="shared" si="1915"/>
        <v>0</v>
      </c>
      <c r="AK3469" s="7">
        <f t="shared" si="1916"/>
        <v>0</v>
      </c>
      <c r="AL3469" s="7">
        <f t="shared" si="1917"/>
        <v>0</v>
      </c>
      <c r="AM3469" s="2">
        <f t="shared" si="1918"/>
        <v>0</v>
      </c>
      <c r="AN3469" s="2">
        <f t="shared" si="1919"/>
        <v>0</v>
      </c>
      <c r="AO3469" s="2">
        <f t="shared" si="1920"/>
        <v>0</v>
      </c>
      <c r="AP3469" s="2">
        <f t="shared" si="1921"/>
        <v>0</v>
      </c>
      <c r="AR3469" t="str">
        <f t="shared" si="1922"/>
        <v>Niobrara</v>
      </c>
      <c r="AS3469" t="s">
        <v>139</v>
      </c>
      <c r="AT3469" s="182">
        <v>1</v>
      </c>
      <c r="AV3469" s="98">
        <v>56</v>
      </c>
      <c r="AW3469" s="100">
        <v>27</v>
      </c>
      <c r="AX3469" s="106">
        <f t="shared" si="1923"/>
        <v>56027</v>
      </c>
      <c r="AZ3469" s="7" t="s">
        <v>2975</v>
      </c>
      <c r="BA3469" t="s">
        <v>3015</v>
      </c>
    </row>
    <row r="3470" spans="1:57" hidden="1" outlineLevel="1">
      <c r="A3470" t="s">
        <v>2544</v>
      </c>
      <c r="B3470" t="s">
        <v>139</v>
      </c>
      <c r="C3470" s="1">
        <f t="shared" si="1905"/>
        <v>252</v>
      </c>
      <c r="D3470" s="7">
        <f>IF(P3470&gt;0,RANK(P3470,(P3470:R3470,S3470:AG3470)),0)</f>
        <v>2</v>
      </c>
      <c r="E3470" s="7">
        <f>IF(Q3470&gt;0,RANK(Q3470,(P3470:R3470,S3470:AG3470)),0)</f>
        <v>0</v>
      </c>
      <c r="F3470" s="7">
        <f>IF(R3470&gt;0,RANK(R3470,(P3470:R3470,S3470:AG3470)),0)</f>
        <v>1</v>
      </c>
      <c r="G3470" s="7">
        <f>IF(S3470&gt;0,RANK(S3470,(P3470:R3470,S3470:AG3470)),0)</f>
        <v>0</v>
      </c>
      <c r="H3470" s="49">
        <f t="shared" si="1906"/>
        <v>58</v>
      </c>
      <c r="I3470" s="178">
        <f t="shared" si="1924"/>
        <v>0.23015873015873015</v>
      </c>
      <c r="J3470" s="2"/>
      <c r="K3470" s="2">
        <f t="shared" si="1908"/>
        <v>0.38492063492063494</v>
      </c>
      <c r="L3470" s="2">
        <f t="shared" si="1909"/>
        <v>0</v>
      </c>
      <c r="M3470" s="2">
        <f t="shared" si="1910"/>
        <v>0.61507936507936511</v>
      </c>
      <c r="N3470" s="2">
        <f t="shared" si="1911"/>
        <v>0</v>
      </c>
      <c r="O3470" s="2">
        <f t="shared" si="1912"/>
        <v>0</v>
      </c>
      <c r="P3470" s="1">
        <v>97</v>
      </c>
      <c r="R3470" s="1">
        <v>155</v>
      </c>
      <c r="W3470" s="49"/>
      <c r="X3470" s="1">
        <v>0</v>
      </c>
      <c r="Z3470" s="1">
        <f t="shared" si="1913"/>
        <v>0</v>
      </c>
      <c r="AC3470" s="1">
        <v>0</v>
      </c>
      <c r="AI3470" s="7">
        <f t="shared" si="1914"/>
        <v>0</v>
      </c>
      <c r="AJ3470" s="7">
        <f t="shared" si="1915"/>
        <v>0</v>
      </c>
      <c r="AK3470" s="7">
        <f t="shared" si="1916"/>
        <v>0</v>
      </c>
      <c r="AL3470" s="7">
        <f t="shared" si="1917"/>
        <v>0</v>
      </c>
      <c r="AM3470" s="2">
        <f t="shared" si="1918"/>
        <v>0</v>
      </c>
      <c r="AN3470" s="2">
        <f t="shared" si="1919"/>
        <v>0</v>
      </c>
      <c r="AO3470" s="2">
        <f t="shared" si="1920"/>
        <v>0</v>
      </c>
      <c r="AP3470" s="2">
        <f t="shared" si="1921"/>
        <v>0</v>
      </c>
      <c r="AR3470" t="str">
        <f t="shared" si="1922"/>
        <v>Park</v>
      </c>
      <c r="AS3470" t="s">
        <v>139</v>
      </c>
      <c r="AT3470" s="182">
        <v>1</v>
      </c>
      <c r="AV3470" s="98">
        <v>56</v>
      </c>
      <c r="AW3470" s="100">
        <v>29</v>
      </c>
      <c r="AX3470" s="106">
        <f t="shared" si="1923"/>
        <v>56029</v>
      </c>
      <c r="AZ3470" s="7" t="s">
        <v>2975</v>
      </c>
      <c r="BA3470" t="s">
        <v>3015</v>
      </c>
      <c r="BC3470" s="119"/>
    </row>
    <row r="3471" spans="1:57" hidden="1" outlineLevel="1">
      <c r="A3471" t="s">
        <v>3076</v>
      </c>
      <c r="B3471" t="s">
        <v>139</v>
      </c>
      <c r="C3471" s="1">
        <f t="shared" si="1905"/>
        <v>64</v>
      </c>
      <c r="D3471" s="7">
        <f>IF(P3471&gt;0,RANK(P3471,(P3471:R3471,S3471:AG3471)),0)</f>
        <v>2</v>
      </c>
      <c r="E3471" s="7">
        <f>IF(Q3471&gt;0,RANK(Q3471,(P3471:R3471,S3471:AG3471)),0)</f>
        <v>0</v>
      </c>
      <c r="F3471" s="7">
        <f>IF(R3471&gt;0,RANK(R3471,(P3471:R3471,S3471:AG3471)),0)</f>
        <v>1</v>
      </c>
      <c r="G3471" s="7">
        <f>IF(S3471&gt;0,RANK(S3471,(P3471:R3471,S3471:AG3471)),0)</f>
        <v>0</v>
      </c>
      <c r="H3471" s="49">
        <f t="shared" si="1906"/>
        <v>14</v>
      </c>
      <c r="I3471" s="178">
        <f t="shared" si="1924"/>
        <v>0.21875</v>
      </c>
      <c r="J3471" s="2"/>
      <c r="K3471" s="2">
        <f t="shared" si="1908"/>
        <v>0.390625</v>
      </c>
      <c r="L3471" s="2">
        <f t="shared" si="1909"/>
        <v>0</v>
      </c>
      <c r="M3471" s="2">
        <f t="shared" si="1910"/>
        <v>0.609375</v>
      </c>
      <c r="N3471" s="2">
        <f t="shared" si="1911"/>
        <v>0</v>
      </c>
      <c r="O3471" s="2">
        <f t="shared" si="1912"/>
        <v>0</v>
      </c>
      <c r="P3471" s="1">
        <v>25</v>
      </c>
      <c r="R3471" s="1">
        <v>39</v>
      </c>
      <c r="W3471" s="49"/>
      <c r="X3471" s="1">
        <v>0</v>
      </c>
      <c r="Z3471" s="1">
        <f t="shared" si="1913"/>
        <v>0</v>
      </c>
      <c r="AC3471" s="1">
        <v>0</v>
      </c>
      <c r="AI3471" s="7">
        <f t="shared" si="1914"/>
        <v>0</v>
      </c>
      <c r="AJ3471" s="7">
        <f t="shared" si="1915"/>
        <v>0</v>
      </c>
      <c r="AK3471" s="7">
        <f t="shared" si="1916"/>
        <v>0</v>
      </c>
      <c r="AL3471" s="7">
        <f t="shared" si="1917"/>
        <v>0</v>
      </c>
      <c r="AM3471" s="2">
        <f t="shared" si="1918"/>
        <v>0</v>
      </c>
      <c r="AN3471" s="2">
        <f t="shared" si="1919"/>
        <v>0</v>
      </c>
      <c r="AO3471" s="2">
        <f t="shared" si="1920"/>
        <v>0</v>
      </c>
      <c r="AP3471" s="2">
        <f t="shared" si="1921"/>
        <v>0</v>
      </c>
      <c r="AR3471" t="str">
        <f t="shared" si="1922"/>
        <v>Platte</v>
      </c>
      <c r="AS3471" t="s">
        <v>139</v>
      </c>
      <c r="AT3471" s="182">
        <v>1</v>
      </c>
      <c r="AV3471" s="98">
        <v>56</v>
      </c>
      <c r="AW3471" s="100">
        <v>31</v>
      </c>
      <c r="AX3471" s="106">
        <f t="shared" si="1923"/>
        <v>56031</v>
      </c>
      <c r="AZ3471" s="7" t="s">
        <v>2975</v>
      </c>
      <c r="BA3471" t="s">
        <v>3015</v>
      </c>
      <c r="BC3471" s="119"/>
    </row>
    <row r="3472" spans="1:57" hidden="1" outlineLevel="1">
      <c r="A3472" t="s">
        <v>2731</v>
      </c>
      <c r="B3472" t="s">
        <v>139</v>
      </c>
      <c r="C3472" s="1">
        <f t="shared" si="1905"/>
        <v>381</v>
      </c>
      <c r="D3472" s="7">
        <f>IF(P3472&gt;0,RANK(P3472,(P3472:R3472,S3472:AG3472)),0)</f>
        <v>1</v>
      </c>
      <c r="E3472" s="7">
        <f>IF(Q3472&gt;0,RANK(Q3472,(P3472:R3472,S3472:AG3472)),0)</f>
        <v>0</v>
      </c>
      <c r="F3472" s="7">
        <f>IF(R3472&gt;0,RANK(R3472,(P3472:R3472,S3472:AG3472)),0)</f>
        <v>2</v>
      </c>
      <c r="G3472" s="7">
        <f>IF(S3472&gt;0,RANK(S3472,(P3472:R3472,S3472:AG3472)),0)</f>
        <v>0</v>
      </c>
      <c r="H3472" s="49">
        <f t="shared" si="1906"/>
        <v>25</v>
      </c>
      <c r="I3472" s="178">
        <f t="shared" si="1924"/>
        <v>6.5616797900262466E-2</v>
      </c>
      <c r="J3472" s="2"/>
      <c r="K3472" s="2">
        <f t="shared" si="1908"/>
        <v>0.53280839895013121</v>
      </c>
      <c r="L3472" s="2">
        <f t="shared" si="1909"/>
        <v>0</v>
      </c>
      <c r="M3472" s="2">
        <f t="shared" si="1910"/>
        <v>0.46719160104986879</v>
      </c>
      <c r="N3472" s="2">
        <f t="shared" si="1911"/>
        <v>0</v>
      </c>
      <c r="O3472" s="2">
        <f t="shared" si="1912"/>
        <v>0</v>
      </c>
      <c r="P3472" s="1">
        <v>203</v>
      </c>
      <c r="R3472" s="1">
        <v>178</v>
      </c>
      <c r="W3472" s="49"/>
      <c r="X3472" s="1">
        <v>0</v>
      </c>
      <c r="Z3472" s="1">
        <f t="shared" si="1913"/>
        <v>0</v>
      </c>
      <c r="AC3472" s="1">
        <v>0</v>
      </c>
      <c r="AI3472" s="7">
        <f t="shared" si="1914"/>
        <v>0</v>
      </c>
      <c r="AJ3472" s="7">
        <f t="shared" si="1915"/>
        <v>0</v>
      </c>
      <c r="AK3472" s="7">
        <f t="shared" si="1916"/>
        <v>0</v>
      </c>
      <c r="AL3472" s="7">
        <f t="shared" si="1917"/>
        <v>0</v>
      </c>
      <c r="AM3472" s="2">
        <f t="shared" si="1918"/>
        <v>0</v>
      </c>
      <c r="AN3472" s="2">
        <f t="shared" si="1919"/>
        <v>0</v>
      </c>
      <c r="AO3472" s="2">
        <f t="shared" si="1920"/>
        <v>0</v>
      </c>
      <c r="AP3472" s="2">
        <f t="shared" si="1921"/>
        <v>0</v>
      </c>
      <c r="AR3472" t="str">
        <f t="shared" si="1922"/>
        <v>Sheridan</v>
      </c>
      <c r="AS3472" t="s">
        <v>139</v>
      </c>
      <c r="AT3472" s="182">
        <v>1</v>
      </c>
      <c r="AV3472" s="98">
        <v>56</v>
      </c>
      <c r="AW3472" s="100">
        <v>33</v>
      </c>
      <c r="AX3472" s="106">
        <f t="shared" si="1923"/>
        <v>56033</v>
      </c>
      <c r="AZ3472" s="7" t="s">
        <v>2975</v>
      </c>
      <c r="BA3472" t="s">
        <v>3015</v>
      </c>
      <c r="BC3472" s="119"/>
    </row>
    <row r="3473" spans="1:66" hidden="1" outlineLevel="1">
      <c r="A3473" t="s">
        <v>1703</v>
      </c>
      <c r="B3473" t="s">
        <v>139</v>
      </c>
      <c r="C3473" s="1">
        <f t="shared" si="1905"/>
        <v>125</v>
      </c>
      <c r="D3473" s="7">
        <f>IF(P3473&gt;0,RANK(P3473,(P3473:R3473,S3473:AG3473)),0)</f>
        <v>2</v>
      </c>
      <c r="E3473" s="7">
        <f>IF(Q3473&gt;0,RANK(Q3473,(P3473:R3473,S3473:AG3473)),0)</f>
        <v>0</v>
      </c>
      <c r="F3473" s="7">
        <f>IF(R3473&gt;0,RANK(R3473,(P3473:R3473,S3473:AG3473)),0)</f>
        <v>1</v>
      </c>
      <c r="G3473" s="7">
        <f>IF(S3473&gt;0,RANK(S3473,(P3473:R3473,S3473:AG3473)),0)</f>
        <v>0</v>
      </c>
      <c r="H3473" s="49">
        <f t="shared" si="1906"/>
        <v>43</v>
      </c>
      <c r="I3473" s="178">
        <f t="shared" si="1924"/>
        <v>0.34399999999999997</v>
      </c>
      <c r="J3473" s="2"/>
      <c r="K3473" s="2">
        <f t="shared" si="1908"/>
        <v>0.32800000000000001</v>
      </c>
      <c r="L3473" s="2">
        <f t="shared" si="1909"/>
        <v>0</v>
      </c>
      <c r="M3473" s="2">
        <f t="shared" si="1910"/>
        <v>0.67200000000000004</v>
      </c>
      <c r="N3473" s="2">
        <f t="shared" si="1911"/>
        <v>0</v>
      </c>
      <c r="O3473" s="2">
        <f t="shared" si="1912"/>
        <v>-1.1102230246251565E-16</v>
      </c>
      <c r="P3473" s="1">
        <v>41</v>
      </c>
      <c r="R3473" s="1">
        <v>84</v>
      </c>
      <c r="W3473" s="49"/>
      <c r="X3473" s="1">
        <v>0</v>
      </c>
      <c r="Z3473" s="1">
        <f t="shared" si="1913"/>
        <v>0</v>
      </c>
      <c r="AC3473" s="1">
        <v>0</v>
      </c>
      <c r="AI3473" s="7">
        <f t="shared" si="1914"/>
        <v>0</v>
      </c>
      <c r="AJ3473" s="7">
        <f t="shared" si="1915"/>
        <v>0</v>
      </c>
      <c r="AK3473" s="7">
        <f t="shared" si="1916"/>
        <v>0</v>
      </c>
      <c r="AL3473" s="7">
        <f t="shared" si="1917"/>
        <v>0</v>
      </c>
      <c r="AM3473" s="2">
        <f t="shared" si="1918"/>
        <v>0</v>
      </c>
      <c r="AN3473" s="2">
        <f t="shared" si="1919"/>
        <v>0</v>
      </c>
      <c r="AO3473" s="2">
        <f t="shared" si="1920"/>
        <v>0</v>
      </c>
      <c r="AP3473" s="2">
        <f t="shared" si="1921"/>
        <v>0</v>
      </c>
      <c r="AR3473" t="str">
        <f t="shared" si="1922"/>
        <v>Sublette</v>
      </c>
      <c r="AS3473" t="s">
        <v>139</v>
      </c>
      <c r="AT3473" s="182">
        <v>1</v>
      </c>
      <c r="AV3473" s="98">
        <v>56</v>
      </c>
      <c r="AW3473" s="100">
        <v>35</v>
      </c>
      <c r="AX3473" s="106">
        <f t="shared" si="1923"/>
        <v>56035</v>
      </c>
      <c r="AZ3473" s="7" t="s">
        <v>2975</v>
      </c>
      <c r="BA3473" t="s">
        <v>3015</v>
      </c>
      <c r="BC3473" s="119"/>
    </row>
    <row r="3474" spans="1:66" hidden="1" outlineLevel="1">
      <c r="A3474" t="s">
        <v>1291</v>
      </c>
      <c r="B3474" t="s">
        <v>139</v>
      </c>
      <c r="C3474" s="1">
        <f t="shared" si="1905"/>
        <v>474</v>
      </c>
      <c r="D3474" s="7">
        <f>IF(P3474&gt;0,RANK(P3474,(P3474:R3474,S3474:AG3474)),0)</f>
        <v>2</v>
      </c>
      <c r="E3474" s="7">
        <f>IF(Q3474&gt;0,RANK(Q3474,(P3474:R3474,S3474:AG3474)),0)</f>
        <v>0</v>
      </c>
      <c r="F3474" s="7">
        <f>IF(R3474&gt;0,RANK(R3474,(P3474:R3474,S3474:AG3474)),0)</f>
        <v>1</v>
      </c>
      <c r="G3474" s="7">
        <f>IF(S3474&gt;0,RANK(S3474,(P3474:R3474,S3474:AG3474)),0)</f>
        <v>0</v>
      </c>
      <c r="H3474" s="49">
        <f t="shared" si="1906"/>
        <v>34</v>
      </c>
      <c r="I3474" s="178">
        <f t="shared" si="1924"/>
        <v>7.1729957805907171E-2</v>
      </c>
      <c r="J3474" s="2"/>
      <c r="K3474" s="2">
        <f t="shared" si="1908"/>
        <v>0.46413502109704641</v>
      </c>
      <c r="L3474" s="2">
        <f t="shared" si="1909"/>
        <v>0</v>
      </c>
      <c r="M3474" s="2">
        <f t="shared" si="1910"/>
        <v>0.53586497890295359</v>
      </c>
      <c r="N3474" s="2">
        <f t="shared" si="1911"/>
        <v>0</v>
      </c>
      <c r="O3474" s="2">
        <f t="shared" si="1912"/>
        <v>0</v>
      </c>
      <c r="P3474" s="1">
        <v>220</v>
      </c>
      <c r="R3474" s="1">
        <v>254</v>
      </c>
      <c r="W3474" s="49"/>
      <c r="X3474" s="1">
        <v>0</v>
      </c>
      <c r="Z3474" s="1">
        <f t="shared" si="1913"/>
        <v>0</v>
      </c>
      <c r="AC3474" s="1">
        <v>0</v>
      </c>
      <c r="AI3474" s="7">
        <f t="shared" si="1914"/>
        <v>0</v>
      </c>
      <c r="AJ3474" s="7">
        <f t="shared" si="1915"/>
        <v>0</v>
      </c>
      <c r="AK3474" s="7">
        <f t="shared" si="1916"/>
        <v>0</v>
      </c>
      <c r="AL3474" s="7">
        <f t="shared" si="1917"/>
        <v>0</v>
      </c>
      <c r="AM3474" s="2">
        <f t="shared" si="1918"/>
        <v>0</v>
      </c>
      <c r="AN3474" s="2">
        <f t="shared" si="1919"/>
        <v>0</v>
      </c>
      <c r="AO3474" s="2">
        <f t="shared" si="1920"/>
        <v>0</v>
      </c>
      <c r="AP3474" s="2">
        <f t="shared" si="1921"/>
        <v>0</v>
      </c>
      <c r="AR3474" t="str">
        <f t="shared" si="1922"/>
        <v>Sweetwater</v>
      </c>
      <c r="AS3474" t="s">
        <v>139</v>
      </c>
      <c r="AT3474" s="182">
        <v>1</v>
      </c>
      <c r="AV3474" s="98">
        <v>56</v>
      </c>
      <c r="AW3474" s="100">
        <v>37</v>
      </c>
      <c r="AX3474" s="106">
        <f t="shared" si="1923"/>
        <v>56037</v>
      </c>
      <c r="AZ3474" s="7" t="s">
        <v>2975</v>
      </c>
      <c r="BA3474" t="s">
        <v>3015</v>
      </c>
      <c r="BC3474" s="119"/>
    </row>
    <row r="3475" spans="1:66" hidden="1" outlineLevel="1">
      <c r="A3475" t="s">
        <v>1007</v>
      </c>
      <c r="B3475" t="s">
        <v>139</v>
      </c>
      <c r="C3475" s="1">
        <f t="shared" si="1905"/>
        <v>953</v>
      </c>
      <c r="D3475" s="7">
        <f>IF(P3475&gt;0,RANK(P3475,(P3475:R3475,S3475:AG3475)),0)</f>
        <v>2</v>
      </c>
      <c r="E3475" s="7">
        <f>IF(Q3475&gt;0,RANK(Q3475,(P3475:R3475,S3475:AG3475)),0)</f>
        <v>0</v>
      </c>
      <c r="F3475" s="7">
        <f>IF(R3475&gt;0,RANK(R3475,(P3475:R3475,S3475:AG3475)),0)</f>
        <v>1</v>
      </c>
      <c r="G3475" s="7">
        <f>IF(S3475&gt;0,RANK(S3475,(P3475:R3475,S3475:AG3475)),0)</f>
        <v>0</v>
      </c>
      <c r="H3475" s="49">
        <f t="shared" si="1906"/>
        <v>225</v>
      </c>
      <c r="I3475" s="178">
        <f t="shared" si="1924"/>
        <v>0.236096537250787</v>
      </c>
      <c r="J3475" s="2"/>
      <c r="K3475" s="2">
        <f t="shared" si="1908"/>
        <v>0.38195173137460653</v>
      </c>
      <c r="L3475" s="2">
        <f t="shared" si="1909"/>
        <v>0</v>
      </c>
      <c r="M3475" s="2">
        <f t="shared" si="1910"/>
        <v>0.61804826862539353</v>
      </c>
      <c r="N3475" s="2">
        <f t="shared" si="1911"/>
        <v>0</v>
      </c>
      <c r="O3475" s="2">
        <f t="shared" si="1912"/>
        <v>-1.1102230246251565E-16</v>
      </c>
      <c r="P3475" s="1">
        <v>364</v>
      </c>
      <c r="R3475" s="1">
        <v>589</v>
      </c>
      <c r="X3475" s="1">
        <v>0</v>
      </c>
      <c r="Z3475" s="1">
        <f t="shared" si="1913"/>
        <v>0</v>
      </c>
      <c r="AC3475" s="1">
        <v>0</v>
      </c>
      <c r="AI3475" s="7">
        <f t="shared" si="1914"/>
        <v>0</v>
      </c>
      <c r="AJ3475" s="7">
        <f t="shared" si="1915"/>
        <v>0</v>
      </c>
      <c r="AK3475" s="7">
        <f t="shared" si="1916"/>
        <v>0</v>
      </c>
      <c r="AL3475" s="7">
        <f t="shared" si="1917"/>
        <v>0</v>
      </c>
      <c r="AM3475" s="2">
        <f t="shared" si="1918"/>
        <v>0</v>
      </c>
      <c r="AN3475" s="2">
        <f t="shared" si="1919"/>
        <v>0</v>
      </c>
      <c r="AO3475" s="2">
        <f t="shared" si="1920"/>
        <v>0</v>
      </c>
      <c r="AP3475" s="2">
        <f t="shared" si="1921"/>
        <v>0</v>
      </c>
      <c r="AR3475" t="str">
        <f t="shared" si="1922"/>
        <v>Teton</v>
      </c>
      <c r="AS3475" t="s">
        <v>139</v>
      </c>
      <c r="AT3475" s="182">
        <v>1</v>
      </c>
      <c r="AV3475" s="98">
        <v>56</v>
      </c>
      <c r="AW3475" s="100">
        <v>39</v>
      </c>
      <c r="AX3475" s="106">
        <f t="shared" si="1923"/>
        <v>56039</v>
      </c>
      <c r="AZ3475" s="7" t="s">
        <v>2975</v>
      </c>
      <c r="BA3475" t="s">
        <v>3015</v>
      </c>
      <c r="BC3475" s="119"/>
    </row>
    <row r="3476" spans="1:66" hidden="1" outlineLevel="1">
      <c r="A3476" t="s">
        <v>1132</v>
      </c>
      <c r="B3476" t="s">
        <v>139</v>
      </c>
      <c r="C3476" s="1">
        <f t="shared" si="1905"/>
        <v>181</v>
      </c>
      <c r="D3476" s="7">
        <f>IF(P3476&gt;0,RANK(P3476,(P3476:R3476,S3476:AG3476)),0)</f>
        <v>2</v>
      </c>
      <c r="E3476" s="7">
        <f>IF(Q3476&gt;0,RANK(Q3476,(P3476:R3476,S3476:AG3476)),0)</f>
        <v>0</v>
      </c>
      <c r="F3476" s="7">
        <f>IF(R3476&gt;0,RANK(R3476,(P3476:R3476,S3476:AG3476)),0)</f>
        <v>1</v>
      </c>
      <c r="G3476" s="7">
        <f>IF(S3476&gt;0,RANK(S3476,(P3476:R3476,S3476:AG3476)),0)</f>
        <v>0</v>
      </c>
      <c r="H3476" s="49">
        <f t="shared" si="1906"/>
        <v>35</v>
      </c>
      <c r="I3476" s="178">
        <f t="shared" si="1924"/>
        <v>0.19337016574585636</v>
      </c>
      <c r="J3476" s="2"/>
      <c r="K3476" s="2">
        <f t="shared" si="1908"/>
        <v>0.40331491712707185</v>
      </c>
      <c r="L3476" s="2">
        <f t="shared" si="1909"/>
        <v>0</v>
      </c>
      <c r="M3476" s="2">
        <f t="shared" si="1910"/>
        <v>0.59668508287292821</v>
      </c>
      <c r="N3476" s="2">
        <f t="shared" si="1911"/>
        <v>0</v>
      </c>
      <c r="O3476" s="2">
        <f t="shared" si="1912"/>
        <v>0</v>
      </c>
      <c r="P3476" s="1">
        <v>73</v>
      </c>
      <c r="R3476" s="1">
        <v>108</v>
      </c>
      <c r="X3476" s="1">
        <v>0</v>
      </c>
      <c r="Z3476" s="1">
        <f t="shared" si="1913"/>
        <v>0</v>
      </c>
      <c r="AC3476" s="1">
        <v>0</v>
      </c>
      <c r="AI3476" s="7">
        <f t="shared" si="1914"/>
        <v>0</v>
      </c>
      <c r="AJ3476" s="7">
        <f t="shared" si="1915"/>
        <v>0</v>
      </c>
      <c r="AK3476" s="7">
        <f t="shared" si="1916"/>
        <v>0</v>
      </c>
      <c r="AL3476" s="7">
        <f t="shared" si="1917"/>
        <v>0</v>
      </c>
      <c r="AM3476" s="2">
        <f t="shared" si="1918"/>
        <v>0</v>
      </c>
      <c r="AN3476" s="2">
        <f t="shared" si="1919"/>
        <v>0</v>
      </c>
      <c r="AO3476" s="2">
        <f t="shared" si="1920"/>
        <v>0</v>
      </c>
      <c r="AP3476" s="2">
        <f t="shared" si="1921"/>
        <v>0</v>
      </c>
      <c r="AR3476" t="str">
        <f t="shared" si="1922"/>
        <v>Uinta</v>
      </c>
      <c r="AS3476" t="s">
        <v>139</v>
      </c>
      <c r="AT3476" s="182">
        <v>1</v>
      </c>
      <c r="AV3476" s="98">
        <v>56</v>
      </c>
      <c r="AW3476" s="100">
        <v>41</v>
      </c>
      <c r="AX3476" s="106">
        <f t="shared" si="1923"/>
        <v>56041</v>
      </c>
      <c r="AZ3476" s="7" t="s">
        <v>2975</v>
      </c>
      <c r="BA3476" t="s">
        <v>3015</v>
      </c>
      <c r="BC3476" s="119"/>
      <c r="BD3476" s="119"/>
    </row>
    <row r="3477" spans="1:66" hidden="1" outlineLevel="1">
      <c r="A3477" t="s">
        <v>328</v>
      </c>
      <c r="B3477" t="s">
        <v>139</v>
      </c>
      <c r="C3477" s="1">
        <f t="shared" si="1905"/>
        <v>54</v>
      </c>
      <c r="D3477" s="7">
        <f>IF(P3477&gt;0,RANK(P3477,(P3477:R3477,S3477:AG3477)),0)</f>
        <v>1</v>
      </c>
      <c r="E3477" s="7">
        <f>IF(Q3477&gt;0,RANK(Q3477,(P3477:R3477,S3477:AG3477)),0)</f>
        <v>0</v>
      </c>
      <c r="F3477" s="7">
        <f>IF(R3477&gt;0,RANK(R3477,(P3477:R3477,S3477:AG3477)),0)</f>
        <v>2</v>
      </c>
      <c r="G3477" s="7">
        <f>IF(S3477&gt;0,RANK(S3477,(P3477:R3477,S3477:AG3477)),0)</f>
        <v>0</v>
      </c>
      <c r="H3477" s="49">
        <f t="shared" si="1906"/>
        <v>12</v>
      </c>
      <c r="I3477" s="178">
        <f t="shared" si="1924"/>
        <v>0.22222222222222221</v>
      </c>
      <c r="J3477" s="2"/>
      <c r="K3477" s="2">
        <f t="shared" si="1908"/>
        <v>0.61111111111111116</v>
      </c>
      <c r="L3477" s="2">
        <f t="shared" si="1909"/>
        <v>0</v>
      </c>
      <c r="M3477" s="2">
        <f t="shared" si="1910"/>
        <v>0.3888888888888889</v>
      </c>
      <c r="N3477" s="2">
        <f t="shared" si="1911"/>
        <v>0</v>
      </c>
      <c r="O3477" s="2">
        <f t="shared" si="1912"/>
        <v>-5.5511151231257827E-17</v>
      </c>
      <c r="P3477" s="1">
        <v>33</v>
      </c>
      <c r="R3477" s="1">
        <v>21</v>
      </c>
      <c r="X3477" s="1">
        <v>0</v>
      </c>
      <c r="Z3477" s="1">
        <f t="shared" si="1913"/>
        <v>0</v>
      </c>
      <c r="AC3477" s="1">
        <v>0</v>
      </c>
      <c r="AI3477" s="7">
        <f t="shared" si="1914"/>
        <v>0</v>
      </c>
      <c r="AJ3477" s="7">
        <f t="shared" si="1915"/>
        <v>0</v>
      </c>
      <c r="AK3477" s="7">
        <f t="shared" si="1916"/>
        <v>0</v>
      </c>
      <c r="AL3477" s="7">
        <f t="shared" si="1917"/>
        <v>0</v>
      </c>
      <c r="AM3477" s="2">
        <f t="shared" si="1918"/>
        <v>0</v>
      </c>
      <c r="AN3477" s="2">
        <f t="shared" si="1919"/>
        <v>0</v>
      </c>
      <c r="AO3477" s="2">
        <f t="shared" si="1920"/>
        <v>0</v>
      </c>
      <c r="AP3477" s="2">
        <f t="shared" si="1921"/>
        <v>0</v>
      </c>
      <c r="AR3477" t="str">
        <f t="shared" si="1922"/>
        <v>Washakie</v>
      </c>
      <c r="AS3477" t="s">
        <v>139</v>
      </c>
      <c r="AT3477" s="182">
        <v>1</v>
      </c>
      <c r="AV3477" s="98">
        <v>56</v>
      </c>
      <c r="AW3477" s="100">
        <v>43</v>
      </c>
      <c r="AX3477" s="106">
        <f t="shared" si="1923"/>
        <v>56043</v>
      </c>
      <c r="AZ3477" s="7" t="s">
        <v>2975</v>
      </c>
      <c r="BA3477" t="s">
        <v>3015</v>
      </c>
      <c r="BC3477" s="119"/>
    </row>
    <row r="3478" spans="1:66" hidden="1" outlineLevel="1">
      <c r="A3478" t="s">
        <v>754</v>
      </c>
      <c r="B3478" t="s">
        <v>139</v>
      </c>
      <c r="C3478" s="1">
        <f t="shared" si="1905"/>
        <v>34</v>
      </c>
      <c r="D3478" s="7">
        <f>IF(P3478&gt;0,RANK(P3478,(P3478:R3478,S3478:AG3478)),0)</f>
        <v>2</v>
      </c>
      <c r="E3478" s="7">
        <f>IF(Q3478&gt;0,RANK(Q3478,(P3478:R3478,S3478:AG3478)),0)</f>
        <v>0</v>
      </c>
      <c r="F3478" s="7">
        <f>IF(R3478&gt;0,RANK(R3478,(P3478:R3478,S3478:AG3478)),0)</f>
        <v>1</v>
      </c>
      <c r="G3478" s="7">
        <f>IF(S3478&gt;0,RANK(S3478,(P3478:R3478,S3478:AG3478)),0)</f>
        <v>0</v>
      </c>
      <c r="H3478" s="49">
        <f t="shared" si="1906"/>
        <v>1</v>
      </c>
      <c r="I3478" s="178">
        <f t="shared" si="1924"/>
        <v>2.9411764705882353E-2</v>
      </c>
      <c r="J3478" s="2"/>
      <c r="K3478" s="2">
        <f t="shared" si="1908"/>
        <v>0.47058823529411764</v>
      </c>
      <c r="L3478" s="2">
        <f t="shared" si="1909"/>
        <v>0</v>
      </c>
      <c r="M3478" s="2">
        <f t="shared" si="1910"/>
        <v>0.5</v>
      </c>
      <c r="N3478" s="2">
        <f t="shared" si="1911"/>
        <v>0</v>
      </c>
      <c r="O3478" s="2">
        <f t="shared" si="1912"/>
        <v>2.9411764705882359E-2</v>
      </c>
      <c r="P3478" s="1">
        <v>16</v>
      </c>
      <c r="R3478" s="1">
        <v>17</v>
      </c>
      <c r="X3478" s="1">
        <v>1</v>
      </c>
      <c r="Z3478" s="1">
        <f t="shared" si="1913"/>
        <v>0</v>
      </c>
      <c r="AC3478" s="1">
        <v>0</v>
      </c>
      <c r="AI3478" s="7">
        <f t="shared" si="1914"/>
        <v>0</v>
      </c>
      <c r="AJ3478" s="7">
        <f t="shared" si="1915"/>
        <v>0</v>
      </c>
      <c r="AK3478" s="7">
        <f t="shared" si="1916"/>
        <v>0</v>
      </c>
      <c r="AL3478" s="7">
        <f t="shared" si="1917"/>
        <v>0</v>
      </c>
      <c r="AM3478" s="2">
        <f t="shared" si="1918"/>
        <v>0</v>
      </c>
      <c r="AN3478" s="2">
        <f t="shared" si="1919"/>
        <v>0</v>
      </c>
      <c r="AO3478" s="2">
        <f t="shared" si="1920"/>
        <v>0</v>
      </c>
      <c r="AP3478" s="2">
        <f t="shared" si="1921"/>
        <v>0</v>
      </c>
      <c r="AR3478" t="str">
        <f t="shared" si="1922"/>
        <v>Weston</v>
      </c>
      <c r="AS3478" t="s">
        <v>139</v>
      </c>
      <c r="AT3478" s="182">
        <v>1</v>
      </c>
      <c r="AV3478" s="98">
        <v>56</v>
      </c>
      <c r="AW3478" s="100">
        <v>45</v>
      </c>
      <c r="AX3478" s="106">
        <f t="shared" si="1923"/>
        <v>56045</v>
      </c>
      <c r="AZ3478" s="7" t="s">
        <v>2975</v>
      </c>
      <c r="BA3478" t="s">
        <v>3015</v>
      </c>
      <c r="BC3478" s="119"/>
    </row>
    <row r="3479" spans="1:66" collapsed="1">
      <c r="A3479" t="s">
        <v>1346</v>
      </c>
      <c r="B3479" t="s">
        <v>1114</v>
      </c>
      <c r="C3479" s="1">
        <f t="shared" si="1905"/>
        <v>7265</v>
      </c>
      <c r="D3479" s="7">
        <f>IF(P3479&gt;0,RANK(P3479,(P3479:R3479,S3479:AG3479)),0)</f>
        <v>2</v>
      </c>
      <c r="E3479" s="7">
        <f>IF(Q3479&gt;0,RANK(Q3479,(P3479:R3479,S3479:AG3479)),0)</f>
        <v>0</v>
      </c>
      <c r="F3479" s="7">
        <f>IF(R3479&gt;0,RANK(R3479,(P3479:R3479,S3479:AG3479)),0)</f>
        <v>1</v>
      </c>
      <c r="G3479" s="7">
        <f>IF(S3479&gt;0,RANK(S3479,(P3479:R3479,S3479:AG3479)),0)</f>
        <v>0</v>
      </c>
      <c r="H3479" s="49">
        <f t="shared" si="1906"/>
        <v>991</v>
      </c>
      <c r="I3479" s="178">
        <f t="shared" si="1924"/>
        <v>0.13640743289745355</v>
      </c>
      <c r="J3479" s="2"/>
      <c r="K3479" s="2">
        <f t="shared" si="1908"/>
        <v>0.43097040605643494</v>
      </c>
      <c r="L3479" s="2">
        <f t="shared" si="1909"/>
        <v>0</v>
      </c>
      <c r="M3479" s="2">
        <f t="shared" si="1910"/>
        <v>0.56737783895388849</v>
      </c>
      <c r="N3479" s="2">
        <f t="shared" si="1911"/>
        <v>0</v>
      </c>
      <c r="O3479" s="2">
        <f t="shared" si="1912"/>
        <v>1.6517549896765127E-3</v>
      </c>
      <c r="P3479" s="1">
        <f>SUM(P3456:P3478)</f>
        <v>3131</v>
      </c>
      <c r="R3479" s="1">
        <f>SUM(R3456:R3478)</f>
        <v>4122</v>
      </c>
      <c r="X3479" s="1">
        <f>SUM(X3456:X3478)</f>
        <v>12</v>
      </c>
      <c r="AC3479" s="1">
        <f>SUM(AC3456:AC3478)</f>
        <v>0</v>
      </c>
      <c r="AI3479" s="7">
        <f t="shared" si="1914"/>
        <v>0</v>
      </c>
      <c r="AJ3479" s="7">
        <f t="shared" si="1915"/>
        <v>0</v>
      </c>
      <c r="AK3479" s="7">
        <f t="shared" si="1916"/>
        <v>0</v>
      </c>
      <c r="AL3479" s="7">
        <f t="shared" si="1917"/>
        <v>0</v>
      </c>
      <c r="AM3479" s="2">
        <f t="shared" si="1918"/>
        <v>0</v>
      </c>
      <c r="AN3479" s="2">
        <f t="shared" si="1919"/>
        <v>0</v>
      </c>
      <c r="AO3479" s="2">
        <f t="shared" si="1920"/>
        <v>0</v>
      </c>
      <c r="AP3479" s="2">
        <f t="shared" si="1921"/>
        <v>0</v>
      </c>
      <c r="AR3479" t="str">
        <f t="shared" si="1922"/>
        <v>Wyoming</v>
      </c>
      <c r="AS3479" t="s">
        <v>1114</v>
      </c>
      <c r="AT3479" s="182"/>
      <c r="AV3479" s="98">
        <v>56</v>
      </c>
      <c r="AW3479" s="100"/>
      <c r="AX3479" s="98">
        <v>56</v>
      </c>
      <c r="AZ3479" s="7" t="s">
        <v>1634</v>
      </c>
      <c r="BA3479" t="s">
        <v>3015</v>
      </c>
      <c r="BN3479" s="1">
        <f>SUM(BN3456:BN3478)</f>
        <v>0</v>
      </c>
    </row>
    <row r="3480" spans="1:66">
      <c r="H3480" s="49"/>
      <c r="I3480" s="54"/>
      <c r="AT3480" s="182"/>
    </row>
    <row r="3481" spans="1:66">
      <c r="H3481" s="49"/>
      <c r="I3481" s="54"/>
      <c r="AT3481" s="182"/>
    </row>
    <row r="3482" spans="1:66">
      <c r="H3482" s="49"/>
      <c r="I3482" s="54"/>
      <c r="AT3482" s="182"/>
    </row>
    <row r="3483" spans="1:66">
      <c r="H3483" s="49"/>
      <c r="I3483" s="54"/>
      <c r="AT3483" s="182"/>
    </row>
    <row r="3484" spans="1:66">
      <c r="H3484" s="49"/>
      <c r="I3484" s="54"/>
      <c r="AT3484" s="182"/>
    </row>
    <row r="3485" spans="1:66">
      <c r="H3485" s="49"/>
      <c r="I3485" s="54"/>
      <c r="AT3485" s="182"/>
    </row>
    <row r="3486" spans="1:66">
      <c r="H3486" s="49"/>
      <c r="I3486" s="54"/>
      <c r="AT3486" s="182"/>
    </row>
    <row r="3487" spans="1:66">
      <c r="H3487" s="49"/>
      <c r="I3487" s="54"/>
      <c r="AT3487" s="182"/>
    </row>
    <row r="3488" spans="1:66">
      <c r="H3488" s="49"/>
      <c r="I3488" s="54"/>
      <c r="AT3488" s="182"/>
    </row>
    <row r="3489" spans="1:81">
      <c r="A3489" s="48" t="s">
        <v>2476</v>
      </c>
      <c r="H3489" s="49"/>
      <c r="I3489" s="54"/>
      <c r="AT3489" s="182"/>
    </row>
    <row r="3490" spans="1:81">
      <c r="A3490" s="48"/>
      <c r="H3490" s="49"/>
      <c r="I3490" s="54"/>
      <c r="AT3490" s="182"/>
    </row>
    <row r="3491" spans="1:81" s="171" customFormat="1">
      <c r="A3491" s="171" t="s">
        <v>629</v>
      </c>
      <c r="B3491" s="171" t="s">
        <v>1114</v>
      </c>
      <c r="C3491" s="1">
        <f>SUM(P3491:AG3491)</f>
        <v>0</v>
      </c>
      <c r="D3491" s="7">
        <f>IF(P3491&gt;0,RANK(P3491,(P3491:R3491,S3491:AG3491)),0)</f>
        <v>0</v>
      </c>
      <c r="E3491" s="7">
        <f>IF(Q3491&gt;0,RANK(Q3491,(P3491:R3491,S3491:AG3491)),0)</f>
        <v>0</v>
      </c>
      <c r="F3491" s="7">
        <f>IF(R3491&gt;0,RANK(R3491,(P3491:R3491,S3491:AG3491)),0)</f>
        <v>0</v>
      </c>
      <c r="G3491" s="7">
        <f>IF(S3491&gt;0,RANK(S3491,(P3491:R3491,S3491:AG3491)),0)</f>
        <v>0</v>
      </c>
      <c r="H3491" s="49" t="e">
        <f>MAX(P3491:Y3491)-LARGE(P3491:Y3491,2)</f>
        <v>#NUM!</v>
      </c>
      <c r="I3491" s="54" t="e">
        <f>H3491/C3491</f>
        <v>#NUM!</v>
      </c>
      <c r="J3491" s="2"/>
      <c r="K3491" s="2" t="str">
        <f>IF($C3491=0,"-",P3491/$C3491)</f>
        <v>-</v>
      </c>
      <c r="L3491" s="2" t="str">
        <f>IF($C3491=0,"-",Q3491/$C3491)</f>
        <v>-</v>
      </c>
      <c r="M3491" s="2" t="str">
        <f>IF($C3491=0,"-",R3491/$C3491)</f>
        <v>-</v>
      </c>
      <c r="N3491" s="2" t="str">
        <f>IF($C3491=0,"-",S3491/$C3491)</f>
        <v>-</v>
      </c>
      <c r="O3491" s="2" t="str">
        <f>IF(C3491=0,"-",(1-K3491-L3491-M3491-N3491))</f>
        <v>-</v>
      </c>
      <c r="P3491" s="1"/>
      <c r="Q3491" s="1"/>
      <c r="R3491" s="1"/>
      <c r="S3491" s="1"/>
      <c r="T3491" s="1"/>
      <c r="U3491" s="1"/>
      <c r="V3491" s="1"/>
      <c r="W3491" s="1"/>
      <c r="X3491" s="1"/>
      <c r="Y3491" s="1"/>
      <c r="Z3491" s="1"/>
      <c r="AA3491" s="1"/>
      <c r="AB3491" s="1"/>
      <c r="AC3491" s="1"/>
      <c r="AD3491" s="1"/>
      <c r="AE3491" s="1"/>
      <c r="AF3491" s="1"/>
      <c r="AG3491" s="1"/>
      <c r="AH3491" s="1"/>
      <c r="AI3491" s="7">
        <f>IF(T3491&gt;0,RANK(T3491,(P3491:Z3491)),0)</f>
        <v>0</v>
      </c>
      <c r="AJ3491" s="7">
        <f>IF(U3491&gt;0,RANK(U3491,(P3491:Z3491)),0)</f>
        <v>0</v>
      </c>
      <c r="AK3491" s="7">
        <f>IF(V3491&gt;0,RANK(V3491,(P3491:Z3491)),0)</f>
        <v>0</v>
      </c>
      <c r="AL3491" s="7">
        <f>IF(W3491&gt;0,RANK(W3491,(P3491:Z3491)),0)</f>
        <v>0</v>
      </c>
      <c r="AM3491" s="2" t="str">
        <f>IF($C3491=0,"-",T3491/$C3491)</f>
        <v>-</v>
      </c>
      <c r="AN3491" s="2" t="str">
        <f>IF($C3491=0,"-",U3491/$C3491)</f>
        <v>-</v>
      </c>
      <c r="AO3491" s="2" t="str">
        <f>IF($C3491=0,"-",V3491/$C3491)</f>
        <v>-</v>
      </c>
      <c r="AP3491" s="2" t="str">
        <f>IF($C3491=0,"-",W3491/$C3491)</f>
        <v>-</v>
      </c>
      <c r="AQ3491" s="2"/>
      <c r="AR3491" s="171" t="str">
        <f>A3491</f>
        <v>Colorado</v>
      </c>
      <c r="AS3491" s="171" t="s">
        <v>1114</v>
      </c>
      <c r="AT3491" s="182"/>
      <c r="AV3491" s="98">
        <v>8</v>
      </c>
      <c r="AW3491" s="100"/>
      <c r="AX3491" s="98">
        <v>8</v>
      </c>
      <c r="AZ3491" s="7" t="s">
        <v>1634</v>
      </c>
      <c r="BA3491" s="171" t="s">
        <v>1898</v>
      </c>
      <c r="BF3491" s="1"/>
      <c r="BG3491" s="1"/>
      <c r="BH3491" s="1"/>
      <c r="BI3491" s="1"/>
      <c r="BJ3491" s="1"/>
      <c r="BK3491" s="1"/>
      <c r="BL3491" s="1"/>
      <c r="BM3491" s="1"/>
      <c r="BN3491" s="1"/>
      <c r="BO3491" s="1"/>
      <c r="BP3491" s="1"/>
      <c r="BQ3491" s="1"/>
      <c r="BR3491" s="1"/>
      <c r="BS3491" s="1"/>
      <c r="BT3491" s="1"/>
      <c r="BU3491" s="1"/>
      <c r="BV3491" s="1"/>
      <c r="BW3491" s="1"/>
      <c r="BX3491" s="1"/>
      <c r="BY3491" s="1"/>
      <c r="BZ3491" s="1"/>
      <c r="CA3491" s="1"/>
      <c r="CB3491" s="1"/>
      <c r="CC3491" s="1"/>
    </row>
    <row r="3492" spans="1:81">
      <c r="A3492" s="48"/>
      <c r="H3492" s="49"/>
      <c r="I3492" s="54"/>
      <c r="AT3492" s="182"/>
      <c r="AV3492" s="98"/>
      <c r="AW3492" s="100"/>
    </row>
    <row r="3493" spans="1:81" s="171" customFormat="1">
      <c r="A3493" s="171" t="s">
        <v>629</v>
      </c>
      <c r="B3493" s="171" t="s">
        <v>1114</v>
      </c>
      <c r="C3493" s="1">
        <f>SUM(P3493:AG3493)</f>
        <v>0</v>
      </c>
      <c r="D3493" s="7">
        <f>IF(P3493&gt;0,RANK(P3493,(P3493:R3493,S3493:AG3493)),0)</f>
        <v>0</v>
      </c>
      <c r="E3493" s="7">
        <f>IF(Q3493&gt;0,RANK(Q3493,(P3493:R3493,S3493:AG3493)),0)</f>
        <v>0</v>
      </c>
      <c r="F3493" s="7">
        <f>IF(R3493&gt;0,RANK(R3493,(P3493:R3493,S3493:AG3493)),0)</f>
        <v>0</v>
      </c>
      <c r="G3493" s="7">
        <f>IF(S3493&gt;0,RANK(S3493,(P3493:R3493,S3493:AG3493)),0)</f>
        <v>0</v>
      </c>
      <c r="H3493" s="49" t="e">
        <f>MAX(P3493:Y3493)-LARGE(P3493:Y3493,2)</f>
        <v>#NUM!</v>
      </c>
      <c r="I3493" s="54" t="e">
        <f>H3493/C3493</f>
        <v>#NUM!</v>
      </c>
      <c r="J3493" s="2"/>
      <c r="K3493" s="2" t="str">
        <f>IF($C3493=0,"-",P3493/$C3493)</f>
        <v>-</v>
      </c>
      <c r="L3493" s="2" t="str">
        <f>IF($C3493=0,"-",Q3493/$C3493)</f>
        <v>-</v>
      </c>
      <c r="M3493" s="2" t="str">
        <f>IF($C3493=0,"-",R3493/$C3493)</f>
        <v>-</v>
      </c>
      <c r="N3493" s="2" t="str">
        <f>IF($C3493=0,"-",S3493/$C3493)</f>
        <v>-</v>
      </c>
      <c r="O3493" s="2" t="str">
        <f>IF(C3493=0,"-",(1-K3493-L3493-M3493-N3493))</f>
        <v>-</v>
      </c>
      <c r="P3493" s="1"/>
      <c r="Q3493" s="1"/>
      <c r="R3493" s="1"/>
      <c r="S3493" s="1"/>
      <c r="T3493" s="1"/>
      <c r="U3493" s="1"/>
      <c r="V3493" s="1"/>
      <c r="W3493" s="1"/>
      <c r="X3493" s="1"/>
      <c r="Y3493" s="1"/>
      <c r="Z3493" s="1"/>
      <c r="AA3493" s="1"/>
      <c r="AB3493" s="1"/>
      <c r="AC3493" s="1"/>
      <c r="AD3493" s="1"/>
      <c r="AE3493" s="1"/>
      <c r="AF3493" s="1"/>
      <c r="AG3493" s="1"/>
      <c r="AH3493" s="1"/>
      <c r="AI3493" s="7">
        <f>IF(T3493&gt;0,RANK(T3493,(P3493:Z3493)),0)</f>
        <v>0</v>
      </c>
      <c r="AJ3493" s="7">
        <f>IF(U3493&gt;0,RANK(U3493,(P3493:Z3493)),0)</f>
        <v>0</v>
      </c>
      <c r="AK3493" s="7">
        <f>IF(V3493&gt;0,RANK(V3493,(P3493:Z3493)),0)</f>
        <v>0</v>
      </c>
      <c r="AL3493" s="7">
        <f>IF(W3493&gt;0,RANK(W3493,(P3493:Z3493)),0)</f>
        <v>0</v>
      </c>
      <c r="AM3493" s="2" t="str">
        <f>IF($C3493=0,"-",T3493/$C3493)</f>
        <v>-</v>
      </c>
      <c r="AN3493" s="2" t="str">
        <f>IF($C3493=0,"-",U3493/$C3493)</f>
        <v>-</v>
      </c>
      <c r="AO3493" s="2" t="str">
        <f>IF($C3493=0,"-",V3493/$C3493)</f>
        <v>-</v>
      </c>
      <c r="AP3493" s="2" t="str">
        <f>IF($C3493=0,"-",W3493/$C3493)</f>
        <v>-</v>
      </c>
      <c r="AQ3493" s="2"/>
      <c r="AR3493" s="171" t="str">
        <f>A3493</f>
        <v>Colorado</v>
      </c>
      <c r="AS3493" s="171" t="s">
        <v>1114</v>
      </c>
      <c r="AT3493" s="182"/>
      <c r="AV3493" s="98">
        <v>8</v>
      </c>
      <c r="AW3493" s="100"/>
      <c r="AX3493" s="98">
        <v>8</v>
      </c>
      <c r="AZ3493" s="7" t="s">
        <v>1634</v>
      </c>
      <c r="BA3493" s="171" t="s">
        <v>2362</v>
      </c>
      <c r="BF3493" s="1"/>
      <c r="BG3493" s="1"/>
      <c r="BH3493" s="1"/>
      <c r="BI3493" s="1"/>
      <c r="BJ3493" s="1"/>
      <c r="BK3493" s="1"/>
      <c r="BL3493" s="1"/>
      <c r="BM3493" s="1"/>
      <c r="BN3493" s="1"/>
      <c r="BO3493" s="1"/>
      <c r="BP3493" s="1"/>
      <c r="BQ3493" s="1"/>
      <c r="BR3493" s="1"/>
      <c r="BS3493" s="1"/>
      <c r="BT3493" s="1"/>
      <c r="BU3493" s="1"/>
      <c r="BV3493" s="1"/>
      <c r="BW3493" s="1"/>
      <c r="BX3493" s="1"/>
      <c r="BY3493" s="1"/>
      <c r="BZ3493" s="1"/>
      <c r="CA3493" s="1"/>
      <c r="CB3493" s="1"/>
      <c r="CC3493" s="1"/>
    </row>
    <row r="3494" spans="1:81" s="182" customFormat="1">
      <c r="C3494" s="1"/>
      <c r="D3494" s="7"/>
      <c r="E3494" s="7"/>
      <c r="F3494" s="7"/>
      <c r="G3494" s="7"/>
      <c r="H3494" s="49"/>
      <c r="I3494" s="178"/>
      <c r="J3494" s="2"/>
      <c r="K3494" s="2"/>
      <c r="L3494" s="2"/>
      <c r="M3494" s="2"/>
      <c r="N3494" s="2"/>
      <c r="O3494" s="2"/>
      <c r="P3494" s="1"/>
      <c r="Q3494" s="1"/>
      <c r="R3494" s="1"/>
      <c r="S3494" s="1"/>
      <c r="T3494" s="1"/>
      <c r="U3494" s="1"/>
      <c r="V3494" s="1"/>
      <c r="W3494" s="1"/>
      <c r="X3494" s="1"/>
      <c r="Y3494" s="1"/>
      <c r="Z3494" s="1"/>
      <c r="AA3494" s="1"/>
      <c r="AB3494" s="1"/>
      <c r="AC3494" s="1"/>
      <c r="AD3494" s="1"/>
      <c r="AE3494" s="1"/>
      <c r="AF3494" s="1"/>
      <c r="AG3494" s="1"/>
      <c r="AH3494" s="1"/>
      <c r="AI3494" s="7"/>
      <c r="AJ3494" s="7"/>
      <c r="AK3494" s="7"/>
      <c r="AL3494" s="7"/>
      <c r="AM3494" s="2"/>
      <c r="AN3494" s="2"/>
      <c r="AO3494" s="2"/>
      <c r="AP3494" s="2"/>
      <c r="AQ3494" s="2"/>
      <c r="AV3494" s="98"/>
      <c r="AW3494" s="100"/>
      <c r="AX3494" s="106"/>
      <c r="AZ3494" s="7"/>
      <c r="BF3494" s="1"/>
      <c r="BG3494" s="1"/>
      <c r="BH3494" s="1"/>
      <c r="BI3494" s="1"/>
      <c r="BJ3494" s="1"/>
      <c r="BK3494" s="1"/>
      <c r="BL3494" s="1"/>
      <c r="BM3494" s="1"/>
      <c r="BN3494" s="1"/>
      <c r="BO3494" s="1"/>
      <c r="BP3494" s="1"/>
      <c r="BQ3494" s="1"/>
      <c r="BR3494" s="1"/>
      <c r="BS3494" s="1"/>
      <c r="BT3494" s="1"/>
      <c r="BU3494" s="1"/>
      <c r="BV3494" s="1"/>
      <c r="BW3494" s="1"/>
      <c r="BX3494" s="1"/>
      <c r="BY3494" s="1"/>
      <c r="BZ3494" s="1"/>
      <c r="CA3494" s="1"/>
      <c r="CB3494" s="1"/>
      <c r="CC3494" s="1"/>
    </row>
    <row r="3495" spans="1:81" s="182" customFormat="1">
      <c r="A3495" s="182" t="s">
        <v>1288</v>
      </c>
      <c r="B3495" s="182" t="s">
        <v>1114</v>
      </c>
      <c r="C3495" s="1">
        <f t="shared" ref="C3495" si="1925">SUM(P3495:AG3495)</f>
        <v>0</v>
      </c>
      <c r="D3495" s="7">
        <f>IF(P3495&gt;0,RANK(P3495,(P3495:R3495,S3495:AG3495)),0)</f>
        <v>0</v>
      </c>
      <c r="E3495" s="7">
        <f>IF(Q3495&gt;0,RANK(Q3495,(P3495:R3495,S3495:AG3495)),0)</f>
        <v>0</v>
      </c>
      <c r="F3495" s="7">
        <f>IF(R3495&gt;0,RANK(R3495,(P3495:R3495,S3495:AG3495)),0)</f>
        <v>0</v>
      </c>
      <c r="G3495" s="7">
        <f>IF(S3495&gt;0,RANK(S3495,(P3495:R3495,S3495:AG3495)),0)</f>
        <v>0</v>
      </c>
      <c r="H3495" s="49" t="e">
        <f t="shared" ref="H3495" si="1926">MAX(P3495:Y3495)-LARGE(P3495:Y3495,2)</f>
        <v>#NUM!</v>
      </c>
      <c r="I3495" s="178" t="e">
        <f t="shared" ref="I3495:I3497" si="1927">H3495/C3495</f>
        <v>#NUM!</v>
      </c>
      <c r="J3495" s="2"/>
      <c r="K3495" s="2" t="str">
        <f t="shared" ref="K3495:K3497" si="1928">IF($C3495=0,"-",P3495/$C3495)</f>
        <v>-</v>
      </c>
      <c r="L3495" s="2" t="str">
        <f t="shared" ref="L3495:L3497" si="1929">IF($C3495=0,"-",Q3495/$C3495)</f>
        <v>-</v>
      </c>
      <c r="M3495" s="2" t="str">
        <f t="shared" ref="M3495:M3497" si="1930">IF($C3495=0,"-",R3495/$C3495)</f>
        <v>-</v>
      </c>
      <c r="N3495" s="2" t="str">
        <f t="shared" ref="N3495:N3497" si="1931">IF($C3495=0,"-",S3495/$C3495)</f>
        <v>-</v>
      </c>
      <c r="O3495" s="2" t="str">
        <f t="shared" ref="O3495" si="1932">IF(C3495=0,"-",(1-K3495-L3495-M3495-N3495))</f>
        <v>-</v>
      </c>
      <c r="P3495" s="1"/>
      <c r="Q3495" s="1"/>
      <c r="R3495" s="1"/>
      <c r="S3495" s="1"/>
      <c r="T3495" s="1"/>
      <c r="U3495" s="1"/>
      <c r="V3495" s="1"/>
      <c r="W3495" s="1"/>
      <c r="X3495" s="1"/>
      <c r="Y3495" s="1"/>
      <c r="Z3495" s="1"/>
      <c r="AA3495" s="1"/>
      <c r="AB3495" s="1"/>
      <c r="AC3495" s="1"/>
      <c r="AD3495" s="1"/>
      <c r="AE3495" s="1"/>
      <c r="AF3495" s="1"/>
      <c r="AG3495" s="1"/>
      <c r="AH3495" s="1"/>
      <c r="AI3495" s="7">
        <f t="shared" ref="AI3495:AI3497" si="1933">IF(T3495&gt;0,RANK(T3495,(P3495:Z3495)),0)</f>
        <v>0</v>
      </c>
      <c r="AJ3495" s="7">
        <f t="shared" ref="AJ3495:AJ3497" si="1934">IF(U3495&gt;0,RANK(U3495,(P3495:Z3495)),0)</f>
        <v>0</v>
      </c>
      <c r="AK3495" s="7">
        <f t="shared" ref="AK3495:AK3497" si="1935">IF(V3495&gt;0,RANK(V3495,(P3495:Z3495)),0)</f>
        <v>0</v>
      </c>
      <c r="AL3495" s="7">
        <f t="shared" ref="AL3495:AL3497" si="1936">IF(W3495&gt;0,RANK(W3495,(P3495:Z3495)),0)</f>
        <v>0</v>
      </c>
      <c r="AM3495" s="2" t="str">
        <f t="shared" ref="AM3495:AM3497" si="1937">IF($C3495=0,"-",T3495/$C3495)</f>
        <v>-</v>
      </c>
      <c r="AN3495" s="2" t="str">
        <f t="shared" ref="AN3495:AN3497" si="1938">IF($C3495=0,"-",U3495/$C3495)</f>
        <v>-</v>
      </c>
      <c r="AO3495" s="2" t="str">
        <f t="shared" ref="AO3495:AO3497" si="1939">IF($C3495=0,"-",V3495/$C3495)</f>
        <v>-</v>
      </c>
      <c r="AP3495" s="2" t="str">
        <f t="shared" ref="AP3495:AP3497" si="1940">IF($C3495=0,"-",W3495/$C3495)</f>
        <v>-</v>
      </c>
      <c r="AQ3495" s="2"/>
      <c r="AR3495" s="182" t="str">
        <f t="shared" ref="AR3495:AR3497" si="1941">A3495</f>
        <v>Idaho</v>
      </c>
      <c r="AS3495" s="182" t="s">
        <v>1114</v>
      </c>
      <c r="AV3495" s="98">
        <v>16</v>
      </c>
      <c r="AW3495" s="100"/>
      <c r="AX3495" s="98">
        <v>16</v>
      </c>
      <c r="AZ3495" s="7" t="s">
        <v>1634</v>
      </c>
      <c r="BA3495" s="182" t="s">
        <v>2362</v>
      </c>
      <c r="BF3495" s="1"/>
      <c r="BG3495" s="1"/>
      <c r="BH3495" s="1"/>
      <c r="BI3495" s="1"/>
      <c r="BJ3495" s="1"/>
      <c r="BK3495" s="1"/>
      <c r="BL3495" s="1"/>
      <c r="BM3495" s="1"/>
      <c r="BN3495" s="1"/>
      <c r="BO3495" s="1"/>
      <c r="BP3495" s="1"/>
      <c r="BQ3495" s="1"/>
      <c r="BR3495" s="1"/>
      <c r="BS3495" s="1"/>
      <c r="BT3495" s="1"/>
      <c r="BU3495" s="1"/>
      <c r="BV3495" s="1"/>
      <c r="BW3495" s="1"/>
      <c r="BX3495" s="1"/>
      <c r="BY3495" s="1"/>
      <c r="BZ3495" s="1"/>
      <c r="CA3495" s="1"/>
      <c r="CB3495" s="1"/>
      <c r="CC3495" s="1"/>
    </row>
    <row r="3496" spans="1:81" s="182" customFormat="1">
      <c r="C3496" s="1"/>
      <c r="D3496" s="7"/>
      <c r="E3496" s="7"/>
      <c r="F3496" s="7"/>
      <c r="G3496" s="7"/>
      <c r="H3496" s="49"/>
      <c r="I3496" s="178"/>
      <c r="J3496" s="2"/>
      <c r="K3496" s="2"/>
      <c r="L3496" s="2"/>
      <c r="M3496" s="2"/>
      <c r="N3496" s="2"/>
      <c r="O3496" s="2"/>
      <c r="P3496" s="1"/>
      <c r="Q3496" s="1"/>
      <c r="R3496" s="1"/>
      <c r="S3496" s="1"/>
      <c r="T3496" s="1"/>
      <c r="U3496" s="1"/>
      <c r="V3496" s="1"/>
      <c r="W3496" s="1"/>
      <c r="X3496" s="1"/>
      <c r="Y3496" s="1"/>
      <c r="Z3496" s="1"/>
      <c r="AA3496" s="1"/>
      <c r="AB3496" s="1"/>
      <c r="AC3496" s="1"/>
      <c r="AD3496" s="1"/>
      <c r="AE3496" s="1"/>
      <c r="AF3496" s="1"/>
      <c r="AG3496" s="1"/>
      <c r="AH3496" s="1"/>
      <c r="AI3496" s="7"/>
      <c r="AJ3496" s="7"/>
      <c r="AK3496" s="7"/>
      <c r="AL3496" s="7"/>
      <c r="AM3496" s="2"/>
      <c r="AN3496" s="2"/>
      <c r="AO3496" s="2"/>
      <c r="AP3496" s="2"/>
      <c r="AQ3496" s="2"/>
      <c r="AV3496" s="98"/>
      <c r="AW3496" s="100"/>
      <c r="AX3496" s="98"/>
      <c r="AZ3496" s="7"/>
      <c r="BF3496" s="1"/>
      <c r="BG3496" s="1"/>
      <c r="BH3496" s="1"/>
      <c r="BI3496" s="1"/>
      <c r="BJ3496" s="1"/>
      <c r="BK3496" s="1"/>
      <c r="BL3496" s="1"/>
      <c r="BM3496" s="1"/>
      <c r="BN3496" s="1"/>
      <c r="BO3496" s="1"/>
      <c r="BP3496" s="1"/>
      <c r="BQ3496" s="1"/>
      <c r="BR3496" s="1"/>
      <c r="BS3496" s="1"/>
      <c r="BT3496" s="1"/>
      <c r="BU3496" s="1"/>
      <c r="BV3496" s="1"/>
      <c r="BW3496" s="1"/>
      <c r="BX3496" s="1"/>
      <c r="BY3496" s="1"/>
      <c r="BZ3496" s="1"/>
      <c r="CA3496" s="1"/>
      <c r="CB3496" s="1"/>
      <c r="CC3496" s="1"/>
    </row>
    <row r="3497" spans="1:81" s="182" customFormat="1" collapsed="1">
      <c r="A3497" s="182" t="s">
        <v>550</v>
      </c>
      <c r="B3497" s="182" t="s">
        <v>1114</v>
      </c>
      <c r="C3497" s="1">
        <f>SUM(P3497:AG3497)</f>
        <v>0</v>
      </c>
      <c r="D3497" s="7">
        <f>IF(P3497&gt;0,RANK(P3497,(P3497:R3497,S3497:AG3497)),0)</f>
        <v>0</v>
      </c>
      <c r="E3497" s="7">
        <f>IF(Q3497&gt;0,RANK(Q3497,(P3497:R3497,S3497:AG3497)),0)</f>
        <v>0</v>
      </c>
      <c r="F3497" s="7">
        <f>IF(R3497&gt;0,RANK(R3497,(P3497:R3497,S3497:AG3497)),0)</f>
        <v>0</v>
      </c>
      <c r="G3497" s="7">
        <f>IF(S3497&gt;0,RANK(S3497,(P3497:R3497,S3497:AG3497)),0)</f>
        <v>0</v>
      </c>
      <c r="H3497" s="49" t="e">
        <f t="shared" ref="H3497" si="1942">MAX(P3497:U3497)-LARGE(P3497:U3497,2)</f>
        <v>#NUM!</v>
      </c>
      <c r="I3497" s="178" t="e">
        <f t="shared" si="1927"/>
        <v>#NUM!</v>
      </c>
      <c r="J3497" s="2"/>
      <c r="K3497" s="2" t="str">
        <f t="shared" si="1928"/>
        <v>-</v>
      </c>
      <c r="L3497" s="2" t="str">
        <f t="shared" si="1929"/>
        <v>-</v>
      </c>
      <c r="M3497" s="2" t="str">
        <f t="shared" si="1930"/>
        <v>-</v>
      </c>
      <c r="N3497" s="2" t="str">
        <f t="shared" si="1931"/>
        <v>-</v>
      </c>
      <c r="O3497" s="2" t="str">
        <f>IF(C3497=0,"-",(1-K3497-L3497-M3497-N3497))</f>
        <v>-</v>
      </c>
      <c r="P3497" s="1"/>
      <c r="Q3497" s="1"/>
      <c r="R3497" s="1"/>
      <c r="S3497" s="1"/>
      <c r="T3497" s="1"/>
      <c r="U3497" s="1"/>
      <c r="V3497" s="1"/>
      <c r="W3497" s="1"/>
      <c r="X3497" s="1"/>
      <c r="Y3497" s="1"/>
      <c r="Z3497" s="1"/>
      <c r="AA3497" s="1"/>
      <c r="AB3497" s="1"/>
      <c r="AC3497" s="1"/>
      <c r="AD3497" s="1"/>
      <c r="AE3497" s="1"/>
      <c r="AF3497" s="1"/>
      <c r="AG3497" s="1"/>
      <c r="AH3497" s="1"/>
      <c r="AI3497" s="7">
        <f t="shared" si="1933"/>
        <v>0</v>
      </c>
      <c r="AJ3497" s="7">
        <f t="shared" si="1934"/>
        <v>0</v>
      </c>
      <c r="AK3497" s="7">
        <f t="shared" si="1935"/>
        <v>0</v>
      </c>
      <c r="AL3497" s="7">
        <f t="shared" si="1936"/>
        <v>0</v>
      </c>
      <c r="AM3497" s="2" t="str">
        <f t="shared" si="1937"/>
        <v>-</v>
      </c>
      <c r="AN3497" s="2" t="str">
        <f t="shared" si="1938"/>
        <v>-</v>
      </c>
      <c r="AO3497" s="2" t="str">
        <f t="shared" si="1939"/>
        <v>-</v>
      </c>
      <c r="AP3497" s="2" t="str">
        <f t="shared" si="1940"/>
        <v>-</v>
      </c>
      <c r="AQ3497" s="2"/>
      <c r="AR3497" s="182" t="str">
        <f t="shared" si="1941"/>
        <v>Iowa</v>
      </c>
      <c r="AS3497" s="182" t="s">
        <v>1114</v>
      </c>
      <c r="AV3497" s="98">
        <v>19</v>
      </c>
      <c r="AW3497" s="100"/>
      <c r="AX3497" s="98">
        <v>19</v>
      </c>
      <c r="AZ3497" s="7" t="s">
        <v>1634</v>
      </c>
      <c r="BA3497" s="182" t="s">
        <v>1898</v>
      </c>
      <c r="BF3497" s="1"/>
      <c r="BG3497" s="1"/>
      <c r="BH3497" s="1"/>
      <c r="BI3497" s="1"/>
      <c r="BJ3497" s="1"/>
      <c r="BK3497" s="1"/>
      <c r="BL3497" s="1"/>
      <c r="BM3497" s="1"/>
      <c r="BN3497" s="1">
        <f>SUM(BN3399:BN3495)</f>
        <v>0</v>
      </c>
      <c r="BO3497" s="1"/>
      <c r="BP3497" s="1"/>
      <c r="BQ3497" s="1"/>
      <c r="BR3497" s="1"/>
      <c r="BS3497" s="1"/>
      <c r="BT3497" s="1"/>
      <c r="BU3497" s="1"/>
      <c r="BV3497" s="1"/>
      <c r="BW3497" s="1"/>
      <c r="BX3497" s="1"/>
      <c r="BY3497" s="1"/>
      <c r="BZ3497" s="1"/>
      <c r="CA3497" s="1"/>
      <c r="CB3497" s="1"/>
      <c r="CC3497" s="1"/>
    </row>
    <row r="3498" spans="1:81" s="182" customFormat="1">
      <c r="C3498" s="1"/>
      <c r="D3498" s="7"/>
      <c r="E3498" s="7"/>
      <c r="F3498" s="7"/>
      <c r="G3498" s="7"/>
      <c r="H3498" s="49"/>
      <c r="I3498" s="178"/>
      <c r="J3498" s="2"/>
      <c r="K3498" s="2"/>
      <c r="L3498" s="2"/>
      <c r="M3498" s="2"/>
      <c r="N3498" s="2"/>
      <c r="O3498" s="2"/>
      <c r="P3498" s="1"/>
      <c r="Q3498" s="1"/>
      <c r="R3498" s="1"/>
      <c r="S3498" s="1"/>
      <c r="T3498" s="1"/>
      <c r="U3498" s="1"/>
      <c r="V3498" s="1"/>
      <c r="W3498" s="1"/>
      <c r="X3498" s="1"/>
      <c r="Y3498" s="1"/>
      <c r="Z3498" s="1"/>
      <c r="AA3498" s="1"/>
      <c r="AB3498" s="1"/>
      <c r="AC3498" s="1"/>
      <c r="AD3498" s="1"/>
      <c r="AE3498" s="1"/>
      <c r="AF3498" s="1"/>
      <c r="AG3498" s="1"/>
      <c r="AH3498" s="1"/>
      <c r="AI3498" s="7"/>
      <c r="AJ3498" s="7"/>
      <c r="AK3498" s="7"/>
      <c r="AL3498" s="7"/>
      <c r="AM3498" s="2"/>
      <c r="AN3498" s="2"/>
      <c r="AO3498" s="2"/>
      <c r="AP3498" s="2"/>
      <c r="AQ3498" s="2"/>
      <c r="AV3498" s="98"/>
      <c r="AW3498" s="100"/>
      <c r="AX3498" s="98"/>
      <c r="AZ3498" s="7"/>
      <c r="BF3498" s="1"/>
      <c r="BG3498" s="1"/>
      <c r="BH3498" s="1"/>
      <c r="BI3498" s="1"/>
      <c r="BJ3498" s="1"/>
      <c r="BK3498" s="1"/>
      <c r="BL3498" s="1"/>
      <c r="BM3498" s="1"/>
      <c r="BN3498" s="1"/>
      <c r="BO3498" s="1"/>
      <c r="BP3498" s="1"/>
      <c r="BQ3498" s="1"/>
      <c r="BR3498" s="1"/>
      <c r="BS3498" s="1"/>
      <c r="BT3498" s="1"/>
      <c r="BU3498" s="1"/>
      <c r="BV3498" s="1"/>
      <c r="BW3498" s="1"/>
      <c r="BX3498" s="1"/>
      <c r="BY3498" s="1"/>
      <c r="BZ3498" s="1"/>
      <c r="CA3498" s="1"/>
      <c r="CB3498" s="1"/>
      <c r="CC3498" s="1"/>
    </row>
    <row r="3499" spans="1:81" s="182" customFormat="1" collapsed="1">
      <c r="A3499" s="182" t="s">
        <v>550</v>
      </c>
      <c r="B3499" s="182" t="s">
        <v>1114</v>
      </c>
      <c r="C3499" s="1">
        <f>SUM(P3499:AG3499)</f>
        <v>0</v>
      </c>
      <c r="D3499" s="7">
        <f>IF(P3499&gt;0,RANK(P3499,(P3499:R3499,S3499:AG3499)),0)</f>
        <v>0</v>
      </c>
      <c r="E3499" s="7">
        <f>IF(Q3499&gt;0,RANK(Q3499,(P3499:R3499,S3499:AG3499)),0)</f>
        <v>0</v>
      </c>
      <c r="F3499" s="7">
        <f>IF(R3499&gt;0,RANK(R3499,(P3499:R3499,S3499:AG3499)),0)</f>
        <v>0</v>
      </c>
      <c r="G3499" s="7">
        <f>IF(S3499&gt;0,RANK(S3499,(P3499:R3499,S3499:AG3499)),0)</f>
        <v>0</v>
      </c>
      <c r="H3499" s="49" t="e">
        <f t="shared" ref="H3499" si="1943">MAX(P3499:U3499)-LARGE(P3499:U3499,2)</f>
        <v>#NUM!</v>
      </c>
      <c r="I3499" s="178" t="e">
        <f t="shared" ref="I3499:I3501" si="1944">H3499/C3499</f>
        <v>#NUM!</v>
      </c>
      <c r="J3499" s="2"/>
      <c r="K3499" s="2" t="str">
        <f t="shared" ref="K3499:K3501" si="1945">IF($C3499=0,"-",P3499/$C3499)</f>
        <v>-</v>
      </c>
      <c r="L3499" s="2" t="str">
        <f t="shared" ref="L3499:L3501" si="1946">IF($C3499=0,"-",Q3499/$C3499)</f>
        <v>-</v>
      </c>
      <c r="M3499" s="2" t="str">
        <f t="shared" ref="M3499:M3501" si="1947">IF($C3499=0,"-",R3499/$C3499)</f>
        <v>-</v>
      </c>
      <c r="N3499" s="2" t="str">
        <f t="shared" ref="N3499:N3501" si="1948">IF($C3499=0,"-",S3499/$C3499)</f>
        <v>-</v>
      </c>
      <c r="O3499" s="2" t="str">
        <f>IF(C3499=0,"-",(1-K3499-L3499-M3499-N3499))</f>
        <v>-</v>
      </c>
      <c r="P3499" s="1"/>
      <c r="Q3499" s="1"/>
      <c r="R3499" s="1"/>
      <c r="S3499" s="1"/>
      <c r="T3499" s="1"/>
      <c r="U3499" s="1"/>
      <c r="V3499" s="1"/>
      <c r="W3499" s="1"/>
      <c r="X3499" s="1"/>
      <c r="Y3499" s="1"/>
      <c r="Z3499" s="1"/>
      <c r="AA3499" s="1"/>
      <c r="AB3499" s="1"/>
      <c r="AC3499" s="1"/>
      <c r="AD3499" s="1"/>
      <c r="AE3499" s="1"/>
      <c r="AF3499" s="1"/>
      <c r="AG3499" s="1"/>
      <c r="AH3499" s="1"/>
      <c r="AI3499" s="7">
        <f t="shared" ref="AI3499:AI3501" si="1949">IF(T3499&gt;0,RANK(T3499,(P3499:Z3499)),0)</f>
        <v>0</v>
      </c>
      <c r="AJ3499" s="7">
        <f t="shared" ref="AJ3499:AJ3501" si="1950">IF(U3499&gt;0,RANK(U3499,(P3499:Z3499)),0)</f>
        <v>0</v>
      </c>
      <c r="AK3499" s="7">
        <f t="shared" ref="AK3499:AK3501" si="1951">IF(V3499&gt;0,RANK(V3499,(P3499:Z3499)),0)</f>
        <v>0</v>
      </c>
      <c r="AL3499" s="7">
        <f t="shared" ref="AL3499:AL3501" si="1952">IF(W3499&gt;0,RANK(W3499,(P3499:Z3499)),0)</f>
        <v>0</v>
      </c>
      <c r="AM3499" s="2" t="str">
        <f t="shared" ref="AM3499:AM3501" si="1953">IF($C3499=0,"-",T3499/$C3499)</f>
        <v>-</v>
      </c>
      <c r="AN3499" s="2" t="str">
        <f t="shared" ref="AN3499:AN3501" si="1954">IF($C3499=0,"-",U3499/$C3499)</f>
        <v>-</v>
      </c>
      <c r="AO3499" s="2" t="str">
        <f t="shared" ref="AO3499:AO3501" si="1955">IF($C3499=0,"-",V3499/$C3499)</f>
        <v>-</v>
      </c>
      <c r="AP3499" s="2" t="str">
        <f t="shared" ref="AP3499:AP3501" si="1956">IF($C3499=0,"-",W3499/$C3499)</f>
        <v>-</v>
      </c>
      <c r="AQ3499" s="2"/>
      <c r="AR3499" s="182" t="str">
        <f t="shared" ref="AR3499:AR3501" si="1957">A3499</f>
        <v>Iowa</v>
      </c>
      <c r="AS3499" s="182" t="s">
        <v>1114</v>
      </c>
      <c r="AV3499" s="98">
        <v>19</v>
      </c>
      <c r="AW3499" s="100"/>
      <c r="AX3499" s="98">
        <v>19</v>
      </c>
      <c r="AZ3499" s="7" t="s">
        <v>1634</v>
      </c>
      <c r="BA3499" s="182" t="s">
        <v>2362</v>
      </c>
      <c r="BF3499" s="1"/>
      <c r="BG3499" s="1"/>
      <c r="BH3499" s="1"/>
      <c r="BI3499" s="1"/>
      <c r="BJ3499" s="1"/>
      <c r="BK3499" s="1"/>
      <c r="BL3499" s="1"/>
      <c r="BM3499" s="1"/>
      <c r="BN3499" s="1">
        <f>SUM(BN3401:BN3497)</f>
        <v>0</v>
      </c>
      <c r="BO3499" s="1"/>
      <c r="BP3499" s="1"/>
      <c r="BQ3499" s="1"/>
      <c r="BR3499" s="1"/>
      <c r="BS3499" s="1"/>
      <c r="BT3499" s="1"/>
      <c r="BU3499" s="1"/>
      <c r="BV3499" s="1"/>
      <c r="BW3499" s="1"/>
      <c r="BX3499" s="1"/>
      <c r="BY3499" s="1"/>
      <c r="BZ3499" s="1"/>
      <c r="CA3499" s="1"/>
      <c r="CB3499" s="1"/>
      <c r="CC3499" s="1"/>
    </row>
    <row r="3500" spans="1:81" s="182" customFormat="1">
      <c r="C3500" s="1"/>
      <c r="D3500" s="7"/>
      <c r="E3500" s="7"/>
      <c r="F3500" s="7"/>
      <c r="G3500" s="7"/>
      <c r="H3500" s="49"/>
      <c r="I3500" s="178"/>
      <c r="J3500" s="2"/>
      <c r="K3500" s="2"/>
      <c r="L3500" s="2"/>
      <c r="M3500" s="2"/>
      <c r="N3500" s="2"/>
      <c r="O3500" s="2"/>
      <c r="P3500" s="1"/>
      <c r="Q3500" s="1"/>
      <c r="R3500" s="1"/>
      <c r="S3500" s="1"/>
      <c r="T3500" s="1"/>
      <c r="U3500" s="1"/>
      <c r="V3500" s="1"/>
      <c r="W3500" s="1"/>
      <c r="X3500" s="1"/>
      <c r="Y3500" s="1"/>
      <c r="Z3500" s="1"/>
      <c r="AA3500" s="1"/>
      <c r="AB3500" s="1"/>
      <c r="AC3500" s="1"/>
      <c r="AD3500" s="1"/>
      <c r="AE3500" s="1"/>
      <c r="AF3500" s="1"/>
      <c r="AG3500" s="1"/>
      <c r="AH3500" s="1"/>
      <c r="AI3500" s="7"/>
      <c r="AJ3500" s="7"/>
      <c r="AK3500" s="7"/>
      <c r="AL3500" s="7"/>
      <c r="AM3500" s="2"/>
      <c r="AN3500" s="2"/>
      <c r="AO3500" s="2"/>
      <c r="AP3500" s="2"/>
      <c r="AQ3500" s="2"/>
      <c r="AV3500" s="98"/>
      <c r="AW3500" s="100"/>
      <c r="AX3500" s="98"/>
      <c r="AZ3500" s="7"/>
      <c r="BF3500" s="1"/>
      <c r="BG3500" s="1"/>
      <c r="BH3500" s="1"/>
      <c r="BI3500" s="1"/>
      <c r="BJ3500" s="1"/>
      <c r="BK3500" s="1"/>
      <c r="BL3500" s="1"/>
      <c r="BM3500" s="1"/>
      <c r="BN3500" s="1"/>
      <c r="BO3500" s="1"/>
      <c r="BP3500" s="1"/>
      <c r="BQ3500" s="1"/>
      <c r="BR3500" s="1"/>
      <c r="BS3500" s="1"/>
      <c r="BT3500" s="1"/>
      <c r="BU3500" s="1"/>
      <c r="BV3500" s="1"/>
      <c r="BW3500" s="1"/>
      <c r="BX3500" s="1"/>
      <c r="BY3500" s="1"/>
      <c r="BZ3500" s="1"/>
      <c r="CA3500" s="1"/>
      <c r="CB3500" s="1"/>
      <c r="CC3500" s="1"/>
    </row>
    <row r="3501" spans="1:81" s="182" customFormat="1" collapsed="1">
      <c r="A3501" s="182" t="s">
        <v>2082</v>
      </c>
      <c r="B3501" s="182" t="s">
        <v>1114</v>
      </c>
      <c r="C3501" s="1">
        <f t="shared" ref="C3501" si="1958">SUM(P3501:AG3501)</f>
        <v>0</v>
      </c>
      <c r="D3501" s="7">
        <f>IF(P3501&gt;0,RANK(P3501,(P3501:R3501,S3501:AG3501)),0)</f>
        <v>0</v>
      </c>
      <c r="E3501" s="7">
        <f>IF(Q3501&gt;0,RANK(Q3501,(P3501:R3501,S3501:AG3501)),0)</f>
        <v>0</v>
      </c>
      <c r="F3501" s="7">
        <f>IF(R3501&gt;0,RANK(R3501,(P3501:R3501,S3501:AG3501)),0)</f>
        <v>0</v>
      </c>
      <c r="G3501" s="7">
        <f>IF(S3501&gt;0,RANK(S3501,(P3501:R3501,S3501:AG3501)),0)</f>
        <v>0</v>
      </c>
      <c r="H3501" s="49" t="e">
        <f t="shared" ref="H3501" si="1959">MAX(P3501:Y3501)-LARGE(P3501:Y3501,2)</f>
        <v>#NUM!</v>
      </c>
      <c r="I3501" s="178" t="e">
        <f t="shared" si="1944"/>
        <v>#NUM!</v>
      </c>
      <c r="J3501" s="2"/>
      <c r="K3501" s="2" t="str">
        <f t="shared" si="1945"/>
        <v>-</v>
      </c>
      <c r="L3501" s="2" t="str">
        <f t="shared" si="1946"/>
        <v>-</v>
      </c>
      <c r="M3501" s="2" t="str">
        <f t="shared" si="1947"/>
        <v>-</v>
      </c>
      <c r="N3501" s="2" t="str">
        <f t="shared" si="1948"/>
        <v>-</v>
      </c>
      <c r="O3501" s="2" t="str">
        <f t="shared" ref="O3501" si="1960">IF(C3501=0,"-",(1-K3501-L3501-M3501-N3501))</f>
        <v>-</v>
      </c>
      <c r="P3501" s="1"/>
      <c r="Q3501" s="1"/>
      <c r="R3501" s="1"/>
      <c r="S3501" s="1"/>
      <c r="T3501" s="1"/>
      <c r="U3501" s="1"/>
      <c r="V3501" s="1"/>
      <c r="W3501" s="1"/>
      <c r="X3501" s="1"/>
      <c r="Y3501" s="1">
        <f>SUM(Y3484:Y3499)</f>
        <v>0</v>
      </c>
      <c r="Z3501" s="1">
        <f>SUM(Z3484:Z3499)</f>
        <v>0</v>
      </c>
      <c r="AA3501" s="1"/>
      <c r="AB3501" s="1"/>
      <c r="AC3501" s="1"/>
      <c r="AD3501" s="1"/>
      <c r="AE3501" s="1"/>
      <c r="AF3501" s="1"/>
      <c r="AG3501" s="1"/>
      <c r="AH3501" s="1"/>
      <c r="AI3501" s="7">
        <f t="shared" si="1949"/>
        <v>0</v>
      </c>
      <c r="AJ3501" s="7">
        <f t="shared" si="1950"/>
        <v>0</v>
      </c>
      <c r="AK3501" s="7">
        <f t="shared" si="1951"/>
        <v>0</v>
      </c>
      <c r="AL3501" s="7">
        <f t="shared" si="1952"/>
        <v>0</v>
      </c>
      <c r="AM3501" s="2" t="str">
        <f t="shared" si="1953"/>
        <v>-</v>
      </c>
      <c r="AN3501" s="2" t="str">
        <f t="shared" si="1954"/>
        <v>-</v>
      </c>
      <c r="AO3501" s="2" t="str">
        <f t="shared" si="1955"/>
        <v>-</v>
      </c>
      <c r="AP3501" s="2" t="str">
        <f t="shared" si="1956"/>
        <v>-</v>
      </c>
      <c r="AQ3501" s="2"/>
      <c r="AR3501" s="182" t="str">
        <f t="shared" si="1957"/>
        <v>Maine</v>
      </c>
      <c r="AS3501" s="182" t="s">
        <v>1114</v>
      </c>
      <c r="AV3501" s="98">
        <v>23</v>
      </c>
      <c r="AW3501" s="100"/>
      <c r="AX3501" s="98">
        <v>23</v>
      </c>
      <c r="AZ3501" s="7" t="s">
        <v>1634</v>
      </c>
      <c r="BA3501" s="182" t="s">
        <v>2362</v>
      </c>
      <c r="BF3501" s="1"/>
      <c r="BG3501" s="1"/>
      <c r="BH3501" s="1"/>
      <c r="BI3501" s="1"/>
      <c r="BJ3501" s="1"/>
      <c r="BK3501" s="1"/>
      <c r="BL3501" s="1"/>
      <c r="BM3501" s="1"/>
      <c r="BN3501" s="1">
        <f>SUM(BN3484:BN3499)</f>
        <v>0</v>
      </c>
      <c r="BO3501" s="1"/>
      <c r="BP3501" s="1"/>
      <c r="BQ3501" s="1"/>
      <c r="BR3501" s="1"/>
      <c r="BS3501" s="1"/>
      <c r="BT3501" s="1"/>
      <c r="BU3501" s="1"/>
      <c r="BV3501" s="1"/>
      <c r="BW3501" s="1"/>
      <c r="BX3501" s="1"/>
      <c r="BY3501" s="1"/>
      <c r="BZ3501" s="1"/>
      <c r="CA3501" s="1"/>
      <c r="CB3501" s="1"/>
      <c r="CC3501" s="1"/>
    </row>
    <row r="3502" spans="1:81" s="171" customFormat="1">
      <c r="A3502" s="9"/>
      <c r="C3502" s="1"/>
      <c r="D3502" s="7"/>
      <c r="E3502" s="7"/>
      <c r="F3502" s="7"/>
      <c r="G3502" s="7"/>
      <c r="H3502" s="49"/>
      <c r="I3502" s="54"/>
      <c r="J3502" s="2"/>
      <c r="K3502" s="2"/>
      <c r="L3502" s="2"/>
      <c r="M3502" s="2"/>
      <c r="N3502" s="2"/>
      <c r="O3502" s="2"/>
      <c r="P3502" s="1"/>
      <c r="Q3502" s="1"/>
      <c r="R3502" s="1"/>
      <c r="S3502" s="1"/>
      <c r="T3502" s="1"/>
      <c r="U3502" s="1"/>
      <c r="V3502" s="1"/>
      <c r="W3502" s="1"/>
      <c r="X3502" s="1"/>
      <c r="Y3502" s="1"/>
      <c r="Z3502" s="1"/>
      <c r="AA3502" s="1"/>
      <c r="AB3502" s="1"/>
      <c r="AC3502" s="1"/>
      <c r="AD3502" s="1"/>
      <c r="AE3502" s="1"/>
      <c r="AF3502" s="1"/>
      <c r="AG3502" s="1"/>
      <c r="AH3502" s="1"/>
      <c r="AI3502" s="8"/>
      <c r="AJ3502" s="8"/>
      <c r="AK3502" s="8"/>
      <c r="AL3502" s="8"/>
      <c r="AM3502" s="2"/>
      <c r="AN3502" s="2"/>
      <c r="AO3502" s="2"/>
      <c r="AP3502" s="2"/>
      <c r="AQ3502" s="2"/>
      <c r="AT3502" s="182"/>
      <c r="AV3502" s="98"/>
      <c r="AW3502" s="100"/>
      <c r="AX3502" s="98"/>
      <c r="AZ3502" s="7"/>
      <c r="BF3502" s="1"/>
      <c r="BG3502" s="1"/>
      <c r="BH3502" s="1"/>
      <c r="BI3502" s="1"/>
      <c r="BJ3502" s="1"/>
      <c r="BK3502" s="1"/>
      <c r="BL3502" s="1"/>
      <c r="BM3502" s="1"/>
      <c r="BN3502" s="1"/>
      <c r="BO3502" s="1"/>
      <c r="BP3502" s="1"/>
      <c r="BQ3502" s="1"/>
      <c r="BR3502" s="1"/>
      <c r="BS3502" s="1"/>
      <c r="BT3502" s="1"/>
      <c r="BU3502" s="1"/>
      <c r="BV3502" s="1"/>
      <c r="BW3502" s="1"/>
      <c r="BX3502" s="1"/>
      <c r="BY3502" s="1"/>
      <c r="BZ3502" s="1"/>
      <c r="CA3502" s="1"/>
      <c r="CB3502" s="1"/>
      <c r="CC3502" s="1"/>
    </row>
    <row r="3503" spans="1:81" s="171" customFormat="1" collapsed="1">
      <c r="A3503" s="171" t="s">
        <v>2872</v>
      </c>
      <c r="B3503" s="171" t="s">
        <v>1114</v>
      </c>
      <c r="C3503" s="1">
        <f>SUM(P3503:AG3503)</f>
        <v>0</v>
      </c>
      <c r="D3503" s="7">
        <f>IF(P3503&gt;0,RANK(P3503,(P3503:R3503,S3503:AG3503)),0)</f>
        <v>0</v>
      </c>
      <c r="E3503" s="7">
        <f>IF(Q3503&gt;0,RANK(Q3503,(P3503:R3503,S3503:AG3503)),0)</f>
        <v>0</v>
      </c>
      <c r="F3503" s="7">
        <f>IF(R3503&gt;0,RANK(R3503,(P3503:R3503,S3503:AG3503)),0)</f>
        <v>0</v>
      </c>
      <c r="G3503" s="7">
        <f>IF(S3503&gt;0,RANK(S3503,(P3503:R3503,S3503:AG3503)),0)</f>
        <v>0</v>
      </c>
      <c r="H3503" s="49" t="e">
        <f>MAX(P3503:Y3503)-LARGE(P3503:Y3503,2)</f>
        <v>#NUM!</v>
      </c>
      <c r="I3503" s="54" t="e">
        <f>H3503/C3503</f>
        <v>#NUM!</v>
      </c>
      <c r="J3503" s="2"/>
      <c r="K3503" s="2" t="str">
        <f>IF($C3503=0,"-",P3503/$C3503)</f>
        <v>-</v>
      </c>
      <c r="L3503" s="2" t="str">
        <f>IF($C3503=0,"-",Q3503/$C3503)</f>
        <v>-</v>
      </c>
      <c r="M3503" s="2" t="str">
        <f>IF($C3503=0,"-",R3503/$C3503)</f>
        <v>-</v>
      </c>
      <c r="N3503" s="2" t="str">
        <f>IF($C3503=0,"-",S3503/$C3503)</f>
        <v>-</v>
      </c>
      <c r="O3503" s="2" t="str">
        <f>IF(C3503=0,"-",(1-K3503-L3503-M3503-N3503))</f>
        <v>-</v>
      </c>
      <c r="P3503" s="1"/>
      <c r="Q3503" s="1"/>
      <c r="R3503" s="1"/>
      <c r="S3503" s="1"/>
      <c r="T3503" s="1"/>
      <c r="U3503" s="1"/>
      <c r="V3503" s="1"/>
      <c r="W3503" s="1"/>
      <c r="X3503" s="1"/>
      <c r="Y3503" s="1"/>
      <c r="Z3503" s="1"/>
      <c r="AA3503" s="1"/>
      <c r="AB3503" s="1"/>
      <c r="AC3503" s="1"/>
      <c r="AD3503" s="1"/>
      <c r="AE3503" s="1"/>
      <c r="AF3503" s="1"/>
      <c r="AG3503" s="1"/>
      <c r="AH3503" s="1"/>
      <c r="AI3503" s="7">
        <f>IF(T3503&gt;0,RANK(T3503,(P3503:Z3503)),0)</f>
        <v>0</v>
      </c>
      <c r="AJ3503" s="7">
        <f>IF(U3503&gt;0,RANK(U3503,(P3503:Z3503)),0)</f>
        <v>0</v>
      </c>
      <c r="AK3503" s="7">
        <f>IF(V3503&gt;0,RANK(V3503,(P3503:Z3503)),0)</f>
        <v>0</v>
      </c>
      <c r="AL3503" s="7">
        <f>IF(W3503&gt;0,RANK(W3503,(P3503:Z3503)),0)</f>
        <v>0</v>
      </c>
      <c r="AM3503" s="2" t="str">
        <f>IF($C3503=0,"-",T3503/$C3503)</f>
        <v>-</v>
      </c>
      <c r="AN3503" s="2" t="str">
        <f>IF($C3503=0,"-",U3503/$C3503)</f>
        <v>-</v>
      </c>
      <c r="AO3503" s="2" t="str">
        <f>IF($C3503=0,"-",V3503/$C3503)</f>
        <v>-</v>
      </c>
      <c r="AP3503" s="2" t="str">
        <f>IF($C3503=0,"-",W3503/$C3503)</f>
        <v>-</v>
      </c>
      <c r="AQ3503" s="2"/>
      <c r="AR3503" s="171" t="str">
        <f>A3503</f>
        <v>Minnesota</v>
      </c>
      <c r="AS3503" s="171" t="s">
        <v>1114</v>
      </c>
      <c r="AT3503" s="182"/>
      <c r="AV3503" s="98">
        <v>27</v>
      </c>
      <c r="AW3503" s="100"/>
      <c r="AX3503" s="98">
        <v>27</v>
      </c>
      <c r="AZ3503" s="7" t="s">
        <v>1634</v>
      </c>
      <c r="BA3503" s="171" t="s">
        <v>1898</v>
      </c>
      <c r="BF3503" s="1"/>
      <c r="BG3503" s="1"/>
      <c r="BH3503" s="1"/>
      <c r="BI3503" s="1"/>
      <c r="BJ3503" s="1"/>
      <c r="BK3503" s="1"/>
      <c r="BL3503" s="1"/>
      <c r="BM3503" s="1"/>
      <c r="BN3503" s="1"/>
      <c r="BO3503" s="1"/>
      <c r="BP3503" s="1"/>
      <c r="BQ3503" s="1"/>
      <c r="BR3503" s="1"/>
      <c r="BS3503" s="1"/>
      <c r="BT3503" s="1"/>
      <c r="BU3503" s="1"/>
      <c r="BV3503" s="1"/>
      <c r="BW3503" s="1"/>
      <c r="BX3503" s="1"/>
      <c r="BY3503" s="1"/>
      <c r="BZ3503" s="1"/>
      <c r="CA3503" s="1"/>
      <c r="CB3503" s="1"/>
      <c r="CC3503" s="1"/>
    </row>
    <row r="3504" spans="1:81" s="171" customFormat="1">
      <c r="C3504" s="1"/>
      <c r="D3504" s="7"/>
      <c r="E3504" s="7"/>
      <c r="F3504" s="7"/>
      <c r="G3504" s="7"/>
      <c r="H3504" s="49"/>
      <c r="I3504" s="54"/>
      <c r="J3504" s="2"/>
      <c r="K3504" s="2"/>
      <c r="L3504" s="2"/>
      <c r="M3504" s="2"/>
      <c r="N3504" s="2"/>
      <c r="O3504" s="2"/>
      <c r="P3504" s="1"/>
      <c r="Q3504" s="1"/>
      <c r="R3504" s="1"/>
      <c r="S3504" s="1"/>
      <c r="T3504" s="1"/>
      <c r="U3504" s="1"/>
      <c r="V3504" s="1"/>
      <c r="W3504" s="1"/>
      <c r="X3504" s="1"/>
      <c r="Y3504" s="1"/>
      <c r="Z3504" s="1"/>
      <c r="AA3504" s="1"/>
      <c r="AB3504" s="1"/>
      <c r="AC3504" s="1"/>
      <c r="AD3504" s="1"/>
      <c r="AE3504" s="1"/>
      <c r="AG3504" s="1"/>
      <c r="AH3504" s="1"/>
      <c r="AI3504" s="7"/>
      <c r="AJ3504" s="7"/>
      <c r="AK3504" s="7"/>
      <c r="AL3504" s="7"/>
      <c r="AM3504" s="2"/>
      <c r="AN3504" s="2"/>
      <c r="AO3504" s="2"/>
      <c r="AP3504" s="2"/>
      <c r="AQ3504" s="2"/>
      <c r="AT3504" s="182"/>
      <c r="AV3504" s="98"/>
      <c r="AW3504" s="100"/>
      <c r="AX3504" s="106"/>
      <c r="AZ3504" s="7"/>
      <c r="BF3504" s="1"/>
      <c r="BG3504" s="1"/>
      <c r="BH3504" s="1"/>
      <c r="BI3504" s="1"/>
      <c r="BJ3504" s="1"/>
      <c r="BK3504" s="1"/>
      <c r="BL3504" s="1"/>
      <c r="BM3504" s="1"/>
      <c r="BN3504" s="1"/>
      <c r="BO3504" s="1"/>
      <c r="BP3504" s="1"/>
      <c r="BQ3504" s="1"/>
      <c r="BR3504" s="1"/>
      <c r="BS3504" s="1"/>
      <c r="BT3504" s="1"/>
      <c r="BU3504" s="1"/>
      <c r="BV3504" s="1"/>
      <c r="BW3504" s="1"/>
      <c r="BX3504" s="1"/>
      <c r="BY3504" s="1"/>
      <c r="BZ3504" s="1"/>
      <c r="CA3504" s="1"/>
      <c r="CB3504" s="1"/>
      <c r="CC3504" s="1"/>
    </row>
    <row r="3505" spans="1:81" s="171" customFormat="1" collapsed="1">
      <c r="A3505" s="171" t="s">
        <v>2872</v>
      </c>
      <c r="B3505" s="171" t="s">
        <v>1114</v>
      </c>
      <c r="C3505" s="1">
        <f>SUM(P3505:AG3505)</f>
        <v>0</v>
      </c>
      <c r="D3505" s="7">
        <f>IF(P3505&gt;0,RANK(P3505,(P3505:R3505,S3505:AG3505)),0)</f>
        <v>0</v>
      </c>
      <c r="E3505" s="7">
        <f>IF(Q3505&gt;0,RANK(Q3505,(P3505:R3505,S3505:AG3505)),0)</f>
        <v>0</v>
      </c>
      <c r="F3505" s="7">
        <f>IF(R3505&gt;0,RANK(R3505,(P3505:R3505,S3505:AG3505)),0)</f>
        <v>0</v>
      </c>
      <c r="G3505" s="7">
        <f>IF(S3505&gt;0,RANK(S3505,(P3505:R3505,S3505:AG3505)),0)</f>
        <v>0</v>
      </c>
      <c r="H3505" s="49" t="e">
        <f>MAX(P3505:Y3505)-LARGE(P3505:Y3505,2)</f>
        <v>#NUM!</v>
      </c>
      <c r="I3505" s="54" t="e">
        <f>H3505/C3505</f>
        <v>#NUM!</v>
      </c>
      <c r="J3505" s="2"/>
      <c r="K3505" s="2" t="str">
        <f>IF($C3505=0,"-",P3505/$C3505)</f>
        <v>-</v>
      </c>
      <c r="L3505" s="2" t="str">
        <f>IF($C3505=0,"-",Q3505/$C3505)</f>
        <v>-</v>
      </c>
      <c r="M3505" s="2" t="str">
        <f>IF($C3505=0,"-",R3505/$C3505)</f>
        <v>-</v>
      </c>
      <c r="N3505" s="2" t="str">
        <f>IF($C3505=0,"-",S3505/$C3505)</f>
        <v>-</v>
      </c>
      <c r="O3505" s="2" t="str">
        <f>IF(C3505=0,"-",(1-K3505-L3505-M3505-N3505))</f>
        <v>-</v>
      </c>
      <c r="P3505" s="1"/>
      <c r="Q3505" s="1"/>
      <c r="R3505" s="1"/>
      <c r="S3505" s="1"/>
      <c r="T3505" s="1"/>
      <c r="U3505" s="1"/>
      <c r="V3505" s="1"/>
      <c r="W3505" s="1"/>
      <c r="X3505" s="1"/>
      <c r="Y3505" s="1"/>
      <c r="Z3505" s="1"/>
      <c r="AA3505" s="1"/>
      <c r="AB3505" s="1"/>
      <c r="AC3505" s="1"/>
      <c r="AD3505" s="1"/>
      <c r="AE3505" s="1"/>
      <c r="AF3505" s="1"/>
      <c r="AG3505" s="1"/>
      <c r="AH3505" s="1"/>
      <c r="AI3505" s="7">
        <f>IF(T3505&gt;0,RANK(T3505,(P3505:Z3505)),0)</f>
        <v>0</v>
      </c>
      <c r="AJ3505" s="7">
        <f>IF(U3505&gt;0,RANK(U3505,(P3505:Z3505)),0)</f>
        <v>0</v>
      </c>
      <c r="AK3505" s="7">
        <f>IF(V3505&gt;0,RANK(V3505,(P3505:Z3505)),0)</f>
        <v>0</v>
      </c>
      <c r="AL3505" s="7">
        <f>IF(W3505&gt;0,RANK(W3505,(P3505:Z3505)),0)</f>
        <v>0</v>
      </c>
      <c r="AM3505" s="2" t="str">
        <f>IF($C3505=0,"-",T3505/$C3505)</f>
        <v>-</v>
      </c>
      <c r="AN3505" s="2" t="str">
        <f>IF($C3505=0,"-",U3505/$C3505)</f>
        <v>-</v>
      </c>
      <c r="AO3505" s="2" t="str">
        <f>IF($C3505=0,"-",V3505/$C3505)</f>
        <v>-</v>
      </c>
      <c r="AP3505" s="2" t="str">
        <f>IF($C3505=0,"-",W3505/$C3505)</f>
        <v>-</v>
      </c>
      <c r="AQ3505" s="2"/>
      <c r="AR3505" s="171" t="str">
        <f>A3505</f>
        <v>Minnesota</v>
      </c>
      <c r="AS3505" s="171" t="s">
        <v>1114</v>
      </c>
      <c r="AT3505" s="182"/>
      <c r="AV3505" s="98">
        <v>27</v>
      </c>
      <c r="AW3505" s="100"/>
      <c r="AX3505" s="98">
        <v>27</v>
      </c>
      <c r="AZ3505" s="7" t="s">
        <v>1634</v>
      </c>
      <c r="BA3505" s="171" t="s">
        <v>2362</v>
      </c>
      <c r="BF3505" s="1"/>
      <c r="BG3505" s="1"/>
      <c r="BH3505" s="1"/>
      <c r="BI3505" s="1"/>
      <c r="BJ3505" s="1"/>
      <c r="BK3505" s="1"/>
      <c r="BL3505" s="1"/>
      <c r="BM3505" s="1"/>
      <c r="BN3505" s="1"/>
      <c r="BO3505" s="1"/>
      <c r="BP3505" s="1"/>
      <c r="BQ3505" s="1"/>
      <c r="BR3505" s="1"/>
      <c r="BS3505" s="1"/>
      <c r="BT3505" s="1"/>
      <c r="BU3505" s="1"/>
      <c r="BV3505" s="1"/>
      <c r="BW3505" s="1"/>
      <c r="BX3505" s="1"/>
      <c r="BY3505" s="1"/>
      <c r="BZ3505" s="1"/>
      <c r="CA3505" s="1"/>
      <c r="CB3505" s="1"/>
      <c r="CC3505" s="1"/>
    </row>
    <row r="3506" spans="1:81" s="171" customFormat="1">
      <c r="C3506" s="1"/>
      <c r="D3506" s="7"/>
      <c r="E3506" s="7"/>
      <c r="F3506" s="7"/>
      <c r="G3506" s="7"/>
      <c r="H3506" s="49"/>
      <c r="I3506" s="54"/>
      <c r="J3506" s="2"/>
      <c r="K3506" s="2"/>
      <c r="L3506" s="2"/>
      <c r="M3506" s="2"/>
      <c r="N3506" s="2"/>
      <c r="O3506" s="2"/>
      <c r="P3506" s="1"/>
      <c r="Q3506" s="1"/>
      <c r="R3506" s="1"/>
      <c r="S3506" s="1"/>
      <c r="T3506" s="1"/>
      <c r="U3506" s="1"/>
      <c r="V3506" s="1"/>
      <c r="W3506" s="1"/>
      <c r="X3506" s="1"/>
      <c r="Y3506" s="1"/>
      <c r="Z3506" s="1"/>
      <c r="AA3506" s="1"/>
      <c r="AB3506" s="1"/>
      <c r="AC3506" s="1"/>
      <c r="AD3506" s="1"/>
      <c r="AE3506" s="1"/>
      <c r="AF3506" s="1"/>
      <c r="AG3506" s="1"/>
      <c r="AH3506" s="1"/>
      <c r="AI3506" s="7"/>
      <c r="AJ3506" s="7"/>
      <c r="AK3506" s="7"/>
      <c r="AL3506" s="7"/>
      <c r="AM3506" s="2"/>
      <c r="AN3506" s="2"/>
      <c r="AO3506" s="2"/>
      <c r="AP3506" s="2"/>
      <c r="AQ3506" s="2"/>
      <c r="AT3506" s="182"/>
      <c r="AV3506" s="98"/>
      <c r="AW3506" s="100"/>
      <c r="AX3506" s="98"/>
      <c r="AZ3506" s="7"/>
      <c r="BF3506" s="1"/>
      <c r="BG3506" s="1"/>
      <c r="BH3506" s="1"/>
      <c r="BI3506" s="1"/>
      <c r="BJ3506" s="1"/>
      <c r="BK3506" s="1"/>
      <c r="BL3506" s="1"/>
      <c r="BM3506" s="1"/>
      <c r="BN3506" s="1"/>
      <c r="BO3506" s="1"/>
      <c r="BP3506" s="1"/>
      <c r="BQ3506" s="1"/>
      <c r="BR3506" s="1"/>
      <c r="BS3506" s="1"/>
      <c r="BT3506" s="1"/>
      <c r="BU3506" s="1"/>
      <c r="BV3506" s="1"/>
      <c r="BW3506" s="1"/>
      <c r="BX3506" s="1"/>
      <c r="BY3506" s="1"/>
      <c r="BZ3506" s="1"/>
      <c r="CA3506" s="1"/>
      <c r="CB3506" s="1"/>
      <c r="CC3506" s="1"/>
    </row>
    <row r="3507" spans="1:81" s="171" customFormat="1" collapsed="1">
      <c r="A3507" s="171" t="s">
        <v>432</v>
      </c>
      <c r="B3507" s="171" t="s">
        <v>1114</v>
      </c>
      <c r="C3507" s="1">
        <f>SUM(P3507:AG3507)</f>
        <v>0</v>
      </c>
      <c r="D3507" s="7">
        <f>IF(P3507&gt;0,RANK(P3507,(P3507:R3507,S3507:AG3507)),0)</f>
        <v>0</v>
      </c>
      <c r="E3507" s="7">
        <f>IF(Q3507&gt;0,RANK(Q3507,(P3507:R3507,S3507:AG3507)),0)</f>
        <v>0</v>
      </c>
      <c r="F3507" s="7">
        <f>IF(R3507&gt;0,RANK(R3507,(P3507:R3507,S3507:AG3507)),0)</f>
        <v>0</v>
      </c>
      <c r="G3507" s="7">
        <f>IF(S3507&gt;0,RANK(S3507,(P3507:R3507,S3507:AG3507)),0)</f>
        <v>0</v>
      </c>
      <c r="H3507" s="49" t="e">
        <f>MAX(P3507:Y3507)-LARGE(P3507:Y3507,2)</f>
        <v>#NUM!</v>
      </c>
      <c r="I3507" s="54" t="e">
        <f>H3507/C3507</f>
        <v>#NUM!</v>
      </c>
      <c r="J3507" s="2"/>
      <c r="K3507" s="2" t="str">
        <f>IF($C3507=0,"-",P3507/$C3507)</f>
        <v>-</v>
      </c>
      <c r="L3507" s="2" t="str">
        <f>IF($C3507=0,"-",Q3507/$C3507)</f>
        <v>-</v>
      </c>
      <c r="M3507" s="2" t="str">
        <f>IF($C3507=0,"-",R3507/$C3507)</f>
        <v>-</v>
      </c>
      <c r="N3507" s="2" t="str">
        <f>IF($C3507=0,"-",S3507/$C3507)</f>
        <v>-</v>
      </c>
      <c r="O3507" s="2" t="str">
        <f>IF(C3507=0,"-",(1-K3507-L3507-M3507-N3507))</f>
        <v>-</v>
      </c>
      <c r="P3507" s="1"/>
      <c r="Q3507" s="1"/>
      <c r="R3507" s="1"/>
      <c r="S3507" s="1"/>
      <c r="T3507" s="1"/>
      <c r="U3507" s="1"/>
      <c r="V3507" s="1"/>
      <c r="W3507" s="1"/>
      <c r="X3507" s="1"/>
      <c r="Y3507" s="1"/>
      <c r="Z3507" s="1"/>
      <c r="AA3507" s="1"/>
      <c r="AB3507" s="1"/>
      <c r="AC3507" s="1"/>
      <c r="AD3507" s="1"/>
      <c r="AE3507" s="1"/>
      <c r="AF3507" s="1"/>
      <c r="AG3507" s="1"/>
      <c r="AH3507" s="1"/>
      <c r="AI3507" s="7">
        <f>IF(T3507&gt;0,RANK(T3507,(P3507:Z3507)),0)</f>
        <v>0</v>
      </c>
      <c r="AJ3507" s="7">
        <f>IF(U3507&gt;0,RANK(U3507,(P3507:Z3507)),0)</f>
        <v>0</v>
      </c>
      <c r="AK3507" s="7">
        <f>IF(V3507&gt;0,RANK(V3507,(P3507:Z3507)),0)</f>
        <v>0</v>
      </c>
      <c r="AL3507" s="7">
        <f>IF(W3507&gt;0,RANK(W3507,(P3507:Z3507)),0)</f>
        <v>0</v>
      </c>
      <c r="AM3507" s="2" t="str">
        <f>IF($C3507=0,"-",T3507/$C3507)</f>
        <v>-</v>
      </c>
      <c r="AN3507" s="2" t="str">
        <f>IF($C3507=0,"-",U3507/$C3507)</f>
        <v>-</v>
      </c>
      <c r="AO3507" s="2" t="str">
        <f>IF($C3507=0,"-",V3507/$C3507)</f>
        <v>-</v>
      </c>
      <c r="AP3507" s="2" t="str">
        <f>IF($C3507=0,"-",W3507/$C3507)</f>
        <v>-</v>
      </c>
      <c r="AQ3507" s="2"/>
      <c r="AR3507" s="171" t="str">
        <f>A3507</f>
        <v>Montana</v>
      </c>
      <c r="AS3507" s="171" t="s">
        <v>1114</v>
      </c>
      <c r="AT3507" s="182"/>
      <c r="AV3507" s="98">
        <v>30</v>
      </c>
      <c r="AW3507" s="100"/>
      <c r="AX3507" s="98">
        <v>30</v>
      </c>
      <c r="AZ3507" s="7" t="s">
        <v>1634</v>
      </c>
      <c r="BA3507" s="171" t="s">
        <v>2362</v>
      </c>
      <c r="BF3507" s="1"/>
      <c r="BG3507" s="1"/>
      <c r="BH3507" s="1"/>
      <c r="BI3507" s="1"/>
      <c r="BJ3507" s="1"/>
      <c r="BK3507" s="1"/>
      <c r="BL3507" s="1"/>
      <c r="BM3507" s="1"/>
      <c r="BN3507" s="1"/>
      <c r="BO3507" s="1"/>
      <c r="BP3507" s="1"/>
      <c r="BQ3507" s="1"/>
      <c r="BR3507" s="1"/>
      <c r="BS3507" s="1"/>
      <c r="BT3507" s="1"/>
      <c r="BU3507" s="1"/>
      <c r="BV3507" s="1"/>
      <c r="BW3507" s="1"/>
      <c r="BX3507" s="1"/>
      <c r="BY3507" s="1"/>
      <c r="BZ3507" s="1"/>
      <c r="CA3507" s="1"/>
      <c r="CB3507" s="1"/>
      <c r="CC3507" s="1"/>
    </row>
    <row r="3508" spans="1:81" s="182" customFormat="1">
      <c r="C3508" s="1"/>
      <c r="D3508" s="7"/>
      <c r="E3508" s="7"/>
      <c r="F3508" s="7"/>
      <c r="G3508" s="7"/>
      <c r="H3508" s="49"/>
      <c r="I3508" s="54"/>
      <c r="J3508" s="2"/>
      <c r="K3508" s="2"/>
      <c r="L3508" s="2"/>
      <c r="M3508" s="2"/>
      <c r="N3508" s="2"/>
      <c r="O3508" s="2"/>
      <c r="P3508" s="1"/>
      <c r="Q3508" s="1"/>
      <c r="R3508" s="1"/>
      <c r="S3508" s="1"/>
      <c r="T3508" s="1"/>
      <c r="U3508" s="1"/>
      <c r="V3508" s="1"/>
      <c r="W3508" s="1"/>
      <c r="X3508" s="1"/>
      <c r="Y3508" s="1"/>
      <c r="Z3508" s="1"/>
      <c r="AA3508" s="1"/>
      <c r="AB3508" s="1"/>
      <c r="AC3508" s="1"/>
      <c r="AD3508" s="1"/>
      <c r="AE3508" s="1"/>
      <c r="AG3508" s="1"/>
      <c r="AH3508" s="1"/>
      <c r="AI3508" s="7"/>
      <c r="AJ3508" s="7"/>
      <c r="AK3508" s="7"/>
      <c r="AL3508" s="7"/>
      <c r="AM3508" s="2"/>
      <c r="AN3508" s="2"/>
      <c r="AO3508" s="2"/>
      <c r="AP3508" s="2"/>
      <c r="AQ3508" s="2"/>
      <c r="AV3508" s="98"/>
      <c r="AW3508" s="100"/>
      <c r="AX3508" s="106"/>
      <c r="AZ3508" s="7"/>
      <c r="BF3508" s="1"/>
      <c r="BG3508" s="1"/>
      <c r="BH3508" s="1"/>
      <c r="BI3508" s="1"/>
      <c r="BJ3508" s="1"/>
      <c r="BK3508" s="1"/>
      <c r="BL3508" s="1"/>
      <c r="BM3508" s="1"/>
      <c r="BN3508" s="1"/>
      <c r="BO3508" s="1"/>
      <c r="BP3508" s="1"/>
      <c r="BQ3508" s="1"/>
      <c r="BR3508" s="1"/>
      <c r="BS3508" s="1"/>
      <c r="BT3508" s="1"/>
      <c r="BU3508" s="1"/>
      <c r="BV3508" s="1"/>
      <c r="BW3508" s="1"/>
      <c r="BX3508" s="1"/>
      <c r="BY3508" s="1"/>
      <c r="BZ3508" s="1"/>
      <c r="CA3508" s="1"/>
      <c r="CB3508" s="1"/>
      <c r="CC3508" s="1"/>
    </row>
    <row r="3509" spans="1:81" s="182" customFormat="1" collapsed="1">
      <c r="A3509" s="182" t="s">
        <v>341</v>
      </c>
      <c r="B3509" s="182" t="s">
        <v>1114</v>
      </c>
      <c r="C3509" s="1">
        <f>SUM(P3509:AG3509)</f>
        <v>0</v>
      </c>
      <c r="D3509" s="7">
        <f>IF(P3509&gt;0,RANK(P3509,(P3509:R3509,S3509:AG3509)),0)</f>
        <v>0</v>
      </c>
      <c r="E3509" s="7">
        <f>IF(Q3509&gt;0,RANK(Q3509,(P3509:R3509,S3509:AG3509)),0)</f>
        <v>0</v>
      </c>
      <c r="F3509" s="7">
        <f>IF(R3509&gt;0,RANK(R3509,(P3509:R3509,S3509:AG3509)),0)</f>
        <v>0</v>
      </c>
      <c r="G3509" s="7">
        <f>IF(S3509&gt;0,RANK(S3509,(P3509:R3509,S3509:AG3509)),0)</f>
        <v>0</v>
      </c>
      <c r="H3509" s="49" t="e">
        <f>MAX(P3509:Y3509)-LARGE(P3509:Y3509,2)</f>
        <v>#NUM!</v>
      </c>
      <c r="I3509" s="54" t="e">
        <f>H3509/C3509</f>
        <v>#NUM!</v>
      </c>
      <c r="J3509" s="2"/>
      <c r="K3509" s="2" t="str">
        <f>IF($C3509=0,"-",P3509/$C3509)</f>
        <v>-</v>
      </c>
      <c r="L3509" s="2" t="str">
        <f>IF($C3509=0,"-",Q3509/$C3509)</f>
        <v>-</v>
      </c>
      <c r="M3509" s="2" t="str">
        <f>IF($C3509=0,"-",R3509/$C3509)</f>
        <v>-</v>
      </c>
      <c r="N3509" s="2" t="str">
        <f>IF($C3509=0,"-",S3509/$C3509)</f>
        <v>-</v>
      </c>
      <c r="O3509" s="2" t="str">
        <f>IF(C3509=0,"-",(1-K3509-L3509-M3509-N3509))</f>
        <v>-</v>
      </c>
      <c r="P3509" s="1"/>
      <c r="Q3509" s="1"/>
      <c r="R3509" s="1"/>
      <c r="S3509" s="1"/>
      <c r="T3509" s="1"/>
      <c r="U3509" s="1"/>
      <c r="V3509" s="1"/>
      <c r="W3509" s="1"/>
      <c r="X3509" s="1"/>
      <c r="Y3509" s="1"/>
      <c r="Z3509" s="1"/>
      <c r="AA3509" s="1"/>
      <c r="AB3509" s="1"/>
      <c r="AC3509" s="1"/>
      <c r="AD3509" s="1"/>
      <c r="AE3509" s="1"/>
      <c r="AF3509" s="1"/>
      <c r="AG3509" s="1"/>
      <c r="AH3509" s="1"/>
      <c r="AI3509" s="7">
        <f>IF(T3509&gt;0,RANK(T3509,(P3509:Z3509)),0)</f>
        <v>0</v>
      </c>
      <c r="AJ3509" s="7">
        <f>IF(U3509&gt;0,RANK(U3509,(P3509:Z3509)),0)</f>
        <v>0</v>
      </c>
      <c r="AK3509" s="7">
        <f>IF(V3509&gt;0,RANK(V3509,(P3509:Z3509)),0)</f>
        <v>0</v>
      </c>
      <c r="AL3509" s="7">
        <f>IF(W3509&gt;0,RANK(W3509,(P3509:Z3509)),0)</f>
        <v>0</v>
      </c>
      <c r="AM3509" s="2" t="str">
        <f>IF($C3509=0,"-",T3509/$C3509)</f>
        <v>-</v>
      </c>
      <c r="AN3509" s="2" t="str">
        <f>IF($C3509=0,"-",U3509/$C3509)</f>
        <v>-</v>
      </c>
      <c r="AO3509" s="2" t="str">
        <f>IF($C3509=0,"-",V3509/$C3509)</f>
        <v>-</v>
      </c>
      <c r="AP3509" s="2" t="str">
        <f>IF($C3509=0,"-",W3509/$C3509)</f>
        <v>-</v>
      </c>
      <c r="AQ3509" s="2"/>
      <c r="AR3509" s="182" t="str">
        <f>A3509</f>
        <v>Nebraska</v>
      </c>
      <c r="AS3509" s="182" t="s">
        <v>1114</v>
      </c>
      <c r="AV3509" s="98">
        <v>31</v>
      </c>
      <c r="AW3509" s="100"/>
      <c r="AX3509" s="98">
        <v>31</v>
      </c>
      <c r="AZ3509" s="7" t="s">
        <v>1634</v>
      </c>
      <c r="BA3509" s="182" t="s">
        <v>1898</v>
      </c>
      <c r="BF3509" s="1"/>
      <c r="BG3509" s="1"/>
      <c r="BH3509" s="1"/>
      <c r="BI3509" s="1"/>
      <c r="BJ3509" s="1"/>
      <c r="BK3509" s="1"/>
      <c r="BL3509" s="1"/>
      <c r="BM3509" s="1"/>
      <c r="BN3509" s="1"/>
      <c r="BO3509" s="1"/>
      <c r="BP3509" s="1"/>
      <c r="BQ3509" s="1"/>
      <c r="BR3509" s="1"/>
      <c r="BS3509" s="1"/>
      <c r="BT3509" s="1"/>
      <c r="BU3509" s="1"/>
      <c r="BV3509" s="1"/>
      <c r="BW3509" s="1"/>
      <c r="BX3509" s="1"/>
      <c r="BY3509" s="1"/>
      <c r="BZ3509" s="1"/>
      <c r="CA3509" s="1"/>
      <c r="CB3509" s="1"/>
      <c r="CC3509" s="1"/>
    </row>
    <row r="3510" spans="1:81" s="171" customFormat="1">
      <c r="C3510" s="1"/>
      <c r="D3510" s="7"/>
      <c r="E3510" s="7"/>
      <c r="F3510" s="7"/>
      <c r="G3510" s="7"/>
      <c r="H3510" s="49"/>
      <c r="I3510" s="54"/>
      <c r="J3510" s="2"/>
      <c r="K3510" s="2"/>
      <c r="L3510" s="2"/>
      <c r="M3510" s="2"/>
      <c r="N3510" s="2"/>
      <c r="O3510" s="2"/>
      <c r="P3510" s="1"/>
      <c r="Q3510" s="1"/>
      <c r="R3510" s="1"/>
      <c r="S3510" s="1"/>
      <c r="T3510" s="1"/>
      <c r="U3510" s="1"/>
      <c r="V3510" s="1"/>
      <c r="W3510" s="1"/>
      <c r="X3510" s="1"/>
      <c r="Y3510" s="1"/>
      <c r="Z3510" s="1"/>
      <c r="AA3510" s="1"/>
      <c r="AB3510" s="1"/>
      <c r="AC3510" s="1"/>
      <c r="AD3510" s="1"/>
      <c r="AE3510" s="1"/>
      <c r="AG3510" s="1"/>
      <c r="AH3510" s="1"/>
      <c r="AI3510" s="7"/>
      <c r="AJ3510" s="7"/>
      <c r="AK3510" s="7"/>
      <c r="AL3510" s="7"/>
      <c r="AM3510" s="2"/>
      <c r="AN3510" s="2"/>
      <c r="AO3510" s="2"/>
      <c r="AP3510" s="2"/>
      <c r="AQ3510" s="2"/>
      <c r="AT3510" s="182"/>
      <c r="AV3510" s="98"/>
      <c r="AW3510" s="100"/>
      <c r="AX3510" s="106"/>
      <c r="AZ3510" s="7"/>
      <c r="BF3510" s="1"/>
      <c r="BG3510" s="1"/>
      <c r="BH3510" s="1"/>
      <c r="BI3510" s="1"/>
      <c r="BJ3510" s="1"/>
      <c r="BK3510" s="1"/>
      <c r="BL3510" s="1"/>
      <c r="BM3510" s="1"/>
      <c r="BN3510" s="1"/>
      <c r="BO3510" s="1"/>
      <c r="BP3510" s="1"/>
      <c r="BQ3510" s="1"/>
      <c r="BR3510" s="1"/>
      <c r="BS3510" s="1"/>
      <c r="BT3510" s="1"/>
      <c r="BU3510" s="1"/>
      <c r="BV3510" s="1"/>
      <c r="BW3510" s="1"/>
      <c r="BX3510" s="1"/>
      <c r="BY3510" s="1"/>
      <c r="BZ3510" s="1"/>
      <c r="CA3510" s="1"/>
      <c r="CB3510" s="1"/>
      <c r="CC3510" s="1"/>
    </row>
    <row r="3511" spans="1:81" s="171" customFormat="1" collapsed="1">
      <c r="A3511" s="171" t="s">
        <v>341</v>
      </c>
      <c r="B3511" s="171" t="s">
        <v>1114</v>
      </c>
      <c r="C3511" s="1">
        <f>SUM(P3511:AG3511)</f>
        <v>0</v>
      </c>
      <c r="D3511" s="7">
        <f>IF(P3511&gt;0,RANK(P3511,(P3511:R3511,S3511:AG3511)),0)</f>
        <v>0</v>
      </c>
      <c r="E3511" s="7">
        <f>IF(Q3511&gt;0,RANK(Q3511,(P3511:R3511,S3511:AG3511)),0)</f>
        <v>0</v>
      </c>
      <c r="F3511" s="7">
        <f>IF(R3511&gt;0,RANK(R3511,(P3511:R3511,S3511:AG3511)),0)</f>
        <v>0</v>
      </c>
      <c r="G3511" s="7">
        <f>IF(S3511&gt;0,RANK(S3511,(P3511:R3511,S3511:AG3511)),0)</f>
        <v>0</v>
      </c>
      <c r="H3511" s="49" t="e">
        <f>MAX(P3511:Y3511)-LARGE(P3511:Y3511,2)</f>
        <v>#NUM!</v>
      </c>
      <c r="I3511" s="54" t="e">
        <f>H3511/C3511</f>
        <v>#NUM!</v>
      </c>
      <c r="J3511" s="2"/>
      <c r="K3511" s="2" t="str">
        <f>IF($C3511=0,"-",P3511/$C3511)</f>
        <v>-</v>
      </c>
      <c r="L3511" s="2" t="str">
        <f>IF($C3511=0,"-",Q3511/$C3511)</f>
        <v>-</v>
      </c>
      <c r="M3511" s="2" t="str">
        <f>IF($C3511=0,"-",R3511/$C3511)</f>
        <v>-</v>
      </c>
      <c r="N3511" s="2" t="str">
        <f>IF($C3511=0,"-",S3511/$C3511)</f>
        <v>-</v>
      </c>
      <c r="O3511" s="2" t="str">
        <f>IF(C3511=0,"-",(1-K3511-L3511-M3511-N3511))</f>
        <v>-</v>
      </c>
      <c r="P3511" s="1"/>
      <c r="Q3511" s="1"/>
      <c r="R3511" s="1"/>
      <c r="S3511" s="1"/>
      <c r="T3511" s="1"/>
      <c r="U3511" s="1"/>
      <c r="V3511" s="1"/>
      <c r="W3511" s="1"/>
      <c r="X3511" s="1"/>
      <c r="Y3511" s="1"/>
      <c r="Z3511" s="1"/>
      <c r="AA3511" s="1"/>
      <c r="AB3511" s="1"/>
      <c r="AC3511" s="1"/>
      <c r="AD3511" s="1"/>
      <c r="AE3511" s="1"/>
      <c r="AF3511" s="1"/>
      <c r="AG3511" s="1"/>
      <c r="AH3511" s="1"/>
      <c r="AI3511" s="7">
        <f>IF(T3511&gt;0,RANK(T3511,(P3511:Z3511)),0)</f>
        <v>0</v>
      </c>
      <c r="AJ3511" s="7">
        <f>IF(U3511&gt;0,RANK(U3511,(P3511:Z3511)),0)</f>
        <v>0</v>
      </c>
      <c r="AK3511" s="7">
        <f>IF(V3511&gt;0,RANK(V3511,(P3511:Z3511)),0)</f>
        <v>0</v>
      </c>
      <c r="AL3511" s="7">
        <f>IF(W3511&gt;0,RANK(W3511,(P3511:Z3511)),0)</f>
        <v>0</v>
      </c>
      <c r="AM3511" s="2" t="str">
        <f>IF($C3511=0,"-",T3511/$C3511)</f>
        <v>-</v>
      </c>
      <c r="AN3511" s="2" t="str">
        <f>IF($C3511=0,"-",U3511/$C3511)</f>
        <v>-</v>
      </c>
      <c r="AO3511" s="2" t="str">
        <f>IF($C3511=0,"-",V3511/$C3511)</f>
        <v>-</v>
      </c>
      <c r="AP3511" s="2" t="str">
        <f>IF($C3511=0,"-",W3511/$C3511)</f>
        <v>-</v>
      </c>
      <c r="AQ3511" s="2"/>
      <c r="AR3511" s="171" t="str">
        <f>A3511</f>
        <v>Nebraska</v>
      </c>
      <c r="AS3511" s="171" t="s">
        <v>1114</v>
      </c>
      <c r="AT3511" s="182"/>
      <c r="AV3511" s="98">
        <v>31</v>
      </c>
      <c r="AW3511" s="100"/>
      <c r="AX3511" s="98">
        <v>31</v>
      </c>
      <c r="AZ3511" s="7" t="s">
        <v>1634</v>
      </c>
      <c r="BA3511" s="171" t="s">
        <v>2362</v>
      </c>
      <c r="BF3511" s="1"/>
      <c r="BG3511" s="1"/>
      <c r="BH3511" s="1"/>
      <c r="BI3511" s="1"/>
      <c r="BJ3511" s="1"/>
      <c r="BK3511" s="1"/>
      <c r="BL3511" s="1"/>
      <c r="BM3511" s="1"/>
      <c r="BN3511" s="1"/>
      <c r="BO3511" s="1"/>
      <c r="BP3511" s="1"/>
      <c r="BQ3511" s="1"/>
      <c r="BR3511" s="1"/>
      <c r="BS3511" s="1"/>
      <c r="BT3511" s="1"/>
      <c r="BU3511" s="1"/>
      <c r="BV3511" s="1"/>
      <c r="BW3511" s="1"/>
      <c r="BX3511" s="1"/>
      <c r="BY3511" s="1"/>
      <c r="BZ3511" s="1"/>
      <c r="CA3511" s="1"/>
      <c r="CB3511" s="1"/>
      <c r="CC3511" s="1"/>
    </row>
    <row r="3512" spans="1:81" s="182" customFormat="1">
      <c r="C3512" s="2"/>
      <c r="D3512" s="7"/>
      <c r="E3512" s="2"/>
      <c r="F3512" s="2"/>
      <c r="G3512" s="2"/>
      <c r="H3512" s="49"/>
      <c r="I3512" s="178"/>
      <c r="J3512" s="1"/>
      <c r="K3512" s="2"/>
      <c r="L3512" s="2"/>
      <c r="M3512" s="2"/>
      <c r="N3512" s="2"/>
      <c r="O3512" s="2"/>
      <c r="P3512" s="1"/>
      <c r="Q3512" s="1"/>
      <c r="R3512" s="1"/>
      <c r="S3512" s="1"/>
      <c r="T3512" s="1"/>
      <c r="U3512" s="1"/>
      <c r="V3512" s="1"/>
      <c r="W3512" s="1"/>
      <c r="X3512" s="1"/>
      <c r="Y3512" s="1"/>
      <c r="Z3512" s="1"/>
      <c r="AA3512" s="1"/>
      <c r="AB3512" s="1"/>
      <c r="AC3512" s="1"/>
      <c r="AD3512" s="1"/>
      <c r="AE3512" s="1"/>
      <c r="AF3512" s="1"/>
      <c r="AG3512" s="1"/>
      <c r="AH3512" s="1"/>
      <c r="AI3512" s="8"/>
      <c r="AJ3512" s="8"/>
      <c r="AK3512" s="8"/>
      <c r="AL3512" s="8"/>
      <c r="AM3512" s="2"/>
      <c r="AN3512" s="2"/>
      <c r="AO3512" s="2"/>
      <c r="AP3512" s="2"/>
      <c r="AQ3512" s="2"/>
      <c r="AV3512" s="98"/>
      <c r="AW3512" s="100"/>
      <c r="AX3512" s="106"/>
      <c r="AZ3512" s="7"/>
      <c r="BF3512" s="1"/>
      <c r="BG3512" s="1"/>
      <c r="BH3512" s="1"/>
      <c r="BI3512" s="1"/>
      <c r="BJ3512" s="1"/>
      <c r="BK3512" s="1"/>
      <c r="BL3512" s="1"/>
      <c r="BM3512" s="1"/>
      <c r="BN3512" s="1"/>
      <c r="BO3512" s="1"/>
      <c r="BP3512" s="1"/>
      <c r="BQ3512" s="1"/>
      <c r="BR3512" s="1"/>
      <c r="BS3512" s="1"/>
      <c r="BT3512" s="1"/>
      <c r="BU3512" s="1"/>
      <c r="BV3512" s="1"/>
      <c r="BW3512" s="1"/>
      <c r="BX3512" s="1"/>
      <c r="BY3512" s="1"/>
      <c r="BZ3512" s="1"/>
      <c r="CA3512" s="1"/>
      <c r="CB3512" s="1"/>
      <c r="CC3512" s="1"/>
    </row>
    <row r="3513" spans="1:81" s="182" customFormat="1" hidden="1" outlineLevel="1">
      <c r="A3513" s="182" t="s">
        <v>3086</v>
      </c>
      <c r="B3513" s="182" t="s">
        <v>390</v>
      </c>
      <c r="C3513" s="1">
        <f t="shared" ref="C3513:C3529" si="1961">SUM(P3513:AG3513)</f>
        <v>0</v>
      </c>
      <c r="D3513" s="7">
        <f>IF(P3513&gt;0,RANK(P3513,(P3513:R3513,S3513:AG3513)),0)</f>
        <v>0</v>
      </c>
      <c r="E3513" s="7">
        <f>IF(Q3513&gt;0,RANK(Q3513,(P3513:R3513,S3513:AG3513)),0)</f>
        <v>0</v>
      </c>
      <c r="F3513" s="7">
        <f>IF(R3513&gt;0,RANK(R3513,(P3513:R3513,S3513:AG3513)),0)</f>
        <v>0</v>
      </c>
      <c r="G3513" s="7">
        <f>IF(S3513&gt;0,RANK(S3513,(P3513:R3513,S3513:AG3513)),0)</f>
        <v>0</v>
      </c>
      <c r="H3513" s="49" t="e">
        <f t="shared" ref="H3513:H3530" si="1962">MAX(P3513:Y3513)-LARGE(P3513:Y3513,2)</f>
        <v>#NUM!</v>
      </c>
      <c r="I3513" s="178" t="e">
        <f t="shared" ref="I3513:I3529" si="1963">H3513/C3513</f>
        <v>#NUM!</v>
      </c>
      <c r="J3513" s="2"/>
      <c r="K3513" s="2" t="str">
        <f t="shared" ref="K3513:K3530" si="1964">IF($C3513=0,"-",P3513/$C3513)</f>
        <v>-</v>
      </c>
      <c r="L3513" s="2" t="str">
        <f t="shared" ref="L3513:L3530" si="1965">IF($C3513=0,"-",Q3513/$C3513)</f>
        <v>-</v>
      </c>
      <c r="M3513" s="2" t="str">
        <f t="shared" ref="M3513:M3530" si="1966">IF($C3513=0,"-",R3513/$C3513)</f>
        <v>-</v>
      </c>
      <c r="N3513" s="2" t="str">
        <f t="shared" ref="N3513:N3530" si="1967">IF($C3513=0,"-",S3513/$C3513)</f>
        <v>-</v>
      </c>
      <c r="O3513" s="2" t="str">
        <f t="shared" ref="O3513:O3529" si="1968">IF(C3513=0,"-",(1-K3513-L3513-M3513-N3513))</f>
        <v>-</v>
      </c>
      <c r="P3513" s="1"/>
      <c r="Q3513" s="1"/>
      <c r="R3513" s="1"/>
      <c r="S3513" s="1"/>
      <c r="T3513" s="1"/>
      <c r="U3513" s="1"/>
      <c r="V3513" s="1"/>
      <c r="W3513" s="1"/>
      <c r="X3513" s="1"/>
      <c r="Y3513" s="1"/>
      <c r="Z3513" s="1"/>
      <c r="AA3513" s="1"/>
      <c r="AB3513" s="1"/>
      <c r="AC3513" s="1"/>
      <c r="AD3513" s="1"/>
      <c r="AE3513" s="1"/>
      <c r="AF3513" s="1"/>
      <c r="AG3513" s="1"/>
      <c r="AH3513" s="1"/>
      <c r="AI3513" s="7">
        <f t="shared" ref="AI3513:AI3530" si="1969">IF(T3513&gt;0,RANK(T3513,(P3513:Z3513)),0)</f>
        <v>0</v>
      </c>
      <c r="AJ3513" s="7">
        <f t="shared" ref="AJ3513:AJ3530" si="1970">IF(U3513&gt;0,RANK(U3513,(P3513:Z3513)),0)</f>
        <v>0</v>
      </c>
      <c r="AK3513" s="7">
        <f t="shared" ref="AK3513:AK3530" si="1971">IF(V3513&gt;0,RANK(V3513,(P3513:Z3513)),0)</f>
        <v>0</v>
      </c>
      <c r="AL3513" s="7">
        <f t="shared" ref="AL3513:AL3530" si="1972">IF(W3513&gt;0,RANK(W3513,(P3513:Z3513)),0)</f>
        <v>0</v>
      </c>
      <c r="AM3513" s="2" t="str">
        <f t="shared" ref="AM3513:AM3530" si="1973">IF($C3513=0,"-",T3513/$C3513)</f>
        <v>-</v>
      </c>
      <c r="AN3513" s="2" t="str">
        <f t="shared" ref="AN3513:AN3530" si="1974">IF($C3513=0,"-",U3513/$C3513)</f>
        <v>-</v>
      </c>
      <c r="AO3513" s="2" t="str">
        <f t="shared" ref="AO3513:AO3530" si="1975">IF($C3513=0,"-",V3513/$C3513)</f>
        <v>-</v>
      </c>
      <c r="AP3513" s="2" t="str">
        <f t="shared" ref="AP3513:AP3530" si="1976">IF($C3513=0,"-",W3513/$C3513)</f>
        <v>-</v>
      </c>
      <c r="AQ3513" s="2"/>
      <c r="AR3513" s="182" t="str">
        <f t="shared" ref="AR3513:AR3530" si="1977">A3513</f>
        <v>Carson City</v>
      </c>
      <c r="AS3513" s="182" t="s">
        <v>390</v>
      </c>
      <c r="AT3513" s="182">
        <v>2</v>
      </c>
      <c r="AV3513" s="98">
        <v>32</v>
      </c>
      <c r="AW3513" s="100">
        <v>510</v>
      </c>
      <c r="AX3513" s="106">
        <f t="shared" ref="AX3513:AX3529" si="1978">AV3513*1000+AW3513</f>
        <v>32510</v>
      </c>
      <c r="AZ3513" s="7" t="s">
        <v>1037</v>
      </c>
      <c r="BA3513" s="182" t="s">
        <v>1898</v>
      </c>
      <c r="BF3513" s="1"/>
      <c r="BG3513" s="1"/>
      <c r="BH3513" s="1"/>
      <c r="BI3513" s="1"/>
      <c r="BJ3513" s="1"/>
      <c r="BK3513" s="1"/>
      <c r="BL3513" s="1"/>
      <c r="BM3513" s="1"/>
      <c r="BN3513" s="1"/>
      <c r="BO3513" s="1"/>
      <c r="BP3513" s="1"/>
      <c r="BQ3513" s="1"/>
      <c r="BR3513" s="1"/>
      <c r="BS3513" s="1"/>
      <c r="BT3513" s="1"/>
      <c r="BU3513" s="1"/>
      <c r="BV3513" s="1"/>
      <c r="BW3513" s="1"/>
      <c r="BX3513" s="1"/>
      <c r="BY3513" s="1"/>
      <c r="BZ3513" s="1"/>
      <c r="CA3513" s="1"/>
      <c r="CB3513" s="1"/>
      <c r="CC3513" s="1"/>
    </row>
    <row r="3514" spans="1:81" s="182" customFormat="1" hidden="1" outlineLevel="1">
      <c r="A3514" s="182" t="s">
        <v>3252</v>
      </c>
      <c r="B3514" s="182" t="s">
        <v>390</v>
      </c>
      <c r="C3514" s="1">
        <f t="shared" si="1961"/>
        <v>0</v>
      </c>
      <c r="D3514" s="7">
        <f>IF(P3514&gt;0,RANK(P3514,(P3514:R3514,S3514:AG3514)),0)</f>
        <v>0</v>
      </c>
      <c r="E3514" s="7">
        <f>IF(Q3514&gt;0,RANK(Q3514,(P3514:R3514,S3514:AG3514)),0)</f>
        <v>0</v>
      </c>
      <c r="F3514" s="7">
        <f>IF(R3514&gt;0,RANK(R3514,(P3514:R3514,S3514:AG3514)),0)</f>
        <v>0</v>
      </c>
      <c r="G3514" s="7">
        <f>IF(S3514&gt;0,RANK(S3514,(P3514:R3514,S3514:AG3514)),0)</f>
        <v>0</v>
      </c>
      <c r="H3514" s="49" t="e">
        <f t="shared" si="1962"/>
        <v>#NUM!</v>
      </c>
      <c r="I3514" s="178" t="e">
        <f t="shared" si="1963"/>
        <v>#NUM!</v>
      </c>
      <c r="J3514" s="2"/>
      <c r="K3514" s="2" t="str">
        <f t="shared" si="1964"/>
        <v>-</v>
      </c>
      <c r="L3514" s="2" t="str">
        <f t="shared" si="1965"/>
        <v>-</v>
      </c>
      <c r="M3514" s="2" t="str">
        <f t="shared" si="1966"/>
        <v>-</v>
      </c>
      <c r="N3514" s="2" t="str">
        <f t="shared" si="1967"/>
        <v>-</v>
      </c>
      <c r="O3514" s="2" t="str">
        <f t="shared" si="1968"/>
        <v>-</v>
      </c>
      <c r="P3514" s="1"/>
      <c r="Q3514" s="1"/>
      <c r="R3514" s="1"/>
      <c r="S3514" s="1"/>
      <c r="T3514" s="1"/>
      <c r="U3514" s="1"/>
      <c r="V3514" s="1"/>
      <c r="W3514" s="1"/>
      <c r="X3514" s="1"/>
      <c r="Y3514" s="1"/>
      <c r="Z3514" s="1"/>
      <c r="AA3514" s="1"/>
      <c r="AB3514" s="1"/>
      <c r="AC3514" s="1"/>
      <c r="AD3514" s="1"/>
      <c r="AE3514" s="1"/>
      <c r="AF3514" s="1"/>
      <c r="AG3514" s="1"/>
      <c r="AH3514" s="1"/>
      <c r="AI3514" s="7">
        <f t="shared" si="1969"/>
        <v>0</v>
      </c>
      <c r="AJ3514" s="7">
        <f t="shared" si="1970"/>
        <v>0</v>
      </c>
      <c r="AK3514" s="7">
        <f t="shared" si="1971"/>
        <v>0</v>
      </c>
      <c r="AL3514" s="7">
        <f t="shared" si="1972"/>
        <v>0</v>
      </c>
      <c r="AM3514" s="2" t="str">
        <f t="shared" si="1973"/>
        <v>-</v>
      </c>
      <c r="AN3514" s="2" t="str">
        <f t="shared" si="1974"/>
        <v>-</v>
      </c>
      <c r="AO3514" s="2" t="str">
        <f t="shared" si="1975"/>
        <v>-</v>
      </c>
      <c r="AP3514" s="2" t="str">
        <f t="shared" si="1976"/>
        <v>-</v>
      </c>
      <c r="AQ3514" s="2"/>
      <c r="AR3514" s="182" t="str">
        <f t="shared" si="1977"/>
        <v>Churchill</v>
      </c>
      <c r="AS3514" s="182" t="s">
        <v>390</v>
      </c>
      <c r="AT3514" s="182">
        <v>2</v>
      </c>
      <c r="AV3514" s="98">
        <v>32</v>
      </c>
      <c r="AW3514" s="100">
        <v>1</v>
      </c>
      <c r="AX3514" s="106">
        <f t="shared" si="1978"/>
        <v>32001</v>
      </c>
      <c r="AZ3514" s="7" t="s">
        <v>2975</v>
      </c>
      <c r="BA3514" s="182" t="s">
        <v>1898</v>
      </c>
      <c r="BF3514" s="1"/>
      <c r="BG3514" s="1"/>
      <c r="BH3514" s="1"/>
      <c r="BI3514" s="1"/>
      <c r="BJ3514" s="1"/>
      <c r="BK3514" s="1"/>
      <c r="BL3514" s="1"/>
      <c r="BM3514" s="1"/>
      <c r="BN3514" s="1"/>
      <c r="BO3514" s="1"/>
      <c r="BP3514" s="1"/>
      <c r="BQ3514" s="1"/>
      <c r="BR3514" s="1"/>
      <c r="BS3514" s="1"/>
      <c r="BT3514" s="1"/>
      <c r="BU3514" s="1"/>
      <c r="BV3514" s="1"/>
      <c r="BW3514" s="1"/>
      <c r="BX3514" s="1"/>
      <c r="BY3514" s="1"/>
      <c r="BZ3514" s="1"/>
      <c r="CA3514" s="1"/>
      <c r="CB3514" s="1"/>
      <c r="CC3514" s="1"/>
    </row>
    <row r="3515" spans="1:81" s="182" customFormat="1" hidden="1" outlineLevel="1">
      <c r="A3515" s="182" t="s">
        <v>99</v>
      </c>
      <c r="B3515" s="182" t="s">
        <v>390</v>
      </c>
      <c r="C3515" s="1">
        <f t="shared" si="1961"/>
        <v>0</v>
      </c>
      <c r="D3515" s="7">
        <f>IF(P3515&gt;0,RANK(P3515,(P3515:R3515,S3515:AG3515)),0)</f>
        <v>0</v>
      </c>
      <c r="E3515" s="7">
        <f>IF(Q3515&gt;0,RANK(Q3515,(P3515:R3515,S3515:AG3515)),0)</f>
        <v>0</v>
      </c>
      <c r="F3515" s="7">
        <f>IF(R3515&gt;0,RANK(R3515,(P3515:R3515,S3515:AG3515)),0)</f>
        <v>0</v>
      </c>
      <c r="G3515" s="7">
        <f>IF(S3515&gt;0,RANK(S3515,(P3515:R3515,S3515:AG3515)),0)</f>
        <v>0</v>
      </c>
      <c r="H3515" s="49" t="e">
        <f t="shared" si="1962"/>
        <v>#NUM!</v>
      </c>
      <c r="I3515" s="178" t="e">
        <f t="shared" si="1963"/>
        <v>#NUM!</v>
      </c>
      <c r="J3515" s="2"/>
      <c r="K3515" s="2" t="str">
        <f t="shared" si="1964"/>
        <v>-</v>
      </c>
      <c r="L3515" s="2" t="str">
        <f t="shared" si="1965"/>
        <v>-</v>
      </c>
      <c r="M3515" s="2" t="str">
        <f t="shared" si="1966"/>
        <v>-</v>
      </c>
      <c r="N3515" s="2" t="str">
        <f t="shared" si="1967"/>
        <v>-</v>
      </c>
      <c r="O3515" s="2" t="str">
        <f t="shared" si="1968"/>
        <v>-</v>
      </c>
      <c r="P3515" s="1"/>
      <c r="Q3515" s="1"/>
      <c r="R3515" s="1"/>
      <c r="S3515" s="1"/>
      <c r="T3515" s="1"/>
      <c r="U3515" s="1"/>
      <c r="V3515" s="1"/>
      <c r="W3515" s="1"/>
      <c r="X3515" s="1"/>
      <c r="Y3515" s="1"/>
      <c r="Z3515" s="1"/>
      <c r="AA3515" s="1"/>
      <c r="AB3515" s="1"/>
      <c r="AC3515" s="1"/>
      <c r="AD3515" s="1"/>
      <c r="AE3515" s="1"/>
      <c r="AF3515" s="1"/>
      <c r="AG3515" s="1"/>
      <c r="AH3515" s="1"/>
      <c r="AI3515" s="7">
        <f t="shared" si="1969"/>
        <v>0</v>
      </c>
      <c r="AJ3515" s="7">
        <f t="shared" si="1970"/>
        <v>0</v>
      </c>
      <c r="AK3515" s="7">
        <f t="shared" si="1971"/>
        <v>0</v>
      </c>
      <c r="AL3515" s="7">
        <f t="shared" si="1972"/>
        <v>0</v>
      </c>
      <c r="AM3515" s="2" t="str">
        <f t="shared" si="1973"/>
        <v>-</v>
      </c>
      <c r="AN3515" s="2" t="str">
        <f t="shared" si="1974"/>
        <v>-</v>
      </c>
      <c r="AO3515" s="2" t="str">
        <f t="shared" si="1975"/>
        <v>-</v>
      </c>
      <c r="AP3515" s="2" t="str">
        <f t="shared" si="1976"/>
        <v>-</v>
      </c>
      <c r="AQ3515" s="2"/>
      <c r="AR3515" s="182" t="str">
        <f t="shared" si="1977"/>
        <v>Clark</v>
      </c>
      <c r="AS3515" s="182" t="s">
        <v>390</v>
      </c>
      <c r="AV3515" s="98">
        <v>32</v>
      </c>
      <c r="AW3515" s="100">
        <v>3</v>
      </c>
      <c r="AX3515" s="106">
        <f t="shared" si="1978"/>
        <v>32003</v>
      </c>
      <c r="AZ3515" s="7" t="s">
        <v>2975</v>
      </c>
      <c r="BA3515" s="182" t="s">
        <v>1898</v>
      </c>
      <c r="BF3515" s="1"/>
      <c r="BG3515" s="1"/>
      <c r="BH3515" s="1"/>
      <c r="BI3515" s="1"/>
      <c r="BJ3515" s="1"/>
      <c r="BK3515" s="1"/>
      <c r="BL3515" s="1"/>
      <c r="BM3515" s="1"/>
      <c r="BN3515" s="1"/>
      <c r="BO3515" s="1"/>
      <c r="BP3515" s="1"/>
      <c r="BQ3515" s="1"/>
      <c r="BR3515" s="1"/>
      <c r="BS3515" s="1"/>
      <c r="BT3515" s="1"/>
      <c r="BU3515" s="1"/>
      <c r="BV3515" s="1"/>
      <c r="BW3515" s="1"/>
      <c r="BX3515" s="1"/>
      <c r="BY3515" s="1"/>
      <c r="BZ3515" s="1"/>
      <c r="CA3515" s="1"/>
      <c r="CB3515" s="1"/>
      <c r="CC3515" s="1"/>
    </row>
    <row r="3516" spans="1:81" s="182" customFormat="1" hidden="1" outlineLevel="1">
      <c r="A3516" s="182" t="s">
        <v>321</v>
      </c>
      <c r="B3516" s="182" t="s">
        <v>390</v>
      </c>
      <c r="C3516" s="1">
        <f t="shared" si="1961"/>
        <v>0</v>
      </c>
      <c r="D3516" s="7">
        <f>IF(P3516&gt;0,RANK(P3516,(P3516:R3516,S3516:AG3516)),0)</f>
        <v>0</v>
      </c>
      <c r="E3516" s="7">
        <f>IF(Q3516&gt;0,RANK(Q3516,(P3516:R3516,S3516:AG3516)),0)</f>
        <v>0</v>
      </c>
      <c r="F3516" s="7">
        <f>IF(R3516&gt;0,RANK(R3516,(P3516:R3516,S3516:AG3516)),0)</f>
        <v>0</v>
      </c>
      <c r="G3516" s="7">
        <f>IF(S3516&gt;0,RANK(S3516,(P3516:R3516,S3516:AG3516)),0)</f>
        <v>0</v>
      </c>
      <c r="H3516" s="49" t="e">
        <f t="shared" si="1962"/>
        <v>#NUM!</v>
      </c>
      <c r="I3516" s="178" t="e">
        <f t="shared" si="1963"/>
        <v>#NUM!</v>
      </c>
      <c r="J3516" s="2"/>
      <c r="K3516" s="2" t="str">
        <f t="shared" si="1964"/>
        <v>-</v>
      </c>
      <c r="L3516" s="2" t="str">
        <f t="shared" si="1965"/>
        <v>-</v>
      </c>
      <c r="M3516" s="2" t="str">
        <f t="shared" si="1966"/>
        <v>-</v>
      </c>
      <c r="N3516" s="2" t="str">
        <f t="shared" si="1967"/>
        <v>-</v>
      </c>
      <c r="O3516" s="2" t="str">
        <f t="shared" si="1968"/>
        <v>-</v>
      </c>
      <c r="P3516" s="1"/>
      <c r="Q3516" s="1"/>
      <c r="R3516" s="1"/>
      <c r="S3516" s="1"/>
      <c r="T3516" s="1"/>
      <c r="U3516" s="1"/>
      <c r="V3516" s="1"/>
      <c r="W3516" s="1"/>
      <c r="X3516" s="1"/>
      <c r="Y3516" s="1"/>
      <c r="Z3516" s="1"/>
      <c r="AA3516" s="1"/>
      <c r="AB3516" s="1"/>
      <c r="AC3516" s="1"/>
      <c r="AD3516" s="1"/>
      <c r="AE3516" s="1"/>
      <c r="AF3516" s="1"/>
      <c r="AG3516" s="1"/>
      <c r="AH3516" s="1"/>
      <c r="AI3516" s="7">
        <f t="shared" si="1969"/>
        <v>0</v>
      </c>
      <c r="AJ3516" s="7">
        <f t="shared" si="1970"/>
        <v>0</v>
      </c>
      <c r="AK3516" s="7">
        <f t="shared" si="1971"/>
        <v>0</v>
      </c>
      <c r="AL3516" s="7">
        <f t="shared" si="1972"/>
        <v>0</v>
      </c>
      <c r="AM3516" s="2" t="str">
        <f t="shared" si="1973"/>
        <v>-</v>
      </c>
      <c r="AN3516" s="2" t="str">
        <f t="shared" si="1974"/>
        <v>-</v>
      </c>
      <c r="AO3516" s="2" t="str">
        <f t="shared" si="1975"/>
        <v>-</v>
      </c>
      <c r="AP3516" s="2" t="str">
        <f t="shared" si="1976"/>
        <v>-</v>
      </c>
      <c r="AQ3516" s="2"/>
      <c r="AR3516" s="182" t="str">
        <f t="shared" si="1977"/>
        <v>Douglas</v>
      </c>
      <c r="AS3516" s="182" t="s">
        <v>390</v>
      </c>
      <c r="AT3516" s="182">
        <v>2</v>
      </c>
      <c r="AV3516" s="98">
        <v>32</v>
      </c>
      <c r="AW3516" s="100">
        <v>5</v>
      </c>
      <c r="AX3516" s="106">
        <f t="shared" si="1978"/>
        <v>32005</v>
      </c>
      <c r="AZ3516" s="7" t="s">
        <v>2975</v>
      </c>
      <c r="BA3516" s="182" t="s">
        <v>1898</v>
      </c>
      <c r="BF3516" s="1"/>
      <c r="BG3516" s="1"/>
      <c r="BH3516" s="1"/>
      <c r="BI3516" s="1"/>
      <c r="BJ3516" s="1"/>
      <c r="BK3516" s="1"/>
      <c r="BL3516" s="1"/>
      <c r="BM3516" s="1"/>
      <c r="BN3516" s="1"/>
      <c r="BO3516" s="1"/>
      <c r="BP3516" s="1"/>
      <c r="BQ3516" s="1"/>
      <c r="BR3516" s="1"/>
      <c r="BS3516" s="1"/>
      <c r="BT3516" s="1"/>
      <c r="BU3516" s="1"/>
      <c r="BV3516" s="1"/>
      <c r="BW3516" s="1"/>
      <c r="BX3516" s="1"/>
      <c r="BY3516" s="1"/>
      <c r="BZ3516" s="1"/>
      <c r="CA3516" s="1"/>
      <c r="CB3516" s="1"/>
      <c r="CC3516" s="1"/>
    </row>
    <row r="3517" spans="1:81" s="182" customFormat="1" hidden="1" outlineLevel="1">
      <c r="A3517" s="182" t="s">
        <v>2521</v>
      </c>
      <c r="B3517" s="182" t="s">
        <v>390</v>
      </c>
      <c r="C3517" s="1">
        <f t="shared" si="1961"/>
        <v>0</v>
      </c>
      <c r="D3517" s="7">
        <f>IF(P3517&gt;0,RANK(P3517,(P3517:R3517,S3517:AG3517)),0)</f>
        <v>0</v>
      </c>
      <c r="E3517" s="7">
        <f>IF(Q3517&gt;0,RANK(Q3517,(P3517:R3517,S3517:AG3517)),0)</f>
        <v>0</v>
      </c>
      <c r="F3517" s="7">
        <f>IF(R3517&gt;0,RANK(R3517,(P3517:R3517,S3517:AG3517)),0)</f>
        <v>0</v>
      </c>
      <c r="G3517" s="7">
        <f>IF(S3517&gt;0,RANK(S3517,(P3517:R3517,S3517:AG3517)),0)</f>
        <v>0</v>
      </c>
      <c r="H3517" s="49" t="e">
        <f t="shared" si="1962"/>
        <v>#NUM!</v>
      </c>
      <c r="I3517" s="178" t="e">
        <f t="shared" si="1963"/>
        <v>#NUM!</v>
      </c>
      <c r="J3517" s="2"/>
      <c r="K3517" s="2" t="str">
        <f t="shared" si="1964"/>
        <v>-</v>
      </c>
      <c r="L3517" s="2" t="str">
        <f t="shared" si="1965"/>
        <v>-</v>
      </c>
      <c r="M3517" s="2" t="str">
        <f t="shared" si="1966"/>
        <v>-</v>
      </c>
      <c r="N3517" s="2" t="str">
        <f t="shared" si="1967"/>
        <v>-</v>
      </c>
      <c r="O3517" s="2" t="str">
        <f t="shared" si="1968"/>
        <v>-</v>
      </c>
      <c r="P3517" s="1"/>
      <c r="Q3517" s="1"/>
      <c r="R3517" s="1"/>
      <c r="S3517" s="1"/>
      <c r="T3517" s="1"/>
      <c r="U3517" s="1"/>
      <c r="V3517" s="1"/>
      <c r="W3517" s="1"/>
      <c r="X3517" s="1"/>
      <c r="Y3517" s="1"/>
      <c r="Z3517" s="1"/>
      <c r="AA3517" s="1"/>
      <c r="AB3517" s="1"/>
      <c r="AC3517" s="1"/>
      <c r="AD3517" s="1"/>
      <c r="AE3517" s="1"/>
      <c r="AF3517" s="1"/>
      <c r="AG3517" s="1"/>
      <c r="AH3517" s="1"/>
      <c r="AI3517" s="7">
        <f t="shared" si="1969"/>
        <v>0</v>
      </c>
      <c r="AJ3517" s="7">
        <f t="shared" si="1970"/>
        <v>0</v>
      </c>
      <c r="AK3517" s="7">
        <f t="shared" si="1971"/>
        <v>0</v>
      </c>
      <c r="AL3517" s="7">
        <f t="shared" si="1972"/>
        <v>0</v>
      </c>
      <c r="AM3517" s="2" t="str">
        <f t="shared" si="1973"/>
        <v>-</v>
      </c>
      <c r="AN3517" s="2" t="str">
        <f t="shared" si="1974"/>
        <v>-</v>
      </c>
      <c r="AO3517" s="2" t="str">
        <f t="shared" si="1975"/>
        <v>-</v>
      </c>
      <c r="AP3517" s="2" t="str">
        <f t="shared" si="1976"/>
        <v>-</v>
      </c>
      <c r="AQ3517" s="2"/>
      <c r="AR3517" s="182" t="str">
        <f t="shared" si="1977"/>
        <v>Elko</v>
      </c>
      <c r="AS3517" s="182" t="s">
        <v>390</v>
      </c>
      <c r="AT3517" s="182">
        <v>2</v>
      </c>
      <c r="AV3517" s="98">
        <v>32</v>
      </c>
      <c r="AW3517" s="100">
        <v>7</v>
      </c>
      <c r="AX3517" s="106">
        <f t="shared" si="1978"/>
        <v>32007</v>
      </c>
      <c r="AZ3517" s="7" t="s">
        <v>2975</v>
      </c>
      <c r="BA3517" s="182" t="s">
        <v>1898</v>
      </c>
      <c r="BF3517" s="1"/>
      <c r="BG3517" s="1"/>
      <c r="BH3517" s="1"/>
      <c r="BI3517" s="1"/>
      <c r="BJ3517" s="1"/>
      <c r="BK3517" s="1"/>
      <c r="BL3517" s="1"/>
      <c r="BM3517" s="1"/>
      <c r="BN3517" s="1"/>
      <c r="BO3517" s="1"/>
      <c r="BP3517" s="1"/>
      <c r="BQ3517" s="1"/>
      <c r="BR3517" s="1"/>
      <c r="BS3517" s="1"/>
      <c r="BT3517" s="1"/>
      <c r="BU3517" s="1"/>
      <c r="BV3517" s="1"/>
      <c r="BW3517" s="1"/>
      <c r="BX3517" s="1"/>
      <c r="BY3517" s="1"/>
      <c r="BZ3517" s="1"/>
      <c r="CA3517" s="1"/>
      <c r="CB3517" s="1"/>
      <c r="CC3517" s="1"/>
    </row>
    <row r="3518" spans="1:81" s="182" customFormat="1" hidden="1" outlineLevel="1">
      <c r="A3518" s="182" t="s">
        <v>3292</v>
      </c>
      <c r="B3518" s="182" t="s">
        <v>390</v>
      </c>
      <c r="C3518" s="1">
        <f t="shared" si="1961"/>
        <v>0</v>
      </c>
      <c r="D3518" s="7">
        <f>IF(P3518&gt;0,RANK(P3518,(P3518:R3518,S3518:AG3518)),0)</f>
        <v>0</v>
      </c>
      <c r="E3518" s="7">
        <f>IF(Q3518&gt;0,RANK(Q3518,(P3518:R3518,S3518:AG3518)),0)</f>
        <v>0</v>
      </c>
      <c r="F3518" s="7">
        <f>IF(R3518&gt;0,RANK(R3518,(P3518:R3518,S3518:AG3518)),0)</f>
        <v>0</v>
      </c>
      <c r="G3518" s="7">
        <f>IF(S3518&gt;0,RANK(S3518,(P3518:R3518,S3518:AG3518)),0)</f>
        <v>0</v>
      </c>
      <c r="H3518" s="49" t="e">
        <f t="shared" si="1962"/>
        <v>#NUM!</v>
      </c>
      <c r="I3518" s="178" t="e">
        <f t="shared" si="1963"/>
        <v>#NUM!</v>
      </c>
      <c r="J3518" s="2"/>
      <c r="K3518" s="2" t="str">
        <f t="shared" si="1964"/>
        <v>-</v>
      </c>
      <c r="L3518" s="2" t="str">
        <f t="shared" si="1965"/>
        <v>-</v>
      </c>
      <c r="M3518" s="2" t="str">
        <f t="shared" si="1966"/>
        <v>-</v>
      </c>
      <c r="N3518" s="2" t="str">
        <f t="shared" si="1967"/>
        <v>-</v>
      </c>
      <c r="O3518" s="2" t="str">
        <f t="shared" si="1968"/>
        <v>-</v>
      </c>
      <c r="P3518" s="1"/>
      <c r="Q3518" s="1"/>
      <c r="R3518" s="1"/>
      <c r="S3518" s="1"/>
      <c r="T3518" s="1"/>
      <c r="U3518" s="1"/>
      <c r="V3518" s="1"/>
      <c r="W3518" s="1"/>
      <c r="X3518" s="1"/>
      <c r="Y3518" s="1"/>
      <c r="Z3518" s="1"/>
      <c r="AA3518" s="1"/>
      <c r="AB3518" s="1"/>
      <c r="AC3518" s="1"/>
      <c r="AD3518" s="1"/>
      <c r="AE3518" s="1"/>
      <c r="AF3518" s="1"/>
      <c r="AG3518" s="1"/>
      <c r="AH3518" s="1"/>
      <c r="AI3518" s="7">
        <f t="shared" si="1969"/>
        <v>0</v>
      </c>
      <c r="AJ3518" s="7">
        <f t="shared" si="1970"/>
        <v>0</v>
      </c>
      <c r="AK3518" s="7">
        <f t="shared" si="1971"/>
        <v>0</v>
      </c>
      <c r="AL3518" s="7">
        <f t="shared" si="1972"/>
        <v>0</v>
      </c>
      <c r="AM3518" s="2" t="str">
        <f t="shared" si="1973"/>
        <v>-</v>
      </c>
      <c r="AN3518" s="2" t="str">
        <f t="shared" si="1974"/>
        <v>-</v>
      </c>
      <c r="AO3518" s="2" t="str">
        <f t="shared" si="1975"/>
        <v>-</v>
      </c>
      <c r="AP3518" s="2" t="str">
        <f t="shared" si="1976"/>
        <v>-</v>
      </c>
      <c r="AQ3518" s="2"/>
      <c r="AR3518" s="182" t="str">
        <f t="shared" si="1977"/>
        <v>Esmeralda</v>
      </c>
      <c r="AS3518" s="182" t="s">
        <v>390</v>
      </c>
      <c r="AT3518" s="182">
        <v>4</v>
      </c>
      <c r="AV3518" s="98">
        <v>32</v>
      </c>
      <c r="AW3518" s="100">
        <v>9</v>
      </c>
      <c r="AX3518" s="106">
        <f t="shared" si="1978"/>
        <v>32009</v>
      </c>
      <c r="AZ3518" s="7" t="s">
        <v>2975</v>
      </c>
      <c r="BA3518" s="182" t="s">
        <v>1898</v>
      </c>
      <c r="BF3518" s="1"/>
      <c r="BG3518" s="1"/>
      <c r="BH3518" s="1"/>
      <c r="BI3518" s="1"/>
      <c r="BJ3518" s="1"/>
      <c r="BK3518" s="1"/>
      <c r="BL3518" s="1"/>
      <c r="BM3518" s="1"/>
      <c r="BN3518" s="1"/>
      <c r="BO3518" s="1"/>
      <c r="BP3518" s="1"/>
      <c r="BQ3518" s="1"/>
      <c r="BR3518" s="1"/>
      <c r="BS3518" s="1"/>
      <c r="BT3518" s="1"/>
      <c r="BU3518" s="1"/>
      <c r="BV3518" s="1"/>
      <c r="BW3518" s="1"/>
      <c r="BX3518" s="1"/>
      <c r="BY3518" s="1"/>
      <c r="BZ3518" s="1"/>
      <c r="CA3518" s="1"/>
      <c r="CB3518" s="1"/>
      <c r="CC3518" s="1"/>
    </row>
    <row r="3519" spans="1:81" s="182" customFormat="1" hidden="1" outlineLevel="1">
      <c r="A3519" s="182" t="s">
        <v>831</v>
      </c>
      <c r="B3519" s="182" t="s">
        <v>390</v>
      </c>
      <c r="C3519" s="1">
        <f t="shared" si="1961"/>
        <v>0</v>
      </c>
      <c r="D3519" s="7">
        <f>IF(P3519&gt;0,RANK(P3519,(P3519:R3519,S3519:AG3519)),0)</f>
        <v>0</v>
      </c>
      <c r="E3519" s="7">
        <f>IF(Q3519&gt;0,RANK(Q3519,(P3519:R3519,S3519:AG3519)),0)</f>
        <v>0</v>
      </c>
      <c r="F3519" s="7">
        <f>IF(R3519&gt;0,RANK(R3519,(P3519:R3519,S3519:AG3519)),0)</f>
        <v>0</v>
      </c>
      <c r="G3519" s="7">
        <f>IF(S3519&gt;0,RANK(S3519,(P3519:R3519,S3519:AG3519)),0)</f>
        <v>0</v>
      </c>
      <c r="H3519" s="49" t="e">
        <f t="shared" si="1962"/>
        <v>#NUM!</v>
      </c>
      <c r="I3519" s="178" t="e">
        <f t="shared" si="1963"/>
        <v>#NUM!</v>
      </c>
      <c r="J3519" s="2"/>
      <c r="K3519" s="2" t="str">
        <f t="shared" si="1964"/>
        <v>-</v>
      </c>
      <c r="L3519" s="2" t="str">
        <f t="shared" si="1965"/>
        <v>-</v>
      </c>
      <c r="M3519" s="2" t="str">
        <f t="shared" si="1966"/>
        <v>-</v>
      </c>
      <c r="N3519" s="2" t="str">
        <f t="shared" si="1967"/>
        <v>-</v>
      </c>
      <c r="O3519" s="2" t="str">
        <f t="shared" si="1968"/>
        <v>-</v>
      </c>
      <c r="P3519" s="1"/>
      <c r="Q3519" s="1"/>
      <c r="R3519" s="1"/>
      <c r="S3519" s="1"/>
      <c r="T3519" s="1"/>
      <c r="U3519" s="1"/>
      <c r="V3519" s="1"/>
      <c r="W3519" s="1"/>
      <c r="X3519" s="1"/>
      <c r="Y3519" s="1"/>
      <c r="Z3519" s="1"/>
      <c r="AA3519" s="1"/>
      <c r="AB3519" s="1"/>
      <c r="AC3519" s="1"/>
      <c r="AD3519" s="1"/>
      <c r="AE3519" s="1"/>
      <c r="AF3519" s="1"/>
      <c r="AG3519" s="1"/>
      <c r="AH3519" s="1"/>
      <c r="AI3519" s="7">
        <f t="shared" si="1969"/>
        <v>0</v>
      </c>
      <c r="AJ3519" s="7">
        <f t="shared" si="1970"/>
        <v>0</v>
      </c>
      <c r="AK3519" s="7">
        <f t="shared" si="1971"/>
        <v>0</v>
      </c>
      <c r="AL3519" s="7">
        <f t="shared" si="1972"/>
        <v>0</v>
      </c>
      <c r="AM3519" s="2" t="str">
        <f t="shared" si="1973"/>
        <v>-</v>
      </c>
      <c r="AN3519" s="2" t="str">
        <f t="shared" si="1974"/>
        <v>-</v>
      </c>
      <c r="AO3519" s="2" t="str">
        <f t="shared" si="1975"/>
        <v>-</v>
      </c>
      <c r="AP3519" s="2" t="str">
        <f t="shared" si="1976"/>
        <v>-</v>
      </c>
      <c r="AQ3519" s="2"/>
      <c r="AR3519" s="182" t="str">
        <f t="shared" si="1977"/>
        <v>Eureka</v>
      </c>
      <c r="AS3519" s="182" t="s">
        <v>390</v>
      </c>
      <c r="AT3519" s="182">
        <v>2</v>
      </c>
      <c r="AV3519" s="98">
        <v>32</v>
      </c>
      <c r="AW3519" s="100">
        <v>11</v>
      </c>
      <c r="AX3519" s="106">
        <f t="shared" si="1978"/>
        <v>32011</v>
      </c>
      <c r="AZ3519" s="7" t="s">
        <v>2975</v>
      </c>
      <c r="BA3519" s="182" t="s">
        <v>1898</v>
      </c>
      <c r="BF3519" s="1"/>
      <c r="BG3519" s="1"/>
      <c r="BH3519" s="1"/>
      <c r="BI3519" s="1"/>
      <c r="BJ3519" s="1"/>
      <c r="BK3519" s="1"/>
      <c r="BL3519" s="1"/>
      <c r="BM3519" s="1"/>
      <c r="BN3519" s="1"/>
      <c r="BO3519" s="1"/>
      <c r="BP3519" s="1"/>
      <c r="BQ3519" s="1"/>
      <c r="BR3519" s="1"/>
      <c r="BS3519" s="1"/>
      <c r="BT3519" s="1"/>
      <c r="BU3519" s="1"/>
      <c r="BV3519" s="1"/>
      <c r="BW3519" s="1"/>
      <c r="BX3519" s="1"/>
      <c r="BY3519" s="1"/>
      <c r="BZ3519" s="1"/>
      <c r="CA3519" s="1"/>
      <c r="CB3519" s="1"/>
      <c r="CC3519" s="1"/>
    </row>
    <row r="3520" spans="1:81" s="182" customFormat="1" hidden="1" outlineLevel="1">
      <c r="A3520" s="182" t="s">
        <v>1716</v>
      </c>
      <c r="B3520" s="182" t="s">
        <v>390</v>
      </c>
      <c r="C3520" s="1">
        <f t="shared" si="1961"/>
        <v>0</v>
      </c>
      <c r="D3520" s="7">
        <f>IF(P3520&gt;0,RANK(P3520,(P3520:R3520,S3520:AG3520)),0)</f>
        <v>0</v>
      </c>
      <c r="E3520" s="7">
        <f>IF(Q3520&gt;0,RANK(Q3520,(P3520:R3520,S3520:AG3520)),0)</f>
        <v>0</v>
      </c>
      <c r="F3520" s="7">
        <f>IF(R3520&gt;0,RANK(R3520,(P3520:R3520,S3520:AG3520)),0)</f>
        <v>0</v>
      </c>
      <c r="G3520" s="7">
        <f>IF(S3520&gt;0,RANK(S3520,(P3520:R3520,S3520:AG3520)),0)</f>
        <v>0</v>
      </c>
      <c r="H3520" s="49" t="e">
        <f t="shared" si="1962"/>
        <v>#NUM!</v>
      </c>
      <c r="I3520" s="178" t="e">
        <f t="shared" si="1963"/>
        <v>#NUM!</v>
      </c>
      <c r="J3520" s="2"/>
      <c r="K3520" s="2" t="str">
        <f t="shared" si="1964"/>
        <v>-</v>
      </c>
      <c r="L3520" s="2" t="str">
        <f t="shared" si="1965"/>
        <v>-</v>
      </c>
      <c r="M3520" s="2" t="str">
        <f t="shared" si="1966"/>
        <v>-</v>
      </c>
      <c r="N3520" s="2" t="str">
        <f t="shared" si="1967"/>
        <v>-</v>
      </c>
      <c r="O3520" s="2" t="str">
        <f t="shared" si="1968"/>
        <v>-</v>
      </c>
      <c r="P3520" s="1"/>
      <c r="Q3520" s="1"/>
      <c r="R3520" s="1"/>
      <c r="S3520" s="1"/>
      <c r="T3520" s="1"/>
      <c r="U3520" s="1"/>
      <c r="V3520" s="1"/>
      <c r="W3520" s="1"/>
      <c r="X3520" s="1"/>
      <c r="Y3520" s="1"/>
      <c r="Z3520" s="1"/>
      <c r="AA3520" s="1"/>
      <c r="AB3520" s="1"/>
      <c r="AC3520" s="1"/>
      <c r="AD3520" s="1"/>
      <c r="AE3520" s="1"/>
      <c r="AF3520" s="1"/>
      <c r="AG3520" s="1"/>
      <c r="AH3520" s="1"/>
      <c r="AI3520" s="7">
        <f t="shared" si="1969"/>
        <v>0</v>
      </c>
      <c r="AJ3520" s="7">
        <f t="shared" si="1970"/>
        <v>0</v>
      </c>
      <c r="AK3520" s="7">
        <f t="shared" si="1971"/>
        <v>0</v>
      </c>
      <c r="AL3520" s="7">
        <f t="shared" si="1972"/>
        <v>0</v>
      </c>
      <c r="AM3520" s="2" t="str">
        <f t="shared" si="1973"/>
        <v>-</v>
      </c>
      <c r="AN3520" s="2" t="str">
        <f t="shared" si="1974"/>
        <v>-</v>
      </c>
      <c r="AO3520" s="2" t="str">
        <f t="shared" si="1975"/>
        <v>-</v>
      </c>
      <c r="AP3520" s="2" t="str">
        <f t="shared" si="1976"/>
        <v>-</v>
      </c>
      <c r="AQ3520" s="2"/>
      <c r="AR3520" s="182" t="str">
        <f t="shared" si="1977"/>
        <v>Humboldt</v>
      </c>
      <c r="AS3520" s="182" t="s">
        <v>390</v>
      </c>
      <c r="AT3520" s="182">
        <v>2</v>
      </c>
      <c r="AV3520" s="98">
        <v>32</v>
      </c>
      <c r="AW3520" s="100">
        <v>13</v>
      </c>
      <c r="AX3520" s="106">
        <f t="shared" si="1978"/>
        <v>32013</v>
      </c>
      <c r="AZ3520" s="7" t="s">
        <v>2975</v>
      </c>
      <c r="BA3520" s="182" t="s">
        <v>1898</v>
      </c>
      <c r="BF3520" s="1"/>
      <c r="BG3520" s="1"/>
      <c r="BH3520" s="1"/>
      <c r="BI3520" s="1"/>
      <c r="BJ3520" s="1"/>
      <c r="BK3520" s="1"/>
      <c r="BL3520" s="1"/>
      <c r="BM3520" s="1"/>
      <c r="BN3520" s="1"/>
      <c r="BO3520" s="1"/>
      <c r="BP3520" s="1"/>
      <c r="BQ3520" s="1"/>
      <c r="BR3520" s="1"/>
      <c r="BS3520" s="1"/>
      <c r="BT3520" s="1"/>
      <c r="BU3520" s="1"/>
      <c r="BV3520" s="1"/>
      <c r="BW3520" s="1"/>
      <c r="BX3520" s="1"/>
      <c r="BY3520" s="1"/>
      <c r="BZ3520" s="1"/>
      <c r="CA3520" s="1"/>
      <c r="CB3520" s="1"/>
      <c r="CC3520" s="1"/>
    </row>
    <row r="3521" spans="1:81" s="182" customFormat="1" hidden="1" outlineLevel="1">
      <c r="A3521" s="182" t="s">
        <v>572</v>
      </c>
      <c r="B3521" s="182" t="s">
        <v>390</v>
      </c>
      <c r="C3521" s="1">
        <f t="shared" si="1961"/>
        <v>0</v>
      </c>
      <c r="D3521" s="7">
        <f>IF(P3521&gt;0,RANK(P3521,(P3521:R3521,S3521:AG3521)),0)</f>
        <v>0</v>
      </c>
      <c r="E3521" s="7">
        <f>IF(Q3521&gt;0,RANK(Q3521,(P3521:R3521,S3521:AG3521)),0)</f>
        <v>0</v>
      </c>
      <c r="F3521" s="7">
        <f>IF(R3521&gt;0,RANK(R3521,(P3521:R3521,S3521:AG3521)),0)</f>
        <v>0</v>
      </c>
      <c r="G3521" s="7">
        <f>IF(S3521&gt;0,RANK(S3521,(P3521:R3521,S3521:AG3521)),0)</f>
        <v>0</v>
      </c>
      <c r="H3521" s="49" t="e">
        <f t="shared" si="1962"/>
        <v>#NUM!</v>
      </c>
      <c r="I3521" s="178" t="e">
        <f t="shared" si="1963"/>
        <v>#NUM!</v>
      </c>
      <c r="J3521" s="2"/>
      <c r="K3521" s="2" t="str">
        <f t="shared" si="1964"/>
        <v>-</v>
      </c>
      <c r="L3521" s="2" t="str">
        <f t="shared" si="1965"/>
        <v>-</v>
      </c>
      <c r="M3521" s="2" t="str">
        <f t="shared" si="1966"/>
        <v>-</v>
      </c>
      <c r="N3521" s="2" t="str">
        <f t="shared" si="1967"/>
        <v>-</v>
      </c>
      <c r="O3521" s="2" t="str">
        <f t="shared" si="1968"/>
        <v>-</v>
      </c>
      <c r="P3521" s="1"/>
      <c r="Q3521" s="1"/>
      <c r="R3521" s="1"/>
      <c r="S3521" s="1"/>
      <c r="T3521" s="1"/>
      <c r="U3521" s="1"/>
      <c r="V3521" s="1"/>
      <c r="W3521" s="1"/>
      <c r="X3521" s="1"/>
      <c r="Y3521" s="1"/>
      <c r="Z3521" s="1"/>
      <c r="AA3521" s="1"/>
      <c r="AB3521" s="1"/>
      <c r="AC3521" s="1"/>
      <c r="AD3521" s="1"/>
      <c r="AE3521" s="1"/>
      <c r="AF3521" s="1"/>
      <c r="AG3521" s="1"/>
      <c r="AH3521" s="1"/>
      <c r="AI3521" s="7">
        <f t="shared" si="1969"/>
        <v>0</v>
      </c>
      <c r="AJ3521" s="7">
        <f t="shared" si="1970"/>
        <v>0</v>
      </c>
      <c r="AK3521" s="7">
        <f t="shared" si="1971"/>
        <v>0</v>
      </c>
      <c r="AL3521" s="7">
        <f t="shared" si="1972"/>
        <v>0</v>
      </c>
      <c r="AM3521" s="2" t="str">
        <f t="shared" si="1973"/>
        <v>-</v>
      </c>
      <c r="AN3521" s="2" t="str">
        <f t="shared" si="1974"/>
        <v>-</v>
      </c>
      <c r="AO3521" s="2" t="str">
        <f t="shared" si="1975"/>
        <v>-</v>
      </c>
      <c r="AP3521" s="2" t="str">
        <f t="shared" si="1976"/>
        <v>-</v>
      </c>
      <c r="AQ3521" s="2"/>
      <c r="AR3521" s="182" t="str">
        <f t="shared" si="1977"/>
        <v>Lander</v>
      </c>
      <c r="AS3521" s="182" t="s">
        <v>390</v>
      </c>
      <c r="AT3521" s="182">
        <v>2</v>
      </c>
      <c r="AV3521" s="98">
        <v>32</v>
      </c>
      <c r="AW3521" s="100">
        <v>15</v>
      </c>
      <c r="AX3521" s="106">
        <f t="shared" si="1978"/>
        <v>32015</v>
      </c>
      <c r="AZ3521" s="7" t="s">
        <v>2975</v>
      </c>
      <c r="BA3521" s="182" t="s">
        <v>1898</v>
      </c>
      <c r="BF3521" s="1"/>
      <c r="BG3521" s="1"/>
      <c r="BH3521" s="1"/>
      <c r="BI3521" s="1"/>
      <c r="BJ3521" s="1"/>
      <c r="BK3521" s="1"/>
      <c r="BL3521" s="1"/>
      <c r="BM3521" s="1"/>
      <c r="BN3521" s="1"/>
      <c r="BO3521" s="1"/>
      <c r="BP3521" s="1"/>
      <c r="BQ3521" s="1"/>
      <c r="BR3521" s="1"/>
      <c r="BS3521" s="1"/>
      <c r="BT3521" s="1"/>
      <c r="BU3521" s="1"/>
      <c r="BV3521" s="1"/>
      <c r="BW3521" s="1"/>
      <c r="BX3521" s="1"/>
      <c r="BY3521" s="1"/>
      <c r="BZ3521" s="1"/>
      <c r="CA3521" s="1"/>
      <c r="CB3521" s="1"/>
      <c r="CC3521" s="1"/>
    </row>
    <row r="3522" spans="1:81" s="182" customFormat="1" hidden="1" outlineLevel="1">
      <c r="A3522" s="182" t="s">
        <v>227</v>
      </c>
      <c r="B3522" s="182" t="s">
        <v>390</v>
      </c>
      <c r="C3522" s="1">
        <f t="shared" si="1961"/>
        <v>0</v>
      </c>
      <c r="D3522" s="7">
        <f>IF(P3522&gt;0,RANK(P3522,(P3522:R3522,S3522:AG3522)),0)</f>
        <v>0</v>
      </c>
      <c r="E3522" s="7">
        <f>IF(Q3522&gt;0,RANK(Q3522,(P3522:R3522,S3522:AG3522)),0)</f>
        <v>0</v>
      </c>
      <c r="F3522" s="7">
        <f>IF(R3522&gt;0,RANK(R3522,(P3522:R3522,S3522:AG3522)),0)</f>
        <v>0</v>
      </c>
      <c r="G3522" s="7">
        <f>IF(S3522&gt;0,RANK(S3522,(P3522:R3522,S3522:AG3522)),0)</f>
        <v>0</v>
      </c>
      <c r="H3522" s="49" t="e">
        <f t="shared" si="1962"/>
        <v>#NUM!</v>
      </c>
      <c r="I3522" s="178" t="e">
        <f t="shared" si="1963"/>
        <v>#NUM!</v>
      </c>
      <c r="J3522" s="2"/>
      <c r="K3522" s="2" t="str">
        <f t="shared" si="1964"/>
        <v>-</v>
      </c>
      <c r="L3522" s="2" t="str">
        <f t="shared" si="1965"/>
        <v>-</v>
      </c>
      <c r="M3522" s="2" t="str">
        <f t="shared" si="1966"/>
        <v>-</v>
      </c>
      <c r="N3522" s="2" t="str">
        <f t="shared" si="1967"/>
        <v>-</v>
      </c>
      <c r="O3522" s="2" t="str">
        <f t="shared" si="1968"/>
        <v>-</v>
      </c>
      <c r="P3522" s="1"/>
      <c r="Q3522" s="1"/>
      <c r="R3522" s="1"/>
      <c r="S3522" s="1"/>
      <c r="T3522" s="1"/>
      <c r="U3522" s="1"/>
      <c r="V3522" s="1"/>
      <c r="W3522" s="1"/>
      <c r="X3522" s="1"/>
      <c r="Y3522" s="1"/>
      <c r="Z3522" s="1"/>
      <c r="AA3522" s="1"/>
      <c r="AB3522" s="1"/>
      <c r="AC3522" s="1"/>
      <c r="AD3522" s="1"/>
      <c r="AE3522" s="1"/>
      <c r="AF3522" s="1"/>
      <c r="AG3522" s="1"/>
      <c r="AH3522" s="1"/>
      <c r="AI3522" s="7">
        <f t="shared" si="1969"/>
        <v>0</v>
      </c>
      <c r="AJ3522" s="7">
        <f t="shared" si="1970"/>
        <v>0</v>
      </c>
      <c r="AK3522" s="7">
        <f t="shared" si="1971"/>
        <v>0</v>
      </c>
      <c r="AL3522" s="7">
        <f t="shared" si="1972"/>
        <v>0</v>
      </c>
      <c r="AM3522" s="2" t="str">
        <f t="shared" si="1973"/>
        <v>-</v>
      </c>
      <c r="AN3522" s="2" t="str">
        <f t="shared" si="1974"/>
        <v>-</v>
      </c>
      <c r="AO3522" s="2" t="str">
        <f t="shared" si="1975"/>
        <v>-</v>
      </c>
      <c r="AP3522" s="2" t="str">
        <f t="shared" si="1976"/>
        <v>-</v>
      </c>
      <c r="AQ3522" s="2"/>
      <c r="AR3522" s="182" t="str">
        <f t="shared" si="1977"/>
        <v>Lincoln</v>
      </c>
      <c r="AS3522" s="182" t="s">
        <v>390</v>
      </c>
      <c r="AT3522" s="182">
        <v>4</v>
      </c>
      <c r="AV3522" s="98">
        <v>32</v>
      </c>
      <c r="AW3522" s="100">
        <v>17</v>
      </c>
      <c r="AX3522" s="106">
        <f t="shared" si="1978"/>
        <v>32017</v>
      </c>
      <c r="AZ3522" s="7" t="s">
        <v>2975</v>
      </c>
      <c r="BA3522" s="182" t="s">
        <v>1898</v>
      </c>
      <c r="BF3522" s="1"/>
      <c r="BG3522" s="1"/>
      <c r="BH3522" s="1"/>
      <c r="BI3522" s="1"/>
      <c r="BJ3522" s="1"/>
      <c r="BK3522" s="1"/>
      <c r="BL3522" s="1"/>
      <c r="BM3522" s="1"/>
      <c r="BN3522" s="1"/>
      <c r="BO3522" s="1"/>
      <c r="BP3522" s="1"/>
      <c r="BQ3522" s="1"/>
      <c r="BR3522" s="1"/>
      <c r="BS3522" s="1"/>
      <c r="BT3522" s="1"/>
      <c r="BU3522" s="1"/>
      <c r="BV3522" s="1"/>
      <c r="BW3522" s="1"/>
      <c r="BX3522" s="1"/>
      <c r="BY3522" s="1"/>
      <c r="BZ3522" s="1"/>
      <c r="CA3522" s="1"/>
      <c r="CB3522" s="1"/>
      <c r="CC3522" s="1"/>
    </row>
    <row r="3523" spans="1:81" s="182" customFormat="1" hidden="1" outlineLevel="1">
      <c r="A3523" s="182" t="s">
        <v>657</v>
      </c>
      <c r="B3523" s="182" t="s">
        <v>390</v>
      </c>
      <c r="C3523" s="1">
        <f t="shared" si="1961"/>
        <v>0</v>
      </c>
      <c r="D3523" s="7">
        <f>IF(P3523&gt;0,RANK(P3523,(P3523:R3523,S3523:AG3523)),0)</f>
        <v>0</v>
      </c>
      <c r="E3523" s="7">
        <f>IF(Q3523&gt;0,RANK(Q3523,(P3523:R3523,S3523:AG3523)),0)</f>
        <v>0</v>
      </c>
      <c r="F3523" s="7">
        <f>IF(R3523&gt;0,RANK(R3523,(P3523:R3523,S3523:AG3523)),0)</f>
        <v>0</v>
      </c>
      <c r="G3523" s="7">
        <f>IF(S3523&gt;0,RANK(S3523,(P3523:R3523,S3523:AG3523)),0)</f>
        <v>0</v>
      </c>
      <c r="H3523" s="49" t="e">
        <f t="shared" si="1962"/>
        <v>#NUM!</v>
      </c>
      <c r="I3523" s="178" t="e">
        <f t="shared" si="1963"/>
        <v>#NUM!</v>
      </c>
      <c r="J3523" s="2"/>
      <c r="K3523" s="2" t="str">
        <f t="shared" si="1964"/>
        <v>-</v>
      </c>
      <c r="L3523" s="2" t="str">
        <f t="shared" si="1965"/>
        <v>-</v>
      </c>
      <c r="M3523" s="2" t="str">
        <f t="shared" si="1966"/>
        <v>-</v>
      </c>
      <c r="N3523" s="2" t="str">
        <f t="shared" si="1967"/>
        <v>-</v>
      </c>
      <c r="O3523" s="2" t="str">
        <f t="shared" si="1968"/>
        <v>-</v>
      </c>
      <c r="P3523" s="1"/>
      <c r="Q3523" s="1"/>
      <c r="R3523" s="1"/>
      <c r="S3523" s="1"/>
      <c r="T3523" s="1"/>
      <c r="U3523" s="1"/>
      <c r="V3523" s="1"/>
      <c r="W3523" s="1"/>
      <c r="X3523" s="1"/>
      <c r="Y3523" s="1"/>
      <c r="Z3523" s="1"/>
      <c r="AA3523" s="1"/>
      <c r="AB3523" s="1"/>
      <c r="AC3523" s="1"/>
      <c r="AD3523" s="1"/>
      <c r="AE3523" s="1"/>
      <c r="AF3523" s="1"/>
      <c r="AG3523" s="1"/>
      <c r="AH3523" s="1"/>
      <c r="AI3523" s="7">
        <f t="shared" si="1969"/>
        <v>0</v>
      </c>
      <c r="AJ3523" s="7">
        <f t="shared" si="1970"/>
        <v>0</v>
      </c>
      <c r="AK3523" s="7">
        <f t="shared" si="1971"/>
        <v>0</v>
      </c>
      <c r="AL3523" s="7">
        <f t="shared" si="1972"/>
        <v>0</v>
      </c>
      <c r="AM3523" s="2" t="str">
        <f t="shared" si="1973"/>
        <v>-</v>
      </c>
      <c r="AN3523" s="2" t="str">
        <f t="shared" si="1974"/>
        <v>-</v>
      </c>
      <c r="AO3523" s="2" t="str">
        <f t="shared" si="1975"/>
        <v>-</v>
      </c>
      <c r="AP3523" s="2" t="str">
        <f t="shared" si="1976"/>
        <v>-</v>
      </c>
      <c r="AQ3523" s="2"/>
      <c r="AR3523" s="182" t="str">
        <f t="shared" si="1977"/>
        <v>Lyon</v>
      </c>
      <c r="AS3523" s="182" t="s">
        <v>390</v>
      </c>
      <c r="AV3523" s="98">
        <v>32</v>
      </c>
      <c r="AW3523" s="100">
        <v>19</v>
      </c>
      <c r="AX3523" s="106">
        <f t="shared" si="1978"/>
        <v>32019</v>
      </c>
      <c r="AZ3523" s="7" t="s">
        <v>2975</v>
      </c>
      <c r="BA3523" s="182" t="s">
        <v>1898</v>
      </c>
      <c r="BF3523" s="1"/>
      <c r="BG3523" s="1"/>
      <c r="BH3523" s="1"/>
      <c r="BI3523" s="1"/>
      <c r="BJ3523" s="1"/>
      <c r="BK3523" s="1"/>
      <c r="BL3523" s="1"/>
      <c r="BM3523" s="1"/>
      <c r="BN3523" s="1"/>
      <c r="BO3523" s="1"/>
      <c r="BP3523" s="1"/>
      <c r="BQ3523" s="1"/>
      <c r="BR3523" s="1"/>
      <c r="BS3523" s="1"/>
      <c r="BT3523" s="1"/>
      <c r="BU3523" s="1"/>
      <c r="BV3523" s="1"/>
      <c r="BW3523" s="1"/>
      <c r="BX3523" s="1"/>
      <c r="BY3523" s="1"/>
      <c r="BZ3523" s="1"/>
      <c r="CA3523" s="1"/>
      <c r="CB3523" s="1"/>
      <c r="CC3523" s="1"/>
    </row>
    <row r="3524" spans="1:81" s="182" customFormat="1" hidden="1" outlineLevel="1">
      <c r="A3524" s="182" t="s">
        <v>2089</v>
      </c>
      <c r="B3524" s="182" t="s">
        <v>390</v>
      </c>
      <c r="C3524" s="1">
        <f t="shared" si="1961"/>
        <v>0</v>
      </c>
      <c r="D3524" s="7">
        <f>IF(P3524&gt;0,RANK(P3524,(P3524:R3524,S3524:AG3524)),0)</f>
        <v>0</v>
      </c>
      <c r="E3524" s="7">
        <f>IF(Q3524&gt;0,RANK(Q3524,(P3524:R3524,S3524:AG3524)),0)</f>
        <v>0</v>
      </c>
      <c r="F3524" s="7">
        <f>IF(R3524&gt;0,RANK(R3524,(P3524:R3524,S3524:AG3524)),0)</f>
        <v>0</v>
      </c>
      <c r="G3524" s="7">
        <f>IF(S3524&gt;0,RANK(S3524,(P3524:R3524,S3524:AG3524)),0)</f>
        <v>0</v>
      </c>
      <c r="H3524" s="49" t="e">
        <f t="shared" si="1962"/>
        <v>#NUM!</v>
      </c>
      <c r="I3524" s="178" t="e">
        <f t="shared" si="1963"/>
        <v>#NUM!</v>
      </c>
      <c r="J3524" s="2"/>
      <c r="K3524" s="2" t="str">
        <f t="shared" si="1964"/>
        <v>-</v>
      </c>
      <c r="L3524" s="2" t="str">
        <f t="shared" si="1965"/>
        <v>-</v>
      </c>
      <c r="M3524" s="2" t="str">
        <f t="shared" si="1966"/>
        <v>-</v>
      </c>
      <c r="N3524" s="2" t="str">
        <f t="shared" si="1967"/>
        <v>-</v>
      </c>
      <c r="O3524" s="2" t="str">
        <f t="shared" si="1968"/>
        <v>-</v>
      </c>
      <c r="P3524" s="1"/>
      <c r="Q3524" s="1"/>
      <c r="R3524" s="1"/>
      <c r="S3524" s="1"/>
      <c r="T3524" s="1"/>
      <c r="U3524" s="1"/>
      <c r="V3524" s="1"/>
      <c r="W3524" s="1"/>
      <c r="X3524" s="1"/>
      <c r="Y3524" s="1"/>
      <c r="Z3524" s="1"/>
      <c r="AA3524" s="1"/>
      <c r="AB3524" s="1"/>
      <c r="AC3524" s="1"/>
      <c r="AD3524" s="1"/>
      <c r="AE3524" s="1"/>
      <c r="AF3524" s="1"/>
      <c r="AG3524" s="1"/>
      <c r="AH3524" s="1"/>
      <c r="AI3524" s="7">
        <f t="shared" si="1969"/>
        <v>0</v>
      </c>
      <c r="AJ3524" s="7">
        <f t="shared" si="1970"/>
        <v>0</v>
      </c>
      <c r="AK3524" s="7">
        <f t="shared" si="1971"/>
        <v>0</v>
      </c>
      <c r="AL3524" s="7">
        <f t="shared" si="1972"/>
        <v>0</v>
      </c>
      <c r="AM3524" s="2" t="str">
        <f t="shared" si="1973"/>
        <v>-</v>
      </c>
      <c r="AN3524" s="2" t="str">
        <f t="shared" si="1974"/>
        <v>-</v>
      </c>
      <c r="AO3524" s="2" t="str">
        <f t="shared" si="1975"/>
        <v>-</v>
      </c>
      <c r="AP3524" s="2" t="str">
        <f t="shared" si="1976"/>
        <v>-</v>
      </c>
      <c r="AQ3524" s="2"/>
      <c r="AR3524" s="182" t="str">
        <f t="shared" si="1977"/>
        <v>Mineral</v>
      </c>
      <c r="AS3524" s="182" t="s">
        <v>390</v>
      </c>
      <c r="AT3524" s="182">
        <v>4</v>
      </c>
      <c r="AV3524" s="98">
        <v>32</v>
      </c>
      <c r="AW3524" s="100">
        <v>21</v>
      </c>
      <c r="AX3524" s="106">
        <f t="shared" si="1978"/>
        <v>32021</v>
      </c>
      <c r="AZ3524" s="7" t="s">
        <v>2975</v>
      </c>
      <c r="BA3524" s="182" t="s">
        <v>1898</v>
      </c>
      <c r="BF3524" s="1"/>
      <c r="BG3524" s="1"/>
      <c r="BH3524" s="1"/>
      <c r="BI3524" s="1"/>
      <c r="BJ3524" s="1"/>
      <c r="BK3524" s="1"/>
      <c r="BL3524" s="1"/>
      <c r="BM3524" s="1"/>
      <c r="BN3524" s="1"/>
      <c r="BO3524" s="1"/>
      <c r="BP3524" s="1"/>
      <c r="BQ3524" s="1"/>
      <c r="BR3524" s="1"/>
      <c r="BS3524" s="1"/>
      <c r="BT3524" s="1"/>
      <c r="BU3524" s="1"/>
      <c r="BV3524" s="1"/>
      <c r="BW3524" s="1"/>
      <c r="BX3524" s="1"/>
      <c r="BY3524" s="1"/>
      <c r="BZ3524" s="1"/>
      <c r="CA3524" s="1"/>
      <c r="CB3524" s="1"/>
      <c r="CC3524" s="1"/>
    </row>
    <row r="3525" spans="1:81" s="182" customFormat="1" hidden="1" outlineLevel="1">
      <c r="A3525" s="182" t="s">
        <v>2651</v>
      </c>
      <c r="B3525" s="182" t="s">
        <v>390</v>
      </c>
      <c r="C3525" s="1">
        <f t="shared" si="1961"/>
        <v>0</v>
      </c>
      <c r="D3525" s="7">
        <f>IF(P3525&gt;0,RANK(P3525,(P3525:R3525,S3525:AG3525)),0)</f>
        <v>0</v>
      </c>
      <c r="E3525" s="7">
        <f>IF(Q3525&gt;0,RANK(Q3525,(P3525:R3525,S3525:AG3525)),0)</f>
        <v>0</v>
      </c>
      <c r="F3525" s="7">
        <f>IF(R3525&gt;0,RANK(R3525,(P3525:R3525,S3525:AG3525)),0)</f>
        <v>0</v>
      </c>
      <c r="G3525" s="7">
        <f>IF(S3525&gt;0,RANK(S3525,(P3525:R3525,S3525:AG3525)),0)</f>
        <v>0</v>
      </c>
      <c r="H3525" s="49" t="e">
        <f t="shared" si="1962"/>
        <v>#NUM!</v>
      </c>
      <c r="I3525" s="178" t="e">
        <f t="shared" si="1963"/>
        <v>#NUM!</v>
      </c>
      <c r="J3525" s="2"/>
      <c r="K3525" s="2" t="str">
        <f t="shared" si="1964"/>
        <v>-</v>
      </c>
      <c r="L3525" s="2" t="str">
        <f t="shared" si="1965"/>
        <v>-</v>
      </c>
      <c r="M3525" s="2" t="str">
        <f t="shared" si="1966"/>
        <v>-</v>
      </c>
      <c r="N3525" s="2" t="str">
        <f t="shared" si="1967"/>
        <v>-</v>
      </c>
      <c r="O3525" s="2" t="str">
        <f t="shared" si="1968"/>
        <v>-</v>
      </c>
      <c r="P3525" s="1"/>
      <c r="Q3525" s="1"/>
      <c r="R3525" s="1"/>
      <c r="S3525" s="1"/>
      <c r="T3525" s="1"/>
      <c r="U3525" s="1"/>
      <c r="V3525" s="1"/>
      <c r="W3525" s="1"/>
      <c r="X3525" s="1"/>
      <c r="Y3525" s="1"/>
      <c r="Z3525" s="1"/>
      <c r="AA3525" s="1"/>
      <c r="AB3525" s="1"/>
      <c r="AC3525" s="1"/>
      <c r="AD3525" s="1"/>
      <c r="AE3525" s="1"/>
      <c r="AF3525" s="1"/>
      <c r="AG3525" s="1"/>
      <c r="AH3525" s="1"/>
      <c r="AI3525" s="7">
        <f t="shared" si="1969"/>
        <v>0</v>
      </c>
      <c r="AJ3525" s="7">
        <f t="shared" si="1970"/>
        <v>0</v>
      </c>
      <c r="AK3525" s="7">
        <f t="shared" si="1971"/>
        <v>0</v>
      </c>
      <c r="AL3525" s="7">
        <f t="shared" si="1972"/>
        <v>0</v>
      </c>
      <c r="AM3525" s="2" t="str">
        <f t="shared" si="1973"/>
        <v>-</v>
      </c>
      <c r="AN3525" s="2" t="str">
        <f t="shared" si="1974"/>
        <v>-</v>
      </c>
      <c r="AO3525" s="2" t="str">
        <f t="shared" si="1975"/>
        <v>-</v>
      </c>
      <c r="AP3525" s="2" t="str">
        <f t="shared" si="1976"/>
        <v>-</v>
      </c>
      <c r="AQ3525" s="2"/>
      <c r="AR3525" s="182" t="str">
        <f t="shared" si="1977"/>
        <v>Nye</v>
      </c>
      <c r="AS3525" s="182" t="s">
        <v>390</v>
      </c>
      <c r="AT3525" s="182">
        <v>4</v>
      </c>
      <c r="AV3525" s="98">
        <v>32</v>
      </c>
      <c r="AW3525" s="100">
        <v>23</v>
      </c>
      <c r="AX3525" s="106">
        <f t="shared" si="1978"/>
        <v>32023</v>
      </c>
      <c r="AZ3525" s="7" t="s">
        <v>2975</v>
      </c>
      <c r="BA3525" s="182" t="s">
        <v>1898</v>
      </c>
      <c r="BF3525" s="1"/>
      <c r="BG3525" s="1"/>
      <c r="BH3525" s="1"/>
      <c r="BI3525" s="1"/>
      <c r="BJ3525" s="1"/>
      <c r="BK3525" s="1"/>
      <c r="BL3525" s="1"/>
      <c r="BM3525" s="1"/>
      <c r="BN3525" s="1"/>
      <c r="BO3525" s="1"/>
      <c r="BP3525" s="1"/>
      <c r="BQ3525" s="1"/>
      <c r="BR3525" s="1"/>
      <c r="BS3525" s="1"/>
      <c r="BT3525" s="1"/>
      <c r="BU3525" s="1"/>
      <c r="BV3525" s="1"/>
      <c r="BW3525" s="1"/>
      <c r="BX3525" s="1"/>
      <c r="BY3525" s="1"/>
      <c r="BZ3525" s="1"/>
      <c r="CA3525" s="1"/>
      <c r="CB3525" s="1"/>
      <c r="CC3525" s="1"/>
    </row>
    <row r="3526" spans="1:81" s="182" customFormat="1" hidden="1" outlineLevel="1">
      <c r="A3526" s="182" t="s">
        <v>2668</v>
      </c>
      <c r="B3526" s="182" t="s">
        <v>390</v>
      </c>
      <c r="C3526" s="1">
        <f t="shared" si="1961"/>
        <v>0</v>
      </c>
      <c r="D3526" s="7">
        <f>IF(P3526&gt;0,RANK(P3526,(P3526:R3526,S3526:AG3526)),0)</f>
        <v>0</v>
      </c>
      <c r="E3526" s="7">
        <f>IF(Q3526&gt;0,RANK(Q3526,(P3526:R3526,S3526:AG3526)),0)</f>
        <v>0</v>
      </c>
      <c r="F3526" s="7">
        <f>IF(R3526&gt;0,RANK(R3526,(P3526:R3526,S3526:AG3526)),0)</f>
        <v>0</v>
      </c>
      <c r="G3526" s="7">
        <f>IF(S3526&gt;0,RANK(S3526,(P3526:R3526,S3526:AG3526)),0)</f>
        <v>0</v>
      </c>
      <c r="H3526" s="49" t="e">
        <f t="shared" si="1962"/>
        <v>#NUM!</v>
      </c>
      <c r="I3526" s="178" t="e">
        <f t="shared" si="1963"/>
        <v>#NUM!</v>
      </c>
      <c r="J3526" s="2"/>
      <c r="K3526" s="2" t="str">
        <f t="shared" si="1964"/>
        <v>-</v>
      </c>
      <c r="L3526" s="2" t="str">
        <f t="shared" si="1965"/>
        <v>-</v>
      </c>
      <c r="M3526" s="2" t="str">
        <f t="shared" si="1966"/>
        <v>-</v>
      </c>
      <c r="N3526" s="2" t="str">
        <f t="shared" si="1967"/>
        <v>-</v>
      </c>
      <c r="O3526" s="2" t="str">
        <f t="shared" si="1968"/>
        <v>-</v>
      </c>
      <c r="P3526" s="1"/>
      <c r="Q3526" s="1"/>
      <c r="R3526" s="1"/>
      <c r="S3526" s="1"/>
      <c r="T3526" s="1"/>
      <c r="U3526" s="1"/>
      <c r="V3526" s="1"/>
      <c r="W3526" s="1"/>
      <c r="X3526" s="1"/>
      <c r="Y3526" s="1"/>
      <c r="Z3526" s="1"/>
      <c r="AA3526" s="1"/>
      <c r="AB3526" s="1"/>
      <c r="AC3526" s="1"/>
      <c r="AD3526" s="1"/>
      <c r="AE3526" s="1"/>
      <c r="AF3526" s="1"/>
      <c r="AG3526" s="1"/>
      <c r="AH3526" s="1"/>
      <c r="AI3526" s="7">
        <f t="shared" si="1969"/>
        <v>0</v>
      </c>
      <c r="AJ3526" s="7">
        <f t="shared" si="1970"/>
        <v>0</v>
      </c>
      <c r="AK3526" s="7">
        <f t="shared" si="1971"/>
        <v>0</v>
      </c>
      <c r="AL3526" s="7">
        <f t="shared" si="1972"/>
        <v>0</v>
      </c>
      <c r="AM3526" s="2" t="str">
        <f t="shared" si="1973"/>
        <v>-</v>
      </c>
      <c r="AN3526" s="2" t="str">
        <f t="shared" si="1974"/>
        <v>-</v>
      </c>
      <c r="AO3526" s="2" t="str">
        <f t="shared" si="1975"/>
        <v>-</v>
      </c>
      <c r="AP3526" s="2" t="str">
        <f t="shared" si="1976"/>
        <v>-</v>
      </c>
      <c r="AQ3526" s="2"/>
      <c r="AR3526" s="182" t="str">
        <f t="shared" si="1977"/>
        <v>Pershing</v>
      </c>
      <c r="AS3526" s="182" t="s">
        <v>390</v>
      </c>
      <c r="AT3526" s="182">
        <v>2</v>
      </c>
      <c r="AV3526" s="98">
        <v>32</v>
      </c>
      <c r="AW3526" s="100">
        <v>27</v>
      </c>
      <c r="AX3526" s="106">
        <f t="shared" si="1978"/>
        <v>32027</v>
      </c>
      <c r="AZ3526" s="7" t="s">
        <v>2975</v>
      </c>
      <c r="BA3526" s="182" t="s">
        <v>1898</v>
      </c>
      <c r="BF3526" s="1"/>
      <c r="BG3526" s="1"/>
      <c r="BH3526" s="1"/>
      <c r="BI3526" s="1"/>
      <c r="BJ3526" s="1"/>
      <c r="BK3526" s="1"/>
      <c r="BL3526" s="1"/>
      <c r="BM3526" s="1"/>
      <c r="BN3526" s="1"/>
      <c r="BO3526" s="1"/>
      <c r="BP3526" s="1"/>
      <c r="BQ3526" s="1"/>
      <c r="BR3526" s="1"/>
      <c r="BS3526" s="1"/>
      <c r="BT3526" s="1"/>
      <c r="BU3526" s="1"/>
      <c r="BV3526" s="1"/>
      <c r="BW3526" s="1"/>
      <c r="BX3526" s="1"/>
      <c r="BY3526" s="1"/>
      <c r="BZ3526" s="1"/>
      <c r="CA3526" s="1"/>
      <c r="CB3526" s="1"/>
      <c r="CC3526" s="1"/>
    </row>
    <row r="3527" spans="1:81" s="182" customFormat="1" hidden="1" outlineLevel="1">
      <c r="A3527" s="182" t="s">
        <v>2531</v>
      </c>
      <c r="B3527" s="182" t="s">
        <v>390</v>
      </c>
      <c r="C3527" s="1">
        <f t="shared" si="1961"/>
        <v>0</v>
      </c>
      <c r="D3527" s="7">
        <f>IF(P3527&gt;0,RANK(P3527,(P3527:R3527,S3527:AG3527)),0)</f>
        <v>0</v>
      </c>
      <c r="E3527" s="7">
        <f>IF(Q3527&gt;0,RANK(Q3527,(P3527:R3527,S3527:AG3527)),0)</f>
        <v>0</v>
      </c>
      <c r="F3527" s="7">
        <f>IF(R3527&gt;0,RANK(R3527,(P3527:R3527,S3527:AG3527)),0)</f>
        <v>0</v>
      </c>
      <c r="G3527" s="7">
        <f>IF(S3527&gt;0,RANK(S3527,(P3527:R3527,S3527:AG3527)),0)</f>
        <v>0</v>
      </c>
      <c r="H3527" s="49" t="e">
        <f t="shared" si="1962"/>
        <v>#NUM!</v>
      </c>
      <c r="I3527" s="178" t="e">
        <f t="shared" si="1963"/>
        <v>#NUM!</v>
      </c>
      <c r="J3527" s="2"/>
      <c r="K3527" s="2" t="str">
        <f t="shared" si="1964"/>
        <v>-</v>
      </c>
      <c r="L3527" s="2" t="str">
        <f t="shared" si="1965"/>
        <v>-</v>
      </c>
      <c r="M3527" s="2" t="str">
        <f t="shared" si="1966"/>
        <v>-</v>
      </c>
      <c r="N3527" s="2" t="str">
        <f t="shared" si="1967"/>
        <v>-</v>
      </c>
      <c r="O3527" s="2" t="str">
        <f t="shared" si="1968"/>
        <v>-</v>
      </c>
      <c r="P3527" s="1"/>
      <c r="Q3527" s="1"/>
      <c r="R3527" s="1"/>
      <c r="S3527" s="1"/>
      <c r="T3527" s="1"/>
      <c r="U3527" s="1"/>
      <c r="V3527" s="1"/>
      <c r="W3527" s="1"/>
      <c r="X3527" s="1"/>
      <c r="Y3527" s="1"/>
      <c r="Z3527" s="1"/>
      <c r="AA3527" s="1"/>
      <c r="AB3527" s="1"/>
      <c r="AC3527" s="1"/>
      <c r="AD3527" s="1"/>
      <c r="AE3527" s="1"/>
      <c r="AF3527" s="1"/>
      <c r="AG3527" s="1"/>
      <c r="AH3527" s="1"/>
      <c r="AI3527" s="7">
        <f t="shared" si="1969"/>
        <v>0</v>
      </c>
      <c r="AJ3527" s="7">
        <f t="shared" si="1970"/>
        <v>0</v>
      </c>
      <c r="AK3527" s="7">
        <f t="shared" si="1971"/>
        <v>0</v>
      </c>
      <c r="AL3527" s="7">
        <f t="shared" si="1972"/>
        <v>0</v>
      </c>
      <c r="AM3527" s="2" t="str">
        <f t="shared" si="1973"/>
        <v>-</v>
      </c>
      <c r="AN3527" s="2" t="str">
        <f t="shared" si="1974"/>
        <v>-</v>
      </c>
      <c r="AO3527" s="2" t="str">
        <f t="shared" si="1975"/>
        <v>-</v>
      </c>
      <c r="AP3527" s="2" t="str">
        <f t="shared" si="1976"/>
        <v>-</v>
      </c>
      <c r="AQ3527" s="2"/>
      <c r="AR3527" s="182" t="str">
        <f t="shared" si="1977"/>
        <v>Storey</v>
      </c>
      <c r="AS3527" s="182" t="s">
        <v>390</v>
      </c>
      <c r="AT3527" s="182">
        <v>2</v>
      </c>
      <c r="AV3527" s="98">
        <v>32</v>
      </c>
      <c r="AW3527" s="100">
        <v>29</v>
      </c>
      <c r="AX3527" s="106">
        <f t="shared" si="1978"/>
        <v>32029</v>
      </c>
      <c r="AZ3527" s="7" t="s">
        <v>2975</v>
      </c>
      <c r="BA3527" s="182" t="s">
        <v>1898</v>
      </c>
      <c r="BF3527" s="1"/>
      <c r="BG3527" s="1"/>
      <c r="BH3527" s="1"/>
      <c r="BI3527" s="1"/>
      <c r="BJ3527" s="1"/>
      <c r="BK3527" s="1"/>
      <c r="BL3527" s="1"/>
      <c r="BM3527" s="1"/>
      <c r="BN3527" s="1"/>
      <c r="BO3527" s="1"/>
      <c r="BP3527" s="1"/>
      <c r="BQ3527" s="1"/>
      <c r="BR3527" s="1"/>
      <c r="BS3527" s="1"/>
      <c r="BT3527" s="1"/>
      <c r="BU3527" s="1"/>
      <c r="BV3527" s="1"/>
      <c r="BW3527" s="1"/>
      <c r="BX3527" s="1"/>
      <c r="BY3527" s="1"/>
      <c r="BZ3527" s="1"/>
      <c r="CA3527" s="1"/>
      <c r="CB3527" s="1"/>
      <c r="CC3527" s="1"/>
    </row>
    <row r="3528" spans="1:81" s="182" customFormat="1" hidden="1" outlineLevel="1">
      <c r="A3528" s="182" t="s">
        <v>2735</v>
      </c>
      <c r="B3528" s="182" t="s">
        <v>390</v>
      </c>
      <c r="C3528" s="1">
        <f t="shared" si="1961"/>
        <v>0</v>
      </c>
      <c r="D3528" s="7">
        <f>IF(P3528&gt;0,RANK(P3528,(P3528:R3528,S3528:AG3528)),0)</f>
        <v>0</v>
      </c>
      <c r="E3528" s="7">
        <f>IF(Q3528&gt;0,RANK(Q3528,(P3528:R3528,S3528:AG3528)),0)</f>
        <v>0</v>
      </c>
      <c r="F3528" s="7">
        <f>IF(R3528&gt;0,RANK(R3528,(P3528:R3528,S3528:AG3528)),0)</f>
        <v>0</v>
      </c>
      <c r="G3528" s="7">
        <f>IF(S3528&gt;0,RANK(S3528,(P3528:R3528,S3528:AG3528)),0)</f>
        <v>0</v>
      </c>
      <c r="H3528" s="49" t="e">
        <f t="shared" si="1962"/>
        <v>#NUM!</v>
      </c>
      <c r="I3528" s="178" t="e">
        <f t="shared" si="1963"/>
        <v>#NUM!</v>
      </c>
      <c r="J3528" s="2"/>
      <c r="K3528" s="2" t="str">
        <f t="shared" si="1964"/>
        <v>-</v>
      </c>
      <c r="L3528" s="2" t="str">
        <f t="shared" si="1965"/>
        <v>-</v>
      </c>
      <c r="M3528" s="2" t="str">
        <f t="shared" si="1966"/>
        <v>-</v>
      </c>
      <c r="N3528" s="2" t="str">
        <f t="shared" si="1967"/>
        <v>-</v>
      </c>
      <c r="O3528" s="2" t="str">
        <f t="shared" si="1968"/>
        <v>-</v>
      </c>
      <c r="P3528" s="1"/>
      <c r="Q3528" s="1"/>
      <c r="R3528" s="1"/>
      <c r="S3528" s="1"/>
      <c r="T3528" s="1"/>
      <c r="U3528" s="1"/>
      <c r="V3528" s="1"/>
      <c r="W3528" s="1"/>
      <c r="X3528" s="1"/>
      <c r="Y3528" s="1"/>
      <c r="Z3528" s="1"/>
      <c r="AA3528" s="1"/>
      <c r="AB3528" s="1"/>
      <c r="AC3528" s="1"/>
      <c r="AD3528" s="1"/>
      <c r="AE3528" s="1"/>
      <c r="AF3528" s="1"/>
      <c r="AG3528" s="1"/>
      <c r="AH3528" s="1"/>
      <c r="AI3528" s="7">
        <f t="shared" si="1969"/>
        <v>0</v>
      </c>
      <c r="AJ3528" s="7">
        <f t="shared" si="1970"/>
        <v>0</v>
      </c>
      <c r="AK3528" s="7">
        <f t="shared" si="1971"/>
        <v>0</v>
      </c>
      <c r="AL3528" s="7">
        <f t="shared" si="1972"/>
        <v>0</v>
      </c>
      <c r="AM3528" s="2" t="str">
        <f t="shared" si="1973"/>
        <v>-</v>
      </c>
      <c r="AN3528" s="2" t="str">
        <f t="shared" si="1974"/>
        <v>-</v>
      </c>
      <c r="AO3528" s="2" t="str">
        <f t="shared" si="1975"/>
        <v>-</v>
      </c>
      <c r="AP3528" s="2" t="str">
        <f t="shared" si="1976"/>
        <v>-</v>
      </c>
      <c r="AQ3528" s="2"/>
      <c r="AR3528" s="182" t="str">
        <f t="shared" si="1977"/>
        <v>Washoe</v>
      </c>
      <c r="AS3528" s="182" t="s">
        <v>390</v>
      </c>
      <c r="AT3528" s="182">
        <v>2</v>
      </c>
      <c r="AV3528" s="98">
        <v>32</v>
      </c>
      <c r="AW3528" s="100">
        <v>31</v>
      </c>
      <c r="AX3528" s="106">
        <f t="shared" si="1978"/>
        <v>32031</v>
      </c>
      <c r="AZ3528" s="7" t="s">
        <v>2975</v>
      </c>
      <c r="BA3528" s="182" t="s">
        <v>1898</v>
      </c>
      <c r="BF3528" s="1"/>
      <c r="BG3528" s="1"/>
      <c r="BH3528" s="1"/>
      <c r="BI3528" s="1"/>
      <c r="BJ3528" s="1"/>
      <c r="BK3528" s="1"/>
      <c r="BL3528" s="1"/>
      <c r="BM3528" s="1"/>
      <c r="BN3528" s="1"/>
      <c r="BO3528" s="1"/>
      <c r="BP3528" s="1"/>
      <c r="BQ3528" s="1"/>
      <c r="BR3528" s="1"/>
      <c r="BS3528" s="1"/>
      <c r="BT3528" s="1"/>
      <c r="BU3528" s="1"/>
      <c r="BV3528" s="1"/>
      <c r="BW3528" s="1"/>
      <c r="BX3528" s="1"/>
      <c r="BY3528" s="1"/>
      <c r="BZ3528" s="1"/>
      <c r="CA3528" s="1"/>
      <c r="CB3528" s="1"/>
      <c r="CC3528" s="1"/>
    </row>
    <row r="3529" spans="1:81" s="182" customFormat="1" hidden="1" outlineLevel="1">
      <c r="A3529" s="182" t="s">
        <v>2412</v>
      </c>
      <c r="B3529" s="182" t="s">
        <v>390</v>
      </c>
      <c r="C3529" s="1">
        <f t="shared" si="1961"/>
        <v>0</v>
      </c>
      <c r="D3529" s="7">
        <f>IF(P3529&gt;0,RANK(P3529,(P3529:R3529,S3529:AG3529)),0)</f>
        <v>0</v>
      </c>
      <c r="E3529" s="7">
        <f>IF(Q3529&gt;0,RANK(Q3529,(P3529:R3529,S3529:AG3529)),0)</f>
        <v>0</v>
      </c>
      <c r="F3529" s="7">
        <f>IF(R3529&gt;0,RANK(R3529,(P3529:R3529,S3529:AG3529)),0)</f>
        <v>0</v>
      </c>
      <c r="G3529" s="7">
        <f>IF(S3529&gt;0,RANK(S3529,(P3529:R3529,S3529:AG3529)),0)</f>
        <v>0</v>
      </c>
      <c r="H3529" s="49" t="e">
        <f t="shared" si="1962"/>
        <v>#NUM!</v>
      </c>
      <c r="I3529" s="178" t="e">
        <f t="shared" si="1963"/>
        <v>#NUM!</v>
      </c>
      <c r="J3529" s="2"/>
      <c r="K3529" s="2" t="str">
        <f t="shared" si="1964"/>
        <v>-</v>
      </c>
      <c r="L3529" s="2" t="str">
        <f t="shared" si="1965"/>
        <v>-</v>
      </c>
      <c r="M3529" s="2" t="str">
        <f t="shared" si="1966"/>
        <v>-</v>
      </c>
      <c r="N3529" s="2" t="str">
        <f t="shared" si="1967"/>
        <v>-</v>
      </c>
      <c r="O3529" s="2" t="str">
        <f t="shared" si="1968"/>
        <v>-</v>
      </c>
      <c r="P3529" s="1"/>
      <c r="Q3529" s="1"/>
      <c r="R3529" s="1"/>
      <c r="S3529" s="1"/>
      <c r="T3529" s="1"/>
      <c r="U3529" s="1"/>
      <c r="V3529" s="1"/>
      <c r="W3529" s="1"/>
      <c r="X3529" s="1"/>
      <c r="Y3529" s="1"/>
      <c r="Z3529" s="1"/>
      <c r="AA3529" s="1"/>
      <c r="AB3529" s="1"/>
      <c r="AC3529" s="1"/>
      <c r="AD3529" s="1"/>
      <c r="AE3529" s="1"/>
      <c r="AF3529" s="1"/>
      <c r="AG3529" s="1"/>
      <c r="AH3529" s="1"/>
      <c r="AI3529" s="7">
        <f t="shared" si="1969"/>
        <v>0</v>
      </c>
      <c r="AJ3529" s="7">
        <f t="shared" si="1970"/>
        <v>0</v>
      </c>
      <c r="AK3529" s="7">
        <f t="shared" si="1971"/>
        <v>0</v>
      </c>
      <c r="AL3529" s="7">
        <f t="shared" si="1972"/>
        <v>0</v>
      </c>
      <c r="AM3529" s="2" t="str">
        <f t="shared" si="1973"/>
        <v>-</v>
      </c>
      <c r="AN3529" s="2" t="str">
        <f t="shared" si="1974"/>
        <v>-</v>
      </c>
      <c r="AO3529" s="2" t="str">
        <f t="shared" si="1975"/>
        <v>-</v>
      </c>
      <c r="AP3529" s="2" t="str">
        <f t="shared" si="1976"/>
        <v>-</v>
      </c>
      <c r="AQ3529" s="2"/>
      <c r="AR3529" s="182" t="str">
        <f t="shared" si="1977"/>
        <v>White Pine</v>
      </c>
      <c r="AS3529" s="182" t="s">
        <v>390</v>
      </c>
      <c r="AT3529" s="182">
        <v>4</v>
      </c>
      <c r="AV3529" s="98">
        <v>32</v>
      </c>
      <c r="AW3529" s="100">
        <v>33</v>
      </c>
      <c r="AX3529" s="106">
        <f t="shared" si="1978"/>
        <v>32033</v>
      </c>
      <c r="AZ3529" s="7" t="s">
        <v>2975</v>
      </c>
      <c r="BA3529" s="182" t="s">
        <v>1898</v>
      </c>
      <c r="BF3529" s="1"/>
      <c r="BG3529" s="1"/>
      <c r="BH3529" s="1"/>
      <c r="BI3529" s="1"/>
      <c r="BJ3529" s="1"/>
      <c r="BK3529" s="1"/>
      <c r="BL3529" s="1"/>
      <c r="BM3529" s="1"/>
      <c r="BN3529" s="1"/>
      <c r="BO3529" s="1"/>
      <c r="BP3529" s="1"/>
      <c r="BQ3529" s="1"/>
      <c r="BR3529" s="1"/>
      <c r="BS3529" s="1"/>
      <c r="BT3529" s="1"/>
      <c r="BU3529" s="1"/>
      <c r="BV3529" s="1"/>
      <c r="BW3529" s="1"/>
      <c r="BX3529" s="1"/>
      <c r="BY3529" s="1"/>
      <c r="BZ3529" s="1"/>
      <c r="CA3529" s="1"/>
      <c r="CB3529" s="1"/>
      <c r="CC3529" s="1"/>
    </row>
    <row r="3530" spans="1:81" s="182" customFormat="1" collapsed="1">
      <c r="A3530" s="182" t="s">
        <v>1423</v>
      </c>
      <c r="B3530" s="182" t="s">
        <v>1114</v>
      </c>
      <c r="C3530" s="1">
        <f>SUM(P3530:AG3530)</f>
        <v>0</v>
      </c>
      <c r="D3530" s="7">
        <f>IF(P3530&gt;0,RANK(P3530,(P3530:R3530,S3530:AG3530)),0)</f>
        <v>0</v>
      </c>
      <c r="E3530" s="7">
        <f>IF(Q3530&gt;0,RANK(Q3530,(P3530:R3530,S3530:AG3530)),0)</f>
        <v>0</v>
      </c>
      <c r="F3530" s="7">
        <f>IF(R3530&gt;0,RANK(R3530,(P3530:R3530,S3530:AG3530)),0)</f>
        <v>0</v>
      </c>
      <c r="G3530" s="7">
        <f>IF(S3530&gt;0,RANK(S3530,(P3530:R3530,S3530:AG3530)),0)</f>
        <v>0</v>
      </c>
      <c r="H3530" s="49">
        <f t="shared" si="1962"/>
        <v>0</v>
      </c>
      <c r="I3530" s="178" t="e">
        <f>H3530/C3530</f>
        <v>#DIV/0!</v>
      </c>
      <c r="J3530" s="2"/>
      <c r="K3530" s="2" t="str">
        <f t="shared" si="1964"/>
        <v>-</v>
      </c>
      <c r="L3530" s="2" t="str">
        <f t="shared" si="1965"/>
        <v>-</v>
      </c>
      <c r="M3530" s="2" t="str">
        <f t="shared" si="1966"/>
        <v>-</v>
      </c>
      <c r="N3530" s="2" t="str">
        <f t="shared" si="1967"/>
        <v>-</v>
      </c>
      <c r="O3530" s="2" t="str">
        <f>IF(C3530=0,"-",(1-K3530-L3530-M3530-N3530))</f>
        <v>-</v>
      </c>
      <c r="P3530" s="1"/>
      <c r="Q3530" s="1">
        <f>SUM(Q3513:Q3529)</f>
        <v>0</v>
      </c>
      <c r="R3530" s="1">
        <f>SUM(R3513:R3529)</f>
        <v>0</v>
      </c>
      <c r="S3530" s="1">
        <f>SUM(S3513:S3529)</f>
        <v>0</v>
      </c>
      <c r="T3530" s="1">
        <f>SUM(T3513:T3529)</f>
        <v>0</v>
      </c>
      <c r="U3530" s="1"/>
      <c r="V3530" s="1"/>
      <c r="W3530" s="1"/>
      <c r="X3530" s="1"/>
      <c r="Y3530" s="1">
        <f>SUM(Y3513:Y3529)</f>
        <v>0</v>
      </c>
      <c r="Z3530" s="1"/>
      <c r="AA3530" s="1"/>
      <c r="AB3530" s="1"/>
      <c r="AC3530" s="1"/>
      <c r="AD3530" s="1"/>
      <c r="AE3530" s="1"/>
      <c r="AF3530" s="1"/>
      <c r="AG3530" s="1"/>
      <c r="AH3530" s="1"/>
      <c r="AI3530" s="7">
        <f t="shared" si="1969"/>
        <v>0</v>
      </c>
      <c r="AJ3530" s="7">
        <f t="shared" si="1970"/>
        <v>0</v>
      </c>
      <c r="AK3530" s="7">
        <f t="shared" si="1971"/>
        <v>0</v>
      </c>
      <c r="AL3530" s="7">
        <f t="shared" si="1972"/>
        <v>0</v>
      </c>
      <c r="AM3530" s="2" t="str">
        <f t="shared" si="1973"/>
        <v>-</v>
      </c>
      <c r="AN3530" s="2" t="str">
        <f t="shared" si="1974"/>
        <v>-</v>
      </c>
      <c r="AO3530" s="2" t="str">
        <f t="shared" si="1975"/>
        <v>-</v>
      </c>
      <c r="AP3530" s="2" t="str">
        <f t="shared" si="1976"/>
        <v>-</v>
      </c>
      <c r="AQ3530" s="2"/>
      <c r="AR3530" s="182" t="str">
        <f t="shared" si="1977"/>
        <v>Nevada</v>
      </c>
      <c r="AS3530" s="182" t="s">
        <v>1114</v>
      </c>
      <c r="AV3530" s="98">
        <v>32</v>
      </c>
      <c r="AW3530" s="100"/>
      <c r="AX3530" s="98">
        <v>32</v>
      </c>
      <c r="AZ3530" s="7" t="s">
        <v>1634</v>
      </c>
      <c r="BA3530" s="182" t="s">
        <v>1898</v>
      </c>
      <c r="BF3530" s="1"/>
      <c r="BG3530" s="1"/>
      <c r="BH3530" s="1"/>
      <c r="BI3530" s="1"/>
      <c r="BJ3530" s="1"/>
      <c r="BK3530" s="1"/>
      <c r="BL3530" s="1"/>
      <c r="BM3530" s="1"/>
      <c r="BN3530" s="1"/>
      <c r="BO3530" s="1"/>
      <c r="BP3530" s="1"/>
      <c r="BQ3530" s="1"/>
      <c r="BR3530" s="1"/>
      <c r="BS3530" s="1"/>
      <c r="BT3530" s="1"/>
      <c r="BU3530" s="1"/>
      <c r="BV3530" s="1"/>
      <c r="BW3530" s="1"/>
      <c r="BX3530" s="1"/>
      <c r="BY3530" s="1"/>
      <c r="BZ3530" s="1"/>
      <c r="CA3530" s="1"/>
      <c r="CB3530" s="1"/>
      <c r="CC3530" s="1"/>
    </row>
    <row r="3531" spans="1:81" s="182" customFormat="1">
      <c r="C3531" s="1"/>
      <c r="D3531" s="7"/>
      <c r="E3531" s="7"/>
      <c r="F3531" s="7"/>
      <c r="G3531" s="7"/>
      <c r="H3531" s="49"/>
      <c r="I3531" s="54"/>
      <c r="J3531" s="2"/>
      <c r="K3531" s="2"/>
      <c r="L3531" s="2"/>
      <c r="M3531" s="2"/>
      <c r="N3531" s="2"/>
      <c r="O3531" s="2"/>
      <c r="P3531" s="1"/>
      <c r="Q3531" s="1"/>
      <c r="R3531" s="1"/>
      <c r="S3531" s="1"/>
      <c r="T3531" s="1"/>
      <c r="U3531" s="1"/>
      <c r="V3531" s="1"/>
      <c r="W3531" s="1"/>
      <c r="X3531" s="1"/>
      <c r="Y3531" s="1"/>
      <c r="Z3531" s="1"/>
      <c r="AA3531" s="1"/>
      <c r="AB3531" s="1"/>
      <c r="AC3531" s="1"/>
      <c r="AD3531" s="1"/>
      <c r="AE3531" s="1"/>
      <c r="AF3531" s="1"/>
      <c r="AG3531" s="1"/>
      <c r="AH3531" s="1"/>
      <c r="AI3531" s="7"/>
      <c r="AJ3531" s="7"/>
      <c r="AK3531" s="7"/>
      <c r="AL3531" s="7"/>
      <c r="AM3531" s="2"/>
      <c r="AN3531" s="2"/>
      <c r="AO3531" s="2"/>
      <c r="AP3531" s="2"/>
      <c r="AQ3531" s="2"/>
      <c r="AV3531" s="98"/>
      <c r="AW3531" s="100"/>
      <c r="AX3531" s="98"/>
      <c r="AZ3531" s="7"/>
      <c r="BF3531" s="1"/>
      <c r="BG3531" s="1"/>
      <c r="BH3531" s="1"/>
      <c r="BI3531" s="1"/>
      <c r="BJ3531" s="1"/>
      <c r="BK3531" s="1"/>
      <c r="BL3531" s="1"/>
      <c r="BM3531" s="1"/>
      <c r="BN3531" s="1"/>
      <c r="BO3531" s="1"/>
      <c r="BP3531" s="1"/>
      <c r="BQ3531" s="1"/>
      <c r="BR3531" s="1"/>
      <c r="BS3531" s="1"/>
      <c r="BT3531" s="1"/>
      <c r="BU3531" s="1"/>
      <c r="BV3531" s="1"/>
      <c r="BW3531" s="1"/>
      <c r="BX3531" s="1"/>
      <c r="BY3531" s="1"/>
      <c r="BZ3531" s="1"/>
      <c r="CA3531" s="1"/>
      <c r="CB3531" s="1"/>
      <c r="CC3531" s="1"/>
    </row>
    <row r="3532" spans="1:81" s="182" customFormat="1" collapsed="1">
      <c r="A3532" s="182" t="s">
        <v>1423</v>
      </c>
      <c r="B3532" s="182" t="s">
        <v>1114</v>
      </c>
      <c r="C3532" s="1">
        <f>SUM(P3532:AG3532)</f>
        <v>0</v>
      </c>
      <c r="D3532" s="7">
        <f>IF(P3532&gt;0,RANK(P3532,(P3532:R3532,S3532:AG3532)),0)</f>
        <v>0</v>
      </c>
      <c r="E3532" s="7">
        <f>IF(Q3532&gt;0,RANK(Q3532,(P3532:R3532,S3532:AG3532)),0)</f>
        <v>0</v>
      </c>
      <c r="F3532" s="7">
        <f>IF(R3532&gt;0,RANK(R3532,(P3532:R3532,S3532:AG3532)),0)</f>
        <v>0</v>
      </c>
      <c r="G3532" s="7">
        <f>IF(S3532&gt;0,RANK(S3532,(P3532:R3532,S3532:AG3532)),0)</f>
        <v>0</v>
      </c>
      <c r="H3532" s="49" t="e">
        <f t="shared" ref="H3532" si="1979">MAX(P3532:Y3532)-LARGE(P3532:Y3532,2)</f>
        <v>#NUM!</v>
      </c>
      <c r="I3532" s="178" t="e">
        <f>H3532/C3532</f>
        <v>#NUM!</v>
      </c>
      <c r="J3532" s="2"/>
      <c r="K3532" s="2" t="str">
        <f t="shared" ref="K3532" si="1980">IF($C3532=0,"-",P3532/$C3532)</f>
        <v>-</v>
      </c>
      <c r="L3532" s="2" t="str">
        <f t="shared" ref="L3532" si="1981">IF($C3532=0,"-",Q3532/$C3532)</f>
        <v>-</v>
      </c>
      <c r="M3532" s="2" t="str">
        <f t="shared" ref="M3532" si="1982">IF($C3532=0,"-",R3532/$C3532)</f>
        <v>-</v>
      </c>
      <c r="N3532" s="2" t="str">
        <f t="shared" ref="N3532" si="1983">IF($C3532=0,"-",S3532/$C3532)</f>
        <v>-</v>
      </c>
      <c r="O3532" s="2" t="str">
        <f>IF(C3532=0,"-",(1-K3532-L3532-M3532-N3532))</f>
        <v>-</v>
      </c>
      <c r="P3532" s="1"/>
      <c r="Q3532" s="1"/>
      <c r="R3532" s="1"/>
      <c r="S3532" s="1"/>
      <c r="T3532" s="1"/>
      <c r="U3532" s="1"/>
      <c r="V3532" s="1"/>
      <c r="W3532" s="1"/>
      <c r="X3532" s="1"/>
      <c r="Y3532" s="1">
        <f>SUM(Y3515:Y3531)</f>
        <v>0</v>
      </c>
      <c r="Z3532" s="1"/>
      <c r="AA3532" s="1"/>
      <c r="AB3532" s="1"/>
      <c r="AC3532" s="1"/>
      <c r="AD3532" s="1"/>
      <c r="AE3532" s="1"/>
      <c r="AF3532" s="1"/>
      <c r="AG3532" s="1"/>
      <c r="AH3532" s="1"/>
      <c r="AI3532" s="7">
        <f t="shared" ref="AI3532" si="1984">IF(T3532&gt;0,RANK(T3532,(P3532:Z3532)),0)</f>
        <v>0</v>
      </c>
      <c r="AJ3532" s="7">
        <f t="shared" ref="AJ3532" si="1985">IF(U3532&gt;0,RANK(U3532,(P3532:Z3532)),0)</f>
        <v>0</v>
      </c>
      <c r="AK3532" s="7">
        <f t="shared" ref="AK3532" si="1986">IF(V3532&gt;0,RANK(V3532,(P3532:Z3532)),0)</f>
        <v>0</v>
      </c>
      <c r="AL3532" s="7">
        <f t="shared" ref="AL3532" si="1987">IF(W3532&gt;0,RANK(W3532,(P3532:Z3532)),0)</f>
        <v>0</v>
      </c>
      <c r="AM3532" s="2" t="str">
        <f t="shared" ref="AM3532" si="1988">IF($C3532=0,"-",T3532/$C3532)</f>
        <v>-</v>
      </c>
      <c r="AN3532" s="2" t="str">
        <f t="shared" ref="AN3532" si="1989">IF($C3532=0,"-",U3532/$C3532)</f>
        <v>-</v>
      </c>
      <c r="AO3532" s="2" t="str">
        <f t="shared" ref="AO3532" si="1990">IF($C3532=0,"-",V3532/$C3532)</f>
        <v>-</v>
      </c>
      <c r="AP3532" s="2" t="str">
        <f t="shared" ref="AP3532" si="1991">IF($C3532=0,"-",W3532/$C3532)</f>
        <v>-</v>
      </c>
      <c r="AQ3532" s="2"/>
      <c r="AR3532" s="182" t="str">
        <f t="shared" ref="AR3532" si="1992">A3532</f>
        <v>Nevada</v>
      </c>
      <c r="AS3532" s="182" t="s">
        <v>1114</v>
      </c>
      <c r="AV3532" s="98">
        <v>32</v>
      </c>
      <c r="AW3532" s="100"/>
      <c r="AX3532" s="98">
        <v>32</v>
      </c>
      <c r="AZ3532" s="7" t="s">
        <v>1634</v>
      </c>
      <c r="BA3532" s="182" t="s">
        <v>2362</v>
      </c>
      <c r="BF3532" s="1"/>
      <c r="BG3532" s="1"/>
      <c r="BH3532" s="1"/>
      <c r="BI3532" s="1"/>
      <c r="BJ3532" s="1"/>
      <c r="BK3532" s="1"/>
      <c r="BL3532" s="1"/>
      <c r="BM3532" s="1"/>
      <c r="BN3532" s="1"/>
      <c r="BO3532" s="1"/>
      <c r="BP3532" s="1"/>
      <c r="BQ3532" s="1"/>
      <c r="BR3532" s="1"/>
      <c r="BS3532" s="1"/>
      <c r="BT3532" s="1"/>
      <c r="BU3532" s="1"/>
      <c r="BV3532" s="1"/>
      <c r="BW3532" s="1"/>
      <c r="BX3532" s="1"/>
      <c r="BY3532" s="1"/>
      <c r="BZ3532" s="1"/>
      <c r="CA3532" s="1"/>
      <c r="CB3532" s="1"/>
      <c r="CC3532" s="1"/>
    </row>
    <row r="3533" spans="1:81" s="182" customFormat="1">
      <c r="C3533" s="1"/>
      <c r="D3533" s="7"/>
      <c r="E3533" s="7"/>
      <c r="F3533" s="7"/>
      <c r="G3533" s="7"/>
      <c r="H3533" s="49"/>
      <c r="I3533" s="178"/>
      <c r="J3533" s="2"/>
      <c r="K3533" s="2"/>
      <c r="L3533" s="2"/>
      <c r="M3533" s="2"/>
      <c r="N3533" s="2"/>
      <c r="O3533" s="2"/>
      <c r="P3533" s="1"/>
      <c r="Q3533" s="1"/>
      <c r="R3533" s="1"/>
      <c r="S3533" s="1"/>
      <c r="T3533" s="1"/>
      <c r="U3533" s="1"/>
      <c r="V3533" s="1"/>
      <c r="W3533" s="1"/>
      <c r="X3533" s="1"/>
      <c r="Y3533" s="1"/>
      <c r="Z3533" s="1"/>
      <c r="AA3533" s="1"/>
      <c r="AB3533" s="1"/>
      <c r="AC3533" s="1"/>
      <c r="AD3533" s="1"/>
      <c r="AE3533" s="1"/>
      <c r="AF3533" s="1"/>
      <c r="AG3533" s="1"/>
      <c r="AH3533" s="1"/>
      <c r="AI3533" s="7"/>
      <c r="AJ3533" s="7"/>
      <c r="AK3533" s="7"/>
      <c r="AL3533" s="7"/>
      <c r="AM3533" s="2"/>
      <c r="AN3533" s="2"/>
      <c r="AO3533" s="2"/>
      <c r="AP3533" s="2"/>
      <c r="AQ3533" s="2"/>
      <c r="AV3533" s="98"/>
      <c r="AW3533" s="100"/>
      <c r="AX3533" s="98"/>
      <c r="AZ3533" s="7"/>
      <c r="BF3533" s="1"/>
      <c r="BG3533" s="1"/>
      <c r="BH3533" s="1"/>
      <c r="BI3533" s="1"/>
      <c r="BJ3533" s="1"/>
      <c r="BK3533" s="1"/>
      <c r="BL3533" s="1"/>
      <c r="BM3533" s="1"/>
      <c r="BN3533" s="1"/>
      <c r="BO3533" s="1"/>
      <c r="BP3533" s="1"/>
      <c r="BQ3533" s="1"/>
      <c r="BR3533" s="1"/>
      <c r="BS3533" s="1"/>
      <c r="BT3533" s="1"/>
      <c r="BU3533" s="1"/>
      <c r="BV3533" s="1"/>
      <c r="BW3533" s="1"/>
      <c r="BX3533" s="1"/>
      <c r="BY3533" s="1"/>
      <c r="BZ3533" s="1"/>
      <c r="CA3533" s="1"/>
      <c r="CB3533" s="1"/>
      <c r="CC3533" s="1"/>
    </row>
    <row r="3534" spans="1:81" s="182" customFormat="1" collapsed="1">
      <c r="A3534" s="182" t="s">
        <v>1758</v>
      </c>
      <c r="B3534" s="182" t="s">
        <v>1114</v>
      </c>
      <c r="C3534" s="1">
        <f t="shared" ref="C3534" si="1993">SUM(P3534:AG3534)</f>
        <v>0</v>
      </c>
      <c r="D3534" s="7">
        <f>IF(P3534&gt;0,RANK(P3534,(P3534:R3534,S3534:AG3534)),0)</f>
        <v>0</v>
      </c>
      <c r="E3534" s="7">
        <f>IF(Q3534&gt;0,RANK(Q3534,(P3534:R3534,S3534:AG3534)),0)</f>
        <v>0</v>
      </c>
      <c r="F3534" s="7">
        <f>IF(R3534&gt;0,RANK(R3534,(P3534:R3534,S3534:AG3534)),0)</f>
        <v>0</v>
      </c>
      <c r="G3534" s="7">
        <f>IF(S3534&gt;0,RANK(S3534,(P3534:R3534,S3534:AG3534)),0)</f>
        <v>0</v>
      </c>
      <c r="H3534" s="49" t="e">
        <f t="shared" ref="H3534" si="1994">MAX(P3534:Y3534)-LARGE(P3534:Y3534,2)</f>
        <v>#NUM!</v>
      </c>
      <c r="I3534" s="178" t="e">
        <f t="shared" ref="I3534" si="1995">H3534/C3534</f>
        <v>#NUM!</v>
      </c>
      <c r="J3534" s="2"/>
      <c r="K3534" s="2" t="str">
        <f t="shared" ref="K3534" si="1996">IF($C3534=0,"-",P3534/$C3534)</f>
        <v>-</v>
      </c>
      <c r="L3534" s="2" t="str">
        <f t="shared" ref="L3534" si="1997">IF($C3534=0,"-",Q3534/$C3534)</f>
        <v>-</v>
      </c>
      <c r="M3534" s="2" t="str">
        <f t="shared" ref="M3534" si="1998">IF($C3534=0,"-",R3534/$C3534)</f>
        <v>-</v>
      </c>
      <c r="N3534" s="2" t="str">
        <f t="shared" ref="N3534" si="1999">IF($C3534=0,"-",S3534/$C3534)</f>
        <v>-</v>
      </c>
      <c r="O3534" s="2" t="str">
        <f t="shared" ref="O3534" si="2000">IF(C3534=0,"-",(1-K3534-L3534-M3534-N3534))</f>
        <v>-</v>
      </c>
      <c r="P3534" s="83"/>
      <c r="Q3534" s="83"/>
      <c r="R3534" s="83"/>
      <c r="S3534" s="83"/>
      <c r="T3534" s="83"/>
      <c r="U3534" s="83"/>
      <c r="V3534" s="83"/>
      <c r="W3534" s="83"/>
      <c r="X3534" s="1"/>
      <c r="Y3534" s="1"/>
      <c r="Z3534" s="83"/>
      <c r="AA3534" s="1"/>
      <c r="AB3534" s="1"/>
      <c r="AC3534" s="83"/>
      <c r="AD3534" s="1"/>
      <c r="AE3534" s="1"/>
      <c r="AF3534" s="1"/>
      <c r="AG3534" s="1"/>
      <c r="AH3534" s="1"/>
      <c r="AI3534" s="7">
        <f t="shared" ref="AI3534" si="2001">IF(T3534&gt;0,RANK(T3534,(P3534:Z3534)),0)</f>
        <v>0</v>
      </c>
      <c r="AJ3534" s="7">
        <f t="shared" ref="AJ3534" si="2002">IF(U3534&gt;0,RANK(U3534,(P3534:Z3534)),0)</f>
        <v>0</v>
      </c>
      <c r="AK3534" s="7">
        <f t="shared" ref="AK3534" si="2003">IF(V3534&gt;0,RANK(V3534,(P3534:Z3534)),0)</f>
        <v>0</v>
      </c>
      <c r="AL3534" s="7">
        <f t="shared" ref="AL3534" si="2004">IF(W3534&gt;0,RANK(W3534,(P3534:Z3534)),0)</f>
        <v>0</v>
      </c>
      <c r="AM3534" s="2" t="str">
        <f t="shared" ref="AM3534" si="2005">IF($C3534=0,"-",T3534/$C3534)</f>
        <v>-</v>
      </c>
      <c r="AN3534" s="2" t="str">
        <f t="shared" ref="AN3534" si="2006">IF($C3534=0,"-",U3534/$C3534)</f>
        <v>-</v>
      </c>
      <c r="AO3534" s="2" t="str">
        <f t="shared" ref="AO3534" si="2007">IF($C3534=0,"-",V3534/$C3534)</f>
        <v>-</v>
      </c>
      <c r="AP3534" s="2" t="str">
        <f t="shared" ref="AP3534" si="2008">IF($C3534=0,"-",W3534/$C3534)</f>
        <v>-</v>
      </c>
      <c r="AQ3534" s="2"/>
      <c r="AR3534" s="182" t="str">
        <f t="shared" ref="AR3534" si="2009">A3534</f>
        <v>North Dakota</v>
      </c>
      <c r="AS3534" s="182" t="s">
        <v>1114</v>
      </c>
      <c r="AV3534" s="98">
        <v>38</v>
      </c>
      <c r="AW3534" s="100"/>
      <c r="AX3534" s="98">
        <v>38</v>
      </c>
      <c r="AZ3534" s="7" t="s">
        <v>1634</v>
      </c>
      <c r="BA3534" s="182" t="s">
        <v>2362</v>
      </c>
      <c r="BF3534" s="1"/>
      <c r="BG3534" s="1"/>
      <c r="BH3534" s="1"/>
      <c r="BI3534" s="1"/>
      <c r="BJ3534" s="1"/>
      <c r="BK3534" s="1"/>
      <c r="BL3534" s="1"/>
      <c r="BM3534" s="1"/>
      <c r="BN3534" s="1"/>
      <c r="BO3534" s="1"/>
      <c r="BP3534" s="1"/>
      <c r="BQ3534" s="1"/>
      <c r="BR3534" s="1"/>
      <c r="BS3534" s="1"/>
      <c r="BT3534" s="1"/>
      <c r="BU3534" s="1"/>
      <c r="BV3534" s="1"/>
      <c r="BW3534" s="1"/>
      <c r="BX3534" s="1"/>
      <c r="BY3534" s="1"/>
      <c r="BZ3534" s="1"/>
      <c r="CA3534" s="1"/>
      <c r="CB3534" s="1"/>
      <c r="CC3534" s="1"/>
    </row>
    <row r="3535" spans="1:81" s="182" customFormat="1">
      <c r="C3535" s="1"/>
      <c r="D3535" s="7"/>
      <c r="E3535" s="7"/>
      <c r="F3535" s="7"/>
      <c r="G3535" s="7"/>
      <c r="H3535" s="49"/>
      <c r="I3535" s="178"/>
      <c r="J3535" s="2"/>
      <c r="K3535" s="2"/>
      <c r="L3535" s="2"/>
      <c r="M3535" s="2"/>
      <c r="N3535" s="2"/>
      <c r="O3535" s="2"/>
      <c r="P3535" s="1"/>
      <c r="Q3535" s="1"/>
      <c r="R3535" s="1"/>
      <c r="S3535" s="1"/>
      <c r="T3535" s="1"/>
      <c r="U3535" s="1"/>
      <c r="V3535" s="1"/>
      <c r="W3535" s="1"/>
      <c r="X3535" s="1"/>
      <c r="Y3535" s="1"/>
      <c r="Z3535" s="1"/>
      <c r="AA3535" s="1"/>
      <c r="AB3535" s="1"/>
      <c r="AC3535" s="1"/>
      <c r="AD3535" s="1"/>
      <c r="AE3535" s="1"/>
      <c r="AF3535" s="1"/>
      <c r="AG3535" s="1"/>
      <c r="AH3535" s="1"/>
      <c r="AI3535" s="7"/>
      <c r="AJ3535" s="7"/>
      <c r="AK3535" s="7"/>
      <c r="AL3535" s="7"/>
      <c r="AM3535" s="2"/>
      <c r="AN3535" s="2"/>
      <c r="AO3535" s="2"/>
      <c r="AP3535" s="2"/>
      <c r="AQ3535" s="2"/>
      <c r="AV3535" s="98"/>
      <c r="AW3535" s="100"/>
      <c r="AX3535" s="106"/>
      <c r="AZ3535" s="7"/>
      <c r="BF3535" s="1"/>
      <c r="BG3535" s="1"/>
      <c r="BH3535" s="1"/>
      <c r="BI3535" s="1"/>
      <c r="BJ3535" s="1"/>
      <c r="BK3535" s="1"/>
      <c r="BL3535" s="1"/>
      <c r="BM3535" s="1"/>
      <c r="BN3535" s="1"/>
      <c r="BO3535" s="1"/>
      <c r="BP3535" s="1"/>
      <c r="BQ3535" s="1"/>
      <c r="BR3535" s="1"/>
      <c r="BS3535" s="1"/>
      <c r="BT3535" s="1"/>
      <c r="BU3535" s="1"/>
      <c r="BV3535" s="1"/>
      <c r="BW3535" s="1"/>
      <c r="BX3535" s="1"/>
      <c r="BY3535" s="1"/>
      <c r="BZ3535" s="1"/>
      <c r="CA3535" s="1"/>
      <c r="CB3535" s="1"/>
      <c r="CC3535" s="1"/>
    </row>
    <row r="3536" spans="1:81" s="164" customFormat="1">
      <c r="A3536" s="87" t="s">
        <v>3346</v>
      </c>
      <c r="B3536" s="164" t="s">
        <v>1114</v>
      </c>
      <c r="C3536" s="1">
        <f>SUM(P3536:AG3536)</f>
        <v>0</v>
      </c>
      <c r="D3536" s="7">
        <f>IF(P3536&gt;0,RANK(P3536,(P3536:R3536,S3536:AG3536)),0)</f>
        <v>0</v>
      </c>
      <c r="E3536" s="7">
        <f>IF(Q3536&gt;0,RANK(Q3536,(P3536:R3536,S3536:AG3536)),0)</f>
        <v>0</v>
      </c>
      <c r="F3536" s="7">
        <f>IF(R3536&gt;0,RANK(R3536,(P3536:R3536,S3536:AG3536)),0)</f>
        <v>0</v>
      </c>
      <c r="G3536" s="7">
        <f>IF(S3536&gt;0,RANK(S3536,(P3536:R3536,S3536:AG3536)),0)</f>
        <v>0</v>
      </c>
      <c r="H3536" s="49" t="e">
        <f>MAX(P3536:Y3536)-LARGE(P3536:Y3536,2)</f>
        <v>#NUM!</v>
      </c>
      <c r="I3536" s="178" t="e">
        <f>H3536/C3536</f>
        <v>#NUM!</v>
      </c>
      <c r="J3536" s="2"/>
      <c r="K3536" s="2" t="str">
        <f>IF($C3536=0,"-",P3536/$C3536)</f>
        <v>-</v>
      </c>
      <c r="L3536" s="2" t="str">
        <f>IF($C3536=0,"-",Q3536/$C3536)</f>
        <v>-</v>
      </c>
      <c r="M3536" s="2" t="str">
        <f>IF($C3536=0,"-",R3536/$C3536)</f>
        <v>-</v>
      </c>
      <c r="N3536" s="2" t="str">
        <f>IF($C3536=0,"-",S3536/$C3536)</f>
        <v>-</v>
      </c>
      <c r="O3536" s="2" t="str">
        <f>IF(C3536=0,"-",(1-K3536-L3536-M3536-N3536))</f>
        <v>-</v>
      </c>
      <c r="P3536" s="1"/>
      <c r="Q3536" s="166"/>
      <c r="R3536" s="166"/>
      <c r="S3536" s="166"/>
      <c r="T3536" s="166"/>
      <c r="U3536" s="1"/>
      <c r="V3536" s="1"/>
      <c r="W3536" s="1"/>
      <c r="X3536" s="1"/>
      <c r="Y3536" s="1"/>
      <c r="Z3536" s="1"/>
      <c r="AA3536" s="1"/>
      <c r="AB3536" s="1"/>
      <c r="AC3536" s="1"/>
      <c r="AD3536" s="1"/>
      <c r="AE3536" s="1"/>
      <c r="AF3536" s="1"/>
      <c r="AG3536" s="1"/>
      <c r="AH3536" s="1"/>
      <c r="AI3536" s="7">
        <f>IF(T3536&gt;0,RANK(T3536,(P3536:Z3536)),0)</f>
        <v>0</v>
      </c>
      <c r="AJ3536" s="7">
        <f>IF(U3536&gt;0,RANK(U3536,(P3536:Z3536)),0)</f>
        <v>0</v>
      </c>
      <c r="AK3536" s="7">
        <f>IF(V3536&gt;0,RANK(V3536,(P3536:Z3536)),0)</f>
        <v>0</v>
      </c>
      <c r="AL3536" s="7">
        <f>IF(W3536&gt;0,RANK(W3536,(P3536:Z3536)),0)</f>
        <v>0</v>
      </c>
      <c r="AM3536" s="2" t="str">
        <f>IF($C3536=0,"-",T3536/$C3536)</f>
        <v>-</v>
      </c>
      <c r="AN3536" s="2" t="str">
        <f>IF($C3536=0,"-",U3536/$C3536)</f>
        <v>-</v>
      </c>
      <c r="AO3536" s="2" t="str">
        <f>IF($C3536=0,"-",V3536/$C3536)</f>
        <v>-</v>
      </c>
      <c r="AP3536" s="2" t="str">
        <f>IF($C3536=0,"-",W3536/$C3536)</f>
        <v>-</v>
      </c>
      <c r="AQ3536" s="2"/>
      <c r="AR3536" s="164" t="str">
        <f>A3536</f>
        <v>N. Mariana Islands</v>
      </c>
      <c r="AS3536" s="164" t="s">
        <v>1114</v>
      </c>
      <c r="AT3536" s="182"/>
      <c r="AV3536" s="98">
        <v>69</v>
      </c>
      <c r="AW3536" s="100"/>
      <c r="AX3536" s="98">
        <v>69</v>
      </c>
      <c r="AZ3536" s="7" t="s">
        <v>1500</v>
      </c>
      <c r="BA3536" s="164" t="s">
        <v>2362</v>
      </c>
      <c r="BF3536" s="1"/>
      <c r="BG3536" s="1"/>
      <c r="BH3536" s="1"/>
      <c r="BI3536" s="1"/>
      <c r="BJ3536" s="1"/>
      <c r="BK3536" s="1"/>
      <c r="BL3536" s="1"/>
      <c r="BM3536" s="1"/>
      <c r="BN3536" s="1"/>
      <c r="BO3536" s="1"/>
      <c r="BP3536" s="1"/>
      <c r="BQ3536" s="1"/>
      <c r="BR3536" s="1"/>
      <c r="BS3536" s="1"/>
      <c r="BT3536" s="1"/>
      <c r="BU3536" s="1"/>
      <c r="BV3536" s="1"/>
      <c r="BW3536" s="1"/>
      <c r="BX3536" s="1"/>
      <c r="BY3536" s="1"/>
      <c r="BZ3536" s="1"/>
      <c r="CA3536" s="1"/>
      <c r="CB3536" s="1"/>
      <c r="CC3536" s="1"/>
    </row>
    <row r="3537" spans="1:92">
      <c r="H3537" s="49"/>
      <c r="I3537" s="178"/>
      <c r="AT3537" s="182"/>
      <c r="AV3537" s="98"/>
      <c r="AW3537" s="100"/>
    </row>
    <row r="3538" spans="1:92">
      <c r="A3538" t="s">
        <v>2779</v>
      </c>
      <c r="B3538" t="s">
        <v>1114</v>
      </c>
      <c r="C3538" s="1">
        <f>SUM(P3538:AG3538)</f>
        <v>0</v>
      </c>
      <c r="D3538" s="7">
        <f>IF(P3538&gt;0,RANK(P3538,(P3538:R3538,S3538:AG3538)),0)</f>
        <v>0</v>
      </c>
      <c r="E3538" s="7">
        <f>IF(Q3538&gt;0,RANK(Q3538,(P3538:R3538,S3538:AG3538)),0)</f>
        <v>0</v>
      </c>
      <c r="F3538" s="7">
        <f>IF(R3538&gt;0,RANK(R3538,(P3538:R3538,S3538:AG3538)),0)</f>
        <v>0</v>
      </c>
      <c r="G3538" s="7">
        <f>IF(S3538&gt;0,RANK(S3538,(P3538:R3538,S3538:AG3538)),0)</f>
        <v>0</v>
      </c>
      <c r="H3538" s="49" t="e">
        <f>MAX(P3538:Y3538)-LARGE(P3538:Y3538,2)</f>
        <v>#NUM!</v>
      </c>
      <c r="I3538" s="178" t="e">
        <f>H3538/C3538</f>
        <v>#NUM!</v>
      </c>
      <c r="J3538" s="2"/>
      <c r="K3538" s="2" t="str">
        <f>IF($C3538=0,"-",P3538/$C3538)</f>
        <v>-</v>
      </c>
      <c r="L3538" s="2" t="str">
        <f>IF($C3538=0,"-",Q3538/$C3538)</f>
        <v>-</v>
      </c>
      <c r="M3538" s="2" t="str">
        <f>IF($C3538=0,"-",R3538/$C3538)</f>
        <v>-</v>
      </c>
      <c r="N3538" s="2" t="str">
        <f>IF($C3538=0,"-",S3538/$C3538)</f>
        <v>-</v>
      </c>
      <c r="O3538" s="2" t="str">
        <f>IF(C3538=0,"-",(1-K3538-L3538-M3538-N3538))</f>
        <v>-</v>
      </c>
      <c r="AI3538" s="7">
        <f>IF(T3538&gt;0,RANK(T3538,(P3538:Z3538)),0)</f>
        <v>0</v>
      </c>
      <c r="AJ3538" s="7">
        <f>IF(U3538&gt;0,RANK(U3538,(P3538:Z3538)),0)</f>
        <v>0</v>
      </c>
      <c r="AK3538" s="7">
        <f>IF(V3538&gt;0,RANK(V3538,(P3538:Z3538)),0)</f>
        <v>0</v>
      </c>
      <c r="AL3538" s="7">
        <f>IF(W3538&gt;0,RANK(W3538,(P3538:Z3538)),0)</f>
        <v>0</v>
      </c>
      <c r="AM3538" s="2" t="str">
        <f>IF($C3538=0,"-",T3538/$C3538)</f>
        <v>-</v>
      </c>
      <c r="AN3538" s="2" t="str">
        <f>IF($C3538=0,"-",U3538/$C3538)</f>
        <v>-</v>
      </c>
      <c r="AO3538" s="2" t="str">
        <f>IF($C3538=0,"-",V3538/$C3538)</f>
        <v>-</v>
      </c>
      <c r="AP3538" s="2" t="str">
        <f>IF($C3538=0,"-",W3538/$C3538)</f>
        <v>-</v>
      </c>
      <c r="AR3538" t="str">
        <f>A3538</f>
        <v>Virgin Islands</v>
      </c>
      <c r="AS3538" t="s">
        <v>1114</v>
      </c>
      <c r="AT3538" s="182"/>
      <c r="AV3538" s="98">
        <v>78</v>
      </c>
      <c r="AW3538" s="100"/>
      <c r="AX3538" s="98">
        <v>78</v>
      </c>
      <c r="AZ3538" s="7" t="s">
        <v>1500</v>
      </c>
      <c r="BA3538" t="s">
        <v>2362</v>
      </c>
    </row>
    <row r="3539" spans="1:92" s="171" customFormat="1">
      <c r="C3539" s="1"/>
      <c r="D3539" s="7"/>
      <c r="E3539" s="7"/>
      <c r="F3539" s="7"/>
      <c r="G3539" s="7"/>
      <c r="H3539" s="49"/>
      <c r="I3539" s="54"/>
      <c r="J3539" s="2"/>
      <c r="K3539" s="2"/>
      <c r="L3539" s="2"/>
      <c r="M3539" s="2"/>
      <c r="N3539" s="2"/>
      <c r="O3539" s="2"/>
      <c r="P3539" s="1"/>
      <c r="Q3539" s="1"/>
      <c r="R3539" s="1"/>
      <c r="S3539" s="1"/>
      <c r="T3539" s="1"/>
      <c r="U3539" s="1"/>
      <c r="V3539" s="1"/>
      <c r="W3539" s="1"/>
      <c r="X3539" s="1"/>
      <c r="Y3539" s="1"/>
      <c r="Z3539" s="1"/>
      <c r="AA3539" s="1"/>
      <c r="AB3539" s="1"/>
      <c r="AC3539" s="1"/>
      <c r="AD3539" s="1"/>
      <c r="AE3539" s="1"/>
      <c r="AF3539" s="1"/>
      <c r="AG3539" s="1"/>
      <c r="AH3539" s="1"/>
      <c r="AI3539" s="7"/>
      <c r="AJ3539" s="7"/>
      <c r="AK3539" s="7"/>
      <c r="AL3539" s="7"/>
      <c r="AM3539" s="2"/>
      <c r="AN3539" s="2"/>
      <c r="AO3539" s="2"/>
      <c r="AP3539" s="2"/>
      <c r="AQ3539" s="2"/>
      <c r="AT3539" s="182"/>
      <c r="AV3539" s="98"/>
      <c r="AW3539" s="100"/>
      <c r="AX3539" s="98"/>
      <c r="AZ3539" s="7"/>
      <c r="BF3539" s="1"/>
      <c r="BG3539" s="1"/>
      <c r="BH3539" s="1"/>
      <c r="BI3539" s="1"/>
      <c r="BJ3539" s="1"/>
      <c r="BK3539" s="1"/>
      <c r="BL3539" s="1"/>
      <c r="BM3539" s="1"/>
      <c r="BN3539" s="1"/>
      <c r="BO3539" s="1"/>
      <c r="BP3539" s="1"/>
      <c r="BQ3539" s="1"/>
      <c r="BR3539" s="1"/>
      <c r="BS3539" s="1"/>
      <c r="BT3539" s="1"/>
      <c r="BU3539" s="1"/>
      <c r="BV3539" s="1"/>
      <c r="BW3539" s="1"/>
      <c r="BX3539" s="1"/>
      <c r="BY3539" s="1"/>
      <c r="BZ3539" s="1"/>
      <c r="CA3539" s="1"/>
      <c r="CB3539" s="1"/>
      <c r="CC3539" s="1"/>
    </row>
    <row r="3540" spans="1:92" s="171" customFormat="1" collapsed="1">
      <c r="A3540" s="171" t="s">
        <v>1346</v>
      </c>
      <c r="B3540" s="171" t="s">
        <v>1114</v>
      </c>
      <c r="C3540" s="1">
        <f>SUM(P3540:AG3540)</f>
        <v>0</v>
      </c>
      <c r="D3540" s="7">
        <f>IF(P3540&gt;0,RANK(P3540,(P3540:R3540,S3540:AG3540)),0)</f>
        <v>0</v>
      </c>
      <c r="E3540" s="7">
        <f>IF(Q3540&gt;0,RANK(Q3540,(P3540:R3540,S3540:AG3540)),0)</f>
        <v>0</v>
      </c>
      <c r="F3540" s="7">
        <f>IF(R3540&gt;0,RANK(R3540,(P3540:R3540,S3540:AG3540)),0)</f>
        <v>0</v>
      </c>
      <c r="G3540" s="7">
        <f>IF(S3540&gt;0,RANK(S3540,(P3540:R3540,S3540:AG3540)),0)</f>
        <v>0</v>
      </c>
      <c r="H3540" s="49" t="e">
        <f>MAX(P3540:Y3540)-LARGE(P3540:Y3540,2)</f>
        <v>#NUM!</v>
      </c>
      <c r="I3540" s="54" t="e">
        <f>H3540/C3540</f>
        <v>#NUM!</v>
      </c>
      <c r="J3540" s="2"/>
      <c r="K3540" s="2" t="str">
        <f>IF($C3540=0,"-",P3540/$C3540)</f>
        <v>-</v>
      </c>
      <c r="L3540" s="2" t="str">
        <f>IF($C3540=0,"-",Q3540/$C3540)</f>
        <v>-</v>
      </c>
      <c r="M3540" s="2" t="str">
        <f>IF($C3540=0,"-",R3540/$C3540)</f>
        <v>-</v>
      </c>
      <c r="N3540" s="2" t="str">
        <f>IF($C3540=0,"-",S3540/$C3540)</f>
        <v>-</v>
      </c>
      <c r="O3540" s="2" t="str">
        <f>IF(C3540=0,"-",(1-K3540-L3540-M3540-N3540))</f>
        <v>-</v>
      </c>
      <c r="P3540" s="1"/>
      <c r="Q3540" s="1"/>
      <c r="R3540" s="1"/>
      <c r="S3540" s="1"/>
      <c r="T3540" s="1"/>
      <c r="U3540" s="1"/>
      <c r="V3540" s="1"/>
      <c r="W3540" s="1"/>
      <c r="X3540" s="1"/>
      <c r="Y3540" s="1"/>
      <c r="Z3540" s="1"/>
      <c r="AA3540" s="1"/>
      <c r="AB3540" s="1"/>
      <c r="AC3540" s="1"/>
      <c r="AD3540" s="1"/>
      <c r="AE3540" s="1"/>
      <c r="AF3540" s="1"/>
      <c r="AG3540" s="1"/>
      <c r="AH3540" s="1"/>
      <c r="AI3540" s="7">
        <f>IF(T3540&gt;0,RANK(T3540,(P3540:Z3540)),0)</f>
        <v>0</v>
      </c>
      <c r="AJ3540" s="7">
        <f>IF(U3540&gt;0,RANK(U3540,(P3540:Z3540)),0)</f>
        <v>0</v>
      </c>
      <c r="AK3540" s="7">
        <f>IF(V3540&gt;0,RANK(V3540,(P3540:Z3540)),0)</f>
        <v>0</v>
      </c>
      <c r="AL3540" s="7">
        <f>IF(W3540&gt;0,RANK(W3540,(P3540:Z3540)),0)</f>
        <v>0</v>
      </c>
      <c r="AM3540" s="2" t="str">
        <f>IF($C3540=0,"-",T3540/$C3540)</f>
        <v>-</v>
      </c>
      <c r="AN3540" s="2" t="str">
        <f>IF($C3540=0,"-",U3540/$C3540)</f>
        <v>-</v>
      </c>
      <c r="AO3540" s="2" t="str">
        <f>IF($C3540=0,"-",V3540/$C3540)</f>
        <v>-</v>
      </c>
      <c r="AP3540" s="2" t="str">
        <f>IF($C3540=0,"-",W3540/$C3540)</f>
        <v>-</v>
      </c>
      <c r="AQ3540" s="2"/>
      <c r="AR3540" s="171" t="str">
        <f>A3540</f>
        <v>Wyoming</v>
      </c>
      <c r="AS3540" s="171" t="s">
        <v>1114</v>
      </c>
      <c r="AT3540" s="182"/>
      <c r="AV3540" s="98">
        <v>56</v>
      </c>
      <c r="AW3540" s="100"/>
      <c r="AX3540" s="98">
        <v>56</v>
      </c>
      <c r="AZ3540" s="7" t="s">
        <v>1634</v>
      </c>
      <c r="BA3540" s="171" t="s">
        <v>2362</v>
      </c>
      <c r="BF3540" s="1"/>
      <c r="BG3540" s="1"/>
      <c r="BH3540" s="1"/>
      <c r="BI3540" s="1"/>
      <c r="BJ3540" s="1"/>
      <c r="BK3540" s="1"/>
      <c r="BL3540" s="1"/>
      <c r="BM3540" s="1"/>
      <c r="BN3540" s="1"/>
      <c r="BO3540" s="1"/>
      <c r="BP3540" s="1"/>
      <c r="BQ3540" s="1"/>
      <c r="BR3540" s="1"/>
      <c r="BS3540" s="1"/>
      <c r="BT3540" s="1"/>
      <c r="BU3540" s="1"/>
      <c r="BV3540" s="1"/>
      <c r="BW3540" s="1"/>
      <c r="BX3540" s="1"/>
      <c r="BY3540" s="1"/>
      <c r="BZ3540" s="1"/>
      <c r="CA3540" s="1"/>
      <c r="CB3540" s="1"/>
      <c r="CC3540" s="1"/>
    </row>
    <row r="3547" spans="1:92">
      <c r="A3547" t="s">
        <v>3320</v>
      </c>
      <c r="P3547" s="1">
        <f t="shared" ref="P3547:AG3547" si="2010">P69+P86+P163+P223+P233+P238+P241+P310+P471+P575+P669+P791+P857+P883+P899+P984+P1068+P1185+P1243+P1930+P1350+P1373+P1408+P1472+P1574+P1664+P1743+P1781+P1850+P1938+P1986+P2054+P2151+P2407+P1338+P2423+P2558+P2656+P2730</f>
        <v>16753719</v>
      </c>
      <c r="Q3547" s="1">
        <f t="shared" si="2010"/>
        <v>0</v>
      </c>
      <c r="R3547" s="1">
        <f t="shared" si="2010"/>
        <v>12861083</v>
      </c>
      <c r="S3547" s="1">
        <f t="shared" si="2010"/>
        <v>110216</v>
      </c>
      <c r="T3547" s="1">
        <f t="shared" si="2010"/>
        <v>21694</v>
      </c>
      <c r="U3547" s="1">
        <f t="shared" si="2010"/>
        <v>0</v>
      </c>
      <c r="V3547" s="1">
        <f t="shared" si="2010"/>
        <v>25796</v>
      </c>
      <c r="W3547" s="1">
        <f t="shared" si="2010"/>
        <v>20126</v>
      </c>
      <c r="X3547" s="1">
        <f t="shared" si="2010"/>
        <v>151284</v>
      </c>
      <c r="Y3547" s="1">
        <f t="shared" si="2010"/>
        <v>23098</v>
      </c>
      <c r="Z3547" s="1">
        <f t="shared" si="2010"/>
        <v>31152</v>
      </c>
      <c r="AA3547" s="1">
        <f t="shared" si="2010"/>
        <v>20305</v>
      </c>
      <c r="AB3547" s="1">
        <f t="shared" si="2010"/>
        <v>5201</v>
      </c>
      <c r="AC3547" s="1">
        <f t="shared" si="2010"/>
        <v>67330</v>
      </c>
      <c r="AD3547" s="1">
        <f t="shared" si="2010"/>
        <v>0</v>
      </c>
      <c r="AE3547" s="1">
        <f t="shared" si="2010"/>
        <v>0</v>
      </c>
      <c r="AF3547" s="1">
        <f t="shared" si="2010"/>
        <v>0</v>
      </c>
      <c r="AG3547" s="1">
        <f t="shared" si="2010"/>
        <v>0</v>
      </c>
      <c r="BE3547" s="1">
        <f t="shared" ref="BE3547:CN3547" si="2011">BE69+BE86+BE163+BE223+BE233+BE238+BE241+BE310+BE471+BE575+BE669+BE791+BE857+BE883+BE899+BE984+BE1068+BE1185+BE1243+BE1930+BE1350+BE1373+BE1408+BE1472+BE1574+BE1664+BE1743+BE1781+BE1850+BE1938+BE1986+BE2054+BE2151+BE2407+BE1338+BE2423+BE2558+BE2656+BE2730</f>
        <v>486</v>
      </c>
      <c r="BF3547" s="1">
        <f t="shared" si="2011"/>
        <v>4892</v>
      </c>
      <c r="BG3547" s="1">
        <f t="shared" si="2011"/>
        <v>2407</v>
      </c>
      <c r="BH3547" s="1">
        <f t="shared" si="2011"/>
        <v>36</v>
      </c>
      <c r="BI3547" s="1">
        <f t="shared" si="2011"/>
        <v>29</v>
      </c>
      <c r="BJ3547" s="1">
        <f t="shared" si="2011"/>
        <v>29</v>
      </c>
      <c r="BK3547" s="1">
        <f t="shared" si="2011"/>
        <v>11062</v>
      </c>
      <c r="BL3547" s="1">
        <f t="shared" si="2011"/>
        <v>14</v>
      </c>
      <c r="BM3547" s="1">
        <f t="shared" si="2011"/>
        <v>0</v>
      </c>
      <c r="BN3547" s="1">
        <f t="shared" si="2011"/>
        <v>46</v>
      </c>
      <c r="BO3547" s="1">
        <f t="shared" si="2011"/>
        <v>14</v>
      </c>
      <c r="BP3547" s="1">
        <f t="shared" si="2011"/>
        <v>0</v>
      </c>
      <c r="BQ3547" s="1">
        <f t="shared" si="2011"/>
        <v>21</v>
      </c>
      <c r="BR3547" s="1">
        <f t="shared" si="2011"/>
        <v>19</v>
      </c>
      <c r="BS3547" s="1">
        <f t="shared" si="2011"/>
        <v>27</v>
      </c>
      <c r="BT3547" s="1">
        <f t="shared" si="2011"/>
        <v>26</v>
      </c>
      <c r="BU3547" s="1">
        <f t="shared" si="2011"/>
        <v>142</v>
      </c>
      <c r="BV3547" s="1">
        <f t="shared" si="2011"/>
        <v>14</v>
      </c>
      <c r="BW3547" s="1">
        <f t="shared" si="2011"/>
        <v>17</v>
      </c>
      <c r="BX3547" s="1">
        <f t="shared" si="2011"/>
        <v>236</v>
      </c>
      <c r="BY3547" s="1">
        <f t="shared" si="2011"/>
        <v>265</v>
      </c>
      <c r="BZ3547" s="1">
        <f t="shared" si="2011"/>
        <v>223</v>
      </c>
      <c r="CA3547" s="1">
        <f t="shared" si="2011"/>
        <v>1726</v>
      </c>
      <c r="CB3547" s="1">
        <f t="shared" si="2011"/>
        <v>8</v>
      </c>
      <c r="CC3547" s="1">
        <f t="shared" si="2011"/>
        <v>7369</v>
      </c>
      <c r="CD3547" s="1">
        <f t="shared" si="2011"/>
        <v>2017</v>
      </c>
      <c r="CE3547" s="1">
        <f t="shared" si="2011"/>
        <v>25</v>
      </c>
      <c r="CF3547" s="1">
        <f t="shared" si="2011"/>
        <v>2</v>
      </c>
      <c r="CG3547" s="1">
        <f t="shared" si="2011"/>
        <v>0</v>
      </c>
      <c r="CH3547" s="1">
        <f t="shared" si="2011"/>
        <v>0</v>
      </c>
      <c r="CI3547" s="1">
        <f t="shared" si="2011"/>
        <v>0</v>
      </c>
      <c r="CJ3547" s="1">
        <f t="shared" si="2011"/>
        <v>0</v>
      </c>
      <c r="CK3547" s="1">
        <f t="shared" si="2011"/>
        <v>0</v>
      </c>
      <c r="CL3547" s="1">
        <f t="shared" si="2011"/>
        <v>0</v>
      </c>
      <c r="CM3547" s="1">
        <f t="shared" si="2011"/>
        <v>0</v>
      </c>
      <c r="CN3547" s="1">
        <f t="shared" si="2011"/>
        <v>0</v>
      </c>
    </row>
    <row r="3548" spans="1:92">
      <c r="A3548" t="s">
        <v>3321</v>
      </c>
      <c r="P3548" s="1">
        <f t="shared" ref="P3548:AG3548" si="2012">P2775+P2777+P2843+P2845+P2851+P2897+P2998+P3106+P3124+P3213+P3327+P3382+P3413+P3454+P3479+P3308</f>
        <v>277628</v>
      </c>
      <c r="Q3548" s="1">
        <f t="shared" si="2012"/>
        <v>0</v>
      </c>
      <c r="R3548" s="1">
        <f t="shared" si="2012"/>
        <v>460030</v>
      </c>
      <c r="S3548" s="1">
        <f t="shared" si="2012"/>
        <v>769</v>
      </c>
      <c r="T3548" s="1">
        <f t="shared" si="2012"/>
        <v>0</v>
      </c>
      <c r="U3548" s="1">
        <f t="shared" si="2012"/>
        <v>0</v>
      </c>
      <c r="V3548" s="1">
        <f t="shared" si="2012"/>
        <v>0</v>
      </c>
      <c r="W3548" s="1">
        <f t="shared" si="2012"/>
        <v>0</v>
      </c>
      <c r="X3548" s="1">
        <f t="shared" si="2012"/>
        <v>1551</v>
      </c>
      <c r="Y3548" s="1">
        <f t="shared" si="2012"/>
        <v>0</v>
      </c>
      <c r="Z3548" s="1">
        <f t="shared" si="2012"/>
        <v>12</v>
      </c>
      <c r="AA3548" s="1">
        <f t="shared" si="2012"/>
        <v>0</v>
      </c>
      <c r="AB3548" s="1">
        <f t="shared" si="2012"/>
        <v>0</v>
      </c>
      <c r="AC3548" s="1">
        <f t="shared" si="2012"/>
        <v>53</v>
      </c>
      <c r="AD3548" s="1">
        <f t="shared" si="2012"/>
        <v>0</v>
      </c>
      <c r="AE3548" s="1">
        <f t="shared" si="2012"/>
        <v>0</v>
      </c>
      <c r="AF3548" s="1">
        <f t="shared" si="2012"/>
        <v>0</v>
      </c>
      <c r="AG3548" s="1">
        <f t="shared" si="2012"/>
        <v>0</v>
      </c>
      <c r="BE3548" s="1">
        <f>BE2775+BE2777+BE2843+BE2845+BE2851+BE2897+BE2998+BE3106+BE3124+BE3213+BE3327+BE3382+BE3413+BE3454+BE3479+BE3308</f>
        <v>0</v>
      </c>
      <c r="BF3548" s="1">
        <f t="shared" ref="BF3548:CN3548" si="2013">BF2775+BF2777+BF2843+BF2845+BF2851+BF2897+BF2998+BF3106+BF3124+BF3213+BF3327+BF3382+BF3413+BF3454+BF3479+BF3308</f>
        <v>0</v>
      </c>
      <c r="BG3548" s="1">
        <f t="shared" si="2013"/>
        <v>0</v>
      </c>
      <c r="BH3548" s="1">
        <f t="shared" si="2013"/>
        <v>0</v>
      </c>
      <c r="BI3548" s="1">
        <f t="shared" si="2013"/>
        <v>0</v>
      </c>
      <c r="BJ3548" s="1">
        <f t="shared" si="2013"/>
        <v>12</v>
      </c>
      <c r="BK3548" s="1">
        <f t="shared" si="2013"/>
        <v>0</v>
      </c>
      <c r="BL3548" s="1">
        <f t="shared" si="2013"/>
        <v>0</v>
      </c>
      <c r="BM3548" s="1">
        <f t="shared" si="2013"/>
        <v>0</v>
      </c>
      <c r="BN3548" s="1">
        <f t="shared" si="2013"/>
        <v>0</v>
      </c>
      <c r="BO3548" s="1">
        <f t="shared" si="2013"/>
        <v>0</v>
      </c>
      <c r="BP3548" s="1">
        <f t="shared" si="2013"/>
        <v>0</v>
      </c>
      <c r="BQ3548" s="1">
        <f t="shared" si="2013"/>
        <v>0</v>
      </c>
      <c r="BR3548" s="1">
        <f t="shared" si="2013"/>
        <v>0</v>
      </c>
      <c r="BS3548" s="1">
        <f t="shared" si="2013"/>
        <v>0</v>
      </c>
      <c r="BT3548" s="1">
        <f t="shared" si="2013"/>
        <v>0</v>
      </c>
      <c r="BU3548" s="1">
        <f t="shared" si="2013"/>
        <v>0</v>
      </c>
      <c r="BV3548" s="1">
        <f t="shared" si="2013"/>
        <v>0</v>
      </c>
      <c r="BW3548" s="1">
        <f t="shared" si="2013"/>
        <v>0</v>
      </c>
      <c r="BX3548" s="1">
        <f t="shared" si="2013"/>
        <v>0</v>
      </c>
      <c r="BY3548" s="1">
        <f t="shared" si="2013"/>
        <v>0</v>
      </c>
      <c r="BZ3548" s="1">
        <f t="shared" si="2013"/>
        <v>0</v>
      </c>
      <c r="CA3548" s="1">
        <f t="shared" si="2013"/>
        <v>0</v>
      </c>
      <c r="CB3548" s="1">
        <f t="shared" si="2013"/>
        <v>0</v>
      </c>
      <c r="CC3548" s="1">
        <f t="shared" si="2013"/>
        <v>0</v>
      </c>
      <c r="CD3548" s="1">
        <f t="shared" si="2013"/>
        <v>0</v>
      </c>
      <c r="CE3548" s="1">
        <f t="shared" si="2013"/>
        <v>0</v>
      </c>
      <c r="CF3548" s="1">
        <f t="shared" si="2013"/>
        <v>0</v>
      </c>
      <c r="CG3548" s="1">
        <f t="shared" si="2013"/>
        <v>0</v>
      </c>
      <c r="CH3548" s="1">
        <f t="shared" si="2013"/>
        <v>0</v>
      </c>
      <c r="CI3548" s="1">
        <f t="shared" si="2013"/>
        <v>0</v>
      </c>
      <c r="CJ3548" s="1">
        <f t="shared" si="2013"/>
        <v>0</v>
      </c>
      <c r="CK3548" s="1">
        <f t="shared" si="2013"/>
        <v>0</v>
      </c>
      <c r="CL3548" s="1">
        <f t="shared" si="2013"/>
        <v>0</v>
      </c>
      <c r="CM3548" s="1">
        <f t="shared" si="2013"/>
        <v>0</v>
      </c>
      <c r="CN3548" s="1">
        <f t="shared" si="2013"/>
        <v>0</v>
      </c>
    </row>
    <row r="3549" spans="1:92">
      <c r="A3549" t="s">
        <v>3322</v>
      </c>
      <c r="P3549" s="1" t="e">
        <f>P2845+#REF!</f>
        <v>#REF!</v>
      </c>
      <c r="Q3549" s="1" t="e">
        <f>Q2845+#REF!</f>
        <v>#REF!</v>
      </c>
      <c r="R3549" s="1" t="e">
        <f>R2845+#REF!</f>
        <v>#REF!</v>
      </c>
      <c r="S3549" s="1" t="e">
        <f>S2845+#REF!</f>
        <v>#REF!</v>
      </c>
      <c r="T3549" s="1" t="e">
        <f>T2845+#REF!</f>
        <v>#REF!</v>
      </c>
      <c r="U3549" s="1" t="e">
        <f>U2845+#REF!</f>
        <v>#REF!</v>
      </c>
      <c r="V3549" s="1" t="e">
        <f>V2845+#REF!</f>
        <v>#REF!</v>
      </c>
      <c r="W3549" s="1" t="e">
        <f>W2845+#REF!</f>
        <v>#REF!</v>
      </c>
      <c r="X3549" s="1" t="e">
        <f>X2845+#REF!</f>
        <v>#REF!</v>
      </c>
      <c r="Y3549" s="1" t="e">
        <f>Y2845+#REF!</f>
        <v>#REF!</v>
      </c>
      <c r="Z3549" s="1" t="e">
        <f>Z2845+#REF!</f>
        <v>#REF!</v>
      </c>
      <c r="AA3549" s="1" t="e">
        <f>AA2845+#REF!</f>
        <v>#REF!</v>
      </c>
      <c r="AB3549" s="1" t="e">
        <f>AB2845+#REF!</f>
        <v>#REF!</v>
      </c>
      <c r="AC3549" s="1" t="e">
        <f>AC2845+#REF!</f>
        <v>#REF!</v>
      </c>
      <c r="AD3549" s="1" t="e">
        <f>AD2845+#REF!</f>
        <v>#REF!</v>
      </c>
      <c r="AE3549" s="1" t="e">
        <f>AE2845+#REF!</f>
        <v>#REF!</v>
      </c>
      <c r="AF3549" s="1" t="e">
        <f>AF2845+#REF!</f>
        <v>#REF!</v>
      </c>
      <c r="AG3549" s="1" t="e">
        <f>AG2845+#REF!</f>
        <v>#REF!</v>
      </c>
      <c r="BE3549" s="1" t="e">
        <f>BE2845+#REF!</f>
        <v>#REF!</v>
      </c>
      <c r="BF3549" s="1" t="e">
        <f>BF2845+#REF!</f>
        <v>#REF!</v>
      </c>
      <c r="BG3549" s="1" t="e">
        <f>BG2845+#REF!</f>
        <v>#REF!</v>
      </c>
      <c r="BH3549" s="1" t="e">
        <f>BH2845+#REF!</f>
        <v>#REF!</v>
      </c>
      <c r="BI3549" s="1" t="e">
        <f>BI2845+#REF!</f>
        <v>#REF!</v>
      </c>
      <c r="BJ3549" s="1" t="e">
        <f>BJ2845+#REF!</f>
        <v>#REF!</v>
      </c>
      <c r="BK3549" s="1" t="e">
        <f>BK2845+#REF!</f>
        <v>#REF!</v>
      </c>
      <c r="BL3549" s="1" t="e">
        <f>BL2845+#REF!</f>
        <v>#REF!</v>
      </c>
      <c r="BM3549" s="1" t="e">
        <f>BM2845+#REF!</f>
        <v>#REF!</v>
      </c>
      <c r="BN3549" s="1" t="e">
        <f>BN2845+#REF!</f>
        <v>#REF!</v>
      </c>
      <c r="BO3549" s="1" t="e">
        <f>BO2845+#REF!</f>
        <v>#REF!</v>
      </c>
      <c r="BP3549" s="1" t="e">
        <f>BP2845+#REF!</f>
        <v>#REF!</v>
      </c>
      <c r="BQ3549" s="1" t="e">
        <f>BQ2845+#REF!</f>
        <v>#REF!</v>
      </c>
      <c r="BR3549" s="1" t="e">
        <f>BR2845+#REF!</f>
        <v>#REF!</v>
      </c>
      <c r="BS3549" s="1" t="e">
        <f>BS2845+#REF!</f>
        <v>#REF!</v>
      </c>
      <c r="BT3549" s="1" t="e">
        <f>BT2845+#REF!</f>
        <v>#REF!</v>
      </c>
      <c r="BU3549" s="1" t="e">
        <f>BU2845+#REF!</f>
        <v>#REF!</v>
      </c>
      <c r="BV3549" s="1" t="e">
        <f>BV2845+#REF!</f>
        <v>#REF!</v>
      </c>
      <c r="BW3549" s="1" t="e">
        <f>BW2845+#REF!</f>
        <v>#REF!</v>
      </c>
      <c r="BX3549" s="1" t="e">
        <f>BX2845+#REF!</f>
        <v>#REF!</v>
      </c>
      <c r="BY3549" s="1" t="e">
        <f>BY2845+#REF!</f>
        <v>#REF!</v>
      </c>
      <c r="BZ3549" s="1" t="e">
        <f>BZ2845+#REF!</f>
        <v>#REF!</v>
      </c>
      <c r="CA3549" s="1" t="e">
        <f>CA2845+#REF!</f>
        <v>#REF!</v>
      </c>
      <c r="CB3549" s="1" t="e">
        <f>CB2845+#REF!</f>
        <v>#REF!</v>
      </c>
      <c r="CC3549" s="1" t="e">
        <f>CC2845+#REF!</f>
        <v>#REF!</v>
      </c>
      <c r="CD3549" s="1" t="e">
        <f>CD2845+#REF!</f>
        <v>#REF!</v>
      </c>
      <c r="CE3549" s="1" t="e">
        <f>CE2845+#REF!</f>
        <v>#REF!</v>
      </c>
      <c r="CF3549" s="1" t="e">
        <f>CF2845+#REF!</f>
        <v>#REF!</v>
      </c>
      <c r="CG3549" s="1" t="e">
        <f>CG2845+#REF!</f>
        <v>#REF!</v>
      </c>
      <c r="CH3549" s="1" t="e">
        <f>CH2845+#REF!</f>
        <v>#REF!</v>
      </c>
      <c r="CI3549" s="1" t="e">
        <f>CI2845+#REF!</f>
        <v>#REF!</v>
      </c>
      <c r="CJ3549" s="1" t="e">
        <f>CJ2845+#REF!</f>
        <v>#REF!</v>
      </c>
      <c r="CK3549" s="1" t="e">
        <f>CK2845+#REF!</f>
        <v>#REF!</v>
      </c>
      <c r="CL3549" s="1" t="e">
        <f>CL2845+#REF!</f>
        <v>#REF!</v>
      </c>
      <c r="CM3549" s="1" t="e">
        <f>CM2845+#REF!</f>
        <v>#REF!</v>
      </c>
      <c r="CN3549" s="1" t="e">
        <f>CN2845+#REF!</f>
        <v>#REF!</v>
      </c>
    </row>
  </sheetData>
  <phoneticPr fontId="8"/>
  <conditionalFormatting sqref="D4203 D86 D4538:D4556 D3993:D4030 D2898:D3103 D3541:D3991 D3492 D2845:D2851 D113:D1243 D3494:D3496 D3502 D3531 D3105:D3490 D3537:D3538 D1339:D1851 D2:D69 D2600:D2843 D1930:D2558">
    <cfRule type="cellIs" dxfId="1591" priority="388" stopIfTrue="1" operator="equal">
      <formula>1</formula>
    </cfRule>
    <cfRule type="cellIs" dxfId="1590" priority="389" stopIfTrue="1" operator="equal">
      <formula>3</formula>
    </cfRule>
  </conditionalFormatting>
  <conditionalFormatting sqref="E4203 E86 E4538:E4556 E3993:E4030 E2898:E3103 E3541:E3991 E3492 E2845:E2851 E113:E1243 E3494:E3496 E3502 E3531 E3105:E3490 E3537:E3538 E1339:E1851 E2:E69 E2600:E2843 E1930:E2558">
    <cfRule type="cellIs" dxfId="1589" priority="390" stopIfTrue="1" operator="equal">
      <formula>1</formula>
    </cfRule>
    <cfRule type="cellIs" dxfId="1588" priority="391" stopIfTrue="1" operator="equal">
      <formula>3</formula>
    </cfRule>
  </conditionalFormatting>
  <conditionalFormatting sqref="F86:G86 F4538:G4556 F3993:G4030 AK4538:AM4556 AR4538:AR4556 AR4203 F4203:G4203 AJ1937:AL1937 F2898:G3103 AR2898:AR3103 AK2898:AM3103 F3541:G3991 AR3541:AR4030 AK3541:AM4030 AK1931:AM1936 F3492:G3492 AR3492 AK3492:AM3492 F2845:G2851 AR2845:AR2851 AK2846:AM2851 AK112:AM1243 F113:G1243 AR112:AR1243 AR3494:AR3496 AK3494:AM3496 F3494:G3496 F3502:G3502 AK3502:AM3502 AR3502 AR3531 F3531:G3531 AK3531:AM3531 AK3105:AM3490 AK3537:AM3537 F3105:G3490 F3537:G3538 AR3105:AR3490 AR3537:AR3538 AR3505:AR3506 AR1339:AR1871 F1339:G1851 AK1339:AM1850 F2:G69 AK2:AM69 AR2:AR69 F2600:G2843 AR2600:AR2843 AK2600:AM2843 F1930:G2558 AR1873:AR2558 AK1938:AM2558">
    <cfRule type="cellIs" dxfId="1587" priority="392" stopIfTrue="1" operator="equal">
      <formula>1</formula>
    </cfRule>
    <cfRule type="cellIs" dxfId="1586" priority="393" stopIfTrue="1" operator="equal">
      <formula>3</formula>
    </cfRule>
  </conditionalFormatting>
  <conditionalFormatting sqref="I3997:I4202 I4204:I65619">
    <cfRule type="expression" dxfId="1585" priority="396" stopIfTrue="1">
      <formula>IF(#REF!=1,1,0)</formula>
    </cfRule>
    <cfRule type="expression" dxfId="1584" priority="397" stopIfTrue="1">
      <formula>IF(#REF!=1,1,0)</formula>
    </cfRule>
  </conditionalFormatting>
  <conditionalFormatting sqref="H4203 H3991:H3996 H3541:H3654">
    <cfRule type="expression" dxfId="1583" priority="398" stopIfTrue="1">
      <formula>IF(AND(H3541&gt;0,#REF!=1),1,0)</formula>
    </cfRule>
    <cfRule type="expression" dxfId="1582" priority="399" stopIfTrue="1">
      <formula>IF(AND(H3541&gt;0,#REF!=1),1,0)</formula>
    </cfRule>
    <cfRule type="expression" dxfId="1581" priority="400" stopIfTrue="1">
      <formula>IF(AND(H3541&gt;0,#REF!=1),1,0)</formula>
    </cfRule>
  </conditionalFormatting>
  <conditionalFormatting sqref="I4203 I3991:I3996 I3541:I3654">
    <cfRule type="expression" dxfId="1580" priority="401" stopIfTrue="1">
      <formula>IF(AND(#REF!&gt;0,#REF!=1),1,0)</formula>
    </cfRule>
    <cfRule type="expression" dxfId="1579" priority="402" stopIfTrue="1">
      <formula>IF(AND(#REF!&gt;0,#REF!=1),1,0)</formula>
    </cfRule>
    <cfRule type="expression" dxfId="1578" priority="403" stopIfTrue="1">
      <formula>IF(AND(#REF!&gt;0,#REF!=1),1,0)</formula>
    </cfRule>
  </conditionalFormatting>
  <conditionalFormatting sqref="H3655:H3990">
    <cfRule type="expression" dxfId="1577" priority="404" stopIfTrue="1">
      <formula>IF(AND(H3655&gt;0,#REF!=1),1,0)</formula>
    </cfRule>
    <cfRule type="expression" dxfId="1576" priority="405" stopIfTrue="1">
      <formula>IF(AND(H3655&gt;0,#REF!=1),1,0)</formula>
    </cfRule>
    <cfRule type="expression" dxfId="1575" priority="406" stopIfTrue="1">
      <formula>IF(AND(H3655&gt;0,#REF!=1),1,0)</formula>
    </cfRule>
  </conditionalFormatting>
  <conditionalFormatting sqref="I3655:I3990">
    <cfRule type="expression" dxfId="1574" priority="407" stopIfTrue="1">
      <formula>IF(AND(#REF!&gt;0,#REF!=1),1,0)</formula>
    </cfRule>
    <cfRule type="expression" dxfId="1573" priority="408" stopIfTrue="1">
      <formula>IF(AND(#REF!&gt;0,#REF!=1),1,0)</formula>
    </cfRule>
    <cfRule type="expression" dxfId="1572" priority="409" stopIfTrue="1">
      <formula>IF(AND(#REF!&gt;0,#REF!=1),1,0)</formula>
    </cfRule>
  </conditionalFormatting>
  <conditionalFormatting sqref="D2852:D2897">
    <cfRule type="cellIs" dxfId="1571" priority="376" stopIfTrue="1" operator="equal">
      <formula>1</formula>
    </cfRule>
    <cfRule type="cellIs" dxfId="1570" priority="377" stopIfTrue="1" operator="equal">
      <formula>3</formula>
    </cfRule>
  </conditionalFormatting>
  <conditionalFormatting sqref="E2852:E2897">
    <cfRule type="cellIs" dxfId="1569" priority="378" stopIfTrue="1" operator="equal">
      <formula>1</formula>
    </cfRule>
    <cfRule type="cellIs" dxfId="1568" priority="379" stopIfTrue="1" operator="equal">
      <formula>3</formula>
    </cfRule>
  </conditionalFormatting>
  <conditionalFormatting sqref="AR2852:AR2897 AK2852:AM2897 F2852:G2897">
    <cfRule type="cellIs" dxfId="1567" priority="380" stopIfTrue="1" operator="equal">
      <formula>1</formula>
    </cfRule>
    <cfRule type="cellIs" dxfId="1566" priority="381" stopIfTrue="1" operator="equal">
      <formula>3</formula>
    </cfRule>
  </conditionalFormatting>
  <conditionalFormatting sqref="H3492 H2845:H3103 H3494:H3496 H3502 H3531 H3105:H3490 H3536:H3538 H3505 H1:H1243 H2600:H2843 H1339:H2558">
    <cfRule type="expression" dxfId="1565" priority="358" stopIfTrue="1">
      <formula>IF(AND(H1&gt;0,D1=1),1,0)</formula>
    </cfRule>
    <cfRule type="expression" dxfId="1564" priority="359" stopIfTrue="1">
      <formula>IF(AND(H1&gt;0,E1=1),1,0)</formula>
    </cfRule>
    <cfRule type="expression" dxfId="1563" priority="360" stopIfTrue="1">
      <formula>IF(AND(H1&gt;0,F1=1),1,0)</formula>
    </cfRule>
  </conditionalFormatting>
  <conditionalFormatting sqref="I3531 I3505">
    <cfRule type="expression" dxfId="1562" priority="349" stopIfTrue="1">
      <formula>IF(AND(H3505&gt;0,D3505=1),1,0)</formula>
    </cfRule>
    <cfRule type="expression" dxfId="1561" priority="350" stopIfTrue="1">
      <formula>IF(AND(H3505&gt;0,E3505=1),1,0)</formula>
    </cfRule>
    <cfRule type="expression" dxfId="1560" priority="351" stopIfTrue="1">
      <formula>IF(AND(H3505&gt;0,F3505=1),1,0)</formula>
    </cfRule>
  </conditionalFormatting>
  <conditionalFormatting sqref="D3536">
    <cfRule type="cellIs" dxfId="1559" priority="340" stopIfTrue="1" operator="equal">
      <formula>1</formula>
    </cfRule>
    <cfRule type="cellIs" dxfId="1558" priority="341" stopIfTrue="1" operator="equal">
      <formula>3</formula>
    </cfRule>
  </conditionalFormatting>
  <conditionalFormatting sqref="E3536">
    <cfRule type="cellIs" dxfId="1557" priority="342" stopIfTrue="1" operator="equal">
      <formula>1</formula>
    </cfRule>
    <cfRule type="cellIs" dxfId="1556" priority="343" stopIfTrue="1" operator="equal">
      <formula>3</formula>
    </cfRule>
  </conditionalFormatting>
  <conditionalFormatting sqref="AR3536 F3536:G3536">
    <cfRule type="cellIs" dxfId="1555" priority="344" stopIfTrue="1" operator="equal">
      <formula>1</formula>
    </cfRule>
    <cfRule type="cellIs" dxfId="1554" priority="345" stopIfTrue="1" operator="equal">
      <formula>3</formula>
    </cfRule>
  </conditionalFormatting>
  <conditionalFormatting sqref="H3536">
    <cfRule type="expression" dxfId="1553" priority="334" stopIfTrue="1">
      <formula>IF(AND(H3536&gt;0,D3536=1),1,0)</formula>
    </cfRule>
    <cfRule type="expression" dxfId="1552" priority="335" stopIfTrue="1">
      <formula>IF(AND(H3536&gt;0,E3536=1),1,0)</formula>
    </cfRule>
    <cfRule type="expression" dxfId="1551" priority="336" stopIfTrue="1">
      <formula>IF(AND(H3536&gt;0,F3536=1),1,0)</formula>
    </cfRule>
  </conditionalFormatting>
  <conditionalFormatting sqref="I3536">
    <cfRule type="expression" dxfId="1550" priority="337" stopIfTrue="1">
      <formula>IF(AND(H3536&gt;0,D3536=1),1,0)</formula>
    </cfRule>
    <cfRule type="expression" dxfId="1549" priority="338" stopIfTrue="1">
      <formula>IF(AND(H3536&gt;0,E3536=1),1,0)</formula>
    </cfRule>
    <cfRule type="expression" dxfId="1548" priority="339" stopIfTrue="1">
      <formula>IF(AND(H3536&gt;0,F3536=1),1,0)</formula>
    </cfRule>
  </conditionalFormatting>
  <conditionalFormatting sqref="AK3536:AM3536">
    <cfRule type="cellIs" dxfId="1547" priority="332" stopIfTrue="1" operator="equal">
      <formula>1</formula>
    </cfRule>
    <cfRule type="cellIs" dxfId="1546" priority="333" stopIfTrue="1" operator="equal">
      <formula>3</formula>
    </cfRule>
  </conditionalFormatting>
  <conditionalFormatting sqref="AK1851:AM1930">
    <cfRule type="cellIs" dxfId="1545" priority="330" stopIfTrue="1" operator="equal">
      <formula>1</formula>
    </cfRule>
    <cfRule type="cellIs" dxfId="1544" priority="331" stopIfTrue="1" operator="equal">
      <formula>3</formula>
    </cfRule>
  </conditionalFormatting>
  <conditionalFormatting sqref="AK3538:AM3538">
    <cfRule type="cellIs" dxfId="1543" priority="328" stopIfTrue="1" operator="equal">
      <formula>1</formula>
    </cfRule>
    <cfRule type="cellIs" dxfId="1542" priority="329" stopIfTrue="1" operator="equal">
      <formula>3</formula>
    </cfRule>
  </conditionalFormatting>
  <conditionalFormatting sqref="D1852:D1929">
    <cfRule type="cellIs" dxfId="1541" priority="322" stopIfTrue="1" operator="equal">
      <formula>1</formula>
    </cfRule>
    <cfRule type="cellIs" dxfId="1540" priority="323" stopIfTrue="1" operator="equal">
      <formula>3</formula>
    </cfRule>
  </conditionalFormatting>
  <conditionalFormatting sqref="E1852:E1929">
    <cfRule type="cellIs" dxfId="1539" priority="324" stopIfTrue="1" operator="equal">
      <formula>1</formula>
    </cfRule>
    <cfRule type="cellIs" dxfId="1538" priority="325" stopIfTrue="1" operator="equal">
      <formula>3</formula>
    </cfRule>
  </conditionalFormatting>
  <conditionalFormatting sqref="F1852:G1929">
    <cfRule type="cellIs" dxfId="1537" priority="326" stopIfTrue="1" operator="equal">
      <formula>1</formula>
    </cfRule>
    <cfRule type="cellIs" dxfId="1536" priority="327" stopIfTrue="1" operator="equal">
      <formula>3</formula>
    </cfRule>
  </conditionalFormatting>
  <conditionalFormatting sqref="H1852:H1929">
    <cfRule type="expression" dxfId="1535" priority="316" stopIfTrue="1">
      <formula>IF(AND(H1852&gt;0,D1852=1),1,0)</formula>
    </cfRule>
    <cfRule type="expression" dxfId="1534" priority="317" stopIfTrue="1">
      <formula>IF(AND(H1852&gt;0,E1852=1),1,0)</formula>
    </cfRule>
    <cfRule type="expression" dxfId="1533" priority="318" stopIfTrue="1">
      <formula>IF(AND(H1852&gt;0,F1852=1),1,0)</formula>
    </cfRule>
  </conditionalFormatting>
  <conditionalFormatting sqref="I1852:I1929">
    <cfRule type="expression" dxfId="1532" priority="319" stopIfTrue="1">
      <formula>IF(AND(H1852&gt;0,D1852=1),1,0)</formula>
    </cfRule>
    <cfRule type="expression" dxfId="1531" priority="320" stopIfTrue="1">
      <formula>IF(AND(H1852&gt;0,E1852=1),1,0)</formula>
    </cfRule>
    <cfRule type="expression" dxfId="1530" priority="321" stopIfTrue="1">
      <formula>IF(AND(H1852&gt;0,F1852=1),1,0)</formula>
    </cfRule>
  </conditionalFormatting>
  <conditionalFormatting sqref="D3491">
    <cfRule type="cellIs" dxfId="1529" priority="310" stopIfTrue="1" operator="equal">
      <formula>1</formula>
    </cfRule>
    <cfRule type="cellIs" dxfId="1528" priority="311" stopIfTrue="1" operator="equal">
      <formula>3</formula>
    </cfRule>
  </conditionalFormatting>
  <conditionalFormatting sqref="E3491">
    <cfRule type="cellIs" dxfId="1527" priority="312" stopIfTrue="1" operator="equal">
      <formula>1</formula>
    </cfRule>
    <cfRule type="cellIs" dxfId="1526" priority="313" stopIfTrue="1" operator="equal">
      <formula>3</formula>
    </cfRule>
  </conditionalFormatting>
  <conditionalFormatting sqref="AR3491 F3491:G3491">
    <cfRule type="cellIs" dxfId="1525" priority="314" stopIfTrue="1" operator="equal">
      <formula>1</formula>
    </cfRule>
    <cfRule type="cellIs" dxfId="1524" priority="315" stopIfTrue="1" operator="equal">
      <formula>3</formula>
    </cfRule>
  </conditionalFormatting>
  <conditionalFormatting sqref="H3491">
    <cfRule type="expression" dxfId="1523" priority="304" stopIfTrue="1">
      <formula>IF(AND(H3491&gt;0,D3491=1),1,0)</formula>
    </cfRule>
    <cfRule type="expression" dxfId="1522" priority="305" stopIfTrue="1">
      <formula>IF(AND(H3491&gt;0,E3491=1),1,0)</formula>
    </cfRule>
    <cfRule type="expression" dxfId="1521" priority="306" stopIfTrue="1">
      <formula>IF(AND(H3491&gt;0,F3491=1),1,0)</formula>
    </cfRule>
  </conditionalFormatting>
  <conditionalFormatting sqref="I3491">
    <cfRule type="expression" dxfId="1520" priority="307" stopIfTrue="1">
      <formula>IF(AND(H3491&gt;0,D3491=1),1,0)</formula>
    </cfRule>
    <cfRule type="expression" dxfId="1519" priority="308" stopIfTrue="1">
      <formula>IF(AND(H3491&gt;0,E3491=1),1,0)</formula>
    </cfRule>
    <cfRule type="expression" dxfId="1518" priority="309" stopIfTrue="1">
      <formula>IF(AND(H3491&gt;0,F3491=1),1,0)</formula>
    </cfRule>
  </conditionalFormatting>
  <conditionalFormatting sqref="D2844">
    <cfRule type="cellIs" dxfId="1517" priority="298" stopIfTrue="1" operator="equal">
      <formula>1</formula>
    </cfRule>
    <cfRule type="cellIs" dxfId="1516" priority="299" stopIfTrue="1" operator="equal">
      <formula>3</formula>
    </cfRule>
  </conditionalFormatting>
  <conditionalFormatting sqref="E2844">
    <cfRule type="cellIs" dxfId="1515" priority="300" stopIfTrue="1" operator="equal">
      <formula>1</formula>
    </cfRule>
    <cfRule type="cellIs" dxfId="1514" priority="301" stopIfTrue="1" operator="equal">
      <formula>3</formula>
    </cfRule>
  </conditionalFormatting>
  <conditionalFormatting sqref="F2844:G2844 AR2844 AK2844:AM2844">
    <cfRule type="cellIs" dxfId="1513" priority="302" stopIfTrue="1" operator="equal">
      <formula>1</formula>
    </cfRule>
    <cfRule type="cellIs" dxfId="1512" priority="303" stopIfTrue="1" operator="equal">
      <formula>3</formula>
    </cfRule>
  </conditionalFormatting>
  <conditionalFormatting sqref="H2844">
    <cfRule type="expression" dxfId="1511" priority="292" stopIfTrue="1">
      <formula>IF(AND(H2844&gt;0,D2844=1),1,0)</formula>
    </cfRule>
    <cfRule type="expression" dxfId="1510" priority="293" stopIfTrue="1">
      <formula>IF(AND(H2844&gt;0,E2844=1),1,0)</formula>
    </cfRule>
    <cfRule type="expression" dxfId="1509" priority="294" stopIfTrue="1">
      <formula>IF(AND(H2844&gt;0,F2844=1),1,0)</formula>
    </cfRule>
  </conditionalFormatting>
  <conditionalFormatting sqref="I2844">
    <cfRule type="expression" dxfId="1508" priority="295" stopIfTrue="1">
      <formula>IF(AND(H2844&gt;0,D2844=1),1,0)</formula>
    </cfRule>
    <cfRule type="expression" dxfId="1507" priority="296" stopIfTrue="1">
      <formula>IF(AND(H2844&gt;0,E2844=1),1,0)</formula>
    </cfRule>
    <cfRule type="expression" dxfId="1506" priority="297" stopIfTrue="1">
      <formula>IF(AND(H2844&gt;0,F2844=1),1,0)</formula>
    </cfRule>
  </conditionalFormatting>
  <conditionalFormatting sqref="D3493">
    <cfRule type="cellIs" dxfId="1505" priority="286" stopIfTrue="1" operator="equal">
      <formula>1</formula>
    </cfRule>
    <cfRule type="cellIs" dxfId="1504" priority="287" stopIfTrue="1" operator="equal">
      <formula>3</formula>
    </cfRule>
  </conditionalFormatting>
  <conditionalFormatting sqref="E3493">
    <cfRule type="cellIs" dxfId="1503" priority="288" stopIfTrue="1" operator="equal">
      <formula>1</formula>
    </cfRule>
    <cfRule type="cellIs" dxfId="1502" priority="289" stopIfTrue="1" operator="equal">
      <formula>3</formula>
    </cfRule>
  </conditionalFormatting>
  <conditionalFormatting sqref="AR3493 F3493:G3493">
    <cfRule type="cellIs" dxfId="1501" priority="290" stopIfTrue="1" operator="equal">
      <formula>1</formula>
    </cfRule>
    <cfRule type="cellIs" dxfId="1500" priority="291" stopIfTrue="1" operator="equal">
      <formula>3</formula>
    </cfRule>
  </conditionalFormatting>
  <conditionalFormatting sqref="H3493">
    <cfRule type="expression" dxfId="1499" priority="280" stopIfTrue="1">
      <formula>IF(AND(H3493&gt;0,D3493=1),1,0)</formula>
    </cfRule>
    <cfRule type="expression" dxfId="1498" priority="281" stopIfTrue="1">
      <formula>IF(AND(H3493&gt;0,E3493=1),1,0)</formula>
    </cfRule>
    <cfRule type="expression" dxfId="1497" priority="282" stopIfTrue="1">
      <formula>IF(AND(H3493&gt;0,F3493=1),1,0)</formula>
    </cfRule>
  </conditionalFormatting>
  <conditionalFormatting sqref="I3493">
    <cfRule type="expression" dxfId="1496" priority="283" stopIfTrue="1">
      <formula>IF(AND(H3493&gt;0,D3493=1),1,0)</formula>
    </cfRule>
    <cfRule type="expression" dxfId="1495" priority="284" stopIfTrue="1">
      <formula>IF(AND(H3493&gt;0,E3493=1),1,0)</formula>
    </cfRule>
    <cfRule type="expression" dxfId="1494" priority="285" stopIfTrue="1">
      <formula>IF(AND(H3493&gt;0,F3493=1),1,0)</formula>
    </cfRule>
  </conditionalFormatting>
  <conditionalFormatting sqref="D3540">
    <cfRule type="cellIs" dxfId="1493" priority="274" stopIfTrue="1" operator="equal">
      <formula>1</formula>
    </cfRule>
    <cfRule type="cellIs" dxfId="1492" priority="275" stopIfTrue="1" operator="equal">
      <formula>3</formula>
    </cfRule>
  </conditionalFormatting>
  <conditionalFormatting sqref="E3540">
    <cfRule type="cellIs" dxfId="1491" priority="276" stopIfTrue="1" operator="equal">
      <formula>1</formula>
    </cfRule>
    <cfRule type="cellIs" dxfId="1490" priority="277" stopIfTrue="1" operator="equal">
      <formula>3</formula>
    </cfRule>
  </conditionalFormatting>
  <conditionalFormatting sqref="AK3540:AM3540 AR3540 F3540:G3540">
    <cfRule type="cellIs" dxfId="1489" priority="278" stopIfTrue="1" operator="equal">
      <formula>1</formula>
    </cfRule>
    <cfRule type="cellIs" dxfId="1488" priority="279" stopIfTrue="1" operator="equal">
      <formula>3</formula>
    </cfRule>
  </conditionalFormatting>
  <conditionalFormatting sqref="H3540">
    <cfRule type="expression" dxfId="1487" priority="268" stopIfTrue="1">
      <formula>IF(AND(H3540&gt;0,D3540=1),1,0)</formula>
    </cfRule>
    <cfRule type="expression" dxfId="1486" priority="269" stopIfTrue="1">
      <formula>IF(AND(H3540&gt;0,E3540=1),1,0)</formula>
    </cfRule>
    <cfRule type="expression" dxfId="1485" priority="270" stopIfTrue="1">
      <formula>IF(AND(H3540&gt;0,F3540=1),1,0)</formula>
    </cfRule>
  </conditionalFormatting>
  <conditionalFormatting sqref="I3540">
    <cfRule type="expression" dxfId="1484" priority="271" stopIfTrue="1">
      <formula>IF(AND(H3540&gt;0,D3540=1),1,0)</formula>
    </cfRule>
    <cfRule type="expression" dxfId="1483" priority="272" stopIfTrue="1">
      <formula>IF(AND(H3540&gt;0,E3540=1),1,0)</formula>
    </cfRule>
    <cfRule type="expression" dxfId="1482" priority="273" stopIfTrue="1">
      <formula>IF(AND(H3540&gt;0,F3540=1),1,0)</formula>
    </cfRule>
  </conditionalFormatting>
  <conditionalFormatting sqref="AK2845:AM2845">
    <cfRule type="cellIs" dxfId="1481" priority="266" stopIfTrue="1" operator="equal">
      <formula>1</formula>
    </cfRule>
    <cfRule type="cellIs" dxfId="1480" priority="267" stopIfTrue="1" operator="equal">
      <formula>3</formula>
    </cfRule>
  </conditionalFormatting>
  <conditionalFormatting sqref="AK3493:AM3493">
    <cfRule type="cellIs" dxfId="1479" priority="264" stopIfTrue="1" operator="equal">
      <formula>1</formula>
    </cfRule>
    <cfRule type="cellIs" dxfId="1478" priority="265" stopIfTrue="1" operator="equal">
      <formula>3</formula>
    </cfRule>
  </conditionalFormatting>
  <conditionalFormatting sqref="AK3491:AM3491">
    <cfRule type="cellIs" dxfId="1477" priority="262" stopIfTrue="1" operator="equal">
      <formula>1</formula>
    </cfRule>
    <cfRule type="cellIs" dxfId="1476" priority="263" stopIfTrue="1" operator="equal">
      <formula>3</formula>
    </cfRule>
  </conditionalFormatting>
  <conditionalFormatting sqref="D3503">
    <cfRule type="cellIs" dxfId="1475" priority="254" stopIfTrue="1" operator="equal">
      <formula>1</formula>
    </cfRule>
    <cfRule type="cellIs" dxfId="1474" priority="255" stopIfTrue="1" operator="equal">
      <formula>3</formula>
    </cfRule>
  </conditionalFormatting>
  <conditionalFormatting sqref="E3503">
    <cfRule type="cellIs" dxfId="1473" priority="256" stopIfTrue="1" operator="equal">
      <formula>1</formula>
    </cfRule>
    <cfRule type="cellIs" dxfId="1472" priority="257" stopIfTrue="1" operator="equal">
      <formula>3</formula>
    </cfRule>
  </conditionalFormatting>
  <conditionalFormatting sqref="F3503:G3503 AR3503 AK3503:AM3503">
    <cfRule type="cellIs" dxfId="1471" priority="258" stopIfTrue="1" operator="equal">
      <formula>1</formula>
    </cfRule>
    <cfRule type="cellIs" dxfId="1470" priority="259" stopIfTrue="1" operator="equal">
      <formula>3</formula>
    </cfRule>
  </conditionalFormatting>
  <conditionalFormatting sqref="D3504">
    <cfRule type="cellIs" dxfId="1469" priority="248" stopIfTrue="1" operator="equal">
      <formula>1</formula>
    </cfRule>
    <cfRule type="cellIs" dxfId="1468" priority="249" stopIfTrue="1" operator="equal">
      <formula>3</formula>
    </cfRule>
  </conditionalFormatting>
  <conditionalFormatting sqref="E3504">
    <cfRule type="cellIs" dxfId="1467" priority="250" stopIfTrue="1" operator="equal">
      <formula>1</formula>
    </cfRule>
    <cfRule type="cellIs" dxfId="1466" priority="251" stopIfTrue="1" operator="equal">
      <formula>3</formula>
    </cfRule>
  </conditionalFormatting>
  <conditionalFormatting sqref="AR3504 AK3504:AM3504 F3504:G3504">
    <cfRule type="cellIs" dxfId="1465" priority="252" stopIfTrue="1" operator="equal">
      <formula>1</formula>
    </cfRule>
    <cfRule type="cellIs" dxfId="1464" priority="253" stopIfTrue="1" operator="equal">
      <formula>3</formula>
    </cfRule>
  </conditionalFormatting>
  <conditionalFormatting sqref="H3503:H3504">
    <cfRule type="expression" dxfId="1463" priority="242" stopIfTrue="1">
      <formula>IF(AND(H3503&gt;0,D3503=1),1,0)</formula>
    </cfRule>
    <cfRule type="expression" dxfId="1462" priority="243" stopIfTrue="1">
      <formula>IF(AND(H3503&gt;0,E3503=1),1,0)</formula>
    </cfRule>
    <cfRule type="expression" dxfId="1461" priority="244" stopIfTrue="1">
      <formula>IF(AND(H3503&gt;0,F3503=1),1,0)</formula>
    </cfRule>
  </conditionalFormatting>
  <conditionalFormatting sqref="I3503:I3504">
    <cfRule type="expression" dxfId="1460" priority="245" stopIfTrue="1">
      <formula>IF(AND(H3503&gt;0,D3503=1),1,0)</formula>
    </cfRule>
    <cfRule type="expression" dxfId="1459" priority="246" stopIfTrue="1">
      <formula>IF(AND(H3503&gt;0,E3503=1),1,0)</formula>
    </cfRule>
    <cfRule type="expression" dxfId="1458" priority="247" stopIfTrue="1">
      <formula>IF(AND(H3503&gt;0,F3503=1),1,0)</formula>
    </cfRule>
  </conditionalFormatting>
  <conditionalFormatting sqref="D3505:D3506">
    <cfRule type="cellIs" dxfId="1457" priority="236" stopIfTrue="1" operator="equal">
      <formula>1</formula>
    </cfRule>
    <cfRule type="cellIs" dxfId="1456" priority="237" stopIfTrue="1" operator="equal">
      <formula>3</formula>
    </cfRule>
  </conditionalFormatting>
  <conditionalFormatting sqref="E3505:E3506">
    <cfRule type="cellIs" dxfId="1455" priority="238" stopIfTrue="1" operator="equal">
      <formula>1</formula>
    </cfRule>
    <cfRule type="cellIs" dxfId="1454" priority="239" stopIfTrue="1" operator="equal">
      <formula>3</formula>
    </cfRule>
  </conditionalFormatting>
  <conditionalFormatting sqref="F3505:G3506 AK3505:AM3506">
    <cfRule type="cellIs" dxfId="1453" priority="240" stopIfTrue="1" operator="equal">
      <formula>1</formula>
    </cfRule>
    <cfRule type="cellIs" dxfId="1452" priority="241" stopIfTrue="1" operator="equal">
      <formula>3</formula>
    </cfRule>
  </conditionalFormatting>
  <conditionalFormatting sqref="D3510">
    <cfRule type="cellIs" dxfId="1451" priority="230" stopIfTrue="1" operator="equal">
      <formula>1</formula>
    </cfRule>
    <cfRule type="cellIs" dxfId="1450" priority="231" stopIfTrue="1" operator="equal">
      <formula>3</formula>
    </cfRule>
  </conditionalFormatting>
  <conditionalFormatting sqref="E3510">
    <cfRule type="cellIs" dxfId="1449" priority="232" stopIfTrue="1" operator="equal">
      <formula>1</formula>
    </cfRule>
    <cfRule type="cellIs" dxfId="1448" priority="233" stopIfTrue="1" operator="equal">
      <formula>3</formula>
    </cfRule>
  </conditionalFormatting>
  <conditionalFormatting sqref="AR3510 AK3510:AM3510 F3510:G3510">
    <cfRule type="cellIs" dxfId="1447" priority="234" stopIfTrue="1" operator="equal">
      <formula>1</formula>
    </cfRule>
    <cfRule type="cellIs" dxfId="1446" priority="235" stopIfTrue="1" operator="equal">
      <formula>3</formula>
    </cfRule>
  </conditionalFormatting>
  <conditionalFormatting sqref="H3510 H3506">
    <cfRule type="expression" dxfId="1445" priority="224" stopIfTrue="1">
      <formula>IF(AND(H3506&gt;0,D3506=1),1,0)</formula>
    </cfRule>
    <cfRule type="expression" dxfId="1444" priority="225" stopIfTrue="1">
      <formula>IF(AND(H3506&gt;0,E3506=1),1,0)</formula>
    </cfRule>
    <cfRule type="expression" dxfId="1443" priority="226" stopIfTrue="1">
      <formula>IF(AND(H3506&gt;0,F3506=1),1,0)</formula>
    </cfRule>
  </conditionalFormatting>
  <conditionalFormatting sqref="I3510 I3506">
    <cfRule type="expression" dxfId="1442" priority="227" stopIfTrue="1">
      <formula>IF(AND(H3506&gt;0,D3506=1),1,0)</formula>
    </cfRule>
    <cfRule type="expression" dxfId="1441" priority="228" stopIfTrue="1">
      <formula>IF(AND(H3506&gt;0,E3506=1),1,0)</formula>
    </cfRule>
    <cfRule type="expression" dxfId="1440" priority="229" stopIfTrue="1">
      <formula>IF(AND(H3506&gt;0,F3506=1),1,0)</formula>
    </cfRule>
  </conditionalFormatting>
  <conditionalFormatting sqref="D3511 D3539">
    <cfRule type="cellIs" dxfId="1439" priority="218" stopIfTrue="1" operator="equal">
      <formula>1</formula>
    </cfRule>
    <cfRule type="cellIs" dxfId="1438" priority="219" stopIfTrue="1" operator="equal">
      <formula>3</formula>
    </cfRule>
  </conditionalFormatting>
  <conditionalFormatting sqref="E3511 E3539">
    <cfRule type="cellIs" dxfId="1437" priority="220" stopIfTrue="1" operator="equal">
      <formula>1</formula>
    </cfRule>
    <cfRule type="cellIs" dxfId="1436" priority="221" stopIfTrue="1" operator="equal">
      <formula>3</formula>
    </cfRule>
  </conditionalFormatting>
  <conditionalFormatting sqref="AK3511:AM3511 F3511:G3511 AR3511 AR3539 F3539:G3539 AK3539:AM3539">
    <cfRule type="cellIs" dxfId="1435" priority="222" stopIfTrue="1" operator="equal">
      <formula>1</formula>
    </cfRule>
    <cfRule type="cellIs" dxfId="1434" priority="223" stopIfTrue="1" operator="equal">
      <formula>3</formula>
    </cfRule>
  </conditionalFormatting>
  <conditionalFormatting sqref="H3511 H3539">
    <cfRule type="expression" dxfId="1433" priority="212" stopIfTrue="1">
      <formula>IF(AND(H3511&gt;0,D3511=1),1,0)</formula>
    </cfRule>
    <cfRule type="expression" dxfId="1432" priority="213" stopIfTrue="1">
      <formula>IF(AND(H3511&gt;0,E3511=1),1,0)</formula>
    </cfRule>
    <cfRule type="expression" dxfId="1431" priority="214" stopIfTrue="1">
      <formula>IF(AND(H3511&gt;0,F3511=1),1,0)</formula>
    </cfRule>
  </conditionalFormatting>
  <conditionalFormatting sqref="I3511 I3539">
    <cfRule type="expression" dxfId="1430" priority="215" stopIfTrue="1">
      <formula>IF(AND(H3511&gt;0,D3511=1),1,0)</formula>
    </cfRule>
    <cfRule type="expression" dxfId="1429" priority="216" stopIfTrue="1">
      <formula>IF(AND(H3511&gt;0,E3511=1),1,0)</formula>
    </cfRule>
    <cfRule type="expression" dxfId="1428" priority="217" stopIfTrue="1">
      <formula>IF(AND(H3511&gt;0,F3511=1),1,0)</formula>
    </cfRule>
  </conditionalFormatting>
  <conditionalFormatting sqref="D3507">
    <cfRule type="cellIs" dxfId="1427" priority="206" stopIfTrue="1" operator="equal">
      <formula>1</formula>
    </cfRule>
    <cfRule type="cellIs" dxfId="1426" priority="207" stopIfTrue="1" operator="equal">
      <formula>3</formula>
    </cfRule>
  </conditionalFormatting>
  <conditionalFormatting sqref="E3507">
    <cfRule type="cellIs" dxfId="1425" priority="208" stopIfTrue="1" operator="equal">
      <formula>1</formula>
    </cfRule>
    <cfRule type="cellIs" dxfId="1424" priority="209" stopIfTrue="1" operator="equal">
      <formula>3</formula>
    </cfRule>
  </conditionalFormatting>
  <conditionalFormatting sqref="AK3507:AM3507 F3507:G3507 AR3507">
    <cfRule type="cellIs" dxfId="1423" priority="210" stopIfTrue="1" operator="equal">
      <formula>1</formula>
    </cfRule>
    <cfRule type="cellIs" dxfId="1422" priority="211" stopIfTrue="1" operator="equal">
      <formula>3</formula>
    </cfRule>
  </conditionalFormatting>
  <conditionalFormatting sqref="H3507">
    <cfRule type="expression" dxfId="1421" priority="200" stopIfTrue="1">
      <formula>IF(AND(H3507&gt;0,D3507=1),1,0)</formula>
    </cfRule>
    <cfRule type="expression" dxfId="1420" priority="201" stopIfTrue="1">
      <formula>IF(AND(H3507&gt;0,E3507=1),1,0)</formula>
    </cfRule>
    <cfRule type="expression" dxfId="1419" priority="202" stopIfTrue="1">
      <formula>IF(AND(H3507&gt;0,F3507=1),1,0)</formula>
    </cfRule>
  </conditionalFormatting>
  <conditionalFormatting sqref="I3507">
    <cfRule type="expression" dxfId="1418" priority="203" stopIfTrue="1">
      <formula>IF(AND(H3507&gt;0,D3507=1),1,0)</formula>
    </cfRule>
    <cfRule type="expression" dxfId="1417" priority="204" stopIfTrue="1">
      <formula>IF(AND(H3507&gt;0,E3507=1),1,0)</formula>
    </cfRule>
    <cfRule type="expression" dxfId="1416" priority="205" stopIfTrue="1">
      <formula>IF(AND(H3507&gt;0,F3507=1),1,0)</formula>
    </cfRule>
  </conditionalFormatting>
  <conditionalFormatting sqref="H1:I1 H2846:H3103 H3494:H3496 H3105:H3479 H3536:H3538 H2:H1243 H2600:H2843 H1339:H2558">
    <cfRule type="expression" dxfId="1415" priority="185">
      <formula>IF(AND(H1&gt;0,AI1=1),1,0)</formula>
    </cfRule>
  </conditionalFormatting>
  <conditionalFormatting sqref="I2846:I3103 I3494:I3496 I3105:I3479 I3536:I3538 I2:I1243 I2600:I2843 I1339:I2558">
    <cfRule type="expression" dxfId="1414" priority="182" stopIfTrue="1">
      <formula>IF(AND(I2&gt;0,D2=1),1,0)</formula>
    </cfRule>
    <cfRule type="expression" dxfId="1413" priority="183" stopIfTrue="1">
      <formula>IF(AND(I2&gt;0,E2=1),1,0)</formula>
    </cfRule>
    <cfRule type="expression" dxfId="1412" priority="184" stopIfTrue="1">
      <formula>IF(AND(I2&gt;0,F2=1),1,0)</formula>
    </cfRule>
  </conditionalFormatting>
  <conditionalFormatting sqref="I2846:I3103 I3494:I3496 I3105:I3479 I3536:I3538 I2:I1243 I2600:I2843 I1339:I2558">
    <cfRule type="expression" dxfId="1411" priority="181">
      <formula>IF(AND(I2&gt;0,AI2=1),1,0)</formula>
    </cfRule>
  </conditionalFormatting>
  <conditionalFormatting sqref="D3104">
    <cfRule type="cellIs" dxfId="1410" priority="173" stopIfTrue="1" operator="equal">
      <formula>1</formula>
    </cfRule>
    <cfRule type="cellIs" dxfId="1409" priority="174" stopIfTrue="1" operator="equal">
      <formula>3</formula>
    </cfRule>
  </conditionalFormatting>
  <conditionalFormatting sqref="E3104">
    <cfRule type="cellIs" dxfId="1408" priority="175" stopIfTrue="1" operator="equal">
      <formula>1</formula>
    </cfRule>
    <cfRule type="cellIs" dxfId="1407" priority="176" stopIfTrue="1" operator="equal">
      <formula>3</formula>
    </cfRule>
  </conditionalFormatting>
  <conditionalFormatting sqref="AK3104:AM3104 AR3104 F3104:G3104">
    <cfRule type="cellIs" dxfId="1406" priority="177" stopIfTrue="1" operator="equal">
      <formula>1</formula>
    </cfRule>
    <cfRule type="cellIs" dxfId="1405" priority="178" stopIfTrue="1" operator="equal">
      <formula>3</formula>
    </cfRule>
  </conditionalFormatting>
  <conditionalFormatting sqref="H3104">
    <cfRule type="expression" dxfId="1404" priority="170" stopIfTrue="1">
      <formula>IF(AND(H3104&gt;0,D3104=1),1,0)</formula>
    </cfRule>
    <cfRule type="expression" dxfId="1403" priority="171" stopIfTrue="1">
      <formula>IF(AND(H3104&gt;0,E3104=1),1,0)</formula>
    </cfRule>
    <cfRule type="expression" dxfId="1402" priority="172" stopIfTrue="1">
      <formula>IF(AND(H3104&gt;0,F3104=1),1,0)</formula>
    </cfRule>
  </conditionalFormatting>
  <conditionalFormatting sqref="H3104">
    <cfRule type="expression" dxfId="1401" priority="169">
      <formula>IF(AND(H3104&gt;0,AI3104=1),1,0)</formula>
    </cfRule>
  </conditionalFormatting>
  <conditionalFormatting sqref="I3104">
    <cfRule type="expression" dxfId="1400" priority="166" stopIfTrue="1">
      <formula>IF(AND(I3104&gt;0,D3104=1),1,0)</formula>
    </cfRule>
    <cfRule type="expression" dxfId="1399" priority="167" stopIfTrue="1">
      <formula>IF(AND(I3104&gt;0,E3104=1),1,0)</formula>
    </cfRule>
    <cfRule type="expression" dxfId="1398" priority="168" stopIfTrue="1">
      <formula>IF(AND(I3104&gt;0,F3104=1),1,0)</formula>
    </cfRule>
  </conditionalFormatting>
  <conditionalFormatting sqref="I3104">
    <cfRule type="expression" dxfId="1397" priority="165">
      <formula>IF(AND(I3104&gt;0,AI3104=1),1,0)</formula>
    </cfRule>
  </conditionalFormatting>
  <conditionalFormatting sqref="D3497">
    <cfRule type="cellIs" dxfId="1396" priority="145" stopIfTrue="1" operator="equal">
      <formula>1</formula>
    </cfRule>
    <cfRule type="cellIs" dxfId="1395" priority="146" stopIfTrue="1" operator="equal">
      <formula>3</formula>
    </cfRule>
  </conditionalFormatting>
  <conditionalFormatting sqref="E3497">
    <cfRule type="cellIs" dxfId="1394" priority="147" stopIfTrue="1" operator="equal">
      <formula>1</formula>
    </cfRule>
    <cfRule type="cellIs" dxfId="1393" priority="148" stopIfTrue="1" operator="equal">
      <formula>3</formula>
    </cfRule>
  </conditionalFormatting>
  <conditionalFormatting sqref="F3497:G3497 AR3497 AK3497:AM3497">
    <cfRule type="cellIs" dxfId="1392" priority="149" stopIfTrue="1" operator="equal">
      <formula>1</formula>
    </cfRule>
    <cfRule type="cellIs" dxfId="1391" priority="150" stopIfTrue="1" operator="equal">
      <formula>3</formula>
    </cfRule>
  </conditionalFormatting>
  <conditionalFormatting sqref="H3497">
    <cfRule type="expression" dxfId="1390" priority="142" stopIfTrue="1">
      <formula>IF(AND(H3497&gt;0,D3497=1),1,0)</formula>
    </cfRule>
    <cfRule type="expression" dxfId="1389" priority="143" stopIfTrue="1">
      <formula>IF(AND(H3497&gt;0,E3497=1),1,0)</formula>
    </cfRule>
    <cfRule type="expression" dxfId="1388" priority="144" stopIfTrue="1">
      <formula>IF(AND(H3497&gt;0,F3497=1),1,0)</formula>
    </cfRule>
  </conditionalFormatting>
  <conditionalFormatting sqref="H3497">
    <cfRule type="expression" dxfId="1387" priority="141">
      <formula>IF(AND(H3497&gt;0,AI3497=1),1,0)</formula>
    </cfRule>
  </conditionalFormatting>
  <conditionalFormatting sqref="I3497">
    <cfRule type="expression" dxfId="1386" priority="138" stopIfTrue="1">
      <formula>IF(AND(I3497&gt;0,D3497=1),1,0)</formula>
    </cfRule>
    <cfRule type="expression" dxfId="1385" priority="139" stopIfTrue="1">
      <formula>IF(AND(I3497&gt;0,E3497=1),1,0)</formula>
    </cfRule>
    <cfRule type="expression" dxfId="1384" priority="140" stopIfTrue="1">
      <formula>IF(AND(I3497&gt;0,F3497=1),1,0)</formula>
    </cfRule>
  </conditionalFormatting>
  <conditionalFormatting sqref="I3497">
    <cfRule type="expression" dxfId="1383" priority="137">
      <formula>IF(AND(I3497&gt;0,AI3497=1),1,0)</formula>
    </cfRule>
  </conditionalFormatting>
  <conditionalFormatting sqref="D3498">
    <cfRule type="cellIs" dxfId="1382" priority="131" stopIfTrue="1" operator="equal">
      <formula>1</formula>
    </cfRule>
    <cfRule type="cellIs" dxfId="1381" priority="132" stopIfTrue="1" operator="equal">
      <formula>3</formula>
    </cfRule>
  </conditionalFormatting>
  <conditionalFormatting sqref="E3498">
    <cfRule type="cellIs" dxfId="1380" priority="133" stopIfTrue="1" operator="equal">
      <formula>1</formula>
    </cfRule>
    <cfRule type="cellIs" dxfId="1379" priority="134" stopIfTrue="1" operator="equal">
      <formula>3</formula>
    </cfRule>
  </conditionalFormatting>
  <conditionalFormatting sqref="AR3498 AK3498:AM3498 F3498:G3498">
    <cfRule type="cellIs" dxfId="1378" priority="135" stopIfTrue="1" operator="equal">
      <formula>1</formula>
    </cfRule>
    <cfRule type="cellIs" dxfId="1377" priority="136" stopIfTrue="1" operator="equal">
      <formula>3</formula>
    </cfRule>
  </conditionalFormatting>
  <conditionalFormatting sqref="H3498">
    <cfRule type="expression" dxfId="1376" priority="128" stopIfTrue="1">
      <formula>IF(AND(H3498&gt;0,D3498=1),1,0)</formula>
    </cfRule>
    <cfRule type="expression" dxfId="1375" priority="129" stopIfTrue="1">
      <formula>IF(AND(H3498&gt;0,E3498=1),1,0)</formula>
    </cfRule>
    <cfRule type="expression" dxfId="1374" priority="130" stopIfTrue="1">
      <formula>IF(AND(H3498&gt;0,F3498=1),1,0)</formula>
    </cfRule>
  </conditionalFormatting>
  <conditionalFormatting sqref="H3498">
    <cfRule type="expression" dxfId="1373" priority="127">
      <formula>IF(AND(H3498&gt;0,AI3498=1),1,0)</formula>
    </cfRule>
  </conditionalFormatting>
  <conditionalFormatting sqref="I3498">
    <cfRule type="expression" dxfId="1372" priority="124" stopIfTrue="1">
      <formula>IF(AND(I3498&gt;0,D3498=1),1,0)</formula>
    </cfRule>
    <cfRule type="expression" dxfId="1371" priority="125" stopIfTrue="1">
      <formula>IF(AND(I3498&gt;0,E3498=1),1,0)</formula>
    </cfRule>
    <cfRule type="expression" dxfId="1370" priority="126" stopIfTrue="1">
      <formula>IF(AND(I3498&gt;0,F3498=1),1,0)</formula>
    </cfRule>
  </conditionalFormatting>
  <conditionalFormatting sqref="I3498">
    <cfRule type="expression" dxfId="1369" priority="123">
      <formula>IF(AND(I3498&gt;0,AI3498=1),1,0)</formula>
    </cfRule>
  </conditionalFormatting>
  <conditionalFormatting sqref="D3499:D3500">
    <cfRule type="cellIs" dxfId="1368" priority="117" stopIfTrue="1" operator="equal">
      <formula>1</formula>
    </cfRule>
    <cfRule type="cellIs" dxfId="1367" priority="118" stopIfTrue="1" operator="equal">
      <formula>3</formula>
    </cfRule>
  </conditionalFormatting>
  <conditionalFormatting sqref="E3499:E3500">
    <cfRule type="cellIs" dxfId="1366" priority="119" stopIfTrue="1" operator="equal">
      <formula>1</formula>
    </cfRule>
    <cfRule type="cellIs" dxfId="1365" priority="120" stopIfTrue="1" operator="equal">
      <formula>3</formula>
    </cfRule>
  </conditionalFormatting>
  <conditionalFormatting sqref="F3499:G3500 AR3499:AR3500 AK3499:AM3500">
    <cfRule type="cellIs" dxfId="1364" priority="121" stopIfTrue="1" operator="equal">
      <formula>1</formula>
    </cfRule>
    <cfRule type="cellIs" dxfId="1363" priority="122" stopIfTrue="1" operator="equal">
      <formula>3</formula>
    </cfRule>
  </conditionalFormatting>
  <conditionalFormatting sqref="H3499:H3500">
    <cfRule type="expression" dxfId="1362" priority="114" stopIfTrue="1">
      <formula>IF(AND(H3499&gt;0,D3499=1),1,0)</formula>
    </cfRule>
    <cfRule type="expression" dxfId="1361" priority="115" stopIfTrue="1">
      <formula>IF(AND(H3499&gt;0,E3499=1),1,0)</formula>
    </cfRule>
    <cfRule type="expression" dxfId="1360" priority="116" stopIfTrue="1">
      <formula>IF(AND(H3499&gt;0,F3499=1),1,0)</formula>
    </cfRule>
  </conditionalFormatting>
  <conditionalFormatting sqref="H3499:H3500">
    <cfRule type="expression" dxfId="1359" priority="113">
      <formula>IF(AND(H3499&gt;0,AI3499=1),1,0)</formula>
    </cfRule>
  </conditionalFormatting>
  <conditionalFormatting sqref="I3499:I3500">
    <cfRule type="expression" dxfId="1358" priority="110" stopIfTrue="1">
      <formula>IF(AND(I3499&gt;0,D3499=1),1,0)</formula>
    </cfRule>
    <cfRule type="expression" dxfId="1357" priority="111" stopIfTrue="1">
      <formula>IF(AND(I3499&gt;0,E3499=1),1,0)</formula>
    </cfRule>
    <cfRule type="expression" dxfId="1356" priority="112" stopIfTrue="1">
      <formula>IF(AND(I3499&gt;0,F3499=1),1,0)</formula>
    </cfRule>
  </conditionalFormatting>
  <conditionalFormatting sqref="I3499:I3500">
    <cfRule type="expression" dxfId="1355" priority="109">
      <formula>IF(AND(I3499&gt;0,AI3499=1),1,0)</formula>
    </cfRule>
  </conditionalFormatting>
  <conditionalFormatting sqref="D3512:D3530">
    <cfRule type="cellIs" dxfId="1354" priority="103" stopIfTrue="1" operator="equal">
      <formula>1</formula>
    </cfRule>
    <cfRule type="cellIs" dxfId="1353" priority="104" stopIfTrue="1" operator="equal">
      <formula>3</formula>
    </cfRule>
  </conditionalFormatting>
  <conditionalFormatting sqref="E3512:E3530">
    <cfRule type="cellIs" dxfId="1352" priority="105" stopIfTrue="1" operator="equal">
      <formula>1</formula>
    </cfRule>
    <cfRule type="cellIs" dxfId="1351" priority="106" stopIfTrue="1" operator="equal">
      <formula>3</formula>
    </cfRule>
  </conditionalFormatting>
  <conditionalFormatting sqref="AK3512:AM3530 F3512:G3530 AR3512:AR3530">
    <cfRule type="cellIs" dxfId="1350" priority="107" stopIfTrue="1" operator="equal">
      <formula>1</formula>
    </cfRule>
    <cfRule type="cellIs" dxfId="1349" priority="108" stopIfTrue="1" operator="equal">
      <formula>3</formula>
    </cfRule>
  </conditionalFormatting>
  <conditionalFormatting sqref="H3512:H3530">
    <cfRule type="expression" dxfId="1348" priority="100" stopIfTrue="1">
      <formula>IF(AND(H3512&gt;0,D3512=1),1,0)</formula>
    </cfRule>
    <cfRule type="expression" dxfId="1347" priority="101" stopIfTrue="1">
      <formula>IF(AND(H3512&gt;0,E3512=1),1,0)</formula>
    </cfRule>
    <cfRule type="expression" dxfId="1346" priority="102" stopIfTrue="1">
      <formula>IF(AND(H3512&gt;0,F3512=1),1,0)</formula>
    </cfRule>
  </conditionalFormatting>
  <conditionalFormatting sqref="H3512:H3530">
    <cfRule type="expression" dxfId="1345" priority="99">
      <formula>IF(AND(H3512&gt;0,AI3512=1),1,0)</formula>
    </cfRule>
  </conditionalFormatting>
  <conditionalFormatting sqref="I3512:I3530">
    <cfRule type="expression" dxfId="1344" priority="96" stopIfTrue="1">
      <formula>IF(AND(I3512&gt;0,D3512=1),1,0)</formula>
    </cfRule>
    <cfRule type="expression" dxfId="1343" priority="97" stopIfTrue="1">
      <formula>IF(AND(I3512&gt;0,E3512=1),1,0)</formula>
    </cfRule>
    <cfRule type="expression" dxfId="1342" priority="98" stopIfTrue="1">
      <formula>IF(AND(I3512&gt;0,F3512=1),1,0)</formula>
    </cfRule>
  </conditionalFormatting>
  <conditionalFormatting sqref="I3512:I3530">
    <cfRule type="expression" dxfId="1341" priority="95">
      <formula>IF(AND(I3512&gt;0,AI3512=1),1,0)</formula>
    </cfRule>
  </conditionalFormatting>
  <conditionalFormatting sqref="D3532:D3533">
    <cfRule type="cellIs" dxfId="1340" priority="89" stopIfTrue="1" operator="equal">
      <formula>1</formula>
    </cfRule>
    <cfRule type="cellIs" dxfId="1339" priority="90" stopIfTrue="1" operator="equal">
      <formula>3</formula>
    </cfRule>
  </conditionalFormatting>
  <conditionalFormatting sqref="E3532:E3533">
    <cfRule type="cellIs" dxfId="1338" priority="91" stopIfTrue="1" operator="equal">
      <formula>1</formula>
    </cfRule>
    <cfRule type="cellIs" dxfId="1337" priority="92" stopIfTrue="1" operator="equal">
      <formula>3</formula>
    </cfRule>
  </conditionalFormatting>
  <conditionalFormatting sqref="AK3532:AM3533 F3532:G3533 AR3532:AR3533">
    <cfRule type="cellIs" dxfId="1336" priority="93" stopIfTrue="1" operator="equal">
      <formula>1</formula>
    </cfRule>
    <cfRule type="cellIs" dxfId="1335" priority="94" stopIfTrue="1" operator="equal">
      <formula>3</formula>
    </cfRule>
  </conditionalFormatting>
  <conditionalFormatting sqref="H3532:H3533">
    <cfRule type="expression" dxfId="1334" priority="86" stopIfTrue="1">
      <formula>IF(AND(H3532&gt;0,D3532=1),1,0)</formula>
    </cfRule>
    <cfRule type="expression" dxfId="1333" priority="87" stopIfTrue="1">
      <formula>IF(AND(H3532&gt;0,E3532=1),1,0)</formula>
    </cfRule>
    <cfRule type="expression" dxfId="1332" priority="88" stopIfTrue="1">
      <formula>IF(AND(H3532&gt;0,F3532=1),1,0)</formula>
    </cfRule>
  </conditionalFormatting>
  <conditionalFormatting sqref="H3532:H3533">
    <cfRule type="expression" dxfId="1331" priority="85">
      <formula>IF(AND(H3532&gt;0,AI3532=1),1,0)</formula>
    </cfRule>
  </conditionalFormatting>
  <conditionalFormatting sqref="I3532:I3533">
    <cfRule type="expression" dxfId="1330" priority="82" stopIfTrue="1">
      <formula>IF(AND(I3532&gt;0,D3532=1),1,0)</formula>
    </cfRule>
    <cfRule type="expression" dxfId="1329" priority="83" stopIfTrue="1">
      <formula>IF(AND(I3532&gt;0,E3532=1),1,0)</formula>
    </cfRule>
    <cfRule type="expression" dxfId="1328" priority="84" stopIfTrue="1">
      <formula>IF(AND(I3532&gt;0,F3532=1),1,0)</formula>
    </cfRule>
  </conditionalFormatting>
  <conditionalFormatting sqref="I3532:I3533">
    <cfRule type="expression" dxfId="1327" priority="81">
      <formula>IF(AND(I3532&gt;0,AI3532=1),1,0)</formula>
    </cfRule>
  </conditionalFormatting>
  <conditionalFormatting sqref="D3501">
    <cfRule type="cellIs" dxfId="1326" priority="75" stopIfTrue="1" operator="equal">
      <formula>1</formula>
    </cfRule>
    <cfRule type="cellIs" dxfId="1325" priority="76" stopIfTrue="1" operator="equal">
      <formula>3</formula>
    </cfRule>
  </conditionalFormatting>
  <conditionalFormatting sqref="E3501">
    <cfRule type="cellIs" dxfId="1324" priority="77" stopIfTrue="1" operator="equal">
      <formula>1</formula>
    </cfRule>
    <cfRule type="cellIs" dxfId="1323" priority="78" stopIfTrue="1" operator="equal">
      <formula>3</formula>
    </cfRule>
  </conditionalFormatting>
  <conditionalFormatting sqref="AK3501:AM3501 F3501:G3501 AR3501">
    <cfRule type="cellIs" dxfId="1322" priority="79" stopIfTrue="1" operator="equal">
      <formula>1</formula>
    </cfRule>
    <cfRule type="cellIs" dxfId="1321" priority="80" stopIfTrue="1" operator="equal">
      <formula>3</formula>
    </cfRule>
  </conditionalFormatting>
  <conditionalFormatting sqref="H3501">
    <cfRule type="expression" dxfId="1320" priority="72" stopIfTrue="1">
      <formula>IF(AND(H3501&gt;0,D3501=1),1,0)</formula>
    </cfRule>
    <cfRule type="expression" dxfId="1319" priority="73" stopIfTrue="1">
      <formula>IF(AND(H3501&gt;0,E3501=1),1,0)</formula>
    </cfRule>
    <cfRule type="expression" dxfId="1318" priority="74" stopIfTrue="1">
      <formula>IF(AND(H3501&gt;0,F3501=1),1,0)</formula>
    </cfRule>
  </conditionalFormatting>
  <conditionalFormatting sqref="H3501">
    <cfRule type="expression" dxfId="1317" priority="71">
      <formula>IF(AND(H3501&gt;0,AI3501=1),1,0)</formula>
    </cfRule>
  </conditionalFormatting>
  <conditionalFormatting sqref="I3501">
    <cfRule type="expression" dxfId="1316" priority="68" stopIfTrue="1">
      <formula>IF(AND(I3501&gt;0,D3501=1),1,0)</formula>
    </cfRule>
    <cfRule type="expression" dxfId="1315" priority="69" stopIfTrue="1">
      <formula>IF(AND(I3501&gt;0,E3501=1),1,0)</formula>
    </cfRule>
    <cfRule type="expression" dxfId="1314" priority="70" stopIfTrue="1">
      <formula>IF(AND(I3501&gt;0,F3501=1),1,0)</formula>
    </cfRule>
  </conditionalFormatting>
  <conditionalFormatting sqref="I3501">
    <cfRule type="expression" dxfId="1313" priority="67">
      <formula>IF(AND(I3501&gt;0,AI3501=1),1,0)</formula>
    </cfRule>
  </conditionalFormatting>
  <conditionalFormatting sqref="D3534:D3535">
    <cfRule type="cellIs" dxfId="1312" priority="61" stopIfTrue="1" operator="equal">
      <formula>1</formula>
    </cfRule>
    <cfRule type="cellIs" dxfId="1311" priority="62" stopIfTrue="1" operator="equal">
      <formula>3</formula>
    </cfRule>
  </conditionalFormatting>
  <conditionalFormatting sqref="E3534:E3535">
    <cfRule type="cellIs" dxfId="1310" priority="63" stopIfTrue="1" operator="equal">
      <formula>1</formula>
    </cfRule>
    <cfRule type="cellIs" dxfId="1309" priority="64" stopIfTrue="1" operator="equal">
      <formula>3</formula>
    </cfRule>
  </conditionalFormatting>
  <conditionalFormatting sqref="AK3534:AM3535 F3534:G3535 AR3534:AR3535">
    <cfRule type="cellIs" dxfId="1308" priority="65" stopIfTrue="1" operator="equal">
      <formula>1</formula>
    </cfRule>
    <cfRule type="cellIs" dxfId="1307" priority="66" stopIfTrue="1" operator="equal">
      <formula>3</formula>
    </cfRule>
  </conditionalFormatting>
  <conditionalFormatting sqref="H3534:H3535">
    <cfRule type="expression" dxfId="1306" priority="58" stopIfTrue="1">
      <formula>IF(AND(H3534&gt;0,D3534=1),1,0)</formula>
    </cfRule>
    <cfRule type="expression" dxfId="1305" priority="59" stopIfTrue="1">
      <formula>IF(AND(H3534&gt;0,E3534=1),1,0)</formula>
    </cfRule>
    <cfRule type="expression" dxfId="1304" priority="60" stopIfTrue="1">
      <formula>IF(AND(H3534&gt;0,F3534=1),1,0)</formula>
    </cfRule>
  </conditionalFormatting>
  <conditionalFormatting sqref="H3534:H3535">
    <cfRule type="expression" dxfId="1303" priority="57">
      <formula>IF(AND(H3534&gt;0,AI3534=1),1,0)</formula>
    </cfRule>
  </conditionalFormatting>
  <conditionalFormatting sqref="I3534:I3535">
    <cfRule type="expression" dxfId="1302" priority="54" stopIfTrue="1">
      <formula>IF(AND(I3534&gt;0,D3534=1),1,0)</formula>
    </cfRule>
    <cfRule type="expression" dxfId="1301" priority="55" stopIfTrue="1">
      <formula>IF(AND(I3534&gt;0,E3534=1),1,0)</formula>
    </cfRule>
    <cfRule type="expression" dxfId="1300" priority="56" stopIfTrue="1">
      <formula>IF(AND(I3534&gt;0,F3534=1),1,0)</formula>
    </cfRule>
  </conditionalFormatting>
  <conditionalFormatting sqref="I3534:I3535">
    <cfRule type="expression" dxfId="1299" priority="53">
      <formula>IF(AND(I3534&gt;0,AI3534=1),1,0)</formula>
    </cfRule>
  </conditionalFormatting>
  <conditionalFormatting sqref="D1244:D1338">
    <cfRule type="cellIs" dxfId="1298" priority="47" stopIfTrue="1" operator="equal">
      <formula>1</formula>
    </cfRule>
    <cfRule type="cellIs" dxfId="1297" priority="48" stopIfTrue="1" operator="equal">
      <formula>3</formula>
    </cfRule>
  </conditionalFormatting>
  <conditionalFormatting sqref="E1244:E1338">
    <cfRule type="cellIs" dxfId="1296" priority="49" stopIfTrue="1" operator="equal">
      <formula>1</formula>
    </cfRule>
    <cfRule type="cellIs" dxfId="1295" priority="50" stopIfTrue="1" operator="equal">
      <formula>3</formula>
    </cfRule>
  </conditionalFormatting>
  <conditionalFormatting sqref="AK1244:AM1338 F1244:G1338 AR1244:AR1338">
    <cfRule type="cellIs" dxfId="1294" priority="51" stopIfTrue="1" operator="equal">
      <formula>1</formula>
    </cfRule>
    <cfRule type="cellIs" dxfId="1293" priority="52" stopIfTrue="1" operator="equal">
      <formula>3</formula>
    </cfRule>
  </conditionalFormatting>
  <conditionalFormatting sqref="H1244:H1338">
    <cfRule type="expression" dxfId="1292" priority="44" stopIfTrue="1">
      <formula>IF(AND(H1244&gt;0,D1244=1),1,0)</formula>
    </cfRule>
    <cfRule type="expression" dxfId="1291" priority="45" stopIfTrue="1">
      <formula>IF(AND(H1244&gt;0,E1244=1),1,0)</formula>
    </cfRule>
    <cfRule type="expression" dxfId="1290" priority="46" stopIfTrue="1">
      <formula>IF(AND(H1244&gt;0,F1244=1),1,0)</formula>
    </cfRule>
  </conditionalFormatting>
  <conditionalFormatting sqref="H1244:H1338">
    <cfRule type="expression" dxfId="1289" priority="43">
      <formula>IF(AND(H1244&gt;0,AI1244=1),1,0)</formula>
    </cfRule>
  </conditionalFormatting>
  <conditionalFormatting sqref="I1244:I1338">
    <cfRule type="expression" dxfId="1288" priority="40" stopIfTrue="1">
      <formula>IF(AND(I1244&gt;0,D1244=1),1,0)</formula>
    </cfRule>
    <cfRule type="expression" dxfId="1287" priority="41" stopIfTrue="1">
      <formula>IF(AND(I1244&gt;0,E1244=1),1,0)</formula>
    </cfRule>
    <cfRule type="expression" dxfId="1286" priority="42" stopIfTrue="1">
      <formula>IF(AND(I1244&gt;0,F1244=1),1,0)</formula>
    </cfRule>
  </conditionalFormatting>
  <conditionalFormatting sqref="I1244:I1338">
    <cfRule type="expression" dxfId="1285" priority="39">
      <formula>IF(AND(I1244&gt;0,AI1244=1),1,0)</formula>
    </cfRule>
  </conditionalFormatting>
  <conditionalFormatting sqref="D3508">
    <cfRule type="cellIs" dxfId="1284" priority="33" stopIfTrue="1" operator="equal">
      <formula>1</formula>
    </cfRule>
    <cfRule type="cellIs" dxfId="1283" priority="34" stopIfTrue="1" operator="equal">
      <formula>3</formula>
    </cfRule>
  </conditionalFormatting>
  <conditionalFormatting sqref="E3508">
    <cfRule type="cellIs" dxfId="1282" priority="35" stopIfTrue="1" operator="equal">
      <formula>1</formula>
    </cfRule>
    <cfRule type="cellIs" dxfId="1281" priority="36" stopIfTrue="1" operator="equal">
      <formula>3</formula>
    </cfRule>
  </conditionalFormatting>
  <conditionalFormatting sqref="AR3508 AK3508:AM3508 F3508:G3508">
    <cfRule type="cellIs" dxfId="1280" priority="37" stopIfTrue="1" operator="equal">
      <formula>1</formula>
    </cfRule>
    <cfRule type="cellIs" dxfId="1279" priority="38" stopIfTrue="1" operator="equal">
      <formula>3</formula>
    </cfRule>
  </conditionalFormatting>
  <conditionalFormatting sqref="H3508">
    <cfRule type="expression" dxfId="1278" priority="27" stopIfTrue="1">
      <formula>IF(AND(H3508&gt;0,D3508=1),1,0)</formula>
    </cfRule>
    <cfRule type="expression" dxfId="1277" priority="28" stopIfTrue="1">
      <formula>IF(AND(H3508&gt;0,E3508=1),1,0)</formula>
    </cfRule>
    <cfRule type="expression" dxfId="1276" priority="29" stopIfTrue="1">
      <formula>IF(AND(H3508&gt;0,F3508=1),1,0)</formula>
    </cfRule>
  </conditionalFormatting>
  <conditionalFormatting sqref="I3508">
    <cfRule type="expression" dxfId="1275" priority="30" stopIfTrue="1">
      <formula>IF(AND(H3508&gt;0,D3508=1),1,0)</formula>
    </cfRule>
    <cfRule type="expression" dxfId="1274" priority="31" stopIfTrue="1">
      <formula>IF(AND(H3508&gt;0,E3508=1),1,0)</formula>
    </cfRule>
    <cfRule type="expression" dxfId="1273" priority="32" stopIfTrue="1">
      <formula>IF(AND(H3508&gt;0,F3508=1),1,0)</formula>
    </cfRule>
  </conditionalFormatting>
  <conditionalFormatting sqref="D3509">
    <cfRule type="cellIs" dxfId="1272" priority="21" stopIfTrue="1" operator="equal">
      <formula>1</formula>
    </cfRule>
    <cfRule type="cellIs" dxfId="1271" priority="22" stopIfTrue="1" operator="equal">
      <formula>3</formula>
    </cfRule>
  </conditionalFormatting>
  <conditionalFormatting sqref="E3509">
    <cfRule type="cellIs" dxfId="1270" priority="23" stopIfTrue="1" operator="equal">
      <formula>1</formula>
    </cfRule>
    <cfRule type="cellIs" dxfId="1269" priority="24" stopIfTrue="1" operator="equal">
      <formula>3</formula>
    </cfRule>
  </conditionalFormatting>
  <conditionalFormatting sqref="AK3509:AM3509 F3509:G3509 AR3509">
    <cfRule type="cellIs" dxfId="1268" priority="25" stopIfTrue="1" operator="equal">
      <formula>1</formula>
    </cfRule>
    <cfRule type="cellIs" dxfId="1267" priority="26" stopIfTrue="1" operator="equal">
      <formula>3</formula>
    </cfRule>
  </conditionalFormatting>
  <conditionalFormatting sqref="H3509">
    <cfRule type="expression" dxfId="1266" priority="15" stopIfTrue="1">
      <formula>IF(AND(H3509&gt;0,D3509=1),1,0)</formula>
    </cfRule>
    <cfRule type="expression" dxfId="1265" priority="16" stopIfTrue="1">
      <formula>IF(AND(H3509&gt;0,E3509=1),1,0)</formula>
    </cfRule>
    <cfRule type="expression" dxfId="1264" priority="17" stopIfTrue="1">
      <formula>IF(AND(H3509&gt;0,F3509=1),1,0)</formula>
    </cfRule>
  </conditionalFormatting>
  <conditionalFormatting sqref="I3509">
    <cfRule type="expression" dxfId="1263" priority="18" stopIfTrue="1">
      <formula>IF(AND(H3509&gt;0,D3509=1),1,0)</formula>
    </cfRule>
    <cfRule type="expression" dxfId="1262" priority="19" stopIfTrue="1">
      <formula>IF(AND(H3509&gt;0,E3509=1),1,0)</formula>
    </cfRule>
    <cfRule type="expression" dxfId="1261" priority="20" stopIfTrue="1">
      <formula>IF(AND(H3509&gt;0,F3509=1),1,0)</formula>
    </cfRule>
  </conditionalFormatting>
  <conditionalFormatting sqref="D2559:D2599">
    <cfRule type="cellIs" dxfId="1260" priority="9" stopIfTrue="1" operator="equal">
      <formula>1</formula>
    </cfRule>
    <cfRule type="cellIs" dxfId="1259" priority="10" stopIfTrue="1" operator="equal">
      <formula>3</formula>
    </cfRule>
  </conditionalFormatting>
  <conditionalFormatting sqref="E2559:E2599">
    <cfRule type="cellIs" dxfId="1258" priority="11" stopIfTrue="1" operator="equal">
      <formula>1</formula>
    </cfRule>
    <cfRule type="cellIs" dxfId="1257" priority="12" stopIfTrue="1" operator="equal">
      <formula>3</formula>
    </cfRule>
  </conditionalFormatting>
  <conditionalFormatting sqref="AK2559:AM2599 F2559:G2599 AR2559:AR2599">
    <cfRule type="cellIs" dxfId="1256" priority="13" stopIfTrue="1" operator="equal">
      <formula>1</formula>
    </cfRule>
    <cfRule type="cellIs" dxfId="1255" priority="14" stopIfTrue="1" operator="equal">
      <formula>3</formula>
    </cfRule>
  </conditionalFormatting>
  <conditionalFormatting sqref="H2559:H2599">
    <cfRule type="expression" dxfId="1254" priority="6" stopIfTrue="1">
      <formula>IF(AND(H2559&gt;0,D2559=1),1,0)</formula>
    </cfRule>
    <cfRule type="expression" dxfId="1253" priority="7" stopIfTrue="1">
      <formula>IF(AND(H2559&gt;0,E2559=1),1,0)</formula>
    </cfRule>
    <cfRule type="expression" dxfId="1252" priority="8" stopIfTrue="1">
      <formula>IF(AND(H2559&gt;0,F2559=1),1,0)</formula>
    </cfRule>
  </conditionalFormatting>
  <conditionalFormatting sqref="H2559:H2599">
    <cfRule type="expression" dxfId="1251" priority="5">
      <formula>IF(AND(H2559&gt;0,AI2559=1),1,0)</formula>
    </cfRule>
  </conditionalFormatting>
  <conditionalFormatting sqref="I2559:I2599">
    <cfRule type="expression" dxfId="1250" priority="2" stopIfTrue="1">
      <formula>IF(AND(I2559&gt;0,D2559=1),1,0)</formula>
    </cfRule>
    <cfRule type="expression" dxfId="1249" priority="3" stopIfTrue="1">
      <formula>IF(AND(I2559&gt;0,E2559=1),1,0)</formula>
    </cfRule>
    <cfRule type="expression" dxfId="1248" priority="4" stopIfTrue="1">
      <formula>IF(AND(I2559&gt;0,F2559=1),1,0)</formula>
    </cfRule>
  </conditionalFormatting>
  <conditionalFormatting sqref="I2559:I2599">
    <cfRule type="expression" dxfId="1247" priority="1">
      <formula>IF(AND(I2559&gt;0,AI2559=1),1,0)</formula>
    </cfRule>
  </conditionalFormatting>
  <printOptions gridLines="1" gridLinesSet="0"/>
  <pageMargins left="0.75" right="0.75" top="1" bottom="1" header="0.5" footer="0.5"/>
  <pageSetup orientation="portrait" horizontalDpi="4294967292" verticalDpi="4294967292"/>
  <headerFooter>
    <oddHeader>&amp;A</oddHeader>
    <oddFooter>Page &amp;P</oddFooter>
  </headerFooter>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enableFormatConditionsCalculation="0"/>
  <dimension ref="A1:CV1653"/>
  <sheetViews>
    <sheetView workbookViewId="0">
      <pane xSplit="1" ySplit="1" topLeftCell="R2" activePane="bottomRight" state="frozenSplit"/>
      <selection pane="topRight" activeCell="B1" sqref="B1"/>
      <selection pane="bottomLeft" activeCell="A2" sqref="A2"/>
      <selection pane="bottomRight" activeCell="V1654" sqref="V1654"/>
    </sheetView>
  </sheetViews>
  <sheetFormatPr baseColWidth="10" defaultRowHeight="13" outlineLevelRow="1" x14ac:dyDescent="0"/>
  <cols>
    <col min="1" max="1" width="16.28515625" customWidth="1"/>
    <col min="2" max="2" width="2.42578125" style="48" customWidth="1"/>
    <col min="3" max="3" width="10.7109375" style="48"/>
    <col min="4" max="7" width="1.85546875" customWidth="1"/>
    <col min="8" max="8" width="9.7109375" customWidth="1"/>
    <col min="9" max="9" width="9.7109375" style="2" customWidth="1"/>
    <col min="10" max="10" width="1.7109375" customWidth="1"/>
    <col min="11" max="15" width="7.5703125" customWidth="1"/>
    <col min="16" max="19" width="9.7109375" customWidth="1"/>
    <col min="20" max="34" width="8.7109375" customWidth="1"/>
    <col min="35" max="35" width="18.140625" customWidth="1"/>
    <col min="36" max="36" width="14.28515625" customWidth="1"/>
    <col min="37" max="37" width="3" bestFit="1" customWidth="1"/>
    <col min="38" max="38" width="8.28515625" customWidth="1"/>
    <col min="40" max="40" width="3" style="98" bestFit="1" customWidth="1"/>
    <col min="41" max="41" width="4" style="100" bestFit="1" customWidth="1"/>
    <col min="42" max="42" width="4.140625" style="100" bestFit="1" customWidth="1"/>
    <col min="43" max="43" width="8.42578125" style="107" bestFit="1" customWidth="1"/>
    <col min="44" max="44" width="6" style="107" bestFit="1" customWidth="1"/>
    <col min="45" max="45" width="11.28515625" bestFit="1" customWidth="1"/>
    <col min="46" max="46" width="8.28515625" style="110" bestFit="1" customWidth="1"/>
    <col min="53" max="55" width="2" bestFit="1" customWidth="1"/>
    <col min="56" max="57" width="2" style="168" bestFit="1" customWidth="1"/>
    <col min="58" max="58" width="7.7109375" style="168" customWidth="1"/>
    <col min="59" max="60" width="7.7109375" style="1" customWidth="1"/>
    <col min="61" max="62" width="7.7109375" style="168" customWidth="1"/>
    <col min="65" max="101" width="8.7109375" customWidth="1"/>
  </cols>
  <sheetData>
    <row r="1" spans="1:100">
      <c r="A1" s="48" t="s">
        <v>1726</v>
      </c>
      <c r="C1" s="25" t="s">
        <v>996</v>
      </c>
      <c r="D1" s="22" t="str">
        <f>LEFT(P1)</f>
        <v>C</v>
      </c>
      <c r="E1" s="19" t="str">
        <f>LEFT(Q1)</f>
        <v>0</v>
      </c>
      <c r="F1" s="20" t="str">
        <f>LEFT(R1)</f>
        <v>S</v>
      </c>
      <c r="G1" s="95" t="str">
        <f>LEFT(S1)</f>
        <v>O</v>
      </c>
      <c r="H1" s="29" t="s">
        <v>3263</v>
      </c>
      <c r="I1" s="2" t="s">
        <v>109</v>
      </c>
      <c r="J1" s="15"/>
      <c r="K1" s="14" t="str">
        <f>County!K1</f>
        <v>Clinton</v>
      </c>
      <c r="L1" s="13">
        <f>County!L1</f>
        <v>0</v>
      </c>
      <c r="M1" s="20" t="str">
        <f>County!M1</f>
        <v>Sanders</v>
      </c>
      <c r="N1" s="94" t="str">
        <f>County!N1</f>
        <v>O'Malley</v>
      </c>
      <c r="O1" t="str">
        <f>County!O1</f>
        <v>Other</v>
      </c>
      <c r="P1" s="14" t="str">
        <f>County!P1</f>
        <v>Clinton</v>
      </c>
      <c r="Q1" s="13">
        <f>County!Q1</f>
        <v>0</v>
      </c>
      <c r="R1" s="15" t="str">
        <f>County!R1</f>
        <v>Sanders</v>
      </c>
      <c r="S1" s="95" t="str">
        <f>County!S1</f>
        <v>O'Malley</v>
      </c>
      <c r="T1" s="1" t="str">
        <f>County!T1</f>
        <v>Farrell</v>
      </c>
      <c r="U1" s="1" t="str">
        <f>County!U1</f>
        <v>Webb</v>
      </c>
      <c r="V1" s="1" t="str">
        <f>County!V1</f>
        <v>Wilson</v>
      </c>
      <c r="W1" s="1" t="str">
        <f>County!W1</f>
        <v>Steinberg</v>
      </c>
      <c r="X1" s="1" t="str">
        <f>County!X1</f>
        <v>Uncommitted</v>
      </c>
      <c r="Y1" s="1" t="str">
        <f>County!Y1</f>
        <v>Write-ins</v>
      </c>
      <c r="Z1" s="1" t="str">
        <f>County!Z1</f>
        <v>Other</v>
      </c>
      <c r="AA1" s="1" t="str">
        <f>County!AA1</f>
        <v>Judd</v>
      </c>
      <c r="AB1" s="1" t="str">
        <f>County!AB1</f>
        <v>Locke</v>
      </c>
      <c r="AC1" s="1" t="str">
        <f>County!AC1</f>
        <v>De La Fuente</v>
      </c>
      <c r="AD1" s="1">
        <f>County!AD1</f>
        <v>0</v>
      </c>
      <c r="AE1">
        <f>County!AE1</f>
        <v>0</v>
      </c>
      <c r="AF1">
        <f>County!AF1</f>
        <v>0</v>
      </c>
      <c r="AG1">
        <f>County!AG1</f>
        <v>0</v>
      </c>
      <c r="AI1" t="s">
        <v>1726</v>
      </c>
      <c r="AJ1" t="s">
        <v>2975</v>
      </c>
      <c r="AK1" t="s">
        <v>3147</v>
      </c>
      <c r="AN1" s="108" t="s">
        <v>2676</v>
      </c>
      <c r="AO1" s="100" t="s">
        <v>2904</v>
      </c>
      <c r="AP1" s="100" t="s">
        <v>1653</v>
      </c>
      <c r="AQ1" s="107" t="s">
        <v>2700</v>
      </c>
      <c r="AR1" s="107" t="s">
        <v>872</v>
      </c>
      <c r="AS1" s="7" t="s">
        <v>2054</v>
      </c>
      <c r="AT1" s="110" t="s">
        <v>1067</v>
      </c>
      <c r="AW1" s="7" t="s">
        <v>2982</v>
      </c>
      <c r="AX1" s="7" t="s">
        <v>2225</v>
      </c>
      <c r="AY1" s="7" t="s">
        <v>982</v>
      </c>
      <c r="BG1" s="1" t="s">
        <v>3518</v>
      </c>
      <c r="BH1" s="1" t="s">
        <v>3519</v>
      </c>
      <c r="BM1" t="str">
        <f>Candidates!F24</f>
        <v>Adams</v>
      </c>
      <c r="BN1" t="str">
        <f>Candidates!F25</f>
        <v>Burke</v>
      </c>
      <c r="BO1" t="str">
        <f>Candidates!F26</f>
        <v>Cohen</v>
      </c>
      <c r="BP1" t="str">
        <f>Candidates!F27</f>
        <v>Elbot</v>
      </c>
      <c r="BQ1" t="str">
        <f>Candidates!F28</f>
        <v>French</v>
      </c>
      <c r="BR1" t="str">
        <f>Candidates!F29</f>
        <v>Greenstein</v>
      </c>
      <c r="BS1" t="str">
        <f>Candidates!F30</f>
        <v>Hewes</v>
      </c>
      <c r="BT1" t="str">
        <f>Candidates!F31</f>
        <v>Hutton</v>
      </c>
      <c r="BU1">
        <f>Candidates!F32</f>
        <v>0</v>
      </c>
      <c r="BV1" t="str">
        <f>Candidates!F33</f>
        <v>Kelso</v>
      </c>
      <c r="BW1" t="str">
        <f>Candidates!F34</f>
        <v>Lipscomb</v>
      </c>
      <c r="BX1">
        <f>Candidates!F35</f>
        <v>0</v>
      </c>
      <c r="BY1" t="str">
        <f>Candidates!F36</f>
        <v>Lovitt</v>
      </c>
      <c r="BZ1" t="str">
        <f>Candidates!F37</f>
        <v>McGaughey</v>
      </c>
      <c r="CA1" t="str">
        <f>Candidates!F38</f>
        <v>Moroz</v>
      </c>
      <c r="CB1" t="str">
        <f>Candidates!F39</f>
        <v>O’Donnell</v>
      </c>
      <c r="CC1" t="str">
        <f>Candidates!F40</f>
        <v>Schwass</v>
      </c>
      <c r="CD1" t="str">
        <f>Candidates!F41</f>
        <v>Sloan</v>
      </c>
      <c r="CE1" t="str">
        <f>Candidates!F42</f>
        <v>Sonnino</v>
      </c>
      <c r="CF1" t="str">
        <f>Candidates!F43</f>
        <v>Stewart</v>
      </c>
      <c r="CG1" t="str">
        <f>Candidates!F44</f>
        <v>Supreme</v>
      </c>
      <c r="CH1" t="str">
        <f>Candidates!F45</f>
        <v>Thistle</v>
      </c>
      <c r="CI1" t="str">
        <f>Candidates!F46</f>
        <v>Valentine</v>
      </c>
      <c r="CJ1" t="str">
        <f>Candidates!F47</f>
        <v>Weil</v>
      </c>
      <c r="CK1" t="str">
        <f>Candidates!F48</f>
        <v>Wolfe</v>
      </c>
      <c r="CL1" t="str">
        <f>Candidates!F49</f>
        <v>Hawes</v>
      </c>
      <c r="CM1" t="str">
        <f>Candidates!F50</f>
        <v>Formhals</v>
      </c>
      <c r="CN1" t="str">
        <f>Candidates!F51</f>
        <v>O'Neill</v>
      </c>
      <c r="CO1">
        <f>Candidates!F52</f>
        <v>0</v>
      </c>
      <c r="CP1">
        <f>Candidates!F53</f>
        <v>0</v>
      </c>
      <c r="CQ1">
        <f>Candidates!F54</f>
        <v>0</v>
      </c>
      <c r="CR1">
        <f>Candidates!F55</f>
        <v>0</v>
      </c>
      <c r="CS1">
        <f>Candidates!F56</f>
        <v>0</v>
      </c>
      <c r="CT1">
        <f>Candidates!F57</f>
        <v>0</v>
      </c>
      <c r="CU1">
        <f>Candidates!F58</f>
        <v>0</v>
      </c>
      <c r="CV1">
        <f>Candidates!F59</f>
        <v>0</v>
      </c>
    </row>
    <row r="2" spans="1:100">
      <c r="A2" s="9"/>
      <c r="B2" s="9"/>
      <c r="C2" s="1"/>
      <c r="D2" s="7"/>
      <c r="E2" s="7"/>
      <c r="F2" s="7"/>
      <c r="G2" s="7"/>
      <c r="H2" s="49"/>
      <c r="I2" s="178"/>
      <c r="J2" s="15"/>
      <c r="K2" s="2"/>
      <c r="L2" s="2"/>
      <c r="M2" s="2"/>
      <c r="N2" s="2"/>
      <c r="O2" s="2"/>
      <c r="P2" s="1"/>
      <c r="Q2" s="1"/>
      <c r="R2" s="1"/>
      <c r="S2" s="1"/>
      <c r="T2" s="1"/>
      <c r="U2" s="1"/>
      <c r="V2" s="1"/>
      <c r="W2" s="1"/>
      <c r="X2" s="1"/>
      <c r="Y2" s="1"/>
      <c r="Z2" s="1"/>
      <c r="AA2" s="1"/>
      <c r="AB2" s="1"/>
      <c r="AC2" s="1"/>
      <c r="AD2" s="1"/>
      <c r="AK2" s="176"/>
      <c r="BF2" s="118"/>
      <c r="BI2" s="118"/>
      <c r="BJ2" s="118"/>
    </row>
    <row r="3" spans="1:100" hidden="1" outlineLevel="1">
      <c r="A3" t="s">
        <v>785</v>
      </c>
      <c r="B3" s="9" t="s">
        <v>138</v>
      </c>
      <c r="C3" s="1">
        <f t="shared" ref="C3:C34" si="0">SUM(P3:AG3)</f>
        <v>418</v>
      </c>
      <c r="D3" s="7">
        <f t="shared" ref="D3:D34" si="1">RANK(P3,(P3:AG3))</f>
        <v>2</v>
      </c>
      <c r="E3" s="7" t="e">
        <f t="shared" ref="E3:E34" si="2">RANK(Q3,(P3:AG3))</f>
        <v>#N/A</v>
      </c>
      <c r="F3" s="7">
        <f t="shared" ref="F3:F34" si="3">IF(R3&gt;0,RANK(R3,(P3:AG3)),0)</f>
        <v>1</v>
      </c>
      <c r="G3" s="7">
        <f t="shared" ref="G3:G65" si="4">IF(S3&gt;0,RANK(S3,(P3:AD3)),0)</f>
        <v>0</v>
      </c>
      <c r="H3" s="49">
        <f t="shared" ref="H3:H34" si="5">MAX(P3:T3)-LARGE(P3:T3,2)</f>
        <v>114</v>
      </c>
      <c r="I3" s="178">
        <f t="shared" ref="I3:I34" si="6">H3/C3</f>
        <v>0.27272727272727271</v>
      </c>
      <c r="J3" s="8"/>
      <c r="K3" s="2">
        <f t="shared" ref="K3:K34" si="7">IF(C3=0,"-",P3/C3)</f>
        <v>0.34688995215311003</v>
      </c>
      <c r="L3" s="2">
        <f t="shared" ref="L3:L34" si="8">IF(C3=0,"-",Q3/C3)</f>
        <v>0</v>
      </c>
      <c r="M3" s="2">
        <f t="shared" ref="M3:M34" si="9">IF(C3=0,"-",R3/C3)</f>
        <v>0.61961722488038273</v>
      </c>
      <c r="N3" s="2">
        <f t="shared" ref="N3:N66" si="10">IF(C3=0,"-",S3/C3)</f>
        <v>0</v>
      </c>
      <c r="O3" s="2">
        <f t="shared" ref="O3:O66" si="11">IF(C3=0,"-",(1-K3-L3-M3-N3))</f>
        <v>3.3492822966507241E-2</v>
      </c>
      <c r="P3" s="1">
        <v>145</v>
      </c>
      <c r="Q3" s="1"/>
      <c r="R3" s="1">
        <v>259</v>
      </c>
      <c r="S3" s="1"/>
      <c r="T3" s="1"/>
      <c r="U3" s="1"/>
      <c r="V3" s="1"/>
      <c r="X3" s="1">
        <v>13</v>
      </c>
      <c r="Z3" s="1"/>
      <c r="AA3" s="1"/>
      <c r="AB3" s="1"/>
      <c r="AC3">
        <v>1</v>
      </c>
      <c r="AD3" s="1"/>
      <c r="AI3" t="str">
        <f>A3</f>
        <v>Andover</v>
      </c>
      <c r="AJ3" t="s">
        <v>2827</v>
      </c>
      <c r="AK3" s="9">
        <v>2</v>
      </c>
      <c r="AL3" s="7"/>
      <c r="AN3" s="98">
        <v>9</v>
      </c>
      <c r="AO3" s="100">
        <v>13</v>
      </c>
      <c r="AP3" s="100">
        <v>5</v>
      </c>
      <c r="AQ3" s="107">
        <v>1080</v>
      </c>
      <c r="AR3" s="107">
        <f t="shared" ref="AR3:AR34" si="12">AN3*1000+AO3</f>
        <v>9013</v>
      </c>
      <c r="AS3" t="s">
        <v>1726</v>
      </c>
      <c r="AT3" s="110">
        <f t="shared" ref="AT3:AT34" si="13">AN3*100000+AQ3</f>
        <v>901080</v>
      </c>
      <c r="AW3">
        <v>15.7</v>
      </c>
      <c r="AX3">
        <v>0.24</v>
      </c>
      <c r="AY3">
        <v>15.46</v>
      </c>
      <c r="AZ3" s="2"/>
      <c r="BF3" s="118"/>
      <c r="BI3" s="118"/>
      <c r="BJ3" s="118"/>
    </row>
    <row r="4" spans="1:100" hidden="1" outlineLevel="1">
      <c r="A4" t="s">
        <v>972</v>
      </c>
      <c r="B4" s="9" t="s">
        <v>138</v>
      </c>
      <c r="C4" s="1">
        <f t="shared" si="0"/>
        <v>1213</v>
      </c>
      <c r="D4" s="7">
        <f t="shared" si="1"/>
        <v>2</v>
      </c>
      <c r="E4" s="7" t="e">
        <f t="shared" si="2"/>
        <v>#N/A</v>
      </c>
      <c r="F4" s="7">
        <f t="shared" si="3"/>
        <v>1</v>
      </c>
      <c r="G4" s="7">
        <f t="shared" si="4"/>
        <v>0</v>
      </c>
      <c r="H4" s="49">
        <f t="shared" si="5"/>
        <v>14</v>
      </c>
      <c r="I4" s="178">
        <f t="shared" si="6"/>
        <v>1.1541632316570486E-2</v>
      </c>
      <c r="J4" s="8"/>
      <c r="K4" s="2">
        <f t="shared" si="7"/>
        <v>0.48145094806265459</v>
      </c>
      <c r="L4" s="2">
        <f t="shared" si="8"/>
        <v>0</v>
      </c>
      <c r="M4" s="2">
        <f t="shared" si="9"/>
        <v>0.49299258037922505</v>
      </c>
      <c r="N4" s="2">
        <f t="shared" si="10"/>
        <v>0</v>
      </c>
      <c r="O4" s="2">
        <f t="shared" si="11"/>
        <v>2.5556471558120408E-2</v>
      </c>
      <c r="P4" s="1">
        <v>584</v>
      </c>
      <c r="Q4" s="1"/>
      <c r="R4" s="1">
        <v>598</v>
      </c>
      <c r="S4" s="1"/>
      <c r="T4" s="1"/>
      <c r="U4" s="1"/>
      <c r="V4" s="1"/>
      <c r="X4" s="1">
        <v>25</v>
      </c>
      <c r="Z4" s="1"/>
      <c r="AA4" s="1"/>
      <c r="AB4" s="1"/>
      <c r="AC4">
        <v>6</v>
      </c>
      <c r="AD4" s="1"/>
      <c r="AI4" t="str">
        <f t="shared" ref="AI4:AI67" si="14">A4</f>
        <v>Ansonia</v>
      </c>
      <c r="AJ4" t="s">
        <v>3213</v>
      </c>
      <c r="AK4" s="9">
        <v>3</v>
      </c>
      <c r="AL4" s="7"/>
      <c r="AN4" s="98">
        <v>9</v>
      </c>
      <c r="AO4" s="100">
        <v>9</v>
      </c>
      <c r="AP4" s="100">
        <v>5</v>
      </c>
      <c r="AQ4" s="107">
        <v>1220</v>
      </c>
      <c r="AR4" s="107">
        <f t="shared" si="12"/>
        <v>9009</v>
      </c>
      <c r="AS4" t="s">
        <v>1726</v>
      </c>
      <c r="AT4" s="110">
        <f t="shared" si="13"/>
        <v>901220</v>
      </c>
      <c r="AW4">
        <v>6.19</v>
      </c>
      <c r="AX4">
        <v>0.16</v>
      </c>
      <c r="AY4">
        <v>6.03</v>
      </c>
      <c r="AZ4" s="2"/>
      <c r="BF4" s="118"/>
      <c r="BI4" s="118"/>
      <c r="BJ4" s="118"/>
    </row>
    <row r="5" spans="1:100" hidden="1" outlineLevel="1">
      <c r="A5" t="s">
        <v>1927</v>
      </c>
      <c r="B5" s="9" t="s">
        <v>138</v>
      </c>
      <c r="C5" s="1">
        <f t="shared" si="0"/>
        <v>598</v>
      </c>
      <c r="D5" s="7">
        <f t="shared" si="1"/>
        <v>2</v>
      </c>
      <c r="E5" s="7" t="e">
        <f t="shared" si="2"/>
        <v>#N/A</v>
      </c>
      <c r="F5" s="7">
        <f t="shared" si="3"/>
        <v>1</v>
      </c>
      <c r="G5" s="7">
        <f t="shared" si="4"/>
        <v>0</v>
      </c>
      <c r="H5" s="49">
        <f t="shared" si="5"/>
        <v>165</v>
      </c>
      <c r="I5" s="178">
        <f t="shared" si="6"/>
        <v>0.27591973244147155</v>
      </c>
      <c r="J5" s="8"/>
      <c r="K5" s="2">
        <f t="shared" si="7"/>
        <v>0.35451505016722407</v>
      </c>
      <c r="L5" s="2">
        <f t="shared" si="8"/>
        <v>0</v>
      </c>
      <c r="M5" s="2">
        <f t="shared" si="9"/>
        <v>0.63043478260869568</v>
      </c>
      <c r="N5" s="2">
        <f t="shared" si="10"/>
        <v>0</v>
      </c>
      <c r="O5" s="2">
        <f t="shared" si="11"/>
        <v>1.5050167224080258E-2</v>
      </c>
      <c r="P5" s="1">
        <v>212</v>
      </c>
      <c r="Q5" s="1"/>
      <c r="R5" s="1">
        <v>377</v>
      </c>
      <c r="S5" s="1"/>
      <c r="T5" s="1"/>
      <c r="U5" s="1"/>
      <c r="V5" s="1"/>
      <c r="X5" s="1">
        <v>6</v>
      </c>
      <c r="Z5" s="1"/>
      <c r="AA5" s="1"/>
      <c r="AB5" s="1"/>
      <c r="AC5">
        <v>3</v>
      </c>
      <c r="AD5" s="1"/>
      <c r="AI5" t="str">
        <f t="shared" si="14"/>
        <v>Ashford</v>
      </c>
      <c r="AJ5" t="s">
        <v>2472</v>
      </c>
      <c r="AK5" s="9">
        <v>2</v>
      </c>
      <c r="AL5" s="7"/>
      <c r="AN5" s="98">
        <v>9</v>
      </c>
      <c r="AO5" s="100">
        <v>15</v>
      </c>
      <c r="AP5" s="100">
        <v>5</v>
      </c>
      <c r="AQ5" s="107">
        <v>1430</v>
      </c>
      <c r="AR5" s="107">
        <f t="shared" si="12"/>
        <v>9015</v>
      </c>
      <c r="AS5" t="s">
        <v>1726</v>
      </c>
      <c r="AT5" s="110">
        <f t="shared" si="13"/>
        <v>901430</v>
      </c>
      <c r="AW5">
        <v>39.5</v>
      </c>
      <c r="AX5">
        <v>0.71</v>
      </c>
      <c r="AY5">
        <v>38.79</v>
      </c>
      <c r="AZ5" s="2"/>
      <c r="BF5" s="118"/>
      <c r="BI5" s="118"/>
      <c r="BJ5" s="118"/>
    </row>
    <row r="6" spans="1:100" hidden="1" outlineLevel="1">
      <c r="A6" t="s">
        <v>537</v>
      </c>
      <c r="B6" s="9" t="s">
        <v>138</v>
      </c>
      <c r="C6" s="1">
        <f t="shared" si="0"/>
        <v>1898</v>
      </c>
      <c r="D6" s="7">
        <f t="shared" si="1"/>
        <v>1</v>
      </c>
      <c r="E6" s="7" t="e">
        <f t="shared" si="2"/>
        <v>#N/A</v>
      </c>
      <c r="F6" s="7">
        <f t="shared" si="3"/>
        <v>2</v>
      </c>
      <c r="G6" s="7">
        <f t="shared" si="4"/>
        <v>0</v>
      </c>
      <c r="H6" s="49">
        <f t="shared" si="5"/>
        <v>326</v>
      </c>
      <c r="I6" s="178">
        <f t="shared" si="6"/>
        <v>0.17175974710221287</v>
      </c>
      <c r="J6" s="8"/>
      <c r="K6" s="2">
        <f t="shared" si="7"/>
        <v>0.57797681770284515</v>
      </c>
      <c r="L6" s="2">
        <f t="shared" si="8"/>
        <v>0</v>
      </c>
      <c r="M6" s="2">
        <f t="shared" si="9"/>
        <v>0.40621707060063222</v>
      </c>
      <c r="N6" s="2">
        <f t="shared" si="10"/>
        <v>0</v>
      </c>
      <c r="O6" s="2">
        <f t="shared" si="11"/>
        <v>1.5806111696522629E-2</v>
      </c>
      <c r="P6" s="1">
        <v>1097</v>
      </c>
      <c r="Q6" s="1"/>
      <c r="R6" s="1">
        <v>771</v>
      </c>
      <c r="S6" s="1"/>
      <c r="T6" s="1"/>
      <c r="U6" s="1"/>
      <c r="V6" s="1"/>
      <c r="X6" s="1">
        <v>25</v>
      </c>
      <c r="Z6" s="1"/>
      <c r="AA6" s="1"/>
      <c r="AB6" s="1"/>
      <c r="AC6">
        <v>5</v>
      </c>
      <c r="AD6" s="1"/>
      <c r="AI6" t="str">
        <f t="shared" si="14"/>
        <v>Avon</v>
      </c>
      <c r="AJ6" t="s">
        <v>1580</v>
      </c>
      <c r="AK6" s="9">
        <v>5</v>
      </c>
      <c r="AL6" s="7"/>
      <c r="AN6" s="98">
        <v>9</v>
      </c>
      <c r="AO6" s="100">
        <v>3</v>
      </c>
      <c r="AP6" s="100">
        <v>5</v>
      </c>
      <c r="AQ6" s="107">
        <v>2060</v>
      </c>
      <c r="AR6" s="107">
        <f t="shared" si="12"/>
        <v>9003</v>
      </c>
      <c r="AS6" t="s">
        <v>1726</v>
      </c>
      <c r="AT6" s="110">
        <f t="shared" si="13"/>
        <v>902060</v>
      </c>
      <c r="AW6">
        <v>23.52</v>
      </c>
      <c r="AX6">
        <v>0.4</v>
      </c>
      <c r="AY6">
        <v>23.12</v>
      </c>
      <c r="AZ6" s="2"/>
      <c r="BF6" s="118"/>
      <c r="BI6" s="118"/>
      <c r="BJ6" s="118"/>
    </row>
    <row r="7" spans="1:100" hidden="1" outlineLevel="1">
      <c r="A7" t="s">
        <v>65</v>
      </c>
      <c r="B7" s="9" t="s">
        <v>138</v>
      </c>
      <c r="C7" s="1">
        <f t="shared" si="0"/>
        <v>353</v>
      </c>
      <c r="D7" s="7">
        <f t="shared" si="1"/>
        <v>2</v>
      </c>
      <c r="E7" s="7" t="e">
        <f t="shared" si="2"/>
        <v>#N/A</v>
      </c>
      <c r="F7" s="7">
        <f t="shared" si="3"/>
        <v>1</v>
      </c>
      <c r="G7" s="7">
        <f t="shared" si="4"/>
        <v>0</v>
      </c>
      <c r="H7" s="49">
        <f t="shared" si="5"/>
        <v>73</v>
      </c>
      <c r="I7" s="178">
        <f t="shared" si="6"/>
        <v>0.20679886685552407</v>
      </c>
      <c r="J7" s="8"/>
      <c r="K7" s="2">
        <f t="shared" si="7"/>
        <v>0.38810198300283288</v>
      </c>
      <c r="L7" s="2">
        <f t="shared" si="8"/>
        <v>0</v>
      </c>
      <c r="M7" s="2">
        <f t="shared" si="9"/>
        <v>0.59490084985835689</v>
      </c>
      <c r="N7" s="2">
        <f t="shared" si="10"/>
        <v>0</v>
      </c>
      <c r="O7" s="2">
        <f t="shared" si="11"/>
        <v>1.6997167138810165E-2</v>
      </c>
      <c r="P7" s="1">
        <v>137</v>
      </c>
      <c r="Q7" s="1"/>
      <c r="R7" s="1">
        <v>210</v>
      </c>
      <c r="S7" s="1"/>
      <c r="T7" s="1"/>
      <c r="U7" s="1"/>
      <c r="V7" s="1"/>
      <c r="X7" s="1">
        <v>4</v>
      </c>
      <c r="Z7" s="1"/>
      <c r="AA7" s="1"/>
      <c r="AB7" s="1"/>
      <c r="AC7">
        <v>2</v>
      </c>
      <c r="AD7" s="1"/>
      <c r="AI7" t="str">
        <f t="shared" si="14"/>
        <v>Barkhamsted</v>
      </c>
      <c r="AJ7" t="s">
        <v>1521</v>
      </c>
      <c r="AK7" s="9">
        <v>1</v>
      </c>
      <c r="AL7" s="7"/>
      <c r="AN7" s="98">
        <v>9</v>
      </c>
      <c r="AO7" s="100">
        <v>5</v>
      </c>
      <c r="AP7" s="100">
        <v>5</v>
      </c>
      <c r="AQ7" s="107">
        <v>2760</v>
      </c>
      <c r="AR7" s="107">
        <f t="shared" si="12"/>
        <v>9005</v>
      </c>
      <c r="AS7" t="s">
        <v>1726</v>
      </c>
      <c r="AT7" s="110">
        <f t="shared" si="13"/>
        <v>902760</v>
      </c>
      <c r="AW7">
        <v>38.83</v>
      </c>
      <c r="AX7">
        <v>2.61</v>
      </c>
      <c r="AY7">
        <v>36.22</v>
      </c>
      <c r="AZ7" s="2"/>
      <c r="BF7" s="118"/>
      <c r="BI7" s="118"/>
      <c r="BJ7" s="118"/>
    </row>
    <row r="8" spans="1:100" hidden="1" outlineLevel="1">
      <c r="A8" t="s">
        <v>2066</v>
      </c>
      <c r="B8" s="9" t="s">
        <v>138</v>
      </c>
      <c r="C8" s="1">
        <f t="shared" si="0"/>
        <v>436</v>
      </c>
      <c r="D8" s="7">
        <f t="shared" si="1"/>
        <v>2</v>
      </c>
      <c r="E8" s="7" t="e">
        <f t="shared" si="2"/>
        <v>#N/A</v>
      </c>
      <c r="F8" s="7">
        <f t="shared" si="3"/>
        <v>1</v>
      </c>
      <c r="G8" s="7">
        <f t="shared" si="4"/>
        <v>0</v>
      </c>
      <c r="H8" s="49">
        <f t="shared" si="5"/>
        <v>120</v>
      </c>
      <c r="I8" s="178">
        <f t="shared" si="6"/>
        <v>0.27522935779816515</v>
      </c>
      <c r="J8" s="8"/>
      <c r="K8" s="2">
        <f t="shared" si="7"/>
        <v>0.34403669724770641</v>
      </c>
      <c r="L8" s="2">
        <f t="shared" si="8"/>
        <v>0</v>
      </c>
      <c r="M8" s="2">
        <f t="shared" si="9"/>
        <v>0.61926605504587151</v>
      </c>
      <c r="N8" s="2">
        <f t="shared" si="10"/>
        <v>0</v>
      </c>
      <c r="O8" s="2">
        <f t="shared" si="11"/>
        <v>3.669724770642202E-2</v>
      </c>
      <c r="P8" s="1">
        <v>150</v>
      </c>
      <c r="Q8" s="1"/>
      <c r="R8" s="1">
        <v>270</v>
      </c>
      <c r="S8" s="1"/>
      <c r="T8" s="1"/>
      <c r="U8" s="1"/>
      <c r="V8" s="1"/>
      <c r="X8" s="1">
        <v>12</v>
      </c>
      <c r="Z8" s="1"/>
      <c r="AA8" s="1"/>
      <c r="AB8" s="1"/>
      <c r="AC8">
        <v>4</v>
      </c>
      <c r="AD8" s="1"/>
      <c r="AI8" t="str">
        <f t="shared" si="14"/>
        <v>Beacon Falls</v>
      </c>
      <c r="AJ8" t="s">
        <v>3213</v>
      </c>
      <c r="AK8" s="9">
        <v>3</v>
      </c>
      <c r="AL8" s="7"/>
      <c r="AN8" s="98">
        <v>9</v>
      </c>
      <c r="AO8" s="100">
        <v>9</v>
      </c>
      <c r="AP8" s="100">
        <v>10</v>
      </c>
      <c r="AQ8" s="107">
        <v>3250</v>
      </c>
      <c r="AR8" s="107">
        <f t="shared" si="12"/>
        <v>9009</v>
      </c>
      <c r="AS8" t="s">
        <v>1726</v>
      </c>
      <c r="AT8" s="110">
        <f t="shared" si="13"/>
        <v>903250</v>
      </c>
      <c r="AW8">
        <v>9.8699999999999992</v>
      </c>
      <c r="AX8">
        <v>0.1</v>
      </c>
      <c r="AY8">
        <v>9.7799999999999994</v>
      </c>
      <c r="AZ8" s="2"/>
      <c r="BF8" s="118"/>
      <c r="BI8" s="118"/>
      <c r="BJ8" s="118"/>
    </row>
    <row r="9" spans="1:100" hidden="1" outlineLevel="1">
      <c r="A9" t="s">
        <v>1649</v>
      </c>
      <c r="B9" s="9" t="s">
        <v>138</v>
      </c>
      <c r="C9" s="1">
        <f t="shared" si="0"/>
        <v>2230</v>
      </c>
      <c r="D9" s="7">
        <f t="shared" si="1"/>
        <v>2</v>
      </c>
      <c r="E9" s="7" t="e">
        <f t="shared" si="2"/>
        <v>#N/A</v>
      </c>
      <c r="F9" s="7">
        <f t="shared" si="3"/>
        <v>1</v>
      </c>
      <c r="G9" s="7">
        <f t="shared" si="4"/>
        <v>0</v>
      </c>
      <c r="H9" s="49">
        <f t="shared" si="5"/>
        <v>101</v>
      </c>
      <c r="I9" s="178">
        <f t="shared" si="6"/>
        <v>4.5291479820627804E-2</v>
      </c>
      <c r="J9" s="8"/>
      <c r="K9" s="2">
        <f t="shared" si="7"/>
        <v>0.4515695067264574</v>
      </c>
      <c r="L9" s="2">
        <f t="shared" si="8"/>
        <v>0</v>
      </c>
      <c r="M9" s="2">
        <f t="shared" si="9"/>
        <v>0.49686098654708521</v>
      </c>
      <c r="N9" s="2">
        <f t="shared" si="10"/>
        <v>0</v>
      </c>
      <c r="O9" s="2">
        <f t="shared" si="11"/>
        <v>5.1569506726457437E-2</v>
      </c>
      <c r="P9" s="1">
        <v>1007</v>
      </c>
      <c r="Q9" s="1"/>
      <c r="R9" s="1">
        <v>1108</v>
      </c>
      <c r="S9" s="1"/>
      <c r="T9" s="1"/>
      <c r="U9" s="1"/>
      <c r="V9" s="1"/>
      <c r="X9" s="1">
        <v>104</v>
      </c>
      <c r="Z9" s="1"/>
      <c r="AA9" s="1"/>
      <c r="AB9" s="1"/>
      <c r="AC9">
        <v>11</v>
      </c>
      <c r="AD9" s="1"/>
      <c r="AI9" t="str">
        <f t="shared" si="14"/>
        <v>Berlin</v>
      </c>
      <c r="AJ9" t="s">
        <v>1580</v>
      </c>
      <c r="AK9" s="9">
        <v>1</v>
      </c>
      <c r="AL9" s="7"/>
      <c r="AN9" s="98">
        <v>9</v>
      </c>
      <c r="AO9" s="100">
        <v>3</v>
      </c>
      <c r="AP9" s="100">
        <v>10</v>
      </c>
      <c r="AQ9" s="107">
        <v>4300</v>
      </c>
      <c r="AR9" s="107">
        <f t="shared" si="12"/>
        <v>9003</v>
      </c>
      <c r="AS9" t="s">
        <v>1726</v>
      </c>
      <c r="AT9" s="110">
        <f t="shared" si="13"/>
        <v>904300</v>
      </c>
      <c r="AW9">
        <v>27.04</v>
      </c>
      <c r="AX9">
        <v>0.59</v>
      </c>
      <c r="AY9">
        <v>26.45</v>
      </c>
      <c r="AZ9" s="2"/>
      <c r="BF9" s="118"/>
      <c r="BI9" s="118"/>
      <c r="BJ9" s="118"/>
    </row>
    <row r="10" spans="1:100" hidden="1" outlineLevel="1">
      <c r="A10" t="s">
        <v>1071</v>
      </c>
      <c r="B10" s="9" t="s">
        <v>138</v>
      </c>
      <c r="C10" s="1">
        <f t="shared" si="0"/>
        <v>698</v>
      </c>
      <c r="D10" s="7">
        <f t="shared" si="1"/>
        <v>2</v>
      </c>
      <c r="E10" s="7" t="e">
        <f t="shared" si="2"/>
        <v>#N/A</v>
      </c>
      <c r="F10" s="7">
        <f t="shared" si="3"/>
        <v>1</v>
      </c>
      <c r="G10" s="7">
        <f t="shared" si="4"/>
        <v>0</v>
      </c>
      <c r="H10" s="49">
        <f t="shared" si="5"/>
        <v>66</v>
      </c>
      <c r="I10" s="178">
        <f t="shared" si="6"/>
        <v>9.4555873925501438E-2</v>
      </c>
      <c r="J10" s="8"/>
      <c r="K10" s="2">
        <f t="shared" si="7"/>
        <v>0.44412607449856734</v>
      </c>
      <c r="L10" s="2">
        <f t="shared" si="8"/>
        <v>0</v>
      </c>
      <c r="M10" s="2">
        <f t="shared" si="9"/>
        <v>0.5386819484240688</v>
      </c>
      <c r="N10" s="2">
        <f t="shared" si="10"/>
        <v>0</v>
      </c>
      <c r="O10" s="2">
        <f t="shared" si="11"/>
        <v>1.7191977077363862E-2</v>
      </c>
      <c r="P10" s="1">
        <v>310</v>
      </c>
      <c r="Q10" s="1"/>
      <c r="R10" s="1">
        <v>376</v>
      </c>
      <c r="S10" s="1"/>
      <c r="T10" s="1"/>
      <c r="U10" s="1"/>
      <c r="V10" s="1"/>
      <c r="X10" s="1">
        <v>10</v>
      </c>
      <c r="Z10" s="1"/>
      <c r="AA10" s="1"/>
      <c r="AB10" s="1"/>
      <c r="AC10">
        <v>2</v>
      </c>
      <c r="AD10" s="1"/>
      <c r="AI10" t="str">
        <f t="shared" si="14"/>
        <v>Bethany</v>
      </c>
      <c r="AJ10" t="s">
        <v>3213</v>
      </c>
      <c r="AK10" s="9">
        <v>3</v>
      </c>
      <c r="AL10" s="7"/>
      <c r="AN10" s="98">
        <v>9</v>
      </c>
      <c r="AO10" s="100">
        <v>9</v>
      </c>
      <c r="AP10" s="100">
        <v>15</v>
      </c>
      <c r="AQ10" s="107">
        <v>4580</v>
      </c>
      <c r="AR10" s="107">
        <f t="shared" si="12"/>
        <v>9009</v>
      </c>
      <c r="AS10" t="s">
        <v>1726</v>
      </c>
      <c r="AT10" s="110">
        <f t="shared" si="13"/>
        <v>904580</v>
      </c>
      <c r="AW10">
        <v>21.36</v>
      </c>
      <c r="AX10">
        <v>0.39</v>
      </c>
      <c r="AY10">
        <v>20.97</v>
      </c>
      <c r="AZ10" s="2"/>
      <c r="BF10" s="118"/>
      <c r="BI10" s="118"/>
      <c r="BJ10" s="118"/>
    </row>
    <row r="11" spans="1:100" hidden="1" outlineLevel="1">
      <c r="A11" t="s">
        <v>1388</v>
      </c>
      <c r="B11" s="9" t="s">
        <v>138</v>
      </c>
      <c r="C11" s="1">
        <f t="shared" si="0"/>
        <v>1603</v>
      </c>
      <c r="D11" s="7">
        <f t="shared" si="1"/>
        <v>2</v>
      </c>
      <c r="E11" s="7" t="e">
        <f t="shared" si="2"/>
        <v>#N/A</v>
      </c>
      <c r="F11" s="7">
        <f t="shared" si="3"/>
        <v>1</v>
      </c>
      <c r="G11" s="7">
        <f t="shared" si="4"/>
        <v>0</v>
      </c>
      <c r="H11" s="49">
        <f t="shared" si="5"/>
        <v>100</v>
      </c>
      <c r="I11" s="178">
        <f t="shared" si="6"/>
        <v>6.2383031815346227E-2</v>
      </c>
      <c r="J11" s="8"/>
      <c r="K11" s="2">
        <f t="shared" si="7"/>
        <v>0.45976294447910171</v>
      </c>
      <c r="L11" s="2">
        <f t="shared" si="8"/>
        <v>0</v>
      </c>
      <c r="M11" s="2">
        <f t="shared" si="9"/>
        <v>0.52214597629444792</v>
      </c>
      <c r="N11" s="2">
        <f t="shared" si="10"/>
        <v>0</v>
      </c>
      <c r="O11" s="2">
        <f t="shared" si="11"/>
        <v>1.8091079226450368E-2</v>
      </c>
      <c r="P11" s="1">
        <v>737</v>
      </c>
      <c r="Q11" s="1"/>
      <c r="R11" s="1">
        <v>837</v>
      </c>
      <c r="S11" s="1"/>
      <c r="T11" s="1"/>
      <c r="U11" s="1"/>
      <c r="V11" s="1"/>
      <c r="X11" s="1">
        <v>20</v>
      </c>
      <c r="Z11" s="1"/>
      <c r="AA11" s="1"/>
      <c r="AB11" s="1"/>
      <c r="AC11">
        <v>9</v>
      </c>
      <c r="AD11" s="1"/>
      <c r="AI11" t="str">
        <f t="shared" si="14"/>
        <v>Bethel</v>
      </c>
      <c r="AJ11" t="s">
        <v>19</v>
      </c>
      <c r="AK11" s="9">
        <v>5</v>
      </c>
      <c r="AL11" s="7"/>
      <c r="AN11" s="98">
        <v>9</v>
      </c>
      <c r="AO11" s="100">
        <v>1</v>
      </c>
      <c r="AP11" s="100">
        <v>5</v>
      </c>
      <c r="AQ11" s="107">
        <v>4720</v>
      </c>
      <c r="AR11" s="107">
        <f t="shared" si="12"/>
        <v>9001</v>
      </c>
      <c r="AS11" t="s">
        <v>1726</v>
      </c>
      <c r="AT11" s="110">
        <f t="shared" si="13"/>
        <v>904720</v>
      </c>
      <c r="AW11">
        <v>16.89</v>
      </c>
      <c r="AX11">
        <v>0.09</v>
      </c>
      <c r="AY11">
        <v>16.79</v>
      </c>
      <c r="AZ11" s="2"/>
      <c r="BF11" s="118"/>
      <c r="BI11" s="118"/>
      <c r="BJ11" s="118"/>
    </row>
    <row r="12" spans="1:100" hidden="1" outlineLevel="1">
      <c r="A12" t="s">
        <v>906</v>
      </c>
      <c r="B12" s="9" t="s">
        <v>138</v>
      </c>
      <c r="C12" s="1">
        <f t="shared" si="0"/>
        <v>381</v>
      </c>
      <c r="D12" s="7">
        <f t="shared" si="1"/>
        <v>2</v>
      </c>
      <c r="E12" s="7">
        <f t="shared" si="2"/>
        <v>4</v>
      </c>
      <c r="F12" s="7">
        <f t="shared" si="3"/>
        <v>1</v>
      </c>
      <c r="G12" s="7">
        <f t="shared" si="4"/>
        <v>0</v>
      </c>
      <c r="H12" s="49">
        <f t="shared" si="5"/>
        <v>82</v>
      </c>
      <c r="I12" s="178">
        <f t="shared" si="6"/>
        <v>0.21522309711286089</v>
      </c>
      <c r="J12" s="8"/>
      <c r="K12" s="2">
        <f t="shared" si="7"/>
        <v>0.37795275590551181</v>
      </c>
      <c r="L12" s="2">
        <f t="shared" si="8"/>
        <v>0</v>
      </c>
      <c r="M12" s="2">
        <f t="shared" si="9"/>
        <v>0.59317585301837272</v>
      </c>
      <c r="N12" s="2">
        <f t="shared" si="10"/>
        <v>0</v>
      </c>
      <c r="O12" s="2">
        <f t="shared" si="11"/>
        <v>2.8871391076115471E-2</v>
      </c>
      <c r="P12" s="1">
        <v>144</v>
      </c>
      <c r="Q12" s="1"/>
      <c r="R12" s="1">
        <v>226</v>
      </c>
      <c r="S12" s="1"/>
      <c r="T12" s="1"/>
      <c r="U12" s="1"/>
      <c r="V12" s="1"/>
      <c r="X12" s="1">
        <v>11</v>
      </c>
      <c r="Z12" s="1"/>
      <c r="AA12" s="1"/>
      <c r="AB12" s="1"/>
      <c r="AC12">
        <v>0</v>
      </c>
      <c r="AD12" s="1"/>
      <c r="AI12" t="str">
        <f t="shared" si="14"/>
        <v>Bethlehem</v>
      </c>
      <c r="AJ12" t="s">
        <v>1521</v>
      </c>
      <c r="AK12" s="9">
        <v>5</v>
      </c>
      <c r="AL12" s="7"/>
      <c r="AN12" s="98">
        <v>9</v>
      </c>
      <c r="AO12" s="100">
        <v>5</v>
      </c>
      <c r="AP12" s="100">
        <v>10</v>
      </c>
      <c r="AQ12" s="107">
        <v>4930</v>
      </c>
      <c r="AR12" s="107">
        <f t="shared" si="12"/>
        <v>9005</v>
      </c>
      <c r="AS12" t="s">
        <v>1726</v>
      </c>
      <c r="AT12" s="110">
        <f t="shared" si="13"/>
        <v>904930</v>
      </c>
      <c r="AW12">
        <v>19.66</v>
      </c>
      <c r="AX12">
        <v>0.3</v>
      </c>
      <c r="AY12">
        <v>19.36</v>
      </c>
      <c r="AZ12" s="2"/>
      <c r="BF12" s="118"/>
      <c r="BI12" s="118"/>
      <c r="BJ12" s="118"/>
    </row>
    <row r="13" spans="1:100" hidden="1" outlineLevel="1">
      <c r="A13" t="s">
        <v>1389</v>
      </c>
      <c r="B13" s="9" t="s">
        <v>138</v>
      </c>
      <c r="C13" s="1">
        <f t="shared" si="0"/>
        <v>3784</v>
      </c>
      <c r="D13" s="7">
        <f t="shared" si="1"/>
        <v>1</v>
      </c>
      <c r="E13" s="7" t="e">
        <f t="shared" si="2"/>
        <v>#N/A</v>
      </c>
      <c r="F13" s="7">
        <f t="shared" si="3"/>
        <v>2</v>
      </c>
      <c r="G13" s="7">
        <f t="shared" si="4"/>
        <v>0</v>
      </c>
      <c r="H13" s="49">
        <f t="shared" si="5"/>
        <v>1879</v>
      </c>
      <c r="I13" s="178">
        <f t="shared" si="6"/>
        <v>0.4965644820295983</v>
      </c>
      <c r="J13" s="8"/>
      <c r="K13" s="2">
        <f t="shared" si="7"/>
        <v>0.74550739957716705</v>
      </c>
      <c r="L13" s="2">
        <f t="shared" si="8"/>
        <v>0</v>
      </c>
      <c r="M13" s="2">
        <f t="shared" si="9"/>
        <v>0.2489429175475687</v>
      </c>
      <c r="N13" s="2">
        <f t="shared" si="10"/>
        <v>0</v>
      </c>
      <c r="O13" s="2">
        <f t="shared" si="11"/>
        <v>5.5496828752642502E-3</v>
      </c>
      <c r="P13" s="1">
        <v>2821</v>
      </c>
      <c r="Q13" s="1"/>
      <c r="R13" s="1">
        <v>942</v>
      </c>
      <c r="S13" s="1"/>
      <c r="T13" s="1"/>
      <c r="U13" s="1"/>
      <c r="V13" s="1"/>
      <c r="X13" s="1">
        <v>16</v>
      </c>
      <c r="Z13" s="1"/>
      <c r="AA13" s="1"/>
      <c r="AB13" s="1"/>
      <c r="AC13">
        <v>5</v>
      </c>
      <c r="AD13" s="1"/>
      <c r="AI13" t="str">
        <f t="shared" si="14"/>
        <v>Bloomfield</v>
      </c>
      <c r="AJ13" t="s">
        <v>1580</v>
      </c>
      <c r="AK13" s="9">
        <v>1</v>
      </c>
      <c r="AL13" s="7"/>
      <c r="AN13" s="98">
        <v>9</v>
      </c>
      <c r="AO13" s="100">
        <v>3</v>
      </c>
      <c r="AP13" s="100">
        <v>15</v>
      </c>
      <c r="AQ13" s="107">
        <v>5910</v>
      </c>
      <c r="AR13" s="107">
        <f t="shared" si="12"/>
        <v>9003</v>
      </c>
      <c r="AS13" t="s">
        <v>1726</v>
      </c>
      <c r="AT13" s="110">
        <f t="shared" si="13"/>
        <v>905910</v>
      </c>
      <c r="AW13">
        <v>26.18</v>
      </c>
      <c r="AX13">
        <v>0.16</v>
      </c>
      <c r="AY13">
        <v>26.01</v>
      </c>
      <c r="AZ13" s="2"/>
      <c r="BF13" s="118"/>
      <c r="BI13" s="118"/>
      <c r="BJ13" s="118"/>
    </row>
    <row r="14" spans="1:100" hidden="1" outlineLevel="1">
      <c r="A14" t="s">
        <v>3273</v>
      </c>
      <c r="B14" s="9" t="s">
        <v>138</v>
      </c>
      <c r="C14" s="1">
        <f t="shared" si="0"/>
        <v>618</v>
      </c>
      <c r="D14" s="7">
        <f t="shared" si="1"/>
        <v>2</v>
      </c>
      <c r="E14" s="7" t="e">
        <f t="shared" si="2"/>
        <v>#N/A</v>
      </c>
      <c r="F14" s="7">
        <f t="shared" si="3"/>
        <v>1</v>
      </c>
      <c r="G14" s="7">
        <f t="shared" si="4"/>
        <v>0</v>
      </c>
      <c r="H14" s="49">
        <f t="shared" si="5"/>
        <v>99</v>
      </c>
      <c r="I14" s="178">
        <f t="shared" si="6"/>
        <v>0.16019417475728157</v>
      </c>
      <c r="J14" s="8"/>
      <c r="K14" s="2">
        <f t="shared" si="7"/>
        <v>0.40614886731391586</v>
      </c>
      <c r="L14" s="2">
        <f t="shared" si="8"/>
        <v>0</v>
      </c>
      <c r="M14" s="2">
        <f t="shared" si="9"/>
        <v>0.56634304207119746</v>
      </c>
      <c r="N14" s="2">
        <f t="shared" si="10"/>
        <v>0</v>
      </c>
      <c r="O14" s="2">
        <f t="shared" si="11"/>
        <v>2.7508090614886682E-2</v>
      </c>
      <c r="P14" s="1">
        <v>251</v>
      </c>
      <c r="Q14" s="1"/>
      <c r="R14" s="1">
        <v>350</v>
      </c>
      <c r="S14" s="1"/>
      <c r="T14" s="1"/>
      <c r="U14" s="1"/>
      <c r="V14" s="1"/>
      <c r="X14" s="1">
        <v>15</v>
      </c>
      <c r="Z14" s="1"/>
      <c r="AA14" s="1"/>
      <c r="AB14" s="1"/>
      <c r="AC14">
        <v>2</v>
      </c>
      <c r="AD14" s="1"/>
      <c r="AI14" t="str">
        <f t="shared" si="14"/>
        <v>Bolton</v>
      </c>
      <c r="AJ14" t="s">
        <v>2827</v>
      </c>
      <c r="AK14" s="9">
        <v>2</v>
      </c>
      <c r="AL14" s="7"/>
      <c r="AN14" s="98">
        <v>9</v>
      </c>
      <c r="AO14" s="100">
        <v>13</v>
      </c>
      <c r="AP14" s="100">
        <v>10</v>
      </c>
      <c r="AQ14" s="107">
        <v>6260</v>
      </c>
      <c r="AR14" s="107">
        <f t="shared" si="12"/>
        <v>9013</v>
      </c>
      <c r="AS14" t="s">
        <v>1726</v>
      </c>
      <c r="AT14" s="110">
        <f t="shared" si="13"/>
        <v>906260</v>
      </c>
      <c r="AW14">
        <v>14.69</v>
      </c>
      <c r="AX14">
        <v>0.28000000000000003</v>
      </c>
      <c r="AY14">
        <v>14.41</v>
      </c>
      <c r="AZ14" s="2"/>
      <c r="BF14" s="118"/>
      <c r="BI14" s="118"/>
      <c r="BJ14" s="118"/>
    </row>
    <row r="15" spans="1:100" hidden="1" outlineLevel="1">
      <c r="A15" t="s">
        <v>1441</v>
      </c>
      <c r="B15" s="9" t="s">
        <v>138</v>
      </c>
      <c r="C15" s="1">
        <f t="shared" si="0"/>
        <v>277</v>
      </c>
      <c r="D15" s="7">
        <f t="shared" si="1"/>
        <v>2</v>
      </c>
      <c r="E15" s="7" t="e">
        <f t="shared" si="2"/>
        <v>#N/A</v>
      </c>
      <c r="F15" s="7">
        <f t="shared" si="3"/>
        <v>1</v>
      </c>
      <c r="G15" s="7">
        <f t="shared" si="4"/>
        <v>0</v>
      </c>
      <c r="H15" s="49">
        <f t="shared" si="5"/>
        <v>61</v>
      </c>
      <c r="I15" s="178">
        <f t="shared" si="6"/>
        <v>0.22021660649819494</v>
      </c>
      <c r="J15" s="8"/>
      <c r="K15" s="2">
        <f t="shared" si="7"/>
        <v>0.36823104693140796</v>
      </c>
      <c r="L15" s="2">
        <f t="shared" si="8"/>
        <v>0</v>
      </c>
      <c r="M15" s="2">
        <f t="shared" si="9"/>
        <v>0.58844765342960292</v>
      </c>
      <c r="N15" s="2">
        <f t="shared" si="10"/>
        <v>0</v>
      </c>
      <c r="O15" s="2">
        <f t="shared" si="11"/>
        <v>4.3321299638989119E-2</v>
      </c>
      <c r="P15" s="1">
        <v>102</v>
      </c>
      <c r="Q15" s="1"/>
      <c r="R15" s="1">
        <v>163</v>
      </c>
      <c r="S15" s="1"/>
      <c r="T15" s="1"/>
      <c r="U15" s="1"/>
      <c r="V15" s="1"/>
      <c r="X15" s="1">
        <v>11</v>
      </c>
      <c r="Z15" s="1"/>
      <c r="AA15" s="1"/>
      <c r="AB15" s="1"/>
      <c r="AC15">
        <v>1</v>
      </c>
      <c r="AD15" s="1"/>
      <c r="AI15" t="str">
        <f t="shared" si="14"/>
        <v>Bozrah</v>
      </c>
      <c r="AJ15" t="s">
        <v>2826</v>
      </c>
      <c r="AK15" s="9">
        <v>2</v>
      </c>
      <c r="AL15" s="7"/>
      <c r="AN15" s="98">
        <v>9</v>
      </c>
      <c r="AO15" s="100">
        <v>11</v>
      </c>
      <c r="AP15" s="100">
        <v>5</v>
      </c>
      <c r="AQ15" s="107">
        <v>6820</v>
      </c>
      <c r="AR15" s="107">
        <f t="shared" si="12"/>
        <v>9011</v>
      </c>
      <c r="AS15" t="s">
        <v>1726</v>
      </c>
      <c r="AT15" s="110">
        <f t="shared" si="13"/>
        <v>906820</v>
      </c>
      <c r="AW15">
        <v>20.239999999999998</v>
      </c>
      <c r="AX15">
        <v>0.27</v>
      </c>
      <c r="AY15">
        <v>19.97</v>
      </c>
      <c r="AZ15" s="2"/>
      <c r="BF15" s="118"/>
      <c r="BI15" s="118"/>
      <c r="BJ15" s="118"/>
    </row>
    <row r="16" spans="1:100" hidden="1" outlineLevel="1">
      <c r="A16" t="s">
        <v>3294</v>
      </c>
      <c r="B16" s="9" t="s">
        <v>138</v>
      </c>
      <c r="C16" s="1">
        <f t="shared" si="0"/>
        <v>3362</v>
      </c>
      <c r="D16" s="7">
        <f t="shared" si="1"/>
        <v>2</v>
      </c>
      <c r="E16" s="7" t="e">
        <f t="shared" si="2"/>
        <v>#N/A</v>
      </c>
      <c r="F16" s="7">
        <f t="shared" si="3"/>
        <v>1</v>
      </c>
      <c r="G16" s="7">
        <f t="shared" si="4"/>
        <v>0</v>
      </c>
      <c r="H16" s="49">
        <f t="shared" si="5"/>
        <v>58</v>
      </c>
      <c r="I16" s="178">
        <f t="shared" si="6"/>
        <v>1.7251635930993457E-2</v>
      </c>
      <c r="J16" s="8"/>
      <c r="K16" s="2">
        <f t="shared" si="7"/>
        <v>0.48364069006543725</v>
      </c>
      <c r="L16" s="2">
        <f t="shared" si="8"/>
        <v>0</v>
      </c>
      <c r="M16" s="2">
        <f t="shared" si="9"/>
        <v>0.50089232599643074</v>
      </c>
      <c r="N16" s="2">
        <f t="shared" si="10"/>
        <v>0</v>
      </c>
      <c r="O16" s="2">
        <f t="shared" si="11"/>
        <v>1.5466983938131951E-2</v>
      </c>
      <c r="P16" s="1">
        <v>1626</v>
      </c>
      <c r="Q16" s="1"/>
      <c r="R16" s="1">
        <v>1684</v>
      </c>
      <c r="S16" s="1"/>
      <c r="T16" s="1"/>
      <c r="U16" s="1"/>
      <c r="V16" s="1"/>
      <c r="X16" s="1">
        <v>44</v>
      </c>
      <c r="Z16" s="1"/>
      <c r="AA16" s="1"/>
      <c r="AB16" s="1"/>
      <c r="AC16">
        <v>8</v>
      </c>
      <c r="AD16" s="1"/>
      <c r="AI16" t="str">
        <f t="shared" si="14"/>
        <v>Branford</v>
      </c>
      <c r="AJ16" t="s">
        <v>3213</v>
      </c>
      <c r="AK16" s="9">
        <v>3</v>
      </c>
      <c r="AL16" s="7"/>
      <c r="AN16" s="98">
        <v>9</v>
      </c>
      <c r="AO16" s="100">
        <v>9</v>
      </c>
      <c r="AP16" s="100">
        <v>20</v>
      </c>
      <c r="AQ16" s="107">
        <v>7310</v>
      </c>
      <c r="AR16" s="107">
        <f t="shared" si="12"/>
        <v>9009</v>
      </c>
      <c r="AS16" t="s">
        <v>1726</v>
      </c>
      <c r="AT16" s="110">
        <f t="shared" si="13"/>
        <v>907310</v>
      </c>
      <c r="AW16">
        <v>28</v>
      </c>
      <c r="AX16">
        <v>6.02</v>
      </c>
      <c r="AY16">
        <v>21.98</v>
      </c>
      <c r="AZ16" s="2"/>
      <c r="BF16" s="118"/>
      <c r="BI16" s="118"/>
      <c r="BJ16" s="118"/>
    </row>
    <row r="17" spans="1:62" hidden="1" outlineLevel="1">
      <c r="A17" t="s">
        <v>860</v>
      </c>
      <c r="B17" s="9" t="s">
        <v>138</v>
      </c>
      <c r="C17" s="1">
        <f t="shared" si="0"/>
        <v>11198</v>
      </c>
      <c r="D17" s="7">
        <f t="shared" si="1"/>
        <v>1</v>
      </c>
      <c r="E17" s="7" t="e">
        <f t="shared" si="2"/>
        <v>#N/A</v>
      </c>
      <c r="F17" s="7">
        <f t="shared" si="3"/>
        <v>2</v>
      </c>
      <c r="G17" s="7">
        <f t="shared" si="4"/>
        <v>0</v>
      </c>
      <c r="H17" s="49">
        <f t="shared" si="5"/>
        <v>3522</v>
      </c>
      <c r="I17" s="178">
        <f t="shared" si="6"/>
        <v>0.31452045008037149</v>
      </c>
      <c r="J17" s="8"/>
      <c r="K17" s="2">
        <f t="shared" si="7"/>
        <v>0.64993748883729241</v>
      </c>
      <c r="L17" s="2">
        <f t="shared" si="8"/>
        <v>0</v>
      </c>
      <c r="M17" s="2">
        <f t="shared" si="9"/>
        <v>0.33541703875692086</v>
      </c>
      <c r="N17" s="2">
        <f t="shared" si="10"/>
        <v>0</v>
      </c>
      <c r="O17" s="2">
        <f t="shared" si="11"/>
        <v>1.464547240578673E-2</v>
      </c>
      <c r="P17" s="1">
        <v>7278</v>
      </c>
      <c r="Q17" s="1"/>
      <c r="R17" s="1">
        <v>3756</v>
      </c>
      <c r="S17" s="1"/>
      <c r="T17" s="1"/>
      <c r="U17" s="1"/>
      <c r="V17" s="1"/>
      <c r="X17" s="1">
        <v>128</v>
      </c>
      <c r="Z17" s="1"/>
      <c r="AA17" s="1"/>
      <c r="AB17" s="1"/>
      <c r="AC17">
        <v>36</v>
      </c>
      <c r="AD17" s="1"/>
      <c r="AI17" t="str">
        <f t="shared" si="14"/>
        <v>Bridgeport</v>
      </c>
      <c r="AJ17" t="s">
        <v>19</v>
      </c>
      <c r="AK17" s="9">
        <v>4</v>
      </c>
      <c r="AL17" s="7"/>
      <c r="AN17" s="98">
        <v>9</v>
      </c>
      <c r="AO17" s="100">
        <v>1</v>
      </c>
      <c r="AP17" s="100">
        <v>10</v>
      </c>
      <c r="AQ17" s="107">
        <v>8070</v>
      </c>
      <c r="AR17" s="107">
        <f t="shared" si="12"/>
        <v>9001</v>
      </c>
      <c r="AS17" t="s">
        <v>1726</v>
      </c>
      <c r="AT17" s="110">
        <f t="shared" si="13"/>
        <v>908070</v>
      </c>
      <c r="AW17">
        <v>19.399999999999999</v>
      </c>
      <c r="AX17">
        <v>3.4</v>
      </c>
      <c r="AY17">
        <v>16</v>
      </c>
      <c r="AZ17" s="2"/>
      <c r="BF17" s="118"/>
      <c r="BI17" s="118"/>
      <c r="BJ17" s="118"/>
    </row>
    <row r="18" spans="1:62" hidden="1" outlineLevel="1">
      <c r="A18" t="s">
        <v>1014</v>
      </c>
      <c r="B18" s="9" t="s">
        <v>138</v>
      </c>
      <c r="C18" s="1">
        <f t="shared" si="0"/>
        <v>224</v>
      </c>
      <c r="D18" s="7">
        <f t="shared" si="1"/>
        <v>2</v>
      </c>
      <c r="E18" s="7">
        <f t="shared" si="2"/>
        <v>4</v>
      </c>
      <c r="F18" s="7">
        <f t="shared" si="3"/>
        <v>1</v>
      </c>
      <c r="G18" s="7">
        <f t="shared" si="4"/>
        <v>0</v>
      </c>
      <c r="H18" s="49">
        <f t="shared" si="5"/>
        <v>30</v>
      </c>
      <c r="I18" s="178">
        <f t="shared" si="6"/>
        <v>0.13392857142857142</v>
      </c>
      <c r="J18" s="8"/>
      <c r="K18" s="2">
        <f t="shared" si="7"/>
        <v>0.42410714285714285</v>
      </c>
      <c r="L18" s="2">
        <f t="shared" si="8"/>
        <v>0</v>
      </c>
      <c r="M18" s="2">
        <f t="shared" si="9"/>
        <v>0.5580357142857143</v>
      </c>
      <c r="N18" s="2">
        <f t="shared" si="10"/>
        <v>0</v>
      </c>
      <c r="O18" s="2">
        <f t="shared" si="11"/>
        <v>1.7857142857142905E-2</v>
      </c>
      <c r="P18" s="1">
        <v>95</v>
      </c>
      <c r="Q18" s="1"/>
      <c r="R18" s="1">
        <v>125</v>
      </c>
      <c r="S18" s="1"/>
      <c r="T18" s="1"/>
      <c r="U18" s="1"/>
      <c r="V18" s="1"/>
      <c r="X18" s="1">
        <v>4</v>
      </c>
      <c r="Z18" s="1"/>
      <c r="AA18" s="1"/>
      <c r="AB18" s="1"/>
      <c r="AC18">
        <v>0</v>
      </c>
      <c r="AD18" s="1"/>
      <c r="AI18" t="str">
        <f t="shared" si="14"/>
        <v>Bridgewater</v>
      </c>
      <c r="AJ18" t="s">
        <v>1521</v>
      </c>
      <c r="AK18" s="9">
        <v>5</v>
      </c>
      <c r="AL18" s="7"/>
      <c r="AN18" s="98">
        <v>9</v>
      </c>
      <c r="AO18" s="100">
        <v>5</v>
      </c>
      <c r="AP18" s="100">
        <v>15</v>
      </c>
      <c r="AQ18" s="107">
        <v>8210</v>
      </c>
      <c r="AR18" s="107">
        <f t="shared" si="12"/>
        <v>9005</v>
      </c>
      <c r="AS18" t="s">
        <v>1726</v>
      </c>
      <c r="AT18" s="110">
        <f t="shared" si="13"/>
        <v>908210</v>
      </c>
      <c r="AW18">
        <v>17.260000000000002</v>
      </c>
      <c r="AX18">
        <v>1.03</v>
      </c>
      <c r="AY18">
        <v>16.23</v>
      </c>
      <c r="AZ18" s="2"/>
      <c r="BF18" s="118"/>
      <c r="BI18" s="118"/>
      <c r="BJ18" s="118"/>
    </row>
    <row r="19" spans="1:62" hidden="1" outlineLevel="1">
      <c r="A19" t="s">
        <v>2786</v>
      </c>
      <c r="B19" s="9" t="s">
        <v>138</v>
      </c>
      <c r="C19" s="1">
        <f t="shared" si="0"/>
        <v>5097</v>
      </c>
      <c r="D19" s="7">
        <f t="shared" si="1"/>
        <v>2</v>
      </c>
      <c r="E19" s="7" t="e">
        <f t="shared" si="2"/>
        <v>#N/A</v>
      </c>
      <c r="F19" s="7">
        <f t="shared" si="3"/>
        <v>1</v>
      </c>
      <c r="G19" s="7">
        <f t="shared" si="4"/>
        <v>0</v>
      </c>
      <c r="H19" s="49">
        <f t="shared" si="5"/>
        <v>500</v>
      </c>
      <c r="I19" s="178">
        <f t="shared" si="6"/>
        <v>9.8096919756719636E-2</v>
      </c>
      <c r="J19" s="8"/>
      <c r="K19" s="2">
        <f t="shared" si="7"/>
        <v>0.43849323131253681</v>
      </c>
      <c r="L19" s="2">
        <f t="shared" si="8"/>
        <v>0</v>
      </c>
      <c r="M19" s="2">
        <f t="shared" si="9"/>
        <v>0.53659015106925645</v>
      </c>
      <c r="N19" s="2">
        <f t="shared" si="10"/>
        <v>0</v>
      </c>
      <c r="O19" s="2">
        <f t="shared" si="11"/>
        <v>2.4916617618206738E-2</v>
      </c>
      <c r="P19" s="1">
        <v>2235</v>
      </c>
      <c r="Q19" s="1"/>
      <c r="R19" s="1">
        <v>2735</v>
      </c>
      <c r="S19" s="1"/>
      <c r="T19" s="1"/>
      <c r="U19" s="1"/>
      <c r="V19" s="1"/>
      <c r="X19" s="1">
        <v>101</v>
      </c>
      <c r="Z19" s="1"/>
      <c r="AA19" s="1"/>
      <c r="AB19" s="1"/>
      <c r="AC19">
        <v>26</v>
      </c>
      <c r="AD19" s="1"/>
      <c r="AI19" t="str">
        <f t="shared" si="14"/>
        <v>Bristol</v>
      </c>
      <c r="AJ19" t="s">
        <v>1580</v>
      </c>
      <c r="AK19" s="9">
        <v>1</v>
      </c>
      <c r="AL19" s="7"/>
      <c r="AN19" s="98">
        <v>9</v>
      </c>
      <c r="AO19" s="100">
        <v>3</v>
      </c>
      <c r="AP19" s="100">
        <v>20</v>
      </c>
      <c r="AQ19" s="107">
        <v>8490</v>
      </c>
      <c r="AR19" s="107">
        <f t="shared" si="12"/>
        <v>9003</v>
      </c>
      <c r="AS19" t="s">
        <v>1726</v>
      </c>
      <c r="AT19" s="110">
        <f t="shared" si="13"/>
        <v>908490</v>
      </c>
      <c r="AW19">
        <v>26.84</v>
      </c>
      <c r="AX19">
        <v>0.34</v>
      </c>
      <c r="AY19">
        <v>26.51</v>
      </c>
      <c r="AZ19" s="2"/>
      <c r="BF19" s="118"/>
      <c r="BI19" s="118"/>
      <c r="BJ19" s="118"/>
    </row>
    <row r="20" spans="1:62" hidden="1" outlineLevel="1">
      <c r="A20" t="s">
        <v>1260</v>
      </c>
      <c r="B20" s="9" t="s">
        <v>138</v>
      </c>
      <c r="C20" s="1">
        <f t="shared" si="0"/>
        <v>1242</v>
      </c>
      <c r="D20" s="7">
        <f t="shared" si="1"/>
        <v>2</v>
      </c>
      <c r="E20" s="7" t="e">
        <f t="shared" si="2"/>
        <v>#N/A</v>
      </c>
      <c r="F20" s="7">
        <f t="shared" si="3"/>
        <v>1</v>
      </c>
      <c r="G20" s="7">
        <f t="shared" si="4"/>
        <v>0</v>
      </c>
      <c r="H20" s="49">
        <f t="shared" si="5"/>
        <v>22</v>
      </c>
      <c r="I20" s="178">
        <f t="shared" si="6"/>
        <v>1.7713365539452495E-2</v>
      </c>
      <c r="J20" s="8"/>
      <c r="K20" s="2">
        <f t="shared" si="7"/>
        <v>0.48148148148148145</v>
      </c>
      <c r="L20" s="2">
        <f t="shared" si="8"/>
        <v>0</v>
      </c>
      <c r="M20" s="2">
        <f t="shared" si="9"/>
        <v>0.49919484702093397</v>
      </c>
      <c r="N20" s="2">
        <f t="shared" si="10"/>
        <v>0</v>
      </c>
      <c r="O20" s="2">
        <f t="shared" si="11"/>
        <v>1.9323671497584627E-2</v>
      </c>
      <c r="P20" s="1">
        <v>598</v>
      </c>
      <c r="Q20" s="1"/>
      <c r="R20" s="1">
        <v>620</v>
      </c>
      <c r="S20" s="1"/>
      <c r="T20" s="1"/>
      <c r="U20" s="1"/>
      <c r="V20" s="1"/>
      <c r="X20" s="1">
        <v>22</v>
      </c>
      <c r="Z20" s="1"/>
      <c r="AA20" s="1"/>
      <c r="AB20" s="1"/>
      <c r="AC20">
        <v>2</v>
      </c>
      <c r="AD20" s="1"/>
      <c r="AI20" t="str">
        <f t="shared" si="14"/>
        <v>Brookfield</v>
      </c>
      <c r="AJ20" t="s">
        <v>19</v>
      </c>
      <c r="AK20" s="9">
        <v>5</v>
      </c>
      <c r="AL20" s="7"/>
      <c r="AN20" s="98">
        <v>9</v>
      </c>
      <c r="AO20" s="100">
        <v>1</v>
      </c>
      <c r="AP20" s="100">
        <v>15</v>
      </c>
      <c r="AQ20" s="107">
        <v>8980</v>
      </c>
      <c r="AR20" s="107">
        <f t="shared" si="12"/>
        <v>9001</v>
      </c>
      <c r="AS20" t="s">
        <v>1726</v>
      </c>
      <c r="AT20" s="110">
        <f t="shared" si="13"/>
        <v>908980</v>
      </c>
      <c r="AW20">
        <v>20.399999999999999</v>
      </c>
      <c r="AX20">
        <v>0.6</v>
      </c>
      <c r="AY20">
        <v>19.8</v>
      </c>
      <c r="AZ20" s="2"/>
      <c r="BF20" s="118"/>
      <c r="BI20" s="118"/>
      <c r="BJ20" s="118"/>
    </row>
    <row r="21" spans="1:62" hidden="1" outlineLevel="1">
      <c r="A21" t="s">
        <v>2449</v>
      </c>
      <c r="B21" s="9" t="s">
        <v>138</v>
      </c>
      <c r="C21" s="1">
        <f t="shared" si="0"/>
        <v>558</v>
      </c>
      <c r="D21" s="7">
        <f t="shared" si="1"/>
        <v>2</v>
      </c>
      <c r="E21" s="7" t="e">
        <f t="shared" si="2"/>
        <v>#N/A</v>
      </c>
      <c r="F21" s="7">
        <f t="shared" si="3"/>
        <v>1</v>
      </c>
      <c r="G21" s="7">
        <f t="shared" si="4"/>
        <v>0</v>
      </c>
      <c r="H21" s="49">
        <f t="shared" si="5"/>
        <v>90</v>
      </c>
      <c r="I21" s="178">
        <f t="shared" si="6"/>
        <v>0.16129032258064516</v>
      </c>
      <c r="J21" s="8"/>
      <c r="K21" s="2">
        <f t="shared" si="7"/>
        <v>0.40322580645161288</v>
      </c>
      <c r="L21" s="2">
        <f t="shared" si="8"/>
        <v>0</v>
      </c>
      <c r="M21" s="2">
        <f t="shared" si="9"/>
        <v>0.56451612903225812</v>
      </c>
      <c r="N21" s="2">
        <f t="shared" si="10"/>
        <v>0</v>
      </c>
      <c r="O21" s="2">
        <f t="shared" si="11"/>
        <v>3.2258064516129004E-2</v>
      </c>
      <c r="P21" s="1">
        <v>225</v>
      </c>
      <c r="Q21" s="1"/>
      <c r="R21" s="1">
        <v>315</v>
      </c>
      <c r="S21" s="1"/>
      <c r="T21" s="1"/>
      <c r="U21" s="1"/>
      <c r="V21" s="1"/>
      <c r="X21" s="1">
        <v>16</v>
      </c>
      <c r="Z21" s="1"/>
      <c r="AA21" s="1"/>
      <c r="AB21" s="1"/>
      <c r="AC21">
        <v>2</v>
      </c>
      <c r="AD21" s="1"/>
      <c r="AI21" t="str">
        <f t="shared" si="14"/>
        <v>Brooklyn</v>
      </c>
      <c r="AJ21" t="s">
        <v>2472</v>
      </c>
      <c r="AK21" s="9">
        <v>2</v>
      </c>
      <c r="AL21" s="7"/>
      <c r="AN21" s="98">
        <v>9</v>
      </c>
      <c r="AO21" s="100">
        <v>15</v>
      </c>
      <c r="AP21" s="100">
        <v>10</v>
      </c>
      <c r="AQ21" s="107">
        <v>9190</v>
      </c>
      <c r="AR21" s="107">
        <f t="shared" si="12"/>
        <v>9015</v>
      </c>
      <c r="AS21" t="s">
        <v>1726</v>
      </c>
      <c r="AT21" s="110">
        <f t="shared" si="13"/>
        <v>909190</v>
      </c>
      <c r="AW21">
        <v>29.14</v>
      </c>
      <c r="AX21">
        <v>0.17</v>
      </c>
      <c r="AY21">
        <v>28.97</v>
      </c>
      <c r="AZ21" s="2"/>
      <c r="BF21" s="118"/>
      <c r="BI21" s="118"/>
      <c r="BJ21" s="118"/>
    </row>
    <row r="22" spans="1:62" hidden="1" outlineLevel="1">
      <c r="A22" t="s">
        <v>2187</v>
      </c>
      <c r="B22" s="9" t="s">
        <v>138</v>
      </c>
      <c r="C22" s="1">
        <f t="shared" si="0"/>
        <v>877</v>
      </c>
      <c r="D22" s="7">
        <f t="shared" si="1"/>
        <v>2</v>
      </c>
      <c r="E22" s="7" t="e">
        <f t="shared" si="2"/>
        <v>#N/A</v>
      </c>
      <c r="F22" s="7">
        <f t="shared" si="3"/>
        <v>1</v>
      </c>
      <c r="G22" s="7">
        <f t="shared" si="4"/>
        <v>0</v>
      </c>
      <c r="H22" s="49">
        <f t="shared" si="5"/>
        <v>57</v>
      </c>
      <c r="I22" s="178">
        <f t="shared" si="6"/>
        <v>6.4994298745724058E-2</v>
      </c>
      <c r="J22" s="8"/>
      <c r="K22" s="2">
        <f t="shared" si="7"/>
        <v>0.45838084378563282</v>
      </c>
      <c r="L22" s="2">
        <f t="shared" si="8"/>
        <v>0</v>
      </c>
      <c r="M22" s="2">
        <f t="shared" si="9"/>
        <v>0.52337514253135686</v>
      </c>
      <c r="N22" s="2">
        <f t="shared" si="10"/>
        <v>0</v>
      </c>
      <c r="O22" s="2">
        <f t="shared" si="11"/>
        <v>1.8244013683010318E-2</v>
      </c>
      <c r="P22" s="1">
        <v>402</v>
      </c>
      <c r="Q22" s="1"/>
      <c r="R22" s="1">
        <v>459</v>
      </c>
      <c r="S22" s="1"/>
      <c r="T22" s="1"/>
      <c r="U22" s="1"/>
      <c r="V22" s="1"/>
      <c r="X22" s="1">
        <v>13</v>
      </c>
      <c r="Z22" s="1"/>
      <c r="AA22" s="1"/>
      <c r="AB22" s="1"/>
      <c r="AC22">
        <v>3</v>
      </c>
      <c r="AD22" s="1"/>
      <c r="AI22" t="str">
        <f t="shared" si="14"/>
        <v>Burlington</v>
      </c>
      <c r="AJ22" t="s">
        <v>1580</v>
      </c>
      <c r="AK22" s="9">
        <v>5</v>
      </c>
      <c r="AL22" s="7"/>
      <c r="AN22" s="98">
        <v>9</v>
      </c>
      <c r="AO22" s="100">
        <v>3</v>
      </c>
      <c r="AP22" s="100">
        <v>25</v>
      </c>
      <c r="AQ22" s="107">
        <v>10100</v>
      </c>
      <c r="AR22" s="107">
        <f t="shared" si="12"/>
        <v>9003</v>
      </c>
      <c r="AS22" t="s">
        <v>1726</v>
      </c>
      <c r="AT22" s="110">
        <f t="shared" si="13"/>
        <v>910100</v>
      </c>
      <c r="AW22">
        <v>30.43</v>
      </c>
      <c r="AX22">
        <v>0.63</v>
      </c>
      <c r="AY22">
        <v>29.8</v>
      </c>
      <c r="AZ22" s="2"/>
      <c r="BF22" s="118"/>
      <c r="BI22" s="118"/>
      <c r="BJ22" s="118"/>
    </row>
    <row r="23" spans="1:62" hidden="1" outlineLevel="1">
      <c r="A23" t="s">
        <v>2852</v>
      </c>
      <c r="B23" s="9" t="s">
        <v>138</v>
      </c>
      <c r="C23" s="1">
        <f t="shared" si="0"/>
        <v>182</v>
      </c>
      <c r="D23" s="7">
        <f t="shared" si="1"/>
        <v>2</v>
      </c>
      <c r="E23" s="7">
        <f t="shared" si="2"/>
        <v>4</v>
      </c>
      <c r="F23" s="7">
        <f t="shared" si="3"/>
        <v>1</v>
      </c>
      <c r="G23" s="7">
        <f t="shared" si="4"/>
        <v>0</v>
      </c>
      <c r="H23" s="49">
        <f t="shared" si="5"/>
        <v>72</v>
      </c>
      <c r="I23" s="178">
        <f t="shared" si="6"/>
        <v>0.39560439560439559</v>
      </c>
      <c r="J23" s="8"/>
      <c r="K23" s="2">
        <f t="shared" si="7"/>
        <v>0.2967032967032967</v>
      </c>
      <c r="L23" s="2">
        <f t="shared" si="8"/>
        <v>0</v>
      </c>
      <c r="M23" s="2">
        <f t="shared" si="9"/>
        <v>0.69230769230769229</v>
      </c>
      <c r="N23" s="2">
        <f t="shared" si="10"/>
        <v>0</v>
      </c>
      <c r="O23" s="2">
        <f t="shared" si="11"/>
        <v>1.098901098901095E-2</v>
      </c>
      <c r="P23" s="1">
        <v>54</v>
      </c>
      <c r="Q23" s="1"/>
      <c r="R23" s="1">
        <v>126</v>
      </c>
      <c r="S23" s="1"/>
      <c r="T23" s="1"/>
      <c r="U23" s="1"/>
      <c r="V23" s="1"/>
      <c r="X23" s="1">
        <v>2</v>
      </c>
      <c r="Z23" s="1"/>
      <c r="AA23" s="1"/>
      <c r="AB23" s="1"/>
      <c r="AC23">
        <v>0</v>
      </c>
      <c r="AD23" s="1"/>
      <c r="AI23" t="str">
        <f t="shared" si="14"/>
        <v>Canaan</v>
      </c>
      <c r="AJ23" t="s">
        <v>1521</v>
      </c>
      <c r="AK23" s="9">
        <v>5</v>
      </c>
      <c r="AL23" s="7"/>
      <c r="AN23" s="98">
        <v>9</v>
      </c>
      <c r="AO23" s="100">
        <v>5</v>
      </c>
      <c r="AP23" s="100">
        <v>20</v>
      </c>
      <c r="AQ23" s="107">
        <v>10940</v>
      </c>
      <c r="AR23" s="107">
        <f t="shared" si="12"/>
        <v>9005</v>
      </c>
      <c r="AS23" t="s">
        <v>1726</v>
      </c>
      <c r="AT23" s="110">
        <f t="shared" si="13"/>
        <v>910940</v>
      </c>
      <c r="AW23">
        <v>33.28</v>
      </c>
      <c r="AX23">
        <v>0.33</v>
      </c>
      <c r="AY23">
        <v>32.950000000000003</v>
      </c>
      <c r="AZ23" s="2"/>
      <c r="BF23" s="118"/>
      <c r="BI23" s="118"/>
      <c r="BJ23" s="118"/>
    </row>
    <row r="24" spans="1:62" hidden="1" outlineLevel="1">
      <c r="A24" t="s">
        <v>2124</v>
      </c>
      <c r="B24" s="9" t="s">
        <v>138</v>
      </c>
      <c r="C24" s="1">
        <f t="shared" si="0"/>
        <v>352</v>
      </c>
      <c r="D24" s="7">
        <f t="shared" si="1"/>
        <v>2</v>
      </c>
      <c r="E24" s="7" t="e">
        <f t="shared" si="2"/>
        <v>#N/A</v>
      </c>
      <c r="F24" s="7">
        <f t="shared" si="3"/>
        <v>1</v>
      </c>
      <c r="G24" s="7">
        <f t="shared" si="4"/>
        <v>0</v>
      </c>
      <c r="H24" s="49">
        <f t="shared" si="5"/>
        <v>79</v>
      </c>
      <c r="I24" s="178">
        <f t="shared" si="6"/>
        <v>0.22443181818181818</v>
      </c>
      <c r="J24" s="8"/>
      <c r="K24" s="2">
        <f t="shared" si="7"/>
        <v>0.37784090909090912</v>
      </c>
      <c r="L24" s="2">
        <f t="shared" si="8"/>
        <v>0</v>
      </c>
      <c r="M24" s="2">
        <f t="shared" si="9"/>
        <v>0.60227272727272729</v>
      </c>
      <c r="N24" s="2">
        <f t="shared" si="10"/>
        <v>0</v>
      </c>
      <c r="O24" s="2">
        <f t="shared" si="11"/>
        <v>1.9886363636363535E-2</v>
      </c>
      <c r="P24" s="1">
        <v>133</v>
      </c>
      <c r="Q24" s="1"/>
      <c r="R24" s="1">
        <v>212</v>
      </c>
      <c r="S24" s="1"/>
      <c r="T24" s="1"/>
      <c r="U24" s="1"/>
      <c r="V24" s="1"/>
      <c r="X24" s="1">
        <v>6</v>
      </c>
      <c r="Z24" s="1"/>
      <c r="AA24" s="1"/>
      <c r="AB24" s="1"/>
      <c r="AC24">
        <v>1</v>
      </c>
      <c r="AD24" s="1"/>
      <c r="AI24" t="str">
        <f t="shared" si="14"/>
        <v>Canterbury</v>
      </c>
      <c r="AJ24" t="s">
        <v>2472</v>
      </c>
      <c r="AK24" s="9">
        <v>2</v>
      </c>
      <c r="AL24" s="7"/>
      <c r="AN24" s="98">
        <v>9</v>
      </c>
      <c r="AO24" s="100">
        <v>15</v>
      </c>
      <c r="AP24" s="100">
        <v>15</v>
      </c>
      <c r="AQ24" s="107">
        <v>12130</v>
      </c>
      <c r="AR24" s="107">
        <f t="shared" si="12"/>
        <v>9015</v>
      </c>
      <c r="AS24" t="s">
        <v>1726</v>
      </c>
      <c r="AT24" s="110">
        <f t="shared" si="13"/>
        <v>912130</v>
      </c>
      <c r="AW24">
        <v>40.15</v>
      </c>
      <c r="AX24">
        <v>0.25</v>
      </c>
      <c r="AY24">
        <v>39.9</v>
      </c>
      <c r="AZ24" s="2"/>
      <c r="BF24" s="118"/>
      <c r="BI24" s="118"/>
      <c r="BJ24" s="118"/>
    </row>
    <row r="25" spans="1:62" hidden="1" outlineLevel="1">
      <c r="A25" t="s">
        <v>2853</v>
      </c>
      <c r="B25" s="9" t="s">
        <v>138</v>
      </c>
      <c r="C25" s="1">
        <f t="shared" si="0"/>
        <v>1242</v>
      </c>
      <c r="D25" s="7">
        <f t="shared" si="1"/>
        <v>2</v>
      </c>
      <c r="E25" s="7" t="e">
        <f t="shared" si="2"/>
        <v>#N/A</v>
      </c>
      <c r="F25" s="7">
        <f t="shared" si="3"/>
        <v>1</v>
      </c>
      <c r="G25" s="7">
        <f t="shared" si="4"/>
        <v>0</v>
      </c>
      <c r="H25" s="49">
        <f t="shared" si="5"/>
        <v>134</v>
      </c>
      <c r="I25" s="178">
        <f t="shared" si="6"/>
        <v>0.10789049919484701</v>
      </c>
      <c r="J25" s="8"/>
      <c r="K25" s="2">
        <f t="shared" si="7"/>
        <v>0.43478260869565216</v>
      </c>
      <c r="L25" s="2">
        <f t="shared" si="8"/>
        <v>0</v>
      </c>
      <c r="M25" s="2">
        <f t="shared" si="9"/>
        <v>0.54267310789049916</v>
      </c>
      <c r="N25" s="2">
        <f t="shared" si="10"/>
        <v>0</v>
      </c>
      <c r="O25" s="2">
        <f t="shared" si="11"/>
        <v>2.2544283413848731E-2</v>
      </c>
      <c r="P25" s="1">
        <v>540</v>
      </c>
      <c r="Q25" s="1"/>
      <c r="R25" s="1">
        <v>674</v>
      </c>
      <c r="S25" s="1"/>
      <c r="T25" s="1"/>
      <c r="U25" s="1"/>
      <c r="V25" s="1"/>
      <c r="X25" s="1">
        <v>22</v>
      </c>
      <c r="Z25" s="1"/>
      <c r="AA25" s="1"/>
      <c r="AB25" s="1"/>
      <c r="AC25">
        <v>6</v>
      </c>
      <c r="AD25" s="1"/>
      <c r="AI25" t="str">
        <f t="shared" si="14"/>
        <v>Canton</v>
      </c>
      <c r="AJ25" t="s">
        <v>1580</v>
      </c>
      <c r="AK25" s="9">
        <v>5</v>
      </c>
      <c r="AL25" s="7"/>
      <c r="AN25" s="98">
        <v>9</v>
      </c>
      <c r="AO25" s="100">
        <v>3</v>
      </c>
      <c r="AP25" s="100">
        <v>30</v>
      </c>
      <c r="AQ25" s="107">
        <v>12270</v>
      </c>
      <c r="AR25" s="107">
        <f t="shared" si="12"/>
        <v>9003</v>
      </c>
      <c r="AS25" t="s">
        <v>1726</v>
      </c>
      <c r="AT25" s="110">
        <f t="shared" si="13"/>
        <v>912270</v>
      </c>
      <c r="AW25">
        <v>25.04</v>
      </c>
      <c r="AX25">
        <v>0.47</v>
      </c>
      <c r="AY25">
        <v>24.57</v>
      </c>
      <c r="AZ25" s="2"/>
      <c r="BF25" s="118"/>
      <c r="BI25" s="118"/>
      <c r="BJ25" s="118"/>
    </row>
    <row r="26" spans="1:62" hidden="1" outlineLevel="1">
      <c r="A26" t="s">
        <v>2891</v>
      </c>
      <c r="B26" s="9" t="s">
        <v>138</v>
      </c>
      <c r="C26" s="1">
        <f t="shared" si="0"/>
        <v>214</v>
      </c>
      <c r="D26" s="7">
        <f t="shared" si="1"/>
        <v>2</v>
      </c>
      <c r="E26" s="7">
        <f t="shared" si="2"/>
        <v>4</v>
      </c>
      <c r="F26" s="7">
        <f t="shared" si="3"/>
        <v>1</v>
      </c>
      <c r="G26" s="7">
        <f t="shared" si="4"/>
        <v>0</v>
      </c>
      <c r="H26" s="49">
        <f t="shared" si="5"/>
        <v>71</v>
      </c>
      <c r="I26" s="178">
        <f t="shared" si="6"/>
        <v>0.33177570093457942</v>
      </c>
      <c r="J26" s="8"/>
      <c r="K26" s="2">
        <f t="shared" si="7"/>
        <v>0.32242990654205606</v>
      </c>
      <c r="L26" s="2">
        <f t="shared" si="8"/>
        <v>0</v>
      </c>
      <c r="M26" s="2">
        <f t="shared" si="9"/>
        <v>0.65420560747663548</v>
      </c>
      <c r="N26" s="2">
        <f t="shared" si="10"/>
        <v>0</v>
      </c>
      <c r="O26" s="2">
        <f t="shared" si="11"/>
        <v>2.3364485981308469E-2</v>
      </c>
      <c r="P26" s="1">
        <v>69</v>
      </c>
      <c r="Q26" s="1"/>
      <c r="R26" s="1">
        <v>140</v>
      </c>
      <c r="S26" s="1"/>
      <c r="T26" s="1"/>
      <c r="U26" s="1"/>
      <c r="V26" s="1"/>
      <c r="X26" s="1">
        <v>5</v>
      </c>
      <c r="Z26" s="1"/>
      <c r="AA26" s="1"/>
      <c r="AB26" s="1"/>
      <c r="AC26">
        <v>0</v>
      </c>
      <c r="AD26" s="1"/>
      <c r="AI26" t="str">
        <f t="shared" si="14"/>
        <v>Chaplin</v>
      </c>
      <c r="AJ26" t="s">
        <v>2472</v>
      </c>
      <c r="AK26" s="9">
        <v>2</v>
      </c>
      <c r="AL26" s="7"/>
      <c r="AN26" s="98">
        <v>9</v>
      </c>
      <c r="AO26" s="100">
        <v>15</v>
      </c>
      <c r="AP26" s="100">
        <v>20</v>
      </c>
      <c r="AQ26" s="107">
        <v>13810</v>
      </c>
      <c r="AR26" s="107">
        <f t="shared" si="12"/>
        <v>9015</v>
      </c>
      <c r="AS26" t="s">
        <v>1726</v>
      </c>
      <c r="AT26" s="110">
        <f t="shared" si="13"/>
        <v>913810</v>
      </c>
      <c r="AW26">
        <v>19.559999999999999</v>
      </c>
      <c r="AX26">
        <v>0.13</v>
      </c>
      <c r="AY26">
        <v>19.43</v>
      </c>
      <c r="AZ26" s="2"/>
      <c r="BF26" s="118"/>
      <c r="BI26" s="118"/>
      <c r="BJ26" s="118"/>
    </row>
    <row r="27" spans="1:62" hidden="1" outlineLevel="1">
      <c r="A27" t="s">
        <v>1381</v>
      </c>
      <c r="B27" s="9" t="s">
        <v>138</v>
      </c>
      <c r="C27" s="1">
        <f t="shared" si="0"/>
        <v>2619</v>
      </c>
      <c r="D27" s="7">
        <f t="shared" si="1"/>
        <v>1</v>
      </c>
      <c r="E27" s="7" t="e">
        <f t="shared" si="2"/>
        <v>#N/A</v>
      </c>
      <c r="F27" s="7">
        <f t="shared" si="3"/>
        <v>2</v>
      </c>
      <c r="G27" s="7">
        <f t="shared" si="4"/>
        <v>0</v>
      </c>
      <c r="H27" s="49">
        <f t="shared" si="5"/>
        <v>88</v>
      </c>
      <c r="I27" s="178">
        <f t="shared" si="6"/>
        <v>3.3600610920198552E-2</v>
      </c>
      <c r="J27" s="8"/>
      <c r="K27" s="2">
        <f t="shared" si="7"/>
        <v>0.5124093165330279</v>
      </c>
      <c r="L27" s="2">
        <f t="shared" si="8"/>
        <v>0</v>
      </c>
      <c r="M27" s="2">
        <f t="shared" si="9"/>
        <v>0.47880870561282934</v>
      </c>
      <c r="N27" s="2">
        <f t="shared" si="10"/>
        <v>0</v>
      </c>
      <c r="O27" s="2">
        <f t="shared" si="11"/>
        <v>8.7819778541427529E-3</v>
      </c>
      <c r="P27" s="1">
        <v>1342</v>
      </c>
      <c r="Q27" s="1"/>
      <c r="R27" s="1">
        <v>1254</v>
      </c>
      <c r="S27" s="1"/>
      <c r="T27" s="1"/>
      <c r="U27" s="1"/>
      <c r="V27" s="1"/>
      <c r="X27" s="1">
        <v>19</v>
      </c>
      <c r="Z27" s="1"/>
      <c r="AA27" s="1"/>
      <c r="AB27" s="1"/>
      <c r="AC27">
        <v>4</v>
      </c>
      <c r="AD27" s="1"/>
      <c r="AI27" t="str">
        <f t="shared" si="14"/>
        <v>Cheshire</v>
      </c>
      <c r="AJ27" t="s">
        <v>3213</v>
      </c>
      <c r="AK27" s="9">
        <v>5</v>
      </c>
      <c r="AL27" s="7"/>
      <c r="AN27" s="98">
        <v>9</v>
      </c>
      <c r="AO27" s="100">
        <v>9</v>
      </c>
      <c r="AP27" s="100">
        <v>25</v>
      </c>
      <c r="AQ27" s="107">
        <v>14160</v>
      </c>
      <c r="AR27" s="107">
        <f t="shared" si="12"/>
        <v>9009</v>
      </c>
      <c r="AS27" t="s">
        <v>1726</v>
      </c>
      <c r="AT27" s="110">
        <f t="shared" si="13"/>
        <v>914160</v>
      </c>
      <c r="AW27">
        <v>33.409999999999997</v>
      </c>
      <c r="AX27">
        <v>0.5</v>
      </c>
      <c r="AY27">
        <v>32.909999999999997</v>
      </c>
      <c r="AZ27" s="2"/>
      <c r="BF27" s="118"/>
      <c r="BI27" s="118"/>
      <c r="BJ27" s="118"/>
    </row>
    <row r="28" spans="1:62" hidden="1" outlineLevel="1">
      <c r="A28" t="s">
        <v>2178</v>
      </c>
      <c r="B28" s="9" t="s">
        <v>138</v>
      </c>
      <c r="C28" s="1">
        <f t="shared" si="0"/>
        <v>646</v>
      </c>
      <c r="D28" s="7">
        <f t="shared" si="1"/>
        <v>2</v>
      </c>
      <c r="E28" s="7" t="e">
        <f t="shared" si="2"/>
        <v>#N/A</v>
      </c>
      <c r="F28" s="7">
        <f t="shared" si="3"/>
        <v>1</v>
      </c>
      <c r="G28" s="7">
        <f t="shared" si="4"/>
        <v>0</v>
      </c>
      <c r="H28" s="49">
        <f t="shared" si="5"/>
        <v>84</v>
      </c>
      <c r="I28" s="178">
        <f t="shared" si="6"/>
        <v>0.13003095975232198</v>
      </c>
      <c r="J28" s="8"/>
      <c r="K28" s="2">
        <f t="shared" si="7"/>
        <v>0.42879256965944273</v>
      </c>
      <c r="L28" s="2">
        <f t="shared" si="8"/>
        <v>0</v>
      </c>
      <c r="M28" s="2">
        <f t="shared" si="9"/>
        <v>0.55882352941176472</v>
      </c>
      <c r="N28" s="2">
        <f t="shared" si="10"/>
        <v>0</v>
      </c>
      <c r="O28" s="2">
        <f t="shared" si="11"/>
        <v>1.2383900928792491E-2</v>
      </c>
      <c r="P28" s="1">
        <v>277</v>
      </c>
      <c r="Q28" s="1"/>
      <c r="R28" s="1">
        <v>361</v>
      </c>
      <c r="S28" s="1"/>
      <c r="T28" s="1"/>
      <c r="U28" s="1"/>
      <c r="V28" s="1"/>
      <c r="X28" s="1">
        <v>7</v>
      </c>
      <c r="Z28" s="1"/>
      <c r="AA28" s="1"/>
      <c r="AB28" s="1"/>
      <c r="AC28">
        <v>1</v>
      </c>
      <c r="AD28" s="1"/>
      <c r="AI28" t="str">
        <f t="shared" si="14"/>
        <v>Chester</v>
      </c>
      <c r="AJ28" t="s">
        <v>2249</v>
      </c>
      <c r="AK28" s="9">
        <v>2</v>
      </c>
      <c r="AL28" s="7"/>
      <c r="AN28" s="98">
        <v>9</v>
      </c>
      <c r="AO28" s="100">
        <v>7</v>
      </c>
      <c r="AP28" s="100">
        <v>5</v>
      </c>
      <c r="AQ28" s="107">
        <v>14300</v>
      </c>
      <c r="AR28" s="107">
        <f t="shared" si="12"/>
        <v>9007</v>
      </c>
      <c r="AS28" t="s">
        <v>1726</v>
      </c>
      <c r="AT28" s="110">
        <f t="shared" si="13"/>
        <v>914300</v>
      </c>
      <c r="AW28">
        <v>16.829999999999998</v>
      </c>
      <c r="AX28">
        <v>0.8</v>
      </c>
      <c r="AY28">
        <v>16.03</v>
      </c>
      <c r="AZ28" s="2"/>
      <c r="BF28" s="118"/>
      <c r="BI28" s="118"/>
      <c r="BJ28" s="118"/>
    </row>
    <row r="29" spans="1:62" hidden="1" outlineLevel="1">
      <c r="A29" t="s">
        <v>2280</v>
      </c>
      <c r="B29" s="9" t="s">
        <v>138</v>
      </c>
      <c r="C29" s="1">
        <f t="shared" si="0"/>
        <v>1369</v>
      </c>
      <c r="D29" s="7">
        <f t="shared" si="1"/>
        <v>2</v>
      </c>
      <c r="E29" s="7">
        <f t="shared" si="2"/>
        <v>4</v>
      </c>
      <c r="F29" s="7">
        <f t="shared" si="3"/>
        <v>1</v>
      </c>
      <c r="G29" s="7">
        <f t="shared" si="4"/>
        <v>0</v>
      </c>
      <c r="H29" s="49">
        <f t="shared" si="5"/>
        <v>91</v>
      </c>
      <c r="I29" s="178">
        <f t="shared" si="6"/>
        <v>6.6471877282688094E-2</v>
      </c>
      <c r="J29" s="8"/>
      <c r="K29" s="2">
        <f t="shared" si="7"/>
        <v>0.46165084002921841</v>
      </c>
      <c r="L29" s="2">
        <f t="shared" si="8"/>
        <v>0</v>
      </c>
      <c r="M29" s="2">
        <f t="shared" si="9"/>
        <v>0.52812271731190652</v>
      </c>
      <c r="N29" s="2">
        <f t="shared" si="10"/>
        <v>0</v>
      </c>
      <c r="O29" s="2">
        <f t="shared" si="11"/>
        <v>1.0226442658875068E-2</v>
      </c>
      <c r="P29" s="1">
        <v>632</v>
      </c>
      <c r="Q29" s="1"/>
      <c r="R29" s="1">
        <v>723</v>
      </c>
      <c r="S29" s="1"/>
      <c r="T29" s="1"/>
      <c r="U29" s="1"/>
      <c r="V29" s="1"/>
      <c r="X29" s="1">
        <v>14</v>
      </c>
      <c r="Z29" s="1"/>
      <c r="AA29" s="1"/>
      <c r="AB29" s="1"/>
      <c r="AC29">
        <v>0</v>
      </c>
      <c r="AD29" s="1"/>
      <c r="AI29" t="str">
        <f t="shared" si="14"/>
        <v>Clinton</v>
      </c>
      <c r="AJ29" t="s">
        <v>2249</v>
      </c>
      <c r="AK29" s="9">
        <v>2</v>
      </c>
      <c r="AL29" s="7"/>
      <c r="AN29" s="98">
        <v>9</v>
      </c>
      <c r="AO29" s="100">
        <v>7</v>
      </c>
      <c r="AP29" s="100">
        <v>10</v>
      </c>
      <c r="AQ29" s="107">
        <v>15350</v>
      </c>
      <c r="AR29" s="107">
        <f t="shared" si="12"/>
        <v>9007</v>
      </c>
      <c r="AS29" t="s">
        <v>1726</v>
      </c>
      <c r="AT29" s="110">
        <f t="shared" si="13"/>
        <v>915350</v>
      </c>
      <c r="AW29">
        <v>19.04</v>
      </c>
      <c r="AX29">
        <v>2.76</v>
      </c>
      <c r="AY29">
        <v>16.28</v>
      </c>
      <c r="AZ29" s="2"/>
      <c r="BF29" s="118"/>
      <c r="BI29" s="118"/>
      <c r="BJ29" s="118"/>
    </row>
    <row r="30" spans="1:62" hidden="1" outlineLevel="1">
      <c r="A30" t="s">
        <v>2811</v>
      </c>
      <c r="B30" s="9" t="s">
        <v>138</v>
      </c>
      <c r="C30" s="1">
        <f t="shared" si="0"/>
        <v>1627</v>
      </c>
      <c r="D30" s="7">
        <f t="shared" si="1"/>
        <v>2</v>
      </c>
      <c r="E30" s="7" t="e">
        <f t="shared" si="2"/>
        <v>#N/A</v>
      </c>
      <c r="F30" s="7">
        <f t="shared" si="3"/>
        <v>1</v>
      </c>
      <c r="G30" s="7">
        <f t="shared" si="4"/>
        <v>0</v>
      </c>
      <c r="H30" s="49">
        <f t="shared" si="5"/>
        <v>353</v>
      </c>
      <c r="I30" s="178">
        <f t="shared" si="6"/>
        <v>0.2169637369391518</v>
      </c>
      <c r="J30" s="8"/>
      <c r="K30" s="2">
        <f t="shared" si="7"/>
        <v>0.38352796558082358</v>
      </c>
      <c r="L30" s="2">
        <f t="shared" si="8"/>
        <v>0</v>
      </c>
      <c r="M30" s="2">
        <f t="shared" si="9"/>
        <v>0.60049170251997541</v>
      </c>
      <c r="N30" s="2">
        <f t="shared" si="10"/>
        <v>0</v>
      </c>
      <c r="O30" s="2">
        <f t="shared" si="11"/>
        <v>1.5980331899201006E-2</v>
      </c>
      <c r="P30" s="1">
        <v>624</v>
      </c>
      <c r="Q30" s="1"/>
      <c r="R30" s="1">
        <v>977</v>
      </c>
      <c r="S30" s="1"/>
      <c r="T30" s="1"/>
      <c r="U30" s="1"/>
      <c r="V30" s="1"/>
      <c r="X30" s="1">
        <v>20</v>
      </c>
      <c r="Z30" s="1"/>
      <c r="AA30" s="1"/>
      <c r="AB30" s="1"/>
      <c r="AC30">
        <v>6</v>
      </c>
      <c r="AD30" s="1"/>
      <c r="AI30" t="str">
        <f t="shared" si="14"/>
        <v>Colchester</v>
      </c>
      <c r="AJ30" t="s">
        <v>2826</v>
      </c>
      <c r="AK30" s="9">
        <v>2</v>
      </c>
      <c r="AL30" s="7"/>
      <c r="AN30" s="98">
        <v>9</v>
      </c>
      <c r="AO30" s="100">
        <v>11</v>
      </c>
      <c r="AP30" s="100">
        <v>10</v>
      </c>
      <c r="AQ30" s="107">
        <v>15910</v>
      </c>
      <c r="AR30" s="107">
        <f t="shared" si="12"/>
        <v>9011</v>
      </c>
      <c r="AS30" t="s">
        <v>1726</v>
      </c>
      <c r="AT30" s="110">
        <f t="shared" si="13"/>
        <v>915910</v>
      </c>
      <c r="AW30">
        <v>49.8</v>
      </c>
      <c r="AX30">
        <v>0.74</v>
      </c>
      <c r="AY30">
        <v>49.06</v>
      </c>
      <c r="AZ30" s="2"/>
      <c r="BF30" s="118"/>
      <c r="BI30" s="118"/>
      <c r="BJ30" s="118"/>
    </row>
    <row r="31" spans="1:62" hidden="1" outlineLevel="1">
      <c r="A31" t="s">
        <v>1117</v>
      </c>
      <c r="B31" s="9" t="s">
        <v>138</v>
      </c>
      <c r="C31" s="1">
        <f t="shared" si="0"/>
        <v>148</v>
      </c>
      <c r="D31" s="7">
        <f t="shared" si="1"/>
        <v>2</v>
      </c>
      <c r="E31" s="7" t="e">
        <f t="shared" si="2"/>
        <v>#N/A</v>
      </c>
      <c r="F31" s="7">
        <f t="shared" si="3"/>
        <v>1</v>
      </c>
      <c r="G31" s="7">
        <f t="shared" si="4"/>
        <v>0</v>
      </c>
      <c r="H31" s="49">
        <f t="shared" si="5"/>
        <v>33</v>
      </c>
      <c r="I31" s="178">
        <f t="shared" si="6"/>
        <v>0.22297297297297297</v>
      </c>
      <c r="J31" s="8"/>
      <c r="K31" s="2">
        <f t="shared" si="7"/>
        <v>0.35810810810810811</v>
      </c>
      <c r="L31" s="2">
        <f t="shared" si="8"/>
        <v>0</v>
      </c>
      <c r="M31" s="2">
        <f t="shared" si="9"/>
        <v>0.58108108108108103</v>
      </c>
      <c r="N31" s="2">
        <f t="shared" si="10"/>
        <v>0</v>
      </c>
      <c r="O31" s="2">
        <f t="shared" si="11"/>
        <v>6.0810810810810856E-2</v>
      </c>
      <c r="P31" s="1">
        <v>53</v>
      </c>
      <c r="Q31" s="1"/>
      <c r="R31" s="1">
        <v>86</v>
      </c>
      <c r="S31" s="1"/>
      <c r="T31" s="1"/>
      <c r="U31" s="1"/>
      <c r="V31" s="1"/>
      <c r="X31" s="1">
        <v>7</v>
      </c>
      <c r="Z31" s="1"/>
      <c r="AA31" s="1"/>
      <c r="AB31" s="1"/>
      <c r="AC31">
        <v>2</v>
      </c>
      <c r="AD31" s="1"/>
      <c r="AI31" t="str">
        <f t="shared" si="14"/>
        <v>Colebrook</v>
      </c>
      <c r="AJ31" t="s">
        <v>1521</v>
      </c>
      <c r="AK31" s="9">
        <v>1</v>
      </c>
      <c r="AL31" s="7"/>
      <c r="AN31" s="98">
        <v>9</v>
      </c>
      <c r="AO31" s="100">
        <v>5</v>
      </c>
      <c r="AP31" s="100">
        <v>25</v>
      </c>
      <c r="AQ31" s="107">
        <v>16050</v>
      </c>
      <c r="AR31" s="107">
        <f t="shared" si="12"/>
        <v>9005</v>
      </c>
      <c r="AS31" t="s">
        <v>1726</v>
      </c>
      <c r="AT31" s="110">
        <f t="shared" si="13"/>
        <v>916050</v>
      </c>
      <c r="AW31">
        <v>32.92</v>
      </c>
      <c r="AX31">
        <v>1.45</v>
      </c>
      <c r="AY31">
        <v>31.47</v>
      </c>
      <c r="AZ31" s="2"/>
      <c r="BF31" s="118"/>
      <c r="BI31" s="118"/>
      <c r="BJ31" s="118"/>
    </row>
    <row r="32" spans="1:62" hidden="1" outlineLevel="1">
      <c r="A32" t="s">
        <v>3167</v>
      </c>
      <c r="B32" s="9" t="s">
        <v>138</v>
      </c>
      <c r="C32" s="1">
        <f t="shared" si="0"/>
        <v>685</v>
      </c>
      <c r="D32" s="7">
        <f t="shared" si="1"/>
        <v>2</v>
      </c>
      <c r="E32" s="7" t="e">
        <f t="shared" si="2"/>
        <v>#N/A</v>
      </c>
      <c r="F32" s="7">
        <f t="shared" si="3"/>
        <v>1</v>
      </c>
      <c r="G32" s="7">
        <f t="shared" si="4"/>
        <v>0</v>
      </c>
      <c r="H32" s="49">
        <f t="shared" si="5"/>
        <v>141</v>
      </c>
      <c r="I32" s="178">
        <f t="shared" si="6"/>
        <v>0.20583941605839415</v>
      </c>
      <c r="J32" s="8"/>
      <c r="K32" s="2">
        <f t="shared" si="7"/>
        <v>0.38978102189781022</v>
      </c>
      <c r="L32" s="2">
        <f t="shared" si="8"/>
        <v>0</v>
      </c>
      <c r="M32" s="2">
        <f t="shared" si="9"/>
        <v>0.59562043795620434</v>
      </c>
      <c r="N32" s="2">
        <f t="shared" si="10"/>
        <v>0</v>
      </c>
      <c r="O32" s="2">
        <f t="shared" si="11"/>
        <v>1.4598540145985495E-2</v>
      </c>
      <c r="P32" s="1">
        <v>267</v>
      </c>
      <c r="Q32" s="1"/>
      <c r="R32" s="1">
        <v>408</v>
      </c>
      <c r="S32" s="1"/>
      <c r="T32" s="1"/>
      <c r="U32" s="1"/>
      <c r="V32" s="1"/>
      <c r="X32" s="1">
        <v>7</v>
      </c>
      <c r="Z32" s="1"/>
      <c r="AA32" s="1"/>
      <c r="AB32" s="1"/>
      <c r="AC32">
        <v>3</v>
      </c>
      <c r="AD32" s="1"/>
      <c r="AI32" t="str">
        <f t="shared" si="14"/>
        <v>Columbia</v>
      </c>
      <c r="AJ32" t="s">
        <v>2827</v>
      </c>
      <c r="AK32" s="9">
        <v>2</v>
      </c>
      <c r="AL32" s="7"/>
      <c r="AN32" s="98">
        <v>9</v>
      </c>
      <c r="AO32" s="100">
        <v>13</v>
      </c>
      <c r="AP32" s="100">
        <v>15</v>
      </c>
      <c r="AQ32" s="107">
        <v>16400</v>
      </c>
      <c r="AR32" s="107">
        <f t="shared" si="12"/>
        <v>9013</v>
      </c>
      <c r="AS32" t="s">
        <v>1726</v>
      </c>
      <c r="AT32" s="110">
        <f t="shared" si="13"/>
        <v>916400</v>
      </c>
      <c r="AW32">
        <v>21.97</v>
      </c>
      <c r="AX32">
        <v>0.61</v>
      </c>
      <c r="AY32">
        <v>21.36</v>
      </c>
      <c r="AZ32" s="2"/>
      <c r="BF32" s="118"/>
      <c r="BI32" s="118"/>
      <c r="BJ32" s="118"/>
    </row>
    <row r="33" spans="1:62" hidden="1" outlineLevel="1">
      <c r="A33" t="s">
        <v>2841</v>
      </c>
      <c r="B33" s="9" t="s">
        <v>138</v>
      </c>
      <c r="C33" s="1">
        <f t="shared" si="0"/>
        <v>341</v>
      </c>
      <c r="D33" s="7">
        <f t="shared" si="1"/>
        <v>2</v>
      </c>
      <c r="E33" s="7">
        <f t="shared" si="2"/>
        <v>4</v>
      </c>
      <c r="F33" s="7">
        <f t="shared" si="3"/>
        <v>1</v>
      </c>
      <c r="G33" s="7">
        <f t="shared" si="4"/>
        <v>0</v>
      </c>
      <c r="H33" s="49">
        <f t="shared" si="5"/>
        <v>58</v>
      </c>
      <c r="I33" s="178">
        <f t="shared" si="6"/>
        <v>0.17008797653958943</v>
      </c>
      <c r="J33" s="8"/>
      <c r="K33" s="2">
        <f t="shared" si="7"/>
        <v>0.41348973607038125</v>
      </c>
      <c r="L33" s="2">
        <f t="shared" si="8"/>
        <v>0</v>
      </c>
      <c r="M33" s="2">
        <f t="shared" si="9"/>
        <v>0.58357771260997071</v>
      </c>
      <c r="N33" s="2">
        <f t="shared" si="10"/>
        <v>0</v>
      </c>
      <c r="O33" s="2">
        <f t="shared" si="11"/>
        <v>2.9325513196479802E-3</v>
      </c>
      <c r="P33" s="1">
        <v>141</v>
      </c>
      <c r="Q33" s="1"/>
      <c r="R33" s="1">
        <v>199</v>
      </c>
      <c r="S33" s="1"/>
      <c r="T33" s="1"/>
      <c r="U33" s="1"/>
      <c r="V33" s="1"/>
      <c r="X33" s="1">
        <v>1</v>
      </c>
      <c r="Z33" s="1"/>
      <c r="AA33" s="1"/>
      <c r="AB33" s="1"/>
      <c r="AC33">
        <v>0</v>
      </c>
      <c r="AD33" s="1"/>
      <c r="AI33" t="str">
        <f t="shared" si="14"/>
        <v>Cornwall</v>
      </c>
      <c r="AJ33" t="s">
        <v>1521</v>
      </c>
      <c r="AK33" s="9">
        <v>5</v>
      </c>
      <c r="AL33" s="7"/>
      <c r="AN33" s="98">
        <v>9</v>
      </c>
      <c r="AO33" s="100">
        <v>5</v>
      </c>
      <c r="AP33" s="100">
        <v>30</v>
      </c>
      <c r="AQ33" s="107">
        <v>17240</v>
      </c>
      <c r="AR33" s="107">
        <f t="shared" si="12"/>
        <v>9005</v>
      </c>
      <c r="AS33" t="s">
        <v>1726</v>
      </c>
      <c r="AT33" s="110">
        <f t="shared" si="13"/>
        <v>917240</v>
      </c>
      <c r="AW33">
        <v>46.27</v>
      </c>
      <c r="AX33">
        <v>0.25</v>
      </c>
      <c r="AY33">
        <v>46.01</v>
      </c>
      <c r="AZ33" s="2"/>
      <c r="BF33" s="118"/>
      <c r="BI33" s="118"/>
      <c r="BJ33" s="118"/>
    </row>
    <row r="34" spans="1:62" hidden="1" outlineLevel="1">
      <c r="A34" t="s">
        <v>1748</v>
      </c>
      <c r="B34" s="9" t="s">
        <v>138</v>
      </c>
      <c r="C34" s="1">
        <f t="shared" si="0"/>
        <v>1294</v>
      </c>
      <c r="D34" s="7">
        <f t="shared" si="1"/>
        <v>2</v>
      </c>
      <c r="E34" s="7" t="e">
        <f t="shared" si="2"/>
        <v>#N/A</v>
      </c>
      <c r="F34" s="7">
        <f t="shared" si="3"/>
        <v>1</v>
      </c>
      <c r="G34" s="7">
        <f t="shared" si="4"/>
        <v>0</v>
      </c>
      <c r="H34" s="49">
        <f t="shared" si="5"/>
        <v>240</v>
      </c>
      <c r="I34" s="178">
        <f t="shared" si="6"/>
        <v>0.18547140649149924</v>
      </c>
      <c r="J34" s="8"/>
      <c r="K34" s="2">
        <f t="shared" si="7"/>
        <v>0.40262751159196292</v>
      </c>
      <c r="L34" s="2">
        <f t="shared" si="8"/>
        <v>0</v>
      </c>
      <c r="M34" s="2">
        <f t="shared" si="9"/>
        <v>0.58809891808346215</v>
      </c>
      <c r="N34" s="2">
        <f t="shared" si="10"/>
        <v>0</v>
      </c>
      <c r="O34" s="2">
        <f t="shared" si="11"/>
        <v>9.2735703245749868E-3</v>
      </c>
      <c r="P34" s="1">
        <v>521</v>
      </c>
      <c r="Q34" s="1"/>
      <c r="R34" s="1">
        <v>761</v>
      </c>
      <c r="S34" s="1"/>
      <c r="T34" s="1"/>
      <c r="U34" s="1"/>
      <c r="V34" s="1"/>
      <c r="X34" s="1">
        <v>10</v>
      </c>
      <c r="Z34" s="1"/>
      <c r="AA34" s="1"/>
      <c r="AB34" s="1"/>
      <c r="AC34">
        <v>2</v>
      </c>
      <c r="AD34" s="1"/>
      <c r="AI34" t="str">
        <f t="shared" si="14"/>
        <v>Coventry</v>
      </c>
      <c r="AJ34" t="s">
        <v>2827</v>
      </c>
      <c r="AK34" s="9">
        <v>2</v>
      </c>
      <c r="AL34" s="7"/>
      <c r="AN34" s="98">
        <v>9</v>
      </c>
      <c r="AO34" s="100">
        <v>13</v>
      </c>
      <c r="AP34" s="100">
        <v>20</v>
      </c>
      <c r="AQ34" s="107">
        <v>17800</v>
      </c>
      <c r="AR34" s="107">
        <f t="shared" si="12"/>
        <v>9013</v>
      </c>
      <c r="AS34" t="s">
        <v>1726</v>
      </c>
      <c r="AT34" s="110">
        <f t="shared" si="13"/>
        <v>917800</v>
      </c>
      <c r="AW34">
        <v>38.36</v>
      </c>
      <c r="AX34">
        <v>0.64</v>
      </c>
      <c r="AY34">
        <v>37.72</v>
      </c>
      <c r="AZ34" s="2"/>
      <c r="BF34" s="118"/>
      <c r="BI34" s="118"/>
      <c r="BJ34" s="118"/>
    </row>
    <row r="35" spans="1:62" hidden="1" outlineLevel="1">
      <c r="A35" t="s">
        <v>3127</v>
      </c>
      <c r="B35" s="9" t="s">
        <v>138</v>
      </c>
      <c r="C35" s="1">
        <f t="shared" ref="C35:C66" si="15">SUM(P35:AG35)</f>
        <v>1488</v>
      </c>
      <c r="D35" s="7">
        <f t="shared" ref="D35:D66" si="16">RANK(P35,(P35:AG35))</f>
        <v>1</v>
      </c>
      <c r="E35" s="7" t="e">
        <f t="shared" ref="E35:E66" si="17">RANK(Q35,(P35:AG35))</f>
        <v>#N/A</v>
      </c>
      <c r="F35" s="7">
        <f t="shared" ref="F35:F66" si="18">IF(R35&gt;0,RANK(R35,(P35:AG35)),0)</f>
        <v>2</v>
      </c>
      <c r="G35" s="7">
        <f t="shared" si="4"/>
        <v>0</v>
      </c>
      <c r="H35" s="49">
        <f t="shared" ref="H35:H66" si="19">MAX(P35:T35)-LARGE(P35:T35,2)</f>
        <v>13</v>
      </c>
      <c r="I35" s="178">
        <f t="shared" ref="I35:I66" si="20">H35/C35</f>
        <v>8.7365591397849454E-3</v>
      </c>
      <c r="J35" s="8"/>
      <c r="K35" s="2">
        <f t="shared" ref="K35:K66" si="21">IF(C35=0,"-",P35/C35)</f>
        <v>0.49126344086021506</v>
      </c>
      <c r="L35" s="2">
        <f t="shared" ref="L35:L66" si="22">IF(C35=0,"-",Q35/C35)</f>
        <v>0</v>
      </c>
      <c r="M35" s="2">
        <f t="shared" ref="M35:M66" si="23">IF(C35=0,"-",R35/C35)</f>
        <v>0.48252688172043012</v>
      </c>
      <c r="N35" s="2">
        <f t="shared" si="10"/>
        <v>0</v>
      </c>
      <c r="O35" s="2">
        <f t="shared" si="11"/>
        <v>2.6209677419354871E-2</v>
      </c>
      <c r="P35" s="1">
        <v>731</v>
      </c>
      <c r="Q35" s="1"/>
      <c r="R35" s="1">
        <v>718</v>
      </c>
      <c r="S35" s="1"/>
      <c r="T35" s="1"/>
      <c r="U35" s="1"/>
      <c r="V35" s="1"/>
      <c r="X35" s="1">
        <v>33</v>
      </c>
      <c r="Z35" s="1"/>
      <c r="AA35" s="1"/>
      <c r="AB35" s="1"/>
      <c r="AC35">
        <v>6</v>
      </c>
      <c r="AD35" s="1"/>
      <c r="AI35" t="str">
        <f t="shared" si="14"/>
        <v>Cromwell</v>
      </c>
      <c r="AJ35" t="s">
        <v>2249</v>
      </c>
      <c r="AK35" s="9">
        <v>1</v>
      </c>
      <c r="AL35" s="7"/>
      <c r="AN35" s="98">
        <v>9</v>
      </c>
      <c r="AO35" s="100">
        <v>7</v>
      </c>
      <c r="AP35" s="100">
        <v>15</v>
      </c>
      <c r="AQ35" s="107">
        <v>18080</v>
      </c>
      <c r="AR35" s="107">
        <f t="shared" ref="AR35:AR66" si="24">AN35*1000+AO35</f>
        <v>9007</v>
      </c>
      <c r="AS35" t="s">
        <v>1726</v>
      </c>
      <c r="AT35" s="110">
        <f t="shared" ref="AT35:AT66" si="25">AN35*100000+AQ35</f>
        <v>918080</v>
      </c>
      <c r="AW35">
        <v>12.91</v>
      </c>
      <c r="AX35">
        <v>0.52</v>
      </c>
      <c r="AY35">
        <v>12.39</v>
      </c>
      <c r="AZ35" s="2"/>
      <c r="BF35" s="118"/>
      <c r="BI35" s="118"/>
      <c r="BJ35" s="118"/>
    </row>
    <row r="36" spans="1:62" hidden="1" outlineLevel="1">
      <c r="A36" t="s">
        <v>2937</v>
      </c>
      <c r="B36" s="9" t="s">
        <v>138</v>
      </c>
      <c r="C36" s="1">
        <f t="shared" si="15"/>
        <v>4315</v>
      </c>
      <c r="D36" s="7">
        <f t="shared" si="16"/>
        <v>1</v>
      </c>
      <c r="E36" s="7" t="e">
        <f t="shared" si="17"/>
        <v>#N/A</v>
      </c>
      <c r="F36" s="7">
        <f t="shared" si="18"/>
        <v>2</v>
      </c>
      <c r="G36" s="7">
        <f t="shared" si="4"/>
        <v>0</v>
      </c>
      <c r="H36" s="49">
        <f t="shared" si="19"/>
        <v>411</v>
      </c>
      <c r="I36" s="178">
        <f t="shared" si="20"/>
        <v>9.5249130938586321E-2</v>
      </c>
      <c r="J36" s="8"/>
      <c r="K36" s="2">
        <f t="shared" si="21"/>
        <v>0.53719582850521441</v>
      </c>
      <c r="L36" s="2">
        <f t="shared" si="22"/>
        <v>0</v>
      </c>
      <c r="M36" s="2">
        <f t="shared" si="23"/>
        <v>0.44194669756662802</v>
      </c>
      <c r="N36" s="2">
        <f t="shared" si="10"/>
        <v>0</v>
      </c>
      <c r="O36" s="2">
        <f t="shared" si="11"/>
        <v>2.0857473928157566E-2</v>
      </c>
      <c r="P36" s="1">
        <v>2318</v>
      </c>
      <c r="Q36" s="1"/>
      <c r="R36" s="1">
        <v>1907</v>
      </c>
      <c r="S36" s="1"/>
      <c r="T36" s="1"/>
      <c r="U36" s="1"/>
      <c r="V36" s="1"/>
      <c r="X36" s="1">
        <v>75</v>
      </c>
      <c r="Z36" s="1"/>
      <c r="AA36" s="1"/>
      <c r="AB36" s="1"/>
      <c r="AC36">
        <v>15</v>
      </c>
      <c r="AD36" s="1"/>
      <c r="AI36" t="str">
        <f t="shared" si="14"/>
        <v>Danbury</v>
      </c>
      <c r="AJ36" t="s">
        <v>19</v>
      </c>
      <c r="AK36" s="9">
        <v>5</v>
      </c>
      <c r="AL36" s="7"/>
      <c r="AN36" s="98">
        <v>9</v>
      </c>
      <c r="AO36" s="100">
        <v>1</v>
      </c>
      <c r="AP36" s="100">
        <v>20</v>
      </c>
      <c r="AQ36" s="107">
        <v>18500</v>
      </c>
      <c r="AR36" s="107">
        <f t="shared" si="24"/>
        <v>9001</v>
      </c>
      <c r="AS36" t="s">
        <v>1726</v>
      </c>
      <c r="AT36" s="110">
        <f t="shared" si="25"/>
        <v>918500</v>
      </c>
      <c r="AW36">
        <v>44.3</v>
      </c>
      <c r="AX36">
        <v>2.19</v>
      </c>
      <c r="AY36">
        <v>42.11</v>
      </c>
      <c r="AZ36" s="2"/>
      <c r="BF36" s="118"/>
      <c r="BI36" s="118"/>
      <c r="BJ36" s="118"/>
    </row>
    <row r="37" spans="1:62" hidden="1" outlineLevel="1">
      <c r="A37" t="s">
        <v>2706</v>
      </c>
      <c r="B37" s="9" t="s">
        <v>138</v>
      </c>
      <c r="C37" s="1">
        <f t="shared" si="15"/>
        <v>1197</v>
      </c>
      <c r="D37" s="7">
        <f t="shared" si="16"/>
        <v>1</v>
      </c>
      <c r="E37" s="7">
        <f t="shared" si="17"/>
        <v>4</v>
      </c>
      <c r="F37" s="7">
        <f t="shared" si="18"/>
        <v>2</v>
      </c>
      <c r="G37" s="7">
        <f t="shared" si="4"/>
        <v>0</v>
      </c>
      <c r="H37" s="49">
        <f t="shared" si="19"/>
        <v>469</v>
      </c>
      <c r="I37" s="178">
        <f t="shared" si="20"/>
        <v>0.391812865497076</v>
      </c>
      <c r="J37" s="8"/>
      <c r="K37" s="2">
        <f t="shared" si="21"/>
        <v>0.69507101086048451</v>
      </c>
      <c r="L37" s="2">
        <f t="shared" si="22"/>
        <v>0</v>
      </c>
      <c r="M37" s="2">
        <f t="shared" si="23"/>
        <v>0.3032581453634085</v>
      </c>
      <c r="N37" s="2">
        <f t="shared" si="10"/>
        <v>0</v>
      </c>
      <c r="O37" s="2">
        <f t="shared" si="11"/>
        <v>1.6708437761069894E-3</v>
      </c>
      <c r="P37" s="1">
        <v>832</v>
      </c>
      <c r="Q37" s="1"/>
      <c r="R37" s="1">
        <v>363</v>
      </c>
      <c r="S37" s="1"/>
      <c r="T37" s="1"/>
      <c r="U37" s="1"/>
      <c r="V37" s="1"/>
      <c r="X37" s="1">
        <v>0</v>
      </c>
      <c r="Z37" s="1"/>
      <c r="AA37" s="1"/>
      <c r="AB37" s="1"/>
      <c r="AC37">
        <v>2</v>
      </c>
      <c r="AD37" s="1"/>
      <c r="AI37" t="str">
        <f t="shared" si="14"/>
        <v>Darien</v>
      </c>
      <c r="AJ37" t="s">
        <v>19</v>
      </c>
      <c r="AK37" s="9">
        <v>4</v>
      </c>
      <c r="AL37" s="7"/>
      <c r="AN37" s="98">
        <v>9</v>
      </c>
      <c r="AO37" s="100">
        <v>1</v>
      </c>
      <c r="AP37" s="100">
        <v>25</v>
      </c>
      <c r="AQ37" s="107">
        <v>18850</v>
      </c>
      <c r="AR37" s="107">
        <f t="shared" si="24"/>
        <v>9001</v>
      </c>
      <c r="AS37" t="s">
        <v>1726</v>
      </c>
      <c r="AT37" s="110">
        <f t="shared" si="25"/>
        <v>918850</v>
      </c>
      <c r="AW37">
        <v>23.44</v>
      </c>
      <c r="AX37">
        <v>10.59</v>
      </c>
      <c r="AY37">
        <v>12.86</v>
      </c>
      <c r="AZ37" s="2"/>
      <c r="BF37" s="118"/>
      <c r="BI37" s="118"/>
      <c r="BJ37" s="118"/>
    </row>
    <row r="38" spans="1:62" hidden="1" outlineLevel="1">
      <c r="A38" t="s">
        <v>2798</v>
      </c>
      <c r="B38" s="9" t="s">
        <v>138</v>
      </c>
      <c r="C38" s="1">
        <f t="shared" si="15"/>
        <v>587</v>
      </c>
      <c r="D38" s="7">
        <f t="shared" si="16"/>
        <v>2</v>
      </c>
      <c r="E38" s="7">
        <f t="shared" si="17"/>
        <v>4</v>
      </c>
      <c r="F38" s="7">
        <f t="shared" si="18"/>
        <v>1</v>
      </c>
      <c r="G38" s="7">
        <f t="shared" si="4"/>
        <v>0</v>
      </c>
      <c r="H38" s="49">
        <f t="shared" si="19"/>
        <v>97</v>
      </c>
      <c r="I38" s="178">
        <f t="shared" si="20"/>
        <v>0.16524701873935263</v>
      </c>
      <c r="J38" s="8"/>
      <c r="K38" s="2">
        <f t="shared" si="21"/>
        <v>0.41226575809199317</v>
      </c>
      <c r="L38" s="2">
        <f t="shared" si="22"/>
        <v>0</v>
      </c>
      <c r="M38" s="2">
        <f t="shared" si="23"/>
        <v>0.57751277683134583</v>
      </c>
      <c r="N38" s="2">
        <f t="shared" si="10"/>
        <v>0</v>
      </c>
      <c r="O38" s="2">
        <f t="shared" si="11"/>
        <v>1.0221465076660996E-2</v>
      </c>
      <c r="P38" s="1">
        <v>242</v>
      </c>
      <c r="Q38" s="1"/>
      <c r="R38" s="1">
        <v>339</v>
      </c>
      <c r="S38" s="1"/>
      <c r="T38" s="1"/>
      <c r="U38" s="1"/>
      <c r="V38" s="1"/>
      <c r="X38" s="1">
        <v>6</v>
      </c>
      <c r="Z38" s="1"/>
      <c r="AA38" s="1"/>
      <c r="AB38" s="1"/>
      <c r="AC38">
        <v>0</v>
      </c>
      <c r="AD38" s="1"/>
      <c r="AI38" t="str">
        <f t="shared" si="14"/>
        <v>Deep River</v>
      </c>
      <c r="AJ38" t="s">
        <v>2249</v>
      </c>
      <c r="AK38" s="9">
        <v>2</v>
      </c>
      <c r="AL38" s="7"/>
      <c r="AN38" s="98">
        <v>9</v>
      </c>
      <c r="AO38" s="100">
        <v>7</v>
      </c>
      <c r="AP38" s="100">
        <v>20</v>
      </c>
      <c r="AQ38" s="107">
        <v>19130</v>
      </c>
      <c r="AR38" s="107">
        <f t="shared" si="24"/>
        <v>9007</v>
      </c>
      <c r="AS38" t="s">
        <v>1726</v>
      </c>
      <c r="AT38" s="110">
        <f t="shared" si="25"/>
        <v>919130</v>
      </c>
      <c r="AW38">
        <v>14.17</v>
      </c>
      <c r="AX38">
        <v>0.61</v>
      </c>
      <c r="AY38">
        <v>13.55</v>
      </c>
      <c r="AZ38" s="2"/>
      <c r="BF38" s="118"/>
      <c r="BI38" s="118"/>
      <c r="BJ38" s="118"/>
    </row>
    <row r="39" spans="1:62" hidden="1" outlineLevel="1">
      <c r="A39" t="s">
        <v>1534</v>
      </c>
      <c r="B39" s="9" t="s">
        <v>138</v>
      </c>
      <c r="C39" s="1">
        <f t="shared" si="15"/>
        <v>983</v>
      </c>
      <c r="D39" s="7">
        <f t="shared" si="16"/>
        <v>2</v>
      </c>
      <c r="E39" s="7" t="e">
        <f t="shared" si="17"/>
        <v>#N/A</v>
      </c>
      <c r="F39" s="7">
        <f t="shared" si="18"/>
        <v>1</v>
      </c>
      <c r="G39" s="7">
        <f t="shared" si="4"/>
        <v>0</v>
      </c>
      <c r="H39" s="49">
        <f t="shared" si="19"/>
        <v>34</v>
      </c>
      <c r="I39" s="178">
        <f t="shared" si="20"/>
        <v>3.4587995930824011E-2</v>
      </c>
      <c r="J39" s="8"/>
      <c r="K39" s="2">
        <f t="shared" si="21"/>
        <v>0.46795523906408953</v>
      </c>
      <c r="L39" s="2">
        <f t="shared" si="22"/>
        <v>0</v>
      </c>
      <c r="M39" s="2">
        <f t="shared" si="23"/>
        <v>0.50254323499491349</v>
      </c>
      <c r="N39" s="2">
        <f t="shared" si="10"/>
        <v>0</v>
      </c>
      <c r="O39" s="2">
        <f t="shared" si="11"/>
        <v>2.9501525940996975E-2</v>
      </c>
      <c r="P39" s="1">
        <v>460</v>
      </c>
      <c r="Q39" s="1"/>
      <c r="R39" s="1">
        <v>494</v>
      </c>
      <c r="S39" s="1"/>
      <c r="T39" s="1"/>
      <c r="U39" s="1"/>
      <c r="V39" s="1"/>
      <c r="X39" s="1">
        <v>23</v>
      </c>
      <c r="Z39" s="1"/>
      <c r="AA39" s="1"/>
      <c r="AB39" s="1"/>
      <c r="AC39">
        <v>6</v>
      </c>
      <c r="AD39" s="1"/>
      <c r="AI39" t="str">
        <f t="shared" si="14"/>
        <v>Derby</v>
      </c>
      <c r="AJ39" t="s">
        <v>3213</v>
      </c>
      <c r="AK39" s="9">
        <v>3</v>
      </c>
      <c r="AL39" s="7"/>
      <c r="AN39" s="98">
        <v>9</v>
      </c>
      <c r="AO39" s="100">
        <v>9</v>
      </c>
      <c r="AP39" s="100">
        <v>30</v>
      </c>
      <c r="AQ39" s="107">
        <v>19550</v>
      </c>
      <c r="AR39" s="107">
        <f t="shared" si="24"/>
        <v>9009</v>
      </c>
      <c r="AS39" t="s">
        <v>1726</v>
      </c>
      <c r="AT39" s="110">
        <f t="shared" si="25"/>
        <v>919550</v>
      </c>
      <c r="AW39">
        <v>5.38</v>
      </c>
      <c r="AX39">
        <v>0.4</v>
      </c>
      <c r="AY39">
        <v>4.9800000000000004</v>
      </c>
      <c r="AZ39" s="2"/>
      <c r="BF39" s="118"/>
      <c r="BI39" s="118"/>
      <c r="BJ39" s="118"/>
    </row>
    <row r="40" spans="1:62" hidden="1" outlineLevel="1">
      <c r="A40" t="s">
        <v>492</v>
      </c>
      <c r="B40" s="9" t="s">
        <v>138</v>
      </c>
      <c r="C40" s="1">
        <f t="shared" si="15"/>
        <v>721</v>
      </c>
      <c r="D40" s="7">
        <f t="shared" si="16"/>
        <v>2</v>
      </c>
      <c r="E40" s="7" t="e">
        <f t="shared" si="17"/>
        <v>#N/A</v>
      </c>
      <c r="F40" s="7">
        <f t="shared" si="18"/>
        <v>1</v>
      </c>
      <c r="G40" s="7">
        <f t="shared" si="4"/>
        <v>0</v>
      </c>
      <c r="H40" s="49">
        <f t="shared" si="19"/>
        <v>105</v>
      </c>
      <c r="I40" s="178">
        <f t="shared" si="20"/>
        <v>0.14563106796116504</v>
      </c>
      <c r="J40" s="8"/>
      <c r="K40" s="2">
        <f t="shared" si="21"/>
        <v>0.42024965325936198</v>
      </c>
      <c r="L40" s="2">
        <f t="shared" si="22"/>
        <v>0</v>
      </c>
      <c r="M40" s="2">
        <f t="shared" si="23"/>
        <v>0.56588072122052702</v>
      </c>
      <c r="N40" s="2">
        <f t="shared" si="10"/>
        <v>0</v>
      </c>
      <c r="O40" s="2">
        <f t="shared" si="11"/>
        <v>1.3869625520110951E-2</v>
      </c>
      <c r="P40" s="1">
        <v>303</v>
      </c>
      <c r="Q40" s="1"/>
      <c r="R40" s="1">
        <v>408</v>
      </c>
      <c r="S40" s="1"/>
      <c r="T40" s="1"/>
      <c r="U40" s="1"/>
      <c r="V40" s="1"/>
      <c r="X40" s="1">
        <v>8</v>
      </c>
      <c r="Z40" s="1"/>
      <c r="AA40" s="1"/>
      <c r="AB40" s="1"/>
      <c r="AC40">
        <v>2</v>
      </c>
      <c r="AD40" s="1"/>
      <c r="AI40" t="str">
        <f t="shared" si="14"/>
        <v>Durham</v>
      </c>
      <c r="AJ40" t="s">
        <v>2249</v>
      </c>
      <c r="AK40" s="9">
        <v>3</v>
      </c>
      <c r="AL40" s="7"/>
      <c r="AN40" s="98">
        <v>9</v>
      </c>
      <c r="AO40" s="100">
        <v>7</v>
      </c>
      <c r="AP40" s="100">
        <v>25</v>
      </c>
      <c r="AQ40" s="107">
        <v>20810</v>
      </c>
      <c r="AR40" s="107">
        <f t="shared" si="24"/>
        <v>9007</v>
      </c>
      <c r="AS40" t="s">
        <v>1726</v>
      </c>
      <c r="AT40" s="110">
        <f t="shared" si="25"/>
        <v>920810</v>
      </c>
      <c r="AW40">
        <v>23.76</v>
      </c>
      <c r="AX40">
        <v>0.16</v>
      </c>
      <c r="AY40">
        <v>23.6</v>
      </c>
      <c r="AZ40" s="2"/>
      <c r="BF40" s="118"/>
      <c r="BI40" s="118"/>
      <c r="BJ40" s="118"/>
    </row>
    <row r="41" spans="1:62" hidden="1" outlineLevel="1">
      <c r="A41" t="s">
        <v>2794</v>
      </c>
      <c r="B41" s="9" t="s">
        <v>138</v>
      </c>
      <c r="C41" s="1">
        <f t="shared" si="15"/>
        <v>537</v>
      </c>
      <c r="D41" s="7">
        <f t="shared" si="16"/>
        <v>2</v>
      </c>
      <c r="E41" s="7" t="e">
        <f t="shared" si="17"/>
        <v>#N/A</v>
      </c>
      <c r="F41" s="7">
        <f t="shared" si="18"/>
        <v>1</v>
      </c>
      <c r="G41" s="7">
        <f t="shared" si="4"/>
        <v>0</v>
      </c>
      <c r="H41" s="49">
        <f t="shared" si="19"/>
        <v>39</v>
      </c>
      <c r="I41" s="178">
        <f t="shared" si="20"/>
        <v>7.2625698324022353E-2</v>
      </c>
      <c r="J41" s="8"/>
      <c r="K41" s="2">
        <f t="shared" si="21"/>
        <v>0.4543761638733706</v>
      </c>
      <c r="L41" s="2">
        <f t="shared" si="22"/>
        <v>0</v>
      </c>
      <c r="M41" s="2">
        <f t="shared" si="23"/>
        <v>0.52700186219739298</v>
      </c>
      <c r="N41" s="2">
        <f t="shared" si="10"/>
        <v>0</v>
      </c>
      <c r="O41" s="2">
        <f t="shared" si="11"/>
        <v>1.8621973929236479E-2</v>
      </c>
      <c r="P41" s="1">
        <v>244</v>
      </c>
      <c r="Q41" s="1"/>
      <c r="R41" s="1">
        <v>283</v>
      </c>
      <c r="S41" s="1"/>
      <c r="T41" s="1"/>
      <c r="U41" s="1"/>
      <c r="V41" s="1"/>
      <c r="X41" s="1">
        <v>9</v>
      </c>
      <c r="Z41" s="1"/>
      <c r="AA41" s="1"/>
      <c r="AB41" s="1"/>
      <c r="AC41">
        <v>1</v>
      </c>
      <c r="AD41" s="1"/>
      <c r="AI41" t="str">
        <f t="shared" si="14"/>
        <v>East Granby</v>
      </c>
      <c r="AJ41" t="s">
        <v>1580</v>
      </c>
      <c r="AK41" s="9">
        <v>1</v>
      </c>
      <c r="AL41" s="7"/>
      <c r="AN41" s="98">
        <v>9</v>
      </c>
      <c r="AO41" s="100">
        <v>3</v>
      </c>
      <c r="AP41" s="100">
        <v>35</v>
      </c>
      <c r="AQ41" s="107">
        <v>22070</v>
      </c>
      <c r="AR41" s="107">
        <f t="shared" si="24"/>
        <v>9003</v>
      </c>
      <c r="AS41" t="s">
        <v>1726</v>
      </c>
      <c r="AT41" s="110">
        <f t="shared" si="25"/>
        <v>922070</v>
      </c>
      <c r="AW41">
        <v>17.559999999999999</v>
      </c>
      <c r="AX41">
        <v>0.08</v>
      </c>
      <c r="AY41">
        <v>17.48</v>
      </c>
      <c r="AZ41" s="2"/>
      <c r="BF41" s="118"/>
      <c r="BI41" s="118"/>
      <c r="BJ41" s="118"/>
    </row>
    <row r="42" spans="1:62" hidden="1" outlineLevel="1">
      <c r="A42" t="s">
        <v>1621</v>
      </c>
      <c r="B42" s="9" t="s">
        <v>138</v>
      </c>
      <c r="C42" s="1">
        <f t="shared" si="15"/>
        <v>995</v>
      </c>
      <c r="D42" s="7">
        <f t="shared" si="16"/>
        <v>2</v>
      </c>
      <c r="E42" s="7" t="e">
        <f t="shared" si="17"/>
        <v>#N/A</v>
      </c>
      <c r="F42" s="7">
        <f t="shared" si="18"/>
        <v>1</v>
      </c>
      <c r="G42" s="7">
        <f t="shared" si="4"/>
        <v>0</v>
      </c>
      <c r="H42" s="49">
        <f t="shared" si="19"/>
        <v>163</v>
      </c>
      <c r="I42" s="178">
        <f t="shared" si="20"/>
        <v>0.16381909547738693</v>
      </c>
      <c r="J42" s="8"/>
      <c r="K42" s="2">
        <f t="shared" si="21"/>
        <v>0.40904522613065325</v>
      </c>
      <c r="L42" s="2">
        <f t="shared" si="22"/>
        <v>0</v>
      </c>
      <c r="M42" s="2">
        <f t="shared" si="23"/>
        <v>0.57286432160804024</v>
      </c>
      <c r="N42" s="2">
        <f t="shared" si="10"/>
        <v>0</v>
      </c>
      <c r="O42" s="2">
        <f t="shared" si="11"/>
        <v>1.8090452261306567E-2</v>
      </c>
      <c r="P42" s="1">
        <v>407</v>
      </c>
      <c r="Q42" s="1"/>
      <c r="R42" s="1">
        <v>570</v>
      </c>
      <c r="S42" s="1"/>
      <c r="T42" s="1"/>
      <c r="U42" s="1"/>
      <c r="V42" s="1"/>
      <c r="X42" s="1">
        <v>13</v>
      </c>
      <c r="Z42" s="1"/>
      <c r="AA42" s="1"/>
      <c r="AB42" s="1"/>
      <c r="AC42">
        <v>5</v>
      </c>
      <c r="AD42" s="1"/>
      <c r="AI42" t="str">
        <f t="shared" si="14"/>
        <v>East Haddam</v>
      </c>
      <c r="AJ42" t="s">
        <v>2249</v>
      </c>
      <c r="AK42" s="9">
        <v>2</v>
      </c>
      <c r="AL42" s="7"/>
      <c r="AN42" s="98">
        <v>9</v>
      </c>
      <c r="AO42" s="100">
        <v>7</v>
      </c>
      <c r="AP42" s="100">
        <v>30</v>
      </c>
      <c r="AQ42" s="107">
        <v>22280</v>
      </c>
      <c r="AR42" s="107">
        <f t="shared" si="24"/>
        <v>9007</v>
      </c>
      <c r="AS42" t="s">
        <v>1726</v>
      </c>
      <c r="AT42" s="110">
        <f t="shared" si="25"/>
        <v>922280</v>
      </c>
      <c r="AW42">
        <v>56.57</v>
      </c>
      <c r="AX42">
        <v>2.2400000000000002</v>
      </c>
      <c r="AY42">
        <v>54.33</v>
      </c>
      <c r="AZ42" s="2"/>
      <c r="BF42" s="118"/>
      <c r="BI42" s="118"/>
      <c r="BJ42" s="118"/>
    </row>
    <row r="43" spans="1:62" hidden="1" outlineLevel="1">
      <c r="A43" t="s">
        <v>2299</v>
      </c>
      <c r="B43" s="9" t="s">
        <v>138</v>
      </c>
      <c r="C43" s="1">
        <f t="shared" si="15"/>
        <v>1266</v>
      </c>
      <c r="D43" s="7">
        <f t="shared" si="16"/>
        <v>2</v>
      </c>
      <c r="E43" s="7" t="e">
        <f t="shared" si="17"/>
        <v>#N/A</v>
      </c>
      <c r="F43" s="7">
        <f t="shared" si="18"/>
        <v>1</v>
      </c>
      <c r="G43" s="7">
        <f t="shared" si="4"/>
        <v>0</v>
      </c>
      <c r="H43" s="49">
        <f t="shared" si="19"/>
        <v>232</v>
      </c>
      <c r="I43" s="178">
        <f t="shared" si="20"/>
        <v>0.18325434439178515</v>
      </c>
      <c r="J43" s="8"/>
      <c r="K43" s="2">
        <f t="shared" si="21"/>
        <v>0.39968404423380727</v>
      </c>
      <c r="L43" s="2">
        <f t="shared" si="22"/>
        <v>0</v>
      </c>
      <c r="M43" s="2">
        <f t="shared" si="23"/>
        <v>0.58293838862559244</v>
      </c>
      <c r="N43" s="2">
        <f t="shared" si="10"/>
        <v>0</v>
      </c>
      <c r="O43" s="2">
        <f t="shared" si="11"/>
        <v>1.7377567140600347E-2</v>
      </c>
      <c r="P43" s="1">
        <v>506</v>
      </c>
      <c r="Q43" s="1"/>
      <c r="R43" s="1">
        <v>738</v>
      </c>
      <c r="S43" s="1"/>
      <c r="T43" s="1"/>
      <c r="U43" s="1"/>
      <c r="V43" s="1"/>
      <c r="X43" s="1">
        <v>20</v>
      </c>
      <c r="Z43" s="1"/>
      <c r="AA43" s="1"/>
      <c r="AB43" s="1"/>
      <c r="AC43">
        <v>2</v>
      </c>
      <c r="AD43" s="1"/>
      <c r="AI43" t="str">
        <f t="shared" si="14"/>
        <v>East Hampton</v>
      </c>
      <c r="AJ43" t="s">
        <v>2249</v>
      </c>
      <c r="AK43" s="9">
        <v>2</v>
      </c>
      <c r="AL43" s="7"/>
      <c r="AN43" s="98">
        <v>9</v>
      </c>
      <c r="AO43" s="100">
        <v>7</v>
      </c>
      <c r="AP43" s="100">
        <v>35</v>
      </c>
      <c r="AQ43" s="107">
        <v>22490</v>
      </c>
      <c r="AR43" s="107">
        <f t="shared" si="24"/>
        <v>9007</v>
      </c>
      <c r="AS43" t="s">
        <v>1726</v>
      </c>
      <c r="AT43" s="110">
        <f t="shared" si="25"/>
        <v>922490</v>
      </c>
      <c r="AW43">
        <v>36.840000000000003</v>
      </c>
      <c r="AX43">
        <v>1.24</v>
      </c>
      <c r="AY43">
        <v>35.590000000000003</v>
      </c>
      <c r="AZ43" s="2"/>
      <c r="BF43" s="118"/>
      <c r="BI43" s="118"/>
      <c r="BJ43" s="118"/>
    </row>
    <row r="44" spans="1:62" hidden="1" outlineLevel="1">
      <c r="A44" t="s">
        <v>2747</v>
      </c>
      <c r="B44" s="9" t="s">
        <v>138</v>
      </c>
      <c r="C44" s="1">
        <f t="shared" si="15"/>
        <v>4350</v>
      </c>
      <c r="D44" s="7">
        <f t="shared" si="16"/>
        <v>1</v>
      </c>
      <c r="E44" s="7" t="e">
        <f t="shared" si="17"/>
        <v>#N/A</v>
      </c>
      <c r="F44" s="7">
        <f t="shared" si="18"/>
        <v>2</v>
      </c>
      <c r="G44" s="7">
        <f t="shared" si="4"/>
        <v>0</v>
      </c>
      <c r="H44" s="49">
        <f t="shared" si="19"/>
        <v>598</v>
      </c>
      <c r="I44" s="178">
        <f t="shared" si="20"/>
        <v>0.13747126436781609</v>
      </c>
      <c r="J44" s="8"/>
      <c r="K44" s="2">
        <f t="shared" si="21"/>
        <v>0.5560919540229885</v>
      </c>
      <c r="L44" s="2">
        <f t="shared" si="22"/>
        <v>0</v>
      </c>
      <c r="M44" s="2">
        <f t="shared" si="23"/>
        <v>0.41862068965517241</v>
      </c>
      <c r="N44" s="2">
        <f t="shared" si="10"/>
        <v>0</v>
      </c>
      <c r="O44" s="2">
        <f t="shared" si="11"/>
        <v>2.5287356321839094E-2</v>
      </c>
      <c r="P44" s="1">
        <v>2419</v>
      </c>
      <c r="Q44" s="1"/>
      <c r="R44" s="1">
        <v>1821</v>
      </c>
      <c r="S44" s="1"/>
      <c r="T44" s="1"/>
      <c r="U44" s="1"/>
      <c r="V44" s="1"/>
      <c r="X44" s="1">
        <v>97</v>
      </c>
      <c r="Z44" s="1"/>
      <c r="AA44" s="1"/>
      <c r="AB44" s="1"/>
      <c r="AC44">
        <v>13</v>
      </c>
      <c r="AD44" s="1"/>
      <c r="AI44" t="str">
        <f t="shared" si="14"/>
        <v>East Hartford</v>
      </c>
      <c r="AJ44" t="s">
        <v>1580</v>
      </c>
      <c r="AK44" s="9">
        <v>1</v>
      </c>
      <c r="AL44" s="7"/>
      <c r="AN44" s="98">
        <v>9</v>
      </c>
      <c r="AO44" s="100">
        <v>3</v>
      </c>
      <c r="AP44" s="100">
        <v>40</v>
      </c>
      <c r="AQ44" s="107">
        <v>22630</v>
      </c>
      <c r="AR44" s="107">
        <f t="shared" si="24"/>
        <v>9003</v>
      </c>
      <c r="AS44" t="s">
        <v>1726</v>
      </c>
      <c r="AT44" s="110">
        <f t="shared" si="25"/>
        <v>922630</v>
      </c>
      <c r="AW44">
        <v>18.78</v>
      </c>
      <c r="AX44">
        <v>0.76</v>
      </c>
      <c r="AY44">
        <v>18.02</v>
      </c>
      <c r="AZ44" s="2"/>
      <c r="BF44" s="118"/>
      <c r="BI44" s="118"/>
      <c r="BJ44" s="118"/>
    </row>
    <row r="45" spans="1:62" hidden="1" outlineLevel="1">
      <c r="A45" t="s">
        <v>2571</v>
      </c>
      <c r="B45" s="9" t="s">
        <v>138</v>
      </c>
      <c r="C45" s="1">
        <f t="shared" si="15"/>
        <v>1912</v>
      </c>
      <c r="D45" s="7">
        <f t="shared" si="16"/>
        <v>1</v>
      </c>
      <c r="E45" s="7" t="e">
        <f t="shared" si="17"/>
        <v>#N/A</v>
      </c>
      <c r="F45" s="7">
        <f t="shared" si="18"/>
        <v>2</v>
      </c>
      <c r="G45" s="7">
        <f t="shared" si="4"/>
        <v>0</v>
      </c>
      <c r="H45" s="49">
        <f t="shared" si="19"/>
        <v>22</v>
      </c>
      <c r="I45" s="178">
        <f t="shared" si="20"/>
        <v>1.1506276150627616E-2</v>
      </c>
      <c r="J45" s="8"/>
      <c r="K45" s="2">
        <f t="shared" si="21"/>
        <v>0.49110878661087864</v>
      </c>
      <c r="L45" s="2">
        <f t="shared" si="22"/>
        <v>0</v>
      </c>
      <c r="M45" s="2">
        <f t="shared" si="23"/>
        <v>0.47960251046025104</v>
      </c>
      <c r="N45" s="2">
        <f t="shared" si="10"/>
        <v>0</v>
      </c>
      <c r="O45" s="2">
        <f t="shared" si="11"/>
        <v>2.9288702928870314E-2</v>
      </c>
      <c r="P45" s="1">
        <v>939</v>
      </c>
      <c r="Q45" s="1"/>
      <c r="R45" s="1">
        <v>917</v>
      </c>
      <c r="S45" s="1"/>
      <c r="T45" s="1"/>
      <c r="U45" s="1"/>
      <c r="V45" s="1"/>
      <c r="X45" s="1">
        <v>47</v>
      </c>
      <c r="Z45" s="1"/>
      <c r="AA45" s="1"/>
      <c r="AB45" s="1"/>
      <c r="AC45">
        <v>9</v>
      </c>
      <c r="AD45" s="1"/>
      <c r="AI45" t="str">
        <f t="shared" si="14"/>
        <v>East Haven</v>
      </c>
      <c r="AJ45" t="s">
        <v>3213</v>
      </c>
      <c r="AK45" s="9">
        <v>3</v>
      </c>
      <c r="AL45" s="7"/>
      <c r="AN45" s="98">
        <v>9</v>
      </c>
      <c r="AO45" s="100">
        <v>9</v>
      </c>
      <c r="AP45" s="100">
        <v>35</v>
      </c>
      <c r="AQ45" s="107">
        <v>22910</v>
      </c>
      <c r="AR45" s="107">
        <f t="shared" si="24"/>
        <v>9009</v>
      </c>
      <c r="AS45" t="s">
        <v>1726</v>
      </c>
      <c r="AT45" s="110">
        <f t="shared" si="25"/>
        <v>922910</v>
      </c>
      <c r="AW45">
        <v>13.42</v>
      </c>
      <c r="AX45">
        <v>1.1499999999999999</v>
      </c>
      <c r="AY45">
        <v>12.26</v>
      </c>
      <c r="AZ45" s="2"/>
      <c r="BF45" s="118"/>
      <c r="BI45" s="118"/>
      <c r="BJ45" s="118"/>
    </row>
    <row r="46" spans="1:62" hidden="1" outlineLevel="1">
      <c r="A46" t="s">
        <v>3013</v>
      </c>
      <c r="B46" s="9" t="s">
        <v>138</v>
      </c>
      <c r="C46" s="1">
        <f t="shared" si="15"/>
        <v>2017</v>
      </c>
      <c r="D46" s="7">
        <f t="shared" si="16"/>
        <v>1</v>
      </c>
      <c r="E46" s="7" t="e">
        <f t="shared" si="17"/>
        <v>#N/A</v>
      </c>
      <c r="F46" s="7">
        <f t="shared" si="18"/>
        <v>2</v>
      </c>
      <c r="G46" s="7">
        <f t="shared" si="4"/>
        <v>0</v>
      </c>
      <c r="H46" s="49">
        <f t="shared" si="19"/>
        <v>36</v>
      </c>
      <c r="I46" s="178">
        <f t="shared" si="20"/>
        <v>1.7848289538919187E-2</v>
      </c>
      <c r="J46" s="8"/>
      <c r="K46" s="2">
        <f t="shared" si="21"/>
        <v>0.50223103619236487</v>
      </c>
      <c r="L46" s="2">
        <f t="shared" si="22"/>
        <v>0</v>
      </c>
      <c r="M46" s="2">
        <f t="shared" si="23"/>
        <v>0.48438274665344572</v>
      </c>
      <c r="N46" s="2">
        <f t="shared" si="10"/>
        <v>0</v>
      </c>
      <c r="O46" s="2">
        <f t="shared" si="11"/>
        <v>1.3386217154189417E-2</v>
      </c>
      <c r="P46" s="1">
        <v>1013</v>
      </c>
      <c r="Q46" s="1"/>
      <c r="R46" s="1">
        <v>977</v>
      </c>
      <c r="S46" s="1"/>
      <c r="T46" s="1"/>
      <c r="U46" s="1"/>
      <c r="V46" s="1"/>
      <c r="X46" s="1">
        <v>24</v>
      </c>
      <c r="Z46" s="1"/>
      <c r="AA46" s="1"/>
      <c r="AB46" s="1"/>
      <c r="AC46">
        <v>3</v>
      </c>
      <c r="AD46" s="1"/>
      <c r="AI46" t="str">
        <f t="shared" si="14"/>
        <v>East Lyme</v>
      </c>
      <c r="AJ46" t="s">
        <v>2826</v>
      </c>
      <c r="AK46" s="9">
        <v>2</v>
      </c>
      <c r="AL46" s="7"/>
      <c r="AN46" s="98">
        <v>9</v>
      </c>
      <c r="AO46" s="100">
        <v>11</v>
      </c>
      <c r="AP46" s="100">
        <v>15</v>
      </c>
      <c r="AQ46" s="107">
        <v>23400</v>
      </c>
      <c r="AR46" s="107">
        <f t="shared" si="24"/>
        <v>9011</v>
      </c>
      <c r="AS46" t="s">
        <v>1726</v>
      </c>
      <c r="AT46" s="110">
        <f t="shared" si="25"/>
        <v>923400</v>
      </c>
      <c r="AW46">
        <v>41.97</v>
      </c>
      <c r="AX46">
        <v>7.93</v>
      </c>
      <c r="AY46">
        <v>34.03</v>
      </c>
      <c r="AZ46" s="2"/>
      <c r="BF46" s="118"/>
      <c r="BI46" s="118"/>
      <c r="BJ46" s="118"/>
    </row>
    <row r="47" spans="1:62" hidden="1" outlineLevel="1">
      <c r="A47" t="s">
        <v>145</v>
      </c>
      <c r="B47" s="9" t="s">
        <v>138</v>
      </c>
      <c r="C47" s="1">
        <f t="shared" si="15"/>
        <v>892</v>
      </c>
      <c r="D47" s="7">
        <f t="shared" si="16"/>
        <v>2</v>
      </c>
      <c r="E47" s="7" t="e">
        <f t="shared" si="17"/>
        <v>#N/A</v>
      </c>
      <c r="F47" s="7">
        <f t="shared" si="18"/>
        <v>1</v>
      </c>
      <c r="G47" s="7">
        <f t="shared" si="4"/>
        <v>0</v>
      </c>
      <c r="H47" s="49">
        <f t="shared" si="19"/>
        <v>127</v>
      </c>
      <c r="I47" s="178">
        <f t="shared" si="20"/>
        <v>0.14237668161434977</v>
      </c>
      <c r="J47" s="8"/>
      <c r="K47" s="2">
        <f t="shared" si="21"/>
        <v>0.41591928251121074</v>
      </c>
      <c r="L47" s="2">
        <f t="shared" si="22"/>
        <v>0</v>
      </c>
      <c r="M47" s="2">
        <f t="shared" si="23"/>
        <v>0.55829596412556048</v>
      </c>
      <c r="N47" s="2">
        <f t="shared" si="10"/>
        <v>0</v>
      </c>
      <c r="O47" s="2">
        <f t="shared" si="11"/>
        <v>2.5784753363228718E-2</v>
      </c>
      <c r="P47" s="1">
        <v>371</v>
      </c>
      <c r="Q47" s="1"/>
      <c r="R47" s="1">
        <v>498</v>
      </c>
      <c r="S47" s="1"/>
      <c r="T47" s="1"/>
      <c r="U47" s="1"/>
      <c r="V47" s="1"/>
      <c r="X47" s="1">
        <v>19</v>
      </c>
      <c r="Z47" s="1"/>
      <c r="AA47" s="1"/>
      <c r="AB47" s="1"/>
      <c r="AC47">
        <v>4</v>
      </c>
      <c r="AD47" s="1"/>
      <c r="AI47" t="str">
        <f t="shared" si="14"/>
        <v>East Windsor</v>
      </c>
      <c r="AJ47" t="s">
        <v>1580</v>
      </c>
      <c r="AK47" s="9">
        <v>1</v>
      </c>
      <c r="AL47" s="7"/>
      <c r="AN47" s="98">
        <v>9</v>
      </c>
      <c r="AO47" s="100">
        <v>3</v>
      </c>
      <c r="AP47" s="100">
        <v>45</v>
      </c>
      <c r="AQ47" s="107">
        <v>24800</v>
      </c>
      <c r="AR47" s="107">
        <f t="shared" si="24"/>
        <v>9003</v>
      </c>
      <c r="AS47" t="s">
        <v>1726</v>
      </c>
      <c r="AT47" s="110">
        <f t="shared" si="25"/>
        <v>924800</v>
      </c>
      <c r="AW47">
        <v>26.82</v>
      </c>
      <c r="AX47">
        <v>0.53</v>
      </c>
      <c r="AY47">
        <v>26.29</v>
      </c>
      <c r="AZ47" s="2"/>
      <c r="BF47" s="118"/>
      <c r="BI47" s="118"/>
      <c r="BJ47" s="118"/>
    </row>
    <row r="48" spans="1:62" hidden="1" outlineLevel="1">
      <c r="A48" t="s">
        <v>144</v>
      </c>
      <c r="B48" s="9" t="s">
        <v>138</v>
      </c>
      <c r="C48" s="1">
        <f t="shared" si="15"/>
        <v>183</v>
      </c>
      <c r="D48" s="7">
        <f t="shared" si="16"/>
        <v>2</v>
      </c>
      <c r="E48" s="7" t="e">
        <f t="shared" si="17"/>
        <v>#N/A</v>
      </c>
      <c r="F48" s="7">
        <f t="shared" si="18"/>
        <v>1</v>
      </c>
      <c r="G48" s="7">
        <f t="shared" si="4"/>
        <v>0</v>
      </c>
      <c r="H48" s="49">
        <f t="shared" si="19"/>
        <v>55</v>
      </c>
      <c r="I48" s="178">
        <f t="shared" si="20"/>
        <v>0.30054644808743169</v>
      </c>
      <c r="J48" s="8"/>
      <c r="K48" s="2">
        <f t="shared" si="21"/>
        <v>0.33879781420765026</v>
      </c>
      <c r="L48" s="2">
        <f t="shared" si="22"/>
        <v>0</v>
      </c>
      <c r="M48" s="2">
        <f t="shared" si="23"/>
        <v>0.63934426229508201</v>
      </c>
      <c r="N48" s="2">
        <f t="shared" si="10"/>
        <v>0</v>
      </c>
      <c r="O48" s="2">
        <f t="shared" si="11"/>
        <v>2.1857923497267784E-2</v>
      </c>
      <c r="P48" s="1">
        <v>62</v>
      </c>
      <c r="Q48" s="1"/>
      <c r="R48" s="1">
        <v>117</v>
      </c>
      <c r="S48" s="1"/>
      <c r="T48" s="1"/>
      <c r="U48" s="1"/>
      <c r="V48" s="1"/>
      <c r="X48" s="1">
        <v>3</v>
      </c>
      <c r="Z48" s="1"/>
      <c r="AA48" s="1"/>
      <c r="AB48" s="1"/>
      <c r="AC48">
        <v>1</v>
      </c>
      <c r="AD48" s="1"/>
      <c r="AI48" t="str">
        <f t="shared" si="14"/>
        <v>Eastford</v>
      </c>
      <c r="AJ48" t="s">
        <v>2472</v>
      </c>
      <c r="AK48" s="9">
        <v>2</v>
      </c>
      <c r="AL48" s="7"/>
      <c r="AN48" s="98">
        <v>9</v>
      </c>
      <c r="AO48" s="100">
        <v>15</v>
      </c>
      <c r="AP48" s="100">
        <v>25</v>
      </c>
      <c r="AQ48" s="107">
        <v>21860</v>
      </c>
      <c r="AR48" s="107">
        <f t="shared" si="24"/>
        <v>9015</v>
      </c>
      <c r="AS48" t="s">
        <v>1726</v>
      </c>
      <c r="AT48" s="110">
        <f t="shared" si="25"/>
        <v>921860</v>
      </c>
      <c r="AW48">
        <v>29.23</v>
      </c>
      <c r="AX48">
        <v>0.35</v>
      </c>
      <c r="AY48">
        <v>28.89</v>
      </c>
      <c r="AZ48" s="2"/>
      <c r="BF48" s="118"/>
      <c r="BI48" s="118"/>
      <c r="BJ48" s="118"/>
    </row>
    <row r="49" spans="1:62" hidden="1" outlineLevel="1">
      <c r="A49" t="s">
        <v>2789</v>
      </c>
      <c r="B49" s="9" t="s">
        <v>138</v>
      </c>
      <c r="C49" s="1">
        <f t="shared" si="15"/>
        <v>719</v>
      </c>
      <c r="D49" s="7">
        <f t="shared" si="16"/>
        <v>1</v>
      </c>
      <c r="E49" s="7" t="e">
        <f t="shared" si="17"/>
        <v>#N/A</v>
      </c>
      <c r="F49" s="7">
        <f t="shared" si="18"/>
        <v>2</v>
      </c>
      <c r="G49" s="7">
        <f t="shared" si="4"/>
        <v>0</v>
      </c>
      <c r="H49" s="49">
        <f t="shared" si="19"/>
        <v>82</v>
      </c>
      <c r="I49" s="178">
        <f t="shared" si="20"/>
        <v>0.11404728789986092</v>
      </c>
      <c r="J49" s="8"/>
      <c r="K49" s="2">
        <f t="shared" si="21"/>
        <v>0.54937413073713492</v>
      </c>
      <c r="L49" s="2">
        <f t="shared" si="22"/>
        <v>0</v>
      </c>
      <c r="M49" s="2">
        <f t="shared" si="23"/>
        <v>0.43532684283727396</v>
      </c>
      <c r="N49" s="2">
        <f t="shared" si="10"/>
        <v>0</v>
      </c>
      <c r="O49" s="2">
        <f t="shared" si="11"/>
        <v>1.5299026425591111E-2</v>
      </c>
      <c r="P49" s="1">
        <v>395</v>
      </c>
      <c r="Q49" s="1"/>
      <c r="R49" s="1">
        <v>313</v>
      </c>
      <c r="S49" s="1"/>
      <c r="T49" s="1"/>
      <c r="U49" s="1"/>
      <c r="V49" s="1"/>
      <c r="X49" s="1">
        <v>8</v>
      </c>
      <c r="Z49" s="1"/>
      <c r="AA49" s="1"/>
      <c r="AB49" s="1"/>
      <c r="AC49">
        <v>3</v>
      </c>
      <c r="AD49" s="1"/>
      <c r="AI49" t="str">
        <f t="shared" si="14"/>
        <v>Easton</v>
      </c>
      <c r="AJ49" t="s">
        <v>19</v>
      </c>
      <c r="AK49" s="9">
        <v>4</v>
      </c>
      <c r="AL49" s="7"/>
      <c r="AN49" s="98">
        <v>9</v>
      </c>
      <c r="AO49" s="100">
        <v>1</v>
      </c>
      <c r="AP49" s="100">
        <v>30</v>
      </c>
      <c r="AQ49" s="107">
        <v>23890</v>
      </c>
      <c r="AR49" s="107">
        <f t="shared" si="24"/>
        <v>9001</v>
      </c>
      <c r="AS49" t="s">
        <v>1726</v>
      </c>
      <c r="AT49" s="110">
        <f t="shared" si="25"/>
        <v>923890</v>
      </c>
      <c r="AW49">
        <v>28.63</v>
      </c>
      <c r="AX49">
        <v>1.21</v>
      </c>
      <c r="AY49">
        <v>27.42</v>
      </c>
      <c r="AZ49" s="2"/>
      <c r="BF49" s="118"/>
      <c r="BI49" s="118"/>
      <c r="BJ49" s="118"/>
    </row>
    <row r="50" spans="1:62" hidden="1" outlineLevel="1">
      <c r="A50" t="s">
        <v>81</v>
      </c>
      <c r="B50" s="9" t="s">
        <v>138</v>
      </c>
      <c r="C50" s="1">
        <f t="shared" si="15"/>
        <v>1149</v>
      </c>
      <c r="D50" s="7">
        <f t="shared" si="16"/>
        <v>2</v>
      </c>
      <c r="E50" s="7" t="e">
        <f t="shared" si="17"/>
        <v>#N/A</v>
      </c>
      <c r="F50" s="7">
        <f t="shared" si="18"/>
        <v>1</v>
      </c>
      <c r="G50" s="7">
        <f t="shared" si="4"/>
        <v>0</v>
      </c>
      <c r="H50" s="49">
        <f t="shared" si="19"/>
        <v>159</v>
      </c>
      <c r="I50" s="178">
        <f t="shared" si="20"/>
        <v>0.13838120104438642</v>
      </c>
      <c r="J50" s="8"/>
      <c r="K50" s="2">
        <f t="shared" si="21"/>
        <v>0.42471714534377719</v>
      </c>
      <c r="L50" s="2">
        <f t="shared" si="22"/>
        <v>0</v>
      </c>
      <c r="M50" s="2">
        <f t="shared" si="23"/>
        <v>0.56309834638816358</v>
      </c>
      <c r="N50" s="2">
        <f t="shared" si="10"/>
        <v>0</v>
      </c>
      <c r="O50" s="2">
        <f t="shared" si="11"/>
        <v>1.2184508268059169E-2</v>
      </c>
      <c r="P50" s="1">
        <v>488</v>
      </c>
      <c r="Q50" s="1"/>
      <c r="R50" s="1">
        <v>647</v>
      </c>
      <c r="S50" s="1"/>
      <c r="T50" s="1"/>
      <c r="U50" s="1"/>
      <c r="V50" s="1"/>
      <c r="X50" s="1">
        <v>11</v>
      </c>
      <c r="Z50" s="1"/>
      <c r="AA50" s="1"/>
      <c r="AB50" s="1"/>
      <c r="AC50">
        <v>3</v>
      </c>
      <c r="AD50" s="1"/>
      <c r="AI50" t="str">
        <f t="shared" si="14"/>
        <v>Ellington</v>
      </c>
      <c r="AJ50" t="s">
        <v>2827</v>
      </c>
      <c r="AK50" s="9">
        <v>2</v>
      </c>
      <c r="AL50" s="7"/>
      <c r="AN50" s="98">
        <v>9</v>
      </c>
      <c r="AO50" s="100">
        <v>13</v>
      </c>
      <c r="AP50" s="100">
        <v>25</v>
      </c>
      <c r="AQ50" s="107">
        <v>25360</v>
      </c>
      <c r="AR50" s="107">
        <f t="shared" si="24"/>
        <v>9013</v>
      </c>
      <c r="AS50" t="s">
        <v>1726</v>
      </c>
      <c r="AT50" s="110">
        <f t="shared" si="25"/>
        <v>925360</v>
      </c>
      <c r="AW50">
        <v>34.61</v>
      </c>
      <c r="AX50">
        <v>0.55000000000000004</v>
      </c>
      <c r="AY50">
        <v>34.049999999999997</v>
      </c>
      <c r="AZ50" s="2"/>
      <c r="BF50" s="118"/>
      <c r="BI50" s="118"/>
      <c r="BJ50" s="118"/>
    </row>
    <row r="51" spans="1:62" hidden="1" outlineLevel="1">
      <c r="A51" t="s">
        <v>790</v>
      </c>
      <c r="B51" s="9" t="s">
        <v>138</v>
      </c>
      <c r="C51" s="1">
        <f t="shared" si="15"/>
        <v>3234</v>
      </c>
      <c r="D51" s="7">
        <f t="shared" si="16"/>
        <v>2</v>
      </c>
      <c r="E51" s="7" t="e">
        <f t="shared" si="17"/>
        <v>#N/A</v>
      </c>
      <c r="F51" s="7">
        <f t="shared" si="18"/>
        <v>1</v>
      </c>
      <c r="G51" s="7">
        <f t="shared" si="4"/>
        <v>0</v>
      </c>
      <c r="H51" s="49">
        <f t="shared" si="19"/>
        <v>390</v>
      </c>
      <c r="I51" s="178">
        <f t="shared" si="20"/>
        <v>0.12059369202226346</v>
      </c>
      <c r="J51" s="8"/>
      <c r="K51" s="2">
        <f t="shared" si="21"/>
        <v>0.42517006802721086</v>
      </c>
      <c r="L51" s="2">
        <f t="shared" si="22"/>
        <v>0</v>
      </c>
      <c r="M51" s="2">
        <f t="shared" si="23"/>
        <v>0.54576376004947436</v>
      </c>
      <c r="N51" s="2">
        <f t="shared" si="10"/>
        <v>0</v>
      </c>
      <c r="O51" s="2">
        <f t="shared" si="11"/>
        <v>2.9066171923314843E-2</v>
      </c>
      <c r="P51" s="1">
        <v>1375</v>
      </c>
      <c r="Q51" s="1"/>
      <c r="R51" s="1">
        <v>1765</v>
      </c>
      <c r="S51" s="1"/>
      <c r="T51" s="1"/>
      <c r="U51" s="1"/>
      <c r="V51" s="1"/>
      <c r="X51" s="1">
        <v>74</v>
      </c>
      <c r="Z51" s="1"/>
      <c r="AA51" s="1"/>
      <c r="AB51" s="1"/>
      <c r="AC51">
        <v>20</v>
      </c>
      <c r="AD51" s="1"/>
      <c r="AI51" t="str">
        <f t="shared" si="14"/>
        <v>Enfield</v>
      </c>
      <c r="AJ51" t="s">
        <v>1580</v>
      </c>
      <c r="AK51" s="9">
        <v>2</v>
      </c>
      <c r="AL51" s="7"/>
      <c r="AN51" s="98">
        <v>9</v>
      </c>
      <c r="AO51" s="100">
        <v>3</v>
      </c>
      <c r="AP51" s="100">
        <v>50</v>
      </c>
      <c r="AQ51" s="107">
        <v>25990</v>
      </c>
      <c r="AR51" s="107">
        <f t="shared" si="24"/>
        <v>9003</v>
      </c>
      <c r="AS51" t="s">
        <v>1726</v>
      </c>
      <c r="AT51" s="110">
        <f t="shared" si="25"/>
        <v>925990</v>
      </c>
      <c r="AW51">
        <v>34.22</v>
      </c>
      <c r="AX51">
        <v>0.83</v>
      </c>
      <c r="AY51">
        <v>33.380000000000003</v>
      </c>
      <c r="AZ51" s="2"/>
      <c r="BF51" s="118"/>
      <c r="BI51" s="118"/>
      <c r="BJ51" s="118"/>
    </row>
    <row r="52" spans="1:62" hidden="1" outlineLevel="1">
      <c r="A52" t="s">
        <v>819</v>
      </c>
      <c r="B52" s="9" t="s">
        <v>138</v>
      </c>
      <c r="C52" s="1">
        <f t="shared" si="15"/>
        <v>985</v>
      </c>
      <c r="D52" s="7">
        <f t="shared" si="16"/>
        <v>1</v>
      </c>
      <c r="E52" s="7" t="e">
        <f t="shared" si="17"/>
        <v>#N/A</v>
      </c>
      <c r="F52" s="7">
        <f t="shared" si="18"/>
        <v>2</v>
      </c>
      <c r="G52" s="7">
        <f t="shared" si="4"/>
        <v>0</v>
      </c>
      <c r="H52" s="49">
        <f t="shared" si="19"/>
        <v>55</v>
      </c>
      <c r="I52" s="178">
        <f t="shared" si="20"/>
        <v>5.5837563451776651E-2</v>
      </c>
      <c r="J52" s="8"/>
      <c r="K52" s="2">
        <f t="shared" si="21"/>
        <v>0.52081218274111674</v>
      </c>
      <c r="L52" s="2">
        <f t="shared" si="22"/>
        <v>0</v>
      </c>
      <c r="M52" s="2">
        <f t="shared" si="23"/>
        <v>0.46497461928934009</v>
      </c>
      <c r="N52" s="2">
        <f t="shared" si="10"/>
        <v>0</v>
      </c>
      <c r="O52" s="2">
        <f t="shared" si="11"/>
        <v>1.4213197969543179E-2</v>
      </c>
      <c r="P52" s="1">
        <v>513</v>
      </c>
      <c r="Q52" s="1"/>
      <c r="R52" s="1">
        <v>458</v>
      </c>
      <c r="S52" s="1"/>
      <c r="T52" s="1"/>
      <c r="U52" s="1"/>
      <c r="V52" s="1"/>
      <c r="X52" s="1">
        <v>13</v>
      </c>
      <c r="Z52" s="1"/>
      <c r="AA52" s="1"/>
      <c r="AB52" s="1"/>
      <c r="AC52">
        <v>1</v>
      </c>
      <c r="AD52" s="1"/>
      <c r="AI52" t="str">
        <f t="shared" si="14"/>
        <v>Essex</v>
      </c>
      <c r="AJ52" t="s">
        <v>2249</v>
      </c>
      <c r="AK52" s="9">
        <v>2</v>
      </c>
      <c r="AL52" s="7"/>
      <c r="AN52" s="98">
        <v>9</v>
      </c>
      <c r="AO52" s="100">
        <v>7</v>
      </c>
      <c r="AP52" s="100">
        <v>40</v>
      </c>
      <c r="AQ52" s="107">
        <v>26270</v>
      </c>
      <c r="AR52" s="107">
        <f t="shared" si="24"/>
        <v>9007</v>
      </c>
      <c r="AS52" t="s">
        <v>1726</v>
      </c>
      <c r="AT52" s="110">
        <f t="shared" si="25"/>
        <v>926270</v>
      </c>
      <c r="AW52">
        <v>11.82</v>
      </c>
      <c r="AX52">
        <v>1.46</v>
      </c>
      <c r="AY52">
        <v>10.36</v>
      </c>
      <c r="AZ52" s="2"/>
      <c r="BF52" s="118"/>
      <c r="BI52" s="118"/>
      <c r="BJ52" s="118"/>
    </row>
    <row r="53" spans="1:62" hidden="1" outlineLevel="1">
      <c r="A53" t="s">
        <v>19</v>
      </c>
      <c r="B53" s="9" t="s">
        <v>138</v>
      </c>
      <c r="C53" s="1">
        <f t="shared" si="15"/>
        <v>5911</v>
      </c>
      <c r="D53" s="7">
        <f t="shared" si="16"/>
        <v>1</v>
      </c>
      <c r="E53" s="7" t="e">
        <f t="shared" si="17"/>
        <v>#N/A</v>
      </c>
      <c r="F53" s="7">
        <f t="shared" si="18"/>
        <v>2</v>
      </c>
      <c r="G53" s="7">
        <f t="shared" si="4"/>
        <v>0</v>
      </c>
      <c r="H53" s="49">
        <f t="shared" si="19"/>
        <v>1147</v>
      </c>
      <c r="I53" s="178">
        <f t="shared" si="20"/>
        <v>0.19404500084588056</v>
      </c>
      <c r="J53" s="8"/>
      <c r="K53" s="2">
        <f t="shared" si="21"/>
        <v>0.59296227372694976</v>
      </c>
      <c r="L53" s="2">
        <f t="shared" si="22"/>
        <v>0</v>
      </c>
      <c r="M53" s="2">
        <f t="shared" si="23"/>
        <v>0.39891727288106921</v>
      </c>
      <c r="N53" s="2">
        <f t="shared" si="10"/>
        <v>0</v>
      </c>
      <c r="O53" s="2">
        <f t="shared" si="11"/>
        <v>8.1204533919810307E-3</v>
      </c>
      <c r="P53" s="1">
        <v>3505</v>
      </c>
      <c r="Q53" s="1"/>
      <c r="R53" s="1">
        <v>2358</v>
      </c>
      <c r="S53" s="1"/>
      <c r="T53" s="1"/>
      <c r="U53" s="1"/>
      <c r="V53" s="1"/>
      <c r="X53" s="1">
        <v>37</v>
      </c>
      <c r="Z53" s="1"/>
      <c r="AA53" s="1"/>
      <c r="AB53" s="1"/>
      <c r="AC53">
        <v>11</v>
      </c>
      <c r="AD53" s="1"/>
      <c r="AI53" t="str">
        <f t="shared" si="14"/>
        <v>Fairfield</v>
      </c>
      <c r="AJ53" t="s">
        <v>19</v>
      </c>
      <c r="AK53" s="9">
        <v>4</v>
      </c>
      <c r="AL53" s="7"/>
      <c r="AN53" s="98">
        <v>9</v>
      </c>
      <c r="AO53" s="100">
        <v>1</v>
      </c>
      <c r="AP53" s="100">
        <v>35</v>
      </c>
      <c r="AQ53" s="107">
        <v>26620</v>
      </c>
      <c r="AR53" s="107">
        <f t="shared" si="24"/>
        <v>9001</v>
      </c>
      <c r="AS53" t="s">
        <v>1726</v>
      </c>
      <c r="AT53" s="110">
        <f t="shared" si="25"/>
        <v>926620</v>
      </c>
      <c r="AW53">
        <v>31.33</v>
      </c>
      <c r="AX53">
        <v>1.3</v>
      </c>
      <c r="AY53">
        <v>30.03</v>
      </c>
      <c r="AZ53" s="2"/>
      <c r="BF53" s="118"/>
      <c r="BI53" s="118"/>
      <c r="BJ53" s="118"/>
    </row>
    <row r="54" spans="1:62" hidden="1" outlineLevel="1">
      <c r="A54" t="s">
        <v>1698</v>
      </c>
      <c r="B54" s="9" t="s">
        <v>138</v>
      </c>
      <c r="C54" s="1">
        <f t="shared" si="15"/>
        <v>2631</v>
      </c>
      <c r="D54" s="7">
        <f t="shared" si="16"/>
        <v>1</v>
      </c>
      <c r="E54" s="7" t="e">
        <f t="shared" si="17"/>
        <v>#N/A</v>
      </c>
      <c r="F54" s="7">
        <f t="shared" si="18"/>
        <v>2</v>
      </c>
      <c r="G54" s="7">
        <f t="shared" si="4"/>
        <v>0</v>
      </c>
      <c r="H54" s="49">
        <f t="shared" si="19"/>
        <v>24</v>
      </c>
      <c r="I54" s="178">
        <f t="shared" si="20"/>
        <v>9.1220068415051314E-3</v>
      </c>
      <c r="J54" s="8"/>
      <c r="K54" s="2">
        <f t="shared" si="21"/>
        <v>0.49486887115165334</v>
      </c>
      <c r="L54" s="2">
        <f t="shared" si="22"/>
        <v>0</v>
      </c>
      <c r="M54" s="2">
        <f t="shared" si="23"/>
        <v>0.48574686431014824</v>
      </c>
      <c r="N54" s="2">
        <f t="shared" si="10"/>
        <v>0</v>
      </c>
      <c r="O54" s="2">
        <f t="shared" si="11"/>
        <v>1.9384264538198415E-2</v>
      </c>
      <c r="P54" s="1">
        <v>1302</v>
      </c>
      <c r="Q54" s="1"/>
      <c r="R54" s="1">
        <v>1278</v>
      </c>
      <c r="S54" s="1"/>
      <c r="T54" s="1"/>
      <c r="U54" s="1"/>
      <c r="V54" s="1"/>
      <c r="X54" s="1">
        <v>37</v>
      </c>
      <c r="Z54" s="1"/>
      <c r="AA54" s="1"/>
      <c r="AB54" s="1"/>
      <c r="AC54">
        <v>14</v>
      </c>
      <c r="AD54" s="1"/>
      <c r="AI54" t="str">
        <f t="shared" si="14"/>
        <v>Farmington</v>
      </c>
      <c r="AJ54" t="s">
        <v>1580</v>
      </c>
      <c r="AK54" s="9">
        <v>5</v>
      </c>
      <c r="AL54" s="7"/>
      <c r="AN54" s="98">
        <v>9</v>
      </c>
      <c r="AO54" s="100">
        <v>3</v>
      </c>
      <c r="AP54" s="100">
        <v>55</v>
      </c>
      <c r="AQ54" s="107">
        <v>27600</v>
      </c>
      <c r="AR54" s="107">
        <f t="shared" si="24"/>
        <v>9003</v>
      </c>
      <c r="AS54" t="s">
        <v>1726</v>
      </c>
      <c r="AT54" s="110">
        <f t="shared" si="25"/>
        <v>927600</v>
      </c>
      <c r="AW54">
        <v>28.77</v>
      </c>
      <c r="AX54">
        <v>0.72</v>
      </c>
      <c r="AY54">
        <v>28.06</v>
      </c>
      <c r="AZ54" s="2"/>
      <c r="BF54" s="118"/>
      <c r="BI54" s="118"/>
      <c r="BJ54" s="118"/>
    </row>
    <row r="55" spans="1:62" hidden="1" outlineLevel="1">
      <c r="A55" t="s">
        <v>2429</v>
      </c>
      <c r="B55" s="9" t="s">
        <v>138</v>
      </c>
      <c r="C55" s="1">
        <f t="shared" si="15"/>
        <v>163</v>
      </c>
      <c r="D55" s="7">
        <f t="shared" si="16"/>
        <v>2</v>
      </c>
      <c r="E55" s="7">
        <f t="shared" si="17"/>
        <v>4</v>
      </c>
      <c r="F55" s="7">
        <f t="shared" si="18"/>
        <v>1</v>
      </c>
      <c r="G55" s="7">
        <f t="shared" si="4"/>
        <v>0</v>
      </c>
      <c r="H55" s="49">
        <f t="shared" si="19"/>
        <v>44</v>
      </c>
      <c r="I55" s="178">
        <f t="shared" si="20"/>
        <v>0.26993865030674846</v>
      </c>
      <c r="J55" s="8"/>
      <c r="K55" s="2">
        <f t="shared" si="21"/>
        <v>0.34355828220858897</v>
      </c>
      <c r="L55" s="2">
        <f t="shared" si="22"/>
        <v>0</v>
      </c>
      <c r="M55" s="2">
        <f t="shared" si="23"/>
        <v>0.61349693251533743</v>
      </c>
      <c r="N55" s="2">
        <f t="shared" si="10"/>
        <v>0</v>
      </c>
      <c r="O55" s="2">
        <f t="shared" si="11"/>
        <v>4.2944785276073594E-2</v>
      </c>
      <c r="P55" s="1">
        <v>56</v>
      </c>
      <c r="Q55" s="1"/>
      <c r="R55" s="1">
        <v>100</v>
      </c>
      <c r="S55" s="1"/>
      <c r="T55" s="1"/>
      <c r="U55" s="1"/>
      <c r="V55" s="1"/>
      <c r="X55" s="1">
        <v>7</v>
      </c>
      <c r="Z55" s="1"/>
      <c r="AA55" s="1"/>
      <c r="AB55" s="1"/>
      <c r="AC55">
        <v>0</v>
      </c>
      <c r="AD55" s="1"/>
      <c r="AI55" t="str">
        <f t="shared" si="14"/>
        <v>Franklin</v>
      </c>
      <c r="AJ55" t="s">
        <v>2826</v>
      </c>
      <c r="AK55" s="9">
        <v>2</v>
      </c>
      <c r="AL55" s="7"/>
      <c r="AN55" s="98">
        <v>9</v>
      </c>
      <c r="AO55" s="100">
        <v>11</v>
      </c>
      <c r="AP55" s="100">
        <v>20</v>
      </c>
      <c r="AQ55" s="107">
        <v>29910</v>
      </c>
      <c r="AR55" s="107">
        <f t="shared" si="24"/>
        <v>9011</v>
      </c>
      <c r="AS55" t="s">
        <v>1726</v>
      </c>
      <c r="AT55" s="110">
        <f t="shared" si="25"/>
        <v>929910</v>
      </c>
      <c r="AW55">
        <v>19.579999999999998</v>
      </c>
      <c r="AX55">
        <v>7.0000000000000007E-2</v>
      </c>
      <c r="AY55">
        <v>19.510000000000002</v>
      </c>
      <c r="AZ55" s="2"/>
      <c r="BF55" s="118"/>
      <c r="BI55" s="118"/>
      <c r="BJ55" s="118"/>
    </row>
    <row r="56" spans="1:62" hidden="1" outlineLevel="1">
      <c r="A56" t="s">
        <v>2605</v>
      </c>
      <c r="B56" s="9" t="s">
        <v>138</v>
      </c>
      <c r="C56" s="1">
        <f t="shared" si="15"/>
        <v>3862</v>
      </c>
      <c r="D56" s="7">
        <f t="shared" si="16"/>
        <v>1</v>
      </c>
      <c r="E56" s="7" t="e">
        <f t="shared" si="17"/>
        <v>#N/A</v>
      </c>
      <c r="F56" s="7">
        <f t="shared" si="18"/>
        <v>2</v>
      </c>
      <c r="G56" s="7">
        <f t="shared" si="4"/>
        <v>0</v>
      </c>
      <c r="H56" s="49">
        <f t="shared" si="19"/>
        <v>155</v>
      </c>
      <c r="I56" s="178">
        <f t="shared" si="20"/>
        <v>4.0134645261522529E-2</v>
      </c>
      <c r="J56" s="8"/>
      <c r="K56" s="2">
        <f t="shared" si="21"/>
        <v>0.51398239254272393</v>
      </c>
      <c r="L56" s="2">
        <f t="shared" si="22"/>
        <v>0</v>
      </c>
      <c r="M56" s="2">
        <f t="shared" si="23"/>
        <v>0.47384774728120144</v>
      </c>
      <c r="N56" s="2">
        <f t="shared" si="10"/>
        <v>0</v>
      </c>
      <c r="O56" s="2">
        <f t="shared" si="11"/>
        <v>1.2169860176074632E-2</v>
      </c>
      <c r="P56" s="1">
        <v>1985</v>
      </c>
      <c r="Q56" s="1"/>
      <c r="R56" s="1">
        <v>1830</v>
      </c>
      <c r="S56" s="1"/>
      <c r="T56" s="1"/>
      <c r="U56" s="1"/>
      <c r="V56" s="1"/>
      <c r="X56" s="1">
        <v>37</v>
      </c>
      <c r="Z56" s="1"/>
      <c r="AA56" s="1"/>
      <c r="AB56" s="1"/>
      <c r="AC56">
        <v>10</v>
      </c>
      <c r="AD56" s="1"/>
      <c r="AI56" t="str">
        <f t="shared" si="14"/>
        <v>Glastonbury</v>
      </c>
      <c r="AJ56" t="s">
        <v>1580</v>
      </c>
      <c r="AK56" s="9">
        <v>0</v>
      </c>
      <c r="AL56" s="7"/>
      <c r="AN56" s="98">
        <v>9</v>
      </c>
      <c r="AO56" s="100">
        <v>3</v>
      </c>
      <c r="AP56" s="100">
        <v>60</v>
      </c>
      <c r="AQ56" s="107">
        <v>31240</v>
      </c>
      <c r="AR56" s="107">
        <f t="shared" si="24"/>
        <v>9003</v>
      </c>
      <c r="AS56" t="s">
        <v>1726</v>
      </c>
      <c r="AT56" s="110">
        <f t="shared" si="25"/>
        <v>931240</v>
      </c>
      <c r="AW56">
        <v>52.29</v>
      </c>
      <c r="AX56">
        <v>0.92</v>
      </c>
      <c r="AY56">
        <v>51.37</v>
      </c>
      <c r="AZ56" s="2"/>
      <c r="BF56" s="118"/>
      <c r="BI56" s="118"/>
      <c r="BJ56" s="118"/>
    </row>
    <row r="57" spans="1:62" hidden="1" outlineLevel="1">
      <c r="A57" t="s">
        <v>103</v>
      </c>
      <c r="B57" s="9" t="s">
        <v>138</v>
      </c>
      <c r="C57" s="1">
        <f t="shared" si="15"/>
        <v>311</v>
      </c>
      <c r="D57" s="7">
        <f t="shared" si="16"/>
        <v>2</v>
      </c>
      <c r="E57" s="7">
        <f t="shared" si="17"/>
        <v>4</v>
      </c>
      <c r="F57" s="7">
        <f t="shared" si="18"/>
        <v>1</v>
      </c>
      <c r="G57" s="7">
        <f t="shared" si="4"/>
        <v>0</v>
      </c>
      <c r="H57" s="49">
        <f t="shared" si="19"/>
        <v>95</v>
      </c>
      <c r="I57" s="178">
        <f t="shared" si="20"/>
        <v>0.30546623794212219</v>
      </c>
      <c r="J57" s="8"/>
      <c r="K57" s="2">
        <f t="shared" si="21"/>
        <v>0.34083601286173631</v>
      </c>
      <c r="L57" s="2">
        <f t="shared" si="22"/>
        <v>0</v>
      </c>
      <c r="M57" s="2">
        <f t="shared" si="23"/>
        <v>0.6463022508038585</v>
      </c>
      <c r="N57" s="2">
        <f t="shared" si="10"/>
        <v>0</v>
      </c>
      <c r="O57" s="2">
        <f t="shared" si="11"/>
        <v>1.2861736334405238E-2</v>
      </c>
      <c r="P57" s="1">
        <v>106</v>
      </c>
      <c r="Q57" s="1"/>
      <c r="R57" s="1">
        <v>201</v>
      </c>
      <c r="S57" s="1"/>
      <c r="T57" s="1"/>
      <c r="U57" s="1"/>
      <c r="V57" s="1"/>
      <c r="X57" s="1">
        <v>4</v>
      </c>
      <c r="Z57" s="1"/>
      <c r="AA57" s="1"/>
      <c r="AB57" s="1"/>
      <c r="AC57">
        <v>0</v>
      </c>
      <c r="AD57" s="1"/>
      <c r="AI57" t="str">
        <f t="shared" si="14"/>
        <v>Goshen</v>
      </c>
      <c r="AJ57" t="s">
        <v>1521</v>
      </c>
      <c r="AK57" s="9">
        <v>5</v>
      </c>
      <c r="AL57" s="7"/>
      <c r="AN57" s="98">
        <v>9</v>
      </c>
      <c r="AO57" s="100">
        <v>5</v>
      </c>
      <c r="AP57" s="100">
        <v>35</v>
      </c>
      <c r="AQ57" s="107">
        <v>32290</v>
      </c>
      <c r="AR57" s="107">
        <f t="shared" si="24"/>
        <v>9005</v>
      </c>
      <c r="AS57" t="s">
        <v>1726</v>
      </c>
      <c r="AT57" s="110">
        <f t="shared" si="25"/>
        <v>932290</v>
      </c>
      <c r="AW57">
        <v>45.2</v>
      </c>
      <c r="AX57">
        <v>1.55</v>
      </c>
      <c r="AY57">
        <v>43.66</v>
      </c>
      <c r="AZ57" s="2"/>
      <c r="BF57" s="118"/>
      <c r="BI57" s="118"/>
      <c r="BJ57" s="118"/>
    </row>
    <row r="58" spans="1:62" hidden="1" outlineLevel="1">
      <c r="A58" t="s">
        <v>2604</v>
      </c>
      <c r="B58" s="9" t="s">
        <v>138</v>
      </c>
      <c r="C58" s="1">
        <f t="shared" si="15"/>
        <v>1238</v>
      </c>
      <c r="D58" s="7">
        <f t="shared" si="16"/>
        <v>2</v>
      </c>
      <c r="E58" s="7" t="e">
        <f t="shared" si="17"/>
        <v>#N/A</v>
      </c>
      <c r="F58" s="7">
        <f t="shared" si="18"/>
        <v>1</v>
      </c>
      <c r="G58" s="7">
        <f t="shared" si="4"/>
        <v>0</v>
      </c>
      <c r="H58" s="49">
        <f t="shared" si="19"/>
        <v>207</v>
      </c>
      <c r="I58" s="178">
        <f t="shared" si="20"/>
        <v>0.16720516962843296</v>
      </c>
      <c r="J58" s="8"/>
      <c r="K58" s="2">
        <f t="shared" si="21"/>
        <v>0.41033925686591277</v>
      </c>
      <c r="L58" s="2">
        <f t="shared" si="22"/>
        <v>0</v>
      </c>
      <c r="M58" s="2">
        <f t="shared" si="23"/>
        <v>0.57754442649434568</v>
      </c>
      <c r="N58" s="2">
        <f t="shared" si="10"/>
        <v>0</v>
      </c>
      <c r="O58" s="2">
        <f t="shared" si="11"/>
        <v>1.2116316639741553E-2</v>
      </c>
      <c r="P58" s="1">
        <v>508</v>
      </c>
      <c r="Q58" s="1"/>
      <c r="R58" s="1">
        <v>715</v>
      </c>
      <c r="S58" s="1"/>
      <c r="T58" s="1"/>
      <c r="U58" s="1"/>
      <c r="V58" s="1"/>
      <c r="X58" s="1">
        <v>13</v>
      </c>
      <c r="Z58" s="1"/>
      <c r="AA58" s="1"/>
      <c r="AB58" s="1"/>
      <c r="AC58">
        <v>2</v>
      </c>
      <c r="AD58" s="1"/>
      <c r="AI58" t="str">
        <f t="shared" si="14"/>
        <v>Granby</v>
      </c>
      <c r="AJ58" t="s">
        <v>1580</v>
      </c>
      <c r="AK58" s="9">
        <v>1</v>
      </c>
      <c r="AL58" s="7"/>
      <c r="AN58" s="98">
        <v>9</v>
      </c>
      <c r="AO58" s="100">
        <v>3</v>
      </c>
      <c r="AP58" s="100">
        <v>65</v>
      </c>
      <c r="AQ58" s="107">
        <v>32640</v>
      </c>
      <c r="AR58" s="107">
        <f t="shared" si="24"/>
        <v>9003</v>
      </c>
      <c r="AS58" t="s">
        <v>1726</v>
      </c>
      <c r="AT58" s="110">
        <f t="shared" si="25"/>
        <v>932640</v>
      </c>
      <c r="AW58">
        <v>40.82</v>
      </c>
      <c r="AX58">
        <v>0.13</v>
      </c>
      <c r="AY58">
        <v>40.69</v>
      </c>
      <c r="AZ58" s="2"/>
      <c r="BF58" s="118"/>
      <c r="BI58" s="118"/>
      <c r="BJ58" s="118"/>
    </row>
    <row r="59" spans="1:62" hidden="1" outlineLevel="1">
      <c r="A59" t="s">
        <v>1848</v>
      </c>
      <c r="B59" s="9" t="s">
        <v>138</v>
      </c>
      <c r="C59" s="1">
        <f t="shared" si="15"/>
        <v>4708</v>
      </c>
      <c r="D59" s="7">
        <f t="shared" si="16"/>
        <v>1</v>
      </c>
      <c r="E59" s="7" t="e">
        <f t="shared" si="17"/>
        <v>#N/A</v>
      </c>
      <c r="F59" s="7">
        <f t="shared" si="18"/>
        <v>2</v>
      </c>
      <c r="G59" s="7">
        <f t="shared" si="4"/>
        <v>0</v>
      </c>
      <c r="H59" s="49">
        <f t="shared" si="19"/>
        <v>1763</v>
      </c>
      <c r="I59" s="178">
        <f t="shared" si="20"/>
        <v>0.37446898895497027</v>
      </c>
      <c r="J59" s="8"/>
      <c r="K59" s="2">
        <f t="shared" si="21"/>
        <v>0.68096856414613427</v>
      </c>
      <c r="L59" s="2">
        <f t="shared" si="22"/>
        <v>0</v>
      </c>
      <c r="M59" s="2">
        <f t="shared" si="23"/>
        <v>0.306499575191164</v>
      </c>
      <c r="N59" s="2">
        <f t="shared" si="10"/>
        <v>0</v>
      </c>
      <c r="O59" s="2">
        <f t="shared" si="11"/>
        <v>1.2531860662701733E-2</v>
      </c>
      <c r="P59" s="1">
        <v>3206</v>
      </c>
      <c r="Q59" s="1"/>
      <c r="R59" s="1">
        <v>1443</v>
      </c>
      <c r="S59" s="1"/>
      <c r="T59" s="1"/>
      <c r="U59" s="1"/>
      <c r="V59" s="1"/>
      <c r="X59" s="1">
        <v>50</v>
      </c>
      <c r="Z59" s="1"/>
      <c r="AA59" s="1"/>
      <c r="AB59" s="1"/>
      <c r="AC59">
        <v>9</v>
      </c>
      <c r="AD59" s="1"/>
      <c r="AI59" t="str">
        <f t="shared" si="14"/>
        <v>Greenwich</v>
      </c>
      <c r="AJ59" t="s">
        <v>19</v>
      </c>
      <c r="AK59" s="9">
        <v>4</v>
      </c>
      <c r="AL59" s="7"/>
      <c r="AN59" s="98">
        <v>9</v>
      </c>
      <c r="AO59" s="100">
        <v>1</v>
      </c>
      <c r="AP59" s="100">
        <v>40</v>
      </c>
      <c r="AQ59" s="107">
        <v>33620</v>
      </c>
      <c r="AR59" s="107">
        <f t="shared" si="24"/>
        <v>9001</v>
      </c>
      <c r="AS59" t="s">
        <v>1726</v>
      </c>
      <c r="AT59" s="110">
        <f t="shared" si="25"/>
        <v>933620</v>
      </c>
      <c r="AW59">
        <v>67.239999999999995</v>
      </c>
      <c r="AX59">
        <v>19.420000000000002</v>
      </c>
      <c r="AY59">
        <v>47.83</v>
      </c>
      <c r="AZ59" s="2"/>
      <c r="BF59" s="118"/>
      <c r="BI59" s="118"/>
      <c r="BJ59" s="118"/>
    </row>
    <row r="60" spans="1:62" hidden="1" outlineLevel="1">
      <c r="A60" t="s">
        <v>1849</v>
      </c>
      <c r="B60" s="9" t="s">
        <v>138</v>
      </c>
      <c r="C60" s="1">
        <f t="shared" si="15"/>
        <v>914</v>
      </c>
      <c r="D60" s="7">
        <f t="shared" si="16"/>
        <v>2</v>
      </c>
      <c r="E60" s="7" t="e">
        <f t="shared" si="17"/>
        <v>#N/A</v>
      </c>
      <c r="F60" s="7">
        <f t="shared" si="18"/>
        <v>1</v>
      </c>
      <c r="G60" s="7">
        <f t="shared" si="4"/>
        <v>0</v>
      </c>
      <c r="H60" s="49">
        <f t="shared" si="19"/>
        <v>223</v>
      </c>
      <c r="I60" s="178">
        <f t="shared" si="20"/>
        <v>0.24398249452954049</v>
      </c>
      <c r="J60" s="8"/>
      <c r="K60" s="2">
        <f t="shared" si="21"/>
        <v>0.35667396061269147</v>
      </c>
      <c r="L60" s="2">
        <f t="shared" si="22"/>
        <v>0</v>
      </c>
      <c r="M60" s="2">
        <f t="shared" si="23"/>
        <v>0.60065645514223198</v>
      </c>
      <c r="N60" s="2">
        <f t="shared" si="10"/>
        <v>0</v>
      </c>
      <c r="O60" s="2">
        <f t="shared" si="11"/>
        <v>4.2669584245076608E-2</v>
      </c>
      <c r="P60" s="1">
        <v>326</v>
      </c>
      <c r="Q60" s="1"/>
      <c r="R60" s="1">
        <v>549</v>
      </c>
      <c r="S60" s="1"/>
      <c r="T60" s="1"/>
      <c r="U60" s="1"/>
      <c r="V60" s="1"/>
      <c r="X60" s="1">
        <v>35</v>
      </c>
      <c r="Z60" s="1"/>
      <c r="AA60" s="1"/>
      <c r="AB60" s="1"/>
      <c r="AC60">
        <v>4</v>
      </c>
      <c r="AD60" s="1"/>
      <c r="AI60" t="str">
        <f t="shared" si="14"/>
        <v>Griswold</v>
      </c>
      <c r="AJ60" t="s">
        <v>2826</v>
      </c>
      <c r="AK60" s="9">
        <v>2</v>
      </c>
      <c r="AL60" s="7"/>
      <c r="AN60" s="98">
        <v>9</v>
      </c>
      <c r="AO60" s="100">
        <v>11</v>
      </c>
      <c r="AP60" s="100">
        <v>25</v>
      </c>
      <c r="AQ60" s="107">
        <v>33900</v>
      </c>
      <c r="AR60" s="107">
        <f t="shared" si="24"/>
        <v>9011</v>
      </c>
      <c r="AS60" t="s">
        <v>1726</v>
      </c>
      <c r="AT60" s="110">
        <f t="shared" si="25"/>
        <v>933900</v>
      </c>
      <c r="AW60">
        <v>37.1</v>
      </c>
      <c r="AX60">
        <v>2.16</v>
      </c>
      <c r="AY60">
        <v>34.950000000000003</v>
      </c>
      <c r="AZ60" s="2"/>
      <c r="BF60" s="118"/>
      <c r="BI60" s="118"/>
      <c r="BJ60" s="118"/>
    </row>
    <row r="61" spans="1:62" hidden="1" outlineLevel="1">
      <c r="A61" t="s">
        <v>2718</v>
      </c>
      <c r="B61" s="9" t="s">
        <v>138</v>
      </c>
      <c r="C61" s="1">
        <f t="shared" si="15"/>
        <v>2902</v>
      </c>
      <c r="D61" s="7">
        <f t="shared" si="16"/>
        <v>2</v>
      </c>
      <c r="E61" s="7" t="e">
        <f t="shared" si="17"/>
        <v>#N/A</v>
      </c>
      <c r="F61" s="7">
        <f t="shared" si="18"/>
        <v>1</v>
      </c>
      <c r="G61" s="7">
        <f t="shared" si="4"/>
        <v>0</v>
      </c>
      <c r="H61" s="49">
        <f t="shared" si="19"/>
        <v>204</v>
      </c>
      <c r="I61" s="178">
        <f t="shared" si="20"/>
        <v>7.0296347346657476E-2</v>
      </c>
      <c r="J61" s="8"/>
      <c r="K61" s="2">
        <f t="shared" si="21"/>
        <v>0.45899379738111645</v>
      </c>
      <c r="L61" s="2">
        <f t="shared" si="22"/>
        <v>0</v>
      </c>
      <c r="M61" s="2">
        <f t="shared" si="23"/>
        <v>0.52929014472777391</v>
      </c>
      <c r="N61" s="2">
        <f t="shared" si="10"/>
        <v>0</v>
      </c>
      <c r="O61" s="2">
        <f t="shared" si="11"/>
        <v>1.1716057891109632E-2</v>
      </c>
      <c r="P61" s="1">
        <v>1332</v>
      </c>
      <c r="Q61" s="1"/>
      <c r="R61" s="1">
        <v>1536</v>
      </c>
      <c r="S61" s="1"/>
      <c r="T61" s="1"/>
      <c r="U61" s="1"/>
      <c r="V61" s="1"/>
      <c r="X61" s="1">
        <v>32</v>
      </c>
      <c r="Z61" s="1"/>
      <c r="AA61" s="1"/>
      <c r="AB61" s="1"/>
      <c r="AC61">
        <v>2</v>
      </c>
      <c r="AD61" s="1"/>
      <c r="AI61" t="str">
        <f t="shared" si="14"/>
        <v>Groton</v>
      </c>
      <c r="AJ61" t="s">
        <v>2826</v>
      </c>
      <c r="AK61" s="9">
        <v>2</v>
      </c>
      <c r="AL61" s="7"/>
      <c r="AN61" s="98">
        <v>9</v>
      </c>
      <c r="AO61" s="100">
        <v>11</v>
      </c>
      <c r="AP61" s="100">
        <v>30</v>
      </c>
      <c r="AQ61" s="107">
        <v>34250</v>
      </c>
      <c r="AR61" s="107">
        <f t="shared" si="24"/>
        <v>9011</v>
      </c>
      <c r="AS61" t="s">
        <v>1726</v>
      </c>
      <c r="AT61" s="110">
        <f t="shared" si="25"/>
        <v>934250</v>
      </c>
      <c r="AW61">
        <v>45.2</v>
      </c>
      <c r="AX61">
        <v>13.9</v>
      </c>
      <c r="AY61">
        <v>31.3</v>
      </c>
      <c r="AZ61" s="2"/>
      <c r="BF61" s="118"/>
      <c r="BI61" s="118"/>
      <c r="BJ61" s="118"/>
    </row>
    <row r="62" spans="1:62" hidden="1" outlineLevel="1">
      <c r="A62" t="s">
        <v>338</v>
      </c>
      <c r="B62" s="9" t="s">
        <v>138</v>
      </c>
      <c r="C62" s="1">
        <f t="shared" si="15"/>
        <v>3323</v>
      </c>
      <c r="D62" s="7">
        <f t="shared" si="16"/>
        <v>1</v>
      </c>
      <c r="E62" s="7" t="e">
        <f t="shared" si="17"/>
        <v>#N/A</v>
      </c>
      <c r="F62" s="7">
        <f t="shared" si="18"/>
        <v>2</v>
      </c>
      <c r="G62" s="7">
        <f t="shared" si="4"/>
        <v>0</v>
      </c>
      <c r="H62" s="49">
        <f t="shared" si="19"/>
        <v>329</v>
      </c>
      <c r="I62" s="178">
        <f t="shared" si="20"/>
        <v>9.9006921456515198E-2</v>
      </c>
      <c r="J62" s="8"/>
      <c r="K62" s="2">
        <f t="shared" si="21"/>
        <v>0.54529040024074626</v>
      </c>
      <c r="L62" s="2">
        <f t="shared" si="22"/>
        <v>0</v>
      </c>
      <c r="M62" s="2">
        <f t="shared" si="23"/>
        <v>0.44628347878423114</v>
      </c>
      <c r="N62" s="2">
        <f t="shared" si="10"/>
        <v>0</v>
      </c>
      <c r="O62" s="2">
        <f t="shared" si="11"/>
        <v>8.4261209750225996E-3</v>
      </c>
      <c r="P62" s="1">
        <v>1812</v>
      </c>
      <c r="Q62" s="1"/>
      <c r="R62" s="1">
        <v>1483</v>
      </c>
      <c r="S62" s="1"/>
      <c r="T62" s="1"/>
      <c r="U62" s="1"/>
      <c r="V62" s="1"/>
      <c r="X62" s="1">
        <v>21</v>
      </c>
      <c r="Z62" s="1"/>
      <c r="AA62" s="1"/>
      <c r="AB62" s="1"/>
      <c r="AC62">
        <v>7</v>
      </c>
      <c r="AD62" s="1"/>
      <c r="AI62" t="str">
        <f t="shared" si="14"/>
        <v>Guilford</v>
      </c>
      <c r="AJ62" t="s">
        <v>3213</v>
      </c>
      <c r="AK62" s="9">
        <v>3</v>
      </c>
      <c r="AL62" s="7"/>
      <c r="AN62" s="98">
        <v>9</v>
      </c>
      <c r="AO62" s="100">
        <v>9</v>
      </c>
      <c r="AP62" s="100">
        <v>40</v>
      </c>
      <c r="AQ62" s="107">
        <v>34950</v>
      </c>
      <c r="AR62" s="107">
        <f t="shared" si="24"/>
        <v>9009</v>
      </c>
      <c r="AS62" t="s">
        <v>1726</v>
      </c>
      <c r="AT62" s="110">
        <f t="shared" si="25"/>
        <v>934950</v>
      </c>
      <c r="AW62">
        <v>49.73</v>
      </c>
      <c r="AX62">
        <v>2.68</v>
      </c>
      <c r="AY62">
        <v>47.05</v>
      </c>
      <c r="AZ62" s="2"/>
      <c r="BF62" s="118"/>
      <c r="BI62" s="118"/>
      <c r="BJ62" s="118"/>
    </row>
    <row r="63" spans="1:62" hidden="1" outlineLevel="1">
      <c r="A63" t="s">
        <v>2894</v>
      </c>
      <c r="B63" s="9" t="s">
        <v>138</v>
      </c>
      <c r="C63" s="1">
        <f t="shared" si="15"/>
        <v>1067</v>
      </c>
      <c r="D63" s="7">
        <f t="shared" si="16"/>
        <v>2</v>
      </c>
      <c r="E63" s="7" t="e">
        <f t="shared" si="17"/>
        <v>#N/A</v>
      </c>
      <c r="F63" s="7">
        <f t="shared" si="18"/>
        <v>1</v>
      </c>
      <c r="G63" s="7">
        <f t="shared" si="4"/>
        <v>0</v>
      </c>
      <c r="H63" s="49">
        <f t="shared" si="19"/>
        <v>167</v>
      </c>
      <c r="I63" s="178">
        <f t="shared" si="20"/>
        <v>0.15651358950328023</v>
      </c>
      <c r="J63" s="8"/>
      <c r="K63" s="2">
        <f t="shared" si="21"/>
        <v>0.40955951265229618</v>
      </c>
      <c r="L63" s="2">
        <f t="shared" si="22"/>
        <v>0</v>
      </c>
      <c r="M63" s="2">
        <f t="shared" si="23"/>
        <v>0.56607310215557638</v>
      </c>
      <c r="N63" s="2">
        <f t="shared" si="10"/>
        <v>0</v>
      </c>
      <c r="O63" s="2">
        <f t="shared" si="11"/>
        <v>2.4367385192127444E-2</v>
      </c>
      <c r="P63" s="1">
        <v>437</v>
      </c>
      <c r="Q63" s="1"/>
      <c r="R63" s="1">
        <v>604</v>
      </c>
      <c r="S63" s="1"/>
      <c r="T63" s="1"/>
      <c r="U63" s="1"/>
      <c r="V63" s="1"/>
      <c r="X63" s="1">
        <v>22</v>
      </c>
      <c r="Z63" s="1"/>
      <c r="AA63" s="1"/>
      <c r="AB63" s="1"/>
      <c r="AC63">
        <v>4</v>
      </c>
      <c r="AD63" s="1"/>
      <c r="AI63" t="str">
        <f t="shared" si="14"/>
        <v>Haddam</v>
      </c>
      <c r="AJ63" t="s">
        <v>2249</v>
      </c>
      <c r="AK63" s="9">
        <v>2</v>
      </c>
      <c r="AL63" s="7"/>
      <c r="AN63" s="98">
        <v>9</v>
      </c>
      <c r="AO63" s="100">
        <v>7</v>
      </c>
      <c r="AP63" s="100">
        <v>45</v>
      </c>
      <c r="AQ63" s="107">
        <v>35230</v>
      </c>
      <c r="AR63" s="107">
        <f t="shared" si="24"/>
        <v>9007</v>
      </c>
      <c r="AS63" t="s">
        <v>1726</v>
      </c>
      <c r="AT63" s="110">
        <f t="shared" si="25"/>
        <v>935230</v>
      </c>
      <c r="AW63">
        <v>46.35</v>
      </c>
      <c r="AX63">
        <v>2.3199999999999998</v>
      </c>
      <c r="AY63">
        <v>44.03</v>
      </c>
      <c r="AZ63" s="2"/>
      <c r="BF63" s="118"/>
      <c r="BI63" s="118"/>
      <c r="BJ63" s="118"/>
    </row>
    <row r="64" spans="1:62" hidden="1" outlineLevel="1">
      <c r="A64" t="s">
        <v>2897</v>
      </c>
      <c r="B64" s="9" t="s">
        <v>138</v>
      </c>
      <c r="C64" s="1">
        <f t="shared" si="15"/>
        <v>8692</v>
      </c>
      <c r="D64" s="7">
        <f t="shared" si="16"/>
        <v>1</v>
      </c>
      <c r="E64" s="7" t="e">
        <f t="shared" si="17"/>
        <v>#N/A</v>
      </c>
      <c r="F64" s="7">
        <f t="shared" si="18"/>
        <v>2</v>
      </c>
      <c r="G64" s="7">
        <f t="shared" si="4"/>
        <v>0</v>
      </c>
      <c r="H64" s="49">
        <f t="shared" si="19"/>
        <v>1273</v>
      </c>
      <c r="I64" s="178">
        <f t="shared" si="20"/>
        <v>0.14645651173492866</v>
      </c>
      <c r="J64" s="8"/>
      <c r="K64" s="2">
        <f t="shared" si="21"/>
        <v>0.56534744592728947</v>
      </c>
      <c r="L64" s="2">
        <f t="shared" si="22"/>
        <v>0</v>
      </c>
      <c r="M64" s="2">
        <f t="shared" si="23"/>
        <v>0.41889093419236079</v>
      </c>
      <c r="N64" s="2">
        <f t="shared" si="10"/>
        <v>0</v>
      </c>
      <c r="O64" s="2">
        <f t="shared" si="11"/>
        <v>1.5761619880349742E-2</v>
      </c>
      <c r="P64" s="1">
        <v>4914</v>
      </c>
      <c r="Q64" s="1"/>
      <c r="R64" s="1">
        <v>3641</v>
      </c>
      <c r="S64" s="1"/>
      <c r="T64" s="1"/>
      <c r="U64" s="1"/>
      <c r="V64" s="1"/>
      <c r="X64" s="1">
        <v>106</v>
      </c>
      <c r="Z64" s="1"/>
      <c r="AA64" s="1"/>
      <c r="AB64" s="1"/>
      <c r="AC64">
        <v>31</v>
      </c>
      <c r="AD64" s="1"/>
      <c r="AI64" t="str">
        <f t="shared" si="14"/>
        <v>Hamden</v>
      </c>
      <c r="AJ64" t="s">
        <v>3213</v>
      </c>
      <c r="AK64" s="9">
        <v>3</v>
      </c>
      <c r="AL64" s="7"/>
      <c r="AN64" s="98">
        <v>9</v>
      </c>
      <c r="AO64" s="100">
        <v>9</v>
      </c>
      <c r="AP64" s="100">
        <v>45</v>
      </c>
      <c r="AQ64" s="107">
        <v>35650</v>
      </c>
      <c r="AR64" s="107">
        <f t="shared" si="24"/>
        <v>9009</v>
      </c>
      <c r="AS64" t="s">
        <v>1726</v>
      </c>
      <c r="AT64" s="110">
        <f t="shared" si="25"/>
        <v>935650</v>
      </c>
      <c r="AW64">
        <v>33.32</v>
      </c>
      <c r="AX64">
        <v>0.54</v>
      </c>
      <c r="AY64">
        <v>32.78</v>
      </c>
      <c r="AZ64" s="2"/>
      <c r="BF64" s="118"/>
      <c r="BI64" s="118"/>
      <c r="BJ64" s="118"/>
    </row>
    <row r="65" spans="1:62" hidden="1" outlineLevel="1">
      <c r="A65" t="s">
        <v>273</v>
      </c>
      <c r="B65" s="9" t="s">
        <v>138</v>
      </c>
      <c r="C65" s="1">
        <f t="shared" si="15"/>
        <v>252</v>
      </c>
      <c r="D65" s="7">
        <f t="shared" si="16"/>
        <v>2</v>
      </c>
      <c r="E65" s="7" t="e">
        <f t="shared" si="17"/>
        <v>#N/A</v>
      </c>
      <c r="F65" s="7">
        <f t="shared" si="18"/>
        <v>1</v>
      </c>
      <c r="G65" s="7">
        <f t="shared" si="4"/>
        <v>0</v>
      </c>
      <c r="H65" s="49">
        <f t="shared" si="19"/>
        <v>26</v>
      </c>
      <c r="I65" s="178">
        <f t="shared" si="20"/>
        <v>0.10317460317460317</v>
      </c>
      <c r="J65" s="8"/>
      <c r="K65" s="2">
        <f t="shared" si="21"/>
        <v>0.44047619047619047</v>
      </c>
      <c r="L65" s="2">
        <f t="shared" si="22"/>
        <v>0</v>
      </c>
      <c r="M65" s="2">
        <f t="shared" si="23"/>
        <v>0.54365079365079361</v>
      </c>
      <c r="N65" s="2">
        <f t="shared" si="10"/>
        <v>0</v>
      </c>
      <c r="O65" s="2">
        <f t="shared" si="11"/>
        <v>1.5873015873015928E-2</v>
      </c>
      <c r="P65" s="1">
        <v>111</v>
      </c>
      <c r="Q65" s="1"/>
      <c r="R65" s="1">
        <v>137</v>
      </c>
      <c r="S65" s="1"/>
      <c r="T65" s="1"/>
      <c r="U65" s="1"/>
      <c r="V65" s="1"/>
      <c r="X65" s="1">
        <v>3</v>
      </c>
      <c r="Z65" s="1"/>
      <c r="AA65" s="1"/>
      <c r="AB65" s="1"/>
      <c r="AC65">
        <v>1</v>
      </c>
      <c r="AD65" s="1"/>
      <c r="AI65" t="str">
        <f t="shared" si="14"/>
        <v>Hampton</v>
      </c>
      <c r="AJ65" t="s">
        <v>2472</v>
      </c>
      <c r="AK65" s="9">
        <v>2</v>
      </c>
      <c r="AL65" s="7"/>
      <c r="AN65" s="98">
        <v>9</v>
      </c>
      <c r="AO65" s="100">
        <v>15</v>
      </c>
      <c r="AP65" s="100">
        <v>30</v>
      </c>
      <c r="AQ65" s="107">
        <v>36000</v>
      </c>
      <c r="AR65" s="107">
        <f t="shared" si="24"/>
        <v>9015</v>
      </c>
      <c r="AS65" t="s">
        <v>1726</v>
      </c>
      <c r="AT65" s="110">
        <f t="shared" si="25"/>
        <v>936000</v>
      </c>
      <c r="AW65">
        <v>25.5</v>
      </c>
      <c r="AX65">
        <v>0.5</v>
      </c>
      <c r="AY65">
        <v>25</v>
      </c>
      <c r="AZ65" s="2"/>
      <c r="BF65" s="118"/>
      <c r="BI65" s="118"/>
      <c r="BJ65" s="118"/>
    </row>
    <row r="66" spans="1:62" hidden="1" outlineLevel="1">
      <c r="A66" t="s">
        <v>1580</v>
      </c>
      <c r="B66" s="9" t="s">
        <v>138</v>
      </c>
      <c r="C66" s="1">
        <f t="shared" si="15"/>
        <v>10687</v>
      </c>
      <c r="D66" s="7">
        <f t="shared" si="16"/>
        <v>1</v>
      </c>
      <c r="E66" s="7" t="e">
        <f t="shared" si="17"/>
        <v>#N/A</v>
      </c>
      <c r="F66" s="7">
        <f t="shared" si="18"/>
        <v>2</v>
      </c>
      <c r="G66" s="7">
        <f t="shared" ref="G66:G129" si="26">IF(S66&gt;0,RANK(S66,(P66:AD66)),0)</f>
        <v>0</v>
      </c>
      <c r="H66" s="49">
        <f t="shared" si="19"/>
        <v>4271</v>
      </c>
      <c r="I66" s="178">
        <f t="shared" si="20"/>
        <v>0.39964442780948817</v>
      </c>
      <c r="J66" s="8"/>
      <c r="K66" s="2">
        <f t="shared" si="21"/>
        <v>0.69439505941798452</v>
      </c>
      <c r="L66" s="2">
        <f t="shared" si="22"/>
        <v>0</v>
      </c>
      <c r="M66" s="2">
        <f t="shared" si="23"/>
        <v>0.29475063160849629</v>
      </c>
      <c r="N66" s="2">
        <f t="shared" si="10"/>
        <v>0</v>
      </c>
      <c r="O66" s="2">
        <f t="shared" si="11"/>
        <v>1.0854308973519189E-2</v>
      </c>
      <c r="P66" s="1">
        <v>7421</v>
      </c>
      <c r="Q66" s="1"/>
      <c r="R66" s="1">
        <v>3150</v>
      </c>
      <c r="S66" s="1"/>
      <c r="T66" s="1"/>
      <c r="U66" s="1"/>
      <c r="V66" s="1"/>
      <c r="X66" s="1">
        <v>84</v>
      </c>
      <c r="Z66" s="1"/>
      <c r="AA66" s="1"/>
      <c r="AB66" s="1"/>
      <c r="AC66">
        <v>32</v>
      </c>
      <c r="AD66" s="1"/>
      <c r="AI66" t="str">
        <f t="shared" si="14"/>
        <v>Hartford</v>
      </c>
      <c r="AJ66" t="s">
        <v>1580</v>
      </c>
      <c r="AK66" s="9">
        <v>1</v>
      </c>
      <c r="AL66" s="7"/>
      <c r="AN66" s="98">
        <v>9</v>
      </c>
      <c r="AO66" s="100">
        <v>3</v>
      </c>
      <c r="AP66" s="100">
        <v>70</v>
      </c>
      <c r="AQ66" s="107">
        <v>37070</v>
      </c>
      <c r="AR66" s="107">
        <f t="shared" si="24"/>
        <v>9003</v>
      </c>
      <c r="AS66" t="s">
        <v>1726</v>
      </c>
      <c r="AT66" s="110">
        <f t="shared" si="25"/>
        <v>937070</v>
      </c>
      <c r="AW66">
        <v>17.97</v>
      </c>
      <c r="AX66">
        <v>0.66</v>
      </c>
      <c r="AY66">
        <v>17.309999999999999</v>
      </c>
      <c r="AZ66" s="2"/>
      <c r="BF66" s="118"/>
      <c r="BI66" s="118"/>
      <c r="BJ66" s="118"/>
    </row>
    <row r="67" spans="1:62" hidden="1" outlineLevel="1">
      <c r="A67" t="s">
        <v>1646</v>
      </c>
      <c r="B67" s="9" t="s">
        <v>138</v>
      </c>
      <c r="C67" s="1">
        <f t="shared" ref="C67:C98" si="27">SUM(P67:AG67)</f>
        <v>166</v>
      </c>
      <c r="D67" s="7">
        <f t="shared" ref="D67:D98" si="28">RANK(P67,(P67:AG67))</f>
        <v>2</v>
      </c>
      <c r="E67" s="7">
        <f t="shared" ref="E67:E98" si="29">RANK(Q67,(P67:AG67))</f>
        <v>4</v>
      </c>
      <c r="F67" s="7">
        <f t="shared" ref="F67:F98" si="30">IF(R67&gt;0,RANK(R67,(P67:AG67)),0)</f>
        <v>1</v>
      </c>
      <c r="G67" s="7">
        <f t="shared" si="26"/>
        <v>0</v>
      </c>
      <c r="H67" s="49">
        <f t="shared" ref="H67:H98" si="31">MAX(P67:T67)-LARGE(P67:T67,2)</f>
        <v>62</v>
      </c>
      <c r="I67" s="178">
        <f t="shared" ref="I67:I98" si="32">H67/C67</f>
        <v>0.37349397590361444</v>
      </c>
      <c r="J67" s="8"/>
      <c r="K67" s="2">
        <f t="shared" ref="K67:K98" si="33">IF(C67=0,"-",P67/C67)</f>
        <v>0.30722891566265059</v>
      </c>
      <c r="L67" s="2">
        <f t="shared" ref="L67:L98" si="34">IF(C67=0,"-",Q67/C67)</f>
        <v>0</v>
      </c>
      <c r="M67" s="2">
        <f t="shared" ref="M67:M98" si="35">IF(C67=0,"-",R67/C67)</f>
        <v>0.68072289156626509</v>
      </c>
      <c r="N67" s="2">
        <f t="shared" ref="N67:N130" si="36">IF(C67=0,"-",S67/C67)</f>
        <v>0</v>
      </c>
      <c r="O67" s="2">
        <f t="shared" ref="O67:O130" si="37">IF(C67=0,"-",(1-K67-L67-M67-N67))</f>
        <v>1.2048192771084265E-2</v>
      </c>
      <c r="P67" s="1">
        <v>51</v>
      </c>
      <c r="Q67" s="1"/>
      <c r="R67" s="1">
        <v>113</v>
      </c>
      <c r="S67" s="1"/>
      <c r="T67" s="1"/>
      <c r="U67" s="1"/>
      <c r="V67" s="1"/>
      <c r="X67" s="1">
        <v>2</v>
      </c>
      <c r="Z67" s="1"/>
      <c r="AA67" s="1"/>
      <c r="AB67" s="1"/>
      <c r="AC67">
        <v>0</v>
      </c>
      <c r="AD67" s="1"/>
      <c r="AI67" t="str">
        <f t="shared" si="14"/>
        <v>Hartland</v>
      </c>
      <c r="AJ67" t="s">
        <v>1580</v>
      </c>
      <c r="AK67" s="9">
        <v>1</v>
      </c>
      <c r="AL67" s="7"/>
      <c r="AN67" s="98">
        <v>9</v>
      </c>
      <c r="AO67" s="100">
        <v>3</v>
      </c>
      <c r="AP67" s="100">
        <v>75</v>
      </c>
      <c r="AQ67" s="107">
        <v>37140</v>
      </c>
      <c r="AR67" s="107">
        <f t="shared" ref="AR67:AR98" si="38">AN67*1000+AO67</f>
        <v>9003</v>
      </c>
      <c r="AS67" t="s">
        <v>1726</v>
      </c>
      <c r="AT67" s="110">
        <f t="shared" ref="AT67:AT98" si="39">AN67*100000+AQ67</f>
        <v>937140</v>
      </c>
      <c r="AW67">
        <v>34.57</v>
      </c>
      <c r="AX67">
        <v>1.54</v>
      </c>
      <c r="AY67">
        <v>33.03</v>
      </c>
      <c r="AZ67" s="2"/>
      <c r="BF67" s="118"/>
      <c r="BI67" s="118"/>
      <c r="BJ67" s="118"/>
    </row>
    <row r="68" spans="1:62" hidden="1" outlineLevel="1">
      <c r="A68" t="s">
        <v>141</v>
      </c>
      <c r="B68" s="9" t="s">
        <v>138</v>
      </c>
      <c r="C68" s="1">
        <f t="shared" si="27"/>
        <v>460</v>
      </c>
      <c r="D68" s="7">
        <f t="shared" si="28"/>
        <v>2</v>
      </c>
      <c r="E68" s="7" t="e">
        <f t="shared" si="29"/>
        <v>#N/A</v>
      </c>
      <c r="F68" s="7">
        <f t="shared" si="30"/>
        <v>1</v>
      </c>
      <c r="G68" s="7">
        <f t="shared" si="26"/>
        <v>0</v>
      </c>
      <c r="H68" s="49">
        <f t="shared" si="31"/>
        <v>97</v>
      </c>
      <c r="I68" s="178">
        <f t="shared" si="32"/>
        <v>0.21086956521739131</v>
      </c>
      <c r="J68" s="8"/>
      <c r="K68" s="2">
        <f t="shared" si="33"/>
        <v>0.38478260869565217</v>
      </c>
      <c r="L68" s="2">
        <f t="shared" si="34"/>
        <v>0</v>
      </c>
      <c r="M68" s="2">
        <f t="shared" si="35"/>
        <v>0.59565217391304348</v>
      </c>
      <c r="N68" s="2">
        <f t="shared" si="36"/>
        <v>0</v>
      </c>
      <c r="O68" s="2">
        <f t="shared" si="37"/>
        <v>1.9565217391304346E-2</v>
      </c>
      <c r="P68" s="1">
        <v>177</v>
      </c>
      <c r="Q68" s="1"/>
      <c r="R68" s="1">
        <v>274</v>
      </c>
      <c r="S68" s="1"/>
      <c r="T68" s="1"/>
      <c r="U68" s="1"/>
      <c r="V68" s="1"/>
      <c r="X68" s="1">
        <v>8</v>
      </c>
      <c r="Z68" s="1"/>
      <c r="AA68" s="1"/>
      <c r="AB68" s="1"/>
      <c r="AC68">
        <v>1</v>
      </c>
      <c r="AD68" s="1"/>
      <c r="AI68" t="str">
        <f t="shared" ref="AI68:AI131" si="40">A68</f>
        <v>Harwinton</v>
      </c>
      <c r="AJ68" t="s">
        <v>1521</v>
      </c>
      <c r="AK68" s="9">
        <v>5</v>
      </c>
      <c r="AL68" s="7"/>
      <c r="AN68" s="98">
        <v>9</v>
      </c>
      <c r="AO68" s="100">
        <v>5</v>
      </c>
      <c r="AP68" s="100">
        <v>40</v>
      </c>
      <c r="AQ68" s="107">
        <v>37280</v>
      </c>
      <c r="AR68" s="107">
        <f t="shared" si="38"/>
        <v>9005</v>
      </c>
      <c r="AS68" t="s">
        <v>1726</v>
      </c>
      <c r="AT68" s="110">
        <f t="shared" si="39"/>
        <v>937280</v>
      </c>
      <c r="AW68">
        <v>31.1</v>
      </c>
      <c r="AX68">
        <v>0.35</v>
      </c>
      <c r="AY68">
        <v>30.75</v>
      </c>
      <c r="AZ68" s="2"/>
      <c r="BF68" s="118"/>
      <c r="BI68" s="118"/>
      <c r="BJ68" s="118"/>
    </row>
    <row r="69" spans="1:62" hidden="1" outlineLevel="1">
      <c r="A69" t="s">
        <v>2830</v>
      </c>
      <c r="B69" s="9" t="s">
        <v>138</v>
      </c>
      <c r="C69" s="1">
        <f t="shared" si="27"/>
        <v>959</v>
      </c>
      <c r="D69" s="7">
        <f t="shared" si="28"/>
        <v>2</v>
      </c>
      <c r="E69" s="7" t="e">
        <f t="shared" si="29"/>
        <v>#N/A</v>
      </c>
      <c r="F69" s="7">
        <f t="shared" si="30"/>
        <v>1</v>
      </c>
      <c r="G69" s="7">
        <f t="shared" si="26"/>
        <v>0</v>
      </c>
      <c r="H69" s="49">
        <f t="shared" si="31"/>
        <v>113</v>
      </c>
      <c r="I69" s="178">
        <f t="shared" si="32"/>
        <v>0.11783107403545359</v>
      </c>
      <c r="J69" s="8"/>
      <c r="K69" s="2">
        <f t="shared" si="33"/>
        <v>0.43274244004171014</v>
      </c>
      <c r="L69" s="2">
        <f t="shared" si="34"/>
        <v>0</v>
      </c>
      <c r="M69" s="2">
        <f t="shared" si="35"/>
        <v>0.55057351407716371</v>
      </c>
      <c r="N69" s="2">
        <f t="shared" si="36"/>
        <v>0</v>
      </c>
      <c r="O69" s="2">
        <f t="shared" si="37"/>
        <v>1.6684045881126153E-2</v>
      </c>
      <c r="P69" s="1">
        <v>415</v>
      </c>
      <c r="Q69" s="1"/>
      <c r="R69" s="1">
        <v>528</v>
      </c>
      <c r="S69" s="1"/>
      <c r="T69" s="1"/>
      <c r="U69" s="1"/>
      <c r="V69" s="1"/>
      <c r="X69" s="1">
        <v>15</v>
      </c>
      <c r="Z69" s="1"/>
      <c r="AA69" s="1"/>
      <c r="AB69" s="1"/>
      <c r="AC69">
        <v>1</v>
      </c>
      <c r="AD69" s="1"/>
      <c r="AI69" t="str">
        <f t="shared" si="40"/>
        <v>Hebron</v>
      </c>
      <c r="AJ69" t="s">
        <v>2827</v>
      </c>
      <c r="AK69" s="9">
        <v>2</v>
      </c>
      <c r="AL69" s="7"/>
      <c r="AN69" s="98">
        <v>9</v>
      </c>
      <c r="AO69" s="100">
        <v>13</v>
      </c>
      <c r="AP69" s="100">
        <v>30</v>
      </c>
      <c r="AQ69" s="107">
        <v>37910</v>
      </c>
      <c r="AR69" s="107">
        <f t="shared" si="38"/>
        <v>9013</v>
      </c>
      <c r="AS69" t="s">
        <v>1726</v>
      </c>
      <c r="AT69" s="110">
        <f t="shared" si="39"/>
        <v>937910</v>
      </c>
      <c r="AW69">
        <v>37.26</v>
      </c>
      <c r="AX69">
        <v>0.36</v>
      </c>
      <c r="AY69">
        <v>36.9</v>
      </c>
      <c r="AZ69" s="2"/>
      <c r="BF69" s="118"/>
      <c r="BI69" s="118"/>
      <c r="BJ69" s="118"/>
    </row>
    <row r="70" spans="1:62" hidden="1" outlineLevel="1">
      <c r="A70" t="s">
        <v>1845</v>
      </c>
      <c r="B70" s="9" t="s">
        <v>138</v>
      </c>
      <c r="C70" s="1">
        <f t="shared" si="27"/>
        <v>544</v>
      </c>
      <c r="D70" s="7">
        <f t="shared" si="28"/>
        <v>2</v>
      </c>
      <c r="E70" s="7">
        <f t="shared" si="29"/>
        <v>4</v>
      </c>
      <c r="F70" s="7">
        <f t="shared" si="30"/>
        <v>1</v>
      </c>
      <c r="G70" s="7">
        <f t="shared" si="26"/>
        <v>0</v>
      </c>
      <c r="H70" s="49">
        <f t="shared" si="31"/>
        <v>15</v>
      </c>
      <c r="I70" s="178">
        <f t="shared" si="32"/>
        <v>2.7573529411764705E-2</v>
      </c>
      <c r="J70" s="8"/>
      <c r="K70" s="2">
        <f t="shared" si="33"/>
        <v>0.48529411764705882</v>
      </c>
      <c r="L70" s="2">
        <f t="shared" si="34"/>
        <v>0</v>
      </c>
      <c r="M70" s="2">
        <f t="shared" si="35"/>
        <v>0.51286764705882348</v>
      </c>
      <c r="N70" s="2">
        <f t="shared" si="36"/>
        <v>0</v>
      </c>
      <c r="O70" s="2">
        <f t="shared" si="37"/>
        <v>1.8382352941176405E-3</v>
      </c>
      <c r="P70" s="1">
        <v>264</v>
      </c>
      <c r="Q70" s="1"/>
      <c r="R70" s="1">
        <v>279</v>
      </c>
      <c r="S70" s="1"/>
      <c r="T70" s="1"/>
      <c r="U70" s="1"/>
      <c r="V70" s="1"/>
      <c r="X70" s="1">
        <v>1</v>
      </c>
      <c r="Z70" s="1"/>
      <c r="AA70" s="1"/>
      <c r="AB70" s="1"/>
      <c r="AC70">
        <v>0</v>
      </c>
      <c r="AD70" s="1"/>
      <c r="AI70" t="str">
        <f t="shared" si="40"/>
        <v>Kent</v>
      </c>
      <c r="AJ70" t="s">
        <v>1521</v>
      </c>
      <c r="AK70" s="9">
        <v>5</v>
      </c>
      <c r="AL70" s="7"/>
      <c r="AN70" s="98">
        <v>9</v>
      </c>
      <c r="AO70" s="100">
        <v>5</v>
      </c>
      <c r="AP70" s="100">
        <v>45</v>
      </c>
      <c r="AQ70" s="107">
        <v>40290</v>
      </c>
      <c r="AR70" s="107">
        <f t="shared" si="38"/>
        <v>9005</v>
      </c>
      <c r="AS70" t="s">
        <v>1726</v>
      </c>
      <c r="AT70" s="110">
        <f t="shared" si="39"/>
        <v>940290</v>
      </c>
      <c r="AW70">
        <v>49.59</v>
      </c>
      <c r="AX70">
        <v>1.1200000000000001</v>
      </c>
      <c r="AY70">
        <v>48.47</v>
      </c>
      <c r="AZ70" s="2"/>
      <c r="BF70" s="118"/>
      <c r="BI70" s="118"/>
      <c r="BJ70" s="118"/>
    </row>
    <row r="71" spans="1:62" hidden="1" outlineLevel="1">
      <c r="A71" t="s">
        <v>1962</v>
      </c>
      <c r="B71" s="9" t="s">
        <v>138</v>
      </c>
      <c r="C71" s="1">
        <f t="shared" si="27"/>
        <v>909</v>
      </c>
      <c r="D71" s="7">
        <f t="shared" si="28"/>
        <v>2</v>
      </c>
      <c r="E71" s="7">
        <f t="shared" si="29"/>
        <v>4</v>
      </c>
      <c r="F71" s="7">
        <f t="shared" si="30"/>
        <v>1</v>
      </c>
      <c r="G71" s="7">
        <f t="shared" si="26"/>
        <v>0</v>
      </c>
      <c r="H71" s="49">
        <f t="shared" si="31"/>
        <v>248</v>
      </c>
      <c r="I71" s="178">
        <f t="shared" si="32"/>
        <v>0.27282728272827284</v>
      </c>
      <c r="J71" s="8"/>
      <c r="K71" s="2">
        <f t="shared" si="33"/>
        <v>0.35093509350935093</v>
      </c>
      <c r="L71" s="2">
        <f t="shared" si="34"/>
        <v>0</v>
      </c>
      <c r="M71" s="2">
        <f t="shared" si="35"/>
        <v>0.62376237623762376</v>
      </c>
      <c r="N71" s="2">
        <f t="shared" si="36"/>
        <v>0</v>
      </c>
      <c r="O71" s="2">
        <f t="shared" si="37"/>
        <v>2.5302530253025313E-2</v>
      </c>
      <c r="P71" s="1">
        <v>319</v>
      </c>
      <c r="Q71" s="1"/>
      <c r="R71" s="1">
        <v>567</v>
      </c>
      <c r="S71" s="1"/>
      <c r="T71" s="1"/>
      <c r="U71" s="1"/>
      <c r="V71" s="1"/>
      <c r="X71" s="1">
        <v>23</v>
      </c>
      <c r="Z71" s="1"/>
      <c r="AA71" s="1"/>
      <c r="AB71" s="1"/>
      <c r="AC71">
        <v>0</v>
      </c>
      <c r="AD71" s="1"/>
      <c r="AI71" t="str">
        <f t="shared" si="40"/>
        <v>Killingly</v>
      </c>
      <c r="AJ71" t="s">
        <v>2472</v>
      </c>
      <c r="AK71" s="9">
        <v>2</v>
      </c>
      <c r="AL71" s="7"/>
      <c r="AN71" s="98">
        <v>9</v>
      </c>
      <c r="AO71" s="100">
        <v>15</v>
      </c>
      <c r="AP71" s="100">
        <v>35</v>
      </c>
      <c r="AQ71" s="107">
        <v>40500</v>
      </c>
      <c r="AR71" s="107">
        <f t="shared" si="38"/>
        <v>9015</v>
      </c>
      <c r="AS71" t="s">
        <v>1726</v>
      </c>
      <c r="AT71" s="110">
        <f t="shared" si="39"/>
        <v>940500</v>
      </c>
      <c r="AW71">
        <v>49.99</v>
      </c>
      <c r="AX71">
        <v>1.47</v>
      </c>
      <c r="AY71">
        <v>48.52</v>
      </c>
      <c r="AZ71" s="2"/>
      <c r="BF71" s="118"/>
      <c r="BI71" s="118"/>
      <c r="BJ71" s="118"/>
    </row>
    <row r="72" spans="1:62" hidden="1" outlineLevel="1">
      <c r="A72" t="s">
        <v>110</v>
      </c>
      <c r="B72" s="9" t="s">
        <v>138</v>
      </c>
      <c r="C72" s="1">
        <f t="shared" si="27"/>
        <v>722</v>
      </c>
      <c r="D72" s="7">
        <f t="shared" si="28"/>
        <v>2</v>
      </c>
      <c r="E72" s="7" t="e">
        <f t="shared" si="29"/>
        <v>#N/A</v>
      </c>
      <c r="F72" s="7">
        <f t="shared" si="30"/>
        <v>1</v>
      </c>
      <c r="G72" s="7">
        <f t="shared" si="26"/>
        <v>0</v>
      </c>
      <c r="H72" s="49">
        <f t="shared" si="31"/>
        <v>1</v>
      </c>
      <c r="I72" s="178">
        <f t="shared" si="32"/>
        <v>1.3850415512465374E-3</v>
      </c>
      <c r="J72" s="8"/>
      <c r="K72" s="2">
        <f t="shared" si="33"/>
        <v>0.49307479224376732</v>
      </c>
      <c r="L72" s="2">
        <f t="shared" si="34"/>
        <v>0</v>
      </c>
      <c r="M72" s="2">
        <f t="shared" si="35"/>
        <v>0.49445983379501385</v>
      </c>
      <c r="N72" s="2">
        <f t="shared" si="36"/>
        <v>0</v>
      </c>
      <c r="O72" s="2">
        <f t="shared" si="37"/>
        <v>1.2465373961218884E-2</v>
      </c>
      <c r="P72" s="1">
        <v>356</v>
      </c>
      <c r="Q72" s="1"/>
      <c r="R72" s="1">
        <v>357</v>
      </c>
      <c r="S72" s="1"/>
      <c r="T72" s="1"/>
      <c r="U72" s="1"/>
      <c r="V72" s="1"/>
      <c r="X72" s="1">
        <v>7</v>
      </c>
      <c r="Z72" s="1"/>
      <c r="AA72" s="1"/>
      <c r="AB72" s="1"/>
      <c r="AC72">
        <v>2</v>
      </c>
      <c r="AD72" s="1"/>
      <c r="AI72" t="str">
        <f t="shared" si="40"/>
        <v>Killingworth</v>
      </c>
      <c r="AJ72" t="s">
        <v>2249</v>
      </c>
      <c r="AK72" s="9">
        <v>2</v>
      </c>
      <c r="AL72" s="7"/>
      <c r="AN72" s="98">
        <v>9</v>
      </c>
      <c r="AO72" s="100">
        <v>7</v>
      </c>
      <c r="AP72" s="100">
        <v>50</v>
      </c>
      <c r="AQ72" s="107">
        <v>40710</v>
      </c>
      <c r="AR72" s="107">
        <f t="shared" si="38"/>
        <v>9007</v>
      </c>
      <c r="AS72" t="s">
        <v>1726</v>
      </c>
      <c r="AT72" s="110">
        <f t="shared" si="39"/>
        <v>940710</v>
      </c>
      <c r="AW72">
        <v>35.81</v>
      </c>
      <c r="AX72">
        <v>0.48</v>
      </c>
      <c r="AY72">
        <v>35.33</v>
      </c>
      <c r="AZ72" s="2"/>
      <c r="BF72" s="118"/>
      <c r="BI72" s="118"/>
      <c r="BJ72" s="118"/>
    </row>
    <row r="73" spans="1:62" hidden="1" outlineLevel="1">
      <c r="A73" t="s">
        <v>2382</v>
      </c>
      <c r="B73" s="9" t="s">
        <v>138</v>
      </c>
      <c r="C73" s="1">
        <f t="shared" si="27"/>
        <v>711</v>
      </c>
      <c r="D73" s="7">
        <f t="shared" si="28"/>
        <v>2</v>
      </c>
      <c r="E73" s="7" t="e">
        <f t="shared" si="29"/>
        <v>#N/A</v>
      </c>
      <c r="F73" s="7">
        <f t="shared" si="30"/>
        <v>1</v>
      </c>
      <c r="G73" s="7">
        <f t="shared" si="26"/>
        <v>0</v>
      </c>
      <c r="H73" s="49">
        <f t="shared" si="31"/>
        <v>231</v>
      </c>
      <c r="I73" s="178">
        <f t="shared" si="32"/>
        <v>0.32489451476793246</v>
      </c>
      <c r="J73" s="8"/>
      <c r="K73" s="2">
        <f t="shared" si="33"/>
        <v>0.33052039381153303</v>
      </c>
      <c r="L73" s="2">
        <f t="shared" si="34"/>
        <v>0</v>
      </c>
      <c r="M73" s="2">
        <f t="shared" si="35"/>
        <v>0.65541490857946549</v>
      </c>
      <c r="N73" s="2">
        <f t="shared" si="36"/>
        <v>0</v>
      </c>
      <c r="O73" s="2">
        <f t="shared" si="37"/>
        <v>1.406469760900142E-2</v>
      </c>
      <c r="P73" s="1">
        <v>235</v>
      </c>
      <c r="Q73" s="1"/>
      <c r="R73" s="1">
        <v>466</v>
      </c>
      <c r="S73" s="1"/>
      <c r="T73" s="1"/>
      <c r="U73" s="1"/>
      <c r="V73" s="1"/>
      <c r="X73" s="1">
        <v>8</v>
      </c>
      <c r="Z73" s="1"/>
      <c r="AA73" s="1"/>
      <c r="AB73" s="1"/>
      <c r="AC73">
        <v>2</v>
      </c>
      <c r="AD73" s="1"/>
      <c r="AI73" t="str">
        <f t="shared" si="40"/>
        <v>Lebanon</v>
      </c>
      <c r="AJ73" t="s">
        <v>2826</v>
      </c>
      <c r="AK73" s="9">
        <v>2</v>
      </c>
      <c r="AL73" s="7"/>
      <c r="AN73" s="98">
        <v>9</v>
      </c>
      <c r="AO73" s="100">
        <v>11</v>
      </c>
      <c r="AP73" s="100">
        <v>35</v>
      </c>
      <c r="AQ73" s="107">
        <v>42390</v>
      </c>
      <c r="AR73" s="107">
        <f t="shared" si="38"/>
        <v>9011</v>
      </c>
      <c r="AS73" t="s">
        <v>1726</v>
      </c>
      <c r="AT73" s="110">
        <f t="shared" si="39"/>
        <v>942390</v>
      </c>
      <c r="AW73">
        <v>55.24</v>
      </c>
      <c r="AX73">
        <v>1.1299999999999999</v>
      </c>
      <c r="AY73">
        <v>54.11</v>
      </c>
      <c r="AZ73" s="2"/>
      <c r="BF73" s="118"/>
      <c r="BI73" s="118"/>
      <c r="BJ73" s="118"/>
    </row>
    <row r="74" spans="1:62" hidden="1" outlineLevel="1">
      <c r="A74" t="s">
        <v>1968</v>
      </c>
      <c r="B74" s="9" t="s">
        <v>138</v>
      </c>
      <c r="C74" s="1">
        <f t="shared" si="27"/>
        <v>1170</v>
      </c>
      <c r="D74" s="7">
        <f t="shared" si="28"/>
        <v>2</v>
      </c>
      <c r="E74" s="7" t="e">
        <f t="shared" si="29"/>
        <v>#N/A</v>
      </c>
      <c r="F74" s="7">
        <f t="shared" si="30"/>
        <v>1</v>
      </c>
      <c r="G74" s="7">
        <f t="shared" si="26"/>
        <v>0</v>
      </c>
      <c r="H74" s="49">
        <f t="shared" si="31"/>
        <v>106</v>
      </c>
      <c r="I74" s="178">
        <f t="shared" si="32"/>
        <v>9.0598290598290596E-2</v>
      </c>
      <c r="J74" s="8"/>
      <c r="K74" s="2">
        <f t="shared" si="33"/>
        <v>0.44871794871794873</v>
      </c>
      <c r="L74" s="2">
        <f t="shared" si="34"/>
        <v>0</v>
      </c>
      <c r="M74" s="2">
        <f t="shared" si="35"/>
        <v>0.53931623931623929</v>
      </c>
      <c r="N74" s="2">
        <f t="shared" si="36"/>
        <v>0</v>
      </c>
      <c r="O74" s="2">
        <f t="shared" si="37"/>
        <v>1.1965811965812034E-2</v>
      </c>
      <c r="P74" s="1">
        <v>525</v>
      </c>
      <c r="Q74" s="1"/>
      <c r="R74" s="1">
        <v>631</v>
      </c>
      <c r="S74" s="1"/>
      <c r="T74" s="1"/>
      <c r="U74" s="1"/>
      <c r="V74" s="1"/>
      <c r="X74" s="1">
        <v>10</v>
      </c>
      <c r="Z74" s="1"/>
      <c r="AA74" s="1"/>
      <c r="AB74" s="1"/>
      <c r="AC74">
        <v>4</v>
      </c>
      <c r="AD74" s="1"/>
      <c r="AI74" t="str">
        <f t="shared" si="40"/>
        <v>Ledyard</v>
      </c>
      <c r="AJ74" t="s">
        <v>2826</v>
      </c>
      <c r="AK74" s="9">
        <v>2</v>
      </c>
      <c r="AL74" s="7"/>
      <c r="AN74" s="98">
        <v>9</v>
      </c>
      <c r="AO74" s="100">
        <v>11</v>
      </c>
      <c r="AP74" s="100">
        <v>40</v>
      </c>
      <c r="AQ74" s="107">
        <v>42600</v>
      </c>
      <c r="AR74" s="107">
        <f t="shared" si="38"/>
        <v>9011</v>
      </c>
      <c r="AS74" t="s">
        <v>1726</v>
      </c>
      <c r="AT74" s="110">
        <f t="shared" si="39"/>
        <v>942600</v>
      </c>
      <c r="AW74">
        <v>40</v>
      </c>
      <c r="AX74">
        <v>1.85</v>
      </c>
      <c r="AY74">
        <v>38.14</v>
      </c>
      <c r="AZ74" s="2"/>
      <c r="BF74" s="118"/>
      <c r="BI74" s="118"/>
      <c r="BJ74" s="118"/>
    </row>
    <row r="75" spans="1:62" hidden="1" outlineLevel="1">
      <c r="A75" t="s">
        <v>1593</v>
      </c>
      <c r="B75" s="9" t="s">
        <v>138</v>
      </c>
      <c r="C75" s="1">
        <f t="shared" si="27"/>
        <v>391</v>
      </c>
      <c r="D75" s="7">
        <f t="shared" si="28"/>
        <v>2</v>
      </c>
      <c r="E75" s="7" t="e">
        <f t="shared" si="29"/>
        <v>#N/A</v>
      </c>
      <c r="F75" s="7">
        <f t="shared" si="30"/>
        <v>1</v>
      </c>
      <c r="G75" s="7">
        <f t="shared" si="26"/>
        <v>0</v>
      </c>
      <c r="H75" s="49">
        <f t="shared" si="31"/>
        <v>86</v>
      </c>
      <c r="I75" s="178">
        <f t="shared" si="32"/>
        <v>0.21994884910485935</v>
      </c>
      <c r="J75" s="8"/>
      <c r="K75" s="2">
        <f t="shared" si="33"/>
        <v>0.37084398976982097</v>
      </c>
      <c r="L75" s="2">
        <f t="shared" si="34"/>
        <v>0</v>
      </c>
      <c r="M75" s="2">
        <f t="shared" si="35"/>
        <v>0.59079283887468026</v>
      </c>
      <c r="N75" s="2">
        <f t="shared" si="36"/>
        <v>0</v>
      </c>
      <c r="O75" s="2">
        <f t="shared" si="37"/>
        <v>3.8363171355498715E-2</v>
      </c>
      <c r="P75" s="1">
        <v>145</v>
      </c>
      <c r="Q75" s="1"/>
      <c r="R75" s="1">
        <v>231</v>
      </c>
      <c r="S75" s="1"/>
      <c r="T75" s="1"/>
      <c r="U75" s="1"/>
      <c r="V75" s="1"/>
      <c r="X75" s="1">
        <v>11</v>
      </c>
      <c r="Z75" s="1"/>
      <c r="AA75" s="1"/>
      <c r="AB75" s="1"/>
      <c r="AC75">
        <v>4</v>
      </c>
      <c r="AD75" s="1"/>
      <c r="AI75" t="str">
        <f t="shared" si="40"/>
        <v>Lisbon</v>
      </c>
      <c r="AJ75" t="s">
        <v>2826</v>
      </c>
      <c r="AK75" s="9">
        <v>2</v>
      </c>
      <c r="AL75" s="7"/>
      <c r="AN75" s="98">
        <v>9</v>
      </c>
      <c r="AO75" s="100">
        <v>11</v>
      </c>
      <c r="AP75" s="100">
        <v>45</v>
      </c>
      <c r="AQ75" s="107">
        <v>43230</v>
      </c>
      <c r="AR75" s="107">
        <f t="shared" si="38"/>
        <v>9011</v>
      </c>
      <c r="AS75" t="s">
        <v>1726</v>
      </c>
      <c r="AT75" s="110">
        <f t="shared" si="39"/>
        <v>943230</v>
      </c>
      <c r="AW75">
        <v>16.63</v>
      </c>
      <c r="AX75">
        <v>0.38</v>
      </c>
      <c r="AY75">
        <v>16.260000000000002</v>
      </c>
      <c r="AZ75" s="2"/>
      <c r="BF75" s="118"/>
      <c r="BI75" s="118"/>
      <c r="BJ75" s="118"/>
    </row>
    <row r="76" spans="1:62" hidden="1" outlineLevel="1">
      <c r="A76" t="s">
        <v>1521</v>
      </c>
      <c r="B76" s="9" t="s">
        <v>138</v>
      </c>
      <c r="C76" s="1">
        <f t="shared" si="27"/>
        <v>871</v>
      </c>
      <c r="D76" s="7">
        <f t="shared" si="28"/>
        <v>2</v>
      </c>
      <c r="E76" s="7" t="e">
        <f t="shared" si="29"/>
        <v>#N/A</v>
      </c>
      <c r="F76" s="7">
        <f t="shared" si="30"/>
        <v>1</v>
      </c>
      <c r="G76" s="7">
        <f t="shared" si="26"/>
        <v>0</v>
      </c>
      <c r="H76" s="49">
        <f t="shared" si="31"/>
        <v>82</v>
      </c>
      <c r="I76" s="178">
        <f t="shared" si="32"/>
        <v>9.4144661308840416E-2</v>
      </c>
      <c r="J76" s="8"/>
      <c r="K76" s="2">
        <f t="shared" si="33"/>
        <v>0.44661308840413316</v>
      </c>
      <c r="L76" s="2">
        <f t="shared" si="34"/>
        <v>0</v>
      </c>
      <c r="M76" s="2">
        <f t="shared" si="35"/>
        <v>0.54075774971297363</v>
      </c>
      <c r="N76" s="2">
        <f t="shared" si="36"/>
        <v>0</v>
      </c>
      <c r="O76" s="2">
        <f t="shared" si="37"/>
        <v>1.2629161882893203E-2</v>
      </c>
      <c r="P76" s="1">
        <v>389</v>
      </c>
      <c r="Q76" s="1"/>
      <c r="R76" s="1">
        <v>471</v>
      </c>
      <c r="S76" s="1"/>
      <c r="T76" s="1"/>
      <c r="U76" s="1"/>
      <c r="V76" s="1"/>
      <c r="X76" s="1">
        <v>9</v>
      </c>
      <c r="Z76" s="1"/>
      <c r="AA76" s="1"/>
      <c r="AB76" s="1"/>
      <c r="AC76">
        <v>2</v>
      </c>
      <c r="AD76" s="1"/>
      <c r="AI76" t="str">
        <f t="shared" si="40"/>
        <v>Litchfield</v>
      </c>
      <c r="AJ76" t="s">
        <v>1521</v>
      </c>
      <c r="AK76" s="9">
        <v>5</v>
      </c>
      <c r="AL76" s="7"/>
      <c r="AN76" s="98">
        <v>9</v>
      </c>
      <c r="AO76" s="100">
        <v>5</v>
      </c>
      <c r="AP76" s="100">
        <v>50</v>
      </c>
      <c r="AQ76" s="107">
        <v>43370</v>
      </c>
      <c r="AR76" s="107">
        <f t="shared" si="38"/>
        <v>9005</v>
      </c>
      <c r="AS76" t="s">
        <v>1726</v>
      </c>
      <c r="AT76" s="110">
        <f t="shared" si="39"/>
        <v>943370</v>
      </c>
      <c r="AW76">
        <v>56.78</v>
      </c>
      <c r="AX76">
        <v>0.72</v>
      </c>
      <c r="AY76">
        <v>56.06</v>
      </c>
      <c r="AZ76" s="2"/>
      <c r="BF76" s="118"/>
      <c r="BI76" s="118"/>
      <c r="BJ76" s="118"/>
    </row>
    <row r="77" spans="1:62" hidden="1" outlineLevel="1">
      <c r="A77" t="s">
        <v>1717</v>
      </c>
      <c r="B77" s="9" t="s">
        <v>138</v>
      </c>
      <c r="C77" s="1">
        <f t="shared" si="27"/>
        <v>395</v>
      </c>
      <c r="D77" s="7">
        <f t="shared" si="28"/>
        <v>1</v>
      </c>
      <c r="E77" s="7">
        <f t="shared" si="29"/>
        <v>4</v>
      </c>
      <c r="F77" s="7">
        <f t="shared" si="30"/>
        <v>2</v>
      </c>
      <c r="G77" s="7">
        <f t="shared" si="26"/>
        <v>0</v>
      </c>
      <c r="H77" s="49">
        <f t="shared" si="31"/>
        <v>18</v>
      </c>
      <c r="I77" s="178">
        <f t="shared" si="32"/>
        <v>4.5569620253164557E-2</v>
      </c>
      <c r="J77" s="8"/>
      <c r="K77" s="2">
        <f t="shared" si="33"/>
        <v>0.52151898734177216</v>
      </c>
      <c r="L77" s="2">
        <f t="shared" si="34"/>
        <v>0</v>
      </c>
      <c r="M77" s="2">
        <f t="shared" si="35"/>
        <v>0.47594936708860758</v>
      </c>
      <c r="N77" s="2">
        <f t="shared" si="36"/>
        <v>0</v>
      </c>
      <c r="O77" s="2">
        <f t="shared" si="37"/>
        <v>2.5316455696202667E-3</v>
      </c>
      <c r="P77" s="1">
        <v>206</v>
      </c>
      <c r="Q77" s="1"/>
      <c r="R77" s="1">
        <v>188</v>
      </c>
      <c r="S77" s="1"/>
      <c r="T77" s="1"/>
      <c r="U77" s="1"/>
      <c r="V77" s="1"/>
      <c r="X77" s="1">
        <v>1</v>
      </c>
      <c r="Z77" s="1"/>
      <c r="AA77" s="1"/>
      <c r="AB77" s="1"/>
      <c r="AC77">
        <v>0</v>
      </c>
      <c r="AD77" s="1"/>
      <c r="AI77" t="str">
        <f t="shared" si="40"/>
        <v>Lyme</v>
      </c>
      <c r="AJ77" t="s">
        <v>2826</v>
      </c>
      <c r="AK77" s="9">
        <v>2</v>
      </c>
      <c r="AL77" s="7"/>
      <c r="AN77" s="98">
        <v>9</v>
      </c>
      <c r="AO77" s="100">
        <v>11</v>
      </c>
      <c r="AP77" s="100">
        <v>50</v>
      </c>
      <c r="AQ77" s="107">
        <v>44210</v>
      </c>
      <c r="AR77" s="107">
        <f t="shared" si="38"/>
        <v>9011</v>
      </c>
      <c r="AS77" t="s">
        <v>1726</v>
      </c>
      <c r="AT77" s="110">
        <f t="shared" si="39"/>
        <v>944210</v>
      </c>
      <c r="AW77">
        <v>34.479999999999997</v>
      </c>
      <c r="AX77">
        <v>2.63</v>
      </c>
      <c r="AY77">
        <v>31.85</v>
      </c>
      <c r="AZ77" s="2"/>
      <c r="BF77" s="118"/>
      <c r="BI77" s="118"/>
      <c r="BJ77" s="118"/>
    </row>
    <row r="78" spans="1:62" hidden="1" outlineLevel="1">
      <c r="A78" t="s">
        <v>1400</v>
      </c>
      <c r="B78" s="9" t="s">
        <v>138</v>
      </c>
      <c r="C78" s="1">
        <f t="shared" si="27"/>
        <v>2074</v>
      </c>
      <c r="D78" s="7">
        <f t="shared" si="28"/>
        <v>1</v>
      </c>
      <c r="E78" s="7" t="e">
        <f t="shared" si="29"/>
        <v>#N/A</v>
      </c>
      <c r="F78" s="7">
        <f t="shared" si="30"/>
        <v>2</v>
      </c>
      <c r="G78" s="7">
        <f t="shared" si="26"/>
        <v>0</v>
      </c>
      <c r="H78" s="49">
        <f t="shared" si="31"/>
        <v>252</v>
      </c>
      <c r="I78" s="178">
        <f t="shared" si="32"/>
        <v>0.12150433944069432</v>
      </c>
      <c r="J78" s="8"/>
      <c r="K78" s="2">
        <f t="shared" si="33"/>
        <v>0.55641272902603667</v>
      </c>
      <c r="L78" s="2">
        <f t="shared" si="34"/>
        <v>0</v>
      </c>
      <c r="M78" s="2">
        <f t="shared" si="35"/>
        <v>0.43490838958534234</v>
      </c>
      <c r="N78" s="2">
        <f t="shared" si="36"/>
        <v>0</v>
      </c>
      <c r="O78" s="2">
        <f t="shared" si="37"/>
        <v>8.6788813886209959E-3</v>
      </c>
      <c r="P78" s="1">
        <v>1154</v>
      </c>
      <c r="Q78" s="1"/>
      <c r="R78" s="1">
        <v>902</v>
      </c>
      <c r="S78" s="1"/>
      <c r="T78" s="1"/>
      <c r="U78" s="1"/>
      <c r="V78" s="1"/>
      <c r="X78" s="1">
        <v>13</v>
      </c>
      <c r="Z78" s="1"/>
      <c r="AA78" s="1"/>
      <c r="AB78" s="1"/>
      <c r="AC78">
        <v>5</v>
      </c>
      <c r="AD78" s="1"/>
      <c r="AI78" t="str">
        <f t="shared" si="40"/>
        <v>Madison</v>
      </c>
      <c r="AJ78" t="s">
        <v>3213</v>
      </c>
      <c r="AK78" s="9">
        <v>2</v>
      </c>
      <c r="AL78" s="7"/>
      <c r="AN78" s="98">
        <v>9</v>
      </c>
      <c r="AO78" s="100">
        <v>9</v>
      </c>
      <c r="AP78" s="100">
        <v>50</v>
      </c>
      <c r="AQ78" s="107">
        <v>44560</v>
      </c>
      <c r="AR78" s="107">
        <f t="shared" si="38"/>
        <v>9009</v>
      </c>
      <c r="AS78" t="s">
        <v>1726</v>
      </c>
      <c r="AT78" s="110">
        <f t="shared" si="39"/>
        <v>944560</v>
      </c>
      <c r="AW78">
        <v>36.78</v>
      </c>
      <c r="AX78">
        <v>0.57999999999999996</v>
      </c>
      <c r="AY78">
        <v>36.200000000000003</v>
      </c>
      <c r="AZ78" s="2"/>
      <c r="BF78" s="118"/>
      <c r="BI78" s="118"/>
      <c r="BJ78" s="118"/>
    </row>
    <row r="79" spans="1:62" hidden="1" outlineLevel="1">
      <c r="A79" t="s">
        <v>1977</v>
      </c>
      <c r="B79" s="9" t="s">
        <v>138</v>
      </c>
      <c r="C79" s="1">
        <f t="shared" si="27"/>
        <v>5664</v>
      </c>
      <c r="D79" s="7">
        <f t="shared" si="28"/>
        <v>2</v>
      </c>
      <c r="E79" s="7" t="e">
        <f t="shared" si="29"/>
        <v>#N/A</v>
      </c>
      <c r="F79" s="7">
        <f t="shared" si="30"/>
        <v>1</v>
      </c>
      <c r="G79" s="7">
        <f t="shared" si="26"/>
        <v>0</v>
      </c>
      <c r="H79" s="49">
        <f t="shared" si="31"/>
        <v>416</v>
      </c>
      <c r="I79" s="178">
        <f t="shared" si="32"/>
        <v>7.3446327683615822E-2</v>
      </c>
      <c r="J79" s="8"/>
      <c r="K79" s="2">
        <f t="shared" si="33"/>
        <v>0.45444915254237289</v>
      </c>
      <c r="L79" s="2">
        <f t="shared" si="34"/>
        <v>0</v>
      </c>
      <c r="M79" s="2">
        <f t="shared" si="35"/>
        <v>0.52789548022598876</v>
      </c>
      <c r="N79" s="2">
        <f t="shared" si="36"/>
        <v>0</v>
      </c>
      <c r="O79" s="2">
        <f t="shared" si="37"/>
        <v>1.7655367231638408E-2</v>
      </c>
      <c r="P79" s="1">
        <v>2574</v>
      </c>
      <c r="Q79" s="1"/>
      <c r="R79" s="1">
        <v>2990</v>
      </c>
      <c r="S79" s="1"/>
      <c r="T79" s="1"/>
      <c r="U79" s="1"/>
      <c r="V79" s="1"/>
      <c r="X79" s="1">
        <v>88</v>
      </c>
      <c r="Z79" s="1"/>
      <c r="AA79" s="1"/>
      <c r="AB79" s="1"/>
      <c r="AC79">
        <v>12</v>
      </c>
      <c r="AD79" s="1"/>
      <c r="AI79" t="str">
        <f t="shared" si="40"/>
        <v>Manchester</v>
      </c>
      <c r="AJ79" t="s">
        <v>1580</v>
      </c>
      <c r="AK79" s="9">
        <v>1</v>
      </c>
      <c r="AL79" s="7"/>
      <c r="AN79" s="98">
        <v>9</v>
      </c>
      <c r="AO79" s="100">
        <v>3</v>
      </c>
      <c r="AP79" s="100">
        <v>80</v>
      </c>
      <c r="AQ79" s="107">
        <v>44700</v>
      </c>
      <c r="AR79" s="107">
        <f t="shared" si="38"/>
        <v>9003</v>
      </c>
      <c r="AS79" t="s">
        <v>1726</v>
      </c>
      <c r="AT79" s="110">
        <f t="shared" si="39"/>
        <v>944700</v>
      </c>
      <c r="AW79">
        <v>27.68</v>
      </c>
      <c r="AX79">
        <v>0.42</v>
      </c>
      <c r="AY79">
        <v>27.26</v>
      </c>
      <c r="AZ79" s="2"/>
      <c r="BF79" s="118"/>
      <c r="BI79" s="118"/>
      <c r="BJ79" s="118"/>
    </row>
    <row r="80" spans="1:62" hidden="1" outlineLevel="1">
      <c r="A80" t="s">
        <v>825</v>
      </c>
      <c r="B80" s="9" t="s">
        <v>138</v>
      </c>
      <c r="C80" s="1">
        <f t="shared" si="27"/>
        <v>3242</v>
      </c>
      <c r="D80" s="7">
        <f t="shared" si="28"/>
        <v>2</v>
      </c>
      <c r="E80" s="7" t="e">
        <f t="shared" si="29"/>
        <v>#N/A</v>
      </c>
      <c r="F80" s="7">
        <f t="shared" si="30"/>
        <v>1</v>
      </c>
      <c r="G80" s="7">
        <f t="shared" si="26"/>
        <v>0</v>
      </c>
      <c r="H80" s="49">
        <f t="shared" si="31"/>
        <v>1122</v>
      </c>
      <c r="I80" s="178">
        <f t="shared" si="32"/>
        <v>0.34608266502159163</v>
      </c>
      <c r="J80" s="8"/>
      <c r="K80" s="2">
        <f t="shared" si="33"/>
        <v>0.32418260333127696</v>
      </c>
      <c r="L80" s="2">
        <f t="shared" si="34"/>
        <v>0</v>
      </c>
      <c r="M80" s="2">
        <f t="shared" si="35"/>
        <v>0.67026526835286859</v>
      </c>
      <c r="N80" s="2">
        <f t="shared" si="36"/>
        <v>0</v>
      </c>
      <c r="O80" s="2">
        <f t="shared" si="37"/>
        <v>5.5521283158544987E-3</v>
      </c>
      <c r="P80" s="1">
        <v>1051</v>
      </c>
      <c r="Q80" s="1"/>
      <c r="R80" s="1">
        <v>2173</v>
      </c>
      <c r="S80" s="1"/>
      <c r="T80" s="1"/>
      <c r="U80" s="1"/>
      <c r="V80" s="1"/>
      <c r="X80" s="1">
        <v>15</v>
      </c>
      <c r="Z80" s="1"/>
      <c r="AA80" s="1"/>
      <c r="AB80" s="1"/>
      <c r="AC80">
        <v>3</v>
      </c>
      <c r="AD80" s="1"/>
      <c r="AI80" t="str">
        <f t="shared" si="40"/>
        <v>Mansfield</v>
      </c>
      <c r="AJ80" t="s">
        <v>2827</v>
      </c>
      <c r="AK80" s="9">
        <v>2</v>
      </c>
      <c r="AL80" s="7"/>
      <c r="AN80" s="98">
        <v>9</v>
      </c>
      <c r="AO80" s="100">
        <v>13</v>
      </c>
      <c r="AP80" s="100">
        <v>35</v>
      </c>
      <c r="AQ80" s="107">
        <v>44910</v>
      </c>
      <c r="AR80" s="107">
        <f t="shared" si="38"/>
        <v>9013</v>
      </c>
      <c r="AS80" t="s">
        <v>1726</v>
      </c>
      <c r="AT80" s="110">
        <f t="shared" si="39"/>
        <v>944910</v>
      </c>
      <c r="AW80">
        <v>45.49</v>
      </c>
      <c r="AX80">
        <v>1.03</v>
      </c>
      <c r="AY80">
        <v>44.46</v>
      </c>
      <c r="AZ80" s="2"/>
      <c r="BF80" s="118"/>
      <c r="BI80" s="118"/>
      <c r="BJ80" s="118"/>
    </row>
    <row r="81" spans="1:62" hidden="1" outlineLevel="1">
      <c r="A81" t="s">
        <v>292</v>
      </c>
      <c r="B81" s="9" t="s">
        <v>138</v>
      </c>
      <c r="C81" s="1">
        <f t="shared" si="27"/>
        <v>738</v>
      </c>
      <c r="D81" s="7">
        <f t="shared" si="28"/>
        <v>2</v>
      </c>
      <c r="E81" s="7" t="e">
        <f t="shared" si="29"/>
        <v>#N/A</v>
      </c>
      <c r="F81" s="7">
        <f t="shared" si="30"/>
        <v>1</v>
      </c>
      <c r="G81" s="7">
        <f t="shared" si="26"/>
        <v>0</v>
      </c>
      <c r="H81" s="49">
        <f t="shared" si="31"/>
        <v>39</v>
      </c>
      <c r="I81" s="178">
        <f t="shared" si="32"/>
        <v>5.2845528455284556E-2</v>
      </c>
      <c r="J81" s="8"/>
      <c r="K81" s="2">
        <f t="shared" si="33"/>
        <v>0.46476964769647694</v>
      </c>
      <c r="L81" s="2">
        <f t="shared" si="34"/>
        <v>0</v>
      </c>
      <c r="M81" s="2">
        <f t="shared" si="35"/>
        <v>0.51761517615176156</v>
      </c>
      <c r="N81" s="2">
        <f t="shared" si="36"/>
        <v>0</v>
      </c>
      <c r="O81" s="2">
        <f t="shared" si="37"/>
        <v>1.7615176151761558E-2</v>
      </c>
      <c r="P81" s="1">
        <v>343</v>
      </c>
      <c r="Q81" s="1"/>
      <c r="R81" s="1">
        <v>382</v>
      </c>
      <c r="S81" s="1"/>
      <c r="T81" s="1"/>
      <c r="U81" s="1"/>
      <c r="V81" s="1"/>
      <c r="X81" s="1">
        <v>11</v>
      </c>
      <c r="Z81" s="1"/>
      <c r="AA81" s="1"/>
      <c r="AB81" s="1"/>
      <c r="AC81">
        <v>2</v>
      </c>
      <c r="AD81" s="1"/>
      <c r="AI81" t="str">
        <f t="shared" si="40"/>
        <v>Marlborough</v>
      </c>
      <c r="AJ81" t="s">
        <v>1580</v>
      </c>
      <c r="AK81" s="9">
        <v>2</v>
      </c>
      <c r="AL81" s="7"/>
      <c r="AN81" s="98">
        <v>9</v>
      </c>
      <c r="AO81" s="100">
        <v>3</v>
      </c>
      <c r="AP81" s="100">
        <v>85</v>
      </c>
      <c r="AQ81" s="107">
        <v>45820</v>
      </c>
      <c r="AR81" s="107">
        <f t="shared" si="38"/>
        <v>9003</v>
      </c>
      <c r="AS81" t="s">
        <v>1726</v>
      </c>
      <c r="AT81" s="110">
        <f t="shared" si="39"/>
        <v>945820</v>
      </c>
      <c r="AW81">
        <v>23.43</v>
      </c>
      <c r="AX81">
        <v>0.15</v>
      </c>
      <c r="AY81">
        <v>23.28</v>
      </c>
      <c r="AZ81" s="2"/>
      <c r="BF81" s="118"/>
      <c r="BI81" s="118"/>
      <c r="BJ81" s="118"/>
    </row>
    <row r="82" spans="1:62" hidden="1" outlineLevel="1">
      <c r="A82" t="s">
        <v>1998</v>
      </c>
      <c r="B82" s="9" t="s">
        <v>138</v>
      </c>
      <c r="C82" s="1">
        <f t="shared" si="27"/>
        <v>3852</v>
      </c>
      <c r="D82" s="7">
        <f t="shared" si="28"/>
        <v>1</v>
      </c>
      <c r="E82" s="7" t="e">
        <f t="shared" si="29"/>
        <v>#N/A</v>
      </c>
      <c r="F82" s="7">
        <f t="shared" si="30"/>
        <v>2</v>
      </c>
      <c r="G82" s="7">
        <f t="shared" si="26"/>
        <v>0</v>
      </c>
      <c r="H82" s="49">
        <f t="shared" si="31"/>
        <v>135</v>
      </c>
      <c r="I82" s="178">
        <f t="shared" si="32"/>
        <v>3.5046728971962614E-2</v>
      </c>
      <c r="J82" s="8"/>
      <c r="K82" s="2">
        <f t="shared" si="33"/>
        <v>0.50571131879543096</v>
      </c>
      <c r="L82" s="2">
        <f t="shared" si="34"/>
        <v>0</v>
      </c>
      <c r="M82" s="2">
        <f t="shared" si="35"/>
        <v>0.47066458982346832</v>
      </c>
      <c r="N82" s="2">
        <f t="shared" si="36"/>
        <v>0</v>
      </c>
      <c r="O82" s="2">
        <f t="shared" si="37"/>
        <v>2.362409138110072E-2</v>
      </c>
      <c r="P82" s="1">
        <v>1948</v>
      </c>
      <c r="Q82" s="1"/>
      <c r="R82" s="1">
        <v>1813</v>
      </c>
      <c r="S82" s="1"/>
      <c r="T82" s="1"/>
      <c r="U82" s="1"/>
      <c r="V82" s="1"/>
      <c r="X82" s="1">
        <v>76</v>
      </c>
      <c r="Z82" s="1"/>
      <c r="AA82" s="1"/>
      <c r="AB82" s="1"/>
      <c r="AC82">
        <v>15</v>
      </c>
      <c r="AD82" s="1"/>
      <c r="AI82" t="str">
        <f t="shared" si="40"/>
        <v>Meriden</v>
      </c>
      <c r="AJ82" t="s">
        <v>3213</v>
      </c>
      <c r="AK82" s="9">
        <v>5</v>
      </c>
      <c r="AL82" s="7"/>
      <c r="AN82" s="98">
        <v>9</v>
      </c>
      <c r="AO82" s="100">
        <v>9</v>
      </c>
      <c r="AP82" s="100">
        <v>55</v>
      </c>
      <c r="AQ82" s="107">
        <v>46520</v>
      </c>
      <c r="AR82" s="107">
        <f t="shared" si="38"/>
        <v>9009</v>
      </c>
      <c r="AS82" t="s">
        <v>1726</v>
      </c>
      <c r="AT82" s="110">
        <f t="shared" si="39"/>
        <v>946520</v>
      </c>
      <c r="AW82">
        <v>24.14</v>
      </c>
      <c r="AX82">
        <v>0.4</v>
      </c>
      <c r="AY82">
        <v>23.75</v>
      </c>
      <c r="AZ82" s="2"/>
      <c r="BF82" s="118"/>
      <c r="BI82" s="118"/>
      <c r="BJ82" s="118"/>
    </row>
    <row r="83" spans="1:62" hidden="1" outlineLevel="1">
      <c r="A83" t="s">
        <v>2096</v>
      </c>
      <c r="B83" s="9" t="s">
        <v>138</v>
      </c>
      <c r="C83" s="1">
        <f t="shared" si="27"/>
        <v>608</v>
      </c>
      <c r="D83" s="7">
        <f t="shared" si="28"/>
        <v>2</v>
      </c>
      <c r="E83" s="7" t="e">
        <f t="shared" si="29"/>
        <v>#N/A</v>
      </c>
      <c r="F83" s="7">
        <f t="shared" si="30"/>
        <v>1</v>
      </c>
      <c r="G83" s="7">
        <f t="shared" si="26"/>
        <v>0</v>
      </c>
      <c r="H83" s="49">
        <f t="shared" si="31"/>
        <v>53</v>
      </c>
      <c r="I83" s="178">
        <f t="shared" si="32"/>
        <v>8.7171052631578941E-2</v>
      </c>
      <c r="J83" s="8"/>
      <c r="K83" s="2">
        <f t="shared" si="33"/>
        <v>0.44572368421052633</v>
      </c>
      <c r="L83" s="2">
        <f t="shared" si="34"/>
        <v>0</v>
      </c>
      <c r="M83" s="2">
        <f t="shared" si="35"/>
        <v>0.53289473684210531</v>
      </c>
      <c r="N83" s="2">
        <f t="shared" si="36"/>
        <v>0</v>
      </c>
      <c r="O83" s="2">
        <f t="shared" si="37"/>
        <v>2.1381578947368363E-2</v>
      </c>
      <c r="P83" s="1">
        <v>271</v>
      </c>
      <c r="Q83" s="1"/>
      <c r="R83" s="1">
        <v>324</v>
      </c>
      <c r="S83" s="1"/>
      <c r="T83" s="1"/>
      <c r="U83" s="1"/>
      <c r="V83" s="1"/>
      <c r="X83" s="1">
        <v>12</v>
      </c>
      <c r="Z83" s="1"/>
      <c r="AA83" s="1"/>
      <c r="AB83" s="1"/>
      <c r="AC83">
        <v>1</v>
      </c>
      <c r="AD83" s="1"/>
      <c r="AI83" t="str">
        <f t="shared" si="40"/>
        <v>Middlebury</v>
      </c>
      <c r="AJ83" t="s">
        <v>3213</v>
      </c>
      <c r="AK83" s="9">
        <v>5</v>
      </c>
      <c r="AL83" s="7"/>
      <c r="AN83" s="98">
        <v>9</v>
      </c>
      <c r="AO83" s="100">
        <v>9</v>
      </c>
      <c r="AP83" s="100">
        <v>60</v>
      </c>
      <c r="AQ83" s="107">
        <v>46940</v>
      </c>
      <c r="AR83" s="107">
        <f t="shared" si="38"/>
        <v>9009</v>
      </c>
      <c r="AS83" t="s">
        <v>1726</v>
      </c>
      <c r="AT83" s="110">
        <f t="shared" si="39"/>
        <v>946940</v>
      </c>
      <c r="AW83">
        <v>18.45</v>
      </c>
      <c r="AX83">
        <v>0.7</v>
      </c>
      <c r="AY83">
        <v>17.75</v>
      </c>
      <c r="AZ83" s="2"/>
      <c r="BF83" s="118"/>
      <c r="BI83" s="118"/>
      <c r="BJ83" s="118"/>
    </row>
    <row r="84" spans="1:62" hidden="1" outlineLevel="1">
      <c r="A84" t="s">
        <v>1074</v>
      </c>
      <c r="B84" s="9" t="s">
        <v>138</v>
      </c>
      <c r="C84" s="1">
        <f t="shared" si="27"/>
        <v>477</v>
      </c>
      <c r="D84" s="7">
        <f t="shared" si="28"/>
        <v>2</v>
      </c>
      <c r="E84" s="7" t="e">
        <f t="shared" si="29"/>
        <v>#N/A</v>
      </c>
      <c r="F84" s="7">
        <f t="shared" si="30"/>
        <v>1</v>
      </c>
      <c r="G84" s="7">
        <f t="shared" si="26"/>
        <v>0</v>
      </c>
      <c r="H84" s="49">
        <f t="shared" si="31"/>
        <v>83</v>
      </c>
      <c r="I84" s="178">
        <f t="shared" si="32"/>
        <v>0.17400419287211741</v>
      </c>
      <c r="J84" s="8"/>
      <c r="K84" s="2">
        <f t="shared" si="33"/>
        <v>0.40670859538784065</v>
      </c>
      <c r="L84" s="2">
        <f t="shared" si="34"/>
        <v>0</v>
      </c>
      <c r="M84" s="2">
        <f t="shared" si="35"/>
        <v>0.58071278825995809</v>
      </c>
      <c r="N84" s="2">
        <f t="shared" si="36"/>
        <v>0</v>
      </c>
      <c r="O84" s="2">
        <f t="shared" si="37"/>
        <v>1.2578616352201255E-2</v>
      </c>
      <c r="P84" s="1">
        <v>194</v>
      </c>
      <c r="Q84" s="1"/>
      <c r="R84" s="1">
        <v>277</v>
      </c>
      <c r="S84" s="1"/>
      <c r="T84" s="1"/>
      <c r="U84" s="1"/>
      <c r="V84" s="1"/>
      <c r="X84" s="1">
        <v>5</v>
      </c>
      <c r="Z84" s="1"/>
      <c r="AA84" s="1"/>
      <c r="AB84" s="1"/>
      <c r="AC84">
        <v>1</v>
      </c>
      <c r="AD84" s="1"/>
      <c r="AI84" t="str">
        <f t="shared" si="40"/>
        <v>Middlefield</v>
      </c>
      <c r="AJ84" t="s">
        <v>2249</v>
      </c>
      <c r="AK84" s="9">
        <v>3</v>
      </c>
      <c r="AL84" s="7"/>
      <c r="AN84" s="98">
        <v>9</v>
      </c>
      <c r="AO84" s="100">
        <v>7</v>
      </c>
      <c r="AP84" s="100">
        <v>55</v>
      </c>
      <c r="AQ84" s="107">
        <v>47080</v>
      </c>
      <c r="AR84" s="107">
        <f t="shared" si="38"/>
        <v>9007</v>
      </c>
      <c r="AS84" t="s">
        <v>1726</v>
      </c>
      <c r="AT84" s="110">
        <f t="shared" si="39"/>
        <v>947080</v>
      </c>
      <c r="AW84">
        <v>13.32</v>
      </c>
      <c r="AX84">
        <v>0.62</v>
      </c>
      <c r="AY84">
        <v>12.7</v>
      </c>
      <c r="AZ84" s="2"/>
      <c r="BF84" s="118"/>
      <c r="BI84" s="118"/>
      <c r="BJ84" s="118"/>
    </row>
    <row r="85" spans="1:62" hidden="1" outlineLevel="1">
      <c r="A85" t="s">
        <v>774</v>
      </c>
      <c r="B85" s="9" t="s">
        <v>138</v>
      </c>
      <c r="C85" s="1">
        <f t="shared" si="27"/>
        <v>5433</v>
      </c>
      <c r="D85" s="7">
        <f t="shared" si="28"/>
        <v>2</v>
      </c>
      <c r="E85" s="7" t="e">
        <f t="shared" si="29"/>
        <v>#N/A</v>
      </c>
      <c r="F85" s="7">
        <f t="shared" si="30"/>
        <v>1</v>
      </c>
      <c r="G85" s="7">
        <f t="shared" si="26"/>
        <v>0</v>
      </c>
      <c r="H85" s="49">
        <f t="shared" si="31"/>
        <v>377</v>
      </c>
      <c r="I85" s="178">
        <f t="shared" si="32"/>
        <v>6.9390760169335541E-2</v>
      </c>
      <c r="J85" s="8"/>
      <c r="K85" s="2">
        <f t="shared" si="33"/>
        <v>0.45665378244064053</v>
      </c>
      <c r="L85" s="2">
        <f t="shared" si="34"/>
        <v>0</v>
      </c>
      <c r="M85" s="2">
        <f t="shared" si="35"/>
        <v>0.52604454260997602</v>
      </c>
      <c r="N85" s="2">
        <f t="shared" si="36"/>
        <v>0</v>
      </c>
      <c r="O85" s="2">
        <f t="shared" si="37"/>
        <v>1.7301674949383505E-2</v>
      </c>
      <c r="P85" s="1">
        <v>2481</v>
      </c>
      <c r="Q85" s="1"/>
      <c r="R85" s="1">
        <v>2858</v>
      </c>
      <c r="S85" s="1"/>
      <c r="T85" s="1"/>
      <c r="U85" s="1"/>
      <c r="V85" s="1"/>
      <c r="X85" s="1">
        <v>80</v>
      </c>
      <c r="Z85" s="1"/>
      <c r="AA85" s="1"/>
      <c r="AB85" s="1"/>
      <c r="AC85">
        <v>14</v>
      </c>
      <c r="AD85" s="1"/>
      <c r="AI85" t="str">
        <f t="shared" si="40"/>
        <v>Middletown</v>
      </c>
      <c r="AJ85" t="s">
        <v>2249</v>
      </c>
      <c r="AK85" s="9">
        <v>0</v>
      </c>
      <c r="AL85" s="7"/>
      <c r="AN85" s="98">
        <v>9</v>
      </c>
      <c r="AO85" s="100">
        <v>7</v>
      </c>
      <c r="AP85" s="100">
        <v>60</v>
      </c>
      <c r="AQ85" s="107">
        <v>47360</v>
      </c>
      <c r="AR85" s="107">
        <f t="shared" si="38"/>
        <v>9007</v>
      </c>
      <c r="AS85" t="s">
        <v>1726</v>
      </c>
      <c r="AT85" s="110">
        <f t="shared" si="39"/>
        <v>947360</v>
      </c>
      <c r="AW85">
        <v>42.32</v>
      </c>
      <c r="AX85">
        <v>1.42</v>
      </c>
      <c r="AY85">
        <v>40.9</v>
      </c>
      <c r="AZ85" s="2"/>
      <c r="BF85" s="118"/>
      <c r="BI85" s="118"/>
      <c r="BJ85" s="118"/>
    </row>
    <row r="86" spans="1:62" hidden="1" outlineLevel="1">
      <c r="A86" t="s">
        <v>280</v>
      </c>
      <c r="B86" s="9" t="s">
        <v>138</v>
      </c>
      <c r="C86" s="1">
        <f t="shared" si="27"/>
        <v>4514</v>
      </c>
      <c r="D86" s="7">
        <f t="shared" si="28"/>
        <v>2</v>
      </c>
      <c r="E86" s="7" t="e">
        <f t="shared" si="29"/>
        <v>#N/A</v>
      </c>
      <c r="F86" s="7">
        <f t="shared" si="30"/>
        <v>1</v>
      </c>
      <c r="G86" s="7">
        <f t="shared" si="26"/>
        <v>0</v>
      </c>
      <c r="H86" s="49">
        <f t="shared" si="31"/>
        <v>52</v>
      </c>
      <c r="I86" s="178">
        <f t="shared" si="32"/>
        <v>1.1519716437749225E-2</v>
      </c>
      <c r="J86" s="8"/>
      <c r="K86" s="2">
        <f t="shared" si="33"/>
        <v>0.48427115640230395</v>
      </c>
      <c r="L86" s="2">
        <f t="shared" si="34"/>
        <v>0</v>
      </c>
      <c r="M86" s="2">
        <f t="shared" si="35"/>
        <v>0.49579087284005319</v>
      </c>
      <c r="N86" s="2">
        <f t="shared" si="36"/>
        <v>0</v>
      </c>
      <c r="O86" s="2">
        <f t="shared" si="37"/>
        <v>1.993797075764292E-2</v>
      </c>
      <c r="P86" s="1">
        <v>2186</v>
      </c>
      <c r="Q86" s="1"/>
      <c r="R86" s="1">
        <v>2238</v>
      </c>
      <c r="S86" s="1"/>
      <c r="T86" s="1"/>
      <c r="U86" s="1"/>
      <c r="V86" s="1"/>
      <c r="X86" s="1">
        <v>79</v>
      </c>
      <c r="Z86" s="1"/>
      <c r="AA86" s="1"/>
      <c r="AB86" s="1"/>
      <c r="AC86">
        <v>11</v>
      </c>
      <c r="AD86" s="1"/>
      <c r="AI86" t="str">
        <f t="shared" si="40"/>
        <v>Milford</v>
      </c>
      <c r="AJ86" t="s">
        <v>3213</v>
      </c>
      <c r="AK86" s="9">
        <v>3</v>
      </c>
      <c r="AL86" s="7"/>
      <c r="AN86" s="98">
        <v>9</v>
      </c>
      <c r="AO86" s="100">
        <v>9</v>
      </c>
      <c r="AP86" s="100">
        <v>65</v>
      </c>
      <c r="AQ86" s="107">
        <v>47535</v>
      </c>
      <c r="AR86" s="107">
        <f t="shared" si="38"/>
        <v>9009</v>
      </c>
      <c r="AS86" t="s">
        <v>1726</v>
      </c>
      <c r="AT86" s="110">
        <f t="shared" si="39"/>
        <v>947535</v>
      </c>
      <c r="AW86">
        <v>26.15</v>
      </c>
      <c r="AX86">
        <v>3.59</v>
      </c>
      <c r="AY86">
        <v>22.56</v>
      </c>
      <c r="AZ86" s="2"/>
      <c r="BF86" s="118"/>
      <c r="BI86" s="118"/>
      <c r="BJ86" s="118"/>
    </row>
    <row r="87" spans="1:62" hidden="1" outlineLevel="1">
      <c r="A87" t="s">
        <v>346</v>
      </c>
      <c r="B87" s="9" t="s">
        <v>138</v>
      </c>
      <c r="C87" s="1">
        <f t="shared" si="27"/>
        <v>1340</v>
      </c>
      <c r="D87" s="7">
        <f t="shared" si="28"/>
        <v>2</v>
      </c>
      <c r="E87" s="7" t="e">
        <f t="shared" si="29"/>
        <v>#N/A</v>
      </c>
      <c r="F87" s="7">
        <f t="shared" si="30"/>
        <v>1</v>
      </c>
      <c r="G87" s="7">
        <f t="shared" si="26"/>
        <v>0</v>
      </c>
      <c r="H87" s="49">
        <f t="shared" si="31"/>
        <v>25</v>
      </c>
      <c r="I87" s="178">
        <f t="shared" si="32"/>
        <v>1.8656716417910446E-2</v>
      </c>
      <c r="J87" s="8"/>
      <c r="K87" s="2">
        <f t="shared" si="33"/>
        <v>0.4798507462686567</v>
      </c>
      <c r="L87" s="2">
        <f t="shared" si="34"/>
        <v>0</v>
      </c>
      <c r="M87" s="2">
        <f t="shared" si="35"/>
        <v>0.49850746268656715</v>
      </c>
      <c r="N87" s="2">
        <f t="shared" si="36"/>
        <v>0</v>
      </c>
      <c r="O87" s="2">
        <f t="shared" si="37"/>
        <v>2.1641791044776093E-2</v>
      </c>
      <c r="P87" s="1">
        <v>643</v>
      </c>
      <c r="Q87" s="1"/>
      <c r="R87" s="1">
        <v>668</v>
      </c>
      <c r="S87" s="1"/>
      <c r="T87" s="1"/>
      <c r="U87" s="1"/>
      <c r="V87" s="1"/>
      <c r="X87" s="1">
        <v>26</v>
      </c>
      <c r="Z87" s="1"/>
      <c r="AA87" s="1"/>
      <c r="AB87" s="1"/>
      <c r="AC87">
        <v>3</v>
      </c>
      <c r="AD87" s="1"/>
      <c r="AI87" t="str">
        <f t="shared" si="40"/>
        <v>Monroe</v>
      </c>
      <c r="AJ87" t="s">
        <v>19</v>
      </c>
      <c r="AK87" s="9">
        <v>4</v>
      </c>
      <c r="AL87" s="7"/>
      <c r="AN87" s="98">
        <v>9</v>
      </c>
      <c r="AO87" s="100">
        <v>1</v>
      </c>
      <c r="AP87" s="100">
        <v>45</v>
      </c>
      <c r="AQ87" s="107">
        <v>48620</v>
      </c>
      <c r="AR87" s="107">
        <f t="shared" si="38"/>
        <v>9001</v>
      </c>
      <c r="AS87" t="s">
        <v>1726</v>
      </c>
      <c r="AT87" s="110">
        <f t="shared" si="39"/>
        <v>948620</v>
      </c>
      <c r="AW87">
        <v>26.33</v>
      </c>
      <c r="AX87">
        <v>0.2</v>
      </c>
      <c r="AY87">
        <v>26.13</v>
      </c>
      <c r="AZ87" s="2"/>
      <c r="BF87" s="118"/>
      <c r="BI87" s="118"/>
      <c r="BJ87" s="118"/>
    </row>
    <row r="88" spans="1:62" hidden="1" outlineLevel="1">
      <c r="A88" t="s">
        <v>162</v>
      </c>
      <c r="B88" s="9" t="s">
        <v>138</v>
      </c>
      <c r="C88" s="1">
        <f t="shared" si="27"/>
        <v>1278</v>
      </c>
      <c r="D88" s="7">
        <f t="shared" si="28"/>
        <v>2</v>
      </c>
      <c r="E88" s="7" t="e">
        <f t="shared" si="29"/>
        <v>#N/A</v>
      </c>
      <c r="F88" s="7">
        <f t="shared" si="30"/>
        <v>1</v>
      </c>
      <c r="G88" s="7">
        <f t="shared" si="26"/>
        <v>0</v>
      </c>
      <c r="H88" s="49">
        <f t="shared" si="31"/>
        <v>228</v>
      </c>
      <c r="I88" s="178">
        <f t="shared" si="32"/>
        <v>0.17840375586854459</v>
      </c>
      <c r="J88" s="8"/>
      <c r="K88" s="2">
        <f t="shared" si="33"/>
        <v>0.39436619718309857</v>
      </c>
      <c r="L88" s="2">
        <f t="shared" si="34"/>
        <v>0</v>
      </c>
      <c r="M88" s="2">
        <f t="shared" si="35"/>
        <v>0.57276995305164324</v>
      </c>
      <c r="N88" s="2">
        <f t="shared" si="36"/>
        <v>0</v>
      </c>
      <c r="O88" s="2">
        <f t="shared" si="37"/>
        <v>3.2863849765258246E-2</v>
      </c>
      <c r="P88" s="1">
        <v>504</v>
      </c>
      <c r="Q88" s="1"/>
      <c r="R88" s="1">
        <v>732</v>
      </c>
      <c r="S88" s="1"/>
      <c r="T88" s="1"/>
      <c r="U88" s="1"/>
      <c r="V88" s="1"/>
      <c r="X88" s="1">
        <v>35</v>
      </c>
      <c r="Z88" s="1"/>
      <c r="AA88" s="1"/>
      <c r="AB88" s="1"/>
      <c r="AC88">
        <v>7</v>
      </c>
      <c r="AD88" s="1"/>
      <c r="AI88" t="str">
        <f t="shared" si="40"/>
        <v>Montville</v>
      </c>
      <c r="AJ88" t="s">
        <v>2826</v>
      </c>
      <c r="AK88" s="9">
        <v>2</v>
      </c>
      <c r="AL88" s="7"/>
      <c r="AN88" s="98">
        <v>9</v>
      </c>
      <c r="AO88" s="100">
        <v>11</v>
      </c>
      <c r="AP88" s="100">
        <v>55</v>
      </c>
      <c r="AQ88" s="107">
        <v>48900</v>
      </c>
      <c r="AR88" s="107">
        <f t="shared" si="38"/>
        <v>9011</v>
      </c>
      <c r="AS88" t="s">
        <v>1726</v>
      </c>
      <c r="AT88" s="110">
        <f t="shared" si="39"/>
        <v>948900</v>
      </c>
      <c r="AW88">
        <v>44.13</v>
      </c>
      <c r="AX88">
        <v>2.11</v>
      </c>
      <c r="AY88">
        <v>42.02</v>
      </c>
      <c r="AZ88" s="2"/>
      <c r="BF88" s="118"/>
      <c r="BI88" s="118"/>
      <c r="BJ88" s="118"/>
    </row>
    <row r="89" spans="1:62" hidden="1" outlineLevel="1">
      <c r="A89" t="s">
        <v>3221</v>
      </c>
      <c r="B89" s="9" t="s">
        <v>138</v>
      </c>
      <c r="C89" s="1">
        <f t="shared" si="27"/>
        <v>216</v>
      </c>
      <c r="D89" s="7">
        <f t="shared" si="28"/>
        <v>2</v>
      </c>
      <c r="E89" s="7" t="e">
        <f t="shared" si="29"/>
        <v>#N/A</v>
      </c>
      <c r="F89" s="7">
        <f t="shared" si="30"/>
        <v>1</v>
      </c>
      <c r="G89" s="7">
        <f t="shared" si="26"/>
        <v>0</v>
      </c>
      <c r="H89" s="49">
        <f t="shared" si="31"/>
        <v>32</v>
      </c>
      <c r="I89" s="178">
        <f t="shared" si="32"/>
        <v>0.14814814814814814</v>
      </c>
      <c r="J89" s="8"/>
      <c r="K89" s="2">
        <f t="shared" si="33"/>
        <v>0.41666666666666669</v>
      </c>
      <c r="L89" s="2">
        <f t="shared" si="34"/>
        <v>0</v>
      </c>
      <c r="M89" s="2">
        <f t="shared" si="35"/>
        <v>0.56481481481481477</v>
      </c>
      <c r="N89" s="2">
        <f t="shared" si="36"/>
        <v>0</v>
      </c>
      <c r="O89" s="2">
        <f t="shared" si="37"/>
        <v>1.851851851851849E-2</v>
      </c>
      <c r="P89" s="1">
        <v>90</v>
      </c>
      <c r="Q89" s="1"/>
      <c r="R89" s="1">
        <v>122</v>
      </c>
      <c r="S89" s="1"/>
      <c r="T89" s="1"/>
      <c r="U89" s="1"/>
      <c r="V89" s="1"/>
      <c r="X89" s="1">
        <v>3</v>
      </c>
      <c r="Z89" s="1"/>
      <c r="AA89" s="1"/>
      <c r="AB89" s="1"/>
      <c r="AC89">
        <v>1</v>
      </c>
      <c r="AD89" s="1"/>
      <c r="AI89" t="str">
        <f t="shared" si="40"/>
        <v>Morris</v>
      </c>
      <c r="AJ89" t="s">
        <v>1521</v>
      </c>
      <c r="AK89" s="9">
        <v>5</v>
      </c>
      <c r="AL89" s="7"/>
      <c r="AN89" s="98">
        <v>9</v>
      </c>
      <c r="AO89" s="100">
        <v>5</v>
      </c>
      <c r="AP89" s="100">
        <v>55</v>
      </c>
      <c r="AQ89" s="107">
        <v>49460</v>
      </c>
      <c r="AR89" s="107">
        <f t="shared" si="38"/>
        <v>9005</v>
      </c>
      <c r="AS89" t="s">
        <v>1726</v>
      </c>
      <c r="AT89" s="110">
        <f t="shared" si="39"/>
        <v>949460</v>
      </c>
      <c r="AW89">
        <v>18.72</v>
      </c>
      <c r="AX89">
        <v>1.53</v>
      </c>
      <c r="AY89">
        <v>17.190000000000001</v>
      </c>
      <c r="AZ89" s="2"/>
      <c r="BF89" s="118"/>
      <c r="BI89" s="118"/>
      <c r="BJ89" s="118"/>
    </row>
    <row r="90" spans="1:62" hidden="1" outlineLevel="1">
      <c r="A90" t="s">
        <v>1217</v>
      </c>
      <c r="B90" s="9" t="s">
        <v>138</v>
      </c>
      <c r="C90" s="1">
        <f t="shared" si="27"/>
        <v>2027</v>
      </c>
      <c r="D90" s="7">
        <f t="shared" si="28"/>
        <v>2</v>
      </c>
      <c r="E90" s="7" t="e">
        <f t="shared" si="29"/>
        <v>#N/A</v>
      </c>
      <c r="F90" s="7">
        <f t="shared" si="30"/>
        <v>1</v>
      </c>
      <c r="G90" s="7">
        <f t="shared" si="26"/>
        <v>0</v>
      </c>
      <c r="H90" s="49">
        <f t="shared" si="31"/>
        <v>448</v>
      </c>
      <c r="I90" s="178">
        <f t="shared" si="32"/>
        <v>0.22101628021706957</v>
      </c>
      <c r="J90" s="8"/>
      <c r="K90" s="2">
        <f t="shared" si="33"/>
        <v>0.37345831277750369</v>
      </c>
      <c r="L90" s="2">
        <f t="shared" si="34"/>
        <v>0</v>
      </c>
      <c r="M90" s="2">
        <f t="shared" si="35"/>
        <v>0.59447459299457328</v>
      </c>
      <c r="N90" s="2">
        <f t="shared" si="36"/>
        <v>0</v>
      </c>
      <c r="O90" s="2">
        <f t="shared" si="37"/>
        <v>3.2067094227922976E-2</v>
      </c>
      <c r="P90" s="1">
        <v>757</v>
      </c>
      <c r="Q90" s="1"/>
      <c r="R90" s="1">
        <v>1205</v>
      </c>
      <c r="S90" s="1"/>
      <c r="T90" s="1"/>
      <c r="U90" s="1"/>
      <c r="V90" s="1"/>
      <c r="X90" s="1">
        <v>56</v>
      </c>
      <c r="Z90" s="1"/>
      <c r="AA90" s="1"/>
      <c r="AB90" s="1"/>
      <c r="AC90">
        <v>9</v>
      </c>
      <c r="AD90" s="1"/>
      <c r="AI90" t="str">
        <f t="shared" si="40"/>
        <v>Naugatuck</v>
      </c>
      <c r="AJ90" t="s">
        <v>3213</v>
      </c>
      <c r="AK90" s="9">
        <v>3</v>
      </c>
      <c r="AL90" s="7"/>
      <c r="AN90" s="98">
        <v>9</v>
      </c>
      <c r="AO90" s="100">
        <v>9</v>
      </c>
      <c r="AP90" s="100">
        <v>70</v>
      </c>
      <c r="AQ90" s="107">
        <v>49950</v>
      </c>
      <c r="AR90" s="107">
        <f t="shared" si="38"/>
        <v>9009</v>
      </c>
      <c r="AS90" t="s">
        <v>1726</v>
      </c>
      <c r="AT90" s="110">
        <f t="shared" si="39"/>
        <v>949950</v>
      </c>
      <c r="AW90">
        <v>16.45</v>
      </c>
      <c r="AX90">
        <v>0.06</v>
      </c>
      <c r="AY90">
        <v>16.39</v>
      </c>
      <c r="AZ90" s="2"/>
      <c r="BF90" s="118"/>
      <c r="BI90" s="118"/>
      <c r="BJ90" s="118"/>
    </row>
    <row r="91" spans="1:62" hidden="1" outlineLevel="1">
      <c r="A91" t="s">
        <v>1999</v>
      </c>
      <c r="B91" s="9" t="s">
        <v>138</v>
      </c>
      <c r="C91" s="1">
        <f t="shared" si="27"/>
        <v>5147</v>
      </c>
      <c r="D91" s="7">
        <f t="shared" si="28"/>
        <v>1</v>
      </c>
      <c r="E91" s="7" t="e">
        <f t="shared" si="29"/>
        <v>#N/A</v>
      </c>
      <c r="F91" s="7">
        <f t="shared" si="30"/>
        <v>2</v>
      </c>
      <c r="G91" s="7">
        <f t="shared" si="26"/>
        <v>0</v>
      </c>
      <c r="H91" s="49">
        <f t="shared" si="31"/>
        <v>319</v>
      </c>
      <c r="I91" s="178">
        <f t="shared" si="32"/>
        <v>6.1977851175442002E-2</v>
      </c>
      <c r="J91" s="8"/>
      <c r="K91" s="2">
        <f t="shared" si="33"/>
        <v>0.51777734602681169</v>
      </c>
      <c r="L91" s="2">
        <f t="shared" si="34"/>
        <v>0</v>
      </c>
      <c r="M91" s="2">
        <f t="shared" si="35"/>
        <v>0.45579949485136972</v>
      </c>
      <c r="N91" s="2">
        <f t="shared" si="36"/>
        <v>0</v>
      </c>
      <c r="O91" s="2">
        <f t="shared" si="37"/>
        <v>2.6423159121818585E-2</v>
      </c>
      <c r="P91" s="1">
        <v>2665</v>
      </c>
      <c r="Q91" s="1"/>
      <c r="R91" s="1">
        <v>2346</v>
      </c>
      <c r="S91" s="1"/>
      <c r="T91" s="1"/>
      <c r="U91" s="1"/>
      <c r="V91" s="1"/>
      <c r="X91" s="1">
        <v>113</v>
      </c>
      <c r="Z91" s="1"/>
      <c r="AA91" s="1"/>
      <c r="AB91" s="1"/>
      <c r="AC91">
        <v>23</v>
      </c>
      <c r="AD91" s="1"/>
      <c r="AI91" t="str">
        <f t="shared" si="40"/>
        <v>New Britain</v>
      </c>
      <c r="AJ91" t="s">
        <v>1580</v>
      </c>
      <c r="AK91" s="9">
        <v>5</v>
      </c>
      <c r="AL91" s="7"/>
      <c r="AN91" s="98">
        <v>9</v>
      </c>
      <c r="AO91" s="100">
        <v>3</v>
      </c>
      <c r="AP91" s="100">
        <v>90</v>
      </c>
      <c r="AQ91" s="107">
        <v>50440</v>
      </c>
      <c r="AR91" s="107">
        <f t="shared" si="38"/>
        <v>9003</v>
      </c>
      <c r="AS91" t="s">
        <v>1726</v>
      </c>
      <c r="AT91" s="110">
        <f t="shared" si="39"/>
        <v>950440</v>
      </c>
      <c r="AW91">
        <v>13.4</v>
      </c>
      <c r="AX91">
        <v>7.0000000000000007E-2</v>
      </c>
      <c r="AY91">
        <v>13.34</v>
      </c>
      <c r="AZ91" s="2"/>
      <c r="BF91" s="118"/>
      <c r="BI91" s="118"/>
      <c r="BJ91" s="118"/>
    </row>
    <row r="92" spans="1:62" hidden="1" outlineLevel="1">
      <c r="A92" t="s">
        <v>2905</v>
      </c>
      <c r="B92" s="9" t="s">
        <v>138</v>
      </c>
      <c r="C92" s="1">
        <f t="shared" si="27"/>
        <v>1347</v>
      </c>
      <c r="D92" s="7">
        <f t="shared" si="28"/>
        <v>1</v>
      </c>
      <c r="E92" s="7" t="e">
        <f t="shared" si="29"/>
        <v>#N/A</v>
      </c>
      <c r="F92" s="7">
        <f t="shared" si="30"/>
        <v>2</v>
      </c>
      <c r="G92" s="7">
        <f t="shared" si="26"/>
        <v>0</v>
      </c>
      <c r="H92" s="49">
        <f t="shared" si="31"/>
        <v>597</v>
      </c>
      <c r="I92" s="178">
        <f t="shared" si="32"/>
        <v>0.44320712694877507</v>
      </c>
      <c r="J92" s="8"/>
      <c r="K92" s="2">
        <f t="shared" si="33"/>
        <v>0.71789161098737941</v>
      </c>
      <c r="L92" s="2">
        <f t="shared" si="34"/>
        <v>0</v>
      </c>
      <c r="M92" s="2">
        <f t="shared" si="35"/>
        <v>0.27468448403860429</v>
      </c>
      <c r="N92" s="2">
        <f t="shared" si="36"/>
        <v>0</v>
      </c>
      <c r="O92" s="2">
        <f t="shared" si="37"/>
        <v>7.4239049740162932E-3</v>
      </c>
      <c r="P92" s="1">
        <v>967</v>
      </c>
      <c r="Q92" s="1"/>
      <c r="R92" s="1">
        <v>370</v>
      </c>
      <c r="S92" s="1"/>
      <c r="T92" s="1"/>
      <c r="U92" s="1"/>
      <c r="V92" s="1"/>
      <c r="X92" s="1">
        <v>9</v>
      </c>
      <c r="Z92" s="1"/>
      <c r="AA92" s="1"/>
      <c r="AB92" s="1"/>
      <c r="AC92">
        <v>1</v>
      </c>
      <c r="AD92" s="1"/>
      <c r="AI92" t="str">
        <f t="shared" si="40"/>
        <v>New Canaan</v>
      </c>
      <c r="AJ92" t="s">
        <v>19</v>
      </c>
      <c r="AK92" s="9">
        <v>4</v>
      </c>
      <c r="AL92" s="7"/>
      <c r="AN92" s="98">
        <v>9</v>
      </c>
      <c r="AO92" s="100">
        <v>1</v>
      </c>
      <c r="AP92" s="100">
        <v>50</v>
      </c>
      <c r="AQ92" s="107">
        <v>50580</v>
      </c>
      <c r="AR92" s="107">
        <f t="shared" si="38"/>
        <v>9001</v>
      </c>
      <c r="AS92" t="s">
        <v>1726</v>
      </c>
      <c r="AT92" s="110">
        <f t="shared" si="39"/>
        <v>950580</v>
      </c>
      <c r="AW92">
        <v>22.48</v>
      </c>
      <c r="AX92">
        <v>0.35</v>
      </c>
      <c r="AY92">
        <v>22.13</v>
      </c>
      <c r="AZ92" s="2"/>
      <c r="BF92" s="118"/>
      <c r="BI92" s="118"/>
      <c r="BJ92" s="118"/>
    </row>
    <row r="93" spans="1:62" hidden="1" outlineLevel="1">
      <c r="A93" t="s">
        <v>907</v>
      </c>
      <c r="B93" s="9" t="s">
        <v>138</v>
      </c>
      <c r="C93" s="1">
        <f t="shared" si="27"/>
        <v>902</v>
      </c>
      <c r="D93" s="7">
        <f t="shared" si="28"/>
        <v>2</v>
      </c>
      <c r="E93" s="7">
        <f t="shared" si="29"/>
        <v>4</v>
      </c>
      <c r="F93" s="7">
        <f t="shared" si="30"/>
        <v>1</v>
      </c>
      <c r="G93" s="7">
        <f t="shared" si="26"/>
        <v>0</v>
      </c>
      <c r="H93" s="49">
        <f t="shared" si="31"/>
        <v>50</v>
      </c>
      <c r="I93" s="178">
        <f t="shared" si="32"/>
        <v>5.543237250554324E-2</v>
      </c>
      <c r="J93" s="8"/>
      <c r="K93" s="2">
        <f t="shared" si="33"/>
        <v>0.47117516629711753</v>
      </c>
      <c r="L93" s="2">
        <f t="shared" si="34"/>
        <v>0</v>
      </c>
      <c r="M93" s="2">
        <f t="shared" si="35"/>
        <v>0.52660753880266076</v>
      </c>
      <c r="N93" s="2">
        <f t="shared" si="36"/>
        <v>0</v>
      </c>
      <c r="O93" s="2">
        <f t="shared" si="37"/>
        <v>2.2172949002217113E-3</v>
      </c>
      <c r="P93" s="1">
        <v>425</v>
      </c>
      <c r="Q93" s="1"/>
      <c r="R93" s="1">
        <v>475</v>
      </c>
      <c r="S93" s="1"/>
      <c r="T93" s="1"/>
      <c r="U93" s="1"/>
      <c r="V93" s="1"/>
      <c r="X93" s="1">
        <v>0</v>
      </c>
      <c r="Z93" s="1"/>
      <c r="AA93" s="1"/>
      <c r="AB93" s="1"/>
      <c r="AC93">
        <v>2</v>
      </c>
      <c r="AD93" s="1"/>
      <c r="AI93" t="str">
        <f t="shared" si="40"/>
        <v>New Fairfield</v>
      </c>
      <c r="AJ93" t="s">
        <v>19</v>
      </c>
      <c r="AK93" s="9">
        <v>5</v>
      </c>
      <c r="AL93" s="7"/>
      <c r="AN93" s="98">
        <v>9</v>
      </c>
      <c r="AO93" s="100">
        <v>1</v>
      </c>
      <c r="AP93" s="100">
        <v>55</v>
      </c>
      <c r="AQ93" s="107">
        <v>50860</v>
      </c>
      <c r="AR93" s="107">
        <f t="shared" si="38"/>
        <v>9001</v>
      </c>
      <c r="AS93" t="s">
        <v>1726</v>
      </c>
      <c r="AT93" s="110">
        <f t="shared" si="39"/>
        <v>950860</v>
      </c>
      <c r="AW93">
        <v>25.06</v>
      </c>
      <c r="AX93">
        <v>4.59</v>
      </c>
      <c r="AY93">
        <v>20.46</v>
      </c>
      <c r="AZ93" s="2"/>
      <c r="BF93" s="118"/>
      <c r="BI93" s="118"/>
      <c r="BJ93" s="118"/>
    </row>
    <row r="94" spans="1:62" hidden="1" outlineLevel="1">
      <c r="A94" t="s">
        <v>340</v>
      </c>
      <c r="B94" s="9" t="s">
        <v>138</v>
      </c>
      <c r="C94" s="1">
        <f t="shared" si="27"/>
        <v>707</v>
      </c>
      <c r="D94" s="7">
        <f t="shared" si="28"/>
        <v>2</v>
      </c>
      <c r="E94" s="7">
        <f t="shared" si="29"/>
        <v>4</v>
      </c>
      <c r="F94" s="7">
        <f t="shared" si="30"/>
        <v>1</v>
      </c>
      <c r="G94" s="7">
        <f t="shared" si="26"/>
        <v>0</v>
      </c>
      <c r="H94" s="49">
        <f t="shared" si="31"/>
        <v>190</v>
      </c>
      <c r="I94" s="178">
        <f t="shared" si="32"/>
        <v>0.26874115983026875</v>
      </c>
      <c r="J94" s="8"/>
      <c r="K94" s="2">
        <f t="shared" si="33"/>
        <v>0.3536067892503536</v>
      </c>
      <c r="L94" s="2">
        <f t="shared" si="34"/>
        <v>0</v>
      </c>
      <c r="M94" s="2">
        <f t="shared" si="35"/>
        <v>0.6223479490806223</v>
      </c>
      <c r="N94" s="2">
        <f t="shared" si="36"/>
        <v>0</v>
      </c>
      <c r="O94" s="2">
        <f t="shared" si="37"/>
        <v>2.4045261669024098E-2</v>
      </c>
      <c r="P94" s="1">
        <v>250</v>
      </c>
      <c r="Q94" s="1"/>
      <c r="R94" s="1">
        <v>440</v>
      </c>
      <c r="S94" s="1"/>
      <c r="T94" s="1"/>
      <c r="U94" s="1"/>
      <c r="V94" s="1"/>
      <c r="X94" s="1">
        <v>17</v>
      </c>
      <c r="Z94" s="1"/>
      <c r="AA94" s="1"/>
      <c r="AB94" s="1"/>
      <c r="AC94">
        <v>0</v>
      </c>
      <c r="AD94" s="1"/>
      <c r="AI94" t="str">
        <f t="shared" si="40"/>
        <v>New Hartford</v>
      </c>
      <c r="AJ94" t="s">
        <v>1521</v>
      </c>
      <c r="AK94" s="9">
        <v>1</v>
      </c>
      <c r="AL94" s="7"/>
      <c r="AN94" s="98">
        <v>9</v>
      </c>
      <c r="AO94" s="100">
        <v>5</v>
      </c>
      <c r="AP94" s="100">
        <v>60</v>
      </c>
      <c r="AQ94" s="107">
        <v>51350</v>
      </c>
      <c r="AR94" s="107">
        <f t="shared" si="38"/>
        <v>9005</v>
      </c>
      <c r="AS94" t="s">
        <v>1726</v>
      </c>
      <c r="AT94" s="110">
        <f t="shared" si="39"/>
        <v>951350</v>
      </c>
      <c r="AW94">
        <v>38.14</v>
      </c>
      <c r="AX94">
        <v>1.1100000000000001</v>
      </c>
      <c r="AY94">
        <v>37.03</v>
      </c>
      <c r="AZ94" s="2"/>
      <c r="BF94" s="118"/>
      <c r="BI94" s="118"/>
      <c r="BJ94" s="118"/>
    </row>
    <row r="95" spans="1:62" hidden="1" outlineLevel="1">
      <c r="A95" t="s">
        <v>3213</v>
      </c>
      <c r="B95" s="9" t="s">
        <v>138</v>
      </c>
      <c r="C95" s="1">
        <f t="shared" si="27"/>
        <v>16935</v>
      </c>
      <c r="D95" s="7">
        <f t="shared" si="28"/>
        <v>1</v>
      </c>
      <c r="E95" s="7" t="e">
        <f t="shared" si="29"/>
        <v>#N/A</v>
      </c>
      <c r="F95" s="7">
        <f t="shared" si="30"/>
        <v>2</v>
      </c>
      <c r="G95" s="7">
        <f t="shared" si="26"/>
        <v>0</v>
      </c>
      <c r="H95" s="49">
        <f t="shared" si="31"/>
        <v>2648</v>
      </c>
      <c r="I95" s="178">
        <f t="shared" si="32"/>
        <v>0.1563625627398878</v>
      </c>
      <c r="J95" s="8"/>
      <c r="K95" s="2">
        <f t="shared" si="33"/>
        <v>0.57336876291703576</v>
      </c>
      <c r="L95" s="2">
        <f t="shared" si="34"/>
        <v>0</v>
      </c>
      <c r="M95" s="2">
        <f t="shared" si="35"/>
        <v>0.4170062001771479</v>
      </c>
      <c r="N95" s="2">
        <f t="shared" si="36"/>
        <v>0</v>
      </c>
      <c r="O95" s="2">
        <f t="shared" si="37"/>
        <v>9.6250369058163421E-3</v>
      </c>
      <c r="P95" s="1">
        <v>9710</v>
      </c>
      <c r="Q95" s="1"/>
      <c r="R95" s="1">
        <v>7062</v>
      </c>
      <c r="S95" s="1"/>
      <c r="T95" s="1"/>
      <c r="U95" s="1"/>
      <c r="V95" s="1"/>
      <c r="X95" s="1">
        <v>128</v>
      </c>
      <c r="Z95" s="1"/>
      <c r="AA95" s="1"/>
      <c r="AB95" s="1"/>
      <c r="AC95">
        <v>35</v>
      </c>
      <c r="AD95" s="1"/>
      <c r="AI95" t="str">
        <f t="shared" si="40"/>
        <v>New Haven</v>
      </c>
      <c r="AJ95" t="s">
        <v>3213</v>
      </c>
      <c r="AK95" s="9">
        <v>3</v>
      </c>
      <c r="AL95" s="7"/>
      <c r="AN95" s="98">
        <v>9</v>
      </c>
      <c r="AO95" s="100">
        <v>9</v>
      </c>
      <c r="AP95" s="100">
        <v>75</v>
      </c>
      <c r="AQ95" s="107">
        <v>52070</v>
      </c>
      <c r="AR95" s="107">
        <f t="shared" si="38"/>
        <v>9009</v>
      </c>
      <c r="AS95" t="s">
        <v>1726</v>
      </c>
      <c r="AT95" s="110">
        <f t="shared" si="39"/>
        <v>952070</v>
      </c>
      <c r="AW95">
        <v>20.25</v>
      </c>
      <c r="AX95">
        <v>1.4</v>
      </c>
      <c r="AY95">
        <v>18.850000000000001</v>
      </c>
      <c r="AZ95" s="2"/>
      <c r="BF95" s="118"/>
      <c r="BI95" s="118"/>
      <c r="BJ95" s="118"/>
    </row>
    <row r="96" spans="1:62" hidden="1" outlineLevel="1">
      <c r="A96" t="s">
        <v>2826</v>
      </c>
      <c r="B96" s="9" t="s">
        <v>138</v>
      </c>
      <c r="C96" s="1">
        <f t="shared" si="27"/>
        <v>2537</v>
      </c>
      <c r="D96" s="7">
        <f t="shared" si="28"/>
        <v>2</v>
      </c>
      <c r="E96" s="7" t="e">
        <f t="shared" si="29"/>
        <v>#N/A</v>
      </c>
      <c r="F96" s="7">
        <f t="shared" si="30"/>
        <v>1</v>
      </c>
      <c r="G96" s="7">
        <f t="shared" si="26"/>
        <v>0</v>
      </c>
      <c r="H96" s="49">
        <f t="shared" si="31"/>
        <v>187</v>
      </c>
      <c r="I96" s="178">
        <f t="shared" si="32"/>
        <v>7.3709105242412296E-2</v>
      </c>
      <c r="J96" s="8"/>
      <c r="K96" s="2">
        <f t="shared" si="33"/>
        <v>0.45565628695309418</v>
      </c>
      <c r="L96" s="2">
        <f t="shared" si="34"/>
        <v>0</v>
      </c>
      <c r="M96" s="2">
        <f t="shared" si="35"/>
        <v>0.52936539219550649</v>
      </c>
      <c r="N96" s="2">
        <f t="shared" si="36"/>
        <v>0</v>
      </c>
      <c r="O96" s="2">
        <f t="shared" si="37"/>
        <v>1.4978320851399274E-2</v>
      </c>
      <c r="P96" s="1">
        <v>1156</v>
      </c>
      <c r="Q96" s="1"/>
      <c r="R96" s="1">
        <v>1343</v>
      </c>
      <c r="S96" s="1"/>
      <c r="T96" s="1"/>
      <c r="U96" s="1"/>
      <c r="V96" s="1"/>
      <c r="X96" s="1">
        <v>28</v>
      </c>
      <c r="Z96" s="1"/>
      <c r="AA96" s="1"/>
      <c r="AB96" s="1"/>
      <c r="AC96">
        <v>10</v>
      </c>
      <c r="AD96" s="1"/>
      <c r="AI96" t="str">
        <f t="shared" si="40"/>
        <v>New London</v>
      </c>
      <c r="AJ96" t="s">
        <v>2826</v>
      </c>
      <c r="AK96" s="9">
        <v>2</v>
      </c>
      <c r="AL96" s="7"/>
      <c r="AN96" s="98">
        <v>9</v>
      </c>
      <c r="AO96" s="100">
        <v>11</v>
      </c>
      <c r="AP96" s="100">
        <v>60</v>
      </c>
      <c r="AQ96" s="107">
        <v>52350</v>
      </c>
      <c r="AR96" s="107">
        <f t="shared" si="38"/>
        <v>9011</v>
      </c>
      <c r="AS96" t="s">
        <v>1726</v>
      </c>
      <c r="AT96" s="110">
        <f t="shared" si="39"/>
        <v>952350</v>
      </c>
      <c r="AW96">
        <v>10.76</v>
      </c>
      <c r="AX96">
        <v>5.23</v>
      </c>
      <c r="AY96">
        <v>5.54</v>
      </c>
      <c r="AZ96" s="2"/>
      <c r="BF96" s="118"/>
      <c r="BI96" s="118"/>
      <c r="BJ96" s="118"/>
    </row>
    <row r="97" spans="1:62" hidden="1" outlineLevel="1">
      <c r="A97" t="s">
        <v>1811</v>
      </c>
      <c r="B97" s="9" t="s">
        <v>138</v>
      </c>
      <c r="C97" s="1">
        <f t="shared" si="27"/>
        <v>2105</v>
      </c>
      <c r="D97" s="7">
        <f t="shared" si="28"/>
        <v>2</v>
      </c>
      <c r="E97" s="7" t="e">
        <f t="shared" si="29"/>
        <v>#N/A</v>
      </c>
      <c r="F97" s="7">
        <f t="shared" si="30"/>
        <v>1</v>
      </c>
      <c r="G97" s="7">
        <f t="shared" si="26"/>
        <v>0</v>
      </c>
      <c r="H97" s="49">
        <f t="shared" si="31"/>
        <v>304</v>
      </c>
      <c r="I97" s="178">
        <f t="shared" si="32"/>
        <v>0.14441805225653206</v>
      </c>
      <c r="J97" s="8"/>
      <c r="K97" s="2">
        <f t="shared" si="33"/>
        <v>0.41900237529691209</v>
      </c>
      <c r="L97" s="2">
        <f t="shared" si="34"/>
        <v>0</v>
      </c>
      <c r="M97" s="2">
        <f t="shared" si="35"/>
        <v>0.56342042755344413</v>
      </c>
      <c r="N97" s="2">
        <f t="shared" si="36"/>
        <v>0</v>
      </c>
      <c r="O97" s="2">
        <f t="shared" si="37"/>
        <v>1.7577197149643786E-2</v>
      </c>
      <c r="P97" s="1">
        <v>882</v>
      </c>
      <c r="Q97" s="1"/>
      <c r="R97" s="1">
        <v>1186</v>
      </c>
      <c r="S97" s="1"/>
      <c r="T97" s="1"/>
      <c r="U97" s="1"/>
      <c r="V97" s="1"/>
      <c r="X97" s="1">
        <v>32</v>
      </c>
      <c r="Z97" s="1"/>
      <c r="AA97" s="1"/>
      <c r="AB97" s="1"/>
      <c r="AC97">
        <v>5</v>
      </c>
      <c r="AD97" s="1"/>
      <c r="AI97" t="str">
        <f t="shared" si="40"/>
        <v>New Milford</v>
      </c>
      <c r="AJ97" t="s">
        <v>1521</v>
      </c>
      <c r="AK97" s="9">
        <v>5</v>
      </c>
      <c r="AL97" s="7"/>
      <c r="AN97" s="98">
        <v>9</v>
      </c>
      <c r="AO97" s="100">
        <v>5</v>
      </c>
      <c r="AP97" s="100">
        <v>65</v>
      </c>
      <c r="AQ97" s="107">
        <v>52630</v>
      </c>
      <c r="AR97" s="107">
        <f t="shared" si="38"/>
        <v>9005</v>
      </c>
      <c r="AS97" t="s">
        <v>1726</v>
      </c>
      <c r="AT97" s="110">
        <f t="shared" si="39"/>
        <v>952630</v>
      </c>
      <c r="AW97">
        <v>63.7</v>
      </c>
      <c r="AX97">
        <v>2.11</v>
      </c>
      <c r="AY97">
        <v>61.59</v>
      </c>
      <c r="AZ97" s="2"/>
      <c r="BF97" s="118"/>
      <c r="BI97" s="118"/>
      <c r="BJ97" s="118"/>
    </row>
    <row r="98" spans="1:62" hidden="1" outlineLevel="1">
      <c r="A98" t="s">
        <v>964</v>
      </c>
      <c r="B98" s="9" t="s">
        <v>138</v>
      </c>
      <c r="C98" s="1">
        <f t="shared" si="27"/>
        <v>3363</v>
      </c>
      <c r="D98" s="7">
        <f t="shared" si="28"/>
        <v>2</v>
      </c>
      <c r="E98" s="7" t="e">
        <f t="shared" si="29"/>
        <v>#N/A</v>
      </c>
      <c r="F98" s="7">
        <f t="shared" si="30"/>
        <v>1</v>
      </c>
      <c r="G98" s="7">
        <f t="shared" si="26"/>
        <v>0</v>
      </c>
      <c r="H98" s="49">
        <f t="shared" si="31"/>
        <v>1</v>
      </c>
      <c r="I98" s="178">
        <f t="shared" si="32"/>
        <v>2.9735355337496281E-4</v>
      </c>
      <c r="J98" s="8"/>
      <c r="K98" s="2">
        <f t="shared" si="33"/>
        <v>0.48498364555456436</v>
      </c>
      <c r="L98" s="2">
        <f t="shared" si="34"/>
        <v>0</v>
      </c>
      <c r="M98" s="2">
        <f t="shared" si="35"/>
        <v>0.48528099910793931</v>
      </c>
      <c r="N98" s="2">
        <f t="shared" si="36"/>
        <v>0</v>
      </c>
      <c r="O98" s="2">
        <f t="shared" si="37"/>
        <v>2.9735355337496272E-2</v>
      </c>
      <c r="P98" s="1">
        <v>1631</v>
      </c>
      <c r="Q98" s="1"/>
      <c r="R98" s="1">
        <v>1632</v>
      </c>
      <c r="S98" s="1"/>
      <c r="T98" s="1"/>
      <c r="U98" s="1"/>
      <c r="V98" s="1"/>
      <c r="X98" s="1">
        <v>85</v>
      </c>
      <c r="Z98" s="1"/>
      <c r="AA98" s="1"/>
      <c r="AB98" s="1"/>
      <c r="AC98">
        <v>15</v>
      </c>
      <c r="AD98" s="1"/>
      <c r="AI98" t="str">
        <f t="shared" si="40"/>
        <v>Newington</v>
      </c>
      <c r="AJ98" t="s">
        <v>1580</v>
      </c>
      <c r="AK98" s="9">
        <v>1</v>
      </c>
      <c r="AL98" s="7"/>
      <c r="AN98" s="98">
        <v>9</v>
      </c>
      <c r="AO98" s="100">
        <v>3</v>
      </c>
      <c r="AP98" s="100">
        <v>95</v>
      </c>
      <c r="AQ98" s="107">
        <v>52140</v>
      </c>
      <c r="AR98" s="107">
        <f t="shared" si="38"/>
        <v>9003</v>
      </c>
      <c r="AS98" t="s">
        <v>1726</v>
      </c>
      <c r="AT98" s="110">
        <f t="shared" si="39"/>
        <v>952140</v>
      </c>
      <c r="AW98">
        <v>13.18</v>
      </c>
      <c r="AX98">
        <v>0</v>
      </c>
      <c r="AY98">
        <v>13.18</v>
      </c>
      <c r="AZ98" s="2"/>
      <c r="BF98" s="118"/>
      <c r="BI98" s="118"/>
      <c r="BJ98" s="118"/>
    </row>
    <row r="99" spans="1:62" hidden="1" outlineLevel="1">
      <c r="A99" t="s">
        <v>1812</v>
      </c>
      <c r="B99" s="9" t="s">
        <v>138</v>
      </c>
      <c r="C99" s="1">
        <f t="shared" ref="C99:C130" si="41">SUM(P99:AG99)</f>
        <v>2584</v>
      </c>
      <c r="D99" s="7">
        <f t="shared" ref="D99:D130" si="42">RANK(P99,(P99:AG99))</f>
        <v>1</v>
      </c>
      <c r="E99" s="7" t="e">
        <f t="shared" ref="E99:E130" si="43">RANK(Q99,(P99:AG99))</f>
        <v>#N/A</v>
      </c>
      <c r="F99" s="7">
        <f t="shared" ref="F99:F130" si="44">IF(R99&gt;0,RANK(R99,(P99:AG99)),0)</f>
        <v>2</v>
      </c>
      <c r="G99" s="7">
        <f t="shared" si="26"/>
        <v>0</v>
      </c>
      <c r="H99" s="49">
        <f t="shared" ref="H99:H130" si="45">MAX(P99:T99)-LARGE(P99:T99,2)</f>
        <v>185</v>
      </c>
      <c r="I99" s="178">
        <f t="shared" ref="I99:I130" si="46">H99/C99</f>
        <v>7.1594427244582037E-2</v>
      </c>
      <c r="J99" s="8"/>
      <c r="K99" s="2">
        <f t="shared" ref="K99:K130" si="47">IF(C99=0,"-",P99/C99)</f>
        <v>0.5274767801857585</v>
      </c>
      <c r="L99" s="2">
        <f t="shared" ref="L99:L130" si="48">IF(C99=0,"-",Q99/C99)</f>
        <v>0</v>
      </c>
      <c r="M99" s="2">
        <f t="shared" ref="M99:M130" si="49">IF(C99=0,"-",R99/C99)</f>
        <v>0.45588235294117646</v>
      </c>
      <c r="N99" s="2">
        <f t="shared" si="36"/>
        <v>0</v>
      </c>
      <c r="O99" s="2">
        <f t="shared" si="37"/>
        <v>1.6640866873065041E-2</v>
      </c>
      <c r="P99" s="1">
        <v>1363</v>
      </c>
      <c r="Q99" s="1"/>
      <c r="R99" s="1">
        <v>1178</v>
      </c>
      <c r="S99" s="1"/>
      <c r="T99" s="1"/>
      <c r="U99" s="1"/>
      <c r="V99" s="1"/>
      <c r="X99" s="1">
        <v>35</v>
      </c>
      <c r="Z99" s="1"/>
      <c r="AA99" s="1"/>
      <c r="AB99" s="1"/>
      <c r="AC99">
        <v>8</v>
      </c>
      <c r="AD99" s="1"/>
      <c r="AI99" t="str">
        <f t="shared" si="40"/>
        <v>Newtown</v>
      </c>
      <c r="AJ99" t="s">
        <v>19</v>
      </c>
      <c r="AK99" s="9">
        <v>5</v>
      </c>
      <c r="AL99" s="7"/>
      <c r="AN99" s="98">
        <v>9</v>
      </c>
      <c r="AO99" s="100">
        <v>1</v>
      </c>
      <c r="AP99" s="100">
        <v>60</v>
      </c>
      <c r="AQ99" s="107">
        <v>52980</v>
      </c>
      <c r="AR99" s="107">
        <f t="shared" ref="AR99:AR130" si="50">AN99*1000+AO99</f>
        <v>9001</v>
      </c>
      <c r="AS99" t="s">
        <v>1726</v>
      </c>
      <c r="AT99" s="110">
        <f t="shared" ref="AT99:AT130" si="51">AN99*100000+AQ99</f>
        <v>952980</v>
      </c>
      <c r="AW99">
        <v>59.07</v>
      </c>
      <c r="AX99">
        <v>1.31</v>
      </c>
      <c r="AY99">
        <v>57.76</v>
      </c>
      <c r="AZ99" s="2"/>
      <c r="BF99" s="118"/>
      <c r="BI99" s="118"/>
      <c r="BJ99" s="118"/>
    </row>
    <row r="100" spans="1:62" hidden="1" outlineLevel="1">
      <c r="A100" t="s">
        <v>502</v>
      </c>
      <c r="B100" s="9" t="s">
        <v>138</v>
      </c>
      <c r="C100" s="1">
        <f t="shared" si="41"/>
        <v>273</v>
      </c>
      <c r="D100" s="7">
        <f t="shared" si="42"/>
        <v>2</v>
      </c>
      <c r="E100" s="7">
        <f t="shared" si="43"/>
        <v>4</v>
      </c>
      <c r="F100" s="7">
        <f t="shared" si="44"/>
        <v>1</v>
      </c>
      <c r="G100" s="7">
        <f t="shared" si="26"/>
        <v>0</v>
      </c>
      <c r="H100" s="49">
        <f t="shared" si="45"/>
        <v>12</v>
      </c>
      <c r="I100" s="178">
        <f t="shared" si="46"/>
        <v>4.3956043956043959E-2</v>
      </c>
      <c r="J100" s="8"/>
      <c r="K100" s="2">
        <f t="shared" si="47"/>
        <v>0.47252747252747251</v>
      </c>
      <c r="L100" s="2">
        <f t="shared" si="48"/>
        <v>0</v>
      </c>
      <c r="M100" s="2">
        <f t="shared" si="49"/>
        <v>0.51648351648351654</v>
      </c>
      <c r="N100" s="2">
        <f t="shared" si="36"/>
        <v>0</v>
      </c>
      <c r="O100" s="2">
        <f t="shared" si="37"/>
        <v>1.098901098901095E-2</v>
      </c>
      <c r="P100" s="1">
        <v>129</v>
      </c>
      <c r="Q100" s="1"/>
      <c r="R100" s="1">
        <v>141</v>
      </c>
      <c r="S100" s="1"/>
      <c r="T100" s="1"/>
      <c r="U100" s="1"/>
      <c r="V100" s="1"/>
      <c r="X100" s="1">
        <v>3</v>
      </c>
      <c r="Z100" s="1"/>
      <c r="AA100" s="1"/>
      <c r="AB100" s="1"/>
      <c r="AC100">
        <v>0</v>
      </c>
      <c r="AD100" s="1"/>
      <c r="AI100" t="str">
        <f t="shared" si="40"/>
        <v>Norfolk</v>
      </c>
      <c r="AJ100" t="s">
        <v>1521</v>
      </c>
      <c r="AK100" s="9">
        <v>5</v>
      </c>
      <c r="AL100" s="7"/>
      <c r="AN100" s="98">
        <v>9</v>
      </c>
      <c r="AO100" s="100">
        <v>5</v>
      </c>
      <c r="AP100" s="100">
        <v>70</v>
      </c>
      <c r="AQ100" s="107">
        <v>53470</v>
      </c>
      <c r="AR100" s="107">
        <f t="shared" si="50"/>
        <v>9005</v>
      </c>
      <c r="AS100" t="s">
        <v>1726</v>
      </c>
      <c r="AT100" s="110">
        <f t="shared" si="51"/>
        <v>953470</v>
      </c>
      <c r="AW100">
        <v>46.41</v>
      </c>
      <c r="AX100">
        <v>1.1000000000000001</v>
      </c>
      <c r="AY100">
        <v>45.31</v>
      </c>
      <c r="AZ100" s="2"/>
      <c r="BF100" s="118"/>
      <c r="BI100" s="118"/>
      <c r="BJ100" s="118"/>
    </row>
    <row r="101" spans="1:62" hidden="1" outlineLevel="1">
      <c r="A101" t="s">
        <v>488</v>
      </c>
      <c r="B101" s="9" t="s">
        <v>138</v>
      </c>
      <c r="C101" s="1">
        <f t="shared" si="41"/>
        <v>1005</v>
      </c>
      <c r="D101" s="7">
        <f t="shared" si="42"/>
        <v>1</v>
      </c>
      <c r="E101" s="7" t="e">
        <f t="shared" si="43"/>
        <v>#N/A</v>
      </c>
      <c r="F101" s="7">
        <f t="shared" si="44"/>
        <v>2</v>
      </c>
      <c r="G101" s="7">
        <f t="shared" si="26"/>
        <v>0</v>
      </c>
      <c r="H101" s="49">
        <f t="shared" si="45"/>
        <v>8</v>
      </c>
      <c r="I101" s="178">
        <f t="shared" si="46"/>
        <v>7.9601990049751239E-3</v>
      </c>
      <c r="J101" s="8"/>
      <c r="K101" s="2">
        <f t="shared" si="47"/>
        <v>0.49353233830845772</v>
      </c>
      <c r="L101" s="2">
        <f t="shared" si="48"/>
        <v>0</v>
      </c>
      <c r="M101" s="2">
        <f t="shared" si="49"/>
        <v>0.48557213930348259</v>
      </c>
      <c r="N101" s="2">
        <f t="shared" si="36"/>
        <v>0</v>
      </c>
      <c r="O101" s="2">
        <f t="shared" si="37"/>
        <v>2.089552238805964E-2</v>
      </c>
      <c r="P101" s="1">
        <v>496</v>
      </c>
      <c r="Q101" s="1"/>
      <c r="R101" s="1">
        <v>488</v>
      </c>
      <c r="S101" s="1"/>
      <c r="T101" s="1"/>
      <c r="U101" s="1"/>
      <c r="V101" s="1"/>
      <c r="X101" s="1">
        <v>18</v>
      </c>
      <c r="Z101" s="1"/>
      <c r="AA101" s="1"/>
      <c r="AB101" s="1"/>
      <c r="AC101">
        <v>3</v>
      </c>
      <c r="AD101" s="1"/>
      <c r="AI101" t="str">
        <f t="shared" si="40"/>
        <v>North Branford</v>
      </c>
      <c r="AJ101" t="s">
        <v>3213</v>
      </c>
      <c r="AK101" s="9">
        <v>3</v>
      </c>
      <c r="AL101" s="7"/>
      <c r="AN101" s="98">
        <v>9</v>
      </c>
      <c r="AO101" s="100">
        <v>9</v>
      </c>
      <c r="AP101" s="100">
        <v>80</v>
      </c>
      <c r="AQ101" s="107">
        <v>53890</v>
      </c>
      <c r="AR101" s="107">
        <f t="shared" si="50"/>
        <v>9009</v>
      </c>
      <c r="AS101" t="s">
        <v>1726</v>
      </c>
      <c r="AT101" s="110">
        <f t="shared" si="51"/>
        <v>953890</v>
      </c>
      <c r="AW101">
        <v>26.65</v>
      </c>
      <c r="AX101">
        <v>1.73</v>
      </c>
      <c r="AY101">
        <v>24.92</v>
      </c>
      <c r="AZ101" s="2"/>
      <c r="BF101" s="118"/>
      <c r="BI101" s="118"/>
      <c r="BJ101" s="118"/>
    </row>
    <row r="102" spans="1:62" hidden="1" outlineLevel="1">
      <c r="A102" t="s">
        <v>402</v>
      </c>
      <c r="B102" s="9" t="s">
        <v>138</v>
      </c>
      <c r="C102" s="1">
        <f t="shared" si="41"/>
        <v>287</v>
      </c>
      <c r="D102" s="7">
        <f t="shared" si="42"/>
        <v>2</v>
      </c>
      <c r="E102" s="7" t="e">
        <f t="shared" si="43"/>
        <v>#N/A</v>
      </c>
      <c r="F102" s="7">
        <f t="shared" si="44"/>
        <v>1</v>
      </c>
      <c r="G102" s="7">
        <f t="shared" si="26"/>
        <v>0</v>
      </c>
      <c r="H102" s="49">
        <f t="shared" si="45"/>
        <v>89</v>
      </c>
      <c r="I102" s="178">
        <f t="shared" si="46"/>
        <v>0.31010452961672474</v>
      </c>
      <c r="J102" s="8"/>
      <c r="K102" s="2">
        <f t="shared" si="47"/>
        <v>0.33797909407665505</v>
      </c>
      <c r="L102" s="2">
        <f t="shared" si="48"/>
        <v>0</v>
      </c>
      <c r="M102" s="2">
        <f t="shared" si="49"/>
        <v>0.6480836236933798</v>
      </c>
      <c r="N102" s="2">
        <f t="shared" si="36"/>
        <v>0</v>
      </c>
      <c r="O102" s="2">
        <f t="shared" si="37"/>
        <v>1.3937282229965153E-2</v>
      </c>
      <c r="P102" s="1">
        <v>97</v>
      </c>
      <c r="Q102" s="1"/>
      <c r="R102" s="1">
        <v>186</v>
      </c>
      <c r="S102" s="1"/>
      <c r="T102" s="1"/>
      <c r="U102" s="1"/>
      <c r="V102" s="1"/>
      <c r="X102" s="1">
        <v>3</v>
      </c>
      <c r="Z102" s="1"/>
      <c r="AA102" s="1"/>
      <c r="AB102" s="1"/>
      <c r="AC102">
        <v>1</v>
      </c>
      <c r="AD102" s="1"/>
      <c r="AI102" t="str">
        <f t="shared" si="40"/>
        <v>North Canaan</v>
      </c>
      <c r="AJ102" t="s">
        <v>1521</v>
      </c>
      <c r="AK102" s="9">
        <v>5</v>
      </c>
      <c r="AL102" s="7"/>
      <c r="AN102" s="98">
        <v>9</v>
      </c>
      <c r="AO102" s="100">
        <v>5</v>
      </c>
      <c r="AP102" s="100">
        <v>75</v>
      </c>
      <c r="AQ102" s="107">
        <v>54030</v>
      </c>
      <c r="AR102" s="107">
        <f t="shared" si="50"/>
        <v>9005</v>
      </c>
      <c r="AS102" t="s">
        <v>1726</v>
      </c>
      <c r="AT102" s="110">
        <f t="shared" si="51"/>
        <v>954030</v>
      </c>
      <c r="AW102">
        <v>19.46</v>
      </c>
      <c r="AX102">
        <v>0.01</v>
      </c>
      <c r="AY102">
        <v>19.45</v>
      </c>
      <c r="AZ102" s="2"/>
      <c r="BF102" s="118"/>
      <c r="BI102" s="118"/>
      <c r="BJ102" s="118"/>
    </row>
    <row r="103" spans="1:62" hidden="1" outlineLevel="1">
      <c r="A103" t="s">
        <v>2074</v>
      </c>
      <c r="B103" s="9" t="s">
        <v>138</v>
      </c>
      <c r="C103" s="1">
        <f t="shared" si="41"/>
        <v>2112</v>
      </c>
      <c r="D103" s="7">
        <f t="shared" si="42"/>
        <v>1</v>
      </c>
      <c r="E103" s="7" t="e">
        <f t="shared" si="43"/>
        <v>#N/A</v>
      </c>
      <c r="F103" s="7">
        <f t="shared" si="44"/>
        <v>2</v>
      </c>
      <c r="G103" s="7">
        <f t="shared" si="26"/>
        <v>0</v>
      </c>
      <c r="H103" s="49">
        <f t="shared" si="45"/>
        <v>77</v>
      </c>
      <c r="I103" s="178">
        <f t="shared" si="46"/>
        <v>3.6458333333333336E-2</v>
      </c>
      <c r="J103" s="8"/>
      <c r="K103" s="2">
        <f t="shared" si="47"/>
        <v>0.51136363636363635</v>
      </c>
      <c r="L103" s="2">
        <f t="shared" si="48"/>
        <v>0</v>
      </c>
      <c r="M103" s="2">
        <f t="shared" si="49"/>
        <v>0.47490530303030304</v>
      </c>
      <c r="N103" s="2">
        <f t="shared" si="36"/>
        <v>0</v>
      </c>
      <c r="O103" s="2">
        <f t="shared" si="37"/>
        <v>1.3731060606060608E-2</v>
      </c>
      <c r="P103" s="1">
        <v>1080</v>
      </c>
      <c r="Q103" s="1"/>
      <c r="R103" s="1">
        <v>1003</v>
      </c>
      <c r="S103" s="1"/>
      <c r="T103" s="1"/>
      <c r="U103" s="1"/>
      <c r="V103" s="1"/>
      <c r="X103" s="1">
        <v>27</v>
      </c>
      <c r="Z103" s="1"/>
      <c r="AA103" s="1"/>
      <c r="AB103" s="1"/>
      <c r="AC103">
        <v>2</v>
      </c>
      <c r="AD103" s="1"/>
      <c r="AI103" t="str">
        <f t="shared" si="40"/>
        <v>North Haven</v>
      </c>
      <c r="AJ103" t="s">
        <v>3213</v>
      </c>
      <c r="AK103" s="9">
        <v>3</v>
      </c>
      <c r="AL103" s="7"/>
      <c r="AN103" s="98">
        <v>9</v>
      </c>
      <c r="AO103" s="100">
        <v>9</v>
      </c>
      <c r="AP103" s="100">
        <v>85</v>
      </c>
      <c r="AQ103" s="107">
        <v>54870</v>
      </c>
      <c r="AR103" s="107">
        <f t="shared" si="50"/>
        <v>9009</v>
      </c>
      <c r="AS103" t="s">
        <v>1726</v>
      </c>
      <c r="AT103" s="110">
        <f t="shared" si="51"/>
        <v>954870</v>
      </c>
      <c r="AW103">
        <v>21.09</v>
      </c>
      <c r="AX103">
        <v>0.32</v>
      </c>
      <c r="AY103">
        <v>20.77</v>
      </c>
      <c r="AZ103" s="2"/>
      <c r="BF103" s="118"/>
      <c r="BI103" s="118"/>
      <c r="BJ103" s="118"/>
    </row>
    <row r="104" spans="1:62" hidden="1" outlineLevel="1">
      <c r="A104" t="s">
        <v>812</v>
      </c>
      <c r="B104" s="9" t="s">
        <v>138</v>
      </c>
      <c r="C104" s="1">
        <f t="shared" si="41"/>
        <v>483</v>
      </c>
      <c r="D104" s="7">
        <f t="shared" si="42"/>
        <v>2</v>
      </c>
      <c r="E104" s="7">
        <f t="shared" si="43"/>
        <v>4</v>
      </c>
      <c r="F104" s="7">
        <f t="shared" si="44"/>
        <v>1</v>
      </c>
      <c r="G104" s="7">
        <f t="shared" si="26"/>
        <v>0</v>
      </c>
      <c r="H104" s="49">
        <f t="shared" si="45"/>
        <v>75</v>
      </c>
      <c r="I104" s="178">
        <f t="shared" si="46"/>
        <v>0.15527950310559005</v>
      </c>
      <c r="J104" s="8"/>
      <c r="K104" s="2">
        <f t="shared" si="47"/>
        <v>0.41614906832298137</v>
      </c>
      <c r="L104" s="2">
        <f t="shared" si="48"/>
        <v>0</v>
      </c>
      <c r="M104" s="2">
        <f t="shared" si="49"/>
        <v>0.5714285714285714</v>
      </c>
      <c r="N104" s="2">
        <f t="shared" si="36"/>
        <v>0</v>
      </c>
      <c r="O104" s="2">
        <f t="shared" si="37"/>
        <v>1.2422360248447228E-2</v>
      </c>
      <c r="P104" s="1">
        <v>201</v>
      </c>
      <c r="Q104" s="1"/>
      <c r="R104" s="1">
        <v>276</v>
      </c>
      <c r="S104" s="1"/>
      <c r="T104" s="1"/>
      <c r="U104" s="1"/>
      <c r="V104" s="1"/>
      <c r="X104" s="1">
        <v>6</v>
      </c>
      <c r="Z104" s="1"/>
      <c r="AA104" s="1"/>
      <c r="AB104" s="1"/>
      <c r="AC104">
        <v>0</v>
      </c>
      <c r="AD104" s="1"/>
      <c r="AI104" t="str">
        <f t="shared" si="40"/>
        <v>North Stonington</v>
      </c>
      <c r="AJ104" t="s">
        <v>2826</v>
      </c>
      <c r="AK104" s="9">
        <v>2</v>
      </c>
      <c r="AL104" s="7"/>
      <c r="AN104" s="98">
        <v>9</v>
      </c>
      <c r="AO104" s="100">
        <v>11</v>
      </c>
      <c r="AP104" s="100">
        <v>65</v>
      </c>
      <c r="AQ104" s="107">
        <v>55500</v>
      </c>
      <c r="AR104" s="107">
        <f t="shared" si="50"/>
        <v>9011</v>
      </c>
      <c r="AS104" t="s">
        <v>1726</v>
      </c>
      <c r="AT104" s="110">
        <f t="shared" si="51"/>
        <v>955500</v>
      </c>
      <c r="AW104">
        <v>54.97</v>
      </c>
      <c r="AX104">
        <v>0.66</v>
      </c>
      <c r="AY104">
        <v>54.31</v>
      </c>
      <c r="AZ104" s="2"/>
      <c r="BF104" s="118"/>
      <c r="BI104" s="118"/>
      <c r="BJ104" s="118"/>
    </row>
    <row r="105" spans="1:62" hidden="1" outlineLevel="1">
      <c r="A105" t="s">
        <v>813</v>
      </c>
      <c r="B105" s="9" t="s">
        <v>138</v>
      </c>
      <c r="C105" s="1">
        <f t="shared" si="41"/>
        <v>7518</v>
      </c>
      <c r="D105" s="7">
        <f t="shared" si="42"/>
        <v>1</v>
      </c>
      <c r="E105" s="7" t="e">
        <f t="shared" si="43"/>
        <v>#N/A</v>
      </c>
      <c r="F105" s="7">
        <f t="shared" si="44"/>
        <v>2</v>
      </c>
      <c r="G105" s="7">
        <f t="shared" si="26"/>
        <v>0</v>
      </c>
      <c r="H105" s="49">
        <f t="shared" si="45"/>
        <v>1469</v>
      </c>
      <c r="I105" s="178">
        <f t="shared" si="46"/>
        <v>0.19539771215748869</v>
      </c>
      <c r="J105" s="8"/>
      <c r="K105" s="2">
        <f t="shared" si="47"/>
        <v>0.592976855546688</v>
      </c>
      <c r="L105" s="2">
        <f t="shared" si="48"/>
        <v>0</v>
      </c>
      <c r="M105" s="2">
        <f t="shared" si="49"/>
        <v>0.39757914338919925</v>
      </c>
      <c r="N105" s="2">
        <f t="shared" si="36"/>
        <v>0</v>
      </c>
      <c r="O105" s="2">
        <f t="shared" si="37"/>
        <v>9.4440010641127503E-3</v>
      </c>
      <c r="P105" s="1">
        <v>4458</v>
      </c>
      <c r="Q105" s="1"/>
      <c r="R105" s="1">
        <v>2989</v>
      </c>
      <c r="S105" s="1"/>
      <c r="T105" s="1"/>
      <c r="U105" s="1"/>
      <c r="V105" s="1"/>
      <c r="X105" s="1">
        <v>60</v>
      </c>
      <c r="Z105" s="1"/>
      <c r="AA105" s="1"/>
      <c r="AB105" s="1"/>
      <c r="AC105">
        <v>11</v>
      </c>
      <c r="AD105" s="1"/>
      <c r="AI105" t="str">
        <f t="shared" si="40"/>
        <v>Norwalk</v>
      </c>
      <c r="AJ105" t="s">
        <v>19</v>
      </c>
      <c r="AK105" s="9">
        <v>4</v>
      </c>
      <c r="AL105" s="7"/>
      <c r="AN105" s="98">
        <v>9</v>
      </c>
      <c r="AO105" s="100">
        <v>1</v>
      </c>
      <c r="AP105" s="100">
        <v>65</v>
      </c>
      <c r="AQ105" s="107">
        <v>56060</v>
      </c>
      <c r="AR105" s="107">
        <f t="shared" si="50"/>
        <v>9001</v>
      </c>
      <c r="AS105" t="s">
        <v>1726</v>
      </c>
      <c r="AT105" s="110">
        <f t="shared" si="51"/>
        <v>956060</v>
      </c>
      <c r="AW105">
        <v>36.33</v>
      </c>
      <c r="AX105">
        <v>13.53</v>
      </c>
      <c r="AY105">
        <v>22.81</v>
      </c>
      <c r="AZ105" s="2"/>
      <c r="BF105" s="118"/>
      <c r="BI105" s="118"/>
      <c r="BJ105" s="118"/>
    </row>
    <row r="106" spans="1:62" hidden="1" outlineLevel="1">
      <c r="A106" t="s">
        <v>1651</v>
      </c>
      <c r="B106" s="9" t="s">
        <v>138</v>
      </c>
      <c r="C106" s="1">
        <f t="shared" si="41"/>
        <v>2902</v>
      </c>
      <c r="D106" s="7">
        <f t="shared" si="42"/>
        <v>2</v>
      </c>
      <c r="E106" s="7" t="e">
        <f t="shared" si="43"/>
        <v>#N/A</v>
      </c>
      <c r="F106" s="7">
        <f t="shared" si="44"/>
        <v>1</v>
      </c>
      <c r="G106" s="7">
        <f t="shared" si="26"/>
        <v>0</v>
      </c>
      <c r="H106" s="49">
        <f t="shared" si="45"/>
        <v>368</v>
      </c>
      <c r="I106" s="178">
        <f t="shared" si="46"/>
        <v>0.12680909717436251</v>
      </c>
      <c r="J106" s="8"/>
      <c r="K106" s="2">
        <f t="shared" si="47"/>
        <v>0.42660234321157819</v>
      </c>
      <c r="L106" s="2">
        <f t="shared" si="48"/>
        <v>0</v>
      </c>
      <c r="M106" s="2">
        <f t="shared" si="49"/>
        <v>0.5534114403859407</v>
      </c>
      <c r="N106" s="2">
        <f t="shared" si="36"/>
        <v>0</v>
      </c>
      <c r="O106" s="2">
        <f t="shared" si="37"/>
        <v>1.9986216402481105E-2</v>
      </c>
      <c r="P106" s="1">
        <v>1238</v>
      </c>
      <c r="Q106" s="1"/>
      <c r="R106" s="1">
        <v>1606</v>
      </c>
      <c r="S106" s="1"/>
      <c r="T106" s="1"/>
      <c r="U106" s="1"/>
      <c r="V106" s="1"/>
      <c r="X106" s="1">
        <v>47</v>
      </c>
      <c r="Z106" s="1"/>
      <c r="AA106" s="1"/>
      <c r="AB106" s="1"/>
      <c r="AC106">
        <v>11</v>
      </c>
      <c r="AD106" s="1"/>
      <c r="AI106" t="str">
        <f t="shared" si="40"/>
        <v>Norwich</v>
      </c>
      <c r="AJ106" t="s">
        <v>2826</v>
      </c>
      <c r="AK106" s="9">
        <v>2</v>
      </c>
      <c r="AL106" s="7"/>
      <c r="AN106" s="98">
        <v>9</v>
      </c>
      <c r="AO106" s="100">
        <v>11</v>
      </c>
      <c r="AP106" s="100">
        <v>70</v>
      </c>
      <c r="AQ106" s="107">
        <v>56270</v>
      </c>
      <c r="AR106" s="107">
        <f t="shared" si="50"/>
        <v>9011</v>
      </c>
      <c r="AS106" t="s">
        <v>1726</v>
      </c>
      <c r="AT106" s="110">
        <f t="shared" si="51"/>
        <v>956270</v>
      </c>
      <c r="AW106">
        <v>29.48</v>
      </c>
      <c r="AX106">
        <v>1.1399999999999999</v>
      </c>
      <c r="AY106">
        <v>28.33</v>
      </c>
      <c r="AZ106" s="2"/>
      <c r="BF106" s="118"/>
      <c r="BI106" s="118"/>
      <c r="BJ106" s="118"/>
    </row>
    <row r="107" spans="1:62" hidden="1" outlineLevel="1">
      <c r="A107" t="s">
        <v>1417</v>
      </c>
      <c r="B107" s="9" t="s">
        <v>138</v>
      </c>
      <c r="C107" s="1">
        <f t="shared" si="41"/>
        <v>924</v>
      </c>
      <c r="D107" s="7">
        <f t="shared" si="42"/>
        <v>1</v>
      </c>
      <c r="E107" s="7">
        <f t="shared" si="43"/>
        <v>4</v>
      </c>
      <c r="F107" s="7">
        <f t="shared" si="44"/>
        <v>2</v>
      </c>
      <c r="G107" s="7">
        <f t="shared" si="26"/>
        <v>0</v>
      </c>
      <c r="H107" s="49">
        <f t="shared" si="45"/>
        <v>42</v>
      </c>
      <c r="I107" s="178">
        <f t="shared" si="46"/>
        <v>4.5454545454545456E-2</v>
      </c>
      <c r="J107" s="8"/>
      <c r="K107" s="2">
        <f t="shared" si="47"/>
        <v>0.51515151515151514</v>
      </c>
      <c r="L107" s="2">
        <f t="shared" si="48"/>
        <v>0</v>
      </c>
      <c r="M107" s="2">
        <f t="shared" si="49"/>
        <v>0.46969696969696972</v>
      </c>
      <c r="N107" s="2">
        <f t="shared" si="36"/>
        <v>0</v>
      </c>
      <c r="O107" s="2">
        <f t="shared" si="37"/>
        <v>1.5151515151515138E-2</v>
      </c>
      <c r="P107" s="1">
        <v>476</v>
      </c>
      <c r="Q107" s="1"/>
      <c r="R107" s="1">
        <v>434</v>
      </c>
      <c r="S107" s="1"/>
      <c r="T107" s="1"/>
      <c r="U107" s="1"/>
      <c r="V107" s="1"/>
      <c r="X107" s="1">
        <v>14</v>
      </c>
      <c r="Z107" s="1"/>
      <c r="AA107" s="1"/>
      <c r="AB107" s="1"/>
      <c r="AC107">
        <v>0</v>
      </c>
      <c r="AD107" s="1"/>
      <c r="AI107" t="str">
        <f t="shared" si="40"/>
        <v>Old Lyme</v>
      </c>
      <c r="AJ107" t="s">
        <v>2826</v>
      </c>
      <c r="AK107" s="9">
        <v>2</v>
      </c>
      <c r="AL107" s="7"/>
      <c r="AN107" s="98">
        <v>9</v>
      </c>
      <c r="AO107" s="100">
        <v>11</v>
      </c>
      <c r="AP107" s="100">
        <v>75</v>
      </c>
      <c r="AQ107" s="107">
        <v>57040</v>
      </c>
      <c r="AR107" s="107">
        <f t="shared" si="50"/>
        <v>9011</v>
      </c>
      <c r="AS107" t="s">
        <v>1726</v>
      </c>
      <c r="AT107" s="110">
        <f t="shared" si="51"/>
        <v>957040</v>
      </c>
      <c r="AW107">
        <v>28.82</v>
      </c>
      <c r="AX107">
        <v>5.72</v>
      </c>
      <c r="AY107">
        <v>23.1</v>
      </c>
      <c r="AZ107" s="2"/>
      <c r="BF107" s="118"/>
      <c r="BI107" s="118"/>
      <c r="BJ107" s="118"/>
    </row>
    <row r="108" spans="1:62" hidden="1" outlineLevel="1">
      <c r="A108" t="s">
        <v>605</v>
      </c>
      <c r="B108" s="9" t="s">
        <v>138</v>
      </c>
      <c r="C108" s="1">
        <f t="shared" si="41"/>
        <v>1231</v>
      </c>
      <c r="D108" s="7">
        <f t="shared" si="42"/>
        <v>1</v>
      </c>
      <c r="E108" s="7" t="e">
        <f t="shared" si="43"/>
        <v>#N/A</v>
      </c>
      <c r="F108" s="7">
        <f t="shared" si="44"/>
        <v>2</v>
      </c>
      <c r="G108" s="7">
        <f t="shared" si="26"/>
        <v>0</v>
      </c>
      <c r="H108" s="49">
        <f t="shared" si="45"/>
        <v>99</v>
      </c>
      <c r="I108" s="178">
        <f t="shared" si="46"/>
        <v>8.0422420796100735E-2</v>
      </c>
      <c r="J108" s="8"/>
      <c r="K108" s="2">
        <f t="shared" si="47"/>
        <v>0.53614947197400487</v>
      </c>
      <c r="L108" s="2">
        <f t="shared" si="48"/>
        <v>0</v>
      </c>
      <c r="M108" s="2">
        <f t="shared" si="49"/>
        <v>0.45572705117790413</v>
      </c>
      <c r="N108" s="2">
        <f t="shared" si="36"/>
        <v>0</v>
      </c>
      <c r="O108" s="2">
        <f t="shared" si="37"/>
        <v>8.1234768480910047E-3</v>
      </c>
      <c r="P108" s="1">
        <v>660</v>
      </c>
      <c r="Q108" s="1"/>
      <c r="R108" s="1">
        <v>561</v>
      </c>
      <c r="S108" s="1"/>
      <c r="T108" s="1"/>
      <c r="U108" s="1"/>
      <c r="V108" s="1"/>
      <c r="X108" s="1">
        <v>8</v>
      </c>
      <c r="Z108" s="1"/>
      <c r="AA108" s="1"/>
      <c r="AB108" s="1"/>
      <c r="AC108">
        <v>2</v>
      </c>
      <c r="AD108" s="1"/>
      <c r="AI108" t="str">
        <f t="shared" si="40"/>
        <v>Old Saybrook</v>
      </c>
      <c r="AJ108" t="s">
        <v>2249</v>
      </c>
      <c r="AK108" s="9">
        <v>2</v>
      </c>
      <c r="AL108" s="7"/>
      <c r="AN108" s="98">
        <v>9</v>
      </c>
      <c r="AO108" s="100">
        <v>7</v>
      </c>
      <c r="AP108" s="100">
        <v>65</v>
      </c>
      <c r="AQ108" s="107">
        <v>57320</v>
      </c>
      <c r="AR108" s="107">
        <f t="shared" si="50"/>
        <v>9007</v>
      </c>
      <c r="AS108" t="s">
        <v>1726</v>
      </c>
      <c r="AT108" s="110">
        <f t="shared" si="51"/>
        <v>957320</v>
      </c>
      <c r="AW108">
        <v>21.61</v>
      </c>
      <c r="AX108">
        <v>6.58</v>
      </c>
      <c r="AY108">
        <v>15.04</v>
      </c>
      <c r="AZ108" s="2"/>
      <c r="BF108" s="118"/>
      <c r="BI108" s="118"/>
      <c r="BJ108" s="118"/>
    </row>
    <row r="109" spans="1:62" hidden="1" outlineLevel="1">
      <c r="A109" t="s">
        <v>1424</v>
      </c>
      <c r="B109" s="9" t="s">
        <v>138</v>
      </c>
      <c r="C109" s="1">
        <f t="shared" si="41"/>
        <v>1225</v>
      </c>
      <c r="D109" s="7">
        <f t="shared" si="42"/>
        <v>1</v>
      </c>
      <c r="E109" s="7" t="e">
        <f t="shared" si="43"/>
        <v>#N/A</v>
      </c>
      <c r="F109" s="7">
        <f t="shared" si="44"/>
        <v>2</v>
      </c>
      <c r="G109" s="7">
        <f t="shared" si="26"/>
        <v>0</v>
      </c>
      <c r="H109" s="49">
        <f t="shared" si="45"/>
        <v>151</v>
      </c>
      <c r="I109" s="178">
        <f t="shared" si="46"/>
        <v>0.12326530612244897</v>
      </c>
      <c r="J109" s="8"/>
      <c r="K109" s="2">
        <f t="shared" si="47"/>
        <v>0.55510204081632653</v>
      </c>
      <c r="L109" s="2">
        <f t="shared" si="48"/>
        <v>0</v>
      </c>
      <c r="M109" s="2">
        <f t="shared" si="49"/>
        <v>0.43183673469387757</v>
      </c>
      <c r="N109" s="2">
        <f t="shared" si="36"/>
        <v>0</v>
      </c>
      <c r="O109" s="2">
        <f t="shared" si="37"/>
        <v>1.3061224489795908E-2</v>
      </c>
      <c r="P109" s="1">
        <v>680</v>
      </c>
      <c r="Q109" s="1"/>
      <c r="R109" s="1">
        <v>529</v>
      </c>
      <c r="S109" s="1"/>
      <c r="T109" s="1"/>
      <c r="U109" s="1"/>
      <c r="V109" s="1"/>
      <c r="X109" s="1">
        <v>15</v>
      </c>
      <c r="Z109" s="1"/>
      <c r="AA109" s="1"/>
      <c r="AB109" s="1"/>
      <c r="AC109">
        <v>1</v>
      </c>
      <c r="AD109" s="1"/>
      <c r="AI109" t="str">
        <f t="shared" si="40"/>
        <v>Orange</v>
      </c>
      <c r="AJ109" t="s">
        <v>3213</v>
      </c>
      <c r="AK109" s="9">
        <v>3</v>
      </c>
      <c r="AL109" s="7"/>
      <c r="AN109" s="98">
        <v>9</v>
      </c>
      <c r="AO109" s="100">
        <v>9</v>
      </c>
      <c r="AP109" s="100">
        <v>90</v>
      </c>
      <c r="AQ109" s="107">
        <v>57600</v>
      </c>
      <c r="AR109" s="107">
        <f t="shared" si="50"/>
        <v>9009</v>
      </c>
      <c r="AS109" t="s">
        <v>1726</v>
      </c>
      <c r="AT109" s="110">
        <f t="shared" si="51"/>
        <v>957600</v>
      </c>
      <c r="AW109">
        <v>17.43</v>
      </c>
      <c r="AX109">
        <v>0.24</v>
      </c>
      <c r="AY109">
        <v>17.190000000000001</v>
      </c>
      <c r="AZ109" s="2"/>
      <c r="BF109" s="118"/>
      <c r="BI109" s="118"/>
      <c r="BJ109" s="118"/>
    </row>
    <row r="110" spans="1:62" hidden="1" outlineLevel="1">
      <c r="A110" t="s">
        <v>3102</v>
      </c>
      <c r="B110" s="9" t="s">
        <v>138</v>
      </c>
      <c r="C110" s="1">
        <f t="shared" si="41"/>
        <v>718</v>
      </c>
      <c r="D110" s="7">
        <f t="shared" si="42"/>
        <v>2</v>
      </c>
      <c r="E110" s="7" t="e">
        <f t="shared" si="43"/>
        <v>#N/A</v>
      </c>
      <c r="F110" s="7">
        <f t="shared" si="44"/>
        <v>1</v>
      </c>
      <c r="G110" s="7">
        <f t="shared" si="26"/>
        <v>0</v>
      </c>
      <c r="H110" s="49">
        <f t="shared" si="45"/>
        <v>103</v>
      </c>
      <c r="I110" s="178">
        <f t="shared" si="46"/>
        <v>0.14345403899721448</v>
      </c>
      <c r="J110" s="8"/>
      <c r="K110" s="2">
        <f t="shared" si="47"/>
        <v>0.42061281337047352</v>
      </c>
      <c r="L110" s="2">
        <f t="shared" si="48"/>
        <v>0</v>
      </c>
      <c r="M110" s="2">
        <f t="shared" si="49"/>
        <v>0.56406685236768805</v>
      </c>
      <c r="N110" s="2">
        <f t="shared" si="36"/>
        <v>0</v>
      </c>
      <c r="O110" s="2">
        <f t="shared" si="37"/>
        <v>1.5320334261838431E-2</v>
      </c>
      <c r="P110" s="1">
        <v>302</v>
      </c>
      <c r="Q110" s="1"/>
      <c r="R110" s="1">
        <v>405</v>
      </c>
      <c r="S110" s="1"/>
      <c r="T110" s="1"/>
      <c r="U110" s="1"/>
      <c r="V110" s="1"/>
      <c r="X110" s="1">
        <v>8</v>
      </c>
      <c r="Z110" s="1"/>
      <c r="AA110" s="1"/>
      <c r="AB110" s="1"/>
      <c r="AC110">
        <v>3</v>
      </c>
      <c r="AD110" s="1"/>
      <c r="AI110" t="str">
        <f t="shared" si="40"/>
        <v>Oxford</v>
      </c>
      <c r="AJ110" t="s">
        <v>3213</v>
      </c>
      <c r="AK110" s="9">
        <v>4</v>
      </c>
      <c r="AL110" s="7"/>
      <c r="AN110" s="98">
        <v>9</v>
      </c>
      <c r="AO110" s="100">
        <v>9</v>
      </c>
      <c r="AP110" s="100">
        <v>95</v>
      </c>
      <c r="AQ110" s="107">
        <v>58300</v>
      </c>
      <c r="AR110" s="107">
        <f t="shared" si="50"/>
        <v>9009</v>
      </c>
      <c r="AS110" t="s">
        <v>1726</v>
      </c>
      <c r="AT110" s="110">
        <f t="shared" si="51"/>
        <v>958300</v>
      </c>
      <c r="AW110">
        <v>33.39</v>
      </c>
      <c r="AX110">
        <v>0.5</v>
      </c>
      <c r="AY110">
        <v>32.89</v>
      </c>
      <c r="AZ110" s="2"/>
      <c r="BF110" s="118"/>
      <c r="BI110" s="118"/>
      <c r="BJ110" s="118"/>
    </row>
    <row r="111" spans="1:62" hidden="1" outlineLevel="1">
      <c r="A111" t="s">
        <v>2671</v>
      </c>
      <c r="B111" s="9" t="s">
        <v>138</v>
      </c>
      <c r="C111" s="1">
        <f t="shared" si="41"/>
        <v>1026</v>
      </c>
      <c r="D111" s="7">
        <f t="shared" si="42"/>
        <v>2</v>
      </c>
      <c r="E111" s="7" t="e">
        <f t="shared" si="43"/>
        <v>#N/A</v>
      </c>
      <c r="F111" s="7">
        <f t="shared" si="44"/>
        <v>1</v>
      </c>
      <c r="G111" s="7">
        <f t="shared" si="26"/>
        <v>0</v>
      </c>
      <c r="H111" s="49">
        <f t="shared" si="45"/>
        <v>162</v>
      </c>
      <c r="I111" s="178">
        <f t="shared" si="46"/>
        <v>0.15789473684210525</v>
      </c>
      <c r="J111" s="8"/>
      <c r="K111" s="2">
        <f t="shared" si="47"/>
        <v>0.40155945419103312</v>
      </c>
      <c r="L111" s="2">
        <f t="shared" si="48"/>
        <v>0</v>
      </c>
      <c r="M111" s="2">
        <f t="shared" si="49"/>
        <v>0.55945419103313843</v>
      </c>
      <c r="N111" s="2">
        <f t="shared" si="36"/>
        <v>0</v>
      </c>
      <c r="O111" s="2">
        <f t="shared" si="37"/>
        <v>3.8986354775828458E-2</v>
      </c>
      <c r="P111" s="1">
        <v>412</v>
      </c>
      <c r="Q111" s="1"/>
      <c r="R111" s="1">
        <v>574</v>
      </c>
      <c r="S111" s="1"/>
      <c r="T111" s="1"/>
      <c r="U111" s="1"/>
      <c r="V111" s="1"/>
      <c r="X111" s="1">
        <v>36</v>
      </c>
      <c r="Z111" s="1"/>
      <c r="AA111" s="1"/>
      <c r="AB111" s="1"/>
      <c r="AC111">
        <v>4</v>
      </c>
      <c r="AD111" s="1"/>
      <c r="AI111" t="str">
        <f t="shared" si="40"/>
        <v>Plainfield</v>
      </c>
      <c r="AJ111" t="s">
        <v>2472</v>
      </c>
      <c r="AK111" s="9">
        <v>2</v>
      </c>
      <c r="AL111" s="7"/>
      <c r="AN111" s="98">
        <v>9</v>
      </c>
      <c r="AO111" s="100">
        <v>15</v>
      </c>
      <c r="AP111" s="100">
        <v>40</v>
      </c>
      <c r="AQ111" s="107">
        <v>59980</v>
      </c>
      <c r="AR111" s="107">
        <f t="shared" si="50"/>
        <v>9015</v>
      </c>
      <c r="AS111" t="s">
        <v>1726</v>
      </c>
      <c r="AT111" s="110">
        <f t="shared" si="51"/>
        <v>959980</v>
      </c>
      <c r="AW111">
        <v>43.04</v>
      </c>
      <c r="AX111">
        <v>0.78</v>
      </c>
      <c r="AY111">
        <v>42.27</v>
      </c>
      <c r="AZ111" s="2"/>
      <c r="BF111" s="118"/>
      <c r="BI111" s="118"/>
      <c r="BJ111" s="118"/>
    </row>
    <row r="112" spans="1:62" hidden="1" outlineLevel="1">
      <c r="A112" t="s">
        <v>2854</v>
      </c>
      <c r="B112" s="9" t="s">
        <v>138</v>
      </c>
      <c r="C112" s="1">
        <f t="shared" si="41"/>
        <v>1582</v>
      </c>
      <c r="D112" s="7">
        <f t="shared" si="42"/>
        <v>2</v>
      </c>
      <c r="E112" s="7" t="e">
        <f t="shared" si="43"/>
        <v>#N/A</v>
      </c>
      <c r="F112" s="7">
        <f t="shared" si="44"/>
        <v>1</v>
      </c>
      <c r="G112" s="7">
        <f t="shared" si="26"/>
        <v>0</v>
      </c>
      <c r="H112" s="49">
        <f t="shared" si="45"/>
        <v>140</v>
      </c>
      <c r="I112" s="178">
        <f t="shared" si="46"/>
        <v>8.8495575221238937E-2</v>
      </c>
      <c r="J112" s="8"/>
      <c r="K112" s="2">
        <f t="shared" si="47"/>
        <v>0.43805309734513276</v>
      </c>
      <c r="L112" s="2">
        <f t="shared" si="48"/>
        <v>0</v>
      </c>
      <c r="M112" s="2">
        <f t="shared" si="49"/>
        <v>0.52654867256637172</v>
      </c>
      <c r="N112" s="2">
        <f t="shared" si="36"/>
        <v>0</v>
      </c>
      <c r="O112" s="2">
        <f t="shared" si="37"/>
        <v>3.5398230088495519E-2</v>
      </c>
      <c r="P112" s="1">
        <v>693</v>
      </c>
      <c r="Q112" s="1"/>
      <c r="R112" s="1">
        <v>833</v>
      </c>
      <c r="S112" s="1"/>
      <c r="T112" s="1"/>
      <c r="U112" s="1"/>
      <c r="V112" s="1"/>
      <c r="X112" s="1">
        <v>49</v>
      </c>
      <c r="Z112" s="1"/>
      <c r="AA112" s="1"/>
      <c r="AB112" s="1"/>
      <c r="AC112">
        <v>7</v>
      </c>
      <c r="AD112" s="1"/>
      <c r="AI112" t="str">
        <f t="shared" si="40"/>
        <v>Plainville</v>
      </c>
      <c r="AJ112" t="s">
        <v>1580</v>
      </c>
      <c r="AK112" s="9">
        <v>5</v>
      </c>
      <c r="AL112" s="7"/>
      <c r="AN112" s="98">
        <v>9</v>
      </c>
      <c r="AO112" s="100">
        <v>3</v>
      </c>
      <c r="AP112" s="100">
        <v>100</v>
      </c>
      <c r="AQ112" s="107">
        <v>60120</v>
      </c>
      <c r="AR112" s="107">
        <f t="shared" si="50"/>
        <v>9003</v>
      </c>
      <c r="AS112" t="s">
        <v>1726</v>
      </c>
      <c r="AT112" s="110">
        <f t="shared" si="51"/>
        <v>960120</v>
      </c>
      <c r="AW112">
        <v>9.81</v>
      </c>
      <c r="AX112">
        <v>0.05</v>
      </c>
      <c r="AY112">
        <v>9.76</v>
      </c>
      <c r="AZ112" s="2"/>
      <c r="BF112" s="118"/>
      <c r="BI112" s="118"/>
      <c r="BJ112" s="118"/>
    </row>
    <row r="113" spans="1:62" hidden="1" outlineLevel="1">
      <c r="A113" t="s">
        <v>1803</v>
      </c>
      <c r="B113" s="9" t="s">
        <v>138</v>
      </c>
      <c r="C113" s="1">
        <f t="shared" si="41"/>
        <v>722</v>
      </c>
      <c r="D113" s="7">
        <f t="shared" si="42"/>
        <v>2</v>
      </c>
      <c r="E113" s="7" t="e">
        <f t="shared" si="43"/>
        <v>#N/A</v>
      </c>
      <c r="F113" s="7">
        <f t="shared" si="44"/>
        <v>1</v>
      </c>
      <c r="G113" s="7">
        <f t="shared" si="26"/>
        <v>0</v>
      </c>
      <c r="H113" s="49">
        <f t="shared" si="45"/>
        <v>158</v>
      </c>
      <c r="I113" s="178">
        <f t="shared" si="46"/>
        <v>0.2188365650969529</v>
      </c>
      <c r="J113" s="8"/>
      <c r="K113" s="2">
        <f t="shared" si="47"/>
        <v>0.37396121883656508</v>
      </c>
      <c r="L113" s="2">
        <f t="shared" si="48"/>
        <v>0</v>
      </c>
      <c r="M113" s="2">
        <f t="shared" si="49"/>
        <v>0.59279778393351801</v>
      </c>
      <c r="N113" s="2">
        <f t="shared" si="36"/>
        <v>0</v>
      </c>
      <c r="O113" s="2">
        <f t="shared" si="37"/>
        <v>3.3240997229916913E-2</v>
      </c>
      <c r="P113" s="1">
        <v>270</v>
      </c>
      <c r="Q113" s="1"/>
      <c r="R113" s="1">
        <v>428</v>
      </c>
      <c r="S113" s="1"/>
      <c r="T113" s="1"/>
      <c r="U113" s="1"/>
      <c r="V113" s="1"/>
      <c r="X113" s="1">
        <v>23</v>
      </c>
      <c r="Z113" s="1"/>
      <c r="AA113" s="1"/>
      <c r="AB113" s="1"/>
      <c r="AC113">
        <v>1</v>
      </c>
      <c r="AD113" s="1"/>
      <c r="AI113" t="str">
        <f t="shared" si="40"/>
        <v>Plymouth</v>
      </c>
      <c r="AJ113" t="s">
        <v>1521</v>
      </c>
      <c r="AK113" s="9">
        <v>5</v>
      </c>
      <c r="AL113" s="7"/>
      <c r="AN113" s="98">
        <v>9</v>
      </c>
      <c r="AO113" s="100">
        <v>5</v>
      </c>
      <c r="AP113" s="100">
        <v>80</v>
      </c>
      <c r="AQ113" s="107">
        <v>60750</v>
      </c>
      <c r="AR113" s="107">
        <f t="shared" si="50"/>
        <v>9005</v>
      </c>
      <c r="AS113" t="s">
        <v>1726</v>
      </c>
      <c r="AT113" s="110">
        <f t="shared" si="51"/>
        <v>960750</v>
      </c>
      <c r="AW113">
        <v>22.32</v>
      </c>
      <c r="AX113">
        <v>0.6</v>
      </c>
      <c r="AY113">
        <v>21.72</v>
      </c>
      <c r="AZ113" s="2"/>
      <c r="BF113" s="118"/>
      <c r="BI113" s="118"/>
      <c r="BJ113" s="118"/>
    </row>
    <row r="114" spans="1:62" hidden="1" outlineLevel="1">
      <c r="A114" t="s">
        <v>3211</v>
      </c>
      <c r="B114" s="9" t="s">
        <v>138</v>
      </c>
      <c r="C114" s="1">
        <f t="shared" si="41"/>
        <v>483</v>
      </c>
      <c r="D114" s="7">
        <f t="shared" si="42"/>
        <v>2</v>
      </c>
      <c r="E114" s="7">
        <f t="shared" si="43"/>
        <v>4</v>
      </c>
      <c r="F114" s="7">
        <f t="shared" si="44"/>
        <v>1</v>
      </c>
      <c r="G114" s="7">
        <f t="shared" si="26"/>
        <v>0</v>
      </c>
      <c r="H114" s="49">
        <f t="shared" si="45"/>
        <v>136</v>
      </c>
      <c r="I114" s="178">
        <f t="shared" si="46"/>
        <v>0.28157349896480333</v>
      </c>
      <c r="J114" s="8"/>
      <c r="K114" s="2">
        <f t="shared" si="47"/>
        <v>0.35403726708074534</v>
      </c>
      <c r="L114" s="2">
        <f t="shared" si="48"/>
        <v>0</v>
      </c>
      <c r="M114" s="2">
        <f t="shared" si="49"/>
        <v>0.63561076604554867</v>
      </c>
      <c r="N114" s="2">
        <f t="shared" si="36"/>
        <v>0</v>
      </c>
      <c r="O114" s="2">
        <f t="shared" si="37"/>
        <v>1.0351966873705987E-2</v>
      </c>
      <c r="P114" s="1">
        <v>171</v>
      </c>
      <c r="Q114" s="1"/>
      <c r="R114" s="1">
        <v>307</v>
      </c>
      <c r="S114" s="1"/>
      <c r="T114" s="1"/>
      <c r="U114" s="1"/>
      <c r="V114" s="1"/>
      <c r="X114" s="1">
        <v>5</v>
      </c>
      <c r="Z114" s="1"/>
      <c r="AA114" s="1"/>
      <c r="AB114" s="1"/>
      <c r="AC114">
        <v>0</v>
      </c>
      <c r="AD114" s="1"/>
      <c r="AI114" t="str">
        <f t="shared" si="40"/>
        <v>Pomfret</v>
      </c>
      <c r="AJ114" t="s">
        <v>2472</v>
      </c>
      <c r="AK114" s="9">
        <v>2</v>
      </c>
      <c r="AL114" s="7"/>
      <c r="AN114" s="98">
        <v>9</v>
      </c>
      <c r="AO114" s="100">
        <v>15</v>
      </c>
      <c r="AP114" s="100">
        <v>45</v>
      </c>
      <c r="AQ114" s="107">
        <v>61030</v>
      </c>
      <c r="AR114" s="107">
        <f t="shared" si="50"/>
        <v>9015</v>
      </c>
      <c r="AS114" t="s">
        <v>1726</v>
      </c>
      <c r="AT114" s="110">
        <f t="shared" si="51"/>
        <v>961030</v>
      </c>
      <c r="AW114">
        <v>40.56</v>
      </c>
      <c r="AX114">
        <v>0.26</v>
      </c>
      <c r="AY114">
        <v>40.299999999999997</v>
      </c>
      <c r="AZ114" s="2"/>
      <c r="BF114" s="118"/>
      <c r="BI114" s="118"/>
      <c r="BJ114" s="118"/>
    </row>
    <row r="115" spans="1:62" hidden="1" outlineLevel="1">
      <c r="A115" t="s">
        <v>3005</v>
      </c>
      <c r="B115" s="9" t="s">
        <v>138</v>
      </c>
      <c r="C115" s="1">
        <f t="shared" si="41"/>
        <v>1057</v>
      </c>
      <c r="D115" s="7">
        <f t="shared" si="42"/>
        <v>2</v>
      </c>
      <c r="E115" s="7" t="e">
        <f t="shared" si="43"/>
        <v>#N/A</v>
      </c>
      <c r="F115" s="7">
        <f t="shared" si="44"/>
        <v>1</v>
      </c>
      <c r="G115" s="7">
        <f t="shared" si="26"/>
        <v>0</v>
      </c>
      <c r="H115" s="49">
        <f t="shared" si="45"/>
        <v>92</v>
      </c>
      <c r="I115" s="178">
        <f t="shared" si="46"/>
        <v>8.7038789025543989E-2</v>
      </c>
      <c r="J115" s="8"/>
      <c r="K115" s="2">
        <f t="shared" si="47"/>
        <v>0.44087038789025546</v>
      </c>
      <c r="L115" s="2">
        <f t="shared" si="48"/>
        <v>0</v>
      </c>
      <c r="M115" s="2">
        <f t="shared" si="49"/>
        <v>0.52790917691579942</v>
      </c>
      <c r="N115" s="2">
        <f t="shared" si="36"/>
        <v>0</v>
      </c>
      <c r="O115" s="2">
        <f t="shared" si="37"/>
        <v>3.1220435193945129E-2</v>
      </c>
      <c r="P115" s="1">
        <v>466</v>
      </c>
      <c r="Q115" s="1"/>
      <c r="R115" s="1">
        <v>558</v>
      </c>
      <c r="S115" s="1"/>
      <c r="T115" s="1"/>
      <c r="U115" s="1"/>
      <c r="V115" s="1"/>
      <c r="X115" s="1">
        <v>25</v>
      </c>
      <c r="Z115" s="1"/>
      <c r="AA115" s="1"/>
      <c r="AB115" s="1"/>
      <c r="AC115">
        <v>8</v>
      </c>
      <c r="AD115" s="1"/>
      <c r="AI115" t="str">
        <f t="shared" si="40"/>
        <v>Portland</v>
      </c>
      <c r="AJ115" t="s">
        <v>2249</v>
      </c>
      <c r="AK115" s="9">
        <v>1</v>
      </c>
      <c r="AL115" s="7"/>
      <c r="AN115" s="98">
        <v>9</v>
      </c>
      <c r="AO115" s="100">
        <v>7</v>
      </c>
      <c r="AP115" s="100">
        <v>70</v>
      </c>
      <c r="AQ115" s="107">
        <v>61800</v>
      </c>
      <c r="AR115" s="107">
        <f t="shared" si="50"/>
        <v>9007</v>
      </c>
      <c r="AS115" t="s">
        <v>1726</v>
      </c>
      <c r="AT115" s="110">
        <f t="shared" si="51"/>
        <v>961800</v>
      </c>
      <c r="AW115">
        <v>24.89</v>
      </c>
      <c r="AX115">
        <v>1.49</v>
      </c>
      <c r="AY115">
        <v>23.4</v>
      </c>
      <c r="AZ115" s="2"/>
      <c r="BF115" s="118"/>
      <c r="BI115" s="118"/>
      <c r="BJ115" s="118"/>
    </row>
    <row r="116" spans="1:62" hidden="1" outlineLevel="1">
      <c r="A116" t="s">
        <v>2325</v>
      </c>
      <c r="B116" s="9" t="s">
        <v>138</v>
      </c>
      <c r="C116" s="1">
        <f t="shared" si="41"/>
        <v>343</v>
      </c>
      <c r="D116" s="7">
        <f t="shared" si="42"/>
        <v>2</v>
      </c>
      <c r="E116" s="7" t="e">
        <f t="shared" si="43"/>
        <v>#N/A</v>
      </c>
      <c r="F116" s="7">
        <f t="shared" si="44"/>
        <v>1</v>
      </c>
      <c r="G116" s="7">
        <f t="shared" si="26"/>
        <v>0</v>
      </c>
      <c r="H116" s="49">
        <f t="shared" si="45"/>
        <v>99</v>
      </c>
      <c r="I116" s="178">
        <f t="shared" si="46"/>
        <v>0.28862973760932947</v>
      </c>
      <c r="J116" s="8"/>
      <c r="K116" s="2">
        <f t="shared" si="47"/>
        <v>0.33819241982507287</v>
      </c>
      <c r="L116" s="2">
        <f t="shared" si="48"/>
        <v>0</v>
      </c>
      <c r="M116" s="2">
        <f t="shared" si="49"/>
        <v>0.62682215743440228</v>
      </c>
      <c r="N116" s="2">
        <f t="shared" si="36"/>
        <v>0</v>
      </c>
      <c r="O116" s="2">
        <f t="shared" si="37"/>
        <v>3.4985422740524852E-2</v>
      </c>
      <c r="P116" s="1">
        <v>116</v>
      </c>
      <c r="Q116" s="1"/>
      <c r="R116" s="1">
        <v>215</v>
      </c>
      <c r="S116" s="1"/>
      <c r="T116" s="1"/>
      <c r="U116" s="1"/>
      <c r="V116" s="1"/>
      <c r="X116" s="1">
        <v>8</v>
      </c>
      <c r="Z116" s="1"/>
      <c r="AA116" s="1"/>
      <c r="AB116" s="1"/>
      <c r="AC116">
        <v>4</v>
      </c>
      <c r="AD116" s="1"/>
      <c r="AI116" t="str">
        <f t="shared" si="40"/>
        <v>Preston</v>
      </c>
      <c r="AJ116" t="s">
        <v>2826</v>
      </c>
      <c r="AK116" s="9">
        <v>2</v>
      </c>
      <c r="AL116" s="7"/>
      <c r="AN116" s="98">
        <v>9</v>
      </c>
      <c r="AO116" s="100">
        <v>11</v>
      </c>
      <c r="AP116" s="100">
        <v>80</v>
      </c>
      <c r="AQ116" s="107">
        <v>62150</v>
      </c>
      <c r="AR116" s="107">
        <f t="shared" si="50"/>
        <v>9011</v>
      </c>
      <c r="AS116" t="s">
        <v>1726</v>
      </c>
      <c r="AT116" s="110">
        <f t="shared" si="51"/>
        <v>962150</v>
      </c>
      <c r="AW116">
        <v>31.76</v>
      </c>
      <c r="AX116">
        <v>0.86</v>
      </c>
      <c r="AY116">
        <v>30.9</v>
      </c>
      <c r="AZ116" s="2"/>
      <c r="BF116" s="118"/>
      <c r="BI116" s="118"/>
      <c r="BJ116" s="118"/>
    </row>
    <row r="117" spans="1:62" hidden="1" outlineLevel="1">
      <c r="A117" t="s">
        <v>2236</v>
      </c>
      <c r="B117" s="9" t="s">
        <v>138</v>
      </c>
      <c r="C117" s="1">
        <f t="shared" si="41"/>
        <v>622</v>
      </c>
      <c r="D117" s="7">
        <f t="shared" si="42"/>
        <v>2</v>
      </c>
      <c r="E117" s="7" t="e">
        <f t="shared" si="43"/>
        <v>#N/A</v>
      </c>
      <c r="F117" s="7">
        <f t="shared" si="44"/>
        <v>1</v>
      </c>
      <c r="G117" s="7">
        <f t="shared" si="26"/>
        <v>0</v>
      </c>
      <c r="H117" s="49">
        <f t="shared" si="45"/>
        <v>101</v>
      </c>
      <c r="I117" s="178">
        <f t="shared" si="46"/>
        <v>0.16237942122186494</v>
      </c>
      <c r="J117" s="8"/>
      <c r="K117" s="2">
        <f t="shared" si="47"/>
        <v>0.40514469453376206</v>
      </c>
      <c r="L117" s="2">
        <f t="shared" si="48"/>
        <v>0</v>
      </c>
      <c r="M117" s="2">
        <f t="shared" si="49"/>
        <v>0.567524115755627</v>
      </c>
      <c r="N117" s="2">
        <f t="shared" si="36"/>
        <v>0</v>
      </c>
      <c r="O117" s="2">
        <f t="shared" si="37"/>
        <v>2.7331189710610992E-2</v>
      </c>
      <c r="P117" s="1">
        <v>252</v>
      </c>
      <c r="Q117" s="1"/>
      <c r="R117" s="1">
        <v>353</v>
      </c>
      <c r="S117" s="1"/>
      <c r="T117" s="1"/>
      <c r="U117" s="1"/>
      <c r="V117" s="1"/>
      <c r="X117" s="1">
        <v>12</v>
      </c>
      <c r="Z117" s="1"/>
      <c r="AA117" s="1"/>
      <c r="AB117" s="1"/>
      <c r="AC117">
        <v>5</v>
      </c>
      <c r="AD117" s="1"/>
      <c r="AI117" t="str">
        <f t="shared" si="40"/>
        <v>Prospect</v>
      </c>
      <c r="AJ117" t="s">
        <v>3213</v>
      </c>
      <c r="AK117" s="9">
        <v>3</v>
      </c>
      <c r="AL117" s="7"/>
      <c r="AN117" s="98">
        <v>9</v>
      </c>
      <c r="AO117" s="100">
        <v>9</v>
      </c>
      <c r="AP117" s="100">
        <v>100</v>
      </c>
      <c r="AQ117" s="107">
        <v>62290</v>
      </c>
      <c r="AR117" s="107">
        <f t="shared" si="50"/>
        <v>9009</v>
      </c>
      <c r="AS117" t="s">
        <v>1726</v>
      </c>
      <c r="AT117" s="110">
        <f t="shared" si="51"/>
        <v>962290</v>
      </c>
      <c r="AW117">
        <v>14.54</v>
      </c>
      <c r="AX117">
        <v>0.23</v>
      </c>
      <c r="AY117">
        <v>14.32</v>
      </c>
      <c r="AZ117" s="2"/>
      <c r="BF117" s="118"/>
      <c r="BI117" s="118"/>
      <c r="BJ117" s="118"/>
    </row>
    <row r="118" spans="1:62" hidden="1" outlineLevel="1">
      <c r="A118" t="s">
        <v>610</v>
      </c>
      <c r="B118" s="9" t="s">
        <v>138</v>
      </c>
      <c r="C118" s="1">
        <f t="shared" si="41"/>
        <v>650</v>
      </c>
      <c r="D118" s="7">
        <f t="shared" si="42"/>
        <v>2</v>
      </c>
      <c r="E118" s="7" t="e">
        <f t="shared" si="43"/>
        <v>#N/A</v>
      </c>
      <c r="F118" s="7">
        <f t="shared" si="44"/>
        <v>1</v>
      </c>
      <c r="G118" s="7">
        <f t="shared" si="26"/>
        <v>0</v>
      </c>
      <c r="H118" s="49">
        <f t="shared" si="45"/>
        <v>92</v>
      </c>
      <c r="I118" s="178">
        <f t="shared" si="46"/>
        <v>0.14153846153846153</v>
      </c>
      <c r="J118" s="8"/>
      <c r="K118" s="2">
        <f t="shared" si="47"/>
        <v>0.41076923076923078</v>
      </c>
      <c r="L118" s="2">
        <f t="shared" si="48"/>
        <v>0</v>
      </c>
      <c r="M118" s="2">
        <f t="shared" si="49"/>
        <v>0.55230769230769228</v>
      </c>
      <c r="N118" s="2">
        <f t="shared" si="36"/>
        <v>0</v>
      </c>
      <c r="O118" s="2">
        <f t="shared" si="37"/>
        <v>3.6923076923076947E-2</v>
      </c>
      <c r="P118" s="1">
        <v>267</v>
      </c>
      <c r="Q118" s="1"/>
      <c r="R118" s="1">
        <v>359</v>
      </c>
      <c r="S118" s="1"/>
      <c r="T118" s="1"/>
      <c r="U118" s="1"/>
      <c r="V118" s="1"/>
      <c r="X118" s="1">
        <v>21</v>
      </c>
      <c r="Z118" s="1"/>
      <c r="AA118" s="1"/>
      <c r="AB118" s="1"/>
      <c r="AC118">
        <v>3</v>
      </c>
      <c r="AD118" s="1"/>
      <c r="AI118" t="str">
        <f t="shared" si="40"/>
        <v>Putnam</v>
      </c>
      <c r="AJ118" t="s">
        <v>2472</v>
      </c>
      <c r="AK118" s="9">
        <v>2</v>
      </c>
      <c r="AL118" s="7"/>
      <c r="AN118" s="98">
        <v>9</v>
      </c>
      <c r="AO118" s="100">
        <v>15</v>
      </c>
      <c r="AP118" s="100">
        <v>50</v>
      </c>
      <c r="AQ118" s="107">
        <v>62710</v>
      </c>
      <c r="AR118" s="107">
        <f t="shared" si="50"/>
        <v>9015</v>
      </c>
      <c r="AS118" t="s">
        <v>1726</v>
      </c>
      <c r="AT118" s="110">
        <f t="shared" si="51"/>
        <v>962710</v>
      </c>
      <c r="AW118">
        <v>20.399999999999999</v>
      </c>
      <c r="AX118">
        <v>0.11</v>
      </c>
      <c r="AY118">
        <v>20.29</v>
      </c>
      <c r="AZ118" s="2"/>
      <c r="BF118" s="118"/>
      <c r="BI118" s="118"/>
      <c r="BJ118" s="118"/>
    </row>
    <row r="119" spans="1:62" hidden="1" outlineLevel="1">
      <c r="A119" t="s">
        <v>3284</v>
      </c>
      <c r="B119" s="9" t="s">
        <v>138</v>
      </c>
      <c r="C119" s="1">
        <f t="shared" si="41"/>
        <v>1188</v>
      </c>
      <c r="D119" s="7">
        <f t="shared" si="42"/>
        <v>1</v>
      </c>
      <c r="E119" s="7" t="e">
        <f t="shared" si="43"/>
        <v>#N/A</v>
      </c>
      <c r="F119" s="7">
        <f t="shared" si="44"/>
        <v>2</v>
      </c>
      <c r="G119" s="7">
        <f t="shared" si="26"/>
        <v>0</v>
      </c>
      <c r="H119" s="49">
        <f t="shared" si="45"/>
        <v>176</v>
      </c>
      <c r="I119" s="178">
        <f t="shared" si="46"/>
        <v>0.14814814814814814</v>
      </c>
      <c r="J119" s="8"/>
      <c r="K119" s="2">
        <f t="shared" si="47"/>
        <v>0.57070707070707072</v>
      </c>
      <c r="L119" s="2">
        <f t="shared" si="48"/>
        <v>0</v>
      </c>
      <c r="M119" s="2">
        <f t="shared" si="49"/>
        <v>0.42255892255892258</v>
      </c>
      <c r="N119" s="2">
        <f t="shared" si="36"/>
        <v>0</v>
      </c>
      <c r="O119" s="2">
        <f t="shared" si="37"/>
        <v>6.7340067340067034E-3</v>
      </c>
      <c r="P119" s="1">
        <v>678</v>
      </c>
      <c r="Q119" s="1"/>
      <c r="R119" s="1">
        <v>502</v>
      </c>
      <c r="S119" s="1"/>
      <c r="T119" s="1"/>
      <c r="U119" s="1"/>
      <c r="V119" s="1"/>
      <c r="X119" s="1">
        <v>5</v>
      </c>
      <c r="Z119" s="1"/>
      <c r="AA119" s="1"/>
      <c r="AB119" s="1"/>
      <c r="AC119">
        <v>3</v>
      </c>
      <c r="AD119" s="1"/>
      <c r="AI119" t="str">
        <f t="shared" si="40"/>
        <v>Redding</v>
      </c>
      <c r="AJ119" t="s">
        <v>19</v>
      </c>
      <c r="AK119" s="9">
        <v>4</v>
      </c>
      <c r="AL119" s="7"/>
      <c r="AN119" s="98">
        <v>9</v>
      </c>
      <c r="AO119" s="100">
        <v>1</v>
      </c>
      <c r="AP119" s="100">
        <v>70</v>
      </c>
      <c r="AQ119" s="107">
        <v>63480</v>
      </c>
      <c r="AR119" s="107">
        <f t="shared" si="50"/>
        <v>9001</v>
      </c>
      <c r="AS119" t="s">
        <v>1726</v>
      </c>
      <c r="AT119" s="110">
        <f t="shared" si="51"/>
        <v>963480</v>
      </c>
      <c r="AW119">
        <v>32.06</v>
      </c>
      <c r="AX119">
        <v>0.56000000000000005</v>
      </c>
      <c r="AY119">
        <v>31.5</v>
      </c>
      <c r="AZ119" s="2"/>
      <c r="BF119" s="118"/>
      <c r="BI119" s="118"/>
      <c r="BJ119" s="118"/>
    </row>
    <row r="120" spans="1:62" hidden="1" outlineLevel="1">
      <c r="A120" t="s">
        <v>1551</v>
      </c>
      <c r="B120" s="9" t="s">
        <v>138</v>
      </c>
      <c r="C120" s="1">
        <f t="shared" si="41"/>
        <v>2635</v>
      </c>
      <c r="D120" s="7">
        <f t="shared" si="42"/>
        <v>1</v>
      </c>
      <c r="E120" s="7" t="e">
        <f t="shared" si="43"/>
        <v>#N/A</v>
      </c>
      <c r="F120" s="7">
        <f t="shared" si="44"/>
        <v>2</v>
      </c>
      <c r="G120" s="7">
        <f t="shared" si="26"/>
        <v>0</v>
      </c>
      <c r="H120" s="49">
        <f t="shared" si="45"/>
        <v>527</v>
      </c>
      <c r="I120" s="178">
        <f t="shared" si="46"/>
        <v>0.2</v>
      </c>
      <c r="J120" s="8"/>
      <c r="K120" s="2">
        <f t="shared" si="47"/>
        <v>0.59430740037950669</v>
      </c>
      <c r="L120" s="2">
        <f t="shared" si="48"/>
        <v>0</v>
      </c>
      <c r="M120" s="2">
        <f t="shared" si="49"/>
        <v>0.39430740037950662</v>
      </c>
      <c r="N120" s="2">
        <f t="shared" si="36"/>
        <v>0</v>
      </c>
      <c r="O120" s="2">
        <f t="shared" si="37"/>
        <v>1.1385199240986688E-2</v>
      </c>
      <c r="P120" s="1">
        <v>1566</v>
      </c>
      <c r="Q120" s="1"/>
      <c r="R120" s="1">
        <v>1039</v>
      </c>
      <c r="S120" s="1"/>
      <c r="T120" s="1"/>
      <c r="U120" s="1"/>
      <c r="V120" s="1"/>
      <c r="X120" s="1">
        <v>24</v>
      </c>
      <c r="Z120" s="1"/>
      <c r="AA120" s="1"/>
      <c r="AB120" s="1"/>
      <c r="AC120">
        <v>6</v>
      </c>
      <c r="AD120" s="1"/>
      <c r="AI120" t="str">
        <f t="shared" si="40"/>
        <v>Ridgefield</v>
      </c>
      <c r="AJ120" t="s">
        <v>19</v>
      </c>
      <c r="AK120" s="9">
        <v>4</v>
      </c>
      <c r="AL120" s="7"/>
      <c r="AN120" s="98">
        <v>9</v>
      </c>
      <c r="AO120" s="100">
        <v>1</v>
      </c>
      <c r="AP120" s="100">
        <v>75</v>
      </c>
      <c r="AQ120" s="107">
        <v>63970</v>
      </c>
      <c r="AR120" s="107">
        <f t="shared" si="50"/>
        <v>9001</v>
      </c>
      <c r="AS120" t="s">
        <v>1726</v>
      </c>
      <c r="AT120" s="110">
        <f t="shared" si="51"/>
        <v>963970</v>
      </c>
      <c r="AW120">
        <v>34.97</v>
      </c>
      <c r="AX120">
        <v>0.53</v>
      </c>
      <c r="AY120">
        <v>34.43</v>
      </c>
      <c r="AZ120" s="2"/>
      <c r="BF120" s="118"/>
      <c r="BI120" s="118"/>
      <c r="BJ120" s="118"/>
    </row>
    <row r="121" spans="1:62" hidden="1" outlineLevel="1">
      <c r="A121" t="s">
        <v>1080</v>
      </c>
      <c r="B121" s="9" t="s">
        <v>138</v>
      </c>
      <c r="C121" s="1">
        <f t="shared" si="41"/>
        <v>1962</v>
      </c>
      <c r="D121" s="7">
        <f t="shared" si="42"/>
        <v>1</v>
      </c>
      <c r="E121" s="7" t="e">
        <f t="shared" si="43"/>
        <v>#N/A</v>
      </c>
      <c r="F121" s="7">
        <f t="shared" si="44"/>
        <v>2</v>
      </c>
      <c r="G121" s="7">
        <f t="shared" si="26"/>
        <v>0</v>
      </c>
      <c r="H121" s="49">
        <f t="shared" si="45"/>
        <v>51</v>
      </c>
      <c r="I121" s="178">
        <f t="shared" si="46"/>
        <v>2.5993883792048929E-2</v>
      </c>
      <c r="J121" s="8"/>
      <c r="K121" s="2">
        <f t="shared" si="47"/>
        <v>0.50050968399592255</v>
      </c>
      <c r="L121" s="2">
        <f t="shared" si="48"/>
        <v>0</v>
      </c>
      <c r="M121" s="2">
        <f t="shared" si="49"/>
        <v>0.47451580020387357</v>
      </c>
      <c r="N121" s="2">
        <f t="shared" si="36"/>
        <v>0</v>
      </c>
      <c r="O121" s="2">
        <f t="shared" si="37"/>
        <v>2.4974515800203878E-2</v>
      </c>
      <c r="P121" s="1">
        <v>982</v>
      </c>
      <c r="Q121" s="1"/>
      <c r="R121" s="1">
        <v>931</v>
      </c>
      <c r="S121" s="1"/>
      <c r="T121" s="1"/>
      <c r="U121" s="1"/>
      <c r="V121" s="1"/>
      <c r="X121" s="1">
        <v>40</v>
      </c>
      <c r="Z121" s="1"/>
      <c r="AA121" s="1"/>
      <c r="AB121" s="1"/>
      <c r="AC121">
        <v>9</v>
      </c>
      <c r="AD121" s="1"/>
      <c r="AI121" t="str">
        <f t="shared" si="40"/>
        <v>Rocky Hill</v>
      </c>
      <c r="AJ121" t="s">
        <v>1580</v>
      </c>
      <c r="AK121" s="9">
        <v>1</v>
      </c>
      <c r="AL121" s="7"/>
      <c r="AN121" s="98">
        <v>9</v>
      </c>
      <c r="AO121" s="100">
        <v>3</v>
      </c>
      <c r="AP121" s="100">
        <v>105</v>
      </c>
      <c r="AQ121" s="107">
        <v>65370</v>
      </c>
      <c r="AR121" s="107">
        <f t="shared" si="50"/>
        <v>9003</v>
      </c>
      <c r="AS121" t="s">
        <v>1726</v>
      </c>
      <c r="AT121" s="110">
        <f t="shared" si="51"/>
        <v>965370</v>
      </c>
      <c r="AW121">
        <v>13.8</v>
      </c>
      <c r="AX121">
        <v>0.35</v>
      </c>
      <c r="AY121">
        <v>13.45</v>
      </c>
      <c r="AZ121" s="2"/>
      <c r="BF121" s="118"/>
      <c r="BI121" s="118"/>
      <c r="BJ121" s="118"/>
    </row>
    <row r="122" spans="1:62" hidden="1" outlineLevel="1">
      <c r="A122" t="s">
        <v>1961</v>
      </c>
      <c r="B122" s="9" t="s">
        <v>138</v>
      </c>
      <c r="C122" s="1">
        <f t="shared" si="41"/>
        <v>298</v>
      </c>
      <c r="D122" s="7">
        <f t="shared" si="42"/>
        <v>1</v>
      </c>
      <c r="E122" s="7" t="e">
        <f t="shared" si="43"/>
        <v>#N/A</v>
      </c>
      <c r="F122" s="7">
        <f t="shared" si="44"/>
        <v>2</v>
      </c>
      <c r="G122" s="7">
        <f t="shared" si="26"/>
        <v>0</v>
      </c>
      <c r="H122" s="49">
        <f t="shared" si="45"/>
        <v>49</v>
      </c>
      <c r="I122" s="178">
        <f t="shared" si="46"/>
        <v>0.16442953020134229</v>
      </c>
      <c r="J122" s="8"/>
      <c r="K122" s="2">
        <f t="shared" si="47"/>
        <v>0.57718120805369133</v>
      </c>
      <c r="L122" s="2">
        <f t="shared" si="48"/>
        <v>0</v>
      </c>
      <c r="M122" s="2">
        <f t="shared" si="49"/>
        <v>0.41275167785234901</v>
      </c>
      <c r="N122" s="2">
        <f t="shared" si="36"/>
        <v>0</v>
      </c>
      <c r="O122" s="2">
        <f t="shared" si="37"/>
        <v>1.0067114093959662E-2</v>
      </c>
      <c r="P122" s="1">
        <v>172</v>
      </c>
      <c r="Q122" s="1"/>
      <c r="R122" s="1">
        <v>123</v>
      </c>
      <c r="S122" s="1"/>
      <c r="T122" s="1"/>
      <c r="U122" s="1"/>
      <c r="V122" s="1"/>
      <c r="X122" s="1">
        <v>1</v>
      </c>
      <c r="Z122" s="1"/>
      <c r="AA122" s="1"/>
      <c r="AB122" s="1"/>
      <c r="AC122">
        <v>2</v>
      </c>
      <c r="AD122" s="1"/>
      <c r="AI122" t="str">
        <f t="shared" si="40"/>
        <v>Roxbury</v>
      </c>
      <c r="AJ122" t="s">
        <v>1521</v>
      </c>
      <c r="AK122" s="9">
        <v>5</v>
      </c>
      <c r="AL122" s="7"/>
      <c r="AN122" s="98">
        <v>9</v>
      </c>
      <c r="AO122" s="100">
        <v>5</v>
      </c>
      <c r="AP122" s="100">
        <v>85</v>
      </c>
      <c r="AQ122" s="107">
        <v>65930</v>
      </c>
      <c r="AR122" s="107">
        <f t="shared" si="50"/>
        <v>9005</v>
      </c>
      <c r="AS122" t="s">
        <v>1726</v>
      </c>
      <c r="AT122" s="110">
        <f t="shared" si="51"/>
        <v>965930</v>
      </c>
      <c r="AW122">
        <v>26.29</v>
      </c>
      <c r="AX122">
        <v>0.06</v>
      </c>
      <c r="AY122">
        <v>26.23</v>
      </c>
      <c r="AZ122" s="2"/>
      <c r="BF122" s="118"/>
      <c r="BI122" s="118"/>
      <c r="BJ122" s="118"/>
    </row>
    <row r="123" spans="1:62" hidden="1" outlineLevel="1">
      <c r="A123" t="s">
        <v>1853</v>
      </c>
      <c r="B123" s="9" t="s">
        <v>138</v>
      </c>
      <c r="C123" s="1">
        <f t="shared" si="41"/>
        <v>436</v>
      </c>
      <c r="D123" s="7">
        <f t="shared" si="42"/>
        <v>2</v>
      </c>
      <c r="E123" s="7" t="e">
        <f t="shared" si="43"/>
        <v>#N/A</v>
      </c>
      <c r="F123" s="7">
        <f t="shared" si="44"/>
        <v>1</v>
      </c>
      <c r="G123" s="7">
        <f t="shared" si="26"/>
        <v>0</v>
      </c>
      <c r="H123" s="49">
        <f t="shared" si="45"/>
        <v>50</v>
      </c>
      <c r="I123" s="178">
        <f t="shared" si="46"/>
        <v>0.11467889908256881</v>
      </c>
      <c r="J123" s="8"/>
      <c r="K123" s="2">
        <f t="shared" si="47"/>
        <v>0.42889908256880732</v>
      </c>
      <c r="L123" s="2">
        <f t="shared" si="48"/>
        <v>0</v>
      </c>
      <c r="M123" s="2">
        <f t="shared" si="49"/>
        <v>0.54357798165137616</v>
      </c>
      <c r="N123" s="2">
        <f t="shared" si="36"/>
        <v>0</v>
      </c>
      <c r="O123" s="2">
        <f t="shared" si="37"/>
        <v>2.7522935779816571E-2</v>
      </c>
      <c r="P123" s="1">
        <v>187</v>
      </c>
      <c r="Q123" s="1"/>
      <c r="R123" s="1">
        <v>237</v>
      </c>
      <c r="S123" s="1"/>
      <c r="T123" s="1"/>
      <c r="U123" s="1"/>
      <c r="V123" s="1"/>
      <c r="X123" s="1">
        <v>8</v>
      </c>
      <c r="Z123" s="1"/>
      <c r="AA123" s="1"/>
      <c r="AB123" s="1"/>
      <c r="AC123">
        <v>4</v>
      </c>
      <c r="AD123" s="1"/>
      <c r="AI123" t="str">
        <f t="shared" si="40"/>
        <v>Salem</v>
      </c>
      <c r="AJ123" t="s">
        <v>2826</v>
      </c>
      <c r="AK123" s="9">
        <v>2</v>
      </c>
      <c r="AL123" s="7"/>
      <c r="AN123" s="98">
        <v>9</v>
      </c>
      <c r="AO123" s="100">
        <v>11</v>
      </c>
      <c r="AP123" s="100">
        <v>85</v>
      </c>
      <c r="AQ123" s="107">
        <v>66210</v>
      </c>
      <c r="AR123" s="107">
        <f t="shared" si="50"/>
        <v>9011</v>
      </c>
      <c r="AS123" t="s">
        <v>1726</v>
      </c>
      <c r="AT123" s="110">
        <f t="shared" si="51"/>
        <v>966210</v>
      </c>
      <c r="AW123">
        <v>29.79</v>
      </c>
      <c r="AX123">
        <v>0.83</v>
      </c>
      <c r="AY123">
        <v>28.95</v>
      </c>
      <c r="AZ123" s="2"/>
      <c r="BF123" s="118"/>
      <c r="BI123" s="118"/>
      <c r="BJ123" s="118"/>
    </row>
    <row r="124" spans="1:62" hidden="1" outlineLevel="1">
      <c r="A124" t="s">
        <v>1571</v>
      </c>
      <c r="B124" s="9" t="s">
        <v>138</v>
      </c>
      <c r="C124" s="1">
        <f t="shared" si="41"/>
        <v>772</v>
      </c>
      <c r="D124" s="7">
        <f t="shared" si="42"/>
        <v>1</v>
      </c>
      <c r="E124" s="7" t="e">
        <f t="shared" si="43"/>
        <v>#N/A</v>
      </c>
      <c r="F124" s="7">
        <f t="shared" si="44"/>
        <v>2</v>
      </c>
      <c r="G124" s="7">
        <f t="shared" si="26"/>
        <v>0</v>
      </c>
      <c r="H124" s="49">
        <f t="shared" si="45"/>
        <v>116</v>
      </c>
      <c r="I124" s="178">
        <f t="shared" si="46"/>
        <v>0.15025906735751296</v>
      </c>
      <c r="J124" s="8"/>
      <c r="K124" s="2">
        <f t="shared" si="47"/>
        <v>0.57253886010362698</v>
      </c>
      <c r="L124" s="2">
        <f t="shared" si="48"/>
        <v>0</v>
      </c>
      <c r="M124" s="2">
        <f t="shared" si="49"/>
        <v>0.42227979274611399</v>
      </c>
      <c r="N124" s="2">
        <f t="shared" si="36"/>
        <v>0</v>
      </c>
      <c r="O124" s="2">
        <f t="shared" si="37"/>
        <v>5.1813471502590303E-3</v>
      </c>
      <c r="P124" s="1">
        <v>442</v>
      </c>
      <c r="Q124" s="1"/>
      <c r="R124" s="1">
        <v>326</v>
      </c>
      <c r="S124" s="1"/>
      <c r="T124" s="1"/>
      <c r="U124" s="1"/>
      <c r="V124" s="1"/>
      <c r="X124" s="1">
        <v>2</v>
      </c>
      <c r="Z124" s="1"/>
      <c r="AA124" s="1"/>
      <c r="AB124" s="1"/>
      <c r="AC124">
        <v>2</v>
      </c>
      <c r="AD124" s="1"/>
      <c r="AI124" t="str">
        <f t="shared" si="40"/>
        <v>Salisbury</v>
      </c>
      <c r="AJ124" t="s">
        <v>1521</v>
      </c>
      <c r="AK124" s="9">
        <v>5</v>
      </c>
      <c r="AL124" s="7"/>
      <c r="AN124" s="98">
        <v>9</v>
      </c>
      <c r="AO124" s="100">
        <v>5</v>
      </c>
      <c r="AP124" s="100">
        <v>90</v>
      </c>
      <c r="AQ124" s="107">
        <v>66420</v>
      </c>
      <c r="AR124" s="107">
        <f t="shared" si="50"/>
        <v>9005</v>
      </c>
      <c r="AS124" t="s">
        <v>1726</v>
      </c>
      <c r="AT124" s="110">
        <f t="shared" si="51"/>
        <v>966420</v>
      </c>
      <c r="AW124">
        <v>60.08</v>
      </c>
      <c r="AX124">
        <v>2.76</v>
      </c>
      <c r="AY124">
        <v>57.32</v>
      </c>
      <c r="AZ124" s="2"/>
      <c r="BF124" s="118"/>
      <c r="BI124" s="118"/>
      <c r="BJ124" s="118"/>
    </row>
    <row r="125" spans="1:62" hidden="1" outlineLevel="1">
      <c r="A125" t="s">
        <v>2900</v>
      </c>
      <c r="B125" s="9" t="s">
        <v>138</v>
      </c>
      <c r="C125" s="1">
        <f t="shared" si="41"/>
        <v>151</v>
      </c>
      <c r="D125" s="7">
        <f t="shared" si="42"/>
        <v>2</v>
      </c>
      <c r="E125" s="7" t="e">
        <f t="shared" si="43"/>
        <v>#N/A</v>
      </c>
      <c r="F125" s="7">
        <f t="shared" si="44"/>
        <v>1</v>
      </c>
      <c r="G125" s="7">
        <f t="shared" si="26"/>
        <v>0</v>
      </c>
      <c r="H125" s="49">
        <f t="shared" si="45"/>
        <v>54</v>
      </c>
      <c r="I125" s="178">
        <f t="shared" si="46"/>
        <v>0.35761589403973509</v>
      </c>
      <c r="J125" s="8"/>
      <c r="K125" s="2">
        <f t="shared" si="47"/>
        <v>0.29139072847682118</v>
      </c>
      <c r="L125" s="2">
        <f t="shared" si="48"/>
        <v>0</v>
      </c>
      <c r="M125" s="2">
        <f t="shared" si="49"/>
        <v>0.64900662251655628</v>
      </c>
      <c r="N125" s="2">
        <f t="shared" si="36"/>
        <v>0</v>
      </c>
      <c r="O125" s="2">
        <f t="shared" si="37"/>
        <v>5.9602649006622599E-2</v>
      </c>
      <c r="P125" s="1">
        <v>44</v>
      </c>
      <c r="Q125" s="1"/>
      <c r="R125" s="1">
        <v>98</v>
      </c>
      <c r="S125" s="1"/>
      <c r="T125" s="1"/>
      <c r="U125" s="1"/>
      <c r="V125" s="1"/>
      <c r="X125" s="1">
        <v>7</v>
      </c>
      <c r="Z125" s="1"/>
      <c r="AA125" s="1"/>
      <c r="AB125" s="1"/>
      <c r="AC125">
        <v>2</v>
      </c>
      <c r="AD125" s="1"/>
      <c r="AI125" t="str">
        <f t="shared" si="40"/>
        <v>Scotland</v>
      </c>
      <c r="AJ125" t="s">
        <v>2472</v>
      </c>
      <c r="AK125" s="9">
        <v>2</v>
      </c>
      <c r="AL125" s="7"/>
      <c r="AN125" s="98">
        <v>9</v>
      </c>
      <c r="AO125" s="100">
        <v>15</v>
      </c>
      <c r="AP125" s="100">
        <v>55</v>
      </c>
      <c r="AQ125" s="107">
        <v>67400</v>
      </c>
      <c r="AR125" s="107">
        <f t="shared" si="50"/>
        <v>9015</v>
      </c>
      <c r="AS125" t="s">
        <v>1726</v>
      </c>
      <c r="AT125" s="110">
        <f t="shared" si="51"/>
        <v>967400</v>
      </c>
      <c r="AW125">
        <v>18.66</v>
      </c>
      <c r="AX125">
        <v>0.05</v>
      </c>
      <c r="AY125">
        <v>18.61</v>
      </c>
      <c r="AZ125" s="2"/>
      <c r="BF125" s="118"/>
      <c r="BI125" s="118"/>
      <c r="BJ125" s="118"/>
    </row>
    <row r="126" spans="1:62" hidden="1" outlineLevel="1">
      <c r="A126" t="s">
        <v>1444</v>
      </c>
      <c r="B126" s="9" t="s">
        <v>138</v>
      </c>
      <c r="C126" s="1">
        <f t="shared" si="41"/>
        <v>1022</v>
      </c>
      <c r="D126" s="7">
        <f t="shared" si="42"/>
        <v>2</v>
      </c>
      <c r="E126" s="7" t="e">
        <f t="shared" si="43"/>
        <v>#N/A</v>
      </c>
      <c r="F126" s="7">
        <f t="shared" si="44"/>
        <v>1</v>
      </c>
      <c r="G126" s="7">
        <f t="shared" si="26"/>
        <v>0</v>
      </c>
      <c r="H126" s="49">
        <f t="shared" si="45"/>
        <v>204</v>
      </c>
      <c r="I126" s="178">
        <f t="shared" si="46"/>
        <v>0.19960861056751467</v>
      </c>
      <c r="J126" s="8"/>
      <c r="K126" s="2">
        <f t="shared" si="47"/>
        <v>0.38845401174168298</v>
      </c>
      <c r="L126" s="2">
        <f t="shared" si="48"/>
        <v>0</v>
      </c>
      <c r="M126" s="2">
        <f t="shared" si="49"/>
        <v>0.5880626223091977</v>
      </c>
      <c r="N126" s="2">
        <f t="shared" si="36"/>
        <v>0</v>
      </c>
      <c r="O126" s="2">
        <f t="shared" si="37"/>
        <v>2.3483365949119261E-2</v>
      </c>
      <c r="P126" s="1">
        <v>397</v>
      </c>
      <c r="Q126" s="1"/>
      <c r="R126" s="1">
        <v>601</v>
      </c>
      <c r="S126" s="1"/>
      <c r="T126" s="1"/>
      <c r="U126" s="1"/>
      <c r="V126" s="1"/>
      <c r="X126" s="1">
        <v>21</v>
      </c>
      <c r="Z126" s="1"/>
      <c r="AA126" s="1"/>
      <c r="AB126" s="1"/>
      <c r="AC126">
        <v>3</v>
      </c>
      <c r="AD126" s="1"/>
      <c r="AI126" t="str">
        <f t="shared" si="40"/>
        <v>Seymour</v>
      </c>
      <c r="AJ126" t="s">
        <v>3213</v>
      </c>
      <c r="AK126" s="9">
        <v>3</v>
      </c>
      <c r="AL126" s="7"/>
      <c r="AN126" s="98">
        <v>9</v>
      </c>
      <c r="AO126" s="100">
        <v>9</v>
      </c>
      <c r="AP126" s="100">
        <v>105</v>
      </c>
      <c r="AQ126" s="107">
        <v>67610</v>
      </c>
      <c r="AR126" s="107">
        <f t="shared" si="50"/>
        <v>9009</v>
      </c>
      <c r="AS126" t="s">
        <v>1726</v>
      </c>
      <c r="AT126" s="110">
        <f t="shared" si="51"/>
        <v>967610</v>
      </c>
      <c r="AW126">
        <v>14.97</v>
      </c>
      <c r="AX126">
        <v>0.4</v>
      </c>
      <c r="AY126">
        <v>14.57</v>
      </c>
      <c r="AZ126" s="2"/>
      <c r="BF126" s="118"/>
      <c r="BI126" s="118"/>
      <c r="BJ126" s="118"/>
    </row>
    <row r="127" spans="1:62" hidden="1" outlineLevel="1">
      <c r="A127" t="s">
        <v>3287</v>
      </c>
      <c r="B127" s="9" t="s">
        <v>138</v>
      </c>
      <c r="C127" s="1">
        <f t="shared" si="41"/>
        <v>375</v>
      </c>
      <c r="D127" s="7">
        <f t="shared" si="42"/>
        <v>1</v>
      </c>
      <c r="E127" s="7">
        <f t="shared" si="43"/>
        <v>4</v>
      </c>
      <c r="F127" s="7">
        <f t="shared" si="44"/>
        <v>2</v>
      </c>
      <c r="G127" s="7">
        <f t="shared" si="26"/>
        <v>0</v>
      </c>
      <c r="H127" s="49">
        <f t="shared" si="45"/>
        <v>3</v>
      </c>
      <c r="I127" s="178">
        <f t="shared" si="46"/>
        <v>8.0000000000000002E-3</v>
      </c>
      <c r="J127" s="8"/>
      <c r="K127" s="2">
        <f t="shared" si="47"/>
        <v>0.5013333333333333</v>
      </c>
      <c r="L127" s="2">
        <f t="shared" si="48"/>
        <v>0</v>
      </c>
      <c r="M127" s="2">
        <f t="shared" si="49"/>
        <v>0.49333333333333335</v>
      </c>
      <c r="N127" s="2">
        <f t="shared" si="36"/>
        <v>0</v>
      </c>
      <c r="O127" s="2">
        <f t="shared" si="37"/>
        <v>5.3333333333333566E-3</v>
      </c>
      <c r="P127" s="1">
        <v>188</v>
      </c>
      <c r="Q127" s="1"/>
      <c r="R127" s="1">
        <v>185</v>
      </c>
      <c r="S127" s="1"/>
      <c r="T127" s="1"/>
      <c r="U127" s="1"/>
      <c r="V127" s="1"/>
      <c r="X127" s="1">
        <v>2</v>
      </c>
      <c r="Z127" s="1"/>
      <c r="AA127" s="1"/>
      <c r="AB127" s="1"/>
      <c r="AC127">
        <v>0</v>
      </c>
      <c r="AD127" s="1"/>
      <c r="AI127" t="str">
        <f t="shared" si="40"/>
        <v>Sharon</v>
      </c>
      <c r="AJ127" t="s">
        <v>1521</v>
      </c>
      <c r="AK127" s="9">
        <v>5</v>
      </c>
      <c r="AL127" s="7"/>
      <c r="AN127" s="98">
        <v>9</v>
      </c>
      <c r="AO127" s="100">
        <v>5</v>
      </c>
      <c r="AP127" s="100">
        <v>95</v>
      </c>
      <c r="AQ127" s="107">
        <v>67960</v>
      </c>
      <c r="AR127" s="107">
        <f t="shared" si="50"/>
        <v>9005</v>
      </c>
      <c r="AS127" t="s">
        <v>1726</v>
      </c>
      <c r="AT127" s="110">
        <f t="shared" si="51"/>
        <v>967960</v>
      </c>
      <c r="AW127">
        <v>59.56</v>
      </c>
      <c r="AX127">
        <v>0.86</v>
      </c>
      <c r="AY127">
        <v>58.7</v>
      </c>
      <c r="AZ127" s="2"/>
      <c r="BF127" s="118"/>
      <c r="BI127" s="118"/>
      <c r="BJ127" s="118"/>
    </row>
    <row r="128" spans="1:62" hidden="1" outlineLevel="1">
      <c r="A128" t="s">
        <v>158</v>
      </c>
      <c r="B128" s="9" t="s">
        <v>138</v>
      </c>
      <c r="C128" s="1">
        <f t="shared" si="41"/>
        <v>2607</v>
      </c>
      <c r="D128" s="7">
        <f t="shared" si="42"/>
        <v>2</v>
      </c>
      <c r="E128" s="7" t="e">
        <f t="shared" si="43"/>
        <v>#N/A</v>
      </c>
      <c r="F128" s="7">
        <f t="shared" si="44"/>
        <v>1</v>
      </c>
      <c r="G128" s="7">
        <f t="shared" si="26"/>
        <v>0</v>
      </c>
      <c r="H128" s="49">
        <f t="shared" si="45"/>
        <v>73</v>
      </c>
      <c r="I128" s="178">
        <f t="shared" si="46"/>
        <v>2.8001534330648253E-2</v>
      </c>
      <c r="J128" s="8"/>
      <c r="K128" s="2">
        <f t="shared" si="47"/>
        <v>0.46758726505561948</v>
      </c>
      <c r="L128" s="2">
        <f t="shared" si="48"/>
        <v>0</v>
      </c>
      <c r="M128" s="2">
        <f t="shared" si="49"/>
        <v>0.49558879938626776</v>
      </c>
      <c r="N128" s="2">
        <f t="shared" si="36"/>
        <v>0</v>
      </c>
      <c r="O128" s="2">
        <f t="shared" si="37"/>
        <v>3.6823935558112808E-2</v>
      </c>
      <c r="P128" s="1">
        <v>1219</v>
      </c>
      <c r="Q128" s="1"/>
      <c r="R128" s="1">
        <v>1292</v>
      </c>
      <c r="S128" s="1"/>
      <c r="T128" s="1"/>
      <c r="U128" s="1"/>
      <c r="V128" s="1"/>
      <c r="X128" s="1">
        <v>81</v>
      </c>
      <c r="Z128" s="1"/>
      <c r="AA128" s="1"/>
      <c r="AB128" s="1"/>
      <c r="AC128">
        <v>15</v>
      </c>
      <c r="AD128" s="1"/>
      <c r="AI128" t="str">
        <f t="shared" si="40"/>
        <v>Shelton</v>
      </c>
      <c r="AJ128" t="s">
        <v>19</v>
      </c>
      <c r="AK128" s="9">
        <v>0</v>
      </c>
      <c r="AL128" s="7"/>
      <c r="AN128" s="98">
        <v>9</v>
      </c>
      <c r="AO128" s="100">
        <v>1</v>
      </c>
      <c r="AP128" s="100">
        <v>80</v>
      </c>
      <c r="AQ128" s="107">
        <v>68170</v>
      </c>
      <c r="AR128" s="107">
        <f t="shared" si="50"/>
        <v>9001</v>
      </c>
      <c r="AS128" t="s">
        <v>1726</v>
      </c>
      <c r="AT128" s="110">
        <f t="shared" si="51"/>
        <v>968170</v>
      </c>
      <c r="AW128">
        <v>31.93</v>
      </c>
      <c r="AX128">
        <v>1.36</v>
      </c>
      <c r="AY128">
        <v>30.57</v>
      </c>
      <c r="AZ128" s="2"/>
      <c r="BF128" s="118"/>
      <c r="BI128" s="118"/>
      <c r="BJ128" s="118"/>
    </row>
    <row r="129" spans="1:62" hidden="1" outlineLevel="1">
      <c r="A129" t="s">
        <v>1745</v>
      </c>
      <c r="B129" s="9" t="s">
        <v>138</v>
      </c>
      <c r="C129" s="1">
        <f t="shared" si="41"/>
        <v>326</v>
      </c>
      <c r="D129" s="7">
        <f t="shared" si="42"/>
        <v>2</v>
      </c>
      <c r="E129" s="7">
        <f t="shared" si="43"/>
        <v>4</v>
      </c>
      <c r="F129" s="7">
        <f t="shared" si="44"/>
        <v>1</v>
      </c>
      <c r="G129" s="7">
        <f t="shared" si="26"/>
        <v>0</v>
      </c>
      <c r="H129" s="49">
        <f t="shared" si="45"/>
        <v>24</v>
      </c>
      <c r="I129" s="178">
        <f t="shared" si="46"/>
        <v>7.3619631901840496E-2</v>
      </c>
      <c r="J129" s="8"/>
      <c r="K129" s="2">
        <f t="shared" si="47"/>
        <v>0.45705521472392641</v>
      </c>
      <c r="L129" s="2">
        <f t="shared" si="48"/>
        <v>0</v>
      </c>
      <c r="M129" s="2">
        <f t="shared" si="49"/>
        <v>0.53067484662576692</v>
      </c>
      <c r="N129" s="2">
        <f t="shared" si="36"/>
        <v>0</v>
      </c>
      <c r="O129" s="2">
        <f t="shared" si="37"/>
        <v>1.2269938650306678E-2</v>
      </c>
      <c r="P129" s="1">
        <v>149</v>
      </c>
      <c r="Q129" s="1"/>
      <c r="R129" s="1">
        <v>173</v>
      </c>
      <c r="S129" s="1"/>
      <c r="T129" s="1"/>
      <c r="U129" s="1"/>
      <c r="V129" s="1"/>
      <c r="X129" s="1">
        <v>4</v>
      </c>
      <c r="Z129" s="1"/>
      <c r="AA129" s="1"/>
      <c r="AB129" s="1"/>
      <c r="AC129">
        <v>0</v>
      </c>
      <c r="AD129" s="1"/>
      <c r="AI129" t="str">
        <f t="shared" si="40"/>
        <v>Sherman</v>
      </c>
      <c r="AJ129" t="s">
        <v>19</v>
      </c>
      <c r="AK129" s="9">
        <v>5</v>
      </c>
      <c r="AL129" s="7"/>
      <c r="AN129" s="98">
        <v>9</v>
      </c>
      <c r="AO129" s="100">
        <v>1</v>
      </c>
      <c r="AP129" s="100">
        <v>85</v>
      </c>
      <c r="AQ129" s="107">
        <v>68310</v>
      </c>
      <c r="AR129" s="107">
        <f t="shared" si="50"/>
        <v>9001</v>
      </c>
      <c r="AS129" t="s">
        <v>1726</v>
      </c>
      <c r="AT129" s="110">
        <f t="shared" si="51"/>
        <v>968310</v>
      </c>
      <c r="AW129">
        <v>23.36</v>
      </c>
      <c r="AX129">
        <v>1.56</v>
      </c>
      <c r="AY129">
        <v>21.8</v>
      </c>
      <c r="AZ129" s="2"/>
      <c r="BF129" s="118"/>
      <c r="BI129" s="118"/>
      <c r="BJ129" s="118"/>
    </row>
    <row r="130" spans="1:62" hidden="1" outlineLevel="1">
      <c r="A130" t="s">
        <v>817</v>
      </c>
      <c r="B130" s="9" t="s">
        <v>138</v>
      </c>
      <c r="C130" s="1">
        <f t="shared" si="41"/>
        <v>2782</v>
      </c>
      <c r="D130" s="7">
        <f t="shared" si="42"/>
        <v>1</v>
      </c>
      <c r="E130" s="7" t="e">
        <f t="shared" si="43"/>
        <v>#N/A</v>
      </c>
      <c r="F130" s="7">
        <f t="shared" si="44"/>
        <v>2</v>
      </c>
      <c r="G130" s="7">
        <f t="shared" ref="G130:G193" si="52">IF(S130&gt;0,RANK(S130,(P130:AD130)),0)</f>
        <v>0</v>
      </c>
      <c r="H130" s="49">
        <f t="shared" si="45"/>
        <v>194</v>
      </c>
      <c r="I130" s="178">
        <f t="shared" si="46"/>
        <v>6.9734004313443565E-2</v>
      </c>
      <c r="J130" s="8"/>
      <c r="K130" s="2">
        <f t="shared" si="47"/>
        <v>0.52983465132997842</v>
      </c>
      <c r="L130" s="2">
        <f t="shared" si="48"/>
        <v>0</v>
      </c>
      <c r="M130" s="2">
        <f t="shared" si="49"/>
        <v>0.46010064701653486</v>
      </c>
      <c r="N130" s="2">
        <f t="shared" si="36"/>
        <v>0</v>
      </c>
      <c r="O130" s="2">
        <f t="shared" si="37"/>
        <v>1.0064701653486718E-2</v>
      </c>
      <c r="P130" s="1">
        <v>1474</v>
      </c>
      <c r="Q130" s="1"/>
      <c r="R130" s="1">
        <v>1280</v>
      </c>
      <c r="S130" s="1"/>
      <c r="T130" s="1"/>
      <c r="U130" s="1"/>
      <c r="V130" s="1"/>
      <c r="X130" s="1">
        <v>21</v>
      </c>
      <c r="Z130" s="1"/>
      <c r="AA130" s="1"/>
      <c r="AB130" s="1"/>
      <c r="AC130">
        <v>7</v>
      </c>
      <c r="AD130" s="1"/>
      <c r="AI130" t="str">
        <f t="shared" si="40"/>
        <v>Simsbury</v>
      </c>
      <c r="AJ130" t="s">
        <v>1580</v>
      </c>
      <c r="AK130" s="9">
        <v>5</v>
      </c>
      <c r="AL130" s="7"/>
      <c r="AN130" s="98">
        <v>9</v>
      </c>
      <c r="AO130" s="100">
        <v>3</v>
      </c>
      <c r="AP130" s="100">
        <v>110</v>
      </c>
      <c r="AQ130" s="107">
        <v>68940</v>
      </c>
      <c r="AR130" s="107">
        <f t="shared" si="50"/>
        <v>9003</v>
      </c>
      <c r="AS130" t="s">
        <v>1726</v>
      </c>
      <c r="AT130" s="110">
        <f t="shared" si="51"/>
        <v>968940</v>
      </c>
      <c r="AW130">
        <v>34.31</v>
      </c>
      <c r="AX130">
        <v>0.43</v>
      </c>
      <c r="AY130">
        <v>33.880000000000003</v>
      </c>
      <c r="AZ130" s="2"/>
      <c r="BF130" s="118"/>
      <c r="BI130" s="118"/>
      <c r="BJ130" s="118"/>
    </row>
    <row r="131" spans="1:62" hidden="1" outlineLevel="1">
      <c r="A131" t="s">
        <v>161</v>
      </c>
      <c r="B131" s="9" t="s">
        <v>138</v>
      </c>
      <c r="C131" s="1">
        <f t="shared" ref="C131:C162" si="53">SUM(P131:AG131)</f>
        <v>563</v>
      </c>
      <c r="D131" s="7">
        <f t="shared" ref="D131:D162" si="54">RANK(P131,(P131:AG131))</f>
        <v>2</v>
      </c>
      <c r="E131" s="7" t="e">
        <f t="shared" ref="E131:E162" si="55">RANK(Q131,(P131:AG131))</f>
        <v>#N/A</v>
      </c>
      <c r="F131" s="7">
        <f t="shared" ref="F131:F162" si="56">IF(R131&gt;0,RANK(R131,(P131:AG131)),0)</f>
        <v>1</v>
      </c>
      <c r="G131" s="7">
        <f t="shared" si="52"/>
        <v>0</v>
      </c>
      <c r="H131" s="49">
        <f t="shared" ref="H131:H162" si="57">MAX(P131:T131)-LARGE(P131:T131,2)</f>
        <v>38</v>
      </c>
      <c r="I131" s="178">
        <f t="shared" ref="I131:I162" si="58">H131/C131</f>
        <v>6.7495559502664296E-2</v>
      </c>
      <c r="J131" s="8"/>
      <c r="K131" s="2">
        <f t="shared" ref="K131:K162" si="59">IF(C131=0,"-",P131/C131)</f>
        <v>0.45293072824156305</v>
      </c>
      <c r="L131" s="2">
        <f t="shared" ref="L131:L162" si="60">IF(C131=0,"-",Q131/C131)</f>
        <v>0</v>
      </c>
      <c r="M131" s="2">
        <f t="shared" ref="M131:M162" si="61">IF(C131=0,"-",R131/C131)</f>
        <v>0.52042628774422739</v>
      </c>
      <c r="N131" s="2">
        <f t="shared" ref="N131:N172" si="62">IF(C131=0,"-",S131/C131)</f>
        <v>0</v>
      </c>
      <c r="O131" s="2">
        <f t="shared" ref="O131:O172" si="63">IF(C131=0,"-",(1-K131-L131-M131-N131))</f>
        <v>2.6642984014209503E-2</v>
      </c>
      <c r="P131" s="1">
        <v>255</v>
      </c>
      <c r="Q131" s="1"/>
      <c r="R131" s="1">
        <v>293</v>
      </c>
      <c r="S131" s="1"/>
      <c r="T131" s="1"/>
      <c r="U131" s="1"/>
      <c r="V131" s="1"/>
      <c r="X131" s="1">
        <v>13</v>
      </c>
      <c r="Z131" s="1"/>
      <c r="AA131" s="1"/>
      <c r="AB131" s="1"/>
      <c r="AC131">
        <v>2</v>
      </c>
      <c r="AD131" s="1"/>
      <c r="AI131" t="str">
        <f t="shared" si="40"/>
        <v>Somers</v>
      </c>
      <c r="AJ131" t="s">
        <v>2827</v>
      </c>
      <c r="AK131" s="9">
        <v>2</v>
      </c>
      <c r="AL131" s="7"/>
      <c r="AN131" s="98">
        <v>9</v>
      </c>
      <c r="AO131" s="100">
        <v>13</v>
      </c>
      <c r="AP131" s="100">
        <v>40</v>
      </c>
      <c r="AQ131" s="107">
        <v>69220</v>
      </c>
      <c r="AR131" s="107">
        <f t="shared" ref="AR131:AR162" si="64">AN131*1000+AO131</f>
        <v>9013</v>
      </c>
      <c r="AS131" t="s">
        <v>1726</v>
      </c>
      <c r="AT131" s="110">
        <f t="shared" ref="AT131:AT162" si="65">AN131*100000+AQ131</f>
        <v>969220</v>
      </c>
      <c r="AW131">
        <v>28.48</v>
      </c>
      <c r="AX131">
        <v>0.14000000000000001</v>
      </c>
      <c r="AY131">
        <v>28.34</v>
      </c>
      <c r="AZ131" s="2"/>
      <c r="BF131" s="118"/>
      <c r="BI131" s="118"/>
      <c r="BJ131" s="118"/>
    </row>
    <row r="132" spans="1:62" hidden="1" outlineLevel="1">
      <c r="A132" t="s">
        <v>2018</v>
      </c>
      <c r="B132" s="9" t="s">
        <v>138</v>
      </c>
      <c r="C132" s="1">
        <f t="shared" si="53"/>
        <v>2835</v>
      </c>
      <c r="D132" s="7">
        <f t="shared" si="54"/>
        <v>1</v>
      </c>
      <c r="E132" s="7" t="e">
        <f t="shared" si="55"/>
        <v>#N/A</v>
      </c>
      <c r="F132" s="7">
        <f t="shared" si="56"/>
        <v>2</v>
      </c>
      <c r="G132" s="7">
        <f t="shared" si="52"/>
        <v>0</v>
      </c>
      <c r="H132" s="49">
        <f t="shared" si="57"/>
        <v>75</v>
      </c>
      <c r="I132" s="178">
        <f t="shared" si="58"/>
        <v>2.6455026455026454E-2</v>
      </c>
      <c r="J132" s="8"/>
      <c r="K132" s="2">
        <f t="shared" si="59"/>
        <v>0.5029982363315697</v>
      </c>
      <c r="L132" s="2">
        <f t="shared" si="60"/>
        <v>0</v>
      </c>
      <c r="M132" s="2">
        <f t="shared" si="61"/>
        <v>0.47654320987654319</v>
      </c>
      <c r="N132" s="2">
        <f t="shared" si="62"/>
        <v>0</v>
      </c>
      <c r="O132" s="2">
        <f t="shared" si="63"/>
        <v>2.0458553791887102E-2</v>
      </c>
      <c r="P132" s="1">
        <v>1426</v>
      </c>
      <c r="Q132" s="1"/>
      <c r="R132" s="1">
        <v>1351</v>
      </c>
      <c r="S132" s="1"/>
      <c r="T132" s="1"/>
      <c r="U132" s="1"/>
      <c r="V132" s="1"/>
      <c r="X132" s="1">
        <v>51</v>
      </c>
      <c r="Z132" s="1"/>
      <c r="AA132" s="1"/>
      <c r="AB132" s="1"/>
      <c r="AC132">
        <v>7</v>
      </c>
      <c r="AD132" s="1"/>
      <c r="AI132" t="str">
        <f t="shared" ref="AI132:AI195" si="66">A132</f>
        <v>South Windsor</v>
      </c>
      <c r="AJ132" t="s">
        <v>1580</v>
      </c>
      <c r="AK132" s="9">
        <v>1</v>
      </c>
      <c r="AL132" s="7"/>
      <c r="AN132" s="98">
        <v>9</v>
      </c>
      <c r="AO132" s="100">
        <v>3</v>
      </c>
      <c r="AP132" s="100">
        <v>120</v>
      </c>
      <c r="AQ132" s="107">
        <v>71390</v>
      </c>
      <c r="AR132" s="107">
        <f t="shared" si="64"/>
        <v>9003</v>
      </c>
      <c r="AS132" t="s">
        <v>1726</v>
      </c>
      <c r="AT132" s="110">
        <f t="shared" si="65"/>
        <v>971390</v>
      </c>
      <c r="AW132">
        <v>28.66</v>
      </c>
      <c r="AX132">
        <v>0.7</v>
      </c>
      <c r="AY132">
        <v>27.96</v>
      </c>
      <c r="AZ132" s="2"/>
      <c r="BF132" s="118"/>
      <c r="BI132" s="118"/>
      <c r="BJ132" s="118"/>
    </row>
    <row r="133" spans="1:62" hidden="1" outlineLevel="1">
      <c r="A133" t="s">
        <v>2019</v>
      </c>
      <c r="B133" s="9" t="s">
        <v>138</v>
      </c>
      <c r="C133" s="1">
        <f t="shared" si="53"/>
        <v>1811</v>
      </c>
      <c r="D133" s="7">
        <f t="shared" si="54"/>
        <v>1</v>
      </c>
      <c r="E133" s="7" t="e">
        <f t="shared" si="55"/>
        <v>#N/A</v>
      </c>
      <c r="F133" s="7">
        <f t="shared" si="56"/>
        <v>2</v>
      </c>
      <c r="G133" s="7">
        <f t="shared" si="52"/>
        <v>0</v>
      </c>
      <c r="H133" s="49">
        <f t="shared" si="57"/>
        <v>123</v>
      </c>
      <c r="I133" s="178">
        <f t="shared" si="58"/>
        <v>6.791827719491994E-2</v>
      </c>
      <c r="J133" s="8"/>
      <c r="K133" s="2">
        <f t="shared" si="59"/>
        <v>0.52733296521258977</v>
      </c>
      <c r="L133" s="2">
        <f t="shared" si="60"/>
        <v>0</v>
      </c>
      <c r="M133" s="2">
        <f t="shared" si="61"/>
        <v>0.45941468801766977</v>
      </c>
      <c r="N133" s="2">
        <f t="shared" si="62"/>
        <v>0</v>
      </c>
      <c r="O133" s="2">
        <f t="shared" si="63"/>
        <v>1.3252346769740464E-2</v>
      </c>
      <c r="P133" s="1">
        <v>955</v>
      </c>
      <c r="Q133" s="1"/>
      <c r="R133" s="1">
        <v>832</v>
      </c>
      <c r="S133" s="1"/>
      <c r="T133" s="1"/>
      <c r="U133" s="1"/>
      <c r="V133" s="1"/>
      <c r="X133" s="1">
        <v>21</v>
      </c>
      <c r="Z133" s="1"/>
      <c r="AA133" s="1"/>
      <c r="AB133" s="1"/>
      <c r="AC133">
        <v>3</v>
      </c>
      <c r="AD133" s="1"/>
      <c r="AI133" t="str">
        <f t="shared" si="66"/>
        <v>Southbury</v>
      </c>
      <c r="AJ133" t="s">
        <v>3213</v>
      </c>
      <c r="AK133" s="9">
        <v>5</v>
      </c>
      <c r="AL133" s="7"/>
      <c r="AN133" s="98">
        <v>9</v>
      </c>
      <c r="AO133" s="100">
        <v>9</v>
      </c>
      <c r="AP133" s="100">
        <v>110</v>
      </c>
      <c r="AQ133" s="107">
        <v>69640</v>
      </c>
      <c r="AR133" s="107">
        <f t="shared" si="64"/>
        <v>9009</v>
      </c>
      <c r="AS133" t="s">
        <v>1726</v>
      </c>
      <c r="AT133" s="110">
        <f t="shared" si="65"/>
        <v>969640</v>
      </c>
      <c r="AW133">
        <v>39.97</v>
      </c>
      <c r="AX133">
        <v>0.91</v>
      </c>
      <c r="AY133">
        <v>39.06</v>
      </c>
      <c r="AZ133" s="2"/>
      <c r="BF133" s="118"/>
      <c r="BI133" s="118"/>
      <c r="BJ133" s="118"/>
    </row>
    <row r="134" spans="1:62" hidden="1" outlineLevel="1">
      <c r="A134" t="s">
        <v>2106</v>
      </c>
      <c r="B134" s="9" t="s">
        <v>138</v>
      </c>
      <c r="C134" s="1">
        <f t="shared" si="53"/>
        <v>3526</v>
      </c>
      <c r="D134" s="7">
        <f t="shared" si="54"/>
        <v>2</v>
      </c>
      <c r="E134" s="7" t="e">
        <f t="shared" si="55"/>
        <v>#N/A</v>
      </c>
      <c r="F134" s="7">
        <f t="shared" si="56"/>
        <v>1</v>
      </c>
      <c r="G134" s="7">
        <f t="shared" si="52"/>
        <v>0</v>
      </c>
      <c r="H134" s="49">
        <f t="shared" si="57"/>
        <v>112</v>
      </c>
      <c r="I134" s="178">
        <f t="shared" si="58"/>
        <v>3.1764038570618262E-2</v>
      </c>
      <c r="J134" s="8"/>
      <c r="K134" s="2">
        <f t="shared" si="59"/>
        <v>0.46823596142938173</v>
      </c>
      <c r="L134" s="2">
        <f t="shared" si="60"/>
        <v>0</v>
      </c>
      <c r="M134" s="2">
        <f t="shared" si="61"/>
        <v>0.5</v>
      </c>
      <c r="N134" s="2">
        <f t="shared" si="62"/>
        <v>0</v>
      </c>
      <c r="O134" s="2">
        <f t="shared" si="63"/>
        <v>3.1764038570618269E-2</v>
      </c>
      <c r="P134" s="1">
        <v>1651</v>
      </c>
      <c r="Q134" s="1"/>
      <c r="R134" s="1">
        <v>1763</v>
      </c>
      <c r="S134" s="1"/>
      <c r="T134" s="1"/>
      <c r="U134" s="1"/>
      <c r="V134" s="1"/>
      <c r="X134" s="1">
        <v>93</v>
      </c>
      <c r="Z134" s="1"/>
      <c r="AA134" s="1"/>
      <c r="AB134" s="1"/>
      <c r="AC134">
        <v>19</v>
      </c>
      <c r="AD134" s="1"/>
      <c r="AI134" t="str">
        <f t="shared" si="66"/>
        <v>Southington</v>
      </c>
      <c r="AJ134" t="s">
        <v>1580</v>
      </c>
      <c r="AK134" s="9">
        <v>1</v>
      </c>
      <c r="AL134" s="7"/>
      <c r="AN134" s="98">
        <v>9</v>
      </c>
      <c r="AO134" s="100">
        <v>3</v>
      </c>
      <c r="AP134" s="100">
        <v>115</v>
      </c>
      <c r="AQ134" s="107">
        <v>70550</v>
      </c>
      <c r="AR134" s="107">
        <f t="shared" si="64"/>
        <v>9003</v>
      </c>
      <c r="AS134" t="s">
        <v>1726</v>
      </c>
      <c r="AT134" s="110">
        <f t="shared" si="65"/>
        <v>970550</v>
      </c>
      <c r="AW134">
        <v>36.619999999999997</v>
      </c>
      <c r="AX134">
        <v>0.63</v>
      </c>
      <c r="AY134">
        <v>35.99</v>
      </c>
      <c r="AZ134" s="2"/>
      <c r="BF134" s="118"/>
      <c r="BI134" s="118"/>
      <c r="BJ134" s="118"/>
    </row>
    <row r="135" spans="1:62" hidden="1" outlineLevel="1">
      <c r="A135" t="s">
        <v>2214</v>
      </c>
      <c r="B135" s="9" t="s">
        <v>138</v>
      </c>
      <c r="C135" s="1">
        <f t="shared" si="53"/>
        <v>285</v>
      </c>
      <c r="D135" s="7">
        <f t="shared" si="54"/>
        <v>2</v>
      </c>
      <c r="E135" s="7">
        <f t="shared" si="55"/>
        <v>4</v>
      </c>
      <c r="F135" s="7">
        <f t="shared" si="56"/>
        <v>1</v>
      </c>
      <c r="G135" s="7">
        <f t="shared" si="52"/>
        <v>0</v>
      </c>
      <c r="H135" s="49">
        <f t="shared" si="57"/>
        <v>84</v>
      </c>
      <c r="I135" s="178">
        <f t="shared" si="58"/>
        <v>0.29473684210526313</v>
      </c>
      <c r="J135" s="8"/>
      <c r="K135" s="2">
        <f t="shared" si="59"/>
        <v>0.33684210526315789</v>
      </c>
      <c r="L135" s="2">
        <f t="shared" si="60"/>
        <v>0</v>
      </c>
      <c r="M135" s="2">
        <f t="shared" si="61"/>
        <v>0.63157894736842102</v>
      </c>
      <c r="N135" s="2">
        <f t="shared" si="62"/>
        <v>0</v>
      </c>
      <c r="O135" s="2">
        <f t="shared" si="63"/>
        <v>3.1578947368421151E-2</v>
      </c>
      <c r="P135" s="1">
        <v>96</v>
      </c>
      <c r="Q135" s="1"/>
      <c r="R135" s="1">
        <v>180</v>
      </c>
      <c r="S135" s="1"/>
      <c r="T135" s="1"/>
      <c r="U135" s="1"/>
      <c r="V135" s="1"/>
      <c r="X135" s="1">
        <v>9</v>
      </c>
      <c r="Z135" s="1"/>
      <c r="AA135" s="1"/>
      <c r="AB135" s="1"/>
      <c r="AC135">
        <v>0</v>
      </c>
      <c r="AD135" s="1"/>
      <c r="AI135" t="str">
        <f t="shared" si="66"/>
        <v>Sprague</v>
      </c>
      <c r="AJ135" t="s">
        <v>2826</v>
      </c>
      <c r="AK135" s="9">
        <v>2</v>
      </c>
      <c r="AL135" s="7"/>
      <c r="AN135" s="98">
        <v>9</v>
      </c>
      <c r="AO135" s="100">
        <v>11</v>
      </c>
      <c r="AP135" s="100">
        <v>90</v>
      </c>
      <c r="AQ135" s="107">
        <v>71670</v>
      </c>
      <c r="AR135" s="107">
        <f t="shared" si="64"/>
        <v>9011</v>
      </c>
      <c r="AS135" t="s">
        <v>1726</v>
      </c>
      <c r="AT135" s="110">
        <f t="shared" si="65"/>
        <v>971670</v>
      </c>
      <c r="AW135">
        <v>13.83</v>
      </c>
      <c r="AX135">
        <v>0.61</v>
      </c>
      <c r="AY135">
        <v>13.21</v>
      </c>
      <c r="AZ135" s="2"/>
      <c r="BF135" s="118"/>
      <c r="BI135" s="118"/>
      <c r="BJ135" s="118"/>
    </row>
    <row r="136" spans="1:62" hidden="1" outlineLevel="1">
      <c r="A136" t="s">
        <v>3004</v>
      </c>
      <c r="B136" s="9" t="s">
        <v>138</v>
      </c>
      <c r="C136" s="1">
        <f t="shared" si="53"/>
        <v>1076</v>
      </c>
      <c r="D136" s="7">
        <f t="shared" si="54"/>
        <v>2</v>
      </c>
      <c r="E136" s="7" t="e">
        <f t="shared" si="55"/>
        <v>#N/A</v>
      </c>
      <c r="F136" s="7">
        <f t="shared" si="56"/>
        <v>1</v>
      </c>
      <c r="G136" s="7">
        <f t="shared" si="52"/>
        <v>0</v>
      </c>
      <c r="H136" s="49">
        <f t="shared" si="57"/>
        <v>301</v>
      </c>
      <c r="I136" s="178">
        <f t="shared" si="58"/>
        <v>0.27973977695167285</v>
      </c>
      <c r="J136" s="8"/>
      <c r="K136" s="2">
        <f t="shared" si="59"/>
        <v>0.34107806691449816</v>
      </c>
      <c r="L136" s="2">
        <f t="shared" si="60"/>
        <v>0</v>
      </c>
      <c r="M136" s="2">
        <f t="shared" si="61"/>
        <v>0.620817843866171</v>
      </c>
      <c r="N136" s="2">
        <f t="shared" si="62"/>
        <v>0</v>
      </c>
      <c r="O136" s="2">
        <f t="shared" si="63"/>
        <v>3.8104089219330839E-2</v>
      </c>
      <c r="P136" s="1">
        <v>367</v>
      </c>
      <c r="Q136" s="1"/>
      <c r="R136" s="1">
        <v>668</v>
      </c>
      <c r="S136" s="1"/>
      <c r="T136" s="1"/>
      <c r="U136" s="1"/>
      <c r="V136" s="1"/>
      <c r="X136" s="1">
        <v>34</v>
      </c>
      <c r="Z136" s="1"/>
      <c r="AA136" s="1"/>
      <c r="AB136" s="1"/>
      <c r="AC136">
        <v>7</v>
      </c>
      <c r="AD136" s="1"/>
      <c r="AI136" t="str">
        <f t="shared" si="66"/>
        <v>Stafford</v>
      </c>
      <c r="AJ136" t="s">
        <v>2827</v>
      </c>
      <c r="AK136" s="9">
        <v>2</v>
      </c>
      <c r="AL136" s="7"/>
      <c r="AN136" s="98">
        <v>9</v>
      </c>
      <c r="AO136" s="100">
        <v>13</v>
      </c>
      <c r="AP136" s="100">
        <v>45</v>
      </c>
      <c r="AQ136" s="107">
        <v>72090</v>
      </c>
      <c r="AR136" s="107">
        <f t="shared" si="64"/>
        <v>9013</v>
      </c>
      <c r="AS136" t="s">
        <v>1726</v>
      </c>
      <c r="AT136" s="110">
        <f t="shared" si="65"/>
        <v>972090</v>
      </c>
      <c r="AW136">
        <v>58.77</v>
      </c>
      <c r="AX136">
        <v>0.81</v>
      </c>
      <c r="AY136">
        <v>57.96</v>
      </c>
      <c r="AZ136" s="2"/>
      <c r="BF136" s="118"/>
      <c r="BI136" s="118"/>
      <c r="BJ136" s="118"/>
    </row>
    <row r="137" spans="1:62" hidden="1" outlineLevel="1">
      <c r="A137" t="s">
        <v>135</v>
      </c>
      <c r="B137" s="9" t="s">
        <v>138</v>
      </c>
      <c r="C137" s="1">
        <f t="shared" si="53"/>
        <v>11455</v>
      </c>
      <c r="D137" s="7">
        <f t="shared" si="54"/>
        <v>1</v>
      </c>
      <c r="E137" s="7" t="e">
        <f t="shared" si="55"/>
        <v>#N/A</v>
      </c>
      <c r="F137" s="7">
        <f t="shared" si="56"/>
        <v>2</v>
      </c>
      <c r="G137" s="7">
        <f t="shared" si="52"/>
        <v>0</v>
      </c>
      <c r="H137" s="49">
        <f t="shared" si="57"/>
        <v>3507</v>
      </c>
      <c r="I137" s="178">
        <f t="shared" si="58"/>
        <v>0.30615451767786994</v>
      </c>
      <c r="J137" s="8"/>
      <c r="K137" s="2">
        <f t="shared" si="59"/>
        <v>0.6448712352684417</v>
      </c>
      <c r="L137" s="2">
        <f t="shared" si="60"/>
        <v>0</v>
      </c>
      <c r="M137" s="2">
        <f t="shared" si="61"/>
        <v>0.33871671759057181</v>
      </c>
      <c r="N137" s="2">
        <f t="shared" si="62"/>
        <v>0</v>
      </c>
      <c r="O137" s="2">
        <f t="shared" si="63"/>
        <v>1.6412047140986485E-2</v>
      </c>
      <c r="P137" s="1">
        <v>7387</v>
      </c>
      <c r="Q137" s="1"/>
      <c r="R137" s="1">
        <v>3880</v>
      </c>
      <c r="S137" s="1"/>
      <c r="T137" s="1"/>
      <c r="U137" s="1"/>
      <c r="V137" s="1"/>
      <c r="X137" s="1">
        <v>157</v>
      </c>
      <c r="Z137" s="1"/>
      <c r="AA137" s="1"/>
      <c r="AB137" s="1"/>
      <c r="AC137">
        <v>31</v>
      </c>
      <c r="AD137" s="1"/>
      <c r="AI137" t="str">
        <f t="shared" si="66"/>
        <v>Stamford</v>
      </c>
      <c r="AJ137" t="s">
        <v>19</v>
      </c>
      <c r="AK137" s="9">
        <v>4</v>
      </c>
      <c r="AL137" s="7"/>
      <c r="AN137" s="98">
        <v>9</v>
      </c>
      <c r="AO137" s="100">
        <v>1</v>
      </c>
      <c r="AP137" s="100">
        <v>90</v>
      </c>
      <c r="AQ137" s="107">
        <v>73070</v>
      </c>
      <c r="AR137" s="107">
        <f t="shared" si="64"/>
        <v>9001</v>
      </c>
      <c r="AS137" t="s">
        <v>1726</v>
      </c>
      <c r="AT137" s="110">
        <f t="shared" si="65"/>
        <v>973070</v>
      </c>
      <c r="AW137">
        <v>52.07</v>
      </c>
      <c r="AX137">
        <v>14.33</v>
      </c>
      <c r="AY137">
        <v>37.75</v>
      </c>
      <c r="AZ137" s="2"/>
      <c r="BF137" s="118"/>
      <c r="BI137" s="118"/>
      <c r="BJ137" s="118"/>
    </row>
    <row r="138" spans="1:62" hidden="1" outlineLevel="1">
      <c r="A138" t="s">
        <v>2565</v>
      </c>
      <c r="B138" s="9" t="s">
        <v>138</v>
      </c>
      <c r="C138" s="1">
        <f t="shared" si="53"/>
        <v>177</v>
      </c>
      <c r="D138" s="7">
        <f t="shared" si="54"/>
        <v>2</v>
      </c>
      <c r="E138" s="7">
        <f t="shared" si="55"/>
        <v>4</v>
      </c>
      <c r="F138" s="7">
        <f t="shared" si="56"/>
        <v>1</v>
      </c>
      <c r="G138" s="7">
        <f t="shared" si="52"/>
        <v>0</v>
      </c>
      <c r="H138" s="49">
        <f t="shared" si="57"/>
        <v>69</v>
      </c>
      <c r="I138" s="178">
        <f t="shared" si="58"/>
        <v>0.38983050847457629</v>
      </c>
      <c r="J138" s="8"/>
      <c r="K138" s="2">
        <f t="shared" si="59"/>
        <v>0.29378531073446329</v>
      </c>
      <c r="L138" s="2">
        <f t="shared" si="60"/>
        <v>0</v>
      </c>
      <c r="M138" s="2">
        <f t="shared" si="61"/>
        <v>0.68361581920903958</v>
      </c>
      <c r="N138" s="2">
        <f t="shared" si="62"/>
        <v>0</v>
      </c>
      <c r="O138" s="2">
        <f t="shared" si="63"/>
        <v>2.2598870056497189E-2</v>
      </c>
      <c r="P138" s="1">
        <v>52</v>
      </c>
      <c r="Q138" s="1"/>
      <c r="R138" s="1">
        <v>121</v>
      </c>
      <c r="S138" s="1"/>
      <c r="T138" s="1"/>
      <c r="U138" s="1"/>
      <c r="V138" s="1"/>
      <c r="X138" s="1">
        <v>4</v>
      </c>
      <c r="Z138" s="1"/>
      <c r="AA138" s="1"/>
      <c r="AB138" s="1"/>
      <c r="AC138">
        <v>0</v>
      </c>
      <c r="AD138" s="1"/>
      <c r="AI138" t="str">
        <f t="shared" si="66"/>
        <v>Sterling</v>
      </c>
      <c r="AJ138" t="s">
        <v>2472</v>
      </c>
      <c r="AK138" s="9">
        <v>2</v>
      </c>
      <c r="AL138" s="7"/>
      <c r="AN138" s="98">
        <v>9</v>
      </c>
      <c r="AO138" s="100">
        <v>15</v>
      </c>
      <c r="AP138" s="100">
        <v>60</v>
      </c>
      <c r="AQ138" s="107">
        <v>73420</v>
      </c>
      <c r="AR138" s="107">
        <f t="shared" si="64"/>
        <v>9015</v>
      </c>
      <c r="AS138" t="s">
        <v>1726</v>
      </c>
      <c r="AT138" s="110">
        <f t="shared" si="65"/>
        <v>973420</v>
      </c>
      <c r="AW138">
        <v>27.31</v>
      </c>
      <c r="AX138">
        <v>0.08</v>
      </c>
      <c r="AY138">
        <v>27.23</v>
      </c>
      <c r="AZ138" s="2"/>
      <c r="BF138" s="118"/>
      <c r="BI138" s="118"/>
      <c r="BJ138" s="118"/>
    </row>
    <row r="139" spans="1:62" hidden="1" outlineLevel="1">
      <c r="A139" t="s">
        <v>2644</v>
      </c>
      <c r="B139" s="9" t="s">
        <v>138</v>
      </c>
      <c r="C139" s="1">
        <f t="shared" si="53"/>
        <v>2220</v>
      </c>
      <c r="D139" s="7">
        <f t="shared" si="54"/>
        <v>2</v>
      </c>
      <c r="E139" s="7" t="e">
        <f t="shared" si="55"/>
        <v>#N/A</v>
      </c>
      <c r="F139" s="7">
        <f t="shared" si="56"/>
        <v>1</v>
      </c>
      <c r="G139" s="7">
        <f t="shared" si="52"/>
        <v>0</v>
      </c>
      <c r="H139" s="49">
        <f t="shared" si="57"/>
        <v>121</v>
      </c>
      <c r="I139" s="178">
        <f t="shared" si="58"/>
        <v>5.4504504504504503E-2</v>
      </c>
      <c r="J139" s="8"/>
      <c r="K139" s="2">
        <f t="shared" si="59"/>
        <v>0.46576576576576578</v>
      </c>
      <c r="L139" s="2">
        <f t="shared" si="60"/>
        <v>0</v>
      </c>
      <c r="M139" s="2">
        <f t="shared" si="61"/>
        <v>0.52027027027027029</v>
      </c>
      <c r="N139" s="2">
        <f t="shared" si="62"/>
        <v>0</v>
      </c>
      <c r="O139" s="2">
        <f t="shared" si="63"/>
        <v>1.3963963963963932E-2</v>
      </c>
      <c r="P139" s="1">
        <v>1034</v>
      </c>
      <c r="Q139" s="1"/>
      <c r="R139" s="1">
        <v>1155</v>
      </c>
      <c r="S139" s="1"/>
      <c r="T139" s="1"/>
      <c r="U139" s="1"/>
      <c r="V139" s="1"/>
      <c r="X139" s="1">
        <v>25</v>
      </c>
      <c r="Z139" s="1"/>
      <c r="AA139" s="1"/>
      <c r="AB139" s="1"/>
      <c r="AC139">
        <v>6</v>
      </c>
      <c r="AD139" s="1"/>
      <c r="AI139" t="str">
        <f t="shared" si="66"/>
        <v>Stonington</v>
      </c>
      <c r="AJ139" t="s">
        <v>2826</v>
      </c>
      <c r="AK139" s="9">
        <v>2</v>
      </c>
      <c r="AL139" s="7"/>
      <c r="AN139" s="98">
        <v>9</v>
      </c>
      <c r="AO139" s="100">
        <v>11</v>
      </c>
      <c r="AP139" s="100">
        <v>95</v>
      </c>
      <c r="AQ139" s="107">
        <v>73770</v>
      </c>
      <c r="AR139" s="107">
        <f t="shared" si="64"/>
        <v>9011</v>
      </c>
      <c r="AS139" t="s">
        <v>1726</v>
      </c>
      <c r="AT139" s="110">
        <f t="shared" si="65"/>
        <v>973770</v>
      </c>
      <c r="AW139">
        <v>50.04</v>
      </c>
      <c r="AX139">
        <v>11.35</v>
      </c>
      <c r="AY139">
        <v>38.69</v>
      </c>
      <c r="AZ139" s="2"/>
      <c r="BF139" s="118"/>
      <c r="BI139" s="118"/>
      <c r="BJ139" s="118"/>
    </row>
    <row r="140" spans="1:62" hidden="1" outlineLevel="1">
      <c r="A140" t="s">
        <v>3062</v>
      </c>
      <c r="B140" s="9" t="s">
        <v>138</v>
      </c>
      <c r="C140" s="1">
        <f t="shared" si="53"/>
        <v>4626</v>
      </c>
      <c r="D140" s="7">
        <f t="shared" si="54"/>
        <v>1</v>
      </c>
      <c r="E140" s="7" t="e">
        <f t="shared" si="55"/>
        <v>#N/A</v>
      </c>
      <c r="F140" s="7">
        <f t="shared" si="56"/>
        <v>2</v>
      </c>
      <c r="G140" s="7">
        <f t="shared" si="52"/>
        <v>0</v>
      </c>
      <c r="H140" s="49">
        <f t="shared" si="57"/>
        <v>562</v>
      </c>
      <c r="I140" s="178">
        <f t="shared" si="58"/>
        <v>0.12148724600086468</v>
      </c>
      <c r="J140" s="8"/>
      <c r="K140" s="2">
        <f t="shared" si="59"/>
        <v>0.55209684392563774</v>
      </c>
      <c r="L140" s="2">
        <f t="shared" si="60"/>
        <v>0</v>
      </c>
      <c r="M140" s="2">
        <f t="shared" si="61"/>
        <v>0.43060959792477305</v>
      </c>
      <c r="N140" s="2">
        <f t="shared" si="62"/>
        <v>0</v>
      </c>
      <c r="O140" s="2">
        <f t="shared" si="63"/>
        <v>1.7293558149589217E-2</v>
      </c>
      <c r="P140" s="1">
        <v>2554</v>
      </c>
      <c r="Q140" s="1"/>
      <c r="R140" s="1">
        <v>1992</v>
      </c>
      <c r="S140" s="1"/>
      <c r="T140" s="1"/>
      <c r="U140" s="1"/>
      <c r="V140" s="1"/>
      <c r="X140" s="1">
        <v>70</v>
      </c>
      <c r="Z140" s="1"/>
      <c r="AA140" s="1"/>
      <c r="AB140" s="1"/>
      <c r="AC140">
        <v>10</v>
      </c>
      <c r="AD140" s="1"/>
      <c r="AI140" t="str">
        <f t="shared" si="66"/>
        <v>Stratford</v>
      </c>
      <c r="AJ140" t="s">
        <v>19</v>
      </c>
      <c r="AK140" s="9">
        <v>3</v>
      </c>
      <c r="AL140" s="7"/>
      <c r="AN140" s="98">
        <v>9</v>
      </c>
      <c r="AO140" s="100">
        <v>1</v>
      </c>
      <c r="AP140" s="100">
        <v>95</v>
      </c>
      <c r="AQ140" s="107">
        <v>74190</v>
      </c>
      <c r="AR140" s="107">
        <f t="shared" si="64"/>
        <v>9001</v>
      </c>
      <c r="AS140" t="s">
        <v>1726</v>
      </c>
      <c r="AT140" s="110">
        <f t="shared" si="65"/>
        <v>974190</v>
      </c>
      <c r="AW140">
        <v>19.88</v>
      </c>
      <c r="AX140">
        <v>2.29</v>
      </c>
      <c r="AY140">
        <v>17.59</v>
      </c>
      <c r="AZ140" s="2"/>
      <c r="BF140" s="118"/>
      <c r="BI140" s="118"/>
      <c r="BJ140" s="118"/>
    </row>
    <row r="141" spans="1:62" hidden="1" outlineLevel="1">
      <c r="A141" t="s">
        <v>598</v>
      </c>
      <c r="B141" s="9" t="s">
        <v>138</v>
      </c>
      <c r="C141" s="1">
        <f t="shared" si="53"/>
        <v>1203</v>
      </c>
      <c r="D141" s="7">
        <f t="shared" si="54"/>
        <v>2</v>
      </c>
      <c r="E141" s="7" t="e">
        <f t="shared" si="55"/>
        <v>#N/A</v>
      </c>
      <c r="F141" s="7">
        <f t="shared" si="56"/>
        <v>1</v>
      </c>
      <c r="G141" s="7">
        <f t="shared" si="52"/>
        <v>0</v>
      </c>
      <c r="H141" s="49">
        <f t="shared" si="57"/>
        <v>54</v>
      </c>
      <c r="I141" s="178">
        <f t="shared" si="58"/>
        <v>4.488778054862843E-2</v>
      </c>
      <c r="J141" s="8"/>
      <c r="K141" s="2">
        <f t="shared" si="59"/>
        <v>0.4679966749792186</v>
      </c>
      <c r="L141" s="2">
        <f t="shared" si="60"/>
        <v>0</v>
      </c>
      <c r="M141" s="2">
        <f t="shared" si="61"/>
        <v>0.51288445552784701</v>
      </c>
      <c r="N141" s="2">
        <f t="shared" si="62"/>
        <v>0</v>
      </c>
      <c r="O141" s="2">
        <f t="shared" si="63"/>
        <v>1.9118869492934398E-2</v>
      </c>
      <c r="P141" s="1">
        <v>563</v>
      </c>
      <c r="Q141" s="1"/>
      <c r="R141" s="1">
        <v>617</v>
      </c>
      <c r="S141" s="1"/>
      <c r="T141" s="1"/>
      <c r="U141" s="1"/>
      <c r="V141" s="1"/>
      <c r="X141" s="1">
        <v>19</v>
      </c>
      <c r="Z141" s="1"/>
      <c r="AA141" s="1"/>
      <c r="AB141" s="1"/>
      <c r="AC141">
        <v>4</v>
      </c>
      <c r="AD141" s="1"/>
      <c r="AI141" t="str">
        <f t="shared" si="66"/>
        <v>Suffield</v>
      </c>
      <c r="AJ141" t="s">
        <v>1580</v>
      </c>
      <c r="AK141" s="9">
        <v>2</v>
      </c>
      <c r="AL141" s="7"/>
      <c r="AN141" s="98">
        <v>9</v>
      </c>
      <c r="AO141" s="100">
        <v>3</v>
      </c>
      <c r="AP141" s="100">
        <v>125</v>
      </c>
      <c r="AQ141" s="107">
        <v>74540</v>
      </c>
      <c r="AR141" s="107">
        <f t="shared" si="64"/>
        <v>9003</v>
      </c>
      <c r="AS141" t="s">
        <v>1726</v>
      </c>
      <c r="AT141" s="110">
        <f t="shared" si="65"/>
        <v>974540</v>
      </c>
      <c r="AW141">
        <v>42.94</v>
      </c>
      <c r="AX141">
        <v>0.72</v>
      </c>
      <c r="AY141">
        <v>42.21</v>
      </c>
      <c r="AZ141" s="2"/>
      <c r="BF141" s="118"/>
      <c r="BI141" s="118"/>
      <c r="BJ141" s="118"/>
    </row>
    <row r="142" spans="1:62" hidden="1" outlineLevel="1">
      <c r="A142" t="s">
        <v>3031</v>
      </c>
      <c r="B142" s="9" t="s">
        <v>138</v>
      </c>
      <c r="C142" s="1">
        <f t="shared" si="53"/>
        <v>489</v>
      </c>
      <c r="D142" s="7">
        <f t="shared" si="54"/>
        <v>2</v>
      </c>
      <c r="E142" s="7" t="e">
        <f t="shared" si="55"/>
        <v>#N/A</v>
      </c>
      <c r="F142" s="7">
        <f t="shared" si="56"/>
        <v>1</v>
      </c>
      <c r="G142" s="7">
        <f t="shared" si="52"/>
        <v>0</v>
      </c>
      <c r="H142" s="49">
        <f t="shared" si="57"/>
        <v>129</v>
      </c>
      <c r="I142" s="178">
        <f t="shared" si="58"/>
        <v>0.26380368098159507</v>
      </c>
      <c r="J142" s="8"/>
      <c r="K142" s="2">
        <f t="shared" si="59"/>
        <v>0.34764826175869118</v>
      </c>
      <c r="L142" s="2">
        <f t="shared" si="60"/>
        <v>0</v>
      </c>
      <c r="M142" s="2">
        <f t="shared" si="61"/>
        <v>0.61145194274028625</v>
      </c>
      <c r="N142" s="2">
        <f t="shared" si="62"/>
        <v>0</v>
      </c>
      <c r="O142" s="2">
        <f t="shared" si="63"/>
        <v>4.0899795501022629E-2</v>
      </c>
      <c r="P142" s="1">
        <v>170</v>
      </c>
      <c r="Q142" s="1"/>
      <c r="R142" s="1">
        <v>299</v>
      </c>
      <c r="S142" s="1"/>
      <c r="T142" s="1"/>
      <c r="U142" s="1"/>
      <c r="V142" s="1"/>
      <c r="X142" s="1">
        <v>18</v>
      </c>
      <c r="Z142" s="1"/>
      <c r="AA142" s="1"/>
      <c r="AB142" s="1"/>
      <c r="AC142">
        <v>2</v>
      </c>
      <c r="AD142" s="1"/>
      <c r="AI142" t="str">
        <f t="shared" si="66"/>
        <v>Thomaston</v>
      </c>
      <c r="AJ142" t="s">
        <v>1521</v>
      </c>
      <c r="AK142" s="9">
        <v>5</v>
      </c>
      <c r="AL142" s="7"/>
      <c r="AN142" s="98">
        <v>9</v>
      </c>
      <c r="AO142" s="100">
        <v>5</v>
      </c>
      <c r="AP142" s="100">
        <v>100</v>
      </c>
      <c r="AQ142" s="107">
        <v>75730</v>
      </c>
      <c r="AR142" s="107">
        <f t="shared" si="64"/>
        <v>9005</v>
      </c>
      <c r="AS142" t="s">
        <v>1726</v>
      </c>
      <c r="AT142" s="110">
        <f t="shared" si="65"/>
        <v>975730</v>
      </c>
      <c r="AW142">
        <v>12.23</v>
      </c>
      <c r="AX142">
        <v>0.22</v>
      </c>
      <c r="AY142">
        <v>12.01</v>
      </c>
      <c r="AZ142" s="2"/>
      <c r="BF142" s="118"/>
      <c r="BI142" s="118"/>
      <c r="BJ142" s="118"/>
    </row>
    <row r="143" spans="1:62" hidden="1" outlineLevel="1">
      <c r="A143" t="s">
        <v>2607</v>
      </c>
      <c r="B143" s="9" t="s">
        <v>138</v>
      </c>
      <c r="C143" s="1">
        <f t="shared" si="53"/>
        <v>667</v>
      </c>
      <c r="D143" s="7">
        <f t="shared" si="54"/>
        <v>2</v>
      </c>
      <c r="E143" s="7" t="e">
        <f t="shared" si="55"/>
        <v>#N/A</v>
      </c>
      <c r="F143" s="7">
        <f t="shared" si="56"/>
        <v>1</v>
      </c>
      <c r="G143" s="7">
        <f t="shared" si="52"/>
        <v>0</v>
      </c>
      <c r="H143" s="49">
        <f t="shared" si="57"/>
        <v>87</v>
      </c>
      <c r="I143" s="178">
        <f t="shared" si="58"/>
        <v>0.13043478260869565</v>
      </c>
      <c r="J143" s="8"/>
      <c r="K143" s="2">
        <f t="shared" si="59"/>
        <v>0.40929535232383807</v>
      </c>
      <c r="L143" s="2">
        <f t="shared" si="60"/>
        <v>0</v>
      </c>
      <c r="M143" s="2">
        <f t="shared" si="61"/>
        <v>0.53973013493253374</v>
      </c>
      <c r="N143" s="2">
        <f t="shared" si="62"/>
        <v>0</v>
      </c>
      <c r="O143" s="2">
        <f t="shared" si="63"/>
        <v>5.0974512743628186E-2</v>
      </c>
      <c r="P143" s="1">
        <v>273</v>
      </c>
      <c r="Q143" s="1"/>
      <c r="R143" s="1">
        <v>360</v>
      </c>
      <c r="S143" s="1"/>
      <c r="T143" s="1"/>
      <c r="U143" s="1"/>
      <c r="V143" s="1"/>
      <c r="X143" s="1">
        <v>25</v>
      </c>
      <c r="Z143" s="1"/>
      <c r="AA143" s="1"/>
      <c r="AB143" s="1"/>
      <c r="AC143">
        <v>9</v>
      </c>
      <c r="AD143" s="1"/>
      <c r="AI143" t="str">
        <f t="shared" si="66"/>
        <v>Thompson</v>
      </c>
      <c r="AJ143" t="s">
        <v>2472</v>
      </c>
      <c r="AK143" s="9">
        <v>2</v>
      </c>
      <c r="AL143" s="7"/>
      <c r="AN143" s="98">
        <v>9</v>
      </c>
      <c r="AO143" s="100">
        <v>15</v>
      </c>
      <c r="AP143" s="100">
        <v>65</v>
      </c>
      <c r="AQ143" s="107">
        <v>75870</v>
      </c>
      <c r="AR143" s="107">
        <f t="shared" si="64"/>
        <v>9015</v>
      </c>
      <c r="AS143" t="s">
        <v>1726</v>
      </c>
      <c r="AT143" s="110">
        <f t="shared" si="65"/>
        <v>975870</v>
      </c>
      <c r="AW143">
        <v>48.65</v>
      </c>
      <c r="AX143">
        <v>1.71</v>
      </c>
      <c r="AY143">
        <v>46.94</v>
      </c>
      <c r="AZ143" s="2"/>
      <c r="BF143" s="118"/>
      <c r="BI143" s="118"/>
      <c r="BJ143" s="118"/>
    </row>
    <row r="144" spans="1:62" hidden="1" outlineLevel="1">
      <c r="A144" t="s">
        <v>2827</v>
      </c>
      <c r="B144" s="9" t="s">
        <v>138</v>
      </c>
      <c r="C144" s="1">
        <f t="shared" si="53"/>
        <v>1420</v>
      </c>
      <c r="D144" s="7">
        <f t="shared" si="54"/>
        <v>2</v>
      </c>
      <c r="E144" s="7" t="e">
        <f t="shared" si="55"/>
        <v>#N/A</v>
      </c>
      <c r="F144" s="7">
        <f t="shared" si="56"/>
        <v>1</v>
      </c>
      <c r="G144" s="7">
        <f t="shared" si="52"/>
        <v>0</v>
      </c>
      <c r="H144" s="49">
        <f t="shared" si="57"/>
        <v>213</v>
      </c>
      <c r="I144" s="178">
        <f t="shared" si="58"/>
        <v>0.15</v>
      </c>
      <c r="J144" s="8"/>
      <c r="K144" s="2">
        <f t="shared" si="59"/>
        <v>0.4176056338028169</v>
      </c>
      <c r="L144" s="2">
        <f t="shared" si="60"/>
        <v>0</v>
      </c>
      <c r="M144" s="2">
        <f t="shared" si="61"/>
        <v>0.56760563380281692</v>
      </c>
      <c r="N144" s="2">
        <f t="shared" si="62"/>
        <v>0</v>
      </c>
      <c r="O144" s="2">
        <f t="shared" si="63"/>
        <v>1.4788732394366177E-2</v>
      </c>
      <c r="P144" s="1">
        <v>593</v>
      </c>
      <c r="Q144" s="1"/>
      <c r="R144" s="1">
        <v>806</v>
      </c>
      <c r="S144" s="1"/>
      <c r="T144" s="1"/>
      <c r="U144" s="1"/>
      <c r="V144" s="1"/>
      <c r="X144" s="1">
        <v>19</v>
      </c>
      <c r="Z144" s="1"/>
      <c r="AA144" s="1"/>
      <c r="AB144" s="1"/>
      <c r="AC144">
        <v>2</v>
      </c>
      <c r="AD144" s="1"/>
      <c r="AI144" t="str">
        <f t="shared" si="66"/>
        <v>Tolland</v>
      </c>
      <c r="AJ144" t="s">
        <v>2827</v>
      </c>
      <c r="AK144" s="9">
        <v>2</v>
      </c>
      <c r="AL144" s="7"/>
      <c r="AN144" s="98">
        <v>9</v>
      </c>
      <c r="AO144" s="100">
        <v>13</v>
      </c>
      <c r="AP144" s="100">
        <v>50</v>
      </c>
      <c r="AQ144" s="107">
        <v>76290</v>
      </c>
      <c r="AR144" s="107">
        <f t="shared" si="64"/>
        <v>9013</v>
      </c>
      <c r="AS144" t="s">
        <v>1726</v>
      </c>
      <c r="AT144" s="110">
        <f t="shared" si="65"/>
        <v>976290</v>
      </c>
      <c r="AW144">
        <v>40.299999999999997</v>
      </c>
      <c r="AX144">
        <v>0.59</v>
      </c>
      <c r="AY144">
        <v>39.71</v>
      </c>
      <c r="AZ144" s="2"/>
      <c r="BF144" s="118"/>
      <c r="BI144" s="118"/>
      <c r="BJ144" s="118"/>
    </row>
    <row r="145" spans="1:62" hidden="1" outlineLevel="1">
      <c r="A145" t="s">
        <v>2016</v>
      </c>
      <c r="B145" s="9" t="s">
        <v>138</v>
      </c>
      <c r="C145" s="1">
        <f t="shared" si="53"/>
        <v>2203</v>
      </c>
      <c r="D145" s="7">
        <f t="shared" si="54"/>
        <v>2</v>
      </c>
      <c r="E145" s="7" t="e">
        <f t="shared" si="55"/>
        <v>#N/A</v>
      </c>
      <c r="F145" s="7">
        <f t="shared" si="56"/>
        <v>1</v>
      </c>
      <c r="G145" s="7">
        <f t="shared" si="52"/>
        <v>0</v>
      </c>
      <c r="H145" s="49">
        <f t="shared" si="57"/>
        <v>457</v>
      </c>
      <c r="I145" s="178">
        <f t="shared" si="58"/>
        <v>0.20744439400817066</v>
      </c>
      <c r="J145" s="8"/>
      <c r="K145" s="2">
        <f t="shared" si="59"/>
        <v>0.38266000907852926</v>
      </c>
      <c r="L145" s="2">
        <f t="shared" si="60"/>
        <v>0</v>
      </c>
      <c r="M145" s="2">
        <f t="shared" si="61"/>
        <v>0.59010440308669998</v>
      </c>
      <c r="N145" s="2">
        <f t="shared" si="62"/>
        <v>0</v>
      </c>
      <c r="O145" s="2">
        <f t="shared" si="63"/>
        <v>2.7235587834770758E-2</v>
      </c>
      <c r="P145" s="1">
        <v>843</v>
      </c>
      <c r="Q145" s="1"/>
      <c r="R145" s="1">
        <v>1300</v>
      </c>
      <c r="S145" s="1"/>
      <c r="T145" s="1"/>
      <c r="U145" s="1"/>
      <c r="V145" s="1"/>
      <c r="X145" s="1">
        <v>58</v>
      </c>
      <c r="Z145" s="1"/>
      <c r="AA145" s="1"/>
      <c r="AB145" s="1"/>
      <c r="AC145">
        <v>2</v>
      </c>
      <c r="AD145" s="1"/>
      <c r="AI145" t="str">
        <f t="shared" si="66"/>
        <v>Torrington</v>
      </c>
      <c r="AJ145" t="s">
        <v>1521</v>
      </c>
      <c r="AK145" s="9">
        <v>0</v>
      </c>
      <c r="AL145" s="7"/>
      <c r="AN145" s="98">
        <v>9</v>
      </c>
      <c r="AO145" s="100">
        <v>5</v>
      </c>
      <c r="AP145" s="100">
        <v>105</v>
      </c>
      <c r="AQ145" s="107">
        <v>76570</v>
      </c>
      <c r="AR145" s="107">
        <f t="shared" si="64"/>
        <v>9005</v>
      </c>
      <c r="AS145" t="s">
        <v>1726</v>
      </c>
      <c r="AT145" s="110">
        <f t="shared" si="65"/>
        <v>976570</v>
      </c>
      <c r="AW145">
        <v>40.369999999999997</v>
      </c>
      <c r="AX145">
        <v>0.56999999999999995</v>
      </c>
      <c r="AY145">
        <v>39.79</v>
      </c>
      <c r="AZ145" s="2"/>
      <c r="BF145" s="118"/>
      <c r="BI145" s="118"/>
      <c r="BJ145" s="118"/>
    </row>
    <row r="146" spans="1:62" hidden="1" outlineLevel="1">
      <c r="A146" t="s">
        <v>2039</v>
      </c>
      <c r="B146" s="9" t="s">
        <v>138</v>
      </c>
      <c r="C146" s="1">
        <f t="shared" si="53"/>
        <v>2924</v>
      </c>
      <c r="D146" s="7">
        <f t="shared" si="54"/>
        <v>1</v>
      </c>
      <c r="E146" s="7" t="e">
        <f t="shared" si="55"/>
        <v>#N/A</v>
      </c>
      <c r="F146" s="7">
        <f t="shared" si="56"/>
        <v>2</v>
      </c>
      <c r="G146" s="7">
        <f t="shared" si="52"/>
        <v>0</v>
      </c>
      <c r="H146" s="49">
        <f t="shared" si="57"/>
        <v>226</v>
      </c>
      <c r="I146" s="178">
        <f t="shared" si="58"/>
        <v>7.7291381668946654E-2</v>
      </c>
      <c r="J146" s="8"/>
      <c r="K146" s="2">
        <f t="shared" si="59"/>
        <v>0.53214774281805743</v>
      </c>
      <c r="L146" s="2">
        <f t="shared" si="60"/>
        <v>0</v>
      </c>
      <c r="M146" s="2">
        <f t="shared" si="61"/>
        <v>0.45485636114911082</v>
      </c>
      <c r="N146" s="2">
        <f t="shared" si="62"/>
        <v>0</v>
      </c>
      <c r="O146" s="2">
        <f t="shared" si="63"/>
        <v>1.2995896032831744E-2</v>
      </c>
      <c r="P146" s="1">
        <v>1556</v>
      </c>
      <c r="Q146" s="1"/>
      <c r="R146" s="1">
        <v>1330</v>
      </c>
      <c r="S146" s="1"/>
      <c r="T146" s="1"/>
      <c r="U146" s="1"/>
      <c r="V146" s="1"/>
      <c r="X146" s="1">
        <v>30</v>
      </c>
      <c r="Z146" s="1"/>
      <c r="AA146" s="1"/>
      <c r="AB146" s="1"/>
      <c r="AC146">
        <v>8</v>
      </c>
      <c r="AD146" s="1"/>
      <c r="AI146" t="str">
        <f t="shared" si="66"/>
        <v>Trumbull</v>
      </c>
      <c r="AJ146" t="s">
        <v>19</v>
      </c>
      <c r="AK146" s="9">
        <v>4</v>
      </c>
      <c r="AL146" s="7"/>
      <c r="AN146" s="98">
        <v>9</v>
      </c>
      <c r="AO146" s="100">
        <v>1</v>
      </c>
      <c r="AP146" s="100">
        <v>100</v>
      </c>
      <c r="AQ146" s="107">
        <v>77200</v>
      </c>
      <c r="AR146" s="107">
        <f t="shared" si="64"/>
        <v>9001</v>
      </c>
      <c r="AS146" t="s">
        <v>1726</v>
      </c>
      <c r="AT146" s="110">
        <f t="shared" si="65"/>
        <v>977200</v>
      </c>
      <c r="AW146">
        <v>23.52</v>
      </c>
      <c r="AX146">
        <v>0.23</v>
      </c>
      <c r="AY146">
        <v>23.29</v>
      </c>
      <c r="AZ146" s="2"/>
      <c r="BF146" s="118"/>
      <c r="BI146" s="118"/>
      <c r="BJ146" s="118"/>
    </row>
    <row r="147" spans="1:62" hidden="1" outlineLevel="1">
      <c r="A147" t="s">
        <v>3257</v>
      </c>
      <c r="B147" s="9" t="s">
        <v>138</v>
      </c>
      <c r="C147" s="1">
        <f t="shared" si="53"/>
        <v>83</v>
      </c>
      <c r="D147" s="7">
        <f t="shared" si="54"/>
        <v>2</v>
      </c>
      <c r="E147" s="7">
        <f t="shared" si="55"/>
        <v>4</v>
      </c>
      <c r="F147" s="7">
        <f t="shared" si="56"/>
        <v>1</v>
      </c>
      <c r="G147" s="7">
        <f t="shared" si="52"/>
        <v>0</v>
      </c>
      <c r="H147" s="49">
        <f t="shared" si="57"/>
        <v>31</v>
      </c>
      <c r="I147" s="178">
        <f t="shared" si="58"/>
        <v>0.37349397590361444</v>
      </c>
      <c r="J147" s="8"/>
      <c r="K147" s="2">
        <f t="shared" si="59"/>
        <v>0.30120481927710846</v>
      </c>
      <c r="L147" s="2">
        <f t="shared" si="60"/>
        <v>0</v>
      </c>
      <c r="M147" s="2">
        <f t="shared" si="61"/>
        <v>0.67469879518072284</v>
      </c>
      <c r="N147" s="2">
        <f t="shared" si="62"/>
        <v>0</v>
      </c>
      <c r="O147" s="2">
        <f t="shared" si="63"/>
        <v>2.4096385542168752E-2</v>
      </c>
      <c r="P147" s="1">
        <v>25</v>
      </c>
      <c r="Q147" s="1"/>
      <c r="R147" s="1">
        <v>56</v>
      </c>
      <c r="S147" s="1"/>
      <c r="T147" s="1"/>
      <c r="U147" s="1"/>
      <c r="V147" s="1"/>
      <c r="X147" s="1">
        <v>2</v>
      </c>
      <c r="Z147" s="1"/>
      <c r="AA147" s="1"/>
      <c r="AB147" s="1"/>
      <c r="AC147">
        <v>0</v>
      </c>
      <c r="AD147" s="1"/>
      <c r="AI147" t="str">
        <f t="shared" si="66"/>
        <v>Union</v>
      </c>
      <c r="AJ147" t="s">
        <v>2827</v>
      </c>
      <c r="AK147" s="9">
        <v>2</v>
      </c>
      <c r="AL147" s="7"/>
      <c r="AN147" s="98">
        <v>9</v>
      </c>
      <c r="AO147" s="100">
        <v>13</v>
      </c>
      <c r="AP147" s="100">
        <v>55</v>
      </c>
      <c r="AQ147" s="107">
        <v>77830</v>
      </c>
      <c r="AR147" s="107">
        <f t="shared" si="64"/>
        <v>9013</v>
      </c>
      <c r="AS147" t="s">
        <v>1726</v>
      </c>
      <c r="AT147" s="110">
        <f t="shared" si="65"/>
        <v>977830</v>
      </c>
      <c r="AW147">
        <v>29.83</v>
      </c>
      <c r="AX147">
        <v>1.1200000000000001</v>
      </c>
      <c r="AY147">
        <v>28.71</v>
      </c>
      <c r="AZ147" s="2"/>
      <c r="BF147" s="118"/>
      <c r="BI147" s="118"/>
      <c r="BJ147" s="118"/>
    </row>
    <row r="148" spans="1:62" hidden="1" outlineLevel="1">
      <c r="A148" t="s">
        <v>464</v>
      </c>
      <c r="B148" s="9" t="s">
        <v>138</v>
      </c>
      <c r="C148" s="1">
        <f t="shared" si="53"/>
        <v>2432</v>
      </c>
      <c r="D148" s="7">
        <f t="shared" si="54"/>
        <v>2</v>
      </c>
      <c r="E148" s="7" t="e">
        <f t="shared" si="55"/>
        <v>#N/A</v>
      </c>
      <c r="F148" s="7">
        <f t="shared" si="56"/>
        <v>1</v>
      </c>
      <c r="G148" s="7">
        <f t="shared" si="52"/>
        <v>0</v>
      </c>
      <c r="H148" s="49">
        <f t="shared" si="57"/>
        <v>335</v>
      </c>
      <c r="I148" s="178">
        <f t="shared" si="58"/>
        <v>0.13774671052631579</v>
      </c>
      <c r="J148" s="8"/>
      <c r="K148" s="2">
        <f t="shared" si="59"/>
        <v>0.42023026315789475</v>
      </c>
      <c r="L148" s="2">
        <f t="shared" si="60"/>
        <v>0</v>
      </c>
      <c r="M148" s="2">
        <f t="shared" si="61"/>
        <v>0.55797697368421051</v>
      </c>
      <c r="N148" s="2">
        <f t="shared" si="62"/>
        <v>0</v>
      </c>
      <c r="O148" s="2">
        <f t="shared" si="63"/>
        <v>2.1792763157894801E-2</v>
      </c>
      <c r="P148" s="1">
        <v>1022</v>
      </c>
      <c r="Q148" s="1"/>
      <c r="R148" s="1">
        <v>1357</v>
      </c>
      <c r="S148" s="1"/>
      <c r="T148" s="1"/>
      <c r="U148" s="1"/>
      <c r="V148" s="1"/>
      <c r="X148" s="1">
        <v>46</v>
      </c>
      <c r="Z148" s="1"/>
      <c r="AA148" s="1"/>
      <c r="AB148" s="1"/>
      <c r="AC148">
        <v>7</v>
      </c>
      <c r="AD148" s="1"/>
      <c r="AI148" t="str">
        <f t="shared" si="66"/>
        <v>Vernon</v>
      </c>
      <c r="AJ148" t="s">
        <v>2827</v>
      </c>
      <c r="AK148" s="9">
        <v>2</v>
      </c>
      <c r="AL148" s="7"/>
      <c r="AN148" s="98">
        <v>9</v>
      </c>
      <c r="AO148" s="100">
        <v>13</v>
      </c>
      <c r="AP148" s="100">
        <v>60</v>
      </c>
      <c r="AQ148" s="107">
        <v>78250</v>
      </c>
      <c r="AR148" s="107">
        <f t="shared" si="64"/>
        <v>9013</v>
      </c>
      <c r="AS148" t="s">
        <v>1726</v>
      </c>
      <c r="AT148" s="110">
        <f t="shared" si="65"/>
        <v>978250</v>
      </c>
      <c r="AW148">
        <v>18.07</v>
      </c>
      <c r="AX148">
        <v>0.34</v>
      </c>
      <c r="AY148">
        <v>17.73</v>
      </c>
      <c r="AZ148" s="2"/>
      <c r="BF148" s="118"/>
      <c r="BI148" s="118"/>
      <c r="BJ148" s="118"/>
    </row>
    <row r="149" spans="1:62" hidden="1" outlineLevel="1">
      <c r="A149" t="s">
        <v>2960</v>
      </c>
      <c r="B149" s="9" t="s">
        <v>138</v>
      </c>
      <c r="C149" s="1">
        <f t="shared" si="53"/>
        <v>204</v>
      </c>
      <c r="D149" s="7">
        <f t="shared" si="54"/>
        <v>2</v>
      </c>
      <c r="E149" s="7">
        <f t="shared" si="55"/>
        <v>4</v>
      </c>
      <c r="F149" s="7">
        <f t="shared" si="56"/>
        <v>1</v>
      </c>
      <c r="G149" s="7">
        <f t="shared" si="52"/>
        <v>0</v>
      </c>
      <c r="H149" s="49">
        <f t="shared" si="57"/>
        <v>90</v>
      </c>
      <c r="I149" s="178">
        <f t="shared" si="58"/>
        <v>0.44117647058823528</v>
      </c>
      <c r="J149" s="8"/>
      <c r="K149" s="2">
        <f t="shared" si="59"/>
        <v>0.25</v>
      </c>
      <c r="L149" s="2">
        <f t="shared" si="60"/>
        <v>0</v>
      </c>
      <c r="M149" s="2">
        <f t="shared" si="61"/>
        <v>0.69117647058823528</v>
      </c>
      <c r="N149" s="2">
        <f t="shared" si="62"/>
        <v>0</v>
      </c>
      <c r="O149" s="2">
        <f t="shared" si="63"/>
        <v>5.8823529411764719E-2</v>
      </c>
      <c r="P149" s="1">
        <v>51</v>
      </c>
      <c r="Q149" s="1"/>
      <c r="R149" s="1">
        <v>141</v>
      </c>
      <c r="S149" s="1"/>
      <c r="T149" s="1"/>
      <c r="U149" s="1"/>
      <c r="V149" s="1"/>
      <c r="X149" s="1">
        <v>12</v>
      </c>
      <c r="Z149" s="1"/>
      <c r="AA149" s="1"/>
      <c r="AB149" s="1"/>
      <c r="AC149">
        <v>0</v>
      </c>
      <c r="AD149" s="1"/>
      <c r="AI149" t="str">
        <f t="shared" si="66"/>
        <v>Voluntown</v>
      </c>
      <c r="AJ149" t="s">
        <v>2826</v>
      </c>
      <c r="AK149" s="9">
        <v>2</v>
      </c>
      <c r="AL149" s="7"/>
      <c r="AN149" s="98">
        <v>9</v>
      </c>
      <c r="AO149" s="100">
        <v>11</v>
      </c>
      <c r="AP149" s="100">
        <v>100</v>
      </c>
      <c r="AQ149" s="107">
        <v>78600</v>
      </c>
      <c r="AR149" s="107">
        <f t="shared" si="64"/>
        <v>9011</v>
      </c>
      <c r="AS149" t="s">
        <v>1726</v>
      </c>
      <c r="AT149" s="110">
        <f t="shared" si="65"/>
        <v>978600</v>
      </c>
      <c r="AW149">
        <v>39.76</v>
      </c>
      <c r="AX149">
        <v>0.85</v>
      </c>
      <c r="AY149">
        <v>38.92</v>
      </c>
      <c r="AZ149" s="2"/>
      <c r="BF149" s="118"/>
      <c r="BI149" s="118"/>
      <c r="BJ149" s="118"/>
    </row>
    <row r="150" spans="1:62" hidden="1" outlineLevel="1">
      <c r="A150" t="s">
        <v>541</v>
      </c>
      <c r="B150" s="9" t="s">
        <v>138</v>
      </c>
      <c r="C150" s="1">
        <f t="shared" si="53"/>
        <v>3445</v>
      </c>
      <c r="D150" s="7">
        <f t="shared" si="54"/>
        <v>2</v>
      </c>
      <c r="E150" s="7" t="e">
        <f t="shared" si="55"/>
        <v>#N/A</v>
      </c>
      <c r="F150" s="7">
        <f t="shared" si="56"/>
        <v>1</v>
      </c>
      <c r="G150" s="7">
        <f t="shared" si="52"/>
        <v>0</v>
      </c>
      <c r="H150" s="49">
        <f t="shared" si="57"/>
        <v>119</v>
      </c>
      <c r="I150" s="178">
        <f t="shared" si="58"/>
        <v>3.4542815674891147E-2</v>
      </c>
      <c r="J150" s="8"/>
      <c r="K150" s="2">
        <f t="shared" si="59"/>
        <v>0.47373004354136428</v>
      </c>
      <c r="L150" s="2">
        <f t="shared" si="60"/>
        <v>0</v>
      </c>
      <c r="M150" s="2">
        <f t="shared" si="61"/>
        <v>0.50827285921625542</v>
      </c>
      <c r="N150" s="2">
        <f t="shared" si="62"/>
        <v>0</v>
      </c>
      <c r="O150" s="2">
        <f t="shared" si="63"/>
        <v>1.79970972423803E-2</v>
      </c>
      <c r="P150" s="1">
        <v>1632</v>
      </c>
      <c r="Q150" s="1"/>
      <c r="R150" s="1">
        <v>1751</v>
      </c>
      <c r="S150" s="1"/>
      <c r="T150" s="1"/>
      <c r="U150" s="1"/>
      <c r="V150" s="1"/>
      <c r="X150" s="1">
        <v>52</v>
      </c>
      <c r="Z150" s="1"/>
      <c r="AA150" s="1"/>
      <c r="AB150" s="1"/>
      <c r="AC150">
        <v>10</v>
      </c>
      <c r="AD150" s="1"/>
      <c r="AI150" t="str">
        <f t="shared" si="66"/>
        <v>Wallingford</v>
      </c>
      <c r="AJ150" t="s">
        <v>3213</v>
      </c>
      <c r="AK150" s="9">
        <v>3</v>
      </c>
      <c r="AL150" s="7"/>
      <c r="AN150" s="98">
        <v>9</v>
      </c>
      <c r="AO150" s="100">
        <v>9</v>
      </c>
      <c r="AP150" s="100">
        <v>115</v>
      </c>
      <c r="AQ150" s="107">
        <v>78740</v>
      </c>
      <c r="AR150" s="107">
        <f t="shared" si="64"/>
        <v>9009</v>
      </c>
      <c r="AS150" t="s">
        <v>1726</v>
      </c>
      <c r="AT150" s="110">
        <f t="shared" si="65"/>
        <v>978740</v>
      </c>
      <c r="AW150">
        <v>39.880000000000003</v>
      </c>
      <c r="AX150">
        <v>0.86</v>
      </c>
      <c r="AY150">
        <v>39.020000000000003</v>
      </c>
      <c r="AZ150" s="2"/>
      <c r="BF150" s="118"/>
      <c r="BI150" s="118"/>
      <c r="BJ150" s="118"/>
    </row>
    <row r="151" spans="1:62" hidden="1" outlineLevel="1">
      <c r="A151" t="s">
        <v>1150</v>
      </c>
      <c r="B151" s="9" t="s">
        <v>138</v>
      </c>
      <c r="C151" s="1">
        <f t="shared" si="53"/>
        <v>145</v>
      </c>
      <c r="D151" s="7">
        <f t="shared" si="54"/>
        <v>2</v>
      </c>
      <c r="E151" s="7">
        <f t="shared" si="55"/>
        <v>3</v>
      </c>
      <c r="F151" s="7">
        <f t="shared" si="56"/>
        <v>1</v>
      </c>
      <c r="G151" s="7">
        <f t="shared" si="52"/>
        <v>0</v>
      </c>
      <c r="H151" s="49">
        <f t="shared" si="57"/>
        <v>33</v>
      </c>
      <c r="I151" s="178">
        <f t="shared" si="58"/>
        <v>0.22758620689655173</v>
      </c>
      <c r="J151" s="8"/>
      <c r="K151" s="2">
        <f t="shared" si="59"/>
        <v>0.38620689655172413</v>
      </c>
      <c r="L151" s="2">
        <f t="shared" si="60"/>
        <v>0</v>
      </c>
      <c r="M151" s="2">
        <f t="shared" si="61"/>
        <v>0.61379310344827587</v>
      </c>
      <c r="N151" s="2">
        <f t="shared" si="62"/>
        <v>0</v>
      </c>
      <c r="O151" s="2">
        <f t="shared" si="63"/>
        <v>0</v>
      </c>
      <c r="P151" s="1">
        <v>56</v>
      </c>
      <c r="Q151" s="1"/>
      <c r="R151" s="1">
        <v>89</v>
      </c>
      <c r="S151" s="1"/>
      <c r="T151" s="1"/>
      <c r="U151" s="1"/>
      <c r="V151" s="1"/>
      <c r="X151" s="1">
        <v>0</v>
      </c>
      <c r="Z151" s="1"/>
      <c r="AA151" s="1"/>
      <c r="AB151" s="1"/>
      <c r="AC151">
        <v>0</v>
      </c>
      <c r="AD151" s="1"/>
      <c r="AI151" t="str">
        <f t="shared" si="66"/>
        <v>Warren</v>
      </c>
      <c r="AJ151" t="s">
        <v>1521</v>
      </c>
      <c r="AK151" s="9">
        <v>5</v>
      </c>
      <c r="AL151" s="7"/>
      <c r="AN151" s="98">
        <v>9</v>
      </c>
      <c r="AO151" s="100">
        <v>5</v>
      </c>
      <c r="AP151" s="100">
        <v>110</v>
      </c>
      <c r="AQ151" s="107">
        <v>79510</v>
      </c>
      <c r="AR151" s="107">
        <f t="shared" si="64"/>
        <v>9005</v>
      </c>
      <c r="AS151" t="s">
        <v>1726</v>
      </c>
      <c r="AT151" s="110">
        <f t="shared" si="65"/>
        <v>979510</v>
      </c>
      <c r="AW151">
        <v>27.56</v>
      </c>
      <c r="AX151">
        <v>1.25</v>
      </c>
      <c r="AY151">
        <v>26.31</v>
      </c>
      <c r="AZ151" s="2"/>
      <c r="BF151" s="118"/>
      <c r="BI151" s="118"/>
      <c r="BJ151" s="118"/>
    </row>
    <row r="152" spans="1:62" hidden="1" outlineLevel="1">
      <c r="A152" t="s">
        <v>643</v>
      </c>
      <c r="B152" s="9" t="s">
        <v>138</v>
      </c>
      <c r="C152" s="1">
        <f t="shared" si="53"/>
        <v>493</v>
      </c>
      <c r="D152" s="7">
        <f t="shared" si="54"/>
        <v>1</v>
      </c>
      <c r="E152" s="7" t="e">
        <f t="shared" si="55"/>
        <v>#N/A</v>
      </c>
      <c r="F152" s="7">
        <f t="shared" si="56"/>
        <v>2</v>
      </c>
      <c r="G152" s="7">
        <f t="shared" si="52"/>
        <v>0</v>
      </c>
      <c r="H152" s="49">
        <f t="shared" si="57"/>
        <v>16</v>
      </c>
      <c r="I152" s="178">
        <f t="shared" si="58"/>
        <v>3.2454361054766734E-2</v>
      </c>
      <c r="J152" s="8"/>
      <c r="K152" s="2">
        <f t="shared" si="59"/>
        <v>0.51115618661257611</v>
      </c>
      <c r="L152" s="2">
        <f t="shared" si="60"/>
        <v>0</v>
      </c>
      <c r="M152" s="2">
        <f t="shared" si="61"/>
        <v>0.47870182555780932</v>
      </c>
      <c r="N152" s="2">
        <f t="shared" si="62"/>
        <v>0</v>
      </c>
      <c r="O152" s="2">
        <f t="shared" si="63"/>
        <v>1.0141987829614563E-2</v>
      </c>
      <c r="P152" s="1">
        <v>252</v>
      </c>
      <c r="Q152" s="1"/>
      <c r="R152" s="1">
        <v>236</v>
      </c>
      <c r="S152" s="1"/>
      <c r="T152" s="1"/>
      <c r="U152" s="1"/>
      <c r="V152" s="1"/>
      <c r="X152" s="1">
        <v>4</v>
      </c>
      <c r="Z152" s="1"/>
      <c r="AA152" s="1"/>
      <c r="AB152" s="1"/>
      <c r="AC152">
        <v>1</v>
      </c>
      <c r="AD152" s="1"/>
      <c r="AI152" t="str">
        <f t="shared" si="66"/>
        <v>Washington</v>
      </c>
      <c r="AJ152" t="s">
        <v>1521</v>
      </c>
      <c r="AK152" s="9">
        <v>5</v>
      </c>
      <c r="AL152" s="7"/>
      <c r="AN152" s="98">
        <v>9</v>
      </c>
      <c r="AO152" s="100">
        <v>5</v>
      </c>
      <c r="AP152" s="100">
        <v>115</v>
      </c>
      <c r="AQ152" s="107">
        <v>79720</v>
      </c>
      <c r="AR152" s="107">
        <f t="shared" si="64"/>
        <v>9005</v>
      </c>
      <c r="AS152" t="s">
        <v>1726</v>
      </c>
      <c r="AT152" s="110">
        <f t="shared" si="65"/>
        <v>979720</v>
      </c>
      <c r="AW152">
        <v>38.71</v>
      </c>
      <c r="AX152">
        <v>0.52</v>
      </c>
      <c r="AY152">
        <v>38.19</v>
      </c>
      <c r="AZ152" s="2"/>
      <c r="BF152" s="118"/>
      <c r="BI152" s="118"/>
      <c r="BJ152" s="118"/>
    </row>
    <row r="153" spans="1:62" hidden="1" outlineLevel="1">
      <c r="A153" t="s">
        <v>24</v>
      </c>
      <c r="B153" s="9" t="s">
        <v>138</v>
      </c>
      <c r="C153" s="1">
        <f t="shared" si="53"/>
        <v>5843</v>
      </c>
      <c r="D153" s="7">
        <f t="shared" si="54"/>
        <v>1</v>
      </c>
      <c r="E153" s="7" t="e">
        <f t="shared" si="55"/>
        <v>#N/A</v>
      </c>
      <c r="F153" s="7">
        <f t="shared" si="56"/>
        <v>2</v>
      </c>
      <c r="G153" s="7">
        <f t="shared" si="52"/>
        <v>0</v>
      </c>
      <c r="H153" s="49">
        <f t="shared" si="57"/>
        <v>247</v>
      </c>
      <c r="I153" s="178">
        <f t="shared" si="58"/>
        <v>4.227280506589081E-2</v>
      </c>
      <c r="J153" s="8"/>
      <c r="K153" s="2">
        <f t="shared" si="59"/>
        <v>0.50265274687660444</v>
      </c>
      <c r="L153" s="2">
        <f t="shared" si="60"/>
        <v>0</v>
      </c>
      <c r="M153" s="2">
        <f t="shared" si="61"/>
        <v>0.46037994181071368</v>
      </c>
      <c r="N153" s="2">
        <f t="shared" si="62"/>
        <v>0</v>
      </c>
      <c r="O153" s="2">
        <f t="shared" si="63"/>
        <v>3.6967311312681883E-2</v>
      </c>
      <c r="P153" s="1">
        <v>2937</v>
      </c>
      <c r="Q153" s="1"/>
      <c r="R153" s="1">
        <v>2690</v>
      </c>
      <c r="S153" s="1"/>
      <c r="T153" s="1"/>
      <c r="U153" s="1"/>
      <c r="V153" s="1"/>
      <c r="X153" s="1">
        <v>171</v>
      </c>
      <c r="Z153" s="1"/>
      <c r="AA153" s="1"/>
      <c r="AB153" s="1"/>
      <c r="AC153">
        <v>45</v>
      </c>
      <c r="AD153" s="1"/>
      <c r="AI153" t="str">
        <f t="shared" si="66"/>
        <v>Waterbury</v>
      </c>
      <c r="AJ153" t="s">
        <v>3213</v>
      </c>
      <c r="AK153" s="9">
        <v>0</v>
      </c>
      <c r="AL153" s="7"/>
      <c r="AN153" s="98">
        <v>9</v>
      </c>
      <c r="AO153" s="100">
        <v>9</v>
      </c>
      <c r="AP153" s="100">
        <v>120</v>
      </c>
      <c r="AQ153" s="107">
        <v>80070</v>
      </c>
      <c r="AR153" s="107">
        <f t="shared" si="64"/>
        <v>9009</v>
      </c>
      <c r="AS153" t="s">
        <v>1726</v>
      </c>
      <c r="AT153" s="110">
        <f t="shared" si="65"/>
        <v>980070</v>
      </c>
      <c r="AW153">
        <v>28.92</v>
      </c>
      <c r="AX153">
        <v>0.35</v>
      </c>
      <c r="AY153">
        <v>28.57</v>
      </c>
      <c r="AZ153" s="2"/>
      <c r="BF153" s="118"/>
      <c r="BI153" s="118"/>
      <c r="BJ153" s="118"/>
    </row>
    <row r="154" spans="1:62" hidden="1" outlineLevel="1">
      <c r="A154" t="s">
        <v>353</v>
      </c>
      <c r="B154" s="9" t="s">
        <v>138</v>
      </c>
      <c r="C154" s="1">
        <f t="shared" si="53"/>
        <v>1928</v>
      </c>
      <c r="D154" s="7">
        <f t="shared" si="54"/>
        <v>2</v>
      </c>
      <c r="E154" s="7" t="e">
        <f t="shared" si="55"/>
        <v>#N/A</v>
      </c>
      <c r="F154" s="7">
        <f t="shared" si="56"/>
        <v>1</v>
      </c>
      <c r="G154" s="7">
        <f t="shared" si="52"/>
        <v>0</v>
      </c>
      <c r="H154" s="49">
        <f t="shared" si="57"/>
        <v>110</v>
      </c>
      <c r="I154" s="178">
        <f t="shared" si="58"/>
        <v>5.7053941908713691E-2</v>
      </c>
      <c r="J154" s="8"/>
      <c r="K154" s="2">
        <f t="shared" si="59"/>
        <v>0.46421161825726143</v>
      </c>
      <c r="L154" s="2">
        <f t="shared" si="60"/>
        <v>0</v>
      </c>
      <c r="M154" s="2">
        <f t="shared" si="61"/>
        <v>0.52126556016597514</v>
      </c>
      <c r="N154" s="2">
        <f t="shared" si="62"/>
        <v>0</v>
      </c>
      <c r="O154" s="2">
        <f t="shared" si="63"/>
        <v>1.4522821576763434E-2</v>
      </c>
      <c r="P154" s="1">
        <v>895</v>
      </c>
      <c r="Q154" s="1"/>
      <c r="R154" s="1">
        <v>1005</v>
      </c>
      <c r="S154" s="1"/>
      <c r="T154" s="1"/>
      <c r="U154" s="1"/>
      <c r="V154" s="1"/>
      <c r="X154" s="1">
        <v>25</v>
      </c>
      <c r="Z154" s="1"/>
      <c r="AA154" s="1"/>
      <c r="AB154" s="1"/>
      <c r="AC154">
        <v>3</v>
      </c>
      <c r="AD154" s="1"/>
      <c r="AI154" t="str">
        <f t="shared" si="66"/>
        <v>Waterford</v>
      </c>
      <c r="AJ154" t="s">
        <v>2826</v>
      </c>
      <c r="AK154" s="9">
        <v>2</v>
      </c>
      <c r="AL154" s="7"/>
      <c r="AN154" s="98">
        <v>9</v>
      </c>
      <c r="AO154" s="100">
        <v>11</v>
      </c>
      <c r="AP154" s="100">
        <v>105</v>
      </c>
      <c r="AQ154" s="107">
        <v>80280</v>
      </c>
      <c r="AR154" s="107">
        <f t="shared" si="64"/>
        <v>9011</v>
      </c>
      <c r="AS154" t="s">
        <v>1726</v>
      </c>
      <c r="AT154" s="110">
        <f t="shared" si="65"/>
        <v>980280</v>
      </c>
      <c r="AW154">
        <v>44.39</v>
      </c>
      <c r="AX154">
        <v>11.64</v>
      </c>
      <c r="AY154">
        <v>32.75</v>
      </c>
      <c r="AZ154" s="2"/>
      <c r="BF154" s="118"/>
      <c r="BI154" s="118"/>
      <c r="BJ154" s="118"/>
    </row>
    <row r="155" spans="1:62" hidden="1" outlineLevel="1">
      <c r="A155" t="s">
        <v>2717</v>
      </c>
      <c r="B155" s="9" t="s">
        <v>138</v>
      </c>
      <c r="C155" s="1">
        <f t="shared" si="53"/>
        <v>1362</v>
      </c>
      <c r="D155" s="7">
        <f t="shared" si="54"/>
        <v>2</v>
      </c>
      <c r="E155" s="7" t="e">
        <f t="shared" si="55"/>
        <v>#N/A</v>
      </c>
      <c r="F155" s="7">
        <f t="shared" si="56"/>
        <v>1</v>
      </c>
      <c r="G155" s="7">
        <f t="shared" si="52"/>
        <v>0</v>
      </c>
      <c r="H155" s="49">
        <f t="shared" si="57"/>
        <v>233</v>
      </c>
      <c r="I155" s="178">
        <f t="shared" si="58"/>
        <v>0.171071953010279</v>
      </c>
      <c r="J155" s="8"/>
      <c r="K155" s="2">
        <f t="shared" si="59"/>
        <v>0.39500734214390604</v>
      </c>
      <c r="L155" s="2">
        <f t="shared" si="60"/>
        <v>0</v>
      </c>
      <c r="M155" s="2">
        <f t="shared" si="61"/>
        <v>0.56607929515418498</v>
      </c>
      <c r="N155" s="2">
        <f t="shared" si="62"/>
        <v>0</v>
      </c>
      <c r="O155" s="2">
        <f t="shared" si="63"/>
        <v>3.8913362701909038E-2</v>
      </c>
      <c r="P155" s="1">
        <v>538</v>
      </c>
      <c r="Q155" s="1"/>
      <c r="R155" s="1">
        <v>771</v>
      </c>
      <c r="S155" s="1"/>
      <c r="T155" s="1"/>
      <c r="U155" s="1"/>
      <c r="V155" s="1"/>
      <c r="X155" s="1">
        <v>48</v>
      </c>
      <c r="Z155" s="1"/>
      <c r="AA155" s="1"/>
      <c r="AB155" s="1"/>
      <c r="AC155">
        <v>5</v>
      </c>
      <c r="AD155" s="1"/>
      <c r="AI155" t="str">
        <f t="shared" si="66"/>
        <v>Watertown</v>
      </c>
      <c r="AJ155" t="s">
        <v>1521</v>
      </c>
      <c r="AK155" s="9">
        <v>5</v>
      </c>
      <c r="AL155" s="7"/>
      <c r="AN155" s="98">
        <v>9</v>
      </c>
      <c r="AO155" s="100">
        <v>5</v>
      </c>
      <c r="AP155" s="100">
        <v>120</v>
      </c>
      <c r="AQ155" s="107">
        <v>80490</v>
      </c>
      <c r="AR155" s="107">
        <f t="shared" si="64"/>
        <v>9005</v>
      </c>
      <c r="AS155" t="s">
        <v>1726</v>
      </c>
      <c r="AT155" s="110">
        <f t="shared" si="65"/>
        <v>980490</v>
      </c>
      <c r="AW155">
        <v>29.58</v>
      </c>
      <c r="AX155">
        <v>0.43</v>
      </c>
      <c r="AY155">
        <v>29.15</v>
      </c>
      <c r="AZ155" s="2"/>
      <c r="BF155" s="118"/>
      <c r="BI155" s="118"/>
      <c r="BJ155" s="118"/>
    </row>
    <row r="156" spans="1:62" hidden="1" outlineLevel="1">
      <c r="A156" t="s">
        <v>593</v>
      </c>
      <c r="B156" s="9" t="s">
        <v>138</v>
      </c>
      <c r="C156" s="1">
        <f t="shared" si="53"/>
        <v>10125</v>
      </c>
      <c r="D156" s="7">
        <f t="shared" si="54"/>
        <v>1</v>
      </c>
      <c r="E156" s="7" t="e">
        <f t="shared" si="55"/>
        <v>#N/A</v>
      </c>
      <c r="F156" s="7">
        <f t="shared" si="56"/>
        <v>2</v>
      </c>
      <c r="G156" s="7">
        <f t="shared" si="52"/>
        <v>0</v>
      </c>
      <c r="H156" s="49">
        <f t="shared" si="57"/>
        <v>1149</v>
      </c>
      <c r="I156" s="178">
        <f t="shared" si="58"/>
        <v>0.11348148148148147</v>
      </c>
      <c r="J156" s="8"/>
      <c r="K156" s="2">
        <f t="shared" si="59"/>
        <v>0.55091358024691361</v>
      </c>
      <c r="L156" s="2">
        <f t="shared" si="60"/>
        <v>0</v>
      </c>
      <c r="M156" s="2">
        <f t="shared" si="61"/>
        <v>0.4374320987654321</v>
      </c>
      <c r="N156" s="2">
        <f t="shared" si="62"/>
        <v>0</v>
      </c>
      <c r="O156" s="2">
        <f t="shared" si="63"/>
        <v>1.1654320987654287E-2</v>
      </c>
      <c r="P156" s="1">
        <v>5578</v>
      </c>
      <c r="Q156" s="1"/>
      <c r="R156" s="1">
        <v>4429</v>
      </c>
      <c r="S156" s="1"/>
      <c r="T156" s="1"/>
      <c r="U156" s="1"/>
      <c r="V156" s="1"/>
      <c r="X156" s="1">
        <v>100</v>
      </c>
      <c r="Z156" s="1"/>
      <c r="AA156" s="1"/>
      <c r="AB156" s="1"/>
      <c r="AC156">
        <v>18</v>
      </c>
      <c r="AD156" s="1"/>
      <c r="AI156" t="str">
        <f t="shared" si="66"/>
        <v>West Hartford</v>
      </c>
      <c r="AJ156" t="s">
        <v>1580</v>
      </c>
      <c r="AK156" s="9">
        <v>1</v>
      </c>
      <c r="AL156" s="7"/>
      <c r="AN156" s="98">
        <v>9</v>
      </c>
      <c r="AO156" s="100">
        <v>3</v>
      </c>
      <c r="AP156" s="100">
        <v>130</v>
      </c>
      <c r="AQ156" s="107">
        <v>82590</v>
      </c>
      <c r="AR156" s="107">
        <f t="shared" si="64"/>
        <v>9003</v>
      </c>
      <c r="AS156" t="s">
        <v>1726</v>
      </c>
      <c r="AT156" s="110">
        <f t="shared" si="65"/>
        <v>982590</v>
      </c>
      <c r="AW156">
        <v>22.36</v>
      </c>
      <c r="AX156">
        <v>0.38</v>
      </c>
      <c r="AY156">
        <v>21.98</v>
      </c>
      <c r="AZ156" s="2"/>
      <c r="BF156" s="118"/>
      <c r="BI156" s="118"/>
      <c r="BJ156" s="118"/>
    </row>
    <row r="157" spans="1:62" hidden="1" outlineLevel="1">
      <c r="A157" t="s">
        <v>1652</v>
      </c>
      <c r="B157" s="9" t="s">
        <v>138</v>
      </c>
      <c r="C157" s="1">
        <f t="shared" si="53"/>
        <v>4883</v>
      </c>
      <c r="D157" s="7">
        <f t="shared" si="54"/>
        <v>1</v>
      </c>
      <c r="E157" s="7" t="e">
        <f t="shared" si="55"/>
        <v>#N/A</v>
      </c>
      <c r="F157" s="7">
        <f t="shared" si="56"/>
        <v>2</v>
      </c>
      <c r="G157" s="7">
        <f t="shared" si="52"/>
        <v>0</v>
      </c>
      <c r="H157" s="49">
        <f t="shared" si="57"/>
        <v>170</v>
      </c>
      <c r="I157" s="178">
        <f t="shared" si="58"/>
        <v>3.481466311693631E-2</v>
      </c>
      <c r="J157" s="8"/>
      <c r="K157" s="2">
        <f t="shared" si="59"/>
        <v>0.50296948597173874</v>
      </c>
      <c r="L157" s="2">
        <f t="shared" si="60"/>
        <v>0</v>
      </c>
      <c r="M157" s="2">
        <f t="shared" si="61"/>
        <v>0.46815482285480237</v>
      </c>
      <c r="N157" s="2">
        <f t="shared" si="62"/>
        <v>0</v>
      </c>
      <c r="O157" s="2">
        <f t="shared" si="63"/>
        <v>2.8875691173458895E-2</v>
      </c>
      <c r="P157" s="1">
        <v>2456</v>
      </c>
      <c r="Q157" s="1"/>
      <c r="R157" s="1">
        <v>2286</v>
      </c>
      <c r="S157" s="1"/>
      <c r="T157" s="1"/>
      <c r="U157" s="1"/>
      <c r="V157" s="1"/>
      <c r="X157" s="1">
        <v>120</v>
      </c>
      <c r="Z157" s="1"/>
      <c r="AA157" s="1"/>
      <c r="AB157" s="1"/>
      <c r="AC157">
        <v>21</v>
      </c>
      <c r="AD157" s="1"/>
      <c r="AI157" t="str">
        <f t="shared" si="66"/>
        <v>West Haven</v>
      </c>
      <c r="AJ157" t="s">
        <v>3213</v>
      </c>
      <c r="AK157" s="9">
        <v>3</v>
      </c>
      <c r="AL157" s="7"/>
      <c r="AN157" s="98">
        <v>9</v>
      </c>
      <c r="AO157" s="100">
        <v>9</v>
      </c>
      <c r="AP157" s="100">
        <v>125</v>
      </c>
      <c r="AQ157" s="107">
        <v>82870</v>
      </c>
      <c r="AR157" s="107">
        <f t="shared" si="64"/>
        <v>9009</v>
      </c>
      <c r="AS157" t="s">
        <v>1726</v>
      </c>
      <c r="AT157" s="110">
        <f t="shared" si="65"/>
        <v>982870</v>
      </c>
      <c r="AW157">
        <v>11.01</v>
      </c>
      <c r="AX157">
        <v>0.17</v>
      </c>
      <c r="AY157">
        <v>10.84</v>
      </c>
      <c r="AZ157" s="2"/>
      <c r="BF157" s="118"/>
      <c r="BI157" s="118"/>
      <c r="BJ157" s="118"/>
    </row>
    <row r="158" spans="1:62" hidden="1" outlineLevel="1">
      <c r="A158" t="s">
        <v>535</v>
      </c>
      <c r="B158" s="9" t="s">
        <v>138</v>
      </c>
      <c r="C158" s="1">
        <f t="shared" si="53"/>
        <v>604</v>
      </c>
      <c r="D158" s="7">
        <f t="shared" si="54"/>
        <v>2</v>
      </c>
      <c r="E158" s="7" t="e">
        <f t="shared" si="55"/>
        <v>#N/A</v>
      </c>
      <c r="F158" s="7">
        <f t="shared" si="56"/>
        <v>1</v>
      </c>
      <c r="G158" s="7">
        <f t="shared" si="52"/>
        <v>0</v>
      </c>
      <c r="H158" s="49">
        <f t="shared" si="57"/>
        <v>6</v>
      </c>
      <c r="I158" s="178">
        <f t="shared" si="58"/>
        <v>9.9337748344370865E-3</v>
      </c>
      <c r="J158" s="8"/>
      <c r="K158" s="2">
        <f t="shared" si="59"/>
        <v>0.48509933774834435</v>
      </c>
      <c r="L158" s="2">
        <f t="shared" si="60"/>
        <v>0</v>
      </c>
      <c r="M158" s="2">
        <f t="shared" si="61"/>
        <v>0.49503311258278143</v>
      </c>
      <c r="N158" s="2">
        <f t="shared" si="62"/>
        <v>0</v>
      </c>
      <c r="O158" s="2">
        <f t="shared" si="63"/>
        <v>1.9867549668874218E-2</v>
      </c>
      <c r="P158" s="1">
        <v>293</v>
      </c>
      <c r="Q158" s="1"/>
      <c r="R158" s="1">
        <v>299</v>
      </c>
      <c r="S158" s="1"/>
      <c r="T158" s="1"/>
      <c r="U158" s="1"/>
      <c r="V158" s="1"/>
      <c r="X158" s="1">
        <v>11</v>
      </c>
      <c r="Z158" s="1"/>
      <c r="AA158" s="1"/>
      <c r="AB158" s="1"/>
      <c r="AC158">
        <v>1</v>
      </c>
      <c r="AD158" s="1"/>
      <c r="AI158" t="str">
        <f t="shared" si="66"/>
        <v>Westbrook</v>
      </c>
      <c r="AJ158" t="s">
        <v>2249</v>
      </c>
      <c r="AK158" s="9">
        <v>2</v>
      </c>
      <c r="AL158" s="7"/>
      <c r="AN158" s="98">
        <v>9</v>
      </c>
      <c r="AO158" s="100">
        <v>7</v>
      </c>
      <c r="AP158" s="100">
        <v>75</v>
      </c>
      <c r="AQ158" s="107">
        <v>81680</v>
      </c>
      <c r="AR158" s="107">
        <f t="shared" si="64"/>
        <v>9007</v>
      </c>
      <c r="AS158" t="s">
        <v>1726</v>
      </c>
      <c r="AT158" s="110">
        <f t="shared" si="65"/>
        <v>981680</v>
      </c>
      <c r="AW158">
        <v>21.38</v>
      </c>
      <c r="AX158">
        <v>5.66</v>
      </c>
      <c r="AY158">
        <v>15.72</v>
      </c>
      <c r="AZ158" s="2"/>
      <c r="BF158" s="118"/>
      <c r="BI158" s="118"/>
      <c r="BJ158" s="118"/>
    </row>
    <row r="159" spans="1:62" hidden="1" outlineLevel="1">
      <c r="A159" t="s">
        <v>754</v>
      </c>
      <c r="B159" s="9" t="s">
        <v>138</v>
      </c>
      <c r="C159" s="1">
        <f t="shared" si="53"/>
        <v>1346</v>
      </c>
      <c r="D159" s="7">
        <f t="shared" si="54"/>
        <v>1</v>
      </c>
      <c r="E159" s="7">
        <f t="shared" si="55"/>
        <v>4</v>
      </c>
      <c r="F159" s="7">
        <f t="shared" si="56"/>
        <v>2</v>
      </c>
      <c r="G159" s="7">
        <f t="shared" si="52"/>
        <v>0</v>
      </c>
      <c r="H159" s="49">
        <f t="shared" si="57"/>
        <v>542</v>
      </c>
      <c r="I159" s="178">
        <f t="shared" si="58"/>
        <v>0.40267459138187223</v>
      </c>
      <c r="J159" s="8"/>
      <c r="K159" s="2">
        <f t="shared" si="59"/>
        <v>0.69836552748885583</v>
      </c>
      <c r="L159" s="2">
        <f t="shared" si="60"/>
        <v>0</v>
      </c>
      <c r="M159" s="2">
        <f t="shared" si="61"/>
        <v>0.29569093610698366</v>
      </c>
      <c r="N159" s="2">
        <f t="shared" si="62"/>
        <v>0</v>
      </c>
      <c r="O159" s="2">
        <f t="shared" si="63"/>
        <v>5.9435364041605099E-3</v>
      </c>
      <c r="P159" s="1">
        <v>940</v>
      </c>
      <c r="Q159" s="1"/>
      <c r="R159" s="1">
        <v>398</v>
      </c>
      <c r="S159" s="1"/>
      <c r="T159" s="1"/>
      <c r="U159" s="1"/>
      <c r="V159" s="1"/>
      <c r="X159" s="1">
        <v>8</v>
      </c>
      <c r="Z159" s="1"/>
      <c r="AA159" s="1"/>
      <c r="AB159" s="1"/>
      <c r="AC159">
        <v>0</v>
      </c>
      <c r="AD159" s="1"/>
      <c r="AI159" t="str">
        <f t="shared" si="66"/>
        <v>Weston</v>
      </c>
      <c r="AJ159" t="s">
        <v>19</v>
      </c>
      <c r="AK159" s="9">
        <v>4</v>
      </c>
      <c r="AL159" s="7"/>
      <c r="AN159" s="98">
        <v>9</v>
      </c>
      <c r="AO159" s="100">
        <v>1</v>
      </c>
      <c r="AP159" s="100">
        <v>105</v>
      </c>
      <c r="AQ159" s="107">
        <v>83430</v>
      </c>
      <c r="AR159" s="107">
        <f t="shared" si="64"/>
        <v>9001</v>
      </c>
      <c r="AS159" t="s">
        <v>1726</v>
      </c>
      <c r="AT159" s="110">
        <f t="shared" si="65"/>
        <v>983430</v>
      </c>
      <c r="AW159">
        <v>20.71</v>
      </c>
      <c r="AX159">
        <v>0.91</v>
      </c>
      <c r="AY159">
        <v>19.8</v>
      </c>
      <c r="AZ159" s="2"/>
      <c r="BF159" s="118"/>
      <c r="BI159" s="118"/>
      <c r="BJ159" s="118"/>
    </row>
    <row r="160" spans="1:62" hidden="1" outlineLevel="1">
      <c r="A160" t="s">
        <v>1222</v>
      </c>
      <c r="B160" s="9" t="s">
        <v>138</v>
      </c>
      <c r="C160" s="1">
        <f t="shared" si="53"/>
        <v>3786</v>
      </c>
      <c r="D160" s="7">
        <f t="shared" si="54"/>
        <v>1</v>
      </c>
      <c r="E160" s="7" t="e">
        <f t="shared" si="55"/>
        <v>#N/A</v>
      </c>
      <c r="F160" s="7">
        <f t="shared" si="56"/>
        <v>2</v>
      </c>
      <c r="G160" s="7">
        <f t="shared" si="52"/>
        <v>0</v>
      </c>
      <c r="H160" s="49">
        <f t="shared" si="57"/>
        <v>1574</v>
      </c>
      <c r="I160" s="178">
        <f t="shared" si="58"/>
        <v>0.4157422081352351</v>
      </c>
      <c r="J160" s="8"/>
      <c r="K160" s="2">
        <f t="shared" si="59"/>
        <v>0.70285261489698891</v>
      </c>
      <c r="L160" s="2">
        <f t="shared" si="60"/>
        <v>0</v>
      </c>
      <c r="M160" s="2">
        <f t="shared" si="61"/>
        <v>0.28711040676175381</v>
      </c>
      <c r="N160" s="2">
        <f t="shared" si="62"/>
        <v>0</v>
      </c>
      <c r="O160" s="2">
        <f t="shared" si="63"/>
        <v>1.0036978341257274E-2</v>
      </c>
      <c r="P160" s="1">
        <v>2661</v>
      </c>
      <c r="Q160" s="1"/>
      <c r="R160" s="1">
        <v>1087</v>
      </c>
      <c r="S160" s="1"/>
      <c r="T160" s="1"/>
      <c r="U160" s="1"/>
      <c r="V160" s="1"/>
      <c r="X160" s="1">
        <v>30</v>
      </c>
      <c r="Z160" s="1"/>
      <c r="AA160" s="1"/>
      <c r="AB160" s="1"/>
      <c r="AC160">
        <v>8</v>
      </c>
      <c r="AD160" s="1"/>
      <c r="AI160" t="str">
        <f t="shared" si="66"/>
        <v>Westport</v>
      </c>
      <c r="AJ160" t="s">
        <v>19</v>
      </c>
      <c r="AK160" s="9">
        <v>4</v>
      </c>
      <c r="AL160" s="7"/>
      <c r="AN160" s="98">
        <v>9</v>
      </c>
      <c r="AO160" s="100">
        <v>1</v>
      </c>
      <c r="AP160" s="100">
        <v>110</v>
      </c>
      <c r="AQ160" s="107">
        <v>83500</v>
      </c>
      <c r="AR160" s="107">
        <f t="shared" si="64"/>
        <v>9001</v>
      </c>
      <c r="AS160" t="s">
        <v>1726</v>
      </c>
      <c r="AT160" s="110">
        <f t="shared" si="65"/>
        <v>983500</v>
      </c>
      <c r="AW160">
        <v>33.33</v>
      </c>
      <c r="AX160">
        <v>13.32</v>
      </c>
      <c r="AY160">
        <v>20.010000000000002</v>
      </c>
      <c r="AZ160" s="2"/>
      <c r="BF160" s="118"/>
      <c r="BI160" s="118"/>
      <c r="BJ160" s="118"/>
    </row>
    <row r="161" spans="1:74" hidden="1" outlineLevel="1">
      <c r="A161" t="s">
        <v>2292</v>
      </c>
      <c r="B161" s="9" t="s">
        <v>138</v>
      </c>
      <c r="C161" s="1">
        <f t="shared" si="53"/>
        <v>3116</v>
      </c>
      <c r="D161" s="7">
        <f t="shared" si="54"/>
        <v>1</v>
      </c>
      <c r="E161" s="7" t="e">
        <f t="shared" si="55"/>
        <v>#N/A</v>
      </c>
      <c r="F161" s="7">
        <f t="shared" si="56"/>
        <v>2</v>
      </c>
      <c r="G161" s="7">
        <f t="shared" si="52"/>
        <v>0</v>
      </c>
      <c r="H161" s="49">
        <f t="shared" si="57"/>
        <v>66</v>
      </c>
      <c r="I161" s="178">
        <f t="shared" si="58"/>
        <v>2.1181001283697046E-2</v>
      </c>
      <c r="J161" s="8"/>
      <c r="K161" s="2">
        <f t="shared" si="59"/>
        <v>0.50096277278562262</v>
      </c>
      <c r="L161" s="2">
        <f t="shared" si="60"/>
        <v>0</v>
      </c>
      <c r="M161" s="2">
        <f t="shared" si="61"/>
        <v>0.47978177150192552</v>
      </c>
      <c r="N161" s="2">
        <f t="shared" si="62"/>
        <v>0</v>
      </c>
      <c r="O161" s="2">
        <f t="shared" si="63"/>
        <v>1.9255455712451852E-2</v>
      </c>
      <c r="P161" s="1">
        <v>1561</v>
      </c>
      <c r="Q161" s="1"/>
      <c r="R161" s="1">
        <v>1495</v>
      </c>
      <c r="S161" s="1"/>
      <c r="T161" s="1"/>
      <c r="U161" s="1"/>
      <c r="V161" s="1"/>
      <c r="X161" s="1">
        <v>51</v>
      </c>
      <c r="Z161" s="1"/>
      <c r="AA161" s="1"/>
      <c r="AB161" s="1"/>
      <c r="AC161">
        <v>9</v>
      </c>
      <c r="AD161" s="1"/>
      <c r="AI161" t="str">
        <f t="shared" si="66"/>
        <v>Wethersfield</v>
      </c>
      <c r="AJ161" t="s">
        <v>1580</v>
      </c>
      <c r="AK161" s="9">
        <v>1</v>
      </c>
      <c r="AL161" s="7"/>
      <c r="AN161" s="98">
        <v>9</v>
      </c>
      <c r="AO161" s="100">
        <v>3</v>
      </c>
      <c r="AP161" s="100">
        <v>135</v>
      </c>
      <c r="AQ161" s="107">
        <v>84900</v>
      </c>
      <c r="AR161" s="107">
        <f t="shared" si="64"/>
        <v>9003</v>
      </c>
      <c r="AS161" t="s">
        <v>1726</v>
      </c>
      <c r="AT161" s="110">
        <f t="shared" si="65"/>
        <v>984900</v>
      </c>
      <c r="AW161">
        <v>13.11</v>
      </c>
      <c r="AX161">
        <v>0.72</v>
      </c>
      <c r="AY161">
        <v>12.39</v>
      </c>
      <c r="AZ161" s="2"/>
      <c r="BF161" s="118"/>
      <c r="BI161" s="118"/>
      <c r="BJ161" s="118"/>
    </row>
    <row r="162" spans="1:74" hidden="1" outlineLevel="1">
      <c r="A162" t="s">
        <v>95</v>
      </c>
      <c r="B162" s="9" t="s">
        <v>138</v>
      </c>
      <c r="C162" s="1">
        <f t="shared" si="53"/>
        <v>647</v>
      </c>
      <c r="D162" s="7">
        <f t="shared" si="54"/>
        <v>2</v>
      </c>
      <c r="E162" s="7" t="e">
        <f t="shared" si="55"/>
        <v>#N/A</v>
      </c>
      <c r="F162" s="7">
        <f t="shared" si="56"/>
        <v>1</v>
      </c>
      <c r="G162" s="7">
        <f t="shared" si="52"/>
        <v>0</v>
      </c>
      <c r="H162" s="49">
        <f t="shared" si="57"/>
        <v>222</v>
      </c>
      <c r="I162" s="178">
        <f t="shared" si="58"/>
        <v>0.34312210200927357</v>
      </c>
      <c r="J162" s="8"/>
      <c r="K162" s="2">
        <f t="shared" si="59"/>
        <v>0.3230293663060278</v>
      </c>
      <c r="L162" s="2">
        <f t="shared" si="60"/>
        <v>0</v>
      </c>
      <c r="M162" s="2">
        <f t="shared" si="61"/>
        <v>0.66615146831530136</v>
      </c>
      <c r="N162" s="2">
        <f t="shared" si="62"/>
        <v>0</v>
      </c>
      <c r="O162" s="2">
        <f t="shared" si="63"/>
        <v>1.0819165378670892E-2</v>
      </c>
      <c r="P162" s="1">
        <v>209</v>
      </c>
      <c r="Q162" s="1"/>
      <c r="R162" s="1">
        <v>431</v>
      </c>
      <c r="S162" s="1"/>
      <c r="T162" s="1"/>
      <c r="U162" s="1"/>
      <c r="V162" s="1"/>
      <c r="X162" s="1">
        <v>6</v>
      </c>
      <c r="Z162" s="1"/>
      <c r="AA162" s="1"/>
      <c r="AB162" s="1"/>
      <c r="AC162">
        <v>1</v>
      </c>
      <c r="AD162" s="1"/>
      <c r="AI162" t="str">
        <f t="shared" si="66"/>
        <v>Willington</v>
      </c>
      <c r="AJ162" t="s">
        <v>2827</v>
      </c>
      <c r="AK162" s="9">
        <v>2</v>
      </c>
      <c r="AL162" s="7"/>
      <c r="AN162" s="98">
        <v>9</v>
      </c>
      <c r="AO162" s="100">
        <v>13</v>
      </c>
      <c r="AP162" s="100">
        <v>65</v>
      </c>
      <c r="AQ162" s="107">
        <v>85950</v>
      </c>
      <c r="AR162" s="107">
        <f t="shared" si="64"/>
        <v>9013</v>
      </c>
      <c r="AS162" t="s">
        <v>1726</v>
      </c>
      <c r="AT162" s="110">
        <f t="shared" si="65"/>
        <v>985950</v>
      </c>
      <c r="AW162">
        <v>33.479999999999997</v>
      </c>
      <c r="AX162">
        <v>0.21</v>
      </c>
      <c r="AY162">
        <v>33.270000000000003</v>
      </c>
      <c r="AZ162" s="2"/>
      <c r="BF162" s="118"/>
      <c r="BI162" s="118"/>
      <c r="BJ162" s="118"/>
    </row>
    <row r="163" spans="1:74" hidden="1" outlineLevel="1">
      <c r="A163" t="s">
        <v>2970</v>
      </c>
      <c r="B163" s="9" t="s">
        <v>138</v>
      </c>
      <c r="C163" s="1">
        <f t="shared" ref="C163:C172" si="67">SUM(P163:AG163)</f>
        <v>1859</v>
      </c>
      <c r="D163" s="7">
        <f t="shared" ref="D163:D172" si="68">RANK(P163,(P163:AG163))</f>
        <v>1</v>
      </c>
      <c r="E163" s="7" t="e">
        <f t="shared" ref="E163:E172" si="69">RANK(Q163,(P163:AG163))</f>
        <v>#N/A</v>
      </c>
      <c r="F163" s="7">
        <f t="shared" ref="F163:F172" si="70">IF(R163&gt;0,RANK(R163,(P163:AG163)),0)</f>
        <v>2</v>
      </c>
      <c r="G163" s="7">
        <f t="shared" si="52"/>
        <v>0</v>
      </c>
      <c r="H163" s="49">
        <f t="shared" ref="H163:H172" si="71">MAX(P163:T163)-LARGE(P163:T163,2)</f>
        <v>590</v>
      </c>
      <c r="I163" s="178">
        <f t="shared" ref="I163:I172" si="72">H163/C163</f>
        <v>0.31737493275954815</v>
      </c>
      <c r="J163" s="8"/>
      <c r="K163" s="2">
        <f t="shared" ref="K163:K172" si="73">IF(C163=0,"-",P163/C163)</f>
        <v>0.65411511565357716</v>
      </c>
      <c r="L163" s="2">
        <f t="shared" ref="L163:L172" si="74">IF(C163=0,"-",Q163/C163)</f>
        <v>0</v>
      </c>
      <c r="M163" s="2">
        <f t="shared" ref="M163:M172" si="75">IF(C163=0,"-",R163/C163)</f>
        <v>0.33674018289402907</v>
      </c>
      <c r="N163" s="2">
        <f t="shared" si="62"/>
        <v>0</v>
      </c>
      <c r="O163" s="2">
        <f t="shared" si="63"/>
        <v>9.1447014523937664E-3</v>
      </c>
      <c r="P163" s="1">
        <v>1216</v>
      </c>
      <c r="Q163" s="1"/>
      <c r="R163" s="1">
        <v>626</v>
      </c>
      <c r="S163" s="1"/>
      <c r="T163" s="1"/>
      <c r="U163" s="1"/>
      <c r="V163" s="1"/>
      <c r="X163" s="1">
        <v>15</v>
      </c>
      <c r="Z163" s="1"/>
      <c r="AA163" s="1"/>
      <c r="AB163" s="1"/>
      <c r="AC163">
        <v>2</v>
      </c>
      <c r="AD163" s="1"/>
      <c r="AI163" t="str">
        <f t="shared" si="66"/>
        <v>Wilton</v>
      </c>
      <c r="AJ163" t="s">
        <v>19</v>
      </c>
      <c r="AK163" s="9">
        <v>4</v>
      </c>
      <c r="AL163" s="7"/>
      <c r="AN163" s="98">
        <v>9</v>
      </c>
      <c r="AO163" s="100">
        <v>1</v>
      </c>
      <c r="AP163" s="100">
        <v>115</v>
      </c>
      <c r="AQ163" s="107">
        <v>86370</v>
      </c>
      <c r="AR163" s="107">
        <f t="shared" ref="AR163:AR171" si="76">AN163*1000+AO163</f>
        <v>9001</v>
      </c>
      <c r="AS163" t="s">
        <v>1726</v>
      </c>
      <c r="AT163" s="110">
        <f t="shared" ref="AT163:AT171" si="77">AN163*100000+AQ163</f>
        <v>986370</v>
      </c>
      <c r="AW163">
        <v>27.36</v>
      </c>
      <c r="AX163">
        <v>0.41</v>
      </c>
      <c r="AY163">
        <v>26.95</v>
      </c>
      <c r="AZ163" s="2"/>
      <c r="BF163" s="118"/>
      <c r="BI163" s="118"/>
      <c r="BJ163" s="118"/>
    </row>
    <row r="164" spans="1:74" hidden="1" outlineLevel="1">
      <c r="A164" t="s">
        <v>1800</v>
      </c>
      <c r="B164" s="9" t="s">
        <v>138</v>
      </c>
      <c r="C164" s="1">
        <f t="shared" si="67"/>
        <v>720</v>
      </c>
      <c r="D164" s="7">
        <f t="shared" si="68"/>
        <v>2</v>
      </c>
      <c r="E164" s="7" t="e">
        <f t="shared" si="69"/>
        <v>#N/A</v>
      </c>
      <c r="F164" s="7">
        <f t="shared" si="70"/>
        <v>1</v>
      </c>
      <c r="G164" s="7">
        <f t="shared" si="52"/>
        <v>0</v>
      </c>
      <c r="H164" s="49">
        <f t="shared" si="71"/>
        <v>227</v>
      </c>
      <c r="I164" s="178">
        <f t="shared" si="72"/>
        <v>0.31527777777777777</v>
      </c>
      <c r="J164" s="8"/>
      <c r="K164" s="2">
        <f t="shared" si="73"/>
        <v>0.33194444444444443</v>
      </c>
      <c r="L164" s="2">
        <f t="shared" si="74"/>
        <v>0</v>
      </c>
      <c r="M164" s="2">
        <f t="shared" si="75"/>
        <v>0.64722222222222225</v>
      </c>
      <c r="N164" s="2">
        <f t="shared" si="62"/>
        <v>0</v>
      </c>
      <c r="O164" s="2">
        <f t="shared" si="63"/>
        <v>2.083333333333337E-2</v>
      </c>
      <c r="P164" s="1">
        <v>239</v>
      </c>
      <c r="Q164" s="1"/>
      <c r="R164" s="1">
        <v>466</v>
      </c>
      <c r="S164" s="1"/>
      <c r="T164" s="1"/>
      <c r="U164" s="1"/>
      <c r="V164" s="1"/>
      <c r="X164" s="1">
        <v>11</v>
      </c>
      <c r="Z164" s="1"/>
      <c r="AA164" s="1"/>
      <c r="AB164" s="1"/>
      <c r="AC164">
        <v>4</v>
      </c>
      <c r="AD164" s="1"/>
      <c r="AI164" t="str">
        <f t="shared" si="66"/>
        <v>Winchester</v>
      </c>
      <c r="AJ164" t="s">
        <v>1521</v>
      </c>
      <c r="AK164" s="9">
        <v>1</v>
      </c>
      <c r="AL164" s="7"/>
      <c r="AN164" s="98">
        <v>9</v>
      </c>
      <c r="AO164" s="100">
        <v>5</v>
      </c>
      <c r="AP164" s="100">
        <v>125</v>
      </c>
      <c r="AQ164" s="107">
        <v>86440</v>
      </c>
      <c r="AR164" s="107">
        <f t="shared" si="76"/>
        <v>9005</v>
      </c>
      <c r="AS164" t="s">
        <v>1726</v>
      </c>
      <c r="AT164" s="110">
        <f t="shared" si="77"/>
        <v>986440</v>
      </c>
      <c r="AW164">
        <v>33.840000000000003</v>
      </c>
      <c r="AX164">
        <v>1.56</v>
      </c>
      <c r="AY164">
        <v>32.28</v>
      </c>
      <c r="AZ164" s="2"/>
      <c r="BF164" s="118"/>
      <c r="BI164" s="118"/>
      <c r="BJ164" s="118"/>
    </row>
    <row r="165" spans="1:74" hidden="1" outlineLevel="1">
      <c r="A165" t="s">
        <v>2472</v>
      </c>
      <c r="B165" s="9" t="s">
        <v>138</v>
      </c>
      <c r="C165" s="1">
        <f t="shared" si="67"/>
        <v>1953</v>
      </c>
      <c r="D165" s="7">
        <f t="shared" si="68"/>
        <v>2</v>
      </c>
      <c r="E165" s="7" t="e">
        <f t="shared" si="69"/>
        <v>#N/A</v>
      </c>
      <c r="F165" s="7">
        <f t="shared" si="70"/>
        <v>1</v>
      </c>
      <c r="G165" s="7">
        <f t="shared" si="52"/>
        <v>0</v>
      </c>
      <c r="H165" s="49">
        <f t="shared" si="71"/>
        <v>431</v>
      </c>
      <c r="I165" s="178">
        <f t="shared" si="72"/>
        <v>0.22068612391193038</v>
      </c>
      <c r="J165" s="8"/>
      <c r="K165" s="2">
        <f t="shared" si="73"/>
        <v>0.37890424987199178</v>
      </c>
      <c r="L165" s="2">
        <f t="shared" si="74"/>
        <v>0</v>
      </c>
      <c r="M165" s="2">
        <f t="shared" si="75"/>
        <v>0.59959037378392221</v>
      </c>
      <c r="N165" s="2">
        <f t="shared" si="62"/>
        <v>0</v>
      </c>
      <c r="O165" s="2">
        <f t="shared" si="63"/>
        <v>2.1505376344086002E-2</v>
      </c>
      <c r="P165" s="1">
        <v>740</v>
      </c>
      <c r="Q165" s="1"/>
      <c r="R165" s="1">
        <v>1171</v>
      </c>
      <c r="S165" s="1"/>
      <c r="T165" s="1"/>
      <c r="U165" s="1"/>
      <c r="V165" s="1"/>
      <c r="X165" s="1">
        <v>37</v>
      </c>
      <c r="Z165" s="1"/>
      <c r="AA165" s="1"/>
      <c r="AB165" s="1"/>
      <c r="AC165">
        <v>5</v>
      </c>
      <c r="AD165" s="1"/>
      <c r="AI165" t="str">
        <f t="shared" si="66"/>
        <v>Windham</v>
      </c>
      <c r="AJ165" t="s">
        <v>2472</v>
      </c>
      <c r="AK165" s="9">
        <v>2</v>
      </c>
      <c r="AL165" s="7"/>
      <c r="AN165" s="98">
        <v>9</v>
      </c>
      <c r="AO165" s="100">
        <v>15</v>
      </c>
      <c r="AP165" s="100">
        <v>70</v>
      </c>
      <c r="AQ165" s="107">
        <v>86790</v>
      </c>
      <c r="AR165" s="107">
        <f t="shared" si="76"/>
        <v>9015</v>
      </c>
      <c r="AS165" t="s">
        <v>1726</v>
      </c>
      <c r="AT165" s="110">
        <f t="shared" si="77"/>
        <v>986790</v>
      </c>
      <c r="AW165">
        <v>27.92</v>
      </c>
      <c r="AX165">
        <v>0.85</v>
      </c>
      <c r="AY165">
        <v>27.07</v>
      </c>
      <c r="AZ165" s="2"/>
      <c r="BF165" s="118"/>
      <c r="BI165" s="118"/>
      <c r="BJ165" s="118"/>
    </row>
    <row r="166" spans="1:74" hidden="1" outlineLevel="1">
      <c r="A166" t="s">
        <v>1858</v>
      </c>
      <c r="B166" s="9" t="s">
        <v>138</v>
      </c>
      <c r="C166" s="1">
        <f t="shared" si="67"/>
        <v>4493</v>
      </c>
      <c r="D166" s="7">
        <f t="shared" si="68"/>
        <v>1</v>
      </c>
      <c r="E166" s="7" t="e">
        <f t="shared" si="69"/>
        <v>#N/A</v>
      </c>
      <c r="F166" s="7">
        <f t="shared" si="70"/>
        <v>2</v>
      </c>
      <c r="G166" s="7">
        <f t="shared" si="52"/>
        <v>0</v>
      </c>
      <c r="H166" s="49">
        <f t="shared" si="71"/>
        <v>1044</v>
      </c>
      <c r="I166" s="178">
        <f t="shared" si="72"/>
        <v>0.23236145114622747</v>
      </c>
      <c r="J166" s="8"/>
      <c r="K166" s="2">
        <f t="shared" si="73"/>
        <v>0.61050523035833515</v>
      </c>
      <c r="L166" s="2">
        <f t="shared" si="74"/>
        <v>0</v>
      </c>
      <c r="M166" s="2">
        <f t="shared" si="75"/>
        <v>0.37814377921210773</v>
      </c>
      <c r="N166" s="2">
        <f t="shared" si="62"/>
        <v>0</v>
      </c>
      <c r="O166" s="2">
        <f t="shared" si="63"/>
        <v>1.1350990429557117E-2</v>
      </c>
      <c r="P166" s="1">
        <v>2743</v>
      </c>
      <c r="Q166" s="1"/>
      <c r="R166" s="1">
        <v>1699</v>
      </c>
      <c r="S166" s="1"/>
      <c r="T166" s="1"/>
      <c r="U166" s="1"/>
      <c r="V166" s="1"/>
      <c r="X166" s="1">
        <v>47</v>
      </c>
      <c r="Z166" s="1"/>
      <c r="AA166" s="1"/>
      <c r="AB166" s="1"/>
      <c r="AC166">
        <v>4</v>
      </c>
      <c r="AD166" s="1"/>
      <c r="AI166" t="str">
        <f t="shared" si="66"/>
        <v>Windsor</v>
      </c>
      <c r="AJ166" t="s">
        <v>1580</v>
      </c>
      <c r="AK166" s="9">
        <v>1</v>
      </c>
      <c r="AL166" s="7"/>
      <c r="AN166" s="98">
        <v>9</v>
      </c>
      <c r="AO166" s="100">
        <v>3</v>
      </c>
      <c r="AP166" s="100">
        <v>150</v>
      </c>
      <c r="AQ166" s="107">
        <v>87000</v>
      </c>
      <c r="AR166" s="107">
        <f t="shared" si="76"/>
        <v>9003</v>
      </c>
      <c r="AS166" t="s">
        <v>1726</v>
      </c>
      <c r="AT166" s="110">
        <f t="shared" si="77"/>
        <v>987000</v>
      </c>
      <c r="AW166">
        <v>31.05</v>
      </c>
      <c r="AX166">
        <v>1.43</v>
      </c>
      <c r="AY166">
        <v>29.63</v>
      </c>
      <c r="AZ166" s="2"/>
      <c r="BF166" s="118"/>
      <c r="BI166" s="118"/>
      <c r="BJ166" s="118"/>
    </row>
    <row r="167" spans="1:74" hidden="1" outlineLevel="1">
      <c r="A167" t="s">
        <v>84</v>
      </c>
      <c r="B167" s="9" t="s">
        <v>138</v>
      </c>
      <c r="C167" s="1">
        <f t="shared" si="67"/>
        <v>1028</v>
      </c>
      <c r="D167" s="7">
        <f t="shared" si="68"/>
        <v>2</v>
      </c>
      <c r="E167" s="7" t="e">
        <f t="shared" si="69"/>
        <v>#N/A</v>
      </c>
      <c r="F167" s="7">
        <f t="shared" si="70"/>
        <v>1</v>
      </c>
      <c r="G167" s="7">
        <f t="shared" si="52"/>
        <v>0</v>
      </c>
      <c r="H167" s="49">
        <f t="shared" si="71"/>
        <v>110</v>
      </c>
      <c r="I167" s="178">
        <f t="shared" si="72"/>
        <v>0.10700389105058365</v>
      </c>
      <c r="J167" s="8"/>
      <c r="K167" s="2">
        <f t="shared" si="73"/>
        <v>0.42996108949416345</v>
      </c>
      <c r="L167" s="2">
        <f t="shared" si="74"/>
        <v>0</v>
      </c>
      <c r="M167" s="2">
        <f t="shared" si="75"/>
        <v>0.53696498054474706</v>
      </c>
      <c r="N167" s="2">
        <f t="shared" si="62"/>
        <v>0</v>
      </c>
      <c r="O167" s="2">
        <f t="shared" si="63"/>
        <v>3.3073929961089488E-2</v>
      </c>
      <c r="P167" s="1">
        <v>442</v>
      </c>
      <c r="Q167" s="1"/>
      <c r="R167" s="1">
        <v>552</v>
      </c>
      <c r="S167" s="1"/>
      <c r="T167" s="1"/>
      <c r="U167" s="1"/>
      <c r="V167" s="1"/>
      <c r="X167" s="1">
        <v>30</v>
      </c>
      <c r="Z167" s="1"/>
      <c r="AA167" s="1"/>
      <c r="AB167" s="1"/>
      <c r="AC167">
        <v>4</v>
      </c>
      <c r="AD167" s="1"/>
      <c r="AI167" t="str">
        <f t="shared" si="66"/>
        <v>Windsor Locks</v>
      </c>
      <c r="AJ167" t="s">
        <v>1580</v>
      </c>
      <c r="AK167" s="9">
        <v>1</v>
      </c>
      <c r="AL167" s="7"/>
      <c r="AN167" s="98">
        <v>9</v>
      </c>
      <c r="AO167" s="100">
        <v>3</v>
      </c>
      <c r="AP167" s="100">
        <v>155</v>
      </c>
      <c r="AQ167" s="107">
        <v>87070</v>
      </c>
      <c r="AR167" s="107">
        <f t="shared" si="76"/>
        <v>9003</v>
      </c>
      <c r="AS167" t="s">
        <v>1726</v>
      </c>
      <c r="AT167" s="110">
        <f t="shared" si="77"/>
        <v>987070</v>
      </c>
      <c r="AW167">
        <v>9.36</v>
      </c>
      <c r="AX167">
        <v>0.33</v>
      </c>
      <c r="AY167">
        <v>9.0299999999999994</v>
      </c>
      <c r="AZ167" s="2"/>
      <c r="BF167" s="118"/>
      <c r="BI167" s="118"/>
      <c r="BJ167" s="118"/>
    </row>
    <row r="168" spans="1:74" hidden="1" outlineLevel="1">
      <c r="A168" t="s">
        <v>2462</v>
      </c>
      <c r="B168" s="9" t="s">
        <v>138</v>
      </c>
      <c r="C168" s="1">
        <f t="shared" si="67"/>
        <v>931</v>
      </c>
      <c r="D168" s="7">
        <f t="shared" si="68"/>
        <v>2</v>
      </c>
      <c r="E168" s="7" t="e">
        <f t="shared" si="69"/>
        <v>#N/A</v>
      </c>
      <c r="F168" s="7">
        <f t="shared" si="70"/>
        <v>1</v>
      </c>
      <c r="G168" s="7">
        <f t="shared" si="52"/>
        <v>0</v>
      </c>
      <c r="H168" s="49">
        <f t="shared" si="71"/>
        <v>130</v>
      </c>
      <c r="I168" s="178">
        <f t="shared" si="72"/>
        <v>0.13963480128893663</v>
      </c>
      <c r="J168" s="8"/>
      <c r="K168" s="2">
        <f t="shared" si="73"/>
        <v>0.41245972073039744</v>
      </c>
      <c r="L168" s="2">
        <f t="shared" si="74"/>
        <v>0</v>
      </c>
      <c r="M168" s="2">
        <f t="shared" si="75"/>
        <v>0.55209452201933407</v>
      </c>
      <c r="N168" s="2">
        <f t="shared" si="62"/>
        <v>0</v>
      </c>
      <c r="O168" s="2">
        <f t="shared" si="63"/>
        <v>3.5445757250268439E-2</v>
      </c>
      <c r="P168" s="1">
        <v>384</v>
      </c>
      <c r="Q168" s="1"/>
      <c r="R168" s="1">
        <v>514</v>
      </c>
      <c r="S168" s="1"/>
      <c r="T168" s="1"/>
      <c r="U168" s="1"/>
      <c r="V168" s="1"/>
      <c r="X168" s="1">
        <v>29</v>
      </c>
      <c r="Z168" s="1"/>
      <c r="AA168" s="1"/>
      <c r="AB168" s="1"/>
      <c r="AC168">
        <v>4</v>
      </c>
      <c r="AD168" s="1"/>
      <c r="AI168" t="str">
        <f t="shared" si="66"/>
        <v>Wolcott</v>
      </c>
      <c r="AJ168" t="s">
        <v>3213</v>
      </c>
      <c r="AK168" s="9">
        <v>5</v>
      </c>
      <c r="AL168" s="7"/>
      <c r="AN168" s="98">
        <v>9</v>
      </c>
      <c r="AO168" s="100">
        <v>9</v>
      </c>
      <c r="AP168" s="100">
        <v>130</v>
      </c>
      <c r="AQ168" s="107">
        <v>87560</v>
      </c>
      <c r="AR168" s="107">
        <f t="shared" si="76"/>
        <v>9009</v>
      </c>
      <c r="AS168" t="s">
        <v>1726</v>
      </c>
      <c r="AT168" s="110">
        <f t="shared" si="77"/>
        <v>987560</v>
      </c>
      <c r="AW168">
        <v>21.11</v>
      </c>
      <c r="AX168">
        <v>0.68</v>
      </c>
      <c r="AY168">
        <v>20.43</v>
      </c>
      <c r="AZ168" s="2"/>
      <c r="BF168" s="118"/>
      <c r="BI168" s="118"/>
      <c r="BJ168" s="118"/>
    </row>
    <row r="169" spans="1:74" hidden="1" outlineLevel="1">
      <c r="A169" t="s">
        <v>1732</v>
      </c>
      <c r="B169" s="9" t="s">
        <v>138</v>
      </c>
      <c r="C169" s="1">
        <f t="shared" si="67"/>
        <v>1453</v>
      </c>
      <c r="D169" s="7">
        <f t="shared" si="68"/>
        <v>1</v>
      </c>
      <c r="E169" s="7" t="e">
        <f t="shared" si="69"/>
        <v>#N/A</v>
      </c>
      <c r="F169" s="7">
        <f t="shared" si="70"/>
        <v>2</v>
      </c>
      <c r="G169" s="7">
        <f t="shared" si="52"/>
        <v>0</v>
      </c>
      <c r="H169" s="49">
        <f t="shared" si="71"/>
        <v>347</v>
      </c>
      <c r="I169" s="178">
        <f t="shared" si="72"/>
        <v>0.23881624225739848</v>
      </c>
      <c r="J169" s="8"/>
      <c r="K169" s="2">
        <f t="shared" si="73"/>
        <v>0.61459050240880941</v>
      </c>
      <c r="L169" s="2">
        <f t="shared" si="74"/>
        <v>0</v>
      </c>
      <c r="M169" s="2">
        <f t="shared" si="75"/>
        <v>0.37577426015141085</v>
      </c>
      <c r="N169" s="2">
        <f t="shared" si="62"/>
        <v>0</v>
      </c>
      <c r="O169" s="2">
        <f t="shared" si="63"/>
        <v>9.6352374397797313E-3</v>
      </c>
      <c r="P169" s="1">
        <v>893</v>
      </c>
      <c r="Q169" s="1"/>
      <c r="R169" s="1">
        <v>546</v>
      </c>
      <c r="S169" s="1"/>
      <c r="T169" s="1"/>
      <c r="U169" s="1"/>
      <c r="V169" s="1"/>
      <c r="X169" s="1">
        <v>13</v>
      </c>
      <c r="Z169" s="1"/>
      <c r="AA169" s="1"/>
      <c r="AB169" s="1"/>
      <c r="AC169">
        <v>1</v>
      </c>
      <c r="AD169" s="1"/>
      <c r="AI169" t="str">
        <f t="shared" si="66"/>
        <v>Woodbridge</v>
      </c>
      <c r="AJ169" t="s">
        <v>3213</v>
      </c>
      <c r="AK169" s="9">
        <v>3</v>
      </c>
      <c r="AL169" s="7"/>
      <c r="AN169" s="98">
        <v>9</v>
      </c>
      <c r="AO169" s="100">
        <v>9</v>
      </c>
      <c r="AP169" s="100">
        <v>135</v>
      </c>
      <c r="AQ169" s="107">
        <v>87700</v>
      </c>
      <c r="AR169" s="107">
        <f t="shared" si="76"/>
        <v>9009</v>
      </c>
      <c r="AS169" t="s">
        <v>1726</v>
      </c>
      <c r="AT169" s="110">
        <f t="shared" si="77"/>
        <v>987700</v>
      </c>
      <c r="AW169">
        <v>19.23</v>
      </c>
      <c r="AX169">
        <v>0.39</v>
      </c>
      <c r="AY169">
        <v>18.829999999999998</v>
      </c>
      <c r="AZ169" s="2"/>
      <c r="BF169" s="118"/>
      <c r="BI169" s="118"/>
      <c r="BJ169" s="118"/>
    </row>
    <row r="170" spans="1:74" hidden="1" outlineLevel="1">
      <c r="A170" t="s">
        <v>2858</v>
      </c>
      <c r="B170" s="9" t="s">
        <v>138</v>
      </c>
      <c r="C170" s="1">
        <f t="shared" si="67"/>
        <v>1004</v>
      </c>
      <c r="D170" s="7">
        <f t="shared" si="68"/>
        <v>2</v>
      </c>
      <c r="E170" s="7" t="e">
        <f t="shared" si="69"/>
        <v>#N/A</v>
      </c>
      <c r="F170" s="7">
        <f t="shared" si="70"/>
        <v>1</v>
      </c>
      <c r="G170" s="7">
        <f t="shared" si="52"/>
        <v>0</v>
      </c>
      <c r="H170" s="49">
        <f t="shared" si="71"/>
        <v>62</v>
      </c>
      <c r="I170" s="178">
        <f t="shared" si="72"/>
        <v>6.1752988047808766E-2</v>
      </c>
      <c r="J170" s="8"/>
      <c r="K170" s="2">
        <f t="shared" si="73"/>
        <v>0.46314741035856571</v>
      </c>
      <c r="L170" s="2">
        <f t="shared" si="74"/>
        <v>0</v>
      </c>
      <c r="M170" s="2">
        <f t="shared" si="75"/>
        <v>0.52490039840637448</v>
      </c>
      <c r="N170" s="2">
        <f t="shared" si="62"/>
        <v>0</v>
      </c>
      <c r="O170" s="2">
        <f t="shared" si="63"/>
        <v>1.195219123505975E-2</v>
      </c>
      <c r="P170" s="1">
        <v>465</v>
      </c>
      <c r="Q170" s="1"/>
      <c r="R170" s="1">
        <v>527</v>
      </c>
      <c r="S170" s="1"/>
      <c r="T170" s="1"/>
      <c r="U170" s="1"/>
      <c r="V170" s="1"/>
      <c r="X170" s="1">
        <v>11</v>
      </c>
      <c r="Z170" s="1"/>
      <c r="AA170" s="1"/>
      <c r="AB170" s="1"/>
      <c r="AC170">
        <v>1</v>
      </c>
      <c r="AD170" s="1"/>
      <c r="AI170" t="str">
        <f t="shared" si="66"/>
        <v>Woodbury</v>
      </c>
      <c r="AJ170" t="s">
        <v>1521</v>
      </c>
      <c r="AK170" s="9">
        <v>5</v>
      </c>
      <c r="AL170" s="7"/>
      <c r="AN170" s="98">
        <v>9</v>
      </c>
      <c r="AO170" s="100">
        <v>5</v>
      </c>
      <c r="AP170" s="100">
        <v>130</v>
      </c>
      <c r="AQ170" s="107">
        <v>87910</v>
      </c>
      <c r="AR170" s="107">
        <f t="shared" si="76"/>
        <v>9005</v>
      </c>
      <c r="AS170" t="s">
        <v>1726</v>
      </c>
      <c r="AT170" s="110">
        <f t="shared" si="77"/>
        <v>987910</v>
      </c>
      <c r="AW170">
        <v>36.729999999999997</v>
      </c>
      <c r="AX170">
        <v>0.27</v>
      </c>
      <c r="AY170">
        <v>36.47</v>
      </c>
      <c r="AZ170" s="2"/>
      <c r="BF170" s="118"/>
      <c r="BI170" s="118"/>
      <c r="BJ170" s="118"/>
    </row>
    <row r="171" spans="1:74" hidden="1" outlineLevel="1">
      <c r="A171" t="s">
        <v>2773</v>
      </c>
      <c r="B171" s="9" t="s">
        <v>138</v>
      </c>
      <c r="C171" s="1">
        <f t="shared" si="67"/>
        <v>812</v>
      </c>
      <c r="D171" s="7">
        <f t="shared" si="68"/>
        <v>2</v>
      </c>
      <c r="E171" s="7">
        <f t="shared" si="69"/>
        <v>4</v>
      </c>
      <c r="F171" s="7">
        <f t="shared" si="70"/>
        <v>1</v>
      </c>
      <c r="G171" s="7">
        <f t="shared" si="52"/>
        <v>0</v>
      </c>
      <c r="H171" s="49">
        <f t="shared" si="71"/>
        <v>192</v>
      </c>
      <c r="I171" s="178">
        <f t="shared" si="72"/>
        <v>0.23645320197044334</v>
      </c>
      <c r="J171" s="8"/>
      <c r="K171" s="2">
        <f t="shared" si="73"/>
        <v>0.37561576354679804</v>
      </c>
      <c r="L171" s="2">
        <f t="shared" si="74"/>
        <v>0</v>
      </c>
      <c r="M171" s="2">
        <f t="shared" si="75"/>
        <v>0.61206896551724133</v>
      </c>
      <c r="N171" s="2">
        <f t="shared" si="62"/>
        <v>0</v>
      </c>
      <c r="O171" s="2">
        <f t="shared" si="63"/>
        <v>1.2315270935960632E-2</v>
      </c>
      <c r="P171" s="1">
        <v>305</v>
      </c>
      <c r="Q171" s="1"/>
      <c r="R171" s="1">
        <v>497</v>
      </c>
      <c r="S171" s="1"/>
      <c r="T171" s="1"/>
      <c r="U171" s="1"/>
      <c r="V171" s="1"/>
      <c r="X171" s="1">
        <v>10</v>
      </c>
      <c r="Z171" s="1"/>
      <c r="AA171" s="1"/>
      <c r="AB171" s="1"/>
      <c r="AC171">
        <v>0</v>
      </c>
      <c r="AD171" s="1"/>
      <c r="AI171" t="str">
        <f t="shared" si="66"/>
        <v>Woodstock</v>
      </c>
      <c r="AJ171" t="s">
        <v>2472</v>
      </c>
      <c r="AK171" s="9">
        <v>2</v>
      </c>
      <c r="AL171" s="7"/>
      <c r="AN171" s="98">
        <v>9</v>
      </c>
      <c r="AO171" s="100">
        <v>15</v>
      </c>
      <c r="AP171" s="100">
        <v>75</v>
      </c>
      <c r="AQ171" s="107">
        <v>88190</v>
      </c>
      <c r="AR171" s="107">
        <f t="shared" si="76"/>
        <v>9015</v>
      </c>
      <c r="AS171" t="s">
        <v>1726</v>
      </c>
      <c r="AT171" s="110">
        <f t="shared" si="77"/>
        <v>988190</v>
      </c>
      <c r="AW171">
        <v>61.83</v>
      </c>
      <c r="AX171">
        <v>1.3</v>
      </c>
      <c r="AY171">
        <v>60.54</v>
      </c>
      <c r="AZ171" s="2"/>
      <c r="BF171" s="118"/>
      <c r="BI171" s="118"/>
      <c r="BJ171" s="118"/>
    </row>
    <row r="172" spans="1:74" collapsed="1">
      <c r="A172" s="9" t="s">
        <v>337</v>
      </c>
      <c r="B172" s="9" t="s">
        <v>1114</v>
      </c>
      <c r="C172" s="1">
        <f t="shared" si="67"/>
        <v>328255</v>
      </c>
      <c r="D172" s="7">
        <f t="shared" si="68"/>
        <v>1</v>
      </c>
      <c r="E172" s="7" t="e">
        <f t="shared" si="69"/>
        <v>#N/A</v>
      </c>
      <c r="F172" s="7">
        <f t="shared" si="70"/>
        <v>2</v>
      </c>
      <c r="G172" s="7">
        <f t="shared" si="52"/>
        <v>0</v>
      </c>
      <c r="H172" s="49">
        <f t="shared" si="71"/>
        <v>17666</v>
      </c>
      <c r="I172" s="178">
        <f t="shared" si="72"/>
        <v>5.3817915949490487E-2</v>
      </c>
      <c r="J172" s="8"/>
      <c r="K172" s="2">
        <f t="shared" si="73"/>
        <v>0.51802714353170554</v>
      </c>
      <c r="L172" s="2">
        <f t="shared" si="74"/>
        <v>0</v>
      </c>
      <c r="M172" s="2">
        <f t="shared" si="75"/>
        <v>0.46420922758221506</v>
      </c>
      <c r="N172" s="2">
        <f t="shared" si="62"/>
        <v>0</v>
      </c>
      <c r="O172" s="2">
        <f t="shared" si="63"/>
        <v>1.7763628886079408E-2</v>
      </c>
      <c r="P172" s="1">
        <f>SUM(P3:P171)</f>
        <v>170045</v>
      </c>
      <c r="Q172" s="1"/>
      <c r="R172" s="1">
        <f>SUM(R3:R171)</f>
        <v>152379</v>
      </c>
      <c r="S172" s="1"/>
      <c r="T172" s="1"/>
      <c r="U172" s="1"/>
      <c r="V172" s="1"/>
      <c r="W172" s="1"/>
      <c r="X172" s="1">
        <f>SUM(X3:X171)</f>
        <v>4871</v>
      </c>
      <c r="Y172" s="1"/>
      <c r="Z172" s="1"/>
      <c r="AA172" s="1"/>
      <c r="AB172" s="1"/>
      <c r="AC172" s="1">
        <f>SUM(AC3:AC171)</f>
        <v>960</v>
      </c>
      <c r="AD172" s="1"/>
      <c r="AI172" t="str">
        <f t="shared" si="66"/>
        <v>Connecticut</v>
      </c>
      <c r="AK172" s="176"/>
      <c r="AN172" s="98">
        <v>9</v>
      </c>
      <c r="AR172" s="98">
        <v>9</v>
      </c>
      <c r="AS172" t="s">
        <v>1634</v>
      </c>
      <c r="AT172" s="98">
        <v>9</v>
      </c>
      <c r="AW172">
        <v>5543.33</v>
      </c>
      <c r="AX172">
        <v>698.53</v>
      </c>
      <c r="AY172">
        <v>4844.8</v>
      </c>
      <c r="BF172" s="118"/>
      <c r="BI172" s="118"/>
      <c r="BJ172" s="118"/>
    </row>
    <row r="173" spans="1:74">
      <c r="A173" s="9"/>
      <c r="B173" s="9"/>
      <c r="C173" s="1"/>
      <c r="D173" s="7"/>
      <c r="E173" s="7"/>
      <c r="F173" s="7"/>
      <c r="G173" s="7"/>
      <c r="H173" s="49"/>
      <c r="I173" s="178"/>
      <c r="J173" s="15"/>
      <c r="K173" s="2"/>
      <c r="L173" s="2"/>
      <c r="M173" s="2"/>
      <c r="N173" s="2"/>
      <c r="O173" s="2"/>
      <c r="P173" s="1"/>
      <c r="Q173" s="1"/>
      <c r="R173" s="1"/>
      <c r="S173" s="1"/>
      <c r="T173" s="1"/>
      <c r="U173" s="1"/>
      <c r="V173" s="1"/>
      <c r="W173" s="1"/>
      <c r="X173" s="1"/>
      <c r="Y173" s="1"/>
      <c r="Z173" s="1"/>
      <c r="AA173" s="1"/>
      <c r="AB173" s="1"/>
      <c r="AC173" s="1"/>
      <c r="AD173" s="1"/>
      <c r="BF173" s="118"/>
      <c r="BI173" s="118"/>
      <c r="BJ173" s="118"/>
    </row>
    <row r="174" spans="1:74" hidden="1" outlineLevel="1">
      <c r="A174" t="s">
        <v>2968</v>
      </c>
      <c r="B174" s="9" t="s">
        <v>968</v>
      </c>
      <c r="C174" s="1">
        <f t="shared" ref="C174:C237" si="78">SUM(P174:AG174)</f>
        <v>0</v>
      </c>
      <c r="D174" s="7" t="e">
        <f t="shared" ref="D174:D237" si="79">RANK(P174,(P174:AG174))</f>
        <v>#N/A</v>
      </c>
      <c r="E174" s="7" t="e">
        <f t="shared" ref="E174:E237" si="80">RANK(Q174,(P174:AG174))</f>
        <v>#N/A</v>
      </c>
      <c r="F174" s="7">
        <f t="shared" ref="F174:F237" si="81">IF(R174&gt;0,RANK(R174,(P174:AG174)),0)</f>
        <v>0</v>
      </c>
      <c r="G174" s="7">
        <f t="shared" si="52"/>
        <v>0</v>
      </c>
      <c r="H174" s="49" t="e">
        <f t="shared" ref="H174:H237" si="82">MAX(P174:T174)-LARGE(P174:T174,2)</f>
        <v>#NUM!</v>
      </c>
      <c r="I174" s="178" t="e">
        <f t="shared" ref="I174:I237" si="83">H174/C174</f>
        <v>#NUM!</v>
      </c>
      <c r="J174" s="8"/>
      <c r="K174" s="2" t="str">
        <f t="shared" ref="K174:K237" si="84">IF(C174=0,"-",P174/C174)</f>
        <v>-</v>
      </c>
      <c r="L174" s="2" t="str">
        <f t="shared" ref="L174:L237" si="85">IF(C174=0,"-",Q174/C174)</f>
        <v>-</v>
      </c>
      <c r="M174" s="2" t="str">
        <f t="shared" ref="M174:M237" si="86">IF(C174=0,"-",R174/C174)</f>
        <v>-</v>
      </c>
      <c r="N174" s="2"/>
      <c r="O174" s="2" t="str">
        <f t="shared" ref="O174:O237" si="87">IF(C174=0,"-",(1-K174-L174-M174))</f>
        <v>-</v>
      </c>
      <c r="P174" s="1"/>
      <c r="Q174" s="1"/>
      <c r="R174" s="1"/>
      <c r="S174" s="1"/>
      <c r="T174" s="1"/>
      <c r="U174" s="1"/>
      <c r="V174" s="161"/>
      <c r="W174" s="1"/>
      <c r="X174" s="1"/>
      <c r="Y174" s="1"/>
      <c r="Z174" s="1"/>
      <c r="AA174" s="1"/>
      <c r="AB174" s="1"/>
      <c r="AC174" s="1"/>
      <c r="AD174" s="1"/>
      <c r="AI174" t="str">
        <f t="shared" si="66"/>
        <v>Abbot</v>
      </c>
      <c r="AJ174" t="s">
        <v>127</v>
      </c>
      <c r="AK174">
        <v>2</v>
      </c>
      <c r="AN174" s="98">
        <v>23</v>
      </c>
      <c r="AO174" s="100">
        <v>21</v>
      </c>
      <c r="AP174" s="100">
        <v>5</v>
      </c>
      <c r="AQ174" s="107">
        <v>100</v>
      </c>
      <c r="AR174" s="107">
        <f t="shared" ref="AR174:AR237" si="88">AN174*1000+AO174</f>
        <v>23021</v>
      </c>
      <c r="AS174" t="s">
        <v>1726</v>
      </c>
      <c r="AT174" s="110">
        <f t="shared" ref="AT174:AT237" si="89">AN174*100000+AQ174</f>
        <v>2300100</v>
      </c>
      <c r="AW174">
        <v>35.53</v>
      </c>
      <c r="AX174">
        <v>0.8</v>
      </c>
      <c r="AY174">
        <v>34.74</v>
      </c>
      <c r="BF174" s="118"/>
      <c r="BI174" s="118"/>
      <c r="BJ174" s="118"/>
      <c r="BV174" s="1"/>
    </row>
    <row r="175" spans="1:74" hidden="1" outlineLevel="1">
      <c r="A175" t="s">
        <v>2764</v>
      </c>
      <c r="B175" s="9" t="s">
        <v>968</v>
      </c>
      <c r="C175" s="1">
        <f t="shared" si="78"/>
        <v>0</v>
      </c>
      <c r="D175" s="7" t="e">
        <f t="shared" si="79"/>
        <v>#N/A</v>
      </c>
      <c r="E175" s="7" t="e">
        <f t="shared" si="80"/>
        <v>#N/A</v>
      </c>
      <c r="F175" s="7">
        <f t="shared" si="81"/>
        <v>0</v>
      </c>
      <c r="G175" s="7">
        <f t="shared" si="52"/>
        <v>0</v>
      </c>
      <c r="H175" s="49" t="e">
        <f t="shared" si="82"/>
        <v>#NUM!</v>
      </c>
      <c r="I175" s="178" t="e">
        <f t="shared" si="83"/>
        <v>#NUM!</v>
      </c>
      <c r="J175" s="8"/>
      <c r="K175" s="2" t="str">
        <f t="shared" si="84"/>
        <v>-</v>
      </c>
      <c r="L175" s="2" t="str">
        <f t="shared" si="85"/>
        <v>-</v>
      </c>
      <c r="M175" s="2" t="str">
        <f t="shared" si="86"/>
        <v>-</v>
      </c>
      <c r="N175" s="2"/>
      <c r="O175" s="2" t="str">
        <f t="shared" si="87"/>
        <v>-</v>
      </c>
      <c r="P175" s="1"/>
      <c r="Q175" s="1"/>
      <c r="R175" s="1"/>
      <c r="S175" s="1"/>
      <c r="T175" s="1"/>
      <c r="U175" s="1"/>
      <c r="V175" s="161"/>
      <c r="W175" s="1"/>
      <c r="X175" s="1"/>
      <c r="Y175" s="1"/>
      <c r="Z175" s="1"/>
      <c r="AA175" s="1"/>
      <c r="AB175" s="1"/>
      <c r="AC175" s="1"/>
      <c r="AD175" s="1"/>
      <c r="AI175" t="str">
        <f t="shared" si="66"/>
        <v>Acton</v>
      </c>
      <c r="AJ175" t="s">
        <v>947</v>
      </c>
      <c r="AK175" s="167">
        <v>1</v>
      </c>
      <c r="AN175" s="98">
        <v>23</v>
      </c>
      <c r="AO175" s="100">
        <v>31</v>
      </c>
      <c r="AP175" s="100">
        <v>5</v>
      </c>
      <c r="AQ175" s="107">
        <v>275</v>
      </c>
      <c r="AR175" s="107">
        <f t="shared" si="88"/>
        <v>23031</v>
      </c>
      <c r="AS175" t="s">
        <v>1726</v>
      </c>
      <c r="AT175" s="110">
        <f t="shared" si="89"/>
        <v>2300275</v>
      </c>
      <c r="AW175">
        <v>41.07</v>
      </c>
      <c r="AX175">
        <v>3.41</v>
      </c>
      <c r="AY175">
        <v>37.659999999999997</v>
      </c>
      <c r="BF175" s="118"/>
      <c r="BI175" s="118"/>
      <c r="BJ175" s="118"/>
      <c r="BV175" s="1"/>
    </row>
    <row r="176" spans="1:74" hidden="1" outlineLevel="1">
      <c r="A176" t="s">
        <v>1842</v>
      </c>
      <c r="B176" s="9" t="s">
        <v>968</v>
      </c>
      <c r="C176" s="1">
        <f t="shared" si="78"/>
        <v>0</v>
      </c>
      <c r="D176" s="7" t="e">
        <f t="shared" si="79"/>
        <v>#N/A</v>
      </c>
      <c r="E176" s="7" t="e">
        <f t="shared" si="80"/>
        <v>#N/A</v>
      </c>
      <c r="F176" s="7">
        <f t="shared" si="81"/>
        <v>0</v>
      </c>
      <c r="G176" s="7">
        <f t="shared" si="52"/>
        <v>0</v>
      </c>
      <c r="H176" s="49" t="e">
        <f t="shared" si="82"/>
        <v>#NUM!</v>
      </c>
      <c r="I176" s="178" t="e">
        <f t="shared" si="83"/>
        <v>#NUM!</v>
      </c>
      <c r="J176" s="8"/>
      <c r="K176" s="2" t="str">
        <f t="shared" si="84"/>
        <v>-</v>
      </c>
      <c r="L176" s="2" t="str">
        <f t="shared" si="85"/>
        <v>-</v>
      </c>
      <c r="M176" s="2" t="str">
        <f t="shared" si="86"/>
        <v>-</v>
      </c>
      <c r="N176" s="2"/>
      <c r="O176" s="2" t="str">
        <f t="shared" si="87"/>
        <v>-</v>
      </c>
      <c r="P176" s="1"/>
      <c r="Q176" s="1"/>
      <c r="R176" s="1"/>
      <c r="S176" s="1"/>
      <c r="T176" s="1"/>
      <c r="U176" s="1"/>
      <c r="V176" s="161"/>
      <c r="W176" s="1"/>
      <c r="X176" s="1"/>
      <c r="Y176" s="1"/>
      <c r="Z176" s="1"/>
      <c r="AA176" s="1"/>
      <c r="AB176" s="1"/>
      <c r="AC176" s="1"/>
      <c r="AD176" s="1"/>
      <c r="AI176" t="str">
        <f t="shared" si="66"/>
        <v>Addison</v>
      </c>
      <c r="AJ176" t="s">
        <v>643</v>
      </c>
      <c r="AK176" s="167">
        <v>2</v>
      </c>
      <c r="AN176" s="98">
        <v>23</v>
      </c>
      <c r="AO176" s="100">
        <v>29</v>
      </c>
      <c r="AP176" s="100">
        <v>5</v>
      </c>
      <c r="AQ176" s="107">
        <v>380</v>
      </c>
      <c r="AR176" s="107">
        <f t="shared" si="88"/>
        <v>23029</v>
      </c>
      <c r="AS176" t="s">
        <v>1726</v>
      </c>
      <c r="AT176" s="110">
        <f t="shared" si="89"/>
        <v>2300380</v>
      </c>
      <c r="AW176">
        <v>97.23</v>
      </c>
      <c r="AX176">
        <v>54.85</v>
      </c>
      <c r="AY176">
        <v>42.38</v>
      </c>
      <c r="BF176" s="118"/>
      <c r="BI176" s="118"/>
      <c r="BJ176" s="118"/>
      <c r="BV176" s="1"/>
    </row>
    <row r="177" spans="1:74" hidden="1" outlineLevel="1">
      <c r="A177" t="s">
        <v>1691</v>
      </c>
      <c r="B177" s="9" t="s">
        <v>968</v>
      </c>
      <c r="C177" s="1">
        <f t="shared" si="78"/>
        <v>0</v>
      </c>
      <c r="D177" s="7" t="e">
        <f t="shared" si="79"/>
        <v>#N/A</v>
      </c>
      <c r="E177" s="7" t="e">
        <f t="shared" si="80"/>
        <v>#N/A</v>
      </c>
      <c r="F177" s="7">
        <f t="shared" si="81"/>
        <v>0</v>
      </c>
      <c r="G177" s="7">
        <f t="shared" si="52"/>
        <v>0</v>
      </c>
      <c r="H177" s="49" t="e">
        <f t="shared" si="82"/>
        <v>#NUM!</v>
      </c>
      <c r="I177" s="178" t="e">
        <f t="shared" si="83"/>
        <v>#NUM!</v>
      </c>
      <c r="J177" s="8"/>
      <c r="K177" s="2" t="str">
        <f t="shared" si="84"/>
        <v>-</v>
      </c>
      <c r="L177" s="2" t="str">
        <f t="shared" si="85"/>
        <v>-</v>
      </c>
      <c r="M177" s="2" t="str">
        <f t="shared" si="86"/>
        <v>-</v>
      </c>
      <c r="N177" s="2"/>
      <c r="O177" s="2" t="str">
        <f t="shared" si="87"/>
        <v>-</v>
      </c>
      <c r="P177" s="1"/>
      <c r="Q177" s="1"/>
      <c r="R177" s="1"/>
      <c r="S177" s="1"/>
      <c r="T177" s="1"/>
      <c r="U177" s="1"/>
      <c r="V177" s="161"/>
      <c r="W177" s="1"/>
      <c r="X177" s="1"/>
      <c r="Y177" s="1"/>
      <c r="Z177" s="1"/>
      <c r="AA177" s="1"/>
      <c r="AB177" s="1"/>
      <c r="AC177" s="1"/>
      <c r="AD177" s="1"/>
      <c r="AI177" t="str">
        <f>A177</f>
        <v>Albany</v>
      </c>
      <c r="AJ177" t="s">
        <v>3102</v>
      </c>
      <c r="AK177" s="167">
        <v>2</v>
      </c>
      <c r="AN177" s="98">
        <v>23</v>
      </c>
      <c r="AO177" s="100">
        <v>17</v>
      </c>
      <c r="AQ177" s="107">
        <v>390</v>
      </c>
      <c r="AR177" s="107">
        <f t="shared" si="88"/>
        <v>23017</v>
      </c>
      <c r="AS177" t="s">
        <v>1908</v>
      </c>
      <c r="AT177" s="110">
        <f t="shared" si="89"/>
        <v>2300390</v>
      </c>
      <c r="BF177" s="118"/>
      <c r="BI177" s="118"/>
      <c r="BJ177" s="118"/>
      <c r="BV177" s="1"/>
    </row>
    <row r="178" spans="1:74" hidden="1" outlineLevel="1">
      <c r="A178" t="s">
        <v>1347</v>
      </c>
      <c r="B178" s="9" t="s">
        <v>968</v>
      </c>
      <c r="C178" s="1">
        <f t="shared" si="78"/>
        <v>0</v>
      </c>
      <c r="D178" s="7" t="e">
        <f t="shared" si="79"/>
        <v>#N/A</v>
      </c>
      <c r="E178" s="7" t="e">
        <f t="shared" si="80"/>
        <v>#N/A</v>
      </c>
      <c r="F178" s="7">
        <f t="shared" si="81"/>
        <v>0</v>
      </c>
      <c r="G178" s="7">
        <f t="shared" si="52"/>
        <v>0</v>
      </c>
      <c r="H178" s="49" t="e">
        <f t="shared" si="82"/>
        <v>#NUM!</v>
      </c>
      <c r="I178" s="178" t="e">
        <f t="shared" si="83"/>
        <v>#NUM!</v>
      </c>
      <c r="J178" s="8"/>
      <c r="K178" s="2" t="str">
        <f t="shared" si="84"/>
        <v>-</v>
      </c>
      <c r="L178" s="2" t="str">
        <f t="shared" si="85"/>
        <v>-</v>
      </c>
      <c r="M178" s="2" t="str">
        <f t="shared" si="86"/>
        <v>-</v>
      </c>
      <c r="N178" s="2"/>
      <c r="O178" s="2" t="str">
        <f t="shared" si="87"/>
        <v>-</v>
      </c>
      <c r="P178" s="1"/>
      <c r="Q178" s="1"/>
      <c r="R178" s="1"/>
      <c r="S178" s="1"/>
      <c r="T178" s="1"/>
      <c r="U178" s="1"/>
      <c r="V178" s="161"/>
      <c r="W178" s="1"/>
      <c r="X178" s="1"/>
      <c r="Y178" s="1"/>
      <c r="Z178" s="1"/>
      <c r="AA178" s="1"/>
      <c r="AB178" s="1"/>
      <c r="AC178" s="1"/>
      <c r="AD178" s="1"/>
      <c r="AI178" t="str">
        <f t="shared" si="66"/>
        <v>Albion</v>
      </c>
      <c r="AJ178" t="s">
        <v>2602</v>
      </c>
      <c r="AK178" s="167">
        <v>2</v>
      </c>
      <c r="AN178" s="98">
        <v>23</v>
      </c>
      <c r="AO178" s="100">
        <v>11</v>
      </c>
      <c r="AP178" s="100">
        <v>5</v>
      </c>
      <c r="AQ178" s="107">
        <v>590</v>
      </c>
      <c r="AR178" s="107">
        <f t="shared" si="88"/>
        <v>23011</v>
      </c>
      <c r="AS178" t="s">
        <v>1726</v>
      </c>
      <c r="AT178" s="110">
        <f t="shared" si="89"/>
        <v>2300590</v>
      </c>
      <c r="AW178">
        <v>39.479999999999997</v>
      </c>
      <c r="AX178">
        <v>0.63</v>
      </c>
      <c r="AY178">
        <v>38.85</v>
      </c>
      <c r="BF178" s="118"/>
      <c r="BI178" s="118"/>
      <c r="BJ178" s="118"/>
      <c r="BV178" s="1"/>
    </row>
    <row r="179" spans="1:74" hidden="1" outlineLevel="1">
      <c r="A179" t="s">
        <v>122</v>
      </c>
      <c r="B179" s="9" t="s">
        <v>968</v>
      </c>
      <c r="C179" s="1">
        <f t="shared" si="78"/>
        <v>0</v>
      </c>
      <c r="D179" s="7" t="e">
        <f t="shared" si="79"/>
        <v>#N/A</v>
      </c>
      <c r="E179" s="7" t="e">
        <f t="shared" si="80"/>
        <v>#N/A</v>
      </c>
      <c r="F179" s="7">
        <f t="shared" si="81"/>
        <v>0</v>
      </c>
      <c r="G179" s="7">
        <f t="shared" si="52"/>
        <v>0</v>
      </c>
      <c r="H179" s="49" t="e">
        <f t="shared" si="82"/>
        <v>#NUM!</v>
      </c>
      <c r="I179" s="178" t="e">
        <f t="shared" si="83"/>
        <v>#NUM!</v>
      </c>
      <c r="J179" s="8"/>
      <c r="K179" s="2" t="str">
        <f t="shared" si="84"/>
        <v>-</v>
      </c>
      <c r="L179" s="2" t="str">
        <f t="shared" si="85"/>
        <v>-</v>
      </c>
      <c r="M179" s="2" t="str">
        <f t="shared" si="86"/>
        <v>-</v>
      </c>
      <c r="N179" s="2"/>
      <c r="O179" s="2" t="str">
        <f t="shared" si="87"/>
        <v>-</v>
      </c>
      <c r="P179" s="1"/>
      <c r="Q179" s="1"/>
      <c r="R179" s="1"/>
      <c r="S179" s="1"/>
      <c r="T179" s="1"/>
      <c r="U179" s="1"/>
      <c r="V179" s="161"/>
      <c r="W179" s="1"/>
      <c r="X179" s="1"/>
      <c r="Y179" s="1"/>
      <c r="Z179" s="1"/>
      <c r="AA179" s="1"/>
      <c r="AB179" s="1"/>
      <c r="AC179" s="1"/>
      <c r="AD179" s="1"/>
      <c r="AI179" t="str">
        <f t="shared" si="66"/>
        <v>Alexander</v>
      </c>
      <c r="AJ179" t="s">
        <v>643</v>
      </c>
      <c r="AK179" s="167">
        <v>2</v>
      </c>
      <c r="AN179" s="98">
        <v>23</v>
      </c>
      <c r="AO179" s="100">
        <v>29</v>
      </c>
      <c r="AP179" s="100">
        <v>10</v>
      </c>
      <c r="AQ179" s="107">
        <v>660</v>
      </c>
      <c r="AR179" s="107">
        <f t="shared" si="88"/>
        <v>23029</v>
      </c>
      <c r="AS179" t="s">
        <v>1726</v>
      </c>
      <c r="AT179" s="110">
        <f t="shared" si="89"/>
        <v>2300660</v>
      </c>
      <c r="AW179">
        <v>45.11</v>
      </c>
      <c r="AX179">
        <v>5.53</v>
      </c>
      <c r="AY179">
        <v>39.58</v>
      </c>
      <c r="BF179" s="118"/>
      <c r="BI179" s="118"/>
      <c r="BJ179" s="118"/>
      <c r="BV179" s="1"/>
    </row>
    <row r="180" spans="1:74" hidden="1" outlineLevel="1">
      <c r="A180" t="s">
        <v>1348</v>
      </c>
      <c r="B180" s="9" t="s">
        <v>968</v>
      </c>
      <c r="C180" s="1">
        <f t="shared" si="78"/>
        <v>0</v>
      </c>
      <c r="D180" s="7" t="e">
        <f t="shared" si="79"/>
        <v>#N/A</v>
      </c>
      <c r="E180" s="7" t="e">
        <f t="shared" si="80"/>
        <v>#N/A</v>
      </c>
      <c r="F180" s="7">
        <f t="shared" si="81"/>
        <v>0</v>
      </c>
      <c r="G180" s="7">
        <f t="shared" si="52"/>
        <v>0</v>
      </c>
      <c r="H180" s="49" t="e">
        <f t="shared" si="82"/>
        <v>#NUM!</v>
      </c>
      <c r="I180" s="178" t="e">
        <f t="shared" si="83"/>
        <v>#NUM!</v>
      </c>
      <c r="J180" s="8"/>
      <c r="K180" s="2" t="str">
        <f t="shared" si="84"/>
        <v>-</v>
      </c>
      <c r="L180" s="2" t="str">
        <f t="shared" si="85"/>
        <v>-</v>
      </c>
      <c r="M180" s="2" t="str">
        <f t="shared" si="86"/>
        <v>-</v>
      </c>
      <c r="N180" s="2"/>
      <c r="O180" s="2" t="str">
        <f t="shared" si="87"/>
        <v>-</v>
      </c>
      <c r="P180" s="1"/>
      <c r="Q180" s="1"/>
      <c r="R180" s="1"/>
      <c r="S180" s="1"/>
      <c r="T180" s="1"/>
      <c r="U180" s="1"/>
      <c r="V180" s="161"/>
      <c r="W180" s="1"/>
      <c r="X180" s="1"/>
      <c r="Y180" s="1"/>
      <c r="Z180" s="1"/>
      <c r="AA180" s="1"/>
      <c r="AB180" s="1"/>
      <c r="AC180" s="1"/>
      <c r="AD180" s="1"/>
      <c r="AI180" t="str">
        <f t="shared" si="66"/>
        <v>Alfred</v>
      </c>
      <c r="AJ180" t="s">
        <v>947</v>
      </c>
      <c r="AK180" s="167">
        <v>1</v>
      </c>
      <c r="AN180" s="98">
        <v>23</v>
      </c>
      <c r="AO180" s="100">
        <v>31</v>
      </c>
      <c r="AP180" s="100">
        <v>10</v>
      </c>
      <c r="AQ180" s="107">
        <v>730</v>
      </c>
      <c r="AR180" s="107">
        <f t="shared" si="88"/>
        <v>23031</v>
      </c>
      <c r="AS180" t="s">
        <v>1726</v>
      </c>
      <c r="AT180" s="110">
        <f t="shared" si="89"/>
        <v>2300730</v>
      </c>
      <c r="AW180">
        <v>27.91</v>
      </c>
      <c r="AX180">
        <v>0.67</v>
      </c>
      <c r="AY180">
        <v>27.24</v>
      </c>
      <c r="BF180" s="118"/>
      <c r="BI180" s="118"/>
      <c r="BJ180" s="118"/>
      <c r="BV180" s="1"/>
    </row>
    <row r="181" spans="1:74" hidden="1" outlineLevel="1">
      <c r="A181" t="s">
        <v>762</v>
      </c>
      <c r="B181" s="9" t="s">
        <v>968</v>
      </c>
      <c r="C181" s="1">
        <f t="shared" si="78"/>
        <v>0</v>
      </c>
      <c r="D181" s="7" t="e">
        <f t="shared" si="79"/>
        <v>#N/A</v>
      </c>
      <c r="E181" s="7" t="e">
        <f t="shared" si="80"/>
        <v>#N/A</v>
      </c>
      <c r="F181" s="7">
        <f t="shared" si="81"/>
        <v>0</v>
      </c>
      <c r="G181" s="7">
        <f t="shared" si="52"/>
        <v>0</v>
      </c>
      <c r="H181" s="49" t="e">
        <f t="shared" si="82"/>
        <v>#NUM!</v>
      </c>
      <c r="I181" s="178" t="e">
        <f t="shared" si="83"/>
        <v>#NUM!</v>
      </c>
      <c r="J181" s="8"/>
      <c r="K181" s="2" t="str">
        <f t="shared" si="84"/>
        <v>-</v>
      </c>
      <c r="L181" s="2" t="str">
        <f t="shared" si="85"/>
        <v>-</v>
      </c>
      <c r="M181" s="2" t="str">
        <f t="shared" si="86"/>
        <v>-</v>
      </c>
      <c r="N181" s="2"/>
      <c r="O181" s="2" t="str">
        <f t="shared" si="87"/>
        <v>-</v>
      </c>
      <c r="P181" s="1"/>
      <c r="Q181" s="1"/>
      <c r="R181" s="1"/>
      <c r="S181" s="1"/>
      <c r="T181" s="1"/>
      <c r="U181" s="1"/>
      <c r="V181" s="161"/>
      <c r="W181" s="1"/>
      <c r="X181" s="1"/>
      <c r="Y181" s="1"/>
      <c r="Z181" s="1"/>
      <c r="AA181" s="1"/>
      <c r="AB181" s="1"/>
      <c r="AC181" s="1"/>
      <c r="AD181" s="1"/>
      <c r="AI181" t="str">
        <f t="shared" si="66"/>
        <v>Allagash</v>
      </c>
      <c r="AJ181" t="s">
        <v>2884</v>
      </c>
      <c r="AK181" s="167">
        <v>2</v>
      </c>
      <c r="AN181" s="98">
        <v>23</v>
      </c>
      <c r="AO181" s="100">
        <v>3</v>
      </c>
      <c r="AP181" s="100">
        <v>5</v>
      </c>
      <c r="AQ181" s="107">
        <v>800</v>
      </c>
      <c r="AR181" s="107">
        <f t="shared" si="88"/>
        <v>23003</v>
      </c>
      <c r="AS181" t="s">
        <v>1726</v>
      </c>
      <c r="AT181" s="110">
        <f t="shared" si="89"/>
        <v>2300800</v>
      </c>
      <c r="AW181">
        <v>131.31</v>
      </c>
      <c r="AX181">
        <v>2.83</v>
      </c>
      <c r="AY181">
        <v>128.47999999999999</v>
      </c>
      <c r="BF181" s="118"/>
      <c r="BI181" s="118"/>
      <c r="BJ181" s="118"/>
      <c r="BV181" s="1"/>
    </row>
    <row r="182" spans="1:74" hidden="1" outlineLevel="1">
      <c r="A182" t="s">
        <v>2838</v>
      </c>
      <c r="B182" s="9" t="s">
        <v>968</v>
      </c>
      <c r="C182" s="1">
        <f t="shared" si="78"/>
        <v>0</v>
      </c>
      <c r="D182" s="7" t="e">
        <f t="shared" si="79"/>
        <v>#N/A</v>
      </c>
      <c r="E182" s="7" t="e">
        <f t="shared" si="80"/>
        <v>#N/A</v>
      </c>
      <c r="F182" s="7">
        <f t="shared" si="81"/>
        <v>0</v>
      </c>
      <c r="G182" s="7">
        <f t="shared" si="52"/>
        <v>0</v>
      </c>
      <c r="H182" s="49" t="e">
        <f t="shared" si="82"/>
        <v>#NUM!</v>
      </c>
      <c r="I182" s="178" t="e">
        <f t="shared" si="83"/>
        <v>#NUM!</v>
      </c>
      <c r="J182" s="8"/>
      <c r="K182" s="2" t="str">
        <f t="shared" si="84"/>
        <v>-</v>
      </c>
      <c r="L182" s="2" t="str">
        <f t="shared" si="85"/>
        <v>-</v>
      </c>
      <c r="M182" s="2" t="str">
        <f t="shared" si="86"/>
        <v>-</v>
      </c>
      <c r="N182" s="2"/>
      <c r="O182" s="2" t="str">
        <f t="shared" si="87"/>
        <v>-</v>
      </c>
      <c r="P182" s="1"/>
      <c r="Q182" s="1"/>
      <c r="R182" s="1"/>
      <c r="S182" s="1"/>
      <c r="T182" s="1"/>
      <c r="U182" s="1"/>
      <c r="V182" s="161"/>
      <c r="W182" s="1"/>
      <c r="X182" s="1"/>
      <c r="Y182" s="1"/>
      <c r="Z182" s="1"/>
      <c r="AA182" s="1"/>
      <c r="AB182" s="1"/>
      <c r="AC182" s="1"/>
      <c r="AD182" s="1"/>
      <c r="AI182" t="str">
        <f t="shared" si="66"/>
        <v>Alna</v>
      </c>
      <c r="AJ182" t="s">
        <v>227</v>
      </c>
      <c r="AK182" s="167">
        <v>1</v>
      </c>
      <c r="AN182" s="98">
        <v>23</v>
      </c>
      <c r="AO182" s="100">
        <v>15</v>
      </c>
      <c r="AP182" s="100">
        <v>5</v>
      </c>
      <c r="AQ182" s="107">
        <v>1010</v>
      </c>
      <c r="AR182" s="107">
        <f t="shared" si="88"/>
        <v>23015</v>
      </c>
      <c r="AS182" t="s">
        <v>1726</v>
      </c>
      <c r="AT182" s="110">
        <f t="shared" si="89"/>
        <v>2301010</v>
      </c>
      <c r="AW182">
        <v>21.39</v>
      </c>
      <c r="AX182">
        <v>0.47</v>
      </c>
      <c r="AY182">
        <v>20.92</v>
      </c>
      <c r="BF182" s="118"/>
      <c r="BI182" s="118"/>
      <c r="BJ182" s="118"/>
      <c r="BV182" s="1"/>
    </row>
    <row r="183" spans="1:74" hidden="1" outlineLevel="1">
      <c r="A183" t="s">
        <v>2191</v>
      </c>
      <c r="B183" s="9" t="s">
        <v>968</v>
      </c>
      <c r="C183" s="1">
        <f t="shared" si="78"/>
        <v>0</v>
      </c>
      <c r="D183" s="7" t="e">
        <f t="shared" si="79"/>
        <v>#N/A</v>
      </c>
      <c r="E183" s="7" t="e">
        <f t="shared" si="80"/>
        <v>#N/A</v>
      </c>
      <c r="F183" s="7">
        <f t="shared" si="81"/>
        <v>0</v>
      </c>
      <c r="G183" s="7">
        <f t="shared" si="52"/>
        <v>0</v>
      </c>
      <c r="H183" s="49" t="e">
        <f t="shared" si="82"/>
        <v>#NUM!</v>
      </c>
      <c r="I183" s="178" t="e">
        <f t="shared" si="83"/>
        <v>#NUM!</v>
      </c>
      <c r="J183" s="8"/>
      <c r="K183" s="2" t="str">
        <f t="shared" si="84"/>
        <v>-</v>
      </c>
      <c r="L183" s="2" t="str">
        <f t="shared" si="85"/>
        <v>-</v>
      </c>
      <c r="M183" s="2" t="str">
        <f t="shared" si="86"/>
        <v>-</v>
      </c>
      <c r="N183" s="2"/>
      <c r="O183" s="2" t="str">
        <f t="shared" si="87"/>
        <v>-</v>
      </c>
      <c r="P183" s="1"/>
      <c r="Q183" s="1"/>
      <c r="R183" s="1"/>
      <c r="S183" s="1"/>
      <c r="T183" s="1"/>
      <c r="U183" s="1"/>
      <c r="V183" s="161"/>
      <c r="W183" s="1"/>
      <c r="X183" s="1"/>
      <c r="Y183" s="1"/>
      <c r="Z183" s="1"/>
      <c r="AA183" s="1"/>
      <c r="AB183" s="1"/>
      <c r="AC183" s="1"/>
      <c r="AD183" s="1"/>
      <c r="AI183" t="str">
        <f t="shared" si="66"/>
        <v>Alton</v>
      </c>
      <c r="AJ183" t="s">
        <v>874</v>
      </c>
      <c r="AK183" s="167">
        <v>2</v>
      </c>
      <c r="AN183" s="98">
        <v>23</v>
      </c>
      <c r="AO183" s="100">
        <v>19</v>
      </c>
      <c r="AP183" s="100">
        <v>5</v>
      </c>
      <c r="AQ183" s="107">
        <v>1115</v>
      </c>
      <c r="AR183" s="107">
        <f t="shared" si="88"/>
        <v>23019</v>
      </c>
      <c r="AS183" t="s">
        <v>1726</v>
      </c>
      <c r="AT183" s="110">
        <f t="shared" si="89"/>
        <v>2301115</v>
      </c>
      <c r="AW183">
        <v>42.76</v>
      </c>
      <c r="AX183">
        <v>0.37</v>
      </c>
      <c r="AY183">
        <v>42.39</v>
      </c>
      <c r="BF183" s="118"/>
      <c r="BI183" s="118"/>
      <c r="BJ183" s="118"/>
      <c r="BV183" s="1"/>
    </row>
    <row r="184" spans="1:74" hidden="1" outlineLevel="1">
      <c r="A184" t="s">
        <v>1321</v>
      </c>
      <c r="B184" s="9" t="s">
        <v>968</v>
      </c>
      <c r="C184" s="1">
        <f t="shared" si="78"/>
        <v>0</v>
      </c>
      <c r="D184" s="7" t="e">
        <f t="shared" si="79"/>
        <v>#N/A</v>
      </c>
      <c r="E184" s="7" t="e">
        <f t="shared" si="80"/>
        <v>#N/A</v>
      </c>
      <c r="F184" s="7">
        <f t="shared" si="81"/>
        <v>0</v>
      </c>
      <c r="G184" s="7">
        <f t="shared" si="52"/>
        <v>0</v>
      </c>
      <c r="H184" s="49" t="e">
        <f t="shared" si="82"/>
        <v>#NUM!</v>
      </c>
      <c r="I184" s="178" t="e">
        <f t="shared" si="83"/>
        <v>#NUM!</v>
      </c>
      <c r="J184" s="8"/>
      <c r="K184" s="2" t="str">
        <f t="shared" si="84"/>
        <v>-</v>
      </c>
      <c r="L184" s="2" t="str">
        <f t="shared" si="85"/>
        <v>-</v>
      </c>
      <c r="M184" s="2" t="str">
        <f t="shared" si="86"/>
        <v>-</v>
      </c>
      <c r="N184" s="2"/>
      <c r="O184" s="2" t="str">
        <f t="shared" si="87"/>
        <v>-</v>
      </c>
      <c r="P184" s="1"/>
      <c r="Q184" s="1"/>
      <c r="R184" s="1"/>
      <c r="S184" s="1"/>
      <c r="T184" s="1"/>
      <c r="U184" s="1"/>
      <c r="V184" s="161"/>
      <c r="W184" s="1"/>
      <c r="X184" s="1"/>
      <c r="Y184" s="1"/>
      <c r="Z184" s="1"/>
      <c r="AA184" s="1"/>
      <c r="AB184" s="1"/>
      <c r="AC184" s="1"/>
      <c r="AD184" s="1"/>
      <c r="AI184" t="str">
        <f t="shared" si="66"/>
        <v>Amherst</v>
      </c>
      <c r="AJ184" t="s">
        <v>695</v>
      </c>
      <c r="AK184" s="167">
        <v>2</v>
      </c>
      <c r="AN184" s="98">
        <v>23</v>
      </c>
      <c r="AO184" s="100">
        <v>9</v>
      </c>
      <c r="AP184" s="100">
        <v>5</v>
      </c>
      <c r="AQ184" s="107">
        <v>1185</v>
      </c>
      <c r="AR184" s="107">
        <f t="shared" si="88"/>
        <v>23009</v>
      </c>
      <c r="AS184" t="s">
        <v>1726</v>
      </c>
      <c r="AT184" s="110">
        <f t="shared" si="89"/>
        <v>2301185</v>
      </c>
      <c r="AW184">
        <v>39.29</v>
      </c>
      <c r="AX184">
        <v>0.32</v>
      </c>
      <c r="AY184">
        <v>38.97</v>
      </c>
      <c r="BF184" s="118"/>
      <c r="BI184" s="118"/>
      <c r="BJ184" s="118"/>
      <c r="BV184" s="1"/>
    </row>
    <row r="185" spans="1:74" hidden="1" outlineLevel="1">
      <c r="A185" t="s">
        <v>2206</v>
      </c>
      <c r="B185" s="9" t="s">
        <v>968</v>
      </c>
      <c r="C185" s="1">
        <f t="shared" si="78"/>
        <v>0</v>
      </c>
      <c r="D185" s="7" t="e">
        <f t="shared" si="79"/>
        <v>#N/A</v>
      </c>
      <c r="E185" s="7" t="e">
        <f t="shared" si="80"/>
        <v>#N/A</v>
      </c>
      <c r="F185" s="7">
        <f t="shared" si="81"/>
        <v>0</v>
      </c>
      <c r="G185" s="7">
        <f t="shared" si="52"/>
        <v>0</v>
      </c>
      <c r="H185" s="49" t="e">
        <f t="shared" si="82"/>
        <v>#NUM!</v>
      </c>
      <c r="I185" s="178" t="e">
        <f t="shared" si="83"/>
        <v>#NUM!</v>
      </c>
      <c r="J185" s="8"/>
      <c r="K185" s="2" t="str">
        <f t="shared" si="84"/>
        <v>-</v>
      </c>
      <c r="L185" s="2" t="str">
        <f t="shared" si="85"/>
        <v>-</v>
      </c>
      <c r="M185" s="2" t="str">
        <f t="shared" si="86"/>
        <v>-</v>
      </c>
      <c r="N185" s="2"/>
      <c r="O185" s="2" t="str">
        <f t="shared" si="87"/>
        <v>-</v>
      </c>
      <c r="P185" s="1"/>
      <c r="Q185" s="1"/>
      <c r="R185" s="1"/>
      <c r="S185" s="1"/>
      <c r="T185" s="1"/>
      <c r="U185" s="1"/>
      <c r="V185" s="161"/>
      <c r="W185" s="1"/>
      <c r="X185" s="1"/>
      <c r="Y185" s="1"/>
      <c r="Z185" s="1"/>
      <c r="AA185" s="1"/>
      <c r="AB185" s="1"/>
      <c r="AC185" s="1"/>
      <c r="AD185" s="1"/>
      <c r="AI185" t="str">
        <f t="shared" si="66"/>
        <v>Amity</v>
      </c>
      <c r="AJ185" t="s">
        <v>2884</v>
      </c>
      <c r="AK185" s="167">
        <v>2</v>
      </c>
      <c r="AN185" s="98">
        <v>23</v>
      </c>
      <c r="AO185" s="100">
        <v>3</v>
      </c>
      <c r="AP185" s="100">
        <v>10</v>
      </c>
      <c r="AQ185" s="107">
        <v>1220</v>
      </c>
      <c r="AR185" s="107">
        <f t="shared" si="88"/>
        <v>23003</v>
      </c>
      <c r="AS185" t="s">
        <v>1726</v>
      </c>
      <c r="AT185" s="110">
        <f t="shared" si="89"/>
        <v>2301220</v>
      </c>
      <c r="AW185">
        <v>42.13</v>
      </c>
      <c r="AX185">
        <v>0</v>
      </c>
      <c r="AY185">
        <v>42.13</v>
      </c>
      <c r="BF185" s="118"/>
      <c r="BI185" s="118"/>
      <c r="BJ185" s="118"/>
      <c r="BV185" s="1"/>
    </row>
    <row r="186" spans="1:74" hidden="1" outlineLevel="1">
      <c r="A186" t="s">
        <v>785</v>
      </c>
      <c r="B186" s="9" t="s">
        <v>968</v>
      </c>
      <c r="C186" s="1">
        <f t="shared" si="78"/>
        <v>0</v>
      </c>
      <c r="D186" s="7" t="e">
        <f t="shared" si="79"/>
        <v>#N/A</v>
      </c>
      <c r="E186" s="7" t="e">
        <f t="shared" si="80"/>
        <v>#N/A</v>
      </c>
      <c r="F186" s="7">
        <f t="shared" si="81"/>
        <v>0</v>
      </c>
      <c r="G186" s="7">
        <f t="shared" si="52"/>
        <v>0</v>
      </c>
      <c r="H186" s="49" t="e">
        <f t="shared" si="82"/>
        <v>#NUM!</v>
      </c>
      <c r="I186" s="178" t="e">
        <f t="shared" si="83"/>
        <v>#NUM!</v>
      </c>
      <c r="J186" s="8"/>
      <c r="K186" s="2" t="str">
        <f t="shared" si="84"/>
        <v>-</v>
      </c>
      <c r="L186" s="2" t="str">
        <f t="shared" si="85"/>
        <v>-</v>
      </c>
      <c r="M186" s="2" t="str">
        <f t="shared" si="86"/>
        <v>-</v>
      </c>
      <c r="N186" s="2"/>
      <c r="O186" s="2" t="str">
        <f t="shared" si="87"/>
        <v>-</v>
      </c>
      <c r="P186" s="1"/>
      <c r="Q186" s="1"/>
      <c r="R186" s="1"/>
      <c r="S186" s="1"/>
      <c r="T186" s="1"/>
      <c r="U186" s="1"/>
      <c r="V186" s="161"/>
      <c r="W186" s="1"/>
      <c r="X186" s="1"/>
      <c r="Y186" s="1"/>
      <c r="Z186" s="1"/>
      <c r="AA186" s="1"/>
      <c r="AB186" s="1"/>
      <c r="AC186" s="1"/>
      <c r="AD186" s="1"/>
      <c r="AI186" t="str">
        <f t="shared" si="66"/>
        <v>Andover</v>
      </c>
      <c r="AJ186" t="s">
        <v>3102</v>
      </c>
      <c r="AK186" s="167">
        <v>2</v>
      </c>
      <c r="AN186" s="98">
        <v>23</v>
      </c>
      <c r="AO186" s="100">
        <v>17</v>
      </c>
      <c r="AP186" s="100">
        <v>5</v>
      </c>
      <c r="AQ186" s="107">
        <v>1325</v>
      </c>
      <c r="AR186" s="107">
        <f t="shared" si="88"/>
        <v>23017</v>
      </c>
      <c r="AS186" t="s">
        <v>1726</v>
      </c>
      <c r="AT186" s="110">
        <f t="shared" si="89"/>
        <v>2301325</v>
      </c>
      <c r="AW186">
        <v>57.45</v>
      </c>
      <c r="AX186">
        <v>0.04</v>
      </c>
      <c r="AY186">
        <v>57.41</v>
      </c>
      <c r="BF186" s="118"/>
      <c r="BI186" s="118"/>
      <c r="BJ186" s="118"/>
      <c r="BV186" s="1"/>
    </row>
    <row r="187" spans="1:74" hidden="1" outlineLevel="1">
      <c r="A187" t="s">
        <v>644</v>
      </c>
      <c r="B187" s="9" t="s">
        <v>968</v>
      </c>
      <c r="C187" s="1">
        <f t="shared" si="78"/>
        <v>0</v>
      </c>
      <c r="D187" s="7" t="e">
        <f t="shared" si="79"/>
        <v>#N/A</v>
      </c>
      <c r="E187" s="7" t="e">
        <f t="shared" si="80"/>
        <v>#N/A</v>
      </c>
      <c r="F187" s="7">
        <f t="shared" si="81"/>
        <v>0</v>
      </c>
      <c r="G187" s="7">
        <f t="shared" si="52"/>
        <v>0</v>
      </c>
      <c r="H187" s="49" t="e">
        <f t="shared" si="82"/>
        <v>#NUM!</v>
      </c>
      <c r="I187" s="178" t="e">
        <f t="shared" si="83"/>
        <v>#NUM!</v>
      </c>
      <c r="J187" s="8"/>
      <c r="K187" s="2" t="str">
        <f t="shared" si="84"/>
        <v>-</v>
      </c>
      <c r="L187" s="2" t="str">
        <f t="shared" si="85"/>
        <v>-</v>
      </c>
      <c r="M187" s="2" t="str">
        <f t="shared" si="86"/>
        <v>-</v>
      </c>
      <c r="N187" s="2"/>
      <c r="O187" s="2" t="str">
        <f t="shared" si="87"/>
        <v>-</v>
      </c>
      <c r="P187" s="1"/>
      <c r="Q187" s="1"/>
      <c r="R187" s="1"/>
      <c r="S187" s="1"/>
      <c r="T187" s="1"/>
      <c r="U187" s="1"/>
      <c r="V187" s="161"/>
      <c r="W187" s="1"/>
      <c r="X187" s="1"/>
      <c r="Y187" s="1"/>
      <c r="Z187" s="1"/>
      <c r="AA187" s="1"/>
      <c r="AB187" s="1"/>
      <c r="AC187" s="1"/>
      <c r="AD187" s="1"/>
      <c r="AI187" t="str">
        <f t="shared" si="66"/>
        <v>Anson</v>
      </c>
      <c r="AJ187" t="s">
        <v>416</v>
      </c>
      <c r="AK187" s="167">
        <v>2</v>
      </c>
      <c r="AN187" s="98">
        <v>23</v>
      </c>
      <c r="AO187" s="100">
        <v>25</v>
      </c>
      <c r="AP187" s="100">
        <v>5</v>
      </c>
      <c r="AQ187" s="107">
        <v>1395</v>
      </c>
      <c r="AR187" s="107">
        <f t="shared" si="88"/>
        <v>23025</v>
      </c>
      <c r="AS187" t="s">
        <v>1726</v>
      </c>
      <c r="AT187" s="110">
        <f t="shared" si="89"/>
        <v>2301395</v>
      </c>
      <c r="AW187">
        <v>48.36</v>
      </c>
      <c r="AX187">
        <v>0.87</v>
      </c>
      <c r="AY187">
        <v>47.49</v>
      </c>
      <c r="BF187" s="118"/>
      <c r="BI187" s="118"/>
      <c r="BJ187" s="118"/>
      <c r="BV187" s="1"/>
    </row>
    <row r="188" spans="1:74" hidden="1" outlineLevel="1">
      <c r="A188" t="s">
        <v>2271</v>
      </c>
      <c r="B188" s="9" t="s">
        <v>968</v>
      </c>
      <c r="C188" s="1">
        <f t="shared" si="78"/>
        <v>0</v>
      </c>
      <c r="D188" s="7" t="e">
        <f t="shared" si="79"/>
        <v>#N/A</v>
      </c>
      <c r="E188" s="7" t="e">
        <f t="shared" si="80"/>
        <v>#N/A</v>
      </c>
      <c r="F188" s="7">
        <f t="shared" si="81"/>
        <v>0</v>
      </c>
      <c r="G188" s="7">
        <f t="shared" si="52"/>
        <v>0</v>
      </c>
      <c r="H188" s="49" t="e">
        <f t="shared" si="82"/>
        <v>#NUM!</v>
      </c>
      <c r="I188" s="178" t="e">
        <f t="shared" si="83"/>
        <v>#NUM!</v>
      </c>
      <c r="J188" s="8"/>
      <c r="K188" s="2" t="str">
        <f t="shared" si="84"/>
        <v>-</v>
      </c>
      <c r="L188" s="2" t="str">
        <f t="shared" si="85"/>
        <v>-</v>
      </c>
      <c r="M188" s="2" t="str">
        <f t="shared" si="86"/>
        <v>-</v>
      </c>
      <c r="N188" s="2"/>
      <c r="O188" s="2" t="str">
        <f t="shared" si="87"/>
        <v>-</v>
      </c>
      <c r="P188" s="1"/>
      <c r="Q188" s="1"/>
      <c r="R188" s="1"/>
      <c r="S188" s="1"/>
      <c r="T188" s="1"/>
      <c r="U188" s="1"/>
      <c r="V188" s="161"/>
      <c r="W188" s="1"/>
      <c r="X188" s="1"/>
      <c r="Y188" s="1"/>
      <c r="Z188" s="1"/>
      <c r="AA188" s="1"/>
      <c r="AB188" s="1"/>
      <c r="AC188" s="1"/>
      <c r="AD188" s="1"/>
      <c r="AI188" t="str">
        <f t="shared" si="66"/>
        <v>Appleton</v>
      </c>
      <c r="AJ188" t="s">
        <v>794</v>
      </c>
      <c r="AK188" s="167">
        <v>1</v>
      </c>
      <c r="AN188" s="98">
        <v>23</v>
      </c>
      <c r="AO188" s="100">
        <v>13</v>
      </c>
      <c r="AP188" s="100">
        <v>5</v>
      </c>
      <c r="AQ188" s="107">
        <v>1465</v>
      </c>
      <c r="AR188" s="107">
        <f t="shared" si="88"/>
        <v>23013</v>
      </c>
      <c r="AS188" t="s">
        <v>1726</v>
      </c>
      <c r="AT188" s="110">
        <f t="shared" si="89"/>
        <v>2301465</v>
      </c>
      <c r="AW188">
        <v>33.51</v>
      </c>
      <c r="AX188">
        <v>0.77</v>
      </c>
      <c r="AY188">
        <v>32.75</v>
      </c>
      <c r="BF188" s="118"/>
      <c r="BI188" s="118"/>
      <c r="BJ188" s="118"/>
      <c r="BV188" s="1"/>
    </row>
    <row r="189" spans="1:74" hidden="1" outlineLevel="1">
      <c r="A189" t="s">
        <v>609</v>
      </c>
      <c r="B189" s="9" t="s">
        <v>968</v>
      </c>
      <c r="C189" s="1">
        <f t="shared" si="78"/>
        <v>0</v>
      </c>
      <c r="D189" s="7" t="e">
        <f t="shared" si="79"/>
        <v>#N/A</v>
      </c>
      <c r="E189" s="7" t="e">
        <f t="shared" si="80"/>
        <v>#N/A</v>
      </c>
      <c r="F189" s="7">
        <f t="shared" si="81"/>
        <v>0</v>
      </c>
      <c r="G189" s="7">
        <f t="shared" si="52"/>
        <v>0</v>
      </c>
      <c r="H189" s="49" t="e">
        <f t="shared" si="82"/>
        <v>#NUM!</v>
      </c>
      <c r="I189" s="178" t="e">
        <f t="shared" si="83"/>
        <v>#NUM!</v>
      </c>
      <c r="J189" s="8"/>
      <c r="K189" s="2" t="str">
        <f t="shared" si="84"/>
        <v>-</v>
      </c>
      <c r="L189" s="2" t="str">
        <f t="shared" si="85"/>
        <v>-</v>
      </c>
      <c r="M189" s="2" t="str">
        <f t="shared" si="86"/>
        <v>-</v>
      </c>
      <c r="N189" s="2"/>
      <c r="O189" s="2" t="str">
        <f t="shared" si="87"/>
        <v>-</v>
      </c>
      <c r="P189" s="1"/>
      <c r="Q189" s="1"/>
      <c r="R189" s="1"/>
      <c r="S189" s="1"/>
      <c r="T189" s="1"/>
      <c r="U189" s="1"/>
      <c r="V189" s="161"/>
      <c r="W189" s="1"/>
      <c r="X189" s="1"/>
      <c r="Y189" s="1"/>
      <c r="Z189" s="1"/>
      <c r="AA189" s="1"/>
      <c r="AB189" s="1"/>
      <c r="AC189" s="1"/>
      <c r="AD189" s="1"/>
      <c r="AI189" t="str">
        <f t="shared" si="66"/>
        <v>Arrowsic</v>
      </c>
      <c r="AJ189" t="s">
        <v>1349</v>
      </c>
      <c r="AK189" s="167">
        <v>1</v>
      </c>
      <c r="AN189" s="98">
        <v>23</v>
      </c>
      <c r="AO189" s="100">
        <v>23</v>
      </c>
      <c r="AP189" s="100">
        <v>5</v>
      </c>
      <c r="AQ189" s="107">
        <v>1570</v>
      </c>
      <c r="AR189" s="107">
        <f t="shared" si="88"/>
        <v>23023</v>
      </c>
      <c r="AS189" t="s">
        <v>1726</v>
      </c>
      <c r="AT189" s="110">
        <f t="shared" si="89"/>
        <v>2301570</v>
      </c>
      <c r="AW189">
        <v>10.77</v>
      </c>
      <c r="AX189">
        <v>2.99</v>
      </c>
      <c r="AY189">
        <v>7.78</v>
      </c>
      <c r="BF189" s="118"/>
      <c r="BI189" s="118"/>
      <c r="BJ189" s="118"/>
      <c r="BV189" s="1"/>
    </row>
    <row r="190" spans="1:74" hidden="1" outlineLevel="1">
      <c r="A190" t="s">
        <v>362</v>
      </c>
      <c r="B190" s="9" t="s">
        <v>968</v>
      </c>
      <c r="C190" s="1">
        <f t="shared" si="78"/>
        <v>0</v>
      </c>
      <c r="D190" s="7" t="e">
        <f t="shared" si="79"/>
        <v>#N/A</v>
      </c>
      <c r="E190" s="7" t="e">
        <f t="shared" si="80"/>
        <v>#N/A</v>
      </c>
      <c r="F190" s="7">
        <f t="shared" si="81"/>
        <v>0</v>
      </c>
      <c r="G190" s="7">
        <f t="shared" si="52"/>
        <v>0</v>
      </c>
      <c r="H190" s="49" t="e">
        <f t="shared" si="82"/>
        <v>#NUM!</v>
      </c>
      <c r="I190" s="178" t="e">
        <f t="shared" si="83"/>
        <v>#NUM!</v>
      </c>
      <c r="J190" s="8"/>
      <c r="K190" s="2" t="str">
        <f t="shared" si="84"/>
        <v>-</v>
      </c>
      <c r="L190" s="2" t="str">
        <f t="shared" si="85"/>
        <v>-</v>
      </c>
      <c r="M190" s="2" t="str">
        <f t="shared" si="86"/>
        <v>-</v>
      </c>
      <c r="N190" s="2"/>
      <c r="O190" s="2" t="str">
        <f t="shared" si="87"/>
        <v>-</v>
      </c>
      <c r="P190" s="1"/>
      <c r="Q190" s="1"/>
      <c r="R190" s="1"/>
      <c r="S190" s="1"/>
      <c r="T190" s="1"/>
      <c r="U190" s="1"/>
      <c r="V190" s="161"/>
      <c r="W190" s="1"/>
      <c r="X190" s="1"/>
      <c r="Y190" s="1"/>
      <c r="Z190" s="1"/>
      <c r="AA190" s="1"/>
      <c r="AB190" s="1"/>
      <c r="AC190" s="1"/>
      <c r="AD190" s="1"/>
      <c r="AI190" t="str">
        <f t="shared" si="66"/>
        <v>Arundel</v>
      </c>
      <c r="AJ190" t="s">
        <v>947</v>
      </c>
      <c r="AK190" s="167">
        <v>1</v>
      </c>
      <c r="AN190" s="98">
        <v>23</v>
      </c>
      <c r="AO190" s="100">
        <v>31</v>
      </c>
      <c r="AP190" s="100">
        <v>15</v>
      </c>
      <c r="AQ190" s="107">
        <v>1605</v>
      </c>
      <c r="AR190" s="107">
        <f t="shared" si="88"/>
        <v>23031</v>
      </c>
      <c r="AS190" t="s">
        <v>1726</v>
      </c>
      <c r="AT190" s="110">
        <f t="shared" si="89"/>
        <v>2301605</v>
      </c>
      <c r="AW190">
        <v>23.94</v>
      </c>
      <c r="AX190">
        <v>0.03</v>
      </c>
      <c r="AY190">
        <v>23.91</v>
      </c>
      <c r="BF190" s="118"/>
      <c r="BI190" s="118"/>
      <c r="BJ190" s="118"/>
      <c r="BV190" s="1"/>
    </row>
    <row r="191" spans="1:74" hidden="1" outlineLevel="1">
      <c r="A191" t="s">
        <v>3254</v>
      </c>
      <c r="B191" s="9" t="s">
        <v>968</v>
      </c>
      <c r="C191" s="1">
        <f t="shared" si="78"/>
        <v>0</v>
      </c>
      <c r="D191" s="7" t="e">
        <f t="shared" si="79"/>
        <v>#N/A</v>
      </c>
      <c r="E191" s="7" t="e">
        <f t="shared" si="80"/>
        <v>#N/A</v>
      </c>
      <c r="F191" s="7">
        <f t="shared" si="81"/>
        <v>0</v>
      </c>
      <c r="G191" s="7">
        <f t="shared" si="52"/>
        <v>0</v>
      </c>
      <c r="H191" s="49" t="e">
        <f t="shared" si="82"/>
        <v>#NUM!</v>
      </c>
      <c r="I191" s="178" t="e">
        <f t="shared" si="83"/>
        <v>#NUM!</v>
      </c>
      <c r="J191" s="8"/>
      <c r="K191" s="2" t="str">
        <f t="shared" si="84"/>
        <v>-</v>
      </c>
      <c r="L191" s="2" t="str">
        <f t="shared" si="85"/>
        <v>-</v>
      </c>
      <c r="M191" s="2" t="str">
        <f t="shared" si="86"/>
        <v>-</v>
      </c>
      <c r="N191" s="2"/>
      <c r="O191" s="2" t="str">
        <f t="shared" si="87"/>
        <v>-</v>
      </c>
      <c r="P191" s="1"/>
      <c r="Q191" s="1"/>
      <c r="R191" s="1"/>
      <c r="S191" s="1"/>
      <c r="T191" s="1"/>
      <c r="U191" s="1"/>
      <c r="V191" s="161"/>
      <c r="W191" s="1"/>
      <c r="X191" s="1"/>
      <c r="Y191" s="1"/>
      <c r="Z191" s="1"/>
      <c r="AA191" s="1"/>
      <c r="AB191" s="1"/>
      <c r="AC191" s="1"/>
      <c r="AD191" s="1"/>
      <c r="AI191" t="str">
        <f t="shared" si="66"/>
        <v>Ashland</v>
      </c>
      <c r="AJ191" t="s">
        <v>2884</v>
      </c>
      <c r="AK191" s="167">
        <v>2</v>
      </c>
      <c r="AN191" s="98">
        <v>23</v>
      </c>
      <c r="AO191" s="100">
        <v>3</v>
      </c>
      <c r="AP191" s="100">
        <v>15</v>
      </c>
      <c r="AQ191" s="107">
        <v>1710</v>
      </c>
      <c r="AR191" s="107">
        <f t="shared" si="88"/>
        <v>23003</v>
      </c>
      <c r="AS191" t="s">
        <v>1726</v>
      </c>
      <c r="AT191" s="110">
        <f t="shared" si="89"/>
        <v>2301710</v>
      </c>
      <c r="AW191">
        <v>81.73</v>
      </c>
      <c r="AX191">
        <v>1.1399999999999999</v>
      </c>
      <c r="AY191">
        <v>80.59</v>
      </c>
      <c r="BF191" s="118"/>
      <c r="BI191" s="118"/>
      <c r="BJ191" s="118"/>
      <c r="BV191" s="1"/>
    </row>
    <row r="192" spans="1:74" hidden="1" outlineLevel="1">
      <c r="A192" t="s">
        <v>2297</v>
      </c>
      <c r="B192" s="9" t="s">
        <v>968</v>
      </c>
      <c r="C192" s="1">
        <f t="shared" si="78"/>
        <v>0</v>
      </c>
      <c r="D192" s="7" t="e">
        <f t="shared" si="79"/>
        <v>#N/A</v>
      </c>
      <c r="E192" s="7" t="e">
        <f t="shared" si="80"/>
        <v>#N/A</v>
      </c>
      <c r="F192" s="7">
        <f t="shared" si="81"/>
        <v>0</v>
      </c>
      <c r="G192" s="7">
        <f t="shared" si="52"/>
        <v>0</v>
      </c>
      <c r="H192" s="49" t="e">
        <f t="shared" si="82"/>
        <v>#NUM!</v>
      </c>
      <c r="I192" s="178" t="e">
        <f t="shared" si="83"/>
        <v>#NUM!</v>
      </c>
      <c r="J192" s="8"/>
      <c r="K192" s="2" t="str">
        <f t="shared" si="84"/>
        <v>-</v>
      </c>
      <c r="L192" s="2" t="str">
        <f t="shared" si="85"/>
        <v>-</v>
      </c>
      <c r="M192" s="2" t="str">
        <f t="shared" si="86"/>
        <v>-</v>
      </c>
      <c r="N192" s="2"/>
      <c r="O192" s="2" t="str">
        <f t="shared" si="87"/>
        <v>-</v>
      </c>
      <c r="P192" s="1"/>
      <c r="Q192" s="1"/>
      <c r="R192" s="1"/>
      <c r="S192" s="1"/>
      <c r="T192" s="1"/>
      <c r="U192" s="1"/>
      <c r="V192" s="161"/>
      <c r="W192" s="1"/>
      <c r="X192" s="1"/>
      <c r="Y192" s="1"/>
      <c r="Z192" s="1"/>
      <c r="AA192" s="1"/>
      <c r="AB192" s="1"/>
      <c r="AC192" s="1"/>
      <c r="AD192" s="1"/>
      <c r="AI192" t="str">
        <f t="shared" si="66"/>
        <v>Athens</v>
      </c>
      <c r="AJ192" t="s">
        <v>416</v>
      </c>
      <c r="AK192" s="167">
        <v>2</v>
      </c>
      <c r="AN192" s="98">
        <v>23</v>
      </c>
      <c r="AO192" s="100">
        <v>25</v>
      </c>
      <c r="AP192" s="100">
        <v>10</v>
      </c>
      <c r="AQ192" s="107">
        <v>1885</v>
      </c>
      <c r="AR192" s="107">
        <f t="shared" si="88"/>
        <v>23025</v>
      </c>
      <c r="AS192" t="s">
        <v>1726</v>
      </c>
      <c r="AT192" s="110">
        <f t="shared" si="89"/>
        <v>2301885</v>
      </c>
      <c r="AW192">
        <v>43.51</v>
      </c>
      <c r="AX192">
        <v>0.02</v>
      </c>
      <c r="AY192">
        <v>43.5</v>
      </c>
      <c r="BF192" s="118"/>
      <c r="BI192" s="118"/>
      <c r="BJ192" s="118"/>
      <c r="BV192" s="1"/>
    </row>
    <row r="193" spans="1:74" hidden="1" outlineLevel="1">
      <c r="A193" t="s">
        <v>1911</v>
      </c>
      <c r="B193" s="9" t="s">
        <v>968</v>
      </c>
      <c r="C193" s="1">
        <f t="shared" si="78"/>
        <v>0</v>
      </c>
      <c r="D193" s="7" t="e">
        <f t="shared" si="79"/>
        <v>#N/A</v>
      </c>
      <c r="E193" s="7" t="e">
        <f t="shared" si="80"/>
        <v>#N/A</v>
      </c>
      <c r="F193" s="7">
        <f t="shared" si="81"/>
        <v>0</v>
      </c>
      <c r="G193" s="7">
        <f t="shared" si="52"/>
        <v>0</v>
      </c>
      <c r="H193" s="49" t="e">
        <f t="shared" si="82"/>
        <v>#NUM!</v>
      </c>
      <c r="I193" s="178" t="e">
        <f t="shared" si="83"/>
        <v>#NUM!</v>
      </c>
      <c r="J193" s="8"/>
      <c r="K193" s="2" t="str">
        <f t="shared" si="84"/>
        <v>-</v>
      </c>
      <c r="L193" s="2" t="str">
        <f t="shared" si="85"/>
        <v>-</v>
      </c>
      <c r="M193" s="2" t="str">
        <f t="shared" si="86"/>
        <v>-</v>
      </c>
      <c r="N193" s="2"/>
      <c r="O193" s="2" t="str">
        <f t="shared" si="87"/>
        <v>-</v>
      </c>
      <c r="P193" s="1"/>
      <c r="Q193" s="1"/>
      <c r="R193" s="1"/>
      <c r="S193" s="1"/>
      <c r="T193" s="1"/>
      <c r="U193" s="1"/>
      <c r="V193" s="161"/>
      <c r="W193" s="1"/>
      <c r="X193" s="1"/>
      <c r="Y193" s="1"/>
      <c r="Z193" s="1"/>
      <c r="AA193" s="1"/>
      <c r="AB193" s="1"/>
      <c r="AC193" s="1"/>
      <c r="AD193" s="1"/>
      <c r="AI193" t="str">
        <f t="shared" si="66"/>
        <v>Atkinson</v>
      </c>
      <c r="AJ193" t="s">
        <v>127</v>
      </c>
      <c r="AK193" s="167">
        <v>2</v>
      </c>
      <c r="AN193" s="98">
        <v>23</v>
      </c>
      <c r="AO193" s="100">
        <v>21</v>
      </c>
      <c r="AP193" s="100">
        <v>10</v>
      </c>
      <c r="AQ193" s="107">
        <v>1920</v>
      </c>
      <c r="AR193" s="107">
        <f t="shared" si="88"/>
        <v>23021</v>
      </c>
      <c r="AS193" t="s">
        <v>1726</v>
      </c>
      <c r="AT193" s="110">
        <f t="shared" si="89"/>
        <v>2301920</v>
      </c>
      <c r="AW193">
        <v>39.19</v>
      </c>
      <c r="AX193">
        <v>0.02</v>
      </c>
      <c r="AY193">
        <v>39.17</v>
      </c>
      <c r="BF193" s="118"/>
      <c r="BI193" s="118"/>
      <c r="BJ193" s="118"/>
      <c r="BV193" s="1"/>
    </row>
    <row r="194" spans="1:74" hidden="1" outlineLevel="1">
      <c r="A194" t="s">
        <v>519</v>
      </c>
      <c r="B194" s="9" t="s">
        <v>968</v>
      </c>
      <c r="C194" s="1">
        <f t="shared" si="78"/>
        <v>0</v>
      </c>
      <c r="D194" s="7" t="e">
        <f t="shared" si="79"/>
        <v>#N/A</v>
      </c>
      <c r="E194" s="7" t="e">
        <f t="shared" si="80"/>
        <v>#N/A</v>
      </c>
      <c r="F194" s="7">
        <f t="shared" si="81"/>
        <v>0</v>
      </c>
      <c r="G194" s="7">
        <f t="shared" ref="G194:G257" si="90">IF(S194&gt;0,RANK(S194,(P194:AD194)),0)</f>
        <v>0</v>
      </c>
      <c r="H194" s="49" t="e">
        <f t="shared" si="82"/>
        <v>#NUM!</v>
      </c>
      <c r="I194" s="178" t="e">
        <f t="shared" si="83"/>
        <v>#NUM!</v>
      </c>
      <c r="J194" s="8"/>
      <c r="K194" s="2" t="str">
        <f t="shared" si="84"/>
        <v>-</v>
      </c>
      <c r="L194" s="2" t="str">
        <f t="shared" si="85"/>
        <v>-</v>
      </c>
      <c r="M194" s="2" t="str">
        <f t="shared" si="86"/>
        <v>-</v>
      </c>
      <c r="N194" s="2"/>
      <c r="O194" s="2" t="str">
        <f t="shared" si="87"/>
        <v>-</v>
      </c>
      <c r="P194" s="1"/>
      <c r="Q194" s="1"/>
      <c r="R194" s="1"/>
      <c r="S194" s="1"/>
      <c r="T194" s="1"/>
      <c r="U194" s="1"/>
      <c r="V194" s="161"/>
      <c r="W194" s="1"/>
      <c r="X194" s="1"/>
      <c r="Y194" s="1"/>
      <c r="Z194" s="1"/>
      <c r="AA194" s="1"/>
      <c r="AB194" s="1"/>
      <c r="AC194" s="1"/>
      <c r="AD194" s="1"/>
      <c r="AI194" t="str">
        <f t="shared" si="66"/>
        <v>Auburn</v>
      </c>
      <c r="AJ194" t="s">
        <v>875</v>
      </c>
      <c r="AK194" s="167">
        <v>2</v>
      </c>
      <c r="AN194" s="98">
        <v>23</v>
      </c>
      <c r="AO194" s="100">
        <v>1</v>
      </c>
      <c r="AP194" s="100">
        <v>5</v>
      </c>
      <c r="AQ194" s="107">
        <v>2060</v>
      </c>
      <c r="AR194" s="107">
        <f t="shared" si="88"/>
        <v>23001</v>
      </c>
      <c r="AS194" t="s">
        <v>1037</v>
      </c>
      <c r="AT194" s="110">
        <f t="shared" si="89"/>
        <v>2302060</v>
      </c>
      <c r="AW194">
        <v>65.8</v>
      </c>
      <c r="AX194">
        <v>6.01</v>
      </c>
      <c r="AY194">
        <v>59.78</v>
      </c>
      <c r="BF194" s="118"/>
      <c r="BI194" s="118"/>
      <c r="BJ194" s="118"/>
      <c r="BV194" s="1"/>
    </row>
    <row r="195" spans="1:74" hidden="1" outlineLevel="1">
      <c r="A195" t="s">
        <v>1701</v>
      </c>
      <c r="B195" s="9" t="s">
        <v>968</v>
      </c>
      <c r="C195" s="1">
        <f t="shared" si="78"/>
        <v>0</v>
      </c>
      <c r="D195" s="7" t="e">
        <f t="shared" si="79"/>
        <v>#N/A</v>
      </c>
      <c r="E195" s="7" t="e">
        <f t="shared" si="80"/>
        <v>#N/A</v>
      </c>
      <c r="F195" s="7">
        <f t="shared" si="81"/>
        <v>0</v>
      </c>
      <c r="G195" s="7">
        <f t="shared" si="90"/>
        <v>0</v>
      </c>
      <c r="H195" s="49" t="e">
        <f t="shared" si="82"/>
        <v>#NUM!</v>
      </c>
      <c r="I195" s="178" t="e">
        <f t="shared" si="83"/>
        <v>#NUM!</v>
      </c>
      <c r="J195" s="8"/>
      <c r="K195" s="2" t="str">
        <f t="shared" si="84"/>
        <v>-</v>
      </c>
      <c r="L195" s="2" t="str">
        <f t="shared" si="85"/>
        <v>-</v>
      </c>
      <c r="M195" s="2" t="str">
        <f t="shared" si="86"/>
        <v>-</v>
      </c>
      <c r="N195" s="2"/>
      <c r="O195" s="2" t="str">
        <f t="shared" si="87"/>
        <v>-</v>
      </c>
      <c r="P195" s="1"/>
      <c r="Q195" s="1"/>
      <c r="R195" s="1"/>
      <c r="S195" s="1"/>
      <c r="T195" s="1"/>
      <c r="U195" s="1"/>
      <c r="V195" s="161"/>
      <c r="W195" s="1"/>
      <c r="X195" s="1"/>
      <c r="Y195" s="1"/>
      <c r="Z195" s="1"/>
      <c r="AA195" s="1"/>
      <c r="AB195" s="1"/>
      <c r="AC195" s="1"/>
      <c r="AD195" s="1"/>
      <c r="AI195" t="str">
        <f t="shared" si="66"/>
        <v>Augusta</v>
      </c>
      <c r="AJ195" t="s">
        <v>2602</v>
      </c>
      <c r="AK195" s="167">
        <v>1</v>
      </c>
      <c r="AN195" s="98">
        <v>23</v>
      </c>
      <c r="AO195" s="100">
        <v>11</v>
      </c>
      <c r="AP195" s="100">
        <v>10</v>
      </c>
      <c r="AQ195" s="107">
        <v>2100</v>
      </c>
      <c r="AR195" s="107">
        <f t="shared" si="88"/>
        <v>23011</v>
      </c>
      <c r="AS195" t="s">
        <v>1037</v>
      </c>
      <c r="AT195" s="110">
        <f t="shared" si="89"/>
        <v>2302100</v>
      </c>
      <c r="AW195">
        <v>58.28</v>
      </c>
      <c r="AX195">
        <v>2.9</v>
      </c>
      <c r="AY195">
        <v>55.38</v>
      </c>
      <c r="BF195" s="118"/>
      <c r="BI195" s="118"/>
      <c r="BJ195" s="118"/>
      <c r="BV195" s="1"/>
    </row>
    <row r="196" spans="1:74" hidden="1" outlineLevel="1">
      <c r="A196" t="s">
        <v>1502</v>
      </c>
      <c r="B196" s="9" t="s">
        <v>968</v>
      </c>
      <c r="C196" s="1">
        <f t="shared" si="78"/>
        <v>0</v>
      </c>
      <c r="D196" s="7" t="e">
        <f t="shared" si="79"/>
        <v>#N/A</v>
      </c>
      <c r="E196" s="7" t="e">
        <f t="shared" si="80"/>
        <v>#N/A</v>
      </c>
      <c r="F196" s="7">
        <f t="shared" si="81"/>
        <v>0</v>
      </c>
      <c r="G196" s="7">
        <f t="shared" si="90"/>
        <v>0</v>
      </c>
      <c r="H196" s="49" t="e">
        <f t="shared" si="82"/>
        <v>#NUM!</v>
      </c>
      <c r="I196" s="178" t="e">
        <f t="shared" si="83"/>
        <v>#NUM!</v>
      </c>
      <c r="J196" s="8"/>
      <c r="K196" s="2" t="str">
        <f t="shared" si="84"/>
        <v>-</v>
      </c>
      <c r="L196" s="2" t="str">
        <f t="shared" si="85"/>
        <v>-</v>
      </c>
      <c r="M196" s="2" t="str">
        <f t="shared" si="86"/>
        <v>-</v>
      </c>
      <c r="N196" s="2"/>
      <c r="O196" s="2" t="str">
        <f t="shared" si="87"/>
        <v>-</v>
      </c>
      <c r="P196" s="1"/>
      <c r="Q196" s="1"/>
      <c r="R196" s="1"/>
      <c r="S196" s="1"/>
      <c r="T196" s="1"/>
      <c r="U196" s="1"/>
      <c r="V196" s="161"/>
      <c r="W196" s="1"/>
      <c r="X196" s="1"/>
      <c r="Y196" s="1"/>
      <c r="Z196" s="1"/>
      <c r="AA196" s="1"/>
      <c r="AB196" s="1"/>
      <c r="AC196" s="1"/>
      <c r="AD196" s="1"/>
      <c r="AI196" t="str">
        <f t="shared" ref="AI196:AI259" si="91">A196</f>
        <v>Aurora</v>
      </c>
      <c r="AJ196" t="s">
        <v>695</v>
      </c>
      <c r="AK196" s="167">
        <v>2</v>
      </c>
      <c r="AN196" s="98">
        <v>23</v>
      </c>
      <c r="AO196" s="100">
        <v>9</v>
      </c>
      <c r="AP196" s="100">
        <v>10</v>
      </c>
      <c r="AQ196" s="107">
        <v>2165</v>
      </c>
      <c r="AR196" s="107">
        <f t="shared" si="88"/>
        <v>23009</v>
      </c>
      <c r="AS196" t="s">
        <v>1726</v>
      </c>
      <c r="AT196" s="110">
        <f t="shared" si="89"/>
        <v>2302165</v>
      </c>
      <c r="AW196">
        <v>38.85</v>
      </c>
      <c r="AX196">
        <v>1.54</v>
      </c>
      <c r="AY196">
        <v>37.31</v>
      </c>
      <c r="BF196" s="118"/>
      <c r="BI196" s="118"/>
      <c r="BJ196" s="118"/>
      <c r="BV196" s="1"/>
    </row>
    <row r="197" spans="1:74" hidden="1" outlineLevel="1">
      <c r="A197" t="s">
        <v>537</v>
      </c>
      <c r="B197" s="9" t="s">
        <v>968</v>
      </c>
      <c r="C197" s="1">
        <f t="shared" si="78"/>
        <v>0</v>
      </c>
      <c r="D197" s="7" t="e">
        <f t="shared" si="79"/>
        <v>#N/A</v>
      </c>
      <c r="E197" s="7" t="e">
        <f t="shared" si="80"/>
        <v>#N/A</v>
      </c>
      <c r="F197" s="7">
        <f t="shared" si="81"/>
        <v>0</v>
      </c>
      <c r="G197" s="7">
        <f t="shared" si="90"/>
        <v>0</v>
      </c>
      <c r="H197" s="49" t="e">
        <f t="shared" si="82"/>
        <v>#NUM!</v>
      </c>
      <c r="I197" s="178" t="e">
        <f t="shared" si="83"/>
        <v>#NUM!</v>
      </c>
      <c r="J197" s="8"/>
      <c r="K197" s="2" t="str">
        <f t="shared" si="84"/>
        <v>-</v>
      </c>
      <c r="L197" s="2" t="str">
        <f t="shared" si="85"/>
        <v>-</v>
      </c>
      <c r="M197" s="2" t="str">
        <f t="shared" si="86"/>
        <v>-</v>
      </c>
      <c r="N197" s="2"/>
      <c r="O197" s="2" t="str">
        <f t="shared" si="87"/>
        <v>-</v>
      </c>
      <c r="P197" s="1"/>
      <c r="Q197" s="1"/>
      <c r="R197" s="1"/>
      <c r="S197" s="1"/>
      <c r="T197" s="1"/>
      <c r="U197" s="1"/>
      <c r="V197" s="161"/>
      <c r="W197" s="1"/>
      <c r="X197" s="1"/>
      <c r="Y197" s="1"/>
      <c r="Z197" s="1"/>
      <c r="AA197" s="1"/>
      <c r="AB197" s="1"/>
      <c r="AC197" s="1"/>
      <c r="AD197" s="1"/>
      <c r="AI197" t="str">
        <f t="shared" si="91"/>
        <v>Avon</v>
      </c>
      <c r="AJ197" t="s">
        <v>2429</v>
      </c>
      <c r="AK197" s="167">
        <v>2</v>
      </c>
      <c r="AN197" s="98">
        <v>23</v>
      </c>
      <c r="AO197" s="100">
        <v>7</v>
      </c>
      <c r="AP197" s="100">
        <v>5</v>
      </c>
      <c r="AQ197" s="107">
        <v>2235</v>
      </c>
      <c r="AR197" s="107">
        <f t="shared" si="88"/>
        <v>23007</v>
      </c>
      <c r="AS197" t="s">
        <v>1726</v>
      </c>
      <c r="AT197" s="110">
        <f t="shared" si="89"/>
        <v>2302235</v>
      </c>
      <c r="AW197">
        <v>41.52</v>
      </c>
      <c r="AX197">
        <v>0.24</v>
      </c>
      <c r="AY197">
        <v>41.28</v>
      </c>
      <c r="BF197" s="118"/>
      <c r="BI197" s="118"/>
      <c r="BJ197" s="118"/>
      <c r="BV197" s="1"/>
    </row>
    <row r="198" spans="1:74" hidden="1" outlineLevel="1">
      <c r="A198" t="s">
        <v>3051</v>
      </c>
      <c r="B198" s="9" t="s">
        <v>968</v>
      </c>
      <c r="C198" s="1">
        <f t="shared" si="78"/>
        <v>0</v>
      </c>
      <c r="D198" s="7" t="e">
        <f t="shared" si="79"/>
        <v>#N/A</v>
      </c>
      <c r="E198" s="7" t="e">
        <f t="shared" si="80"/>
        <v>#N/A</v>
      </c>
      <c r="F198" s="7">
        <f t="shared" si="81"/>
        <v>0</v>
      </c>
      <c r="G198" s="7">
        <f t="shared" si="90"/>
        <v>0</v>
      </c>
      <c r="H198" s="49" t="e">
        <f t="shared" si="82"/>
        <v>#NUM!</v>
      </c>
      <c r="I198" s="178" t="e">
        <f t="shared" si="83"/>
        <v>#NUM!</v>
      </c>
      <c r="J198" s="8"/>
      <c r="K198" s="2" t="str">
        <f t="shared" si="84"/>
        <v>-</v>
      </c>
      <c r="L198" s="2" t="str">
        <f t="shared" si="85"/>
        <v>-</v>
      </c>
      <c r="M198" s="2" t="str">
        <f t="shared" si="86"/>
        <v>-</v>
      </c>
      <c r="N198" s="2"/>
      <c r="O198" s="2" t="str">
        <f t="shared" si="87"/>
        <v>-</v>
      </c>
      <c r="P198" s="1"/>
      <c r="Q198" s="1"/>
      <c r="R198" s="1"/>
      <c r="S198" s="1"/>
      <c r="T198" s="1"/>
      <c r="U198" s="1"/>
      <c r="V198" s="161"/>
      <c r="W198" s="1"/>
      <c r="X198" s="1"/>
      <c r="Y198" s="1"/>
      <c r="Z198" s="1"/>
      <c r="AA198" s="1"/>
      <c r="AB198" s="1"/>
      <c r="AC198" s="1"/>
      <c r="AD198" s="1"/>
      <c r="AI198" t="str">
        <f t="shared" si="91"/>
        <v>Baileyville</v>
      </c>
      <c r="AJ198" t="s">
        <v>643</v>
      </c>
      <c r="AK198" s="167">
        <v>2</v>
      </c>
      <c r="AN198" s="98">
        <v>23</v>
      </c>
      <c r="AO198" s="100">
        <v>29</v>
      </c>
      <c r="AP198" s="100">
        <v>15</v>
      </c>
      <c r="AQ198" s="107">
        <v>2480</v>
      </c>
      <c r="AR198" s="107">
        <f t="shared" si="88"/>
        <v>23029</v>
      </c>
      <c r="AS198" t="s">
        <v>1726</v>
      </c>
      <c r="AT198" s="110">
        <f t="shared" si="89"/>
        <v>2302480</v>
      </c>
      <c r="AW198">
        <v>41.08</v>
      </c>
      <c r="AX198">
        <v>4.62</v>
      </c>
      <c r="AY198">
        <v>36.46</v>
      </c>
      <c r="BF198" s="118"/>
      <c r="BI198" s="118"/>
      <c r="BJ198" s="118"/>
      <c r="BV198" s="1"/>
    </row>
    <row r="199" spans="1:74" hidden="1" outlineLevel="1">
      <c r="A199" t="s">
        <v>1203</v>
      </c>
      <c r="B199" s="9" t="s">
        <v>968</v>
      </c>
      <c r="C199" s="1">
        <f t="shared" si="78"/>
        <v>0</v>
      </c>
      <c r="D199" s="7" t="e">
        <f t="shared" si="79"/>
        <v>#N/A</v>
      </c>
      <c r="E199" s="7" t="e">
        <f t="shared" si="80"/>
        <v>#N/A</v>
      </c>
      <c r="F199" s="7">
        <f t="shared" si="81"/>
        <v>0</v>
      </c>
      <c r="G199" s="7">
        <f t="shared" si="90"/>
        <v>0</v>
      </c>
      <c r="H199" s="49" t="e">
        <f t="shared" si="82"/>
        <v>#NUM!</v>
      </c>
      <c r="I199" s="178" t="e">
        <f t="shared" si="83"/>
        <v>#NUM!</v>
      </c>
      <c r="J199" s="8"/>
      <c r="K199" s="2" t="str">
        <f t="shared" si="84"/>
        <v>-</v>
      </c>
      <c r="L199" s="2" t="str">
        <f t="shared" si="85"/>
        <v>-</v>
      </c>
      <c r="M199" s="2" t="str">
        <f t="shared" si="86"/>
        <v>-</v>
      </c>
      <c r="N199" s="2"/>
      <c r="O199" s="2" t="str">
        <f t="shared" si="87"/>
        <v>-</v>
      </c>
      <c r="P199" s="1"/>
      <c r="Q199" s="1"/>
      <c r="R199" s="1"/>
      <c r="S199" s="1"/>
      <c r="T199" s="1"/>
      <c r="U199" s="1"/>
      <c r="V199" s="161"/>
      <c r="W199" s="1"/>
      <c r="X199" s="1"/>
      <c r="Y199" s="1"/>
      <c r="Z199" s="1"/>
      <c r="AA199" s="1"/>
      <c r="AB199" s="1"/>
      <c r="AC199" s="1"/>
      <c r="AD199" s="1"/>
      <c r="AI199" t="str">
        <f t="shared" si="91"/>
        <v>Baldwin</v>
      </c>
      <c r="AJ199" t="s">
        <v>2204</v>
      </c>
      <c r="AK199" s="167">
        <v>1</v>
      </c>
      <c r="AN199" s="98">
        <v>23</v>
      </c>
      <c r="AO199" s="100">
        <v>5</v>
      </c>
      <c r="AP199" s="100">
        <v>5</v>
      </c>
      <c r="AQ199" s="107">
        <v>2655</v>
      </c>
      <c r="AR199" s="107">
        <f t="shared" si="88"/>
        <v>23005</v>
      </c>
      <c r="AS199" t="s">
        <v>1726</v>
      </c>
      <c r="AT199" s="110">
        <f t="shared" si="89"/>
        <v>2302655</v>
      </c>
      <c r="AW199">
        <v>36.33</v>
      </c>
      <c r="AX199">
        <v>1.03</v>
      </c>
      <c r="AY199">
        <v>35.299999999999997</v>
      </c>
      <c r="BF199" s="118"/>
      <c r="BI199" s="118"/>
      <c r="BJ199" s="118"/>
      <c r="BV199" s="1"/>
    </row>
    <row r="200" spans="1:74" hidden="1" outlineLevel="1">
      <c r="A200" t="s">
        <v>3052</v>
      </c>
      <c r="B200" s="9" t="s">
        <v>968</v>
      </c>
      <c r="C200" s="1">
        <f t="shared" si="78"/>
        <v>0</v>
      </c>
      <c r="D200" s="7" t="e">
        <f t="shared" si="79"/>
        <v>#N/A</v>
      </c>
      <c r="E200" s="7" t="e">
        <f t="shared" si="80"/>
        <v>#N/A</v>
      </c>
      <c r="F200" s="7">
        <f t="shared" si="81"/>
        <v>0</v>
      </c>
      <c r="G200" s="7">
        <f t="shared" si="90"/>
        <v>0</v>
      </c>
      <c r="H200" s="49" t="e">
        <f t="shared" si="82"/>
        <v>#NUM!</v>
      </c>
      <c r="I200" s="178" t="e">
        <f t="shared" si="83"/>
        <v>#NUM!</v>
      </c>
      <c r="J200" s="8"/>
      <c r="K200" s="2" t="str">
        <f t="shared" si="84"/>
        <v>-</v>
      </c>
      <c r="L200" s="2" t="str">
        <f t="shared" si="85"/>
        <v>-</v>
      </c>
      <c r="M200" s="2" t="str">
        <f t="shared" si="86"/>
        <v>-</v>
      </c>
      <c r="N200" s="2"/>
      <c r="O200" s="2" t="str">
        <f t="shared" si="87"/>
        <v>-</v>
      </c>
      <c r="P200" s="1"/>
      <c r="Q200" s="1"/>
      <c r="R200" s="1"/>
      <c r="S200" s="1"/>
      <c r="T200" s="1"/>
      <c r="U200" s="1"/>
      <c r="V200" s="161"/>
      <c r="W200" s="1"/>
      <c r="X200" s="1"/>
      <c r="Y200" s="1"/>
      <c r="Z200" s="1"/>
      <c r="AA200" s="1"/>
      <c r="AB200" s="1"/>
      <c r="AC200" s="1"/>
      <c r="AD200" s="1"/>
      <c r="AI200" t="str">
        <f t="shared" si="91"/>
        <v>Bancroft</v>
      </c>
      <c r="AJ200" t="s">
        <v>2884</v>
      </c>
      <c r="AK200" s="167">
        <v>2</v>
      </c>
      <c r="AN200" s="98">
        <v>23</v>
      </c>
      <c r="AO200" s="100">
        <v>3</v>
      </c>
      <c r="AP200" s="100">
        <v>20</v>
      </c>
      <c r="AQ200" s="107">
        <v>2760</v>
      </c>
      <c r="AR200" s="107">
        <f t="shared" si="88"/>
        <v>23003</v>
      </c>
      <c r="AS200" t="s">
        <v>1726</v>
      </c>
      <c r="AT200" s="110">
        <f t="shared" si="89"/>
        <v>2302760</v>
      </c>
      <c r="AW200">
        <v>40.53</v>
      </c>
      <c r="AX200">
        <v>0.56000000000000005</v>
      </c>
      <c r="AY200">
        <v>39.97</v>
      </c>
      <c r="BF200" s="118"/>
      <c r="BI200" s="118"/>
      <c r="BJ200" s="118"/>
      <c r="BV200" s="1"/>
    </row>
    <row r="201" spans="1:74" hidden="1" outlineLevel="1">
      <c r="A201" t="s">
        <v>3053</v>
      </c>
      <c r="B201" s="9" t="s">
        <v>968</v>
      </c>
      <c r="C201" s="1">
        <f t="shared" si="78"/>
        <v>0</v>
      </c>
      <c r="D201" s="7" t="e">
        <f t="shared" si="79"/>
        <v>#N/A</v>
      </c>
      <c r="E201" s="7" t="e">
        <f t="shared" si="80"/>
        <v>#N/A</v>
      </c>
      <c r="F201" s="7">
        <f t="shared" si="81"/>
        <v>0</v>
      </c>
      <c r="G201" s="7">
        <f t="shared" si="90"/>
        <v>0</v>
      </c>
      <c r="H201" s="49" t="e">
        <f t="shared" si="82"/>
        <v>#NUM!</v>
      </c>
      <c r="I201" s="178" t="e">
        <f t="shared" si="83"/>
        <v>#NUM!</v>
      </c>
      <c r="J201" s="8"/>
      <c r="K201" s="2" t="str">
        <f t="shared" si="84"/>
        <v>-</v>
      </c>
      <c r="L201" s="2" t="str">
        <f t="shared" si="85"/>
        <v>-</v>
      </c>
      <c r="M201" s="2" t="str">
        <f t="shared" si="86"/>
        <v>-</v>
      </c>
      <c r="N201" s="2"/>
      <c r="O201" s="2" t="str">
        <f t="shared" si="87"/>
        <v>-</v>
      </c>
      <c r="P201" s="1"/>
      <c r="Q201" s="1"/>
      <c r="R201" s="1"/>
      <c r="S201" s="1"/>
      <c r="T201" s="1"/>
      <c r="U201" s="1"/>
      <c r="V201" s="161"/>
      <c r="W201" s="1"/>
      <c r="X201" s="1"/>
      <c r="Y201" s="1"/>
      <c r="Z201" s="1"/>
      <c r="AA201" s="1"/>
      <c r="AB201" s="1"/>
      <c r="AC201" s="1"/>
      <c r="AD201" s="1"/>
      <c r="AI201" t="str">
        <f t="shared" si="91"/>
        <v>Bangor</v>
      </c>
      <c r="AJ201" t="s">
        <v>874</v>
      </c>
      <c r="AK201" s="167">
        <v>2</v>
      </c>
      <c r="AN201" s="98">
        <v>23</v>
      </c>
      <c r="AO201" s="100">
        <v>19</v>
      </c>
      <c r="AP201" s="100">
        <v>10</v>
      </c>
      <c r="AQ201" s="107">
        <v>2795</v>
      </c>
      <c r="AR201" s="107">
        <f t="shared" si="88"/>
        <v>23019</v>
      </c>
      <c r="AS201" t="s">
        <v>1037</v>
      </c>
      <c r="AT201" s="110">
        <f t="shared" si="89"/>
        <v>2302795</v>
      </c>
      <c r="AW201">
        <v>34.74</v>
      </c>
      <c r="AX201">
        <v>0.3</v>
      </c>
      <c r="AY201">
        <v>34.450000000000003</v>
      </c>
      <c r="BF201" s="118"/>
      <c r="BI201" s="118"/>
      <c r="BJ201" s="118"/>
      <c r="BV201" s="1"/>
    </row>
    <row r="202" spans="1:74" hidden="1" outlineLevel="1">
      <c r="A202" t="s">
        <v>1749</v>
      </c>
      <c r="B202" s="9" t="s">
        <v>968</v>
      </c>
      <c r="C202" s="1">
        <f t="shared" si="78"/>
        <v>0</v>
      </c>
      <c r="D202" s="7" t="e">
        <f t="shared" si="79"/>
        <v>#N/A</v>
      </c>
      <c r="E202" s="7" t="e">
        <f t="shared" si="80"/>
        <v>#N/A</v>
      </c>
      <c r="F202" s="7">
        <f t="shared" si="81"/>
        <v>0</v>
      </c>
      <c r="G202" s="7">
        <f t="shared" si="90"/>
        <v>0</v>
      </c>
      <c r="H202" s="49" t="e">
        <f t="shared" si="82"/>
        <v>#NUM!</v>
      </c>
      <c r="I202" s="178" t="e">
        <f t="shared" si="83"/>
        <v>#NUM!</v>
      </c>
      <c r="J202" s="8"/>
      <c r="K202" s="2" t="str">
        <f t="shared" si="84"/>
        <v>-</v>
      </c>
      <c r="L202" s="2" t="str">
        <f t="shared" si="85"/>
        <v>-</v>
      </c>
      <c r="M202" s="2" t="str">
        <f t="shared" si="86"/>
        <v>-</v>
      </c>
      <c r="N202" s="2"/>
      <c r="O202" s="2" t="str">
        <f t="shared" si="87"/>
        <v>-</v>
      </c>
      <c r="P202" s="1"/>
      <c r="Q202" s="1"/>
      <c r="R202" s="1"/>
      <c r="S202" s="1"/>
      <c r="T202" s="1"/>
      <c r="U202" s="1"/>
      <c r="V202" s="161"/>
      <c r="W202" s="1"/>
      <c r="X202" s="1"/>
      <c r="Y202" s="1"/>
      <c r="Z202" s="1"/>
      <c r="AA202" s="1"/>
      <c r="AB202" s="1"/>
      <c r="AC202" s="1"/>
      <c r="AD202" s="1"/>
      <c r="AI202" t="str">
        <f t="shared" si="91"/>
        <v>Bar Harbor</v>
      </c>
      <c r="AJ202" t="s">
        <v>695</v>
      </c>
      <c r="AK202" s="167">
        <v>2</v>
      </c>
      <c r="AN202" s="98">
        <v>23</v>
      </c>
      <c r="AO202" s="100">
        <v>9</v>
      </c>
      <c r="AP202" s="100">
        <v>15</v>
      </c>
      <c r="AQ202" s="107">
        <v>2865</v>
      </c>
      <c r="AR202" s="107">
        <f t="shared" si="88"/>
        <v>23009</v>
      </c>
      <c r="AS202" t="s">
        <v>1726</v>
      </c>
      <c r="AT202" s="110">
        <f t="shared" si="89"/>
        <v>2302865</v>
      </c>
      <c r="AW202">
        <v>70.44</v>
      </c>
      <c r="AX202">
        <v>28.22</v>
      </c>
      <c r="AY202">
        <v>42.21</v>
      </c>
      <c r="BF202" s="118"/>
      <c r="BI202" s="118"/>
      <c r="BJ202" s="118"/>
      <c r="BV202" s="1"/>
    </row>
    <row r="203" spans="1:74" hidden="1" outlineLevel="1">
      <c r="A203" t="s">
        <v>3138</v>
      </c>
      <c r="B203" s="9" t="s">
        <v>968</v>
      </c>
      <c r="C203" s="1">
        <f t="shared" si="78"/>
        <v>0</v>
      </c>
      <c r="D203" s="7" t="e">
        <f t="shared" si="79"/>
        <v>#N/A</v>
      </c>
      <c r="E203" s="7" t="e">
        <f t="shared" si="80"/>
        <v>#N/A</v>
      </c>
      <c r="F203" s="7">
        <f t="shared" si="81"/>
        <v>0</v>
      </c>
      <c r="G203" s="7">
        <f t="shared" si="90"/>
        <v>0</v>
      </c>
      <c r="H203" s="49" t="e">
        <f t="shared" si="82"/>
        <v>#NUM!</v>
      </c>
      <c r="I203" s="178" t="e">
        <f t="shared" si="83"/>
        <v>#NUM!</v>
      </c>
      <c r="J203" s="8"/>
      <c r="K203" s="2" t="str">
        <f t="shared" si="84"/>
        <v>-</v>
      </c>
      <c r="L203" s="2" t="str">
        <f t="shared" si="85"/>
        <v>-</v>
      </c>
      <c r="M203" s="2" t="str">
        <f t="shared" si="86"/>
        <v>-</v>
      </c>
      <c r="N203" s="2"/>
      <c r="O203" s="2" t="str">
        <f t="shared" si="87"/>
        <v>-</v>
      </c>
      <c r="P203" s="1"/>
      <c r="Q203" s="1"/>
      <c r="R203" s="1"/>
      <c r="S203" s="1"/>
      <c r="T203" s="1"/>
      <c r="U203" s="1"/>
      <c r="V203" s="161"/>
      <c r="W203" s="1"/>
      <c r="X203" s="1"/>
      <c r="Y203" s="1"/>
      <c r="Z203" s="1"/>
      <c r="AA203" s="1"/>
      <c r="AB203" s="1"/>
      <c r="AC203" s="1"/>
      <c r="AD203" s="1"/>
      <c r="AI203" t="str">
        <f t="shared" si="91"/>
        <v>Baring</v>
      </c>
      <c r="AJ203" t="s">
        <v>643</v>
      </c>
      <c r="AK203" s="167">
        <v>2</v>
      </c>
      <c r="AN203" s="98">
        <v>23</v>
      </c>
      <c r="AO203" s="100">
        <v>29</v>
      </c>
      <c r="AP203" s="100">
        <v>17</v>
      </c>
      <c r="AQ203" s="107">
        <v>2970</v>
      </c>
      <c r="AR203" s="107">
        <f t="shared" si="88"/>
        <v>23029</v>
      </c>
      <c r="AS203" t="s">
        <v>1090</v>
      </c>
      <c r="AT203" s="110">
        <f t="shared" si="89"/>
        <v>2302970</v>
      </c>
      <c r="AW203">
        <v>24.09</v>
      </c>
      <c r="AX203">
        <v>3.18</v>
      </c>
      <c r="AY203">
        <v>20.91</v>
      </c>
      <c r="BF203" s="118"/>
      <c r="BI203" s="118"/>
      <c r="BJ203" s="118"/>
      <c r="BV203" s="1"/>
    </row>
    <row r="204" spans="1:74" hidden="1" outlineLevel="1">
      <c r="A204" t="s">
        <v>130</v>
      </c>
      <c r="B204" s="9" t="s">
        <v>968</v>
      </c>
      <c r="C204" s="1">
        <f t="shared" si="78"/>
        <v>0</v>
      </c>
      <c r="D204" s="7" t="e">
        <f t="shared" si="79"/>
        <v>#N/A</v>
      </c>
      <c r="E204" s="7" t="e">
        <f t="shared" si="80"/>
        <v>#N/A</v>
      </c>
      <c r="F204" s="7">
        <f t="shared" si="81"/>
        <v>0</v>
      </c>
      <c r="G204" s="7">
        <f t="shared" si="90"/>
        <v>0</v>
      </c>
      <c r="H204" s="49" t="e">
        <f t="shared" si="82"/>
        <v>#NUM!</v>
      </c>
      <c r="I204" s="178" t="e">
        <f t="shared" si="83"/>
        <v>#NUM!</v>
      </c>
      <c r="J204" s="8"/>
      <c r="K204" s="2" t="str">
        <f t="shared" si="84"/>
        <v>-</v>
      </c>
      <c r="L204" s="2" t="str">
        <f t="shared" si="85"/>
        <v>-</v>
      </c>
      <c r="M204" s="2" t="str">
        <f t="shared" si="86"/>
        <v>-</v>
      </c>
      <c r="N204" s="2"/>
      <c r="O204" s="2" t="str">
        <f t="shared" si="87"/>
        <v>-</v>
      </c>
      <c r="P204" s="1"/>
      <c r="Q204" s="1"/>
      <c r="R204" s="1"/>
      <c r="S204" s="1"/>
      <c r="T204" s="1"/>
      <c r="U204" s="1"/>
      <c r="V204" s="161"/>
      <c r="W204" s="1"/>
      <c r="X204" s="1"/>
      <c r="Y204" s="1"/>
      <c r="Z204" s="1"/>
      <c r="AA204" s="1"/>
      <c r="AB204" s="1"/>
      <c r="AC204" s="1"/>
      <c r="AD204" s="1"/>
      <c r="AI204" t="str">
        <f t="shared" si="91"/>
        <v>Bath</v>
      </c>
      <c r="AJ204" t="s">
        <v>1349</v>
      </c>
      <c r="AK204" s="167">
        <v>1</v>
      </c>
      <c r="AN204" s="98">
        <v>23</v>
      </c>
      <c r="AO204" s="100">
        <v>23</v>
      </c>
      <c r="AP204" s="100">
        <v>10</v>
      </c>
      <c r="AQ204" s="107">
        <v>3355</v>
      </c>
      <c r="AR204" s="107">
        <f t="shared" si="88"/>
        <v>23023</v>
      </c>
      <c r="AS204" t="s">
        <v>1037</v>
      </c>
      <c r="AT204" s="110">
        <f t="shared" si="89"/>
        <v>2303355</v>
      </c>
      <c r="AW204">
        <v>13.24</v>
      </c>
      <c r="AX204">
        <v>4.12</v>
      </c>
      <c r="AY204">
        <v>9.11</v>
      </c>
      <c r="BF204" s="118"/>
      <c r="BI204" s="118"/>
      <c r="BJ204" s="118"/>
      <c r="BV204" s="1"/>
    </row>
    <row r="205" spans="1:74" hidden="1" outlineLevel="1">
      <c r="A205" t="s">
        <v>3139</v>
      </c>
      <c r="B205" s="9" t="s">
        <v>968</v>
      </c>
      <c r="C205" s="1">
        <f t="shared" si="78"/>
        <v>0</v>
      </c>
      <c r="D205" s="7" t="e">
        <f t="shared" si="79"/>
        <v>#N/A</v>
      </c>
      <c r="E205" s="7" t="e">
        <f t="shared" si="80"/>
        <v>#N/A</v>
      </c>
      <c r="F205" s="7">
        <f t="shared" si="81"/>
        <v>0</v>
      </c>
      <c r="G205" s="7">
        <f t="shared" si="90"/>
        <v>0</v>
      </c>
      <c r="H205" s="49" t="e">
        <f t="shared" si="82"/>
        <v>#NUM!</v>
      </c>
      <c r="I205" s="178" t="e">
        <f t="shared" si="83"/>
        <v>#NUM!</v>
      </c>
      <c r="J205" s="8"/>
      <c r="K205" s="2" t="str">
        <f t="shared" si="84"/>
        <v>-</v>
      </c>
      <c r="L205" s="2" t="str">
        <f t="shared" si="85"/>
        <v>-</v>
      </c>
      <c r="M205" s="2" t="str">
        <f t="shared" si="86"/>
        <v>-</v>
      </c>
      <c r="N205" s="2"/>
      <c r="O205" s="2" t="str">
        <f t="shared" si="87"/>
        <v>-</v>
      </c>
      <c r="P205" s="1"/>
      <c r="Q205" s="1"/>
      <c r="R205" s="1"/>
      <c r="S205" s="1"/>
      <c r="T205" s="1"/>
      <c r="U205" s="1"/>
      <c r="V205" s="161"/>
      <c r="W205" s="1"/>
      <c r="X205" s="1"/>
      <c r="Y205" s="1"/>
      <c r="Z205" s="1"/>
      <c r="AA205" s="1"/>
      <c r="AB205" s="1"/>
      <c r="AC205" s="1"/>
      <c r="AD205" s="1"/>
      <c r="AI205" t="str">
        <f t="shared" si="91"/>
        <v>Beals</v>
      </c>
      <c r="AJ205" t="s">
        <v>643</v>
      </c>
      <c r="AK205" s="167">
        <v>2</v>
      </c>
      <c r="AN205" s="98">
        <v>23</v>
      </c>
      <c r="AO205" s="100">
        <v>29</v>
      </c>
      <c r="AP205" s="100">
        <v>20</v>
      </c>
      <c r="AQ205" s="107">
        <v>3670</v>
      </c>
      <c r="AR205" s="107">
        <f t="shared" si="88"/>
        <v>23029</v>
      </c>
      <c r="AS205" t="s">
        <v>1726</v>
      </c>
      <c r="AT205" s="110">
        <f t="shared" si="89"/>
        <v>2303670</v>
      </c>
      <c r="AW205">
        <v>47.48</v>
      </c>
      <c r="AX205">
        <v>41.8</v>
      </c>
      <c r="AY205">
        <v>5.68</v>
      </c>
      <c r="BF205" s="118"/>
      <c r="BI205" s="118"/>
      <c r="BJ205" s="118"/>
      <c r="BV205" s="1"/>
    </row>
    <row r="206" spans="1:74" hidden="1" outlineLevel="1">
      <c r="A206" t="s">
        <v>2560</v>
      </c>
      <c r="B206" s="9" t="s">
        <v>968</v>
      </c>
      <c r="C206" s="1">
        <f t="shared" si="78"/>
        <v>0</v>
      </c>
      <c r="D206" s="7" t="e">
        <f t="shared" si="79"/>
        <v>#N/A</v>
      </c>
      <c r="E206" s="7" t="e">
        <f t="shared" si="80"/>
        <v>#N/A</v>
      </c>
      <c r="F206" s="7">
        <f t="shared" si="81"/>
        <v>0</v>
      </c>
      <c r="G206" s="7">
        <f t="shared" si="90"/>
        <v>0</v>
      </c>
      <c r="H206" s="49" t="e">
        <f t="shared" si="82"/>
        <v>#NUM!</v>
      </c>
      <c r="I206" s="178" t="e">
        <f t="shared" si="83"/>
        <v>#NUM!</v>
      </c>
      <c r="J206" s="8"/>
      <c r="K206" s="2" t="str">
        <f t="shared" si="84"/>
        <v>-</v>
      </c>
      <c r="L206" s="2" t="str">
        <f t="shared" si="85"/>
        <v>-</v>
      </c>
      <c r="M206" s="2" t="str">
        <f t="shared" si="86"/>
        <v>-</v>
      </c>
      <c r="N206" s="2"/>
      <c r="O206" s="2" t="str">
        <f t="shared" si="87"/>
        <v>-</v>
      </c>
      <c r="P206" s="1"/>
      <c r="Q206" s="1"/>
      <c r="R206" s="1"/>
      <c r="S206" s="1"/>
      <c r="T206" s="1"/>
      <c r="U206" s="1"/>
      <c r="V206" s="161"/>
      <c r="W206" s="1"/>
      <c r="X206" s="1"/>
      <c r="Y206" s="1"/>
      <c r="Z206" s="1"/>
      <c r="AA206" s="1"/>
      <c r="AB206" s="1"/>
      <c r="AC206" s="1"/>
      <c r="AD206" s="1"/>
      <c r="AI206" t="str">
        <f t="shared" si="91"/>
        <v>Beaver Cove</v>
      </c>
      <c r="AJ206" t="s">
        <v>127</v>
      </c>
      <c r="AK206" s="167">
        <v>2</v>
      </c>
      <c r="AN206" s="98">
        <v>23</v>
      </c>
      <c r="AO206" s="100">
        <v>21</v>
      </c>
      <c r="AP206" s="100">
        <v>17</v>
      </c>
      <c r="AQ206" s="107">
        <v>3740</v>
      </c>
      <c r="AR206" s="107">
        <f t="shared" si="88"/>
        <v>23021</v>
      </c>
      <c r="AS206" t="s">
        <v>1726</v>
      </c>
      <c r="AT206" s="110">
        <f t="shared" si="89"/>
        <v>2303740</v>
      </c>
      <c r="AW206">
        <v>32.549999999999997</v>
      </c>
      <c r="AX206">
        <v>0.85</v>
      </c>
      <c r="AY206">
        <v>31.7</v>
      </c>
      <c r="BF206" s="118"/>
      <c r="BI206" s="118"/>
      <c r="BJ206" s="118"/>
      <c r="BV206" s="1"/>
    </row>
    <row r="207" spans="1:74" hidden="1" outlineLevel="1">
      <c r="A207" t="s">
        <v>371</v>
      </c>
      <c r="B207" s="9" t="s">
        <v>968</v>
      </c>
      <c r="C207" s="1">
        <f t="shared" si="78"/>
        <v>0</v>
      </c>
      <c r="D207" s="7" t="e">
        <f t="shared" si="79"/>
        <v>#N/A</v>
      </c>
      <c r="E207" s="7" t="e">
        <f t="shared" si="80"/>
        <v>#N/A</v>
      </c>
      <c r="F207" s="7">
        <f t="shared" si="81"/>
        <v>0</v>
      </c>
      <c r="G207" s="7">
        <f t="shared" si="90"/>
        <v>0</v>
      </c>
      <c r="H207" s="49" t="e">
        <f t="shared" si="82"/>
        <v>#NUM!</v>
      </c>
      <c r="I207" s="178" t="e">
        <f t="shared" si="83"/>
        <v>#NUM!</v>
      </c>
      <c r="J207" s="8"/>
      <c r="K207" s="2" t="str">
        <f t="shared" si="84"/>
        <v>-</v>
      </c>
      <c r="L207" s="2" t="str">
        <f t="shared" si="85"/>
        <v>-</v>
      </c>
      <c r="M207" s="2" t="str">
        <f t="shared" si="86"/>
        <v>-</v>
      </c>
      <c r="N207" s="2"/>
      <c r="O207" s="2" t="str">
        <f t="shared" si="87"/>
        <v>-</v>
      </c>
      <c r="P207" s="1"/>
      <c r="Q207" s="1"/>
      <c r="R207" s="1"/>
      <c r="S207" s="1"/>
      <c r="T207" s="1"/>
      <c r="U207" s="1"/>
      <c r="V207" s="161"/>
      <c r="W207" s="1"/>
      <c r="X207" s="1"/>
      <c r="Y207" s="1"/>
      <c r="Z207" s="1"/>
      <c r="AA207" s="1"/>
      <c r="AB207" s="1"/>
      <c r="AC207" s="1"/>
      <c r="AD207" s="1"/>
      <c r="AI207" t="str">
        <f t="shared" si="91"/>
        <v>Beddington</v>
      </c>
      <c r="AJ207" t="s">
        <v>643</v>
      </c>
      <c r="AK207" s="167">
        <v>2</v>
      </c>
      <c r="AN207" s="98">
        <v>23</v>
      </c>
      <c r="AO207" s="100">
        <v>29</v>
      </c>
      <c r="AP207" s="100">
        <v>25</v>
      </c>
      <c r="AQ207" s="107">
        <v>3810</v>
      </c>
      <c r="AR207" s="107">
        <f t="shared" si="88"/>
        <v>23029</v>
      </c>
      <c r="AS207" t="s">
        <v>1726</v>
      </c>
      <c r="AT207" s="110">
        <f t="shared" si="89"/>
        <v>2303810</v>
      </c>
      <c r="AW207">
        <v>38.159999999999997</v>
      </c>
      <c r="AX207">
        <v>3.32</v>
      </c>
      <c r="AY207">
        <v>34.840000000000003</v>
      </c>
      <c r="BF207" s="118"/>
      <c r="BI207" s="118"/>
      <c r="BJ207" s="118"/>
      <c r="BV207" s="1"/>
    </row>
    <row r="208" spans="1:74" hidden="1" outlineLevel="1">
      <c r="A208" t="s">
        <v>3187</v>
      </c>
      <c r="B208" s="9" t="s">
        <v>968</v>
      </c>
      <c r="C208" s="1">
        <f t="shared" si="78"/>
        <v>0</v>
      </c>
      <c r="D208" s="7" t="e">
        <f t="shared" si="79"/>
        <v>#N/A</v>
      </c>
      <c r="E208" s="7" t="e">
        <f t="shared" si="80"/>
        <v>#N/A</v>
      </c>
      <c r="F208" s="7">
        <f t="shared" si="81"/>
        <v>0</v>
      </c>
      <c r="G208" s="7">
        <f t="shared" si="90"/>
        <v>0</v>
      </c>
      <c r="H208" s="49" t="e">
        <f t="shared" si="82"/>
        <v>#NUM!</v>
      </c>
      <c r="I208" s="178" t="e">
        <f t="shared" si="83"/>
        <v>#NUM!</v>
      </c>
      <c r="J208" s="8"/>
      <c r="K208" s="2" t="str">
        <f t="shared" si="84"/>
        <v>-</v>
      </c>
      <c r="L208" s="2" t="str">
        <f t="shared" si="85"/>
        <v>-</v>
      </c>
      <c r="M208" s="2" t="str">
        <f t="shared" si="86"/>
        <v>-</v>
      </c>
      <c r="N208" s="2"/>
      <c r="O208" s="2" t="str">
        <f t="shared" si="87"/>
        <v>-</v>
      </c>
      <c r="P208" s="1"/>
      <c r="Q208" s="1"/>
      <c r="R208" s="1"/>
      <c r="S208" s="1"/>
      <c r="T208" s="1"/>
      <c r="U208" s="1"/>
      <c r="V208" s="161"/>
      <c r="W208" s="1"/>
      <c r="X208" s="1"/>
      <c r="Y208" s="1"/>
      <c r="Z208" s="1"/>
      <c r="AA208" s="1"/>
      <c r="AB208" s="1"/>
      <c r="AC208" s="1"/>
      <c r="AD208" s="1"/>
      <c r="AI208" t="str">
        <f t="shared" si="91"/>
        <v>Belfast</v>
      </c>
      <c r="AJ208" t="s">
        <v>2274</v>
      </c>
      <c r="AK208" s="167">
        <v>2</v>
      </c>
      <c r="AN208" s="98">
        <v>23</v>
      </c>
      <c r="AO208" s="100">
        <v>27</v>
      </c>
      <c r="AP208" s="100">
        <v>5</v>
      </c>
      <c r="AQ208" s="107">
        <v>3950</v>
      </c>
      <c r="AR208" s="107">
        <f t="shared" si="88"/>
        <v>23027</v>
      </c>
      <c r="AS208" t="s">
        <v>1037</v>
      </c>
      <c r="AT208" s="110">
        <f t="shared" si="89"/>
        <v>2303950</v>
      </c>
      <c r="AW208">
        <v>38.35</v>
      </c>
      <c r="AX208">
        <v>4.32</v>
      </c>
      <c r="AY208">
        <v>34.04</v>
      </c>
      <c r="BF208" s="118"/>
      <c r="BI208" s="118"/>
      <c r="BJ208" s="118"/>
      <c r="BV208" s="1"/>
    </row>
    <row r="209" spans="1:74" hidden="1" outlineLevel="1">
      <c r="A209" t="s">
        <v>628</v>
      </c>
      <c r="B209" s="9" t="s">
        <v>968</v>
      </c>
      <c r="C209" s="1">
        <f t="shared" si="78"/>
        <v>0</v>
      </c>
      <c r="D209" s="7" t="e">
        <f t="shared" si="79"/>
        <v>#N/A</v>
      </c>
      <c r="E209" s="7" t="e">
        <f t="shared" si="80"/>
        <v>#N/A</v>
      </c>
      <c r="F209" s="7">
        <f t="shared" si="81"/>
        <v>0</v>
      </c>
      <c r="G209" s="7">
        <f t="shared" si="90"/>
        <v>0</v>
      </c>
      <c r="H209" s="49" t="e">
        <f t="shared" si="82"/>
        <v>#NUM!</v>
      </c>
      <c r="I209" s="178" t="e">
        <f t="shared" si="83"/>
        <v>#NUM!</v>
      </c>
      <c r="J209" s="8"/>
      <c r="K209" s="2" t="str">
        <f t="shared" si="84"/>
        <v>-</v>
      </c>
      <c r="L209" s="2" t="str">
        <f t="shared" si="85"/>
        <v>-</v>
      </c>
      <c r="M209" s="2" t="str">
        <f t="shared" si="86"/>
        <v>-</v>
      </c>
      <c r="N209" s="2"/>
      <c r="O209" s="2" t="str">
        <f t="shared" si="87"/>
        <v>-</v>
      </c>
      <c r="P209" s="1"/>
      <c r="Q209" s="1"/>
      <c r="R209" s="1"/>
      <c r="S209" s="1"/>
      <c r="T209" s="1"/>
      <c r="U209" s="1"/>
      <c r="V209" s="161"/>
      <c r="W209" s="1"/>
      <c r="X209" s="1"/>
      <c r="Y209" s="1"/>
      <c r="Z209" s="1"/>
      <c r="AA209" s="1"/>
      <c r="AB209" s="1"/>
      <c r="AC209" s="1"/>
      <c r="AD209" s="1"/>
      <c r="AI209" t="str">
        <f t="shared" si="91"/>
        <v>Belgrade</v>
      </c>
      <c r="AJ209" t="s">
        <v>2602</v>
      </c>
      <c r="AK209" s="167">
        <v>2</v>
      </c>
      <c r="AN209" s="98">
        <v>23</v>
      </c>
      <c r="AO209" s="100">
        <v>11</v>
      </c>
      <c r="AP209" s="100">
        <v>15</v>
      </c>
      <c r="AQ209" s="107">
        <v>4020</v>
      </c>
      <c r="AR209" s="107">
        <f t="shared" si="88"/>
        <v>23011</v>
      </c>
      <c r="AS209" t="s">
        <v>1726</v>
      </c>
      <c r="AT209" s="110">
        <f t="shared" si="89"/>
        <v>2304020</v>
      </c>
      <c r="AW209">
        <v>57.91</v>
      </c>
      <c r="AX209">
        <v>14.66</v>
      </c>
      <c r="AY209">
        <v>43.25</v>
      </c>
      <c r="BF209" s="118"/>
      <c r="BI209" s="118"/>
      <c r="BJ209" s="118"/>
      <c r="BV209" s="1"/>
    </row>
    <row r="210" spans="1:74" hidden="1" outlineLevel="1">
      <c r="A210" t="s">
        <v>1324</v>
      </c>
      <c r="B210" s="9" t="s">
        <v>968</v>
      </c>
      <c r="C210" s="1">
        <f t="shared" si="78"/>
        <v>0</v>
      </c>
      <c r="D210" s="7" t="e">
        <f t="shared" si="79"/>
        <v>#N/A</v>
      </c>
      <c r="E210" s="7" t="e">
        <f t="shared" si="80"/>
        <v>#N/A</v>
      </c>
      <c r="F210" s="7">
        <f t="shared" si="81"/>
        <v>0</v>
      </c>
      <c r="G210" s="7">
        <f t="shared" si="90"/>
        <v>0</v>
      </c>
      <c r="H210" s="49" t="e">
        <f t="shared" si="82"/>
        <v>#NUM!</v>
      </c>
      <c r="I210" s="178" t="e">
        <f t="shared" si="83"/>
        <v>#NUM!</v>
      </c>
      <c r="J210" s="8"/>
      <c r="K210" s="2" t="str">
        <f t="shared" si="84"/>
        <v>-</v>
      </c>
      <c r="L210" s="2" t="str">
        <f t="shared" si="85"/>
        <v>-</v>
      </c>
      <c r="M210" s="2" t="str">
        <f t="shared" si="86"/>
        <v>-</v>
      </c>
      <c r="N210" s="2"/>
      <c r="O210" s="2" t="str">
        <f t="shared" si="87"/>
        <v>-</v>
      </c>
      <c r="P210" s="1"/>
      <c r="Q210" s="1"/>
      <c r="R210" s="1"/>
      <c r="S210" s="1"/>
      <c r="T210" s="1"/>
      <c r="U210" s="1"/>
      <c r="V210" s="161"/>
      <c r="W210" s="1"/>
      <c r="X210" s="1"/>
      <c r="Y210" s="1"/>
      <c r="Z210" s="1"/>
      <c r="AA210" s="1"/>
      <c r="AB210" s="1"/>
      <c r="AC210" s="1"/>
      <c r="AD210" s="1"/>
      <c r="AI210" t="str">
        <f t="shared" si="91"/>
        <v>Belmont</v>
      </c>
      <c r="AJ210" t="s">
        <v>2274</v>
      </c>
      <c r="AK210" s="167">
        <v>2</v>
      </c>
      <c r="AN210" s="98">
        <v>23</v>
      </c>
      <c r="AO210" s="100">
        <v>27</v>
      </c>
      <c r="AP210" s="100">
        <v>10</v>
      </c>
      <c r="AQ210" s="107">
        <v>4125</v>
      </c>
      <c r="AR210" s="107">
        <f t="shared" si="88"/>
        <v>23027</v>
      </c>
      <c r="AS210" t="s">
        <v>1726</v>
      </c>
      <c r="AT210" s="110">
        <f t="shared" si="89"/>
        <v>2304125</v>
      </c>
      <c r="AW210">
        <v>14.2</v>
      </c>
      <c r="AX210">
        <v>0.57999999999999996</v>
      </c>
      <c r="AY210">
        <v>13.62</v>
      </c>
      <c r="BF210" s="118"/>
      <c r="BI210" s="118"/>
      <c r="BJ210" s="118"/>
      <c r="BV210" s="1"/>
    </row>
    <row r="211" spans="1:74" hidden="1" outlineLevel="1">
      <c r="A211" t="s">
        <v>1169</v>
      </c>
      <c r="B211" s="9" t="s">
        <v>968</v>
      </c>
      <c r="C211" s="1">
        <f t="shared" si="78"/>
        <v>0</v>
      </c>
      <c r="D211" s="7" t="e">
        <f t="shared" si="79"/>
        <v>#N/A</v>
      </c>
      <c r="E211" s="7" t="e">
        <f t="shared" si="80"/>
        <v>#N/A</v>
      </c>
      <c r="F211" s="7">
        <f t="shared" si="81"/>
        <v>0</v>
      </c>
      <c r="G211" s="7">
        <f t="shared" si="90"/>
        <v>0</v>
      </c>
      <c r="H211" s="49" t="e">
        <f t="shared" si="82"/>
        <v>#NUM!</v>
      </c>
      <c r="I211" s="178" t="e">
        <f t="shared" si="83"/>
        <v>#NUM!</v>
      </c>
      <c r="J211" s="8"/>
      <c r="K211" s="2" t="str">
        <f t="shared" si="84"/>
        <v>-</v>
      </c>
      <c r="L211" s="2" t="str">
        <f t="shared" si="85"/>
        <v>-</v>
      </c>
      <c r="M211" s="2" t="str">
        <f t="shared" si="86"/>
        <v>-</v>
      </c>
      <c r="N211" s="2"/>
      <c r="O211" s="2" t="str">
        <f t="shared" si="87"/>
        <v>-</v>
      </c>
      <c r="P211" s="1"/>
      <c r="Q211" s="1"/>
      <c r="R211" s="1"/>
      <c r="S211" s="1"/>
      <c r="T211" s="1"/>
      <c r="U211" s="1"/>
      <c r="V211" s="161"/>
      <c r="W211" s="1"/>
      <c r="X211" s="1"/>
      <c r="Y211" s="1"/>
      <c r="Z211" s="1"/>
      <c r="AA211" s="1"/>
      <c r="AB211" s="1"/>
      <c r="AC211" s="1"/>
      <c r="AD211" s="1"/>
      <c r="AI211" t="str">
        <f>A211</f>
        <v>Benedicta</v>
      </c>
      <c r="AJ211" t="s">
        <v>2884</v>
      </c>
      <c r="AK211" s="167">
        <v>2</v>
      </c>
      <c r="AN211" s="98">
        <v>23</v>
      </c>
      <c r="AO211" s="100">
        <v>3</v>
      </c>
      <c r="AQ211" s="107">
        <v>4145</v>
      </c>
      <c r="AR211" s="107">
        <f t="shared" si="88"/>
        <v>23003</v>
      </c>
      <c r="AS211" t="s">
        <v>1908</v>
      </c>
      <c r="AT211" s="110">
        <f t="shared" si="89"/>
        <v>2304145</v>
      </c>
      <c r="BF211" s="118"/>
      <c r="BI211" s="118"/>
      <c r="BJ211" s="118"/>
      <c r="BV211" s="1"/>
    </row>
    <row r="212" spans="1:74" hidden="1" outlineLevel="1">
      <c r="A212" t="s">
        <v>1166</v>
      </c>
      <c r="B212" s="9" t="s">
        <v>968</v>
      </c>
      <c r="C212" s="1">
        <f t="shared" si="78"/>
        <v>0</v>
      </c>
      <c r="D212" s="7" t="e">
        <f t="shared" si="79"/>
        <v>#N/A</v>
      </c>
      <c r="E212" s="7" t="e">
        <f t="shared" si="80"/>
        <v>#N/A</v>
      </c>
      <c r="F212" s="7">
        <f t="shared" si="81"/>
        <v>0</v>
      </c>
      <c r="G212" s="7">
        <f t="shared" si="90"/>
        <v>0</v>
      </c>
      <c r="H212" s="49" t="e">
        <f t="shared" si="82"/>
        <v>#NUM!</v>
      </c>
      <c r="I212" s="178" t="e">
        <f t="shared" si="83"/>
        <v>#NUM!</v>
      </c>
      <c r="J212" s="8"/>
      <c r="K212" s="2" t="str">
        <f t="shared" si="84"/>
        <v>-</v>
      </c>
      <c r="L212" s="2" t="str">
        <f t="shared" si="85"/>
        <v>-</v>
      </c>
      <c r="M212" s="2" t="str">
        <f t="shared" si="86"/>
        <v>-</v>
      </c>
      <c r="N212" s="2"/>
      <c r="O212" s="2" t="str">
        <f t="shared" si="87"/>
        <v>-</v>
      </c>
      <c r="P212" s="1"/>
      <c r="Q212" s="1"/>
      <c r="R212" s="1"/>
      <c r="S212" s="1"/>
      <c r="T212" s="1"/>
      <c r="U212" s="1"/>
      <c r="V212" s="161"/>
      <c r="W212" s="1"/>
      <c r="X212" s="1"/>
      <c r="Y212" s="1"/>
      <c r="Z212" s="1"/>
      <c r="AA212" s="1"/>
      <c r="AB212" s="1"/>
      <c r="AC212" s="1"/>
      <c r="AD212" s="1"/>
      <c r="AI212" t="str">
        <f t="shared" si="91"/>
        <v>Benton</v>
      </c>
      <c r="AJ212" t="s">
        <v>2602</v>
      </c>
      <c r="AK212" s="167">
        <v>2</v>
      </c>
      <c r="AN212" s="98">
        <v>23</v>
      </c>
      <c r="AO212" s="100">
        <v>11</v>
      </c>
      <c r="AP212" s="100">
        <v>20</v>
      </c>
      <c r="AQ212" s="107">
        <v>4475</v>
      </c>
      <c r="AR212" s="107">
        <f t="shared" si="88"/>
        <v>23011</v>
      </c>
      <c r="AS212" t="s">
        <v>1726</v>
      </c>
      <c r="AT212" s="110">
        <f t="shared" si="89"/>
        <v>2304475</v>
      </c>
      <c r="AW212">
        <v>29.06</v>
      </c>
      <c r="AX212">
        <v>0.64</v>
      </c>
      <c r="AY212">
        <v>28.42</v>
      </c>
      <c r="BF212" s="118"/>
      <c r="BI212" s="118"/>
      <c r="BJ212" s="118"/>
      <c r="BV212" s="1"/>
    </row>
    <row r="213" spans="1:74" hidden="1" outlineLevel="1">
      <c r="A213" t="s">
        <v>2045</v>
      </c>
      <c r="B213" s="9" t="s">
        <v>968</v>
      </c>
      <c r="C213" s="1">
        <f t="shared" si="78"/>
        <v>0</v>
      </c>
      <c r="D213" s="7" t="e">
        <f t="shared" si="79"/>
        <v>#N/A</v>
      </c>
      <c r="E213" s="7" t="e">
        <f t="shared" si="80"/>
        <v>#N/A</v>
      </c>
      <c r="F213" s="7">
        <f t="shared" si="81"/>
        <v>0</v>
      </c>
      <c r="G213" s="7">
        <f t="shared" si="90"/>
        <v>0</v>
      </c>
      <c r="H213" s="49" t="e">
        <f t="shared" si="82"/>
        <v>#NUM!</v>
      </c>
      <c r="I213" s="178" t="e">
        <f t="shared" si="83"/>
        <v>#NUM!</v>
      </c>
      <c r="J213" s="8"/>
      <c r="K213" s="2" t="str">
        <f t="shared" si="84"/>
        <v>-</v>
      </c>
      <c r="L213" s="2" t="str">
        <f t="shared" si="85"/>
        <v>-</v>
      </c>
      <c r="M213" s="2" t="str">
        <f t="shared" si="86"/>
        <v>-</v>
      </c>
      <c r="N213" s="2"/>
      <c r="O213" s="2" t="str">
        <f t="shared" si="87"/>
        <v>-</v>
      </c>
      <c r="P213" s="1"/>
      <c r="Q213" s="1"/>
      <c r="R213" s="1"/>
      <c r="S213" s="1"/>
      <c r="T213" s="1"/>
      <c r="U213" s="1"/>
      <c r="V213" s="161"/>
      <c r="W213" s="1"/>
      <c r="X213" s="1"/>
      <c r="Y213" s="1"/>
      <c r="Z213" s="1"/>
      <c r="AA213" s="1"/>
      <c r="AB213" s="1"/>
      <c r="AC213" s="1"/>
      <c r="AD213" s="1"/>
      <c r="AI213" t="str">
        <f t="shared" si="91"/>
        <v>Berwick</v>
      </c>
      <c r="AJ213" t="s">
        <v>947</v>
      </c>
      <c r="AK213" s="167">
        <v>1</v>
      </c>
      <c r="AN213" s="98">
        <v>23</v>
      </c>
      <c r="AO213" s="100">
        <v>31</v>
      </c>
      <c r="AP213" s="100">
        <v>20</v>
      </c>
      <c r="AQ213" s="107">
        <v>4720</v>
      </c>
      <c r="AR213" s="107">
        <f t="shared" si="88"/>
        <v>23031</v>
      </c>
      <c r="AS213" t="s">
        <v>1726</v>
      </c>
      <c r="AT213" s="110">
        <f t="shared" si="89"/>
        <v>2304720</v>
      </c>
      <c r="AW213">
        <v>37.58</v>
      </c>
      <c r="AX213">
        <v>0.46</v>
      </c>
      <c r="AY213">
        <v>37.119999999999997</v>
      </c>
      <c r="BF213" s="118"/>
      <c r="BI213" s="118"/>
      <c r="BJ213" s="118"/>
      <c r="BV213" s="1"/>
    </row>
    <row r="214" spans="1:74" hidden="1" outlineLevel="1">
      <c r="A214" t="s">
        <v>1388</v>
      </c>
      <c r="B214" s="9" t="s">
        <v>968</v>
      </c>
      <c r="C214" s="1">
        <f t="shared" si="78"/>
        <v>0</v>
      </c>
      <c r="D214" s="7" t="e">
        <f t="shared" si="79"/>
        <v>#N/A</v>
      </c>
      <c r="E214" s="7" t="e">
        <f t="shared" si="80"/>
        <v>#N/A</v>
      </c>
      <c r="F214" s="7">
        <f t="shared" si="81"/>
        <v>0</v>
      </c>
      <c r="G214" s="7">
        <f t="shared" si="90"/>
        <v>0</v>
      </c>
      <c r="H214" s="49" t="e">
        <f t="shared" si="82"/>
        <v>#NUM!</v>
      </c>
      <c r="I214" s="178" t="e">
        <f t="shared" si="83"/>
        <v>#NUM!</v>
      </c>
      <c r="J214" s="8"/>
      <c r="K214" s="2" t="str">
        <f t="shared" si="84"/>
        <v>-</v>
      </c>
      <c r="L214" s="2" t="str">
        <f t="shared" si="85"/>
        <v>-</v>
      </c>
      <c r="M214" s="2" t="str">
        <f t="shared" si="86"/>
        <v>-</v>
      </c>
      <c r="N214" s="2"/>
      <c r="O214" s="2" t="str">
        <f t="shared" si="87"/>
        <v>-</v>
      </c>
      <c r="P214" s="1"/>
      <c r="Q214" s="1"/>
      <c r="R214" s="1"/>
      <c r="S214" s="1"/>
      <c r="T214" s="1"/>
      <c r="U214" s="1"/>
      <c r="V214" s="161"/>
      <c r="W214" s="1"/>
      <c r="X214" s="1"/>
      <c r="Y214" s="1"/>
      <c r="Z214" s="1"/>
      <c r="AA214" s="1"/>
      <c r="AB214" s="1"/>
      <c r="AC214" s="1"/>
      <c r="AD214" s="1"/>
      <c r="AI214" t="str">
        <f t="shared" si="91"/>
        <v>Bethel</v>
      </c>
      <c r="AJ214" t="s">
        <v>3102</v>
      </c>
      <c r="AK214" s="167">
        <v>2</v>
      </c>
      <c r="AN214" s="98">
        <v>23</v>
      </c>
      <c r="AO214" s="100">
        <v>17</v>
      </c>
      <c r="AP214" s="100">
        <v>10</v>
      </c>
      <c r="AQ214" s="107">
        <v>4825</v>
      </c>
      <c r="AR214" s="107">
        <f t="shared" si="88"/>
        <v>23017</v>
      </c>
      <c r="AS214" t="s">
        <v>1726</v>
      </c>
      <c r="AT214" s="110">
        <f t="shared" si="89"/>
        <v>2304825</v>
      </c>
      <c r="AW214">
        <v>65.95</v>
      </c>
      <c r="AX214">
        <v>1.1200000000000001</v>
      </c>
      <c r="AY214">
        <v>64.83</v>
      </c>
      <c r="BF214" s="118"/>
      <c r="BI214" s="118"/>
      <c r="BJ214" s="118"/>
      <c r="BV214" s="1"/>
    </row>
    <row r="215" spans="1:74" hidden="1" outlineLevel="1">
      <c r="A215" t="s">
        <v>2508</v>
      </c>
      <c r="B215" s="9" t="s">
        <v>968</v>
      </c>
      <c r="C215" s="1">
        <f t="shared" si="78"/>
        <v>0</v>
      </c>
      <c r="D215" s="7" t="e">
        <f t="shared" si="79"/>
        <v>#N/A</v>
      </c>
      <c r="E215" s="7" t="e">
        <f t="shared" si="80"/>
        <v>#N/A</v>
      </c>
      <c r="F215" s="7">
        <f t="shared" si="81"/>
        <v>0</v>
      </c>
      <c r="G215" s="7">
        <f t="shared" si="90"/>
        <v>0</v>
      </c>
      <c r="H215" s="49" t="e">
        <f t="shared" si="82"/>
        <v>#NUM!</v>
      </c>
      <c r="I215" s="178" t="e">
        <f t="shared" si="83"/>
        <v>#NUM!</v>
      </c>
      <c r="J215" s="8"/>
      <c r="K215" s="2" t="str">
        <f t="shared" si="84"/>
        <v>-</v>
      </c>
      <c r="L215" s="2" t="str">
        <f t="shared" si="85"/>
        <v>-</v>
      </c>
      <c r="M215" s="2" t="str">
        <f t="shared" si="86"/>
        <v>-</v>
      </c>
      <c r="N215" s="2"/>
      <c r="O215" s="2" t="str">
        <f t="shared" si="87"/>
        <v>-</v>
      </c>
      <c r="P215" s="1"/>
      <c r="Q215" s="1"/>
      <c r="R215" s="1"/>
      <c r="S215" s="1"/>
      <c r="T215" s="1"/>
      <c r="U215" s="1"/>
      <c r="V215" s="161"/>
      <c r="W215" s="1"/>
      <c r="X215" s="1"/>
      <c r="Y215" s="1"/>
      <c r="Z215" s="1"/>
      <c r="AA215" s="1"/>
      <c r="AB215" s="1"/>
      <c r="AC215" s="1"/>
      <c r="AD215" s="1"/>
      <c r="AI215" t="str">
        <f t="shared" si="91"/>
        <v>Biddeford</v>
      </c>
      <c r="AJ215" t="s">
        <v>947</v>
      </c>
      <c r="AK215" s="167">
        <v>1</v>
      </c>
      <c r="AN215" s="98">
        <v>23</v>
      </c>
      <c r="AO215" s="100">
        <v>31</v>
      </c>
      <c r="AP215" s="100">
        <v>25</v>
      </c>
      <c r="AQ215" s="107">
        <v>4860</v>
      </c>
      <c r="AR215" s="107">
        <f t="shared" si="88"/>
        <v>23031</v>
      </c>
      <c r="AS215" t="s">
        <v>1037</v>
      </c>
      <c r="AT215" s="110">
        <f t="shared" si="89"/>
        <v>2304860</v>
      </c>
      <c r="AW215">
        <v>34.54</v>
      </c>
      <c r="AX215">
        <v>4.53</v>
      </c>
      <c r="AY215">
        <v>30.01</v>
      </c>
      <c r="BF215" s="118"/>
      <c r="BI215" s="118"/>
      <c r="BJ215" s="118"/>
      <c r="BV215" s="1"/>
    </row>
    <row r="216" spans="1:74" hidden="1" outlineLevel="1">
      <c r="A216" t="s">
        <v>427</v>
      </c>
      <c r="B216" s="9" t="s">
        <v>968</v>
      </c>
      <c r="C216" s="1">
        <f t="shared" si="78"/>
        <v>0</v>
      </c>
      <c r="D216" s="7" t="e">
        <f t="shared" si="79"/>
        <v>#N/A</v>
      </c>
      <c r="E216" s="7" t="e">
        <f t="shared" si="80"/>
        <v>#N/A</v>
      </c>
      <c r="F216" s="7">
        <f t="shared" si="81"/>
        <v>0</v>
      </c>
      <c r="G216" s="7">
        <f t="shared" si="90"/>
        <v>0</v>
      </c>
      <c r="H216" s="49" t="e">
        <f t="shared" si="82"/>
        <v>#NUM!</v>
      </c>
      <c r="I216" s="178" t="e">
        <f t="shared" si="83"/>
        <v>#NUM!</v>
      </c>
      <c r="J216" s="8"/>
      <c r="K216" s="2" t="str">
        <f t="shared" si="84"/>
        <v>-</v>
      </c>
      <c r="L216" s="2" t="str">
        <f t="shared" si="85"/>
        <v>-</v>
      </c>
      <c r="M216" s="2" t="str">
        <f t="shared" si="86"/>
        <v>-</v>
      </c>
      <c r="N216" s="2"/>
      <c r="O216" s="2" t="str">
        <f t="shared" si="87"/>
        <v>-</v>
      </c>
      <c r="P216" s="1"/>
      <c r="Q216" s="1"/>
      <c r="R216" s="1"/>
      <c r="S216" s="1"/>
      <c r="T216" s="1"/>
      <c r="U216" s="1"/>
      <c r="V216" s="161"/>
      <c r="W216" s="1"/>
      <c r="X216" s="1"/>
      <c r="Y216" s="1"/>
      <c r="Z216" s="1"/>
      <c r="AA216" s="1"/>
      <c r="AB216" s="1"/>
      <c r="AC216" s="1"/>
      <c r="AD216" s="1"/>
      <c r="AI216" t="str">
        <f t="shared" si="91"/>
        <v>Bingham</v>
      </c>
      <c r="AJ216" t="s">
        <v>416</v>
      </c>
      <c r="AK216" s="167">
        <v>2</v>
      </c>
      <c r="AN216" s="98">
        <v>23</v>
      </c>
      <c r="AO216" s="100">
        <v>25</v>
      </c>
      <c r="AP216" s="100">
        <v>15</v>
      </c>
      <c r="AQ216" s="107">
        <v>5000</v>
      </c>
      <c r="AR216" s="107">
        <f t="shared" si="88"/>
        <v>23025</v>
      </c>
      <c r="AS216" t="s">
        <v>1726</v>
      </c>
      <c r="AT216" s="110">
        <f t="shared" si="89"/>
        <v>2305000</v>
      </c>
      <c r="AW216">
        <v>35</v>
      </c>
      <c r="AX216">
        <v>0.41</v>
      </c>
      <c r="AY216">
        <v>34.6</v>
      </c>
      <c r="BF216" s="118"/>
      <c r="BI216" s="118"/>
      <c r="BJ216" s="118"/>
      <c r="BV216" s="1"/>
    </row>
    <row r="217" spans="1:74" hidden="1" outlineLevel="1">
      <c r="A217" t="s">
        <v>553</v>
      </c>
      <c r="B217" s="9" t="s">
        <v>968</v>
      </c>
      <c r="C217" s="1">
        <f t="shared" si="78"/>
        <v>0</v>
      </c>
      <c r="D217" s="7" t="e">
        <f t="shared" si="79"/>
        <v>#N/A</v>
      </c>
      <c r="E217" s="7" t="e">
        <f t="shared" si="80"/>
        <v>#N/A</v>
      </c>
      <c r="F217" s="7">
        <f t="shared" si="81"/>
        <v>0</v>
      </c>
      <c r="G217" s="7">
        <f t="shared" si="90"/>
        <v>0</v>
      </c>
      <c r="H217" s="49" t="e">
        <f t="shared" si="82"/>
        <v>#NUM!</v>
      </c>
      <c r="I217" s="178" t="e">
        <f t="shared" si="83"/>
        <v>#NUM!</v>
      </c>
      <c r="J217" s="8"/>
      <c r="K217" s="2" t="str">
        <f t="shared" si="84"/>
        <v>-</v>
      </c>
      <c r="L217" s="2" t="str">
        <f t="shared" si="85"/>
        <v>-</v>
      </c>
      <c r="M217" s="2" t="str">
        <f t="shared" si="86"/>
        <v>-</v>
      </c>
      <c r="N217" s="2"/>
      <c r="O217" s="2" t="str">
        <f t="shared" si="87"/>
        <v>-</v>
      </c>
      <c r="P217" s="1"/>
      <c r="Q217" s="1"/>
      <c r="R217" s="1"/>
      <c r="S217" s="1"/>
      <c r="T217" s="1"/>
      <c r="U217" s="1"/>
      <c r="V217" s="161"/>
      <c r="W217" s="1"/>
      <c r="X217" s="1"/>
      <c r="Y217" s="1"/>
      <c r="Z217" s="1"/>
      <c r="AA217" s="1"/>
      <c r="AB217" s="1"/>
      <c r="AC217" s="1"/>
      <c r="AD217" s="1"/>
      <c r="AI217" t="str">
        <f t="shared" si="91"/>
        <v>Blaine</v>
      </c>
      <c r="AJ217" t="s">
        <v>2884</v>
      </c>
      <c r="AK217" s="167">
        <v>2</v>
      </c>
      <c r="AN217" s="98">
        <v>23</v>
      </c>
      <c r="AO217" s="100">
        <v>3</v>
      </c>
      <c r="AP217" s="100">
        <v>30</v>
      </c>
      <c r="AQ217" s="107">
        <v>5385</v>
      </c>
      <c r="AR217" s="107">
        <f t="shared" si="88"/>
        <v>23003</v>
      </c>
      <c r="AS217" t="s">
        <v>1726</v>
      </c>
      <c r="AT217" s="110">
        <f t="shared" si="89"/>
        <v>2305385</v>
      </c>
      <c r="AW217">
        <v>18.54</v>
      </c>
      <c r="AX217">
        <v>0.05</v>
      </c>
      <c r="AY217">
        <v>18.48</v>
      </c>
      <c r="BF217" s="118"/>
      <c r="BI217" s="118"/>
      <c r="BJ217" s="118"/>
      <c r="BV217" s="1"/>
    </row>
    <row r="218" spans="1:74" hidden="1" outlineLevel="1">
      <c r="A218" t="s">
        <v>2727</v>
      </c>
      <c r="B218" s="9" t="s">
        <v>968</v>
      </c>
      <c r="C218" s="1">
        <f t="shared" si="78"/>
        <v>0</v>
      </c>
      <c r="D218" s="7" t="e">
        <f t="shared" si="79"/>
        <v>#N/A</v>
      </c>
      <c r="E218" s="7" t="e">
        <f t="shared" si="80"/>
        <v>#N/A</v>
      </c>
      <c r="F218" s="7">
        <f t="shared" si="81"/>
        <v>0</v>
      </c>
      <c r="G218" s="7">
        <f t="shared" si="90"/>
        <v>0</v>
      </c>
      <c r="H218" s="49" t="e">
        <f t="shared" si="82"/>
        <v>#NUM!</v>
      </c>
      <c r="I218" s="178" t="e">
        <f t="shared" si="83"/>
        <v>#NUM!</v>
      </c>
      <c r="J218" s="8"/>
      <c r="K218" s="2" t="str">
        <f t="shared" si="84"/>
        <v>-</v>
      </c>
      <c r="L218" s="2" t="str">
        <f t="shared" si="85"/>
        <v>-</v>
      </c>
      <c r="M218" s="2" t="str">
        <f t="shared" si="86"/>
        <v>-</v>
      </c>
      <c r="N218" s="2"/>
      <c r="O218" s="2" t="str">
        <f t="shared" si="87"/>
        <v>-</v>
      </c>
      <c r="P218" s="1"/>
      <c r="Q218" s="1"/>
      <c r="R218" s="1"/>
      <c r="S218" s="1"/>
      <c r="T218" s="1"/>
      <c r="U218" s="1"/>
      <c r="V218" s="161"/>
      <c r="W218" s="1"/>
      <c r="X218" s="1"/>
      <c r="Y218" s="1"/>
      <c r="Z218" s="1"/>
      <c r="AA218" s="1"/>
      <c r="AB218" s="1"/>
      <c r="AC218" s="1"/>
      <c r="AD218" s="1"/>
      <c r="AI218" t="str">
        <f t="shared" si="91"/>
        <v>Blue Hill</v>
      </c>
      <c r="AJ218" t="s">
        <v>695</v>
      </c>
      <c r="AK218" s="167">
        <v>2</v>
      </c>
      <c r="AN218" s="98">
        <v>23</v>
      </c>
      <c r="AO218" s="100">
        <v>9</v>
      </c>
      <c r="AP218" s="100">
        <v>20</v>
      </c>
      <c r="AQ218" s="107">
        <v>5700</v>
      </c>
      <c r="AR218" s="107">
        <f t="shared" si="88"/>
        <v>23009</v>
      </c>
      <c r="AS218" t="s">
        <v>1726</v>
      </c>
      <c r="AT218" s="110">
        <f t="shared" si="89"/>
        <v>2305700</v>
      </c>
      <c r="AW218">
        <v>86.67</v>
      </c>
      <c r="AX218">
        <v>24.13</v>
      </c>
      <c r="AY218">
        <v>62.53</v>
      </c>
      <c r="BF218" s="118"/>
      <c r="BI218" s="118"/>
      <c r="BJ218" s="118"/>
      <c r="BV218" s="1"/>
    </row>
    <row r="219" spans="1:74" hidden="1" outlineLevel="1">
      <c r="A219" t="s">
        <v>2728</v>
      </c>
      <c r="B219" s="9" t="s">
        <v>968</v>
      </c>
      <c r="C219" s="1">
        <f t="shared" si="78"/>
        <v>0</v>
      </c>
      <c r="D219" s="7" t="e">
        <f t="shared" si="79"/>
        <v>#N/A</v>
      </c>
      <c r="E219" s="7" t="e">
        <f t="shared" si="80"/>
        <v>#N/A</v>
      </c>
      <c r="F219" s="7">
        <f t="shared" si="81"/>
        <v>0</v>
      </c>
      <c r="G219" s="7">
        <f t="shared" si="90"/>
        <v>0</v>
      </c>
      <c r="H219" s="49" t="e">
        <f t="shared" si="82"/>
        <v>#NUM!</v>
      </c>
      <c r="I219" s="178" t="e">
        <f t="shared" si="83"/>
        <v>#NUM!</v>
      </c>
      <c r="J219" s="8"/>
      <c r="K219" s="2" t="str">
        <f t="shared" si="84"/>
        <v>-</v>
      </c>
      <c r="L219" s="2" t="str">
        <f t="shared" si="85"/>
        <v>-</v>
      </c>
      <c r="M219" s="2" t="str">
        <f t="shared" si="86"/>
        <v>-</v>
      </c>
      <c r="N219" s="2"/>
      <c r="O219" s="2" t="str">
        <f t="shared" si="87"/>
        <v>-</v>
      </c>
      <c r="P219" s="1"/>
      <c r="Q219" s="1"/>
      <c r="R219" s="1"/>
      <c r="S219" s="1"/>
      <c r="T219" s="1"/>
      <c r="U219" s="1"/>
      <c r="V219" s="161"/>
      <c r="W219" s="1"/>
      <c r="X219" s="1"/>
      <c r="Y219" s="1"/>
      <c r="Z219" s="1"/>
      <c r="AA219" s="1"/>
      <c r="AB219" s="1"/>
      <c r="AC219" s="1"/>
      <c r="AD219" s="1"/>
      <c r="AI219" t="str">
        <f t="shared" si="91"/>
        <v>Boothbay</v>
      </c>
      <c r="AJ219" t="s">
        <v>227</v>
      </c>
      <c r="AK219" s="167">
        <v>1</v>
      </c>
      <c r="AN219" s="98">
        <v>23</v>
      </c>
      <c r="AO219" s="100">
        <v>15</v>
      </c>
      <c r="AP219" s="100">
        <v>10</v>
      </c>
      <c r="AQ219" s="107">
        <v>6050</v>
      </c>
      <c r="AR219" s="107">
        <f t="shared" si="88"/>
        <v>23015</v>
      </c>
      <c r="AS219" t="s">
        <v>1726</v>
      </c>
      <c r="AT219" s="110">
        <f t="shared" si="89"/>
        <v>2306050</v>
      </c>
      <c r="AW219">
        <v>46.13</v>
      </c>
      <c r="AX219">
        <v>24.03</v>
      </c>
      <c r="AY219">
        <v>22.1</v>
      </c>
      <c r="BF219" s="118"/>
      <c r="BI219" s="118"/>
      <c r="BJ219" s="118"/>
      <c r="BV219" s="1"/>
    </row>
    <row r="220" spans="1:74" hidden="1" outlineLevel="1">
      <c r="A220" t="s">
        <v>1833</v>
      </c>
      <c r="B220" s="9" t="s">
        <v>968</v>
      </c>
      <c r="C220" s="1">
        <f t="shared" si="78"/>
        <v>0</v>
      </c>
      <c r="D220" s="7" t="e">
        <f t="shared" si="79"/>
        <v>#N/A</v>
      </c>
      <c r="E220" s="7" t="e">
        <f t="shared" si="80"/>
        <v>#N/A</v>
      </c>
      <c r="F220" s="7">
        <f t="shared" si="81"/>
        <v>0</v>
      </c>
      <c r="G220" s="7">
        <f t="shared" si="90"/>
        <v>0</v>
      </c>
      <c r="H220" s="49" t="e">
        <f t="shared" si="82"/>
        <v>#NUM!</v>
      </c>
      <c r="I220" s="178" t="e">
        <f t="shared" si="83"/>
        <v>#NUM!</v>
      </c>
      <c r="J220" s="8"/>
      <c r="K220" s="2" t="str">
        <f t="shared" si="84"/>
        <v>-</v>
      </c>
      <c r="L220" s="2" t="str">
        <f t="shared" si="85"/>
        <v>-</v>
      </c>
      <c r="M220" s="2" t="str">
        <f t="shared" si="86"/>
        <v>-</v>
      </c>
      <c r="N220" s="2"/>
      <c r="O220" s="2" t="str">
        <f t="shared" si="87"/>
        <v>-</v>
      </c>
      <c r="P220" s="1"/>
      <c r="Q220" s="1"/>
      <c r="R220" s="1"/>
      <c r="S220" s="1"/>
      <c r="T220" s="1"/>
      <c r="U220" s="1"/>
      <c r="V220" s="161"/>
      <c r="W220" s="1"/>
      <c r="X220" s="1"/>
      <c r="Y220" s="1"/>
      <c r="Z220" s="1"/>
      <c r="AA220" s="1"/>
      <c r="AB220" s="1"/>
      <c r="AC220" s="1"/>
      <c r="AD220" s="1"/>
      <c r="AI220" t="str">
        <f t="shared" si="91"/>
        <v>Boothbay Harbor</v>
      </c>
      <c r="AJ220" t="s">
        <v>227</v>
      </c>
      <c r="AK220" s="167">
        <v>1</v>
      </c>
      <c r="AN220" s="98">
        <v>23</v>
      </c>
      <c r="AO220" s="100">
        <v>15</v>
      </c>
      <c r="AP220" s="100">
        <v>15</v>
      </c>
      <c r="AQ220" s="107">
        <v>6120</v>
      </c>
      <c r="AR220" s="107">
        <f t="shared" si="88"/>
        <v>23015</v>
      </c>
      <c r="AS220" t="s">
        <v>1726</v>
      </c>
      <c r="AT220" s="110">
        <f t="shared" si="89"/>
        <v>2306120</v>
      </c>
      <c r="AW220">
        <v>9.23</v>
      </c>
      <c r="AX220">
        <v>3.46</v>
      </c>
      <c r="AY220">
        <v>5.77</v>
      </c>
      <c r="BF220" s="118"/>
      <c r="BI220" s="118"/>
      <c r="BJ220" s="118"/>
      <c r="BV220" s="1"/>
    </row>
    <row r="221" spans="1:74" hidden="1" outlineLevel="1">
      <c r="A221" t="s">
        <v>3182</v>
      </c>
      <c r="B221" s="9" t="s">
        <v>968</v>
      </c>
      <c r="C221" s="1">
        <f t="shared" si="78"/>
        <v>0</v>
      </c>
      <c r="D221" s="7" t="e">
        <f t="shared" si="79"/>
        <v>#N/A</v>
      </c>
      <c r="E221" s="7" t="e">
        <f t="shared" si="80"/>
        <v>#N/A</v>
      </c>
      <c r="F221" s="7">
        <f t="shared" si="81"/>
        <v>0</v>
      </c>
      <c r="G221" s="7">
        <f t="shared" si="90"/>
        <v>0</v>
      </c>
      <c r="H221" s="49" t="e">
        <f t="shared" si="82"/>
        <v>#NUM!</v>
      </c>
      <c r="I221" s="178" t="e">
        <f t="shared" si="83"/>
        <v>#NUM!</v>
      </c>
      <c r="J221" s="8"/>
      <c r="K221" s="2" t="str">
        <f t="shared" si="84"/>
        <v>-</v>
      </c>
      <c r="L221" s="2" t="str">
        <f t="shared" si="85"/>
        <v>-</v>
      </c>
      <c r="M221" s="2" t="str">
        <f t="shared" si="86"/>
        <v>-</v>
      </c>
      <c r="N221" s="2"/>
      <c r="O221" s="2" t="str">
        <f t="shared" si="87"/>
        <v>-</v>
      </c>
      <c r="P221" s="1"/>
      <c r="Q221" s="1"/>
      <c r="R221" s="1"/>
      <c r="S221" s="1"/>
      <c r="T221" s="1"/>
      <c r="U221" s="1"/>
      <c r="V221" s="161"/>
      <c r="W221" s="1"/>
      <c r="X221" s="1"/>
      <c r="Y221" s="1"/>
      <c r="Z221" s="1"/>
      <c r="AA221" s="1"/>
      <c r="AB221" s="1"/>
      <c r="AC221" s="1"/>
      <c r="AD221" s="1"/>
      <c r="AI221" t="str">
        <f t="shared" si="91"/>
        <v>Bowdoin</v>
      </c>
      <c r="AJ221" t="s">
        <v>1349</v>
      </c>
      <c r="AK221" s="167">
        <v>1</v>
      </c>
      <c r="AN221" s="98">
        <v>23</v>
      </c>
      <c r="AO221" s="100">
        <v>23</v>
      </c>
      <c r="AP221" s="100">
        <v>15</v>
      </c>
      <c r="AQ221" s="107">
        <v>6260</v>
      </c>
      <c r="AR221" s="107">
        <f t="shared" si="88"/>
        <v>23023</v>
      </c>
      <c r="AS221" t="s">
        <v>1726</v>
      </c>
      <c r="AT221" s="110">
        <f t="shared" si="89"/>
        <v>2306260</v>
      </c>
      <c r="AW221">
        <v>43.65</v>
      </c>
      <c r="AX221">
        <v>0.16</v>
      </c>
      <c r="AY221">
        <v>43.49</v>
      </c>
      <c r="BF221" s="118"/>
      <c r="BI221" s="118"/>
      <c r="BJ221" s="118"/>
      <c r="BV221" s="1"/>
    </row>
    <row r="222" spans="1:74" hidden="1" outlineLevel="1">
      <c r="A222" t="s">
        <v>3083</v>
      </c>
      <c r="B222" s="9" t="s">
        <v>968</v>
      </c>
      <c r="C222" s="1">
        <f t="shared" si="78"/>
        <v>0</v>
      </c>
      <c r="D222" s="7" t="e">
        <f t="shared" si="79"/>
        <v>#N/A</v>
      </c>
      <c r="E222" s="7" t="e">
        <f t="shared" si="80"/>
        <v>#N/A</v>
      </c>
      <c r="F222" s="7">
        <f t="shared" si="81"/>
        <v>0</v>
      </c>
      <c r="G222" s="7">
        <f t="shared" si="90"/>
        <v>0</v>
      </c>
      <c r="H222" s="49" t="e">
        <f t="shared" si="82"/>
        <v>#NUM!</v>
      </c>
      <c r="I222" s="178" t="e">
        <f t="shared" si="83"/>
        <v>#NUM!</v>
      </c>
      <c r="J222" s="8"/>
      <c r="K222" s="2" t="str">
        <f t="shared" si="84"/>
        <v>-</v>
      </c>
      <c r="L222" s="2" t="str">
        <f t="shared" si="85"/>
        <v>-</v>
      </c>
      <c r="M222" s="2" t="str">
        <f t="shared" si="86"/>
        <v>-</v>
      </c>
      <c r="N222" s="2"/>
      <c r="O222" s="2" t="str">
        <f t="shared" si="87"/>
        <v>-</v>
      </c>
      <c r="P222" s="1"/>
      <c r="Q222" s="1"/>
      <c r="R222" s="1"/>
      <c r="S222" s="1"/>
      <c r="T222" s="1"/>
      <c r="U222" s="1"/>
      <c r="V222" s="161"/>
      <c r="W222" s="1"/>
      <c r="X222" s="1"/>
      <c r="Y222" s="1"/>
      <c r="Z222" s="1"/>
      <c r="AA222" s="1"/>
      <c r="AB222" s="1"/>
      <c r="AC222" s="1"/>
      <c r="AD222" s="1"/>
      <c r="AI222" t="str">
        <f t="shared" si="91"/>
        <v>Bowdoinham</v>
      </c>
      <c r="AJ222" t="s">
        <v>1349</v>
      </c>
      <c r="AK222" s="167">
        <v>1</v>
      </c>
      <c r="AN222" s="98">
        <v>23</v>
      </c>
      <c r="AO222" s="100">
        <v>23</v>
      </c>
      <c r="AP222" s="100">
        <v>20</v>
      </c>
      <c r="AQ222" s="107">
        <v>6365</v>
      </c>
      <c r="AR222" s="107">
        <f t="shared" si="88"/>
        <v>23023</v>
      </c>
      <c r="AS222" t="s">
        <v>1726</v>
      </c>
      <c r="AT222" s="110">
        <f t="shared" si="89"/>
        <v>2306365</v>
      </c>
      <c r="AW222">
        <v>39.14</v>
      </c>
      <c r="AX222">
        <v>4.74</v>
      </c>
      <c r="AY222">
        <v>34.4</v>
      </c>
      <c r="BF222" s="118"/>
      <c r="BI222" s="118"/>
      <c r="BJ222" s="118"/>
      <c r="BV222" s="1"/>
    </row>
    <row r="223" spans="1:74" hidden="1" outlineLevel="1">
      <c r="A223" t="s">
        <v>1241</v>
      </c>
      <c r="B223" s="9" t="s">
        <v>968</v>
      </c>
      <c r="C223" s="1">
        <f t="shared" si="78"/>
        <v>0</v>
      </c>
      <c r="D223" s="7" t="e">
        <f t="shared" si="79"/>
        <v>#N/A</v>
      </c>
      <c r="E223" s="7" t="e">
        <f t="shared" si="80"/>
        <v>#N/A</v>
      </c>
      <c r="F223" s="7">
        <f t="shared" si="81"/>
        <v>0</v>
      </c>
      <c r="G223" s="7">
        <f t="shared" si="90"/>
        <v>0</v>
      </c>
      <c r="H223" s="49" t="e">
        <f t="shared" si="82"/>
        <v>#NUM!</v>
      </c>
      <c r="I223" s="178" t="e">
        <f t="shared" si="83"/>
        <v>#NUM!</v>
      </c>
      <c r="J223" s="8"/>
      <c r="K223" s="2" t="str">
        <f t="shared" si="84"/>
        <v>-</v>
      </c>
      <c r="L223" s="2" t="str">
        <f t="shared" si="85"/>
        <v>-</v>
      </c>
      <c r="M223" s="2" t="str">
        <f t="shared" si="86"/>
        <v>-</v>
      </c>
      <c r="N223" s="2"/>
      <c r="O223" s="2" t="str">
        <f t="shared" si="87"/>
        <v>-</v>
      </c>
      <c r="P223" s="1"/>
      <c r="Q223" s="1"/>
      <c r="R223" s="1"/>
      <c r="S223" s="1"/>
      <c r="T223" s="1"/>
      <c r="U223" s="1"/>
      <c r="V223" s="161"/>
      <c r="W223" s="1"/>
      <c r="X223" s="1"/>
      <c r="Y223" s="1"/>
      <c r="Z223" s="1"/>
      <c r="AA223" s="1"/>
      <c r="AB223" s="1"/>
      <c r="AC223" s="1"/>
      <c r="AD223" s="1"/>
      <c r="AI223" t="str">
        <f t="shared" si="91"/>
        <v>Bowerbank</v>
      </c>
      <c r="AJ223" t="s">
        <v>127</v>
      </c>
      <c r="AK223" s="167">
        <v>2</v>
      </c>
      <c r="AN223" s="98">
        <v>23</v>
      </c>
      <c r="AO223" s="100">
        <v>21</v>
      </c>
      <c r="AP223" s="100">
        <v>25</v>
      </c>
      <c r="AQ223" s="107">
        <v>6400</v>
      </c>
      <c r="AR223" s="107">
        <f t="shared" si="88"/>
        <v>23021</v>
      </c>
      <c r="AS223" t="s">
        <v>1726</v>
      </c>
      <c r="AT223" s="110">
        <f t="shared" si="89"/>
        <v>2306400</v>
      </c>
      <c r="AW223">
        <v>47.27</v>
      </c>
      <c r="AX223">
        <v>5.57</v>
      </c>
      <c r="AY223">
        <v>41.7</v>
      </c>
      <c r="BF223" s="118"/>
      <c r="BI223" s="118"/>
      <c r="BJ223" s="118"/>
      <c r="BV223" s="1"/>
    </row>
    <row r="224" spans="1:74" hidden="1" outlineLevel="1">
      <c r="A224" t="s">
        <v>2229</v>
      </c>
      <c r="B224" s="9" t="s">
        <v>968</v>
      </c>
      <c r="C224" s="1">
        <f t="shared" si="78"/>
        <v>0</v>
      </c>
      <c r="D224" s="7" t="e">
        <f t="shared" si="79"/>
        <v>#N/A</v>
      </c>
      <c r="E224" s="7" t="e">
        <f t="shared" si="80"/>
        <v>#N/A</v>
      </c>
      <c r="F224" s="7">
        <f t="shared" si="81"/>
        <v>0</v>
      </c>
      <c r="G224" s="7">
        <f t="shared" si="90"/>
        <v>0</v>
      </c>
      <c r="H224" s="49" t="e">
        <f t="shared" si="82"/>
        <v>#NUM!</v>
      </c>
      <c r="I224" s="178" t="e">
        <f t="shared" si="83"/>
        <v>#NUM!</v>
      </c>
      <c r="J224" s="8"/>
      <c r="K224" s="2" t="str">
        <f t="shared" si="84"/>
        <v>-</v>
      </c>
      <c r="L224" s="2" t="str">
        <f t="shared" si="85"/>
        <v>-</v>
      </c>
      <c r="M224" s="2" t="str">
        <f t="shared" si="86"/>
        <v>-</v>
      </c>
      <c r="N224" s="2"/>
      <c r="O224" s="2" t="str">
        <f t="shared" si="87"/>
        <v>-</v>
      </c>
      <c r="P224" s="1"/>
      <c r="Q224" s="1"/>
      <c r="R224" s="1"/>
      <c r="S224" s="1"/>
      <c r="T224" s="1"/>
      <c r="U224" s="1"/>
      <c r="V224" s="161"/>
      <c r="W224" s="1"/>
      <c r="X224" s="1"/>
      <c r="Y224" s="1"/>
      <c r="Z224" s="1"/>
      <c r="AA224" s="1"/>
      <c r="AB224" s="1"/>
      <c r="AC224" s="1"/>
      <c r="AD224" s="1"/>
      <c r="AI224" t="str">
        <f t="shared" si="91"/>
        <v>Bradford</v>
      </c>
      <c r="AJ224" t="s">
        <v>874</v>
      </c>
      <c r="AK224" s="167">
        <v>2</v>
      </c>
      <c r="AN224" s="98">
        <v>23</v>
      </c>
      <c r="AO224" s="100">
        <v>19</v>
      </c>
      <c r="AP224" s="100">
        <v>15</v>
      </c>
      <c r="AQ224" s="107">
        <v>6575</v>
      </c>
      <c r="AR224" s="107">
        <f t="shared" si="88"/>
        <v>23019</v>
      </c>
      <c r="AS224" t="s">
        <v>1726</v>
      </c>
      <c r="AT224" s="110">
        <f t="shared" si="89"/>
        <v>2306575</v>
      </c>
      <c r="AW224">
        <v>41.31</v>
      </c>
      <c r="AX224">
        <v>0</v>
      </c>
      <c r="AY224">
        <v>41.31</v>
      </c>
      <c r="BF224" s="118"/>
      <c r="BI224" s="118"/>
      <c r="BJ224" s="118"/>
      <c r="BV224" s="1"/>
    </row>
    <row r="225" spans="1:74" hidden="1" outlineLevel="1">
      <c r="A225" t="s">
        <v>1027</v>
      </c>
      <c r="B225" s="9" t="s">
        <v>968</v>
      </c>
      <c r="C225" s="1">
        <f t="shared" si="78"/>
        <v>0</v>
      </c>
      <c r="D225" s="7" t="e">
        <f t="shared" si="79"/>
        <v>#N/A</v>
      </c>
      <c r="E225" s="7" t="e">
        <f t="shared" si="80"/>
        <v>#N/A</v>
      </c>
      <c r="F225" s="7">
        <f t="shared" si="81"/>
        <v>0</v>
      </c>
      <c r="G225" s="7">
        <f t="shared" si="90"/>
        <v>0</v>
      </c>
      <c r="H225" s="49" t="e">
        <f t="shared" si="82"/>
        <v>#NUM!</v>
      </c>
      <c r="I225" s="178" t="e">
        <f t="shared" si="83"/>
        <v>#NUM!</v>
      </c>
      <c r="J225" s="8"/>
      <c r="K225" s="2" t="str">
        <f t="shared" si="84"/>
        <v>-</v>
      </c>
      <c r="L225" s="2" t="str">
        <f t="shared" si="85"/>
        <v>-</v>
      </c>
      <c r="M225" s="2" t="str">
        <f t="shared" si="86"/>
        <v>-</v>
      </c>
      <c r="N225" s="2"/>
      <c r="O225" s="2" t="str">
        <f t="shared" si="87"/>
        <v>-</v>
      </c>
      <c r="P225" s="1"/>
      <c r="Q225" s="1"/>
      <c r="R225" s="1"/>
      <c r="S225" s="1"/>
      <c r="T225" s="1"/>
      <c r="U225" s="1"/>
      <c r="V225" s="161"/>
      <c r="W225" s="1"/>
      <c r="X225" s="1"/>
      <c r="Y225" s="1"/>
      <c r="Z225" s="1"/>
      <c r="AA225" s="1"/>
      <c r="AB225" s="1"/>
      <c r="AC225" s="1"/>
      <c r="AD225" s="1"/>
      <c r="AI225" t="str">
        <f t="shared" si="91"/>
        <v>Bradley</v>
      </c>
      <c r="AJ225" t="s">
        <v>874</v>
      </c>
      <c r="AK225" s="167">
        <v>2</v>
      </c>
      <c r="AN225" s="98">
        <v>23</v>
      </c>
      <c r="AO225" s="100">
        <v>19</v>
      </c>
      <c r="AP225" s="100">
        <v>20</v>
      </c>
      <c r="AQ225" s="107">
        <v>6680</v>
      </c>
      <c r="AR225" s="107">
        <f t="shared" si="88"/>
        <v>23019</v>
      </c>
      <c r="AS225" t="s">
        <v>1726</v>
      </c>
      <c r="AT225" s="110">
        <f t="shared" si="89"/>
        <v>2306680</v>
      </c>
      <c r="AW225">
        <v>50.79</v>
      </c>
      <c r="AX225">
        <v>1.23</v>
      </c>
      <c r="AY225">
        <v>49.56</v>
      </c>
      <c r="BF225" s="118"/>
      <c r="BI225" s="118"/>
      <c r="BJ225" s="118"/>
      <c r="BV225" s="1"/>
    </row>
    <row r="226" spans="1:74" hidden="1" outlineLevel="1">
      <c r="A226" t="s">
        <v>1015</v>
      </c>
      <c r="B226" s="9" t="s">
        <v>968</v>
      </c>
      <c r="C226" s="1">
        <f t="shared" si="78"/>
        <v>0</v>
      </c>
      <c r="D226" s="7" t="e">
        <f t="shared" si="79"/>
        <v>#N/A</v>
      </c>
      <c r="E226" s="7" t="e">
        <f t="shared" si="80"/>
        <v>#N/A</v>
      </c>
      <c r="F226" s="7">
        <f t="shared" si="81"/>
        <v>0</v>
      </c>
      <c r="G226" s="7">
        <f t="shared" si="90"/>
        <v>0</v>
      </c>
      <c r="H226" s="49" t="e">
        <f t="shared" si="82"/>
        <v>#NUM!</v>
      </c>
      <c r="I226" s="178" t="e">
        <f t="shared" si="83"/>
        <v>#NUM!</v>
      </c>
      <c r="J226" s="8"/>
      <c r="K226" s="2" t="str">
        <f t="shared" si="84"/>
        <v>-</v>
      </c>
      <c r="L226" s="2" t="str">
        <f t="shared" si="85"/>
        <v>-</v>
      </c>
      <c r="M226" s="2" t="str">
        <f t="shared" si="86"/>
        <v>-</v>
      </c>
      <c r="N226" s="2"/>
      <c r="O226" s="2" t="str">
        <f t="shared" si="87"/>
        <v>-</v>
      </c>
      <c r="P226" s="1"/>
      <c r="Q226" s="1"/>
      <c r="R226" s="1"/>
      <c r="S226" s="1"/>
      <c r="T226" s="1"/>
      <c r="U226" s="1"/>
      <c r="V226" s="161"/>
      <c r="W226" s="1"/>
      <c r="X226" s="1"/>
      <c r="Y226" s="1"/>
      <c r="Z226" s="1"/>
      <c r="AA226" s="1"/>
      <c r="AB226" s="1"/>
      <c r="AC226" s="1"/>
      <c r="AD226" s="1"/>
      <c r="AI226" t="str">
        <f t="shared" si="91"/>
        <v>Bremen</v>
      </c>
      <c r="AJ226" t="s">
        <v>227</v>
      </c>
      <c r="AK226" s="167">
        <v>1</v>
      </c>
      <c r="AN226" s="98">
        <v>23</v>
      </c>
      <c r="AO226" s="100">
        <v>15</v>
      </c>
      <c r="AP226" s="100">
        <v>20</v>
      </c>
      <c r="AQ226" s="107">
        <v>6855</v>
      </c>
      <c r="AR226" s="107">
        <f t="shared" si="88"/>
        <v>23015</v>
      </c>
      <c r="AS226" t="s">
        <v>1726</v>
      </c>
      <c r="AT226" s="110">
        <f t="shared" si="89"/>
        <v>2306855</v>
      </c>
      <c r="AW226">
        <v>27.39</v>
      </c>
      <c r="AX226">
        <v>10.91</v>
      </c>
      <c r="AY226">
        <v>16.48</v>
      </c>
      <c r="BF226" s="118"/>
      <c r="BI226" s="118"/>
      <c r="BJ226" s="118"/>
      <c r="BV226" s="1"/>
    </row>
    <row r="227" spans="1:74" hidden="1" outlineLevel="1">
      <c r="A227" t="s">
        <v>377</v>
      </c>
      <c r="B227" s="9" t="s">
        <v>968</v>
      </c>
      <c r="C227" s="1">
        <f t="shared" si="78"/>
        <v>0</v>
      </c>
      <c r="D227" s="7" t="e">
        <f t="shared" si="79"/>
        <v>#N/A</v>
      </c>
      <c r="E227" s="7" t="e">
        <f t="shared" si="80"/>
        <v>#N/A</v>
      </c>
      <c r="F227" s="7">
        <f t="shared" si="81"/>
        <v>0</v>
      </c>
      <c r="G227" s="7">
        <f t="shared" si="90"/>
        <v>0</v>
      </c>
      <c r="H227" s="49" t="e">
        <f t="shared" si="82"/>
        <v>#NUM!</v>
      </c>
      <c r="I227" s="178" t="e">
        <f t="shared" si="83"/>
        <v>#NUM!</v>
      </c>
      <c r="J227" s="8"/>
      <c r="K227" s="2" t="str">
        <f t="shared" si="84"/>
        <v>-</v>
      </c>
      <c r="L227" s="2" t="str">
        <f t="shared" si="85"/>
        <v>-</v>
      </c>
      <c r="M227" s="2" t="str">
        <f t="shared" si="86"/>
        <v>-</v>
      </c>
      <c r="N227" s="2"/>
      <c r="O227" s="2" t="str">
        <f t="shared" si="87"/>
        <v>-</v>
      </c>
      <c r="P227" s="1"/>
      <c r="Q227" s="1"/>
      <c r="R227" s="1"/>
      <c r="S227" s="1"/>
      <c r="T227" s="1"/>
      <c r="U227" s="1"/>
      <c r="V227" s="161"/>
      <c r="W227" s="1"/>
      <c r="X227" s="1"/>
      <c r="Y227" s="1"/>
      <c r="Z227" s="1"/>
      <c r="AA227" s="1"/>
      <c r="AB227" s="1"/>
      <c r="AC227" s="1"/>
      <c r="AD227" s="1"/>
      <c r="AI227" t="str">
        <f t="shared" si="91"/>
        <v>Brewer</v>
      </c>
      <c r="AJ227" t="s">
        <v>874</v>
      </c>
      <c r="AK227" s="167">
        <v>2</v>
      </c>
      <c r="AN227" s="98">
        <v>23</v>
      </c>
      <c r="AO227" s="100">
        <v>19</v>
      </c>
      <c r="AP227" s="100">
        <v>25</v>
      </c>
      <c r="AQ227" s="107">
        <v>6925</v>
      </c>
      <c r="AR227" s="107">
        <f t="shared" si="88"/>
        <v>23019</v>
      </c>
      <c r="AS227" t="s">
        <v>1037</v>
      </c>
      <c r="AT227" s="110">
        <f t="shared" si="89"/>
        <v>2306925</v>
      </c>
      <c r="AW227">
        <v>15.6</v>
      </c>
      <c r="AX227">
        <v>0.5</v>
      </c>
      <c r="AY227">
        <v>15.1</v>
      </c>
      <c r="BF227" s="118"/>
      <c r="BI227" s="118"/>
      <c r="BJ227" s="118"/>
      <c r="BV227" s="1"/>
    </row>
    <row r="228" spans="1:74" hidden="1" outlineLevel="1">
      <c r="A228" t="s">
        <v>1014</v>
      </c>
      <c r="B228" s="9" t="s">
        <v>968</v>
      </c>
      <c r="C228" s="1">
        <f t="shared" si="78"/>
        <v>0</v>
      </c>
      <c r="D228" s="7" t="e">
        <f t="shared" si="79"/>
        <v>#N/A</v>
      </c>
      <c r="E228" s="7" t="e">
        <f t="shared" si="80"/>
        <v>#N/A</v>
      </c>
      <c r="F228" s="7">
        <f t="shared" si="81"/>
        <v>0</v>
      </c>
      <c r="G228" s="7">
        <f t="shared" si="90"/>
        <v>0</v>
      </c>
      <c r="H228" s="49" t="e">
        <f t="shared" si="82"/>
        <v>#NUM!</v>
      </c>
      <c r="I228" s="178" t="e">
        <f t="shared" si="83"/>
        <v>#NUM!</v>
      </c>
      <c r="J228" s="8"/>
      <c r="K228" s="2" t="str">
        <f t="shared" si="84"/>
        <v>-</v>
      </c>
      <c r="L228" s="2" t="str">
        <f t="shared" si="85"/>
        <v>-</v>
      </c>
      <c r="M228" s="2" t="str">
        <f t="shared" si="86"/>
        <v>-</v>
      </c>
      <c r="N228" s="2"/>
      <c r="O228" s="2" t="str">
        <f t="shared" si="87"/>
        <v>-</v>
      </c>
      <c r="P228" s="1"/>
      <c r="Q228" s="1"/>
      <c r="R228" s="1"/>
      <c r="S228" s="1"/>
      <c r="T228" s="1"/>
      <c r="U228" s="1"/>
      <c r="V228" s="161"/>
      <c r="W228" s="1"/>
      <c r="X228" s="1"/>
      <c r="Y228" s="1"/>
      <c r="Z228" s="1"/>
      <c r="AA228" s="1"/>
      <c r="AB228" s="1"/>
      <c r="AC228" s="1"/>
      <c r="AD228" s="1"/>
      <c r="AI228" t="str">
        <f t="shared" si="91"/>
        <v>Bridgewater</v>
      </c>
      <c r="AJ228" t="s">
        <v>2884</v>
      </c>
      <c r="AK228" s="167">
        <v>2</v>
      </c>
      <c r="AN228" s="98">
        <v>23</v>
      </c>
      <c r="AO228" s="100">
        <v>3</v>
      </c>
      <c r="AP228" s="100">
        <v>35</v>
      </c>
      <c r="AQ228" s="107">
        <v>7065</v>
      </c>
      <c r="AR228" s="107">
        <f t="shared" si="88"/>
        <v>23003</v>
      </c>
      <c r="AS228" t="s">
        <v>1726</v>
      </c>
      <c r="AT228" s="110">
        <f t="shared" si="89"/>
        <v>2307065</v>
      </c>
      <c r="AW228">
        <v>38.950000000000003</v>
      </c>
      <c r="AX228">
        <v>0.17</v>
      </c>
      <c r="AY228">
        <v>38.78</v>
      </c>
      <c r="BF228" s="118"/>
      <c r="BI228" s="118"/>
      <c r="BJ228" s="118"/>
      <c r="BV228" s="1"/>
    </row>
    <row r="229" spans="1:74" hidden="1" outlineLevel="1">
      <c r="A229" t="s">
        <v>190</v>
      </c>
      <c r="B229" s="9" t="s">
        <v>968</v>
      </c>
      <c r="C229" s="1">
        <f t="shared" si="78"/>
        <v>0</v>
      </c>
      <c r="D229" s="7" t="e">
        <f t="shared" si="79"/>
        <v>#N/A</v>
      </c>
      <c r="E229" s="7" t="e">
        <f t="shared" si="80"/>
        <v>#N/A</v>
      </c>
      <c r="F229" s="7">
        <f t="shared" si="81"/>
        <v>0</v>
      </c>
      <c r="G229" s="7">
        <f t="shared" si="90"/>
        <v>0</v>
      </c>
      <c r="H229" s="49" t="e">
        <f t="shared" si="82"/>
        <v>#NUM!</v>
      </c>
      <c r="I229" s="178" t="e">
        <f t="shared" si="83"/>
        <v>#NUM!</v>
      </c>
      <c r="J229" s="8"/>
      <c r="K229" s="2" t="str">
        <f t="shared" si="84"/>
        <v>-</v>
      </c>
      <c r="L229" s="2" t="str">
        <f t="shared" si="85"/>
        <v>-</v>
      </c>
      <c r="M229" s="2" t="str">
        <f t="shared" si="86"/>
        <v>-</v>
      </c>
      <c r="N229" s="2"/>
      <c r="O229" s="2" t="str">
        <f t="shared" si="87"/>
        <v>-</v>
      </c>
      <c r="P229" s="1"/>
      <c r="Q229" s="1"/>
      <c r="R229" s="1"/>
      <c r="S229" s="1"/>
      <c r="T229" s="1"/>
      <c r="U229" s="1"/>
      <c r="V229" s="161"/>
      <c r="W229" s="1"/>
      <c r="X229" s="1"/>
      <c r="Y229" s="1"/>
      <c r="Z229" s="1"/>
      <c r="AA229" s="1"/>
      <c r="AB229" s="1"/>
      <c r="AC229" s="1"/>
      <c r="AD229" s="1"/>
      <c r="AI229" t="str">
        <f t="shared" si="91"/>
        <v>Bridgton</v>
      </c>
      <c r="AJ229" t="s">
        <v>2204</v>
      </c>
      <c r="AK229" s="167">
        <v>1</v>
      </c>
      <c r="AN229" s="98">
        <v>23</v>
      </c>
      <c r="AO229" s="100">
        <v>5</v>
      </c>
      <c r="AP229" s="100">
        <v>10</v>
      </c>
      <c r="AQ229" s="107">
        <v>7170</v>
      </c>
      <c r="AR229" s="107">
        <f t="shared" si="88"/>
        <v>23005</v>
      </c>
      <c r="AS229" t="s">
        <v>1726</v>
      </c>
      <c r="AT229" s="110">
        <f t="shared" si="89"/>
        <v>2307170</v>
      </c>
      <c r="AW229">
        <v>67.650000000000006</v>
      </c>
      <c r="AX229">
        <v>10.36</v>
      </c>
      <c r="AY229">
        <v>57.29</v>
      </c>
      <c r="BF229" s="118"/>
      <c r="BI229" s="118"/>
      <c r="BJ229" s="118"/>
      <c r="BV229" s="1"/>
    </row>
    <row r="230" spans="1:74" hidden="1" outlineLevel="1">
      <c r="A230" t="s">
        <v>520</v>
      </c>
      <c r="B230" s="9" t="s">
        <v>968</v>
      </c>
      <c r="C230" s="1">
        <f t="shared" si="78"/>
        <v>0</v>
      </c>
      <c r="D230" s="7" t="e">
        <f t="shared" si="79"/>
        <v>#N/A</v>
      </c>
      <c r="E230" s="7" t="e">
        <f t="shared" si="80"/>
        <v>#N/A</v>
      </c>
      <c r="F230" s="7">
        <f t="shared" si="81"/>
        <v>0</v>
      </c>
      <c r="G230" s="7">
        <f t="shared" si="90"/>
        <v>0</v>
      </c>
      <c r="H230" s="49" t="e">
        <f t="shared" si="82"/>
        <v>#NUM!</v>
      </c>
      <c r="I230" s="178" t="e">
        <f t="shared" si="83"/>
        <v>#NUM!</v>
      </c>
      <c r="J230" s="8"/>
      <c r="K230" s="2" t="str">
        <f t="shared" si="84"/>
        <v>-</v>
      </c>
      <c r="L230" s="2" t="str">
        <f t="shared" si="85"/>
        <v>-</v>
      </c>
      <c r="M230" s="2" t="str">
        <f t="shared" si="86"/>
        <v>-</v>
      </c>
      <c r="N230" s="2"/>
      <c r="O230" s="2" t="str">
        <f t="shared" si="87"/>
        <v>-</v>
      </c>
      <c r="P230" s="1"/>
      <c r="Q230" s="1"/>
      <c r="R230" s="1"/>
      <c r="S230" s="1"/>
      <c r="T230" s="1"/>
      <c r="U230" s="1"/>
      <c r="V230" s="161"/>
      <c r="W230" s="1"/>
      <c r="X230" s="1"/>
      <c r="Y230" s="1"/>
      <c r="Z230" s="1"/>
      <c r="AA230" s="1"/>
      <c r="AB230" s="1"/>
      <c r="AC230" s="1"/>
      <c r="AD230" s="1"/>
      <c r="AI230" t="str">
        <f t="shared" si="91"/>
        <v>Brighton</v>
      </c>
      <c r="AJ230" t="s">
        <v>416</v>
      </c>
      <c r="AK230" s="167">
        <v>2</v>
      </c>
      <c r="AN230" s="98">
        <v>23</v>
      </c>
      <c r="AO230" s="100">
        <v>25</v>
      </c>
      <c r="AP230" s="100">
        <v>20</v>
      </c>
      <c r="AQ230" s="107">
        <v>7380</v>
      </c>
      <c r="AR230" s="107">
        <f t="shared" si="88"/>
        <v>23025</v>
      </c>
      <c r="AS230" t="s">
        <v>1090</v>
      </c>
      <c r="AT230" s="110">
        <f t="shared" si="89"/>
        <v>2307380</v>
      </c>
      <c r="AW230">
        <v>39.99</v>
      </c>
      <c r="AX230">
        <v>0.67</v>
      </c>
      <c r="AY230">
        <v>39.32</v>
      </c>
      <c r="BF230" s="118"/>
      <c r="BI230" s="118"/>
      <c r="BJ230" s="118"/>
      <c r="BV230" s="1"/>
    </row>
    <row r="231" spans="1:74" hidden="1" outlineLevel="1">
      <c r="A231" t="s">
        <v>2786</v>
      </c>
      <c r="B231" s="9" t="s">
        <v>968</v>
      </c>
      <c r="C231" s="1">
        <f t="shared" si="78"/>
        <v>0</v>
      </c>
      <c r="D231" s="7" t="e">
        <f t="shared" si="79"/>
        <v>#N/A</v>
      </c>
      <c r="E231" s="7" t="e">
        <f t="shared" si="80"/>
        <v>#N/A</v>
      </c>
      <c r="F231" s="7">
        <f t="shared" si="81"/>
        <v>0</v>
      </c>
      <c r="G231" s="7">
        <f t="shared" si="90"/>
        <v>0</v>
      </c>
      <c r="H231" s="49" t="e">
        <f t="shared" si="82"/>
        <v>#NUM!</v>
      </c>
      <c r="I231" s="178" t="e">
        <f t="shared" si="83"/>
        <v>#NUM!</v>
      </c>
      <c r="J231" s="8"/>
      <c r="K231" s="2" t="str">
        <f t="shared" si="84"/>
        <v>-</v>
      </c>
      <c r="L231" s="2" t="str">
        <f t="shared" si="85"/>
        <v>-</v>
      </c>
      <c r="M231" s="2" t="str">
        <f t="shared" si="86"/>
        <v>-</v>
      </c>
      <c r="N231" s="2"/>
      <c r="O231" s="2" t="str">
        <f t="shared" si="87"/>
        <v>-</v>
      </c>
      <c r="P231" s="1"/>
      <c r="Q231" s="1"/>
      <c r="R231" s="1"/>
      <c r="S231" s="1"/>
      <c r="T231" s="1"/>
      <c r="U231" s="1"/>
      <c r="V231" s="161"/>
      <c r="W231" s="1"/>
      <c r="X231" s="1"/>
      <c r="Y231" s="1"/>
      <c r="Z231" s="1"/>
      <c r="AA231" s="1"/>
      <c r="AB231" s="1"/>
      <c r="AC231" s="1"/>
      <c r="AD231" s="1"/>
      <c r="AI231" t="str">
        <f t="shared" si="91"/>
        <v>Bristol</v>
      </c>
      <c r="AJ231" t="s">
        <v>227</v>
      </c>
      <c r="AK231" s="167">
        <v>1</v>
      </c>
      <c r="AN231" s="98">
        <v>23</v>
      </c>
      <c r="AO231" s="100">
        <v>15</v>
      </c>
      <c r="AP231" s="100">
        <v>25</v>
      </c>
      <c r="AQ231" s="107">
        <v>7485</v>
      </c>
      <c r="AR231" s="107">
        <f t="shared" si="88"/>
        <v>23015</v>
      </c>
      <c r="AS231" t="s">
        <v>1726</v>
      </c>
      <c r="AT231" s="110">
        <f t="shared" si="89"/>
        <v>2307485</v>
      </c>
      <c r="AW231">
        <v>62.45</v>
      </c>
      <c r="AX231">
        <v>27</v>
      </c>
      <c r="AY231">
        <v>35.450000000000003</v>
      </c>
      <c r="BF231" s="118"/>
      <c r="BI231" s="118"/>
      <c r="BJ231" s="118"/>
      <c r="BV231" s="1"/>
    </row>
    <row r="232" spans="1:74" hidden="1" outlineLevel="1">
      <c r="A232" t="s">
        <v>1231</v>
      </c>
      <c r="B232" s="9" t="s">
        <v>968</v>
      </c>
      <c r="C232" s="1">
        <f t="shared" si="78"/>
        <v>0</v>
      </c>
      <c r="D232" s="7" t="e">
        <f t="shared" si="79"/>
        <v>#N/A</v>
      </c>
      <c r="E232" s="7" t="e">
        <f t="shared" si="80"/>
        <v>#N/A</v>
      </c>
      <c r="F232" s="7">
        <f t="shared" si="81"/>
        <v>0</v>
      </c>
      <c r="G232" s="7">
        <f t="shared" si="90"/>
        <v>0</v>
      </c>
      <c r="H232" s="49" t="e">
        <f t="shared" si="82"/>
        <v>#NUM!</v>
      </c>
      <c r="I232" s="178" t="e">
        <f t="shared" si="83"/>
        <v>#NUM!</v>
      </c>
      <c r="J232" s="8"/>
      <c r="K232" s="2" t="str">
        <f t="shared" si="84"/>
        <v>-</v>
      </c>
      <c r="L232" s="2" t="str">
        <f t="shared" si="85"/>
        <v>-</v>
      </c>
      <c r="M232" s="2" t="str">
        <f t="shared" si="86"/>
        <v>-</v>
      </c>
      <c r="N232" s="2"/>
      <c r="O232" s="2" t="str">
        <f t="shared" si="87"/>
        <v>-</v>
      </c>
      <c r="P232" s="1"/>
      <c r="Q232" s="1"/>
      <c r="R232" s="1"/>
      <c r="S232" s="1"/>
      <c r="T232" s="1"/>
      <c r="U232" s="1"/>
      <c r="V232" s="161"/>
      <c r="W232" s="1"/>
      <c r="X232" s="1"/>
      <c r="Y232" s="1"/>
      <c r="Z232" s="1"/>
      <c r="AA232" s="1"/>
      <c r="AB232" s="1"/>
      <c r="AC232" s="1"/>
      <c r="AD232" s="1"/>
      <c r="AI232" t="str">
        <f t="shared" si="91"/>
        <v>Brooklin</v>
      </c>
      <c r="AJ232" t="s">
        <v>695</v>
      </c>
      <c r="AK232" s="167">
        <v>2</v>
      </c>
      <c r="AN232" s="98">
        <v>23</v>
      </c>
      <c r="AO232" s="100">
        <v>9</v>
      </c>
      <c r="AP232" s="100">
        <v>25</v>
      </c>
      <c r="AQ232" s="107">
        <v>7800</v>
      </c>
      <c r="AR232" s="107">
        <f t="shared" si="88"/>
        <v>23009</v>
      </c>
      <c r="AS232" t="s">
        <v>1726</v>
      </c>
      <c r="AT232" s="110">
        <f t="shared" si="89"/>
        <v>2307800</v>
      </c>
      <c r="AW232">
        <v>41.19</v>
      </c>
      <c r="AX232">
        <v>23.23</v>
      </c>
      <c r="AY232">
        <v>17.95</v>
      </c>
      <c r="BF232" s="118"/>
      <c r="BI232" s="118"/>
      <c r="BJ232" s="118"/>
      <c r="BV232" s="1"/>
    </row>
    <row r="233" spans="1:74" hidden="1" outlineLevel="1">
      <c r="A233" t="s">
        <v>3186</v>
      </c>
      <c r="B233" s="9" t="s">
        <v>968</v>
      </c>
      <c r="C233" s="1">
        <f t="shared" si="78"/>
        <v>0</v>
      </c>
      <c r="D233" s="7" t="e">
        <f t="shared" si="79"/>
        <v>#N/A</v>
      </c>
      <c r="E233" s="7" t="e">
        <f t="shared" si="80"/>
        <v>#N/A</v>
      </c>
      <c r="F233" s="7">
        <f t="shared" si="81"/>
        <v>0</v>
      </c>
      <c r="G233" s="7">
        <f t="shared" si="90"/>
        <v>0</v>
      </c>
      <c r="H233" s="49" t="e">
        <f t="shared" si="82"/>
        <v>#NUM!</v>
      </c>
      <c r="I233" s="178" t="e">
        <f t="shared" si="83"/>
        <v>#NUM!</v>
      </c>
      <c r="J233" s="8"/>
      <c r="K233" s="2" t="str">
        <f t="shared" si="84"/>
        <v>-</v>
      </c>
      <c r="L233" s="2" t="str">
        <f t="shared" si="85"/>
        <v>-</v>
      </c>
      <c r="M233" s="2" t="str">
        <f t="shared" si="86"/>
        <v>-</v>
      </c>
      <c r="N233" s="2"/>
      <c r="O233" s="2" t="str">
        <f t="shared" si="87"/>
        <v>-</v>
      </c>
      <c r="P233" s="1"/>
      <c r="Q233" s="1"/>
      <c r="R233" s="1"/>
      <c r="S233" s="1"/>
      <c r="T233" s="1"/>
      <c r="U233" s="1"/>
      <c r="V233" s="161"/>
      <c r="W233" s="1"/>
      <c r="X233" s="1"/>
      <c r="Y233" s="1"/>
      <c r="Z233" s="1"/>
      <c r="AA233" s="1"/>
      <c r="AB233" s="1"/>
      <c r="AC233" s="1"/>
      <c r="AD233" s="1"/>
      <c r="AI233" t="str">
        <f t="shared" si="91"/>
        <v>Brooks</v>
      </c>
      <c r="AJ233" t="s">
        <v>2274</v>
      </c>
      <c r="AK233" s="167">
        <v>2</v>
      </c>
      <c r="AN233" s="98">
        <v>23</v>
      </c>
      <c r="AO233" s="100">
        <v>27</v>
      </c>
      <c r="AP233" s="100">
        <v>15</v>
      </c>
      <c r="AQ233" s="107">
        <v>7870</v>
      </c>
      <c r="AR233" s="107">
        <f t="shared" si="88"/>
        <v>23027</v>
      </c>
      <c r="AS233" t="s">
        <v>1726</v>
      </c>
      <c r="AT233" s="110">
        <f t="shared" si="89"/>
        <v>2307870</v>
      </c>
      <c r="AW233">
        <v>25.1</v>
      </c>
      <c r="AX233">
        <v>0.66</v>
      </c>
      <c r="AY233">
        <v>24.44</v>
      </c>
      <c r="BF233" s="118"/>
      <c r="BI233" s="118"/>
      <c r="BJ233" s="118"/>
      <c r="BV233" s="1"/>
    </row>
    <row r="234" spans="1:74" hidden="1" outlineLevel="1">
      <c r="A234" t="s">
        <v>2938</v>
      </c>
      <c r="B234" s="9" t="s">
        <v>968</v>
      </c>
      <c r="C234" s="1">
        <f t="shared" si="78"/>
        <v>0</v>
      </c>
      <c r="D234" s="7" t="e">
        <f t="shared" si="79"/>
        <v>#N/A</v>
      </c>
      <c r="E234" s="7" t="e">
        <f t="shared" si="80"/>
        <v>#N/A</v>
      </c>
      <c r="F234" s="7">
        <f t="shared" si="81"/>
        <v>0</v>
      </c>
      <c r="G234" s="7">
        <f t="shared" si="90"/>
        <v>0</v>
      </c>
      <c r="H234" s="49" t="e">
        <f t="shared" si="82"/>
        <v>#NUM!</v>
      </c>
      <c r="I234" s="178" t="e">
        <f t="shared" si="83"/>
        <v>#NUM!</v>
      </c>
      <c r="J234" s="8"/>
      <c r="K234" s="2" t="str">
        <f t="shared" si="84"/>
        <v>-</v>
      </c>
      <c r="L234" s="2" t="str">
        <f t="shared" si="85"/>
        <v>-</v>
      </c>
      <c r="M234" s="2" t="str">
        <f t="shared" si="86"/>
        <v>-</v>
      </c>
      <c r="N234" s="2"/>
      <c r="O234" s="2" t="str">
        <f t="shared" si="87"/>
        <v>-</v>
      </c>
      <c r="P234" s="1"/>
      <c r="Q234" s="1"/>
      <c r="R234" s="1"/>
      <c r="S234" s="1"/>
      <c r="T234" s="1"/>
      <c r="U234" s="1"/>
      <c r="V234" s="161"/>
      <c r="W234" s="1"/>
      <c r="X234" s="1"/>
      <c r="Y234" s="1"/>
      <c r="Z234" s="1"/>
      <c r="AA234" s="1"/>
      <c r="AB234" s="1"/>
      <c r="AC234" s="1"/>
      <c r="AD234" s="1"/>
      <c r="AI234" t="str">
        <f t="shared" si="91"/>
        <v>Brooksville</v>
      </c>
      <c r="AJ234" t="s">
        <v>695</v>
      </c>
      <c r="AK234" s="167">
        <v>2</v>
      </c>
      <c r="AN234" s="98">
        <v>23</v>
      </c>
      <c r="AO234" s="100">
        <v>9</v>
      </c>
      <c r="AP234" s="100">
        <v>30</v>
      </c>
      <c r="AQ234" s="107">
        <v>7975</v>
      </c>
      <c r="AR234" s="107">
        <f t="shared" si="88"/>
        <v>23009</v>
      </c>
      <c r="AS234" t="s">
        <v>1726</v>
      </c>
      <c r="AT234" s="110">
        <f t="shared" si="89"/>
        <v>2307975</v>
      </c>
      <c r="AW234">
        <v>51.1</v>
      </c>
      <c r="AX234">
        <v>19.989999999999998</v>
      </c>
      <c r="AY234">
        <v>31.11</v>
      </c>
      <c r="BF234" s="118"/>
      <c r="BI234" s="118"/>
      <c r="BJ234" s="118"/>
      <c r="BV234" s="1"/>
    </row>
    <row r="235" spans="1:74" hidden="1" outlineLevel="1">
      <c r="A235" t="s">
        <v>1170</v>
      </c>
      <c r="B235" s="9" t="s">
        <v>968</v>
      </c>
      <c r="C235" s="1">
        <f t="shared" si="78"/>
        <v>0</v>
      </c>
      <c r="D235" s="7" t="e">
        <f t="shared" si="79"/>
        <v>#N/A</v>
      </c>
      <c r="E235" s="7" t="e">
        <f t="shared" si="80"/>
        <v>#N/A</v>
      </c>
      <c r="F235" s="7">
        <f t="shared" si="81"/>
        <v>0</v>
      </c>
      <c r="G235" s="7">
        <f t="shared" si="90"/>
        <v>0</v>
      </c>
      <c r="H235" s="49" t="e">
        <f t="shared" si="82"/>
        <v>#NUM!</v>
      </c>
      <c r="I235" s="178" t="e">
        <f t="shared" si="83"/>
        <v>#NUM!</v>
      </c>
      <c r="J235" s="8"/>
      <c r="K235" s="2" t="str">
        <f t="shared" si="84"/>
        <v>-</v>
      </c>
      <c r="L235" s="2" t="str">
        <f t="shared" si="85"/>
        <v>-</v>
      </c>
      <c r="M235" s="2" t="str">
        <f t="shared" si="86"/>
        <v>-</v>
      </c>
      <c r="N235" s="2"/>
      <c r="O235" s="2" t="str">
        <f t="shared" si="87"/>
        <v>-</v>
      </c>
      <c r="P235" s="1"/>
      <c r="Q235" s="1"/>
      <c r="R235" s="1"/>
      <c r="S235" s="1"/>
      <c r="T235" s="1"/>
      <c r="U235" s="1"/>
      <c r="V235" s="161"/>
      <c r="W235" s="1"/>
      <c r="X235" s="1"/>
      <c r="Y235" s="1"/>
      <c r="Z235" s="1"/>
      <c r="AA235" s="1"/>
      <c r="AB235" s="1"/>
      <c r="AC235" s="1"/>
      <c r="AD235" s="1"/>
      <c r="AI235" t="str">
        <f>A235</f>
        <v>Brookton</v>
      </c>
      <c r="AJ235" t="s">
        <v>643</v>
      </c>
      <c r="AK235" s="167">
        <v>2</v>
      </c>
      <c r="AN235" s="98">
        <v>23</v>
      </c>
      <c r="AO235" s="100">
        <v>29</v>
      </c>
      <c r="AQ235" s="107">
        <v>7985</v>
      </c>
      <c r="AR235" s="107">
        <f t="shared" si="88"/>
        <v>23029</v>
      </c>
      <c r="AS235" t="s">
        <v>1908</v>
      </c>
      <c r="AT235" s="110">
        <f t="shared" si="89"/>
        <v>2307985</v>
      </c>
      <c r="BF235" s="118"/>
      <c r="BI235" s="118"/>
      <c r="BJ235" s="118"/>
      <c r="BV235" s="1"/>
    </row>
    <row r="236" spans="1:74" hidden="1" outlineLevel="1">
      <c r="A236" t="s">
        <v>412</v>
      </c>
      <c r="B236" s="9" t="s">
        <v>968</v>
      </c>
      <c r="C236" s="1">
        <f t="shared" si="78"/>
        <v>0</v>
      </c>
      <c r="D236" s="7" t="e">
        <f t="shared" si="79"/>
        <v>#N/A</v>
      </c>
      <c r="E236" s="7" t="e">
        <f t="shared" si="80"/>
        <v>#N/A</v>
      </c>
      <c r="F236" s="7">
        <f t="shared" si="81"/>
        <v>0</v>
      </c>
      <c r="G236" s="7">
        <f t="shared" si="90"/>
        <v>0</v>
      </c>
      <c r="H236" s="49" t="e">
        <f t="shared" si="82"/>
        <v>#NUM!</v>
      </c>
      <c r="I236" s="178" t="e">
        <f t="shared" si="83"/>
        <v>#NUM!</v>
      </c>
      <c r="J236" s="8"/>
      <c r="K236" s="2" t="str">
        <f t="shared" si="84"/>
        <v>-</v>
      </c>
      <c r="L236" s="2" t="str">
        <f t="shared" si="85"/>
        <v>-</v>
      </c>
      <c r="M236" s="2" t="str">
        <f t="shared" si="86"/>
        <v>-</v>
      </c>
      <c r="N236" s="2"/>
      <c r="O236" s="2" t="str">
        <f t="shared" si="87"/>
        <v>-</v>
      </c>
      <c r="P236" s="1"/>
      <c r="Q236" s="1"/>
      <c r="R236" s="1"/>
      <c r="S236" s="1"/>
      <c r="T236" s="1"/>
      <c r="U236" s="1"/>
      <c r="V236" s="161"/>
      <c r="W236" s="1"/>
      <c r="X236" s="1"/>
      <c r="Y236" s="1"/>
      <c r="Z236" s="1"/>
      <c r="AA236" s="1"/>
      <c r="AB236" s="1"/>
      <c r="AC236" s="1"/>
      <c r="AD236" s="1"/>
      <c r="AI236" t="str">
        <f t="shared" si="91"/>
        <v>Brownfield</v>
      </c>
      <c r="AJ236" t="s">
        <v>3102</v>
      </c>
      <c r="AK236" s="167">
        <v>2</v>
      </c>
      <c r="AN236" s="98">
        <v>23</v>
      </c>
      <c r="AO236" s="100">
        <v>17</v>
      </c>
      <c r="AP236" s="100">
        <v>15</v>
      </c>
      <c r="AQ236" s="107">
        <v>8150</v>
      </c>
      <c r="AR236" s="107">
        <f t="shared" si="88"/>
        <v>23017</v>
      </c>
      <c r="AS236" t="s">
        <v>1726</v>
      </c>
      <c r="AT236" s="110">
        <f t="shared" si="89"/>
        <v>2308150</v>
      </c>
      <c r="AW236">
        <v>46.15</v>
      </c>
      <c r="AX236">
        <v>1.28</v>
      </c>
      <c r="AY236">
        <v>44.86</v>
      </c>
      <c r="BF236" s="118"/>
      <c r="BI236" s="118"/>
      <c r="BJ236" s="118"/>
      <c r="BV236" s="1"/>
    </row>
    <row r="237" spans="1:74" hidden="1" outlineLevel="1">
      <c r="A237" t="s">
        <v>2313</v>
      </c>
      <c r="B237" s="9" t="s">
        <v>968</v>
      </c>
      <c r="C237" s="1">
        <f t="shared" si="78"/>
        <v>0</v>
      </c>
      <c r="D237" s="7" t="e">
        <f t="shared" si="79"/>
        <v>#N/A</v>
      </c>
      <c r="E237" s="7" t="e">
        <f t="shared" si="80"/>
        <v>#N/A</v>
      </c>
      <c r="F237" s="7">
        <f t="shared" si="81"/>
        <v>0</v>
      </c>
      <c r="G237" s="7">
        <f t="shared" si="90"/>
        <v>0</v>
      </c>
      <c r="H237" s="49" t="e">
        <f t="shared" si="82"/>
        <v>#NUM!</v>
      </c>
      <c r="I237" s="178" t="e">
        <f t="shared" si="83"/>
        <v>#NUM!</v>
      </c>
      <c r="J237" s="8"/>
      <c r="K237" s="2" t="str">
        <f t="shared" si="84"/>
        <v>-</v>
      </c>
      <c r="L237" s="2" t="str">
        <f t="shared" si="85"/>
        <v>-</v>
      </c>
      <c r="M237" s="2" t="str">
        <f t="shared" si="86"/>
        <v>-</v>
      </c>
      <c r="N237" s="2"/>
      <c r="O237" s="2" t="str">
        <f t="shared" si="87"/>
        <v>-</v>
      </c>
      <c r="P237" s="1"/>
      <c r="Q237" s="1"/>
      <c r="R237" s="1"/>
      <c r="S237" s="1"/>
      <c r="T237" s="1"/>
      <c r="U237" s="1"/>
      <c r="V237" s="161"/>
      <c r="W237" s="1"/>
      <c r="X237" s="1"/>
      <c r="Y237" s="1"/>
      <c r="Z237" s="1"/>
      <c r="AA237" s="1"/>
      <c r="AB237" s="1"/>
      <c r="AC237" s="1"/>
      <c r="AD237" s="1"/>
      <c r="AI237" t="str">
        <f t="shared" si="91"/>
        <v>Brownville</v>
      </c>
      <c r="AJ237" t="s">
        <v>127</v>
      </c>
      <c r="AK237" s="167">
        <v>2</v>
      </c>
      <c r="AN237" s="98">
        <v>23</v>
      </c>
      <c r="AO237" s="100">
        <v>21</v>
      </c>
      <c r="AP237" s="100">
        <v>30</v>
      </c>
      <c r="AQ237" s="107">
        <v>8325</v>
      </c>
      <c r="AR237" s="107">
        <f t="shared" si="88"/>
        <v>23021</v>
      </c>
      <c r="AS237" t="s">
        <v>1726</v>
      </c>
      <c r="AT237" s="110">
        <f t="shared" si="89"/>
        <v>2308325</v>
      </c>
      <c r="AW237">
        <v>44.61</v>
      </c>
      <c r="AX237">
        <v>0.25</v>
      </c>
      <c r="AY237">
        <v>44.36</v>
      </c>
      <c r="BF237" s="118"/>
      <c r="BI237" s="118"/>
      <c r="BJ237" s="118"/>
      <c r="BV237" s="1"/>
    </row>
    <row r="238" spans="1:74" hidden="1" outlineLevel="1">
      <c r="A238" t="s">
        <v>1949</v>
      </c>
      <c r="B238" s="9" t="s">
        <v>968</v>
      </c>
      <c r="C238" s="1">
        <f t="shared" ref="C238:C303" si="92">SUM(P238:AG238)</f>
        <v>0</v>
      </c>
      <c r="D238" s="7" t="e">
        <f t="shared" ref="D238:D302" si="93">RANK(P238,(P238:AG238))</f>
        <v>#N/A</v>
      </c>
      <c r="E238" s="7" t="e">
        <f t="shared" ref="E238:E302" si="94">RANK(Q238,(P238:AG238))</f>
        <v>#N/A</v>
      </c>
      <c r="F238" s="7">
        <f t="shared" ref="F238:F302" si="95">IF(R238&gt;0,RANK(R238,(P238:AG238)),0)</f>
        <v>0</v>
      </c>
      <c r="G238" s="7">
        <f t="shared" si="90"/>
        <v>0</v>
      </c>
      <c r="H238" s="49" t="e">
        <f t="shared" ref="H238:H302" si="96">MAX(P238:T238)-LARGE(P238:T238,2)</f>
        <v>#NUM!</v>
      </c>
      <c r="I238" s="178" t="e">
        <f t="shared" ref="I238:I303" si="97">H238/C238</f>
        <v>#NUM!</v>
      </c>
      <c r="J238" s="8"/>
      <c r="K238" s="2" t="str">
        <f t="shared" ref="K238:K303" si="98">IF(C238=0,"-",P238/C238)</f>
        <v>-</v>
      </c>
      <c r="L238" s="2" t="str">
        <f t="shared" ref="L238:L303" si="99">IF(C238=0,"-",Q238/C238)</f>
        <v>-</v>
      </c>
      <c r="M238" s="2" t="str">
        <f t="shared" ref="M238:M303" si="100">IF(C238=0,"-",R238/C238)</f>
        <v>-</v>
      </c>
      <c r="N238" s="2"/>
      <c r="O238" s="2" t="str">
        <f t="shared" ref="O238:O303" si="101">IF(C238=0,"-",(1-K238-L238-M238))</f>
        <v>-</v>
      </c>
      <c r="P238" s="1"/>
      <c r="Q238" s="1"/>
      <c r="R238" s="1"/>
      <c r="S238" s="1"/>
      <c r="T238" s="1"/>
      <c r="U238" s="1"/>
      <c r="V238" s="161"/>
      <c r="W238" s="1"/>
      <c r="X238" s="1"/>
      <c r="Y238" s="1"/>
      <c r="Z238" s="1"/>
      <c r="AA238" s="1"/>
      <c r="AB238" s="1"/>
      <c r="AC238" s="1"/>
      <c r="AD238" s="1"/>
      <c r="AI238" t="str">
        <f t="shared" si="91"/>
        <v>Brunswick</v>
      </c>
      <c r="AJ238" t="s">
        <v>2204</v>
      </c>
      <c r="AK238" s="167">
        <v>1</v>
      </c>
      <c r="AN238" s="98">
        <v>23</v>
      </c>
      <c r="AO238" s="100">
        <v>5</v>
      </c>
      <c r="AP238" s="100">
        <v>15</v>
      </c>
      <c r="AQ238" s="107">
        <v>8430</v>
      </c>
      <c r="AR238" s="107">
        <f t="shared" ref="AR238:AR302" si="102">AN238*1000+AO238</f>
        <v>23005</v>
      </c>
      <c r="AS238" t="s">
        <v>1726</v>
      </c>
      <c r="AT238" s="110">
        <f t="shared" ref="AT238:AT302" si="103">AN238*100000+AQ238</f>
        <v>2308430</v>
      </c>
      <c r="AW238">
        <v>54.22</v>
      </c>
      <c r="AX238">
        <v>7.44</v>
      </c>
      <c r="AY238">
        <v>46.78</v>
      </c>
      <c r="BF238" s="118"/>
      <c r="BI238" s="118"/>
      <c r="BJ238" s="118"/>
      <c r="BV238" s="1"/>
    </row>
    <row r="239" spans="1:74" hidden="1" outlineLevel="1">
      <c r="A239" t="s">
        <v>1628</v>
      </c>
      <c r="B239" s="9" t="s">
        <v>968</v>
      </c>
      <c r="C239" s="1">
        <f t="shared" si="92"/>
        <v>0</v>
      </c>
      <c r="D239" s="7" t="e">
        <f t="shared" si="93"/>
        <v>#N/A</v>
      </c>
      <c r="E239" s="7" t="e">
        <f t="shared" si="94"/>
        <v>#N/A</v>
      </c>
      <c r="F239" s="7">
        <f t="shared" si="95"/>
        <v>0</v>
      </c>
      <c r="G239" s="7">
        <f t="shared" si="90"/>
        <v>0</v>
      </c>
      <c r="H239" s="49" t="e">
        <f t="shared" si="96"/>
        <v>#NUM!</v>
      </c>
      <c r="I239" s="178" t="e">
        <f t="shared" si="97"/>
        <v>#NUM!</v>
      </c>
      <c r="J239" s="8"/>
      <c r="K239" s="2" t="str">
        <f t="shared" si="98"/>
        <v>-</v>
      </c>
      <c r="L239" s="2" t="str">
        <f t="shared" si="99"/>
        <v>-</v>
      </c>
      <c r="M239" s="2" t="str">
        <f t="shared" si="100"/>
        <v>-</v>
      </c>
      <c r="N239" s="2"/>
      <c r="O239" s="2" t="str">
        <f t="shared" si="101"/>
        <v>-</v>
      </c>
      <c r="P239" s="1"/>
      <c r="Q239" s="1"/>
      <c r="R239" s="1"/>
      <c r="S239" s="1"/>
      <c r="T239" s="1"/>
      <c r="U239" s="1"/>
      <c r="V239" s="161"/>
      <c r="W239" s="1"/>
      <c r="X239" s="1"/>
      <c r="Y239" s="1"/>
      <c r="Z239" s="1"/>
      <c r="AA239" s="1"/>
      <c r="AB239" s="1"/>
      <c r="AC239" s="1"/>
      <c r="AD239" s="1"/>
      <c r="AI239" t="str">
        <f t="shared" si="91"/>
        <v>Buckfield</v>
      </c>
      <c r="AJ239" t="s">
        <v>3102</v>
      </c>
      <c r="AK239" s="167">
        <v>2</v>
      </c>
      <c r="AN239" s="98">
        <v>23</v>
      </c>
      <c r="AO239" s="100">
        <v>17</v>
      </c>
      <c r="AP239" s="100">
        <v>20</v>
      </c>
      <c r="AQ239" s="107">
        <v>8710</v>
      </c>
      <c r="AR239" s="107">
        <f t="shared" si="102"/>
        <v>23017</v>
      </c>
      <c r="AS239" t="s">
        <v>1726</v>
      </c>
      <c r="AT239" s="110">
        <f t="shared" si="103"/>
        <v>2308710</v>
      </c>
      <c r="AW239">
        <v>37.89</v>
      </c>
      <c r="AX239">
        <v>0.2</v>
      </c>
      <c r="AY239">
        <v>37.69</v>
      </c>
      <c r="BF239" s="118"/>
      <c r="BI239" s="118"/>
      <c r="BJ239" s="118"/>
      <c r="BV239" s="1"/>
    </row>
    <row r="240" spans="1:74" hidden="1" outlineLevel="1">
      <c r="A240" t="s">
        <v>2341</v>
      </c>
      <c r="B240" s="9" t="s">
        <v>968</v>
      </c>
      <c r="C240" s="1">
        <f t="shared" si="92"/>
        <v>0</v>
      </c>
      <c r="D240" s="7" t="e">
        <f t="shared" si="93"/>
        <v>#N/A</v>
      </c>
      <c r="E240" s="7" t="e">
        <f t="shared" si="94"/>
        <v>#N/A</v>
      </c>
      <c r="F240" s="7">
        <f t="shared" si="95"/>
        <v>0</v>
      </c>
      <c r="G240" s="7">
        <f t="shared" si="90"/>
        <v>0</v>
      </c>
      <c r="H240" s="49" t="e">
        <f t="shared" si="96"/>
        <v>#NUM!</v>
      </c>
      <c r="I240" s="178" t="e">
        <f t="shared" si="97"/>
        <v>#NUM!</v>
      </c>
      <c r="J240" s="8"/>
      <c r="K240" s="2" t="str">
        <f t="shared" si="98"/>
        <v>-</v>
      </c>
      <c r="L240" s="2" t="str">
        <f t="shared" si="99"/>
        <v>-</v>
      </c>
      <c r="M240" s="2" t="str">
        <f t="shared" si="100"/>
        <v>-</v>
      </c>
      <c r="N240" s="2"/>
      <c r="O240" s="2" t="str">
        <f t="shared" si="101"/>
        <v>-</v>
      </c>
      <c r="P240" s="1"/>
      <c r="Q240" s="1"/>
      <c r="R240" s="1"/>
      <c r="S240" s="1"/>
      <c r="T240" s="1"/>
      <c r="U240" s="1"/>
      <c r="V240" s="161"/>
      <c r="W240" s="1"/>
      <c r="X240" s="1"/>
      <c r="Y240" s="1"/>
      <c r="Z240" s="1"/>
      <c r="AA240" s="1"/>
      <c r="AB240" s="1"/>
      <c r="AC240" s="1"/>
      <c r="AD240" s="1"/>
      <c r="AI240" t="str">
        <f t="shared" si="91"/>
        <v>Bucksport</v>
      </c>
      <c r="AJ240" t="s">
        <v>695</v>
      </c>
      <c r="AK240" s="167">
        <v>2</v>
      </c>
      <c r="AN240" s="98">
        <v>23</v>
      </c>
      <c r="AO240" s="100">
        <v>9</v>
      </c>
      <c r="AP240" s="100">
        <v>35</v>
      </c>
      <c r="AQ240" s="107">
        <v>8815</v>
      </c>
      <c r="AR240" s="107">
        <f t="shared" si="102"/>
        <v>23009</v>
      </c>
      <c r="AS240" t="s">
        <v>1726</v>
      </c>
      <c r="AT240" s="110">
        <f t="shared" si="103"/>
        <v>2308815</v>
      </c>
      <c r="AW240">
        <v>56.46</v>
      </c>
      <c r="AX240">
        <v>4.9000000000000004</v>
      </c>
      <c r="AY240">
        <v>51.56</v>
      </c>
      <c r="BF240" s="118"/>
      <c r="BI240" s="118"/>
      <c r="BJ240" s="118"/>
      <c r="BV240" s="1"/>
    </row>
    <row r="241" spans="1:74" hidden="1" outlineLevel="1">
      <c r="A241" t="s">
        <v>2187</v>
      </c>
      <c r="B241" s="9" t="s">
        <v>968</v>
      </c>
      <c r="C241" s="1">
        <f t="shared" si="92"/>
        <v>0</v>
      </c>
      <c r="D241" s="7" t="e">
        <f t="shared" si="93"/>
        <v>#N/A</v>
      </c>
      <c r="E241" s="7" t="e">
        <f t="shared" si="94"/>
        <v>#N/A</v>
      </c>
      <c r="F241" s="7">
        <f t="shared" si="95"/>
        <v>0</v>
      </c>
      <c r="G241" s="7">
        <f t="shared" si="90"/>
        <v>0</v>
      </c>
      <c r="H241" s="49" t="e">
        <f t="shared" si="96"/>
        <v>#NUM!</v>
      </c>
      <c r="I241" s="178" t="e">
        <f t="shared" si="97"/>
        <v>#NUM!</v>
      </c>
      <c r="J241" s="8"/>
      <c r="K241" s="2" t="str">
        <f t="shared" si="98"/>
        <v>-</v>
      </c>
      <c r="L241" s="2" t="str">
        <f t="shared" si="99"/>
        <v>-</v>
      </c>
      <c r="M241" s="2" t="str">
        <f t="shared" si="100"/>
        <v>-</v>
      </c>
      <c r="N241" s="2"/>
      <c r="O241" s="2" t="str">
        <f t="shared" si="101"/>
        <v>-</v>
      </c>
      <c r="P241" s="1"/>
      <c r="Q241" s="1"/>
      <c r="R241" s="1"/>
      <c r="S241" s="1"/>
      <c r="T241" s="1"/>
      <c r="U241" s="1"/>
      <c r="V241" s="161"/>
      <c r="W241" s="1"/>
      <c r="X241" s="1"/>
      <c r="Y241" s="1"/>
      <c r="Z241" s="1"/>
      <c r="AA241" s="1"/>
      <c r="AB241" s="1"/>
      <c r="AC241" s="1"/>
      <c r="AD241" s="1"/>
      <c r="AI241" t="str">
        <f t="shared" si="91"/>
        <v>Burlington</v>
      </c>
      <c r="AJ241" t="s">
        <v>874</v>
      </c>
      <c r="AK241" s="167">
        <v>2</v>
      </c>
      <c r="AN241" s="98">
        <v>23</v>
      </c>
      <c r="AO241" s="100">
        <v>19</v>
      </c>
      <c r="AP241" s="100">
        <v>30</v>
      </c>
      <c r="AQ241" s="107">
        <v>9200</v>
      </c>
      <c r="AR241" s="107">
        <f t="shared" si="102"/>
        <v>23019</v>
      </c>
      <c r="AS241" t="s">
        <v>1726</v>
      </c>
      <c r="AT241" s="110">
        <f t="shared" si="103"/>
        <v>2309200</v>
      </c>
      <c r="AW241">
        <v>56.24</v>
      </c>
      <c r="AX241">
        <v>2.4300000000000002</v>
      </c>
      <c r="AY241">
        <v>53.81</v>
      </c>
      <c r="BF241" s="118"/>
      <c r="BI241" s="118"/>
      <c r="BJ241" s="118"/>
      <c r="BV241" s="1"/>
    </row>
    <row r="242" spans="1:74" hidden="1" outlineLevel="1">
      <c r="A242" t="s">
        <v>413</v>
      </c>
      <c r="B242" s="9" t="s">
        <v>968</v>
      </c>
      <c r="C242" s="1">
        <f t="shared" si="92"/>
        <v>0</v>
      </c>
      <c r="D242" s="7" t="e">
        <f t="shared" si="93"/>
        <v>#N/A</v>
      </c>
      <c r="E242" s="7" t="e">
        <f t="shared" si="94"/>
        <v>#N/A</v>
      </c>
      <c r="F242" s="7">
        <f t="shared" si="95"/>
        <v>0</v>
      </c>
      <c r="G242" s="7">
        <f t="shared" si="90"/>
        <v>0</v>
      </c>
      <c r="H242" s="49" t="e">
        <f t="shared" si="96"/>
        <v>#NUM!</v>
      </c>
      <c r="I242" s="178" t="e">
        <f t="shared" si="97"/>
        <v>#NUM!</v>
      </c>
      <c r="J242" s="8"/>
      <c r="K242" s="2" t="str">
        <f t="shared" si="98"/>
        <v>-</v>
      </c>
      <c r="L242" s="2" t="str">
        <f t="shared" si="99"/>
        <v>-</v>
      </c>
      <c r="M242" s="2" t="str">
        <f t="shared" si="100"/>
        <v>-</v>
      </c>
      <c r="N242" s="2"/>
      <c r="O242" s="2" t="str">
        <f t="shared" si="101"/>
        <v>-</v>
      </c>
      <c r="P242" s="1"/>
      <c r="Q242" s="1"/>
      <c r="R242" s="1"/>
      <c r="S242" s="1"/>
      <c r="T242" s="1"/>
      <c r="U242" s="1"/>
      <c r="V242" s="161"/>
      <c r="W242" s="1"/>
      <c r="X242" s="1"/>
      <c r="Y242" s="1"/>
      <c r="Z242" s="1"/>
      <c r="AA242" s="1"/>
      <c r="AB242" s="1"/>
      <c r="AC242" s="1"/>
      <c r="AD242" s="1"/>
      <c r="AI242" t="str">
        <f t="shared" si="91"/>
        <v>Burnham</v>
      </c>
      <c r="AJ242" t="s">
        <v>2274</v>
      </c>
      <c r="AK242" s="167">
        <v>2</v>
      </c>
      <c r="AN242" s="98">
        <v>23</v>
      </c>
      <c r="AO242" s="100">
        <v>27</v>
      </c>
      <c r="AP242" s="100">
        <v>20</v>
      </c>
      <c r="AQ242" s="107">
        <v>9270</v>
      </c>
      <c r="AR242" s="107">
        <f t="shared" si="102"/>
        <v>23027</v>
      </c>
      <c r="AS242" t="s">
        <v>1726</v>
      </c>
      <c r="AT242" s="110">
        <f t="shared" si="103"/>
        <v>2309270</v>
      </c>
      <c r="AW242">
        <v>41.15</v>
      </c>
      <c r="AX242">
        <v>2.23</v>
      </c>
      <c r="AY242">
        <v>38.92</v>
      </c>
      <c r="BF242" s="118"/>
      <c r="BI242" s="118"/>
      <c r="BJ242" s="118"/>
      <c r="BV242" s="1"/>
    </row>
    <row r="243" spans="1:74" hidden="1" outlineLevel="1">
      <c r="A243" t="s">
        <v>3156</v>
      </c>
      <c r="B243" s="9" t="s">
        <v>968</v>
      </c>
      <c r="C243" s="1">
        <f t="shared" si="92"/>
        <v>0</v>
      </c>
      <c r="D243" s="7" t="e">
        <f t="shared" si="93"/>
        <v>#N/A</v>
      </c>
      <c r="E243" s="7" t="e">
        <f t="shared" si="94"/>
        <v>#N/A</v>
      </c>
      <c r="F243" s="7">
        <f t="shared" si="95"/>
        <v>0</v>
      </c>
      <c r="G243" s="7">
        <f t="shared" si="90"/>
        <v>0</v>
      </c>
      <c r="H243" s="49" t="e">
        <f t="shared" si="96"/>
        <v>#NUM!</v>
      </c>
      <c r="I243" s="178" t="e">
        <f t="shared" si="97"/>
        <v>#NUM!</v>
      </c>
      <c r="J243" s="8"/>
      <c r="K243" s="2" t="str">
        <f t="shared" si="98"/>
        <v>-</v>
      </c>
      <c r="L243" s="2" t="str">
        <f t="shared" si="99"/>
        <v>-</v>
      </c>
      <c r="M243" s="2" t="str">
        <f t="shared" si="100"/>
        <v>-</v>
      </c>
      <c r="N243" s="2"/>
      <c r="O243" s="2" t="str">
        <f t="shared" si="101"/>
        <v>-</v>
      </c>
      <c r="P243" s="1"/>
      <c r="Q243" s="1"/>
      <c r="R243" s="1"/>
      <c r="S243" s="1"/>
      <c r="T243" s="1"/>
      <c r="U243" s="1"/>
      <c r="V243" s="161"/>
      <c r="W243" s="1"/>
      <c r="X243" s="1"/>
      <c r="Y243" s="1"/>
      <c r="Z243" s="1"/>
      <c r="AA243" s="1"/>
      <c r="AB243" s="1"/>
      <c r="AC243" s="1"/>
      <c r="AD243" s="1"/>
      <c r="AI243" t="str">
        <f t="shared" si="91"/>
        <v>Buxton</v>
      </c>
      <c r="AJ243" t="s">
        <v>947</v>
      </c>
      <c r="AK243" s="167">
        <v>1</v>
      </c>
      <c r="AN243" s="98">
        <v>23</v>
      </c>
      <c r="AO243" s="100">
        <v>31</v>
      </c>
      <c r="AP243" s="100">
        <v>30</v>
      </c>
      <c r="AQ243" s="107">
        <v>9410</v>
      </c>
      <c r="AR243" s="107">
        <f t="shared" si="102"/>
        <v>23031</v>
      </c>
      <c r="AS243" t="s">
        <v>1726</v>
      </c>
      <c r="AT243" s="110">
        <f t="shared" si="103"/>
        <v>2309410</v>
      </c>
      <c r="AW243">
        <v>41.19</v>
      </c>
      <c r="AX243">
        <v>0.7</v>
      </c>
      <c r="AY243">
        <v>40.49</v>
      </c>
      <c r="BF243" s="118"/>
      <c r="BI243" s="118"/>
      <c r="BJ243" s="118"/>
      <c r="BV243" s="1"/>
    </row>
    <row r="244" spans="1:74" hidden="1" outlineLevel="1">
      <c r="A244" t="s">
        <v>445</v>
      </c>
      <c r="B244" s="9" t="s">
        <v>968</v>
      </c>
      <c r="C244" s="1">
        <f t="shared" si="92"/>
        <v>0</v>
      </c>
      <c r="D244" s="7" t="e">
        <f t="shared" si="93"/>
        <v>#N/A</v>
      </c>
      <c r="E244" s="7" t="e">
        <f t="shared" si="94"/>
        <v>#N/A</v>
      </c>
      <c r="F244" s="7">
        <f t="shared" si="95"/>
        <v>0</v>
      </c>
      <c r="G244" s="7">
        <f t="shared" si="90"/>
        <v>0</v>
      </c>
      <c r="H244" s="49" t="e">
        <f t="shared" si="96"/>
        <v>#NUM!</v>
      </c>
      <c r="I244" s="178" t="e">
        <f t="shared" si="97"/>
        <v>#NUM!</v>
      </c>
      <c r="J244" s="8"/>
      <c r="K244" s="2" t="str">
        <f t="shared" si="98"/>
        <v>-</v>
      </c>
      <c r="L244" s="2" t="str">
        <f t="shared" si="99"/>
        <v>-</v>
      </c>
      <c r="M244" s="2" t="str">
        <f t="shared" si="100"/>
        <v>-</v>
      </c>
      <c r="N244" s="2"/>
      <c r="O244" s="2" t="str">
        <f t="shared" si="101"/>
        <v>-</v>
      </c>
      <c r="P244" s="1"/>
      <c r="Q244" s="1"/>
      <c r="R244" s="1"/>
      <c r="S244" s="1"/>
      <c r="T244" s="1"/>
      <c r="U244" s="1"/>
      <c r="V244" s="161"/>
      <c r="W244" s="1"/>
      <c r="X244" s="1"/>
      <c r="Y244" s="1"/>
      <c r="Z244" s="1"/>
      <c r="AA244" s="1"/>
      <c r="AB244" s="1"/>
      <c r="AC244" s="1"/>
      <c r="AD244" s="1"/>
      <c r="AI244" t="str">
        <f t="shared" si="91"/>
        <v>Byron</v>
      </c>
      <c r="AJ244" t="s">
        <v>3102</v>
      </c>
      <c r="AK244" s="167">
        <v>2</v>
      </c>
      <c r="AN244" s="98">
        <v>23</v>
      </c>
      <c r="AO244" s="100">
        <v>17</v>
      </c>
      <c r="AP244" s="100">
        <v>25</v>
      </c>
      <c r="AQ244" s="107">
        <v>9550</v>
      </c>
      <c r="AR244" s="107">
        <f t="shared" si="102"/>
        <v>23017</v>
      </c>
      <c r="AS244" t="s">
        <v>1726</v>
      </c>
      <c r="AT244" s="110">
        <f t="shared" si="103"/>
        <v>2309550</v>
      </c>
      <c r="AW244">
        <v>52.51</v>
      </c>
      <c r="AX244">
        <v>0.73</v>
      </c>
      <c r="AY244">
        <v>51.78</v>
      </c>
      <c r="BF244" s="118"/>
      <c r="BI244" s="118"/>
      <c r="BJ244" s="118"/>
      <c r="BV244" s="1"/>
    </row>
    <row r="245" spans="1:74" hidden="1" outlineLevel="1">
      <c r="A245" t="s">
        <v>1599</v>
      </c>
      <c r="B245" s="9" t="s">
        <v>968</v>
      </c>
      <c r="C245" s="1">
        <f t="shared" si="92"/>
        <v>0</v>
      </c>
      <c r="D245" s="7" t="e">
        <f t="shared" si="93"/>
        <v>#N/A</v>
      </c>
      <c r="E245" s="7" t="e">
        <f t="shared" si="94"/>
        <v>#N/A</v>
      </c>
      <c r="F245" s="7">
        <f t="shared" si="95"/>
        <v>0</v>
      </c>
      <c r="G245" s="7">
        <f t="shared" si="90"/>
        <v>0</v>
      </c>
      <c r="H245" s="49" t="e">
        <f t="shared" si="96"/>
        <v>#NUM!</v>
      </c>
      <c r="I245" s="178" t="e">
        <f t="shared" si="97"/>
        <v>#NUM!</v>
      </c>
      <c r="J245" s="8"/>
      <c r="K245" s="2" t="str">
        <f t="shared" si="98"/>
        <v>-</v>
      </c>
      <c r="L245" s="2" t="str">
        <f t="shared" si="99"/>
        <v>-</v>
      </c>
      <c r="M245" s="2" t="str">
        <f t="shared" si="100"/>
        <v>-</v>
      </c>
      <c r="N245" s="2"/>
      <c r="O245" s="2" t="str">
        <f t="shared" si="101"/>
        <v>-</v>
      </c>
      <c r="P245" s="1"/>
      <c r="Q245" s="1"/>
      <c r="R245" s="1"/>
      <c r="S245" s="1"/>
      <c r="T245" s="1"/>
      <c r="U245" s="1"/>
      <c r="V245" s="161"/>
      <c r="W245" s="1"/>
      <c r="X245" s="1"/>
      <c r="Y245" s="1"/>
      <c r="Z245" s="1"/>
      <c r="AA245" s="1"/>
      <c r="AB245" s="1"/>
      <c r="AC245" s="1"/>
      <c r="AD245" s="1"/>
      <c r="AI245" t="str">
        <f t="shared" si="91"/>
        <v>Calais</v>
      </c>
      <c r="AJ245" t="s">
        <v>643</v>
      </c>
      <c r="AK245" s="167">
        <v>2</v>
      </c>
      <c r="AN245" s="98">
        <v>23</v>
      </c>
      <c r="AO245" s="100">
        <v>29</v>
      </c>
      <c r="AP245" s="100">
        <v>30</v>
      </c>
      <c r="AQ245" s="107">
        <v>9585</v>
      </c>
      <c r="AR245" s="107">
        <f t="shared" si="102"/>
        <v>23029</v>
      </c>
      <c r="AS245" t="s">
        <v>1037</v>
      </c>
      <c r="AT245" s="110">
        <f t="shared" si="103"/>
        <v>2309585</v>
      </c>
      <c r="AW245">
        <v>40.020000000000003</v>
      </c>
      <c r="AX245">
        <v>5.98</v>
      </c>
      <c r="AY245">
        <v>34.04</v>
      </c>
      <c r="BF245" s="118"/>
      <c r="BI245" s="118"/>
      <c r="BJ245" s="118"/>
      <c r="BV245" s="1"/>
    </row>
    <row r="246" spans="1:74" hidden="1" outlineLevel="1">
      <c r="A246" t="s">
        <v>755</v>
      </c>
      <c r="B246" s="9" t="s">
        <v>968</v>
      </c>
      <c r="C246" s="1">
        <f t="shared" si="92"/>
        <v>0</v>
      </c>
      <c r="D246" s="7" t="e">
        <f t="shared" si="93"/>
        <v>#N/A</v>
      </c>
      <c r="E246" s="7" t="e">
        <f t="shared" si="94"/>
        <v>#N/A</v>
      </c>
      <c r="F246" s="7">
        <f t="shared" si="95"/>
        <v>0</v>
      </c>
      <c r="G246" s="7">
        <f t="shared" si="90"/>
        <v>0</v>
      </c>
      <c r="H246" s="49" t="e">
        <f t="shared" si="96"/>
        <v>#NUM!</v>
      </c>
      <c r="I246" s="178" t="e">
        <f t="shared" si="97"/>
        <v>#NUM!</v>
      </c>
      <c r="J246" s="8"/>
      <c r="K246" s="2" t="str">
        <f t="shared" si="98"/>
        <v>-</v>
      </c>
      <c r="L246" s="2" t="str">
        <f t="shared" si="99"/>
        <v>-</v>
      </c>
      <c r="M246" s="2" t="str">
        <f t="shared" si="100"/>
        <v>-</v>
      </c>
      <c r="N246" s="2"/>
      <c r="O246" s="2" t="str">
        <f t="shared" si="101"/>
        <v>-</v>
      </c>
      <c r="P246" s="1"/>
      <c r="Q246" s="1"/>
      <c r="R246" s="1"/>
      <c r="S246" s="1"/>
      <c r="T246" s="1"/>
      <c r="U246" s="1"/>
      <c r="V246" s="161"/>
      <c r="W246" s="1"/>
      <c r="X246" s="1"/>
      <c r="Y246" s="1"/>
      <c r="Z246" s="1"/>
      <c r="AA246" s="1"/>
      <c r="AB246" s="1"/>
      <c r="AC246" s="1"/>
      <c r="AD246" s="1"/>
      <c r="AI246" t="str">
        <f t="shared" si="91"/>
        <v>Cambridge</v>
      </c>
      <c r="AJ246" t="s">
        <v>416</v>
      </c>
      <c r="AK246" s="167">
        <v>2</v>
      </c>
      <c r="AN246" s="98">
        <v>23</v>
      </c>
      <c r="AO246" s="100">
        <v>25</v>
      </c>
      <c r="AP246" s="100">
        <v>25</v>
      </c>
      <c r="AQ246" s="107">
        <v>9655</v>
      </c>
      <c r="AR246" s="107">
        <f t="shared" si="102"/>
        <v>23025</v>
      </c>
      <c r="AS246" t="s">
        <v>1726</v>
      </c>
      <c r="AT246" s="110">
        <f t="shared" si="103"/>
        <v>2309655</v>
      </c>
      <c r="AW246">
        <v>19.420000000000002</v>
      </c>
      <c r="AX246">
        <v>0.05</v>
      </c>
      <c r="AY246">
        <v>19.37</v>
      </c>
      <c r="BF246" s="118"/>
      <c r="BI246" s="118"/>
      <c r="BJ246" s="118"/>
      <c r="BV246" s="1"/>
    </row>
    <row r="247" spans="1:74" hidden="1" outlineLevel="1">
      <c r="A247" t="s">
        <v>1565</v>
      </c>
      <c r="B247" s="9" t="s">
        <v>968</v>
      </c>
      <c r="C247" s="1">
        <f t="shared" si="92"/>
        <v>0</v>
      </c>
      <c r="D247" s="7" t="e">
        <f t="shared" si="93"/>
        <v>#N/A</v>
      </c>
      <c r="E247" s="7" t="e">
        <f t="shared" si="94"/>
        <v>#N/A</v>
      </c>
      <c r="F247" s="7">
        <f t="shared" si="95"/>
        <v>0</v>
      </c>
      <c r="G247" s="7">
        <f t="shared" si="90"/>
        <v>0</v>
      </c>
      <c r="H247" s="49" t="e">
        <f t="shared" si="96"/>
        <v>#NUM!</v>
      </c>
      <c r="I247" s="178" t="e">
        <f t="shared" si="97"/>
        <v>#NUM!</v>
      </c>
      <c r="J247" s="8"/>
      <c r="K247" s="2" t="str">
        <f t="shared" si="98"/>
        <v>-</v>
      </c>
      <c r="L247" s="2" t="str">
        <f t="shared" si="99"/>
        <v>-</v>
      </c>
      <c r="M247" s="2" t="str">
        <f t="shared" si="100"/>
        <v>-</v>
      </c>
      <c r="N247" s="2"/>
      <c r="O247" s="2" t="str">
        <f t="shared" si="101"/>
        <v>-</v>
      </c>
      <c r="P247" s="1"/>
      <c r="Q247" s="1"/>
      <c r="R247" s="1"/>
      <c r="S247" s="1"/>
      <c r="T247" s="1"/>
      <c r="U247" s="1"/>
      <c r="V247" s="161"/>
      <c r="W247" s="1"/>
      <c r="X247" s="1"/>
      <c r="Y247" s="1"/>
      <c r="Z247" s="1"/>
      <c r="AA247" s="1"/>
      <c r="AB247" s="1"/>
      <c r="AC247" s="1"/>
      <c r="AD247" s="1"/>
      <c r="AI247" t="str">
        <f t="shared" si="91"/>
        <v>Camden</v>
      </c>
      <c r="AJ247" t="s">
        <v>794</v>
      </c>
      <c r="AK247" s="167">
        <v>1</v>
      </c>
      <c r="AN247" s="98">
        <v>23</v>
      </c>
      <c r="AO247" s="100">
        <v>13</v>
      </c>
      <c r="AP247" s="100">
        <v>10</v>
      </c>
      <c r="AQ247" s="107">
        <v>9725</v>
      </c>
      <c r="AR247" s="107">
        <f t="shared" si="102"/>
        <v>23013</v>
      </c>
      <c r="AS247" t="s">
        <v>1726</v>
      </c>
      <c r="AT247" s="110">
        <f t="shared" si="103"/>
        <v>2309725</v>
      </c>
      <c r="AW247">
        <v>25.81</v>
      </c>
      <c r="AX247">
        <v>7.52</v>
      </c>
      <c r="AY247">
        <v>18.29</v>
      </c>
      <c r="BF247" s="118"/>
      <c r="BI247" s="118"/>
      <c r="BJ247" s="118"/>
      <c r="BV247" s="1"/>
    </row>
    <row r="248" spans="1:74" hidden="1" outlineLevel="1">
      <c r="A248" t="s">
        <v>2852</v>
      </c>
      <c r="B248" s="9" t="s">
        <v>968</v>
      </c>
      <c r="C248" s="1">
        <f t="shared" si="92"/>
        <v>0</v>
      </c>
      <c r="D248" s="7" t="e">
        <f t="shared" si="93"/>
        <v>#N/A</v>
      </c>
      <c r="E248" s="7" t="e">
        <f t="shared" si="94"/>
        <v>#N/A</v>
      </c>
      <c r="F248" s="7">
        <f t="shared" si="95"/>
        <v>0</v>
      </c>
      <c r="G248" s="7">
        <f t="shared" si="90"/>
        <v>0</v>
      </c>
      <c r="H248" s="49" t="e">
        <f t="shared" si="96"/>
        <v>#NUM!</v>
      </c>
      <c r="I248" s="178" t="e">
        <f t="shared" si="97"/>
        <v>#NUM!</v>
      </c>
      <c r="J248" s="8"/>
      <c r="K248" s="2" t="str">
        <f t="shared" si="98"/>
        <v>-</v>
      </c>
      <c r="L248" s="2" t="str">
        <f t="shared" si="99"/>
        <v>-</v>
      </c>
      <c r="M248" s="2" t="str">
        <f t="shared" si="100"/>
        <v>-</v>
      </c>
      <c r="N248" s="2"/>
      <c r="O248" s="2" t="str">
        <f t="shared" si="101"/>
        <v>-</v>
      </c>
      <c r="P248" s="1"/>
      <c r="Q248" s="1"/>
      <c r="R248" s="1"/>
      <c r="S248" s="1"/>
      <c r="T248" s="1"/>
      <c r="U248" s="1"/>
      <c r="V248" s="161"/>
      <c r="W248" s="1"/>
      <c r="X248" s="1"/>
      <c r="Y248" s="1"/>
      <c r="Z248" s="1"/>
      <c r="AA248" s="1"/>
      <c r="AB248" s="1"/>
      <c r="AC248" s="1"/>
      <c r="AD248" s="1"/>
      <c r="AI248" t="str">
        <f t="shared" si="91"/>
        <v>Canaan</v>
      </c>
      <c r="AJ248" t="s">
        <v>416</v>
      </c>
      <c r="AK248" s="167">
        <v>2</v>
      </c>
      <c r="AN248" s="98">
        <v>23</v>
      </c>
      <c r="AO248" s="100">
        <v>25</v>
      </c>
      <c r="AP248" s="100">
        <v>30</v>
      </c>
      <c r="AQ248" s="107">
        <v>9935</v>
      </c>
      <c r="AR248" s="107">
        <f t="shared" si="102"/>
        <v>23025</v>
      </c>
      <c r="AS248" t="s">
        <v>1726</v>
      </c>
      <c r="AT248" s="110">
        <f t="shared" si="103"/>
        <v>2309935</v>
      </c>
      <c r="AW248">
        <v>42.09</v>
      </c>
      <c r="AX248">
        <v>0.97</v>
      </c>
      <c r="AY248">
        <v>41.12</v>
      </c>
      <c r="BF248" s="118"/>
      <c r="BI248" s="118"/>
      <c r="BJ248" s="118"/>
      <c r="BV248" s="1"/>
    </row>
    <row r="249" spans="1:74" hidden="1" outlineLevel="1">
      <c r="A249" t="s">
        <v>2853</v>
      </c>
      <c r="B249" s="9" t="s">
        <v>968</v>
      </c>
      <c r="C249" s="1">
        <f t="shared" si="92"/>
        <v>0</v>
      </c>
      <c r="D249" s="7" t="e">
        <f t="shared" si="93"/>
        <v>#N/A</v>
      </c>
      <c r="E249" s="7" t="e">
        <f t="shared" si="94"/>
        <v>#N/A</v>
      </c>
      <c r="F249" s="7">
        <f t="shared" si="95"/>
        <v>0</v>
      </c>
      <c r="G249" s="7">
        <f t="shared" si="90"/>
        <v>0</v>
      </c>
      <c r="H249" s="49" t="e">
        <f t="shared" si="96"/>
        <v>#NUM!</v>
      </c>
      <c r="I249" s="178" t="e">
        <f t="shared" si="97"/>
        <v>#NUM!</v>
      </c>
      <c r="J249" s="8"/>
      <c r="K249" s="2" t="str">
        <f t="shared" si="98"/>
        <v>-</v>
      </c>
      <c r="L249" s="2" t="str">
        <f t="shared" si="99"/>
        <v>-</v>
      </c>
      <c r="M249" s="2" t="str">
        <f t="shared" si="100"/>
        <v>-</v>
      </c>
      <c r="N249" s="2"/>
      <c r="O249" s="2" t="str">
        <f t="shared" si="101"/>
        <v>-</v>
      </c>
      <c r="P249" s="1"/>
      <c r="Q249" s="1"/>
      <c r="R249" s="1"/>
      <c r="S249" s="1"/>
      <c r="T249" s="1"/>
      <c r="U249" s="1"/>
      <c r="V249" s="161"/>
      <c r="W249" s="1"/>
      <c r="X249" s="1"/>
      <c r="Y249" s="1"/>
      <c r="Z249" s="1"/>
      <c r="AA249" s="1"/>
      <c r="AB249" s="1"/>
      <c r="AC249" s="1"/>
      <c r="AD249" s="1"/>
      <c r="AI249" t="str">
        <f t="shared" si="91"/>
        <v>Canton</v>
      </c>
      <c r="AJ249" t="s">
        <v>3102</v>
      </c>
      <c r="AK249" s="167">
        <v>2</v>
      </c>
      <c r="AN249" s="98">
        <v>23</v>
      </c>
      <c r="AO249" s="100">
        <v>17</v>
      </c>
      <c r="AP249" s="100">
        <v>30</v>
      </c>
      <c r="AQ249" s="107">
        <v>10005</v>
      </c>
      <c r="AR249" s="107">
        <f t="shared" si="102"/>
        <v>23017</v>
      </c>
      <c r="AS249" t="s">
        <v>1726</v>
      </c>
      <c r="AT249" s="110">
        <f t="shared" si="103"/>
        <v>2310005</v>
      </c>
      <c r="AW249">
        <v>30.26</v>
      </c>
      <c r="AX249">
        <v>1.32</v>
      </c>
      <c r="AY249">
        <v>28.94</v>
      </c>
      <c r="BF249" s="118"/>
      <c r="BI249" s="118"/>
      <c r="BJ249" s="118"/>
      <c r="BV249" s="1"/>
    </row>
    <row r="250" spans="1:74" hidden="1" outlineLevel="1">
      <c r="A250" t="s">
        <v>2643</v>
      </c>
      <c r="B250" s="9" t="s">
        <v>968</v>
      </c>
      <c r="C250" s="1">
        <f t="shared" si="92"/>
        <v>0</v>
      </c>
      <c r="D250" s="7" t="e">
        <f t="shared" si="93"/>
        <v>#N/A</v>
      </c>
      <c r="E250" s="7" t="e">
        <f t="shared" si="94"/>
        <v>#N/A</v>
      </c>
      <c r="F250" s="7">
        <f t="shared" si="95"/>
        <v>0</v>
      </c>
      <c r="G250" s="7">
        <f t="shared" si="90"/>
        <v>0</v>
      </c>
      <c r="H250" s="49" t="e">
        <f t="shared" si="96"/>
        <v>#NUM!</v>
      </c>
      <c r="I250" s="178" t="e">
        <f t="shared" si="97"/>
        <v>#NUM!</v>
      </c>
      <c r="J250" s="8"/>
      <c r="K250" s="2" t="str">
        <f t="shared" si="98"/>
        <v>-</v>
      </c>
      <c r="L250" s="2" t="str">
        <f t="shared" si="99"/>
        <v>-</v>
      </c>
      <c r="M250" s="2" t="str">
        <f t="shared" si="100"/>
        <v>-</v>
      </c>
      <c r="N250" s="2"/>
      <c r="O250" s="2" t="str">
        <f t="shared" si="101"/>
        <v>-</v>
      </c>
      <c r="P250" s="1"/>
      <c r="Q250" s="1"/>
      <c r="R250" s="1"/>
      <c r="S250" s="1"/>
      <c r="T250" s="1"/>
      <c r="U250" s="1"/>
      <c r="V250" s="161"/>
      <c r="W250" s="1"/>
      <c r="X250" s="1"/>
      <c r="Y250" s="1"/>
      <c r="Z250" s="1"/>
      <c r="AA250" s="1"/>
      <c r="AB250" s="1"/>
      <c r="AC250" s="1"/>
      <c r="AD250" s="1"/>
      <c r="AI250" t="str">
        <f t="shared" si="91"/>
        <v>Cape Elizabeth</v>
      </c>
      <c r="AJ250" t="s">
        <v>2204</v>
      </c>
      <c r="AK250" s="167">
        <v>1</v>
      </c>
      <c r="AN250" s="98">
        <v>23</v>
      </c>
      <c r="AO250" s="100">
        <v>5</v>
      </c>
      <c r="AP250" s="100">
        <v>20</v>
      </c>
      <c r="AQ250" s="107">
        <v>10180</v>
      </c>
      <c r="AR250" s="107">
        <f t="shared" si="102"/>
        <v>23005</v>
      </c>
      <c r="AS250" t="s">
        <v>1726</v>
      </c>
      <c r="AT250" s="110">
        <f t="shared" si="103"/>
        <v>2310180</v>
      </c>
      <c r="AW250">
        <v>58.41</v>
      </c>
      <c r="AX250">
        <v>43.68</v>
      </c>
      <c r="AY250">
        <v>14.73</v>
      </c>
      <c r="BF250" s="118"/>
      <c r="BI250" s="118"/>
      <c r="BJ250" s="118"/>
      <c r="BV250" s="1"/>
    </row>
    <row r="251" spans="1:74" hidden="1" outlineLevel="1">
      <c r="A251" t="s">
        <v>2008</v>
      </c>
      <c r="B251" s="9" t="s">
        <v>968</v>
      </c>
      <c r="C251" s="1">
        <f t="shared" si="92"/>
        <v>0</v>
      </c>
      <c r="D251" s="7" t="e">
        <f t="shared" si="93"/>
        <v>#N/A</v>
      </c>
      <c r="E251" s="7" t="e">
        <f t="shared" si="94"/>
        <v>#N/A</v>
      </c>
      <c r="F251" s="7">
        <f t="shared" si="95"/>
        <v>0</v>
      </c>
      <c r="G251" s="7">
        <f t="shared" si="90"/>
        <v>0</v>
      </c>
      <c r="H251" s="49" t="e">
        <f t="shared" si="96"/>
        <v>#NUM!</v>
      </c>
      <c r="I251" s="178" t="e">
        <f t="shared" si="97"/>
        <v>#NUM!</v>
      </c>
      <c r="J251" s="8"/>
      <c r="K251" s="2" t="str">
        <f t="shared" si="98"/>
        <v>-</v>
      </c>
      <c r="L251" s="2" t="str">
        <f t="shared" si="99"/>
        <v>-</v>
      </c>
      <c r="M251" s="2" t="str">
        <f t="shared" si="100"/>
        <v>-</v>
      </c>
      <c r="N251" s="2"/>
      <c r="O251" s="2" t="str">
        <f t="shared" si="101"/>
        <v>-</v>
      </c>
      <c r="P251" s="1"/>
      <c r="Q251" s="1"/>
      <c r="R251" s="1"/>
      <c r="S251" s="1"/>
      <c r="T251" s="1"/>
      <c r="U251" s="1"/>
      <c r="V251" s="161"/>
      <c r="W251" s="1"/>
      <c r="X251" s="1"/>
      <c r="Y251" s="1"/>
      <c r="Z251" s="1"/>
      <c r="AA251" s="1"/>
      <c r="AB251" s="1"/>
      <c r="AC251" s="1"/>
      <c r="AD251" s="1"/>
      <c r="AI251" t="str">
        <f t="shared" si="91"/>
        <v>Caratunk</v>
      </c>
      <c r="AJ251" t="s">
        <v>416</v>
      </c>
      <c r="AK251" s="167">
        <v>2</v>
      </c>
      <c r="AN251" s="98">
        <v>23</v>
      </c>
      <c r="AO251" s="100">
        <v>25</v>
      </c>
      <c r="AP251" s="100">
        <v>35</v>
      </c>
      <c r="AQ251" s="107">
        <v>10495</v>
      </c>
      <c r="AR251" s="107">
        <f t="shared" si="102"/>
        <v>23025</v>
      </c>
      <c r="AS251" t="s">
        <v>1726</v>
      </c>
      <c r="AT251" s="110">
        <f t="shared" si="103"/>
        <v>2310495</v>
      </c>
      <c r="AW251">
        <v>55.31</v>
      </c>
      <c r="AX251">
        <v>3</v>
      </c>
      <c r="AY251">
        <v>52.31</v>
      </c>
      <c r="BF251" s="118"/>
      <c r="BI251" s="118"/>
      <c r="BJ251" s="118"/>
      <c r="BV251" s="1"/>
    </row>
    <row r="252" spans="1:74" hidden="1" outlineLevel="1">
      <c r="A252" t="s">
        <v>2085</v>
      </c>
      <c r="B252" s="9" t="s">
        <v>968</v>
      </c>
      <c r="C252" s="1">
        <f t="shared" si="92"/>
        <v>0</v>
      </c>
      <c r="D252" s="7" t="e">
        <f t="shared" si="93"/>
        <v>#N/A</v>
      </c>
      <c r="E252" s="7" t="e">
        <f t="shared" si="94"/>
        <v>#N/A</v>
      </c>
      <c r="F252" s="7">
        <f t="shared" si="95"/>
        <v>0</v>
      </c>
      <c r="G252" s="7">
        <f t="shared" si="90"/>
        <v>0</v>
      </c>
      <c r="H252" s="49" t="e">
        <f t="shared" si="96"/>
        <v>#NUM!</v>
      </c>
      <c r="I252" s="178" t="e">
        <f t="shared" si="97"/>
        <v>#NUM!</v>
      </c>
      <c r="J252" s="8"/>
      <c r="K252" s="2" t="str">
        <f t="shared" si="98"/>
        <v>-</v>
      </c>
      <c r="L252" s="2" t="str">
        <f t="shared" si="99"/>
        <v>-</v>
      </c>
      <c r="M252" s="2" t="str">
        <f t="shared" si="100"/>
        <v>-</v>
      </c>
      <c r="N252" s="2"/>
      <c r="O252" s="2" t="str">
        <f t="shared" si="101"/>
        <v>-</v>
      </c>
      <c r="P252" s="1"/>
      <c r="Q252" s="1"/>
      <c r="R252" s="1"/>
      <c r="S252" s="1"/>
      <c r="T252" s="1"/>
      <c r="U252" s="1"/>
      <c r="V252" s="161"/>
      <c r="W252" s="1"/>
      <c r="X252" s="1"/>
      <c r="Y252" s="1"/>
      <c r="Z252" s="1"/>
      <c r="AA252" s="1"/>
      <c r="AB252" s="1"/>
      <c r="AC252" s="1"/>
      <c r="AD252" s="1"/>
      <c r="AI252" t="str">
        <f t="shared" si="91"/>
        <v>Caribou</v>
      </c>
      <c r="AJ252" t="s">
        <v>2884</v>
      </c>
      <c r="AK252" s="167">
        <v>2</v>
      </c>
      <c r="AN252" s="98">
        <v>23</v>
      </c>
      <c r="AO252" s="100">
        <v>3</v>
      </c>
      <c r="AP252" s="100">
        <v>40</v>
      </c>
      <c r="AQ252" s="107">
        <v>10565</v>
      </c>
      <c r="AR252" s="107">
        <f t="shared" si="102"/>
        <v>23003</v>
      </c>
      <c r="AS252" t="s">
        <v>1037</v>
      </c>
      <c r="AT252" s="110">
        <f t="shared" si="103"/>
        <v>2310565</v>
      </c>
      <c r="AW252">
        <v>80.180000000000007</v>
      </c>
      <c r="AX252">
        <v>0.89</v>
      </c>
      <c r="AY252">
        <v>79.290000000000006</v>
      </c>
      <c r="BF252" s="118"/>
      <c r="BI252" s="118"/>
      <c r="BJ252" s="118"/>
      <c r="BV252" s="1"/>
    </row>
    <row r="253" spans="1:74" hidden="1" outlineLevel="1">
      <c r="A253" t="s">
        <v>59</v>
      </c>
      <c r="B253" s="9" t="s">
        <v>968</v>
      </c>
      <c r="C253" s="1">
        <f t="shared" si="92"/>
        <v>0</v>
      </c>
      <c r="D253" s="7" t="e">
        <f t="shared" si="93"/>
        <v>#N/A</v>
      </c>
      <c r="E253" s="7" t="e">
        <f t="shared" si="94"/>
        <v>#N/A</v>
      </c>
      <c r="F253" s="7">
        <f t="shared" si="95"/>
        <v>0</v>
      </c>
      <c r="G253" s="7">
        <f t="shared" si="90"/>
        <v>0</v>
      </c>
      <c r="H253" s="49" t="e">
        <f t="shared" si="96"/>
        <v>#NUM!</v>
      </c>
      <c r="I253" s="178" t="e">
        <f t="shared" si="97"/>
        <v>#NUM!</v>
      </c>
      <c r="J253" s="8"/>
      <c r="K253" s="2" t="str">
        <f t="shared" si="98"/>
        <v>-</v>
      </c>
      <c r="L253" s="2" t="str">
        <f t="shared" si="99"/>
        <v>-</v>
      </c>
      <c r="M253" s="2" t="str">
        <f t="shared" si="100"/>
        <v>-</v>
      </c>
      <c r="N253" s="2"/>
      <c r="O253" s="2" t="str">
        <f t="shared" si="101"/>
        <v>-</v>
      </c>
      <c r="P253" s="1"/>
      <c r="Q253" s="1"/>
      <c r="R253" s="1"/>
      <c r="S253" s="1"/>
      <c r="T253" s="1"/>
      <c r="U253" s="1"/>
      <c r="V253" s="161"/>
      <c r="W253" s="1"/>
      <c r="X253" s="1"/>
      <c r="Y253" s="1"/>
      <c r="Z253" s="1"/>
      <c r="AA253" s="1"/>
      <c r="AB253" s="1"/>
      <c r="AC253" s="1"/>
      <c r="AD253" s="1"/>
      <c r="AI253" t="str">
        <f t="shared" si="91"/>
        <v>Carmel</v>
      </c>
      <c r="AJ253" t="s">
        <v>874</v>
      </c>
      <c r="AK253" s="167">
        <v>2</v>
      </c>
      <c r="AN253" s="98">
        <v>23</v>
      </c>
      <c r="AO253" s="100">
        <v>19</v>
      </c>
      <c r="AP253" s="100">
        <v>35</v>
      </c>
      <c r="AQ253" s="107">
        <v>10670</v>
      </c>
      <c r="AR253" s="107">
        <f t="shared" si="102"/>
        <v>23019</v>
      </c>
      <c r="AS253" t="s">
        <v>1726</v>
      </c>
      <c r="AT253" s="110">
        <f t="shared" si="103"/>
        <v>2310670</v>
      </c>
      <c r="AW253">
        <v>37</v>
      </c>
      <c r="AX253">
        <v>0.46</v>
      </c>
      <c r="AY253">
        <v>36.54</v>
      </c>
      <c r="BF253" s="118"/>
      <c r="BI253" s="118"/>
      <c r="BJ253" s="118"/>
      <c r="BV253" s="1"/>
    </row>
    <row r="254" spans="1:74" hidden="1" outlineLevel="1">
      <c r="A254" t="s">
        <v>40</v>
      </c>
      <c r="B254" s="9" t="s">
        <v>968</v>
      </c>
      <c r="C254" s="1">
        <f t="shared" si="92"/>
        <v>0</v>
      </c>
      <c r="D254" s="7" t="e">
        <f t="shared" si="93"/>
        <v>#N/A</v>
      </c>
      <c r="E254" s="7" t="e">
        <f t="shared" si="94"/>
        <v>#N/A</v>
      </c>
      <c r="F254" s="7">
        <f t="shared" si="95"/>
        <v>0</v>
      </c>
      <c r="G254" s="7">
        <f t="shared" si="90"/>
        <v>0</v>
      </c>
      <c r="H254" s="49" t="e">
        <f t="shared" si="96"/>
        <v>#NUM!</v>
      </c>
      <c r="I254" s="178" t="e">
        <f t="shared" si="97"/>
        <v>#NUM!</v>
      </c>
      <c r="J254" s="8"/>
      <c r="K254" s="2" t="str">
        <f t="shared" si="98"/>
        <v>-</v>
      </c>
      <c r="L254" s="2" t="str">
        <f t="shared" si="99"/>
        <v>-</v>
      </c>
      <c r="M254" s="2" t="str">
        <f t="shared" si="100"/>
        <v>-</v>
      </c>
      <c r="N254" s="2"/>
      <c r="O254" s="2" t="str">
        <f t="shared" si="101"/>
        <v>-</v>
      </c>
      <c r="P254" s="1"/>
      <c r="Q254" s="1"/>
      <c r="R254" s="1"/>
      <c r="S254" s="1"/>
      <c r="T254" s="1"/>
      <c r="U254" s="1"/>
      <c r="V254" s="161"/>
      <c r="W254" s="1"/>
      <c r="X254" s="1"/>
      <c r="Y254" s="1"/>
      <c r="Z254" s="1"/>
      <c r="AA254" s="1"/>
      <c r="AB254" s="1"/>
      <c r="AC254" s="1"/>
      <c r="AD254" s="1"/>
      <c r="AI254" t="str">
        <f t="shared" si="91"/>
        <v>Carrabassett Valley</v>
      </c>
      <c r="AJ254" t="s">
        <v>2429</v>
      </c>
      <c r="AK254" s="167">
        <v>2</v>
      </c>
      <c r="AN254" s="98">
        <v>23</v>
      </c>
      <c r="AO254" s="100">
        <v>7</v>
      </c>
      <c r="AP254" s="100">
        <v>8</v>
      </c>
      <c r="AQ254" s="107">
        <v>10740</v>
      </c>
      <c r="AR254" s="107">
        <f t="shared" si="102"/>
        <v>23007</v>
      </c>
      <c r="AS254" t="s">
        <v>1726</v>
      </c>
      <c r="AT254" s="110">
        <f t="shared" si="103"/>
        <v>2310740</v>
      </c>
      <c r="AW254">
        <v>77.53</v>
      </c>
      <c r="AX254">
        <v>0.15</v>
      </c>
      <c r="AY254">
        <v>77.39</v>
      </c>
      <c r="BF254" s="118"/>
      <c r="BI254" s="118"/>
      <c r="BJ254" s="118"/>
      <c r="BV254" s="1"/>
    </row>
    <row r="255" spans="1:74" hidden="1" outlineLevel="1">
      <c r="A255" t="s">
        <v>1806</v>
      </c>
      <c r="B255" s="9" t="s">
        <v>968</v>
      </c>
      <c r="C255" s="1">
        <f t="shared" si="92"/>
        <v>0</v>
      </c>
      <c r="D255" s="7" t="e">
        <f t="shared" si="93"/>
        <v>#N/A</v>
      </c>
      <c r="E255" s="7" t="e">
        <f t="shared" si="94"/>
        <v>#N/A</v>
      </c>
      <c r="F255" s="7">
        <f t="shared" si="95"/>
        <v>0</v>
      </c>
      <c r="G255" s="7">
        <f t="shared" si="90"/>
        <v>0</v>
      </c>
      <c r="H255" s="49" t="e">
        <f t="shared" si="96"/>
        <v>#NUM!</v>
      </c>
      <c r="I255" s="178" t="e">
        <f t="shared" si="97"/>
        <v>#NUM!</v>
      </c>
      <c r="J255" s="8"/>
      <c r="K255" s="2" t="str">
        <f t="shared" si="98"/>
        <v>-</v>
      </c>
      <c r="L255" s="2" t="str">
        <f t="shared" si="99"/>
        <v>-</v>
      </c>
      <c r="M255" s="2" t="str">
        <f t="shared" si="100"/>
        <v>-</v>
      </c>
      <c r="N255" s="2"/>
      <c r="O255" s="2" t="str">
        <f t="shared" si="101"/>
        <v>-</v>
      </c>
      <c r="P255" s="1"/>
      <c r="Q255" s="1"/>
      <c r="R255" s="1"/>
      <c r="S255" s="1"/>
      <c r="T255" s="1"/>
      <c r="U255" s="1"/>
      <c r="V255" s="161"/>
      <c r="W255" s="1"/>
      <c r="X255" s="1"/>
      <c r="Y255" s="1"/>
      <c r="Z255" s="1"/>
      <c r="AA255" s="1"/>
      <c r="AB255" s="1"/>
      <c r="AC255" s="1"/>
      <c r="AD255" s="1"/>
      <c r="AI255" t="str">
        <f t="shared" si="91"/>
        <v>Carroll</v>
      </c>
      <c r="AJ255" t="s">
        <v>874</v>
      </c>
      <c r="AK255" s="167">
        <v>2</v>
      </c>
      <c r="AN255" s="98">
        <v>23</v>
      </c>
      <c r="AO255" s="100">
        <v>19</v>
      </c>
      <c r="AP255" s="100">
        <v>40</v>
      </c>
      <c r="AQ255" s="107">
        <v>10810</v>
      </c>
      <c r="AR255" s="107">
        <f t="shared" si="102"/>
        <v>23019</v>
      </c>
      <c r="AS255" t="s">
        <v>1090</v>
      </c>
      <c r="AT255" s="110">
        <f t="shared" si="103"/>
        <v>2310810</v>
      </c>
      <c r="AW255">
        <v>44.36</v>
      </c>
      <c r="AX255">
        <v>0.17</v>
      </c>
      <c r="AY255">
        <v>44.18</v>
      </c>
      <c r="BF255" s="118"/>
      <c r="BI255" s="118"/>
      <c r="BJ255" s="118"/>
      <c r="BV255" s="1"/>
    </row>
    <row r="256" spans="1:74" hidden="1" outlineLevel="1">
      <c r="A256" t="s">
        <v>41</v>
      </c>
      <c r="B256" s="9" t="s">
        <v>968</v>
      </c>
      <c r="C256" s="1">
        <f t="shared" si="92"/>
        <v>0</v>
      </c>
      <c r="D256" s="7" t="e">
        <f t="shared" si="93"/>
        <v>#N/A</v>
      </c>
      <c r="E256" s="7" t="e">
        <f t="shared" si="94"/>
        <v>#N/A</v>
      </c>
      <c r="F256" s="7">
        <f t="shared" si="95"/>
        <v>0</v>
      </c>
      <c r="G256" s="7">
        <f t="shared" si="90"/>
        <v>0</v>
      </c>
      <c r="H256" s="49" t="e">
        <f t="shared" si="96"/>
        <v>#NUM!</v>
      </c>
      <c r="I256" s="178" t="e">
        <f t="shared" si="97"/>
        <v>#NUM!</v>
      </c>
      <c r="J256" s="8"/>
      <c r="K256" s="2" t="str">
        <f t="shared" si="98"/>
        <v>-</v>
      </c>
      <c r="L256" s="2" t="str">
        <f t="shared" si="99"/>
        <v>-</v>
      </c>
      <c r="M256" s="2" t="str">
        <f t="shared" si="100"/>
        <v>-</v>
      </c>
      <c r="N256" s="2"/>
      <c r="O256" s="2" t="str">
        <f t="shared" si="101"/>
        <v>-</v>
      </c>
      <c r="P256" s="1"/>
      <c r="Q256" s="1"/>
      <c r="R256" s="1"/>
      <c r="S256" s="1"/>
      <c r="T256" s="1"/>
      <c r="U256" s="1"/>
      <c r="V256" s="161"/>
      <c r="W256" s="1"/>
      <c r="X256" s="1"/>
      <c r="Y256" s="1"/>
      <c r="Z256" s="1"/>
      <c r="AA256" s="1"/>
      <c r="AB256" s="1"/>
      <c r="AC256" s="1"/>
      <c r="AD256" s="1"/>
      <c r="AI256" t="str">
        <f t="shared" si="91"/>
        <v>Carthage</v>
      </c>
      <c r="AJ256" t="s">
        <v>2429</v>
      </c>
      <c r="AK256" s="167">
        <v>2</v>
      </c>
      <c r="AN256" s="98">
        <v>23</v>
      </c>
      <c r="AO256" s="100">
        <v>7</v>
      </c>
      <c r="AP256" s="100">
        <v>10</v>
      </c>
      <c r="AQ256" s="107">
        <v>10915</v>
      </c>
      <c r="AR256" s="107">
        <f t="shared" si="102"/>
        <v>23007</v>
      </c>
      <c r="AS256" t="s">
        <v>1726</v>
      </c>
      <c r="AT256" s="110">
        <f t="shared" si="103"/>
        <v>2310915</v>
      </c>
      <c r="AW256">
        <v>33.299999999999997</v>
      </c>
      <c r="AX256">
        <v>0.12</v>
      </c>
      <c r="AY256">
        <v>33.18</v>
      </c>
      <c r="BF256" s="118"/>
      <c r="BI256" s="118"/>
      <c r="BJ256" s="118"/>
      <c r="BV256" s="1"/>
    </row>
    <row r="257" spans="1:74" hidden="1" outlineLevel="1">
      <c r="A257" t="s">
        <v>2384</v>
      </c>
      <c r="B257" s="9" t="s">
        <v>968</v>
      </c>
      <c r="C257" s="1">
        <f t="shared" si="92"/>
        <v>0</v>
      </c>
      <c r="D257" s="7" t="e">
        <f t="shared" si="93"/>
        <v>#N/A</v>
      </c>
      <c r="E257" s="7" t="e">
        <f t="shared" si="94"/>
        <v>#N/A</v>
      </c>
      <c r="F257" s="7">
        <f t="shared" si="95"/>
        <v>0</v>
      </c>
      <c r="G257" s="7">
        <f t="shared" si="90"/>
        <v>0</v>
      </c>
      <c r="H257" s="49" t="e">
        <f t="shared" si="96"/>
        <v>#NUM!</v>
      </c>
      <c r="I257" s="178" t="e">
        <f t="shared" si="97"/>
        <v>#NUM!</v>
      </c>
      <c r="J257" s="8"/>
      <c r="K257" s="2" t="str">
        <f t="shared" si="98"/>
        <v>-</v>
      </c>
      <c r="L257" s="2" t="str">
        <f t="shared" si="99"/>
        <v>-</v>
      </c>
      <c r="M257" s="2" t="str">
        <f t="shared" si="100"/>
        <v>-</v>
      </c>
      <c r="N257" s="2"/>
      <c r="O257" s="2" t="str">
        <f t="shared" si="101"/>
        <v>-</v>
      </c>
      <c r="P257" s="1"/>
      <c r="Q257" s="1"/>
      <c r="R257" s="1"/>
      <c r="S257" s="1"/>
      <c r="T257" s="1"/>
      <c r="U257" s="1"/>
      <c r="V257" s="161"/>
      <c r="W257" s="1"/>
      <c r="X257" s="1"/>
      <c r="Y257" s="1"/>
      <c r="Z257" s="1"/>
      <c r="AA257" s="1"/>
      <c r="AB257" s="1"/>
      <c r="AC257" s="1"/>
      <c r="AD257" s="1"/>
      <c r="AI257" t="str">
        <f t="shared" si="91"/>
        <v>Cary</v>
      </c>
      <c r="AJ257" t="s">
        <v>2884</v>
      </c>
      <c r="AK257" s="167">
        <v>2</v>
      </c>
      <c r="AN257" s="98">
        <v>23</v>
      </c>
      <c r="AO257" s="100">
        <v>3</v>
      </c>
      <c r="AP257" s="100">
        <v>45</v>
      </c>
      <c r="AQ257" s="107">
        <v>11020</v>
      </c>
      <c r="AR257" s="107">
        <f t="shared" si="102"/>
        <v>23003</v>
      </c>
      <c r="AS257" t="s">
        <v>1090</v>
      </c>
      <c r="AT257" s="110">
        <f t="shared" si="103"/>
        <v>2311020</v>
      </c>
      <c r="AW257">
        <v>18.97</v>
      </c>
      <c r="AX257">
        <v>0</v>
      </c>
      <c r="AY257">
        <v>18.97</v>
      </c>
      <c r="BF257" s="118"/>
      <c r="BI257" s="118"/>
      <c r="BJ257" s="118"/>
      <c r="BV257" s="1"/>
    </row>
    <row r="258" spans="1:74" hidden="1" outlineLevel="1">
      <c r="A258" t="s">
        <v>918</v>
      </c>
      <c r="B258" s="9" t="s">
        <v>968</v>
      </c>
      <c r="C258" s="1">
        <f t="shared" si="92"/>
        <v>0</v>
      </c>
      <c r="D258" s="7" t="e">
        <f t="shared" si="93"/>
        <v>#N/A</v>
      </c>
      <c r="E258" s="7" t="e">
        <f t="shared" si="94"/>
        <v>#N/A</v>
      </c>
      <c r="F258" s="7">
        <f t="shared" si="95"/>
        <v>0</v>
      </c>
      <c r="G258" s="7">
        <f t="shared" ref="G258:G321" si="104">IF(S258&gt;0,RANK(S258,(P258:AD258)),0)</f>
        <v>0</v>
      </c>
      <c r="H258" s="49" t="e">
        <f t="shared" si="96"/>
        <v>#NUM!</v>
      </c>
      <c r="I258" s="178" t="e">
        <f t="shared" si="97"/>
        <v>#NUM!</v>
      </c>
      <c r="J258" s="8"/>
      <c r="K258" s="2" t="str">
        <f t="shared" si="98"/>
        <v>-</v>
      </c>
      <c r="L258" s="2" t="str">
        <f t="shared" si="99"/>
        <v>-</v>
      </c>
      <c r="M258" s="2" t="str">
        <f t="shared" si="100"/>
        <v>-</v>
      </c>
      <c r="N258" s="2"/>
      <c r="O258" s="2" t="str">
        <f t="shared" si="101"/>
        <v>-</v>
      </c>
      <c r="P258" s="1"/>
      <c r="Q258" s="1"/>
      <c r="R258" s="1"/>
      <c r="S258" s="1"/>
      <c r="T258" s="1"/>
      <c r="U258" s="1"/>
      <c r="V258" s="161"/>
      <c r="W258" s="1"/>
      <c r="X258" s="1"/>
      <c r="Y258" s="1"/>
      <c r="Z258" s="1"/>
      <c r="AA258" s="1"/>
      <c r="AB258" s="1"/>
      <c r="AC258" s="1"/>
      <c r="AD258" s="1"/>
      <c r="AI258" t="str">
        <f t="shared" si="91"/>
        <v>Casco</v>
      </c>
      <c r="AJ258" t="s">
        <v>2204</v>
      </c>
      <c r="AK258" s="167">
        <v>1</v>
      </c>
      <c r="AN258" s="98">
        <v>23</v>
      </c>
      <c r="AO258" s="100">
        <v>5</v>
      </c>
      <c r="AP258" s="100">
        <v>25</v>
      </c>
      <c r="AQ258" s="107">
        <v>11125</v>
      </c>
      <c r="AR258" s="107">
        <f t="shared" si="102"/>
        <v>23005</v>
      </c>
      <c r="AS258" t="s">
        <v>1726</v>
      </c>
      <c r="AT258" s="110">
        <f t="shared" si="103"/>
        <v>2311125</v>
      </c>
      <c r="AW258">
        <v>36.43</v>
      </c>
      <c r="AX258">
        <v>5.16</v>
      </c>
      <c r="AY258">
        <v>31.27</v>
      </c>
      <c r="BF258" s="118"/>
      <c r="BI258" s="118"/>
      <c r="BJ258" s="118"/>
      <c r="BV258" s="1"/>
    </row>
    <row r="259" spans="1:74" hidden="1" outlineLevel="1">
      <c r="A259" t="s">
        <v>1141</v>
      </c>
      <c r="B259" s="9" t="s">
        <v>968</v>
      </c>
      <c r="C259" s="1">
        <f t="shared" si="92"/>
        <v>0</v>
      </c>
      <c r="D259" s="7" t="e">
        <f t="shared" si="93"/>
        <v>#N/A</v>
      </c>
      <c r="E259" s="7" t="e">
        <f t="shared" si="94"/>
        <v>#N/A</v>
      </c>
      <c r="F259" s="7">
        <f t="shared" si="95"/>
        <v>0</v>
      </c>
      <c r="G259" s="7">
        <f t="shared" si="104"/>
        <v>0</v>
      </c>
      <c r="H259" s="49" t="e">
        <f t="shared" si="96"/>
        <v>#NUM!</v>
      </c>
      <c r="I259" s="178" t="e">
        <f t="shared" si="97"/>
        <v>#NUM!</v>
      </c>
      <c r="J259" s="8"/>
      <c r="K259" s="2" t="str">
        <f t="shared" si="98"/>
        <v>-</v>
      </c>
      <c r="L259" s="2" t="str">
        <f t="shared" si="99"/>
        <v>-</v>
      </c>
      <c r="M259" s="2" t="str">
        <f t="shared" si="100"/>
        <v>-</v>
      </c>
      <c r="N259" s="2"/>
      <c r="O259" s="2" t="str">
        <f t="shared" si="101"/>
        <v>-</v>
      </c>
      <c r="P259" s="1"/>
      <c r="Q259" s="1"/>
      <c r="R259" s="1"/>
      <c r="S259" s="1"/>
      <c r="T259" s="1"/>
      <c r="U259" s="1"/>
      <c r="V259" s="161"/>
      <c r="W259" s="1"/>
      <c r="X259" s="1"/>
      <c r="Y259" s="1"/>
      <c r="Z259" s="1"/>
      <c r="AA259" s="1"/>
      <c r="AB259" s="1"/>
      <c r="AC259" s="1"/>
      <c r="AD259" s="1"/>
      <c r="AI259" t="str">
        <f t="shared" si="91"/>
        <v>Castine</v>
      </c>
      <c r="AJ259" t="s">
        <v>695</v>
      </c>
      <c r="AK259" s="167">
        <v>2</v>
      </c>
      <c r="AN259" s="98">
        <v>23</v>
      </c>
      <c r="AO259" s="100">
        <v>9</v>
      </c>
      <c r="AP259" s="100">
        <v>40</v>
      </c>
      <c r="AQ259" s="107">
        <v>11265</v>
      </c>
      <c r="AR259" s="107">
        <f t="shared" si="102"/>
        <v>23009</v>
      </c>
      <c r="AS259" t="s">
        <v>1726</v>
      </c>
      <c r="AT259" s="110">
        <f t="shared" si="103"/>
        <v>2311265</v>
      </c>
      <c r="AW259">
        <v>19.989999999999998</v>
      </c>
      <c r="AX259">
        <v>12.19</v>
      </c>
      <c r="AY259">
        <v>7.8</v>
      </c>
      <c r="BF259" s="118"/>
      <c r="BI259" s="118"/>
      <c r="BJ259" s="118"/>
      <c r="BV259" s="1"/>
    </row>
    <row r="260" spans="1:74" hidden="1" outlineLevel="1">
      <c r="A260" t="s">
        <v>1047</v>
      </c>
      <c r="B260" s="9" t="s">
        <v>968</v>
      </c>
      <c r="C260" s="1">
        <f t="shared" si="92"/>
        <v>0</v>
      </c>
      <c r="D260" s="7" t="e">
        <f t="shared" si="93"/>
        <v>#N/A</v>
      </c>
      <c r="E260" s="7" t="e">
        <f t="shared" si="94"/>
        <v>#N/A</v>
      </c>
      <c r="F260" s="7">
        <f t="shared" si="95"/>
        <v>0</v>
      </c>
      <c r="G260" s="7">
        <f t="shared" si="104"/>
        <v>0</v>
      </c>
      <c r="H260" s="49" t="e">
        <f t="shared" si="96"/>
        <v>#NUM!</v>
      </c>
      <c r="I260" s="178" t="e">
        <f t="shared" si="97"/>
        <v>#NUM!</v>
      </c>
      <c r="J260" s="8"/>
      <c r="K260" s="2" t="str">
        <f t="shared" si="98"/>
        <v>-</v>
      </c>
      <c r="L260" s="2" t="str">
        <f t="shared" si="99"/>
        <v>-</v>
      </c>
      <c r="M260" s="2" t="str">
        <f t="shared" si="100"/>
        <v>-</v>
      </c>
      <c r="N260" s="2"/>
      <c r="O260" s="2" t="str">
        <f t="shared" si="101"/>
        <v>-</v>
      </c>
      <c r="P260" s="1"/>
      <c r="Q260" s="1"/>
      <c r="R260" s="1"/>
      <c r="S260" s="1"/>
      <c r="T260" s="1"/>
      <c r="U260" s="1"/>
      <c r="V260" s="161"/>
      <c r="W260" s="1"/>
      <c r="X260" s="1"/>
      <c r="Y260" s="1"/>
      <c r="Z260" s="1"/>
      <c r="AA260" s="1"/>
      <c r="AB260" s="1"/>
      <c r="AC260" s="1"/>
      <c r="AD260" s="1"/>
      <c r="AI260" t="str">
        <f t="shared" ref="AI260:AI325" si="105">A260</f>
        <v>Castle Hill</v>
      </c>
      <c r="AJ260" t="s">
        <v>2884</v>
      </c>
      <c r="AK260" s="167">
        <v>2</v>
      </c>
      <c r="AN260" s="98">
        <v>23</v>
      </c>
      <c r="AO260" s="100">
        <v>3</v>
      </c>
      <c r="AP260" s="100">
        <v>50</v>
      </c>
      <c r="AQ260" s="107">
        <v>11300</v>
      </c>
      <c r="AR260" s="107">
        <f t="shared" si="102"/>
        <v>23003</v>
      </c>
      <c r="AS260" t="s">
        <v>1726</v>
      </c>
      <c r="AT260" s="110">
        <f t="shared" si="103"/>
        <v>2311300</v>
      </c>
      <c r="AW260">
        <v>36.14</v>
      </c>
      <c r="AX260">
        <v>0.46</v>
      </c>
      <c r="AY260">
        <v>35.68</v>
      </c>
      <c r="BF260" s="118"/>
      <c r="BI260" s="118"/>
      <c r="BJ260" s="118"/>
      <c r="BV260" s="1"/>
    </row>
    <row r="261" spans="1:74" hidden="1" outlineLevel="1">
      <c r="A261" t="s">
        <v>20</v>
      </c>
      <c r="B261" s="9" t="s">
        <v>968</v>
      </c>
      <c r="C261" s="1">
        <f t="shared" si="92"/>
        <v>0</v>
      </c>
      <c r="D261" s="7" t="e">
        <f t="shared" si="93"/>
        <v>#N/A</v>
      </c>
      <c r="E261" s="7" t="e">
        <f t="shared" si="94"/>
        <v>#N/A</v>
      </c>
      <c r="F261" s="7">
        <f t="shared" si="95"/>
        <v>0</v>
      </c>
      <c r="G261" s="7">
        <f t="shared" si="104"/>
        <v>0</v>
      </c>
      <c r="H261" s="49" t="e">
        <f t="shared" si="96"/>
        <v>#NUM!</v>
      </c>
      <c r="I261" s="178" t="e">
        <f t="shared" si="97"/>
        <v>#NUM!</v>
      </c>
      <c r="J261" s="8"/>
      <c r="K261" s="2" t="str">
        <f t="shared" si="98"/>
        <v>-</v>
      </c>
      <c r="L261" s="2" t="str">
        <f t="shared" si="99"/>
        <v>-</v>
      </c>
      <c r="M261" s="2" t="str">
        <f t="shared" si="100"/>
        <v>-</v>
      </c>
      <c r="N261" s="2"/>
      <c r="O261" s="2" t="str">
        <f t="shared" si="101"/>
        <v>-</v>
      </c>
      <c r="P261" s="1"/>
      <c r="Q261" s="1"/>
      <c r="R261" s="1"/>
      <c r="S261" s="1"/>
      <c r="T261" s="1"/>
      <c r="U261" s="1"/>
      <c r="V261" s="161"/>
      <c r="W261" s="1"/>
      <c r="X261" s="1"/>
      <c r="Y261" s="1"/>
      <c r="Z261" s="1"/>
      <c r="AA261" s="1"/>
      <c r="AB261" s="1"/>
      <c r="AC261" s="1"/>
      <c r="AD261" s="1"/>
      <c r="AI261" t="str">
        <f t="shared" si="105"/>
        <v>Caswell</v>
      </c>
      <c r="AJ261" t="s">
        <v>2884</v>
      </c>
      <c r="AK261" s="167">
        <v>2</v>
      </c>
      <c r="AN261" s="98">
        <v>23</v>
      </c>
      <c r="AO261" s="100">
        <v>3</v>
      </c>
      <c r="AP261" s="100">
        <v>55</v>
      </c>
      <c r="AQ261" s="107">
        <v>11335</v>
      </c>
      <c r="AR261" s="107">
        <f t="shared" si="102"/>
        <v>23003</v>
      </c>
      <c r="AS261" t="s">
        <v>1726</v>
      </c>
      <c r="AT261" s="110">
        <f t="shared" si="103"/>
        <v>2311335</v>
      </c>
      <c r="AW261">
        <v>41.71</v>
      </c>
      <c r="AX261">
        <v>0.26</v>
      </c>
      <c r="AY261">
        <v>41.45</v>
      </c>
      <c r="BF261" s="118"/>
      <c r="BI261" s="118"/>
      <c r="BJ261" s="118"/>
      <c r="BV261" s="1"/>
    </row>
    <row r="262" spans="1:74" hidden="1" outlineLevel="1">
      <c r="A262" t="s">
        <v>1242</v>
      </c>
      <c r="B262" s="9" t="s">
        <v>968</v>
      </c>
      <c r="C262" s="1">
        <f t="shared" si="92"/>
        <v>0</v>
      </c>
      <c r="D262" s="7" t="e">
        <f t="shared" si="93"/>
        <v>#N/A</v>
      </c>
      <c r="E262" s="7" t="e">
        <f t="shared" si="94"/>
        <v>#N/A</v>
      </c>
      <c r="F262" s="7">
        <f t="shared" si="95"/>
        <v>0</v>
      </c>
      <c r="G262" s="7">
        <f t="shared" si="104"/>
        <v>0</v>
      </c>
      <c r="H262" s="49" t="e">
        <f t="shared" si="96"/>
        <v>#NUM!</v>
      </c>
      <c r="I262" s="178" t="e">
        <f t="shared" si="97"/>
        <v>#NUM!</v>
      </c>
      <c r="J262" s="8"/>
      <c r="K262" s="2" t="str">
        <f t="shared" si="98"/>
        <v>-</v>
      </c>
      <c r="L262" s="2" t="str">
        <f t="shared" si="99"/>
        <v>-</v>
      </c>
      <c r="M262" s="2" t="str">
        <f t="shared" si="100"/>
        <v>-</v>
      </c>
      <c r="N262" s="2"/>
      <c r="O262" s="2" t="str">
        <f t="shared" si="101"/>
        <v>-</v>
      </c>
      <c r="P262" s="1"/>
      <c r="Q262" s="1"/>
      <c r="R262" s="1"/>
      <c r="S262" s="1"/>
      <c r="T262" s="1"/>
      <c r="U262" s="1"/>
      <c r="V262" s="161"/>
      <c r="W262" s="1"/>
      <c r="X262" s="1"/>
      <c r="Y262" s="1"/>
      <c r="Z262" s="1"/>
      <c r="AA262" s="1"/>
      <c r="AB262" s="1"/>
      <c r="AC262" s="1"/>
      <c r="AD262" s="1"/>
      <c r="AI262" t="str">
        <f t="shared" si="105"/>
        <v>Centerville</v>
      </c>
      <c r="AJ262" t="s">
        <v>643</v>
      </c>
      <c r="AK262" s="167">
        <v>2</v>
      </c>
      <c r="AN262" s="98">
        <v>23</v>
      </c>
      <c r="AO262" s="100">
        <v>29</v>
      </c>
      <c r="AP262" s="100">
        <v>35</v>
      </c>
      <c r="AQ262" s="107">
        <v>11755</v>
      </c>
      <c r="AR262" s="107">
        <f t="shared" si="102"/>
        <v>23029</v>
      </c>
      <c r="AS262" t="s">
        <v>1726</v>
      </c>
      <c r="AT262" s="110">
        <f t="shared" si="103"/>
        <v>2311755</v>
      </c>
      <c r="AW262">
        <v>42.99</v>
      </c>
      <c r="AX262">
        <v>1.06</v>
      </c>
      <c r="AY262">
        <v>41.93</v>
      </c>
      <c r="BF262" s="118"/>
      <c r="BI262" s="118"/>
      <c r="BJ262" s="118"/>
      <c r="BV262" s="1"/>
    </row>
    <row r="263" spans="1:74" hidden="1" outlineLevel="1">
      <c r="A263" t="s">
        <v>444</v>
      </c>
      <c r="B263" s="9" t="s">
        <v>968</v>
      </c>
      <c r="C263" s="1">
        <f t="shared" si="92"/>
        <v>0</v>
      </c>
      <c r="D263" s="7" t="e">
        <f t="shared" si="93"/>
        <v>#N/A</v>
      </c>
      <c r="E263" s="7" t="e">
        <f t="shared" si="94"/>
        <v>#N/A</v>
      </c>
      <c r="F263" s="7">
        <f t="shared" si="95"/>
        <v>0</v>
      </c>
      <c r="G263" s="7">
        <f t="shared" si="104"/>
        <v>0</v>
      </c>
      <c r="H263" s="49" t="e">
        <f t="shared" si="96"/>
        <v>#NUM!</v>
      </c>
      <c r="I263" s="178" t="e">
        <f t="shared" si="97"/>
        <v>#NUM!</v>
      </c>
      <c r="J263" s="8"/>
      <c r="K263" s="2" t="str">
        <f t="shared" si="98"/>
        <v>-</v>
      </c>
      <c r="L263" s="2" t="str">
        <f t="shared" si="99"/>
        <v>-</v>
      </c>
      <c r="M263" s="2" t="str">
        <f t="shared" si="100"/>
        <v>-</v>
      </c>
      <c r="N263" s="2"/>
      <c r="O263" s="2" t="str">
        <f t="shared" si="101"/>
        <v>-</v>
      </c>
      <c r="P263" s="1"/>
      <c r="Q263" s="1"/>
      <c r="R263" s="1"/>
      <c r="S263" s="1"/>
      <c r="T263" s="1"/>
      <c r="U263" s="1"/>
      <c r="V263" s="161"/>
      <c r="W263" s="1"/>
      <c r="X263" s="1"/>
      <c r="Y263" s="1"/>
      <c r="Z263" s="1"/>
      <c r="AA263" s="1"/>
      <c r="AB263" s="1"/>
      <c r="AC263" s="1"/>
      <c r="AD263" s="1"/>
      <c r="AI263" t="str">
        <f t="shared" si="105"/>
        <v>Chapman</v>
      </c>
      <c r="AJ263" t="s">
        <v>2884</v>
      </c>
      <c r="AK263" s="167">
        <v>2</v>
      </c>
      <c r="AN263" s="98">
        <v>23</v>
      </c>
      <c r="AO263" s="100">
        <v>3</v>
      </c>
      <c r="AP263" s="100">
        <v>60</v>
      </c>
      <c r="AQ263" s="107">
        <v>12000</v>
      </c>
      <c r="AR263" s="107">
        <f t="shared" si="102"/>
        <v>23003</v>
      </c>
      <c r="AS263" t="s">
        <v>1726</v>
      </c>
      <c r="AT263" s="110">
        <f t="shared" si="103"/>
        <v>2312000</v>
      </c>
      <c r="AW263">
        <v>38.79</v>
      </c>
      <c r="AX263">
        <v>0.42</v>
      </c>
      <c r="AY263">
        <v>38.369999999999997</v>
      </c>
      <c r="BF263" s="118"/>
      <c r="BI263" s="118"/>
      <c r="BJ263" s="118"/>
      <c r="BV263" s="1"/>
    </row>
    <row r="264" spans="1:74" hidden="1" outlineLevel="1">
      <c r="A264" t="s">
        <v>3049</v>
      </c>
      <c r="B264" s="9" t="s">
        <v>968</v>
      </c>
      <c r="C264" s="1">
        <f t="shared" si="92"/>
        <v>0</v>
      </c>
      <c r="D264" s="7" t="e">
        <f t="shared" si="93"/>
        <v>#N/A</v>
      </c>
      <c r="E264" s="7" t="e">
        <f t="shared" si="94"/>
        <v>#N/A</v>
      </c>
      <c r="F264" s="7">
        <f t="shared" si="95"/>
        <v>0</v>
      </c>
      <c r="G264" s="7">
        <f t="shared" si="104"/>
        <v>0</v>
      </c>
      <c r="H264" s="49" t="e">
        <f t="shared" si="96"/>
        <v>#NUM!</v>
      </c>
      <c r="I264" s="178" t="e">
        <f t="shared" si="97"/>
        <v>#NUM!</v>
      </c>
      <c r="J264" s="8"/>
      <c r="K264" s="2" t="str">
        <f t="shared" si="98"/>
        <v>-</v>
      </c>
      <c r="L264" s="2" t="str">
        <f t="shared" si="99"/>
        <v>-</v>
      </c>
      <c r="M264" s="2" t="str">
        <f t="shared" si="100"/>
        <v>-</v>
      </c>
      <c r="N264" s="2"/>
      <c r="O264" s="2" t="str">
        <f t="shared" si="101"/>
        <v>-</v>
      </c>
      <c r="P264" s="1"/>
      <c r="Q264" s="1"/>
      <c r="R264" s="1"/>
      <c r="S264" s="1"/>
      <c r="T264" s="1"/>
      <c r="U264" s="1"/>
      <c r="V264" s="161"/>
      <c r="W264" s="1"/>
      <c r="X264" s="1"/>
      <c r="Y264" s="1"/>
      <c r="Z264" s="1"/>
      <c r="AA264" s="1"/>
      <c r="AB264" s="1"/>
      <c r="AC264" s="1"/>
      <c r="AD264" s="1"/>
      <c r="AI264" t="str">
        <f t="shared" si="105"/>
        <v>Charleston</v>
      </c>
      <c r="AJ264" t="s">
        <v>874</v>
      </c>
      <c r="AK264" s="167">
        <v>2</v>
      </c>
      <c r="AN264" s="98">
        <v>23</v>
      </c>
      <c r="AO264" s="100">
        <v>19</v>
      </c>
      <c r="AP264" s="100">
        <v>45</v>
      </c>
      <c r="AQ264" s="107">
        <v>12105</v>
      </c>
      <c r="AR264" s="107">
        <f t="shared" si="102"/>
        <v>23019</v>
      </c>
      <c r="AS264" t="s">
        <v>1726</v>
      </c>
      <c r="AT264" s="110">
        <f t="shared" si="103"/>
        <v>2312105</v>
      </c>
      <c r="AW264">
        <v>40.229999999999997</v>
      </c>
      <c r="AX264">
        <v>0.02</v>
      </c>
      <c r="AY264">
        <v>40.21</v>
      </c>
      <c r="BF264" s="118"/>
      <c r="BI264" s="118"/>
      <c r="BJ264" s="118"/>
      <c r="BV264" s="1"/>
    </row>
    <row r="265" spans="1:74" hidden="1" outlineLevel="1">
      <c r="A265" t="s">
        <v>1896</v>
      </c>
      <c r="B265" s="9" t="s">
        <v>968</v>
      </c>
      <c r="C265" s="1">
        <f t="shared" si="92"/>
        <v>0</v>
      </c>
      <c r="D265" s="7" t="e">
        <f t="shared" si="93"/>
        <v>#N/A</v>
      </c>
      <c r="E265" s="7" t="e">
        <f t="shared" si="94"/>
        <v>#N/A</v>
      </c>
      <c r="F265" s="7">
        <f t="shared" si="95"/>
        <v>0</v>
      </c>
      <c r="G265" s="7">
        <f t="shared" si="104"/>
        <v>0</v>
      </c>
      <c r="H265" s="49" t="e">
        <f t="shared" si="96"/>
        <v>#NUM!</v>
      </c>
      <c r="I265" s="178" t="e">
        <f t="shared" si="97"/>
        <v>#NUM!</v>
      </c>
      <c r="J265" s="8"/>
      <c r="K265" s="2" t="str">
        <f t="shared" si="98"/>
        <v>-</v>
      </c>
      <c r="L265" s="2" t="str">
        <f t="shared" si="99"/>
        <v>-</v>
      </c>
      <c r="M265" s="2" t="str">
        <f t="shared" si="100"/>
        <v>-</v>
      </c>
      <c r="N265" s="2"/>
      <c r="O265" s="2" t="str">
        <f t="shared" si="101"/>
        <v>-</v>
      </c>
      <c r="P265" s="1"/>
      <c r="Q265" s="1"/>
      <c r="R265" s="1"/>
      <c r="S265" s="1"/>
      <c r="T265" s="1"/>
      <c r="U265" s="1"/>
      <c r="V265" s="161"/>
      <c r="W265" s="1"/>
      <c r="X265" s="1"/>
      <c r="Y265" s="1"/>
      <c r="Z265" s="1"/>
      <c r="AA265" s="1"/>
      <c r="AB265" s="1"/>
      <c r="AC265" s="1"/>
      <c r="AD265" s="1"/>
      <c r="AI265" t="str">
        <f t="shared" si="105"/>
        <v>Charlotte</v>
      </c>
      <c r="AJ265" t="s">
        <v>643</v>
      </c>
      <c r="AK265" s="167">
        <v>2</v>
      </c>
      <c r="AN265" s="98">
        <v>23</v>
      </c>
      <c r="AO265" s="100">
        <v>29</v>
      </c>
      <c r="AP265" s="100">
        <v>40</v>
      </c>
      <c r="AQ265" s="107">
        <v>12175</v>
      </c>
      <c r="AR265" s="107">
        <f t="shared" si="102"/>
        <v>23029</v>
      </c>
      <c r="AS265" t="s">
        <v>1726</v>
      </c>
      <c r="AT265" s="110">
        <f t="shared" si="103"/>
        <v>2312175</v>
      </c>
      <c r="AW265">
        <v>34.049999999999997</v>
      </c>
      <c r="AX265">
        <v>2.75</v>
      </c>
      <c r="AY265">
        <v>31.3</v>
      </c>
      <c r="BF265" s="118"/>
      <c r="BI265" s="118"/>
      <c r="BJ265" s="118"/>
      <c r="BV265" s="1"/>
    </row>
    <row r="266" spans="1:74" s="157" customFormat="1" hidden="1" outlineLevel="1">
      <c r="A266" s="157" t="s">
        <v>3338</v>
      </c>
      <c r="B266" s="9" t="s">
        <v>968</v>
      </c>
      <c r="C266" s="1">
        <f>SUM(P266:AG266)</f>
        <v>0</v>
      </c>
      <c r="D266" s="7" t="e">
        <f>RANK(P266,(P266:AG266))</f>
        <v>#N/A</v>
      </c>
      <c r="E266" s="7" t="e">
        <f>RANK(Q266,(P266:AG266))</f>
        <v>#N/A</v>
      </c>
      <c r="F266" s="7">
        <f>IF(R266&gt;0,RANK(R266,(P266:AG266)),0)</f>
        <v>0</v>
      </c>
      <c r="G266" s="7">
        <f t="shared" si="104"/>
        <v>0</v>
      </c>
      <c r="H266" s="49" t="e">
        <f>MAX(P266:T266)-LARGE(P266:T266,2)</f>
        <v>#NUM!</v>
      </c>
      <c r="I266" s="178" t="e">
        <f>H266/C266</f>
        <v>#NUM!</v>
      </c>
      <c r="J266" s="8"/>
      <c r="K266" s="2" t="str">
        <f>IF(C266=0,"-",P266/C266)</f>
        <v>-</v>
      </c>
      <c r="L266" s="2" t="str">
        <f>IF(C266=0,"-",Q266/C266)</f>
        <v>-</v>
      </c>
      <c r="M266" s="2" t="str">
        <f>IF(C266=0,"-",R266/C266)</f>
        <v>-</v>
      </c>
      <c r="N266" s="2"/>
      <c r="O266" s="2" t="str">
        <f>IF(C266=0,"-",(1-K266-L266-M266))</f>
        <v>-</v>
      </c>
      <c r="P266" s="1"/>
      <c r="Q266" s="1"/>
      <c r="R266" s="1"/>
      <c r="S266" s="1"/>
      <c r="T266" s="1"/>
      <c r="U266" s="1"/>
      <c r="V266" s="161"/>
      <c r="W266" s="1"/>
      <c r="X266" s="1"/>
      <c r="Y266" s="1"/>
      <c r="Z266" s="1"/>
      <c r="AA266" s="1"/>
      <c r="AB266" s="1"/>
      <c r="AI266" s="157" t="str">
        <f t="shared" si="105"/>
        <v>Chebeague Island</v>
      </c>
      <c r="AJ266" s="157" t="s">
        <v>2204</v>
      </c>
      <c r="AK266" s="167">
        <v>1</v>
      </c>
      <c r="AM266" s="98"/>
      <c r="AN266" s="98">
        <v>23</v>
      </c>
      <c r="AO266" s="100">
        <v>5</v>
      </c>
      <c r="AP266" s="100"/>
      <c r="AQ266" s="107">
        <v>12280</v>
      </c>
      <c r="AR266" s="107">
        <f t="shared" si="102"/>
        <v>23005</v>
      </c>
      <c r="AS266" s="157" t="s">
        <v>1726</v>
      </c>
      <c r="AT266" s="157">
        <f t="shared" si="103"/>
        <v>2312280</v>
      </c>
      <c r="AU266" s="1"/>
      <c r="AV266" s="1"/>
      <c r="AW266" s="1"/>
      <c r="AZ266" s="1"/>
      <c r="BA266" s="1"/>
      <c r="BD266" s="168"/>
      <c r="BE266" s="168"/>
      <c r="BF266" s="168"/>
      <c r="BG266" s="1"/>
      <c r="BH266" s="1"/>
      <c r="BI266" s="168"/>
      <c r="BJ266" s="168"/>
      <c r="BK266" s="118"/>
      <c r="BV266" s="1"/>
    </row>
    <row r="267" spans="1:74" hidden="1" outlineLevel="1">
      <c r="A267" t="s">
        <v>1495</v>
      </c>
      <c r="B267" s="9" t="s">
        <v>968</v>
      </c>
      <c r="C267" s="1">
        <f t="shared" si="92"/>
        <v>0</v>
      </c>
      <c r="D267" s="7" t="e">
        <f t="shared" si="93"/>
        <v>#N/A</v>
      </c>
      <c r="E267" s="7" t="e">
        <f t="shared" si="94"/>
        <v>#N/A</v>
      </c>
      <c r="F267" s="7">
        <f t="shared" si="95"/>
        <v>0</v>
      </c>
      <c r="G267" s="7">
        <f t="shared" si="104"/>
        <v>0</v>
      </c>
      <c r="H267" s="49" t="e">
        <f t="shared" si="96"/>
        <v>#NUM!</v>
      </c>
      <c r="I267" s="178" t="e">
        <f t="shared" si="97"/>
        <v>#NUM!</v>
      </c>
      <c r="J267" s="8"/>
      <c r="K267" s="2" t="str">
        <f t="shared" si="98"/>
        <v>-</v>
      </c>
      <c r="L267" s="2" t="str">
        <f t="shared" si="99"/>
        <v>-</v>
      </c>
      <c r="M267" s="2" t="str">
        <f t="shared" si="100"/>
        <v>-</v>
      </c>
      <c r="N267" s="2"/>
      <c r="O267" s="2" t="str">
        <f t="shared" si="101"/>
        <v>-</v>
      </c>
      <c r="P267" s="1"/>
      <c r="Q267" s="1"/>
      <c r="R267" s="1"/>
      <c r="S267" s="1"/>
      <c r="T267" s="1"/>
      <c r="U267" s="1"/>
      <c r="V267" s="161"/>
      <c r="W267" s="1"/>
      <c r="X267" s="1"/>
      <c r="Y267" s="1"/>
      <c r="Z267" s="1"/>
      <c r="AA267" s="1"/>
      <c r="AB267" s="1"/>
      <c r="AC267" s="1"/>
      <c r="AD267" s="1"/>
      <c r="AI267" t="str">
        <f t="shared" si="105"/>
        <v>Chelsea</v>
      </c>
      <c r="AJ267" t="s">
        <v>2602</v>
      </c>
      <c r="AK267" s="167">
        <v>1</v>
      </c>
      <c r="AN267" s="98">
        <v>23</v>
      </c>
      <c r="AO267" s="100">
        <v>11</v>
      </c>
      <c r="AP267" s="100">
        <v>25</v>
      </c>
      <c r="AQ267" s="107">
        <v>12350</v>
      </c>
      <c r="AR267" s="107">
        <f t="shared" si="102"/>
        <v>23011</v>
      </c>
      <c r="AS267" t="s">
        <v>1726</v>
      </c>
      <c r="AT267" s="110">
        <f t="shared" si="103"/>
        <v>2312350</v>
      </c>
      <c r="AW267">
        <v>19.91</v>
      </c>
      <c r="AX267">
        <v>0.4</v>
      </c>
      <c r="AY267">
        <v>19.5</v>
      </c>
      <c r="BF267" s="118"/>
      <c r="BI267" s="118"/>
      <c r="BJ267" s="118"/>
      <c r="BV267" s="1"/>
    </row>
    <row r="268" spans="1:74" hidden="1" outlineLevel="1">
      <c r="A268" t="s">
        <v>1873</v>
      </c>
      <c r="B268" s="9" t="s">
        <v>968</v>
      </c>
      <c r="C268" s="1">
        <f t="shared" si="92"/>
        <v>0</v>
      </c>
      <c r="D268" s="7" t="e">
        <f t="shared" si="93"/>
        <v>#N/A</v>
      </c>
      <c r="E268" s="7" t="e">
        <f t="shared" si="94"/>
        <v>#N/A</v>
      </c>
      <c r="F268" s="7">
        <f t="shared" si="95"/>
        <v>0</v>
      </c>
      <c r="G268" s="7">
        <f t="shared" si="104"/>
        <v>0</v>
      </c>
      <c r="H268" s="49" t="e">
        <f t="shared" si="96"/>
        <v>#NUM!</v>
      </c>
      <c r="I268" s="178" t="e">
        <f t="shared" si="97"/>
        <v>#NUM!</v>
      </c>
      <c r="J268" s="8"/>
      <c r="K268" s="2" t="str">
        <f t="shared" si="98"/>
        <v>-</v>
      </c>
      <c r="L268" s="2" t="str">
        <f t="shared" si="99"/>
        <v>-</v>
      </c>
      <c r="M268" s="2" t="str">
        <f t="shared" si="100"/>
        <v>-</v>
      </c>
      <c r="N268" s="2"/>
      <c r="O268" s="2" t="str">
        <f t="shared" si="101"/>
        <v>-</v>
      </c>
      <c r="P268" s="1"/>
      <c r="Q268" s="1"/>
      <c r="R268" s="1"/>
      <c r="S268" s="1"/>
      <c r="T268" s="1"/>
      <c r="U268" s="1"/>
      <c r="V268" s="161"/>
      <c r="W268" s="1"/>
      <c r="X268" s="1"/>
      <c r="Y268" s="1"/>
      <c r="Z268" s="1"/>
      <c r="AA268" s="1"/>
      <c r="AB268" s="1"/>
      <c r="AC268" s="1"/>
      <c r="AD268" s="1"/>
      <c r="AI268" t="str">
        <f t="shared" si="105"/>
        <v>Cherryfield</v>
      </c>
      <c r="AJ268" t="s">
        <v>643</v>
      </c>
      <c r="AK268" s="167">
        <v>2</v>
      </c>
      <c r="AN268" s="98">
        <v>23</v>
      </c>
      <c r="AO268" s="100">
        <v>29</v>
      </c>
      <c r="AP268" s="100">
        <v>45</v>
      </c>
      <c r="AQ268" s="107">
        <v>12455</v>
      </c>
      <c r="AR268" s="107">
        <f t="shared" si="102"/>
        <v>23029</v>
      </c>
      <c r="AS268" t="s">
        <v>1726</v>
      </c>
      <c r="AT268" s="110">
        <f t="shared" si="103"/>
        <v>2312455</v>
      </c>
      <c r="AW268">
        <v>44.25</v>
      </c>
      <c r="AX268">
        <v>0.52</v>
      </c>
      <c r="AY268">
        <v>43.74</v>
      </c>
      <c r="BF268" s="118"/>
      <c r="BI268" s="118"/>
      <c r="BJ268" s="118"/>
      <c r="BV268" s="1"/>
    </row>
    <row r="269" spans="1:74" hidden="1" outlineLevel="1">
      <c r="A269" t="s">
        <v>2178</v>
      </c>
      <c r="B269" s="9" t="s">
        <v>968</v>
      </c>
      <c r="C269" s="1">
        <f t="shared" si="92"/>
        <v>0</v>
      </c>
      <c r="D269" s="7" t="e">
        <f t="shared" si="93"/>
        <v>#N/A</v>
      </c>
      <c r="E269" s="7" t="e">
        <f t="shared" si="94"/>
        <v>#N/A</v>
      </c>
      <c r="F269" s="7">
        <f t="shared" si="95"/>
        <v>0</v>
      </c>
      <c r="G269" s="7">
        <f t="shared" si="104"/>
        <v>0</v>
      </c>
      <c r="H269" s="49" t="e">
        <f t="shared" si="96"/>
        <v>#NUM!</v>
      </c>
      <c r="I269" s="178" t="e">
        <f t="shared" si="97"/>
        <v>#NUM!</v>
      </c>
      <c r="J269" s="8"/>
      <c r="K269" s="2" t="str">
        <f t="shared" si="98"/>
        <v>-</v>
      </c>
      <c r="L269" s="2" t="str">
        <f t="shared" si="99"/>
        <v>-</v>
      </c>
      <c r="M269" s="2" t="str">
        <f t="shared" si="100"/>
        <v>-</v>
      </c>
      <c r="N269" s="2"/>
      <c r="O269" s="2" t="str">
        <f t="shared" si="101"/>
        <v>-</v>
      </c>
      <c r="P269" s="1"/>
      <c r="Q269" s="1"/>
      <c r="R269" s="1"/>
      <c r="S269" s="1"/>
      <c r="T269" s="1"/>
      <c r="U269" s="1"/>
      <c r="V269" s="161"/>
      <c r="W269" s="1"/>
      <c r="X269" s="1"/>
      <c r="Y269" s="1"/>
      <c r="Z269" s="1"/>
      <c r="AA269" s="1"/>
      <c r="AB269" s="1"/>
      <c r="AC269" s="1"/>
      <c r="AD269" s="1"/>
      <c r="AI269" t="str">
        <f t="shared" si="105"/>
        <v>Chester</v>
      </c>
      <c r="AJ269" t="s">
        <v>874</v>
      </c>
      <c r="AK269" s="167">
        <v>2</v>
      </c>
      <c r="AN269" s="98">
        <v>23</v>
      </c>
      <c r="AO269" s="100">
        <v>19</v>
      </c>
      <c r="AP269" s="100">
        <v>50</v>
      </c>
      <c r="AQ269" s="107">
        <v>12525</v>
      </c>
      <c r="AR269" s="107">
        <f t="shared" si="102"/>
        <v>23019</v>
      </c>
      <c r="AS269" t="s">
        <v>1726</v>
      </c>
      <c r="AT269" s="110">
        <f t="shared" si="103"/>
        <v>2312525</v>
      </c>
      <c r="AW269">
        <v>44.32</v>
      </c>
      <c r="AX269">
        <v>0</v>
      </c>
      <c r="AY269">
        <v>44.31</v>
      </c>
      <c r="BF269" s="118"/>
      <c r="BI269" s="118"/>
      <c r="BJ269" s="118"/>
      <c r="BV269" s="1"/>
    </row>
    <row r="270" spans="1:74" hidden="1" outlineLevel="1">
      <c r="A270" t="s">
        <v>2500</v>
      </c>
      <c r="B270" s="9" t="s">
        <v>968</v>
      </c>
      <c r="C270" s="1">
        <f t="shared" si="92"/>
        <v>0</v>
      </c>
      <c r="D270" s="7" t="e">
        <f t="shared" si="93"/>
        <v>#N/A</v>
      </c>
      <c r="E270" s="7" t="e">
        <f t="shared" si="94"/>
        <v>#N/A</v>
      </c>
      <c r="F270" s="7">
        <f t="shared" si="95"/>
        <v>0</v>
      </c>
      <c r="G270" s="7">
        <f t="shared" si="104"/>
        <v>0</v>
      </c>
      <c r="H270" s="49" t="e">
        <f t="shared" si="96"/>
        <v>#NUM!</v>
      </c>
      <c r="I270" s="178" t="e">
        <f t="shared" si="97"/>
        <v>#NUM!</v>
      </c>
      <c r="J270" s="8"/>
      <c r="K270" s="2" t="str">
        <f t="shared" si="98"/>
        <v>-</v>
      </c>
      <c r="L270" s="2" t="str">
        <f t="shared" si="99"/>
        <v>-</v>
      </c>
      <c r="M270" s="2" t="str">
        <f t="shared" si="100"/>
        <v>-</v>
      </c>
      <c r="N270" s="2"/>
      <c r="O270" s="2" t="str">
        <f t="shared" si="101"/>
        <v>-</v>
      </c>
      <c r="P270" s="1"/>
      <c r="Q270" s="1"/>
      <c r="R270" s="1"/>
      <c r="S270" s="1"/>
      <c r="T270" s="1"/>
      <c r="U270" s="1"/>
      <c r="V270" s="161"/>
      <c r="W270" s="1"/>
      <c r="X270" s="1"/>
      <c r="Y270" s="1"/>
      <c r="Z270" s="1"/>
      <c r="AA270" s="1"/>
      <c r="AB270" s="1"/>
      <c r="AC270" s="1"/>
      <c r="AD270" s="1"/>
      <c r="AI270" t="str">
        <f t="shared" si="105"/>
        <v>Chesterville</v>
      </c>
      <c r="AJ270" t="s">
        <v>2429</v>
      </c>
      <c r="AK270" s="167">
        <v>2</v>
      </c>
      <c r="AN270" s="98">
        <v>23</v>
      </c>
      <c r="AO270" s="100">
        <v>7</v>
      </c>
      <c r="AP270" s="100">
        <v>15</v>
      </c>
      <c r="AQ270" s="107">
        <v>12595</v>
      </c>
      <c r="AR270" s="107">
        <f t="shared" si="102"/>
        <v>23007</v>
      </c>
      <c r="AS270" t="s">
        <v>1726</v>
      </c>
      <c r="AT270" s="110">
        <f t="shared" si="103"/>
        <v>2312595</v>
      </c>
      <c r="AW270">
        <v>37.630000000000003</v>
      </c>
      <c r="AX270">
        <v>1.17</v>
      </c>
      <c r="AY270">
        <v>36.46</v>
      </c>
      <c r="BF270" s="118"/>
      <c r="BI270" s="118"/>
      <c r="BJ270" s="118"/>
      <c r="BV270" s="1"/>
    </row>
    <row r="271" spans="1:74" hidden="1" outlineLevel="1">
      <c r="A271" t="s">
        <v>895</v>
      </c>
      <c r="B271" s="9" t="s">
        <v>968</v>
      </c>
      <c r="C271" s="1">
        <f t="shared" si="92"/>
        <v>0</v>
      </c>
      <c r="D271" s="7" t="e">
        <f t="shared" si="93"/>
        <v>#N/A</v>
      </c>
      <c r="E271" s="7" t="e">
        <f t="shared" si="94"/>
        <v>#N/A</v>
      </c>
      <c r="F271" s="7">
        <f t="shared" si="95"/>
        <v>0</v>
      </c>
      <c r="G271" s="7">
        <f t="shared" si="104"/>
        <v>0</v>
      </c>
      <c r="H271" s="49" t="e">
        <f t="shared" si="96"/>
        <v>#NUM!</v>
      </c>
      <c r="I271" s="178" t="e">
        <f t="shared" si="97"/>
        <v>#NUM!</v>
      </c>
      <c r="J271" s="8"/>
      <c r="K271" s="2" t="str">
        <f t="shared" si="98"/>
        <v>-</v>
      </c>
      <c r="L271" s="2" t="str">
        <f t="shared" si="99"/>
        <v>-</v>
      </c>
      <c r="M271" s="2" t="str">
        <f t="shared" si="100"/>
        <v>-</v>
      </c>
      <c r="N271" s="2"/>
      <c r="O271" s="2" t="str">
        <f t="shared" si="101"/>
        <v>-</v>
      </c>
      <c r="P271" s="1"/>
      <c r="Q271" s="1"/>
      <c r="R271" s="1"/>
      <c r="S271" s="1"/>
      <c r="T271" s="1"/>
      <c r="U271" s="1"/>
      <c r="V271" s="161"/>
      <c r="W271" s="1"/>
      <c r="X271" s="1"/>
      <c r="Y271" s="1"/>
      <c r="Z271" s="1"/>
      <c r="AA271" s="1"/>
      <c r="AB271" s="1"/>
      <c r="AC271" s="1"/>
      <c r="AD271" s="1"/>
      <c r="AI271" t="str">
        <f t="shared" si="105"/>
        <v>China</v>
      </c>
      <c r="AJ271" t="s">
        <v>2602</v>
      </c>
      <c r="AK271" s="167">
        <v>1</v>
      </c>
      <c r="AN271" s="98">
        <v>23</v>
      </c>
      <c r="AO271" s="100">
        <v>11</v>
      </c>
      <c r="AP271" s="100">
        <v>30</v>
      </c>
      <c r="AQ271" s="107">
        <v>12735</v>
      </c>
      <c r="AR271" s="107">
        <f t="shared" si="102"/>
        <v>23011</v>
      </c>
      <c r="AS271" t="s">
        <v>1726</v>
      </c>
      <c r="AT271" s="110">
        <f t="shared" si="103"/>
        <v>2312735</v>
      </c>
      <c r="AW271">
        <v>56.77</v>
      </c>
      <c r="AX271">
        <v>6.93</v>
      </c>
      <c r="AY271">
        <v>49.85</v>
      </c>
      <c r="BF271" s="118"/>
      <c r="BI271" s="118"/>
      <c r="BJ271" s="118"/>
      <c r="BV271" s="1"/>
    </row>
    <row r="272" spans="1:74" hidden="1" outlineLevel="1">
      <c r="A272" t="s">
        <v>1227</v>
      </c>
      <c r="B272" s="9" t="s">
        <v>968</v>
      </c>
      <c r="C272" s="1">
        <f t="shared" si="92"/>
        <v>0</v>
      </c>
      <c r="D272" s="7" t="e">
        <f t="shared" si="93"/>
        <v>#N/A</v>
      </c>
      <c r="E272" s="7" t="e">
        <f t="shared" si="94"/>
        <v>#N/A</v>
      </c>
      <c r="F272" s="7">
        <f t="shared" si="95"/>
        <v>0</v>
      </c>
      <c r="G272" s="7">
        <f t="shared" si="104"/>
        <v>0</v>
      </c>
      <c r="H272" s="49" t="e">
        <f t="shared" si="96"/>
        <v>#NUM!</v>
      </c>
      <c r="I272" s="178" t="e">
        <f t="shared" si="97"/>
        <v>#NUM!</v>
      </c>
      <c r="J272" s="8"/>
      <c r="K272" s="2" t="str">
        <f t="shared" si="98"/>
        <v>-</v>
      </c>
      <c r="L272" s="2" t="str">
        <f t="shared" si="99"/>
        <v>-</v>
      </c>
      <c r="M272" s="2" t="str">
        <f t="shared" si="100"/>
        <v>-</v>
      </c>
      <c r="N272" s="2"/>
      <c r="O272" s="2" t="str">
        <f t="shared" si="101"/>
        <v>-</v>
      </c>
      <c r="P272" s="1"/>
      <c r="Q272" s="1"/>
      <c r="R272" s="1"/>
      <c r="S272" s="1"/>
      <c r="T272" s="1"/>
      <c r="U272" s="1"/>
      <c r="V272" s="161"/>
      <c r="W272" s="1"/>
      <c r="X272" s="1"/>
      <c r="Y272" s="1"/>
      <c r="Z272" s="1"/>
      <c r="AA272" s="1"/>
      <c r="AB272" s="1"/>
      <c r="AC272" s="1"/>
      <c r="AD272" s="1"/>
      <c r="AI272" t="str">
        <f t="shared" si="105"/>
        <v>Clifton</v>
      </c>
      <c r="AJ272" t="s">
        <v>874</v>
      </c>
      <c r="AK272" s="167">
        <v>2</v>
      </c>
      <c r="AN272" s="98">
        <v>23</v>
      </c>
      <c r="AO272" s="100">
        <v>19</v>
      </c>
      <c r="AP272" s="100">
        <v>55</v>
      </c>
      <c r="AQ272" s="107">
        <v>13365</v>
      </c>
      <c r="AR272" s="107">
        <f t="shared" si="102"/>
        <v>23019</v>
      </c>
      <c r="AS272" t="s">
        <v>1726</v>
      </c>
      <c r="AT272" s="110">
        <f t="shared" si="103"/>
        <v>2313365</v>
      </c>
      <c r="AW272">
        <v>35.82</v>
      </c>
      <c r="AX272">
        <v>1.43</v>
      </c>
      <c r="AY272">
        <v>34.39</v>
      </c>
      <c r="BF272" s="118"/>
      <c r="BI272" s="118"/>
      <c r="BJ272" s="118"/>
      <c r="BV272" s="1"/>
    </row>
    <row r="273" spans="1:74" hidden="1" outlineLevel="1">
      <c r="A273" t="s">
        <v>2280</v>
      </c>
      <c r="B273" s="9" t="s">
        <v>968</v>
      </c>
      <c r="C273" s="1">
        <f t="shared" si="92"/>
        <v>0</v>
      </c>
      <c r="D273" s="7" t="e">
        <f t="shared" si="93"/>
        <v>#N/A</v>
      </c>
      <c r="E273" s="7" t="e">
        <f t="shared" si="94"/>
        <v>#N/A</v>
      </c>
      <c r="F273" s="7">
        <f t="shared" si="95"/>
        <v>0</v>
      </c>
      <c r="G273" s="7">
        <f t="shared" si="104"/>
        <v>0</v>
      </c>
      <c r="H273" s="49" t="e">
        <f t="shared" si="96"/>
        <v>#NUM!</v>
      </c>
      <c r="I273" s="178" t="e">
        <f t="shared" si="97"/>
        <v>#NUM!</v>
      </c>
      <c r="J273" s="8"/>
      <c r="K273" s="2" t="str">
        <f t="shared" si="98"/>
        <v>-</v>
      </c>
      <c r="L273" s="2" t="str">
        <f t="shared" si="99"/>
        <v>-</v>
      </c>
      <c r="M273" s="2" t="str">
        <f t="shared" si="100"/>
        <v>-</v>
      </c>
      <c r="N273" s="2"/>
      <c r="O273" s="2" t="str">
        <f t="shared" si="101"/>
        <v>-</v>
      </c>
      <c r="P273" s="1"/>
      <c r="Q273" s="1"/>
      <c r="R273" s="1"/>
      <c r="S273" s="1"/>
      <c r="T273" s="1"/>
      <c r="U273" s="1"/>
      <c r="V273" s="161"/>
      <c r="W273" s="1"/>
      <c r="X273" s="1"/>
      <c r="Y273" s="1"/>
      <c r="Z273" s="1"/>
      <c r="AA273" s="1"/>
      <c r="AB273" s="1"/>
      <c r="AC273" s="1"/>
      <c r="AD273" s="1"/>
      <c r="AI273" t="str">
        <f t="shared" si="105"/>
        <v>Clinton</v>
      </c>
      <c r="AJ273" t="s">
        <v>2602</v>
      </c>
      <c r="AK273" s="167">
        <v>2</v>
      </c>
      <c r="AN273" s="98">
        <v>23</v>
      </c>
      <c r="AO273" s="100">
        <v>11</v>
      </c>
      <c r="AP273" s="100">
        <v>35</v>
      </c>
      <c r="AQ273" s="107">
        <v>13470</v>
      </c>
      <c r="AR273" s="107">
        <f t="shared" si="102"/>
        <v>23011</v>
      </c>
      <c r="AS273" t="s">
        <v>1726</v>
      </c>
      <c r="AT273" s="110">
        <f t="shared" si="103"/>
        <v>2313470</v>
      </c>
      <c r="AW273">
        <v>44.83</v>
      </c>
      <c r="AX273">
        <v>0.95</v>
      </c>
      <c r="AY273">
        <v>43.89</v>
      </c>
      <c r="BF273" s="118"/>
      <c r="BI273" s="118"/>
      <c r="BJ273" s="118"/>
      <c r="BV273" s="1"/>
    </row>
    <row r="274" spans="1:74" hidden="1" outlineLevel="1">
      <c r="A274" t="s">
        <v>1673</v>
      </c>
      <c r="B274" s="9" t="s">
        <v>968</v>
      </c>
      <c r="C274" s="1">
        <f t="shared" si="92"/>
        <v>0</v>
      </c>
      <c r="D274" s="7" t="e">
        <f t="shared" si="93"/>
        <v>#N/A</v>
      </c>
      <c r="E274" s="7" t="e">
        <f t="shared" si="94"/>
        <v>#N/A</v>
      </c>
      <c r="F274" s="7">
        <f t="shared" si="95"/>
        <v>0</v>
      </c>
      <c r="G274" s="7">
        <f t="shared" si="104"/>
        <v>0</v>
      </c>
      <c r="H274" s="49" t="e">
        <f t="shared" si="96"/>
        <v>#NUM!</v>
      </c>
      <c r="I274" s="178" t="e">
        <f t="shared" si="97"/>
        <v>#NUM!</v>
      </c>
      <c r="J274" s="8"/>
      <c r="K274" s="2" t="str">
        <f t="shared" si="98"/>
        <v>-</v>
      </c>
      <c r="L274" s="2" t="str">
        <f t="shared" si="99"/>
        <v>-</v>
      </c>
      <c r="M274" s="2" t="str">
        <f t="shared" si="100"/>
        <v>-</v>
      </c>
      <c r="N274" s="2"/>
      <c r="O274" s="2" t="str">
        <f t="shared" si="101"/>
        <v>-</v>
      </c>
      <c r="P274" s="1"/>
      <c r="Q274" s="1"/>
      <c r="R274" s="1"/>
      <c r="S274" s="1"/>
      <c r="T274" s="1"/>
      <c r="U274" s="1"/>
      <c r="V274" s="161"/>
      <c r="W274" s="1"/>
      <c r="X274" s="1"/>
      <c r="Y274" s="1"/>
      <c r="Z274" s="1"/>
      <c r="AA274" s="1"/>
      <c r="AB274" s="1"/>
      <c r="AC274" s="1"/>
      <c r="AD274" s="1"/>
      <c r="AI274" t="str">
        <f t="shared" si="105"/>
        <v>Codyville</v>
      </c>
      <c r="AJ274" t="s">
        <v>643</v>
      </c>
      <c r="AK274" s="167">
        <v>2</v>
      </c>
      <c r="AN274" s="98">
        <v>23</v>
      </c>
      <c r="AO274" s="100">
        <v>29</v>
      </c>
      <c r="AP274" s="100">
        <v>50</v>
      </c>
      <c r="AQ274" s="107">
        <v>13610</v>
      </c>
      <c r="AR274" s="107">
        <f t="shared" si="102"/>
        <v>23029</v>
      </c>
      <c r="AS274" t="s">
        <v>1090</v>
      </c>
      <c r="AT274" s="110">
        <f t="shared" si="103"/>
        <v>2313610</v>
      </c>
      <c r="AW274">
        <v>54.99</v>
      </c>
      <c r="AX274">
        <v>0.17</v>
      </c>
      <c r="AY274">
        <v>54.82</v>
      </c>
      <c r="BF274" s="118"/>
      <c r="BI274" s="118"/>
      <c r="BJ274" s="118"/>
      <c r="BV274" s="1"/>
    </row>
    <row r="275" spans="1:74" hidden="1" outlineLevel="1">
      <c r="A275" t="s">
        <v>3167</v>
      </c>
      <c r="B275" s="9" t="s">
        <v>968</v>
      </c>
      <c r="C275" s="1">
        <f t="shared" si="92"/>
        <v>0</v>
      </c>
      <c r="D275" s="7" t="e">
        <f t="shared" si="93"/>
        <v>#N/A</v>
      </c>
      <c r="E275" s="7" t="e">
        <f t="shared" si="94"/>
        <v>#N/A</v>
      </c>
      <c r="F275" s="7">
        <f t="shared" si="95"/>
        <v>0</v>
      </c>
      <c r="G275" s="7">
        <f t="shared" si="104"/>
        <v>0</v>
      </c>
      <c r="H275" s="49" t="e">
        <f t="shared" si="96"/>
        <v>#NUM!</v>
      </c>
      <c r="I275" s="178" t="e">
        <f t="shared" si="97"/>
        <v>#NUM!</v>
      </c>
      <c r="J275" s="8"/>
      <c r="K275" s="2" t="str">
        <f t="shared" si="98"/>
        <v>-</v>
      </c>
      <c r="L275" s="2" t="str">
        <f t="shared" si="99"/>
        <v>-</v>
      </c>
      <c r="M275" s="2" t="str">
        <f t="shared" si="100"/>
        <v>-</v>
      </c>
      <c r="N275" s="2"/>
      <c r="O275" s="2" t="str">
        <f t="shared" si="101"/>
        <v>-</v>
      </c>
      <c r="P275" s="1"/>
      <c r="Q275" s="1"/>
      <c r="R275" s="1"/>
      <c r="S275" s="1"/>
      <c r="T275" s="1"/>
      <c r="U275" s="1"/>
      <c r="V275" s="161"/>
      <c r="W275" s="1"/>
      <c r="X275" s="1"/>
      <c r="Y275" s="1"/>
      <c r="Z275" s="1"/>
      <c r="AA275" s="1"/>
      <c r="AB275" s="1"/>
      <c r="AC275" s="1"/>
      <c r="AD275" s="1"/>
      <c r="AI275" t="str">
        <f t="shared" si="105"/>
        <v>Columbia</v>
      </c>
      <c r="AJ275" t="s">
        <v>643</v>
      </c>
      <c r="AK275" s="167">
        <v>2</v>
      </c>
      <c r="AN275" s="98">
        <v>23</v>
      </c>
      <c r="AO275" s="100">
        <v>29</v>
      </c>
      <c r="AP275" s="100">
        <v>55</v>
      </c>
      <c r="AQ275" s="107">
        <v>13750</v>
      </c>
      <c r="AR275" s="107">
        <f t="shared" si="102"/>
        <v>23029</v>
      </c>
      <c r="AS275" t="s">
        <v>1726</v>
      </c>
      <c r="AT275" s="110">
        <f t="shared" si="103"/>
        <v>2313750</v>
      </c>
      <c r="AW275">
        <v>36.270000000000003</v>
      </c>
      <c r="AX275">
        <v>0.27</v>
      </c>
      <c r="AY275">
        <v>36</v>
      </c>
      <c r="BF275" s="118"/>
      <c r="BI275" s="118"/>
      <c r="BJ275" s="118"/>
      <c r="BV275" s="1"/>
    </row>
    <row r="276" spans="1:74" hidden="1" outlineLevel="1">
      <c r="A276" t="s">
        <v>200</v>
      </c>
      <c r="B276" s="9" t="s">
        <v>968</v>
      </c>
      <c r="C276" s="1">
        <f t="shared" si="92"/>
        <v>0</v>
      </c>
      <c r="D276" s="7" t="e">
        <f t="shared" si="93"/>
        <v>#N/A</v>
      </c>
      <c r="E276" s="7" t="e">
        <f t="shared" si="94"/>
        <v>#N/A</v>
      </c>
      <c r="F276" s="7">
        <f t="shared" si="95"/>
        <v>0</v>
      </c>
      <c r="G276" s="7">
        <f t="shared" si="104"/>
        <v>0</v>
      </c>
      <c r="H276" s="49" t="e">
        <f t="shared" si="96"/>
        <v>#NUM!</v>
      </c>
      <c r="I276" s="178" t="e">
        <f t="shared" si="97"/>
        <v>#NUM!</v>
      </c>
      <c r="J276" s="8"/>
      <c r="K276" s="2" t="str">
        <f t="shared" si="98"/>
        <v>-</v>
      </c>
      <c r="L276" s="2" t="str">
        <f t="shared" si="99"/>
        <v>-</v>
      </c>
      <c r="M276" s="2" t="str">
        <f t="shared" si="100"/>
        <v>-</v>
      </c>
      <c r="N276" s="2"/>
      <c r="O276" s="2" t="str">
        <f t="shared" si="101"/>
        <v>-</v>
      </c>
      <c r="P276" s="1"/>
      <c r="Q276" s="1"/>
      <c r="R276" s="1"/>
      <c r="S276" s="1"/>
      <c r="T276" s="1"/>
      <c r="U276" s="1"/>
      <c r="V276" s="161"/>
      <c r="W276" s="1"/>
      <c r="X276" s="1"/>
      <c r="Y276" s="1"/>
      <c r="Z276" s="1"/>
      <c r="AA276" s="1"/>
      <c r="AB276" s="1"/>
      <c r="AC276" s="1"/>
      <c r="AD276" s="1"/>
      <c r="AI276" t="str">
        <f t="shared" si="105"/>
        <v>Columbia Falls</v>
      </c>
      <c r="AJ276" t="s">
        <v>643</v>
      </c>
      <c r="AK276" s="167">
        <v>2</v>
      </c>
      <c r="AN276" s="98">
        <v>23</v>
      </c>
      <c r="AO276" s="100">
        <v>29</v>
      </c>
      <c r="AP276" s="100">
        <v>60</v>
      </c>
      <c r="AQ276" s="107">
        <v>13820</v>
      </c>
      <c r="AR276" s="107">
        <f t="shared" si="102"/>
        <v>23029</v>
      </c>
      <c r="AS276" t="s">
        <v>1726</v>
      </c>
      <c r="AT276" s="110">
        <f t="shared" si="103"/>
        <v>2313820</v>
      </c>
      <c r="AW276">
        <v>24.66</v>
      </c>
      <c r="AX276">
        <v>0.14000000000000001</v>
      </c>
      <c r="AY276">
        <v>24.53</v>
      </c>
      <c r="BF276" s="118"/>
      <c r="BI276" s="118"/>
      <c r="BJ276" s="118"/>
      <c r="BV276" s="1"/>
    </row>
    <row r="277" spans="1:74" hidden="1" outlineLevel="1">
      <c r="A277" t="s">
        <v>1694</v>
      </c>
      <c r="B277" s="9" t="s">
        <v>968</v>
      </c>
      <c r="C277" s="1">
        <f t="shared" si="92"/>
        <v>0</v>
      </c>
      <c r="D277" s="7" t="e">
        <f t="shared" si="93"/>
        <v>#N/A</v>
      </c>
      <c r="E277" s="7" t="e">
        <f t="shared" si="94"/>
        <v>#N/A</v>
      </c>
      <c r="F277" s="7">
        <f t="shared" si="95"/>
        <v>0</v>
      </c>
      <c r="G277" s="7">
        <f t="shared" si="104"/>
        <v>0</v>
      </c>
      <c r="H277" s="49" t="e">
        <f t="shared" si="96"/>
        <v>#NUM!</v>
      </c>
      <c r="I277" s="178" t="e">
        <f t="shared" si="97"/>
        <v>#NUM!</v>
      </c>
      <c r="J277" s="8"/>
      <c r="K277" s="2" t="str">
        <f t="shared" si="98"/>
        <v>-</v>
      </c>
      <c r="L277" s="2" t="str">
        <f t="shared" si="99"/>
        <v>-</v>
      </c>
      <c r="M277" s="2" t="str">
        <f t="shared" si="100"/>
        <v>-</v>
      </c>
      <c r="N277" s="2"/>
      <c r="O277" s="2" t="str">
        <f t="shared" si="101"/>
        <v>-</v>
      </c>
      <c r="P277" s="1"/>
      <c r="Q277" s="1"/>
      <c r="R277" s="1"/>
      <c r="S277" s="1"/>
      <c r="T277" s="1"/>
      <c r="U277" s="1"/>
      <c r="V277" s="161"/>
      <c r="W277" s="1"/>
      <c r="X277" s="1"/>
      <c r="Y277" s="1"/>
      <c r="Z277" s="1"/>
      <c r="AA277" s="1"/>
      <c r="AB277" s="1"/>
      <c r="AC277" s="1"/>
      <c r="AD277" s="1"/>
      <c r="AI277" t="str">
        <f>A277</f>
        <v>Connor</v>
      </c>
      <c r="AJ277" t="s">
        <v>2884</v>
      </c>
      <c r="AK277" s="167">
        <v>2</v>
      </c>
      <c r="AN277" s="98">
        <v>23</v>
      </c>
      <c r="AO277" s="100">
        <v>3</v>
      </c>
      <c r="AP277" s="100">
        <v>63</v>
      </c>
      <c r="AQ277" s="107">
        <v>13900</v>
      </c>
      <c r="AR277" s="107">
        <f t="shared" si="102"/>
        <v>23003</v>
      </c>
      <c r="AS277" t="s">
        <v>1908</v>
      </c>
      <c r="AT277" s="110">
        <f t="shared" si="103"/>
        <v>2313900</v>
      </c>
      <c r="AW277">
        <v>39.51</v>
      </c>
      <c r="AX277">
        <v>0.09</v>
      </c>
      <c r="AY277">
        <v>39.43</v>
      </c>
      <c r="BF277" s="118"/>
      <c r="BI277" s="118"/>
      <c r="BJ277" s="118"/>
      <c r="BV277" s="1"/>
    </row>
    <row r="278" spans="1:74" hidden="1" outlineLevel="1">
      <c r="A278" t="s">
        <v>2421</v>
      </c>
      <c r="B278" s="9" t="s">
        <v>968</v>
      </c>
      <c r="C278" s="1">
        <f t="shared" si="92"/>
        <v>0</v>
      </c>
      <c r="D278" s="7" t="e">
        <f t="shared" si="93"/>
        <v>#N/A</v>
      </c>
      <c r="E278" s="7" t="e">
        <f t="shared" si="94"/>
        <v>#N/A</v>
      </c>
      <c r="F278" s="7">
        <f t="shared" si="95"/>
        <v>0</v>
      </c>
      <c r="G278" s="7">
        <f t="shared" si="104"/>
        <v>0</v>
      </c>
      <c r="H278" s="49" t="e">
        <f t="shared" si="96"/>
        <v>#NUM!</v>
      </c>
      <c r="I278" s="178" t="e">
        <f t="shared" si="97"/>
        <v>#NUM!</v>
      </c>
      <c r="J278" s="8"/>
      <c r="K278" s="2" t="str">
        <f t="shared" si="98"/>
        <v>-</v>
      </c>
      <c r="L278" s="2" t="str">
        <f t="shared" si="99"/>
        <v>-</v>
      </c>
      <c r="M278" s="2" t="str">
        <f t="shared" si="100"/>
        <v>-</v>
      </c>
      <c r="N278" s="2"/>
      <c r="O278" s="2" t="str">
        <f t="shared" si="101"/>
        <v>-</v>
      </c>
      <c r="P278" s="1"/>
      <c r="Q278" s="1"/>
      <c r="R278" s="1"/>
      <c r="S278" s="1"/>
      <c r="T278" s="1"/>
      <c r="U278" s="1"/>
      <c r="V278" s="161"/>
      <c r="W278" s="1"/>
      <c r="X278" s="1"/>
      <c r="Y278" s="1"/>
      <c r="Z278" s="1"/>
      <c r="AA278" s="1"/>
      <c r="AB278" s="1"/>
      <c r="AC278" s="1"/>
      <c r="AD278" s="1"/>
      <c r="AI278" t="str">
        <f>A278</f>
        <v>Cooper</v>
      </c>
      <c r="AJ278" t="s">
        <v>643</v>
      </c>
      <c r="AK278" s="167">
        <v>2</v>
      </c>
      <c r="AN278" s="98">
        <v>23</v>
      </c>
      <c r="AO278" s="100">
        <v>29</v>
      </c>
      <c r="AP278" s="100">
        <v>65</v>
      </c>
      <c r="AQ278" s="107">
        <v>14100</v>
      </c>
      <c r="AR278" s="107">
        <f t="shared" si="102"/>
        <v>23029</v>
      </c>
      <c r="AS278" t="s">
        <v>1726</v>
      </c>
      <c r="AT278" s="110">
        <f t="shared" si="103"/>
        <v>2314100</v>
      </c>
      <c r="AW278">
        <v>32.909999999999997</v>
      </c>
      <c r="AX278">
        <v>1.79</v>
      </c>
      <c r="AY278">
        <v>31.11</v>
      </c>
      <c r="BF278" s="118"/>
      <c r="BI278" s="118"/>
      <c r="BJ278" s="118"/>
      <c r="BV278" s="1"/>
    </row>
    <row r="279" spans="1:74" hidden="1" outlineLevel="1">
      <c r="A279" t="s">
        <v>313</v>
      </c>
      <c r="B279" s="9" t="s">
        <v>968</v>
      </c>
      <c r="C279" s="1">
        <f t="shared" si="92"/>
        <v>0</v>
      </c>
      <c r="D279" s="7" t="e">
        <f t="shared" si="93"/>
        <v>#N/A</v>
      </c>
      <c r="E279" s="7" t="e">
        <f t="shared" si="94"/>
        <v>#N/A</v>
      </c>
      <c r="F279" s="7">
        <f t="shared" si="95"/>
        <v>0</v>
      </c>
      <c r="G279" s="7">
        <f t="shared" si="104"/>
        <v>0</v>
      </c>
      <c r="H279" s="49" t="e">
        <f t="shared" si="96"/>
        <v>#NUM!</v>
      </c>
      <c r="I279" s="178" t="e">
        <f t="shared" si="97"/>
        <v>#NUM!</v>
      </c>
      <c r="J279" s="8"/>
      <c r="K279" s="2" t="str">
        <f t="shared" si="98"/>
        <v>-</v>
      </c>
      <c r="L279" s="2" t="str">
        <f t="shared" si="99"/>
        <v>-</v>
      </c>
      <c r="M279" s="2" t="str">
        <f t="shared" si="100"/>
        <v>-</v>
      </c>
      <c r="N279" s="2"/>
      <c r="O279" s="2" t="str">
        <f t="shared" si="101"/>
        <v>-</v>
      </c>
      <c r="P279" s="1"/>
      <c r="Q279" s="1"/>
      <c r="R279" s="1"/>
      <c r="S279" s="1"/>
      <c r="T279" s="1"/>
      <c r="U279" s="1"/>
      <c r="V279" s="161"/>
      <c r="W279" s="1"/>
      <c r="X279" s="1"/>
      <c r="Y279" s="1"/>
      <c r="Z279" s="1"/>
      <c r="AA279" s="1"/>
      <c r="AB279" s="1"/>
      <c r="AC279" s="1"/>
      <c r="AD279" s="1"/>
      <c r="AI279" t="str">
        <f t="shared" si="105"/>
        <v>Coplin</v>
      </c>
      <c r="AJ279" t="s">
        <v>2429</v>
      </c>
      <c r="AK279" s="167">
        <v>2</v>
      </c>
      <c r="AN279" s="98">
        <v>23</v>
      </c>
      <c r="AO279" s="100">
        <v>7</v>
      </c>
      <c r="AP279" s="100">
        <v>20</v>
      </c>
      <c r="AQ279" s="107">
        <v>14205</v>
      </c>
      <c r="AR279" s="107">
        <f t="shared" si="102"/>
        <v>23007</v>
      </c>
      <c r="AS279" t="s">
        <v>1090</v>
      </c>
      <c r="AT279" s="110">
        <f t="shared" si="103"/>
        <v>2314205</v>
      </c>
      <c r="AW279">
        <v>33.06</v>
      </c>
      <c r="AX279">
        <v>0</v>
      </c>
      <c r="AY279">
        <v>33.06</v>
      </c>
      <c r="BF279" s="118"/>
      <c r="BI279" s="118"/>
      <c r="BJ279" s="118"/>
      <c r="BV279" s="1"/>
    </row>
    <row r="280" spans="1:74" hidden="1" outlineLevel="1">
      <c r="A280" t="s">
        <v>2068</v>
      </c>
      <c r="B280" s="9" t="s">
        <v>968</v>
      </c>
      <c r="C280" s="1">
        <f t="shared" si="92"/>
        <v>0</v>
      </c>
      <c r="D280" s="7" t="e">
        <f t="shared" si="93"/>
        <v>#N/A</v>
      </c>
      <c r="E280" s="7" t="e">
        <f t="shared" si="94"/>
        <v>#N/A</v>
      </c>
      <c r="F280" s="7">
        <f t="shared" si="95"/>
        <v>0</v>
      </c>
      <c r="G280" s="7">
        <f t="shared" si="104"/>
        <v>0</v>
      </c>
      <c r="H280" s="49" t="e">
        <f t="shared" si="96"/>
        <v>#NUM!</v>
      </c>
      <c r="I280" s="178" t="e">
        <f t="shared" si="97"/>
        <v>#NUM!</v>
      </c>
      <c r="J280" s="8"/>
      <c r="K280" s="2" t="str">
        <f t="shared" si="98"/>
        <v>-</v>
      </c>
      <c r="L280" s="2" t="str">
        <f t="shared" si="99"/>
        <v>-</v>
      </c>
      <c r="M280" s="2" t="str">
        <f t="shared" si="100"/>
        <v>-</v>
      </c>
      <c r="N280" s="2"/>
      <c r="O280" s="2" t="str">
        <f t="shared" si="101"/>
        <v>-</v>
      </c>
      <c r="P280" s="1"/>
      <c r="Q280" s="1"/>
      <c r="R280" s="1"/>
      <c r="S280" s="1"/>
      <c r="T280" s="1"/>
      <c r="U280" s="1"/>
      <c r="V280" s="161"/>
      <c r="W280" s="1"/>
      <c r="X280" s="1"/>
      <c r="Y280" s="1"/>
      <c r="Z280" s="1"/>
      <c r="AA280" s="1"/>
      <c r="AB280" s="1"/>
      <c r="AC280" s="1"/>
      <c r="AD280" s="1"/>
      <c r="AI280" t="str">
        <f t="shared" si="105"/>
        <v>Corinna</v>
      </c>
      <c r="AJ280" t="s">
        <v>874</v>
      </c>
      <c r="AK280" s="167">
        <v>2</v>
      </c>
      <c r="AN280" s="98">
        <v>23</v>
      </c>
      <c r="AO280" s="100">
        <v>19</v>
      </c>
      <c r="AP280" s="100">
        <v>60</v>
      </c>
      <c r="AQ280" s="107">
        <v>14310</v>
      </c>
      <c r="AR280" s="107">
        <f t="shared" si="102"/>
        <v>23019</v>
      </c>
      <c r="AS280" t="s">
        <v>1726</v>
      </c>
      <c r="AT280" s="110">
        <f t="shared" si="103"/>
        <v>2314310</v>
      </c>
      <c r="AW280">
        <v>39.44</v>
      </c>
      <c r="AX280">
        <v>0.78</v>
      </c>
      <c r="AY280">
        <v>38.659999999999997</v>
      </c>
      <c r="BF280" s="118"/>
      <c r="BI280" s="118"/>
      <c r="BJ280" s="118"/>
      <c r="BV280" s="1"/>
    </row>
    <row r="281" spans="1:74" hidden="1" outlineLevel="1">
      <c r="A281" t="s">
        <v>3012</v>
      </c>
      <c r="B281" s="9" t="s">
        <v>968</v>
      </c>
      <c r="C281" s="1">
        <f t="shared" si="92"/>
        <v>0</v>
      </c>
      <c r="D281" s="7" t="e">
        <f t="shared" si="93"/>
        <v>#N/A</v>
      </c>
      <c r="E281" s="7" t="e">
        <f t="shared" si="94"/>
        <v>#N/A</v>
      </c>
      <c r="F281" s="7">
        <f t="shared" si="95"/>
        <v>0</v>
      </c>
      <c r="G281" s="7">
        <f t="shared" si="104"/>
        <v>0</v>
      </c>
      <c r="H281" s="49" t="e">
        <f t="shared" si="96"/>
        <v>#NUM!</v>
      </c>
      <c r="I281" s="178" t="e">
        <f t="shared" si="97"/>
        <v>#NUM!</v>
      </c>
      <c r="J281" s="8"/>
      <c r="K281" s="2" t="str">
        <f t="shared" si="98"/>
        <v>-</v>
      </c>
      <c r="L281" s="2" t="str">
        <f t="shared" si="99"/>
        <v>-</v>
      </c>
      <c r="M281" s="2" t="str">
        <f t="shared" si="100"/>
        <v>-</v>
      </c>
      <c r="N281" s="2"/>
      <c r="O281" s="2" t="str">
        <f t="shared" si="101"/>
        <v>-</v>
      </c>
      <c r="P281" s="1"/>
      <c r="Q281" s="1"/>
      <c r="R281" s="1"/>
      <c r="S281" s="1"/>
      <c r="T281" s="1"/>
      <c r="U281" s="1"/>
      <c r="V281" s="161"/>
      <c r="W281" s="1"/>
      <c r="X281" s="1"/>
      <c r="Y281" s="1"/>
      <c r="Z281" s="1"/>
      <c r="AA281" s="1"/>
      <c r="AB281" s="1"/>
      <c r="AC281" s="1"/>
      <c r="AD281" s="1"/>
      <c r="AI281" t="str">
        <f t="shared" si="105"/>
        <v>Corinth</v>
      </c>
      <c r="AJ281" t="s">
        <v>874</v>
      </c>
      <c r="AK281" s="167">
        <v>2</v>
      </c>
      <c r="AN281" s="98">
        <v>23</v>
      </c>
      <c r="AO281" s="100">
        <v>19</v>
      </c>
      <c r="AP281" s="100">
        <v>65</v>
      </c>
      <c r="AQ281" s="107">
        <v>14380</v>
      </c>
      <c r="AR281" s="107">
        <f t="shared" si="102"/>
        <v>23019</v>
      </c>
      <c r="AS281" t="s">
        <v>1726</v>
      </c>
      <c r="AT281" s="110">
        <f t="shared" si="103"/>
        <v>2314380</v>
      </c>
      <c r="AW281">
        <v>40.15</v>
      </c>
      <c r="AX281">
        <v>0</v>
      </c>
      <c r="AY281">
        <v>40.15</v>
      </c>
      <c r="BF281" s="118"/>
      <c r="BI281" s="118"/>
      <c r="BJ281" s="118"/>
      <c r="BV281" s="1"/>
    </row>
    <row r="282" spans="1:74" hidden="1" outlineLevel="1">
      <c r="A282" t="s">
        <v>1699</v>
      </c>
      <c r="B282" s="9" t="s">
        <v>968</v>
      </c>
      <c r="C282" s="1">
        <f t="shared" si="92"/>
        <v>0</v>
      </c>
      <c r="D282" s="7" t="e">
        <f t="shared" si="93"/>
        <v>#N/A</v>
      </c>
      <c r="E282" s="7" t="e">
        <f t="shared" si="94"/>
        <v>#N/A</v>
      </c>
      <c r="F282" s="7">
        <f t="shared" si="95"/>
        <v>0</v>
      </c>
      <c r="G282" s="7">
        <f t="shared" si="104"/>
        <v>0</v>
      </c>
      <c r="H282" s="49" t="e">
        <f t="shared" si="96"/>
        <v>#NUM!</v>
      </c>
      <c r="I282" s="178" t="e">
        <f t="shared" si="97"/>
        <v>#NUM!</v>
      </c>
      <c r="J282" s="8"/>
      <c r="K282" s="2" t="str">
        <f t="shared" si="98"/>
        <v>-</v>
      </c>
      <c r="L282" s="2" t="str">
        <f t="shared" si="99"/>
        <v>-</v>
      </c>
      <c r="M282" s="2" t="str">
        <f t="shared" si="100"/>
        <v>-</v>
      </c>
      <c r="N282" s="2"/>
      <c r="O282" s="2" t="str">
        <f t="shared" si="101"/>
        <v>-</v>
      </c>
      <c r="P282" s="1"/>
      <c r="Q282" s="1"/>
      <c r="R282" s="1"/>
      <c r="S282" s="1"/>
      <c r="T282" s="1"/>
      <c r="U282" s="1"/>
      <c r="V282" s="161"/>
      <c r="W282" s="1"/>
      <c r="X282" s="1"/>
      <c r="Y282" s="1"/>
      <c r="Z282" s="1"/>
      <c r="AA282" s="1"/>
      <c r="AB282" s="1"/>
      <c r="AC282" s="1"/>
      <c r="AD282" s="1"/>
      <c r="AI282" t="str">
        <f t="shared" si="105"/>
        <v>Cornish</v>
      </c>
      <c r="AJ282" t="s">
        <v>947</v>
      </c>
      <c r="AK282" s="167">
        <v>1</v>
      </c>
      <c r="AN282" s="98">
        <v>23</v>
      </c>
      <c r="AO282" s="100">
        <v>31</v>
      </c>
      <c r="AP282" s="100">
        <v>35</v>
      </c>
      <c r="AQ282" s="107">
        <v>14485</v>
      </c>
      <c r="AR282" s="107">
        <f t="shared" si="102"/>
        <v>23031</v>
      </c>
      <c r="AS282" t="s">
        <v>1726</v>
      </c>
      <c r="AT282" s="110">
        <f t="shared" si="103"/>
        <v>2314485</v>
      </c>
      <c r="AW282">
        <v>22.28</v>
      </c>
      <c r="AX282">
        <v>0.18</v>
      </c>
      <c r="AY282">
        <v>22.1</v>
      </c>
      <c r="BF282" s="118"/>
      <c r="BI282" s="118"/>
      <c r="BJ282" s="118"/>
      <c r="BV282" s="1"/>
    </row>
    <row r="283" spans="1:74" hidden="1" outlineLevel="1">
      <c r="A283" t="s">
        <v>1598</v>
      </c>
      <c r="B283" s="9" t="s">
        <v>968</v>
      </c>
      <c r="C283" s="1">
        <f t="shared" si="92"/>
        <v>0</v>
      </c>
      <c r="D283" s="7" t="e">
        <f t="shared" si="93"/>
        <v>#N/A</v>
      </c>
      <c r="E283" s="7" t="e">
        <f t="shared" si="94"/>
        <v>#N/A</v>
      </c>
      <c r="F283" s="7">
        <f t="shared" si="95"/>
        <v>0</v>
      </c>
      <c r="G283" s="7">
        <f t="shared" si="104"/>
        <v>0</v>
      </c>
      <c r="H283" s="49" t="e">
        <f t="shared" si="96"/>
        <v>#NUM!</v>
      </c>
      <c r="I283" s="178" t="e">
        <f t="shared" si="97"/>
        <v>#NUM!</v>
      </c>
      <c r="J283" s="8"/>
      <c r="K283" s="2" t="str">
        <f t="shared" si="98"/>
        <v>-</v>
      </c>
      <c r="L283" s="2" t="str">
        <f t="shared" si="99"/>
        <v>-</v>
      </c>
      <c r="M283" s="2" t="str">
        <f t="shared" si="100"/>
        <v>-</v>
      </c>
      <c r="N283" s="2"/>
      <c r="O283" s="2" t="str">
        <f t="shared" si="101"/>
        <v>-</v>
      </c>
      <c r="P283" s="1"/>
      <c r="Q283" s="1"/>
      <c r="R283" s="1"/>
      <c r="S283" s="1"/>
      <c r="T283" s="1"/>
      <c r="U283" s="1"/>
      <c r="V283" s="161"/>
      <c r="W283" s="1"/>
      <c r="X283" s="1"/>
      <c r="Y283" s="1"/>
      <c r="Z283" s="1"/>
      <c r="AA283" s="1"/>
      <c r="AB283" s="1"/>
      <c r="AC283" s="1"/>
      <c r="AD283" s="1"/>
      <c r="AI283" t="str">
        <f t="shared" si="105"/>
        <v>Cornville</v>
      </c>
      <c r="AJ283" t="s">
        <v>416</v>
      </c>
      <c r="AK283" s="167">
        <v>2</v>
      </c>
      <c r="AN283" s="98">
        <v>23</v>
      </c>
      <c r="AO283" s="100">
        <v>25</v>
      </c>
      <c r="AP283" s="100">
        <v>40</v>
      </c>
      <c r="AQ283" s="107">
        <v>14555</v>
      </c>
      <c r="AR283" s="107">
        <f t="shared" si="102"/>
        <v>23025</v>
      </c>
      <c r="AS283" t="s">
        <v>1726</v>
      </c>
      <c r="AT283" s="110">
        <f t="shared" si="103"/>
        <v>2314555</v>
      </c>
      <c r="AW283">
        <v>40.65</v>
      </c>
      <c r="AX283">
        <v>0.21</v>
      </c>
      <c r="AY283">
        <v>40.450000000000003</v>
      </c>
      <c r="BF283" s="118"/>
      <c r="BI283" s="118"/>
      <c r="BJ283" s="118"/>
      <c r="BV283" s="1"/>
    </row>
    <row r="284" spans="1:74" hidden="1" outlineLevel="1">
      <c r="A284" t="s">
        <v>1954</v>
      </c>
      <c r="B284" s="9" t="s">
        <v>968</v>
      </c>
      <c r="C284" s="1">
        <f t="shared" si="92"/>
        <v>0</v>
      </c>
      <c r="D284" s="7" t="e">
        <f t="shared" si="93"/>
        <v>#N/A</v>
      </c>
      <c r="E284" s="7" t="e">
        <f t="shared" si="94"/>
        <v>#N/A</v>
      </c>
      <c r="F284" s="7">
        <f t="shared" si="95"/>
        <v>0</v>
      </c>
      <c r="G284" s="7">
        <f t="shared" si="104"/>
        <v>0</v>
      </c>
      <c r="H284" s="49" t="e">
        <f t="shared" si="96"/>
        <v>#NUM!</v>
      </c>
      <c r="I284" s="178" t="e">
        <f t="shared" si="97"/>
        <v>#NUM!</v>
      </c>
      <c r="J284" s="8"/>
      <c r="K284" s="2" t="str">
        <f t="shared" si="98"/>
        <v>-</v>
      </c>
      <c r="L284" s="2" t="str">
        <f t="shared" si="99"/>
        <v>-</v>
      </c>
      <c r="M284" s="2" t="str">
        <f t="shared" si="100"/>
        <v>-</v>
      </c>
      <c r="N284" s="2"/>
      <c r="O284" s="2" t="str">
        <f t="shared" si="101"/>
        <v>-</v>
      </c>
      <c r="P284" s="1"/>
      <c r="Q284" s="1"/>
      <c r="R284" s="1"/>
      <c r="S284" s="1"/>
      <c r="T284" s="1"/>
      <c r="U284" s="1"/>
      <c r="V284" s="161"/>
      <c r="W284" s="1"/>
      <c r="X284" s="1"/>
      <c r="Y284" s="1"/>
      <c r="Z284" s="1"/>
      <c r="AA284" s="1"/>
      <c r="AB284" s="1"/>
      <c r="AC284" s="1"/>
      <c r="AD284" s="1"/>
      <c r="AI284" t="str">
        <f t="shared" si="105"/>
        <v>Cranberry Isles</v>
      </c>
      <c r="AJ284" t="s">
        <v>695</v>
      </c>
      <c r="AK284" s="167">
        <v>2</v>
      </c>
      <c r="AN284" s="98">
        <v>23</v>
      </c>
      <c r="AO284" s="100">
        <v>9</v>
      </c>
      <c r="AP284" s="100">
        <v>45</v>
      </c>
      <c r="AQ284" s="107">
        <v>14905</v>
      </c>
      <c r="AR284" s="107">
        <f t="shared" si="102"/>
        <v>23009</v>
      </c>
      <c r="AS284" t="s">
        <v>1726</v>
      </c>
      <c r="AT284" s="110">
        <f t="shared" si="103"/>
        <v>2314905</v>
      </c>
      <c r="AW284">
        <v>42.41</v>
      </c>
      <c r="AX284">
        <v>39.229999999999997</v>
      </c>
      <c r="AY284">
        <v>3.17</v>
      </c>
      <c r="BF284" s="118"/>
      <c r="BI284" s="118"/>
      <c r="BJ284" s="118"/>
      <c r="BV284" s="1"/>
    </row>
    <row r="285" spans="1:74" hidden="1" outlineLevel="1">
      <c r="A285" t="s">
        <v>2707</v>
      </c>
      <c r="B285" s="9" t="s">
        <v>968</v>
      </c>
      <c r="C285" s="1">
        <f t="shared" si="92"/>
        <v>0</v>
      </c>
      <c r="D285" s="7" t="e">
        <f t="shared" si="93"/>
        <v>#N/A</v>
      </c>
      <c r="E285" s="7" t="e">
        <f t="shared" si="94"/>
        <v>#N/A</v>
      </c>
      <c r="F285" s="7">
        <f t="shared" si="95"/>
        <v>0</v>
      </c>
      <c r="G285" s="7">
        <f t="shared" si="104"/>
        <v>0</v>
      </c>
      <c r="H285" s="49" t="e">
        <f t="shared" si="96"/>
        <v>#NUM!</v>
      </c>
      <c r="I285" s="178" t="e">
        <f t="shared" si="97"/>
        <v>#NUM!</v>
      </c>
      <c r="J285" s="8"/>
      <c r="K285" s="2" t="str">
        <f t="shared" si="98"/>
        <v>-</v>
      </c>
      <c r="L285" s="2" t="str">
        <f t="shared" si="99"/>
        <v>-</v>
      </c>
      <c r="M285" s="2" t="str">
        <f t="shared" si="100"/>
        <v>-</v>
      </c>
      <c r="N285" s="2"/>
      <c r="O285" s="2" t="str">
        <f t="shared" si="101"/>
        <v>-</v>
      </c>
      <c r="P285" s="1"/>
      <c r="Q285" s="1"/>
      <c r="R285" s="1"/>
      <c r="S285" s="1"/>
      <c r="T285" s="1"/>
      <c r="U285" s="1"/>
      <c r="V285" s="161"/>
      <c r="W285" s="1"/>
      <c r="X285" s="1"/>
      <c r="Y285" s="1"/>
      <c r="Z285" s="1"/>
      <c r="AA285" s="1"/>
      <c r="AB285" s="1"/>
      <c r="AC285" s="1"/>
      <c r="AD285" s="1"/>
      <c r="AI285" t="str">
        <f t="shared" si="105"/>
        <v>Crawford</v>
      </c>
      <c r="AJ285" t="s">
        <v>643</v>
      </c>
      <c r="AK285" s="167">
        <v>2</v>
      </c>
      <c r="AN285" s="98">
        <v>23</v>
      </c>
      <c r="AO285" s="100">
        <v>29</v>
      </c>
      <c r="AP285" s="100">
        <v>70</v>
      </c>
      <c r="AQ285" s="107">
        <v>14940</v>
      </c>
      <c r="AR285" s="107">
        <f t="shared" si="102"/>
        <v>23029</v>
      </c>
      <c r="AS285" t="s">
        <v>1726</v>
      </c>
      <c r="AT285" s="110">
        <f t="shared" si="103"/>
        <v>2314940</v>
      </c>
      <c r="AW285">
        <v>37.68</v>
      </c>
      <c r="AX285">
        <v>3.09</v>
      </c>
      <c r="AY285">
        <v>34.590000000000003</v>
      </c>
      <c r="BF285" s="118"/>
      <c r="BI285" s="118"/>
      <c r="BJ285" s="118"/>
      <c r="BV285" s="1"/>
    </row>
    <row r="286" spans="1:74" hidden="1" outlineLevel="1">
      <c r="A286" t="s">
        <v>1955</v>
      </c>
      <c r="B286" s="9" t="s">
        <v>968</v>
      </c>
      <c r="C286" s="1">
        <f t="shared" si="92"/>
        <v>0</v>
      </c>
      <c r="D286" s="7" t="e">
        <f t="shared" si="93"/>
        <v>#N/A</v>
      </c>
      <c r="E286" s="7" t="e">
        <f t="shared" si="94"/>
        <v>#N/A</v>
      </c>
      <c r="F286" s="7">
        <f t="shared" si="95"/>
        <v>0</v>
      </c>
      <c r="G286" s="7">
        <f t="shared" si="104"/>
        <v>0</v>
      </c>
      <c r="H286" s="49" t="e">
        <f t="shared" si="96"/>
        <v>#NUM!</v>
      </c>
      <c r="I286" s="178" t="e">
        <f t="shared" si="97"/>
        <v>#NUM!</v>
      </c>
      <c r="J286" s="8"/>
      <c r="K286" s="2" t="str">
        <f t="shared" si="98"/>
        <v>-</v>
      </c>
      <c r="L286" s="2" t="str">
        <f t="shared" si="99"/>
        <v>-</v>
      </c>
      <c r="M286" s="2" t="str">
        <f t="shared" si="100"/>
        <v>-</v>
      </c>
      <c r="N286" s="2"/>
      <c r="O286" s="2" t="str">
        <f t="shared" si="101"/>
        <v>-</v>
      </c>
      <c r="P286" s="1"/>
      <c r="Q286" s="1"/>
      <c r="R286" s="1"/>
      <c r="S286" s="1"/>
      <c r="T286" s="1"/>
      <c r="U286" s="1"/>
      <c r="V286" s="161"/>
      <c r="W286" s="1"/>
      <c r="X286" s="1"/>
      <c r="Y286" s="1"/>
      <c r="Z286" s="1"/>
      <c r="AA286" s="1"/>
      <c r="AB286" s="1"/>
      <c r="AC286" s="1"/>
      <c r="AD286" s="1"/>
      <c r="AI286" t="str">
        <f t="shared" si="105"/>
        <v>Crystal</v>
      </c>
      <c r="AJ286" t="s">
        <v>2884</v>
      </c>
      <c r="AK286" s="167">
        <v>2</v>
      </c>
      <c r="AN286" s="98">
        <v>23</v>
      </c>
      <c r="AO286" s="100">
        <v>3</v>
      </c>
      <c r="AP286" s="100">
        <v>65</v>
      </c>
      <c r="AQ286" s="107">
        <v>15395</v>
      </c>
      <c r="AR286" s="107">
        <f t="shared" si="102"/>
        <v>23003</v>
      </c>
      <c r="AS286" t="s">
        <v>1726</v>
      </c>
      <c r="AT286" s="110">
        <f t="shared" si="103"/>
        <v>2315395</v>
      </c>
      <c r="AW286">
        <v>40.159999999999997</v>
      </c>
      <c r="AX286">
        <v>0.03</v>
      </c>
      <c r="AY286">
        <v>40.130000000000003</v>
      </c>
      <c r="BF286" s="118"/>
      <c r="BI286" s="118"/>
      <c r="BJ286" s="118"/>
      <c r="BV286" s="1"/>
    </row>
    <row r="287" spans="1:74" hidden="1" outlineLevel="1">
      <c r="A287" t="s">
        <v>2204</v>
      </c>
      <c r="B287" s="9" t="s">
        <v>968</v>
      </c>
      <c r="C287" s="1">
        <f t="shared" si="92"/>
        <v>0</v>
      </c>
      <c r="D287" s="7" t="e">
        <f t="shared" si="93"/>
        <v>#N/A</v>
      </c>
      <c r="E287" s="7" t="e">
        <f t="shared" si="94"/>
        <v>#N/A</v>
      </c>
      <c r="F287" s="7">
        <f t="shared" si="95"/>
        <v>0</v>
      </c>
      <c r="G287" s="7">
        <f t="shared" si="104"/>
        <v>0</v>
      </c>
      <c r="H287" s="49" t="e">
        <f t="shared" si="96"/>
        <v>#NUM!</v>
      </c>
      <c r="I287" s="178" t="e">
        <f t="shared" si="97"/>
        <v>#NUM!</v>
      </c>
      <c r="J287" s="8"/>
      <c r="K287" s="2" t="str">
        <f t="shared" si="98"/>
        <v>-</v>
      </c>
      <c r="L287" s="2" t="str">
        <f t="shared" si="99"/>
        <v>-</v>
      </c>
      <c r="M287" s="2" t="str">
        <f t="shared" si="100"/>
        <v>-</v>
      </c>
      <c r="N287" s="2"/>
      <c r="O287" s="2" t="str">
        <f t="shared" si="101"/>
        <v>-</v>
      </c>
      <c r="P287" s="1"/>
      <c r="Q287" s="1"/>
      <c r="R287" s="1"/>
      <c r="S287" s="1"/>
      <c r="T287" s="1"/>
      <c r="U287" s="1"/>
      <c r="V287" s="161"/>
      <c r="W287" s="1"/>
      <c r="X287" s="1"/>
      <c r="Y287" s="1"/>
      <c r="Z287" s="1"/>
      <c r="AA287" s="1"/>
      <c r="AB287" s="1"/>
      <c r="AC287" s="1"/>
      <c r="AD287" s="1"/>
      <c r="AI287" t="str">
        <f t="shared" si="105"/>
        <v>Cumberland</v>
      </c>
      <c r="AJ287" t="s">
        <v>2204</v>
      </c>
      <c r="AK287" s="167">
        <v>1</v>
      </c>
      <c r="AN287" s="98">
        <v>23</v>
      </c>
      <c r="AO287" s="100">
        <v>5</v>
      </c>
      <c r="AP287" s="100">
        <v>30</v>
      </c>
      <c r="AQ287" s="107">
        <v>15430</v>
      </c>
      <c r="AR287" s="107">
        <f t="shared" si="102"/>
        <v>23005</v>
      </c>
      <c r="AS287" t="s">
        <v>1726</v>
      </c>
      <c r="AT287" s="110">
        <f t="shared" si="103"/>
        <v>2315430</v>
      </c>
      <c r="AW287">
        <v>46.37</v>
      </c>
      <c r="AX287">
        <v>20.3</v>
      </c>
      <c r="AY287">
        <v>26.07</v>
      </c>
      <c r="BF287" s="118"/>
      <c r="BI287" s="118"/>
      <c r="BJ287" s="118"/>
      <c r="BV287" s="1"/>
    </row>
    <row r="288" spans="1:74" hidden="1" outlineLevel="1">
      <c r="A288" t="s">
        <v>1952</v>
      </c>
      <c r="B288" s="9" t="s">
        <v>968</v>
      </c>
      <c r="C288" s="1">
        <f t="shared" si="92"/>
        <v>0</v>
      </c>
      <c r="D288" s="7" t="e">
        <f t="shared" si="93"/>
        <v>#N/A</v>
      </c>
      <c r="E288" s="7" t="e">
        <f t="shared" si="94"/>
        <v>#N/A</v>
      </c>
      <c r="F288" s="7">
        <f t="shared" si="95"/>
        <v>0</v>
      </c>
      <c r="G288" s="7">
        <f t="shared" si="104"/>
        <v>0</v>
      </c>
      <c r="H288" s="49" t="e">
        <f t="shared" si="96"/>
        <v>#NUM!</v>
      </c>
      <c r="I288" s="178" t="e">
        <f t="shared" si="97"/>
        <v>#NUM!</v>
      </c>
      <c r="J288" s="8"/>
      <c r="K288" s="2" t="str">
        <f t="shared" si="98"/>
        <v>-</v>
      </c>
      <c r="L288" s="2" t="str">
        <f t="shared" si="99"/>
        <v>-</v>
      </c>
      <c r="M288" s="2" t="str">
        <f t="shared" si="100"/>
        <v>-</v>
      </c>
      <c r="N288" s="2"/>
      <c r="O288" s="2" t="str">
        <f t="shared" si="101"/>
        <v>-</v>
      </c>
      <c r="P288" s="1"/>
      <c r="Q288" s="1"/>
      <c r="R288" s="1"/>
      <c r="S288" s="1"/>
      <c r="T288" s="1"/>
      <c r="U288" s="1"/>
      <c r="V288" s="161"/>
      <c r="W288" s="1"/>
      <c r="X288" s="1"/>
      <c r="Y288" s="1"/>
      <c r="Z288" s="1"/>
      <c r="AA288" s="1"/>
      <c r="AB288" s="1"/>
      <c r="AC288" s="1"/>
      <c r="AD288" s="1"/>
      <c r="AI288" t="str">
        <f t="shared" si="105"/>
        <v>Cushing</v>
      </c>
      <c r="AJ288" t="s">
        <v>794</v>
      </c>
      <c r="AK288" s="167">
        <v>1</v>
      </c>
      <c r="AN288" s="98">
        <v>23</v>
      </c>
      <c r="AO288" s="100">
        <v>13</v>
      </c>
      <c r="AP288" s="100">
        <v>15</v>
      </c>
      <c r="AQ288" s="107">
        <v>15780</v>
      </c>
      <c r="AR288" s="107">
        <f t="shared" si="102"/>
        <v>23013</v>
      </c>
      <c r="AS288" t="s">
        <v>1726</v>
      </c>
      <c r="AT288" s="110">
        <f t="shared" si="103"/>
        <v>2315780</v>
      </c>
      <c r="AW288">
        <v>26.11</v>
      </c>
      <c r="AX288">
        <v>6.72</v>
      </c>
      <c r="AY288">
        <v>19.399999999999999</v>
      </c>
      <c r="BF288" s="118"/>
      <c r="BI288" s="118"/>
      <c r="BJ288" s="118"/>
      <c r="BV288" s="1"/>
    </row>
    <row r="289" spans="1:74" hidden="1" outlineLevel="1">
      <c r="A289" t="s">
        <v>1337</v>
      </c>
      <c r="B289" s="9" t="s">
        <v>968</v>
      </c>
      <c r="C289" s="1">
        <f t="shared" si="92"/>
        <v>0</v>
      </c>
      <c r="D289" s="7" t="e">
        <f t="shared" si="93"/>
        <v>#N/A</v>
      </c>
      <c r="E289" s="7" t="e">
        <f t="shared" si="94"/>
        <v>#N/A</v>
      </c>
      <c r="F289" s="7">
        <f t="shared" si="95"/>
        <v>0</v>
      </c>
      <c r="G289" s="7">
        <f t="shared" si="104"/>
        <v>0</v>
      </c>
      <c r="H289" s="49" t="e">
        <f t="shared" si="96"/>
        <v>#NUM!</v>
      </c>
      <c r="I289" s="178" t="e">
        <f t="shared" si="97"/>
        <v>#NUM!</v>
      </c>
      <c r="J289" s="8"/>
      <c r="K289" s="2" t="str">
        <f t="shared" si="98"/>
        <v>-</v>
      </c>
      <c r="L289" s="2" t="str">
        <f t="shared" si="99"/>
        <v>-</v>
      </c>
      <c r="M289" s="2" t="str">
        <f t="shared" si="100"/>
        <v>-</v>
      </c>
      <c r="N289" s="2"/>
      <c r="O289" s="2" t="str">
        <f t="shared" si="101"/>
        <v>-</v>
      </c>
      <c r="P289" s="1"/>
      <c r="Q289" s="1"/>
      <c r="R289" s="1"/>
      <c r="S289" s="1"/>
      <c r="T289" s="1"/>
      <c r="U289" s="1"/>
      <c r="V289" s="161"/>
      <c r="W289" s="1"/>
      <c r="X289" s="1"/>
      <c r="Y289" s="1"/>
      <c r="Z289" s="1"/>
      <c r="AA289" s="1"/>
      <c r="AB289" s="1"/>
      <c r="AC289" s="1"/>
      <c r="AD289" s="1"/>
      <c r="AI289" t="str">
        <f t="shared" si="105"/>
        <v>Cutler</v>
      </c>
      <c r="AJ289" t="s">
        <v>643</v>
      </c>
      <c r="AK289" s="167">
        <v>2</v>
      </c>
      <c r="AN289" s="98">
        <v>23</v>
      </c>
      <c r="AO289" s="100">
        <v>29</v>
      </c>
      <c r="AP289" s="100">
        <v>75</v>
      </c>
      <c r="AQ289" s="107">
        <v>15920</v>
      </c>
      <c r="AR289" s="107">
        <f t="shared" si="102"/>
        <v>23029</v>
      </c>
      <c r="AS289" t="s">
        <v>1726</v>
      </c>
      <c r="AT289" s="110">
        <f t="shared" si="103"/>
        <v>2315920</v>
      </c>
      <c r="AW289">
        <v>116.34</v>
      </c>
      <c r="AX289">
        <v>69.34</v>
      </c>
      <c r="AY289">
        <v>47</v>
      </c>
      <c r="BF289" s="118"/>
      <c r="BI289" s="118"/>
      <c r="BJ289" s="118"/>
      <c r="BV289" s="1"/>
    </row>
    <row r="290" spans="1:74" hidden="1" outlineLevel="1">
      <c r="A290" t="s">
        <v>561</v>
      </c>
      <c r="B290" s="9" t="s">
        <v>968</v>
      </c>
      <c r="C290" s="1">
        <f t="shared" si="92"/>
        <v>0</v>
      </c>
      <c r="D290" s="7" t="e">
        <f t="shared" si="93"/>
        <v>#N/A</v>
      </c>
      <c r="E290" s="7" t="e">
        <f t="shared" si="94"/>
        <v>#N/A</v>
      </c>
      <c r="F290" s="7">
        <f t="shared" si="95"/>
        <v>0</v>
      </c>
      <c r="G290" s="7">
        <f t="shared" si="104"/>
        <v>0</v>
      </c>
      <c r="H290" s="49" t="e">
        <f t="shared" si="96"/>
        <v>#NUM!</v>
      </c>
      <c r="I290" s="178" t="e">
        <f t="shared" si="97"/>
        <v>#NUM!</v>
      </c>
      <c r="J290" s="8"/>
      <c r="K290" s="2" t="str">
        <f t="shared" si="98"/>
        <v>-</v>
      </c>
      <c r="L290" s="2" t="str">
        <f t="shared" si="99"/>
        <v>-</v>
      </c>
      <c r="M290" s="2" t="str">
        <f t="shared" si="100"/>
        <v>-</v>
      </c>
      <c r="N290" s="2"/>
      <c r="O290" s="2" t="str">
        <f t="shared" si="101"/>
        <v>-</v>
      </c>
      <c r="P290" s="1"/>
      <c r="Q290" s="1"/>
      <c r="R290" s="1"/>
      <c r="S290" s="1"/>
      <c r="T290" s="1"/>
      <c r="U290" s="1"/>
      <c r="V290" s="161"/>
      <c r="W290" s="1"/>
      <c r="X290" s="1"/>
      <c r="Y290" s="1"/>
      <c r="Z290" s="1"/>
      <c r="AA290" s="1"/>
      <c r="AB290" s="1"/>
      <c r="AC290" s="1"/>
      <c r="AD290" s="1"/>
      <c r="AI290" t="str">
        <f t="shared" si="105"/>
        <v>Cyr</v>
      </c>
      <c r="AJ290" t="s">
        <v>2884</v>
      </c>
      <c r="AK290" s="167">
        <v>2</v>
      </c>
      <c r="AN290" s="98">
        <v>23</v>
      </c>
      <c r="AO290" s="100">
        <v>3</v>
      </c>
      <c r="AP290" s="100">
        <v>70</v>
      </c>
      <c r="AQ290" s="107">
        <v>15990</v>
      </c>
      <c r="AR290" s="107">
        <f t="shared" si="102"/>
        <v>23003</v>
      </c>
      <c r="AS290" t="s">
        <v>1090</v>
      </c>
      <c r="AT290" s="110">
        <f t="shared" si="103"/>
        <v>2315990</v>
      </c>
      <c r="AW290">
        <v>38.43</v>
      </c>
      <c r="AX290">
        <v>0</v>
      </c>
      <c r="AY290">
        <v>38.43</v>
      </c>
      <c r="BF290" s="118"/>
      <c r="BI290" s="118"/>
      <c r="BJ290" s="118"/>
      <c r="BV290" s="1"/>
    </row>
    <row r="291" spans="1:74" hidden="1" outlineLevel="1">
      <c r="A291" t="s">
        <v>251</v>
      </c>
      <c r="B291" s="9" t="s">
        <v>968</v>
      </c>
      <c r="C291" s="1">
        <f t="shared" si="92"/>
        <v>0</v>
      </c>
      <c r="D291" s="7" t="e">
        <f t="shared" si="93"/>
        <v>#N/A</v>
      </c>
      <c r="E291" s="7" t="e">
        <f t="shared" si="94"/>
        <v>#N/A</v>
      </c>
      <c r="F291" s="7">
        <f t="shared" si="95"/>
        <v>0</v>
      </c>
      <c r="G291" s="7">
        <f t="shared" si="104"/>
        <v>0</v>
      </c>
      <c r="H291" s="49" t="e">
        <f t="shared" si="96"/>
        <v>#NUM!</v>
      </c>
      <c r="I291" s="178" t="e">
        <f t="shared" si="97"/>
        <v>#NUM!</v>
      </c>
      <c r="J291" s="8"/>
      <c r="K291" s="2" t="str">
        <f t="shared" si="98"/>
        <v>-</v>
      </c>
      <c r="L291" s="2" t="str">
        <f t="shared" si="99"/>
        <v>-</v>
      </c>
      <c r="M291" s="2" t="str">
        <f t="shared" si="100"/>
        <v>-</v>
      </c>
      <c r="N291" s="2"/>
      <c r="O291" s="2" t="str">
        <f t="shared" si="101"/>
        <v>-</v>
      </c>
      <c r="P291" s="1"/>
      <c r="Q291" s="1"/>
      <c r="R291" s="1"/>
      <c r="S291" s="1"/>
      <c r="T291" s="1"/>
      <c r="U291" s="1"/>
      <c r="V291" s="161"/>
      <c r="W291" s="1"/>
      <c r="X291" s="1"/>
      <c r="Y291" s="1"/>
      <c r="Z291" s="1"/>
      <c r="AA291" s="1"/>
      <c r="AB291" s="1"/>
      <c r="AC291" s="1"/>
      <c r="AD291" s="1"/>
      <c r="AI291" t="str">
        <f t="shared" si="105"/>
        <v>Dallas</v>
      </c>
      <c r="AJ291" t="s">
        <v>2429</v>
      </c>
      <c r="AK291" s="167">
        <v>2</v>
      </c>
      <c r="AN291" s="98">
        <v>23</v>
      </c>
      <c r="AO291" s="100">
        <v>7</v>
      </c>
      <c r="AP291" s="100">
        <v>25</v>
      </c>
      <c r="AQ291" s="107">
        <v>16165</v>
      </c>
      <c r="AR291" s="107">
        <f t="shared" si="102"/>
        <v>23007</v>
      </c>
      <c r="AS291" t="s">
        <v>1090</v>
      </c>
      <c r="AT291" s="110">
        <f t="shared" si="103"/>
        <v>2316165</v>
      </c>
      <c r="AW291">
        <v>40.44</v>
      </c>
      <c r="AX291">
        <v>1.4</v>
      </c>
      <c r="AY291">
        <v>39.04</v>
      </c>
      <c r="BF291" s="118"/>
      <c r="BI291" s="118"/>
      <c r="BJ291" s="118"/>
      <c r="BV291" s="1"/>
    </row>
    <row r="292" spans="1:74" hidden="1" outlineLevel="1">
      <c r="A292" t="s">
        <v>1081</v>
      </c>
      <c r="B292" s="9" t="s">
        <v>968</v>
      </c>
      <c r="C292" s="1">
        <f t="shared" si="92"/>
        <v>0</v>
      </c>
      <c r="D292" s="7" t="e">
        <f t="shared" si="93"/>
        <v>#N/A</v>
      </c>
      <c r="E292" s="7" t="e">
        <f t="shared" si="94"/>
        <v>#N/A</v>
      </c>
      <c r="F292" s="7">
        <f t="shared" si="95"/>
        <v>0</v>
      </c>
      <c r="G292" s="7">
        <f t="shared" si="104"/>
        <v>0</v>
      </c>
      <c r="H292" s="49" t="e">
        <f t="shared" si="96"/>
        <v>#NUM!</v>
      </c>
      <c r="I292" s="178" t="e">
        <f t="shared" si="97"/>
        <v>#NUM!</v>
      </c>
      <c r="J292" s="8"/>
      <c r="K292" s="2" t="str">
        <f t="shared" si="98"/>
        <v>-</v>
      </c>
      <c r="L292" s="2" t="str">
        <f t="shared" si="99"/>
        <v>-</v>
      </c>
      <c r="M292" s="2" t="str">
        <f t="shared" si="100"/>
        <v>-</v>
      </c>
      <c r="N292" s="2"/>
      <c r="O292" s="2" t="str">
        <f t="shared" si="101"/>
        <v>-</v>
      </c>
      <c r="P292" s="1"/>
      <c r="Q292" s="1"/>
      <c r="R292" s="1"/>
      <c r="S292" s="1"/>
      <c r="T292" s="1"/>
      <c r="U292" s="1"/>
      <c r="V292" s="161"/>
      <c r="W292" s="1"/>
      <c r="X292" s="1"/>
      <c r="Y292" s="1"/>
      <c r="Z292" s="1"/>
      <c r="AA292" s="1"/>
      <c r="AB292" s="1"/>
      <c r="AC292" s="1"/>
      <c r="AD292" s="1"/>
      <c r="AI292" t="str">
        <f t="shared" si="105"/>
        <v>Damariscotta</v>
      </c>
      <c r="AJ292" t="s">
        <v>227</v>
      </c>
      <c r="AK292" s="167">
        <v>1</v>
      </c>
      <c r="AN292" s="98">
        <v>23</v>
      </c>
      <c r="AO292" s="100">
        <v>15</v>
      </c>
      <c r="AP292" s="100">
        <v>30</v>
      </c>
      <c r="AQ292" s="107">
        <v>16235</v>
      </c>
      <c r="AR292" s="107">
        <f t="shared" si="102"/>
        <v>23015</v>
      </c>
      <c r="AS292" t="s">
        <v>1726</v>
      </c>
      <c r="AT292" s="110">
        <f t="shared" si="103"/>
        <v>2316235</v>
      </c>
      <c r="AW292">
        <v>14.59</v>
      </c>
      <c r="AX292">
        <v>2.17</v>
      </c>
      <c r="AY292">
        <v>12.42</v>
      </c>
      <c r="BF292" s="118"/>
      <c r="BI292" s="118"/>
      <c r="BJ292" s="118"/>
      <c r="BV292" s="1"/>
    </row>
    <row r="293" spans="1:74" hidden="1" outlineLevel="1">
      <c r="A293" t="s">
        <v>1310</v>
      </c>
      <c r="B293" s="9" t="s">
        <v>968</v>
      </c>
      <c r="C293" s="1">
        <f t="shared" si="92"/>
        <v>0</v>
      </c>
      <c r="D293" s="7" t="e">
        <f t="shared" si="93"/>
        <v>#N/A</v>
      </c>
      <c r="E293" s="7" t="e">
        <f t="shared" si="94"/>
        <v>#N/A</v>
      </c>
      <c r="F293" s="7">
        <f t="shared" si="95"/>
        <v>0</v>
      </c>
      <c r="G293" s="7">
        <f t="shared" si="104"/>
        <v>0</v>
      </c>
      <c r="H293" s="49" t="e">
        <f t="shared" si="96"/>
        <v>#NUM!</v>
      </c>
      <c r="I293" s="178" t="e">
        <f t="shared" si="97"/>
        <v>#NUM!</v>
      </c>
      <c r="J293" s="8"/>
      <c r="K293" s="2" t="str">
        <f t="shared" si="98"/>
        <v>-</v>
      </c>
      <c r="L293" s="2" t="str">
        <f t="shared" si="99"/>
        <v>-</v>
      </c>
      <c r="M293" s="2" t="str">
        <f t="shared" si="100"/>
        <v>-</v>
      </c>
      <c r="N293" s="2"/>
      <c r="O293" s="2" t="str">
        <f t="shared" si="101"/>
        <v>-</v>
      </c>
      <c r="P293" s="1"/>
      <c r="Q293" s="1"/>
      <c r="R293" s="1"/>
      <c r="S293" s="1"/>
      <c r="T293" s="1"/>
      <c r="U293" s="1"/>
      <c r="V293" s="161"/>
      <c r="W293" s="1"/>
      <c r="X293" s="1"/>
      <c r="Y293" s="1"/>
      <c r="Z293" s="1"/>
      <c r="AA293" s="1"/>
      <c r="AB293" s="1"/>
      <c r="AC293" s="1"/>
      <c r="AD293" s="1"/>
      <c r="AI293" t="str">
        <f t="shared" si="105"/>
        <v>Danforth</v>
      </c>
      <c r="AJ293" t="s">
        <v>643</v>
      </c>
      <c r="AK293" s="167">
        <v>2</v>
      </c>
      <c r="AN293" s="98">
        <v>23</v>
      </c>
      <c r="AO293" s="100">
        <v>29</v>
      </c>
      <c r="AP293" s="100">
        <v>80</v>
      </c>
      <c r="AQ293" s="107">
        <v>16410</v>
      </c>
      <c r="AR293" s="107">
        <f t="shared" si="102"/>
        <v>23029</v>
      </c>
      <c r="AS293" t="s">
        <v>1726</v>
      </c>
      <c r="AT293" s="110">
        <f t="shared" si="103"/>
        <v>2316410</v>
      </c>
      <c r="AW293">
        <v>60.89</v>
      </c>
      <c r="AX293">
        <v>6.48</v>
      </c>
      <c r="AY293">
        <v>54.41</v>
      </c>
      <c r="BF293" s="118"/>
      <c r="BI293" s="118"/>
      <c r="BJ293" s="118"/>
      <c r="BV293" s="1"/>
    </row>
    <row r="294" spans="1:74" hidden="1" outlineLevel="1">
      <c r="A294" t="s">
        <v>2069</v>
      </c>
      <c r="B294" s="9" t="s">
        <v>968</v>
      </c>
      <c r="C294" s="1">
        <f t="shared" si="92"/>
        <v>0</v>
      </c>
      <c r="D294" s="7" t="e">
        <f t="shared" si="93"/>
        <v>#N/A</v>
      </c>
      <c r="E294" s="7" t="e">
        <f t="shared" si="94"/>
        <v>#N/A</v>
      </c>
      <c r="F294" s="7">
        <f t="shared" si="95"/>
        <v>0</v>
      </c>
      <c r="G294" s="7">
        <f t="shared" si="104"/>
        <v>0</v>
      </c>
      <c r="H294" s="49" t="e">
        <f t="shared" si="96"/>
        <v>#NUM!</v>
      </c>
      <c r="I294" s="178" t="e">
        <f t="shared" si="97"/>
        <v>#NUM!</v>
      </c>
      <c r="J294" s="8"/>
      <c r="K294" s="2" t="str">
        <f t="shared" si="98"/>
        <v>-</v>
      </c>
      <c r="L294" s="2" t="str">
        <f t="shared" si="99"/>
        <v>-</v>
      </c>
      <c r="M294" s="2" t="str">
        <f t="shared" si="100"/>
        <v>-</v>
      </c>
      <c r="N294" s="2"/>
      <c r="O294" s="2" t="str">
        <f t="shared" si="101"/>
        <v>-</v>
      </c>
      <c r="P294" s="1"/>
      <c r="Q294" s="1"/>
      <c r="R294" s="1"/>
      <c r="S294" s="1"/>
      <c r="T294" s="1"/>
      <c r="U294" s="1"/>
      <c r="V294" s="161"/>
      <c r="W294" s="1"/>
      <c r="X294" s="1"/>
      <c r="Y294" s="1"/>
      <c r="Z294" s="1"/>
      <c r="AA294" s="1"/>
      <c r="AB294" s="1"/>
      <c r="AC294" s="1"/>
      <c r="AD294" s="1"/>
      <c r="AI294" t="str">
        <f t="shared" si="105"/>
        <v>Dayton</v>
      </c>
      <c r="AJ294" t="s">
        <v>947</v>
      </c>
      <c r="AK294" s="167">
        <v>1</v>
      </c>
      <c r="AN294" s="98">
        <v>23</v>
      </c>
      <c r="AO294" s="100">
        <v>31</v>
      </c>
      <c r="AP294" s="100">
        <v>40</v>
      </c>
      <c r="AQ294" s="107">
        <v>16725</v>
      </c>
      <c r="AR294" s="107">
        <f t="shared" si="102"/>
        <v>23031</v>
      </c>
      <c r="AS294" t="s">
        <v>1726</v>
      </c>
      <c r="AT294" s="110">
        <f t="shared" si="103"/>
        <v>2316725</v>
      </c>
      <c r="AW294">
        <v>18.41</v>
      </c>
      <c r="AX294">
        <v>0.52</v>
      </c>
      <c r="AY294">
        <v>17.89</v>
      </c>
      <c r="BF294" s="118"/>
      <c r="BI294" s="118"/>
      <c r="BJ294" s="118"/>
      <c r="BV294" s="1"/>
    </row>
    <row r="295" spans="1:74" hidden="1" outlineLevel="1">
      <c r="A295" s="34" t="s">
        <v>603</v>
      </c>
      <c r="B295" s="9" t="s">
        <v>968</v>
      </c>
      <c r="C295" s="1">
        <f>SUM(P295:AG295)</f>
        <v>0</v>
      </c>
      <c r="D295" s="7" t="e">
        <f t="shared" si="93"/>
        <v>#N/A</v>
      </c>
      <c r="E295" s="7" t="e">
        <f t="shared" si="94"/>
        <v>#N/A</v>
      </c>
      <c r="F295" s="7">
        <f t="shared" si="95"/>
        <v>0</v>
      </c>
      <c r="G295" s="7">
        <f t="shared" si="104"/>
        <v>0</v>
      </c>
      <c r="H295" s="49" t="e">
        <f t="shared" si="96"/>
        <v>#NUM!</v>
      </c>
      <c r="I295" s="178" t="e">
        <f>H295/C295</f>
        <v>#NUM!</v>
      </c>
      <c r="J295" s="8"/>
      <c r="K295" s="2" t="str">
        <f>IF(C295=0,"-",P295/C295)</f>
        <v>-</v>
      </c>
      <c r="L295" s="2" t="str">
        <f>IF(C295=0,"-",Q295/C295)</f>
        <v>-</v>
      </c>
      <c r="M295" s="2" t="str">
        <f>IF(C295=0,"-",R295/C295)</f>
        <v>-</v>
      </c>
      <c r="N295" s="2"/>
      <c r="O295" s="2" t="str">
        <f>IF(C295=0,"-",(1-K295-L295-M295))</f>
        <v>-</v>
      </c>
      <c r="P295" s="1"/>
      <c r="Q295" s="1"/>
      <c r="R295" s="1"/>
      <c r="S295" s="1"/>
      <c r="T295" s="1"/>
      <c r="U295" s="1"/>
      <c r="V295" s="161"/>
      <c r="W295" s="1"/>
      <c r="X295" s="1"/>
      <c r="Y295" s="1"/>
      <c r="Z295" s="1"/>
      <c r="AA295" s="1"/>
      <c r="AB295" s="1"/>
      <c r="AC295" s="1"/>
      <c r="AD295" s="1"/>
      <c r="AI295" t="str">
        <f>A295</f>
        <v>DTT9 &amp; T10</v>
      </c>
      <c r="AJ295" t="s">
        <v>695</v>
      </c>
      <c r="AK295" s="167">
        <v>2</v>
      </c>
      <c r="AN295" s="98">
        <v>23</v>
      </c>
      <c r="AO295" s="100">
        <v>9</v>
      </c>
      <c r="AQ295" s="107">
        <v>16750</v>
      </c>
      <c r="AR295" s="107">
        <f t="shared" si="102"/>
        <v>23009</v>
      </c>
      <c r="AS295" t="s">
        <v>1908</v>
      </c>
      <c r="AT295" s="110">
        <f t="shared" si="103"/>
        <v>2316750</v>
      </c>
      <c r="BF295" s="118"/>
      <c r="BI295" s="118"/>
      <c r="BJ295" s="118"/>
      <c r="BV295" s="1"/>
    </row>
    <row r="296" spans="1:74" hidden="1" outlineLevel="1">
      <c r="A296" t="s">
        <v>2070</v>
      </c>
      <c r="B296" s="9" t="s">
        <v>968</v>
      </c>
      <c r="C296" s="1">
        <f t="shared" si="92"/>
        <v>0</v>
      </c>
      <c r="D296" s="7" t="e">
        <f t="shared" si="93"/>
        <v>#N/A</v>
      </c>
      <c r="E296" s="7" t="e">
        <f t="shared" si="94"/>
        <v>#N/A</v>
      </c>
      <c r="F296" s="7">
        <f t="shared" si="95"/>
        <v>0</v>
      </c>
      <c r="G296" s="7">
        <f t="shared" si="104"/>
        <v>0</v>
      </c>
      <c r="H296" s="49" t="e">
        <f t="shared" si="96"/>
        <v>#NUM!</v>
      </c>
      <c r="I296" s="178" t="e">
        <f t="shared" si="97"/>
        <v>#NUM!</v>
      </c>
      <c r="J296" s="8"/>
      <c r="K296" s="2" t="str">
        <f t="shared" si="98"/>
        <v>-</v>
      </c>
      <c r="L296" s="2" t="str">
        <f t="shared" si="99"/>
        <v>-</v>
      </c>
      <c r="M296" s="2" t="str">
        <f t="shared" si="100"/>
        <v>-</v>
      </c>
      <c r="N296" s="2"/>
      <c r="O296" s="2" t="str">
        <f t="shared" si="101"/>
        <v>-</v>
      </c>
      <c r="P296" s="1"/>
      <c r="Q296" s="1"/>
      <c r="R296" s="1"/>
      <c r="S296" s="1"/>
      <c r="T296" s="1"/>
      <c r="U296" s="1"/>
      <c r="V296" s="161"/>
      <c r="W296" s="1"/>
      <c r="X296" s="1"/>
      <c r="Y296" s="1"/>
      <c r="Z296" s="1"/>
      <c r="AA296" s="1"/>
      <c r="AB296" s="1"/>
      <c r="AC296" s="1"/>
      <c r="AD296" s="1"/>
      <c r="AI296" t="str">
        <f t="shared" si="105"/>
        <v>Deblois</v>
      </c>
      <c r="AJ296" t="s">
        <v>643</v>
      </c>
      <c r="AK296" s="167">
        <v>2</v>
      </c>
      <c r="AN296" s="98">
        <v>23</v>
      </c>
      <c r="AO296" s="100">
        <v>29</v>
      </c>
      <c r="AP296" s="100">
        <v>85</v>
      </c>
      <c r="AQ296" s="107">
        <v>16865</v>
      </c>
      <c r="AR296" s="107">
        <f t="shared" si="102"/>
        <v>23029</v>
      </c>
      <c r="AS296" t="s">
        <v>1726</v>
      </c>
      <c r="AT296" s="110">
        <f t="shared" si="103"/>
        <v>2316865</v>
      </c>
      <c r="AW296">
        <v>33.549999999999997</v>
      </c>
      <c r="AX296">
        <v>0.2</v>
      </c>
      <c r="AY296">
        <v>33.35</v>
      </c>
      <c r="BF296" s="118"/>
      <c r="BI296" s="118"/>
      <c r="BJ296" s="118"/>
      <c r="BV296" s="1"/>
    </row>
    <row r="297" spans="1:74" hidden="1" outlineLevel="1">
      <c r="A297" t="s">
        <v>532</v>
      </c>
      <c r="B297" s="9" t="s">
        <v>968</v>
      </c>
      <c r="C297" s="1">
        <f t="shared" si="92"/>
        <v>0</v>
      </c>
      <c r="D297" s="7" t="e">
        <f t="shared" si="93"/>
        <v>#N/A</v>
      </c>
      <c r="E297" s="7" t="e">
        <f t="shared" si="94"/>
        <v>#N/A</v>
      </c>
      <c r="F297" s="7">
        <f t="shared" si="95"/>
        <v>0</v>
      </c>
      <c r="G297" s="7">
        <f t="shared" si="104"/>
        <v>0</v>
      </c>
      <c r="H297" s="49" t="e">
        <f t="shared" si="96"/>
        <v>#NUM!</v>
      </c>
      <c r="I297" s="178" t="e">
        <f t="shared" si="97"/>
        <v>#NUM!</v>
      </c>
      <c r="J297" s="8"/>
      <c r="K297" s="2" t="str">
        <f t="shared" si="98"/>
        <v>-</v>
      </c>
      <c r="L297" s="2" t="str">
        <f t="shared" si="99"/>
        <v>-</v>
      </c>
      <c r="M297" s="2" t="str">
        <f t="shared" si="100"/>
        <v>-</v>
      </c>
      <c r="N297" s="2"/>
      <c r="O297" s="2" t="str">
        <f t="shared" si="101"/>
        <v>-</v>
      </c>
      <c r="P297" s="1"/>
      <c r="Q297" s="1"/>
      <c r="R297" s="1"/>
      <c r="S297" s="1"/>
      <c r="T297" s="1"/>
      <c r="U297" s="1"/>
      <c r="V297" s="161"/>
      <c r="W297" s="1"/>
      <c r="X297" s="1"/>
      <c r="Y297" s="1"/>
      <c r="Z297" s="1"/>
      <c r="AA297" s="1"/>
      <c r="AB297" s="1"/>
      <c r="AC297" s="1"/>
      <c r="AD297" s="1"/>
      <c r="AI297" t="str">
        <f t="shared" si="105"/>
        <v>Dedham</v>
      </c>
      <c r="AJ297" t="s">
        <v>695</v>
      </c>
      <c r="AK297" s="167">
        <v>2</v>
      </c>
      <c r="AN297" s="98">
        <v>23</v>
      </c>
      <c r="AO297" s="100">
        <v>9</v>
      </c>
      <c r="AP297" s="100">
        <v>50</v>
      </c>
      <c r="AQ297" s="107">
        <v>16935</v>
      </c>
      <c r="AR297" s="107">
        <f t="shared" si="102"/>
        <v>23009</v>
      </c>
      <c r="AS297" t="s">
        <v>1726</v>
      </c>
      <c r="AT297" s="110">
        <f t="shared" si="103"/>
        <v>2316935</v>
      </c>
      <c r="AW297">
        <v>44.26</v>
      </c>
      <c r="AX297">
        <v>5.01</v>
      </c>
      <c r="AY297">
        <v>39.25</v>
      </c>
      <c r="BF297" s="118"/>
      <c r="BI297" s="118"/>
      <c r="BJ297" s="118"/>
      <c r="BV297" s="1"/>
    </row>
    <row r="298" spans="1:74" hidden="1" outlineLevel="1">
      <c r="A298" t="s">
        <v>2686</v>
      </c>
      <c r="B298" s="9" t="s">
        <v>968</v>
      </c>
      <c r="C298" s="1">
        <f t="shared" si="92"/>
        <v>0</v>
      </c>
      <c r="D298" s="7" t="e">
        <f t="shared" si="93"/>
        <v>#N/A</v>
      </c>
      <c r="E298" s="7" t="e">
        <f t="shared" si="94"/>
        <v>#N/A</v>
      </c>
      <c r="F298" s="7">
        <f t="shared" si="95"/>
        <v>0</v>
      </c>
      <c r="G298" s="7">
        <f t="shared" si="104"/>
        <v>0</v>
      </c>
      <c r="H298" s="49" t="e">
        <f t="shared" si="96"/>
        <v>#NUM!</v>
      </c>
      <c r="I298" s="178" t="e">
        <f t="shared" si="97"/>
        <v>#NUM!</v>
      </c>
      <c r="J298" s="8"/>
      <c r="K298" s="2" t="str">
        <f t="shared" si="98"/>
        <v>-</v>
      </c>
      <c r="L298" s="2" t="str">
        <f t="shared" si="99"/>
        <v>-</v>
      </c>
      <c r="M298" s="2" t="str">
        <f t="shared" si="100"/>
        <v>-</v>
      </c>
      <c r="N298" s="2"/>
      <c r="O298" s="2" t="str">
        <f t="shared" si="101"/>
        <v>-</v>
      </c>
      <c r="P298" s="1"/>
      <c r="Q298" s="1"/>
      <c r="R298" s="1"/>
      <c r="S298" s="1"/>
      <c r="T298" s="1"/>
      <c r="U298" s="1"/>
      <c r="V298" s="161"/>
      <c r="W298" s="1"/>
      <c r="X298" s="1"/>
      <c r="Y298" s="1"/>
      <c r="Z298" s="1"/>
      <c r="AA298" s="1"/>
      <c r="AB298" s="1"/>
      <c r="AC298" s="1"/>
      <c r="AD298" s="1"/>
      <c r="AI298" t="str">
        <f t="shared" si="105"/>
        <v>Deer Isle</v>
      </c>
      <c r="AJ298" t="s">
        <v>695</v>
      </c>
      <c r="AK298" s="167">
        <v>2</v>
      </c>
      <c r="AN298" s="98">
        <v>23</v>
      </c>
      <c r="AO298" s="100">
        <v>9</v>
      </c>
      <c r="AP298" s="100">
        <v>55</v>
      </c>
      <c r="AQ298" s="107">
        <v>17145</v>
      </c>
      <c r="AR298" s="107">
        <f t="shared" si="102"/>
        <v>23009</v>
      </c>
      <c r="AS298" t="s">
        <v>1726</v>
      </c>
      <c r="AT298" s="110">
        <f t="shared" si="103"/>
        <v>2317145</v>
      </c>
      <c r="AW298">
        <v>123.71</v>
      </c>
      <c r="AX298">
        <v>94.02</v>
      </c>
      <c r="AY298">
        <v>29.7</v>
      </c>
      <c r="BF298" s="118"/>
      <c r="BI298" s="118"/>
      <c r="BJ298" s="118"/>
      <c r="BV298" s="1"/>
    </row>
    <row r="299" spans="1:74" hidden="1" outlineLevel="1">
      <c r="A299" t="s">
        <v>2572</v>
      </c>
      <c r="B299" s="9" t="s">
        <v>968</v>
      </c>
      <c r="C299" s="1">
        <f t="shared" si="92"/>
        <v>0</v>
      </c>
      <c r="D299" s="7" t="e">
        <f t="shared" si="93"/>
        <v>#N/A</v>
      </c>
      <c r="E299" s="7" t="e">
        <f t="shared" si="94"/>
        <v>#N/A</v>
      </c>
      <c r="F299" s="7">
        <f t="shared" si="95"/>
        <v>0</v>
      </c>
      <c r="G299" s="7">
        <f t="shared" si="104"/>
        <v>0</v>
      </c>
      <c r="H299" s="49" t="e">
        <f t="shared" si="96"/>
        <v>#NUM!</v>
      </c>
      <c r="I299" s="178" t="e">
        <f t="shared" si="97"/>
        <v>#NUM!</v>
      </c>
      <c r="J299" s="8"/>
      <c r="K299" s="2" t="str">
        <f t="shared" si="98"/>
        <v>-</v>
      </c>
      <c r="L299" s="2" t="str">
        <f t="shared" si="99"/>
        <v>-</v>
      </c>
      <c r="M299" s="2" t="str">
        <f t="shared" si="100"/>
        <v>-</v>
      </c>
      <c r="N299" s="2"/>
      <c r="O299" s="2" t="str">
        <f t="shared" si="101"/>
        <v>-</v>
      </c>
      <c r="P299" s="1"/>
      <c r="Q299" s="1"/>
      <c r="R299" s="1"/>
      <c r="S299" s="1"/>
      <c r="T299" s="1"/>
      <c r="U299" s="1"/>
      <c r="V299" s="161"/>
      <c r="W299" s="1"/>
      <c r="X299" s="1"/>
      <c r="Y299" s="1"/>
      <c r="Z299" s="1"/>
      <c r="AA299" s="1"/>
      <c r="AB299" s="1"/>
      <c r="AC299" s="1"/>
      <c r="AD299" s="1"/>
      <c r="AI299" t="str">
        <f t="shared" si="105"/>
        <v>Denmark</v>
      </c>
      <c r="AJ299" t="s">
        <v>3102</v>
      </c>
      <c r="AK299" s="167">
        <v>2</v>
      </c>
      <c r="AN299" s="98">
        <v>23</v>
      </c>
      <c r="AO299" s="100">
        <v>17</v>
      </c>
      <c r="AP299" s="100">
        <v>35</v>
      </c>
      <c r="AQ299" s="107">
        <v>17250</v>
      </c>
      <c r="AR299" s="107">
        <f t="shared" si="102"/>
        <v>23017</v>
      </c>
      <c r="AS299" t="s">
        <v>1726</v>
      </c>
      <c r="AT299" s="110">
        <f t="shared" si="103"/>
        <v>2317250</v>
      </c>
      <c r="AW299">
        <v>48.6</v>
      </c>
      <c r="AX299">
        <v>3.56</v>
      </c>
      <c r="AY299">
        <v>45.04</v>
      </c>
      <c r="BF299" s="118"/>
      <c r="BI299" s="118"/>
      <c r="BJ299" s="118"/>
      <c r="BV299" s="1"/>
    </row>
    <row r="300" spans="1:74" hidden="1" outlineLevel="1">
      <c r="A300" t="s">
        <v>562</v>
      </c>
      <c r="B300" s="9" t="s">
        <v>968</v>
      </c>
      <c r="C300" s="1">
        <f t="shared" si="92"/>
        <v>0</v>
      </c>
      <c r="D300" s="7" t="e">
        <f t="shared" si="93"/>
        <v>#N/A</v>
      </c>
      <c r="E300" s="7" t="e">
        <f t="shared" si="94"/>
        <v>#N/A</v>
      </c>
      <c r="F300" s="7">
        <f t="shared" si="95"/>
        <v>0</v>
      </c>
      <c r="G300" s="7">
        <f t="shared" si="104"/>
        <v>0</v>
      </c>
      <c r="H300" s="49" t="e">
        <f t="shared" si="96"/>
        <v>#NUM!</v>
      </c>
      <c r="I300" s="178" t="e">
        <f t="shared" si="97"/>
        <v>#NUM!</v>
      </c>
      <c r="J300" s="8"/>
      <c r="K300" s="2" t="str">
        <f t="shared" si="98"/>
        <v>-</v>
      </c>
      <c r="L300" s="2" t="str">
        <f t="shared" si="99"/>
        <v>-</v>
      </c>
      <c r="M300" s="2" t="str">
        <f t="shared" si="100"/>
        <v>-</v>
      </c>
      <c r="N300" s="2"/>
      <c r="O300" s="2" t="str">
        <f t="shared" si="101"/>
        <v>-</v>
      </c>
      <c r="P300" s="1"/>
      <c r="Q300" s="1"/>
      <c r="R300" s="1"/>
      <c r="S300" s="1"/>
      <c r="T300" s="1"/>
      <c r="U300" s="1"/>
      <c r="V300" s="161"/>
      <c r="W300" s="1"/>
      <c r="X300" s="1"/>
      <c r="Y300" s="1"/>
      <c r="Z300" s="1"/>
      <c r="AA300" s="1"/>
      <c r="AB300" s="1"/>
      <c r="AC300" s="1"/>
      <c r="AD300" s="1"/>
      <c r="AI300" t="str">
        <f t="shared" si="105"/>
        <v>Dennistown</v>
      </c>
      <c r="AJ300" t="s">
        <v>416</v>
      </c>
      <c r="AK300" s="167">
        <v>2</v>
      </c>
      <c r="AN300" s="98">
        <v>23</v>
      </c>
      <c r="AO300" s="100">
        <v>25</v>
      </c>
      <c r="AP300" s="100">
        <v>45</v>
      </c>
      <c r="AQ300" s="107">
        <v>17285</v>
      </c>
      <c r="AR300" s="107">
        <f t="shared" si="102"/>
        <v>23025</v>
      </c>
      <c r="AS300" t="s">
        <v>1090</v>
      </c>
      <c r="AT300" s="110">
        <f t="shared" si="103"/>
        <v>2317285</v>
      </c>
      <c r="AW300">
        <v>40.590000000000003</v>
      </c>
      <c r="AX300">
        <v>1.81</v>
      </c>
      <c r="AY300">
        <v>38.78</v>
      </c>
      <c r="BF300" s="118"/>
      <c r="BI300" s="118"/>
      <c r="BJ300" s="118"/>
      <c r="BV300" s="1"/>
    </row>
    <row r="301" spans="1:74" hidden="1" outlineLevel="1">
      <c r="A301" t="s">
        <v>489</v>
      </c>
      <c r="B301" s="9" t="s">
        <v>968</v>
      </c>
      <c r="C301" s="1">
        <f t="shared" si="92"/>
        <v>0</v>
      </c>
      <c r="D301" s="7" t="e">
        <f t="shared" si="93"/>
        <v>#N/A</v>
      </c>
      <c r="E301" s="7" t="e">
        <f t="shared" si="94"/>
        <v>#N/A</v>
      </c>
      <c r="F301" s="7">
        <f t="shared" si="95"/>
        <v>0</v>
      </c>
      <c r="G301" s="7">
        <f t="shared" si="104"/>
        <v>0</v>
      </c>
      <c r="H301" s="49" t="e">
        <f t="shared" si="96"/>
        <v>#NUM!</v>
      </c>
      <c r="I301" s="178" t="e">
        <f t="shared" si="97"/>
        <v>#NUM!</v>
      </c>
      <c r="J301" s="8"/>
      <c r="K301" s="2" t="str">
        <f t="shared" si="98"/>
        <v>-</v>
      </c>
      <c r="L301" s="2" t="str">
        <f t="shared" si="99"/>
        <v>-</v>
      </c>
      <c r="M301" s="2" t="str">
        <f t="shared" si="100"/>
        <v>-</v>
      </c>
      <c r="N301" s="2"/>
      <c r="O301" s="2" t="str">
        <f t="shared" si="101"/>
        <v>-</v>
      </c>
      <c r="P301" s="1"/>
      <c r="Q301" s="1"/>
      <c r="R301" s="1"/>
      <c r="S301" s="1"/>
      <c r="T301" s="1"/>
      <c r="U301" s="1"/>
      <c r="V301" s="161"/>
      <c r="W301" s="1"/>
      <c r="X301" s="1"/>
      <c r="Y301" s="1"/>
      <c r="Z301" s="1"/>
      <c r="AA301" s="1"/>
      <c r="AB301" s="1"/>
      <c r="AC301" s="1"/>
      <c r="AD301" s="1"/>
      <c r="AI301" t="str">
        <f t="shared" si="105"/>
        <v>Dennysville</v>
      </c>
      <c r="AJ301" t="s">
        <v>643</v>
      </c>
      <c r="AK301" s="167">
        <v>2</v>
      </c>
      <c r="AN301" s="98">
        <v>23</v>
      </c>
      <c r="AO301" s="100">
        <v>29</v>
      </c>
      <c r="AP301" s="100">
        <v>90</v>
      </c>
      <c r="AQ301" s="107">
        <v>17355</v>
      </c>
      <c r="AR301" s="107">
        <f t="shared" si="102"/>
        <v>23029</v>
      </c>
      <c r="AS301" t="s">
        <v>1726</v>
      </c>
      <c r="AT301" s="110">
        <f t="shared" si="103"/>
        <v>2317355</v>
      </c>
      <c r="AW301">
        <v>15.12</v>
      </c>
      <c r="AX301">
        <v>0.36</v>
      </c>
      <c r="AY301">
        <v>14.76</v>
      </c>
      <c r="BF301" s="118"/>
      <c r="BI301" s="118"/>
      <c r="BJ301" s="118"/>
      <c r="BV301" s="1"/>
    </row>
    <row r="302" spans="1:74" hidden="1" outlineLevel="1">
      <c r="A302" t="s">
        <v>1391</v>
      </c>
      <c r="B302" s="9" t="s">
        <v>968</v>
      </c>
      <c r="C302" s="1">
        <f t="shared" si="92"/>
        <v>0</v>
      </c>
      <c r="D302" s="7" t="e">
        <f t="shared" si="93"/>
        <v>#N/A</v>
      </c>
      <c r="E302" s="7" t="e">
        <f t="shared" si="94"/>
        <v>#N/A</v>
      </c>
      <c r="F302" s="7">
        <f t="shared" si="95"/>
        <v>0</v>
      </c>
      <c r="G302" s="7">
        <f t="shared" si="104"/>
        <v>0</v>
      </c>
      <c r="H302" s="49" t="e">
        <f t="shared" si="96"/>
        <v>#NUM!</v>
      </c>
      <c r="I302" s="178" t="e">
        <f t="shared" si="97"/>
        <v>#NUM!</v>
      </c>
      <c r="J302" s="8"/>
      <c r="K302" s="2" t="str">
        <f t="shared" si="98"/>
        <v>-</v>
      </c>
      <c r="L302" s="2" t="str">
        <f t="shared" si="99"/>
        <v>-</v>
      </c>
      <c r="M302" s="2" t="str">
        <f t="shared" si="100"/>
        <v>-</v>
      </c>
      <c r="N302" s="2"/>
      <c r="O302" s="2" t="str">
        <f t="shared" si="101"/>
        <v>-</v>
      </c>
      <c r="P302" s="1"/>
      <c r="Q302" s="1"/>
      <c r="R302" s="1"/>
      <c r="S302" s="1"/>
      <c r="T302" s="1"/>
      <c r="U302" s="1"/>
      <c r="V302" s="161"/>
      <c r="W302" s="1"/>
      <c r="X302" s="1"/>
      <c r="Y302" s="1"/>
      <c r="Z302" s="1"/>
      <c r="AA302" s="1"/>
      <c r="AB302" s="1"/>
      <c r="AC302" s="1"/>
      <c r="AD302" s="1"/>
      <c r="AI302" t="str">
        <f t="shared" si="105"/>
        <v>Detroit</v>
      </c>
      <c r="AJ302" t="s">
        <v>416</v>
      </c>
      <c r="AK302" s="167">
        <v>2</v>
      </c>
      <c r="AN302" s="98">
        <v>23</v>
      </c>
      <c r="AO302" s="100">
        <v>25</v>
      </c>
      <c r="AP302" s="100">
        <v>50</v>
      </c>
      <c r="AQ302" s="107">
        <v>17460</v>
      </c>
      <c r="AR302" s="107">
        <f t="shared" si="102"/>
        <v>23025</v>
      </c>
      <c r="AS302" t="s">
        <v>1726</v>
      </c>
      <c r="AT302" s="110">
        <f t="shared" si="103"/>
        <v>2317460</v>
      </c>
      <c r="AW302">
        <v>20.41</v>
      </c>
      <c r="AX302">
        <v>0.16</v>
      </c>
      <c r="AY302">
        <v>20.25</v>
      </c>
      <c r="BF302" s="118"/>
      <c r="BI302" s="118"/>
      <c r="BJ302" s="118"/>
      <c r="BV302" s="1"/>
    </row>
    <row r="303" spans="1:74" hidden="1" outlineLevel="1">
      <c r="A303" t="s">
        <v>3277</v>
      </c>
      <c r="B303" s="9" t="s">
        <v>968</v>
      </c>
      <c r="C303" s="1">
        <f t="shared" si="92"/>
        <v>0</v>
      </c>
      <c r="D303" s="7" t="e">
        <f t="shared" ref="D303:D366" si="106">RANK(P303,(P303:AG303))</f>
        <v>#N/A</v>
      </c>
      <c r="E303" s="7" t="e">
        <f t="shared" ref="E303:E366" si="107">RANK(Q303,(P303:AG303))</f>
        <v>#N/A</v>
      </c>
      <c r="F303" s="7">
        <f t="shared" ref="F303:F366" si="108">IF(R303&gt;0,RANK(R303,(P303:AG303)),0)</f>
        <v>0</v>
      </c>
      <c r="G303" s="7">
        <f t="shared" si="104"/>
        <v>0</v>
      </c>
      <c r="H303" s="49" t="e">
        <f t="shared" ref="H303:H366" si="109">MAX(P303:T303)-LARGE(P303:T303,2)</f>
        <v>#NUM!</v>
      </c>
      <c r="I303" s="178" t="e">
        <f t="shared" si="97"/>
        <v>#NUM!</v>
      </c>
      <c r="J303" s="8"/>
      <c r="K303" s="2" t="str">
        <f t="shared" si="98"/>
        <v>-</v>
      </c>
      <c r="L303" s="2" t="str">
        <f t="shared" si="99"/>
        <v>-</v>
      </c>
      <c r="M303" s="2" t="str">
        <f t="shared" si="100"/>
        <v>-</v>
      </c>
      <c r="N303" s="2"/>
      <c r="O303" s="2" t="str">
        <f t="shared" si="101"/>
        <v>-</v>
      </c>
      <c r="P303" s="1"/>
      <c r="Q303" s="1"/>
      <c r="R303" s="1"/>
      <c r="S303" s="1"/>
      <c r="T303" s="1"/>
      <c r="U303" s="1"/>
      <c r="V303" s="161"/>
      <c r="W303" s="1"/>
      <c r="X303" s="1"/>
      <c r="Y303" s="1"/>
      <c r="Z303" s="1"/>
      <c r="AA303" s="1"/>
      <c r="AB303" s="1"/>
      <c r="AC303" s="1"/>
      <c r="AD303" s="1"/>
      <c r="AI303" t="str">
        <f t="shared" si="105"/>
        <v>Dexter</v>
      </c>
      <c r="AJ303" t="s">
        <v>874</v>
      </c>
      <c r="AK303" s="167">
        <v>2</v>
      </c>
      <c r="AN303" s="98">
        <v>23</v>
      </c>
      <c r="AO303" s="100">
        <v>19</v>
      </c>
      <c r="AP303" s="100">
        <v>70</v>
      </c>
      <c r="AQ303" s="107">
        <v>17530</v>
      </c>
      <c r="AR303" s="107">
        <f t="shared" ref="AR303:AR366" si="110">AN303*1000+AO303</f>
        <v>23019</v>
      </c>
      <c r="AS303" t="s">
        <v>1726</v>
      </c>
      <c r="AT303" s="110">
        <f t="shared" ref="AT303:AT366" si="111">AN303*100000+AQ303</f>
        <v>2317530</v>
      </c>
      <c r="AW303">
        <v>37.18</v>
      </c>
      <c r="AX303">
        <v>2</v>
      </c>
      <c r="AY303">
        <v>35.17</v>
      </c>
      <c r="BF303" s="118"/>
      <c r="BI303" s="118"/>
      <c r="BJ303" s="118"/>
      <c r="BV303" s="1"/>
    </row>
    <row r="304" spans="1:74" hidden="1" outlineLevel="1">
      <c r="A304" t="s">
        <v>1140</v>
      </c>
      <c r="B304" s="9" t="s">
        <v>968</v>
      </c>
      <c r="C304" s="1">
        <f t="shared" ref="C304:C367" si="112">SUM(P304:AG304)</f>
        <v>0</v>
      </c>
      <c r="D304" s="7" t="e">
        <f t="shared" si="106"/>
        <v>#N/A</v>
      </c>
      <c r="E304" s="7" t="e">
        <f t="shared" si="107"/>
        <v>#N/A</v>
      </c>
      <c r="F304" s="7">
        <f t="shared" si="108"/>
        <v>0</v>
      </c>
      <c r="G304" s="7">
        <f t="shared" si="104"/>
        <v>0</v>
      </c>
      <c r="H304" s="49" t="e">
        <f t="shared" si="109"/>
        <v>#NUM!</v>
      </c>
      <c r="I304" s="178" t="e">
        <f t="shared" ref="I304:I367" si="113">H304/C304</f>
        <v>#NUM!</v>
      </c>
      <c r="J304" s="8"/>
      <c r="K304" s="2" t="str">
        <f t="shared" ref="K304:K367" si="114">IF(C304=0,"-",P304/C304)</f>
        <v>-</v>
      </c>
      <c r="L304" s="2" t="str">
        <f t="shared" ref="L304:L367" si="115">IF(C304=0,"-",Q304/C304)</f>
        <v>-</v>
      </c>
      <c r="M304" s="2" t="str">
        <f t="shared" ref="M304:M367" si="116">IF(C304=0,"-",R304/C304)</f>
        <v>-</v>
      </c>
      <c r="N304" s="2"/>
      <c r="O304" s="2" t="str">
        <f t="shared" ref="O304:O367" si="117">IF(C304=0,"-",(1-K304-L304-M304))</f>
        <v>-</v>
      </c>
      <c r="P304" s="1"/>
      <c r="Q304" s="1"/>
      <c r="R304" s="1"/>
      <c r="S304" s="1"/>
      <c r="T304" s="1"/>
      <c r="U304" s="1"/>
      <c r="V304" s="161"/>
      <c r="W304" s="1"/>
      <c r="X304" s="1"/>
      <c r="Y304" s="1"/>
      <c r="Z304" s="1"/>
      <c r="AA304" s="1"/>
      <c r="AB304" s="1"/>
      <c r="AC304" s="1"/>
      <c r="AD304" s="1"/>
      <c r="AI304" t="str">
        <f t="shared" si="105"/>
        <v>Dixfield</v>
      </c>
      <c r="AJ304" t="s">
        <v>3102</v>
      </c>
      <c r="AK304" s="167">
        <v>2</v>
      </c>
      <c r="AN304" s="98">
        <v>23</v>
      </c>
      <c r="AO304" s="100">
        <v>17</v>
      </c>
      <c r="AP304" s="100">
        <v>40</v>
      </c>
      <c r="AQ304" s="107">
        <v>17740</v>
      </c>
      <c r="AR304" s="107">
        <f t="shared" si="110"/>
        <v>23017</v>
      </c>
      <c r="AS304" t="s">
        <v>1726</v>
      </c>
      <c r="AT304" s="110">
        <f t="shared" si="111"/>
        <v>2317740</v>
      </c>
      <c r="AW304">
        <v>41.61</v>
      </c>
      <c r="AX304">
        <v>0.41</v>
      </c>
      <c r="AY304">
        <v>41.2</v>
      </c>
      <c r="BF304" s="118"/>
      <c r="BI304" s="118"/>
      <c r="BJ304" s="118"/>
      <c r="BV304" s="1"/>
    </row>
    <row r="305" spans="1:74" hidden="1" outlineLevel="1">
      <c r="A305" t="s">
        <v>1152</v>
      </c>
      <c r="B305" s="9" t="s">
        <v>968</v>
      </c>
      <c r="C305" s="1">
        <f t="shared" si="112"/>
        <v>0</v>
      </c>
      <c r="D305" s="7" t="e">
        <f t="shared" si="106"/>
        <v>#N/A</v>
      </c>
      <c r="E305" s="7" t="e">
        <f t="shared" si="107"/>
        <v>#N/A</v>
      </c>
      <c r="F305" s="7">
        <f t="shared" si="108"/>
        <v>0</v>
      </c>
      <c r="G305" s="7">
        <f t="shared" si="104"/>
        <v>0</v>
      </c>
      <c r="H305" s="49" t="e">
        <f t="shared" si="109"/>
        <v>#NUM!</v>
      </c>
      <c r="I305" s="178" t="e">
        <f t="shared" si="113"/>
        <v>#NUM!</v>
      </c>
      <c r="J305" s="8"/>
      <c r="K305" s="2" t="str">
        <f t="shared" si="114"/>
        <v>-</v>
      </c>
      <c r="L305" s="2" t="str">
        <f t="shared" si="115"/>
        <v>-</v>
      </c>
      <c r="M305" s="2" t="str">
        <f t="shared" si="116"/>
        <v>-</v>
      </c>
      <c r="N305" s="2"/>
      <c r="O305" s="2" t="str">
        <f t="shared" si="117"/>
        <v>-</v>
      </c>
      <c r="P305" s="1"/>
      <c r="Q305" s="1"/>
      <c r="R305" s="1"/>
      <c r="S305" s="1"/>
      <c r="T305" s="1"/>
      <c r="U305" s="1"/>
      <c r="V305" s="161"/>
      <c r="W305" s="1"/>
      <c r="X305" s="1"/>
      <c r="Y305" s="1"/>
      <c r="Z305" s="1"/>
      <c r="AA305" s="1"/>
      <c r="AB305" s="1"/>
      <c r="AC305" s="1"/>
      <c r="AD305" s="1"/>
      <c r="AI305" t="str">
        <f t="shared" si="105"/>
        <v>Dixmont</v>
      </c>
      <c r="AJ305" t="s">
        <v>874</v>
      </c>
      <c r="AK305" s="167">
        <v>2</v>
      </c>
      <c r="AN305" s="98">
        <v>23</v>
      </c>
      <c r="AO305" s="100">
        <v>19</v>
      </c>
      <c r="AP305" s="100">
        <v>75</v>
      </c>
      <c r="AQ305" s="107">
        <v>17950</v>
      </c>
      <c r="AR305" s="107">
        <f t="shared" si="110"/>
        <v>23019</v>
      </c>
      <c r="AS305" t="s">
        <v>1726</v>
      </c>
      <c r="AT305" s="110">
        <f t="shared" si="111"/>
        <v>2317950</v>
      </c>
      <c r="AW305">
        <v>36.49</v>
      </c>
      <c r="AX305">
        <v>0.15</v>
      </c>
      <c r="AY305">
        <v>36.340000000000003</v>
      </c>
      <c r="BF305" s="118"/>
      <c r="BI305" s="118"/>
      <c r="BJ305" s="118"/>
      <c r="BV305" s="1"/>
    </row>
    <row r="306" spans="1:74" hidden="1" outlineLevel="1">
      <c r="A306" t="s">
        <v>1475</v>
      </c>
      <c r="B306" s="9" t="s">
        <v>968</v>
      </c>
      <c r="C306" s="1">
        <f t="shared" si="112"/>
        <v>0</v>
      </c>
      <c r="D306" s="7" t="e">
        <f t="shared" si="106"/>
        <v>#N/A</v>
      </c>
      <c r="E306" s="7" t="e">
        <f t="shared" si="107"/>
        <v>#N/A</v>
      </c>
      <c r="F306" s="7">
        <f t="shared" si="108"/>
        <v>0</v>
      </c>
      <c r="G306" s="7">
        <f t="shared" si="104"/>
        <v>0</v>
      </c>
      <c r="H306" s="49" t="e">
        <f t="shared" si="109"/>
        <v>#NUM!</v>
      </c>
      <c r="I306" s="178" t="e">
        <f t="shared" si="113"/>
        <v>#NUM!</v>
      </c>
      <c r="J306" s="8"/>
      <c r="K306" s="2" t="str">
        <f t="shared" si="114"/>
        <v>-</v>
      </c>
      <c r="L306" s="2" t="str">
        <f t="shared" si="115"/>
        <v>-</v>
      </c>
      <c r="M306" s="2" t="str">
        <f t="shared" si="116"/>
        <v>-</v>
      </c>
      <c r="N306" s="2"/>
      <c r="O306" s="2" t="str">
        <f t="shared" si="117"/>
        <v>-</v>
      </c>
      <c r="P306" s="1"/>
      <c r="Q306" s="1"/>
      <c r="R306" s="1"/>
      <c r="S306" s="1"/>
      <c r="T306" s="1"/>
      <c r="U306" s="1"/>
      <c r="V306" s="161"/>
      <c r="W306" s="1"/>
      <c r="X306" s="1"/>
      <c r="Y306" s="1"/>
      <c r="Z306" s="1"/>
      <c r="AA306" s="1"/>
      <c r="AB306" s="1"/>
      <c r="AC306" s="1"/>
      <c r="AD306" s="1"/>
      <c r="AI306" t="str">
        <f t="shared" si="105"/>
        <v>Dover-Foxcroft</v>
      </c>
      <c r="AJ306" t="s">
        <v>127</v>
      </c>
      <c r="AK306" s="167">
        <v>2</v>
      </c>
      <c r="AN306" s="98">
        <v>23</v>
      </c>
      <c r="AO306" s="100">
        <v>21</v>
      </c>
      <c r="AP306" s="100">
        <v>35</v>
      </c>
      <c r="AQ306" s="107">
        <v>18195</v>
      </c>
      <c r="AR306" s="107">
        <f t="shared" si="110"/>
        <v>23021</v>
      </c>
      <c r="AS306" t="s">
        <v>1726</v>
      </c>
      <c r="AT306" s="110">
        <f t="shared" si="111"/>
        <v>2318195</v>
      </c>
      <c r="AW306">
        <v>71.23</v>
      </c>
      <c r="AX306">
        <v>2.98</v>
      </c>
      <c r="AY306">
        <v>68.239999999999995</v>
      </c>
      <c r="BF306" s="118"/>
      <c r="BI306" s="118"/>
      <c r="BJ306" s="118"/>
      <c r="BV306" s="1"/>
    </row>
    <row r="307" spans="1:74" hidden="1" outlineLevel="1">
      <c r="A307" t="s">
        <v>1369</v>
      </c>
      <c r="B307" s="9" t="s">
        <v>968</v>
      </c>
      <c r="C307" s="1">
        <f t="shared" si="112"/>
        <v>0</v>
      </c>
      <c r="D307" s="7" t="e">
        <f t="shared" si="106"/>
        <v>#N/A</v>
      </c>
      <c r="E307" s="7" t="e">
        <f t="shared" si="107"/>
        <v>#N/A</v>
      </c>
      <c r="F307" s="7">
        <f t="shared" si="108"/>
        <v>0</v>
      </c>
      <c r="G307" s="7">
        <f t="shared" si="104"/>
        <v>0</v>
      </c>
      <c r="H307" s="49" t="e">
        <f t="shared" si="109"/>
        <v>#NUM!</v>
      </c>
      <c r="I307" s="178" t="e">
        <f t="shared" si="113"/>
        <v>#NUM!</v>
      </c>
      <c r="J307" s="8"/>
      <c r="K307" s="2" t="str">
        <f t="shared" si="114"/>
        <v>-</v>
      </c>
      <c r="L307" s="2" t="str">
        <f t="shared" si="115"/>
        <v>-</v>
      </c>
      <c r="M307" s="2" t="str">
        <f t="shared" si="116"/>
        <v>-</v>
      </c>
      <c r="N307" s="2"/>
      <c r="O307" s="2" t="str">
        <f t="shared" si="117"/>
        <v>-</v>
      </c>
      <c r="P307" s="1"/>
      <c r="Q307" s="1"/>
      <c r="R307" s="1"/>
      <c r="S307" s="1"/>
      <c r="T307" s="1"/>
      <c r="U307" s="1"/>
      <c r="V307" s="161"/>
      <c r="W307" s="1"/>
      <c r="X307" s="1"/>
      <c r="Y307" s="1"/>
      <c r="Z307" s="1"/>
      <c r="AA307" s="1"/>
      <c r="AB307" s="1"/>
      <c r="AC307" s="1"/>
      <c r="AD307" s="1"/>
      <c r="AI307" t="str">
        <f t="shared" si="105"/>
        <v>Dresden</v>
      </c>
      <c r="AJ307" t="s">
        <v>227</v>
      </c>
      <c r="AK307" s="167">
        <v>1</v>
      </c>
      <c r="AN307" s="98">
        <v>23</v>
      </c>
      <c r="AO307" s="100">
        <v>15</v>
      </c>
      <c r="AP307" s="100">
        <v>35</v>
      </c>
      <c r="AQ307" s="107">
        <v>18475</v>
      </c>
      <c r="AR307" s="107">
        <f t="shared" si="110"/>
        <v>23015</v>
      </c>
      <c r="AS307" t="s">
        <v>1726</v>
      </c>
      <c r="AT307" s="110">
        <f t="shared" si="111"/>
        <v>2318475</v>
      </c>
      <c r="AW307">
        <v>33.159999999999997</v>
      </c>
      <c r="AX307">
        <v>2.52</v>
      </c>
      <c r="AY307">
        <v>30.64</v>
      </c>
      <c r="BF307" s="118"/>
      <c r="BI307" s="118"/>
      <c r="BJ307" s="118"/>
      <c r="BV307" s="1"/>
    </row>
    <row r="308" spans="1:74" hidden="1" outlineLevel="1">
      <c r="A308" t="s">
        <v>2562</v>
      </c>
      <c r="B308" s="9" t="s">
        <v>968</v>
      </c>
      <c r="C308" s="1">
        <f t="shared" si="112"/>
        <v>0</v>
      </c>
      <c r="D308" s="7" t="e">
        <f t="shared" si="106"/>
        <v>#N/A</v>
      </c>
      <c r="E308" s="7" t="e">
        <f t="shared" si="107"/>
        <v>#N/A</v>
      </c>
      <c r="F308" s="7">
        <f t="shared" si="108"/>
        <v>0</v>
      </c>
      <c r="G308" s="7">
        <f t="shared" si="104"/>
        <v>0</v>
      </c>
      <c r="H308" s="49" t="e">
        <f t="shared" si="109"/>
        <v>#NUM!</v>
      </c>
      <c r="I308" s="178" t="e">
        <f t="shared" si="113"/>
        <v>#NUM!</v>
      </c>
      <c r="J308" s="8"/>
      <c r="K308" s="2" t="str">
        <f t="shared" si="114"/>
        <v>-</v>
      </c>
      <c r="L308" s="2" t="str">
        <f t="shared" si="115"/>
        <v>-</v>
      </c>
      <c r="M308" s="2" t="str">
        <f t="shared" si="116"/>
        <v>-</v>
      </c>
      <c r="N308" s="2"/>
      <c r="O308" s="2" t="str">
        <f t="shared" si="117"/>
        <v>-</v>
      </c>
      <c r="P308" s="1"/>
      <c r="Q308" s="1"/>
      <c r="R308" s="1"/>
      <c r="S308" s="1"/>
      <c r="T308" s="1"/>
      <c r="U308" s="1"/>
      <c r="V308" s="161"/>
      <c r="W308" s="1"/>
      <c r="X308" s="1"/>
      <c r="Y308" s="1"/>
      <c r="Z308" s="1"/>
      <c r="AA308" s="1"/>
      <c r="AB308" s="1"/>
      <c r="AC308" s="1"/>
      <c r="AD308" s="1"/>
      <c r="AI308" t="str">
        <f t="shared" si="105"/>
        <v>Drew</v>
      </c>
      <c r="AJ308" t="s">
        <v>874</v>
      </c>
      <c r="AK308" s="167">
        <v>2</v>
      </c>
      <c r="AN308" s="98">
        <v>23</v>
      </c>
      <c r="AO308" s="100">
        <v>19</v>
      </c>
      <c r="AP308" s="100">
        <v>80</v>
      </c>
      <c r="AQ308" s="107">
        <v>18580</v>
      </c>
      <c r="AR308" s="107">
        <f t="shared" si="110"/>
        <v>23019</v>
      </c>
      <c r="AS308" t="s">
        <v>1090</v>
      </c>
      <c r="AT308" s="110">
        <f t="shared" si="111"/>
        <v>2318580</v>
      </c>
      <c r="AW308">
        <v>38.78</v>
      </c>
      <c r="AX308">
        <v>1.17</v>
      </c>
      <c r="AY308">
        <v>37.61</v>
      </c>
      <c r="BF308" s="118"/>
      <c r="BI308" s="118"/>
      <c r="BJ308" s="118"/>
      <c r="BV308" s="1"/>
    </row>
    <row r="309" spans="1:74" hidden="1" outlineLevel="1">
      <c r="A309" t="s">
        <v>492</v>
      </c>
      <c r="B309" s="9" t="s">
        <v>968</v>
      </c>
      <c r="C309" s="1">
        <f t="shared" si="112"/>
        <v>0</v>
      </c>
      <c r="D309" s="7" t="e">
        <f t="shared" si="106"/>
        <v>#N/A</v>
      </c>
      <c r="E309" s="7" t="e">
        <f t="shared" si="107"/>
        <v>#N/A</v>
      </c>
      <c r="F309" s="7">
        <f t="shared" si="108"/>
        <v>0</v>
      </c>
      <c r="G309" s="7">
        <f t="shared" si="104"/>
        <v>0</v>
      </c>
      <c r="H309" s="49" t="e">
        <f t="shared" si="109"/>
        <v>#NUM!</v>
      </c>
      <c r="I309" s="178" t="e">
        <f t="shared" si="113"/>
        <v>#NUM!</v>
      </c>
      <c r="J309" s="8"/>
      <c r="K309" s="2" t="str">
        <f t="shared" si="114"/>
        <v>-</v>
      </c>
      <c r="L309" s="2" t="str">
        <f t="shared" si="115"/>
        <v>-</v>
      </c>
      <c r="M309" s="2" t="str">
        <f t="shared" si="116"/>
        <v>-</v>
      </c>
      <c r="N309" s="2"/>
      <c r="O309" s="2" t="str">
        <f t="shared" si="117"/>
        <v>-</v>
      </c>
      <c r="P309" s="1"/>
      <c r="Q309" s="1"/>
      <c r="R309" s="1"/>
      <c r="S309" s="1"/>
      <c r="T309" s="1"/>
      <c r="U309" s="1"/>
      <c r="V309" s="161"/>
      <c r="W309" s="1"/>
      <c r="X309" s="1"/>
      <c r="Y309" s="1"/>
      <c r="Z309" s="1"/>
      <c r="AA309" s="1"/>
      <c r="AB309" s="1"/>
      <c r="AC309" s="1"/>
      <c r="AD309" s="1"/>
      <c r="AI309" t="str">
        <f t="shared" si="105"/>
        <v>Durham</v>
      </c>
      <c r="AJ309" t="s">
        <v>875</v>
      </c>
      <c r="AK309" s="167">
        <v>2</v>
      </c>
      <c r="AN309" s="98">
        <v>23</v>
      </c>
      <c r="AO309" s="100">
        <v>1</v>
      </c>
      <c r="AP309" s="100">
        <v>10</v>
      </c>
      <c r="AQ309" s="107">
        <v>19105</v>
      </c>
      <c r="AR309" s="107">
        <f t="shared" si="110"/>
        <v>23001</v>
      </c>
      <c r="AS309" t="s">
        <v>1726</v>
      </c>
      <c r="AT309" s="110">
        <f t="shared" si="111"/>
        <v>2319105</v>
      </c>
      <c r="AW309">
        <v>38.75</v>
      </c>
      <c r="AX309">
        <v>0.65</v>
      </c>
      <c r="AY309">
        <v>38.1</v>
      </c>
      <c r="BF309" s="118"/>
      <c r="BI309" s="118"/>
      <c r="BJ309" s="118"/>
      <c r="BV309" s="1"/>
    </row>
    <row r="310" spans="1:74" hidden="1" outlineLevel="1">
      <c r="A310" t="s">
        <v>0</v>
      </c>
      <c r="B310" s="9" t="s">
        <v>968</v>
      </c>
      <c r="C310" s="1">
        <f t="shared" si="112"/>
        <v>0</v>
      </c>
      <c r="D310" s="7" t="e">
        <f t="shared" si="106"/>
        <v>#N/A</v>
      </c>
      <c r="E310" s="7" t="e">
        <f t="shared" si="107"/>
        <v>#N/A</v>
      </c>
      <c r="F310" s="7">
        <f t="shared" si="108"/>
        <v>0</v>
      </c>
      <c r="G310" s="7">
        <f t="shared" si="104"/>
        <v>0</v>
      </c>
      <c r="H310" s="49" t="e">
        <f t="shared" si="109"/>
        <v>#NUM!</v>
      </c>
      <c r="I310" s="178" t="e">
        <f t="shared" si="113"/>
        <v>#NUM!</v>
      </c>
      <c r="J310" s="8"/>
      <c r="K310" s="2" t="str">
        <f t="shared" si="114"/>
        <v>-</v>
      </c>
      <c r="L310" s="2" t="str">
        <f t="shared" si="115"/>
        <v>-</v>
      </c>
      <c r="M310" s="2" t="str">
        <f t="shared" si="116"/>
        <v>-</v>
      </c>
      <c r="N310" s="2"/>
      <c r="O310" s="2" t="str">
        <f t="shared" si="117"/>
        <v>-</v>
      </c>
      <c r="P310" s="1"/>
      <c r="Q310" s="1"/>
      <c r="R310" s="1"/>
      <c r="S310" s="1"/>
      <c r="T310" s="1"/>
      <c r="U310" s="1"/>
      <c r="V310" s="161"/>
      <c r="W310" s="1"/>
      <c r="X310" s="1"/>
      <c r="Y310" s="1"/>
      <c r="Z310" s="1"/>
      <c r="AA310" s="1"/>
      <c r="AB310" s="1"/>
      <c r="AC310" s="1"/>
      <c r="AD310" s="1"/>
      <c r="AI310" t="str">
        <f t="shared" si="105"/>
        <v>Dyer Brook</v>
      </c>
      <c r="AJ310" t="s">
        <v>2884</v>
      </c>
      <c r="AK310" s="167">
        <v>2</v>
      </c>
      <c r="AN310" s="98">
        <v>23</v>
      </c>
      <c r="AO310" s="100">
        <v>3</v>
      </c>
      <c r="AP310" s="100">
        <v>75</v>
      </c>
      <c r="AQ310" s="107">
        <v>19210</v>
      </c>
      <c r="AR310" s="107">
        <f t="shared" si="110"/>
        <v>23003</v>
      </c>
      <c r="AS310" t="s">
        <v>1726</v>
      </c>
      <c r="AT310" s="110">
        <f t="shared" si="111"/>
        <v>2319210</v>
      </c>
      <c r="AW310">
        <v>38.51</v>
      </c>
      <c r="AX310">
        <v>0.01</v>
      </c>
      <c r="AY310">
        <v>38.5</v>
      </c>
      <c r="BF310" s="118"/>
      <c r="BI310" s="118"/>
      <c r="BJ310" s="118"/>
      <c r="BV310" s="1"/>
    </row>
    <row r="311" spans="1:74" hidden="1" outlineLevel="1">
      <c r="A311" t="s">
        <v>458</v>
      </c>
      <c r="B311" s="9" t="s">
        <v>968</v>
      </c>
      <c r="C311" s="1">
        <f t="shared" si="112"/>
        <v>0</v>
      </c>
      <c r="D311" s="7" t="e">
        <f t="shared" si="106"/>
        <v>#N/A</v>
      </c>
      <c r="E311" s="7" t="e">
        <f t="shared" si="107"/>
        <v>#N/A</v>
      </c>
      <c r="F311" s="7">
        <f t="shared" si="108"/>
        <v>0</v>
      </c>
      <c r="G311" s="7">
        <f t="shared" si="104"/>
        <v>0</v>
      </c>
      <c r="H311" s="49" t="e">
        <f t="shared" si="109"/>
        <v>#NUM!</v>
      </c>
      <c r="I311" s="178" t="e">
        <f t="shared" si="113"/>
        <v>#NUM!</v>
      </c>
      <c r="J311" s="8"/>
      <c r="K311" s="2" t="str">
        <f t="shared" si="114"/>
        <v>-</v>
      </c>
      <c r="L311" s="2" t="str">
        <f t="shared" si="115"/>
        <v>-</v>
      </c>
      <c r="M311" s="2" t="str">
        <f t="shared" si="116"/>
        <v>-</v>
      </c>
      <c r="N311" s="2"/>
      <c r="O311" s="2" t="str">
        <f t="shared" si="117"/>
        <v>-</v>
      </c>
      <c r="P311" s="1"/>
      <c r="Q311" s="1"/>
      <c r="R311" s="1"/>
      <c r="S311" s="1"/>
      <c r="T311" s="1"/>
      <c r="U311" s="1"/>
      <c r="V311" s="161"/>
      <c r="W311" s="1"/>
      <c r="X311" s="1"/>
      <c r="Y311" s="1"/>
      <c r="Z311" s="1"/>
      <c r="AA311" s="1"/>
      <c r="AB311" s="1"/>
      <c r="AC311" s="1"/>
      <c r="AD311" s="1"/>
      <c r="AI311" t="str">
        <f t="shared" si="105"/>
        <v>Eagle Lake</v>
      </c>
      <c r="AJ311" t="s">
        <v>2884</v>
      </c>
      <c r="AK311" s="167">
        <v>2</v>
      </c>
      <c r="AN311" s="98">
        <v>23</v>
      </c>
      <c r="AO311" s="100">
        <v>3</v>
      </c>
      <c r="AP311" s="100">
        <v>85</v>
      </c>
      <c r="AQ311" s="107">
        <v>19420</v>
      </c>
      <c r="AR311" s="107">
        <f t="shared" si="110"/>
        <v>23003</v>
      </c>
      <c r="AS311" t="s">
        <v>1726</v>
      </c>
      <c r="AT311" s="110">
        <f t="shared" si="111"/>
        <v>2319420</v>
      </c>
      <c r="AW311">
        <v>39.31</v>
      </c>
      <c r="AX311">
        <v>2.13</v>
      </c>
      <c r="AY311">
        <v>37.18</v>
      </c>
      <c r="BF311" s="118"/>
      <c r="BI311" s="118"/>
      <c r="BJ311" s="118"/>
      <c r="BV311" s="1"/>
    </row>
    <row r="312" spans="1:74" hidden="1" outlineLevel="1">
      <c r="A312" t="s">
        <v>71</v>
      </c>
      <c r="B312" s="9" t="s">
        <v>968</v>
      </c>
      <c r="C312" s="1">
        <f t="shared" si="112"/>
        <v>0</v>
      </c>
      <c r="D312" s="7" t="e">
        <f t="shared" si="106"/>
        <v>#N/A</v>
      </c>
      <c r="E312" s="7" t="e">
        <f t="shared" si="107"/>
        <v>#N/A</v>
      </c>
      <c r="F312" s="7">
        <f t="shared" si="108"/>
        <v>0</v>
      </c>
      <c r="G312" s="7">
        <f t="shared" si="104"/>
        <v>0</v>
      </c>
      <c r="H312" s="49" t="e">
        <f t="shared" si="109"/>
        <v>#NUM!</v>
      </c>
      <c r="I312" s="178" t="e">
        <f t="shared" si="113"/>
        <v>#NUM!</v>
      </c>
      <c r="J312" s="8"/>
      <c r="K312" s="2" t="str">
        <f t="shared" si="114"/>
        <v>-</v>
      </c>
      <c r="L312" s="2" t="str">
        <f t="shared" si="115"/>
        <v>-</v>
      </c>
      <c r="M312" s="2" t="str">
        <f t="shared" si="116"/>
        <v>-</v>
      </c>
      <c r="N312" s="2"/>
      <c r="O312" s="2" t="str">
        <f t="shared" si="117"/>
        <v>-</v>
      </c>
      <c r="P312" s="1"/>
      <c r="Q312" s="1"/>
      <c r="R312" s="1"/>
      <c r="S312" s="1"/>
      <c r="T312" s="1"/>
      <c r="U312" s="1"/>
      <c r="V312" s="161"/>
      <c r="W312" s="1"/>
      <c r="X312" s="1"/>
      <c r="Y312" s="1"/>
      <c r="Z312" s="1"/>
      <c r="AA312" s="1"/>
      <c r="AB312" s="1"/>
      <c r="AC312" s="1"/>
      <c r="AD312" s="1"/>
      <c r="AI312" t="str">
        <f t="shared" si="105"/>
        <v>East Machias</v>
      </c>
      <c r="AJ312" t="s">
        <v>643</v>
      </c>
      <c r="AK312" s="167">
        <v>2</v>
      </c>
      <c r="AN312" s="98">
        <v>23</v>
      </c>
      <c r="AO312" s="100">
        <v>29</v>
      </c>
      <c r="AP312" s="100">
        <v>95</v>
      </c>
      <c r="AQ312" s="107">
        <v>20960</v>
      </c>
      <c r="AR312" s="107">
        <f t="shared" si="110"/>
        <v>23029</v>
      </c>
      <c r="AS312" t="s">
        <v>1726</v>
      </c>
      <c r="AT312" s="110">
        <f t="shared" si="111"/>
        <v>2320960</v>
      </c>
      <c r="AW312">
        <v>40.01</v>
      </c>
      <c r="AX312">
        <v>4.8</v>
      </c>
      <c r="AY312">
        <v>35.21</v>
      </c>
      <c r="BF312" s="118"/>
      <c r="BI312" s="118"/>
      <c r="BJ312" s="118"/>
      <c r="BV312" s="1"/>
    </row>
    <row r="313" spans="1:74" hidden="1" outlineLevel="1">
      <c r="A313" t="s">
        <v>314</v>
      </c>
      <c r="B313" s="9" t="s">
        <v>968</v>
      </c>
      <c r="C313" s="1">
        <f t="shared" si="112"/>
        <v>0</v>
      </c>
      <c r="D313" s="7" t="e">
        <f t="shared" si="106"/>
        <v>#N/A</v>
      </c>
      <c r="E313" s="7" t="e">
        <f t="shared" si="107"/>
        <v>#N/A</v>
      </c>
      <c r="F313" s="7">
        <f t="shared" si="108"/>
        <v>0</v>
      </c>
      <c r="G313" s="7">
        <f t="shared" si="104"/>
        <v>0</v>
      </c>
      <c r="H313" s="49" t="e">
        <f t="shared" si="109"/>
        <v>#NUM!</v>
      </c>
      <c r="I313" s="178" t="e">
        <f t="shared" si="113"/>
        <v>#NUM!</v>
      </c>
      <c r="J313" s="8"/>
      <c r="K313" s="2" t="str">
        <f t="shared" si="114"/>
        <v>-</v>
      </c>
      <c r="L313" s="2" t="str">
        <f t="shared" si="115"/>
        <v>-</v>
      </c>
      <c r="M313" s="2" t="str">
        <f t="shared" si="116"/>
        <v>-</v>
      </c>
      <c r="N313" s="2"/>
      <c r="O313" s="2" t="str">
        <f t="shared" si="117"/>
        <v>-</v>
      </c>
      <c r="P313" s="1"/>
      <c r="Q313" s="1"/>
      <c r="R313" s="1"/>
      <c r="S313" s="1"/>
      <c r="T313" s="1"/>
      <c r="U313" s="1"/>
      <c r="V313" s="161"/>
      <c r="W313" s="1"/>
      <c r="X313" s="1"/>
      <c r="Y313" s="1"/>
      <c r="Z313" s="1"/>
      <c r="AA313" s="1"/>
      <c r="AB313" s="1"/>
      <c r="AC313" s="1"/>
      <c r="AD313" s="1"/>
      <c r="AI313" t="str">
        <f t="shared" si="105"/>
        <v>East Millinocket</v>
      </c>
      <c r="AJ313" t="s">
        <v>874</v>
      </c>
      <c r="AK313" s="167">
        <v>2</v>
      </c>
      <c r="AN313" s="98">
        <v>23</v>
      </c>
      <c r="AO313" s="100">
        <v>19</v>
      </c>
      <c r="AP313" s="100">
        <v>85</v>
      </c>
      <c r="AQ313" s="107">
        <v>21030</v>
      </c>
      <c r="AR313" s="107">
        <f t="shared" si="110"/>
        <v>23019</v>
      </c>
      <c r="AS313" t="s">
        <v>1726</v>
      </c>
      <c r="AT313" s="110">
        <f t="shared" si="111"/>
        <v>2321030</v>
      </c>
      <c r="AW313">
        <v>7.89</v>
      </c>
      <c r="AX313">
        <v>0.76</v>
      </c>
      <c r="AY313">
        <v>7.13</v>
      </c>
      <c r="BF313" s="118"/>
      <c r="BI313" s="118"/>
      <c r="BJ313" s="118"/>
      <c r="BV313" s="1"/>
    </row>
    <row r="314" spans="1:74" hidden="1" outlineLevel="1">
      <c r="A314" t="s">
        <v>1078</v>
      </c>
      <c r="B314" s="9" t="s">
        <v>968</v>
      </c>
      <c r="C314" s="1">
        <f t="shared" si="112"/>
        <v>0</v>
      </c>
      <c r="D314" s="7" t="e">
        <f t="shared" si="106"/>
        <v>#N/A</v>
      </c>
      <c r="E314" s="7" t="e">
        <f t="shared" si="107"/>
        <v>#N/A</v>
      </c>
      <c r="F314" s="7">
        <f t="shared" si="108"/>
        <v>0</v>
      </c>
      <c r="G314" s="7">
        <f t="shared" si="104"/>
        <v>0</v>
      </c>
      <c r="H314" s="49" t="e">
        <f t="shared" si="109"/>
        <v>#NUM!</v>
      </c>
      <c r="I314" s="178" t="e">
        <f t="shared" si="113"/>
        <v>#NUM!</v>
      </c>
      <c r="J314" s="8"/>
      <c r="K314" s="2" t="str">
        <f t="shared" si="114"/>
        <v>-</v>
      </c>
      <c r="L314" s="2" t="str">
        <f t="shared" si="115"/>
        <v>-</v>
      </c>
      <c r="M314" s="2" t="str">
        <f t="shared" si="116"/>
        <v>-</v>
      </c>
      <c r="N314" s="2"/>
      <c r="O314" s="2" t="str">
        <f t="shared" si="117"/>
        <v>-</v>
      </c>
      <c r="P314" s="1"/>
      <c r="Q314" s="1"/>
      <c r="R314" s="1"/>
      <c r="S314" s="1"/>
      <c r="T314" s="1"/>
      <c r="U314" s="1"/>
      <c r="V314" s="161"/>
      <c r="W314" s="1"/>
      <c r="X314" s="1"/>
      <c r="Y314" s="1"/>
      <c r="Z314" s="1"/>
      <c r="AA314" s="1"/>
      <c r="AB314" s="1"/>
      <c r="AC314" s="1"/>
      <c r="AD314" s="1"/>
      <c r="AI314" t="str">
        <f t="shared" si="105"/>
        <v>Eastbrook</v>
      </c>
      <c r="AJ314" t="s">
        <v>695</v>
      </c>
      <c r="AK314" s="167">
        <v>2</v>
      </c>
      <c r="AN314" s="98">
        <v>23</v>
      </c>
      <c r="AO314" s="100">
        <v>9</v>
      </c>
      <c r="AP314" s="100">
        <v>60</v>
      </c>
      <c r="AQ314" s="107">
        <v>19770</v>
      </c>
      <c r="AR314" s="107">
        <f t="shared" si="110"/>
        <v>23009</v>
      </c>
      <c r="AS314" t="s">
        <v>1726</v>
      </c>
      <c r="AT314" s="110">
        <f t="shared" si="111"/>
        <v>2319770</v>
      </c>
      <c r="AW314">
        <v>37.590000000000003</v>
      </c>
      <c r="AX314">
        <v>4.32</v>
      </c>
      <c r="AY314">
        <v>33.28</v>
      </c>
      <c r="BF314" s="118"/>
      <c r="BI314" s="118"/>
      <c r="BJ314" s="118"/>
      <c r="BV314" s="1"/>
    </row>
    <row r="315" spans="1:74" hidden="1" outlineLevel="1">
      <c r="A315" t="s">
        <v>2789</v>
      </c>
      <c r="B315" s="9" t="s">
        <v>968</v>
      </c>
      <c r="C315" s="1">
        <f t="shared" si="112"/>
        <v>0</v>
      </c>
      <c r="D315" s="7" t="e">
        <f t="shared" si="106"/>
        <v>#N/A</v>
      </c>
      <c r="E315" s="7" t="e">
        <f t="shared" si="107"/>
        <v>#N/A</v>
      </c>
      <c r="F315" s="7">
        <f t="shared" si="108"/>
        <v>0</v>
      </c>
      <c r="G315" s="7">
        <f t="shared" si="104"/>
        <v>0</v>
      </c>
      <c r="H315" s="49" t="e">
        <f t="shared" si="109"/>
        <v>#NUM!</v>
      </c>
      <c r="I315" s="178" t="e">
        <f t="shared" si="113"/>
        <v>#NUM!</v>
      </c>
      <c r="J315" s="8"/>
      <c r="K315" s="2" t="str">
        <f t="shared" si="114"/>
        <v>-</v>
      </c>
      <c r="L315" s="2" t="str">
        <f t="shared" si="115"/>
        <v>-</v>
      </c>
      <c r="M315" s="2" t="str">
        <f t="shared" si="116"/>
        <v>-</v>
      </c>
      <c r="N315" s="2"/>
      <c r="O315" s="2" t="str">
        <f t="shared" si="117"/>
        <v>-</v>
      </c>
      <c r="P315" s="1"/>
      <c r="Q315" s="1"/>
      <c r="R315" s="1"/>
      <c r="S315" s="1"/>
      <c r="T315" s="1"/>
      <c r="U315" s="1"/>
      <c r="V315" s="161"/>
      <c r="W315" s="1"/>
      <c r="X315" s="1"/>
      <c r="Y315" s="1"/>
      <c r="Z315" s="1"/>
      <c r="AA315" s="1"/>
      <c r="AB315" s="1"/>
      <c r="AC315" s="1"/>
      <c r="AD315" s="1"/>
      <c r="AI315" t="str">
        <f t="shared" si="105"/>
        <v>Easton</v>
      </c>
      <c r="AJ315" t="s">
        <v>2884</v>
      </c>
      <c r="AK315" s="167">
        <v>2</v>
      </c>
      <c r="AN315" s="98">
        <v>23</v>
      </c>
      <c r="AO315" s="100">
        <v>3</v>
      </c>
      <c r="AP315" s="100">
        <v>90</v>
      </c>
      <c r="AQ315" s="107">
        <v>21380</v>
      </c>
      <c r="AR315" s="107">
        <f t="shared" si="110"/>
        <v>23003</v>
      </c>
      <c r="AS315" t="s">
        <v>1726</v>
      </c>
      <c r="AT315" s="110">
        <f t="shared" si="111"/>
        <v>2321380</v>
      </c>
      <c r="AW315">
        <v>38.96</v>
      </c>
      <c r="AX315">
        <v>0.22</v>
      </c>
      <c r="AY315">
        <v>38.74</v>
      </c>
      <c r="BF315" s="118"/>
      <c r="BI315" s="118"/>
      <c r="BJ315" s="118"/>
      <c r="BV315" s="1"/>
    </row>
    <row r="316" spans="1:74" hidden="1" outlineLevel="1">
      <c r="A316" t="s">
        <v>3144</v>
      </c>
      <c r="B316" s="9" t="s">
        <v>968</v>
      </c>
      <c r="C316" s="1">
        <f t="shared" si="112"/>
        <v>0</v>
      </c>
      <c r="D316" s="7" t="e">
        <f t="shared" si="106"/>
        <v>#N/A</v>
      </c>
      <c r="E316" s="7" t="e">
        <f t="shared" si="107"/>
        <v>#N/A</v>
      </c>
      <c r="F316" s="7">
        <f t="shared" si="108"/>
        <v>0</v>
      </c>
      <c r="G316" s="7">
        <f t="shared" si="104"/>
        <v>0</v>
      </c>
      <c r="H316" s="49" t="e">
        <f t="shared" si="109"/>
        <v>#NUM!</v>
      </c>
      <c r="I316" s="178" t="e">
        <f t="shared" si="113"/>
        <v>#NUM!</v>
      </c>
      <c r="J316" s="8"/>
      <c r="K316" s="2" t="str">
        <f t="shared" si="114"/>
        <v>-</v>
      </c>
      <c r="L316" s="2" t="str">
        <f t="shared" si="115"/>
        <v>-</v>
      </c>
      <c r="M316" s="2" t="str">
        <f t="shared" si="116"/>
        <v>-</v>
      </c>
      <c r="N316" s="2"/>
      <c r="O316" s="2" t="str">
        <f t="shared" si="117"/>
        <v>-</v>
      </c>
      <c r="P316" s="1"/>
      <c r="Q316" s="1"/>
      <c r="R316" s="1"/>
      <c r="S316" s="1"/>
      <c r="T316" s="1"/>
      <c r="U316" s="1"/>
      <c r="V316" s="161"/>
      <c r="W316" s="1"/>
      <c r="X316" s="1"/>
      <c r="Y316" s="1"/>
      <c r="Z316" s="1"/>
      <c r="AA316" s="1"/>
      <c r="AB316" s="1"/>
      <c r="AC316" s="1"/>
      <c r="AD316" s="1"/>
      <c r="AI316" t="str">
        <f t="shared" si="105"/>
        <v>Eastport</v>
      </c>
      <c r="AJ316" t="s">
        <v>643</v>
      </c>
      <c r="AK316" s="167">
        <v>2</v>
      </c>
      <c r="AN316" s="98">
        <v>23</v>
      </c>
      <c r="AO316" s="100">
        <v>29</v>
      </c>
      <c r="AP316" s="100">
        <v>100</v>
      </c>
      <c r="AQ316" s="107">
        <v>21730</v>
      </c>
      <c r="AR316" s="107">
        <f t="shared" si="110"/>
        <v>23029</v>
      </c>
      <c r="AS316" t="s">
        <v>1037</v>
      </c>
      <c r="AT316" s="110">
        <f t="shared" si="111"/>
        <v>2321730</v>
      </c>
      <c r="AW316">
        <v>12.06</v>
      </c>
      <c r="AX316">
        <v>8.4</v>
      </c>
      <c r="AY316">
        <v>3.66</v>
      </c>
      <c r="BF316" s="118"/>
      <c r="BI316" s="118"/>
      <c r="BJ316" s="118"/>
      <c r="BV316" s="1"/>
    </row>
    <row r="317" spans="1:74" hidden="1" outlineLevel="1">
      <c r="A317" t="s">
        <v>2192</v>
      </c>
      <c r="B317" s="9" t="s">
        <v>968</v>
      </c>
      <c r="C317" s="1">
        <f t="shared" si="112"/>
        <v>0</v>
      </c>
      <c r="D317" s="7" t="e">
        <f t="shared" si="106"/>
        <v>#N/A</v>
      </c>
      <c r="E317" s="7" t="e">
        <f t="shared" si="107"/>
        <v>#N/A</v>
      </c>
      <c r="F317" s="7">
        <f t="shared" si="108"/>
        <v>0</v>
      </c>
      <c r="G317" s="7">
        <f t="shared" si="104"/>
        <v>0</v>
      </c>
      <c r="H317" s="49" t="e">
        <f t="shared" si="109"/>
        <v>#NUM!</v>
      </c>
      <c r="I317" s="178" t="e">
        <f t="shared" si="113"/>
        <v>#NUM!</v>
      </c>
      <c r="J317" s="8"/>
      <c r="K317" s="2" t="str">
        <f t="shared" si="114"/>
        <v>-</v>
      </c>
      <c r="L317" s="2" t="str">
        <f t="shared" si="115"/>
        <v>-</v>
      </c>
      <c r="M317" s="2" t="str">
        <f t="shared" si="116"/>
        <v>-</v>
      </c>
      <c r="N317" s="2"/>
      <c r="O317" s="2" t="str">
        <f t="shared" si="117"/>
        <v>-</v>
      </c>
      <c r="P317" s="1"/>
      <c r="Q317" s="1"/>
      <c r="R317" s="1"/>
      <c r="S317" s="1"/>
      <c r="T317" s="1"/>
      <c r="U317" s="1"/>
      <c r="V317" s="161"/>
      <c r="W317" s="1"/>
      <c r="X317" s="1"/>
      <c r="Y317" s="1"/>
      <c r="Z317" s="1"/>
      <c r="AA317" s="1"/>
      <c r="AB317" s="1"/>
      <c r="AC317" s="1"/>
      <c r="AD317" s="1"/>
      <c r="AI317" t="str">
        <f t="shared" si="105"/>
        <v>Eddington</v>
      </c>
      <c r="AJ317" t="s">
        <v>874</v>
      </c>
      <c r="AK317" s="167">
        <v>2</v>
      </c>
      <c r="AN317" s="98">
        <v>23</v>
      </c>
      <c r="AO317" s="100">
        <v>19</v>
      </c>
      <c r="AP317" s="100">
        <v>90</v>
      </c>
      <c r="AQ317" s="107">
        <v>22535</v>
      </c>
      <c r="AR317" s="107">
        <f t="shared" si="110"/>
        <v>23019</v>
      </c>
      <c r="AS317" t="s">
        <v>1726</v>
      </c>
      <c r="AT317" s="110">
        <f t="shared" si="111"/>
        <v>2322535</v>
      </c>
      <c r="AW317">
        <v>26.52</v>
      </c>
      <c r="AX317">
        <v>1.41</v>
      </c>
      <c r="AY317">
        <v>25.11</v>
      </c>
      <c r="BF317" s="118"/>
      <c r="BI317" s="118"/>
      <c r="BJ317" s="118"/>
      <c r="BV317" s="1"/>
    </row>
    <row r="318" spans="1:74" hidden="1" outlineLevel="1">
      <c r="A318" t="s">
        <v>132</v>
      </c>
      <c r="B318" s="9" t="s">
        <v>968</v>
      </c>
      <c r="C318" s="1">
        <f t="shared" si="112"/>
        <v>0</v>
      </c>
      <c r="D318" s="7" t="e">
        <f t="shared" si="106"/>
        <v>#N/A</v>
      </c>
      <c r="E318" s="7" t="e">
        <f t="shared" si="107"/>
        <v>#N/A</v>
      </c>
      <c r="F318" s="7">
        <f t="shared" si="108"/>
        <v>0</v>
      </c>
      <c r="G318" s="7">
        <f t="shared" si="104"/>
        <v>0</v>
      </c>
      <c r="H318" s="49" t="e">
        <f t="shared" si="109"/>
        <v>#NUM!</v>
      </c>
      <c r="I318" s="178" t="e">
        <f t="shared" si="113"/>
        <v>#NUM!</v>
      </c>
      <c r="J318" s="8"/>
      <c r="K318" s="2" t="str">
        <f t="shared" si="114"/>
        <v>-</v>
      </c>
      <c r="L318" s="2" t="str">
        <f t="shared" si="115"/>
        <v>-</v>
      </c>
      <c r="M318" s="2" t="str">
        <f t="shared" si="116"/>
        <v>-</v>
      </c>
      <c r="N318" s="2"/>
      <c r="O318" s="2" t="str">
        <f t="shared" si="117"/>
        <v>-</v>
      </c>
      <c r="P318" s="1"/>
      <c r="Q318" s="1"/>
      <c r="R318" s="1"/>
      <c r="S318" s="1"/>
      <c r="T318" s="1"/>
      <c r="U318" s="1"/>
      <c r="V318" s="161"/>
      <c r="W318" s="1"/>
      <c r="X318" s="1"/>
      <c r="Y318" s="1"/>
      <c r="Z318" s="1"/>
      <c r="AA318" s="1"/>
      <c r="AB318" s="1"/>
      <c r="AC318" s="1"/>
      <c r="AD318" s="1"/>
      <c r="AI318" t="str">
        <f t="shared" si="105"/>
        <v>Edgecomb</v>
      </c>
      <c r="AJ318" t="s">
        <v>227</v>
      </c>
      <c r="AK318" s="167">
        <v>1</v>
      </c>
      <c r="AN318" s="98">
        <v>23</v>
      </c>
      <c r="AO318" s="100">
        <v>15</v>
      </c>
      <c r="AP318" s="100">
        <v>40</v>
      </c>
      <c r="AQ318" s="107">
        <v>22675</v>
      </c>
      <c r="AR318" s="107">
        <f t="shared" si="110"/>
        <v>23015</v>
      </c>
      <c r="AS318" t="s">
        <v>1726</v>
      </c>
      <c r="AT318" s="110">
        <f t="shared" si="111"/>
        <v>2322675</v>
      </c>
      <c r="AW318">
        <v>20.78</v>
      </c>
      <c r="AX318">
        <v>2.71</v>
      </c>
      <c r="AY318">
        <v>18.07</v>
      </c>
      <c r="BF318" s="118"/>
      <c r="BI318" s="118"/>
      <c r="BJ318" s="118"/>
      <c r="BV318" s="1"/>
    </row>
    <row r="319" spans="1:74" hidden="1" outlineLevel="1">
      <c r="A319" t="s">
        <v>816</v>
      </c>
      <c r="B319" s="9" t="s">
        <v>968</v>
      </c>
      <c r="C319" s="1">
        <f t="shared" si="112"/>
        <v>0</v>
      </c>
      <c r="D319" s="7" t="e">
        <f t="shared" si="106"/>
        <v>#N/A</v>
      </c>
      <c r="E319" s="7" t="e">
        <f t="shared" si="107"/>
        <v>#N/A</v>
      </c>
      <c r="F319" s="7">
        <f t="shared" si="108"/>
        <v>0</v>
      </c>
      <c r="G319" s="7">
        <f t="shared" si="104"/>
        <v>0</v>
      </c>
      <c r="H319" s="49" t="e">
        <f t="shared" si="109"/>
        <v>#NUM!</v>
      </c>
      <c r="I319" s="178" t="e">
        <f t="shared" si="113"/>
        <v>#NUM!</v>
      </c>
      <c r="J319" s="8"/>
      <c r="K319" s="2" t="str">
        <f t="shared" si="114"/>
        <v>-</v>
      </c>
      <c r="L319" s="2" t="str">
        <f t="shared" si="115"/>
        <v>-</v>
      </c>
      <c r="M319" s="2" t="str">
        <f t="shared" si="116"/>
        <v>-</v>
      </c>
      <c r="N319" s="2"/>
      <c r="O319" s="2" t="str">
        <f t="shared" si="117"/>
        <v>-</v>
      </c>
      <c r="P319" s="1"/>
      <c r="Q319" s="1"/>
      <c r="R319" s="1"/>
      <c r="S319" s="1"/>
      <c r="T319" s="1"/>
      <c r="U319" s="1"/>
      <c r="V319" s="161"/>
      <c r="W319" s="1"/>
      <c r="X319" s="1"/>
      <c r="Y319" s="1"/>
      <c r="Z319" s="1"/>
      <c r="AA319" s="1"/>
      <c r="AB319" s="1"/>
      <c r="AC319" s="1"/>
      <c r="AD319" s="1"/>
      <c r="AI319" t="str">
        <f t="shared" si="105"/>
        <v>Edinburg</v>
      </c>
      <c r="AJ319" t="s">
        <v>874</v>
      </c>
      <c r="AK319" s="167">
        <v>2</v>
      </c>
      <c r="AN319" s="98">
        <v>23</v>
      </c>
      <c r="AO319" s="100">
        <v>19</v>
      </c>
      <c r="AP319" s="100">
        <v>95</v>
      </c>
      <c r="AQ319" s="107">
        <v>22710</v>
      </c>
      <c r="AR319" s="107">
        <f t="shared" si="110"/>
        <v>23019</v>
      </c>
      <c r="AS319" t="s">
        <v>1726</v>
      </c>
      <c r="AT319" s="110">
        <f t="shared" si="111"/>
        <v>2322710</v>
      </c>
      <c r="AW319">
        <v>35.049999999999997</v>
      </c>
      <c r="AX319">
        <v>0</v>
      </c>
      <c r="AY319">
        <v>35.049999999999997</v>
      </c>
      <c r="BF319" s="118"/>
      <c r="BI319" s="118"/>
      <c r="BJ319" s="118"/>
      <c r="BV319" s="1"/>
    </row>
    <row r="320" spans="1:74" hidden="1" outlineLevel="1">
      <c r="A320" t="s">
        <v>1885</v>
      </c>
      <c r="B320" s="9" t="s">
        <v>968</v>
      </c>
      <c r="C320" s="1">
        <f t="shared" si="112"/>
        <v>0</v>
      </c>
      <c r="D320" s="7" t="e">
        <f t="shared" si="106"/>
        <v>#N/A</v>
      </c>
      <c r="E320" s="7" t="e">
        <f t="shared" si="107"/>
        <v>#N/A</v>
      </c>
      <c r="F320" s="7">
        <f t="shared" si="108"/>
        <v>0</v>
      </c>
      <c r="G320" s="7">
        <f t="shared" si="104"/>
        <v>0</v>
      </c>
      <c r="H320" s="49" t="e">
        <f t="shared" si="109"/>
        <v>#NUM!</v>
      </c>
      <c r="I320" s="178" t="e">
        <f t="shared" si="113"/>
        <v>#NUM!</v>
      </c>
      <c r="J320" s="8"/>
      <c r="K320" s="2" t="str">
        <f t="shared" si="114"/>
        <v>-</v>
      </c>
      <c r="L320" s="2" t="str">
        <f t="shared" si="115"/>
        <v>-</v>
      </c>
      <c r="M320" s="2" t="str">
        <f t="shared" si="116"/>
        <v>-</v>
      </c>
      <c r="N320" s="2"/>
      <c r="O320" s="2" t="str">
        <f t="shared" si="117"/>
        <v>-</v>
      </c>
      <c r="P320" s="1"/>
      <c r="Q320" s="1"/>
      <c r="R320" s="1"/>
      <c r="S320" s="1"/>
      <c r="T320" s="1"/>
      <c r="U320" s="1"/>
      <c r="V320" s="161"/>
      <c r="W320" s="1"/>
      <c r="X320" s="1"/>
      <c r="Y320" s="1"/>
      <c r="Z320" s="1"/>
      <c r="AA320" s="1"/>
      <c r="AB320" s="1"/>
      <c r="AC320" s="1"/>
      <c r="AD320" s="1"/>
      <c r="AI320" t="str">
        <f>A320</f>
        <v>Edmunds</v>
      </c>
      <c r="AJ320" t="s">
        <v>643</v>
      </c>
      <c r="AK320" s="167">
        <v>2</v>
      </c>
      <c r="AN320" s="98">
        <v>23</v>
      </c>
      <c r="AO320" s="100">
        <v>29</v>
      </c>
      <c r="AQ320" s="107">
        <v>22800</v>
      </c>
      <c r="AR320" s="107">
        <f t="shared" si="110"/>
        <v>23029</v>
      </c>
      <c r="AS320" t="s">
        <v>1908</v>
      </c>
      <c r="AT320" s="110">
        <f t="shared" si="111"/>
        <v>2322800</v>
      </c>
      <c r="BF320" s="118"/>
      <c r="BI320" s="118"/>
      <c r="BJ320" s="118"/>
      <c r="BV320" s="1"/>
    </row>
    <row r="321" spans="1:74" hidden="1" outlineLevel="1">
      <c r="A321" t="s">
        <v>329</v>
      </c>
      <c r="B321" s="9" t="s">
        <v>968</v>
      </c>
      <c r="C321" s="1">
        <f t="shared" si="112"/>
        <v>0</v>
      </c>
      <c r="D321" s="7" t="e">
        <f t="shared" si="106"/>
        <v>#N/A</v>
      </c>
      <c r="E321" s="7" t="e">
        <f t="shared" si="107"/>
        <v>#N/A</v>
      </c>
      <c r="F321" s="7">
        <f t="shared" si="108"/>
        <v>0</v>
      </c>
      <c r="G321" s="7">
        <f t="shared" si="104"/>
        <v>0</v>
      </c>
      <c r="H321" s="49" t="e">
        <f t="shared" si="109"/>
        <v>#NUM!</v>
      </c>
      <c r="I321" s="178" t="e">
        <f t="shared" si="113"/>
        <v>#NUM!</v>
      </c>
      <c r="J321" s="8"/>
      <c r="K321" s="2" t="str">
        <f t="shared" si="114"/>
        <v>-</v>
      </c>
      <c r="L321" s="2" t="str">
        <f t="shared" si="115"/>
        <v>-</v>
      </c>
      <c r="M321" s="2" t="str">
        <f t="shared" si="116"/>
        <v>-</v>
      </c>
      <c r="N321" s="2"/>
      <c r="O321" s="2" t="str">
        <f t="shared" si="117"/>
        <v>-</v>
      </c>
      <c r="P321" s="1"/>
      <c r="Q321" s="1"/>
      <c r="R321" s="1"/>
      <c r="S321" s="1"/>
      <c r="T321" s="1"/>
      <c r="U321" s="1"/>
      <c r="V321" s="161"/>
      <c r="W321" s="1"/>
      <c r="X321" s="1"/>
      <c r="Y321" s="1"/>
      <c r="Z321" s="1"/>
      <c r="AA321" s="1"/>
      <c r="AB321" s="1"/>
      <c r="AC321" s="1"/>
      <c r="AD321" s="1"/>
      <c r="AI321" t="str">
        <f t="shared" si="105"/>
        <v>Eliot</v>
      </c>
      <c r="AJ321" t="s">
        <v>947</v>
      </c>
      <c r="AK321" s="167">
        <v>1</v>
      </c>
      <c r="AN321" s="98">
        <v>23</v>
      </c>
      <c r="AO321" s="100">
        <v>31</v>
      </c>
      <c r="AP321" s="100">
        <v>45</v>
      </c>
      <c r="AQ321" s="107">
        <v>22955</v>
      </c>
      <c r="AR321" s="107">
        <f t="shared" si="110"/>
        <v>23031</v>
      </c>
      <c r="AS321" t="s">
        <v>1726</v>
      </c>
      <c r="AT321" s="110">
        <f t="shared" si="111"/>
        <v>2322955</v>
      </c>
      <c r="AW321">
        <v>21.27</v>
      </c>
      <c r="AX321">
        <v>1.55</v>
      </c>
      <c r="AY321">
        <v>19.72</v>
      </c>
      <c r="BF321" s="118"/>
      <c r="BI321" s="118"/>
      <c r="BJ321" s="118"/>
      <c r="BV321" s="1"/>
    </row>
    <row r="322" spans="1:74" hidden="1" outlineLevel="1">
      <c r="A322" t="s">
        <v>1967</v>
      </c>
      <c r="B322" s="9" t="s">
        <v>968</v>
      </c>
      <c r="C322" s="1">
        <f t="shared" si="112"/>
        <v>0</v>
      </c>
      <c r="D322" s="7" t="e">
        <f t="shared" si="106"/>
        <v>#N/A</v>
      </c>
      <c r="E322" s="7" t="e">
        <f t="shared" si="107"/>
        <v>#N/A</v>
      </c>
      <c r="F322" s="7">
        <f t="shared" si="108"/>
        <v>0</v>
      </c>
      <c r="G322" s="7">
        <f t="shared" ref="G322:G385" si="118">IF(S322&gt;0,RANK(S322,(P322:AD322)),0)</f>
        <v>0</v>
      </c>
      <c r="H322" s="49" t="e">
        <f t="shared" si="109"/>
        <v>#NUM!</v>
      </c>
      <c r="I322" s="178" t="e">
        <f t="shared" si="113"/>
        <v>#NUM!</v>
      </c>
      <c r="J322" s="8"/>
      <c r="K322" s="2" t="str">
        <f t="shared" si="114"/>
        <v>-</v>
      </c>
      <c r="L322" s="2" t="str">
        <f t="shared" si="115"/>
        <v>-</v>
      </c>
      <c r="M322" s="2" t="str">
        <f t="shared" si="116"/>
        <v>-</v>
      </c>
      <c r="N322" s="2"/>
      <c r="O322" s="2" t="str">
        <f t="shared" si="117"/>
        <v>-</v>
      </c>
      <c r="P322" s="1"/>
      <c r="Q322" s="1"/>
      <c r="R322" s="1"/>
      <c r="S322" s="1"/>
      <c r="T322" s="1"/>
      <c r="U322" s="1"/>
      <c r="V322" s="161"/>
      <c r="W322" s="1"/>
      <c r="X322" s="1"/>
      <c r="Y322" s="1"/>
      <c r="Z322" s="1"/>
      <c r="AA322" s="1"/>
      <c r="AB322" s="1"/>
      <c r="AC322" s="1"/>
      <c r="AD322" s="1"/>
      <c r="AI322" t="str">
        <f t="shared" si="105"/>
        <v>Ellsworth</v>
      </c>
      <c r="AJ322" t="s">
        <v>695</v>
      </c>
      <c r="AK322" s="167">
        <v>2</v>
      </c>
      <c r="AN322" s="98">
        <v>23</v>
      </c>
      <c r="AO322" s="100">
        <v>9</v>
      </c>
      <c r="AP322" s="100">
        <v>65</v>
      </c>
      <c r="AQ322" s="107">
        <v>23200</v>
      </c>
      <c r="AR322" s="107">
        <f t="shared" si="110"/>
        <v>23009</v>
      </c>
      <c r="AS322" t="s">
        <v>1037</v>
      </c>
      <c r="AT322" s="110">
        <f t="shared" si="111"/>
        <v>2323200</v>
      </c>
      <c r="AW322">
        <v>93.82</v>
      </c>
      <c r="AX322">
        <v>14.57</v>
      </c>
      <c r="AY322">
        <v>79.25</v>
      </c>
      <c r="BF322" s="118"/>
      <c r="BI322" s="118"/>
      <c r="BJ322" s="118"/>
      <c r="BV322" s="1"/>
    </row>
    <row r="323" spans="1:74" hidden="1" outlineLevel="1">
      <c r="A323" t="s">
        <v>330</v>
      </c>
      <c r="B323" s="9" t="s">
        <v>968</v>
      </c>
      <c r="C323" s="1">
        <f t="shared" si="112"/>
        <v>0</v>
      </c>
      <c r="D323" s="7" t="e">
        <f t="shared" si="106"/>
        <v>#N/A</v>
      </c>
      <c r="E323" s="7" t="e">
        <f t="shared" si="107"/>
        <v>#N/A</v>
      </c>
      <c r="F323" s="7">
        <f t="shared" si="108"/>
        <v>0</v>
      </c>
      <c r="G323" s="7">
        <f t="shared" si="118"/>
        <v>0</v>
      </c>
      <c r="H323" s="49" t="e">
        <f t="shared" si="109"/>
        <v>#NUM!</v>
      </c>
      <c r="I323" s="178" t="e">
        <f t="shared" si="113"/>
        <v>#NUM!</v>
      </c>
      <c r="J323" s="8"/>
      <c r="K323" s="2" t="str">
        <f t="shared" si="114"/>
        <v>-</v>
      </c>
      <c r="L323" s="2" t="str">
        <f t="shared" si="115"/>
        <v>-</v>
      </c>
      <c r="M323" s="2" t="str">
        <f t="shared" si="116"/>
        <v>-</v>
      </c>
      <c r="N323" s="2"/>
      <c r="O323" s="2" t="str">
        <f t="shared" si="117"/>
        <v>-</v>
      </c>
      <c r="P323" s="1"/>
      <c r="Q323" s="1"/>
      <c r="R323" s="1"/>
      <c r="S323" s="1"/>
      <c r="T323" s="1"/>
      <c r="U323" s="1"/>
      <c r="V323" s="161"/>
      <c r="W323" s="1"/>
      <c r="X323" s="1"/>
      <c r="Y323" s="1"/>
      <c r="Z323" s="1"/>
      <c r="AA323" s="1"/>
      <c r="AB323" s="1"/>
      <c r="AC323" s="1"/>
      <c r="AD323" s="1"/>
      <c r="AI323" t="str">
        <f t="shared" si="105"/>
        <v>Embden</v>
      </c>
      <c r="AJ323" t="s">
        <v>416</v>
      </c>
      <c r="AK323" s="167">
        <v>2</v>
      </c>
      <c r="AN323" s="98">
        <v>23</v>
      </c>
      <c r="AO323" s="100">
        <v>25</v>
      </c>
      <c r="AP323" s="100">
        <v>55</v>
      </c>
      <c r="AQ323" s="107">
        <v>23410</v>
      </c>
      <c r="AR323" s="107">
        <f t="shared" si="110"/>
        <v>23025</v>
      </c>
      <c r="AS323" t="s">
        <v>1726</v>
      </c>
      <c r="AT323" s="110">
        <f t="shared" si="111"/>
        <v>2323410</v>
      </c>
      <c r="AW323">
        <v>44.06</v>
      </c>
      <c r="AX323">
        <v>3.95</v>
      </c>
      <c r="AY323">
        <v>40.11</v>
      </c>
      <c r="BF323" s="118"/>
      <c r="BI323" s="118"/>
      <c r="BJ323" s="118"/>
      <c r="BV323" s="1"/>
    </row>
    <row r="324" spans="1:74" hidden="1" outlineLevel="1">
      <c r="A324" t="s">
        <v>790</v>
      </c>
      <c r="B324" s="9" t="s">
        <v>968</v>
      </c>
      <c r="C324" s="1">
        <f t="shared" si="112"/>
        <v>0</v>
      </c>
      <c r="D324" s="7" t="e">
        <f t="shared" si="106"/>
        <v>#N/A</v>
      </c>
      <c r="E324" s="7" t="e">
        <f t="shared" si="107"/>
        <v>#N/A</v>
      </c>
      <c r="F324" s="7">
        <f t="shared" si="108"/>
        <v>0</v>
      </c>
      <c r="G324" s="7">
        <f t="shared" si="118"/>
        <v>0</v>
      </c>
      <c r="H324" s="49" t="e">
        <f t="shared" si="109"/>
        <v>#NUM!</v>
      </c>
      <c r="I324" s="178" t="e">
        <f t="shared" si="113"/>
        <v>#NUM!</v>
      </c>
      <c r="J324" s="8"/>
      <c r="K324" s="2" t="str">
        <f t="shared" si="114"/>
        <v>-</v>
      </c>
      <c r="L324" s="2" t="str">
        <f t="shared" si="115"/>
        <v>-</v>
      </c>
      <c r="M324" s="2" t="str">
        <f t="shared" si="116"/>
        <v>-</v>
      </c>
      <c r="N324" s="2"/>
      <c r="O324" s="2" t="str">
        <f t="shared" si="117"/>
        <v>-</v>
      </c>
      <c r="P324" s="1"/>
      <c r="Q324" s="1"/>
      <c r="R324" s="1"/>
      <c r="S324" s="1"/>
      <c r="T324" s="1"/>
      <c r="U324" s="1"/>
      <c r="V324" s="161"/>
      <c r="W324" s="1"/>
      <c r="X324" s="1"/>
      <c r="Y324" s="1"/>
      <c r="Z324" s="1"/>
      <c r="AA324" s="1"/>
      <c r="AB324" s="1"/>
      <c r="AC324" s="1"/>
      <c r="AD324" s="1"/>
      <c r="AI324" t="str">
        <f t="shared" si="105"/>
        <v>Enfield</v>
      </c>
      <c r="AJ324" t="s">
        <v>874</v>
      </c>
      <c r="AK324" s="167">
        <v>2</v>
      </c>
      <c r="AN324" s="98">
        <v>23</v>
      </c>
      <c r="AO324" s="100">
        <v>19</v>
      </c>
      <c r="AP324" s="100">
        <v>100</v>
      </c>
      <c r="AQ324" s="107">
        <v>23620</v>
      </c>
      <c r="AR324" s="107">
        <f t="shared" si="110"/>
        <v>23019</v>
      </c>
      <c r="AS324" t="s">
        <v>1726</v>
      </c>
      <c r="AT324" s="110">
        <f t="shared" si="111"/>
        <v>2323620</v>
      </c>
      <c r="AW324">
        <v>33.17</v>
      </c>
      <c r="AX324">
        <v>5.28</v>
      </c>
      <c r="AY324">
        <v>27.88</v>
      </c>
      <c r="BF324" s="118"/>
      <c r="BI324" s="118"/>
      <c r="BJ324" s="118"/>
      <c r="BV324" s="1"/>
    </row>
    <row r="325" spans="1:74" hidden="1" outlineLevel="1">
      <c r="A325" t="s">
        <v>1755</v>
      </c>
      <c r="B325" s="9" t="s">
        <v>968</v>
      </c>
      <c r="C325" s="1">
        <f t="shared" si="112"/>
        <v>0</v>
      </c>
      <c r="D325" s="7" t="e">
        <f t="shared" si="106"/>
        <v>#N/A</v>
      </c>
      <c r="E325" s="7" t="e">
        <f t="shared" si="107"/>
        <v>#N/A</v>
      </c>
      <c r="F325" s="7">
        <f t="shared" si="108"/>
        <v>0</v>
      </c>
      <c r="G325" s="7">
        <f t="shared" si="118"/>
        <v>0</v>
      </c>
      <c r="H325" s="49" t="e">
        <f t="shared" si="109"/>
        <v>#NUM!</v>
      </c>
      <c r="I325" s="178" t="e">
        <f t="shared" si="113"/>
        <v>#NUM!</v>
      </c>
      <c r="J325" s="8"/>
      <c r="K325" s="2" t="str">
        <f t="shared" si="114"/>
        <v>-</v>
      </c>
      <c r="L325" s="2" t="str">
        <f t="shared" si="115"/>
        <v>-</v>
      </c>
      <c r="M325" s="2" t="str">
        <f t="shared" si="116"/>
        <v>-</v>
      </c>
      <c r="N325" s="2"/>
      <c r="O325" s="2" t="str">
        <f t="shared" si="117"/>
        <v>-</v>
      </c>
      <c r="P325" s="1"/>
      <c r="Q325" s="1"/>
      <c r="R325" s="1"/>
      <c r="S325" s="1"/>
      <c r="T325" s="1"/>
      <c r="U325" s="1"/>
      <c r="V325" s="161"/>
      <c r="W325" s="1"/>
      <c r="X325" s="1"/>
      <c r="Y325" s="1"/>
      <c r="Z325" s="1"/>
      <c r="AA325" s="1"/>
      <c r="AB325" s="1"/>
      <c r="AC325" s="1"/>
      <c r="AD325" s="1"/>
      <c r="AI325" t="str">
        <f t="shared" si="105"/>
        <v>Etna</v>
      </c>
      <c r="AJ325" t="s">
        <v>874</v>
      </c>
      <c r="AK325" s="167">
        <v>2</v>
      </c>
      <c r="AN325" s="98">
        <v>23</v>
      </c>
      <c r="AO325" s="100">
        <v>19</v>
      </c>
      <c r="AP325" s="100">
        <v>105</v>
      </c>
      <c r="AQ325" s="107">
        <v>23865</v>
      </c>
      <c r="AR325" s="107">
        <f t="shared" si="110"/>
        <v>23019</v>
      </c>
      <c r="AS325" t="s">
        <v>1726</v>
      </c>
      <c r="AT325" s="110">
        <f t="shared" si="111"/>
        <v>2323865</v>
      </c>
      <c r="AW325">
        <v>24.63</v>
      </c>
      <c r="AX325">
        <v>0.2</v>
      </c>
      <c r="AY325">
        <v>24.43</v>
      </c>
      <c r="BF325" s="118"/>
      <c r="BI325" s="118"/>
      <c r="BJ325" s="118"/>
      <c r="BV325" s="1"/>
    </row>
    <row r="326" spans="1:74" hidden="1" outlineLevel="1">
      <c r="A326" t="s">
        <v>1860</v>
      </c>
      <c r="B326" s="9" t="s">
        <v>968</v>
      </c>
      <c r="C326" s="1">
        <f t="shared" si="112"/>
        <v>0</v>
      </c>
      <c r="D326" s="7" t="e">
        <f t="shared" si="106"/>
        <v>#N/A</v>
      </c>
      <c r="E326" s="7" t="e">
        <f t="shared" si="107"/>
        <v>#N/A</v>
      </c>
      <c r="F326" s="7">
        <f t="shared" si="108"/>
        <v>0</v>
      </c>
      <c r="G326" s="7">
        <f t="shared" si="118"/>
        <v>0</v>
      </c>
      <c r="H326" s="49" t="e">
        <f t="shared" si="109"/>
        <v>#NUM!</v>
      </c>
      <c r="I326" s="178" t="e">
        <f t="shared" si="113"/>
        <v>#NUM!</v>
      </c>
      <c r="J326" s="8"/>
      <c r="K326" s="2" t="str">
        <f t="shared" si="114"/>
        <v>-</v>
      </c>
      <c r="L326" s="2" t="str">
        <f t="shared" si="115"/>
        <v>-</v>
      </c>
      <c r="M326" s="2" t="str">
        <f t="shared" si="116"/>
        <v>-</v>
      </c>
      <c r="N326" s="2"/>
      <c r="O326" s="2" t="str">
        <f t="shared" si="117"/>
        <v>-</v>
      </c>
      <c r="P326" s="1"/>
      <c r="Q326" s="1"/>
      <c r="R326" s="1"/>
      <c r="S326" s="1"/>
      <c r="T326" s="1"/>
      <c r="U326" s="1"/>
      <c r="V326" s="161"/>
      <c r="W326" s="1"/>
      <c r="X326" s="1"/>
      <c r="Y326" s="1"/>
      <c r="Z326" s="1"/>
      <c r="AA326" s="1"/>
      <c r="AB326" s="1"/>
      <c r="AC326" s="1"/>
      <c r="AD326" s="1"/>
      <c r="AI326" t="str">
        <f t="shared" ref="AI326:AI389" si="119">A326</f>
        <v>Eustis</v>
      </c>
      <c r="AJ326" t="s">
        <v>2429</v>
      </c>
      <c r="AK326" s="167">
        <v>2</v>
      </c>
      <c r="AN326" s="98">
        <v>23</v>
      </c>
      <c r="AO326" s="100">
        <v>7</v>
      </c>
      <c r="AP326" s="100">
        <v>30</v>
      </c>
      <c r="AQ326" s="107">
        <v>24005</v>
      </c>
      <c r="AR326" s="107">
        <f t="shared" si="110"/>
        <v>23007</v>
      </c>
      <c r="AS326" t="s">
        <v>1726</v>
      </c>
      <c r="AT326" s="110">
        <f t="shared" si="111"/>
        <v>2324005</v>
      </c>
      <c r="AW326">
        <v>41.35</v>
      </c>
      <c r="AX326">
        <v>2.23</v>
      </c>
      <c r="AY326">
        <v>39.119999999999997</v>
      </c>
      <c r="BF326" s="118"/>
      <c r="BI326" s="118"/>
      <c r="BJ326" s="118"/>
      <c r="BV326" s="1"/>
    </row>
    <row r="327" spans="1:74" hidden="1" outlineLevel="1">
      <c r="A327" t="s">
        <v>795</v>
      </c>
      <c r="B327" s="9" t="s">
        <v>968</v>
      </c>
      <c r="C327" s="1">
        <f t="shared" si="112"/>
        <v>0</v>
      </c>
      <c r="D327" s="7" t="e">
        <f t="shared" si="106"/>
        <v>#N/A</v>
      </c>
      <c r="E327" s="7" t="e">
        <f t="shared" si="107"/>
        <v>#N/A</v>
      </c>
      <c r="F327" s="7">
        <f t="shared" si="108"/>
        <v>0</v>
      </c>
      <c r="G327" s="7">
        <f t="shared" si="118"/>
        <v>0</v>
      </c>
      <c r="H327" s="49" t="e">
        <f t="shared" si="109"/>
        <v>#NUM!</v>
      </c>
      <c r="I327" s="178" t="e">
        <f t="shared" si="113"/>
        <v>#NUM!</v>
      </c>
      <c r="J327" s="8"/>
      <c r="K327" s="2" t="str">
        <f t="shared" si="114"/>
        <v>-</v>
      </c>
      <c r="L327" s="2" t="str">
        <f t="shared" si="115"/>
        <v>-</v>
      </c>
      <c r="M327" s="2" t="str">
        <f t="shared" si="116"/>
        <v>-</v>
      </c>
      <c r="N327" s="2"/>
      <c r="O327" s="2" t="str">
        <f t="shared" si="117"/>
        <v>-</v>
      </c>
      <c r="P327" s="1"/>
      <c r="Q327" s="1"/>
      <c r="R327" s="1"/>
      <c r="S327" s="1"/>
      <c r="T327" s="1"/>
      <c r="U327" s="1"/>
      <c r="V327" s="161"/>
      <c r="W327" s="1"/>
      <c r="X327" s="1"/>
      <c r="Y327" s="1"/>
      <c r="Z327" s="1"/>
      <c r="AA327" s="1"/>
      <c r="AB327" s="1"/>
      <c r="AC327" s="1"/>
      <c r="AD327" s="1"/>
      <c r="AI327" t="str">
        <f t="shared" si="119"/>
        <v>Exeter</v>
      </c>
      <c r="AJ327" t="s">
        <v>874</v>
      </c>
      <c r="AK327" s="167">
        <v>2</v>
      </c>
      <c r="AN327" s="98">
        <v>23</v>
      </c>
      <c r="AO327" s="100">
        <v>19</v>
      </c>
      <c r="AP327" s="100">
        <v>110</v>
      </c>
      <c r="AQ327" s="107">
        <v>24110</v>
      </c>
      <c r="AR327" s="107">
        <f t="shared" si="110"/>
        <v>23019</v>
      </c>
      <c r="AS327" t="s">
        <v>1726</v>
      </c>
      <c r="AT327" s="110">
        <f t="shared" si="111"/>
        <v>2324110</v>
      </c>
      <c r="AW327">
        <v>38.44</v>
      </c>
      <c r="AX327">
        <v>0.03</v>
      </c>
      <c r="AY327">
        <v>38.409999999999997</v>
      </c>
      <c r="BF327" s="118"/>
      <c r="BI327" s="118"/>
      <c r="BJ327" s="118"/>
      <c r="BV327" s="1"/>
    </row>
    <row r="328" spans="1:74" hidden="1" outlineLevel="1">
      <c r="A328" t="s">
        <v>19</v>
      </c>
      <c r="B328" s="9" t="s">
        <v>968</v>
      </c>
      <c r="C328" s="1">
        <f t="shared" si="112"/>
        <v>0</v>
      </c>
      <c r="D328" s="7" t="e">
        <f t="shared" si="106"/>
        <v>#N/A</v>
      </c>
      <c r="E328" s="7" t="e">
        <f t="shared" si="107"/>
        <v>#N/A</v>
      </c>
      <c r="F328" s="7">
        <f t="shared" si="108"/>
        <v>0</v>
      </c>
      <c r="G328" s="7">
        <f t="shared" si="118"/>
        <v>0</v>
      </c>
      <c r="H328" s="49" t="e">
        <f t="shared" si="109"/>
        <v>#NUM!</v>
      </c>
      <c r="I328" s="178" t="e">
        <f t="shared" si="113"/>
        <v>#NUM!</v>
      </c>
      <c r="J328" s="8"/>
      <c r="K328" s="2" t="str">
        <f t="shared" si="114"/>
        <v>-</v>
      </c>
      <c r="L328" s="2" t="str">
        <f t="shared" si="115"/>
        <v>-</v>
      </c>
      <c r="M328" s="2" t="str">
        <f t="shared" si="116"/>
        <v>-</v>
      </c>
      <c r="N328" s="2"/>
      <c r="O328" s="2" t="str">
        <f t="shared" si="117"/>
        <v>-</v>
      </c>
      <c r="P328" s="1"/>
      <c r="Q328" s="1"/>
      <c r="R328" s="1"/>
      <c r="S328" s="1"/>
      <c r="T328" s="1"/>
      <c r="U328" s="1"/>
      <c r="V328" s="161"/>
      <c r="W328" s="1"/>
      <c r="X328" s="1"/>
      <c r="Y328" s="1"/>
      <c r="Z328" s="1"/>
      <c r="AA328" s="1"/>
      <c r="AB328" s="1"/>
      <c r="AC328" s="1"/>
      <c r="AD328" s="1"/>
      <c r="AI328" t="str">
        <f t="shared" si="119"/>
        <v>Fairfield</v>
      </c>
      <c r="AJ328" t="s">
        <v>416</v>
      </c>
      <c r="AK328" s="167">
        <v>2</v>
      </c>
      <c r="AN328" s="98">
        <v>23</v>
      </c>
      <c r="AO328" s="100">
        <v>25</v>
      </c>
      <c r="AP328" s="100">
        <v>60</v>
      </c>
      <c r="AQ328" s="107">
        <v>24320</v>
      </c>
      <c r="AR328" s="107">
        <f t="shared" si="110"/>
        <v>23025</v>
      </c>
      <c r="AS328" t="s">
        <v>1726</v>
      </c>
      <c r="AT328" s="110">
        <f t="shared" si="111"/>
        <v>2324320</v>
      </c>
      <c r="AW328">
        <v>54.62</v>
      </c>
      <c r="AX328">
        <v>0.85</v>
      </c>
      <c r="AY328">
        <v>53.77</v>
      </c>
      <c r="BF328" s="118"/>
      <c r="BI328" s="118"/>
      <c r="BJ328" s="118"/>
      <c r="BV328" s="1"/>
    </row>
    <row r="329" spans="1:74" hidden="1" outlineLevel="1">
      <c r="A329" t="s">
        <v>3061</v>
      </c>
      <c r="B329" s="9" t="s">
        <v>968</v>
      </c>
      <c r="C329" s="1">
        <f t="shared" si="112"/>
        <v>0</v>
      </c>
      <c r="D329" s="7" t="e">
        <f t="shared" si="106"/>
        <v>#N/A</v>
      </c>
      <c r="E329" s="7" t="e">
        <f t="shared" si="107"/>
        <v>#N/A</v>
      </c>
      <c r="F329" s="7">
        <f t="shared" si="108"/>
        <v>0</v>
      </c>
      <c r="G329" s="7">
        <f t="shared" si="118"/>
        <v>0</v>
      </c>
      <c r="H329" s="49" t="e">
        <f t="shared" si="109"/>
        <v>#NUM!</v>
      </c>
      <c r="I329" s="178" t="e">
        <f t="shared" si="113"/>
        <v>#NUM!</v>
      </c>
      <c r="J329" s="8"/>
      <c r="K329" s="2" t="str">
        <f t="shared" si="114"/>
        <v>-</v>
      </c>
      <c r="L329" s="2" t="str">
        <f t="shared" si="115"/>
        <v>-</v>
      </c>
      <c r="M329" s="2" t="str">
        <f t="shared" si="116"/>
        <v>-</v>
      </c>
      <c r="N329" s="2"/>
      <c r="O329" s="2" t="str">
        <f t="shared" si="117"/>
        <v>-</v>
      </c>
      <c r="P329" s="1"/>
      <c r="Q329" s="1"/>
      <c r="R329" s="1"/>
      <c r="S329" s="1"/>
      <c r="T329" s="1"/>
      <c r="U329" s="1"/>
      <c r="V329" s="161"/>
      <c r="W329" s="1"/>
      <c r="X329" s="1"/>
      <c r="Y329" s="1"/>
      <c r="Z329" s="1"/>
      <c r="AA329" s="1"/>
      <c r="AB329" s="1"/>
      <c r="AC329" s="1"/>
      <c r="AD329" s="1"/>
      <c r="AI329" t="str">
        <f t="shared" si="119"/>
        <v>Falmouth</v>
      </c>
      <c r="AJ329" t="s">
        <v>2204</v>
      </c>
      <c r="AK329" s="167">
        <v>1</v>
      </c>
      <c r="AN329" s="98">
        <v>23</v>
      </c>
      <c r="AO329" s="100">
        <v>5</v>
      </c>
      <c r="AP329" s="100">
        <v>35</v>
      </c>
      <c r="AQ329" s="107">
        <v>24495</v>
      </c>
      <c r="AR329" s="107">
        <f t="shared" si="110"/>
        <v>23005</v>
      </c>
      <c r="AS329" t="s">
        <v>1726</v>
      </c>
      <c r="AT329" s="110">
        <f t="shared" si="111"/>
        <v>2324495</v>
      </c>
      <c r="AW329">
        <v>37.409999999999997</v>
      </c>
      <c r="AX329">
        <v>7.8</v>
      </c>
      <c r="AY329">
        <v>29.62</v>
      </c>
      <c r="BF329" s="118"/>
      <c r="BI329" s="118"/>
      <c r="BJ329" s="118"/>
      <c r="BV329" s="1"/>
    </row>
    <row r="330" spans="1:74" hidden="1" outlineLevel="1">
      <c r="A330" t="s">
        <v>3194</v>
      </c>
      <c r="B330" s="9" t="s">
        <v>968</v>
      </c>
      <c r="C330" s="1">
        <f t="shared" si="112"/>
        <v>0</v>
      </c>
      <c r="D330" s="7" t="e">
        <f t="shared" si="106"/>
        <v>#N/A</v>
      </c>
      <c r="E330" s="7" t="e">
        <f t="shared" si="107"/>
        <v>#N/A</v>
      </c>
      <c r="F330" s="7">
        <f t="shared" si="108"/>
        <v>0</v>
      </c>
      <c r="G330" s="7">
        <f t="shared" si="118"/>
        <v>0</v>
      </c>
      <c r="H330" s="49" t="e">
        <f t="shared" si="109"/>
        <v>#NUM!</v>
      </c>
      <c r="I330" s="178" t="e">
        <f t="shared" si="113"/>
        <v>#NUM!</v>
      </c>
      <c r="J330" s="8"/>
      <c r="K330" s="2" t="str">
        <f t="shared" si="114"/>
        <v>-</v>
      </c>
      <c r="L330" s="2" t="str">
        <f t="shared" si="115"/>
        <v>-</v>
      </c>
      <c r="M330" s="2" t="str">
        <f t="shared" si="116"/>
        <v>-</v>
      </c>
      <c r="N330" s="2"/>
      <c r="O330" s="2" t="str">
        <f t="shared" si="117"/>
        <v>-</v>
      </c>
      <c r="P330" s="1"/>
      <c r="Q330" s="1"/>
      <c r="R330" s="1"/>
      <c r="S330" s="1"/>
      <c r="T330" s="1"/>
      <c r="U330" s="1"/>
      <c r="V330" s="161"/>
      <c r="W330" s="1"/>
      <c r="X330" s="1"/>
      <c r="Y330" s="1"/>
      <c r="Z330" s="1"/>
      <c r="AA330" s="1"/>
      <c r="AB330" s="1"/>
      <c r="AC330" s="1"/>
      <c r="AD330" s="1"/>
      <c r="AI330" t="str">
        <f t="shared" si="119"/>
        <v>Farmingdale</v>
      </c>
      <c r="AJ330" t="s">
        <v>2602</v>
      </c>
      <c r="AK330" s="167">
        <v>1</v>
      </c>
      <c r="AN330" s="98">
        <v>23</v>
      </c>
      <c r="AO330" s="100">
        <v>11</v>
      </c>
      <c r="AP330" s="100">
        <v>40</v>
      </c>
      <c r="AQ330" s="107">
        <v>24670</v>
      </c>
      <c r="AR330" s="107">
        <f t="shared" si="110"/>
        <v>23011</v>
      </c>
      <c r="AS330" t="s">
        <v>1726</v>
      </c>
      <c r="AT330" s="110">
        <f t="shared" si="111"/>
        <v>2324670</v>
      </c>
      <c r="AW330">
        <v>11.53</v>
      </c>
      <c r="AX330">
        <v>0.33</v>
      </c>
      <c r="AY330">
        <v>11.21</v>
      </c>
      <c r="BF330" s="118"/>
      <c r="BI330" s="118"/>
      <c r="BJ330" s="118"/>
      <c r="BV330" s="1"/>
    </row>
    <row r="331" spans="1:74" hidden="1" outlineLevel="1">
      <c r="A331" t="s">
        <v>1698</v>
      </c>
      <c r="B331" s="9" t="s">
        <v>968</v>
      </c>
      <c r="C331" s="1">
        <f t="shared" si="112"/>
        <v>0</v>
      </c>
      <c r="D331" s="7" t="e">
        <f t="shared" si="106"/>
        <v>#N/A</v>
      </c>
      <c r="E331" s="7" t="e">
        <f t="shared" si="107"/>
        <v>#N/A</v>
      </c>
      <c r="F331" s="7">
        <f t="shared" si="108"/>
        <v>0</v>
      </c>
      <c r="G331" s="7">
        <f t="shared" si="118"/>
        <v>0</v>
      </c>
      <c r="H331" s="49" t="e">
        <f t="shared" si="109"/>
        <v>#NUM!</v>
      </c>
      <c r="I331" s="178" t="e">
        <f t="shared" si="113"/>
        <v>#NUM!</v>
      </c>
      <c r="J331" s="8"/>
      <c r="K331" s="2" t="str">
        <f t="shared" si="114"/>
        <v>-</v>
      </c>
      <c r="L331" s="2" t="str">
        <f t="shared" si="115"/>
        <v>-</v>
      </c>
      <c r="M331" s="2" t="str">
        <f t="shared" si="116"/>
        <v>-</v>
      </c>
      <c r="N331" s="2"/>
      <c r="O331" s="2" t="str">
        <f t="shared" si="117"/>
        <v>-</v>
      </c>
      <c r="P331" s="1"/>
      <c r="Q331" s="1"/>
      <c r="R331" s="1"/>
      <c r="S331" s="1"/>
      <c r="T331" s="1"/>
      <c r="U331" s="1"/>
      <c r="V331" s="161"/>
      <c r="W331" s="1"/>
      <c r="X331" s="1"/>
      <c r="Y331" s="1"/>
      <c r="Z331" s="1"/>
      <c r="AA331" s="1"/>
      <c r="AB331" s="1"/>
      <c r="AC331" s="1"/>
      <c r="AD331" s="1"/>
      <c r="AI331" t="str">
        <f t="shared" si="119"/>
        <v>Farmington</v>
      </c>
      <c r="AJ331" t="s">
        <v>2429</v>
      </c>
      <c r="AK331" s="167">
        <v>2</v>
      </c>
      <c r="AN331" s="98">
        <v>23</v>
      </c>
      <c r="AO331" s="100">
        <v>7</v>
      </c>
      <c r="AP331" s="100">
        <v>35</v>
      </c>
      <c r="AQ331" s="107">
        <v>24775</v>
      </c>
      <c r="AR331" s="107">
        <f t="shared" si="110"/>
        <v>23007</v>
      </c>
      <c r="AS331" t="s">
        <v>1726</v>
      </c>
      <c r="AT331" s="110">
        <f t="shared" si="111"/>
        <v>2324775</v>
      </c>
      <c r="AW331">
        <v>56.04</v>
      </c>
      <c r="AX331">
        <v>0.2</v>
      </c>
      <c r="AY331">
        <v>55.83</v>
      </c>
      <c r="BF331" s="118"/>
      <c r="BI331" s="118"/>
      <c r="BJ331" s="118"/>
      <c r="BV331" s="1"/>
    </row>
    <row r="332" spans="1:74" hidden="1" outlineLevel="1">
      <c r="A332" t="s">
        <v>31</v>
      </c>
      <c r="B332" s="9" t="s">
        <v>968</v>
      </c>
      <c r="C332" s="1">
        <f t="shared" si="112"/>
        <v>0</v>
      </c>
      <c r="D332" s="7" t="e">
        <f t="shared" si="106"/>
        <v>#N/A</v>
      </c>
      <c r="E332" s="7" t="e">
        <f t="shared" si="107"/>
        <v>#N/A</v>
      </c>
      <c r="F332" s="7">
        <f t="shared" si="108"/>
        <v>0</v>
      </c>
      <c r="G332" s="7">
        <f t="shared" si="118"/>
        <v>0</v>
      </c>
      <c r="H332" s="49" t="e">
        <f t="shared" si="109"/>
        <v>#NUM!</v>
      </c>
      <c r="I332" s="178" t="e">
        <f t="shared" si="113"/>
        <v>#NUM!</v>
      </c>
      <c r="J332" s="8"/>
      <c r="K332" s="2" t="str">
        <f t="shared" si="114"/>
        <v>-</v>
      </c>
      <c r="L332" s="2" t="str">
        <f t="shared" si="115"/>
        <v>-</v>
      </c>
      <c r="M332" s="2" t="str">
        <f t="shared" si="116"/>
        <v>-</v>
      </c>
      <c r="N332" s="2"/>
      <c r="O332" s="2" t="str">
        <f t="shared" si="117"/>
        <v>-</v>
      </c>
      <c r="P332" s="1"/>
      <c r="Q332" s="1"/>
      <c r="R332" s="1"/>
      <c r="S332" s="1"/>
      <c r="T332" s="1"/>
      <c r="U332" s="1"/>
      <c r="V332" s="161"/>
      <c r="W332" s="1"/>
      <c r="X332" s="1"/>
      <c r="Y332" s="1"/>
      <c r="Z332" s="1"/>
      <c r="AA332" s="1"/>
      <c r="AB332" s="1"/>
      <c r="AC332" s="1"/>
      <c r="AD332" s="1"/>
      <c r="AI332" t="str">
        <f t="shared" si="119"/>
        <v>Fayette</v>
      </c>
      <c r="AJ332" t="s">
        <v>2602</v>
      </c>
      <c r="AK332" s="167">
        <v>2</v>
      </c>
      <c r="AN332" s="98">
        <v>23</v>
      </c>
      <c r="AO332" s="100">
        <v>11</v>
      </c>
      <c r="AP332" s="100">
        <v>45</v>
      </c>
      <c r="AQ332" s="107">
        <v>24950</v>
      </c>
      <c r="AR332" s="107">
        <f t="shared" si="110"/>
        <v>23011</v>
      </c>
      <c r="AS332" t="s">
        <v>1726</v>
      </c>
      <c r="AT332" s="110">
        <f t="shared" si="111"/>
        <v>2324950</v>
      </c>
      <c r="AW332">
        <v>31.4</v>
      </c>
      <c r="AX332">
        <v>2.2200000000000002</v>
      </c>
      <c r="AY332">
        <v>29.18</v>
      </c>
      <c r="BF332" s="118"/>
      <c r="BI332" s="118"/>
      <c r="BJ332" s="118"/>
      <c r="BV332" s="1"/>
    </row>
    <row r="333" spans="1:74" hidden="1" outlineLevel="1">
      <c r="A333" t="s">
        <v>1772</v>
      </c>
      <c r="B333" s="9" t="s">
        <v>968</v>
      </c>
      <c r="C333" s="1">
        <f t="shared" si="112"/>
        <v>0</v>
      </c>
      <c r="D333" s="7" t="e">
        <f t="shared" si="106"/>
        <v>#N/A</v>
      </c>
      <c r="E333" s="7" t="e">
        <f t="shared" si="107"/>
        <v>#N/A</v>
      </c>
      <c r="F333" s="7">
        <f t="shared" si="108"/>
        <v>0</v>
      </c>
      <c r="G333" s="7">
        <f t="shared" si="118"/>
        <v>0</v>
      </c>
      <c r="H333" s="49" t="e">
        <f t="shared" si="109"/>
        <v>#NUM!</v>
      </c>
      <c r="I333" s="178" t="e">
        <f t="shared" si="113"/>
        <v>#NUM!</v>
      </c>
      <c r="J333" s="8"/>
      <c r="K333" s="2" t="str">
        <f t="shared" si="114"/>
        <v>-</v>
      </c>
      <c r="L333" s="2" t="str">
        <f t="shared" si="115"/>
        <v>-</v>
      </c>
      <c r="M333" s="2" t="str">
        <f t="shared" si="116"/>
        <v>-</v>
      </c>
      <c r="N333" s="2"/>
      <c r="O333" s="2" t="str">
        <f t="shared" si="117"/>
        <v>-</v>
      </c>
      <c r="P333" s="1"/>
      <c r="Q333" s="1"/>
      <c r="R333" s="1"/>
      <c r="S333" s="1"/>
      <c r="T333" s="1"/>
      <c r="U333" s="1"/>
      <c r="V333" s="161"/>
      <c r="W333" s="1"/>
      <c r="X333" s="1"/>
      <c r="Y333" s="1"/>
      <c r="Z333" s="1"/>
      <c r="AA333" s="1"/>
      <c r="AB333" s="1"/>
      <c r="AC333" s="1"/>
      <c r="AD333" s="1"/>
      <c r="AI333" t="str">
        <f t="shared" si="119"/>
        <v>Fort Fairfield</v>
      </c>
      <c r="AJ333" t="s">
        <v>2884</v>
      </c>
      <c r="AK333" s="167">
        <v>2</v>
      </c>
      <c r="AN333" s="98">
        <v>23</v>
      </c>
      <c r="AO333" s="100">
        <v>3</v>
      </c>
      <c r="AP333" s="100">
        <v>95</v>
      </c>
      <c r="AQ333" s="107">
        <v>25615</v>
      </c>
      <c r="AR333" s="107">
        <f t="shared" si="110"/>
        <v>23003</v>
      </c>
      <c r="AS333" t="s">
        <v>1726</v>
      </c>
      <c r="AT333" s="110">
        <f t="shared" si="111"/>
        <v>2325615</v>
      </c>
      <c r="AW333">
        <v>78.37</v>
      </c>
      <c r="AX333">
        <v>1.73</v>
      </c>
      <c r="AY333">
        <v>76.64</v>
      </c>
      <c r="BF333" s="118"/>
      <c r="BI333" s="118"/>
      <c r="BJ333" s="118"/>
      <c r="BV333" s="1"/>
    </row>
    <row r="334" spans="1:74" hidden="1" outlineLevel="1">
      <c r="A334" t="s">
        <v>286</v>
      </c>
      <c r="B334" s="9" t="s">
        <v>968</v>
      </c>
      <c r="C334" s="1">
        <f t="shared" si="112"/>
        <v>0</v>
      </c>
      <c r="D334" s="7" t="e">
        <f t="shared" si="106"/>
        <v>#N/A</v>
      </c>
      <c r="E334" s="7" t="e">
        <f t="shared" si="107"/>
        <v>#N/A</v>
      </c>
      <c r="F334" s="7">
        <f t="shared" si="108"/>
        <v>0</v>
      </c>
      <c r="G334" s="7">
        <f t="shared" si="118"/>
        <v>0</v>
      </c>
      <c r="H334" s="49" t="e">
        <f t="shared" si="109"/>
        <v>#NUM!</v>
      </c>
      <c r="I334" s="178" t="e">
        <f t="shared" si="113"/>
        <v>#NUM!</v>
      </c>
      <c r="J334" s="8"/>
      <c r="K334" s="2" t="str">
        <f t="shared" si="114"/>
        <v>-</v>
      </c>
      <c r="L334" s="2" t="str">
        <f t="shared" si="115"/>
        <v>-</v>
      </c>
      <c r="M334" s="2" t="str">
        <f t="shared" si="116"/>
        <v>-</v>
      </c>
      <c r="N334" s="2"/>
      <c r="O334" s="2" t="str">
        <f t="shared" si="117"/>
        <v>-</v>
      </c>
      <c r="P334" s="1"/>
      <c r="Q334" s="1"/>
      <c r="R334" s="1"/>
      <c r="S334" s="1"/>
      <c r="T334" s="1"/>
      <c r="U334" s="1"/>
      <c r="V334" s="161"/>
      <c r="W334" s="1"/>
      <c r="X334" s="1"/>
      <c r="Y334" s="1"/>
      <c r="Z334" s="1"/>
      <c r="AA334" s="1"/>
      <c r="AB334" s="1"/>
      <c r="AC334" s="1"/>
      <c r="AD334" s="1"/>
      <c r="AI334" t="str">
        <f t="shared" si="119"/>
        <v>Fort Kent</v>
      </c>
      <c r="AJ334" t="s">
        <v>2884</v>
      </c>
      <c r="AK334" s="167">
        <v>2</v>
      </c>
      <c r="AN334" s="98">
        <v>23</v>
      </c>
      <c r="AO334" s="100">
        <v>3</v>
      </c>
      <c r="AP334" s="100">
        <v>100</v>
      </c>
      <c r="AQ334" s="107">
        <v>25755</v>
      </c>
      <c r="AR334" s="107">
        <f t="shared" si="110"/>
        <v>23003</v>
      </c>
      <c r="AS334" t="s">
        <v>1726</v>
      </c>
      <c r="AT334" s="110">
        <f t="shared" si="111"/>
        <v>2325755</v>
      </c>
      <c r="AW334">
        <v>55.35</v>
      </c>
      <c r="AX334">
        <v>1.19</v>
      </c>
      <c r="AY334">
        <v>54.16</v>
      </c>
      <c r="BF334" s="118"/>
      <c r="BI334" s="118"/>
      <c r="BJ334" s="118"/>
      <c r="BV334" s="1"/>
    </row>
    <row r="335" spans="1:74" hidden="1" outlineLevel="1">
      <c r="A335" t="s">
        <v>1663</v>
      </c>
      <c r="B335" s="9" t="s">
        <v>968</v>
      </c>
      <c r="C335" s="1">
        <f t="shared" si="112"/>
        <v>0</v>
      </c>
      <c r="D335" s="7" t="e">
        <f t="shared" si="106"/>
        <v>#N/A</v>
      </c>
      <c r="E335" s="7" t="e">
        <f t="shared" si="107"/>
        <v>#N/A</v>
      </c>
      <c r="F335" s="7">
        <f t="shared" si="108"/>
        <v>0</v>
      </c>
      <c r="G335" s="7">
        <f t="shared" si="118"/>
        <v>0</v>
      </c>
      <c r="H335" s="49" t="e">
        <f t="shared" si="109"/>
        <v>#NUM!</v>
      </c>
      <c r="I335" s="178" t="e">
        <f t="shared" si="113"/>
        <v>#NUM!</v>
      </c>
      <c r="J335" s="8"/>
      <c r="K335" s="2" t="str">
        <f t="shared" si="114"/>
        <v>-</v>
      </c>
      <c r="L335" s="2" t="str">
        <f t="shared" si="115"/>
        <v>-</v>
      </c>
      <c r="M335" s="2" t="str">
        <f t="shared" si="116"/>
        <v>-</v>
      </c>
      <c r="N335" s="2"/>
      <c r="O335" s="2" t="str">
        <f t="shared" si="117"/>
        <v>-</v>
      </c>
      <c r="P335" s="1"/>
      <c r="Q335" s="1"/>
      <c r="R335" s="1"/>
      <c r="S335" s="1"/>
      <c r="T335" s="1"/>
      <c r="U335" s="1"/>
      <c r="V335" s="161"/>
      <c r="W335" s="1"/>
      <c r="X335" s="1"/>
      <c r="Y335" s="1"/>
      <c r="Z335" s="1"/>
      <c r="AA335" s="1"/>
      <c r="AB335" s="1"/>
      <c r="AC335" s="1"/>
      <c r="AD335" s="1"/>
      <c r="AI335" t="str">
        <f t="shared" si="119"/>
        <v>Frankfort</v>
      </c>
      <c r="AJ335" t="s">
        <v>2274</v>
      </c>
      <c r="AK335" s="167">
        <v>2</v>
      </c>
      <c r="AN335" s="98">
        <v>23</v>
      </c>
      <c r="AO335" s="100">
        <v>27</v>
      </c>
      <c r="AP335" s="100">
        <v>25</v>
      </c>
      <c r="AQ335" s="107">
        <v>26280</v>
      </c>
      <c r="AR335" s="107">
        <f t="shared" si="110"/>
        <v>23027</v>
      </c>
      <c r="AS335" t="s">
        <v>1726</v>
      </c>
      <c r="AT335" s="110">
        <f t="shared" si="111"/>
        <v>2326280</v>
      </c>
      <c r="AW335">
        <v>25.91</v>
      </c>
      <c r="AX335">
        <v>1.28</v>
      </c>
      <c r="AY335">
        <v>24.63</v>
      </c>
      <c r="BF335" s="118"/>
      <c r="BI335" s="118"/>
      <c r="BJ335" s="118"/>
      <c r="BV335" s="1"/>
    </row>
    <row r="336" spans="1:74" hidden="1" outlineLevel="1">
      <c r="A336" t="s">
        <v>2429</v>
      </c>
      <c r="B336" s="9" t="s">
        <v>968</v>
      </c>
      <c r="C336" s="1">
        <f t="shared" si="112"/>
        <v>0</v>
      </c>
      <c r="D336" s="7" t="e">
        <f t="shared" si="106"/>
        <v>#N/A</v>
      </c>
      <c r="E336" s="7" t="e">
        <f t="shared" si="107"/>
        <v>#N/A</v>
      </c>
      <c r="F336" s="7">
        <f t="shared" si="108"/>
        <v>0</v>
      </c>
      <c r="G336" s="7">
        <f t="shared" si="118"/>
        <v>0</v>
      </c>
      <c r="H336" s="49" t="e">
        <f t="shared" si="109"/>
        <v>#NUM!</v>
      </c>
      <c r="I336" s="178" t="e">
        <f t="shared" si="113"/>
        <v>#NUM!</v>
      </c>
      <c r="J336" s="8"/>
      <c r="K336" s="2" t="str">
        <f t="shared" si="114"/>
        <v>-</v>
      </c>
      <c r="L336" s="2" t="str">
        <f t="shared" si="115"/>
        <v>-</v>
      </c>
      <c r="M336" s="2" t="str">
        <f t="shared" si="116"/>
        <v>-</v>
      </c>
      <c r="N336" s="2"/>
      <c r="O336" s="2" t="str">
        <f t="shared" si="117"/>
        <v>-</v>
      </c>
      <c r="P336" s="1"/>
      <c r="Q336" s="1"/>
      <c r="R336" s="1"/>
      <c r="S336" s="1"/>
      <c r="T336" s="1"/>
      <c r="U336" s="1"/>
      <c r="V336" s="161"/>
      <c r="W336" s="1"/>
      <c r="X336" s="1"/>
      <c r="Y336" s="1"/>
      <c r="Z336" s="1"/>
      <c r="AA336" s="1"/>
      <c r="AB336" s="1"/>
      <c r="AC336" s="1"/>
      <c r="AD336" s="1"/>
      <c r="AI336" t="str">
        <f t="shared" si="119"/>
        <v>Franklin</v>
      </c>
      <c r="AJ336" t="s">
        <v>695</v>
      </c>
      <c r="AK336" s="167">
        <v>2</v>
      </c>
      <c r="AN336" s="98">
        <v>23</v>
      </c>
      <c r="AO336" s="100">
        <v>9</v>
      </c>
      <c r="AP336" s="100">
        <v>70</v>
      </c>
      <c r="AQ336" s="107">
        <v>26350</v>
      </c>
      <c r="AR336" s="107">
        <f t="shared" si="110"/>
        <v>23009</v>
      </c>
      <c r="AS336" t="s">
        <v>1726</v>
      </c>
      <c r="AT336" s="110">
        <f t="shared" si="111"/>
        <v>2326350</v>
      </c>
      <c r="AW336">
        <v>41.71</v>
      </c>
      <c r="AX336">
        <v>4.99</v>
      </c>
      <c r="AY336">
        <v>36.729999999999997</v>
      </c>
      <c r="BF336" s="118"/>
      <c r="BI336" s="118"/>
      <c r="BJ336" s="118"/>
      <c r="BV336" s="1"/>
    </row>
    <row r="337" spans="1:74" hidden="1" outlineLevel="1">
      <c r="A337" t="s">
        <v>2828</v>
      </c>
      <c r="B337" s="9" t="s">
        <v>968</v>
      </c>
      <c r="C337" s="1">
        <f t="shared" si="112"/>
        <v>0</v>
      </c>
      <c r="D337" s="7" t="e">
        <f t="shared" si="106"/>
        <v>#N/A</v>
      </c>
      <c r="E337" s="7" t="e">
        <f t="shared" si="107"/>
        <v>#N/A</v>
      </c>
      <c r="F337" s="7">
        <f t="shared" si="108"/>
        <v>0</v>
      </c>
      <c r="G337" s="7">
        <f t="shared" si="118"/>
        <v>0</v>
      </c>
      <c r="H337" s="49" t="e">
        <f t="shared" si="109"/>
        <v>#NUM!</v>
      </c>
      <c r="I337" s="178" t="e">
        <f t="shared" si="113"/>
        <v>#NUM!</v>
      </c>
      <c r="J337" s="8"/>
      <c r="K337" s="2" t="str">
        <f t="shared" si="114"/>
        <v>-</v>
      </c>
      <c r="L337" s="2" t="str">
        <f t="shared" si="115"/>
        <v>-</v>
      </c>
      <c r="M337" s="2" t="str">
        <f t="shared" si="116"/>
        <v>-</v>
      </c>
      <c r="N337" s="2"/>
      <c r="O337" s="2" t="str">
        <f t="shared" si="117"/>
        <v>-</v>
      </c>
      <c r="P337" s="1"/>
      <c r="Q337" s="1"/>
      <c r="R337" s="1"/>
      <c r="S337" s="1"/>
      <c r="T337" s="1"/>
      <c r="U337" s="1"/>
      <c r="V337" s="161"/>
      <c r="W337" s="1"/>
      <c r="X337" s="1"/>
      <c r="Y337" s="1"/>
      <c r="Z337" s="1"/>
      <c r="AA337" s="1"/>
      <c r="AB337" s="1"/>
      <c r="AC337" s="1"/>
      <c r="AD337" s="1"/>
      <c r="AI337" t="str">
        <f>A337</f>
        <v>Freedom</v>
      </c>
      <c r="AJ337" t="s">
        <v>2274</v>
      </c>
      <c r="AK337" s="167">
        <v>2</v>
      </c>
      <c r="AN337" s="98">
        <v>23</v>
      </c>
      <c r="AO337" s="100">
        <v>27</v>
      </c>
      <c r="AP337" s="100">
        <v>30</v>
      </c>
      <c r="AQ337" s="107">
        <v>26420</v>
      </c>
      <c r="AR337" s="107">
        <f t="shared" si="110"/>
        <v>23027</v>
      </c>
      <c r="AS337" t="s">
        <v>1726</v>
      </c>
      <c r="AT337" s="110">
        <f t="shared" si="111"/>
        <v>2326420</v>
      </c>
      <c r="AW337">
        <v>22.24</v>
      </c>
      <c r="AX337">
        <v>0.71</v>
      </c>
      <c r="AY337">
        <v>21.52</v>
      </c>
      <c r="BF337" s="118"/>
      <c r="BI337" s="118"/>
      <c r="BJ337" s="118"/>
      <c r="BV337" s="1"/>
    </row>
    <row r="338" spans="1:74" hidden="1" outlineLevel="1">
      <c r="A338" s="34" t="s">
        <v>1695</v>
      </c>
      <c r="B338" s="9" t="s">
        <v>968</v>
      </c>
      <c r="C338" s="1">
        <f t="shared" si="112"/>
        <v>0</v>
      </c>
      <c r="D338" s="7" t="e">
        <f t="shared" si="106"/>
        <v>#N/A</v>
      </c>
      <c r="E338" s="7" t="e">
        <f t="shared" si="107"/>
        <v>#N/A</v>
      </c>
      <c r="F338" s="7">
        <f t="shared" si="108"/>
        <v>0</v>
      </c>
      <c r="G338" s="7">
        <f t="shared" si="118"/>
        <v>0</v>
      </c>
      <c r="H338" s="49" t="e">
        <f t="shared" si="109"/>
        <v>#NUM!</v>
      </c>
      <c r="I338" s="178" t="e">
        <f t="shared" si="113"/>
        <v>#NUM!</v>
      </c>
      <c r="J338" s="8"/>
      <c r="K338" s="2" t="str">
        <f t="shared" si="114"/>
        <v>-</v>
      </c>
      <c r="L338" s="2" t="str">
        <f t="shared" si="115"/>
        <v>-</v>
      </c>
      <c r="M338" s="2" t="str">
        <f t="shared" si="116"/>
        <v>-</v>
      </c>
      <c r="N338" s="2"/>
      <c r="O338" s="2" t="str">
        <f t="shared" si="117"/>
        <v>-</v>
      </c>
      <c r="P338" s="1"/>
      <c r="Q338" s="1"/>
      <c r="R338" s="1"/>
      <c r="S338" s="1"/>
      <c r="T338" s="1"/>
      <c r="U338" s="1"/>
      <c r="V338" s="161"/>
      <c r="W338" s="1"/>
      <c r="X338" s="1"/>
      <c r="Y338" s="1"/>
      <c r="Z338" s="1"/>
      <c r="AA338" s="1"/>
      <c r="AB338" s="1"/>
      <c r="AC338" s="1"/>
      <c r="AD338" s="1"/>
      <c r="AI338" t="str">
        <f>A338</f>
        <v>Freeman</v>
      </c>
      <c r="AJ338" t="s">
        <v>2429</v>
      </c>
      <c r="AK338" s="167">
        <v>2</v>
      </c>
      <c r="AN338" s="98">
        <v>23</v>
      </c>
      <c r="AO338" s="100">
        <v>7</v>
      </c>
      <c r="AQ338" s="107">
        <v>26500</v>
      </c>
      <c r="AR338" s="107">
        <f t="shared" si="110"/>
        <v>23007</v>
      </c>
      <c r="AS338" t="s">
        <v>1908</v>
      </c>
      <c r="AT338" s="110">
        <f t="shared" si="111"/>
        <v>2326500</v>
      </c>
      <c r="BF338" s="118"/>
      <c r="BI338" s="118"/>
      <c r="BJ338" s="118"/>
      <c r="BV338" s="1"/>
    </row>
    <row r="339" spans="1:74" hidden="1" outlineLevel="1">
      <c r="A339" t="s">
        <v>1664</v>
      </c>
      <c r="B339" s="9" t="s">
        <v>968</v>
      </c>
      <c r="C339" s="1">
        <f t="shared" si="112"/>
        <v>0</v>
      </c>
      <c r="D339" s="7" t="e">
        <f t="shared" si="106"/>
        <v>#N/A</v>
      </c>
      <c r="E339" s="7" t="e">
        <f t="shared" si="107"/>
        <v>#N/A</v>
      </c>
      <c r="F339" s="7">
        <f t="shared" si="108"/>
        <v>0</v>
      </c>
      <c r="G339" s="7">
        <f t="shared" si="118"/>
        <v>0</v>
      </c>
      <c r="H339" s="49" t="e">
        <f t="shared" si="109"/>
        <v>#NUM!</v>
      </c>
      <c r="I339" s="178" t="e">
        <f t="shared" si="113"/>
        <v>#NUM!</v>
      </c>
      <c r="J339" s="8"/>
      <c r="K339" s="2" t="str">
        <f t="shared" si="114"/>
        <v>-</v>
      </c>
      <c r="L339" s="2" t="str">
        <f t="shared" si="115"/>
        <v>-</v>
      </c>
      <c r="M339" s="2" t="str">
        <f t="shared" si="116"/>
        <v>-</v>
      </c>
      <c r="N339" s="2"/>
      <c r="O339" s="2" t="str">
        <f t="shared" si="117"/>
        <v>-</v>
      </c>
      <c r="P339" s="1"/>
      <c r="Q339" s="1"/>
      <c r="R339" s="1"/>
      <c r="S339" s="1"/>
      <c r="T339" s="1"/>
      <c r="U339" s="1"/>
      <c r="V339" s="161"/>
      <c r="W339" s="1"/>
      <c r="X339" s="1"/>
      <c r="Y339" s="1"/>
      <c r="Z339" s="1"/>
      <c r="AA339" s="1"/>
      <c r="AB339" s="1"/>
      <c r="AC339" s="1"/>
      <c r="AD339" s="1"/>
      <c r="AI339" t="str">
        <f t="shared" si="119"/>
        <v>Freeport</v>
      </c>
      <c r="AJ339" t="s">
        <v>2204</v>
      </c>
      <c r="AK339" s="167">
        <v>1</v>
      </c>
      <c r="AN339" s="98">
        <v>23</v>
      </c>
      <c r="AO339" s="100">
        <v>5</v>
      </c>
      <c r="AP339" s="100">
        <v>40</v>
      </c>
      <c r="AQ339" s="107">
        <v>26525</v>
      </c>
      <c r="AR339" s="107">
        <f t="shared" si="110"/>
        <v>23005</v>
      </c>
      <c r="AS339" t="s">
        <v>1726</v>
      </c>
      <c r="AT339" s="110">
        <f t="shared" si="111"/>
        <v>2326525</v>
      </c>
      <c r="AW339">
        <v>46.48</v>
      </c>
      <c r="AX339">
        <v>11.78</v>
      </c>
      <c r="AY339">
        <v>34.71</v>
      </c>
      <c r="BF339" s="118"/>
      <c r="BI339" s="118"/>
      <c r="BJ339" s="118"/>
      <c r="BV339" s="1"/>
    </row>
    <row r="340" spans="1:74" hidden="1" outlineLevel="1">
      <c r="A340" t="s">
        <v>599</v>
      </c>
      <c r="B340" s="9" t="s">
        <v>968</v>
      </c>
      <c r="C340" s="1">
        <f t="shared" si="112"/>
        <v>0</v>
      </c>
      <c r="D340" s="7" t="e">
        <f t="shared" si="106"/>
        <v>#N/A</v>
      </c>
      <c r="E340" s="7" t="e">
        <f t="shared" si="107"/>
        <v>#N/A</v>
      </c>
      <c r="F340" s="7">
        <f t="shared" si="108"/>
        <v>0</v>
      </c>
      <c r="G340" s="7">
        <f t="shared" si="118"/>
        <v>0</v>
      </c>
      <c r="H340" s="49" t="e">
        <f t="shared" si="109"/>
        <v>#NUM!</v>
      </c>
      <c r="I340" s="178" t="e">
        <f t="shared" si="113"/>
        <v>#NUM!</v>
      </c>
      <c r="J340" s="8"/>
      <c r="K340" s="2" t="str">
        <f t="shared" si="114"/>
        <v>-</v>
      </c>
      <c r="L340" s="2" t="str">
        <f t="shared" si="115"/>
        <v>-</v>
      </c>
      <c r="M340" s="2" t="str">
        <f t="shared" si="116"/>
        <v>-</v>
      </c>
      <c r="N340" s="2"/>
      <c r="O340" s="2" t="str">
        <f t="shared" si="117"/>
        <v>-</v>
      </c>
      <c r="P340" s="1"/>
      <c r="Q340" s="1"/>
      <c r="R340" s="1"/>
      <c r="S340" s="1"/>
      <c r="T340" s="1"/>
      <c r="U340" s="1"/>
      <c r="V340" s="161"/>
      <c r="W340" s="1"/>
      <c r="X340" s="1"/>
      <c r="Y340" s="1"/>
      <c r="Z340" s="1"/>
      <c r="AA340" s="1"/>
      <c r="AB340" s="1"/>
      <c r="AC340" s="1"/>
      <c r="AD340" s="1"/>
      <c r="AI340" t="str">
        <f t="shared" si="119"/>
        <v>Frenchboro</v>
      </c>
      <c r="AJ340" t="s">
        <v>695</v>
      </c>
      <c r="AK340" s="167">
        <v>2</v>
      </c>
      <c r="AN340" s="98">
        <v>23</v>
      </c>
      <c r="AO340" s="100">
        <v>9</v>
      </c>
      <c r="AP340" s="100">
        <v>73</v>
      </c>
      <c r="AQ340" s="107">
        <v>26595</v>
      </c>
      <c r="AR340" s="107">
        <f t="shared" si="110"/>
        <v>23009</v>
      </c>
      <c r="AS340" t="s">
        <v>1726</v>
      </c>
      <c r="AT340" s="110">
        <f t="shared" si="111"/>
        <v>2326595</v>
      </c>
      <c r="AW340">
        <v>94.56</v>
      </c>
      <c r="AX340">
        <v>89.74</v>
      </c>
      <c r="AY340">
        <v>4.8099999999999996</v>
      </c>
      <c r="BF340" s="118"/>
      <c r="BI340" s="118"/>
      <c r="BJ340" s="118"/>
      <c r="BV340" s="1"/>
    </row>
    <row r="341" spans="1:74" hidden="1" outlineLevel="1">
      <c r="A341" t="s">
        <v>2552</v>
      </c>
      <c r="B341" s="9" t="s">
        <v>968</v>
      </c>
      <c r="C341" s="1">
        <f t="shared" si="112"/>
        <v>0</v>
      </c>
      <c r="D341" s="7" t="e">
        <f t="shared" si="106"/>
        <v>#N/A</v>
      </c>
      <c r="E341" s="7" t="e">
        <f t="shared" si="107"/>
        <v>#N/A</v>
      </c>
      <c r="F341" s="7">
        <f t="shared" si="108"/>
        <v>0</v>
      </c>
      <c r="G341" s="7">
        <f t="shared" si="118"/>
        <v>0</v>
      </c>
      <c r="H341" s="49" t="e">
        <f t="shared" si="109"/>
        <v>#NUM!</v>
      </c>
      <c r="I341" s="178" t="e">
        <f t="shared" si="113"/>
        <v>#NUM!</v>
      </c>
      <c r="J341" s="8"/>
      <c r="K341" s="2" t="str">
        <f t="shared" si="114"/>
        <v>-</v>
      </c>
      <c r="L341" s="2" t="str">
        <f t="shared" si="115"/>
        <v>-</v>
      </c>
      <c r="M341" s="2" t="str">
        <f t="shared" si="116"/>
        <v>-</v>
      </c>
      <c r="N341" s="2"/>
      <c r="O341" s="2" t="str">
        <f t="shared" si="117"/>
        <v>-</v>
      </c>
      <c r="P341" s="1"/>
      <c r="Q341" s="1"/>
      <c r="R341" s="1"/>
      <c r="S341" s="1"/>
      <c r="T341" s="1"/>
      <c r="U341" s="1"/>
      <c r="V341" s="161"/>
      <c r="W341" s="1"/>
      <c r="X341" s="1"/>
      <c r="Y341" s="1"/>
      <c r="Z341" s="1"/>
      <c r="AA341" s="1"/>
      <c r="AB341" s="1"/>
      <c r="AC341" s="1"/>
      <c r="AD341" s="1"/>
      <c r="AI341" t="str">
        <f t="shared" si="119"/>
        <v>Frenchville</v>
      </c>
      <c r="AJ341" t="s">
        <v>2884</v>
      </c>
      <c r="AK341" s="167">
        <v>2</v>
      </c>
      <c r="AN341" s="98">
        <v>23</v>
      </c>
      <c r="AO341" s="100">
        <v>3</v>
      </c>
      <c r="AP341" s="100">
        <v>105</v>
      </c>
      <c r="AQ341" s="107">
        <v>26735</v>
      </c>
      <c r="AR341" s="107">
        <f t="shared" si="110"/>
        <v>23003</v>
      </c>
      <c r="AS341" t="s">
        <v>1726</v>
      </c>
      <c r="AT341" s="110">
        <f t="shared" si="111"/>
        <v>2326735</v>
      </c>
      <c r="AW341">
        <v>29.21</v>
      </c>
      <c r="AX341">
        <v>0.64</v>
      </c>
      <c r="AY341">
        <v>28.57</v>
      </c>
      <c r="BF341" s="118"/>
      <c r="BI341" s="118"/>
      <c r="BJ341" s="118"/>
      <c r="BV341" s="1"/>
    </row>
    <row r="342" spans="1:74" hidden="1" outlineLevel="1">
      <c r="A342" t="s">
        <v>600</v>
      </c>
      <c r="B342" s="9" t="s">
        <v>968</v>
      </c>
      <c r="C342" s="1">
        <f t="shared" si="112"/>
        <v>0</v>
      </c>
      <c r="D342" s="7" t="e">
        <f t="shared" si="106"/>
        <v>#N/A</v>
      </c>
      <c r="E342" s="7" t="e">
        <f t="shared" si="107"/>
        <v>#N/A</v>
      </c>
      <c r="F342" s="7">
        <f t="shared" si="108"/>
        <v>0</v>
      </c>
      <c r="G342" s="7">
        <f t="shared" si="118"/>
        <v>0</v>
      </c>
      <c r="H342" s="49" t="e">
        <f t="shared" si="109"/>
        <v>#NUM!</v>
      </c>
      <c r="I342" s="178" t="e">
        <f t="shared" si="113"/>
        <v>#NUM!</v>
      </c>
      <c r="J342" s="8"/>
      <c r="K342" s="2" t="str">
        <f t="shared" si="114"/>
        <v>-</v>
      </c>
      <c r="L342" s="2" t="str">
        <f t="shared" si="115"/>
        <v>-</v>
      </c>
      <c r="M342" s="2" t="str">
        <f t="shared" si="116"/>
        <v>-</v>
      </c>
      <c r="N342" s="2"/>
      <c r="O342" s="2" t="str">
        <f t="shared" si="117"/>
        <v>-</v>
      </c>
      <c r="P342" s="1"/>
      <c r="Q342" s="1"/>
      <c r="R342" s="1"/>
      <c r="S342" s="1"/>
      <c r="T342" s="1"/>
      <c r="U342" s="1"/>
      <c r="V342" s="161"/>
      <c r="W342" s="1"/>
      <c r="X342" s="1"/>
      <c r="Y342" s="1"/>
      <c r="Z342" s="1"/>
      <c r="AA342" s="1"/>
      <c r="AB342" s="1"/>
      <c r="AC342" s="1"/>
      <c r="AD342" s="1"/>
      <c r="AI342" t="str">
        <f t="shared" si="119"/>
        <v>Friendship</v>
      </c>
      <c r="AJ342" t="s">
        <v>794</v>
      </c>
      <c r="AK342" s="167">
        <v>1</v>
      </c>
      <c r="AN342" s="98">
        <v>23</v>
      </c>
      <c r="AO342" s="100">
        <v>13</v>
      </c>
      <c r="AP342" s="100">
        <v>20</v>
      </c>
      <c r="AQ342" s="107">
        <v>26805</v>
      </c>
      <c r="AR342" s="107">
        <f t="shared" si="110"/>
        <v>23013</v>
      </c>
      <c r="AS342" t="s">
        <v>1726</v>
      </c>
      <c r="AT342" s="110">
        <f t="shared" si="111"/>
        <v>2326805</v>
      </c>
      <c r="AW342">
        <v>31.03</v>
      </c>
      <c r="AX342">
        <v>17.010000000000002</v>
      </c>
      <c r="AY342">
        <v>14.02</v>
      </c>
      <c r="BF342" s="118"/>
      <c r="BI342" s="118"/>
      <c r="BJ342" s="118"/>
      <c r="BV342" s="1"/>
    </row>
    <row r="343" spans="1:74" hidden="1" outlineLevel="1">
      <c r="A343" s="34" t="s">
        <v>2759</v>
      </c>
      <c r="B343" s="9" t="s">
        <v>968</v>
      </c>
      <c r="C343" s="1">
        <f t="shared" si="112"/>
        <v>0</v>
      </c>
      <c r="D343" s="7" t="e">
        <f t="shared" si="106"/>
        <v>#N/A</v>
      </c>
      <c r="E343" s="7" t="e">
        <f t="shared" si="107"/>
        <v>#N/A</v>
      </c>
      <c r="F343" s="7">
        <f t="shared" si="108"/>
        <v>0</v>
      </c>
      <c r="G343" s="7">
        <f t="shared" si="118"/>
        <v>0</v>
      </c>
      <c r="H343" s="49" t="e">
        <f t="shared" si="109"/>
        <v>#NUM!</v>
      </c>
      <c r="I343" s="178" t="e">
        <f t="shared" si="113"/>
        <v>#NUM!</v>
      </c>
      <c r="J343" s="8"/>
      <c r="K343" s="2" t="str">
        <f t="shared" si="114"/>
        <v>-</v>
      </c>
      <c r="L343" s="2" t="str">
        <f t="shared" si="115"/>
        <v>-</v>
      </c>
      <c r="M343" s="2" t="str">
        <f t="shared" si="116"/>
        <v>-</v>
      </c>
      <c r="N343" s="2"/>
      <c r="O343" s="2" t="str">
        <f t="shared" si="117"/>
        <v>-</v>
      </c>
      <c r="P343" s="1"/>
      <c r="Q343" s="1"/>
      <c r="R343" s="1"/>
      <c r="S343" s="1"/>
      <c r="T343" s="1"/>
      <c r="U343" s="1"/>
      <c r="V343" s="161"/>
      <c r="W343" s="1"/>
      <c r="X343" s="1"/>
      <c r="Y343" s="1"/>
      <c r="Z343" s="1"/>
      <c r="AA343" s="1"/>
      <c r="AB343" s="1"/>
      <c r="AC343" s="1"/>
      <c r="AD343" s="1"/>
      <c r="AI343" t="str">
        <f t="shared" si="119"/>
        <v>Frye Island</v>
      </c>
      <c r="AJ343" t="s">
        <v>2204</v>
      </c>
      <c r="AK343" s="167">
        <v>1</v>
      </c>
      <c r="AN343" s="98">
        <v>23</v>
      </c>
      <c r="AO343" s="100">
        <v>5</v>
      </c>
      <c r="AP343" s="100">
        <v>43</v>
      </c>
      <c r="AQ343" s="107">
        <v>27025</v>
      </c>
      <c r="AR343" s="107">
        <f t="shared" si="110"/>
        <v>23005</v>
      </c>
      <c r="AS343" t="s">
        <v>1726</v>
      </c>
      <c r="AT343" s="110">
        <f t="shared" si="111"/>
        <v>2327025</v>
      </c>
      <c r="AW343">
        <v>1.6</v>
      </c>
      <c r="AX343">
        <v>0.27</v>
      </c>
      <c r="AY343">
        <v>1.33</v>
      </c>
      <c r="BF343" s="118"/>
      <c r="BI343" s="118"/>
      <c r="BJ343" s="118"/>
      <c r="BV343" s="1"/>
    </row>
    <row r="344" spans="1:74" hidden="1" outlineLevel="1">
      <c r="A344" t="s">
        <v>2760</v>
      </c>
      <c r="B344" s="9" t="s">
        <v>968</v>
      </c>
      <c r="C344" s="1">
        <f t="shared" si="112"/>
        <v>0</v>
      </c>
      <c r="D344" s="7" t="e">
        <f t="shared" si="106"/>
        <v>#N/A</v>
      </c>
      <c r="E344" s="7" t="e">
        <f t="shared" si="107"/>
        <v>#N/A</v>
      </c>
      <c r="F344" s="7">
        <f t="shared" si="108"/>
        <v>0</v>
      </c>
      <c r="G344" s="7">
        <f t="shared" si="118"/>
        <v>0</v>
      </c>
      <c r="H344" s="49" t="e">
        <f t="shared" si="109"/>
        <v>#NUM!</v>
      </c>
      <c r="I344" s="178" t="e">
        <f t="shared" si="113"/>
        <v>#NUM!</v>
      </c>
      <c r="J344" s="8"/>
      <c r="K344" s="2" t="str">
        <f t="shared" si="114"/>
        <v>-</v>
      </c>
      <c r="L344" s="2" t="str">
        <f t="shared" si="115"/>
        <v>-</v>
      </c>
      <c r="M344" s="2" t="str">
        <f t="shared" si="116"/>
        <v>-</v>
      </c>
      <c r="N344" s="2"/>
      <c r="O344" s="2" t="str">
        <f t="shared" si="117"/>
        <v>-</v>
      </c>
      <c r="P344" s="1"/>
      <c r="Q344" s="1"/>
      <c r="R344" s="1"/>
      <c r="S344" s="1"/>
      <c r="T344" s="1"/>
      <c r="U344" s="1"/>
      <c r="V344" s="161"/>
      <c r="W344" s="1"/>
      <c r="X344" s="1"/>
      <c r="Y344" s="1"/>
      <c r="Z344" s="1"/>
      <c r="AA344" s="1"/>
      <c r="AB344" s="1"/>
      <c r="AC344" s="1"/>
      <c r="AD344" s="1"/>
      <c r="AI344" t="str">
        <f t="shared" si="119"/>
        <v>Fryeburg</v>
      </c>
      <c r="AJ344" t="s">
        <v>3102</v>
      </c>
      <c r="AK344" s="167">
        <v>2</v>
      </c>
      <c r="AN344" s="98">
        <v>23</v>
      </c>
      <c r="AO344" s="100">
        <v>17</v>
      </c>
      <c r="AP344" s="100">
        <v>45</v>
      </c>
      <c r="AQ344" s="107">
        <v>26910</v>
      </c>
      <c r="AR344" s="107">
        <f t="shared" si="110"/>
        <v>23017</v>
      </c>
      <c r="AS344" t="s">
        <v>1726</v>
      </c>
      <c r="AT344" s="110">
        <f t="shared" si="111"/>
        <v>2326910</v>
      </c>
      <c r="AW344">
        <v>65.87</v>
      </c>
      <c r="AX344">
        <v>7.52</v>
      </c>
      <c r="AY344">
        <v>58.34</v>
      </c>
      <c r="BF344" s="118"/>
      <c r="BI344" s="118"/>
      <c r="BJ344" s="118"/>
      <c r="BV344" s="1"/>
    </row>
    <row r="345" spans="1:74" hidden="1" outlineLevel="1">
      <c r="A345" t="s">
        <v>1662</v>
      </c>
      <c r="B345" s="9" t="s">
        <v>968</v>
      </c>
      <c r="C345" s="1">
        <f t="shared" si="112"/>
        <v>0</v>
      </c>
      <c r="D345" s="7" t="e">
        <f t="shared" si="106"/>
        <v>#N/A</v>
      </c>
      <c r="E345" s="7" t="e">
        <f t="shared" si="107"/>
        <v>#N/A</v>
      </c>
      <c r="F345" s="7">
        <f t="shared" si="108"/>
        <v>0</v>
      </c>
      <c r="G345" s="7">
        <f t="shared" si="118"/>
        <v>0</v>
      </c>
      <c r="H345" s="49" t="e">
        <f t="shared" si="109"/>
        <v>#NUM!</v>
      </c>
      <c r="I345" s="178" t="e">
        <f t="shared" si="113"/>
        <v>#NUM!</v>
      </c>
      <c r="J345" s="8"/>
      <c r="K345" s="2" t="str">
        <f t="shared" si="114"/>
        <v>-</v>
      </c>
      <c r="L345" s="2" t="str">
        <f t="shared" si="115"/>
        <v>-</v>
      </c>
      <c r="M345" s="2" t="str">
        <f t="shared" si="116"/>
        <v>-</v>
      </c>
      <c r="N345" s="2"/>
      <c r="O345" s="2" t="str">
        <f t="shared" si="117"/>
        <v>-</v>
      </c>
      <c r="P345" s="1"/>
      <c r="Q345" s="1"/>
      <c r="R345" s="1"/>
      <c r="S345" s="1"/>
      <c r="T345" s="1"/>
      <c r="U345" s="1"/>
      <c r="V345" s="161"/>
      <c r="W345" s="1"/>
      <c r="X345" s="1"/>
      <c r="Y345" s="1"/>
      <c r="Z345" s="1"/>
      <c r="AA345" s="1"/>
      <c r="AB345" s="1"/>
      <c r="AC345" s="1"/>
      <c r="AD345" s="1"/>
      <c r="AI345" t="str">
        <f t="shared" si="119"/>
        <v>Gardiner</v>
      </c>
      <c r="AJ345" t="s">
        <v>2602</v>
      </c>
      <c r="AK345" s="167">
        <v>2</v>
      </c>
      <c r="AN345" s="98">
        <v>23</v>
      </c>
      <c r="AO345" s="100">
        <v>11</v>
      </c>
      <c r="AP345" s="100">
        <v>50</v>
      </c>
      <c r="AQ345" s="107">
        <v>27085</v>
      </c>
      <c r="AR345" s="107">
        <f t="shared" si="110"/>
        <v>23011</v>
      </c>
      <c r="AS345" t="s">
        <v>1037</v>
      </c>
      <c r="AT345" s="110">
        <f t="shared" si="111"/>
        <v>2327085</v>
      </c>
      <c r="AW345">
        <v>16.61</v>
      </c>
      <c r="AX345">
        <v>0.95</v>
      </c>
      <c r="AY345">
        <v>15.67</v>
      </c>
      <c r="BF345" s="118"/>
      <c r="BI345" s="118"/>
      <c r="BJ345" s="118"/>
      <c r="BV345" s="1"/>
    </row>
    <row r="346" spans="1:74" hidden="1" outlineLevel="1">
      <c r="A346" t="s">
        <v>2097</v>
      </c>
      <c r="B346" s="9" t="s">
        <v>968</v>
      </c>
      <c r="C346" s="1">
        <f t="shared" si="112"/>
        <v>0</v>
      </c>
      <c r="D346" s="7" t="e">
        <f t="shared" si="106"/>
        <v>#N/A</v>
      </c>
      <c r="E346" s="7" t="e">
        <f t="shared" si="107"/>
        <v>#N/A</v>
      </c>
      <c r="F346" s="7">
        <f t="shared" si="108"/>
        <v>0</v>
      </c>
      <c r="G346" s="7">
        <f t="shared" si="118"/>
        <v>0</v>
      </c>
      <c r="H346" s="49" t="e">
        <f t="shared" si="109"/>
        <v>#NUM!</v>
      </c>
      <c r="I346" s="178" t="e">
        <f t="shared" si="113"/>
        <v>#NUM!</v>
      </c>
      <c r="J346" s="8"/>
      <c r="K346" s="2" t="str">
        <f t="shared" si="114"/>
        <v>-</v>
      </c>
      <c r="L346" s="2" t="str">
        <f t="shared" si="115"/>
        <v>-</v>
      </c>
      <c r="M346" s="2" t="str">
        <f t="shared" si="116"/>
        <v>-</v>
      </c>
      <c r="N346" s="2"/>
      <c r="O346" s="2" t="str">
        <f t="shared" si="117"/>
        <v>-</v>
      </c>
      <c r="P346" s="1"/>
      <c r="Q346" s="1"/>
      <c r="R346" s="1"/>
      <c r="S346" s="1"/>
      <c r="T346" s="1"/>
      <c r="U346" s="1"/>
      <c r="V346" s="161"/>
      <c r="W346" s="1"/>
      <c r="X346" s="1"/>
      <c r="Y346" s="1"/>
      <c r="Z346" s="1"/>
      <c r="AA346" s="1"/>
      <c r="AB346" s="1"/>
      <c r="AC346" s="1"/>
      <c r="AD346" s="1"/>
      <c r="AI346" t="str">
        <f t="shared" si="119"/>
        <v>Garfield</v>
      </c>
      <c r="AJ346" t="s">
        <v>2884</v>
      </c>
      <c r="AK346" s="167">
        <v>2</v>
      </c>
      <c r="AN346" s="98">
        <v>23</v>
      </c>
      <c r="AO346" s="100">
        <v>3</v>
      </c>
      <c r="AP346" s="100">
        <v>110</v>
      </c>
      <c r="AQ346" s="107">
        <v>27120</v>
      </c>
      <c r="AR346" s="107">
        <f t="shared" si="110"/>
        <v>23003</v>
      </c>
      <c r="AS346" t="s">
        <v>1090</v>
      </c>
      <c r="AT346" s="110">
        <f t="shared" si="111"/>
        <v>2327120</v>
      </c>
      <c r="AW346">
        <v>38.479999999999997</v>
      </c>
      <c r="AX346">
        <v>0.27</v>
      </c>
      <c r="AY346">
        <v>38.200000000000003</v>
      </c>
      <c r="BF346" s="118"/>
      <c r="BI346" s="118"/>
      <c r="BJ346" s="118"/>
      <c r="BV346" s="1"/>
    </row>
    <row r="347" spans="1:74" hidden="1" outlineLevel="1">
      <c r="A347" t="s">
        <v>536</v>
      </c>
      <c r="B347" s="9" t="s">
        <v>968</v>
      </c>
      <c r="C347" s="1">
        <f t="shared" si="112"/>
        <v>0</v>
      </c>
      <c r="D347" s="7" t="e">
        <f t="shared" si="106"/>
        <v>#N/A</v>
      </c>
      <c r="E347" s="7" t="e">
        <f t="shared" si="107"/>
        <v>#N/A</v>
      </c>
      <c r="F347" s="7">
        <f t="shared" si="108"/>
        <v>0</v>
      </c>
      <c r="G347" s="7">
        <f t="shared" si="118"/>
        <v>0</v>
      </c>
      <c r="H347" s="49" t="e">
        <f t="shared" si="109"/>
        <v>#NUM!</v>
      </c>
      <c r="I347" s="178" t="e">
        <f t="shared" si="113"/>
        <v>#NUM!</v>
      </c>
      <c r="J347" s="8"/>
      <c r="K347" s="2" t="str">
        <f t="shared" si="114"/>
        <v>-</v>
      </c>
      <c r="L347" s="2" t="str">
        <f t="shared" si="115"/>
        <v>-</v>
      </c>
      <c r="M347" s="2" t="str">
        <f t="shared" si="116"/>
        <v>-</v>
      </c>
      <c r="N347" s="2"/>
      <c r="O347" s="2" t="str">
        <f t="shared" si="117"/>
        <v>-</v>
      </c>
      <c r="P347" s="1"/>
      <c r="Q347" s="1"/>
      <c r="R347" s="1"/>
      <c r="S347" s="1"/>
      <c r="T347" s="1"/>
      <c r="U347" s="1"/>
      <c r="V347" s="161"/>
      <c r="W347" s="1"/>
      <c r="X347" s="1"/>
      <c r="Y347" s="1"/>
      <c r="Z347" s="1"/>
      <c r="AA347" s="1"/>
      <c r="AB347" s="1"/>
      <c r="AC347" s="1"/>
      <c r="AD347" s="1"/>
      <c r="AI347" t="str">
        <f t="shared" si="119"/>
        <v>Garland</v>
      </c>
      <c r="AJ347" t="s">
        <v>874</v>
      </c>
      <c r="AK347" s="167">
        <v>2</v>
      </c>
      <c r="AN347" s="98">
        <v>23</v>
      </c>
      <c r="AO347" s="100">
        <v>19</v>
      </c>
      <c r="AP347" s="100">
        <v>115</v>
      </c>
      <c r="AQ347" s="107">
        <v>27190</v>
      </c>
      <c r="AR347" s="107">
        <f t="shared" si="110"/>
        <v>23019</v>
      </c>
      <c r="AS347" t="s">
        <v>1726</v>
      </c>
      <c r="AT347" s="110">
        <f t="shared" si="111"/>
        <v>2327190</v>
      </c>
      <c r="AW347">
        <v>38.049999999999997</v>
      </c>
      <c r="AX347">
        <v>0.27</v>
      </c>
      <c r="AY347">
        <v>37.78</v>
      </c>
      <c r="BF347" s="118"/>
      <c r="BI347" s="118"/>
      <c r="BJ347" s="118"/>
      <c r="BV347" s="1"/>
    </row>
    <row r="348" spans="1:74" hidden="1" outlineLevel="1">
      <c r="A348" t="s">
        <v>459</v>
      </c>
      <c r="B348" s="9" t="s">
        <v>968</v>
      </c>
      <c r="C348" s="1">
        <f t="shared" si="112"/>
        <v>0</v>
      </c>
      <c r="D348" s="7" t="e">
        <f t="shared" si="106"/>
        <v>#N/A</v>
      </c>
      <c r="E348" s="7" t="e">
        <f t="shared" si="107"/>
        <v>#N/A</v>
      </c>
      <c r="F348" s="7">
        <f t="shared" si="108"/>
        <v>0</v>
      </c>
      <c r="G348" s="7">
        <f t="shared" si="118"/>
        <v>0</v>
      </c>
      <c r="H348" s="49" t="e">
        <f t="shared" si="109"/>
        <v>#NUM!</v>
      </c>
      <c r="I348" s="178" t="e">
        <f t="shared" si="113"/>
        <v>#NUM!</v>
      </c>
      <c r="J348" s="8"/>
      <c r="K348" s="2" t="str">
        <f t="shared" si="114"/>
        <v>-</v>
      </c>
      <c r="L348" s="2" t="str">
        <f t="shared" si="115"/>
        <v>-</v>
      </c>
      <c r="M348" s="2" t="str">
        <f t="shared" si="116"/>
        <v>-</v>
      </c>
      <c r="N348" s="2"/>
      <c r="O348" s="2" t="str">
        <f t="shared" si="117"/>
        <v>-</v>
      </c>
      <c r="P348" s="1"/>
      <c r="Q348" s="1"/>
      <c r="R348" s="1"/>
      <c r="S348" s="1"/>
      <c r="T348" s="1"/>
      <c r="U348" s="1"/>
      <c r="V348" s="161"/>
      <c r="W348" s="1"/>
      <c r="X348" s="1"/>
      <c r="Y348" s="1"/>
      <c r="Z348" s="1"/>
      <c r="AA348" s="1"/>
      <c r="AB348" s="1"/>
      <c r="AC348" s="1"/>
      <c r="AD348" s="1"/>
      <c r="AI348" t="str">
        <f t="shared" si="119"/>
        <v>Georgetown</v>
      </c>
      <c r="AJ348" t="s">
        <v>1349</v>
      </c>
      <c r="AK348" s="167">
        <v>1</v>
      </c>
      <c r="AN348" s="98">
        <v>23</v>
      </c>
      <c r="AO348" s="100">
        <v>23</v>
      </c>
      <c r="AP348" s="100">
        <v>25</v>
      </c>
      <c r="AQ348" s="107">
        <v>27295</v>
      </c>
      <c r="AR348" s="107">
        <f t="shared" si="110"/>
        <v>23023</v>
      </c>
      <c r="AS348" t="s">
        <v>1726</v>
      </c>
      <c r="AT348" s="110">
        <f t="shared" si="111"/>
        <v>2327295</v>
      </c>
      <c r="AW348">
        <v>31.85</v>
      </c>
      <c r="AX348">
        <v>13.11</v>
      </c>
      <c r="AY348">
        <v>18.739999999999998</v>
      </c>
      <c r="BF348" s="118"/>
      <c r="BI348" s="118"/>
      <c r="BJ348" s="118"/>
      <c r="BV348" s="1"/>
    </row>
    <row r="349" spans="1:74" hidden="1" outlineLevel="1">
      <c r="A349" t="s">
        <v>2649</v>
      </c>
      <c r="B349" s="9" t="s">
        <v>968</v>
      </c>
      <c r="C349" s="1">
        <f t="shared" si="112"/>
        <v>0</v>
      </c>
      <c r="D349" s="7" t="e">
        <f t="shared" si="106"/>
        <v>#N/A</v>
      </c>
      <c r="E349" s="7" t="e">
        <f t="shared" si="107"/>
        <v>#N/A</v>
      </c>
      <c r="F349" s="7">
        <f t="shared" si="108"/>
        <v>0</v>
      </c>
      <c r="G349" s="7">
        <f t="shared" si="118"/>
        <v>0</v>
      </c>
      <c r="H349" s="49" t="e">
        <f t="shared" si="109"/>
        <v>#NUM!</v>
      </c>
      <c r="I349" s="178" t="e">
        <f t="shared" si="113"/>
        <v>#NUM!</v>
      </c>
      <c r="J349" s="8"/>
      <c r="K349" s="2" t="str">
        <f t="shared" si="114"/>
        <v>-</v>
      </c>
      <c r="L349" s="2" t="str">
        <f t="shared" si="115"/>
        <v>-</v>
      </c>
      <c r="M349" s="2" t="str">
        <f t="shared" si="116"/>
        <v>-</v>
      </c>
      <c r="N349" s="2"/>
      <c r="O349" s="2" t="str">
        <f t="shared" si="117"/>
        <v>-</v>
      </c>
      <c r="P349" s="1"/>
      <c r="Q349" s="1"/>
      <c r="R349" s="1"/>
      <c r="S349" s="1"/>
      <c r="T349" s="1"/>
      <c r="U349" s="1"/>
      <c r="V349" s="161"/>
      <c r="W349" s="1"/>
      <c r="X349" s="1"/>
      <c r="Y349" s="1"/>
      <c r="Z349" s="1"/>
      <c r="AA349" s="1"/>
      <c r="AB349" s="1"/>
      <c r="AC349" s="1"/>
      <c r="AD349" s="1"/>
      <c r="AI349" t="str">
        <f t="shared" si="119"/>
        <v>Gilead</v>
      </c>
      <c r="AJ349" t="s">
        <v>3102</v>
      </c>
      <c r="AK349" s="167">
        <v>2</v>
      </c>
      <c r="AN349" s="98">
        <v>23</v>
      </c>
      <c r="AO349" s="100">
        <v>17</v>
      </c>
      <c r="AP349" s="100">
        <v>50</v>
      </c>
      <c r="AQ349" s="107">
        <v>27505</v>
      </c>
      <c r="AR349" s="107">
        <f t="shared" si="110"/>
        <v>23017</v>
      </c>
      <c r="AS349" t="s">
        <v>1726</v>
      </c>
      <c r="AT349" s="110">
        <f t="shared" si="111"/>
        <v>2327505</v>
      </c>
      <c r="AW349">
        <v>19.7</v>
      </c>
      <c r="AX349">
        <v>0.63</v>
      </c>
      <c r="AY349">
        <v>19.07</v>
      </c>
      <c r="BF349" s="118"/>
      <c r="BI349" s="118"/>
      <c r="BJ349" s="118"/>
      <c r="BV349" s="1"/>
    </row>
    <row r="350" spans="1:74" hidden="1" outlineLevel="1">
      <c r="A350" t="s">
        <v>1616</v>
      </c>
      <c r="B350" s="9" t="s">
        <v>968</v>
      </c>
      <c r="C350" s="1">
        <f t="shared" si="112"/>
        <v>0</v>
      </c>
      <c r="D350" s="7" t="e">
        <f t="shared" si="106"/>
        <v>#N/A</v>
      </c>
      <c r="E350" s="7" t="e">
        <f t="shared" si="107"/>
        <v>#N/A</v>
      </c>
      <c r="F350" s="7">
        <f t="shared" si="108"/>
        <v>0</v>
      </c>
      <c r="G350" s="7">
        <f t="shared" si="118"/>
        <v>0</v>
      </c>
      <c r="H350" s="49" t="e">
        <f t="shared" si="109"/>
        <v>#NUM!</v>
      </c>
      <c r="I350" s="178" t="e">
        <f t="shared" si="113"/>
        <v>#NUM!</v>
      </c>
      <c r="J350" s="8"/>
      <c r="K350" s="2" t="str">
        <f t="shared" si="114"/>
        <v>-</v>
      </c>
      <c r="L350" s="2" t="str">
        <f t="shared" si="115"/>
        <v>-</v>
      </c>
      <c r="M350" s="2" t="str">
        <f t="shared" si="116"/>
        <v>-</v>
      </c>
      <c r="N350" s="2"/>
      <c r="O350" s="2" t="str">
        <f t="shared" si="117"/>
        <v>-</v>
      </c>
      <c r="P350" s="1"/>
      <c r="Q350" s="1"/>
      <c r="R350" s="1"/>
      <c r="S350" s="1"/>
      <c r="T350" s="1"/>
      <c r="U350" s="1"/>
      <c r="V350" s="161"/>
      <c r="W350" s="1"/>
      <c r="X350" s="1"/>
      <c r="Y350" s="1"/>
      <c r="Z350" s="1"/>
      <c r="AA350" s="1"/>
      <c r="AB350" s="1"/>
      <c r="AC350" s="1"/>
      <c r="AD350" s="1"/>
      <c r="AI350" t="str">
        <f t="shared" si="119"/>
        <v>Glenburn</v>
      </c>
      <c r="AJ350" t="s">
        <v>874</v>
      </c>
      <c r="AK350" s="167">
        <v>2</v>
      </c>
      <c r="AN350" s="98">
        <v>23</v>
      </c>
      <c r="AO350" s="100">
        <v>19</v>
      </c>
      <c r="AP350" s="100">
        <v>120</v>
      </c>
      <c r="AQ350" s="107">
        <v>27645</v>
      </c>
      <c r="AR350" s="107">
        <f t="shared" si="110"/>
        <v>23019</v>
      </c>
      <c r="AS350" t="s">
        <v>1726</v>
      </c>
      <c r="AT350" s="110">
        <f t="shared" si="111"/>
        <v>2327645</v>
      </c>
      <c r="AW350">
        <v>29.31</v>
      </c>
      <c r="AX350">
        <v>2.12</v>
      </c>
      <c r="AY350">
        <v>27.19</v>
      </c>
      <c r="BF350" s="118"/>
      <c r="BI350" s="118"/>
      <c r="BJ350" s="118"/>
      <c r="BV350" s="1"/>
    </row>
    <row r="351" spans="1:74" hidden="1" outlineLevel="1">
      <c r="A351" t="s">
        <v>563</v>
      </c>
      <c r="B351" s="9" t="s">
        <v>968</v>
      </c>
      <c r="C351" s="1">
        <f t="shared" si="112"/>
        <v>0</v>
      </c>
      <c r="D351" s="7" t="e">
        <f t="shared" si="106"/>
        <v>#N/A</v>
      </c>
      <c r="E351" s="7" t="e">
        <f t="shared" si="107"/>
        <v>#N/A</v>
      </c>
      <c r="F351" s="7">
        <f t="shared" si="108"/>
        <v>0</v>
      </c>
      <c r="G351" s="7">
        <f t="shared" si="118"/>
        <v>0</v>
      </c>
      <c r="H351" s="49" t="e">
        <f t="shared" si="109"/>
        <v>#NUM!</v>
      </c>
      <c r="I351" s="178" t="e">
        <f t="shared" si="113"/>
        <v>#NUM!</v>
      </c>
      <c r="J351" s="8"/>
      <c r="K351" s="2" t="str">
        <f t="shared" si="114"/>
        <v>-</v>
      </c>
      <c r="L351" s="2" t="str">
        <f t="shared" si="115"/>
        <v>-</v>
      </c>
      <c r="M351" s="2" t="str">
        <f t="shared" si="116"/>
        <v>-</v>
      </c>
      <c r="N351" s="2"/>
      <c r="O351" s="2" t="str">
        <f t="shared" si="117"/>
        <v>-</v>
      </c>
      <c r="P351" s="1"/>
      <c r="Q351" s="1"/>
      <c r="R351" s="1"/>
      <c r="S351" s="1"/>
      <c r="T351" s="1"/>
      <c r="U351" s="1"/>
      <c r="V351" s="161"/>
      <c r="W351" s="1"/>
      <c r="X351" s="1"/>
      <c r="Y351" s="1"/>
      <c r="Z351" s="1"/>
      <c r="AA351" s="1"/>
      <c r="AB351" s="1"/>
      <c r="AC351" s="1"/>
      <c r="AD351" s="1"/>
      <c r="AI351" t="str">
        <f t="shared" si="119"/>
        <v>Glenwood</v>
      </c>
      <c r="AJ351" t="s">
        <v>2884</v>
      </c>
      <c r="AK351" s="167">
        <v>2</v>
      </c>
      <c r="AN351" s="98">
        <v>23</v>
      </c>
      <c r="AO351" s="100">
        <v>3</v>
      </c>
      <c r="AP351" s="100">
        <v>115</v>
      </c>
      <c r="AQ351" s="107">
        <v>27855</v>
      </c>
      <c r="AR351" s="107">
        <f t="shared" si="110"/>
        <v>23003</v>
      </c>
      <c r="AS351" t="s">
        <v>1090</v>
      </c>
      <c r="AT351" s="110">
        <f t="shared" si="111"/>
        <v>2327855</v>
      </c>
      <c r="AW351">
        <v>39.520000000000003</v>
      </c>
      <c r="AX351">
        <v>1.34</v>
      </c>
      <c r="AY351">
        <v>38.18</v>
      </c>
      <c r="BF351" s="118"/>
      <c r="BI351" s="118"/>
      <c r="BJ351" s="118"/>
      <c r="BV351" s="1"/>
    </row>
    <row r="352" spans="1:74" hidden="1" outlineLevel="1">
      <c r="A352" t="s">
        <v>2269</v>
      </c>
      <c r="B352" s="9" t="s">
        <v>968</v>
      </c>
      <c r="C352" s="1">
        <f t="shared" si="112"/>
        <v>0</v>
      </c>
      <c r="D352" s="7" t="e">
        <f t="shared" si="106"/>
        <v>#N/A</v>
      </c>
      <c r="E352" s="7" t="e">
        <f t="shared" si="107"/>
        <v>#N/A</v>
      </c>
      <c r="F352" s="7">
        <f t="shared" si="108"/>
        <v>0</v>
      </c>
      <c r="G352" s="7">
        <f t="shared" si="118"/>
        <v>0</v>
      </c>
      <c r="H352" s="49" t="e">
        <f t="shared" si="109"/>
        <v>#NUM!</v>
      </c>
      <c r="I352" s="178" t="e">
        <f t="shared" si="113"/>
        <v>#NUM!</v>
      </c>
      <c r="J352" s="8"/>
      <c r="K352" s="2" t="str">
        <f t="shared" si="114"/>
        <v>-</v>
      </c>
      <c r="L352" s="2" t="str">
        <f t="shared" si="115"/>
        <v>-</v>
      </c>
      <c r="M352" s="2" t="str">
        <f t="shared" si="116"/>
        <v>-</v>
      </c>
      <c r="N352" s="2"/>
      <c r="O352" s="2" t="str">
        <f t="shared" si="117"/>
        <v>-</v>
      </c>
      <c r="P352" s="1"/>
      <c r="Q352" s="1"/>
      <c r="R352" s="1"/>
      <c r="S352" s="1"/>
      <c r="T352" s="1"/>
      <c r="U352" s="1"/>
      <c r="V352" s="161"/>
      <c r="W352" s="1"/>
      <c r="X352" s="1"/>
      <c r="Y352" s="1"/>
      <c r="Z352" s="1"/>
      <c r="AA352" s="1"/>
      <c r="AB352" s="1"/>
      <c r="AC352" s="1"/>
      <c r="AD352" s="1"/>
      <c r="AI352" t="str">
        <f t="shared" si="119"/>
        <v>Gorham</v>
      </c>
      <c r="AJ352" t="s">
        <v>2204</v>
      </c>
      <c r="AK352" s="167">
        <v>1</v>
      </c>
      <c r="AN352" s="98">
        <v>23</v>
      </c>
      <c r="AO352" s="100">
        <v>5</v>
      </c>
      <c r="AP352" s="100">
        <v>45</v>
      </c>
      <c r="AQ352" s="107">
        <v>28240</v>
      </c>
      <c r="AR352" s="107">
        <f t="shared" si="110"/>
        <v>23005</v>
      </c>
      <c r="AS352" t="s">
        <v>1726</v>
      </c>
      <c r="AT352" s="110">
        <f t="shared" si="111"/>
        <v>2328240</v>
      </c>
      <c r="AW352">
        <v>51.27</v>
      </c>
      <c r="AX352">
        <v>0.63</v>
      </c>
      <c r="AY352">
        <v>50.64</v>
      </c>
      <c r="BF352" s="118"/>
      <c r="BI352" s="118"/>
      <c r="BJ352" s="118"/>
      <c r="BV352" s="1"/>
    </row>
    <row r="353" spans="1:74" hidden="1" outlineLevel="1">
      <c r="A353" t="s">
        <v>2484</v>
      </c>
      <c r="B353" s="9" t="s">
        <v>968</v>
      </c>
      <c r="C353" s="1">
        <f t="shared" si="112"/>
        <v>0</v>
      </c>
      <c r="D353" s="7" t="e">
        <f t="shared" si="106"/>
        <v>#N/A</v>
      </c>
      <c r="E353" s="7" t="e">
        <f t="shared" si="107"/>
        <v>#N/A</v>
      </c>
      <c r="F353" s="7">
        <f t="shared" si="108"/>
        <v>0</v>
      </c>
      <c r="G353" s="7">
        <f t="shared" si="118"/>
        <v>0</v>
      </c>
      <c r="H353" s="49" t="e">
        <f t="shared" si="109"/>
        <v>#NUM!</v>
      </c>
      <c r="I353" s="178" t="e">
        <f t="shared" si="113"/>
        <v>#NUM!</v>
      </c>
      <c r="J353" s="8"/>
      <c r="K353" s="2" t="str">
        <f t="shared" si="114"/>
        <v>-</v>
      </c>
      <c r="L353" s="2" t="str">
        <f t="shared" si="115"/>
        <v>-</v>
      </c>
      <c r="M353" s="2" t="str">
        <f t="shared" si="116"/>
        <v>-</v>
      </c>
      <c r="N353" s="2"/>
      <c r="O353" s="2" t="str">
        <f t="shared" si="117"/>
        <v>-</v>
      </c>
      <c r="P353" s="1"/>
      <c r="Q353" s="1"/>
      <c r="R353" s="1"/>
      <c r="S353" s="1"/>
      <c r="T353" s="1"/>
      <c r="U353" s="1"/>
      <c r="V353" s="161"/>
      <c r="W353" s="1"/>
      <c r="X353" s="1"/>
      <c r="Y353" s="1"/>
      <c r="Z353" s="1"/>
      <c r="AA353" s="1"/>
      <c r="AB353" s="1"/>
      <c r="AC353" s="1"/>
      <c r="AD353" s="1"/>
      <c r="AI353" t="str">
        <f t="shared" si="119"/>
        <v>Gouldsboro</v>
      </c>
      <c r="AJ353" t="s">
        <v>695</v>
      </c>
      <c r="AK353" s="167">
        <v>2</v>
      </c>
      <c r="AN353" s="98">
        <v>23</v>
      </c>
      <c r="AO353" s="100">
        <v>9</v>
      </c>
      <c r="AP353" s="100">
        <v>75</v>
      </c>
      <c r="AQ353" s="107">
        <v>28450</v>
      </c>
      <c r="AR353" s="107">
        <f t="shared" si="110"/>
        <v>23009</v>
      </c>
      <c r="AS353" t="s">
        <v>1726</v>
      </c>
      <c r="AT353" s="110">
        <f t="shared" si="111"/>
        <v>2328450</v>
      </c>
      <c r="AW353">
        <v>100.77</v>
      </c>
      <c r="AX353">
        <v>54.66</v>
      </c>
      <c r="AY353">
        <v>46.11</v>
      </c>
      <c r="BF353" s="118"/>
      <c r="BI353" s="118"/>
      <c r="BJ353" s="118"/>
      <c r="BV353" s="1"/>
    </row>
    <row r="354" spans="1:74" hidden="1" outlineLevel="1">
      <c r="A354" t="s">
        <v>2318</v>
      </c>
      <c r="B354" s="9" t="s">
        <v>968</v>
      </c>
      <c r="C354" s="1">
        <f t="shared" si="112"/>
        <v>0</v>
      </c>
      <c r="D354" s="7" t="e">
        <f t="shared" si="106"/>
        <v>#N/A</v>
      </c>
      <c r="E354" s="7" t="e">
        <f t="shared" si="107"/>
        <v>#N/A</v>
      </c>
      <c r="F354" s="7">
        <f t="shared" si="108"/>
        <v>0</v>
      </c>
      <c r="G354" s="7">
        <f t="shared" si="118"/>
        <v>0</v>
      </c>
      <c r="H354" s="49" t="e">
        <f t="shared" si="109"/>
        <v>#NUM!</v>
      </c>
      <c r="I354" s="178" t="e">
        <f t="shared" si="113"/>
        <v>#NUM!</v>
      </c>
      <c r="J354" s="8"/>
      <c r="K354" s="2" t="str">
        <f t="shared" si="114"/>
        <v>-</v>
      </c>
      <c r="L354" s="2" t="str">
        <f t="shared" si="115"/>
        <v>-</v>
      </c>
      <c r="M354" s="2" t="str">
        <f t="shared" si="116"/>
        <v>-</v>
      </c>
      <c r="N354" s="2"/>
      <c r="O354" s="2" t="str">
        <f t="shared" si="117"/>
        <v>-</v>
      </c>
      <c r="P354" s="1"/>
      <c r="Q354" s="1"/>
      <c r="R354" s="1"/>
      <c r="S354" s="1"/>
      <c r="T354" s="1"/>
      <c r="U354" s="1"/>
      <c r="V354" s="161"/>
      <c r="W354" s="1"/>
      <c r="X354" s="1"/>
      <c r="Y354" s="1"/>
      <c r="Z354" s="1"/>
      <c r="AA354" s="1"/>
      <c r="AB354" s="1"/>
      <c r="AC354" s="1"/>
      <c r="AD354" s="1"/>
      <c r="AI354" t="str">
        <f t="shared" si="119"/>
        <v>Grand Isle</v>
      </c>
      <c r="AJ354" t="s">
        <v>2884</v>
      </c>
      <c r="AK354" s="167">
        <v>2</v>
      </c>
      <c r="AN354" s="98">
        <v>23</v>
      </c>
      <c r="AO354" s="100">
        <v>3</v>
      </c>
      <c r="AP354" s="100">
        <v>120</v>
      </c>
      <c r="AQ354" s="107">
        <v>28590</v>
      </c>
      <c r="AR354" s="107">
        <f t="shared" si="110"/>
        <v>23003</v>
      </c>
      <c r="AS354" t="s">
        <v>1726</v>
      </c>
      <c r="AT354" s="110">
        <f t="shared" si="111"/>
        <v>2328590</v>
      </c>
      <c r="AW354">
        <v>35.19</v>
      </c>
      <c r="AX354">
        <v>0.89</v>
      </c>
      <c r="AY354">
        <v>34.299999999999997</v>
      </c>
      <c r="BF354" s="118"/>
      <c r="BI354" s="118"/>
      <c r="BJ354" s="118"/>
      <c r="BV354" s="1"/>
    </row>
    <row r="355" spans="1:74" hidden="1" outlineLevel="1">
      <c r="A355" t="s">
        <v>1255</v>
      </c>
      <c r="B355" s="9" t="s">
        <v>968</v>
      </c>
      <c r="C355" s="1">
        <f t="shared" si="112"/>
        <v>0</v>
      </c>
      <c r="D355" s="7" t="e">
        <f t="shared" si="106"/>
        <v>#N/A</v>
      </c>
      <c r="E355" s="7" t="e">
        <f t="shared" si="107"/>
        <v>#N/A</v>
      </c>
      <c r="F355" s="7">
        <f t="shared" si="108"/>
        <v>0</v>
      </c>
      <c r="G355" s="7">
        <f t="shared" si="118"/>
        <v>0</v>
      </c>
      <c r="H355" s="49" t="e">
        <f t="shared" si="109"/>
        <v>#NUM!</v>
      </c>
      <c r="I355" s="178" t="e">
        <f t="shared" si="113"/>
        <v>#NUM!</v>
      </c>
      <c r="J355" s="8"/>
      <c r="K355" s="2" t="str">
        <f t="shared" si="114"/>
        <v>-</v>
      </c>
      <c r="L355" s="2" t="str">
        <f t="shared" si="115"/>
        <v>-</v>
      </c>
      <c r="M355" s="2" t="str">
        <f t="shared" si="116"/>
        <v>-</v>
      </c>
      <c r="N355" s="2"/>
      <c r="O355" s="2" t="str">
        <f t="shared" si="117"/>
        <v>-</v>
      </c>
      <c r="P355" s="1"/>
      <c r="Q355" s="1"/>
      <c r="R355" s="1"/>
      <c r="S355" s="1"/>
      <c r="T355" s="1"/>
      <c r="U355" s="1"/>
      <c r="V355" s="161"/>
      <c r="W355" s="1"/>
      <c r="X355" s="1"/>
      <c r="Y355" s="1"/>
      <c r="Z355" s="1"/>
      <c r="AA355" s="1"/>
      <c r="AB355" s="1"/>
      <c r="AC355" s="1"/>
      <c r="AD355" s="1"/>
      <c r="AI355" t="str">
        <f t="shared" si="119"/>
        <v>Grand Lake Stream</v>
      </c>
      <c r="AJ355" t="s">
        <v>643</v>
      </c>
      <c r="AK355" s="167">
        <v>2</v>
      </c>
      <c r="AN355" s="98">
        <v>23</v>
      </c>
      <c r="AO355" s="100">
        <v>29</v>
      </c>
      <c r="AP355" s="100">
        <v>105</v>
      </c>
      <c r="AQ355" s="107">
        <v>28660</v>
      </c>
      <c r="AR355" s="107">
        <f t="shared" si="110"/>
        <v>23029</v>
      </c>
      <c r="AS355" t="s">
        <v>1090</v>
      </c>
      <c r="AT355" s="110">
        <f t="shared" si="111"/>
        <v>2328660</v>
      </c>
      <c r="AW355">
        <v>48.7</v>
      </c>
      <c r="AX355">
        <v>4.51</v>
      </c>
      <c r="AY355">
        <v>44.19</v>
      </c>
      <c r="BF355" s="118"/>
      <c r="BI355" s="118"/>
      <c r="BJ355" s="118"/>
      <c r="BV355" s="1"/>
    </row>
    <row r="356" spans="1:74" hidden="1" outlineLevel="1">
      <c r="A356" t="s">
        <v>1963</v>
      </c>
      <c r="B356" s="9" t="s">
        <v>968</v>
      </c>
      <c r="C356" s="1">
        <f t="shared" si="112"/>
        <v>0</v>
      </c>
      <c r="D356" s="7" t="e">
        <f t="shared" si="106"/>
        <v>#N/A</v>
      </c>
      <c r="E356" s="7" t="e">
        <f t="shared" si="107"/>
        <v>#N/A</v>
      </c>
      <c r="F356" s="7">
        <f t="shared" si="108"/>
        <v>0</v>
      </c>
      <c r="G356" s="7">
        <f t="shared" si="118"/>
        <v>0</v>
      </c>
      <c r="H356" s="49" t="e">
        <f t="shared" si="109"/>
        <v>#NUM!</v>
      </c>
      <c r="I356" s="178" t="e">
        <f t="shared" si="113"/>
        <v>#NUM!</v>
      </c>
      <c r="J356" s="8"/>
      <c r="K356" s="2" t="str">
        <f t="shared" si="114"/>
        <v>-</v>
      </c>
      <c r="L356" s="2" t="str">
        <f t="shared" si="115"/>
        <v>-</v>
      </c>
      <c r="M356" s="2" t="str">
        <f t="shared" si="116"/>
        <v>-</v>
      </c>
      <c r="N356" s="2"/>
      <c r="O356" s="2" t="str">
        <f t="shared" si="117"/>
        <v>-</v>
      </c>
      <c r="P356" s="1"/>
      <c r="Q356" s="1"/>
      <c r="R356" s="1"/>
      <c r="S356" s="1"/>
      <c r="T356" s="1"/>
      <c r="U356" s="1"/>
      <c r="V356" s="161"/>
      <c r="W356" s="1"/>
      <c r="X356" s="1"/>
      <c r="Y356" s="1"/>
      <c r="Z356" s="1"/>
      <c r="AA356" s="1"/>
      <c r="AB356" s="1"/>
      <c r="AC356" s="1"/>
      <c r="AD356" s="1"/>
      <c r="AI356" t="str">
        <f t="shared" si="119"/>
        <v>Gray</v>
      </c>
      <c r="AJ356" t="s">
        <v>2204</v>
      </c>
      <c r="AK356" s="167">
        <v>1</v>
      </c>
      <c r="AN356" s="98">
        <v>23</v>
      </c>
      <c r="AO356" s="100">
        <v>5</v>
      </c>
      <c r="AP356" s="100">
        <v>50</v>
      </c>
      <c r="AQ356" s="107">
        <v>28870</v>
      </c>
      <c r="AR356" s="107">
        <f t="shared" si="110"/>
        <v>23005</v>
      </c>
      <c r="AS356" t="s">
        <v>1726</v>
      </c>
      <c r="AT356" s="110">
        <f t="shared" si="111"/>
        <v>2328870</v>
      </c>
      <c r="AW356">
        <v>45.98</v>
      </c>
      <c r="AX356">
        <v>2.73</v>
      </c>
      <c r="AY356">
        <v>43.26</v>
      </c>
      <c r="BF356" s="118"/>
      <c r="BI356" s="118"/>
      <c r="BJ356" s="118"/>
      <c r="BV356" s="1"/>
    </row>
    <row r="357" spans="1:74" hidden="1" outlineLevel="1">
      <c r="A357" t="s">
        <v>2435</v>
      </c>
      <c r="B357" s="9" t="s">
        <v>968</v>
      </c>
      <c r="C357" s="1">
        <f t="shared" si="112"/>
        <v>0</v>
      </c>
      <c r="D357" s="7" t="e">
        <f t="shared" si="106"/>
        <v>#N/A</v>
      </c>
      <c r="E357" s="7" t="e">
        <f t="shared" si="107"/>
        <v>#N/A</v>
      </c>
      <c r="F357" s="7">
        <f t="shared" si="108"/>
        <v>0</v>
      </c>
      <c r="G357" s="7">
        <f t="shared" si="118"/>
        <v>0</v>
      </c>
      <c r="H357" s="49" t="e">
        <f t="shared" si="109"/>
        <v>#NUM!</v>
      </c>
      <c r="I357" s="178" t="e">
        <f t="shared" si="113"/>
        <v>#NUM!</v>
      </c>
      <c r="J357" s="8"/>
      <c r="K357" s="2" t="str">
        <f t="shared" si="114"/>
        <v>-</v>
      </c>
      <c r="L357" s="2" t="str">
        <f t="shared" si="115"/>
        <v>-</v>
      </c>
      <c r="M357" s="2" t="str">
        <f t="shared" si="116"/>
        <v>-</v>
      </c>
      <c r="N357" s="2"/>
      <c r="O357" s="2" t="str">
        <f t="shared" si="117"/>
        <v>-</v>
      </c>
      <c r="P357" s="1"/>
      <c r="Q357" s="1"/>
      <c r="R357" s="1"/>
      <c r="S357" s="1"/>
      <c r="T357" s="1"/>
      <c r="U357" s="1"/>
      <c r="V357" s="161"/>
      <c r="W357" s="1"/>
      <c r="X357" s="1"/>
      <c r="Y357" s="1"/>
      <c r="Z357" s="1"/>
      <c r="AA357" s="1"/>
      <c r="AB357" s="1"/>
      <c r="AC357" s="1"/>
      <c r="AD357" s="1"/>
      <c r="AI357" t="str">
        <f t="shared" si="119"/>
        <v>Great Pond</v>
      </c>
      <c r="AJ357" t="s">
        <v>695</v>
      </c>
      <c r="AK357" s="167">
        <v>2</v>
      </c>
      <c r="AN357" s="98">
        <v>23</v>
      </c>
      <c r="AO357" s="100">
        <v>9</v>
      </c>
      <c r="AP357" s="100">
        <v>77</v>
      </c>
      <c r="AQ357" s="107">
        <v>28975</v>
      </c>
      <c r="AR357" s="107">
        <f t="shared" si="110"/>
        <v>23009</v>
      </c>
      <c r="AS357" t="s">
        <v>1726</v>
      </c>
      <c r="AT357" s="110">
        <f t="shared" si="111"/>
        <v>2328975</v>
      </c>
      <c r="AW357">
        <v>39</v>
      </c>
      <c r="AX357">
        <v>2.12</v>
      </c>
      <c r="AY357">
        <v>36.869999999999997</v>
      </c>
      <c r="BF357" s="118"/>
      <c r="BI357" s="118"/>
      <c r="BJ357" s="118"/>
      <c r="BV357" s="1"/>
    </row>
    <row r="358" spans="1:74" hidden="1" outlineLevel="1">
      <c r="A358" t="s">
        <v>3251</v>
      </c>
      <c r="B358" s="9" t="s">
        <v>968</v>
      </c>
      <c r="C358" s="1">
        <f t="shared" si="112"/>
        <v>0</v>
      </c>
      <c r="D358" s="7" t="e">
        <f t="shared" si="106"/>
        <v>#N/A</v>
      </c>
      <c r="E358" s="7" t="e">
        <f t="shared" si="107"/>
        <v>#N/A</v>
      </c>
      <c r="F358" s="7">
        <f t="shared" si="108"/>
        <v>0</v>
      </c>
      <c r="G358" s="7">
        <f t="shared" si="118"/>
        <v>0</v>
      </c>
      <c r="H358" s="49" t="e">
        <f t="shared" si="109"/>
        <v>#NUM!</v>
      </c>
      <c r="I358" s="178" t="e">
        <f t="shared" si="113"/>
        <v>#NUM!</v>
      </c>
      <c r="J358" s="8"/>
      <c r="K358" s="2" t="str">
        <f t="shared" si="114"/>
        <v>-</v>
      </c>
      <c r="L358" s="2" t="str">
        <f t="shared" si="115"/>
        <v>-</v>
      </c>
      <c r="M358" s="2" t="str">
        <f t="shared" si="116"/>
        <v>-</v>
      </c>
      <c r="N358" s="2"/>
      <c r="O358" s="2" t="str">
        <f t="shared" si="117"/>
        <v>-</v>
      </c>
      <c r="P358" s="1"/>
      <c r="Q358" s="1"/>
      <c r="R358" s="1"/>
      <c r="S358" s="1"/>
      <c r="T358" s="1"/>
      <c r="U358" s="1"/>
      <c r="V358" s="161"/>
      <c r="W358" s="1"/>
      <c r="X358" s="1"/>
      <c r="Y358" s="1"/>
      <c r="Z358" s="1"/>
      <c r="AA358" s="1"/>
      <c r="AB358" s="1"/>
      <c r="AC358" s="1"/>
      <c r="AD358" s="1"/>
      <c r="AI358" t="str">
        <f t="shared" si="119"/>
        <v>Greenbush</v>
      </c>
      <c r="AJ358" t="s">
        <v>874</v>
      </c>
      <c r="AK358" s="167">
        <v>2</v>
      </c>
      <c r="AN358" s="98">
        <v>23</v>
      </c>
      <c r="AO358" s="100">
        <v>19</v>
      </c>
      <c r="AP358" s="100">
        <v>130</v>
      </c>
      <c r="AQ358" s="107">
        <v>29185</v>
      </c>
      <c r="AR358" s="107">
        <f t="shared" si="110"/>
        <v>23019</v>
      </c>
      <c r="AS358" t="s">
        <v>1726</v>
      </c>
      <c r="AT358" s="110">
        <f t="shared" si="111"/>
        <v>2329185</v>
      </c>
      <c r="AW358">
        <v>44.04</v>
      </c>
      <c r="AX358">
        <v>0.26</v>
      </c>
      <c r="AY358">
        <v>43.78</v>
      </c>
      <c r="BF358" s="118"/>
      <c r="BI358" s="118"/>
      <c r="BJ358" s="118"/>
      <c r="BV358" s="1"/>
    </row>
    <row r="359" spans="1:74" hidden="1" outlineLevel="1">
      <c r="A359" t="s">
        <v>1318</v>
      </c>
      <c r="B359" s="9" t="s">
        <v>968</v>
      </c>
      <c r="C359" s="1">
        <f t="shared" si="112"/>
        <v>0</v>
      </c>
      <c r="D359" s="7" t="e">
        <f t="shared" si="106"/>
        <v>#N/A</v>
      </c>
      <c r="E359" s="7" t="e">
        <f t="shared" si="107"/>
        <v>#N/A</v>
      </c>
      <c r="F359" s="7">
        <f t="shared" si="108"/>
        <v>0</v>
      </c>
      <c r="G359" s="7">
        <f t="shared" si="118"/>
        <v>0</v>
      </c>
      <c r="H359" s="49" t="e">
        <f t="shared" si="109"/>
        <v>#NUM!</v>
      </c>
      <c r="I359" s="178" t="e">
        <f t="shared" si="113"/>
        <v>#NUM!</v>
      </c>
      <c r="J359" s="8"/>
      <c r="K359" s="2" t="str">
        <f t="shared" si="114"/>
        <v>-</v>
      </c>
      <c r="L359" s="2" t="str">
        <f t="shared" si="115"/>
        <v>-</v>
      </c>
      <c r="M359" s="2" t="str">
        <f t="shared" si="116"/>
        <v>-</v>
      </c>
      <c r="N359" s="2"/>
      <c r="O359" s="2" t="str">
        <f t="shared" si="117"/>
        <v>-</v>
      </c>
      <c r="P359" s="1"/>
      <c r="Q359" s="1"/>
      <c r="R359" s="1"/>
      <c r="S359" s="1"/>
      <c r="T359" s="1"/>
      <c r="U359" s="1"/>
      <c r="V359" s="161"/>
      <c r="W359" s="1"/>
      <c r="X359" s="1"/>
      <c r="Y359" s="1"/>
      <c r="Z359" s="1"/>
      <c r="AA359" s="1"/>
      <c r="AB359" s="1"/>
      <c r="AC359" s="1"/>
      <c r="AD359" s="1"/>
      <c r="AI359" t="str">
        <f t="shared" si="119"/>
        <v>Greene</v>
      </c>
      <c r="AJ359" t="s">
        <v>875</v>
      </c>
      <c r="AK359" s="167">
        <v>2</v>
      </c>
      <c r="AN359" s="98">
        <v>23</v>
      </c>
      <c r="AO359" s="100">
        <v>1</v>
      </c>
      <c r="AP359" s="100">
        <v>15</v>
      </c>
      <c r="AQ359" s="107">
        <v>29255</v>
      </c>
      <c r="AR359" s="107">
        <f t="shared" si="110"/>
        <v>23001</v>
      </c>
      <c r="AS359" t="s">
        <v>1726</v>
      </c>
      <c r="AT359" s="110">
        <f t="shared" si="111"/>
        <v>2329255</v>
      </c>
      <c r="AW359">
        <v>35.33</v>
      </c>
      <c r="AX359">
        <v>2.94</v>
      </c>
      <c r="AY359">
        <v>32.39</v>
      </c>
      <c r="BF359" s="118"/>
      <c r="BI359" s="118"/>
      <c r="BJ359" s="118"/>
      <c r="BV359" s="1"/>
    </row>
    <row r="360" spans="1:74" hidden="1" outlineLevel="1">
      <c r="A360" t="s">
        <v>965</v>
      </c>
      <c r="B360" s="9" t="s">
        <v>968</v>
      </c>
      <c r="C360" s="1">
        <f t="shared" si="112"/>
        <v>0</v>
      </c>
      <c r="D360" s="7" t="e">
        <f t="shared" si="106"/>
        <v>#N/A</v>
      </c>
      <c r="E360" s="7" t="e">
        <f t="shared" si="107"/>
        <v>#N/A</v>
      </c>
      <c r="F360" s="7">
        <f t="shared" si="108"/>
        <v>0</v>
      </c>
      <c r="G360" s="7">
        <f t="shared" si="118"/>
        <v>0</v>
      </c>
      <c r="H360" s="49" t="e">
        <f t="shared" si="109"/>
        <v>#NUM!</v>
      </c>
      <c r="I360" s="178" t="e">
        <f t="shared" si="113"/>
        <v>#NUM!</v>
      </c>
      <c r="J360" s="8"/>
      <c r="K360" s="2" t="str">
        <f t="shared" si="114"/>
        <v>-</v>
      </c>
      <c r="L360" s="2" t="str">
        <f t="shared" si="115"/>
        <v>-</v>
      </c>
      <c r="M360" s="2" t="str">
        <f t="shared" si="116"/>
        <v>-</v>
      </c>
      <c r="N360" s="2"/>
      <c r="O360" s="2" t="str">
        <f t="shared" si="117"/>
        <v>-</v>
      </c>
      <c r="P360" s="1"/>
      <c r="Q360" s="1"/>
      <c r="R360" s="1"/>
      <c r="S360" s="1"/>
      <c r="T360" s="1"/>
      <c r="U360" s="1"/>
      <c r="V360" s="161"/>
      <c r="W360" s="1"/>
      <c r="X360" s="1"/>
      <c r="Y360" s="1"/>
      <c r="Z360" s="1"/>
      <c r="AA360" s="1"/>
      <c r="AB360" s="1"/>
      <c r="AC360" s="1"/>
      <c r="AD360" s="1"/>
      <c r="AI360" t="str">
        <f t="shared" si="119"/>
        <v>Greenville</v>
      </c>
      <c r="AJ360" t="s">
        <v>127</v>
      </c>
      <c r="AK360" s="167">
        <v>2</v>
      </c>
      <c r="AN360" s="98">
        <v>23</v>
      </c>
      <c r="AO360" s="100">
        <v>21</v>
      </c>
      <c r="AP360" s="100">
        <v>45</v>
      </c>
      <c r="AQ360" s="107">
        <v>29535</v>
      </c>
      <c r="AR360" s="107">
        <f t="shared" si="110"/>
        <v>23021</v>
      </c>
      <c r="AS360" t="s">
        <v>1726</v>
      </c>
      <c r="AT360" s="110">
        <f t="shared" si="111"/>
        <v>2329535</v>
      </c>
      <c r="AW360">
        <v>46.38</v>
      </c>
      <c r="AX360">
        <v>3.89</v>
      </c>
      <c r="AY360">
        <v>42.49</v>
      </c>
      <c r="BF360" s="118"/>
      <c r="BI360" s="118"/>
      <c r="BJ360" s="118"/>
      <c r="BV360" s="1"/>
    </row>
    <row r="361" spans="1:74" hidden="1" outlineLevel="1">
      <c r="A361" s="34" t="s">
        <v>965</v>
      </c>
      <c r="B361" s="9" t="s">
        <v>968</v>
      </c>
      <c r="C361" s="1">
        <f t="shared" si="112"/>
        <v>0</v>
      </c>
      <c r="D361" s="7" t="e">
        <f t="shared" si="106"/>
        <v>#N/A</v>
      </c>
      <c r="E361" s="7" t="e">
        <f t="shared" si="107"/>
        <v>#N/A</v>
      </c>
      <c r="F361" s="7">
        <f t="shared" si="108"/>
        <v>0</v>
      </c>
      <c r="G361" s="7">
        <f t="shared" si="118"/>
        <v>0</v>
      </c>
      <c r="H361" s="49" t="e">
        <f t="shared" si="109"/>
        <v>#NUM!</v>
      </c>
      <c r="I361" s="178" t="e">
        <f t="shared" si="113"/>
        <v>#NUM!</v>
      </c>
      <c r="J361" s="8"/>
      <c r="K361" s="2" t="str">
        <f t="shared" si="114"/>
        <v>-</v>
      </c>
      <c r="L361" s="2" t="str">
        <f t="shared" si="115"/>
        <v>-</v>
      </c>
      <c r="M361" s="2" t="str">
        <f t="shared" si="116"/>
        <v>-</v>
      </c>
      <c r="N361" s="2"/>
      <c r="O361" s="2" t="str">
        <f t="shared" si="117"/>
        <v>-</v>
      </c>
      <c r="P361" s="1"/>
      <c r="Q361" s="1"/>
      <c r="R361" s="1"/>
      <c r="S361" s="1"/>
      <c r="T361" s="1"/>
      <c r="U361" s="1"/>
      <c r="V361" s="161"/>
      <c r="W361" s="1"/>
      <c r="X361" s="1"/>
      <c r="Y361" s="1"/>
      <c r="Z361" s="1"/>
      <c r="AA361" s="1"/>
      <c r="AB361" s="1"/>
      <c r="AC361" s="1"/>
      <c r="AD361" s="1"/>
      <c r="AI361" t="str">
        <f>A361</f>
        <v>Greenville</v>
      </c>
      <c r="AJ361" t="s">
        <v>127</v>
      </c>
      <c r="AK361" s="167">
        <v>2</v>
      </c>
      <c r="AN361" s="98">
        <v>23</v>
      </c>
      <c r="AO361" s="100">
        <v>21</v>
      </c>
      <c r="AQ361" s="107">
        <v>29540</v>
      </c>
      <c r="AR361" s="107">
        <f t="shared" si="110"/>
        <v>23021</v>
      </c>
      <c r="AS361" t="s">
        <v>1908</v>
      </c>
      <c r="AT361" s="110">
        <f t="shared" si="111"/>
        <v>2329540</v>
      </c>
      <c r="BF361" s="118"/>
      <c r="BI361" s="118"/>
      <c r="BJ361" s="118"/>
      <c r="BV361" s="1"/>
    </row>
    <row r="362" spans="1:74" hidden="1" outlineLevel="1">
      <c r="A362" t="s">
        <v>3232</v>
      </c>
      <c r="B362" s="9" t="s">
        <v>968</v>
      </c>
      <c r="C362" s="1">
        <f t="shared" si="112"/>
        <v>0</v>
      </c>
      <c r="D362" s="7" t="e">
        <f t="shared" si="106"/>
        <v>#N/A</v>
      </c>
      <c r="E362" s="7" t="e">
        <f t="shared" si="107"/>
        <v>#N/A</v>
      </c>
      <c r="F362" s="7">
        <f t="shared" si="108"/>
        <v>0</v>
      </c>
      <c r="G362" s="7">
        <f t="shared" si="118"/>
        <v>0</v>
      </c>
      <c r="H362" s="49" t="e">
        <f t="shared" si="109"/>
        <v>#NUM!</v>
      </c>
      <c r="I362" s="178" t="e">
        <f t="shared" si="113"/>
        <v>#NUM!</v>
      </c>
      <c r="J362" s="8"/>
      <c r="K362" s="2" t="str">
        <f t="shared" si="114"/>
        <v>-</v>
      </c>
      <c r="L362" s="2" t="str">
        <f t="shared" si="115"/>
        <v>-</v>
      </c>
      <c r="M362" s="2" t="str">
        <f t="shared" si="116"/>
        <v>-</v>
      </c>
      <c r="N362" s="2"/>
      <c r="O362" s="2" t="str">
        <f t="shared" si="117"/>
        <v>-</v>
      </c>
      <c r="P362" s="1"/>
      <c r="Q362" s="1"/>
      <c r="R362" s="1"/>
      <c r="S362" s="1"/>
      <c r="T362" s="1"/>
      <c r="U362" s="1"/>
      <c r="V362" s="161"/>
      <c r="W362" s="1"/>
      <c r="X362" s="1"/>
      <c r="Y362" s="1"/>
      <c r="Z362" s="1"/>
      <c r="AA362" s="1"/>
      <c r="AB362" s="1"/>
      <c r="AC362" s="1"/>
      <c r="AD362" s="1"/>
      <c r="AI362" t="str">
        <f t="shared" si="119"/>
        <v>Greenwood</v>
      </c>
      <c r="AJ362" t="s">
        <v>3102</v>
      </c>
      <c r="AK362" s="167">
        <v>2</v>
      </c>
      <c r="AN362" s="98">
        <v>23</v>
      </c>
      <c r="AO362" s="100">
        <v>17</v>
      </c>
      <c r="AP362" s="100">
        <v>55</v>
      </c>
      <c r="AQ362" s="107">
        <v>29710</v>
      </c>
      <c r="AR362" s="107">
        <f t="shared" si="110"/>
        <v>23017</v>
      </c>
      <c r="AS362" t="s">
        <v>1726</v>
      </c>
      <c r="AT362" s="110">
        <f t="shared" si="111"/>
        <v>2329710</v>
      </c>
      <c r="AW362">
        <v>43.15</v>
      </c>
      <c r="AX362">
        <v>1.33</v>
      </c>
      <c r="AY362">
        <v>41.81</v>
      </c>
      <c r="BF362" s="118"/>
      <c r="BI362" s="118"/>
      <c r="BJ362" s="118"/>
      <c r="BV362" s="1"/>
    </row>
    <row r="363" spans="1:74" hidden="1" outlineLevel="1">
      <c r="A363" t="s">
        <v>338</v>
      </c>
      <c r="B363" s="9" t="s">
        <v>968</v>
      </c>
      <c r="C363" s="1">
        <f t="shared" si="112"/>
        <v>0</v>
      </c>
      <c r="D363" s="7" t="e">
        <f t="shared" si="106"/>
        <v>#N/A</v>
      </c>
      <c r="E363" s="7" t="e">
        <f t="shared" si="107"/>
        <v>#N/A</v>
      </c>
      <c r="F363" s="7">
        <f t="shared" si="108"/>
        <v>0</v>
      </c>
      <c r="G363" s="7">
        <f t="shared" si="118"/>
        <v>0</v>
      </c>
      <c r="H363" s="49" t="e">
        <f t="shared" si="109"/>
        <v>#NUM!</v>
      </c>
      <c r="I363" s="178" t="e">
        <f t="shared" si="113"/>
        <v>#NUM!</v>
      </c>
      <c r="J363" s="8"/>
      <c r="K363" s="2" t="str">
        <f t="shared" si="114"/>
        <v>-</v>
      </c>
      <c r="L363" s="2" t="str">
        <f t="shared" si="115"/>
        <v>-</v>
      </c>
      <c r="M363" s="2" t="str">
        <f t="shared" si="116"/>
        <v>-</v>
      </c>
      <c r="N363" s="2"/>
      <c r="O363" s="2" t="str">
        <f t="shared" si="117"/>
        <v>-</v>
      </c>
      <c r="P363" s="1"/>
      <c r="Q363" s="1"/>
      <c r="R363" s="1"/>
      <c r="S363" s="1"/>
      <c r="T363" s="1"/>
      <c r="U363" s="1"/>
      <c r="V363" s="161"/>
      <c r="W363" s="1"/>
      <c r="X363" s="1"/>
      <c r="Y363" s="1"/>
      <c r="Z363" s="1"/>
      <c r="AA363" s="1"/>
      <c r="AB363" s="1"/>
      <c r="AC363" s="1"/>
      <c r="AD363" s="1"/>
      <c r="AI363" t="str">
        <f t="shared" si="119"/>
        <v>Guilford</v>
      </c>
      <c r="AJ363" t="s">
        <v>127</v>
      </c>
      <c r="AK363" s="167">
        <v>2</v>
      </c>
      <c r="AN363" s="98">
        <v>23</v>
      </c>
      <c r="AO363" s="100">
        <v>21</v>
      </c>
      <c r="AP363" s="100">
        <v>50</v>
      </c>
      <c r="AQ363" s="107">
        <v>30095</v>
      </c>
      <c r="AR363" s="107">
        <f t="shared" si="110"/>
        <v>23021</v>
      </c>
      <c r="AS363" t="s">
        <v>1726</v>
      </c>
      <c r="AT363" s="110">
        <f t="shared" si="111"/>
        <v>2330095</v>
      </c>
      <c r="AW363">
        <v>35.69</v>
      </c>
      <c r="AX363">
        <v>0.71</v>
      </c>
      <c r="AY363">
        <v>34.979999999999997</v>
      </c>
      <c r="BF363" s="118"/>
      <c r="BI363" s="118"/>
      <c r="BJ363" s="118"/>
      <c r="BV363" s="1"/>
    </row>
    <row r="364" spans="1:74" hidden="1" outlineLevel="1">
      <c r="A364" t="s">
        <v>2489</v>
      </c>
      <c r="B364" s="9" t="s">
        <v>968</v>
      </c>
      <c r="C364" s="1">
        <f t="shared" si="112"/>
        <v>0</v>
      </c>
      <c r="D364" s="7" t="e">
        <f t="shared" si="106"/>
        <v>#N/A</v>
      </c>
      <c r="E364" s="7" t="e">
        <f t="shared" si="107"/>
        <v>#N/A</v>
      </c>
      <c r="F364" s="7">
        <f t="shared" si="108"/>
        <v>0</v>
      </c>
      <c r="G364" s="7">
        <f t="shared" si="118"/>
        <v>0</v>
      </c>
      <c r="H364" s="49" t="e">
        <f t="shared" si="109"/>
        <v>#NUM!</v>
      </c>
      <c r="I364" s="178" t="e">
        <f t="shared" si="113"/>
        <v>#NUM!</v>
      </c>
      <c r="J364" s="8"/>
      <c r="K364" s="2" t="str">
        <f t="shared" si="114"/>
        <v>-</v>
      </c>
      <c r="L364" s="2" t="str">
        <f t="shared" si="115"/>
        <v>-</v>
      </c>
      <c r="M364" s="2" t="str">
        <f t="shared" si="116"/>
        <v>-</v>
      </c>
      <c r="N364" s="2"/>
      <c r="O364" s="2" t="str">
        <f t="shared" si="117"/>
        <v>-</v>
      </c>
      <c r="P364" s="1"/>
      <c r="Q364" s="1"/>
      <c r="R364" s="1"/>
      <c r="S364" s="1"/>
      <c r="T364" s="1"/>
      <c r="U364" s="1"/>
      <c r="V364" s="161"/>
      <c r="W364" s="1"/>
      <c r="X364" s="1"/>
      <c r="Y364" s="1"/>
      <c r="Z364" s="1"/>
      <c r="AA364" s="1"/>
      <c r="AB364" s="1"/>
      <c r="AC364" s="1"/>
      <c r="AD364" s="1"/>
      <c r="AI364" t="str">
        <f t="shared" si="119"/>
        <v>Hallowell</v>
      </c>
      <c r="AJ364" t="s">
        <v>2602</v>
      </c>
      <c r="AK364" s="167">
        <v>1</v>
      </c>
      <c r="AN364" s="98">
        <v>23</v>
      </c>
      <c r="AO364" s="100">
        <v>11</v>
      </c>
      <c r="AP364" s="100">
        <v>55</v>
      </c>
      <c r="AQ364" s="107">
        <v>30550</v>
      </c>
      <c r="AR364" s="107">
        <f t="shared" si="110"/>
        <v>23011</v>
      </c>
      <c r="AS364" t="s">
        <v>1037</v>
      </c>
      <c r="AT364" s="110">
        <f t="shared" si="111"/>
        <v>2330550</v>
      </c>
      <c r="AW364">
        <v>6.11</v>
      </c>
      <c r="AX364">
        <v>0.23</v>
      </c>
      <c r="AY364">
        <v>5.87</v>
      </c>
      <c r="BF364" s="118"/>
      <c r="BI364" s="118"/>
      <c r="BJ364" s="118"/>
      <c r="BV364" s="1"/>
    </row>
    <row r="365" spans="1:74" hidden="1" outlineLevel="1">
      <c r="A365" t="s">
        <v>1936</v>
      </c>
      <c r="B365" s="9" t="s">
        <v>968</v>
      </c>
      <c r="C365" s="1">
        <f t="shared" si="112"/>
        <v>0</v>
      </c>
      <c r="D365" s="7" t="e">
        <f t="shared" si="106"/>
        <v>#N/A</v>
      </c>
      <c r="E365" s="7" t="e">
        <f t="shared" si="107"/>
        <v>#N/A</v>
      </c>
      <c r="F365" s="7">
        <f t="shared" si="108"/>
        <v>0</v>
      </c>
      <c r="G365" s="7">
        <f t="shared" si="118"/>
        <v>0</v>
      </c>
      <c r="H365" s="49" t="e">
        <f t="shared" si="109"/>
        <v>#NUM!</v>
      </c>
      <c r="I365" s="178" t="e">
        <f t="shared" si="113"/>
        <v>#NUM!</v>
      </c>
      <c r="J365" s="8"/>
      <c r="K365" s="2" t="str">
        <f t="shared" si="114"/>
        <v>-</v>
      </c>
      <c r="L365" s="2" t="str">
        <f t="shared" si="115"/>
        <v>-</v>
      </c>
      <c r="M365" s="2" t="str">
        <f t="shared" si="116"/>
        <v>-</v>
      </c>
      <c r="N365" s="2"/>
      <c r="O365" s="2" t="str">
        <f t="shared" si="117"/>
        <v>-</v>
      </c>
      <c r="P365" s="1"/>
      <c r="Q365" s="1"/>
      <c r="R365" s="1"/>
      <c r="S365" s="1"/>
      <c r="T365" s="1"/>
      <c r="U365" s="1"/>
      <c r="V365" s="161"/>
      <c r="W365" s="1"/>
      <c r="X365" s="1"/>
      <c r="Y365" s="1"/>
      <c r="Z365" s="1"/>
      <c r="AA365" s="1"/>
      <c r="AB365" s="1"/>
      <c r="AC365" s="1"/>
      <c r="AD365" s="1"/>
      <c r="AI365" t="str">
        <f t="shared" si="119"/>
        <v>Hamlin</v>
      </c>
      <c r="AJ365" t="s">
        <v>2884</v>
      </c>
      <c r="AK365" s="167">
        <v>2</v>
      </c>
      <c r="AN365" s="98">
        <v>23</v>
      </c>
      <c r="AO365" s="100">
        <v>3</v>
      </c>
      <c r="AP365" s="100">
        <v>125</v>
      </c>
      <c r="AQ365" s="107">
        <v>30690</v>
      </c>
      <c r="AR365" s="107">
        <f t="shared" si="110"/>
        <v>23003</v>
      </c>
      <c r="AS365" t="s">
        <v>1726</v>
      </c>
      <c r="AT365" s="110">
        <f t="shared" si="111"/>
        <v>2330690</v>
      </c>
      <c r="AW365">
        <v>24.13</v>
      </c>
      <c r="AX365">
        <v>0.84</v>
      </c>
      <c r="AY365">
        <v>23.29</v>
      </c>
      <c r="BF365" s="118"/>
      <c r="BI365" s="118"/>
      <c r="BJ365" s="118"/>
      <c r="BV365" s="1"/>
    </row>
    <row r="366" spans="1:74" hidden="1" outlineLevel="1">
      <c r="A366" t="s">
        <v>2487</v>
      </c>
      <c r="B366" s="9" t="s">
        <v>968</v>
      </c>
      <c r="C366" s="1">
        <f t="shared" si="112"/>
        <v>0</v>
      </c>
      <c r="D366" s="7" t="e">
        <f t="shared" si="106"/>
        <v>#N/A</v>
      </c>
      <c r="E366" s="7" t="e">
        <f t="shared" si="107"/>
        <v>#N/A</v>
      </c>
      <c r="F366" s="7">
        <f t="shared" si="108"/>
        <v>0</v>
      </c>
      <c r="G366" s="7">
        <f t="shared" si="118"/>
        <v>0</v>
      </c>
      <c r="H366" s="49" t="e">
        <f t="shared" si="109"/>
        <v>#NUM!</v>
      </c>
      <c r="I366" s="178" t="e">
        <f t="shared" si="113"/>
        <v>#NUM!</v>
      </c>
      <c r="J366" s="8"/>
      <c r="K366" s="2" t="str">
        <f t="shared" si="114"/>
        <v>-</v>
      </c>
      <c r="L366" s="2" t="str">
        <f t="shared" si="115"/>
        <v>-</v>
      </c>
      <c r="M366" s="2" t="str">
        <f t="shared" si="116"/>
        <v>-</v>
      </c>
      <c r="N366" s="2"/>
      <c r="O366" s="2" t="str">
        <f t="shared" si="117"/>
        <v>-</v>
      </c>
      <c r="P366" s="1"/>
      <c r="Q366" s="1"/>
      <c r="R366" s="1"/>
      <c r="S366" s="1"/>
      <c r="T366" s="1"/>
      <c r="U366" s="1"/>
      <c r="V366" s="161"/>
      <c r="W366" s="1"/>
      <c r="X366" s="1"/>
      <c r="Y366" s="1"/>
      <c r="Z366" s="1"/>
      <c r="AA366" s="1"/>
      <c r="AB366" s="1"/>
      <c r="AC366" s="1"/>
      <c r="AD366" s="1"/>
      <c r="AI366" t="str">
        <f t="shared" si="119"/>
        <v>Hammond</v>
      </c>
      <c r="AJ366" t="s">
        <v>2884</v>
      </c>
      <c r="AK366" s="167">
        <v>2</v>
      </c>
      <c r="AN366" s="98">
        <v>23</v>
      </c>
      <c r="AO366" s="100">
        <v>3</v>
      </c>
      <c r="AP366" s="100">
        <v>130</v>
      </c>
      <c r="AQ366" s="107">
        <v>30725</v>
      </c>
      <c r="AR366" s="107">
        <f t="shared" si="110"/>
        <v>23003</v>
      </c>
      <c r="AS366" t="s">
        <v>1726</v>
      </c>
      <c r="AT366" s="110">
        <f t="shared" si="111"/>
        <v>2330725</v>
      </c>
      <c r="AW366">
        <v>39.049999999999997</v>
      </c>
      <c r="AX366">
        <v>0.11</v>
      </c>
      <c r="AY366">
        <v>38.94</v>
      </c>
      <c r="BF366" s="118"/>
      <c r="BI366" s="118"/>
      <c r="BJ366" s="118"/>
      <c r="BV366" s="1"/>
    </row>
    <row r="367" spans="1:74" hidden="1" outlineLevel="1">
      <c r="A367" t="s">
        <v>2909</v>
      </c>
      <c r="B367" s="9" t="s">
        <v>968</v>
      </c>
      <c r="C367" s="1">
        <f t="shared" si="112"/>
        <v>0</v>
      </c>
      <c r="D367" s="7" t="e">
        <f t="shared" ref="D367:D430" si="120">RANK(P367,(P367:AG367))</f>
        <v>#N/A</v>
      </c>
      <c r="E367" s="7" t="e">
        <f t="shared" ref="E367:E430" si="121">RANK(Q367,(P367:AG367))</f>
        <v>#N/A</v>
      </c>
      <c r="F367" s="7">
        <f t="shared" ref="F367:F430" si="122">IF(R367&gt;0,RANK(R367,(P367:AG367)),0)</f>
        <v>0</v>
      </c>
      <c r="G367" s="7">
        <f t="shared" si="118"/>
        <v>0</v>
      </c>
      <c r="H367" s="49" t="e">
        <f t="shared" ref="H367:H430" si="123">MAX(P367:T367)-LARGE(P367:T367,2)</f>
        <v>#NUM!</v>
      </c>
      <c r="I367" s="178" t="e">
        <f t="shared" si="113"/>
        <v>#NUM!</v>
      </c>
      <c r="J367" s="8"/>
      <c r="K367" s="2" t="str">
        <f t="shared" si="114"/>
        <v>-</v>
      </c>
      <c r="L367" s="2" t="str">
        <f t="shared" si="115"/>
        <v>-</v>
      </c>
      <c r="M367" s="2" t="str">
        <f t="shared" si="116"/>
        <v>-</v>
      </c>
      <c r="N367" s="2"/>
      <c r="O367" s="2" t="str">
        <f t="shared" si="117"/>
        <v>-</v>
      </c>
      <c r="P367" s="1"/>
      <c r="Q367" s="1"/>
      <c r="R367" s="1"/>
      <c r="S367" s="1"/>
      <c r="T367" s="1"/>
      <c r="U367" s="1"/>
      <c r="V367" s="161"/>
      <c r="W367" s="1"/>
      <c r="X367" s="1"/>
      <c r="Y367" s="1"/>
      <c r="Z367" s="1"/>
      <c r="AA367" s="1"/>
      <c r="AB367" s="1"/>
      <c r="AC367" s="1"/>
      <c r="AD367" s="1"/>
      <c r="AI367" t="str">
        <f t="shared" si="119"/>
        <v>Hampden</v>
      </c>
      <c r="AJ367" t="s">
        <v>874</v>
      </c>
      <c r="AK367" s="167">
        <v>2</v>
      </c>
      <c r="AN367" s="98">
        <v>23</v>
      </c>
      <c r="AO367" s="100">
        <v>19</v>
      </c>
      <c r="AP367" s="100">
        <v>140</v>
      </c>
      <c r="AQ367" s="107">
        <v>30795</v>
      </c>
      <c r="AR367" s="107">
        <f t="shared" ref="AR367:AR430" si="124">AN367*1000+AO367</f>
        <v>23019</v>
      </c>
      <c r="AS367" t="s">
        <v>1726</v>
      </c>
      <c r="AT367" s="110">
        <f t="shared" ref="AT367:AT430" si="125">AN367*100000+AQ367</f>
        <v>2330795</v>
      </c>
      <c r="AW367">
        <v>39</v>
      </c>
      <c r="AX367">
        <v>0.92</v>
      </c>
      <c r="AY367">
        <v>38.08</v>
      </c>
      <c r="BF367" s="118"/>
      <c r="BI367" s="118"/>
      <c r="BJ367" s="118"/>
      <c r="BV367" s="1"/>
    </row>
    <row r="368" spans="1:74" hidden="1" outlineLevel="1">
      <c r="A368" t="s">
        <v>695</v>
      </c>
      <c r="B368" s="9" t="s">
        <v>968</v>
      </c>
      <c r="C368" s="1">
        <f t="shared" ref="C368:C431" si="126">SUM(P368:AG368)</f>
        <v>0</v>
      </c>
      <c r="D368" s="7" t="e">
        <f t="shared" si="120"/>
        <v>#N/A</v>
      </c>
      <c r="E368" s="7" t="e">
        <f t="shared" si="121"/>
        <v>#N/A</v>
      </c>
      <c r="F368" s="7">
        <f t="shared" si="122"/>
        <v>0</v>
      </c>
      <c r="G368" s="7">
        <f t="shared" si="118"/>
        <v>0</v>
      </c>
      <c r="H368" s="49" t="e">
        <f t="shared" si="123"/>
        <v>#NUM!</v>
      </c>
      <c r="I368" s="178" t="e">
        <f t="shared" ref="I368:I431" si="127">H368/C368</f>
        <v>#NUM!</v>
      </c>
      <c r="J368" s="8"/>
      <c r="K368" s="2" t="str">
        <f t="shared" ref="K368:K431" si="128">IF(C368=0,"-",P368/C368)</f>
        <v>-</v>
      </c>
      <c r="L368" s="2" t="str">
        <f t="shared" ref="L368:L431" si="129">IF(C368=0,"-",Q368/C368)</f>
        <v>-</v>
      </c>
      <c r="M368" s="2" t="str">
        <f t="shared" ref="M368:M431" si="130">IF(C368=0,"-",R368/C368)</f>
        <v>-</v>
      </c>
      <c r="N368" s="2"/>
      <c r="O368" s="2" t="str">
        <f t="shared" ref="O368:O431" si="131">IF(C368=0,"-",(1-K368-L368-M368))</f>
        <v>-</v>
      </c>
      <c r="P368" s="1"/>
      <c r="Q368" s="1"/>
      <c r="R368" s="1"/>
      <c r="S368" s="1"/>
      <c r="T368" s="1"/>
      <c r="U368" s="1"/>
      <c r="V368" s="161"/>
      <c r="W368" s="1"/>
      <c r="X368" s="1"/>
      <c r="Y368" s="1"/>
      <c r="Z368" s="1"/>
      <c r="AA368" s="1"/>
      <c r="AB368" s="1"/>
      <c r="AC368" s="1"/>
      <c r="AD368" s="1"/>
      <c r="AI368" t="str">
        <f t="shared" si="119"/>
        <v>Hancock</v>
      </c>
      <c r="AJ368" t="s">
        <v>695</v>
      </c>
      <c r="AK368" s="167">
        <v>2</v>
      </c>
      <c r="AN368" s="98">
        <v>23</v>
      </c>
      <c r="AO368" s="100">
        <v>9</v>
      </c>
      <c r="AP368" s="100">
        <v>80</v>
      </c>
      <c r="AQ368" s="107">
        <v>30970</v>
      </c>
      <c r="AR368" s="107">
        <f t="shared" si="124"/>
        <v>23009</v>
      </c>
      <c r="AS368" t="s">
        <v>1726</v>
      </c>
      <c r="AT368" s="110">
        <f t="shared" si="125"/>
        <v>2330970</v>
      </c>
      <c r="AW368">
        <v>38.65</v>
      </c>
      <c r="AX368">
        <v>8.83</v>
      </c>
      <c r="AY368">
        <v>29.82</v>
      </c>
      <c r="BF368" s="118"/>
      <c r="BI368" s="118"/>
      <c r="BJ368" s="118"/>
      <c r="BV368" s="1"/>
    </row>
    <row r="369" spans="1:74" hidden="1" outlineLevel="1">
      <c r="A369" t="s">
        <v>683</v>
      </c>
      <c r="B369" s="9" t="s">
        <v>968</v>
      </c>
      <c r="C369" s="1">
        <f t="shared" si="126"/>
        <v>0</v>
      </c>
      <c r="D369" s="7" t="e">
        <f t="shared" si="120"/>
        <v>#N/A</v>
      </c>
      <c r="E369" s="7" t="e">
        <f t="shared" si="121"/>
        <v>#N/A</v>
      </c>
      <c r="F369" s="7">
        <f t="shared" si="122"/>
        <v>0</v>
      </c>
      <c r="G369" s="7">
        <f t="shared" si="118"/>
        <v>0</v>
      </c>
      <c r="H369" s="49" t="e">
        <f t="shared" si="123"/>
        <v>#NUM!</v>
      </c>
      <c r="I369" s="178" t="e">
        <f t="shared" si="127"/>
        <v>#NUM!</v>
      </c>
      <c r="J369" s="8"/>
      <c r="K369" s="2" t="str">
        <f t="shared" si="128"/>
        <v>-</v>
      </c>
      <c r="L369" s="2" t="str">
        <f t="shared" si="129"/>
        <v>-</v>
      </c>
      <c r="M369" s="2" t="str">
        <f t="shared" si="130"/>
        <v>-</v>
      </c>
      <c r="N369" s="2"/>
      <c r="O369" s="2" t="str">
        <f t="shared" si="131"/>
        <v>-</v>
      </c>
      <c r="P369" s="1"/>
      <c r="Q369" s="1"/>
      <c r="R369" s="1"/>
      <c r="S369" s="1"/>
      <c r="T369" s="1"/>
      <c r="U369" s="1"/>
      <c r="V369" s="161"/>
      <c r="W369" s="1"/>
      <c r="X369" s="1"/>
      <c r="Y369" s="1"/>
      <c r="Z369" s="1"/>
      <c r="AA369" s="1"/>
      <c r="AB369" s="1"/>
      <c r="AC369" s="1"/>
      <c r="AD369" s="1"/>
      <c r="AI369" t="str">
        <f t="shared" si="119"/>
        <v>Hanover</v>
      </c>
      <c r="AJ369" t="s">
        <v>3102</v>
      </c>
      <c r="AK369" s="167">
        <v>2</v>
      </c>
      <c r="AN369" s="98">
        <v>23</v>
      </c>
      <c r="AO369" s="100">
        <v>17</v>
      </c>
      <c r="AP369" s="100">
        <v>60</v>
      </c>
      <c r="AQ369" s="107">
        <v>31110</v>
      </c>
      <c r="AR369" s="107">
        <f t="shared" si="124"/>
        <v>23017</v>
      </c>
      <c r="AS369" t="s">
        <v>1726</v>
      </c>
      <c r="AT369" s="110">
        <f t="shared" si="125"/>
        <v>2331110</v>
      </c>
      <c r="AW369">
        <v>7.5</v>
      </c>
      <c r="AX369">
        <v>0.46</v>
      </c>
      <c r="AY369">
        <v>7.04</v>
      </c>
      <c r="BF369" s="118"/>
      <c r="BI369" s="118"/>
      <c r="BJ369" s="118"/>
      <c r="BV369" s="1"/>
    </row>
    <row r="370" spans="1:74" hidden="1" outlineLevel="1">
      <c r="A370" t="s">
        <v>1886</v>
      </c>
      <c r="B370" s="9" t="s">
        <v>968</v>
      </c>
      <c r="C370" s="1">
        <f t="shared" si="126"/>
        <v>0</v>
      </c>
      <c r="D370" s="7" t="e">
        <f t="shared" si="120"/>
        <v>#N/A</v>
      </c>
      <c r="E370" s="7" t="e">
        <f t="shared" si="121"/>
        <v>#N/A</v>
      </c>
      <c r="F370" s="7">
        <f t="shared" si="122"/>
        <v>0</v>
      </c>
      <c r="G370" s="7">
        <f t="shared" si="118"/>
        <v>0</v>
      </c>
      <c r="H370" s="49" t="e">
        <f t="shared" si="123"/>
        <v>#NUM!</v>
      </c>
      <c r="I370" s="178" t="e">
        <f t="shared" si="127"/>
        <v>#NUM!</v>
      </c>
      <c r="J370" s="8"/>
      <c r="K370" s="2" t="str">
        <f t="shared" si="128"/>
        <v>-</v>
      </c>
      <c r="L370" s="2" t="str">
        <f t="shared" si="129"/>
        <v>-</v>
      </c>
      <c r="M370" s="2" t="str">
        <f t="shared" si="130"/>
        <v>-</v>
      </c>
      <c r="N370" s="2"/>
      <c r="O370" s="2" t="str">
        <f t="shared" si="131"/>
        <v>-</v>
      </c>
      <c r="P370" s="1"/>
      <c r="Q370" s="1"/>
      <c r="R370" s="1"/>
      <c r="S370" s="1"/>
      <c r="T370" s="1"/>
      <c r="U370" s="1"/>
      <c r="V370" s="161"/>
      <c r="W370" s="1"/>
      <c r="X370" s="1"/>
      <c r="Y370" s="1"/>
      <c r="Z370" s="1"/>
      <c r="AA370" s="1"/>
      <c r="AB370" s="1"/>
      <c r="AC370" s="1"/>
      <c r="AD370" s="1"/>
      <c r="AI370" t="str">
        <f t="shared" si="119"/>
        <v>Harmony</v>
      </c>
      <c r="AJ370" t="s">
        <v>416</v>
      </c>
      <c r="AK370" s="167">
        <v>2</v>
      </c>
      <c r="AN370" s="98">
        <v>23</v>
      </c>
      <c r="AO370" s="100">
        <v>25</v>
      </c>
      <c r="AP370" s="100">
        <v>65</v>
      </c>
      <c r="AQ370" s="107">
        <v>31355</v>
      </c>
      <c r="AR370" s="107">
        <f t="shared" si="124"/>
        <v>23025</v>
      </c>
      <c r="AS370" t="s">
        <v>1726</v>
      </c>
      <c r="AT370" s="110">
        <f t="shared" si="125"/>
        <v>2331355</v>
      </c>
      <c r="AW370">
        <v>40.49</v>
      </c>
      <c r="AX370">
        <v>1.69</v>
      </c>
      <c r="AY370">
        <v>38.799999999999997</v>
      </c>
      <c r="BF370" s="118"/>
      <c r="BI370" s="118"/>
      <c r="BJ370" s="118"/>
      <c r="BV370" s="1"/>
    </row>
    <row r="371" spans="1:74" hidden="1" outlineLevel="1">
      <c r="A371" t="s">
        <v>607</v>
      </c>
      <c r="B371" s="9" t="s">
        <v>968</v>
      </c>
      <c r="C371" s="1">
        <f t="shared" si="126"/>
        <v>0</v>
      </c>
      <c r="D371" s="7" t="e">
        <f t="shared" si="120"/>
        <v>#N/A</v>
      </c>
      <c r="E371" s="7" t="e">
        <f t="shared" si="121"/>
        <v>#N/A</v>
      </c>
      <c r="F371" s="7">
        <f t="shared" si="122"/>
        <v>0</v>
      </c>
      <c r="G371" s="7">
        <f t="shared" si="118"/>
        <v>0</v>
      </c>
      <c r="H371" s="49" t="e">
        <f t="shared" si="123"/>
        <v>#NUM!</v>
      </c>
      <c r="I371" s="178" t="e">
        <f t="shared" si="127"/>
        <v>#NUM!</v>
      </c>
      <c r="J371" s="8"/>
      <c r="K371" s="2" t="str">
        <f t="shared" si="128"/>
        <v>-</v>
      </c>
      <c r="L371" s="2" t="str">
        <f t="shared" si="129"/>
        <v>-</v>
      </c>
      <c r="M371" s="2" t="str">
        <f t="shared" si="130"/>
        <v>-</v>
      </c>
      <c r="N371" s="2"/>
      <c r="O371" s="2" t="str">
        <f t="shared" si="131"/>
        <v>-</v>
      </c>
      <c r="P371" s="1"/>
      <c r="Q371" s="1"/>
      <c r="R371" s="1"/>
      <c r="S371" s="1"/>
      <c r="T371" s="1"/>
      <c r="U371" s="1"/>
      <c r="V371" s="161"/>
      <c r="W371" s="1"/>
      <c r="X371" s="1"/>
      <c r="Y371" s="1"/>
      <c r="Z371" s="1"/>
      <c r="AA371" s="1"/>
      <c r="AB371" s="1"/>
      <c r="AC371" s="1"/>
      <c r="AD371" s="1"/>
      <c r="AI371" t="str">
        <f t="shared" si="119"/>
        <v>Harpswell</v>
      </c>
      <c r="AJ371" t="s">
        <v>2204</v>
      </c>
      <c r="AK371" s="167">
        <v>1</v>
      </c>
      <c r="AN371" s="98">
        <v>23</v>
      </c>
      <c r="AO371" s="100">
        <v>5</v>
      </c>
      <c r="AP371" s="100">
        <v>55</v>
      </c>
      <c r="AQ371" s="107">
        <v>31390</v>
      </c>
      <c r="AR371" s="107">
        <f t="shared" si="124"/>
        <v>23005</v>
      </c>
      <c r="AS371" t="s">
        <v>1726</v>
      </c>
      <c r="AT371" s="110">
        <f t="shared" si="125"/>
        <v>2331390</v>
      </c>
      <c r="AW371">
        <v>83.92</v>
      </c>
      <c r="AX371">
        <v>59.75</v>
      </c>
      <c r="AY371">
        <v>24.17</v>
      </c>
      <c r="BF371" s="118"/>
      <c r="BI371" s="118"/>
      <c r="BJ371" s="118"/>
      <c r="BV371" s="1"/>
    </row>
    <row r="372" spans="1:74" hidden="1" outlineLevel="1">
      <c r="A372" t="s">
        <v>1610</v>
      </c>
      <c r="B372" s="9" t="s">
        <v>968</v>
      </c>
      <c r="C372" s="1">
        <f t="shared" si="126"/>
        <v>0</v>
      </c>
      <c r="D372" s="7" t="e">
        <f t="shared" si="120"/>
        <v>#N/A</v>
      </c>
      <c r="E372" s="7" t="e">
        <f t="shared" si="121"/>
        <v>#N/A</v>
      </c>
      <c r="F372" s="7">
        <f t="shared" si="122"/>
        <v>0</v>
      </c>
      <c r="G372" s="7">
        <f t="shared" si="118"/>
        <v>0</v>
      </c>
      <c r="H372" s="49" t="e">
        <f t="shared" si="123"/>
        <v>#NUM!</v>
      </c>
      <c r="I372" s="178" t="e">
        <f t="shared" si="127"/>
        <v>#NUM!</v>
      </c>
      <c r="J372" s="8"/>
      <c r="K372" s="2" t="str">
        <f t="shared" si="128"/>
        <v>-</v>
      </c>
      <c r="L372" s="2" t="str">
        <f t="shared" si="129"/>
        <v>-</v>
      </c>
      <c r="M372" s="2" t="str">
        <f t="shared" si="130"/>
        <v>-</v>
      </c>
      <c r="N372" s="2"/>
      <c r="O372" s="2" t="str">
        <f t="shared" si="131"/>
        <v>-</v>
      </c>
      <c r="P372" s="1"/>
      <c r="Q372" s="1"/>
      <c r="R372" s="1"/>
      <c r="S372" s="1"/>
      <c r="T372" s="1"/>
      <c r="U372" s="1"/>
      <c r="V372" s="161"/>
      <c r="W372" s="1"/>
      <c r="X372" s="1"/>
      <c r="Y372" s="1"/>
      <c r="Z372" s="1"/>
      <c r="AA372" s="1"/>
      <c r="AB372" s="1"/>
      <c r="AC372" s="1"/>
      <c r="AD372" s="1"/>
      <c r="AI372" t="str">
        <f t="shared" si="119"/>
        <v>Harrington</v>
      </c>
      <c r="AJ372" t="s">
        <v>643</v>
      </c>
      <c r="AK372" s="167">
        <v>2</v>
      </c>
      <c r="AN372" s="98">
        <v>23</v>
      </c>
      <c r="AO372" s="100">
        <v>29</v>
      </c>
      <c r="AP372" s="100">
        <v>110</v>
      </c>
      <c r="AQ372" s="107">
        <v>31530</v>
      </c>
      <c r="AR372" s="107">
        <f t="shared" si="124"/>
        <v>23029</v>
      </c>
      <c r="AS372" t="s">
        <v>1726</v>
      </c>
      <c r="AT372" s="110">
        <f t="shared" si="125"/>
        <v>2331530</v>
      </c>
      <c r="AW372">
        <v>52.86</v>
      </c>
      <c r="AX372">
        <v>31.7</v>
      </c>
      <c r="AY372">
        <v>21.16</v>
      </c>
      <c r="BF372" s="118"/>
      <c r="BI372" s="118"/>
      <c r="BJ372" s="118"/>
      <c r="BV372" s="1"/>
    </row>
    <row r="373" spans="1:74" hidden="1" outlineLevel="1">
      <c r="A373" t="s">
        <v>1837</v>
      </c>
      <c r="B373" s="9" t="s">
        <v>968</v>
      </c>
      <c r="C373" s="1">
        <f t="shared" si="126"/>
        <v>0</v>
      </c>
      <c r="D373" s="7" t="e">
        <f t="shared" si="120"/>
        <v>#N/A</v>
      </c>
      <c r="E373" s="7" t="e">
        <f t="shared" si="121"/>
        <v>#N/A</v>
      </c>
      <c r="F373" s="7">
        <f t="shared" si="122"/>
        <v>0</v>
      </c>
      <c r="G373" s="7">
        <f t="shared" si="118"/>
        <v>0</v>
      </c>
      <c r="H373" s="49" t="e">
        <f t="shared" si="123"/>
        <v>#NUM!</v>
      </c>
      <c r="I373" s="178" t="e">
        <f t="shared" si="127"/>
        <v>#NUM!</v>
      </c>
      <c r="J373" s="8"/>
      <c r="K373" s="2" t="str">
        <f t="shared" si="128"/>
        <v>-</v>
      </c>
      <c r="L373" s="2" t="str">
        <f t="shared" si="129"/>
        <v>-</v>
      </c>
      <c r="M373" s="2" t="str">
        <f t="shared" si="130"/>
        <v>-</v>
      </c>
      <c r="N373" s="2"/>
      <c r="O373" s="2" t="str">
        <f t="shared" si="131"/>
        <v>-</v>
      </c>
      <c r="P373" s="1"/>
      <c r="Q373" s="1"/>
      <c r="R373" s="1"/>
      <c r="S373" s="1"/>
      <c r="T373" s="1"/>
      <c r="U373" s="1"/>
      <c r="V373" s="161"/>
      <c r="W373" s="1"/>
      <c r="X373" s="1"/>
      <c r="Y373" s="1"/>
      <c r="Z373" s="1"/>
      <c r="AA373" s="1"/>
      <c r="AB373" s="1"/>
      <c r="AC373" s="1"/>
      <c r="AD373" s="1"/>
      <c r="AI373" t="str">
        <f t="shared" si="119"/>
        <v>Harrison</v>
      </c>
      <c r="AJ373" t="s">
        <v>2204</v>
      </c>
      <c r="AK373" s="167">
        <v>1</v>
      </c>
      <c r="AN373" s="98">
        <v>23</v>
      </c>
      <c r="AO373" s="100">
        <v>5</v>
      </c>
      <c r="AP373" s="100">
        <v>60</v>
      </c>
      <c r="AQ373" s="107">
        <v>31600</v>
      </c>
      <c r="AR373" s="107">
        <f t="shared" si="124"/>
        <v>23005</v>
      </c>
      <c r="AS373" t="s">
        <v>1726</v>
      </c>
      <c r="AT373" s="110">
        <f t="shared" si="125"/>
        <v>2331600</v>
      </c>
      <c r="AW373">
        <v>33.86</v>
      </c>
      <c r="AX373">
        <v>0.83</v>
      </c>
      <c r="AY373">
        <v>33.03</v>
      </c>
      <c r="BF373" s="118"/>
      <c r="BI373" s="118"/>
      <c r="BJ373" s="118"/>
      <c r="BV373" s="1"/>
    </row>
    <row r="374" spans="1:74" hidden="1" outlineLevel="1">
      <c r="A374" t="s">
        <v>1580</v>
      </c>
      <c r="B374" s="9" t="s">
        <v>968</v>
      </c>
      <c r="C374" s="1">
        <f t="shared" si="126"/>
        <v>0</v>
      </c>
      <c r="D374" s="7" t="e">
        <f t="shared" si="120"/>
        <v>#N/A</v>
      </c>
      <c r="E374" s="7" t="e">
        <f t="shared" si="121"/>
        <v>#N/A</v>
      </c>
      <c r="F374" s="7">
        <f t="shared" si="122"/>
        <v>0</v>
      </c>
      <c r="G374" s="7">
        <f t="shared" si="118"/>
        <v>0</v>
      </c>
      <c r="H374" s="49" t="e">
        <f t="shared" si="123"/>
        <v>#NUM!</v>
      </c>
      <c r="I374" s="178" t="e">
        <f t="shared" si="127"/>
        <v>#NUM!</v>
      </c>
      <c r="J374" s="8"/>
      <c r="K374" s="2" t="str">
        <f t="shared" si="128"/>
        <v>-</v>
      </c>
      <c r="L374" s="2" t="str">
        <f t="shared" si="129"/>
        <v>-</v>
      </c>
      <c r="M374" s="2" t="str">
        <f t="shared" si="130"/>
        <v>-</v>
      </c>
      <c r="N374" s="2"/>
      <c r="O374" s="2" t="str">
        <f t="shared" si="131"/>
        <v>-</v>
      </c>
      <c r="P374" s="1"/>
      <c r="Q374" s="1"/>
      <c r="R374" s="1"/>
      <c r="S374" s="1"/>
      <c r="T374" s="1"/>
      <c r="U374" s="1"/>
      <c r="V374" s="161"/>
      <c r="W374" s="1"/>
      <c r="X374" s="1"/>
      <c r="Y374" s="1"/>
      <c r="Z374" s="1"/>
      <c r="AA374" s="1"/>
      <c r="AB374" s="1"/>
      <c r="AC374" s="1"/>
      <c r="AD374" s="1"/>
      <c r="AI374" t="str">
        <f t="shared" si="119"/>
        <v>Hartford</v>
      </c>
      <c r="AJ374" t="s">
        <v>3102</v>
      </c>
      <c r="AK374" s="167">
        <v>2</v>
      </c>
      <c r="AN374" s="98">
        <v>23</v>
      </c>
      <c r="AO374" s="100">
        <v>17</v>
      </c>
      <c r="AP374" s="100">
        <v>65</v>
      </c>
      <c r="AQ374" s="107">
        <v>31670</v>
      </c>
      <c r="AR374" s="107">
        <f t="shared" si="124"/>
        <v>23017</v>
      </c>
      <c r="AS374" t="s">
        <v>1726</v>
      </c>
      <c r="AT374" s="110">
        <f t="shared" si="125"/>
        <v>2331670</v>
      </c>
      <c r="AW374">
        <v>45.1</v>
      </c>
      <c r="AX374">
        <v>1.21</v>
      </c>
      <c r="AY374">
        <v>43.89</v>
      </c>
      <c r="BF374" s="118"/>
      <c r="BI374" s="118"/>
      <c r="BJ374" s="118"/>
      <c r="BV374" s="1"/>
    </row>
    <row r="375" spans="1:74" hidden="1" outlineLevel="1">
      <c r="A375" t="s">
        <v>1646</v>
      </c>
      <c r="B375" s="9" t="s">
        <v>968</v>
      </c>
      <c r="C375" s="1">
        <f t="shared" si="126"/>
        <v>0</v>
      </c>
      <c r="D375" s="7" t="e">
        <f t="shared" si="120"/>
        <v>#N/A</v>
      </c>
      <c r="E375" s="7" t="e">
        <f t="shared" si="121"/>
        <v>#N/A</v>
      </c>
      <c r="F375" s="7">
        <f t="shared" si="122"/>
        <v>0</v>
      </c>
      <c r="G375" s="7">
        <f t="shared" si="118"/>
        <v>0</v>
      </c>
      <c r="H375" s="49" t="e">
        <f t="shared" si="123"/>
        <v>#NUM!</v>
      </c>
      <c r="I375" s="178" t="e">
        <f t="shared" si="127"/>
        <v>#NUM!</v>
      </c>
      <c r="J375" s="8"/>
      <c r="K375" s="2" t="str">
        <f t="shared" si="128"/>
        <v>-</v>
      </c>
      <c r="L375" s="2" t="str">
        <f t="shared" si="129"/>
        <v>-</v>
      </c>
      <c r="M375" s="2" t="str">
        <f t="shared" si="130"/>
        <v>-</v>
      </c>
      <c r="N375" s="2"/>
      <c r="O375" s="2" t="str">
        <f t="shared" si="131"/>
        <v>-</v>
      </c>
      <c r="P375" s="1"/>
      <c r="Q375" s="1"/>
      <c r="R375" s="1"/>
      <c r="S375" s="1"/>
      <c r="T375" s="1"/>
      <c r="U375" s="1"/>
      <c r="V375" s="161"/>
      <c r="W375" s="1"/>
      <c r="X375" s="1"/>
      <c r="Y375" s="1"/>
      <c r="Z375" s="1"/>
      <c r="AA375" s="1"/>
      <c r="AB375" s="1"/>
      <c r="AC375" s="1"/>
      <c r="AD375" s="1"/>
      <c r="AI375" t="str">
        <f t="shared" si="119"/>
        <v>Hartland</v>
      </c>
      <c r="AJ375" t="s">
        <v>416</v>
      </c>
      <c r="AK375" s="167">
        <v>2</v>
      </c>
      <c r="AN375" s="98">
        <v>23</v>
      </c>
      <c r="AO375" s="100">
        <v>25</v>
      </c>
      <c r="AP375" s="100">
        <v>70</v>
      </c>
      <c r="AQ375" s="107">
        <v>31740</v>
      </c>
      <c r="AR375" s="107">
        <f t="shared" si="124"/>
        <v>23025</v>
      </c>
      <c r="AS375" t="s">
        <v>1726</v>
      </c>
      <c r="AT375" s="110">
        <f t="shared" si="125"/>
        <v>2331740</v>
      </c>
      <c r="AW375">
        <v>42.82</v>
      </c>
      <c r="AX375">
        <v>5.76</v>
      </c>
      <c r="AY375">
        <v>37.07</v>
      </c>
      <c r="BF375" s="118"/>
      <c r="BI375" s="118"/>
      <c r="BJ375" s="118"/>
      <c r="BV375" s="1"/>
    </row>
    <row r="376" spans="1:74" hidden="1" outlineLevel="1">
      <c r="A376" t="s">
        <v>1317</v>
      </c>
      <c r="B376" s="9" t="s">
        <v>968</v>
      </c>
      <c r="C376" s="1">
        <f t="shared" si="126"/>
        <v>0</v>
      </c>
      <c r="D376" s="7" t="e">
        <f t="shared" si="120"/>
        <v>#N/A</v>
      </c>
      <c r="E376" s="7" t="e">
        <f t="shared" si="121"/>
        <v>#N/A</v>
      </c>
      <c r="F376" s="7">
        <f t="shared" si="122"/>
        <v>0</v>
      </c>
      <c r="G376" s="7">
        <f t="shared" si="118"/>
        <v>0</v>
      </c>
      <c r="H376" s="49" t="e">
        <f t="shared" si="123"/>
        <v>#NUM!</v>
      </c>
      <c r="I376" s="178" t="e">
        <f t="shared" si="127"/>
        <v>#NUM!</v>
      </c>
      <c r="J376" s="8"/>
      <c r="K376" s="2" t="str">
        <f t="shared" si="128"/>
        <v>-</v>
      </c>
      <c r="L376" s="2" t="str">
        <f t="shared" si="129"/>
        <v>-</v>
      </c>
      <c r="M376" s="2" t="str">
        <f t="shared" si="130"/>
        <v>-</v>
      </c>
      <c r="N376" s="2"/>
      <c r="O376" s="2" t="str">
        <f t="shared" si="131"/>
        <v>-</v>
      </c>
      <c r="P376" s="1"/>
      <c r="Q376" s="1"/>
      <c r="R376" s="1"/>
      <c r="S376" s="1"/>
      <c r="T376" s="1"/>
      <c r="U376" s="1"/>
      <c r="V376" s="161"/>
      <c r="W376" s="1"/>
      <c r="X376" s="1"/>
      <c r="Y376" s="1"/>
      <c r="Z376" s="1"/>
      <c r="AA376" s="1"/>
      <c r="AB376" s="1"/>
      <c r="AC376" s="1"/>
      <c r="AD376" s="1"/>
      <c r="AI376" t="str">
        <f t="shared" si="119"/>
        <v>Haynesville</v>
      </c>
      <c r="AJ376" t="s">
        <v>2884</v>
      </c>
      <c r="AK376" s="167">
        <v>2</v>
      </c>
      <c r="AN376" s="98">
        <v>23</v>
      </c>
      <c r="AO376" s="100">
        <v>3</v>
      </c>
      <c r="AP376" s="100">
        <v>135</v>
      </c>
      <c r="AQ376" s="107">
        <v>32195</v>
      </c>
      <c r="AR376" s="107">
        <f t="shared" si="124"/>
        <v>23003</v>
      </c>
      <c r="AS376" t="s">
        <v>1726</v>
      </c>
      <c r="AT376" s="110">
        <f t="shared" si="125"/>
        <v>2332195</v>
      </c>
      <c r="AW376">
        <v>41.46</v>
      </c>
      <c r="AX376">
        <v>0.47</v>
      </c>
      <c r="AY376">
        <v>40.99</v>
      </c>
      <c r="BF376" s="118"/>
      <c r="BI376" s="118"/>
      <c r="BJ376" s="118"/>
      <c r="BV376" s="1"/>
    </row>
    <row r="377" spans="1:74" hidden="1" outlineLevel="1">
      <c r="A377" t="s">
        <v>2830</v>
      </c>
      <c r="B377" s="9" t="s">
        <v>968</v>
      </c>
      <c r="C377" s="1">
        <f t="shared" si="126"/>
        <v>0</v>
      </c>
      <c r="D377" s="7" t="e">
        <f t="shared" si="120"/>
        <v>#N/A</v>
      </c>
      <c r="E377" s="7" t="e">
        <f t="shared" si="121"/>
        <v>#N/A</v>
      </c>
      <c r="F377" s="7">
        <f t="shared" si="122"/>
        <v>0</v>
      </c>
      <c r="G377" s="7">
        <f t="shared" si="118"/>
        <v>0</v>
      </c>
      <c r="H377" s="49" t="e">
        <f t="shared" si="123"/>
        <v>#NUM!</v>
      </c>
      <c r="I377" s="178" t="e">
        <f t="shared" si="127"/>
        <v>#NUM!</v>
      </c>
      <c r="J377" s="8"/>
      <c r="K377" s="2" t="str">
        <f t="shared" si="128"/>
        <v>-</v>
      </c>
      <c r="L377" s="2" t="str">
        <f t="shared" si="129"/>
        <v>-</v>
      </c>
      <c r="M377" s="2" t="str">
        <f t="shared" si="130"/>
        <v>-</v>
      </c>
      <c r="N377" s="2"/>
      <c r="O377" s="2" t="str">
        <f t="shared" si="131"/>
        <v>-</v>
      </c>
      <c r="P377" s="1"/>
      <c r="Q377" s="1"/>
      <c r="R377" s="1"/>
      <c r="S377" s="1"/>
      <c r="T377" s="1"/>
      <c r="U377" s="1"/>
      <c r="V377" s="161"/>
      <c r="W377" s="1"/>
      <c r="X377" s="1"/>
      <c r="Y377" s="1"/>
      <c r="Z377" s="1"/>
      <c r="AA377" s="1"/>
      <c r="AB377" s="1"/>
      <c r="AC377" s="1"/>
      <c r="AD377" s="1"/>
      <c r="AI377" t="str">
        <f t="shared" si="119"/>
        <v>Hebron</v>
      </c>
      <c r="AJ377" t="s">
        <v>3102</v>
      </c>
      <c r="AK377" s="167">
        <v>2</v>
      </c>
      <c r="AN377" s="98">
        <v>23</v>
      </c>
      <c r="AO377" s="100">
        <v>17</v>
      </c>
      <c r="AP377" s="100">
        <v>70</v>
      </c>
      <c r="AQ377" s="107">
        <v>32370</v>
      </c>
      <c r="AR377" s="107">
        <f t="shared" si="124"/>
        <v>23017</v>
      </c>
      <c r="AS377" t="s">
        <v>1726</v>
      </c>
      <c r="AT377" s="110">
        <f t="shared" si="125"/>
        <v>2332370</v>
      </c>
      <c r="AW377">
        <v>22.55</v>
      </c>
      <c r="AX377">
        <v>0.14000000000000001</v>
      </c>
      <c r="AY377">
        <v>22.42</v>
      </c>
      <c r="BF377" s="118"/>
      <c r="BI377" s="118"/>
      <c r="BJ377" s="118"/>
      <c r="BV377" s="1"/>
    </row>
    <row r="378" spans="1:74" hidden="1" outlineLevel="1">
      <c r="A378" t="s">
        <v>1356</v>
      </c>
      <c r="B378" s="9" t="s">
        <v>968</v>
      </c>
      <c r="C378" s="1">
        <f t="shared" si="126"/>
        <v>0</v>
      </c>
      <c r="D378" s="7" t="e">
        <f t="shared" si="120"/>
        <v>#N/A</v>
      </c>
      <c r="E378" s="7" t="e">
        <f t="shared" si="121"/>
        <v>#N/A</v>
      </c>
      <c r="F378" s="7">
        <f t="shared" si="122"/>
        <v>0</v>
      </c>
      <c r="G378" s="7">
        <f t="shared" si="118"/>
        <v>0</v>
      </c>
      <c r="H378" s="49" t="e">
        <f t="shared" si="123"/>
        <v>#NUM!</v>
      </c>
      <c r="I378" s="178" t="e">
        <f t="shared" si="127"/>
        <v>#NUM!</v>
      </c>
      <c r="J378" s="8"/>
      <c r="K378" s="2" t="str">
        <f t="shared" si="128"/>
        <v>-</v>
      </c>
      <c r="L378" s="2" t="str">
        <f t="shared" si="129"/>
        <v>-</v>
      </c>
      <c r="M378" s="2" t="str">
        <f t="shared" si="130"/>
        <v>-</v>
      </c>
      <c r="N378" s="2"/>
      <c r="O378" s="2" t="str">
        <f t="shared" si="131"/>
        <v>-</v>
      </c>
      <c r="P378" s="1"/>
      <c r="Q378" s="1"/>
      <c r="R378" s="1"/>
      <c r="S378" s="1"/>
      <c r="T378" s="1"/>
      <c r="U378" s="1"/>
      <c r="V378" s="161"/>
      <c r="W378" s="1"/>
      <c r="X378" s="1"/>
      <c r="Y378" s="1"/>
      <c r="Z378" s="1"/>
      <c r="AA378" s="1"/>
      <c r="AB378" s="1"/>
      <c r="AC378" s="1"/>
      <c r="AD378" s="1"/>
      <c r="AI378" t="str">
        <f t="shared" si="119"/>
        <v>Hermon</v>
      </c>
      <c r="AJ378" t="s">
        <v>874</v>
      </c>
      <c r="AK378" s="167">
        <v>2</v>
      </c>
      <c r="AN378" s="98">
        <v>23</v>
      </c>
      <c r="AO378" s="100">
        <v>19</v>
      </c>
      <c r="AP378" s="100">
        <v>145</v>
      </c>
      <c r="AQ378" s="107">
        <v>32510</v>
      </c>
      <c r="AR378" s="107">
        <f t="shared" si="124"/>
        <v>23019</v>
      </c>
      <c r="AS378" t="s">
        <v>1726</v>
      </c>
      <c r="AT378" s="110">
        <f t="shared" si="125"/>
        <v>2332510</v>
      </c>
      <c r="AW378">
        <v>36.79</v>
      </c>
      <c r="AX378">
        <v>0.86</v>
      </c>
      <c r="AY378">
        <v>35.92</v>
      </c>
      <c r="BF378" s="118"/>
      <c r="BI378" s="118"/>
      <c r="BJ378" s="118"/>
      <c r="BV378" s="1"/>
    </row>
    <row r="379" spans="1:74" hidden="1" outlineLevel="1">
      <c r="A379" t="s">
        <v>1445</v>
      </c>
      <c r="B379" s="9" t="s">
        <v>968</v>
      </c>
      <c r="C379" s="1">
        <f t="shared" si="126"/>
        <v>0</v>
      </c>
      <c r="D379" s="7" t="e">
        <f t="shared" si="120"/>
        <v>#N/A</v>
      </c>
      <c r="E379" s="7" t="e">
        <f t="shared" si="121"/>
        <v>#N/A</v>
      </c>
      <c r="F379" s="7">
        <f t="shared" si="122"/>
        <v>0</v>
      </c>
      <c r="G379" s="7">
        <f t="shared" si="118"/>
        <v>0</v>
      </c>
      <c r="H379" s="49" t="e">
        <f t="shared" si="123"/>
        <v>#NUM!</v>
      </c>
      <c r="I379" s="178" t="e">
        <f t="shared" si="127"/>
        <v>#NUM!</v>
      </c>
      <c r="J379" s="8"/>
      <c r="K379" s="2" t="str">
        <f t="shared" si="128"/>
        <v>-</v>
      </c>
      <c r="L379" s="2" t="str">
        <f t="shared" si="129"/>
        <v>-</v>
      </c>
      <c r="M379" s="2" t="str">
        <f t="shared" si="130"/>
        <v>-</v>
      </c>
      <c r="N379" s="2"/>
      <c r="O379" s="2" t="str">
        <f t="shared" si="131"/>
        <v>-</v>
      </c>
      <c r="P379" s="1"/>
      <c r="Q379" s="1"/>
      <c r="R379" s="1"/>
      <c r="S379" s="1"/>
      <c r="T379" s="1"/>
      <c r="U379" s="1"/>
      <c r="V379" s="161"/>
      <c r="W379" s="1"/>
      <c r="X379" s="1"/>
      <c r="Y379" s="1"/>
      <c r="Z379" s="1"/>
      <c r="AA379" s="1"/>
      <c r="AB379" s="1"/>
      <c r="AC379" s="1"/>
      <c r="AD379" s="1"/>
      <c r="AI379" t="str">
        <f t="shared" si="119"/>
        <v>Hersey</v>
      </c>
      <c r="AJ379" t="s">
        <v>2884</v>
      </c>
      <c r="AK379" s="167">
        <v>2</v>
      </c>
      <c r="AN379" s="98">
        <v>23</v>
      </c>
      <c r="AO379" s="100">
        <v>3</v>
      </c>
      <c r="AP379" s="100">
        <v>140</v>
      </c>
      <c r="AQ379" s="107">
        <v>32685</v>
      </c>
      <c r="AR379" s="107">
        <f t="shared" si="124"/>
        <v>23003</v>
      </c>
      <c r="AS379" t="s">
        <v>1726</v>
      </c>
      <c r="AT379" s="110">
        <f t="shared" si="125"/>
        <v>2332685</v>
      </c>
      <c r="AW379">
        <v>40.01</v>
      </c>
      <c r="AX379">
        <v>0.21</v>
      </c>
      <c r="AY379">
        <v>39.799999999999997</v>
      </c>
      <c r="BF379" s="118"/>
      <c r="BI379" s="118"/>
      <c r="BJ379" s="118"/>
      <c r="BV379" s="1"/>
    </row>
    <row r="380" spans="1:74" hidden="1" outlineLevel="1">
      <c r="A380" t="s">
        <v>359</v>
      </c>
      <c r="B380" s="9" t="s">
        <v>968</v>
      </c>
      <c r="C380" s="1">
        <f t="shared" si="126"/>
        <v>0</v>
      </c>
      <c r="D380" s="7" t="e">
        <f t="shared" si="120"/>
        <v>#N/A</v>
      </c>
      <c r="E380" s="7" t="e">
        <f t="shared" si="121"/>
        <v>#N/A</v>
      </c>
      <c r="F380" s="7">
        <f t="shared" si="122"/>
        <v>0</v>
      </c>
      <c r="G380" s="7">
        <f t="shared" si="118"/>
        <v>0</v>
      </c>
      <c r="H380" s="49" t="e">
        <f t="shared" si="123"/>
        <v>#NUM!</v>
      </c>
      <c r="I380" s="178" t="e">
        <f t="shared" si="127"/>
        <v>#NUM!</v>
      </c>
      <c r="J380" s="8"/>
      <c r="K380" s="2" t="str">
        <f t="shared" si="128"/>
        <v>-</v>
      </c>
      <c r="L380" s="2" t="str">
        <f t="shared" si="129"/>
        <v>-</v>
      </c>
      <c r="M380" s="2" t="str">
        <f t="shared" si="130"/>
        <v>-</v>
      </c>
      <c r="N380" s="2"/>
      <c r="O380" s="2" t="str">
        <f t="shared" si="131"/>
        <v>-</v>
      </c>
      <c r="P380" s="1"/>
      <c r="Q380" s="1"/>
      <c r="R380" s="1"/>
      <c r="S380" s="1"/>
      <c r="T380" s="1"/>
      <c r="U380" s="1"/>
      <c r="V380" s="161"/>
      <c r="W380" s="1"/>
      <c r="X380" s="1"/>
      <c r="Y380" s="1"/>
      <c r="Z380" s="1"/>
      <c r="AA380" s="1"/>
      <c r="AB380" s="1"/>
      <c r="AC380" s="1"/>
      <c r="AD380" s="1"/>
      <c r="AI380" t="str">
        <f t="shared" si="119"/>
        <v>Highland</v>
      </c>
      <c r="AJ380" t="s">
        <v>416</v>
      </c>
      <c r="AK380" s="167">
        <v>2</v>
      </c>
      <c r="AN380" s="98">
        <v>23</v>
      </c>
      <c r="AO380" s="100">
        <v>25</v>
      </c>
      <c r="AP380" s="100">
        <v>75</v>
      </c>
      <c r="AQ380" s="107">
        <v>32895</v>
      </c>
      <c r="AR380" s="107">
        <f t="shared" si="124"/>
        <v>23025</v>
      </c>
      <c r="AS380" t="s">
        <v>1090</v>
      </c>
      <c r="AT380" s="110">
        <f t="shared" si="125"/>
        <v>2332895</v>
      </c>
      <c r="AW380">
        <v>42.03</v>
      </c>
      <c r="AX380">
        <v>0.02</v>
      </c>
      <c r="AY380">
        <v>42.01</v>
      </c>
      <c r="BF380" s="118"/>
      <c r="BI380" s="118"/>
      <c r="BJ380" s="118"/>
      <c r="BV380" s="1"/>
    </row>
    <row r="381" spans="1:74" hidden="1" outlineLevel="1">
      <c r="A381" t="s">
        <v>2219</v>
      </c>
      <c r="B381" s="9" t="s">
        <v>968</v>
      </c>
      <c r="C381" s="1">
        <f t="shared" si="126"/>
        <v>0</v>
      </c>
      <c r="D381" s="7" t="e">
        <f t="shared" si="120"/>
        <v>#N/A</v>
      </c>
      <c r="E381" s="7" t="e">
        <f t="shared" si="121"/>
        <v>#N/A</v>
      </c>
      <c r="F381" s="7">
        <f t="shared" si="122"/>
        <v>0</v>
      </c>
      <c r="G381" s="7">
        <f t="shared" si="118"/>
        <v>0</v>
      </c>
      <c r="H381" s="49" t="e">
        <f t="shared" si="123"/>
        <v>#NUM!</v>
      </c>
      <c r="I381" s="178" t="e">
        <f t="shared" si="127"/>
        <v>#NUM!</v>
      </c>
      <c r="J381" s="8"/>
      <c r="K381" s="2" t="str">
        <f t="shared" si="128"/>
        <v>-</v>
      </c>
      <c r="L381" s="2" t="str">
        <f t="shared" si="129"/>
        <v>-</v>
      </c>
      <c r="M381" s="2" t="str">
        <f t="shared" si="130"/>
        <v>-</v>
      </c>
      <c r="N381" s="2"/>
      <c r="O381" s="2" t="str">
        <f t="shared" si="131"/>
        <v>-</v>
      </c>
      <c r="P381" s="1"/>
      <c r="Q381" s="1"/>
      <c r="R381" s="1"/>
      <c r="S381" s="1"/>
      <c r="T381" s="1"/>
      <c r="U381" s="1"/>
      <c r="V381" s="161"/>
      <c r="W381" s="1"/>
      <c r="X381" s="1"/>
      <c r="Y381" s="1"/>
      <c r="Z381" s="1"/>
      <c r="AA381" s="1"/>
      <c r="AB381" s="1"/>
      <c r="AC381" s="1"/>
      <c r="AD381" s="1"/>
      <c r="AI381" t="str">
        <f t="shared" si="119"/>
        <v>Hiram</v>
      </c>
      <c r="AJ381" t="s">
        <v>3102</v>
      </c>
      <c r="AK381" s="167">
        <v>2</v>
      </c>
      <c r="AN381" s="98">
        <v>23</v>
      </c>
      <c r="AO381" s="100">
        <v>17</v>
      </c>
      <c r="AP381" s="100">
        <v>75</v>
      </c>
      <c r="AQ381" s="107">
        <v>33315</v>
      </c>
      <c r="AR381" s="107">
        <f t="shared" si="124"/>
        <v>23017</v>
      </c>
      <c r="AS381" t="s">
        <v>1726</v>
      </c>
      <c r="AT381" s="110">
        <f t="shared" si="125"/>
        <v>2333315</v>
      </c>
      <c r="AW381">
        <v>38.840000000000003</v>
      </c>
      <c r="AX381">
        <v>1.3</v>
      </c>
      <c r="AY381">
        <v>37.53</v>
      </c>
      <c r="BF381" s="118"/>
      <c r="BI381" s="118"/>
      <c r="BJ381" s="118"/>
      <c r="BV381" s="1"/>
    </row>
    <row r="382" spans="1:74" hidden="1" outlineLevel="1">
      <c r="A382" t="s">
        <v>970</v>
      </c>
      <c r="B382" s="9" t="s">
        <v>968</v>
      </c>
      <c r="C382" s="1">
        <f t="shared" si="126"/>
        <v>0</v>
      </c>
      <c r="D382" s="7" t="e">
        <f t="shared" si="120"/>
        <v>#N/A</v>
      </c>
      <c r="E382" s="7" t="e">
        <f t="shared" si="121"/>
        <v>#N/A</v>
      </c>
      <c r="F382" s="7">
        <f t="shared" si="122"/>
        <v>0</v>
      </c>
      <c r="G382" s="7">
        <f t="shared" si="118"/>
        <v>0</v>
      </c>
      <c r="H382" s="49" t="e">
        <f t="shared" si="123"/>
        <v>#NUM!</v>
      </c>
      <c r="I382" s="178" t="e">
        <f t="shared" si="127"/>
        <v>#NUM!</v>
      </c>
      <c r="J382" s="8"/>
      <c r="K382" s="2" t="str">
        <f t="shared" si="128"/>
        <v>-</v>
      </c>
      <c r="L382" s="2" t="str">
        <f t="shared" si="129"/>
        <v>-</v>
      </c>
      <c r="M382" s="2" t="str">
        <f t="shared" si="130"/>
        <v>-</v>
      </c>
      <c r="N382" s="2"/>
      <c r="O382" s="2" t="str">
        <f t="shared" si="131"/>
        <v>-</v>
      </c>
      <c r="P382" s="1"/>
      <c r="Q382" s="1"/>
      <c r="R382" s="1"/>
      <c r="S382" s="1"/>
      <c r="T382" s="1"/>
      <c r="U382" s="1"/>
      <c r="V382" s="161"/>
      <c r="W382" s="1"/>
      <c r="X382" s="1"/>
      <c r="Y382" s="1"/>
      <c r="Z382" s="1"/>
      <c r="AA382" s="1"/>
      <c r="AB382" s="1"/>
      <c r="AC382" s="1"/>
      <c r="AD382" s="1"/>
      <c r="AI382" t="str">
        <f t="shared" si="119"/>
        <v>Hodgdon</v>
      </c>
      <c r="AJ382" t="s">
        <v>2884</v>
      </c>
      <c r="AK382" s="167">
        <v>2</v>
      </c>
      <c r="AN382" s="98">
        <v>23</v>
      </c>
      <c r="AO382" s="100">
        <v>3</v>
      </c>
      <c r="AP382" s="100">
        <v>145</v>
      </c>
      <c r="AQ382" s="107">
        <v>33385</v>
      </c>
      <c r="AR382" s="107">
        <f t="shared" si="124"/>
        <v>23003</v>
      </c>
      <c r="AS382" t="s">
        <v>1726</v>
      </c>
      <c r="AT382" s="110">
        <f t="shared" si="125"/>
        <v>2333385</v>
      </c>
      <c r="AW382">
        <v>39.82</v>
      </c>
      <c r="AX382">
        <v>0.15</v>
      </c>
      <c r="AY382">
        <v>39.68</v>
      </c>
      <c r="BF382" s="118"/>
      <c r="BI382" s="118"/>
      <c r="BJ382" s="118"/>
      <c r="BV382" s="1"/>
    </row>
    <row r="383" spans="1:74" hidden="1" outlineLevel="1">
      <c r="A383" t="s">
        <v>1361</v>
      </c>
      <c r="B383" s="9" t="s">
        <v>968</v>
      </c>
      <c r="C383" s="1">
        <f t="shared" si="126"/>
        <v>0</v>
      </c>
      <c r="D383" s="7" t="e">
        <f t="shared" si="120"/>
        <v>#N/A</v>
      </c>
      <c r="E383" s="7" t="e">
        <f t="shared" si="121"/>
        <v>#N/A</v>
      </c>
      <c r="F383" s="7">
        <f t="shared" si="122"/>
        <v>0</v>
      </c>
      <c r="G383" s="7">
        <f t="shared" si="118"/>
        <v>0</v>
      </c>
      <c r="H383" s="49" t="e">
        <f t="shared" si="123"/>
        <v>#NUM!</v>
      </c>
      <c r="I383" s="178" t="e">
        <f t="shared" si="127"/>
        <v>#NUM!</v>
      </c>
      <c r="J383" s="8"/>
      <c r="K383" s="2" t="str">
        <f t="shared" si="128"/>
        <v>-</v>
      </c>
      <c r="L383" s="2" t="str">
        <f t="shared" si="129"/>
        <v>-</v>
      </c>
      <c r="M383" s="2" t="str">
        <f t="shared" si="130"/>
        <v>-</v>
      </c>
      <c r="N383" s="2"/>
      <c r="O383" s="2" t="str">
        <f t="shared" si="131"/>
        <v>-</v>
      </c>
      <c r="P383" s="1"/>
      <c r="Q383" s="1"/>
      <c r="R383" s="1"/>
      <c r="S383" s="1"/>
      <c r="T383" s="1"/>
      <c r="U383" s="1"/>
      <c r="V383" s="161"/>
      <c r="W383" s="1"/>
      <c r="X383" s="1"/>
      <c r="Y383" s="1"/>
      <c r="Z383" s="1"/>
      <c r="AA383" s="1"/>
      <c r="AB383" s="1"/>
      <c r="AC383" s="1"/>
      <c r="AD383" s="1"/>
      <c r="AI383" t="str">
        <f t="shared" si="119"/>
        <v>Holden</v>
      </c>
      <c r="AJ383" t="s">
        <v>874</v>
      </c>
      <c r="AK383" s="167">
        <v>2</v>
      </c>
      <c r="AN383" s="98">
        <v>23</v>
      </c>
      <c r="AO383" s="100">
        <v>19</v>
      </c>
      <c r="AP383" s="100">
        <v>150</v>
      </c>
      <c r="AQ383" s="107">
        <v>33490</v>
      </c>
      <c r="AR383" s="107">
        <f t="shared" si="124"/>
        <v>23019</v>
      </c>
      <c r="AS383" t="s">
        <v>1726</v>
      </c>
      <c r="AT383" s="110">
        <f t="shared" si="125"/>
        <v>2333490</v>
      </c>
      <c r="AW383">
        <v>32.11</v>
      </c>
      <c r="AX383">
        <v>1.19</v>
      </c>
      <c r="AY383">
        <v>30.91</v>
      </c>
      <c r="BF383" s="118"/>
      <c r="BI383" s="118"/>
      <c r="BJ383" s="118"/>
      <c r="BV383" s="1"/>
    </row>
    <row r="384" spans="1:74" hidden="1" outlineLevel="1">
      <c r="A384" t="s">
        <v>1330</v>
      </c>
      <c r="B384" s="9" t="s">
        <v>968</v>
      </c>
      <c r="C384" s="1">
        <f t="shared" si="126"/>
        <v>0</v>
      </c>
      <c r="D384" s="7" t="e">
        <f t="shared" si="120"/>
        <v>#N/A</v>
      </c>
      <c r="E384" s="7" t="e">
        <f t="shared" si="121"/>
        <v>#N/A</v>
      </c>
      <c r="F384" s="7">
        <f t="shared" si="122"/>
        <v>0</v>
      </c>
      <c r="G384" s="7">
        <f t="shared" si="118"/>
        <v>0</v>
      </c>
      <c r="H384" s="49" t="e">
        <f t="shared" si="123"/>
        <v>#NUM!</v>
      </c>
      <c r="I384" s="178" t="e">
        <f t="shared" si="127"/>
        <v>#NUM!</v>
      </c>
      <c r="J384" s="8"/>
      <c r="K384" s="2" t="str">
        <f t="shared" si="128"/>
        <v>-</v>
      </c>
      <c r="L384" s="2" t="str">
        <f t="shared" si="129"/>
        <v>-</v>
      </c>
      <c r="M384" s="2" t="str">
        <f t="shared" si="130"/>
        <v>-</v>
      </c>
      <c r="N384" s="2"/>
      <c r="O384" s="2" t="str">
        <f t="shared" si="131"/>
        <v>-</v>
      </c>
      <c r="P384" s="1"/>
      <c r="Q384" s="1"/>
      <c r="R384" s="1"/>
      <c r="S384" s="1"/>
      <c r="T384" s="1"/>
      <c r="U384" s="1"/>
      <c r="V384" s="161"/>
      <c r="W384" s="1"/>
      <c r="X384" s="1"/>
      <c r="Y384" s="1"/>
      <c r="Z384" s="1"/>
      <c r="AA384" s="1"/>
      <c r="AB384" s="1"/>
      <c r="AC384" s="1"/>
      <c r="AD384" s="1"/>
      <c r="AI384" t="str">
        <f t="shared" si="119"/>
        <v>Hollis</v>
      </c>
      <c r="AJ384" t="s">
        <v>947</v>
      </c>
      <c r="AK384" s="167">
        <v>1</v>
      </c>
      <c r="AN384" s="98">
        <v>23</v>
      </c>
      <c r="AO384" s="100">
        <v>31</v>
      </c>
      <c r="AP384" s="100">
        <v>50</v>
      </c>
      <c r="AQ384" s="107">
        <v>33665</v>
      </c>
      <c r="AR384" s="107">
        <f t="shared" si="124"/>
        <v>23031</v>
      </c>
      <c r="AS384" t="s">
        <v>1726</v>
      </c>
      <c r="AT384" s="110">
        <f t="shared" si="125"/>
        <v>2333665</v>
      </c>
      <c r="AW384">
        <v>32.93</v>
      </c>
      <c r="AX384">
        <v>0.92</v>
      </c>
      <c r="AY384">
        <v>32.020000000000003</v>
      </c>
      <c r="BF384" s="118"/>
      <c r="BI384" s="118"/>
      <c r="BJ384" s="118"/>
      <c r="BV384" s="1"/>
    </row>
    <row r="385" spans="1:74" hidden="1" outlineLevel="1">
      <c r="A385" t="s">
        <v>757</v>
      </c>
      <c r="B385" s="9" t="s">
        <v>968</v>
      </c>
      <c r="C385" s="1">
        <f t="shared" si="126"/>
        <v>0</v>
      </c>
      <c r="D385" s="7" t="e">
        <f t="shared" si="120"/>
        <v>#N/A</v>
      </c>
      <c r="E385" s="7" t="e">
        <f t="shared" si="121"/>
        <v>#N/A</v>
      </c>
      <c r="F385" s="7">
        <f t="shared" si="122"/>
        <v>0</v>
      </c>
      <c r="G385" s="7">
        <f t="shared" si="118"/>
        <v>0</v>
      </c>
      <c r="H385" s="49" t="e">
        <f t="shared" si="123"/>
        <v>#NUM!</v>
      </c>
      <c r="I385" s="178" t="e">
        <f t="shared" si="127"/>
        <v>#NUM!</v>
      </c>
      <c r="J385" s="8"/>
      <c r="K385" s="2" t="str">
        <f t="shared" si="128"/>
        <v>-</v>
      </c>
      <c r="L385" s="2" t="str">
        <f t="shared" si="129"/>
        <v>-</v>
      </c>
      <c r="M385" s="2" t="str">
        <f t="shared" si="130"/>
        <v>-</v>
      </c>
      <c r="N385" s="2"/>
      <c r="O385" s="2" t="str">
        <f t="shared" si="131"/>
        <v>-</v>
      </c>
      <c r="P385" s="1"/>
      <c r="Q385" s="1"/>
      <c r="R385" s="1"/>
      <c r="S385" s="1"/>
      <c r="T385" s="1"/>
      <c r="U385" s="1"/>
      <c r="V385" s="161"/>
      <c r="W385" s="1"/>
      <c r="X385" s="1"/>
      <c r="Y385" s="1"/>
      <c r="Z385" s="1"/>
      <c r="AA385" s="1"/>
      <c r="AB385" s="1"/>
      <c r="AC385" s="1"/>
      <c r="AD385" s="1"/>
      <c r="AI385" t="str">
        <f t="shared" si="119"/>
        <v>Hope</v>
      </c>
      <c r="AJ385" t="s">
        <v>794</v>
      </c>
      <c r="AK385" s="167">
        <v>1</v>
      </c>
      <c r="AN385" s="98">
        <v>23</v>
      </c>
      <c r="AO385" s="100">
        <v>13</v>
      </c>
      <c r="AP385" s="100">
        <v>25</v>
      </c>
      <c r="AQ385" s="107">
        <v>33840</v>
      </c>
      <c r="AR385" s="107">
        <f t="shared" si="124"/>
        <v>23013</v>
      </c>
      <c r="AS385" t="s">
        <v>1726</v>
      </c>
      <c r="AT385" s="110">
        <f t="shared" si="125"/>
        <v>2333840</v>
      </c>
      <c r="AW385">
        <v>23.8</v>
      </c>
      <c r="AX385">
        <v>1.96</v>
      </c>
      <c r="AY385">
        <v>21.84</v>
      </c>
      <c r="BF385" s="118"/>
      <c r="BI385" s="118"/>
      <c r="BJ385" s="118"/>
      <c r="BV385" s="1"/>
    </row>
    <row r="386" spans="1:74" hidden="1" outlineLevel="1">
      <c r="A386" t="s">
        <v>2326</v>
      </c>
      <c r="B386" s="9" t="s">
        <v>968</v>
      </c>
      <c r="C386" s="1">
        <f t="shared" si="126"/>
        <v>0</v>
      </c>
      <c r="D386" s="7" t="e">
        <f t="shared" si="120"/>
        <v>#N/A</v>
      </c>
      <c r="E386" s="7" t="e">
        <f t="shared" si="121"/>
        <v>#N/A</v>
      </c>
      <c r="F386" s="7">
        <f t="shared" si="122"/>
        <v>0</v>
      </c>
      <c r="G386" s="7">
        <f t="shared" ref="G386:G449" si="132">IF(S386&gt;0,RANK(S386,(P386:AD386)),0)</f>
        <v>0</v>
      </c>
      <c r="H386" s="49" t="e">
        <f t="shared" si="123"/>
        <v>#NUM!</v>
      </c>
      <c r="I386" s="178" t="e">
        <f t="shared" si="127"/>
        <v>#NUM!</v>
      </c>
      <c r="J386" s="8"/>
      <c r="K386" s="2" t="str">
        <f t="shared" si="128"/>
        <v>-</v>
      </c>
      <c r="L386" s="2" t="str">
        <f t="shared" si="129"/>
        <v>-</v>
      </c>
      <c r="M386" s="2" t="str">
        <f t="shared" si="130"/>
        <v>-</v>
      </c>
      <c r="N386" s="2"/>
      <c r="O386" s="2" t="str">
        <f t="shared" si="131"/>
        <v>-</v>
      </c>
      <c r="P386" s="1"/>
      <c r="Q386" s="1"/>
      <c r="R386" s="1"/>
      <c r="S386" s="1"/>
      <c r="T386" s="1"/>
      <c r="U386" s="1"/>
      <c r="V386" s="161"/>
      <c r="W386" s="1"/>
      <c r="X386" s="1"/>
      <c r="Y386" s="1"/>
      <c r="Z386" s="1"/>
      <c r="AA386" s="1"/>
      <c r="AB386" s="1"/>
      <c r="AC386" s="1"/>
      <c r="AD386" s="1"/>
      <c r="AI386" t="str">
        <f t="shared" si="119"/>
        <v>Houlton</v>
      </c>
      <c r="AJ386" t="s">
        <v>2884</v>
      </c>
      <c r="AK386" s="167">
        <v>2</v>
      </c>
      <c r="AN386" s="98">
        <v>23</v>
      </c>
      <c r="AO386" s="100">
        <v>3</v>
      </c>
      <c r="AP386" s="100">
        <v>150</v>
      </c>
      <c r="AQ386" s="107">
        <v>33980</v>
      </c>
      <c r="AR386" s="107">
        <f t="shared" si="124"/>
        <v>23003</v>
      </c>
      <c r="AS386" t="s">
        <v>1726</v>
      </c>
      <c r="AT386" s="110">
        <f t="shared" si="125"/>
        <v>2333980</v>
      </c>
      <c r="AW386">
        <v>36.76</v>
      </c>
      <c r="AX386">
        <v>0.01</v>
      </c>
      <c r="AY386">
        <v>36.75</v>
      </c>
      <c r="BF386" s="118"/>
      <c r="BI386" s="118"/>
      <c r="BJ386" s="118"/>
      <c r="BV386" s="1"/>
    </row>
    <row r="387" spans="1:74" hidden="1" outlineLevel="1">
      <c r="A387" t="s">
        <v>1504</v>
      </c>
      <c r="B387" s="9" t="s">
        <v>968</v>
      </c>
      <c r="C387" s="1">
        <f t="shared" si="126"/>
        <v>0</v>
      </c>
      <c r="D387" s="7" t="e">
        <f t="shared" si="120"/>
        <v>#N/A</v>
      </c>
      <c r="E387" s="7" t="e">
        <f t="shared" si="121"/>
        <v>#N/A</v>
      </c>
      <c r="F387" s="7">
        <f t="shared" si="122"/>
        <v>0</v>
      </c>
      <c r="G387" s="7">
        <f t="shared" si="132"/>
        <v>0</v>
      </c>
      <c r="H387" s="49" t="e">
        <f t="shared" si="123"/>
        <v>#NUM!</v>
      </c>
      <c r="I387" s="178" t="e">
        <f t="shared" si="127"/>
        <v>#NUM!</v>
      </c>
      <c r="J387" s="8"/>
      <c r="K387" s="2" t="str">
        <f t="shared" si="128"/>
        <v>-</v>
      </c>
      <c r="L387" s="2" t="str">
        <f t="shared" si="129"/>
        <v>-</v>
      </c>
      <c r="M387" s="2" t="str">
        <f t="shared" si="130"/>
        <v>-</v>
      </c>
      <c r="N387" s="2"/>
      <c r="O387" s="2" t="str">
        <f t="shared" si="131"/>
        <v>-</v>
      </c>
      <c r="P387" s="1"/>
      <c r="Q387" s="1"/>
      <c r="R387" s="1"/>
      <c r="S387" s="1"/>
      <c r="T387" s="1"/>
      <c r="U387" s="1"/>
      <c r="V387" s="161"/>
      <c r="W387" s="1"/>
      <c r="X387" s="1"/>
      <c r="Y387" s="1"/>
      <c r="Z387" s="1"/>
      <c r="AA387" s="1"/>
      <c r="AB387" s="1"/>
      <c r="AC387" s="1"/>
      <c r="AD387" s="1"/>
      <c r="AI387" t="str">
        <f t="shared" si="119"/>
        <v>Howland</v>
      </c>
      <c r="AJ387" t="s">
        <v>874</v>
      </c>
      <c r="AK387" s="167">
        <v>2</v>
      </c>
      <c r="AN387" s="98">
        <v>23</v>
      </c>
      <c r="AO387" s="100">
        <v>19</v>
      </c>
      <c r="AP387" s="100">
        <v>155</v>
      </c>
      <c r="AQ387" s="107">
        <v>34190</v>
      </c>
      <c r="AR387" s="107">
        <f t="shared" si="124"/>
        <v>23019</v>
      </c>
      <c r="AS387" t="s">
        <v>1726</v>
      </c>
      <c r="AT387" s="110">
        <f t="shared" si="125"/>
        <v>2334190</v>
      </c>
      <c r="AW387">
        <v>35.340000000000003</v>
      </c>
      <c r="AX387">
        <v>0.7</v>
      </c>
      <c r="AY387">
        <v>34.65</v>
      </c>
      <c r="BF387" s="118"/>
      <c r="BI387" s="118"/>
      <c r="BJ387" s="118"/>
      <c r="BV387" s="1"/>
    </row>
    <row r="388" spans="1:74" hidden="1" outlineLevel="1">
      <c r="A388" t="s">
        <v>1398</v>
      </c>
      <c r="B388" s="9" t="s">
        <v>968</v>
      </c>
      <c r="C388" s="1">
        <f t="shared" si="126"/>
        <v>0</v>
      </c>
      <c r="D388" s="7" t="e">
        <f t="shared" si="120"/>
        <v>#N/A</v>
      </c>
      <c r="E388" s="7" t="e">
        <f t="shared" si="121"/>
        <v>#N/A</v>
      </c>
      <c r="F388" s="7">
        <f t="shared" si="122"/>
        <v>0</v>
      </c>
      <c r="G388" s="7">
        <f t="shared" si="132"/>
        <v>0</v>
      </c>
      <c r="H388" s="49" t="e">
        <f t="shared" si="123"/>
        <v>#NUM!</v>
      </c>
      <c r="I388" s="178" t="e">
        <f t="shared" si="127"/>
        <v>#NUM!</v>
      </c>
      <c r="J388" s="8"/>
      <c r="K388" s="2" t="str">
        <f t="shared" si="128"/>
        <v>-</v>
      </c>
      <c r="L388" s="2" t="str">
        <f t="shared" si="129"/>
        <v>-</v>
      </c>
      <c r="M388" s="2" t="str">
        <f t="shared" si="130"/>
        <v>-</v>
      </c>
      <c r="N388" s="2"/>
      <c r="O388" s="2" t="str">
        <f t="shared" si="131"/>
        <v>-</v>
      </c>
      <c r="P388" s="1"/>
      <c r="Q388" s="1"/>
      <c r="R388" s="1"/>
      <c r="S388" s="1"/>
      <c r="T388" s="1"/>
      <c r="U388" s="1"/>
      <c r="V388" s="161"/>
      <c r="W388" s="1"/>
      <c r="X388" s="1"/>
      <c r="Y388" s="1"/>
      <c r="Z388" s="1"/>
      <c r="AA388" s="1"/>
      <c r="AB388" s="1"/>
      <c r="AC388" s="1"/>
      <c r="AD388" s="1"/>
      <c r="AI388" t="str">
        <f t="shared" si="119"/>
        <v>Hudson</v>
      </c>
      <c r="AJ388" t="s">
        <v>874</v>
      </c>
      <c r="AK388" s="167">
        <v>2</v>
      </c>
      <c r="AN388" s="98">
        <v>23</v>
      </c>
      <c r="AO388" s="100">
        <v>19</v>
      </c>
      <c r="AP388" s="100">
        <v>160</v>
      </c>
      <c r="AQ388" s="107">
        <v>34365</v>
      </c>
      <c r="AR388" s="107">
        <f t="shared" si="124"/>
        <v>23019</v>
      </c>
      <c r="AS388" t="s">
        <v>1726</v>
      </c>
      <c r="AT388" s="110">
        <f t="shared" si="125"/>
        <v>2334365</v>
      </c>
      <c r="AW388">
        <v>40.19</v>
      </c>
      <c r="AX388">
        <v>2.38</v>
      </c>
      <c r="AY388">
        <v>37.81</v>
      </c>
      <c r="BF388" s="118"/>
      <c r="BI388" s="118"/>
      <c r="BJ388" s="118"/>
      <c r="BV388" s="1"/>
    </row>
    <row r="389" spans="1:74" hidden="1" outlineLevel="1">
      <c r="A389" s="34" t="s">
        <v>218</v>
      </c>
      <c r="B389" s="9" t="s">
        <v>968</v>
      </c>
      <c r="C389" s="1">
        <f t="shared" si="126"/>
        <v>0</v>
      </c>
      <c r="D389" s="7" t="e">
        <f t="shared" si="120"/>
        <v>#N/A</v>
      </c>
      <c r="E389" s="7" t="e">
        <f t="shared" si="121"/>
        <v>#N/A</v>
      </c>
      <c r="F389" s="7">
        <f t="shared" si="122"/>
        <v>0</v>
      </c>
      <c r="G389" s="7">
        <f t="shared" si="132"/>
        <v>0</v>
      </c>
      <c r="H389" s="49" t="e">
        <f t="shared" si="123"/>
        <v>#NUM!</v>
      </c>
      <c r="I389" s="178" t="e">
        <f t="shared" si="127"/>
        <v>#NUM!</v>
      </c>
      <c r="J389" s="8"/>
      <c r="K389" s="2" t="str">
        <f t="shared" si="128"/>
        <v>-</v>
      </c>
      <c r="L389" s="2" t="str">
        <f t="shared" si="129"/>
        <v>-</v>
      </c>
      <c r="M389" s="2" t="str">
        <f t="shared" si="130"/>
        <v>-</v>
      </c>
      <c r="N389" s="2"/>
      <c r="O389" s="2" t="str">
        <f t="shared" si="131"/>
        <v>-</v>
      </c>
      <c r="P389" s="1"/>
      <c r="Q389" s="1"/>
      <c r="R389" s="1"/>
      <c r="S389" s="1"/>
      <c r="T389" s="1"/>
      <c r="U389" s="1"/>
      <c r="V389" s="161"/>
      <c r="W389" s="1"/>
      <c r="X389" s="1"/>
      <c r="Y389" s="1"/>
      <c r="Z389" s="1"/>
      <c r="AA389" s="1"/>
      <c r="AB389" s="1"/>
      <c r="AC389" s="1"/>
      <c r="AD389" s="1"/>
      <c r="AI389" t="str">
        <f t="shared" si="119"/>
        <v>Indian Purchase T3 T4</v>
      </c>
      <c r="AJ389" t="s">
        <v>874</v>
      </c>
      <c r="AK389" s="167">
        <v>2</v>
      </c>
      <c r="AN389" s="98">
        <v>23</v>
      </c>
      <c r="AO389" s="100">
        <v>19</v>
      </c>
      <c r="AQ389" s="107">
        <v>34450</v>
      </c>
      <c r="AR389" s="107">
        <f t="shared" si="124"/>
        <v>23019</v>
      </c>
      <c r="AS389" t="s">
        <v>1908</v>
      </c>
      <c r="AT389" s="110">
        <f t="shared" si="125"/>
        <v>2334450</v>
      </c>
      <c r="BF389" s="118"/>
      <c r="BI389" s="118"/>
      <c r="BJ389" s="118"/>
      <c r="BV389" s="1"/>
    </row>
    <row r="390" spans="1:74" hidden="1" outlineLevel="1">
      <c r="A390" t="s">
        <v>1971</v>
      </c>
      <c r="B390" s="9" t="s">
        <v>968</v>
      </c>
      <c r="C390" s="1">
        <f t="shared" si="126"/>
        <v>0</v>
      </c>
      <c r="D390" s="7" t="e">
        <f t="shared" si="120"/>
        <v>#N/A</v>
      </c>
      <c r="E390" s="7" t="e">
        <f t="shared" si="121"/>
        <v>#N/A</v>
      </c>
      <c r="F390" s="7">
        <f t="shared" si="122"/>
        <v>0</v>
      </c>
      <c r="G390" s="7">
        <f t="shared" si="132"/>
        <v>0</v>
      </c>
      <c r="H390" s="49" t="e">
        <f t="shared" si="123"/>
        <v>#NUM!</v>
      </c>
      <c r="I390" s="178" t="e">
        <f t="shared" si="127"/>
        <v>#NUM!</v>
      </c>
      <c r="J390" s="8"/>
      <c r="K390" s="2" t="str">
        <f t="shared" si="128"/>
        <v>-</v>
      </c>
      <c r="L390" s="2" t="str">
        <f t="shared" si="129"/>
        <v>-</v>
      </c>
      <c r="M390" s="2" t="str">
        <f t="shared" si="130"/>
        <v>-</v>
      </c>
      <c r="N390" s="2"/>
      <c r="O390" s="2" t="str">
        <f t="shared" si="131"/>
        <v>-</v>
      </c>
      <c r="P390" s="1"/>
      <c r="Q390" s="1"/>
      <c r="R390" s="1"/>
      <c r="S390" s="1"/>
      <c r="T390" s="1"/>
      <c r="U390" s="1"/>
      <c r="V390" s="161"/>
      <c r="W390" s="1"/>
      <c r="X390" s="1"/>
      <c r="Y390" s="1"/>
      <c r="Z390" s="1"/>
      <c r="AA390" s="1"/>
      <c r="AB390" s="1"/>
      <c r="AC390" s="1"/>
      <c r="AD390" s="1"/>
      <c r="AI390" t="str">
        <f t="shared" ref="AI390:AI452" si="133">A390</f>
        <v>Indian Township</v>
      </c>
      <c r="AJ390" t="s">
        <v>643</v>
      </c>
      <c r="AK390" s="167">
        <v>2</v>
      </c>
      <c r="AN390" s="98">
        <v>23</v>
      </c>
      <c r="AO390" s="100">
        <v>29</v>
      </c>
      <c r="AQ390" s="107">
        <v>34500</v>
      </c>
      <c r="AR390" s="107">
        <f t="shared" si="124"/>
        <v>23029</v>
      </c>
      <c r="AS390" t="s">
        <v>2568</v>
      </c>
      <c r="AT390" s="110">
        <f t="shared" si="125"/>
        <v>2334500</v>
      </c>
      <c r="BF390" s="118"/>
      <c r="BI390" s="118"/>
      <c r="BJ390" s="118"/>
      <c r="BV390" s="1"/>
    </row>
    <row r="391" spans="1:74" hidden="1" outlineLevel="1">
      <c r="A391" t="s">
        <v>3233</v>
      </c>
      <c r="B391" s="9" t="s">
        <v>968</v>
      </c>
      <c r="C391" s="1">
        <f t="shared" si="126"/>
        <v>0</v>
      </c>
      <c r="D391" s="7" t="e">
        <f t="shared" si="120"/>
        <v>#N/A</v>
      </c>
      <c r="E391" s="7" t="e">
        <f t="shared" si="121"/>
        <v>#N/A</v>
      </c>
      <c r="F391" s="7">
        <f t="shared" si="122"/>
        <v>0</v>
      </c>
      <c r="G391" s="7">
        <f t="shared" si="132"/>
        <v>0</v>
      </c>
      <c r="H391" s="49" t="e">
        <f t="shared" si="123"/>
        <v>#NUM!</v>
      </c>
      <c r="I391" s="178" t="e">
        <f t="shared" si="127"/>
        <v>#NUM!</v>
      </c>
      <c r="J391" s="8"/>
      <c r="K391" s="2" t="str">
        <f t="shared" si="128"/>
        <v>-</v>
      </c>
      <c r="L391" s="2" t="str">
        <f t="shared" si="129"/>
        <v>-</v>
      </c>
      <c r="M391" s="2" t="str">
        <f t="shared" si="130"/>
        <v>-</v>
      </c>
      <c r="N391" s="2"/>
      <c r="O391" s="2" t="str">
        <f t="shared" si="131"/>
        <v>-</v>
      </c>
      <c r="P391" s="1"/>
      <c r="Q391" s="1"/>
      <c r="R391" s="1"/>
      <c r="S391" s="1"/>
      <c r="T391" s="1"/>
      <c r="U391" s="1"/>
      <c r="V391" s="161"/>
      <c r="W391" s="1"/>
      <c r="X391" s="1"/>
      <c r="Y391" s="1"/>
      <c r="Z391" s="1"/>
      <c r="AA391" s="1"/>
      <c r="AB391" s="1"/>
      <c r="AC391" s="1"/>
      <c r="AD391" s="1"/>
      <c r="AI391" t="str">
        <f t="shared" si="133"/>
        <v>Industry</v>
      </c>
      <c r="AJ391" t="s">
        <v>2429</v>
      </c>
      <c r="AK391" s="167">
        <v>2</v>
      </c>
      <c r="AN391" s="98">
        <v>23</v>
      </c>
      <c r="AO391" s="100">
        <v>7</v>
      </c>
      <c r="AP391" s="100">
        <v>40</v>
      </c>
      <c r="AQ391" s="107">
        <v>34820</v>
      </c>
      <c r="AR391" s="107">
        <f t="shared" si="124"/>
        <v>23007</v>
      </c>
      <c r="AS391" t="s">
        <v>1726</v>
      </c>
      <c r="AT391" s="110">
        <f t="shared" si="125"/>
        <v>2334820</v>
      </c>
      <c r="AW391">
        <v>31.2</v>
      </c>
      <c r="AX391">
        <v>1.23</v>
      </c>
      <c r="AY391">
        <v>29.98</v>
      </c>
      <c r="BF391" s="118"/>
      <c r="BI391" s="118"/>
      <c r="BJ391" s="118"/>
      <c r="BV391" s="1"/>
    </row>
    <row r="392" spans="1:74" hidden="1" outlineLevel="1">
      <c r="A392" t="s">
        <v>2482</v>
      </c>
      <c r="B392" s="9" t="s">
        <v>968</v>
      </c>
      <c r="C392" s="1">
        <f t="shared" si="126"/>
        <v>0</v>
      </c>
      <c r="D392" s="7" t="e">
        <f t="shared" si="120"/>
        <v>#N/A</v>
      </c>
      <c r="E392" s="7" t="e">
        <f t="shared" si="121"/>
        <v>#N/A</v>
      </c>
      <c r="F392" s="7">
        <f t="shared" si="122"/>
        <v>0</v>
      </c>
      <c r="G392" s="7">
        <f t="shared" si="132"/>
        <v>0</v>
      </c>
      <c r="H392" s="49" t="e">
        <f t="shared" si="123"/>
        <v>#NUM!</v>
      </c>
      <c r="I392" s="178" t="e">
        <f t="shared" si="127"/>
        <v>#NUM!</v>
      </c>
      <c r="J392" s="8"/>
      <c r="K392" s="2" t="str">
        <f t="shared" si="128"/>
        <v>-</v>
      </c>
      <c r="L392" s="2" t="str">
        <f t="shared" si="129"/>
        <v>-</v>
      </c>
      <c r="M392" s="2" t="str">
        <f t="shared" si="130"/>
        <v>-</v>
      </c>
      <c r="N392" s="2"/>
      <c r="O392" s="2" t="str">
        <f t="shared" si="131"/>
        <v>-</v>
      </c>
      <c r="P392" s="1"/>
      <c r="Q392" s="1"/>
      <c r="R392" s="1"/>
      <c r="S392" s="1"/>
      <c r="T392" s="1"/>
      <c r="U392" s="1"/>
      <c r="V392" s="161"/>
      <c r="W392" s="1"/>
      <c r="X392" s="1"/>
      <c r="Y392" s="1"/>
      <c r="Z392" s="1"/>
      <c r="AA392" s="1"/>
      <c r="AB392" s="1"/>
      <c r="AC392" s="1"/>
      <c r="AD392" s="1"/>
      <c r="AI392" t="str">
        <f t="shared" si="133"/>
        <v>Island Falls</v>
      </c>
      <c r="AJ392" t="s">
        <v>2884</v>
      </c>
      <c r="AK392" s="167">
        <v>2</v>
      </c>
      <c r="AN392" s="98">
        <v>23</v>
      </c>
      <c r="AO392" s="100">
        <v>3</v>
      </c>
      <c r="AP392" s="100">
        <v>155</v>
      </c>
      <c r="AQ392" s="107">
        <v>35065</v>
      </c>
      <c r="AR392" s="107">
        <f t="shared" si="124"/>
        <v>23003</v>
      </c>
      <c r="AS392" t="s">
        <v>1726</v>
      </c>
      <c r="AT392" s="110">
        <f t="shared" si="125"/>
        <v>2335065</v>
      </c>
      <c r="AW392">
        <v>40.47</v>
      </c>
      <c r="AX392">
        <v>4.59</v>
      </c>
      <c r="AY392">
        <v>35.880000000000003</v>
      </c>
      <c r="BF392" s="118"/>
      <c r="BI392" s="118"/>
      <c r="BJ392" s="118"/>
      <c r="BV392" s="1"/>
    </row>
    <row r="393" spans="1:74" hidden="1" outlineLevel="1">
      <c r="A393" t="s">
        <v>2294</v>
      </c>
      <c r="B393" s="9" t="s">
        <v>968</v>
      </c>
      <c r="C393" s="1">
        <f t="shared" si="126"/>
        <v>0</v>
      </c>
      <c r="D393" s="7" t="e">
        <f t="shared" si="120"/>
        <v>#N/A</v>
      </c>
      <c r="E393" s="7" t="e">
        <f t="shared" si="121"/>
        <v>#N/A</v>
      </c>
      <c r="F393" s="7">
        <f t="shared" si="122"/>
        <v>0</v>
      </c>
      <c r="G393" s="7">
        <f t="shared" si="132"/>
        <v>0</v>
      </c>
      <c r="H393" s="49" t="e">
        <f t="shared" si="123"/>
        <v>#NUM!</v>
      </c>
      <c r="I393" s="178" t="e">
        <f t="shared" si="127"/>
        <v>#NUM!</v>
      </c>
      <c r="J393" s="8"/>
      <c r="K393" s="2" t="str">
        <f t="shared" si="128"/>
        <v>-</v>
      </c>
      <c r="L393" s="2" t="str">
        <f t="shared" si="129"/>
        <v>-</v>
      </c>
      <c r="M393" s="2" t="str">
        <f t="shared" si="130"/>
        <v>-</v>
      </c>
      <c r="N393" s="2"/>
      <c r="O393" s="2" t="str">
        <f t="shared" si="131"/>
        <v>-</v>
      </c>
      <c r="P393" s="1"/>
      <c r="Q393" s="1"/>
      <c r="R393" s="1"/>
      <c r="S393" s="1"/>
      <c r="T393" s="1"/>
      <c r="U393" s="1"/>
      <c r="V393" s="161"/>
      <c r="W393" s="1"/>
      <c r="X393" s="1"/>
      <c r="Y393" s="1"/>
      <c r="Z393" s="1"/>
      <c r="AA393" s="1"/>
      <c r="AB393" s="1"/>
      <c r="AC393" s="1"/>
      <c r="AD393" s="1"/>
      <c r="AI393" t="str">
        <f t="shared" si="133"/>
        <v>Isle Au Haut</v>
      </c>
      <c r="AJ393" t="s">
        <v>794</v>
      </c>
      <c r="AK393" s="167">
        <v>1</v>
      </c>
      <c r="AN393" s="98">
        <v>23</v>
      </c>
      <c r="AO393" s="100">
        <v>13</v>
      </c>
      <c r="AP393" s="100">
        <v>30</v>
      </c>
      <c r="AQ393" s="107">
        <v>35135</v>
      </c>
      <c r="AR393" s="107">
        <f t="shared" si="124"/>
        <v>23013</v>
      </c>
      <c r="AS393" t="s">
        <v>1726</v>
      </c>
      <c r="AT393" s="110">
        <f t="shared" si="125"/>
        <v>2335135</v>
      </c>
      <c r="AW393">
        <v>109.62</v>
      </c>
      <c r="AX393">
        <v>96.94</v>
      </c>
      <c r="AY393">
        <v>12.67</v>
      </c>
      <c r="BF393" s="118"/>
      <c r="BI393" s="118"/>
      <c r="BJ393" s="118"/>
      <c r="BV393" s="1"/>
    </row>
    <row r="394" spans="1:74" hidden="1" outlineLevel="1">
      <c r="A394" t="s">
        <v>3136</v>
      </c>
      <c r="B394" s="9" t="s">
        <v>968</v>
      </c>
      <c r="C394" s="1">
        <f t="shared" si="126"/>
        <v>0</v>
      </c>
      <c r="D394" s="7" t="e">
        <f t="shared" si="120"/>
        <v>#N/A</v>
      </c>
      <c r="E394" s="7" t="e">
        <f t="shared" si="121"/>
        <v>#N/A</v>
      </c>
      <c r="F394" s="7">
        <f t="shared" si="122"/>
        <v>0</v>
      </c>
      <c r="G394" s="7">
        <f t="shared" si="132"/>
        <v>0</v>
      </c>
      <c r="H394" s="49" t="e">
        <f t="shared" si="123"/>
        <v>#NUM!</v>
      </c>
      <c r="I394" s="178" t="e">
        <f t="shared" si="127"/>
        <v>#NUM!</v>
      </c>
      <c r="J394" s="8"/>
      <c r="K394" s="2" t="str">
        <f t="shared" si="128"/>
        <v>-</v>
      </c>
      <c r="L394" s="2" t="str">
        <f t="shared" si="129"/>
        <v>-</v>
      </c>
      <c r="M394" s="2" t="str">
        <f t="shared" si="130"/>
        <v>-</v>
      </c>
      <c r="N394" s="2"/>
      <c r="O394" s="2" t="str">
        <f t="shared" si="131"/>
        <v>-</v>
      </c>
      <c r="P394" s="1"/>
      <c r="Q394" s="1"/>
      <c r="R394" s="1"/>
      <c r="S394" s="1"/>
      <c r="T394" s="1"/>
      <c r="U394" s="1"/>
      <c r="V394" s="161"/>
      <c r="W394" s="1"/>
      <c r="X394" s="1"/>
      <c r="Y394" s="1"/>
      <c r="Z394" s="1"/>
      <c r="AA394" s="1"/>
      <c r="AB394" s="1"/>
      <c r="AC394" s="1"/>
      <c r="AD394" s="1"/>
      <c r="AI394" t="str">
        <f t="shared" si="133"/>
        <v>Islesboro</v>
      </c>
      <c r="AJ394" t="s">
        <v>2274</v>
      </c>
      <c r="AK394" s="167">
        <v>2</v>
      </c>
      <c r="AN394" s="98">
        <v>23</v>
      </c>
      <c r="AO394" s="100">
        <v>27</v>
      </c>
      <c r="AP394" s="100">
        <v>35</v>
      </c>
      <c r="AQ394" s="107">
        <v>35240</v>
      </c>
      <c r="AR394" s="107">
        <f t="shared" si="124"/>
        <v>23027</v>
      </c>
      <c r="AS394" t="s">
        <v>1726</v>
      </c>
      <c r="AT394" s="110">
        <f t="shared" si="125"/>
        <v>2335240</v>
      </c>
      <c r="AW394">
        <v>68.930000000000007</v>
      </c>
      <c r="AX394">
        <v>54.67</v>
      </c>
      <c r="AY394">
        <v>14.25</v>
      </c>
      <c r="BF394" s="118"/>
      <c r="BI394" s="118"/>
      <c r="BJ394" s="118"/>
      <c r="BV394" s="1"/>
    </row>
    <row r="395" spans="1:74" hidden="1" outlineLevel="1">
      <c r="A395" t="s">
        <v>2574</v>
      </c>
      <c r="B395" s="9" t="s">
        <v>968</v>
      </c>
      <c r="C395" s="1">
        <f t="shared" si="126"/>
        <v>0</v>
      </c>
      <c r="D395" s="7" t="e">
        <f t="shared" si="120"/>
        <v>#N/A</v>
      </c>
      <c r="E395" s="7" t="e">
        <f t="shared" si="121"/>
        <v>#N/A</v>
      </c>
      <c r="F395" s="7">
        <f t="shared" si="122"/>
        <v>0</v>
      </c>
      <c r="G395" s="7">
        <f t="shared" si="132"/>
        <v>0</v>
      </c>
      <c r="H395" s="49" t="e">
        <f t="shared" si="123"/>
        <v>#NUM!</v>
      </c>
      <c r="I395" s="178" t="e">
        <f t="shared" si="127"/>
        <v>#NUM!</v>
      </c>
      <c r="J395" s="8"/>
      <c r="K395" s="2" t="str">
        <f t="shared" si="128"/>
        <v>-</v>
      </c>
      <c r="L395" s="2" t="str">
        <f t="shared" si="129"/>
        <v>-</v>
      </c>
      <c r="M395" s="2" t="str">
        <f t="shared" si="130"/>
        <v>-</v>
      </c>
      <c r="N395" s="2"/>
      <c r="O395" s="2" t="str">
        <f t="shared" si="131"/>
        <v>-</v>
      </c>
      <c r="P395" s="1"/>
      <c r="Q395" s="1"/>
      <c r="R395" s="1"/>
      <c r="S395" s="1"/>
      <c r="T395" s="1"/>
      <c r="U395" s="1"/>
      <c r="V395" s="161"/>
      <c r="W395" s="1"/>
      <c r="X395" s="1"/>
      <c r="Y395" s="1"/>
      <c r="Z395" s="1"/>
      <c r="AA395" s="1"/>
      <c r="AB395" s="1"/>
      <c r="AC395" s="1"/>
      <c r="AD395" s="1"/>
      <c r="AI395" t="str">
        <f t="shared" si="133"/>
        <v>Jackman</v>
      </c>
      <c r="AJ395" t="s">
        <v>416</v>
      </c>
      <c r="AK395" s="167">
        <v>2</v>
      </c>
      <c r="AN395" s="98">
        <v>23</v>
      </c>
      <c r="AO395" s="100">
        <v>25</v>
      </c>
      <c r="AP395" s="100">
        <v>80</v>
      </c>
      <c r="AQ395" s="107">
        <v>35345</v>
      </c>
      <c r="AR395" s="107">
        <f t="shared" si="124"/>
        <v>23025</v>
      </c>
      <c r="AS395" t="s">
        <v>1726</v>
      </c>
      <c r="AT395" s="110">
        <f t="shared" si="125"/>
        <v>2335345</v>
      </c>
      <c r="AW395">
        <v>42.2</v>
      </c>
      <c r="AX395">
        <v>1.17</v>
      </c>
      <c r="AY395">
        <v>41.03</v>
      </c>
      <c r="BF395" s="118"/>
      <c r="BI395" s="118"/>
      <c r="BJ395" s="118"/>
      <c r="BV395" s="1"/>
    </row>
    <row r="396" spans="1:74" hidden="1" outlineLevel="1">
      <c r="A396" t="s">
        <v>3035</v>
      </c>
      <c r="B396" s="9" t="s">
        <v>968</v>
      </c>
      <c r="C396" s="1">
        <f t="shared" si="126"/>
        <v>0</v>
      </c>
      <c r="D396" s="7" t="e">
        <f t="shared" si="120"/>
        <v>#N/A</v>
      </c>
      <c r="E396" s="7" t="e">
        <f t="shared" si="121"/>
        <v>#N/A</v>
      </c>
      <c r="F396" s="7">
        <f t="shared" si="122"/>
        <v>0</v>
      </c>
      <c r="G396" s="7">
        <f t="shared" si="132"/>
        <v>0</v>
      </c>
      <c r="H396" s="49" t="e">
        <f t="shared" si="123"/>
        <v>#NUM!</v>
      </c>
      <c r="I396" s="178" t="e">
        <f t="shared" si="127"/>
        <v>#NUM!</v>
      </c>
      <c r="J396" s="8"/>
      <c r="K396" s="2" t="str">
        <f t="shared" si="128"/>
        <v>-</v>
      </c>
      <c r="L396" s="2" t="str">
        <f t="shared" si="129"/>
        <v>-</v>
      </c>
      <c r="M396" s="2" t="str">
        <f t="shared" si="130"/>
        <v>-</v>
      </c>
      <c r="N396" s="2"/>
      <c r="O396" s="2" t="str">
        <f t="shared" si="131"/>
        <v>-</v>
      </c>
      <c r="P396" s="1"/>
      <c r="Q396" s="1"/>
      <c r="R396" s="1"/>
      <c r="S396" s="1"/>
      <c r="T396" s="1"/>
      <c r="U396" s="1"/>
      <c r="V396" s="161"/>
      <c r="W396" s="1"/>
      <c r="X396" s="1"/>
      <c r="Y396" s="1"/>
      <c r="Z396" s="1"/>
      <c r="AA396" s="1"/>
      <c r="AB396" s="1"/>
      <c r="AC396" s="1"/>
      <c r="AD396" s="1"/>
      <c r="AI396" t="str">
        <f t="shared" si="133"/>
        <v>Jackson</v>
      </c>
      <c r="AJ396" t="s">
        <v>2274</v>
      </c>
      <c r="AK396" s="167">
        <v>2</v>
      </c>
      <c r="AN396" s="98">
        <v>23</v>
      </c>
      <c r="AO396" s="100">
        <v>27</v>
      </c>
      <c r="AP396" s="100">
        <v>40</v>
      </c>
      <c r="AQ396" s="107">
        <v>35450</v>
      </c>
      <c r="AR396" s="107">
        <f t="shared" si="124"/>
        <v>23027</v>
      </c>
      <c r="AS396" t="s">
        <v>1726</v>
      </c>
      <c r="AT396" s="110">
        <f t="shared" si="125"/>
        <v>2335450</v>
      </c>
      <c r="AW396">
        <v>25.32</v>
      </c>
      <c r="AX396">
        <v>0.12</v>
      </c>
      <c r="AY396">
        <v>25.21</v>
      </c>
      <c r="BF396" s="118"/>
      <c r="BI396" s="118"/>
      <c r="BJ396" s="118"/>
      <c r="BV396" s="1"/>
    </row>
    <row r="397" spans="1:74" hidden="1" outlineLevel="1">
      <c r="A397" t="s">
        <v>118</v>
      </c>
      <c r="B397" s="9" t="s">
        <v>968</v>
      </c>
      <c r="C397" s="1">
        <f t="shared" si="126"/>
        <v>0</v>
      </c>
      <c r="D397" s="7" t="e">
        <f t="shared" si="120"/>
        <v>#N/A</v>
      </c>
      <c r="E397" s="7" t="e">
        <f t="shared" si="121"/>
        <v>#N/A</v>
      </c>
      <c r="F397" s="7">
        <f t="shared" si="122"/>
        <v>0</v>
      </c>
      <c r="G397" s="7">
        <f t="shared" si="132"/>
        <v>0</v>
      </c>
      <c r="H397" s="49" t="e">
        <f t="shared" si="123"/>
        <v>#NUM!</v>
      </c>
      <c r="I397" s="178" t="e">
        <f t="shared" si="127"/>
        <v>#NUM!</v>
      </c>
      <c r="J397" s="8"/>
      <c r="K397" s="2" t="str">
        <f t="shared" si="128"/>
        <v>-</v>
      </c>
      <c r="L397" s="2" t="str">
        <f t="shared" si="129"/>
        <v>-</v>
      </c>
      <c r="M397" s="2" t="str">
        <f t="shared" si="130"/>
        <v>-</v>
      </c>
      <c r="N397" s="2"/>
      <c r="O397" s="2" t="str">
        <f t="shared" si="131"/>
        <v>-</v>
      </c>
      <c r="P397" s="1"/>
      <c r="Q397" s="1"/>
      <c r="R397" s="1"/>
      <c r="S397" s="1"/>
      <c r="T397" s="1"/>
      <c r="U397" s="1"/>
      <c r="V397" s="161"/>
      <c r="W397" s="1"/>
      <c r="X397" s="1"/>
      <c r="Y397" s="1"/>
      <c r="Z397" s="1"/>
      <c r="AA397" s="1"/>
      <c r="AB397" s="1"/>
      <c r="AC397" s="1"/>
      <c r="AD397" s="1"/>
      <c r="AI397" t="str">
        <f t="shared" si="133"/>
        <v>Jay</v>
      </c>
      <c r="AJ397" t="s">
        <v>2429</v>
      </c>
      <c r="AK397" s="167">
        <v>2</v>
      </c>
      <c r="AN397" s="98">
        <v>23</v>
      </c>
      <c r="AO397" s="100">
        <v>7</v>
      </c>
      <c r="AP397" s="100">
        <v>45</v>
      </c>
      <c r="AQ397" s="107">
        <v>35625</v>
      </c>
      <c r="AR397" s="107">
        <f t="shared" si="124"/>
        <v>23007</v>
      </c>
      <c r="AS397" t="s">
        <v>1726</v>
      </c>
      <c r="AT397" s="110">
        <f t="shared" si="125"/>
        <v>2335625</v>
      </c>
      <c r="AW397">
        <v>49.24</v>
      </c>
      <c r="AX397">
        <v>0.78</v>
      </c>
      <c r="AY397">
        <v>48.46</v>
      </c>
      <c r="BF397" s="118"/>
      <c r="BI397" s="118"/>
      <c r="BJ397" s="118"/>
      <c r="BV397" s="1"/>
    </row>
    <row r="398" spans="1:74" hidden="1" outlineLevel="1">
      <c r="A398" t="s">
        <v>2481</v>
      </c>
      <c r="B398" s="9" t="s">
        <v>968</v>
      </c>
      <c r="C398" s="1">
        <f t="shared" si="126"/>
        <v>0</v>
      </c>
      <c r="D398" s="7" t="e">
        <f t="shared" si="120"/>
        <v>#N/A</v>
      </c>
      <c r="E398" s="7" t="e">
        <f t="shared" si="121"/>
        <v>#N/A</v>
      </c>
      <c r="F398" s="7">
        <f t="shared" si="122"/>
        <v>0</v>
      </c>
      <c r="G398" s="7">
        <f t="shared" si="132"/>
        <v>0</v>
      </c>
      <c r="H398" s="49" t="e">
        <f t="shared" si="123"/>
        <v>#NUM!</v>
      </c>
      <c r="I398" s="178" t="e">
        <f t="shared" si="127"/>
        <v>#NUM!</v>
      </c>
      <c r="J398" s="8"/>
      <c r="K398" s="2" t="str">
        <f t="shared" si="128"/>
        <v>-</v>
      </c>
      <c r="L398" s="2" t="str">
        <f t="shared" si="129"/>
        <v>-</v>
      </c>
      <c r="M398" s="2" t="str">
        <f t="shared" si="130"/>
        <v>-</v>
      </c>
      <c r="N398" s="2"/>
      <c r="O398" s="2" t="str">
        <f t="shared" si="131"/>
        <v>-</v>
      </c>
      <c r="P398" s="1"/>
      <c r="Q398" s="1"/>
      <c r="R398" s="1"/>
      <c r="S398" s="1"/>
      <c r="T398" s="1"/>
      <c r="U398" s="1"/>
      <c r="V398" s="161"/>
      <c r="W398" s="1"/>
      <c r="X398" s="1"/>
      <c r="Y398" s="1"/>
      <c r="Z398" s="1"/>
      <c r="AA398" s="1"/>
      <c r="AB398" s="1"/>
      <c r="AC398" s="1"/>
      <c r="AD398" s="1"/>
      <c r="AI398" t="str">
        <f t="shared" si="133"/>
        <v>Jefferson</v>
      </c>
      <c r="AJ398" t="s">
        <v>227</v>
      </c>
      <c r="AK398" s="167">
        <v>1</v>
      </c>
      <c r="AN398" s="98">
        <v>23</v>
      </c>
      <c r="AO398" s="100">
        <v>15</v>
      </c>
      <c r="AP398" s="100">
        <v>50</v>
      </c>
      <c r="AQ398" s="107">
        <v>35695</v>
      </c>
      <c r="AR398" s="107">
        <f t="shared" si="124"/>
        <v>23015</v>
      </c>
      <c r="AS398" t="s">
        <v>1726</v>
      </c>
      <c r="AT398" s="110">
        <f t="shared" si="125"/>
        <v>2335695</v>
      </c>
      <c r="AW398">
        <v>58.64</v>
      </c>
      <c r="AX398">
        <v>5.96</v>
      </c>
      <c r="AY398">
        <v>52.69</v>
      </c>
      <c r="BF398" s="118"/>
      <c r="BI398" s="118"/>
      <c r="BJ398" s="118"/>
      <c r="BV398" s="1"/>
    </row>
    <row r="399" spans="1:74" hidden="1" outlineLevel="1">
      <c r="A399" t="s">
        <v>772</v>
      </c>
      <c r="B399" s="9" t="s">
        <v>968</v>
      </c>
      <c r="C399" s="1">
        <f t="shared" si="126"/>
        <v>0</v>
      </c>
      <c r="D399" s="7" t="e">
        <f t="shared" si="120"/>
        <v>#N/A</v>
      </c>
      <c r="E399" s="7" t="e">
        <f t="shared" si="121"/>
        <v>#N/A</v>
      </c>
      <c r="F399" s="7">
        <f t="shared" si="122"/>
        <v>0</v>
      </c>
      <c r="G399" s="7">
        <f t="shared" si="132"/>
        <v>0</v>
      </c>
      <c r="H399" s="49" t="e">
        <f t="shared" si="123"/>
        <v>#NUM!</v>
      </c>
      <c r="I399" s="178" t="e">
        <f t="shared" si="127"/>
        <v>#NUM!</v>
      </c>
      <c r="J399" s="8"/>
      <c r="K399" s="2" t="str">
        <f t="shared" si="128"/>
        <v>-</v>
      </c>
      <c r="L399" s="2" t="str">
        <f t="shared" si="129"/>
        <v>-</v>
      </c>
      <c r="M399" s="2" t="str">
        <f t="shared" si="130"/>
        <v>-</v>
      </c>
      <c r="N399" s="2"/>
      <c r="O399" s="2" t="str">
        <f t="shared" si="131"/>
        <v>-</v>
      </c>
      <c r="P399" s="1"/>
      <c r="Q399" s="1"/>
      <c r="R399" s="1"/>
      <c r="S399" s="1"/>
      <c r="T399" s="1"/>
      <c r="U399" s="1"/>
      <c r="V399" s="161"/>
      <c r="W399" s="1"/>
      <c r="X399" s="1"/>
      <c r="Y399" s="1"/>
      <c r="Z399" s="1"/>
      <c r="AA399" s="1"/>
      <c r="AB399" s="1"/>
      <c r="AC399" s="1"/>
      <c r="AD399" s="1"/>
      <c r="AI399" t="str">
        <f t="shared" si="133"/>
        <v>Jonesboro</v>
      </c>
      <c r="AJ399" t="s">
        <v>643</v>
      </c>
      <c r="AK399" s="167">
        <v>2</v>
      </c>
      <c r="AN399" s="98">
        <v>23</v>
      </c>
      <c r="AO399" s="100">
        <v>29</v>
      </c>
      <c r="AP399" s="100">
        <v>115</v>
      </c>
      <c r="AQ399" s="107">
        <v>35905</v>
      </c>
      <c r="AR399" s="107">
        <f t="shared" si="124"/>
        <v>23029</v>
      </c>
      <c r="AS399" t="s">
        <v>1726</v>
      </c>
      <c r="AT399" s="110">
        <f t="shared" si="125"/>
        <v>2335905</v>
      </c>
      <c r="AW399">
        <v>38.43</v>
      </c>
      <c r="AX399">
        <v>1.75</v>
      </c>
      <c r="AY399">
        <v>36.67</v>
      </c>
      <c r="BF399" s="118"/>
      <c r="BI399" s="118"/>
      <c r="BJ399" s="118"/>
      <c r="BV399" s="1"/>
    </row>
    <row r="400" spans="1:74" hidden="1" outlineLevel="1">
      <c r="A400" t="s">
        <v>2869</v>
      </c>
      <c r="B400" s="9" t="s">
        <v>968</v>
      </c>
      <c r="C400" s="1">
        <f t="shared" si="126"/>
        <v>0</v>
      </c>
      <c r="D400" s="7" t="e">
        <f t="shared" si="120"/>
        <v>#N/A</v>
      </c>
      <c r="E400" s="7" t="e">
        <f t="shared" si="121"/>
        <v>#N/A</v>
      </c>
      <c r="F400" s="7">
        <f t="shared" si="122"/>
        <v>0</v>
      </c>
      <c r="G400" s="7">
        <f t="shared" si="132"/>
        <v>0</v>
      </c>
      <c r="H400" s="49" t="e">
        <f t="shared" si="123"/>
        <v>#NUM!</v>
      </c>
      <c r="I400" s="178" t="e">
        <f t="shared" si="127"/>
        <v>#NUM!</v>
      </c>
      <c r="J400" s="8"/>
      <c r="K400" s="2" t="str">
        <f t="shared" si="128"/>
        <v>-</v>
      </c>
      <c r="L400" s="2" t="str">
        <f t="shared" si="129"/>
        <v>-</v>
      </c>
      <c r="M400" s="2" t="str">
        <f t="shared" si="130"/>
        <v>-</v>
      </c>
      <c r="N400" s="2"/>
      <c r="O400" s="2" t="str">
        <f t="shared" si="131"/>
        <v>-</v>
      </c>
      <c r="P400" s="1"/>
      <c r="Q400" s="1"/>
      <c r="R400" s="1"/>
      <c r="S400" s="1"/>
      <c r="T400" s="1"/>
      <c r="U400" s="1"/>
      <c r="V400" s="161"/>
      <c r="W400" s="1"/>
      <c r="X400" s="1"/>
      <c r="Y400" s="1"/>
      <c r="Z400" s="1"/>
      <c r="AA400" s="1"/>
      <c r="AB400" s="1"/>
      <c r="AC400" s="1"/>
      <c r="AD400" s="1"/>
      <c r="AI400" t="str">
        <f t="shared" si="133"/>
        <v>Jonesport</v>
      </c>
      <c r="AJ400" t="s">
        <v>643</v>
      </c>
      <c r="AK400" s="167">
        <v>2</v>
      </c>
      <c r="AN400" s="98">
        <v>23</v>
      </c>
      <c r="AO400" s="100">
        <v>29</v>
      </c>
      <c r="AP400" s="100">
        <v>120</v>
      </c>
      <c r="AQ400" s="107">
        <v>36010</v>
      </c>
      <c r="AR400" s="107">
        <f t="shared" si="124"/>
        <v>23029</v>
      </c>
      <c r="AS400" t="s">
        <v>1726</v>
      </c>
      <c r="AT400" s="110">
        <f t="shared" si="125"/>
        <v>2336010</v>
      </c>
      <c r="AW400">
        <v>100.67</v>
      </c>
      <c r="AX400">
        <v>72.16</v>
      </c>
      <c r="AY400">
        <v>28.51</v>
      </c>
      <c r="BF400" s="118"/>
      <c r="BI400" s="118"/>
      <c r="BJ400" s="118"/>
      <c r="BV400" s="1"/>
    </row>
    <row r="401" spans="1:74" hidden="1" outlineLevel="1">
      <c r="A401" t="s">
        <v>2925</v>
      </c>
      <c r="B401" s="9" t="s">
        <v>968</v>
      </c>
      <c r="C401" s="1">
        <f t="shared" si="126"/>
        <v>0</v>
      </c>
      <c r="D401" s="7" t="e">
        <f t="shared" si="120"/>
        <v>#N/A</v>
      </c>
      <c r="E401" s="7" t="e">
        <f t="shared" si="121"/>
        <v>#N/A</v>
      </c>
      <c r="F401" s="7">
        <f t="shared" si="122"/>
        <v>0</v>
      </c>
      <c r="G401" s="7">
        <f t="shared" si="132"/>
        <v>0</v>
      </c>
      <c r="H401" s="49" t="e">
        <f t="shared" si="123"/>
        <v>#NUM!</v>
      </c>
      <c r="I401" s="178" t="e">
        <f t="shared" si="127"/>
        <v>#NUM!</v>
      </c>
      <c r="J401" s="8"/>
      <c r="K401" s="2" t="str">
        <f t="shared" si="128"/>
        <v>-</v>
      </c>
      <c r="L401" s="2" t="str">
        <f t="shared" si="129"/>
        <v>-</v>
      </c>
      <c r="M401" s="2" t="str">
        <f t="shared" si="130"/>
        <v>-</v>
      </c>
      <c r="N401" s="2"/>
      <c r="O401" s="2" t="str">
        <f t="shared" si="131"/>
        <v>-</v>
      </c>
      <c r="P401" s="1"/>
      <c r="Q401" s="1"/>
      <c r="R401" s="1"/>
      <c r="S401" s="1"/>
      <c r="T401" s="1"/>
      <c r="U401" s="1"/>
      <c r="V401" s="161"/>
      <c r="W401" s="1"/>
      <c r="X401" s="1"/>
      <c r="Y401" s="1"/>
      <c r="Z401" s="1"/>
      <c r="AA401" s="1"/>
      <c r="AB401" s="1"/>
      <c r="AC401" s="1"/>
      <c r="AD401" s="1"/>
      <c r="AI401" t="str">
        <f t="shared" si="133"/>
        <v>Kenduskeag</v>
      </c>
      <c r="AJ401" t="s">
        <v>874</v>
      </c>
      <c r="AK401" s="167">
        <v>2</v>
      </c>
      <c r="AN401" s="98">
        <v>23</v>
      </c>
      <c r="AO401" s="100">
        <v>19</v>
      </c>
      <c r="AP401" s="100">
        <v>165</v>
      </c>
      <c r="AQ401" s="107">
        <v>36325</v>
      </c>
      <c r="AR401" s="107">
        <f t="shared" si="124"/>
        <v>23019</v>
      </c>
      <c r="AS401" t="s">
        <v>1726</v>
      </c>
      <c r="AT401" s="110">
        <f t="shared" si="125"/>
        <v>2336325</v>
      </c>
      <c r="AW401">
        <v>16.79</v>
      </c>
      <c r="AX401">
        <v>0</v>
      </c>
      <c r="AY401">
        <v>16.79</v>
      </c>
      <c r="BF401" s="118"/>
      <c r="BI401" s="118"/>
      <c r="BJ401" s="118"/>
      <c r="BV401" s="1"/>
    </row>
    <row r="402" spans="1:74" hidden="1" outlineLevel="1">
      <c r="A402" t="s">
        <v>3240</v>
      </c>
      <c r="B402" s="9" t="s">
        <v>968</v>
      </c>
      <c r="C402" s="1">
        <f t="shared" si="126"/>
        <v>0</v>
      </c>
      <c r="D402" s="7" t="e">
        <f t="shared" si="120"/>
        <v>#N/A</v>
      </c>
      <c r="E402" s="7" t="e">
        <f t="shared" si="121"/>
        <v>#N/A</v>
      </c>
      <c r="F402" s="7">
        <f t="shared" si="122"/>
        <v>0</v>
      </c>
      <c r="G402" s="7">
        <f t="shared" si="132"/>
        <v>0</v>
      </c>
      <c r="H402" s="49" t="e">
        <f t="shared" si="123"/>
        <v>#NUM!</v>
      </c>
      <c r="I402" s="178" t="e">
        <f t="shared" si="127"/>
        <v>#NUM!</v>
      </c>
      <c r="J402" s="8"/>
      <c r="K402" s="2" t="str">
        <f t="shared" si="128"/>
        <v>-</v>
      </c>
      <c r="L402" s="2" t="str">
        <f t="shared" si="129"/>
        <v>-</v>
      </c>
      <c r="M402" s="2" t="str">
        <f t="shared" si="130"/>
        <v>-</v>
      </c>
      <c r="N402" s="2"/>
      <c r="O402" s="2" t="str">
        <f t="shared" si="131"/>
        <v>-</v>
      </c>
      <c r="P402" s="1"/>
      <c r="Q402" s="1"/>
      <c r="R402" s="1"/>
      <c r="S402" s="1"/>
      <c r="T402" s="1"/>
      <c r="U402" s="1"/>
      <c r="V402" s="161"/>
      <c r="W402" s="1"/>
      <c r="X402" s="1"/>
      <c r="Y402" s="1"/>
      <c r="Z402" s="1"/>
      <c r="AA402" s="1"/>
      <c r="AB402" s="1"/>
      <c r="AC402" s="1"/>
      <c r="AD402" s="1"/>
      <c r="AI402" t="str">
        <f t="shared" si="133"/>
        <v>Kennebunk</v>
      </c>
      <c r="AJ402" t="s">
        <v>947</v>
      </c>
      <c r="AK402" s="167">
        <v>1</v>
      </c>
      <c r="AN402" s="98">
        <v>23</v>
      </c>
      <c r="AO402" s="100">
        <v>31</v>
      </c>
      <c r="AP402" s="100">
        <v>55</v>
      </c>
      <c r="AQ402" s="107">
        <v>36535</v>
      </c>
      <c r="AR402" s="107">
        <f t="shared" si="124"/>
        <v>23031</v>
      </c>
      <c r="AS402" t="s">
        <v>1726</v>
      </c>
      <c r="AT402" s="110">
        <f t="shared" si="125"/>
        <v>2336535</v>
      </c>
      <c r="AW402">
        <v>35.51</v>
      </c>
      <c r="AX402">
        <v>0.42</v>
      </c>
      <c r="AY402">
        <v>35.090000000000003</v>
      </c>
      <c r="BF402" s="118"/>
      <c r="BI402" s="118"/>
      <c r="BJ402" s="118"/>
      <c r="BV402" s="1"/>
    </row>
    <row r="403" spans="1:74" hidden="1" outlineLevel="1">
      <c r="A403" t="s">
        <v>835</v>
      </c>
      <c r="B403" s="9" t="s">
        <v>968</v>
      </c>
      <c r="C403" s="1">
        <f t="shared" si="126"/>
        <v>0</v>
      </c>
      <c r="D403" s="7" t="e">
        <f t="shared" si="120"/>
        <v>#N/A</v>
      </c>
      <c r="E403" s="7" t="e">
        <f t="shared" si="121"/>
        <v>#N/A</v>
      </c>
      <c r="F403" s="7">
        <f t="shared" si="122"/>
        <v>0</v>
      </c>
      <c r="G403" s="7">
        <f t="shared" si="132"/>
        <v>0</v>
      </c>
      <c r="H403" s="49" t="e">
        <f t="shared" si="123"/>
        <v>#NUM!</v>
      </c>
      <c r="I403" s="178" t="e">
        <f t="shared" si="127"/>
        <v>#NUM!</v>
      </c>
      <c r="J403" s="8"/>
      <c r="K403" s="2" t="str">
        <f t="shared" si="128"/>
        <v>-</v>
      </c>
      <c r="L403" s="2" t="str">
        <f t="shared" si="129"/>
        <v>-</v>
      </c>
      <c r="M403" s="2" t="str">
        <f t="shared" si="130"/>
        <v>-</v>
      </c>
      <c r="N403" s="2"/>
      <c r="O403" s="2" t="str">
        <f t="shared" si="131"/>
        <v>-</v>
      </c>
      <c r="P403" s="1"/>
      <c r="Q403" s="1"/>
      <c r="R403" s="1"/>
      <c r="S403" s="1"/>
      <c r="T403" s="1"/>
      <c r="U403" s="1"/>
      <c r="V403" s="161"/>
      <c r="W403" s="1"/>
      <c r="X403" s="1"/>
      <c r="Y403" s="1"/>
      <c r="Z403" s="1"/>
      <c r="AA403" s="1"/>
      <c r="AB403" s="1"/>
      <c r="AC403" s="1"/>
      <c r="AD403" s="1"/>
      <c r="AI403" t="str">
        <f t="shared" si="133"/>
        <v>Kennebunkport</v>
      </c>
      <c r="AJ403" t="s">
        <v>947</v>
      </c>
      <c r="AK403" s="167">
        <v>1</v>
      </c>
      <c r="AN403" s="98">
        <v>23</v>
      </c>
      <c r="AO403" s="100">
        <v>31</v>
      </c>
      <c r="AP403" s="100">
        <v>60</v>
      </c>
      <c r="AQ403" s="107">
        <v>36745</v>
      </c>
      <c r="AR403" s="107">
        <f t="shared" si="124"/>
        <v>23031</v>
      </c>
      <c r="AS403" t="s">
        <v>1726</v>
      </c>
      <c r="AT403" s="110">
        <f t="shared" si="125"/>
        <v>2336745</v>
      </c>
      <c r="AW403">
        <v>21.98</v>
      </c>
      <c r="AX403">
        <v>1.36</v>
      </c>
      <c r="AY403">
        <v>20.62</v>
      </c>
      <c r="BF403" s="118"/>
      <c r="BI403" s="118"/>
      <c r="BJ403" s="118"/>
      <c r="BV403" s="1"/>
    </row>
    <row r="404" spans="1:74" hidden="1" outlineLevel="1">
      <c r="A404" t="s">
        <v>1329</v>
      </c>
      <c r="B404" s="9" t="s">
        <v>968</v>
      </c>
      <c r="C404" s="1">
        <f t="shared" si="126"/>
        <v>0</v>
      </c>
      <c r="D404" s="7" t="e">
        <f t="shared" si="120"/>
        <v>#N/A</v>
      </c>
      <c r="E404" s="7" t="e">
        <f t="shared" si="121"/>
        <v>#N/A</v>
      </c>
      <c r="F404" s="7">
        <f t="shared" si="122"/>
        <v>0</v>
      </c>
      <c r="G404" s="7">
        <f t="shared" si="132"/>
        <v>0</v>
      </c>
      <c r="H404" s="49" t="e">
        <f t="shared" si="123"/>
        <v>#NUM!</v>
      </c>
      <c r="I404" s="178" t="e">
        <f t="shared" si="127"/>
        <v>#NUM!</v>
      </c>
      <c r="J404" s="8"/>
      <c r="K404" s="2" t="str">
        <f t="shared" si="128"/>
        <v>-</v>
      </c>
      <c r="L404" s="2" t="str">
        <f t="shared" si="129"/>
        <v>-</v>
      </c>
      <c r="M404" s="2" t="str">
        <f t="shared" si="130"/>
        <v>-</v>
      </c>
      <c r="N404" s="2"/>
      <c r="O404" s="2" t="str">
        <f t="shared" si="131"/>
        <v>-</v>
      </c>
      <c r="P404" s="1"/>
      <c r="Q404" s="1"/>
      <c r="R404" s="1"/>
      <c r="S404" s="1"/>
      <c r="T404" s="1"/>
      <c r="U404" s="1"/>
      <c r="V404" s="161"/>
      <c r="W404" s="1"/>
      <c r="X404" s="1"/>
      <c r="Y404" s="1"/>
      <c r="Z404" s="1"/>
      <c r="AA404" s="1"/>
      <c r="AB404" s="1"/>
      <c r="AC404" s="1"/>
      <c r="AD404" s="1"/>
      <c r="AI404" t="str">
        <f t="shared" si="133"/>
        <v>Kingfield</v>
      </c>
      <c r="AJ404" t="s">
        <v>2429</v>
      </c>
      <c r="AK404" s="167">
        <v>2</v>
      </c>
      <c r="AN404" s="98">
        <v>23</v>
      </c>
      <c r="AO404" s="100">
        <v>7</v>
      </c>
      <c r="AP404" s="100">
        <v>50</v>
      </c>
      <c r="AQ404" s="107">
        <v>37025</v>
      </c>
      <c r="AR404" s="107">
        <f t="shared" si="124"/>
        <v>23007</v>
      </c>
      <c r="AS404" t="s">
        <v>1726</v>
      </c>
      <c r="AT404" s="110">
        <f t="shared" si="125"/>
        <v>2337025</v>
      </c>
      <c r="AW404">
        <v>43.59</v>
      </c>
      <c r="AX404">
        <v>0.16</v>
      </c>
      <c r="AY404">
        <v>43.44</v>
      </c>
      <c r="BF404" s="118"/>
      <c r="BI404" s="118"/>
      <c r="BJ404" s="118"/>
      <c r="BV404" s="1"/>
    </row>
    <row r="405" spans="1:74" hidden="1" outlineLevel="1">
      <c r="A405" t="s">
        <v>1249</v>
      </c>
      <c r="B405" s="9" t="s">
        <v>968</v>
      </c>
      <c r="C405" s="1">
        <f t="shared" si="126"/>
        <v>0</v>
      </c>
      <c r="D405" s="7" t="e">
        <f t="shared" si="120"/>
        <v>#N/A</v>
      </c>
      <c r="E405" s="7" t="e">
        <f t="shared" si="121"/>
        <v>#N/A</v>
      </c>
      <c r="F405" s="7">
        <f t="shared" si="122"/>
        <v>0</v>
      </c>
      <c r="G405" s="7">
        <f t="shared" si="132"/>
        <v>0</v>
      </c>
      <c r="H405" s="49" t="e">
        <f t="shared" si="123"/>
        <v>#NUM!</v>
      </c>
      <c r="I405" s="178" t="e">
        <f t="shared" si="127"/>
        <v>#NUM!</v>
      </c>
      <c r="J405" s="8"/>
      <c r="K405" s="2" t="str">
        <f t="shared" si="128"/>
        <v>-</v>
      </c>
      <c r="L405" s="2" t="str">
        <f t="shared" si="129"/>
        <v>-</v>
      </c>
      <c r="M405" s="2" t="str">
        <f t="shared" si="130"/>
        <v>-</v>
      </c>
      <c r="N405" s="2"/>
      <c r="O405" s="2" t="str">
        <f t="shared" si="131"/>
        <v>-</v>
      </c>
      <c r="P405" s="1"/>
      <c r="Q405" s="1"/>
      <c r="R405" s="1"/>
      <c r="S405" s="1"/>
      <c r="T405" s="1"/>
      <c r="U405" s="1"/>
      <c r="V405" s="161"/>
      <c r="W405" s="1"/>
      <c r="X405" s="1"/>
      <c r="Y405" s="1"/>
      <c r="Z405" s="1"/>
      <c r="AA405" s="1"/>
      <c r="AB405" s="1"/>
      <c r="AC405" s="1"/>
      <c r="AD405" s="1"/>
      <c r="AI405" t="str">
        <f>A405</f>
        <v>Kingman</v>
      </c>
      <c r="AJ405" t="s">
        <v>874</v>
      </c>
      <c r="AK405" s="167">
        <v>2</v>
      </c>
      <c r="AN405" s="98">
        <v>23</v>
      </c>
      <c r="AO405" s="100">
        <v>19</v>
      </c>
      <c r="AP405" s="100">
        <v>167</v>
      </c>
      <c r="AQ405" s="107">
        <v>37075</v>
      </c>
      <c r="AR405" s="107">
        <f t="shared" si="124"/>
        <v>23019</v>
      </c>
      <c r="AS405" t="s">
        <v>1908</v>
      </c>
      <c r="AT405" s="110">
        <f t="shared" si="125"/>
        <v>2337075</v>
      </c>
      <c r="AW405">
        <v>25.35</v>
      </c>
      <c r="AX405">
        <v>0.36</v>
      </c>
      <c r="AY405">
        <v>24.99</v>
      </c>
      <c r="BF405" s="118"/>
      <c r="BI405" s="118"/>
      <c r="BJ405" s="118"/>
      <c r="BV405" s="1"/>
    </row>
    <row r="406" spans="1:74" hidden="1" outlineLevel="1">
      <c r="A406" t="s">
        <v>1450</v>
      </c>
      <c r="B406" s="9" t="s">
        <v>968</v>
      </c>
      <c r="C406" s="1">
        <f t="shared" si="126"/>
        <v>0</v>
      </c>
      <c r="D406" s="7" t="e">
        <f t="shared" si="120"/>
        <v>#N/A</v>
      </c>
      <c r="E406" s="7" t="e">
        <f t="shared" si="121"/>
        <v>#N/A</v>
      </c>
      <c r="F406" s="7">
        <f t="shared" si="122"/>
        <v>0</v>
      </c>
      <c r="G406" s="7">
        <f t="shared" si="132"/>
        <v>0</v>
      </c>
      <c r="H406" s="49" t="e">
        <f t="shared" si="123"/>
        <v>#NUM!</v>
      </c>
      <c r="I406" s="178" t="e">
        <f t="shared" si="127"/>
        <v>#NUM!</v>
      </c>
      <c r="J406" s="8"/>
      <c r="K406" s="2" t="str">
        <f t="shared" si="128"/>
        <v>-</v>
      </c>
      <c r="L406" s="2" t="str">
        <f t="shared" si="129"/>
        <v>-</v>
      </c>
      <c r="M406" s="2" t="str">
        <f t="shared" si="130"/>
        <v>-</v>
      </c>
      <c r="N406" s="2"/>
      <c r="O406" s="2" t="str">
        <f t="shared" si="131"/>
        <v>-</v>
      </c>
      <c r="P406" s="1"/>
      <c r="Q406" s="1"/>
      <c r="R406" s="1"/>
      <c r="S406" s="1"/>
      <c r="T406" s="1"/>
      <c r="U406" s="1"/>
      <c r="V406" s="161"/>
      <c r="W406" s="1"/>
      <c r="X406" s="1"/>
      <c r="Y406" s="1"/>
      <c r="Z406" s="1"/>
      <c r="AA406" s="1"/>
      <c r="AB406" s="1"/>
      <c r="AC406" s="1"/>
      <c r="AD406" s="1"/>
      <c r="AI406" t="str">
        <f t="shared" si="133"/>
        <v>Kingsbury</v>
      </c>
      <c r="AJ406" t="s">
        <v>127</v>
      </c>
      <c r="AK406" s="167">
        <v>2</v>
      </c>
      <c r="AN406" s="98">
        <v>23</v>
      </c>
      <c r="AO406" s="100">
        <v>21</v>
      </c>
      <c r="AP406" s="100">
        <v>55</v>
      </c>
      <c r="AQ406" s="107">
        <v>37095</v>
      </c>
      <c r="AR406" s="107">
        <f t="shared" si="124"/>
        <v>23021</v>
      </c>
      <c r="AS406" t="s">
        <v>1090</v>
      </c>
      <c r="AT406" s="110">
        <f t="shared" si="125"/>
        <v>2337095</v>
      </c>
      <c r="AW406">
        <v>44.62</v>
      </c>
      <c r="AX406">
        <v>0.48</v>
      </c>
      <c r="AY406">
        <v>44.14</v>
      </c>
      <c r="BF406" s="118"/>
      <c r="BI406" s="118"/>
      <c r="BJ406" s="118"/>
      <c r="BV406" s="1"/>
    </row>
    <row r="407" spans="1:74" hidden="1" outlineLevel="1">
      <c r="A407" t="s">
        <v>2868</v>
      </c>
      <c r="B407" s="9" t="s">
        <v>968</v>
      </c>
      <c r="C407" s="1">
        <f t="shared" si="126"/>
        <v>0</v>
      </c>
      <c r="D407" s="7" t="e">
        <f t="shared" si="120"/>
        <v>#N/A</v>
      </c>
      <c r="E407" s="7" t="e">
        <f t="shared" si="121"/>
        <v>#N/A</v>
      </c>
      <c r="F407" s="7">
        <f t="shared" si="122"/>
        <v>0</v>
      </c>
      <c r="G407" s="7">
        <f t="shared" si="132"/>
        <v>0</v>
      </c>
      <c r="H407" s="49" t="e">
        <f t="shared" si="123"/>
        <v>#NUM!</v>
      </c>
      <c r="I407" s="178" t="e">
        <f t="shared" si="127"/>
        <v>#NUM!</v>
      </c>
      <c r="J407" s="8"/>
      <c r="K407" s="2" t="str">
        <f t="shared" si="128"/>
        <v>-</v>
      </c>
      <c r="L407" s="2" t="str">
        <f t="shared" si="129"/>
        <v>-</v>
      </c>
      <c r="M407" s="2" t="str">
        <f t="shared" si="130"/>
        <v>-</v>
      </c>
      <c r="N407" s="2"/>
      <c r="O407" s="2" t="str">
        <f t="shared" si="131"/>
        <v>-</v>
      </c>
      <c r="P407" s="1"/>
      <c r="Q407" s="1"/>
      <c r="R407" s="1"/>
      <c r="S407" s="1"/>
      <c r="T407" s="1"/>
      <c r="U407" s="1"/>
      <c r="V407" s="161"/>
      <c r="W407" s="1"/>
      <c r="X407" s="1"/>
      <c r="Y407" s="1"/>
      <c r="Z407" s="1"/>
      <c r="AA407" s="1"/>
      <c r="AB407" s="1"/>
      <c r="AC407" s="1"/>
      <c r="AD407" s="1"/>
      <c r="AI407" t="str">
        <f t="shared" si="133"/>
        <v>Kittery</v>
      </c>
      <c r="AJ407" t="s">
        <v>947</v>
      </c>
      <c r="AK407" s="167">
        <v>1</v>
      </c>
      <c r="AN407" s="98">
        <v>23</v>
      </c>
      <c r="AO407" s="100">
        <v>31</v>
      </c>
      <c r="AP407" s="100">
        <v>65</v>
      </c>
      <c r="AQ407" s="107">
        <v>37270</v>
      </c>
      <c r="AR407" s="107">
        <f t="shared" si="124"/>
        <v>23031</v>
      </c>
      <c r="AS407" t="s">
        <v>1726</v>
      </c>
      <c r="AT407" s="110">
        <f t="shared" si="125"/>
        <v>2337270</v>
      </c>
      <c r="AW407">
        <v>21</v>
      </c>
      <c r="AX407">
        <v>3.18</v>
      </c>
      <c r="AY407">
        <v>17.82</v>
      </c>
      <c r="BF407" s="118"/>
      <c r="BI407" s="118"/>
      <c r="BJ407" s="118"/>
      <c r="BV407" s="1"/>
    </row>
    <row r="408" spans="1:74" hidden="1" outlineLevel="1">
      <c r="A408" t="s">
        <v>794</v>
      </c>
      <c r="B408" s="9" t="s">
        <v>968</v>
      </c>
      <c r="C408" s="1">
        <f t="shared" si="126"/>
        <v>0</v>
      </c>
      <c r="D408" s="7" t="e">
        <f t="shared" si="120"/>
        <v>#N/A</v>
      </c>
      <c r="E408" s="7" t="e">
        <f t="shared" si="121"/>
        <v>#N/A</v>
      </c>
      <c r="F408" s="7">
        <f t="shared" si="122"/>
        <v>0</v>
      </c>
      <c r="G408" s="7">
        <f t="shared" si="132"/>
        <v>0</v>
      </c>
      <c r="H408" s="49" t="e">
        <f t="shared" si="123"/>
        <v>#NUM!</v>
      </c>
      <c r="I408" s="178" t="e">
        <f t="shared" si="127"/>
        <v>#NUM!</v>
      </c>
      <c r="J408" s="8"/>
      <c r="K408" s="2" t="str">
        <f t="shared" si="128"/>
        <v>-</v>
      </c>
      <c r="L408" s="2" t="str">
        <f t="shared" si="129"/>
        <v>-</v>
      </c>
      <c r="M408" s="2" t="str">
        <f t="shared" si="130"/>
        <v>-</v>
      </c>
      <c r="N408" s="2"/>
      <c r="O408" s="2" t="str">
        <f t="shared" si="131"/>
        <v>-</v>
      </c>
      <c r="P408" s="1"/>
      <c r="Q408" s="1"/>
      <c r="R408" s="1"/>
      <c r="S408" s="1"/>
      <c r="T408" s="1"/>
      <c r="U408" s="1"/>
      <c r="V408" s="161"/>
      <c r="W408" s="1"/>
      <c r="X408" s="1"/>
      <c r="Y408" s="1"/>
      <c r="Z408" s="1"/>
      <c r="AA408" s="1"/>
      <c r="AB408" s="1"/>
      <c r="AC408" s="1"/>
      <c r="AD408" s="1"/>
      <c r="AI408" t="str">
        <f t="shared" si="133"/>
        <v>Knox</v>
      </c>
      <c r="AJ408" t="s">
        <v>2274</v>
      </c>
      <c r="AK408" s="167">
        <v>2</v>
      </c>
      <c r="AN408" s="98">
        <v>23</v>
      </c>
      <c r="AO408" s="100">
        <v>27</v>
      </c>
      <c r="AP408" s="100">
        <v>45</v>
      </c>
      <c r="AQ408" s="107">
        <v>37585</v>
      </c>
      <c r="AR408" s="107">
        <f t="shared" si="124"/>
        <v>23027</v>
      </c>
      <c r="AS408" t="s">
        <v>1726</v>
      </c>
      <c r="AT408" s="110">
        <f t="shared" si="125"/>
        <v>2337585</v>
      </c>
      <c r="AW408">
        <v>29.34</v>
      </c>
      <c r="AX408">
        <v>0.2</v>
      </c>
      <c r="AY408">
        <v>29.14</v>
      </c>
      <c r="BF408" s="118"/>
      <c r="BI408" s="118"/>
      <c r="BJ408" s="118"/>
      <c r="BV408" s="1"/>
    </row>
    <row r="409" spans="1:74" hidden="1" outlineLevel="1">
      <c r="A409" t="s">
        <v>2745</v>
      </c>
      <c r="B409" s="9" t="s">
        <v>968</v>
      </c>
      <c r="C409" s="1">
        <f t="shared" si="126"/>
        <v>0</v>
      </c>
      <c r="D409" s="7" t="e">
        <f t="shared" si="120"/>
        <v>#N/A</v>
      </c>
      <c r="E409" s="7" t="e">
        <f t="shared" si="121"/>
        <v>#N/A</v>
      </c>
      <c r="F409" s="7">
        <f t="shared" si="122"/>
        <v>0</v>
      </c>
      <c r="G409" s="7">
        <f t="shared" si="132"/>
        <v>0</v>
      </c>
      <c r="H409" s="49" t="e">
        <f t="shared" si="123"/>
        <v>#NUM!</v>
      </c>
      <c r="I409" s="178" t="e">
        <f t="shared" si="127"/>
        <v>#NUM!</v>
      </c>
      <c r="J409" s="8"/>
      <c r="K409" s="2" t="str">
        <f t="shared" si="128"/>
        <v>-</v>
      </c>
      <c r="L409" s="2" t="str">
        <f t="shared" si="129"/>
        <v>-</v>
      </c>
      <c r="M409" s="2" t="str">
        <f t="shared" si="130"/>
        <v>-</v>
      </c>
      <c r="N409" s="2"/>
      <c r="O409" s="2" t="str">
        <f t="shared" si="131"/>
        <v>-</v>
      </c>
      <c r="P409" s="1"/>
      <c r="Q409" s="1"/>
      <c r="R409" s="1"/>
      <c r="S409" s="1"/>
      <c r="T409" s="1"/>
      <c r="U409" s="1"/>
      <c r="V409" s="161"/>
      <c r="W409" s="1"/>
      <c r="X409" s="1"/>
      <c r="Y409" s="1"/>
      <c r="Z409" s="1"/>
      <c r="AA409" s="1"/>
      <c r="AB409" s="1"/>
      <c r="AC409" s="1"/>
      <c r="AD409" s="1"/>
      <c r="AI409" t="str">
        <f t="shared" si="133"/>
        <v>Lagrange</v>
      </c>
      <c r="AJ409" t="s">
        <v>874</v>
      </c>
      <c r="AK409" s="167">
        <v>2</v>
      </c>
      <c r="AN409" s="98">
        <v>23</v>
      </c>
      <c r="AO409" s="100">
        <v>19</v>
      </c>
      <c r="AP409" s="100">
        <v>170</v>
      </c>
      <c r="AQ409" s="107">
        <v>37760</v>
      </c>
      <c r="AR409" s="107">
        <f t="shared" si="124"/>
        <v>23019</v>
      </c>
      <c r="AS409" t="s">
        <v>1726</v>
      </c>
      <c r="AT409" s="110">
        <f t="shared" si="125"/>
        <v>2337760</v>
      </c>
      <c r="AW409">
        <v>49.49</v>
      </c>
      <c r="AX409">
        <v>0.05</v>
      </c>
      <c r="AY409">
        <v>49.44</v>
      </c>
      <c r="BF409" s="118"/>
      <c r="BI409" s="118"/>
      <c r="BJ409" s="118"/>
      <c r="BV409" s="1"/>
    </row>
    <row r="410" spans="1:74" hidden="1" outlineLevel="1">
      <c r="A410" t="s">
        <v>1028</v>
      </c>
      <c r="B410" s="9" t="s">
        <v>968</v>
      </c>
      <c r="C410" s="1">
        <f t="shared" si="126"/>
        <v>0</v>
      </c>
      <c r="D410" s="7" t="e">
        <f t="shared" si="120"/>
        <v>#N/A</v>
      </c>
      <c r="E410" s="7" t="e">
        <f t="shared" si="121"/>
        <v>#N/A</v>
      </c>
      <c r="F410" s="7">
        <f t="shared" si="122"/>
        <v>0</v>
      </c>
      <c r="G410" s="7">
        <f t="shared" si="132"/>
        <v>0</v>
      </c>
      <c r="H410" s="49" t="e">
        <f t="shared" si="123"/>
        <v>#NUM!</v>
      </c>
      <c r="I410" s="178" t="e">
        <f t="shared" si="127"/>
        <v>#NUM!</v>
      </c>
      <c r="J410" s="8"/>
      <c r="K410" s="2" t="str">
        <f t="shared" si="128"/>
        <v>-</v>
      </c>
      <c r="L410" s="2" t="str">
        <f t="shared" si="129"/>
        <v>-</v>
      </c>
      <c r="M410" s="2" t="str">
        <f t="shared" si="130"/>
        <v>-</v>
      </c>
      <c r="N410" s="2"/>
      <c r="O410" s="2" t="str">
        <f t="shared" si="131"/>
        <v>-</v>
      </c>
      <c r="P410" s="1"/>
      <c r="Q410" s="1"/>
      <c r="R410" s="1"/>
      <c r="S410" s="1"/>
      <c r="T410" s="1"/>
      <c r="U410" s="1"/>
      <c r="V410" s="161"/>
      <c r="W410" s="1"/>
      <c r="X410" s="1"/>
      <c r="Y410" s="1"/>
      <c r="Z410" s="1"/>
      <c r="AA410" s="1"/>
      <c r="AB410" s="1"/>
      <c r="AC410" s="1"/>
      <c r="AD410" s="1"/>
      <c r="AI410" t="str">
        <f t="shared" si="133"/>
        <v>Lake View</v>
      </c>
      <c r="AJ410" t="s">
        <v>127</v>
      </c>
      <c r="AK410" s="167">
        <v>2</v>
      </c>
      <c r="AN410" s="98">
        <v>23</v>
      </c>
      <c r="AO410" s="100">
        <v>21</v>
      </c>
      <c r="AP410" s="100">
        <v>60</v>
      </c>
      <c r="AQ410" s="107">
        <v>37970</v>
      </c>
      <c r="AR410" s="107">
        <f t="shared" si="124"/>
        <v>23021</v>
      </c>
      <c r="AS410" t="s">
        <v>1090</v>
      </c>
      <c r="AT410" s="110">
        <f t="shared" si="125"/>
        <v>2337970</v>
      </c>
      <c r="AW410">
        <v>53.16</v>
      </c>
      <c r="AX410">
        <v>11.7</v>
      </c>
      <c r="AY410">
        <v>41.47</v>
      </c>
      <c r="BF410" s="118"/>
      <c r="BI410" s="118"/>
      <c r="BJ410" s="118"/>
      <c r="BV410" s="1"/>
    </row>
    <row r="411" spans="1:74" hidden="1" outlineLevel="1">
      <c r="A411" t="s">
        <v>2180</v>
      </c>
      <c r="B411" s="9" t="s">
        <v>968</v>
      </c>
      <c r="C411" s="1">
        <f t="shared" si="126"/>
        <v>0</v>
      </c>
      <c r="D411" s="7" t="e">
        <f t="shared" si="120"/>
        <v>#N/A</v>
      </c>
      <c r="E411" s="7" t="e">
        <f t="shared" si="121"/>
        <v>#N/A</v>
      </c>
      <c r="F411" s="7">
        <f t="shared" si="122"/>
        <v>0</v>
      </c>
      <c r="G411" s="7">
        <f t="shared" si="132"/>
        <v>0</v>
      </c>
      <c r="H411" s="49" t="e">
        <f t="shared" si="123"/>
        <v>#NUM!</v>
      </c>
      <c r="I411" s="178" t="e">
        <f t="shared" si="127"/>
        <v>#NUM!</v>
      </c>
      <c r="J411" s="8"/>
      <c r="K411" s="2" t="str">
        <f t="shared" si="128"/>
        <v>-</v>
      </c>
      <c r="L411" s="2" t="str">
        <f t="shared" si="129"/>
        <v>-</v>
      </c>
      <c r="M411" s="2" t="str">
        <f t="shared" si="130"/>
        <v>-</v>
      </c>
      <c r="N411" s="2"/>
      <c r="O411" s="2" t="str">
        <f t="shared" si="131"/>
        <v>-</v>
      </c>
      <c r="P411" s="1"/>
      <c r="Q411" s="1"/>
      <c r="R411" s="1"/>
      <c r="S411" s="1"/>
      <c r="T411" s="1"/>
      <c r="U411" s="1"/>
      <c r="V411" s="161"/>
      <c r="W411" s="1"/>
      <c r="X411" s="1"/>
      <c r="Y411" s="1"/>
      <c r="Z411" s="1"/>
      <c r="AA411" s="1"/>
      <c r="AB411" s="1"/>
      <c r="AC411" s="1"/>
      <c r="AD411" s="1"/>
      <c r="AI411" t="str">
        <f t="shared" si="133"/>
        <v>Lakeville</v>
      </c>
      <c r="AJ411" t="s">
        <v>874</v>
      </c>
      <c r="AK411" s="167">
        <v>2</v>
      </c>
      <c r="AN411" s="98">
        <v>23</v>
      </c>
      <c r="AO411" s="100">
        <v>19</v>
      </c>
      <c r="AP411" s="100">
        <v>175</v>
      </c>
      <c r="AQ411" s="107">
        <v>38005</v>
      </c>
      <c r="AR411" s="107">
        <f t="shared" si="124"/>
        <v>23019</v>
      </c>
      <c r="AS411" t="s">
        <v>1726</v>
      </c>
      <c r="AT411" s="110">
        <f t="shared" si="125"/>
        <v>2338005</v>
      </c>
      <c r="AW411">
        <v>65.3</v>
      </c>
      <c r="AX411">
        <v>7.22</v>
      </c>
      <c r="AY411">
        <v>58.08</v>
      </c>
      <c r="BF411" s="118"/>
      <c r="BI411" s="118"/>
      <c r="BJ411" s="118"/>
      <c r="BV411" s="1"/>
    </row>
    <row r="412" spans="1:74" hidden="1" outlineLevel="1">
      <c r="A412" t="s">
        <v>2684</v>
      </c>
      <c r="B412" s="9" t="s">
        <v>968</v>
      </c>
      <c r="C412" s="1">
        <f t="shared" si="126"/>
        <v>0</v>
      </c>
      <c r="D412" s="7" t="e">
        <f t="shared" si="120"/>
        <v>#N/A</v>
      </c>
      <c r="E412" s="7" t="e">
        <f t="shared" si="121"/>
        <v>#N/A</v>
      </c>
      <c r="F412" s="7">
        <f t="shared" si="122"/>
        <v>0</v>
      </c>
      <c r="G412" s="7">
        <f t="shared" si="132"/>
        <v>0</v>
      </c>
      <c r="H412" s="49" t="e">
        <f t="shared" si="123"/>
        <v>#NUM!</v>
      </c>
      <c r="I412" s="178" t="e">
        <f t="shared" si="127"/>
        <v>#NUM!</v>
      </c>
      <c r="J412" s="8"/>
      <c r="K412" s="2" t="str">
        <f t="shared" si="128"/>
        <v>-</v>
      </c>
      <c r="L412" s="2" t="str">
        <f t="shared" si="129"/>
        <v>-</v>
      </c>
      <c r="M412" s="2" t="str">
        <f t="shared" si="130"/>
        <v>-</v>
      </c>
      <c r="N412" s="2"/>
      <c r="O412" s="2" t="str">
        <f t="shared" si="131"/>
        <v>-</v>
      </c>
      <c r="P412" s="1"/>
      <c r="Q412" s="1"/>
      <c r="R412" s="1"/>
      <c r="S412" s="1"/>
      <c r="T412" s="1"/>
      <c r="U412" s="1"/>
      <c r="V412" s="161"/>
      <c r="W412" s="1"/>
      <c r="X412" s="1"/>
      <c r="Y412" s="1"/>
      <c r="Z412" s="1"/>
      <c r="AA412" s="1"/>
      <c r="AB412" s="1"/>
      <c r="AC412" s="1"/>
      <c r="AD412" s="1"/>
      <c r="AI412" t="str">
        <f t="shared" si="133"/>
        <v>Lamoine</v>
      </c>
      <c r="AJ412" t="s">
        <v>695</v>
      </c>
      <c r="AK412" s="167">
        <v>2</v>
      </c>
      <c r="AN412" s="98">
        <v>23</v>
      </c>
      <c r="AO412" s="100">
        <v>9</v>
      </c>
      <c r="AP412" s="100">
        <v>85</v>
      </c>
      <c r="AQ412" s="107">
        <v>38180</v>
      </c>
      <c r="AR412" s="107">
        <f t="shared" si="124"/>
        <v>23009</v>
      </c>
      <c r="AS412" t="s">
        <v>1726</v>
      </c>
      <c r="AT412" s="110">
        <f t="shared" si="125"/>
        <v>2338180</v>
      </c>
      <c r="AW412">
        <v>25.07</v>
      </c>
      <c r="AX412">
        <v>7.18</v>
      </c>
      <c r="AY412">
        <v>17.89</v>
      </c>
      <c r="BF412" s="118"/>
      <c r="BI412" s="118"/>
      <c r="BJ412" s="118"/>
      <c r="BV412" s="1"/>
    </row>
    <row r="413" spans="1:74" hidden="1" outlineLevel="1">
      <c r="A413" t="s">
        <v>2382</v>
      </c>
      <c r="B413" s="9" t="s">
        <v>968</v>
      </c>
      <c r="C413" s="1">
        <f t="shared" si="126"/>
        <v>0</v>
      </c>
      <c r="D413" s="7" t="e">
        <f t="shared" si="120"/>
        <v>#N/A</v>
      </c>
      <c r="E413" s="7" t="e">
        <f t="shared" si="121"/>
        <v>#N/A</v>
      </c>
      <c r="F413" s="7">
        <f t="shared" si="122"/>
        <v>0</v>
      </c>
      <c r="G413" s="7">
        <f t="shared" si="132"/>
        <v>0</v>
      </c>
      <c r="H413" s="49" t="e">
        <f t="shared" si="123"/>
        <v>#NUM!</v>
      </c>
      <c r="I413" s="178" t="e">
        <f t="shared" si="127"/>
        <v>#NUM!</v>
      </c>
      <c r="J413" s="8"/>
      <c r="K413" s="2" t="str">
        <f t="shared" si="128"/>
        <v>-</v>
      </c>
      <c r="L413" s="2" t="str">
        <f t="shared" si="129"/>
        <v>-</v>
      </c>
      <c r="M413" s="2" t="str">
        <f t="shared" si="130"/>
        <v>-</v>
      </c>
      <c r="N413" s="2"/>
      <c r="O413" s="2" t="str">
        <f t="shared" si="131"/>
        <v>-</v>
      </c>
      <c r="P413" s="1"/>
      <c r="Q413" s="1"/>
      <c r="R413" s="1"/>
      <c r="S413" s="1"/>
      <c r="T413" s="1"/>
      <c r="U413" s="1"/>
      <c r="V413" s="161"/>
      <c r="W413" s="1"/>
      <c r="X413" s="1"/>
      <c r="Y413" s="1"/>
      <c r="Z413" s="1"/>
      <c r="AA413" s="1"/>
      <c r="AB413" s="1"/>
      <c r="AC413" s="1"/>
      <c r="AD413" s="1"/>
      <c r="AI413" t="str">
        <f t="shared" si="133"/>
        <v>Lebanon</v>
      </c>
      <c r="AJ413" t="s">
        <v>947</v>
      </c>
      <c r="AK413" s="167">
        <v>1</v>
      </c>
      <c r="AN413" s="98">
        <v>23</v>
      </c>
      <c r="AO413" s="100">
        <v>31</v>
      </c>
      <c r="AP413" s="100">
        <v>70</v>
      </c>
      <c r="AQ413" s="107">
        <v>38425</v>
      </c>
      <c r="AR413" s="107">
        <f t="shared" si="124"/>
        <v>23031</v>
      </c>
      <c r="AS413" t="s">
        <v>1726</v>
      </c>
      <c r="AT413" s="110">
        <f t="shared" si="125"/>
        <v>2338425</v>
      </c>
      <c r="AW413">
        <v>55.79</v>
      </c>
      <c r="AX413">
        <v>1.08</v>
      </c>
      <c r="AY413">
        <v>54.71</v>
      </c>
      <c r="BF413" s="118"/>
      <c r="BI413" s="118"/>
      <c r="BJ413" s="118"/>
      <c r="BV413" s="1"/>
    </row>
    <row r="414" spans="1:74" hidden="1" outlineLevel="1">
      <c r="A414" t="s">
        <v>640</v>
      </c>
      <c r="B414" s="9" t="s">
        <v>968</v>
      </c>
      <c r="C414" s="1">
        <f t="shared" si="126"/>
        <v>0</v>
      </c>
      <c r="D414" s="7" t="e">
        <f t="shared" si="120"/>
        <v>#N/A</v>
      </c>
      <c r="E414" s="7" t="e">
        <f t="shared" si="121"/>
        <v>#N/A</v>
      </c>
      <c r="F414" s="7">
        <f t="shared" si="122"/>
        <v>0</v>
      </c>
      <c r="G414" s="7">
        <f t="shared" si="132"/>
        <v>0</v>
      </c>
      <c r="H414" s="49" t="e">
        <f t="shared" si="123"/>
        <v>#NUM!</v>
      </c>
      <c r="I414" s="178" t="e">
        <f t="shared" si="127"/>
        <v>#NUM!</v>
      </c>
      <c r="J414" s="8"/>
      <c r="K414" s="2" t="str">
        <f t="shared" si="128"/>
        <v>-</v>
      </c>
      <c r="L414" s="2" t="str">
        <f t="shared" si="129"/>
        <v>-</v>
      </c>
      <c r="M414" s="2" t="str">
        <f t="shared" si="130"/>
        <v>-</v>
      </c>
      <c r="N414" s="2"/>
      <c r="O414" s="2" t="str">
        <f t="shared" si="131"/>
        <v>-</v>
      </c>
      <c r="P414" s="1"/>
      <c r="Q414" s="1"/>
      <c r="R414" s="1"/>
      <c r="S414" s="1"/>
      <c r="T414" s="1"/>
      <c r="U414" s="1"/>
      <c r="V414" s="161"/>
      <c r="W414" s="1"/>
      <c r="X414" s="1"/>
      <c r="Y414" s="1"/>
      <c r="Z414" s="1"/>
      <c r="AA414" s="1"/>
      <c r="AB414" s="1"/>
      <c r="AC414" s="1"/>
      <c r="AD414" s="1"/>
      <c r="AI414" t="str">
        <f t="shared" si="133"/>
        <v>Lee</v>
      </c>
      <c r="AJ414" t="s">
        <v>874</v>
      </c>
      <c r="AK414" s="167">
        <v>2</v>
      </c>
      <c r="AN414" s="98">
        <v>23</v>
      </c>
      <c r="AO414" s="100">
        <v>19</v>
      </c>
      <c r="AP414" s="100">
        <v>180</v>
      </c>
      <c r="AQ414" s="107">
        <v>38530</v>
      </c>
      <c r="AR414" s="107">
        <f t="shared" si="124"/>
        <v>23019</v>
      </c>
      <c r="AS414" t="s">
        <v>1726</v>
      </c>
      <c r="AT414" s="110">
        <f t="shared" si="125"/>
        <v>2338530</v>
      </c>
      <c r="AW414">
        <v>39.71</v>
      </c>
      <c r="AX414">
        <v>1.1200000000000001</v>
      </c>
      <c r="AY414">
        <v>38.590000000000003</v>
      </c>
      <c r="BF414" s="118"/>
      <c r="BI414" s="118"/>
      <c r="BJ414" s="118"/>
      <c r="BV414" s="1"/>
    </row>
    <row r="415" spans="1:74" hidden="1" outlineLevel="1">
      <c r="A415" t="s">
        <v>2685</v>
      </c>
      <c r="B415" s="9" t="s">
        <v>968</v>
      </c>
      <c r="C415" s="1">
        <f t="shared" si="126"/>
        <v>0</v>
      </c>
      <c r="D415" s="7" t="e">
        <f t="shared" si="120"/>
        <v>#N/A</v>
      </c>
      <c r="E415" s="7" t="e">
        <f t="shared" si="121"/>
        <v>#N/A</v>
      </c>
      <c r="F415" s="7">
        <f t="shared" si="122"/>
        <v>0</v>
      </c>
      <c r="G415" s="7">
        <f t="shared" si="132"/>
        <v>0</v>
      </c>
      <c r="H415" s="49" t="e">
        <f t="shared" si="123"/>
        <v>#NUM!</v>
      </c>
      <c r="I415" s="178" t="e">
        <f t="shared" si="127"/>
        <v>#NUM!</v>
      </c>
      <c r="J415" s="8"/>
      <c r="K415" s="2" t="str">
        <f t="shared" si="128"/>
        <v>-</v>
      </c>
      <c r="L415" s="2" t="str">
        <f t="shared" si="129"/>
        <v>-</v>
      </c>
      <c r="M415" s="2" t="str">
        <f t="shared" si="130"/>
        <v>-</v>
      </c>
      <c r="N415" s="2"/>
      <c r="O415" s="2" t="str">
        <f t="shared" si="131"/>
        <v>-</v>
      </c>
      <c r="P415" s="1"/>
      <c r="Q415" s="1"/>
      <c r="R415" s="1"/>
      <c r="S415" s="1"/>
      <c r="T415" s="1"/>
      <c r="U415" s="1"/>
      <c r="V415" s="161"/>
      <c r="W415" s="1"/>
      <c r="X415" s="1"/>
      <c r="Y415" s="1"/>
      <c r="Z415" s="1"/>
      <c r="AA415" s="1"/>
      <c r="AB415" s="1"/>
      <c r="AC415" s="1"/>
      <c r="AD415" s="1"/>
      <c r="AI415" t="str">
        <f t="shared" si="133"/>
        <v>Leeds</v>
      </c>
      <c r="AJ415" t="s">
        <v>875</v>
      </c>
      <c r="AK415" s="167">
        <v>2</v>
      </c>
      <c r="AN415" s="98">
        <v>23</v>
      </c>
      <c r="AO415" s="100">
        <v>1</v>
      </c>
      <c r="AP415" s="100">
        <v>20</v>
      </c>
      <c r="AQ415" s="107">
        <v>38565</v>
      </c>
      <c r="AR415" s="107">
        <f t="shared" si="124"/>
        <v>23001</v>
      </c>
      <c r="AS415" t="s">
        <v>1726</v>
      </c>
      <c r="AT415" s="110">
        <f t="shared" si="125"/>
        <v>2338565</v>
      </c>
      <c r="AW415">
        <v>43.43</v>
      </c>
      <c r="AX415">
        <v>3.09</v>
      </c>
      <c r="AY415">
        <v>40.340000000000003</v>
      </c>
      <c r="BF415" s="118"/>
      <c r="BI415" s="118"/>
      <c r="BJ415" s="118"/>
      <c r="BV415" s="1"/>
    </row>
    <row r="416" spans="1:74" hidden="1" outlineLevel="1">
      <c r="A416" t="s">
        <v>3301</v>
      </c>
      <c r="B416" s="9" t="s">
        <v>968</v>
      </c>
      <c r="C416" s="1">
        <f t="shared" si="126"/>
        <v>0</v>
      </c>
      <c r="D416" s="7" t="e">
        <f t="shared" si="120"/>
        <v>#N/A</v>
      </c>
      <c r="E416" s="7" t="e">
        <f t="shared" si="121"/>
        <v>#N/A</v>
      </c>
      <c r="F416" s="7">
        <f t="shared" si="122"/>
        <v>0</v>
      </c>
      <c r="G416" s="7">
        <f t="shared" si="132"/>
        <v>0</v>
      </c>
      <c r="H416" s="49" t="e">
        <f t="shared" si="123"/>
        <v>#NUM!</v>
      </c>
      <c r="I416" s="178" t="e">
        <f t="shared" si="127"/>
        <v>#NUM!</v>
      </c>
      <c r="J416" s="8"/>
      <c r="K416" s="2" t="str">
        <f t="shared" si="128"/>
        <v>-</v>
      </c>
      <c r="L416" s="2" t="str">
        <f t="shared" si="129"/>
        <v>-</v>
      </c>
      <c r="M416" s="2" t="str">
        <f t="shared" si="130"/>
        <v>-</v>
      </c>
      <c r="N416" s="2"/>
      <c r="O416" s="2" t="str">
        <f t="shared" si="131"/>
        <v>-</v>
      </c>
      <c r="P416" s="1"/>
      <c r="Q416" s="1"/>
      <c r="R416" s="1"/>
      <c r="S416" s="1"/>
      <c r="T416" s="1"/>
      <c r="U416" s="1"/>
      <c r="V416" s="161"/>
      <c r="W416" s="1"/>
      <c r="X416" s="1"/>
      <c r="Y416" s="1"/>
      <c r="Z416" s="1"/>
      <c r="AA416" s="1"/>
      <c r="AB416" s="1"/>
      <c r="AC416" s="1"/>
      <c r="AD416" s="1"/>
      <c r="AI416" t="str">
        <f t="shared" si="133"/>
        <v>Levant</v>
      </c>
      <c r="AJ416" t="s">
        <v>874</v>
      </c>
      <c r="AK416" s="167">
        <v>2</v>
      </c>
      <c r="AN416" s="98">
        <v>23</v>
      </c>
      <c r="AO416" s="100">
        <v>19</v>
      </c>
      <c r="AP416" s="100">
        <v>185</v>
      </c>
      <c r="AQ416" s="107">
        <v>38705</v>
      </c>
      <c r="AR416" s="107">
        <f t="shared" si="124"/>
        <v>23019</v>
      </c>
      <c r="AS416" t="s">
        <v>1726</v>
      </c>
      <c r="AT416" s="110">
        <f t="shared" si="125"/>
        <v>2338705</v>
      </c>
      <c r="AW416">
        <v>29.97</v>
      </c>
      <c r="AX416">
        <v>0.01</v>
      </c>
      <c r="AY416">
        <v>29.97</v>
      </c>
      <c r="BF416" s="118"/>
      <c r="BI416" s="118"/>
      <c r="BJ416" s="118"/>
      <c r="BV416" s="1"/>
    </row>
    <row r="417" spans="1:74" hidden="1" outlineLevel="1">
      <c r="A417" t="s">
        <v>2690</v>
      </c>
      <c r="B417" s="9" t="s">
        <v>968</v>
      </c>
      <c r="C417" s="1">
        <f t="shared" si="126"/>
        <v>0</v>
      </c>
      <c r="D417" s="7" t="e">
        <f t="shared" si="120"/>
        <v>#N/A</v>
      </c>
      <c r="E417" s="7" t="e">
        <f t="shared" si="121"/>
        <v>#N/A</v>
      </c>
      <c r="F417" s="7">
        <f t="shared" si="122"/>
        <v>0</v>
      </c>
      <c r="G417" s="7">
        <f t="shared" si="132"/>
        <v>0</v>
      </c>
      <c r="H417" s="49" t="e">
        <f t="shared" si="123"/>
        <v>#NUM!</v>
      </c>
      <c r="I417" s="178" t="e">
        <f t="shared" si="127"/>
        <v>#NUM!</v>
      </c>
      <c r="J417" s="8"/>
      <c r="K417" s="2" t="str">
        <f t="shared" si="128"/>
        <v>-</v>
      </c>
      <c r="L417" s="2" t="str">
        <f t="shared" si="129"/>
        <v>-</v>
      </c>
      <c r="M417" s="2" t="str">
        <f t="shared" si="130"/>
        <v>-</v>
      </c>
      <c r="N417" s="2"/>
      <c r="O417" s="2" t="str">
        <f t="shared" si="131"/>
        <v>-</v>
      </c>
      <c r="P417" s="1"/>
      <c r="Q417" s="1"/>
      <c r="R417" s="1"/>
      <c r="S417" s="1"/>
      <c r="T417" s="1"/>
      <c r="U417" s="1"/>
      <c r="V417" s="161"/>
      <c r="W417" s="1"/>
      <c r="X417" s="1"/>
      <c r="Y417" s="1"/>
      <c r="Z417" s="1"/>
      <c r="AA417" s="1"/>
      <c r="AB417" s="1"/>
      <c r="AC417" s="1"/>
      <c r="AD417" s="1"/>
      <c r="AI417" t="str">
        <f t="shared" si="133"/>
        <v>Lewiston</v>
      </c>
      <c r="AJ417" t="s">
        <v>875</v>
      </c>
      <c r="AK417" s="167">
        <v>2</v>
      </c>
      <c r="AN417" s="98">
        <v>23</v>
      </c>
      <c r="AO417" s="100">
        <v>1</v>
      </c>
      <c r="AP417" s="100">
        <v>25</v>
      </c>
      <c r="AQ417" s="107">
        <v>38740</v>
      </c>
      <c r="AR417" s="107">
        <f t="shared" si="124"/>
        <v>23001</v>
      </c>
      <c r="AS417" t="s">
        <v>1037</v>
      </c>
      <c r="AT417" s="110">
        <f t="shared" si="125"/>
        <v>2338740</v>
      </c>
      <c r="AW417">
        <v>35.19</v>
      </c>
      <c r="AX417">
        <v>1.1000000000000001</v>
      </c>
      <c r="AY417">
        <v>34.090000000000003</v>
      </c>
      <c r="BF417" s="118"/>
      <c r="BI417" s="118"/>
      <c r="BJ417" s="118"/>
      <c r="BV417" s="1"/>
    </row>
    <row r="418" spans="1:74" hidden="1" outlineLevel="1">
      <c r="A418" t="s">
        <v>213</v>
      </c>
      <c r="B418" s="9" t="s">
        <v>968</v>
      </c>
      <c r="C418" s="1">
        <f t="shared" si="126"/>
        <v>0</v>
      </c>
      <c r="D418" s="7" t="e">
        <f t="shared" si="120"/>
        <v>#N/A</v>
      </c>
      <c r="E418" s="7" t="e">
        <f t="shared" si="121"/>
        <v>#N/A</v>
      </c>
      <c r="F418" s="7">
        <f t="shared" si="122"/>
        <v>0</v>
      </c>
      <c r="G418" s="7">
        <f t="shared" si="132"/>
        <v>0</v>
      </c>
      <c r="H418" s="49" t="e">
        <f t="shared" si="123"/>
        <v>#NUM!</v>
      </c>
      <c r="I418" s="178" t="e">
        <f t="shared" si="127"/>
        <v>#NUM!</v>
      </c>
      <c r="J418" s="8"/>
      <c r="K418" s="2" t="str">
        <f t="shared" si="128"/>
        <v>-</v>
      </c>
      <c r="L418" s="2" t="str">
        <f t="shared" si="129"/>
        <v>-</v>
      </c>
      <c r="M418" s="2" t="str">
        <f t="shared" si="130"/>
        <v>-</v>
      </c>
      <c r="N418" s="2"/>
      <c r="O418" s="2" t="str">
        <f t="shared" si="131"/>
        <v>-</v>
      </c>
      <c r="P418" s="1"/>
      <c r="Q418" s="1"/>
      <c r="R418" s="1"/>
      <c r="S418" s="1"/>
      <c r="T418" s="1"/>
      <c r="U418" s="1"/>
      <c r="V418" s="161"/>
      <c r="W418" s="1"/>
      <c r="X418" s="1"/>
      <c r="Y418" s="1"/>
      <c r="Z418" s="1"/>
      <c r="AA418" s="1"/>
      <c r="AB418" s="1"/>
      <c r="AC418" s="1"/>
      <c r="AD418" s="1"/>
      <c r="AI418" t="str">
        <f t="shared" si="133"/>
        <v>Liberty</v>
      </c>
      <c r="AJ418" t="s">
        <v>2274</v>
      </c>
      <c r="AK418" s="167">
        <v>2</v>
      </c>
      <c r="AN418" s="98">
        <v>23</v>
      </c>
      <c r="AO418" s="100">
        <v>27</v>
      </c>
      <c r="AP418" s="100">
        <v>50</v>
      </c>
      <c r="AQ418" s="107">
        <v>39055</v>
      </c>
      <c r="AR418" s="107">
        <f t="shared" si="124"/>
        <v>23027</v>
      </c>
      <c r="AS418" t="s">
        <v>1726</v>
      </c>
      <c r="AT418" s="110">
        <f t="shared" si="125"/>
        <v>2339055</v>
      </c>
      <c r="AW418">
        <v>28.31</v>
      </c>
      <c r="AX418">
        <v>2.4</v>
      </c>
      <c r="AY418">
        <v>25.91</v>
      </c>
      <c r="BF418" s="118"/>
      <c r="BI418" s="118"/>
      <c r="BJ418" s="118"/>
      <c r="BV418" s="1"/>
    </row>
    <row r="419" spans="1:74" hidden="1" outlineLevel="1">
      <c r="A419" t="s">
        <v>2682</v>
      </c>
      <c r="B419" s="9" t="s">
        <v>968</v>
      </c>
      <c r="C419" s="1">
        <f t="shared" si="126"/>
        <v>0</v>
      </c>
      <c r="D419" s="7" t="e">
        <f t="shared" si="120"/>
        <v>#N/A</v>
      </c>
      <c r="E419" s="7" t="e">
        <f t="shared" si="121"/>
        <v>#N/A</v>
      </c>
      <c r="F419" s="7">
        <f t="shared" si="122"/>
        <v>0</v>
      </c>
      <c r="G419" s="7">
        <f t="shared" si="132"/>
        <v>0</v>
      </c>
      <c r="H419" s="49" t="e">
        <f t="shared" si="123"/>
        <v>#NUM!</v>
      </c>
      <c r="I419" s="178" t="e">
        <f t="shared" si="127"/>
        <v>#NUM!</v>
      </c>
      <c r="J419" s="8"/>
      <c r="K419" s="2" t="str">
        <f t="shared" si="128"/>
        <v>-</v>
      </c>
      <c r="L419" s="2" t="str">
        <f t="shared" si="129"/>
        <v>-</v>
      </c>
      <c r="M419" s="2" t="str">
        <f t="shared" si="130"/>
        <v>-</v>
      </c>
      <c r="N419" s="2"/>
      <c r="O419" s="2" t="str">
        <f t="shared" si="131"/>
        <v>-</v>
      </c>
      <c r="P419" s="1"/>
      <c r="Q419" s="1"/>
      <c r="R419" s="1"/>
      <c r="S419" s="1"/>
      <c r="T419" s="1"/>
      <c r="U419" s="1"/>
      <c r="V419" s="161"/>
      <c r="W419" s="1"/>
      <c r="X419" s="1"/>
      <c r="Y419" s="1"/>
      <c r="Z419" s="1"/>
      <c r="AA419" s="1"/>
      <c r="AB419" s="1"/>
      <c r="AC419" s="1"/>
      <c r="AD419" s="1"/>
      <c r="AI419" t="str">
        <f t="shared" si="133"/>
        <v>Limerick</v>
      </c>
      <c r="AJ419" t="s">
        <v>947</v>
      </c>
      <c r="AK419" s="167">
        <v>1</v>
      </c>
      <c r="AN419" s="98">
        <v>23</v>
      </c>
      <c r="AO419" s="100">
        <v>31</v>
      </c>
      <c r="AP419" s="100">
        <v>75</v>
      </c>
      <c r="AQ419" s="107">
        <v>39195</v>
      </c>
      <c r="AR419" s="107">
        <f t="shared" si="124"/>
        <v>23031</v>
      </c>
      <c r="AS419" t="s">
        <v>1726</v>
      </c>
      <c r="AT419" s="110">
        <f t="shared" si="125"/>
        <v>2339195</v>
      </c>
      <c r="AW419">
        <v>28.24</v>
      </c>
      <c r="AX419">
        <v>1.1000000000000001</v>
      </c>
      <c r="AY419">
        <v>27.14</v>
      </c>
      <c r="BF419" s="118"/>
      <c r="BI419" s="118"/>
      <c r="BJ419" s="118"/>
      <c r="BV419" s="1"/>
    </row>
    <row r="420" spans="1:74" hidden="1" outlineLevel="1">
      <c r="A420" t="s">
        <v>3222</v>
      </c>
      <c r="B420" s="9" t="s">
        <v>968</v>
      </c>
      <c r="C420" s="1">
        <f t="shared" si="126"/>
        <v>0</v>
      </c>
      <c r="D420" s="7" t="e">
        <f t="shared" si="120"/>
        <v>#N/A</v>
      </c>
      <c r="E420" s="7" t="e">
        <f t="shared" si="121"/>
        <v>#N/A</v>
      </c>
      <c r="F420" s="7">
        <f t="shared" si="122"/>
        <v>0</v>
      </c>
      <c r="G420" s="7">
        <f t="shared" si="132"/>
        <v>0</v>
      </c>
      <c r="H420" s="49" t="e">
        <f t="shared" si="123"/>
        <v>#NUM!</v>
      </c>
      <c r="I420" s="178" t="e">
        <f t="shared" si="127"/>
        <v>#NUM!</v>
      </c>
      <c r="J420" s="8"/>
      <c r="K420" s="2" t="str">
        <f t="shared" si="128"/>
        <v>-</v>
      </c>
      <c r="L420" s="2" t="str">
        <f t="shared" si="129"/>
        <v>-</v>
      </c>
      <c r="M420" s="2" t="str">
        <f t="shared" si="130"/>
        <v>-</v>
      </c>
      <c r="N420" s="2"/>
      <c r="O420" s="2" t="str">
        <f t="shared" si="131"/>
        <v>-</v>
      </c>
      <c r="P420" s="1"/>
      <c r="Q420" s="1"/>
      <c r="R420" s="1"/>
      <c r="S420" s="1"/>
      <c r="T420" s="1"/>
      <c r="U420" s="1"/>
      <c r="V420" s="161"/>
      <c r="W420" s="1"/>
      <c r="X420" s="1"/>
      <c r="Y420" s="1"/>
      <c r="Z420" s="1"/>
      <c r="AA420" s="1"/>
      <c r="AB420" s="1"/>
      <c r="AC420" s="1"/>
      <c r="AD420" s="1"/>
      <c r="AI420" t="str">
        <f t="shared" si="133"/>
        <v>Limestone</v>
      </c>
      <c r="AJ420" t="s">
        <v>2884</v>
      </c>
      <c r="AK420" s="167">
        <v>2</v>
      </c>
      <c r="AN420" s="98">
        <v>23</v>
      </c>
      <c r="AO420" s="100">
        <v>3</v>
      </c>
      <c r="AP420" s="100">
        <v>160</v>
      </c>
      <c r="AQ420" s="107">
        <v>39300</v>
      </c>
      <c r="AR420" s="107">
        <f t="shared" si="124"/>
        <v>23003</v>
      </c>
      <c r="AS420" t="s">
        <v>1726</v>
      </c>
      <c r="AT420" s="110">
        <f t="shared" si="125"/>
        <v>2339300</v>
      </c>
      <c r="AW420">
        <v>40.71</v>
      </c>
      <c r="AX420">
        <v>0.3</v>
      </c>
      <c r="AY420">
        <v>40.409999999999997</v>
      </c>
      <c r="BF420" s="118"/>
      <c r="BI420" s="118"/>
      <c r="BJ420" s="118"/>
      <c r="BV420" s="1"/>
    </row>
    <row r="421" spans="1:74" hidden="1" outlineLevel="1">
      <c r="A421" t="s">
        <v>1092</v>
      </c>
      <c r="B421" s="9" t="s">
        <v>968</v>
      </c>
      <c r="C421" s="1">
        <f t="shared" si="126"/>
        <v>0</v>
      </c>
      <c r="D421" s="7" t="e">
        <f t="shared" si="120"/>
        <v>#N/A</v>
      </c>
      <c r="E421" s="7" t="e">
        <f t="shared" si="121"/>
        <v>#N/A</v>
      </c>
      <c r="F421" s="7">
        <f t="shared" si="122"/>
        <v>0</v>
      </c>
      <c r="G421" s="7">
        <f t="shared" si="132"/>
        <v>0</v>
      </c>
      <c r="H421" s="49" t="e">
        <f t="shared" si="123"/>
        <v>#NUM!</v>
      </c>
      <c r="I421" s="178" t="e">
        <f t="shared" si="127"/>
        <v>#NUM!</v>
      </c>
      <c r="J421" s="8"/>
      <c r="K421" s="2" t="str">
        <f t="shared" si="128"/>
        <v>-</v>
      </c>
      <c r="L421" s="2" t="str">
        <f t="shared" si="129"/>
        <v>-</v>
      </c>
      <c r="M421" s="2" t="str">
        <f t="shared" si="130"/>
        <v>-</v>
      </c>
      <c r="N421" s="2"/>
      <c r="O421" s="2" t="str">
        <f t="shared" si="131"/>
        <v>-</v>
      </c>
      <c r="P421" s="1"/>
      <c r="Q421" s="1"/>
      <c r="R421" s="1"/>
      <c r="S421" s="1"/>
      <c r="T421" s="1"/>
      <c r="U421" s="1"/>
      <c r="V421" s="161"/>
      <c r="W421" s="1"/>
      <c r="X421" s="1"/>
      <c r="Y421" s="1"/>
      <c r="Z421" s="1"/>
      <c r="AA421" s="1"/>
      <c r="AB421" s="1"/>
      <c r="AC421" s="1"/>
      <c r="AD421" s="1"/>
      <c r="AI421" t="str">
        <f t="shared" si="133"/>
        <v>Limington</v>
      </c>
      <c r="AJ421" t="s">
        <v>947</v>
      </c>
      <c r="AK421" s="167">
        <v>1</v>
      </c>
      <c r="AN421" s="98">
        <v>23</v>
      </c>
      <c r="AO421" s="100">
        <v>31</v>
      </c>
      <c r="AP421" s="100">
        <v>80</v>
      </c>
      <c r="AQ421" s="107">
        <v>39405</v>
      </c>
      <c r="AR421" s="107">
        <f t="shared" si="124"/>
        <v>23031</v>
      </c>
      <c r="AS421" t="s">
        <v>1726</v>
      </c>
      <c r="AT421" s="110">
        <f t="shared" si="125"/>
        <v>2339405</v>
      </c>
      <c r="AW421">
        <v>43.28</v>
      </c>
      <c r="AX421">
        <v>1.3</v>
      </c>
      <c r="AY421">
        <v>41.99</v>
      </c>
      <c r="BF421" s="118"/>
      <c r="BI421" s="118"/>
      <c r="BJ421" s="118"/>
      <c r="BV421" s="1"/>
    </row>
    <row r="422" spans="1:74" hidden="1" outlineLevel="1">
      <c r="A422" t="s">
        <v>227</v>
      </c>
      <c r="B422" s="9" t="s">
        <v>968</v>
      </c>
      <c r="C422" s="1">
        <f t="shared" si="126"/>
        <v>0</v>
      </c>
      <c r="D422" s="7" t="e">
        <f t="shared" si="120"/>
        <v>#N/A</v>
      </c>
      <c r="E422" s="7" t="e">
        <f t="shared" si="121"/>
        <v>#N/A</v>
      </c>
      <c r="F422" s="7">
        <f t="shared" si="122"/>
        <v>0</v>
      </c>
      <c r="G422" s="7">
        <f t="shared" si="132"/>
        <v>0</v>
      </c>
      <c r="H422" s="49" t="e">
        <f t="shared" si="123"/>
        <v>#NUM!</v>
      </c>
      <c r="I422" s="178" t="e">
        <f t="shared" si="127"/>
        <v>#NUM!</v>
      </c>
      <c r="J422" s="8"/>
      <c r="K422" s="2" t="str">
        <f t="shared" si="128"/>
        <v>-</v>
      </c>
      <c r="L422" s="2" t="str">
        <f t="shared" si="129"/>
        <v>-</v>
      </c>
      <c r="M422" s="2" t="str">
        <f t="shared" si="130"/>
        <v>-</v>
      </c>
      <c r="N422" s="2"/>
      <c r="O422" s="2" t="str">
        <f t="shared" si="131"/>
        <v>-</v>
      </c>
      <c r="P422" s="1"/>
      <c r="Q422" s="1"/>
      <c r="R422" s="1"/>
      <c r="S422" s="1"/>
      <c r="T422" s="1"/>
      <c r="U422" s="1"/>
      <c r="V422" s="161"/>
      <c r="W422" s="1"/>
      <c r="X422" s="1"/>
      <c r="Y422" s="1"/>
      <c r="Z422" s="1"/>
      <c r="AA422" s="1"/>
      <c r="AB422" s="1"/>
      <c r="AC422" s="1"/>
      <c r="AD422" s="1"/>
      <c r="AI422" t="str">
        <f t="shared" si="133"/>
        <v>Lincoln</v>
      </c>
      <c r="AJ422" t="s">
        <v>874</v>
      </c>
      <c r="AK422" s="167">
        <v>2</v>
      </c>
      <c r="AN422" s="98">
        <v>23</v>
      </c>
      <c r="AO422" s="100">
        <v>19</v>
      </c>
      <c r="AP422" s="100">
        <v>190</v>
      </c>
      <c r="AQ422" s="107">
        <v>39475</v>
      </c>
      <c r="AR422" s="107">
        <f t="shared" si="124"/>
        <v>23019</v>
      </c>
      <c r="AS422" t="s">
        <v>1726</v>
      </c>
      <c r="AT422" s="110">
        <f t="shared" si="125"/>
        <v>2339475</v>
      </c>
      <c r="AW422">
        <v>74.849999999999994</v>
      </c>
      <c r="AX422">
        <v>6.93</v>
      </c>
      <c r="AY422">
        <v>67.91</v>
      </c>
      <c r="BF422" s="118"/>
      <c r="BI422" s="118"/>
      <c r="BJ422" s="118"/>
      <c r="BV422" s="1"/>
    </row>
    <row r="423" spans="1:74" hidden="1" outlineLevel="1">
      <c r="A423" t="s">
        <v>227</v>
      </c>
      <c r="B423" s="9" t="s">
        <v>968</v>
      </c>
      <c r="C423" s="1">
        <f t="shared" si="126"/>
        <v>0</v>
      </c>
      <c r="D423" s="7" t="e">
        <f t="shared" si="120"/>
        <v>#N/A</v>
      </c>
      <c r="E423" s="7" t="e">
        <f t="shared" si="121"/>
        <v>#N/A</v>
      </c>
      <c r="F423" s="7">
        <f t="shared" si="122"/>
        <v>0</v>
      </c>
      <c r="G423" s="7">
        <f t="shared" si="132"/>
        <v>0</v>
      </c>
      <c r="H423" s="49" t="e">
        <f t="shared" si="123"/>
        <v>#NUM!</v>
      </c>
      <c r="I423" s="178" t="e">
        <f t="shared" si="127"/>
        <v>#NUM!</v>
      </c>
      <c r="J423" s="8"/>
      <c r="K423" s="2" t="str">
        <f t="shared" si="128"/>
        <v>-</v>
      </c>
      <c r="L423" s="2" t="str">
        <f t="shared" si="129"/>
        <v>-</v>
      </c>
      <c r="M423" s="2" t="str">
        <f t="shared" si="130"/>
        <v>-</v>
      </c>
      <c r="N423" s="2"/>
      <c r="O423" s="2" t="str">
        <f t="shared" si="131"/>
        <v>-</v>
      </c>
      <c r="P423" s="1"/>
      <c r="Q423" s="1"/>
      <c r="R423" s="1"/>
      <c r="S423" s="1"/>
      <c r="T423" s="1"/>
      <c r="U423" s="1"/>
      <c r="V423" s="161"/>
      <c r="W423" s="1"/>
      <c r="X423" s="1"/>
      <c r="Y423" s="1"/>
      <c r="Z423" s="1"/>
      <c r="AA423" s="1"/>
      <c r="AB423" s="1"/>
      <c r="AC423" s="1"/>
      <c r="AD423" s="1"/>
      <c r="AI423" t="str">
        <f t="shared" si="133"/>
        <v>Lincoln</v>
      </c>
      <c r="AJ423" t="s">
        <v>3102</v>
      </c>
      <c r="AK423" s="167">
        <v>2</v>
      </c>
      <c r="AN423" s="98">
        <v>23</v>
      </c>
      <c r="AO423" s="100">
        <v>17</v>
      </c>
      <c r="AP423" s="100">
        <v>80</v>
      </c>
      <c r="AQ423" s="107">
        <v>39422</v>
      </c>
      <c r="AR423" s="107">
        <f t="shared" si="124"/>
        <v>23017</v>
      </c>
      <c r="AS423" t="s">
        <v>1090</v>
      </c>
      <c r="AT423" s="110">
        <f t="shared" si="125"/>
        <v>2339422</v>
      </c>
      <c r="AW423">
        <v>36.85</v>
      </c>
      <c r="AX423">
        <v>4.3600000000000003</v>
      </c>
      <c r="AY423">
        <v>32.49</v>
      </c>
      <c r="BF423" s="118"/>
      <c r="BI423" s="118"/>
      <c r="BJ423" s="118"/>
      <c r="BV423" s="1"/>
    </row>
    <row r="424" spans="1:74" hidden="1" outlineLevel="1">
      <c r="A424" t="s">
        <v>976</v>
      </c>
      <c r="B424" s="9" t="s">
        <v>968</v>
      </c>
      <c r="C424" s="1">
        <f t="shared" si="126"/>
        <v>0</v>
      </c>
      <c r="D424" s="7" t="e">
        <f t="shared" si="120"/>
        <v>#N/A</v>
      </c>
      <c r="E424" s="7" t="e">
        <f t="shared" si="121"/>
        <v>#N/A</v>
      </c>
      <c r="F424" s="7">
        <f t="shared" si="122"/>
        <v>0</v>
      </c>
      <c r="G424" s="7">
        <f t="shared" si="132"/>
        <v>0</v>
      </c>
      <c r="H424" s="49" t="e">
        <f t="shared" si="123"/>
        <v>#NUM!</v>
      </c>
      <c r="I424" s="178" t="e">
        <f t="shared" si="127"/>
        <v>#NUM!</v>
      </c>
      <c r="J424" s="8"/>
      <c r="K424" s="2" t="str">
        <f t="shared" si="128"/>
        <v>-</v>
      </c>
      <c r="L424" s="2" t="str">
        <f t="shared" si="129"/>
        <v>-</v>
      </c>
      <c r="M424" s="2" t="str">
        <f t="shared" si="130"/>
        <v>-</v>
      </c>
      <c r="N424" s="2"/>
      <c r="O424" s="2" t="str">
        <f t="shared" si="131"/>
        <v>-</v>
      </c>
      <c r="P424" s="1"/>
      <c r="Q424" s="1"/>
      <c r="R424" s="1"/>
      <c r="S424" s="1"/>
      <c r="T424" s="1"/>
      <c r="U424" s="1"/>
      <c r="V424" s="161"/>
      <c r="W424" s="1"/>
      <c r="X424" s="1"/>
      <c r="Y424" s="1"/>
      <c r="Z424" s="1"/>
      <c r="AA424" s="1"/>
      <c r="AB424" s="1"/>
      <c r="AC424" s="1"/>
      <c r="AD424" s="1"/>
      <c r="AI424" t="str">
        <f t="shared" si="133"/>
        <v>Lincolnville</v>
      </c>
      <c r="AJ424" t="s">
        <v>2274</v>
      </c>
      <c r="AK424" s="167">
        <v>2</v>
      </c>
      <c r="AN424" s="98">
        <v>23</v>
      </c>
      <c r="AO424" s="100">
        <v>27</v>
      </c>
      <c r="AP424" s="100">
        <v>55</v>
      </c>
      <c r="AQ424" s="107">
        <v>39755</v>
      </c>
      <c r="AR424" s="107">
        <f t="shared" si="124"/>
        <v>23027</v>
      </c>
      <c r="AS424" t="s">
        <v>1726</v>
      </c>
      <c r="AT424" s="110">
        <f t="shared" si="125"/>
        <v>2339755</v>
      </c>
      <c r="AW424">
        <v>43.73</v>
      </c>
      <c r="AX424">
        <v>6.36</v>
      </c>
      <c r="AY424">
        <v>37.369999999999997</v>
      </c>
      <c r="BF424" s="118"/>
      <c r="BI424" s="118"/>
      <c r="BJ424" s="118"/>
      <c r="BV424" s="1"/>
    </row>
    <row r="425" spans="1:74" hidden="1" outlineLevel="1">
      <c r="A425" t="s">
        <v>2710</v>
      </c>
      <c r="B425" s="9" t="s">
        <v>968</v>
      </c>
      <c r="C425" s="1">
        <f t="shared" si="126"/>
        <v>0</v>
      </c>
      <c r="D425" s="7" t="e">
        <f t="shared" si="120"/>
        <v>#N/A</v>
      </c>
      <c r="E425" s="7" t="e">
        <f t="shared" si="121"/>
        <v>#N/A</v>
      </c>
      <c r="F425" s="7">
        <f t="shared" si="122"/>
        <v>0</v>
      </c>
      <c r="G425" s="7">
        <f t="shared" si="132"/>
        <v>0</v>
      </c>
      <c r="H425" s="49" t="e">
        <f t="shared" si="123"/>
        <v>#NUM!</v>
      </c>
      <c r="I425" s="178" t="e">
        <f t="shared" si="127"/>
        <v>#NUM!</v>
      </c>
      <c r="J425" s="8"/>
      <c r="K425" s="2" t="str">
        <f t="shared" si="128"/>
        <v>-</v>
      </c>
      <c r="L425" s="2" t="str">
        <f t="shared" si="129"/>
        <v>-</v>
      </c>
      <c r="M425" s="2" t="str">
        <f t="shared" si="130"/>
        <v>-</v>
      </c>
      <c r="N425" s="2"/>
      <c r="O425" s="2" t="str">
        <f t="shared" si="131"/>
        <v>-</v>
      </c>
      <c r="P425" s="1"/>
      <c r="Q425" s="1"/>
      <c r="R425" s="1"/>
      <c r="S425" s="1"/>
      <c r="T425" s="1"/>
      <c r="U425" s="1"/>
      <c r="V425" s="161"/>
      <c r="W425" s="1"/>
      <c r="X425" s="1"/>
      <c r="Y425" s="1"/>
      <c r="Z425" s="1"/>
      <c r="AA425" s="1"/>
      <c r="AB425" s="1"/>
      <c r="AC425" s="1"/>
      <c r="AD425" s="1"/>
      <c r="AI425" t="str">
        <f t="shared" si="133"/>
        <v>Linneus</v>
      </c>
      <c r="AJ425" t="s">
        <v>2884</v>
      </c>
      <c r="AK425" s="167">
        <v>2</v>
      </c>
      <c r="AN425" s="98">
        <v>23</v>
      </c>
      <c r="AO425" s="100">
        <v>3</v>
      </c>
      <c r="AP425" s="100">
        <v>165</v>
      </c>
      <c r="AQ425" s="107">
        <v>39965</v>
      </c>
      <c r="AR425" s="107">
        <f t="shared" si="124"/>
        <v>23003</v>
      </c>
      <c r="AS425" t="s">
        <v>1726</v>
      </c>
      <c r="AT425" s="110">
        <f t="shared" si="125"/>
        <v>2339965</v>
      </c>
      <c r="AW425">
        <v>45.83</v>
      </c>
      <c r="AX425">
        <v>1.28</v>
      </c>
      <c r="AY425">
        <v>44.56</v>
      </c>
      <c r="BF425" s="118"/>
      <c r="BI425" s="118"/>
      <c r="BJ425" s="118"/>
      <c r="BV425" s="1"/>
    </row>
    <row r="426" spans="1:74" hidden="1" outlineLevel="1">
      <c r="A426" t="s">
        <v>1593</v>
      </c>
      <c r="B426" s="9" t="s">
        <v>968</v>
      </c>
      <c r="C426" s="1">
        <f t="shared" si="126"/>
        <v>0</v>
      </c>
      <c r="D426" s="7" t="e">
        <f t="shared" si="120"/>
        <v>#N/A</v>
      </c>
      <c r="E426" s="7" t="e">
        <f t="shared" si="121"/>
        <v>#N/A</v>
      </c>
      <c r="F426" s="7">
        <f t="shared" si="122"/>
        <v>0</v>
      </c>
      <c r="G426" s="7">
        <f t="shared" si="132"/>
        <v>0</v>
      </c>
      <c r="H426" s="49" t="e">
        <f t="shared" si="123"/>
        <v>#NUM!</v>
      </c>
      <c r="I426" s="178" t="e">
        <f t="shared" si="127"/>
        <v>#NUM!</v>
      </c>
      <c r="J426" s="8"/>
      <c r="K426" s="2" t="str">
        <f t="shared" si="128"/>
        <v>-</v>
      </c>
      <c r="L426" s="2" t="str">
        <f t="shared" si="129"/>
        <v>-</v>
      </c>
      <c r="M426" s="2" t="str">
        <f t="shared" si="130"/>
        <v>-</v>
      </c>
      <c r="N426" s="2"/>
      <c r="O426" s="2" t="str">
        <f t="shared" si="131"/>
        <v>-</v>
      </c>
      <c r="P426" s="1"/>
      <c r="Q426" s="1"/>
      <c r="R426" s="1"/>
      <c r="S426" s="1"/>
      <c r="T426" s="1"/>
      <c r="U426" s="1"/>
      <c r="V426" s="161"/>
      <c r="W426" s="1"/>
      <c r="X426" s="1"/>
      <c r="Y426" s="1"/>
      <c r="Z426" s="1"/>
      <c r="AA426" s="1"/>
      <c r="AB426" s="1"/>
      <c r="AC426" s="1"/>
      <c r="AD426" s="1"/>
      <c r="AI426" t="str">
        <f t="shared" si="133"/>
        <v>Lisbon</v>
      </c>
      <c r="AJ426" t="s">
        <v>875</v>
      </c>
      <c r="AK426" s="167">
        <v>2</v>
      </c>
      <c r="AN426" s="98">
        <v>23</v>
      </c>
      <c r="AO426" s="100">
        <v>1</v>
      </c>
      <c r="AP426" s="100">
        <v>30</v>
      </c>
      <c r="AQ426" s="107">
        <v>40035</v>
      </c>
      <c r="AR426" s="107">
        <f t="shared" si="124"/>
        <v>23001</v>
      </c>
      <c r="AS426" t="s">
        <v>1726</v>
      </c>
      <c r="AT426" s="110">
        <f t="shared" si="125"/>
        <v>2340035</v>
      </c>
      <c r="AW426">
        <v>24.16</v>
      </c>
      <c r="AX426">
        <v>0.55000000000000004</v>
      </c>
      <c r="AY426">
        <v>23.61</v>
      </c>
      <c r="BF426" s="118"/>
      <c r="BI426" s="118"/>
      <c r="BJ426" s="118"/>
      <c r="BV426" s="1"/>
    </row>
    <row r="427" spans="1:74" hidden="1" outlineLevel="1">
      <c r="A427" t="s">
        <v>1521</v>
      </c>
      <c r="B427" s="9" t="s">
        <v>968</v>
      </c>
      <c r="C427" s="1">
        <f t="shared" si="126"/>
        <v>0</v>
      </c>
      <c r="D427" s="7" t="e">
        <f t="shared" si="120"/>
        <v>#N/A</v>
      </c>
      <c r="E427" s="7" t="e">
        <f t="shared" si="121"/>
        <v>#N/A</v>
      </c>
      <c r="F427" s="7">
        <f t="shared" si="122"/>
        <v>0</v>
      </c>
      <c r="G427" s="7">
        <f t="shared" si="132"/>
        <v>0</v>
      </c>
      <c r="H427" s="49" t="e">
        <f t="shared" si="123"/>
        <v>#NUM!</v>
      </c>
      <c r="I427" s="178" t="e">
        <f t="shared" si="127"/>
        <v>#NUM!</v>
      </c>
      <c r="J427" s="8"/>
      <c r="K427" s="2" t="str">
        <f t="shared" si="128"/>
        <v>-</v>
      </c>
      <c r="L427" s="2" t="str">
        <f t="shared" si="129"/>
        <v>-</v>
      </c>
      <c r="M427" s="2" t="str">
        <f t="shared" si="130"/>
        <v>-</v>
      </c>
      <c r="N427" s="2"/>
      <c r="O427" s="2" t="str">
        <f t="shared" si="131"/>
        <v>-</v>
      </c>
      <c r="P427" s="1"/>
      <c r="Q427" s="1"/>
      <c r="R427" s="1"/>
      <c r="S427" s="1"/>
      <c r="T427" s="1"/>
      <c r="U427" s="1"/>
      <c r="V427" s="161"/>
      <c r="W427" s="1"/>
      <c r="X427" s="1"/>
      <c r="Y427" s="1"/>
      <c r="Z427" s="1"/>
      <c r="AA427" s="1"/>
      <c r="AB427" s="1"/>
      <c r="AC427" s="1"/>
      <c r="AD427" s="1"/>
      <c r="AI427" t="str">
        <f t="shared" si="133"/>
        <v>Litchfield</v>
      </c>
      <c r="AJ427" t="s">
        <v>2602</v>
      </c>
      <c r="AK427" s="167">
        <v>2</v>
      </c>
      <c r="AN427" s="98">
        <v>23</v>
      </c>
      <c r="AO427" s="100">
        <v>11</v>
      </c>
      <c r="AP427" s="100">
        <v>60</v>
      </c>
      <c r="AQ427" s="107">
        <v>40175</v>
      </c>
      <c r="AR427" s="107">
        <f t="shared" si="124"/>
        <v>23011</v>
      </c>
      <c r="AS427" t="s">
        <v>1726</v>
      </c>
      <c r="AT427" s="110">
        <f t="shared" si="125"/>
        <v>2340175</v>
      </c>
      <c r="AW427">
        <v>39.69</v>
      </c>
      <c r="AX427">
        <v>2.2599999999999998</v>
      </c>
      <c r="AY427">
        <v>37.43</v>
      </c>
      <c r="BF427" s="118"/>
      <c r="BI427" s="118"/>
      <c r="BJ427" s="118"/>
      <c r="BV427" s="1"/>
    </row>
    <row r="428" spans="1:74" hidden="1" outlineLevel="1">
      <c r="A428" t="s">
        <v>1082</v>
      </c>
      <c r="B428" s="9" t="s">
        <v>968</v>
      </c>
      <c r="C428" s="1">
        <f t="shared" si="126"/>
        <v>0</v>
      </c>
      <c r="D428" s="7" t="e">
        <f t="shared" si="120"/>
        <v>#N/A</v>
      </c>
      <c r="E428" s="7" t="e">
        <f t="shared" si="121"/>
        <v>#N/A</v>
      </c>
      <c r="F428" s="7">
        <f t="shared" si="122"/>
        <v>0</v>
      </c>
      <c r="G428" s="7">
        <f t="shared" si="132"/>
        <v>0</v>
      </c>
      <c r="H428" s="49" t="e">
        <f t="shared" si="123"/>
        <v>#NUM!</v>
      </c>
      <c r="I428" s="178" t="e">
        <f t="shared" si="127"/>
        <v>#NUM!</v>
      </c>
      <c r="J428" s="8"/>
      <c r="K428" s="2" t="str">
        <f t="shared" si="128"/>
        <v>-</v>
      </c>
      <c r="L428" s="2" t="str">
        <f t="shared" si="129"/>
        <v>-</v>
      </c>
      <c r="M428" s="2" t="str">
        <f t="shared" si="130"/>
        <v>-</v>
      </c>
      <c r="N428" s="2"/>
      <c r="O428" s="2" t="str">
        <f t="shared" si="131"/>
        <v>-</v>
      </c>
      <c r="P428" s="1"/>
      <c r="Q428" s="1"/>
      <c r="R428" s="1"/>
      <c r="S428" s="1"/>
      <c r="T428" s="1"/>
      <c r="U428" s="1"/>
      <c r="V428" s="161"/>
      <c r="W428" s="1"/>
      <c r="X428" s="1"/>
      <c r="Y428" s="1"/>
      <c r="Z428" s="1"/>
      <c r="AA428" s="1"/>
      <c r="AB428" s="1"/>
      <c r="AC428" s="1"/>
      <c r="AD428" s="1"/>
      <c r="AI428" t="str">
        <f t="shared" si="133"/>
        <v>Littleton</v>
      </c>
      <c r="AJ428" t="s">
        <v>2884</v>
      </c>
      <c r="AK428" s="167">
        <v>2</v>
      </c>
      <c r="AN428" s="98">
        <v>23</v>
      </c>
      <c r="AO428" s="100">
        <v>3</v>
      </c>
      <c r="AP428" s="100">
        <v>170</v>
      </c>
      <c r="AQ428" s="107">
        <v>40595</v>
      </c>
      <c r="AR428" s="107">
        <f t="shared" si="124"/>
        <v>23003</v>
      </c>
      <c r="AS428" t="s">
        <v>1726</v>
      </c>
      <c r="AT428" s="110">
        <f t="shared" si="125"/>
        <v>2340595</v>
      </c>
      <c r="AW428">
        <v>38.61</v>
      </c>
      <c r="AX428">
        <v>0.19</v>
      </c>
      <c r="AY428">
        <v>38.42</v>
      </c>
      <c r="BF428" s="118"/>
      <c r="BI428" s="118"/>
      <c r="BJ428" s="118"/>
      <c r="BV428" s="1"/>
    </row>
    <row r="429" spans="1:74" hidden="1" outlineLevel="1">
      <c r="A429" t="s">
        <v>781</v>
      </c>
      <c r="B429" s="9" t="s">
        <v>968</v>
      </c>
      <c r="C429" s="1">
        <f t="shared" si="126"/>
        <v>0</v>
      </c>
      <c r="D429" s="7" t="e">
        <f t="shared" si="120"/>
        <v>#N/A</v>
      </c>
      <c r="E429" s="7" t="e">
        <f t="shared" si="121"/>
        <v>#N/A</v>
      </c>
      <c r="F429" s="7">
        <f t="shared" si="122"/>
        <v>0</v>
      </c>
      <c r="G429" s="7">
        <f t="shared" si="132"/>
        <v>0</v>
      </c>
      <c r="H429" s="49" t="e">
        <f t="shared" si="123"/>
        <v>#NUM!</v>
      </c>
      <c r="I429" s="178" t="e">
        <f t="shared" si="127"/>
        <v>#NUM!</v>
      </c>
      <c r="J429" s="8"/>
      <c r="K429" s="2" t="str">
        <f t="shared" si="128"/>
        <v>-</v>
      </c>
      <c r="L429" s="2" t="str">
        <f t="shared" si="129"/>
        <v>-</v>
      </c>
      <c r="M429" s="2" t="str">
        <f t="shared" si="130"/>
        <v>-</v>
      </c>
      <c r="N429" s="2"/>
      <c r="O429" s="2" t="str">
        <f t="shared" si="131"/>
        <v>-</v>
      </c>
      <c r="P429" s="1"/>
      <c r="Q429" s="1"/>
      <c r="R429" s="1"/>
      <c r="S429" s="1"/>
      <c r="T429" s="1"/>
      <c r="U429" s="1"/>
      <c r="V429" s="161"/>
      <c r="W429" s="1"/>
      <c r="X429" s="1"/>
      <c r="Y429" s="1"/>
      <c r="Z429" s="1"/>
      <c r="AA429" s="1"/>
      <c r="AB429" s="1"/>
      <c r="AC429" s="1"/>
      <c r="AD429" s="1"/>
      <c r="AI429" t="str">
        <f t="shared" si="133"/>
        <v>Livermore</v>
      </c>
      <c r="AJ429" t="s">
        <v>875</v>
      </c>
      <c r="AK429" s="167">
        <v>2</v>
      </c>
      <c r="AN429" s="98">
        <v>23</v>
      </c>
      <c r="AO429" s="100">
        <v>1</v>
      </c>
      <c r="AP429" s="100">
        <v>35</v>
      </c>
      <c r="AQ429" s="107">
        <v>40665</v>
      </c>
      <c r="AR429" s="107">
        <f t="shared" si="124"/>
        <v>23001</v>
      </c>
      <c r="AS429" t="s">
        <v>1726</v>
      </c>
      <c r="AT429" s="110">
        <f t="shared" si="125"/>
        <v>2340665</v>
      </c>
      <c r="AW429">
        <v>39.4</v>
      </c>
      <c r="AX429">
        <v>1.71</v>
      </c>
      <c r="AY429">
        <v>37.69</v>
      </c>
      <c r="BF429" s="118"/>
      <c r="BI429" s="118"/>
      <c r="BJ429" s="118"/>
      <c r="BV429" s="1"/>
    </row>
    <row r="430" spans="1:74" hidden="1" outlineLevel="1">
      <c r="A430" t="s">
        <v>1906</v>
      </c>
      <c r="B430" s="9" t="s">
        <v>968</v>
      </c>
      <c r="C430" s="1">
        <f t="shared" si="126"/>
        <v>0</v>
      </c>
      <c r="D430" s="7" t="e">
        <f t="shared" si="120"/>
        <v>#N/A</v>
      </c>
      <c r="E430" s="7" t="e">
        <f t="shared" si="121"/>
        <v>#N/A</v>
      </c>
      <c r="F430" s="7">
        <f t="shared" si="122"/>
        <v>0</v>
      </c>
      <c r="G430" s="7">
        <f t="shared" si="132"/>
        <v>0</v>
      </c>
      <c r="H430" s="49" t="e">
        <f t="shared" si="123"/>
        <v>#NUM!</v>
      </c>
      <c r="I430" s="178" t="e">
        <f t="shared" si="127"/>
        <v>#NUM!</v>
      </c>
      <c r="J430" s="8"/>
      <c r="K430" s="2" t="str">
        <f t="shared" si="128"/>
        <v>-</v>
      </c>
      <c r="L430" s="2" t="str">
        <f t="shared" si="129"/>
        <v>-</v>
      </c>
      <c r="M430" s="2" t="str">
        <f t="shared" si="130"/>
        <v>-</v>
      </c>
      <c r="N430" s="2"/>
      <c r="O430" s="2" t="str">
        <f t="shared" si="131"/>
        <v>-</v>
      </c>
      <c r="P430" s="1"/>
      <c r="Q430" s="1"/>
      <c r="R430" s="1"/>
      <c r="S430" s="1"/>
      <c r="T430" s="1"/>
      <c r="U430" s="1"/>
      <c r="V430" s="161"/>
      <c r="W430" s="1"/>
      <c r="X430" s="1"/>
      <c r="Y430" s="1"/>
      <c r="Z430" s="1"/>
      <c r="AA430" s="1"/>
      <c r="AB430" s="1"/>
      <c r="AC430" s="1"/>
      <c r="AD430" s="1"/>
      <c r="AI430" t="str">
        <f t="shared" si="133"/>
        <v>Livermore Falls</v>
      </c>
      <c r="AJ430" t="s">
        <v>875</v>
      </c>
      <c r="AK430" s="167">
        <v>2</v>
      </c>
      <c r="AN430" s="98">
        <v>23</v>
      </c>
      <c r="AO430" s="100">
        <v>1</v>
      </c>
      <c r="AP430" s="100">
        <v>40</v>
      </c>
      <c r="AQ430" s="107">
        <v>40770</v>
      </c>
      <c r="AR430" s="107">
        <f t="shared" si="124"/>
        <v>23001</v>
      </c>
      <c r="AS430" t="s">
        <v>1726</v>
      </c>
      <c r="AT430" s="110">
        <f t="shared" si="125"/>
        <v>2340770</v>
      </c>
      <c r="AW430">
        <v>20.43</v>
      </c>
      <c r="AX430">
        <v>0.68</v>
      </c>
      <c r="AY430">
        <v>19.75</v>
      </c>
      <c r="BF430" s="118"/>
      <c r="BI430" s="118"/>
      <c r="BJ430" s="118"/>
      <c r="BV430" s="1"/>
    </row>
    <row r="431" spans="1:74" hidden="1" outlineLevel="1">
      <c r="A431" s="34" t="s">
        <v>1597</v>
      </c>
      <c r="B431" s="9" t="s">
        <v>968</v>
      </c>
      <c r="C431" s="1">
        <f t="shared" si="126"/>
        <v>0</v>
      </c>
      <c r="D431" s="7" t="e">
        <f t="shared" ref="D431:D494" si="134">RANK(P431,(P431:AG431))</f>
        <v>#N/A</v>
      </c>
      <c r="E431" s="7" t="e">
        <f t="shared" ref="E431:E494" si="135">RANK(Q431,(P431:AG431))</f>
        <v>#N/A</v>
      </c>
      <c r="F431" s="7">
        <f t="shared" ref="F431:F494" si="136">IF(R431&gt;0,RANK(R431,(P431:AG431)),0)</f>
        <v>0</v>
      </c>
      <c r="G431" s="7">
        <f t="shared" si="132"/>
        <v>0</v>
      </c>
      <c r="H431" s="49" t="e">
        <f t="shared" ref="H431:H494" si="137">MAX(P431:T431)-LARGE(P431:T431,2)</f>
        <v>#NUM!</v>
      </c>
      <c r="I431" s="178" t="e">
        <f t="shared" si="127"/>
        <v>#NUM!</v>
      </c>
      <c r="J431" s="8"/>
      <c r="K431" s="2" t="str">
        <f t="shared" si="128"/>
        <v>-</v>
      </c>
      <c r="L431" s="2" t="str">
        <f t="shared" si="129"/>
        <v>-</v>
      </c>
      <c r="M431" s="2" t="str">
        <f t="shared" si="130"/>
        <v>-</v>
      </c>
      <c r="N431" s="2"/>
      <c r="O431" s="2" t="str">
        <f t="shared" si="131"/>
        <v>-</v>
      </c>
      <c r="P431" s="1"/>
      <c r="Q431" s="1"/>
      <c r="R431" s="1"/>
      <c r="S431" s="1"/>
      <c r="T431" s="1"/>
      <c r="U431" s="1"/>
      <c r="V431" s="161"/>
      <c r="W431" s="1"/>
      <c r="X431" s="1"/>
      <c r="Y431" s="1"/>
      <c r="Z431" s="1"/>
      <c r="AA431" s="1"/>
      <c r="AB431" s="1"/>
      <c r="AC431" s="1"/>
      <c r="AD431" s="1"/>
      <c r="AI431" t="str">
        <f t="shared" si="133"/>
        <v>Long Island</v>
      </c>
      <c r="AJ431" t="s">
        <v>2204</v>
      </c>
      <c r="AK431" s="167">
        <v>1</v>
      </c>
      <c r="AN431" s="98">
        <v>23</v>
      </c>
      <c r="AO431" s="100">
        <v>5</v>
      </c>
      <c r="AP431" s="100">
        <v>63</v>
      </c>
      <c r="AQ431" s="107">
        <v>41067</v>
      </c>
      <c r="AR431" s="107">
        <f t="shared" ref="AR431:AR494" si="138">AN431*1000+AO431</f>
        <v>23005</v>
      </c>
      <c r="AS431" t="s">
        <v>1726</v>
      </c>
      <c r="AT431" s="110">
        <f t="shared" ref="AT431:AT494" si="139">AN431*100000+AQ431</f>
        <v>2341067</v>
      </c>
      <c r="AW431">
        <v>10.39</v>
      </c>
      <c r="AX431">
        <v>8.9600000000000009</v>
      </c>
      <c r="AY431">
        <v>1.43</v>
      </c>
      <c r="BF431" s="118"/>
      <c r="BI431" s="118"/>
      <c r="BJ431" s="118"/>
      <c r="BV431" s="1"/>
    </row>
    <row r="432" spans="1:74" hidden="1" outlineLevel="1">
      <c r="A432" t="s">
        <v>1176</v>
      </c>
      <c r="B432" s="9" t="s">
        <v>968</v>
      </c>
      <c r="C432" s="1">
        <f t="shared" ref="C432:C495" si="140">SUM(P432:AG432)</f>
        <v>0</v>
      </c>
      <c r="D432" s="7" t="e">
        <f t="shared" si="134"/>
        <v>#N/A</v>
      </c>
      <c r="E432" s="7" t="e">
        <f t="shared" si="135"/>
        <v>#N/A</v>
      </c>
      <c r="F432" s="7">
        <f t="shared" si="136"/>
        <v>0</v>
      </c>
      <c r="G432" s="7">
        <f t="shared" si="132"/>
        <v>0</v>
      </c>
      <c r="H432" s="49" t="e">
        <f t="shared" si="137"/>
        <v>#NUM!</v>
      </c>
      <c r="I432" s="178" t="e">
        <f t="shared" ref="I432:I495" si="141">H432/C432</f>
        <v>#NUM!</v>
      </c>
      <c r="J432" s="8"/>
      <c r="K432" s="2" t="str">
        <f t="shared" ref="K432:K495" si="142">IF(C432=0,"-",P432/C432)</f>
        <v>-</v>
      </c>
      <c r="L432" s="2" t="str">
        <f t="shared" ref="L432:L495" si="143">IF(C432=0,"-",Q432/C432)</f>
        <v>-</v>
      </c>
      <c r="M432" s="2" t="str">
        <f t="shared" ref="M432:M495" si="144">IF(C432=0,"-",R432/C432)</f>
        <v>-</v>
      </c>
      <c r="N432" s="2"/>
      <c r="O432" s="2" t="str">
        <f t="shared" ref="O432:O495" si="145">IF(C432=0,"-",(1-K432-L432-M432))</f>
        <v>-</v>
      </c>
      <c r="P432" s="1"/>
      <c r="Q432" s="1"/>
      <c r="R432" s="1"/>
      <c r="S432" s="1"/>
      <c r="T432" s="1"/>
      <c r="U432" s="1"/>
      <c r="V432" s="161"/>
      <c r="W432" s="1"/>
      <c r="X432" s="1"/>
      <c r="Y432" s="1"/>
      <c r="Z432" s="1"/>
      <c r="AA432" s="1"/>
      <c r="AB432" s="1"/>
      <c r="AC432" s="1"/>
      <c r="AD432" s="1"/>
      <c r="AI432" t="str">
        <f t="shared" si="133"/>
        <v>Lovell</v>
      </c>
      <c r="AJ432" t="s">
        <v>3102</v>
      </c>
      <c r="AK432" s="167">
        <v>2</v>
      </c>
      <c r="AN432" s="98">
        <v>23</v>
      </c>
      <c r="AO432" s="100">
        <v>17</v>
      </c>
      <c r="AP432" s="100">
        <v>85</v>
      </c>
      <c r="AQ432" s="107">
        <v>41365</v>
      </c>
      <c r="AR432" s="107">
        <f t="shared" si="138"/>
        <v>23017</v>
      </c>
      <c r="AS432" t="s">
        <v>1726</v>
      </c>
      <c r="AT432" s="110">
        <f t="shared" si="139"/>
        <v>2341365</v>
      </c>
      <c r="AW432">
        <v>47.88</v>
      </c>
      <c r="AX432">
        <v>4.7</v>
      </c>
      <c r="AY432">
        <v>43.17</v>
      </c>
      <c r="BF432" s="118"/>
      <c r="BI432" s="118"/>
      <c r="BJ432" s="118"/>
      <c r="BV432" s="1"/>
    </row>
    <row r="433" spans="1:74" hidden="1" outlineLevel="1">
      <c r="A433" t="s">
        <v>2200</v>
      </c>
      <c r="B433" s="9" t="s">
        <v>968</v>
      </c>
      <c r="C433" s="1">
        <f t="shared" si="140"/>
        <v>0</v>
      </c>
      <c r="D433" s="7" t="e">
        <f t="shared" si="134"/>
        <v>#N/A</v>
      </c>
      <c r="E433" s="7" t="e">
        <f t="shared" si="135"/>
        <v>#N/A</v>
      </c>
      <c r="F433" s="7">
        <f t="shared" si="136"/>
        <v>0</v>
      </c>
      <c r="G433" s="7">
        <f t="shared" si="132"/>
        <v>0</v>
      </c>
      <c r="H433" s="49" t="e">
        <f t="shared" si="137"/>
        <v>#NUM!</v>
      </c>
      <c r="I433" s="178" t="e">
        <f t="shared" si="141"/>
        <v>#NUM!</v>
      </c>
      <c r="J433" s="8"/>
      <c r="K433" s="2" t="str">
        <f t="shared" si="142"/>
        <v>-</v>
      </c>
      <c r="L433" s="2" t="str">
        <f t="shared" si="143"/>
        <v>-</v>
      </c>
      <c r="M433" s="2" t="str">
        <f t="shared" si="144"/>
        <v>-</v>
      </c>
      <c r="N433" s="2"/>
      <c r="O433" s="2" t="str">
        <f t="shared" si="145"/>
        <v>-</v>
      </c>
      <c r="P433" s="1"/>
      <c r="Q433" s="1"/>
      <c r="R433" s="1"/>
      <c r="S433" s="1"/>
      <c r="T433" s="1"/>
      <c r="U433" s="1"/>
      <c r="V433" s="161"/>
      <c r="W433" s="1"/>
      <c r="X433" s="1"/>
      <c r="Y433" s="1"/>
      <c r="Z433" s="1"/>
      <c r="AA433" s="1"/>
      <c r="AB433" s="1"/>
      <c r="AC433" s="1"/>
      <c r="AD433" s="1"/>
      <c r="AI433" t="str">
        <f t="shared" si="133"/>
        <v>Lowell</v>
      </c>
      <c r="AJ433" t="s">
        <v>874</v>
      </c>
      <c r="AK433" s="167">
        <v>2</v>
      </c>
      <c r="AN433" s="98">
        <v>23</v>
      </c>
      <c r="AO433" s="100">
        <v>19</v>
      </c>
      <c r="AP433" s="100">
        <v>195</v>
      </c>
      <c r="AQ433" s="107">
        <v>41435</v>
      </c>
      <c r="AR433" s="107">
        <f t="shared" si="138"/>
        <v>23019</v>
      </c>
      <c r="AS433" t="s">
        <v>1726</v>
      </c>
      <c r="AT433" s="110">
        <f t="shared" si="139"/>
        <v>2341435</v>
      </c>
      <c r="AW433">
        <v>40.1</v>
      </c>
      <c r="AX433">
        <v>1.91</v>
      </c>
      <c r="AY433">
        <v>38.19</v>
      </c>
      <c r="BF433" s="118"/>
      <c r="BI433" s="118"/>
      <c r="BJ433" s="118"/>
      <c r="BV433" s="1"/>
    </row>
    <row r="434" spans="1:74" hidden="1" outlineLevel="1">
      <c r="A434" t="s">
        <v>1907</v>
      </c>
      <c r="B434" s="9" t="s">
        <v>968</v>
      </c>
      <c r="C434" s="1">
        <f t="shared" si="140"/>
        <v>0</v>
      </c>
      <c r="D434" s="7" t="e">
        <f t="shared" si="134"/>
        <v>#N/A</v>
      </c>
      <c r="E434" s="7" t="e">
        <f t="shared" si="135"/>
        <v>#N/A</v>
      </c>
      <c r="F434" s="7">
        <f t="shared" si="136"/>
        <v>0</v>
      </c>
      <c r="G434" s="7">
        <f t="shared" si="132"/>
        <v>0</v>
      </c>
      <c r="H434" s="49" t="e">
        <f t="shared" si="137"/>
        <v>#NUM!</v>
      </c>
      <c r="I434" s="178" t="e">
        <f t="shared" si="141"/>
        <v>#NUM!</v>
      </c>
      <c r="J434" s="8"/>
      <c r="K434" s="2" t="str">
        <f t="shared" si="142"/>
        <v>-</v>
      </c>
      <c r="L434" s="2" t="str">
        <f t="shared" si="143"/>
        <v>-</v>
      </c>
      <c r="M434" s="2" t="str">
        <f t="shared" si="144"/>
        <v>-</v>
      </c>
      <c r="N434" s="2"/>
      <c r="O434" s="2" t="str">
        <f t="shared" si="145"/>
        <v>-</v>
      </c>
      <c r="P434" s="1"/>
      <c r="Q434" s="1"/>
      <c r="R434" s="1"/>
      <c r="S434" s="1"/>
      <c r="T434" s="1"/>
      <c r="U434" s="1"/>
      <c r="V434" s="161"/>
      <c r="W434" s="1"/>
      <c r="X434" s="1"/>
      <c r="Y434" s="1"/>
      <c r="Z434" s="1"/>
      <c r="AA434" s="1"/>
      <c r="AB434" s="1"/>
      <c r="AC434" s="1"/>
      <c r="AD434" s="1"/>
      <c r="AI434" t="str">
        <f t="shared" si="133"/>
        <v>Lubec</v>
      </c>
      <c r="AJ434" t="s">
        <v>643</v>
      </c>
      <c r="AK434" s="167">
        <v>2</v>
      </c>
      <c r="AN434" s="98">
        <v>23</v>
      </c>
      <c r="AO434" s="100">
        <v>29</v>
      </c>
      <c r="AP434" s="100">
        <v>125</v>
      </c>
      <c r="AQ434" s="107">
        <v>41610</v>
      </c>
      <c r="AR434" s="107">
        <f t="shared" si="138"/>
        <v>23029</v>
      </c>
      <c r="AS434" t="s">
        <v>1726</v>
      </c>
      <c r="AT434" s="110">
        <f t="shared" si="139"/>
        <v>2341610</v>
      </c>
      <c r="AW434">
        <v>78.86</v>
      </c>
      <c r="AX434">
        <v>45.6</v>
      </c>
      <c r="AY434">
        <v>33.26</v>
      </c>
      <c r="BF434" s="118"/>
      <c r="BI434" s="118"/>
      <c r="BJ434" s="118"/>
      <c r="BV434" s="1"/>
    </row>
    <row r="435" spans="1:74" hidden="1" outlineLevel="1">
      <c r="A435" t="s">
        <v>2201</v>
      </c>
      <c r="B435" s="9" t="s">
        <v>968</v>
      </c>
      <c r="C435" s="1">
        <f t="shared" si="140"/>
        <v>0</v>
      </c>
      <c r="D435" s="7" t="e">
        <f t="shared" si="134"/>
        <v>#N/A</v>
      </c>
      <c r="E435" s="7" t="e">
        <f t="shared" si="135"/>
        <v>#N/A</v>
      </c>
      <c r="F435" s="7">
        <f t="shared" si="136"/>
        <v>0</v>
      </c>
      <c r="G435" s="7">
        <f t="shared" si="132"/>
        <v>0</v>
      </c>
      <c r="H435" s="49" t="e">
        <f t="shared" si="137"/>
        <v>#NUM!</v>
      </c>
      <c r="I435" s="178" t="e">
        <f t="shared" si="141"/>
        <v>#NUM!</v>
      </c>
      <c r="J435" s="8"/>
      <c r="K435" s="2" t="str">
        <f t="shared" si="142"/>
        <v>-</v>
      </c>
      <c r="L435" s="2" t="str">
        <f t="shared" si="143"/>
        <v>-</v>
      </c>
      <c r="M435" s="2" t="str">
        <f t="shared" si="144"/>
        <v>-</v>
      </c>
      <c r="N435" s="2"/>
      <c r="O435" s="2" t="str">
        <f t="shared" si="145"/>
        <v>-</v>
      </c>
      <c r="P435" s="1"/>
      <c r="Q435" s="1"/>
      <c r="R435" s="1"/>
      <c r="S435" s="1"/>
      <c r="T435" s="1"/>
      <c r="U435" s="1"/>
      <c r="V435" s="161"/>
      <c r="W435" s="1"/>
      <c r="X435" s="1"/>
      <c r="Y435" s="1"/>
      <c r="Z435" s="1"/>
      <c r="AA435" s="1"/>
      <c r="AB435" s="1"/>
      <c r="AC435" s="1"/>
      <c r="AD435" s="1"/>
      <c r="AI435" t="str">
        <f t="shared" si="133"/>
        <v>Ludlow</v>
      </c>
      <c r="AJ435" t="s">
        <v>2884</v>
      </c>
      <c r="AK435" s="167">
        <v>2</v>
      </c>
      <c r="AN435" s="98">
        <v>23</v>
      </c>
      <c r="AO435" s="100">
        <v>3</v>
      </c>
      <c r="AP435" s="100">
        <v>175</v>
      </c>
      <c r="AQ435" s="107">
        <v>41715</v>
      </c>
      <c r="AR435" s="107">
        <f t="shared" si="138"/>
        <v>23003</v>
      </c>
      <c r="AS435" t="s">
        <v>1726</v>
      </c>
      <c r="AT435" s="110">
        <f t="shared" si="139"/>
        <v>2341715</v>
      </c>
      <c r="AW435">
        <v>21.98</v>
      </c>
      <c r="AX435">
        <v>0.01</v>
      </c>
      <c r="AY435">
        <v>21.97</v>
      </c>
      <c r="BF435" s="118"/>
      <c r="BI435" s="118"/>
      <c r="BJ435" s="118"/>
      <c r="BV435" s="1"/>
    </row>
    <row r="436" spans="1:74" hidden="1" outlineLevel="1">
      <c r="A436" t="s">
        <v>838</v>
      </c>
      <c r="B436" s="9" t="s">
        <v>968</v>
      </c>
      <c r="C436" s="1">
        <f t="shared" si="140"/>
        <v>0</v>
      </c>
      <c r="D436" s="7" t="e">
        <f t="shared" si="134"/>
        <v>#N/A</v>
      </c>
      <c r="E436" s="7" t="e">
        <f t="shared" si="135"/>
        <v>#N/A</v>
      </c>
      <c r="F436" s="7">
        <f t="shared" si="136"/>
        <v>0</v>
      </c>
      <c r="G436" s="7">
        <f t="shared" si="132"/>
        <v>0</v>
      </c>
      <c r="H436" s="49" t="e">
        <f t="shared" si="137"/>
        <v>#NUM!</v>
      </c>
      <c r="I436" s="178" t="e">
        <f t="shared" si="141"/>
        <v>#NUM!</v>
      </c>
      <c r="J436" s="8"/>
      <c r="K436" s="2" t="str">
        <f t="shared" si="142"/>
        <v>-</v>
      </c>
      <c r="L436" s="2" t="str">
        <f t="shared" si="143"/>
        <v>-</v>
      </c>
      <c r="M436" s="2" t="str">
        <f t="shared" si="144"/>
        <v>-</v>
      </c>
      <c r="N436" s="2"/>
      <c r="O436" s="2" t="str">
        <f t="shared" si="145"/>
        <v>-</v>
      </c>
      <c r="P436" s="1"/>
      <c r="Q436" s="1"/>
      <c r="R436" s="1"/>
      <c r="S436" s="1"/>
      <c r="T436" s="1"/>
      <c r="U436" s="1"/>
      <c r="V436" s="161"/>
      <c r="W436" s="1"/>
      <c r="X436" s="1"/>
      <c r="Y436" s="1"/>
      <c r="Z436" s="1"/>
      <c r="AA436" s="1"/>
      <c r="AB436" s="1"/>
      <c r="AC436" s="1"/>
      <c r="AD436" s="1"/>
      <c r="AI436" t="str">
        <f t="shared" si="133"/>
        <v>Lyman</v>
      </c>
      <c r="AJ436" t="s">
        <v>947</v>
      </c>
      <c r="AK436" s="167">
        <v>1</v>
      </c>
      <c r="AN436" s="98">
        <v>23</v>
      </c>
      <c r="AO436" s="100">
        <v>31</v>
      </c>
      <c r="AP436" s="100">
        <v>85</v>
      </c>
      <c r="AQ436" s="107">
        <v>41750</v>
      </c>
      <c r="AR436" s="107">
        <f t="shared" si="138"/>
        <v>23031</v>
      </c>
      <c r="AS436" t="s">
        <v>1726</v>
      </c>
      <c r="AT436" s="110">
        <f t="shared" si="139"/>
        <v>2341750</v>
      </c>
      <c r="AW436">
        <v>40.43</v>
      </c>
      <c r="AX436">
        <v>1.49</v>
      </c>
      <c r="AY436">
        <v>38.94</v>
      </c>
      <c r="BF436" s="118"/>
      <c r="BI436" s="118"/>
      <c r="BJ436" s="118"/>
      <c r="BV436" s="1"/>
    </row>
    <row r="437" spans="1:74" hidden="1" outlineLevel="1">
      <c r="A437" t="s">
        <v>3283</v>
      </c>
      <c r="B437" s="9" t="s">
        <v>968</v>
      </c>
      <c r="C437" s="1">
        <f t="shared" si="140"/>
        <v>0</v>
      </c>
      <c r="D437" s="7" t="e">
        <f t="shared" si="134"/>
        <v>#N/A</v>
      </c>
      <c r="E437" s="7" t="e">
        <f t="shared" si="135"/>
        <v>#N/A</v>
      </c>
      <c r="F437" s="7">
        <f t="shared" si="136"/>
        <v>0</v>
      </c>
      <c r="G437" s="7">
        <f t="shared" si="132"/>
        <v>0</v>
      </c>
      <c r="H437" s="49" t="e">
        <f t="shared" si="137"/>
        <v>#NUM!</v>
      </c>
      <c r="I437" s="178" t="e">
        <f t="shared" si="141"/>
        <v>#NUM!</v>
      </c>
      <c r="J437" s="8"/>
      <c r="K437" s="2" t="str">
        <f t="shared" si="142"/>
        <v>-</v>
      </c>
      <c r="L437" s="2" t="str">
        <f t="shared" si="143"/>
        <v>-</v>
      </c>
      <c r="M437" s="2" t="str">
        <f t="shared" si="144"/>
        <v>-</v>
      </c>
      <c r="N437" s="2"/>
      <c r="O437" s="2" t="str">
        <f t="shared" si="145"/>
        <v>-</v>
      </c>
      <c r="P437" s="1"/>
      <c r="Q437" s="1"/>
      <c r="R437" s="1"/>
      <c r="S437" s="1"/>
      <c r="T437" s="1"/>
      <c r="U437" s="1"/>
      <c r="V437" s="161"/>
      <c r="W437" s="1"/>
      <c r="X437" s="1"/>
      <c r="Y437" s="1"/>
      <c r="Z437" s="1"/>
      <c r="AA437" s="1"/>
      <c r="AB437" s="1"/>
      <c r="AC437" s="1"/>
      <c r="AD437" s="1"/>
      <c r="AI437" t="str">
        <f t="shared" si="133"/>
        <v>Machias</v>
      </c>
      <c r="AJ437" t="s">
        <v>643</v>
      </c>
      <c r="AK437" s="167">
        <v>2</v>
      </c>
      <c r="AN437" s="98">
        <v>23</v>
      </c>
      <c r="AO437" s="100">
        <v>29</v>
      </c>
      <c r="AP437" s="100">
        <v>130</v>
      </c>
      <c r="AQ437" s="107">
        <v>41960</v>
      </c>
      <c r="AR437" s="107">
        <f t="shared" si="138"/>
        <v>23029</v>
      </c>
      <c r="AS437" t="s">
        <v>1726</v>
      </c>
      <c r="AT437" s="110">
        <f t="shared" si="139"/>
        <v>2341960</v>
      </c>
      <c r="AW437">
        <v>14.79</v>
      </c>
      <c r="AX437">
        <v>0.9</v>
      </c>
      <c r="AY437">
        <v>13.89</v>
      </c>
      <c r="BF437" s="118"/>
      <c r="BI437" s="118"/>
      <c r="BJ437" s="118"/>
      <c r="BV437" s="1"/>
    </row>
    <row r="438" spans="1:74" hidden="1" outlineLevel="1">
      <c r="A438" t="s">
        <v>1116</v>
      </c>
      <c r="B438" s="9" t="s">
        <v>968</v>
      </c>
      <c r="C438" s="1">
        <f t="shared" si="140"/>
        <v>0</v>
      </c>
      <c r="D438" s="7" t="e">
        <f t="shared" si="134"/>
        <v>#N/A</v>
      </c>
      <c r="E438" s="7" t="e">
        <f t="shared" si="135"/>
        <v>#N/A</v>
      </c>
      <c r="F438" s="7">
        <f t="shared" si="136"/>
        <v>0</v>
      </c>
      <c r="G438" s="7">
        <f t="shared" si="132"/>
        <v>0</v>
      </c>
      <c r="H438" s="49" t="e">
        <f t="shared" si="137"/>
        <v>#NUM!</v>
      </c>
      <c r="I438" s="178" t="e">
        <f t="shared" si="141"/>
        <v>#NUM!</v>
      </c>
      <c r="J438" s="8"/>
      <c r="K438" s="2" t="str">
        <f t="shared" si="142"/>
        <v>-</v>
      </c>
      <c r="L438" s="2" t="str">
        <f t="shared" si="143"/>
        <v>-</v>
      </c>
      <c r="M438" s="2" t="str">
        <f t="shared" si="144"/>
        <v>-</v>
      </c>
      <c r="N438" s="2"/>
      <c r="O438" s="2" t="str">
        <f t="shared" si="145"/>
        <v>-</v>
      </c>
      <c r="P438" s="1"/>
      <c r="Q438" s="1"/>
      <c r="R438" s="1"/>
      <c r="S438" s="1"/>
      <c r="T438" s="1"/>
      <c r="U438" s="1"/>
      <c r="V438" s="161"/>
      <c r="W438" s="1"/>
      <c r="X438" s="1"/>
      <c r="Y438" s="1"/>
      <c r="Z438" s="1"/>
      <c r="AA438" s="1"/>
      <c r="AB438" s="1"/>
      <c r="AC438" s="1"/>
      <c r="AD438" s="1"/>
      <c r="AI438" t="str">
        <f t="shared" si="133"/>
        <v>Machiasport</v>
      </c>
      <c r="AJ438" t="s">
        <v>643</v>
      </c>
      <c r="AK438" s="167">
        <v>2</v>
      </c>
      <c r="AN438" s="98">
        <v>23</v>
      </c>
      <c r="AO438" s="100">
        <v>29</v>
      </c>
      <c r="AP438" s="100">
        <v>135</v>
      </c>
      <c r="AQ438" s="107">
        <v>42100</v>
      </c>
      <c r="AR438" s="107">
        <f t="shared" si="138"/>
        <v>23029</v>
      </c>
      <c r="AS438" t="s">
        <v>1726</v>
      </c>
      <c r="AT438" s="110">
        <f t="shared" si="139"/>
        <v>2342100</v>
      </c>
      <c r="AW438">
        <v>62.27</v>
      </c>
      <c r="AX438">
        <v>40.92</v>
      </c>
      <c r="AY438">
        <v>21.34</v>
      </c>
      <c r="BF438" s="118"/>
      <c r="BI438" s="118"/>
      <c r="BJ438" s="118"/>
      <c r="BV438" s="1"/>
    </row>
    <row r="439" spans="1:74" hidden="1" outlineLevel="1">
      <c r="A439" t="s">
        <v>1029</v>
      </c>
      <c r="B439" s="9" t="s">
        <v>968</v>
      </c>
      <c r="C439" s="1">
        <f t="shared" si="140"/>
        <v>0</v>
      </c>
      <c r="D439" s="7" t="e">
        <f t="shared" si="134"/>
        <v>#N/A</v>
      </c>
      <c r="E439" s="7" t="e">
        <f t="shared" si="135"/>
        <v>#N/A</v>
      </c>
      <c r="F439" s="7">
        <f t="shared" si="136"/>
        <v>0</v>
      </c>
      <c r="G439" s="7">
        <f t="shared" si="132"/>
        <v>0</v>
      </c>
      <c r="H439" s="49" t="e">
        <f t="shared" si="137"/>
        <v>#NUM!</v>
      </c>
      <c r="I439" s="178" t="e">
        <f t="shared" si="141"/>
        <v>#NUM!</v>
      </c>
      <c r="J439" s="8"/>
      <c r="K439" s="2" t="str">
        <f t="shared" si="142"/>
        <v>-</v>
      </c>
      <c r="L439" s="2" t="str">
        <f t="shared" si="143"/>
        <v>-</v>
      </c>
      <c r="M439" s="2" t="str">
        <f t="shared" si="144"/>
        <v>-</v>
      </c>
      <c r="N439" s="2"/>
      <c r="O439" s="2" t="str">
        <f t="shared" si="145"/>
        <v>-</v>
      </c>
      <c r="P439" s="1"/>
      <c r="Q439" s="1"/>
      <c r="R439" s="1"/>
      <c r="S439" s="1"/>
      <c r="T439" s="1"/>
      <c r="U439" s="1"/>
      <c r="V439" s="161"/>
      <c r="W439" s="1"/>
      <c r="X439" s="1"/>
      <c r="Y439" s="1"/>
      <c r="Z439" s="1"/>
      <c r="AA439" s="1"/>
      <c r="AB439" s="1"/>
      <c r="AC439" s="1"/>
      <c r="AD439" s="1"/>
      <c r="AI439" t="str">
        <f t="shared" si="133"/>
        <v>Macwahoc</v>
      </c>
      <c r="AJ439" t="s">
        <v>2884</v>
      </c>
      <c r="AK439" s="167">
        <v>2</v>
      </c>
      <c r="AN439" s="98">
        <v>23</v>
      </c>
      <c r="AO439" s="100">
        <v>3</v>
      </c>
      <c r="AP439" s="100">
        <v>180</v>
      </c>
      <c r="AQ439" s="107">
        <v>42450</v>
      </c>
      <c r="AR439" s="107">
        <f t="shared" si="138"/>
        <v>23003</v>
      </c>
      <c r="AS439" t="s">
        <v>1090</v>
      </c>
      <c r="AT439" s="110">
        <f t="shared" si="139"/>
        <v>2342450</v>
      </c>
      <c r="AW439">
        <v>29.42</v>
      </c>
      <c r="AX439">
        <v>0.16</v>
      </c>
      <c r="AY439">
        <v>29.26</v>
      </c>
      <c r="BF439" s="118"/>
      <c r="BI439" s="118"/>
      <c r="BJ439" s="118"/>
      <c r="BV439" s="1"/>
    </row>
    <row r="440" spans="1:74" hidden="1" outlineLevel="1">
      <c r="A440" t="s">
        <v>401</v>
      </c>
      <c r="B440" s="9" t="s">
        <v>968</v>
      </c>
      <c r="C440" s="1">
        <f t="shared" si="140"/>
        <v>0</v>
      </c>
      <c r="D440" s="7" t="e">
        <f t="shared" si="134"/>
        <v>#N/A</v>
      </c>
      <c r="E440" s="7" t="e">
        <f t="shared" si="135"/>
        <v>#N/A</v>
      </c>
      <c r="F440" s="7">
        <f t="shared" si="136"/>
        <v>0</v>
      </c>
      <c r="G440" s="7">
        <f t="shared" si="132"/>
        <v>0</v>
      </c>
      <c r="H440" s="49" t="e">
        <f t="shared" si="137"/>
        <v>#NUM!</v>
      </c>
      <c r="I440" s="178" t="e">
        <f t="shared" si="141"/>
        <v>#NUM!</v>
      </c>
      <c r="J440" s="8"/>
      <c r="K440" s="2" t="str">
        <f t="shared" si="142"/>
        <v>-</v>
      </c>
      <c r="L440" s="2" t="str">
        <f t="shared" si="143"/>
        <v>-</v>
      </c>
      <c r="M440" s="2" t="str">
        <f t="shared" si="144"/>
        <v>-</v>
      </c>
      <c r="N440" s="2"/>
      <c r="O440" s="2" t="str">
        <f t="shared" si="145"/>
        <v>-</v>
      </c>
      <c r="P440" s="1"/>
      <c r="Q440" s="1"/>
      <c r="R440" s="1"/>
      <c r="S440" s="1"/>
      <c r="T440" s="1"/>
      <c r="U440" s="1"/>
      <c r="V440" s="161"/>
      <c r="W440" s="1"/>
      <c r="X440" s="1"/>
      <c r="Y440" s="1"/>
      <c r="Z440" s="1"/>
      <c r="AA440" s="1"/>
      <c r="AB440" s="1"/>
      <c r="AC440" s="1"/>
      <c r="AD440" s="1"/>
      <c r="AI440" t="str">
        <f t="shared" si="133"/>
        <v>Madawaska</v>
      </c>
      <c r="AJ440" t="s">
        <v>2884</v>
      </c>
      <c r="AK440" s="167">
        <v>2</v>
      </c>
      <c r="AN440" s="98">
        <v>23</v>
      </c>
      <c r="AO440" s="100">
        <v>3</v>
      </c>
      <c r="AP440" s="100">
        <v>185</v>
      </c>
      <c r="AQ440" s="107">
        <v>42520</v>
      </c>
      <c r="AR440" s="107">
        <f t="shared" si="138"/>
        <v>23003</v>
      </c>
      <c r="AS440" t="s">
        <v>1726</v>
      </c>
      <c r="AT440" s="110">
        <f t="shared" si="139"/>
        <v>2342520</v>
      </c>
      <c r="AW440">
        <v>56.46</v>
      </c>
      <c r="AX440">
        <v>0.8</v>
      </c>
      <c r="AY440">
        <v>55.66</v>
      </c>
      <c r="BF440" s="118"/>
      <c r="BI440" s="118"/>
      <c r="BJ440" s="118"/>
      <c r="BV440" s="1"/>
    </row>
    <row r="441" spans="1:74" hidden="1" outlineLevel="1">
      <c r="A441" t="s">
        <v>221</v>
      </c>
      <c r="B441" s="9" t="s">
        <v>968</v>
      </c>
      <c r="C441" s="1">
        <f t="shared" si="140"/>
        <v>0</v>
      </c>
      <c r="D441" s="7" t="e">
        <f t="shared" si="134"/>
        <v>#N/A</v>
      </c>
      <c r="E441" s="7" t="e">
        <f t="shared" si="135"/>
        <v>#N/A</v>
      </c>
      <c r="F441" s="7">
        <f t="shared" si="136"/>
        <v>0</v>
      </c>
      <c r="G441" s="7">
        <f t="shared" si="132"/>
        <v>0</v>
      </c>
      <c r="H441" s="49" t="e">
        <f t="shared" si="137"/>
        <v>#NUM!</v>
      </c>
      <c r="I441" s="178" t="e">
        <f t="shared" si="141"/>
        <v>#NUM!</v>
      </c>
      <c r="J441" s="8"/>
      <c r="K441" s="2" t="str">
        <f t="shared" si="142"/>
        <v>-</v>
      </c>
      <c r="L441" s="2" t="str">
        <f t="shared" si="143"/>
        <v>-</v>
      </c>
      <c r="M441" s="2" t="str">
        <f t="shared" si="144"/>
        <v>-</v>
      </c>
      <c r="N441" s="2"/>
      <c r="O441" s="2" t="str">
        <f t="shared" si="145"/>
        <v>-</v>
      </c>
      <c r="P441" s="1"/>
      <c r="Q441" s="1"/>
      <c r="R441" s="1"/>
      <c r="S441" s="1"/>
      <c r="T441" s="1"/>
      <c r="U441" s="1"/>
      <c r="V441" s="161"/>
      <c r="W441" s="1"/>
      <c r="X441" s="1"/>
      <c r="Y441" s="1"/>
      <c r="Z441" s="1"/>
      <c r="AA441" s="1"/>
      <c r="AB441" s="1"/>
      <c r="AC441" s="1"/>
      <c r="AD441" s="1"/>
      <c r="AI441" t="str">
        <f>A441</f>
        <v>Madawaska Lake</v>
      </c>
      <c r="AJ441" t="s">
        <v>2884</v>
      </c>
      <c r="AK441" s="167">
        <v>2</v>
      </c>
      <c r="AN441" s="98">
        <v>23</v>
      </c>
      <c r="AO441" s="100">
        <v>3</v>
      </c>
      <c r="AQ441" s="107">
        <v>42550</v>
      </c>
      <c r="AR441" s="107">
        <f t="shared" si="138"/>
        <v>23003</v>
      </c>
      <c r="AS441" t="s">
        <v>1908</v>
      </c>
      <c r="AT441" s="110">
        <f t="shared" si="139"/>
        <v>2342550</v>
      </c>
      <c r="BF441" s="118"/>
      <c r="BI441" s="118"/>
      <c r="BJ441" s="118"/>
      <c r="BV441" s="1"/>
    </row>
    <row r="442" spans="1:74" hidden="1" outlineLevel="1">
      <c r="A442" t="s">
        <v>1400</v>
      </c>
      <c r="B442" s="9" t="s">
        <v>968</v>
      </c>
      <c r="C442" s="1">
        <f t="shared" si="140"/>
        <v>0</v>
      </c>
      <c r="D442" s="7" t="e">
        <f t="shared" si="134"/>
        <v>#N/A</v>
      </c>
      <c r="E442" s="7" t="e">
        <f t="shared" si="135"/>
        <v>#N/A</v>
      </c>
      <c r="F442" s="7">
        <f t="shared" si="136"/>
        <v>0</v>
      </c>
      <c r="G442" s="7">
        <f t="shared" si="132"/>
        <v>0</v>
      </c>
      <c r="H442" s="49" t="e">
        <f t="shared" si="137"/>
        <v>#NUM!</v>
      </c>
      <c r="I442" s="178" t="e">
        <f t="shared" si="141"/>
        <v>#NUM!</v>
      </c>
      <c r="J442" s="8"/>
      <c r="K442" s="2" t="str">
        <f t="shared" si="142"/>
        <v>-</v>
      </c>
      <c r="L442" s="2" t="str">
        <f t="shared" si="143"/>
        <v>-</v>
      </c>
      <c r="M442" s="2" t="str">
        <f t="shared" si="144"/>
        <v>-</v>
      </c>
      <c r="N442" s="2"/>
      <c r="O442" s="2" t="str">
        <f t="shared" si="145"/>
        <v>-</v>
      </c>
      <c r="P442" s="1"/>
      <c r="Q442" s="1"/>
      <c r="R442" s="1"/>
      <c r="S442" s="1"/>
      <c r="T442" s="1"/>
      <c r="U442" s="1"/>
      <c r="V442" s="161"/>
      <c r="W442" s="1"/>
      <c r="X442" s="1"/>
      <c r="Y442" s="1"/>
      <c r="Z442" s="1"/>
      <c r="AA442" s="1"/>
      <c r="AB442" s="1"/>
      <c r="AC442" s="1"/>
      <c r="AD442" s="1"/>
      <c r="AI442" t="str">
        <f t="shared" si="133"/>
        <v>Madison</v>
      </c>
      <c r="AJ442" t="s">
        <v>416</v>
      </c>
      <c r="AK442" s="167">
        <v>2</v>
      </c>
      <c r="AN442" s="98">
        <v>23</v>
      </c>
      <c r="AO442" s="100">
        <v>25</v>
      </c>
      <c r="AP442" s="100">
        <v>85</v>
      </c>
      <c r="AQ442" s="107">
        <v>42660</v>
      </c>
      <c r="AR442" s="107">
        <f t="shared" si="138"/>
        <v>23025</v>
      </c>
      <c r="AS442" t="s">
        <v>1726</v>
      </c>
      <c r="AT442" s="110">
        <f t="shared" si="139"/>
        <v>2342660</v>
      </c>
      <c r="AW442">
        <v>54.61</v>
      </c>
      <c r="AX442">
        <v>2.85</v>
      </c>
      <c r="AY442">
        <v>51.76</v>
      </c>
      <c r="BF442" s="118"/>
      <c r="BI442" s="118"/>
      <c r="BJ442" s="118"/>
      <c r="BV442" s="1"/>
    </row>
    <row r="443" spans="1:74" hidden="1" outlineLevel="1">
      <c r="A443" t="s">
        <v>163</v>
      </c>
      <c r="B443" s="9" t="s">
        <v>968</v>
      </c>
      <c r="C443" s="1">
        <f t="shared" si="140"/>
        <v>0</v>
      </c>
      <c r="D443" s="7" t="e">
        <f t="shared" si="134"/>
        <v>#N/A</v>
      </c>
      <c r="E443" s="7" t="e">
        <f t="shared" si="135"/>
        <v>#N/A</v>
      </c>
      <c r="F443" s="7">
        <f t="shared" si="136"/>
        <v>0</v>
      </c>
      <c r="G443" s="7">
        <f t="shared" si="132"/>
        <v>0</v>
      </c>
      <c r="H443" s="49" t="e">
        <f t="shared" si="137"/>
        <v>#NUM!</v>
      </c>
      <c r="I443" s="178" t="e">
        <f t="shared" si="141"/>
        <v>#NUM!</v>
      </c>
      <c r="J443" s="8"/>
      <c r="K443" s="2" t="str">
        <f t="shared" si="142"/>
        <v>-</v>
      </c>
      <c r="L443" s="2" t="str">
        <f t="shared" si="143"/>
        <v>-</v>
      </c>
      <c r="M443" s="2" t="str">
        <f t="shared" si="144"/>
        <v>-</v>
      </c>
      <c r="N443" s="2"/>
      <c r="O443" s="2" t="str">
        <f t="shared" si="145"/>
        <v>-</v>
      </c>
      <c r="P443" s="1"/>
      <c r="Q443" s="1"/>
      <c r="R443" s="1"/>
      <c r="S443" s="1"/>
      <c r="T443" s="1"/>
      <c r="U443" s="1"/>
      <c r="V443" s="161"/>
      <c r="W443" s="1"/>
      <c r="X443" s="1"/>
      <c r="Y443" s="1"/>
      <c r="Z443" s="1"/>
      <c r="AA443" s="1"/>
      <c r="AB443" s="1"/>
      <c r="AC443" s="1"/>
      <c r="AD443" s="1"/>
      <c r="AI443" t="str">
        <f t="shared" si="133"/>
        <v>Madrid</v>
      </c>
      <c r="AJ443" t="s">
        <v>2429</v>
      </c>
      <c r="AK443" s="167">
        <v>2</v>
      </c>
      <c r="AN443" s="98">
        <v>23</v>
      </c>
      <c r="AO443" s="100">
        <v>7</v>
      </c>
      <c r="AP443" s="100">
        <v>55</v>
      </c>
      <c r="AQ443" s="107">
        <v>42765</v>
      </c>
      <c r="AR443" s="107">
        <f t="shared" si="138"/>
        <v>23007</v>
      </c>
      <c r="AS443" t="s">
        <v>1726</v>
      </c>
      <c r="AT443" s="110">
        <f t="shared" si="139"/>
        <v>2342765</v>
      </c>
      <c r="AW443">
        <v>41.79</v>
      </c>
      <c r="AX443">
        <v>0.06</v>
      </c>
      <c r="AY443">
        <v>41.73</v>
      </c>
      <c r="BF443" s="118"/>
      <c r="BI443" s="118"/>
      <c r="BJ443" s="118"/>
      <c r="BV443" s="1"/>
    </row>
    <row r="444" spans="1:74" hidden="1" outlineLevel="1">
      <c r="A444" t="s">
        <v>2263</v>
      </c>
      <c r="B444" s="9" t="s">
        <v>968</v>
      </c>
      <c r="C444" s="1">
        <f t="shared" si="140"/>
        <v>0</v>
      </c>
      <c r="D444" s="7" t="e">
        <f t="shared" si="134"/>
        <v>#N/A</v>
      </c>
      <c r="E444" s="7" t="e">
        <f t="shared" si="135"/>
        <v>#N/A</v>
      </c>
      <c r="F444" s="7">
        <f t="shared" si="136"/>
        <v>0</v>
      </c>
      <c r="G444" s="7">
        <f t="shared" si="132"/>
        <v>0</v>
      </c>
      <c r="H444" s="49" t="e">
        <f t="shared" si="137"/>
        <v>#NUM!</v>
      </c>
      <c r="I444" s="178" t="e">
        <f t="shared" si="141"/>
        <v>#NUM!</v>
      </c>
      <c r="J444" s="8"/>
      <c r="K444" s="2" t="str">
        <f t="shared" si="142"/>
        <v>-</v>
      </c>
      <c r="L444" s="2" t="str">
        <f t="shared" si="143"/>
        <v>-</v>
      </c>
      <c r="M444" s="2" t="str">
        <f t="shared" si="144"/>
        <v>-</v>
      </c>
      <c r="N444" s="2"/>
      <c r="O444" s="2" t="str">
        <f t="shared" si="145"/>
        <v>-</v>
      </c>
      <c r="P444" s="1"/>
      <c r="Q444" s="1"/>
      <c r="R444" s="1"/>
      <c r="S444" s="1"/>
      <c r="T444" s="1"/>
      <c r="U444" s="1"/>
      <c r="V444" s="161"/>
      <c r="W444" s="1"/>
      <c r="X444" s="1"/>
      <c r="Y444" s="1"/>
      <c r="Z444" s="1"/>
      <c r="AA444" s="1"/>
      <c r="AB444" s="1"/>
      <c r="AC444" s="1"/>
      <c r="AD444" s="1"/>
      <c r="AI444" t="str">
        <f t="shared" si="133"/>
        <v>Magalloway</v>
      </c>
      <c r="AJ444" t="s">
        <v>3102</v>
      </c>
      <c r="AK444" s="167">
        <v>2</v>
      </c>
      <c r="AN444" s="98">
        <v>23</v>
      </c>
      <c r="AO444" s="100">
        <v>17</v>
      </c>
      <c r="AP444" s="100">
        <v>90</v>
      </c>
      <c r="AQ444" s="107">
        <v>42835</v>
      </c>
      <c r="AR444" s="107">
        <f t="shared" si="138"/>
        <v>23017</v>
      </c>
      <c r="AS444" t="s">
        <v>1090</v>
      </c>
      <c r="AT444" s="110">
        <f t="shared" si="139"/>
        <v>2342835</v>
      </c>
      <c r="AW444">
        <v>54.17</v>
      </c>
      <c r="AX444">
        <v>5.78</v>
      </c>
      <c r="AY444">
        <v>48.39</v>
      </c>
      <c r="BF444" s="118"/>
      <c r="BI444" s="118"/>
      <c r="BJ444" s="118"/>
      <c r="BV444" s="1"/>
    </row>
    <row r="445" spans="1:74" hidden="1" outlineLevel="1">
      <c r="A445" t="s">
        <v>1977</v>
      </c>
      <c r="B445" s="9" t="s">
        <v>968</v>
      </c>
      <c r="C445" s="1">
        <f t="shared" si="140"/>
        <v>0</v>
      </c>
      <c r="D445" s="7" t="e">
        <f t="shared" si="134"/>
        <v>#N/A</v>
      </c>
      <c r="E445" s="7" t="e">
        <f t="shared" si="135"/>
        <v>#N/A</v>
      </c>
      <c r="F445" s="7">
        <f t="shared" si="136"/>
        <v>0</v>
      </c>
      <c r="G445" s="7">
        <f t="shared" si="132"/>
        <v>0</v>
      </c>
      <c r="H445" s="49" t="e">
        <f t="shared" si="137"/>
        <v>#NUM!</v>
      </c>
      <c r="I445" s="178" t="e">
        <f t="shared" si="141"/>
        <v>#NUM!</v>
      </c>
      <c r="J445" s="8"/>
      <c r="K445" s="2" t="str">
        <f t="shared" si="142"/>
        <v>-</v>
      </c>
      <c r="L445" s="2" t="str">
        <f t="shared" si="143"/>
        <v>-</v>
      </c>
      <c r="M445" s="2" t="str">
        <f t="shared" si="144"/>
        <v>-</v>
      </c>
      <c r="N445" s="2"/>
      <c r="O445" s="2" t="str">
        <f t="shared" si="145"/>
        <v>-</v>
      </c>
      <c r="P445" s="1"/>
      <c r="Q445" s="1"/>
      <c r="R445" s="1"/>
      <c r="S445" s="1"/>
      <c r="T445" s="1"/>
      <c r="U445" s="1"/>
      <c r="V445" s="161"/>
      <c r="W445" s="1"/>
      <c r="X445" s="1"/>
      <c r="Y445" s="1"/>
      <c r="Z445" s="1"/>
      <c r="AA445" s="1"/>
      <c r="AB445" s="1"/>
      <c r="AC445" s="1"/>
      <c r="AD445" s="1"/>
      <c r="AI445" t="str">
        <f t="shared" si="133"/>
        <v>Manchester</v>
      </c>
      <c r="AJ445" t="s">
        <v>2602</v>
      </c>
      <c r="AK445" s="167">
        <v>1</v>
      </c>
      <c r="AN445" s="98">
        <v>23</v>
      </c>
      <c r="AO445" s="100">
        <v>11</v>
      </c>
      <c r="AP445" s="100">
        <v>65</v>
      </c>
      <c r="AQ445" s="107">
        <v>43080</v>
      </c>
      <c r="AR445" s="107">
        <f t="shared" si="138"/>
        <v>23011</v>
      </c>
      <c r="AS445" t="s">
        <v>1726</v>
      </c>
      <c r="AT445" s="110">
        <f t="shared" si="139"/>
        <v>2343080</v>
      </c>
      <c r="AW445">
        <v>22.42</v>
      </c>
      <c r="AX445">
        <v>1.22</v>
      </c>
      <c r="AY445">
        <v>21.2</v>
      </c>
      <c r="BF445" s="118"/>
      <c r="BI445" s="118"/>
      <c r="BJ445" s="118"/>
      <c r="BV445" s="1"/>
    </row>
    <row r="446" spans="1:74" hidden="1" outlineLevel="1">
      <c r="A446" t="s">
        <v>659</v>
      </c>
      <c r="B446" s="9" t="s">
        <v>968</v>
      </c>
      <c r="C446" s="1">
        <f t="shared" si="140"/>
        <v>0</v>
      </c>
      <c r="D446" s="7" t="e">
        <f t="shared" si="134"/>
        <v>#N/A</v>
      </c>
      <c r="E446" s="7" t="e">
        <f t="shared" si="135"/>
        <v>#N/A</v>
      </c>
      <c r="F446" s="7">
        <f t="shared" si="136"/>
        <v>0</v>
      </c>
      <c r="G446" s="7">
        <f t="shared" si="132"/>
        <v>0</v>
      </c>
      <c r="H446" s="49" t="e">
        <f t="shared" si="137"/>
        <v>#NUM!</v>
      </c>
      <c r="I446" s="178" t="e">
        <f t="shared" si="141"/>
        <v>#NUM!</v>
      </c>
      <c r="J446" s="8"/>
      <c r="K446" s="2" t="str">
        <f t="shared" si="142"/>
        <v>-</v>
      </c>
      <c r="L446" s="2" t="str">
        <f t="shared" si="143"/>
        <v>-</v>
      </c>
      <c r="M446" s="2" t="str">
        <f t="shared" si="144"/>
        <v>-</v>
      </c>
      <c r="N446" s="2"/>
      <c r="O446" s="2" t="str">
        <f t="shared" si="145"/>
        <v>-</v>
      </c>
      <c r="P446" s="1"/>
      <c r="Q446" s="1"/>
      <c r="R446" s="1"/>
      <c r="S446" s="1"/>
      <c r="T446" s="1"/>
      <c r="U446" s="1"/>
      <c r="V446" s="161"/>
      <c r="W446" s="1"/>
      <c r="X446" s="1"/>
      <c r="Y446" s="1"/>
      <c r="Z446" s="1"/>
      <c r="AA446" s="1"/>
      <c r="AB446" s="1"/>
      <c r="AC446" s="1"/>
      <c r="AD446" s="1"/>
      <c r="AI446" t="str">
        <f t="shared" si="133"/>
        <v>Mapleton</v>
      </c>
      <c r="AJ446" t="s">
        <v>2884</v>
      </c>
      <c r="AK446" s="167">
        <v>2</v>
      </c>
      <c r="AN446" s="98">
        <v>23</v>
      </c>
      <c r="AO446" s="100">
        <v>3</v>
      </c>
      <c r="AP446" s="100">
        <v>190</v>
      </c>
      <c r="AQ446" s="107">
        <v>43255</v>
      </c>
      <c r="AR446" s="107">
        <f t="shared" si="138"/>
        <v>23003</v>
      </c>
      <c r="AS446" t="s">
        <v>1726</v>
      </c>
      <c r="AT446" s="110">
        <f t="shared" si="139"/>
        <v>2343255</v>
      </c>
      <c r="AW446">
        <v>34.42</v>
      </c>
      <c r="AX446">
        <v>0.37</v>
      </c>
      <c r="AY446">
        <v>34.049999999999997</v>
      </c>
      <c r="BF446" s="118"/>
      <c r="BI446" s="118"/>
      <c r="BJ446" s="118"/>
      <c r="BV446" s="1"/>
    </row>
    <row r="447" spans="1:74" hidden="1" outlineLevel="1">
      <c r="A447" t="s">
        <v>2958</v>
      </c>
      <c r="B447" s="9" t="s">
        <v>968</v>
      </c>
      <c r="C447" s="1">
        <f t="shared" si="140"/>
        <v>0</v>
      </c>
      <c r="D447" s="7" t="e">
        <f t="shared" si="134"/>
        <v>#N/A</v>
      </c>
      <c r="E447" s="7" t="e">
        <f t="shared" si="135"/>
        <v>#N/A</v>
      </c>
      <c r="F447" s="7">
        <f t="shared" si="136"/>
        <v>0</v>
      </c>
      <c r="G447" s="7">
        <f t="shared" si="132"/>
        <v>0</v>
      </c>
      <c r="H447" s="49" t="e">
        <f t="shared" si="137"/>
        <v>#NUM!</v>
      </c>
      <c r="I447" s="178" t="e">
        <f t="shared" si="141"/>
        <v>#NUM!</v>
      </c>
      <c r="J447" s="8"/>
      <c r="K447" s="2" t="str">
        <f t="shared" si="142"/>
        <v>-</v>
      </c>
      <c r="L447" s="2" t="str">
        <f t="shared" si="143"/>
        <v>-</v>
      </c>
      <c r="M447" s="2" t="str">
        <f t="shared" si="144"/>
        <v>-</v>
      </c>
      <c r="N447" s="2"/>
      <c r="O447" s="2" t="str">
        <f t="shared" si="145"/>
        <v>-</v>
      </c>
      <c r="P447" s="1"/>
      <c r="Q447" s="1"/>
      <c r="R447" s="1"/>
      <c r="S447" s="1"/>
      <c r="T447" s="1"/>
      <c r="U447" s="1"/>
      <c r="V447" s="161"/>
      <c r="W447" s="1"/>
      <c r="X447" s="1"/>
      <c r="Y447" s="1"/>
      <c r="Z447" s="1"/>
      <c r="AA447" s="1"/>
      <c r="AB447" s="1"/>
      <c r="AC447" s="1"/>
      <c r="AD447" s="1"/>
      <c r="AI447" t="str">
        <f t="shared" si="133"/>
        <v>Mariaville</v>
      </c>
      <c r="AJ447" t="s">
        <v>695</v>
      </c>
      <c r="AK447" s="167">
        <v>2</v>
      </c>
      <c r="AN447" s="98">
        <v>23</v>
      </c>
      <c r="AO447" s="100">
        <v>9</v>
      </c>
      <c r="AP447" s="100">
        <v>95</v>
      </c>
      <c r="AQ447" s="107">
        <v>43430</v>
      </c>
      <c r="AR447" s="107">
        <f t="shared" si="138"/>
        <v>23009</v>
      </c>
      <c r="AS447" t="s">
        <v>1726</v>
      </c>
      <c r="AT447" s="110">
        <f t="shared" si="139"/>
        <v>2343430</v>
      </c>
      <c r="AW447">
        <v>47.16</v>
      </c>
      <c r="AX447">
        <v>8.2100000000000009</v>
      </c>
      <c r="AY447">
        <v>38.950000000000003</v>
      </c>
      <c r="BF447" s="118"/>
      <c r="BI447" s="118"/>
      <c r="BJ447" s="118"/>
      <c r="BV447" s="1"/>
    </row>
    <row r="448" spans="1:74" hidden="1" outlineLevel="1">
      <c r="A448" t="s">
        <v>3116</v>
      </c>
      <c r="B448" s="9" t="s">
        <v>968</v>
      </c>
      <c r="C448" s="1">
        <f t="shared" si="140"/>
        <v>0</v>
      </c>
      <c r="D448" s="7" t="e">
        <f t="shared" si="134"/>
        <v>#N/A</v>
      </c>
      <c r="E448" s="7" t="e">
        <f t="shared" si="135"/>
        <v>#N/A</v>
      </c>
      <c r="F448" s="7">
        <f t="shared" si="136"/>
        <v>0</v>
      </c>
      <c r="G448" s="7">
        <f t="shared" si="132"/>
        <v>0</v>
      </c>
      <c r="H448" s="49" t="e">
        <f t="shared" si="137"/>
        <v>#NUM!</v>
      </c>
      <c r="I448" s="178" t="e">
        <f t="shared" si="141"/>
        <v>#NUM!</v>
      </c>
      <c r="J448" s="8"/>
      <c r="K448" s="2" t="str">
        <f t="shared" si="142"/>
        <v>-</v>
      </c>
      <c r="L448" s="2" t="str">
        <f t="shared" si="143"/>
        <v>-</v>
      </c>
      <c r="M448" s="2" t="str">
        <f t="shared" si="144"/>
        <v>-</v>
      </c>
      <c r="N448" s="2"/>
      <c r="O448" s="2" t="str">
        <f t="shared" si="145"/>
        <v>-</v>
      </c>
      <c r="P448" s="1"/>
      <c r="Q448" s="1"/>
      <c r="R448" s="1"/>
      <c r="S448" s="1"/>
      <c r="T448" s="1"/>
      <c r="U448" s="1"/>
      <c r="V448" s="161"/>
      <c r="W448" s="1"/>
      <c r="X448" s="1"/>
      <c r="Y448" s="1"/>
      <c r="Z448" s="1"/>
      <c r="AA448" s="1"/>
      <c r="AB448" s="1"/>
      <c r="AC448" s="1"/>
      <c r="AD448" s="1"/>
      <c r="AI448" t="str">
        <f t="shared" si="133"/>
        <v>Mars Hill</v>
      </c>
      <c r="AJ448" t="s">
        <v>2884</v>
      </c>
      <c r="AK448" s="167">
        <v>2</v>
      </c>
      <c r="AN448" s="98">
        <v>23</v>
      </c>
      <c r="AO448" s="100">
        <v>3</v>
      </c>
      <c r="AP448" s="100">
        <v>195</v>
      </c>
      <c r="AQ448" s="107">
        <v>43710</v>
      </c>
      <c r="AR448" s="107">
        <f t="shared" si="138"/>
        <v>23003</v>
      </c>
      <c r="AS448" t="s">
        <v>1726</v>
      </c>
      <c r="AT448" s="110">
        <f t="shared" si="139"/>
        <v>2343710</v>
      </c>
      <c r="AW448">
        <v>35.19</v>
      </c>
      <c r="AX448">
        <v>7.0000000000000007E-2</v>
      </c>
      <c r="AY448">
        <v>35.119999999999997</v>
      </c>
      <c r="BF448" s="118"/>
      <c r="BI448" s="118"/>
      <c r="BJ448" s="118"/>
      <c r="BV448" s="1"/>
    </row>
    <row r="449" spans="1:74" hidden="1" outlineLevel="1">
      <c r="A449" t="s">
        <v>2114</v>
      </c>
      <c r="B449" s="9" t="s">
        <v>968</v>
      </c>
      <c r="C449" s="1">
        <f t="shared" si="140"/>
        <v>0</v>
      </c>
      <c r="D449" s="7" t="e">
        <f t="shared" si="134"/>
        <v>#N/A</v>
      </c>
      <c r="E449" s="7" t="e">
        <f t="shared" si="135"/>
        <v>#N/A</v>
      </c>
      <c r="F449" s="7">
        <f t="shared" si="136"/>
        <v>0</v>
      </c>
      <c r="G449" s="7">
        <f t="shared" si="132"/>
        <v>0</v>
      </c>
      <c r="H449" s="49" t="e">
        <f t="shared" si="137"/>
        <v>#NUM!</v>
      </c>
      <c r="I449" s="178" t="e">
        <f t="shared" si="141"/>
        <v>#NUM!</v>
      </c>
      <c r="J449" s="8"/>
      <c r="K449" s="2" t="str">
        <f t="shared" si="142"/>
        <v>-</v>
      </c>
      <c r="L449" s="2" t="str">
        <f t="shared" si="143"/>
        <v>-</v>
      </c>
      <c r="M449" s="2" t="str">
        <f t="shared" si="144"/>
        <v>-</v>
      </c>
      <c r="N449" s="2"/>
      <c r="O449" s="2" t="str">
        <f t="shared" si="145"/>
        <v>-</v>
      </c>
      <c r="P449" s="1"/>
      <c r="Q449" s="1"/>
      <c r="R449" s="1"/>
      <c r="S449" s="1"/>
      <c r="T449" s="1"/>
      <c r="U449" s="1"/>
      <c r="V449" s="161"/>
      <c r="W449" s="1"/>
      <c r="X449" s="1"/>
      <c r="Y449" s="1"/>
      <c r="Z449" s="1"/>
      <c r="AA449" s="1"/>
      <c r="AB449" s="1"/>
      <c r="AC449" s="1"/>
      <c r="AD449" s="1"/>
      <c r="AI449" t="str">
        <f t="shared" si="133"/>
        <v>Marshfield</v>
      </c>
      <c r="AJ449" t="s">
        <v>643</v>
      </c>
      <c r="AK449" s="167">
        <v>2</v>
      </c>
      <c r="AN449" s="98">
        <v>23</v>
      </c>
      <c r="AO449" s="100">
        <v>29</v>
      </c>
      <c r="AP449" s="100">
        <v>140</v>
      </c>
      <c r="AQ449" s="107">
        <v>43640</v>
      </c>
      <c r="AR449" s="107">
        <f t="shared" si="138"/>
        <v>23029</v>
      </c>
      <c r="AS449" t="s">
        <v>1726</v>
      </c>
      <c r="AT449" s="110">
        <f t="shared" si="139"/>
        <v>2343640</v>
      </c>
      <c r="AW449">
        <v>17.600000000000001</v>
      </c>
      <c r="AX449">
        <v>0.55000000000000004</v>
      </c>
      <c r="AY449">
        <v>17.05</v>
      </c>
      <c r="BF449" s="118"/>
      <c r="BI449" s="118"/>
      <c r="BJ449" s="118"/>
      <c r="BV449" s="1"/>
    </row>
    <row r="450" spans="1:74" hidden="1" outlineLevel="1">
      <c r="A450" t="s">
        <v>2806</v>
      </c>
      <c r="B450" s="9" t="s">
        <v>968</v>
      </c>
      <c r="C450" s="1">
        <f t="shared" si="140"/>
        <v>0</v>
      </c>
      <c r="D450" s="7" t="e">
        <f t="shared" si="134"/>
        <v>#N/A</v>
      </c>
      <c r="E450" s="7" t="e">
        <f t="shared" si="135"/>
        <v>#N/A</v>
      </c>
      <c r="F450" s="7">
        <f t="shared" si="136"/>
        <v>0</v>
      </c>
      <c r="G450" s="7">
        <f t="shared" ref="G450:G513" si="146">IF(S450&gt;0,RANK(S450,(P450:AD450)),0)</f>
        <v>0</v>
      </c>
      <c r="H450" s="49" t="e">
        <f t="shared" si="137"/>
        <v>#NUM!</v>
      </c>
      <c r="I450" s="178" t="e">
        <f t="shared" si="141"/>
        <v>#NUM!</v>
      </c>
      <c r="J450" s="8"/>
      <c r="K450" s="2" t="str">
        <f t="shared" si="142"/>
        <v>-</v>
      </c>
      <c r="L450" s="2" t="str">
        <f t="shared" si="143"/>
        <v>-</v>
      </c>
      <c r="M450" s="2" t="str">
        <f t="shared" si="144"/>
        <v>-</v>
      </c>
      <c r="N450" s="2"/>
      <c r="O450" s="2" t="str">
        <f t="shared" si="145"/>
        <v>-</v>
      </c>
      <c r="P450" s="1"/>
      <c r="Q450" s="1"/>
      <c r="R450" s="1"/>
      <c r="S450" s="1"/>
      <c r="T450" s="1"/>
      <c r="U450" s="1"/>
      <c r="V450" s="161"/>
      <c r="W450" s="1"/>
      <c r="X450" s="1"/>
      <c r="Y450" s="1"/>
      <c r="Z450" s="1"/>
      <c r="AA450" s="1"/>
      <c r="AB450" s="1"/>
      <c r="AC450" s="1"/>
      <c r="AD450" s="1"/>
      <c r="AI450" t="str">
        <f t="shared" si="133"/>
        <v>Masardis</v>
      </c>
      <c r="AJ450" t="s">
        <v>2884</v>
      </c>
      <c r="AK450" s="167">
        <v>2</v>
      </c>
      <c r="AN450" s="98">
        <v>23</v>
      </c>
      <c r="AO450" s="100">
        <v>3</v>
      </c>
      <c r="AP450" s="100">
        <v>200</v>
      </c>
      <c r="AQ450" s="107">
        <v>43990</v>
      </c>
      <c r="AR450" s="107">
        <f t="shared" si="138"/>
        <v>23003</v>
      </c>
      <c r="AS450" t="s">
        <v>1726</v>
      </c>
      <c r="AT450" s="110">
        <f t="shared" si="139"/>
        <v>2343990</v>
      </c>
      <c r="AW450">
        <v>39.89</v>
      </c>
      <c r="AX450">
        <v>1.19</v>
      </c>
      <c r="AY450">
        <v>38.69</v>
      </c>
      <c r="BF450" s="118"/>
      <c r="BI450" s="118"/>
      <c r="BJ450" s="118"/>
      <c r="BV450" s="1"/>
    </row>
    <row r="451" spans="1:74" hidden="1" outlineLevel="1">
      <c r="A451" t="s">
        <v>1277</v>
      </c>
      <c r="B451" s="9" t="s">
        <v>968</v>
      </c>
      <c r="C451" s="1">
        <f t="shared" si="140"/>
        <v>0</v>
      </c>
      <c r="D451" s="7" t="e">
        <f t="shared" si="134"/>
        <v>#N/A</v>
      </c>
      <c r="E451" s="7" t="e">
        <f t="shared" si="135"/>
        <v>#N/A</v>
      </c>
      <c r="F451" s="7">
        <f t="shared" si="136"/>
        <v>0</v>
      </c>
      <c r="G451" s="7">
        <f t="shared" si="146"/>
        <v>0</v>
      </c>
      <c r="H451" s="49" t="e">
        <f t="shared" si="137"/>
        <v>#NUM!</v>
      </c>
      <c r="I451" s="178" t="e">
        <f t="shared" si="141"/>
        <v>#NUM!</v>
      </c>
      <c r="J451" s="8"/>
      <c r="K451" s="2" t="str">
        <f t="shared" si="142"/>
        <v>-</v>
      </c>
      <c r="L451" s="2" t="str">
        <f t="shared" si="143"/>
        <v>-</v>
      </c>
      <c r="M451" s="2" t="str">
        <f t="shared" si="144"/>
        <v>-</v>
      </c>
      <c r="N451" s="2"/>
      <c r="O451" s="2" t="str">
        <f t="shared" si="145"/>
        <v>-</v>
      </c>
      <c r="P451" s="1"/>
      <c r="Q451" s="1"/>
      <c r="R451" s="1"/>
      <c r="S451" s="1"/>
      <c r="T451" s="1"/>
      <c r="U451" s="1"/>
      <c r="V451" s="161"/>
      <c r="W451" s="1"/>
      <c r="X451" s="1"/>
      <c r="Y451" s="1"/>
      <c r="Z451" s="1"/>
      <c r="AA451" s="1"/>
      <c r="AB451" s="1"/>
      <c r="AC451" s="1"/>
      <c r="AD451" s="1"/>
      <c r="AI451" t="str">
        <f t="shared" si="133"/>
        <v>Matinicus Isle</v>
      </c>
      <c r="AJ451" t="s">
        <v>794</v>
      </c>
      <c r="AK451" s="167">
        <v>1</v>
      </c>
      <c r="AN451" s="98">
        <v>23</v>
      </c>
      <c r="AO451" s="100">
        <v>13</v>
      </c>
      <c r="AP451" s="100">
        <v>35</v>
      </c>
      <c r="AQ451" s="107">
        <v>44165</v>
      </c>
      <c r="AR451" s="107">
        <f t="shared" si="138"/>
        <v>23013</v>
      </c>
      <c r="AS451" t="s">
        <v>1090</v>
      </c>
      <c r="AT451" s="110">
        <f t="shared" si="139"/>
        <v>2344165</v>
      </c>
      <c r="AW451">
        <v>106.5</v>
      </c>
      <c r="AX451">
        <v>104.89</v>
      </c>
      <c r="AY451">
        <v>1.6</v>
      </c>
      <c r="BF451" s="118"/>
      <c r="BI451" s="118"/>
      <c r="BJ451" s="118"/>
      <c r="BV451" s="1"/>
    </row>
    <row r="452" spans="1:74" hidden="1" outlineLevel="1">
      <c r="A452" t="s">
        <v>2996</v>
      </c>
      <c r="B452" s="9" t="s">
        <v>968</v>
      </c>
      <c r="C452" s="1">
        <f t="shared" si="140"/>
        <v>0</v>
      </c>
      <c r="D452" s="7" t="e">
        <f t="shared" si="134"/>
        <v>#N/A</v>
      </c>
      <c r="E452" s="7" t="e">
        <f t="shared" si="135"/>
        <v>#N/A</v>
      </c>
      <c r="F452" s="7">
        <f t="shared" si="136"/>
        <v>0</v>
      </c>
      <c r="G452" s="7">
        <f t="shared" si="146"/>
        <v>0</v>
      </c>
      <c r="H452" s="49" t="e">
        <f t="shared" si="137"/>
        <v>#NUM!</v>
      </c>
      <c r="I452" s="178" t="e">
        <f t="shared" si="141"/>
        <v>#NUM!</v>
      </c>
      <c r="J452" s="8"/>
      <c r="K452" s="2" t="str">
        <f t="shared" si="142"/>
        <v>-</v>
      </c>
      <c r="L452" s="2" t="str">
        <f t="shared" si="143"/>
        <v>-</v>
      </c>
      <c r="M452" s="2" t="str">
        <f t="shared" si="144"/>
        <v>-</v>
      </c>
      <c r="N452" s="2"/>
      <c r="O452" s="2" t="str">
        <f t="shared" si="145"/>
        <v>-</v>
      </c>
      <c r="P452" s="1"/>
      <c r="Q452" s="1"/>
      <c r="R452" s="1"/>
      <c r="S452" s="1"/>
      <c r="T452" s="1"/>
      <c r="U452" s="1"/>
      <c r="V452" s="161"/>
      <c r="W452" s="1"/>
      <c r="X452" s="1"/>
      <c r="Y452" s="1"/>
      <c r="Z452" s="1"/>
      <c r="AA452" s="1"/>
      <c r="AB452" s="1"/>
      <c r="AC452" s="1"/>
      <c r="AD452" s="1"/>
      <c r="AI452" t="str">
        <f t="shared" si="133"/>
        <v>Mattawamkeag</v>
      </c>
      <c r="AJ452" t="s">
        <v>874</v>
      </c>
      <c r="AK452" s="167">
        <v>2</v>
      </c>
      <c r="AN452" s="98">
        <v>23</v>
      </c>
      <c r="AO452" s="100">
        <v>19</v>
      </c>
      <c r="AP452" s="100">
        <v>200</v>
      </c>
      <c r="AQ452" s="107">
        <v>44270</v>
      </c>
      <c r="AR452" s="107">
        <f t="shared" si="138"/>
        <v>23019</v>
      </c>
      <c r="AS452" t="s">
        <v>1726</v>
      </c>
      <c r="AT452" s="110">
        <f t="shared" si="139"/>
        <v>2344270</v>
      </c>
      <c r="AW452">
        <v>37.799999999999997</v>
      </c>
      <c r="AX452">
        <v>0.37</v>
      </c>
      <c r="AY452">
        <v>37.43</v>
      </c>
      <c r="BF452" s="118"/>
      <c r="BI452" s="118"/>
      <c r="BJ452" s="118"/>
      <c r="BV452" s="1"/>
    </row>
    <row r="453" spans="1:74" hidden="1" outlineLevel="1">
      <c r="A453" t="s">
        <v>3275</v>
      </c>
      <c r="B453" s="9" t="s">
        <v>968</v>
      </c>
      <c r="C453" s="1">
        <f t="shared" si="140"/>
        <v>0</v>
      </c>
      <c r="D453" s="7" t="e">
        <f t="shared" si="134"/>
        <v>#N/A</v>
      </c>
      <c r="E453" s="7" t="e">
        <f t="shared" si="135"/>
        <v>#N/A</v>
      </c>
      <c r="F453" s="7">
        <f t="shared" si="136"/>
        <v>0</v>
      </c>
      <c r="G453" s="7">
        <f t="shared" si="146"/>
        <v>0</v>
      </c>
      <c r="H453" s="49" t="e">
        <f t="shared" si="137"/>
        <v>#NUM!</v>
      </c>
      <c r="I453" s="178" t="e">
        <f t="shared" si="141"/>
        <v>#NUM!</v>
      </c>
      <c r="J453" s="8"/>
      <c r="K453" s="2" t="str">
        <f t="shared" si="142"/>
        <v>-</v>
      </c>
      <c r="L453" s="2" t="str">
        <f t="shared" si="143"/>
        <v>-</v>
      </c>
      <c r="M453" s="2" t="str">
        <f t="shared" si="144"/>
        <v>-</v>
      </c>
      <c r="N453" s="2"/>
      <c r="O453" s="2" t="str">
        <f t="shared" si="145"/>
        <v>-</v>
      </c>
      <c r="P453" s="1"/>
      <c r="Q453" s="1"/>
      <c r="R453" s="1"/>
      <c r="S453" s="1"/>
      <c r="T453" s="1"/>
      <c r="U453" s="1"/>
      <c r="V453" s="161"/>
      <c r="W453" s="1"/>
      <c r="X453" s="1"/>
      <c r="Y453" s="1"/>
      <c r="Z453" s="1"/>
      <c r="AA453" s="1"/>
      <c r="AB453" s="1"/>
      <c r="AC453" s="1"/>
      <c r="AD453" s="1"/>
      <c r="AI453" t="str">
        <f t="shared" ref="AI453:AI520" si="147">A453</f>
        <v>Maxfield</v>
      </c>
      <c r="AJ453" t="s">
        <v>874</v>
      </c>
      <c r="AK453" s="167">
        <v>2</v>
      </c>
      <c r="AN453" s="98">
        <v>23</v>
      </c>
      <c r="AO453" s="100">
        <v>19</v>
      </c>
      <c r="AP453" s="100">
        <v>205</v>
      </c>
      <c r="AQ453" s="107">
        <v>44340</v>
      </c>
      <c r="AR453" s="107">
        <f t="shared" si="138"/>
        <v>23019</v>
      </c>
      <c r="AS453" t="s">
        <v>1726</v>
      </c>
      <c r="AT453" s="110">
        <f t="shared" si="139"/>
        <v>2344340</v>
      </c>
      <c r="AW453">
        <v>19.37</v>
      </c>
      <c r="AX453">
        <v>0.26</v>
      </c>
      <c r="AY453">
        <v>19.11</v>
      </c>
      <c r="BF453" s="118"/>
      <c r="BI453" s="118"/>
      <c r="BJ453" s="118"/>
      <c r="BV453" s="1"/>
    </row>
    <row r="454" spans="1:74" hidden="1" outlineLevel="1">
      <c r="A454" t="s">
        <v>2957</v>
      </c>
      <c r="B454" s="9" t="s">
        <v>968</v>
      </c>
      <c r="C454" s="1">
        <f t="shared" si="140"/>
        <v>0</v>
      </c>
      <c r="D454" s="7" t="e">
        <f t="shared" si="134"/>
        <v>#N/A</v>
      </c>
      <c r="E454" s="7" t="e">
        <f t="shared" si="135"/>
        <v>#N/A</v>
      </c>
      <c r="F454" s="7">
        <f t="shared" si="136"/>
        <v>0</v>
      </c>
      <c r="G454" s="7">
        <f t="shared" si="146"/>
        <v>0</v>
      </c>
      <c r="H454" s="49" t="e">
        <f t="shared" si="137"/>
        <v>#NUM!</v>
      </c>
      <c r="I454" s="178" t="e">
        <f t="shared" si="141"/>
        <v>#NUM!</v>
      </c>
      <c r="J454" s="8"/>
      <c r="K454" s="2" t="str">
        <f t="shared" si="142"/>
        <v>-</v>
      </c>
      <c r="L454" s="2" t="str">
        <f t="shared" si="143"/>
        <v>-</v>
      </c>
      <c r="M454" s="2" t="str">
        <f t="shared" si="144"/>
        <v>-</v>
      </c>
      <c r="N454" s="2"/>
      <c r="O454" s="2" t="str">
        <f t="shared" si="145"/>
        <v>-</v>
      </c>
      <c r="P454" s="1"/>
      <c r="Q454" s="1"/>
      <c r="R454" s="1"/>
      <c r="S454" s="1"/>
      <c r="T454" s="1"/>
      <c r="U454" s="1"/>
      <c r="V454" s="161"/>
      <c r="W454" s="1"/>
      <c r="X454" s="1"/>
      <c r="Y454" s="1"/>
      <c r="Z454" s="1"/>
      <c r="AA454" s="1"/>
      <c r="AB454" s="1"/>
      <c r="AC454" s="1"/>
      <c r="AD454" s="1"/>
      <c r="AI454" t="str">
        <f t="shared" si="147"/>
        <v>Mechanic Falls</v>
      </c>
      <c r="AJ454" t="s">
        <v>875</v>
      </c>
      <c r="AK454" s="167">
        <v>2</v>
      </c>
      <c r="AN454" s="98">
        <v>23</v>
      </c>
      <c r="AO454" s="100">
        <v>1</v>
      </c>
      <c r="AP454" s="100">
        <v>45</v>
      </c>
      <c r="AQ454" s="107">
        <v>44585</v>
      </c>
      <c r="AR454" s="107">
        <f t="shared" si="138"/>
        <v>23001</v>
      </c>
      <c r="AS454" t="s">
        <v>1726</v>
      </c>
      <c r="AT454" s="110">
        <f t="shared" si="139"/>
        <v>2344585</v>
      </c>
      <c r="AW454">
        <v>11.15</v>
      </c>
      <c r="AX454">
        <v>0.03</v>
      </c>
      <c r="AY454">
        <v>11.12</v>
      </c>
      <c r="BF454" s="118"/>
      <c r="BI454" s="118"/>
      <c r="BJ454" s="118"/>
      <c r="BV454" s="1"/>
    </row>
    <row r="455" spans="1:74" hidden="1" outlineLevel="1">
      <c r="A455" t="s">
        <v>3212</v>
      </c>
      <c r="B455" s="9" t="s">
        <v>968</v>
      </c>
      <c r="C455" s="1">
        <f t="shared" si="140"/>
        <v>0</v>
      </c>
      <c r="D455" s="7" t="e">
        <f t="shared" si="134"/>
        <v>#N/A</v>
      </c>
      <c r="E455" s="7" t="e">
        <f t="shared" si="135"/>
        <v>#N/A</v>
      </c>
      <c r="F455" s="7">
        <f t="shared" si="136"/>
        <v>0</v>
      </c>
      <c r="G455" s="7">
        <f t="shared" si="146"/>
        <v>0</v>
      </c>
      <c r="H455" s="49" t="e">
        <f t="shared" si="137"/>
        <v>#NUM!</v>
      </c>
      <c r="I455" s="178" t="e">
        <f t="shared" si="141"/>
        <v>#NUM!</v>
      </c>
      <c r="J455" s="8"/>
      <c r="K455" s="2" t="str">
        <f t="shared" si="142"/>
        <v>-</v>
      </c>
      <c r="L455" s="2" t="str">
        <f t="shared" si="143"/>
        <v>-</v>
      </c>
      <c r="M455" s="2" t="str">
        <f t="shared" si="144"/>
        <v>-</v>
      </c>
      <c r="N455" s="2"/>
      <c r="O455" s="2" t="str">
        <f t="shared" si="145"/>
        <v>-</v>
      </c>
      <c r="P455" s="1"/>
      <c r="Q455" s="1"/>
      <c r="R455" s="1"/>
      <c r="S455" s="1"/>
      <c r="T455" s="1"/>
      <c r="U455" s="1"/>
      <c r="V455" s="161"/>
      <c r="W455" s="1"/>
      <c r="X455" s="1"/>
      <c r="Y455" s="1"/>
      <c r="Z455" s="1"/>
      <c r="AA455" s="1"/>
      <c r="AB455" s="1"/>
      <c r="AC455" s="1"/>
      <c r="AD455" s="1"/>
      <c r="AI455" t="str">
        <f t="shared" si="147"/>
        <v>Meddybemps</v>
      </c>
      <c r="AJ455" t="s">
        <v>643</v>
      </c>
      <c r="AK455" s="167">
        <v>2</v>
      </c>
      <c r="AN455" s="98">
        <v>23</v>
      </c>
      <c r="AO455" s="100">
        <v>29</v>
      </c>
      <c r="AP455" s="100">
        <v>145</v>
      </c>
      <c r="AQ455" s="107">
        <v>44760</v>
      </c>
      <c r="AR455" s="107">
        <f t="shared" si="138"/>
        <v>23029</v>
      </c>
      <c r="AS455" t="s">
        <v>1726</v>
      </c>
      <c r="AT455" s="110">
        <f t="shared" si="139"/>
        <v>2344760</v>
      </c>
      <c r="AW455">
        <v>16.79</v>
      </c>
      <c r="AX455">
        <v>3.39</v>
      </c>
      <c r="AY455">
        <v>13.4</v>
      </c>
      <c r="BF455" s="118"/>
      <c r="BI455" s="118"/>
      <c r="BJ455" s="118"/>
      <c r="BV455" s="1"/>
    </row>
    <row r="456" spans="1:74" hidden="1" outlineLevel="1">
      <c r="A456" t="s">
        <v>1642</v>
      </c>
      <c r="B456" s="9" t="s">
        <v>968</v>
      </c>
      <c r="C456" s="1">
        <f t="shared" si="140"/>
        <v>0</v>
      </c>
      <c r="D456" s="7" t="e">
        <f t="shared" si="134"/>
        <v>#N/A</v>
      </c>
      <c r="E456" s="7" t="e">
        <f t="shared" si="135"/>
        <v>#N/A</v>
      </c>
      <c r="F456" s="7">
        <f t="shared" si="136"/>
        <v>0</v>
      </c>
      <c r="G456" s="7">
        <f t="shared" si="146"/>
        <v>0</v>
      </c>
      <c r="H456" s="49" t="e">
        <f t="shared" si="137"/>
        <v>#NUM!</v>
      </c>
      <c r="I456" s="178" t="e">
        <f t="shared" si="141"/>
        <v>#NUM!</v>
      </c>
      <c r="J456" s="8"/>
      <c r="K456" s="2" t="str">
        <f t="shared" si="142"/>
        <v>-</v>
      </c>
      <c r="L456" s="2" t="str">
        <f t="shared" si="143"/>
        <v>-</v>
      </c>
      <c r="M456" s="2" t="str">
        <f t="shared" si="144"/>
        <v>-</v>
      </c>
      <c r="N456" s="2"/>
      <c r="O456" s="2" t="str">
        <f t="shared" si="145"/>
        <v>-</v>
      </c>
      <c r="P456" s="1"/>
      <c r="Q456" s="1"/>
      <c r="R456" s="1"/>
      <c r="S456" s="1"/>
      <c r="T456" s="1"/>
      <c r="U456" s="1"/>
      <c r="V456" s="161"/>
      <c r="W456" s="1"/>
      <c r="X456" s="1"/>
      <c r="Y456" s="1"/>
      <c r="Z456" s="1"/>
      <c r="AA456" s="1"/>
      <c r="AB456" s="1"/>
      <c r="AC456" s="1"/>
      <c r="AD456" s="1"/>
      <c r="AI456" t="str">
        <f t="shared" si="147"/>
        <v>Medford</v>
      </c>
      <c r="AJ456" t="s">
        <v>127</v>
      </c>
      <c r="AK456" s="167">
        <v>2</v>
      </c>
      <c r="AN456" s="98">
        <v>23</v>
      </c>
      <c r="AO456" s="100">
        <v>21</v>
      </c>
      <c r="AP456" s="100">
        <v>62</v>
      </c>
      <c r="AQ456" s="107">
        <v>44830</v>
      </c>
      <c r="AR456" s="107">
        <f t="shared" si="138"/>
        <v>23021</v>
      </c>
      <c r="AS456" t="s">
        <v>1726</v>
      </c>
      <c r="AT456" s="110">
        <f t="shared" si="139"/>
        <v>2344830</v>
      </c>
      <c r="AW456">
        <v>43.13</v>
      </c>
      <c r="AX456">
        <v>0.75</v>
      </c>
      <c r="AY456">
        <v>42.39</v>
      </c>
      <c r="BF456" s="118"/>
      <c r="BI456" s="118"/>
      <c r="BJ456" s="118"/>
      <c r="BV456" s="1"/>
    </row>
    <row r="457" spans="1:74" hidden="1" outlineLevel="1">
      <c r="A457" t="s">
        <v>1401</v>
      </c>
      <c r="B457" s="9" t="s">
        <v>968</v>
      </c>
      <c r="C457" s="1">
        <f t="shared" si="140"/>
        <v>0</v>
      </c>
      <c r="D457" s="7" t="e">
        <f t="shared" si="134"/>
        <v>#N/A</v>
      </c>
      <c r="E457" s="7" t="e">
        <f t="shared" si="135"/>
        <v>#N/A</v>
      </c>
      <c r="F457" s="7">
        <f t="shared" si="136"/>
        <v>0</v>
      </c>
      <c r="G457" s="7">
        <f t="shared" si="146"/>
        <v>0</v>
      </c>
      <c r="H457" s="49" t="e">
        <f t="shared" si="137"/>
        <v>#NUM!</v>
      </c>
      <c r="I457" s="178" t="e">
        <f t="shared" si="141"/>
        <v>#NUM!</v>
      </c>
      <c r="J457" s="8"/>
      <c r="K457" s="2" t="str">
        <f t="shared" si="142"/>
        <v>-</v>
      </c>
      <c r="L457" s="2" t="str">
        <f t="shared" si="143"/>
        <v>-</v>
      </c>
      <c r="M457" s="2" t="str">
        <f t="shared" si="144"/>
        <v>-</v>
      </c>
      <c r="N457" s="2"/>
      <c r="O457" s="2" t="str">
        <f t="shared" si="145"/>
        <v>-</v>
      </c>
      <c r="P457" s="1"/>
      <c r="Q457" s="1"/>
      <c r="R457" s="1"/>
      <c r="S457" s="1"/>
      <c r="T457" s="1"/>
      <c r="U457" s="1"/>
      <c r="V457" s="161"/>
      <c r="W457" s="1"/>
      <c r="X457" s="1"/>
      <c r="Y457" s="1"/>
      <c r="Z457" s="1"/>
      <c r="AA457" s="1"/>
      <c r="AB457" s="1"/>
      <c r="AC457" s="1"/>
      <c r="AD457" s="1"/>
      <c r="AI457" t="str">
        <f t="shared" si="147"/>
        <v>Medway</v>
      </c>
      <c r="AJ457" t="s">
        <v>874</v>
      </c>
      <c r="AK457" s="167">
        <v>2</v>
      </c>
      <c r="AN457" s="98">
        <v>23</v>
      </c>
      <c r="AO457" s="100">
        <v>19</v>
      </c>
      <c r="AP457" s="100">
        <v>210</v>
      </c>
      <c r="AQ457" s="107">
        <v>45005</v>
      </c>
      <c r="AR457" s="107">
        <f t="shared" si="138"/>
        <v>23019</v>
      </c>
      <c r="AS457" t="s">
        <v>1726</v>
      </c>
      <c r="AT457" s="110">
        <f t="shared" si="139"/>
        <v>2345005</v>
      </c>
      <c r="AW457">
        <v>41.74</v>
      </c>
      <c r="AX457">
        <v>0.79</v>
      </c>
      <c r="AY457">
        <v>40.950000000000003</v>
      </c>
      <c r="BF457" s="118"/>
      <c r="BI457" s="118"/>
      <c r="BJ457" s="118"/>
      <c r="BV457" s="1"/>
    </row>
    <row r="458" spans="1:74" hidden="1" outlineLevel="1">
      <c r="A458" t="s">
        <v>665</v>
      </c>
      <c r="B458" s="9" t="s">
        <v>968</v>
      </c>
      <c r="C458" s="1">
        <f t="shared" si="140"/>
        <v>0</v>
      </c>
      <c r="D458" s="7" t="e">
        <f t="shared" si="134"/>
        <v>#N/A</v>
      </c>
      <c r="E458" s="7" t="e">
        <f t="shared" si="135"/>
        <v>#N/A</v>
      </c>
      <c r="F458" s="7">
        <f t="shared" si="136"/>
        <v>0</v>
      </c>
      <c r="G458" s="7">
        <f t="shared" si="146"/>
        <v>0</v>
      </c>
      <c r="H458" s="49" t="e">
        <f t="shared" si="137"/>
        <v>#NUM!</v>
      </c>
      <c r="I458" s="178" t="e">
        <f t="shared" si="141"/>
        <v>#NUM!</v>
      </c>
      <c r="J458" s="8"/>
      <c r="K458" s="2" t="str">
        <f t="shared" si="142"/>
        <v>-</v>
      </c>
      <c r="L458" s="2" t="str">
        <f t="shared" si="143"/>
        <v>-</v>
      </c>
      <c r="M458" s="2" t="str">
        <f t="shared" si="144"/>
        <v>-</v>
      </c>
      <c r="N458" s="2"/>
      <c r="O458" s="2" t="str">
        <f t="shared" si="145"/>
        <v>-</v>
      </c>
      <c r="P458" s="1"/>
      <c r="Q458" s="1"/>
      <c r="R458" s="1"/>
      <c r="S458" s="1"/>
      <c r="T458" s="1"/>
      <c r="U458" s="1"/>
      <c r="V458" s="161"/>
      <c r="W458" s="1"/>
      <c r="X458" s="1"/>
      <c r="Y458" s="1"/>
      <c r="Z458" s="1"/>
      <c r="AA458" s="1"/>
      <c r="AB458" s="1"/>
      <c r="AC458" s="1"/>
      <c r="AD458" s="1"/>
      <c r="AI458" t="str">
        <f t="shared" si="147"/>
        <v>Mercer</v>
      </c>
      <c r="AJ458" t="s">
        <v>416</v>
      </c>
      <c r="AK458" s="167">
        <v>2</v>
      </c>
      <c r="AN458" s="98">
        <v>23</v>
      </c>
      <c r="AO458" s="100">
        <v>25</v>
      </c>
      <c r="AP458" s="100">
        <v>90</v>
      </c>
      <c r="AQ458" s="107">
        <v>45110</v>
      </c>
      <c r="AR458" s="107">
        <f t="shared" si="138"/>
        <v>23025</v>
      </c>
      <c r="AS458" t="s">
        <v>1726</v>
      </c>
      <c r="AT458" s="110">
        <f t="shared" si="139"/>
        <v>2345110</v>
      </c>
      <c r="AW458">
        <v>27.37</v>
      </c>
      <c r="AX458">
        <v>0.66</v>
      </c>
      <c r="AY458">
        <v>26.71</v>
      </c>
      <c r="BF458" s="118"/>
      <c r="BI458" s="118"/>
      <c r="BJ458" s="118"/>
      <c r="BV458" s="1"/>
    </row>
    <row r="459" spans="1:74" hidden="1" outlineLevel="1">
      <c r="A459" t="s">
        <v>1373</v>
      </c>
      <c r="B459" s="9" t="s">
        <v>968</v>
      </c>
      <c r="C459" s="1">
        <f t="shared" si="140"/>
        <v>0</v>
      </c>
      <c r="D459" s="7" t="e">
        <f t="shared" si="134"/>
        <v>#N/A</v>
      </c>
      <c r="E459" s="7" t="e">
        <f t="shared" si="135"/>
        <v>#N/A</v>
      </c>
      <c r="F459" s="7">
        <f t="shared" si="136"/>
        <v>0</v>
      </c>
      <c r="G459" s="7">
        <f t="shared" si="146"/>
        <v>0</v>
      </c>
      <c r="H459" s="49" t="e">
        <f t="shared" si="137"/>
        <v>#NUM!</v>
      </c>
      <c r="I459" s="178" t="e">
        <f t="shared" si="141"/>
        <v>#NUM!</v>
      </c>
      <c r="J459" s="8"/>
      <c r="K459" s="2" t="str">
        <f t="shared" si="142"/>
        <v>-</v>
      </c>
      <c r="L459" s="2" t="str">
        <f t="shared" si="143"/>
        <v>-</v>
      </c>
      <c r="M459" s="2" t="str">
        <f t="shared" si="144"/>
        <v>-</v>
      </c>
      <c r="N459" s="2"/>
      <c r="O459" s="2" t="str">
        <f t="shared" si="145"/>
        <v>-</v>
      </c>
      <c r="P459" s="1"/>
      <c r="Q459" s="1"/>
      <c r="R459" s="1"/>
      <c r="S459" s="1"/>
      <c r="T459" s="1"/>
      <c r="U459" s="1"/>
      <c r="V459" s="161"/>
      <c r="W459" s="1"/>
      <c r="X459" s="1"/>
      <c r="Y459" s="1"/>
      <c r="Z459" s="1"/>
      <c r="AA459" s="1"/>
      <c r="AB459" s="1"/>
      <c r="AC459" s="1"/>
      <c r="AD459" s="1"/>
      <c r="AI459" t="str">
        <f t="shared" si="147"/>
        <v>Merrill</v>
      </c>
      <c r="AJ459" t="s">
        <v>2884</v>
      </c>
      <c r="AK459" s="167">
        <v>2</v>
      </c>
      <c r="AN459" s="98">
        <v>23</v>
      </c>
      <c r="AO459" s="100">
        <v>3</v>
      </c>
      <c r="AP459" s="100">
        <v>205</v>
      </c>
      <c r="AQ459" s="107">
        <v>45180</v>
      </c>
      <c r="AR459" s="107">
        <f t="shared" si="138"/>
        <v>23003</v>
      </c>
      <c r="AS459" t="s">
        <v>1726</v>
      </c>
      <c r="AT459" s="110">
        <f t="shared" si="139"/>
        <v>2345180</v>
      </c>
      <c r="AW459">
        <v>37.619999999999997</v>
      </c>
      <c r="AX459">
        <v>0.03</v>
      </c>
      <c r="AY459">
        <v>37.590000000000003</v>
      </c>
      <c r="BF459" s="118"/>
      <c r="BI459" s="118"/>
      <c r="BJ459" s="118"/>
      <c r="BV459" s="1"/>
    </row>
    <row r="460" spans="1:74" hidden="1" outlineLevel="1">
      <c r="A460" t="s">
        <v>953</v>
      </c>
      <c r="B460" s="9" t="s">
        <v>968</v>
      </c>
      <c r="C460" s="1">
        <f t="shared" si="140"/>
        <v>0</v>
      </c>
      <c r="D460" s="7" t="e">
        <f t="shared" si="134"/>
        <v>#N/A</v>
      </c>
      <c r="E460" s="7" t="e">
        <f t="shared" si="135"/>
        <v>#N/A</v>
      </c>
      <c r="F460" s="7">
        <f t="shared" si="136"/>
        <v>0</v>
      </c>
      <c r="G460" s="7">
        <f t="shared" si="146"/>
        <v>0</v>
      </c>
      <c r="H460" s="49" t="e">
        <f t="shared" si="137"/>
        <v>#NUM!</v>
      </c>
      <c r="I460" s="178" t="e">
        <f t="shared" si="141"/>
        <v>#NUM!</v>
      </c>
      <c r="J460" s="8"/>
      <c r="K460" s="2" t="str">
        <f t="shared" si="142"/>
        <v>-</v>
      </c>
      <c r="L460" s="2" t="str">
        <f t="shared" si="143"/>
        <v>-</v>
      </c>
      <c r="M460" s="2" t="str">
        <f t="shared" si="144"/>
        <v>-</v>
      </c>
      <c r="N460" s="2"/>
      <c r="O460" s="2" t="str">
        <f t="shared" si="145"/>
        <v>-</v>
      </c>
      <c r="P460" s="1"/>
      <c r="Q460" s="1"/>
      <c r="R460" s="1"/>
      <c r="S460" s="1"/>
      <c r="T460" s="1"/>
      <c r="U460" s="1"/>
      <c r="V460" s="161"/>
      <c r="W460" s="1"/>
      <c r="X460" s="1"/>
      <c r="Y460" s="1"/>
      <c r="Z460" s="1"/>
      <c r="AA460" s="1"/>
      <c r="AB460" s="1"/>
      <c r="AC460" s="1"/>
      <c r="AD460" s="1"/>
      <c r="AI460" t="str">
        <f t="shared" si="147"/>
        <v>Mexico</v>
      </c>
      <c r="AJ460" t="s">
        <v>3102</v>
      </c>
      <c r="AK460" s="167">
        <v>2</v>
      </c>
      <c r="AN460" s="98">
        <v>23</v>
      </c>
      <c r="AO460" s="100">
        <v>17</v>
      </c>
      <c r="AP460" s="100">
        <v>95</v>
      </c>
      <c r="AQ460" s="107">
        <v>45285</v>
      </c>
      <c r="AR460" s="107">
        <f t="shared" si="138"/>
        <v>23017</v>
      </c>
      <c r="AS460" t="s">
        <v>1726</v>
      </c>
      <c r="AT460" s="110">
        <f t="shared" si="139"/>
        <v>2345285</v>
      </c>
      <c r="AW460">
        <v>23.65</v>
      </c>
      <c r="AX460">
        <v>0.22</v>
      </c>
      <c r="AY460">
        <v>23.43</v>
      </c>
      <c r="BF460" s="118"/>
      <c r="BI460" s="118"/>
      <c r="BJ460" s="118"/>
      <c r="BV460" s="1"/>
    </row>
    <row r="461" spans="1:74" hidden="1" outlineLevel="1">
      <c r="A461" t="s">
        <v>3145</v>
      </c>
      <c r="B461" s="9" t="s">
        <v>968</v>
      </c>
      <c r="C461" s="1">
        <f t="shared" si="140"/>
        <v>0</v>
      </c>
      <c r="D461" s="7" t="e">
        <f t="shared" si="134"/>
        <v>#N/A</v>
      </c>
      <c r="E461" s="7" t="e">
        <f t="shared" si="135"/>
        <v>#N/A</v>
      </c>
      <c r="F461" s="7">
        <f t="shared" si="136"/>
        <v>0</v>
      </c>
      <c r="G461" s="7">
        <f t="shared" si="146"/>
        <v>0</v>
      </c>
      <c r="H461" s="49" t="e">
        <f t="shared" si="137"/>
        <v>#NUM!</v>
      </c>
      <c r="I461" s="178" t="e">
        <f t="shared" si="141"/>
        <v>#NUM!</v>
      </c>
      <c r="J461" s="8"/>
      <c r="K461" s="2" t="str">
        <f t="shared" si="142"/>
        <v>-</v>
      </c>
      <c r="L461" s="2" t="str">
        <f t="shared" si="143"/>
        <v>-</v>
      </c>
      <c r="M461" s="2" t="str">
        <f t="shared" si="144"/>
        <v>-</v>
      </c>
      <c r="N461" s="2"/>
      <c r="O461" s="2" t="str">
        <f t="shared" si="145"/>
        <v>-</v>
      </c>
      <c r="P461" s="1"/>
      <c r="Q461" s="1"/>
      <c r="R461" s="1"/>
      <c r="S461" s="1"/>
      <c r="T461" s="1"/>
      <c r="U461" s="1"/>
      <c r="V461" s="161"/>
      <c r="W461" s="1"/>
      <c r="X461" s="1"/>
      <c r="Y461" s="1"/>
      <c r="Z461" s="1"/>
      <c r="AA461" s="1"/>
      <c r="AB461" s="1"/>
      <c r="AC461" s="1"/>
      <c r="AD461" s="1"/>
      <c r="AI461" t="str">
        <f t="shared" si="147"/>
        <v>Milbridge</v>
      </c>
      <c r="AJ461" t="s">
        <v>643</v>
      </c>
      <c r="AK461" s="167">
        <v>2</v>
      </c>
      <c r="AN461" s="98">
        <v>23</v>
      </c>
      <c r="AO461" s="100">
        <v>29</v>
      </c>
      <c r="AP461" s="100">
        <v>150</v>
      </c>
      <c r="AQ461" s="107">
        <v>45600</v>
      </c>
      <c r="AR461" s="107">
        <f t="shared" si="138"/>
        <v>23029</v>
      </c>
      <c r="AS461" t="s">
        <v>1726</v>
      </c>
      <c r="AT461" s="110">
        <f t="shared" si="139"/>
        <v>2345600</v>
      </c>
      <c r="AW461">
        <v>57.42</v>
      </c>
      <c r="AX461">
        <v>33.28</v>
      </c>
      <c r="AY461">
        <v>24.14</v>
      </c>
      <c r="BF461" s="118"/>
      <c r="BI461" s="118"/>
      <c r="BJ461" s="118"/>
      <c r="BV461" s="1"/>
    </row>
    <row r="462" spans="1:74" hidden="1" outlineLevel="1">
      <c r="A462" t="s">
        <v>280</v>
      </c>
      <c r="B462" s="9" t="s">
        <v>968</v>
      </c>
      <c r="C462" s="1">
        <f t="shared" si="140"/>
        <v>0</v>
      </c>
      <c r="D462" s="7" t="e">
        <f t="shared" si="134"/>
        <v>#N/A</v>
      </c>
      <c r="E462" s="7" t="e">
        <f t="shared" si="135"/>
        <v>#N/A</v>
      </c>
      <c r="F462" s="7">
        <f t="shared" si="136"/>
        <v>0</v>
      </c>
      <c r="G462" s="7">
        <f t="shared" si="146"/>
        <v>0</v>
      </c>
      <c r="H462" s="49" t="e">
        <f t="shared" si="137"/>
        <v>#NUM!</v>
      </c>
      <c r="I462" s="178" t="e">
        <f t="shared" si="141"/>
        <v>#NUM!</v>
      </c>
      <c r="J462" s="8"/>
      <c r="K462" s="2" t="str">
        <f t="shared" si="142"/>
        <v>-</v>
      </c>
      <c r="L462" s="2" t="str">
        <f t="shared" si="143"/>
        <v>-</v>
      </c>
      <c r="M462" s="2" t="str">
        <f t="shared" si="144"/>
        <v>-</v>
      </c>
      <c r="N462" s="2"/>
      <c r="O462" s="2" t="str">
        <f t="shared" si="145"/>
        <v>-</v>
      </c>
      <c r="P462" s="1"/>
      <c r="Q462" s="1"/>
      <c r="R462" s="1"/>
      <c r="S462" s="1"/>
      <c r="T462" s="1"/>
      <c r="U462" s="1"/>
      <c r="V462" s="161"/>
      <c r="W462" s="1"/>
      <c r="X462" s="1"/>
      <c r="Y462" s="1"/>
      <c r="Z462" s="1"/>
      <c r="AA462" s="1"/>
      <c r="AB462" s="1"/>
      <c r="AC462" s="1"/>
      <c r="AD462" s="1"/>
      <c r="AI462" t="str">
        <f t="shared" si="147"/>
        <v>Milford</v>
      </c>
      <c r="AJ462" t="s">
        <v>874</v>
      </c>
      <c r="AK462" s="167">
        <v>2</v>
      </c>
      <c r="AN462" s="98">
        <v>23</v>
      </c>
      <c r="AO462" s="100">
        <v>19</v>
      </c>
      <c r="AP462" s="100">
        <v>215</v>
      </c>
      <c r="AQ462" s="107">
        <v>45670</v>
      </c>
      <c r="AR462" s="107">
        <f t="shared" si="138"/>
        <v>23019</v>
      </c>
      <c r="AS462" t="s">
        <v>1726</v>
      </c>
      <c r="AT462" s="110">
        <f t="shared" si="139"/>
        <v>2345670</v>
      </c>
      <c r="AW462">
        <v>45.8</v>
      </c>
      <c r="AX462">
        <v>0.2</v>
      </c>
      <c r="AY462">
        <v>45.6</v>
      </c>
      <c r="BF462" s="118"/>
      <c r="BI462" s="118"/>
      <c r="BJ462" s="118"/>
      <c r="BV462" s="1"/>
    </row>
    <row r="463" spans="1:74" hidden="1" outlineLevel="1">
      <c r="A463" t="s">
        <v>1177</v>
      </c>
      <c r="B463" s="9" t="s">
        <v>968</v>
      </c>
      <c r="C463" s="1">
        <f t="shared" si="140"/>
        <v>0</v>
      </c>
      <c r="D463" s="7" t="e">
        <f t="shared" si="134"/>
        <v>#N/A</v>
      </c>
      <c r="E463" s="7" t="e">
        <f t="shared" si="135"/>
        <v>#N/A</v>
      </c>
      <c r="F463" s="7">
        <f t="shared" si="136"/>
        <v>0</v>
      </c>
      <c r="G463" s="7">
        <f t="shared" si="146"/>
        <v>0</v>
      </c>
      <c r="H463" s="49" t="e">
        <f t="shared" si="137"/>
        <v>#NUM!</v>
      </c>
      <c r="I463" s="178" t="e">
        <f t="shared" si="141"/>
        <v>#NUM!</v>
      </c>
      <c r="J463" s="8"/>
      <c r="K463" s="2" t="str">
        <f t="shared" si="142"/>
        <v>-</v>
      </c>
      <c r="L463" s="2" t="str">
        <f t="shared" si="143"/>
        <v>-</v>
      </c>
      <c r="M463" s="2" t="str">
        <f t="shared" si="144"/>
        <v>-</v>
      </c>
      <c r="N463" s="2"/>
      <c r="O463" s="2" t="str">
        <f t="shared" si="145"/>
        <v>-</v>
      </c>
      <c r="P463" s="1"/>
      <c r="Q463" s="1"/>
      <c r="R463" s="1"/>
      <c r="S463" s="1"/>
      <c r="T463" s="1"/>
      <c r="U463" s="1"/>
      <c r="V463" s="161"/>
      <c r="W463" s="1"/>
      <c r="X463" s="1"/>
      <c r="Y463" s="1"/>
      <c r="Z463" s="1"/>
      <c r="AA463" s="1"/>
      <c r="AB463" s="1"/>
      <c r="AC463" s="1"/>
      <c r="AD463" s="1"/>
      <c r="AI463" t="str">
        <f t="shared" si="147"/>
        <v>Millinocket</v>
      </c>
      <c r="AJ463" t="s">
        <v>874</v>
      </c>
      <c r="AK463" s="167">
        <v>2</v>
      </c>
      <c r="AN463" s="98">
        <v>23</v>
      </c>
      <c r="AO463" s="100">
        <v>19</v>
      </c>
      <c r="AP463" s="100">
        <v>220</v>
      </c>
      <c r="AQ463" s="107">
        <v>45810</v>
      </c>
      <c r="AR463" s="107">
        <f t="shared" si="138"/>
        <v>23019</v>
      </c>
      <c r="AS463" t="s">
        <v>1726</v>
      </c>
      <c r="AT463" s="110">
        <f t="shared" si="139"/>
        <v>2345810</v>
      </c>
      <c r="AW463">
        <v>18.3</v>
      </c>
      <c r="AX463">
        <v>2.41</v>
      </c>
      <c r="AY463">
        <v>15.89</v>
      </c>
      <c r="BF463" s="118"/>
      <c r="BI463" s="118"/>
      <c r="BJ463" s="118"/>
      <c r="BV463" s="1"/>
    </row>
    <row r="464" spans="1:74" hidden="1" outlineLevel="1">
      <c r="A464" t="s">
        <v>1705</v>
      </c>
      <c r="B464" s="9" t="s">
        <v>968</v>
      </c>
      <c r="C464" s="1">
        <f t="shared" si="140"/>
        <v>0</v>
      </c>
      <c r="D464" s="7" t="e">
        <f t="shared" si="134"/>
        <v>#N/A</v>
      </c>
      <c r="E464" s="7" t="e">
        <f t="shared" si="135"/>
        <v>#N/A</v>
      </c>
      <c r="F464" s="7">
        <f t="shared" si="136"/>
        <v>0</v>
      </c>
      <c r="G464" s="7">
        <f t="shared" si="146"/>
        <v>0</v>
      </c>
      <c r="H464" s="49" t="e">
        <f t="shared" si="137"/>
        <v>#NUM!</v>
      </c>
      <c r="I464" s="178" t="e">
        <f t="shared" si="141"/>
        <v>#NUM!</v>
      </c>
      <c r="J464" s="8"/>
      <c r="K464" s="2" t="str">
        <f t="shared" si="142"/>
        <v>-</v>
      </c>
      <c r="L464" s="2" t="str">
        <f t="shared" si="143"/>
        <v>-</v>
      </c>
      <c r="M464" s="2" t="str">
        <f t="shared" si="144"/>
        <v>-</v>
      </c>
      <c r="N464" s="2"/>
      <c r="O464" s="2" t="str">
        <f t="shared" si="145"/>
        <v>-</v>
      </c>
      <c r="P464" s="1"/>
      <c r="Q464" s="1"/>
      <c r="R464" s="1"/>
      <c r="S464" s="1"/>
      <c r="T464" s="1"/>
      <c r="U464" s="1"/>
      <c r="V464" s="161"/>
      <c r="W464" s="1"/>
      <c r="X464" s="1"/>
      <c r="Y464" s="1"/>
      <c r="Z464" s="1"/>
      <c r="AA464" s="1"/>
      <c r="AB464" s="1"/>
      <c r="AC464" s="1"/>
      <c r="AD464" s="1"/>
      <c r="AI464" t="str">
        <f t="shared" si="147"/>
        <v>Milo</v>
      </c>
      <c r="AJ464" t="s">
        <v>127</v>
      </c>
      <c r="AK464" s="167">
        <v>2</v>
      </c>
      <c r="AN464" s="98">
        <v>23</v>
      </c>
      <c r="AO464" s="100">
        <v>21</v>
      </c>
      <c r="AP464" s="100">
        <v>65</v>
      </c>
      <c r="AQ464" s="107">
        <v>46020</v>
      </c>
      <c r="AR464" s="107">
        <f t="shared" si="138"/>
        <v>23021</v>
      </c>
      <c r="AS464" t="s">
        <v>1726</v>
      </c>
      <c r="AT464" s="110">
        <f t="shared" si="139"/>
        <v>2346020</v>
      </c>
      <c r="AW464">
        <v>33.549999999999997</v>
      </c>
      <c r="AX464">
        <v>0.73</v>
      </c>
      <c r="AY464">
        <v>32.82</v>
      </c>
      <c r="BF464" s="118"/>
      <c r="BI464" s="118"/>
      <c r="BJ464" s="118"/>
      <c r="BV464" s="1"/>
    </row>
    <row r="465" spans="1:74" hidden="1" outlineLevel="1">
      <c r="A465" t="s">
        <v>1606</v>
      </c>
      <c r="B465" s="9" t="s">
        <v>968</v>
      </c>
      <c r="C465" s="1">
        <f t="shared" si="140"/>
        <v>0</v>
      </c>
      <c r="D465" s="7" t="e">
        <f t="shared" si="134"/>
        <v>#N/A</v>
      </c>
      <c r="E465" s="7" t="e">
        <f t="shared" si="135"/>
        <v>#N/A</v>
      </c>
      <c r="F465" s="7">
        <f t="shared" si="136"/>
        <v>0</v>
      </c>
      <c r="G465" s="7">
        <f t="shared" si="146"/>
        <v>0</v>
      </c>
      <c r="H465" s="49" t="e">
        <f t="shared" si="137"/>
        <v>#NUM!</v>
      </c>
      <c r="I465" s="178" t="e">
        <f t="shared" si="141"/>
        <v>#NUM!</v>
      </c>
      <c r="J465" s="8"/>
      <c r="K465" s="2" t="str">
        <f t="shared" si="142"/>
        <v>-</v>
      </c>
      <c r="L465" s="2" t="str">
        <f t="shared" si="143"/>
        <v>-</v>
      </c>
      <c r="M465" s="2" t="str">
        <f t="shared" si="144"/>
        <v>-</v>
      </c>
      <c r="N465" s="2"/>
      <c r="O465" s="2" t="str">
        <f t="shared" si="145"/>
        <v>-</v>
      </c>
      <c r="P465" s="1"/>
      <c r="Q465" s="1"/>
      <c r="R465" s="1"/>
      <c r="S465" s="1"/>
      <c r="T465" s="1"/>
      <c r="U465" s="1"/>
      <c r="V465" s="161"/>
      <c r="W465" s="1"/>
      <c r="X465" s="1"/>
      <c r="Y465" s="1"/>
      <c r="Z465" s="1"/>
      <c r="AA465" s="1"/>
      <c r="AB465" s="1"/>
      <c r="AC465" s="1"/>
      <c r="AD465" s="1"/>
      <c r="AI465" t="str">
        <f>A465</f>
        <v>Milton</v>
      </c>
      <c r="AJ465" t="s">
        <v>3102</v>
      </c>
      <c r="AK465" s="167">
        <v>2</v>
      </c>
      <c r="AN465" s="98">
        <v>23</v>
      </c>
      <c r="AO465" s="100">
        <v>17</v>
      </c>
      <c r="AP465" s="100">
        <v>97</v>
      </c>
      <c r="AQ465" s="107">
        <v>46105</v>
      </c>
      <c r="AR465" s="107">
        <f t="shared" si="138"/>
        <v>23017</v>
      </c>
      <c r="AS465" t="s">
        <v>1908</v>
      </c>
      <c r="AT465" s="110">
        <f t="shared" si="139"/>
        <v>2346105</v>
      </c>
      <c r="AW465">
        <v>14.96</v>
      </c>
      <c r="AX465">
        <v>0</v>
      </c>
      <c r="AY465">
        <v>14.96</v>
      </c>
      <c r="BF465" s="118"/>
      <c r="BI465" s="118"/>
      <c r="BJ465" s="118"/>
      <c r="BV465" s="1"/>
    </row>
    <row r="466" spans="1:74" hidden="1" outlineLevel="1">
      <c r="A466" t="s">
        <v>1707</v>
      </c>
      <c r="B466" s="9" t="s">
        <v>968</v>
      </c>
      <c r="C466" s="1">
        <f t="shared" si="140"/>
        <v>0</v>
      </c>
      <c r="D466" s="7" t="e">
        <f t="shared" si="134"/>
        <v>#N/A</v>
      </c>
      <c r="E466" s="7" t="e">
        <f t="shared" si="135"/>
        <v>#N/A</v>
      </c>
      <c r="F466" s="7">
        <f t="shared" si="136"/>
        <v>0</v>
      </c>
      <c r="G466" s="7">
        <f t="shared" si="146"/>
        <v>0</v>
      </c>
      <c r="H466" s="49" t="e">
        <f t="shared" si="137"/>
        <v>#NUM!</v>
      </c>
      <c r="I466" s="178" t="e">
        <f t="shared" si="141"/>
        <v>#NUM!</v>
      </c>
      <c r="J466" s="8"/>
      <c r="K466" s="2" t="str">
        <f t="shared" si="142"/>
        <v>-</v>
      </c>
      <c r="L466" s="2" t="str">
        <f t="shared" si="143"/>
        <v>-</v>
      </c>
      <c r="M466" s="2" t="str">
        <f t="shared" si="144"/>
        <v>-</v>
      </c>
      <c r="N466" s="2"/>
      <c r="O466" s="2" t="str">
        <f t="shared" si="145"/>
        <v>-</v>
      </c>
      <c r="P466" s="1"/>
      <c r="Q466" s="1"/>
      <c r="R466" s="1"/>
      <c r="S466" s="1"/>
      <c r="T466" s="1"/>
      <c r="U466" s="1"/>
      <c r="V466" s="161"/>
      <c r="W466" s="1"/>
      <c r="X466" s="1"/>
      <c r="Y466" s="1"/>
      <c r="Z466" s="1"/>
      <c r="AA466" s="1"/>
      <c r="AB466" s="1"/>
      <c r="AC466" s="1"/>
      <c r="AD466" s="1"/>
      <c r="AI466" t="str">
        <f t="shared" si="147"/>
        <v>Minot</v>
      </c>
      <c r="AJ466" t="s">
        <v>875</v>
      </c>
      <c r="AK466" s="167">
        <v>2</v>
      </c>
      <c r="AN466" s="98">
        <v>23</v>
      </c>
      <c r="AO466" s="100">
        <v>1</v>
      </c>
      <c r="AP466" s="100">
        <v>50</v>
      </c>
      <c r="AQ466" s="107">
        <v>46160</v>
      </c>
      <c r="AR466" s="107">
        <f t="shared" si="138"/>
        <v>23001</v>
      </c>
      <c r="AS466" t="s">
        <v>1726</v>
      </c>
      <c r="AT466" s="110">
        <f t="shared" si="139"/>
        <v>2346160</v>
      </c>
      <c r="AW466">
        <v>29.9</v>
      </c>
      <c r="AX466">
        <v>0.14000000000000001</v>
      </c>
      <c r="AY466">
        <v>29.76</v>
      </c>
      <c r="BF466" s="118"/>
      <c r="BI466" s="118"/>
      <c r="BJ466" s="118"/>
      <c r="BV466" s="1"/>
    </row>
    <row r="467" spans="1:74" hidden="1" outlineLevel="1">
      <c r="A467" t="s">
        <v>1278</v>
      </c>
      <c r="B467" s="9" t="s">
        <v>968</v>
      </c>
      <c r="C467" s="1">
        <f t="shared" si="140"/>
        <v>0</v>
      </c>
      <c r="D467" s="7" t="e">
        <f t="shared" si="134"/>
        <v>#N/A</v>
      </c>
      <c r="E467" s="7" t="e">
        <f t="shared" si="135"/>
        <v>#N/A</v>
      </c>
      <c r="F467" s="7">
        <f t="shared" si="136"/>
        <v>0</v>
      </c>
      <c r="G467" s="7">
        <f t="shared" si="146"/>
        <v>0</v>
      </c>
      <c r="H467" s="49" t="e">
        <f t="shared" si="137"/>
        <v>#NUM!</v>
      </c>
      <c r="I467" s="178" t="e">
        <f t="shared" si="141"/>
        <v>#NUM!</v>
      </c>
      <c r="J467" s="8"/>
      <c r="K467" s="2" t="str">
        <f t="shared" si="142"/>
        <v>-</v>
      </c>
      <c r="L467" s="2" t="str">
        <f t="shared" si="143"/>
        <v>-</v>
      </c>
      <c r="M467" s="2" t="str">
        <f t="shared" si="144"/>
        <v>-</v>
      </c>
      <c r="N467" s="2"/>
      <c r="O467" s="2" t="str">
        <f t="shared" si="145"/>
        <v>-</v>
      </c>
      <c r="P467" s="1"/>
      <c r="Q467" s="1"/>
      <c r="R467" s="1"/>
      <c r="S467" s="1"/>
      <c r="T467" s="1"/>
      <c r="U467" s="1"/>
      <c r="V467" s="161"/>
      <c r="W467" s="1"/>
      <c r="X467" s="1"/>
      <c r="Y467" s="1"/>
      <c r="Z467" s="1"/>
      <c r="AA467" s="1"/>
      <c r="AB467" s="1"/>
      <c r="AC467" s="1"/>
      <c r="AD467" s="1"/>
      <c r="AI467" t="str">
        <f t="shared" si="147"/>
        <v>Monhegan</v>
      </c>
      <c r="AJ467" t="s">
        <v>227</v>
      </c>
      <c r="AK467" s="167">
        <v>1</v>
      </c>
      <c r="AN467" s="98">
        <v>23</v>
      </c>
      <c r="AO467" s="100">
        <v>15</v>
      </c>
      <c r="AP467" s="100">
        <v>55</v>
      </c>
      <c r="AQ467" s="107">
        <v>46335</v>
      </c>
      <c r="AR467" s="107">
        <f t="shared" si="138"/>
        <v>23015</v>
      </c>
      <c r="AS467" t="s">
        <v>1090</v>
      </c>
      <c r="AT467" s="110">
        <f t="shared" si="139"/>
        <v>2346335</v>
      </c>
      <c r="AW467">
        <v>4.5199999999999996</v>
      </c>
      <c r="AX467">
        <v>3.66</v>
      </c>
      <c r="AY467">
        <v>0.86</v>
      </c>
      <c r="BF467" s="118"/>
      <c r="BI467" s="118"/>
      <c r="BJ467" s="118"/>
      <c r="BV467" s="1"/>
    </row>
    <row r="468" spans="1:74" hidden="1" outlineLevel="1">
      <c r="A468" t="s">
        <v>2662</v>
      </c>
      <c r="B468" s="9" t="s">
        <v>968</v>
      </c>
      <c r="C468" s="1">
        <f t="shared" si="140"/>
        <v>0</v>
      </c>
      <c r="D468" s="7" t="e">
        <f t="shared" si="134"/>
        <v>#N/A</v>
      </c>
      <c r="E468" s="7" t="e">
        <f t="shared" si="135"/>
        <v>#N/A</v>
      </c>
      <c r="F468" s="7">
        <f t="shared" si="136"/>
        <v>0</v>
      </c>
      <c r="G468" s="7">
        <f t="shared" si="146"/>
        <v>0</v>
      </c>
      <c r="H468" s="49" t="e">
        <f t="shared" si="137"/>
        <v>#NUM!</v>
      </c>
      <c r="I468" s="178" t="e">
        <f t="shared" si="141"/>
        <v>#NUM!</v>
      </c>
      <c r="J468" s="8"/>
      <c r="K468" s="2" t="str">
        <f t="shared" si="142"/>
        <v>-</v>
      </c>
      <c r="L468" s="2" t="str">
        <f t="shared" si="143"/>
        <v>-</v>
      </c>
      <c r="M468" s="2" t="str">
        <f t="shared" si="144"/>
        <v>-</v>
      </c>
      <c r="N468" s="2"/>
      <c r="O468" s="2" t="str">
        <f t="shared" si="145"/>
        <v>-</v>
      </c>
      <c r="P468" s="1"/>
      <c r="Q468" s="1"/>
      <c r="R468" s="1"/>
      <c r="S468" s="1"/>
      <c r="T468" s="1"/>
      <c r="U468" s="1"/>
      <c r="V468" s="161"/>
      <c r="W468" s="1"/>
      <c r="X468" s="1"/>
      <c r="Y468" s="1"/>
      <c r="Z468" s="1"/>
      <c r="AA468" s="1"/>
      <c r="AB468" s="1"/>
      <c r="AC468" s="1"/>
      <c r="AD468" s="1"/>
      <c r="AI468" t="str">
        <f t="shared" si="147"/>
        <v>Monmouth</v>
      </c>
      <c r="AJ468" t="s">
        <v>2602</v>
      </c>
      <c r="AK468" s="167">
        <v>2</v>
      </c>
      <c r="AN468" s="98">
        <v>23</v>
      </c>
      <c r="AO468" s="100">
        <v>11</v>
      </c>
      <c r="AP468" s="100">
        <v>70</v>
      </c>
      <c r="AQ468" s="107">
        <v>46405</v>
      </c>
      <c r="AR468" s="107">
        <f t="shared" si="138"/>
        <v>23011</v>
      </c>
      <c r="AS468" t="s">
        <v>1726</v>
      </c>
      <c r="AT468" s="110">
        <f t="shared" si="139"/>
        <v>2346405</v>
      </c>
      <c r="AW468">
        <v>39.020000000000003</v>
      </c>
      <c r="AX468">
        <v>4.92</v>
      </c>
      <c r="AY468">
        <v>34.11</v>
      </c>
      <c r="BF468" s="118"/>
      <c r="BI468" s="118"/>
      <c r="BJ468" s="118"/>
      <c r="BV468" s="1"/>
    </row>
    <row r="469" spans="1:74" hidden="1" outlineLevel="1">
      <c r="A469" t="s">
        <v>346</v>
      </c>
      <c r="B469" s="9" t="s">
        <v>968</v>
      </c>
      <c r="C469" s="1">
        <f t="shared" si="140"/>
        <v>0</v>
      </c>
      <c r="D469" s="7" t="e">
        <f t="shared" si="134"/>
        <v>#N/A</v>
      </c>
      <c r="E469" s="7" t="e">
        <f t="shared" si="135"/>
        <v>#N/A</v>
      </c>
      <c r="F469" s="7">
        <f t="shared" si="136"/>
        <v>0</v>
      </c>
      <c r="G469" s="7">
        <f t="shared" si="146"/>
        <v>0</v>
      </c>
      <c r="H469" s="49" t="e">
        <f t="shared" si="137"/>
        <v>#NUM!</v>
      </c>
      <c r="I469" s="178" t="e">
        <f t="shared" si="141"/>
        <v>#NUM!</v>
      </c>
      <c r="J469" s="8"/>
      <c r="K469" s="2" t="str">
        <f t="shared" si="142"/>
        <v>-</v>
      </c>
      <c r="L469" s="2" t="str">
        <f t="shared" si="143"/>
        <v>-</v>
      </c>
      <c r="M469" s="2" t="str">
        <f t="shared" si="144"/>
        <v>-</v>
      </c>
      <c r="N469" s="2"/>
      <c r="O469" s="2" t="str">
        <f t="shared" si="145"/>
        <v>-</v>
      </c>
      <c r="P469" s="1"/>
      <c r="Q469" s="1"/>
      <c r="R469" s="1"/>
      <c r="S469" s="1"/>
      <c r="T469" s="1"/>
      <c r="U469" s="1"/>
      <c r="V469" s="161"/>
      <c r="W469" s="1"/>
      <c r="X469" s="1"/>
      <c r="Y469" s="1"/>
      <c r="Z469" s="1"/>
      <c r="AA469" s="1"/>
      <c r="AB469" s="1"/>
      <c r="AC469" s="1"/>
      <c r="AD469" s="1"/>
      <c r="AI469" t="str">
        <f t="shared" si="147"/>
        <v>Monroe</v>
      </c>
      <c r="AJ469" t="s">
        <v>2274</v>
      </c>
      <c r="AK469" s="167">
        <v>2</v>
      </c>
      <c r="AN469" s="98">
        <v>23</v>
      </c>
      <c r="AO469" s="100">
        <v>27</v>
      </c>
      <c r="AP469" s="100">
        <v>60</v>
      </c>
      <c r="AQ469" s="107">
        <v>46475</v>
      </c>
      <c r="AR469" s="107">
        <f t="shared" si="138"/>
        <v>23027</v>
      </c>
      <c r="AS469" t="s">
        <v>1726</v>
      </c>
      <c r="AT469" s="110">
        <f t="shared" si="139"/>
        <v>2346475</v>
      </c>
      <c r="AW469">
        <v>38.97</v>
      </c>
      <c r="AX469">
        <v>0.15</v>
      </c>
      <c r="AY469">
        <v>38.82</v>
      </c>
      <c r="BF469" s="118"/>
      <c r="BI469" s="118"/>
      <c r="BJ469" s="118"/>
      <c r="BV469" s="1"/>
    </row>
    <row r="470" spans="1:74" hidden="1" outlineLevel="1">
      <c r="A470" t="s">
        <v>780</v>
      </c>
      <c r="B470" s="9" t="s">
        <v>968</v>
      </c>
      <c r="C470" s="1">
        <f t="shared" si="140"/>
        <v>0</v>
      </c>
      <c r="D470" s="7" t="e">
        <f t="shared" si="134"/>
        <v>#N/A</v>
      </c>
      <c r="E470" s="7" t="e">
        <f t="shared" si="135"/>
        <v>#N/A</v>
      </c>
      <c r="F470" s="7">
        <f t="shared" si="136"/>
        <v>0</v>
      </c>
      <c r="G470" s="7">
        <f t="shared" si="146"/>
        <v>0</v>
      </c>
      <c r="H470" s="49" t="e">
        <f t="shared" si="137"/>
        <v>#NUM!</v>
      </c>
      <c r="I470" s="178" t="e">
        <f t="shared" si="141"/>
        <v>#NUM!</v>
      </c>
      <c r="J470" s="8"/>
      <c r="K470" s="2" t="str">
        <f t="shared" si="142"/>
        <v>-</v>
      </c>
      <c r="L470" s="2" t="str">
        <f t="shared" si="143"/>
        <v>-</v>
      </c>
      <c r="M470" s="2" t="str">
        <f t="shared" si="144"/>
        <v>-</v>
      </c>
      <c r="N470" s="2"/>
      <c r="O470" s="2" t="str">
        <f t="shared" si="145"/>
        <v>-</v>
      </c>
      <c r="P470" s="1"/>
      <c r="Q470" s="1"/>
      <c r="R470" s="1"/>
      <c r="S470" s="1"/>
      <c r="T470" s="1"/>
      <c r="U470" s="1"/>
      <c r="V470" s="161"/>
      <c r="W470" s="1"/>
      <c r="X470" s="1"/>
      <c r="Y470" s="1"/>
      <c r="Z470" s="1"/>
      <c r="AA470" s="1"/>
      <c r="AB470" s="1"/>
      <c r="AC470" s="1"/>
      <c r="AD470" s="1"/>
      <c r="AI470" t="str">
        <f t="shared" si="147"/>
        <v>Monson</v>
      </c>
      <c r="AJ470" t="s">
        <v>127</v>
      </c>
      <c r="AK470" s="167">
        <v>2</v>
      </c>
      <c r="AN470" s="98">
        <v>23</v>
      </c>
      <c r="AO470" s="100">
        <v>21</v>
      </c>
      <c r="AP470" s="100">
        <v>70</v>
      </c>
      <c r="AQ470" s="107">
        <v>46580</v>
      </c>
      <c r="AR470" s="107">
        <f t="shared" si="138"/>
        <v>23021</v>
      </c>
      <c r="AS470" t="s">
        <v>1726</v>
      </c>
      <c r="AT470" s="110">
        <f t="shared" si="139"/>
        <v>2346580</v>
      </c>
      <c r="AW470">
        <v>49.25</v>
      </c>
      <c r="AX470">
        <v>2.17</v>
      </c>
      <c r="AY470">
        <v>47.08</v>
      </c>
      <c r="BF470" s="118"/>
      <c r="BI470" s="118"/>
      <c r="BJ470" s="118"/>
      <c r="BV470" s="1"/>
    </row>
    <row r="471" spans="1:74" hidden="1" outlineLevel="1">
      <c r="A471" t="s">
        <v>1706</v>
      </c>
      <c r="B471" s="9" t="s">
        <v>968</v>
      </c>
      <c r="C471" s="1">
        <f t="shared" si="140"/>
        <v>0</v>
      </c>
      <c r="D471" s="7" t="e">
        <f t="shared" si="134"/>
        <v>#N/A</v>
      </c>
      <c r="E471" s="7" t="e">
        <f t="shared" si="135"/>
        <v>#N/A</v>
      </c>
      <c r="F471" s="7">
        <f t="shared" si="136"/>
        <v>0</v>
      </c>
      <c r="G471" s="7">
        <f t="shared" si="146"/>
        <v>0</v>
      </c>
      <c r="H471" s="49" t="e">
        <f t="shared" si="137"/>
        <v>#NUM!</v>
      </c>
      <c r="I471" s="178" t="e">
        <f t="shared" si="141"/>
        <v>#NUM!</v>
      </c>
      <c r="J471" s="8"/>
      <c r="K471" s="2" t="str">
        <f t="shared" si="142"/>
        <v>-</v>
      </c>
      <c r="L471" s="2" t="str">
        <f t="shared" si="143"/>
        <v>-</v>
      </c>
      <c r="M471" s="2" t="str">
        <f t="shared" si="144"/>
        <v>-</v>
      </c>
      <c r="N471" s="2"/>
      <c r="O471" s="2" t="str">
        <f t="shared" si="145"/>
        <v>-</v>
      </c>
      <c r="P471" s="1"/>
      <c r="Q471" s="1"/>
      <c r="R471" s="1"/>
      <c r="S471" s="1"/>
      <c r="T471" s="1"/>
      <c r="U471" s="1"/>
      <c r="V471" s="161"/>
      <c r="W471" s="1"/>
      <c r="X471" s="1"/>
      <c r="Y471" s="1"/>
      <c r="Z471" s="1"/>
      <c r="AA471" s="1"/>
      <c r="AB471" s="1"/>
      <c r="AC471" s="1"/>
      <c r="AD471" s="1"/>
      <c r="AI471" t="str">
        <f t="shared" si="147"/>
        <v>Monticello</v>
      </c>
      <c r="AJ471" t="s">
        <v>2884</v>
      </c>
      <c r="AK471" s="167">
        <v>2</v>
      </c>
      <c r="AN471" s="98">
        <v>23</v>
      </c>
      <c r="AO471" s="100">
        <v>3</v>
      </c>
      <c r="AP471" s="100">
        <v>210</v>
      </c>
      <c r="AQ471" s="107">
        <v>46685</v>
      </c>
      <c r="AR471" s="107">
        <f t="shared" si="138"/>
        <v>23003</v>
      </c>
      <c r="AS471" t="s">
        <v>1726</v>
      </c>
      <c r="AT471" s="110">
        <f t="shared" si="139"/>
        <v>2346685</v>
      </c>
      <c r="AW471">
        <v>38.340000000000003</v>
      </c>
      <c r="AX471">
        <v>0.17</v>
      </c>
      <c r="AY471">
        <v>38.18</v>
      </c>
      <c r="BF471" s="118"/>
      <c r="BI471" s="118"/>
      <c r="BJ471" s="118"/>
      <c r="BV471" s="1"/>
    </row>
    <row r="472" spans="1:74" hidden="1" outlineLevel="1">
      <c r="A472" t="s">
        <v>162</v>
      </c>
      <c r="B472" s="9" t="s">
        <v>968</v>
      </c>
      <c r="C472" s="1">
        <f t="shared" si="140"/>
        <v>0</v>
      </c>
      <c r="D472" s="7" t="e">
        <f t="shared" si="134"/>
        <v>#N/A</v>
      </c>
      <c r="E472" s="7" t="e">
        <f t="shared" si="135"/>
        <v>#N/A</v>
      </c>
      <c r="F472" s="7">
        <f t="shared" si="136"/>
        <v>0</v>
      </c>
      <c r="G472" s="7">
        <f t="shared" si="146"/>
        <v>0</v>
      </c>
      <c r="H472" s="49" t="e">
        <f t="shared" si="137"/>
        <v>#NUM!</v>
      </c>
      <c r="I472" s="178" t="e">
        <f t="shared" si="141"/>
        <v>#NUM!</v>
      </c>
      <c r="J472" s="8"/>
      <c r="K472" s="2" t="str">
        <f t="shared" si="142"/>
        <v>-</v>
      </c>
      <c r="L472" s="2" t="str">
        <f t="shared" si="143"/>
        <v>-</v>
      </c>
      <c r="M472" s="2" t="str">
        <f t="shared" si="144"/>
        <v>-</v>
      </c>
      <c r="N472" s="2"/>
      <c r="O472" s="2" t="str">
        <f t="shared" si="145"/>
        <v>-</v>
      </c>
      <c r="P472" s="1"/>
      <c r="Q472" s="1"/>
      <c r="R472" s="1"/>
      <c r="S472" s="1"/>
      <c r="T472" s="1"/>
      <c r="U472" s="1"/>
      <c r="V472" s="161"/>
      <c r="W472" s="1"/>
      <c r="X472" s="1"/>
      <c r="Y472" s="1"/>
      <c r="Z472" s="1"/>
      <c r="AA472" s="1"/>
      <c r="AB472" s="1"/>
      <c r="AC472" s="1"/>
      <c r="AD472" s="1"/>
      <c r="AI472" t="str">
        <f t="shared" si="147"/>
        <v>Montville</v>
      </c>
      <c r="AJ472" t="s">
        <v>2274</v>
      </c>
      <c r="AK472" s="167">
        <v>2</v>
      </c>
      <c r="AN472" s="98">
        <v>23</v>
      </c>
      <c r="AO472" s="100">
        <v>27</v>
      </c>
      <c r="AP472" s="100">
        <v>65</v>
      </c>
      <c r="AQ472" s="107">
        <v>46790</v>
      </c>
      <c r="AR472" s="107">
        <f t="shared" si="138"/>
        <v>23027</v>
      </c>
      <c r="AS472" t="s">
        <v>1726</v>
      </c>
      <c r="AT472" s="110">
        <f t="shared" si="139"/>
        <v>2346790</v>
      </c>
      <c r="AW472">
        <v>43.12</v>
      </c>
      <c r="AX472">
        <v>0.5</v>
      </c>
      <c r="AY472">
        <v>42.62</v>
      </c>
      <c r="BF472" s="118"/>
      <c r="BI472" s="118"/>
      <c r="BJ472" s="118"/>
      <c r="BV472" s="1"/>
    </row>
    <row r="473" spans="1:74" hidden="1" outlineLevel="1">
      <c r="A473" t="s">
        <v>357</v>
      </c>
      <c r="B473" s="9" t="s">
        <v>968</v>
      </c>
      <c r="C473" s="1">
        <f t="shared" si="140"/>
        <v>0</v>
      </c>
      <c r="D473" s="7" t="e">
        <f t="shared" si="134"/>
        <v>#N/A</v>
      </c>
      <c r="E473" s="7" t="e">
        <f t="shared" si="135"/>
        <v>#N/A</v>
      </c>
      <c r="F473" s="7">
        <f t="shared" si="136"/>
        <v>0</v>
      </c>
      <c r="G473" s="7">
        <f t="shared" si="146"/>
        <v>0</v>
      </c>
      <c r="H473" s="49" t="e">
        <f t="shared" si="137"/>
        <v>#NUM!</v>
      </c>
      <c r="I473" s="178" t="e">
        <f t="shared" si="141"/>
        <v>#NUM!</v>
      </c>
      <c r="J473" s="8"/>
      <c r="K473" s="2" t="str">
        <f t="shared" si="142"/>
        <v>-</v>
      </c>
      <c r="L473" s="2" t="str">
        <f t="shared" si="143"/>
        <v>-</v>
      </c>
      <c r="M473" s="2" t="str">
        <f t="shared" si="144"/>
        <v>-</v>
      </c>
      <c r="N473" s="2"/>
      <c r="O473" s="2" t="str">
        <f t="shared" si="145"/>
        <v>-</v>
      </c>
      <c r="P473" s="1"/>
      <c r="Q473" s="1"/>
      <c r="R473" s="1"/>
      <c r="S473" s="1"/>
      <c r="T473" s="1"/>
      <c r="U473" s="1"/>
      <c r="V473" s="161"/>
      <c r="W473" s="1"/>
      <c r="X473" s="1"/>
      <c r="Y473" s="1"/>
      <c r="Z473" s="1"/>
      <c r="AA473" s="1"/>
      <c r="AB473" s="1"/>
      <c r="AC473" s="1"/>
      <c r="AD473" s="1"/>
      <c r="AI473" t="str">
        <f t="shared" si="147"/>
        <v>Moose River</v>
      </c>
      <c r="AJ473" t="s">
        <v>416</v>
      </c>
      <c r="AK473" s="167">
        <v>2</v>
      </c>
      <c r="AN473" s="98">
        <v>23</v>
      </c>
      <c r="AO473" s="100">
        <v>25</v>
      </c>
      <c r="AP473" s="100">
        <v>95</v>
      </c>
      <c r="AQ473" s="107">
        <v>47140</v>
      </c>
      <c r="AR473" s="107">
        <f t="shared" si="138"/>
        <v>23025</v>
      </c>
      <c r="AS473" t="s">
        <v>1726</v>
      </c>
      <c r="AT473" s="110">
        <f t="shared" si="139"/>
        <v>2347140</v>
      </c>
      <c r="AW473">
        <v>41.12</v>
      </c>
      <c r="AX473">
        <v>0.48</v>
      </c>
      <c r="AY473">
        <v>40.630000000000003</v>
      </c>
      <c r="BF473" s="118"/>
      <c r="BI473" s="118"/>
      <c r="BJ473" s="118"/>
      <c r="BV473" s="1"/>
    </row>
    <row r="474" spans="1:74" hidden="1" outlineLevel="1">
      <c r="A474" t="s">
        <v>1279</v>
      </c>
      <c r="B474" s="9" t="s">
        <v>968</v>
      </c>
      <c r="C474" s="1">
        <f t="shared" si="140"/>
        <v>0</v>
      </c>
      <c r="D474" s="7" t="e">
        <f t="shared" si="134"/>
        <v>#N/A</v>
      </c>
      <c r="E474" s="7" t="e">
        <f t="shared" si="135"/>
        <v>#N/A</v>
      </c>
      <c r="F474" s="7">
        <f t="shared" si="136"/>
        <v>0</v>
      </c>
      <c r="G474" s="7">
        <f t="shared" si="146"/>
        <v>0</v>
      </c>
      <c r="H474" s="49" t="e">
        <f t="shared" si="137"/>
        <v>#NUM!</v>
      </c>
      <c r="I474" s="178" t="e">
        <f t="shared" si="141"/>
        <v>#NUM!</v>
      </c>
      <c r="J474" s="8"/>
      <c r="K474" s="2" t="str">
        <f t="shared" si="142"/>
        <v>-</v>
      </c>
      <c r="L474" s="2" t="str">
        <f t="shared" si="143"/>
        <v>-</v>
      </c>
      <c r="M474" s="2" t="str">
        <f t="shared" si="144"/>
        <v>-</v>
      </c>
      <c r="N474" s="2"/>
      <c r="O474" s="2" t="str">
        <f t="shared" si="145"/>
        <v>-</v>
      </c>
      <c r="P474" s="1"/>
      <c r="Q474" s="1"/>
      <c r="R474" s="1"/>
      <c r="S474" s="1"/>
      <c r="T474" s="1"/>
      <c r="U474" s="1"/>
      <c r="V474" s="161"/>
      <c r="W474" s="1"/>
      <c r="X474" s="1"/>
      <c r="Y474" s="1"/>
      <c r="Z474" s="1"/>
      <c r="AA474" s="1"/>
      <c r="AB474" s="1"/>
      <c r="AC474" s="1"/>
      <c r="AD474" s="1"/>
      <c r="AI474" t="str">
        <f t="shared" si="147"/>
        <v>Moro</v>
      </c>
      <c r="AJ474" t="s">
        <v>2884</v>
      </c>
      <c r="AK474" s="167">
        <v>2</v>
      </c>
      <c r="AN474" s="98">
        <v>23</v>
      </c>
      <c r="AO474" s="100">
        <v>3</v>
      </c>
      <c r="AP474" s="100">
        <v>215</v>
      </c>
      <c r="AQ474" s="107">
        <v>47175</v>
      </c>
      <c r="AR474" s="107">
        <f t="shared" si="138"/>
        <v>23003</v>
      </c>
      <c r="AS474" t="s">
        <v>1090</v>
      </c>
      <c r="AT474" s="110">
        <f t="shared" si="139"/>
        <v>2347175</v>
      </c>
      <c r="AW474">
        <v>36.67</v>
      </c>
      <c r="AX474">
        <v>1.1000000000000001</v>
      </c>
      <c r="AY474">
        <v>35.57</v>
      </c>
      <c r="BF474" s="118"/>
      <c r="BI474" s="118"/>
      <c r="BJ474" s="118"/>
      <c r="BV474" s="1"/>
    </row>
    <row r="475" spans="1:74" hidden="1" outlineLevel="1">
      <c r="A475" t="s">
        <v>474</v>
      </c>
      <c r="B475" s="9" t="s">
        <v>968</v>
      </c>
      <c r="C475" s="1">
        <f t="shared" si="140"/>
        <v>0</v>
      </c>
      <c r="D475" s="7" t="e">
        <f t="shared" si="134"/>
        <v>#N/A</v>
      </c>
      <c r="E475" s="7" t="e">
        <f t="shared" si="135"/>
        <v>#N/A</v>
      </c>
      <c r="F475" s="7">
        <f t="shared" si="136"/>
        <v>0</v>
      </c>
      <c r="G475" s="7">
        <f t="shared" si="146"/>
        <v>0</v>
      </c>
      <c r="H475" s="49" t="e">
        <f t="shared" si="137"/>
        <v>#NUM!</v>
      </c>
      <c r="I475" s="178" t="e">
        <f t="shared" si="141"/>
        <v>#NUM!</v>
      </c>
      <c r="J475" s="8"/>
      <c r="K475" s="2" t="str">
        <f t="shared" si="142"/>
        <v>-</v>
      </c>
      <c r="L475" s="2" t="str">
        <f t="shared" si="143"/>
        <v>-</v>
      </c>
      <c r="M475" s="2" t="str">
        <f t="shared" si="144"/>
        <v>-</v>
      </c>
      <c r="N475" s="2"/>
      <c r="O475" s="2" t="str">
        <f t="shared" si="145"/>
        <v>-</v>
      </c>
      <c r="P475" s="1"/>
      <c r="Q475" s="1"/>
      <c r="R475" s="1"/>
      <c r="S475" s="1"/>
      <c r="T475" s="1"/>
      <c r="U475" s="1"/>
      <c r="V475" s="161"/>
      <c r="W475" s="1"/>
      <c r="X475" s="1"/>
      <c r="Y475" s="1"/>
      <c r="Z475" s="1"/>
      <c r="AA475" s="1"/>
      <c r="AB475" s="1"/>
      <c r="AC475" s="1"/>
      <c r="AD475" s="1"/>
      <c r="AI475" t="str">
        <f t="shared" si="147"/>
        <v>Morrill</v>
      </c>
      <c r="AJ475" t="s">
        <v>2274</v>
      </c>
      <c r="AK475" s="167">
        <v>2</v>
      </c>
      <c r="AN475" s="98">
        <v>23</v>
      </c>
      <c r="AO475" s="100">
        <v>27</v>
      </c>
      <c r="AP475" s="100">
        <v>70</v>
      </c>
      <c r="AQ475" s="107">
        <v>47245</v>
      </c>
      <c r="AR475" s="107">
        <f t="shared" si="138"/>
        <v>23027</v>
      </c>
      <c r="AS475" t="s">
        <v>1726</v>
      </c>
      <c r="AT475" s="110">
        <f t="shared" si="139"/>
        <v>2347245</v>
      </c>
      <c r="AW475">
        <v>17.05</v>
      </c>
      <c r="AX475">
        <v>0.49</v>
      </c>
      <c r="AY475">
        <v>16.559999999999999</v>
      </c>
      <c r="BF475" s="118"/>
      <c r="BI475" s="118"/>
      <c r="BJ475" s="118"/>
      <c r="BV475" s="1"/>
    </row>
    <row r="476" spans="1:74" hidden="1" outlineLevel="1">
      <c r="A476" t="s">
        <v>39</v>
      </c>
      <c r="B476" s="9" t="s">
        <v>968</v>
      </c>
      <c r="C476" s="1">
        <f t="shared" si="140"/>
        <v>0</v>
      </c>
      <c r="D476" s="7" t="e">
        <f t="shared" si="134"/>
        <v>#N/A</v>
      </c>
      <c r="E476" s="7" t="e">
        <f t="shared" si="135"/>
        <v>#N/A</v>
      </c>
      <c r="F476" s="7">
        <f t="shared" si="136"/>
        <v>0</v>
      </c>
      <c r="G476" s="7">
        <f t="shared" si="146"/>
        <v>0</v>
      </c>
      <c r="H476" s="49" t="e">
        <f t="shared" si="137"/>
        <v>#NUM!</v>
      </c>
      <c r="I476" s="178" t="e">
        <f t="shared" si="141"/>
        <v>#NUM!</v>
      </c>
      <c r="J476" s="8"/>
      <c r="K476" s="2" t="str">
        <f t="shared" si="142"/>
        <v>-</v>
      </c>
      <c r="L476" s="2" t="str">
        <f t="shared" si="143"/>
        <v>-</v>
      </c>
      <c r="M476" s="2" t="str">
        <f t="shared" si="144"/>
        <v>-</v>
      </c>
      <c r="N476" s="2"/>
      <c r="O476" s="2" t="str">
        <f t="shared" si="145"/>
        <v>-</v>
      </c>
      <c r="P476" s="1"/>
      <c r="Q476" s="1"/>
      <c r="R476" s="1"/>
      <c r="S476" s="1"/>
      <c r="T476" s="1"/>
      <c r="U476" s="1"/>
      <c r="V476" s="161"/>
      <c r="W476" s="1"/>
      <c r="X476" s="1"/>
      <c r="Y476" s="1"/>
      <c r="Z476" s="1"/>
      <c r="AA476" s="1"/>
      <c r="AB476" s="1"/>
      <c r="AC476" s="1"/>
      <c r="AD476" s="1"/>
      <c r="AI476" t="str">
        <f t="shared" si="147"/>
        <v>Moscow</v>
      </c>
      <c r="AJ476" t="s">
        <v>416</v>
      </c>
      <c r="AK476" s="167">
        <v>2</v>
      </c>
      <c r="AN476" s="98">
        <v>23</v>
      </c>
      <c r="AO476" s="100">
        <v>25</v>
      </c>
      <c r="AP476" s="100">
        <v>100</v>
      </c>
      <c r="AQ476" s="107">
        <v>47455</v>
      </c>
      <c r="AR476" s="107">
        <f t="shared" si="138"/>
        <v>23025</v>
      </c>
      <c r="AS476" t="s">
        <v>1726</v>
      </c>
      <c r="AT476" s="110">
        <f t="shared" si="139"/>
        <v>2347455</v>
      </c>
      <c r="AW476">
        <v>48.21</v>
      </c>
      <c r="AX476">
        <v>2.4300000000000002</v>
      </c>
      <c r="AY476">
        <v>45.78</v>
      </c>
      <c r="BF476" s="118"/>
      <c r="BI476" s="118"/>
      <c r="BJ476" s="118"/>
      <c r="BV476" s="1"/>
    </row>
    <row r="477" spans="1:74" hidden="1" outlineLevel="1">
      <c r="A477" t="s">
        <v>1929</v>
      </c>
      <c r="B477" s="9" t="s">
        <v>968</v>
      </c>
      <c r="C477" s="1">
        <f t="shared" si="140"/>
        <v>0</v>
      </c>
      <c r="D477" s="7" t="e">
        <f t="shared" si="134"/>
        <v>#N/A</v>
      </c>
      <c r="E477" s="7" t="e">
        <f t="shared" si="135"/>
        <v>#N/A</v>
      </c>
      <c r="F477" s="7">
        <f t="shared" si="136"/>
        <v>0</v>
      </c>
      <c r="G477" s="7">
        <f t="shared" si="146"/>
        <v>0</v>
      </c>
      <c r="H477" s="49" t="e">
        <f t="shared" si="137"/>
        <v>#NUM!</v>
      </c>
      <c r="I477" s="178" t="e">
        <f t="shared" si="141"/>
        <v>#NUM!</v>
      </c>
      <c r="J477" s="8"/>
      <c r="K477" s="2" t="str">
        <f t="shared" si="142"/>
        <v>-</v>
      </c>
      <c r="L477" s="2" t="str">
        <f t="shared" si="143"/>
        <v>-</v>
      </c>
      <c r="M477" s="2" t="str">
        <f t="shared" si="144"/>
        <v>-</v>
      </c>
      <c r="N477" s="2"/>
      <c r="O477" s="2" t="str">
        <f t="shared" si="145"/>
        <v>-</v>
      </c>
      <c r="P477" s="1"/>
      <c r="Q477" s="1"/>
      <c r="R477" s="1"/>
      <c r="S477" s="1"/>
      <c r="T477" s="1"/>
      <c r="U477" s="1"/>
      <c r="V477" s="161"/>
      <c r="W477" s="1"/>
      <c r="X477" s="1"/>
      <c r="Y477" s="1"/>
      <c r="Z477" s="1"/>
      <c r="AA477" s="1"/>
      <c r="AB477" s="1"/>
      <c r="AC477" s="1"/>
      <c r="AD477" s="1"/>
      <c r="AI477" t="str">
        <f t="shared" si="147"/>
        <v>Mount Chase</v>
      </c>
      <c r="AJ477" t="s">
        <v>874</v>
      </c>
      <c r="AK477" s="167">
        <v>2</v>
      </c>
      <c r="AN477" s="98">
        <v>23</v>
      </c>
      <c r="AO477" s="100">
        <v>19</v>
      </c>
      <c r="AP477" s="100">
        <v>225</v>
      </c>
      <c r="AQ477" s="107">
        <v>47560</v>
      </c>
      <c r="AR477" s="107">
        <f t="shared" si="138"/>
        <v>23019</v>
      </c>
      <c r="AS477" t="s">
        <v>1726</v>
      </c>
      <c r="AT477" s="110">
        <f t="shared" si="139"/>
        <v>2347560</v>
      </c>
      <c r="AW477">
        <v>37.409999999999997</v>
      </c>
      <c r="AX477">
        <v>1.1100000000000001</v>
      </c>
      <c r="AY477">
        <v>36.29</v>
      </c>
      <c r="BF477" s="118"/>
      <c r="BI477" s="118"/>
      <c r="BJ477" s="118"/>
      <c r="BV477" s="1"/>
    </row>
    <row r="478" spans="1:74" hidden="1" outlineLevel="1">
      <c r="A478" t="s">
        <v>651</v>
      </c>
      <c r="B478" s="9" t="s">
        <v>968</v>
      </c>
      <c r="C478" s="1">
        <f t="shared" si="140"/>
        <v>0</v>
      </c>
      <c r="D478" s="7" t="e">
        <f t="shared" si="134"/>
        <v>#N/A</v>
      </c>
      <c r="E478" s="7" t="e">
        <f t="shared" si="135"/>
        <v>#N/A</v>
      </c>
      <c r="F478" s="7">
        <f t="shared" si="136"/>
        <v>0</v>
      </c>
      <c r="G478" s="7">
        <f t="shared" si="146"/>
        <v>0</v>
      </c>
      <c r="H478" s="49" t="e">
        <f t="shared" si="137"/>
        <v>#NUM!</v>
      </c>
      <c r="I478" s="178" t="e">
        <f t="shared" si="141"/>
        <v>#NUM!</v>
      </c>
      <c r="J478" s="8"/>
      <c r="K478" s="2" t="str">
        <f t="shared" si="142"/>
        <v>-</v>
      </c>
      <c r="L478" s="2" t="str">
        <f t="shared" si="143"/>
        <v>-</v>
      </c>
      <c r="M478" s="2" t="str">
        <f t="shared" si="144"/>
        <v>-</v>
      </c>
      <c r="N478" s="2"/>
      <c r="O478" s="2" t="str">
        <f t="shared" si="145"/>
        <v>-</v>
      </c>
      <c r="P478" s="1"/>
      <c r="Q478" s="1"/>
      <c r="R478" s="1"/>
      <c r="S478" s="1"/>
      <c r="T478" s="1"/>
      <c r="U478" s="1"/>
      <c r="V478" s="161"/>
      <c r="W478" s="1"/>
      <c r="X478" s="1"/>
      <c r="Y478" s="1"/>
      <c r="Z478" s="1"/>
      <c r="AA478" s="1"/>
      <c r="AB478" s="1"/>
      <c r="AC478" s="1"/>
      <c r="AD478" s="1"/>
      <c r="AI478" t="str">
        <f t="shared" si="147"/>
        <v>Mount Desert</v>
      </c>
      <c r="AJ478" t="s">
        <v>695</v>
      </c>
      <c r="AK478" s="167">
        <v>2</v>
      </c>
      <c r="AN478" s="98">
        <v>23</v>
      </c>
      <c r="AO478" s="100">
        <v>9</v>
      </c>
      <c r="AP478" s="100">
        <v>100</v>
      </c>
      <c r="AQ478" s="107">
        <v>47630</v>
      </c>
      <c r="AR478" s="107">
        <f t="shared" si="138"/>
        <v>23009</v>
      </c>
      <c r="AS478" t="s">
        <v>1726</v>
      </c>
      <c r="AT478" s="110">
        <f t="shared" si="139"/>
        <v>2347630</v>
      </c>
      <c r="AW478">
        <v>55.22</v>
      </c>
      <c r="AX478">
        <v>18.309999999999999</v>
      </c>
      <c r="AY478">
        <v>36.909999999999997</v>
      </c>
      <c r="BF478" s="118"/>
      <c r="BI478" s="118"/>
      <c r="BJ478" s="118"/>
      <c r="BV478" s="1"/>
    </row>
    <row r="479" spans="1:74" hidden="1" outlineLevel="1">
      <c r="A479" t="s">
        <v>2610</v>
      </c>
      <c r="B479" s="9" t="s">
        <v>968</v>
      </c>
      <c r="C479" s="1">
        <f t="shared" si="140"/>
        <v>0</v>
      </c>
      <c r="D479" s="7" t="e">
        <f t="shared" si="134"/>
        <v>#N/A</v>
      </c>
      <c r="E479" s="7" t="e">
        <f t="shared" si="135"/>
        <v>#N/A</v>
      </c>
      <c r="F479" s="7">
        <f t="shared" si="136"/>
        <v>0</v>
      </c>
      <c r="G479" s="7">
        <f t="shared" si="146"/>
        <v>0</v>
      </c>
      <c r="H479" s="49" t="e">
        <f t="shared" si="137"/>
        <v>#NUM!</v>
      </c>
      <c r="I479" s="178" t="e">
        <f t="shared" si="141"/>
        <v>#NUM!</v>
      </c>
      <c r="J479" s="8"/>
      <c r="K479" s="2" t="str">
        <f t="shared" si="142"/>
        <v>-</v>
      </c>
      <c r="L479" s="2" t="str">
        <f t="shared" si="143"/>
        <v>-</v>
      </c>
      <c r="M479" s="2" t="str">
        <f t="shared" si="144"/>
        <v>-</v>
      </c>
      <c r="N479" s="2"/>
      <c r="O479" s="2" t="str">
        <f t="shared" si="145"/>
        <v>-</v>
      </c>
      <c r="P479" s="1"/>
      <c r="Q479" s="1"/>
      <c r="R479" s="1"/>
      <c r="S479" s="1"/>
      <c r="T479" s="1"/>
      <c r="U479" s="1"/>
      <c r="V479" s="161"/>
      <c r="W479" s="1"/>
      <c r="X479" s="1"/>
      <c r="Y479" s="1"/>
      <c r="Z479" s="1"/>
      <c r="AA479" s="1"/>
      <c r="AB479" s="1"/>
      <c r="AC479" s="1"/>
      <c r="AD479" s="1"/>
      <c r="AI479" t="str">
        <f t="shared" si="147"/>
        <v>Mount Vernon</v>
      </c>
      <c r="AJ479" t="s">
        <v>2602</v>
      </c>
      <c r="AK479" s="167">
        <v>2</v>
      </c>
      <c r="AN479" s="98">
        <v>23</v>
      </c>
      <c r="AO479" s="100">
        <v>11</v>
      </c>
      <c r="AP479" s="100">
        <v>75</v>
      </c>
      <c r="AQ479" s="107">
        <v>47770</v>
      </c>
      <c r="AR479" s="107">
        <f t="shared" si="138"/>
        <v>23011</v>
      </c>
      <c r="AS479" t="s">
        <v>1726</v>
      </c>
      <c r="AT479" s="110">
        <f t="shared" si="139"/>
        <v>2347770</v>
      </c>
      <c r="AW479">
        <v>43.42</v>
      </c>
      <c r="AX479">
        <v>5.55</v>
      </c>
      <c r="AY479">
        <v>37.869999999999997</v>
      </c>
      <c r="BF479" s="118"/>
      <c r="BI479" s="118"/>
      <c r="BJ479" s="118"/>
      <c r="BV479" s="1"/>
    </row>
    <row r="480" spans="1:74" hidden="1" outlineLevel="1">
      <c r="A480" t="s">
        <v>2611</v>
      </c>
      <c r="B480" s="9" t="s">
        <v>968</v>
      </c>
      <c r="C480" s="1">
        <f t="shared" si="140"/>
        <v>0</v>
      </c>
      <c r="D480" s="7" t="e">
        <f t="shared" si="134"/>
        <v>#N/A</v>
      </c>
      <c r="E480" s="7" t="e">
        <f t="shared" si="135"/>
        <v>#N/A</v>
      </c>
      <c r="F480" s="7">
        <f t="shared" si="136"/>
        <v>0</v>
      </c>
      <c r="G480" s="7">
        <f t="shared" si="146"/>
        <v>0</v>
      </c>
      <c r="H480" s="49" t="e">
        <f t="shared" si="137"/>
        <v>#NUM!</v>
      </c>
      <c r="I480" s="178" t="e">
        <f t="shared" si="141"/>
        <v>#NUM!</v>
      </c>
      <c r="J480" s="8"/>
      <c r="K480" s="2" t="str">
        <f t="shared" si="142"/>
        <v>-</v>
      </c>
      <c r="L480" s="2" t="str">
        <f t="shared" si="143"/>
        <v>-</v>
      </c>
      <c r="M480" s="2" t="str">
        <f t="shared" si="144"/>
        <v>-</v>
      </c>
      <c r="N480" s="2"/>
      <c r="O480" s="2" t="str">
        <f t="shared" si="145"/>
        <v>-</v>
      </c>
      <c r="P480" s="1"/>
      <c r="Q480" s="1"/>
      <c r="R480" s="1"/>
      <c r="S480" s="1"/>
      <c r="T480" s="1"/>
      <c r="U480" s="1"/>
      <c r="V480" s="161"/>
      <c r="W480" s="1"/>
      <c r="X480" s="1"/>
      <c r="Y480" s="1"/>
      <c r="Z480" s="1"/>
      <c r="AA480" s="1"/>
      <c r="AB480" s="1"/>
      <c r="AC480" s="1"/>
      <c r="AD480" s="1"/>
      <c r="AI480" t="str">
        <f t="shared" si="147"/>
        <v>Naples</v>
      </c>
      <c r="AJ480" t="s">
        <v>2204</v>
      </c>
      <c r="AK480" s="167">
        <v>1</v>
      </c>
      <c r="AN480" s="98">
        <v>23</v>
      </c>
      <c r="AO480" s="100">
        <v>5</v>
      </c>
      <c r="AP480" s="100">
        <v>65</v>
      </c>
      <c r="AQ480" s="107">
        <v>48085</v>
      </c>
      <c r="AR480" s="107">
        <f t="shared" si="138"/>
        <v>23005</v>
      </c>
      <c r="AS480" t="s">
        <v>1726</v>
      </c>
      <c r="AT480" s="110">
        <f t="shared" si="139"/>
        <v>2348085</v>
      </c>
      <c r="AW480">
        <v>37.15</v>
      </c>
      <c r="AX480">
        <v>5.35</v>
      </c>
      <c r="AY480">
        <v>31.8</v>
      </c>
      <c r="BF480" s="118"/>
      <c r="BI480" s="118"/>
      <c r="BJ480" s="118"/>
      <c r="BV480" s="1"/>
    </row>
    <row r="481" spans="1:74" hidden="1" outlineLevel="1">
      <c r="A481" t="s">
        <v>1280</v>
      </c>
      <c r="B481" s="9" t="s">
        <v>968</v>
      </c>
      <c r="C481" s="1">
        <f t="shared" si="140"/>
        <v>0</v>
      </c>
      <c r="D481" s="7" t="e">
        <f t="shared" si="134"/>
        <v>#N/A</v>
      </c>
      <c r="E481" s="7" t="e">
        <f t="shared" si="135"/>
        <v>#N/A</v>
      </c>
      <c r="F481" s="7">
        <f t="shared" si="136"/>
        <v>0</v>
      </c>
      <c r="G481" s="7">
        <f t="shared" si="146"/>
        <v>0</v>
      </c>
      <c r="H481" s="49" t="e">
        <f t="shared" si="137"/>
        <v>#NUM!</v>
      </c>
      <c r="I481" s="178" t="e">
        <f t="shared" si="141"/>
        <v>#NUM!</v>
      </c>
      <c r="J481" s="8"/>
      <c r="K481" s="2" t="str">
        <f t="shared" si="142"/>
        <v>-</v>
      </c>
      <c r="L481" s="2" t="str">
        <f t="shared" si="143"/>
        <v>-</v>
      </c>
      <c r="M481" s="2" t="str">
        <f t="shared" si="144"/>
        <v>-</v>
      </c>
      <c r="N481" s="2"/>
      <c r="O481" s="2" t="str">
        <f t="shared" si="145"/>
        <v>-</v>
      </c>
      <c r="P481" s="1"/>
      <c r="Q481" s="1"/>
      <c r="R481" s="1"/>
      <c r="S481" s="1"/>
      <c r="T481" s="1"/>
      <c r="U481" s="1"/>
      <c r="V481" s="161"/>
      <c r="W481" s="1"/>
      <c r="X481" s="1"/>
      <c r="Y481" s="1"/>
      <c r="Z481" s="1"/>
      <c r="AA481" s="1"/>
      <c r="AB481" s="1"/>
      <c r="AC481" s="1"/>
      <c r="AD481" s="1"/>
      <c r="AI481" t="str">
        <f t="shared" si="147"/>
        <v>Nashville</v>
      </c>
      <c r="AJ481" t="s">
        <v>2884</v>
      </c>
      <c r="AK481" s="167">
        <v>2</v>
      </c>
      <c r="AN481" s="98">
        <v>23</v>
      </c>
      <c r="AO481" s="100">
        <v>3</v>
      </c>
      <c r="AP481" s="100">
        <v>220</v>
      </c>
      <c r="AQ481" s="107">
        <v>48120</v>
      </c>
      <c r="AR481" s="107">
        <f t="shared" si="138"/>
        <v>23003</v>
      </c>
      <c r="AS481" t="s">
        <v>1090</v>
      </c>
      <c r="AT481" s="110">
        <f t="shared" si="139"/>
        <v>2348120</v>
      </c>
      <c r="AW481">
        <v>35.51</v>
      </c>
      <c r="AX481">
        <v>0.38</v>
      </c>
      <c r="AY481">
        <v>35.119999999999997</v>
      </c>
      <c r="BF481" s="118"/>
      <c r="BI481" s="118"/>
      <c r="BJ481" s="118"/>
      <c r="BV481" s="1"/>
    </row>
    <row r="482" spans="1:74" hidden="1" outlineLevel="1">
      <c r="A482" t="s">
        <v>2923</v>
      </c>
      <c r="B482" s="9" t="s">
        <v>968</v>
      </c>
      <c r="C482" s="1">
        <f t="shared" si="140"/>
        <v>0</v>
      </c>
      <c r="D482" s="7" t="e">
        <f t="shared" si="134"/>
        <v>#N/A</v>
      </c>
      <c r="E482" s="7" t="e">
        <f t="shared" si="135"/>
        <v>#N/A</v>
      </c>
      <c r="F482" s="7">
        <f t="shared" si="136"/>
        <v>0</v>
      </c>
      <c r="G482" s="7">
        <f t="shared" si="146"/>
        <v>0</v>
      </c>
      <c r="H482" s="49" t="e">
        <f t="shared" si="137"/>
        <v>#NUM!</v>
      </c>
      <c r="I482" s="178" t="e">
        <f t="shared" si="141"/>
        <v>#NUM!</v>
      </c>
      <c r="J482" s="8"/>
      <c r="K482" s="2" t="str">
        <f t="shared" si="142"/>
        <v>-</v>
      </c>
      <c r="L482" s="2" t="str">
        <f t="shared" si="143"/>
        <v>-</v>
      </c>
      <c r="M482" s="2" t="str">
        <f t="shared" si="144"/>
        <v>-</v>
      </c>
      <c r="N482" s="2"/>
      <c r="O482" s="2" t="str">
        <f t="shared" si="145"/>
        <v>-</v>
      </c>
      <c r="P482" s="1"/>
      <c r="Q482" s="1"/>
      <c r="R482" s="1"/>
      <c r="S482" s="1"/>
      <c r="T482" s="1"/>
      <c r="U482" s="1"/>
      <c r="V482" s="161"/>
      <c r="W482" s="1"/>
      <c r="X482" s="1"/>
      <c r="Y482" s="1"/>
      <c r="Z482" s="1"/>
      <c r="AA482" s="1"/>
      <c r="AB482" s="1"/>
      <c r="AC482" s="1"/>
      <c r="AD482" s="1"/>
      <c r="AI482" t="str">
        <f t="shared" si="147"/>
        <v>New Canada</v>
      </c>
      <c r="AJ482" t="s">
        <v>2884</v>
      </c>
      <c r="AK482" s="167">
        <v>2</v>
      </c>
      <c r="AN482" s="98">
        <v>23</v>
      </c>
      <c r="AO482" s="100">
        <v>3</v>
      </c>
      <c r="AP482" s="100">
        <v>225</v>
      </c>
      <c r="AQ482" s="107">
        <v>48575</v>
      </c>
      <c r="AR482" s="107">
        <f t="shared" si="138"/>
        <v>23003</v>
      </c>
      <c r="AS482" t="s">
        <v>1726</v>
      </c>
      <c r="AT482" s="110">
        <f t="shared" si="139"/>
        <v>2348575</v>
      </c>
      <c r="AW482">
        <v>36.43</v>
      </c>
      <c r="AX482">
        <v>0.59</v>
      </c>
      <c r="AY482">
        <v>35.83</v>
      </c>
      <c r="BF482" s="118"/>
      <c r="BI482" s="118"/>
      <c r="BJ482" s="118"/>
      <c r="BV482" s="1"/>
    </row>
    <row r="483" spans="1:74" hidden="1" outlineLevel="1">
      <c r="A483" t="s">
        <v>2766</v>
      </c>
      <c r="B483" s="9" t="s">
        <v>968</v>
      </c>
      <c r="C483" s="1">
        <f t="shared" si="140"/>
        <v>0</v>
      </c>
      <c r="D483" s="7" t="e">
        <f t="shared" si="134"/>
        <v>#N/A</v>
      </c>
      <c r="E483" s="7" t="e">
        <f t="shared" si="135"/>
        <v>#N/A</v>
      </c>
      <c r="F483" s="7">
        <f t="shared" si="136"/>
        <v>0</v>
      </c>
      <c r="G483" s="7">
        <f t="shared" si="146"/>
        <v>0</v>
      </c>
      <c r="H483" s="49" t="e">
        <f t="shared" si="137"/>
        <v>#NUM!</v>
      </c>
      <c r="I483" s="178" t="e">
        <f t="shared" si="141"/>
        <v>#NUM!</v>
      </c>
      <c r="J483" s="8"/>
      <c r="K483" s="2" t="str">
        <f t="shared" si="142"/>
        <v>-</v>
      </c>
      <c r="L483" s="2" t="str">
        <f t="shared" si="143"/>
        <v>-</v>
      </c>
      <c r="M483" s="2" t="str">
        <f t="shared" si="144"/>
        <v>-</v>
      </c>
      <c r="N483" s="2"/>
      <c r="O483" s="2" t="str">
        <f t="shared" si="145"/>
        <v>-</v>
      </c>
      <c r="P483" s="1"/>
      <c r="Q483" s="1"/>
      <c r="R483" s="1"/>
      <c r="S483" s="1"/>
      <c r="T483" s="1"/>
      <c r="U483" s="1"/>
      <c r="V483" s="161"/>
      <c r="W483" s="1"/>
      <c r="X483" s="1"/>
      <c r="Y483" s="1"/>
      <c r="Z483" s="1"/>
      <c r="AA483" s="1"/>
      <c r="AB483" s="1"/>
      <c r="AC483" s="1"/>
      <c r="AD483" s="1"/>
      <c r="AI483" t="str">
        <f t="shared" si="147"/>
        <v>New Gloucester</v>
      </c>
      <c r="AJ483" t="s">
        <v>2204</v>
      </c>
      <c r="AK483" s="167">
        <v>1</v>
      </c>
      <c r="AN483" s="98">
        <v>23</v>
      </c>
      <c r="AO483" s="100">
        <v>5</v>
      </c>
      <c r="AP483" s="100">
        <v>70</v>
      </c>
      <c r="AQ483" s="107">
        <v>48820</v>
      </c>
      <c r="AR483" s="107">
        <f t="shared" si="138"/>
        <v>23005</v>
      </c>
      <c r="AS483" t="s">
        <v>1726</v>
      </c>
      <c r="AT483" s="110">
        <f t="shared" si="139"/>
        <v>2348820</v>
      </c>
      <c r="AW483">
        <v>47.78</v>
      </c>
      <c r="AX483">
        <v>0.68</v>
      </c>
      <c r="AY483">
        <v>47.1</v>
      </c>
      <c r="BF483" s="118"/>
      <c r="BI483" s="118"/>
      <c r="BJ483" s="118"/>
      <c r="BV483" s="1"/>
    </row>
    <row r="484" spans="1:74" hidden="1" outlineLevel="1">
      <c r="A484" t="s">
        <v>1888</v>
      </c>
      <c r="B484" s="9" t="s">
        <v>968</v>
      </c>
      <c r="C484" s="1">
        <f t="shared" si="140"/>
        <v>0</v>
      </c>
      <c r="D484" s="7" t="e">
        <f t="shared" si="134"/>
        <v>#N/A</v>
      </c>
      <c r="E484" s="7" t="e">
        <f t="shared" si="135"/>
        <v>#N/A</v>
      </c>
      <c r="F484" s="7">
        <f t="shared" si="136"/>
        <v>0</v>
      </c>
      <c r="G484" s="7">
        <f t="shared" si="146"/>
        <v>0</v>
      </c>
      <c r="H484" s="49" t="e">
        <f t="shared" si="137"/>
        <v>#NUM!</v>
      </c>
      <c r="I484" s="178" t="e">
        <f t="shared" si="141"/>
        <v>#NUM!</v>
      </c>
      <c r="J484" s="8"/>
      <c r="K484" s="2" t="str">
        <f t="shared" si="142"/>
        <v>-</v>
      </c>
      <c r="L484" s="2" t="str">
        <f t="shared" si="143"/>
        <v>-</v>
      </c>
      <c r="M484" s="2" t="str">
        <f t="shared" si="144"/>
        <v>-</v>
      </c>
      <c r="N484" s="2"/>
      <c r="O484" s="2" t="str">
        <f t="shared" si="145"/>
        <v>-</v>
      </c>
      <c r="P484" s="1"/>
      <c r="Q484" s="1"/>
      <c r="R484" s="1"/>
      <c r="S484" s="1"/>
      <c r="T484" s="1"/>
      <c r="U484" s="1"/>
      <c r="V484" s="161"/>
      <c r="W484" s="1"/>
      <c r="X484" s="1"/>
      <c r="Y484" s="1"/>
      <c r="Z484" s="1"/>
      <c r="AA484" s="1"/>
      <c r="AB484" s="1"/>
      <c r="AC484" s="1"/>
      <c r="AD484" s="1"/>
      <c r="AI484" t="str">
        <f t="shared" si="147"/>
        <v>New Limerick</v>
      </c>
      <c r="AJ484" t="s">
        <v>2884</v>
      </c>
      <c r="AK484" s="167">
        <v>2</v>
      </c>
      <c r="AN484" s="98">
        <v>23</v>
      </c>
      <c r="AO484" s="100">
        <v>3</v>
      </c>
      <c r="AP484" s="100">
        <v>230</v>
      </c>
      <c r="AQ484" s="107">
        <v>48960</v>
      </c>
      <c r="AR484" s="107">
        <f t="shared" si="138"/>
        <v>23003</v>
      </c>
      <c r="AS484" t="s">
        <v>1726</v>
      </c>
      <c r="AT484" s="110">
        <f t="shared" si="139"/>
        <v>2348960</v>
      </c>
      <c r="AW484">
        <v>19.5</v>
      </c>
      <c r="AX484">
        <v>1.03</v>
      </c>
      <c r="AY484">
        <v>18.47</v>
      </c>
      <c r="BF484" s="118"/>
      <c r="BI484" s="118"/>
      <c r="BJ484" s="118"/>
      <c r="BV484" s="1"/>
    </row>
    <row r="485" spans="1:74" hidden="1" outlineLevel="1">
      <c r="A485" t="s">
        <v>971</v>
      </c>
      <c r="B485" s="9" t="s">
        <v>968</v>
      </c>
      <c r="C485" s="1">
        <f t="shared" si="140"/>
        <v>0</v>
      </c>
      <c r="D485" s="7" t="e">
        <f t="shared" si="134"/>
        <v>#N/A</v>
      </c>
      <c r="E485" s="7" t="e">
        <f t="shared" si="135"/>
        <v>#N/A</v>
      </c>
      <c r="F485" s="7">
        <f t="shared" si="136"/>
        <v>0</v>
      </c>
      <c r="G485" s="7">
        <f t="shared" si="146"/>
        <v>0</v>
      </c>
      <c r="H485" s="49" t="e">
        <f t="shared" si="137"/>
        <v>#NUM!</v>
      </c>
      <c r="I485" s="178" t="e">
        <f t="shared" si="141"/>
        <v>#NUM!</v>
      </c>
      <c r="J485" s="8"/>
      <c r="K485" s="2" t="str">
        <f t="shared" si="142"/>
        <v>-</v>
      </c>
      <c r="L485" s="2" t="str">
        <f t="shared" si="143"/>
        <v>-</v>
      </c>
      <c r="M485" s="2" t="str">
        <f t="shared" si="144"/>
        <v>-</v>
      </c>
      <c r="N485" s="2"/>
      <c r="O485" s="2" t="str">
        <f t="shared" si="145"/>
        <v>-</v>
      </c>
      <c r="P485" s="1"/>
      <c r="Q485" s="1"/>
      <c r="R485" s="1"/>
      <c r="S485" s="1"/>
      <c r="T485" s="1"/>
      <c r="U485" s="1"/>
      <c r="V485" s="161"/>
      <c r="W485" s="1"/>
      <c r="X485" s="1"/>
      <c r="Y485" s="1"/>
      <c r="Z485" s="1"/>
      <c r="AA485" s="1"/>
      <c r="AB485" s="1"/>
      <c r="AC485" s="1"/>
      <c r="AD485" s="1"/>
      <c r="AI485" t="str">
        <f t="shared" si="147"/>
        <v>New Portland</v>
      </c>
      <c r="AJ485" t="s">
        <v>416</v>
      </c>
      <c r="AK485" s="167">
        <v>2</v>
      </c>
      <c r="AN485" s="98">
        <v>23</v>
      </c>
      <c r="AO485" s="100">
        <v>25</v>
      </c>
      <c r="AP485" s="100">
        <v>105</v>
      </c>
      <c r="AQ485" s="107">
        <v>49205</v>
      </c>
      <c r="AR485" s="107">
        <f t="shared" si="138"/>
        <v>23025</v>
      </c>
      <c r="AS485" t="s">
        <v>1726</v>
      </c>
      <c r="AT485" s="110">
        <f t="shared" si="139"/>
        <v>2349205</v>
      </c>
      <c r="AW485">
        <v>43.79</v>
      </c>
      <c r="AX485">
        <v>0.35</v>
      </c>
      <c r="AY485">
        <v>43.44</v>
      </c>
      <c r="BF485" s="118"/>
      <c r="BI485" s="118"/>
      <c r="BJ485" s="118"/>
      <c r="BV485" s="1"/>
    </row>
    <row r="486" spans="1:74" hidden="1" outlineLevel="1">
      <c r="A486" t="s">
        <v>1735</v>
      </c>
      <c r="B486" s="9" t="s">
        <v>968</v>
      </c>
      <c r="C486" s="1">
        <f t="shared" si="140"/>
        <v>0</v>
      </c>
      <c r="D486" s="7" t="e">
        <f t="shared" si="134"/>
        <v>#N/A</v>
      </c>
      <c r="E486" s="7" t="e">
        <f t="shared" si="135"/>
        <v>#N/A</v>
      </c>
      <c r="F486" s="7">
        <f t="shared" si="136"/>
        <v>0</v>
      </c>
      <c r="G486" s="7">
        <f t="shared" si="146"/>
        <v>0</v>
      </c>
      <c r="H486" s="49" t="e">
        <f t="shared" si="137"/>
        <v>#NUM!</v>
      </c>
      <c r="I486" s="178" t="e">
        <f t="shared" si="141"/>
        <v>#NUM!</v>
      </c>
      <c r="J486" s="8"/>
      <c r="K486" s="2" t="str">
        <f t="shared" si="142"/>
        <v>-</v>
      </c>
      <c r="L486" s="2" t="str">
        <f t="shared" si="143"/>
        <v>-</v>
      </c>
      <c r="M486" s="2" t="str">
        <f t="shared" si="144"/>
        <v>-</v>
      </c>
      <c r="N486" s="2"/>
      <c r="O486" s="2" t="str">
        <f t="shared" si="145"/>
        <v>-</v>
      </c>
      <c r="P486" s="1"/>
      <c r="Q486" s="1"/>
      <c r="R486" s="1"/>
      <c r="S486" s="1"/>
      <c r="T486" s="1"/>
      <c r="U486" s="1"/>
      <c r="V486" s="161"/>
      <c r="W486" s="1"/>
      <c r="X486" s="1"/>
      <c r="Y486" s="1"/>
      <c r="Z486" s="1"/>
      <c r="AA486" s="1"/>
      <c r="AB486" s="1"/>
      <c r="AC486" s="1"/>
      <c r="AD486" s="1"/>
      <c r="AI486" t="str">
        <f t="shared" si="147"/>
        <v>New Sharon</v>
      </c>
      <c r="AJ486" t="s">
        <v>2429</v>
      </c>
      <c r="AK486" s="167">
        <v>2</v>
      </c>
      <c r="AN486" s="98">
        <v>23</v>
      </c>
      <c r="AO486" s="100">
        <v>7</v>
      </c>
      <c r="AP486" s="100">
        <v>60</v>
      </c>
      <c r="AQ486" s="107">
        <v>49345</v>
      </c>
      <c r="AR486" s="107">
        <f t="shared" si="138"/>
        <v>23007</v>
      </c>
      <c r="AS486" t="s">
        <v>1726</v>
      </c>
      <c r="AT486" s="110">
        <f t="shared" si="139"/>
        <v>2349345</v>
      </c>
      <c r="AW486">
        <v>46.57</v>
      </c>
      <c r="AX486">
        <v>0.62</v>
      </c>
      <c r="AY486">
        <v>45.95</v>
      </c>
      <c r="BF486" s="118"/>
      <c r="BI486" s="118"/>
      <c r="BJ486" s="118"/>
      <c r="BV486" s="1"/>
    </row>
    <row r="487" spans="1:74" hidden="1" outlineLevel="1">
      <c r="A487" t="s">
        <v>658</v>
      </c>
      <c r="B487" s="9" t="s">
        <v>968</v>
      </c>
      <c r="C487" s="1">
        <f t="shared" si="140"/>
        <v>0</v>
      </c>
      <c r="D487" s="7" t="e">
        <f t="shared" si="134"/>
        <v>#N/A</v>
      </c>
      <c r="E487" s="7" t="e">
        <f t="shared" si="135"/>
        <v>#N/A</v>
      </c>
      <c r="F487" s="7">
        <f t="shared" si="136"/>
        <v>0</v>
      </c>
      <c r="G487" s="7">
        <f t="shared" si="146"/>
        <v>0</v>
      </c>
      <c r="H487" s="49" t="e">
        <f t="shared" si="137"/>
        <v>#NUM!</v>
      </c>
      <c r="I487" s="178" t="e">
        <f t="shared" si="141"/>
        <v>#NUM!</v>
      </c>
      <c r="J487" s="8"/>
      <c r="K487" s="2" t="str">
        <f t="shared" si="142"/>
        <v>-</v>
      </c>
      <c r="L487" s="2" t="str">
        <f t="shared" si="143"/>
        <v>-</v>
      </c>
      <c r="M487" s="2" t="str">
        <f t="shared" si="144"/>
        <v>-</v>
      </c>
      <c r="N487" s="2"/>
      <c r="O487" s="2" t="str">
        <f t="shared" si="145"/>
        <v>-</v>
      </c>
      <c r="P487" s="1"/>
      <c r="Q487" s="1"/>
      <c r="R487" s="1"/>
      <c r="S487" s="1"/>
      <c r="T487" s="1"/>
      <c r="U487" s="1"/>
      <c r="V487" s="161"/>
      <c r="W487" s="1"/>
      <c r="X487" s="1"/>
      <c r="Y487" s="1"/>
      <c r="Z487" s="1"/>
      <c r="AA487" s="1"/>
      <c r="AB487" s="1"/>
      <c r="AC487" s="1"/>
      <c r="AD487" s="1"/>
      <c r="AI487" t="str">
        <f t="shared" si="147"/>
        <v>New Sweden</v>
      </c>
      <c r="AJ487" t="s">
        <v>2884</v>
      </c>
      <c r="AK487" s="167">
        <v>2</v>
      </c>
      <c r="AN487" s="98">
        <v>23</v>
      </c>
      <c r="AO487" s="100">
        <v>3</v>
      </c>
      <c r="AP487" s="100">
        <v>235</v>
      </c>
      <c r="AQ487" s="107">
        <v>49415</v>
      </c>
      <c r="AR487" s="107">
        <f t="shared" si="138"/>
        <v>23003</v>
      </c>
      <c r="AS487" t="s">
        <v>1726</v>
      </c>
      <c r="AT487" s="110">
        <f t="shared" si="139"/>
        <v>2349415</v>
      </c>
      <c r="AW487">
        <v>34.729999999999997</v>
      </c>
      <c r="AX487">
        <v>0.03</v>
      </c>
      <c r="AY487">
        <v>34.700000000000003</v>
      </c>
      <c r="BF487" s="118"/>
      <c r="BI487" s="118"/>
      <c r="BJ487" s="118"/>
      <c r="BV487" s="1"/>
    </row>
    <row r="488" spans="1:74" hidden="1" outlineLevel="1">
      <c r="A488" t="s">
        <v>415</v>
      </c>
      <c r="B488" s="9" t="s">
        <v>968</v>
      </c>
      <c r="C488" s="1">
        <f t="shared" si="140"/>
        <v>0</v>
      </c>
      <c r="D488" s="7" t="e">
        <f t="shared" si="134"/>
        <v>#N/A</v>
      </c>
      <c r="E488" s="7" t="e">
        <f t="shared" si="135"/>
        <v>#N/A</v>
      </c>
      <c r="F488" s="7">
        <f t="shared" si="136"/>
        <v>0</v>
      </c>
      <c r="G488" s="7">
        <f t="shared" si="146"/>
        <v>0</v>
      </c>
      <c r="H488" s="49" t="e">
        <f t="shared" si="137"/>
        <v>#NUM!</v>
      </c>
      <c r="I488" s="178" t="e">
        <f t="shared" si="141"/>
        <v>#NUM!</v>
      </c>
      <c r="J488" s="8"/>
      <c r="K488" s="2" t="str">
        <f t="shared" si="142"/>
        <v>-</v>
      </c>
      <c r="L488" s="2" t="str">
        <f t="shared" si="143"/>
        <v>-</v>
      </c>
      <c r="M488" s="2" t="str">
        <f t="shared" si="144"/>
        <v>-</v>
      </c>
      <c r="N488" s="2"/>
      <c r="O488" s="2" t="str">
        <f t="shared" si="145"/>
        <v>-</v>
      </c>
      <c r="P488" s="1"/>
      <c r="Q488" s="1"/>
      <c r="R488" s="1"/>
      <c r="S488" s="1"/>
      <c r="T488" s="1"/>
      <c r="U488" s="1"/>
      <c r="V488" s="161"/>
      <c r="W488" s="1"/>
      <c r="X488" s="1"/>
      <c r="Y488" s="1"/>
      <c r="Z488" s="1"/>
      <c r="AA488" s="1"/>
      <c r="AB488" s="1"/>
      <c r="AC488" s="1"/>
      <c r="AD488" s="1"/>
      <c r="AI488" t="str">
        <f t="shared" si="147"/>
        <v>New Vineyard</v>
      </c>
      <c r="AJ488" t="s">
        <v>2429</v>
      </c>
      <c r="AK488" s="167">
        <v>2</v>
      </c>
      <c r="AN488" s="98">
        <v>23</v>
      </c>
      <c r="AO488" s="100">
        <v>7</v>
      </c>
      <c r="AP488" s="100">
        <v>65</v>
      </c>
      <c r="AQ488" s="107">
        <v>49520</v>
      </c>
      <c r="AR488" s="107">
        <f t="shared" si="138"/>
        <v>23007</v>
      </c>
      <c r="AS488" t="s">
        <v>1726</v>
      </c>
      <c r="AT488" s="110">
        <f t="shared" si="139"/>
        <v>2349520</v>
      </c>
      <c r="AW488">
        <v>36.380000000000003</v>
      </c>
      <c r="AX488">
        <v>0.52</v>
      </c>
      <c r="AY488">
        <v>35.86</v>
      </c>
      <c r="BF488" s="118"/>
      <c r="BI488" s="118"/>
      <c r="BJ488" s="118"/>
      <c r="BV488" s="1"/>
    </row>
    <row r="489" spans="1:74" hidden="1" outlineLevel="1">
      <c r="A489" t="s">
        <v>1205</v>
      </c>
      <c r="B489" s="9" t="s">
        <v>968</v>
      </c>
      <c r="C489" s="1">
        <f t="shared" si="140"/>
        <v>0</v>
      </c>
      <c r="D489" s="7" t="e">
        <f t="shared" si="134"/>
        <v>#N/A</v>
      </c>
      <c r="E489" s="7" t="e">
        <f t="shared" si="135"/>
        <v>#N/A</v>
      </c>
      <c r="F489" s="7">
        <f t="shared" si="136"/>
        <v>0</v>
      </c>
      <c r="G489" s="7">
        <f t="shared" si="146"/>
        <v>0</v>
      </c>
      <c r="H489" s="49" t="e">
        <f t="shared" si="137"/>
        <v>#NUM!</v>
      </c>
      <c r="I489" s="178" t="e">
        <f t="shared" si="141"/>
        <v>#NUM!</v>
      </c>
      <c r="J489" s="8"/>
      <c r="K489" s="2" t="str">
        <f t="shared" si="142"/>
        <v>-</v>
      </c>
      <c r="L489" s="2" t="str">
        <f t="shared" si="143"/>
        <v>-</v>
      </c>
      <c r="M489" s="2" t="str">
        <f t="shared" si="144"/>
        <v>-</v>
      </c>
      <c r="N489" s="2"/>
      <c r="O489" s="2" t="str">
        <f t="shared" si="145"/>
        <v>-</v>
      </c>
      <c r="P489" s="1"/>
      <c r="Q489" s="1"/>
      <c r="R489" s="1"/>
      <c r="S489" s="1"/>
      <c r="T489" s="1"/>
      <c r="U489" s="1"/>
      <c r="V489" s="161"/>
      <c r="W489" s="1"/>
      <c r="X489" s="1"/>
      <c r="Y489" s="1"/>
      <c r="Z489" s="1"/>
      <c r="AA489" s="1"/>
      <c r="AB489" s="1"/>
      <c r="AC489" s="1"/>
      <c r="AD489" s="1"/>
      <c r="AI489" t="str">
        <f t="shared" si="147"/>
        <v>Newburgh</v>
      </c>
      <c r="AJ489" t="s">
        <v>874</v>
      </c>
      <c r="AK489" s="167">
        <v>2</v>
      </c>
      <c r="AN489" s="98">
        <v>23</v>
      </c>
      <c r="AO489" s="100">
        <v>19</v>
      </c>
      <c r="AP489" s="100">
        <v>230</v>
      </c>
      <c r="AQ489" s="107">
        <v>48505</v>
      </c>
      <c r="AR489" s="107">
        <f t="shared" si="138"/>
        <v>23019</v>
      </c>
      <c r="AS489" t="s">
        <v>1726</v>
      </c>
      <c r="AT489" s="110">
        <f t="shared" si="139"/>
        <v>2348505</v>
      </c>
      <c r="AW489">
        <v>30.95</v>
      </c>
      <c r="AX489">
        <v>7.0000000000000007E-2</v>
      </c>
      <c r="AY489">
        <v>30.88</v>
      </c>
      <c r="BF489" s="118"/>
      <c r="BI489" s="118"/>
      <c r="BJ489" s="118"/>
      <c r="BV489" s="1"/>
    </row>
    <row r="490" spans="1:74" hidden="1" outlineLevel="1">
      <c r="A490" t="s">
        <v>2694</v>
      </c>
      <c r="B490" s="9" t="s">
        <v>968</v>
      </c>
      <c r="C490" s="1">
        <f t="shared" si="140"/>
        <v>0</v>
      </c>
      <c r="D490" s="7" t="e">
        <f t="shared" si="134"/>
        <v>#N/A</v>
      </c>
      <c r="E490" s="7" t="e">
        <f t="shared" si="135"/>
        <v>#N/A</v>
      </c>
      <c r="F490" s="7">
        <f t="shared" si="136"/>
        <v>0</v>
      </c>
      <c r="G490" s="7">
        <f t="shared" si="146"/>
        <v>0</v>
      </c>
      <c r="H490" s="49" t="e">
        <f t="shared" si="137"/>
        <v>#NUM!</v>
      </c>
      <c r="I490" s="178" t="e">
        <f t="shared" si="141"/>
        <v>#NUM!</v>
      </c>
      <c r="J490" s="8"/>
      <c r="K490" s="2" t="str">
        <f t="shared" si="142"/>
        <v>-</v>
      </c>
      <c r="L490" s="2" t="str">
        <f t="shared" si="143"/>
        <v>-</v>
      </c>
      <c r="M490" s="2" t="str">
        <f t="shared" si="144"/>
        <v>-</v>
      </c>
      <c r="N490" s="2"/>
      <c r="O490" s="2" t="str">
        <f t="shared" si="145"/>
        <v>-</v>
      </c>
      <c r="P490" s="1"/>
      <c r="Q490" s="1"/>
      <c r="R490" s="1"/>
      <c r="S490" s="1"/>
      <c r="T490" s="1"/>
      <c r="U490" s="1"/>
      <c r="V490" s="161"/>
      <c r="W490" s="1"/>
      <c r="X490" s="1"/>
      <c r="Y490" s="1"/>
      <c r="Z490" s="1"/>
      <c r="AA490" s="1"/>
      <c r="AB490" s="1"/>
      <c r="AC490" s="1"/>
      <c r="AD490" s="1"/>
      <c r="AI490" t="str">
        <f t="shared" si="147"/>
        <v>Newcastle</v>
      </c>
      <c r="AJ490" t="s">
        <v>227</v>
      </c>
      <c r="AK490" s="167">
        <v>1</v>
      </c>
      <c r="AN490" s="98">
        <v>23</v>
      </c>
      <c r="AO490" s="100">
        <v>15</v>
      </c>
      <c r="AP490" s="100">
        <v>60</v>
      </c>
      <c r="AQ490" s="107">
        <v>48645</v>
      </c>
      <c r="AR490" s="107">
        <f t="shared" si="138"/>
        <v>23015</v>
      </c>
      <c r="AS490" t="s">
        <v>1726</v>
      </c>
      <c r="AT490" s="110">
        <f t="shared" si="139"/>
        <v>2348645</v>
      </c>
      <c r="AW490">
        <v>32.57</v>
      </c>
      <c r="AX490">
        <v>3.59</v>
      </c>
      <c r="AY490">
        <v>28.98</v>
      </c>
      <c r="BF490" s="118"/>
      <c r="BI490" s="118"/>
      <c r="BJ490" s="118"/>
      <c r="BV490" s="1"/>
    </row>
    <row r="491" spans="1:74" hidden="1" outlineLevel="1">
      <c r="A491" t="s">
        <v>2479</v>
      </c>
      <c r="B491" s="9" t="s">
        <v>968</v>
      </c>
      <c r="C491" s="1">
        <f t="shared" si="140"/>
        <v>0</v>
      </c>
      <c r="D491" s="7" t="e">
        <f t="shared" si="134"/>
        <v>#N/A</v>
      </c>
      <c r="E491" s="7" t="e">
        <f t="shared" si="135"/>
        <v>#N/A</v>
      </c>
      <c r="F491" s="7">
        <f t="shared" si="136"/>
        <v>0</v>
      </c>
      <c r="G491" s="7">
        <f t="shared" si="146"/>
        <v>0</v>
      </c>
      <c r="H491" s="49" t="e">
        <f t="shared" si="137"/>
        <v>#NUM!</v>
      </c>
      <c r="I491" s="178" t="e">
        <f t="shared" si="141"/>
        <v>#NUM!</v>
      </c>
      <c r="J491" s="8"/>
      <c r="K491" s="2" t="str">
        <f t="shared" si="142"/>
        <v>-</v>
      </c>
      <c r="L491" s="2" t="str">
        <f t="shared" si="143"/>
        <v>-</v>
      </c>
      <c r="M491" s="2" t="str">
        <f t="shared" si="144"/>
        <v>-</v>
      </c>
      <c r="N491" s="2"/>
      <c r="O491" s="2" t="str">
        <f t="shared" si="145"/>
        <v>-</v>
      </c>
      <c r="P491" s="1"/>
      <c r="Q491" s="1"/>
      <c r="R491" s="1"/>
      <c r="S491" s="1"/>
      <c r="T491" s="1"/>
      <c r="U491" s="1"/>
      <c r="V491" s="161"/>
      <c r="W491" s="1"/>
      <c r="X491" s="1"/>
      <c r="Y491" s="1"/>
      <c r="Z491" s="1"/>
      <c r="AA491" s="1"/>
      <c r="AB491" s="1"/>
      <c r="AC491" s="1"/>
      <c r="AD491" s="1"/>
      <c r="AI491" t="str">
        <f t="shared" si="147"/>
        <v>Newfield</v>
      </c>
      <c r="AJ491" t="s">
        <v>947</v>
      </c>
      <c r="AK491" s="167">
        <v>1</v>
      </c>
      <c r="AN491" s="98">
        <v>23</v>
      </c>
      <c r="AO491" s="100">
        <v>31</v>
      </c>
      <c r="AP491" s="100">
        <v>90</v>
      </c>
      <c r="AQ491" s="107">
        <v>48750</v>
      </c>
      <c r="AR491" s="107">
        <f t="shared" si="138"/>
        <v>23031</v>
      </c>
      <c r="AS491" t="s">
        <v>1726</v>
      </c>
      <c r="AT491" s="110">
        <f t="shared" si="139"/>
        <v>2348750</v>
      </c>
      <c r="AW491">
        <v>33.47</v>
      </c>
      <c r="AX491">
        <v>1.1499999999999999</v>
      </c>
      <c r="AY491">
        <v>32.31</v>
      </c>
      <c r="BF491" s="118"/>
      <c r="BI491" s="118"/>
      <c r="BJ491" s="118"/>
      <c r="BV491" s="1"/>
    </row>
    <row r="492" spans="1:74" hidden="1" outlineLevel="1">
      <c r="A492" t="s">
        <v>587</v>
      </c>
      <c r="B492" s="9" t="s">
        <v>968</v>
      </c>
      <c r="C492" s="1">
        <f t="shared" si="140"/>
        <v>0</v>
      </c>
      <c r="D492" s="7" t="e">
        <f t="shared" si="134"/>
        <v>#N/A</v>
      </c>
      <c r="E492" s="7" t="e">
        <f t="shared" si="135"/>
        <v>#N/A</v>
      </c>
      <c r="F492" s="7">
        <f t="shared" si="136"/>
        <v>0</v>
      </c>
      <c r="G492" s="7">
        <f t="shared" si="146"/>
        <v>0</v>
      </c>
      <c r="H492" s="49" t="e">
        <f t="shared" si="137"/>
        <v>#NUM!</v>
      </c>
      <c r="I492" s="178" t="e">
        <f t="shared" si="141"/>
        <v>#NUM!</v>
      </c>
      <c r="J492" s="8"/>
      <c r="K492" s="2" t="str">
        <f t="shared" si="142"/>
        <v>-</v>
      </c>
      <c r="L492" s="2" t="str">
        <f t="shared" si="143"/>
        <v>-</v>
      </c>
      <c r="M492" s="2" t="str">
        <f t="shared" si="144"/>
        <v>-</v>
      </c>
      <c r="N492" s="2"/>
      <c r="O492" s="2" t="str">
        <f t="shared" si="145"/>
        <v>-</v>
      </c>
      <c r="P492" s="1"/>
      <c r="Q492" s="1"/>
      <c r="R492" s="1"/>
      <c r="S492" s="1"/>
      <c r="T492" s="1"/>
      <c r="U492" s="1"/>
      <c r="V492" s="161"/>
      <c r="W492" s="1"/>
      <c r="X492" s="1"/>
      <c r="Y492" s="1"/>
      <c r="Z492" s="1"/>
      <c r="AA492" s="1"/>
      <c r="AB492" s="1"/>
      <c r="AC492" s="1"/>
      <c r="AD492" s="1"/>
      <c r="AI492" t="str">
        <f t="shared" si="147"/>
        <v>Newport</v>
      </c>
      <c r="AJ492" t="s">
        <v>874</v>
      </c>
      <c r="AK492" s="167">
        <v>2</v>
      </c>
      <c r="AN492" s="98">
        <v>23</v>
      </c>
      <c r="AO492" s="100">
        <v>19</v>
      </c>
      <c r="AP492" s="100">
        <v>235</v>
      </c>
      <c r="AQ492" s="107">
        <v>49065</v>
      </c>
      <c r="AR492" s="107">
        <f t="shared" si="138"/>
        <v>23019</v>
      </c>
      <c r="AS492" t="s">
        <v>1726</v>
      </c>
      <c r="AT492" s="110">
        <f t="shared" si="139"/>
        <v>2349065</v>
      </c>
      <c r="AW492">
        <v>36.99</v>
      </c>
      <c r="AX492">
        <v>7.49</v>
      </c>
      <c r="AY492">
        <v>29.5</v>
      </c>
      <c r="BF492" s="118"/>
      <c r="BI492" s="118"/>
      <c r="BJ492" s="118"/>
      <c r="BV492" s="1"/>
    </row>
    <row r="493" spans="1:74" hidden="1" outlineLevel="1">
      <c r="A493" t="s">
        <v>2353</v>
      </c>
      <c r="B493" s="9" t="s">
        <v>968</v>
      </c>
      <c r="C493" s="1">
        <f t="shared" si="140"/>
        <v>0</v>
      </c>
      <c r="D493" s="7" t="e">
        <f t="shared" si="134"/>
        <v>#N/A</v>
      </c>
      <c r="E493" s="7" t="e">
        <f t="shared" si="135"/>
        <v>#N/A</v>
      </c>
      <c r="F493" s="7">
        <f t="shared" si="136"/>
        <v>0</v>
      </c>
      <c r="G493" s="7">
        <f t="shared" si="146"/>
        <v>0</v>
      </c>
      <c r="H493" s="49" t="e">
        <f t="shared" si="137"/>
        <v>#NUM!</v>
      </c>
      <c r="I493" s="178" t="e">
        <f t="shared" si="141"/>
        <v>#NUM!</v>
      </c>
      <c r="J493" s="8"/>
      <c r="K493" s="2" t="str">
        <f t="shared" si="142"/>
        <v>-</v>
      </c>
      <c r="L493" s="2" t="str">
        <f t="shared" si="143"/>
        <v>-</v>
      </c>
      <c r="M493" s="2" t="str">
        <f t="shared" si="144"/>
        <v>-</v>
      </c>
      <c r="N493" s="2"/>
      <c r="O493" s="2" t="str">
        <f t="shared" si="145"/>
        <v>-</v>
      </c>
      <c r="P493" s="1"/>
      <c r="Q493" s="1"/>
      <c r="R493" s="1"/>
      <c r="S493" s="1"/>
      <c r="T493" s="1"/>
      <c r="U493" s="1"/>
      <c r="V493" s="161"/>
      <c r="W493" s="1"/>
      <c r="X493" s="1"/>
      <c r="Y493" s="1"/>
      <c r="Z493" s="1"/>
      <c r="AA493" s="1"/>
      <c r="AB493" s="1"/>
      <c r="AC493" s="1"/>
      <c r="AD493" s="1"/>
      <c r="AI493" t="str">
        <f t="shared" si="147"/>
        <v>Newry</v>
      </c>
      <c r="AJ493" t="s">
        <v>3102</v>
      </c>
      <c r="AK493" s="167">
        <v>2</v>
      </c>
      <c r="AN493" s="98">
        <v>23</v>
      </c>
      <c r="AO493" s="100">
        <v>17</v>
      </c>
      <c r="AP493" s="100">
        <v>100</v>
      </c>
      <c r="AQ493" s="107">
        <v>49275</v>
      </c>
      <c r="AR493" s="107">
        <f t="shared" si="138"/>
        <v>23017</v>
      </c>
      <c r="AS493" t="s">
        <v>1726</v>
      </c>
      <c r="AT493" s="110">
        <f t="shared" si="139"/>
        <v>2349275</v>
      </c>
      <c r="AW493">
        <v>61.43</v>
      </c>
      <c r="AX493">
        <v>0.03</v>
      </c>
      <c r="AY493">
        <v>61.4</v>
      </c>
      <c r="BF493" s="118"/>
      <c r="BI493" s="118"/>
      <c r="BJ493" s="118"/>
      <c r="BV493" s="1"/>
    </row>
    <row r="494" spans="1:74" hidden="1" outlineLevel="1">
      <c r="A494" t="s">
        <v>2722</v>
      </c>
      <c r="B494" s="9" t="s">
        <v>968</v>
      </c>
      <c r="C494" s="1">
        <f t="shared" si="140"/>
        <v>0</v>
      </c>
      <c r="D494" s="7" t="e">
        <f t="shared" si="134"/>
        <v>#N/A</v>
      </c>
      <c r="E494" s="7" t="e">
        <f t="shared" si="135"/>
        <v>#N/A</v>
      </c>
      <c r="F494" s="7">
        <f t="shared" si="136"/>
        <v>0</v>
      </c>
      <c r="G494" s="7">
        <f t="shared" si="146"/>
        <v>0</v>
      </c>
      <c r="H494" s="49" t="e">
        <f t="shared" si="137"/>
        <v>#NUM!</v>
      </c>
      <c r="I494" s="178" t="e">
        <f t="shared" si="141"/>
        <v>#NUM!</v>
      </c>
      <c r="J494" s="8"/>
      <c r="K494" s="2" t="str">
        <f t="shared" si="142"/>
        <v>-</v>
      </c>
      <c r="L494" s="2" t="str">
        <f t="shared" si="143"/>
        <v>-</v>
      </c>
      <c r="M494" s="2" t="str">
        <f t="shared" si="144"/>
        <v>-</v>
      </c>
      <c r="N494" s="2"/>
      <c r="O494" s="2" t="str">
        <f t="shared" si="145"/>
        <v>-</v>
      </c>
      <c r="P494" s="1"/>
      <c r="Q494" s="1"/>
      <c r="R494" s="1"/>
      <c r="S494" s="1"/>
      <c r="T494" s="1"/>
      <c r="U494" s="1"/>
      <c r="V494" s="161"/>
      <c r="W494" s="1"/>
      <c r="X494" s="1"/>
      <c r="Y494" s="1"/>
      <c r="Z494" s="1"/>
      <c r="AA494" s="1"/>
      <c r="AB494" s="1"/>
      <c r="AC494" s="1"/>
      <c r="AD494" s="1"/>
      <c r="AI494" t="str">
        <f t="shared" si="147"/>
        <v>Nobleboro</v>
      </c>
      <c r="AJ494" t="s">
        <v>227</v>
      </c>
      <c r="AK494" s="167">
        <v>1</v>
      </c>
      <c r="AN494" s="98">
        <v>23</v>
      </c>
      <c r="AO494" s="100">
        <v>15</v>
      </c>
      <c r="AP494" s="100">
        <v>62</v>
      </c>
      <c r="AQ494" s="107">
        <v>49660</v>
      </c>
      <c r="AR494" s="107">
        <f t="shared" si="138"/>
        <v>23015</v>
      </c>
      <c r="AS494" t="s">
        <v>1726</v>
      </c>
      <c r="AT494" s="110">
        <f t="shared" si="139"/>
        <v>2349660</v>
      </c>
      <c r="AW494">
        <v>23.33</v>
      </c>
      <c r="AX494">
        <v>4.29</v>
      </c>
      <c r="AY494">
        <v>19.04</v>
      </c>
      <c r="BF494" s="118"/>
      <c r="BI494" s="118"/>
      <c r="BJ494" s="118"/>
      <c r="BV494" s="1"/>
    </row>
    <row r="495" spans="1:74" hidden="1" outlineLevel="1">
      <c r="A495" t="s">
        <v>3078</v>
      </c>
      <c r="B495" s="9" t="s">
        <v>968</v>
      </c>
      <c r="C495" s="1">
        <f t="shared" si="140"/>
        <v>0</v>
      </c>
      <c r="D495" s="7" t="e">
        <f t="shared" ref="D495:D558" si="148">RANK(P495,(P495:AG495))</f>
        <v>#N/A</v>
      </c>
      <c r="E495" s="7" t="e">
        <f t="shared" ref="E495:E558" si="149">RANK(Q495,(P495:AG495))</f>
        <v>#N/A</v>
      </c>
      <c r="F495" s="7">
        <f t="shared" ref="F495:F558" si="150">IF(R495&gt;0,RANK(R495,(P495:AG495)),0)</f>
        <v>0</v>
      </c>
      <c r="G495" s="7">
        <f t="shared" si="146"/>
        <v>0</v>
      </c>
      <c r="H495" s="49" t="e">
        <f t="shared" ref="H495:H558" si="151">MAX(P495:T495)-LARGE(P495:T495,2)</f>
        <v>#NUM!</v>
      </c>
      <c r="I495" s="178" t="e">
        <f t="shared" si="141"/>
        <v>#NUM!</v>
      </c>
      <c r="J495" s="8"/>
      <c r="K495" s="2" t="str">
        <f t="shared" si="142"/>
        <v>-</v>
      </c>
      <c r="L495" s="2" t="str">
        <f t="shared" si="143"/>
        <v>-</v>
      </c>
      <c r="M495" s="2" t="str">
        <f t="shared" si="144"/>
        <v>-</v>
      </c>
      <c r="N495" s="2"/>
      <c r="O495" s="2" t="str">
        <f t="shared" si="145"/>
        <v>-</v>
      </c>
      <c r="P495" s="1"/>
      <c r="Q495" s="1"/>
      <c r="R495" s="1"/>
      <c r="S495" s="1"/>
      <c r="T495" s="1"/>
      <c r="U495" s="1"/>
      <c r="V495" s="161"/>
      <c r="W495" s="1"/>
      <c r="X495" s="1"/>
      <c r="Y495" s="1"/>
      <c r="Z495" s="1"/>
      <c r="AA495" s="1"/>
      <c r="AB495" s="1"/>
      <c r="AC495" s="1"/>
      <c r="AD495" s="1"/>
      <c r="AI495" t="str">
        <f t="shared" si="147"/>
        <v>Norridgewock</v>
      </c>
      <c r="AJ495" t="s">
        <v>416</v>
      </c>
      <c r="AK495" s="167">
        <v>2</v>
      </c>
      <c r="AN495" s="98">
        <v>23</v>
      </c>
      <c r="AO495" s="100">
        <v>25</v>
      </c>
      <c r="AP495" s="100">
        <v>110</v>
      </c>
      <c r="AQ495" s="107">
        <v>49835</v>
      </c>
      <c r="AR495" s="107">
        <f t="shared" ref="AR495:AR558" si="152">AN495*1000+AO495</f>
        <v>23025</v>
      </c>
      <c r="AS495" t="s">
        <v>1726</v>
      </c>
      <c r="AT495" s="110">
        <f t="shared" ref="AT495:AT558" si="153">AN495*100000+AQ495</f>
        <v>2349835</v>
      </c>
      <c r="AW495">
        <v>51.11</v>
      </c>
      <c r="AX495">
        <v>1.27</v>
      </c>
      <c r="AY495">
        <v>49.84</v>
      </c>
      <c r="BF495" s="118"/>
      <c r="BI495" s="118"/>
      <c r="BJ495" s="118"/>
      <c r="BV495" s="1"/>
    </row>
    <row r="496" spans="1:74" hidden="1" outlineLevel="1">
      <c r="A496" t="s">
        <v>2782</v>
      </c>
      <c r="B496" s="9" t="s">
        <v>968</v>
      </c>
      <c r="C496" s="1">
        <f t="shared" ref="C496:C561" si="154">SUM(P496:AG496)</f>
        <v>0</v>
      </c>
      <c r="D496" s="7" t="e">
        <f t="shared" si="148"/>
        <v>#N/A</v>
      </c>
      <c r="E496" s="7" t="e">
        <f t="shared" si="149"/>
        <v>#N/A</v>
      </c>
      <c r="F496" s="7">
        <f t="shared" si="150"/>
        <v>0</v>
      </c>
      <c r="G496" s="7">
        <f t="shared" si="146"/>
        <v>0</v>
      </c>
      <c r="H496" s="49" t="e">
        <f t="shared" si="151"/>
        <v>#NUM!</v>
      </c>
      <c r="I496" s="178" t="e">
        <f t="shared" ref="I496:I561" si="155">H496/C496</f>
        <v>#NUM!</v>
      </c>
      <c r="J496" s="8"/>
      <c r="K496" s="2" t="str">
        <f t="shared" ref="K496:K561" si="156">IF(C496=0,"-",P496/C496)</f>
        <v>-</v>
      </c>
      <c r="L496" s="2" t="str">
        <f t="shared" ref="L496:L561" si="157">IF(C496=0,"-",Q496/C496)</f>
        <v>-</v>
      </c>
      <c r="M496" s="2" t="str">
        <f t="shared" ref="M496:M561" si="158">IF(C496=0,"-",R496/C496)</f>
        <v>-</v>
      </c>
      <c r="N496" s="2"/>
      <c r="O496" s="2" t="str">
        <f t="shared" ref="O496:O561" si="159">IF(C496=0,"-",(1-K496-L496-M496))</f>
        <v>-</v>
      </c>
      <c r="P496" s="1"/>
      <c r="Q496" s="1"/>
      <c r="R496" s="1"/>
      <c r="S496" s="1"/>
      <c r="T496" s="1"/>
      <c r="U496" s="1"/>
      <c r="V496" s="161"/>
      <c r="W496" s="1"/>
      <c r="X496" s="1"/>
      <c r="Y496" s="1"/>
      <c r="Z496" s="1"/>
      <c r="AA496" s="1"/>
      <c r="AB496" s="1"/>
      <c r="AC496" s="1"/>
      <c r="AD496" s="1"/>
      <c r="AI496" t="str">
        <f t="shared" si="147"/>
        <v>North Berwick</v>
      </c>
      <c r="AJ496" t="s">
        <v>947</v>
      </c>
      <c r="AK496" s="167">
        <v>1</v>
      </c>
      <c r="AN496" s="98">
        <v>23</v>
      </c>
      <c r="AO496" s="100">
        <v>31</v>
      </c>
      <c r="AP496" s="100">
        <v>95</v>
      </c>
      <c r="AQ496" s="107">
        <v>50325</v>
      </c>
      <c r="AR496" s="107">
        <f t="shared" si="152"/>
        <v>23031</v>
      </c>
      <c r="AS496" t="s">
        <v>1726</v>
      </c>
      <c r="AT496" s="110">
        <f t="shared" si="153"/>
        <v>2350325</v>
      </c>
      <c r="AW496">
        <v>38.450000000000003</v>
      </c>
      <c r="AX496">
        <v>0.14000000000000001</v>
      </c>
      <c r="AY496">
        <v>38.299999999999997</v>
      </c>
      <c r="BF496" s="118"/>
      <c r="BI496" s="118"/>
      <c r="BJ496" s="118"/>
      <c r="BV496" s="1"/>
    </row>
    <row r="497" spans="1:74" hidden="1" outlineLevel="1">
      <c r="A497" t="s">
        <v>2074</v>
      </c>
      <c r="B497" s="9" t="s">
        <v>968</v>
      </c>
      <c r="C497" s="1">
        <f t="shared" si="154"/>
        <v>0</v>
      </c>
      <c r="D497" s="7" t="e">
        <f t="shared" si="148"/>
        <v>#N/A</v>
      </c>
      <c r="E497" s="7" t="e">
        <f t="shared" si="149"/>
        <v>#N/A</v>
      </c>
      <c r="F497" s="7">
        <f t="shared" si="150"/>
        <v>0</v>
      </c>
      <c r="G497" s="7">
        <f t="shared" si="146"/>
        <v>0</v>
      </c>
      <c r="H497" s="49" t="e">
        <f t="shared" si="151"/>
        <v>#NUM!</v>
      </c>
      <c r="I497" s="178" t="e">
        <f t="shared" si="155"/>
        <v>#NUM!</v>
      </c>
      <c r="J497" s="8"/>
      <c r="K497" s="2" t="str">
        <f t="shared" si="156"/>
        <v>-</v>
      </c>
      <c r="L497" s="2" t="str">
        <f t="shared" si="157"/>
        <v>-</v>
      </c>
      <c r="M497" s="2" t="str">
        <f t="shared" si="158"/>
        <v>-</v>
      </c>
      <c r="N497" s="2"/>
      <c r="O497" s="2" t="str">
        <f t="shared" si="159"/>
        <v>-</v>
      </c>
      <c r="P497" s="1"/>
      <c r="Q497" s="1"/>
      <c r="R497" s="1"/>
      <c r="S497" s="1"/>
      <c r="T497" s="1"/>
      <c r="U497" s="1"/>
      <c r="V497" s="161"/>
      <c r="W497" s="1"/>
      <c r="X497" s="1"/>
      <c r="Y497" s="1"/>
      <c r="Z497" s="1"/>
      <c r="AA497" s="1"/>
      <c r="AB497" s="1"/>
      <c r="AC497" s="1"/>
      <c r="AD497" s="1"/>
      <c r="AI497" t="str">
        <f t="shared" si="147"/>
        <v>North Haven</v>
      </c>
      <c r="AJ497" t="s">
        <v>794</v>
      </c>
      <c r="AK497" s="167">
        <v>1</v>
      </c>
      <c r="AN497" s="98">
        <v>23</v>
      </c>
      <c r="AO497" s="100">
        <v>13</v>
      </c>
      <c r="AP497" s="100">
        <v>40</v>
      </c>
      <c r="AQ497" s="107">
        <v>51620</v>
      </c>
      <c r="AR497" s="107">
        <f t="shared" si="152"/>
        <v>23013</v>
      </c>
      <c r="AS497" t="s">
        <v>1726</v>
      </c>
      <c r="AT497" s="110">
        <f t="shared" si="153"/>
        <v>2351620</v>
      </c>
      <c r="AW497">
        <v>82.49</v>
      </c>
      <c r="AX497">
        <v>70.849999999999994</v>
      </c>
      <c r="AY497">
        <v>11.64</v>
      </c>
      <c r="BF497" s="118"/>
      <c r="BI497" s="118"/>
      <c r="BJ497" s="118"/>
      <c r="BV497" s="1"/>
    </row>
    <row r="498" spans="1:74" hidden="1" outlineLevel="1">
      <c r="A498" t="s">
        <v>3238</v>
      </c>
      <c r="B498" s="9" t="s">
        <v>968</v>
      </c>
      <c r="C498" s="1">
        <f t="shared" si="154"/>
        <v>0</v>
      </c>
      <c r="D498" s="7" t="e">
        <f t="shared" si="148"/>
        <v>#N/A</v>
      </c>
      <c r="E498" s="7" t="e">
        <f t="shared" si="149"/>
        <v>#N/A</v>
      </c>
      <c r="F498" s="7">
        <f t="shared" si="150"/>
        <v>0</v>
      </c>
      <c r="G498" s="7">
        <f t="shared" si="146"/>
        <v>0</v>
      </c>
      <c r="H498" s="49" t="e">
        <f t="shared" si="151"/>
        <v>#NUM!</v>
      </c>
      <c r="I498" s="178" t="e">
        <f t="shared" si="155"/>
        <v>#NUM!</v>
      </c>
      <c r="J498" s="8"/>
      <c r="K498" s="2" t="str">
        <f t="shared" si="156"/>
        <v>-</v>
      </c>
      <c r="L498" s="2" t="str">
        <f t="shared" si="157"/>
        <v>-</v>
      </c>
      <c r="M498" s="2" t="str">
        <f t="shared" si="158"/>
        <v>-</v>
      </c>
      <c r="N498" s="2"/>
      <c r="O498" s="2" t="str">
        <f t="shared" si="159"/>
        <v>-</v>
      </c>
      <c r="P498" s="1"/>
      <c r="Q498" s="1"/>
      <c r="R498" s="1"/>
      <c r="S498" s="1"/>
      <c r="T498" s="1"/>
      <c r="U498" s="1"/>
      <c r="V498" s="161"/>
      <c r="W498" s="1"/>
      <c r="X498" s="1"/>
      <c r="Y498" s="1"/>
      <c r="Z498" s="1"/>
      <c r="AA498" s="1"/>
      <c r="AB498" s="1"/>
      <c r="AC498" s="1"/>
      <c r="AD498" s="1"/>
      <c r="AI498" t="str">
        <f t="shared" si="147"/>
        <v>North Yarmouth</v>
      </c>
      <c r="AJ498" t="s">
        <v>2204</v>
      </c>
      <c r="AK498" s="167">
        <v>1</v>
      </c>
      <c r="AN498" s="98">
        <v>23</v>
      </c>
      <c r="AO498" s="100">
        <v>5</v>
      </c>
      <c r="AP498" s="100">
        <v>75</v>
      </c>
      <c r="AQ498" s="107">
        <v>53860</v>
      </c>
      <c r="AR498" s="107">
        <f t="shared" si="152"/>
        <v>23005</v>
      </c>
      <c r="AS498" t="s">
        <v>1726</v>
      </c>
      <c r="AT498" s="110">
        <f t="shared" si="153"/>
        <v>2353860</v>
      </c>
      <c r="AW498">
        <v>21.33</v>
      </c>
      <c r="AX498">
        <v>0.19</v>
      </c>
      <c r="AY498">
        <v>21.14</v>
      </c>
      <c r="BF498" s="118"/>
      <c r="BI498" s="118"/>
      <c r="BJ498" s="118"/>
      <c r="BV498" s="1"/>
    </row>
    <row r="499" spans="1:74" hidden="1" outlineLevel="1">
      <c r="A499" t="s">
        <v>2699</v>
      </c>
      <c r="B499" s="9" t="s">
        <v>968</v>
      </c>
      <c r="C499" s="1">
        <f t="shared" si="154"/>
        <v>0</v>
      </c>
      <c r="D499" s="7" t="e">
        <f t="shared" si="148"/>
        <v>#N/A</v>
      </c>
      <c r="E499" s="7" t="e">
        <f t="shared" si="149"/>
        <v>#N/A</v>
      </c>
      <c r="F499" s="7">
        <f t="shared" si="150"/>
        <v>0</v>
      </c>
      <c r="G499" s="7">
        <f t="shared" si="146"/>
        <v>0</v>
      </c>
      <c r="H499" s="49" t="e">
        <f t="shared" si="151"/>
        <v>#NUM!</v>
      </c>
      <c r="I499" s="178" t="e">
        <f t="shared" si="155"/>
        <v>#NUM!</v>
      </c>
      <c r="J499" s="8"/>
      <c r="K499" s="2" t="str">
        <f t="shared" si="156"/>
        <v>-</v>
      </c>
      <c r="L499" s="2" t="str">
        <f t="shared" si="157"/>
        <v>-</v>
      </c>
      <c r="M499" s="2" t="str">
        <f t="shared" si="158"/>
        <v>-</v>
      </c>
      <c r="N499" s="2"/>
      <c r="O499" s="2" t="str">
        <f t="shared" si="159"/>
        <v>-</v>
      </c>
      <c r="P499" s="1"/>
      <c r="Q499" s="1"/>
      <c r="R499" s="1"/>
      <c r="S499" s="1"/>
      <c r="T499" s="1"/>
      <c r="U499" s="1"/>
      <c r="V499" s="161"/>
      <c r="W499" s="1"/>
      <c r="X499" s="1"/>
      <c r="Y499" s="1"/>
      <c r="Z499" s="1"/>
      <c r="AA499" s="1"/>
      <c r="AB499" s="1"/>
      <c r="AC499" s="1"/>
      <c r="AD499" s="1"/>
      <c r="AI499" t="str">
        <f t="shared" si="147"/>
        <v>Northfield</v>
      </c>
      <c r="AJ499" t="s">
        <v>643</v>
      </c>
      <c r="AK499" s="167">
        <v>2</v>
      </c>
      <c r="AN499" s="98">
        <v>23</v>
      </c>
      <c r="AO499" s="100">
        <v>29</v>
      </c>
      <c r="AP499" s="100">
        <v>155</v>
      </c>
      <c r="AQ499" s="107">
        <v>51375</v>
      </c>
      <c r="AR499" s="107">
        <f t="shared" si="152"/>
        <v>23029</v>
      </c>
      <c r="AS499" t="s">
        <v>1726</v>
      </c>
      <c r="AT499" s="110">
        <f t="shared" si="153"/>
        <v>2351375</v>
      </c>
      <c r="AW499">
        <v>45.98</v>
      </c>
      <c r="AX499">
        <v>2.3199999999999998</v>
      </c>
      <c r="AY499">
        <v>43.66</v>
      </c>
      <c r="BF499" s="118"/>
      <c r="BI499" s="118"/>
      <c r="BJ499" s="118"/>
      <c r="BV499" s="1"/>
    </row>
    <row r="500" spans="1:74" hidden="1" outlineLevel="1">
      <c r="A500" t="s">
        <v>3239</v>
      </c>
      <c r="B500" s="9" t="s">
        <v>968</v>
      </c>
      <c r="C500" s="1">
        <f t="shared" si="154"/>
        <v>0</v>
      </c>
      <c r="D500" s="7" t="e">
        <f t="shared" si="148"/>
        <v>#N/A</v>
      </c>
      <c r="E500" s="7" t="e">
        <f t="shared" si="149"/>
        <v>#N/A</v>
      </c>
      <c r="F500" s="7">
        <f t="shared" si="150"/>
        <v>0</v>
      </c>
      <c r="G500" s="7">
        <f t="shared" si="146"/>
        <v>0</v>
      </c>
      <c r="H500" s="49" t="e">
        <f t="shared" si="151"/>
        <v>#NUM!</v>
      </c>
      <c r="I500" s="178" t="e">
        <f t="shared" si="155"/>
        <v>#NUM!</v>
      </c>
      <c r="J500" s="8"/>
      <c r="K500" s="2" t="str">
        <f t="shared" si="156"/>
        <v>-</v>
      </c>
      <c r="L500" s="2" t="str">
        <f t="shared" si="157"/>
        <v>-</v>
      </c>
      <c r="M500" s="2" t="str">
        <f t="shared" si="158"/>
        <v>-</v>
      </c>
      <c r="N500" s="2"/>
      <c r="O500" s="2" t="str">
        <f t="shared" si="159"/>
        <v>-</v>
      </c>
      <c r="P500" s="1"/>
      <c r="Q500" s="1"/>
      <c r="R500" s="1"/>
      <c r="S500" s="1"/>
      <c r="T500" s="1"/>
      <c r="U500" s="1"/>
      <c r="V500" s="161"/>
      <c r="W500" s="1"/>
      <c r="X500" s="1"/>
      <c r="Y500" s="1"/>
      <c r="Z500" s="1"/>
      <c r="AA500" s="1"/>
      <c r="AB500" s="1"/>
      <c r="AC500" s="1"/>
      <c r="AD500" s="1"/>
      <c r="AI500" t="str">
        <f t="shared" si="147"/>
        <v>Northport</v>
      </c>
      <c r="AJ500" t="s">
        <v>2274</v>
      </c>
      <c r="AK500" s="167">
        <v>2</v>
      </c>
      <c r="AN500" s="98">
        <v>23</v>
      </c>
      <c r="AO500" s="100">
        <v>27</v>
      </c>
      <c r="AP500" s="100">
        <v>75</v>
      </c>
      <c r="AQ500" s="107">
        <v>52845</v>
      </c>
      <c r="AR500" s="107">
        <f t="shared" si="152"/>
        <v>23027</v>
      </c>
      <c r="AS500" t="s">
        <v>1726</v>
      </c>
      <c r="AT500" s="110">
        <f t="shared" si="153"/>
        <v>2352845</v>
      </c>
      <c r="AW500">
        <v>34.44</v>
      </c>
      <c r="AX500">
        <v>10.78</v>
      </c>
      <c r="AY500">
        <v>23.66</v>
      </c>
      <c r="BF500" s="118"/>
      <c r="BI500" s="118"/>
      <c r="BJ500" s="118"/>
      <c r="BV500" s="1"/>
    </row>
    <row r="501" spans="1:74" hidden="1" outlineLevel="1">
      <c r="A501" t="s">
        <v>2590</v>
      </c>
      <c r="B501" s="9" t="s">
        <v>968</v>
      </c>
      <c r="C501" s="1">
        <f t="shared" si="154"/>
        <v>0</v>
      </c>
      <c r="D501" s="7" t="e">
        <f t="shared" si="148"/>
        <v>#N/A</v>
      </c>
      <c r="E501" s="7" t="e">
        <f t="shared" si="149"/>
        <v>#N/A</v>
      </c>
      <c r="F501" s="7">
        <f t="shared" si="150"/>
        <v>0</v>
      </c>
      <c r="G501" s="7">
        <f t="shared" si="146"/>
        <v>0</v>
      </c>
      <c r="H501" s="49" t="e">
        <f t="shared" si="151"/>
        <v>#NUM!</v>
      </c>
      <c r="I501" s="178" t="e">
        <f t="shared" si="155"/>
        <v>#NUM!</v>
      </c>
      <c r="J501" s="8"/>
      <c r="K501" s="2" t="str">
        <f t="shared" si="156"/>
        <v>-</v>
      </c>
      <c r="L501" s="2" t="str">
        <f t="shared" si="157"/>
        <v>-</v>
      </c>
      <c r="M501" s="2" t="str">
        <f t="shared" si="158"/>
        <v>-</v>
      </c>
      <c r="N501" s="2"/>
      <c r="O501" s="2" t="str">
        <f t="shared" si="159"/>
        <v>-</v>
      </c>
      <c r="P501" s="1"/>
      <c r="Q501" s="1"/>
      <c r="R501" s="1"/>
      <c r="S501" s="1"/>
      <c r="T501" s="1"/>
      <c r="U501" s="1"/>
      <c r="V501" s="161"/>
      <c r="W501" s="1"/>
      <c r="X501" s="1"/>
      <c r="Y501" s="1"/>
      <c r="Z501" s="1"/>
      <c r="AA501" s="1"/>
      <c r="AB501" s="1"/>
      <c r="AC501" s="1"/>
      <c r="AD501" s="1"/>
      <c r="AI501" t="str">
        <f t="shared" si="147"/>
        <v>Norway</v>
      </c>
      <c r="AJ501" t="s">
        <v>3102</v>
      </c>
      <c r="AK501" s="167">
        <v>2</v>
      </c>
      <c r="AN501" s="98">
        <v>23</v>
      </c>
      <c r="AO501" s="100">
        <v>17</v>
      </c>
      <c r="AP501" s="100">
        <v>105</v>
      </c>
      <c r="AQ501" s="107">
        <v>54000</v>
      </c>
      <c r="AR501" s="107">
        <f t="shared" si="152"/>
        <v>23017</v>
      </c>
      <c r="AS501" t="s">
        <v>1726</v>
      </c>
      <c r="AT501" s="110">
        <f t="shared" si="153"/>
        <v>2354000</v>
      </c>
      <c r="AW501">
        <v>47.48</v>
      </c>
      <c r="AX501">
        <v>2.39</v>
      </c>
      <c r="AY501">
        <v>45.09</v>
      </c>
      <c r="BF501" s="118"/>
      <c r="BI501" s="118"/>
      <c r="BJ501" s="118"/>
      <c r="BV501" s="1"/>
    </row>
    <row r="502" spans="1:74" hidden="1" outlineLevel="1">
      <c r="A502" t="s">
        <v>682</v>
      </c>
      <c r="B502" s="9" t="s">
        <v>968</v>
      </c>
      <c r="C502" s="1">
        <f>SUM(P502:AG502)</f>
        <v>0</v>
      </c>
      <c r="D502" s="7" t="e">
        <f t="shared" si="148"/>
        <v>#N/A</v>
      </c>
      <c r="E502" s="7" t="e">
        <f t="shared" si="149"/>
        <v>#N/A</v>
      </c>
      <c r="F502" s="7">
        <f t="shared" si="150"/>
        <v>0</v>
      </c>
      <c r="G502" s="7">
        <f t="shared" si="146"/>
        <v>0</v>
      </c>
      <c r="H502" s="49" t="e">
        <f t="shared" si="151"/>
        <v>#NUM!</v>
      </c>
      <c r="I502" s="178" t="e">
        <f>H502/C502</f>
        <v>#NUM!</v>
      </c>
      <c r="J502" s="8"/>
      <c r="K502" s="2" t="str">
        <f>IF(C502=0,"-",P502/C502)</f>
        <v>-</v>
      </c>
      <c r="L502" s="2" t="str">
        <f>IF(C502=0,"-",Q502/C502)</f>
        <v>-</v>
      </c>
      <c r="M502" s="2" t="str">
        <f>IF(C502=0,"-",R502/C502)</f>
        <v>-</v>
      </c>
      <c r="N502" s="2"/>
      <c r="O502" s="2" t="str">
        <f>IF(C502=0,"-",(1-K502-L502-M502))</f>
        <v>-</v>
      </c>
      <c r="P502" s="1"/>
      <c r="Q502" s="1"/>
      <c r="R502" s="1"/>
      <c r="S502" s="1"/>
      <c r="T502" s="1"/>
      <c r="U502" s="1"/>
      <c r="V502" s="161"/>
      <c r="W502" s="1"/>
      <c r="X502" s="1"/>
      <c r="Y502" s="1"/>
      <c r="Z502" s="1"/>
      <c r="AA502" s="1"/>
      <c r="AB502" s="1"/>
      <c r="AC502" s="1"/>
      <c r="AD502" s="1"/>
      <c r="AI502" t="str">
        <f>A502</f>
        <v>No. 8 S.D.</v>
      </c>
      <c r="AJ502" t="s">
        <v>695</v>
      </c>
      <c r="AK502" s="167">
        <v>2</v>
      </c>
      <c r="AN502" s="98">
        <v>23</v>
      </c>
      <c r="AO502" s="100">
        <v>9</v>
      </c>
      <c r="AQ502" s="107">
        <v>54050</v>
      </c>
      <c r="AR502" s="107">
        <f t="shared" si="152"/>
        <v>23009</v>
      </c>
      <c r="AS502" t="s">
        <v>1908</v>
      </c>
      <c r="AT502" s="110">
        <f t="shared" si="153"/>
        <v>2354050</v>
      </c>
      <c r="BF502" s="118"/>
      <c r="BI502" s="118"/>
      <c r="BJ502" s="118"/>
      <c r="BV502" s="1"/>
    </row>
    <row r="503" spans="1:74" hidden="1" outlineLevel="1">
      <c r="A503" s="34" t="s">
        <v>680</v>
      </c>
      <c r="B503" s="9" t="s">
        <v>968</v>
      </c>
      <c r="C503" s="1">
        <f>SUM(P503:AG503)</f>
        <v>0</v>
      </c>
      <c r="D503" s="7" t="e">
        <f t="shared" si="148"/>
        <v>#N/A</v>
      </c>
      <c r="E503" s="7" t="e">
        <f t="shared" si="149"/>
        <v>#N/A</v>
      </c>
      <c r="F503" s="7">
        <f t="shared" si="150"/>
        <v>0</v>
      </c>
      <c r="G503" s="7">
        <f t="shared" si="146"/>
        <v>0</v>
      </c>
      <c r="H503" s="49" t="e">
        <f t="shared" si="151"/>
        <v>#NUM!</v>
      </c>
      <c r="I503" s="178" t="e">
        <f>H503/C503</f>
        <v>#NUM!</v>
      </c>
      <c r="J503" s="8"/>
      <c r="K503" s="2" t="str">
        <f>IF(C503=0,"-",P503/C503)</f>
        <v>-</v>
      </c>
      <c r="L503" s="2" t="str">
        <f>IF(C503=0,"-",Q503/C503)</f>
        <v>-</v>
      </c>
      <c r="M503" s="2" t="str">
        <f>IF(C503=0,"-",R503/C503)</f>
        <v>-</v>
      </c>
      <c r="N503" s="2"/>
      <c r="O503" s="2" t="str">
        <f>IF(C503=0,"-",(1-K503-L503-M503))</f>
        <v>-</v>
      </c>
      <c r="P503" s="1"/>
      <c r="Q503" s="1"/>
      <c r="R503" s="1"/>
      <c r="S503" s="1"/>
      <c r="T503" s="1"/>
      <c r="U503" s="1"/>
      <c r="V503" s="161"/>
      <c r="W503" s="1"/>
      <c r="X503" s="1"/>
      <c r="Y503" s="1"/>
      <c r="Z503" s="1"/>
      <c r="AA503" s="1"/>
      <c r="AB503" s="1"/>
      <c r="AC503" s="1"/>
      <c r="AD503" s="1"/>
      <c r="AI503" t="str">
        <f>A503</f>
        <v>No. 14 (Cooper)</v>
      </c>
      <c r="AJ503" t="s">
        <v>643</v>
      </c>
      <c r="AK503" s="167">
        <v>2</v>
      </c>
      <c r="AN503" s="98">
        <v>23</v>
      </c>
      <c r="AO503" s="100">
        <v>29</v>
      </c>
      <c r="AQ503" s="107">
        <v>54100</v>
      </c>
      <c r="AR503" s="107">
        <f t="shared" si="152"/>
        <v>23029</v>
      </c>
      <c r="AS503" t="s">
        <v>1908</v>
      </c>
      <c r="AT503" s="110">
        <f t="shared" si="153"/>
        <v>2354100</v>
      </c>
      <c r="BF503" s="118"/>
      <c r="BI503" s="118"/>
      <c r="BJ503" s="118"/>
      <c r="BV503" s="1"/>
    </row>
    <row r="504" spans="1:74" hidden="1" outlineLevel="1">
      <c r="A504" t="s">
        <v>2157</v>
      </c>
      <c r="B504" s="9" t="s">
        <v>968</v>
      </c>
      <c r="C504" s="1">
        <f t="shared" si="154"/>
        <v>0</v>
      </c>
      <c r="D504" s="7" t="e">
        <f t="shared" si="148"/>
        <v>#N/A</v>
      </c>
      <c r="E504" s="7" t="e">
        <f t="shared" si="149"/>
        <v>#N/A</v>
      </c>
      <c r="F504" s="7">
        <f t="shared" si="150"/>
        <v>0</v>
      </c>
      <c r="G504" s="7">
        <f t="shared" si="146"/>
        <v>0</v>
      </c>
      <c r="H504" s="49" t="e">
        <f t="shared" si="151"/>
        <v>#NUM!</v>
      </c>
      <c r="I504" s="178" t="e">
        <f t="shared" si="155"/>
        <v>#NUM!</v>
      </c>
      <c r="J504" s="8"/>
      <c r="K504" s="2" t="str">
        <f t="shared" si="156"/>
        <v>-</v>
      </c>
      <c r="L504" s="2" t="str">
        <f t="shared" si="157"/>
        <v>-</v>
      </c>
      <c r="M504" s="2" t="str">
        <f t="shared" si="158"/>
        <v>-</v>
      </c>
      <c r="N504" s="2"/>
      <c r="O504" s="2" t="str">
        <f t="shared" si="159"/>
        <v>-</v>
      </c>
      <c r="P504" s="1"/>
      <c r="Q504" s="1"/>
      <c r="R504" s="1"/>
      <c r="S504" s="1"/>
      <c r="T504" s="1"/>
      <c r="U504" s="1"/>
      <c r="V504" s="161"/>
      <c r="W504" s="1"/>
      <c r="X504" s="1"/>
      <c r="Y504" s="1"/>
      <c r="Z504" s="1"/>
      <c r="AA504" s="1"/>
      <c r="AB504" s="1"/>
      <c r="AC504" s="1"/>
      <c r="AD504" s="1"/>
      <c r="AI504" t="str">
        <f>A504</f>
        <v>No. 21</v>
      </c>
      <c r="AJ504" t="s">
        <v>643</v>
      </c>
      <c r="AK504" s="167">
        <v>2</v>
      </c>
      <c r="AN504" s="98">
        <v>23</v>
      </c>
      <c r="AO504" s="100">
        <v>29</v>
      </c>
      <c r="AQ504" s="107">
        <v>54200</v>
      </c>
      <c r="AR504" s="107">
        <f t="shared" si="152"/>
        <v>23029</v>
      </c>
      <c r="AS504" t="s">
        <v>1908</v>
      </c>
      <c r="AT504" s="110">
        <f t="shared" si="153"/>
        <v>2354200</v>
      </c>
      <c r="BF504" s="118"/>
      <c r="BI504" s="118"/>
      <c r="BJ504" s="118"/>
      <c r="BV504" s="1"/>
    </row>
    <row r="505" spans="1:74" hidden="1" outlineLevel="1">
      <c r="A505" s="34" t="s">
        <v>2398</v>
      </c>
      <c r="B505" s="9" t="s">
        <v>968</v>
      </c>
      <c r="C505" s="1">
        <f t="shared" si="154"/>
        <v>0</v>
      </c>
      <c r="D505" s="7" t="e">
        <f t="shared" si="148"/>
        <v>#N/A</v>
      </c>
      <c r="E505" s="7" t="e">
        <f t="shared" si="149"/>
        <v>#N/A</v>
      </c>
      <c r="F505" s="7">
        <f t="shared" si="150"/>
        <v>0</v>
      </c>
      <c r="G505" s="7">
        <f t="shared" si="146"/>
        <v>0</v>
      </c>
      <c r="H505" s="49" t="e">
        <f t="shared" si="151"/>
        <v>#NUM!</v>
      </c>
      <c r="I505" s="178" t="e">
        <f t="shared" si="155"/>
        <v>#NUM!</v>
      </c>
      <c r="J505" s="8"/>
      <c r="K505" s="2" t="str">
        <f t="shared" si="156"/>
        <v>-</v>
      </c>
      <c r="L505" s="2" t="str">
        <f t="shared" si="157"/>
        <v>-</v>
      </c>
      <c r="M505" s="2" t="str">
        <f t="shared" si="158"/>
        <v>-</v>
      </c>
      <c r="N505" s="2"/>
      <c r="O505" s="2" t="str">
        <f t="shared" si="159"/>
        <v>-</v>
      </c>
      <c r="P505" s="1"/>
      <c r="Q505" s="1"/>
      <c r="R505" s="1"/>
      <c r="S505" s="1"/>
      <c r="T505" s="1"/>
      <c r="U505" s="1"/>
      <c r="V505" s="161"/>
      <c r="W505" s="1"/>
      <c r="X505" s="1"/>
      <c r="Y505" s="1"/>
      <c r="Z505" s="1"/>
      <c r="AA505" s="1"/>
      <c r="AB505" s="1"/>
      <c r="AC505" s="1"/>
      <c r="AD505" s="1"/>
      <c r="AI505" t="str">
        <f>A505</f>
        <v>No. 27</v>
      </c>
      <c r="AJ505" t="s">
        <v>643</v>
      </c>
      <c r="AK505" s="167">
        <v>2</v>
      </c>
      <c r="AN505" s="98">
        <v>23</v>
      </c>
      <c r="AO505" s="100">
        <v>29</v>
      </c>
      <c r="AQ505" s="107">
        <v>54300</v>
      </c>
      <c r="AR505" s="107">
        <f t="shared" si="152"/>
        <v>23029</v>
      </c>
      <c r="AS505" t="s">
        <v>1908</v>
      </c>
      <c r="AT505" s="110">
        <f t="shared" si="153"/>
        <v>2354300</v>
      </c>
      <c r="BF505" s="118"/>
      <c r="BI505" s="118"/>
      <c r="BJ505" s="118"/>
      <c r="BV505" s="1"/>
    </row>
    <row r="506" spans="1:74" hidden="1" outlineLevel="1">
      <c r="A506" t="s">
        <v>2815</v>
      </c>
      <c r="B506" s="9" t="s">
        <v>968</v>
      </c>
      <c r="C506" s="1">
        <f t="shared" si="154"/>
        <v>0</v>
      </c>
      <c r="D506" s="7" t="e">
        <f t="shared" si="148"/>
        <v>#N/A</v>
      </c>
      <c r="E506" s="7" t="e">
        <f t="shared" si="149"/>
        <v>#N/A</v>
      </c>
      <c r="F506" s="7">
        <f t="shared" si="150"/>
        <v>0</v>
      </c>
      <c r="G506" s="7">
        <f t="shared" si="146"/>
        <v>0</v>
      </c>
      <c r="H506" s="49" t="e">
        <f t="shared" si="151"/>
        <v>#NUM!</v>
      </c>
      <c r="I506" s="178" t="e">
        <f t="shared" si="155"/>
        <v>#NUM!</v>
      </c>
      <c r="J506" s="8"/>
      <c r="K506" s="2" t="str">
        <f t="shared" si="156"/>
        <v>-</v>
      </c>
      <c r="L506" s="2" t="str">
        <f t="shared" si="157"/>
        <v>-</v>
      </c>
      <c r="M506" s="2" t="str">
        <f t="shared" si="158"/>
        <v>-</v>
      </c>
      <c r="N506" s="2"/>
      <c r="O506" s="2" t="str">
        <f t="shared" si="159"/>
        <v>-</v>
      </c>
      <c r="P506" s="1"/>
      <c r="Q506" s="1"/>
      <c r="R506" s="1"/>
      <c r="S506" s="1"/>
      <c r="T506" s="1"/>
      <c r="U506" s="1"/>
      <c r="V506" s="161"/>
      <c r="W506" s="1"/>
      <c r="X506" s="1"/>
      <c r="Y506" s="1"/>
      <c r="Z506" s="1"/>
      <c r="AA506" s="1"/>
      <c r="AB506" s="1"/>
      <c r="AC506" s="1"/>
      <c r="AD506" s="1"/>
      <c r="AI506" t="str">
        <f t="shared" si="147"/>
        <v>Oakfield</v>
      </c>
      <c r="AJ506" t="s">
        <v>2884</v>
      </c>
      <c r="AK506" s="167">
        <v>2</v>
      </c>
      <c r="AN506" s="98">
        <v>23</v>
      </c>
      <c r="AO506" s="100">
        <v>3</v>
      </c>
      <c r="AP506" s="100">
        <v>240</v>
      </c>
      <c r="AQ506" s="107">
        <v>54385</v>
      </c>
      <c r="AR506" s="107">
        <f t="shared" si="152"/>
        <v>23003</v>
      </c>
      <c r="AS506" t="s">
        <v>1726</v>
      </c>
      <c r="AT506" s="110">
        <f t="shared" si="153"/>
        <v>2354385</v>
      </c>
      <c r="AW506">
        <v>36.090000000000003</v>
      </c>
      <c r="AX506">
        <v>0.8</v>
      </c>
      <c r="AY506">
        <v>35.29</v>
      </c>
      <c r="BF506" s="118"/>
      <c r="BI506" s="118"/>
      <c r="BJ506" s="118"/>
      <c r="BV506" s="1"/>
    </row>
    <row r="507" spans="1:74" hidden="1" outlineLevel="1">
      <c r="A507" t="s">
        <v>1770</v>
      </c>
      <c r="B507" s="9" t="s">
        <v>968</v>
      </c>
      <c r="C507" s="1">
        <f t="shared" si="154"/>
        <v>0</v>
      </c>
      <c r="D507" s="7" t="e">
        <f t="shared" si="148"/>
        <v>#N/A</v>
      </c>
      <c r="E507" s="7" t="e">
        <f t="shared" si="149"/>
        <v>#N/A</v>
      </c>
      <c r="F507" s="7">
        <f t="shared" si="150"/>
        <v>0</v>
      </c>
      <c r="G507" s="7">
        <f t="shared" si="146"/>
        <v>0</v>
      </c>
      <c r="H507" s="49" t="e">
        <f t="shared" si="151"/>
        <v>#NUM!</v>
      </c>
      <c r="I507" s="178" t="e">
        <f t="shared" si="155"/>
        <v>#NUM!</v>
      </c>
      <c r="J507" s="8"/>
      <c r="K507" s="2" t="str">
        <f t="shared" si="156"/>
        <v>-</v>
      </c>
      <c r="L507" s="2" t="str">
        <f t="shared" si="157"/>
        <v>-</v>
      </c>
      <c r="M507" s="2" t="str">
        <f t="shared" si="158"/>
        <v>-</v>
      </c>
      <c r="N507" s="2"/>
      <c r="O507" s="2" t="str">
        <f t="shared" si="159"/>
        <v>-</v>
      </c>
      <c r="P507" s="1"/>
      <c r="Q507" s="1"/>
      <c r="R507" s="1"/>
      <c r="S507" s="1"/>
      <c r="T507" s="1"/>
      <c r="U507" s="1"/>
      <c r="V507" s="161"/>
      <c r="W507" s="1"/>
      <c r="X507" s="1"/>
      <c r="Y507" s="1"/>
      <c r="Z507" s="1"/>
      <c r="AA507" s="1"/>
      <c r="AB507" s="1"/>
      <c r="AC507" s="1"/>
      <c r="AD507" s="1"/>
      <c r="AI507" t="str">
        <f t="shared" si="147"/>
        <v>Oakland</v>
      </c>
      <c r="AJ507" t="s">
        <v>2602</v>
      </c>
      <c r="AK507" s="167">
        <v>2</v>
      </c>
      <c r="AN507" s="98">
        <v>23</v>
      </c>
      <c r="AO507" s="100">
        <v>11</v>
      </c>
      <c r="AP507" s="100">
        <v>80</v>
      </c>
      <c r="AQ507" s="107">
        <v>54560</v>
      </c>
      <c r="AR507" s="107">
        <f t="shared" si="152"/>
        <v>23011</v>
      </c>
      <c r="AS507" t="s">
        <v>1726</v>
      </c>
      <c r="AT507" s="110">
        <f t="shared" si="153"/>
        <v>2354560</v>
      </c>
      <c r="AW507">
        <v>28.21</v>
      </c>
      <c r="AX507">
        <v>2.4700000000000002</v>
      </c>
      <c r="AY507">
        <v>25.74</v>
      </c>
      <c r="BF507" s="118"/>
      <c r="BI507" s="118"/>
      <c r="BJ507" s="118"/>
      <c r="BV507" s="1"/>
    </row>
    <row r="508" spans="1:74" hidden="1" outlineLevel="1">
      <c r="A508" t="s">
        <v>2430</v>
      </c>
      <c r="B508" s="9" t="s">
        <v>968</v>
      </c>
      <c r="C508" s="1">
        <f t="shared" si="154"/>
        <v>0</v>
      </c>
      <c r="D508" s="7" t="e">
        <f t="shared" si="148"/>
        <v>#N/A</v>
      </c>
      <c r="E508" s="7" t="e">
        <f t="shared" si="149"/>
        <v>#N/A</v>
      </c>
      <c r="F508" s="7">
        <f t="shared" si="150"/>
        <v>0</v>
      </c>
      <c r="G508" s="7">
        <f t="shared" si="146"/>
        <v>0</v>
      </c>
      <c r="H508" s="49" t="e">
        <f t="shared" si="151"/>
        <v>#NUM!</v>
      </c>
      <c r="I508" s="178" t="e">
        <f t="shared" si="155"/>
        <v>#NUM!</v>
      </c>
      <c r="J508" s="8"/>
      <c r="K508" s="2" t="str">
        <f t="shared" si="156"/>
        <v>-</v>
      </c>
      <c r="L508" s="2" t="str">
        <f t="shared" si="157"/>
        <v>-</v>
      </c>
      <c r="M508" s="2" t="str">
        <f t="shared" si="158"/>
        <v>-</v>
      </c>
      <c r="N508" s="2"/>
      <c r="O508" s="2" t="str">
        <f t="shared" si="159"/>
        <v>-</v>
      </c>
      <c r="P508" s="1"/>
      <c r="Q508" s="1"/>
      <c r="R508" s="1"/>
      <c r="S508" s="1"/>
      <c r="T508" s="1"/>
      <c r="U508" s="1"/>
      <c r="V508" s="161"/>
      <c r="W508" s="1"/>
      <c r="X508" s="1"/>
      <c r="Y508" s="1"/>
      <c r="Z508" s="1"/>
      <c r="AA508" s="1"/>
      <c r="AB508" s="1"/>
      <c r="AC508" s="1"/>
      <c r="AD508" s="1"/>
      <c r="AI508" t="str">
        <f t="shared" si="147"/>
        <v>Ogunquit</v>
      </c>
      <c r="AJ508" t="s">
        <v>947</v>
      </c>
      <c r="AK508" s="167">
        <v>1</v>
      </c>
      <c r="AN508" s="98">
        <v>23</v>
      </c>
      <c r="AO508" s="100">
        <v>31</v>
      </c>
      <c r="AP508" s="100">
        <v>97</v>
      </c>
      <c r="AQ508" s="107">
        <v>54980</v>
      </c>
      <c r="AR508" s="107">
        <f t="shared" si="152"/>
        <v>23031</v>
      </c>
      <c r="AS508" t="s">
        <v>1726</v>
      </c>
      <c r="AT508" s="110">
        <f t="shared" si="153"/>
        <v>2354980</v>
      </c>
      <c r="AW508">
        <v>4.29</v>
      </c>
      <c r="AX508">
        <v>0.19</v>
      </c>
      <c r="AY508">
        <v>4.0999999999999996</v>
      </c>
      <c r="BF508" s="118"/>
      <c r="BI508" s="118"/>
      <c r="BJ508" s="118"/>
      <c r="BV508" s="1"/>
    </row>
    <row r="509" spans="1:74" hidden="1" outlineLevel="1">
      <c r="A509" t="s">
        <v>2309</v>
      </c>
      <c r="B509" s="9" t="s">
        <v>968</v>
      </c>
      <c r="C509" s="1">
        <f t="shared" si="154"/>
        <v>0</v>
      </c>
      <c r="D509" s="7" t="e">
        <f t="shared" si="148"/>
        <v>#N/A</v>
      </c>
      <c r="E509" s="7" t="e">
        <f t="shared" si="149"/>
        <v>#N/A</v>
      </c>
      <c r="F509" s="7">
        <f t="shared" si="150"/>
        <v>0</v>
      </c>
      <c r="G509" s="7">
        <f t="shared" si="146"/>
        <v>0</v>
      </c>
      <c r="H509" s="49" t="e">
        <f t="shared" si="151"/>
        <v>#NUM!</v>
      </c>
      <c r="I509" s="178" t="e">
        <f t="shared" si="155"/>
        <v>#NUM!</v>
      </c>
      <c r="J509" s="8"/>
      <c r="K509" s="2" t="str">
        <f t="shared" si="156"/>
        <v>-</v>
      </c>
      <c r="L509" s="2" t="str">
        <f t="shared" si="157"/>
        <v>-</v>
      </c>
      <c r="M509" s="2" t="str">
        <f t="shared" si="158"/>
        <v>-</v>
      </c>
      <c r="N509" s="2"/>
      <c r="O509" s="2" t="str">
        <f t="shared" si="159"/>
        <v>-</v>
      </c>
      <c r="P509" s="1"/>
      <c r="Q509" s="1"/>
      <c r="R509" s="1"/>
      <c r="S509" s="1"/>
      <c r="T509" s="1"/>
      <c r="U509" s="1"/>
      <c r="V509" s="161"/>
      <c r="W509" s="1"/>
      <c r="X509" s="1"/>
      <c r="Y509" s="1"/>
      <c r="Z509" s="1"/>
      <c r="AA509" s="1"/>
      <c r="AB509" s="1"/>
      <c r="AC509" s="1"/>
      <c r="AD509" s="1"/>
      <c r="AI509" t="str">
        <f t="shared" si="147"/>
        <v>Old Orchard Beach</v>
      </c>
      <c r="AJ509" t="s">
        <v>947</v>
      </c>
      <c r="AK509" s="167">
        <v>1</v>
      </c>
      <c r="AN509" s="98">
        <v>23</v>
      </c>
      <c r="AO509" s="100">
        <v>31</v>
      </c>
      <c r="AP509" s="100">
        <v>100</v>
      </c>
      <c r="AQ509" s="107">
        <v>55085</v>
      </c>
      <c r="AR509" s="107">
        <f t="shared" si="152"/>
        <v>23031</v>
      </c>
      <c r="AS509" t="s">
        <v>1726</v>
      </c>
      <c r="AT509" s="110">
        <f t="shared" si="153"/>
        <v>2355085</v>
      </c>
      <c r="AW509">
        <v>7.55</v>
      </c>
      <c r="AX509">
        <v>0.1</v>
      </c>
      <c r="AY509">
        <v>7.45</v>
      </c>
      <c r="BF509" s="118"/>
      <c r="BI509" s="118"/>
      <c r="BJ509" s="118"/>
      <c r="BV509" s="1"/>
    </row>
    <row r="510" spans="1:74" hidden="1" outlineLevel="1">
      <c r="A510" t="s">
        <v>2131</v>
      </c>
      <c r="B510" s="9" t="s">
        <v>968</v>
      </c>
      <c r="C510" s="1">
        <f t="shared" si="154"/>
        <v>0</v>
      </c>
      <c r="D510" s="7" t="e">
        <f t="shared" si="148"/>
        <v>#N/A</v>
      </c>
      <c r="E510" s="7" t="e">
        <f t="shared" si="149"/>
        <v>#N/A</v>
      </c>
      <c r="F510" s="7">
        <f t="shared" si="150"/>
        <v>0</v>
      </c>
      <c r="G510" s="7">
        <f t="shared" si="146"/>
        <v>0</v>
      </c>
      <c r="H510" s="49" t="e">
        <f t="shared" si="151"/>
        <v>#NUM!</v>
      </c>
      <c r="I510" s="178" t="e">
        <f t="shared" si="155"/>
        <v>#NUM!</v>
      </c>
      <c r="J510" s="8"/>
      <c r="K510" s="2" t="str">
        <f t="shared" si="156"/>
        <v>-</v>
      </c>
      <c r="L510" s="2" t="str">
        <f t="shared" si="157"/>
        <v>-</v>
      </c>
      <c r="M510" s="2" t="str">
        <f t="shared" si="158"/>
        <v>-</v>
      </c>
      <c r="N510" s="2"/>
      <c r="O510" s="2" t="str">
        <f t="shared" si="159"/>
        <v>-</v>
      </c>
      <c r="P510" s="1"/>
      <c r="Q510" s="1"/>
      <c r="R510" s="1"/>
      <c r="S510" s="1"/>
      <c r="T510" s="1"/>
      <c r="U510" s="1"/>
      <c r="V510" s="161"/>
      <c r="W510" s="1"/>
      <c r="X510" s="1"/>
      <c r="Y510" s="1"/>
      <c r="Z510" s="1"/>
      <c r="AA510" s="1"/>
      <c r="AB510" s="1"/>
      <c r="AC510" s="1"/>
      <c r="AD510" s="1"/>
      <c r="AI510" t="str">
        <f t="shared" si="147"/>
        <v>Old Town</v>
      </c>
      <c r="AJ510" t="s">
        <v>874</v>
      </c>
      <c r="AK510" s="167">
        <v>2</v>
      </c>
      <c r="AN510" s="98">
        <v>23</v>
      </c>
      <c r="AO510" s="100">
        <v>19</v>
      </c>
      <c r="AP510" s="100">
        <v>240</v>
      </c>
      <c r="AQ510" s="107">
        <v>55225</v>
      </c>
      <c r="AR510" s="107">
        <f t="shared" si="152"/>
        <v>23019</v>
      </c>
      <c r="AS510" t="s">
        <v>1037</v>
      </c>
      <c r="AT510" s="110">
        <f t="shared" si="153"/>
        <v>2355225</v>
      </c>
      <c r="AW510">
        <v>42.67</v>
      </c>
      <c r="AX510">
        <v>4.37</v>
      </c>
      <c r="AY510">
        <v>38.29</v>
      </c>
      <c r="BF510" s="118"/>
      <c r="BI510" s="118"/>
      <c r="BJ510" s="118"/>
      <c r="BV510" s="1"/>
    </row>
    <row r="511" spans="1:74" hidden="1" outlineLevel="1">
      <c r="A511" t="s">
        <v>2799</v>
      </c>
      <c r="B511" s="9" t="s">
        <v>968</v>
      </c>
      <c r="C511" s="1">
        <f t="shared" si="154"/>
        <v>0</v>
      </c>
      <c r="D511" s="7" t="e">
        <f t="shared" si="148"/>
        <v>#N/A</v>
      </c>
      <c r="E511" s="7" t="e">
        <f t="shared" si="149"/>
        <v>#N/A</v>
      </c>
      <c r="F511" s="7">
        <f t="shared" si="150"/>
        <v>0</v>
      </c>
      <c r="G511" s="7">
        <f t="shared" si="146"/>
        <v>0</v>
      </c>
      <c r="H511" s="49" t="e">
        <f t="shared" si="151"/>
        <v>#NUM!</v>
      </c>
      <c r="I511" s="178" t="e">
        <f t="shared" si="155"/>
        <v>#NUM!</v>
      </c>
      <c r="J511" s="8"/>
      <c r="K511" s="2" t="str">
        <f t="shared" si="156"/>
        <v>-</v>
      </c>
      <c r="L511" s="2" t="str">
        <f t="shared" si="157"/>
        <v>-</v>
      </c>
      <c r="M511" s="2" t="str">
        <f t="shared" si="158"/>
        <v>-</v>
      </c>
      <c r="N511" s="2"/>
      <c r="O511" s="2" t="str">
        <f t="shared" si="159"/>
        <v>-</v>
      </c>
      <c r="P511" s="1"/>
      <c r="Q511" s="1"/>
      <c r="R511" s="1"/>
      <c r="S511" s="1"/>
      <c r="T511" s="1"/>
      <c r="U511" s="1"/>
      <c r="V511" s="161"/>
      <c r="W511" s="1"/>
      <c r="X511" s="1"/>
      <c r="Y511" s="1"/>
      <c r="Z511" s="1"/>
      <c r="AA511" s="1"/>
      <c r="AB511" s="1"/>
      <c r="AC511" s="1"/>
      <c r="AD511" s="1"/>
      <c r="AI511" t="str">
        <f t="shared" si="147"/>
        <v>Orient</v>
      </c>
      <c r="AJ511" t="s">
        <v>2884</v>
      </c>
      <c r="AK511" s="167">
        <v>2</v>
      </c>
      <c r="AN511" s="98">
        <v>23</v>
      </c>
      <c r="AO511" s="100">
        <v>3</v>
      </c>
      <c r="AP511" s="100">
        <v>245</v>
      </c>
      <c r="AQ511" s="107">
        <v>55435</v>
      </c>
      <c r="AR511" s="107">
        <f t="shared" si="152"/>
        <v>23003</v>
      </c>
      <c r="AS511" t="s">
        <v>1726</v>
      </c>
      <c r="AT511" s="110">
        <f t="shared" si="153"/>
        <v>2355435</v>
      </c>
      <c r="AW511">
        <v>37.880000000000003</v>
      </c>
      <c r="AX511">
        <v>2.12</v>
      </c>
      <c r="AY511">
        <v>35.770000000000003</v>
      </c>
      <c r="BF511" s="118"/>
      <c r="BI511" s="118"/>
      <c r="BJ511" s="118"/>
      <c r="BV511" s="1"/>
    </row>
    <row r="512" spans="1:74" hidden="1" outlineLevel="1">
      <c r="A512" t="s">
        <v>1643</v>
      </c>
      <c r="B512" s="9" t="s">
        <v>968</v>
      </c>
      <c r="C512" s="1">
        <f t="shared" si="154"/>
        <v>0</v>
      </c>
      <c r="D512" s="7" t="e">
        <f t="shared" si="148"/>
        <v>#N/A</v>
      </c>
      <c r="E512" s="7" t="e">
        <f t="shared" si="149"/>
        <v>#N/A</v>
      </c>
      <c r="F512" s="7">
        <f t="shared" si="150"/>
        <v>0</v>
      </c>
      <c r="G512" s="7">
        <f t="shared" si="146"/>
        <v>0</v>
      </c>
      <c r="H512" s="49" t="e">
        <f t="shared" si="151"/>
        <v>#NUM!</v>
      </c>
      <c r="I512" s="178" t="e">
        <f t="shared" si="155"/>
        <v>#NUM!</v>
      </c>
      <c r="J512" s="8"/>
      <c r="K512" s="2" t="str">
        <f t="shared" si="156"/>
        <v>-</v>
      </c>
      <c r="L512" s="2" t="str">
        <f t="shared" si="157"/>
        <v>-</v>
      </c>
      <c r="M512" s="2" t="str">
        <f t="shared" si="158"/>
        <v>-</v>
      </c>
      <c r="N512" s="2"/>
      <c r="O512" s="2" t="str">
        <f t="shared" si="159"/>
        <v>-</v>
      </c>
      <c r="P512" s="1"/>
      <c r="Q512" s="1"/>
      <c r="R512" s="1"/>
      <c r="S512" s="1"/>
      <c r="T512" s="1"/>
      <c r="U512" s="1"/>
      <c r="V512" s="161"/>
      <c r="W512" s="1"/>
      <c r="X512" s="1"/>
      <c r="Y512" s="1"/>
      <c r="Z512" s="1"/>
      <c r="AA512" s="1"/>
      <c r="AB512" s="1"/>
      <c r="AC512" s="1"/>
      <c r="AD512" s="1"/>
      <c r="AI512" t="str">
        <f t="shared" si="147"/>
        <v>Orland</v>
      </c>
      <c r="AJ512" t="s">
        <v>695</v>
      </c>
      <c r="AK512" s="167">
        <v>2</v>
      </c>
      <c r="AN512" s="98">
        <v>23</v>
      </c>
      <c r="AO512" s="100">
        <v>9</v>
      </c>
      <c r="AP512" s="100">
        <v>105</v>
      </c>
      <c r="AQ512" s="107">
        <v>55505</v>
      </c>
      <c r="AR512" s="107">
        <f t="shared" si="152"/>
        <v>23009</v>
      </c>
      <c r="AS512" t="s">
        <v>1726</v>
      </c>
      <c r="AT512" s="110">
        <f t="shared" si="153"/>
        <v>2355505</v>
      </c>
      <c r="AW512">
        <v>52.46</v>
      </c>
      <c r="AX512">
        <v>5.6</v>
      </c>
      <c r="AY512">
        <v>46.87</v>
      </c>
      <c r="BF512" s="118"/>
      <c r="BI512" s="118"/>
      <c r="BJ512" s="118"/>
      <c r="BV512" s="1"/>
    </row>
    <row r="513" spans="1:74" hidden="1" outlineLevel="1">
      <c r="A513" s="34" t="s">
        <v>2399</v>
      </c>
      <c r="B513" s="9" t="s">
        <v>968</v>
      </c>
      <c r="C513" s="1">
        <f t="shared" si="154"/>
        <v>0</v>
      </c>
      <c r="D513" s="7" t="e">
        <f t="shared" si="148"/>
        <v>#N/A</v>
      </c>
      <c r="E513" s="7" t="e">
        <f t="shared" si="149"/>
        <v>#N/A</v>
      </c>
      <c r="F513" s="7">
        <f t="shared" si="150"/>
        <v>0</v>
      </c>
      <c r="G513" s="7">
        <f t="shared" si="146"/>
        <v>0</v>
      </c>
      <c r="H513" s="49" t="e">
        <f t="shared" si="151"/>
        <v>#NUM!</v>
      </c>
      <c r="I513" s="178" t="e">
        <f t="shared" si="155"/>
        <v>#NUM!</v>
      </c>
      <c r="J513" s="8"/>
      <c r="K513" s="2" t="str">
        <f t="shared" si="156"/>
        <v>-</v>
      </c>
      <c r="L513" s="2" t="str">
        <f t="shared" si="157"/>
        <v>-</v>
      </c>
      <c r="M513" s="2" t="str">
        <f t="shared" si="158"/>
        <v>-</v>
      </c>
      <c r="N513" s="2"/>
      <c r="O513" s="2" t="str">
        <f t="shared" si="159"/>
        <v>-</v>
      </c>
      <c r="P513" s="1"/>
      <c r="Q513" s="1"/>
      <c r="R513" s="1"/>
      <c r="S513" s="1"/>
      <c r="T513" s="1"/>
      <c r="U513" s="1"/>
      <c r="V513" s="161"/>
      <c r="W513" s="1"/>
      <c r="X513" s="1"/>
      <c r="Y513" s="1"/>
      <c r="Z513" s="1"/>
      <c r="AA513" s="1"/>
      <c r="AB513" s="1"/>
      <c r="AC513" s="1"/>
      <c r="AD513" s="1"/>
      <c r="AI513" t="str">
        <f t="shared" si="147"/>
        <v>Orneville</v>
      </c>
      <c r="AJ513" t="s">
        <v>127</v>
      </c>
      <c r="AK513" s="167">
        <v>2</v>
      </c>
      <c r="AN513" s="98">
        <v>23</v>
      </c>
      <c r="AO513" s="100">
        <v>21</v>
      </c>
      <c r="AQ513" s="107">
        <v>55550</v>
      </c>
      <c r="AR513" s="107">
        <f t="shared" si="152"/>
        <v>23021</v>
      </c>
      <c r="AS513" t="s">
        <v>1908</v>
      </c>
      <c r="AT513" s="110">
        <f t="shared" si="153"/>
        <v>2355550</v>
      </c>
      <c r="BF513" s="118"/>
      <c r="BI513" s="118"/>
      <c r="BJ513" s="118"/>
      <c r="BV513" s="1"/>
    </row>
    <row r="514" spans="1:74" hidden="1" outlineLevel="1">
      <c r="A514" t="s">
        <v>1644</v>
      </c>
      <c r="B514" s="9" t="s">
        <v>968</v>
      </c>
      <c r="C514" s="1">
        <f t="shared" si="154"/>
        <v>0</v>
      </c>
      <c r="D514" s="7" t="e">
        <f t="shared" si="148"/>
        <v>#N/A</v>
      </c>
      <c r="E514" s="7" t="e">
        <f t="shared" si="149"/>
        <v>#N/A</v>
      </c>
      <c r="F514" s="7">
        <f t="shared" si="150"/>
        <v>0</v>
      </c>
      <c r="G514" s="7">
        <f t="shared" ref="G514:G577" si="160">IF(S514&gt;0,RANK(S514,(P514:AD514)),0)</f>
        <v>0</v>
      </c>
      <c r="H514" s="49" t="e">
        <f t="shared" si="151"/>
        <v>#NUM!</v>
      </c>
      <c r="I514" s="178" t="e">
        <f t="shared" si="155"/>
        <v>#NUM!</v>
      </c>
      <c r="J514" s="8"/>
      <c r="K514" s="2" t="str">
        <f t="shared" si="156"/>
        <v>-</v>
      </c>
      <c r="L514" s="2" t="str">
        <f t="shared" si="157"/>
        <v>-</v>
      </c>
      <c r="M514" s="2" t="str">
        <f t="shared" si="158"/>
        <v>-</v>
      </c>
      <c r="N514" s="2"/>
      <c r="O514" s="2" t="str">
        <f t="shared" si="159"/>
        <v>-</v>
      </c>
      <c r="P514" s="1"/>
      <c r="Q514" s="1"/>
      <c r="R514" s="1"/>
      <c r="S514" s="1"/>
      <c r="T514" s="1"/>
      <c r="U514" s="1"/>
      <c r="V514" s="161"/>
      <c r="W514" s="1"/>
      <c r="X514" s="1"/>
      <c r="Y514" s="1"/>
      <c r="Z514" s="1"/>
      <c r="AA514" s="1"/>
      <c r="AB514" s="1"/>
      <c r="AC514" s="1"/>
      <c r="AD514" s="1"/>
      <c r="AI514" t="str">
        <f t="shared" si="147"/>
        <v>Orono</v>
      </c>
      <c r="AJ514" t="s">
        <v>874</v>
      </c>
      <c r="AK514" s="167">
        <v>2</v>
      </c>
      <c r="AN514" s="98">
        <v>23</v>
      </c>
      <c r="AO514" s="100">
        <v>19</v>
      </c>
      <c r="AP514" s="100">
        <v>245</v>
      </c>
      <c r="AQ514" s="107">
        <v>55565</v>
      </c>
      <c r="AR514" s="107">
        <f t="shared" si="152"/>
        <v>23019</v>
      </c>
      <c r="AS514" t="s">
        <v>1726</v>
      </c>
      <c r="AT514" s="110">
        <f t="shared" si="153"/>
        <v>2355565</v>
      </c>
      <c r="AW514">
        <v>19.78</v>
      </c>
      <c r="AX514">
        <v>1.57</v>
      </c>
      <c r="AY514">
        <v>18.21</v>
      </c>
      <c r="BF514" s="118"/>
      <c r="BI514" s="118"/>
      <c r="BJ514" s="118"/>
      <c r="BV514" s="1"/>
    </row>
    <row r="515" spans="1:74" hidden="1" outlineLevel="1">
      <c r="A515" t="s">
        <v>998</v>
      </c>
      <c r="B515" s="9" t="s">
        <v>968</v>
      </c>
      <c r="C515" s="1">
        <f t="shared" si="154"/>
        <v>0</v>
      </c>
      <c r="D515" s="7" t="e">
        <f t="shared" si="148"/>
        <v>#N/A</v>
      </c>
      <c r="E515" s="7" t="e">
        <f t="shared" si="149"/>
        <v>#N/A</v>
      </c>
      <c r="F515" s="7">
        <f t="shared" si="150"/>
        <v>0</v>
      </c>
      <c r="G515" s="7">
        <f t="shared" si="160"/>
        <v>0</v>
      </c>
      <c r="H515" s="49" t="e">
        <f t="shared" si="151"/>
        <v>#NUM!</v>
      </c>
      <c r="I515" s="178" t="e">
        <f t="shared" si="155"/>
        <v>#NUM!</v>
      </c>
      <c r="J515" s="8"/>
      <c r="K515" s="2" t="str">
        <f t="shared" si="156"/>
        <v>-</v>
      </c>
      <c r="L515" s="2" t="str">
        <f t="shared" si="157"/>
        <v>-</v>
      </c>
      <c r="M515" s="2" t="str">
        <f t="shared" si="158"/>
        <v>-</v>
      </c>
      <c r="N515" s="2"/>
      <c r="O515" s="2" t="str">
        <f t="shared" si="159"/>
        <v>-</v>
      </c>
      <c r="P515" s="1"/>
      <c r="Q515" s="1"/>
      <c r="R515" s="1"/>
      <c r="S515" s="1"/>
      <c r="T515" s="1"/>
      <c r="U515" s="1"/>
      <c r="V515" s="161"/>
      <c r="W515" s="1"/>
      <c r="X515" s="1"/>
      <c r="Y515" s="1"/>
      <c r="Z515" s="1"/>
      <c r="AA515" s="1"/>
      <c r="AB515" s="1"/>
      <c r="AC515" s="1"/>
      <c r="AD515" s="1"/>
      <c r="AI515" t="str">
        <f t="shared" si="147"/>
        <v>Orrington</v>
      </c>
      <c r="AJ515" t="s">
        <v>874</v>
      </c>
      <c r="AK515" s="167">
        <v>2</v>
      </c>
      <c r="AN515" s="98">
        <v>23</v>
      </c>
      <c r="AO515" s="100">
        <v>19</v>
      </c>
      <c r="AP515" s="100">
        <v>250</v>
      </c>
      <c r="AQ515" s="107">
        <v>55680</v>
      </c>
      <c r="AR515" s="107">
        <f t="shared" si="152"/>
        <v>23019</v>
      </c>
      <c r="AS515" t="s">
        <v>1726</v>
      </c>
      <c r="AT515" s="110">
        <f t="shared" si="153"/>
        <v>2355680</v>
      </c>
      <c r="AW515">
        <v>27.49</v>
      </c>
      <c r="AX515">
        <v>2.1</v>
      </c>
      <c r="AY515">
        <v>25.39</v>
      </c>
      <c r="BF515" s="118"/>
      <c r="BI515" s="118"/>
      <c r="BJ515" s="118"/>
      <c r="BV515" s="1"/>
    </row>
    <row r="516" spans="1:74" hidden="1" outlineLevel="1">
      <c r="A516" t="s">
        <v>3207</v>
      </c>
      <c r="B516" s="9" t="s">
        <v>968</v>
      </c>
      <c r="C516" s="1">
        <f t="shared" si="154"/>
        <v>0</v>
      </c>
      <c r="D516" s="7" t="e">
        <f t="shared" si="148"/>
        <v>#N/A</v>
      </c>
      <c r="E516" s="7" t="e">
        <f t="shared" si="149"/>
        <v>#N/A</v>
      </c>
      <c r="F516" s="7">
        <f t="shared" si="150"/>
        <v>0</v>
      </c>
      <c r="G516" s="7">
        <f t="shared" si="160"/>
        <v>0</v>
      </c>
      <c r="H516" s="49" t="e">
        <f t="shared" si="151"/>
        <v>#NUM!</v>
      </c>
      <c r="I516" s="178" t="e">
        <f t="shared" si="155"/>
        <v>#NUM!</v>
      </c>
      <c r="J516" s="8"/>
      <c r="K516" s="2" t="str">
        <f t="shared" si="156"/>
        <v>-</v>
      </c>
      <c r="L516" s="2" t="str">
        <f t="shared" si="157"/>
        <v>-</v>
      </c>
      <c r="M516" s="2" t="str">
        <f t="shared" si="158"/>
        <v>-</v>
      </c>
      <c r="N516" s="2"/>
      <c r="O516" s="2" t="str">
        <f t="shared" si="159"/>
        <v>-</v>
      </c>
      <c r="P516" s="1"/>
      <c r="Q516" s="1"/>
      <c r="R516" s="1"/>
      <c r="S516" s="1"/>
      <c r="T516" s="1"/>
      <c r="U516" s="1"/>
      <c r="V516" s="161"/>
      <c r="W516" s="1"/>
      <c r="X516" s="1"/>
      <c r="Y516" s="1"/>
      <c r="Z516" s="1"/>
      <c r="AA516" s="1"/>
      <c r="AB516" s="1"/>
      <c r="AC516" s="1"/>
      <c r="AD516" s="1"/>
      <c r="AI516" t="str">
        <f t="shared" si="147"/>
        <v>Osborn</v>
      </c>
      <c r="AJ516" t="s">
        <v>695</v>
      </c>
      <c r="AK516" s="167">
        <v>2</v>
      </c>
      <c r="AN516" s="98">
        <v>23</v>
      </c>
      <c r="AO516" s="100">
        <v>9</v>
      </c>
      <c r="AP516" s="100">
        <v>110</v>
      </c>
      <c r="AQ516" s="107">
        <v>55855</v>
      </c>
      <c r="AR516" s="107">
        <f t="shared" si="152"/>
        <v>23009</v>
      </c>
      <c r="AS516" t="s">
        <v>1726</v>
      </c>
      <c r="AT516" s="110">
        <f t="shared" si="153"/>
        <v>2355855</v>
      </c>
      <c r="AW516">
        <v>38.4</v>
      </c>
      <c r="AX516">
        <v>2.84</v>
      </c>
      <c r="AY516">
        <v>35.56</v>
      </c>
      <c r="BF516" s="118"/>
      <c r="BI516" s="118"/>
      <c r="BJ516" s="118"/>
      <c r="BV516" s="1"/>
    </row>
    <row r="517" spans="1:74" hidden="1" outlineLevel="1">
      <c r="A517" t="s">
        <v>1108</v>
      </c>
      <c r="B517" s="9" t="s">
        <v>968</v>
      </c>
      <c r="C517" s="1">
        <f t="shared" si="154"/>
        <v>0</v>
      </c>
      <c r="D517" s="7" t="e">
        <f t="shared" si="148"/>
        <v>#N/A</v>
      </c>
      <c r="E517" s="7" t="e">
        <f t="shared" si="149"/>
        <v>#N/A</v>
      </c>
      <c r="F517" s="7">
        <f t="shared" si="150"/>
        <v>0</v>
      </c>
      <c r="G517" s="7">
        <f t="shared" si="160"/>
        <v>0</v>
      </c>
      <c r="H517" s="49" t="e">
        <f t="shared" si="151"/>
        <v>#NUM!</v>
      </c>
      <c r="I517" s="178" t="e">
        <f t="shared" si="155"/>
        <v>#NUM!</v>
      </c>
      <c r="J517" s="8"/>
      <c r="K517" s="2" t="str">
        <f t="shared" si="156"/>
        <v>-</v>
      </c>
      <c r="L517" s="2" t="str">
        <f t="shared" si="157"/>
        <v>-</v>
      </c>
      <c r="M517" s="2" t="str">
        <f t="shared" si="158"/>
        <v>-</v>
      </c>
      <c r="N517" s="2"/>
      <c r="O517" s="2" t="str">
        <f t="shared" si="159"/>
        <v>-</v>
      </c>
      <c r="P517" s="1"/>
      <c r="Q517" s="1"/>
      <c r="R517" s="1"/>
      <c r="S517" s="1"/>
      <c r="T517" s="1"/>
      <c r="U517" s="1"/>
      <c r="V517" s="161"/>
      <c r="W517" s="1"/>
      <c r="X517" s="1"/>
      <c r="Y517" s="1"/>
      <c r="Z517" s="1"/>
      <c r="AA517" s="1"/>
      <c r="AB517" s="1"/>
      <c r="AC517" s="1"/>
      <c r="AD517" s="1"/>
      <c r="AI517" t="str">
        <f t="shared" si="147"/>
        <v>Otis</v>
      </c>
      <c r="AJ517" t="s">
        <v>695</v>
      </c>
      <c r="AK517" s="167">
        <v>2</v>
      </c>
      <c r="AN517" s="98">
        <v>23</v>
      </c>
      <c r="AO517" s="100">
        <v>9</v>
      </c>
      <c r="AP517" s="100">
        <v>115</v>
      </c>
      <c r="AQ517" s="107">
        <v>55890</v>
      </c>
      <c r="AR517" s="107">
        <f t="shared" si="152"/>
        <v>23009</v>
      </c>
      <c r="AS517" t="s">
        <v>1726</v>
      </c>
      <c r="AT517" s="110">
        <f t="shared" si="153"/>
        <v>2355890</v>
      </c>
      <c r="AW517">
        <v>28.78</v>
      </c>
      <c r="AX517">
        <v>3.84</v>
      </c>
      <c r="AY517">
        <v>24.93</v>
      </c>
      <c r="BF517" s="118"/>
      <c r="BI517" s="118"/>
      <c r="BJ517" s="118"/>
      <c r="BV517" s="1"/>
    </row>
    <row r="518" spans="1:74" hidden="1" outlineLevel="1">
      <c r="A518" t="s">
        <v>2307</v>
      </c>
      <c r="B518" s="9" t="s">
        <v>968</v>
      </c>
      <c r="C518" s="1">
        <f t="shared" si="154"/>
        <v>0</v>
      </c>
      <c r="D518" s="7" t="e">
        <f t="shared" si="148"/>
        <v>#N/A</v>
      </c>
      <c r="E518" s="7" t="e">
        <f t="shared" si="149"/>
        <v>#N/A</v>
      </c>
      <c r="F518" s="7">
        <f t="shared" si="150"/>
        <v>0</v>
      </c>
      <c r="G518" s="7">
        <f t="shared" si="160"/>
        <v>0</v>
      </c>
      <c r="H518" s="49" t="e">
        <f t="shared" si="151"/>
        <v>#NUM!</v>
      </c>
      <c r="I518" s="178" t="e">
        <f t="shared" si="155"/>
        <v>#NUM!</v>
      </c>
      <c r="J518" s="8"/>
      <c r="K518" s="2" t="str">
        <f t="shared" si="156"/>
        <v>-</v>
      </c>
      <c r="L518" s="2" t="str">
        <f t="shared" si="157"/>
        <v>-</v>
      </c>
      <c r="M518" s="2" t="str">
        <f t="shared" si="158"/>
        <v>-</v>
      </c>
      <c r="N518" s="2"/>
      <c r="O518" s="2" t="str">
        <f t="shared" si="159"/>
        <v>-</v>
      </c>
      <c r="P518" s="1"/>
      <c r="Q518" s="1"/>
      <c r="R518" s="1"/>
      <c r="S518" s="1"/>
      <c r="T518" s="1"/>
      <c r="U518" s="1"/>
      <c r="V518" s="161"/>
      <c r="W518" s="1"/>
      <c r="X518" s="1"/>
      <c r="Y518" s="1"/>
      <c r="Z518" s="1"/>
      <c r="AA518" s="1"/>
      <c r="AB518" s="1"/>
      <c r="AC518" s="1"/>
      <c r="AD518" s="1"/>
      <c r="AI518" t="str">
        <f t="shared" si="147"/>
        <v>Otisfield</v>
      </c>
      <c r="AJ518" t="s">
        <v>3102</v>
      </c>
      <c r="AK518" s="167">
        <v>2</v>
      </c>
      <c r="AN518" s="98">
        <v>23</v>
      </c>
      <c r="AO518" s="100">
        <v>17</v>
      </c>
      <c r="AP518" s="100">
        <v>108</v>
      </c>
      <c r="AQ518" s="107">
        <v>55960</v>
      </c>
      <c r="AR518" s="107">
        <f t="shared" si="152"/>
        <v>23017</v>
      </c>
      <c r="AS518" t="s">
        <v>1726</v>
      </c>
      <c r="AT518" s="110">
        <f t="shared" si="153"/>
        <v>2355960</v>
      </c>
      <c r="AW518">
        <v>44.29</v>
      </c>
      <c r="AX518">
        <v>4.33</v>
      </c>
      <c r="AY518">
        <v>39.96</v>
      </c>
      <c r="BF518" s="118"/>
      <c r="BI518" s="118"/>
      <c r="BJ518" s="118"/>
      <c r="BV518" s="1"/>
    </row>
    <row r="519" spans="1:74" hidden="1" outlineLevel="1">
      <c r="A519" t="s">
        <v>2775</v>
      </c>
      <c r="B519" s="9" t="s">
        <v>968</v>
      </c>
      <c r="C519" s="1">
        <f t="shared" si="154"/>
        <v>0</v>
      </c>
      <c r="D519" s="7" t="e">
        <f t="shared" si="148"/>
        <v>#N/A</v>
      </c>
      <c r="E519" s="7" t="e">
        <f t="shared" si="149"/>
        <v>#N/A</v>
      </c>
      <c r="F519" s="7">
        <f t="shared" si="150"/>
        <v>0</v>
      </c>
      <c r="G519" s="7">
        <f t="shared" si="160"/>
        <v>0</v>
      </c>
      <c r="H519" s="49" t="e">
        <f t="shared" si="151"/>
        <v>#NUM!</v>
      </c>
      <c r="I519" s="178" t="e">
        <f t="shared" si="155"/>
        <v>#NUM!</v>
      </c>
      <c r="J519" s="8"/>
      <c r="K519" s="2" t="str">
        <f t="shared" si="156"/>
        <v>-</v>
      </c>
      <c r="L519" s="2" t="str">
        <f t="shared" si="157"/>
        <v>-</v>
      </c>
      <c r="M519" s="2" t="str">
        <f t="shared" si="158"/>
        <v>-</v>
      </c>
      <c r="N519" s="2"/>
      <c r="O519" s="2" t="str">
        <f t="shared" si="159"/>
        <v>-</v>
      </c>
      <c r="P519" s="1"/>
      <c r="Q519" s="1"/>
      <c r="R519" s="1"/>
      <c r="S519" s="1"/>
      <c r="T519" s="1"/>
      <c r="U519" s="1"/>
      <c r="V519" s="161"/>
      <c r="W519" s="1"/>
      <c r="X519" s="1"/>
      <c r="Y519" s="1"/>
      <c r="Z519" s="1"/>
      <c r="AA519" s="1"/>
      <c r="AB519" s="1"/>
      <c r="AC519" s="1"/>
      <c r="AD519" s="1"/>
      <c r="AI519" t="str">
        <f t="shared" si="147"/>
        <v>Owls Head</v>
      </c>
      <c r="AJ519" t="s">
        <v>794</v>
      </c>
      <c r="AK519" s="167">
        <v>1</v>
      </c>
      <c r="AN519" s="98">
        <v>23</v>
      </c>
      <c r="AO519" s="100">
        <v>13</v>
      </c>
      <c r="AP519" s="100">
        <v>45</v>
      </c>
      <c r="AQ519" s="107">
        <v>56135</v>
      </c>
      <c r="AR519" s="107">
        <f t="shared" si="152"/>
        <v>23013</v>
      </c>
      <c r="AS519" t="s">
        <v>1726</v>
      </c>
      <c r="AT519" s="110">
        <f t="shared" si="153"/>
        <v>2356135</v>
      </c>
      <c r="AW519">
        <v>19.600000000000001</v>
      </c>
      <c r="AX519">
        <v>10.71</v>
      </c>
      <c r="AY519">
        <v>8.89</v>
      </c>
      <c r="BF519" s="118"/>
      <c r="BI519" s="118"/>
      <c r="BJ519" s="118"/>
      <c r="BV519" s="1"/>
    </row>
    <row r="520" spans="1:74" hidden="1" outlineLevel="1">
      <c r="A520" t="s">
        <v>1281</v>
      </c>
      <c r="B520" s="9" t="s">
        <v>968</v>
      </c>
      <c r="C520" s="1">
        <f t="shared" si="154"/>
        <v>0</v>
      </c>
      <c r="D520" s="7" t="e">
        <f t="shared" si="148"/>
        <v>#N/A</v>
      </c>
      <c r="E520" s="7" t="e">
        <f t="shared" si="149"/>
        <v>#N/A</v>
      </c>
      <c r="F520" s="7">
        <f t="shared" si="150"/>
        <v>0</v>
      </c>
      <c r="G520" s="7">
        <f t="shared" si="160"/>
        <v>0</v>
      </c>
      <c r="H520" s="49" t="e">
        <f t="shared" si="151"/>
        <v>#NUM!</v>
      </c>
      <c r="I520" s="178" t="e">
        <f t="shared" si="155"/>
        <v>#NUM!</v>
      </c>
      <c r="J520" s="8"/>
      <c r="K520" s="2" t="str">
        <f t="shared" si="156"/>
        <v>-</v>
      </c>
      <c r="L520" s="2" t="str">
        <f t="shared" si="157"/>
        <v>-</v>
      </c>
      <c r="M520" s="2" t="str">
        <f t="shared" si="158"/>
        <v>-</v>
      </c>
      <c r="N520" s="2"/>
      <c r="O520" s="2" t="str">
        <f t="shared" si="159"/>
        <v>-</v>
      </c>
      <c r="P520" s="1"/>
      <c r="Q520" s="1"/>
      <c r="R520" s="1"/>
      <c r="S520" s="1"/>
      <c r="T520" s="1"/>
      <c r="U520" s="1"/>
      <c r="V520" s="161"/>
      <c r="W520" s="1"/>
      <c r="X520" s="1"/>
      <c r="Y520" s="1"/>
      <c r="Z520" s="1"/>
      <c r="AA520" s="1"/>
      <c r="AB520" s="1"/>
      <c r="AC520" s="1"/>
      <c r="AD520" s="1"/>
      <c r="AI520" t="str">
        <f t="shared" si="147"/>
        <v>Oxbow</v>
      </c>
      <c r="AJ520" t="s">
        <v>2884</v>
      </c>
      <c r="AK520" s="167">
        <v>2</v>
      </c>
      <c r="AN520" s="98">
        <v>23</v>
      </c>
      <c r="AO520" s="100">
        <v>3</v>
      </c>
      <c r="AP520" s="100">
        <v>250</v>
      </c>
      <c r="AQ520" s="107">
        <v>56205</v>
      </c>
      <c r="AR520" s="107">
        <f t="shared" si="152"/>
        <v>23003</v>
      </c>
      <c r="AS520" t="s">
        <v>1090</v>
      </c>
      <c r="AT520" s="110">
        <f t="shared" si="153"/>
        <v>2356205</v>
      </c>
      <c r="AW520">
        <v>38.24</v>
      </c>
      <c r="AX520">
        <v>0.47</v>
      </c>
      <c r="AY520">
        <v>37.770000000000003</v>
      </c>
      <c r="BF520" s="118"/>
      <c r="BI520" s="118"/>
      <c r="BJ520" s="118"/>
      <c r="BV520" s="1"/>
    </row>
    <row r="521" spans="1:74" hidden="1" outlineLevel="1">
      <c r="A521" t="s">
        <v>3102</v>
      </c>
      <c r="B521" s="9" t="s">
        <v>968</v>
      </c>
      <c r="C521" s="1">
        <f t="shared" si="154"/>
        <v>0</v>
      </c>
      <c r="D521" s="7" t="e">
        <f t="shared" si="148"/>
        <v>#N/A</v>
      </c>
      <c r="E521" s="7" t="e">
        <f t="shared" si="149"/>
        <v>#N/A</v>
      </c>
      <c r="F521" s="7">
        <f t="shared" si="150"/>
        <v>0</v>
      </c>
      <c r="G521" s="7">
        <f t="shared" si="160"/>
        <v>0</v>
      </c>
      <c r="H521" s="49" t="e">
        <f t="shared" si="151"/>
        <v>#NUM!</v>
      </c>
      <c r="I521" s="178" t="e">
        <f t="shared" si="155"/>
        <v>#NUM!</v>
      </c>
      <c r="J521" s="8"/>
      <c r="K521" s="2" t="str">
        <f t="shared" si="156"/>
        <v>-</v>
      </c>
      <c r="L521" s="2" t="str">
        <f t="shared" si="157"/>
        <v>-</v>
      </c>
      <c r="M521" s="2" t="str">
        <f t="shared" si="158"/>
        <v>-</v>
      </c>
      <c r="N521" s="2"/>
      <c r="O521" s="2" t="str">
        <f t="shared" si="159"/>
        <v>-</v>
      </c>
      <c r="P521" s="1"/>
      <c r="Q521" s="1"/>
      <c r="R521" s="1"/>
      <c r="S521" s="1"/>
      <c r="T521" s="1"/>
      <c r="U521" s="1"/>
      <c r="V521" s="161"/>
      <c r="W521" s="1"/>
      <c r="X521" s="1"/>
      <c r="Y521" s="1"/>
      <c r="Z521" s="1"/>
      <c r="AA521" s="1"/>
      <c r="AB521" s="1"/>
      <c r="AC521" s="1"/>
      <c r="AD521" s="1"/>
      <c r="AI521" t="str">
        <f t="shared" ref="AI521:AI584" si="161">A521</f>
        <v>Oxford</v>
      </c>
      <c r="AJ521" t="s">
        <v>3102</v>
      </c>
      <c r="AK521" s="167">
        <v>2</v>
      </c>
      <c r="AN521" s="98">
        <v>23</v>
      </c>
      <c r="AO521" s="100">
        <v>17</v>
      </c>
      <c r="AP521" s="100">
        <v>110</v>
      </c>
      <c r="AQ521" s="107">
        <v>56310</v>
      </c>
      <c r="AR521" s="107">
        <f t="shared" si="152"/>
        <v>23017</v>
      </c>
      <c r="AS521" t="s">
        <v>1726</v>
      </c>
      <c r="AT521" s="110">
        <f t="shared" si="153"/>
        <v>2356310</v>
      </c>
      <c r="AW521">
        <v>41.85</v>
      </c>
      <c r="AX521">
        <v>3.14</v>
      </c>
      <c r="AY521">
        <v>38.71</v>
      </c>
      <c r="BF521" s="118"/>
      <c r="BI521" s="118"/>
      <c r="BJ521" s="118"/>
      <c r="BV521" s="1"/>
    </row>
    <row r="522" spans="1:74" hidden="1" outlineLevel="1">
      <c r="A522" t="s">
        <v>187</v>
      </c>
      <c r="B522" s="9" t="s">
        <v>968</v>
      </c>
      <c r="C522" s="1">
        <f t="shared" si="154"/>
        <v>0</v>
      </c>
      <c r="D522" s="7" t="e">
        <f t="shared" si="148"/>
        <v>#N/A</v>
      </c>
      <c r="E522" s="7" t="e">
        <f t="shared" si="149"/>
        <v>#N/A</v>
      </c>
      <c r="F522" s="7">
        <f t="shared" si="150"/>
        <v>0</v>
      </c>
      <c r="G522" s="7">
        <f t="shared" si="160"/>
        <v>0</v>
      </c>
      <c r="H522" s="49" t="e">
        <f t="shared" si="151"/>
        <v>#NUM!</v>
      </c>
      <c r="I522" s="178" t="e">
        <f t="shared" si="155"/>
        <v>#NUM!</v>
      </c>
      <c r="J522" s="8"/>
      <c r="K522" s="2" t="str">
        <f t="shared" si="156"/>
        <v>-</v>
      </c>
      <c r="L522" s="2" t="str">
        <f t="shared" si="157"/>
        <v>-</v>
      </c>
      <c r="M522" s="2" t="str">
        <f t="shared" si="158"/>
        <v>-</v>
      </c>
      <c r="N522" s="2"/>
      <c r="O522" s="2" t="str">
        <f t="shared" si="159"/>
        <v>-</v>
      </c>
      <c r="P522" s="1"/>
      <c r="Q522" s="1"/>
      <c r="R522" s="1"/>
      <c r="S522" s="1"/>
      <c r="T522" s="1"/>
      <c r="U522" s="1"/>
      <c r="V522" s="161"/>
      <c r="W522" s="1"/>
      <c r="X522" s="1"/>
      <c r="Y522" s="1"/>
      <c r="Z522" s="1"/>
      <c r="AA522" s="1"/>
      <c r="AB522" s="1"/>
      <c r="AC522" s="1"/>
      <c r="AD522" s="1"/>
      <c r="AI522" t="str">
        <f t="shared" si="161"/>
        <v>Palermo</v>
      </c>
      <c r="AJ522" t="s">
        <v>2274</v>
      </c>
      <c r="AK522" s="167">
        <v>2</v>
      </c>
      <c r="AN522" s="98">
        <v>23</v>
      </c>
      <c r="AO522" s="100">
        <v>27</v>
      </c>
      <c r="AP522" s="100">
        <v>80</v>
      </c>
      <c r="AQ522" s="107">
        <v>56450</v>
      </c>
      <c r="AR522" s="107">
        <f t="shared" si="152"/>
        <v>23027</v>
      </c>
      <c r="AS522" t="s">
        <v>1726</v>
      </c>
      <c r="AT522" s="110">
        <f t="shared" si="153"/>
        <v>2356450</v>
      </c>
      <c r="AW522">
        <v>43.52</v>
      </c>
      <c r="AX522">
        <v>2.97</v>
      </c>
      <c r="AY522">
        <v>40.549999999999997</v>
      </c>
      <c r="BF522" s="118"/>
      <c r="BI522" s="118"/>
      <c r="BJ522" s="118"/>
      <c r="BV522" s="1"/>
    </row>
    <row r="523" spans="1:74" hidden="1" outlineLevel="1">
      <c r="A523" t="s">
        <v>3085</v>
      </c>
      <c r="B523" s="9" t="s">
        <v>968</v>
      </c>
      <c r="C523" s="1">
        <f t="shared" si="154"/>
        <v>0</v>
      </c>
      <c r="D523" s="7" t="e">
        <f t="shared" si="148"/>
        <v>#N/A</v>
      </c>
      <c r="E523" s="7" t="e">
        <f t="shared" si="149"/>
        <v>#N/A</v>
      </c>
      <c r="F523" s="7">
        <f t="shared" si="150"/>
        <v>0</v>
      </c>
      <c r="G523" s="7">
        <f t="shared" si="160"/>
        <v>0</v>
      </c>
      <c r="H523" s="49" t="e">
        <f t="shared" si="151"/>
        <v>#NUM!</v>
      </c>
      <c r="I523" s="178" t="e">
        <f t="shared" si="155"/>
        <v>#NUM!</v>
      </c>
      <c r="J523" s="8"/>
      <c r="K523" s="2" t="str">
        <f t="shared" si="156"/>
        <v>-</v>
      </c>
      <c r="L523" s="2" t="str">
        <f t="shared" si="157"/>
        <v>-</v>
      </c>
      <c r="M523" s="2" t="str">
        <f t="shared" si="158"/>
        <v>-</v>
      </c>
      <c r="N523" s="2"/>
      <c r="O523" s="2" t="str">
        <f t="shared" si="159"/>
        <v>-</v>
      </c>
      <c r="P523" s="1"/>
      <c r="Q523" s="1"/>
      <c r="R523" s="1"/>
      <c r="S523" s="1"/>
      <c r="T523" s="1"/>
      <c r="U523" s="1"/>
      <c r="V523" s="161"/>
      <c r="W523" s="1"/>
      <c r="X523" s="1"/>
      <c r="Y523" s="1"/>
      <c r="Z523" s="1"/>
      <c r="AA523" s="1"/>
      <c r="AB523" s="1"/>
      <c r="AC523" s="1"/>
      <c r="AD523" s="1"/>
      <c r="AI523" t="str">
        <f t="shared" si="161"/>
        <v>Palmyra</v>
      </c>
      <c r="AJ523" t="s">
        <v>416</v>
      </c>
      <c r="AK523" s="167">
        <v>2</v>
      </c>
      <c r="AN523" s="98">
        <v>23</v>
      </c>
      <c r="AO523" s="100">
        <v>25</v>
      </c>
      <c r="AP523" s="100">
        <v>115</v>
      </c>
      <c r="AQ523" s="107">
        <v>56520</v>
      </c>
      <c r="AR523" s="107">
        <f t="shared" si="152"/>
        <v>23025</v>
      </c>
      <c r="AS523" t="s">
        <v>1726</v>
      </c>
      <c r="AT523" s="110">
        <f t="shared" si="153"/>
        <v>2356520</v>
      </c>
      <c r="AW523">
        <v>41.46</v>
      </c>
      <c r="AX523">
        <v>1.27</v>
      </c>
      <c r="AY523">
        <v>40.200000000000003</v>
      </c>
      <c r="BF523" s="118"/>
      <c r="BI523" s="118"/>
      <c r="BJ523" s="118"/>
      <c r="BV523" s="1"/>
    </row>
    <row r="524" spans="1:74" hidden="1" outlineLevel="1">
      <c r="A524" t="s">
        <v>1604</v>
      </c>
      <c r="B524" s="9" t="s">
        <v>968</v>
      </c>
      <c r="C524" s="1">
        <f t="shared" si="154"/>
        <v>0</v>
      </c>
      <c r="D524" s="7" t="e">
        <f t="shared" si="148"/>
        <v>#N/A</v>
      </c>
      <c r="E524" s="7" t="e">
        <f t="shared" si="149"/>
        <v>#N/A</v>
      </c>
      <c r="F524" s="7">
        <f t="shared" si="150"/>
        <v>0</v>
      </c>
      <c r="G524" s="7">
        <f t="shared" si="160"/>
        <v>0</v>
      </c>
      <c r="H524" s="49" t="e">
        <f t="shared" si="151"/>
        <v>#NUM!</v>
      </c>
      <c r="I524" s="178" t="e">
        <f t="shared" si="155"/>
        <v>#NUM!</v>
      </c>
      <c r="J524" s="8"/>
      <c r="K524" s="2" t="str">
        <f t="shared" si="156"/>
        <v>-</v>
      </c>
      <c r="L524" s="2" t="str">
        <f t="shared" si="157"/>
        <v>-</v>
      </c>
      <c r="M524" s="2" t="str">
        <f t="shared" si="158"/>
        <v>-</v>
      </c>
      <c r="N524" s="2"/>
      <c r="O524" s="2" t="str">
        <f t="shared" si="159"/>
        <v>-</v>
      </c>
      <c r="P524" s="1"/>
      <c r="Q524" s="1"/>
      <c r="R524" s="1"/>
      <c r="S524" s="1"/>
      <c r="T524" s="1"/>
      <c r="U524" s="1"/>
      <c r="V524" s="161"/>
      <c r="W524" s="1"/>
      <c r="X524" s="1"/>
      <c r="Y524" s="1"/>
      <c r="Z524" s="1"/>
      <c r="AA524" s="1"/>
      <c r="AB524" s="1"/>
      <c r="AC524" s="1"/>
      <c r="AD524" s="1"/>
      <c r="AI524" t="str">
        <f t="shared" si="161"/>
        <v>Paris</v>
      </c>
      <c r="AJ524" t="s">
        <v>3102</v>
      </c>
      <c r="AK524" s="167">
        <v>2</v>
      </c>
      <c r="AN524" s="98">
        <v>23</v>
      </c>
      <c r="AO524" s="100">
        <v>17</v>
      </c>
      <c r="AP524" s="100">
        <v>115</v>
      </c>
      <c r="AQ524" s="107">
        <v>56625</v>
      </c>
      <c r="AR524" s="107">
        <f t="shared" si="152"/>
        <v>23017</v>
      </c>
      <c r="AS524" t="s">
        <v>1726</v>
      </c>
      <c r="AT524" s="110">
        <f t="shared" si="153"/>
        <v>2356625</v>
      </c>
      <c r="AW524">
        <v>40.97</v>
      </c>
      <c r="AX524">
        <v>0.2</v>
      </c>
      <c r="AY524">
        <v>40.76</v>
      </c>
      <c r="BF524" s="118"/>
      <c r="BI524" s="118"/>
      <c r="BJ524" s="118"/>
      <c r="BV524" s="1"/>
    </row>
    <row r="525" spans="1:74" hidden="1" outlineLevel="1">
      <c r="A525" t="s">
        <v>589</v>
      </c>
      <c r="B525" s="9" t="s">
        <v>968</v>
      </c>
      <c r="C525" s="1">
        <f t="shared" si="154"/>
        <v>0</v>
      </c>
      <c r="D525" s="7" t="e">
        <f t="shared" si="148"/>
        <v>#N/A</v>
      </c>
      <c r="E525" s="7" t="e">
        <f t="shared" si="149"/>
        <v>#N/A</v>
      </c>
      <c r="F525" s="7">
        <f t="shared" si="150"/>
        <v>0</v>
      </c>
      <c r="G525" s="7">
        <f t="shared" si="160"/>
        <v>0</v>
      </c>
      <c r="H525" s="49" t="e">
        <f t="shared" si="151"/>
        <v>#NUM!</v>
      </c>
      <c r="I525" s="178" t="e">
        <f t="shared" si="155"/>
        <v>#NUM!</v>
      </c>
      <c r="J525" s="8"/>
      <c r="K525" s="2" t="str">
        <f t="shared" si="156"/>
        <v>-</v>
      </c>
      <c r="L525" s="2" t="str">
        <f t="shared" si="157"/>
        <v>-</v>
      </c>
      <c r="M525" s="2" t="str">
        <f t="shared" si="158"/>
        <v>-</v>
      </c>
      <c r="N525" s="2"/>
      <c r="O525" s="2" t="str">
        <f t="shared" si="159"/>
        <v>-</v>
      </c>
      <c r="P525" s="1"/>
      <c r="Q525" s="1"/>
      <c r="R525" s="1"/>
      <c r="S525" s="1"/>
      <c r="T525" s="1"/>
      <c r="U525" s="1"/>
      <c r="V525" s="161"/>
      <c r="W525" s="1"/>
      <c r="X525" s="1"/>
      <c r="Y525" s="1"/>
      <c r="Z525" s="1"/>
      <c r="AA525" s="1"/>
      <c r="AB525" s="1"/>
      <c r="AC525" s="1"/>
      <c r="AD525" s="1"/>
      <c r="AI525" t="str">
        <f t="shared" si="161"/>
        <v>Parkman</v>
      </c>
      <c r="AJ525" t="s">
        <v>127</v>
      </c>
      <c r="AK525" s="167">
        <v>2</v>
      </c>
      <c r="AN525" s="98">
        <v>23</v>
      </c>
      <c r="AO525" s="100">
        <v>21</v>
      </c>
      <c r="AP525" s="100">
        <v>75</v>
      </c>
      <c r="AQ525" s="107">
        <v>56765</v>
      </c>
      <c r="AR525" s="107">
        <f t="shared" si="152"/>
        <v>23021</v>
      </c>
      <c r="AS525" t="s">
        <v>1726</v>
      </c>
      <c r="AT525" s="110">
        <f t="shared" si="153"/>
        <v>2356765</v>
      </c>
      <c r="AW525">
        <v>46.24</v>
      </c>
      <c r="AX525">
        <v>0.71</v>
      </c>
      <c r="AY525">
        <v>45.52</v>
      </c>
      <c r="BF525" s="118"/>
      <c r="BI525" s="118"/>
      <c r="BJ525" s="118"/>
      <c r="BV525" s="1"/>
    </row>
    <row r="526" spans="1:74" hidden="1" outlineLevel="1">
      <c r="A526" t="s">
        <v>873</v>
      </c>
      <c r="B526" s="9" t="s">
        <v>968</v>
      </c>
      <c r="C526" s="1">
        <f t="shared" si="154"/>
        <v>0</v>
      </c>
      <c r="D526" s="7" t="e">
        <f t="shared" si="148"/>
        <v>#N/A</v>
      </c>
      <c r="E526" s="7" t="e">
        <f t="shared" si="149"/>
        <v>#N/A</v>
      </c>
      <c r="F526" s="7">
        <f t="shared" si="150"/>
        <v>0</v>
      </c>
      <c r="G526" s="7">
        <f t="shared" si="160"/>
        <v>0</v>
      </c>
      <c r="H526" s="49" t="e">
        <f t="shared" si="151"/>
        <v>#NUM!</v>
      </c>
      <c r="I526" s="178" t="e">
        <f t="shared" si="155"/>
        <v>#NUM!</v>
      </c>
      <c r="J526" s="8"/>
      <c r="K526" s="2" t="str">
        <f t="shared" si="156"/>
        <v>-</v>
      </c>
      <c r="L526" s="2" t="str">
        <f t="shared" si="157"/>
        <v>-</v>
      </c>
      <c r="M526" s="2" t="str">
        <f t="shared" si="158"/>
        <v>-</v>
      </c>
      <c r="N526" s="2"/>
      <c r="O526" s="2" t="str">
        <f t="shared" si="159"/>
        <v>-</v>
      </c>
      <c r="P526" s="1"/>
      <c r="Q526" s="1"/>
      <c r="R526" s="1"/>
      <c r="S526" s="1"/>
      <c r="T526" s="1"/>
      <c r="U526" s="1"/>
      <c r="V526" s="161"/>
      <c r="W526" s="1"/>
      <c r="X526" s="1"/>
      <c r="Y526" s="1"/>
      <c r="Z526" s="1"/>
      <c r="AA526" s="1"/>
      <c r="AB526" s="1"/>
      <c r="AC526" s="1"/>
      <c r="AD526" s="1"/>
      <c r="AI526" t="str">
        <f t="shared" si="161"/>
        <v>Parsonsfield</v>
      </c>
      <c r="AJ526" t="s">
        <v>947</v>
      </c>
      <c r="AK526" s="167">
        <v>1</v>
      </c>
      <c r="AN526" s="98">
        <v>23</v>
      </c>
      <c r="AO526" s="100">
        <v>31</v>
      </c>
      <c r="AP526" s="100">
        <v>105</v>
      </c>
      <c r="AQ526" s="107">
        <v>56870</v>
      </c>
      <c r="AR526" s="107">
        <f t="shared" si="152"/>
        <v>23031</v>
      </c>
      <c r="AS526" t="s">
        <v>1726</v>
      </c>
      <c r="AT526" s="110">
        <f t="shared" si="153"/>
        <v>2356870</v>
      </c>
      <c r="AW526">
        <v>60.02</v>
      </c>
      <c r="AX526">
        <v>1.07</v>
      </c>
      <c r="AY526">
        <v>58.96</v>
      </c>
      <c r="BF526" s="118"/>
      <c r="BI526" s="118"/>
      <c r="BJ526" s="118"/>
      <c r="BV526" s="1"/>
    </row>
    <row r="527" spans="1:74" hidden="1" outlineLevel="1">
      <c r="A527" t="s">
        <v>2059</v>
      </c>
      <c r="B527" s="9" t="s">
        <v>968</v>
      </c>
      <c r="C527" s="1">
        <f t="shared" si="154"/>
        <v>0</v>
      </c>
      <c r="D527" s="7" t="e">
        <f t="shared" si="148"/>
        <v>#N/A</v>
      </c>
      <c r="E527" s="7" t="e">
        <f t="shared" si="149"/>
        <v>#N/A</v>
      </c>
      <c r="F527" s="7">
        <f t="shared" si="150"/>
        <v>0</v>
      </c>
      <c r="G527" s="7">
        <f t="shared" si="160"/>
        <v>0</v>
      </c>
      <c r="H527" s="49" t="e">
        <f t="shared" si="151"/>
        <v>#NUM!</v>
      </c>
      <c r="I527" s="178" t="e">
        <f t="shared" si="155"/>
        <v>#NUM!</v>
      </c>
      <c r="J527" s="8"/>
      <c r="K527" s="2" t="str">
        <f t="shared" si="156"/>
        <v>-</v>
      </c>
      <c r="L527" s="2" t="str">
        <f t="shared" si="157"/>
        <v>-</v>
      </c>
      <c r="M527" s="2" t="str">
        <f t="shared" si="158"/>
        <v>-</v>
      </c>
      <c r="N527" s="2"/>
      <c r="O527" s="2" t="str">
        <f t="shared" si="159"/>
        <v>-</v>
      </c>
      <c r="P527" s="1"/>
      <c r="Q527" s="1"/>
      <c r="R527" s="1"/>
      <c r="S527" s="1"/>
      <c r="T527" s="1"/>
      <c r="U527" s="1"/>
      <c r="V527" s="161"/>
      <c r="W527" s="1"/>
      <c r="X527" s="1"/>
      <c r="Y527" s="1"/>
      <c r="Z527" s="1"/>
      <c r="AA527" s="1"/>
      <c r="AB527" s="1"/>
      <c r="AC527" s="1"/>
      <c r="AD527" s="1"/>
      <c r="AI527" t="str">
        <f t="shared" si="161"/>
        <v>Passadumkeag</v>
      </c>
      <c r="AJ527" t="s">
        <v>874</v>
      </c>
      <c r="AK527" s="167">
        <v>2</v>
      </c>
      <c r="AN527" s="98">
        <v>23</v>
      </c>
      <c r="AO527" s="100">
        <v>19</v>
      </c>
      <c r="AP527" s="100">
        <v>255</v>
      </c>
      <c r="AQ527" s="107">
        <v>57045</v>
      </c>
      <c r="AR527" s="107">
        <f t="shared" si="152"/>
        <v>23019</v>
      </c>
      <c r="AS527" t="s">
        <v>1726</v>
      </c>
      <c r="AT527" s="110">
        <f t="shared" si="153"/>
        <v>2357045</v>
      </c>
      <c r="AW527">
        <v>23.11</v>
      </c>
      <c r="AX527">
        <v>0.19</v>
      </c>
      <c r="AY527">
        <v>22.92</v>
      </c>
      <c r="BF527" s="118"/>
      <c r="BI527" s="118"/>
      <c r="BJ527" s="118"/>
      <c r="BV527" s="1"/>
    </row>
    <row r="528" spans="1:74" hidden="1" outlineLevel="1">
      <c r="A528" t="s">
        <v>1313</v>
      </c>
      <c r="B528" s="9" t="s">
        <v>968</v>
      </c>
      <c r="C528" s="1">
        <f t="shared" si="154"/>
        <v>0</v>
      </c>
      <c r="D528" s="7" t="e">
        <f t="shared" si="148"/>
        <v>#N/A</v>
      </c>
      <c r="E528" s="7" t="e">
        <f t="shared" si="149"/>
        <v>#N/A</v>
      </c>
      <c r="F528" s="7">
        <f t="shared" si="150"/>
        <v>0</v>
      </c>
      <c r="G528" s="7">
        <f t="shared" si="160"/>
        <v>0</v>
      </c>
      <c r="H528" s="49" t="e">
        <f t="shared" si="151"/>
        <v>#NUM!</v>
      </c>
      <c r="I528" s="178" t="e">
        <f t="shared" si="155"/>
        <v>#NUM!</v>
      </c>
      <c r="J528" s="8"/>
      <c r="K528" s="2" t="str">
        <f t="shared" si="156"/>
        <v>-</v>
      </c>
      <c r="L528" s="2" t="str">
        <f t="shared" si="157"/>
        <v>-</v>
      </c>
      <c r="M528" s="2" t="str">
        <f t="shared" si="158"/>
        <v>-</v>
      </c>
      <c r="N528" s="2"/>
      <c r="O528" s="2" t="str">
        <f t="shared" si="159"/>
        <v>-</v>
      </c>
      <c r="P528" s="1"/>
      <c r="Q528" s="1"/>
      <c r="R528" s="1"/>
      <c r="S528" s="1"/>
      <c r="T528" s="1"/>
      <c r="U528" s="1"/>
      <c r="V528" s="161"/>
      <c r="W528" s="1"/>
      <c r="X528" s="1"/>
      <c r="Y528" s="1"/>
      <c r="Z528" s="1"/>
      <c r="AA528" s="1"/>
      <c r="AB528" s="1"/>
      <c r="AC528" s="1"/>
      <c r="AD528" s="1"/>
      <c r="AI528" t="str">
        <f t="shared" si="161"/>
        <v>Patten</v>
      </c>
      <c r="AJ528" t="s">
        <v>874</v>
      </c>
      <c r="AK528" s="167">
        <v>2</v>
      </c>
      <c r="AN528" s="98">
        <v>23</v>
      </c>
      <c r="AO528" s="100">
        <v>19</v>
      </c>
      <c r="AP528" s="100">
        <v>260</v>
      </c>
      <c r="AQ528" s="107">
        <v>57150</v>
      </c>
      <c r="AR528" s="107">
        <f t="shared" si="152"/>
        <v>23019</v>
      </c>
      <c r="AS528" t="s">
        <v>1726</v>
      </c>
      <c r="AT528" s="110">
        <f t="shared" si="153"/>
        <v>2357150</v>
      </c>
      <c r="AW528">
        <v>38.5</v>
      </c>
      <c r="AX528">
        <v>0.06</v>
      </c>
      <c r="AY528">
        <v>38.43</v>
      </c>
      <c r="BF528" s="118"/>
      <c r="BI528" s="118"/>
      <c r="BJ528" s="118"/>
      <c r="BV528" s="1"/>
    </row>
    <row r="529" spans="1:74" hidden="1" outlineLevel="1">
      <c r="A529" t="s">
        <v>2536</v>
      </c>
      <c r="B529" s="9" t="s">
        <v>968</v>
      </c>
      <c r="C529" s="1">
        <f t="shared" si="154"/>
        <v>0</v>
      </c>
      <c r="D529" s="7" t="e">
        <f t="shared" si="148"/>
        <v>#N/A</v>
      </c>
      <c r="E529" s="7" t="e">
        <f t="shared" si="149"/>
        <v>#N/A</v>
      </c>
      <c r="F529" s="7">
        <f t="shared" si="150"/>
        <v>0</v>
      </c>
      <c r="G529" s="7">
        <f t="shared" si="160"/>
        <v>0</v>
      </c>
      <c r="H529" s="49" t="e">
        <f t="shared" si="151"/>
        <v>#NUM!</v>
      </c>
      <c r="I529" s="178" t="e">
        <f t="shared" si="155"/>
        <v>#NUM!</v>
      </c>
      <c r="J529" s="8"/>
      <c r="K529" s="2" t="str">
        <f t="shared" si="156"/>
        <v>-</v>
      </c>
      <c r="L529" s="2" t="str">
        <f t="shared" si="157"/>
        <v>-</v>
      </c>
      <c r="M529" s="2" t="str">
        <f t="shared" si="158"/>
        <v>-</v>
      </c>
      <c r="N529" s="2"/>
      <c r="O529" s="2" t="str">
        <f t="shared" si="159"/>
        <v>-</v>
      </c>
      <c r="P529" s="1"/>
      <c r="Q529" s="1"/>
      <c r="R529" s="1"/>
      <c r="S529" s="1"/>
      <c r="T529" s="1"/>
      <c r="U529" s="1"/>
      <c r="V529" s="161"/>
      <c r="W529" s="1"/>
      <c r="X529" s="1"/>
      <c r="Y529" s="1"/>
      <c r="Z529" s="1"/>
      <c r="AA529" s="1"/>
      <c r="AB529" s="1"/>
      <c r="AC529" s="1"/>
      <c r="AD529" s="1"/>
      <c r="AI529" t="str">
        <f t="shared" si="161"/>
        <v>Pembroke</v>
      </c>
      <c r="AJ529" t="s">
        <v>643</v>
      </c>
      <c r="AK529" s="167">
        <v>2</v>
      </c>
      <c r="AN529" s="98">
        <v>23</v>
      </c>
      <c r="AO529" s="100">
        <v>29</v>
      </c>
      <c r="AP529" s="100">
        <v>160</v>
      </c>
      <c r="AQ529" s="107">
        <v>57780</v>
      </c>
      <c r="AR529" s="107">
        <f t="shared" si="152"/>
        <v>23029</v>
      </c>
      <c r="AS529" t="s">
        <v>1726</v>
      </c>
      <c r="AT529" s="110">
        <f t="shared" si="153"/>
        <v>2357780</v>
      </c>
      <c r="AW529">
        <v>35.229999999999997</v>
      </c>
      <c r="AX529">
        <v>7.81</v>
      </c>
      <c r="AY529">
        <v>27.42</v>
      </c>
      <c r="BF529" s="118"/>
      <c r="BI529" s="118"/>
      <c r="BJ529" s="118"/>
      <c r="BV529" s="1"/>
    </row>
    <row r="530" spans="1:74" hidden="1" outlineLevel="1">
      <c r="A530" t="s">
        <v>874</v>
      </c>
      <c r="B530" s="9" t="s">
        <v>968</v>
      </c>
      <c r="C530" s="1">
        <f t="shared" si="154"/>
        <v>0</v>
      </c>
      <c r="D530" s="7" t="e">
        <f t="shared" si="148"/>
        <v>#N/A</v>
      </c>
      <c r="E530" s="7" t="e">
        <f t="shared" si="149"/>
        <v>#N/A</v>
      </c>
      <c r="F530" s="7">
        <f t="shared" si="150"/>
        <v>0</v>
      </c>
      <c r="G530" s="7">
        <f t="shared" si="160"/>
        <v>0</v>
      </c>
      <c r="H530" s="49" t="e">
        <f t="shared" si="151"/>
        <v>#NUM!</v>
      </c>
      <c r="I530" s="178" t="e">
        <f t="shared" si="155"/>
        <v>#NUM!</v>
      </c>
      <c r="J530" s="8"/>
      <c r="K530" s="2" t="str">
        <f t="shared" si="156"/>
        <v>-</v>
      </c>
      <c r="L530" s="2" t="str">
        <f t="shared" si="157"/>
        <v>-</v>
      </c>
      <c r="M530" s="2" t="str">
        <f t="shared" si="158"/>
        <v>-</v>
      </c>
      <c r="N530" s="2"/>
      <c r="O530" s="2" t="str">
        <f t="shared" si="159"/>
        <v>-</v>
      </c>
      <c r="P530" s="1"/>
      <c r="Q530" s="1"/>
      <c r="R530" s="1"/>
      <c r="S530" s="1"/>
      <c r="T530" s="1"/>
      <c r="U530" s="1"/>
      <c r="V530" s="161"/>
      <c r="W530" s="1"/>
      <c r="X530" s="1"/>
      <c r="Y530" s="1"/>
      <c r="Z530" s="1"/>
      <c r="AA530" s="1"/>
      <c r="AB530" s="1"/>
      <c r="AC530" s="1"/>
      <c r="AD530" s="1"/>
      <c r="AI530" t="str">
        <f t="shared" si="161"/>
        <v>Penobscot</v>
      </c>
      <c r="AJ530" t="s">
        <v>695</v>
      </c>
      <c r="AK530" s="167">
        <v>2</v>
      </c>
      <c r="AN530" s="98">
        <v>23</v>
      </c>
      <c r="AO530" s="100">
        <v>9</v>
      </c>
      <c r="AP530" s="100">
        <v>120</v>
      </c>
      <c r="AQ530" s="107">
        <v>57920</v>
      </c>
      <c r="AR530" s="107">
        <f t="shared" si="152"/>
        <v>23009</v>
      </c>
      <c r="AS530" t="s">
        <v>1726</v>
      </c>
      <c r="AT530" s="110">
        <f t="shared" si="153"/>
        <v>2357920</v>
      </c>
      <c r="AW530">
        <v>46.74</v>
      </c>
      <c r="AX530">
        <v>6.89</v>
      </c>
      <c r="AY530">
        <v>39.840000000000003</v>
      </c>
      <c r="BF530" s="118"/>
      <c r="BI530" s="118"/>
      <c r="BJ530" s="118"/>
      <c r="BV530" s="1"/>
    </row>
    <row r="531" spans="1:74" hidden="1" outlineLevel="1">
      <c r="A531" s="34" t="s">
        <v>319</v>
      </c>
      <c r="B531" s="9" t="s">
        <v>968</v>
      </c>
      <c r="C531" s="1">
        <f t="shared" si="154"/>
        <v>0</v>
      </c>
      <c r="D531" s="7" t="e">
        <f t="shared" si="148"/>
        <v>#N/A</v>
      </c>
      <c r="E531" s="7" t="e">
        <f t="shared" si="149"/>
        <v>#N/A</v>
      </c>
      <c r="F531" s="7">
        <f t="shared" si="150"/>
        <v>0</v>
      </c>
      <c r="G531" s="7">
        <f t="shared" si="160"/>
        <v>0</v>
      </c>
      <c r="H531" s="49" t="e">
        <f t="shared" si="151"/>
        <v>#NUM!</v>
      </c>
      <c r="I531" s="178" t="e">
        <f t="shared" si="155"/>
        <v>#NUM!</v>
      </c>
      <c r="J531" s="8"/>
      <c r="K531" s="2" t="str">
        <f t="shared" si="156"/>
        <v>-</v>
      </c>
      <c r="L531" s="2" t="str">
        <f t="shared" si="157"/>
        <v>-</v>
      </c>
      <c r="M531" s="2" t="str">
        <f t="shared" si="158"/>
        <v>-</v>
      </c>
      <c r="N531" s="2"/>
      <c r="O531" s="2" t="str">
        <f t="shared" si="159"/>
        <v>-</v>
      </c>
      <c r="P531" s="1"/>
      <c r="Q531" s="1"/>
      <c r="R531" s="1"/>
      <c r="S531" s="1"/>
      <c r="T531" s="1"/>
      <c r="U531" s="1"/>
      <c r="V531" s="161"/>
      <c r="W531" s="1"/>
      <c r="X531" s="1"/>
      <c r="Y531" s="1"/>
      <c r="Z531" s="1"/>
      <c r="AA531" s="1"/>
      <c r="AB531" s="1"/>
      <c r="AC531" s="1"/>
      <c r="AD531" s="1"/>
      <c r="AI531" t="str">
        <f t="shared" si="161"/>
        <v>Penobscot Nation</v>
      </c>
      <c r="AJ531" t="s">
        <v>874</v>
      </c>
      <c r="AK531" s="167">
        <v>2</v>
      </c>
      <c r="AN531" s="98">
        <v>23</v>
      </c>
      <c r="AO531" s="100">
        <v>19</v>
      </c>
      <c r="AQ531" s="107">
        <v>34400</v>
      </c>
      <c r="AR531" s="107">
        <f t="shared" si="152"/>
        <v>23019</v>
      </c>
      <c r="AS531" t="s">
        <v>2568</v>
      </c>
      <c r="AT531" s="110">
        <f t="shared" si="153"/>
        <v>2334400</v>
      </c>
      <c r="BF531" s="118"/>
      <c r="BI531" s="118"/>
      <c r="BJ531" s="118"/>
      <c r="BV531" s="1"/>
    </row>
    <row r="532" spans="1:74" hidden="1" outlineLevel="1">
      <c r="A532" t="s">
        <v>1075</v>
      </c>
      <c r="B532" s="9" t="s">
        <v>968</v>
      </c>
      <c r="C532" s="1">
        <f t="shared" si="154"/>
        <v>0</v>
      </c>
      <c r="D532" s="7" t="e">
        <f t="shared" si="148"/>
        <v>#N/A</v>
      </c>
      <c r="E532" s="7" t="e">
        <f t="shared" si="149"/>
        <v>#N/A</v>
      </c>
      <c r="F532" s="7">
        <f t="shared" si="150"/>
        <v>0</v>
      </c>
      <c r="G532" s="7">
        <f t="shared" si="160"/>
        <v>0</v>
      </c>
      <c r="H532" s="49" t="e">
        <f t="shared" si="151"/>
        <v>#NUM!</v>
      </c>
      <c r="I532" s="178" t="e">
        <f t="shared" si="155"/>
        <v>#NUM!</v>
      </c>
      <c r="J532" s="8"/>
      <c r="K532" s="2" t="str">
        <f t="shared" si="156"/>
        <v>-</v>
      </c>
      <c r="L532" s="2" t="str">
        <f t="shared" si="157"/>
        <v>-</v>
      </c>
      <c r="M532" s="2" t="str">
        <f t="shared" si="158"/>
        <v>-</v>
      </c>
      <c r="N532" s="2"/>
      <c r="O532" s="2" t="str">
        <f t="shared" si="159"/>
        <v>-</v>
      </c>
      <c r="P532" s="1"/>
      <c r="Q532" s="1"/>
      <c r="R532" s="1"/>
      <c r="S532" s="1"/>
      <c r="T532" s="1"/>
      <c r="U532" s="1"/>
      <c r="V532" s="161"/>
      <c r="W532" s="1"/>
      <c r="X532" s="1"/>
      <c r="Y532" s="1"/>
      <c r="Z532" s="1"/>
      <c r="AA532" s="1"/>
      <c r="AB532" s="1"/>
      <c r="AC532" s="1"/>
      <c r="AD532" s="1"/>
      <c r="AI532" t="str">
        <f t="shared" si="161"/>
        <v>Perham</v>
      </c>
      <c r="AJ532" t="s">
        <v>2884</v>
      </c>
      <c r="AK532" s="167">
        <v>2</v>
      </c>
      <c r="AN532" s="98">
        <v>23</v>
      </c>
      <c r="AO532" s="100">
        <v>3</v>
      </c>
      <c r="AP532" s="100">
        <v>255</v>
      </c>
      <c r="AQ532" s="107">
        <v>58060</v>
      </c>
      <c r="AR532" s="107">
        <f t="shared" si="152"/>
        <v>23003</v>
      </c>
      <c r="AS532" t="s">
        <v>1726</v>
      </c>
      <c r="AT532" s="110">
        <f t="shared" si="153"/>
        <v>2358060</v>
      </c>
      <c r="AW532">
        <v>36.65</v>
      </c>
      <c r="AX532">
        <v>0.11</v>
      </c>
      <c r="AY532">
        <v>36.54</v>
      </c>
      <c r="BF532" s="118"/>
      <c r="BI532" s="118"/>
      <c r="BJ532" s="118"/>
      <c r="BV532" s="1"/>
    </row>
    <row r="533" spans="1:74" hidden="1" outlineLevel="1">
      <c r="A533" t="s">
        <v>1026</v>
      </c>
      <c r="B533" s="9" t="s">
        <v>968</v>
      </c>
      <c r="C533" s="1">
        <f t="shared" si="154"/>
        <v>0</v>
      </c>
      <c r="D533" s="7" t="e">
        <f t="shared" si="148"/>
        <v>#N/A</v>
      </c>
      <c r="E533" s="7" t="e">
        <f t="shared" si="149"/>
        <v>#N/A</v>
      </c>
      <c r="F533" s="7">
        <f t="shared" si="150"/>
        <v>0</v>
      </c>
      <c r="G533" s="7">
        <f t="shared" si="160"/>
        <v>0</v>
      </c>
      <c r="H533" s="49" t="e">
        <f t="shared" si="151"/>
        <v>#NUM!</v>
      </c>
      <c r="I533" s="178" t="e">
        <f t="shared" si="155"/>
        <v>#NUM!</v>
      </c>
      <c r="J533" s="8"/>
      <c r="K533" s="2" t="str">
        <f t="shared" si="156"/>
        <v>-</v>
      </c>
      <c r="L533" s="2" t="str">
        <f t="shared" si="157"/>
        <v>-</v>
      </c>
      <c r="M533" s="2" t="str">
        <f t="shared" si="158"/>
        <v>-</v>
      </c>
      <c r="N533" s="2"/>
      <c r="O533" s="2" t="str">
        <f t="shared" si="159"/>
        <v>-</v>
      </c>
      <c r="P533" s="1"/>
      <c r="Q533" s="1"/>
      <c r="R533" s="1"/>
      <c r="S533" s="1"/>
      <c r="T533" s="1"/>
      <c r="U533" s="1"/>
      <c r="V533" s="161"/>
      <c r="W533" s="1"/>
      <c r="X533" s="1"/>
      <c r="Y533" s="1"/>
      <c r="Z533" s="1"/>
      <c r="AA533" s="1"/>
      <c r="AB533" s="1"/>
      <c r="AC533" s="1"/>
      <c r="AD533" s="1"/>
      <c r="AI533" t="str">
        <f>A533</f>
        <v>Perkins</v>
      </c>
      <c r="AJ533" t="s">
        <v>2429</v>
      </c>
      <c r="AK533" s="167">
        <v>2</v>
      </c>
      <c r="AN533" s="98">
        <v>23</v>
      </c>
      <c r="AO533" s="100">
        <v>7</v>
      </c>
      <c r="AQ533" s="107">
        <v>58100</v>
      </c>
      <c r="AR533" s="107">
        <f t="shared" si="152"/>
        <v>23007</v>
      </c>
      <c r="AS533" t="s">
        <v>1908</v>
      </c>
      <c r="AT533" s="110">
        <f t="shared" si="153"/>
        <v>2358100</v>
      </c>
      <c r="AW533">
        <v>3.74</v>
      </c>
      <c r="AX533">
        <v>1.51</v>
      </c>
      <c r="AY533">
        <v>2.23</v>
      </c>
      <c r="BF533" s="118"/>
      <c r="BI533" s="118"/>
      <c r="BJ533" s="118"/>
      <c r="BV533" s="1"/>
    </row>
    <row r="534" spans="1:74" hidden="1" outlineLevel="1">
      <c r="A534" t="s">
        <v>156</v>
      </c>
      <c r="B534" s="9" t="s">
        <v>968</v>
      </c>
      <c r="C534" s="1">
        <f t="shared" si="154"/>
        <v>0</v>
      </c>
      <c r="D534" s="7" t="e">
        <f t="shared" si="148"/>
        <v>#N/A</v>
      </c>
      <c r="E534" s="7" t="e">
        <f t="shared" si="149"/>
        <v>#N/A</v>
      </c>
      <c r="F534" s="7">
        <f t="shared" si="150"/>
        <v>0</v>
      </c>
      <c r="G534" s="7">
        <f t="shared" si="160"/>
        <v>0</v>
      </c>
      <c r="H534" s="49" t="e">
        <f t="shared" si="151"/>
        <v>#NUM!</v>
      </c>
      <c r="I534" s="178" t="e">
        <f t="shared" si="155"/>
        <v>#NUM!</v>
      </c>
      <c r="J534" s="8"/>
      <c r="K534" s="2" t="str">
        <f t="shared" si="156"/>
        <v>-</v>
      </c>
      <c r="L534" s="2" t="str">
        <f t="shared" si="157"/>
        <v>-</v>
      </c>
      <c r="M534" s="2" t="str">
        <f t="shared" si="158"/>
        <v>-</v>
      </c>
      <c r="N534" s="2"/>
      <c r="O534" s="2" t="str">
        <f t="shared" si="159"/>
        <v>-</v>
      </c>
      <c r="P534" s="1"/>
      <c r="Q534" s="1"/>
      <c r="R534" s="1"/>
      <c r="S534" s="1"/>
      <c r="T534" s="1"/>
      <c r="U534" s="1"/>
      <c r="V534" s="161"/>
      <c r="W534" s="1"/>
      <c r="X534" s="1"/>
      <c r="Y534" s="1"/>
      <c r="Z534" s="1"/>
      <c r="AA534" s="1"/>
      <c r="AB534" s="1"/>
      <c r="AC534" s="1"/>
      <c r="AD534" s="1"/>
      <c r="AI534" t="str">
        <f t="shared" si="161"/>
        <v>Perry</v>
      </c>
      <c r="AJ534" t="s">
        <v>643</v>
      </c>
      <c r="AK534" s="167">
        <v>2</v>
      </c>
      <c r="AN534" s="98">
        <v>23</v>
      </c>
      <c r="AO534" s="100">
        <v>29</v>
      </c>
      <c r="AP534" s="100">
        <v>165</v>
      </c>
      <c r="AQ534" s="107">
        <v>58165</v>
      </c>
      <c r="AR534" s="107">
        <f t="shared" si="152"/>
        <v>23029</v>
      </c>
      <c r="AS534" t="s">
        <v>1726</v>
      </c>
      <c r="AT534" s="110">
        <f t="shared" si="153"/>
        <v>2358165</v>
      </c>
      <c r="AW534">
        <v>42.6</v>
      </c>
      <c r="AX534">
        <v>13.14</v>
      </c>
      <c r="AY534">
        <v>29.46</v>
      </c>
      <c r="BF534" s="118"/>
      <c r="BI534" s="118"/>
      <c r="BJ534" s="118"/>
      <c r="BV534" s="1"/>
    </row>
    <row r="535" spans="1:74" hidden="1" outlineLevel="1">
      <c r="A535" t="s">
        <v>2976</v>
      </c>
      <c r="B535" s="9" t="s">
        <v>968</v>
      </c>
      <c r="C535" s="1">
        <f t="shared" si="154"/>
        <v>0</v>
      </c>
      <c r="D535" s="7" t="e">
        <f t="shared" si="148"/>
        <v>#N/A</v>
      </c>
      <c r="E535" s="7" t="e">
        <f t="shared" si="149"/>
        <v>#N/A</v>
      </c>
      <c r="F535" s="7">
        <f t="shared" si="150"/>
        <v>0</v>
      </c>
      <c r="G535" s="7">
        <f t="shared" si="160"/>
        <v>0</v>
      </c>
      <c r="H535" s="49" t="e">
        <f t="shared" si="151"/>
        <v>#NUM!</v>
      </c>
      <c r="I535" s="178" t="e">
        <f t="shared" si="155"/>
        <v>#NUM!</v>
      </c>
      <c r="J535" s="8"/>
      <c r="K535" s="2" t="str">
        <f t="shared" si="156"/>
        <v>-</v>
      </c>
      <c r="L535" s="2" t="str">
        <f t="shared" si="157"/>
        <v>-</v>
      </c>
      <c r="M535" s="2" t="str">
        <f t="shared" si="158"/>
        <v>-</v>
      </c>
      <c r="N535" s="2"/>
      <c r="O535" s="2" t="str">
        <f t="shared" si="159"/>
        <v>-</v>
      </c>
      <c r="P535" s="1"/>
      <c r="Q535" s="1"/>
      <c r="R535" s="1"/>
      <c r="S535" s="1"/>
      <c r="T535" s="1"/>
      <c r="U535" s="1"/>
      <c r="V535" s="161"/>
      <c r="W535" s="1"/>
      <c r="X535" s="1"/>
      <c r="Y535" s="1"/>
      <c r="Z535" s="1"/>
      <c r="AA535" s="1"/>
      <c r="AB535" s="1"/>
      <c r="AC535" s="1"/>
      <c r="AD535" s="1"/>
      <c r="AI535" t="str">
        <f t="shared" si="161"/>
        <v>Peru</v>
      </c>
      <c r="AJ535" t="s">
        <v>3102</v>
      </c>
      <c r="AK535" s="167">
        <v>2</v>
      </c>
      <c r="AN535" s="98">
        <v>23</v>
      </c>
      <c r="AO535" s="100">
        <v>17</v>
      </c>
      <c r="AP535" s="100">
        <v>120</v>
      </c>
      <c r="AQ535" s="107">
        <v>58270</v>
      </c>
      <c r="AR535" s="107">
        <f t="shared" si="152"/>
        <v>23017</v>
      </c>
      <c r="AS535" t="s">
        <v>1726</v>
      </c>
      <c r="AT535" s="110">
        <f t="shared" si="153"/>
        <v>2358270</v>
      </c>
      <c r="AW535">
        <v>47.81</v>
      </c>
      <c r="AX535">
        <v>0.9</v>
      </c>
      <c r="AY535">
        <v>46.91</v>
      </c>
      <c r="BF535" s="118"/>
      <c r="BI535" s="118"/>
      <c r="BJ535" s="118"/>
      <c r="BV535" s="1"/>
    </row>
    <row r="536" spans="1:74" hidden="1" outlineLevel="1">
      <c r="A536" t="s">
        <v>2873</v>
      </c>
      <c r="B536" s="9" t="s">
        <v>968</v>
      </c>
      <c r="C536" s="1">
        <f t="shared" si="154"/>
        <v>0</v>
      </c>
      <c r="D536" s="7" t="e">
        <f t="shared" si="148"/>
        <v>#N/A</v>
      </c>
      <c r="E536" s="7" t="e">
        <f t="shared" si="149"/>
        <v>#N/A</v>
      </c>
      <c r="F536" s="7">
        <f t="shared" si="150"/>
        <v>0</v>
      </c>
      <c r="G536" s="7">
        <f t="shared" si="160"/>
        <v>0</v>
      </c>
      <c r="H536" s="49" t="e">
        <f t="shared" si="151"/>
        <v>#NUM!</v>
      </c>
      <c r="I536" s="178" t="e">
        <f t="shared" si="155"/>
        <v>#NUM!</v>
      </c>
      <c r="J536" s="8"/>
      <c r="K536" s="2" t="str">
        <f t="shared" si="156"/>
        <v>-</v>
      </c>
      <c r="L536" s="2" t="str">
        <f t="shared" si="157"/>
        <v>-</v>
      </c>
      <c r="M536" s="2" t="str">
        <f t="shared" si="158"/>
        <v>-</v>
      </c>
      <c r="N536" s="2"/>
      <c r="O536" s="2" t="str">
        <f t="shared" si="159"/>
        <v>-</v>
      </c>
      <c r="P536" s="1"/>
      <c r="Q536" s="1"/>
      <c r="R536" s="1"/>
      <c r="S536" s="1"/>
      <c r="T536" s="1"/>
      <c r="U536" s="1"/>
      <c r="V536" s="161"/>
      <c r="W536" s="1"/>
      <c r="X536" s="1"/>
      <c r="Y536" s="1"/>
      <c r="Z536" s="1"/>
      <c r="AA536" s="1"/>
      <c r="AB536" s="1"/>
      <c r="AC536" s="1"/>
      <c r="AD536" s="1"/>
      <c r="AI536" t="str">
        <f t="shared" si="161"/>
        <v>Phillips</v>
      </c>
      <c r="AJ536" t="s">
        <v>2429</v>
      </c>
      <c r="AK536" s="167">
        <v>2</v>
      </c>
      <c r="AN536" s="98">
        <v>23</v>
      </c>
      <c r="AO536" s="100">
        <v>7</v>
      </c>
      <c r="AP536" s="100">
        <v>70</v>
      </c>
      <c r="AQ536" s="107">
        <v>58445</v>
      </c>
      <c r="AR536" s="107">
        <f t="shared" si="152"/>
        <v>23007</v>
      </c>
      <c r="AS536" t="s">
        <v>1726</v>
      </c>
      <c r="AT536" s="110">
        <f t="shared" si="153"/>
        <v>2358445</v>
      </c>
      <c r="AW536">
        <v>51.1</v>
      </c>
      <c r="AX536">
        <v>0.18</v>
      </c>
      <c r="AY536">
        <v>50.93</v>
      </c>
      <c r="BF536" s="118"/>
      <c r="BI536" s="118"/>
      <c r="BJ536" s="118"/>
      <c r="BV536" s="1"/>
    </row>
    <row r="537" spans="1:74" hidden="1" outlineLevel="1">
      <c r="A537" t="s">
        <v>171</v>
      </c>
      <c r="B537" s="9" t="s">
        <v>968</v>
      </c>
      <c r="C537" s="1">
        <f t="shared" si="154"/>
        <v>0</v>
      </c>
      <c r="D537" s="7" t="e">
        <f t="shared" si="148"/>
        <v>#N/A</v>
      </c>
      <c r="E537" s="7" t="e">
        <f t="shared" si="149"/>
        <v>#N/A</v>
      </c>
      <c r="F537" s="7">
        <f t="shared" si="150"/>
        <v>0</v>
      </c>
      <c r="G537" s="7">
        <f t="shared" si="160"/>
        <v>0</v>
      </c>
      <c r="H537" s="49" t="e">
        <f t="shared" si="151"/>
        <v>#NUM!</v>
      </c>
      <c r="I537" s="178" t="e">
        <f t="shared" si="155"/>
        <v>#NUM!</v>
      </c>
      <c r="J537" s="8"/>
      <c r="K537" s="2" t="str">
        <f t="shared" si="156"/>
        <v>-</v>
      </c>
      <c r="L537" s="2" t="str">
        <f t="shared" si="157"/>
        <v>-</v>
      </c>
      <c r="M537" s="2" t="str">
        <f t="shared" si="158"/>
        <v>-</v>
      </c>
      <c r="N537" s="2"/>
      <c r="O537" s="2" t="str">
        <f t="shared" si="159"/>
        <v>-</v>
      </c>
      <c r="P537" s="1"/>
      <c r="Q537" s="1"/>
      <c r="R537" s="1"/>
      <c r="S537" s="1"/>
      <c r="T537" s="1"/>
      <c r="U537" s="1"/>
      <c r="V537" s="161"/>
      <c r="W537" s="1"/>
      <c r="X537" s="1"/>
      <c r="Y537" s="1"/>
      <c r="Z537" s="1"/>
      <c r="AA537" s="1"/>
      <c r="AB537" s="1"/>
      <c r="AC537" s="1"/>
      <c r="AD537" s="1"/>
      <c r="AI537" t="str">
        <f t="shared" si="161"/>
        <v>Phippsburg</v>
      </c>
      <c r="AJ537" t="s">
        <v>1349</v>
      </c>
      <c r="AK537" s="167">
        <v>1</v>
      </c>
      <c r="AN537" s="98">
        <v>23</v>
      </c>
      <c r="AO537" s="100">
        <v>23</v>
      </c>
      <c r="AP537" s="100">
        <v>30</v>
      </c>
      <c r="AQ537" s="107">
        <v>58515</v>
      </c>
      <c r="AR537" s="107">
        <f t="shared" si="152"/>
        <v>23023</v>
      </c>
      <c r="AS537" t="s">
        <v>1726</v>
      </c>
      <c r="AT537" s="110">
        <f t="shared" si="153"/>
        <v>2358515</v>
      </c>
      <c r="AW537">
        <v>43.92</v>
      </c>
      <c r="AX537">
        <v>15.06</v>
      </c>
      <c r="AY537">
        <v>28.86</v>
      </c>
      <c r="BF537" s="118"/>
      <c r="BI537" s="118"/>
      <c r="BJ537" s="118"/>
      <c r="BV537" s="1"/>
    </row>
    <row r="538" spans="1:74" hidden="1" outlineLevel="1">
      <c r="A538" t="s">
        <v>2447</v>
      </c>
      <c r="B538" s="9" t="s">
        <v>968</v>
      </c>
      <c r="C538" s="1">
        <f t="shared" si="154"/>
        <v>0</v>
      </c>
      <c r="D538" s="7" t="e">
        <f t="shared" si="148"/>
        <v>#N/A</v>
      </c>
      <c r="E538" s="7" t="e">
        <f t="shared" si="149"/>
        <v>#N/A</v>
      </c>
      <c r="F538" s="7">
        <f t="shared" si="150"/>
        <v>0</v>
      </c>
      <c r="G538" s="7">
        <f t="shared" si="160"/>
        <v>0</v>
      </c>
      <c r="H538" s="49" t="e">
        <f t="shared" si="151"/>
        <v>#NUM!</v>
      </c>
      <c r="I538" s="178" t="e">
        <f t="shared" si="155"/>
        <v>#NUM!</v>
      </c>
      <c r="J538" s="8"/>
      <c r="K538" s="2" t="str">
        <f t="shared" si="156"/>
        <v>-</v>
      </c>
      <c r="L538" s="2" t="str">
        <f t="shared" si="157"/>
        <v>-</v>
      </c>
      <c r="M538" s="2" t="str">
        <f t="shared" si="158"/>
        <v>-</v>
      </c>
      <c r="N538" s="2"/>
      <c r="O538" s="2" t="str">
        <f t="shared" si="159"/>
        <v>-</v>
      </c>
      <c r="P538" s="1"/>
      <c r="Q538" s="1"/>
      <c r="R538" s="1"/>
      <c r="S538" s="1"/>
      <c r="T538" s="1"/>
      <c r="U538" s="1"/>
      <c r="V538" s="161"/>
      <c r="W538" s="1"/>
      <c r="X538" s="1"/>
      <c r="Y538" s="1"/>
      <c r="Z538" s="1"/>
      <c r="AA538" s="1"/>
      <c r="AB538" s="1"/>
      <c r="AC538" s="1"/>
      <c r="AD538" s="1"/>
      <c r="AI538" t="str">
        <f t="shared" si="161"/>
        <v>Pittsfield</v>
      </c>
      <c r="AJ538" t="s">
        <v>416</v>
      </c>
      <c r="AK538" s="167">
        <v>2</v>
      </c>
      <c r="AN538" s="98">
        <v>23</v>
      </c>
      <c r="AO538" s="100">
        <v>25</v>
      </c>
      <c r="AP538" s="100">
        <v>120</v>
      </c>
      <c r="AQ538" s="107">
        <v>59005</v>
      </c>
      <c r="AR538" s="107">
        <f t="shared" si="152"/>
        <v>23025</v>
      </c>
      <c r="AS538" t="s">
        <v>1726</v>
      </c>
      <c r="AT538" s="110">
        <f t="shared" si="153"/>
        <v>2359005</v>
      </c>
      <c r="AW538">
        <v>48.71</v>
      </c>
      <c r="AX538">
        <v>0.55000000000000004</v>
      </c>
      <c r="AY538">
        <v>48.16</v>
      </c>
      <c r="BF538" s="118"/>
      <c r="BI538" s="118"/>
      <c r="BJ538" s="118"/>
      <c r="BV538" s="1"/>
    </row>
    <row r="539" spans="1:74" hidden="1" outlineLevel="1">
      <c r="A539" t="s">
        <v>521</v>
      </c>
      <c r="B539" s="9" t="s">
        <v>968</v>
      </c>
      <c r="C539" s="1">
        <f t="shared" si="154"/>
        <v>0</v>
      </c>
      <c r="D539" s="7" t="e">
        <f t="shared" si="148"/>
        <v>#N/A</v>
      </c>
      <c r="E539" s="7" t="e">
        <f t="shared" si="149"/>
        <v>#N/A</v>
      </c>
      <c r="F539" s="7">
        <f t="shared" si="150"/>
        <v>0</v>
      </c>
      <c r="G539" s="7">
        <f t="shared" si="160"/>
        <v>0</v>
      </c>
      <c r="H539" s="49" t="e">
        <f t="shared" si="151"/>
        <v>#NUM!</v>
      </c>
      <c r="I539" s="178" t="e">
        <f t="shared" si="155"/>
        <v>#NUM!</v>
      </c>
      <c r="J539" s="8"/>
      <c r="K539" s="2" t="str">
        <f t="shared" si="156"/>
        <v>-</v>
      </c>
      <c r="L539" s="2" t="str">
        <f t="shared" si="157"/>
        <v>-</v>
      </c>
      <c r="M539" s="2" t="str">
        <f t="shared" si="158"/>
        <v>-</v>
      </c>
      <c r="N539" s="2"/>
      <c r="O539" s="2" t="str">
        <f t="shared" si="159"/>
        <v>-</v>
      </c>
      <c r="P539" s="1"/>
      <c r="Q539" s="1"/>
      <c r="R539" s="1"/>
      <c r="S539" s="1"/>
      <c r="T539" s="1"/>
      <c r="U539" s="1"/>
      <c r="V539" s="161"/>
      <c r="W539" s="1"/>
      <c r="X539" s="1"/>
      <c r="Y539" s="1"/>
      <c r="Z539" s="1"/>
      <c r="AA539" s="1"/>
      <c r="AB539" s="1"/>
      <c r="AC539" s="1"/>
      <c r="AD539" s="1"/>
      <c r="AI539" t="str">
        <f t="shared" si="161"/>
        <v>Pittston</v>
      </c>
      <c r="AJ539" t="s">
        <v>2602</v>
      </c>
      <c r="AK539" s="167">
        <v>1</v>
      </c>
      <c r="AN539" s="98">
        <v>23</v>
      </c>
      <c r="AO539" s="100">
        <v>11</v>
      </c>
      <c r="AP539" s="100">
        <v>85</v>
      </c>
      <c r="AQ539" s="107">
        <v>59110</v>
      </c>
      <c r="AR539" s="107">
        <f t="shared" si="152"/>
        <v>23011</v>
      </c>
      <c r="AS539" t="s">
        <v>1726</v>
      </c>
      <c r="AT539" s="110">
        <f t="shared" si="153"/>
        <v>2359110</v>
      </c>
      <c r="AW539">
        <v>33.409999999999997</v>
      </c>
      <c r="AX539">
        <v>1.25</v>
      </c>
      <c r="AY539">
        <v>32.159999999999997</v>
      </c>
      <c r="BF539" s="118"/>
      <c r="BI539" s="118"/>
      <c r="BJ539" s="118"/>
      <c r="BV539" s="1"/>
    </row>
    <row r="540" spans="1:74" hidden="1" outlineLevel="1">
      <c r="A540" t="s">
        <v>2053</v>
      </c>
      <c r="B540" s="9" t="s">
        <v>968</v>
      </c>
      <c r="C540" s="1">
        <f t="shared" si="154"/>
        <v>0</v>
      </c>
      <c r="D540" s="7" t="e">
        <f t="shared" si="148"/>
        <v>#N/A</v>
      </c>
      <c r="E540" s="7" t="e">
        <f t="shared" si="149"/>
        <v>#N/A</v>
      </c>
      <c r="F540" s="7">
        <f t="shared" si="150"/>
        <v>0</v>
      </c>
      <c r="G540" s="7">
        <f t="shared" si="160"/>
        <v>0</v>
      </c>
      <c r="H540" s="49" t="e">
        <f t="shared" si="151"/>
        <v>#NUM!</v>
      </c>
      <c r="I540" s="178" t="e">
        <f t="shared" si="155"/>
        <v>#NUM!</v>
      </c>
      <c r="J540" s="8"/>
      <c r="K540" s="2" t="str">
        <f t="shared" si="156"/>
        <v>-</v>
      </c>
      <c r="L540" s="2" t="str">
        <f t="shared" si="157"/>
        <v>-</v>
      </c>
      <c r="M540" s="2" t="str">
        <f t="shared" si="158"/>
        <v>-</v>
      </c>
      <c r="N540" s="2"/>
      <c r="O540" s="2" t="str">
        <f t="shared" si="159"/>
        <v>-</v>
      </c>
      <c r="P540" s="1"/>
      <c r="Q540" s="1"/>
      <c r="R540" s="1"/>
      <c r="S540" s="1"/>
      <c r="T540" s="1"/>
      <c r="U540" s="1"/>
      <c r="V540" s="161"/>
      <c r="W540" s="1"/>
      <c r="X540" s="1"/>
      <c r="Y540" s="1"/>
      <c r="Z540" s="1"/>
      <c r="AA540" s="1"/>
      <c r="AB540" s="1"/>
      <c r="AC540" s="1"/>
      <c r="AD540" s="1"/>
      <c r="AI540" t="str">
        <f t="shared" si="161"/>
        <v>Pleasant Point</v>
      </c>
      <c r="AJ540" t="s">
        <v>643</v>
      </c>
      <c r="AK540" s="167">
        <v>2</v>
      </c>
      <c r="AN540" s="98">
        <v>23</v>
      </c>
      <c r="AO540" s="100">
        <v>29</v>
      </c>
      <c r="AQ540" s="107">
        <v>59600</v>
      </c>
      <c r="AR540" s="107">
        <f t="shared" si="152"/>
        <v>23029</v>
      </c>
      <c r="AS540" t="s">
        <v>2568</v>
      </c>
      <c r="AT540" s="110">
        <f t="shared" si="153"/>
        <v>2359600</v>
      </c>
      <c r="BF540" s="118"/>
      <c r="BI540" s="118"/>
      <c r="BJ540" s="118"/>
      <c r="BV540" s="1"/>
    </row>
    <row r="541" spans="1:74" hidden="1" outlineLevel="1">
      <c r="A541" t="s">
        <v>1282</v>
      </c>
      <c r="B541" s="9" t="s">
        <v>968</v>
      </c>
      <c r="C541" s="1">
        <f t="shared" si="154"/>
        <v>0</v>
      </c>
      <c r="D541" s="7" t="e">
        <f t="shared" si="148"/>
        <v>#N/A</v>
      </c>
      <c r="E541" s="7" t="e">
        <f t="shared" si="149"/>
        <v>#N/A</v>
      </c>
      <c r="F541" s="7">
        <f t="shared" si="150"/>
        <v>0</v>
      </c>
      <c r="G541" s="7">
        <f t="shared" si="160"/>
        <v>0</v>
      </c>
      <c r="H541" s="49" t="e">
        <f t="shared" si="151"/>
        <v>#NUM!</v>
      </c>
      <c r="I541" s="178" t="e">
        <f t="shared" si="155"/>
        <v>#NUM!</v>
      </c>
      <c r="J541" s="8"/>
      <c r="K541" s="2" t="str">
        <f t="shared" si="156"/>
        <v>-</v>
      </c>
      <c r="L541" s="2" t="str">
        <f t="shared" si="157"/>
        <v>-</v>
      </c>
      <c r="M541" s="2" t="str">
        <f t="shared" si="158"/>
        <v>-</v>
      </c>
      <c r="N541" s="2"/>
      <c r="O541" s="2" t="str">
        <f t="shared" si="159"/>
        <v>-</v>
      </c>
      <c r="P541" s="1"/>
      <c r="Q541" s="1"/>
      <c r="R541" s="1"/>
      <c r="S541" s="1"/>
      <c r="T541" s="1"/>
      <c r="U541" s="1"/>
      <c r="V541" s="161"/>
      <c r="W541" s="1"/>
      <c r="X541" s="1"/>
      <c r="Y541" s="1"/>
      <c r="Z541" s="1"/>
      <c r="AA541" s="1"/>
      <c r="AB541" s="1"/>
      <c r="AC541" s="1"/>
      <c r="AD541" s="1"/>
      <c r="AI541" t="str">
        <f t="shared" si="161"/>
        <v>Pleasant Ridge</v>
      </c>
      <c r="AJ541" t="s">
        <v>416</v>
      </c>
      <c r="AK541" s="167">
        <v>2</v>
      </c>
      <c r="AN541" s="98">
        <v>23</v>
      </c>
      <c r="AO541" s="100">
        <v>25</v>
      </c>
      <c r="AP541" s="100">
        <v>125</v>
      </c>
      <c r="AQ541" s="107">
        <v>59705</v>
      </c>
      <c r="AR541" s="107">
        <f t="shared" si="152"/>
        <v>23025</v>
      </c>
      <c r="AS541" t="s">
        <v>1090</v>
      </c>
      <c r="AT541" s="110">
        <f t="shared" si="153"/>
        <v>2359705</v>
      </c>
      <c r="AW541">
        <v>24.1</v>
      </c>
      <c r="AX541">
        <v>2.0499999999999998</v>
      </c>
      <c r="AY541">
        <v>22.05</v>
      </c>
      <c r="BF541" s="118"/>
      <c r="BI541" s="118"/>
      <c r="BJ541" s="118"/>
      <c r="BV541" s="1"/>
    </row>
    <row r="542" spans="1:74" hidden="1" outlineLevel="1">
      <c r="A542" t="s">
        <v>1803</v>
      </c>
      <c r="B542" s="9" t="s">
        <v>968</v>
      </c>
      <c r="C542" s="1">
        <f t="shared" si="154"/>
        <v>0</v>
      </c>
      <c r="D542" s="7" t="e">
        <f t="shared" si="148"/>
        <v>#N/A</v>
      </c>
      <c r="E542" s="7" t="e">
        <f t="shared" si="149"/>
        <v>#N/A</v>
      </c>
      <c r="F542" s="7">
        <f t="shared" si="150"/>
        <v>0</v>
      </c>
      <c r="G542" s="7">
        <f t="shared" si="160"/>
        <v>0</v>
      </c>
      <c r="H542" s="49" t="e">
        <f t="shared" si="151"/>
        <v>#NUM!</v>
      </c>
      <c r="I542" s="178" t="e">
        <f t="shared" si="155"/>
        <v>#NUM!</v>
      </c>
      <c r="J542" s="8"/>
      <c r="K542" s="2" t="str">
        <f t="shared" si="156"/>
        <v>-</v>
      </c>
      <c r="L542" s="2" t="str">
        <f t="shared" si="157"/>
        <v>-</v>
      </c>
      <c r="M542" s="2" t="str">
        <f t="shared" si="158"/>
        <v>-</v>
      </c>
      <c r="N542" s="2"/>
      <c r="O542" s="2" t="str">
        <f t="shared" si="159"/>
        <v>-</v>
      </c>
      <c r="P542" s="1"/>
      <c r="Q542" s="1"/>
      <c r="R542" s="1"/>
      <c r="S542" s="1"/>
      <c r="T542" s="1"/>
      <c r="U542" s="1"/>
      <c r="V542" s="161"/>
      <c r="W542" s="1"/>
      <c r="X542" s="1"/>
      <c r="Y542" s="1"/>
      <c r="Z542" s="1"/>
      <c r="AA542" s="1"/>
      <c r="AB542" s="1"/>
      <c r="AC542" s="1"/>
      <c r="AD542" s="1"/>
      <c r="AI542" t="str">
        <f t="shared" si="161"/>
        <v>Plymouth</v>
      </c>
      <c r="AJ542" t="s">
        <v>874</v>
      </c>
      <c r="AK542" s="167">
        <v>2</v>
      </c>
      <c r="AN542" s="98">
        <v>23</v>
      </c>
      <c r="AO542" s="100">
        <v>19</v>
      </c>
      <c r="AP542" s="100">
        <v>265</v>
      </c>
      <c r="AQ542" s="107">
        <v>59950</v>
      </c>
      <c r="AR542" s="107">
        <f t="shared" si="152"/>
        <v>23019</v>
      </c>
      <c r="AS542" t="s">
        <v>1726</v>
      </c>
      <c r="AT542" s="110">
        <f t="shared" si="153"/>
        <v>2359950</v>
      </c>
      <c r="AW542">
        <v>31.26</v>
      </c>
      <c r="AX542">
        <v>1.32</v>
      </c>
      <c r="AY542">
        <v>29.94</v>
      </c>
      <c r="BF542" s="118"/>
      <c r="BI542" s="118"/>
      <c r="BJ542" s="118"/>
      <c r="BV542" s="1"/>
    </row>
    <row r="543" spans="1:74" hidden="1" outlineLevel="1">
      <c r="A543" t="s">
        <v>522</v>
      </c>
      <c r="B543" s="9" t="s">
        <v>968</v>
      </c>
      <c r="C543" s="1">
        <f t="shared" si="154"/>
        <v>0</v>
      </c>
      <c r="D543" s="7" t="e">
        <f t="shared" si="148"/>
        <v>#N/A</v>
      </c>
      <c r="E543" s="7" t="e">
        <f t="shared" si="149"/>
        <v>#N/A</v>
      </c>
      <c r="F543" s="7">
        <f t="shared" si="150"/>
        <v>0</v>
      </c>
      <c r="G543" s="7">
        <f t="shared" si="160"/>
        <v>0</v>
      </c>
      <c r="H543" s="49" t="e">
        <f t="shared" si="151"/>
        <v>#NUM!</v>
      </c>
      <c r="I543" s="178" t="e">
        <f t="shared" si="155"/>
        <v>#NUM!</v>
      </c>
      <c r="J543" s="8"/>
      <c r="K543" s="2" t="str">
        <f t="shared" si="156"/>
        <v>-</v>
      </c>
      <c r="L543" s="2" t="str">
        <f t="shared" si="157"/>
        <v>-</v>
      </c>
      <c r="M543" s="2" t="str">
        <f t="shared" si="158"/>
        <v>-</v>
      </c>
      <c r="N543" s="2"/>
      <c r="O543" s="2" t="str">
        <f t="shared" si="159"/>
        <v>-</v>
      </c>
      <c r="P543" s="1"/>
      <c r="Q543" s="1"/>
      <c r="R543" s="1"/>
      <c r="S543" s="1"/>
      <c r="T543" s="1"/>
      <c r="U543" s="1"/>
      <c r="V543" s="161"/>
      <c r="W543" s="1"/>
      <c r="X543" s="1"/>
      <c r="Y543" s="1"/>
      <c r="Z543" s="1"/>
      <c r="AA543" s="1"/>
      <c r="AB543" s="1"/>
      <c r="AC543" s="1"/>
      <c r="AD543" s="1"/>
      <c r="AI543" t="str">
        <f t="shared" si="161"/>
        <v>Poland</v>
      </c>
      <c r="AJ543" t="s">
        <v>875</v>
      </c>
      <c r="AK543" s="167">
        <v>2</v>
      </c>
      <c r="AN543" s="98">
        <v>23</v>
      </c>
      <c r="AO543" s="100">
        <v>1</v>
      </c>
      <c r="AP543" s="100">
        <v>55</v>
      </c>
      <c r="AQ543" s="107">
        <v>60020</v>
      </c>
      <c r="AR543" s="107">
        <f t="shared" si="152"/>
        <v>23001</v>
      </c>
      <c r="AS543" t="s">
        <v>1726</v>
      </c>
      <c r="AT543" s="110">
        <f t="shared" si="153"/>
        <v>2360020</v>
      </c>
      <c r="AW543">
        <v>47.16</v>
      </c>
      <c r="AX543">
        <v>4.8499999999999996</v>
      </c>
      <c r="AY543">
        <v>42.31</v>
      </c>
      <c r="BF543" s="118"/>
      <c r="BI543" s="118"/>
      <c r="BJ543" s="118"/>
      <c r="BV543" s="1"/>
    </row>
    <row r="544" spans="1:74" hidden="1" outlineLevel="1">
      <c r="A544" t="s">
        <v>2230</v>
      </c>
      <c r="B544" s="9" t="s">
        <v>968</v>
      </c>
      <c r="C544" s="1">
        <f t="shared" si="154"/>
        <v>0</v>
      </c>
      <c r="D544" s="7" t="e">
        <f t="shared" si="148"/>
        <v>#N/A</v>
      </c>
      <c r="E544" s="7" t="e">
        <f t="shared" si="149"/>
        <v>#N/A</v>
      </c>
      <c r="F544" s="7">
        <f t="shared" si="150"/>
        <v>0</v>
      </c>
      <c r="G544" s="7">
        <f t="shared" si="160"/>
        <v>0</v>
      </c>
      <c r="H544" s="49" t="e">
        <f t="shared" si="151"/>
        <v>#NUM!</v>
      </c>
      <c r="I544" s="178" t="e">
        <f t="shared" si="155"/>
        <v>#NUM!</v>
      </c>
      <c r="J544" s="8"/>
      <c r="K544" s="2" t="str">
        <f t="shared" si="156"/>
        <v>-</v>
      </c>
      <c r="L544" s="2" t="str">
        <f t="shared" si="157"/>
        <v>-</v>
      </c>
      <c r="M544" s="2" t="str">
        <f t="shared" si="158"/>
        <v>-</v>
      </c>
      <c r="N544" s="2"/>
      <c r="O544" s="2" t="str">
        <f t="shared" si="159"/>
        <v>-</v>
      </c>
      <c r="P544" s="1"/>
      <c r="Q544" s="1"/>
      <c r="R544" s="1"/>
      <c r="S544" s="1"/>
      <c r="T544" s="1"/>
      <c r="U544" s="1"/>
      <c r="V544" s="161"/>
      <c r="W544" s="1"/>
      <c r="X544" s="1"/>
      <c r="Y544" s="1"/>
      <c r="Z544" s="1"/>
      <c r="AA544" s="1"/>
      <c r="AB544" s="1"/>
      <c r="AC544" s="1"/>
      <c r="AD544" s="1"/>
      <c r="AI544" t="str">
        <f t="shared" si="161"/>
        <v>Portage Lake</v>
      </c>
      <c r="AJ544" t="s">
        <v>2884</v>
      </c>
      <c r="AK544" s="167">
        <v>2</v>
      </c>
      <c r="AN544" s="98">
        <v>23</v>
      </c>
      <c r="AO544" s="100">
        <v>3</v>
      </c>
      <c r="AP544" s="100">
        <v>260</v>
      </c>
      <c r="AQ544" s="107">
        <v>60300</v>
      </c>
      <c r="AR544" s="107">
        <f t="shared" si="152"/>
        <v>23003</v>
      </c>
      <c r="AS544" t="s">
        <v>1726</v>
      </c>
      <c r="AT544" s="110">
        <f t="shared" si="153"/>
        <v>2360300</v>
      </c>
      <c r="AW544">
        <v>34.520000000000003</v>
      </c>
      <c r="AX544">
        <v>3.8</v>
      </c>
      <c r="AY544">
        <v>30.72</v>
      </c>
      <c r="BF544" s="118"/>
      <c r="BI544" s="118"/>
      <c r="BJ544" s="118"/>
      <c r="BV544" s="1"/>
    </row>
    <row r="545" spans="1:74" hidden="1" outlineLevel="1">
      <c r="A545" t="s">
        <v>2142</v>
      </c>
      <c r="B545" s="9" t="s">
        <v>968</v>
      </c>
      <c r="C545" s="1">
        <f t="shared" si="154"/>
        <v>0</v>
      </c>
      <c r="D545" s="7" t="e">
        <f t="shared" si="148"/>
        <v>#N/A</v>
      </c>
      <c r="E545" s="7" t="e">
        <f t="shared" si="149"/>
        <v>#N/A</v>
      </c>
      <c r="F545" s="7">
        <f t="shared" si="150"/>
        <v>0</v>
      </c>
      <c r="G545" s="7">
        <f t="shared" si="160"/>
        <v>0</v>
      </c>
      <c r="H545" s="49" t="e">
        <f t="shared" si="151"/>
        <v>#NUM!</v>
      </c>
      <c r="I545" s="178" t="e">
        <f t="shared" si="155"/>
        <v>#NUM!</v>
      </c>
      <c r="J545" s="8"/>
      <c r="K545" s="2" t="str">
        <f t="shared" si="156"/>
        <v>-</v>
      </c>
      <c r="L545" s="2" t="str">
        <f t="shared" si="157"/>
        <v>-</v>
      </c>
      <c r="M545" s="2" t="str">
        <f t="shared" si="158"/>
        <v>-</v>
      </c>
      <c r="N545" s="2"/>
      <c r="O545" s="2" t="str">
        <f t="shared" si="159"/>
        <v>-</v>
      </c>
      <c r="P545" s="1"/>
      <c r="Q545" s="1"/>
      <c r="R545" s="1"/>
      <c r="S545" s="1"/>
      <c r="T545" s="1"/>
      <c r="U545" s="1"/>
      <c r="V545" s="161"/>
      <c r="W545" s="1"/>
      <c r="X545" s="1"/>
      <c r="Y545" s="1"/>
      <c r="Z545" s="1"/>
      <c r="AA545" s="1"/>
      <c r="AB545" s="1"/>
      <c r="AC545" s="1"/>
      <c r="AD545" s="1"/>
      <c r="AI545" t="str">
        <f t="shared" si="161"/>
        <v>Porter</v>
      </c>
      <c r="AJ545" t="s">
        <v>3102</v>
      </c>
      <c r="AK545" s="167">
        <v>2</v>
      </c>
      <c r="AN545" s="98">
        <v>23</v>
      </c>
      <c r="AO545" s="100">
        <v>17</v>
      </c>
      <c r="AP545" s="100">
        <v>125</v>
      </c>
      <c r="AQ545" s="107">
        <v>60405</v>
      </c>
      <c r="AR545" s="107">
        <f t="shared" si="152"/>
        <v>23017</v>
      </c>
      <c r="AS545" t="s">
        <v>1726</v>
      </c>
      <c r="AT545" s="110">
        <f t="shared" si="153"/>
        <v>2360405</v>
      </c>
      <c r="AW545">
        <v>32.92</v>
      </c>
      <c r="AX545">
        <v>1.43</v>
      </c>
      <c r="AY545">
        <v>31.49</v>
      </c>
      <c r="BF545" s="118"/>
      <c r="BI545" s="118"/>
      <c r="BJ545" s="118"/>
      <c r="BV545" s="1"/>
    </row>
    <row r="546" spans="1:74" hidden="1" outlineLevel="1">
      <c r="A546" t="s">
        <v>3005</v>
      </c>
      <c r="B546" s="9" t="s">
        <v>968</v>
      </c>
      <c r="C546" s="1">
        <f t="shared" si="154"/>
        <v>0</v>
      </c>
      <c r="D546" s="7" t="e">
        <f t="shared" si="148"/>
        <v>#N/A</v>
      </c>
      <c r="E546" s="7" t="e">
        <f t="shared" si="149"/>
        <v>#N/A</v>
      </c>
      <c r="F546" s="7">
        <f t="shared" si="150"/>
        <v>0</v>
      </c>
      <c r="G546" s="7">
        <f t="shared" si="160"/>
        <v>0</v>
      </c>
      <c r="H546" s="49" t="e">
        <f t="shared" si="151"/>
        <v>#NUM!</v>
      </c>
      <c r="I546" s="178" t="e">
        <f t="shared" si="155"/>
        <v>#NUM!</v>
      </c>
      <c r="J546" s="8"/>
      <c r="K546" s="2" t="str">
        <f t="shared" si="156"/>
        <v>-</v>
      </c>
      <c r="L546" s="2" t="str">
        <f t="shared" si="157"/>
        <v>-</v>
      </c>
      <c r="M546" s="2" t="str">
        <f t="shared" si="158"/>
        <v>-</v>
      </c>
      <c r="N546" s="2"/>
      <c r="O546" s="2" t="str">
        <f t="shared" si="159"/>
        <v>-</v>
      </c>
      <c r="P546" s="1"/>
      <c r="Q546" s="1"/>
      <c r="R546" s="1"/>
      <c r="S546" s="1"/>
      <c r="T546" s="1"/>
      <c r="U546" s="1"/>
      <c r="V546" s="161"/>
      <c r="W546" s="1"/>
      <c r="X546" s="1"/>
      <c r="Y546" s="1"/>
      <c r="Z546" s="1"/>
      <c r="AA546" s="1"/>
      <c r="AB546" s="1"/>
      <c r="AC546" s="1"/>
      <c r="AD546" s="1"/>
      <c r="AI546" t="str">
        <f t="shared" si="161"/>
        <v>Portland</v>
      </c>
      <c r="AJ546" t="s">
        <v>2204</v>
      </c>
      <c r="AK546" s="167">
        <v>1</v>
      </c>
      <c r="AN546" s="98">
        <v>23</v>
      </c>
      <c r="AO546" s="100">
        <v>5</v>
      </c>
      <c r="AP546" s="100">
        <v>85</v>
      </c>
      <c r="AQ546" s="107">
        <v>60545</v>
      </c>
      <c r="AR546" s="107">
        <f t="shared" si="152"/>
        <v>23005</v>
      </c>
      <c r="AS546" t="s">
        <v>1037</v>
      </c>
      <c r="AT546" s="110">
        <f t="shared" si="153"/>
        <v>2360545</v>
      </c>
      <c r="AW546">
        <v>52.57</v>
      </c>
      <c r="AX546">
        <v>31.36</v>
      </c>
      <c r="AY546">
        <v>21.21</v>
      </c>
      <c r="BF546" s="118"/>
      <c r="BI546" s="118"/>
      <c r="BJ546" s="118"/>
      <c r="BV546" s="1"/>
    </row>
    <row r="547" spans="1:74" hidden="1" outlineLevel="1">
      <c r="A547" t="s">
        <v>2985</v>
      </c>
      <c r="B547" s="9" t="s">
        <v>968</v>
      </c>
      <c r="C547" s="1">
        <f t="shared" si="154"/>
        <v>0</v>
      </c>
      <c r="D547" s="7" t="e">
        <f t="shared" si="148"/>
        <v>#N/A</v>
      </c>
      <c r="E547" s="7" t="e">
        <f t="shared" si="149"/>
        <v>#N/A</v>
      </c>
      <c r="F547" s="7">
        <f t="shared" si="150"/>
        <v>0</v>
      </c>
      <c r="G547" s="7">
        <f t="shared" si="160"/>
        <v>0</v>
      </c>
      <c r="H547" s="49" t="e">
        <f t="shared" si="151"/>
        <v>#NUM!</v>
      </c>
      <c r="I547" s="178" t="e">
        <f t="shared" si="155"/>
        <v>#NUM!</v>
      </c>
      <c r="J547" s="8"/>
      <c r="K547" s="2" t="str">
        <f t="shared" si="156"/>
        <v>-</v>
      </c>
      <c r="L547" s="2" t="str">
        <f t="shared" si="157"/>
        <v>-</v>
      </c>
      <c r="M547" s="2" t="str">
        <f t="shared" si="158"/>
        <v>-</v>
      </c>
      <c r="N547" s="2"/>
      <c r="O547" s="2" t="str">
        <f t="shared" si="159"/>
        <v>-</v>
      </c>
      <c r="P547" s="1"/>
      <c r="Q547" s="1"/>
      <c r="R547" s="1"/>
      <c r="S547" s="1"/>
      <c r="T547" s="1"/>
      <c r="U547" s="1"/>
      <c r="V547" s="161"/>
      <c r="W547" s="1"/>
      <c r="X547" s="1"/>
      <c r="Y547" s="1"/>
      <c r="Z547" s="1"/>
      <c r="AA547" s="1"/>
      <c r="AB547" s="1"/>
      <c r="AC547" s="1"/>
      <c r="AD547" s="1"/>
      <c r="AI547" t="str">
        <f t="shared" si="161"/>
        <v>Pownal</v>
      </c>
      <c r="AJ547" t="s">
        <v>2204</v>
      </c>
      <c r="AK547" s="167">
        <v>1</v>
      </c>
      <c r="AN547" s="98">
        <v>23</v>
      </c>
      <c r="AO547" s="100">
        <v>5</v>
      </c>
      <c r="AP547" s="100">
        <v>90</v>
      </c>
      <c r="AQ547" s="107">
        <v>60685</v>
      </c>
      <c r="AR547" s="107">
        <f t="shared" si="152"/>
        <v>23005</v>
      </c>
      <c r="AS547" t="s">
        <v>1726</v>
      </c>
      <c r="AT547" s="110">
        <f t="shared" si="153"/>
        <v>2360685</v>
      </c>
      <c r="AW547">
        <v>22.95</v>
      </c>
      <c r="AX547">
        <v>0.02</v>
      </c>
      <c r="AY547">
        <v>22.94</v>
      </c>
      <c r="BF547" s="118"/>
      <c r="BI547" s="118"/>
      <c r="BJ547" s="118"/>
      <c r="BV547" s="1"/>
    </row>
    <row r="548" spans="1:74" hidden="1" outlineLevel="1">
      <c r="A548" s="34" t="s">
        <v>1515</v>
      </c>
      <c r="B548" s="9" t="s">
        <v>968</v>
      </c>
      <c r="C548" s="1">
        <f t="shared" si="154"/>
        <v>0</v>
      </c>
      <c r="D548" s="7" t="e">
        <f t="shared" si="148"/>
        <v>#N/A</v>
      </c>
      <c r="E548" s="7" t="e">
        <f t="shared" si="149"/>
        <v>#N/A</v>
      </c>
      <c r="F548" s="7">
        <f t="shared" si="150"/>
        <v>0</v>
      </c>
      <c r="G548" s="7">
        <f t="shared" si="160"/>
        <v>0</v>
      </c>
      <c r="H548" s="49" t="e">
        <f t="shared" si="151"/>
        <v>#NUM!</v>
      </c>
      <c r="I548" s="178" t="e">
        <f t="shared" si="155"/>
        <v>#NUM!</v>
      </c>
      <c r="J548" s="8"/>
      <c r="K548" s="2" t="str">
        <f t="shared" si="156"/>
        <v>-</v>
      </c>
      <c r="L548" s="2" t="str">
        <f t="shared" si="157"/>
        <v>-</v>
      </c>
      <c r="M548" s="2" t="str">
        <f t="shared" si="158"/>
        <v>-</v>
      </c>
      <c r="N548" s="2"/>
      <c r="O548" s="2" t="str">
        <f t="shared" si="159"/>
        <v>-</v>
      </c>
      <c r="P548" s="1"/>
      <c r="Q548" s="1"/>
      <c r="R548" s="1"/>
      <c r="S548" s="1"/>
      <c r="T548" s="1"/>
      <c r="U548" s="1"/>
      <c r="V548" s="161"/>
      <c r="W548" s="1"/>
      <c r="X548" s="1"/>
      <c r="Y548" s="1"/>
      <c r="Z548" s="1"/>
      <c r="AA548" s="1"/>
      <c r="AB548" s="1"/>
      <c r="AC548" s="1"/>
      <c r="AD548" s="1"/>
      <c r="AI548" t="str">
        <f t="shared" si="161"/>
        <v>Prentiss</v>
      </c>
      <c r="AJ548" t="s">
        <v>874</v>
      </c>
      <c r="AK548" s="167">
        <v>2</v>
      </c>
      <c r="AN548" s="98">
        <v>23</v>
      </c>
      <c r="AO548" s="100">
        <v>19</v>
      </c>
      <c r="AP548" s="100">
        <v>270</v>
      </c>
      <c r="AQ548" s="107">
        <v>60790</v>
      </c>
      <c r="AR548" s="107">
        <f t="shared" si="152"/>
        <v>23019</v>
      </c>
      <c r="AS548" t="s">
        <v>1908</v>
      </c>
      <c r="AT548" s="110">
        <f t="shared" si="153"/>
        <v>2360790</v>
      </c>
      <c r="AW548">
        <v>38.39</v>
      </c>
      <c r="AX548">
        <v>0.04</v>
      </c>
      <c r="AY548">
        <v>38.35</v>
      </c>
      <c r="BF548" s="118"/>
      <c r="BI548" s="118"/>
      <c r="BJ548" s="118"/>
      <c r="BV548" s="1"/>
    </row>
    <row r="549" spans="1:74" hidden="1" outlineLevel="1">
      <c r="A549" t="s">
        <v>226</v>
      </c>
      <c r="B549" s="9" t="s">
        <v>968</v>
      </c>
      <c r="C549" s="1">
        <f t="shared" si="154"/>
        <v>0</v>
      </c>
      <c r="D549" s="7" t="e">
        <f t="shared" si="148"/>
        <v>#N/A</v>
      </c>
      <c r="E549" s="7" t="e">
        <f t="shared" si="149"/>
        <v>#N/A</v>
      </c>
      <c r="F549" s="7">
        <f t="shared" si="150"/>
        <v>0</v>
      </c>
      <c r="G549" s="7">
        <f t="shared" si="160"/>
        <v>0</v>
      </c>
      <c r="H549" s="49" t="e">
        <f t="shared" si="151"/>
        <v>#NUM!</v>
      </c>
      <c r="I549" s="178" t="e">
        <f t="shared" si="155"/>
        <v>#NUM!</v>
      </c>
      <c r="J549" s="8"/>
      <c r="K549" s="2" t="str">
        <f t="shared" si="156"/>
        <v>-</v>
      </c>
      <c r="L549" s="2" t="str">
        <f t="shared" si="157"/>
        <v>-</v>
      </c>
      <c r="M549" s="2" t="str">
        <f t="shared" si="158"/>
        <v>-</v>
      </c>
      <c r="N549" s="2"/>
      <c r="O549" s="2" t="str">
        <f t="shared" si="159"/>
        <v>-</v>
      </c>
      <c r="P549" s="1"/>
      <c r="Q549" s="1"/>
      <c r="R549" s="1"/>
      <c r="S549" s="1"/>
      <c r="T549" s="1"/>
      <c r="U549" s="1"/>
      <c r="V549" s="161"/>
      <c r="W549" s="1"/>
      <c r="X549" s="1"/>
      <c r="Y549" s="1"/>
      <c r="Z549" s="1"/>
      <c r="AA549" s="1"/>
      <c r="AB549" s="1"/>
      <c r="AC549" s="1"/>
      <c r="AD549" s="1"/>
      <c r="AI549" t="str">
        <f t="shared" si="161"/>
        <v>Presque Isle</v>
      </c>
      <c r="AJ549" t="s">
        <v>2884</v>
      </c>
      <c r="AK549" s="167">
        <v>2</v>
      </c>
      <c r="AN549" s="98">
        <v>23</v>
      </c>
      <c r="AO549" s="100">
        <v>3</v>
      </c>
      <c r="AP549" s="100">
        <v>265</v>
      </c>
      <c r="AQ549" s="107">
        <v>60825</v>
      </c>
      <c r="AR549" s="107">
        <f t="shared" si="152"/>
        <v>23003</v>
      </c>
      <c r="AS549" t="s">
        <v>1037</v>
      </c>
      <c r="AT549" s="110">
        <f t="shared" si="153"/>
        <v>2360825</v>
      </c>
      <c r="AW549">
        <v>77.55</v>
      </c>
      <c r="AX549">
        <v>1.8</v>
      </c>
      <c r="AY549">
        <v>75.75</v>
      </c>
      <c r="BF549" s="118"/>
      <c r="BI549" s="118"/>
      <c r="BJ549" s="118"/>
      <c r="BV549" s="1"/>
    </row>
    <row r="550" spans="1:74" hidden="1" outlineLevel="1">
      <c r="A550" t="s">
        <v>2474</v>
      </c>
      <c r="B550" s="9" t="s">
        <v>968</v>
      </c>
      <c r="C550" s="1">
        <f t="shared" si="154"/>
        <v>0</v>
      </c>
      <c r="D550" s="7" t="e">
        <f t="shared" si="148"/>
        <v>#N/A</v>
      </c>
      <c r="E550" s="7" t="e">
        <f t="shared" si="149"/>
        <v>#N/A</v>
      </c>
      <c r="F550" s="7">
        <f t="shared" si="150"/>
        <v>0</v>
      </c>
      <c r="G550" s="7">
        <f t="shared" si="160"/>
        <v>0</v>
      </c>
      <c r="H550" s="49" t="e">
        <f t="shared" si="151"/>
        <v>#NUM!</v>
      </c>
      <c r="I550" s="178" t="e">
        <f t="shared" si="155"/>
        <v>#NUM!</v>
      </c>
      <c r="J550" s="8"/>
      <c r="K550" s="2" t="str">
        <f t="shared" si="156"/>
        <v>-</v>
      </c>
      <c r="L550" s="2" t="str">
        <f t="shared" si="157"/>
        <v>-</v>
      </c>
      <c r="M550" s="2" t="str">
        <f t="shared" si="158"/>
        <v>-</v>
      </c>
      <c r="N550" s="2"/>
      <c r="O550" s="2" t="str">
        <f t="shared" si="159"/>
        <v>-</v>
      </c>
      <c r="P550" s="1"/>
      <c r="Q550" s="1"/>
      <c r="R550" s="1"/>
      <c r="S550" s="1"/>
      <c r="T550" s="1"/>
      <c r="U550" s="1"/>
      <c r="V550" s="161"/>
      <c r="W550" s="1"/>
      <c r="X550" s="1"/>
      <c r="Y550" s="1"/>
      <c r="Z550" s="1"/>
      <c r="AA550" s="1"/>
      <c r="AB550" s="1"/>
      <c r="AC550" s="1"/>
      <c r="AD550" s="1"/>
      <c r="AI550" t="str">
        <f t="shared" si="161"/>
        <v>Princeton</v>
      </c>
      <c r="AJ550" t="s">
        <v>643</v>
      </c>
      <c r="AK550" s="167">
        <v>2</v>
      </c>
      <c r="AN550" s="98">
        <v>23</v>
      </c>
      <c r="AO550" s="100">
        <v>29</v>
      </c>
      <c r="AP550" s="100">
        <v>180</v>
      </c>
      <c r="AQ550" s="107">
        <v>61035</v>
      </c>
      <c r="AR550" s="107">
        <f t="shared" si="152"/>
        <v>23029</v>
      </c>
      <c r="AS550" t="s">
        <v>1726</v>
      </c>
      <c r="AT550" s="110">
        <f t="shared" si="153"/>
        <v>2361035</v>
      </c>
      <c r="AW550">
        <v>42.26</v>
      </c>
      <c r="AX550">
        <v>5.24</v>
      </c>
      <c r="AY550">
        <v>37.01</v>
      </c>
      <c r="BF550" s="118"/>
      <c r="BI550" s="118"/>
      <c r="BJ550" s="118"/>
      <c r="BV550" s="1"/>
    </row>
    <row r="551" spans="1:74" hidden="1" outlineLevel="1">
      <c r="A551" t="s">
        <v>2236</v>
      </c>
      <c r="B551" s="9" t="s">
        <v>968</v>
      </c>
      <c r="C551" s="1">
        <f t="shared" si="154"/>
        <v>0</v>
      </c>
      <c r="D551" s="7" t="e">
        <f t="shared" si="148"/>
        <v>#N/A</v>
      </c>
      <c r="E551" s="7" t="e">
        <f t="shared" si="149"/>
        <v>#N/A</v>
      </c>
      <c r="F551" s="7">
        <f t="shared" si="150"/>
        <v>0</v>
      </c>
      <c r="G551" s="7">
        <f t="shared" si="160"/>
        <v>0</v>
      </c>
      <c r="H551" s="49" t="e">
        <f t="shared" si="151"/>
        <v>#NUM!</v>
      </c>
      <c r="I551" s="178" t="e">
        <f t="shared" si="155"/>
        <v>#NUM!</v>
      </c>
      <c r="J551" s="8"/>
      <c r="K551" s="2" t="str">
        <f t="shared" si="156"/>
        <v>-</v>
      </c>
      <c r="L551" s="2" t="str">
        <f t="shared" si="157"/>
        <v>-</v>
      </c>
      <c r="M551" s="2" t="str">
        <f t="shared" si="158"/>
        <v>-</v>
      </c>
      <c r="N551" s="2"/>
      <c r="O551" s="2" t="str">
        <f t="shared" si="159"/>
        <v>-</v>
      </c>
      <c r="P551" s="1"/>
      <c r="Q551" s="1"/>
      <c r="R551" s="1"/>
      <c r="S551" s="1"/>
      <c r="T551" s="1"/>
      <c r="U551" s="1"/>
      <c r="V551" s="161"/>
      <c r="W551" s="1"/>
      <c r="X551" s="1"/>
      <c r="Y551" s="1"/>
      <c r="Z551" s="1"/>
      <c r="AA551" s="1"/>
      <c r="AB551" s="1"/>
      <c r="AC551" s="1"/>
      <c r="AD551" s="1"/>
      <c r="AI551" t="str">
        <f t="shared" si="161"/>
        <v>Prospect</v>
      </c>
      <c r="AJ551" t="s">
        <v>2274</v>
      </c>
      <c r="AK551" s="167">
        <v>2</v>
      </c>
      <c r="AN551" s="98">
        <v>23</v>
      </c>
      <c r="AO551" s="100">
        <v>27</v>
      </c>
      <c r="AP551" s="100">
        <v>85</v>
      </c>
      <c r="AQ551" s="107">
        <v>61210</v>
      </c>
      <c r="AR551" s="107">
        <f t="shared" si="152"/>
        <v>23027</v>
      </c>
      <c r="AS551" t="s">
        <v>1726</v>
      </c>
      <c r="AT551" s="110">
        <f t="shared" si="153"/>
        <v>2361210</v>
      </c>
      <c r="AW551">
        <v>20.25</v>
      </c>
      <c r="AX551">
        <v>2.15</v>
      </c>
      <c r="AY551">
        <v>18.100000000000001</v>
      </c>
      <c r="BF551" s="118"/>
      <c r="BI551" s="118"/>
      <c r="BJ551" s="118"/>
      <c r="BV551" s="1"/>
    </row>
    <row r="552" spans="1:74" hidden="1" outlineLevel="1">
      <c r="A552" t="s">
        <v>981</v>
      </c>
      <c r="B552" s="9" t="s">
        <v>968</v>
      </c>
      <c r="C552" s="1">
        <f t="shared" si="154"/>
        <v>0</v>
      </c>
      <c r="D552" s="7" t="e">
        <f t="shared" si="148"/>
        <v>#N/A</v>
      </c>
      <c r="E552" s="7" t="e">
        <f t="shared" si="149"/>
        <v>#N/A</v>
      </c>
      <c r="F552" s="7">
        <f t="shared" si="150"/>
        <v>0</v>
      </c>
      <c r="G552" s="7">
        <f t="shared" si="160"/>
        <v>0</v>
      </c>
      <c r="H552" s="49" t="e">
        <f t="shared" si="151"/>
        <v>#NUM!</v>
      </c>
      <c r="I552" s="178" t="e">
        <f t="shared" si="155"/>
        <v>#NUM!</v>
      </c>
      <c r="J552" s="8"/>
      <c r="K552" s="2" t="str">
        <f t="shared" si="156"/>
        <v>-</v>
      </c>
      <c r="L552" s="2" t="str">
        <f t="shared" si="157"/>
        <v>-</v>
      </c>
      <c r="M552" s="2" t="str">
        <f t="shared" si="158"/>
        <v>-</v>
      </c>
      <c r="N552" s="2"/>
      <c r="O552" s="2" t="str">
        <f t="shared" si="159"/>
        <v>-</v>
      </c>
      <c r="P552" s="1"/>
      <c r="Q552" s="1"/>
      <c r="R552" s="1"/>
      <c r="S552" s="1"/>
      <c r="T552" s="1"/>
      <c r="U552" s="1"/>
      <c r="V552" s="161"/>
      <c r="W552" s="1"/>
      <c r="X552" s="1"/>
      <c r="Y552" s="1"/>
      <c r="Z552" s="1"/>
      <c r="AA552" s="1"/>
      <c r="AB552" s="1"/>
      <c r="AC552" s="1"/>
      <c r="AD552" s="1"/>
      <c r="AI552" t="str">
        <f t="shared" si="161"/>
        <v>Randolph</v>
      </c>
      <c r="AJ552" t="s">
        <v>2602</v>
      </c>
      <c r="AK552" s="167">
        <v>2</v>
      </c>
      <c r="AN552" s="98">
        <v>23</v>
      </c>
      <c r="AO552" s="100">
        <v>11</v>
      </c>
      <c r="AP552" s="100">
        <v>90</v>
      </c>
      <c r="AQ552" s="107">
        <v>61700</v>
      </c>
      <c r="AR552" s="107">
        <f t="shared" si="152"/>
        <v>23011</v>
      </c>
      <c r="AS552" t="s">
        <v>1726</v>
      </c>
      <c r="AT552" s="110">
        <f t="shared" si="153"/>
        <v>2361700</v>
      </c>
      <c r="AW552">
        <v>2.23</v>
      </c>
      <c r="AX552">
        <v>0.1</v>
      </c>
      <c r="AY552">
        <v>2.13</v>
      </c>
      <c r="BF552" s="118"/>
      <c r="BI552" s="118"/>
      <c r="BJ552" s="118"/>
      <c r="BV552" s="1"/>
    </row>
    <row r="553" spans="1:74" hidden="1" outlineLevel="1">
      <c r="A553" t="s">
        <v>533</v>
      </c>
      <c r="B553" s="9" t="s">
        <v>968</v>
      </c>
      <c r="C553" s="1">
        <f t="shared" si="154"/>
        <v>0</v>
      </c>
      <c r="D553" s="7" t="e">
        <f t="shared" si="148"/>
        <v>#N/A</v>
      </c>
      <c r="E553" s="7" t="e">
        <f t="shared" si="149"/>
        <v>#N/A</v>
      </c>
      <c r="F553" s="7">
        <f t="shared" si="150"/>
        <v>0</v>
      </c>
      <c r="G553" s="7">
        <f t="shared" si="160"/>
        <v>0</v>
      </c>
      <c r="H553" s="49" t="e">
        <f t="shared" si="151"/>
        <v>#NUM!</v>
      </c>
      <c r="I553" s="178" t="e">
        <f t="shared" si="155"/>
        <v>#NUM!</v>
      </c>
      <c r="J553" s="8"/>
      <c r="K553" s="2" t="str">
        <f t="shared" si="156"/>
        <v>-</v>
      </c>
      <c r="L553" s="2" t="str">
        <f t="shared" si="157"/>
        <v>-</v>
      </c>
      <c r="M553" s="2" t="str">
        <f t="shared" si="158"/>
        <v>-</v>
      </c>
      <c r="N553" s="2"/>
      <c r="O553" s="2" t="str">
        <f t="shared" si="159"/>
        <v>-</v>
      </c>
      <c r="P553" s="1"/>
      <c r="Q553" s="1"/>
      <c r="R553" s="1"/>
      <c r="S553" s="1"/>
      <c r="T553" s="1"/>
      <c r="U553" s="1"/>
      <c r="V553" s="161"/>
      <c r="W553" s="1"/>
      <c r="X553" s="1"/>
      <c r="Y553" s="1"/>
      <c r="Z553" s="1"/>
      <c r="AA553" s="1"/>
      <c r="AB553" s="1"/>
      <c r="AC553" s="1"/>
      <c r="AD553" s="1"/>
      <c r="AI553" t="str">
        <f t="shared" si="161"/>
        <v>Rangeley</v>
      </c>
      <c r="AJ553" t="s">
        <v>2429</v>
      </c>
      <c r="AK553" s="167">
        <v>2</v>
      </c>
      <c r="AN553" s="98">
        <v>23</v>
      </c>
      <c r="AO553" s="100">
        <v>7</v>
      </c>
      <c r="AP553" s="100">
        <v>80</v>
      </c>
      <c r="AQ553" s="107">
        <v>61840</v>
      </c>
      <c r="AR553" s="107">
        <f t="shared" si="152"/>
        <v>23007</v>
      </c>
      <c r="AS553" t="s">
        <v>1726</v>
      </c>
      <c r="AT553" s="110">
        <f t="shared" si="153"/>
        <v>2361840</v>
      </c>
      <c r="AW553">
        <v>55.73</v>
      </c>
      <c r="AX553">
        <v>14.09</v>
      </c>
      <c r="AY553">
        <v>41.64</v>
      </c>
      <c r="BF553" s="118"/>
      <c r="BI553" s="118"/>
      <c r="BJ553" s="118"/>
      <c r="BV553" s="1"/>
    </row>
    <row r="554" spans="1:74" hidden="1" outlineLevel="1">
      <c r="A554" t="s">
        <v>533</v>
      </c>
      <c r="B554" s="9" t="s">
        <v>968</v>
      </c>
      <c r="C554" s="1">
        <f t="shared" si="154"/>
        <v>0</v>
      </c>
      <c r="D554" s="7" t="e">
        <f t="shared" si="148"/>
        <v>#N/A</v>
      </c>
      <c r="E554" s="7" t="e">
        <f t="shared" si="149"/>
        <v>#N/A</v>
      </c>
      <c r="F554" s="7">
        <f t="shared" si="150"/>
        <v>0</v>
      </c>
      <c r="G554" s="7">
        <f t="shared" si="160"/>
        <v>0</v>
      </c>
      <c r="H554" s="49" t="e">
        <f t="shared" si="151"/>
        <v>#NUM!</v>
      </c>
      <c r="I554" s="178" t="e">
        <f t="shared" si="155"/>
        <v>#NUM!</v>
      </c>
      <c r="J554" s="8"/>
      <c r="K554" s="2" t="str">
        <f t="shared" si="156"/>
        <v>-</v>
      </c>
      <c r="L554" s="2" t="str">
        <f t="shared" si="157"/>
        <v>-</v>
      </c>
      <c r="M554" s="2" t="str">
        <f t="shared" si="158"/>
        <v>-</v>
      </c>
      <c r="N554" s="2"/>
      <c r="O554" s="2" t="str">
        <f t="shared" si="159"/>
        <v>-</v>
      </c>
      <c r="P554" s="1"/>
      <c r="Q554" s="1"/>
      <c r="R554" s="1"/>
      <c r="S554" s="1"/>
      <c r="T554" s="1"/>
      <c r="U554" s="1"/>
      <c r="V554" s="161"/>
      <c r="W554" s="1"/>
      <c r="X554" s="1"/>
      <c r="Y554" s="1"/>
      <c r="Z554" s="1"/>
      <c r="AA554" s="1"/>
      <c r="AB554" s="1"/>
      <c r="AC554" s="1"/>
      <c r="AD554" s="1"/>
      <c r="AI554" t="str">
        <f t="shared" si="161"/>
        <v>Rangeley</v>
      </c>
      <c r="AJ554" t="s">
        <v>2429</v>
      </c>
      <c r="AK554" s="167">
        <v>2</v>
      </c>
      <c r="AN554" s="98">
        <v>23</v>
      </c>
      <c r="AO554" s="100">
        <v>7</v>
      </c>
      <c r="AP554" s="100">
        <v>75</v>
      </c>
      <c r="AQ554" s="107">
        <v>61875</v>
      </c>
      <c r="AR554" s="107">
        <f t="shared" si="152"/>
        <v>23007</v>
      </c>
      <c r="AS554" t="s">
        <v>1090</v>
      </c>
      <c r="AT554" s="110">
        <f t="shared" si="153"/>
        <v>2361875</v>
      </c>
      <c r="AW554">
        <v>47.41</v>
      </c>
      <c r="AX554">
        <v>6.72</v>
      </c>
      <c r="AY554">
        <v>40.69</v>
      </c>
      <c r="BF554" s="118"/>
      <c r="BI554" s="118"/>
      <c r="BJ554" s="118"/>
      <c r="BV554" s="1"/>
    </row>
    <row r="555" spans="1:74" hidden="1" outlineLevel="1">
      <c r="A555" t="s">
        <v>1780</v>
      </c>
      <c r="B555" s="9" t="s">
        <v>968</v>
      </c>
      <c r="C555" s="1">
        <f t="shared" si="154"/>
        <v>0</v>
      </c>
      <c r="D555" s="7" t="e">
        <f t="shared" si="148"/>
        <v>#N/A</v>
      </c>
      <c r="E555" s="7" t="e">
        <f t="shared" si="149"/>
        <v>#N/A</v>
      </c>
      <c r="F555" s="7">
        <f t="shared" si="150"/>
        <v>0</v>
      </c>
      <c r="G555" s="7">
        <f t="shared" si="160"/>
        <v>0</v>
      </c>
      <c r="H555" s="49" t="e">
        <f t="shared" si="151"/>
        <v>#NUM!</v>
      </c>
      <c r="I555" s="178" t="e">
        <f t="shared" si="155"/>
        <v>#NUM!</v>
      </c>
      <c r="J555" s="8"/>
      <c r="K555" s="2" t="str">
        <f t="shared" si="156"/>
        <v>-</v>
      </c>
      <c r="L555" s="2" t="str">
        <f t="shared" si="157"/>
        <v>-</v>
      </c>
      <c r="M555" s="2" t="str">
        <f t="shared" si="158"/>
        <v>-</v>
      </c>
      <c r="N555" s="2"/>
      <c r="O555" s="2" t="str">
        <f t="shared" si="159"/>
        <v>-</v>
      </c>
      <c r="P555" s="1"/>
      <c r="Q555" s="1"/>
      <c r="R555" s="1"/>
      <c r="S555" s="1"/>
      <c r="T555" s="1"/>
      <c r="U555" s="1"/>
      <c r="V555" s="161"/>
      <c r="W555" s="1"/>
      <c r="X555" s="1"/>
      <c r="Y555" s="1"/>
      <c r="Z555" s="1"/>
      <c r="AA555" s="1"/>
      <c r="AB555" s="1"/>
      <c r="AC555" s="1"/>
      <c r="AD555" s="1"/>
      <c r="AI555" t="str">
        <f t="shared" si="161"/>
        <v>Raymond</v>
      </c>
      <c r="AJ555" t="s">
        <v>2204</v>
      </c>
      <c r="AK555" s="167">
        <v>1</v>
      </c>
      <c r="AN555" s="98">
        <v>23</v>
      </c>
      <c r="AO555" s="100">
        <v>5</v>
      </c>
      <c r="AP555" s="100">
        <v>95</v>
      </c>
      <c r="AQ555" s="107">
        <v>61945</v>
      </c>
      <c r="AR555" s="107">
        <f t="shared" si="152"/>
        <v>23005</v>
      </c>
      <c r="AS555" t="s">
        <v>1726</v>
      </c>
      <c r="AT555" s="110">
        <f t="shared" si="153"/>
        <v>2361945</v>
      </c>
      <c r="AW555">
        <v>46.24</v>
      </c>
      <c r="AX555">
        <v>12.99</v>
      </c>
      <c r="AY555">
        <v>33.25</v>
      </c>
      <c r="BF555" s="118"/>
      <c r="BI555" s="118"/>
      <c r="BJ555" s="118"/>
      <c r="BV555" s="1"/>
    </row>
    <row r="556" spans="1:74" hidden="1" outlineLevel="1">
      <c r="A556" t="s">
        <v>2503</v>
      </c>
      <c r="B556" s="9" t="s">
        <v>968</v>
      </c>
      <c r="C556" s="1">
        <f t="shared" si="154"/>
        <v>0</v>
      </c>
      <c r="D556" s="7" t="e">
        <f t="shared" si="148"/>
        <v>#N/A</v>
      </c>
      <c r="E556" s="7" t="e">
        <f t="shared" si="149"/>
        <v>#N/A</v>
      </c>
      <c r="F556" s="7">
        <f t="shared" si="150"/>
        <v>0</v>
      </c>
      <c r="G556" s="7">
        <f t="shared" si="160"/>
        <v>0</v>
      </c>
      <c r="H556" s="49" t="e">
        <f t="shared" si="151"/>
        <v>#NUM!</v>
      </c>
      <c r="I556" s="178" t="e">
        <f t="shared" si="155"/>
        <v>#NUM!</v>
      </c>
      <c r="J556" s="8"/>
      <c r="K556" s="2" t="str">
        <f t="shared" si="156"/>
        <v>-</v>
      </c>
      <c r="L556" s="2" t="str">
        <f t="shared" si="157"/>
        <v>-</v>
      </c>
      <c r="M556" s="2" t="str">
        <f t="shared" si="158"/>
        <v>-</v>
      </c>
      <c r="N556" s="2"/>
      <c r="O556" s="2" t="str">
        <f t="shared" si="159"/>
        <v>-</v>
      </c>
      <c r="P556" s="1"/>
      <c r="Q556" s="1"/>
      <c r="R556" s="1"/>
      <c r="S556" s="1"/>
      <c r="T556" s="1"/>
      <c r="U556" s="1"/>
      <c r="V556" s="161"/>
      <c r="W556" s="1"/>
      <c r="X556" s="1"/>
      <c r="Y556" s="1"/>
      <c r="Z556" s="1"/>
      <c r="AA556" s="1"/>
      <c r="AB556" s="1"/>
      <c r="AC556" s="1"/>
      <c r="AD556" s="1"/>
      <c r="AI556" t="str">
        <f t="shared" si="161"/>
        <v>Readfield</v>
      </c>
      <c r="AJ556" t="s">
        <v>2602</v>
      </c>
      <c r="AK556" s="167">
        <v>1</v>
      </c>
      <c r="AN556" s="98">
        <v>23</v>
      </c>
      <c r="AO556" s="100">
        <v>11</v>
      </c>
      <c r="AP556" s="100">
        <v>95</v>
      </c>
      <c r="AQ556" s="107">
        <v>62190</v>
      </c>
      <c r="AR556" s="107">
        <f t="shared" si="152"/>
        <v>23011</v>
      </c>
      <c r="AS556" t="s">
        <v>1726</v>
      </c>
      <c r="AT556" s="110">
        <f t="shared" si="153"/>
        <v>2362190</v>
      </c>
      <c r="AW556">
        <v>31.11</v>
      </c>
      <c r="AX556">
        <v>1.89</v>
      </c>
      <c r="AY556">
        <v>29.22</v>
      </c>
      <c r="BF556" s="118"/>
      <c r="BI556" s="118"/>
      <c r="BJ556" s="118"/>
      <c r="BV556" s="1"/>
    </row>
    <row r="557" spans="1:74" hidden="1" outlineLevel="1">
      <c r="A557" t="s">
        <v>2051</v>
      </c>
      <c r="B557" s="9" t="s">
        <v>968</v>
      </c>
      <c r="C557" s="1">
        <f t="shared" si="154"/>
        <v>0</v>
      </c>
      <c r="D557" s="7" t="e">
        <f t="shared" si="148"/>
        <v>#N/A</v>
      </c>
      <c r="E557" s="7" t="e">
        <f t="shared" si="149"/>
        <v>#N/A</v>
      </c>
      <c r="F557" s="7">
        <f t="shared" si="150"/>
        <v>0</v>
      </c>
      <c r="G557" s="7">
        <f t="shared" si="160"/>
        <v>0</v>
      </c>
      <c r="H557" s="49" t="e">
        <f t="shared" si="151"/>
        <v>#NUM!</v>
      </c>
      <c r="I557" s="178" t="e">
        <f t="shared" si="155"/>
        <v>#NUM!</v>
      </c>
      <c r="J557" s="8"/>
      <c r="K557" s="2" t="str">
        <f t="shared" si="156"/>
        <v>-</v>
      </c>
      <c r="L557" s="2" t="str">
        <f t="shared" si="157"/>
        <v>-</v>
      </c>
      <c r="M557" s="2" t="str">
        <f t="shared" si="158"/>
        <v>-</v>
      </c>
      <c r="N557" s="2"/>
      <c r="O557" s="2" t="str">
        <f t="shared" si="159"/>
        <v>-</v>
      </c>
      <c r="P557" s="1"/>
      <c r="Q557" s="1"/>
      <c r="R557" s="1"/>
      <c r="S557" s="1"/>
      <c r="T557" s="1"/>
      <c r="U557" s="1"/>
      <c r="V557" s="161"/>
      <c r="W557" s="1"/>
      <c r="X557" s="1"/>
      <c r="Y557" s="1"/>
      <c r="Z557" s="1"/>
      <c r="AA557" s="1"/>
      <c r="AB557" s="1"/>
      <c r="AC557" s="1"/>
      <c r="AD557" s="1"/>
      <c r="AI557" t="str">
        <f t="shared" si="161"/>
        <v>Reed</v>
      </c>
      <c r="AJ557" t="s">
        <v>2884</v>
      </c>
      <c r="AK557" s="167">
        <v>2</v>
      </c>
      <c r="AN557" s="98">
        <v>23</v>
      </c>
      <c r="AO557" s="100">
        <v>3</v>
      </c>
      <c r="AP557" s="100">
        <v>270</v>
      </c>
      <c r="AQ557" s="107">
        <v>62400</v>
      </c>
      <c r="AR557" s="107">
        <f t="shared" si="152"/>
        <v>23003</v>
      </c>
      <c r="AS557" t="s">
        <v>1090</v>
      </c>
      <c r="AT557" s="110">
        <f t="shared" si="153"/>
        <v>2362400</v>
      </c>
      <c r="AW557">
        <v>59.57</v>
      </c>
      <c r="AX557">
        <v>0.21</v>
      </c>
      <c r="AY557">
        <v>59.36</v>
      </c>
      <c r="BF557" s="118"/>
      <c r="BI557" s="118"/>
      <c r="BJ557" s="118"/>
      <c r="BV557" s="1"/>
    </row>
    <row r="558" spans="1:74" hidden="1" outlineLevel="1">
      <c r="A558" t="s">
        <v>2368</v>
      </c>
      <c r="B558" s="9" t="s">
        <v>968</v>
      </c>
      <c r="C558" s="1">
        <f t="shared" si="154"/>
        <v>0</v>
      </c>
      <c r="D558" s="7" t="e">
        <f t="shared" si="148"/>
        <v>#N/A</v>
      </c>
      <c r="E558" s="7" t="e">
        <f t="shared" si="149"/>
        <v>#N/A</v>
      </c>
      <c r="F558" s="7">
        <f t="shared" si="150"/>
        <v>0</v>
      </c>
      <c r="G558" s="7">
        <f t="shared" si="160"/>
        <v>0</v>
      </c>
      <c r="H558" s="49" t="e">
        <f t="shared" si="151"/>
        <v>#NUM!</v>
      </c>
      <c r="I558" s="178" t="e">
        <f t="shared" si="155"/>
        <v>#NUM!</v>
      </c>
      <c r="J558" s="8"/>
      <c r="K558" s="2" t="str">
        <f t="shared" si="156"/>
        <v>-</v>
      </c>
      <c r="L558" s="2" t="str">
        <f t="shared" si="157"/>
        <v>-</v>
      </c>
      <c r="M558" s="2" t="str">
        <f t="shared" si="158"/>
        <v>-</v>
      </c>
      <c r="N558" s="2"/>
      <c r="O558" s="2" t="str">
        <f t="shared" si="159"/>
        <v>-</v>
      </c>
      <c r="P558" s="1"/>
      <c r="Q558" s="1"/>
      <c r="R558" s="1"/>
      <c r="S558" s="1"/>
      <c r="T558" s="1"/>
      <c r="U558" s="1"/>
      <c r="V558" s="161"/>
      <c r="W558" s="1"/>
      <c r="X558" s="1"/>
      <c r="Y558" s="1"/>
      <c r="Z558" s="1"/>
      <c r="AA558" s="1"/>
      <c r="AB558" s="1"/>
      <c r="AC558" s="1"/>
      <c r="AD558" s="1"/>
      <c r="AI558" t="str">
        <f t="shared" si="161"/>
        <v>Richmond</v>
      </c>
      <c r="AJ558" t="s">
        <v>1349</v>
      </c>
      <c r="AK558" s="167">
        <v>1</v>
      </c>
      <c r="AN558" s="98">
        <v>23</v>
      </c>
      <c r="AO558" s="100">
        <v>23</v>
      </c>
      <c r="AP558" s="100">
        <v>35</v>
      </c>
      <c r="AQ558" s="107">
        <v>62645</v>
      </c>
      <c r="AR558" s="107">
        <f t="shared" si="152"/>
        <v>23023</v>
      </c>
      <c r="AS558" t="s">
        <v>1726</v>
      </c>
      <c r="AT558" s="110">
        <f t="shared" si="153"/>
        <v>2362645</v>
      </c>
      <c r="AW558">
        <v>31.58</v>
      </c>
      <c r="AX558">
        <v>1.17</v>
      </c>
      <c r="AY558">
        <v>30.4</v>
      </c>
      <c r="BF558" s="118"/>
      <c r="BI558" s="118"/>
      <c r="BJ558" s="118"/>
      <c r="BV558" s="1"/>
    </row>
    <row r="559" spans="1:74" hidden="1" outlineLevel="1">
      <c r="A559" t="s">
        <v>2836</v>
      </c>
      <c r="B559" s="9" t="s">
        <v>968</v>
      </c>
      <c r="C559" s="1">
        <f t="shared" si="154"/>
        <v>0</v>
      </c>
      <c r="D559" s="7" t="e">
        <f t="shared" ref="D559:D622" si="162">RANK(P559,(P559:AG559))</f>
        <v>#N/A</v>
      </c>
      <c r="E559" s="7" t="e">
        <f t="shared" ref="E559:E622" si="163">RANK(Q559,(P559:AG559))</f>
        <v>#N/A</v>
      </c>
      <c r="F559" s="7">
        <f t="shared" ref="F559:F622" si="164">IF(R559&gt;0,RANK(R559,(P559:AG559)),0)</f>
        <v>0</v>
      </c>
      <c r="G559" s="7">
        <f t="shared" si="160"/>
        <v>0</v>
      </c>
      <c r="H559" s="49" t="e">
        <f t="shared" ref="H559:H622" si="165">MAX(P559:T559)-LARGE(P559:T559,2)</f>
        <v>#NUM!</v>
      </c>
      <c r="I559" s="178" t="e">
        <f t="shared" si="155"/>
        <v>#NUM!</v>
      </c>
      <c r="J559" s="8"/>
      <c r="K559" s="2" t="str">
        <f t="shared" si="156"/>
        <v>-</v>
      </c>
      <c r="L559" s="2" t="str">
        <f t="shared" si="157"/>
        <v>-</v>
      </c>
      <c r="M559" s="2" t="str">
        <f t="shared" si="158"/>
        <v>-</v>
      </c>
      <c r="N559" s="2"/>
      <c r="O559" s="2" t="str">
        <f t="shared" si="159"/>
        <v>-</v>
      </c>
      <c r="P559" s="1"/>
      <c r="Q559" s="1"/>
      <c r="R559" s="1"/>
      <c r="S559" s="1"/>
      <c r="T559" s="1"/>
      <c r="U559" s="1"/>
      <c r="V559" s="161"/>
      <c r="W559" s="1"/>
      <c r="X559" s="1"/>
      <c r="Y559" s="1"/>
      <c r="Z559" s="1"/>
      <c r="AA559" s="1"/>
      <c r="AB559" s="1"/>
      <c r="AC559" s="1"/>
      <c r="AD559" s="1"/>
      <c r="AI559" t="str">
        <f t="shared" si="161"/>
        <v>Ripley</v>
      </c>
      <c r="AJ559" t="s">
        <v>416</v>
      </c>
      <c r="AK559" s="167">
        <v>2</v>
      </c>
      <c r="AN559" s="98">
        <v>23</v>
      </c>
      <c r="AO559" s="100">
        <v>25</v>
      </c>
      <c r="AP559" s="100">
        <v>130</v>
      </c>
      <c r="AQ559" s="107">
        <v>62995</v>
      </c>
      <c r="AR559" s="107">
        <f t="shared" ref="AR559:AR622" si="166">AN559*1000+AO559</f>
        <v>23025</v>
      </c>
      <c r="AS559" t="s">
        <v>1726</v>
      </c>
      <c r="AT559" s="110">
        <f t="shared" ref="AT559:AT622" si="167">AN559*100000+AQ559</f>
        <v>2362995</v>
      </c>
      <c r="AW559">
        <v>24.95</v>
      </c>
      <c r="AX559">
        <v>0.41</v>
      </c>
      <c r="AY559">
        <v>24.55</v>
      </c>
      <c r="BF559" s="118"/>
      <c r="BI559" s="118"/>
      <c r="BJ559" s="118"/>
      <c r="BV559" s="1"/>
    </row>
    <row r="560" spans="1:74" hidden="1" outlineLevel="1">
      <c r="A560" t="s">
        <v>1872</v>
      </c>
      <c r="B560" s="9" t="s">
        <v>968</v>
      </c>
      <c r="C560" s="1">
        <f t="shared" si="154"/>
        <v>0</v>
      </c>
      <c r="D560" s="7" t="e">
        <f t="shared" si="162"/>
        <v>#N/A</v>
      </c>
      <c r="E560" s="7" t="e">
        <f t="shared" si="163"/>
        <v>#N/A</v>
      </c>
      <c r="F560" s="7">
        <f t="shared" si="164"/>
        <v>0</v>
      </c>
      <c r="G560" s="7">
        <f t="shared" si="160"/>
        <v>0</v>
      </c>
      <c r="H560" s="49" t="e">
        <f t="shared" si="165"/>
        <v>#NUM!</v>
      </c>
      <c r="I560" s="178" t="e">
        <f t="shared" si="155"/>
        <v>#NUM!</v>
      </c>
      <c r="J560" s="8"/>
      <c r="K560" s="2" t="str">
        <f t="shared" si="156"/>
        <v>-</v>
      </c>
      <c r="L560" s="2" t="str">
        <f t="shared" si="157"/>
        <v>-</v>
      </c>
      <c r="M560" s="2" t="str">
        <f t="shared" si="158"/>
        <v>-</v>
      </c>
      <c r="N560" s="2"/>
      <c r="O560" s="2" t="str">
        <f t="shared" si="159"/>
        <v>-</v>
      </c>
      <c r="P560" s="1"/>
      <c r="Q560" s="1"/>
      <c r="R560" s="1"/>
      <c r="S560" s="1"/>
      <c r="T560" s="1"/>
      <c r="U560" s="1"/>
      <c r="V560" s="161"/>
      <c r="W560" s="1"/>
      <c r="X560" s="1"/>
      <c r="Y560" s="1"/>
      <c r="Z560" s="1"/>
      <c r="AA560" s="1"/>
      <c r="AB560" s="1"/>
      <c r="AC560" s="1"/>
      <c r="AD560" s="1"/>
      <c r="AI560" t="str">
        <f t="shared" si="161"/>
        <v>Robbinston</v>
      </c>
      <c r="AJ560" t="s">
        <v>643</v>
      </c>
      <c r="AK560" s="167">
        <v>2</v>
      </c>
      <c r="AN560" s="98">
        <v>23</v>
      </c>
      <c r="AO560" s="100">
        <v>29</v>
      </c>
      <c r="AP560" s="100">
        <v>185</v>
      </c>
      <c r="AQ560" s="107">
        <v>63275</v>
      </c>
      <c r="AR560" s="107">
        <f t="shared" si="166"/>
        <v>23029</v>
      </c>
      <c r="AS560" t="s">
        <v>1726</v>
      </c>
      <c r="AT560" s="110">
        <f t="shared" si="167"/>
        <v>2363275</v>
      </c>
      <c r="AW560">
        <v>33.71</v>
      </c>
      <c r="AX560">
        <v>5.53</v>
      </c>
      <c r="AY560">
        <v>28.18</v>
      </c>
      <c r="BF560" s="118"/>
      <c r="BI560" s="118"/>
      <c r="BJ560" s="118"/>
      <c r="BV560" s="1"/>
    </row>
    <row r="561" spans="1:74" hidden="1" outlineLevel="1">
      <c r="A561" t="s">
        <v>369</v>
      </c>
      <c r="B561" s="9" t="s">
        <v>968</v>
      </c>
      <c r="C561" s="1">
        <f t="shared" si="154"/>
        <v>0</v>
      </c>
      <c r="D561" s="7" t="e">
        <f t="shared" si="162"/>
        <v>#N/A</v>
      </c>
      <c r="E561" s="7" t="e">
        <f t="shared" si="163"/>
        <v>#N/A</v>
      </c>
      <c r="F561" s="7">
        <f t="shared" si="164"/>
        <v>0</v>
      </c>
      <c r="G561" s="7">
        <f t="shared" si="160"/>
        <v>0</v>
      </c>
      <c r="H561" s="49" t="e">
        <f t="shared" si="165"/>
        <v>#NUM!</v>
      </c>
      <c r="I561" s="178" t="e">
        <f t="shared" si="155"/>
        <v>#NUM!</v>
      </c>
      <c r="J561" s="8"/>
      <c r="K561" s="2" t="str">
        <f t="shared" si="156"/>
        <v>-</v>
      </c>
      <c r="L561" s="2" t="str">
        <f t="shared" si="157"/>
        <v>-</v>
      </c>
      <c r="M561" s="2" t="str">
        <f t="shared" si="158"/>
        <v>-</v>
      </c>
      <c r="N561" s="2"/>
      <c r="O561" s="2" t="str">
        <f t="shared" si="159"/>
        <v>-</v>
      </c>
      <c r="P561" s="1"/>
      <c r="Q561" s="1"/>
      <c r="R561" s="1"/>
      <c r="S561" s="1"/>
      <c r="T561" s="1"/>
      <c r="U561" s="1"/>
      <c r="V561" s="161"/>
      <c r="W561" s="1"/>
      <c r="X561" s="1"/>
      <c r="Y561" s="1"/>
      <c r="Z561" s="1"/>
      <c r="AA561" s="1"/>
      <c r="AB561" s="1"/>
      <c r="AC561" s="1"/>
      <c r="AD561" s="1"/>
      <c r="AI561" t="str">
        <f t="shared" si="161"/>
        <v>Rockland</v>
      </c>
      <c r="AJ561" t="s">
        <v>794</v>
      </c>
      <c r="AK561" s="167">
        <v>1</v>
      </c>
      <c r="AN561" s="98">
        <v>23</v>
      </c>
      <c r="AO561" s="100">
        <v>13</v>
      </c>
      <c r="AP561" s="100">
        <v>50</v>
      </c>
      <c r="AQ561" s="107">
        <v>63590</v>
      </c>
      <c r="AR561" s="107">
        <f t="shared" si="166"/>
        <v>23013</v>
      </c>
      <c r="AS561" t="s">
        <v>1037</v>
      </c>
      <c r="AT561" s="110">
        <f t="shared" si="167"/>
        <v>2363590</v>
      </c>
      <c r="AW561">
        <v>15.1</v>
      </c>
      <c r="AX561">
        <v>2.19</v>
      </c>
      <c r="AY561">
        <v>12.91</v>
      </c>
      <c r="BF561" s="118"/>
      <c r="BI561" s="118"/>
      <c r="BJ561" s="118"/>
      <c r="BV561" s="1"/>
    </row>
    <row r="562" spans="1:74" hidden="1" outlineLevel="1">
      <c r="A562" t="s">
        <v>748</v>
      </c>
      <c r="B562" s="9" t="s">
        <v>968</v>
      </c>
      <c r="C562" s="1">
        <f t="shared" ref="C562:C627" si="168">SUM(P562:AG562)</f>
        <v>0</v>
      </c>
      <c r="D562" s="7" t="e">
        <f t="shared" si="162"/>
        <v>#N/A</v>
      </c>
      <c r="E562" s="7" t="e">
        <f t="shared" si="163"/>
        <v>#N/A</v>
      </c>
      <c r="F562" s="7">
        <f t="shared" si="164"/>
        <v>0</v>
      </c>
      <c r="G562" s="7">
        <f t="shared" si="160"/>
        <v>0</v>
      </c>
      <c r="H562" s="49" t="e">
        <f t="shared" si="165"/>
        <v>#NUM!</v>
      </c>
      <c r="I562" s="178" t="e">
        <f t="shared" ref="I562:I627" si="169">H562/C562</f>
        <v>#NUM!</v>
      </c>
      <c r="J562" s="8"/>
      <c r="K562" s="2" t="str">
        <f t="shared" ref="K562:K627" si="170">IF(C562=0,"-",P562/C562)</f>
        <v>-</v>
      </c>
      <c r="L562" s="2" t="str">
        <f t="shared" ref="L562:L627" si="171">IF(C562=0,"-",Q562/C562)</f>
        <v>-</v>
      </c>
      <c r="M562" s="2" t="str">
        <f t="shared" ref="M562:M627" si="172">IF(C562=0,"-",R562/C562)</f>
        <v>-</v>
      </c>
      <c r="N562" s="2"/>
      <c r="O562" s="2" t="str">
        <f t="shared" ref="O562:O627" si="173">IF(C562=0,"-",(1-K562-L562-M562))</f>
        <v>-</v>
      </c>
      <c r="P562" s="1"/>
      <c r="Q562" s="1"/>
      <c r="R562" s="1"/>
      <c r="S562" s="1"/>
      <c r="T562" s="1"/>
      <c r="U562" s="1"/>
      <c r="V562" s="161"/>
      <c r="W562" s="1"/>
      <c r="X562" s="1"/>
      <c r="Y562" s="1"/>
      <c r="Z562" s="1"/>
      <c r="AA562" s="1"/>
      <c r="AB562" s="1"/>
      <c r="AC562" s="1"/>
      <c r="AD562" s="1"/>
      <c r="AI562" t="str">
        <f t="shared" si="161"/>
        <v>Rockport</v>
      </c>
      <c r="AJ562" t="s">
        <v>794</v>
      </c>
      <c r="AK562" s="167">
        <v>1</v>
      </c>
      <c r="AN562" s="98">
        <v>23</v>
      </c>
      <c r="AO562" s="100">
        <v>13</v>
      </c>
      <c r="AP562" s="100">
        <v>55</v>
      </c>
      <c r="AQ562" s="107">
        <v>63660</v>
      </c>
      <c r="AR562" s="107">
        <f t="shared" si="166"/>
        <v>23013</v>
      </c>
      <c r="AS562" t="s">
        <v>1726</v>
      </c>
      <c r="AT562" s="110">
        <f t="shared" si="167"/>
        <v>2363660</v>
      </c>
      <c r="AW562">
        <v>34.14</v>
      </c>
      <c r="AX562">
        <v>12.43</v>
      </c>
      <c r="AY562">
        <v>21.71</v>
      </c>
      <c r="BF562" s="118"/>
      <c r="BI562" s="118"/>
      <c r="BJ562" s="118"/>
      <c r="BV562" s="1"/>
    </row>
    <row r="563" spans="1:74" hidden="1" outlineLevel="1">
      <c r="A563" t="s">
        <v>2400</v>
      </c>
      <c r="B563" s="9" t="s">
        <v>968</v>
      </c>
      <c r="C563" s="1">
        <f t="shared" si="168"/>
        <v>0</v>
      </c>
      <c r="D563" s="7" t="e">
        <f t="shared" si="162"/>
        <v>#N/A</v>
      </c>
      <c r="E563" s="7" t="e">
        <f t="shared" si="163"/>
        <v>#N/A</v>
      </c>
      <c r="F563" s="7">
        <f t="shared" si="164"/>
        <v>0</v>
      </c>
      <c r="G563" s="7">
        <f t="shared" si="160"/>
        <v>0</v>
      </c>
      <c r="H563" s="49" t="e">
        <f t="shared" si="165"/>
        <v>#NUM!</v>
      </c>
      <c r="I563" s="178" t="e">
        <f t="shared" si="169"/>
        <v>#NUM!</v>
      </c>
      <c r="J563" s="8"/>
      <c r="K563" s="2" t="str">
        <f t="shared" si="170"/>
        <v>-</v>
      </c>
      <c r="L563" s="2" t="str">
        <f t="shared" si="171"/>
        <v>-</v>
      </c>
      <c r="M563" s="2" t="str">
        <f t="shared" si="172"/>
        <v>-</v>
      </c>
      <c r="N563" s="2"/>
      <c r="O563" s="2" t="str">
        <f t="shared" si="173"/>
        <v>-</v>
      </c>
      <c r="P563" s="1"/>
      <c r="Q563" s="1"/>
      <c r="R563" s="1"/>
      <c r="S563" s="1"/>
      <c r="T563" s="1"/>
      <c r="U563" s="1"/>
      <c r="V563" s="161"/>
      <c r="W563" s="1"/>
      <c r="X563" s="1"/>
      <c r="Y563" s="1"/>
      <c r="Z563" s="1"/>
      <c r="AA563" s="1"/>
      <c r="AB563" s="1"/>
      <c r="AC563" s="1"/>
      <c r="AD563" s="1"/>
      <c r="AI563" t="str">
        <f>A563</f>
        <v>Rockwood</v>
      </c>
      <c r="AJ563" t="s">
        <v>416</v>
      </c>
      <c r="AK563" s="167">
        <v>2</v>
      </c>
      <c r="AN563" s="98">
        <v>23</v>
      </c>
      <c r="AO563" s="100">
        <v>25</v>
      </c>
      <c r="AQ563" s="107">
        <v>63700</v>
      </c>
      <c r="AR563" s="107">
        <f t="shared" si="166"/>
        <v>23025</v>
      </c>
      <c r="AS563" t="s">
        <v>1908</v>
      </c>
      <c r="AT563" s="110">
        <f t="shared" si="167"/>
        <v>2363700</v>
      </c>
      <c r="BF563" s="118"/>
      <c r="BI563" s="118"/>
      <c r="BJ563" s="118"/>
      <c r="BV563" s="1"/>
    </row>
    <row r="564" spans="1:74" hidden="1" outlineLevel="1">
      <c r="A564" t="s">
        <v>2394</v>
      </c>
      <c r="B564" s="9" t="s">
        <v>968</v>
      </c>
      <c r="C564" s="1">
        <f t="shared" si="168"/>
        <v>0</v>
      </c>
      <c r="D564" s="7" t="e">
        <f t="shared" si="162"/>
        <v>#N/A</v>
      </c>
      <c r="E564" s="7" t="e">
        <f t="shared" si="163"/>
        <v>#N/A</v>
      </c>
      <c r="F564" s="7">
        <f t="shared" si="164"/>
        <v>0</v>
      </c>
      <c r="G564" s="7">
        <f t="shared" si="160"/>
        <v>0</v>
      </c>
      <c r="H564" s="49" t="e">
        <f t="shared" si="165"/>
        <v>#NUM!</v>
      </c>
      <c r="I564" s="178" t="e">
        <f t="shared" si="169"/>
        <v>#NUM!</v>
      </c>
      <c r="J564" s="8"/>
      <c r="K564" s="2" t="str">
        <f t="shared" si="170"/>
        <v>-</v>
      </c>
      <c r="L564" s="2" t="str">
        <f t="shared" si="171"/>
        <v>-</v>
      </c>
      <c r="M564" s="2" t="str">
        <f t="shared" si="172"/>
        <v>-</v>
      </c>
      <c r="N564" s="2"/>
      <c r="O564" s="2" t="str">
        <f t="shared" si="173"/>
        <v>-</v>
      </c>
      <c r="P564" s="1"/>
      <c r="Q564" s="1"/>
      <c r="R564" s="1"/>
      <c r="S564" s="1"/>
      <c r="T564" s="1"/>
      <c r="U564" s="1"/>
      <c r="V564" s="161"/>
      <c r="W564" s="1"/>
      <c r="X564" s="1"/>
      <c r="Y564" s="1"/>
      <c r="Z564" s="1"/>
      <c r="AA564" s="1"/>
      <c r="AB564" s="1"/>
      <c r="AC564" s="1"/>
      <c r="AD564" s="1"/>
      <c r="AI564" t="str">
        <f t="shared" si="161"/>
        <v>Rome</v>
      </c>
      <c r="AJ564" t="s">
        <v>2602</v>
      </c>
      <c r="AK564" s="167">
        <v>2</v>
      </c>
      <c r="AN564" s="98">
        <v>23</v>
      </c>
      <c r="AO564" s="100">
        <v>11</v>
      </c>
      <c r="AP564" s="100">
        <v>100</v>
      </c>
      <c r="AQ564" s="107">
        <v>63835</v>
      </c>
      <c r="AR564" s="107">
        <f t="shared" si="166"/>
        <v>23011</v>
      </c>
      <c r="AS564" t="s">
        <v>1726</v>
      </c>
      <c r="AT564" s="110">
        <f t="shared" si="167"/>
        <v>2363835</v>
      </c>
      <c r="AW564">
        <v>31.74</v>
      </c>
      <c r="AX564">
        <v>6.31</v>
      </c>
      <c r="AY564">
        <v>25.42</v>
      </c>
      <c r="BF564" s="118"/>
      <c r="BI564" s="118"/>
      <c r="BJ564" s="118"/>
      <c r="BV564" s="1"/>
    </row>
    <row r="565" spans="1:74" hidden="1" outlineLevel="1">
      <c r="A565" t="s">
        <v>1032</v>
      </c>
      <c r="B565" s="9" t="s">
        <v>968</v>
      </c>
      <c r="C565" s="1">
        <f t="shared" si="168"/>
        <v>0</v>
      </c>
      <c r="D565" s="7" t="e">
        <f t="shared" si="162"/>
        <v>#N/A</v>
      </c>
      <c r="E565" s="7" t="e">
        <f t="shared" si="163"/>
        <v>#N/A</v>
      </c>
      <c r="F565" s="7">
        <f t="shared" si="164"/>
        <v>0</v>
      </c>
      <c r="G565" s="7">
        <f t="shared" si="160"/>
        <v>0</v>
      </c>
      <c r="H565" s="49" t="e">
        <f t="shared" si="165"/>
        <v>#NUM!</v>
      </c>
      <c r="I565" s="178" t="e">
        <f t="shared" si="169"/>
        <v>#NUM!</v>
      </c>
      <c r="J565" s="8"/>
      <c r="K565" s="2" t="str">
        <f t="shared" si="170"/>
        <v>-</v>
      </c>
      <c r="L565" s="2" t="str">
        <f t="shared" si="171"/>
        <v>-</v>
      </c>
      <c r="M565" s="2" t="str">
        <f t="shared" si="172"/>
        <v>-</v>
      </c>
      <c r="N565" s="2"/>
      <c r="O565" s="2" t="str">
        <f t="shared" si="173"/>
        <v>-</v>
      </c>
      <c r="P565" s="1"/>
      <c r="Q565" s="1"/>
      <c r="R565" s="1"/>
      <c r="S565" s="1"/>
      <c r="T565" s="1"/>
      <c r="U565" s="1"/>
      <c r="V565" s="161"/>
      <c r="W565" s="1"/>
      <c r="X565" s="1"/>
      <c r="Y565" s="1"/>
      <c r="Z565" s="1"/>
      <c r="AA565" s="1"/>
      <c r="AB565" s="1"/>
      <c r="AC565" s="1"/>
      <c r="AD565" s="1"/>
      <c r="AI565" t="str">
        <f t="shared" si="161"/>
        <v>Roque Bluffs</v>
      </c>
      <c r="AJ565" t="s">
        <v>643</v>
      </c>
      <c r="AK565" s="167">
        <v>2</v>
      </c>
      <c r="AN565" s="98">
        <v>23</v>
      </c>
      <c r="AO565" s="100">
        <v>29</v>
      </c>
      <c r="AP565" s="100">
        <v>190</v>
      </c>
      <c r="AQ565" s="107">
        <v>63940</v>
      </c>
      <c r="AR565" s="107">
        <f t="shared" si="166"/>
        <v>23029</v>
      </c>
      <c r="AS565" t="s">
        <v>1726</v>
      </c>
      <c r="AT565" s="110">
        <f t="shared" si="167"/>
        <v>2363940</v>
      </c>
      <c r="AW565">
        <v>19.54</v>
      </c>
      <c r="AX565">
        <v>8.8800000000000008</v>
      </c>
      <c r="AY565">
        <v>10.65</v>
      </c>
      <c r="BF565" s="118"/>
      <c r="BI565" s="118"/>
      <c r="BJ565" s="118"/>
      <c r="BV565" s="1"/>
    </row>
    <row r="566" spans="1:74" hidden="1" outlineLevel="1">
      <c r="A566" t="s">
        <v>1961</v>
      </c>
      <c r="B566" s="9" t="s">
        <v>968</v>
      </c>
      <c r="C566" s="1">
        <f t="shared" si="168"/>
        <v>0</v>
      </c>
      <c r="D566" s="7" t="e">
        <f t="shared" si="162"/>
        <v>#N/A</v>
      </c>
      <c r="E566" s="7" t="e">
        <f t="shared" si="163"/>
        <v>#N/A</v>
      </c>
      <c r="F566" s="7">
        <f t="shared" si="164"/>
        <v>0</v>
      </c>
      <c r="G566" s="7">
        <f t="shared" si="160"/>
        <v>0</v>
      </c>
      <c r="H566" s="49" t="e">
        <f t="shared" si="165"/>
        <v>#NUM!</v>
      </c>
      <c r="I566" s="178" t="e">
        <f t="shared" si="169"/>
        <v>#NUM!</v>
      </c>
      <c r="J566" s="8"/>
      <c r="K566" s="2" t="str">
        <f t="shared" si="170"/>
        <v>-</v>
      </c>
      <c r="L566" s="2" t="str">
        <f t="shared" si="171"/>
        <v>-</v>
      </c>
      <c r="M566" s="2" t="str">
        <f t="shared" si="172"/>
        <v>-</v>
      </c>
      <c r="N566" s="2"/>
      <c r="O566" s="2" t="str">
        <f t="shared" si="173"/>
        <v>-</v>
      </c>
      <c r="P566" s="1"/>
      <c r="Q566" s="1"/>
      <c r="R566" s="1"/>
      <c r="S566" s="1"/>
      <c r="T566" s="1"/>
      <c r="U566" s="1"/>
      <c r="V566" s="161"/>
      <c r="W566" s="1"/>
      <c r="X566" s="1"/>
      <c r="Y566" s="1"/>
      <c r="Z566" s="1"/>
      <c r="AA566" s="1"/>
      <c r="AB566" s="1"/>
      <c r="AC566" s="1"/>
      <c r="AD566" s="1"/>
      <c r="AI566" t="str">
        <f t="shared" si="161"/>
        <v>Roxbury</v>
      </c>
      <c r="AJ566" t="s">
        <v>3102</v>
      </c>
      <c r="AK566" s="167">
        <v>2</v>
      </c>
      <c r="AN566" s="98">
        <v>23</v>
      </c>
      <c r="AO566" s="100">
        <v>17</v>
      </c>
      <c r="AP566" s="100">
        <v>130</v>
      </c>
      <c r="AQ566" s="107">
        <v>64185</v>
      </c>
      <c r="AR566" s="107">
        <f t="shared" si="166"/>
        <v>23017</v>
      </c>
      <c r="AS566" t="s">
        <v>1726</v>
      </c>
      <c r="AT566" s="110">
        <f t="shared" si="167"/>
        <v>2364185</v>
      </c>
      <c r="AW566">
        <v>44.08</v>
      </c>
      <c r="AX566">
        <v>1.21</v>
      </c>
      <c r="AY566">
        <v>42.88</v>
      </c>
      <c r="BF566" s="118"/>
      <c r="BI566" s="118"/>
      <c r="BJ566" s="118"/>
      <c r="BV566" s="1"/>
    </row>
    <row r="567" spans="1:74" hidden="1" outlineLevel="1">
      <c r="A567" t="s">
        <v>1340</v>
      </c>
      <c r="B567" s="9" t="s">
        <v>968</v>
      </c>
      <c r="C567" s="1">
        <f t="shared" si="168"/>
        <v>0</v>
      </c>
      <c r="D567" s="7" t="e">
        <f t="shared" si="162"/>
        <v>#N/A</v>
      </c>
      <c r="E567" s="7" t="e">
        <f t="shared" si="163"/>
        <v>#N/A</v>
      </c>
      <c r="F567" s="7">
        <f t="shared" si="164"/>
        <v>0</v>
      </c>
      <c r="G567" s="7">
        <f t="shared" si="160"/>
        <v>0</v>
      </c>
      <c r="H567" s="49" t="e">
        <f t="shared" si="165"/>
        <v>#NUM!</v>
      </c>
      <c r="I567" s="178" t="e">
        <f t="shared" si="169"/>
        <v>#NUM!</v>
      </c>
      <c r="J567" s="8"/>
      <c r="K567" s="2" t="str">
        <f t="shared" si="170"/>
        <v>-</v>
      </c>
      <c r="L567" s="2" t="str">
        <f t="shared" si="171"/>
        <v>-</v>
      </c>
      <c r="M567" s="2" t="str">
        <f t="shared" si="172"/>
        <v>-</v>
      </c>
      <c r="N567" s="2"/>
      <c r="O567" s="2" t="str">
        <f t="shared" si="173"/>
        <v>-</v>
      </c>
      <c r="P567" s="1"/>
      <c r="Q567" s="1"/>
      <c r="R567" s="1"/>
      <c r="S567" s="1"/>
      <c r="T567" s="1"/>
      <c r="U567" s="1"/>
      <c r="V567" s="161"/>
      <c r="W567" s="1"/>
      <c r="X567" s="1"/>
      <c r="Y567" s="1"/>
      <c r="Z567" s="1"/>
      <c r="AA567" s="1"/>
      <c r="AB567" s="1"/>
      <c r="AC567" s="1"/>
      <c r="AD567" s="1"/>
      <c r="AI567" t="str">
        <f t="shared" si="161"/>
        <v>Rumford</v>
      </c>
      <c r="AJ567" t="s">
        <v>3102</v>
      </c>
      <c r="AK567" s="167">
        <v>2</v>
      </c>
      <c r="AN567" s="98">
        <v>23</v>
      </c>
      <c r="AO567" s="100">
        <v>17</v>
      </c>
      <c r="AP567" s="100">
        <v>135</v>
      </c>
      <c r="AQ567" s="107">
        <v>64290</v>
      </c>
      <c r="AR567" s="107">
        <f t="shared" si="166"/>
        <v>23017</v>
      </c>
      <c r="AS567" t="s">
        <v>1726</v>
      </c>
      <c r="AT567" s="110">
        <f t="shared" si="167"/>
        <v>2364290</v>
      </c>
      <c r="AW567">
        <v>69.86</v>
      </c>
      <c r="AX567">
        <v>1.25</v>
      </c>
      <c r="AY567">
        <v>68.61</v>
      </c>
      <c r="BF567" s="118"/>
      <c r="BI567" s="118"/>
      <c r="BJ567" s="118"/>
      <c r="BV567" s="1"/>
    </row>
    <row r="568" spans="1:74" hidden="1" outlineLevel="1">
      <c r="A568" t="s">
        <v>1341</v>
      </c>
      <c r="B568" s="9" t="s">
        <v>968</v>
      </c>
      <c r="C568" s="1">
        <f t="shared" si="168"/>
        <v>0</v>
      </c>
      <c r="D568" s="7" t="e">
        <f t="shared" si="162"/>
        <v>#N/A</v>
      </c>
      <c r="E568" s="7" t="e">
        <f t="shared" si="163"/>
        <v>#N/A</v>
      </c>
      <c r="F568" s="7">
        <f t="shared" si="164"/>
        <v>0</v>
      </c>
      <c r="G568" s="7">
        <f t="shared" si="160"/>
        <v>0</v>
      </c>
      <c r="H568" s="49" t="e">
        <f t="shared" si="165"/>
        <v>#NUM!</v>
      </c>
      <c r="I568" s="178" t="e">
        <f t="shared" si="169"/>
        <v>#NUM!</v>
      </c>
      <c r="J568" s="8"/>
      <c r="K568" s="2" t="str">
        <f t="shared" si="170"/>
        <v>-</v>
      </c>
      <c r="L568" s="2" t="str">
        <f t="shared" si="171"/>
        <v>-</v>
      </c>
      <c r="M568" s="2" t="str">
        <f t="shared" si="172"/>
        <v>-</v>
      </c>
      <c r="N568" s="2"/>
      <c r="O568" s="2" t="str">
        <f t="shared" si="173"/>
        <v>-</v>
      </c>
      <c r="P568" s="1"/>
      <c r="Q568" s="1"/>
      <c r="R568" s="1"/>
      <c r="S568" s="1"/>
      <c r="T568" s="1"/>
      <c r="U568" s="1"/>
      <c r="V568" s="161"/>
      <c r="W568" s="1"/>
      <c r="X568" s="1"/>
      <c r="Y568" s="1"/>
      <c r="Z568" s="1"/>
      <c r="AA568" s="1"/>
      <c r="AB568" s="1"/>
      <c r="AC568" s="1"/>
      <c r="AD568" s="1"/>
      <c r="AI568" t="str">
        <f t="shared" si="161"/>
        <v>Sabattus</v>
      </c>
      <c r="AJ568" t="s">
        <v>875</v>
      </c>
      <c r="AK568" s="167">
        <v>2</v>
      </c>
      <c r="AN568" s="98">
        <v>23</v>
      </c>
      <c r="AO568" s="100">
        <v>1</v>
      </c>
      <c r="AP568" s="100">
        <v>57</v>
      </c>
      <c r="AQ568" s="107">
        <v>64570</v>
      </c>
      <c r="AR568" s="107">
        <f t="shared" si="166"/>
        <v>23001</v>
      </c>
      <c r="AS568" t="s">
        <v>1726</v>
      </c>
      <c r="AT568" s="110">
        <f t="shared" si="167"/>
        <v>2364570</v>
      </c>
      <c r="AW568">
        <v>26.75</v>
      </c>
      <c r="AX568">
        <v>1.1100000000000001</v>
      </c>
      <c r="AY568">
        <v>25.63</v>
      </c>
      <c r="BF568" s="118"/>
      <c r="BI568" s="118"/>
      <c r="BJ568" s="118"/>
      <c r="BV568" s="1"/>
    </row>
    <row r="569" spans="1:74" hidden="1" outlineLevel="1">
      <c r="A569" t="s">
        <v>1334</v>
      </c>
      <c r="B569" s="9" t="s">
        <v>968</v>
      </c>
      <c r="C569" s="1">
        <f t="shared" si="168"/>
        <v>0</v>
      </c>
      <c r="D569" s="7" t="e">
        <f t="shared" si="162"/>
        <v>#N/A</v>
      </c>
      <c r="E569" s="7" t="e">
        <f t="shared" si="163"/>
        <v>#N/A</v>
      </c>
      <c r="F569" s="7">
        <f t="shared" si="164"/>
        <v>0</v>
      </c>
      <c r="G569" s="7">
        <f t="shared" si="160"/>
        <v>0</v>
      </c>
      <c r="H569" s="49" t="e">
        <f t="shared" si="165"/>
        <v>#NUM!</v>
      </c>
      <c r="I569" s="178" t="e">
        <f t="shared" si="169"/>
        <v>#NUM!</v>
      </c>
      <c r="J569" s="8"/>
      <c r="K569" s="2" t="str">
        <f t="shared" si="170"/>
        <v>-</v>
      </c>
      <c r="L569" s="2" t="str">
        <f t="shared" si="171"/>
        <v>-</v>
      </c>
      <c r="M569" s="2" t="str">
        <f t="shared" si="172"/>
        <v>-</v>
      </c>
      <c r="N569" s="2"/>
      <c r="O569" s="2" t="str">
        <f t="shared" si="173"/>
        <v>-</v>
      </c>
      <c r="P569" s="1"/>
      <c r="Q569" s="1"/>
      <c r="R569" s="1"/>
      <c r="S569" s="1"/>
      <c r="T569" s="1"/>
      <c r="U569" s="1"/>
      <c r="V569" s="161"/>
      <c r="W569" s="1"/>
      <c r="X569" s="1"/>
      <c r="Y569" s="1"/>
      <c r="Z569" s="1"/>
      <c r="AA569" s="1"/>
      <c r="AB569" s="1"/>
      <c r="AC569" s="1"/>
      <c r="AD569" s="1"/>
      <c r="AI569" t="str">
        <f t="shared" si="161"/>
        <v>Saco</v>
      </c>
      <c r="AJ569" t="s">
        <v>947</v>
      </c>
      <c r="AK569" s="167">
        <v>1</v>
      </c>
      <c r="AN569" s="98">
        <v>23</v>
      </c>
      <c r="AO569" s="100">
        <v>31</v>
      </c>
      <c r="AP569" s="100">
        <v>110</v>
      </c>
      <c r="AQ569" s="107">
        <v>64675</v>
      </c>
      <c r="AR569" s="107">
        <f t="shared" si="166"/>
        <v>23031</v>
      </c>
      <c r="AS569" t="s">
        <v>1037</v>
      </c>
      <c r="AT569" s="110">
        <f t="shared" si="167"/>
        <v>2364675</v>
      </c>
      <c r="AW569">
        <v>39.35</v>
      </c>
      <c r="AX569">
        <v>0.87</v>
      </c>
      <c r="AY569">
        <v>38.479999999999997</v>
      </c>
      <c r="BF569" s="118"/>
      <c r="BI569" s="118"/>
      <c r="BJ569" s="118"/>
      <c r="BV569" s="1"/>
    </row>
    <row r="570" spans="1:74" hidden="1" outlineLevel="1">
      <c r="A570" t="s">
        <v>1335</v>
      </c>
      <c r="B570" s="9" t="s">
        <v>968</v>
      </c>
      <c r="C570" s="1">
        <f t="shared" si="168"/>
        <v>0</v>
      </c>
      <c r="D570" s="7" t="e">
        <f t="shared" si="162"/>
        <v>#N/A</v>
      </c>
      <c r="E570" s="7" t="e">
        <f t="shared" si="163"/>
        <v>#N/A</v>
      </c>
      <c r="F570" s="7">
        <f t="shared" si="164"/>
        <v>0</v>
      </c>
      <c r="G570" s="7">
        <f t="shared" si="160"/>
        <v>0</v>
      </c>
      <c r="H570" s="49" t="e">
        <f t="shared" si="165"/>
        <v>#NUM!</v>
      </c>
      <c r="I570" s="178" t="e">
        <f t="shared" si="169"/>
        <v>#NUM!</v>
      </c>
      <c r="J570" s="8"/>
      <c r="K570" s="2" t="str">
        <f t="shared" si="170"/>
        <v>-</v>
      </c>
      <c r="L570" s="2" t="str">
        <f t="shared" si="171"/>
        <v>-</v>
      </c>
      <c r="M570" s="2" t="str">
        <f t="shared" si="172"/>
        <v>-</v>
      </c>
      <c r="N570" s="2"/>
      <c r="O570" s="2" t="str">
        <f t="shared" si="173"/>
        <v>-</v>
      </c>
      <c r="P570" s="1"/>
      <c r="Q570" s="1"/>
      <c r="R570" s="1"/>
      <c r="S570" s="1"/>
      <c r="T570" s="1"/>
      <c r="U570" s="1"/>
      <c r="V570" s="161"/>
      <c r="W570" s="1"/>
      <c r="X570" s="1"/>
      <c r="Y570" s="1"/>
      <c r="Z570" s="1"/>
      <c r="AA570" s="1"/>
      <c r="AB570" s="1"/>
      <c r="AC570" s="1"/>
      <c r="AD570" s="1"/>
      <c r="AI570" t="str">
        <f t="shared" si="161"/>
        <v>St. Agatha</v>
      </c>
      <c r="AJ570" t="s">
        <v>2884</v>
      </c>
      <c r="AK570" s="167">
        <v>2</v>
      </c>
      <c r="AN570" s="98">
        <v>23</v>
      </c>
      <c r="AO570" s="100">
        <v>3</v>
      </c>
      <c r="AP570" s="100">
        <v>275</v>
      </c>
      <c r="AQ570" s="107">
        <v>64780</v>
      </c>
      <c r="AR570" s="107">
        <f t="shared" si="166"/>
        <v>23003</v>
      </c>
      <c r="AS570" t="s">
        <v>1726</v>
      </c>
      <c r="AT570" s="110">
        <f t="shared" si="167"/>
        <v>2364780</v>
      </c>
      <c r="AW570">
        <v>34.9</v>
      </c>
      <c r="AX570">
        <v>5.38</v>
      </c>
      <c r="AY570">
        <v>29.51</v>
      </c>
      <c r="BF570" s="118"/>
      <c r="BI570" s="118"/>
      <c r="BJ570" s="118"/>
      <c r="BV570" s="1"/>
    </row>
    <row r="571" spans="1:74" hidden="1" outlineLevel="1">
      <c r="A571" t="s">
        <v>851</v>
      </c>
      <c r="B571" s="9" t="s">
        <v>968</v>
      </c>
      <c r="C571" s="1">
        <f t="shared" si="168"/>
        <v>0</v>
      </c>
      <c r="D571" s="7" t="e">
        <f t="shared" si="162"/>
        <v>#N/A</v>
      </c>
      <c r="E571" s="7" t="e">
        <f t="shared" si="163"/>
        <v>#N/A</v>
      </c>
      <c r="F571" s="7">
        <f t="shared" si="164"/>
        <v>0</v>
      </c>
      <c r="G571" s="7">
        <f t="shared" si="160"/>
        <v>0</v>
      </c>
      <c r="H571" s="49" t="e">
        <f t="shared" si="165"/>
        <v>#NUM!</v>
      </c>
      <c r="I571" s="178" t="e">
        <f t="shared" si="169"/>
        <v>#NUM!</v>
      </c>
      <c r="J571" s="8"/>
      <c r="K571" s="2" t="str">
        <f t="shared" si="170"/>
        <v>-</v>
      </c>
      <c r="L571" s="2" t="str">
        <f t="shared" si="171"/>
        <v>-</v>
      </c>
      <c r="M571" s="2" t="str">
        <f t="shared" si="172"/>
        <v>-</v>
      </c>
      <c r="N571" s="2"/>
      <c r="O571" s="2" t="str">
        <f t="shared" si="173"/>
        <v>-</v>
      </c>
      <c r="P571" s="1"/>
      <c r="Q571" s="1"/>
      <c r="R571" s="1"/>
      <c r="S571" s="1"/>
      <c r="T571" s="1"/>
      <c r="U571" s="1"/>
      <c r="V571" s="161"/>
      <c r="W571" s="1"/>
      <c r="X571" s="1"/>
      <c r="Y571" s="1"/>
      <c r="Z571" s="1"/>
      <c r="AA571" s="1"/>
      <c r="AB571" s="1"/>
      <c r="AC571" s="1"/>
      <c r="AD571" s="1"/>
      <c r="AI571" t="str">
        <f t="shared" si="161"/>
        <v>St. Albans</v>
      </c>
      <c r="AJ571" t="s">
        <v>416</v>
      </c>
      <c r="AK571" s="167">
        <v>2</v>
      </c>
      <c r="AN571" s="98">
        <v>23</v>
      </c>
      <c r="AO571" s="100">
        <v>25</v>
      </c>
      <c r="AP571" s="100">
        <v>135</v>
      </c>
      <c r="AQ571" s="107">
        <v>64850</v>
      </c>
      <c r="AR571" s="107">
        <f t="shared" si="166"/>
        <v>23025</v>
      </c>
      <c r="AS571" t="s">
        <v>1726</v>
      </c>
      <c r="AT571" s="110">
        <f t="shared" si="167"/>
        <v>2364850</v>
      </c>
      <c r="AW571">
        <v>47.16</v>
      </c>
      <c r="AX571">
        <v>2.31</v>
      </c>
      <c r="AY571">
        <v>44.85</v>
      </c>
      <c r="BF571" s="118"/>
      <c r="BI571" s="118"/>
      <c r="BJ571" s="118"/>
      <c r="BV571" s="1"/>
    </row>
    <row r="572" spans="1:74" hidden="1" outlineLevel="1">
      <c r="A572" t="s">
        <v>2783</v>
      </c>
      <c r="B572" s="9" t="s">
        <v>968</v>
      </c>
      <c r="C572" s="1">
        <f t="shared" si="168"/>
        <v>0</v>
      </c>
      <c r="D572" s="7" t="e">
        <f t="shared" si="162"/>
        <v>#N/A</v>
      </c>
      <c r="E572" s="7" t="e">
        <f t="shared" si="163"/>
        <v>#N/A</v>
      </c>
      <c r="F572" s="7">
        <f t="shared" si="164"/>
        <v>0</v>
      </c>
      <c r="G572" s="7">
        <f t="shared" si="160"/>
        <v>0</v>
      </c>
      <c r="H572" s="49" t="e">
        <f t="shared" si="165"/>
        <v>#NUM!</v>
      </c>
      <c r="I572" s="178" t="e">
        <f t="shared" si="169"/>
        <v>#NUM!</v>
      </c>
      <c r="J572" s="8"/>
      <c r="K572" s="2" t="str">
        <f t="shared" si="170"/>
        <v>-</v>
      </c>
      <c r="L572" s="2" t="str">
        <f t="shared" si="171"/>
        <v>-</v>
      </c>
      <c r="M572" s="2" t="str">
        <f t="shared" si="172"/>
        <v>-</v>
      </c>
      <c r="N572" s="2"/>
      <c r="O572" s="2" t="str">
        <f t="shared" si="173"/>
        <v>-</v>
      </c>
      <c r="P572" s="1"/>
      <c r="Q572" s="1"/>
      <c r="R572" s="1"/>
      <c r="S572" s="1"/>
      <c r="T572" s="1"/>
      <c r="U572" s="1"/>
      <c r="V572" s="161"/>
      <c r="W572" s="1"/>
      <c r="X572" s="1"/>
      <c r="Y572" s="1"/>
      <c r="Z572" s="1"/>
      <c r="AA572" s="1"/>
      <c r="AB572" s="1"/>
      <c r="AC572" s="1"/>
      <c r="AD572" s="1"/>
      <c r="AI572" t="str">
        <f t="shared" si="161"/>
        <v>St. Francis</v>
      </c>
      <c r="AJ572" t="s">
        <v>2884</v>
      </c>
      <c r="AK572" s="167">
        <v>2</v>
      </c>
      <c r="AN572" s="98">
        <v>23</v>
      </c>
      <c r="AO572" s="100">
        <v>3</v>
      </c>
      <c r="AP572" s="100">
        <v>280</v>
      </c>
      <c r="AQ572" s="107">
        <v>65025</v>
      </c>
      <c r="AR572" s="107">
        <f t="shared" si="166"/>
        <v>23003</v>
      </c>
      <c r="AS572" t="s">
        <v>1726</v>
      </c>
      <c r="AT572" s="110">
        <f t="shared" si="167"/>
        <v>2365025</v>
      </c>
      <c r="AW572">
        <v>30.41</v>
      </c>
      <c r="AX572">
        <v>0.6</v>
      </c>
      <c r="AY572">
        <v>29.81</v>
      </c>
      <c r="BF572" s="118"/>
      <c r="BI572" s="118"/>
      <c r="BJ572" s="118"/>
      <c r="BV572" s="1"/>
    </row>
    <row r="573" spans="1:74" hidden="1" outlineLevel="1">
      <c r="A573" t="s">
        <v>181</v>
      </c>
      <c r="B573" s="9" t="s">
        <v>968</v>
      </c>
      <c r="C573" s="1">
        <f t="shared" si="168"/>
        <v>0</v>
      </c>
      <c r="D573" s="7" t="e">
        <f t="shared" si="162"/>
        <v>#N/A</v>
      </c>
      <c r="E573" s="7" t="e">
        <f t="shared" si="163"/>
        <v>#N/A</v>
      </c>
      <c r="F573" s="7">
        <f t="shared" si="164"/>
        <v>0</v>
      </c>
      <c r="G573" s="7">
        <f t="shared" si="160"/>
        <v>0</v>
      </c>
      <c r="H573" s="49" t="e">
        <f t="shared" si="165"/>
        <v>#NUM!</v>
      </c>
      <c r="I573" s="178" t="e">
        <f t="shared" si="169"/>
        <v>#NUM!</v>
      </c>
      <c r="J573" s="8"/>
      <c r="K573" s="2" t="str">
        <f t="shared" si="170"/>
        <v>-</v>
      </c>
      <c r="L573" s="2" t="str">
        <f t="shared" si="171"/>
        <v>-</v>
      </c>
      <c r="M573" s="2" t="str">
        <f t="shared" si="172"/>
        <v>-</v>
      </c>
      <c r="N573" s="2"/>
      <c r="O573" s="2" t="str">
        <f t="shared" si="173"/>
        <v>-</v>
      </c>
      <c r="P573" s="1"/>
      <c r="Q573" s="1"/>
      <c r="R573" s="1"/>
      <c r="S573" s="1"/>
      <c r="T573" s="1"/>
      <c r="U573" s="1"/>
      <c r="V573" s="161"/>
      <c r="W573" s="1"/>
      <c r="X573" s="1"/>
      <c r="Y573" s="1"/>
      <c r="Z573" s="1"/>
      <c r="AA573" s="1"/>
      <c r="AB573" s="1"/>
      <c r="AC573" s="1"/>
      <c r="AD573" s="1"/>
      <c r="AI573" t="str">
        <f t="shared" si="161"/>
        <v>St. George</v>
      </c>
      <c r="AJ573" t="s">
        <v>794</v>
      </c>
      <c r="AK573" s="167">
        <v>1</v>
      </c>
      <c r="AN573" s="98">
        <v>23</v>
      </c>
      <c r="AO573" s="100">
        <v>13</v>
      </c>
      <c r="AP573" s="100">
        <v>60</v>
      </c>
      <c r="AQ573" s="107">
        <v>65130</v>
      </c>
      <c r="AR573" s="107">
        <f t="shared" si="166"/>
        <v>23013</v>
      </c>
      <c r="AS573" t="s">
        <v>1726</v>
      </c>
      <c r="AT573" s="110">
        <f t="shared" si="167"/>
        <v>2365130</v>
      </c>
      <c r="AW573">
        <v>158.46</v>
      </c>
      <c r="AX573">
        <v>132.88</v>
      </c>
      <c r="AY573">
        <v>25.58</v>
      </c>
      <c r="BF573" s="118"/>
      <c r="BI573" s="118"/>
      <c r="BJ573" s="118"/>
      <c r="BV573" s="1"/>
    </row>
    <row r="574" spans="1:74" hidden="1" outlineLevel="1">
      <c r="A574" t="s">
        <v>2052</v>
      </c>
      <c r="B574" s="9" t="s">
        <v>968</v>
      </c>
      <c r="C574" s="1">
        <f t="shared" si="168"/>
        <v>0</v>
      </c>
      <c r="D574" s="7" t="e">
        <f t="shared" si="162"/>
        <v>#N/A</v>
      </c>
      <c r="E574" s="7" t="e">
        <f t="shared" si="163"/>
        <v>#N/A</v>
      </c>
      <c r="F574" s="7">
        <f t="shared" si="164"/>
        <v>0</v>
      </c>
      <c r="G574" s="7">
        <f t="shared" si="160"/>
        <v>0</v>
      </c>
      <c r="H574" s="49" t="e">
        <f t="shared" si="165"/>
        <v>#NUM!</v>
      </c>
      <c r="I574" s="178" t="e">
        <f t="shared" si="169"/>
        <v>#NUM!</v>
      </c>
      <c r="J574" s="8"/>
      <c r="K574" s="2" t="str">
        <f t="shared" si="170"/>
        <v>-</v>
      </c>
      <c r="L574" s="2" t="str">
        <f t="shared" si="171"/>
        <v>-</v>
      </c>
      <c r="M574" s="2" t="str">
        <f t="shared" si="172"/>
        <v>-</v>
      </c>
      <c r="N574" s="2"/>
      <c r="O574" s="2" t="str">
        <f t="shared" si="173"/>
        <v>-</v>
      </c>
      <c r="P574" s="1"/>
      <c r="Q574" s="1"/>
      <c r="R574" s="1"/>
      <c r="S574" s="1"/>
      <c r="T574" s="1"/>
      <c r="U574" s="1"/>
      <c r="V574" s="161"/>
      <c r="W574" s="1"/>
      <c r="X574" s="1"/>
      <c r="Y574" s="1"/>
      <c r="Z574" s="1"/>
      <c r="AA574" s="1"/>
      <c r="AB574" s="1"/>
      <c r="AC574" s="1"/>
      <c r="AD574" s="1"/>
      <c r="AI574" t="str">
        <f t="shared" si="161"/>
        <v>St. John</v>
      </c>
      <c r="AJ574" t="s">
        <v>2884</v>
      </c>
      <c r="AK574" s="167">
        <v>2</v>
      </c>
      <c r="AN574" s="98">
        <v>23</v>
      </c>
      <c r="AO574" s="100">
        <v>3</v>
      </c>
      <c r="AP574" s="100">
        <v>285</v>
      </c>
      <c r="AQ574" s="107">
        <v>65200</v>
      </c>
      <c r="AR574" s="107">
        <f t="shared" si="166"/>
        <v>23003</v>
      </c>
      <c r="AS574" t="s">
        <v>1090</v>
      </c>
      <c r="AT574" s="110">
        <f t="shared" si="167"/>
        <v>2365200</v>
      </c>
      <c r="AW574">
        <v>51.78</v>
      </c>
      <c r="AX574">
        <v>1.45</v>
      </c>
      <c r="AY574">
        <v>50.33</v>
      </c>
      <c r="BF574" s="118"/>
      <c r="BI574" s="118"/>
      <c r="BJ574" s="118"/>
      <c r="BV574" s="1"/>
    </row>
    <row r="575" spans="1:74" hidden="1" outlineLevel="1">
      <c r="A575" t="s">
        <v>713</v>
      </c>
      <c r="B575" s="9" t="s">
        <v>968</v>
      </c>
      <c r="C575" s="1">
        <f t="shared" si="168"/>
        <v>0</v>
      </c>
      <c r="D575" s="7" t="e">
        <f t="shared" si="162"/>
        <v>#N/A</v>
      </c>
      <c r="E575" s="7" t="e">
        <f t="shared" si="163"/>
        <v>#N/A</v>
      </c>
      <c r="F575" s="7">
        <f t="shared" si="164"/>
        <v>0</v>
      </c>
      <c r="G575" s="7">
        <f t="shared" si="160"/>
        <v>0</v>
      </c>
      <c r="H575" s="49" t="e">
        <f t="shared" si="165"/>
        <v>#NUM!</v>
      </c>
      <c r="I575" s="178" t="e">
        <f t="shared" si="169"/>
        <v>#NUM!</v>
      </c>
      <c r="J575" s="8"/>
      <c r="K575" s="2" t="str">
        <f t="shared" si="170"/>
        <v>-</v>
      </c>
      <c r="L575" s="2" t="str">
        <f t="shared" si="171"/>
        <v>-</v>
      </c>
      <c r="M575" s="2" t="str">
        <f t="shared" si="172"/>
        <v>-</v>
      </c>
      <c r="N575" s="2"/>
      <c r="O575" s="2" t="str">
        <f t="shared" si="173"/>
        <v>-</v>
      </c>
      <c r="P575" s="1"/>
      <c r="Q575" s="1"/>
      <c r="R575" s="1"/>
      <c r="S575" s="1"/>
      <c r="T575" s="1"/>
      <c r="U575" s="1"/>
      <c r="V575" s="161"/>
      <c r="W575" s="1"/>
      <c r="X575" s="1"/>
      <c r="Y575" s="1"/>
      <c r="Z575" s="1"/>
      <c r="AA575" s="1"/>
      <c r="AB575" s="1"/>
      <c r="AC575" s="1"/>
      <c r="AD575" s="1"/>
      <c r="AI575" t="str">
        <f t="shared" si="161"/>
        <v>Sandy River</v>
      </c>
      <c r="AJ575" t="s">
        <v>2429</v>
      </c>
      <c r="AK575" s="167">
        <v>2</v>
      </c>
      <c r="AN575" s="98">
        <v>23</v>
      </c>
      <c r="AO575" s="100">
        <v>7</v>
      </c>
      <c r="AP575" s="100">
        <v>85</v>
      </c>
      <c r="AQ575" s="107">
        <v>65655</v>
      </c>
      <c r="AR575" s="107">
        <f t="shared" si="166"/>
        <v>23007</v>
      </c>
      <c r="AS575" t="s">
        <v>1090</v>
      </c>
      <c r="AT575" s="110">
        <f t="shared" si="167"/>
        <v>2365655</v>
      </c>
      <c r="AW575">
        <v>35.270000000000003</v>
      </c>
      <c r="AX575">
        <v>1.1599999999999999</v>
      </c>
      <c r="AY575">
        <v>34.1</v>
      </c>
      <c r="BF575" s="118"/>
      <c r="BI575" s="118"/>
      <c r="BJ575" s="118"/>
      <c r="BV575" s="1"/>
    </row>
    <row r="576" spans="1:74" hidden="1" outlineLevel="1">
      <c r="A576" t="s">
        <v>2928</v>
      </c>
      <c r="B576" s="9" t="s">
        <v>968</v>
      </c>
      <c r="C576" s="1">
        <f t="shared" si="168"/>
        <v>0</v>
      </c>
      <c r="D576" s="7" t="e">
        <f t="shared" si="162"/>
        <v>#N/A</v>
      </c>
      <c r="E576" s="7" t="e">
        <f t="shared" si="163"/>
        <v>#N/A</v>
      </c>
      <c r="F576" s="7">
        <f t="shared" si="164"/>
        <v>0</v>
      </c>
      <c r="G576" s="7">
        <f t="shared" si="160"/>
        <v>0</v>
      </c>
      <c r="H576" s="49" t="e">
        <f t="shared" si="165"/>
        <v>#NUM!</v>
      </c>
      <c r="I576" s="178" t="e">
        <f t="shared" si="169"/>
        <v>#NUM!</v>
      </c>
      <c r="J576" s="8"/>
      <c r="K576" s="2" t="str">
        <f t="shared" si="170"/>
        <v>-</v>
      </c>
      <c r="L576" s="2" t="str">
        <f t="shared" si="171"/>
        <v>-</v>
      </c>
      <c r="M576" s="2" t="str">
        <f t="shared" si="172"/>
        <v>-</v>
      </c>
      <c r="N576" s="2"/>
      <c r="O576" s="2" t="str">
        <f t="shared" si="173"/>
        <v>-</v>
      </c>
      <c r="P576" s="1"/>
      <c r="Q576" s="1"/>
      <c r="R576" s="1"/>
      <c r="S576" s="1"/>
      <c r="T576" s="1"/>
      <c r="U576" s="1"/>
      <c r="V576" s="161"/>
      <c r="W576" s="1"/>
      <c r="X576" s="1"/>
      <c r="Y576" s="1"/>
      <c r="Z576" s="1"/>
      <c r="AA576" s="1"/>
      <c r="AB576" s="1"/>
      <c r="AC576" s="1"/>
      <c r="AD576" s="1"/>
      <c r="AI576" t="str">
        <f t="shared" si="161"/>
        <v>Sanford</v>
      </c>
      <c r="AJ576" t="s">
        <v>947</v>
      </c>
      <c r="AK576" s="167">
        <v>1</v>
      </c>
      <c r="AN576" s="98">
        <v>23</v>
      </c>
      <c r="AO576" s="100">
        <v>31</v>
      </c>
      <c r="AP576" s="100">
        <v>115</v>
      </c>
      <c r="AQ576" s="107">
        <v>65760</v>
      </c>
      <c r="AR576" s="107">
        <f t="shared" si="166"/>
        <v>23031</v>
      </c>
      <c r="AS576" t="s">
        <v>1726</v>
      </c>
      <c r="AT576" s="110">
        <f t="shared" si="167"/>
        <v>2365760</v>
      </c>
      <c r="AW576">
        <v>48.72</v>
      </c>
      <c r="AX576">
        <v>0.92</v>
      </c>
      <c r="AY576">
        <v>47.8</v>
      </c>
      <c r="BF576" s="118"/>
      <c r="BI576" s="118"/>
      <c r="BJ576" s="118"/>
      <c r="BV576" s="1"/>
    </row>
    <row r="577" spans="1:74" hidden="1" outlineLevel="1">
      <c r="A577" t="s">
        <v>2080</v>
      </c>
      <c r="B577" s="9" t="s">
        <v>968</v>
      </c>
      <c r="C577" s="1">
        <f t="shared" si="168"/>
        <v>0</v>
      </c>
      <c r="D577" s="7" t="e">
        <f t="shared" si="162"/>
        <v>#N/A</v>
      </c>
      <c r="E577" s="7" t="e">
        <f t="shared" si="163"/>
        <v>#N/A</v>
      </c>
      <c r="F577" s="7">
        <f t="shared" si="164"/>
        <v>0</v>
      </c>
      <c r="G577" s="7">
        <f t="shared" si="160"/>
        <v>0</v>
      </c>
      <c r="H577" s="49" t="e">
        <f t="shared" si="165"/>
        <v>#NUM!</v>
      </c>
      <c r="I577" s="178" t="e">
        <f t="shared" si="169"/>
        <v>#NUM!</v>
      </c>
      <c r="J577" s="8"/>
      <c r="K577" s="2" t="str">
        <f t="shared" si="170"/>
        <v>-</v>
      </c>
      <c r="L577" s="2" t="str">
        <f t="shared" si="171"/>
        <v>-</v>
      </c>
      <c r="M577" s="2" t="str">
        <f t="shared" si="172"/>
        <v>-</v>
      </c>
      <c r="N577" s="2"/>
      <c r="O577" s="2" t="str">
        <f t="shared" si="173"/>
        <v>-</v>
      </c>
      <c r="P577" s="1"/>
      <c r="Q577" s="1"/>
      <c r="R577" s="1"/>
      <c r="S577" s="1"/>
      <c r="T577" s="1"/>
      <c r="U577" s="1"/>
      <c r="V577" s="161"/>
      <c r="W577" s="1"/>
      <c r="X577" s="1"/>
      <c r="Y577" s="1"/>
      <c r="Z577" s="1"/>
      <c r="AA577" s="1"/>
      <c r="AB577" s="1"/>
      <c r="AC577" s="1"/>
      <c r="AD577" s="1"/>
      <c r="AI577" t="str">
        <f t="shared" si="161"/>
        <v>Sangerville</v>
      </c>
      <c r="AJ577" t="s">
        <v>127</v>
      </c>
      <c r="AK577" s="167">
        <v>2</v>
      </c>
      <c r="AN577" s="98">
        <v>23</v>
      </c>
      <c r="AO577" s="100">
        <v>21</v>
      </c>
      <c r="AP577" s="100">
        <v>80</v>
      </c>
      <c r="AQ577" s="107">
        <v>65865</v>
      </c>
      <c r="AR577" s="107">
        <f t="shared" si="166"/>
        <v>23021</v>
      </c>
      <c r="AS577" t="s">
        <v>1726</v>
      </c>
      <c r="AT577" s="110">
        <f t="shared" si="167"/>
        <v>2365865</v>
      </c>
      <c r="AW577">
        <v>39.700000000000003</v>
      </c>
      <c r="AX577">
        <v>1.1499999999999999</v>
      </c>
      <c r="AY577">
        <v>38.54</v>
      </c>
      <c r="BF577" s="118"/>
      <c r="BI577" s="118"/>
      <c r="BJ577" s="118"/>
      <c r="BV577" s="1"/>
    </row>
    <row r="578" spans="1:74" hidden="1" outlineLevel="1">
      <c r="A578" t="s">
        <v>2315</v>
      </c>
      <c r="B578" s="9" t="s">
        <v>968</v>
      </c>
      <c r="C578" s="1">
        <f t="shared" si="168"/>
        <v>0</v>
      </c>
      <c r="D578" s="7" t="e">
        <f t="shared" si="162"/>
        <v>#N/A</v>
      </c>
      <c r="E578" s="7" t="e">
        <f t="shared" si="163"/>
        <v>#N/A</v>
      </c>
      <c r="F578" s="7">
        <f t="shared" si="164"/>
        <v>0</v>
      </c>
      <c r="G578" s="7">
        <f t="shared" ref="G578:G641" si="174">IF(S578&gt;0,RANK(S578,(P578:AD578)),0)</f>
        <v>0</v>
      </c>
      <c r="H578" s="49" t="e">
        <f t="shared" si="165"/>
        <v>#NUM!</v>
      </c>
      <c r="I578" s="178" t="e">
        <f t="shared" si="169"/>
        <v>#NUM!</v>
      </c>
      <c r="J578" s="8"/>
      <c r="K578" s="2" t="str">
        <f t="shared" si="170"/>
        <v>-</v>
      </c>
      <c r="L578" s="2" t="str">
        <f t="shared" si="171"/>
        <v>-</v>
      </c>
      <c r="M578" s="2" t="str">
        <f t="shared" si="172"/>
        <v>-</v>
      </c>
      <c r="N578" s="2"/>
      <c r="O578" s="2" t="str">
        <f t="shared" si="173"/>
        <v>-</v>
      </c>
      <c r="P578" s="1"/>
      <c r="Q578" s="1"/>
      <c r="R578" s="1"/>
      <c r="S578" s="1"/>
      <c r="T578" s="1"/>
      <c r="U578" s="1"/>
      <c r="V578" s="161"/>
      <c r="W578" s="1"/>
      <c r="X578" s="1"/>
      <c r="Y578" s="1"/>
      <c r="Z578" s="1"/>
      <c r="AA578" s="1"/>
      <c r="AB578" s="1"/>
      <c r="AC578" s="1"/>
      <c r="AD578" s="1"/>
      <c r="AI578" t="str">
        <f t="shared" si="161"/>
        <v>Scarborough</v>
      </c>
      <c r="AJ578" t="s">
        <v>2204</v>
      </c>
      <c r="AK578" s="167">
        <v>1</v>
      </c>
      <c r="AN578" s="98">
        <v>23</v>
      </c>
      <c r="AO578" s="100">
        <v>5</v>
      </c>
      <c r="AP578" s="100">
        <v>100</v>
      </c>
      <c r="AQ578" s="107">
        <v>66145</v>
      </c>
      <c r="AR578" s="107">
        <f t="shared" si="166"/>
        <v>23005</v>
      </c>
      <c r="AS578" t="s">
        <v>1726</v>
      </c>
      <c r="AT578" s="110">
        <f t="shared" si="167"/>
        <v>2366145</v>
      </c>
      <c r="AW578">
        <v>55.32</v>
      </c>
      <c r="AX578">
        <v>7.61</v>
      </c>
      <c r="AY578">
        <v>47.71</v>
      </c>
      <c r="BF578" s="118"/>
      <c r="BI578" s="118"/>
      <c r="BJ578" s="118"/>
      <c r="BV578" s="1"/>
    </row>
    <row r="579" spans="1:74" hidden="1" outlineLevel="1">
      <c r="A579" t="s">
        <v>3177</v>
      </c>
      <c r="B579" s="9" t="s">
        <v>968</v>
      </c>
      <c r="C579" s="1">
        <f t="shared" si="168"/>
        <v>0</v>
      </c>
      <c r="D579" s="7" t="e">
        <f t="shared" si="162"/>
        <v>#N/A</v>
      </c>
      <c r="E579" s="7" t="e">
        <f t="shared" si="163"/>
        <v>#N/A</v>
      </c>
      <c r="F579" s="7">
        <f t="shared" si="164"/>
        <v>0</v>
      </c>
      <c r="G579" s="7">
        <f t="shared" si="174"/>
        <v>0</v>
      </c>
      <c r="H579" s="49" t="e">
        <f t="shared" si="165"/>
        <v>#NUM!</v>
      </c>
      <c r="I579" s="178" t="e">
        <f t="shared" si="169"/>
        <v>#NUM!</v>
      </c>
      <c r="J579" s="8"/>
      <c r="K579" s="2" t="str">
        <f t="shared" si="170"/>
        <v>-</v>
      </c>
      <c r="L579" s="2" t="str">
        <f t="shared" si="171"/>
        <v>-</v>
      </c>
      <c r="M579" s="2" t="str">
        <f t="shared" si="172"/>
        <v>-</v>
      </c>
      <c r="N579" s="2"/>
      <c r="O579" s="2" t="str">
        <f t="shared" si="173"/>
        <v>-</v>
      </c>
      <c r="P579" s="1"/>
      <c r="Q579" s="1"/>
      <c r="R579" s="1"/>
      <c r="S579" s="1"/>
      <c r="T579" s="1"/>
      <c r="U579" s="1"/>
      <c r="V579" s="161"/>
      <c r="W579" s="1"/>
      <c r="X579" s="1"/>
      <c r="Y579" s="1"/>
      <c r="Z579" s="1"/>
      <c r="AA579" s="1"/>
      <c r="AB579" s="1"/>
      <c r="AC579" s="1"/>
      <c r="AD579" s="1"/>
      <c r="AI579" t="str">
        <f t="shared" si="161"/>
        <v>Searsmont</v>
      </c>
      <c r="AJ579" t="s">
        <v>2274</v>
      </c>
      <c r="AK579" s="167">
        <v>2</v>
      </c>
      <c r="AN579" s="98">
        <v>23</v>
      </c>
      <c r="AO579" s="100">
        <v>27</v>
      </c>
      <c r="AP579" s="100">
        <v>90</v>
      </c>
      <c r="AQ579" s="107">
        <v>66565</v>
      </c>
      <c r="AR579" s="107">
        <f t="shared" si="166"/>
        <v>23027</v>
      </c>
      <c r="AS579" t="s">
        <v>1726</v>
      </c>
      <c r="AT579" s="110">
        <f t="shared" si="167"/>
        <v>2366565</v>
      </c>
      <c r="AW579">
        <v>39.200000000000003</v>
      </c>
      <c r="AX579">
        <v>1.41</v>
      </c>
      <c r="AY579">
        <v>37.79</v>
      </c>
      <c r="BF579" s="118"/>
      <c r="BI579" s="118"/>
      <c r="BJ579" s="118"/>
      <c r="BV579" s="1"/>
    </row>
    <row r="580" spans="1:74" hidden="1" outlineLevel="1">
      <c r="A580" t="s">
        <v>2977</v>
      </c>
      <c r="B580" s="9" t="s">
        <v>968</v>
      </c>
      <c r="C580" s="1">
        <f t="shared" si="168"/>
        <v>0</v>
      </c>
      <c r="D580" s="7" t="e">
        <f t="shared" si="162"/>
        <v>#N/A</v>
      </c>
      <c r="E580" s="7" t="e">
        <f t="shared" si="163"/>
        <v>#N/A</v>
      </c>
      <c r="F580" s="7">
        <f t="shared" si="164"/>
        <v>0</v>
      </c>
      <c r="G580" s="7">
        <f t="shared" si="174"/>
        <v>0</v>
      </c>
      <c r="H580" s="49" t="e">
        <f t="shared" si="165"/>
        <v>#NUM!</v>
      </c>
      <c r="I580" s="178" t="e">
        <f t="shared" si="169"/>
        <v>#NUM!</v>
      </c>
      <c r="J580" s="8"/>
      <c r="K580" s="2" t="str">
        <f t="shared" si="170"/>
        <v>-</v>
      </c>
      <c r="L580" s="2" t="str">
        <f t="shared" si="171"/>
        <v>-</v>
      </c>
      <c r="M580" s="2" t="str">
        <f t="shared" si="172"/>
        <v>-</v>
      </c>
      <c r="N580" s="2"/>
      <c r="O580" s="2" t="str">
        <f t="shared" si="173"/>
        <v>-</v>
      </c>
      <c r="P580" s="1"/>
      <c r="Q580" s="1"/>
      <c r="R580" s="1"/>
      <c r="S580" s="1"/>
      <c r="T580" s="1"/>
      <c r="U580" s="1"/>
      <c r="V580" s="161"/>
      <c r="W580" s="1"/>
      <c r="X580" s="1"/>
      <c r="Y580" s="1"/>
      <c r="Z580" s="1"/>
      <c r="AA580" s="1"/>
      <c r="AB580" s="1"/>
      <c r="AC580" s="1"/>
      <c r="AD580" s="1"/>
      <c r="AI580" t="str">
        <f t="shared" si="161"/>
        <v>Searsport</v>
      </c>
      <c r="AJ580" t="s">
        <v>2274</v>
      </c>
      <c r="AK580" s="167">
        <v>2</v>
      </c>
      <c r="AN580" s="98">
        <v>23</v>
      </c>
      <c r="AO580" s="100">
        <v>27</v>
      </c>
      <c r="AP580" s="100">
        <v>95</v>
      </c>
      <c r="AQ580" s="107">
        <v>66635</v>
      </c>
      <c r="AR580" s="107">
        <f t="shared" si="166"/>
        <v>23027</v>
      </c>
      <c r="AS580" t="s">
        <v>1726</v>
      </c>
      <c r="AT580" s="110">
        <f t="shared" si="167"/>
        <v>2366635</v>
      </c>
      <c r="AW580">
        <v>42.94</v>
      </c>
      <c r="AX580">
        <v>14.35</v>
      </c>
      <c r="AY580">
        <v>28.6</v>
      </c>
      <c r="BF580" s="118"/>
      <c r="BI580" s="118"/>
      <c r="BJ580" s="118"/>
      <c r="BV580" s="1"/>
    </row>
    <row r="581" spans="1:74" hidden="1" outlineLevel="1">
      <c r="A581" t="s">
        <v>3006</v>
      </c>
      <c r="B581" s="9" t="s">
        <v>968</v>
      </c>
      <c r="C581" s="1">
        <f t="shared" si="168"/>
        <v>0</v>
      </c>
      <c r="D581" s="7" t="e">
        <f t="shared" si="162"/>
        <v>#N/A</v>
      </c>
      <c r="E581" s="7" t="e">
        <f t="shared" si="163"/>
        <v>#N/A</v>
      </c>
      <c r="F581" s="7">
        <f t="shared" si="164"/>
        <v>0</v>
      </c>
      <c r="G581" s="7">
        <f t="shared" si="174"/>
        <v>0</v>
      </c>
      <c r="H581" s="49" t="e">
        <f t="shared" si="165"/>
        <v>#NUM!</v>
      </c>
      <c r="I581" s="178" t="e">
        <f t="shared" si="169"/>
        <v>#NUM!</v>
      </c>
      <c r="J581" s="8"/>
      <c r="K581" s="2" t="str">
        <f t="shared" si="170"/>
        <v>-</v>
      </c>
      <c r="L581" s="2" t="str">
        <f t="shared" si="171"/>
        <v>-</v>
      </c>
      <c r="M581" s="2" t="str">
        <f t="shared" si="172"/>
        <v>-</v>
      </c>
      <c r="N581" s="2"/>
      <c r="O581" s="2" t="str">
        <f t="shared" si="173"/>
        <v>-</v>
      </c>
      <c r="P581" s="1"/>
      <c r="Q581" s="1"/>
      <c r="R581" s="1"/>
      <c r="S581" s="1"/>
      <c r="T581" s="1"/>
      <c r="U581" s="1"/>
      <c r="V581" s="161"/>
      <c r="W581" s="1"/>
      <c r="X581" s="1"/>
      <c r="Y581" s="1"/>
      <c r="Z581" s="1"/>
      <c r="AA581" s="1"/>
      <c r="AB581" s="1"/>
      <c r="AC581" s="1"/>
      <c r="AD581" s="1"/>
      <c r="AI581" t="str">
        <f t="shared" si="161"/>
        <v>Sebago</v>
      </c>
      <c r="AJ581" t="s">
        <v>2204</v>
      </c>
      <c r="AK581" s="167">
        <v>1</v>
      </c>
      <c r="AN581" s="98">
        <v>23</v>
      </c>
      <c r="AO581" s="100">
        <v>5</v>
      </c>
      <c r="AP581" s="100">
        <v>105</v>
      </c>
      <c r="AQ581" s="107">
        <v>66775</v>
      </c>
      <c r="AR581" s="107">
        <f t="shared" si="166"/>
        <v>23005</v>
      </c>
      <c r="AS581" t="s">
        <v>1726</v>
      </c>
      <c r="AT581" s="110">
        <f t="shared" si="167"/>
        <v>2366775</v>
      </c>
      <c r="AW581">
        <v>46.1</v>
      </c>
      <c r="AX581">
        <v>13.31</v>
      </c>
      <c r="AY581">
        <v>32.78</v>
      </c>
      <c r="BF581" s="118"/>
      <c r="BI581" s="118"/>
      <c r="BJ581" s="118"/>
      <c r="BV581" s="1"/>
    </row>
    <row r="582" spans="1:74" hidden="1" outlineLevel="1">
      <c r="A582" t="s">
        <v>1724</v>
      </c>
      <c r="B582" s="9" t="s">
        <v>968</v>
      </c>
      <c r="C582" s="1">
        <f t="shared" si="168"/>
        <v>0</v>
      </c>
      <c r="D582" s="7" t="e">
        <f t="shared" si="162"/>
        <v>#N/A</v>
      </c>
      <c r="E582" s="7" t="e">
        <f t="shared" si="163"/>
        <v>#N/A</v>
      </c>
      <c r="F582" s="7">
        <f t="shared" si="164"/>
        <v>0</v>
      </c>
      <c r="G582" s="7">
        <f t="shared" si="174"/>
        <v>0</v>
      </c>
      <c r="H582" s="49" t="e">
        <f t="shared" si="165"/>
        <v>#NUM!</v>
      </c>
      <c r="I582" s="178" t="e">
        <f t="shared" si="169"/>
        <v>#NUM!</v>
      </c>
      <c r="J582" s="8"/>
      <c r="K582" s="2" t="str">
        <f t="shared" si="170"/>
        <v>-</v>
      </c>
      <c r="L582" s="2" t="str">
        <f t="shared" si="171"/>
        <v>-</v>
      </c>
      <c r="M582" s="2" t="str">
        <f t="shared" si="172"/>
        <v>-</v>
      </c>
      <c r="N582" s="2"/>
      <c r="O582" s="2" t="str">
        <f t="shared" si="173"/>
        <v>-</v>
      </c>
      <c r="P582" s="1"/>
      <c r="Q582" s="1"/>
      <c r="R582" s="1"/>
      <c r="S582" s="1"/>
      <c r="T582" s="1"/>
      <c r="U582" s="1"/>
      <c r="V582" s="161"/>
      <c r="W582" s="1"/>
      <c r="X582" s="1"/>
      <c r="Y582" s="1"/>
      <c r="Z582" s="1"/>
      <c r="AA582" s="1"/>
      <c r="AB582" s="1"/>
      <c r="AC582" s="1"/>
      <c r="AD582" s="1"/>
      <c r="AI582" t="str">
        <f t="shared" si="161"/>
        <v>Sebec</v>
      </c>
      <c r="AJ582" t="s">
        <v>127</v>
      </c>
      <c r="AK582" s="167">
        <v>2</v>
      </c>
      <c r="AN582" s="98">
        <v>23</v>
      </c>
      <c r="AO582" s="100">
        <v>21</v>
      </c>
      <c r="AP582" s="100">
        <v>85</v>
      </c>
      <c r="AQ582" s="107">
        <v>66950</v>
      </c>
      <c r="AR582" s="107">
        <f t="shared" si="166"/>
        <v>23021</v>
      </c>
      <c r="AS582" t="s">
        <v>1726</v>
      </c>
      <c r="AT582" s="110">
        <f t="shared" si="167"/>
        <v>2366950</v>
      </c>
      <c r="AW582">
        <v>37.979999999999997</v>
      </c>
      <c r="AX582">
        <v>0.98</v>
      </c>
      <c r="AY582">
        <v>37</v>
      </c>
      <c r="BF582" s="118"/>
      <c r="BI582" s="118"/>
      <c r="BJ582" s="118"/>
      <c r="BV582" s="1"/>
    </row>
    <row r="583" spans="1:74" hidden="1" outlineLevel="1">
      <c r="A583" t="s">
        <v>1159</v>
      </c>
      <c r="B583" s="9" t="s">
        <v>968</v>
      </c>
      <c r="C583" s="1">
        <f t="shared" si="168"/>
        <v>0</v>
      </c>
      <c r="D583" s="7" t="e">
        <f t="shared" si="162"/>
        <v>#N/A</v>
      </c>
      <c r="E583" s="7" t="e">
        <f t="shared" si="163"/>
        <v>#N/A</v>
      </c>
      <c r="F583" s="7">
        <f t="shared" si="164"/>
        <v>0</v>
      </c>
      <c r="G583" s="7">
        <f t="shared" si="174"/>
        <v>0</v>
      </c>
      <c r="H583" s="49" t="e">
        <f t="shared" si="165"/>
        <v>#NUM!</v>
      </c>
      <c r="I583" s="178" t="e">
        <f t="shared" si="169"/>
        <v>#NUM!</v>
      </c>
      <c r="J583" s="8"/>
      <c r="K583" s="2" t="str">
        <f t="shared" si="170"/>
        <v>-</v>
      </c>
      <c r="L583" s="2" t="str">
        <f t="shared" si="171"/>
        <v>-</v>
      </c>
      <c r="M583" s="2" t="str">
        <f t="shared" si="172"/>
        <v>-</v>
      </c>
      <c r="N583" s="2"/>
      <c r="O583" s="2" t="str">
        <f t="shared" si="173"/>
        <v>-</v>
      </c>
      <c r="P583" s="1"/>
      <c r="Q583" s="1"/>
      <c r="R583" s="1"/>
      <c r="S583" s="1"/>
      <c r="T583" s="1"/>
      <c r="U583" s="1"/>
      <c r="V583" s="161"/>
      <c r="W583" s="1"/>
      <c r="X583" s="1"/>
      <c r="Y583" s="1"/>
      <c r="Z583" s="1"/>
      <c r="AA583" s="1"/>
      <c r="AB583" s="1"/>
      <c r="AC583" s="1"/>
      <c r="AD583" s="1"/>
      <c r="AI583" t="str">
        <f t="shared" si="161"/>
        <v>Seboeis</v>
      </c>
      <c r="AJ583" t="s">
        <v>874</v>
      </c>
      <c r="AK583" s="167">
        <v>2</v>
      </c>
      <c r="AN583" s="98">
        <v>23</v>
      </c>
      <c r="AO583" s="100">
        <v>19</v>
      </c>
      <c r="AP583" s="100">
        <v>275</v>
      </c>
      <c r="AQ583" s="107">
        <v>67160</v>
      </c>
      <c r="AR583" s="107">
        <f t="shared" si="166"/>
        <v>23019</v>
      </c>
      <c r="AS583" t="s">
        <v>1090</v>
      </c>
      <c r="AT583" s="110">
        <f t="shared" si="167"/>
        <v>2367160</v>
      </c>
      <c r="AW583">
        <v>41.72</v>
      </c>
      <c r="AX583">
        <v>1.72</v>
      </c>
      <c r="AY583">
        <v>40</v>
      </c>
      <c r="BF583" s="118"/>
      <c r="BI583" s="118"/>
      <c r="BJ583" s="118"/>
      <c r="BV583" s="1"/>
    </row>
    <row r="584" spans="1:74" hidden="1" outlineLevel="1">
      <c r="A584" t="s">
        <v>3104</v>
      </c>
      <c r="B584" s="9" t="s">
        <v>968</v>
      </c>
      <c r="C584" s="1">
        <f t="shared" si="168"/>
        <v>0</v>
      </c>
      <c r="D584" s="7" t="e">
        <f t="shared" si="162"/>
        <v>#N/A</v>
      </c>
      <c r="E584" s="7" t="e">
        <f t="shared" si="163"/>
        <v>#N/A</v>
      </c>
      <c r="F584" s="7">
        <f t="shared" si="164"/>
        <v>0</v>
      </c>
      <c r="G584" s="7">
        <f t="shared" si="174"/>
        <v>0</v>
      </c>
      <c r="H584" s="49" t="e">
        <f t="shared" si="165"/>
        <v>#NUM!</v>
      </c>
      <c r="I584" s="178" t="e">
        <f t="shared" si="169"/>
        <v>#NUM!</v>
      </c>
      <c r="J584" s="8"/>
      <c r="K584" s="2" t="str">
        <f t="shared" si="170"/>
        <v>-</v>
      </c>
      <c r="L584" s="2" t="str">
        <f t="shared" si="171"/>
        <v>-</v>
      </c>
      <c r="M584" s="2" t="str">
        <f t="shared" si="172"/>
        <v>-</v>
      </c>
      <c r="N584" s="2"/>
      <c r="O584" s="2" t="str">
        <f t="shared" si="173"/>
        <v>-</v>
      </c>
      <c r="P584" s="1"/>
      <c r="Q584" s="1"/>
      <c r="R584" s="1"/>
      <c r="S584" s="1"/>
      <c r="T584" s="1"/>
      <c r="U584" s="1"/>
      <c r="V584" s="161"/>
      <c r="W584" s="1"/>
      <c r="X584" s="1"/>
      <c r="Y584" s="1"/>
      <c r="Z584" s="1"/>
      <c r="AA584" s="1"/>
      <c r="AB584" s="1"/>
      <c r="AC584" s="1"/>
      <c r="AD584" s="1"/>
      <c r="AI584" t="str">
        <f t="shared" si="161"/>
        <v>Sedgwick</v>
      </c>
      <c r="AJ584" t="s">
        <v>695</v>
      </c>
      <c r="AK584" s="167">
        <v>2</v>
      </c>
      <c r="AN584" s="98">
        <v>23</v>
      </c>
      <c r="AO584" s="100">
        <v>9</v>
      </c>
      <c r="AP584" s="100">
        <v>130</v>
      </c>
      <c r="AQ584" s="107">
        <v>67300</v>
      </c>
      <c r="AR584" s="107">
        <f t="shared" si="166"/>
        <v>23009</v>
      </c>
      <c r="AS584" t="s">
        <v>1726</v>
      </c>
      <c r="AT584" s="110">
        <f t="shared" si="167"/>
        <v>2367300</v>
      </c>
      <c r="AW584">
        <v>31.08</v>
      </c>
      <c r="AX584">
        <v>4.0599999999999996</v>
      </c>
      <c r="AY584">
        <v>27.02</v>
      </c>
      <c r="BF584" s="118"/>
      <c r="BI584" s="118"/>
      <c r="BJ584" s="118"/>
      <c r="BV584" s="1"/>
    </row>
    <row r="585" spans="1:74" hidden="1" outlineLevel="1">
      <c r="A585" t="s">
        <v>959</v>
      </c>
      <c r="B585" s="9" t="s">
        <v>968</v>
      </c>
      <c r="C585" s="1">
        <f t="shared" si="168"/>
        <v>0</v>
      </c>
      <c r="D585" s="7" t="e">
        <f t="shared" si="162"/>
        <v>#N/A</v>
      </c>
      <c r="E585" s="7" t="e">
        <f t="shared" si="163"/>
        <v>#N/A</v>
      </c>
      <c r="F585" s="7">
        <f t="shared" si="164"/>
        <v>0</v>
      </c>
      <c r="G585" s="7">
        <f t="shared" si="174"/>
        <v>0</v>
      </c>
      <c r="H585" s="49" t="e">
        <f t="shared" si="165"/>
        <v>#NUM!</v>
      </c>
      <c r="I585" s="178" t="e">
        <f t="shared" si="169"/>
        <v>#NUM!</v>
      </c>
      <c r="J585" s="8"/>
      <c r="K585" s="2" t="str">
        <f t="shared" si="170"/>
        <v>-</v>
      </c>
      <c r="L585" s="2" t="str">
        <f t="shared" si="171"/>
        <v>-</v>
      </c>
      <c r="M585" s="2" t="str">
        <f t="shared" si="172"/>
        <v>-</v>
      </c>
      <c r="N585" s="2"/>
      <c r="O585" s="2" t="str">
        <f t="shared" si="173"/>
        <v>-</v>
      </c>
      <c r="P585" s="1"/>
      <c r="Q585" s="1"/>
      <c r="R585" s="1"/>
      <c r="S585" s="1"/>
      <c r="T585" s="1"/>
      <c r="U585" s="1"/>
      <c r="V585" s="161"/>
      <c r="W585" s="1"/>
      <c r="X585" s="1"/>
      <c r="Y585" s="1"/>
      <c r="Z585" s="1"/>
      <c r="AA585" s="1"/>
      <c r="AB585" s="1"/>
      <c r="AC585" s="1"/>
      <c r="AD585" s="1"/>
      <c r="AI585" t="str">
        <f t="shared" ref="AI585:AI642" si="175">A585</f>
        <v>Shapleigh</v>
      </c>
      <c r="AJ585" t="s">
        <v>947</v>
      </c>
      <c r="AK585" s="167">
        <v>1</v>
      </c>
      <c r="AN585" s="98">
        <v>23</v>
      </c>
      <c r="AO585" s="100">
        <v>31</v>
      </c>
      <c r="AP585" s="100">
        <v>120</v>
      </c>
      <c r="AQ585" s="107">
        <v>67475</v>
      </c>
      <c r="AR585" s="107">
        <f t="shared" si="166"/>
        <v>23031</v>
      </c>
      <c r="AS585" t="s">
        <v>1726</v>
      </c>
      <c r="AT585" s="110">
        <f t="shared" si="167"/>
        <v>2367475</v>
      </c>
      <c r="AW585">
        <v>41.24</v>
      </c>
      <c r="AX585">
        <v>2.4300000000000002</v>
      </c>
      <c r="AY585">
        <v>38.81</v>
      </c>
      <c r="BF585" s="118"/>
      <c r="BI585" s="118"/>
      <c r="BJ585" s="118"/>
      <c r="BV585" s="1"/>
    </row>
    <row r="586" spans="1:74" hidden="1" outlineLevel="1">
      <c r="A586" t="s">
        <v>1745</v>
      </c>
      <c r="B586" s="9" t="s">
        <v>968</v>
      </c>
      <c r="C586" s="1">
        <f t="shared" si="168"/>
        <v>0</v>
      </c>
      <c r="D586" s="7" t="e">
        <f t="shared" si="162"/>
        <v>#N/A</v>
      </c>
      <c r="E586" s="7" t="e">
        <f t="shared" si="163"/>
        <v>#N/A</v>
      </c>
      <c r="F586" s="7">
        <f t="shared" si="164"/>
        <v>0</v>
      </c>
      <c r="G586" s="7">
        <f t="shared" si="174"/>
        <v>0</v>
      </c>
      <c r="H586" s="49" t="e">
        <f t="shared" si="165"/>
        <v>#NUM!</v>
      </c>
      <c r="I586" s="178" t="e">
        <f t="shared" si="169"/>
        <v>#NUM!</v>
      </c>
      <c r="J586" s="8"/>
      <c r="K586" s="2" t="str">
        <f t="shared" si="170"/>
        <v>-</v>
      </c>
      <c r="L586" s="2" t="str">
        <f t="shared" si="171"/>
        <v>-</v>
      </c>
      <c r="M586" s="2" t="str">
        <f t="shared" si="172"/>
        <v>-</v>
      </c>
      <c r="N586" s="2"/>
      <c r="O586" s="2" t="str">
        <f t="shared" si="173"/>
        <v>-</v>
      </c>
      <c r="P586" s="1"/>
      <c r="Q586" s="1"/>
      <c r="R586" s="1"/>
      <c r="S586" s="1"/>
      <c r="T586" s="1"/>
      <c r="U586" s="1"/>
      <c r="V586" s="161"/>
      <c r="W586" s="1"/>
      <c r="X586" s="1"/>
      <c r="Y586" s="1"/>
      <c r="Z586" s="1"/>
      <c r="AA586" s="1"/>
      <c r="AB586" s="1"/>
      <c r="AC586" s="1"/>
      <c r="AD586" s="1"/>
      <c r="AI586" t="str">
        <f t="shared" si="175"/>
        <v>Sherman</v>
      </c>
      <c r="AJ586" t="s">
        <v>2884</v>
      </c>
      <c r="AK586" s="167">
        <v>2</v>
      </c>
      <c r="AN586" s="98">
        <v>23</v>
      </c>
      <c r="AO586" s="100">
        <v>3</v>
      </c>
      <c r="AP586" s="100">
        <v>290</v>
      </c>
      <c r="AQ586" s="107">
        <v>67790</v>
      </c>
      <c r="AR586" s="107">
        <f t="shared" si="166"/>
        <v>23003</v>
      </c>
      <c r="AS586" t="s">
        <v>1726</v>
      </c>
      <c r="AT586" s="110">
        <f t="shared" si="167"/>
        <v>2367790</v>
      </c>
      <c r="AW586">
        <v>40.81</v>
      </c>
      <c r="AX586">
        <v>0.49</v>
      </c>
      <c r="AY586">
        <v>40.32</v>
      </c>
      <c r="BF586" s="118"/>
      <c r="BI586" s="118"/>
      <c r="BJ586" s="118"/>
      <c r="BV586" s="1"/>
    </row>
    <row r="587" spans="1:74" hidden="1" outlineLevel="1">
      <c r="A587" t="s">
        <v>975</v>
      </c>
      <c r="B587" s="9" t="s">
        <v>968</v>
      </c>
      <c r="C587" s="1">
        <f t="shared" si="168"/>
        <v>0</v>
      </c>
      <c r="D587" s="7" t="e">
        <f t="shared" si="162"/>
        <v>#N/A</v>
      </c>
      <c r="E587" s="7" t="e">
        <f t="shared" si="163"/>
        <v>#N/A</v>
      </c>
      <c r="F587" s="7">
        <f t="shared" si="164"/>
        <v>0</v>
      </c>
      <c r="G587" s="7">
        <f t="shared" si="174"/>
        <v>0</v>
      </c>
      <c r="H587" s="49" t="e">
        <f t="shared" si="165"/>
        <v>#NUM!</v>
      </c>
      <c r="I587" s="178" t="e">
        <f t="shared" si="169"/>
        <v>#NUM!</v>
      </c>
      <c r="J587" s="8"/>
      <c r="K587" s="2" t="str">
        <f t="shared" si="170"/>
        <v>-</v>
      </c>
      <c r="L587" s="2" t="str">
        <f t="shared" si="171"/>
        <v>-</v>
      </c>
      <c r="M587" s="2" t="str">
        <f t="shared" si="172"/>
        <v>-</v>
      </c>
      <c r="N587" s="2"/>
      <c r="O587" s="2" t="str">
        <f t="shared" si="173"/>
        <v>-</v>
      </c>
      <c r="P587" s="1"/>
      <c r="Q587" s="1"/>
      <c r="R587" s="1"/>
      <c r="S587" s="1"/>
      <c r="T587" s="1"/>
      <c r="U587" s="1"/>
      <c r="V587" s="161"/>
      <c r="W587" s="1"/>
      <c r="X587" s="1"/>
      <c r="Y587" s="1"/>
      <c r="Z587" s="1"/>
      <c r="AA587" s="1"/>
      <c r="AB587" s="1"/>
      <c r="AC587" s="1"/>
      <c r="AD587" s="1"/>
      <c r="AI587" t="str">
        <f t="shared" si="175"/>
        <v>Shirley</v>
      </c>
      <c r="AJ587" t="s">
        <v>127</v>
      </c>
      <c r="AK587" s="167">
        <v>2</v>
      </c>
      <c r="AN587" s="98">
        <v>23</v>
      </c>
      <c r="AO587" s="100">
        <v>21</v>
      </c>
      <c r="AP587" s="100">
        <v>90</v>
      </c>
      <c r="AQ587" s="107">
        <v>68140</v>
      </c>
      <c r="AR587" s="107">
        <f t="shared" si="166"/>
        <v>23021</v>
      </c>
      <c r="AS587" t="s">
        <v>1726</v>
      </c>
      <c r="AT587" s="110">
        <f t="shared" si="167"/>
        <v>2368140</v>
      </c>
      <c r="AW587">
        <v>53.78</v>
      </c>
      <c r="AX587">
        <v>0.87</v>
      </c>
      <c r="AY587">
        <v>52.9</v>
      </c>
      <c r="BF587" s="118"/>
      <c r="BI587" s="118"/>
      <c r="BJ587" s="118"/>
      <c r="BV587" s="1"/>
    </row>
    <row r="588" spans="1:74" hidden="1" outlineLevel="1">
      <c r="A588" t="s">
        <v>1481</v>
      </c>
      <c r="B588" s="9" t="s">
        <v>968</v>
      </c>
      <c r="C588" s="1">
        <f t="shared" si="168"/>
        <v>0</v>
      </c>
      <c r="D588" s="7" t="e">
        <f t="shared" si="162"/>
        <v>#N/A</v>
      </c>
      <c r="E588" s="7" t="e">
        <f t="shared" si="163"/>
        <v>#N/A</v>
      </c>
      <c r="F588" s="7">
        <f t="shared" si="164"/>
        <v>0</v>
      </c>
      <c r="G588" s="7">
        <f t="shared" si="174"/>
        <v>0</v>
      </c>
      <c r="H588" s="49" t="e">
        <f t="shared" si="165"/>
        <v>#NUM!</v>
      </c>
      <c r="I588" s="178" t="e">
        <f t="shared" si="169"/>
        <v>#NUM!</v>
      </c>
      <c r="J588" s="8"/>
      <c r="K588" s="2" t="str">
        <f t="shared" si="170"/>
        <v>-</v>
      </c>
      <c r="L588" s="2" t="str">
        <f t="shared" si="171"/>
        <v>-</v>
      </c>
      <c r="M588" s="2" t="str">
        <f t="shared" si="172"/>
        <v>-</v>
      </c>
      <c r="N588" s="2"/>
      <c r="O588" s="2" t="str">
        <f t="shared" si="173"/>
        <v>-</v>
      </c>
      <c r="P588" s="1"/>
      <c r="Q588" s="1"/>
      <c r="R588" s="1"/>
      <c r="S588" s="1"/>
      <c r="T588" s="1"/>
      <c r="U588" s="1"/>
      <c r="V588" s="161"/>
      <c r="W588" s="1"/>
      <c r="X588" s="1"/>
      <c r="Y588" s="1"/>
      <c r="Z588" s="1"/>
      <c r="AA588" s="1"/>
      <c r="AB588" s="1"/>
      <c r="AC588" s="1"/>
      <c r="AD588" s="1"/>
      <c r="AI588" t="str">
        <f t="shared" si="175"/>
        <v>Sidney</v>
      </c>
      <c r="AJ588" t="s">
        <v>2602</v>
      </c>
      <c r="AK588" s="167">
        <v>2</v>
      </c>
      <c r="AN588" s="98">
        <v>23</v>
      </c>
      <c r="AO588" s="100">
        <v>11</v>
      </c>
      <c r="AP588" s="100">
        <v>105</v>
      </c>
      <c r="AQ588" s="107">
        <v>68385</v>
      </c>
      <c r="AR588" s="107">
        <f t="shared" si="166"/>
        <v>23011</v>
      </c>
      <c r="AS588" t="s">
        <v>1726</v>
      </c>
      <c r="AT588" s="110">
        <f t="shared" si="167"/>
        <v>2368385</v>
      </c>
      <c r="AW588">
        <v>45.53</v>
      </c>
      <c r="AX588">
        <v>3.3</v>
      </c>
      <c r="AY588">
        <v>42.23</v>
      </c>
      <c r="BF588" s="118"/>
      <c r="BI588" s="118"/>
      <c r="BJ588" s="118"/>
      <c r="BV588" s="1"/>
    </row>
    <row r="589" spans="1:74" hidden="1" outlineLevel="1">
      <c r="A589" t="s">
        <v>2401</v>
      </c>
      <c r="B589" s="9" t="s">
        <v>968</v>
      </c>
      <c r="C589" s="1">
        <f t="shared" si="168"/>
        <v>0</v>
      </c>
      <c r="D589" s="7" t="e">
        <f t="shared" si="162"/>
        <v>#N/A</v>
      </c>
      <c r="E589" s="7" t="e">
        <f t="shared" si="163"/>
        <v>#N/A</v>
      </c>
      <c r="F589" s="7">
        <f t="shared" si="164"/>
        <v>0</v>
      </c>
      <c r="G589" s="7">
        <f t="shared" si="174"/>
        <v>0</v>
      </c>
      <c r="H589" s="49" t="e">
        <f t="shared" si="165"/>
        <v>#NUM!</v>
      </c>
      <c r="I589" s="178" t="e">
        <f t="shared" si="169"/>
        <v>#NUM!</v>
      </c>
      <c r="J589" s="8"/>
      <c r="K589" s="2" t="str">
        <f t="shared" si="170"/>
        <v>-</v>
      </c>
      <c r="L589" s="2" t="str">
        <f t="shared" si="171"/>
        <v>-</v>
      </c>
      <c r="M589" s="2" t="str">
        <f t="shared" si="172"/>
        <v>-</v>
      </c>
      <c r="N589" s="2"/>
      <c r="O589" s="2" t="str">
        <f t="shared" si="173"/>
        <v>-</v>
      </c>
      <c r="P589" s="1"/>
      <c r="Q589" s="1"/>
      <c r="R589" s="1"/>
      <c r="S589" s="1"/>
      <c r="T589" s="1"/>
      <c r="U589" s="1"/>
      <c r="V589" s="161"/>
      <c r="W589" s="1"/>
      <c r="X589" s="1"/>
      <c r="Y589" s="1"/>
      <c r="Z589" s="1"/>
      <c r="AA589" s="1"/>
      <c r="AB589" s="1"/>
      <c r="AC589" s="1"/>
      <c r="AD589" s="1"/>
      <c r="AI589" t="str">
        <f>A589</f>
        <v>Sinclair</v>
      </c>
      <c r="AJ589" t="s">
        <v>2884</v>
      </c>
      <c r="AK589" s="167">
        <v>2</v>
      </c>
      <c r="AN589" s="98">
        <v>23</v>
      </c>
      <c r="AO589" s="100">
        <v>3</v>
      </c>
      <c r="AQ589" s="107">
        <v>68400</v>
      </c>
      <c r="AR589" s="107">
        <f t="shared" si="166"/>
        <v>23003</v>
      </c>
      <c r="AS589" t="s">
        <v>1908</v>
      </c>
      <c r="AT589" s="110">
        <f t="shared" si="167"/>
        <v>2368400</v>
      </c>
      <c r="BF589" s="118"/>
      <c r="BI589" s="118"/>
      <c r="BJ589" s="118"/>
      <c r="BV589" s="1"/>
    </row>
    <row r="590" spans="1:74" hidden="1" outlineLevel="1">
      <c r="A590" t="s">
        <v>1077</v>
      </c>
      <c r="B590" s="9" t="s">
        <v>968</v>
      </c>
      <c r="C590" s="1">
        <f t="shared" si="168"/>
        <v>0</v>
      </c>
      <c r="D590" s="7" t="e">
        <f t="shared" si="162"/>
        <v>#N/A</v>
      </c>
      <c r="E590" s="7" t="e">
        <f t="shared" si="163"/>
        <v>#N/A</v>
      </c>
      <c r="F590" s="7">
        <f t="shared" si="164"/>
        <v>0</v>
      </c>
      <c r="G590" s="7">
        <f t="shared" si="174"/>
        <v>0</v>
      </c>
      <c r="H590" s="49" t="e">
        <f t="shared" si="165"/>
        <v>#NUM!</v>
      </c>
      <c r="I590" s="178" t="e">
        <f t="shared" si="169"/>
        <v>#NUM!</v>
      </c>
      <c r="J590" s="8"/>
      <c r="K590" s="2" t="str">
        <f t="shared" si="170"/>
        <v>-</v>
      </c>
      <c r="L590" s="2" t="str">
        <f t="shared" si="171"/>
        <v>-</v>
      </c>
      <c r="M590" s="2" t="str">
        <f t="shared" si="172"/>
        <v>-</v>
      </c>
      <c r="N590" s="2"/>
      <c r="O590" s="2" t="str">
        <f t="shared" si="173"/>
        <v>-</v>
      </c>
      <c r="P590" s="1"/>
      <c r="Q590" s="1"/>
      <c r="R590" s="1"/>
      <c r="S590" s="1"/>
      <c r="T590" s="1"/>
      <c r="U590" s="1"/>
      <c r="V590" s="161"/>
      <c r="W590" s="1"/>
      <c r="X590" s="1"/>
      <c r="Y590" s="1"/>
      <c r="Z590" s="1"/>
      <c r="AA590" s="1"/>
      <c r="AB590" s="1"/>
      <c r="AC590" s="1"/>
      <c r="AD590" s="1"/>
      <c r="AI590" t="str">
        <f t="shared" si="175"/>
        <v>Skowhegan</v>
      </c>
      <c r="AJ590" t="s">
        <v>416</v>
      </c>
      <c r="AK590" s="167">
        <v>2</v>
      </c>
      <c r="AN590" s="98">
        <v>23</v>
      </c>
      <c r="AO590" s="100">
        <v>25</v>
      </c>
      <c r="AP590" s="100">
        <v>140</v>
      </c>
      <c r="AQ590" s="107">
        <v>68910</v>
      </c>
      <c r="AR590" s="107">
        <f t="shared" si="166"/>
        <v>23025</v>
      </c>
      <c r="AS590" t="s">
        <v>1726</v>
      </c>
      <c r="AT590" s="110">
        <f t="shared" si="167"/>
        <v>2368910</v>
      </c>
      <c r="AW590">
        <v>60.58</v>
      </c>
      <c r="AX590">
        <v>1.6</v>
      </c>
      <c r="AY590">
        <v>58.98</v>
      </c>
      <c r="BF590" s="118"/>
      <c r="BI590" s="118"/>
      <c r="BJ590" s="118"/>
      <c r="BV590" s="1"/>
    </row>
    <row r="591" spans="1:74" hidden="1" outlineLevel="1">
      <c r="A591" t="s">
        <v>2956</v>
      </c>
      <c r="B591" s="9" t="s">
        <v>968</v>
      </c>
      <c r="C591" s="1">
        <f t="shared" si="168"/>
        <v>0</v>
      </c>
      <c r="D591" s="7" t="e">
        <f t="shared" si="162"/>
        <v>#N/A</v>
      </c>
      <c r="E591" s="7" t="e">
        <f t="shared" si="163"/>
        <v>#N/A</v>
      </c>
      <c r="F591" s="7">
        <f t="shared" si="164"/>
        <v>0</v>
      </c>
      <c r="G591" s="7">
        <f t="shared" si="174"/>
        <v>0</v>
      </c>
      <c r="H591" s="49" t="e">
        <f t="shared" si="165"/>
        <v>#NUM!</v>
      </c>
      <c r="I591" s="178" t="e">
        <f t="shared" si="169"/>
        <v>#NUM!</v>
      </c>
      <c r="J591" s="8"/>
      <c r="K591" s="2" t="str">
        <f t="shared" si="170"/>
        <v>-</v>
      </c>
      <c r="L591" s="2" t="str">
        <f t="shared" si="171"/>
        <v>-</v>
      </c>
      <c r="M591" s="2" t="str">
        <f t="shared" si="172"/>
        <v>-</v>
      </c>
      <c r="N591" s="2"/>
      <c r="O591" s="2" t="str">
        <f t="shared" si="173"/>
        <v>-</v>
      </c>
      <c r="P591" s="1"/>
      <c r="Q591" s="1"/>
      <c r="R591" s="1"/>
      <c r="S591" s="1"/>
      <c r="T591" s="1"/>
      <c r="U591" s="1"/>
      <c r="V591" s="161"/>
      <c r="W591" s="1"/>
      <c r="X591" s="1"/>
      <c r="Y591" s="1"/>
      <c r="Z591" s="1"/>
      <c r="AA591" s="1"/>
      <c r="AB591" s="1"/>
      <c r="AC591" s="1"/>
      <c r="AD591" s="1"/>
      <c r="AI591" t="str">
        <f t="shared" si="175"/>
        <v>Smithfield</v>
      </c>
      <c r="AJ591" t="s">
        <v>416</v>
      </c>
      <c r="AK591" s="167">
        <v>2</v>
      </c>
      <c r="AN591" s="98">
        <v>23</v>
      </c>
      <c r="AO591" s="100">
        <v>25</v>
      </c>
      <c r="AP591" s="100">
        <v>145</v>
      </c>
      <c r="AQ591" s="107">
        <v>69155</v>
      </c>
      <c r="AR591" s="107">
        <f t="shared" si="166"/>
        <v>23025</v>
      </c>
      <c r="AS591" t="s">
        <v>1726</v>
      </c>
      <c r="AT591" s="110">
        <f t="shared" si="167"/>
        <v>2369155</v>
      </c>
      <c r="AW591">
        <v>24.73</v>
      </c>
      <c r="AX591">
        <v>4.84</v>
      </c>
      <c r="AY591">
        <v>19.89</v>
      </c>
      <c r="BF591" s="118"/>
      <c r="BI591" s="118"/>
      <c r="BJ591" s="118"/>
      <c r="BV591" s="1"/>
    </row>
    <row r="592" spans="1:74" hidden="1" outlineLevel="1">
      <c r="A592" t="s">
        <v>3189</v>
      </c>
      <c r="B592" s="9" t="s">
        <v>968</v>
      </c>
      <c r="C592" s="1">
        <f t="shared" si="168"/>
        <v>0</v>
      </c>
      <c r="D592" s="7" t="e">
        <f t="shared" si="162"/>
        <v>#N/A</v>
      </c>
      <c r="E592" s="7" t="e">
        <f t="shared" si="163"/>
        <v>#N/A</v>
      </c>
      <c r="F592" s="7">
        <f t="shared" si="164"/>
        <v>0</v>
      </c>
      <c r="G592" s="7">
        <f t="shared" si="174"/>
        <v>0</v>
      </c>
      <c r="H592" s="49" t="e">
        <f t="shared" si="165"/>
        <v>#NUM!</v>
      </c>
      <c r="I592" s="178" t="e">
        <f t="shared" si="169"/>
        <v>#NUM!</v>
      </c>
      <c r="J592" s="8"/>
      <c r="K592" s="2" t="str">
        <f t="shared" si="170"/>
        <v>-</v>
      </c>
      <c r="L592" s="2" t="str">
        <f t="shared" si="171"/>
        <v>-</v>
      </c>
      <c r="M592" s="2" t="str">
        <f t="shared" si="172"/>
        <v>-</v>
      </c>
      <c r="N592" s="2"/>
      <c r="O592" s="2" t="str">
        <f t="shared" si="173"/>
        <v>-</v>
      </c>
      <c r="P592" s="1"/>
      <c r="Q592" s="1"/>
      <c r="R592" s="1"/>
      <c r="S592" s="1"/>
      <c r="T592" s="1"/>
      <c r="U592" s="1"/>
      <c r="V592" s="161"/>
      <c r="W592" s="1"/>
      <c r="X592" s="1"/>
      <c r="Y592" s="1"/>
      <c r="Z592" s="1"/>
      <c r="AA592" s="1"/>
      <c r="AB592" s="1"/>
      <c r="AC592" s="1"/>
      <c r="AD592" s="1"/>
      <c r="AI592" t="str">
        <f t="shared" si="175"/>
        <v>Smyrna</v>
      </c>
      <c r="AJ592" t="s">
        <v>2884</v>
      </c>
      <c r="AK592" s="167">
        <v>2</v>
      </c>
      <c r="AN592" s="98">
        <v>23</v>
      </c>
      <c r="AO592" s="100">
        <v>3</v>
      </c>
      <c r="AP592" s="100">
        <v>295</v>
      </c>
      <c r="AQ592" s="107">
        <v>69260</v>
      </c>
      <c r="AR592" s="107">
        <f t="shared" si="166"/>
        <v>23003</v>
      </c>
      <c r="AS592" t="s">
        <v>1726</v>
      </c>
      <c r="AT592" s="110">
        <f t="shared" si="167"/>
        <v>2369260</v>
      </c>
      <c r="AW592">
        <v>35.26</v>
      </c>
      <c r="AX592">
        <v>0.09</v>
      </c>
      <c r="AY592">
        <v>35.17</v>
      </c>
      <c r="BF592" s="118"/>
      <c r="BI592" s="118"/>
      <c r="BJ592" s="118"/>
      <c r="BV592" s="1"/>
    </row>
    <row r="593" spans="1:74" hidden="1" outlineLevel="1">
      <c r="A593" t="s">
        <v>3190</v>
      </c>
      <c r="B593" s="9" t="s">
        <v>968</v>
      </c>
      <c r="C593" s="1">
        <f t="shared" si="168"/>
        <v>0</v>
      </c>
      <c r="D593" s="7" t="e">
        <f t="shared" si="162"/>
        <v>#N/A</v>
      </c>
      <c r="E593" s="7" t="e">
        <f t="shared" si="163"/>
        <v>#N/A</v>
      </c>
      <c r="F593" s="7">
        <f t="shared" si="164"/>
        <v>0</v>
      </c>
      <c r="G593" s="7">
        <f t="shared" si="174"/>
        <v>0</v>
      </c>
      <c r="H593" s="49" t="e">
        <f t="shared" si="165"/>
        <v>#NUM!</v>
      </c>
      <c r="I593" s="178" t="e">
        <f t="shared" si="169"/>
        <v>#NUM!</v>
      </c>
      <c r="J593" s="8"/>
      <c r="K593" s="2" t="str">
        <f t="shared" si="170"/>
        <v>-</v>
      </c>
      <c r="L593" s="2" t="str">
        <f t="shared" si="171"/>
        <v>-</v>
      </c>
      <c r="M593" s="2" t="str">
        <f t="shared" si="172"/>
        <v>-</v>
      </c>
      <c r="N593" s="2"/>
      <c r="O593" s="2" t="str">
        <f t="shared" si="173"/>
        <v>-</v>
      </c>
      <c r="P593" s="1"/>
      <c r="Q593" s="1"/>
      <c r="R593" s="1"/>
      <c r="S593" s="1"/>
      <c r="T593" s="1"/>
      <c r="U593" s="1"/>
      <c r="V593" s="161"/>
      <c r="W593" s="1"/>
      <c r="X593" s="1"/>
      <c r="Y593" s="1"/>
      <c r="Z593" s="1"/>
      <c r="AA593" s="1"/>
      <c r="AB593" s="1"/>
      <c r="AC593" s="1"/>
      <c r="AD593" s="1"/>
      <c r="AI593" t="str">
        <f t="shared" si="175"/>
        <v>Solon</v>
      </c>
      <c r="AJ593" t="s">
        <v>416</v>
      </c>
      <c r="AK593" s="167">
        <v>2</v>
      </c>
      <c r="AN593" s="98">
        <v>23</v>
      </c>
      <c r="AO593" s="100">
        <v>25</v>
      </c>
      <c r="AP593" s="100">
        <v>150</v>
      </c>
      <c r="AQ593" s="107">
        <v>69505</v>
      </c>
      <c r="AR593" s="107">
        <f t="shared" si="166"/>
        <v>23025</v>
      </c>
      <c r="AS593" t="s">
        <v>1726</v>
      </c>
      <c r="AT593" s="110">
        <f t="shared" si="167"/>
        <v>2369505</v>
      </c>
      <c r="AW593">
        <v>40.99</v>
      </c>
      <c r="AX593">
        <v>1.08</v>
      </c>
      <c r="AY593">
        <v>39.909999999999997</v>
      </c>
      <c r="BF593" s="118"/>
      <c r="BI593" s="118"/>
      <c r="BJ593" s="118"/>
      <c r="BV593" s="1"/>
    </row>
    <row r="594" spans="1:74" hidden="1" outlineLevel="1">
      <c r="A594" t="s">
        <v>1066</v>
      </c>
      <c r="B594" s="9" t="s">
        <v>968</v>
      </c>
      <c r="C594" s="1">
        <f t="shared" si="168"/>
        <v>0</v>
      </c>
      <c r="D594" s="7" t="e">
        <f t="shared" si="162"/>
        <v>#N/A</v>
      </c>
      <c r="E594" s="7" t="e">
        <f t="shared" si="163"/>
        <v>#N/A</v>
      </c>
      <c r="F594" s="7">
        <f t="shared" si="164"/>
        <v>0</v>
      </c>
      <c r="G594" s="7">
        <f t="shared" si="174"/>
        <v>0</v>
      </c>
      <c r="H594" s="49" t="e">
        <f t="shared" si="165"/>
        <v>#NUM!</v>
      </c>
      <c r="I594" s="178" t="e">
        <f t="shared" si="169"/>
        <v>#NUM!</v>
      </c>
      <c r="J594" s="8"/>
      <c r="K594" s="2" t="str">
        <f t="shared" si="170"/>
        <v>-</v>
      </c>
      <c r="L594" s="2" t="str">
        <f t="shared" si="171"/>
        <v>-</v>
      </c>
      <c r="M594" s="2" t="str">
        <f t="shared" si="172"/>
        <v>-</v>
      </c>
      <c r="N594" s="2"/>
      <c r="O594" s="2" t="str">
        <f t="shared" si="173"/>
        <v>-</v>
      </c>
      <c r="P594" s="1"/>
      <c r="Q594" s="1"/>
      <c r="R594" s="1"/>
      <c r="S594" s="1"/>
      <c r="T594" s="1"/>
      <c r="U594" s="1"/>
      <c r="V594" s="161"/>
      <c r="W594" s="1"/>
      <c r="X594" s="1"/>
      <c r="Y594" s="1"/>
      <c r="Z594" s="1"/>
      <c r="AA594" s="1"/>
      <c r="AB594" s="1"/>
      <c r="AC594" s="1"/>
      <c r="AD594" s="1"/>
      <c r="AI594" t="str">
        <f t="shared" si="175"/>
        <v>Somerville</v>
      </c>
      <c r="AJ594" t="s">
        <v>227</v>
      </c>
      <c r="AK594" s="167">
        <v>1</v>
      </c>
      <c r="AN594" s="98">
        <v>23</v>
      </c>
      <c r="AO594" s="100">
        <v>15</v>
      </c>
      <c r="AP594" s="100">
        <v>70</v>
      </c>
      <c r="AQ594" s="107">
        <v>69645</v>
      </c>
      <c r="AR594" s="107">
        <f t="shared" si="166"/>
        <v>23015</v>
      </c>
      <c r="AS594" t="s">
        <v>1726</v>
      </c>
      <c r="AT594" s="110">
        <f t="shared" si="167"/>
        <v>2369645</v>
      </c>
      <c r="AW594">
        <v>22.74</v>
      </c>
      <c r="AX594">
        <v>0.87</v>
      </c>
      <c r="AY594">
        <v>21.87</v>
      </c>
      <c r="BF594" s="118"/>
      <c r="BI594" s="118"/>
      <c r="BJ594" s="118"/>
      <c r="BV594" s="1"/>
    </row>
    <row r="595" spans="1:74" hidden="1" outlineLevel="1">
      <c r="A595" t="s">
        <v>2243</v>
      </c>
      <c r="B595" s="9" t="s">
        <v>968</v>
      </c>
      <c r="C595" s="1">
        <f t="shared" si="168"/>
        <v>0</v>
      </c>
      <c r="D595" s="7" t="e">
        <f t="shared" si="162"/>
        <v>#N/A</v>
      </c>
      <c r="E595" s="7" t="e">
        <f t="shared" si="163"/>
        <v>#N/A</v>
      </c>
      <c r="F595" s="7">
        <f t="shared" si="164"/>
        <v>0</v>
      </c>
      <c r="G595" s="7">
        <f t="shared" si="174"/>
        <v>0</v>
      </c>
      <c r="H595" s="49" t="e">
        <f t="shared" si="165"/>
        <v>#NUM!</v>
      </c>
      <c r="I595" s="178" t="e">
        <f t="shared" si="169"/>
        <v>#NUM!</v>
      </c>
      <c r="J595" s="8"/>
      <c r="K595" s="2" t="str">
        <f t="shared" si="170"/>
        <v>-</v>
      </c>
      <c r="L595" s="2" t="str">
        <f t="shared" si="171"/>
        <v>-</v>
      </c>
      <c r="M595" s="2" t="str">
        <f t="shared" si="172"/>
        <v>-</v>
      </c>
      <c r="N595" s="2"/>
      <c r="O595" s="2" t="str">
        <f t="shared" si="173"/>
        <v>-</v>
      </c>
      <c r="P595" s="1"/>
      <c r="Q595" s="1"/>
      <c r="R595" s="1"/>
      <c r="S595" s="1"/>
      <c r="T595" s="1"/>
      <c r="U595" s="1"/>
      <c r="V595" s="161"/>
      <c r="W595" s="1"/>
      <c r="X595" s="1"/>
      <c r="Y595" s="1"/>
      <c r="Z595" s="1"/>
      <c r="AA595" s="1"/>
      <c r="AB595" s="1"/>
      <c r="AC595" s="1"/>
      <c r="AD595" s="1"/>
      <c r="AI595" t="str">
        <f t="shared" si="175"/>
        <v>Sorrento</v>
      </c>
      <c r="AJ595" t="s">
        <v>695</v>
      </c>
      <c r="AK595" s="167">
        <v>2</v>
      </c>
      <c r="AN595" s="98">
        <v>23</v>
      </c>
      <c r="AO595" s="100">
        <v>9</v>
      </c>
      <c r="AP595" s="100">
        <v>135</v>
      </c>
      <c r="AQ595" s="107">
        <v>69750</v>
      </c>
      <c r="AR595" s="107">
        <f t="shared" si="166"/>
        <v>23009</v>
      </c>
      <c r="AS595" t="s">
        <v>1726</v>
      </c>
      <c r="AT595" s="110">
        <f t="shared" si="167"/>
        <v>2369750</v>
      </c>
      <c r="AW595">
        <v>14.84</v>
      </c>
      <c r="AX595">
        <v>10.85</v>
      </c>
      <c r="AY595">
        <v>3.99</v>
      </c>
      <c r="BF595" s="118"/>
      <c r="BI595" s="118"/>
      <c r="BJ595" s="118"/>
      <c r="BV595" s="1"/>
    </row>
    <row r="596" spans="1:74" hidden="1" outlineLevel="1">
      <c r="A596" t="s">
        <v>2226</v>
      </c>
      <c r="B596" s="9" t="s">
        <v>968</v>
      </c>
      <c r="C596" s="1">
        <f t="shared" si="168"/>
        <v>0</v>
      </c>
      <c r="D596" s="7" t="e">
        <f t="shared" si="162"/>
        <v>#N/A</v>
      </c>
      <c r="E596" s="7" t="e">
        <f t="shared" si="163"/>
        <v>#N/A</v>
      </c>
      <c r="F596" s="7">
        <f t="shared" si="164"/>
        <v>0</v>
      </c>
      <c r="G596" s="7">
        <f t="shared" si="174"/>
        <v>0</v>
      </c>
      <c r="H596" s="49" t="e">
        <f t="shared" si="165"/>
        <v>#NUM!</v>
      </c>
      <c r="I596" s="178" t="e">
        <f t="shared" si="169"/>
        <v>#NUM!</v>
      </c>
      <c r="J596" s="8"/>
      <c r="K596" s="2" t="str">
        <f t="shared" si="170"/>
        <v>-</v>
      </c>
      <c r="L596" s="2" t="str">
        <f t="shared" si="171"/>
        <v>-</v>
      </c>
      <c r="M596" s="2" t="str">
        <f t="shared" si="172"/>
        <v>-</v>
      </c>
      <c r="N596" s="2"/>
      <c r="O596" s="2" t="str">
        <f t="shared" si="173"/>
        <v>-</v>
      </c>
      <c r="P596" s="1"/>
      <c r="Q596" s="1"/>
      <c r="R596" s="1"/>
      <c r="S596" s="1"/>
      <c r="T596" s="1"/>
      <c r="U596" s="1"/>
      <c r="V596" s="161"/>
      <c r="W596" s="1"/>
      <c r="X596" s="1"/>
      <c r="Y596" s="1"/>
      <c r="Z596" s="1"/>
      <c r="AA596" s="1"/>
      <c r="AB596" s="1"/>
      <c r="AC596" s="1"/>
      <c r="AD596" s="1"/>
      <c r="AI596" t="str">
        <f t="shared" si="175"/>
        <v>South Berwick</v>
      </c>
      <c r="AJ596" t="s">
        <v>947</v>
      </c>
      <c r="AK596" s="167">
        <v>1</v>
      </c>
      <c r="AN596" s="98">
        <v>23</v>
      </c>
      <c r="AO596" s="100">
        <v>31</v>
      </c>
      <c r="AP596" s="100">
        <v>125</v>
      </c>
      <c r="AQ596" s="107">
        <v>70030</v>
      </c>
      <c r="AR596" s="107">
        <f t="shared" si="166"/>
        <v>23031</v>
      </c>
      <c r="AS596" t="s">
        <v>1726</v>
      </c>
      <c r="AT596" s="110">
        <f t="shared" si="167"/>
        <v>2370030</v>
      </c>
      <c r="AW596">
        <v>32.67</v>
      </c>
      <c r="AX596">
        <v>0.52</v>
      </c>
      <c r="AY596">
        <v>32.15</v>
      </c>
      <c r="BF596" s="118"/>
      <c r="BI596" s="118"/>
      <c r="BJ596" s="118"/>
      <c r="BV596" s="1"/>
    </row>
    <row r="597" spans="1:74" hidden="1" outlineLevel="1">
      <c r="A597" t="s">
        <v>2466</v>
      </c>
      <c r="B597" s="9" t="s">
        <v>968</v>
      </c>
      <c r="C597" s="1">
        <f t="shared" si="168"/>
        <v>0</v>
      </c>
      <c r="D597" s="7" t="e">
        <f t="shared" si="162"/>
        <v>#N/A</v>
      </c>
      <c r="E597" s="7" t="e">
        <f t="shared" si="163"/>
        <v>#N/A</v>
      </c>
      <c r="F597" s="7">
        <f t="shared" si="164"/>
        <v>0</v>
      </c>
      <c r="G597" s="7">
        <f t="shared" si="174"/>
        <v>0</v>
      </c>
      <c r="H597" s="49" t="e">
        <f t="shared" si="165"/>
        <v>#NUM!</v>
      </c>
      <c r="I597" s="178" t="e">
        <f t="shared" si="169"/>
        <v>#NUM!</v>
      </c>
      <c r="J597" s="8"/>
      <c r="K597" s="2" t="str">
        <f t="shared" si="170"/>
        <v>-</v>
      </c>
      <c r="L597" s="2" t="str">
        <f t="shared" si="171"/>
        <v>-</v>
      </c>
      <c r="M597" s="2" t="str">
        <f t="shared" si="172"/>
        <v>-</v>
      </c>
      <c r="N597" s="2"/>
      <c r="O597" s="2" t="str">
        <f t="shared" si="173"/>
        <v>-</v>
      </c>
      <c r="P597" s="1"/>
      <c r="Q597" s="1"/>
      <c r="R597" s="1"/>
      <c r="S597" s="1"/>
      <c r="T597" s="1"/>
      <c r="U597" s="1"/>
      <c r="V597" s="161"/>
      <c r="W597" s="1"/>
      <c r="X597" s="1"/>
      <c r="Y597" s="1"/>
      <c r="Z597" s="1"/>
      <c r="AA597" s="1"/>
      <c r="AB597" s="1"/>
      <c r="AC597" s="1"/>
      <c r="AD597" s="1"/>
      <c r="AI597" t="str">
        <f t="shared" si="175"/>
        <v>South Bristol</v>
      </c>
      <c r="AJ597" t="s">
        <v>227</v>
      </c>
      <c r="AK597" s="167">
        <v>1</v>
      </c>
      <c r="AN597" s="98">
        <v>23</v>
      </c>
      <c r="AO597" s="100">
        <v>15</v>
      </c>
      <c r="AP597" s="100">
        <v>75</v>
      </c>
      <c r="AQ597" s="107">
        <v>70240</v>
      </c>
      <c r="AR597" s="107">
        <f t="shared" si="166"/>
        <v>23015</v>
      </c>
      <c r="AS597" t="s">
        <v>1726</v>
      </c>
      <c r="AT597" s="110">
        <f t="shared" si="167"/>
        <v>2370240</v>
      </c>
      <c r="AW597">
        <v>23.64</v>
      </c>
      <c r="AX597">
        <v>10.45</v>
      </c>
      <c r="AY597">
        <v>13.19</v>
      </c>
      <c r="BF597" s="118"/>
      <c r="BI597" s="118"/>
      <c r="BJ597" s="118"/>
      <c r="BV597" s="1"/>
    </row>
    <row r="598" spans="1:74" hidden="1" outlineLevel="1">
      <c r="A598" t="s">
        <v>896</v>
      </c>
      <c r="B598" s="9" t="s">
        <v>968</v>
      </c>
      <c r="C598" s="1">
        <f t="shared" si="168"/>
        <v>0</v>
      </c>
      <c r="D598" s="7" t="e">
        <f t="shared" si="162"/>
        <v>#N/A</v>
      </c>
      <c r="E598" s="7" t="e">
        <f t="shared" si="163"/>
        <v>#N/A</v>
      </c>
      <c r="F598" s="7">
        <f t="shared" si="164"/>
        <v>0</v>
      </c>
      <c r="G598" s="7">
        <f t="shared" si="174"/>
        <v>0</v>
      </c>
      <c r="H598" s="49" t="e">
        <f t="shared" si="165"/>
        <v>#NUM!</v>
      </c>
      <c r="I598" s="178" t="e">
        <f t="shared" si="169"/>
        <v>#NUM!</v>
      </c>
      <c r="J598" s="8"/>
      <c r="K598" s="2" t="str">
        <f t="shared" si="170"/>
        <v>-</v>
      </c>
      <c r="L598" s="2" t="str">
        <f t="shared" si="171"/>
        <v>-</v>
      </c>
      <c r="M598" s="2" t="str">
        <f t="shared" si="172"/>
        <v>-</v>
      </c>
      <c r="N598" s="2"/>
      <c r="O598" s="2" t="str">
        <f t="shared" si="173"/>
        <v>-</v>
      </c>
      <c r="P598" s="1"/>
      <c r="Q598" s="1"/>
      <c r="R598" s="1"/>
      <c r="S598" s="1"/>
      <c r="T598" s="1"/>
      <c r="U598" s="1"/>
      <c r="V598" s="161"/>
      <c r="W598" s="1"/>
      <c r="X598" s="1"/>
      <c r="Y598" s="1"/>
      <c r="Z598" s="1"/>
      <c r="AA598" s="1"/>
      <c r="AB598" s="1"/>
      <c r="AC598" s="1"/>
      <c r="AD598" s="1"/>
      <c r="AI598" t="str">
        <f t="shared" si="175"/>
        <v>South Portland</v>
      </c>
      <c r="AJ598" t="s">
        <v>2204</v>
      </c>
      <c r="AK598" s="167">
        <v>1</v>
      </c>
      <c r="AN598" s="98">
        <v>23</v>
      </c>
      <c r="AO598" s="100">
        <v>5</v>
      </c>
      <c r="AP598" s="100">
        <v>110</v>
      </c>
      <c r="AQ598" s="107">
        <v>71990</v>
      </c>
      <c r="AR598" s="107">
        <f t="shared" si="166"/>
        <v>23005</v>
      </c>
      <c r="AS598" t="s">
        <v>1037</v>
      </c>
      <c r="AT598" s="110">
        <f t="shared" si="167"/>
        <v>2371990</v>
      </c>
      <c r="AW598">
        <v>14.3</v>
      </c>
      <c r="AX598">
        <v>2.31</v>
      </c>
      <c r="AY598">
        <v>11.99</v>
      </c>
      <c r="BF598" s="118"/>
      <c r="BI598" s="118"/>
      <c r="BJ598" s="118"/>
      <c r="BV598" s="1"/>
    </row>
    <row r="599" spans="1:74" hidden="1" outlineLevel="1">
      <c r="A599" t="s">
        <v>882</v>
      </c>
      <c r="B599" s="9" t="s">
        <v>968</v>
      </c>
      <c r="C599" s="1">
        <f t="shared" si="168"/>
        <v>0</v>
      </c>
      <c r="D599" s="7" t="e">
        <f t="shared" si="162"/>
        <v>#N/A</v>
      </c>
      <c r="E599" s="7" t="e">
        <f t="shared" si="163"/>
        <v>#N/A</v>
      </c>
      <c r="F599" s="7">
        <f t="shared" si="164"/>
        <v>0</v>
      </c>
      <c r="G599" s="7">
        <f t="shared" si="174"/>
        <v>0</v>
      </c>
      <c r="H599" s="49" t="e">
        <f t="shared" si="165"/>
        <v>#NUM!</v>
      </c>
      <c r="I599" s="178" t="e">
        <f t="shared" si="169"/>
        <v>#NUM!</v>
      </c>
      <c r="J599" s="8"/>
      <c r="K599" s="2" t="str">
        <f t="shared" si="170"/>
        <v>-</v>
      </c>
      <c r="L599" s="2" t="str">
        <f t="shared" si="171"/>
        <v>-</v>
      </c>
      <c r="M599" s="2" t="str">
        <f t="shared" si="172"/>
        <v>-</v>
      </c>
      <c r="N599" s="2"/>
      <c r="O599" s="2" t="str">
        <f t="shared" si="173"/>
        <v>-</v>
      </c>
      <c r="P599" s="1"/>
      <c r="Q599" s="1"/>
      <c r="R599" s="1"/>
      <c r="S599" s="1"/>
      <c r="T599" s="1"/>
      <c r="U599" s="1"/>
      <c r="V599" s="161"/>
      <c r="W599" s="1"/>
      <c r="X599" s="1"/>
      <c r="Y599" s="1"/>
      <c r="Z599" s="1"/>
      <c r="AA599" s="1"/>
      <c r="AB599" s="1"/>
      <c r="AC599" s="1"/>
      <c r="AD599" s="1"/>
      <c r="AI599" t="str">
        <f t="shared" si="175"/>
        <v>South Thomaston</v>
      </c>
      <c r="AJ599" t="s">
        <v>794</v>
      </c>
      <c r="AK599" s="167">
        <v>1</v>
      </c>
      <c r="AN599" s="98">
        <v>23</v>
      </c>
      <c r="AO599" s="100">
        <v>13</v>
      </c>
      <c r="AP599" s="100">
        <v>65</v>
      </c>
      <c r="AQ599" s="107">
        <v>72585</v>
      </c>
      <c r="AR599" s="107">
        <f t="shared" si="166"/>
        <v>23013</v>
      </c>
      <c r="AS599" t="s">
        <v>1726</v>
      </c>
      <c r="AT599" s="110">
        <f t="shared" si="167"/>
        <v>2372585</v>
      </c>
      <c r="AW599">
        <v>17.489999999999998</v>
      </c>
      <c r="AX599">
        <v>6.55</v>
      </c>
      <c r="AY599">
        <v>10.94</v>
      </c>
      <c r="BF599" s="118"/>
      <c r="BI599" s="118"/>
      <c r="BJ599" s="118"/>
      <c r="BV599" s="1"/>
    </row>
    <row r="600" spans="1:74" hidden="1" outlineLevel="1">
      <c r="A600" t="s">
        <v>2767</v>
      </c>
      <c r="B600" s="9" t="s">
        <v>968</v>
      </c>
      <c r="C600" s="1">
        <f t="shared" si="168"/>
        <v>0</v>
      </c>
      <c r="D600" s="7" t="e">
        <f t="shared" si="162"/>
        <v>#N/A</v>
      </c>
      <c r="E600" s="7" t="e">
        <f t="shared" si="163"/>
        <v>#N/A</v>
      </c>
      <c r="F600" s="7">
        <f t="shared" si="164"/>
        <v>0</v>
      </c>
      <c r="G600" s="7">
        <f t="shared" si="174"/>
        <v>0</v>
      </c>
      <c r="H600" s="49" t="e">
        <f t="shared" si="165"/>
        <v>#NUM!</v>
      </c>
      <c r="I600" s="178" t="e">
        <f t="shared" si="169"/>
        <v>#NUM!</v>
      </c>
      <c r="J600" s="8"/>
      <c r="K600" s="2" t="str">
        <f t="shared" si="170"/>
        <v>-</v>
      </c>
      <c r="L600" s="2" t="str">
        <f t="shared" si="171"/>
        <v>-</v>
      </c>
      <c r="M600" s="2" t="str">
        <f t="shared" si="172"/>
        <v>-</v>
      </c>
      <c r="N600" s="2"/>
      <c r="O600" s="2" t="str">
        <f t="shared" si="173"/>
        <v>-</v>
      </c>
      <c r="P600" s="1"/>
      <c r="Q600" s="1"/>
      <c r="R600" s="1"/>
      <c r="S600" s="1"/>
      <c r="T600" s="1"/>
      <c r="U600" s="1"/>
      <c r="V600" s="161"/>
      <c r="W600" s="1"/>
      <c r="X600" s="1"/>
      <c r="Y600" s="1"/>
      <c r="Z600" s="1"/>
      <c r="AA600" s="1"/>
      <c r="AB600" s="1"/>
      <c r="AC600" s="1"/>
      <c r="AD600" s="1"/>
      <c r="AI600" t="str">
        <f t="shared" si="175"/>
        <v>Southport</v>
      </c>
      <c r="AJ600" t="s">
        <v>227</v>
      </c>
      <c r="AK600" s="167">
        <v>1</v>
      </c>
      <c r="AN600" s="98">
        <v>23</v>
      </c>
      <c r="AO600" s="100">
        <v>15</v>
      </c>
      <c r="AP600" s="100">
        <v>80</v>
      </c>
      <c r="AQ600" s="107">
        <v>71955</v>
      </c>
      <c r="AR600" s="107">
        <f t="shared" si="166"/>
        <v>23015</v>
      </c>
      <c r="AS600" t="s">
        <v>1726</v>
      </c>
      <c r="AT600" s="110">
        <f t="shared" si="167"/>
        <v>2371955</v>
      </c>
      <c r="AW600">
        <v>13.9</v>
      </c>
      <c r="AX600">
        <v>8.51</v>
      </c>
      <c r="AY600">
        <v>5.39</v>
      </c>
      <c r="BF600" s="118"/>
      <c r="BI600" s="118"/>
      <c r="BJ600" s="118"/>
      <c r="BV600" s="1"/>
    </row>
    <row r="601" spans="1:74" hidden="1" outlineLevel="1">
      <c r="A601" t="s">
        <v>2639</v>
      </c>
      <c r="B601" s="9" t="s">
        <v>968</v>
      </c>
      <c r="C601" s="1">
        <f t="shared" si="168"/>
        <v>0</v>
      </c>
      <c r="D601" s="7" t="e">
        <f t="shared" si="162"/>
        <v>#N/A</v>
      </c>
      <c r="E601" s="7" t="e">
        <f t="shared" si="163"/>
        <v>#N/A</v>
      </c>
      <c r="F601" s="7">
        <f t="shared" si="164"/>
        <v>0</v>
      </c>
      <c r="G601" s="7">
        <f t="shared" si="174"/>
        <v>0</v>
      </c>
      <c r="H601" s="49" t="e">
        <f t="shared" si="165"/>
        <v>#NUM!</v>
      </c>
      <c r="I601" s="178" t="e">
        <f t="shared" si="169"/>
        <v>#NUM!</v>
      </c>
      <c r="J601" s="8"/>
      <c r="K601" s="2" t="str">
        <f t="shared" si="170"/>
        <v>-</v>
      </c>
      <c r="L601" s="2" t="str">
        <f t="shared" si="171"/>
        <v>-</v>
      </c>
      <c r="M601" s="2" t="str">
        <f t="shared" si="172"/>
        <v>-</v>
      </c>
      <c r="N601" s="2"/>
      <c r="O601" s="2" t="str">
        <f t="shared" si="173"/>
        <v>-</v>
      </c>
      <c r="P601" s="1"/>
      <c r="Q601" s="1"/>
      <c r="R601" s="1"/>
      <c r="S601" s="1"/>
      <c r="T601" s="1"/>
      <c r="U601" s="1"/>
      <c r="V601" s="161"/>
      <c r="W601" s="1"/>
      <c r="X601" s="1"/>
      <c r="Y601" s="1"/>
      <c r="Z601" s="1"/>
      <c r="AA601" s="1"/>
      <c r="AB601" s="1"/>
      <c r="AC601" s="1"/>
      <c r="AD601" s="1"/>
      <c r="AI601" t="str">
        <f t="shared" si="175"/>
        <v>Southwest Harbor</v>
      </c>
      <c r="AJ601" t="s">
        <v>695</v>
      </c>
      <c r="AK601" s="167">
        <v>2</v>
      </c>
      <c r="AN601" s="98">
        <v>23</v>
      </c>
      <c r="AO601" s="100">
        <v>9</v>
      </c>
      <c r="AP601" s="100">
        <v>140</v>
      </c>
      <c r="AQ601" s="107">
        <v>72865</v>
      </c>
      <c r="AR601" s="107">
        <f t="shared" si="166"/>
        <v>23009</v>
      </c>
      <c r="AS601" t="s">
        <v>1726</v>
      </c>
      <c r="AT601" s="110">
        <f t="shared" si="167"/>
        <v>2372865</v>
      </c>
      <c r="AW601">
        <v>22.65</v>
      </c>
      <c r="AX601">
        <v>9.14</v>
      </c>
      <c r="AY601">
        <v>13.5</v>
      </c>
      <c r="BF601" s="118"/>
      <c r="BI601" s="118"/>
      <c r="BJ601" s="118"/>
      <c r="BV601" s="1"/>
    </row>
    <row r="602" spans="1:74" hidden="1" outlineLevel="1">
      <c r="A602" t="s">
        <v>44</v>
      </c>
      <c r="B602" s="9" t="s">
        <v>968</v>
      </c>
      <c r="C602" s="1">
        <f t="shared" si="168"/>
        <v>0</v>
      </c>
      <c r="D602" s="7" t="e">
        <f t="shared" si="162"/>
        <v>#N/A</v>
      </c>
      <c r="E602" s="7" t="e">
        <f t="shared" si="163"/>
        <v>#N/A</v>
      </c>
      <c r="F602" s="7">
        <f t="shared" si="164"/>
        <v>0</v>
      </c>
      <c r="G602" s="7">
        <f t="shared" si="174"/>
        <v>0</v>
      </c>
      <c r="H602" s="49" t="e">
        <f t="shared" si="165"/>
        <v>#NUM!</v>
      </c>
      <c r="I602" s="178" t="e">
        <f t="shared" si="169"/>
        <v>#NUM!</v>
      </c>
      <c r="J602" s="8"/>
      <c r="K602" s="2" t="str">
        <f t="shared" si="170"/>
        <v>-</v>
      </c>
      <c r="L602" s="2" t="str">
        <f t="shared" si="171"/>
        <v>-</v>
      </c>
      <c r="M602" s="2" t="str">
        <f t="shared" si="172"/>
        <v>-</v>
      </c>
      <c r="N602" s="2"/>
      <c r="O602" s="2" t="str">
        <f t="shared" si="173"/>
        <v>-</v>
      </c>
      <c r="P602" s="1"/>
      <c r="Q602" s="1"/>
      <c r="R602" s="1"/>
      <c r="S602" s="1"/>
      <c r="T602" s="1"/>
      <c r="U602" s="1"/>
      <c r="V602" s="161"/>
      <c r="W602" s="1"/>
      <c r="X602" s="1"/>
      <c r="Y602" s="1"/>
      <c r="Z602" s="1"/>
      <c r="AA602" s="1"/>
      <c r="AB602" s="1"/>
      <c r="AC602" s="1"/>
      <c r="AD602" s="1"/>
      <c r="AI602" t="str">
        <f t="shared" si="175"/>
        <v>Springfield</v>
      </c>
      <c r="AJ602" t="s">
        <v>874</v>
      </c>
      <c r="AK602" s="167">
        <v>2</v>
      </c>
      <c r="AN602" s="98">
        <v>23</v>
      </c>
      <c r="AO602" s="100">
        <v>19</v>
      </c>
      <c r="AP602" s="100">
        <v>280</v>
      </c>
      <c r="AQ602" s="107">
        <v>73250</v>
      </c>
      <c r="AR602" s="107">
        <f t="shared" si="166"/>
        <v>23019</v>
      </c>
      <c r="AS602" t="s">
        <v>1726</v>
      </c>
      <c r="AT602" s="110">
        <f t="shared" si="167"/>
        <v>2373250</v>
      </c>
      <c r="AW602">
        <v>38.43</v>
      </c>
      <c r="AX602">
        <v>0.04</v>
      </c>
      <c r="AY602">
        <v>38.39</v>
      </c>
      <c r="BF602" s="118"/>
      <c r="BI602" s="118"/>
      <c r="BJ602" s="118"/>
      <c r="BV602" s="1"/>
    </row>
    <row r="603" spans="1:74" hidden="1" outlineLevel="1">
      <c r="A603" t="s">
        <v>883</v>
      </c>
      <c r="B603" s="9" t="s">
        <v>968</v>
      </c>
      <c r="C603" s="1">
        <f t="shared" si="168"/>
        <v>0</v>
      </c>
      <c r="D603" s="7" t="e">
        <f t="shared" si="162"/>
        <v>#N/A</v>
      </c>
      <c r="E603" s="7" t="e">
        <f t="shared" si="163"/>
        <v>#N/A</v>
      </c>
      <c r="F603" s="7">
        <f t="shared" si="164"/>
        <v>0</v>
      </c>
      <c r="G603" s="7">
        <f t="shared" si="174"/>
        <v>0</v>
      </c>
      <c r="H603" s="49" t="e">
        <f t="shared" si="165"/>
        <v>#NUM!</v>
      </c>
      <c r="I603" s="178" t="e">
        <f t="shared" si="169"/>
        <v>#NUM!</v>
      </c>
      <c r="J603" s="8"/>
      <c r="K603" s="2" t="str">
        <f t="shared" si="170"/>
        <v>-</v>
      </c>
      <c r="L603" s="2" t="str">
        <f t="shared" si="171"/>
        <v>-</v>
      </c>
      <c r="M603" s="2" t="str">
        <f t="shared" si="172"/>
        <v>-</v>
      </c>
      <c r="N603" s="2"/>
      <c r="O603" s="2" t="str">
        <f t="shared" si="173"/>
        <v>-</v>
      </c>
      <c r="P603" s="1"/>
      <c r="Q603" s="1"/>
      <c r="R603" s="1"/>
      <c r="S603" s="1"/>
      <c r="T603" s="1"/>
      <c r="U603" s="1"/>
      <c r="V603" s="161"/>
      <c r="W603" s="1"/>
      <c r="X603" s="1"/>
      <c r="Y603" s="1"/>
      <c r="Z603" s="1"/>
      <c r="AA603" s="1"/>
      <c r="AB603" s="1"/>
      <c r="AC603" s="1"/>
      <c r="AD603" s="1"/>
      <c r="AI603" t="str">
        <f t="shared" si="175"/>
        <v>Stacyville</v>
      </c>
      <c r="AJ603" t="s">
        <v>874</v>
      </c>
      <c r="AK603" s="167">
        <v>2</v>
      </c>
      <c r="AN603" s="98">
        <v>23</v>
      </c>
      <c r="AO603" s="100">
        <v>19</v>
      </c>
      <c r="AP603" s="100">
        <v>285</v>
      </c>
      <c r="AQ603" s="107">
        <v>73600</v>
      </c>
      <c r="AR603" s="107">
        <f t="shared" si="166"/>
        <v>23019</v>
      </c>
      <c r="AS603" t="s">
        <v>1726</v>
      </c>
      <c r="AT603" s="110">
        <f t="shared" si="167"/>
        <v>2373600</v>
      </c>
      <c r="AW603">
        <v>39.950000000000003</v>
      </c>
      <c r="AX603">
        <v>0.01</v>
      </c>
      <c r="AY603">
        <v>39.93</v>
      </c>
      <c r="BF603" s="118"/>
      <c r="BI603" s="118"/>
      <c r="BJ603" s="118"/>
      <c r="BV603" s="1"/>
    </row>
    <row r="604" spans="1:74" hidden="1" outlineLevel="1">
      <c r="A604" t="s">
        <v>2648</v>
      </c>
      <c r="B604" s="9" t="s">
        <v>968</v>
      </c>
      <c r="C604" s="1">
        <f t="shared" si="168"/>
        <v>0</v>
      </c>
      <c r="D604" s="7" t="e">
        <f t="shared" si="162"/>
        <v>#N/A</v>
      </c>
      <c r="E604" s="7" t="e">
        <f t="shared" si="163"/>
        <v>#N/A</v>
      </c>
      <c r="F604" s="7">
        <f t="shared" si="164"/>
        <v>0</v>
      </c>
      <c r="G604" s="7">
        <f t="shared" si="174"/>
        <v>0</v>
      </c>
      <c r="H604" s="49" t="e">
        <f t="shared" si="165"/>
        <v>#NUM!</v>
      </c>
      <c r="I604" s="178" t="e">
        <f t="shared" si="169"/>
        <v>#NUM!</v>
      </c>
      <c r="J604" s="8"/>
      <c r="K604" s="2" t="str">
        <f t="shared" si="170"/>
        <v>-</v>
      </c>
      <c r="L604" s="2" t="str">
        <f t="shared" si="171"/>
        <v>-</v>
      </c>
      <c r="M604" s="2" t="str">
        <f t="shared" si="172"/>
        <v>-</v>
      </c>
      <c r="N604" s="2"/>
      <c r="O604" s="2" t="str">
        <f t="shared" si="173"/>
        <v>-</v>
      </c>
      <c r="P604" s="1"/>
      <c r="Q604" s="1"/>
      <c r="R604" s="1"/>
      <c r="S604" s="1"/>
      <c r="T604" s="1"/>
      <c r="U604" s="1"/>
      <c r="V604" s="161"/>
      <c r="W604" s="1"/>
      <c r="X604" s="1"/>
      <c r="Y604" s="1"/>
      <c r="Z604" s="1"/>
      <c r="AA604" s="1"/>
      <c r="AB604" s="1"/>
      <c r="AC604" s="1"/>
      <c r="AD604" s="1"/>
      <c r="AI604" t="str">
        <f t="shared" si="175"/>
        <v>Standish</v>
      </c>
      <c r="AJ604" t="s">
        <v>2204</v>
      </c>
      <c r="AK604" s="167">
        <v>1</v>
      </c>
      <c r="AN604" s="98">
        <v>23</v>
      </c>
      <c r="AO604" s="100">
        <v>5</v>
      </c>
      <c r="AP604" s="100">
        <v>115</v>
      </c>
      <c r="AQ604" s="107">
        <v>73670</v>
      </c>
      <c r="AR604" s="107">
        <f t="shared" si="166"/>
        <v>23005</v>
      </c>
      <c r="AS604" t="s">
        <v>1726</v>
      </c>
      <c r="AT604" s="110">
        <f t="shared" si="167"/>
        <v>2373670</v>
      </c>
      <c r="AW604">
        <v>83.69</v>
      </c>
      <c r="AX604">
        <v>24.62</v>
      </c>
      <c r="AY604">
        <v>59.07</v>
      </c>
      <c r="BF604" s="118"/>
      <c r="BI604" s="118"/>
      <c r="BJ604" s="118"/>
      <c r="BV604" s="1"/>
    </row>
    <row r="605" spans="1:74" hidden="1" outlineLevel="1">
      <c r="A605" t="s">
        <v>1486</v>
      </c>
      <c r="B605" s="9" t="s">
        <v>968</v>
      </c>
      <c r="C605" s="1">
        <f t="shared" si="168"/>
        <v>0</v>
      </c>
      <c r="D605" s="7" t="e">
        <f t="shared" si="162"/>
        <v>#N/A</v>
      </c>
      <c r="E605" s="7" t="e">
        <f t="shared" si="163"/>
        <v>#N/A</v>
      </c>
      <c r="F605" s="7">
        <f t="shared" si="164"/>
        <v>0</v>
      </c>
      <c r="G605" s="7">
        <f t="shared" si="174"/>
        <v>0</v>
      </c>
      <c r="H605" s="49" t="e">
        <f t="shared" si="165"/>
        <v>#NUM!</v>
      </c>
      <c r="I605" s="178" t="e">
        <f t="shared" si="169"/>
        <v>#NUM!</v>
      </c>
      <c r="J605" s="8"/>
      <c r="K605" s="2" t="str">
        <f t="shared" si="170"/>
        <v>-</v>
      </c>
      <c r="L605" s="2" t="str">
        <f t="shared" si="171"/>
        <v>-</v>
      </c>
      <c r="M605" s="2" t="str">
        <f t="shared" si="172"/>
        <v>-</v>
      </c>
      <c r="N605" s="2"/>
      <c r="O605" s="2" t="str">
        <f t="shared" si="173"/>
        <v>-</v>
      </c>
      <c r="P605" s="1"/>
      <c r="Q605" s="1"/>
      <c r="R605" s="1"/>
      <c r="S605" s="1"/>
      <c r="T605" s="1"/>
      <c r="U605" s="1"/>
      <c r="V605" s="161"/>
      <c r="W605" s="1"/>
      <c r="X605" s="1"/>
      <c r="Y605" s="1"/>
      <c r="Z605" s="1"/>
      <c r="AA605" s="1"/>
      <c r="AB605" s="1"/>
      <c r="AC605" s="1"/>
      <c r="AD605" s="1"/>
      <c r="AI605" t="str">
        <f t="shared" si="175"/>
        <v>Starks</v>
      </c>
      <c r="AJ605" t="s">
        <v>416</v>
      </c>
      <c r="AK605" s="167">
        <v>2</v>
      </c>
      <c r="AN605" s="98">
        <v>23</v>
      </c>
      <c r="AO605" s="100">
        <v>25</v>
      </c>
      <c r="AP605" s="100">
        <v>155</v>
      </c>
      <c r="AQ605" s="107">
        <v>73845</v>
      </c>
      <c r="AR605" s="107">
        <f t="shared" si="166"/>
        <v>23025</v>
      </c>
      <c r="AS605" t="s">
        <v>1726</v>
      </c>
      <c r="AT605" s="110">
        <f t="shared" si="167"/>
        <v>2373845</v>
      </c>
      <c r="AW605">
        <v>31.88</v>
      </c>
      <c r="AX605">
        <v>0.52</v>
      </c>
      <c r="AY605">
        <v>31.36</v>
      </c>
      <c r="BF605" s="118"/>
      <c r="BI605" s="118"/>
      <c r="BJ605" s="118"/>
      <c r="BV605" s="1"/>
    </row>
    <row r="606" spans="1:74" hidden="1" outlineLevel="1">
      <c r="A606" t="s">
        <v>3001</v>
      </c>
      <c r="B606" s="9" t="s">
        <v>968</v>
      </c>
      <c r="C606" s="1">
        <f t="shared" si="168"/>
        <v>0</v>
      </c>
      <c r="D606" s="7" t="e">
        <f t="shared" si="162"/>
        <v>#N/A</v>
      </c>
      <c r="E606" s="7" t="e">
        <f t="shared" si="163"/>
        <v>#N/A</v>
      </c>
      <c r="F606" s="7">
        <f t="shared" si="164"/>
        <v>0</v>
      </c>
      <c r="G606" s="7">
        <f t="shared" si="174"/>
        <v>0</v>
      </c>
      <c r="H606" s="49" t="e">
        <f t="shared" si="165"/>
        <v>#NUM!</v>
      </c>
      <c r="I606" s="178" t="e">
        <f t="shared" si="169"/>
        <v>#NUM!</v>
      </c>
      <c r="J606" s="8"/>
      <c r="K606" s="2" t="str">
        <f t="shared" si="170"/>
        <v>-</v>
      </c>
      <c r="L606" s="2" t="str">
        <f t="shared" si="171"/>
        <v>-</v>
      </c>
      <c r="M606" s="2" t="str">
        <f t="shared" si="172"/>
        <v>-</v>
      </c>
      <c r="N606" s="2"/>
      <c r="O606" s="2" t="str">
        <f t="shared" si="173"/>
        <v>-</v>
      </c>
      <c r="P606" s="1"/>
      <c r="Q606" s="1"/>
      <c r="R606" s="1"/>
      <c r="S606" s="1"/>
      <c r="T606" s="1"/>
      <c r="U606" s="1"/>
      <c r="V606" s="161"/>
      <c r="W606" s="1"/>
      <c r="X606" s="1"/>
      <c r="Y606" s="1"/>
      <c r="Z606" s="1"/>
      <c r="AA606" s="1"/>
      <c r="AB606" s="1"/>
      <c r="AC606" s="1"/>
      <c r="AD606" s="1"/>
      <c r="AI606" t="str">
        <f t="shared" si="175"/>
        <v>Stetson</v>
      </c>
      <c r="AJ606" t="s">
        <v>874</v>
      </c>
      <c r="AK606" s="167">
        <v>2</v>
      </c>
      <c r="AN606" s="98">
        <v>23</v>
      </c>
      <c r="AO606" s="100">
        <v>19</v>
      </c>
      <c r="AP606" s="100">
        <v>290</v>
      </c>
      <c r="AQ606" s="107">
        <v>74055</v>
      </c>
      <c r="AR606" s="107">
        <f t="shared" si="166"/>
        <v>23019</v>
      </c>
      <c r="AS606" t="s">
        <v>1726</v>
      </c>
      <c r="AT606" s="110">
        <f t="shared" si="167"/>
        <v>2374055</v>
      </c>
      <c r="AW606">
        <v>36.630000000000003</v>
      </c>
      <c r="AX606">
        <v>1.75</v>
      </c>
      <c r="AY606">
        <v>34.880000000000003</v>
      </c>
      <c r="BF606" s="118"/>
      <c r="BI606" s="118"/>
      <c r="BJ606" s="118"/>
      <c r="BV606" s="1"/>
    </row>
    <row r="607" spans="1:74" hidden="1" outlineLevel="1">
      <c r="A607" t="s">
        <v>164</v>
      </c>
      <c r="B607" s="9" t="s">
        <v>968</v>
      </c>
      <c r="C607" s="1">
        <f t="shared" si="168"/>
        <v>0</v>
      </c>
      <c r="D607" s="7" t="e">
        <f t="shared" si="162"/>
        <v>#N/A</v>
      </c>
      <c r="E607" s="7" t="e">
        <f t="shared" si="163"/>
        <v>#N/A</v>
      </c>
      <c r="F607" s="7">
        <f t="shared" si="164"/>
        <v>0</v>
      </c>
      <c r="G607" s="7">
        <f t="shared" si="174"/>
        <v>0</v>
      </c>
      <c r="H607" s="49" t="e">
        <f t="shared" si="165"/>
        <v>#NUM!</v>
      </c>
      <c r="I607" s="178" t="e">
        <f t="shared" si="169"/>
        <v>#NUM!</v>
      </c>
      <c r="J607" s="8"/>
      <c r="K607" s="2" t="str">
        <f t="shared" si="170"/>
        <v>-</v>
      </c>
      <c r="L607" s="2" t="str">
        <f t="shared" si="171"/>
        <v>-</v>
      </c>
      <c r="M607" s="2" t="str">
        <f t="shared" si="172"/>
        <v>-</v>
      </c>
      <c r="N607" s="2"/>
      <c r="O607" s="2" t="str">
        <f t="shared" si="173"/>
        <v>-</v>
      </c>
      <c r="P607" s="1"/>
      <c r="Q607" s="1"/>
      <c r="R607" s="1"/>
      <c r="S607" s="1"/>
      <c r="T607" s="1"/>
      <c r="U607" s="1"/>
      <c r="V607" s="161"/>
      <c r="W607" s="1"/>
      <c r="X607" s="1"/>
      <c r="Y607" s="1"/>
      <c r="Z607" s="1"/>
      <c r="AA607" s="1"/>
      <c r="AB607" s="1"/>
      <c r="AC607" s="1"/>
      <c r="AD607" s="1"/>
      <c r="AI607" t="str">
        <f t="shared" si="175"/>
        <v>Steuben</v>
      </c>
      <c r="AJ607" t="s">
        <v>643</v>
      </c>
      <c r="AK607" s="167">
        <v>2</v>
      </c>
      <c r="AN607" s="98">
        <v>23</v>
      </c>
      <c r="AO607" s="100">
        <v>29</v>
      </c>
      <c r="AP607" s="100">
        <v>195</v>
      </c>
      <c r="AQ607" s="107">
        <v>74125</v>
      </c>
      <c r="AR607" s="107">
        <f t="shared" si="166"/>
        <v>23029</v>
      </c>
      <c r="AS607" t="s">
        <v>1726</v>
      </c>
      <c r="AT607" s="110">
        <f t="shared" si="167"/>
        <v>2374125</v>
      </c>
      <c r="AW607">
        <v>74.78</v>
      </c>
      <c r="AX607">
        <v>31.79</v>
      </c>
      <c r="AY607">
        <v>42.99</v>
      </c>
      <c r="BF607" s="118"/>
      <c r="BI607" s="118"/>
      <c r="BJ607" s="118"/>
      <c r="BV607" s="1"/>
    </row>
    <row r="608" spans="1:74" hidden="1" outlineLevel="1">
      <c r="A608" t="s">
        <v>2118</v>
      </c>
      <c r="B608" s="9" t="s">
        <v>968</v>
      </c>
      <c r="C608" s="1">
        <f t="shared" si="168"/>
        <v>0</v>
      </c>
      <c r="D608" s="7" t="e">
        <f t="shared" si="162"/>
        <v>#N/A</v>
      </c>
      <c r="E608" s="7" t="e">
        <f t="shared" si="163"/>
        <v>#N/A</v>
      </c>
      <c r="F608" s="7">
        <f t="shared" si="164"/>
        <v>0</v>
      </c>
      <c r="G608" s="7">
        <f t="shared" si="174"/>
        <v>0</v>
      </c>
      <c r="H608" s="49" t="e">
        <f t="shared" si="165"/>
        <v>#NUM!</v>
      </c>
      <c r="I608" s="178" t="e">
        <f t="shared" si="169"/>
        <v>#NUM!</v>
      </c>
      <c r="J608" s="8"/>
      <c r="K608" s="2" t="str">
        <f t="shared" si="170"/>
        <v>-</v>
      </c>
      <c r="L608" s="2" t="str">
        <f t="shared" si="171"/>
        <v>-</v>
      </c>
      <c r="M608" s="2" t="str">
        <f t="shared" si="172"/>
        <v>-</v>
      </c>
      <c r="N608" s="2"/>
      <c r="O608" s="2" t="str">
        <f t="shared" si="173"/>
        <v>-</v>
      </c>
      <c r="P608" s="1"/>
      <c r="Q608" s="1"/>
      <c r="R608" s="1"/>
      <c r="S608" s="1"/>
      <c r="T608" s="1"/>
      <c r="U608" s="1"/>
      <c r="V608" s="161"/>
      <c r="W608" s="1"/>
      <c r="X608" s="1"/>
      <c r="Y608" s="1"/>
      <c r="Z608" s="1"/>
      <c r="AA608" s="1"/>
      <c r="AB608" s="1"/>
      <c r="AC608" s="1"/>
      <c r="AD608" s="1"/>
      <c r="AI608" t="str">
        <f t="shared" si="175"/>
        <v>Stockholm</v>
      </c>
      <c r="AJ608" t="s">
        <v>2884</v>
      </c>
      <c r="AK608" s="167">
        <v>2</v>
      </c>
      <c r="AN608" s="98">
        <v>23</v>
      </c>
      <c r="AO608" s="100">
        <v>3</v>
      </c>
      <c r="AP608" s="100">
        <v>300</v>
      </c>
      <c r="AQ608" s="107">
        <v>74405</v>
      </c>
      <c r="AR608" s="107">
        <f t="shared" si="166"/>
        <v>23003</v>
      </c>
      <c r="AS608" t="s">
        <v>1726</v>
      </c>
      <c r="AT608" s="110">
        <f t="shared" si="167"/>
        <v>2374405</v>
      </c>
      <c r="AW608">
        <v>34.659999999999997</v>
      </c>
      <c r="AX608">
        <v>7.0000000000000007E-2</v>
      </c>
      <c r="AY608">
        <v>34.590000000000003</v>
      </c>
      <c r="BF608" s="118"/>
      <c r="BI608" s="118"/>
      <c r="BJ608" s="118"/>
      <c r="BV608" s="1"/>
    </row>
    <row r="609" spans="1:74" hidden="1" outlineLevel="1">
      <c r="A609" t="s">
        <v>2119</v>
      </c>
      <c r="B609" s="9" t="s">
        <v>968</v>
      </c>
      <c r="C609" s="1">
        <f t="shared" si="168"/>
        <v>0</v>
      </c>
      <c r="D609" s="7" t="e">
        <f t="shared" si="162"/>
        <v>#N/A</v>
      </c>
      <c r="E609" s="7" t="e">
        <f t="shared" si="163"/>
        <v>#N/A</v>
      </c>
      <c r="F609" s="7">
        <f t="shared" si="164"/>
        <v>0</v>
      </c>
      <c r="G609" s="7">
        <f t="shared" si="174"/>
        <v>0</v>
      </c>
      <c r="H609" s="49" t="e">
        <f t="shared" si="165"/>
        <v>#NUM!</v>
      </c>
      <c r="I609" s="178" t="e">
        <f t="shared" si="169"/>
        <v>#NUM!</v>
      </c>
      <c r="J609" s="8"/>
      <c r="K609" s="2" t="str">
        <f t="shared" si="170"/>
        <v>-</v>
      </c>
      <c r="L609" s="2" t="str">
        <f t="shared" si="171"/>
        <v>-</v>
      </c>
      <c r="M609" s="2" t="str">
        <f t="shared" si="172"/>
        <v>-</v>
      </c>
      <c r="N609" s="2"/>
      <c r="O609" s="2" t="str">
        <f t="shared" si="173"/>
        <v>-</v>
      </c>
      <c r="P609" s="1"/>
      <c r="Q609" s="1"/>
      <c r="R609" s="1"/>
      <c r="S609" s="1"/>
      <c r="T609" s="1"/>
      <c r="U609" s="1"/>
      <c r="V609" s="161"/>
      <c r="W609" s="1"/>
      <c r="X609" s="1"/>
      <c r="Y609" s="1"/>
      <c r="Z609" s="1"/>
      <c r="AA609" s="1"/>
      <c r="AB609" s="1"/>
      <c r="AC609" s="1"/>
      <c r="AD609" s="1"/>
      <c r="AI609" t="str">
        <f t="shared" si="175"/>
        <v>Stockton Springs</v>
      </c>
      <c r="AJ609" t="s">
        <v>2274</v>
      </c>
      <c r="AK609" s="167">
        <v>2</v>
      </c>
      <c r="AN609" s="98">
        <v>23</v>
      </c>
      <c r="AO609" s="100">
        <v>27</v>
      </c>
      <c r="AP609" s="100">
        <v>100</v>
      </c>
      <c r="AQ609" s="107">
        <v>74475</v>
      </c>
      <c r="AR609" s="107">
        <f t="shared" si="166"/>
        <v>23027</v>
      </c>
      <c r="AS609" t="s">
        <v>1726</v>
      </c>
      <c r="AT609" s="110">
        <f t="shared" si="167"/>
        <v>2374475</v>
      </c>
      <c r="AW609">
        <v>29.89</v>
      </c>
      <c r="AX609">
        <v>10.3</v>
      </c>
      <c r="AY609">
        <v>19.579999999999998</v>
      </c>
      <c r="BF609" s="118"/>
      <c r="BI609" s="118"/>
      <c r="BJ609" s="118"/>
      <c r="BV609" s="1"/>
    </row>
    <row r="610" spans="1:74" hidden="1" outlineLevel="1">
      <c r="A610" t="s">
        <v>2681</v>
      </c>
      <c r="B610" s="9" t="s">
        <v>968</v>
      </c>
      <c r="C610" s="1">
        <f t="shared" si="168"/>
        <v>0</v>
      </c>
      <c r="D610" s="7" t="e">
        <f t="shared" si="162"/>
        <v>#N/A</v>
      </c>
      <c r="E610" s="7" t="e">
        <f t="shared" si="163"/>
        <v>#N/A</v>
      </c>
      <c r="F610" s="7">
        <f t="shared" si="164"/>
        <v>0</v>
      </c>
      <c r="G610" s="7">
        <f t="shared" si="174"/>
        <v>0</v>
      </c>
      <c r="H610" s="49" t="e">
        <f t="shared" si="165"/>
        <v>#NUM!</v>
      </c>
      <c r="I610" s="178" t="e">
        <f t="shared" si="169"/>
        <v>#NUM!</v>
      </c>
      <c r="J610" s="8"/>
      <c r="K610" s="2" t="str">
        <f t="shared" si="170"/>
        <v>-</v>
      </c>
      <c r="L610" s="2" t="str">
        <f t="shared" si="171"/>
        <v>-</v>
      </c>
      <c r="M610" s="2" t="str">
        <f t="shared" si="172"/>
        <v>-</v>
      </c>
      <c r="N610" s="2"/>
      <c r="O610" s="2" t="str">
        <f t="shared" si="173"/>
        <v>-</v>
      </c>
      <c r="P610" s="1"/>
      <c r="Q610" s="1"/>
      <c r="R610" s="1"/>
      <c r="S610" s="1"/>
      <c r="T610" s="1"/>
      <c r="U610" s="1"/>
      <c r="V610" s="161"/>
      <c r="W610" s="1"/>
      <c r="X610" s="1"/>
      <c r="Y610" s="1"/>
      <c r="Z610" s="1"/>
      <c r="AA610" s="1"/>
      <c r="AB610" s="1"/>
      <c r="AC610" s="1"/>
      <c r="AD610" s="1"/>
      <c r="AI610" t="str">
        <f t="shared" si="175"/>
        <v>Stoneham</v>
      </c>
      <c r="AJ610" t="s">
        <v>3102</v>
      </c>
      <c r="AK610" s="167">
        <v>2</v>
      </c>
      <c r="AN610" s="98">
        <v>23</v>
      </c>
      <c r="AO610" s="100">
        <v>17</v>
      </c>
      <c r="AP610" s="100">
        <v>140</v>
      </c>
      <c r="AQ610" s="107">
        <v>74510</v>
      </c>
      <c r="AR610" s="107">
        <f t="shared" si="166"/>
        <v>23017</v>
      </c>
      <c r="AS610" t="s">
        <v>1726</v>
      </c>
      <c r="AT610" s="110">
        <f t="shared" si="167"/>
        <v>2374510</v>
      </c>
      <c r="AW610">
        <v>36.69</v>
      </c>
      <c r="AX610">
        <v>0.98</v>
      </c>
      <c r="AY610">
        <v>35.71</v>
      </c>
      <c r="BF610" s="118"/>
      <c r="BI610" s="118"/>
      <c r="BJ610" s="118"/>
      <c r="BV610" s="1"/>
    </row>
    <row r="611" spans="1:74" hidden="1" outlineLevel="1">
      <c r="A611" t="s">
        <v>2644</v>
      </c>
      <c r="B611" s="9" t="s">
        <v>968</v>
      </c>
      <c r="C611" s="1">
        <f t="shared" si="168"/>
        <v>0</v>
      </c>
      <c r="D611" s="7" t="e">
        <f t="shared" si="162"/>
        <v>#N/A</v>
      </c>
      <c r="E611" s="7" t="e">
        <f t="shared" si="163"/>
        <v>#N/A</v>
      </c>
      <c r="F611" s="7">
        <f t="shared" si="164"/>
        <v>0</v>
      </c>
      <c r="G611" s="7">
        <f t="shared" si="174"/>
        <v>0</v>
      </c>
      <c r="H611" s="49" t="e">
        <f t="shared" si="165"/>
        <v>#NUM!</v>
      </c>
      <c r="I611" s="178" t="e">
        <f t="shared" si="169"/>
        <v>#NUM!</v>
      </c>
      <c r="J611" s="8"/>
      <c r="K611" s="2" t="str">
        <f t="shared" si="170"/>
        <v>-</v>
      </c>
      <c r="L611" s="2" t="str">
        <f t="shared" si="171"/>
        <v>-</v>
      </c>
      <c r="M611" s="2" t="str">
        <f t="shared" si="172"/>
        <v>-</v>
      </c>
      <c r="N611" s="2"/>
      <c r="O611" s="2" t="str">
        <f t="shared" si="173"/>
        <v>-</v>
      </c>
      <c r="P611" s="1"/>
      <c r="Q611" s="1"/>
      <c r="R611" s="1"/>
      <c r="S611" s="1"/>
      <c r="T611" s="1"/>
      <c r="U611" s="1"/>
      <c r="V611" s="161"/>
      <c r="W611" s="1"/>
      <c r="X611" s="1"/>
      <c r="Y611" s="1"/>
      <c r="Z611" s="1"/>
      <c r="AA611" s="1"/>
      <c r="AB611" s="1"/>
      <c r="AC611" s="1"/>
      <c r="AD611" s="1"/>
      <c r="AI611" t="str">
        <f t="shared" si="175"/>
        <v>Stonington</v>
      </c>
      <c r="AJ611" t="s">
        <v>695</v>
      </c>
      <c r="AK611" s="167">
        <v>2</v>
      </c>
      <c r="AN611" s="98">
        <v>23</v>
      </c>
      <c r="AO611" s="100">
        <v>9</v>
      </c>
      <c r="AP611" s="100">
        <v>145</v>
      </c>
      <c r="AQ611" s="107">
        <v>74580</v>
      </c>
      <c r="AR611" s="107">
        <f t="shared" si="166"/>
        <v>23009</v>
      </c>
      <c r="AS611" t="s">
        <v>1726</v>
      </c>
      <c r="AT611" s="110">
        <f t="shared" si="167"/>
        <v>2374580</v>
      </c>
      <c r="AW611">
        <v>37.82</v>
      </c>
      <c r="AX611">
        <v>28.02</v>
      </c>
      <c r="AY611">
        <v>9.8000000000000007</v>
      </c>
      <c r="BF611" s="118"/>
      <c r="BI611" s="118"/>
      <c r="BJ611" s="118"/>
      <c r="BV611" s="1"/>
    </row>
    <row r="612" spans="1:74" hidden="1" outlineLevel="1">
      <c r="A612" t="s">
        <v>2845</v>
      </c>
      <c r="B612" s="9" t="s">
        <v>968</v>
      </c>
      <c r="C612" s="1">
        <f t="shared" si="168"/>
        <v>0</v>
      </c>
      <c r="D612" s="7" t="e">
        <f t="shared" si="162"/>
        <v>#N/A</v>
      </c>
      <c r="E612" s="7" t="e">
        <f t="shared" si="163"/>
        <v>#N/A</v>
      </c>
      <c r="F612" s="7">
        <f t="shared" si="164"/>
        <v>0</v>
      </c>
      <c r="G612" s="7">
        <f t="shared" si="174"/>
        <v>0</v>
      </c>
      <c r="H612" s="49" t="e">
        <f t="shared" si="165"/>
        <v>#NUM!</v>
      </c>
      <c r="I612" s="178" t="e">
        <f t="shared" si="169"/>
        <v>#NUM!</v>
      </c>
      <c r="J612" s="8"/>
      <c r="K612" s="2" t="str">
        <f t="shared" si="170"/>
        <v>-</v>
      </c>
      <c r="L612" s="2" t="str">
        <f t="shared" si="171"/>
        <v>-</v>
      </c>
      <c r="M612" s="2" t="str">
        <f t="shared" si="172"/>
        <v>-</v>
      </c>
      <c r="N612" s="2"/>
      <c r="O612" s="2" t="str">
        <f t="shared" si="173"/>
        <v>-</v>
      </c>
      <c r="P612" s="1"/>
      <c r="Q612" s="1"/>
      <c r="R612" s="1"/>
      <c r="S612" s="1"/>
      <c r="T612" s="1"/>
      <c r="U612" s="1"/>
      <c r="V612" s="161"/>
      <c r="W612" s="1"/>
      <c r="X612" s="1"/>
      <c r="Y612" s="1"/>
      <c r="Z612" s="1"/>
      <c r="AA612" s="1"/>
      <c r="AB612" s="1"/>
      <c r="AC612" s="1"/>
      <c r="AD612" s="1"/>
      <c r="AI612" t="str">
        <f t="shared" si="175"/>
        <v>Stow</v>
      </c>
      <c r="AJ612" t="s">
        <v>3102</v>
      </c>
      <c r="AK612" s="167">
        <v>2</v>
      </c>
      <c r="AN612" s="98">
        <v>23</v>
      </c>
      <c r="AO612" s="100">
        <v>17</v>
      </c>
      <c r="AP612" s="100">
        <v>145</v>
      </c>
      <c r="AQ612" s="107">
        <v>74685</v>
      </c>
      <c r="AR612" s="107">
        <f t="shared" si="166"/>
        <v>23017</v>
      </c>
      <c r="AS612" t="s">
        <v>1726</v>
      </c>
      <c r="AT612" s="110">
        <f t="shared" si="167"/>
        <v>2374685</v>
      </c>
      <c r="AW612">
        <v>24.5</v>
      </c>
      <c r="AX612">
        <v>0.1</v>
      </c>
      <c r="AY612">
        <v>24.4</v>
      </c>
      <c r="BF612" s="118"/>
      <c r="BI612" s="118"/>
      <c r="BJ612" s="118"/>
      <c r="BV612" s="1"/>
    </row>
    <row r="613" spans="1:74" hidden="1" outlineLevel="1">
      <c r="A613" t="s">
        <v>2916</v>
      </c>
      <c r="B613" s="9" t="s">
        <v>968</v>
      </c>
      <c r="C613" s="1">
        <f t="shared" si="168"/>
        <v>0</v>
      </c>
      <c r="D613" s="7" t="e">
        <f t="shared" si="162"/>
        <v>#N/A</v>
      </c>
      <c r="E613" s="7" t="e">
        <f t="shared" si="163"/>
        <v>#N/A</v>
      </c>
      <c r="F613" s="7">
        <f t="shared" si="164"/>
        <v>0</v>
      </c>
      <c r="G613" s="7">
        <f t="shared" si="174"/>
        <v>0</v>
      </c>
      <c r="H613" s="49" t="e">
        <f t="shared" si="165"/>
        <v>#NUM!</v>
      </c>
      <c r="I613" s="178" t="e">
        <f t="shared" si="169"/>
        <v>#NUM!</v>
      </c>
      <c r="J613" s="8"/>
      <c r="K613" s="2" t="str">
        <f t="shared" si="170"/>
        <v>-</v>
      </c>
      <c r="L613" s="2" t="str">
        <f t="shared" si="171"/>
        <v>-</v>
      </c>
      <c r="M613" s="2" t="str">
        <f t="shared" si="172"/>
        <v>-</v>
      </c>
      <c r="N613" s="2"/>
      <c r="O613" s="2" t="str">
        <f t="shared" si="173"/>
        <v>-</v>
      </c>
      <c r="P613" s="1"/>
      <c r="Q613" s="1"/>
      <c r="R613" s="1"/>
      <c r="S613" s="1"/>
      <c r="T613" s="1"/>
      <c r="U613" s="1"/>
      <c r="V613" s="161"/>
      <c r="W613" s="1"/>
      <c r="X613" s="1"/>
      <c r="Y613" s="1"/>
      <c r="Z613" s="1"/>
      <c r="AA613" s="1"/>
      <c r="AB613" s="1"/>
      <c r="AC613" s="1"/>
      <c r="AD613" s="1"/>
      <c r="AI613" t="str">
        <f t="shared" si="175"/>
        <v>Strong</v>
      </c>
      <c r="AJ613" t="s">
        <v>2429</v>
      </c>
      <c r="AK613" s="167">
        <v>2</v>
      </c>
      <c r="AN613" s="98">
        <v>23</v>
      </c>
      <c r="AO613" s="100">
        <v>7</v>
      </c>
      <c r="AP613" s="100">
        <v>90</v>
      </c>
      <c r="AQ613" s="107">
        <v>74825</v>
      </c>
      <c r="AR613" s="107">
        <f t="shared" si="166"/>
        <v>23007</v>
      </c>
      <c r="AS613" t="s">
        <v>1726</v>
      </c>
      <c r="AT613" s="110">
        <f t="shared" si="167"/>
        <v>2374825</v>
      </c>
      <c r="AW613">
        <v>29.28</v>
      </c>
      <c r="AX613">
        <v>0.55000000000000004</v>
      </c>
      <c r="AY613">
        <v>28.73</v>
      </c>
      <c r="BF613" s="118"/>
      <c r="BI613" s="118"/>
      <c r="BJ613" s="118"/>
      <c r="BV613" s="1"/>
    </row>
    <row r="614" spans="1:74" hidden="1" outlineLevel="1">
      <c r="A614" t="s">
        <v>165</v>
      </c>
      <c r="B614" s="9" t="s">
        <v>968</v>
      </c>
      <c r="C614" s="1">
        <f t="shared" si="168"/>
        <v>0</v>
      </c>
      <c r="D614" s="7" t="e">
        <f t="shared" si="162"/>
        <v>#N/A</v>
      </c>
      <c r="E614" s="7" t="e">
        <f t="shared" si="163"/>
        <v>#N/A</v>
      </c>
      <c r="F614" s="7">
        <f t="shared" si="164"/>
        <v>0</v>
      </c>
      <c r="G614" s="7">
        <f t="shared" si="174"/>
        <v>0</v>
      </c>
      <c r="H614" s="49" t="e">
        <f t="shared" si="165"/>
        <v>#NUM!</v>
      </c>
      <c r="I614" s="178" t="e">
        <f t="shared" si="169"/>
        <v>#NUM!</v>
      </c>
      <c r="J614" s="8"/>
      <c r="K614" s="2" t="str">
        <f t="shared" si="170"/>
        <v>-</v>
      </c>
      <c r="L614" s="2" t="str">
        <f t="shared" si="171"/>
        <v>-</v>
      </c>
      <c r="M614" s="2" t="str">
        <f t="shared" si="172"/>
        <v>-</v>
      </c>
      <c r="N614" s="2"/>
      <c r="O614" s="2" t="str">
        <f t="shared" si="173"/>
        <v>-</v>
      </c>
      <c r="P614" s="1"/>
      <c r="Q614" s="1"/>
      <c r="R614" s="1"/>
      <c r="S614" s="1"/>
      <c r="T614" s="1"/>
      <c r="U614" s="1"/>
      <c r="V614" s="161"/>
      <c r="W614" s="1"/>
      <c r="X614" s="1"/>
      <c r="Y614" s="1"/>
      <c r="Z614" s="1"/>
      <c r="AA614" s="1"/>
      <c r="AB614" s="1"/>
      <c r="AC614" s="1"/>
      <c r="AD614" s="1"/>
      <c r="AI614" t="str">
        <f t="shared" si="175"/>
        <v>Sullivan</v>
      </c>
      <c r="AJ614" t="s">
        <v>695</v>
      </c>
      <c r="AK614" s="167">
        <v>2</v>
      </c>
      <c r="AN614" s="98">
        <v>23</v>
      </c>
      <c r="AO614" s="100">
        <v>9</v>
      </c>
      <c r="AP614" s="100">
        <v>150</v>
      </c>
      <c r="AQ614" s="107">
        <v>74965</v>
      </c>
      <c r="AR614" s="107">
        <f t="shared" si="166"/>
        <v>23009</v>
      </c>
      <c r="AS614" t="s">
        <v>1726</v>
      </c>
      <c r="AT614" s="110">
        <f t="shared" si="167"/>
        <v>2374965</v>
      </c>
      <c r="AW614">
        <v>29.57</v>
      </c>
      <c r="AX614">
        <v>2.99</v>
      </c>
      <c r="AY614">
        <v>26.58</v>
      </c>
      <c r="BF614" s="118"/>
      <c r="BI614" s="118"/>
      <c r="BJ614" s="118"/>
      <c r="BV614" s="1"/>
    </row>
    <row r="615" spans="1:74" hidden="1" outlineLevel="1">
      <c r="A615" t="s">
        <v>1855</v>
      </c>
      <c r="B615" s="9" t="s">
        <v>968</v>
      </c>
      <c r="C615" s="1">
        <f t="shared" si="168"/>
        <v>0</v>
      </c>
      <c r="D615" s="7" t="e">
        <f t="shared" si="162"/>
        <v>#N/A</v>
      </c>
      <c r="E615" s="7" t="e">
        <f t="shared" si="163"/>
        <v>#N/A</v>
      </c>
      <c r="F615" s="7">
        <f t="shared" si="164"/>
        <v>0</v>
      </c>
      <c r="G615" s="7">
        <f t="shared" si="174"/>
        <v>0</v>
      </c>
      <c r="H615" s="49" t="e">
        <f t="shared" si="165"/>
        <v>#NUM!</v>
      </c>
      <c r="I615" s="178" t="e">
        <f t="shared" si="169"/>
        <v>#NUM!</v>
      </c>
      <c r="J615" s="8"/>
      <c r="K615" s="2" t="str">
        <f t="shared" si="170"/>
        <v>-</v>
      </c>
      <c r="L615" s="2" t="str">
        <f t="shared" si="171"/>
        <v>-</v>
      </c>
      <c r="M615" s="2" t="str">
        <f t="shared" si="172"/>
        <v>-</v>
      </c>
      <c r="N615" s="2"/>
      <c r="O615" s="2" t="str">
        <f t="shared" si="173"/>
        <v>-</v>
      </c>
      <c r="P615" s="1"/>
      <c r="Q615" s="1"/>
      <c r="R615" s="1"/>
      <c r="S615" s="1"/>
      <c r="T615" s="1"/>
      <c r="U615" s="1"/>
      <c r="V615" s="161"/>
      <c r="W615" s="1"/>
      <c r="X615" s="1"/>
      <c r="Y615" s="1"/>
      <c r="Z615" s="1"/>
      <c r="AA615" s="1"/>
      <c r="AB615" s="1"/>
      <c r="AC615" s="1"/>
      <c r="AD615" s="1"/>
      <c r="AI615" t="str">
        <f t="shared" si="175"/>
        <v>Sumner</v>
      </c>
      <c r="AJ615" t="s">
        <v>3102</v>
      </c>
      <c r="AK615" s="167">
        <v>2</v>
      </c>
      <c r="AN615" s="98">
        <v>23</v>
      </c>
      <c r="AO615" s="100">
        <v>17</v>
      </c>
      <c r="AP615" s="100">
        <v>150</v>
      </c>
      <c r="AQ615" s="107">
        <v>75035</v>
      </c>
      <c r="AR615" s="107">
        <f t="shared" si="166"/>
        <v>23017</v>
      </c>
      <c r="AS615" t="s">
        <v>1726</v>
      </c>
      <c r="AT615" s="110">
        <f t="shared" si="167"/>
        <v>2375035</v>
      </c>
      <c r="AW615">
        <v>44.79</v>
      </c>
      <c r="AX615">
        <v>0.57999999999999996</v>
      </c>
      <c r="AY615">
        <v>44.21</v>
      </c>
      <c r="BF615" s="118"/>
      <c r="BI615" s="118"/>
      <c r="BJ615" s="118"/>
      <c r="BV615" s="1"/>
    </row>
    <row r="616" spans="1:74" hidden="1" outlineLevel="1">
      <c r="A616" t="s">
        <v>1103</v>
      </c>
      <c r="B616" s="9" t="s">
        <v>968</v>
      </c>
      <c r="C616" s="1">
        <f t="shared" si="168"/>
        <v>0</v>
      </c>
      <c r="D616" s="7" t="e">
        <f t="shared" si="162"/>
        <v>#N/A</v>
      </c>
      <c r="E616" s="7" t="e">
        <f t="shared" si="163"/>
        <v>#N/A</v>
      </c>
      <c r="F616" s="7">
        <f t="shared" si="164"/>
        <v>0</v>
      </c>
      <c r="G616" s="7">
        <f t="shared" si="174"/>
        <v>0</v>
      </c>
      <c r="H616" s="49" t="e">
        <f t="shared" si="165"/>
        <v>#NUM!</v>
      </c>
      <c r="I616" s="178" t="e">
        <f t="shared" si="169"/>
        <v>#NUM!</v>
      </c>
      <c r="J616" s="8"/>
      <c r="K616" s="2" t="str">
        <f t="shared" si="170"/>
        <v>-</v>
      </c>
      <c r="L616" s="2" t="str">
        <f t="shared" si="171"/>
        <v>-</v>
      </c>
      <c r="M616" s="2" t="str">
        <f t="shared" si="172"/>
        <v>-</v>
      </c>
      <c r="N616" s="2"/>
      <c r="O616" s="2" t="str">
        <f t="shared" si="173"/>
        <v>-</v>
      </c>
      <c r="P616" s="1"/>
      <c r="Q616" s="1"/>
      <c r="R616" s="1"/>
      <c r="S616" s="1"/>
      <c r="T616" s="1"/>
      <c r="U616" s="1"/>
      <c r="V616" s="161"/>
      <c r="W616" s="1"/>
      <c r="X616" s="1"/>
      <c r="Y616" s="1"/>
      <c r="Z616" s="1"/>
      <c r="AA616" s="1"/>
      <c r="AB616" s="1"/>
      <c r="AC616" s="1"/>
      <c r="AD616" s="1"/>
      <c r="AI616" t="str">
        <f t="shared" si="175"/>
        <v>Surry</v>
      </c>
      <c r="AJ616" t="s">
        <v>695</v>
      </c>
      <c r="AK616" s="167">
        <v>2</v>
      </c>
      <c r="AN616" s="98">
        <v>23</v>
      </c>
      <c r="AO616" s="100">
        <v>9</v>
      </c>
      <c r="AP616" s="100">
        <v>155</v>
      </c>
      <c r="AQ616" s="107">
        <v>75280</v>
      </c>
      <c r="AR616" s="107">
        <f t="shared" si="166"/>
        <v>23009</v>
      </c>
      <c r="AS616" t="s">
        <v>1726</v>
      </c>
      <c r="AT616" s="110">
        <f t="shared" si="167"/>
        <v>2375280</v>
      </c>
      <c r="AW616">
        <v>51.37</v>
      </c>
      <c r="AX616">
        <v>14.13</v>
      </c>
      <c r="AY616">
        <v>37.24</v>
      </c>
      <c r="BF616" s="118"/>
      <c r="BI616" s="118"/>
      <c r="BJ616" s="118"/>
      <c r="BV616" s="1"/>
    </row>
    <row r="617" spans="1:74" hidden="1" outlineLevel="1">
      <c r="A617" t="s">
        <v>2434</v>
      </c>
      <c r="B617" s="9" t="s">
        <v>968</v>
      </c>
      <c r="C617" s="1">
        <f t="shared" si="168"/>
        <v>0</v>
      </c>
      <c r="D617" s="7" t="e">
        <f t="shared" si="162"/>
        <v>#N/A</v>
      </c>
      <c r="E617" s="7" t="e">
        <f t="shared" si="163"/>
        <v>#N/A</v>
      </c>
      <c r="F617" s="7">
        <f t="shared" si="164"/>
        <v>0</v>
      </c>
      <c r="G617" s="7">
        <f t="shared" si="174"/>
        <v>0</v>
      </c>
      <c r="H617" s="49" t="e">
        <f t="shared" si="165"/>
        <v>#NUM!</v>
      </c>
      <c r="I617" s="178" t="e">
        <f t="shared" si="169"/>
        <v>#NUM!</v>
      </c>
      <c r="J617" s="8"/>
      <c r="K617" s="2" t="str">
        <f t="shared" si="170"/>
        <v>-</v>
      </c>
      <c r="L617" s="2" t="str">
        <f t="shared" si="171"/>
        <v>-</v>
      </c>
      <c r="M617" s="2" t="str">
        <f t="shared" si="172"/>
        <v>-</v>
      </c>
      <c r="N617" s="2"/>
      <c r="O617" s="2" t="str">
        <f t="shared" si="173"/>
        <v>-</v>
      </c>
      <c r="P617" s="1"/>
      <c r="Q617" s="1"/>
      <c r="R617" s="1"/>
      <c r="S617" s="1"/>
      <c r="T617" s="1"/>
      <c r="U617" s="1"/>
      <c r="V617" s="161"/>
      <c r="W617" s="1"/>
      <c r="X617" s="1"/>
      <c r="Y617" s="1"/>
      <c r="Z617" s="1"/>
      <c r="AA617" s="1"/>
      <c r="AB617" s="1"/>
      <c r="AC617" s="1"/>
      <c r="AD617" s="1"/>
      <c r="AI617" t="str">
        <f t="shared" si="175"/>
        <v>Swan's Island</v>
      </c>
      <c r="AJ617" t="s">
        <v>695</v>
      </c>
      <c r="AK617" s="167">
        <v>2</v>
      </c>
      <c r="AN617" s="98">
        <v>23</v>
      </c>
      <c r="AO617" s="100">
        <v>9</v>
      </c>
      <c r="AP617" s="100">
        <v>160</v>
      </c>
      <c r="AQ617" s="107">
        <v>75455</v>
      </c>
      <c r="AR617" s="107">
        <f t="shared" si="166"/>
        <v>23009</v>
      </c>
      <c r="AS617" t="s">
        <v>1726</v>
      </c>
      <c r="AT617" s="110">
        <f t="shared" si="167"/>
        <v>2375455</v>
      </c>
      <c r="AW617">
        <v>82.39</v>
      </c>
      <c r="AX617">
        <v>68.44</v>
      </c>
      <c r="AY617">
        <v>13.95</v>
      </c>
      <c r="BF617" s="118"/>
      <c r="BI617" s="118"/>
      <c r="BJ617" s="118"/>
      <c r="BV617" s="1"/>
    </row>
    <row r="618" spans="1:74" hidden="1" outlineLevel="1">
      <c r="A618" t="s">
        <v>2843</v>
      </c>
      <c r="B618" s="9" t="s">
        <v>968</v>
      </c>
      <c r="C618" s="1">
        <f t="shared" si="168"/>
        <v>0</v>
      </c>
      <c r="D618" s="7" t="e">
        <f t="shared" si="162"/>
        <v>#N/A</v>
      </c>
      <c r="E618" s="7" t="e">
        <f t="shared" si="163"/>
        <v>#N/A</v>
      </c>
      <c r="F618" s="7">
        <f t="shared" si="164"/>
        <v>0</v>
      </c>
      <c r="G618" s="7">
        <f t="shared" si="174"/>
        <v>0</v>
      </c>
      <c r="H618" s="49" t="e">
        <f t="shared" si="165"/>
        <v>#NUM!</v>
      </c>
      <c r="I618" s="178" t="e">
        <f t="shared" si="169"/>
        <v>#NUM!</v>
      </c>
      <c r="J618" s="8"/>
      <c r="K618" s="2" t="str">
        <f t="shared" si="170"/>
        <v>-</v>
      </c>
      <c r="L618" s="2" t="str">
        <f t="shared" si="171"/>
        <v>-</v>
      </c>
      <c r="M618" s="2" t="str">
        <f t="shared" si="172"/>
        <v>-</v>
      </c>
      <c r="N618" s="2"/>
      <c r="O618" s="2" t="str">
        <f t="shared" si="173"/>
        <v>-</v>
      </c>
      <c r="P618" s="1"/>
      <c r="Q618" s="1"/>
      <c r="R618" s="1"/>
      <c r="S618" s="1"/>
      <c r="T618" s="1"/>
      <c r="U618" s="1"/>
      <c r="V618" s="161"/>
      <c r="W618" s="1"/>
      <c r="X618" s="1"/>
      <c r="Y618" s="1"/>
      <c r="Z618" s="1"/>
      <c r="AA618" s="1"/>
      <c r="AB618" s="1"/>
      <c r="AC618" s="1"/>
      <c r="AD618" s="1"/>
      <c r="AI618" t="str">
        <f t="shared" si="175"/>
        <v>Swanville</v>
      </c>
      <c r="AJ618" t="s">
        <v>2274</v>
      </c>
      <c r="AK618" s="167">
        <v>2</v>
      </c>
      <c r="AN618" s="98">
        <v>23</v>
      </c>
      <c r="AO618" s="100">
        <v>27</v>
      </c>
      <c r="AP618" s="100">
        <v>105</v>
      </c>
      <c r="AQ618" s="107">
        <v>75525</v>
      </c>
      <c r="AR618" s="107">
        <f t="shared" si="166"/>
        <v>23027</v>
      </c>
      <c r="AS618" t="s">
        <v>1726</v>
      </c>
      <c r="AT618" s="110">
        <f t="shared" si="167"/>
        <v>2375525</v>
      </c>
      <c r="AW618">
        <v>21.64</v>
      </c>
      <c r="AX618">
        <v>1.89</v>
      </c>
      <c r="AY618">
        <v>19.760000000000002</v>
      </c>
      <c r="BF618" s="118"/>
      <c r="BI618" s="118"/>
      <c r="BJ618" s="118"/>
      <c r="BV618" s="1"/>
    </row>
    <row r="619" spans="1:74" hidden="1" outlineLevel="1">
      <c r="A619" t="s">
        <v>2316</v>
      </c>
      <c r="B619" s="9" t="s">
        <v>968</v>
      </c>
      <c r="C619" s="1">
        <f t="shared" si="168"/>
        <v>0</v>
      </c>
      <c r="D619" s="7" t="e">
        <f t="shared" si="162"/>
        <v>#N/A</v>
      </c>
      <c r="E619" s="7" t="e">
        <f t="shared" si="163"/>
        <v>#N/A</v>
      </c>
      <c r="F619" s="7">
        <f t="shared" si="164"/>
        <v>0</v>
      </c>
      <c r="G619" s="7">
        <f t="shared" si="174"/>
        <v>0</v>
      </c>
      <c r="H619" s="49" t="e">
        <f t="shared" si="165"/>
        <v>#NUM!</v>
      </c>
      <c r="I619" s="178" t="e">
        <f t="shared" si="169"/>
        <v>#NUM!</v>
      </c>
      <c r="J619" s="8"/>
      <c r="K619" s="2" t="str">
        <f t="shared" si="170"/>
        <v>-</v>
      </c>
      <c r="L619" s="2" t="str">
        <f t="shared" si="171"/>
        <v>-</v>
      </c>
      <c r="M619" s="2" t="str">
        <f t="shared" si="172"/>
        <v>-</v>
      </c>
      <c r="N619" s="2"/>
      <c r="O619" s="2" t="str">
        <f t="shared" si="173"/>
        <v>-</v>
      </c>
      <c r="P619" s="1"/>
      <c r="Q619" s="1"/>
      <c r="R619" s="1"/>
      <c r="S619" s="1"/>
      <c r="T619" s="1"/>
      <c r="U619" s="1"/>
      <c r="V619" s="161"/>
      <c r="W619" s="1"/>
      <c r="X619" s="1"/>
      <c r="Y619" s="1"/>
      <c r="Z619" s="1"/>
      <c r="AA619" s="1"/>
      <c r="AB619" s="1"/>
      <c r="AC619" s="1"/>
      <c r="AD619" s="1"/>
      <c r="AI619" t="str">
        <f t="shared" si="175"/>
        <v>Sweden</v>
      </c>
      <c r="AJ619" t="s">
        <v>3102</v>
      </c>
      <c r="AK619" s="167">
        <v>2</v>
      </c>
      <c r="AN619" s="98">
        <v>23</v>
      </c>
      <c r="AO619" s="100">
        <v>17</v>
      </c>
      <c r="AP619" s="100">
        <v>155</v>
      </c>
      <c r="AQ619" s="107">
        <v>75595</v>
      </c>
      <c r="AR619" s="107">
        <f t="shared" si="166"/>
        <v>23017</v>
      </c>
      <c r="AS619" t="s">
        <v>1726</v>
      </c>
      <c r="AT619" s="110">
        <f t="shared" si="167"/>
        <v>2375595</v>
      </c>
      <c r="AW619">
        <v>29.69</v>
      </c>
      <c r="AX619">
        <v>0.93</v>
      </c>
      <c r="AY619">
        <v>28.75</v>
      </c>
      <c r="BF619" s="118"/>
      <c r="BI619" s="118"/>
      <c r="BJ619" s="118"/>
      <c r="BV619" s="1"/>
    </row>
    <row r="620" spans="1:74" hidden="1" outlineLevel="1">
      <c r="A620" t="s">
        <v>1433</v>
      </c>
      <c r="B620" s="9" t="s">
        <v>968</v>
      </c>
      <c r="C620" s="1">
        <f>SUM(P620:AG620)</f>
        <v>0</v>
      </c>
      <c r="D620" s="7" t="e">
        <f t="shared" si="162"/>
        <v>#N/A</v>
      </c>
      <c r="E620" s="7" t="e">
        <f t="shared" si="163"/>
        <v>#N/A</v>
      </c>
      <c r="F620" s="7">
        <f t="shared" si="164"/>
        <v>0</v>
      </c>
      <c r="G620" s="7">
        <f t="shared" si="174"/>
        <v>0</v>
      </c>
      <c r="H620" s="49" t="e">
        <f t="shared" si="165"/>
        <v>#NUM!</v>
      </c>
      <c r="I620" s="178" t="e">
        <f>H620/C620</f>
        <v>#NUM!</v>
      </c>
      <c r="J620" s="8"/>
      <c r="K620" s="2" t="str">
        <f>IF(C620=0,"-",P620/C620)</f>
        <v>-</v>
      </c>
      <c r="L620" s="2" t="str">
        <f>IF(C620=0,"-",Q620/C620)</f>
        <v>-</v>
      </c>
      <c r="M620" s="2" t="str">
        <f>IF(C620=0,"-",R620/C620)</f>
        <v>-</v>
      </c>
      <c r="N620" s="2"/>
      <c r="O620" s="2" t="str">
        <f>IF(C620=0,"-",(1-K620-L620-M620))</f>
        <v>-</v>
      </c>
      <c r="P620" s="1"/>
      <c r="Q620" s="1"/>
      <c r="R620" s="1"/>
      <c r="S620" s="1"/>
      <c r="T620" s="1"/>
      <c r="U620" s="1"/>
      <c r="V620" s="161"/>
      <c r="W620" s="1"/>
      <c r="X620" s="1"/>
      <c r="Y620" s="1"/>
      <c r="Z620" s="1"/>
      <c r="AA620" s="1"/>
      <c r="AB620" s="1"/>
      <c r="AC620" s="1"/>
      <c r="AD620" s="1"/>
      <c r="AI620" t="str">
        <f>A620</f>
        <v>T1 R9</v>
      </c>
      <c r="AJ620" t="s">
        <v>127</v>
      </c>
      <c r="AK620" s="167">
        <v>2</v>
      </c>
      <c r="AN620" s="98">
        <v>23</v>
      </c>
      <c r="AO620" s="100">
        <v>21</v>
      </c>
      <c r="AQ620" s="107">
        <v>75619</v>
      </c>
      <c r="AR620" s="107">
        <f t="shared" si="166"/>
        <v>23021</v>
      </c>
      <c r="AS620" t="s">
        <v>1908</v>
      </c>
      <c r="AT620" s="110">
        <f t="shared" si="167"/>
        <v>2375619</v>
      </c>
      <c r="BF620" s="118"/>
      <c r="BI620" s="118"/>
      <c r="BJ620" s="118"/>
      <c r="BV620" s="1"/>
    </row>
    <row r="621" spans="1:74" hidden="1" outlineLevel="1">
      <c r="A621" t="s">
        <v>1991</v>
      </c>
      <c r="B621" s="9" t="s">
        <v>968</v>
      </c>
      <c r="C621" s="1">
        <f t="shared" si="168"/>
        <v>0</v>
      </c>
      <c r="D621" s="7" t="e">
        <f t="shared" si="162"/>
        <v>#N/A</v>
      </c>
      <c r="E621" s="7" t="e">
        <f t="shared" si="163"/>
        <v>#N/A</v>
      </c>
      <c r="F621" s="7">
        <f t="shared" si="164"/>
        <v>0</v>
      </c>
      <c r="G621" s="7">
        <f t="shared" si="174"/>
        <v>0</v>
      </c>
      <c r="H621" s="49" t="e">
        <f t="shared" si="165"/>
        <v>#NUM!</v>
      </c>
      <c r="I621" s="178" t="e">
        <f t="shared" si="169"/>
        <v>#NUM!</v>
      </c>
      <c r="J621" s="8"/>
      <c r="K621" s="2" t="str">
        <f t="shared" si="170"/>
        <v>-</v>
      </c>
      <c r="L621" s="2" t="str">
        <f t="shared" si="171"/>
        <v>-</v>
      </c>
      <c r="M621" s="2" t="str">
        <f t="shared" si="172"/>
        <v>-</v>
      </c>
      <c r="N621" s="2"/>
      <c r="O621" s="2" t="str">
        <f t="shared" si="173"/>
        <v>-</v>
      </c>
      <c r="P621" s="1"/>
      <c r="Q621" s="1"/>
      <c r="R621" s="1"/>
      <c r="S621" s="1"/>
      <c r="T621" s="1"/>
      <c r="U621" s="1"/>
      <c r="V621" s="161"/>
      <c r="W621" s="1"/>
      <c r="X621" s="1"/>
      <c r="Y621" s="1"/>
      <c r="Z621" s="1"/>
      <c r="AA621" s="1"/>
      <c r="AB621" s="1"/>
      <c r="AC621" s="1"/>
      <c r="AD621" s="1"/>
      <c r="AI621" t="str">
        <f>A621</f>
        <v>T3 ND</v>
      </c>
      <c r="AJ621" t="s">
        <v>695</v>
      </c>
      <c r="AK621" s="167">
        <v>2</v>
      </c>
      <c r="AN621" s="98">
        <v>23</v>
      </c>
      <c r="AO621" s="100">
        <v>9</v>
      </c>
      <c r="AQ621" s="107">
        <v>75630</v>
      </c>
      <c r="AR621" s="107">
        <f t="shared" si="166"/>
        <v>23009</v>
      </c>
      <c r="AS621" t="s">
        <v>1908</v>
      </c>
      <c r="AT621" s="110">
        <f t="shared" si="167"/>
        <v>2375630</v>
      </c>
      <c r="BF621" s="118"/>
      <c r="BI621" s="118"/>
      <c r="BJ621" s="118"/>
      <c r="BV621" s="1"/>
    </row>
    <row r="622" spans="1:74" hidden="1" outlineLevel="1">
      <c r="A622" t="s">
        <v>50</v>
      </c>
      <c r="B622" s="9" t="s">
        <v>968</v>
      </c>
      <c r="C622" s="1">
        <f>SUM(P622:AG622)</f>
        <v>0</v>
      </c>
      <c r="D622" s="7" t="e">
        <f t="shared" si="162"/>
        <v>#N/A</v>
      </c>
      <c r="E622" s="7" t="e">
        <f t="shared" si="163"/>
        <v>#N/A</v>
      </c>
      <c r="F622" s="7">
        <f t="shared" si="164"/>
        <v>0</v>
      </c>
      <c r="G622" s="7">
        <f t="shared" si="174"/>
        <v>0</v>
      </c>
      <c r="H622" s="49" t="e">
        <f t="shared" si="165"/>
        <v>#NUM!</v>
      </c>
      <c r="I622" s="178" t="e">
        <f>H622/C622</f>
        <v>#NUM!</v>
      </c>
      <c r="J622" s="8"/>
      <c r="K622" s="2" t="str">
        <f>IF(C622=0,"-",P622/C622)</f>
        <v>-</v>
      </c>
      <c r="L622" s="2" t="str">
        <f>IF(C622=0,"-",Q622/C622)</f>
        <v>-</v>
      </c>
      <c r="M622" s="2" t="str">
        <f>IF(C622=0,"-",R622/C622)</f>
        <v>-</v>
      </c>
      <c r="N622" s="2"/>
      <c r="O622" s="2" t="str">
        <f>IF(C622=0,"-",(1-K622-L622-M622))</f>
        <v>-</v>
      </c>
      <c r="P622" s="1"/>
      <c r="Q622" s="1"/>
      <c r="R622" s="1"/>
      <c r="S622" s="1"/>
      <c r="T622" s="1"/>
      <c r="U622" s="1"/>
      <c r="V622" s="161"/>
      <c r="W622" s="1"/>
      <c r="X622" s="1"/>
      <c r="Y622" s="1"/>
      <c r="Z622" s="1"/>
      <c r="AA622" s="1"/>
      <c r="AB622" s="1"/>
      <c r="AC622" s="1"/>
      <c r="AD622" s="1"/>
      <c r="AI622" t="str">
        <f>A622</f>
        <v>T17 R5</v>
      </c>
      <c r="AJ622" t="s">
        <v>2884</v>
      </c>
      <c r="AK622" s="167">
        <v>2</v>
      </c>
      <c r="AN622" s="98">
        <v>23</v>
      </c>
      <c r="AO622" s="100">
        <v>3</v>
      </c>
      <c r="AQ622" s="107">
        <v>75625</v>
      </c>
      <c r="AR622" s="107">
        <f t="shared" si="166"/>
        <v>23003</v>
      </c>
      <c r="AS622" t="s">
        <v>1908</v>
      </c>
      <c r="AT622" s="110">
        <f t="shared" si="167"/>
        <v>2375625</v>
      </c>
      <c r="BF622" s="118"/>
      <c r="BI622" s="118"/>
      <c r="BJ622" s="118"/>
      <c r="BV622" s="1"/>
    </row>
    <row r="623" spans="1:74" hidden="1" outlineLevel="1">
      <c r="A623" t="s">
        <v>1882</v>
      </c>
      <c r="B623" s="9" t="s">
        <v>968</v>
      </c>
      <c r="C623" s="1">
        <f t="shared" si="168"/>
        <v>0</v>
      </c>
      <c r="D623" s="7" t="e">
        <f t="shared" ref="D623:D686" si="176">RANK(P623,(P623:AG623))</f>
        <v>#N/A</v>
      </c>
      <c r="E623" s="7" t="e">
        <f t="shared" ref="E623:E686" si="177">RANK(Q623,(P623:AG623))</f>
        <v>#N/A</v>
      </c>
      <c r="F623" s="7">
        <f t="shared" ref="F623:F686" si="178">IF(R623&gt;0,RANK(R623,(P623:AG623)),0)</f>
        <v>0</v>
      </c>
      <c r="G623" s="7">
        <f t="shared" si="174"/>
        <v>0</v>
      </c>
      <c r="H623" s="49" t="e">
        <f t="shared" ref="H623:H686" si="179">MAX(P623:T623)-LARGE(P623:T623,2)</f>
        <v>#NUM!</v>
      </c>
      <c r="I623" s="178" t="e">
        <f t="shared" si="169"/>
        <v>#NUM!</v>
      </c>
      <c r="J623" s="8"/>
      <c r="K623" s="2" t="str">
        <f t="shared" si="170"/>
        <v>-</v>
      </c>
      <c r="L623" s="2" t="str">
        <f t="shared" si="171"/>
        <v>-</v>
      </c>
      <c r="M623" s="2" t="str">
        <f t="shared" si="172"/>
        <v>-</v>
      </c>
      <c r="N623" s="2"/>
      <c r="O623" s="2" t="str">
        <f t="shared" si="173"/>
        <v>-</v>
      </c>
      <c r="P623" s="1"/>
      <c r="Q623" s="1"/>
      <c r="R623" s="1"/>
      <c r="S623" s="1"/>
      <c r="T623" s="1"/>
      <c r="U623" s="1"/>
      <c r="V623" s="161"/>
      <c r="W623" s="1"/>
      <c r="X623" s="1"/>
      <c r="Y623" s="1"/>
      <c r="Z623" s="1"/>
      <c r="AA623" s="1"/>
      <c r="AB623" s="1"/>
      <c r="AC623" s="1"/>
      <c r="AD623" s="1"/>
      <c r="AI623" t="str">
        <f t="shared" si="175"/>
        <v>Talmadge</v>
      </c>
      <c r="AJ623" t="s">
        <v>643</v>
      </c>
      <c r="AK623" s="167">
        <v>2</v>
      </c>
      <c r="AN623" s="98">
        <v>23</v>
      </c>
      <c r="AO623" s="100">
        <v>29</v>
      </c>
      <c r="AP623" s="100">
        <v>200</v>
      </c>
      <c r="AQ623" s="107">
        <v>75770</v>
      </c>
      <c r="AR623" s="107">
        <f t="shared" ref="AR623:AR686" si="180">AN623*1000+AO623</f>
        <v>23029</v>
      </c>
      <c r="AS623" t="s">
        <v>1726</v>
      </c>
      <c r="AT623" s="110">
        <f t="shared" ref="AT623:AT686" si="181">AN623*100000+AQ623</f>
        <v>2375770</v>
      </c>
      <c r="AW623">
        <v>38.9</v>
      </c>
      <c r="AX623">
        <v>1.19</v>
      </c>
      <c r="AY623">
        <v>37.71</v>
      </c>
      <c r="BF623" s="118"/>
      <c r="BI623" s="118"/>
      <c r="BJ623" s="118"/>
      <c r="BV623" s="1"/>
    </row>
    <row r="624" spans="1:74" hidden="1" outlineLevel="1">
      <c r="A624" t="s">
        <v>1002</v>
      </c>
      <c r="B624" s="9" t="s">
        <v>968</v>
      </c>
      <c r="C624" s="1">
        <f t="shared" si="168"/>
        <v>0</v>
      </c>
      <c r="D624" s="7" t="e">
        <f t="shared" si="176"/>
        <v>#N/A</v>
      </c>
      <c r="E624" s="7" t="e">
        <f t="shared" si="177"/>
        <v>#N/A</v>
      </c>
      <c r="F624" s="7">
        <f t="shared" si="178"/>
        <v>0</v>
      </c>
      <c r="G624" s="7">
        <f t="shared" si="174"/>
        <v>0</v>
      </c>
      <c r="H624" s="49" t="e">
        <f t="shared" si="179"/>
        <v>#NUM!</v>
      </c>
      <c r="I624" s="178" t="e">
        <f t="shared" si="169"/>
        <v>#NUM!</v>
      </c>
      <c r="J624" s="8"/>
      <c r="K624" s="2" t="str">
        <f t="shared" si="170"/>
        <v>-</v>
      </c>
      <c r="L624" s="2" t="str">
        <f t="shared" si="171"/>
        <v>-</v>
      </c>
      <c r="M624" s="2" t="str">
        <f t="shared" si="172"/>
        <v>-</v>
      </c>
      <c r="N624" s="2"/>
      <c r="O624" s="2" t="str">
        <f t="shared" si="173"/>
        <v>-</v>
      </c>
      <c r="P624" s="1"/>
      <c r="Q624" s="1"/>
      <c r="R624" s="1"/>
      <c r="S624" s="1"/>
      <c r="T624" s="1"/>
      <c r="U624" s="1"/>
      <c r="V624" s="161"/>
      <c r="W624" s="1"/>
      <c r="X624" s="1"/>
      <c r="Y624" s="1"/>
      <c r="Z624" s="1"/>
      <c r="AA624" s="1"/>
      <c r="AB624" s="1"/>
      <c r="AC624" s="1"/>
      <c r="AD624" s="1"/>
      <c r="AI624" t="str">
        <f t="shared" si="175"/>
        <v>Temple</v>
      </c>
      <c r="AJ624" t="s">
        <v>2429</v>
      </c>
      <c r="AK624" s="167">
        <v>2</v>
      </c>
      <c r="AN624" s="98">
        <v>23</v>
      </c>
      <c r="AO624" s="100">
        <v>7</v>
      </c>
      <c r="AP624" s="100">
        <v>95</v>
      </c>
      <c r="AQ624" s="107">
        <v>75980</v>
      </c>
      <c r="AR624" s="107">
        <f t="shared" si="180"/>
        <v>23007</v>
      </c>
      <c r="AS624" t="s">
        <v>1726</v>
      </c>
      <c r="AT624" s="110">
        <f t="shared" si="181"/>
        <v>2375980</v>
      </c>
      <c r="AW624">
        <v>35.78</v>
      </c>
      <c r="AX624">
        <v>0.22</v>
      </c>
      <c r="AY624">
        <v>35.56</v>
      </c>
      <c r="BF624" s="118"/>
      <c r="BI624" s="118"/>
      <c r="BJ624" s="118"/>
      <c r="BV624" s="1"/>
    </row>
    <row r="625" spans="1:74" hidden="1" outlineLevel="1">
      <c r="A625" t="s">
        <v>1160</v>
      </c>
      <c r="B625" s="9" t="s">
        <v>968</v>
      </c>
      <c r="C625" s="1">
        <f t="shared" si="168"/>
        <v>0</v>
      </c>
      <c r="D625" s="7" t="e">
        <f t="shared" si="176"/>
        <v>#N/A</v>
      </c>
      <c r="E625" s="7" t="e">
        <f t="shared" si="177"/>
        <v>#N/A</v>
      </c>
      <c r="F625" s="7">
        <f t="shared" si="178"/>
        <v>0</v>
      </c>
      <c r="G625" s="7">
        <f t="shared" si="174"/>
        <v>0</v>
      </c>
      <c r="H625" s="49" t="e">
        <f t="shared" si="179"/>
        <v>#NUM!</v>
      </c>
      <c r="I625" s="178" t="e">
        <f t="shared" si="169"/>
        <v>#NUM!</v>
      </c>
      <c r="J625" s="8"/>
      <c r="K625" s="2" t="str">
        <f t="shared" si="170"/>
        <v>-</v>
      </c>
      <c r="L625" s="2" t="str">
        <f t="shared" si="171"/>
        <v>-</v>
      </c>
      <c r="M625" s="2" t="str">
        <f t="shared" si="172"/>
        <v>-</v>
      </c>
      <c r="N625" s="2"/>
      <c r="O625" s="2" t="str">
        <f t="shared" si="173"/>
        <v>-</v>
      </c>
      <c r="P625" s="1"/>
      <c r="Q625" s="1"/>
      <c r="R625" s="1"/>
      <c r="S625" s="1"/>
      <c r="T625" s="1"/>
      <c r="U625" s="1"/>
      <c r="V625" s="161"/>
      <c r="W625" s="1"/>
      <c r="X625" s="1"/>
      <c r="Y625" s="1"/>
      <c r="Z625" s="1"/>
      <c r="AA625" s="1"/>
      <c r="AB625" s="1"/>
      <c r="AC625" s="1"/>
      <c r="AD625" s="1"/>
      <c r="AI625" t="str">
        <f t="shared" si="175"/>
        <v>The Forks</v>
      </c>
      <c r="AJ625" t="s">
        <v>416</v>
      </c>
      <c r="AK625" s="167">
        <v>2</v>
      </c>
      <c r="AN625" s="98">
        <v>23</v>
      </c>
      <c r="AO625" s="100">
        <v>25</v>
      </c>
      <c r="AP625" s="100">
        <v>160</v>
      </c>
      <c r="AQ625" s="107">
        <v>76190</v>
      </c>
      <c r="AR625" s="107">
        <f t="shared" si="180"/>
        <v>23025</v>
      </c>
      <c r="AS625" t="s">
        <v>1090</v>
      </c>
      <c r="AT625" s="110">
        <f t="shared" si="181"/>
        <v>2376190</v>
      </c>
      <c r="AW625">
        <v>41.47</v>
      </c>
      <c r="AX625">
        <v>1.85</v>
      </c>
      <c r="AY625">
        <v>39.619999999999997</v>
      </c>
      <c r="BF625" s="118"/>
      <c r="BI625" s="118"/>
      <c r="BJ625" s="118"/>
      <c r="BV625" s="1"/>
    </row>
    <row r="626" spans="1:74" hidden="1" outlineLevel="1">
      <c r="A626" t="s">
        <v>3031</v>
      </c>
      <c r="B626" s="9" t="s">
        <v>968</v>
      </c>
      <c r="C626" s="1">
        <f t="shared" si="168"/>
        <v>0</v>
      </c>
      <c r="D626" s="7" t="e">
        <f t="shared" si="176"/>
        <v>#N/A</v>
      </c>
      <c r="E626" s="7" t="e">
        <f t="shared" si="177"/>
        <v>#N/A</v>
      </c>
      <c r="F626" s="7">
        <f t="shared" si="178"/>
        <v>0</v>
      </c>
      <c r="G626" s="7">
        <f t="shared" si="174"/>
        <v>0</v>
      </c>
      <c r="H626" s="49" t="e">
        <f t="shared" si="179"/>
        <v>#NUM!</v>
      </c>
      <c r="I626" s="178" t="e">
        <f t="shared" si="169"/>
        <v>#NUM!</v>
      </c>
      <c r="J626" s="8"/>
      <c r="K626" s="2" t="str">
        <f t="shared" si="170"/>
        <v>-</v>
      </c>
      <c r="L626" s="2" t="str">
        <f t="shared" si="171"/>
        <v>-</v>
      </c>
      <c r="M626" s="2" t="str">
        <f t="shared" si="172"/>
        <v>-</v>
      </c>
      <c r="N626" s="2"/>
      <c r="O626" s="2" t="str">
        <f t="shared" si="173"/>
        <v>-</v>
      </c>
      <c r="P626" s="1"/>
      <c r="Q626" s="1"/>
      <c r="R626" s="1"/>
      <c r="S626" s="1"/>
      <c r="T626" s="1"/>
      <c r="U626" s="1"/>
      <c r="V626" s="161"/>
      <c r="W626" s="1"/>
      <c r="X626" s="1"/>
      <c r="Y626" s="1"/>
      <c r="Z626" s="1"/>
      <c r="AA626" s="1"/>
      <c r="AB626" s="1"/>
      <c r="AC626" s="1"/>
      <c r="AD626" s="1"/>
      <c r="AI626" t="str">
        <f t="shared" si="175"/>
        <v>Thomaston</v>
      </c>
      <c r="AJ626" t="s">
        <v>794</v>
      </c>
      <c r="AK626" s="167">
        <v>1</v>
      </c>
      <c r="AN626" s="98">
        <v>23</v>
      </c>
      <c r="AO626" s="100">
        <v>13</v>
      </c>
      <c r="AP626" s="100">
        <v>70</v>
      </c>
      <c r="AQ626" s="107">
        <v>76365</v>
      </c>
      <c r="AR626" s="107">
        <f t="shared" si="180"/>
        <v>23013</v>
      </c>
      <c r="AS626" t="s">
        <v>1726</v>
      </c>
      <c r="AT626" s="110">
        <f t="shared" si="181"/>
        <v>2376365</v>
      </c>
      <c r="AW626">
        <v>11.54</v>
      </c>
      <c r="AX626">
        <v>0.62</v>
      </c>
      <c r="AY626">
        <v>10.92</v>
      </c>
      <c r="BF626" s="118"/>
      <c r="BI626" s="118"/>
      <c r="BJ626" s="118"/>
      <c r="BV626" s="1"/>
    </row>
    <row r="627" spans="1:74" hidden="1" outlineLevel="1">
      <c r="A627" t="s">
        <v>1903</v>
      </c>
      <c r="B627" s="9" t="s">
        <v>968</v>
      </c>
      <c r="C627" s="1">
        <f t="shared" si="168"/>
        <v>0</v>
      </c>
      <c r="D627" s="7" t="e">
        <f t="shared" si="176"/>
        <v>#N/A</v>
      </c>
      <c r="E627" s="7" t="e">
        <f t="shared" si="177"/>
        <v>#N/A</v>
      </c>
      <c r="F627" s="7">
        <f t="shared" si="178"/>
        <v>0</v>
      </c>
      <c r="G627" s="7">
        <f t="shared" si="174"/>
        <v>0</v>
      </c>
      <c r="H627" s="49" t="e">
        <f t="shared" si="179"/>
        <v>#NUM!</v>
      </c>
      <c r="I627" s="178" t="e">
        <f t="shared" si="169"/>
        <v>#NUM!</v>
      </c>
      <c r="J627" s="8"/>
      <c r="K627" s="2" t="str">
        <f t="shared" si="170"/>
        <v>-</v>
      </c>
      <c r="L627" s="2" t="str">
        <f t="shared" si="171"/>
        <v>-</v>
      </c>
      <c r="M627" s="2" t="str">
        <f t="shared" si="172"/>
        <v>-</v>
      </c>
      <c r="N627" s="2"/>
      <c r="O627" s="2" t="str">
        <f t="shared" si="173"/>
        <v>-</v>
      </c>
      <c r="P627" s="1"/>
      <c r="Q627" s="1"/>
      <c r="R627" s="1"/>
      <c r="S627" s="1"/>
      <c r="T627" s="1"/>
      <c r="U627" s="1"/>
      <c r="V627" s="161"/>
      <c r="W627" s="1"/>
      <c r="X627" s="1"/>
      <c r="Y627" s="1"/>
      <c r="Z627" s="1"/>
      <c r="AA627" s="1"/>
      <c r="AB627" s="1"/>
      <c r="AC627" s="1"/>
      <c r="AD627" s="1"/>
      <c r="AI627" t="str">
        <f t="shared" si="175"/>
        <v>Thorndike</v>
      </c>
      <c r="AJ627" t="s">
        <v>2274</v>
      </c>
      <c r="AK627" s="167">
        <v>2</v>
      </c>
      <c r="AN627" s="98">
        <v>23</v>
      </c>
      <c r="AO627" s="100">
        <v>27</v>
      </c>
      <c r="AP627" s="100">
        <v>110</v>
      </c>
      <c r="AQ627" s="107">
        <v>76610</v>
      </c>
      <c r="AR627" s="107">
        <f t="shared" si="180"/>
        <v>23027</v>
      </c>
      <c r="AS627" t="s">
        <v>1726</v>
      </c>
      <c r="AT627" s="110">
        <f t="shared" si="181"/>
        <v>2376610</v>
      </c>
      <c r="AW627">
        <v>25.28</v>
      </c>
      <c r="AX627">
        <v>0</v>
      </c>
      <c r="AY627">
        <v>25.28</v>
      </c>
      <c r="BF627" s="118"/>
      <c r="BI627" s="118"/>
      <c r="BJ627" s="118"/>
      <c r="BV627" s="1"/>
    </row>
    <row r="628" spans="1:74" hidden="1" outlineLevel="1">
      <c r="A628" t="s">
        <v>888</v>
      </c>
      <c r="B628" s="9" t="s">
        <v>968</v>
      </c>
      <c r="C628" s="1">
        <f t="shared" ref="C628:C685" si="182">SUM(P628:AG628)</f>
        <v>0</v>
      </c>
      <c r="D628" s="7" t="e">
        <f t="shared" si="176"/>
        <v>#N/A</v>
      </c>
      <c r="E628" s="7" t="e">
        <f t="shared" si="177"/>
        <v>#N/A</v>
      </c>
      <c r="F628" s="7">
        <f t="shared" si="178"/>
        <v>0</v>
      </c>
      <c r="G628" s="7">
        <f t="shared" si="174"/>
        <v>0</v>
      </c>
      <c r="H628" s="49" t="e">
        <f t="shared" si="179"/>
        <v>#NUM!</v>
      </c>
      <c r="I628" s="178" t="e">
        <f t="shared" ref="I628:I685" si="183">H628/C628</f>
        <v>#NUM!</v>
      </c>
      <c r="J628" s="8"/>
      <c r="K628" s="2" t="str">
        <f t="shared" ref="K628:K685" si="184">IF(C628=0,"-",P628/C628)</f>
        <v>-</v>
      </c>
      <c r="L628" s="2" t="str">
        <f t="shared" ref="L628:L685" si="185">IF(C628=0,"-",Q628/C628)</f>
        <v>-</v>
      </c>
      <c r="M628" s="2" t="str">
        <f t="shared" ref="M628:M685" si="186">IF(C628=0,"-",R628/C628)</f>
        <v>-</v>
      </c>
      <c r="N628" s="2"/>
      <c r="O628" s="2" t="str">
        <f t="shared" ref="O628:O685" si="187">IF(C628=0,"-",(1-K628-L628-M628))</f>
        <v>-</v>
      </c>
      <c r="P628" s="1"/>
      <c r="Q628" s="1"/>
      <c r="R628" s="1"/>
      <c r="S628" s="1"/>
      <c r="T628" s="1"/>
      <c r="U628" s="1"/>
      <c r="V628" s="161"/>
      <c r="W628" s="1"/>
      <c r="X628" s="1"/>
      <c r="Y628" s="1"/>
      <c r="Z628" s="1"/>
      <c r="AA628" s="1"/>
      <c r="AB628" s="1"/>
      <c r="AC628" s="1"/>
      <c r="AD628" s="1"/>
      <c r="AI628" t="str">
        <f t="shared" si="175"/>
        <v>Topsfield</v>
      </c>
      <c r="AJ628" t="s">
        <v>643</v>
      </c>
      <c r="AK628" s="167">
        <v>2</v>
      </c>
      <c r="AN628" s="98">
        <v>23</v>
      </c>
      <c r="AO628" s="100">
        <v>29</v>
      </c>
      <c r="AP628" s="100">
        <v>202</v>
      </c>
      <c r="AQ628" s="107">
        <v>76895</v>
      </c>
      <c r="AR628" s="107">
        <f t="shared" si="180"/>
        <v>23029</v>
      </c>
      <c r="AS628" t="s">
        <v>1726</v>
      </c>
      <c r="AT628" s="110">
        <f t="shared" si="181"/>
        <v>2376895</v>
      </c>
      <c r="AW628">
        <v>55.08</v>
      </c>
      <c r="AX628">
        <v>4.3600000000000003</v>
      </c>
      <c r="AY628">
        <v>50.72</v>
      </c>
      <c r="BF628" s="118"/>
      <c r="BI628" s="118"/>
      <c r="BJ628" s="118"/>
      <c r="BV628" s="1"/>
    </row>
    <row r="629" spans="1:74" hidden="1" outlineLevel="1">
      <c r="A629" t="s">
        <v>949</v>
      </c>
      <c r="B629" s="9" t="s">
        <v>968</v>
      </c>
      <c r="C629" s="1">
        <f t="shared" si="182"/>
        <v>0</v>
      </c>
      <c r="D629" s="7" t="e">
        <f t="shared" si="176"/>
        <v>#N/A</v>
      </c>
      <c r="E629" s="7" t="e">
        <f t="shared" si="177"/>
        <v>#N/A</v>
      </c>
      <c r="F629" s="7">
        <f t="shared" si="178"/>
        <v>0</v>
      </c>
      <c r="G629" s="7">
        <f t="shared" si="174"/>
        <v>0</v>
      </c>
      <c r="H629" s="49" t="e">
        <f t="shared" si="179"/>
        <v>#NUM!</v>
      </c>
      <c r="I629" s="178" t="e">
        <f t="shared" si="183"/>
        <v>#NUM!</v>
      </c>
      <c r="J629" s="8"/>
      <c r="K629" s="2" t="str">
        <f t="shared" si="184"/>
        <v>-</v>
      </c>
      <c r="L629" s="2" t="str">
        <f t="shared" si="185"/>
        <v>-</v>
      </c>
      <c r="M629" s="2" t="str">
        <f t="shared" si="186"/>
        <v>-</v>
      </c>
      <c r="N629" s="2"/>
      <c r="O629" s="2" t="str">
        <f t="shared" si="187"/>
        <v>-</v>
      </c>
      <c r="P629" s="1"/>
      <c r="Q629" s="1"/>
      <c r="R629" s="1"/>
      <c r="S629" s="1"/>
      <c r="T629" s="1"/>
      <c r="U629" s="1"/>
      <c r="V629" s="161"/>
      <c r="W629" s="1"/>
      <c r="X629" s="1"/>
      <c r="Y629" s="1"/>
      <c r="Z629" s="1"/>
      <c r="AA629" s="1"/>
      <c r="AB629" s="1"/>
      <c r="AC629" s="1"/>
      <c r="AD629" s="1"/>
      <c r="AI629" t="str">
        <f t="shared" si="175"/>
        <v>Topsham</v>
      </c>
      <c r="AJ629" t="s">
        <v>1349</v>
      </c>
      <c r="AK629" s="167">
        <v>1</v>
      </c>
      <c r="AN629" s="98">
        <v>23</v>
      </c>
      <c r="AO629" s="100">
        <v>23</v>
      </c>
      <c r="AP629" s="100">
        <v>40</v>
      </c>
      <c r="AQ629" s="107">
        <v>76960</v>
      </c>
      <c r="AR629" s="107">
        <f t="shared" si="180"/>
        <v>23023</v>
      </c>
      <c r="AS629" t="s">
        <v>1726</v>
      </c>
      <c r="AT629" s="110">
        <f t="shared" si="181"/>
        <v>2376960</v>
      </c>
      <c r="AW629">
        <v>35.43</v>
      </c>
      <c r="AX629">
        <v>3.41</v>
      </c>
      <c r="AY629">
        <v>32.020000000000003</v>
      </c>
      <c r="BF629" s="118"/>
      <c r="BI629" s="118"/>
      <c r="BJ629" s="118"/>
      <c r="BV629" s="1"/>
    </row>
    <row r="630" spans="1:74" hidden="1" outlineLevel="1">
      <c r="A630" t="s">
        <v>2748</v>
      </c>
      <c r="B630" s="9" t="s">
        <v>968</v>
      </c>
      <c r="C630" s="1">
        <f t="shared" si="182"/>
        <v>0</v>
      </c>
      <c r="D630" s="7" t="e">
        <f t="shared" si="176"/>
        <v>#N/A</v>
      </c>
      <c r="E630" s="7" t="e">
        <f t="shared" si="177"/>
        <v>#N/A</v>
      </c>
      <c r="F630" s="7">
        <f t="shared" si="178"/>
        <v>0</v>
      </c>
      <c r="G630" s="7">
        <f t="shared" si="174"/>
        <v>0</v>
      </c>
      <c r="H630" s="49" t="e">
        <f t="shared" si="179"/>
        <v>#NUM!</v>
      </c>
      <c r="I630" s="178" t="e">
        <f t="shared" si="183"/>
        <v>#NUM!</v>
      </c>
      <c r="J630" s="8"/>
      <c r="K630" s="2" t="str">
        <f t="shared" si="184"/>
        <v>-</v>
      </c>
      <c r="L630" s="2" t="str">
        <f t="shared" si="185"/>
        <v>-</v>
      </c>
      <c r="M630" s="2" t="str">
        <f t="shared" si="186"/>
        <v>-</v>
      </c>
      <c r="N630" s="2"/>
      <c r="O630" s="2" t="str">
        <f t="shared" si="187"/>
        <v>-</v>
      </c>
      <c r="P630" s="1"/>
      <c r="Q630" s="1"/>
      <c r="R630" s="1"/>
      <c r="S630" s="1"/>
      <c r="T630" s="1"/>
      <c r="U630" s="1"/>
      <c r="V630" s="161"/>
      <c r="W630" s="1"/>
      <c r="X630" s="1"/>
      <c r="Y630" s="1"/>
      <c r="Z630" s="1"/>
      <c r="AA630" s="1"/>
      <c r="AB630" s="1"/>
      <c r="AC630" s="1"/>
      <c r="AD630" s="1"/>
      <c r="AI630" t="str">
        <f t="shared" si="175"/>
        <v>Tremont</v>
      </c>
      <c r="AJ630" t="s">
        <v>695</v>
      </c>
      <c r="AK630" s="167">
        <v>2</v>
      </c>
      <c r="AN630" s="98">
        <v>23</v>
      </c>
      <c r="AO630" s="100">
        <v>9</v>
      </c>
      <c r="AP630" s="100">
        <v>165</v>
      </c>
      <c r="AQ630" s="107">
        <v>77345</v>
      </c>
      <c r="AR630" s="107">
        <f t="shared" si="180"/>
        <v>23009</v>
      </c>
      <c r="AS630" t="s">
        <v>1726</v>
      </c>
      <c r="AT630" s="110">
        <f t="shared" si="181"/>
        <v>2377345</v>
      </c>
      <c r="AW630">
        <v>52.39</v>
      </c>
      <c r="AX630">
        <v>35.54</v>
      </c>
      <c r="AY630">
        <v>16.86</v>
      </c>
      <c r="BF630" s="118"/>
      <c r="BI630" s="118"/>
      <c r="BJ630" s="118"/>
      <c r="BV630" s="1"/>
    </row>
    <row r="631" spans="1:74" hidden="1" outlineLevel="1">
      <c r="A631" t="s">
        <v>2998</v>
      </c>
      <c r="B631" s="9" t="s">
        <v>968</v>
      </c>
      <c r="C631" s="1">
        <f t="shared" si="182"/>
        <v>0</v>
      </c>
      <c r="D631" s="7" t="e">
        <f t="shared" si="176"/>
        <v>#N/A</v>
      </c>
      <c r="E631" s="7" t="e">
        <f t="shared" si="177"/>
        <v>#N/A</v>
      </c>
      <c r="F631" s="7">
        <f t="shared" si="178"/>
        <v>0</v>
      </c>
      <c r="G631" s="7">
        <f t="shared" si="174"/>
        <v>0</v>
      </c>
      <c r="H631" s="49" t="e">
        <f t="shared" si="179"/>
        <v>#NUM!</v>
      </c>
      <c r="I631" s="178" t="e">
        <f t="shared" si="183"/>
        <v>#NUM!</v>
      </c>
      <c r="J631" s="8"/>
      <c r="K631" s="2" t="str">
        <f t="shared" si="184"/>
        <v>-</v>
      </c>
      <c r="L631" s="2" t="str">
        <f t="shared" si="185"/>
        <v>-</v>
      </c>
      <c r="M631" s="2" t="str">
        <f t="shared" si="186"/>
        <v>-</v>
      </c>
      <c r="N631" s="2"/>
      <c r="O631" s="2" t="str">
        <f t="shared" si="187"/>
        <v>-</v>
      </c>
      <c r="P631" s="1"/>
      <c r="Q631" s="1"/>
      <c r="R631" s="1"/>
      <c r="S631" s="1"/>
      <c r="T631" s="1"/>
      <c r="U631" s="1"/>
      <c r="V631" s="161"/>
      <c r="W631" s="1"/>
      <c r="X631" s="1"/>
      <c r="Y631" s="1"/>
      <c r="Z631" s="1"/>
      <c r="AA631" s="1"/>
      <c r="AB631" s="1"/>
      <c r="AC631" s="1"/>
      <c r="AD631" s="1"/>
      <c r="AI631" t="str">
        <f t="shared" si="175"/>
        <v>Trenton</v>
      </c>
      <c r="AJ631" t="s">
        <v>695</v>
      </c>
      <c r="AK631" s="167">
        <v>2</v>
      </c>
      <c r="AN631" s="98">
        <v>23</v>
      </c>
      <c r="AO631" s="100">
        <v>9</v>
      </c>
      <c r="AP631" s="100">
        <v>170</v>
      </c>
      <c r="AQ631" s="107">
        <v>77415</v>
      </c>
      <c r="AR631" s="107">
        <f t="shared" si="180"/>
        <v>23009</v>
      </c>
      <c r="AS631" t="s">
        <v>1726</v>
      </c>
      <c r="AT631" s="110">
        <f t="shared" si="181"/>
        <v>2377415</v>
      </c>
      <c r="AW631">
        <v>28.45</v>
      </c>
      <c r="AX631">
        <v>10.26</v>
      </c>
      <c r="AY631">
        <v>18.190000000000001</v>
      </c>
      <c r="BF631" s="118"/>
      <c r="BI631" s="118"/>
      <c r="BJ631" s="118"/>
      <c r="BV631" s="1"/>
    </row>
    <row r="632" spans="1:74" hidden="1" outlineLevel="1">
      <c r="A632" s="34" t="s">
        <v>681</v>
      </c>
      <c r="B632" s="9" t="s">
        <v>968</v>
      </c>
      <c r="C632" s="1">
        <f>SUM(P632:AG632)</f>
        <v>0</v>
      </c>
      <c r="D632" s="7" t="e">
        <f t="shared" si="176"/>
        <v>#N/A</v>
      </c>
      <c r="E632" s="7" t="e">
        <f t="shared" si="177"/>
        <v>#N/A</v>
      </c>
      <c r="F632" s="7">
        <f t="shared" si="178"/>
        <v>0</v>
      </c>
      <c r="G632" s="7">
        <f t="shared" si="174"/>
        <v>0</v>
      </c>
      <c r="H632" s="49" t="e">
        <f t="shared" si="179"/>
        <v>#NUM!</v>
      </c>
      <c r="I632" s="178" t="e">
        <f>H632/C632</f>
        <v>#NUM!</v>
      </c>
      <c r="J632" s="8"/>
      <c r="K632" s="2" t="str">
        <f>IF(C632=0,"-",P632/C632)</f>
        <v>-</v>
      </c>
      <c r="L632" s="2" t="str">
        <f>IF(C632=0,"-",Q632/C632)</f>
        <v>-</v>
      </c>
      <c r="M632" s="2" t="str">
        <f>IF(C632=0,"-",R632/C632)</f>
        <v>-</v>
      </c>
      <c r="N632" s="2"/>
      <c r="O632" s="2" t="str">
        <f>IF(C632=0,"-",(1-K632-L632-M632))</f>
        <v>-</v>
      </c>
      <c r="P632" s="1"/>
      <c r="Q632" s="1"/>
      <c r="R632" s="1"/>
      <c r="S632" s="1"/>
      <c r="T632" s="1"/>
      <c r="U632" s="1"/>
      <c r="V632" s="161"/>
      <c r="W632" s="1"/>
      <c r="X632" s="1"/>
      <c r="Y632" s="1"/>
      <c r="Z632" s="1"/>
      <c r="AA632" s="1"/>
      <c r="AB632" s="1"/>
      <c r="AC632" s="1"/>
      <c r="AD632" s="1"/>
      <c r="AI632" t="str">
        <f>A632</f>
        <v>Trescott</v>
      </c>
      <c r="AJ632" t="s">
        <v>643</v>
      </c>
      <c r="AK632" s="167">
        <v>2</v>
      </c>
      <c r="AN632" s="98">
        <v>23</v>
      </c>
      <c r="AO632" s="100">
        <v>29</v>
      </c>
      <c r="AQ632" s="107">
        <v>77500</v>
      </c>
      <c r="AR632" s="107">
        <f t="shared" si="180"/>
        <v>23029</v>
      </c>
      <c r="AS632" t="s">
        <v>1908</v>
      </c>
      <c r="AT632" s="110">
        <f t="shared" si="181"/>
        <v>2377500</v>
      </c>
      <c r="BF632" s="118"/>
      <c r="BI632" s="118"/>
      <c r="BJ632" s="118"/>
      <c r="BV632" s="1"/>
    </row>
    <row r="633" spans="1:74" hidden="1" outlineLevel="1">
      <c r="A633" t="s">
        <v>457</v>
      </c>
      <c r="B633" s="9" t="s">
        <v>968</v>
      </c>
      <c r="C633" s="1">
        <f t="shared" si="182"/>
        <v>0</v>
      </c>
      <c r="D633" s="7" t="e">
        <f t="shared" si="176"/>
        <v>#N/A</v>
      </c>
      <c r="E633" s="7" t="e">
        <f t="shared" si="177"/>
        <v>#N/A</v>
      </c>
      <c r="F633" s="7">
        <f t="shared" si="178"/>
        <v>0</v>
      </c>
      <c r="G633" s="7">
        <f t="shared" si="174"/>
        <v>0</v>
      </c>
      <c r="H633" s="49" t="e">
        <f t="shared" si="179"/>
        <v>#NUM!</v>
      </c>
      <c r="I633" s="178" t="e">
        <f t="shared" si="183"/>
        <v>#NUM!</v>
      </c>
      <c r="J633" s="8"/>
      <c r="K633" s="2" t="str">
        <f t="shared" si="184"/>
        <v>-</v>
      </c>
      <c r="L633" s="2" t="str">
        <f t="shared" si="185"/>
        <v>-</v>
      </c>
      <c r="M633" s="2" t="str">
        <f t="shared" si="186"/>
        <v>-</v>
      </c>
      <c r="N633" s="2"/>
      <c r="O633" s="2" t="str">
        <f t="shared" si="187"/>
        <v>-</v>
      </c>
      <c r="P633" s="1"/>
      <c r="Q633" s="1"/>
      <c r="R633" s="1"/>
      <c r="S633" s="1"/>
      <c r="T633" s="1"/>
      <c r="U633" s="1"/>
      <c r="V633" s="161"/>
      <c r="W633" s="1"/>
      <c r="X633" s="1"/>
      <c r="Y633" s="1"/>
      <c r="Z633" s="1"/>
      <c r="AA633" s="1"/>
      <c r="AB633" s="1"/>
      <c r="AC633" s="1"/>
      <c r="AD633" s="1"/>
      <c r="AI633" t="str">
        <f t="shared" si="175"/>
        <v>Troy</v>
      </c>
      <c r="AJ633" t="s">
        <v>2274</v>
      </c>
      <c r="AK633" s="167">
        <v>2</v>
      </c>
      <c r="AN633" s="98">
        <v>23</v>
      </c>
      <c r="AO633" s="100">
        <v>27</v>
      </c>
      <c r="AP633" s="100">
        <v>115</v>
      </c>
      <c r="AQ633" s="107">
        <v>77625</v>
      </c>
      <c r="AR633" s="107">
        <f t="shared" si="180"/>
        <v>23027</v>
      </c>
      <c r="AS633" t="s">
        <v>1726</v>
      </c>
      <c r="AT633" s="110">
        <f t="shared" si="181"/>
        <v>2377625</v>
      </c>
      <c r="AW633">
        <v>35.51</v>
      </c>
      <c r="AX633">
        <v>0.7</v>
      </c>
      <c r="AY633">
        <v>34.82</v>
      </c>
      <c r="BF633" s="118"/>
      <c r="BI633" s="118"/>
      <c r="BJ633" s="118"/>
      <c r="BV633" s="1"/>
    </row>
    <row r="634" spans="1:74" hidden="1" outlineLevel="1">
      <c r="A634" t="s">
        <v>2427</v>
      </c>
      <c r="B634" s="9" t="s">
        <v>968</v>
      </c>
      <c r="C634" s="1">
        <f t="shared" si="182"/>
        <v>0</v>
      </c>
      <c r="D634" s="7" t="e">
        <f t="shared" si="176"/>
        <v>#N/A</v>
      </c>
      <c r="E634" s="7" t="e">
        <f t="shared" si="177"/>
        <v>#N/A</v>
      </c>
      <c r="F634" s="7">
        <f t="shared" si="178"/>
        <v>0</v>
      </c>
      <c r="G634" s="7">
        <f t="shared" si="174"/>
        <v>0</v>
      </c>
      <c r="H634" s="49" t="e">
        <f t="shared" si="179"/>
        <v>#NUM!</v>
      </c>
      <c r="I634" s="178" t="e">
        <f t="shared" si="183"/>
        <v>#NUM!</v>
      </c>
      <c r="J634" s="8"/>
      <c r="K634" s="2" t="str">
        <f t="shared" si="184"/>
        <v>-</v>
      </c>
      <c r="L634" s="2" t="str">
        <f t="shared" si="185"/>
        <v>-</v>
      </c>
      <c r="M634" s="2" t="str">
        <f t="shared" si="186"/>
        <v>-</v>
      </c>
      <c r="N634" s="2"/>
      <c r="O634" s="2" t="str">
        <f t="shared" si="187"/>
        <v>-</v>
      </c>
      <c r="P634" s="1"/>
      <c r="Q634" s="1"/>
      <c r="R634" s="1"/>
      <c r="S634" s="1"/>
      <c r="T634" s="1"/>
      <c r="U634" s="1"/>
      <c r="V634" s="161"/>
      <c r="W634" s="1"/>
      <c r="X634" s="1"/>
      <c r="Y634" s="1"/>
      <c r="Z634" s="1"/>
      <c r="AA634" s="1"/>
      <c r="AB634" s="1"/>
      <c r="AC634" s="1"/>
      <c r="AD634" s="1"/>
      <c r="AI634" t="str">
        <f t="shared" si="175"/>
        <v>Turner</v>
      </c>
      <c r="AJ634" t="s">
        <v>875</v>
      </c>
      <c r="AK634" s="167">
        <v>2</v>
      </c>
      <c r="AN634" s="98">
        <v>23</v>
      </c>
      <c r="AO634" s="100">
        <v>1</v>
      </c>
      <c r="AP634" s="100">
        <v>60</v>
      </c>
      <c r="AQ634" s="107">
        <v>77800</v>
      </c>
      <c r="AR634" s="107">
        <f t="shared" si="180"/>
        <v>23001</v>
      </c>
      <c r="AS634" t="s">
        <v>1726</v>
      </c>
      <c r="AT634" s="110">
        <f t="shared" si="181"/>
        <v>2377800</v>
      </c>
      <c r="AW634">
        <v>62.69</v>
      </c>
      <c r="AX634">
        <v>3.12</v>
      </c>
      <c r="AY634">
        <v>59.57</v>
      </c>
      <c r="BF634" s="118"/>
      <c r="BI634" s="118"/>
      <c r="BJ634" s="118"/>
      <c r="BV634" s="1"/>
    </row>
    <row r="635" spans="1:74" hidden="1" outlineLevel="1">
      <c r="A635" t="s">
        <v>3257</v>
      </c>
      <c r="B635" s="9" t="s">
        <v>968</v>
      </c>
      <c r="C635" s="1">
        <f t="shared" si="182"/>
        <v>0</v>
      </c>
      <c r="D635" s="7" t="e">
        <f t="shared" si="176"/>
        <v>#N/A</v>
      </c>
      <c r="E635" s="7" t="e">
        <f t="shared" si="177"/>
        <v>#N/A</v>
      </c>
      <c r="F635" s="7">
        <f t="shared" si="178"/>
        <v>0</v>
      </c>
      <c r="G635" s="7">
        <f t="shared" si="174"/>
        <v>0</v>
      </c>
      <c r="H635" s="49" t="e">
        <f t="shared" si="179"/>
        <v>#NUM!</v>
      </c>
      <c r="I635" s="178" t="e">
        <f t="shared" si="183"/>
        <v>#NUM!</v>
      </c>
      <c r="J635" s="8"/>
      <c r="K635" s="2" t="str">
        <f t="shared" si="184"/>
        <v>-</v>
      </c>
      <c r="L635" s="2" t="str">
        <f t="shared" si="185"/>
        <v>-</v>
      </c>
      <c r="M635" s="2" t="str">
        <f t="shared" si="186"/>
        <v>-</v>
      </c>
      <c r="N635" s="2"/>
      <c r="O635" s="2" t="str">
        <f t="shared" si="187"/>
        <v>-</v>
      </c>
      <c r="P635" s="1"/>
      <c r="Q635" s="1"/>
      <c r="R635" s="1"/>
      <c r="S635" s="1"/>
      <c r="T635" s="1"/>
      <c r="U635" s="1"/>
      <c r="V635" s="161"/>
      <c r="W635" s="1"/>
      <c r="X635" s="1"/>
      <c r="Y635" s="1"/>
      <c r="Z635" s="1"/>
      <c r="AA635" s="1"/>
      <c r="AB635" s="1"/>
      <c r="AC635" s="1"/>
      <c r="AD635" s="1"/>
      <c r="AI635" t="str">
        <f t="shared" si="175"/>
        <v>Union</v>
      </c>
      <c r="AJ635" t="s">
        <v>794</v>
      </c>
      <c r="AK635" s="167">
        <v>1</v>
      </c>
      <c r="AN635" s="98">
        <v>23</v>
      </c>
      <c r="AO635" s="100">
        <v>13</v>
      </c>
      <c r="AP635" s="100">
        <v>75</v>
      </c>
      <c r="AQ635" s="107">
        <v>78115</v>
      </c>
      <c r="AR635" s="107">
        <f t="shared" si="180"/>
        <v>23013</v>
      </c>
      <c r="AS635" t="s">
        <v>1726</v>
      </c>
      <c r="AT635" s="110">
        <f t="shared" si="181"/>
        <v>2378115</v>
      </c>
      <c r="AW635">
        <v>34.46</v>
      </c>
      <c r="AX635">
        <v>2.37</v>
      </c>
      <c r="AY635">
        <v>32.090000000000003</v>
      </c>
      <c r="BF635" s="118"/>
      <c r="BI635" s="118"/>
      <c r="BJ635" s="118"/>
      <c r="BV635" s="1"/>
    </row>
    <row r="636" spans="1:74" hidden="1" outlineLevel="1">
      <c r="A636" t="s">
        <v>1001</v>
      </c>
      <c r="B636" s="9" t="s">
        <v>968</v>
      </c>
      <c r="C636" s="1">
        <f t="shared" si="182"/>
        <v>0</v>
      </c>
      <c r="D636" s="7" t="e">
        <f t="shared" si="176"/>
        <v>#N/A</v>
      </c>
      <c r="E636" s="7" t="e">
        <f t="shared" si="177"/>
        <v>#N/A</v>
      </c>
      <c r="F636" s="7">
        <f t="shared" si="178"/>
        <v>0</v>
      </c>
      <c r="G636" s="7">
        <f t="shared" si="174"/>
        <v>0</v>
      </c>
      <c r="H636" s="49" t="e">
        <f t="shared" si="179"/>
        <v>#NUM!</v>
      </c>
      <c r="I636" s="178" t="e">
        <f t="shared" si="183"/>
        <v>#NUM!</v>
      </c>
      <c r="J636" s="8"/>
      <c r="K636" s="2" t="str">
        <f t="shared" si="184"/>
        <v>-</v>
      </c>
      <c r="L636" s="2" t="str">
        <f t="shared" si="185"/>
        <v>-</v>
      </c>
      <c r="M636" s="2" t="str">
        <f t="shared" si="186"/>
        <v>-</v>
      </c>
      <c r="N636" s="2"/>
      <c r="O636" s="2" t="str">
        <f t="shared" si="187"/>
        <v>-</v>
      </c>
      <c r="P636" s="1"/>
      <c r="Q636" s="1"/>
      <c r="R636" s="1"/>
      <c r="S636" s="1"/>
      <c r="T636" s="1"/>
      <c r="U636" s="1"/>
      <c r="V636" s="161"/>
      <c r="W636" s="1"/>
      <c r="X636" s="1"/>
      <c r="Y636" s="1"/>
      <c r="Z636" s="1"/>
      <c r="AA636" s="1"/>
      <c r="AB636" s="1"/>
      <c r="AC636" s="1"/>
      <c r="AD636" s="1"/>
      <c r="AI636" t="str">
        <f t="shared" si="175"/>
        <v>Unity</v>
      </c>
      <c r="AJ636" t="s">
        <v>2274</v>
      </c>
      <c r="AK636" s="167">
        <v>2</v>
      </c>
      <c r="AN636" s="98">
        <v>23</v>
      </c>
      <c r="AO636" s="100">
        <v>27</v>
      </c>
      <c r="AP636" s="100">
        <v>120</v>
      </c>
      <c r="AQ636" s="107">
        <v>78255</v>
      </c>
      <c r="AR636" s="107">
        <f t="shared" si="180"/>
        <v>23027</v>
      </c>
      <c r="AS636" t="s">
        <v>1726</v>
      </c>
      <c r="AT636" s="110">
        <f t="shared" si="181"/>
        <v>2378255</v>
      </c>
      <c r="AW636">
        <v>41.83</v>
      </c>
      <c r="AX636">
        <v>2.2799999999999998</v>
      </c>
      <c r="AY636">
        <v>39.549999999999997</v>
      </c>
      <c r="BF636" s="118"/>
      <c r="BI636" s="118"/>
      <c r="BJ636" s="118"/>
      <c r="BV636" s="1"/>
    </row>
    <row r="637" spans="1:74" hidden="1" outlineLevel="1">
      <c r="A637" t="s">
        <v>283</v>
      </c>
      <c r="B637" s="9" t="s">
        <v>968</v>
      </c>
      <c r="C637" s="1">
        <f t="shared" si="182"/>
        <v>0</v>
      </c>
      <c r="D637" s="7" t="e">
        <f t="shared" si="176"/>
        <v>#N/A</v>
      </c>
      <c r="E637" s="7" t="e">
        <f t="shared" si="177"/>
        <v>#N/A</v>
      </c>
      <c r="F637" s="7">
        <f t="shared" si="178"/>
        <v>0</v>
      </c>
      <c r="G637" s="7">
        <f t="shared" si="174"/>
        <v>0</v>
      </c>
      <c r="H637" s="49" t="e">
        <f t="shared" si="179"/>
        <v>#NUM!</v>
      </c>
      <c r="I637" s="178" t="e">
        <f t="shared" si="183"/>
        <v>#NUM!</v>
      </c>
      <c r="J637" s="8"/>
      <c r="K637" s="2" t="str">
        <f t="shared" si="184"/>
        <v>-</v>
      </c>
      <c r="L637" s="2" t="str">
        <f t="shared" si="185"/>
        <v>-</v>
      </c>
      <c r="M637" s="2" t="str">
        <f t="shared" si="186"/>
        <v>-</v>
      </c>
      <c r="N637" s="2"/>
      <c r="O637" s="2" t="str">
        <f t="shared" si="187"/>
        <v>-</v>
      </c>
      <c r="P637" s="1"/>
      <c r="Q637" s="1"/>
      <c r="R637" s="1"/>
      <c r="S637" s="1"/>
      <c r="T637" s="1"/>
      <c r="U637" s="1"/>
      <c r="V637" s="161"/>
      <c r="W637" s="1"/>
      <c r="X637" s="1"/>
      <c r="Y637" s="1"/>
      <c r="Z637" s="1"/>
      <c r="AA637" s="1"/>
      <c r="AB637" s="1"/>
      <c r="AC637" s="1"/>
      <c r="AD637" s="1"/>
      <c r="AI637" t="str">
        <f t="shared" si="175"/>
        <v>Upton</v>
      </c>
      <c r="AJ637" t="s">
        <v>3102</v>
      </c>
      <c r="AK637" s="167">
        <v>2</v>
      </c>
      <c r="AN637" s="98">
        <v>23</v>
      </c>
      <c r="AO637" s="100">
        <v>17</v>
      </c>
      <c r="AP637" s="100">
        <v>160</v>
      </c>
      <c r="AQ637" s="107">
        <v>78465</v>
      </c>
      <c r="AR637" s="107">
        <f t="shared" si="180"/>
        <v>23017</v>
      </c>
      <c r="AS637" t="s">
        <v>1726</v>
      </c>
      <c r="AT637" s="110">
        <f t="shared" si="181"/>
        <v>2378465</v>
      </c>
      <c r="AW637">
        <v>42.03</v>
      </c>
      <c r="AX637">
        <v>2.2000000000000002</v>
      </c>
      <c r="AY637">
        <v>39.83</v>
      </c>
      <c r="BF637" s="118"/>
      <c r="BI637" s="118"/>
      <c r="BJ637" s="118"/>
      <c r="BV637" s="1"/>
    </row>
    <row r="638" spans="1:74" hidden="1" outlineLevel="1">
      <c r="A638" t="s">
        <v>613</v>
      </c>
      <c r="B638" s="9" t="s">
        <v>968</v>
      </c>
      <c r="C638" s="1">
        <f t="shared" si="182"/>
        <v>0</v>
      </c>
      <c r="D638" s="7" t="e">
        <f t="shared" si="176"/>
        <v>#N/A</v>
      </c>
      <c r="E638" s="7" t="e">
        <f t="shared" si="177"/>
        <v>#N/A</v>
      </c>
      <c r="F638" s="7">
        <f t="shared" si="178"/>
        <v>0</v>
      </c>
      <c r="G638" s="7">
        <f t="shared" si="174"/>
        <v>0</v>
      </c>
      <c r="H638" s="49" t="e">
        <f t="shared" si="179"/>
        <v>#NUM!</v>
      </c>
      <c r="I638" s="178" t="e">
        <f t="shared" si="183"/>
        <v>#NUM!</v>
      </c>
      <c r="J638" s="8"/>
      <c r="K638" s="2" t="str">
        <f t="shared" si="184"/>
        <v>-</v>
      </c>
      <c r="L638" s="2" t="str">
        <f t="shared" si="185"/>
        <v>-</v>
      </c>
      <c r="M638" s="2" t="str">
        <f t="shared" si="186"/>
        <v>-</v>
      </c>
      <c r="N638" s="2"/>
      <c r="O638" s="2" t="str">
        <f t="shared" si="187"/>
        <v>-</v>
      </c>
      <c r="P638" s="1"/>
      <c r="Q638" s="1"/>
      <c r="R638" s="1"/>
      <c r="S638" s="1"/>
      <c r="T638" s="1"/>
      <c r="U638" s="1"/>
      <c r="V638" s="161"/>
      <c r="W638" s="1"/>
      <c r="X638" s="1"/>
      <c r="Y638" s="1"/>
      <c r="Z638" s="1"/>
      <c r="AA638" s="1"/>
      <c r="AB638" s="1"/>
      <c r="AC638" s="1"/>
      <c r="AD638" s="1"/>
      <c r="AI638" t="str">
        <f t="shared" si="175"/>
        <v>Van Buren</v>
      </c>
      <c r="AJ638" t="s">
        <v>2884</v>
      </c>
      <c r="AK638" s="167">
        <v>2</v>
      </c>
      <c r="AN638" s="98">
        <v>23</v>
      </c>
      <c r="AO638" s="100">
        <v>3</v>
      </c>
      <c r="AP638" s="100">
        <v>305</v>
      </c>
      <c r="AQ638" s="107">
        <v>78570</v>
      </c>
      <c r="AR638" s="107">
        <f t="shared" si="180"/>
        <v>23003</v>
      </c>
      <c r="AS638" t="s">
        <v>1726</v>
      </c>
      <c r="AT638" s="110">
        <f t="shared" si="181"/>
        <v>2378570</v>
      </c>
      <c r="AW638">
        <v>35.15</v>
      </c>
      <c r="AX638">
        <v>1.2</v>
      </c>
      <c r="AY638">
        <v>33.950000000000003</v>
      </c>
      <c r="BF638" s="118"/>
      <c r="BI638" s="118"/>
      <c r="BJ638" s="118"/>
      <c r="BV638" s="1"/>
    </row>
    <row r="639" spans="1:74" hidden="1" outlineLevel="1">
      <c r="A639" t="s">
        <v>2528</v>
      </c>
      <c r="B639" s="9" t="s">
        <v>968</v>
      </c>
      <c r="C639" s="1">
        <f t="shared" si="182"/>
        <v>0</v>
      </c>
      <c r="D639" s="7" t="e">
        <f t="shared" si="176"/>
        <v>#N/A</v>
      </c>
      <c r="E639" s="7" t="e">
        <f t="shared" si="177"/>
        <v>#N/A</v>
      </c>
      <c r="F639" s="7">
        <f t="shared" si="178"/>
        <v>0</v>
      </c>
      <c r="G639" s="7">
        <f t="shared" si="174"/>
        <v>0</v>
      </c>
      <c r="H639" s="49" t="e">
        <f t="shared" si="179"/>
        <v>#NUM!</v>
      </c>
      <c r="I639" s="178" t="e">
        <f t="shared" si="183"/>
        <v>#NUM!</v>
      </c>
      <c r="J639" s="8"/>
      <c r="K639" s="2" t="str">
        <f t="shared" si="184"/>
        <v>-</v>
      </c>
      <c r="L639" s="2" t="str">
        <f t="shared" si="185"/>
        <v>-</v>
      </c>
      <c r="M639" s="2" t="str">
        <f t="shared" si="186"/>
        <v>-</v>
      </c>
      <c r="N639" s="2"/>
      <c r="O639" s="2" t="str">
        <f t="shared" si="187"/>
        <v>-</v>
      </c>
      <c r="P639" s="1"/>
      <c r="Q639" s="1"/>
      <c r="R639" s="1"/>
      <c r="S639" s="1"/>
      <c r="T639" s="1"/>
      <c r="U639" s="1"/>
      <c r="V639" s="161"/>
      <c r="W639" s="1"/>
      <c r="X639" s="1"/>
      <c r="Y639" s="1"/>
      <c r="Z639" s="1"/>
      <c r="AA639" s="1"/>
      <c r="AB639" s="1"/>
      <c r="AC639" s="1"/>
      <c r="AD639" s="1"/>
      <c r="AI639" t="str">
        <f t="shared" si="175"/>
        <v>Vanceboro</v>
      </c>
      <c r="AJ639" t="s">
        <v>643</v>
      </c>
      <c r="AK639" s="167">
        <v>2</v>
      </c>
      <c r="AN639" s="98">
        <v>23</v>
      </c>
      <c r="AO639" s="100">
        <v>29</v>
      </c>
      <c r="AP639" s="100">
        <v>205</v>
      </c>
      <c r="AQ639" s="107">
        <v>78675</v>
      </c>
      <c r="AR639" s="107">
        <f t="shared" si="180"/>
        <v>23029</v>
      </c>
      <c r="AS639" t="s">
        <v>1726</v>
      </c>
      <c r="AT639" s="110">
        <f t="shared" si="181"/>
        <v>2378675</v>
      </c>
      <c r="AW639">
        <v>22.62</v>
      </c>
      <c r="AX639">
        <v>2.1800000000000002</v>
      </c>
      <c r="AY639">
        <v>20.440000000000001</v>
      </c>
      <c r="BF639" s="118"/>
      <c r="BI639" s="118"/>
      <c r="BJ639" s="118"/>
      <c r="BV639" s="1"/>
    </row>
    <row r="640" spans="1:74" hidden="1" outlineLevel="1">
      <c r="A640" t="s">
        <v>3039</v>
      </c>
      <c r="B640" s="9" t="s">
        <v>968</v>
      </c>
      <c r="C640" s="1">
        <f t="shared" si="182"/>
        <v>0</v>
      </c>
      <c r="D640" s="7" t="e">
        <f t="shared" si="176"/>
        <v>#N/A</v>
      </c>
      <c r="E640" s="7" t="e">
        <f t="shared" si="177"/>
        <v>#N/A</v>
      </c>
      <c r="F640" s="7">
        <f t="shared" si="178"/>
        <v>0</v>
      </c>
      <c r="G640" s="7">
        <f t="shared" si="174"/>
        <v>0</v>
      </c>
      <c r="H640" s="49" t="e">
        <f t="shared" si="179"/>
        <v>#NUM!</v>
      </c>
      <c r="I640" s="178" t="e">
        <f t="shared" si="183"/>
        <v>#NUM!</v>
      </c>
      <c r="J640" s="8"/>
      <c r="K640" s="2" t="str">
        <f t="shared" si="184"/>
        <v>-</v>
      </c>
      <c r="L640" s="2" t="str">
        <f t="shared" si="185"/>
        <v>-</v>
      </c>
      <c r="M640" s="2" t="str">
        <f t="shared" si="186"/>
        <v>-</v>
      </c>
      <c r="N640" s="2"/>
      <c r="O640" s="2" t="str">
        <f t="shared" si="187"/>
        <v>-</v>
      </c>
      <c r="P640" s="1"/>
      <c r="Q640" s="1"/>
      <c r="R640" s="1"/>
      <c r="S640" s="1"/>
      <c r="T640" s="1"/>
      <c r="U640" s="1"/>
      <c r="V640" s="161"/>
      <c r="W640" s="1"/>
      <c r="X640" s="1"/>
      <c r="Y640" s="1"/>
      <c r="Z640" s="1"/>
      <c r="AA640" s="1"/>
      <c r="AB640" s="1"/>
      <c r="AC640" s="1"/>
      <c r="AD640" s="1"/>
      <c r="AI640" t="str">
        <f t="shared" si="175"/>
        <v>Vassalboro</v>
      </c>
      <c r="AJ640" t="s">
        <v>2602</v>
      </c>
      <c r="AK640" s="167">
        <v>1</v>
      </c>
      <c r="AN640" s="98">
        <v>23</v>
      </c>
      <c r="AO640" s="100">
        <v>11</v>
      </c>
      <c r="AP640" s="100">
        <v>110</v>
      </c>
      <c r="AQ640" s="107">
        <v>78745</v>
      </c>
      <c r="AR640" s="107">
        <f t="shared" si="180"/>
        <v>23011</v>
      </c>
      <c r="AS640" t="s">
        <v>1726</v>
      </c>
      <c r="AT640" s="110">
        <f t="shared" si="181"/>
        <v>2378745</v>
      </c>
      <c r="AW640">
        <v>47.78</v>
      </c>
      <c r="AX640">
        <v>3.51</v>
      </c>
      <c r="AY640">
        <v>44.27</v>
      </c>
      <c r="BF640" s="118"/>
      <c r="BI640" s="118"/>
      <c r="BJ640" s="118"/>
      <c r="BV640" s="1"/>
    </row>
    <row r="641" spans="1:74" hidden="1" outlineLevel="1">
      <c r="A641" t="s">
        <v>3265</v>
      </c>
      <c r="B641" s="9" t="s">
        <v>968</v>
      </c>
      <c r="C641" s="1">
        <f t="shared" si="182"/>
        <v>0</v>
      </c>
      <c r="D641" s="7" t="e">
        <f t="shared" si="176"/>
        <v>#N/A</v>
      </c>
      <c r="E641" s="7" t="e">
        <f t="shared" si="177"/>
        <v>#N/A</v>
      </c>
      <c r="F641" s="7">
        <f t="shared" si="178"/>
        <v>0</v>
      </c>
      <c r="G641" s="7">
        <f t="shared" si="174"/>
        <v>0</v>
      </c>
      <c r="H641" s="49" t="e">
        <f t="shared" si="179"/>
        <v>#NUM!</v>
      </c>
      <c r="I641" s="178" t="e">
        <f t="shared" si="183"/>
        <v>#NUM!</v>
      </c>
      <c r="J641" s="8"/>
      <c r="K641" s="2" t="str">
        <f t="shared" si="184"/>
        <v>-</v>
      </c>
      <c r="L641" s="2" t="str">
        <f t="shared" si="185"/>
        <v>-</v>
      </c>
      <c r="M641" s="2" t="str">
        <f t="shared" si="186"/>
        <v>-</v>
      </c>
      <c r="N641" s="2"/>
      <c r="O641" s="2" t="str">
        <f t="shared" si="187"/>
        <v>-</v>
      </c>
      <c r="P641" s="1"/>
      <c r="Q641" s="1"/>
      <c r="R641" s="1"/>
      <c r="S641" s="1"/>
      <c r="T641" s="1"/>
      <c r="U641" s="1"/>
      <c r="V641" s="161"/>
      <c r="W641" s="1"/>
      <c r="X641" s="1"/>
      <c r="Y641" s="1"/>
      <c r="Z641" s="1"/>
      <c r="AA641" s="1"/>
      <c r="AB641" s="1"/>
      <c r="AC641" s="1"/>
      <c r="AD641" s="1"/>
      <c r="AI641" t="str">
        <f t="shared" si="175"/>
        <v>Veazie</v>
      </c>
      <c r="AJ641" t="s">
        <v>874</v>
      </c>
      <c r="AK641" s="167">
        <v>2</v>
      </c>
      <c r="AN641" s="98">
        <v>23</v>
      </c>
      <c r="AO641" s="100">
        <v>19</v>
      </c>
      <c r="AP641" s="100">
        <v>295</v>
      </c>
      <c r="AQ641" s="107">
        <v>78780</v>
      </c>
      <c r="AR641" s="107">
        <f t="shared" si="180"/>
        <v>23019</v>
      </c>
      <c r="AS641" t="s">
        <v>1726</v>
      </c>
      <c r="AT641" s="110">
        <f t="shared" si="181"/>
        <v>2378780</v>
      </c>
      <c r="AW641">
        <v>3.12</v>
      </c>
      <c r="AX641">
        <v>0.19</v>
      </c>
      <c r="AY641">
        <v>2.92</v>
      </c>
      <c r="BF641" s="118"/>
      <c r="BI641" s="118"/>
      <c r="BJ641" s="118"/>
      <c r="BV641" s="1"/>
    </row>
    <row r="642" spans="1:74" hidden="1" outlineLevel="1">
      <c r="A642" t="s">
        <v>3343</v>
      </c>
      <c r="B642" s="9" t="s">
        <v>968</v>
      </c>
      <c r="C642" s="1">
        <f t="shared" si="182"/>
        <v>0</v>
      </c>
      <c r="D642" s="7" t="e">
        <f t="shared" si="176"/>
        <v>#N/A</v>
      </c>
      <c r="E642" s="7" t="e">
        <f t="shared" si="177"/>
        <v>#N/A</v>
      </c>
      <c r="F642" s="7">
        <f t="shared" si="178"/>
        <v>0</v>
      </c>
      <c r="G642" s="7">
        <f t="shared" ref="G642:G693" si="188">IF(S642&gt;0,RANK(S642,(P642:AD642)),0)</f>
        <v>0</v>
      </c>
      <c r="H642" s="49" t="e">
        <f t="shared" si="179"/>
        <v>#NUM!</v>
      </c>
      <c r="I642" s="178" t="e">
        <f t="shared" si="183"/>
        <v>#NUM!</v>
      </c>
      <c r="J642" s="8"/>
      <c r="K642" s="2" t="str">
        <f t="shared" si="184"/>
        <v>-</v>
      </c>
      <c r="L642" s="2" t="str">
        <f t="shared" si="185"/>
        <v>-</v>
      </c>
      <c r="M642" s="2" t="str">
        <f t="shared" si="186"/>
        <v>-</v>
      </c>
      <c r="N642" s="2"/>
      <c r="O642" s="2" t="str">
        <f t="shared" si="187"/>
        <v>-</v>
      </c>
      <c r="P642" s="1"/>
      <c r="Q642" s="1"/>
      <c r="R642" s="1"/>
      <c r="S642" s="1"/>
      <c r="T642" s="1"/>
      <c r="U642" s="1"/>
      <c r="V642" s="161"/>
      <c r="W642" s="1"/>
      <c r="X642" s="1"/>
      <c r="Y642" s="1"/>
      <c r="Z642" s="1"/>
      <c r="AA642" s="1"/>
      <c r="AB642" s="1"/>
      <c r="AC642" s="1"/>
      <c r="AD642" s="1"/>
      <c r="AI642" t="str">
        <f t="shared" si="175"/>
        <v>Verona Island</v>
      </c>
      <c r="AJ642" t="s">
        <v>695</v>
      </c>
      <c r="AK642" s="167">
        <v>2</v>
      </c>
      <c r="AN642" s="98">
        <v>23</v>
      </c>
      <c r="AO642" s="100">
        <v>9</v>
      </c>
      <c r="AP642" s="100">
        <v>175</v>
      </c>
      <c r="AQ642" s="107">
        <v>78920</v>
      </c>
      <c r="AR642" s="107">
        <f t="shared" si="180"/>
        <v>23009</v>
      </c>
      <c r="AS642" t="s">
        <v>1726</v>
      </c>
      <c r="AT642" s="110">
        <f t="shared" si="181"/>
        <v>2378920</v>
      </c>
      <c r="AW642">
        <v>8.7200000000000006</v>
      </c>
      <c r="AX642">
        <v>2.4900000000000002</v>
      </c>
      <c r="AY642">
        <v>6.23</v>
      </c>
      <c r="BF642" s="118"/>
      <c r="BI642" s="118"/>
      <c r="BJ642" s="118"/>
      <c r="BV642" s="1"/>
    </row>
    <row r="643" spans="1:74" hidden="1" outlineLevel="1">
      <c r="A643" t="s">
        <v>2083</v>
      </c>
      <c r="B643" s="9" t="s">
        <v>968</v>
      </c>
      <c r="C643" s="1">
        <f t="shared" si="182"/>
        <v>0</v>
      </c>
      <c r="D643" s="7" t="e">
        <f t="shared" si="176"/>
        <v>#N/A</v>
      </c>
      <c r="E643" s="7" t="e">
        <f t="shared" si="177"/>
        <v>#N/A</v>
      </c>
      <c r="F643" s="7">
        <f t="shared" si="178"/>
        <v>0</v>
      </c>
      <c r="G643" s="7">
        <f t="shared" si="188"/>
        <v>0</v>
      </c>
      <c r="H643" s="49" t="e">
        <f t="shared" si="179"/>
        <v>#NUM!</v>
      </c>
      <c r="I643" s="178" t="e">
        <f t="shared" si="183"/>
        <v>#NUM!</v>
      </c>
      <c r="J643" s="8"/>
      <c r="K643" s="2" t="str">
        <f t="shared" si="184"/>
        <v>-</v>
      </c>
      <c r="L643" s="2" t="str">
        <f t="shared" si="185"/>
        <v>-</v>
      </c>
      <c r="M643" s="2" t="str">
        <f t="shared" si="186"/>
        <v>-</v>
      </c>
      <c r="N643" s="2"/>
      <c r="O643" s="2" t="str">
        <f t="shared" si="187"/>
        <v>-</v>
      </c>
      <c r="P643" s="1"/>
      <c r="Q643" s="1"/>
      <c r="R643" s="1"/>
      <c r="S643" s="1"/>
      <c r="T643" s="1"/>
      <c r="U643" s="1"/>
      <c r="V643" s="161"/>
      <c r="W643" s="1"/>
      <c r="X643" s="1"/>
      <c r="Y643" s="1"/>
      <c r="Z643" s="1"/>
      <c r="AA643" s="1"/>
      <c r="AB643" s="1"/>
      <c r="AC643" s="1"/>
      <c r="AD643" s="1"/>
      <c r="AI643" t="str">
        <f t="shared" ref="AI643:AI707" si="189">A643</f>
        <v>Vienna</v>
      </c>
      <c r="AJ643" t="s">
        <v>2602</v>
      </c>
      <c r="AK643" s="167">
        <v>2</v>
      </c>
      <c r="AN643" s="98">
        <v>23</v>
      </c>
      <c r="AO643" s="100">
        <v>11</v>
      </c>
      <c r="AP643" s="100">
        <v>115</v>
      </c>
      <c r="AQ643" s="107">
        <v>79025</v>
      </c>
      <c r="AR643" s="107">
        <f t="shared" si="180"/>
        <v>23011</v>
      </c>
      <c r="AS643" t="s">
        <v>1726</v>
      </c>
      <c r="AT643" s="110">
        <f t="shared" si="181"/>
        <v>2379025</v>
      </c>
      <c r="AW643">
        <v>25.37</v>
      </c>
      <c r="AX643">
        <v>1.2</v>
      </c>
      <c r="AY643">
        <v>24.17</v>
      </c>
      <c r="BF643" s="118"/>
      <c r="BI643" s="118"/>
      <c r="BJ643" s="118"/>
      <c r="BV643" s="1"/>
    </row>
    <row r="644" spans="1:74" hidden="1" outlineLevel="1">
      <c r="A644" t="s">
        <v>590</v>
      </c>
      <c r="B644" s="9" t="s">
        <v>968</v>
      </c>
      <c r="C644" s="1">
        <f t="shared" si="182"/>
        <v>0</v>
      </c>
      <c r="D644" s="7" t="e">
        <f t="shared" si="176"/>
        <v>#N/A</v>
      </c>
      <c r="E644" s="7" t="e">
        <f t="shared" si="177"/>
        <v>#N/A</v>
      </c>
      <c r="F644" s="7">
        <f t="shared" si="178"/>
        <v>0</v>
      </c>
      <c r="G644" s="7">
        <f t="shared" si="188"/>
        <v>0</v>
      </c>
      <c r="H644" s="49" t="e">
        <f t="shared" si="179"/>
        <v>#NUM!</v>
      </c>
      <c r="I644" s="178" t="e">
        <f t="shared" si="183"/>
        <v>#NUM!</v>
      </c>
      <c r="J644" s="8"/>
      <c r="K644" s="2" t="str">
        <f t="shared" si="184"/>
        <v>-</v>
      </c>
      <c r="L644" s="2" t="str">
        <f t="shared" si="185"/>
        <v>-</v>
      </c>
      <c r="M644" s="2" t="str">
        <f t="shared" si="186"/>
        <v>-</v>
      </c>
      <c r="N644" s="2"/>
      <c r="O644" s="2" t="str">
        <f t="shared" si="187"/>
        <v>-</v>
      </c>
      <c r="P644" s="1"/>
      <c r="Q644" s="1"/>
      <c r="R644" s="1"/>
      <c r="S644" s="1"/>
      <c r="T644" s="1"/>
      <c r="U644" s="1"/>
      <c r="V644" s="161"/>
      <c r="W644" s="1"/>
      <c r="X644" s="1"/>
      <c r="Y644" s="1"/>
      <c r="Z644" s="1"/>
      <c r="AA644" s="1"/>
      <c r="AB644" s="1"/>
      <c r="AC644" s="1"/>
      <c r="AD644" s="1"/>
      <c r="AI644" t="str">
        <f t="shared" si="189"/>
        <v>Vinalhaven</v>
      </c>
      <c r="AJ644" t="s">
        <v>794</v>
      </c>
      <c r="AK644" s="167">
        <v>1</v>
      </c>
      <c r="AN644" s="98">
        <v>23</v>
      </c>
      <c r="AO644" s="100">
        <v>13</v>
      </c>
      <c r="AP644" s="100">
        <v>80</v>
      </c>
      <c r="AQ644" s="107">
        <v>79130</v>
      </c>
      <c r="AR644" s="107">
        <f t="shared" si="180"/>
        <v>23013</v>
      </c>
      <c r="AS644" t="s">
        <v>1726</v>
      </c>
      <c r="AT644" s="110">
        <f t="shared" si="181"/>
        <v>2379130</v>
      </c>
      <c r="AW644">
        <v>192.77</v>
      </c>
      <c r="AX644">
        <v>167.46</v>
      </c>
      <c r="AY644">
        <v>25.31</v>
      </c>
      <c r="BF644" s="118"/>
      <c r="BI644" s="118"/>
      <c r="BJ644" s="118"/>
      <c r="BV644" s="1"/>
    </row>
    <row r="645" spans="1:74" hidden="1" outlineLevel="1">
      <c r="A645" t="s">
        <v>1784</v>
      </c>
      <c r="B645" s="9" t="s">
        <v>968</v>
      </c>
      <c r="C645" s="1">
        <f t="shared" si="182"/>
        <v>0</v>
      </c>
      <c r="D645" s="7" t="e">
        <f t="shared" si="176"/>
        <v>#N/A</v>
      </c>
      <c r="E645" s="7" t="e">
        <f t="shared" si="177"/>
        <v>#N/A</v>
      </c>
      <c r="F645" s="7">
        <f t="shared" si="178"/>
        <v>0</v>
      </c>
      <c r="G645" s="7">
        <f t="shared" si="188"/>
        <v>0</v>
      </c>
      <c r="H645" s="49" t="e">
        <f t="shared" si="179"/>
        <v>#NUM!</v>
      </c>
      <c r="I645" s="178" t="e">
        <f t="shared" si="183"/>
        <v>#NUM!</v>
      </c>
      <c r="J645" s="8"/>
      <c r="K645" s="2" t="str">
        <f t="shared" si="184"/>
        <v>-</v>
      </c>
      <c r="L645" s="2" t="str">
        <f t="shared" si="185"/>
        <v>-</v>
      </c>
      <c r="M645" s="2" t="str">
        <f t="shared" si="186"/>
        <v>-</v>
      </c>
      <c r="N645" s="2"/>
      <c r="O645" s="2" t="str">
        <f t="shared" si="187"/>
        <v>-</v>
      </c>
      <c r="P645" s="1"/>
      <c r="Q645" s="1"/>
      <c r="R645" s="1"/>
      <c r="S645" s="1"/>
      <c r="T645" s="1"/>
      <c r="U645" s="1"/>
      <c r="V645" s="161"/>
      <c r="W645" s="1"/>
      <c r="X645" s="1"/>
      <c r="Y645" s="1"/>
      <c r="Z645" s="1"/>
      <c r="AA645" s="1"/>
      <c r="AB645" s="1"/>
      <c r="AC645" s="1"/>
      <c r="AD645" s="1"/>
      <c r="AI645" t="str">
        <f t="shared" si="189"/>
        <v>Wade</v>
      </c>
      <c r="AJ645" t="s">
        <v>2884</v>
      </c>
      <c r="AK645" s="167">
        <v>2</v>
      </c>
      <c r="AN645" s="98">
        <v>23</v>
      </c>
      <c r="AO645" s="100">
        <v>3</v>
      </c>
      <c r="AP645" s="100">
        <v>310</v>
      </c>
      <c r="AQ645" s="107">
        <v>79270</v>
      </c>
      <c r="AR645" s="107">
        <f t="shared" si="180"/>
        <v>23003</v>
      </c>
      <c r="AS645" t="s">
        <v>1726</v>
      </c>
      <c r="AT645" s="110">
        <f t="shared" si="181"/>
        <v>2379270</v>
      </c>
      <c r="AW645">
        <v>36.42</v>
      </c>
      <c r="AX645">
        <v>0.28000000000000003</v>
      </c>
      <c r="AY645">
        <v>36.14</v>
      </c>
      <c r="BF645" s="118"/>
      <c r="BI645" s="118"/>
      <c r="BJ645" s="118"/>
      <c r="BV645" s="1"/>
    </row>
    <row r="646" spans="1:74" hidden="1" outlineLevel="1">
      <c r="A646" t="s">
        <v>1044</v>
      </c>
      <c r="B646" s="9" t="s">
        <v>968</v>
      </c>
      <c r="C646" s="1">
        <f t="shared" si="182"/>
        <v>0</v>
      </c>
      <c r="D646" s="7" t="e">
        <f t="shared" si="176"/>
        <v>#N/A</v>
      </c>
      <c r="E646" s="7" t="e">
        <f t="shared" si="177"/>
        <v>#N/A</v>
      </c>
      <c r="F646" s="7">
        <f t="shared" si="178"/>
        <v>0</v>
      </c>
      <c r="G646" s="7">
        <f t="shared" si="188"/>
        <v>0</v>
      </c>
      <c r="H646" s="49" t="e">
        <f t="shared" si="179"/>
        <v>#NUM!</v>
      </c>
      <c r="I646" s="178" t="e">
        <f t="shared" si="183"/>
        <v>#NUM!</v>
      </c>
      <c r="J646" s="8"/>
      <c r="K646" s="2" t="str">
        <f t="shared" si="184"/>
        <v>-</v>
      </c>
      <c r="L646" s="2" t="str">
        <f t="shared" si="185"/>
        <v>-</v>
      </c>
      <c r="M646" s="2" t="str">
        <f t="shared" si="186"/>
        <v>-</v>
      </c>
      <c r="N646" s="2"/>
      <c r="O646" s="2" t="str">
        <f t="shared" si="187"/>
        <v>-</v>
      </c>
      <c r="P646" s="1"/>
      <c r="Q646" s="1"/>
      <c r="R646" s="1"/>
      <c r="S646" s="1"/>
      <c r="T646" s="1"/>
      <c r="U646" s="1"/>
      <c r="V646" s="161"/>
      <c r="W646" s="1"/>
      <c r="X646" s="1"/>
      <c r="Y646" s="1"/>
      <c r="Z646" s="1"/>
      <c r="AA646" s="1"/>
      <c r="AB646" s="1"/>
      <c r="AC646" s="1"/>
      <c r="AD646" s="1"/>
      <c r="AI646" t="str">
        <f t="shared" si="189"/>
        <v>Waite</v>
      </c>
      <c r="AJ646" t="s">
        <v>643</v>
      </c>
      <c r="AK646" s="167">
        <v>2</v>
      </c>
      <c r="AN646" s="98">
        <v>23</v>
      </c>
      <c r="AO646" s="100">
        <v>29</v>
      </c>
      <c r="AP646" s="100">
        <v>210</v>
      </c>
      <c r="AQ646" s="107">
        <v>79375</v>
      </c>
      <c r="AR646" s="107">
        <f t="shared" si="180"/>
        <v>23029</v>
      </c>
      <c r="AS646" t="s">
        <v>1726</v>
      </c>
      <c r="AT646" s="110">
        <f t="shared" si="181"/>
        <v>2379375</v>
      </c>
      <c r="AW646">
        <v>43.18</v>
      </c>
      <c r="AX646">
        <v>0.06</v>
      </c>
      <c r="AY646">
        <v>43.12</v>
      </c>
      <c r="BF646" s="118"/>
      <c r="BI646" s="118"/>
      <c r="BJ646" s="118"/>
      <c r="BV646" s="1"/>
    </row>
    <row r="647" spans="1:74" hidden="1" outlineLevel="1">
      <c r="A647" t="s">
        <v>2274</v>
      </c>
      <c r="B647" s="9" t="s">
        <v>968</v>
      </c>
      <c r="C647" s="1">
        <f t="shared" si="182"/>
        <v>0</v>
      </c>
      <c r="D647" s="7" t="e">
        <f t="shared" si="176"/>
        <v>#N/A</v>
      </c>
      <c r="E647" s="7" t="e">
        <f t="shared" si="177"/>
        <v>#N/A</v>
      </c>
      <c r="F647" s="7">
        <f t="shared" si="178"/>
        <v>0</v>
      </c>
      <c r="G647" s="7">
        <f t="shared" si="188"/>
        <v>0</v>
      </c>
      <c r="H647" s="49" t="e">
        <f t="shared" si="179"/>
        <v>#NUM!</v>
      </c>
      <c r="I647" s="178" t="e">
        <f t="shared" si="183"/>
        <v>#NUM!</v>
      </c>
      <c r="J647" s="8"/>
      <c r="K647" s="2" t="str">
        <f t="shared" si="184"/>
        <v>-</v>
      </c>
      <c r="L647" s="2" t="str">
        <f t="shared" si="185"/>
        <v>-</v>
      </c>
      <c r="M647" s="2" t="str">
        <f t="shared" si="186"/>
        <v>-</v>
      </c>
      <c r="N647" s="2"/>
      <c r="O647" s="2" t="str">
        <f t="shared" si="187"/>
        <v>-</v>
      </c>
      <c r="P647" s="1"/>
      <c r="Q647" s="1"/>
      <c r="R647" s="1"/>
      <c r="S647" s="1"/>
      <c r="T647" s="1"/>
      <c r="U647" s="1"/>
      <c r="V647" s="161"/>
      <c r="W647" s="1"/>
      <c r="X647" s="1"/>
      <c r="Y647" s="1"/>
      <c r="Z647" s="1"/>
      <c r="AA647" s="1"/>
      <c r="AB647" s="1"/>
      <c r="AC647" s="1"/>
      <c r="AD647" s="1"/>
      <c r="AI647" t="str">
        <f t="shared" si="189"/>
        <v>Waldo</v>
      </c>
      <c r="AJ647" t="s">
        <v>2274</v>
      </c>
      <c r="AK647" s="167">
        <v>2</v>
      </c>
      <c r="AN647" s="98">
        <v>23</v>
      </c>
      <c r="AO647" s="100">
        <v>27</v>
      </c>
      <c r="AP647" s="100">
        <v>125</v>
      </c>
      <c r="AQ647" s="107">
        <v>79480</v>
      </c>
      <c r="AR647" s="107">
        <f t="shared" si="180"/>
        <v>23027</v>
      </c>
      <c r="AS647" t="s">
        <v>1726</v>
      </c>
      <c r="AT647" s="110">
        <f t="shared" si="181"/>
        <v>2379480</v>
      </c>
      <c r="AW647">
        <v>19.41</v>
      </c>
      <c r="AX647">
        <v>0.01</v>
      </c>
      <c r="AY647">
        <v>19.41</v>
      </c>
      <c r="BF647" s="118"/>
      <c r="BI647" s="118"/>
      <c r="BJ647" s="118"/>
      <c r="BV647" s="1"/>
    </row>
    <row r="648" spans="1:74" hidden="1" outlineLevel="1">
      <c r="A648" t="s">
        <v>170</v>
      </c>
      <c r="B648" s="9" t="s">
        <v>968</v>
      </c>
      <c r="C648" s="1">
        <f t="shared" si="182"/>
        <v>0</v>
      </c>
      <c r="D648" s="7" t="e">
        <f t="shared" si="176"/>
        <v>#N/A</v>
      </c>
      <c r="E648" s="7" t="e">
        <f t="shared" si="177"/>
        <v>#N/A</v>
      </c>
      <c r="F648" s="7">
        <f t="shared" si="178"/>
        <v>0</v>
      </c>
      <c r="G648" s="7">
        <f t="shared" si="188"/>
        <v>0</v>
      </c>
      <c r="H648" s="49" t="e">
        <f t="shared" si="179"/>
        <v>#NUM!</v>
      </c>
      <c r="I648" s="178" t="e">
        <f t="shared" si="183"/>
        <v>#NUM!</v>
      </c>
      <c r="J648" s="8"/>
      <c r="K648" s="2" t="str">
        <f t="shared" si="184"/>
        <v>-</v>
      </c>
      <c r="L648" s="2" t="str">
        <f t="shared" si="185"/>
        <v>-</v>
      </c>
      <c r="M648" s="2" t="str">
        <f t="shared" si="186"/>
        <v>-</v>
      </c>
      <c r="N648" s="2"/>
      <c r="O648" s="2" t="str">
        <f t="shared" si="187"/>
        <v>-</v>
      </c>
      <c r="P648" s="1"/>
      <c r="Q648" s="1"/>
      <c r="R648" s="1"/>
      <c r="S648" s="1"/>
      <c r="T648" s="1"/>
      <c r="U648" s="1"/>
      <c r="V648" s="161"/>
      <c r="W648" s="1"/>
      <c r="X648" s="1"/>
      <c r="Y648" s="1"/>
      <c r="Z648" s="1"/>
      <c r="AA648" s="1"/>
      <c r="AB648" s="1"/>
      <c r="AC648" s="1"/>
      <c r="AD648" s="1"/>
      <c r="AI648" t="str">
        <f t="shared" si="189"/>
        <v>Waldoboro</v>
      </c>
      <c r="AJ648" t="s">
        <v>227</v>
      </c>
      <c r="AK648" s="167">
        <v>1</v>
      </c>
      <c r="AN648" s="98">
        <v>23</v>
      </c>
      <c r="AO648" s="100">
        <v>15</v>
      </c>
      <c r="AP648" s="100">
        <v>85</v>
      </c>
      <c r="AQ648" s="107">
        <v>79550</v>
      </c>
      <c r="AR648" s="107">
        <f t="shared" si="180"/>
        <v>23015</v>
      </c>
      <c r="AS648" t="s">
        <v>1726</v>
      </c>
      <c r="AT648" s="110">
        <f t="shared" si="181"/>
        <v>2379550</v>
      </c>
      <c r="AW648">
        <v>78.819999999999993</v>
      </c>
      <c r="AX648">
        <v>7.63</v>
      </c>
      <c r="AY648">
        <v>71.19</v>
      </c>
      <c r="BF648" s="118"/>
      <c r="BI648" s="118"/>
      <c r="BJ648" s="118"/>
      <c r="BV648" s="1"/>
    </row>
    <row r="649" spans="1:74" hidden="1" outlineLevel="1">
      <c r="A649" t="s">
        <v>3107</v>
      </c>
      <c r="B649" s="9" t="s">
        <v>968</v>
      </c>
      <c r="C649" s="1">
        <f t="shared" si="182"/>
        <v>0</v>
      </c>
      <c r="D649" s="7" t="e">
        <f t="shared" si="176"/>
        <v>#N/A</v>
      </c>
      <c r="E649" s="7" t="e">
        <f t="shared" si="177"/>
        <v>#N/A</v>
      </c>
      <c r="F649" s="7">
        <f t="shared" si="178"/>
        <v>0</v>
      </c>
      <c r="G649" s="7">
        <f t="shared" si="188"/>
        <v>0</v>
      </c>
      <c r="H649" s="49" t="e">
        <f t="shared" si="179"/>
        <v>#NUM!</v>
      </c>
      <c r="I649" s="178" t="e">
        <f t="shared" si="183"/>
        <v>#NUM!</v>
      </c>
      <c r="J649" s="8"/>
      <c r="K649" s="2" t="str">
        <f t="shared" si="184"/>
        <v>-</v>
      </c>
      <c r="L649" s="2" t="str">
        <f t="shared" si="185"/>
        <v>-</v>
      </c>
      <c r="M649" s="2" t="str">
        <f t="shared" si="186"/>
        <v>-</v>
      </c>
      <c r="N649" s="2"/>
      <c r="O649" s="2" t="str">
        <f t="shared" si="187"/>
        <v>-</v>
      </c>
      <c r="P649" s="1"/>
      <c r="Q649" s="1"/>
      <c r="R649" s="1"/>
      <c r="S649" s="1"/>
      <c r="T649" s="1"/>
      <c r="U649" s="1"/>
      <c r="V649" s="161"/>
      <c r="W649" s="1"/>
      <c r="X649" s="1"/>
      <c r="Y649" s="1"/>
      <c r="Z649" s="1"/>
      <c r="AA649" s="1"/>
      <c r="AB649" s="1"/>
      <c r="AC649" s="1"/>
      <c r="AD649" s="1"/>
      <c r="AI649" t="str">
        <f t="shared" si="189"/>
        <v>Wales</v>
      </c>
      <c r="AJ649" t="s">
        <v>875</v>
      </c>
      <c r="AK649" s="167">
        <v>2</v>
      </c>
      <c r="AN649" s="98">
        <v>23</v>
      </c>
      <c r="AO649" s="100">
        <v>1</v>
      </c>
      <c r="AP649" s="100">
        <v>65</v>
      </c>
      <c r="AQ649" s="107">
        <v>79585</v>
      </c>
      <c r="AR649" s="107">
        <f t="shared" si="180"/>
        <v>23001</v>
      </c>
      <c r="AS649" t="s">
        <v>1726</v>
      </c>
      <c r="AT649" s="110">
        <f t="shared" si="181"/>
        <v>2379585</v>
      </c>
      <c r="AW649">
        <v>17.09</v>
      </c>
      <c r="AX649">
        <v>0.96</v>
      </c>
      <c r="AY649">
        <v>16.13</v>
      </c>
      <c r="BF649" s="118"/>
      <c r="BI649" s="118"/>
      <c r="BJ649" s="118"/>
      <c r="BV649" s="1"/>
    </row>
    <row r="650" spans="1:74" hidden="1" outlineLevel="1">
      <c r="A650" t="s">
        <v>249</v>
      </c>
      <c r="B650" s="9" t="s">
        <v>968</v>
      </c>
      <c r="C650" s="1">
        <f t="shared" si="182"/>
        <v>0</v>
      </c>
      <c r="D650" s="7" t="e">
        <f t="shared" si="176"/>
        <v>#N/A</v>
      </c>
      <c r="E650" s="7" t="e">
        <f t="shared" si="177"/>
        <v>#N/A</v>
      </c>
      <c r="F650" s="7">
        <f t="shared" si="178"/>
        <v>0</v>
      </c>
      <c r="G650" s="7">
        <f t="shared" si="188"/>
        <v>0</v>
      </c>
      <c r="H650" s="49" t="e">
        <f t="shared" si="179"/>
        <v>#NUM!</v>
      </c>
      <c r="I650" s="178" t="e">
        <f t="shared" si="183"/>
        <v>#NUM!</v>
      </c>
      <c r="J650" s="8"/>
      <c r="K650" s="2" t="str">
        <f t="shared" si="184"/>
        <v>-</v>
      </c>
      <c r="L650" s="2" t="str">
        <f t="shared" si="185"/>
        <v>-</v>
      </c>
      <c r="M650" s="2" t="str">
        <f t="shared" si="186"/>
        <v>-</v>
      </c>
      <c r="N650" s="2"/>
      <c r="O650" s="2" t="str">
        <f t="shared" si="187"/>
        <v>-</v>
      </c>
      <c r="P650" s="1"/>
      <c r="Q650" s="1"/>
      <c r="R650" s="1"/>
      <c r="S650" s="1"/>
      <c r="T650" s="1"/>
      <c r="U650" s="1"/>
      <c r="V650" s="161"/>
      <c r="W650" s="1"/>
      <c r="X650" s="1"/>
      <c r="Y650" s="1"/>
      <c r="Z650" s="1"/>
      <c r="AA650" s="1"/>
      <c r="AB650" s="1"/>
      <c r="AC650" s="1"/>
      <c r="AD650" s="1"/>
      <c r="AI650" t="str">
        <f t="shared" si="189"/>
        <v>Wallagrass</v>
      </c>
      <c r="AJ650" t="s">
        <v>2884</v>
      </c>
      <c r="AK650" s="167">
        <v>2</v>
      </c>
      <c r="AN650" s="98">
        <v>23</v>
      </c>
      <c r="AO650" s="100">
        <v>3</v>
      </c>
      <c r="AP650" s="100">
        <v>315</v>
      </c>
      <c r="AQ650" s="107">
        <v>79865</v>
      </c>
      <c r="AR650" s="107">
        <f t="shared" si="180"/>
        <v>23003</v>
      </c>
      <c r="AS650" t="s">
        <v>1726</v>
      </c>
      <c r="AT650" s="110">
        <f t="shared" si="181"/>
        <v>2379865</v>
      </c>
      <c r="AW650">
        <v>40.450000000000003</v>
      </c>
      <c r="AX650">
        <v>0.68</v>
      </c>
      <c r="AY650">
        <v>39.76</v>
      </c>
      <c r="BF650" s="118"/>
      <c r="BI650" s="118"/>
      <c r="BJ650" s="118"/>
      <c r="BV650" s="1"/>
    </row>
    <row r="651" spans="1:74" hidden="1" outlineLevel="1">
      <c r="A651" t="s">
        <v>1555</v>
      </c>
      <c r="B651" s="9" t="s">
        <v>968</v>
      </c>
      <c r="C651" s="1">
        <f t="shared" si="182"/>
        <v>0</v>
      </c>
      <c r="D651" s="7" t="e">
        <f t="shared" si="176"/>
        <v>#N/A</v>
      </c>
      <c r="E651" s="7" t="e">
        <f t="shared" si="177"/>
        <v>#N/A</v>
      </c>
      <c r="F651" s="7">
        <f t="shared" si="178"/>
        <v>0</v>
      </c>
      <c r="G651" s="7">
        <f t="shared" si="188"/>
        <v>0</v>
      </c>
      <c r="H651" s="49" t="e">
        <f t="shared" si="179"/>
        <v>#NUM!</v>
      </c>
      <c r="I651" s="178" t="e">
        <f t="shared" si="183"/>
        <v>#NUM!</v>
      </c>
      <c r="J651" s="8"/>
      <c r="K651" s="2" t="str">
        <f t="shared" si="184"/>
        <v>-</v>
      </c>
      <c r="L651" s="2" t="str">
        <f t="shared" si="185"/>
        <v>-</v>
      </c>
      <c r="M651" s="2" t="str">
        <f t="shared" si="186"/>
        <v>-</v>
      </c>
      <c r="N651" s="2"/>
      <c r="O651" s="2" t="str">
        <f t="shared" si="187"/>
        <v>-</v>
      </c>
      <c r="P651" s="1"/>
      <c r="Q651" s="1"/>
      <c r="R651" s="1"/>
      <c r="S651" s="1"/>
      <c r="T651" s="1"/>
      <c r="U651" s="1"/>
      <c r="V651" s="161"/>
      <c r="W651" s="1"/>
      <c r="X651" s="1"/>
      <c r="Y651" s="1"/>
      <c r="Z651" s="1"/>
      <c r="AA651" s="1"/>
      <c r="AB651" s="1"/>
      <c r="AC651" s="1"/>
      <c r="AD651" s="1"/>
      <c r="AI651" t="str">
        <f t="shared" si="189"/>
        <v>Waltham</v>
      </c>
      <c r="AJ651" t="s">
        <v>695</v>
      </c>
      <c r="AK651" s="167">
        <v>2</v>
      </c>
      <c r="AN651" s="98">
        <v>23</v>
      </c>
      <c r="AO651" s="100">
        <v>9</v>
      </c>
      <c r="AP651" s="100">
        <v>180</v>
      </c>
      <c r="AQ651" s="107">
        <v>80040</v>
      </c>
      <c r="AR651" s="107">
        <f t="shared" si="180"/>
        <v>23009</v>
      </c>
      <c r="AS651" t="s">
        <v>1726</v>
      </c>
      <c r="AT651" s="110">
        <f t="shared" si="181"/>
        <v>2380040</v>
      </c>
      <c r="AW651">
        <v>32.99</v>
      </c>
      <c r="AX651">
        <v>3.28</v>
      </c>
      <c r="AY651">
        <v>29.71</v>
      </c>
      <c r="BF651" s="118"/>
      <c r="BI651" s="118"/>
      <c r="BJ651" s="118"/>
      <c r="BV651" s="1"/>
    </row>
    <row r="652" spans="1:74" hidden="1" outlineLevel="1">
      <c r="A652" t="s">
        <v>1150</v>
      </c>
      <c r="B652" s="9" t="s">
        <v>968</v>
      </c>
      <c r="C652" s="1">
        <f t="shared" si="182"/>
        <v>0</v>
      </c>
      <c r="D652" s="7" t="e">
        <f t="shared" si="176"/>
        <v>#N/A</v>
      </c>
      <c r="E652" s="7" t="e">
        <f t="shared" si="177"/>
        <v>#N/A</v>
      </c>
      <c r="F652" s="7">
        <f t="shared" si="178"/>
        <v>0</v>
      </c>
      <c r="G652" s="7">
        <f t="shared" si="188"/>
        <v>0</v>
      </c>
      <c r="H652" s="49" t="e">
        <f t="shared" si="179"/>
        <v>#NUM!</v>
      </c>
      <c r="I652" s="178" t="e">
        <f t="shared" si="183"/>
        <v>#NUM!</v>
      </c>
      <c r="J652" s="8"/>
      <c r="K652" s="2" t="str">
        <f t="shared" si="184"/>
        <v>-</v>
      </c>
      <c r="L652" s="2" t="str">
        <f t="shared" si="185"/>
        <v>-</v>
      </c>
      <c r="M652" s="2" t="str">
        <f t="shared" si="186"/>
        <v>-</v>
      </c>
      <c r="N652" s="2"/>
      <c r="O652" s="2" t="str">
        <f t="shared" si="187"/>
        <v>-</v>
      </c>
      <c r="P652" s="1"/>
      <c r="Q652" s="1"/>
      <c r="R652" s="1"/>
      <c r="S652" s="1"/>
      <c r="T652" s="1"/>
      <c r="U652" s="1"/>
      <c r="V652" s="161"/>
      <c r="W652" s="1"/>
      <c r="X652" s="1"/>
      <c r="Y652" s="1"/>
      <c r="Z652" s="1"/>
      <c r="AA652" s="1"/>
      <c r="AB652" s="1"/>
      <c r="AC652" s="1"/>
      <c r="AD652" s="1"/>
      <c r="AI652" t="str">
        <f t="shared" si="189"/>
        <v>Warren</v>
      </c>
      <c r="AJ652" t="s">
        <v>794</v>
      </c>
      <c r="AK652" s="167">
        <v>1</v>
      </c>
      <c r="AN652" s="98">
        <v>23</v>
      </c>
      <c r="AO652" s="100">
        <v>13</v>
      </c>
      <c r="AP652" s="100">
        <v>85</v>
      </c>
      <c r="AQ652" s="107">
        <v>80215</v>
      </c>
      <c r="AR652" s="107">
        <f t="shared" si="180"/>
        <v>23013</v>
      </c>
      <c r="AS652" t="s">
        <v>1726</v>
      </c>
      <c r="AT652" s="110">
        <f t="shared" si="181"/>
        <v>2380215</v>
      </c>
      <c r="AW652">
        <v>48.68</v>
      </c>
      <c r="AX652">
        <v>2.2999999999999998</v>
      </c>
      <c r="AY652">
        <v>46.38</v>
      </c>
      <c r="BF652" s="118"/>
      <c r="BI652" s="118"/>
      <c r="BJ652" s="118"/>
      <c r="BV652" s="1"/>
    </row>
    <row r="653" spans="1:74" hidden="1" outlineLevel="1">
      <c r="A653" t="s">
        <v>945</v>
      </c>
      <c r="B653" s="9" t="s">
        <v>968</v>
      </c>
      <c r="C653" s="1">
        <f t="shared" si="182"/>
        <v>0</v>
      </c>
      <c r="D653" s="7" t="e">
        <f t="shared" si="176"/>
        <v>#N/A</v>
      </c>
      <c r="E653" s="7" t="e">
        <f t="shared" si="177"/>
        <v>#N/A</v>
      </c>
      <c r="F653" s="7">
        <f t="shared" si="178"/>
        <v>0</v>
      </c>
      <c r="G653" s="7">
        <f t="shared" si="188"/>
        <v>0</v>
      </c>
      <c r="H653" s="49" t="e">
        <f t="shared" si="179"/>
        <v>#NUM!</v>
      </c>
      <c r="I653" s="178" t="e">
        <f t="shared" si="183"/>
        <v>#NUM!</v>
      </c>
      <c r="J653" s="8"/>
      <c r="K653" s="2" t="str">
        <f t="shared" si="184"/>
        <v>-</v>
      </c>
      <c r="L653" s="2" t="str">
        <f t="shared" si="185"/>
        <v>-</v>
      </c>
      <c r="M653" s="2" t="str">
        <f t="shared" si="186"/>
        <v>-</v>
      </c>
      <c r="N653" s="2"/>
      <c r="O653" s="2" t="str">
        <f t="shared" si="187"/>
        <v>-</v>
      </c>
      <c r="P653" s="1"/>
      <c r="Q653" s="1"/>
      <c r="R653" s="1"/>
      <c r="S653" s="1"/>
      <c r="T653" s="1"/>
      <c r="U653" s="1"/>
      <c r="V653" s="161"/>
      <c r="W653" s="1"/>
      <c r="X653" s="1"/>
      <c r="Y653" s="1"/>
      <c r="Z653" s="1"/>
      <c r="AA653" s="1"/>
      <c r="AB653" s="1"/>
      <c r="AC653" s="1"/>
      <c r="AD653" s="1"/>
      <c r="AI653" t="str">
        <f t="shared" si="189"/>
        <v>Washburn</v>
      </c>
      <c r="AJ653" t="s">
        <v>2884</v>
      </c>
      <c r="AK653" s="167">
        <v>2</v>
      </c>
      <c r="AN653" s="98">
        <v>23</v>
      </c>
      <c r="AO653" s="100">
        <v>3</v>
      </c>
      <c r="AP653" s="100">
        <v>320</v>
      </c>
      <c r="AQ653" s="107">
        <v>80285</v>
      </c>
      <c r="AR653" s="107">
        <f t="shared" si="180"/>
        <v>23003</v>
      </c>
      <c r="AS653" t="s">
        <v>1726</v>
      </c>
      <c r="AT653" s="110">
        <f t="shared" si="181"/>
        <v>2380285</v>
      </c>
      <c r="AW653">
        <v>34.94</v>
      </c>
      <c r="AX653">
        <v>0.7</v>
      </c>
      <c r="AY653">
        <v>34.24</v>
      </c>
      <c r="BF653" s="118"/>
      <c r="BI653" s="118"/>
      <c r="BJ653" s="118"/>
      <c r="BV653" s="1"/>
    </row>
    <row r="654" spans="1:74" hidden="1" outlineLevel="1">
      <c r="A654" t="s">
        <v>643</v>
      </c>
      <c r="B654" s="9" t="s">
        <v>968</v>
      </c>
      <c r="C654" s="1">
        <f t="shared" si="182"/>
        <v>0</v>
      </c>
      <c r="D654" s="7" t="e">
        <f t="shared" si="176"/>
        <v>#N/A</v>
      </c>
      <c r="E654" s="7" t="e">
        <f t="shared" si="177"/>
        <v>#N/A</v>
      </c>
      <c r="F654" s="7">
        <f t="shared" si="178"/>
        <v>0</v>
      </c>
      <c r="G654" s="7">
        <f t="shared" si="188"/>
        <v>0</v>
      </c>
      <c r="H654" s="49" t="e">
        <f t="shared" si="179"/>
        <v>#NUM!</v>
      </c>
      <c r="I654" s="178" t="e">
        <f t="shared" si="183"/>
        <v>#NUM!</v>
      </c>
      <c r="J654" s="8"/>
      <c r="K654" s="2" t="str">
        <f t="shared" si="184"/>
        <v>-</v>
      </c>
      <c r="L654" s="2" t="str">
        <f t="shared" si="185"/>
        <v>-</v>
      </c>
      <c r="M654" s="2" t="str">
        <f t="shared" si="186"/>
        <v>-</v>
      </c>
      <c r="N654" s="2"/>
      <c r="O654" s="2" t="str">
        <f t="shared" si="187"/>
        <v>-</v>
      </c>
      <c r="P654" s="1"/>
      <c r="Q654" s="1"/>
      <c r="R654" s="1"/>
      <c r="S654" s="1"/>
      <c r="T654" s="1"/>
      <c r="U654" s="1"/>
      <c r="V654" s="161"/>
      <c r="W654" s="1"/>
      <c r="X654" s="1"/>
      <c r="Y654" s="1"/>
      <c r="Z654" s="1"/>
      <c r="AA654" s="1"/>
      <c r="AB654" s="1"/>
      <c r="AC654" s="1"/>
      <c r="AD654" s="1"/>
      <c r="AI654" t="str">
        <f t="shared" si="189"/>
        <v>Washington</v>
      </c>
      <c r="AJ654" t="s">
        <v>794</v>
      </c>
      <c r="AK654" s="167">
        <v>1</v>
      </c>
      <c r="AN654" s="98">
        <v>23</v>
      </c>
      <c r="AO654" s="100">
        <v>13</v>
      </c>
      <c r="AP654" s="100">
        <v>90</v>
      </c>
      <c r="AQ654" s="107">
        <v>80425</v>
      </c>
      <c r="AR654" s="107">
        <f t="shared" si="180"/>
        <v>23013</v>
      </c>
      <c r="AS654" t="s">
        <v>1726</v>
      </c>
      <c r="AT654" s="110">
        <f t="shared" si="181"/>
        <v>2380425</v>
      </c>
      <c r="AW654">
        <v>39.19</v>
      </c>
      <c r="AX654">
        <v>1.19</v>
      </c>
      <c r="AY654">
        <v>37.99</v>
      </c>
      <c r="BF654" s="118"/>
      <c r="BI654" s="118"/>
      <c r="BJ654" s="118"/>
      <c r="BV654" s="1"/>
    </row>
    <row r="655" spans="1:74" hidden="1" outlineLevel="1">
      <c r="A655" t="s">
        <v>919</v>
      </c>
      <c r="B655" s="9" t="s">
        <v>968</v>
      </c>
      <c r="C655" s="1">
        <f t="shared" si="182"/>
        <v>0</v>
      </c>
      <c r="D655" s="7" t="e">
        <f t="shared" si="176"/>
        <v>#N/A</v>
      </c>
      <c r="E655" s="7" t="e">
        <f t="shared" si="177"/>
        <v>#N/A</v>
      </c>
      <c r="F655" s="7">
        <f t="shared" si="178"/>
        <v>0</v>
      </c>
      <c r="G655" s="7">
        <f t="shared" si="188"/>
        <v>0</v>
      </c>
      <c r="H655" s="49" t="e">
        <f t="shared" si="179"/>
        <v>#NUM!</v>
      </c>
      <c r="I655" s="178" t="e">
        <f t="shared" si="183"/>
        <v>#NUM!</v>
      </c>
      <c r="J655" s="8"/>
      <c r="K655" s="2" t="str">
        <f t="shared" si="184"/>
        <v>-</v>
      </c>
      <c r="L655" s="2" t="str">
        <f t="shared" si="185"/>
        <v>-</v>
      </c>
      <c r="M655" s="2" t="str">
        <f t="shared" si="186"/>
        <v>-</v>
      </c>
      <c r="N655" s="2"/>
      <c r="O655" s="2" t="str">
        <f t="shared" si="187"/>
        <v>-</v>
      </c>
      <c r="P655" s="1"/>
      <c r="Q655" s="1"/>
      <c r="R655" s="1"/>
      <c r="S655" s="1"/>
      <c r="T655" s="1"/>
      <c r="U655" s="1"/>
      <c r="V655" s="161"/>
      <c r="W655" s="1"/>
      <c r="X655" s="1"/>
      <c r="Y655" s="1"/>
      <c r="Z655" s="1"/>
      <c r="AA655" s="1"/>
      <c r="AB655" s="1"/>
      <c r="AC655" s="1"/>
      <c r="AD655" s="1"/>
      <c r="AI655" t="str">
        <f t="shared" si="189"/>
        <v>Waterboro</v>
      </c>
      <c r="AJ655" t="s">
        <v>947</v>
      </c>
      <c r="AK655" s="167">
        <v>1</v>
      </c>
      <c r="AN655" s="98">
        <v>23</v>
      </c>
      <c r="AO655" s="100">
        <v>31</v>
      </c>
      <c r="AP655" s="100">
        <v>130</v>
      </c>
      <c r="AQ655" s="107">
        <v>80530</v>
      </c>
      <c r="AR655" s="107">
        <f t="shared" si="180"/>
        <v>23031</v>
      </c>
      <c r="AS655" t="s">
        <v>1726</v>
      </c>
      <c r="AT655" s="110">
        <f t="shared" si="181"/>
        <v>2380530</v>
      </c>
      <c r="AW655">
        <v>57.38</v>
      </c>
      <c r="AX655">
        <v>1.84</v>
      </c>
      <c r="AY655">
        <v>55.53</v>
      </c>
      <c r="BF655" s="118"/>
      <c r="BI655" s="118"/>
      <c r="BJ655" s="118"/>
      <c r="BV655" s="1"/>
    </row>
    <row r="656" spans="1:74" hidden="1" outlineLevel="1">
      <c r="A656" t="s">
        <v>353</v>
      </c>
      <c r="B656" s="9" t="s">
        <v>968</v>
      </c>
      <c r="C656" s="1">
        <f t="shared" si="182"/>
        <v>0</v>
      </c>
      <c r="D656" s="7" t="e">
        <f t="shared" si="176"/>
        <v>#N/A</v>
      </c>
      <c r="E656" s="7" t="e">
        <f t="shared" si="177"/>
        <v>#N/A</v>
      </c>
      <c r="F656" s="7">
        <f t="shared" si="178"/>
        <v>0</v>
      </c>
      <c r="G656" s="7">
        <f t="shared" si="188"/>
        <v>0</v>
      </c>
      <c r="H656" s="49" t="e">
        <f t="shared" si="179"/>
        <v>#NUM!</v>
      </c>
      <c r="I656" s="178" t="e">
        <f t="shared" si="183"/>
        <v>#NUM!</v>
      </c>
      <c r="J656" s="8"/>
      <c r="K656" s="2" t="str">
        <f t="shared" si="184"/>
        <v>-</v>
      </c>
      <c r="L656" s="2" t="str">
        <f t="shared" si="185"/>
        <v>-</v>
      </c>
      <c r="M656" s="2" t="str">
        <f t="shared" si="186"/>
        <v>-</v>
      </c>
      <c r="N656" s="2"/>
      <c r="O656" s="2" t="str">
        <f t="shared" si="187"/>
        <v>-</v>
      </c>
      <c r="P656" s="1"/>
      <c r="Q656" s="1"/>
      <c r="R656" s="1"/>
      <c r="S656" s="1"/>
      <c r="T656" s="1"/>
      <c r="U656" s="1"/>
      <c r="V656" s="161"/>
      <c r="W656" s="1"/>
      <c r="X656" s="1"/>
      <c r="Y656" s="1"/>
      <c r="Z656" s="1"/>
      <c r="AA656" s="1"/>
      <c r="AB656" s="1"/>
      <c r="AC656" s="1"/>
      <c r="AD656" s="1"/>
      <c r="AI656" t="str">
        <f t="shared" si="189"/>
        <v>Waterford</v>
      </c>
      <c r="AJ656" t="s">
        <v>3102</v>
      </c>
      <c r="AK656" s="167">
        <v>2</v>
      </c>
      <c r="AN656" s="98">
        <v>23</v>
      </c>
      <c r="AO656" s="100">
        <v>17</v>
      </c>
      <c r="AP656" s="100">
        <v>165</v>
      </c>
      <c r="AQ656" s="107">
        <v>80635</v>
      </c>
      <c r="AR656" s="107">
        <f t="shared" si="180"/>
        <v>23017</v>
      </c>
      <c r="AS656" t="s">
        <v>1726</v>
      </c>
      <c r="AT656" s="110">
        <f t="shared" si="181"/>
        <v>2380635</v>
      </c>
      <c r="AW656">
        <v>53.12</v>
      </c>
      <c r="AX656">
        <v>2.65</v>
      </c>
      <c r="AY656">
        <v>50.48</v>
      </c>
      <c r="BF656" s="118"/>
      <c r="BI656" s="118"/>
      <c r="BJ656" s="118"/>
      <c r="BV656" s="1"/>
    </row>
    <row r="657" spans="1:74" hidden="1" outlineLevel="1">
      <c r="A657" t="s">
        <v>923</v>
      </c>
      <c r="B657" s="9" t="s">
        <v>968</v>
      </c>
      <c r="C657" s="1">
        <f t="shared" si="182"/>
        <v>0</v>
      </c>
      <c r="D657" s="7" t="e">
        <f t="shared" si="176"/>
        <v>#N/A</v>
      </c>
      <c r="E657" s="7" t="e">
        <f t="shared" si="177"/>
        <v>#N/A</v>
      </c>
      <c r="F657" s="7">
        <f t="shared" si="178"/>
        <v>0</v>
      </c>
      <c r="G657" s="7">
        <f t="shared" si="188"/>
        <v>0</v>
      </c>
      <c r="H657" s="49" t="e">
        <f t="shared" si="179"/>
        <v>#NUM!</v>
      </c>
      <c r="I657" s="178" t="e">
        <f t="shared" si="183"/>
        <v>#NUM!</v>
      </c>
      <c r="J657" s="8"/>
      <c r="K657" s="2" t="str">
        <f t="shared" si="184"/>
        <v>-</v>
      </c>
      <c r="L657" s="2" t="str">
        <f t="shared" si="185"/>
        <v>-</v>
      </c>
      <c r="M657" s="2" t="str">
        <f t="shared" si="186"/>
        <v>-</v>
      </c>
      <c r="N657" s="2"/>
      <c r="O657" s="2" t="str">
        <f t="shared" si="187"/>
        <v>-</v>
      </c>
      <c r="P657" s="1"/>
      <c r="Q657" s="1"/>
      <c r="R657" s="1"/>
      <c r="S657" s="1"/>
      <c r="T657" s="1"/>
      <c r="U657" s="1"/>
      <c r="V657" s="161"/>
      <c r="W657" s="1"/>
      <c r="X657" s="1"/>
      <c r="Y657" s="1"/>
      <c r="Z657" s="1"/>
      <c r="AA657" s="1"/>
      <c r="AB657" s="1"/>
      <c r="AC657" s="1"/>
      <c r="AD657" s="1"/>
      <c r="AI657" t="str">
        <f t="shared" si="189"/>
        <v>Waterville</v>
      </c>
      <c r="AJ657" t="s">
        <v>2602</v>
      </c>
      <c r="AK657" s="167">
        <v>1</v>
      </c>
      <c r="AN657" s="98">
        <v>23</v>
      </c>
      <c r="AO657" s="100">
        <v>11</v>
      </c>
      <c r="AP657" s="100">
        <v>120</v>
      </c>
      <c r="AQ657" s="107">
        <v>80740</v>
      </c>
      <c r="AR657" s="107">
        <f t="shared" si="180"/>
        <v>23011</v>
      </c>
      <c r="AS657" t="s">
        <v>1037</v>
      </c>
      <c r="AT657" s="110">
        <f t="shared" si="181"/>
        <v>2380740</v>
      </c>
      <c r="AW657">
        <v>14.05</v>
      </c>
      <c r="AX657">
        <v>0.47</v>
      </c>
      <c r="AY657">
        <v>13.59</v>
      </c>
      <c r="BF657" s="118"/>
      <c r="BI657" s="118"/>
      <c r="BJ657" s="118"/>
      <c r="BV657" s="1"/>
    </row>
    <row r="658" spans="1:74" hidden="1" outlineLevel="1">
      <c r="A658" t="s">
        <v>2161</v>
      </c>
      <c r="B658" s="9" t="s">
        <v>968</v>
      </c>
      <c r="C658" s="1">
        <f t="shared" si="182"/>
        <v>0</v>
      </c>
      <c r="D658" s="7" t="e">
        <f t="shared" si="176"/>
        <v>#N/A</v>
      </c>
      <c r="E658" s="7" t="e">
        <f t="shared" si="177"/>
        <v>#N/A</v>
      </c>
      <c r="F658" s="7">
        <f t="shared" si="178"/>
        <v>0</v>
      </c>
      <c r="G658" s="7">
        <f t="shared" si="188"/>
        <v>0</v>
      </c>
      <c r="H658" s="49" t="e">
        <f t="shared" si="179"/>
        <v>#NUM!</v>
      </c>
      <c r="I658" s="178" t="e">
        <f t="shared" si="183"/>
        <v>#NUM!</v>
      </c>
      <c r="J658" s="8"/>
      <c r="K658" s="2" t="str">
        <f t="shared" si="184"/>
        <v>-</v>
      </c>
      <c r="L658" s="2" t="str">
        <f t="shared" si="185"/>
        <v>-</v>
      </c>
      <c r="M658" s="2" t="str">
        <f t="shared" si="186"/>
        <v>-</v>
      </c>
      <c r="N658" s="2"/>
      <c r="O658" s="2" t="str">
        <f t="shared" si="187"/>
        <v>-</v>
      </c>
      <c r="P658" s="1"/>
      <c r="Q658" s="1"/>
      <c r="R658" s="1"/>
      <c r="S658" s="1"/>
      <c r="T658" s="1"/>
      <c r="U658" s="1"/>
      <c r="V658" s="161"/>
      <c r="W658" s="1"/>
      <c r="X658" s="1"/>
      <c r="Y658" s="1"/>
      <c r="Z658" s="1"/>
      <c r="AA658" s="1"/>
      <c r="AB658" s="1"/>
      <c r="AC658" s="1"/>
      <c r="AD658" s="1"/>
      <c r="AI658" t="str">
        <f t="shared" si="189"/>
        <v>Wayne</v>
      </c>
      <c r="AJ658" t="s">
        <v>2602</v>
      </c>
      <c r="AK658" s="167">
        <v>1</v>
      </c>
      <c r="AN658" s="98">
        <v>23</v>
      </c>
      <c r="AO658" s="100">
        <v>11</v>
      </c>
      <c r="AP658" s="100">
        <v>125</v>
      </c>
      <c r="AQ658" s="107">
        <v>80880</v>
      </c>
      <c r="AR658" s="107">
        <f t="shared" si="180"/>
        <v>23011</v>
      </c>
      <c r="AS658" t="s">
        <v>1726</v>
      </c>
      <c r="AT658" s="110">
        <f t="shared" si="181"/>
        <v>2380880</v>
      </c>
      <c r="AW658">
        <v>25.61</v>
      </c>
      <c r="AX658">
        <v>6.39</v>
      </c>
      <c r="AY658">
        <v>19.22</v>
      </c>
      <c r="BF658" s="118"/>
      <c r="BI658" s="118"/>
      <c r="BJ658" s="118"/>
      <c r="BV658" s="1"/>
    </row>
    <row r="659" spans="1:74" hidden="1" outlineLevel="1">
      <c r="A659" t="s">
        <v>1048</v>
      </c>
      <c r="B659" s="9" t="s">
        <v>968</v>
      </c>
      <c r="C659" s="1">
        <f t="shared" si="182"/>
        <v>0</v>
      </c>
      <c r="D659" s="7" t="e">
        <f t="shared" si="176"/>
        <v>#N/A</v>
      </c>
      <c r="E659" s="7" t="e">
        <f t="shared" si="177"/>
        <v>#N/A</v>
      </c>
      <c r="F659" s="7">
        <f t="shared" si="178"/>
        <v>0</v>
      </c>
      <c r="G659" s="7">
        <f t="shared" si="188"/>
        <v>0</v>
      </c>
      <c r="H659" s="49" t="e">
        <f t="shared" si="179"/>
        <v>#NUM!</v>
      </c>
      <c r="I659" s="178" t="e">
        <f t="shared" si="183"/>
        <v>#NUM!</v>
      </c>
      <c r="J659" s="8"/>
      <c r="K659" s="2" t="str">
        <f t="shared" si="184"/>
        <v>-</v>
      </c>
      <c r="L659" s="2" t="str">
        <f t="shared" si="185"/>
        <v>-</v>
      </c>
      <c r="M659" s="2" t="str">
        <f t="shared" si="186"/>
        <v>-</v>
      </c>
      <c r="N659" s="2"/>
      <c r="O659" s="2" t="str">
        <f t="shared" si="187"/>
        <v>-</v>
      </c>
      <c r="P659" s="1"/>
      <c r="Q659" s="1"/>
      <c r="R659" s="1"/>
      <c r="S659" s="1"/>
      <c r="T659" s="1"/>
      <c r="U659" s="1"/>
      <c r="V659" s="161"/>
      <c r="W659" s="1"/>
      <c r="X659" s="1"/>
      <c r="Y659" s="1"/>
      <c r="Z659" s="1"/>
      <c r="AA659" s="1"/>
      <c r="AB659" s="1"/>
      <c r="AC659" s="1"/>
      <c r="AD659" s="1"/>
      <c r="AI659" t="str">
        <f t="shared" si="189"/>
        <v>Webster</v>
      </c>
      <c r="AJ659" t="s">
        <v>874</v>
      </c>
      <c r="AK659" s="167">
        <v>2</v>
      </c>
      <c r="AN659" s="98">
        <v>23</v>
      </c>
      <c r="AO659" s="100">
        <v>19</v>
      </c>
      <c r="AP659" s="100">
        <v>300</v>
      </c>
      <c r="AQ659" s="107">
        <v>81055</v>
      </c>
      <c r="AR659" s="107">
        <f t="shared" si="180"/>
        <v>23019</v>
      </c>
      <c r="AS659" t="s">
        <v>1090</v>
      </c>
      <c r="AT659" s="110">
        <f t="shared" si="181"/>
        <v>2381055</v>
      </c>
      <c r="AW659">
        <v>36.92</v>
      </c>
      <c r="AX659">
        <v>0.08</v>
      </c>
      <c r="AY659">
        <v>36.840000000000003</v>
      </c>
      <c r="BF659" s="118"/>
      <c r="BI659" s="118"/>
      <c r="BJ659" s="118"/>
      <c r="BV659" s="1"/>
    </row>
    <row r="660" spans="1:74" hidden="1" outlineLevel="1">
      <c r="A660" t="s">
        <v>3224</v>
      </c>
      <c r="B660" s="9" t="s">
        <v>968</v>
      </c>
      <c r="C660" s="1">
        <f t="shared" si="182"/>
        <v>0</v>
      </c>
      <c r="D660" s="7" t="e">
        <f t="shared" si="176"/>
        <v>#N/A</v>
      </c>
      <c r="E660" s="7" t="e">
        <f t="shared" si="177"/>
        <v>#N/A</v>
      </c>
      <c r="F660" s="7">
        <f t="shared" si="178"/>
        <v>0</v>
      </c>
      <c r="G660" s="7">
        <f t="shared" si="188"/>
        <v>0</v>
      </c>
      <c r="H660" s="49" t="e">
        <f t="shared" si="179"/>
        <v>#NUM!</v>
      </c>
      <c r="I660" s="178" t="e">
        <f t="shared" si="183"/>
        <v>#NUM!</v>
      </c>
      <c r="J660" s="8"/>
      <c r="K660" s="2" t="str">
        <f t="shared" si="184"/>
        <v>-</v>
      </c>
      <c r="L660" s="2" t="str">
        <f t="shared" si="185"/>
        <v>-</v>
      </c>
      <c r="M660" s="2" t="str">
        <f t="shared" si="186"/>
        <v>-</v>
      </c>
      <c r="N660" s="2"/>
      <c r="O660" s="2" t="str">
        <f t="shared" si="187"/>
        <v>-</v>
      </c>
      <c r="P660" s="1"/>
      <c r="Q660" s="1"/>
      <c r="R660" s="1"/>
      <c r="S660" s="1"/>
      <c r="T660" s="1"/>
      <c r="U660" s="1"/>
      <c r="V660" s="161"/>
      <c r="W660" s="1"/>
      <c r="X660" s="1"/>
      <c r="Y660" s="1"/>
      <c r="Z660" s="1"/>
      <c r="AA660" s="1"/>
      <c r="AB660" s="1"/>
      <c r="AC660" s="1"/>
      <c r="AD660" s="1"/>
      <c r="AI660" t="str">
        <f t="shared" si="189"/>
        <v>Weld</v>
      </c>
      <c r="AJ660" t="s">
        <v>2429</v>
      </c>
      <c r="AK660" s="167">
        <v>2</v>
      </c>
      <c r="AN660" s="98">
        <v>23</v>
      </c>
      <c r="AO660" s="100">
        <v>7</v>
      </c>
      <c r="AP660" s="100">
        <v>100</v>
      </c>
      <c r="AQ660" s="107">
        <v>81300</v>
      </c>
      <c r="AR660" s="107">
        <f t="shared" si="180"/>
        <v>23007</v>
      </c>
      <c r="AS660" t="s">
        <v>1726</v>
      </c>
      <c r="AT660" s="110">
        <f t="shared" si="181"/>
        <v>2381300</v>
      </c>
      <c r="AW660">
        <v>63</v>
      </c>
      <c r="AX660">
        <v>3.39</v>
      </c>
      <c r="AY660">
        <v>59.61</v>
      </c>
      <c r="BF660" s="118"/>
      <c r="BI660" s="118"/>
      <c r="BJ660" s="118"/>
      <c r="BV660" s="1"/>
    </row>
    <row r="661" spans="1:74" hidden="1" outlineLevel="1">
      <c r="A661" t="s">
        <v>1062</v>
      </c>
      <c r="B661" s="9" t="s">
        <v>968</v>
      </c>
      <c r="C661" s="1">
        <f t="shared" si="182"/>
        <v>0</v>
      </c>
      <c r="D661" s="7" t="e">
        <f t="shared" si="176"/>
        <v>#N/A</v>
      </c>
      <c r="E661" s="7" t="e">
        <f t="shared" si="177"/>
        <v>#N/A</v>
      </c>
      <c r="F661" s="7">
        <f t="shared" si="178"/>
        <v>0</v>
      </c>
      <c r="G661" s="7">
        <f t="shared" si="188"/>
        <v>0</v>
      </c>
      <c r="H661" s="49" t="e">
        <f t="shared" si="179"/>
        <v>#NUM!</v>
      </c>
      <c r="I661" s="178" t="e">
        <f t="shared" si="183"/>
        <v>#NUM!</v>
      </c>
      <c r="J661" s="8"/>
      <c r="K661" s="2" t="str">
        <f t="shared" si="184"/>
        <v>-</v>
      </c>
      <c r="L661" s="2" t="str">
        <f t="shared" si="185"/>
        <v>-</v>
      </c>
      <c r="M661" s="2" t="str">
        <f t="shared" si="186"/>
        <v>-</v>
      </c>
      <c r="N661" s="2"/>
      <c r="O661" s="2" t="str">
        <f t="shared" si="187"/>
        <v>-</v>
      </c>
      <c r="P661" s="1"/>
      <c r="Q661" s="1"/>
      <c r="R661" s="1"/>
      <c r="S661" s="1"/>
      <c r="T661" s="1"/>
      <c r="U661" s="1"/>
      <c r="V661" s="161"/>
      <c r="W661" s="1"/>
      <c r="X661" s="1"/>
      <c r="Y661" s="1"/>
      <c r="Z661" s="1"/>
      <c r="AA661" s="1"/>
      <c r="AB661" s="1"/>
      <c r="AC661" s="1"/>
      <c r="AD661" s="1"/>
      <c r="AI661" t="str">
        <f t="shared" si="189"/>
        <v>Wellington</v>
      </c>
      <c r="AJ661" t="s">
        <v>127</v>
      </c>
      <c r="AK661" s="167">
        <v>2</v>
      </c>
      <c r="AN661" s="98">
        <v>23</v>
      </c>
      <c r="AO661" s="100">
        <v>21</v>
      </c>
      <c r="AP661" s="100">
        <v>95</v>
      </c>
      <c r="AQ661" s="107">
        <v>81405</v>
      </c>
      <c r="AR661" s="107">
        <f t="shared" si="180"/>
        <v>23021</v>
      </c>
      <c r="AS661" t="s">
        <v>1726</v>
      </c>
      <c r="AT661" s="110">
        <f t="shared" si="181"/>
        <v>2381405</v>
      </c>
      <c r="AW661">
        <v>39.94</v>
      </c>
      <c r="AX661">
        <v>0.04</v>
      </c>
      <c r="AY661">
        <v>39.9</v>
      </c>
      <c r="BF661" s="118"/>
      <c r="BI661" s="118"/>
      <c r="BJ661" s="118"/>
      <c r="BV661" s="1"/>
    </row>
    <row r="662" spans="1:74" hidden="1" outlineLevel="1">
      <c r="A662" t="s">
        <v>1025</v>
      </c>
      <c r="B662" s="9" t="s">
        <v>968</v>
      </c>
      <c r="C662" s="1">
        <f t="shared" si="182"/>
        <v>0</v>
      </c>
      <c r="D662" s="7" t="e">
        <f t="shared" si="176"/>
        <v>#N/A</v>
      </c>
      <c r="E662" s="7" t="e">
        <f t="shared" si="177"/>
        <v>#N/A</v>
      </c>
      <c r="F662" s="7">
        <f t="shared" si="178"/>
        <v>0</v>
      </c>
      <c r="G662" s="7">
        <f t="shared" si="188"/>
        <v>0</v>
      </c>
      <c r="H662" s="49" t="e">
        <f t="shared" si="179"/>
        <v>#NUM!</v>
      </c>
      <c r="I662" s="178" t="e">
        <f t="shared" si="183"/>
        <v>#NUM!</v>
      </c>
      <c r="J662" s="8"/>
      <c r="K662" s="2" t="str">
        <f t="shared" si="184"/>
        <v>-</v>
      </c>
      <c r="L662" s="2" t="str">
        <f t="shared" si="185"/>
        <v>-</v>
      </c>
      <c r="M662" s="2" t="str">
        <f t="shared" si="186"/>
        <v>-</v>
      </c>
      <c r="N662" s="2"/>
      <c r="O662" s="2" t="str">
        <f t="shared" si="187"/>
        <v>-</v>
      </c>
      <c r="P662" s="1"/>
      <c r="Q662" s="1"/>
      <c r="R662" s="1"/>
      <c r="S662" s="1"/>
      <c r="T662" s="1"/>
      <c r="U662" s="1"/>
      <c r="V662" s="161"/>
      <c r="W662" s="1"/>
      <c r="X662" s="1"/>
      <c r="Y662" s="1"/>
      <c r="Z662" s="1"/>
      <c r="AA662" s="1"/>
      <c r="AB662" s="1"/>
      <c r="AC662" s="1"/>
      <c r="AD662" s="1"/>
      <c r="AI662" t="str">
        <f t="shared" si="189"/>
        <v>Wells</v>
      </c>
      <c r="AJ662" t="s">
        <v>947</v>
      </c>
      <c r="AK662" s="167">
        <v>1</v>
      </c>
      <c r="AN662" s="98">
        <v>23</v>
      </c>
      <c r="AO662" s="100">
        <v>31</v>
      </c>
      <c r="AP662" s="100">
        <v>135</v>
      </c>
      <c r="AQ662" s="107">
        <v>81475</v>
      </c>
      <c r="AR662" s="107">
        <f t="shared" si="180"/>
        <v>23031</v>
      </c>
      <c r="AS662" t="s">
        <v>1726</v>
      </c>
      <c r="AT662" s="110">
        <f t="shared" si="181"/>
        <v>2381475</v>
      </c>
      <c r="AW662">
        <v>58.16</v>
      </c>
      <c r="AX662">
        <v>0.51</v>
      </c>
      <c r="AY662">
        <v>57.64</v>
      </c>
      <c r="BF662" s="118"/>
      <c r="BI662" s="118"/>
      <c r="BJ662" s="118"/>
      <c r="BV662" s="1"/>
    </row>
    <row r="663" spans="1:74" hidden="1" outlineLevel="1">
      <c r="A663" t="s">
        <v>3281</v>
      </c>
      <c r="B663" s="9" t="s">
        <v>968</v>
      </c>
      <c r="C663" s="1">
        <f t="shared" si="182"/>
        <v>0</v>
      </c>
      <c r="D663" s="7" t="e">
        <f t="shared" si="176"/>
        <v>#N/A</v>
      </c>
      <c r="E663" s="7" t="e">
        <f t="shared" si="177"/>
        <v>#N/A</v>
      </c>
      <c r="F663" s="7">
        <f t="shared" si="178"/>
        <v>0</v>
      </c>
      <c r="G663" s="7">
        <f t="shared" si="188"/>
        <v>0</v>
      </c>
      <c r="H663" s="49" t="e">
        <f t="shared" si="179"/>
        <v>#NUM!</v>
      </c>
      <c r="I663" s="178" t="e">
        <f t="shared" si="183"/>
        <v>#NUM!</v>
      </c>
      <c r="J663" s="8"/>
      <c r="K663" s="2" t="str">
        <f t="shared" si="184"/>
        <v>-</v>
      </c>
      <c r="L663" s="2" t="str">
        <f t="shared" si="185"/>
        <v>-</v>
      </c>
      <c r="M663" s="2" t="str">
        <f t="shared" si="186"/>
        <v>-</v>
      </c>
      <c r="N663" s="2"/>
      <c r="O663" s="2" t="str">
        <f t="shared" si="187"/>
        <v>-</v>
      </c>
      <c r="P663" s="1"/>
      <c r="Q663" s="1"/>
      <c r="R663" s="1"/>
      <c r="S663" s="1"/>
      <c r="T663" s="1"/>
      <c r="U663" s="1"/>
      <c r="V663" s="161"/>
      <c r="W663" s="1"/>
      <c r="X663" s="1"/>
      <c r="Y663" s="1"/>
      <c r="Z663" s="1"/>
      <c r="AA663" s="1"/>
      <c r="AB663" s="1"/>
      <c r="AC663" s="1"/>
      <c r="AD663" s="1"/>
      <c r="AI663" t="str">
        <f t="shared" si="189"/>
        <v>Wesley</v>
      </c>
      <c r="AJ663" t="s">
        <v>643</v>
      </c>
      <c r="AK663" s="167">
        <v>2</v>
      </c>
      <c r="AN663" s="98">
        <v>23</v>
      </c>
      <c r="AO663" s="100">
        <v>29</v>
      </c>
      <c r="AP663" s="100">
        <v>215</v>
      </c>
      <c r="AQ663" s="107">
        <v>81685</v>
      </c>
      <c r="AR663" s="107">
        <f t="shared" si="180"/>
        <v>23029</v>
      </c>
      <c r="AS663" t="s">
        <v>1726</v>
      </c>
      <c r="AT663" s="110">
        <f t="shared" si="181"/>
        <v>2381685</v>
      </c>
      <c r="AW663">
        <v>50.87</v>
      </c>
      <c r="AX663">
        <v>0.77</v>
      </c>
      <c r="AY663">
        <v>50.1</v>
      </c>
      <c r="BF663" s="118"/>
      <c r="BI663" s="118"/>
      <c r="BJ663" s="118"/>
      <c r="BV663" s="1"/>
    </row>
    <row r="664" spans="1:74" hidden="1" outlineLevel="1">
      <c r="A664" t="s">
        <v>2953</v>
      </c>
      <c r="B664" s="9" t="s">
        <v>968</v>
      </c>
      <c r="C664" s="1">
        <f t="shared" si="182"/>
        <v>0</v>
      </c>
      <c r="D664" s="7" t="e">
        <f t="shared" si="176"/>
        <v>#N/A</v>
      </c>
      <c r="E664" s="7" t="e">
        <f t="shared" si="177"/>
        <v>#N/A</v>
      </c>
      <c r="F664" s="7">
        <f t="shared" si="178"/>
        <v>0</v>
      </c>
      <c r="G664" s="7">
        <f t="shared" si="188"/>
        <v>0</v>
      </c>
      <c r="H664" s="49" t="e">
        <f t="shared" si="179"/>
        <v>#NUM!</v>
      </c>
      <c r="I664" s="178" t="e">
        <f t="shared" si="183"/>
        <v>#NUM!</v>
      </c>
      <c r="J664" s="8"/>
      <c r="K664" s="2" t="str">
        <f t="shared" si="184"/>
        <v>-</v>
      </c>
      <c r="L664" s="2" t="str">
        <f t="shared" si="185"/>
        <v>-</v>
      </c>
      <c r="M664" s="2" t="str">
        <f t="shared" si="186"/>
        <v>-</v>
      </c>
      <c r="N664" s="2"/>
      <c r="O664" s="2" t="str">
        <f t="shared" si="187"/>
        <v>-</v>
      </c>
      <c r="P664" s="1"/>
      <c r="Q664" s="1"/>
      <c r="R664" s="1"/>
      <c r="S664" s="1"/>
      <c r="T664" s="1"/>
      <c r="U664" s="1"/>
      <c r="V664" s="161"/>
      <c r="W664" s="1"/>
      <c r="X664" s="1"/>
      <c r="Y664" s="1"/>
      <c r="Z664" s="1"/>
      <c r="AA664" s="1"/>
      <c r="AB664" s="1"/>
      <c r="AC664" s="1"/>
      <c r="AD664" s="1"/>
      <c r="AI664" t="str">
        <f t="shared" si="189"/>
        <v>West Bath</v>
      </c>
      <c r="AJ664" t="s">
        <v>1349</v>
      </c>
      <c r="AK664" s="167">
        <v>1</v>
      </c>
      <c r="AN664" s="98">
        <v>23</v>
      </c>
      <c r="AO664" s="100">
        <v>23</v>
      </c>
      <c r="AP664" s="100">
        <v>45</v>
      </c>
      <c r="AQ664" s="107">
        <v>81930</v>
      </c>
      <c r="AR664" s="107">
        <f t="shared" si="180"/>
        <v>23023</v>
      </c>
      <c r="AS664" t="s">
        <v>1726</v>
      </c>
      <c r="AT664" s="110">
        <f t="shared" si="181"/>
        <v>2381930</v>
      </c>
      <c r="AW664">
        <v>14.98</v>
      </c>
      <c r="AX664">
        <v>3.17</v>
      </c>
      <c r="AY664">
        <v>11.81</v>
      </c>
      <c r="BF664" s="118"/>
      <c r="BI664" s="118"/>
      <c r="BJ664" s="118"/>
      <c r="BV664" s="1"/>
    </row>
    <row r="665" spans="1:74" hidden="1" outlineLevel="1">
      <c r="A665" t="s">
        <v>1161</v>
      </c>
      <c r="B665" s="9" t="s">
        <v>968</v>
      </c>
      <c r="C665" s="1">
        <f t="shared" si="182"/>
        <v>0</v>
      </c>
      <c r="D665" s="7" t="e">
        <f t="shared" si="176"/>
        <v>#N/A</v>
      </c>
      <c r="E665" s="7" t="e">
        <f t="shared" si="177"/>
        <v>#N/A</v>
      </c>
      <c r="F665" s="7">
        <f t="shared" si="178"/>
        <v>0</v>
      </c>
      <c r="G665" s="7">
        <f t="shared" si="188"/>
        <v>0</v>
      </c>
      <c r="H665" s="49" t="e">
        <f t="shared" si="179"/>
        <v>#NUM!</v>
      </c>
      <c r="I665" s="178" t="e">
        <f t="shared" si="183"/>
        <v>#NUM!</v>
      </c>
      <c r="J665" s="8"/>
      <c r="K665" s="2" t="str">
        <f t="shared" si="184"/>
        <v>-</v>
      </c>
      <c r="L665" s="2" t="str">
        <f t="shared" si="185"/>
        <v>-</v>
      </c>
      <c r="M665" s="2" t="str">
        <f t="shared" si="186"/>
        <v>-</v>
      </c>
      <c r="N665" s="2"/>
      <c r="O665" s="2" t="str">
        <f t="shared" si="187"/>
        <v>-</v>
      </c>
      <c r="P665" s="1"/>
      <c r="Q665" s="1"/>
      <c r="R665" s="1"/>
      <c r="S665" s="1"/>
      <c r="T665" s="1"/>
      <c r="U665" s="1"/>
      <c r="V665" s="161"/>
      <c r="W665" s="1"/>
      <c r="X665" s="1"/>
      <c r="Y665" s="1"/>
      <c r="Z665" s="1"/>
      <c r="AA665" s="1"/>
      <c r="AB665" s="1"/>
      <c r="AC665" s="1"/>
      <c r="AD665" s="1"/>
      <c r="AI665" t="str">
        <f t="shared" si="189"/>
        <v>West Forks</v>
      </c>
      <c r="AJ665" t="s">
        <v>416</v>
      </c>
      <c r="AK665" s="167">
        <v>2</v>
      </c>
      <c r="AN665" s="98">
        <v>23</v>
      </c>
      <c r="AO665" s="100">
        <v>25</v>
      </c>
      <c r="AP665" s="100">
        <v>165</v>
      </c>
      <c r="AQ665" s="107">
        <v>82840</v>
      </c>
      <c r="AR665" s="107">
        <f t="shared" si="180"/>
        <v>23025</v>
      </c>
      <c r="AS665" t="s">
        <v>1090</v>
      </c>
      <c r="AT665" s="110">
        <f t="shared" si="181"/>
        <v>2382840</v>
      </c>
      <c r="AW665">
        <v>49.42</v>
      </c>
      <c r="AX665">
        <v>0.55000000000000004</v>
      </c>
      <c r="AY665">
        <v>48.87</v>
      </c>
      <c r="BF665" s="118"/>
      <c r="BI665" s="118"/>
      <c r="BJ665" s="118"/>
      <c r="BV665" s="1"/>
    </row>
    <row r="666" spans="1:74" hidden="1" outlineLevel="1">
      <c r="A666" t="s">
        <v>1594</v>
      </c>
      <c r="B666" s="9" t="s">
        <v>968</v>
      </c>
      <c r="C666" s="1">
        <f t="shared" si="182"/>
        <v>0</v>
      </c>
      <c r="D666" s="7" t="e">
        <f t="shared" si="176"/>
        <v>#N/A</v>
      </c>
      <c r="E666" s="7" t="e">
        <f t="shared" si="177"/>
        <v>#N/A</v>
      </c>
      <c r="F666" s="7">
        <f t="shared" si="178"/>
        <v>0</v>
      </c>
      <c r="G666" s="7">
        <f t="shared" si="188"/>
        <v>0</v>
      </c>
      <c r="H666" s="49" t="e">
        <f t="shared" si="179"/>
        <v>#NUM!</v>
      </c>
      <c r="I666" s="178" t="e">
        <f t="shared" si="183"/>
        <v>#NUM!</v>
      </c>
      <c r="J666" s="8"/>
      <c r="K666" s="2" t="str">
        <f t="shared" si="184"/>
        <v>-</v>
      </c>
      <c r="L666" s="2" t="str">
        <f t="shared" si="185"/>
        <v>-</v>
      </c>
      <c r="M666" s="2" t="str">
        <f t="shared" si="186"/>
        <v>-</v>
      </c>
      <c r="N666" s="2"/>
      <c r="O666" s="2" t="str">
        <f t="shared" si="187"/>
        <v>-</v>
      </c>
      <c r="P666" s="1"/>
      <c r="Q666" s="1"/>
      <c r="R666" s="1"/>
      <c r="S666" s="1"/>
      <c r="T666" s="1"/>
      <c r="U666" s="1"/>
      <c r="V666" s="161"/>
      <c r="W666" s="1"/>
      <c r="X666" s="1"/>
      <c r="Y666" s="1"/>
      <c r="Z666" s="1"/>
      <c r="AA666" s="1"/>
      <c r="AB666" s="1"/>
      <c r="AC666" s="1"/>
      <c r="AD666" s="1"/>
      <c r="AI666" t="str">
        <f t="shared" si="189"/>
        <v>West Gardiner</v>
      </c>
      <c r="AJ666" t="s">
        <v>2602</v>
      </c>
      <c r="AK666" s="167">
        <v>2</v>
      </c>
      <c r="AN666" s="98">
        <v>23</v>
      </c>
      <c r="AO666" s="100">
        <v>11</v>
      </c>
      <c r="AP666" s="100">
        <v>130</v>
      </c>
      <c r="AQ666" s="107">
        <v>82945</v>
      </c>
      <c r="AR666" s="107">
        <f t="shared" si="180"/>
        <v>23011</v>
      </c>
      <c r="AS666" t="s">
        <v>1726</v>
      </c>
      <c r="AT666" s="110">
        <f t="shared" si="181"/>
        <v>2382945</v>
      </c>
      <c r="AW666">
        <v>27.06</v>
      </c>
      <c r="AX666">
        <v>2.42</v>
      </c>
      <c r="AY666">
        <v>24.64</v>
      </c>
      <c r="BF666" s="118"/>
      <c r="BI666" s="118"/>
      <c r="BJ666" s="118"/>
      <c r="BV666" s="1"/>
    </row>
    <row r="667" spans="1:74" hidden="1" outlineLevel="1">
      <c r="A667" t="s">
        <v>1595</v>
      </c>
      <c r="B667" s="9" t="s">
        <v>968</v>
      </c>
      <c r="C667" s="1">
        <f t="shared" si="182"/>
        <v>0</v>
      </c>
      <c r="D667" s="7" t="e">
        <f t="shared" si="176"/>
        <v>#N/A</v>
      </c>
      <c r="E667" s="7" t="e">
        <f t="shared" si="177"/>
        <v>#N/A</v>
      </c>
      <c r="F667" s="7">
        <f t="shared" si="178"/>
        <v>0</v>
      </c>
      <c r="G667" s="7">
        <f t="shared" si="188"/>
        <v>0</v>
      </c>
      <c r="H667" s="49" t="e">
        <f t="shared" si="179"/>
        <v>#NUM!</v>
      </c>
      <c r="I667" s="178" t="e">
        <f t="shared" si="183"/>
        <v>#NUM!</v>
      </c>
      <c r="J667" s="8"/>
      <c r="K667" s="2" t="str">
        <f t="shared" si="184"/>
        <v>-</v>
      </c>
      <c r="L667" s="2" t="str">
        <f t="shared" si="185"/>
        <v>-</v>
      </c>
      <c r="M667" s="2" t="str">
        <f t="shared" si="186"/>
        <v>-</v>
      </c>
      <c r="N667" s="2"/>
      <c r="O667" s="2" t="str">
        <f t="shared" si="187"/>
        <v>-</v>
      </c>
      <c r="P667" s="1"/>
      <c r="Q667" s="1"/>
      <c r="R667" s="1"/>
      <c r="S667" s="1"/>
      <c r="T667" s="1"/>
      <c r="U667" s="1"/>
      <c r="V667" s="161"/>
      <c r="W667" s="1"/>
      <c r="X667" s="1"/>
      <c r="Y667" s="1"/>
      <c r="Z667" s="1"/>
      <c r="AA667" s="1"/>
      <c r="AB667" s="1"/>
      <c r="AC667" s="1"/>
      <c r="AD667" s="1"/>
      <c r="AI667" t="str">
        <f t="shared" si="189"/>
        <v>West Paris</v>
      </c>
      <c r="AJ667" t="s">
        <v>3102</v>
      </c>
      <c r="AK667" s="167">
        <v>2</v>
      </c>
      <c r="AN667" s="98">
        <v>23</v>
      </c>
      <c r="AO667" s="100">
        <v>17</v>
      </c>
      <c r="AP667" s="100">
        <v>170</v>
      </c>
      <c r="AQ667" s="107">
        <v>83890</v>
      </c>
      <c r="AR667" s="107">
        <f t="shared" si="180"/>
        <v>23017</v>
      </c>
      <c r="AS667" t="s">
        <v>1726</v>
      </c>
      <c r="AT667" s="110">
        <f t="shared" si="181"/>
        <v>2383890</v>
      </c>
      <c r="AW667">
        <v>24.4</v>
      </c>
      <c r="AX667">
        <v>0.16</v>
      </c>
      <c r="AY667">
        <v>24.25</v>
      </c>
      <c r="BF667" s="118"/>
      <c r="BI667" s="118"/>
      <c r="BJ667" s="118"/>
      <c r="BV667" s="1"/>
    </row>
    <row r="668" spans="1:74" hidden="1" outlineLevel="1">
      <c r="A668" t="s">
        <v>535</v>
      </c>
      <c r="B668" s="9" t="s">
        <v>968</v>
      </c>
      <c r="C668" s="1">
        <f t="shared" si="182"/>
        <v>0</v>
      </c>
      <c r="D668" s="7" t="e">
        <f t="shared" si="176"/>
        <v>#N/A</v>
      </c>
      <c r="E668" s="7" t="e">
        <f t="shared" si="177"/>
        <v>#N/A</v>
      </c>
      <c r="F668" s="7">
        <f t="shared" si="178"/>
        <v>0</v>
      </c>
      <c r="G668" s="7">
        <f t="shared" si="188"/>
        <v>0</v>
      </c>
      <c r="H668" s="49" t="e">
        <f t="shared" si="179"/>
        <v>#NUM!</v>
      </c>
      <c r="I668" s="178" t="e">
        <f t="shared" si="183"/>
        <v>#NUM!</v>
      </c>
      <c r="J668" s="8"/>
      <c r="K668" s="2" t="str">
        <f t="shared" si="184"/>
        <v>-</v>
      </c>
      <c r="L668" s="2" t="str">
        <f t="shared" si="185"/>
        <v>-</v>
      </c>
      <c r="M668" s="2" t="str">
        <f t="shared" si="186"/>
        <v>-</v>
      </c>
      <c r="N668" s="2"/>
      <c r="O668" s="2" t="str">
        <f t="shared" si="187"/>
        <v>-</v>
      </c>
      <c r="P668" s="1"/>
      <c r="Q668" s="1"/>
      <c r="R668" s="1"/>
      <c r="S668" s="1"/>
      <c r="T668" s="1"/>
      <c r="U668" s="1"/>
      <c r="V668" s="161"/>
      <c r="W668" s="1"/>
      <c r="X668" s="1"/>
      <c r="Y668" s="1"/>
      <c r="Z668" s="1"/>
      <c r="AA668" s="1"/>
      <c r="AB668" s="1"/>
      <c r="AC668" s="1"/>
      <c r="AD668" s="1"/>
      <c r="AI668" t="str">
        <f t="shared" si="189"/>
        <v>Westbrook</v>
      </c>
      <c r="AJ668" t="s">
        <v>2204</v>
      </c>
      <c r="AK668" s="167">
        <v>1</v>
      </c>
      <c r="AN668" s="98">
        <v>23</v>
      </c>
      <c r="AO668" s="100">
        <v>5</v>
      </c>
      <c r="AP668" s="100">
        <v>120</v>
      </c>
      <c r="AQ668" s="107">
        <v>82105</v>
      </c>
      <c r="AR668" s="107">
        <f t="shared" si="180"/>
        <v>23005</v>
      </c>
      <c r="AS668" t="s">
        <v>1037</v>
      </c>
      <c r="AT668" s="110">
        <f t="shared" si="181"/>
        <v>2382105</v>
      </c>
      <c r="AW668">
        <v>17.059999999999999</v>
      </c>
      <c r="AX668">
        <v>0.2</v>
      </c>
      <c r="AY668">
        <v>16.87</v>
      </c>
      <c r="BF668" s="118"/>
      <c r="BI668" s="118"/>
      <c r="BJ668" s="118"/>
      <c r="BV668" s="1"/>
    </row>
    <row r="669" spans="1:74" hidden="1" outlineLevel="1">
      <c r="A669" t="s">
        <v>1364</v>
      </c>
      <c r="B669" s="9" t="s">
        <v>968</v>
      </c>
      <c r="C669" s="1">
        <f t="shared" si="182"/>
        <v>0</v>
      </c>
      <c r="D669" s="7" t="e">
        <f t="shared" si="176"/>
        <v>#N/A</v>
      </c>
      <c r="E669" s="7" t="e">
        <f t="shared" si="177"/>
        <v>#N/A</v>
      </c>
      <c r="F669" s="7">
        <f t="shared" si="178"/>
        <v>0</v>
      </c>
      <c r="G669" s="7">
        <f t="shared" si="188"/>
        <v>0</v>
      </c>
      <c r="H669" s="49" t="e">
        <f t="shared" si="179"/>
        <v>#NUM!</v>
      </c>
      <c r="I669" s="178" t="e">
        <f t="shared" si="183"/>
        <v>#NUM!</v>
      </c>
      <c r="J669" s="8"/>
      <c r="K669" s="2" t="str">
        <f t="shared" si="184"/>
        <v>-</v>
      </c>
      <c r="L669" s="2" t="str">
        <f t="shared" si="185"/>
        <v>-</v>
      </c>
      <c r="M669" s="2" t="str">
        <f t="shared" si="186"/>
        <v>-</v>
      </c>
      <c r="N669" s="2"/>
      <c r="O669" s="2" t="str">
        <f t="shared" si="187"/>
        <v>-</v>
      </c>
      <c r="P669" s="1"/>
      <c r="Q669" s="1"/>
      <c r="R669" s="1"/>
      <c r="S669" s="1"/>
      <c r="T669" s="1"/>
      <c r="U669" s="1"/>
      <c r="V669" s="161"/>
      <c r="W669" s="1"/>
      <c r="X669" s="1"/>
      <c r="Y669" s="1"/>
      <c r="Z669" s="1"/>
      <c r="AA669" s="1"/>
      <c r="AB669" s="1"/>
      <c r="AC669" s="1"/>
      <c r="AD669" s="1"/>
      <c r="AI669" t="str">
        <f t="shared" si="189"/>
        <v>Westfield</v>
      </c>
      <c r="AJ669" t="s">
        <v>2884</v>
      </c>
      <c r="AK669" s="167">
        <v>2</v>
      </c>
      <c r="AN669" s="98">
        <v>23</v>
      </c>
      <c r="AO669" s="100">
        <v>3</v>
      </c>
      <c r="AP669" s="100">
        <v>325</v>
      </c>
      <c r="AQ669" s="107">
        <v>82770</v>
      </c>
      <c r="AR669" s="107">
        <f t="shared" si="180"/>
        <v>23003</v>
      </c>
      <c r="AS669" t="s">
        <v>1726</v>
      </c>
      <c r="AT669" s="110">
        <f t="shared" si="181"/>
        <v>2382770</v>
      </c>
      <c r="AW669">
        <v>40.33</v>
      </c>
      <c r="AX669">
        <v>0.04</v>
      </c>
      <c r="AY669">
        <v>40.299999999999997</v>
      </c>
      <c r="BF669" s="118"/>
      <c r="BI669" s="118"/>
      <c r="BJ669" s="118"/>
      <c r="BV669" s="1"/>
    </row>
    <row r="670" spans="1:74" hidden="1" outlineLevel="1">
      <c r="A670" t="s">
        <v>1619</v>
      </c>
      <c r="B670" s="9" t="s">
        <v>968</v>
      </c>
      <c r="C670" s="1">
        <f t="shared" si="182"/>
        <v>0</v>
      </c>
      <c r="D670" s="7" t="e">
        <f t="shared" si="176"/>
        <v>#N/A</v>
      </c>
      <c r="E670" s="7" t="e">
        <f t="shared" si="177"/>
        <v>#N/A</v>
      </c>
      <c r="F670" s="7">
        <f t="shared" si="178"/>
        <v>0</v>
      </c>
      <c r="G670" s="7">
        <f t="shared" si="188"/>
        <v>0</v>
      </c>
      <c r="H670" s="49" t="e">
        <f t="shared" si="179"/>
        <v>#NUM!</v>
      </c>
      <c r="I670" s="178" t="e">
        <f t="shared" si="183"/>
        <v>#NUM!</v>
      </c>
      <c r="J670" s="8"/>
      <c r="K670" s="2" t="str">
        <f t="shared" si="184"/>
        <v>-</v>
      </c>
      <c r="L670" s="2" t="str">
        <f t="shared" si="185"/>
        <v>-</v>
      </c>
      <c r="M670" s="2" t="str">
        <f t="shared" si="186"/>
        <v>-</v>
      </c>
      <c r="N670" s="2"/>
      <c r="O670" s="2" t="str">
        <f t="shared" si="187"/>
        <v>-</v>
      </c>
      <c r="P670" s="1"/>
      <c r="Q670" s="1"/>
      <c r="R670" s="1"/>
      <c r="S670" s="1"/>
      <c r="T670" s="1"/>
      <c r="U670" s="1"/>
      <c r="V670" s="161"/>
      <c r="W670" s="1"/>
      <c r="X670" s="1"/>
      <c r="Y670" s="1"/>
      <c r="Z670" s="1"/>
      <c r="AA670" s="1"/>
      <c r="AB670" s="1"/>
      <c r="AC670" s="1"/>
      <c r="AD670" s="1"/>
      <c r="AI670" t="str">
        <f t="shared" si="189"/>
        <v>Westmanland</v>
      </c>
      <c r="AJ670" t="s">
        <v>2884</v>
      </c>
      <c r="AK670" s="167">
        <v>2</v>
      </c>
      <c r="AN670" s="98">
        <v>23</v>
      </c>
      <c r="AO670" s="100">
        <v>3</v>
      </c>
      <c r="AP670" s="100">
        <v>330</v>
      </c>
      <c r="AQ670" s="107">
        <v>83540</v>
      </c>
      <c r="AR670" s="107">
        <f t="shared" si="180"/>
        <v>23003</v>
      </c>
      <c r="AS670" t="s">
        <v>1726</v>
      </c>
      <c r="AT670" s="110">
        <f t="shared" si="181"/>
        <v>2383540</v>
      </c>
      <c r="AW670">
        <v>36.57</v>
      </c>
      <c r="AX670">
        <v>0.91</v>
      </c>
      <c r="AY670">
        <v>35.67</v>
      </c>
      <c r="BF670" s="118"/>
      <c r="BI670" s="118"/>
      <c r="BJ670" s="118"/>
      <c r="BV670" s="1"/>
    </row>
    <row r="671" spans="1:74" hidden="1" outlineLevel="1">
      <c r="A671" t="s">
        <v>754</v>
      </c>
      <c r="B671" s="9" t="s">
        <v>968</v>
      </c>
      <c r="C671" s="1">
        <f t="shared" si="182"/>
        <v>0</v>
      </c>
      <c r="D671" s="7" t="e">
        <f t="shared" si="176"/>
        <v>#N/A</v>
      </c>
      <c r="E671" s="7" t="e">
        <f t="shared" si="177"/>
        <v>#N/A</v>
      </c>
      <c r="F671" s="7">
        <f t="shared" si="178"/>
        <v>0</v>
      </c>
      <c r="G671" s="7">
        <f t="shared" si="188"/>
        <v>0</v>
      </c>
      <c r="H671" s="49" t="e">
        <f t="shared" si="179"/>
        <v>#NUM!</v>
      </c>
      <c r="I671" s="178" t="e">
        <f t="shared" si="183"/>
        <v>#NUM!</v>
      </c>
      <c r="J671" s="8"/>
      <c r="K671" s="2" t="str">
        <f t="shared" si="184"/>
        <v>-</v>
      </c>
      <c r="L671" s="2" t="str">
        <f t="shared" si="185"/>
        <v>-</v>
      </c>
      <c r="M671" s="2" t="str">
        <f t="shared" si="186"/>
        <v>-</v>
      </c>
      <c r="N671" s="2"/>
      <c r="O671" s="2" t="str">
        <f t="shared" si="187"/>
        <v>-</v>
      </c>
      <c r="P671" s="1"/>
      <c r="Q671" s="1"/>
      <c r="R671" s="1"/>
      <c r="S671" s="1"/>
      <c r="T671" s="1"/>
      <c r="U671" s="1"/>
      <c r="V671" s="161"/>
      <c r="W671" s="1"/>
      <c r="X671" s="1"/>
      <c r="Y671" s="1"/>
      <c r="Z671" s="1"/>
      <c r="AA671" s="1"/>
      <c r="AB671" s="1"/>
      <c r="AC671" s="1"/>
      <c r="AD671" s="1"/>
      <c r="AI671" t="str">
        <f t="shared" si="189"/>
        <v>Weston</v>
      </c>
      <c r="AJ671" t="s">
        <v>2884</v>
      </c>
      <c r="AK671" s="167">
        <v>2</v>
      </c>
      <c r="AN671" s="98">
        <v>23</v>
      </c>
      <c r="AO671" s="100">
        <v>3</v>
      </c>
      <c r="AP671" s="100">
        <v>335</v>
      </c>
      <c r="AQ671" s="107">
        <v>83785</v>
      </c>
      <c r="AR671" s="107">
        <f t="shared" si="180"/>
        <v>23003</v>
      </c>
      <c r="AS671" t="s">
        <v>1726</v>
      </c>
      <c r="AT671" s="110">
        <f t="shared" si="181"/>
        <v>2383785</v>
      </c>
      <c r="AW671">
        <v>40.35</v>
      </c>
      <c r="AX671">
        <v>9.8699999999999992</v>
      </c>
      <c r="AY671">
        <v>30.48</v>
      </c>
      <c r="BF671" s="118"/>
      <c r="BI671" s="118"/>
      <c r="BJ671" s="118"/>
      <c r="BV671" s="1"/>
    </row>
    <row r="672" spans="1:74" hidden="1" outlineLevel="1">
      <c r="A672" t="s">
        <v>3344</v>
      </c>
      <c r="B672" s="9" t="s">
        <v>968</v>
      </c>
      <c r="C672" s="1">
        <f t="shared" si="182"/>
        <v>0</v>
      </c>
      <c r="D672" s="7" t="e">
        <f t="shared" si="176"/>
        <v>#N/A</v>
      </c>
      <c r="E672" s="7" t="e">
        <f t="shared" si="177"/>
        <v>#N/A</v>
      </c>
      <c r="F672" s="7">
        <f t="shared" si="178"/>
        <v>0</v>
      </c>
      <c r="G672" s="7">
        <f t="shared" si="188"/>
        <v>0</v>
      </c>
      <c r="H672" s="49" t="e">
        <f t="shared" si="179"/>
        <v>#NUM!</v>
      </c>
      <c r="I672" s="178" t="e">
        <f t="shared" si="183"/>
        <v>#NUM!</v>
      </c>
      <c r="J672" s="8"/>
      <c r="K672" s="2" t="str">
        <f t="shared" si="184"/>
        <v>-</v>
      </c>
      <c r="L672" s="2" t="str">
        <f t="shared" si="185"/>
        <v>-</v>
      </c>
      <c r="M672" s="2" t="str">
        <f t="shared" si="186"/>
        <v>-</v>
      </c>
      <c r="N672" s="2"/>
      <c r="O672" s="2" t="str">
        <f t="shared" si="187"/>
        <v>-</v>
      </c>
      <c r="P672" s="1"/>
      <c r="Q672" s="1"/>
      <c r="R672" s="1"/>
      <c r="S672" s="1"/>
      <c r="T672" s="1"/>
      <c r="U672" s="1"/>
      <c r="V672" s="161"/>
      <c r="W672" s="1"/>
      <c r="X672" s="1"/>
      <c r="Y672" s="1"/>
      <c r="Z672" s="1"/>
      <c r="AA672" s="1"/>
      <c r="AB672" s="1"/>
      <c r="AC672" s="1"/>
      <c r="AD672" s="1"/>
      <c r="AI672" t="str">
        <f t="shared" si="189"/>
        <v>Westport Island</v>
      </c>
      <c r="AJ672" t="s">
        <v>227</v>
      </c>
      <c r="AK672" s="167">
        <v>1</v>
      </c>
      <c r="AN672" s="98">
        <v>23</v>
      </c>
      <c r="AO672" s="100">
        <v>15</v>
      </c>
      <c r="AP672" s="100">
        <v>92</v>
      </c>
      <c r="AQ672" s="107">
        <v>84135</v>
      </c>
      <c r="AR672" s="107">
        <f t="shared" si="180"/>
        <v>23015</v>
      </c>
      <c r="AS672" t="s">
        <v>1726</v>
      </c>
      <c r="AT672" s="110">
        <f t="shared" si="181"/>
        <v>2384135</v>
      </c>
      <c r="AW672">
        <v>14.2</v>
      </c>
      <c r="AX672">
        <v>5.46</v>
      </c>
      <c r="AY672">
        <v>8.74</v>
      </c>
      <c r="BF672" s="118"/>
      <c r="BI672" s="118"/>
      <c r="BJ672" s="118"/>
      <c r="BV672" s="1"/>
    </row>
    <row r="673" spans="1:74" hidden="1" outlineLevel="1">
      <c r="A673" t="s">
        <v>1544</v>
      </c>
      <c r="B673" s="9" t="s">
        <v>968</v>
      </c>
      <c r="C673" s="1">
        <f t="shared" si="182"/>
        <v>0</v>
      </c>
      <c r="D673" s="7" t="e">
        <f t="shared" si="176"/>
        <v>#N/A</v>
      </c>
      <c r="E673" s="7" t="e">
        <f t="shared" si="177"/>
        <v>#N/A</v>
      </c>
      <c r="F673" s="7">
        <f t="shared" si="178"/>
        <v>0</v>
      </c>
      <c r="G673" s="7">
        <f t="shared" si="188"/>
        <v>0</v>
      </c>
      <c r="H673" s="49" t="e">
        <f t="shared" si="179"/>
        <v>#NUM!</v>
      </c>
      <c r="I673" s="178" t="e">
        <f t="shared" si="183"/>
        <v>#NUM!</v>
      </c>
      <c r="J673" s="8"/>
      <c r="K673" s="2" t="str">
        <f t="shared" si="184"/>
        <v>-</v>
      </c>
      <c r="L673" s="2" t="str">
        <f t="shared" si="185"/>
        <v>-</v>
      </c>
      <c r="M673" s="2" t="str">
        <f t="shared" si="186"/>
        <v>-</v>
      </c>
      <c r="N673" s="2"/>
      <c r="O673" s="2" t="str">
        <f t="shared" si="187"/>
        <v>-</v>
      </c>
      <c r="P673" s="1"/>
      <c r="Q673" s="1"/>
      <c r="R673" s="1"/>
      <c r="S673" s="1"/>
      <c r="T673" s="1"/>
      <c r="U673" s="1"/>
      <c r="V673" s="161"/>
      <c r="W673" s="1"/>
      <c r="X673" s="1"/>
      <c r="Y673" s="1"/>
      <c r="Z673" s="1"/>
      <c r="AA673" s="1"/>
      <c r="AB673" s="1"/>
      <c r="AC673" s="1"/>
      <c r="AD673" s="1"/>
      <c r="AI673" t="str">
        <f t="shared" si="189"/>
        <v>Whitefield</v>
      </c>
      <c r="AJ673" t="s">
        <v>227</v>
      </c>
      <c r="AK673" s="167">
        <v>1</v>
      </c>
      <c r="AN673" s="98">
        <v>23</v>
      </c>
      <c r="AO673" s="100">
        <v>15</v>
      </c>
      <c r="AP673" s="100">
        <v>95</v>
      </c>
      <c r="AQ673" s="107">
        <v>85010</v>
      </c>
      <c r="AR673" s="107">
        <f t="shared" si="180"/>
        <v>23015</v>
      </c>
      <c r="AS673" t="s">
        <v>1726</v>
      </c>
      <c r="AT673" s="110">
        <f t="shared" si="181"/>
        <v>2385010</v>
      </c>
      <c r="AW673">
        <v>47.54</v>
      </c>
      <c r="AX673">
        <v>0.7</v>
      </c>
      <c r="AY673">
        <v>46.84</v>
      </c>
      <c r="BF673" s="118"/>
      <c r="BI673" s="118"/>
      <c r="BJ673" s="118"/>
      <c r="BV673" s="1"/>
    </row>
    <row r="674" spans="1:74" hidden="1" outlineLevel="1">
      <c r="A674" t="s">
        <v>2790</v>
      </c>
      <c r="B674" s="9" t="s">
        <v>968</v>
      </c>
      <c r="C674" s="1">
        <f t="shared" si="182"/>
        <v>0</v>
      </c>
      <c r="D674" s="7" t="e">
        <f t="shared" si="176"/>
        <v>#N/A</v>
      </c>
      <c r="E674" s="7" t="e">
        <f t="shared" si="177"/>
        <v>#N/A</v>
      </c>
      <c r="F674" s="7">
        <f t="shared" si="178"/>
        <v>0</v>
      </c>
      <c r="G674" s="7">
        <f t="shared" si="188"/>
        <v>0</v>
      </c>
      <c r="H674" s="49" t="e">
        <f t="shared" si="179"/>
        <v>#NUM!</v>
      </c>
      <c r="I674" s="178" t="e">
        <f t="shared" si="183"/>
        <v>#NUM!</v>
      </c>
      <c r="J674" s="8"/>
      <c r="K674" s="2" t="str">
        <f t="shared" si="184"/>
        <v>-</v>
      </c>
      <c r="L674" s="2" t="str">
        <f t="shared" si="185"/>
        <v>-</v>
      </c>
      <c r="M674" s="2" t="str">
        <f t="shared" si="186"/>
        <v>-</v>
      </c>
      <c r="N674" s="2"/>
      <c r="O674" s="2" t="str">
        <f t="shared" si="187"/>
        <v>-</v>
      </c>
      <c r="P674" s="1"/>
      <c r="Q674" s="1"/>
      <c r="R674" s="1"/>
      <c r="S674" s="1"/>
      <c r="T674" s="1"/>
      <c r="U674" s="1"/>
      <c r="V674" s="161"/>
      <c r="W674" s="1"/>
      <c r="X674" s="1"/>
      <c r="Y674" s="1"/>
      <c r="Z674" s="1"/>
      <c r="AA674" s="1"/>
      <c r="AB674" s="1"/>
      <c r="AC674" s="1"/>
      <c r="AD674" s="1"/>
      <c r="AI674" t="str">
        <f t="shared" si="189"/>
        <v>Whiting</v>
      </c>
      <c r="AJ674" t="s">
        <v>643</v>
      </c>
      <c r="AK674" s="167">
        <v>2</v>
      </c>
      <c r="AN674" s="98">
        <v>23</v>
      </c>
      <c r="AO674" s="100">
        <v>29</v>
      </c>
      <c r="AP674" s="100">
        <v>220</v>
      </c>
      <c r="AQ674" s="107">
        <v>85185</v>
      </c>
      <c r="AR674" s="107">
        <f t="shared" si="180"/>
        <v>23029</v>
      </c>
      <c r="AS674" t="s">
        <v>1726</v>
      </c>
      <c r="AT674" s="110">
        <f t="shared" si="181"/>
        <v>2385185</v>
      </c>
      <c r="AW674">
        <v>52.11</v>
      </c>
      <c r="AX674">
        <v>5.34</v>
      </c>
      <c r="AY674">
        <v>46.77</v>
      </c>
      <c r="BF674" s="118"/>
      <c r="BI674" s="118"/>
      <c r="BJ674" s="118"/>
      <c r="BV674" s="1"/>
    </row>
    <row r="675" spans="1:74" hidden="1" outlineLevel="1">
      <c r="A675" t="s">
        <v>1620</v>
      </c>
      <c r="B675" s="9" t="s">
        <v>968</v>
      </c>
      <c r="C675" s="1">
        <f t="shared" si="182"/>
        <v>0</v>
      </c>
      <c r="D675" s="7" t="e">
        <f t="shared" si="176"/>
        <v>#N/A</v>
      </c>
      <c r="E675" s="7" t="e">
        <f t="shared" si="177"/>
        <v>#N/A</v>
      </c>
      <c r="F675" s="7">
        <f t="shared" si="178"/>
        <v>0</v>
      </c>
      <c r="G675" s="7">
        <f t="shared" si="188"/>
        <v>0</v>
      </c>
      <c r="H675" s="49" t="e">
        <f t="shared" si="179"/>
        <v>#NUM!</v>
      </c>
      <c r="I675" s="178" t="e">
        <f t="shared" si="183"/>
        <v>#NUM!</v>
      </c>
      <c r="J675" s="8"/>
      <c r="K675" s="2" t="str">
        <f t="shared" si="184"/>
        <v>-</v>
      </c>
      <c r="L675" s="2" t="str">
        <f t="shared" si="185"/>
        <v>-</v>
      </c>
      <c r="M675" s="2" t="str">
        <f t="shared" si="186"/>
        <v>-</v>
      </c>
      <c r="N675" s="2"/>
      <c r="O675" s="2" t="str">
        <f t="shared" si="187"/>
        <v>-</v>
      </c>
      <c r="P675" s="1"/>
      <c r="Q675" s="1"/>
      <c r="R675" s="1"/>
      <c r="S675" s="1"/>
      <c r="T675" s="1"/>
      <c r="U675" s="1"/>
      <c r="V675" s="161"/>
      <c r="W675" s="1"/>
      <c r="X675" s="1"/>
      <c r="Y675" s="1"/>
      <c r="Z675" s="1"/>
      <c r="AA675" s="1"/>
      <c r="AB675" s="1"/>
      <c r="AC675" s="1"/>
      <c r="AD675" s="1"/>
      <c r="AI675" t="str">
        <f t="shared" si="189"/>
        <v>Whitneyville</v>
      </c>
      <c r="AJ675" t="s">
        <v>643</v>
      </c>
      <c r="AK675" s="167">
        <v>2</v>
      </c>
      <c r="AN675" s="98">
        <v>23</v>
      </c>
      <c r="AO675" s="100">
        <v>29</v>
      </c>
      <c r="AP675" s="100">
        <v>225</v>
      </c>
      <c r="AQ675" s="107">
        <v>85290</v>
      </c>
      <c r="AR675" s="107">
        <f t="shared" si="180"/>
        <v>23029</v>
      </c>
      <c r="AS675" t="s">
        <v>1726</v>
      </c>
      <c r="AT675" s="110">
        <f t="shared" si="181"/>
        <v>2385290</v>
      </c>
      <c r="AW675">
        <v>14.62</v>
      </c>
      <c r="AX675">
        <v>0.31</v>
      </c>
      <c r="AY675">
        <v>14.31</v>
      </c>
      <c r="BF675" s="118"/>
      <c r="BI675" s="118"/>
      <c r="BJ675" s="118"/>
      <c r="BV675" s="1"/>
    </row>
    <row r="676" spans="1:74" hidden="1" outlineLevel="1">
      <c r="A676" t="s">
        <v>884</v>
      </c>
      <c r="B676" s="9" t="s">
        <v>968</v>
      </c>
      <c r="C676" s="1">
        <f t="shared" si="182"/>
        <v>0</v>
      </c>
      <c r="D676" s="7" t="e">
        <f t="shared" si="176"/>
        <v>#N/A</v>
      </c>
      <c r="E676" s="7" t="e">
        <f t="shared" si="177"/>
        <v>#N/A</v>
      </c>
      <c r="F676" s="7">
        <f t="shared" si="178"/>
        <v>0</v>
      </c>
      <c r="G676" s="7">
        <f t="shared" si="188"/>
        <v>0</v>
      </c>
      <c r="H676" s="49" t="e">
        <f t="shared" si="179"/>
        <v>#NUM!</v>
      </c>
      <c r="I676" s="178" t="e">
        <f t="shared" si="183"/>
        <v>#NUM!</v>
      </c>
      <c r="J676" s="8"/>
      <c r="K676" s="2" t="str">
        <f t="shared" si="184"/>
        <v>-</v>
      </c>
      <c r="L676" s="2" t="str">
        <f t="shared" si="185"/>
        <v>-</v>
      </c>
      <c r="M676" s="2" t="str">
        <f t="shared" si="186"/>
        <v>-</v>
      </c>
      <c r="N676" s="2"/>
      <c r="O676" s="2" t="str">
        <f t="shared" si="187"/>
        <v>-</v>
      </c>
      <c r="P676" s="1"/>
      <c r="Q676" s="1"/>
      <c r="R676" s="1"/>
      <c r="S676" s="1"/>
      <c r="T676" s="1"/>
      <c r="U676" s="1"/>
      <c r="V676" s="161"/>
      <c r="W676" s="1"/>
      <c r="X676" s="1"/>
      <c r="Y676" s="1"/>
      <c r="Z676" s="1"/>
      <c r="AA676" s="1"/>
      <c r="AB676" s="1"/>
      <c r="AC676" s="1"/>
      <c r="AD676" s="1"/>
      <c r="AI676" t="str">
        <f t="shared" si="189"/>
        <v>Willimantic</v>
      </c>
      <c r="AJ676" t="s">
        <v>127</v>
      </c>
      <c r="AK676" s="167">
        <v>2</v>
      </c>
      <c r="AN676" s="98">
        <v>23</v>
      </c>
      <c r="AO676" s="100">
        <v>21</v>
      </c>
      <c r="AP676" s="100">
        <v>100</v>
      </c>
      <c r="AQ676" s="107">
        <v>85710</v>
      </c>
      <c r="AR676" s="107">
        <f t="shared" si="180"/>
        <v>23021</v>
      </c>
      <c r="AS676" t="s">
        <v>1726</v>
      </c>
      <c r="AT676" s="110">
        <f t="shared" si="181"/>
        <v>2385710</v>
      </c>
      <c r="AW676">
        <v>48.1</v>
      </c>
      <c r="AX676">
        <v>4.55</v>
      </c>
      <c r="AY676">
        <v>43.55</v>
      </c>
      <c r="BF676" s="118"/>
      <c r="BI676" s="118"/>
      <c r="BJ676" s="118"/>
      <c r="BV676" s="1"/>
    </row>
    <row r="677" spans="1:74" hidden="1" outlineLevel="1">
      <c r="A677" t="s">
        <v>2970</v>
      </c>
      <c r="B677" s="9" t="s">
        <v>968</v>
      </c>
      <c r="C677" s="1">
        <f t="shared" si="182"/>
        <v>0</v>
      </c>
      <c r="D677" s="7" t="e">
        <f t="shared" si="176"/>
        <v>#N/A</v>
      </c>
      <c r="E677" s="7" t="e">
        <f t="shared" si="177"/>
        <v>#N/A</v>
      </c>
      <c r="F677" s="7">
        <f t="shared" si="178"/>
        <v>0</v>
      </c>
      <c r="G677" s="7">
        <f t="shared" si="188"/>
        <v>0</v>
      </c>
      <c r="H677" s="49" t="e">
        <f t="shared" si="179"/>
        <v>#NUM!</v>
      </c>
      <c r="I677" s="178" t="e">
        <f t="shared" si="183"/>
        <v>#NUM!</v>
      </c>
      <c r="J677" s="8"/>
      <c r="K677" s="2" t="str">
        <f t="shared" si="184"/>
        <v>-</v>
      </c>
      <c r="L677" s="2" t="str">
        <f t="shared" si="185"/>
        <v>-</v>
      </c>
      <c r="M677" s="2" t="str">
        <f t="shared" si="186"/>
        <v>-</v>
      </c>
      <c r="N677" s="2"/>
      <c r="O677" s="2" t="str">
        <f t="shared" si="187"/>
        <v>-</v>
      </c>
      <c r="P677" s="1"/>
      <c r="Q677" s="1"/>
      <c r="R677" s="1"/>
      <c r="S677" s="1"/>
      <c r="T677" s="1"/>
      <c r="U677" s="1"/>
      <c r="V677" s="161"/>
      <c r="W677" s="1"/>
      <c r="X677" s="1"/>
      <c r="Y677" s="1"/>
      <c r="Z677" s="1"/>
      <c r="AA677" s="1"/>
      <c r="AB677" s="1"/>
      <c r="AC677" s="1"/>
      <c r="AD677" s="1"/>
      <c r="AI677" t="str">
        <f t="shared" si="189"/>
        <v>Wilton</v>
      </c>
      <c r="AJ677" t="s">
        <v>2429</v>
      </c>
      <c r="AK677" s="167">
        <v>2</v>
      </c>
      <c r="AN677" s="98">
        <v>23</v>
      </c>
      <c r="AO677" s="100">
        <v>7</v>
      </c>
      <c r="AP677" s="100">
        <v>105</v>
      </c>
      <c r="AQ677" s="107">
        <v>85850</v>
      </c>
      <c r="AR677" s="107">
        <f t="shared" si="180"/>
        <v>23007</v>
      </c>
      <c r="AS677" t="s">
        <v>1726</v>
      </c>
      <c r="AT677" s="110">
        <f t="shared" si="181"/>
        <v>2385850</v>
      </c>
      <c r="AW677">
        <v>42.82</v>
      </c>
      <c r="AX677">
        <v>1.56</v>
      </c>
      <c r="AY677">
        <v>41.26</v>
      </c>
      <c r="BF677" s="118"/>
      <c r="BI677" s="118"/>
      <c r="BJ677" s="118"/>
      <c r="BV677" s="1"/>
    </row>
    <row r="678" spans="1:74" hidden="1" outlineLevel="1">
      <c r="A678" t="s">
        <v>2472</v>
      </c>
      <c r="B678" s="9" t="s">
        <v>968</v>
      </c>
      <c r="C678" s="1">
        <f t="shared" si="182"/>
        <v>0</v>
      </c>
      <c r="D678" s="7" t="e">
        <f t="shared" si="176"/>
        <v>#N/A</v>
      </c>
      <c r="E678" s="7" t="e">
        <f t="shared" si="177"/>
        <v>#N/A</v>
      </c>
      <c r="F678" s="7">
        <f t="shared" si="178"/>
        <v>0</v>
      </c>
      <c r="G678" s="7">
        <f t="shared" si="188"/>
        <v>0</v>
      </c>
      <c r="H678" s="49" t="e">
        <f t="shared" si="179"/>
        <v>#NUM!</v>
      </c>
      <c r="I678" s="178" t="e">
        <f t="shared" si="183"/>
        <v>#NUM!</v>
      </c>
      <c r="J678" s="8"/>
      <c r="K678" s="2" t="str">
        <f t="shared" si="184"/>
        <v>-</v>
      </c>
      <c r="L678" s="2" t="str">
        <f t="shared" si="185"/>
        <v>-</v>
      </c>
      <c r="M678" s="2" t="str">
        <f t="shared" si="186"/>
        <v>-</v>
      </c>
      <c r="N678" s="2"/>
      <c r="O678" s="2" t="str">
        <f t="shared" si="187"/>
        <v>-</v>
      </c>
      <c r="P678" s="1"/>
      <c r="Q678" s="1"/>
      <c r="R678" s="1"/>
      <c r="S678" s="1"/>
      <c r="T678" s="1"/>
      <c r="U678" s="1"/>
      <c r="V678" s="161"/>
      <c r="W678" s="1"/>
      <c r="X678" s="1"/>
      <c r="Y678" s="1"/>
      <c r="Z678" s="1"/>
      <c r="AA678" s="1"/>
      <c r="AB678" s="1"/>
      <c r="AC678" s="1"/>
      <c r="AD678" s="1"/>
      <c r="AI678" t="str">
        <f t="shared" si="189"/>
        <v>Windham</v>
      </c>
      <c r="AJ678" t="s">
        <v>2204</v>
      </c>
      <c r="AK678" s="167">
        <v>1</v>
      </c>
      <c r="AN678" s="98">
        <v>23</v>
      </c>
      <c r="AO678" s="100">
        <v>5</v>
      </c>
      <c r="AP678" s="100">
        <v>125</v>
      </c>
      <c r="AQ678" s="107">
        <v>86025</v>
      </c>
      <c r="AR678" s="107">
        <f t="shared" si="180"/>
        <v>23005</v>
      </c>
      <c r="AS678" t="s">
        <v>1726</v>
      </c>
      <c r="AT678" s="110">
        <f t="shared" si="181"/>
        <v>2386025</v>
      </c>
      <c r="AW678">
        <v>50.28</v>
      </c>
      <c r="AX678">
        <v>3.6</v>
      </c>
      <c r="AY678">
        <v>46.68</v>
      </c>
      <c r="BF678" s="118"/>
      <c r="BI678" s="118"/>
      <c r="BJ678" s="118"/>
      <c r="BV678" s="1"/>
    </row>
    <row r="679" spans="1:74" hidden="1" outlineLevel="1">
      <c r="A679" t="s">
        <v>1858</v>
      </c>
      <c r="B679" s="9" t="s">
        <v>968</v>
      </c>
      <c r="C679" s="1">
        <f t="shared" si="182"/>
        <v>0</v>
      </c>
      <c r="D679" s="7" t="e">
        <f t="shared" si="176"/>
        <v>#N/A</v>
      </c>
      <c r="E679" s="7" t="e">
        <f t="shared" si="177"/>
        <v>#N/A</v>
      </c>
      <c r="F679" s="7">
        <f t="shared" si="178"/>
        <v>0</v>
      </c>
      <c r="G679" s="7">
        <f t="shared" si="188"/>
        <v>0</v>
      </c>
      <c r="H679" s="49" t="e">
        <f t="shared" si="179"/>
        <v>#NUM!</v>
      </c>
      <c r="I679" s="178" t="e">
        <f t="shared" si="183"/>
        <v>#NUM!</v>
      </c>
      <c r="J679" s="8"/>
      <c r="K679" s="2" t="str">
        <f t="shared" si="184"/>
        <v>-</v>
      </c>
      <c r="L679" s="2" t="str">
        <f t="shared" si="185"/>
        <v>-</v>
      </c>
      <c r="M679" s="2" t="str">
        <f t="shared" si="186"/>
        <v>-</v>
      </c>
      <c r="N679" s="2"/>
      <c r="O679" s="2" t="str">
        <f t="shared" si="187"/>
        <v>-</v>
      </c>
      <c r="P679" s="1"/>
      <c r="Q679" s="1"/>
      <c r="R679" s="1"/>
      <c r="S679" s="1"/>
      <c r="T679" s="1"/>
      <c r="U679" s="1"/>
      <c r="V679" s="161"/>
      <c r="W679" s="1"/>
      <c r="X679" s="1"/>
      <c r="Y679" s="1"/>
      <c r="Z679" s="1"/>
      <c r="AA679" s="1"/>
      <c r="AB679" s="1"/>
      <c r="AC679" s="1"/>
      <c r="AD679" s="1"/>
      <c r="AI679" t="str">
        <f t="shared" si="189"/>
        <v>Windsor</v>
      </c>
      <c r="AJ679" t="s">
        <v>2602</v>
      </c>
      <c r="AK679" s="167">
        <v>1</v>
      </c>
      <c r="AN679" s="98">
        <v>23</v>
      </c>
      <c r="AO679" s="100">
        <v>11</v>
      </c>
      <c r="AP679" s="100">
        <v>135</v>
      </c>
      <c r="AQ679" s="107">
        <v>86165</v>
      </c>
      <c r="AR679" s="107">
        <f t="shared" si="180"/>
        <v>23011</v>
      </c>
      <c r="AS679" t="s">
        <v>1726</v>
      </c>
      <c r="AT679" s="110">
        <f t="shared" si="181"/>
        <v>2386165</v>
      </c>
      <c r="AW679">
        <v>35.58</v>
      </c>
      <c r="AX679">
        <v>0.93</v>
      </c>
      <c r="AY679">
        <v>34.65</v>
      </c>
      <c r="BF679" s="118"/>
      <c r="BI679" s="118"/>
      <c r="BJ679" s="118"/>
      <c r="BV679" s="1"/>
    </row>
    <row r="680" spans="1:74" hidden="1" outlineLevel="1">
      <c r="A680" t="s">
        <v>3081</v>
      </c>
      <c r="B680" s="9" t="s">
        <v>968</v>
      </c>
      <c r="C680" s="1">
        <f t="shared" si="182"/>
        <v>0</v>
      </c>
      <c r="D680" s="7" t="e">
        <f t="shared" si="176"/>
        <v>#N/A</v>
      </c>
      <c r="E680" s="7" t="e">
        <f t="shared" si="177"/>
        <v>#N/A</v>
      </c>
      <c r="F680" s="7">
        <f t="shared" si="178"/>
        <v>0</v>
      </c>
      <c r="G680" s="7">
        <f t="shared" si="188"/>
        <v>0</v>
      </c>
      <c r="H680" s="49" t="e">
        <f t="shared" si="179"/>
        <v>#NUM!</v>
      </c>
      <c r="I680" s="178" t="e">
        <f t="shared" si="183"/>
        <v>#NUM!</v>
      </c>
      <c r="J680" s="8"/>
      <c r="K680" s="2" t="str">
        <f t="shared" si="184"/>
        <v>-</v>
      </c>
      <c r="L680" s="2" t="str">
        <f t="shared" si="185"/>
        <v>-</v>
      </c>
      <c r="M680" s="2" t="str">
        <f t="shared" si="186"/>
        <v>-</v>
      </c>
      <c r="N680" s="2"/>
      <c r="O680" s="2" t="str">
        <f t="shared" si="187"/>
        <v>-</v>
      </c>
      <c r="P680" s="1"/>
      <c r="Q680" s="1"/>
      <c r="R680" s="1"/>
      <c r="S680" s="1"/>
      <c r="T680" s="1"/>
      <c r="U680" s="1"/>
      <c r="V680" s="161"/>
      <c r="W680" s="1"/>
      <c r="X680" s="1"/>
      <c r="Y680" s="1"/>
      <c r="Z680" s="1"/>
      <c r="AA680" s="1"/>
      <c r="AB680" s="1"/>
      <c r="AC680" s="1"/>
      <c r="AD680" s="1"/>
      <c r="AI680" t="str">
        <f t="shared" si="189"/>
        <v>Winn</v>
      </c>
      <c r="AJ680" t="s">
        <v>874</v>
      </c>
      <c r="AK680" s="167">
        <v>2</v>
      </c>
      <c r="AN680" s="98">
        <v>23</v>
      </c>
      <c r="AO680" s="100">
        <v>19</v>
      </c>
      <c r="AP680" s="100">
        <v>305</v>
      </c>
      <c r="AQ680" s="107">
        <v>86305</v>
      </c>
      <c r="AR680" s="107">
        <f t="shared" si="180"/>
        <v>23019</v>
      </c>
      <c r="AS680" t="s">
        <v>1726</v>
      </c>
      <c r="AT680" s="110">
        <f t="shared" si="181"/>
        <v>2386305</v>
      </c>
      <c r="AW680">
        <v>44.27</v>
      </c>
      <c r="AX680">
        <v>0.14000000000000001</v>
      </c>
      <c r="AY680">
        <v>44.13</v>
      </c>
      <c r="BF680" s="118"/>
      <c r="BI680" s="118"/>
      <c r="BJ680" s="118"/>
      <c r="BV680" s="1"/>
    </row>
    <row r="681" spans="1:74" hidden="1" outlineLevel="1">
      <c r="A681" t="s">
        <v>385</v>
      </c>
      <c r="B681" s="9" t="s">
        <v>968</v>
      </c>
      <c r="C681" s="1">
        <f t="shared" si="182"/>
        <v>0</v>
      </c>
      <c r="D681" s="7" t="e">
        <f t="shared" si="176"/>
        <v>#N/A</v>
      </c>
      <c r="E681" s="7" t="e">
        <f t="shared" si="177"/>
        <v>#N/A</v>
      </c>
      <c r="F681" s="7">
        <f t="shared" si="178"/>
        <v>0</v>
      </c>
      <c r="G681" s="7">
        <f t="shared" si="188"/>
        <v>0</v>
      </c>
      <c r="H681" s="49" t="e">
        <f t="shared" si="179"/>
        <v>#NUM!</v>
      </c>
      <c r="I681" s="178" t="e">
        <f t="shared" si="183"/>
        <v>#NUM!</v>
      </c>
      <c r="J681" s="8"/>
      <c r="K681" s="2" t="str">
        <f t="shared" si="184"/>
        <v>-</v>
      </c>
      <c r="L681" s="2" t="str">
        <f t="shared" si="185"/>
        <v>-</v>
      </c>
      <c r="M681" s="2" t="str">
        <f t="shared" si="186"/>
        <v>-</v>
      </c>
      <c r="N681" s="2"/>
      <c r="O681" s="2" t="str">
        <f t="shared" si="187"/>
        <v>-</v>
      </c>
      <c r="P681" s="1"/>
      <c r="Q681" s="1"/>
      <c r="R681" s="1"/>
      <c r="S681" s="1"/>
      <c r="T681" s="1"/>
      <c r="U681" s="1"/>
      <c r="V681" s="161"/>
      <c r="W681" s="1"/>
      <c r="X681" s="1"/>
      <c r="Y681" s="1"/>
      <c r="Z681" s="1"/>
      <c r="AA681" s="1"/>
      <c r="AB681" s="1"/>
      <c r="AC681" s="1"/>
      <c r="AD681" s="1"/>
      <c r="AI681" t="str">
        <f t="shared" si="189"/>
        <v>Winslow</v>
      </c>
      <c r="AJ681" t="s">
        <v>2602</v>
      </c>
      <c r="AK681" s="167">
        <v>2</v>
      </c>
      <c r="AN681" s="98">
        <v>23</v>
      </c>
      <c r="AO681" s="100">
        <v>11</v>
      </c>
      <c r="AP681" s="100">
        <v>140</v>
      </c>
      <c r="AQ681" s="107">
        <v>86515</v>
      </c>
      <c r="AR681" s="107">
        <f t="shared" si="180"/>
        <v>23011</v>
      </c>
      <c r="AS681" t="s">
        <v>1726</v>
      </c>
      <c r="AT681" s="110">
        <f t="shared" si="181"/>
        <v>2386515</v>
      </c>
      <c r="AW681">
        <v>38.72</v>
      </c>
      <c r="AX681">
        <v>1.87</v>
      </c>
      <c r="AY681">
        <v>36.85</v>
      </c>
      <c r="BF681" s="118"/>
      <c r="BI681" s="118"/>
      <c r="BJ681" s="118"/>
      <c r="BV681" s="1"/>
    </row>
    <row r="682" spans="1:74" hidden="1" outlineLevel="1">
      <c r="A682" t="s">
        <v>2428</v>
      </c>
      <c r="B682" s="9" t="s">
        <v>968</v>
      </c>
      <c r="C682" s="1">
        <f t="shared" si="182"/>
        <v>0</v>
      </c>
      <c r="D682" s="7" t="e">
        <f t="shared" si="176"/>
        <v>#N/A</v>
      </c>
      <c r="E682" s="7" t="e">
        <f t="shared" si="177"/>
        <v>#N/A</v>
      </c>
      <c r="F682" s="7">
        <f t="shared" si="178"/>
        <v>0</v>
      </c>
      <c r="G682" s="7">
        <f t="shared" si="188"/>
        <v>0</v>
      </c>
      <c r="H682" s="49" t="e">
        <f t="shared" si="179"/>
        <v>#NUM!</v>
      </c>
      <c r="I682" s="178" t="e">
        <f t="shared" si="183"/>
        <v>#NUM!</v>
      </c>
      <c r="J682" s="8"/>
      <c r="K682" s="2" t="str">
        <f t="shared" si="184"/>
        <v>-</v>
      </c>
      <c r="L682" s="2" t="str">
        <f t="shared" si="185"/>
        <v>-</v>
      </c>
      <c r="M682" s="2" t="str">
        <f t="shared" si="186"/>
        <v>-</v>
      </c>
      <c r="N682" s="2"/>
      <c r="O682" s="2" t="str">
        <f t="shared" si="187"/>
        <v>-</v>
      </c>
      <c r="P682" s="1"/>
      <c r="Q682" s="1"/>
      <c r="R682" s="1"/>
      <c r="S682" s="1"/>
      <c r="T682" s="1"/>
      <c r="U682" s="1"/>
      <c r="V682" s="161"/>
      <c r="W682" s="1"/>
      <c r="X682" s="1"/>
      <c r="Y682" s="1"/>
      <c r="Z682" s="1"/>
      <c r="AA682" s="1"/>
      <c r="AB682" s="1"/>
      <c r="AC682" s="1"/>
      <c r="AD682" s="1"/>
      <c r="AI682" t="str">
        <f t="shared" si="189"/>
        <v>Winter Harbor</v>
      </c>
      <c r="AJ682" t="s">
        <v>695</v>
      </c>
      <c r="AK682" s="167">
        <v>2</v>
      </c>
      <c r="AN682" s="98">
        <v>23</v>
      </c>
      <c r="AO682" s="100">
        <v>9</v>
      </c>
      <c r="AP682" s="100">
        <v>185</v>
      </c>
      <c r="AQ682" s="107">
        <v>86655</v>
      </c>
      <c r="AR682" s="107">
        <f t="shared" si="180"/>
        <v>23009</v>
      </c>
      <c r="AS682" t="s">
        <v>1726</v>
      </c>
      <c r="AT682" s="110">
        <f t="shared" si="181"/>
        <v>2386655</v>
      </c>
      <c r="AW682">
        <v>65.7</v>
      </c>
      <c r="AX682">
        <v>51.33</v>
      </c>
      <c r="AY682">
        <v>14.37</v>
      </c>
      <c r="BF682" s="118"/>
      <c r="BI682" s="118"/>
      <c r="BJ682" s="118"/>
      <c r="BV682" s="1"/>
    </row>
    <row r="683" spans="1:74" hidden="1" outlineLevel="1">
      <c r="A683" t="s">
        <v>1978</v>
      </c>
      <c r="B683" s="9" t="s">
        <v>968</v>
      </c>
      <c r="C683" s="1">
        <f t="shared" si="182"/>
        <v>0</v>
      </c>
      <c r="D683" s="7" t="e">
        <f t="shared" si="176"/>
        <v>#N/A</v>
      </c>
      <c r="E683" s="7" t="e">
        <f t="shared" si="177"/>
        <v>#N/A</v>
      </c>
      <c r="F683" s="7">
        <f t="shared" si="178"/>
        <v>0</v>
      </c>
      <c r="G683" s="7">
        <f t="shared" si="188"/>
        <v>0</v>
      </c>
      <c r="H683" s="49" t="e">
        <f t="shared" si="179"/>
        <v>#NUM!</v>
      </c>
      <c r="I683" s="178" t="e">
        <f t="shared" si="183"/>
        <v>#NUM!</v>
      </c>
      <c r="J683" s="8"/>
      <c r="K683" s="2" t="str">
        <f t="shared" si="184"/>
        <v>-</v>
      </c>
      <c r="L683" s="2" t="str">
        <f t="shared" si="185"/>
        <v>-</v>
      </c>
      <c r="M683" s="2" t="str">
        <f t="shared" si="186"/>
        <v>-</v>
      </c>
      <c r="N683" s="2"/>
      <c r="O683" s="2" t="str">
        <f t="shared" si="187"/>
        <v>-</v>
      </c>
      <c r="P683" s="1"/>
      <c r="Q683" s="1"/>
      <c r="R683" s="1"/>
      <c r="S683" s="1"/>
      <c r="T683" s="1"/>
      <c r="U683" s="1"/>
      <c r="V683" s="161"/>
      <c r="W683" s="1"/>
      <c r="X683" s="1"/>
      <c r="Y683" s="1"/>
      <c r="Z683" s="1"/>
      <c r="AA683" s="1"/>
      <c r="AB683" s="1"/>
      <c r="AC683" s="1"/>
      <c r="AD683" s="1"/>
      <c r="AI683" t="str">
        <f t="shared" si="189"/>
        <v>Winterport</v>
      </c>
      <c r="AJ683" t="s">
        <v>2274</v>
      </c>
      <c r="AK683" s="167">
        <v>2</v>
      </c>
      <c r="AN683" s="98">
        <v>23</v>
      </c>
      <c r="AO683" s="100">
        <v>27</v>
      </c>
      <c r="AP683" s="100">
        <v>130</v>
      </c>
      <c r="AQ683" s="107">
        <v>86760</v>
      </c>
      <c r="AR683" s="107">
        <f t="shared" si="180"/>
        <v>23027</v>
      </c>
      <c r="AS683" t="s">
        <v>1726</v>
      </c>
      <c r="AT683" s="110">
        <f t="shared" si="181"/>
        <v>2386760</v>
      </c>
      <c r="AW683">
        <v>37.11</v>
      </c>
      <c r="AX683">
        <v>1.51</v>
      </c>
      <c r="AY683">
        <v>35.590000000000003</v>
      </c>
      <c r="BF683" s="118"/>
      <c r="BI683" s="118"/>
      <c r="BJ683" s="118"/>
      <c r="BV683" s="1"/>
    </row>
    <row r="684" spans="1:74" hidden="1" outlineLevel="1">
      <c r="A684" t="s">
        <v>1162</v>
      </c>
      <c r="B684" s="9" t="s">
        <v>968</v>
      </c>
      <c r="C684" s="1">
        <f t="shared" si="182"/>
        <v>0</v>
      </c>
      <c r="D684" s="7" t="e">
        <f t="shared" si="176"/>
        <v>#N/A</v>
      </c>
      <c r="E684" s="7" t="e">
        <f t="shared" si="177"/>
        <v>#N/A</v>
      </c>
      <c r="F684" s="7">
        <f t="shared" si="178"/>
        <v>0</v>
      </c>
      <c r="G684" s="7">
        <f t="shared" si="188"/>
        <v>0</v>
      </c>
      <c r="H684" s="49" t="e">
        <f t="shared" si="179"/>
        <v>#NUM!</v>
      </c>
      <c r="I684" s="178" t="e">
        <f t="shared" si="183"/>
        <v>#NUM!</v>
      </c>
      <c r="J684" s="8"/>
      <c r="K684" s="2" t="str">
        <f t="shared" si="184"/>
        <v>-</v>
      </c>
      <c r="L684" s="2" t="str">
        <f t="shared" si="185"/>
        <v>-</v>
      </c>
      <c r="M684" s="2" t="str">
        <f t="shared" si="186"/>
        <v>-</v>
      </c>
      <c r="N684" s="2"/>
      <c r="O684" s="2" t="str">
        <f t="shared" si="187"/>
        <v>-</v>
      </c>
      <c r="P684" s="1"/>
      <c r="Q684" s="1"/>
      <c r="R684" s="1"/>
      <c r="S684" s="1"/>
      <c r="T684" s="1"/>
      <c r="U684" s="1"/>
      <c r="V684" s="161"/>
      <c r="W684" s="1"/>
      <c r="X684" s="1"/>
      <c r="Y684" s="1"/>
      <c r="Z684" s="1"/>
      <c r="AA684" s="1"/>
      <c r="AB684" s="1"/>
      <c r="AC684" s="1"/>
      <c r="AD684" s="1"/>
      <c r="AI684" t="str">
        <f t="shared" si="189"/>
        <v>Winterville</v>
      </c>
      <c r="AJ684" t="s">
        <v>2884</v>
      </c>
      <c r="AK684" s="167">
        <v>2</v>
      </c>
      <c r="AN684" s="98">
        <v>23</v>
      </c>
      <c r="AO684" s="100">
        <v>3</v>
      </c>
      <c r="AP684" s="100">
        <v>340</v>
      </c>
      <c r="AQ684" s="107">
        <v>86865</v>
      </c>
      <c r="AR684" s="107">
        <f t="shared" si="180"/>
        <v>23003</v>
      </c>
      <c r="AS684" t="s">
        <v>1090</v>
      </c>
      <c r="AT684" s="110">
        <f t="shared" si="181"/>
        <v>2386865</v>
      </c>
      <c r="AW684">
        <v>39.11</v>
      </c>
      <c r="AX684">
        <v>3.41</v>
      </c>
      <c r="AY684">
        <v>35.700000000000003</v>
      </c>
      <c r="BF684" s="118"/>
      <c r="BI684" s="118"/>
      <c r="BJ684" s="118"/>
      <c r="BV684" s="1"/>
    </row>
    <row r="685" spans="1:74" hidden="1" outlineLevel="1">
      <c r="A685" t="s">
        <v>2542</v>
      </c>
      <c r="B685" s="9" t="s">
        <v>968</v>
      </c>
      <c r="C685" s="1">
        <f t="shared" si="182"/>
        <v>0</v>
      </c>
      <c r="D685" s="7" t="e">
        <f t="shared" si="176"/>
        <v>#N/A</v>
      </c>
      <c r="E685" s="7" t="e">
        <f t="shared" si="177"/>
        <v>#N/A</v>
      </c>
      <c r="F685" s="7">
        <f t="shared" si="178"/>
        <v>0</v>
      </c>
      <c r="G685" s="7">
        <f t="shared" si="188"/>
        <v>0</v>
      </c>
      <c r="H685" s="49" t="e">
        <f t="shared" si="179"/>
        <v>#NUM!</v>
      </c>
      <c r="I685" s="178" t="e">
        <f t="shared" si="183"/>
        <v>#NUM!</v>
      </c>
      <c r="J685" s="8"/>
      <c r="K685" s="2" t="str">
        <f t="shared" si="184"/>
        <v>-</v>
      </c>
      <c r="L685" s="2" t="str">
        <f t="shared" si="185"/>
        <v>-</v>
      </c>
      <c r="M685" s="2" t="str">
        <f t="shared" si="186"/>
        <v>-</v>
      </c>
      <c r="N685" s="2"/>
      <c r="O685" s="2" t="str">
        <f t="shared" si="187"/>
        <v>-</v>
      </c>
      <c r="P685" s="1"/>
      <c r="Q685" s="1"/>
      <c r="R685" s="1"/>
      <c r="S685" s="1"/>
      <c r="T685" s="1"/>
      <c r="U685" s="1"/>
      <c r="V685" s="161"/>
      <c r="W685" s="1"/>
      <c r="X685" s="1"/>
      <c r="Y685" s="1"/>
      <c r="Z685" s="1"/>
      <c r="AA685" s="1"/>
      <c r="AB685" s="1"/>
      <c r="AC685" s="1"/>
      <c r="AD685" s="1"/>
      <c r="AI685" t="str">
        <f t="shared" si="189"/>
        <v>Winthrop</v>
      </c>
      <c r="AJ685" t="s">
        <v>2602</v>
      </c>
      <c r="AK685" s="167">
        <v>1</v>
      </c>
      <c r="AN685" s="98">
        <v>23</v>
      </c>
      <c r="AO685" s="100">
        <v>11</v>
      </c>
      <c r="AP685" s="100">
        <v>145</v>
      </c>
      <c r="AQ685" s="107">
        <v>86970</v>
      </c>
      <c r="AR685" s="107">
        <f t="shared" si="180"/>
        <v>23011</v>
      </c>
      <c r="AS685" t="s">
        <v>1726</v>
      </c>
      <c r="AT685" s="110">
        <f t="shared" si="181"/>
        <v>2386970</v>
      </c>
      <c r="AW685">
        <v>37.950000000000003</v>
      </c>
      <c r="AX685">
        <v>6.71</v>
      </c>
      <c r="AY685">
        <v>31.24</v>
      </c>
      <c r="BF685" s="118"/>
      <c r="BI685" s="118"/>
      <c r="BJ685" s="118"/>
      <c r="BV685" s="1"/>
    </row>
    <row r="686" spans="1:74" hidden="1" outlineLevel="1">
      <c r="A686" t="s">
        <v>2220</v>
      </c>
      <c r="B686" s="9" t="s">
        <v>968</v>
      </c>
      <c r="C686" s="1">
        <f t="shared" ref="C686:C693" si="190">SUM(P686:AG686)</f>
        <v>0</v>
      </c>
      <c r="D686" s="7" t="e">
        <f t="shared" si="176"/>
        <v>#N/A</v>
      </c>
      <c r="E686" s="7" t="e">
        <f t="shared" si="177"/>
        <v>#N/A</v>
      </c>
      <c r="F686" s="7">
        <f t="shared" si="178"/>
        <v>0</v>
      </c>
      <c r="G686" s="7">
        <f t="shared" si="188"/>
        <v>0</v>
      </c>
      <c r="H686" s="49" t="e">
        <f t="shared" si="179"/>
        <v>#NUM!</v>
      </c>
      <c r="I686" s="178" t="e">
        <f t="shared" ref="I686:I693" si="191">H686/C686</f>
        <v>#NUM!</v>
      </c>
      <c r="J686" s="8"/>
      <c r="K686" s="2" t="str">
        <f t="shared" ref="K686:K693" si="192">IF(C686=0,"-",P686/C686)</f>
        <v>-</v>
      </c>
      <c r="L686" s="2" t="str">
        <f t="shared" ref="L686:L693" si="193">IF(C686=0,"-",Q686/C686)</f>
        <v>-</v>
      </c>
      <c r="M686" s="2" t="str">
        <f t="shared" ref="M686:M693" si="194">IF(C686=0,"-",R686/C686)</f>
        <v>-</v>
      </c>
      <c r="N686" s="2"/>
      <c r="O686" s="2" t="str">
        <f t="shared" ref="O686:O693" si="195">IF(C686=0,"-",(1-K686-L686-M686))</f>
        <v>-</v>
      </c>
      <c r="P686" s="1"/>
      <c r="Q686" s="1"/>
      <c r="R686" s="1"/>
      <c r="S686" s="1"/>
      <c r="T686" s="1"/>
      <c r="U686" s="1"/>
      <c r="V686" s="161"/>
      <c r="W686" s="1"/>
      <c r="X686" s="1"/>
      <c r="Y686" s="1"/>
      <c r="Z686" s="1"/>
      <c r="AA686" s="1"/>
      <c r="AB686" s="1"/>
      <c r="AC686" s="1"/>
      <c r="AD686" s="1"/>
      <c r="AI686" t="str">
        <f t="shared" si="189"/>
        <v>Wiscasset</v>
      </c>
      <c r="AJ686" t="s">
        <v>227</v>
      </c>
      <c r="AK686" s="167">
        <v>1</v>
      </c>
      <c r="AN686" s="98">
        <v>23</v>
      </c>
      <c r="AO686" s="100">
        <v>15</v>
      </c>
      <c r="AP686" s="100">
        <v>100</v>
      </c>
      <c r="AQ686" s="107">
        <v>87075</v>
      </c>
      <c r="AR686" s="107">
        <f t="shared" si="180"/>
        <v>23015</v>
      </c>
      <c r="AS686" t="s">
        <v>1726</v>
      </c>
      <c r="AT686" s="110">
        <f t="shared" si="181"/>
        <v>2387075</v>
      </c>
      <c r="AW686">
        <v>27.71</v>
      </c>
      <c r="AX686">
        <v>3.12</v>
      </c>
      <c r="AY686">
        <v>24.59</v>
      </c>
      <c r="BF686" s="118"/>
      <c r="BI686" s="118"/>
      <c r="BJ686" s="118"/>
      <c r="BV686" s="1"/>
    </row>
    <row r="687" spans="1:74" hidden="1" outlineLevel="1">
      <c r="A687" t="s">
        <v>2436</v>
      </c>
      <c r="B687" s="9" t="s">
        <v>968</v>
      </c>
      <c r="C687" s="1">
        <f t="shared" si="190"/>
        <v>0</v>
      </c>
      <c r="D687" s="7" t="e">
        <f t="shared" ref="D687:D693" si="196">RANK(P687,(P687:AG687))</f>
        <v>#N/A</v>
      </c>
      <c r="E687" s="7" t="e">
        <f t="shared" ref="E687:E693" si="197">RANK(Q687,(P687:AG687))</f>
        <v>#N/A</v>
      </c>
      <c r="F687" s="7">
        <f t="shared" ref="F687:F693" si="198">IF(R687&gt;0,RANK(R687,(P687:AG687)),0)</f>
        <v>0</v>
      </c>
      <c r="G687" s="7">
        <f t="shared" si="188"/>
        <v>0</v>
      </c>
      <c r="H687" s="49" t="e">
        <f t="shared" ref="H687:H693" si="199">MAX(P687:T687)-LARGE(P687:T687,2)</f>
        <v>#NUM!</v>
      </c>
      <c r="I687" s="178" t="e">
        <f t="shared" si="191"/>
        <v>#NUM!</v>
      </c>
      <c r="J687" s="8"/>
      <c r="K687" s="2" t="str">
        <f t="shared" si="192"/>
        <v>-</v>
      </c>
      <c r="L687" s="2" t="str">
        <f t="shared" si="193"/>
        <v>-</v>
      </c>
      <c r="M687" s="2" t="str">
        <f t="shared" si="194"/>
        <v>-</v>
      </c>
      <c r="N687" s="2"/>
      <c r="O687" s="2" t="str">
        <f t="shared" si="195"/>
        <v>-</v>
      </c>
      <c r="P687" s="1"/>
      <c r="Q687" s="1"/>
      <c r="R687" s="1"/>
      <c r="S687" s="1"/>
      <c r="T687" s="1"/>
      <c r="U687" s="1"/>
      <c r="V687" s="161"/>
      <c r="W687" s="1"/>
      <c r="X687" s="1"/>
      <c r="Y687" s="1"/>
      <c r="Z687" s="1"/>
      <c r="AA687" s="1"/>
      <c r="AB687" s="1"/>
      <c r="AC687" s="1"/>
      <c r="AD687" s="1"/>
      <c r="AI687" t="str">
        <f t="shared" si="189"/>
        <v>Woodland</v>
      </c>
      <c r="AJ687" t="s">
        <v>2884</v>
      </c>
      <c r="AK687" s="167">
        <v>2</v>
      </c>
      <c r="AN687" s="98">
        <v>23</v>
      </c>
      <c r="AO687" s="100">
        <v>3</v>
      </c>
      <c r="AP687" s="100">
        <v>345</v>
      </c>
      <c r="AQ687" s="107">
        <v>87215</v>
      </c>
      <c r="AR687" s="107">
        <f t="shared" ref="AR687:AR692" si="200">AN687*1000+AO687</f>
        <v>23003</v>
      </c>
      <c r="AS687" t="s">
        <v>1726</v>
      </c>
      <c r="AT687" s="110">
        <f t="shared" ref="AT687:AT692" si="201">AN687*100000+AQ687</f>
        <v>2387215</v>
      </c>
      <c r="AW687">
        <v>35.270000000000003</v>
      </c>
      <c r="AX687">
        <v>0</v>
      </c>
      <c r="AY687">
        <v>35.270000000000003</v>
      </c>
      <c r="BF687" s="118"/>
      <c r="BI687" s="118"/>
      <c r="BJ687" s="118"/>
      <c r="BV687" s="1"/>
    </row>
    <row r="688" spans="1:74" hidden="1" outlineLevel="1">
      <c r="A688" t="s">
        <v>2773</v>
      </c>
      <c r="B688" s="9" t="s">
        <v>968</v>
      </c>
      <c r="C688" s="1">
        <f t="shared" si="190"/>
        <v>0</v>
      </c>
      <c r="D688" s="7" t="e">
        <f t="shared" si="196"/>
        <v>#N/A</v>
      </c>
      <c r="E688" s="7" t="e">
        <f t="shared" si="197"/>
        <v>#N/A</v>
      </c>
      <c r="F688" s="7">
        <f t="shared" si="198"/>
        <v>0</v>
      </c>
      <c r="G688" s="7">
        <f t="shared" si="188"/>
        <v>0</v>
      </c>
      <c r="H688" s="49" t="e">
        <f t="shared" si="199"/>
        <v>#NUM!</v>
      </c>
      <c r="I688" s="178" t="e">
        <f t="shared" si="191"/>
        <v>#NUM!</v>
      </c>
      <c r="J688" s="8"/>
      <c r="K688" s="2" t="str">
        <f t="shared" si="192"/>
        <v>-</v>
      </c>
      <c r="L688" s="2" t="str">
        <f t="shared" si="193"/>
        <v>-</v>
      </c>
      <c r="M688" s="2" t="str">
        <f t="shared" si="194"/>
        <v>-</v>
      </c>
      <c r="N688" s="2"/>
      <c r="O688" s="2" t="str">
        <f t="shared" si="195"/>
        <v>-</v>
      </c>
      <c r="P688" s="1"/>
      <c r="Q688" s="1"/>
      <c r="R688" s="1"/>
      <c r="S688" s="1"/>
      <c r="T688" s="1"/>
      <c r="U688" s="1"/>
      <c r="V688" s="161"/>
      <c r="W688" s="1"/>
      <c r="X688" s="1"/>
      <c r="Y688" s="1"/>
      <c r="Z688" s="1"/>
      <c r="AA688" s="1"/>
      <c r="AB688" s="1"/>
      <c r="AC688" s="1"/>
      <c r="AD688" s="1"/>
      <c r="AI688" t="str">
        <f t="shared" si="189"/>
        <v>Woodstock</v>
      </c>
      <c r="AJ688" t="s">
        <v>3102</v>
      </c>
      <c r="AK688" s="167">
        <v>2</v>
      </c>
      <c r="AN688" s="98">
        <v>23</v>
      </c>
      <c r="AO688" s="100">
        <v>17</v>
      </c>
      <c r="AP688" s="100">
        <v>175</v>
      </c>
      <c r="AQ688" s="107">
        <v>87355</v>
      </c>
      <c r="AR688" s="107">
        <f t="shared" si="200"/>
        <v>23017</v>
      </c>
      <c r="AS688" t="s">
        <v>1726</v>
      </c>
      <c r="AT688" s="110">
        <f t="shared" si="201"/>
        <v>2387355</v>
      </c>
      <c r="AW688">
        <v>46.85</v>
      </c>
      <c r="AX688">
        <v>1.1499999999999999</v>
      </c>
      <c r="AY688">
        <v>45.7</v>
      </c>
      <c r="BF688" s="118"/>
      <c r="BI688" s="118"/>
      <c r="BJ688" s="118"/>
      <c r="BV688" s="1"/>
    </row>
    <row r="689" spans="1:74" hidden="1" outlineLevel="1">
      <c r="A689" t="s">
        <v>920</v>
      </c>
      <c r="B689" s="9" t="s">
        <v>968</v>
      </c>
      <c r="C689" s="1">
        <f t="shared" si="190"/>
        <v>0</v>
      </c>
      <c r="D689" s="7" t="e">
        <f t="shared" si="196"/>
        <v>#N/A</v>
      </c>
      <c r="E689" s="7" t="e">
        <f t="shared" si="197"/>
        <v>#N/A</v>
      </c>
      <c r="F689" s="7">
        <f t="shared" si="198"/>
        <v>0</v>
      </c>
      <c r="G689" s="7">
        <f t="shared" si="188"/>
        <v>0</v>
      </c>
      <c r="H689" s="49" t="e">
        <f t="shared" si="199"/>
        <v>#NUM!</v>
      </c>
      <c r="I689" s="178" t="e">
        <f t="shared" si="191"/>
        <v>#NUM!</v>
      </c>
      <c r="J689" s="8"/>
      <c r="K689" s="2" t="str">
        <f t="shared" si="192"/>
        <v>-</v>
      </c>
      <c r="L689" s="2" t="str">
        <f t="shared" si="193"/>
        <v>-</v>
      </c>
      <c r="M689" s="2" t="str">
        <f t="shared" si="194"/>
        <v>-</v>
      </c>
      <c r="N689" s="2"/>
      <c r="O689" s="2" t="str">
        <f t="shared" si="195"/>
        <v>-</v>
      </c>
      <c r="P689" s="1"/>
      <c r="Q689" s="1"/>
      <c r="R689" s="1"/>
      <c r="S689" s="1"/>
      <c r="T689" s="1"/>
      <c r="U689" s="1"/>
      <c r="V689" s="161"/>
      <c r="W689" s="1"/>
      <c r="X689" s="1"/>
      <c r="Y689" s="1"/>
      <c r="Z689" s="1"/>
      <c r="AA689" s="1"/>
      <c r="AB689" s="1"/>
      <c r="AC689" s="1"/>
      <c r="AD689" s="1"/>
      <c r="AI689" t="str">
        <f t="shared" si="189"/>
        <v>Woodville</v>
      </c>
      <c r="AJ689" t="s">
        <v>874</v>
      </c>
      <c r="AK689" s="167">
        <v>2</v>
      </c>
      <c r="AN689" s="98">
        <v>23</v>
      </c>
      <c r="AO689" s="100">
        <v>19</v>
      </c>
      <c r="AP689" s="100">
        <v>310</v>
      </c>
      <c r="AQ689" s="107">
        <v>87390</v>
      </c>
      <c r="AR689" s="107">
        <f t="shared" si="200"/>
        <v>23019</v>
      </c>
      <c r="AS689" t="s">
        <v>1726</v>
      </c>
      <c r="AT689" s="110">
        <f t="shared" si="201"/>
        <v>2387390</v>
      </c>
      <c r="AW689">
        <v>42.93</v>
      </c>
      <c r="AX689">
        <v>0</v>
      </c>
      <c r="AY689">
        <v>42.93</v>
      </c>
      <c r="BF689" s="118"/>
      <c r="BI689" s="118"/>
      <c r="BJ689" s="118"/>
      <c r="BV689" s="1"/>
    </row>
    <row r="690" spans="1:74" hidden="1" outlineLevel="1">
      <c r="A690" t="s">
        <v>32</v>
      </c>
      <c r="B690" s="9" t="s">
        <v>968</v>
      </c>
      <c r="C690" s="1">
        <f t="shared" si="190"/>
        <v>0</v>
      </c>
      <c r="D690" s="7" t="e">
        <f t="shared" si="196"/>
        <v>#N/A</v>
      </c>
      <c r="E690" s="7" t="e">
        <f t="shared" si="197"/>
        <v>#N/A</v>
      </c>
      <c r="F690" s="7">
        <f t="shared" si="198"/>
        <v>0</v>
      </c>
      <c r="G690" s="7">
        <f t="shared" si="188"/>
        <v>0</v>
      </c>
      <c r="H690" s="49" t="e">
        <f t="shared" si="199"/>
        <v>#NUM!</v>
      </c>
      <c r="I690" s="178" t="e">
        <f t="shared" si="191"/>
        <v>#NUM!</v>
      </c>
      <c r="J690" s="8"/>
      <c r="K690" s="2" t="str">
        <f t="shared" si="192"/>
        <v>-</v>
      </c>
      <c r="L690" s="2" t="str">
        <f t="shared" si="193"/>
        <v>-</v>
      </c>
      <c r="M690" s="2" t="str">
        <f t="shared" si="194"/>
        <v>-</v>
      </c>
      <c r="N690" s="2"/>
      <c r="O690" s="2" t="str">
        <f t="shared" si="195"/>
        <v>-</v>
      </c>
      <c r="P690" s="1"/>
      <c r="Q690" s="1"/>
      <c r="R690" s="1"/>
      <c r="S690" s="1"/>
      <c r="T690" s="1"/>
      <c r="U690" s="1"/>
      <c r="V690" s="161"/>
      <c r="W690" s="1"/>
      <c r="X690" s="1"/>
      <c r="Y690" s="1"/>
      <c r="Z690" s="1"/>
      <c r="AA690" s="1"/>
      <c r="AB690" s="1"/>
      <c r="AC690" s="1"/>
      <c r="AD690" s="1"/>
      <c r="AI690" t="str">
        <f t="shared" si="189"/>
        <v>Woolwich</v>
      </c>
      <c r="AJ690" t="s">
        <v>1349</v>
      </c>
      <c r="AK690" s="167">
        <v>1</v>
      </c>
      <c r="AN690" s="98">
        <v>23</v>
      </c>
      <c r="AO690" s="100">
        <v>23</v>
      </c>
      <c r="AP690" s="100">
        <v>50</v>
      </c>
      <c r="AQ690" s="107">
        <v>87460</v>
      </c>
      <c r="AR690" s="107">
        <f t="shared" si="200"/>
        <v>23023</v>
      </c>
      <c r="AS690" t="s">
        <v>1726</v>
      </c>
      <c r="AT690" s="110">
        <f t="shared" si="201"/>
        <v>2387460</v>
      </c>
      <c r="AW690">
        <v>41.65</v>
      </c>
      <c r="AX690">
        <v>6.6</v>
      </c>
      <c r="AY690">
        <v>35.049999999999997</v>
      </c>
      <c r="BF690" s="118"/>
      <c r="BI690" s="118"/>
      <c r="BJ690" s="118"/>
      <c r="BV690" s="1"/>
    </row>
    <row r="691" spans="1:74" hidden="1" outlineLevel="1">
      <c r="A691" t="s">
        <v>3024</v>
      </c>
      <c r="B691" s="9" t="s">
        <v>968</v>
      </c>
      <c r="C691" s="1">
        <f t="shared" si="190"/>
        <v>0</v>
      </c>
      <c r="D691" s="7" t="e">
        <f t="shared" si="196"/>
        <v>#N/A</v>
      </c>
      <c r="E691" s="7" t="e">
        <f t="shared" si="197"/>
        <v>#N/A</v>
      </c>
      <c r="F691" s="7">
        <f t="shared" si="198"/>
        <v>0</v>
      </c>
      <c r="G691" s="7">
        <f t="shared" si="188"/>
        <v>0</v>
      </c>
      <c r="H691" s="49" t="e">
        <f t="shared" si="199"/>
        <v>#NUM!</v>
      </c>
      <c r="I691" s="178" t="e">
        <f t="shared" si="191"/>
        <v>#NUM!</v>
      </c>
      <c r="J691" s="8"/>
      <c r="K691" s="2" t="str">
        <f t="shared" si="192"/>
        <v>-</v>
      </c>
      <c r="L691" s="2" t="str">
        <f t="shared" si="193"/>
        <v>-</v>
      </c>
      <c r="M691" s="2" t="str">
        <f t="shared" si="194"/>
        <v>-</v>
      </c>
      <c r="N691" s="2"/>
      <c r="O691" s="2" t="str">
        <f t="shared" si="195"/>
        <v>-</v>
      </c>
      <c r="P691" s="1"/>
      <c r="Q691" s="1"/>
      <c r="R691" s="1"/>
      <c r="S691" s="1"/>
      <c r="T691" s="1"/>
      <c r="U691" s="1"/>
      <c r="V691" s="161"/>
      <c r="W691" s="1"/>
      <c r="X691" s="1"/>
      <c r="Y691" s="1"/>
      <c r="Z691" s="1"/>
      <c r="AA691" s="1"/>
      <c r="AB691" s="1"/>
      <c r="AC691" s="1"/>
      <c r="AD691" s="1"/>
      <c r="AI691" t="str">
        <f t="shared" si="189"/>
        <v>Yarmouth</v>
      </c>
      <c r="AJ691" t="s">
        <v>2204</v>
      </c>
      <c r="AK691" s="167">
        <v>1</v>
      </c>
      <c r="AN691" s="98">
        <v>23</v>
      </c>
      <c r="AO691" s="100">
        <v>5</v>
      </c>
      <c r="AP691" s="100">
        <v>130</v>
      </c>
      <c r="AQ691" s="107">
        <v>87845</v>
      </c>
      <c r="AR691" s="107">
        <f t="shared" si="200"/>
        <v>23005</v>
      </c>
      <c r="AS691" t="s">
        <v>1726</v>
      </c>
      <c r="AT691" s="110">
        <f t="shared" si="201"/>
        <v>2387845</v>
      </c>
      <c r="AW691">
        <v>22.78</v>
      </c>
      <c r="AX691">
        <v>9.44</v>
      </c>
      <c r="AY691">
        <v>13.34</v>
      </c>
      <c r="BF691" s="118"/>
      <c r="BI691" s="118"/>
      <c r="BJ691" s="118"/>
      <c r="BV691" s="1"/>
    </row>
    <row r="692" spans="1:74" hidden="1" outlineLevel="1">
      <c r="A692" t="s">
        <v>947</v>
      </c>
      <c r="B692" s="9" t="s">
        <v>968</v>
      </c>
      <c r="C692" s="1">
        <f t="shared" si="190"/>
        <v>0</v>
      </c>
      <c r="D692" s="7" t="e">
        <f t="shared" si="196"/>
        <v>#N/A</v>
      </c>
      <c r="E692" s="7" t="e">
        <f t="shared" si="197"/>
        <v>#N/A</v>
      </c>
      <c r="F692" s="7">
        <f t="shared" si="198"/>
        <v>0</v>
      </c>
      <c r="G692" s="7">
        <f t="shared" si="188"/>
        <v>0</v>
      </c>
      <c r="H692" s="49" t="e">
        <f t="shared" si="199"/>
        <v>#NUM!</v>
      </c>
      <c r="I692" s="178" t="e">
        <f t="shared" si="191"/>
        <v>#NUM!</v>
      </c>
      <c r="J692" s="8"/>
      <c r="K692" s="2" t="str">
        <f t="shared" si="192"/>
        <v>-</v>
      </c>
      <c r="L692" s="2" t="str">
        <f t="shared" si="193"/>
        <v>-</v>
      </c>
      <c r="M692" s="2" t="str">
        <f t="shared" si="194"/>
        <v>-</v>
      </c>
      <c r="N692" s="2"/>
      <c r="O692" s="2" t="str">
        <f t="shared" si="195"/>
        <v>-</v>
      </c>
      <c r="P692" s="1"/>
      <c r="Q692" s="1"/>
      <c r="R692" s="1"/>
      <c r="S692" s="1"/>
      <c r="T692" s="1"/>
      <c r="U692" s="1"/>
      <c r="V692" s="161"/>
      <c r="W692" s="1"/>
      <c r="X692" s="1"/>
      <c r="Y692" s="1"/>
      <c r="Z692" s="1"/>
      <c r="AA692" s="1"/>
      <c r="AB692" s="1"/>
      <c r="AC692" s="1"/>
      <c r="AD692" s="1"/>
      <c r="AI692" t="str">
        <f t="shared" si="189"/>
        <v>York</v>
      </c>
      <c r="AJ692" t="s">
        <v>947</v>
      </c>
      <c r="AK692" s="167">
        <v>1</v>
      </c>
      <c r="AN692" s="98">
        <v>23</v>
      </c>
      <c r="AO692" s="100">
        <v>31</v>
      </c>
      <c r="AP692" s="100">
        <v>140</v>
      </c>
      <c r="AQ692" s="107">
        <v>87985</v>
      </c>
      <c r="AR692" s="107">
        <f t="shared" si="200"/>
        <v>23031</v>
      </c>
      <c r="AS692" t="s">
        <v>1726</v>
      </c>
      <c r="AT692" s="110">
        <f t="shared" si="201"/>
        <v>2387985</v>
      </c>
      <c r="AW692">
        <v>57.7</v>
      </c>
      <c r="AX692">
        <v>2.78</v>
      </c>
      <c r="AY692">
        <v>54.91</v>
      </c>
      <c r="BF692" s="118"/>
      <c r="BI692" s="118"/>
      <c r="BJ692" s="118"/>
      <c r="BV692" s="1"/>
    </row>
    <row r="693" spans="1:74" collapsed="1">
      <c r="A693" s="9" t="s">
        <v>2082</v>
      </c>
      <c r="B693" s="9" t="s">
        <v>1114</v>
      </c>
      <c r="C693" s="1">
        <f t="shared" si="190"/>
        <v>0</v>
      </c>
      <c r="D693" s="7">
        <f t="shared" si="196"/>
        <v>1</v>
      </c>
      <c r="E693" s="7">
        <f t="shared" si="197"/>
        <v>1</v>
      </c>
      <c r="F693" s="7">
        <f t="shared" si="198"/>
        <v>0</v>
      </c>
      <c r="G693" s="7">
        <f t="shared" si="188"/>
        <v>0</v>
      </c>
      <c r="H693" s="49">
        <f t="shared" si="199"/>
        <v>0</v>
      </c>
      <c r="I693" s="178" t="e">
        <f t="shared" si="191"/>
        <v>#DIV/0!</v>
      </c>
      <c r="J693" s="8"/>
      <c r="K693" s="2" t="str">
        <f t="shared" si="192"/>
        <v>-</v>
      </c>
      <c r="L693" s="2" t="str">
        <f t="shared" si="193"/>
        <v>-</v>
      </c>
      <c r="M693" s="2" t="str">
        <f t="shared" si="194"/>
        <v>-</v>
      </c>
      <c r="N693" s="2"/>
      <c r="O693" s="2" t="str">
        <f t="shared" si="195"/>
        <v>-</v>
      </c>
      <c r="P693" s="1"/>
      <c r="Q693" s="1">
        <f>SUM(Q174:Q692)</f>
        <v>0</v>
      </c>
      <c r="R693" s="1">
        <f>SUM(R174:R692)</f>
        <v>0</v>
      </c>
      <c r="S693" s="1">
        <f>SUM(S174:S692)</f>
        <v>0</v>
      </c>
      <c r="T693" s="1">
        <f>SUM(T174:T692)</f>
        <v>0</v>
      </c>
      <c r="U693" s="1"/>
      <c r="V693" s="1"/>
      <c r="W693" s="1"/>
      <c r="X693" s="1"/>
      <c r="Y693" s="1">
        <f>SUM(Y174:Y692)</f>
        <v>0</v>
      </c>
      <c r="Z693" s="1">
        <f>SUM(Z174:Z692)</f>
        <v>0</v>
      </c>
      <c r="AA693" s="1"/>
      <c r="AB693" s="1"/>
      <c r="AC693" s="1"/>
      <c r="AD693" s="1"/>
      <c r="AI693" t="str">
        <f t="shared" si="189"/>
        <v>Maine</v>
      </c>
      <c r="AN693" s="98">
        <v>23</v>
      </c>
      <c r="AR693" s="98">
        <v>23</v>
      </c>
      <c r="AS693" t="s">
        <v>1634</v>
      </c>
      <c r="AT693" s="98">
        <v>23</v>
      </c>
      <c r="AW693">
        <v>35384.65</v>
      </c>
      <c r="AX693">
        <v>4523.1000000000004</v>
      </c>
      <c r="AY693">
        <v>30861.55</v>
      </c>
      <c r="BF693" s="118"/>
      <c r="BI693" s="118"/>
      <c r="BJ693" s="118"/>
      <c r="BV693" s="1">
        <f>SUM(BV174:BV692)</f>
        <v>0</v>
      </c>
    </row>
    <row r="694" spans="1:74" s="51" customFormat="1">
      <c r="A694" s="9"/>
      <c r="B694" s="9"/>
      <c r="C694" s="1"/>
      <c r="D694" s="7"/>
      <c r="E694" s="7"/>
      <c r="F694" s="7"/>
      <c r="G694" s="7"/>
      <c r="H694" s="49"/>
      <c r="I694" s="178"/>
      <c r="J694" s="15"/>
      <c r="K694" s="2"/>
      <c r="L694" s="2"/>
      <c r="M694" s="2"/>
      <c r="N694" s="2"/>
      <c r="O694" s="2"/>
      <c r="P694" s="52"/>
      <c r="Q694" s="52"/>
      <c r="R694" s="52"/>
      <c r="S694" s="52"/>
      <c r="T694" s="52"/>
      <c r="U694" s="52"/>
      <c r="V694" s="52"/>
      <c r="W694" s="52"/>
      <c r="X694" s="52"/>
      <c r="Y694" s="52"/>
      <c r="Z694" s="52"/>
      <c r="AA694" s="52"/>
      <c r="AB694" s="52"/>
      <c r="AC694" s="52"/>
      <c r="AD694" s="52"/>
      <c r="AI694"/>
      <c r="AK694" s="9"/>
      <c r="AN694" s="98"/>
      <c r="AO694" s="100"/>
      <c r="AP694" s="100"/>
      <c r="AQ694" s="107"/>
      <c r="AR694" s="107"/>
      <c r="AT694" s="110"/>
      <c r="BF694" s="118"/>
      <c r="BG694" s="1"/>
      <c r="BH694" s="1"/>
      <c r="BI694" s="118"/>
      <c r="BJ694" s="118"/>
      <c r="BK694"/>
    </row>
    <row r="695" spans="1:74" hidden="1" outlineLevel="1">
      <c r="A695" s="50" t="s">
        <v>2587</v>
      </c>
      <c r="B695" s="9" t="s">
        <v>2332</v>
      </c>
      <c r="C695" s="1">
        <f t="shared" ref="C695:C758" si="202">SUM(P695:AG695)</f>
        <v>2618</v>
      </c>
      <c r="D695" s="7">
        <f t="shared" ref="D695:D758" si="203">RANK(P695,(P695:AG695))</f>
        <v>2</v>
      </c>
      <c r="E695" s="7" t="e">
        <f t="shared" ref="E695:E758" si="204">RANK(Q695,(P695:AG695))</f>
        <v>#N/A</v>
      </c>
      <c r="F695" s="7">
        <f t="shared" ref="F695:F758" si="205">IF(R695&gt;0,RANK(R695,(P695:AG695)),0)</f>
        <v>1</v>
      </c>
      <c r="G695" s="7">
        <f>IF(S695&gt;0,RANK(S695,(P695:AD695)),0)</f>
        <v>5</v>
      </c>
      <c r="H695" s="49">
        <f t="shared" ref="H695:H758" si="206">MAX(P695:T695)-LARGE(P695:T695,2)</f>
        <v>231</v>
      </c>
      <c r="I695" s="178">
        <f t="shared" ref="I695:I758" si="207">H695/C695</f>
        <v>8.8235294117647065E-2</v>
      </c>
      <c r="J695" s="8"/>
      <c r="K695" s="2">
        <f t="shared" ref="K695:K758" si="208">IF(C695=0,"-",P695/C695)</f>
        <v>0.44270435446906037</v>
      </c>
      <c r="L695" s="2">
        <f t="shared" ref="L695:L758" si="209">IF(C695=0,"-",Q695/C695)</f>
        <v>0</v>
      </c>
      <c r="M695" s="2">
        <f t="shared" ref="M695:M758" si="210">IF(C695=0,"-",R695/C695)</f>
        <v>0.53093964858670739</v>
      </c>
      <c r="N695" s="2">
        <f t="shared" ref="N695:N758" si="211">IF(C695=0,"-",S695/C695)</f>
        <v>5.7295645530939651E-3</v>
      </c>
      <c r="O695" s="2">
        <f t="shared" ref="O695:O758" si="212">IF(C695=0,"-",(1-K695-L695-M695-N695))</f>
        <v>2.062643239113833E-2</v>
      </c>
      <c r="P695" s="1">
        <v>1159</v>
      </c>
      <c r="Q695" s="1"/>
      <c r="R695" s="1">
        <v>1390</v>
      </c>
      <c r="S695" s="1">
        <v>15</v>
      </c>
      <c r="T695" s="1"/>
      <c r="U695" s="1"/>
      <c r="V695" s="1"/>
      <c r="W695" s="1"/>
      <c r="X695" s="1">
        <v>31</v>
      </c>
      <c r="Y695" s="1">
        <v>19</v>
      </c>
      <c r="Z695" s="1"/>
      <c r="AA695" s="1"/>
      <c r="AB695" s="1"/>
      <c r="AC695" s="1">
        <v>4</v>
      </c>
      <c r="AD695" s="1"/>
      <c r="AI695" t="str">
        <f t="shared" si="189"/>
        <v>Abington</v>
      </c>
      <c r="AJ695" t="s">
        <v>1803</v>
      </c>
      <c r="AK695" s="158">
        <v>8</v>
      </c>
      <c r="AL695" s="7"/>
      <c r="AN695" s="98">
        <v>25</v>
      </c>
      <c r="AO695" s="100">
        <v>23</v>
      </c>
      <c r="AP695" s="100">
        <v>5</v>
      </c>
      <c r="AQ695" s="107">
        <v>170</v>
      </c>
      <c r="AR695" s="107">
        <f t="shared" ref="AR695:AR758" si="213">AN695*1000+AO695</f>
        <v>25023</v>
      </c>
      <c r="AS695" t="s">
        <v>1726</v>
      </c>
      <c r="AT695" s="110">
        <f t="shared" ref="AT695:AT758" si="214">AN695*100000+AQ695</f>
        <v>2500170</v>
      </c>
      <c r="AW695">
        <v>10.17</v>
      </c>
      <c r="AX695">
        <v>0.22</v>
      </c>
      <c r="AY695">
        <v>9.94</v>
      </c>
      <c r="BF695" s="118"/>
      <c r="BI695" s="118"/>
      <c r="BJ695" s="118"/>
    </row>
    <row r="696" spans="1:74" hidden="1" outlineLevel="1">
      <c r="A696" s="50" t="s">
        <v>2764</v>
      </c>
      <c r="B696" s="9" t="s">
        <v>2332</v>
      </c>
      <c r="C696" s="1">
        <f t="shared" si="202"/>
        <v>5474</v>
      </c>
      <c r="D696" s="7">
        <f t="shared" si="203"/>
        <v>1</v>
      </c>
      <c r="E696" s="7" t="e">
        <f t="shared" si="204"/>
        <v>#N/A</v>
      </c>
      <c r="F696" s="7">
        <f t="shared" si="205"/>
        <v>2</v>
      </c>
      <c r="G696" s="7">
        <f t="shared" ref="G696:G759" si="215">IF(S696&gt;0,RANK(S696,(P696:AD696)),0)</f>
        <v>4</v>
      </c>
      <c r="H696" s="49">
        <f t="shared" si="206"/>
        <v>326</v>
      </c>
      <c r="I696" s="178">
        <f t="shared" si="207"/>
        <v>5.9554256485202774E-2</v>
      </c>
      <c r="J696" s="8"/>
      <c r="K696" s="2">
        <f t="shared" si="208"/>
        <v>0.52795031055900621</v>
      </c>
      <c r="L696" s="2">
        <f t="shared" si="209"/>
        <v>0</v>
      </c>
      <c r="M696" s="2">
        <f t="shared" si="210"/>
        <v>0.46839605407380341</v>
      </c>
      <c r="N696" s="2">
        <f t="shared" si="211"/>
        <v>9.1340884179758855E-4</v>
      </c>
      <c r="O696" s="2">
        <f t="shared" si="212"/>
        <v>2.7402265253927893E-3</v>
      </c>
      <c r="P696" s="1">
        <v>2890</v>
      </c>
      <c r="Q696" s="1"/>
      <c r="R696" s="1">
        <v>2564</v>
      </c>
      <c r="S696" s="1">
        <v>5</v>
      </c>
      <c r="T696" s="1"/>
      <c r="U696" s="1"/>
      <c r="V696" s="1"/>
      <c r="W696" s="1"/>
      <c r="X696" s="1">
        <v>13</v>
      </c>
      <c r="Y696" s="1">
        <v>1</v>
      </c>
      <c r="Z696" s="1"/>
      <c r="AA696" s="1"/>
      <c r="AB696" s="1"/>
      <c r="AC696" s="1">
        <v>1</v>
      </c>
      <c r="AD696" s="1"/>
      <c r="AI696" t="str">
        <f t="shared" si="189"/>
        <v>Acton</v>
      </c>
      <c r="AJ696" t="s">
        <v>2249</v>
      </c>
      <c r="AK696" s="158">
        <v>3</v>
      </c>
      <c r="AL696" s="7"/>
      <c r="AN696" s="98">
        <v>25</v>
      </c>
      <c r="AO696" s="100">
        <v>17</v>
      </c>
      <c r="AP696" s="100">
        <v>5</v>
      </c>
      <c r="AQ696" s="107">
        <v>380</v>
      </c>
      <c r="AR696" s="107">
        <f t="shared" si="213"/>
        <v>25017</v>
      </c>
      <c r="AS696" t="s">
        <v>1726</v>
      </c>
      <c r="AT696" s="110">
        <f t="shared" si="214"/>
        <v>2500380</v>
      </c>
      <c r="AW696">
        <v>20.28</v>
      </c>
      <c r="AX696">
        <v>0.31</v>
      </c>
      <c r="AY696">
        <v>19.97</v>
      </c>
      <c r="BF696" s="118"/>
      <c r="BI696" s="118"/>
      <c r="BJ696" s="118"/>
    </row>
    <row r="697" spans="1:74" hidden="1" outlineLevel="1">
      <c r="A697" s="50" t="s">
        <v>2450</v>
      </c>
      <c r="B697" s="9" t="s">
        <v>2332</v>
      </c>
      <c r="C697" s="1">
        <f t="shared" si="202"/>
        <v>1591</v>
      </c>
      <c r="D697" s="7">
        <f t="shared" si="203"/>
        <v>1</v>
      </c>
      <c r="E697" s="7" t="e">
        <f t="shared" si="204"/>
        <v>#N/A</v>
      </c>
      <c r="F697" s="7">
        <f t="shared" si="205"/>
        <v>2</v>
      </c>
      <c r="G697" s="7">
        <f t="shared" si="215"/>
        <v>5</v>
      </c>
      <c r="H697" s="49">
        <f t="shared" si="206"/>
        <v>24</v>
      </c>
      <c r="I697" s="178">
        <f t="shared" si="207"/>
        <v>1.508485229415462E-2</v>
      </c>
      <c r="J697" s="8"/>
      <c r="K697" s="2">
        <f t="shared" si="208"/>
        <v>0.49277184160905091</v>
      </c>
      <c r="L697" s="2">
        <f t="shared" si="209"/>
        <v>0</v>
      </c>
      <c r="M697" s="2">
        <f t="shared" si="210"/>
        <v>0.47768698931489628</v>
      </c>
      <c r="N697" s="2">
        <f t="shared" si="211"/>
        <v>3.771213073538655E-3</v>
      </c>
      <c r="O697" s="2">
        <f t="shared" si="212"/>
        <v>2.5769956002514097E-2</v>
      </c>
      <c r="P697" s="1">
        <v>784</v>
      </c>
      <c r="Q697" s="1"/>
      <c r="R697" s="1">
        <v>760</v>
      </c>
      <c r="S697" s="1">
        <v>6</v>
      </c>
      <c r="T697" s="1"/>
      <c r="U697" s="1"/>
      <c r="V697" s="1"/>
      <c r="W697" s="1"/>
      <c r="X697" s="1">
        <v>14</v>
      </c>
      <c r="Y697" s="1">
        <v>23</v>
      </c>
      <c r="Z697" s="1"/>
      <c r="AA697" s="1"/>
      <c r="AB697" s="1"/>
      <c r="AC697" s="1">
        <v>4</v>
      </c>
      <c r="AD697" s="1"/>
      <c r="AI697" t="str">
        <f t="shared" si="189"/>
        <v>Acushnet</v>
      </c>
      <c r="AJ697" t="s">
        <v>2786</v>
      </c>
      <c r="AK697" s="158">
        <v>9</v>
      </c>
      <c r="AL697" s="7"/>
      <c r="AN697" s="98">
        <v>25</v>
      </c>
      <c r="AO697" s="100">
        <v>5</v>
      </c>
      <c r="AP697" s="100">
        <v>5</v>
      </c>
      <c r="AQ697" s="107">
        <v>520</v>
      </c>
      <c r="AR697" s="107">
        <f t="shared" si="213"/>
        <v>25005</v>
      </c>
      <c r="AS697" t="s">
        <v>1726</v>
      </c>
      <c r="AT697" s="110">
        <f t="shared" si="214"/>
        <v>2500520</v>
      </c>
      <c r="AW697">
        <v>18.920000000000002</v>
      </c>
      <c r="AX697">
        <v>0.46</v>
      </c>
      <c r="AY697">
        <v>18.45</v>
      </c>
      <c r="BF697" s="118"/>
      <c r="BI697" s="118"/>
      <c r="BJ697" s="118"/>
    </row>
    <row r="698" spans="1:74" hidden="1" outlineLevel="1">
      <c r="A698" s="50" t="s">
        <v>638</v>
      </c>
      <c r="B698" s="9" t="s">
        <v>2332</v>
      </c>
      <c r="C698" s="1">
        <f t="shared" si="202"/>
        <v>1494</v>
      </c>
      <c r="D698" s="7">
        <f t="shared" si="203"/>
        <v>2</v>
      </c>
      <c r="E698" s="7" t="e">
        <f t="shared" si="204"/>
        <v>#N/A</v>
      </c>
      <c r="F698" s="7">
        <f t="shared" si="205"/>
        <v>1</v>
      </c>
      <c r="G698" s="7">
        <f t="shared" si="215"/>
        <v>4</v>
      </c>
      <c r="H698" s="49">
        <f t="shared" si="206"/>
        <v>63</v>
      </c>
      <c r="I698" s="178">
        <f t="shared" si="207"/>
        <v>4.2168674698795178E-2</v>
      </c>
      <c r="J698" s="8"/>
      <c r="K698" s="2">
        <f t="shared" si="208"/>
        <v>0.46987951807228917</v>
      </c>
      <c r="L698" s="2">
        <f t="shared" si="209"/>
        <v>0</v>
      </c>
      <c r="M698" s="2">
        <f t="shared" si="210"/>
        <v>0.51204819277108438</v>
      </c>
      <c r="N698" s="2">
        <f t="shared" si="211"/>
        <v>4.0160642570281121E-3</v>
      </c>
      <c r="O698" s="2">
        <f t="shared" si="212"/>
        <v>1.4056224899598286E-2</v>
      </c>
      <c r="P698" s="1">
        <v>702</v>
      </c>
      <c r="Q698" s="1"/>
      <c r="R698" s="1">
        <v>765</v>
      </c>
      <c r="S698" s="1">
        <v>6</v>
      </c>
      <c r="T698" s="1"/>
      <c r="U698" s="1"/>
      <c r="V698" s="1"/>
      <c r="W698" s="1"/>
      <c r="X698" s="1">
        <v>18</v>
      </c>
      <c r="Y698" s="1">
        <v>2</v>
      </c>
      <c r="Z698" s="1"/>
      <c r="AA698" s="1"/>
      <c r="AB698" s="1"/>
      <c r="AC698" s="1">
        <v>1</v>
      </c>
      <c r="AD698" s="1"/>
      <c r="AI698" t="str">
        <f t="shared" si="189"/>
        <v>Adams</v>
      </c>
      <c r="AJ698" t="s">
        <v>241</v>
      </c>
      <c r="AK698" s="158">
        <v>1</v>
      </c>
      <c r="AL698" s="7"/>
      <c r="AN698" s="98">
        <v>25</v>
      </c>
      <c r="AO698" s="100">
        <v>3</v>
      </c>
      <c r="AP698" s="100">
        <v>5</v>
      </c>
      <c r="AQ698" s="107">
        <v>555</v>
      </c>
      <c r="AR698" s="107">
        <f t="shared" si="213"/>
        <v>25003</v>
      </c>
      <c r="AS698" t="s">
        <v>1726</v>
      </c>
      <c r="AT698" s="110">
        <f t="shared" si="214"/>
        <v>2500555</v>
      </c>
      <c r="AW698">
        <v>22.94</v>
      </c>
      <c r="AX698">
        <v>0</v>
      </c>
      <c r="AY698">
        <v>22.94</v>
      </c>
      <c r="BF698" s="118"/>
      <c r="BI698" s="118"/>
      <c r="BJ698" s="118"/>
    </row>
    <row r="699" spans="1:74" hidden="1" outlineLevel="1">
      <c r="A699" s="50" t="s">
        <v>1216</v>
      </c>
      <c r="B699" s="9" t="s">
        <v>2332</v>
      </c>
      <c r="C699" s="1">
        <f t="shared" si="202"/>
        <v>3761</v>
      </c>
      <c r="D699" s="7">
        <f t="shared" si="203"/>
        <v>2</v>
      </c>
      <c r="E699" s="7" t="e">
        <f t="shared" si="204"/>
        <v>#N/A</v>
      </c>
      <c r="F699" s="7">
        <f t="shared" si="205"/>
        <v>1</v>
      </c>
      <c r="G699" s="7">
        <f t="shared" si="215"/>
        <v>5</v>
      </c>
      <c r="H699" s="49">
        <f t="shared" si="206"/>
        <v>248</v>
      </c>
      <c r="I699" s="178">
        <f t="shared" si="207"/>
        <v>6.5939909598511037E-2</v>
      </c>
      <c r="J699" s="8"/>
      <c r="K699" s="2">
        <f t="shared" si="208"/>
        <v>0.45067801116724276</v>
      </c>
      <c r="L699" s="2">
        <f t="shared" si="209"/>
        <v>0</v>
      </c>
      <c r="M699" s="2">
        <f t="shared" si="210"/>
        <v>0.51661792076575375</v>
      </c>
      <c r="N699" s="2">
        <f t="shared" si="211"/>
        <v>6.6471683063015156E-3</v>
      </c>
      <c r="O699" s="2">
        <f t="shared" si="212"/>
        <v>2.605689976070192E-2</v>
      </c>
      <c r="P699" s="1">
        <v>1695</v>
      </c>
      <c r="Q699" s="1"/>
      <c r="R699" s="1">
        <v>1943</v>
      </c>
      <c r="S699" s="1">
        <v>25</v>
      </c>
      <c r="T699" s="1"/>
      <c r="U699" s="1"/>
      <c r="V699" s="1"/>
      <c r="W699" s="1"/>
      <c r="X699" s="1">
        <v>54</v>
      </c>
      <c r="Y699" s="1">
        <v>38</v>
      </c>
      <c r="Z699" s="1"/>
      <c r="AA699" s="1"/>
      <c r="AB699" s="1"/>
      <c r="AC699" s="1">
        <v>6</v>
      </c>
      <c r="AD699" s="1"/>
      <c r="AI699" t="str">
        <f t="shared" si="189"/>
        <v>Agawam</v>
      </c>
      <c r="AJ699" t="s">
        <v>2909</v>
      </c>
      <c r="AK699" s="158">
        <v>1</v>
      </c>
      <c r="AL699" s="7"/>
      <c r="AN699" s="98">
        <v>25</v>
      </c>
      <c r="AO699" s="100">
        <v>13</v>
      </c>
      <c r="AP699" s="100">
        <v>5</v>
      </c>
      <c r="AQ699" s="107">
        <v>765</v>
      </c>
      <c r="AR699" s="107">
        <f t="shared" si="213"/>
        <v>25013</v>
      </c>
      <c r="AS699" t="s">
        <v>1037</v>
      </c>
      <c r="AT699" s="110">
        <f t="shared" si="214"/>
        <v>2500765</v>
      </c>
      <c r="AW699">
        <v>24.23</v>
      </c>
      <c r="AX699">
        <v>0.99</v>
      </c>
      <c r="AY699">
        <v>23.24</v>
      </c>
      <c r="BF699" s="118"/>
      <c r="BI699" s="118"/>
      <c r="BJ699" s="118"/>
    </row>
    <row r="700" spans="1:74" hidden="1" outlineLevel="1">
      <c r="A700" s="50" t="s">
        <v>2446</v>
      </c>
      <c r="B700" s="9" t="s">
        <v>2332</v>
      </c>
      <c r="C700" s="1">
        <f t="shared" si="202"/>
        <v>143</v>
      </c>
      <c r="D700" s="7">
        <f t="shared" si="203"/>
        <v>1</v>
      </c>
      <c r="E700" s="7">
        <f t="shared" si="204"/>
        <v>3</v>
      </c>
      <c r="F700" s="7">
        <f t="shared" si="205"/>
        <v>2</v>
      </c>
      <c r="G700" s="7">
        <f t="shared" si="215"/>
        <v>0</v>
      </c>
      <c r="H700" s="49">
        <f t="shared" si="206"/>
        <v>25</v>
      </c>
      <c r="I700" s="178">
        <f t="shared" si="207"/>
        <v>0.17482517482517482</v>
      </c>
      <c r="J700" s="8"/>
      <c r="K700" s="2">
        <f t="shared" si="208"/>
        <v>0.58741258741258739</v>
      </c>
      <c r="L700" s="2">
        <f t="shared" si="209"/>
        <v>0</v>
      </c>
      <c r="M700" s="2">
        <f t="shared" si="210"/>
        <v>0.41258741258741261</v>
      </c>
      <c r="N700" s="2">
        <f t="shared" si="211"/>
        <v>0</v>
      </c>
      <c r="O700" s="2">
        <f t="shared" si="212"/>
        <v>0</v>
      </c>
      <c r="P700" s="1">
        <v>84</v>
      </c>
      <c r="Q700" s="1"/>
      <c r="R700" s="1">
        <v>59</v>
      </c>
      <c r="S700" s="1">
        <v>0</v>
      </c>
      <c r="T700" s="1"/>
      <c r="U700" s="1"/>
      <c r="V700" s="1"/>
      <c r="W700" s="1"/>
      <c r="X700" s="1">
        <v>0</v>
      </c>
      <c r="Y700" s="1">
        <v>0</v>
      </c>
      <c r="Z700" s="1"/>
      <c r="AA700" s="1"/>
      <c r="AB700" s="1"/>
      <c r="AC700" s="1">
        <v>0</v>
      </c>
      <c r="AD700" s="1"/>
      <c r="AI700" t="str">
        <f t="shared" si="189"/>
        <v>Alford</v>
      </c>
      <c r="AJ700" t="s">
        <v>241</v>
      </c>
      <c r="AK700" s="158">
        <v>1</v>
      </c>
      <c r="AL700" s="7"/>
      <c r="AN700" s="98">
        <v>25</v>
      </c>
      <c r="AO700" s="100">
        <v>3</v>
      </c>
      <c r="AP700" s="100">
        <v>10</v>
      </c>
      <c r="AQ700" s="107">
        <v>975</v>
      </c>
      <c r="AR700" s="107">
        <f t="shared" si="213"/>
        <v>25003</v>
      </c>
      <c r="AS700" t="s">
        <v>1726</v>
      </c>
      <c r="AT700" s="110">
        <f t="shared" si="214"/>
        <v>2500975</v>
      </c>
      <c r="AW700">
        <v>11.56</v>
      </c>
      <c r="AX700">
        <v>0</v>
      </c>
      <c r="AY700">
        <v>11.56</v>
      </c>
      <c r="BF700" s="118"/>
      <c r="BI700" s="118"/>
      <c r="BJ700" s="118"/>
    </row>
    <row r="701" spans="1:74" hidden="1" outlineLevel="1">
      <c r="A701" s="50" t="s">
        <v>2240</v>
      </c>
      <c r="B701" s="9" t="s">
        <v>2332</v>
      </c>
      <c r="C701" s="1">
        <f t="shared" si="202"/>
        <v>3388</v>
      </c>
      <c r="D701" s="7">
        <f t="shared" si="203"/>
        <v>2</v>
      </c>
      <c r="E701" s="7" t="e">
        <f t="shared" si="204"/>
        <v>#N/A</v>
      </c>
      <c r="F701" s="7">
        <f t="shared" si="205"/>
        <v>1</v>
      </c>
      <c r="G701" s="7">
        <f t="shared" si="215"/>
        <v>4</v>
      </c>
      <c r="H701" s="49">
        <f t="shared" si="206"/>
        <v>671</v>
      </c>
      <c r="I701" s="178">
        <f t="shared" si="207"/>
        <v>0.19805194805194806</v>
      </c>
      <c r="J701" s="8"/>
      <c r="K701" s="2">
        <f t="shared" si="208"/>
        <v>0.39551357733175913</v>
      </c>
      <c r="L701" s="2">
        <f t="shared" si="209"/>
        <v>0</v>
      </c>
      <c r="M701" s="2">
        <f t="shared" si="210"/>
        <v>0.59356552538370722</v>
      </c>
      <c r="N701" s="2">
        <f t="shared" si="211"/>
        <v>4.1322314049586778E-3</v>
      </c>
      <c r="O701" s="2">
        <f t="shared" si="212"/>
        <v>6.7886658795750371E-3</v>
      </c>
      <c r="P701" s="1">
        <v>1340</v>
      </c>
      <c r="Q701" s="1"/>
      <c r="R701" s="1">
        <v>2011</v>
      </c>
      <c r="S701" s="1">
        <v>14</v>
      </c>
      <c r="T701" s="1"/>
      <c r="U701" s="1"/>
      <c r="V701" s="1"/>
      <c r="W701" s="1"/>
      <c r="X701" s="1">
        <v>16</v>
      </c>
      <c r="Y701" s="1">
        <v>5</v>
      </c>
      <c r="Z701" s="1"/>
      <c r="AA701" s="1"/>
      <c r="AB701" s="1"/>
      <c r="AC701" s="1">
        <v>2</v>
      </c>
      <c r="AD701" s="1"/>
      <c r="AI701" t="str">
        <f t="shared" si="189"/>
        <v>Amesbury</v>
      </c>
      <c r="AJ701" t="s">
        <v>819</v>
      </c>
      <c r="AK701" s="158">
        <v>6</v>
      </c>
      <c r="AL701" s="7"/>
      <c r="AN701" s="98">
        <v>25</v>
      </c>
      <c r="AO701" s="100">
        <v>9</v>
      </c>
      <c r="AP701" s="100">
        <v>5</v>
      </c>
      <c r="AQ701" s="107">
        <v>1185</v>
      </c>
      <c r="AR701" s="107">
        <f t="shared" si="213"/>
        <v>25009</v>
      </c>
      <c r="AS701" t="s">
        <v>1726</v>
      </c>
      <c r="AT701" s="110">
        <f t="shared" si="214"/>
        <v>2501185</v>
      </c>
      <c r="AW701">
        <v>13.65</v>
      </c>
      <c r="AX701">
        <v>1.24</v>
      </c>
      <c r="AY701">
        <v>12.4</v>
      </c>
      <c r="BF701" s="118"/>
      <c r="BI701" s="118"/>
      <c r="BJ701" s="118"/>
    </row>
    <row r="702" spans="1:74" hidden="1" outlineLevel="1">
      <c r="A702" s="50" t="s">
        <v>1321</v>
      </c>
      <c r="B702" s="9" t="s">
        <v>2332</v>
      </c>
      <c r="C702" s="1">
        <f t="shared" si="202"/>
        <v>8061</v>
      </c>
      <c r="D702" s="7">
        <f t="shared" si="203"/>
        <v>2</v>
      </c>
      <c r="E702" s="7" t="e">
        <f t="shared" si="204"/>
        <v>#N/A</v>
      </c>
      <c r="F702" s="7">
        <f t="shared" si="205"/>
        <v>1</v>
      </c>
      <c r="G702" s="7">
        <f t="shared" si="215"/>
        <v>3</v>
      </c>
      <c r="H702" s="49">
        <f t="shared" si="206"/>
        <v>2668</v>
      </c>
      <c r="I702" s="178">
        <f t="shared" si="207"/>
        <v>0.33097630566927178</v>
      </c>
      <c r="J702" s="8"/>
      <c r="K702" s="2">
        <f t="shared" si="208"/>
        <v>0.33221684654509365</v>
      </c>
      <c r="L702" s="2">
        <f t="shared" si="209"/>
        <v>0</v>
      </c>
      <c r="M702" s="2">
        <f t="shared" si="210"/>
        <v>0.66319315221436548</v>
      </c>
      <c r="N702" s="2">
        <f t="shared" si="211"/>
        <v>2.1089194888971592E-3</v>
      </c>
      <c r="O702" s="2">
        <f t="shared" si="212"/>
        <v>2.481081751643716E-3</v>
      </c>
      <c r="P702" s="1">
        <v>2678</v>
      </c>
      <c r="Q702" s="1"/>
      <c r="R702" s="1">
        <v>5346</v>
      </c>
      <c r="S702" s="1">
        <v>17</v>
      </c>
      <c r="T702" s="1"/>
      <c r="U702" s="1"/>
      <c r="V702" s="1"/>
      <c r="W702" s="1"/>
      <c r="X702" s="1">
        <v>12</v>
      </c>
      <c r="Y702" s="1">
        <v>4</v>
      </c>
      <c r="Z702" s="1"/>
      <c r="AA702" s="1"/>
      <c r="AB702" s="1"/>
      <c r="AC702" s="1">
        <v>4</v>
      </c>
      <c r="AD702" s="1"/>
      <c r="AI702" t="str">
        <f t="shared" si="189"/>
        <v>Amherst</v>
      </c>
      <c r="AJ702" t="s">
        <v>2439</v>
      </c>
      <c r="AK702" s="158">
        <v>2</v>
      </c>
      <c r="AL702" s="7"/>
      <c r="AN702" s="98">
        <v>25</v>
      </c>
      <c r="AO702" s="100">
        <v>15</v>
      </c>
      <c r="AP702" s="100">
        <v>5</v>
      </c>
      <c r="AQ702" s="107">
        <v>1325</v>
      </c>
      <c r="AR702" s="107">
        <f t="shared" si="213"/>
        <v>25015</v>
      </c>
      <c r="AS702" t="s">
        <v>1726</v>
      </c>
      <c r="AT702" s="110">
        <f t="shared" si="214"/>
        <v>2501325</v>
      </c>
      <c r="AW702">
        <v>27.76</v>
      </c>
      <c r="AX702">
        <v>0.04</v>
      </c>
      <c r="AY702">
        <v>27.72</v>
      </c>
      <c r="BF702" s="118"/>
      <c r="BI702" s="118"/>
      <c r="BJ702" s="118"/>
    </row>
    <row r="703" spans="1:74" hidden="1" outlineLevel="1">
      <c r="A703" s="50" t="s">
        <v>785</v>
      </c>
      <c r="B703" s="9" t="s">
        <v>2332</v>
      </c>
      <c r="C703" s="1">
        <f t="shared" si="202"/>
        <v>6308</v>
      </c>
      <c r="D703" s="7">
        <f t="shared" si="203"/>
        <v>1</v>
      </c>
      <c r="E703" s="7" t="e">
        <f t="shared" si="204"/>
        <v>#N/A</v>
      </c>
      <c r="F703" s="7">
        <f t="shared" si="205"/>
        <v>2</v>
      </c>
      <c r="G703" s="7">
        <f t="shared" si="215"/>
        <v>5</v>
      </c>
      <c r="H703" s="49">
        <f t="shared" si="206"/>
        <v>421</v>
      </c>
      <c r="I703" s="178">
        <f t="shared" si="207"/>
        <v>6.6740646797717185E-2</v>
      </c>
      <c r="J703" s="8"/>
      <c r="K703" s="2">
        <f t="shared" si="208"/>
        <v>0.52916930881420421</v>
      </c>
      <c r="L703" s="2">
        <f t="shared" si="209"/>
        <v>0</v>
      </c>
      <c r="M703" s="2">
        <f t="shared" si="210"/>
        <v>0.46242866201648702</v>
      </c>
      <c r="N703" s="2">
        <f t="shared" si="211"/>
        <v>1.5852885225110971E-3</v>
      </c>
      <c r="O703" s="2">
        <f t="shared" si="212"/>
        <v>6.8167406467976692E-3</v>
      </c>
      <c r="P703" s="1">
        <v>3338</v>
      </c>
      <c r="Q703" s="1"/>
      <c r="R703" s="1">
        <v>2917</v>
      </c>
      <c r="S703" s="1">
        <v>10</v>
      </c>
      <c r="T703" s="1"/>
      <c r="U703" s="1"/>
      <c r="V703" s="1"/>
      <c r="W703" s="1"/>
      <c r="X703" s="1">
        <v>29</v>
      </c>
      <c r="Y703" s="1">
        <v>12</v>
      </c>
      <c r="Z703" s="1"/>
      <c r="AA703" s="1"/>
      <c r="AB703" s="1"/>
      <c r="AC703" s="1">
        <v>2</v>
      </c>
      <c r="AD703" s="1"/>
      <c r="AI703" t="str">
        <f t="shared" si="189"/>
        <v>Andover</v>
      </c>
      <c r="AJ703" t="s">
        <v>819</v>
      </c>
      <c r="AK703" s="158"/>
      <c r="AL703" s="7"/>
      <c r="AN703" s="98">
        <v>25</v>
      </c>
      <c r="AO703" s="100">
        <v>9</v>
      </c>
      <c r="AP703" s="100">
        <v>10</v>
      </c>
      <c r="AQ703" s="107">
        <v>1465</v>
      </c>
      <c r="AR703" s="107">
        <f t="shared" si="213"/>
        <v>25009</v>
      </c>
      <c r="AS703" t="s">
        <v>1726</v>
      </c>
      <c r="AT703" s="110">
        <f t="shared" si="214"/>
        <v>2501465</v>
      </c>
      <c r="AW703">
        <v>32.119999999999997</v>
      </c>
      <c r="AX703">
        <v>1.1200000000000001</v>
      </c>
      <c r="AY703">
        <v>31.01</v>
      </c>
      <c r="BF703" s="118"/>
      <c r="BI703" s="118"/>
      <c r="BJ703" s="118"/>
    </row>
    <row r="704" spans="1:74" hidden="1" outlineLevel="1">
      <c r="A704" s="50" t="s">
        <v>1449</v>
      </c>
      <c r="B704" s="9" t="s">
        <v>2332</v>
      </c>
      <c r="C704" s="1">
        <f t="shared" si="202"/>
        <v>147</v>
      </c>
      <c r="D704" s="7">
        <f t="shared" si="203"/>
        <v>2</v>
      </c>
      <c r="E704" s="7">
        <f t="shared" si="204"/>
        <v>3</v>
      </c>
      <c r="F704" s="7">
        <f t="shared" si="205"/>
        <v>1</v>
      </c>
      <c r="G704" s="7">
        <f t="shared" si="215"/>
        <v>0</v>
      </c>
      <c r="H704" s="49">
        <f t="shared" si="206"/>
        <v>25</v>
      </c>
      <c r="I704" s="178">
        <f t="shared" si="207"/>
        <v>0.17006802721088435</v>
      </c>
      <c r="J704" s="8"/>
      <c r="K704" s="2">
        <f t="shared" si="208"/>
        <v>0.41496598639455784</v>
      </c>
      <c r="L704" s="2">
        <f t="shared" si="209"/>
        <v>0</v>
      </c>
      <c r="M704" s="2">
        <f t="shared" si="210"/>
        <v>0.58503401360544216</v>
      </c>
      <c r="N704" s="2">
        <f t="shared" si="211"/>
        <v>0</v>
      </c>
      <c r="O704" s="2">
        <f t="shared" si="212"/>
        <v>0</v>
      </c>
      <c r="P704" s="1">
        <v>61</v>
      </c>
      <c r="Q704" s="1"/>
      <c r="R704" s="1">
        <v>86</v>
      </c>
      <c r="S704" s="1">
        <v>0</v>
      </c>
      <c r="T704" s="1"/>
      <c r="U704" s="1"/>
      <c r="V704" s="1"/>
      <c r="W704" s="1"/>
      <c r="X704" s="1">
        <v>0</v>
      </c>
      <c r="Y704" s="1">
        <v>0</v>
      </c>
      <c r="Z704" s="1"/>
      <c r="AA704" s="1"/>
      <c r="AB704" s="1"/>
      <c r="AC704" s="1">
        <v>0</v>
      </c>
      <c r="AD704" s="1"/>
      <c r="AI704" t="str">
        <f>A704</f>
        <v>Aquinnah</v>
      </c>
      <c r="AJ704" t="s">
        <v>752</v>
      </c>
      <c r="AK704" s="158">
        <v>9</v>
      </c>
      <c r="AL704" s="7"/>
      <c r="AN704" s="98">
        <v>25</v>
      </c>
      <c r="AO704" s="100">
        <v>7</v>
      </c>
      <c r="AP704" s="100">
        <v>3</v>
      </c>
      <c r="AQ704" s="107">
        <v>1585</v>
      </c>
      <c r="AR704" s="107">
        <f t="shared" si="213"/>
        <v>25007</v>
      </c>
      <c r="AS704" t="s">
        <v>1726</v>
      </c>
      <c r="AT704" s="110">
        <f t="shared" si="214"/>
        <v>2501585</v>
      </c>
      <c r="AW704">
        <v>40.770000000000003</v>
      </c>
      <c r="AX704">
        <v>35.409999999999997</v>
      </c>
      <c r="AY704">
        <v>5.36</v>
      </c>
      <c r="BF704" s="118"/>
      <c r="BI704" s="118"/>
      <c r="BJ704" s="118"/>
    </row>
    <row r="705" spans="1:62" hidden="1" outlineLevel="1">
      <c r="A705" s="50" t="s">
        <v>871</v>
      </c>
      <c r="B705" s="9" t="s">
        <v>2332</v>
      </c>
      <c r="C705" s="1">
        <f t="shared" si="202"/>
        <v>14740</v>
      </c>
      <c r="D705" s="7">
        <f t="shared" si="203"/>
        <v>1</v>
      </c>
      <c r="E705" s="7" t="e">
        <f t="shared" si="204"/>
        <v>#N/A</v>
      </c>
      <c r="F705" s="7">
        <f t="shared" si="205"/>
        <v>2</v>
      </c>
      <c r="G705" s="7">
        <f t="shared" si="215"/>
        <v>4</v>
      </c>
      <c r="H705" s="49">
        <f t="shared" si="206"/>
        <v>1243</v>
      </c>
      <c r="I705" s="178">
        <f t="shared" si="207"/>
        <v>8.432835820895522E-2</v>
      </c>
      <c r="J705" s="8"/>
      <c r="K705" s="2">
        <f t="shared" si="208"/>
        <v>0.53683853459972863</v>
      </c>
      <c r="L705" s="2">
        <f t="shared" si="209"/>
        <v>0</v>
      </c>
      <c r="M705" s="2">
        <f t="shared" si="210"/>
        <v>0.4525101763907734</v>
      </c>
      <c r="N705" s="2">
        <f t="shared" si="211"/>
        <v>2.9850746268656717E-3</v>
      </c>
      <c r="O705" s="2">
        <f t="shared" si="212"/>
        <v>7.666214382632295E-3</v>
      </c>
      <c r="P705" s="1">
        <v>7913</v>
      </c>
      <c r="Q705" s="1"/>
      <c r="R705" s="1">
        <v>6670</v>
      </c>
      <c r="S705" s="1">
        <v>44</v>
      </c>
      <c r="T705" s="1"/>
      <c r="U705" s="1"/>
      <c r="V705" s="1"/>
      <c r="W705" s="1"/>
      <c r="X705" s="1">
        <v>56</v>
      </c>
      <c r="Y705" s="1">
        <v>43</v>
      </c>
      <c r="Z705" s="1"/>
      <c r="AA705" s="1"/>
      <c r="AB705" s="1"/>
      <c r="AC705" s="1">
        <v>14</v>
      </c>
      <c r="AD705" s="1"/>
      <c r="AI705" t="str">
        <f t="shared" si="189"/>
        <v>Arlington</v>
      </c>
      <c r="AJ705" t="s">
        <v>2249</v>
      </c>
      <c r="AK705" s="158">
        <v>5</v>
      </c>
      <c r="AL705" s="7"/>
      <c r="AN705" s="98">
        <v>25</v>
      </c>
      <c r="AO705" s="100">
        <v>17</v>
      </c>
      <c r="AP705" s="100">
        <v>10</v>
      </c>
      <c r="AQ705" s="107">
        <v>1605</v>
      </c>
      <c r="AR705" s="107">
        <f t="shared" si="213"/>
        <v>25017</v>
      </c>
      <c r="AS705" t="s">
        <v>1726</v>
      </c>
      <c r="AT705" s="110">
        <f t="shared" si="214"/>
        <v>2501605</v>
      </c>
      <c r="AW705">
        <v>5.51</v>
      </c>
      <c r="AX705">
        <v>0.33</v>
      </c>
      <c r="AY705">
        <v>5.18</v>
      </c>
      <c r="BF705" s="118"/>
      <c r="BI705" s="118"/>
      <c r="BJ705" s="118"/>
    </row>
    <row r="706" spans="1:62" hidden="1" outlineLevel="1">
      <c r="A706" s="50" t="s">
        <v>2241</v>
      </c>
      <c r="B706" s="9" t="s">
        <v>2332</v>
      </c>
      <c r="C706" s="1">
        <f t="shared" si="202"/>
        <v>1072</v>
      </c>
      <c r="D706" s="7">
        <f t="shared" si="203"/>
        <v>2</v>
      </c>
      <c r="E706" s="7">
        <f t="shared" si="204"/>
        <v>5</v>
      </c>
      <c r="F706" s="7">
        <f t="shared" si="205"/>
        <v>1</v>
      </c>
      <c r="G706" s="7">
        <f t="shared" si="215"/>
        <v>4</v>
      </c>
      <c r="H706" s="49">
        <f t="shared" si="206"/>
        <v>344</v>
      </c>
      <c r="I706" s="178">
        <f t="shared" si="207"/>
        <v>0.32089552238805968</v>
      </c>
      <c r="J706" s="8"/>
      <c r="K706" s="2">
        <f t="shared" si="208"/>
        <v>0.33488805970149255</v>
      </c>
      <c r="L706" s="2">
        <f t="shared" si="209"/>
        <v>0</v>
      </c>
      <c r="M706" s="2">
        <f t="shared" si="210"/>
        <v>0.65578358208955223</v>
      </c>
      <c r="N706" s="2">
        <f t="shared" si="211"/>
        <v>1.8656716417910447E-3</v>
      </c>
      <c r="O706" s="2">
        <f t="shared" si="212"/>
        <v>7.4626865671642336E-3</v>
      </c>
      <c r="P706" s="1">
        <v>359</v>
      </c>
      <c r="Q706" s="1"/>
      <c r="R706" s="1">
        <v>703</v>
      </c>
      <c r="S706" s="1">
        <v>2</v>
      </c>
      <c r="T706" s="1"/>
      <c r="U706" s="1"/>
      <c r="V706" s="1"/>
      <c r="W706" s="1"/>
      <c r="X706" s="1">
        <v>8</v>
      </c>
      <c r="Y706" s="1">
        <v>0</v>
      </c>
      <c r="Z706" s="1"/>
      <c r="AA706" s="1"/>
      <c r="AB706" s="1"/>
      <c r="AC706" s="1">
        <v>0</v>
      </c>
      <c r="AD706" s="1"/>
      <c r="AI706" t="str">
        <f t="shared" si="189"/>
        <v>Ashburnham</v>
      </c>
      <c r="AJ706" s="9" t="s">
        <v>1781</v>
      </c>
      <c r="AK706" s="158">
        <v>3</v>
      </c>
      <c r="AL706" s="7"/>
      <c r="AN706" s="98">
        <v>25</v>
      </c>
      <c r="AO706" s="100">
        <v>27</v>
      </c>
      <c r="AP706" s="100">
        <v>5</v>
      </c>
      <c r="AQ706" s="107">
        <v>1885</v>
      </c>
      <c r="AR706" s="107">
        <f t="shared" si="213"/>
        <v>25027</v>
      </c>
      <c r="AS706" t="s">
        <v>1726</v>
      </c>
      <c r="AT706" s="110">
        <f t="shared" si="214"/>
        <v>2501885</v>
      </c>
      <c r="AW706">
        <v>41</v>
      </c>
      <c r="AX706">
        <v>2.33</v>
      </c>
      <c r="AY706">
        <v>38.67</v>
      </c>
      <c r="BF706" s="118"/>
      <c r="BI706" s="118"/>
      <c r="BJ706" s="118"/>
    </row>
    <row r="707" spans="1:62" hidden="1" outlineLevel="1">
      <c r="A707" s="50" t="s">
        <v>1976</v>
      </c>
      <c r="B707" s="9" t="s">
        <v>2332</v>
      </c>
      <c r="C707" s="1">
        <f t="shared" si="202"/>
        <v>595</v>
      </c>
      <c r="D707" s="7">
        <f t="shared" si="203"/>
        <v>2</v>
      </c>
      <c r="E707" s="7">
        <f t="shared" si="204"/>
        <v>6</v>
      </c>
      <c r="F707" s="7">
        <f t="shared" si="205"/>
        <v>1</v>
      </c>
      <c r="G707" s="7">
        <f t="shared" si="215"/>
        <v>4</v>
      </c>
      <c r="H707" s="49">
        <f t="shared" si="206"/>
        <v>206</v>
      </c>
      <c r="I707" s="178">
        <f t="shared" si="207"/>
        <v>0.34621848739495797</v>
      </c>
      <c r="J707" s="8"/>
      <c r="K707" s="2">
        <f t="shared" si="208"/>
        <v>0.31596638655462184</v>
      </c>
      <c r="L707" s="2">
        <f t="shared" si="209"/>
        <v>0</v>
      </c>
      <c r="M707" s="2">
        <f t="shared" si="210"/>
        <v>0.66218487394957981</v>
      </c>
      <c r="N707" s="2">
        <f t="shared" si="211"/>
        <v>6.7226890756302525E-3</v>
      </c>
      <c r="O707" s="2">
        <f t="shared" si="212"/>
        <v>1.51260504201681E-2</v>
      </c>
      <c r="P707" s="1">
        <v>188</v>
      </c>
      <c r="Q707" s="1"/>
      <c r="R707" s="1">
        <v>394</v>
      </c>
      <c r="S707" s="1">
        <v>4</v>
      </c>
      <c r="T707" s="1"/>
      <c r="U707" s="1"/>
      <c r="V707" s="1"/>
      <c r="W707" s="1"/>
      <c r="X707" s="1">
        <v>7</v>
      </c>
      <c r="Y707" s="1">
        <v>2</v>
      </c>
      <c r="Z707" s="1"/>
      <c r="AA707" s="1"/>
      <c r="AB707" s="1"/>
      <c r="AC707" s="1">
        <v>0</v>
      </c>
      <c r="AD707" s="1"/>
      <c r="AI707" t="str">
        <f t="shared" si="189"/>
        <v>Ashby</v>
      </c>
      <c r="AJ707" t="s">
        <v>2249</v>
      </c>
      <c r="AK707" s="158">
        <v>3</v>
      </c>
      <c r="AL707" s="7"/>
      <c r="AN707" s="98">
        <v>25</v>
      </c>
      <c r="AO707" s="100">
        <v>17</v>
      </c>
      <c r="AP707" s="100">
        <v>15</v>
      </c>
      <c r="AQ707" s="107">
        <v>1955</v>
      </c>
      <c r="AR707" s="107">
        <f t="shared" si="213"/>
        <v>25017</v>
      </c>
      <c r="AS707" t="s">
        <v>1726</v>
      </c>
      <c r="AT707" s="110">
        <f t="shared" si="214"/>
        <v>2501955</v>
      </c>
      <c r="AW707">
        <v>24.17</v>
      </c>
      <c r="AX707">
        <v>0.37</v>
      </c>
      <c r="AY707">
        <v>23.8</v>
      </c>
      <c r="BF707" s="118"/>
      <c r="BI707" s="118"/>
      <c r="BJ707" s="118"/>
    </row>
    <row r="708" spans="1:62" hidden="1" outlineLevel="1">
      <c r="A708" s="50" t="s">
        <v>2715</v>
      </c>
      <c r="B708" s="9" t="s">
        <v>2332</v>
      </c>
      <c r="C708" s="1">
        <f t="shared" si="202"/>
        <v>674</v>
      </c>
      <c r="D708" s="7">
        <f t="shared" si="203"/>
        <v>2</v>
      </c>
      <c r="E708" s="7">
        <f t="shared" si="204"/>
        <v>4</v>
      </c>
      <c r="F708" s="7">
        <f t="shared" si="205"/>
        <v>1</v>
      </c>
      <c r="G708" s="7">
        <f t="shared" si="215"/>
        <v>3</v>
      </c>
      <c r="H708" s="49">
        <f t="shared" si="206"/>
        <v>265</v>
      </c>
      <c r="I708" s="178">
        <f t="shared" si="207"/>
        <v>0.39317507418397624</v>
      </c>
      <c r="J708" s="8"/>
      <c r="K708" s="2">
        <f t="shared" si="208"/>
        <v>0.30267062314540061</v>
      </c>
      <c r="L708" s="2">
        <f t="shared" si="209"/>
        <v>0</v>
      </c>
      <c r="M708" s="2">
        <f t="shared" si="210"/>
        <v>0.69584569732937684</v>
      </c>
      <c r="N708" s="2">
        <f t="shared" si="211"/>
        <v>1.483679525222552E-3</v>
      </c>
      <c r="O708" s="2">
        <f t="shared" si="212"/>
        <v>-4.3368086899420177E-18</v>
      </c>
      <c r="P708" s="1">
        <v>204</v>
      </c>
      <c r="Q708" s="1"/>
      <c r="R708" s="1">
        <v>469</v>
      </c>
      <c r="S708" s="1">
        <v>1</v>
      </c>
      <c r="T708" s="1"/>
      <c r="U708" s="1"/>
      <c r="V708" s="1"/>
      <c r="W708" s="1"/>
      <c r="X708" s="1">
        <v>0</v>
      </c>
      <c r="Y708" s="1">
        <v>0</v>
      </c>
      <c r="Z708" s="1"/>
      <c r="AA708" s="1"/>
      <c r="AB708" s="1"/>
      <c r="AC708" s="1">
        <v>0</v>
      </c>
      <c r="AD708" s="1"/>
      <c r="AI708" t="str">
        <f t="shared" ref="AI708:AI771" si="216">A708</f>
        <v>Ashfield</v>
      </c>
      <c r="AJ708" t="s">
        <v>2429</v>
      </c>
      <c r="AK708" s="158">
        <v>1</v>
      </c>
      <c r="AL708" s="7"/>
      <c r="AN708" s="98">
        <v>25</v>
      </c>
      <c r="AO708" s="100">
        <v>11</v>
      </c>
      <c r="AP708" s="100">
        <v>5</v>
      </c>
      <c r="AQ708" s="107">
        <v>2095</v>
      </c>
      <c r="AR708" s="107">
        <f t="shared" si="213"/>
        <v>25011</v>
      </c>
      <c r="AS708" t="s">
        <v>1726</v>
      </c>
      <c r="AT708" s="110">
        <f t="shared" si="214"/>
        <v>2502095</v>
      </c>
      <c r="AW708">
        <v>40.42</v>
      </c>
      <c r="AX708">
        <v>0.12</v>
      </c>
      <c r="AY708">
        <v>40.299999999999997</v>
      </c>
      <c r="BF708" s="118"/>
      <c r="BI708" s="118"/>
      <c r="BJ708" s="118"/>
    </row>
    <row r="709" spans="1:62" hidden="1" outlineLevel="1">
      <c r="A709" s="50" t="s">
        <v>3254</v>
      </c>
      <c r="B709" s="9" t="s">
        <v>2332</v>
      </c>
      <c r="C709" s="1">
        <f t="shared" si="202"/>
        <v>3094</v>
      </c>
      <c r="D709" s="7">
        <f t="shared" si="203"/>
        <v>1</v>
      </c>
      <c r="E709" s="7" t="e">
        <f t="shared" si="204"/>
        <v>#N/A</v>
      </c>
      <c r="F709" s="7">
        <f t="shared" si="205"/>
        <v>2</v>
      </c>
      <c r="G709" s="7">
        <f t="shared" si="215"/>
        <v>4</v>
      </c>
      <c r="H709" s="49">
        <f t="shared" si="206"/>
        <v>261</v>
      </c>
      <c r="I709" s="178">
        <f t="shared" si="207"/>
        <v>8.4356819650937304E-2</v>
      </c>
      <c r="J709" s="8"/>
      <c r="K709" s="2">
        <f t="shared" si="208"/>
        <v>0.53781512605042014</v>
      </c>
      <c r="L709" s="2">
        <f t="shared" si="209"/>
        <v>0</v>
      </c>
      <c r="M709" s="2">
        <f t="shared" si="210"/>
        <v>0.45345830639948287</v>
      </c>
      <c r="N709" s="2">
        <f t="shared" si="211"/>
        <v>2.5856496444731738E-3</v>
      </c>
      <c r="O709" s="2">
        <f t="shared" si="212"/>
        <v>6.140917905623813E-3</v>
      </c>
      <c r="P709" s="1">
        <v>1664</v>
      </c>
      <c r="Q709" s="1"/>
      <c r="R709" s="1">
        <v>1403</v>
      </c>
      <c r="S709" s="1">
        <v>8</v>
      </c>
      <c r="T709" s="1"/>
      <c r="U709" s="1"/>
      <c r="V709" s="1"/>
      <c r="W709" s="1"/>
      <c r="X709" s="1">
        <v>15</v>
      </c>
      <c r="Y709" s="1">
        <v>3</v>
      </c>
      <c r="Z709" s="1"/>
      <c r="AA709" s="1"/>
      <c r="AB709" s="1"/>
      <c r="AC709" s="1">
        <v>1</v>
      </c>
      <c r="AD709" s="1"/>
      <c r="AI709" t="str">
        <f t="shared" si="216"/>
        <v>Ashland</v>
      </c>
      <c r="AJ709" t="s">
        <v>2249</v>
      </c>
      <c r="AK709" s="158">
        <v>5</v>
      </c>
      <c r="AL709" s="7"/>
      <c r="AN709" s="98">
        <v>25</v>
      </c>
      <c r="AO709" s="100">
        <v>17</v>
      </c>
      <c r="AP709" s="100">
        <v>20</v>
      </c>
      <c r="AQ709" s="107">
        <v>2130</v>
      </c>
      <c r="AR709" s="107">
        <f t="shared" si="213"/>
        <v>25017</v>
      </c>
      <c r="AS709" t="s">
        <v>1726</v>
      </c>
      <c r="AT709" s="110">
        <f t="shared" si="214"/>
        <v>2502130</v>
      </c>
      <c r="AW709">
        <v>12.92</v>
      </c>
      <c r="AX709">
        <v>0.48</v>
      </c>
      <c r="AY709">
        <v>12.44</v>
      </c>
      <c r="BF709" s="118"/>
      <c r="BI709" s="118"/>
      <c r="BJ709" s="118"/>
    </row>
    <row r="710" spans="1:62" hidden="1" outlineLevel="1">
      <c r="A710" s="50" t="s">
        <v>2716</v>
      </c>
      <c r="B710" s="9" t="s">
        <v>2332</v>
      </c>
      <c r="C710" s="1">
        <f t="shared" si="202"/>
        <v>1413</v>
      </c>
      <c r="D710" s="7">
        <f t="shared" si="203"/>
        <v>2</v>
      </c>
      <c r="E710" s="7">
        <f t="shared" si="204"/>
        <v>6</v>
      </c>
      <c r="F710" s="7">
        <f t="shared" si="205"/>
        <v>1</v>
      </c>
      <c r="G710" s="7">
        <f t="shared" si="215"/>
        <v>4</v>
      </c>
      <c r="H710" s="49">
        <f t="shared" si="206"/>
        <v>494</v>
      </c>
      <c r="I710" s="178">
        <f t="shared" si="207"/>
        <v>0.34961075725406937</v>
      </c>
      <c r="J710" s="8"/>
      <c r="K710" s="2">
        <f t="shared" si="208"/>
        <v>0.31988676574663838</v>
      </c>
      <c r="L710" s="2">
        <f t="shared" si="209"/>
        <v>0</v>
      </c>
      <c r="M710" s="2">
        <f t="shared" si="210"/>
        <v>0.66949752300070775</v>
      </c>
      <c r="N710" s="2">
        <f t="shared" si="211"/>
        <v>2.8308563340410475E-3</v>
      </c>
      <c r="O710" s="2">
        <f t="shared" si="212"/>
        <v>7.7848549186127665E-3</v>
      </c>
      <c r="P710" s="1">
        <v>452</v>
      </c>
      <c r="Q710" s="1"/>
      <c r="R710" s="1">
        <v>946</v>
      </c>
      <c r="S710" s="1">
        <v>4</v>
      </c>
      <c r="T710" s="1"/>
      <c r="U710" s="1"/>
      <c r="V710" s="1"/>
      <c r="W710" s="1"/>
      <c r="X710" s="1">
        <v>7</v>
      </c>
      <c r="Y710" s="1">
        <v>4</v>
      </c>
      <c r="Z710" s="1"/>
      <c r="AA710" s="1"/>
      <c r="AB710" s="1"/>
      <c r="AC710" s="1">
        <v>0</v>
      </c>
      <c r="AD710" s="1"/>
      <c r="AI710" t="str">
        <f t="shared" si="216"/>
        <v>Athol</v>
      </c>
      <c r="AJ710" s="9" t="s">
        <v>1781</v>
      </c>
      <c r="AK710" s="158">
        <v>2</v>
      </c>
      <c r="AL710" s="7"/>
      <c r="AN710" s="98">
        <v>25</v>
      </c>
      <c r="AO710" s="100">
        <v>27</v>
      </c>
      <c r="AP710" s="100">
        <v>10</v>
      </c>
      <c r="AQ710" s="107">
        <v>2480</v>
      </c>
      <c r="AR710" s="107">
        <f t="shared" si="213"/>
        <v>25027</v>
      </c>
      <c r="AS710" t="s">
        <v>1726</v>
      </c>
      <c r="AT710" s="110">
        <f t="shared" si="214"/>
        <v>2502480</v>
      </c>
      <c r="AW710">
        <v>33.39</v>
      </c>
      <c r="AX710">
        <v>0.82</v>
      </c>
      <c r="AY710">
        <v>32.57</v>
      </c>
      <c r="BF710" s="118"/>
      <c r="BI710" s="118"/>
      <c r="BJ710" s="118"/>
    </row>
    <row r="711" spans="1:62" hidden="1" outlineLevel="1">
      <c r="A711" s="50" t="s">
        <v>1874</v>
      </c>
      <c r="B711" s="9" t="s">
        <v>2332</v>
      </c>
      <c r="C711" s="1">
        <f t="shared" si="202"/>
        <v>5494</v>
      </c>
      <c r="D711" s="7">
        <f t="shared" si="203"/>
        <v>2</v>
      </c>
      <c r="E711" s="7" t="e">
        <f t="shared" si="204"/>
        <v>#N/A</v>
      </c>
      <c r="F711" s="7">
        <f t="shared" si="205"/>
        <v>1</v>
      </c>
      <c r="G711" s="7">
        <f t="shared" si="215"/>
        <v>5</v>
      </c>
      <c r="H711" s="49">
        <f t="shared" si="206"/>
        <v>548</v>
      </c>
      <c r="I711" s="178">
        <f t="shared" si="207"/>
        <v>9.9745176556243167E-2</v>
      </c>
      <c r="J711" s="8"/>
      <c r="K711" s="2">
        <f t="shared" si="208"/>
        <v>0.4428467419002548</v>
      </c>
      <c r="L711" s="2">
        <f t="shared" si="209"/>
        <v>0</v>
      </c>
      <c r="M711" s="2">
        <f t="shared" si="210"/>
        <v>0.54259191845649801</v>
      </c>
      <c r="N711" s="2">
        <f t="shared" si="211"/>
        <v>3.2763014197306154E-3</v>
      </c>
      <c r="O711" s="2">
        <f t="shared" si="212"/>
        <v>1.1285038223516513E-2</v>
      </c>
      <c r="P711" s="1">
        <v>2433</v>
      </c>
      <c r="Q711" s="1"/>
      <c r="R711" s="1">
        <v>2981</v>
      </c>
      <c r="S711" s="1">
        <v>18</v>
      </c>
      <c r="T711" s="1"/>
      <c r="U711" s="1"/>
      <c r="V711" s="1"/>
      <c r="W711" s="1"/>
      <c r="X711" s="1">
        <v>31</v>
      </c>
      <c r="Y711" s="1">
        <v>24</v>
      </c>
      <c r="Z711" s="1"/>
      <c r="AA711" s="1"/>
      <c r="AB711" s="1"/>
      <c r="AC711" s="1">
        <v>7</v>
      </c>
      <c r="AD711" s="1"/>
      <c r="AI711" t="str">
        <f t="shared" si="216"/>
        <v>Attleboro</v>
      </c>
      <c r="AJ711" t="s">
        <v>2786</v>
      </c>
      <c r="AK711" s="158">
        <v>4</v>
      </c>
      <c r="AL711" s="7"/>
      <c r="AN711" s="98">
        <v>25</v>
      </c>
      <c r="AO711" s="100">
        <v>5</v>
      </c>
      <c r="AP711" s="100">
        <v>10</v>
      </c>
      <c r="AQ711" s="107">
        <v>2690</v>
      </c>
      <c r="AR711" s="107">
        <f t="shared" si="213"/>
        <v>25005</v>
      </c>
      <c r="AS711" t="s">
        <v>1037</v>
      </c>
      <c r="AT711" s="110">
        <f t="shared" si="214"/>
        <v>2502690</v>
      </c>
      <c r="AW711">
        <v>28.28</v>
      </c>
      <c r="AX711">
        <v>0.77</v>
      </c>
      <c r="AY711">
        <v>27.51</v>
      </c>
      <c r="BF711" s="118"/>
      <c r="BI711" s="118"/>
      <c r="BJ711" s="118"/>
    </row>
    <row r="712" spans="1:62" hidden="1" outlineLevel="1">
      <c r="A712" s="50" t="s">
        <v>519</v>
      </c>
      <c r="B712" s="9" t="s">
        <v>2332</v>
      </c>
      <c r="C712" s="1">
        <f t="shared" si="202"/>
        <v>2821</v>
      </c>
      <c r="D712" s="7">
        <f t="shared" si="203"/>
        <v>2</v>
      </c>
      <c r="E712" s="7" t="e">
        <f t="shared" si="204"/>
        <v>#N/A</v>
      </c>
      <c r="F712" s="7">
        <f t="shared" si="205"/>
        <v>1</v>
      </c>
      <c r="G712" s="7">
        <f t="shared" si="215"/>
        <v>5</v>
      </c>
      <c r="H712" s="49">
        <f t="shared" si="206"/>
        <v>145</v>
      </c>
      <c r="I712" s="178">
        <f t="shared" si="207"/>
        <v>5.1400212690535269E-2</v>
      </c>
      <c r="J712" s="8"/>
      <c r="K712" s="2">
        <f t="shared" si="208"/>
        <v>0.46047500886210563</v>
      </c>
      <c r="L712" s="2">
        <f t="shared" si="209"/>
        <v>0</v>
      </c>
      <c r="M712" s="2">
        <f t="shared" si="210"/>
        <v>0.51187522155264087</v>
      </c>
      <c r="N712" s="2">
        <f t="shared" si="211"/>
        <v>7.0896845090393477E-3</v>
      </c>
      <c r="O712" s="2">
        <f t="shared" si="212"/>
        <v>2.05600850762141E-2</v>
      </c>
      <c r="P712" s="1">
        <v>1299</v>
      </c>
      <c r="Q712" s="1"/>
      <c r="R712" s="1">
        <v>1444</v>
      </c>
      <c r="S712" s="1">
        <v>20</v>
      </c>
      <c r="T712" s="1"/>
      <c r="U712" s="1"/>
      <c r="V712" s="1"/>
      <c r="W712" s="1"/>
      <c r="X712" s="1">
        <v>29</v>
      </c>
      <c r="Y712" s="1">
        <v>23</v>
      </c>
      <c r="Z712" s="1"/>
      <c r="AA712" s="1"/>
      <c r="AB712" s="1"/>
      <c r="AC712" s="1">
        <v>6</v>
      </c>
      <c r="AD712" s="1"/>
      <c r="AI712" t="str">
        <f t="shared" si="216"/>
        <v>Auburn</v>
      </c>
      <c r="AJ712" s="9" t="s">
        <v>1781</v>
      </c>
      <c r="AK712" s="158">
        <v>2</v>
      </c>
      <c r="AL712" s="7"/>
      <c r="AN712" s="98">
        <v>25</v>
      </c>
      <c r="AO712" s="100">
        <v>27</v>
      </c>
      <c r="AP712" s="100">
        <v>15</v>
      </c>
      <c r="AQ712" s="107">
        <v>2760</v>
      </c>
      <c r="AR712" s="107">
        <f t="shared" si="213"/>
        <v>25027</v>
      </c>
      <c r="AS712" t="s">
        <v>1726</v>
      </c>
      <c r="AT712" s="110">
        <f t="shared" si="214"/>
        <v>2502760</v>
      </c>
      <c r="AW712">
        <v>16.399999999999999</v>
      </c>
      <c r="AX712">
        <v>1.04</v>
      </c>
      <c r="AY712">
        <v>15.36</v>
      </c>
      <c r="BF712" s="118"/>
      <c r="BI712" s="118"/>
      <c r="BJ712" s="118"/>
    </row>
    <row r="713" spans="1:62" hidden="1" outlineLevel="1">
      <c r="A713" s="50" t="s">
        <v>537</v>
      </c>
      <c r="B713" s="9" t="s">
        <v>2332</v>
      </c>
      <c r="C713" s="1">
        <f t="shared" si="202"/>
        <v>825</v>
      </c>
      <c r="D713" s="7">
        <f t="shared" si="203"/>
        <v>2</v>
      </c>
      <c r="E713" s="7" t="e">
        <f t="shared" si="204"/>
        <v>#N/A</v>
      </c>
      <c r="F713" s="7">
        <f t="shared" si="205"/>
        <v>1</v>
      </c>
      <c r="G713" s="7">
        <f t="shared" si="215"/>
        <v>3</v>
      </c>
      <c r="H713" s="49">
        <f t="shared" si="206"/>
        <v>2</v>
      </c>
      <c r="I713" s="178">
        <f t="shared" si="207"/>
        <v>2.4242424242424242E-3</v>
      </c>
      <c r="J713" s="8"/>
      <c r="K713" s="2">
        <f t="shared" si="208"/>
        <v>0.48484848484848486</v>
      </c>
      <c r="L713" s="2">
        <f t="shared" si="209"/>
        <v>0</v>
      </c>
      <c r="M713" s="2">
        <f t="shared" si="210"/>
        <v>0.48727272727272725</v>
      </c>
      <c r="N713" s="2">
        <f t="shared" si="211"/>
        <v>9.696969696969697E-3</v>
      </c>
      <c r="O713" s="2">
        <f t="shared" si="212"/>
        <v>1.8181818181818195E-2</v>
      </c>
      <c r="P713" s="1">
        <v>400</v>
      </c>
      <c r="Q713" s="1"/>
      <c r="R713" s="1">
        <v>402</v>
      </c>
      <c r="S713" s="1">
        <v>8</v>
      </c>
      <c r="T713" s="1"/>
      <c r="U713" s="1"/>
      <c r="V713" s="1"/>
      <c r="W713" s="1"/>
      <c r="X713" s="1">
        <v>8</v>
      </c>
      <c r="Y713" s="1">
        <v>3</v>
      </c>
      <c r="Z713" s="1"/>
      <c r="AA713" s="1"/>
      <c r="AB713" s="1"/>
      <c r="AC713" s="1">
        <v>4</v>
      </c>
      <c r="AD713" s="1"/>
      <c r="AI713" t="str">
        <f t="shared" si="216"/>
        <v>Avon</v>
      </c>
      <c r="AJ713" t="s">
        <v>502</v>
      </c>
      <c r="AK713" s="158">
        <v>8</v>
      </c>
      <c r="AL713" s="7"/>
      <c r="AN713" s="98">
        <v>25</v>
      </c>
      <c r="AO713" s="100">
        <v>21</v>
      </c>
      <c r="AP713" s="100">
        <v>5</v>
      </c>
      <c r="AQ713" s="107">
        <v>2935</v>
      </c>
      <c r="AR713" s="107">
        <f t="shared" si="213"/>
        <v>25021</v>
      </c>
      <c r="AS713" t="s">
        <v>1726</v>
      </c>
      <c r="AT713" s="110">
        <f t="shared" si="214"/>
        <v>2502935</v>
      </c>
      <c r="AW713">
        <v>4.57</v>
      </c>
      <c r="AX713">
        <v>0.19</v>
      </c>
      <c r="AY713">
        <v>4.38</v>
      </c>
      <c r="BF713" s="118"/>
      <c r="BI713" s="118"/>
      <c r="BJ713" s="118"/>
    </row>
    <row r="714" spans="1:62" hidden="1" outlineLevel="1">
      <c r="A714" s="50" t="s">
        <v>1914</v>
      </c>
      <c r="B714" s="9" t="s">
        <v>2332</v>
      </c>
      <c r="C714" s="1">
        <f t="shared" si="202"/>
        <v>1335</v>
      </c>
      <c r="D714" s="7">
        <f t="shared" si="203"/>
        <v>2</v>
      </c>
      <c r="E714" s="7" t="e">
        <f t="shared" si="204"/>
        <v>#N/A</v>
      </c>
      <c r="F714" s="7">
        <f t="shared" si="205"/>
        <v>1</v>
      </c>
      <c r="G714" s="7">
        <f t="shared" si="215"/>
        <v>6</v>
      </c>
      <c r="H714" s="49">
        <f t="shared" si="206"/>
        <v>307</v>
      </c>
      <c r="I714" s="178">
        <f t="shared" si="207"/>
        <v>0.2299625468164794</v>
      </c>
      <c r="J714" s="8"/>
      <c r="K714" s="2">
        <f t="shared" si="208"/>
        <v>0.37602996254681648</v>
      </c>
      <c r="L714" s="2">
        <f t="shared" si="209"/>
        <v>0</v>
      </c>
      <c r="M714" s="2">
        <f t="shared" si="210"/>
        <v>0.60599250936329585</v>
      </c>
      <c r="N714" s="2">
        <f t="shared" si="211"/>
        <v>1.4981273408239701E-3</v>
      </c>
      <c r="O714" s="2">
        <f t="shared" si="212"/>
        <v>1.6479400749063757E-2</v>
      </c>
      <c r="P714" s="1">
        <v>502</v>
      </c>
      <c r="Q714" s="1"/>
      <c r="R714" s="1">
        <v>809</v>
      </c>
      <c r="S714" s="1">
        <v>2</v>
      </c>
      <c r="T714" s="1"/>
      <c r="U714" s="1"/>
      <c r="V714" s="1"/>
      <c r="W714" s="1"/>
      <c r="X714" s="1">
        <v>10</v>
      </c>
      <c r="Y714" s="1">
        <v>9</v>
      </c>
      <c r="Z714" s="1"/>
      <c r="AA714" s="1"/>
      <c r="AB714" s="1"/>
      <c r="AC714" s="1">
        <v>3</v>
      </c>
      <c r="AD714" s="1"/>
      <c r="AI714" t="str">
        <f t="shared" si="216"/>
        <v>Ayer</v>
      </c>
      <c r="AJ714" t="s">
        <v>2249</v>
      </c>
      <c r="AK714" s="158">
        <v>3</v>
      </c>
      <c r="AL714" s="7"/>
      <c r="AN714" s="98">
        <v>25</v>
      </c>
      <c r="AO714" s="100">
        <v>17</v>
      </c>
      <c r="AP714" s="100">
        <v>25</v>
      </c>
      <c r="AQ714" s="107">
        <v>3005</v>
      </c>
      <c r="AR714" s="107">
        <f t="shared" si="213"/>
        <v>25017</v>
      </c>
      <c r="AS714" t="s">
        <v>1726</v>
      </c>
      <c r="AT714" s="110">
        <f t="shared" si="214"/>
        <v>2503005</v>
      </c>
      <c r="AW714">
        <v>9.57</v>
      </c>
      <c r="AX714">
        <v>0.55000000000000004</v>
      </c>
      <c r="AY714">
        <v>9.02</v>
      </c>
      <c r="BF714" s="118"/>
      <c r="BI714" s="118"/>
      <c r="BJ714" s="118"/>
    </row>
    <row r="715" spans="1:62" hidden="1" outlineLevel="1">
      <c r="A715" s="50" t="s">
        <v>2598</v>
      </c>
      <c r="B715" s="9" t="s">
        <v>2332</v>
      </c>
      <c r="C715" s="1">
        <f t="shared" si="202"/>
        <v>7856</v>
      </c>
      <c r="D715" s="7">
        <f t="shared" si="203"/>
        <v>2</v>
      </c>
      <c r="E715" s="7" t="e">
        <f t="shared" si="204"/>
        <v>#N/A</v>
      </c>
      <c r="F715" s="7">
        <f t="shared" si="205"/>
        <v>1</v>
      </c>
      <c r="G715" s="7">
        <f t="shared" si="215"/>
        <v>4</v>
      </c>
      <c r="H715" s="49">
        <f t="shared" si="206"/>
        <v>329</v>
      </c>
      <c r="I715" s="178">
        <f t="shared" si="207"/>
        <v>4.1878818737270875E-2</v>
      </c>
      <c r="J715" s="8"/>
      <c r="K715" s="2">
        <f t="shared" si="208"/>
        <v>0.47237780040733196</v>
      </c>
      <c r="L715" s="2">
        <f t="shared" si="209"/>
        <v>0</v>
      </c>
      <c r="M715" s="2">
        <f t="shared" si="210"/>
        <v>0.51425661914460286</v>
      </c>
      <c r="N715" s="2">
        <f t="shared" si="211"/>
        <v>3.9460285132382894E-3</v>
      </c>
      <c r="O715" s="2">
        <f t="shared" si="212"/>
        <v>9.4195519348268392E-3</v>
      </c>
      <c r="P715" s="1">
        <v>3711</v>
      </c>
      <c r="Q715" s="1"/>
      <c r="R715" s="1">
        <v>4040</v>
      </c>
      <c r="S715" s="1">
        <v>31</v>
      </c>
      <c r="T715" s="1"/>
      <c r="U715" s="1"/>
      <c r="V715" s="1"/>
      <c r="W715" s="1"/>
      <c r="X715" s="1">
        <v>39</v>
      </c>
      <c r="Y715" s="1">
        <v>29</v>
      </c>
      <c r="Z715" s="1"/>
      <c r="AA715" s="1"/>
      <c r="AB715" s="1"/>
      <c r="AC715" s="1">
        <v>6</v>
      </c>
      <c r="AD715" s="1"/>
      <c r="AI715" t="str">
        <f t="shared" si="216"/>
        <v>Barnstable</v>
      </c>
      <c r="AJ715" t="s">
        <v>2598</v>
      </c>
      <c r="AK715" s="158">
        <v>9</v>
      </c>
      <c r="AL715" s="7"/>
      <c r="AN715" s="98">
        <v>25</v>
      </c>
      <c r="AO715" s="100">
        <v>1</v>
      </c>
      <c r="AP715" s="100">
        <v>5</v>
      </c>
      <c r="AQ715" s="107">
        <v>3600</v>
      </c>
      <c r="AR715" s="107">
        <f t="shared" si="213"/>
        <v>25001</v>
      </c>
      <c r="AS715" t="s">
        <v>1037</v>
      </c>
      <c r="AT715" s="110">
        <f t="shared" si="214"/>
        <v>2503600</v>
      </c>
      <c r="AW715">
        <v>76.25</v>
      </c>
      <c r="AX715">
        <v>16.21</v>
      </c>
      <c r="AY715">
        <v>60.04</v>
      </c>
      <c r="BF715" s="118"/>
      <c r="BI715" s="118"/>
      <c r="BJ715" s="118"/>
    </row>
    <row r="716" spans="1:62" hidden="1" outlineLevel="1">
      <c r="A716" s="50" t="s">
        <v>2153</v>
      </c>
      <c r="B716" s="9" t="s">
        <v>2332</v>
      </c>
      <c r="C716" s="1">
        <f t="shared" si="202"/>
        <v>834</v>
      </c>
      <c r="D716" s="7">
        <f t="shared" si="203"/>
        <v>2</v>
      </c>
      <c r="E716" s="7" t="e">
        <f t="shared" si="204"/>
        <v>#N/A</v>
      </c>
      <c r="F716" s="7">
        <f t="shared" si="205"/>
        <v>1</v>
      </c>
      <c r="G716" s="7">
        <f t="shared" si="215"/>
        <v>4</v>
      </c>
      <c r="H716" s="49">
        <f t="shared" si="206"/>
        <v>312</v>
      </c>
      <c r="I716" s="178">
        <f t="shared" si="207"/>
        <v>0.37410071942446044</v>
      </c>
      <c r="J716" s="8"/>
      <c r="K716" s="2">
        <f t="shared" si="208"/>
        <v>0.30935251798561153</v>
      </c>
      <c r="L716" s="2">
        <f t="shared" si="209"/>
        <v>0</v>
      </c>
      <c r="M716" s="2">
        <f t="shared" si="210"/>
        <v>0.68345323741007191</v>
      </c>
      <c r="N716" s="2">
        <f t="shared" si="211"/>
        <v>1.199040767386091E-3</v>
      </c>
      <c r="O716" s="2">
        <f t="shared" si="212"/>
        <v>5.9952038369304114E-3</v>
      </c>
      <c r="P716" s="1">
        <v>258</v>
      </c>
      <c r="Q716" s="1"/>
      <c r="R716" s="1">
        <v>570</v>
      </c>
      <c r="S716" s="1">
        <v>1</v>
      </c>
      <c r="T716" s="1"/>
      <c r="U716" s="1"/>
      <c r="V716" s="1"/>
      <c r="W716" s="1"/>
      <c r="X716" s="1">
        <v>3</v>
      </c>
      <c r="Y716" s="1">
        <v>1</v>
      </c>
      <c r="Z716" s="1"/>
      <c r="AA716" s="1"/>
      <c r="AB716" s="1"/>
      <c r="AC716" s="1">
        <v>1</v>
      </c>
      <c r="AD716" s="1"/>
      <c r="AI716" t="str">
        <f t="shared" si="216"/>
        <v>Barre</v>
      </c>
      <c r="AJ716" s="9" t="s">
        <v>1781</v>
      </c>
      <c r="AK716" s="158">
        <v>2</v>
      </c>
      <c r="AL716" s="7"/>
      <c r="AN716" s="98">
        <v>25</v>
      </c>
      <c r="AO716" s="100">
        <v>27</v>
      </c>
      <c r="AP716" s="100">
        <v>20</v>
      </c>
      <c r="AQ716" s="107">
        <v>3740</v>
      </c>
      <c r="AR716" s="107">
        <f t="shared" si="213"/>
        <v>25027</v>
      </c>
      <c r="AS716" t="s">
        <v>1726</v>
      </c>
      <c r="AT716" s="110">
        <f t="shared" si="214"/>
        <v>2503740</v>
      </c>
      <c r="AW716">
        <v>44.61</v>
      </c>
      <c r="AX716">
        <v>0.28000000000000003</v>
      </c>
      <c r="AY716">
        <v>44.33</v>
      </c>
      <c r="BF716" s="118"/>
      <c r="BI716" s="118"/>
      <c r="BJ716" s="118"/>
    </row>
    <row r="717" spans="1:62" hidden="1" outlineLevel="1">
      <c r="A717" s="50" t="s">
        <v>1357</v>
      </c>
      <c r="B717" s="9" t="s">
        <v>2332</v>
      </c>
      <c r="C717" s="1">
        <f t="shared" si="202"/>
        <v>327</v>
      </c>
      <c r="D717" s="7">
        <f t="shared" si="203"/>
        <v>2</v>
      </c>
      <c r="E717" s="7" t="e">
        <f t="shared" si="204"/>
        <v>#N/A</v>
      </c>
      <c r="F717" s="7">
        <f t="shared" si="205"/>
        <v>1</v>
      </c>
      <c r="G717" s="7">
        <f t="shared" si="215"/>
        <v>3</v>
      </c>
      <c r="H717" s="49">
        <f t="shared" si="206"/>
        <v>74</v>
      </c>
      <c r="I717" s="178">
        <f t="shared" si="207"/>
        <v>0.22629969418960244</v>
      </c>
      <c r="J717" s="8"/>
      <c r="K717" s="2">
        <f t="shared" si="208"/>
        <v>0.37614678899082571</v>
      </c>
      <c r="L717" s="2">
        <f t="shared" si="209"/>
        <v>0</v>
      </c>
      <c r="M717" s="2">
        <f t="shared" si="210"/>
        <v>0.60244648318042815</v>
      </c>
      <c r="N717" s="2">
        <f t="shared" si="211"/>
        <v>9.1743119266055051E-3</v>
      </c>
      <c r="O717" s="2">
        <f t="shared" si="212"/>
        <v>1.2232415902140692E-2</v>
      </c>
      <c r="P717" s="1">
        <v>123</v>
      </c>
      <c r="Q717" s="1"/>
      <c r="R717" s="1">
        <v>197</v>
      </c>
      <c r="S717" s="1">
        <v>3</v>
      </c>
      <c r="T717" s="1"/>
      <c r="U717" s="1"/>
      <c r="V717" s="1"/>
      <c r="W717" s="1"/>
      <c r="X717" s="1">
        <v>1</v>
      </c>
      <c r="Y717" s="1">
        <v>2</v>
      </c>
      <c r="Z717" s="1"/>
      <c r="AA717" s="1"/>
      <c r="AB717" s="1"/>
      <c r="AC717" s="1">
        <v>1</v>
      </c>
      <c r="AD717" s="1"/>
      <c r="AI717" t="str">
        <f t="shared" si="216"/>
        <v>Becket</v>
      </c>
      <c r="AJ717" t="s">
        <v>241</v>
      </c>
      <c r="AK717" s="158">
        <v>1</v>
      </c>
      <c r="AL717" s="7"/>
      <c r="AN717" s="98">
        <v>25</v>
      </c>
      <c r="AO717" s="100">
        <v>3</v>
      </c>
      <c r="AP717" s="100">
        <v>15</v>
      </c>
      <c r="AQ717" s="107">
        <v>4545</v>
      </c>
      <c r="AR717" s="107">
        <f t="shared" si="213"/>
        <v>25003</v>
      </c>
      <c r="AS717" t="s">
        <v>1726</v>
      </c>
      <c r="AT717" s="110">
        <f t="shared" si="214"/>
        <v>2504545</v>
      </c>
      <c r="AW717">
        <v>47.76</v>
      </c>
      <c r="AX717">
        <v>1.49</v>
      </c>
      <c r="AY717">
        <v>46.26</v>
      </c>
      <c r="BF717" s="118"/>
      <c r="BI717" s="118"/>
      <c r="BJ717" s="118"/>
    </row>
    <row r="718" spans="1:62" hidden="1" outlineLevel="1">
      <c r="A718" s="50" t="s">
        <v>1056</v>
      </c>
      <c r="B718" s="9" t="s">
        <v>2332</v>
      </c>
      <c r="C718" s="1">
        <f t="shared" si="202"/>
        <v>3056</v>
      </c>
      <c r="D718" s="7">
        <f t="shared" si="203"/>
        <v>1</v>
      </c>
      <c r="E718" s="7" t="e">
        <f t="shared" si="204"/>
        <v>#N/A</v>
      </c>
      <c r="F718" s="7">
        <f t="shared" si="205"/>
        <v>2</v>
      </c>
      <c r="G718" s="7">
        <f t="shared" si="215"/>
        <v>4</v>
      </c>
      <c r="H718" s="49">
        <f t="shared" si="206"/>
        <v>319</v>
      </c>
      <c r="I718" s="178">
        <f t="shared" si="207"/>
        <v>0.1043848167539267</v>
      </c>
      <c r="J718" s="8"/>
      <c r="K718" s="2">
        <f t="shared" si="208"/>
        <v>0.54810209424083767</v>
      </c>
      <c r="L718" s="2">
        <f t="shared" si="209"/>
        <v>0</v>
      </c>
      <c r="M718" s="2">
        <f t="shared" si="210"/>
        <v>0.44371727748691098</v>
      </c>
      <c r="N718" s="2">
        <f t="shared" si="211"/>
        <v>2.2905759162303663E-3</v>
      </c>
      <c r="O718" s="2">
        <f t="shared" si="212"/>
        <v>5.8900523560209894E-3</v>
      </c>
      <c r="P718" s="1">
        <v>1675</v>
      </c>
      <c r="Q718" s="1"/>
      <c r="R718" s="1">
        <v>1356</v>
      </c>
      <c r="S718" s="1">
        <v>7</v>
      </c>
      <c r="T718" s="1"/>
      <c r="U718" s="1"/>
      <c r="V718" s="1"/>
      <c r="W718" s="1"/>
      <c r="X718" s="1">
        <v>14</v>
      </c>
      <c r="Y718" s="1">
        <v>2</v>
      </c>
      <c r="Z718" s="1"/>
      <c r="AA718" s="1"/>
      <c r="AB718" s="1"/>
      <c r="AC718" s="1">
        <v>2</v>
      </c>
      <c r="AD718" s="1"/>
      <c r="AI718" t="str">
        <f t="shared" si="216"/>
        <v>Bedford</v>
      </c>
      <c r="AJ718" t="s">
        <v>2249</v>
      </c>
      <c r="AK718" s="158">
        <v>6</v>
      </c>
      <c r="AL718" s="7"/>
      <c r="AN718" s="98">
        <v>25</v>
      </c>
      <c r="AO718" s="100">
        <v>17</v>
      </c>
      <c r="AP718" s="100">
        <v>30</v>
      </c>
      <c r="AQ718" s="107">
        <v>4615</v>
      </c>
      <c r="AR718" s="107">
        <f t="shared" si="213"/>
        <v>25017</v>
      </c>
      <c r="AS718" t="s">
        <v>1726</v>
      </c>
      <c r="AT718" s="110">
        <f t="shared" si="214"/>
        <v>2504615</v>
      </c>
      <c r="AW718">
        <v>13.87</v>
      </c>
      <c r="AX718">
        <v>0.13</v>
      </c>
      <c r="AY718">
        <v>13.74</v>
      </c>
      <c r="BF718" s="118"/>
      <c r="BI718" s="118"/>
      <c r="BJ718" s="118"/>
    </row>
    <row r="719" spans="1:62" hidden="1" outlineLevel="1">
      <c r="A719" s="50" t="s">
        <v>2650</v>
      </c>
      <c r="B719" s="9" t="s">
        <v>2332</v>
      </c>
      <c r="C719" s="1">
        <f t="shared" si="202"/>
        <v>2869</v>
      </c>
      <c r="D719" s="7">
        <f t="shared" si="203"/>
        <v>2</v>
      </c>
      <c r="E719" s="7" t="e">
        <f t="shared" si="204"/>
        <v>#N/A</v>
      </c>
      <c r="F719" s="7">
        <f t="shared" si="205"/>
        <v>1</v>
      </c>
      <c r="G719" s="7">
        <f t="shared" si="215"/>
        <v>3</v>
      </c>
      <c r="H719" s="49">
        <f t="shared" si="206"/>
        <v>828</v>
      </c>
      <c r="I719" s="178">
        <f t="shared" si="207"/>
        <v>0.28860230045311958</v>
      </c>
      <c r="J719" s="8"/>
      <c r="K719" s="2">
        <f t="shared" si="208"/>
        <v>0.34925060996863017</v>
      </c>
      <c r="L719" s="2">
        <f t="shared" si="209"/>
        <v>0</v>
      </c>
      <c r="M719" s="2">
        <f t="shared" si="210"/>
        <v>0.63785291042174974</v>
      </c>
      <c r="N719" s="2">
        <f t="shared" si="211"/>
        <v>4.5311955385151622E-3</v>
      </c>
      <c r="O719" s="2">
        <f t="shared" si="212"/>
        <v>8.3652840711049871E-3</v>
      </c>
      <c r="P719" s="1">
        <v>1002</v>
      </c>
      <c r="Q719" s="1"/>
      <c r="R719" s="1">
        <v>1830</v>
      </c>
      <c r="S719" s="1">
        <v>13</v>
      </c>
      <c r="T719" s="1"/>
      <c r="U719" s="1"/>
      <c r="V719" s="1"/>
      <c r="W719" s="1"/>
      <c r="X719" s="1">
        <v>12</v>
      </c>
      <c r="Y719" s="1">
        <v>10</v>
      </c>
      <c r="Z719" s="1"/>
      <c r="AA719" s="1"/>
      <c r="AB719" s="1"/>
      <c r="AC719" s="1">
        <v>2</v>
      </c>
      <c r="AD719" s="1"/>
      <c r="AI719" t="str">
        <f t="shared" si="216"/>
        <v>Belchertown</v>
      </c>
      <c r="AJ719" t="s">
        <v>2439</v>
      </c>
      <c r="AK719" s="158">
        <v>2</v>
      </c>
      <c r="AL719" s="7"/>
      <c r="AN719" s="98">
        <v>25</v>
      </c>
      <c r="AO719" s="100">
        <v>15</v>
      </c>
      <c r="AP719" s="100">
        <v>10</v>
      </c>
      <c r="AQ719" s="107">
        <v>4825</v>
      </c>
      <c r="AR719" s="107">
        <f t="shared" si="213"/>
        <v>25015</v>
      </c>
      <c r="AS719" t="s">
        <v>1726</v>
      </c>
      <c r="AT719" s="110">
        <f t="shared" si="214"/>
        <v>2504825</v>
      </c>
      <c r="AW719">
        <v>55.36</v>
      </c>
      <c r="AX719">
        <v>2.64</v>
      </c>
      <c r="AY719">
        <v>52.73</v>
      </c>
      <c r="BF719" s="118"/>
      <c r="BI719" s="118"/>
      <c r="BJ719" s="118"/>
    </row>
    <row r="720" spans="1:62" hidden="1" outlineLevel="1">
      <c r="A720" s="50" t="s">
        <v>2235</v>
      </c>
      <c r="B720" s="9" t="s">
        <v>2332</v>
      </c>
      <c r="C720" s="1">
        <f t="shared" si="202"/>
        <v>2279</v>
      </c>
      <c r="D720" s="7">
        <f t="shared" si="203"/>
        <v>2</v>
      </c>
      <c r="E720" s="7" t="e">
        <f t="shared" si="204"/>
        <v>#N/A</v>
      </c>
      <c r="F720" s="7">
        <f t="shared" si="205"/>
        <v>1</v>
      </c>
      <c r="G720" s="7">
        <f t="shared" si="215"/>
        <v>4</v>
      </c>
      <c r="H720" s="49">
        <f t="shared" si="206"/>
        <v>295</v>
      </c>
      <c r="I720" s="178">
        <f t="shared" si="207"/>
        <v>0.12944273804300133</v>
      </c>
      <c r="J720" s="8"/>
      <c r="K720" s="2">
        <f t="shared" si="208"/>
        <v>0.4251864853005704</v>
      </c>
      <c r="L720" s="2">
        <f t="shared" si="209"/>
        <v>0</v>
      </c>
      <c r="M720" s="2">
        <f t="shared" si="210"/>
        <v>0.55462922334357179</v>
      </c>
      <c r="N720" s="2">
        <f t="shared" si="211"/>
        <v>5.7042562527424307E-3</v>
      </c>
      <c r="O720" s="2">
        <f t="shared" si="212"/>
        <v>1.4480035103115322E-2</v>
      </c>
      <c r="P720" s="1">
        <v>969</v>
      </c>
      <c r="Q720" s="1"/>
      <c r="R720" s="1">
        <v>1264</v>
      </c>
      <c r="S720" s="1">
        <v>13</v>
      </c>
      <c r="T720" s="1"/>
      <c r="U720" s="1"/>
      <c r="V720" s="1"/>
      <c r="W720" s="1"/>
      <c r="X720" s="1">
        <v>18</v>
      </c>
      <c r="Y720" s="1">
        <v>9</v>
      </c>
      <c r="Z720" s="1"/>
      <c r="AA720" s="1"/>
      <c r="AB720" s="1"/>
      <c r="AC720" s="1">
        <v>6</v>
      </c>
      <c r="AD720" s="1"/>
      <c r="AI720" t="str">
        <f t="shared" si="216"/>
        <v>Bellingham</v>
      </c>
      <c r="AJ720" t="s">
        <v>502</v>
      </c>
      <c r="AK720" s="158"/>
      <c r="AL720" s="7"/>
      <c r="AN720" s="98">
        <v>25</v>
      </c>
      <c r="AO720" s="100">
        <v>21</v>
      </c>
      <c r="AP720" s="100">
        <v>10</v>
      </c>
      <c r="AQ720" s="107">
        <v>4930</v>
      </c>
      <c r="AR720" s="107">
        <f t="shared" si="213"/>
        <v>25021</v>
      </c>
      <c r="AS720" t="s">
        <v>1726</v>
      </c>
      <c r="AT720" s="110">
        <f t="shared" si="214"/>
        <v>2504930</v>
      </c>
      <c r="AW720">
        <v>18.989999999999998</v>
      </c>
      <c r="AX720">
        <v>0.49</v>
      </c>
      <c r="AY720">
        <v>18.5</v>
      </c>
      <c r="BF720" s="118"/>
      <c r="BI720" s="118"/>
      <c r="BJ720" s="118"/>
    </row>
    <row r="721" spans="1:62" hidden="1" outlineLevel="1">
      <c r="A721" s="50" t="s">
        <v>1324</v>
      </c>
      <c r="B721" s="9" t="s">
        <v>2332</v>
      </c>
      <c r="C721" s="1">
        <f t="shared" si="202"/>
        <v>7177</v>
      </c>
      <c r="D721" s="7">
        <f t="shared" si="203"/>
        <v>1</v>
      </c>
      <c r="E721" s="7" t="e">
        <f t="shared" si="204"/>
        <v>#N/A</v>
      </c>
      <c r="F721" s="7">
        <f t="shared" si="205"/>
        <v>2</v>
      </c>
      <c r="G721" s="7">
        <f t="shared" si="215"/>
        <v>3</v>
      </c>
      <c r="H721" s="49">
        <f t="shared" si="206"/>
        <v>1004</v>
      </c>
      <c r="I721" s="178">
        <f t="shared" si="207"/>
        <v>0.1398913194928243</v>
      </c>
      <c r="J721" s="8"/>
      <c r="K721" s="2">
        <f t="shared" si="208"/>
        <v>0.56569597324787513</v>
      </c>
      <c r="L721" s="2">
        <f t="shared" si="209"/>
        <v>0</v>
      </c>
      <c r="M721" s="2">
        <f t="shared" si="210"/>
        <v>0.42580465375505083</v>
      </c>
      <c r="N721" s="2">
        <f t="shared" si="211"/>
        <v>3.7620175560819282E-3</v>
      </c>
      <c r="O721" s="2">
        <f t="shared" si="212"/>
        <v>4.7373554409921113E-3</v>
      </c>
      <c r="P721" s="1">
        <v>4060</v>
      </c>
      <c r="Q721" s="1"/>
      <c r="R721" s="1">
        <v>3056</v>
      </c>
      <c r="S721" s="1">
        <v>27</v>
      </c>
      <c r="T721" s="1"/>
      <c r="U721" s="1"/>
      <c r="V721" s="1"/>
      <c r="W721" s="1"/>
      <c r="X721" s="1">
        <v>20</v>
      </c>
      <c r="Y721" s="1">
        <v>8</v>
      </c>
      <c r="Z721" s="1"/>
      <c r="AA721" s="1"/>
      <c r="AB721" s="1"/>
      <c r="AC721" s="1">
        <v>6</v>
      </c>
      <c r="AD721" s="1"/>
      <c r="AI721" t="str">
        <f t="shared" si="216"/>
        <v>Belmont</v>
      </c>
      <c r="AJ721" t="s">
        <v>2249</v>
      </c>
      <c r="AK721" s="158">
        <v>5</v>
      </c>
      <c r="AL721" s="7"/>
      <c r="AN721" s="98">
        <v>25</v>
      </c>
      <c r="AO721" s="100">
        <v>17</v>
      </c>
      <c r="AP721" s="100">
        <v>35</v>
      </c>
      <c r="AQ721" s="107">
        <v>5070</v>
      </c>
      <c r="AR721" s="107">
        <f t="shared" si="213"/>
        <v>25017</v>
      </c>
      <c r="AS721" t="s">
        <v>1726</v>
      </c>
      <c r="AT721" s="110">
        <f t="shared" si="214"/>
        <v>2505070</v>
      </c>
      <c r="AW721">
        <v>4.71</v>
      </c>
      <c r="AX721">
        <v>0.05</v>
      </c>
      <c r="AY721">
        <v>4.66</v>
      </c>
      <c r="BF721" s="118"/>
      <c r="BI721" s="118"/>
      <c r="BJ721" s="118"/>
    </row>
    <row r="722" spans="1:62" hidden="1" outlineLevel="1">
      <c r="A722" s="50" t="s">
        <v>2927</v>
      </c>
      <c r="B722" s="9" t="s">
        <v>2332</v>
      </c>
      <c r="C722" s="1">
        <f t="shared" si="202"/>
        <v>803</v>
      </c>
      <c r="D722" s="7">
        <f t="shared" si="203"/>
        <v>2</v>
      </c>
      <c r="E722" s="7" t="e">
        <f t="shared" si="204"/>
        <v>#N/A</v>
      </c>
      <c r="F722" s="7">
        <f t="shared" si="205"/>
        <v>1</v>
      </c>
      <c r="G722" s="7">
        <f t="shared" si="215"/>
        <v>6</v>
      </c>
      <c r="H722" s="49">
        <f t="shared" si="206"/>
        <v>123</v>
      </c>
      <c r="I722" s="178">
        <f t="shared" si="207"/>
        <v>0.15317559153175592</v>
      </c>
      <c r="J722" s="8"/>
      <c r="K722" s="2">
        <f t="shared" si="208"/>
        <v>0.41095890410958902</v>
      </c>
      <c r="L722" s="2">
        <f t="shared" si="209"/>
        <v>0</v>
      </c>
      <c r="M722" s="2">
        <f t="shared" si="210"/>
        <v>0.56413449564134499</v>
      </c>
      <c r="N722" s="2">
        <f t="shared" si="211"/>
        <v>2.4906600249066002E-3</v>
      </c>
      <c r="O722" s="2">
        <f t="shared" si="212"/>
        <v>2.2415940224159391E-2</v>
      </c>
      <c r="P722" s="1">
        <v>330</v>
      </c>
      <c r="Q722" s="1"/>
      <c r="R722" s="1">
        <v>453</v>
      </c>
      <c r="S722" s="1">
        <v>2</v>
      </c>
      <c r="T722" s="1"/>
      <c r="U722" s="1"/>
      <c r="V722" s="1"/>
      <c r="W722" s="1"/>
      <c r="X722" s="1">
        <v>11</v>
      </c>
      <c r="Y722" s="1">
        <v>4</v>
      </c>
      <c r="Z722" s="1"/>
      <c r="AA722" s="1"/>
      <c r="AB722" s="1"/>
      <c r="AC722" s="1">
        <v>3</v>
      </c>
      <c r="AD722" s="1"/>
      <c r="AI722" t="str">
        <f t="shared" si="216"/>
        <v>Berkley</v>
      </c>
      <c r="AJ722" t="s">
        <v>2786</v>
      </c>
      <c r="AK722" s="158">
        <v>4</v>
      </c>
      <c r="AL722" s="7"/>
      <c r="AN722" s="98">
        <v>25</v>
      </c>
      <c r="AO722" s="100">
        <v>5</v>
      </c>
      <c r="AP722" s="100">
        <v>15</v>
      </c>
      <c r="AQ722" s="107">
        <v>5280</v>
      </c>
      <c r="AR722" s="107">
        <f t="shared" si="213"/>
        <v>25005</v>
      </c>
      <c r="AS722" t="s">
        <v>1726</v>
      </c>
      <c r="AT722" s="110">
        <f t="shared" si="214"/>
        <v>2505280</v>
      </c>
      <c r="AW722">
        <v>17.36</v>
      </c>
      <c r="AX722">
        <v>0.82</v>
      </c>
      <c r="AY722">
        <v>16.54</v>
      </c>
      <c r="BF722" s="118"/>
      <c r="BI722" s="118"/>
      <c r="BJ722" s="118"/>
    </row>
    <row r="723" spans="1:62" hidden="1" outlineLevel="1">
      <c r="A723" s="50" t="s">
        <v>1649</v>
      </c>
      <c r="B723" s="9" t="s">
        <v>2332</v>
      </c>
      <c r="C723" s="1">
        <f t="shared" si="202"/>
        <v>690</v>
      </c>
      <c r="D723" s="7">
        <f t="shared" si="203"/>
        <v>2</v>
      </c>
      <c r="E723" s="7">
        <f t="shared" si="204"/>
        <v>4</v>
      </c>
      <c r="F723" s="7">
        <f t="shared" si="205"/>
        <v>1</v>
      </c>
      <c r="G723" s="7">
        <f t="shared" si="215"/>
        <v>3</v>
      </c>
      <c r="H723" s="49">
        <f t="shared" si="206"/>
        <v>136</v>
      </c>
      <c r="I723" s="178">
        <f t="shared" si="207"/>
        <v>0.19710144927536233</v>
      </c>
      <c r="J723" s="8"/>
      <c r="K723" s="2">
        <f t="shared" si="208"/>
        <v>0.4</v>
      </c>
      <c r="L723" s="2">
        <f t="shared" si="209"/>
        <v>0</v>
      </c>
      <c r="M723" s="2">
        <f t="shared" si="210"/>
        <v>0.59710144927536235</v>
      </c>
      <c r="N723" s="2">
        <f t="shared" si="211"/>
        <v>2.8985507246376812E-3</v>
      </c>
      <c r="O723" s="2">
        <f t="shared" si="212"/>
        <v>-5.377642775528102E-17</v>
      </c>
      <c r="P723" s="1">
        <v>276</v>
      </c>
      <c r="Q723" s="1"/>
      <c r="R723" s="1">
        <v>412</v>
      </c>
      <c r="S723" s="1">
        <v>2</v>
      </c>
      <c r="T723" s="1"/>
      <c r="U723" s="1"/>
      <c r="V723" s="1"/>
      <c r="W723" s="1"/>
      <c r="X723" s="1">
        <v>0</v>
      </c>
      <c r="Y723" s="1">
        <v>0</v>
      </c>
      <c r="Z723" s="1"/>
      <c r="AA723" s="1"/>
      <c r="AB723" s="1"/>
      <c r="AC723" s="1">
        <v>0</v>
      </c>
      <c r="AD723" s="1"/>
      <c r="AI723" t="str">
        <f t="shared" si="216"/>
        <v>Berlin</v>
      </c>
      <c r="AJ723" s="9" t="s">
        <v>1781</v>
      </c>
      <c r="AK723" s="158">
        <v>3</v>
      </c>
      <c r="AL723" s="7"/>
      <c r="AN723" s="98">
        <v>25</v>
      </c>
      <c r="AO723" s="100">
        <v>27</v>
      </c>
      <c r="AP723" s="100">
        <v>25</v>
      </c>
      <c r="AQ723" s="107">
        <v>5490</v>
      </c>
      <c r="AR723" s="107">
        <f t="shared" si="213"/>
        <v>25027</v>
      </c>
      <c r="AS723" t="s">
        <v>1726</v>
      </c>
      <c r="AT723" s="110">
        <f t="shared" si="214"/>
        <v>2505490</v>
      </c>
      <c r="AW723">
        <v>13.09</v>
      </c>
      <c r="AX723">
        <v>0.16</v>
      </c>
      <c r="AY723">
        <v>12.93</v>
      </c>
      <c r="BF723" s="118"/>
      <c r="BI723" s="118"/>
      <c r="BJ723" s="118"/>
    </row>
    <row r="724" spans="1:62" hidden="1" outlineLevel="1">
      <c r="A724" s="50" t="s">
        <v>2878</v>
      </c>
      <c r="B724" s="9" t="s">
        <v>2332</v>
      </c>
      <c r="C724" s="1">
        <f t="shared" si="202"/>
        <v>520</v>
      </c>
      <c r="D724" s="7">
        <f t="shared" si="203"/>
        <v>2</v>
      </c>
      <c r="E724" s="7">
        <f t="shared" si="204"/>
        <v>5</v>
      </c>
      <c r="F724" s="7">
        <f t="shared" si="205"/>
        <v>1</v>
      </c>
      <c r="G724" s="7">
        <f t="shared" si="215"/>
        <v>4</v>
      </c>
      <c r="H724" s="49">
        <f t="shared" si="206"/>
        <v>231</v>
      </c>
      <c r="I724" s="178">
        <f t="shared" si="207"/>
        <v>0.44423076923076921</v>
      </c>
      <c r="J724" s="8"/>
      <c r="K724" s="2">
        <f t="shared" si="208"/>
        <v>0.27500000000000002</v>
      </c>
      <c r="L724" s="2">
        <f t="shared" si="209"/>
        <v>0</v>
      </c>
      <c r="M724" s="2">
        <f t="shared" si="210"/>
        <v>0.71923076923076923</v>
      </c>
      <c r="N724" s="2">
        <f t="shared" si="211"/>
        <v>1.9230769230769232E-3</v>
      </c>
      <c r="O724" s="2">
        <f t="shared" si="212"/>
        <v>3.8461538461538256E-3</v>
      </c>
      <c r="P724" s="1">
        <v>143</v>
      </c>
      <c r="Q724" s="1"/>
      <c r="R724" s="1">
        <v>374</v>
      </c>
      <c r="S724" s="1">
        <v>1</v>
      </c>
      <c r="T724" s="1"/>
      <c r="U724" s="1"/>
      <c r="V724" s="1"/>
      <c r="W724" s="1"/>
      <c r="X724" s="1">
        <v>0</v>
      </c>
      <c r="Y724" s="1">
        <v>2</v>
      </c>
      <c r="Z724" s="1"/>
      <c r="AA724" s="1"/>
      <c r="AB724" s="1"/>
      <c r="AC724" s="1">
        <v>0</v>
      </c>
      <c r="AD724" s="1"/>
      <c r="AI724" t="str">
        <f t="shared" si="216"/>
        <v>Bernardston</v>
      </c>
      <c r="AJ724" t="s">
        <v>2429</v>
      </c>
      <c r="AK724" s="158">
        <v>1</v>
      </c>
      <c r="AL724" s="7"/>
      <c r="AN724" s="98">
        <v>25</v>
      </c>
      <c r="AO724" s="100">
        <v>11</v>
      </c>
      <c r="AP724" s="100">
        <v>10</v>
      </c>
      <c r="AQ724" s="107">
        <v>5560</v>
      </c>
      <c r="AR724" s="107">
        <f t="shared" si="213"/>
        <v>25011</v>
      </c>
      <c r="AS724" t="s">
        <v>1726</v>
      </c>
      <c r="AT724" s="110">
        <f t="shared" si="214"/>
        <v>2505560</v>
      </c>
      <c r="AW724">
        <v>23.41</v>
      </c>
      <c r="AX724">
        <v>0</v>
      </c>
      <c r="AY724">
        <v>23.41</v>
      </c>
      <c r="BF724" s="118"/>
      <c r="BI724" s="118"/>
      <c r="BJ724" s="118"/>
    </row>
    <row r="725" spans="1:62" hidden="1" outlineLevel="1">
      <c r="A725" s="50" t="s">
        <v>1466</v>
      </c>
      <c r="B725" s="9" t="s">
        <v>2332</v>
      </c>
      <c r="C725" s="1">
        <f t="shared" si="202"/>
        <v>8398</v>
      </c>
      <c r="D725" s="7">
        <f t="shared" si="203"/>
        <v>2</v>
      </c>
      <c r="E725" s="7" t="e">
        <f t="shared" si="204"/>
        <v>#N/A</v>
      </c>
      <c r="F725" s="7">
        <f t="shared" si="205"/>
        <v>1</v>
      </c>
      <c r="G725" s="7">
        <f t="shared" si="215"/>
        <v>4</v>
      </c>
      <c r="H725" s="49">
        <f t="shared" si="206"/>
        <v>928</v>
      </c>
      <c r="I725" s="178">
        <f t="shared" si="207"/>
        <v>0.11050250059537985</v>
      </c>
      <c r="J725" s="8"/>
      <c r="K725" s="2">
        <f t="shared" si="208"/>
        <v>0.43891402714932126</v>
      </c>
      <c r="L725" s="2">
        <f t="shared" si="209"/>
        <v>0</v>
      </c>
      <c r="M725" s="2">
        <f t="shared" si="210"/>
        <v>0.54941652774470107</v>
      </c>
      <c r="N725" s="2">
        <f t="shared" si="211"/>
        <v>2.976899261728983E-3</v>
      </c>
      <c r="O725" s="2">
        <f t="shared" si="212"/>
        <v>8.6925458442486878E-3</v>
      </c>
      <c r="P725" s="1">
        <v>3686</v>
      </c>
      <c r="Q725" s="1"/>
      <c r="R725" s="1">
        <v>4614</v>
      </c>
      <c r="S725" s="1">
        <v>25</v>
      </c>
      <c r="T725" s="1"/>
      <c r="U725" s="1"/>
      <c r="V725" s="1"/>
      <c r="W725" s="1"/>
      <c r="X725" s="1">
        <v>42</v>
      </c>
      <c r="Y725" s="1">
        <v>23</v>
      </c>
      <c r="Z725" s="1"/>
      <c r="AA725" s="1"/>
      <c r="AB725" s="1"/>
      <c r="AC725" s="1">
        <v>8</v>
      </c>
      <c r="AD725" s="1"/>
      <c r="AI725" t="str">
        <f t="shared" si="216"/>
        <v>Beverly</v>
      </c>
      <c r="AJ725" t="s">
        <v>819</v>
      </c>
      <c r="AK725" s="158">
        <v>6</v>
      </c>
      <c r="AL725" s="7"/>
      <c r="AN725" s="98">
        <v>25</v>
      </c>
      <c r="AO725" s="100">
        <v>9</v>
      </c>
      <c r="AP725" s="100">
        <v>15</v>
      </c>
      <c r="AQ725" s="107">
        <v>5595</v>
      </c>
      <c r="AR725" s="107">
        <f t="shared" si="213"/>
        <v>25009</v>
      </c>
      <c r="AS725" t="s">
        <v>1037</v>
      </c>
      <c r="AT725" s="110">
        <f t="shared" si="214"/>
        <v>2505595</v>
      </c>
      <c r="AW725">
        <v>22.74</v>
      </c>
      <c r="AX725">
        <v>6.14</v>
      </c>
      <c r="AY725">
        <v>16.600000000000001</v>
      </c>
      <c r="BF725" s="118"/>
      <c r="BI725" s="118"/>
      <c r="BJ725" s="118"/>
    </row>
    <row r="726" spans="1:62" hidden="1" outlineLevel="1">
      <c r="A726" s="50" t="s">
        <v>3109</v>
      </c>
      <c r="B726" s="9" t="s">
        <v>2332</v>
      </c>
      <c r="C726" s="1">
        <f t="shared" si="202"/>
        <v>6860</v>
      </c>
      <c r="D726" s="7">
        <f t="shared" si="203"/>
        <v>2</v>
      </c>
      <c r="E726" s="7" t="e">
        <f t="shared" si="204"/>
        <v>#N/A</v>
      </c>
      <c r="F726" s="7">
        <f t="shared" si="205"/>
        <v>1</v>
      </c>
      <c r="G726" s="7">
        <f t="shared" si="215"/>
        <v>5</v>
      </c>
      <c r="H726" s="49">
        <f t="shared" si="206"/>
        <v>890</v>
      </c>
      <c r="I726" s="178">
        <f t="shared" si="207"/>
        <v>0.12973760932944606</v>
      </c>
      <c r="J726" s="8"/>
      <c r="K726" s="2">
        <f t="shared" si="208"/>
        <v>0.42011661807580175</v>
      </c>
      <c r="L726" s="2">
        <f t="shared" si="209"/>
        <v>0</v>
      </c>
      <c r="M726" s="2">
        <f t="shared" si="210"/>
        <v>0.54985422740524781</v>
      </c>
      <c r="N726" s="2">
        <f t="shared" si="211"/>
        <v>4.6647230320699708E-3</v>
      </c>
      <c r="O726" s="2">
        <f t="shared" si="212"/>
        <v>2.5364431486880414E-2</v>
      </c>
      <c r="P726" s="1">
        <v>2882</v>
      </c>
      <c r="Q726" s="1"/>
      <c r="R726" s="1">
        <v>3772</v>
      </c>
      <c r="S726" s="1">
        <v>32</v>
      </c>
      <c r="T726" s="1"/>
      <c r="U726" s="1"/>
      <c r="V726" s="1"/>
      <c r="W726" s="1"/>
      <c r="X726" s="1">
        <v>108</v>
      </c>
      <c r="Y726" s="1">
        <v>54</v>
      </c>
      <c r="Z726" s="1"/>
      <c r="AA726" s="1"/>
      <c r="AB726" s="1"/>
      <c r="AC726" s="1">
        <v>12</v>
      </c>
      <c r="AD726" s="1"/>
      <c r="AI726" t="str">
        <f t="shared" si="216"/>
        <v>Billerica</v>
      </c>
      <c r="AJ726" t="s">
        <v>2249</v>
      </c>
      <c r="AK726" s="158">
        <v>6</v>
      </c>
      <c r="AL726" s="7"/>
      <c r="AN726" s="98">
        <v>25</v>
      </c>
      <c r="AO726" s="100">
        <v>17</v>
      </c>
      <c r="AP726" s="100">
        <v>40</v>
      </c>
      <c r="AQ726" s="107">
        <v>5805</v>
      </c>
      <c r="AR726" s="107">
        <f t="shared" si="213"/>
        <v>25017</v>
      </c>
      <c r="AS726" t="s">
        <v>1726</v>
      </c>
      <c r="AT726" s="110">
        <f t="shared" si="214"/>
        <v>2505805</v>
      </c>
      <c r="AW726">
        <v>26.38</v>
      </c>
      <c r="AX726">
        <v>0.5</v>
      </c>
      <c r="AY726">
        <v>25.89</v>
      </c>
      <c r="BF726" s="118"/>
      <c r="BI726" s="118"/>
      <c r="BJ726" s="118"/>
    </row>
    <row r="727" spans="1:62" hidden="1" outlineLevel="1">
      <c r="A727" s="50" t="s">
        <v>1009</v>
      </c>
      <c r="B727" s="9" t="s">
        <v>2332</v>
      </c>
      <c r="C727" s="1">
        <f t="shared" si="202"/>
        <v>1141</v>
      </c>
      <c r="D727" s="7">
        <f t="shared" si="203"/>
        <v>2</v>
      </c>
      <c r="E727" s="7" t="e">
        <f t="shared" si="204"/>
        <v>#N/A</v>
      </c>
      <c r="F727" s="7">
        <f t="shared" si="205"/>
        <v>1</v>
      </c>
      <c r="G727" s="7">
        <f t="shared" si="215"/>
        <v>4</v>
      </c>
      <c r="H727" s="49">
        <f t="shared" si="206"/>
        <v>130</v>
      </c>
      <c r="I727" s="178">
        <f t="shared" si="207"/>
        <v>0.11393514460999124</v>
      </c>
      <c r="J727" s="8"/>
      <c r="K727" s="2">
        <f t="shared" si="208"/>
        <v>0.42769500438212094</v>
      </c>
      <c r="L727" s="2">
        <f t="shared" si="209"/>
        <v>0</v>
      </c>
      <c r="M727" s="2">
        <f t="shared" si="210"/>
        <v>0.54163014899211215</v>
      </c>
      <c r="N727" s="2">
        <f t="shared" si="211"/>
        <v>6.1349693251533744E-3</v>
      </c>
      <c r="O727" s="2">
        <f t="shared" si="212"/>
        <v>2.4539877300613543E-2</v>
      </c>
      <c r="P727" s="1">
        <v>488</v>
      </c>
      <c r="Q727" s="1"/>
      <c r="R727" s="1">
        <v>618</v>
      </c>
      <c r="S727" s="1">
        <v>7</v>
      </c>
      <c r="T727" s="1"/>
      <c r="U727" s="1"/>
      <c r="V727" s="1"/>
      <c r="W727" s="1"/>
      <c r="X727" s="1">
        <v>22</v>
      </c>
      <c r="Y727" s="1">
        <v>4</v>
      </c>
      <c r="Z727" s="1"/>
      <c r="AA727" s="1"/>
      <c r="AB727" s="1"/>
      <c r="AC727" s="1">
        <v>2</v>
      </c>
      <c r="AD727" s="1"/>
      <c r="AI727" t="str">
        <f t="shared" si="216"/>
        <v>Blackstone</v>
      </c>
      <c r="AJ727" s="9" t="s">
        <v>1781</v>
      </c>
      <c r="AK727" s="158">
        <v>2</v>
      </c>
      <c r="AL727" s="7"/>
      <c r="AN727" s="98">
        <v>25</v>
      </c>
      <c r="AO727" s="100">
        <v>27</v>
      </c>
      <c r="AP727" s="100">
        <v>30</v>
      </c>
      <c r="AQ727" s="107">
        <v>6015</v>
      </c>
      <c r="AR727" s="107">
        <f t="shared" si="213"/>
        <v>25027</v>
      </c>
      <c r="AS727" t="s">
        <v>1726</v>
      </c>
      <c r="AT727" s="110">
        <f t="shared" si="214"/>
        <v>2506015</v>
      </c>
      <c r="AW727">
        <v>11.23</v>
      </c>
      <c r="AX727">
        <v>0.33</v>
      </c>
      <c r="AY727">
        <v>10.9</v>
      </c>
      <c r="BF727" s="118"/>
      <c r="BI727" s="118"/>
      <c r="BJ727" s="118"/>
    </row>
    <row r="728" spans="1:62" hidden="1" outlineLevel="1">
      <c r="A728" s="50" t="s">
        <v>2910</v>
      </c>
      <c r="B728" s="9" t="s">
        <v>2332</v>
      </c>
      <c r="C728" s="1">
        <f t="shared" si="202"/>
        <v>199</v>
      </c>
      <c r="D728" s="7">
        <f t="shared" si="203"/>
        <v>2</v>
      </c>
      <c r="E728" s="7">
        <f t="shared" si="204"/>
        <v>6</v>
      </c>
      <c r="F728" s="7">
        <f t="shared" si="205"/>
        <v>1</v>
      </c>
      <c r="G728" s="7">
        <f t="shared" si="215"/>
        <v>4</v>
      </c>
      <c r="H728" s="49">
        <f t="shared" si="206"/>
        <v>65</v>
      </c>
      <c r="I728" s="178">
        <f t="shared" si="207"/>
        <v>0.32663316582914576</v>
      </c>
      <c r="J728" s="8"/>
      <c r="K728" s="2">
        <f t="shared" si="208"/>
        <v>0.32663316582914576</v>
      </c>
      <c r="L728" s="2">
        <f t="shared" si="209"/>
        <v>0</v>
      </c>
      <c r="M728" s="2">
        <f t="shared" si="210"/>
        <v>0.65326633165829151</v>
      </c>
      <c r="N728" s="2">
        <f t="shared" si="211"/>
        <v>5.0251256281407036E-3</v>
      </c>
      <c r="O728" s="2">
        <f t="shared" si="212"/>
        <v>1.5075376884422086E-2</v>
      </c>
      <c r="P728" s="1">
        <v>65</v>
      </c>
      <c r="Q728" s="1"/>
      <c r="R728" s="1">
        <v>130</v>
      </c>
      <c r="S728" s="1">
        <v>1</v>
      </c>
      <c r="T728" s="1"/>
      <c r="U728" s="1"/>
      <c r="V728" s="1"/>
      <c r="W728" s="1"/>
      <c r="X728" s="1">
        <v>1</v>
      </c>
      <c r="Y728" s="1">
        <v>2</v>
      </c>
      <c r="Z728" s="1"/>
      <c r="AA728" s="1"/>
      <c r="AB728" s="1"/>
      <c r="AC728" s="1">
        <v>0</v>
      </c>
      <c r="AD728" s="1"/>
      <c r="AI728" t="str">
        <f t="shared" si="216"/>
        <v>Blandford</v>
      </c>
      <c r="AJ728" t="s">
        <v>2909</v>
      </c>
      <c r="AK728" s="158">
        <v>1</v>
      </c>
      <c r="AL728" s="7"/>
      <c r="AN728" s="98">
        <v>25</v>
      </c>
      <c r="AO728" s="100">
        <v>13</v>
      </c>
      <c r="AP728" s="100">
        <v>10</v>
      </c>
      <c r="AQ728" s="107">
        <v>6085</v>
      </c>
      <c r="AR728" s="107">
        <f t="shared" si="213"/>
        <v>25013</v>
      </c>
      <c r="AS728" t="s">
        <v>1726</v>
      </c>
      <c r="AT728" s="110">
        <f t="shared" si="214"/>
        <v>2506085</v>
      </c>
      <c r="AW728">
        <v>53.55</v>
      </c>
      <c r="AX728">
        <v>1.81</v>
      </c>
      <c r="AY728">
        <v>51.74</v>
      </c>
      <c r="BF728" s="118"/>
      <c r="BI728" s="118"/>
      <c r="BJ728" s="118"/>
    </row>
    <row r="729" spans="1:62" hidden="1" outlineLevel="1">
      <c r="A729" s="50" t="s">
        <v>3273</v>
      </c>
      <c r="B729" s="9" t="s">
        <v>2332</v>
      </c>
      <c r="C729" s="1">
        <f t="shared" si="202"/>
        <v>1110</v>
      </c>
      <c r="D729" s="7">
        <f t="shared" si="203"/>
        <v>2</v>
      </c>
      <c r="E729" s="7">
        <f t="shared" si="204"/>
        <v>5</v>
      </c>
      <c r="F729" s="7">
        <f t="shared" si="205"/>
        <v>1</v>
      </c>
      <c r="G729" s="7">
        <f t="shared" si="215"/>
        <v>3</v>
      </c>
      <c r="H729" s="49">
        <f t="shared" si="206"/>
        <v>52</v>
      </c>
      <c r="I729" s="178">
        <f t="shared" si="207"/>
        <v>4.6846846846846847E-2</v>
      </c>
      <c r="J729" s="8"/>
      <c r="K729" s="2">
        <f t="shared" si="208"/>
        <v>0.4756756756756757</v>
      </c>
      <c r="L729" s="2">
        <f t="shared" si="209"/>
        <v>0</v>
      </c>
      <c r="M729" s="2">
        <f t="shared" si="210"/>
        <v>0.52252252252252251</v>
      </c>
      <c r="N729" s="2">
        <f t="shared" si="211"/>
        <v>9.0090090090090091E-4</v>
      </c>
      <c r="O729" s="2">
        <f t="shared" si="212"/>
        <v>9.0090090090088248E-4</v>
      </c>
      <c r="P729" s="1">
        <v>528</v>
      </c>
      <c r="Q729" s="1"/>
      <c r="R729" s="1">
        <v>580</v>
      </c>
      <c r="S729" s="1">
        <v>1</v>
      </c>
      <c r="T729" s="1"/>
      <c r="U729" s="1"/>
      <c r="V729" s="1"/>
      <c r="W729" s="1"/>
      <c r="X729" s="1">
        <v>0</v>
      </c>
      <c r="Y729" s="1">
        <v>0</v>
      </c>
      <c r="Z729" s="1"/>
      <c r="AA729" s="1"/>
      <c r="AB729" s="1"/>
      <c r="AC729" s="1">
        <v>1</v>
      </c>
      <c r="AD729" s="1"/>
      <c r="AI729" t="str">
        <f t="shared" si="216"/>
        <v>Bolton</v>
      </c>
      <c r="AJ729" s="9" t="s">
        <v>1781</v>
      </c>
      <c r="AK729" s="158">
        <v>3</v>
      </c>
      <c r="AL729" s="7"/>
      <c r="AN729" s="98">
        <v>25</v>
      </c>
      <c r="AO729" s="100">
        <v>27</v>
      </c>
      <c r="AP729" s="100">
        <v>35</v>
      </c>
      <c r="AQ729" s="107">
        <v>6365</v>
      </c>
      <c r="AR729" s="107">
        <f t="shared" si="213"/>
        <v>25027</v>
      </c>
      <c r="AS729" t="s">
        <v>1726</v>
      </c>
      <c r="AT729" s="110">
        <f t="shared" si="214"/>
        <v>2506365</v>
      </c>
      <c r="AW729">
        <v>20</v>
      </c>
      <c r="AX729">
        <v>7.0000000000000007E-2</v>
      </c>
      <c r="AY729">
        <v>19.93</v>
      </c>
      <c r="BF729" s="118"/>
      <c r="BI729" s="118"/>
      <c r="BJ729" s="118"/>
    </row>
    <row r="730" spans="1:62" hidden="1" outlineLevel="1">
      <c r="A730" s="50" t="s">
        <v>2778</v>
      </c>
      <c r="B730" s="9" t="s">
        <v>2332</v>
      </c>
      <c r="C730" s="1">
        <f t="shared" si="202"/>
        <v>124942</v>
      </c>
      <c r="D730" s="7">
        <f t="shared" si="203"/>
        <v>1</v>
      </c>
      <c r="E730" s="7" t="e">
        <f t="shared" si="204"/>
        <v>#N/A</v>
      </c>
      <c r="F730" s="7">
        <f t="shared" si="205"/>
        <v>2</v>
      </c>
      <c r="G730" s="7">
        <f t="shared" si="215"/>
        <v>4</v>
      </c>
      <c r="H730" s="49">
        <f t="shared" si="206"/>
        <v>19869</v>
      </c>
      <c r="I730" s="178">
        <f t="shared" si="207"/>
        <v>0.15902578796561603</v>
      </c>
      <c r="J730" s="8"/>
      <c r="K730" s="2">
        <f t="shared" si="208"/>
        <v>0.57346608826495493</v>
      </c>
      <c r="L730" s="2">
        <f t="shared" si="209"/>
        <v>0</v>
      </c>
      <c r="M730" s="2">
        <f t="shared" si="210"/>
        <v>0.41444030029933887</v>
      </c>
      <c r="N730" s="2">
        <f t="shared" si="211"/>
        <v>4.2099534183861311E-3</v>
      </c>
      <c r="O730" s="2">
        <f t="shared" si="212"/>
        <v>7.8836580173200672E-3</v>
      </c>
      <c r="P730" s="1">
        <v>71650</v>
      </c>
      <c r="Q730" s="1"/>
      <c r="R730" s="1">
        <v>51781</v>
      </c>
      <c r="S730" s="1">
        <v>526</v>
      </c>
      <c r="T730" s="1"/>
      <c r="U730" s="1"/>
      <c r="V730" s="1"/>
      <c r="W730" s="1"/>
      <c r="X730" s="1">
        <v>586</v>
      </c>
      <c r="Y730" s="1">
        <v>269</v>
      </c>
      <c r="Z730" s="1"/>
      <c r="AA730" s="1"/>
      <c r="AB730" s="1"/>
      <c r="AC730" s="1">
        <v>130</v>
      </c>
      <c r="AD730" s="1"/>
      <c r="AI730" t="str">
        <f t="shared" si="216"/>
        <v>Boston</v>
      </c>
      <c r="AJ730" t="s">
        <v>2098</v>
      </c>
      <c r="AK730" s="158"/>
      <c r="AL730" s="7"/>
      <c r="AN730" s="98">
        <v>25</v>
      </c>
      <c r="AO730" s="100">
        <v>25</v>
      </c>
      <c r="AP730" s="100">
        <v>5</v>
      </c>
      <c r="AQ730" s="107">
        <v>7000</v>
      </c>
      <c r="AR730" s="107">
        <f t="shared" si="213"/>
        <v>25025</v>
      </c>
      <c r="AS730" t="s">
        <v>1037</v>
      </c>
      <c r="AT730" s="110">
        <f t="shared" si="214"/>
        <v>2507000</v>
      </c>
      <c r="AW730">
        <v>89.63</v>
      </c>
      <c r="AX730">
        <v>41.21</v>
      </c>
      <c r="AY730">
        <v>48.43</v>
      </c>
      <c r="BF730" s="118"/>
      <c r="BI730" s="118"/>
      <c r="BJ730" s="118"/>
    </row>
    <row r="731" spans="1:62" hidden="1" outlineLevel="1">
      <c r="A731" s="50" t="s">
        <v>2355</v>
      </c>
      <c r="B731" s="9" t="s">
        <v>2332</v>
      </c>
      <c r="C731" s="1">
        <f t="shared" si="202"/>
        <v>3102</v>
      </c>
      <c r="D731" s="7">
        <f t="shared" si="203"/>
        <v>2</v>
      </c>
      <c r="E731" s="7" t="e">
        <f t="shared" si="204"/>
        <v>#N/A</v>
      </c>
      <c r="F731" s="7">
        <f t="shared" si="205"/>
        <v>1</v>
      </c>
      <c r="G731" s="7">
        <f t="shared" si="215"/>
        <v>3</v>
      </c>
      <c r="H731" s="49">
        <f t="shared" si="206"/>
        <v>189</v>
      </c>
      <c r="I731" s="178">
        <f t="shared" si="207"/>
        <v>6.09284332688588E-2</v>
      </c>
      <c r="J731" s="8"/>
      <c r="K731" s="2">
        <f t="shared" si="208"/>
        <v>0.46163765312701482</v>
      </c>
      <c r="L731" s="2">
        <f t="shared" si="209"/>
        <v>0</v>
      </c>
      <c r="M731" s="2">
        <f t="shared" si="210"/>
        <v>0.52256608639587365</v>
      </c>
      <c r="N731" s="2">
        <f t="shared" si="211"/>
        <v>4.5132172791747258E-3</v>
      </c>
      <c r="O731" s="2">
        <f t="shared" si="212"/>
        <v>1.1283043197936854E-2</v>
      </c>
      <c r="P731" s="1">
        <v>1432</v>
      </c>
      <c r="Q731" s="1"/>
      <c r="R731" s="1">
        <v>1621</v>
      </c>
      <c r="S731" s="1">
        <v>14</v>
      </c>
      <c r="T731" s="1"/>
      <c r="U731" s="1"/>
      <c r="V731" s="1"/>
      <c r="W731" s="1"/>
      <c r="X731" s="1">
        <v>13</v>
      </c>
      <c r="Y731" s="1">
        <v>11</v>
      </c>
      <c r="Z731" s="1"/>
      <c r="AA731" s="1"/>
      <c r="AB731" s="1"/>
      <c r="AC731" s="1">
        <v>11</v>
      </c>
      <c r="AD731" s="1"/>
      <c r="AI731" t="str">
        <f t="shared" si="216"/>
        <v>Bourne</v>
      </c>
      <c r="AJ731" t="s">
        <v>2598</v>
      </c>
      <c r="AK731" s="158">
        <v>9</v>
      </c>
      <c r="AL731" s="7"/>
      <c r="AN731" s="98">
        <v>25</v>
      </c>
      <c r="AO731" s="100">
        <v>1</v>
      </c>
      <c r="AP731" s="100">
        <v>10</v>
      </c>
      <c r="AQ731" s="107">
        <v>7175</v>
      </c>
      <c r="AR731" s="107">
        <f t="shared" si="213"/>
        <v>25001</v>
      </c>
      <c r="AS731" t="s">
        <v>1726</v>
      </c>
      <c r="AT731" s="110">
        <f t="shared" si="214"/>
        <v>2507175</v>
      </c>
      <c r="AW731">
        <v>52.81</v>
      </c>
      <c r="AX731">
        <v>11.9</v>
      </c>
      <c r="AY731">
        <v>40.909999999999997</v>
      </c>
      <c r="BF731" s="118"/>
      <c r="BI731" s="118"/>
      <c r="BJ731" s="118"/>
    </row>
    <row r="732" spans="1:62" hidden="1" outlineLevel="1">
      <c r="A732" s="50" t="s">
        <v>878</v>
      </c>
      <c r="B732" s="9" t="s">
        <v>2332</v>
      </c>
      <c r="C732" s="1">
        <f t="shared" si="202"/>
        <v>1261</v>
      </c>
      <c r="D732" s="7">
        <f t="shared" si="203"/>
        <v>1</v>
      </c>
      <c r="E732" s="7">
        <f t="shared" si="204"/>
        <v>6</v>
      </c>
      <c r="F732" s="7">
        <f t="shared" si="205"/>
        <v>2</v>
      </c>
      <c r="G732" s="7">
        <f t="shared" si="215"/>
        <v>3</v>
      </c>
      <c r="H732" s="49">
        <f t="shared" si="206"/>
        <v>18</v>
      </c>
      <c r="I732" s="178">
        <f t="shared" si="207"/>
        <v>1.4274385408406027E-2</v>
      </c>
      <c r="J732" s="8"/>
      <c r="K732" s="2">
        <f t="shared" si="208"/>
        <v>0.50515463917525771</v>
      </c>
      <c r="L732" s="2">
        <f t="shared" si="209"/>
        <v>0</v>
      </c>
      <c r="M732" s="2">
        <f t="shared" si="210"/>
        <v>0.49088025376685168</v>
      </c>
      <c r="N732" s="2">
        <f t="shared" si="211"/>
        <v>1.5860428231562252E-3</v>
      </c>
      <c r="O732" s="2">
        <f t="shared" si="212"/>
        <v>2.3790642347343792E-3</v>
      </c>
      <c r="P732" s="1">
        <v>637</v>
      </c>
      <c r="Q732" s="1"/>
      <c r="R732" s="1">
        <v>619</v>
      </c>
      <c r="S732" s="1">
        <v>2</v>
      </c>
      <c r="T732" s="1"/>
      <c r="U732" s="1"/>
      <c r="V732" s="1"/>
      <c r="W732" s="1"/>
      <c r="X732" s="1">
        <v>2</v>
      </c>
      <c r="Y732" s="1">
        <v>1</v>
      </c>
      <c r="Z732" s="1"/>
      <c r="AA732" s="1"/>
      <c r="AB732" s="1"/>
      <c r="AC732" s="1">
        <v>0</v>
      </c>
      <c r="AD732" s="1"/>
      <c r="AI732" t="str">
        <f t="shared" si="216"/>
        <v>Boxborough</v>
      </c>
      <c r="AJ732" t="s">
        <v>2249</v>
      </c>
      <c r="AK732" s="158">
        <v>3</v>
      </c>
      <c r="AL732" s="7"/>
      <c r="AN732" s="98">
        <v>25</v>
      </c>
      <c r="AO732" s="100">
        <v>17</v>
      </c>
      <c r="AP732" s="100">
        <v>45</v>
      </c>
      <c r="AQ732" s="107">
        <v>7350</v>
      </c>
      <c r="AR732" s="107">
        <f t="shared" si="213"/>
        <v>25017</v>
      </c>
      <c r="AS732" t="s">
        <v>1726</v>
      </c>
      <c r="AT732" s="110">
        <f t="shared" si="214"/>
        <v>2507350</v>
      </c>
      <c r="AW732">
        <v>10.41</v>
      </c>
      <c r="AX732">
        <v>0.05</v>
      </c>
      <c r="AY732">
        <v>10.36</v>
      </c>
      <c r="BF732" s="118"/>
      <c r="BI732" s="118"/>
      <c r="BJ732" s="118"/>
    </row>
    <row r="733" spans="1:62" hidden="1" outlineLevel="1">
      <c r="A733" s="50" t="s">
        <v>1902</v>
      </c>
      <c r="B733" s="9" t="s">
        <v>2332</v>
      </c>
      <c r="C733" s="1">
        <f t="shared" si="202"/>
        <v>1421</v>
      </c>
      <c r="D733" s="7">
        <f t="shared" si="203"/>
        <v>2</v>
      </c>
      <c r="E733" s="7" t="e">
        <f t="shared" si="204"/>
        <v>#N/A</v>
      </c>
      <c r="F733" s="7">
        <f t="shared" si="205"/>
        <v>1</v>
      </c>
      <c r="G733" s="7">
        <f t="shared" si="215"/>
        <v>4</v>
      </c>
      <c r="H733" s="49">
        <f t="shared" si="206"/>
        <v>93</v>
      </c>
      <c r="I733" s="178">
        <f t="shared" si="207"/>
        <v>6.5446868402533429E-2</v>
      </c>
      <c r="J733" s="8"/>
      <c r="K733" s="2">
        <f t="shared" si="208"/>
        <v>0.46305418719211822</v>
      </c>
      <c r="L733" s="2">
        <f t="shared" si="209"/>
        <v>0</v>
      </c>
      <c r="M733" s="2">
        <f t="shared" si="210"/>
        <v>0.52850105559465166</v>
      </c>
      <c r="N733" s="2">
        <f t="shared" si="211"/>
        <v>2.8149190710767065E-3</v>
      </c>
      <c r="O733" s="2">
        <f t="shared" si="212"/>
        <v>5.6298381421534191E-3</v>
      </c>
      <c r="P733" s="1">
        <v>658</v>
      </c>
      <c r="Q733" s="1"/>
      <c r="R733" s="1">
        <v>751</v>
      </c>
      <c r="S733" s="1">
        <v>4</v>
      </c>
      <c r="T733" s="1"/>
      <c r="U733" s="1"/>
      <c r="V733" s="1"/>
      <c r="W733" s="1"/>
      <c r="X733" s="1">
        <v>6</v>
      </c>
      <c r="Y733" s="1">
        <v>1</v>
      </c>
      <c r="Z733" s="1"/>
      <c r="AA733" s="1"/>
      <c r="AB733" s="1"/>
      <c r="AC733" s="1">
        <v>1</v>
      </c>
      <c r="AD733" s="1"/>
      <c r="AI733" t="str">
        <f t="shared" si="216"/>
        <v>Boxford</v>
      </c>
      <c r="AJ733" t="s">
        <v>819</v>
      </c>
      <c r="AK733" s="158">
        <v>6</v>
      </c>
      <c r="AL733" s="7"/>
      <c r="AN733" s="98">
        <v>25</v>
      </c>
      <c r="AO733" s="100">
        <v>9</v>
      </c>
      <c r="AP733" s="100">
        <v>20</v>
      </c>
      <c r="AQ733" s="107">
        <v>7420</v>
      </c>
      <c r="AR733" s="107">
        <f t="shared" si="213"/>
        <v>25009</v>
      </c>
      <c r="AS733" t="s">
        <v>1726</v>
      </c>
      <c r="AT733" s="110">
        <f t="shared" si="214"/>
        <v>2507420</v>
      </c>
      <c r="AW733">
        <v>24.57</v>
      </c>
      <c r="AX733">
        <v>0.59</v>
      </c>
      <c r="AY733">
        <v>23.97</v>
      </c>
      <c r="BF733" s="118"/>
      <c r="BI733" s="118"/>
      <c r="BJ733" s="118"/>
    </row>
    <row r="734" spans="1:62" hidden="1" outlineLevel="1">
      <c r="A734" s="50" t="s">
        <v>2705</v>
      </c>
      <c r="B734" s="9" t="s">
        <v>2332</v>
      </c>
      <c r="C734" s="1">
        <f t="shared" si="202"/>
        <v>849</v>
      </c>
      <c r="D734" s="7">
        <f t="shared" si="203"/>
        <v>2</v>
      </c>
      <c r="E734" s="7">
        <f t="shared" si="204"/>
        <v>5</v>
      </c>
      <c r="F734" s="7">
        <f t="shared" si="205"/>
        <v>1</v>
      </c>
      <c r="G734" s="7">
        <f t="shared" si="215"/>
        <v>0</v>
      </c>
      <c r="H734" s="49">
        <f t="shared" si="206"/>
        <v>94</v>
      </c>
      <c r="I734" s="178">
        <f t="shared" si="207"/>
        <v>0.11071849234393404</v>
      </c>
      <c r="J734" s="8"/>
      <c r="K734" s="2">
        <f t="shared" si="208"/>
        <v>0.44169611307420492</v>
      </c>
      <c r="L734" s="2">
        <f t="shared" si="209"/>
        <v>0</v>
      </c>
      <c r="M734" s="2">
        <f t="shared" si="210"/>
        <v>0.55241460541813903</v>
      </c>
      <c r="N734" s="2">
        <f t="shared" si="211"/>
        <v>0</v>
      </c>
      <c r="O734" s="2">
        <f t="shared" si="212"/>
        <v>5.8892815076559968E-3</v>
      </c>
      <c r="P734" s="1">
        <v>375</v>
      </c>
      <c r="Q734" s="1"/>
      <c r="R734" s="1">
        <v>469</v>
      </c>
      <c r="S734" s="1">
        <v>0</v>
      </c>
      <c r="T734" s="1"/>
      <c r="U734" s="1"/>
      <c r="V734" s="1"/>
      <c r="W734" s="1"/>
      <c r="X734" s="1">
        <v>0</v>
      </c>
      <c r="Y734" s="1">
        <v>4</v>
      </c>
      <c r="Z734" s="1"/>
      <c r="AA734" s="1"/>
      <c r="AB734" s="1"/>
      <c r="AC734" s="1">
        <v>1</v>
      </c>
      <c r="AD734" s="1"/>
      <c r="AI734" t="str">
        <f t="shared" si="216"/>
        <v>Boylston</v>
      </c>
      <c r="AJ734" s="9" t="s">
        <v>1781</v>
      </c>
      <c r="AK734" s="158">
        <v>2</v>
      </c>
      <c r="AL734" s="7"/>
      <c r="AN734" s="98">
        <v>25</v>
      </c>
      <c r="AO734" s="100">
        <v>27</v>
      </c>
      <c r="AP734" s="100">
        <v>40</v>
      </c>
      <c r="AQ734" s="107">
        <v>7525</v>
      </c>
      <c r="AR734" s="107">
        <f t="shared" si="213"/>
        <v>25027</v>
      </c>
      <c r="AS734" t="s">
        <v>1726</v>
      </c>
      <c r="AT734" s="110">
        <f t="shared" si="214"/>
        <v>2507525</v>
      </c>
      <c r="AW734">
        <v>19.68</v>
      </c>
      <c r="AX734">
        <v>3.64</v>
      </c>
      <c r="AY734">
        <v>16.03</v>
      </c>
      <c r="BF734" s="118"/>
      <c r="BI734" s="118"/>
      <c r="BJ734" s="118"/>
    </row>
    <row r="735" spans="1:62" hidden="1" outlineLevel="1">
      <c r="A735" s="50" t="s">
        <v>3274</v>
      </c>
      <c r="B735" s="9" t="s">
        <v>2332</v>
      </c>
      <c r="C735" s="1">
        <f t="shared" si="202"/>
        <v>7392</v>
      </c>
      <c r="D735" s="7">
        <f t="shared" si="203"/>
        <v>2</v>
      </c>
      <c r="E735" s="7" t="e">
        <f t="shared" si="204"/>
        <v>#N/A</v>
      </c>
      <c r="F735" s="7">
        <f t="shared" si="205"/>
        <v>1</v>
      </c>
      <c r="G735" s="7">
        <f t="shared" si="215"/>
        <v>4</v>
      </c>
      <c r="H735" s="49">
        <f t="shared" si="206"/>
        <v>399</v>
      </c>
      <c r="I735" s="178">
        <f t="shared" si="207"/>
        <v>5.3977272727272728E-2</v>
      </c>
      <c r="J735" s="8"/>
      <c r="K735" s="2">
        <f t="shared" si="208"/>
        <v>0.45833333333333331</v>
      </c>
      <c r="L735" s="2">
        <f t="shared" si="209"/>
        <v>0</v>
      </c>
      <c r="M735" s="2">
        <f t="shared" si="210"/>
        <v>0.51231060606060608</v>
      </c>
      <c r="N735" s="2">
        <f t="shared" si="211"/>
        <v>7.16991341991342E-3</v>
      </c>
      <c r="O735" s="2">
        <f t="shared" si="212"/>
        <v>2.2186147186147243E-2</v>
      </c>
      <c r="P735" s="1">
        <v>3388</v>
      </c>
      <c r="Q735" s="1"/>
      <c r="R735" s="1">
        <v>3787</v>
      </c>
      <c r="S735" s="1">
        <v>53</v>
      </c>
      <c r="T735" s="1"/>
      <c r="U735" s="1"/>
      <c r="V735" s="1"/>
      <c r="W735" s="1"/>
      <c r="X735" s="1">
        <v>105</v>
      </c>
      <c r="Y735" s="1">
        <v>47</v>
      </c>
      <c r="Z735" s="1"/>
      <c r="AA735" s="1"/>
      <c r="AB735" s="1"/>
      <c r="AC735" s="1">
        <v>12</v>
      </c>
      <c r="AD735" s="1"/>
      <c r="AI735" t="str">
        <f t="shared" si="216"/>
        <v>Braintree</v>
      </c>
      <c r="AJ735" t="s">
        <v>502</v>
      </c>
      <c r="AK735" s="158">
        <v>8</v>
      </c>
      <c r="AL735" s="7"/>
      <c r="AN735" s="98">
        <v>25</v>
      </c>
      <c r="AO735" s="100">
        <v>21</v>
      </c>
      <c r="AP735" s="100">
        <v>15</v>
      </c>
      <c r="AQ735" s="107">
        <v>7665</v>
      </c>
      <c r="AR735" s="107">
        <f t="shared" si="213"/>
        <v>25021</v>
      </c>
      <c r="AS735" t="s">
        <v>1726</v>
      </c>
      <c r="AT735" s="110">
        <f t="shared" si="214"/>
        <v>2507665</v>
      </c>
      <c r="AW735">
        <v>14.52</v>
      </c>
      <c r="AX735">
        <v>0.63</v>
      </c>
      <c r="AY735">
        <v>13.9</v>
      </c>
      <c r="BF735" s="118"/>
      <c r="BI735" s="118"/>
      <c r="BJ735" s="118"/>
    </row>
    <row r="736" spans="1:62" hidden="1" outlineLevel="1">
      <c r="A736" s="50" t="s">
        <v>2823</v>
      </c>
      <c r="B736" s="9" t="s">
        <v>2332</v>
      </c>
      <c r="C736" s="1">
        <f t="shared" si="202"/>
        <v>2442</v>
      </c>
      <c r="D736" s="7">
        <f t="shared" si="203"/>
        <v>2</v>
      </c>
      <c r="E736" s="7" t="e">
        <f t="shared" si="204"/>
        <v>#N/A</v>
      </c>
      <c r="F736" s="7">
        <f t="shared" si="205"/>
        <v>1</v>
      </c>
      <c r="G736" s="7">
        <f t="shared" si="215"/>
        <v>4</v>
      </c>
      <c r="H736" s="49">
        <f t="shared" si="206"/>
        <v>136</v>
      </c>
      <c r="I736" s="178">
        <f t="shared" si="207"/>
        <v>5.5692055692055695E-2</v>
      </c>
      <c r="J736" s="8"/>
      <c r="K736" s="2">
        <f t="shared" si="208"/>
        <v>0.46805896805896807</v>
      </c>
      <c r="L736" s="2">
        <f t="shared" si="209"/>
        <v>0</v>
      </c>
      <c r="M736" s="2">
        <f t="shared" si="210"/>
        <v>0.52375102375102378</v>
      </c>
      <c r="N736" s="2">
        <f t="shared" si="211"/>
        <v>2.8665028665028664E-3</v>
      </c>
      <c r="O736" s="2">
        <f t="shared" si="212"/>
        <v>5.3235053235052808E-3</v>
      </c>
      <c r="P736" s="1">
        <v>1143</v>
      </c>
      <c r="Q736" s="1"/>
      <c r="R736" s="1">
        <v>1279</v>
      </c>
      <c r="S736" s="1">
        <v>7</v>
      </c>
      <c r="T736" s="1"/>
      <c r="U736" s="1"/>
      <c r="V736" s="1"/>
      <c r="W736" s="1"/>
      <c r="X736" s="1">
        <v>8</v>
      </c>
      <c r="Y736" s="1">
        <v>1</v>
      </c>
      <c r="Z736" s="1"/>
      <c r="AA736" s="1"/>
      <c r="AB736" s="1"/>
      <c r="AC736" s="1">
        <v>4</v>
      </c>
      <c r="AD736" s="1"/>
      <c r="AI736" t="str">
        <f t="shared" si="216"/>
        <v>Brewster</v>
      </c>
      <c r="AJ736" t="s">
        <v>2598</v>
      </c>
      <c r="AK736" s="158">
        <v>9</v>
      </c>
      <c r="AL736" s="7"/>
      <c r="AN736" s="98">
        <v>25</v>
      </c>
      <c r="AO736" s="100">
        <v>1</v>
      </c>
      <c r="AP736" s="100">
        <v>15</v>
      </c>
      <c r="AQ736" s="107">
        <v>7980</v>
      </c>
      <c r="AR736" s="107">
        <f t="shared" si="213"/>
        <v>25001</v>
      </c>
      <c r="AS736" t="s">
        <v>1726</v>
      </c>
      <c r="AT736" s="110">
        <f t="shared" si="214"/>
        <v>2507980</v>
      </c>
      <c r="AW736">
        <v>25.46</v>
      </c>
      <c r="AX736">
        <v>2.4700000000000002</v>
      </c>
      <c r="AY736">
        <v>22.98</v>
      </c>
      <c r="BF736" s="118"/>
      <c r="BI736" s="118"/>
      <c r="BJ736" s="118"/>
    </row>
    <row r="737" spans="1:62" hidden="1" outlineLevel="1">
      <c r="A737" s="50" t="s">
        <v>1014</v>
      </c>
      <c r="B737" s="9" t="s">
        <v>2332</v>
      </c>
      <c r="C737" s="1">
        <f t="shared" si="202"/>
        <v>3460</v>
      </c>
      <c r="D737" s="7">
        <f t="shared" si="203"/>
        <v>2</v>
      </c>
      <c r="E737" s="7" t="e">
        <f t="shared" si="204"/>
        <v>#N/A</v>
      </c>
      <c r="F737" s="7">
        <f t="shared" si="205"/>
        <v>1</v>
      </c>
      <c r="G737" s="7">
        <f t="shared" si="215"/>
        <v>5</v>
      </c>
      <c r="H737" s="49">
        <f t="shared" si="206"/>
        <v>530</v>
      </c>
      <c r="I737" s="178">
        <f t="shared" si="207"/>
        <v>0.15317919075144509</v>
      </c>
      <c r="J737" s="8"/>
      <c r="K737" s="2">
        <f t="shared" si="208"/>
        <v>0.41271676300578036</v>
      </c>
      <c r="L737" s="2">
        <f t="shared" si="209"/>
        <v>0</v>
      </c>
      <c r="M737" s="2">
        <f t="shared" si="210"/>
        <v>0.56589595375722546</v>
      </c>
      <c r="N737" s="2">
        <f t="shared" si="211"/>
        <v>4.9132947976878614E-3</v>
      </c>
      <c r="O737" s="2">
        <f t="shared" si="212"/>
        <v>1.6473988439306263E-2</v>
      </c>
      <c r="P737" s="1">
        <v>1428</v>
      </c>
      <c r="Q737" s="1"/>
      <c r="R737" s="1">
        <v>1958</v>
      </c>
      <c r="S737" s="1">
        <v>17</v>
      </c>
      <c r="T737" s="1"/>
      <c r="U737" s="1"/>
      <c r="V737" s="1"/>
      <c r="W737" s="1"/>
      <c r="X737" s="1">
        <v>32</v>
      </c>
      <c r="Y737" s="1">
        <v>20</v>
      </c>
      <c r="Z737" s="1"/>
      <c r="AA737" s="1"/>
      <c r="AB737" s="1"/>
      <c r="AC737" s="1">
        <v>5</v>
      </c>
      <c r="AD737" s="1"/>
      <c r="AI737" t="str">
        <f t="shared" si="216"/>
        <v>Bridgewater</v>
      </c>
      <c r="AJ737" t="s">
        <v>1803</v>
      </c>
      <c r="AK737" s="158">
        <v>8</v>
      </c>
      <c r="AL737" s="7"/>
      <c r="AN737" s="98">
        <v>25</v>
      </c>
      <c r="AO737" s="100">
        <v>23</v>
      </c>
      <c r="AP737" s="100">
        <v>10</v>
      </c>
      <c r="AQ737" s="107">
        <v>8085</v>
      </c>
      <c r="AR737" s="107">
        <f t="shared" si="213"/>
        <v>25023</v>
      </c>
      <c r="AS737" t="s">
        <v>1726</v>
      </c>
      <c r="AT737" s="110">
        <f t="shared" si="214"/>
        <v>2508085</v>
      </c>
      <c r="AW737">
        <v>28.23</v>
      </c>
      <c r="AX737">
        <v>0.74</v>
      </c>
      <c r="AY737">
        <v>27.49</v>
      </c>
      <c r="BF737" s="118"/>
      <c r="BI737" s="118"/>
      <c r="BJ737" s="118"/>
    </row>
    <row r="738" spans="1:62" hidden="1" outlineLevel="1">
      <c r="A738" s="50" t="s">
        <v>2216</v>
      </c>
      <c r="B738" s="9" t="s">
        <v>2332</v>
      </c>
      <c r="C738" s="1">
        <f t="shared" si="202"/>
        <v>487</v>
      </c>
      <c r="D738" s="7">
        <f t="shared" si="203"/>
        <v>2</v>
      </c>
      <c r="E738" s="7" t="e">
        <f t="shared" si="204"/>
        <v>#N/A</v>
      </c>
      <c r="F738" s="7">
        <f t="shared" si="205"/>
        <v>1</v>
      </c>
      <c r="G738" s="7">
        <f t="shared" si="215"/>
        <v>4</v>
      </c>
      <c r="H738" s="49">
        <f t="shared" si="206"/>
        <v>51</v>
      </c>
      <c r="I738" s="178">
        <f t="shared" si="207"/>
        <v>0.10472279260780287</v>
      </c>
      <c r="J738" s="8"/>
      <c r="K738" s="2">
        <f t="shared" si="208"/>
        <v>0.42915811088295686</v>
      </c>
      <c r="L738" s="2">
        <f t="shared" si="209"/>
        <v>0</v>
      </c>
      <c r="M738" s="2">
        <f t="shared" si="210"/>
        <v>0.53388090349075978</v>
      </c>
      <c r="N738" s="2">
        <f t="shared" si="211"/>
        <v>1.0266940451745379E-2</v>
      </c>
      <c r="O738" s="2">
        <f t="shared" si="212"/>
        <v>2.6694045174537981E-2</v>
      </c>
      <c r="P738" s="1">
        <v>209</v>
      </c>
      <c r="Q738" s="1"/>
      <c r="R738" s="1">
        <v>260</v>
      </c>
      <c r="S738" s="1">
        <v>5</v>
      </c>
      <c r="T738" s="1"/>
      <c r="U738" s="1"/>
      <c r="V738" s="1"/>
      <c r="W738" s="1"/>
      <c r="X738" s="1">
        <v>5</v>
      </c>
      <c r="Y738" s="1">
        <v>7</v>
      </c>
      <c r="Z738" s="1"/>
      <c r="AA738" s="1"/>
      <c r="AB738" s="1"/>
      <c r="AC738" s="1">
        <v>1</v>
      </c>
      <c r="AD738" s="1"/>
      <c r="AI738" t="str">
        <f t="shared" si="216"/>
        <v>Brimfield</v>
      </c>
      <c r="AJ738" t="s">
        <v>2909</v>
      </c>
      <c r="AK738" s="158">
        <v>1</v>
      </c>
      <c r="AL738" s="7"/>
      <c r="AN738" s="98">
        <v>25</v>
      </c>
      <c r="AO738" s="100">
        <v>13</v>
      </c>
      <c r="AP738" s="100">
        <v>15</v>
      </c>
      <c r="AQ738" s="107">
        <v>8470</v>
      </c>
      <c r="AR738" s="107">
        <f t="shared" si="213"/>
        <v>25013</v>
      </c>
      <c r="AS738" t="s">
        <v>1726</v>
      </c>
      <c r="AT738" s="110">
        <f t="shared" si="214"/>
        <v>2508470</v>
      </c>
      <c r="AW738">
        <v>35.21</v>
      </c>
      <c r="AX738">
        <v>0.51</v>
      </c>
      <c r="AY738">
        <v>34.71</v>
      </c>
      <c r="BF738" s="118"/>
      <c r="BI738" s="118"/>
      <c r="BJ738" s="118"/>
    </row>
    <row r="739" spans="1:62" hidden="1" outlineLevel="1">
      <c r="A739" s="50" t="s">
        <v>2348</v>
      </c>
      <c r="B739" s="9" t="s">
        <v>2332</v>
      </c>
      <c r="C739" s="1">
        <f t="shared" si="202"/>
        <v>12795</v>
      </c>
      <c r="D739" s="7">
        <f t="shared" si="203"/>
        <v>1</v>
      </c>
      <c r="E739" s="7" t="e">
        <f t="shared" si="204"/>
        <v>#N/A</v>
      </c>
      <c r="F739" s="7">
        <f t="shared" si="205"/>
        <v>2</v>
      </c>
      <c r="G739" s="7">
        <f t="shared" si="215"/>
        <v>4</v>
      </c>
      <c r="H739" s="49">
        <f t="shared" si="206"/>
        <v>3585</v>
      </c>
      <c r="I739" s="178">
        <f t="shared" si="207"/>
        <v>0.2801875732708089</v>
      </c>
      <c r="J739" s="8"/>
      <c r="K739" s="2">
        <f t="shared" si="208"/>
        <v>0.62977725674091445</v>
      </c>
      <c r="L739" s="2">
        <f t="shared" si="209"/>
        <v>0</v>
      </c>
      <c r="M739" s="2">
        <f t="shared" si="210"/>
        <v>0.34958968347010549</v>
      </c>
      <c r="N739" s="2">
        <f t="shared" si="211"/>
        <v>4.5330207112153189E-3</v>
      </c>
      <c r="O739" s="2">
        <f t="shared" si="212"/>
        <v>1.6100039077764739E-2</v>
      </c>
      <c r="P739" s="1">
        <v>8058</v>
      </c>
      <c r="Q739" s="1"/>
      <c r="R739" s="1">
        <v>4473</v>
      </c>
      <c r="S739" s="1">
        <v>58</v>
      </c>
      <c r="T739" s="1"/>
      <c r="U739" s="1"/>
      <c r="V739" s="1"/>
      <c r="W739" s="1"/>
      <c r="X739" s="1">
        <v>128</v>
      </c>
      <c r="Y739" s="1">
        <v>56</v>
      </c>
      <c r="Z739" s="1"/>
      <c r="AA739" s="1"/>
      <c r="AB739" s="1"/>
      <c r="AC739" s="1">
        <v>22</v>
      </c>
      <c r="AD739" s="1"/>
      <c r="AI739" t="str">
        <f t="shared" si="216"/>
        <v>Brockton</v>
      </c>
      <c r="AJ739" t="s">
        <v>1803</v>
      </c>
      <c r="AK739" s="158">
        <v>8</v>
      </c>
      <c r="AL739" s="7"/>
      <c r="AN739" s="98">
        <v>25</v>
      </c>
      <c r="AO739" s="100">
        <v>23</v>
      </c>
      <c r="AP739" s="100">
        <v>15</v>
      </c>
      <c r="AQ739" s="107">
        <v>9000</v>
      </c>
      <c r="AR739" s="107">
        <f t="shared" si="213"/>
        <v>25023</v>
      </c>
      <c r="AS739" t="s">
        <v>1037</v>
      </c>
      <c r="AT739" s="110">
        <f t="shared" si="214"/>
        <v>2509000</v>
      </c>
      <c r="AW739">
        <v>21.59</v>
      </c>
      <c r="AX739">
        <v>0.12</v>
      </c>
      <c r="AY739">
        <v>21.47</v>
      </c>
      <c r="BF739" s="118"/>
      <c r="BI739" s="118"/>
      <c r="BJ739" s="118"/>
    </row>
    <row r="740" spans="1:62" hidden="1" outlineLevel="1">
      <c r="A740" s="50" t="s">
        <v>1260</v>
      </c>
      <c r="B740" s="9" t="s">
        <v>2332</v>
      </c>
      <c r="C740" s="1">
        <f t="shared" si="202"/>
        <v>500</v>
      </c>
      <c r="D740" s="7">
        <f t="shared" si="203"/>
        <v>2</v>
      </c>
      <c r="E740" s="7">
        <f t="shared" si="204"/>
        <v>5</v>
      </c>
      <c r="F740" s="7">
        <f t="shared" si="205"/>
        <v>1</v>
      </c>
      <c r="G740" s="7">
        <f t="shared" si="215"/>
        <v>4</v>
      </c>
      <c r="H740" s="49">
        <f t="shared" si="206"/>
        <v>137</v>
      </c>
      <c r="I740" s="178">
        <f t="shared" si="207"/>
        <v>0.27400000000000002</v>
      </c>
      <c r="J740" s="8"/>
      <c r="K740" s="2">
        <f t="shared" si="208"/>
        <v>0.35399999999999998</v>
      </c>
      <c r="L740" s="2">
        <f t="shared" si="209"/>
        <v>0</v>
      </c>
      <c r="M740" s="2">
        <f t="shared" si="210"/>
        <v>0.628</v>
      </c>
      <c r="N740" s="2">
        <f t="shared" si="211"/>
        <v>8.0000000000000002E-3</v>
      </c>
      <c r="O740" s="2">
        <f t="shared" si="212"/>
        <v>1.0000000000000016E-2</v>
      </c>
      <c r="P740" s="1">
        <v>177</v>
      </c>
      <c r="Q740" s="1"/>
      <c r="R740" s="1">
        <v>314</v>
      </c>
      <c r="S740" s="1">
        <v>4</v>
      </c>
      <c r="T740" s="1"/>
      <c r="U740" s="1"/>
      <c r="V740" s="1"/>
      <c r="W740" s="1"/>
      <c r="X740" s="1">
        <v>5</v>
      </c>
      <c r="Y740" s="1">
        <v>0</v>
      </c>
      <c r="Z740" s="1"/>
      <c r="AA740" s="1"/>
      <c r="AB740" s="1"/>
      <c r="AC740" s="1">
        <v>0</v>
      </c>
      <c r="AD740" s="1"/>
      <c r="AI740" t="str">
        <f t="shared" si="216"/>
        <v>Brookfield</v>
      </c>
      <c r="AJ740" s="9" t="s">
        <v>1781</v>
      </c>
      <c r="AK740" s="158">
        <v>1</v>
      </c>
      <c r="AL740" s="7"/>
      <c r="AN740" s="98">
        <v>25</v>
      </c>
      <c r="AO740" s="100">
        <v>27</v>
      </c>
      <c r="AP740" s="100">
        <v>45</v>
      </c>
      <c r="AQ740" s="107">
        <v>9105</v>
      </c>
      <c r="AR740" s="107">
        <f t="shared" si="213"/>
        <v>25027</v>
      </c>
      <c r="AS740" t="s">
        <v>1726</v>
      </c>
      <c r="AT740" s="110">
        <f t="shared" si="214"/>
        <v>2509105</v>
      </c>
      <c r="AW740">
        <v>16.57</v>
      </c>
      <c r="AX740">
        <v>1.05</v>
      </c>
      <c r="AY740">
        <v>15.52</v>
      </c>
      <c r="BF740" s="118"/>
      <c r="BI740" s="118"/>
      <c r="BJ740" s="118"/>
    </row>
    <row r="741" spans="1:62" hidden="1" outlineLevel="1">
      <c r="A741" s="50" t="s">
        <v>2202</v>
      </c>
      <c r="B741" s="9" t="s">
        <v>2332</v>
      </c>
      <c r="C741" s="1">
        <f t="shared" si="202"/>
        <v>14976</v>
      </c>
      <c r="D741" s="7">
        <f t="shared" si="203"/>
        <v>1</v>
      </c>
      <c r="E741" s="7" t="e">
        <f t="shared" si="204"/>
        <v>#N/A</v>
      </c>
      <c r="F741" s="7">
        <f t="shared" si="205"/>
        <v>2</v>
      </c>
      <c r="G741" s="7">
        <f t="shared" si="215"/>
        <v>4</v>
      </c>
      <c r="H741" s="49">
        <f t="shared" si="206"/>
        <v>3454</v>
      </c>
      <c r="I741" s="178">
        <f t="shared" si="207"/>
        <v>0.23063568376068377</v>
      </c>
      <c r="J741" s="8"/>
      <c r="K741" s="2">
        <f t="shared" si="208"/>
        <v>0.61258012820512819</v>
      </c>
      <c r="L741" s="2">
        <f t="shared" si="209"/>
        <v>0</v>
      </c>
      <c r="M741" s="2">
        <f t="shared" si="210"/>
        <v>0.38194444444444442</v>
      </c>
      <c r="N741" s="2">
        <f t="shared" si="211"/>
        <v>1.5357905982905983E-3</v>
      </c>
      <c r="O741" s="2">
        <f t="shared" si="212"/>
        <v>3.9396367521367884E-3</v>
      </c>
      <c r="P741" s="1">
        <v>9174</v>
      </c>
      <c r="Q741" s="1"/>
      <c r="R741" s="1">
        <v>5720</v>
      </c>
      <c r="S741" s="1">
        <v>23</v>
      </c>
      <c r="T741" s="1"/>
      <c r="U741" s="1"/>
      <c r="V741" s="1"/>
      <c r="W741" s="1"/>
      <c r="X741" s="1">
        <v>33</v>
      </c>
      <c r="Y741" s="1">
        <v>18</v>
      </c>
      <c r="Z741" s="1"/>
      <c r="AA741" s="1"/>
      <c r="AB741" s="1"/>
      <c r="AC741" s="1">
        <v>8</v>
      </c>
      <c r="AD741" s="1"/>
      <c r="AI741" t="str">
        <f t="shared" si="216"/>
        <v>Brookline</v>
      </c>
      <c r="AJ741" t="s">
        <v>502</v>
      </c>
      <c r="AK741" s="158">
        <v>4</v>
      </c>
      <c r="AL741" s="7"/>
      <c r="AN741" s="98">
        <v>25</v>
      </c>
      <c r="AO741" s="100">
        <v>21</v>
      </c>
      <c r="AP741" s="100">
        <v>20</v>
      </c>
      <c r="AQ741" s="107">
        <v>9175</v>
      </c>
      <c r="AR741" s="107">
        <f t="shared" si="213"/>
        <v>25021</v>
      </c>
      <c r="AS741" t="s">
        <v>1726</v>
      </c>
      <c r="AT741" s="110">
        <f t="shared" si="214"/>
        <v>2509175</v>
      </c>
      <c r="AW741">
        <v>6.82</v>
      </c>
      <c r="AX741">
        <v>0.03</v>
      </c>
      <c r="AY741">
        <v>6.79</v>
      </c>
      <c r="BF741" s="118"/>
      <c r="BI741" s="118"/>
      <c r="BJ741" s="118"/>
    </row>
    <row r="742" spans="1:62" hidden="1" outlineLevel="1">
      <c r="A742" s="50" t="s">
        <v>2934</v>
      </c>
      <c r="B742" s="9" t="s">
        <v>2332</v>
      </c>
      <c r="C742" s="1">
        <f t="shared" si="202"/>
        <v>513</v>
      </c>
      <c r="D742" s="7">
        <f t="shared" si="203"/>
        <v>2</v>
      </c>
      <c r="E742" s="7">
        <f t="shared" si="204"/>
        <v>4</v>
      </c>
      <c r="F742" s="7">
        <f t="shared" si="205"/>
        <v>1</v>
      </c>
      <c r="G742" s="7">
        <f t="shared" si="215"/>
        <v>0</v>
      </c>
      <c r="H742" s="49">
        <f t="shared" si="206"/>
        <v>248</v>
      </c>
      <c r="I742" s="178">
        <f t="shared" si="207"/>
        <v>0.48343079922027288</v>
      </c>
      <c r="J742" s="8"/>
      <c r="K742" s="2">
        <f t="shared" si="208"/>
        <v>0.25730994152046782</v>
      </c>
      <c r="L742" s="2">
        <f t="shared" si="209"/>
        <v>0</v>
      </c>
      <c r="M742" s="2">
        <f t="shared" si="210"/>
        <v>0.7407407407407407</v>
      </c>
      <c r="N742" s="2">
        <f t="shared" si="211"/>
        <v>0</v>
      </c>
      <c r="O742" s="2">
        <f t="shared" si="212"/>
        <v>1.9493177387914784E-3</v>
      </c>
      <c r="P742" s="1">
        <v>132</v>
      </c>
      <c r="Q742" s="1"/>
      <c r="R742" s="1">
        <v>380</v>
      </c>
      <c r="S742" s="1">
        <v>0</v>
      </c>
      <c r="T742" s="1"/>
      <c r="U742" s="1"/>
      <c r="V742" s="1"/>
      <c r="W742" s="1"/>
      <c r="X742" s="1">
        <v>0</v>
      </c>
      <c r="Y742" s="1">
        <v>1</v>
      </c>
      <c r="Z742" s="1"/>
      <c r="AA742" s="1"/>
      <c r="AB742" s="1"/>
      <c r="AC742" s="1">
        <v>0</v>
      </c>
      <c r="AD742" s="1"/>
      <c r="AI742" t="str">
        <f t="shared" si="216"/>
        <v>Buckland</v>
      </c>
      <c r="AJ742" t="s">
        <v>2429</v>
      </c>
      <c r="AK742" s="158">
        <v>1</v>
      </c>
      <c r="AL742" s="7"/>
      <c r="AN742" s="98">
        <v>25</v>
      </c>
      <c r="AO742" s="100">
        <v>11</v>
      </c>
      <c r="AP742" s="100">
        <v>15</v>
      </c>
      <c r="AQ742" s="107">
        <v>9595</v>
      </c>
      <c r="AR742" s="107">
        <f t="shared" si="213"/>
        <v>25011</v>
      </c>
      <c r="AS742" t="s">
        <v>1726</v>
      </c>
      <c r="AT742" s="110">
        <f t="shared" si="214"/>
        <v>2509595</v>
      </c>
      <c r="AW742">
        <v>19.75</v>
      </c>
      <c r="AX742">
        <v>0.19</v>
      </c>
      <c r="AY742">
        <v>19.559999999999999</v>
      </c>
      <c r="BF742" s="118"/>
      <c r="BI742" s="118"/>
      <c r="BJ742" s="118"/>
    </row>
    <row r="743" spans="1:62" hidden="1" outlineLevel="1">
      <c r="A743" s="50" t="s">
        <v>2187</v>
      </c>
      <c r="B743" s="9" t="s">
        <v>2332</v>
      </c>
      <c r="C743" s="1">
        <f t="shared" si="202"/>
        <v>4548</v>
      </c>
      <c r="D743" s="7">
        <f t="shared" si="203"/>
        <v>1</v>
      </c>
      <c r="E743" s="7" t="e">
        <f t="shared" si="204"/>
        <v>#N/A</v>
      </c>
      <c r="F743" s="7">
        <f t="shared" si="205"/>
        <v>2</v>
      </c>
      <c r="G743" s="7">
        <f t="shared" si="215"/>
        <v>4</v>
      </c>
      <c r="H743" s="49">
        <f t="shared" si="206"/>
        <v>197</v>
      </c>
      <c r="I743" s="178">
        <f t="shared" si="207"/>
        <v>4.3315743183817063E-2</v>
      </c>
      <c r="J743" s="8"/>
      <c r="K743" s="2">
        <f t="shared" si="208"/>
        <v>0.51187335092348285</v>
      </c>
      <c r="L743" s="2">
        <f t="shared" si="209"/>
        <v>0</v>
      </c>
      <c r="M743" s="2">
        <f t="shared" si="210"/>
        <v>0.46855760773966576</v>
      </c>
      <c r="N743" s="2">
        <f t="shared" si="211"/>
        <v>5.9366754617414244E-3</v>
      </c>
      <c r="O743" s="2">
        <f t="shared" si="212"/>
        <v>1.3632365875109964E-2</v>
      </c>
      <c r="P743" s="1">
        <v>2328</v>
      </c>
      <c r="Q743" s="1"/>
      <c r="R743" s="1">
        <v>2131</v>
      </c>
      <c r="S743" s="1">
        <v>27</v>
      </c>
      <c r="T743" s="1"/>
      <c r="U743" s="1"/>
      <c r="V743" s="1"/>
      <c r="W743" s="1"/>
      <c r="X743" s="1">
        <v>41</v>
      </c>
      <c r="Y743" s="1">
        <v>17</v>
      </c>
      <c r="Z743" s="1"/>
      <c r="AA743" s="1"/>
      <c r="AB743" s="1"/>
      <c r="AC743" s="1">
        <v>4</v>
      </c>
      <c r="AD743" s="1"/>
      <c r="AI743" t="str">
        <f t="shared" si="216"/>
        <v>Burlington</v>
      </c>
      <c r="AJ743" t="s">
        <v>2249</v>
      </c>
      <c r="AK743" s="158">
        <v>6</v>
      </c>
      <c r="AL743" s="7"/>
      <c r="AN743" s="98">
        <v>25</v>
      </c>
      <c r="AO743" s="100">
        <v>17</v>
      </c>
      <c r="AP743" s="100">
        <v>50</v>
      </c>
      <c r="AQ743" s="107">
        <v>9840</v>
      </c>
      <c r="AR743" s="107">
        <f t="shared" si="213"/>
        <v>25017</v>
      </c>
      <c r="AS743" t="s">
        <v>1726</v>
      </c>
      <c r="AT743" s="110">
        <f t="shared" si="214"/>
        <v>2509840</v>
      </c>
      <c r="AW743">
        <v>11.88</v>
      </c>
      <c r="AX743">
        <v>7.0000000000000007E-2</v>
      </c>
      <c r="AY743">
        <v>11.81</v>
      </c>
      <c r="BF743" s="118"/>
      <c r="BI743" s="118"/>
      <c r="BJ743" s="118"/>
    </row>
    <row r="744" spans="1:62" hidden="1" outlineLevel="1">
      <c r="A744" s="50" t="s">
        <v>755</v>
      </c>
      <c r="B744" s="9" t="s">
        <v>2332</v>
      </c>
      <c r="C744" s="1">
        <f t="shared" si="202"/>
        <v>29629</v>
      </c>
      <c r="D744" s="7">
        <f t="shared" si="203"/>
        <v>1</v>
      </c>
      <c r="E744" s="7" t="e">
        <f t="shared" si="204"/>
        <v>#N/A</v>
      </c>
      <c r="F744" s="7">
        <f t="shared" si="205"/>
        <v>2</v>
      </c>
      <c r="G744" s="7">
        <f t="shared" si="215"/>
        <v>5</v>
      </c>
      <c r="H744" s="49">
        <f t="shared" si="206"/>
        <v>2069</v>
      </c>
      <c r="I744" s="178">
        <f t="shared" si="207"/>
        <v>6.9830233892470214E-2</v>
      </c>
      <c r="J744" s="8"/>
      <c r="K744" s="2">
        <f t="shared" si="208"/>
        <v>0.53184380168078571</v>
      </c>
      <c r="L744" s="2">
        <f t="shared" si="209"/>
        <v>0</v>
      </c>
      <c r="M744" s="2">
        <f t="shared" si="210"/>
        <v>0.46201356778831548</v>
      </c>
      <c r="N744" s="2">
        <f t="shared" si="211"/>
        <v>1.4850315569205845E-3</v>
      </c>
      <c r="O744" s="2">
        <f t="shared" si="212"/>
        <v>4.6575989739782225E-3</v>
      </c>
      <c r="P744" s="1">
        <v>15758</v>
      </c>
      <c r="Q744" s="1"/>
      <c r="R744" s="1">
        <v>13689</v>
      </c>
      <c r="S744" s="1">
        <v>44</v>
      </c>
      <c r="T744" s="1"/>
      <c r="U744" s="1"/>
      <c r="V744" s="1"/>
      <c r="W744" s="1"/>
      <c r="X744" s="1">
        <v>56</v>
      </c>
      <c r="Y744" s="1">
        <v>60</v>
      </c>
      <c r="Z744" s="1"/>
      <c r="AA744" s="1"/>
      <c r="AB744" s="1"/>
      <c r="AC744" s="1">
        <v>22</v>
      </c>
      <c r="AD744" s="1"/>
      <c r="AI744" t="str">
        <f t="shared" si="216"/>
        <v>Cambridge</v>
      </c>
      <c r="AJ744" t="s">
        <v>2249</v>
      </c>
      <c r="AK744" s="158"/>
      <c r="AL744" s="7"/>
      <c r="AN744" s="98">
        <v>25</v>
      </c>
      <c r="AO744" s="100">
        <v>17</v>
      </c>
      <c r="AP744" s="100">
        <v>55</v>
      </c>
      <c r="AQ744" s="107">
        <v>11000</v>
      </c>
      <c r="AR744" s="107">
        <f t="shared" si="213"/>
        <v>25017</v>
      </c>
      <c r="AS744" t="s">
        <v>1037</v>
      </c>
      <c r="AT744" s="110">
        <f t="shared" si="214"/>
        <v>2511000</v>
      </c>
      <c r="AW744">
        <v>7.13</v>
      </c>
      <c r="AX744">
        <v>0.7</v>
      </c>
      <c r="AY744">
        <v>6.43</v>
      </c>
      <c r="BF744" s="118"/>
      <c r="BI744" s="118"/>
      <c r="BJ744" s="118"/>
    </row>
    <row r="745" spans="1:62" hidden="1" outlineLevel="1">
      <c r="A745" s="50" t="s">
        <v>2853</v>
      </c>
      <c r="B745" s="9" t="s">
        <v>2332</v>
      </c>
      <c r="C745" s="1">
        <f t="shared" si="202"/>
        <v>4418</v>
      </c>
      <c r="D745" s="7">
        <f t="shared" si="203"/>
        <v>1</v>
      </c>
      <c r="E745" s="7" t="e">
        <f t="shared" si="204"/>
        <v>#N/A</v>
      </c>
      <c r="F745" s="7">
        <f t="shared" si="205"/>
        <v>2</v>
      </c>
      <c r="G745" s="7">
        <f t="shared" si="215"/>
        <v>3</v>
      </c>
      <c r="H745" s="49">
        <f t="shared" si="206"/>
        <v>432</v>
      </c>
      <c r="I745" s="178">
        <f t="shared" si="207"/>
        <v>9.7781801720235401E-2</v>
      </c>
      <c r="J745" s="8"/>
      <c r="K745" s="2">
        <f t="shared" si="208"/>
        <v>0.5414214576731553</v>
      </c>
      <c r="L745" s="2">
        <f t="shared" si="209"/>
        <v>0</v>
      </c>
      <c r="M745" s="2">
        <f t="shared" si="210"/>
        <v>0.44363965595291988</v>
      </c>
      <c r="N745" s="2">
        <f t="shared" si="211"/>
        <v>5.432322317790856E-3</v>
      </c>
      <c r="O745" s="2">
        <f t="shared" si="212"/>
        <v>9.5065640561339641E-3</v>
      </c>
      <c r="P745" s="1">
        <v>2392</v>
      </c>
      <c r="Q745" s="1"/>
      <c r="R745" s="1">
        <v>1960</v>
      </c>
      <c r="S745" s="1">
        <v>24</v>
      </c>
      <c r="T745" s="1"/>
      <c r="U745" s="1"/>
      <c r="V745" s="1"/>
      <c r="W745" s="1"/>
      <c r="X745" s="1">
        <v>24</v>
      </c>
      <c r="Y745" s="1">
        <v>13</v>
      </c>
      <c r="Z745" s="1"/>
      <c r="AA745" s="1"/>
      <c r="AB745" s="1"/>
      <c r="AC745" s="1">
        <v>5</v>
      </c>
      <c r="AD745" s="1"/>
      <c r="AI745" t="str">
        <f t="shared" si="216"/>
        <v>Canton</v>
      </c>
      <c r="AJ745" t="s">
        <v>502</v>
      </c>
      <c r="AK745" s="158">
        <v>8</v>
      </c>
      <c r="AL745" s="7"/>
      <c r="AN745" s="98">
        <v>25</v>
      </c>
      <c r="AO745" s="100">
        <v>21</v>
      </c>
      <c r="AP745" s="100">
        <v>25</v>
      </c>
      <c r="AQ745" s="107">
        <v>11315</v>
      </c>
      <c r="AR745" s="107">
        <f t="shared" si="213"/>
        <v>25021</v>
      </c>
      <c r="AS745" t="s">
        <v>1726</v>
      </c>
      <c r="AT745" s="110">
        <f t="shared" si="214"/>
        <v>2511315</v>
      </c>
      <c r="AW745">
        <v>19.579999999999998</v>
      </c>
      <c r="AX745">
        <v>0.64</v>
      </c>
      <c r="AY745">
        <v>18.93</v>
      </c>
      <c r="BF745" s="118"/>
      <c r="BI745" s="118"/>
      <c r="BJ745" s="118"/>
    </row>
    <row r="746" spans="1:62" hidden="1" outlineLevel="1">
      <c r="A746" s="50" t="s">
        <v>2248</v>
      </c>
      <c r="B746" s="9" t="s">
        <v>2332</v>
      </c>
      <c r="C746" s="1">
        <f t="shared" si="202"/>
        <v>1488</v>
      </c>
      <c r="D746" s="7">
        <f t="shared" si="203"/>
        <v>1</v>
      </c>
      <c r="E746" s="7">
        <f t="shared" si="204"/>
        <v>5</v>
      </c>
      <c r="F746" s="7">
        <f t="shared" si="205"/>
        <v>2</v>
      </c>
      <c r="G746" s="7">
        <f t="shared" si="215"/>
        <v>0</v>
      </c>
      <c r="H746" s="49">
        <f t="shared" si="206"/>
        <v>185</v>
      </c>
      <c r="I746" s="178">
        <f t="shared" si="207"/>
        <v>0.12432795698924731</v>
      </c>
      <c r="J746" s="8"/>
      <c r="K746" s="2">
        <f t="shared" si="208"/>
        <v>0.56115591397849462</v>
      </c>
      <c r="L746" s="2">
        <f t="shared" si="209"/>
        <v>0</v>
      </c>
      <c r="M746" s="2">
        <f t="shared" si="210"/>
        <v>0.43682795698924731</v>
      </c>
      <c r="N746" s="2">
        <f t="shared" si="211"/>
        <v>0</v>
      </c>
      <c r="O746" s="2">
        <f t="shared" si="212"/>
        <v>2.0161290322580627E-3</v>
      </c>
      <c r="P746" s="1">
        <v>835</v>
      </c>
      <c r="Q746" s="1"/>
      <c r="R746" s="1">
        <v>650</v>
      </c>
      <c r="S746" s="1">
        <v>0</v>
      </c>
      <c r="T746" s="1"/>
      <c r="U746" s="1"/>
      <c r="V746" s="1"/>
      <c r="W746" s="1"/>
      <c r="X746" s="1">
        <v>1</v>
      </c>
      <c r="Y746" s="1">
        <v>0</v>
      </c>
      <c r="Z746" s="1"/>
      <c r="AA746" s="1"/>
      <c r="AB746" s="1"/>
      <c r="AC746" s="1">
        <v>2</v>
      </c>
      <c r="AD746" s="1"/>
      <c r="AI746" t="str">
        <f t="shared" si="216"/>
        <v>Carlisle</v>
      </c>
      <c r="AJ746" t="s">
        <v>2249</v>
      </c>
      <c r="AK746" s="158">
        <v>3</v>
      </c>
      <c r="AL746" s="7"/>
      <c r="AN746" s="98">
        <v>25</v>
      </c>
      <c r="AO746" s="100">
        <v>17</v>
      </c>
      <c r="AP746" s="100">
        <v>60</v>
      </c>
      <c r="AQ746" s="107">
        <v>11525</v>
      </c>
      <c r="AR746" s="107">
        <f t="shared" si="213"/>
        <v>25017</v>
      </c>
      <c r="AS746" t="s">
        <v>1726</v>
      </c>
      <c r="AT746" s="110">
        <f t="shared" si="214"/>
        <v>2511525</v>
      </c>
      <c r="AW746">
        <v>15.53</v>
      </c>
      <c r="AX746">
        <v>0.17</v>
      </c>
      <c r="AY746">
        <v>15.36</v>
      </c>
      <c r="BF746" s="118"/>
      <c r="BI746" s="118"/>
      <c r="BJ746" s="118"/>
    </row>
    <row r="747" spans="1:62" hidden="1" outlineLevel="1">
      <c r="A747" s="50" t="s">
        <v>1677</v>
      </c>
      <c r="B747" s="9" t="s">
        <v>2332</v>
      </c>
      <c r="C747" s="1">
        <f t="shared" si="202"/>
        <v>1611</v>
      </c>
      <c r="D747" s="7">
        <f t="shared" si="203"/>
        <v>2</v>
      </c>
      <c r="E747" s="7" t="e">
        <f t="shared" si="204"/>
        <v>#N/A</v>
      </c>
      <c r="F747" s="7">
        <f t="shared" si="205"/>
        <v>1</v>
      </c>
      <c r="G747" s="7">
        <f t="shared" si="215"/>
        <v>5</v>
      </c>
      <c r="H747" s="49">
        <f t="shared" si="206"/>
        <v>234</v>
      </c>
      <c r="I747" s="178">
        <f t="shared" si="207"/>
        <v>0.14525139664804471</v>
      </c>
      <c r="J747" s="8"/>
      <c r="K747" s="2">
        <f t="shared" si="208"/>
        <v>0.41775294847920547</v>
      </c>
      <c r="L747" s="2">
        <f t="shared" si="209"/>
        <v>0</v>
      </c>
      <c r="M747" s="2">
        <f t="shared" si="210"/>
        <v>0.56300434512725017</v>
      </c>
      <c r="N747" s="2">
        <f t="shared" si="211"/>
        <v>4.9658597144630664E-3</v>
      </c>
      <c r="O747" s="2">
        <f t="shared" si="212"/>
        <v>1.427684667908124E-2</v>
      </c>
      <c r="P747" s="1">
        <v>673</v>
      </c>
      <c r="Q747" s="1"/>
      <c r="R747" s="1">
        <v>907</v>
      </c>
      <c r="S747" s="1">
        <v>8</v>
      </c>
      <c r="T747" s="1"/>
      <c r="U747" s="1"/>
      <c r="V747" s="1"/>
      <c r="W747" s="1"/>
      <c r="X747" s="1">
        <v>10</v>
      </c>
      <c r="Y747" s="1">
        <v>9</v>
      </c>
      <c r="Z747" s="1"/>
      <c r="AA747" s="1"/>
      <c r="AB747" s="1"/>
      <c r="AC747" s="1">
        <v>4</v>
      </c>
      <c r="AD747" s="1"/>
      <c r="AI747" t="str">
        <f t="shared" si="216"/>
        <v>Carver</v>
      </c>
      <c r="AJ747" t="s">
        <v>1803</v>
      </c>
      <c r="AK747" s="158">
        <v>9</v>
      </c>
      <c r="AL747" s="7"/>
      <c r="AN747" s="98">
        <v>25</v>
      </c>
      <c r="AO747" s="100">
        <v>23</v>
      </c>
      <c r="AP747" s="100">
        <v>20</v>
      </c>
      <c r="AQ747" s="107">
        <v>11665</v>
      </c>
      <c r="AR747" s="107">
        <f t="shared" si="213"/>
        <v>25023</v>
      </c>
      <c r="AS747" t="s">
        <v>1726</v>
      </c>
      <c r="AT747" s="110">
        <f t="shared" si="214"/>
        <v>2511665</v>
      </c>
      <c r="AW747">
        <v>39.81</v>
      </c>
      <c r="AX747">
        <v>2.2599999999999998</v>
      </c>
      <c r="AY747">
        <v>37.549999999999997</v>
      </c>
      <c r="BF747" s="118"/>
      <c r="BI747" s="118"/>
      <c r="BJ747" s="118"/>
    </row>
    <row r="748" spans="1:62" hidden="1" outlineLevel="1">
      <c r="A748" s="50" t="s">
        <v>3111</v>
      </c>
      <c r="B748" s="9" t="s">
        <v>2332</v>
      </c>
      <c r="C748" s="1">
        <f t="shared" si="202"/>
        <v>306</v>
      </c>
      <c r="D748" s="7">
        <f t="shared" si="203"/>
        <v>2</v>
      </c>
      <c r="E748" s="7">
        <f t="shared" si="204"/>
        <v>4</v>
      </c>
      <c r="F748" s="7">
        <f t="shared" si="205"/>
        <v>1</v>
      </c>
      <c r="G748" s="7">
        <f t="shared" si="215"/>
        <v>0</v>
      </c>
      <c r="H748" s="49">
        <f t="shared" si="206"/>
        <v>127</v>
      </c>
      <c r="I748" s="178">
        <f t="shared" si="207"/>
        <v>0.41503267973856212</v>
      </c>
      <c r="J748" s="8"/>
      <c r="K748" s="2">
        <f t="shared" si="208"/>
        <v>0.2908496732026144</v>
      </c>
      <c r="L748" s="2">
        <f t="shared" si="209"/>
        <v>0</v>
      </c>
      <c r="M748" s="2">
        <f t="shared" si="210"/>
        <v>0.70588235294117652</v>
      </c>
      <c r="N748" s="2">
        <f t="shared" si="211"/>
        <v>0</v>
      </c>
      <c r="O748" s="2">
        <f t="shared" si="212"/>
        <v>3.2679738562090277E-3</v>
      </c>
      <c r="P748" s="1">
        <v>89</v>
      </c>
      <c r="Q748" s="1"/>
      <c r="R748" s="1">
        <v>216</v>
      </c>
      <c r="S748" s="1">
        <v>0</v>
      </c>
      <c r="T748" s="1"/>
      <c r="U748" s="1"/>
      <c r="V748" s="1"/>
      <c r="W748" s="1"/>
      <c r="X748" s="1">
        <v>1</v>
      </c>
      <c r="Y748" s="1">
        <v>0</v>
      </c>
      <c r="Z748" s="1"/>
      <c r="AA748" s="1"/>
      <c r="AB748" s="1"/>
      <c r="AC748" s="1">
        <v>0</v>
      </c>
      <c r="AD748" s="1"/>
      <c r="AI748" t="str">
        <f t="shared" si="216"/>
        <v>Charlemont</v>
      </c>
      <c r="AJ748" t="s">
        <v>2429</v>
      </c>
      <c r="AK748" s="158">
        <v>1</v>
      </c>
      <c r="AL748" s="7"/>
      <c r="AN748" s="98">
        <v>25</v>
      </c>
      <c r="AO748" s="100">
        <v>11</v>
      </c>
      <c r="AP748" s="100">
        <v>20</v>
      </c>
      <c r="AQ748" s="107">
        <v>12505</v>
      </c>
      <c r="AR748" s="107">
        <f t="shared" si="213"/>
        <v>25011</v>
      </c>
      <c r="AS748" t="s">
        <v>1726</v>
      </c>
      <c r="AT748" s="110">
        <f t="shared" si="214"/>
        <v>2512505</v>
      </c>
      <c r="AW748">
        <v>26.36</v>
      </c>
      <c r="AX748">
        <v>0.26</v>
      </c>
      <c r="AY748">
        <v>26.1</v>
      </c>
      <c r="BF748" s="118"/>
      <c r="BI748" s="118"/>
      <c r="BJ748" s="118"/>
    </row>
    <row r="749" spans="1:62" hidden="1" outlineLevel="1">
      <c r="A749" s="50" t="s">
        <v>1792</v>
      </c>
      <c r="B749" s="9" t="s">
        <v>2332</v>
      </c>
      <c r="C749" s="1">
        <f t="shared" si="202"/>
        <v>1661</v>
      </c>
      <c r="D749" s="7">
        <f t="shared" si="203"/>
        <v>2</v>
      </c>
      <c r="E749" s="7" t="e">
        <f t="shared" si="204"/>
        <v>#N/A</v>
      </c>
      <c r="F749" s="7">
        <f t="shared" si="205"/>
        <v>1</v>
      </c>
      <c r="G749" s="7">
        <f t="shared" si="215"/>
        <v>5</v>
      </c>
      <c r="H749" s="49">
        <f t="shared" si="206"/>
        <v>403</v>
      </c>
      <c r="I749" s="178">
        <f t="shared" si="207"/>
        <v>0.24262492474413005</v>
      </c>
      <c r="J749" s="8"/>
      <c r="K749" s="2">
        <f t="shared" si="208"/>
        <v>0.36544250451535221</v>
      </c>
      <c r="L749" s="2">
        <f t="shared" si="209"/>
        <v>0</v>
      </c>
      <c r="M749" s="2">
        <f t="shared" si="210"/>
        <v>0.60806742925948221</v>
      </c>
      <c r="N749" s="2">
        <f t="shared" si="211"/>
        <v>6.6225165562913907E-3</v>
      </c>
      <c r="O749" s="2">
        <f t="shared" si="212"/>
        <v>1.9867549668874197E-2</v>
      </c>
      <c r="P749" s="1">
        <v>607</v>
      </c>
      <c r="Q749" s="1"/>
      <c r="R749" s="1">
        <v>1010</v>
      </c>
      <c r="S749" s="1">
        <v>11</v>
      </c>
      <c r="T749" s="1"/>
      <c r="U749" s="1"/>
      <c r="V749" s="1"/>
      <c r="W749" s="1"/>
      <c r="X749" s="1">
        <v>19</v>
      </c>
      <c r="Y749" s="1">
        <v>13</v>
      </c>
      <c r="Z749" s="1"/>
      <c r="AA749" s="1"/>
      <c r="AB749" s="1"/>
      <c r="AC749" s="1">
        <v>1</v>
      </c>
      <c r="AD749" s="1"/>
      <c r="AI749" t="str">
        <f t="shared" si="216"/>
        <v>Charlton</v>
      </c>
      <c r="AJ749" s="9" t="s">
        <v>1781</v>
      </c>
      <c r="AK749" s="158">
        <v>1</v>
      </c>
      <c r="AL749" s="7"/>
      <c r="AN749" s="98">
        <v>25</v>
      </c>
      <c r="AO749" s="100">
        <v>27</v>
      </c>
      <c r="AP749" s="100">
        <v>50</v>
      </c>
      <c r="AQ749" s="107">
        <v>12715</v>
      </c>
      <c r="AR749" s="107">
        <f t="shared" si="213"/>
        <v>25027</v>
      </c>
      <c r="AS749" t="s">
        <v>1726</v>
      </c>
      <c r="AT749" s="110">
        <f t="shared" si="214"/>
        <v>2512715</v>
      </c>
      <c r="AW749">
        <v>43.77</v>
      </c>
      <c r="AX749">
        <v>1.25</v>
      </c>
      <c r="AY749">
        <v>42.53</v>
      </c>
      <c r="BF749" s="118"/>
      <c r="BI749" s="118"/>
      <c r="BJ749" s="118"/>
    </row>
    <row r="750" spans="1:62" hidden="1" outlineLevel="1">
      <c r="A750" s="50" t="s">
        <v>1289</v>
      </c>
      <c r="B750" s="9" t="s">
        <v>2332</v>
      </c>
      <c r="C750" s="1">
        <f t="shared" si="202"/>
        <v>1340</v>
      </c>
      <c r="D750" s="7">
        <f t="shared" si="203"/>
        <v>1</v>
      </c>
      <c r="E750" s="7">
        <f t="shared" si="204"/>
        <v>6</v>
      </c>
      <c r="F750" s="7">
        <f t="shared" si="205"/>
        <v>2</v>
      </c>
      <c r="G750" s="7">
        <f t="shared" si="215"/>
        <v>4</v>
      </c>
      <c r="H750" s="49">
        <f t="shared" si="206"/>
        <v>8</v>
      </c>
      <c r="I750" s="178">
        <f t="shared" si="207"/>
        <v>5.9701492537313433E-3</v>
      </c>
      <c r="J750" s="8"/>
      <c r="K750" s="2">
        <f t="shared" si="208"/>
        <v>0.4992537313432836</v>
      </c>
      <c r="L750" s="2">
        <f t="shared" si="209"/>
        <v>0</v>
      </c>
      <c r="M750" s="2">
        <f t="shared" si="210"/>
        <v>0.49328358208955225</v>
      </c>
      <c r="N750" s="2">
        <f t="shared" si="211"/>
        <v>2.2388059701492539E-3</v>
      </c>
      <c r="O750" s="2">
        <f t="shared" si="212"/>
        <v>5.2238805970148353E-3</v>
      </c>
      <c r="P750" s="1">
        <v>669</v>
      </c>
      <c r="Q750" s="1"/>
      <c r="R750" s="1">
        <v>661</v>
      </c>
      <c r="S750" s="1">
        <v>3</v>
      </c>
      <c r="T750" s="1"/>
      <c r="U750" s="1"/>
      <c r="V750" s="1"/>
      <c r="W750" s="1"/>
      <c r="X750" s="1">
        <v>6</v>
      </c>
      <c r="Y750" s="1">
        <v>0</v>
      </c>
      <c r="Z750" s="1"/>
      <c r="AA750" s="1"/>
      <c r="AB750" s="1"/>
      <c r="AC750" s="1">
        <v>1</v>
      </c>
      <c r="AD750" s="1"/>
      <c r="AI750" t="str">
        <f t="shared" si="216"/>
        <v>Chatham</v>
      </c>
      <c r="AJ750" t="s">
        <v>2598</v>
      </c>
      <c r="AK750" s="158">
        <v>9</v>
      </c>
      <c r="AL750" s="7"/>
      <c r="AN750" s="98">
        <v>25</v>
      </c>
      <c r="AO750" s="100">
        <v>1</v>
      </c>
      <c r="AP750" s="100">
        <v>20</v>
      </c>
      <c r="AQ750" s="107">
        <v>12995</v>
      </c>
      <c r="AR750" s="107">
        <f t="shared" si="213"/>
        <v>25001</v>
      </c>
      <c r="AS750" t="s">
        <v>1726</v>
      </c>
      <c r="AT750" s="110">
        <f t="shared" si="214"/>
        <v>2512995</v>
      </c>
      <c r="AW750">
        <v>24.41</v>
      </c>
      <c r="AX750">
        <v>8.19</v>
      </c>
      <c r="AY750">
        <v>16.22</v>
      </c>
      <c r="BF750" s="118"/>
      <c r="BI750" s="118"/>
      <c r="BJ750" s="118"/>
    </row>
    <row r="751" spans="1:62" hidden="1" outlineLevel="1">
      <c r="A751" s="50" t="s">
        <v>1614</v>
      </c>
      <c r="B751" s="9" t="s">
        <v>2332</v>
      </c>
      <c r="C751" s="1">
        <f t="shared" si="202"/>
        <v>6863</v>
      </c>
      <c r="D751" s="7">
        <f t="shared" si="203"/>
        <v>2</v>
      </c>
      <c r="E751" s="7" t="e">
        <f t="shared" si="204"/>
        <v>#N/A</v>
      </c>
      <c r="F751" s="7">
        <f t="shared" si="205"/>
        <v>1</v>
      </c>
      <c r="G751" s="7">
        <f t="shared" si="215"/>
        <v>4</v>
      </c>
      <c r="H751" s="49">
        <f t="shared" si="206"/>
        <v>689</v>
      </c>
      <c r="I751" s="178">
        <f t="shared" si="207"/>
        <v>0.10039341395891009</v>
      </c>
      <c r="J751" s="8"/>
      <c r="K751" s="2">
        <f t="shared" si="208"/>
        <v>0.44135217834766138</v>
      </c>
      <c r="L751" s="2">
        <f t="shared" si="209"/>
        <v>0</v>
      </c>
      <c r="M751" s="2">
        <f t="shared" si="210"/>
        <v>0.54174559230657149</v>
      </c>
      <c r="N751" s="2">
        <f t="shared" si="211"/>
        <v>5.245519452134635E-3</v>
      </c>
      <c r="O751" s="2">
        <f t="shared" si="212"/>
        <v>1.1656709893632492E-2</v>
      </c>
      <c r="P751" s="1">
        <v>3029</v>
      </c>
      <c r="Q751" s="1"/>
      <c r="R751" s="1">
        <v>3718</v>
      </c>
      <c r="S751" s="1">
        <v>36</v>
      </c>
      <c r="T751" s="1"/>
      <c r="U751" s="1"/>
      <c r="V751" s="1"/>
      <c r="W751" s="1"/>
      <c r="X751" s="1">
        <v>56</v>
      </c>
      <c r="Y751" s="1">
        <v>15</v>
      </c>
      <c r="Z751" s="1"/>
      <c r="AA751" s="1"/>
      <c r="AB751" s="1"/>
      <c r="AC751" s="1">
        <v>9</v>
      </c>
      <c r="AD751" s="1"/>
      <c r="AI751" t="str">
        <f t="shared" si="216"/>
        <v>Chelmsford</v>
      </c>
      <c r="AJ751" t="s">
        <v>2249</v>
      </c>
      <c r="AK751" s="158">
        <v>3</v>
      </c>
      <c r="AL751" s="7"/>
      <c r="AN751" s="98">
        <v>25</v>
      </c>
      <c r="AO751" s="100">
        <v>17</v>
      </c>
      <c r="AP751" s="100">
        <v>65</v>
      </c>
      <c r="AQ751" s="107">
        <v>13135</v>
      </c>
      <c r="AR751" s="107">
        <f t="shared" si="213"/>
        <v>25017</v>
      </c>
      <c r="AS751" t="s">
        <v>1726</v>
      </c>
      <c r="AT751" s="110">
        <f t="shared" si="214"/>
        <v>2513135</v>
      </c>
      <c r="AW751">
        <v>23.18</v>
      </c>
      <c r="AX751">
        <v>0.53</v>
      </c>
      <c r="AY751">
        <v>22.65</v>
      </c>
      <c r="BF751" s="118"/>
      <c r="BI751" s="118"/>
      <c r="BJ751" s="118"/>
    </row>
    <row r="752" spans="1:62" hidden="1" outlineLevel="1">
      <c r="A752" s="50" t="s">
        <v>1495</v>
      </c>
      <c r="B752" s="9" t="s">
        <v>2332</v>
      </c>
      <c r="C752" s="1">
        <f t="shared" si="202"/>
        <v>3847</v>
      </c>
      <c r="D752" s="7">
        <f t="shared" si="203"/>
        <v>1</v>
      </c>
      <c r="E752" s="7">
        <f t="shared" si="204"/>
        <v>6</v>
      </c>
      <c r="F752" s="7">
        <f t="shared" si="205"/>
        <v>2</v>
      </c>
      <c r="G752" s="7">
        <f t="shared" si="215"/>
        <v>4</v>
      </c>
      <c r="H752" s="49">
        <f t="shared" si="206"/>
        <v>735</v>
      </c>
      <c r="I752" s="178">
        <f t="shared" si="207"/>
        <v>0.19105796724720561</v>
      </c>
      <c r="J752" s="8"/>
      <c r="K752" s="2">
        <f t="shared" si="208"/>
        <v>0.59007018455939697</v>
      </c>
      <c r="L752" s="2">
        <f t="shared" si="209"/>
        <v>0</v>
      </c>
      <c r="M752" s="2">
        <f t="shared" si="210"/>
        <v>0.39901221731219133</v>
      </c>
      <c r="N752" s="2">
        <f t="shared" si="211"/>
        <v>3.8991421887184818E-3</v>
      </c>
      <c r="O752" s="2">
        <f t="shared" si="212"/>
        <v>7.0184559396932172E-3</v>
      </c>
      <c r="P752" s="1">
        <v>2270</v>
      </c>
      <c r="Q752" s="1"/>
      <c r="R752" s="1">
        <v>1535</v>
      </c>
      <c r="S752" s="1">
        <v>15</v>
      </c>
      <c r="T752" s="1"/>
      <c r="U752" s="1"/>
      <c r="V752" s="1"/>
      <c r="W752" s="1"/>
      <c r="X752" s="1">
        <v>18</v>
      </c>
      <c r="Y752" s="1">
        <v>0</v>
      </c>
      <c r="Z752" s="1"/>
      <c r="AA752" s="1"/>
      <c r="AB752" s="1"/>
      <c r="AC752" s="1">
        <v>9</v>
      </c>
      <c r="AD752" s="1"/>
      <c r="AI752" t="str">
        <f t="shared" si="216"/>
        <v>Chelsea</v>
      </c>
      <c r="AJ752" t="s">
        <v>2098</v>
      </c>
      <c r="AK752" s="158">
        <v>7</v>
      </c>
      <c r="AL752" s="7"/>
      <c r="AN752" s="98">
        <v>25</v>
      </c>
      <c r="AO752" s="100">
        <v>25</v>
      </c>
      <c r="AP752" s="100">
        <v>10</v>
      </c>
      <c r="AQ752" s="107">
        <v>13205</v>
      </c>
      <c r="AR752" s="107">
        <f t="shared" si="213"/>
        <v>25025</v>
      </c>
      <c r="AS752" t="s">
        <v>1037</v>
      </c>
      <c r="AT752" s="110">
        <f t="shared" si="214"/>
        <v>2513205</v>
      </c>
      <c r="AW752">
        <v>2.48</v>
      </c>
      <c r="AX752">
        <v>0.28999999999999998</v>
      </c>
      <c r="AY752">
        <v>2.19</v>
      </c>
      <c r="BF752" s="118"/>
      <c r="BI752" s="118"/>
      <c r="BJ752" s="118"/>
    </row>
    <row r="753" spans="1:62" hidden="1" outlineLevel="1">
      <c r="A753" s="50" t="s">
        <v>1381</v>
      </c>
      <c r="B753" s="9" t="s">
        <v>2332</v>
      </c>
      <c r="C753" s="1">
        <f t="shared" si="202"/>
        <v>587</v>
      </c>
      <c r="D753" s="7">
        <f t="shared" si="203"/>
        <v>2</v>
      </c>
      <c r="E753" s="7" t="e">
        <f t="shared" si="204"/>
        <v>#N/A</v>
      </c>
      <c r="F753" s="7">
        <f t="shared" si="205"/>
        <v>1</v>
      </c>
      <c r="G753" s="7">
        <f t="shared" si="215"/>
        <v>5</v>
      </c>
      <c r="H753" s="49">
        <f t="shared" si="206"/>
        <v>64</v>
      </c>
      <c r="I753" s="178">
        <f t="shared" si="207"/>
        <v>0.10902896081771721</v>
      </c>
      <c r="J753" s="8"/>
      <c r="K753" s="2">
        <f t="shared" si="208"/>
        <v>0.43781942078364566</v>
      </c>
      <c r="L753" s="2">
        <f t="shared" si="209"/>
        <v>0</v>
      </c>
      <c r="M753" s="2">
        <f t="shared" si="210"/>
        <v>0.54684838160136284</v>
      </c>
      <c r="N753" s="2">
        <f t="shared" si="211"/>
        <v>3.4071550255536627E-3</v>
      </c>
      <c r="O753" s="2">
        <f t="shared" si="212"/>
        <v>1.1925042589437832E-2</v>
      </c>
      <c r="P753" s="1">
        <v>257</v>
      </c>
      <c r="Q753" s="1"/>
      <c r="R753" s="1">
        <v>321</v>
      </c>
      <c r="S753" s="1">
        <v>2</v>
      </c>
      <c r="T753" s="1"/>
      <c r="U753" s="1"/>
      <c r="V753" s="1"/>
      <c r="W753" s="1"/>
      <c r="X753" s="1">
        <v>3</v>
      </c>
      <c r="Y753" s="1">
        <v>3</v>
      </c>
      <c r="Z753" s="1"/>
      <c r="AA753" s="1"/>
      <c r="AB753" s="1"/>
      <c r="AC753" s="1">
        <v>1</v>
      </c>
      <c r="AD753" s="1"/>
      <c r="AI753" t="str">
        <f t="shared" si="216"/>
        <v>Cheshire</v>
      </c>
      <c r="AJ753" t="s">
        <v>241</v>
      </c>
      <c r="AK753" s="158">
        <v>1</v>
      </c>
      <c r="AL753" s="7"/>
      <c r="AN753" s="98">
        <v>25</v>
      </c>
      <c r="AO753" s="100">
        <v>3</v>
      </c>
      <c r="AP753" s="100">
        <v>20</v>
      </c>
      <c r="AQ753" s="107">
        <v>13345</v>
      </c>
      <c r="AR753" s="107">
        <f t="shared" si="213"/>
        <v>25003</v>
      </c>
      <c r="AS753" t="s">
        <v>1726</v>
      </c>
      <c r="AT753" s="110">
        <f t="shared" si="214"/>
        <v>2513345</v>
      </c>
      <c r="AW753">
        <v>27.55</v>
      </c>
      <c r="AX753">
        <v>0.61</v>
      </c>
      <c r="AY753">
        <v>26.94</v>
      </c>
      <c r="BF753" s="118"/>
      <c r="BI753" s="118"/>
      <c r="BJ753" s="118"/>
    </row>
    <row r="754" spans="1:62" hidden="1" outlineLevel="1">
      <c r="A754" s="50" t="s">
        <v>2178</v>
      </c>
      <c r="B754" s="9" t="s">
        <v>2332</v>
      </c>
      <c r="C754" s="1">
        <f t="shared" si="202"/>
        <v>168</v>
      </c>
      <c r="D754" s="7">
        <f t="shared" si="203"/>
        <v>2</v>
      </c>
      <c r="E754" s="7">
        <f t="shared" si="204"/>
        <v>5</v>
      </c>
      <c r="F754" s="7">
        <f t="shared" si="205"/>
        <v>1</v>
      </c>
      <c r="G754" s="7">
        <f t="shared" si="215"/>
        <v>3</v>
      </c>
      <c r="H754" s="49">
        <f t="shared" si="206"/>
        <v>38</v>
      </c>
      <c r="I754" s="178">
        <f t="shared" si="207"/>
        <v>0.22619047619047619</v>
      </c>
      <c r="J754" s="8"/>
      <c r="K754" s="2">
        <f t="shared" si="208"/>
        <v>0.38095238095238093</v>
      </c>
      <c r="L754" s="2">
        <f t="shared" si="209"/>
        <v>0</v>
      </c>
      <c r="M754" s="2">
        <f t="shared" si="210"/>
        <v>0.6071428571428571</v>
      </c>
      <c r="N754" s="2">
        <f t="shared" si="211"/>
        <v>5.9523809523809521E-3</v>
      </c>
      <c r="O754" s="2">
        <f t="shared" si="212"/>
        <v>5.9523809523810214E-3</v>
      </c>
      <c r="P754" s="1">
        <v>64</v>
      </c>
      <c r="Q754" s="1"/>
      <c r="R754" s="1">
        <v>102</v>
      </c>
      <c r="S754" s="1">
        <v>1</v>
      </c>
      <c r="T754" s="1"/>
      <c r="U754" s="1"/>
      <c r="V754" s="1"/>
      <c r="W754" s="1"/>
      <c r="X754" s="1">
        <v>1</v>
      </c>
      <c r="Y754" s="1">
        <v>0</v>
      </c>
      <c r="Z754" s="1"/>
      <c r="AA754" s="1"/>
      <c r="AB754" s="1"/>
      <c r="AC754" s="1">
        <v>0</v>
      </c>
      <c r="AD754" s="1"/>
      <c r="AI754" t="str">
        <f t="shared" si="216"/>
        <v>Chester</v>
      </c>
      <c r="AJ754" t="s">
        <v>2909</v>
      </c>
      <c r="AK754" s="158">
        <v>1</v>
      </c>
      <c r="AL754" s="7"/>
      <c r="AN754" s="98">
        <v>25</v>
      </c>
      <c r="AO754" s="100">
        <v>13</v>
      </c>
      <c r="AP754" s="100">
        <v>20</v>
      </c>
      <c r="AQ754" s="107">
        <v>13485</v>
      </c>
      <c r="AR754" s="107">
        <f t="shared" si="213"/>
        <v>25013</v>
      </c>
      <c r="AS754" t="s">
        <v>1726</v>
      </c>
      <c r="AT754" s="110">
        <f t="shared" si="214"/>
        <v>2513485</v>
      </c>
      <c r="AW754">
        <v>37.130000000000003</v>
      </c>
      <c r="AX754">
        <v>0.4</v>
      </c>
      <c r="AY754">
        <v>36.729999999999997</v>
      </c>
      <c r="BF754" s="118"/>
      <c r="BI754" s="118"/>
      <c r="BJ754" s="118"/>
    </row>
    <row r="755" spans="1:62" hidden="1" outlineLevel="1">
      <c r="A755" s="50" t="s">
        <v>2334</v>
      </c>
      <c r="B755" s="9" t="s">
        <v>2332</v>
      </c>
      <c r="C755" s="1">
        <f t="shared" si="202"/>
        <v>315</v>
      </c>
      <c r="D755" s="7">
        <f t="shared" si="203"/>
        <v>2</v>
      </c>
      <c r="E755" s="7">
        <f t="shared" si="204"/>
        <v>3</v>
      </c>
      <c r="F755" s="7">
        <f t="shared" si="205"/>
        <v>1</v>
      </c>
      <c r="G755" s="7">
        <f t="shared" si="215"/>
        <v>0</v>
      </c>
      <c r="H755" s="49">
        <f t="shared" si="206"/>
        <v>135</v>
      </c>
      <c r="I755" s="178">
        <f t="shared" si="207"/>
        <v>0.42857142857142855</v>
      </c>
      <c r="J755" s="8"/>
      <c r="K755" s="2">
        <f t="shared" si="208"/>
        <v>0.2857142857142857</v>
      </c>
      <c r="L755" s="2">
        <f t="shared" si="209"/>
        <v>0</v>
      </c>
      <c r="M755" s="2">
        <f t="shared" si="210"/>
        <v>0.7142857142857143</v>
      </c>
      <c r="N755" s="2">
        <f t="shared" si="211"/>
        <v>0</v>
      </c>
      <c r="O755" s="2">
        <f t="shared" si="212"/>
        <v>0</v>
      </c>
      <c r="P755" s="1">
        <v>90</v>
      </c>
      <c r="Q755" s="1"/>
      <c r="R755" s="1">
        <v>225</v>
      </c>
      <c r="S755" s="1">
        <v>0</v>
      </c>
      <c r="T755" s="1"/>
      <c r="U755" s="1"/>
      <c r="V755" s="1"/>
      <c r="W755" s="1"/>
      <c r="X755" s="1">
        <v>0</v>
      </c>
      <c r="Y755" s="1">
        <v>0</v>
      </c>
      <c r="Z755" s="1"/>
      <c r="AA755" s="1"/>
      <c r="AB755" s="1"/>
      <c r="AC755" s="1">
        <v>0</v>
      </c>
      <c r="AD755" s="1"/>
      <c r="AI755" t="str">
        <f t="shared" si="216"/>
        <v>Chesterfield</v>
      </c>
      <c r="AJ755" t="s">
        <v>2439</v>
      </c>
      <c r="AK755" s="158">
        <v>1</v>
      </c>
      <c r="AL755" s="7"/>
      <c r="AN755" s="98">
        <v>25</v>
      </c>
      <c r="AO755" s="100">
        <v>15</v>
      </c>
      <c r="AP755" s="100">
        <v>15</v>
      </c>
      <c r="AQ755" s="107">
        <v>13590</v>
      </c>
      <c r="AR755" s="107">
        <f t="shared" si="213"/>
        <v>25015</v>
      </c>
      <c r="AS755" t="s">
        <v>1726</v>
      </c>
      <c r="AT755" s="110">
        <f t="shared" si="214"/>
        <v>2513590</v>
      </c>
      <c r="AW755">
        <v>31.29</v>
      </c>
      <c r="AX755">
        <v>0.19</v>
      </c>
      <c r="AY755">
        <v>31.1</v>
      </c>
      <c r="BF755" s="118"/>
      <c r="BI755" s="118"/>
      <c r="BJ755" s="118"/>
    </row>
    <row r="756" spans="1:62" hidden="1" outlineLevel="1">
      <c r="A756" s="50" t="s">
        <v>2207</v>
      </c>
      <c r="B756" s="9" t="s">
        <v>2332</v>
      </c>
      <c r="C756" s="1">
        <f t="shared" si="202"/>
        <v>7856</v>
      </c>
      <c r="D756" s="7">
        <f t="shared" si="203"/>
        <v>2</v>
      </c>
      <c r="E756" s="7" t="e">
        <f t="shared" si="204"/>
        <v>#N/A</v>
      </c>
      <c r="F756" s="7">
        <f t="shared" si="205"/>
        <v>1</v>
      </c>
      <c r="G756" s="7">
        <f t="shared" si="215"/>
        <v>5</v>
      </c>
      <c r="H756" s="49">
        <f t="shared" si="206"/>
        <v>152</v>
      </c>
      <c r="I756" s="178">
        <f t="shared" si="207"/>
        <v>1.9348268839103868E-2</v>
      </c>
      <c r="J756" s="8"/>
      <c r="K756" s="2">
        <f t="shared" si="208"/>
        <v>0.47619653767820774</v>
      </c>
      <c r="L756" s="2">
        <f t="shared" si="209"/>
        <v>0</v>
      </c>
      <c r="M756" s="2">
        <f t="shared" si="210"/>
        <v>0.49554480651731159</v>
      </c>
      <c r="N756" s="2">
        <f t="shared" si="211"/>
        <v>5.0916496945010185E-3</v>
      </c>
      <c r="O756" s="2">
        <f t="shared" si="212"/>
        <v>2.3167006109979595E-2</v>
      </c>
      <c r="P756" s="1">
        <v>3741</v>
      </c>
      <c r="Q756" s="1"/>
      <c r="R756" s="1">
        <v>3893</v>
      </c>
      <c r="S756" s="1">
        <v>40</v>
      </c>
      <c r="T756" s="1"/>
      <c r="U756" s="1"/>
      <c r="V756" s="1"/>
      <c r="W756" s="1"/>
      <c r="X756" s="1">
        <v>84</v>
      </c>
      <c r="Y756" s="1">
        <v>76</v>
      </c>
      <c r="Z756" s="1"/>
      <c r="AA756" s="1"/>
      <c r="AB756" s="1"/>
      <c r="AC756" s="1">
        <v>22</v>
      </c>
      <c r="AD756" s="1"/>
      <c r="AI756" t="str">
        <f t="shared" si="216"/>
        <v>Chicopee</v>
      </c>
      <c r="AJ756" t="s">
        <v>2909</v>
      </c>
      <c r="AK756" s="158">
        <v>1</v>
      </c>
      <c r="AL756" s="7"/>
      <c r="AN756" s="98">
        <v>25</v>
      </c>
      <c r="AO756" s="100">
        <v>13</v>
      </c>
      <c r="AP756" s="100">
        <v>25</v>
      </c>
      <c r="AQ756" s="107">
        <v>13660</v>
      </c>
      <c r="AR756" s="107">
        <f t="shared" si="213"/>
        <v>25013</v>
      </c>
      <c r="AS756" t="s">
        <v>1037</v>
      </c>
      <c r="AT756" s="110">
        <f t="shared" si="214"/>
        <v>2513660</v>
      </c>
      <c r="AW756">
        <v>23.9</v>
      </c>
      <c r="AX756">
        <v>1.03</v>
      </c>
      <c r="AY756">
        <v>22.87</v>
      </c>
      <c r="BF756" s="118"/>
      <c r="BI756" s="118"/>
      <c r="BJ756" s="118"/>
    </row>
    <row r="757" spans="1:62" hidden="1" outlineLevel="1">
      <c r="A757" s="50" t="s">
        <v>2839</v>
      </c>
      <c r="B757" s="9" t="s">
        <v>2332</v>
      </c>
      <c r="C757" s="1">
        <f t="shared" si="202"/>
        <v>382</v>
      </c>
      <c r="D757" s="7">
        <f t="shared" si="203"/>
        <v>2</v>
      </c>
      <c r="E757" s="7">
        <f t="shared" si="204"/>
        <v>3</v>
      </c>
      <c r="F757" s="7">
        <f t="shared" si="205"/>
        <v>1</v>
      </c>
      <c r="G757" s="7">
        <f t="shared" si="215"/>
        <v>0</v>
      </c>
      <c r="H757" s="49">
        <f t="shared" si="206"/>
        <v>58</v>
      </c>
      <c r="I757" s="178">
        <f t="shared" si="207"/>
        <v>0.15183246073298429</v>
      </c>
      <c r="J757" s="8"/>
      <c r="K757" s="2">
        <f t="shared" si="208"/>
        <v>0.42408376963350786</v>
      </c>
      <c r="L757" s="2">
        <f t="shared" si="209"/>
        <v>0</v>
      </c>
      <c r="M757" s="2">
        <f t="shared" si="210"/>
        <v>0.5759162303664922</v>
      </c>
      <c r="N757" s="2">
        <f t="shared" si="211"/>
        <v>0</v>
      </c>
      <c r="O757" s="2">
        <f t="shared" si="212"/>
        <v>0</v>
      </c>
      <c r="P757" s="1">
        <v>162</v>
      </c>
      <c r="Q757" s="1"/>
      <c r="R757" s="1">
        <v>220</v>
      </c>
      <c r="S757" s="1">
        <v>0</v>
      </c>
      <c r="T757" s="1"/>
      <c r="U757" s="1"/>
      <c r="V757" s="1"/>
      <c r="W757" s="1"/>
      <c r="X757" s="1">
        <v>0</v>
      </c>
      <c r="Y757" s="1">
        <v>0</v>
      </c>
      <c r="Z757" s="1"/>
      <c r="AA757" s="1"/>
      <c r="AB757" s="1"/>
      <c r="AC757" s="1">
        <v>0</v>
      </c>
      <c r="AD757" s="1"/>
      <c r="AI757" t="str">
        <f t="shared" si="216"/>
        <v>Chilmark</v>
      </c>
      <c r="AJ757" t="s">
        <v>752</v>
      </c>
      <c r="AK757" s="158">
        <v>9</v>
      </c>
      <c r="AL757" s="7"/>
      <c r="AN757" s="98">
        <v>25</v>
      </c>
      <c r="AO757" s="100">
        <v>7</v>
      </c>
      <c r="AP757" s="100">
        <v>5</v>
      </c>
      <c r="AQ757" s="107">
        <v>13800</v>
      </c>
      <c r="AR757" s="107">
        <f t="shared" si="213"/>
        <v>25007</v>
      </c>
      <c r="AS757" t="s">
        <v>1726</v>
      </c>
      <c r="AT757" s="110">
        <f t="shared" si="214"/>
        <v>2513800</v>
      </c>
      <c r="AW757">
        <v>100.42</v>
      </c>
      <c r="AX757">
        <v>81.28</v>
      </c>
      <c r="AY757">
        <v>19.14</v>
      </c>
      <c r="BF757" s="118"/>
      <c r="BI757" s="118"/>
      <c r="BJ757" s="118"/>
    </row>
    <row r="758" spans="1:62" hidden="1" outlineLevel="1">
      <c r="A758" s="50" t="s">
        <v>2333</v>
      </c>
      <c r="B758" s="9" t="s">
        <v>2332</v>
      </c>
      <c r="C758" s="1">
        <f t="shared" si="202"/>
        <v>269</v>
      </c>
      <c r="D758" s="7">
        <f t="shared" si="203"/>
        <v>2</v>
      </c>
      <c r="E758" s="7">
        <f t="shared" si="204"/>
        <v>5</v>
      </c>
      <c r="F758" s="7">
        <f t="shared" si="205"/>
        <v>1</v>
      </c>
      <c r="G758" s="7">
        <f t="shared" si="215"/>
        <v>0</v>
      </c>
      <c r="H758" s="49">
        <f t="shared" si="206"/>
        <v>15</v>
      </c>
      <c r="I758" s="178">
        <f t="shared" si="207"/>
        <v>5.5762081784386616E-2</v>
      </c>
      <c r="J758" s="8"/>
      <c r="K758" s="2">
        <f t="shared" si="208"/>
        <v>0.46468401486988847</v>
      </c>
      <c r="L758" s="2">
        <f t="shared" si="209"/>
        <v>0</v>
      </c>
      <c r="M758" s="2">
        <f t="shared" si="210"/>
        <v>0.5204460966542751</v>
      </c>
      <c r="N758" s="2">
        <f t="shared" si="211"/>
        <v>0</v>
      </c>
      <c r="O758" s="2">
        <f t="shared" si="212"/>
        <v>1.4869888475836368E-2</v>
      </c>
      <c r="P758" s="1">
        <v>125</v>
      </c>
      <c r="Q758" s="1"/>
      <c r="R758" s="1">
        <v>140</v>
      </c>
      <c r="S758" s="1">
        <v>0</v>
      </c>
      <c r="T758" s="1"/>
      <c r="U758" s="1"/>
      <c r="V758" s="1"/>
      <c r="W758" s="1"/>
      <c r="X758" s="1">
        <v>3</v>
      </c>
      <c r="Y758" s="1">
        <v>0</v>
      </c>
      <c r="Z758" s="1"/>
      <c r="AA758" s="1"/>
      <c r="AB758" s="1"/>
      <c r="AC758" s="1">
        <v>1</v>
      </c>
      <c r="AD758" s="1"/>
      <c r="AI758" t="str">
        <f t="shared" si="216"/>
        <v>Clarksburg</v>
      </c>
      <c r="AJ758" t="s">
        <v>241</v>
      </c>
      <c r="AK758" s="158">
        <v>1</v>
      </c>
      <c r="AL758" s="7"/>
      <c r="AN758" s="98">
        <v>25</v>
      </c>
      <c r="AO758" s="100">
        <v>3</v>
      </c>
      <c r="AP758" s="100">
        <v>25</v>
      </c>
      <c r="AQ758" s="107">
        <v>14010</v>
      </c>
      <c r="AR758" s="107">
        <f t="shared" si="213"/>
        <v>25003</v>
      </c>
      <c r="AS758" t="s">
        <v>1726</v>
      </c>
      <c r="AT758" s="110">
        <f t="shared" si="214"/>
        <v>2514010</v>
      </c>
      <c r="AW758">
        <v>12.84</v>
      </c>
      <c r="AX758">
        <v>0.08</v>
      </c>
      <c r="AY758">
        <v>12.76</v>
      </c>
      <c r="BF758" s="118"/>
      <c r="BI758" s="118"/>
      <c r="BJ758" s="118"/>
    </row>
    <row r="759" spans="1:62" hidden="1" outlineLevel="1">
      <c r="A759" s="50" t="s">
        <v>2280</v>
      </c>
      <c r="B759" s="9" t="s">
        <v>2332</v>
      </c>
      <c r="C759" s="1">
        <f t="shared" ref="C759:C822" si="217">SUM(P759:AG759)</f>
        <v>2353</v>
      </c>
      <c r="D759" s="7">
        <f t="shared" ref="D759:D822" si="218">RANK(P759,(P759:AG759))</f>
        <v>2</v>
      </c>
      <c r="E759" s="7" t="e">
        <f t="shared" ref="E759:E822" si="219">RANK(Q759,(P759:AG759))</f>
        <v>#N/A</v>
      </c>
      <c r="F759" s="7">
        <f t="shared" ref="F759:F822" si="220">IF(R759&gt;0,RANK(R759,(P759:AG759)),0)</f>
        <v>1</v>
      </c>
      <c r="G759" s="7">
        <f t="shared" si="215"/>
        <v>3</v>
      </c>
      <c r="H759" s="49">
        <f t="shared" ref="H759:H822" si="221">MAX(P759:T759)-LARGE(P759:T759,2)</f>
        <v>219</v>
      </c>
      <c r="I759" s="178">
        <f t="shared" ref="I759:I822" si="222">H759/C759</f>
        <v>9.3072673183170418E-2</v>
      </c>
      <c r="J759" s="8"/>
      <c r="K759" s="2">
        <f t="shared" ref="K759:K822" si="223">IF(C759=0,"-",P759/C759)</f>
        <v>0.44028899277518063</v>
      </c>
      <c r="L759" s="2">
        <f t="shared" ref="L759:L822" si="224">IF(C759=0,"-",Q759/C759)</f>
        <v>0</v>
      </c>
      <c r="M759" s="2">
        <f t="shared" ref="M759:M822" si="225">IF(C759=0,"-",R759/C759)</f>
        <v>0.53336166595835099</v>
      </c>
      <c r="N759" s="2">
        <f t="shared" ref="N759:N822" si="226">IF(C759=0,"-",S759/C759)</f>
        <v>1.0199745006374841E-2</v>
      </c>
      <c r="O759" s="2">
        <f t="shared" ref="O759:O822" si="227">IF(C759=0,"-",(1-K759-L759-M759-N759))</f>
        <v>1.6149596260093532E-2</v>
      </c>
      <c r="P759" s="1">
        <v>1036</v>
      </c>
      <c r="Q759" s="1"/>
      <c r="R759" s="1">
        <v>1255</v>
      </c>
      <c r="S759" s="1">
        <v>24</v>
      </c>
      <c r="T759" s="1"/>
      <c r="U759" s="1"/>
      <c r="V759" s="1"/>
      <c r="W759" s="1"/>
      <c r="X759" s="1">
        <v>24</v>
      </c>
      <c r="Y759" s="1">
        <v>7</v>
      </c>
      <c r="Z759" s="1"/>
      <c r="AA759" s="1"/>
      <c r="AB759" s="1"/>
      <c r="AC759" s="1">
        <v>7</v>
      </c>
      <c r="AD759" s="1"/>
      <c r="AI759" t="str">
        <f t="shared" si="216"/>
        <v>Clinton</v>
      </c>
      <c r="AJ759" s="9" t="s">
        <v>1781</v>
      </c>
      <c r="AK759" s="158">
        <v>3</v>
      </c>
      <c r="AL759" s="7"/>
      <c r="AN759" s="98">
        <v>25</v>
      </c>
      <c r="AO759" s="100">
        <v>27</v>
      </c>
      <c r="AP759" s="100">
        <v>55</v>
      </c>
      <c r="AQ759" s="107">
        <v>14395</v>
      </c>
      <c r="AR759" s="107">
        <f t="shared" ref="AR759:AR822" si="228">AN759*1000+AO759</f>
        <v>25027</v>
      </c>
      <c r="AS759" t="s">
        <v>1726</v>
      </c>
      <c r="AT759" s="110">
        <f t="shared" ref="AT759:AT822" si="229">AN759*100000+AQ759</f>
        <v>2514395</v>
      </c>
      <c r="AW759">
        <v>7.3</v>
      </c>
      <c r="AX759">
        <v>1.59</v>
      </c>
      <c r="AY759">
        <v>5.7</v>
      </c>
      <c r="BF759" s="118"/>
      <c r="BI759" s="118"/>
      <c r="BJ759" s="118"/>
    </row>
    <row r="760" spans="1:62" hidden="1" outlineLevel="1">
      <c r="A760" s="50" t="s">
        <v>1501</v>
      </c>
      <c r="B760" s="9" t="s">
        <v>2332</v>
      </c>
      <c r="C760" s="1">
        <f t="shared" si="217"/>
        <v>1513</v>
      </c>
      <c r="D760" s="7">
        <f t="shared" si="218"/>
        <v>1</v>
      </c>
      <c r="E760" s="7" t="e">
        <f t="shared" si="219"/>
        <v>#N/A</v>
      </c>
      <c r="F760" s="7">
        <f t="shared" si="220"/>
        <v>2</v>
      </c>
      <c r="G760" s="7">
        <f t="shared" ref="G760:G823" si="230">IF(S760&gt;0,RANK(S760,(P760:AD760)),0)</f>
        <v>4</v>
      </c>
      <c r="H760" s="49">
        <f t="shared" si="221"/>
        <v>202</v>
      </c>
      <c r="I760" s="178">
        <f t="shared" si="222"/>
        <v>0.13350958360872439</v>
      </c>
      <c r="J760" s="8"/>
      <c r="K760" s="2">
        <f t="shared" si="223"/>
        <v>0.56113681427627227</v>
      </c>
      <c r="L760" s="2">
        <f t="shared" si="224"/>
        <v>0</v>
      </c>
      <c r="M760" s="2">
        <f t="shared" si="225"/>
        <v>0.42762723066754793</v>
      </c>
      <c r="N760" s="2">
        <f t="shared" si="226"/>
        <v>1.9828155981493722E-3</v>
      </c>
      <c r="O760" s="2">
        <f t="shared" si="227"/>
        <v>9.2531394580304301E-3</v>
      </c>
      <c r="P760" s="1">
        <v>849</v>
      </c>
      <c r="Q760" s="1"/>
      <c r="R760" s="1">
        <v>647</v>
      </c>
      <c r="S760" s="1">
        <v>3</v>
      </c>
      <c r="T760" s="1"/>
      <c r="U760" s="1"/>
      <c r="V760" s="1"/>
      <c r="W760" s="1"/>
      <c r="X760" s="1">
        <v>9</v>
      </c>
      <c r="Y760" s="1">
        <v>3</v>
      </c>
      <c r="Z760" s="1"/>
      <c r="AA760" s="1"/>
      <c r="AB760" s="1"/>
      <c r="AC760" s="1">
        <v>2</v>
      </c>
      <c r="AD760" s="1"/>
      <c r="AI760" t="str">
        <f t="shared" si="216"/>
        <v>Cohasset</v>
      </c>
      <c r="AJ760" t="s">
        <v>502</v>
      </c>
      <c r="AK760" s="158">
        <v>8</v>
      </c>
      <c r="AL760" s="7"/>
      <c r="AN760" s="98">
        <v>25</v>
      </c>
      <c r="AO760" s="100">
        <v>21</v>
      </c>
      <c r="AP760" s="100">
        <v>30</v>
      </c>
      <c r="AQ760" s="107">
        <v>14640</v>
      </c>
      <c r="AR760" s="107">
        <f t="shared" si="228"/>
        <v>25021</v>
      </c>
      <c r="AS760" t="s">
        <v>1726</v>
      </c>
      <c r="AT760" s="110">
        <f t="shared" si="229"/>
        <v>2514640</v>
      </c>
      <c r="AW760">
        <v>31.46</v>
      </c>
      <c r="AX760">
        <v>21.57</v>
      </c>
      <c r="AY760">
        <v>9.89</v>
      </c>
      <c r="BF760" s="118"/>
      <c r="BI760" s="118"/>
      <c r="BJ760" s="118"/>
    </row>
    <row r="761" spans="1:62" hidden="1" outlineLevel="1">
      <c r="A761" s="50" t="s">
        <v>167</v>
      </c>
      <c r="B761" s="9" t="s">
        <v>2332</v>
      </c>
      <c r="C761" s="1">
        <f t="shared" si="217"/>
        <v>411</v>
      </c>
      <c r="D761" s="7">
        <f t="shared" si="218"/>
        <v>2</v>
      </c>
      <c r="E761" s="7">
        <f t="shared" si="219"/>
        <v>5</v>
      </c>
      <c r="F761" s="7">
        <f t="shared" si="220"/>
        <v>1</v>
      </c>
      <c r="G761" s="7">
        <f t="shared" si="230"/>
        <v>4</v>
      </c>
      <c r="H761" s="49">
        <f t="shared" si="221"/>
        <v>220</v>
      </c>
      <c r="I761" s="178">
        <f t="shared" si="222"/>
        <v>0.53527980535279807</v>
      </c>
      <c r="J761" s="8"/>
      <c r="K761" s="2">
        <f t="shared" si="223"/>
        <v>0.22627737226277372</v>
      </c>
      <c r="L761" s="2">
        <f t="shared" si="224"/>
        <v>0</v>
      </c>
      <c r="M761" s="2">
        <f t="shared" si="225"/>
        <v>0.76155717761557173</v>
      </c>
      <c r="N761" s="2">
        <f t="shared" si="226"/>
        <v>2.4330900243309003E-3</v>
      </c>
      <c r="O761" s="2">
        <f t="shared" si="227"/>
        <v>9.7323600973235856E-3</v>
      </c>
      <c r="P761" s="1">
        <v>93</v>
      </c>
      <c r="Q761" s="1"/>
      <c r="R761" s="1">
        <v>313</v>
      </c>
      <c r="S761" s="1">
        <v>1</v>
      </c>
      <c r="T761" s="1"/>
      <c r="U761" s="1"/>
      <c r="V761" s="1"/>
      <c r="W761" s="1"/>
      <c r="X761" s="1">
        <v>0</v>
      </c>
      <c r="Y761" s="1">
        <v>4</v>
      </c>
      <c r="Z761" s="1"/>
      <c r="AA761" s="1"/>
      <c r="AB761" s="1"/>
      <c r="AC761" s="1">
        <v>0</v>
      </c>
      <c r="AD761" s="1"/>
      <c r="AI761" t="str">
        <f t="shared" si="216"/>
        <v>Colrain</v>
      </c>
      <c r="AJ761" t="s">
        <v>2429</v>
      </c>
      <c r="AK761" s="158">
        <v>1</v>
      </c>
      <c r="AL761" s="7"/>
      <c r="AN761" s="98">
        <v>25</v>
      </c>
      <c r="AO761" s="100">
        <v>11</v>
      </c>
      <c r="AP761" s="100">
        <v>25</v>
      </c>
      <c r="AQ761" s="107">
        <v>14885</v>
      </c>
      <c r="AR761" s="107">
        <f t="shared" si="228"/>
        <v>25011</v>
      </c>
      <c r="AS761" t="s">
        <v>1726</v>
      </c>
      <c r="AT761" s="110">
        <f t="shared" si="229"/>
        <v>2514885</v>
      </c>
      <c r="AW761">
        <v>43.45</v>
      </c>
      <c r="AX761">
        <v>7.0000000000000007E-2</v>
      </c>
      <c r="AY761">
        <v>43.38</v>
      </c>
      <c r="BF761" s="118"/>
      <c r="BI761" s="118"/>
      <c r="BJ761" s="118"/>
    </row>
    <row r="762" spans="1:62" hidden="1" outlineLevel="1">
      <c r="A762" s="50" t="s">
        <v>3261</v>
      </c>
      <c r="B762" s="9" t="s">
        <v>2332</v>
      </c>
      <c r="C762" s="1">
        <f t="shared" si="217"/>
        <v>5419</v>
      </c>
      <c r="D762" s="7">
        <f t="shared" si="218"/>
        <v>1</v>
      </c>
      <c r="E762" s="7" t="e">
        <f t="shared" si="219"/>
        <v>#N/A</v>
      </c>
      <c r="F762" s="7">
        <f t="shared" si="220"/>
        <v>2</v>
      </c>
      <c r="G762" s="7">
        <f t="shared" si="230"/>
        <v>5</v>
      </c>
      <c r="H762" s="49">
        <f t="shared" si="221"/>
        <v>1299</v>
      </c>
      <c r="I762" s="178">
        <f t="shared" si="222"/>
        <v>0.23971212400811959</v>
      </c>
      <c r="J762" s="8"/>
      <c r="K762" s="2">
        <f t="shared" si="223"/>
        <v>0.61653441594390113</v>
      </c>
      <c r="L762" s="2">
        <f t="shared" si="224"/>
        <v>0</v>
      </c>
      <c r="M762" s="2">
        <f t="shared" si="225"/>
        <v>0.37682229193578148</v>
      </c>
      <c r="N762" s="2">
        <f t="shared" si="226"/>
        <v>1.4762871378483115E-3</v>
      </c>
      <c r="O762" s="2">
        <f t="shared" si="227"/>
        <v>5.1670049824690785E-3</v>
      </c>
      <c r="P762" s="1">
        <v>3341</v>
      </c>
      <c r="Q762" s="1"/>
      <c r="R762" s="1">
        <v>2042</v>
      </c>
      <c r="S762" s="1">
        <v>8</v>
      </c>
      <c r="T762" s="1"/>
      <c r="U762" s="1"/>
      <c r="V762" s="1"/>
      <c r="W762" s="1"/>
      <c r="X762" s="1">
        <v>18</v>
      </c>
      <c r="Y762" s="1">
        <v>9</v>
      </c>
      <c r="Z762" s="1"/>
      <c r="AA762" s="1"/>
      <c r="AB762" s="1"/>
      <c r="AC762" s="1">
        <v>1</v>
      </c>
      <c r="AD762" s="1"/>
      <c r="AI762" t="str">
        <f t="shared" si="216"/>
        <v>Concord</v>
      </c>
      <c r="AJ762" t="s">
        <v>2249</v>
      </c>
      <c r="AK762" s="158">
        <v>3</v>
      </c>
      <c r="AL762" s="7"/>
      <c r="AN762" s="98">
        <v>25</v>
      </c>
      <c r="AO762" s="100">
        <v>17</v>
      </c>
      <c r="AP762" s="100">
        <v>70</v>
      </c>
      <c r="AQ762" s="107">
        <v>15060</v>
      </c>
      <c r="AR762" s="107">
        <f t="shared" si="228"/>
        <v>25017</v>
      </c>
      <c r="AS762" t="s">
        <v>1726</v>
      </c>
      <c r="AT762" s="110">
        <f t="shared" si="229"/>
        <v>2515060</v>
      </c>
      <c r="AW762">
        <v>25.89</v>
      </c>
      <c r="AX762">
        <v>0.97</v>
      </c>
      <c r="AY762">
        <v>24.92</v>
      </c>
      <c r="BF762" s="118"/>
      <c r="BI762" s="118"/>
      <c r="BJ762" s="118"/>
    </row>
    <row r="763" spans="1:62" hidden="1" outlineLevel="1">
      <c r="A763" s="50" t="s">
        <v>876</v>
      </c>
      <c r="B763" s="9" t="s">
        <v>2332</v>
      </c>
      <c r="C763" s="1">
        <f t="shared" si="217"/>
        <v>704</v>
      </c>
      <c r="D763" s="7">
        <f t="shared" si="218"/>
        <v>2</v>
      </c>
      <c r="E763" s="7">
        <f t="shared" si="219"/>
        <v>5</v>
      </c>
      <c r="F763" s="7">
        <f t="shared" si="220"/>
        <v>1</v>
      </c>
      <c r="G763" s="7">
        <f t="shared" si="230"/>
        <v>4</v>
      </c>
      <c r="H763" s="49">
        <f t="shared" si="221"/>
        <v>252</v>
      </c>
      <c r="I763" s="178">
        <f t="shared" si="222"/>
        <v>0.35795454545454547</v>
      </c>
      <c r="J763" s="8"/>
      <c r="K763" s="2">
        <f t="shared" si="223"/>
        <v>0.31818181818181818</v>
      </c>
      <c r="L763" s="2">
        <f t="shared" si="224"/>
        <v>0</v>
      </c>
      <c r="M763" s="2">
        <f t="shared" si="225"/>
        <v>0.67613636363636365</v>
      </c>
      <c r="N763" s="2">
        <f t="shared" si="226"/>
        <v>1.4204545454545455E-3</v>
      </c>
      <c r="O763" s="2">
        <f t="shared" si="227"/>
        <v>4.2613636363636864E-3</v>
      </c>
      <c r="P763" s="1">
        <v>224</v>
      </c>
      <c r="Q763" s="1"/>
      <c r="R763" s="1">
        <v>476</v>
      </c>
      <c r="S763" s="1">
        <v>1</v>
      </c>
      <c r="T763" s="1"/>
      <c r="U763" s="1"/>
      <c r="V763" s="1"/>
      <c r="W763" s="1"/>
      <c r="X763" s="1">
        <v>3</v>
      </c>
      <c r="Y763" s="1">
        <v>0</v>
      </c>
      <c r="Z763" s="1"/>
      <c r="AA763" s="1"/>
      <c r="AB763" s="1"/>
      <c r="AC763" s="1">
        <v>0</v>
      </c>
      <c r="AD763" s="1"/>
      <c r="AI763" t="str">
        <f t="shared" si="216"/>
        <v>Conway</v>
      </c>
      <c r="AJ763" t="s">
        <v>2429</v>
      </c>
      <c r="AK763" s="158">
        <v>1</v>
      </c>
      <c r="AL763" s="7"/>
      <c r="AN763" s="98">
        <v>25</v>
      </c>
      <c r="AO763" s="100">
        <v>11</v>
      </c>
      <c r="AP763" s="100">
        <v>30</v>
      </c>
      <c r="AQ763" s="107">
        <v>15200</v>
      </c>
      <c r="AR763" s="107">
        <f t="shared" si="228"/>
        <v>25011</v>
      </c>
      <c r="AS763" t="s">
        <v>1726</v>
      </c>
      <c r="AT763" s="110">
        <f t="shared" si="229"/>
        <v>2515200</v>
      </c>
      <c r="AW763">
        <v>37.82</v>
      </c>
      <c r="AX763">
        <v>0.11</v>
      </c>
      <c r="AY763">
        <v>37.71</v>
      </c>
      <c r="BF763" s="118"/>
      <c r="BI763" s="118"/>
      <c r="BJ763" s="118"/>
    </row>
    <row r="764" spans="1:62" hidden="1" outlineLevel="1">
      <c r="A764" s="50" t="s">
        <v>1344</v>
      </c>
      <c r="B764" s="9" t="s">
        <v>2332</v>
      </c>
      <c r="C764" s="1">
        <f t="shared" si="217"/>
        <v>292</v>
      </c>
      <c r="D764" s="7">
        <f t="shared" si="218"/>
        <v>2</v>
      </c>
      <c r="E764" s="7">
        <f t="shared" si="219"/>
        <v>5</v>
      </c>
      <c r="F764" s="7">
        <f t="shared" si="220"/>
        <v>1</v>
      </c>
      <c r="G764" s="7">
        <f t="shared" si="230"/>
        <v>0</v>
      </c>
      <c r="H764" s="49">
        <f t="shared" si="221"/>
        <v>139</v>
      </c>
      <c r="I764" s="178">
        <f t="shared" si="222"/>
        <v>0.47602739726027399</v>
      </c>
      <c r="J764" s="8"/>
      <c r="K764" s="2">
        <f t="shared" si="223"/>
        <v>0.25684931506849318</v>
      </c>
      <c r="L764" s="2">
        <f t="shared" si="224"/>
        <v>0</v>
      </c>
      <c r="M764" s="2">
        <f t="shared" si="225"/>
        <v>0.73287671232876717</v>
      </c>
      <c r="N764" s="2">
        <f t="shared" si="226"/>
        <v>0</v>
      </c>
      <c r="O764" s="2">
        <f t="shared" si="227"/>
        <v>1.0273972602739656E-2</v>
      </c>
      <c r="P764" s="1">
        <v>75</v>
      </c>
      <c r="Q764" s="1"/>
      <c r="R764" s="1">
        <v>214</v>
      </c>
      <c r="S764" s="1">
        <v>0</v>
      </c>
      <c r="T764" s="1"/>
      <c r="U764" s="1"/>
      <c r="V764" s="1"/>
      <c r="W764" s="1"/>
      <c r="X764" s="1">
        <v>2</v>
      </c>
      <c r="Y764" s="1">
        <v>1</v>
      </c>
      <c r="Z764" s="1"/>
      <c r="AA764" s="1"/>
      <c r="AB764" s="1"/>
      <c r="AC764" s="1">
        <v>0</v>
      </c>
      <c r="AD764" s="1"/>
      <c r="AI764" t="str">
        <f t="shared" si="216"/>
        <v>Cummington</v>
      </c>
      <c r="AJ764" t="s">
        <v>2439</v>
      </c>
      <c r="AK764" s="158">
        <v>1</v>
      </c>
      <c r="AL764" s="7"/>
      <c r="AN764" s="98">
        <v>25</v>
      </c>
      <c r="AO764" s="100">
        <v>15</v>
      </c>
      <c r="AP764" s="100">
        <v>20</v>
      </c>
      <c r="AQ764" s="107">
        <v>16040</v>
      </c>
      <c r="AR764" s="107">
        <f t="shared" si="228"/>
        <v>25015</v>
      </c>
      <c r="AS764" t="s">
        <v>1726</v>
      </c>
      <c r="AT764" s="110">
        <f t="shared" si="229"/>
        <v>2516040</v>
      </c>
      <c r="AW764">
        <v>23.05</v>
      </c>
      <c r="AX764">
        <v>0</v>
      </c>
      <c r="AY764">
        <v>23.05</v>
      </c>
      <c r="BF764" s="118"/>
      <c r="BI764" s="118"/>
      <c r="BJ764" s="118"/>
    </row>
    <row r="765" spans="1:62" hidden="1" outlineLevel="1">
      <c r="A765" s="50" t="s">
        <v>1339</v>
      </c>
      <c r="B765" s="9" t="s">
        <v>2332</v>
      </c>
      <c r="C765" s="1">
        <f t="shared" si="217"/>
        <v>1270</v>
      </c>
      <c r="D765" s="7">
        <f t="shared" si="218"/>
        <v>2</v>
      </c>
      <c r="E765" s="7" t="e">
        <f t="shared" si="219"/>
        <v>#N/A</v>
      </c>
      <c r="F765" s="7">
        <f t="shared" si="220"/>
        <v>1</v>
      </c>
      <c r="G765" s="7">
        <f t="shared" si="230"/>
        <v>5</v>
      </c>
      <c r="H765" s="49">
        <f t="shared" si="221"/>
        <v>59</v>
      </c>
      <c r="I765" s="178">
        <f t="shared" si="222"/>
        <v>4.6456692913385826E-2</v>
      </c>
      <c r="J765" s="8"/>
      <c r="K765" s="2">
        <f t="shared" si="223"/>
        <v>0.4700787401574803</v>
      </c>
      <c r="L765" s="2">
        <f t="shared" si="224"/>
        <v>0</v>
      </c>
      <c r="M765" s="2">
        <f t="shared" si="225"/>
        <v>0.51653543307086613</v>
      </c>
      <c r="N765" s="2">
        <f t="shared" si="226"/>
        <v>2.3622047244094488E-3</v>
      </c>
      <c r="O765" s="2">
        <f t="shared" si="227"/>
        <v>1.1023622047244115E-2</v>
      </c>
      <c r="P765" s="1">
        <v>597</v>
      </c>
      <c r="Q765" s="1"/>
      <c r="R765" s="1">
        <v>656</v>
      </c>
      <c r="S765" s="1">
        <v>3</v>
      </c>
      <c r="T765" s="1"/>
      <c r="U765" s="1"/>
      <c r="V765" s="1"/>
      <c r="W765" s="1"/>
      <c r="X765" s="1">
        <v>8</v>
      </c>
      <c r="Y765" s="1">
        <v>2</v>
      </c>
      <c r="Z765" s="1"/>
      <c r="AA765" s="1"/>
      <c r="AB765" s="1"/>
      <c r="AC765" s="1">
        <v>4</v>
      </c>
      <c r="AD765" s="1"/>
      <c r="AI765" t="str">
        <f t="shared" si="216"/>
        <v>Dalton</v>
      </c>
      <c r="AJ765" t="s">
        <v>241</v>
      </c>
      <c r="AK765" s="158">
        <v>1</v>
      </c>
      <c r="AL765" s="7"/>
      <c r="AN765" s="98">
        <v>25</v>
      </c>
      <c r="AO765" s="100">
        <v>3</v>
      </c>
      <c r="AP765" s="100">
        <v>30</v>
      </c>
      <c r="AQ765" s="107">
        <v>16180</v>
      </c>
      <c r="AR765" s="107">
        <f t="shared" si="228"/>
        <v>25003</v>
      </c>
      <c r="AS765" t="s">
        <v>1726</v>
      </c>
      <c r="AT765" s="110">
        <f t="shared" si="229"/>
        <v>2516180</v>
      </c>
      <c r="AW765">
        <v>21.85</v>
      </c>
      <c r="AX765">
        <v>0.04</v>
      </c>
      <c r="AY765">
        <v>21.81</v>
      </c>
      <c r="BF765" s="118"/>
      <c r="BI765" s="118"/>
      <c r="BJ765" s="118"/>
    </row>
    <row r="766" spans="1:62" hidden="1" outlineLevel="1">
      <c r="A766" s="50" t="s">
        <v>2007</v>
      </c>
      <c r="B766" s="9" t="s">
        <v>2332</v>
      </c>
      <c r="C766" s="1">
        <f t="shared" si="217"/>
        <v>4765</v>
      </c>
      <c r="D766" s="7">
        <f t="shared" si="218"/>
        <v>2</v>
      </c>
      <c r="E766" s="7" t="e">
        <f t="shared" si="219"/>
        <v>#N/A</v>
      </c>
      <c r="F766" s="7">
        <f t="shared" si="220"/>
        <v>1</v>
      </c>
      <c r="G766" s="7">
        <f t="shared" si="230"/>
        <v>5</v>
      </c>
      <c r="H766" s="49">
        <f t="shared" si="221"/>
        <v>318</v>
      </c>
      <c r="I766" s="178">
        <f t="shared" si="222"/>
        <v>6.6736621196222451E-2</v>
      </c>
      <c r="J766" s="8"/>
      <c r="K766" s="2">
        <f t="shared" si="223"/>
        <v>0.45855194123819515</v>
      </c>
      <c r="L766" s="2">
        <f t="shared" si="224"/>
        <v>0</v>
      </c>
      <c r="M766" s="2">
        <f t="shared" si="225"/>
        <v>0.52528856243441768</v>
      </c>
      <c r="N766" s="2">
        <f t="shared" si="226"/>
        <v>3.5676810073452256E-3</v>
      </c>
      <c r="O766" s="2">
        <f t="shared" si="227"/>
        <v>1.2591815320041999E-2</v>
      </c>
      <c r="P766" s="1">
        <v>2185</v>
      </c>
      <c r="Q766" s="1"/>
      <c r="R766" s="1">
        <v>2503</v>
      </c>
      <c r="S766" s="1">
        <v>17</v>
      </c>
      <c r="T766" s="1"/>
      <c r="U766" s="1"/>
      <c r="V766" s="1"/>
      <c r="W766" s="1"/>
      <c r="X766" s="1">
        <v>29</v>
      </c>
      <c r="Y766" s="1">
        <v>25</v>
      </c>
      <c r="Z766" s="1"/>
      <c r="AA766" s="1"/>
      <c r="AB766" s="1"/>
      <c r="AC766" s="1">
        <v>6</v>
      </c>
      <c r="AD766" s="1"/>
      <c r="AI766" t="str">
        <f t="shared" si="216"/>
        <v>Danvers</v>
      </c>
      <c r="AJ766" t="s">
        <v>819</v>
      </c>
      <c r="AK766" s="158">
        <v>6</v>
      </c>
      <c r="AL766" s="7"/>
      <c r="AN766" s="98">
        <v>25</v>
      </c>
      <c r="AO766" s="100">
        <v>9</v>
      </c>
      <c r="AP766" s="100">
        <v>25</v>
      </c>
      <c r="AQ766" s="107">
        <v>16250</v>
      </c>
      <c r="AR766" s="107">
        <f t="shared" si="228"/>
        <v>25009</v>
      </c>
      <c r="AS766" t="s">
        <v>1726</v>
      </c>
      <c r="AT766" s="110">
        <f t="shared" si="229"/>
        <v>2516250</v>
      </c>
      <c r="AW766">
        <v>14.09</v>
      </c>
      <c r="AX766">
        <v>0.81</v>
      </c>
      <c r="AY766">
        <v>13.28</v>
      </c>
      <c r="BF766" s="118"/>
      <c r="BI766" s="118"/>
      <c r="BJ766" s="118"/>
    </row>
    <row r="767" spans="1:62" hidden="1" outlineLevel="1">
      <c r="A767" s="50" t="s">
        <v>69</v>
      </c>
      <c r="B767" s="9" t="s">
        <v>2332</v>
      </c>
      <c r="C767" s="1">
        <f t="shared" si="217"/>
        <v>5094</v>
      </c>
      <c r="D767" s="7">
        <f t="shared" si="218"/>
        <v>1</v>
      </c>
      <c r="E767" s="7" t="e">
        <f t="shared" si="219"/>
        <v>#N/A</v>
      </c>
      <c r="F767" s="7">
        <f t="shared" si="220"/>
        <v>2</v>
      </c>
      <c r="G767" s="7">
        <f t="shared" si="230"/>
        <v>5</v>
      </c>
      <c r="H767" s="49">
        <f t="shared" si="221"/>
        <v>80</v>
      </c>
      <c r="I767" s="178">
        <f t="shared" si="222"/>
        <v>1.5704750687082842E-2</v>
      </c>
      <c r="J767" s="8"/>
      <c r="K767" s="2">
        <f t="shared" si="223"/>
        <v>0.49823321554770317</v>
      </c>
      <c r="L767" s="2">
        <f t="shared" si="224"/>
        <v>0</v>
      </c>
      <c r="M767" s="2">
        <f t="shared" si="225"/>
        <v>0.48252846486062034</v>
      </c>
      <c r="N767" s="2">
        <f t="shared" si="226"/>
        <v>4.122497055359246E-3</v>
      </c>
      <c r="O767" s="2">
        <f t="shared" si="227"/>
        <v>1.5115822536317243E-2</v>
      </c>
      <c r="P767" s="1">
        <v>2538</v>
      </c>
      <c r="Q767" s="1"/>
      <c r="R767" s="1">
        <v>2458</v>
      </c>
      <c r="S767" s="1">
        <v>21</v>
      </c>
      <c r="T767" s="1"/>
      <c r="U767" s="1"/>
      <c r="V767" s="1"/>
      <c r="W767" s="1"/>
      <c r="X767" s="1">
        <v>45</v>
      </c>
      <c r="Y767" s="1">
        <v>26</v>
      </c>
      <c r="Z767" s="1"/>
      <c r="AA767" s="1"/>
      <c r="AB767" s="1"/>
      <c r="AC767" s="1">
        <v>6</v>
      </c>
      <c r="AD767" s="1"/>
      <c r="AI767" t="str">
        <f t="shared" si="216"/>
        <v>Dartmouth</v>
      </c>
      <c r="AJ767" t="s">
        <v>2786</v>
      </c>
      <c r="AK767" s="158">
        <v>9</v>
      </c>
      <c r="AL767" s="7"/>
      <c r="AN767" s="98">
        <v>25</v>
      </c>
      <c r="AO767" s="100">
        <v>5</v>
      </c>
      <c r="AP767" s="100">
        <v>20</v>
      </c>
      <c r="AQ767" s="107">
        <v>16425</v>
      </c>
      <c r="AR767" s="107">
        <f t="shared" si="228"/>
        <v>25005</v>
      </c>
      <c r="AS767" t="s">
        <v>1726</v>
      </c>
      <c r="AT767" s="110">
        <f t="shared" si="229"/>
        <v>2516425</v>
      </c>
      <c r="AW767">
        <v>97.82</v>
      </c>
      <c r="AX767">
        <v>36.25</v>
      </c>
      <c r="AY767">
        <v>61.57</v>
      </c>
      <c r="BF767" s="118"/>
      <c r="BI767" s="118"/>
      <c r="BJ767" s="118"/>
    </row>
    <row r="768" spans="1:62" hidden="1" outlineLevel="1">
      <c r="A768" s="50" t="s">
        <v>532</v>
      </c>
      <c r="B768" s="9" t="s">
        <v>2332</v>
      </c>
      <c r="C768" s="1">
        <f t="shared" si="217"/>
        <v>5531</v>
      </c>
      <c r="D768" s="7">
        <f t="shared" si="218"/>
        <v>1</v>
      </c>
      <c r="E768" s="7" t="e">
        <f t="shared" si="219"/>
        <v>#N/A</v>
      </c>
      <c r="F768" s="7">
        <f t="shared" si="220"/>
        <v>2</v>
      </c>
      <c r="G768" s="7">
        <f t="shared" si="230"/>
        <v>4</v>
      </c>
      <c r="H768" s="49">
        <f t="shared" si="221"/>
        <v>253</v>
      </c>
      <c r="I768" s="178">
        <f t="shared" si="222"/>
        <v>4.5742180437533898E-2</v>
      </c>
      <c r="J768" s="8"/>
      <c r="K768" s="2">
        <f t="shared" si="223"/>
        <v>0.51310793708190205</v>
      </c>
      <c r="L768" s="2">
        <f t="shared" si="224"/>
        <v>0</v>
      </c>
      <c r="M768" s="2">
        <f t="shared" si="225"/>
        <v>0.46736575664436808</v>
      </c>
      <c r="N768" s="2">
        <f t="shared" si="226"/>
        <v>4.7007774362683059E-3</v>
      </c>
      <c r="O768" s="2">
        <f t="shared" si="227"/>
        <v>1.4825528837461559E-2</v>
      </c>
      <c r="P768" s="1">
        <v>2838</v>
      </c>
      <c r="Q768" s="1"/>
      <c r="R768" s="1">
        <v>2585</v>
      </c>
      <c r="S768" s="1">
        <v>26</v>
      </c>
      <c r="T768" s="1"/>
      <c r="U768" s="1"/>
      <c r="V768" s="1"/>
      <c r="W768" s="1"/>
      <c r="X768" s="1">
        <v>58</v>
      </c>
      <c r="Y768" s="1">
        <v>15</v>
      </c>
      <c r="Z768" s="1"/>
      <c r="AA768" s="1"/>
      <c r="AB768" s="1"/>
      <c r="AC768" s="1">
        <v>9</v>
      </c>
      <c r="AD768" s="1"/>
      <c r="AI768" t="str">
        <f t="shared" si="216"/>
        <v>Dedham</v>
      </c>
      <c r="AJ768" t="s">
        <v>502</v>
      </c>
      <c r="AK768" s="158">
        <v>8</v>
      </c>
      <c r="AL768" s="7"/>
      <c r="AN768" s="98">
        <v>25</v>
      </c>
      <c r="AO768" s="100">
        <v>21</v>
      </c>
      <c r="AP768" s="100">
        <v>35</v>
      </c>
      <c r="AQ768" s="107">
        <v>16495</v>
      </c>
      <c r="AR768" s="107">
        <f t="shared" si="228"/>
        <v>25021</v>
      </c>
      <c r="AS768" t="s">
        <v>1726</v>
      </c>
      <c r="AT768" s="110">
        <f t="shared" si="229"/>
        <v>2516495</v>
      </c>
      <c r="AW768">
        <v>10.64</v>
      </c>
      <c r="AX768">
        <v>0.19</v>
      </c>
      <c r="AY768">
        <v>10.45</v>
      </c>
      <c r="BF768" s="118"/>
      <c r="BI768" s="118"/>
      <c r="BJ768" s="118"/>
    </row>
    <row r="769" spans="1:62" hidden="1" outlineLevel="1">
      <c r="A769" s="50" t="s">
        <v>1345</v>
      </c>
      <c r="B769" s="9" t="s">
        <v>2332</v>
      </c>
      <c r="C769" s="1">
        <f t="shared" si="217"/>
        <v>1535</v>
      </c>
      <c r="D769" s="7">
        <f t="shared" si="218"/>
        <v>2</v>
      </c>
      <c r="E769" s="7">
        <f t="shared" si="219"/>
        <v>6</v>
      </c>
      <c r="F769" s="7">
        <f t="shared" si="220"/>
        <v>1</v>
      </c>
      <c r="G769" s="7">
        <f t="shared" si="230"/>
        <v>4</v>
      </c>
      <c r="H769" s="49">
        <f t="shared" si="221"/>
        <v>450</v>
      </c>
      <c r="I769" s="178">
        <f t="shared" si="222"/>
        <v>0.29315960912052119</v>
      </c>
      <c r="J769" s="8"/>
      <c r="K769" s="2">
        <f t="shared" si="223"/>
        <v>0.34918566775244297</v>
      </c>
      <c r="L769" s="2">
        <f t="shared" si="224"/>
        <v>0</v>
      </c>
      <c r="M769" s="2">
        <f t="shared" si="225"/>
        <v>0.64234527687296417</v>
      </c>
      <c r="N769" s="2">
        <f t="shared" si="226"/>
        <v>1.3029315960912053E-3</v>
      </c>
      <c r="O769" s="2">
        <f t="shared" si="227"/>
        <v>7.1661237785016546E-3</v>
      </c>
      <c r="P769" s="1">
        <v>536</v>
      </c>
      <c r="Q769" s="1"/>
      <c r="R769" s="1">
        <v>986</v>
      </c>
      <c r="S769" s="1">
        <v>2</v>
      </c>
      <c r="T769" s="1"/>
      <c r="U769" s="1"/>
      <c r="V769" s="1"/>
      <c r="W769" s="1"/>
      <c r="X769" s="1">
        <v>9</v>
      </c>
      <c r="Y769" s="1">
        <v>2</v>
      </c>
      <c r="Z769" s="1"/>
      <c r="AA769" s="1"/>
      <c r="AB769" s="1"/>
      <c r="AC769" s="1">
        <v>0</v>
      </c>
      <c r="AD769" s="1"/>
      <c r="AI769" t="str">
        <f t="shared" si="216"/>
        <v>Deerfield</v>
      </c>
      <c r="AJ769" t="s">
        <v>2429</v>
      </c>
      <c r="AK769" s="158">
        <v>2</v>
      </c>
      <c r="AL769" s="7"/>
      <c r="AN769" s="98">
        <v>25</v>
      </c>
      <c r="AO769" s="100">
        <v>11</v>
      </c>
      <c r="AP769" s="100">
        <v>35</v>
      </c>
      <c r="AQ769" s="107">
        <v>16670</v>
      </c>
      <c r="AR769" s="107">
        <f t="shared" si="228"/>
        <v>25011</v>
      </c>
      <c r="AS769" t="s">
        <v>1726</v>
      </c>
      <c r="AT769" s="110">
        <f t="shared" si="229"/>
        <v>2516670</v>
      </c>
      <c r="AW769">
        <v>33.36</v>
      </c>
      <c r="AX769">
        <v>1.06</v>
      </c>
      <c r="AY769">
        <v>32.29</v>
      </c>
      <c r="BF769" s="118"/>
      <c r="BI769" s="118"/>
      <c r="BJ769" s="118"/>
    </row>
    <row r="770" spans="1:62" hidden="1" outlineLevel="1">
      <c r="A770" s="50" t="s">
        <v>2612</v>
      </c>
      <c r="B770" s="9" t="s">
        <v>2332</v>
      </c>
      <c r="C770" s="1">
        <f t="shared" si="217"/>
        <v>3065</v>
      </c>
      <c r="D770" s="7">
        <f t="shared" si="218"/>
        <v>1</v>
      </c>
      <c r="E770" s="7" t="e">
        <f t="shared" si="219"/>
        <v>#N/A</v>
      </c>
      <c r="F770" s="7">
        <f t="shared" si="220"/>
        <v>2</v>
      </c>
      <c r="G770" s="7">
        <f t="shared" si="230"/>
        <v>4</v>
      </c>
      <c r="H770" s="49">
        <f t="shared" si="221"/>
        <v>102</v>
      </c>
      <c r="I770" s="178">
        <f t="shared" si="222"/>
        <v>3.3278955954323002E-2</v>
      </c>
      <c r="J770" s="8"/>
      <c r="K770" s="2">
        <f t="shared" si="223"/>
        <v>0.50897226753670477</v>
      </c>
      <c r="L770" s="2">
        <f t="shared" si="224"/>
        <v>0</v>
      </c>
      <c r="M770" s="2">
        <f t="shared" si="225"/>
        <v>0.47569331158238171</v>
      </c>
      <c r="N770" s="2">
        <f t="shared" si="226"/>
        <v>4.2414355628058731E-3</v>
      </c>
      <c r="O770" s="2">
        <f t="shared" si="227"/>
        <v>1.1092985318107651E-2</v>
      </c>
      <c r="P770" s="1">
        <v>1560</v>
      </c>
      <c r="Q770" s="1"/>
      <c r="R770" s="1">
        <v>1458</v>
      </c>
      <c r="S770" s="1">
        <v>13</v>
      </c>
      <c r="T770" s="1"/>
      <c r="U770" s="1"/>
      <c r="V770" s="1"/>
      <c r="W770" s="1"/>
      <c r="X770" s="1">
        <v>13</v>
      </c>
      <c r="Y770" s="1">
        <v>14</v>
      </c>
      <c r="Z770" s="1"/>
      <c r="AA770" s="1"/>
      <c r="AB770" s="1"/>
      <c r="AC770" s="1">
        <v>7</v>
      </c>
      <c r="AD770" s="1"/>
      <c r="AI770" t="str">
        <f t="shared" si="216"/>
        <v>Dennis</v>
      </c>
      <c r="AJ770" t="s">
        <v>2598</v>
      </c>
      <c r="AK770" s="158">
        <v>9</v>
      </c>
      <c r="AL770" s="7"/>
      <c r="AN770" s="98">
        <v>25</v>
      </c>
      <c r="AO770" s="100">
        <v>1</v>
      </c>
      <c r="AP770" s="100">
        <v>25</v>
      </c>
      <c r="AQ770" s="107">
        <v>16775</v>
      </c>
      <c r="AR770" s="107">
        <f t="shared" si="228"/>
        <v>25001</v>
      </c>
      <c r="AS770" t="s">
        <v>1726</v>
      </c>
      <c r="AT770" s="110">
        <f t="shared" si="229"/>
        <v>2516775</v>
      </c>
      <c r="AW770">
        <v>22.23</v>
      </c>
      <c r="AX770">
        <v>1.64</v>
      </c>
      <c r="AY770">
        <v>20.6</v>
      </c>
      <c r="BF770" s="118"/>
      <c r="BI770" s="118"/>
      <c r="BJ770" s="118"/>
    </row>
    <row r="771" spans="1:62" hidden="1" outlineLevel="1">
      <c r="A771" s="50" t="s">
        <v>1871</v>
      </c>
      <c r="B771" s="9" t="s">
        <v>2332</v>
      </c>
      <c r="C771" s="1">
        <f t="shared" si="217"/>
        <v>912</v>
      </c>
      <c r="D771" s="7">
        <f t="shared" si="218"/>
        <v>2</v>
      </c>
      <c r="E771" s="7" t="e">
        <f t="shared" si="219"/>
        <v>#N/A</v>
      </c>
      <c r="F771" s="7">
        <f t="shared" si="220"/>
        <v>1</v>
      </c>
      <c r="G771" s="7">
        <f t="shared" si="230"/>
        <v>5</v>
      </c>
      <c r="H771" s="49">
        <f t="shared" si="221"/>
        <v>123</v>
      </c>
      <c r="I771" s="178">
        <f t="shared" si="222"/>
        <v>0.13486842105263158</v>
      </c>
      <c r="J771" s="8"/>
      <c r="K771" s="2">
        <f t="shared" si="223"/>
        <v>0.41995614035087719</v>
      </c>
      <c r="L771" s="2">
        <f t="shared" si="224"/>
        <v>0</v>
      </c>
      <c r="M771" s="2">
        <f t="shared" si="225"/>
        <v>0.55482456140350878</v>
      </c>
      <c r="N771" s="2">
        <f t="shared" si="226"/>
        <v>3.2894736842105261E-3</v>
      </c>
      <c r="O771" s="2">
        <f t="shared" si="227"/>
        <v>2.192982456140356E-2</v>
      </c>
      <c r="P771" s="1">
        <v>383</v>
      </c>
      <c r="Q771" s="1"/>
      <c r="R771" s="1">
        <v>506</v>
      </c>
      <c r="S771" s="1">
        <v>3</v>
      </c>
      <c r="T771" s="1"/>
      <c r="U771" s="1"/>
      <c r="V771" s="1"/>
      <c r="W771" s="1"/>
      <c r="X771" s="1">
        <v>15</v>
      </c>
      <c r="Y771" s="1">
        <v>4</v>
      </c>
      <c r="Z771" s="1"/>
      <c r="AA771" s="1"/>
      <c r="AB771" s="1"/>
      <c r="AC771" s="1">
        <v>1</v>
      </c>
      <c r="AD771" s="1"/>
      <c r="AI771" t="str">
        <f t="shared" si="216"/>
        <v>Dighton</v>
      </c>
      <c r="AJ771" t="s">
        <v>2786</v>
      </c>
      <c r="AK771" s="158">
        <v>4</v>
      </c>
      <c r="AL771" s="7"/>
      <c r="AN771" s="98">
        <v>25</v>
      </c>
      <c r="AO771" s="100">
        <v>5</v>
      </c>
      <c r="AP771" s="100">
        <v>25</v>
      </c>
      <c r="AQ771" s="107">
        <v>16950</v>
      </c>
      <c r="AR771" s="107">
        <f t="shared" si="228"/>
        <v>25005</v>
      </c>
      <c r="AS771" t="s">
        <v>1726</v>
      </c>
      <c r="AT771" s="110">
        <f t="shared" si="229"/>
        <v>2516950</v>
      </c>
      <c r="AW771">
        <v>22.85</v>
      </c>
      <c r="AX771">
        <v>0.47</v>
      </c>
      <c r="AY771">
        <v>22.38</v>
      </c>
      <c r="BF771" s="118"/>
      <c r="BI771" s="118"/>
      <c r="BJ771" s="118"/>
    </row>
    <row r="772" spans="1:62" hidden="1" outlineLevel="1">
      <c r="A772" s="50" t="s">
        <v>321</v>
      </c>
      <c r="B772" s="9" t="s">
        <v>2332</v>
      </c>
      <c r="C772" s="1">
        <f t="shared" si="217"/>
        <v>975</v>
      </c>
      <c r="D772" s="7">
        <f t="shared" si="218"/>
        <v>2</v>
      </c>
      <c r="E772" s="7" t="e">
        <f t="shared" si="219"/>
        <v>#N/A</v>
      </c>
      <c r="F772" s="7">
        <f t="shared" si="220"/>
        <v>1</v>
      </c>
      <c r="G772" s="7">
        <f t="shared" si="230"/>
        <v>4</v>
      </c>
      <c r="H772" s="49">
        <f t="shared" si="221"/>
        <v>238</v>
      </c>
      <c r="I772" s="178">
        <f t="shared" si="222"/>
        <v>0.24410256410256409</v>
      </c>
      <c r="J772" s="8"/>
      <c r="K772" s="2">
        <f t="shared" si="223"/>
        <v>0.36717948717948717</v>
      </c>
      <c r="L772" s="2">
        <f t="shared" si="224"/>
        <v>0</v>
      </c>
      <c r="M772" s="2">
        <f t="shared" si="225"/>
        <v>0.61128205128205126</v>
      </c>
      <c r="N772" s="2">
        <f t="shared" si="226"/>
        <v>6.1538461538461538E-3</v>
      </c>
      <c r="O772" s="2">
        <f t="shared" si="227"/>
        <v>1.5384615384615464E-2</v>
      </c>
      <c r="P772" s="1">
        <v>358</v>
      </c>
      <c r="Q772" s="1"/>
      <c r="R772" s="1">
        <v>596</v>
      </c>
      <c r="S772" s="1">
        <v>6</v>
      </c>
      <c r="T772" s="1"/>
      <c r="U772" s="1"/>
      <c r="V772" s="1"/>
      <c r="W772" s="1"/>
      <c r="X772" s="1">
        <v>8</v>
      </c>
      <c r="Y772" s="1">
        <v>5</v>
      </c>
      <c r="Z772" s="1"/>
      <c r="AA772" s="1"/>
      <c r="AB772" s="1"/>
      <c r="AC772" s="1">
        <v>2</v>
      </c>
      <c r="AD772" s="1"/>
      <c r="AI772" t="str">
        <f t="shared" ref="AI772:AI834" si="231">A772</f>
        <v>Douglas</v>
      </c>
      <c r="AJ772" s="9" t="s">
        <v>1781</v>
      </c>
      <c r="AK772" s="158">
        <v>2</v>
      </c>
      <c r="AL772" s="7"/>
      <c r="AN772" s="98">
        <v>25</v>
      </c>
      <c r="AO772" s="100">
        <v>27</v>
      </c>
      <c r="AP772" s="100">
        <v>60</v>
      </c>
      <c r="AQ772" s="107">
        <v>17300</v>
      </c>
      <c r="AR772" s="107">
        <f t="shared" si="228"/>
        <v>25027</v>
      </c>
      <c r="AS772" t="s">
        <v>1726</v>
      </c>
      <c r="AT772" s="110">
        <f t="shared" si="229"/>
        <v>2517300</v>
      </c>
      <c r="AW772">
        <v>37.71</v>
      </c>
      <c r="AX772">
        <v>1.34</v>
      </c>
      <c r="AY772">
        <v>36.369999999999997</v>
      </c>
      <c r="BF772" s="118"/>
      <c r="BI772" s="118"/>
      <c r="BJ772" s="118"/>
    </row>
    <row r="773" spans="1:62" hidden="1" outlineLevel="1">
      <c r="A773" s="50" t="s">
        <v>2913</v>
      </c>
      <c r="B773" s="9" t="s">
        <v>2332</v>
      </c>
      <c r="C773" s="1">
        <f t="shared" si="217"/>
        <v>1059</v>
      </c>
      <c r="D773" s="7">
        <f t="shared" si="218"/>
        <v>1</v>
      </c>
      <c r="E773" s="7">
        <f t="shared" si="219"/>
        <v>6</v>
      </c>
      <c r="F773" s="7">
        <f t="shared" si="220"/>
        <v>2</v>
      </c>
      <c r="G773" s="7">
        <f t="shared" si="230"/>
        <v>0</v>
      </c>
      <c r="H773" s="49">
        <f t="shared" si="221"/>
        <v>260</v>
      </c>
      <c r="I773" s="178">
        <f t="shared" si="222"/>
        <v>0.24551463644948066</v>
      </c>
      <c r="J773" s="8"/>
      <c r="K773" s="2">
        <f t="shared" si="223"/>
        <v>0.6203966005665722</v>
      </c>
      <c r="L773" s="2">
        <f t="shared" si="224"/>
        <v>0</v>
      </c>
      <c r="M773" s="2">
        <f t="shared" si="225"/>
        <v>0.37488196411709157</v>
      </c>
      <c r="N773" s="2">
        <f t="shared" si="226"/>
        <v>0</v>
      </c>
      <c r="O773" s="2">
        <f t="shared" si="227"/>
        <v>4.721435316336231E-3</v>
      </c>
      <c r="P773" s="1">
        <v>657</v>
      </c>
      <c r="Q773" s="1"/>
      <c r="R773" s="1">
        <v>397</v>
      </c>
      <c r="S773" s="1">
        <v>0</v>
      </c>
      <c r="T773" s="1"/>
      <c r="U773" s="1"/>
      <c r="V773" s="1"/>
      <c r="W773" s="1"/>
      <c r="X773" s="1">
        <v>3</v>
      </c>
      <c r="Y773" s="1">
        <v>1</v>
      </c>
      <c r="Z773" s="1"/>
      <c r="AA773" s="1"/>
      <c r="AB773" s="1"/>
      <c r="AC773" s="1">
        <v>1</v>
      </c>
      <c r="AD773" s="1"/>
      <c r="AI773" t="str">
        <f t="shared" si="231"/>
        <v>Dover</v>
      </c>
      <c r="AJ773" t="s">
        <v>502</v>
      </c>
      <c r="AK773" s="158">
        <v>4</v>
      </c>
      <c r="AL773" s="7"/>
      <c r="AN773" s="98">
        <v>25</v>
      </c>
      <c r="AO773" s="100">
        <v>21</v>
      </c>
      <c r="AP773" s="100">
        <v>40</v>
      </c>
      <c r="AQ773" s="107">
        <v>17405</v>
      </c>
      <c r="AR773" s="107">
        <f t="shared" si="228"/>
        <v>25021</v>
      </c>
      <c r="AS773" t="s">
        <v>1726</v>
      </c>
      <c r="AT773" s="110">
        <f t="shared" si="229"/>
        <v>2517405</v>
      </c>
      <c r="AW773">
        <v>15.41</v>
      </c>
      <c r="AX773">
        <v>0.08</v>
      </c>
      <c r="AY773">
        <v>15.33</v>
      </c>
      <c r="BF773" s="118"/>
      <c r="BI773" s="118"/>
      <c r="BJ773" s="118"/>
    </row>
    <row r="774" spans="1:62" hidden="1" outlineLevel="1">
      <c r="A774" s="50" t="s">
        <v>2093</v>
      </c>
      <c r="B774" s="9" t="s">
        <v>2332</v>
      </c>
      <c r="C774" s="1">
        <f t="shared" si="217"/>
        <v>4954</v>
      </c>
      <c r="D774" s="7">
        <f t="shared" si="218"/>
        <v>2</v>
      </c>
      <c r="E774" s="7" t="e">
        <f t="shared" si="219"/>
        <v>#N/A</v>
      </c>
      <c r="F774" s="7">
        <f t="shared" si="220"/>
        <v>1</v>
      </c>
      <c r="G774" s="7">
        <f t="shared" si="230"/>
        <v>4</v>
      </c>
      <c r="H774" s="49">
        <f t="shared" si="221"/>
        <v>727</v>
      </c>
      <c r="I774" s="178">
        <f t="shared" si="222"/>
        <v>0.1467501009285426</v>
      </c>
      <c r="J774" s="8"/>
      <c r="K774" s="2">
        <f t="shared" si="223"/>
        <v>0.41077916834880907</v>
      </c>
      <c r="L774" s="2">
        <f t="shared" si="224"/>
        <v>0</v>
      </c>
      <c r="M774" s="2">
        <f t="shared" si="225"/>
        <v>0.55752926927735158</v>
      </c>
      <c r="N774" s="2">
        <f t="shared" si="226"/>
        <v>7.4687121517965282E-3</v>
      </c>
      <c r="O774" s="2">
        <f t="shared" si="227"/>
        <v>2.422285022204277E-2</v>
      </c>
      <c r="P774" s="1">
        <v>2035</v>
      </c>
      <c r="Q774" s="1"/>
      <c r="R774" s="1">
        <v>2762</v>
      </c>
      <c r="S774" s="1">
        <v>37</v>
      </c>
      <c r="T774" s="1"/>
      <c r="U774" s="1"/>
      <c r="V774" s="1"/>
      <c r="W774" s="1"/>
      <c r="X774" s="1">
        <v>99</v>
      </c>
      <c r="Y774" s="1">
        <v>2</v>
      </c>
      <c r="Z774" s="1"/>
      <c r="AA774" s="1"/>
      <c r="AB774" s="1"/>
      <c r="AC774" s="1">
        <v>19</v>
      </c>
      <c r="AD774" s="1"/>
      <c r="AI774" t="str">
        <f t="shared" si="231"/>
        <v>Dracut</v>
      </c>
      <c r="AJ774" t="s">
        <v>2249</v>
      </c>
      <c r="AK774" s="158">
        <v>3</v>
      </c>
      <c r="AL774" s="7"/>
      <c r="AN774" s="98">
        <v>25</v>
      </c>
      <c r="AO774" s="100">
        <v>17</v>
      </c>
      <c r="AP774" s="100">
        <v>75</v>
      </c>
      <c r="AQ774" s="107">
        <v>17475</v>
      </c>
      <c r="AR774" s="107">
        <f t="shared" si="228"/>
        <v>25017</v>
      </c>
      <c r="AS774" t="s">
        <v>1726</v>
      </c>
      <c r="AT774" s="110">
        <f t="shared" si="229"/>
        <v>2517475</v>
      </c>
      <c r="AW774">
        <v>21.36</v>
      </c>
      <c r="AX774">
        <v>0.46</v>
      </c>
      <c r="AY774">
        <v>20.9</v>
      </c>
      <c r="BF774" s="118"/>
      <c r="BI774" s="118"/>
      <c r="BJ774" s="118"/>
    </row>
    <row r="775" spans="1:62" hidden="1" outlineLevel="1">
      <c r="A775" s="50" t="s">
        <v>1884</v>
      </c>
      <c r="B775" s="9" t="s">
        <v>2332</v>
      </c>
      <c r="C775" s="1">
        <f t="shared" si="217"/>
        <v>1300</v>
      </c>
      <c r="D775" s="7">
        <f t="shared" si="218"/>
        <v>2</v>
      </c>
      <c r="E775" s="7" t="e">
        <f t="shared" si="219"/>
        <v>#N/A</v>
      </c>
      <c r="F775" s="7">
        <f t="shared" si="220"/>
        <v>1</v>
      </c>
      <c r="G775" s="7">
        <f t="shared" si="230"/>
        <v>5</v>
      </c>
      <c r="H775" s="49">
        <f t="shared" si="221"/>
        <v>135</v>
      </c>
      <c r="I775" s="178">
        <f t="shared" si="222"/>
        <v>0.10384615384615385</v>
      </c>
      <c r="J775" s="8"/>
      <c r="K775" s="2">
        <f t="shared" si="223"/>
        <v>0.42615384615384616</v>
      </c>
      <c r="L775" s="2">
        <f t="shared" si="224"/>
        <v>0</v>
      </c>
      <c r="M775" s="2">
        <f t="shared" si="225"/>
        <v>0.53</v>
      </c>
      <c r="N775" s="2">
        <f t="shared" si="226"/>
        <v>6.1538461538461538E-3</v>
      </c>
      <c r="O775" s="2">
        <f t="shared" si="227"/>
        <v>3.7692307692307712E-2</v>
      </c>
      <c r="P775" s="1">
        <v>554</v>
      </c>
      <c r="Q775" s="1"/>
      <c r="R775" s="1">
        <v>689</v>
      </c>
      <c r="S775" s="1">
        <v>8</v>
      </c>
      <c r="T775" s="1"/>
      <c r="U775" s="1"/>
      <c r="V775" s="1"/>
      <c r="W775" s="1"/>
      <c r="X775" s="1">
        <v>13</v>
      </c>
      <c r="Y775" s="1">
        <v>32</v>
      </c>
      <c r="Z775" s="1"/>
      <c r="AA775" s="1"/>
      <c r="AB775" s="1"/>
      <c r="AC775" s="1">
        <v>4</v>
      </c>
      <c r="AD775" s="1"/>
      <c r="AI775" t="str">
        <f t="shared" si="231"/>
        <v>Dudley</v>
      </c>
      <c r="AJ775" s="9" t="s">
        <v>1781</v>
      </c>
      <c r="AK775" s="158">
        <v>1</v>
      </c>
      <c r="AL775" s="7"/>
      <c r="AN775" s="98">
        <v>25</v>
      </c>
      <c r="AO775" s="100">
        <v>27</v>
      </c>
      <c r="AP775" s="100">
        <v>65</v>
      </c>
      <c r="AQ775" s="107">
        <v>17685</v>
      </c>
      <c r="AR775" s="107">
        <f t="shared" si="228"/>
        <v>25027</v>
      </c>
      <c r="AS775" t="s">
        <v>1726</v>
      </c>
      <c r="AT775" s="110">
        <f t="shared" si="229"/>
        <v>2517685</v>
      </c>
      <c r="AW775">
        <v>22.06</v>
      </c>
      <c r="AX775">
        <v>1.01</v>
      </c>
      <c r="AY775">
        <v>21.05</v>
      </c>
      <c r="BF775" s="118"/>
      <c r="BI775" s="118"/>
      <c r="BJ775" s="118"/>
    </row>
    <row r="776" spans="1:62" hidden="1" outlineLevel="1">
      <c r="A776" s="50" t="s">
        <v>3146</v>
      </c>
      <c r="B776" s="9" t="s">
        <v>2332</v>
      </c>
      <c r="C776" s="1">
        <f t="shared" si="217"/>
        <v>657</v>
      </c>
      <c r="D776" s="7">
        <f t="shared" si="218"/>
        <v>2</v>
      </c>
      <c r="E776" s="7">
        <f t="shared" si="219"/>
        <v>6</v>
      </c>
      <c r="F776" s="7">
        <f t="shared" si="220"/>
        <v>1</v>
      </c>
      <c r="G776" s="7">
        <f t="shared" si="230"/>
        <v>4</v>
      </c>
      <c r="H776" s="49">
        <f t="shared" si="221"/>
        <v>98</v>
      </c>
      <c r="I776" s="178">
        <f t="shared" si="222"/>
        <v>0.14916286149162861</v>
      </c>
      <c r="J776" s="8"/>
      <c r="K776" s="2">
        <f t="shared" si="223"/>
        <v>0.42161339421613392</v>
      </c>
      <c r="L776" s="2">
        <f t="shared" si="224"/>
        <v>0</v>
      </c>
      <c r="M776" s="2">
        <f t="shared" si="225"/>
        <v>0.57077625570776258</v>
      </c>
      <c r="N776" s="2">
        <f t="shared" si="226"/>
        <v>1.5220700152207001E-3</v>
      </c>
      <c r="O776" s="2">
        <f t="shared" si="227"/>
        <v>6.0882800608827448E-3</v>
      </c>
      <c r="P776" s="1">
        <v>277</v>
      </c>
      <c r="Q776" s="1"/>
      <c r="R776" s="1">
        <v>375</v>
      </c>
      <c r="S776" s="1">
        <v>1</v>
      </c>
      <c r="T776" s="1"/>
      <c r="U776" s="1"/>
      <c r="V776" s="1"/>
      <c r="W776" s="1"/>
      <c r="X776" s="1">
        <v>3</v>
      </c>
      <c r="Y776" s="1">
        <v>1</v>
      </c>
      <c r="Z776" s="1"/>
      <c r="AA776" s="1"/>
      <c r="AB776" s="1"/>
      <c r="AC776" s="1">
        <v>0</v>
      </c>
      <c r="AD776" s="1"/>
      <c r="AI776" t="str">
        <f t="shared" si="231"/>
        <v>Dunstable</v>
      </c>
      <c r="AJ776" t="s">
        <v>2249</v>
      </c>
      <c r="AK776" s="158">
        <v>3</v>
      </c>
      <c r="AL776" s="7"/>
      <c r="AN776" s="98">
        <v>25</v>
      </c>
      <c r="AO776" s="100">
        <v>17</v>
      </c>
      <c r="AP776" s="100">
        <v>80</v>
      </c>
      <c r="AQ776" s="107">
        <v>17825</v>
      </c>
      <c r="AR776" s="107">
        <f t="shared" si="228"/>
        <v>25017</v>
      </c>
      <c r="AS776" t="s">
        <v>1726</v>
      </c>
      <c r="AT776" s="110">
        <f t="shared" si="229"/>
        <v>2517825</v>
      </c>
      <c r="AW776">
        <v>16.739999999999998</v>
      </c>
      <c r="AX776">
        <v>0.19</v>
      </c>
      <c r="AY776">
        <v>16.55</v>
      </c>
      <c r="BF776" s="118"/>
      <c r="BI776" s="118"/>
      <c r="BJ776" s="118"/>
    </row>
    <row r="777" spans="1:62" hidden="1" outlineLevel="1">
      <c r="A777" s="50" t="s">
        <v>2912</v>
      </c>
      <c r="B777" s="9" t="s">
        <v>2332</v>
      </c>
      <c r="C777" s="1">
        <f t="shared" si="217"/>
        <v>2731</v>
      </c>
      <c r="D777" s="7">
        <f t="shared" si="218"/>
        <v>1</v>
      </c>
      <c r="E777" s="7" t="e">
        <f t="shared" si="219"/>
        <v>#N/A</v>
      </c>
      <c r="F777" s="7">
        <f t="shared" si="220"/>
        <v>2</v>
      </c>
      <c r="G777" s="7">
        <f t="shared" si="230"/>
        <v>4</v>
      </c>
      <c r="H777" s="49">
        <f t="shared" si="221"/>
        <v>272</v>
      </c>
      <c r="I777" s="178">
        <f t="shared" si="222"/>
        <v>9.9597217136580013E-2</v>
      </c>
      <c r="J777" s="8"/>
      <c r="K777" s="2">
        <f t="shared" si="223"/>
        <v>0.54448919809593554</v>
      </c>
      <c r="L777" s="2">
        <f t="shared" si="224"/>
        <v>0</v>
      </c>
      <c r="M777" s="2">
        <f t="shared" si="225"/>
        <v>0.44489198095935556</v>
      </c>
      <c r="N777" s="2">
        <f t="shared" si="226"/>
        <v>2.9293299157817647E-3</v>
      </c>
      <c r="O777" s="2">
        <f t="shared" si="227"/>
        <v>7.6894910289271312E-3</v>
      </c>
      <c r="P777" s="1">
        <v>1487</v>
      </c>
      <c r="Q777" s="1"/>
      <c r="R777" s="1">
        <v>1215</v>
      </c>
      <c r="S777" s="1">
        <v>8</v>
      </c>
      <c r="T777" s="1"/>
      <c r="U777" s="1"/>
      <c r="V777" s="1"/>
      <c r="W777" s="1"/>
      <c r="X777" s="1">
        <v>13</v>
      </c>
      <c r="Y777" s="1">
        <v>4</v>
      </c>
      <c r="Z777" s="1"/>
      <c r="AA777" s="1"/>
      <c r="AB777" s="1"/>
      <c r="AC777" s="1">
        <v>4</v>
      </c>
      <c r="AD777" s="1"/>
      <c r="AI777" t="str">
        <f t="shared" si="231"/>
        <v>Duxbury</v>
      </c>
      <c r="AJ777" t="s">
        <v>1803</v>
      </c>
      <c r="AK777" s="158">
        <v>9</v>
      </c>
      <c r="AL777" s="7"/>
      <c r="AN777" s="98">
        <v>25</v>
      </c>
      <c r="AO777" s="100">
        <v>23</v>
      </c>
      <c r="AP777" s="100">
        <v>25</v>
      </c>
      <c r="AQ777" s="107">
        <v>17895</v>
      </c>
      <c r="AR777" s="107">
        <f t="shared" si="228"/>
        <v>25023</v>
      </c>
      <c r="AS777" t="s">
        <v>1726</v>
      </c>
      <c r="AT777" s="110">
        <f t="shared" si="229"/>
        <v>2517895</v>
      </c>
      <c r="AW777">
        <v>37.619999999999997</v>
      </c>
      <c r="AX777">
        <v>13.87</v>
      </c>
      <c r="AY777">
        <v>23.75</v>
      </c>
      <c r="BF777" s="118"/>
      <c r="BI777" s="118"/>
      <c r="BJ777" s="118"/>
    </row>
    <row r="778" spans="1:62" hidden="1" outlineLevel="1">
      <c r="A778" s="50" t="s">
        <v>1513</v>
      </c>
      <c r="B778" s="9" t="s">
        <v>2332</v>
      </c>
      <c r="C778" s="1">
        <f t="shared" si="217"/>
        <v>1977</v>
      </c>
      <c r="D778" s="7">
        <f t="shared" si="218"/>
        <v>2</v>
      </c>
      <c r="E778" s="7" t="e">
        <f t="shared" si="219"/>
        <v>#N/A</v>
      </c>
      <c r="F778" s="7">
        <f t="shared" si="220"/>
        <v>1</v>
      </c>
      <c r="G778" s="7">
        <f t="shared" si="230"/>
        <v>4</v>
      </c>
      <c r="H778" s="49">
        <f t="shared" si="221"/>
        <v>240</v>
      </c>
      <c r="I778" s="178">
        <f t="shared" si="222"/>
        <v>0.12139605462822459</v>
      </c>
      <c r="J778" s="8"/>
      <c r="K778" s="2">
        <f t="shared" si="223"/>
        <v>0.43196762771876579</v>
      </c>
      <c r="L778" s="2">
        <f t="shared" si="224"/>
        <v>0</v>
      </c>
      <c r="M778" s="2">
        <f t="shared" si="225"/>
        <v>0.5533636823469904</v>
      </c>
      <c r="N778" s="2">
        <f t="shared" si="226"/>
        <v>3.5407182599898838E-3</v>
      </c>
      <c r="O778" s="2">
        <f t="shared" si="227"/>
        <v>1.1127971674253867E-2</v>
      </c>
      <c r="P778" s="1">
        <v>854</v>
      </c>
      <c r="Q778" s="1"/>
      <c r="R778" s="1">
        <v>1094</v>
      </c>
      <c r="S778" s="1">
        <v>7</v>
      </c>
      <c r="T778" s="1"/>
      <c r="U778" s="1"/>
      <c r="V778" s="1"/>
      <c r="W778" s="1"/>
      <c r="X778" s="1">
        <v>17</v>
      </c>
      <c r="Y778" s="1">
        <v>1</v>
      </c>
      <c r="Z778" s="1"/>
      <c r="AA778" s="1"/>
      <c r="AB778" s="1"/>
      <c r="AC778" s="1">
        <v>4</v>
      </c>
      <c r="AD778" s="1"/>
      <c r="AI778" t="str">
        <f t="shared" si="231"/>
        <v>East Bridgewater</v>
      </c>
      <c r="AJ778" t="s">
        <v>1803</v>
      </c>
      <c r="AK778" s="158">
        <v>8</v>
      </c>
      <c r="AL778" s="7"/>
      <c r="AN778" s="98">
        <v>25</v>
      </c>
      <c r="AO778" s="100">
        <v>23</v>
      </c>
      <c r="AP778" s="100">
        <v>30</v>
      </c>
      <c r="AQ778" s="107">
        <v>18455</v>
      </c>
      <c r="AR778" s="107">
        <f t="shared" si="228"/>
        <v>25023</v>
      </c>
      <c r="AS778" t="s">
        <v>1726</v>
      </c>
      <c r="AT778" s="110">
        <f t="shared" si="229"/>
        <v>2518455</v>
      </c>
      <c r="AW778">
        <v>17.5</v>
      </c>
      <c r="AX778">
        <v>0.26</v>
      </c>
      <c r="AY778">
        <v>17.239999999999998</v>
      </c>
      <c r="BF778" s="118"/>
      <c r="BI778" s="118"/>
      <c r="BJ778" s="118"/>
    </row>
    <row r="779" spans="1:62" hidden="1" outlineLevel="1">
      <c r="A779" s="50" t="s">
        <v>2972</v>
      </c>
      <c r="B779" s="9" t="s">
        <v>2332</v>
      </c>
      <c r="C779" s="1">
        <f t="shared" si="217"/>
        <v>311</v>
      </c>
      <c r="D779" s="7">
        <f t="shared" si="218"/>
        <v>2</v>
      </c>
      <c r="E779" s="7">
        <f t="shared" si="219"/>
        <v>6</v>
      </c>
      <c r="F779" s="7">
        <f t="shared" si="220"/>
        <v>1</v>
      </c>
      <c r="G779" s="7">
        <f t="shared" si="230"/>
        <v>4</v>
      </c>
      <c r="H779" s="49">
        <f t="shared" si="221"/>
        <v>89</v>
      </c>
      <c r="I779" s="178">
        <f t="shared" si="222"/>
        <v>0.2861736334405145</v>
      </c>
      <c r="J779" s="8"/>
      <c r="K779" s="2">
        <f t="shared" si="223"/>
        <v>0.34083601286173631</v>
      </c>
      <c r="L779" s="2">
        <f t="shared" si="224"/>
        <v>0</v>
      </c>
      <c r="M779" s="2">
        <f t="shared" si="225"/>
        <v>0.62700964630225076</v>
      </c>
      <c r="N779" s="2">
        <f t="shared" si="226"/>
        <v>1.2861736334405145E-2</v>
      </c>
      <c r="O779" s="2">
        <f t="shared" si="227"/>
        <v>1.929260450160784E-2</v>
      </c>
      <c r="P779" s="1">
        <v>106</v>
      </c>
      <c r="Q779" s="1"/>
      <c r="R779" s="1">
        <v>195</v>
      </c>
      <c r="S779" s="1">
        <v>4</v>
      </c>
      <c r="T779" s="1"/>
      <c r="U779" s="1"/>
      <c r="V779" s="1"/>
      <c r="W779" s="1"/>
      <c r="X779" s="1">
        <v>5</v>
      </c>
      <c r="Y779" s="1">
        <v>1</v>
      </c>
      <c r="Z779" s="1"/>
      <c r="AA779" s="1"/>
      <c r="AB779" s="1"/>
      <c r="AC779" s="1">
        <v>0</v>
      </c>
      <c r="AD779" s="1"/>
      <c r="AI779" t="str">
        <f t="shared" si="231"/>
        <v>East Brookfield</v>
      </c>
      <c r="AJ779" s="9" t="s">
        <v>1781</v>
      </c>
      <c r="AK779" s="158">
        <v>1</v>
      </c>
      <c r="AL779" s="7"/>
      <c r="AN779" s="98">
        <v>25</v>
      </c>
      <c r="AO779" s="100">
        <v>27</v>
      </c>
      <c r="AP779" s="100">
        <v>70</v>
      </c>
      <c r="AQ779" s="107">
        <v>18560</v>
      </c>
      <c r="AR779" s="107">
        <f t="shared" si="228"/>
        <v>25027</v>
      </c>
      <c r="AS779" t="s">
        <v>1726</v>
      </c>
      <c r="AT779" s="110">
        <f t="shared" si="229"/>
        <v>2518560</v>
      </c>
      <c r="AW779">
        <v>10.38</v>
      </c>
      <c r="AX779">
        <v>0.53</v>
      </c>
      <c r="AY779">
        <v>9.84</v>
      </c>
      <c r="BF779" s="118"/>
      <c r="BI779" s="118"/>
      <c r="BJ779" s="118"/>
    </row>
    <row r="780" spans="1:62" hidden="1" outlineLevel="1">
      <c r="A780" s="50" t="s">
        <v>2525</v>
      </c>
      <c r="B780" s="9" t="s">
        <v>2332</v>
      </c>
      <c r="C780" s="1">
        <f t="shared" si="217"/>
        <v>2212</v>
      </c>
      <c r="D780" s="7">
        <f t="shared" si="218"/>
        <v>1</v>
      </c>
      <c r="E780" s="7">
        <f t="shared" si="219"/>
        <v>6</v>
      </c>
      <c r="F780" s="7">
        <f t="shared" si="220"/>
        <v>2</v>
      </c>
      <c r="G780" s="7">
        <f t="shared" si="230"/>
        <v>4</v>
      </c>
      <c r="H780" s="49">
        <f t="shared" si="221"/>
        <v>10</v>
      </c>
      <c r="I780" s="178">
        <f t="shared" si="222"/>
        <v>4.5207956600361665E-3</v>
      </c>
      <c r="J780" s="8"/>
      <c r="K780" s="2">
        <f t="shared" si="223"/>
        <v>0.49095840867992768</v>
      </c>
      <c r="L780" s="2">
        <f t="shared" si="224"/>
        <v>0</v>
      </c>
      <c r="M780" s="2">
        <f t="shared" si="225"/>
        <v>0.48643761301989152</v>
      </c>
      <c r="N780" s="2">
        <f t="shared" si="226"/>
        <v>4.5207956600361665E-3</v>
      </c>
      <c r="O780" s="2">
        <f t="shared" si="227"/>
        <v>1.8083182640144628E-2</v>
      </c>
      <c r="P780" s="1">
        <v>1086</v>
      </c>
      <c r="Q780" s="1"/>
      <c r="R780" s="1">
        <v>1076</v>
      </c>
      <c r="S780" s="1">
        <v>10</v>
      </c>
      <c r="T780" s="1"/>
      <c r="U780" s="1"/>
      <c r="V780" s="1"/>
      <c r="W780" s="1"/>
      <c r="X780" s="1">
        <v>0</v>
      </c>
      <c r="Y780" s="1">
        <v>36</v>
      </c>
      <c r="Z780" s="1"/>
      <c r="AA780" s="1"/>
      <c r="AB780" s="1"/>
      <c r="AC780" s="1">
        <v>4</v>
      </c>
      <c r="AD780" s="1"/>
      <c r="AI780" t="str">
        <f t="shared" si="231"/>
        <v>East Longmeadow</v>
      </c>
      <c r="AJ780" t="s">
        <v>2909</v>
      </c>
      <c r="AK780" s="158">
        <v>1</v>
      </c>
      <c r="AL780" s="7"/>
      <c r="AN780" s="98">
        <v>25</v>
      </c>
      <c r="AO780" s="100">
        <v>13</v>
      </c>
      <c r="AP780" s="100">
        <v>30</v>
      </c>
      <c r="AQ780" s="107">
        <v>19645</v>
      </c>
      <c r="AR780" s="107">
        <f t="shared" si="228"/>
        <v>25013</v>
      </c>
      <c r="AS780" t="s">
        <v>1726</v>
      </c>
      <c r="AT780" s="110">
        <f t="shared" si="229"/>
        <v>2519645</v>
      </c>
      <c r="AW780">
        <v>13.01</v>
      </c>
      <c r="AX780">
        <v>0.04</v>
      </c>
      <c r="AY780">
        <v>12.97</v>
      </c>
      <c r="BF780" s="118"/>
      <c r="BI780" s="118"/>
      <c r="BJ780" s="118"/>
    </row>
    <row r="781" spans="1:62" hidden="1" outlineLevel="1">
      <c r="A781" s="50" t="s">
        <v>2088</v>
      </c>
      <c r="B781" s="9" t="s">
        <v>2332</v>
      </c>
      <c r="C781" s="1">
        <f t="shared" si="217"/>
        <v>1402</v>
      </c>
      <c r="D781" s="7">
        <f t="shared" si="218"/>
        <v>2</v>
      </c>
      <c r="E781" s="7">
        <f t="shared" si="219"/>
        <v>6</v>
      </c>
      <c r="F781" s="7">
        <f t="shared" si="220"/>
        <v>1</v>
      </c>
      <c r="G781" s="7">
        <f t="shared" si="230"/>
        <v>3</v>
      </c>
      <c r="H781" s="49">
        <f t="shared" si="221"/>
        <v>85</v>
      </c>
      <c r="I781" s="178">
        <f t="shared" si="222"/>
        <v>6.062767475035663E-2</v>
      </c>
      <c r="J781" s="8"/>
      <c r="K781" s="2">
        <f t="shared" si="223"/>
        <v>0.46504992867332384</v>
      </c>
      <c r="L781" s="2">
        <f t="shared" si="224"/>
        <v>0</v>
      </c>
      <c r="M781" s="2">
        <f t="shared" si="225"/>
        <v>0.52567760342368042</v>
      </c>
      <c r="N781" s="2">
        <f t="shared" si="226"/>
        <v>4.2796005706134095E-3</v>
      </c>
      <c r="O781" s="2">
        <f t="shared" si="227"/>
        <v>4.9928673323823307E-3</v>
      </c>
      <c r="P781" s="1">
        <v>652</v>
      </c>
      <c r="Q781" s="1"/>
      <c r="R781" s="1">
        <v>737</v>
      </c>
      <c r="S781" s="1">
        <v>6</v>
      </c>
      <c r="T781" s="1"/>
      <c r="U781" s="1"/>
      <c r="V781" s="1"/>
      <c r="W781" s="1"/>
      <c r="X781" s="1">
        <v>5</v>
      </c>
      <c r="Y781" s="1">
        <v>2</v>
      </c>
      <c r="Z781" s="1"/>
      <c r="AA781" s="1"/>
      <c r="AB781" s="1"/>
      <c r="AC781" s="1">
        <v>0</v>
      </c>
      <c r="AD781" s="1"/>
      <c r="AI781" t="str">
        <f t="shared" si="231"/>
        <v>Eastham</v>
      </c>
      <c r="AJ781" t="s">
        <v>2598</v>
      </c>
      <c r="AK781" s="158">
        <v>9</v>
      </c>
      <c r="AL781" s="7"/>
      <c r="AN781" s="98">
        <v>25</v>
      </c>
      <c r="AO781" s="100">
        <v>1</v>
      </c>
      <c r="AP781" s="100">
        <v>30</v>
      </c>
      <c r="AQ781" s="107">
        <v>19295</v>
      </c>
      <c r="AR781" s="107">
        <f t="shared" si="228"/>
        <v>25001</v>
      </c>
      <c r="AS781" t="s">
        <v>1726</v>
      </c>
      <c r="AT781" s="110">
        <f t="shared" si="229"/>
        <v>2519295</v>
      </c>
      <c r="AW781">
        <v>27.25</v>
      </c>
      <c r="AX781">
        <v>13.26</v>
      </c>
      <c r="AY781">
        <v>13.99</v>
      </c>
      <c r="BF781" s="118"/>
      <c r="BI781" s="118"/>
      <c r="BJ781" s="118"/>
    </row>
    <row r="782" spans="1:62" hidden="1" outlineLevel="1">
      <c r="A782" s="50" t="s">
        <v>3288</v>
      </c>
      <c r="B782" s="9" t="s">
        <v>2332</v>
      </c>
      <c r="C782" s="1">
        <f t="shared" si="217"/>
        <v>4302</v>
      </c>
      <c r="D782" s="7">
        <f t="shared" si="218"/>
        <v>2</v>
      </c>
      <c r="E782" s="7" t="e">
        <f t="shared" si="219"/>
        <v>#N/A</v>
      </c>
      <c r="F782" s="7">
        <f t="shared" si="220"/>
        <v>1</v>
      </c>
      <c r="G782" s="7">
        <f t="shared" si="230"/>
        <v>5</v>
      </c>
      <c r="H782" s="49">
        <f t="shared" si="221"/>
        <v>1345</v>
      </c>
      <c r="I782" s="178">
        <f t="shared" si="222"/>
        <v>0.31264528126452812</v>
      </c>
      <c r="J782" s="8"/>
      <c r="K782" s="2">
        <f t="shared" si="223"/>
        <v>0.33635518363551836</v>
      </c>
      <c r="L782" s="2">
        <f t="shared" si="224"/>
        <v>0</v>
      </c>
      <c r="M782" s="2">
        <f t="shared" si="225"/>
        <v>0.64900046490004648</v>
      </c>
      <c r="N782" s="2">
        <f t="shared" si="226"/>
        <v>2.5569502556950256E-3</v>
      </c>
      <c r="O782" s="2">
        <f t="shared" si="227"/>
        <v>1.2087401208740186E-2</v>
      </c>
      <c r="P782" s="1">
        <v>1447</v>
      </c>
      <c r="Q782" s="1"/>
      <c r="R782" s="1">
        <v>2792</v>
      </c>
      <c r="S782" s="1">
        <v>11</v>
      </c>
      <c r="T782" s="1"/>
      <c r="U782" s="1"/>
      <c r="V782" s="1"/>
      <c r="W782" s="1"/>
      <c r="X782" s="1">
        <v>24</v>
      </c>
      <c r="Y782" s="1">
        <v>27</v>
      </c>
      <c r="Z782" s="1"/>
      <c r="AA782" s="1"/>
      <c r="AB782" s="1"/>
      <c r="AC782" s="1">
        <v>1</v>
      </c>
      <c r="AD782" s="1"/>
      <c r="AI782" t="str">
        <f t="shared" si="231"/>
        <v>Easthampton</v>
      </c>
      <c r="AJ782" t="s">
        <v>2439</v>
      </c>
      <c r="AK782" s="158">
        <v>1</v>
      </c>
      <c r="AL782" s="7"/>
      <c r="AN782" s="98">
        <v>25</v>
      </c>
      <c r="AO782" s="100">
        <v>15</v>
      </c>
      <c r="AP782" s="100">
        <v>25</v>
      </c>
      <c r="AQ782" s="107">
        <v>19330</v>
      </c>
      <c r="AR782" s="107">
        <f t="shared" si="228"/>
        <v>25015</v>
      </c>
      <c r="AS782" t="s">
        <v>1037</v>
      </c>
      <c r="AT782" s="110">
        <f t="shared" si="229"/>
        <v>2519330</v>
      </c>
      <c r="AW782">
        <v>13.6</v>
      </c>
      <c r="AX782">
        <v>0.19</v>
      </c>
      <c r="AY782">
        <v>13.42</v>
      </c>
      <c r="BF782" s="118"/>
      <c r="BI782" s="118"/>
      <c r="BJ782" s="118"/>
    </row>
    <row r="783" spans="1:62" hidden="1" outlineLevel="1">
      <c r="A783" s="50" t="s">
        <v>2789</v>
      </c>
      <c r="B783" s="9" t="s">
        <v>2332</v>
      </c>
      <c r="C783" s="1">
        <f t="shared" si="217"/>
        <v>3735</v>
      </c>
      <c r="D783" s="7">
        <f t="shared" si="218"/>
        <v>2</v>
      </c>
      <c r="E783" s="7">
        <f t="shared" si="219"/>
        <v>6</v>
      </c>
      <c r="F783" s="7">
        <f t="shared" si="220"/>
        <v>1</v>
      </c>
      <c r="G783" s="7">
        <f t="shared" si="230"/>
        <v>4</v>
      </c>
      <c r="H783" s="49">
        <f t="shared" si="221"/>
        <v>104</v>
      </c>
      <c r="I783" s="178">
        <f t="shared" si="222"/>
        <v>2.7844712182061578E-2</v>
      </c>
      <c r="J783" s="8"/>
      <c r="K783" s="2">
        <f t="shared" si="223"/>
        <v>0.47844712182061577</v>
      </c>
      <c r="L783" s="2">
        <f t="shared" si="224"/>
        <v>0</v>
      </c>
      <c r="M783" s="2">
        <f t="shared" si="225"/>
        <v>0.50629183400267741</v>
      </c>
      <c r="N783" s="2">
        <f t="shared" si="226"/>
        <v>2.6773761713520749E-3</v>
      </c>
      <c r="O783" s="2">
        <f t="shared" si="227"/>
        <v>1.2583668005354742E-2</v>
      </c>
      <c r="P783" s="1">
        <v>1787</v>
      </c>
      <c r="Q783" s="1"/>
      <c r="R783" s="1">
        <v>1891</v>
      </c>
      <c r="S783" s="1">
        <v>10</v>
      </c>
      <c r="T783" s="1"/>
      <c r="U783" s="1"/>
      <c r="V783" s="1"/>
      <c r="W783" s="1"/>
      <c r="X783" s="1">
        <v>0</v>
      </c>
      <c r="Y783" s="1">
        <v>43</v>
      </c>
      <c r="Z783" s="1"/>
      <c r="AA783" s="1"/>
      <c r="AB783" s="1"/>
      <c r="AC783" s="1">
        <v>4</v>
      </c>
      <c r="AD783" s="1"/>
      <c r="AI783" t="str">
        <f t="shared" si="231"/>
        <v>Easton</v>
      </c>
      <c r="AJ783" t="s">
        <v>2786</v>
      </c>
      <c r="AK783" s="158">
        <v>4</v>
      </c>
      <c r="AL783" s="7"/>
      <c r="AN783" s="98">
        <v>25</v>
      </c>
      <c r="AO783" s="100">
        <v>5</v>
      </c>
      <c r="AP783" s="100">
        <v>30</v>
      </c>
      <c r="AQ783" s="107">
        <v>20100</v>
      </c>
      <c r="AR783" s="107">
        <f t="shared" si="228"/>
        <v>25005</v>
      </c>
      <c r="AS783" t="s">
        <v>1726</v>
      </c>
      <c r="AT783" s="110">
        <f t="shared" si="229"/>
        <v>2520100</v>
      </c>
      <c r="AW783">
        <v>29.17</v>
      </c>
      <c r="AX783">
        <v>0.74</v>
      </c>
      <c r="AY783">
        <v>28.44</v>
      </c>
      <c r="BF783" s="118"/>
      <c r="BI783" s="118"/>
      <c r="BJ783" s="118"/>
    </row>
    <row r="784" spans="1:62" hidden="1" outlineLevel="1">
      <c r="A784" s="50" t="s">
        <v>756</v>
      </c>
      <c r="B784" s="9" t="s">
        <v>2332</v>
      </c>
      <c r="C784" s="1">
        <f t="shared" si="217"/>
        <v>1027</v>
      </c>
      <c r="D784" s="7">
        <f t="shared" si="218"/>
        <v>2</v>
      </c>
      <c r="E784" s="7">
        <f t="shared" si="219"/>
        <v>6</v>
      </c>
      <c r="F784" s="7">
        <f t="shared" si="220"/>
        <v>1</v>
      </c>
      <c r="G784" s="7">
        <f t="shared" si="230"/>
        <v>3</v>
      </c>
      <c r="H784" s="49">
        <f t="shared" si="221"/>
        <v>76</v>
      </c>
      <c r="I784" s="178">
        <f t="shared" si="222"/>
        <v>7.4001947419668937E-2</v>
      </c>
      <c r="J784" s="8"/>
      <c r="K784" s="2">
        <f t="shared" si="223"/>
        <v>0.46056475170399219</v>
      </c>
      <c r="L784" s="2">
        <f t="shared" si="224"/>
        <v>0</v>
      </c>
      <c r="M784" s="2">
        <f t="shared" si="225"/>
        <v>0.53456669912366117</v>
      </c>
      <c r="N784" s="2">
        <f t="shared" si="226"/>
        <v>1.9474196689386564E-3</v>
      </c>
      <c r="O784" s="2">
        <f t="shared" si="227"/>
        <v>2.9211295034080359E-3</v>
      </c>
      <c r="P784" s="1">
        <v>473</v>
      </c>
      <c r="Q784" s="1"/>
      <c r="R784" s="1">
        <v>549</v>
      </c>
      <c r="S784" s="1">
        <v>2</v>
      </c>
      <c r="T784" s="1"/>
      <c r="U784" s="1"/>
      <c r="V784" s="1"/>
      <c r="W784" s="1"/>
      <c r="X784" s="1">
        <v>2</v>
      </c>
      <c r="Y784" s="1">
        <v>0</v>
      </c>
      <c r="Z784" s="1"/>
      <c r="AA784" s="1"/>
      <c r="AB784" s="1"/>
      <c r="AC784" s="1">
        <v>1</v>
      </c>
      <c r="AD784" s="1"/>
      <c r="AI784" t="str">
        <f t="shared" si="231"/>
        <v>Edgartown</v>
      </c>
      <c r="AJ784" t="s">
        <v>752</v>
      </c>
      <c r="AK784" s="158">
        <v>9</v>
      </c>
      <c r="AL784" s="7"/>
      <c r="AN784" s="98">
        <v>25</v>
      </c>
      <c r="AO784" s="100">
        <v>7</v>
      </c>
      <c r="AP784" s="100">
        <v>10</v>
      </c>
      <c r="AQ784" s="107">
        <v>21150</v>
      </c>
      <c r="AR784" s="107">
        <f t="shared" si="228"/>
        <v>25007</v>
      </c>
      <c r="AS784" t="s">
        <v>1726</v>
      </c>
      <c r="AT784" s="110">
        <f t="shared" si="229"/>
        <v>2521150</v>
      </c>
      <c r="AW784">
        <v>122.74</v>
      </c>
      <c r="AX784">
        <v>95.75</v>
      </c>
      <c r="AY784">
        <v>26.99</v>
      </c>
      <c r="BF784" s="118"/>
      <c r="BI784" s="118"/>
      <c r="BJ784" s="118"/>
    </row>
    <row r="785" spans="1:62" hidden="1" outlineLevel="1">
      <c r="A785" s="50" t="s">
        <v>2222</v>
      </c>
      <c r="B785" s="9" t="s">
        <v>2332</v>
      </c>
      <c r="C785" s="1">
        <f t="shared" si="217"/>
        <v>403</v>
      </c>
      <c r="D785" s="7">
        <f t="shared" si="218"/>
        <v>2</v>
      </c>
      <c r="E785" s="7">
        <f t="shared" si="219"/>
        <v>5</v>
      </c>
      <c r="F785" s="7">
        <f t="shared" si="220"/>
        <v>1</v>
      </c>
      <c r="G785" s="7">
        <f t="shared" si="230"/>
        <v>4</v>
      </c>
      <c r="H785" s="49">
        <f t="shared" si="221"/>
        <v>23</v>
      </c>
      <c r="I785" s="178">
        <f t="shared" si="222"/>
        <v>5.7071960297766747E-2</v>
      </c>
      <c r="J785" s="8"/>
      <c r="K785" s="2">
        <f t="shared" si="223"/>
        <v>0.4665012406947891</v>
      </c>
      <c r="L785" s="2">
        <f t="shared" si="224"/>
        <v>0</v>
      </c>
      <c r="M785" s="2">
        <f t="shared" si="225"/>
        <v>0.52357320099255578</v>
      </c>
      <c r="N785" s="2">
        <f t="shared" si="226"/>
        <v>2.4813895781637717E-3</v>
      </c>
      <c r="O785" s="2">
        <f t="shared" si="227"/>
        <v>7.4441687344914088E-3</v>
      </c>
      <c r="P785" s="1">
        <v>188</v>
      </c>
      <c r="Q785" s="1"/>
      <c r="R785" s="1">
        <v>211</v>
      </c>
      <c r="S785" s="1">
        <v>1</v>
      </c>
      <c r="T785" s="1"/>
      <c r="U785" s="1"/>
      <c r="V785" s="1"/>
      <c r="W785" s="1"/>
      <c r="X785" s="1">
        <v>3</v>
      </c>
      <c r="Y785" s="1">
        <v>0</v>
      </c>
      <c r="Z785" s="1"/>
      <c r="AA785" s="1"/>
      <c r="AB785" s="1"/>
      <c r="AC785" s="1">
        <v>0</v>
      </c>
      <c r="AD785" s="1"/>
      <c r="AI785" t="str">
        <f t="shared" si="231"/>
        <v>Egremont</v>
      </c>
      <c r="AJ785" t="s">
        <v>241</v>
      </c>
      <c r="AK785" s="158">
        <v>1</v>
      </c>
      <c r="AL785" s="7"/>
      <c r="AN785" s="98">
        <v>25</v>
      </c>
      <c r="AO785" s="100">
        <v>3</v>
      </c>
      <c r="AP785" s="100">
        <v>35</v>
      </c>
      <c r="AQ785" s="107">
        <v>21360</v>
      </c>
      <c r="AR785" s="107">
        <f t="shared" si="228"/>
        <v>25003</v>
      </c>
      <c r="AS785" t="s">
        <v>1726</v>
      </c>
      <c r="AT785" s="110">
        <f t="shared" si="229"/>
        <v>2521360</v>
      </c>
      <c r="AW785">
        <v>18.95</v>
      </c>
      <c r="AX785">
        <v>0.12</v>
      </c>
      <c r="AY785">
        <v>18.84</v>
      </c>
      <c r="BF785" s="118"/>
      <c r="BI785" s="118"/>
      <c r="BJ785" s="118"/>
    </row>
    <row r="786" spans="1:62" hidden="1" outlineLevel="1">
      <c r="A786" s="50" t="s">
        <v>2223</v>
      </c>
      <c r="B786" s="9" t="s">
        <v>2332</v>
      </c>
      <c r="C786" s="1">
        <f t="shared" si="217"/>
        <v>316</v>
      </c>
      <c r="D786" s="7">
        <f t="shared" si="218"/>
        <v>2</v>
      </c>
      <c r="E786" s="7">
        <f t="shared" si="219"/>
        <v>4</v>
      </c>
      <c r="F786" s="7">
        <f t="shared" si="220"/>
        <v>1</v>
      </c>
      <c r="G786" s="7">
        <f t="shared" si="230"/>
        <v>0</v>
      </c>
      <c r="H786" s="49">
        <f t="shared" si="221"/>
        <v>135</v>
      </c>
      <c r="I786" s="178">
        <f t="shared" si="222"/>
        <v>0.42721518987341772</v>
      </c>
      <c r="J786" s="8"/>
      <c r="K786" s="2">
        <f t="shared" si="223"/>
        <v>0.2848101265822785</v>
      </c>
      <c r="L786" s="2">
        <f t="shared" si="224"/>
        <v>0</v>
      </c>
      <c r="M786" s="2">
        <f t="shared" si="225"/>
        <v>0.71202531645569622</v>
      </c>
      <c r="N786" s="2">
        <f t="shared" si="226"/>
        <v>0</v>
      </c>
      <c r="O786" s="2">
        <f t="shared" si="227"/>
        <v>3.1645569620253333E-3</v>
      </c>
      <c r="P786" s="1">
        <v>90</v>
      </c>
      <c r="Q786" s="1"/>
      <c r="R786" s="1">
        <v>225</v>
      </c>
      <c r="S786" s="1">
        <v>0</v>
      </c>
      <c r="T786" s="1"/>
      <c r="U786" s="1"/>
      <c r="V786" s="1"/>
      <c r="W786" s="1"/>
      <c r="X786" s="1">
        <v>1</v>
      </c>
      <c r="Y786" s="1">
        <v>0</v>
      </c>
      <c r="Z786" s="1"/>
      <c r="AA786" s="1"/>
      <c r="AB786" s="1"/>
      <c r="AC786" s="1">
        <v>0</v>
      </c>
      <c r="AD786" s="1"/>
      <c r="AI786" t="str">
        <f t="shared" si="231"/>
        <v>Erving</v>
      </c>
      <c r="AJ786" t="s">
        <v>2429</v>
      </c>
      <c r="AK786" s="158">
        <v>2</v>
      </c>
      <c r="AL786" s="7"/>
      <c r="AN786" s="98">
        <v>25</v>
      </c>
      <c r="AO786" s="100">
        <v>11</v>
      </c>
      <c r="AP786" s="100">
        <v>40</v>
      </c>
      <c r="AQ786" s="107">
        <v>21780</v>
      </c>
      <c r="AR786" s="107">
        <f t="shared" si="228"/>
        <v>25011</v>
      </c>
      <c r="AS786" t="s">
        <v>1726</v>
      </c>
      <c r="AT786" s="110">
        <f t="shared" si="229"/>
        <v>2521780</v>
      </c>
      <c r="AW786">
        <v>14.39</v>
      </c>
      <c r="AX786">
        <v>0.52</v>
      </c>
      <c r="AY786">
        <v>13.87</v>
      </c>
      <c r="BF786" s="118"/>
      <c r="BI786" s="118"/>
      <c r="BJ786" s="118"/>
    </row>
    <row r="787" spans="1:62" hidden="1" outlineLevel="1">
      <c r="A787" s="50" t="s">
        <v>819</v>
      </c>
      <c r="B787" s="9" t="s">
        <v>2332</v>
      </c>
      <c r="C787" s="1">
        <f t="shared" si="217"/>
        <v>786</v>
      </c>
      <c r="D787" s="7">
        <f t="shared" si="218"/>
        <v>2</v>
      </c>
      <c r="E787" s="7">
        <f t="shared" si="219"/>
        <v>5</v>
      </c>
      <c r="F787" s="7">
        <f t="shared" si="220"/>
        <v>1</v>
      </c>
      <c r="G787" s="7">
        <f t="shared" si="230"/>
        <v>3</v>
      </c>
      <c r="H787" s="49">
        <f t="shared" si="221"/>
        <v>75</v>
      </c>
      <c r="I787" s="178">
        <f t="shared" si="222"/>
        <v>9.5419847328244281E-2</v>
      </c>
      <c r="J787" s="8"/>
      <c r="K787" s="2">
        <f t="shared" si="223"/>
        <v>0.45038167938931295</v>
      </c>
      <c r="L787" s="2">
        <f t="shared" si="224"/>
        <v>0</v>
      </c>
      <c r="M787" s="2">
        <f t="shared" si="225"/>
        <v>0.54580152671755722</v>
      </c>
      <c r="N787" s="2">
        <f t="shared" si="226"/>
        <v>2.5445292620865142E-3</v>
      </c>
      <c r="O787" s="2">
        <f t="shared" si="227"/>
        <v>1.2722646310433187E-3</v>
      </c>
      <c r="P787" s="1">
        <v>354</v>
      </c>
      <c r="Q787" s="1"/>
      <c r="R787" s="1">
        <v>429</v>
      </c>
      <c r="S787" s="1">
        <v>2</v>
      </c>
      <c r="T787" s="1"/>
      <c r="U787" s="1"/>
      <c r="V787" s="1"/>
      <c r="W787" s="1"/>
      <c r="X787" s="1">
        <v>1</v>
      </c>
      <c r="Y787" s="1">
        <v>0</v>
      </c>
      <c r="Z787" s="1"/>
      <c r="AA787" s="1"/>
      <c r="AB787" s="1"/>
      <c r="AC787" s="1">
        <v>0</v>
      </c>
      <c r="AD787" s="1"/>
      <c r="AI787" t="str">
        <f t="shared" si="231"/>
        <v>Essex</v>
      </c>
      <c r="AJ787" t="s">
        <v>819</v>
      </c>
      <c r="AK787" s="158">
        <v>6</v>
      </c>
      <c r="AL787" s="7"/>
      <c r="AN787" s="98">
        <v>25</v>
      </c>
      <c r="AO787" s="100">
        <v>9</v>
      </c>
      <c r="AP787" s="100">
        <v>30</v>
      </c>
      <c r="AQ787" s="107">
        <v>21850</v>
      </c>
      <c r="AR787" s="107">
        <f t="shared" si="228"/>
        <v>25009</v>
      </c>
      <c r="AS787" t="s">
        <v>1726</v>
      </c>
      <c r="AT787" s="110">
        <f t="shared" si="229"/>
        <v>2521850</v>
      </c>
      <c r="AW787">
        <v>15.94</v>
      </c>
      <c r="AX787">
        <v>1.78</v>
      </c>
      <c r="AY787">
        <v>14.16</v>
      </c>
      <c r="BF787" s="118"/>
      <c r="BI787" s="118"/>
      <c r="BJ787" s="118"/>
    </row>
    <row r="788" spans="1:62" hidden="1" outlineLevel="1">
      <c r="A788" s="50" t="s">
        <v>1204</v>
      </c>
      <c r="B788" s="9" t="s">
        <v>2332</v>
      </c>
      <c r="C788" s="1">
        <f t="shared" si="217"/>
        <v>5263</v>
      </c>
      <c r="D788" s="7">
        <f t="shared" si="218"/>
        <v>1</v>
      </c>
      <c r="E788" s="7" t="e">
        <f t="shared" si="219"/>
        <v>#N/A</v>
      </c>
      <c r="F788" s="7">
        <f t="shared" si="220"/>
        <v>2</v>
      </c>
      <c r="G788" s="7">
        <f t="shared" si="230"/>
        <v>5</v>
      </c>
      <c r="H788" s="49">
        <f t="shared" si="221"/>
        <v>693</v>
      </c>
      <c r="I788" s="178">
        <f t="shared" si="222"/>
        <v>0.13167395021850656</v>
      </c>
      <c r="J788" s="8"/>
      <c r="K788" s="2">
        <f t="shared" si="223"/>
        <v>0.55044651339540185</v>
      </c>
      <c r="L788" s="2">
        <f t="shared" si="224"/>
        <v>0</v>
      </c>
      <c r="M788" s="2">
        <f t="shared" si="225"/>
        <v>0.41877256317689532</v>
      </c>
      <c r="N788" s="2">
        <f t="shared" si="226"/>
        <v>5.3201596047881437E-3</v>
      </c>
      <c r="O788" s="2">
        <f t="shared" si="227"/>
        <v>2.5460763822914689E-2</v>
      </c>
      <c r="P788" s="1">
        <v>2897</v>
      </c>
      <c r="Q788" s="1"/>
      <c r="R788" s="1">
        <v>2204</v>
      </c>
      <c r="S788" s="1">
        <v>28</v>
      </c>
      <c r="T788" s="1"/>
      <c r="U788" s="1"/>
      <c r="V788" s="1"/>
      <c r="W788" s="1"/>
      <c r="X788" s="1">
        <v>65</v>
      </c>
      <c r="Y788" s="1">
        <v>53</v>
      </c>
      <c r="Z788" s="1"/>
      <c r="AA788" s="1"/>
      <c r="AB788" s="1"/>
      <c r="AC788" s="1">
        <v>16</v>
      </c>
      <c r="AD788" s="1"/>
      <c r="AI788" t="str">
        <f t="shared" si="231"/>
        <v>Everett</v>
      </c>
      <c r="AJ788" t="s">
        <v>2249</v>
      </c>
      <c r="AK788" s="158">
        <v>7</v>
      </c>
      <c r="AL788" s="7"/>
      <c r="AN788" s="98">
        <v>25</v>
      </c>
      <c r="AO788" s="100">
        <v>17</v>
      </c>
      <c r="AP788" s="100">
        <v>85</v>
      </c>
      <c r="AQ788" s="107">
        <v>21990</v>
      </c>
      <c r="AR788" s="107">
        <f t="shared" si="228"/>
        <v>25017</v>
      </c>
      <c r="AS788" t="s">
        <v>1037</v>
      </c>
      <c r="AT788" s="110">
        <f t="shared" si="229"/>
        <v>2521990</v>
      </c>
      <c r="AW788">
        <v>3.67</v>
      </c>
      <c r="AX788">
        <v>0.28000000000000003</v>
      </c>
      <c r="AY788">
        <v>3.38</v>
      </c>
      <c r="BF788" s="118"/>
      <c r="BI788" s="118"/>
      <c r="BJ788" s="118"/>
    </row>
    <row r="789" spans="1:62" hidden="1" outlineLevel="1">
      <c r="A789" s="50" t="s">
        <v>3060</v>
      </c>
      <c r="B789" s="9" t="s">
        <v>2332</v>
      </c>
      <c r="C789" s="1">
        <f t="shared" si="217"/>
        <v>2859</v>
      </c>
      <c r="D789" s="7">
        <f t="shared" si="218"/>
        <v>2</v>
      </c>
      <c r="E789" s="7" t="e">
        <f t="shared" si="219"/>
        <v>#N/A</v>
      </c>
      <c r="F789" s="7">
        <f t="shared" si="220"/>
        <v>1</v>
      </c>
      <c r="G789" s="7">
        <f t="shared" si="230"/>
        <v>5</v>
      </c>
      <c r="H789" s="49">
        <f t="shared" si="221"/>
        <v>312</v>
      </c>
      <c r="I789" s="178">
        <f t="shared" si="222"/>
        <v>0.10912906610703044</v>
      </c>
      <c r="J789" s="8"/>
      <c r="K789" s="2">
        <f t="shared" si="223"/>
        <v>0.43581671913256381</v>
      </c>
      <c r="L789" s="2">
        <f t="shared" si="224"/>
        <v>0</v>
      </c>
      <c r="M789" s="2">
        <f t="shared" si="225"/>
        <v>0.54494578523959425</v>
      </c>
      <c r="N789" s="2">
        <f t="shared" si="226"/>
        <v>4.1972717733473244E-3</v>
      </c>
      <c r="O789" s="2">
        <f t="shared" si="227"/>
        <v>1.5040223854494614E-2</v>
      </c>
      <c r="P789" s="1">
        <v>1246</v>
      </c>
      <c r="Q789" s="1"/>
      <c r="R789" s="1">
        <v>1558</v>
      </c>
      <c r="S789" s="1">
        <v>12</v>
      </c>
      <c r="T789" s="1"/>
      <c r="U789" s="1"/>
      <c r="V789" s="1"/>
      <c r="W789" s="1"/>
      <c r="X789" s="1">
        <v>25</v>
      </c>
      <c r="Y789" s="1">
        <v>16</v>
      </c>
      <c r="Z789" s="1"/>
      <c r="AA789" s="1"/>
      <c r="AB789" s="1"/>
      <c r="AC789" s="1">
        <v>2</v>
      </c>
      <c r="AD789" s="1"/>
      <c r="AI789" t="str">
        <f t="shared" si="231"/>
        <v>Fairhaven</v>
      </c>
      <c r="AJ789" t="s">
        <v>2786</v>
      </c>
      <c r="AK789" s="158">
        <v>9</v>
      </c>
      <c r="AL789" s="7"/>
      <c r="AN789" s="98">
        <v>25</v>
      </c>
      <c r="AO789" s="100">
        <v>5</v>
      </c>
      <c r="AP789" s="100">
        <v>35</v>
      </c>
      <c r="AQ789" s="107">
        <v>22130</v>
      </c>
      <c r="AR789" s="107">
        <f t="shared" si="228"/>
        <v>25005</v>
      </c>
      <c r="AS789" t="s">
        <v>1726</v>
      </c>
      <c r="AT789" s="110">
        <f t="shared" si="229"/>
        <v>2522130</v>
      </c>
      <c r="AW789">
        <v>14.1</v>
      </c>
      <c r="AX789">
        <v>1.7</v>
      </c>
      <c r="AY789">
        <v>12.4</v>
      </c>
      <c r="BF789" s="118"/>
      <c r="BI789" s="118"/>
      <c r="BJ789" s="118"/>
    </row>
    <row r="790" spans="1:62" hidden="1" outlineLevel="1">
      <c r="A790" s="50" t="s">
        <v>2593</v>
      </c>
      <c r="B790" s="9" t="s">
        <v>2332</v>
      </c>
      <c r="C790" s="1">
        <f t="shared" si="217"/>
        <v>10674</v>
      </c>
      <c r="D790" s="7">
        <f t="shared" si="218"/>
        <v>1</v>
      </c>
      <c r="E790" s="7" t="e">
        <f t="shared" si="219"/>
        <v>#N/A</v>
      </c>
      <c r="F790" s="7">
        <f t="shared" si="220"/>
        <v>2</v>
      </c>
      <c r="G790" s="7">
        <f t="shared" si="230"/>
        <v>5</v>
      </c>
      <c r="H790" s="49">
        <f t="shared" si="221"/>
        <v>1610</v>
      </c>
      <c r="I790" s="178">
        <f t="shared" si="222"/>
        <v>0.1508338017612891</v>
      </c>
      <c r="J790" s="8"/>
      <c r="K790" s="2">
        <f t="shared" si="223"/>
        <v>0.55630504028480421</v>
      </c>
      <c r="L790" s="2">
        <f t="shared" si="224"/>
        <v>0</v>
      </c>
      <c r="M790" s="2">
        <f t="shared" si="225"/>
        <v>0.40547123852351508</v>
      </c>
      <c r="N790" s="2">
        <f t="shared" si="226"/>
        <v>5.1527075135844105E-3</v>
      </c>
      <c r="O790" s="2">
        <f t="shared" si="227"/>
        <v>3.3071013678096305E-2</v>
      </c>
      <c r="P790" s="1">
        <v>5938</v>
      </c>
      <c r="Q790" s="1"/>
      <c r="R790" s="1">
        <v>4328</v>
      </c>
      <c r="S790" s="1">
        <v>55</v>
      </c>
      <c r="T790" s="1"/>
      <c r="U790" s="1"/>
      <c r="V790" s="1"/>
      <c r="W790" s="1"/>
      <c r="X790" s="1">
        <v>153</v>
      </c>
      <c r="Y790" s="1">
        <v>177</v>
      </c>
      <c r="Z790" s="1"/>
      <c r="AA790" s="1"/>
      <c r="AB790" s="1"/>
      <c r="AC790" s="1">
        <v>23</v>
      </c>
      <c r="AD790" s="1"/>
      <c r="AI790" t="str">
        <f t="shared" si="231"/>
        <v>Fall River</v>
      </c>
      <c r="AJ790" t="s">
        <v>2786</v>
      </c>
      <c r="AK790" s="158"/>
      <c r="AL790" s="7"/>
      <c r="AN790" s="98">
        <v>25</v>
      </c>
      <c r="AO790" s="100">
        <v>5</v>
      </c>
      <c r="AP790" s="100">
        <v>40</v>
      </c>
      <c r="AQ790" s="107">
        <v>23000</v>
      </c>
      <c r="AR790" s="107">
        <f t="shared" si="228"/>
        <v>25005</v>
      </c>
      <c r="AS790" t="s">
        <v>1037</v>
      </c>
      <c r="AT790" s="110">
        <f t="shared" si="229"/>
        <v>2523000</v>
      </c>
      <c r="AW790">
        <v>38.22</v>
      </c>
      <c r="AX790">
        <v>7.2</v>
      </c>
      <c r="AY790">
        <v>31.02</v>
      </c>
      <c r="BF790" s="118"/>
      <c r="BI790" s="118"/>
      <c r="BJ790" s="118"/>
    </row>
    <row r="791" spans="1:62" hidden="1" outlineLevel="1">
      <c r="A791" s="50" t="s">
        <v>3061</v>
      </c>
      <c r="B791" s="9" t="s">
        <v>2332</v>
      </c>
      <c r="C791" s="1">
        <f t="shared" si="217"/>
        <v>7361</v>
      </c>
      <c r="D791" s="7">
        <f t="shared" si="218"/>
        <v>1</v>
      </c>
      <c r="E791" s="7" t="e">
        <f t="shared" si="219"/>
        <v>#N/A</v>
      </c>
      <c r="F791" s="7">
        <f t="shared" si="220"/>
        <v>2</v>
      </c>
      <c r="G791" s="7">
        <f t="shared" si="230"/>
        <v>4</v>
      </c>
      <c r="H791" s="49">
        <f t="shared" si="221"/>
        <v>75</v>
      </c>
      <c r="I791" s="178">
        <f t="shared" si="222"/>
        <v>1.0188833038989268E-2</v>
      </c>
      <c r="J791" s="8"/>
      <c r="K791" s="2">
        <f t="shared" si="223"/>
        <v>0.49993207444640675</v>
      </c>
      <c r="L791" s="2">
        <f t="shared" si="224"/>
        <v>0</v>
      </c>
      <c r="M791" s="2">
        <f t="shared" si="225"/>
        <v>0.48974324140741748</v>
      </c>
      <c r="N791" s="2">
        <f t="shared" si="226"/>
        <v>3.3962776796630893E-3</v>
      </c>
      <c r="O791" s="2">
        <f t="shared" si="227"/>
        <v>6.9284064665126772E-3</v>
      </c>
      <c r="P791" s="1">
        <v>3680</v>
      </c>
      <c r="Q791" s="1"/>
      <c r="R791" s="1">
        <v>3605</v>
      </c>
      <c r="S791" s="1">
        <v>25</v>
      </c>
      <c r="T791" s="1"/>
      <c r="U791" s="1"/>
      <c r="V791" s="1"/>
      <c r="W791" s="1"/>
      <c r="X791" s="1">
        <v>37</v>
      </c>
      <c r="Y791" s="1">
        <v>11</v>
      </c>
      <c r="Z791" s="1"/>
      <c r="AA791" s="1"/>
      <c r="AB791" s="1"/>
      <c r="AC791" s="1">
        <v>3</v>
      </c>
      <c r="AD791" s="1"/>
      <c r="AI791" t="str">
        <f t="shared" si="231"/>
        <v>Falmouth</v>
      </c>
      <c r="AJ791" t="s">
        <v>2598</v>
      </c>
      <c r="AK791" s="158">
        <v>9</v>
      </c>
      <c r="AL791" s="7"/>
      <c r="AN791" s="98">
        <v>25</v>
      </c>
      <c r="AO791" s="100">
        <v>1</v>
      </c>
      <c r="AP791" s="100">
        <v>35</v>
      </c>
      <c r="AQ791" s="107">
        <v>23105</v>
      </c>
      <c r="AR791" s="107">
        <f t="shared" si="228"/>
        <v>25001</v>
      </c>
      <c r="AS791" t="s">
        <v>1726</v>
      </c>
      <c r="AT791" s="110">
        <f t="shared" si="229"/>
        <v>2523105</v>
      </c>
      <c r="AW791">
        <v>54.43</v>
      </c>
      <c r="AX791">
        <v>10.18</v>
      </c>
      <c r="AY791">
        <v>44.24</v>
      </c>
      <c r="BF791" s="118"/>
      <c r="BI791" s="118"/>
      <c r="BJ791" s="118"/>
    </row>
    <row r="792" spans="1:62" hidden="1" outlineLevel="1">
      <c r="A792" s="50" t="s">
        <v>2917</v>
      </c>
      <c r="B792" s="9" t="s">
        <v>2332</v>
      </c>
      <c r="C792" s="1">
        <f t="shared" si="217"/>
        <v>5133</v>
      </c>
      <c r="D792" s="7">
        <f t="shared" si="218"/>
        <v>2</v>
      </c>
      <c r="E792" s="7" t="e">
        <f t="shared" si="219"/>
        <v>#N/A</v>
      </c>
      <c r="F792" s="7">
        <f t="shared" si="220"/>
        <v>1</v>
      </c>
      <c r="G792" s="7">
        <f t="shared" si="230"/>
        <v>5</v>
      </c>
      <c r="H792" s="49">
        <f t="shared" si="221"/>
        <v>371</v>
      </c>
      <c r="I792" s="178">
        <f t="shared" si="222"/>
        <v>7.2277420611728038E-2</v>
      </c>
      <c r="J792" s="8"/>
      <c r="K792" s="2">
        <f t="shared" si="223"/>
        <v>0.45314630820183127</v>
      </c>
      <c r="L792" s="2">
        <f t="shared" si="224"/>
        <v>0</v>
      </c>
      <c r="M792" s="2">
        <f t="shared" si="225"/>
        <v>0.52542372881355937</v>
      </c>
      <c r="N792" s="2">
        <f t="shared" si="226"/>
        <v>5.4548996688096631E-3</v>
      </c>
      <c r="O792" s="2">
        <f t="shared" si="227"/>
        <v>1.5975063315799756E-2</v>
      </c>
      <c r="P792" s="1">
        <v>2326</v>
      </c>
      <c r="Q792" s="1"/>
      <c r="R792" s="1">
        <v>2697</v>
      </c>
      <c r="S792" s="1">
        <v>28</v>
      </c>
      <c r="T792" s="1"/>
      <c r="U792" s="1"/>
      <c r="V792" s="1"/>
      <c r="W792" s="1"/>
      <c r="X792" s="1">
        <v>38</v>
      </c>
      <c r="Y792" s="1">
        <v>38</v>
      </c>
      <c r="Z792" s="1"/>
      <c r="AA792" s="1"/>
      <c r="AB792" s="1"/>
      <c r="AC792" s="1">
        <v>6</v>
      </c>
      <c r="AD792" s="1"/>
      <c r="AI792" t="str">
        <f t="shared" si="231"/>
        <v>Fitchburg</v>
      </c>
      <c r="AJ792" s="9" t="s">
        <v>1781</v>
      </c>
      <c r="AK792" s="158">
        <v>3</v>
      </c>
      <c r="AL792" s="7"/>
      <c r="AN792" s="98">
        <v>25</v>
      </c>
      <c r="AO792" s="100">
        <v>27</v>
      </c>
      <c r="AP792" s="100">
        <v>75</v>
      </c>
      <c r="AQ792" s="107">
        <v>23875</v>
      </c>
      <c r="AR792" s="107">
        <f t="shared" si="228"/>
        <v>25027</v>
      </c>
      <c r="AS792" t="s">
        <v>1037</v>
      </c>
      <c r="AT792" s="110">
        <f t="shared" si="229"/>
        <v>2523875</v>
      </c>
      <c r="AW792">
        <v>28.06</v>
      </c>
      <c r="AX792">
        <v>0.3</v>
      </c>
      <c r="AY792">
        <v>27.76</v>
      </c>
      <c r="BF792" s="118"/>
      <c r="BI792" s="118"/>
      <c r="BJ792" s="118"/>
    </row>
    <row r="793" spans="1:62" hidden="1" outlineLevel="1">
      <c r="A793" s="50" t="s">
        <v>2797</v>
      </c>
      <c r="B793" s="9" t="s">
        <v>2332</v>
      </c>
      <c r="C793" s="1">
        <f t="shared" si="217"/>
        <v>144</v>
      </c>
      <c r="D793" s="7">
        <f t="shared" si="218"/>
        <v>2</v>
      </c>
      <c r="E793" s="7">
        <f t="shared" si="219"/>
        <v>5</v>
      </c>
      <c r="F793" s="7">
        <f t="shared" si="220"/>
        <v>1</v>
      </c>
      <c r="G793" s="7">
        <f t="shared" si="230"/>
        <v>4</v>
      </c>
      <c r="H793" s="49">
        <f t="shared" si="221"/>
        <v>43</v>
      </c>
      <c r="I793" s="178">
        <f t="shared" si="222"/>
        <v>0.2986111111111111</v>
      </c>
      <c r="J793" s="8"/>
      <c r="K793" s="2">
        <f t="shared" si="223"/>
        <v>0.34027777777777779</v>
      </c>
      <c r="L793" s="2">
        <f t="shared" si="224"/>
        <v>0</v>
      </c>
      <c r="M793" s="2">
        <f t="shared" si="225"/>
        <v>0.63888888888888884</v>
      </c>
      <c r="N793" s="2">
        <f t="shared" si="226"/>
        <v>6.9444444444444441E-3</v>
      </c>
      <c r="O793" s="2">
        <f t="shared" si="227"/>
        <v>1.3888888888888926E-2</v>
      </c>
      <c r="P793" s="1">
        <v>49</v>
      </c>
      <c r="Q793" s="1"/>
      <c r="R793" s="1">
        <v>92</v>
      </c>
      <c r="S793" s="1">
        <v>1</v>
      </c>
      <c r="T793" s="1"/>
      <c r="U793" s="1"/>
      <c r="V793" s="1"/>
      <c r="W793" s="1"/>
      <c r="X793" s="1">
        <v>0</v>
      </c>
      <c r="Y793" s="1">
        <v>2</v>
      </c>
      <c r="Z793" s="1"/>
      <c r="AA793" s="1"/>
      <c r="AB793" s="1"/>
      <c r="AC793" s="1">
        <v>0</v>
      </c>
      <c r="AD793" s="1"/>
      <c r="AI793" t="str">
        <f t="shared" si="231"/>
        <v>Florida</v>
      </c>
      <c r="AJ793" t="s">
        <v>241</v>
      </c>
      <c r="AK793" s="158">
        <v>1</v>
      </c>
      <c r="AL793" s="7"/>
      <c r="AN793" s="98">
        <v>25</v>
      </c>
      <c r="AO793" s="100">
        <v>3</v>
      </c>
      <c r="AP793" s="100">
        <v>40</v>
      </c>
      <c r="AQ793" s="107">
        <v>24120</v>
      </c>
      <c r="AR793" s="107">
        <f t="shared" si="228"/>
        <v>25003</v>
      </c>
      <c r="AS793" t="s">
        <v>1726</v>
      </c>
      <c r="AT793" s="110">
        <f t="shared" si="229"/>
        <v>2524120</v>
      </c>
      <c r="AW793">
        <v>24.56</v>
      </c>
      <c r="AX793">
        <v>0.2</v>
      </c>
      <c r="AY793">
        <v>24.36</v>
      </c>
      <c r="BF793" s="118"/>
      <c r="BI793" s="118"/>
      <c r="BJ793" s="118"/>
    </row>
    <row r="794" spans="1:62" hidden="1" outlineLevel="1">
      <c r="A794" s="50" t="s">
        <v>952</v>
      </c>
      <c r="B794" s="9" t="s">
        <v>2332</v>
      </c>
      <c r="C794" s="1">
        <f t="shared" si="217"/>
        <v>3019</v>
      </c>
      <c r="D794" s="7">
        <f t="shared" si="218"/>
        <v>2</v>
      </c>
      <c r="E794" s="7" t="e">
        <f t="shared" si="219"/>
        <v>#N/A</v>
      </c>
      <c r="F794" s="7">
        <f t="shared" si="220"/>
        <v>1</v>
      </c>
      <c r="G794" s="7">
        <f t="shared" si="230"/>
        <v>4</v>
      </c>
      <c r="H794" s="49">
        <f t="shared" si="221"/>
        <v>111</v>
      </c>
      <c r="I794" s="178">
        <f t="shared" si="222"/>
        <v>3.6767141437562108E-2</v>
      </c>
      <c r="J794" s="8"/>
      <c r="K794" s="2">
        <f t="shared" si="223"/>
        <v>0.47267307055316332</v>
      </c>
      <c r="L794" s="2">
        <f t="shared" si="224"/>
        <v>0</v>
      </c>
      <c r="M794" s="2">
        <f t="shared" si="225"/>
        <v>0.50944021199072542</v>
      </c>
      <c r="N794" s="2">
        <f t="shared" si="226"/>
        <v>3.9748261013580659E-3</v>
      </c>
      <c r="O794" s="2">
        <f t="shared" si="227"/>
        <v>1.3911891354753191E-2</v>
      </c>
      <c r="P794" s="1">
        <v>1427</v>
      </c>
      <c r="Q794" s="1"/>
      <c r="R794" s="1">
        <v>1538</v>
      </c>
      <c r="S794" s="1">
        <v>12</v>
      </c>
      <c r="T794" s="1"/>
      <c r="U794" s="1"/>
      <c r="V794" s="1"/>
      <c r="W794" s="1"/>
      <c r="X794" s="1">
        <v>26</v>
      </c>
      <c r="Y794" s="1">
        <v>12</v>
      </c>
      <c r="Z794" s="1"/>
      <c r="AA794" s="1"/>
      <c r="AB794" s="1"/>
      <c r="AC794" s="1">
        <v>4</v>
      </c>
      <c r="AD794" s="1"/>
      <c r="AI794" t="str">
        <f t="shared" si="231"/>
        <v>Foxborough</v>
      </c>
      <c r="AJ794" t="s">
        <v>502</v>
      </c>
      <c r="AK794" s="158">
        <v>4</v>
      </c>
      <c r="AL794" s="7"/>
      <c r="AN794" s="98">
        <v>25</v>
      </c>
      <c r="AO794" s="100">
        <v>21</v>
      </c>
      <c r="AP794" s="100">
        <v>45</v>
      </c>
      <c r="AQ794" s="107">
        <v>24820</v>
      </c>
      <c r="AR794" s="107">
        <f t="shared" si="228"/>
        <v>25021</v>
      </c>
      <c r="AS794" t="s">
        <v>1726</v>
      </c>
      <c r="AT794" s="110">
        <f t="shared" si="229"/>
        <v>2524820</v>
      </c>
      <c r="AW794">
        <v>20.89</v>
      </c>
      <c r="AX794">
        <v>0.81</v>
      </c>
      <c r="AY794">
        <v>20.079999999999998</v>
      </c>
      <c r="BF794" s="118"/>
      <c r="BI794" s="118"/>
      <c r="BJ794" s="118"/>
    </row>
    <row r="795" spans="1:62" hidden="1" outlineLevel="1">
      <c r="A795" s="50" t="s">
        <v>961</v>
      </c>
      <c r="B795" s="9" t="s">
        <v>2332</v>
      </c>
      <c r="C795" s="1">
        <f t="shared" si="217"/>
        <v>12335</v>
      </c>
      <c r="D795" s="7">
        <f t="shared" si="218"/>
        <v>1</v>
      </c>
      <c r="E795" s="7" t="e">
        <f t="shared" si="219"/>
        <v>#N/A</v>
      </c>
      <c r="F795" s="7">
        <f t="shared" si="220"/>
        <v>2</v>
      </c>
      <c r="G795" s="7">
        <f t="shared" si="230"/>
        <v>5</v>
      </c>
      <c r="H795" s="49">
        <f t="shared" si="221"/>
        <v>1748</v>
      </c>
      <c r="I795" s="178">
        <f t="shared" si="222"/>
        <v>0.14171057965139847</v>
      </c>
      <c r="J795" s="8"/>
      <c r="K795" s="2">
        <f t="shared" si="223"/>
        <v>0.56522091609241998</v>
      </c>
      <c r="L795" s="2">
        <f t="shared" si="224"/>
        <v>0</v>
      </c>
      <c r="M795" s="2">
        <f t="shared" si="225"/>
        <v>0.42351033644102148</v>
      </c>
      <c r="N795" s="2">
        <f t="shared" si="226"/>
        <v>2.1078232671260639E-3</v>
      </c>
      <c r="O795" s="2">
        <f t="shared" si="227"/>
        <v>9.1609241994324731E-3</v>
      </c>
      <c r="P795" s="1">
        <v>6972</v>
      </c>
      <c r="Q795" s="1"/>
      <c r="R795" s="1">
        <v>5224</v>
      </c>
      <c r="S795" s="1">
        <v>26</v>
      </c>
      <c r="T795" s="1"/>
      <c r="U795" s="1"/>
      <c r="V795" s="1"/>
      <c r="W795" s="1"/>
      <c r="X795" s="1">
        <v>68</v>
      </c>
      <c r="Y795" s="1">
        <v>27</v>
      </c>
      <c r="Z795" s="1"/>
      <c r="AA795" s="1"/>
      <c r="AB795" s="1"/>
      <c r="AC795" s="1">
        <v>18</v>
      </c>
      <c r="AD795" s="1"/>
      <c r="AI795" t="str">
        <f t="shared" si="231"/>
        <v>Framingham</v>
      </c>
      <c r="AJ795" t="s">
        <v>2249</v>
      </c>
      <c r="AK795" s="158">
        <v>5</v>
      </c>
      <c r="AL795" s="7"/>
      <c r="AN795" s="98">
        <v>25</v>
      </c>
      <c r="AO795" s="100">
        <v>17</v>
      </c>
      <c r="AP795" s="100">
        <v>90</v>
      </c>
      <c r="AQ795" s="107">
        <v>24925</v>
      </c>
      <c r="AR795" s="107">
        <f t="shared" si="228"/>
        <v>25017</v>
      </c>
      <c r="AS795" t="s">
        <v>1726</v>
      </c>
      <c r="AT795" s="110">
        <f t="shared" si="229"/>
        <v>2524925</v>
      </c>
      <c r="AW795">
        <v>26.44</v>
      </c>
      <c r="AX795">
        <v>1.32</v>
      </c>
      <c r="AY795">
        <v>25.12</v>
      </c>
      <c r="BF795" s="118"/>
      <c r="BI795" s="118"/>
      <c r="BJ795" s="118"/>
    </row>
    <row r="796" spans="1:62" hidden="1" outlineLevel="1">
      <c r="A796" s="50" t="s">
        <v>2429</v>
      </c>
      <c r="B796" s="9" t="s">
        <v>2332</v>
      </c>
      <c r="C796" s="1">
        <f t="shared" si="217"/>
        <v>5339</v>
      </c>
      <c r="D796" s="7">
        <f t="shared" si="218"/>
        <v>2</v>
      </c>
      <c r="E796" s="7" t="e">
        <f t="shared" si="219"/>
        <v>#N/A</v>
      </c>
      <c r="F796" s="7">
        <f t="shared" si="220"/>
        <v>1</v>
      </c>
      <c r="G796" s="7">
        <f t="shared" si="230"/>
        <v>4</v>
      </c>
      <c r="H796" s="49">
        <f t="shared" si="221"/>
        <v>52</v>
      </c>
      <c r="I796" s="178">
        <f t="shared" si="222"/>
        <v>9.7396516201535867E-3</v>
      </c>
      <c r="J796" s="8"/>
      <c r="K796" s="2">
        <f t="shared" si="223"/>
        <v>0.48810638696385089</v>
      </c>
      <c r="L796" s="2">
        <f t="shared" si="224"/>
        <v>0</v>
      </c>
      <c r="M796" s="2">
        <f t="shared" si="225"/>
        <v>0.4978460385840045</v>
      </c>
      <c r="N796" s="2">
        <f t="shared" si="226"/>
        <v>2.8095148904289193E-3</v>
      </c>
      <c r="O796" s="2">
        <f t="shared" si="227"/>
        <v>1.1238059561715688E-2</v>
      </c>
      <c r="P796" s="1">
        <v>2606</v>
      </c>
      <c r="Q796" s="1"/>
      <c r="R796" s="1">
        <v>2658</v>
      </c>
      <c r="S796" s="1">
        <v>15</v>
      </c>
      <c r="T796" s="1"/>
      <c r="U796" s="1"/>
      <c r="V796" s="1"/>
      <c r="W796" s="1"/>
      <c r="X796" s="1">
        <v>38</v>
      </c>
      <c r="Y796" s="1">
        <v>15</v>
      </c>
      <c r="Z796" s="1"/>
      <c r="AA796" s="1"/>
      <c r="AB796" s="1"/>
      <c r="AC796" s="1">
        <v>7</v>
      </c>
      <c r="AD796" s="1"/>
      <c r="AI796" t="str">
        <f t="shared" si="231"/>
        <v>Franklin</v>
      </c>
      <c r="AJ796" t="s">
        <v>502</v>
      </c>
      <c r="AK796" s="158">
        <v>4</v>
      </c>
      <c r="AL796" s="7"/>
      <c r="AN796" s="98">
        <v>25</v>
      </c>
      <c r="AO796" s="100">
        <v>21</v>
      </c>
      <c r="AP796" s="100">
        <v>50</v>
      </c>
      <c r="AQ796" s="107">
        <v>25100</v>
      </c>
      <c r="AR796" s="107">
        <f t="shared" si="228"/>
        <v>25021</v>
      </c>
      <c r="AS796" t="s">
        <v>1037</v>
      </c>
      <c r="AT796" s="110">
        <f t="shared" si="229"/>
        <v>2525100</v>
      </c>
      <c r="AW796">
        <v>27.01</v>
      </c>
      <c r="AX796">
        <v>0.27</v>
      </c>
      <c r="AY796">
        <v>26.74</v>
      </c>
      <c r="BF796" s="118"/>
      <c r="BI796" s="118"/>
      <c r="BJ796" s="118"/>
    </row>
    <row r="797" spans="1:62" hidden="1" outlineLevel="1">
      <c r="A797" s="50" t="s">
        <v>1127</v>
      </c>
      <c r="B797" s="9" t="s">
        <v>2332</v>
      </c>
      <c r="C797" s="1">
        <f t="shared" si="217"/>
        <v>1289</v>
      </c>
      <c r="D797" s="7">
        <f t="shared" si="218"/>
        <v>2</v>
      </c>
      <c r="E797" s="7" t="e">
        <f t="shared" si="219"/>
        <v>#N/A</v>
      </c>
      <c r="F797" s="7">
        <f t="shared" si="220"/>
        <v>1</v>
      </c>
      <c r="G797" s="7">
        <f t="shared" si="230"/>
        <v>5</v>
      </c>
      <c r="H797" s="49">
        <f t="shared" si="221"/>
        <v>130</v>
      </c>
      <c r="I797" s="178">
        <f t="shared" si="222"/>
        <v>0.10085337470907681</v>
      </c>
      <c r="J797" s="8"/>
      <c r="K797" s="2">
        <f t="shared" si="223"/>
        <v>0.43754848719937939</v>
      </c>
      <c r="L797" s="2">
        <f t="shared" si="224"/>
        <v>0</v>
      </c>
      <c r="M797" s="2">
        <f t="shared" si="225"/>
        <v>0.53840186190845618</v>
      </c>
      <c r="N797" s="2">
        <f t="shared" si="226"/>
        <v>3.8789759503491078E-3</v>
      </c>
      <c r="O797" s="2">
        <f t="shared" si="227"/>
        <v>2.0170674941815379E-2</v>
      </c>
      <c r="P797" s="1">
        <v>564</v>
      </c>
      <c r="Q797" s="1"/>
      <c r="R797" s="1">
        <v>694</v>
      </c>
      <c r="S797" s="1">
        <v>5</v>
      </c>
      <c r="T797" s="1"/>
      <c r="U797" s="1"/>
      <c r="V797" s="1"/>
      <c r="W797" s="1"/>
      <c r="X797" s="1">
        <v>12</v>
      </c>
      <c r="Y797" s="1">
        <v>12</v>
      </c>
      <c r="Z797" s="1"/>
      <c r="AA797" s="1"/>
      <c r="AB797" s="1"/>
      <c r="AC797" s="1">
        <v>2</v>
      </c>
      <c r="AD797" s="1"/>
      <c r="AI797" t="str">
        <f t="shared" si="231"/>
        <v>Freetown</v>
      </c>
      <c r="AJ797" t="s">
        <v>2786</v>
      </c>
      <c r="AK797" s="158">
        <v>4</v>
      </c>
      <c r="AL797" s="7"/>
      <c r="AN797" s="98">
        <v>25</v>
      </c>
      <c r="AO797" s="100">
        <v>5</v>
      </c>
      <c r="AP797" s="100">
        <v>45</v>
      </c>
      <c r="AQ797" s="107">
        <v>25240</v>
      </c>
      <c r="AR797" s="107">
        <f t="shared" si="228"/>
        <v>25005</v>
      </c>
      <c r="AS797" t="s">
        <v>1726</v>
      </c>
      <c r="AT797" s="110">
        <f t="shared" si="229"/>
        <v>2525240</v>
      </c>
      <c r="AW797">
        <v>38.299999999999997</v>
      </c>
      <c r="AX797">
        <v>1.69</v>
      </c>
      <c r="AY797">
        <v>36.61</v>
      </c>
      <c r="BF797" s="118"/>
      <c r="BI797" s="118"/>
      <c r="BJ797" s="118"/>
    </row>
    <row r="798" spans="1:62" hidden="1" outlineLevel="1">
      <c r="A798" s="50" t="s">
        <v>1129</v>
      </c>
      <c r="B798" s="9" t="s">
        <v>2332</v>
      </c>
      <c r="C798" s="1">
        <f t="shared" si="217"/>
        <v>2951</v>
      </c>
      <c r="D798" s="7">
        <f t="shared" si="218"/>
        <v>2</v>
      </c>
      <c r="E798" s="7" t="e">
        <f t="shared" si="219"/>
        <v>#N/A</v>
      </c>
      <c r="F798" s="7">
        <f t="shared" si="220"/>
        <v>1</v>
      </c>
      <c r="G798" s="7">
        <f t="shared" si="230"/>
        <v>5</v>
      </c>
      <c r="H798" s="49">
        <f t="shared" si="221"/>
        <v>442</v>
      </c>
      <c r="I798" s="178">
        <f t="shared" si="222"/>
        <v>0.14977973568281938</v>
      </c>
      <c r="J798" s="8"/>
      <c r="K798" s="2">
        <f t="shared" si="223"/>
        <v>0.41680786174178247</v>
      </c>
      <c r="L798" s="2">
        <f t="shared" si="224"/>
        <v>0</v>
      </c>
      <c r="M798" s="2">
        <f t="shared" si="225"/>
        <v>0.56658759742460185</v>
      </c>
      <c r="N798" s="2">
        <f t="shared" si="226"/>
        <v>4.4052863436123352E-3</v>
      </c>
      <c r="O798" s="2">
        <f t="shared" si="227"/>
        <v>1.2199254490003288E-2</v>
      </c>
      <c r="P798" s="1">
        <v>1230</v>
      </c>
      <c r="Q798" s="1"/>
      <c r="R798" s="1">
        <v>1672</v>
      </c>
      <c r="S798" s="1">
        <v>13</v>
      </c>
      <c r="T798" s="1"/>
      <c r="U798" s="1"/>
      <c r="V798" s="1"/>
      <c r="W798" s="1"/>
      <c r="X798" s="1">
        <v>21</v>
      </c>
      <c r="Y798" s="1">
        <v>14</v>
      </c>
      <c r="Z798" s="1"/>
      <c r="AA798" s="1"/>
      <c r="AB798" s="1"/>
      <c r="AC798" s="1">
        <v>1</v>
      </c>
      <c r="AD798" s="1"/>
      <c r="AI798" t="str">
        <f t="shared" si="231"/>
        <v>Gardner</v>
      </c>
      <c r="AJ798" s="9" t="s">
        <v>1781</v>
      </c>
      <c r="AK798" s="158">
        <v>3</v>
      </c>
      <c r="AL798" s="7"/>
      <c r="AN798" s="98">
        <v>25</v>
      </c>
      <c r="AO798" s="100">
        <v>27</v>
      </c>
      <c r="AP798" s="100">
        <v>80</v>
      </c>
      <c r="AQ798" s="107">
        <v>25485</v>
      </c>
      <c r="AR798" s="107">
        <f t="shared" si="228"/>
        <v>25027</v>
      </c>
      <c r="AS798" t="s">
        <v>1037</v>
      </c>
      <c r="AT798" s="110">
        <f t="shared" si="229"/>
        <v>2525485</v>
      </c>
      <c r="AW798">
        <v>23</v>
      </c>
      <c r="AX798">
        <v>0.81</v>
      </c>
      <c r="AY798">
        <v>22.19</v>
      </c>
      <c r="BF798" s="118"/>
      <c r="BI798" s="118"/>
      <c r="BJ798" s="118"/>
    </row>
    <row r="799" spans="1:62" hidden="1" outlineLevel="1">
      <c r="A799" s="50" t="s">
        <v>459</v>
      </c>
      <c r="B799" s="9" t="s">
        <v>2332</v>
      </c>
      <c r="C799" s="1">
        <f t="shared" si="217"/>
        <v>1383</v>
      </c>
      <c r="D799" s="7">
        <f t="shared" si="218"/>
        <v>2</v>
      </c>
      <c r="E799" s="7" t="e">
        <f t="shared" si="219"/>
        <v>#N/A</v>
      </c>
      <c r="F799" s="7">
        <f t="shared" si="220"/>
        <v>1</v>
      </c>
      <c r="G799" s="7">
        <f t="shared" si="230"/>
        <v>4</v>
      </c>
      <c r="H799" s="49">
        <f t="shared" si="221"/>
        <v>109</v>
      </c>
      <c r="I799" s="178">
        <f t="shared" si="222"/>
        <v>7.8814172089660156E-2</v>
      </c>
      <c r="J799" s="8"/>
      <c r="K799" s="2">
        <f t="shared" si="223"/>
        <v>0.45191612436731743</v>
      </c>
      <c r="L799" s="2">
        <f t="shared" si="224"/>
        <v>0</v>
      </c>
      <c r="M799" s="2">
        <f t="shared" si="225"/>
        <v>0.53073029645697756</v>
      </c>
      <c r="N799" s="2">
        <f t="shared" si="226"/>
        <v>4.3383947939262474E-3</v>
      </c>
      <c r="O799" s="2">
        <f t="shared" si="227"/>
        <v>1.3015184381778767E-2</v>
      </c>
      <c r="P799" s="1">
        <v>625</v>
      </c>
      <c r="Q799" s="1"/>
      <c r="R799" s="1">
        <v>734</v>
      </c>
      <c r="S799" s="1">
        <v>6</v>
      </c>
      <c r="T799" s="1"/>
      <c r="U799" s="1"/>
      <c r="V799" s="1"/>
      <c r="W799" s="1"/>
      <c r="X799" s="1">
        <v>11</v>
      </c>
      <c r="Y799" s="1">
        <v>5</v>
      </c>
      <c r="Z799" s="1"/>
      <c r="AA799" s="1"/>
      <c r="AB799" s="1"/>
      <c r="AC799" s="1">
        <v>2</v>
      </c>
      <c r="AD799" s="1"/>
      <c r="AI799" t="str">
        <f t="shared" si="231"/>
        <v>Georgetown</v>
      </c>
      <c r="AJ799" t="s">
        <v>819</v>
      </c>
      <c r="AK799" s="158">
        <v>6</v>
      </c>
      <c r="AL799" s="7"/>
      <c r="AN799" s="98">
        <v>25</v>
      </c>
      <c r="AO799" s="100">
        <v>9</v>
      </c>
      <c r="AP799" s="100">
        <v>35</v>
      </c>
      <c r="AQ799" s="107">
        <v>25625</v>
      </c>
      <c r="AR799" s="107">
        <f t="shared" si="228"/>
        <v>25009</v>
      </c>
      <c r="AS799" t="s">
        <v>1726</v>
      </c>
      <c r="AT799" s="110">
        <f t="shared" si="229"/>
        <v>2525625</v>
      </c>
      <c r="AW799">
        <v>13.17</v>
      </c>
      <c r="AX799">
        <v>0.23</v>
      </c>
      <c r="AY799">
        <v>12.94</v>
      </c>
      <c r="BF799" s="118"/>
      <c r="BI799" s="118"/>
      <c r="BJ799" s="118"/>
    </row>
    <row r="800" spans="1:62" hidden="1" outlineLevel="1">
      <c r="A800" s="50" t="s">
        <v>3173</v>
      </c>
      <c r="B800" s="9" t="s">
        <v>2332</v>
      </c>
      <c r="C800" s="1">
        <f t="shared" si="217"/>
        <v>479</v>
      </c>
      <c r="D800" s="7">
        <f t="shared" si="218"/>
        <v>2</v>
      </c>
      <c r="E800" s="7">
        <f t="shared" si="219"/>
        <v>6</v>
      </c>
      <c r="F800" s="7">
        <f t="shared" si="220"/>
        <v>1</v>
      </c>
      <c r="G800" s="7">
        <f t="shared" si="230"/>
        <v>4</v>
      </c>
      <c r="H800" s="49">
        <f t="shared" si="221"/>
        <v>187</v>
      </c>
      <c r="I800" s="178">
        <f t="shared" si="222"/>
        <v>0.39039665970772441</v>
      </c>
      <c r="J800" s="8"/>
      <c r="K800" s="2">
        <f t="shared" si="223"/>
        <v>0.30062630480167013</v>
      </c>
      <c r="L800" s="2">
        <f t="shared" si="224"/>
        <v>0</v>
      </c>
      <c r="M800" s="2">
        <f t="shared" si="225"/>
        <v>0.6910229645093946</v>
      </c>
      <c r="N800" s="2">
        <f t="shared" si="226"/>
        <v>2.0876826722338203E-3</v>
      </c>
      <c r="O800" s="2">
        <f t="shared" si="227"/>
        <v>6.2630480167013948E-3</v>
      </c>
      <c r="P800" s="1">
        <v>144</v>
      </c>
      <c r="Q800" s="1"/>
      <c r="R800" s="1">
        <v>331</v>
      </c>
      <c r="S800" s="1">
        <v>1</v>
      </c>
      <c r="T800" s="1"/>
      <c r="U800" s="1"/>
      <c r="V800" s="1"/>
      <c r="W800" s="1"/>
      <c r="X800" s="1">
        <v>2</v>
      </c>
      <c r="Y800" s="1">
        <v>1</v>
      </c>
      <c r="Z800" s="1"/>
      <c r="AA800" s="1"/>
      <c r="AB800" s="1"/>
      <c r="AC800" s="1">
        <v>0</v>
      </c>
      <c r="AD800" s="1"/>
      <c r="AI800" t="str">
        <f t="shared" si="231"/>
        <v>Gill</v>
      </c>
      <c r="AJ800" t="s">
        <v>2429</v>
      </c>
      <c r="AK800" s="158">
        <v>2</v>
      </c>
      <c r="AL800" s="7"/>
      <c r="AN800" s="98">
        <v>25</v>
      </c>
      <c r="AO800" s="100">
        <v>11</v>
      </c>
      <c r="AP800" s="100">
        <v>45</v>
      </c>
      <c r="AQ800" s="107">
        <v>25730</v>
      </c>
      <c r="AR800" s="107">
        <f t="shared" si="228"/>
        <v>25011</v>
      </c>
      <c r="AS800" t="s">
        <v>1726</v>
      </c>
      <c r="AT800" s="110">
        <f t="shared" si="229"/>
        <v>2525730</v>
      </c>
      <c r="AW800">
        <v>14.82</v>
      </c>
      <c r="AX800">
        <v>0.84</v>
      </c>
      <c r="AY800">
        <v>13.98</v>
      </c>
      <c r="BF800" s="118"/>
      <c r="BI800" s="118"/>
      <c r="BJ800" s="118"/>
    </row>
    <row r="801" spans="1:62" hidden="1" outlineLevel="1">
      <c r="A801" s="50" t="s">
        <v>1397</v>
      </c>
      <c r="B801" s="9" t="s">
        <v>2332</v>
      </c>
      <c r="C801" s="1">
        <f t="shared" si="217"/>
        <v>6473</v>
      </c>
      <c r="D801" s="7">
        <f t="shared" si="218"/>
        <v>2</v>
      </c>
      <c r="E801" s="7" t="e">
        <f t="shared" si="219"/>
        <v>#N/A</v>
      </c>
      <c r="F801" s="7">
        <f t="shared" si="220"/>
        <v>1</v>
      </c>
      <c r="G801" s="7">
        <f t="shared" si="230"/>
        <v>5</v>
      </c>
      <c r="H801" s="49">
        <f t="shared" si="221"/>
        <v>1031</v>
      </c>
      <c r="I801" s="178">
        <f t="shared" si="222"/>
        <v>0.15927699675575469</v>
      </c>
      <c r="J801" s="8"/>
      <c r="K801" s="2">
        <f t="shared" si="223"/>
        <v>0.41557237756836091</v>
      </c>
      <c r="L801" s="2">
        <f t="shared" si="224"/>
        <v>0</v>
      </c>
      <c r="M801" s="2">
        <f t="shared" si="225"/>
        <v>0.57484937432411554</v>
      </c>
      <c r="N801" s="2">
        <f t="shared" si="226"/>
        <v>2.0083423451259077E-3</v>
      </c>
      <c r="O801" s="2">
        <f t="shared" si="227"/>
        <v>7.5699057623977049E-3</v>
      </c>
      <c r="P801" s="1">
        <v>2690</v>
      </c>
      <c r="Q801" s="1"/>
      <c r="R801" s="1">
        <v>3721</v>
      </c>
      <c r="S801" s="1">
        <v>13</v>
      </c>
      <c r="T801" s="1"/>
      <c r="U801" s="1"/>
      <c r="V801" s="1"/>
      <c r="W801" s="1"/>
      <c r="X801" s="1">
        <v>30</v>
      </c>
      <c r="Y801" s="1">
        <v>15</v>
      </c>
      <c r="Z801" s="1"/>
      <c r="AA801" s="1"/>
      <c r="AB801" s="1"/>
      <c r="AC801" s="1">
        <v>4</v>
      </c>
      <c r="AD801" s="1"/>
      <c r="AI801" t="str">
        <f t="shared" si="231"/>
        <v>Gloucester</v>
      </c>
      <c r="AJ801" t="s">
        <v>819</v>
      </c>
      <c r="AK801" s="158">
        <v>6</v>
      </c>
      <c r="AL801" s="7"/>
      <c r="AN801" s="98">
        <v>25</v>
      </c>
      <c r="AO801" s="100">
        <v>9</v>
      </c>
      <c r="AP801" s="100">
        <v>40</v>
      </c>
      <c r="AQ801" s="107">
        <v>26150</v>
      </c>
      <c r="AR801" s="107">
        <f t="shared" si="228"/>
        <v>25009</v>
      </c>
      <c r="AS801" t="s">
        <v>1037</v>
      </c>
      <c r="AT801" s="110">
        <f t="shared" si="229"/>
        <v>2526150</v>
      </c>
      <c r="AW801">
        <v>41.5</v>
      </c>
      <c r="AX801">
        <v>15.53</v>
      </c>
      <c r="AY801">
        <v>25.96</v>
      </c>
      <c r="BF801" s="118"/>
      <c r="BI801" s="118"/>
      <c r="BJ801" s="118"/>
    </row>
    <row r="802" spans="1:62" hidden="1" outlineLevel="1">
      <c r="A802" s="50" t="s">
        <v>103</v>
      </c>
      <c r="B802" s="9" t="s">
        <v>2332</v>
      </c>
      <c r="C802" s="1">
        <f t="shared" si="217"/>
        <v>265</v>
      </c>
      <c r="D802" s="7">
        <f t="shared" si="218"/>
        <v>2</v>
      </c>
      <c r="E802" s="7" t="e">
        <f t="shared" si="219"/>
        <v>#N/A</v>
      </c>
      <c r="F802" s="7">
        <f t="shared" si="220"/>
        <v>1</v>
      </c>
      <c r="G802" s="7">
        <f t="shared" si="230"/>
        <v>5</v>
      </c>
      <c r="H802" s="49">
        <f t="shared" si="221"/>
        <v>94</v>
      </c>
      <c r="I802" s="178">
        <f t="shared" si="222"/>
        <v>0.35471698113207545</v>
      </c>
      <c r="J802" s="8"/>
      <c r="K802" s="2">
        <f t="shared" si="223"/>
        <v>0.30566037735849055</v>
      </c>
      <c r="L802" s="2">
        <f t="shared" si="224"/>
        <v>0</v>
      </c>
      <c r="M802" s="2">
        <f t="shared" si="225"/>
        <v>0.660377358490566</v>
      </c>
      <c r="N802" s="2">
        <f t="shared" si="226"/>
        <v>3.7735849056603774E-3</v>
      </c>
      <c r="O802" s="2">
        <f t="shared" si="227"/>
        <v>3.0188679245283123E-2</v>
      </c>
      <c r="P802" s="1">
        <v>81</v>
      </c>
      <c r="Q802" s="1"/>
      <c r="R802" s="1">
        <v>175</v>
      </c>
      <c r="S802" s="1">
        <v>1</v>
      </c>
      <c r="T802" s="1"/>
      <c r="U802" s="1"/>
      <c r="V802" s="1"/>
      <c r="W802" s="1"/>
      <c r="X802" s="1">
        <v>4</v>
      </c>
      <c r="Y802" s="1">
        <v>3</v>
      </c>
      <c r="Z802" s="1"/>
      <c r="AA802" s="1"/>
      <c r="AB802" s="1"/>
      <c r="AC802" s="1">
        <v>1</v>
      </c>
      <c r="AD802" s="1"/>
      <c r="AI802" t="str">
        <f t="shared" si="231"/>
        <v>Goshen</v>
      </c>
      <c r="AJ802" t="s">
        <v>2439</v>
      </c>
      <c r="AK802" s="158">
        <v>1</v>
      </c>
      <c r="AL802" s="7"/>
      <c r="AN802" s="98">
        <v>25</v>
      </c>
      <c r="AO802" s="100">
        <v>15</v>
      </c>
      <c r="AP802" s="100">
        <v>30</v>
      </c>
      <c r="AQ802" s="107">
        <v>26290</v>
      </c>
      <c r="AR802" s="107">
        <f t="shared" si="228"/>
        <v>25015</v>
      </c>
      <c r="AS802" t="s">
        <v>1726</v>
      </c>
      <c r="AT802" s="110">
        <f t="shared" si="229"/>
        <v>2526290</v>
      </c>
      <c r="AW802">
        <v>17.72</v>
      </c>
      <c r="AX802">
        <v>0.35</v>
      </c>
      <c r="AY802">
        <v>17.37</v>
      </c>
      <c r="BF802" s="118"/>
      <c r="BI802" s="118"/>
      <c r="BJ802" s="118"/>
    </row>
    <row r="803" spans="1:62" hidden="1" outlineLevel="1">
      <c r="A803" s="50" t="s">
        <v>1505</v>
      </c>
      <c r="B803" s="9" t="s">
        <v>2332</v>
      </c>
      <c r="C803" s="1">
        <f t="shared" si="217"/>
        <v>14</v>
      </c>
      <c r="D803" s="7">
        <f t="shared" si="218"/>
        <v>2</v>
      </c>
      <c r="E803" s="7">
        <f t="shared" si="219"/>
        <v>3</v>
      </c>
      <c r="F803" s="7">
        <f t="shared" si="220"/>
        <v>1</v>
      </c>
      <c r="G803" s="7">
        <f t="shared" si="230"/>
        <v>0</v>
      </c>
      <c r="H803" s="49">
        <f t="shared" si="221"/>
        <v>4</v>
      </c>
      <c r="I803" s="178">
        <f t="shared" si="222"/>
        <v>0.2857142857142857</v>
      </c>
      <c r="J803" s="8"/>
      <c r="K803" s="2">
        <f t="shared" si="223"/>
        <v>0.35714285714285715</v>
      </c>
      <c r="L803" s="2">
        <f t="shared" si="224"/>
        <v>0</v>
      </c>
      <c r="M803" s="2">
        <f t="shared" si="225"/>
        <v>0.6428571428571429</v>
      </c>
      <c r="N803" s="2">
        <f t="shared" si="226"/>
        <v>0</v>
      </c>
      <c r="O803" s="2">
        <f t="shared" si="227"/>
        <v>-1.1102230246251565E-16</v>
      </c>
      <c r="P803" s="1">
        <v>5</v>
      </c>
      <c r="Q803" s="1"/>
      <c r="R803" s="1">
        <v>9</v>
      </c>
      <c r="S803" s="1">
        <v>0</v>
      </c>
      <c r="T803" s="1"/>
      <c r="U803" s="1"/>
      <c r="V803" s="1"/>
      <c r="W803" s="1"/>
      <c r="X803" s="1">
        <v>0</v>
      </c>
      <c r="Y803" s="1">
        <v>0</v>
      </c>
      <c r="Z803" s="1"/>
      <c r="AA803" s="1"/>
      <c r="AB803" s="1"/>
      <c r="AC803" s="1">
        <v>0</v>
      </c>
      <c r="AD803" s="1"/>
      <c r="AI803" t="str">
        <f t="shared" si="231"/>
        <v>Gosnold</v>
      </c>
      <c r="AJ803" t="s">
        <v>752</v>
      </c>
      <c r="AK803" s="158">
        <v>9</v>
      </c>
      <c r="AL803" s="7"/>
      <c r="AN803" s="98">
        <v>25</v>
      </c>
      <c r="AO803" s="100">
        <v>7</v>
      </c>
      <c r="AP803" s="100">
        <v>20</v>
      </c>
      <c r="AQ803" s="107">
        <v>26325</v>
      </c>
      <c r="AR803" s="107">
        <f t="shared" si="228"/>
        <v>25007</v>
      </c>
      <c r="AS803" t="s">
        <v>1726</v>
      </c>
      <c r="AT803" s="110">
        <f t="shared" si="229"/>
        <v>2526325</v>
      </c>
      <c r="AW803">
        <v>140.16</v>
      </c>
      <c r="AX803">
        <v>126.82</v>
      </c>
      <c r="AY803">
        <v>13.34</v>
      </c>
      <c r="BF803" s="118"/>
      <c r="BI803" s="118"/>
      <c r="BJ803" s="118"/>
    </row>
    <row r="804" spans="1:62" hidden="1" outlineLevel="1">
      <c r="A804" s="50" t="s">
        <v>933</v>
      </c>
      <c r="B804" s="9" t="s">
        <v>2332</v>
      </c>
      <c r="C804" s="1">
        <f t="shared" si="217"/>
        <v>2830</v>
      </c>
      <c r="D804" s="7">
        <f t="shared" si="218"/>
        <v>2</v>
      </c>
      <c r="E804" s="7" t="e">
        <f t="shared" si="219"/>
        <v>#N/A</v>
      </c>
      <c r="F804" s="7">
        <f t="shared" si="220"/>
        <v>1</v>
      </c>
      <c r="G804" s="7">
        <f t="shared" si="230"/>
        <v>4</v>
      </c>
      <c r="H804" s="49">
        <f t="shared" si="221"/>
        <v>382</v>
      </c>
      <c r="I804" s="178">
        <f t="shared" si="222"/>
        <v>0.13498233215547703</v>
      </c>
      <c r="J804" s="8"/>
      <c r="K804" s="2">
        <f t="shared" si="223"/>
        <v>0.42897526501766786</v>
      </c>
      <c r="L804" s="2">
        <f t="shared" si="224"/>
        <v>0</v>
      </c>
      <c r="M804" s="2">
        <f t="shared" si="225"/>
        <v>0.56395759717314486</v>
      </c>
      <c r="N804" s="2">
        <f t="shared" si="226"/>
        <v>2.1201413427561835E-3</v>
      </c>
      <c r="O804" s="2">
        <f t="shared" si="227"/>
        <v>4.9469964664310348E-3</v>
      </c>
      <c r="P804" s="1">
        <v>1214</v>
      </c>
      <c r="Q804" s="1"/>
      <c r="R804" s="1">
        <v>1596</v>
      </c>
      <c r="S804" s="1">
        <v>6</v>
      </c>
      <c r="T804" s="1"/>
      <c r="U804" s="1"/>
      <c r="V804" s="1"/>
      <c r="W804" s="1"/>
      <c r="X804" s="1">
        <v>11</v>
      </c>
      <c r="Y804" s="1">
        <v>2</v>
      </c>
      <c r="Z804" s="1"/>
      <c r="AA804" s="1"/>
      <c r="AB804" s="1"/>
      <c r="AC804" s="1">
        <v>1</v>
      </c>
      <c r="AD804" s="1"/>
      <c r="AI804" t="str">
        <f t="shared" si="231"/>
        <v>Grafton</v>
      </c>
      <c r="AJ804" s="9" t="s">
        <v>1781</v>
      </c>
      <c r="AK804" s="158">
        <v>2</v>
      </c>
      <c r="AL804" s="7"/>
      <c r="AN804" s="98">
        <v>25</v>
      </c>
      <c r="AO804" s="100">
        <v>27</v>
      </c>
      <c r="AP804" s="100">
        <v>85</v>
      </c>
      <c r="AQ804" s="107">
        <v>26430</v>
      </c>
      <c r="AR804" s="107">
        <f t="shared" si="228"/>
        <v>25027</v>
      </c>
      <c r="AS804" t="s">
        <v>1726</v>
      </c>
      <c r="AT804" s="110">
        <f t="shared" si="229"/>
        <v>2526430</v>
      </c>
      <c r="AW804">
        <v>23.27</v>
      </c>
      <c r="AX804">
        <v>0.53</v>
      </c>
      <c r="AY804">
        <v>22.74</v>
      </c>
      <c r="BF804" s="118"/>
      <c r="BI804" s="118"/>
      <c r="BJ804" s="118"/>
    </row>
    <row r="805" spans="1:62" hidden="1" outlineLevel="1">
      <c r="A805" s="50" t="s">
        <v>2604</v>
      </c>
      <c r="B805" s="9" t="s">
        <v>2332</v>
      </c>
      <c r="C805" s="1">
        <f t="shared" si="217"/>
        <v>1347</v>
      </c>
      <c r="D805" s="7">
        <f t="shared" si="218"/>
        <v>2</v>
      </c>
      <c r="E805" s="7" t="e">
        <f t="shared" si="219"/>
        <v>#N/A</v>
      </c>
      <c r="F805" s="7">
        <f t="shared" si="220"/>
        <v>1</v>
      </c>
      <c r="G805" s="7">
        <f t="shared" si="230"/>
        <v>4</v>
      </c>
      <c r="H805" s="49">
        <f t="shared" si="221"/>
        <v>326</v>
      </c>
      <c r="I805" s="178">
        <f t="shared" si="222"/>
        <v>0.24201930215293244</v>
      </c>
      <c r="J805" s="8"/>
      <c r="K805" s="2">
        <f t="shared" si="223"/>
        <v>0.36525612472160357</v>
      </c>
      <c r="L805" s="2">
        <f t="shared" si="224"/>
        <v>0</v>
      </c>
      <c r="M805" s="2">
        <f t="shared" si="225"/>
        <v>0.60727542687453595</v>
      </c>
      <c r="N805" s="2">
        <f t="shared" si="226"/>
        <v>5.196733481811433E-3</v>
      </c>
      <c r="O805" s="2">
        <f t="shared" si="227"/>
        <v>2.2271714922049102E-2</v>
      </c>
      <c r="P805" s="1">
        <v>492</v>
      </c>
      <c r="Q805" s="1"/>
      <c r="R805" s="1">
        <v>818</v>
      </c>
      <c r="S805" s="1">
        <v>7</v>
      </c>
      <c r="T805" s="1"/>
      <c r="U805" s="1"/>
      <c r="V805" s="1"/>
      <c r="W805" s="1"/>
      <c r="X805" s="1">
        <v>24</v>
      </c>
      <c r="Y805" s="1">
        <v>4</v>
      </c>
      <c r="Z805" s="1"/>
      <c r="AA805" s="1"/>
      <c r="AB805" s="1"/>
      <c r="AC805" s="1">
        <v>2</v>
      </c>
      <c r="AD805" s="1"/>
      <c r="AI805" t="str">
        <f t="shared" si="231"/>
        <v>Granby</v>
      </c>
      <c r="AJ805" t="s">
        <v>2439</v>
      </c>
      <c r="AK805" s="158">
        <v>1</v>
      </c>
      <c r="AL805" s="7"/>
      <c r="AN805" s="98">
        <v>25</v>
      </c>
      <c r="AO805" s="100">
        <v>15</v>
      </c>
      <c r="AP805" s="100">
        <v>35</v>
      </c>
      <c r="AQ805" s="107">
        <v>26535</v>
      </c>
      <c r="AR805" s="107">
        <f t="shared" si="228"/>
        <v>25015</v>
      </c>
      <c r="AS805" t="s">
        <v>1726</v>
      </c>
      <c r="AT805" s="110">
        <f t="shared" si="229"/>
        <v>2526535</v>
      </c>
      <c r="AW805">
        <v>28.07</v>
      </c>
      <c r="AX805">
        <v>0.2</v>
      </c>
      <c r="AY805">
        <v>27.86</v>
      </c>
      <c r="BF805" s="118"/>
      <c r="BI805" s="118"/>
      <c r="BJ805" s="118"/>
    </row>
    <row r="806" spans="1:62" hidden="1" outlineLevel="1">
      <c r="A806" s="50" t="s">
        <v>588</v>
      </c>
      <c r="B806" s="9" t="s">
        <v>2332</v>
      </c>
      <c r="C806" s="1">
        <f t="shared" si="217"/>
        <v>224</v>
      </c>
      <c r="D806" s="7">
        <f t="shared" si="218"/>
        <v>2</v>
      </c>
      <c r="E806" s="7">
        <f t="shared" si="219"/>
        <v>4</v>
      </c>
      <c r="F806" s="7">
        <f t="shared" si="220"/>
        <v>1</v>
      </c>
      <c r="G806" s="7">
        <f t="shared" si="230"/>
        <v>0</v>
      </c>
      <c r="H806" s="49">
        <f t="shared" si="221"/>
        <v>48</v>
      </c>
      <c r="I806" s="178">
        <f t="shared" si="222"/>
        <v>0.21428571428571427</v>
      </c>
      <c r="J806" s="8"/>
      <c r="K806" s="2">
        <f t="shared" si="223"/>
        <v>0.38839285714285715</v>
      </c>
      <c r="L806" s="2">
        <f t="shared" si="224"/>
        <v>0</v>
      </c>
      <c r="M806" s="2">
        <f t="shared" si="225"/>
        <v>0.6026785714285714</v>
      </c>
      <c r="N806" s="2">
        <f t="shared" si="226"/>
        <v>0</v>
      </c>
      <c r="O806" s="2">
        <f t="shared" si="227"/>
        <v>8.9285714285713969E-3</v>
      </c>
      <c r="P806" s="1">
        <v>87</v>
      </c>
      <c r="Q806" s="1"/>
      <c r="R806" s="1">
        <v>135</v>
      </c>
      <c r="S806" s="1">
        <v>0</v>
      </c>
      <c r="T806" s="1"/>
      <c r="U806" s="1"/>
      <c r="V806" s="1"/>
      <c r="W806" s="1"/>
      <c r="X806" s="1">
        <v>2</v>
      </c>
      <c r="Y806" s="1">
        <v>0</v>
      </c>
      <c r="Z806" s="1"/>
      <c r="AA806" s="1"/>
      <c r="AB806" s="1"/>
      <c r="AC806" s="1">
        <v>0</v>
      </c>
      <c r="AD806" s="1"/>
      <c r="AI806" t="str">
        <f t="shared" si="231"/>
        <v>Granville</v>
      </c>
      <c r="AJ806" t="s">
        <v>2909</v>
      </c>
      <c r="AK806" s="158">
        <v>1</v>
      </c>
      <c r="AL806" s="7"/>
      <c r="AN806" s="98">
        <v>25</v>
      </c>
      <c r="AO806" s="100">
        <v>13</v>
      </c>
      <c r="AP806" s="100">
        <v>35</v>
      </c>
      <c r="AQ806" s="107">
        <v>26675</v>
      </c>
      <c r="AR806" s="107">
        <f t="shared" si="228"/>
        <v>25013</v>
      </c>
      <c r="AS806" t="s">
        <v>1726</v>
      </c>
      <c r="AT806" s="110">
        <f t="shared" si="229"/>
        <v>2526675</v>
      </c>
      <c r="AW806">
        <v>42.96</v>
      </c>
      <c r="AX806">
        <v>0.73</v>
      </c>
      <c r="AY806">
        <v>42.24</v>
      </c>
      <c r="BF806" s="118"/>
      <c r="BI806" s="118"/>
      <c r="BJ806" s="118"/>
    </row>
    <row r="807" spans="1:62" hidden="1" outlineLevel="1">
      <c r="A807" s="50" t="s">
        <v>2599</v>
      </c>
      <c r="B807" s="9" t="s">
        <v>2332</v>
      </c>
      <c r="C807" s="1">
        <f t="shared" si="217"/>
        <v>1823</v>
      </c>
      <c r="D807" s="7">
        <f t="shared" si="218"/>
        <v>2</v>
      </c>
      <c r="E807" s="7" t="e">
        <f t="shared" si="219"/>
        <v>#N/A</v>
      </c>
      <c r="F807" s="7">
        <f t="shared" si="220"/>
        <v>1</v>
      </c>
      <c r="G807" s="7">
        <f t="shared" si="230"/>
        <v>3</v>
      </c>
      <c r="H807" s="49">
        <f t="shared" si="221"/>
        <v>258</v>
      </c>
      <c r="I807" s="178">
        <f t="shared" si="222"/>
        <v>0.14152495885902358</v>
      </c>
      <c r="J807" s="8"/>
      <c r="K807" s="2">
        <f t="shared" si="223"/>
        <v>0.42622051563357105</v>
      </c>
      <c r="L807" s="2">
        <f t="shared" si="224"/>
        <v>0</v>
      </c>
      <c r="M807" s="2">
        <f t="shared" si="225"/>
        <v>0.5677454744925946</v>
      </c>
      <c r="N807" s="2">
        <f t="shared" si="226"/>
        <v>2.1941854086670325E-3</v>
      </c>
      <c r="O807" s="2">
        <f t="shared" si="227"/>
        <v>3.8398244651673681E-3</v>
      </c>
      <c r="P807" s="1">
        <v>777</v>
      </c>
      <c r="Q807" s="1"/>
      <c r="R807" s="1">
        <v>1035</v>
      </c>
      <c r="S807" s="1">
        <v>4</v>
      </c>
      <c r="T807" s="1"/>
      <c r="U807" s="1"/>
      <c r="V807" s="1"/>
      <c r="W807" s="1"/>
      <c r="X807" s="1">
        <v>4</v>
      </c>
      <c r="Y807" s="1">
        <v>2</v>
      </c>
      <c r="Z807" s="1"/>
      <c r="AA807" s="1"/>
      <c r="AB807" s="1"/>
      <c r="AC807" s="1">
        <v>1</v>
      </c>
      <c r="AD807" s="1"/>
      <c r="AI807" t="str">
        <f t="shared" si="231"/>
        <v>Great Barrington</v>
      </c>
      <c r="AJ807" t="s">
        <v>241</v>
      </c>
      <c r="AK807" s="158">
        <v>1</v>
      </c>
      <c r="AL807" s="7"/>
      <c r="AN807" s="98">
        <v>25</v>
      </c>
      <c r="AO807" s="100">
        <v>3</v>
      </c>
      <c r="AP807" s="100">
        <v>45</v>
      </c>
      <c r="AQ807" s="107">
        <v>26815</v>
      </c>
      <c r="AR807" s="107">
        <f t="shared" si="228"/>
        <v>25003</v>
      </c>
      <c r="AS807" t="s">
        <v>1726</v>
      </c>
      <c r="AT807" s="110">
        <f t="shared" si="229"/>
        <v>2526815</v>
      </c>
      <c r="AW807">
        <v>45.7</v>
      </c>
      <c r="AX807">
        <v>0.51</v>
      </c>
      <c r="AY807">
        <v>45.18</v>
      </c>
      <c r="BF807" s="118"/>
      <c r="BI807" s="118"/>
      <c r="BJ807" s="118"/>
    </row>
    <row r="808" spans="1:62" hidden="1" outlineLevel="1">
      <c r="A808" s="50" t="s">
        <v>766</v>
      </c>
      <c r="B808" s="9" t="s">
        <v>2332</v>
      </c>
      <c r="C808" s="1">
        <f t="shared" si="217"/>
        <v>4171</v>
      </c>
      <c r="D808" s="7">
        <f t="shared" si="218"/>
        <v>2</v>
      </c>
      <c r="E808" s="7" t="e">
        <f t="shared" si="219"/>
        <v>#N/A</v>
      </c>
      <c r="F808" s="7">
        <f t="shared" si="220"/>
        <v>1</v>
      </c>
      <c r="G808" s="7">
        <f t="shared" si="230"/>
        <v>3</v>
      </c>
      <c r="H808" s="49">
        <f t="shared" si="221"/>
        <v>1863</v>
      </c>
      <c r="I808" s="178">
        <f t="shared" si="222"/>
        <v>0.44665547830256536</v>
      </c>
      <c r="J808" s="8"/>
      <c r="K808" s="2">
        <f t="shared" si="223"/>
        <v>0.27379525293694557</v>
      </c>
      <c r="L808" s="2">
        <f t="shared" si="224"/>
        <v>0</v>
      </c>
      <c r="M808" s="2">
        <f t="shared" si="225"/>
        <v>0.72045073123951087</v>
      </c>
      <c r="N808" s="2">
        <f t="shared" si="226"/>
        <v>2.3975065931431312E-3</v>
      </c>
      <c r="O808" s="2">
        <f t="shared" si="227"/>
        <v>3.3565092304003812E-3</v>
      </c>
      <c r="P808" s="1">
        <v>1142</v>
      </c>
      <c r="Q808" s="1"/>
      <c r="R808" s="1">
        <v>3005</v>
      </c>
      <c r="S808" s="1">
        <v>10</v>
      </c>
      <c r="T808" s="1"/>
      <c r="U808" s="1"/>
      <c r="V808" s="1"/>
      <c r="W808" s="1"/>
      <c r="X808" s="1">
        <v>4</v>
      </c>
      <c r="Y808" s="1">
        <v>9</v>
      </c>
      <c r="Z808" s="1"/>
      <c r="AA808" s="1"/>
      <c r="AB808" s="1"/>
      <c r="AC808" s="1">
        <v>1</v>
      </c>
      <c r="AD808" s="1"/>
      <c r="AI808" t="str">
        <f t="shared" si="231"/>
        <v>Greenfield</v>
      </c>
      <c r="AJ808" t="s">
        <v>2429</v>
      </c>
      <c r="AK808" s="158">
        <v>2</v>
      </c>
      <c r="AL808" s="7"/>
      <c r="AN808" s="98">
        <v>25</v>
      </c>
      <c r="AO808" s="100">
        <v>11</v>
      </c>
      <c r="AP808" s="100">
        <v>50</v>
      </c>
      <c r="AQ808" s="107">
        <v>27025</v>
      </c>
      <c r="AR808" s="107">
        <f t="shared" si="228"/>
        <v>25011</v>
      </c>
      <c r="AS808" t="s">
        <v>1726</v>
      </c>
      <c r="AT808" s="110">
        <f t="shared" si="229"/>
        <v>2527025</v>
      </c>
      <c r="AW808">
        <v>21.92</v>
      </c>
      <c r="AX808">
        <v>0.19</v>
      </c>
      <c r="AY808">
        <v>21.73</v>
      </c>
      <c r="BF808" s="118"/>
      <c r="BI808" s="118"/>
      <c r="BJ808" s="118"/>
    </row>
    <row r="809" spans="1:62" hidden="1" outlineLevel="1">
      <c r="A809" s="50" t="s">
        <v>2718</v>
      </c>
      <c r="B809" s="9" t="s">
        <v>2332</v>
      </c>
      <c r="C809" s="1">
        <f t="shared" si="217"/>
        <v>2330</v>
      </c>
      <c r="D809" s="7">
        <f t="shared" si="218"/>
        <v>2</v>
      </c>
      <c r="E809" s="7">
        <f t="shared" si="219"/>
        <v>5</v>
      </c>
      <c r="F809" s="7">
        <f t="shared" si="220"/>
        <v>1</v>
      </c>
      <c r="G809" s="7">
        <f t="shared" si="230"/>
        <v>4</v>
      </c>
      <c r="H809" s="49">
        <f t="shared" si="221"/>
        <v>283</v>
      </c>
      <c r="I809" s="178">
        <f t="shared" si="222"/>
        <v>0.12145922746781115</v>
      </c>
      <c r="J809" s="8"/>
      <c r="K809" s="2">
        <f t="shared" si="223"/>
        <v>0.43648068669527895</v>
      </c>
      <c r="L809" s="2">
        <f t="shared" si="224"/>
        <v>0</v>
      </c>
      <c r="M809" s="2">
        <f t="shared" si="225"/>
        <v>0.55793991416309008</v>
      </c>
      <c r="N809" s="2">
        <f t="shared" si="226"/>
        <v>2.5751072961373391E-3</v>
      </c>
      <c r="O809" s="2">
        <f t="shared" si="227"/>
        <v>3.0042918454936305E-3</v>
      </c>
      <c r="P809" s="1">
        <v>1017</v>
      </c>
      <c r="Q809" s="1"/>
      <c r="R809" s="1">
        <v>1300</v>
      </c>
      <c r="S809" s="1">
        <v>6</v>
      </c>
      <c r="T809" s="1"/>
      <c r="U809" s="1"/>
      <c r="V809" s="1"/>
      <c r="W809" s="1"/>
      <c r="X809" s="1">
        <v>7</v>
      </c>
      <c r="Y809" s="1">
        <v>0</v>
      </c>
      <c r="Z809" s="1"/>
      <c r="AA809" s="1"/>
      <c r="AB809" s="1"/>
      <c r="AC809" s="1">
        <v>0</v>
      </c>
      <c r="AD809" s="1"/>
      <c r="AI809" t="str">
        <f t="shared" si="231"/>
        <v>Groton</v>
      </c>
      <c r="AJ809" t="s">
        <v>2249</v>
      </c>
      <c r="AK809" s="158">
        <v>3</v>
      </c>
      <c r="AL809" s="7"/>
      <c r="AN809" s="98">
        <v>25</v>
      </c>
      <c r="AO809" s="100">
        <v>17</v>
      </c>
      <c r="AP809" s="100">
        <v>95</v>
      </c>
      <c r="AQ809" s="107">
        <v>27480</v>
      </c>
      <c r="AR809" s="107">
        <f t="shared" si="228"/>
        <v>25017</v>
      </c>
      <c r="AS809" t="s">
        <v>1726</v>
      </c>
      <c r="AT809" s="110">
        <f t="shared" si="229"/>
        <v>2527480</v>
      </c>
      <c r="AW809">
        <v>33.71</v>
      </c>
      <c r="AX809">
        <v>0.94</v>
      </c>
      <c r="AY809">
        <v>32.770000000000003</v>
      </c>
      <c r="BF809" s="118"/>
      <c r="BI809" s="118"/>
      <c r="BJ809" s="118"/>
    </row>
    <row r="810" spans="1:62" hidden="1" outlineLevel="1">
      <c r="A810" s="50" t="s">
        <v>767</v>
      </c>
      <c r="B810" s="9" t="s">
        <v>2332</v>
      </c>
      <c r="C810" s="1">
        <f t="shared" si="217"/>
        <v>1195</v>
      </c>
      <c r="D810" s="7">
        <f t="shared" si="218"/>
        <v>2</v>
      </c>
      <c r="E810" s="7">
        <f t="shared" si="219"/>
        <v>6</v>
      </c>
      <c r="F810" s="7">
        <f t="shared" si="220"/>
        <v>1</v>
      </c>
      <c r="G810" s="7">
        <f t="shared" si="230"/>
        <v>4</v>
      </c>
      <c r="H810" s="49">
        <f t="shared" si="221"/>
        <v>256</v>
      </c>
      <c r="I810" s="178">
        <f t="shared" si="222"/>
        <v>0.21422594142259413</v>
      </c>
      <c r="J810" s="8"/>
      <c r="K810" s="2">
        <f t="shared" si="223"/>
        <v>0.38410041841004183</v>
      </c>
      <c r="L810" s="2">
        <f t="shared" si="224"/>
        <v>0</v>
      </c>
      <c r="M810" s="2">
        <f t="shared" si="225"/>
        <v>0.59832635983263593</v>
      </c>
      <c r="N810" s="2">
        <f t="shared" si="226"/>
        <v>5.8577405857740588E-3</v>
      </c>
      <c r="O810" s="2">
        <f t="shared" si="227"/>
        <v>1.1715481171548175E-2</v>
      </c>
      <c r="P810" s="1">
        <v>459</v>
      </c>
      <c r="Q810" s="1"/>
      <c r="R810" s="1">
        <v>715</v>
      </c>
      <c r="S810" s="1">
        <v>7</v>
      </c>
      <c r="T810" s="1"/>
      <c r="U810" s="1"/>
      <c r="V810" s="1"/>
      <c r="W810" s="1"/>
      <c r="X810" s="1">
        <v>5</v>
      </c>
      <c r="Y810" s="1">
        <v>9</v>
      </c>
      <c r="Z810" s="1"/>
      <c r="AA810" s="1"/>
      <c r="AB810" s="1"/>
      <c r="AC810" s="1">
        <v>0</v>
      </c>
      <c r="AD810" s="1"/>
      <c r="AI810" t="str">
        <f t="shared" si="231"/>
        <v>Groveland</v>
      </c>
      <c r="AJ810" t="s">
        <v>819</v>
      </c>
      <c r="AK810" s="158">
        <v>6</v>
      </c>
      <c r="AL810" s="7"/>
      <c r="AN810" s="98">
        <v>25</v>
      </c>
      <c r="AO810" s="100">
        <v>9</v>
      </c>
      <c r="AP810" s="100">
        <v>45</v>
      </c>
      <c r="AQ810" s="107">
        <v>27620</v>
      </c>
      <c r="AR810" s="107">
        <f t="shared" si="228"/>
        <v>25009</v>
      </c>
      <c r="AS810" t="s">
        <v>1726</v>
      </c>
      <c r="AT810" s="110">
        <f t="shared" si="229"/>
        <v>2527620</v>
      </c>
      <c r="AW810">
        <v>9.41</v>
      </c>
      <c r="AX810">
        <v>0.47</v>
      </c>
      <c r="AY810">
        <v>8.94</v>
      </c>
      <c r="BF810" s="118"/>
      <c r="BI810" s="118"/>
      <c r="BJ810" s="118"/>
    </row>
    <row r="811" spans="1:62" hidden="1" outlineLevel="1">
      <c r="A811" s="50" t="s">
        <v>768</v>
      </c>
      <c r="B811" s="9" t="s">
        <v>2332</v>
      </c>
      <c r="C811" s="1">
        <f t="shared" si="217"/>
        <v>1523</v>
      </c>
      <c r="D811" s="7">
        <f t="shared" si="218"/>
        <v>2</v>
      </c>
      <c r="E811" s="7" t="e">
        <f t="shared" si="219"/>
        <v>#N/A</v>
      </c>
      <c r="F811" s="7">
        <f t="shared" si="220"/>
        <v>1</v>
      </c>
      <c r="G811" s="7">
        <f t="shared" si="230"/>
        <v>4</v>
      </c>
      <c r="H811" s="49">
        <f t="shared" si="221"/>
        <v>356</v>
      </c>
      <c r="I811" s="178">
        <f t="shared" si="222"/>
        <v>0.23374917925147734</v>
      </c>
      <c r="J811" s="8"/>
      <c r="K811" s="2">
        <f t="shared" si="223"/>
        <v>0.37623112278397897</v>
      </c>
      <c r="L811" s="2">
        <f t="shared" si="224"/>
        <v>0</v>
      </c>
      <c r="M811" s="2">
        <f t="shared" si="225"/>
        <v>0.60998030203545639</v>
      </c>
      <c r="N811" s="2">
        <f t="shared" si="226"/>
        <v>2.6263952724885093E-3</v>
      </c>
      <c r="O811" s="2">
        <f t="shared" si="227"/>
        <v>1.1162179908076135E-2</v>
      </c>
      <c r="P811" s="1">
        <v>573</v>
      </c>
      <c r="Q811" s="1"/>
      <c r="R811" s="1">
        <v>929</v>
      </c>
      <c r="S811" s="1">
        <v>4</v>
      </c>
      <c r="T811" s="1"/>
      <c r="U811" s="1"/>
      <c r="V811" s="1"/>
      <c r="W811" s="1"/>
      <c r="X811" s="1">
        <v>12</v>
      </c>
      <c r="Y811" s="1">
        <v>3</v>
      </c>
      <c r="Z811" s="1"/>
      <c r="AA811" s="1"/>
      <c r="AB811" s="1"/>
      <c r="AC811" s="1">
        <v>2</v>
      </c>
      <c r="AD811" s="1"/>
      <c r="AI811" t="str">
        <f t="shared" si="231"/>
        <v>Hadley</v>
      </c>
      <c r="AJ811" t="s">
        <v>2439</v>
      </c>
      <c r="AK811" s="158">
        <v>2</v>
      </c>
      <c r="AL811" s="7"/>
      <c r="AN811" s="98">
        <v>25</v>
      </c>
      <c r="AO811" s="100">
        <v>15</v>
      </c>
      <c r="AP811" s="100">
        <v>40</v>
      </c>
      <c r="AQ811" s="107">
        <v>27690</v>
      </c>
      <c r="AR811" s="107">
        <f t="shared" si="228"/>
        <v>25015</v>
      </c>
      <c r="AS811" t="s">
        <v>1726</v>
      </c>
      <c r="AT811" s="110">
        <f t="shared" si="229"/>
        <v>2527690</v>
      </c>
      <c r="AW811">
        <v>24.72</v>
      </c>
      <c r="AX811">
        <v>1.42</v>
      </c>
      <c r="AY811">
        <v>23.31</v>
      </c>
      <c r="BF811" s="118"/>
      <c r="BI811" s="118"/>
      <c r="BJ811" s="118"/>
    </row>
    <row r="812" spans="1:62" hidden="1" outlineLevel="1">
      <c r="A812" s="50" t="s">
        <v>1569</v>
      </c>
      <c r="B812" s="9" t="s">
        <v>2332</v>
      </c>
      <c r="C812" s="1">
        <f t="shared" si="217"/>
        <v>1247</v>
      </c>
      <c r="D812" s="7">
        <f t="shared" si="218"/>
        <v>2</v>
      </c>
      <c r="E812" s="7">
        <f t="shared" si="219"/>
        <v>6</v>
      </c>
      <c r="F812" s="7">
        <f t="shared" si="220"/>
        <v>1</v>
      </c>
      <c r="G812" s="7">
        <f t="shared" si="230"/>
        <v>5</v>
      </c>
      <c r="H812" s="49">
        <f t="shared" si="221"/>
        <v>252</v>
      </c>
      <c r="I812" s="178">
        <f t="shared" si="222"/>
        <v>0.20208500400962309</v>
      </c>
      <c r="J812" s="8"/>
      <c r="K812" s="2">
        <f t="shared" si="223"/>
        <v>0.38973536487570171</v>
      </c>
      <c r="L812" s="2">
        <f t="shared" si="224"/>
        <v>0</v>
      </c>
      <c r="M812" s="2">
        <f t="shared" si="225"/>
        <v>0.59182036888532474</v>
      </c>
      <c r="N812" s="2">
        <f t="shared" si="226"/>
        <v>2.4057738572574178E-3</v>
      </c>
      <c r="O812" s="2">
        <f t="shared" si="227"/>
        <v>1.6038492381716132E-2</v>
      </c>
      <c r="P812" s="1">
        <v>486</v>
      </c>
      <c r="Q812" s="1"/>
      <c r="R812" s="1">
        <v>738</v>
      </c>
      <c r="S812" s="1">
        <v>3</v>
      </c>
      <c r="T812" s="1"/>
      <c r="U812" s="1"/>
      <c r="V812" s="1"/>
      <c r="W812" s="1"/>
      <c r="X812" s="1">
        <v>8</v>
      </c>
      <c r="Y812" s="1">
        <v>12</v>
      </c>
      <c r="Z812" s="1"/>
      <c r="AA812" s="1"/>
      <c r="AB812" s="1"/>
      <c r="AC812" s="1">
        <v>0</v>
      </c>
      <c r="AD812" s="1"/>
      <c r="AI812" t="str">
        <f t="shared" si="231"/>
        <v>Halifax</v>
      </c>
      <c r="AJ812" t="s">
        <v>1803</v>
      </c>
      <c r="AK812" s="158">
        <v>9</v>
      </c>
      <c r="AL812" s="7"/>
      <c r="AN812" s="98">
        <v>25</v>
      </c>
      <c r="AO812" s="100">
        <v>23</v>
      </c>
      <c r="AP812" s="100">
        <v>35</v>
      </c>
      <c r="AQ812" s="107">
        <v>27795</v>
      </c>
      <c r="AR812" s="107">
        <f t="shared" si="228"/>
        <v>25023</v>
      </c>
      <c r="AS812" t="s">
        <v>1726</v>
      </c>
      <c r="AT812" s="110">
        <f t="shared" si="229"/>
        <v>2527795</v>
      </c>
      <c r="AW812">
        <v>17.329999999999998</v>
      </c>
      <c r="AX812">
        <v>1.18</v>
      </c>
      <c r="AY812">
        <v>16.149999999999999</v>
      </c>
      <c r="BF812" s="118"/>
      <c r="BI812" s="118"/>
      <c r="BJ812" s="118"/>
    </row>
    <row r="813" spans="1:62" hidden="1" outlineLevel="1">
      <c r="A813" s="50" t="s">
        <v>1088</v>
      </c>
      <c r="B813" s="9" t="s">
        <v>2332</v>
      </c>
      <c r="C813" s="1">
        <f t="shared" si="217"/>
        <v>1553</v>
      </c>
      <c r="D813" s="7">
        <f t="shared" si="218"/>
        <v>2</v>
      </c>
      <c r="E813" s="7" t="e">
        <f t="shared" si="219"/>
        <v>#N/A</v>
      </c>
      <c r="F813" s="7">
        <f t="shared" si="220"/>
        <v>1</v>
      </c>
      <c r="G813" s="7">
        <f t="shared" si="230"/>
        <v>4</v>
      </c>
      <c r="H813" s="49">
        <f t="shared" si="221"/>
        <v>147</v>
      </c>
      <c r="I813" s="178">
        <f t="shared" si="222"/>
        <v>9.4655505473277529E-2</v>
      </c>
      <c r="J813" s="8"/>
      <c r="K813" s="2">
        <f t="shared" si="223"/>
        <v>0.44687701223438508</v>
      </c>
      <c r="L813" s="2">
        <f t="shared" si="224"/>
        <v>0</v>
      </c>
      <c r="M813" s="2">
        <f t="shared" si="225"/>
        <v>0.54153251770766264</v>
      </c>
      <c r="N813" s="2">
        <f t="shared" si="226"/>
        <v>3.8634900193174502E-3</v>
      </c>
      <c r="O813" s="2">
        <f t="shared" si="227"/>
        <v>7.7269800386348788E-3</v>
      </c>
      <c r="P813" s="1">
        <v>694</v>
      </c>
      <c r="Q813" s="1"/>
      <c r="R813" s="1">
        <v>841</v>
      </c>
      <c r="S813" s="1">
        <v>6</v>
      </c>
      <c r="T813" s="1"/>
      <c r="U813" s="1"/>
      <c r="V813" s="1"/>
      <c r="W813" s="1"/>
      <c r="X813" s="1">
        <v>7</v>
      </c>
      <c r="Y813" s="1">
        <v>3</v>
      </c>
      <c r="Z813" s="1"/>
      <c r="AA813" s="1"/>
      <c r="AB813" s="1"/>
      <c r="AC813" s="1">
        <v>2</v>
      </c>
      <c r="AD813" s="1"/>
      <c r="AI813" t="str">
        <f t="shared" si="231"/>
        <v>Hamilton</v>
      </c>
      <c r="AJ813" t="s">
        <v>819</v>
      </c>
      <c r="AK813" s="158">
        <v>6</v>
      </c>
      <c r="AL813" s="7"/>
      <c r="AN813" s="98">
        <v>25</v>
      </c>
      <c r="AO813" s="100">
        <v>9</v>
      </c>
      <c r="AP813" s="100">
        <v>50</v>
      </c>
      <c r="AQ813" s="107">
        <v>27900</v>
      </c>
      <c r="AR813" s="107">
        <f t="shared" si="228"/>
        <v>25009</v>
      </c>
      <c r="AS813" t="s">
        <v>1726</v>
      </c>
      <c r="AT813" s="110">
        <f t="shared" si="229"/>
        <v>2527900</v>
      </c>
      <c r="AW813">
        <v>14.94</v>
      </c>
      <c r="AX813">
        <v>0.34</v>
      </c>
      <c r="AY813">
        <v>14.6</v>
      </c>
      <c r="BF813" s="118"/>
      <c r="BI813" s="118"/>
      <c r="BJ813" s="118"/>
    </row>
    <row r="814" spans="1:62" hidden="1" outlineLevel="1">
      <c r="A814" s="50" t="s">
        <v>2909</v>
      </c>
      <c r="B814" s="9" t="s">
        <v>2332</v>
      </c>
      <c r="C814" s="1">
        <f t="shared" si="217"/>
        <v>697</v>
      </c>
      <c r="D814" s="7">
        <f t="shared" si="218"/>
        <v>2</v>
      </c>
      <c r="E814" s="7">
        <f t="shared" si="219"/>
        <v>5</v>
      </c>
      <c r="F814" s="7">
        <f t="shared" si="220"/>
        <v>1</v>
      </c>
      <c r="G814" s="7">
        <f t="shared" si="230"/>
        <v>3</v>
      </c>
      <c r="H814" s="49">
        <f t="shared" si="221"/>
        <v>56</v>
      </c>
      <c r="I814" s="178">
        <f t="shared" si="222"/>
        <v>8.0344332855093251E-2</v>
      </c>
      <c r="J814" s="8"/>
      <c r="K814" s="2">
        <f t="shared" si="223"/>
        <v>0.45767575322812054</v>
      </c>
      <c r="L814" s="2">
        <f t="shared" si="224"/>
        <v>0</v>
      </c>
      <c r="M814" s="2">
        <f t="shared" si="225"/>
        <v>0.53802008608321372</v>
      </c>
      <c r="N814" s="2">
        <f t="shared" si="226"/>
        <v>2.8694404591104736E-3</v>
      </c>
      <c r="O814" s="2">
        <f t="shared" si="227"/>
        <v>1.4347202295552077E-3</v>
      </c>
      <c r="P814" s="1">
        <v>319</v>
      </c>
      <c r="Q814" s="1"/>
      <c r="R814" s="1">
        <v>375</v>
      </c>
      <c r="S814" s="1">
        <v>2</v>
      </c>
      <c r="T814" s="1"/>
      <c r="U814" s="1"/>
      <c r="V814" s="1"/>
      <c r="W814" s="1"/>
      <c r="X814" s="1">
        <v>0</v>
      </c>
      <c r="Y814" s="1">
        <v>0</v>
      </c>
      <c r="Z814" s="1"/>
      <c r="AA814" s="1"/>
      <c r="AB814" s="1"/>
      <c r="AC814" s="1">
        <v>1</v>
      </c>
      <c r="AD814" s="1"/>
      <c r="AI814" t="str">
        <f t="shared" si="231"/>
        <v>Hampden</v>
      </c>
      <c r="AJ814" t="s">
        <v>2909</v>
      </c>
      <c r="AK814" s="158">
        <v>1</v>
      </c>
      <c r="AL814" s="7"/>
      <c r="AN814" s="98">
        <v>25</v>
      </c>
      <c r="AO814" s="100">
        <v>13</v>
      </c>
      <c r="AP814" s="100">
        <v>40</v>
      </c>
      <c r="AQ814" s="107">
        <v>28075</v>
      </c>
      <c r="AR814" s="107">
        <f t="shared" si="228"/>
        <v>25013</v>
      </c>
      <c r="AS814" t="s">
        <v>1726</v>
      </c>
      <c r="AT814" s="110">
        <f t="shared" si="229"/>
        <v>2528075</v>
      </c>
      <c r="AW814">
        <v>19.649999999999999</v>
      </c>
      <c r="AX814">
        <v>0.01</v>
      </c>
      <c r="AY814">
        <v>19.64</v>
      </c>
      <c r="BF814" s="118"/>
      <c r="BI814" s="118"/>
      <c r="BJ814" s="118"/>
    </row>
    <row r="815" spans="1:62" hidden="1" outlineLevel="1">
      <c r="A815" s="50" t="s">
        <v>695</v>
      </c>
      <c r="B815" s="9" t="s">
        <v>2332</v>
      </c>
      <c r="C815" s="1">
        <f t="shared" si="217"/>
        <v>106</v>
      </c>
      <c r="D815" s="7">
        <f t="shared" si="218"/>
        <v>2</v>
      </c>
      <c r="E815" s="7">
        <f t="shared" si="219"/>
        <v>4</v>
      </c>
      <c r="F815" s="7">
        <f t="shared" si="220"/>
        <v>1</v>
      </c>
      <c r="G815" s="7">
        <f t="shared" si="230"/>
        <v>0</v>
      </c>
      <c r="H815" s="49">
        <f t="shared" si="221"/>
        <v>3</v>
      </c>
      <c r="I815" s="178">
        <f t="shared" si="222"/>
        <v>2.8301886792452831E-2</v>
      </c>
      <c r="J815" s="8"/>
      <c r="K815" s="2">
        <f t="shared" si="223"/>
        <v>0.48113207547169812</v>
      </c>
      <c r="L815" s="2">
        <f t="shared" si="224"/>
        <v>0</v>
      </c>
      <c r="M815" s="2">
        <f t="shared" si="225"/>
        <v>0.50943396226415094</v>
      </c>
      <c r="N815" s="2">
        <f t="shared" si="226"/>
        <v>0</v>
      </c>
      <c r="O815" s="2">
        <f t="shared" si="227"/>
        <v>9.4339622641509413E-3</v>
      </c>
      <c r="P815" s="1">
        <v>51</v>
      </c>
      <c r="Q815" s="1"/>
      <c r="R815" s="1">
        <v>54</v>
      </c>
      <c r="S815" s="1">
        <v>0</v>
      </c>
      <c r="T815" s="1"/>
      <c r="U815" s="1"/>
      <c r="V815" s="1"/>
      <c r="W815" s="1"/>
      <c r="X815" s="1">
        <v>0</v>
      </c>
      <c r="Y815" s="1">
        <v>1</v>
      </c>
      <c r="Z815" s="1"/>
      <c r="AA815" s="1"/>
      <c r="AB815" s="1"/>
      <c r="AC815" s="1">
        <v>0</v>
      </c>
      <c r="AD815" s="1"/>
      <c r="AI815" t="str">
        <f t="shared" si="231"/>
        <v>Hancock</v>
      </c>
      <c r="AJ815" t="s">
        <v>241</v>
      </c>
      <c r="AK815" s="158">
        <v>1</v>
      </c>
      <c r="AL815" s="7"/>
      <c r="AN815" s="98">
        <v>25</v>
      </c>
      <c r="AO815" s="100">
        <v>3</v>
      </c>
      <c r="AP815" s="100">
        <v>50</v>
      </c>
      <c r="AQ815" s="107">
        <v>28180</v>
      </c>
      <c r="AR815" s="107">
        <f t="shared" si="228"/>
        <v>25003</v>
      </c>
      <c r="AS815" t="s">
        <v>1726</v>
      </c>
      <c r="AT815" s="110">
        <f t="shared" si="229"/>
        <v>2528180</v>
      </c>
      <c r="AW815">
        <v>35.76</v>
      </c>
      <c r="AX815">
        <v>0.03</v>
      </c>
      <c r="AY815">
        <v>35.729999999999997</v>
      </c>
      <c r="BF815" s="118"/>
      <c r="BI815" s="118"/>
      <c r="BJ815" s="118"/>
    </row>
    <row r="816" spans="1:62" hidden="1" outlineLevel="1">
      <c r="A816" s="50" t="s">
        <v>683</v>
      </c>
      <c r="B816" s="9" t="s">
        <v>2332</v>
      </c>
      <c r="C816" s="1">
        <f t="shared" si="217"/>
        <v>2442</v>
      </c>
      <c r="D816" s="7">
        <f t="shared" si="218"/>
        <v>2</v>
      </c>
      <c r="E816" s="7" t="e">
        <f t="shared" si="219"/>
        <v>#N/A</v>
      </c>
      <c r="F816" s="7">
        <f t="shared" si="220"/>
        <v>1</v>
      </c>
      <c r="G816" s="7">
        <f t="shared" si="230"/>
        <v>5</v>
      </c>
      <c r="H816" s="49">
        <f t="shared" si="221"/>
        <v>104</v>
      </c>
      <c r="I816" s="178">
        <f t="shared" si="222"/>
        <v>4.2588042588042586E-2</v>
      </c>
      <c r="J816" s="8"/>
      <c r="K816" s="2">
        <f t="shared" si="223"/>
        <v>0.46642096642096642</v>
      </c>
      <c r="L816" s="2">
        <f t="shared" si="224"/>
        <v>0</v>
      </c>
      <c r="M816" s="2">
        <f t="shared" si="225"/>
        <v>0.50900900900900903</v>
      </c>
      <c r="N816" s="2">
        <f t="shared" si="226"/>
        <v>4.095004095004095E-3</v>
      </c>
      <c r="O816" s="2">
        <f t="shared" si="227"/>
        <v>2.0475020475020457E-2</v>
      </c>
      <c r="P816" s="1">
        <v>1139</v>
      </c>
      <c r="Q816" s="1"/>
      <c r="R816" s="1">
        <v>1243</v>
      </c>
      <c r="S816" s="1">
        <v>10</v>
      </c>
      <c r="T816" s="1"/>
      <c r="U816" s="1"/>
      <c r="V816" s="1"/>
      <c r="W816" s="1"/>
      <c r="X816" s="1">
        <v>32</v>
      </c>
      <c r="Y816" s="1">
        <v>13</v>
      </c>
      <c r="Z816" s="1"/>
      <c r="AA816" s="1"/>
      <c r="AB816" s="1"/>
      <c r="AC816" s="1">
        <v>5</v>
      </c>
      <c r="AD816" s="1"/>
      <c r="AI816" t="str">
        <f t="shared" si="231"/>
        <v>Hanover</v>
      </c>
      <c r="AJ816" t="s">
        <v>1803</v>
      </c>
      <c r="AK816" s="158">
        <v>9</v>
      </c>
      <c r="AL816" s="7"/>
      <c r="AN816" s="98">
        <v>25</v>
      </c>
      <c r="AO816" s="100">
        <v>23</v>
      </c>
      <c r="AP816" s="100">
        <v>40</v>
      </c>
      <c r="AQ816" s="107">
        <v>28285</v>
      </c>
      <c r="AR816" s="107">
        <f t="shared" si="228"/>
        <v>25023</v>
      </c>
      <c r="AS816" t="s">
        <v>1726</v>
      </c>
      <c r="AT816" s="110">
        <f t="shared" si="229"/>
        <v>2528285</v>
      </c>
      <c r="AW816">
        <v>15.72</v>
      </c>
      <c r="AX816">
        <v>0.11</v>
      </c>
      <c r="AY816">
        <v>15.61</v>
      </c>
      <c r="BF816" s="118"/>
      <c r="BI816" s="118"/>
      <c r="BJ816" s="118"/>
    </row>
    <row r="817" spans="1:62" hidden="1" outlineLevel="1">
      <c r="A817" s="50" t="s">
        <v>2374</v>
      </c>
      <c r="B817" s="9" t="s">
        <v>2332</v>
      </c>
      <c r="C817" s="1">
        <f t="shared" si="217"/>
        <v>1716</v>
      </c>
      <c r="D817" s="7">
        <f t="shared" si="218"/>
        <v>2</v>
      </c>
      <c r="E817" s="7" t="e">
        <f t="shared" si="219"/>
        <v>#N/A</v>
      </c>
      <c r="F817" s="7">
        <f t="shared" si="220"/>
        <v>1</v>
      </c>
      <c r="G817" s="7">
        <f t="shared" si="230"/>
        <v>5</v>
      </c>
      <c r="H817" s="49">
        <f t="shared" si="221"/>
        <v>305</v>
      </c>
      <c r="I817" s="178">
        <f t="shared" si="222"/>
        <v>0.17773892773892774</v>
      </c>
      <c r="J817" s="8"/>
      <c r="K817" s="2">
        <f t="shared" si="223"/>
        <v>0.40326340326340326</v>
      </c>
      <c r="L817" s="2">
        <f t="shared" si="224"/>
        <v>0</v>
      </c>
      <c r="M817" s="2">
        <f t="shared" si="225"/>
        <v>0.58100233100233101</v>
      </c>
      <c r="N817" s="2">
        <f t="shared" si="226"/>
        <v>2.913752913752914E-3</v>
      </c>
      <c r="O817" s="2">
        <f t="shared" si="227"/>
        <v>1.2820512820512815E-2</v>
      </c>
      <c r="P817" s="1">
        <v>692</v>
      </c>
      <c r="Q817" s="1"/>
      <c r="R817" s="1">
        <v>997</v>
      </c>
      <c r="S817" s="1">
        <v>5</v>
      </c>
      <c r="T817" s="1"/>
      <c r="U817" s="1"/>
      <c r="V817" s="1"/>
      <c r="W817" s="1"/>
      <c r="X817" s="1">
        <v>14</v>
      </c>
      <c r="Y817" s="1">
        <v>7</v>
      </c>
      <c r="Z817" s="1"/>
      <c r="AA817" s="1"/>
      <c r="AB817" s="1"/>
      <c r="AC817" s="1">
        <v>1</v>
      </c>
      <c r="AD817" s="1"/>
      <c r="AI817" t="str">
        <f t="shared" si="231"/>
        <v>Hanson</v>
      </c>
      <c r="AJ817" t="s">
        <v>1803</v>
      </c>
      <c r="AK817" s="158">
        <v>9</v>
      </c>
      <c r="AL817" s="7"/>
      <c r="AN817" s="98">
        <v>25</v>
      </c>
      <c r="AO817" s="100">
        <v>23</v>
      </c>
      <c r="AP817" s="100">
        <v>45</v>
      </c>
      <c r="AQ817" s="107">
        <v>28495</v>
      </c>
      <c r="AR817" s="107">
        <f t="shared" si="228"/>
        <v>25023</v>
      </c>
      <c r="AS817" t="s">
        <v>1726</v>
      </c>
      <c r="AT817" s="110">
        <f t="shared" si="229"/>
        <v>2528495</v>
      </c>
      <c r="AW817">
        <v>15.67</v>
      </c>
      <c r="AX817">
        <v>0.66</v>
      </c>
      <c r="AY817">
        <v>15.01</v>
      </c>
      <c r="BF817" s="118"/>
      <c r="BI817" s="118"/>
      <c r="BJ817" s="118"/>
    </row>
    <row r="818" spans="1:62" hidden="1" outlineLevel="1">
      <c r="A818" s="50" t="s">
        <v>2738</v>
      </c>
      <c r="B818" s="9" t="s">
        <v>2332</v>
      </c>
      <c r="C818" s="1">
        <f t="shared" si="217"/>
        <v>451</v>
      </c>
      <c r="D818" s="7">
        <f t="shared" si="218"/>
        <v>2</v>
      </c>
      <c r="E818" s="7">
        <f t="shared" si="219"/>
        <v>6</v>
      </c>
      <c r="F818" s="7">
        <f t="shared" si="220"/>
        <v>1</v>
      </c>
      <c r="G818" s="7">
        <f t="shared" si="230"/>
        <v>0</v>
      </c>
      <c r="H818" s="49">
        <f t="shared" si="221"/>
        <v>119</v>
      </c>
      <c r="I818" s="178">
        <f t="shared" si="222"/>
        <v>0.26385809312638581</v>
      </c>
      <c r="J818" s="8"/>
      <c r="K818" s="2">
        <f t="shared" si="223"/>
        <v>0.36363636363636365</v>
      </c>
      <c r="L818" s="2">
        <f t="shared" si="224"/>
        <v>0</v>
      </c>
      <c r="M818" s="2">
        <f t="shared" si="225"/>
        <v>0.6274944567627494</v>
      </c>
      <c r="N818" s="2">
        <f t="shared" si="226"/>
        <v>0</v>
      </c>
      <c r="O818" s="2">
        <f t="shared" si="227"/>
        <v>8.8691796008869561E-3</v>
      </c>
      <c r="P818" s="1">
        <v>164</v>
      </c>
      <c r="Q818" s="1"/>
      <c r="R818" s="1">
        <v>283</v>
      </c>
      <c r="S818" s="1">
        <v>0</v>
      </c>
      <c r="T818" s="1"/>
      <c r="U818" s="1"/>
      <c r="V818" s="1"/>
      <c r="W818" s="1"/>
      <c r="X818" s="1">
        <v>1</v>
      </c>
      <c r="Y818" s="1">
        <v>1</v>
      </c>
      <c r="Z818" s="1"/>
      <c r="AA818" s="1"/>
      <c r="AB818" s="1"/>
      <c r="AC818" s="1">
        <v>2</v>
      </c>
      <c r="AD818" s="1"/>
      <c r="AI818" t="str">
        <f t="shared" si="231"/>
        <v>Hardwick</v>
      </c>
      <c r="AJ818" s="9" t="s">
        <v>1781</v>
      </c>
      <c r="AK818" s="158">
        <v>2</v>
      </c>
      <c r="AL818" s="7"/>
      <c r="AN818" s="98">
        <v>25</v>
      </c>
      <c r="AO818" s="100">
        <v>27</v>
      </c>
      <c r="AP818" s="100">
        <v>90</v>
      </c>
      <c r="AQ818" s="107">
        <v>28740</v>
      </c>
      <c r="AR818" s="107">
        <f t="shared" si="228"/>
        <v>25027</v>
      </c>
      <c r="AS818" t="s">
        <v>1726</v>
      </c>
      <c r="AT818" s="110">
        <f t="shared" si="229"/>
        <v>2528740</v>
      </c>
      <c r="AW818">
        <v>40.840000000000003</v>
      </c>
      <c r="AX818">
        <v>2.25</v>
      </c>
      <c r="AY818">
        <v>38.590000000000003</v>
      </c>
      <c r="BF818" s="118"/>
      <c r="BI818" s="118"/>
      <c r="BJ818" s="118"/>
    </row>
    <row r="819" spans="1:62" hidden="1" outlineLevel="1">
      <c r="A819" s="50" t="s">
        <v>131</v>
      </c>
      <c r="B819" s="9" t="s">
        <v>2332</v>
      </c>
      <c r="C819" s="1">
        <f t="shared" si="217"/>
        <v>1617</v>
      </c>
      <c r="D819" s="7">
        <f t="shared" si="218"/>
        <v>1</v>
      </c>
      <c r="E819" s="7">
        <f t="shared" si="219"/>
        <v>6</v>
      </c>
      <c r="F819" s="7">
        <f t="shared" si="220"/>
        <v>2</v>
      </c>
      <c r="G819" s="7">
        <f t="shared" si="230"/>
        <v>4</v>
      </c>
      <c r="H819" s="49">
        <f t="shared" si="221"/>
        <v>33</v>
      </c>
      <c r="I819" s="178">
        <f t="shared" si="222"/>
        <v>2.0408163265306121E-2</v>
      </c>
      <c r="J819" s="8"/>
      <c r="K819" s="2">
        <f t="shared" si="223"/>
        <v>0.50834879406307976</v>
      </c>
      <c r="L819" s="2">
        <f t="shared" si="224"/>
        <v>0</v>
      </c>
      <c r="M819" s="2">
        <f t="shared" si="225"/>
        <v>0.48794063079777367</v>
      </c>
      <c r="N819" s="2">
        <f t="shared" si="226"/>
        <v>1.2368583797155227E-3</v>
      </c>
      <c r="O819" s="2">
        <f t="shared" si="227"/>
        <v>2.4737167594310544E-3</v>
      </c>
      <c r="P819" s="1">
        <v>822</v>
      </c>
      <c r="Q819" s="1"/>
      <c r="R819" s="1">
        <v>789</v>
      </c>
      <c r="S819" s="1">
        <v>2</v>
      </c>
      <c r="T819" s="1"/>
      <c r="U819" s="1"/>
      <c r="V819" s="1"/>
      <c r="W819" s="1"/>
      <c r="X819" s="1">
        <v>3</v>
      </c>
      <c r="Y819" s="1">
        <v>0</v>
      </c>
      <c r="Z819" s="1"/>
      <c r="AA819" s="1"/>
      <c r="AB819" s="1"/>
      <c r="AC819" s="1">
        <v>1</v>
      </c>
      <c r="AD819" s="1"/>
      <c r="AI819" t="str">
        <f t="shared" si="231"/>
        <v>Harvard</v>
      </c>
      <c r="AJ819" s="9" t="s">
        <v>1781</v>
      </c>
      <c r="AK819" s="158">
        <v>3</v>
      </c>
      <c r="AL819" s="7"/>
      <c r="AN819" s="98">
        <v>25</v>
      </c>
      <c r="AO819" s="100">
        <v>27</v>
      </c>
      <c r="AP819" s="100">
        <v>95</v>
      </c>
      <c r="AQ819" s="107">
        <v>28950</v>
      </c>
      <c r="AR819" s="107">
        <f t="shared" si="228"/>
        <v>25027</v>
      </c>
      <c r="AS819" t="s">
        <v>1726</v>
      </c>
      <c r="AT819" s="110">
        <f t="shared" si="229"/>
        <v>2528950</v>
      </c>
      <c r="AW819">
        <v>26.97</v>
      </c>
      <c r="AX819">
        <v>0.61</v>
      </c>
      <c r="AY819">
        <v>26.36</v>
      </c>
      <c r="BF819" s="118"/>
      <c r="BI819" s="118"/>
      <c r="BJ819" s="118"/>
    </row>
    <row r="820" spans="1:62" hidden="1" outlineLevel="1">
      <c r="A820" s="50" t="s">
        <v>893</v>
      </c>
      <c r="B820" s="9" t="s">
        <v>2332</v>
      </c>
      <c r="C820" s="1">
        <f t="shared" si="217"/>
        <v>2683</v>
      </c>
      <c r="D820" s="7">
        <f t="shared" si="218"/>
        <v>2</v>
      </c>
      <c r="E820" s="7" t="e">
        <f t="shared" si="219"/>
        <v>#N/A</v>
      </c>
      <c r="F820" s="7">
        <f t="shared" si="220"/>
        <v>1</v>
      </c>
      <c r="G820" s="7">
        <f t="shared" si="230"/>
        <v>3</v>
      </c>
      <c r="H820" s="49">
        <f t="shared" si="221"/>
        <v>192</v>
      </c>
      <c r="I820" s="178">
        <f t="shared" si="222"/>
        <v>7.156168468132687E-2</v>
      </c>
      <c r="J820" s="8"/>
      <c r="K820" s="2">
        <f t="shared" si="223"/>
        <v>0.46067834513604172</v>
      </c>
      <c r="L820" s="2">
        <f t="shared" si="224"/>
        <v>0</v>
      </c>
      <c r="M820" s="2">
        <f t="shared" si="225"/>
        <v>0.53224002981736862</v>
      </c>
      <c r="N820" s="2">
        <f t="shared" si="226"/>
        <v>3.354453969437197E-3</v>
      </c>
      <c r="O820" s="2">
        <f t="shared" si="227"/>
        <v>3.7271710771525153E-3</v>
      </c>
      <c r="P820" s="1">
        <v>1236</v>
      </c>
      <c r="Q820" s="1"/>
      <c r="R820" s="1">
        <v>1428</v>
      </c>
      <c r="S820" s="1">
        <v>9</v>
      </c>
      <c r="T820" s="1"/>
      <c r="U820" s="1"/>
      <c r="V820" s="1"/>
      <c r="W820" s="1"/>
      <c r="X820" s="1">
        <v>7</v>
      </c>
      <c r="Y820" s="1">
        <v>2</v>
      </c>
      <c r="Z820" s="1"/>
      <c r="AA820" s="1"/>
      <c r="AB820" s="1"/>
      <c r="AC820" s="1">
        <v>1</v>
      </c>
      <c r="AD820" s="1"/>
      <c r="AI820" t="str">
        <f t="shared" si="231"/>
        <v>Harwich</v>
      </c>
      <c r="AJ820" t="s">
        <v>2598</v>
      </c>
      <c r="AK820" s="158">
        <v>9</v>
      </c>
      <c r="AL820" s="7"/>
      <c r="AN820" s="98">
        <v>25</v>
      </c>
      <c r="AO820" s="100">
        <v>1</v>
      </c>
      <c r="AP820" s="100">
        <v>40</v>
      </c>
      <c r="AQ820" s="107">
        <v>29020</v>
      </c>
      <c r="AR820" s="107">
        <f t="shared" si="228"/>
        <v>25001</v>
      </c>
      <c r="AS820" t="s">
        <v>1726</v>
      </c>
      <c r="AT820" s="110">
        <f t="shared" si="229"/>
        <v>2529020</v>
      </c>
      <c r="AW820">
        <v>33.15</v>
      </c>
      <c r="AX820">
        <v>12.11</v>
      </c>
      <c r="AY820">
        <v>21.04</v>
      </c>
      <c r="BF820" s="118"/>
      <c r="BI820" s="118"/>
      <c r="BJ820" s="118"/>
    </row>
    <row r="821" spans="1:62" hidden="1" outlineLevel="1">
      <c r="A821" s="50" t="s">
        <v>894</v>
      </c>
      <c r="B821" s="9" t="s">
        <v>2332</v>
      </c>
      <c r="C821" s="1">
        <f t="shared" si="217"/>
        <v>967</v>
      </c>
      <c r="D821" s="7">
        <f t="shared" si="218"/>
        <v>2</v>
      </c>
      <c r="E821" s="7" t="e">
        <f t="shared" si="219"/>
        <v>#N/A</v>
      </c>
      <c r="F821" s="7">
        <f t="shared" si="220"/>
        <v>1</v>
      </c>
      <c r="G821" s="7">
        <f t="shared" si="230"/>
        <v>6</v>
      </c>
      <c r="H821" s="49">
        <f t="shared" si="221"/>
        <v>198</v>
      </c>
      <c r="I821" s="178">
        <f t="shared" si="222"/>
        <v>0.20475698035160289</v>
      </c>
      <c r="J821" s="8"/>
      <c r="K821" s="2">
        <f t="shared" si="223"/>
        <v>0.39193381592554294</v>
      </c>
      <c r="L821" s="2">
        <f t="shared" si="224"/>
        <v>0</v>
      </c>
      <c r="M821" s="2">
        <f t="shared" si="225"/>
        <v>0.59669079627714583</v>
      </c>
      <c r="N821" s="2">
        <f t="shared" si="226"/>
        <v>1.0341261633919339E-3</v>
      </c>
      <c r="O821" s="2">
        <f t="shared" si="227"/>
        <v>1.0341261633919243E-2</v>
      </c>
      <c r="P821" s="1">
        <v>379</v>
      </c>
      <c r="Q821" s="1"/>
      <c r="R821" s="1">
        <v>577</v>
      </c>
      <c r="S821" s="1">
        <v>1</v>
      </c>
      <c r="T821" s="1"/>
      <c r="U821" s="1"/>
      <c r="V821" s="1"/>
      <c r="W821" s="1"/>
      <c r="X821" s="1">
        <v>6</v>
      </c>
      <c r="Y821" s="1">
        <v>2</v>
      </c>
      <c r="Z821" s="1"/>
      <c r="AA821" s="1"/>
      <c r="AB821" s="1"/>
      <c r="AC821" s="1">
        <v>2</v>
      </c>
      <c r="AD821" s="1"/>
      <c r="AI821" t="str">
        <f t="shared" si="231"/>
        <v>Hatfield</v>
      </c>
      <c r="AJ821" t="s">
        <v>2439</v>
      </c>
      <c r="AK821" s="158">
        <v>2</v>
      </c>
      <c r="AL821" s="7"/>
      <c r="AN821" s="98">
        <v>25</v>
      </c>
      <c r="AO821" s="100">
        <v>15</v>
      </c>
      <c r="AP821" s="100">
        <v>45</v>
      </c>
      <c r="AQ821" s="107">
        <v>29265</v>
      </c>
      <c r="AR821" s="107">
        <f t="shared" si="228"/>
        <v>25015</v>
      </c>
      <c r="AS821" t="s">
        <v>1726</v>
      </c>
      <c r="AT821" s="110">
        <f t="shared" si="229"/>
        <v>2529265</v>
      </c>
      <c r="AW821">
        <v>16.82</v>
      </c>
      <c r="AX821">
        <v>0.81</v>
      </c>
      <c r="AY821">
        <v>16.02</v>
      </c>
      <c r="BF821" s="118"/>
      <c r="BI821" s="118"/>
      <c r="BJ821" s="118"/>
    </row>
    <row r="822" spans="1:62" hidden="1" outlineLevel="1">
      <c r="A822" s="50" t="s">
        <v>96</v>
      </c>
      <c r="B822" s="9" t="s">
        <v>2332</v>
      </c>
      <c r="C822" s="1">
        <f t="shared" si="217"/>
        <v>10070</v>
      </c>
      <c r="D822" s="7">
        <f t="shared" si="218"/>
        <v>2</v>
      </c>
      <c r="E822" s="7" t="e">
        <f t="shared" si="219"/>
        <v>#N/A</v>
      </c>
      <c r="F822" s="7">
        <f t="shared" si="220"/>
        <v>1</v>
      </c>
      <c r="G822" s="7">
        <f t="shared" si="230"/>
        <v>5</v>
      </c>
      <c r="H822" s="49">
        <f t="shared" si="221"/>
        <v>1094</v>
      </c>
      <c r="I822" s="178">
        <f t="shared" si="222"/>
        <v>0.10863952333664349</v>
      </c>
      <c r="J822" s="8"/>
      <c r="K822" s="2">
        <f t="shared" si="223"/>
        <v>0.43545183714001984</v>
      </c>
      <c r="L822" s="2">
        <f t="shared" si="224"/>
        <v>0</v>
      </c>
      <c r="M822" s="2">
        <f t="shared" si="225"/>
        <v>0.5440913604766634</v>
      </c>
      <c r="N822" s="2">
        <f t="shared" si="226"/>
        <v>3.9721946375372392E-3</v>
      </c>
      <c r="O822" s="2">
        <f t="shared" si="227"/>
        <v>1.6484607745779579E-2</v>
      </c>
      <c r="P822" s="1">
        <v>4385</v>
      </c>
      <c r="Q822" s="1"/>
      <c r="R822" s="1">
        <v>5479</v>
      </c>
      <c r="S822" s="1">
        <v>40</v>
      </c>
      <c r="T822" s="1"/>
      <c r="U822" s="1"/>
      <c r="V822" s="1"/>
      <c r="W822" s="1"/>
      <c r="X822" s="1">
        <v>106</v>
      </c>
      <c r="Y822" s="1">
        <v>49</v>
      </c>
      <c r="Z822" s="1"/>
      <c r="AA822" s="1"/>
      <c r="AB822" s="1"/>
      <c r="AC822" s="1">
        <v>11</v>
      </c>
      <c r="AD822" s="1"/>
      <c r="AI822" t="str">
        <f t="shared" si="231"/>
        <v>Haverhill</v>
      </c>
      <c r="AJ822" t="s">
        <v>819</v>
      </c>
      <c r="AK822" s="158">
        <v>3</v>
      </c>
      <c r="AL822" s="7"/>
      <c r="AN822" s="98">
        <v>25</v>
      </c>
      <c r="AO822" s="100">
        <v>9</v>
      </c>
      <c r="AP822" s="100">
        <v>55</v>
      </c>
      <c r="AQ822" s="107">
        <v>29405</v>
      </c>
      <c r="AR822" s="107">
        <f t="shared" si="228"/>
        <v>25009</v>
      </c>
      <c r="AS822" t="s">
        <v>1037</v>
      </c>
      <c r="AT822" s="110">
        <f t="shared" si="229"/>
        <v>2529405</v>
      </c>
      <c r="AW822">
        <v>35.630000000000003</v>
      </c>
      <c r="AX822">
        <v>2.31</v>
      </c>
      <c r="AY822">
        <v>33.33</v>
      </c>
      <c r="BF822" s="118"/>
      <c r="BI822" s="118"/>
      <c r="BJ822" s="118"/>
    </row>
    <row r="823" spans="1:62" hidden="1" outlineLevel="1">
      <c r="A823" s="50" t="s">
        <v>97</v>
      </c>
      <c r="B823" s="9" t="s">
        <v>2332</v>
      </c>
      <c r="C823" s="1">
        <f t="shared" ref="C823:C886" si="232">SUM(P823:AG823)</f>
        <v>77</v>
      </c>
      <c r="D823" s="7">
        <f t="shared" ref="D823:D886" si="233">RANK(P823,(P823:AG823))</f>
        <v>2</v>
      </c>
      <c r="E823" s="7">
        <f t="shared" ref="E823:E886" si="234">RANK(Q823,(P823:AG823))</f>
        <v>4</v>
      </c>
      <c r="F823" s="7">
        <f t="shared" ref="F823:F886" si="235">IF(R823&gt;0,RANK(R823,(P823:AG823)),0)</f>
        <v>1</v>
      </c>
      <c r="G823" s="7">
        <f t="shared" si="230"/>
        <v>3</v>
      </c>
      <c r="H823" s="49">
        <f t="shared" ref="H823:H886" si="236">MAX(P823:T823)-LARGE(P823:T823,2)</f>
        <v>28</v>
      </c>
      <c r="I823" s="178">
        <f t="shared" ref="I823:I886" si="237">H823/C823</f>
        <v>0.36363636363636365</v>
      </c>
      <c r="J823" s="8"/>
      <c r="K823" s="2">
        <f t="shared" ref="K823:K886" si="238">IF(C823=0,"-",P823/C823)</f>
        <v>0.31168831168831168</v>
      </c>
      <c r="L823" s="2">
        <f t="shared" ref="L823:L886" si="239">IF(C823=0,"-",Q823/C823)</f>
        <v>0</v>
      </c>
      <c r="M823" s="2">
        <f t="shared" ref="M823:M886" si="240">IF(C823=0,"-",R823/C823)</f>
        <v>0.67532467532467533</v>
      </c>
      <c r="N823" s="2">
        <f t="shared" ref="N823:N886" si="241">IF(C823=0,"-",S823/C823)</f>
        <v>1.2987012987012988E-2</v>
      </c>
      <c r="O823" s="2">
        <f t="shared" ref="O823:O886" si="242">IF(C823=0,"-",(1-K823-L823-M823-N823))</f>
        <v>3.4694469519536142E-18</v>
      </c>
      <c r="P823" s="1">
        <v>24</v>
      </c>
      <c r="Q823" s="1"/>
      <c r="R823" s="1">
        <v>52</v>
      </c>
      <c r="S823" s="1">
        <v>1</v>
      </c>
      <c r="T823" s="1"/>
      <c r="U823" s="1"/>
      <c r="V823" s="1"/>
      <c r="W823" s="1"/>
      <c r="X823" s="1">
        <v>0</v>
      </c>
      <c r="Y823" s="1">
        <v>0</v>
      </c>
      <c r="Z823" s="1"/>
      <c r="AA823" s="1"/>
      <c r="AB823" s="1"/>
      <c r="AC823" s="1">
        <v>0</v>
      </c>
      <c r="AD823" s="1"/>
      <c r="AI823" t="str">
        <f t="shared" si="231"/>
        <v>Hawley</v>
      </c>
      <c r="AJ823" t="s">
        <v>2429</v>
      </c>
      <c r="AK823" s="158">
        <v>1</v>
      </c>
      <c r="AL823" s="7"/>
      <c r="AN823" s="98">
        <v>25</v>
      </c>
      <c r="AO823" s="100">
        <v>11</v>
      </c>
      <c r="AP823" s="100">
        <v>55</v>
      </c>
      <c r="AQ823" s="107">
        <v>29475</v>
      </c>
      <c r="AR823" s="107">
        <f t="shared" ref="AR823:AR886" si="243">AN823*1000+AO823</f>
        <v>25011</v>
      </c>
      <c r="AS823" t="s">
        <v>1726</v>
      </c>
      <c r="AT823" s="110">
        <f t="shared" ref="AT823:AT886" si="244">AN823*100000+AQ823</f>
        <v>2529475</v>
      </c>
      <c r="AW823">
        <v>30.88</v>
      </c>
      <c r="AX823">
        <v>0.02</v>
      </c>
      <c r="AY823">
        <v>30.86</v>
      </c>
      <c r="BF823" s="118"/>
      <c r="BI823" s="118"/>
      <c r="BJ823" s="118"/>
    </row>
    <row r="824" spans="1:62" hidden="1" outlineLevel="1">
      <c r="A824" s="50" t="s">
        <v>2837</v>
      </c>
      <c r="B824" s="9" t="s">
        <v>2332</v>
      </c>
      <c r="C824" s="1">
        <f t="shared" si="232"/>
        <v>181</v>
      </c>
      <c r="D824" s="7">
        <f t="shared" si="233"/>
        <v>2</v>
      </c>
      <c r="E824" s="7">
        <f t="shared" si="234"/>
        <v>4</v>
      </c>
      <c r="F824" s="7">
        <f t="shared" si="235"/>
        <v>1</v>
      </c>
      <c r="G824" s="7">
        <f t="shared" ref="G824:G887" si="245">IF(S824&gt;0,RANK(S824,(P824:AD824)),0)</f>
        <v>0</v>
      </c>
      <c r="H824" s="49">
        <f t="shared" si="236"/>
        <v>92</v>
      </c>
      <c r="I824" s="178">
        <f t="shared" si="237"/>
        <v>0.50828729281767959</v>
      </c>
      <c r="J824" s="8"/>
      <c r="K824" s="2">
        <f t="shared" si="238"/>
        <v>0.24309392265193369</v>
      </c>
      <c r="L824" s="2">
        <f t="shared" si="239"/>
        <v>0</v>
      </c>
      <c r="M824" s="2">
        <f t="shared" si="240"/>
        <v>0.75138121546961323</v>
      </c>
      <c r="N824" s="2">
        <f t="shared" si="241"/>
        <v>0</v>
      </c>
      <c r="O824" s="2">
        <f t="shared" si="242"/>
        <v>5.5248618784530246E-3</v>
      </c>
      <c r="P824" s="1">
        <v>44</v>
      </c>
      <c r="Q824" s="1"/>
      <c r="R824" s="1">
        <v>136</v>
      </c>
      <c r="S824" s="1">
        <v>0</v>
      </c>
      <c r="T824" s="1"/>
      <c r="U824" s="1"/>
      <c r="V824" s="1"/>
      <c r="W824" s="1"/>
      <c r="X824" s="1">
        <v>1</v>
      </c>
      <c r="Y824" s="1">
        <v>0</v>
      </c>
      <c r="Z824" s="1"/>
      <c r="AA824" s="1"/>
      <c r="AB824" s="1"/>
      <c r="AC824" s="1">
        <v>0</v>
      </c>
      <c r="AD824" s="1"/>
      <c r="AI824" t="str">
        <f t="shared" si="231"/>
        <v>Heath</v>
      </c>
      <c r="AJ824" t="s">
        <v>2429</v>
      </c>
      <c r="AK824" s="158">
        <v>1</v>
      </c>
      <c r="AL824" s="7"/>
      <c r="AN824" s="98">
        <v>25</v>
      </c>
      <c r="AO824" s="100">
        <v>11</v>
      </c>
      <c r="AP824" s="100">
        <v>60</v>
      </c>
      <c r="AQ824" s="107">
        <v>29650</v>
      </c>
      <c r="AR824" s="107">
        <f t="shared" si="243"/>
        <v>25011</v>
      </c>
      <c r="AS824" t="s">
        <v>1726</v>
      </c>
      <c r="AT824" s="110">
        <f t="shared" si="244"/>
        <v>2529650</v>
      </c>
      <c r="AW824">
        <v>24.92</v>
      </c>
      <c r="AX824">
        <v>0.02</v>
      </c>
      <c r="AY824">
        <v>24.9</v>
      </c>
      <c r="BF824" s="118"/>
      <c r="BI824" s="118"/>
      <c r="BJ824" s="118"/>
    </row>
    <row r="825" spans="1:62" hidden="1" outlineLevel="1">
      <c r="A825" s="50" t="s">
        <v>3210</v>
      </c>
      <c r="B825" s="9" t="s">
        <v>2332</v>
      </c>
      <c r="C825" s="1">
        <f t="shared" si="232"/>
        <v>4652</v>
      </c>
      <c r="D825" s="7">
        <f t="shared" si="233"/>
        <v>1</v>
      </c>
      <c r="E825" s="7" t="e">
        <f t="shared" si="234"/>
        <v>#N/A</v>
      </c>
      <c r="F825" s="7">
        <f t="shared" si="235"/>
        <v>2</v>
      </c>
      <c r="G825" s="7">
        <f t="shared" si="245"/>
        <v>4</v>
      </c>
      <c r="H825" s="49">
        <f t="shared" si="236"/>
        <v>941</v>
      </c>
      <c r="I825" s="178">
        <f t="shared" si="237"/>
        <v>0.20227858985382632</v>
      </c>
      <c r="J825" s="8"/>
      <c r="K825" s="2">
        <f t="shared" si="238"/>
        <v>0.59479793637145317</v>
      </c>
      <c r="L825" s="2">
        <f t="shared" si="239"/>
        <v>0</v>
      </c>
      <c r="M825" s="2">
        <f t="shared" si="240"/>
        <v>0.39251934651762682</v>
      </c>
      <c r="N825" s="2">
        <f t="shared" si="241"/>
        <v>3.6543422184006878E-3</v>
      </c>
      <c r="O825" s="2">
        <f t="shared" si="242"/>
        <v>9.0283748925193176E-3</v>
      </c>
      <c r="P825" s="1">
        <v>2767</v>
      </c>
      <c r="Q825" s="1"/>
      <c r="R825" s="1">
        <v>1826</v>
      </c>
      <c r="S825" s="1">
        <v>17</v>
      </c>
      <c r="T825" s="1"/>
      <c r="U825" s="1"/>
      <c r="V825" s="1"/>
      <c r="W825" s="1"/>
      <c r="X825" s="1">
        <v>22</v>
      </c>
      <c r="Y825" s="1">
        <v>13</v>
      </c>
      <c r="Z825" s="1"/>
      <c r="AA825" s="1"/>
      <c r="AB825" s="1"/>
      <c r="AC825" s="1">
        <v>7</v>
      </c>
      <c r="AD825" s="1"/>
      <c r="AI825" t="str">
        <f t="shared" si="231"/>
        <v>Hingham</v>
      </c>
      <c r="AJ825" t="s">
        <v>1803</v>
      </c>
      <c r="AK825" s="158">
        <v>8</v>
      </c>
      <c r="AL825" s="7"/>
      <c r="AN825" s="98">
        <v>25</v>
      </c>
      <c r="AO825" s="100">
        <v>23</v>
      </c>
      <c r="AP825" s="100">
        <v>50</v>
      </c>
      <c r="AQ825" s="107">
        <v>30210</v>
      </c>
      <c r="AR825" s="107">
        <f t="shared" si="243"/>
        <v>25023</v>
      </c>
      <c r="AS825" t="s">
        <v>1726</v>
      </c>
      <c r="AT825" s="110">
        <f t="shared" si="244"/>
        <v>2530210</v>
      </c>
      <c r="AW825">
        <v>25.04</v>
      </c>
      <c r="AX825">
        <v>2.57</v>
      </c>
      <c r="AY825">
        <v>22.47</v>
      </c>
      <c r="BF825" s="118"/>
      <c r="BI825" s="118"/>
      <c r="BJ825" s="118"/>
    </row>
    <row r="826" spans="1:62" hidden="1" outlineLevel="1">
      <c r="A826" s="50" t="s">
        <v>64</v>
      </c>
      <c r="B826" s="9" t="s">
        <v>2332</v>
      </c>
      <c r="C826" s="1">
        <f t="shared" si="232"/>
        <v>416</v>
      </c>
      <c r="D826" s="7">
        <f t="shared" si="233"/>
        <v>2</v>
      </c>
      <c r="E826" s="7">
        <f t="shared" si="234"/>
        <v>5</v>
      </c>
      <c r="F826" s="7">
        <f t="shared" si="235"/>
        <v>1</v>
      </c>
      <c r="G826" s="7">
        <f t="shared" si="245"/>
        <v>4</v>
      </c>
      <c r="H826" s="49">
        <f t="shared" si="236"/>
        <v>42</v>
      </c>
      <c r="I826" s="178">
        <f t="shared" si="237"/>
        <v>0.10096153846153846</v>
      </c>
      <c r="J826" s="8"/>
      <c r="K826" s="2">
        <f t="shared" si="238"/>
        <v>0.44230769230769229</v>
      </c>
      <c r="L826" s="2">
        <f t="shared" si="239"/>
        <v>0</v>
      </c>
      <c r="M826" s="2">
        <f t="shared" si="240"/>
        <v>0.54326923076923073</v>
      </c>
      <c r="N826" s="2">
        <f t="shared" si="241"/>
        <v>4.807692307692308E-3</v>
      </c>
      <c r="O826" s="2">
        <f t="shared" si="242"/>
        <v>9.6153846153846749E-3</v>
      </c>
      <c r="P826" s="1">
        <v>184</v>
      </c>
      <c r="Q826" s="1"/>
      <c r="R826" s="1">
        <v>226</v>
      </c>
      <c r="S826" s="1">
        <v>2</v>
      </c>
      <c r="T826" s="1"/>
      <c r="U826" s="1"/>
      <c r="V826" s="1"/>
      <c r="W826" s="1"/>
      <c r="X826" s="1">
        <v>4</v>
      </c>
      <c r="Y826" s="1">
        <v>0</v>
      </c>
      <c r="Z826" s="1"/>
      <c r="AA826" s="1"/>
      <c r="AB826" s="1"/>
      <c r="AC826" s="1">
        <v>0</v>
      </c>
      <c r="AD826" s="1"/>
      <c r="AI826" t="str">
        <f t="shared" si="231"/>
        <v>Hinsdale</v>
      </c>
      <c r="AJ826" t="s">
        <v>241</v>
      </c>
      <c r="AK826" s="158">
        <v>1</v>
      </c>
      <c r="AL826" s="7"/>
      <c r="AN826" s="98">
        <v>25</v>
      </c>
      <c r="AO826" s="100">
        <v>3</v>
      </c>
      <c r="AP826" s="100">
        <v>55</v>
      </c>
      <c r="AQ826" s="107">
        <v>30315</v>
      </c>
      <c r="AR826" s="107">
        <f t="shared" si="243"/>
        <v>25003</v>
      </c>
      <c r="AS826" t="s">
        <v>1726</v>
      </c>
      <c r="AT826" s="110">
        <f t="shared" si="244"/>
        <v>2530315</v>
      </c>
      <c r="AW826">
        <v>21.7</v>
      </c>
      <c r="AX826">
        <v>0.86</v>
      </c>
      <c r="AY826">
        <v>20.84</v>
      </c>
      <c r="BF826" s="118"/>
      <c r="BI826" s="118"/>
      <c r="BJ826" s="118"/>
    </row>
    <row r="827" spans="1:62" hidden="1" outlineLevel="1">
      <c r="A827" s="50" t="s">
        <v>378</v>
      </c>
      <c r="B827" s="9" t="s">
        <v>2332</v>
      </c>
      <c r="C827" s="1">
        <f t="shared" si="232"/>
        <v>1849</v>
      </c>
      <c r="D827" s="7">
        <f t="shared" si="233"/>
        <v>1</v>
      </c>
      <c r="E827" s="7">
        <f t="shared" si="234"/>
        <v>6</v>
      </c>
      <c r="F827" s="7">
        <f t="shared" si="235"/>
        <v>2</v>
      </c>
      <c r="G827" s="7">
        <f t="shared" si="245"/>
        <v>3</v>
      </c>
      <c r="H827" s="49">
        <f t="shared" si="236"/>
        <v>4</v>
      </c>
      <c r="I827" s="178">
        <f t="shared" si="237"/>
        <v>2.163331530557058E-3</v>
      </c>
      <c r="J827" s="8"/>
      <c r="K827" s="2">
        <f t="shared" si="238"/>
        <v>0.49432125473228772</v>
      </c>
      <c r="L827" s="2">
        <f t="shared" si="239"/>
        <v>0</v>
      </c>
      <c r="M827" s="2">
        <f t="shared" si="240"/>
        <v>0.49215792320173068</v>
      </c>
      <c r="N827" s="2">
        <f t="shared" si="241"/>
        <v>7.0308274743104381E-3</v>
      </c>
      <c r="O827" s="2">
        <f t="shared" si="242"/>
        <v>6.4899945916711589E-3</v>
      </c>
      <c r="P827" s="1">
        <v>914</v>
      </c>
      <c r="Q827" s="1"/>
      <c r="R827" s="1">
        <v>910</v>
      </c>
      <c r="S827" s="1">
        <v>13</v>
      </c>
      <c r="T827" s="1"/>
      <c r="U827" s="1"/>
      <c r="V827" s="1"/>
      <c r="W827" s="1"/>
      <c r="X827" s="1">
        <v>8</v>
      </c>
      <c r="Y827" s="1">
        <v>4</v>
      </c>
      <c r="Z827" s="1"/>
      <c r="AA827" s="1"/>
      <c r="AB827" s="1"/>
      <c r="AC827" s="1">
        <v>0</v>
      </c>
      <c r="AD827" s="1"/>
      <c r="AI827" t="str">
        <f t="shared" si="231"/>
        <v>Holbrook</v>
      </c>
      <c r="AJ827" t="s">
        <v>502</v>
      </c>
      <c r="AK827" s="158">
        <v>8</v>
      </c>
      <c r="AL827" s="7"/>
      <c r="AN827" s="98">
        <v>25</v>
      </c>
      <c r="AO827" s="100">
        <v>21</v>
      </c>
      <c r="AP827" s="100">
        <v>55</v>
      </c>
      <c r="AQ827" s="107">
        <v>30455</v>
      </c>
      <c r="AR827" s="107">
        <f t="shared" si="243"/>
        <v>25021</v>
      </c>
      <c r="AS827" t="s">
        <v>1726</v>
      </c>
      <c r="AT827" s="110">
        <f t="shared" si="244"/>
        <v>2530455</v>
      </c>
      <c r="AW827">
        <v>7.41</v>
      </c>
      <c r="AX827">
        <v>0.05</v>
      </c>
      <c r="AY827">
        <v>7.35</v>
      </c>
      <c r="BF827" s="118"/>
      <c r="BI827" s="118"/>
      <c r="BJ827" s="118"/>
    </row>
    <row r="828" spans="1:62" hidden="1" outlineLevel="1">
      <c r="A828" s="50" t="s">
        <v>1361</v>
      </c>
      <c r="B828" s="9" t="s">
        <v>2332</v>
      </c>
      <c r="C828" s="1">
        <f t="shared" si="232"/>
        <v>3460</v>
      </c>
      <c r="D828" s="7">
        <f t="shared" si="233"/>
        <v>2</v>
      </c>
      <c r="E828" s="7" t="e">
        <f t="shared" si="234"/>
        <v>#N/A</v>
      </c>
      <c r="F828" s="7">
        <f t="shared" si="235"/>
        <v>1</v>
      </c>
      <c r="G828" s="7">
        <f t="shared" si="245"/>
        <v>5</v>
      </c>
      <c r="H828" s="49">
        <f t="shared" si="236"/>
        <v>426</v>
      </c>
      <c r="I828" s="178">
        <f t="shared" si="237"/>
        <v>0.12312138728323699</v>
      </c>
      <c r="J828" s="8"/>
      <c r="K828" s="2">
        <f t="shared" si="238"/>
        <v>0.43121387283236995</v>
      </c>
      <c r="L828" s="2">
        <f t="shared" si="239"/>
        <v>0</v>
      </c>
      <c r="M828" s="2">
        <f t="shared" si="240"/>
        <v>0.55433526011560696</v>
      </c>
      <c r="N828" s="2">
        <f t="shared" si="241"/>
        <v>3.1791907514450869E-3</v>
      </c>
      <c r="O828" s="2">
        <f t="shared" si="242"/>
        <v>1.1271676300577944E-2</v>
      </c>
      <c r="P828" s="1">
        <v>1492</v>
      </c>
      <c r="Q828" s="1"/>
      <c r="R828" s="1">
        <v>1918</v>
      </c>
      <c r="S828" s="1">
        <v>11</v>
      </c>
      <c r="T828" s="1"/>
      <c r="U828" s="1"/>
      <c r="V828" s="1"/>
      <c r="W828" s="1"/>
      <c r="X828" s="1">
        <v>19</v>
      </c>
      <c r="Y828" s="1">
        <v>13</v>
      </c>
      <c r="Z828" s="1"/>
      <c r="AA828" s="1"/>
      <c r="AB828" s="1"/>
      <c r="AC828" s="1">
        <v>7</v>
      </c>
      <c r="AD828" s="1"/>
      <c r="AI828" t="str">
        <f t="shared" si="231"/>
        <v>Holden</v>
      </c>
      <c r="AJ828" s="9" t="s">
        <v>1781</v>
      </c>
      <c r="AK828" s="158">
        <v>2</v>
      </c>
      <c r="AL828" s="7"/>
      <c r="AN828" s="98">
        <v>25</v>
      </c>
      <c r="AO828" s="100">
        <v>27</v>
      </c>
      <c r="AP828" s="100">
        <v>100</v>
      </c>
      <c r="AQ828" s="107">
        <v>30560</v>
      </c>
      <c r="AR828" s="107">
        <f t="shared" si="243"/>
        <v>25027</v>
      </c>
      <c r="AS828" t="s">
        <v>1726</v>
      </c>
      <c r="AT828" s="110">
        <f t="shared" si="244"/>
        <v>2530560</v>
      </c>
      <c r="AW828">
        <v>36.22</v>
      </c>
      <c r="AX828">
        <v>1.23</v>
      </c>
      <c r="AY828">
        <v>34.99</v>
      </c>
      <c r="BF828" s="118"/>
      <c r="BI828" s="118"/>
      <c r="BJ828" s="118"/>
    </row>
    <row r="829" spans="1:62" hidden="1" outlineLevel="1">
      <c r="A829" s="50" t="s">
        <v>2751</v>
      </c>
      <c r="B829" s="9" t="s">
        <v>2332</v>
      </c>
      <c r="C829" s="1">
        <f t="shared" si="232"/>
        <v>313</v>
      </c>
      <c r="D829" s="7">
        <f t="shared" si="233"/>
        <v>2</v>
      </c>
      <c r="E829" s="7">
        <f t="shared" si="234"/>
        <v>5</v>
      </c>
      <c r="F829" s="7">
        <f t="shared" si="235"/>
        <v>1</v>
      </c>
      <c r="G829" s="7">
        <f t="shared" si="245"/>
        <v>4</v>
      </c>
      <c r="H829" s="49">
        <f t="shared" si="236"/>
        <v>88</v>
      </c>
      <c r="I829" s="178">
        <f t="shared" si="237"/>
        <v>0.28115015974440893</v>
      </c>
      <c r="J829" s="8"/>
      <c r="K829" s="2">
        <f t="shared" si="238"/>
        <v>0.33865814696485624</v>
      </c>
      <c r="L829" s="2">
        <f t="shared" si="239"/>
        <v>0</v>
      </c>
      <c r="M829" s="2">
        <f t="shared" si="240"/>
        <v>0.61980830670926512</v>
      </c>
      <c r="N829" s="2">
        <f t="shared" si="241"/>
        <v>1.2779552715654952E-2</v>
      </c>
      <c r="O829" s="2">
        <f t="shared" si="242"/>
        <v>2.8753993610223738E-2</v>
      </c>
      <c r="P829" s="1">
        <v>106</v>
      </c>
      <c r="Q829" s="1"/>
      <c r="R829" s="1">
        <v>194</v>
      </c>
      <c r="S829" s="1">
        <v>4</v>
      </c>
      <c r="T829" s="1"/>
      <c r="U829" s="1"/>
      <c r="V829" s="1"/>
      <c r="W829" s="1"/>
      <c r="X829" s="1">
        <v>0</v>
      </c>
      <c r="Y829" s="1">
        <v>9</v>
      </c>
      <c r="Z829" s="1"/>
      <c r="AA829" s="1"/>
      <c r="AB829" s="1"/>
      <c r="AC829" s="1">
        <v>0</v>
      </c>
      <c r="AD829" s="1"/>
      <c r="AI829" t="str">
        <f t="shared" si="231"/>
        <v>Holland</v>
      </c>
      <c r="AJ829" t="s">
        <v>2909</v>
      </c>
      <c r="AK829" s="158">
        <v>1</v>
      </c>
      <c r="AL829" s="7"/>
      <c r="AN829" s="98">
        <v>25</v>
      </c>
      <c r="AO829" s="100">
        <v>13</v>
      </c>
      <c r="AP829" s="100">
        <v>45</v>
      </c>
      <c r="AQ829" s="107">
        <v>30665</v>
      </c>
      <c r="AR829" s="107">
        <f t="shared" si="243"/>
        <v>25013</v>
      </c>
      <c r="AS829" t="s">
        <v>1726</v>
      </c>
      <c r="AT829" s="110">
        <f t="shared" si="244"/>
        <v>2530665</v>
      </c>
      <c r="AW829">
        <v>13.1</v>
      </c>
      <c r="AX829">
        <v>0.7</v>
      </c>
      <c r="AY829">
        <v>12.39</v>
      </c>
      <c r="BF829" s="118"/>
      <c r="BI829" s="118"/>
      <c r="BJ829" s="118"/>
    </row>
    <row r="830" spans="1:62" hidden="1" outlineLevel="1">
      <c r="A830" s="50" t="s">
        <v>3204</v>
      </c>
      <c r="B830" s="9" t="s">
        <v>2332</v>
      </c>
      <c r="C830" s="1">
        <f t="shared" si="232"/>
        <v>3121</v>
      </c>
      <c r="D830" s="7">
        <f t="shared" si="233"/>
        <v>2</v>
      </c>
      <c r="E830" s="7" t="e">
        <f t="shared" si="234"/>
        <v>#N/A</v>
      </c>
      <c r="F830" s="7">
        <f t="shared" si="235"/>
        <v>1</v>
      </c>
      <c r="G830" s="7">
        <f t="shared" si="245"/>
        <v>5</v>
      </c>
      <c r="H830" s="49">
        <f t="shared" si="236"/>
        <v>91</v>
      </c>
      <c r="I830" s="178">
        <f t="shared" si="237"/>
        <v>2.9157321371355335E-2</v>
      </c>
      <c r="J830" s="8"/>
      <c r="K830" s="2">
        <f t="shared" si="238"/>
        <v>0.48093559756488308</v>
      </c>
      <c r="L830" s="2">
        <f t="shared" si="239"/>
        <v>0</v>
      </c>
      <c r="M830" s="2">
        <f t="shared" si="240"/>
        <v>0.51009291893623843</v>
      </c>
      <c r="N830" s="2">
        <f t="shared" si="241"/>
        <v>1.2816404998397949E-3</v>
      </c>
      <c r="O830" s="2">
        <f t="shared" si="242"/>
        <v>7.6898429990387568E-3</v>
      </c>
      <c r="P830" s="1">
        <v>1501</v>
      </c>
      <c r="Q830" s="1"/>
      <c r="R830" s="1">
        <v>1592</v>
      </c>
      <c r="S830" s="1">
        <v>4</v>
      </c>
      <c r="T830" s="1"/>
      <c r="U830" s="1"/>
      <c r="V830" s="1"/>
      <c r="W830" s="1"/>
      <c r="X830" s="1">
        <v>15</v>
      </c>
      <c r="Y830" s="1">
        <v>5</v>
      </c>
      <c r="Z830" s="1"/>
      <c r="AA830" s="1"/>
      <c r="AB830" s="1"/>
      <c r="AC830" s="1">
        <v>4</v>
      </c>
      <c r="AD830" s="1"/>
      <c r="AI830" t="str">
        <f t="shared" si="231"/>
        <v>Holliston</v>
      </c>
      <c r="AJ830" t="s">
        <v>2249</v>
      </c>
      <c r="AK830" s="158">
        <v>5</v>
      </c>
      <c r="AL830" s="7"/>
      <c r="AN830" s="98">
        <v>25</v>
      </c>
      <c r="AO830" s="100">
        <v>17</v>
      </c>
      <c r="AP830" s="100">
        <v>100</v>
      </c>
      <c r="AQ830" s="107">
        <v>30700</v>
      </c>
      <c r="AR830" s="107">
        <f t="shared" si="243"/>
        <v>25017</v>
      </c>
      <c r="AS830" t="s">
        <v>1726</v>
      </c>
      <c r="AT830" s="110">
        <f t="shared" si="244"/>
        <v>2530700</v>
      </c>
      <c r="AW830">
        <v>19.04</v>
      </c>
      <c r="AX830">
        <v>0.33</v>
      </c>
      <c r="AY830">
        <v>18.71</v>
      </c>
      <c r="BF830" s="118"/>
      <c r="BI830" s="118"/>
      <c r="BJ830" s="118"/>
    </row>
    <row r="831" spans="1:62" hidden="1" outlineLevel="1">
      <c r="A831" s="50" t="s">
        <v>3067</v>
      </c>
      <c r="B831" s="9" t="s">
        <v>2332</v>
      </c>
      <c r="C831" s="1">
        <f t="shared" si="232"/>
        <v>6400</v>
      </c>
      <c r="D831" s="7">
        <f t="shared" si="233"/>
        <v>1</v>
      </c>
      <c r="E831" s="7" t="e">
        <f t="shared" si="234"/>
        <v>#N/A</v>
      </c>
      <c r="F831" s="7">
        <f t="shared" si="235"/>
        <v>2</v>
      </c>
      <c r="G831" s="7">
        <f t="shared" si="245"/>
        <v>3</v>
      </c>
      <c r="H831" s="49">
        <f t="shared" si="236"/>
        <v>49</v>
      </c>
      <c r="I831" s="178">
        <f t="shared" si="237"/>
        <v>7.6562499999999999E-3</v>
      </c>
      <c r="J831" s="8"/>
      <c r="K831" s="2">
        <f t="shared" si="238"/>
        <v>0.49546875000000001</v>
      </c>
      <c r="L831" s="2">
        <f t="shared" si="239"/>
        <v>0</v>
      </c>
      <c r="M831" s="2">
        <f t="shared" si="240"/>
        <v>0.48781249999999998</v>
      </c>
      <c r="N831" s="2">
        <f t="shared" si="241"/>
        <v>6.2500000000000003E-3</v>
      </c>
      <c r="O831" s="2">
        <f t="shared" si="242"/>
        <v>1.0468750000000004E-2</v>
      </c>
      <c r="P831" s="1">
        <v>3171</v>
      </c>
      <c r="Q831" s="1"/>
      <c r="R831" s="1">
        <v>3122</v>
      </c>
      <c r="S831" s="1">
        <v>40</v>
      </c>
      <c r="T831" s="1"/>
      <c r="U831" s="1"/>
      <c r="V831" s="1"/>
      <c r="W831" s="1"/>
      <c r="X831" s="1">
        <v>35</v>
      </c>
      <c r="Y831" s="1">
        <v>14</v>
      </c>
      <c r="Z831" s="1"/>
      <c r="AA831" s="1"/>
      <c r="AB831" s="1"/>
      <c r="AC831" s="1">
        <v>18</v>
      </c>
      <c r="AD831" s="1"/>
      <c r="AI831" t="str">
        <f t="shared" si="231"/>
        <v>Holyoke</v>
      </c>
      <c r="AJ831" t="s">
        <v>2909</v>
      </c>
      <c r="AK831" s="158">
        <v>1</v>
      </c>
      <c r="AL831" s="7"/>
      <c r="AN831" s="98">
        <v>25</v>
      </c>
      <c r="AO831" s="100">
        <v>13</v>
      </c>
      <c r="AP831" s="100">
        <v>50</v>
      </c>
      <c r="AQ831" s="107">
        <v>30840</v>
      </c>
      <c r="AR831" s="107">
        <f t="shared" si="243"/>
        <v>25013</v>
      </c>
      <c r="AS831" t="s">
        <v>1037</v>
      </c>
      <c r="AT831" s="110">
        <f t="shared" si="244"/>
        <v>2530840</v>
      </c>
      <c r="AW831">
        <v>22.82</v>
      </c>
      <c r="AX831">
        <v>1.53</v>
      </c>
      <c r="AY831">
        <v>21.29</v>
      </c>
      <c r="BF831" s="118"/>
      <c r="BI831" s="118"/>
      <c r="BJ831" s="118"/>
    </row>
    <row r="832" spans="1:62" hidden="1" outlineLevel="1">
      <c r="A832" s="50" t="s">
        <v>608</v>
      </c>
      <c r="B832" s="9" t="s">
        <v>2332</v>
      </c>
      <c r="C832" s="1">
        <f t="shared" si="232"/>
        <v>1080</v>
      </c>
      <c r="D832" s="7">
        <f t="shared" si="233"/>
        <v>2</v>
      </c>
      <c r="E832" s="7" t="e">
        <f t="shared" si="234"/>
        <v>#N/A</v>
      </c>
      <c r="F832" s="7">
        <f t="shared" si="235"/>
        <v>1</v>
      </c>
      <c r="G832" s="7">
        <f t="shared" si="245"/>
        <v>4</v>
      </c>
      <c r="H832" s="49">
        <f t="shared" si="236"/>
        <v>104</v>
      </c>
      <c r="I832" s="178">
        <f t="shared" si="237"/>
        <v>9.6296296296296297E-2</v>
      </c>
      <c r="J832" s="8"/>
      <c r="K832" s="2">
        <f t="shared" si="238"/>
        <v>0.44444444444444442</v>
      </c>
      <c r="L832" s="2">
        <f t="shared" si="239"/>
        <v>0</v>
      </c>
      <c r="M832" s="2">
        <f t="shared" si="240"/>
        <v>0.54074074074074074</v>
      </c>
      <c r="N832" s="2">
        <f t="shared" si="241"/>
        <v>2.7777777777777779E-3</v>
      </c>
      <c r="O832" s="2">
        <f t="shared" si="242"/>
        <v>1.2037037037037058E-2</v>
      </c>
      <c r="P832" s="1">
        <v>480</v>
      </c>
      <c r="Q832" s="1"/>
      <c r="R832" s="1">
        <v>584</v>
      </c>
      <c r="S832" s="1">
        <v>3</v>
      </c>
      <c r="T832" s="1"/>
      <c r="U832" s="1"/>
      <c r="V832" s="1"/>
      <c r="W832" s="1"/>
      <c r="X832" s="1">
        <v>9</v>
      </c>
      <c r="Y832" s="1">
        <v>1</v>
      </c>
      <c r="Z832" s="1"/>
      <c r="AA832" s="1"/>
      <c r="AB832" s="1"/>
      <c r="AC832" s="1">
        <v>3</v>
      </c>
      <c r="AD832" s="1"/>
      <c r="AI832" t="str">
        <f t="shared" si="231"/>
        <v>Hopedale</v>
      </c>
      <c r="AJ832" s="9" t="s">
        <v>1781</v>
      </c>
      <c r="AK832" s="158">
        <v>4</v>
      </c>
      <c r="AL832" s="7"/>
      <c r="AN832" s="98">
        <v>25</v>
      </c>
      <c r="AO832" s="100">
        <v>27</v>
      </c>
      <c r="AP832" s="100">
        <v>105</v>
      </c>
      <c r="AQ832" s="107">
        <v>30945</v>
      </c>
      <c r="AR832" s="107">
        <f t="shared" si="243"/>
        <v>25027</v>
      </c>
      <c r="AS832" t="s">
        <v>1726</v>
      </c>
      <c r="AT832" s="110">
        <f t="shared" si="244"/>
        <v>2530945</v>
      </c>
      <c r="AW832">
        <v>5.32</v>
      </c>
      <c r="AX832">
        <v>0.17</v>
      </c>
      <c r="AY832">
        <v>5.16</v>
      </c>
      <c r="BF832" s="118"/>
      <c r="BI832" s="118"/>
      <c r="BJ832" s="118"/>
    </row>
    <row r="833" spans="1:62" hidden="1" outlineLevel="1">
      <c r="A833" s="50" t="s">
        <v>1110</v>
      </c>
      <c r="B833" s="9" t="s">
        <v>2332</v>
      </c>
      <c r="C833" s="1">
        <f t="shared" si="232"/>
        <v>2716</v>
      </c>
      <c r="D833" s="7">
        <f t="shared" si="233"/>
        <v>1</v>
      </c>
      <c r="E833" s="7" t="e">
        <f t="shared" si="234"/>
        <v>#N/A</v>
      </c>
      <c r="F833" s="7">
        <f t="shared" si="235"/>
        <v>2</v>
      </c>
      <c r="G833" s="7">
        <f t="shared" si="245"/>
        <v>3</v>
      </c>
      <c r="H833" s="49">
        <f t="shared" si="236"/>
        <v>188</v>
      </c>
      <c r="I833" s="178">
        <f t="shared" si="237"/>
        <v>6.9219440353460976E-2</v>
      </c>
      <c r="J833" s="8"/>
      <c r="K833" s="2">
        <f t="shared" si="238"/>
        <v>0.52908689248895435</v>
      </c>
      <c r="L833" s="2">
        <f t="shared" si="239"/>
        <v>0</v>
      </c>
      <c r="M833" s="2">
        <f t="shared" si="240"/>
        <v>0.45986745213549335</v>
      </c>
      <c r="N833" s="2">
        <f t="shared" si="241"/>
        <v>3.3136966126656848E-3</v>
      </c>
      <c r="O833" s="2">
        <f t="shared" si="242"/>
        <v>7.7319587628866138E-3</v>
      </c>
      <c r="P833" s="1">
        <v>1437</v>
      </c>
      <c r="Q833" s="1"/>
      <c r="R833" s="1">
        <v>1249</v>
      </c>
      <c r="S833" s="1">
        <v>9</v>
      </c>
      <c r="T833" s="1"/>
      <c r="U833" s="1"/>
      <c r="V833" s="1"/>
      <c r="W833" s="1"/>
      <c r="X833" s="1">
        <v>8</v>
      </c>
      <c r="Y833" s="1">
        <v>8</v>
      </c>
      <c r="Z833" s="1"/>
      <c r="AA833" s="1"/>
      <c r="AB833" s="1"/>
      <c r="AC833" s="1">
        <v>5</v>
      </c>
      <c r="AD833" s="1"/>
      <c r="AI833" t="str">
        <f t="shared" si="231"/>
        <v>Hopkinton</v>
      </c>
      <c r="AJ833" t="s">
        <v>2249</v>
      </c>
      <c r="AK833" s="158">
        <v>4</v>
      </c>
      <c r="AL833" s="7"/>
      <c r="AN833" s="98">
        <v>25</v>
      </c>
      <c r="AO833" s="100">
        <v>17</v>
      </c>
      <c r="AP833" s="100">
        <v>105</v>
      </c>
      <c r="AQ833" s="107">
        <v>31085</v>
      </c>
      <c r="AR833" s="107">
        <f t="shared" si="243"/>
        <v>25017</v>
      </c>
      <c r="AS833" t="s">
        <v>1726</v>
      </c>
      <c r="AT833" s="110">
        <f t="shared" si="244"/>
        <v>2531085</v>
      </c>
      <c r="AW833">
        <v>28.16</v>
      </c>
      <c r="AX833">
        <v>1.61</v>
      </c>
      <c r="AY833">
        <v>26.56</v>
      </c>
      <c r="BF833" s="118"/>
      <c r="BI833" s="118"/>
      <c r="BJ833" s="118"/>
    </row>
    <row r="834" spans="1:62" hidden="1" outlineLevel="1">
      <c r="A834" s="50" t="s">
        <v>530</v>
      </c>
      <c r="B834" s="9" t="s">
        <v>2332</v>
      </c>
      <c r="C834" s="1">
        <f t="shared" si="232"/>
        <v>730</v>
      </c>
      <c r="D834" s="7">
        <f t="shared" si="233"/>
        <v>2</v>
      </c>
      <c r="E834" s="7">
        <f t="shared" si="234"/>
        <v>6</v>
      </c>
      <c r="F834" s="7">
        <f t="shared" si="235"/>
        <v>1</v>
      </c>
      <c r="G834" s="7">
        <f t="shared" si="245"/>
        <v>4</v>
      </c>
      <c r="H834" s="49">
        <f t="shared" si="236"/>
        <v>197</v>
      </c>
      <c r="I834" s="178">
        <f t="shared" si="237"/>
        <v>0.26986301369863014</v>
      </c>
      <c r="J834" s="8"/>
      <c r="K834" s="2">
        <f t="shared" si="238"/>
        <v>0.36027397260273974</v>
      </c>
      <c r="L834" s="2">
        <f t="shared" si="239"/>
        <v>0</v>
      </c>
      <c r="M834" s="2">
        <f t="shared" si="240"/>
        <v>0.63013698630136983</v>
      </c>
      <c r="N834" s="2">
        <f t="shared" si="241"/>
        <v>1.3698630136986301E-3</v>
      </c>
      <c r="O834" s="2">
        <f t="shared" si="242"/>
        <v>8.2191780821917974E-3</v>
      </c>
      <c r="P834" s="1">
        <v>263</v>
      </c>
      <c r="Q834" s="1"/>
      <c r="R834" s="1">
        <v>460</v>
      </c>
      <c r="S834" s="1">
        <v>1</v>
      </c>
      <c r="T834" s="1"/>
      <c r="U834" s="1"/>
      <c r="V834" s="1"/>
      <c r="W834" s="1"/>
      <c r="X834" s="1">
        <v>5</v>
      </c>
      <c r="Y834" s="3">
        <v>1</v>
      </c>
      <c r="Z834" s="1"/>
      <c r="AA834" s="1"/>
      <c r="AB834" s="1"/>
      <c r="AC834" s="1">
        <v>0</v>
      </c>
      <c r="AD834" s="1"/>
      <c r="AI834" t="str">
        <f t="shared" si="231"/>
        <v>Hubbardston</v>
      </c>
      <c r="AJ834" s="9" t="s">
        <v>1781</v>
      </c>
      <c r="AK834" s="158">
        <v>2</v>
      </c>
      <c r="AL834" s="7"/>
      <c r="AN834" s="98">
        <v>25</v>
      </c>
      <c r="AO834" s="100">
        <v>27</v>
      </c>
      <c r="AP834" s="100">
        <v>110</v>
      </c>
      <c r="AQ834" s="107">
        <v>31435</v>
      </c>
      <c r="AR834" s="107">
        <f t="shared" si="243"/>
        <v>25027</v>
      </c>
      <c r="AS834" t="s">
        <v>1726</v>
      </c>
      <c r="AT834" s="110">
        <f t="shared" si="244"/>
        <v>2531435</v>
      </c>
      <c r="AW834">
        <v>41.95</v>
      </c>
      <c r="AX834">
        <v>0.92</v>
      </c>
      <c r="AY834">
        <v>41.03</v>
      </c>
      <c r="BF834" s="118"/>
      <c r="BI834" s="118"/>
      <c r="BJ834" s="118"/>
    </row>
    <row r="835" spans="1:62" hidden="1" outlineLevel="1">
      <c r="A835" s="50" t="s">
        <v>1398</v>
      </c>
      <c r="B835" s="9" t="s">
        <v>2332</v>
      </c>
      <c r="C835" s="1">
        <f t="shared" si="232"/>
        <v>3663</v>
      </c>
      <c r="D835" s="7">
        <f t="shared" si="233"/>
        <v>2</v>
      </c>
      <c r="E835" s="7" t="e">
        <f t="shared" si="234"/>
        <v>#N/A</v>
      </c>
      <c r="F835" s="7">
        <f t="shared" si="235"/>
        <v>1</v>
      </c>
      <c r="G835" s="7">
        <f t="shared" si="245"/>
        <v>4</v>
      </c>
      <c r="H835" s="49">
        <f t="shared" si="236"/>
        <v>80</v>
      </c>
      <c r="I835" s="178">
        <f t="shared" si="237"/>
        <v>2.1840021840021841E-2</v>
      </c>
      <c r="J835" s="8"/>
      <c r="K835" s="2">
        <f t="shared" si="238"/>
        <v>0.48184548184548187</v>
      </c>
      <c r="L835" s="2">
        <f t="shared" si="239"/>
        <v>0</v>
      </c>
      <c r="M835" s="2">
        <f t="shared" si="240"/>
        <v>0.50368550368550369</v>
      </c>
      <c r="N835" s="2">
        <f t="shared" si="241"/>
        <v>4.3680043680043683E-3</v>
      </c>
      <c r="O835" s="2">
        <f t="shared" si="242"/>
        <v>1.0101010101010128E-2</v>
      </c>
      <c r="P835" s="1">
        <v>1765</v>
      </c>
      <c r="Q835" s="1"/>
      <c r="R835" s="1">
        <v>1845</v>
      </c>
      <c r="S835" s="1">
        <v>16</v>
      </c>
      <c r="T835" s="1"/>
      <c r="U835" s="1"/>
      <c r="V835" s="1"/>
      <c r="W835" s="1"/>
      <c r="X835" s="1">
        <v>21</v>
      </c>
      <c r="Y835" s="1">
        <v>13</v>
      </c>
      <c r="Z835" s="1"/>
      <c r="AA835" s="1"/>
      <c r="AB835" s="1"/>
      <c r="AC835" s="1">
        <v>3</v>
      </c>
      <c r="AD835" s="1"/>
      <c r="AI835" t="str">
        <f t="shared" ref="AI835:AI898" si="246">A835</f>
        <v>Hudson</v>
      </c>
      <c r="AJ835" t="s">
        <v>2249</v>
      </c>
      <c r="AK835" s="158">
        <v>3</v>
      </c>
      <c r="AL835" s="7"/>
      <c r="AN835" s="98">
        <v>25</v>
      </c>
      <c r="AO835" s="100">
        <v>17</v>
      </c>
      <c r="AP835" s="100">
        <v>110</v>
      </c>
      <c r="AQ835" s="107">
        <v>31540</v>
      </c>
      <c r="AR835" s="107">
        <f t="shared" si="243"/>
        <v>25017</v>
      </c>
      <c r="AS835" t="s">
        <v>1726</v>
      </c>
      <c r="AT835" s="110">
        <f t="shared" si="244"/>
        <v>2531540</v>
      </c>
      <c r="AW835">
        <v>11.84</v>
      </c>
      <c r="AX835">
        <v>0.34</v>
      </c>
      <c r="AY835">
        <v>11.5</v>
      </c>
      <c r="BF835" s="118"/>
      <c r="BI835" s="118"/>
      <c r="BJ835" s="118"/>
    </row>
    <row r="836" spans="1:62" hidden="1" outlineLevel="1">
      <c r="A836" s="50" t="s">
        <v>531</v>
      </c>
      <c r="B836" s="9" t="s">
        <v>2332</v>
      </c>
      <c r="C836" s="1">
        <f t="shared" si="232"/>
        <v>2433</v>
      </c>
      <c r="D836" s="7">
        <f t="shared" si="233"/>
        <v>2</v>
      </c>
      <c r="E836" s="7" t="e">
        <f t="shared" si="234"/>
        <v>#N/A</v>
      </c>
      <c r="F836" s="7">
        <f t="shared" si="235"/>
        <v>1</v>
      </c>
      <c r="G836" s="7">
        <f t="shared" si="245"/>
        <v>4</v>
      </c>
      <c r="H836" s="49">
        <f t="shared" si="236"/>
        <v>55</v>
      </c>
      <c r="I836" s="178">
        <f t="shared" si="237"/>
        <v>2.2605836415947388E-2</v>
      </c>
      <c r="J836" s="8"/>
      <c r="K836" s="2">
        <f t="shared" si="238"/>
        <v>0.47965474722564733</v>
      </c>
      <c r="L836" s="2">
        <f t="shared" si="239"/>
        <v>0</v>
      </c>
      <c r="M836" s="2">
        <f t="shared" si="240"/>
        <v>0.50226058364159476</v>
      </c>
      <c r="N836" s="2">
        <f t="shared" si="241"/>
        <v>4.110152075626798E-3</v>
      </c>
      <c r="O836" s="2">
        <f t="shared" si="242"/>
        <v>1.3974517057131059E-2</v>
      </c>
      <c r="P836" s="1">
        <v>1167</v>
      </c>
      <c r="Q836" s="1"/>
      <c r="R836" s="1">
        <v>1222</v>
      </c>
      <c r="S836" s="1">
        <v>10</v>
      </c>
      <c r="T836" s="1"/>
      <c r="U836" s="1"/>
      <c r="V836" s="1"/>
      <c r="W836" s="1"/>
      <c r="X836" s="1">
        <v>27</v>
      </c>
      <c r="Y836" s="1">
        <v>6</v>
      </c>
      <c r="Z836" s="1"/>
      <c r="AA836" s="1"/>
      <c r="AB836" s="1"/>
      <c r="AC836" s="1">
        <v>1</v>
      </c>
      <c r="AD836" s="1"/>
      <c r="AI836" t="str">
        <f t="shared" si="246"/>
        <v>Hull</v>
      </c>
      <c r="AJ836" t="s">
        <v>1803</v>
      </c>
      <c r="AK836" s="158">
        <v>8</v>
      </c>
      <c r="AL836" s="7"/>
      <c r="AN836" s="98">
        <v>25</v>
      </c>
      <c r="AO836" s="100">
        <v>23</v>
      </c>
      <c r="AP836" s="100">
        <v>55</v>
      </c>
      <c r="AQ836" s="107">
        <v>31645</v>
      </c>
      <c r="AR836" s="107">
        <f t="shared" si="243"/>
        <v>25023</v>
      </c>
      <c r="AS836" t="s">
        <v>1726</v>
      </c>
      <c r="AT836" s="110">
        <f t="shared" si="244"/>
        <v>2531645</v>
      </c>
      <c r="AW836">
        <v>28.21</v>
      </c>
      <c r="AX836">
        <v>25.18</v>
      </c>
      <c r="AY836">
        <v>3.03</v>
      </c>
      <c r="BF836" s="118"/>
      <c r="BI836" s="118"/>
      <c r="BJ836" s="118"/>
    </row>
    <row r="837" spans="1:62" hidden="1" outlineLevel="1">
      <c r="A837" s="50" t="s">
        <v>2351</v>
      </c>
      <c r="B837" s="9" t="s">
        <v>2332</v>
      </c>
      <c r="C837" s="1">
        <f t="shared" si="232"/>
        <v>373</v>
      </c>
      <c r="D837" s="7">
        <f t="shared" si="233"/>
        <v>2</v>
      </c>
      <c r="E837" s="7">
        <f t="shared" si="234"/>
        <v>5</v>
      </c>
      <c r="F837" s="7">
        <f t="shared" si="235"/>
        <v>1</v>
      </c>
      <c r="G837" s="7">
        <f t="shared" si="245"/>
        <v>3</v>
      </c>
      <c r="H837" s="49">
        <f t="shared" si="236"/>
        <v>129</v>
      </c>
      <c r="I837" s="178">
        <f t="shared" si="237"/>
        <v>0.34584450402144773</v>
      </c>
      <c r="J837" s="8"/>
      <c r="K837" s="2">
        <f t="shared" si="238"/>
        <v>0.31367292225201071</v>
      </c>
      <c r="L837" s="2">
        <f t="shared" si="239"/>
        <v>0</v>
      </c>
      <c r="M837" s="2">
        <f t="shared" si="240"/>
        <v>0.65951742627345844</v>
      </c>
      <c r="N837" s="2">
        <f t="shared" si="241"/>
        <v>2.1447721179624665E-2</v>
      </c>
      <c r="O837" s="2">
        <f t="shared" si="242"/>
        <v>5.3619302949061837E-3</v>
      </c>
      <c r="P837" s="1">
        <v>117</v>
      </c>
      <c r="Q837" s="1"/>
      <c r="R837" s="1">
        <v>246</v>
      </c>
      <c r="S837" s="1">
        <v>8</v>
      </c>
      <c r="T837" s="1"/>
      <c r="U837" s="1"/>
      <c r="V837" s="1"/>
      <c r="W837" s="1"/>
      <c r="X837" s="1">
        <v>0</v>
      </c>
      <c r="Y837" s="1">
        <v>2</v>
      </c>
      <c r="Z837" s="1"/>
      <c r="AA837" s="1"/>
      <c r="AB837" s="1"/>
      <c r="AC837" s="1">
        <v>0</v>
      </c>
      <c r="AD837" s="1"/>
      <c r="AI837" t="str">
        <f t="shared" si="246"/>
        <v>Huntington</v>
      </c>
      <c r="AJ837" t="s">
        <v>2439</v>
      </c>
      <c r="AK837" s="158">
        <v>1</v>
      </c>
      <c r="AL837" s="7"/>
      <c r="AN837" s="98">
        <v>25</v>
      </c>
      <c r="AO837" s="100">
        <v>15</v>
      </c>
      <c r="AP837" s="100">
        <v>50</v>
      </c>
      <c r="AQ837" s="107">
        <v>31785</v>
      </c>
      <c r="AR837" s="107">
        <f t="shared" si="243"/>
        <v>25015</v>
      </c>
      <c r="AS837" t="s">
        <v>1726</v>
      </c>
      <c r="AT837" s="110">
        <f t="shared" si="244"/>
        <v>2531785</v>
      </c>
      <c r="AW837">
        <v>26.91</v>
      </c>
      <c r="AX837">
        <v>0.27</v>
      </c>
      <c r="AY837">
        <v>26.64</v>
      </c>
      <c r="BF837" s="118"/>
      <c r="BI837" s="118"/>
      <c r="BJ837" s="118"/>
    </row>
    <row r="838" spans="1:62" hidden="1" outlineLevel="1">
      <c r="A838" s="50" t="s">
        <v>3038</v>
      </c>
      <c r="B838" s="9" t="s">
        <v>2332</v>
      </c>
      <c r="C838" s="1">
        <f t="shared" si="232"/>
        <v>3180</v>
      </c>
      <c r="D838" s="7">
        <f t="shared" si="233"/>
        <v>2</v>
      </c>
      <c r="E838" s="7" t="e">
        <f t="shared" si="234"/>
        <v>#N/A</v>
      </c>
      <c r="F838" s="7">
        <f t="shared" si="235"/>
        <v>1</v>
      </c>
      <c r="G838" s="7">
        <f t="shared" si="245"/>
        <v>5</v>
      </c>
      <c r="H838" s="49">
        <f t="shared" si="236"/>
        <v>381</v>
      </c>
      <c r="I838" s="178">
        <f t="shared" si="237"/>
        <v>0.11981132075471698</v>
      </c>
      <c r="J838" s="8"/>
      <c r="K838" s="2">
        <f t="shared" si="238"/>
        <v>0.43427672955974844</v>
      </c>
      <c r="L838" s="2">
        <f t="shared" si="239"/>
        <v>0</v>
      </c>
      <c r="M838" s="2">
        <f t="shared" si="240"/>
        <v>0.5540880503144654</v>
      </c>
      <c r="N838" s="2">
        <f t="shared" si="241"/>
        <v>2.2012578616352201E-3</v>
      </c>
      <c r="O838" s="2">
        <f t="shared" si="242"/>
        <v>9.4339622641508858E-3</v>
      </c>
      <c r="P838" s="1">
        <v>1381</v>
      </c>
      <c r="Q838" s="1"/>
      <c r="R838" s="1">
        <v>1762</v>
      </c>
      <c r="S838" s="1">
        <v>7</v>
      </c>
      <c r="T838" s="1"/>
      <c r="U838" s="1"/>
      <c r="V838" s="1"/>
      <c r="W838" s="1"/>
      <c r="X838" s="1">
        <v>14</v>
      </c>
      <c r="Y838" s="1">
        <v>14</v>
      </c>
      <c r="Z838" s="1"/>
      <c r="AA838" s="1"/>
      <c r="AB838" s="1"/>
      <c r="AC838" s="1">
        <v>2</v>
      </c>
      <c r="AD838" s="1"/>
      <c r="AI838" t="str">
        <f t="shared" si="246"/>
        <v>Ipswich</v>
      </c>
      <c r="AJ838" t="s">
        <v>819</v>
      </c>
      <c r="AK838" s="158">
        <v>6</v>
      </c>
      <c r="AL838" s="7"/>
      <c r="AN838" s="98">
        <v>25</v>
      </c>
      <c r="AO838" s="100">
        <v>9</v>
      </c>
      <c r="AP838" s="100">
        <v>60</v>
      </c>
      <c r="AQ838" s="107">
        <v>32310</v>
      </c>
      <c r="AR838" s="107">
        <f t="shared" si="243"/>
        <v>25009</v>
      </c>
      <c r="AS838" t="s">
        <v>1726</v>
      </c>
      <c r="AT838" s="110">
        <f t="shared" si="244"/>
        <v>2532310</v>
      </c>
      <c r="AW838">
        <v>42.14</v>
      </c>
      <c r="AX838">
        <v>9.56</v>
      </c>
      <c r="AY838">
        <v>32.58</v>
      </c>
      <c r="BF838" s="118"/>
      <c r="BI838" s="118"/>
      <c r="BJ838" s="118"/>
    </row>
    <row r="839" spans="1:62" hidden="1" outlineLevel="1">
      <c r="A839" s="50" t="s">
        <v>2181</v>
      </c>
      <c r="B839" s="9" t="s">
        <v>2332</v>
      </c>
      <c r="C839" s="1">
        <f t="shared" si="232"/>
        <v>2125</v>
      </c>
      <c r="D839" s="7">
        <f t="shared" si="233"/>
        <v>2</v>
      </c>
      <c r="E839" s="7" t="e">
        <f t="shared" si="234"/>
        <v>#N/A</v>
      </c>
      <c r="F839" s="7">
        <f t="shared" si="235"/>
        <v>1</v>
      </c>
      <c r="G839" s="7">
        <f t="shared" si="245"/>
        <v>4</v>
      </c>
      <c r="H839" s="49">
        <f t="shared" si="236"/>
        <v>253</v>
      </c>
      <c r="I839" s="178">
        <f t="shared" si="237"/>
        <v>0.11905882352941176</v>
      </c>
      <c r="J839" s="8"/>
      <c r="K839" s="2">
        <f t="shared" si="238"/>
        <v>0.43341176470588233</v>
      </c>
      <c r="L839" s="2">
        <f t="shared" si="239"/>
        <v>0</v>
      </c>
      <c r="M839" s="2">
        <f t="shared" si="240"/>
        <v>0.55247058823529416</v>
      </c>
      <c r="N839" s="2">
        <f t="shared" si="241"/>
        <v>3.2941176470588237E-3</v>
      </c>
      <c r="O839" s="2">
        <f t="shared" si="242"/>
        <v>1.0823529411764633E-2</v>
      </c>
      <c r="P839" s="1">
        <v>921</v>
      </c>
      <c r="Q839" s="1"/>
      <c r="R839" s="1">
        <v>1174</v>
      </c>
      <c r="S839" s="1">
        <v>7</v>
      </c>
      <c r="T839" s="1"/>
      <c r="U839" s="1"/>
      <c r="V839" s="1"/>
      <c r="W839" s="1"/>
      <c r="X839" s="1">
        <v>14</v>
      </c>
      <c r="Y839" s="1">
        <v>5</v>
      </c>
      <c r="Z839" s="1"/>
      <c r="AA839" s="1"/>
      <c r="AB839" s="1"/>
      <c r="AC839" s="1">
        <v>4</v>
      </c>
      <c r="AD839" s="1"/>
      <c r="AI839" t="str">
        <f t="shared" si="246"/>
        <v>Kingston</v>
      </c>
      <c r="AJ839" t="s">
        <v>1803</v>
      </c>
      <c r="AK839" s="158">
        <v>9</v>
      </c>
      <c r="AL839" s="7"/>
      <c r="AN839" s="98">
        <v>25</v>
      </c>
      <c r="AO839" s="100">
        <v>23</v>
      </c>
      <c r="AP839" s="100">
        <v>60</v>
      </c>
      <c r="AQ839" s="107">
        <v>33220</v>
      </c>
      <c r="AR839" s="107">
        <f t="shared" si="243"/>
        <v>25023</v>
      </c>
      <c r="AS839" t="s">
        <v>1726</v>
      </c>
      <c r="AT839" s="110">
        <f t="shared" si="244"/>
        <v>2533220</v>
      </c>
      <c r="AW839">
        <v>20.39</v>
      </c>
      <c r="AX839">
        <v>1.86</v>
      </c>
      <c r="AY839">
        <v>18.53</v>
      </c>
      <c r="BF839" s="118"/>
      <c r="BI839" s="118"/>
      <c r="BJ839" s="118"/>
    </row>
    <row r="840" spans="1:62" hidden="1" outlineLevel="1">
      <c r="A840" s="50" t="s">
        <v>2180</v>
      </c>
      <c r="B840" s="9" t="s">
        <v>2332</v>
      </c>
      <c r="C840" s="1">
        <f t="shared" si="232"/>
        <v>1461</v>
      </c>
      <c r="D840" s="7">
        <f t="shared" si="233"/>
        <v>2</v>
      </c>
      <c r="E840" s="7" t="e">
        <f t="shared" si="234"/>
        <v>#N/A</v>
      </c>
      <c r="F840" s="7">
        <f t="shared" si="235"/>
        <v>1</v>
      </c>
      <c r="G840" s="7">
        <f t="shared" si="245"/>
        <v>5</v>
      </c>
      <c r="H840" s="49">
        <f t="shared" si="236"/>
        <v>233</v>
      </c>
      <c r="I840" s="178">
        <f t="shared" si="237"/>
        <v>0.1594798083504449</v>
      </c>
      <c r="J840" s="8"/>
      <c r="K840" s="2">
        <f t="shared" si="238"/>
        <v>0.41204654346338127</v>
      </c>
      <c r="L840" s="2">
        <f t="shared" si="239"/>
        <v>0</v>
      </c>
      <c r="M840" s="2">
        <f t="shared" si="240"/>
        <v>0.57152635181382616</v>
      </c>
      <c r="N840" s="2">
        <f t="shared" si="241"/>
        <v>2.0533880903490761E-3</v>
      </c>
      <c r="O840" s="2">
        <f t="shared" si="242"/>
        <v>1.4373716632443443E-2</v>
      </c>
      <c r="P840" s="1">
        <v>602</v>
      </c>
      <c r="Q840" s="1"/>
      <c r="R840" s="1">
        <v>835</v>
      </c>
      <c r="S840" s="1">
        <v>3</v>
      </c>
      <c r="T840" s="1"/>
      <c r="U840" s="1"/>
      <c r="V840" s="1"/>
      <c r="W840" s="1"/>
      <c r="X840" s="1">
        <v>9</v>
      </c>
      <c r="Y840" s="1">
        <v>10</v>
      </c>
      <c r="Z840" s="1"/>
      <c r="AA840" s="1"/>
      <c r="AB840" s="1"/>
      <c r="AC840" s="1">
        <v>2</v>
      </c>
      <c r="AD840" s="1"/>
      <c r="AI840" t="str">
        <f t="shared" si="246"/>
        <v>Lakeville</v>
      </c>
      <c r="AJ840" t="s">
        <v>1803</v>
      </c>
      <c r="AK840" s="158">
        <v>4</v>
      </c>
      <c r="AL840" s="7"/>
      <c r="AN840" s="98">
        <v>25</v>
      </c>
      <c r="AO840" s="100">
        <v>23</v>
      </c>
      <c r="AP840" s="100">
        <v>65</v>
      </c>
      <c r="AQ840" s="107">
        <v>33920</v>
      </c>
      <c r="AR840" s="107">
        <f t="shared" si="243"/>
        <v>25023</v>
      </c>
      <c r="AS840" t="s">
        <v>1726</v>
      </c>
      <c r="AT840" s="110">
        <f t="shared" si="244"/>
        <v>2533920</v>
      </c>
      <c r="AW840">
        <v>36.14</v>
      </c>
      <c r="AX840">
        <v>6.24</v>
      </c>
      <c r="AY840">
        <v>29.9</v>
      </c>
      <c r="BF840" s="118"/>
      <c r="BI840" s="118"/>
      <c r="BJ840" s="118"/>
    </row>
    <row r="841" spans="1:62" hidden="1" outlineLevel="1">
      <c r="A841" s="50" t="s">
        <v>1813</v>
      </c>
      <c r="B841" s="9" t="s">
        <v>2332</v>
      </c>
      <c r="C841" s="1">
        <f t="shared" si="232"/>
        <v>1195</v>
      </c>
      <c r="D841" s="7">
        <f t="shared" si="233"/>
        <v>2</v>
      </c>
      <c r="E841" s="7">
        <f t="shared" si="234"/>
        <v>6</v>
      </c>
      <c r="F841" s="7">
        <f t="shared" si="235"/>
        <v>1</v>
      </c>
      <c r="G841" s="7">
        <f t="shared" si="245"/>
        <v>4</v>
      </c>
      <c r="H841" s="49">
        <f t="shared" si="236"/>
        <v>150</v>
      </c>
      <c r="I841" s="178">
        <f t="shared" si="237"/>
        <v>0.12552301255230125</v>
      </c>
      <c r="J841" s="8"/>
      <c r="K841" s="2">
        <f t="shared" si="238"/>
        <v>0.43096234309623432</v>
      </c>
      <c r="L841" s="2">
        <f t="shared" si="239"/>
        <v>0</v>
      </c>
      <c r="M841" s="2">
        <f t="shared" si="240"/>
        <v>0.55648535564853552</v>
      </c>
      <c r="N841" s="2">
        <f t="shared" si="241"/>
        <v>4.1841004184100415E-3</v>
      </c>
      <c r="O841" s="2">
        <f t="shared" si="242"/>
        <v>8.3682008368200604E-3</v>
      </c>
      <c r="P841" s="1">
        <v>515</v>
      </c>
      <c r="Q841" s="1"/>
      <c r="R841" s="1">
        <v>665</v>
      </c>
      <c r="S841" s="1">
        <v>5</v>
      </c>
      <c r="T841" s="1"/>
      <c r="U841" s="1"/>
      <c r="V841" s="1"/>
      <c r="W841" s="1"/>
      <c r="X841" s="1">
        <v>4</v>
      </c>
      <c r="Y841" s="1">
        <v>6</v>
      </c>
      <c r="Z841" s="1"/>
      <c r="AA841" s="1"/>
      <c r="AB841" s="1"/>
      <c r="AC841" s="1">
        <v>0</v>
      </c>
      <c r="AD841" s="1"/>
      <c r="AI841" t="str">
        <f t="shared" si="246"/>
        <v>Lancaster</v>
      </c>
      <c r="AJ841" s="9" t="s">
        <v>1781</v>
      </c>
      <c r="AK841" s="158">
        <v>3</v>
      </c>
      <c r="AL841" s="7"/>
      <c r="AN841" s="98">
        <v>25</v>
      </c>
      <c r="AO841" s="100">
        <v>27</v>
      </c>
      <c r="AP841" s="100">
        <v>115</v>
      </c>
      <c r="AQ841" s="107">
        <v>34165</v>
      </c>
      <c r="AR841" s="107">
        <f t="shared" si="243"/>
        <v>25027</v>
      </c>
      <c r="AS841" t="s">
        <v>1726</v>
      </c>
      <c r="AT841" s="110">
        <f t="shared" si="244"/>
        <v>2534165</v>
      </c>
      <c r="AW841">
        <v>28.19</v>
      </c>
      <c r="AX841">
        <v>0.52</v>
      </c>
      <c r="AY841">
        <v>27.68</v>
      </c>
      <c r="BF841" s="118"/>
      <c r="BI841" s="118"/>
      <c r="BJ841" s="118"/>
    </row>
    <row r="842" spans="1:62" hidden="1" outlineLevel="1">
      <c r="A842" s="50" t="s">
        <v>1063</v>
      </c>
      <c r="B842" s="9" t="s">
        <v>2332</v>
      </c>
      <c r="C842" s="1">
        <f t="shared" si="232"/>
        <v>605</v>
      </c>
      <c r="D842" s="7">
        <f t="shared" si="233"/>
        <v>2</v>
      </c>
      <c r="E842" s="7">
        <f t="shared" si="234"/>
        <v>4</v>
      </c>
      <c r="F842" s="7">
        <f t="shared" si="235"/>
        <v>1</v>
      </c>
      <c r="G842" s="7">
        <f t="shared" si="245"/>
        <v>0</v>
      </c>
      <c r="H842" s="49">
        <f t="shared" si="236"/>
        <v>111</v>
      </c>
      <c r="I842" s="178">
        <f t="shared" si="237"/>
        <v>0.1834710743801653</v>
      </c>
      <c r="J842" s="8"/>
      <c r="K842" s="2">
        <f t="shared" si="238"/>
        <v>0.4049586776859504</v>
      </c>
      <c r="L842" s="2">
        <f t="shared" si="239"/>
        <v>0</v>
      </c>
      <c r="M842" s="2">
        <f t="shared" si="240"/>
        <v>0.5884297520661157</v>
      </c>
      <c r="N842" s="2">
        <f t="shared" si="241"/>
        <v>0</v>
      </c>
      <c r="O842" s="2">
        <f t="shared" si="242"/>
        <v>6.6115702479339067E-3</v>
      </c>
      <c r="P842" s="1">
        <v>245</v>
      </c>
      <c r="Q842" s="1"/>
      <c r="R842" s="1">
        <v>356</v>
      </c>
      <c r="S842" s="1">
        <v>0</v>
      </c>
      <c r="T842" s="1"/>
      <c r="U842" s="1"/>
      <c r="V842" s="1"/>
      <c r="W842" s="1"/>
      <c r="X842" s="1">
        <v>4</v>
      </c>
      <c r="Y842" s="1">
        <v>0</v>
      </c>
      <c r="Z842" s="1"/>
      <c r="AA842" s="1"/>
      <c r="AB842" s="1"/>
      <c r="AC842" s="1">
        <v>0</v>
      </c>
      <c r="AD842" s="1"/>
      <c r="AI842" t="str">
        <f t="shared" si="246"/>
        <v>Lanesborough</v>
      </c>
      <c r="AJ842" t="s">
        <v>241</v>
      </c>
      <c r="AK842" s="158">
        <v>1</v>
      </c>
      <c r="AL842" s="7"/>
      <c r="AN842" s="98">
        <v>25</v>
      </c>
      <c r="AO842" s="100">
        <v>3</v>
      </c>
      <c r="AP842" s="100">
        <v>60</v>
      </c>
      <c r="AQ842" s="107">
        <v>34340</v>
      </c>
      <c r="AR842" s="107">
        <f t="shared" si="243"/>
        <v>25003</v>
      </c>
      <c r="AS842" t="s">
        <v>1726</v>
      </c>
      <c r="AT842" s="110">
        <f t="shared" si="244"/>
        <v>2534340</v>
      </c>
      <c r="AW842">
        <v>29.74</v>
      </c>
      <c r="AX842">
        <v>0.7</v>
      </c>
      <c r="AY842">
        <v>29.04</v>
      </c>
      <c r="BF842" s="118"/>
      <c r="BI842" s="118"/>
      <c r="BJ842" s="118"/>
    </row>
    <row r="843" spans="1:62" hidden="1" outlineLevel="1">
      <c r="A843" s="50" t="s">
        <v>639</v>
      </c>
      <c r="B843" s="9" t="s">
        <v>2332</v>
      </c>
      <c r="C843" s="1">
        <f t="shared" si="232"/>
        <v>9397</v>
      </c>
      <c r="D843" s="7">
        <f t="shared" si="233"/>
        <v>1</v>
      </c>
      <c r="E843" s="7" t="e">
        <f t="shared" si="234"/>
        <v>#N/A</v>
      </c>
      <c r="F843" s="7">
        <f t="shared" si="235"/>
        <v>2</v>
      </c>
      <c r="G843" s="7">
        <f t="shared" si="245"/>
        <v>3</v>
      </c>
      <c r="H843" s="49">
        <f t="shared" si="236"/>
        <v>4062</v>
      </c>
      <c r="I843" s="178">
        <f t="shared" si="237"/>
        <v>0.43226561668617641</v>
      </c>
      <c r="J843" s="8"/>
      <c r="K843" s="2">
        <f t="shared" si="238"/>
        <v>0.70809832925401728</v>
      </c>
      <c r="L843" s="2">
        <f t="shared" si="239"/>
        <v>0</v>
      </c>
      <c r="M843" s="2">
        <f t="shared" si="240"/>
        <v>0.27583271256784081</v>
      </c>
      <c r="N843" s="2">
        <f t="shared" si="241"/>
        <v>5.6400979035862511E-3</v>
      </c>
      <c r="O843" s="2">
        <f t="shared" si="242"/>
        <v>1.0428860274555661E-2</v>
      </c>
      <c r="P843" s="1">
        <v>6654</v>
      </c>
      <c r="Q843" s="1"/>
      <c r="R843" s="1">
        <v>2592</v>
      </c>
      <c r="S843" s="1">
        <v>53</v>
      </c>
      <c r="T843" s="1"/>
      <c r="U843" s="1"/>
      <c r="V843" s="1"/>
      <c r="W843" s="1"/>
      <c r="X843" s="1">
        <v>39</v>
      </c>
      <c r="Y843" s="1">
        <v>40</v>
      </c>
      <c r="Z843" s="1"/>
      <c r="AA843" s="1"/>
      <c r="AB843" s="1"/>
      <c r="AC843" s="1">
        <v>19</v>
      </c>
      <c r="AD843" s="1"/>
      <c r="AI843" t="str">
        <f t="shared" si="246"/>
        <v>Lawrence</v>
      </c>
      <c r="AJ843" t="s">
        <v>819</v>
      </c>
      <c r="AK843" s="158">
        <v>3</v>
      </c>
      <c r="AL843" s="7"/>
      <c r="AN843" s="98">
        <v>25</v>
      </c>
      <c r="AO843" s="100">
        <v>9</v>
      </c>
      <c r="AP843" s="100">
        <v>65</v>
      </c>
      <c r="AQ843" s="107">
        <v>34550</v>
      </c>
      <c r="AR843" s="107">
        <f t="shared" si="243"/>
        <v>25009</v>
      </c>
      <c r="AS843" t="s">
        <v>1037</v>
      </c>
      <c r="AT843" s="110">
        <f t="shared" si="244"/>
        <v>2534550</v>
      </c>
      <c r="AW843">
        <v>7.41</v>
      </c>
      <c r="AX843">
        <v>0.45</v>
      </c>
      <c r="AY843">
        <v>6.96</v>
      </c>
      <c r="BF843" s="118"/>
      <c r="BI843" s="118"/>
      <c r="BJ843" s="118"/>
    </row>
    <row r="844" spans="1:62" hidden="1" outlineLevel="1">
      <c r="A844" s="50" t="s">
        <v>640</v>
      </c>
      <c r="B844" s="9" t="s">
        <v>2332</v>
      </c>
      <c r="C844" s="1">
        <f t="shared" si="232"/>
        <v>1116</v>
      </c>
      <c r="D844" s="7">
        <f t="shared" si="233"/>
        <v>2</v>
      </c>
      <c r="E844" s="7">
        <f t="shared" si="234"/>
        <v>6</v>
      </c>
      <c r="F844" s="7">
        <f t="shared" si="235"/>
        <v>1</v>
      </c>
      <c r="G844" s="7">
        <f t="shared" si="245"/>
        <v>5</v>
      </c>
      <c r="H844" s="49">
        <f t="shared" si="236"/>
        <v>72</v>
      </c>
      <c r="I844" s="178">
        <f t="shared" si="237"/>
        <v>6.4516129032258063E-2</v>
      </c>
      <c r="J844" s="8"/>
      <c r="K844" s="2">
        <f t="shared" si="238"/>
        <v>0.46146953405017921</v>
      </c>
      <c r="L844" s="2">
        <f t="shared" si="239"/>
        <v>0</v>
      </c>
      <c r="M844" s="2">
        <f t="shared" si="240"/>
        <v>0.52598566308243733</v>
      </c>
      <c r="N844" s="2">
        <f t="shared" si="241"/>
        <v>8.960573476702509E-4</v>
      </c>
      <c r="O844" s="2">
        <f t="shared" si="242"/>
        <v>1.1648745519713214E-2</v>
      </c>
      <c r="P844" s="1">
        <v>515</v>
      </c>
      <c r="Q844" s="1"/>
      <c r="R844" s="1">
        <v>587</v>
      </c>
      <c r="S844" s="1">
        <v>1</v>
      </c>
      <c r="T844" s="1"/>
      <c r="U844" s="1"/>
      <c r="V844" s="1"/>
      <c r="W844" s="1"/>
      <c r="X844" s="1">
        <v>11</v>
      </c>
      <c r="Y844" s="1">
        <v>0</v>
      </c>
      <c r="Z844" s="1"/>
      <c r="AA844" s="1"/>
      <c r="AB844" s="1"/>
      <c r="AC844" s="1">
        <v>2</v>
      </c>
      <c r="AD844" s="1"/>
      <c r="AI844" t="str">
        <f t="shared" si="246"/>
        <v>Lee</v>
      </c>
      <c r="AJ844" t="s">
        <v>241</v>
      </c>
      <c r="AK844" s="158">
        <v>1</v>
      </c>
      <c r="AL844" s="7"/>
      <c r="AN844" s="98">
        <v>25</v>
      </c>
      <c r="AO844" s="100">
        <v>3</v>
      </c>
      <c r="AP844" s="100">
        <v>65</v>
      </c>
      <c r="AQ844" s="107">
        <v>34655</v>
      </c>
      <c r="AR844" s="107">
        <f t="shared" si="243"/>
        <v>25003</v>
      </c>
      <c r="AS844" t="s">
        <v>1726</v>
      </c>
      <c r="AT844" s="110">
        <f t="shared" si="244"/>
        <v>2534655</v>
      </c>
      <c r="AW844">
        <v>27.03</v>
      </c>
      <c r="AX844">
        <v>0.63</v>
      </c>
      <c r="AY844">
        <v>26.4</v>
      </c>
      <c r="BF844" s="118"/>
      <c r="BI844" s="118"/>
      <c r="BJ844" s="118"/>
    </row>
    <row r="845" spans="1:62" hidden="1" outlineLevel="1">
      <c r="A845" s="50" t="s">
        <v>2467</v>
      </c>
      <c r="B845" s="9" t="s">
        <v>2332</v>
      </c>
      <c r="C845" s="1">
        <f t="shared" si="232"/>
        <v>1744</v>
      </c>
      <c r="D845" s="7">
        <f t="shared" si="233"/>
        <v>2</v>
      </c>
      <c r="E845" s="7" t="e">
        <f t="shared" si="234"/>
        <v>#N/A</v>
      </c>
      <c r="F845" s="7">
        <f t="shared" si="235"/>
        <v>1</v>
      </c>
      <c r="G845" s="7">
        <f t="shared" si="245"/>
        <v>4</v>
      </c>
      <c r="H845" s="49">
        <f t="shared" si="236"/>
        <v>243</v>
      </c>
      <c r="I845" s="178">
        <f t="shared" si="237"/>
        <v>0.13933486238532111</v>
      </c>
      <c r="J845" s="8"/>
      <c r="K845" s="2">
        <f t="shared" si="238"/>
        <v>0.41571100917431192</v>
      </c>
      <c r="L845" s="2">
        <f t="shared" si="239"/>
        <v>0</v>
      </c>
      <c r="M845" s="2">
        <f t="shared" si="240"/>
        <v>0.55504587155963303</v>
      </c>
      <c r="N845" s="2">
        <f t="shared" si="241"/>
        <v>1.0321100917431193E-2</v>
      </c>
      <c r="O845" s="2">
        <f t="shared" si="242"/>
        <v>1.8922018348623858E-2</v>
      </c>
      <c r="P845" s="1">
        <v>725</v>
      </c>
      <c r="Q845" s="1"/>
      <c r="R845" s="1">
        <v>968</v>
      </c>
      <c r="S845" s="1">
        <v>18</v>
      </c>
      <c r="T845" s="1"/>
      <c r="U845" s="1"/>
      <c r="V845" s="1"/>
      <c r="W845" s="1"/>
      <c r="X845" s="1">
        <v>22</v>
      </c>
      <c r="Y845" s="1">
        <v>10</v>
      </c>
      <c r="Z845" s="1"/>
      <c r="AA845" s="1"/>
      <c r="AB845" s="1"/>
      <c r="AC845" s="1">
        <v>1</v>
      </c>
      <c r="AD845" s="1"/>
      <c r="AI845" t="str">
        <f t="shared" si="246"/>
        <v>Leicester</v>
      </c>
      <c r="AJ845" s="9" t="s">
        <v>1781</v>
      </c>
      <c r="AK845" s="158">
        <v>2</v>
      </c>
      <c r="AL845" s="7"/>
      <c r="AN845" s="98">
        <v>25</v>
      </c>
      <c r="AO845" s="100">
        <v>27</v>
      </c>
      <c r="AP845" s="100">
        <v>120</v>
      </c>
      <c r="AQ845" s="107">
        <v>34795</v>
      </c>
      <c r="AR845" s="107">
        <f t="shared" si="243"/>
        <v>25027</v>
      </c>
      <c r="AS845" t="s">
        <v>1726</v>
      </c>
      <c r="AT845" s="110">
        <f t="shared" si="244"/>
        <v>2534795</v>
      </c>
      <c r="AW845">
        <v>24.68</v>
      </c>
      <c r="AX845">
        <v>1.32</v>
      </c>
      <c r="AY845">
        <v>23.36</v>
      </c>
      <c r="BF845" s="118"/>
      <c r="BI845" s="118"/>
      <c r="BJ845" s="118"/>
    </row>
    <row r="846" spans="1:62" hidden="1" outlineLevel="1">
      <c r="A846" s="50" t="s">
        <v>1064</v>
      </c>
      <c r="B846" s="9" t="s">
        <v>2332</v>
      </c>
      <c r="C846" s="1">
        <f t="shared" si="232"/>
        <v>1401</v>
      </c>
      <c r="D846" s="7">
        <f t="shared" si="233"/>
        <v>1</v>
      </c>
      <c r="E846" s="7" t="e">
        <f t="shared" si="234"/>
        <v>#N/A</v>
      </c>
      <c r="F846" s="7">
        <f t="shared" si="235"/>
        <v>2</v>
      </c>
      <c r="G846" s="7">
        <f t="shared" si="245"/>
        <v>5</v>
      </c>
      <c r="H846" s="49">
        <f t="shared" si="236"/>
        <v>95</v>
      </c>
      <c r="I846" s="178">
        <f t="shared" si="237"/>
        <v>6.7808708065667384E-2</v>
      </c>
      <c r="J846" s="8"/>
      <c r="K846" s="2">
        <f t="shared" si="238"/>
        <v>0.52462526766595285</v>
      </c>
      <c r="L846" s="2">
        <f t="shared" si="239"/>
        <v>0</v>
      </c>
      <c r="M846" s="2">
        <f t="shared" si="240"/>
        <v>0.4568165596002855</v>
      </c>
      <c r="N846" s="2">
        <f t="shared" si="241"/>
        <v>3.5688793718772305E-3</v>
      </c>
      <c r="O846" s="2">
        <f t="shared" si="242"/>
        <v>1.4989293361884416E-2</v>
      </c>
      <c r="P846" s="1">
        <v>735</v>
      </c>
      <c r="Q846" s="1"/>
      <c r="R846" s="1">
        <v>640</v>
      </c>
      <c r="S846" s="1">
        <v>5</v>
      </c>
      <c r="T846" s="1"/>
      <c r="U846" s="1"/>
      <c r="V846" s="1"/>
      <c r="W846" s="1"/>
      <c r="X846" s="1">
        <v>8</v>
      </c>
      <c r="Y846" s="1">
        <v>10</v>
      </c>
      <c r="Z846" s="1"/>
      <c r="AA846" s="1"/>
      <c r="AB846" s="1"/>
      <c r="AC846" s="1">
        <v>3</v>
      </c>
      <c r="AD846" s="1"/>
      <c r="AI846" t="str">
        <f t="shared" si="246"/>
        <v>Lenox</v>
      </c>
      <c r="AJ846" t="s">
        <v>241</v>
      </c>
      <c r="AK846" s="158">
        <v>1</v>
      </c>
      <c r="AL846" s="7"/>
      <c r="AN846" s="98">
        <v>25</v>
      </c>
      <c r="AO846" s="100">
        <v>3</v>
      </c>
      <c r="AP846" s="100">
        <v>70</v>
      </c>
      <c r="AQ846" s="107">
        <v>34970</v>
      </c>
      <c r="AR846" s="107">
        <f t="shared" si="243"/>
        <v>25003</v>
      </c>
      <c r="AS846" t="s">
        <v>1726</v>
      </c>
      <c r="AT846" s="110">
        <f t="shared" si="244"/>
        <v>2534970</v>
      </c>
      <c r="AW846">
        <v>21.48</v>
      </c>
      <c r="AX846">
        <v>0.27</v>
      </c>
      <c r="AY846">
        <v>21.22</v>
      </c>
      <c r="BF846" s="118"/>
      <c r="BI846" s="118"/>
      <c r="BJ846" s="118"/>
    </row>
    <row r="847" spans="1:62" hidden="1" outlineLevel="1">
      <c r="A847" s="50" t="s">
        <v>591</v>
      </c>
      <c r="B847" s="9" t="s">
        <v>2332</v>
      </c>
      <c r="C847" s="1">
        <f t="shared" si="232"/>
        <v>5506</v>
      </c>
      <c r="D847" s="7">
        <f t="shared" si="233"/>
        <v>2</v>
      </c>
      <c r="E847" s="7" t="e">
        <f t="shared" si="234"/>
        <v>#N/A</v>
      </c>
      <c r="F847" s="7">
        <f t="shared" si="235"/>
        <v>1</v>
      </c>
      <c r="G847" s="7">
        <f t="shared" si="245"/>
        <v>5</v>
      </c>
      <c r="H847" s="49">
        <f t="shared" si="236"/>
        <v>382</v>
      </c>
      <c r="I847" s="178">
        <f t="shared" si="237"/>
        <v>6.9378859426080644E-2</v>
      </c>
      <c r="J847" s="8"/>
      <c r="K847" s="2">
        <f t="shared" si="238"/>
        <v>0.45731928804940064</v>
      </c>
      <c r="L847" s="2">
        <f t="shared" si="239"/>
        <v>0</v>
      </c>
      <c r="M847" s="2">
        <f t="shared" si="240"/>
        <v>0.52669814747548127</v>
      </c>
      <c r="N847" s="2">
        <f t="shared" si="241"/>
        <v>3.4507809662186707E-3</v>
      </c>
      <c r="O847" s="2">
        <f t="shared" si="242"/>
        <v>1.2531783508899472E-2</v>
      </c>
      <c r="P847" s="1">
        <v>2518</v>
      </c>
      <c r="Q847" s="1"/>
      <c r="R847" s="1">
        <v>2900</v>
      </c>
      <c r="S847" s="1">
        <v>19</v>
      </c>
      <c r="T847" s="1"/>
      <c r="U847" s="1"/>
      <c r="V847" s="1"/>
      <c r="W847" s="1"/>
      <c r="X847" s="1">
        <v>40</v>
      </c>
      <c r="Y847" s="1">
        <v>23</v>
      </c>
      <c r="Z847" s="1"/>
      <c r="AA847" s="1"/>
      <c r="AB847" s="1"/>
      <c r="AC847" s="1">
        <v>6</v>
      </c>
      <c r="AD847" s="1"/>
      <c r="AI847" t="str">
        <f t="shared" si="246"/>
        <v>Leominster</v>
      </c>
      <c r="AJ847" s="9" t="s">
        <v>1781</v>
      </c>
      <c r="AK847" s="158">
        <v>2</v>
      </c>
      <c r="AL847" s="7"/>
      <c r="AN847" s="98">
        <v>25</v>
      </c>
      <c r="AO847" s="100">
        <v>27</v>
      </c>
      <c r="AP847" s="100">
        <v>125</v>
      </c>
      <c r="AQ847" s="107">
        <v>35075</v>
      </c>
      <c r="AR847" s="107">
        <f t="shared" si="243"/>
        <v>25027</v>
      </c>
      <c r="AS847" t="s">
        <v>1037</v>
      </c>
      <c r="AT847" s="110">
        <f t="shared" si="244"/>
        <v>2535075</v>
      </c>
      <c r="AW847">
        <v>29.76</v>
      </c>
      <c r="AX847">
        <v>0.88</v>
      </c>
      <c r="AY847">
        <v>28.88</v>
      </c>
      <c r="BF847" s="118"/>
      <c r="BI847" s="118"/>
      <c r="BJ847" s="118"/>
    </row>
    <row r="848" spans="1:62" hidden="1" outlineLevel="1">
      <c r="A848" s="50" t="s">
        <v>1632</v>
      </c>
      <c r="B848" s="9" t="s">
        <v>2332</v>
      </c>
      <c r="C848" s="1">
        <f t="shared" si="232"/>
        <v>797</v>
      </c>
      <c r="D848" s="7">
        <f t="shared" si="233"/>
        <v>2</v>
      </c>
      <c r="E848" s="7">
        <f t="shared" si="234"/>
        <v>4</v>
      </c>
      <c r="F848" s="7">
        <f t="shared" si="235"/>
        <v>1</v>
      </c>
      <c r="G848" s="7">
        <f t="shared" si="245"/>
        <v>3</v>
      </c>
      <c r="H848" s="49">
        <f t="shared" si="236"/>
        <v>257</v>
      </c>
      <c r="I848" s="178">
        <f t="shared" si="237"/>
        <v>0.32245922208281053</v>
      </c>
      <c r="J848" s="8"/>
      <c r="K848" s="2">
        <f t="shared" si="238"/>
        <v>0.33751568381430364</v>
      </c>
      <c r="L848" s="2">
        <f t="shared" si="239"/>
        <v>0</v>
      </c>
      <c r="M848" s="2">
        <f t="shared" si="240"/>
        <v>0.65997490589711416</v>
      </c>
      <c r="N848" s="2">
        <f t="shared" si="241"/>
        <v>2.509410288582183E-3</v>
      </c>
      <c r="O848" s="2">
        <f t="shared" si="242"/>
        <v>2.0383000842727483E-17</v>
      </c>
      <c r="P848" s="1">
        <v>269</v>
      </c>
      <c r="Q848" s="1"/>
      <c r="R848" s="1">
        <v>526</v>
      </c>
      <c r="S848" s="1">
        <v>2</v>
      </c>
      <c r="T848" s="1"/>
      <c r="U848" s="1"/>
      <c r="V848" s="1"/>
      <c r="W848" s="1"/>
      <c r="X848" s="1">
        <v>0</v>
      </c>
      <c r="Y848" s="1">
        <v>0</v>
      </c>
      <c r="Z848" s="1"/>
      <c r="AA848" s="1"/>
      <c r="AB848" s="1"/>
      <c r="AC848" s="1">
        <v>0</v>
      </c>
      <c r="AD848" s="1"/>
      <c r="AI848" t="str">
        <f t="shared" si="246"/>
        <v>Leverett</v>
      </c>
      <c r="AJ848" t="s">
        <v>2429</v>
      </c>
      <c r="AK848" s="158">
        <v>2</v>
      </c>
      <c r="AL848" s="7"/>
      <c r="AN848" s="98">
        <v>25</v>
      </c>
      <c r="AO848" s="100">
        <v>11</v>
      </c>
      <c r="AP848" s="100">
        <v>65</v>
      </c>
      <c r="AQ848" s="107">
        <v>35180</v>
      </c>
      <c r="AR848" s="107">
        <f t="shared" si="243"/>
        <v>25011</v>
      </c>
      <c r="AS848" t="s">
        <v>1726</v>
      </c>
      <c r="AT848" s="110">
        <f t="shared" si="244"/>
        <v>2535180</v>
      </c>
      <c r="AW848">
        <v>22.98</v>
      </c>
      <c r="AX848">
        <v>0.14000000000000001</v>
      </c>
      <c r="AY848">
        <v>22.85</v>
      </c>
      <c r="BF848" s="118"/>
      <c r="BI848" s="118"/>
      <c r="BJ848" s="118"/>
    </row>
    <row r="849" spans="1:62" hidden="1" outlineLevel="1">
      <c r="A849" s="50" t="s">
        <v>552</v>
      </c>
      <c r="B849" s="9" t="s">
        <v>2332</v>
      </c>
      <c r="C849" s="1">
        <f t="shared" si="232"/>
        <v>9214</v>
      </c>
      <c r="D849" s="7">
        <f t="shared" si="233"/>
        <v>1</v>
      </c>
      <c r="E849" s="7" t="e">
        <f t="shared" si="234"/>
        <v>#N/A</v>
      </c>
      <c r="F849" s="7">
        <f t="shared" si="235"/>
        <v>2</v>
      </c>
      <c r="G849" s="7">
        <f t="shared" si="245"/>
        <v>4</v>
      </c>
      <c r="H849" s="49">
        <f t="shared" si="236"/>
        <v>2485</v>
      </c>
      <c r="I849" s="178">
        <f t="shared" si="237"/>
        <v>0.26969828521814632</v>
      </c>
      <c r="J849" s="8"/>
      <c r="K849" s="2">
        <f t="shared" si="238"/>
        <v>0.63121337095723895</v>
      </c>
      <c r="L849" s="2">
        <f t="shared" si="239"/>
        <v>0</v>
      </c>
      <c r="M849" s="2">
        <f t="shared" si="240"/>
        <v>0.36151508573909269</v>
      </c>
      <c r="N849" s="2">
        <f t="shared" si="241"/>
        <v>1.7364879531148252E-3</v>
      </c>
      <c r="O849" s="2">
        <f t="shared" si="242"/>
        <v>5.5350553505535346E-3</v>
      </c>
      <c r="P849" s="1">
        <v>5816</v>
      </c>
      <c r="Q849" s="1"/>
      <c r="R849" s="1">
        <v>3331</v>
      </c>
      <c r="S849" s="1">
        <v>16</v>
      </c>
      <c r="T849" s="1"/>
      <c r="U849" s="1"/>
      <c r="V849" s="1"/>
      <c r="W849" s="1"/>
      <c r="X849" s="1">
        <v>33</v>
      </c>
      <c r="Y849" s="1">
        <v>15</v>
      </c>
      <c r="Z849" s="1"/>
      <c r="AA849" s="1"/>
      <c r="AB849" s="1"/>
      <c r="AC849" s="1">
        <v>3</v>
      </c>
      <c r="AD849" s="1"/>
      <c r="AI849" t="str">
        <f t="shared" si="246"/>
        <v>Lexington</v>
      </c>
      <c r="AJ849" t="s">
        <v>2249</v>
      </c>
      <c r="AK849" s="158">
        <v>5</v>
      </c>
      <c r="AL849" s="7"/>
      <c r="AN849" s="98">
        <v>25</v>
      </c>
      <c r="AO849" s="100">
        <v>17</v>
      </c>
      <c r="AP849" s="100">
        <v>115</v>
      </c>
      <c r="AQ849" s="107">
        <v>35215</v>
      </c>
      <c r="AR849" s="107">
        <f t="shared" si="243"/>
        <v>25017</v>
      </c>
      <c r="AS849" t="s">
        <v>1726</v>
      </c>
      <c r="AT849" s="110">
        <f t="shared" si="244"/>
        <v>2535215</v>
      </c>
      <c r="AW849">
        <v>16.54</v>
      </c>
      <c r="AX849">
        <v>0.14000000000000001</v>
      </c>
      <c r="AY849">
        <v>16.399999999999999</v>
      </c>
      <c r="BF849" s="118"/>
      <c r="BI849" s="118"/>
      <c r="BJ849" s="118"/>
    </row>
    <row r="850" spans="1:62" hidden="1" outlineLevel="1">
      <c r="A850" s="50" t="s">
        <v>2557</v>
      </c>
      <c r="B850" s="9" t="s">
        <v>2332</v>
      </c>
      <c r="C850" s="1">
        <f t="shared" si="232"/>
        <v>257</v>
      </c>
      <c r="D850" s="7">
        <f t="shared" si="233"/>
        <v>2</v>
      </c>
      <c r="E850" s="7">
        <f t="shared" si="234"/>
        <v>5</v>
      </c>
      <c r="F850" s="7">
        <f t="shared" si="235"/>
        <v>1</v>
      </c>
      <c r="G850" s="7">
        <f t="shared" si="245"/>
        <v>3</v>
      </c>
      <c r="H850" s="49">
        <f t="shared" si="236"/>
        <v>107</v>
      </c>
      <c r="I850" s="178">
        <f t="shared" si="237"/>
        <v>0.41634241245136189</v>
      </c>
      <c r="J850" s="8"/>
      <c r="K850" s="2">
        <f t="shared" si="238"/>
        <v>0.28793774319066145</v>
      </c>
      <c r="L850" s="2">
        <f t="shared" si="239"/>
        <v>0</v>
      </c>
      <c r="M850" s="2">
        <f t="shared" si="240"/>
        <v>0.7042801556420234</v>
      </c>
      <c r="N850" s="2">
        <f t="shared" si="241"/>
        <v>3.8910505836575876E-3</v>
      </c>
      <c r="O850" s="2">
        <f t="shared" si="242"/>
        <v>3.8910505836575598E-3</v>
      </c>
      <c r="P850" s="1">
        <v>74</v>
      </c>
      <c r="Q850" s="1"/>
      <c r="R850" s="1">
        <v>181</v>
      </c>
      <c r="S850" s="1">
        <v>1</v>
      </c>
      <c r="T850" s="1"/>
      <c r="U850" s="1"/>
      <c r="V850" s="1"/>
      <c r="W850" s="1"/>
      <c r="X850" s="1">
        <v>1</v>
      </c>
      <c r="Y850" s="1">
        <v>0</v>
      </c>
      <c r="Z850" s="1"/>
      <c r="AA850" s="1"/>
      <c r="AB850" s="1"/>
      <c r="AC850" s="1">
        <v>0</v>
      </c>
      <c r="AD850" s="1"/>
      <c r="AI850" t="str">
        <f t="shared" si="246"/>
        <v>Leyden</v>
      </c>
      <c r="AJ850" t="s">
        <v>2429</v>
      </c>
      <c r="AK850" s="158">
        <v>1</v>
      </c>
      <c r="AL850" s="7"/>
      <c r="AN850" s="98">
        <v>25</v>
      </c>
      <c r="AO850" s="100">
        <v>11</v>
      </c>
      <c r="AP850" s="100">
        <v>70</v>
      </c>
      <c r="AQ850" s="107">
        <v>35285</v>
      </c>
      <c r="AR850" s="107">
        <f t="shared" si="243"/>
        <v>25011</v>
      </c>
      <c r="AS850" t="s">
        <v>1726</v>
      </c>
      <c r="AT850" s="110">
        <f t="shared" si="244"/>
        <v>2535285</v>
      </c>
      <c r="AW850">
        <v>18</v>
      </c>
      <c r="AX850">
        <v>0.01</v>
      </c>
      <c r="AY850">
        <v>17.989999999999998</v>
      </c>
      <c r="BF850" s="118"/>
      <c r="BI850" s="118"/>
      <c r="BJ850" s="118"/>
    </row>
    <row r="851" spans="1:62" hidden="1" outlineLevel="1">
      <c r="A851" s="50" t="s">
        <v>227</v>
      </c>
      <c r="B851" s="9" t="s">
        <v>2332</v>
      </c>
      <c r="C851" s="1">
        <f t="shared" si="232"/>
        <v>1911</v>
      </c>
      <c r="D851" s="7">
        <f t="shared" si="233"/>
        <v>1</v>
      </c>
      <c r="E851" s="7">
        <f t="shared" si="234"/>
        <v>5</v>
      </c>
      <c r="F851" s="7">
        <f t="shared" si="235"/>
        <v>2</v>
      </c>
      <c r="G851" s="7">
        <f t="shared" si="245"/>
        <v>3</v>
      </c>
      <c r="H851" s="49">
        <f t="shared" si="236"/>
        <v>378</v>
      </c>
      <c r="I851" s="178">
        <f t="shared" si="237"/>
        <v>0.19780219780219779</v>
      </c>
      <c r="J851" s="8"/>
      <c r="K851" s="2">
        <f t="shared" si="238"/>
        <v>0.59759288330716898</v>
      </c>
      <c r="L851" s="2">
        <f t="shared" si="239"/>
        <v>0</v>
      </c>
      <c r="M851" s="2">
        <f t="shared" si="240"/>
        <v>0.39979068550497121</v>
      </c>
      <c r="N851" s="2">
        <f t="shared" si="241"/>
        <v>1.5698587127158557E-3</v>
      </c>
      <c r="O851" s="2">
        <f t="shared" si="242"/>
        <v>1.0465724751439578E-3</v>
      </c>
      <c r="P851" s="1">
        <v>1142</v>
      </c>
      <c r="Q851" s="1"/>
      <c r="R851" s="1">
        <v>764</v>
      </c>
      <c r="S851" s="1">
        <v>3</v>
      </c>
      <c r="T851" s="1"/>
      <c r="U851" s="1"/>
      <c r="V851" s="1"/>
      <c r="W851" s="1"/>
      <c r="X851" s="1">
        <v>2</v>
      </c>
      <c r="Y851" s="1">
        <v>0</v>
      </c>
      <c r="Z851" s="1"/>
      <c r="AA851" s="1"/>
      <c r="AB851" s="1"/>
      <c r="AC851" s="1">
        <v>0</v>
      </c>
      <c r="AD851" s="1"/>
      <c r="AI851" t="str">
        <f t="shared" si="246"/>
        <v>Lincoln</v>
      </c>
      <c r="AJ851" t="s">
        <v>2249</v>
      </c>
      <c r="AK851" s="158">
        <v>5</v>
      </c>
      <c r="AL851" s="7"/>
      <c r="AN851" s="98">
        <v>25</v>
      </c>
      <c r="AO851" s="100">
        <v>17</v>
      </c>
      <c r="AP851" s="100">
        <v>120</v>
      </c>
      <c r="AQ851" s="107">
        <v>35425</v>
      </c>
      <c r="AR851" s="107">
        <f t="shared" si="243"/>
        <v>25017</v>
      </c>
      <c r="AS851" t="s">
        <v>1726</v>
      </c>
      <c r="AT851" s="110">
        <f t="shared" si="244"/>
        <v>2535425</v>
      </c>
      <c r="AW851">
        <v>15.01</v>
      </c>
      <c r="AX851">
        <v>0.64</v>
      </c>
      <c r="AY851">
        <v>14.37</v>
      </c>
      <c r="BF851" s="118"/>
      <c r="BI851" s="118"/>
      <c r="BJ851" s="118"/>
    </row>
    <row r="852" spans="1:62" hidden="1" outlineLevel="1">
      <c r="A852" s="50" t="s">
        <v>1082</v>
      </c>
      <c r="B852" s="9" t="s">
        <v>2332</v>
      </c>
      <c r="C852" s="1">
        <f t="shared" si="232"/>
        <v>2228</v>
      </c>
      <c r="D852" s="7">
        <f t="shared" si="233"/>
        <v>2</v>
      </c>
      <c r="E852" s="7">
        <f t="shared" si="234"/>
        <v>6</v>
      </c>
      <c r="F852" s="7">
        <f t="shared" si="235"/>
        <v>1</v>
      </c>
      <c r="G852" s="7">
        <f t="shared" si="245"/>
        <v>4</v>
      </c>
      <c r="H852" s="49">
        <f t="shared" si="236"/>
        <v>180</v>
      </c>
      <c r="I852" s="178">
        <f t="shared" si="237"/>
        <v>8.0789946140035901E-2</v>
      </c>
      <c r="J852" s="8"/>
      <c r="K852" s="2">
        <f t="shared" si="238"/>
        <v>0.45646319569120286</v>
      </c>
      <c r="L852" s="2">
        <f t="shared" si="239"/>
        <v>0</v>
      </c>
      <c r="M852" s="2">
        <f t="shared" si="240"/>
        <v>0.53725314183123873</v>
      </c>
      <c r="N852" s="2">
        <f t="shared" si="241"/>
        <v>1.7953321364452424E-3</v>
      </c>
      <c r="O852" s="2">
        <f t="shared" si="242"/>
        <v>4.4883303411131625E-3</v>
      </c>
      <c r="P852" s="1">
        <v>1017</v>
      </c>
      <c r="Q852" s="1"/>
      <c r="R852" s="1">
        <v>1197</v>
      </c>
      <c r="S852" s="1">
        <v>4</v>
      </c>
      <c r="T852" s="1"/>
      <c r="U852" s="1"/>
      <c r="V852" s="1"/>
      <c r="W852" s="1"/>
      <c r="X852" s="1">
        <v>0</v>
      </c>
      <c r="Y852" s="1">
        <v>8</v>
      </c>
      <c r="Z852" s="1"/>
      <c r="AA852" s="1"/>
      <c r="AB852" s="1"/>
      <c r="AC852" s="1">
        <v>2</v>
      </c>
      <c r="AD852" s="1"/>
      <c r="AI852" t="str">
        <f t="shared" si="246"/>
        <v>Littleton</v>
      </c>
      <c r="AJ852" t="s">
        <v>2249</v>
      </c>
      <c r="AK852" s="158">
        <v>3</v>
      </c>
      <c r="AL852" s="7"/>
      <c r="AN852" s="98">
        <v>25</v>
      </c>
      <c r="AO852" s="100">
        <v>17</v>
      </c>
      <c r="AP852" s="100">
        <v>125</v>
      </c>
      <c r="AQ852" s="107">
        <v>35950</v>
      </c>
      <c r="AR852" s="107">
        <f t="shared" si="243"/>
        <v>25017</v>
      </c>
      <c r="AS852" t="s">
        <v>1726</v>
      </c>
      <c r="AT852" s="110">
        <f t="shared" si="244"/>
        <v>2535950</v>
      </c>
      <c r="AW852">
        <v>17.55</v>
      </c>
      <c r="AX852">
        <v>0.93</v>
      </c>
      <c r="AY852">
        <v>16.62</v>
      </c>
      <c r="BF852" s="118"/>
      <c r="BI852" s="118"/>
      <c r="BJ852" s="118"/>
    </row>
    <row r="853" spans="1:62" hidden="1" outlineLevel="1">
      <c r="A853" s="50" t="s">
        <v>1679</v>
      </c>
      <c r="B853" s="9" t="s">
        <v>2332</v>
      </c>
      <c r="C853" s="1">
        <f t="shared" si="232"/>
        <v>3003</v>
      </c>
      <c r="D853" s="7">
        <f t="shared" si="233"/>
        <v>1</v>
      </c>
      <c r="E853" s="7" t="e">
        <f t="shared" si="234"/>
        <v>#N/A</v>
      </c>
      <c r="F853" s="7">
        <f t="shared" si="235"/>
        <v>2</v>
      </c>
      <c r="G853" s="7">
        <f t="shared" si="245"/>
        <v>5</v>
      </c>
      <c r="H853" s="49">
        <f t="shared" si="236"/>
        <v>413</v>
      </c>
      <c r="I853" s="178">
        <f t="shared" si="237"/>
        <v>0.13752913752913754</v>
      </c>
      <c r="J853" s="8"/>
      <c r="K853" s="2">
        <f t="shared" si="238"/>
        <v>0.56010656010656013</v>
      </c>
      <c r="L853" s="2">
        <f t="shared" si="239"/>
        <v>0</v>
      </c>
      <c r="M853" s="2">
        <f t="shared" si="240"/>
        <v>0.42257742257742259</v>
      </c>
      <c r="N853" s="2">
        <f t="shared" si="241"/>
        <v>3.33000333000333E-3</v>
      </c>
      <c r="O853" s="2">
        <f t="shared" si="242"/>
        <v>1.3986013986013955E-2</v>
      </c>
      <c r="P853" s="1">
        <v>1682</v>
      </c>
      <c r="Q853" s="1"/>
      <c r="R853" s="1">
        <v>1269</v>
      </c>
      <c r="S853" s="1">
        <v>10</v>
      </c>
      <c r="T853" s="1"/>
      <c r="U853" s="1"/>
      <c r="V853" s="1"/>
      <c r="W853" s="1"/>
      <c r="X853" s="1">
        <v>27</v>
      </c>
      <c r="Y853" s="1">
        <v>12</v>
      </c>
      <c r="Z853" s="1"/>
      <c r="AA853" s="1"/>
      <c r="AB853" s="1"/>
      <c r="AC853" s="1">
        <v>3</v>
      </c>
      <c r="AD853" s="1"/>
      <c r="AI853" t="str">
        <f t="shared" si="246"/>
        <v>Longmeadow</v>
      </c>
      <c r="AJ853" t="s">
        <v>2909</v>
      </c>
      <c r="AK853" s="158">
        <v>1</v>
      </c>
      <c r="AL853" s="7"/>
      <c r="AN853" s="98">
        <v>25</v>
      </c>
      <c r="AO853" s="100">
        <v>13</v>
      </c>
      <c r="AP853" s="100">
        <v>55</v>
      </c>
      <c r="AQ853" s="107">
        <v>36300</v>
      </c>
      <c r="AR853" s="107">
        <f t="shared" si="243"/>
        <v>25013</v>
      </c>
      <c r="AS853" t="s">
        <v>1726</v>
      </c>
      <c r="AT853" s="110">
        <f t="shared" si="244"/>
        <v>2536300</v>
      </c>
      <c r="AW853">
        <v>9.51</v>
      </c>
      <c r="AX853">
        <v>0.48</v>
      </c>
      <c r="AY853">
        <v>9.02</v>
      </c>
      <c r="BF853" s="118"/>
      <c r="BI853" s="118"/>
      <c r="BJ853" s="118"/>
    </row>
    <row r="854" spans="1:62" hidden="1" outlineLevel="1">
      <c r="A854" s="50" t="s">
        <v>2200</v>
      </c>
      <c r="B854" s="9" t="s">
        <v>2332</v>
      </c>
      <c r="C854" s="1">
        <f t="shared" si="232"/>
        <v>14661</v>
      </c>
      <c r="D854" s="7">
        <f t="shared" si="233"/>
        <v>1</v>
      </c>
      <c r="E854" s="7" t="e">
        <f t="shared" si="234"/>
        <v>#N/A</v>
      </c>
      <c r="F854" s="7">
        <f t="shared" si="235"/>
        <v>2</v>
      </c>
      <c r="G854" s="7">
        <f t="shared" si="245"/>
        <v>4</v>
      </c>
      <c r="H854" s="49">
        <f t="shared" si="236"/>
        <v>580</v>
      </c>
      <c r="I854" s="178">
        <f t="shared" si="237"/>
        <v>3.9560739376577315E-2</v>
      </c>
      <c r="J854" s="8"/>
      <c r="K854" s="2">
        <f t="shared" si="238"/>
        <v>0.5084237091603574</v>
      </c>
      <c r="L854" s="2">
        <f t="shared" si="239"/>
        <v>0</v>
      </c>
      <c r="M854" s="2">
        <f t="shared" si="240"/>
        <v>0.46886296978378011</v>
      </c>
      <c r="N854" s="2">
        <f t="shared" si="241"/>
        <v>6.6844007912147873E-3</v>
      </c>
      <c r="O854" s="2">
        <f t="shared" si="242"/>
        <v>1.6028920264647702E-2</v>
      </c>
      <c r="P854" s="1">
        <v>7454</v>
      </c>
      <c r="Q854" s="1"/>
      <c r="R854" s="1">
        <v>6874</v>
      </c>
      <c r="S854" s="1">
        <v>98</v>
      </c>
      <c r="T854" s="1"/>
      <c r="U854" s="1"/>
      <c r="V854" s="1"/>
      <c r="W854" s="1"/>
      <c r="X854" s="1">
        <v>98</v>
      </c>
      <c r="Y854" s="1">
        <v>116</v>
      </c>
      <c r="Z854" s="1"/>
      <c r="AA854" s="1"/>
      <c r="AB854" s="1"/>
      <c r="AC854" s="1">
        <v>21</v>
      </c>
      <c r="AD854" s="1"/>
      <c r="AI854" t="str">
        <f t="shared" si="246"/>
        <v>Lowell</v>
      </c>
      <c r="AJ854" t="s">
        <v>2249</v>
      </c>
      <c r="AK854" s="158">
        <v>3</v>
      </c>
      <c r="AL854" s="7"/>
      <c r="AN854" s="98">
        <v>25</v>
      </c>
      <c r="AO854" s="100">
        <v>17</v>
      </c>
      <c r="AP854" s="100">
        <v>130</v>
      </c>
      <c r="AQ854" s="107">
        <v>37000</v>
      </c>
      <c r="AR854" s="107">
        <f t="shared" si="243"/>
        <v>25017</v>
      </c>
      <c r="AS854" t="s">
        <v>1037</v>
      </c>
      <c r="AT854" s="110">
        <f t="shared" si="244"/>
        <v>2537000</v>
      </c>
      <c r="AW854">
        <v>14.54</v>
      </c>
      <c r="AX854">
        <v>0.76</v>
      </c>
      <c r="AY854">
        <v>13.77</v>
      </c>
      <c r="BF854" s="118"/>
      <c r="BI854" s="118"/>
      <c r="BJ854" s="118"/>
    </row>
    <row r="855" spans="1:62" hidden="1" outlineLevel="1">
      <c r="A855" s="50" t="s">
        <v>2201</v>
      </c>
      <c r="B855" s="9" t="s">
        <v>2332</v>
      </c>
      <c r="C855" s="1">
        <f t="shared" si="232"/>
        <v>3099</v>
      </c>
      <c r="D855" s="7">
        <f t="shared" si="233"/>
        <v>2</v>
      </c>
      <c r="E855" s="7" t="e">
        <f t="shared" si="234"/>
        <v>#N/A</v>
      </c>
      <c r="F855" s="7">
        <f t="shared" si="235"/>
        <v>1</v>
      </c>
      <c r="G855" s="7">
        <f t="shared" si="245"/>
        <v>5</v>
      </c>
      <c r="H855" s="49">
        <f t="shared" si="236"/>
        <v>111</v>
      </c>
      <c r="I855" s="178">
        <f t="shared" si="237"/>
        <v>3.5818005808325268E-2</v>
      </c>
      <c r="J855" s="8"/>
      <c r="K855" s="2">
        <f t="shared" si="238"/>
        <v>0.46531139077121653</v>
      </c>
      <c r="L855" s="2">
        <f t="shared" si="239"/>
        <v>0</v>
      </c>
      <c r="M855" s="2">
        <f t="shared" si="240"/>
        <v>0.50112939657954181</v>
      </c>
      <c r="N855" s="2">
        <f t="shared" si="241"/>
        <v>5.8083252662149082E-3</v>
      </c>
      <c r="O855" s="2">
        <f t="shared" si="242"/>
        <v>2.7750887383026758E-2</v>
      </c>
      <c r="P855" s="1">
        <v>1442</v>
      </c>
      <c r="Q855" s="1"/>
      <c r="R855" s="1">
        <v>1553</v>
      </c>
      <c r="S855" s="1">
        <v>18</v>
      </c>
      <c r="T855" s="1"/>
      <c r="U855" s="1"/>
      <c r="V855" s="1"/>
      <c r="W855" s="1"/>
      <c r="X855" s="1">
        <v>53</v>
      </c>
      <c r="Y855" s="1">
        <v>25</v>
      </c>
      <c r="Z855" s="1"/>
      <c r="AA855" s="1"/>
      <c r="AB855" s="1"/>
      <c r="AC855" s="1">
        <v>8</v>
      </c>
      <c r="AD855" s="1"/>
      <c r="AI855" t="str">
        <f t="shared" si="246"/>
        <v>Ludlow</v>
      </c>
      <c r="AJ855" t="s">
        <v>2909</v>
      </c>
      <c r="AK855" s="158">
        <v>1</v>
      </c>
      <c r="AL855" s="7"/>
      <c r="AN855" s="98">
        <v>25</v>
      </c>
      <c r="AO855" s="100">
        <v>13</v>
      </c>
      <c r="AP855" s="100">
        <v>60</v>
      </c>
      <c r="AQ855" s="107">
        <v>37175</v>
      </c>
      <c r="AR855" s="107">
        <f t="shared" si="243"/>
        <v>25013</v>
      </c>
      <c r="AS855" t="s">
        <v>1726</v>
      </c>
      <c r="AT855" s="110">
        <f t="shared" si="244"/>
        <v>2537175</v>
      </c>
      <c r="AW855">
        <v>28.23</v>
      </c>
      <c r="AX855">
        <v>1.08</v>
      </c>
      <c r="AY855">
        <v>27.15</v>
      </c>
      <c r="BF855" s="118"/>
      <c r="BI855" s="118"/>
      <c r="BJ855" s="118"/>
    </row>
    <row r="856" spans="1:62" hidden="1" outlineLevel="1">
      <c r="A856" s="50" t="s">
        <v>1459</v>
      </c>
      <c r="B856" s="9" t="s">
        <v>2332</v>
      </c>
      <c r="C856" s="1">
        <f t="shared" si="232"/>
        <v>1860</v>
      </c>
      <c r="D856" s="7">
        <f t="shared" si="233"/>
        <v>2</v>
      </c>
      <c r="E856" s="7" t="e">
        <f t="shared" si="234"/>
        <v>#N/A</v>
      </c>
      <c r="F856" s="7">
        <f t="shared" si="235"/>
        <v>1</v>
      </c>
      <c r="G856" s="7">
        <f t="shared" si="245"/>
        <v>6</v>
      </c>
      <c r="H856" s="49">
        <f t="shared" si="236"/>
        <v>334</v>
      </c>
      <c r="I856" s="178">
        <f t="shared" si="237"/>
        <v>0.17956989247311828</v>
      </c>
      <c r="J856" s="8"/>
      <c r="K856" s="2">
        <f t="shared" si="238"/>
        <v>0.4043010752688172</v>
      </c>
      <c r="L856" s="2">
        <f t="shared" si="239"/>
        <v>0</v>
      </c>
      <c r="M856" s="2">
        <f t="shared" si="240"/>
        <v>0.58387096774193548</v>
      </c>
      <c r="N856" s="2">
        <f t="shared" si="241"/>
        <v>1.0752688172043011E-3</v>
      </c>
      <c r="O856" s="2">
        <f t="shared" si="242"/>
        <v>1.0752688172043022E-2</v>
      </c>
      <c r="P856" s="1">
        <v>752</v>
      </c>
      <c r="Q856" s="1"/>
      <c r="R856" s="1">
        <v>1086</v>
      </c>
      <c r="S856" s="1">
        <v>2</v>
      </c>
      <c r="T856" s="1"/>
      <c r="U856" s="1"/>
      <c r="V856" s="1"/>
      <c r="W856" s="1"/>
      <c r="X856" s="1">
        <v>7</v>
      </c>
      <c r="Y856" s="1">
        <v>8</v>
      </c>
      <c r="Z856" s="1"/>
      <c r="AA856" s="1"/>
      <c r="AB856" s="1"/>
      <c r="AC856" s="1">
        <v>5</v>
      </c>
      <c r="AD856" s="1"/>
      <c r="AI856" t="str">
        <f t="shared" si="246"/>
        <v>Lunenburg</v>
      </c>
      <c r="AJ856" s="9" t="s">
        <v>1781</v>
      </c>
      <c r="AK856" s="158">
        <v>3</v>
      </c>
      <c r="AL856" s="7"/>
      <c r="AN856" s="98">
        <v>25</v>
      </c>
      <c r="AO856" s="100">
        <v>27</v>
      </c>
      <c r="AP856" s="100">
        <v>130</v>
      </c>
      <c r="AQ856" s="107">
        <v>37420</v>
      </c>
      <c r="AR856" s="107">
        <f t="shared" si="243"/>
        <v>25027</v>
      </c>
      <c r="AS856" t="s">
        <v>1726</v>
      </c>
      <c r="AT856" s="110">
        <f t="shared" si="244"/>
        <v>2537420</v>
      </c>
      <c r="AW856">
        <v>27.69</v>
      </c>
      <c r="AX856">
        <v>1.27</v>
      </c>
      <c r="AY856">
        <v>26.42</v>
      </c>
      <c r="BF856" s="118"/>
      <c r="BI856" s="118"/>
      <c r="BJ856" s="118"/>
    </row>
    <row r="857" spans="1:62" hidden="1" outlineLevel="1">
      <c r="A857" s="50" t="s">
        <v>266</v>
      </c>
      <c r="B857" s="9" t="s">
        <v>2332</v>
      </c>
      <c r="C857" s="1">
        <f t="shared" si="232"/>
        <v>11931</v>
      </c>
      <c r="D857" s="7">
        <f t="shared" si="233"/>
        <v>1</v>
      </c>
      <c r="E857" s="7" t="e">
        <f t="shared" si="234"/>
        <v>#N/A</v>
      </c>
      <c r="F857" s="7">
        <f t="shared" si="235"/>
        <v>2</v>
      </c>
      <c r="G857" s="7">
        <f t="shared" si="245"/>
        <v>5</v>
      </c>
      <c r="H857" s="49">
        <f t="shared" si="236"/>
        <v>485</v>
      </c>
      <c r="I857" s="178">
        <f t="shared" si="237"/>
        <v>4.065040650406504E-2</v>
      </c>
      <c r="J857" s="8"/>
      <c r="K857" s="2">
        <f t="shared" si="238"/>
        <v>0.50867488056323862</v>
      </c>
      <c r="L857" s="2">
        <f t="shared" si="239"/>
        <v>0</v>
      </c>
      <c r="M857" s="2">
        <f t="shared" si="240"/>
        <v>0.46802447405917358</v>
      </c>
      <c r="N857" s="2">
        <f t="shared" si="241"/>
        <v>4.6936551839745202E-3</v>
      </c>
      <c r="O857" s="2">
        <f t="shared" si="242"/>
        <v>1.8606990193613282E-2</v>
      </c>
      <c r="P857" s="1">
        <v>6069</v>
      </c>
      <c r="Q857" s="1"/>
      <c r="R857" s="1">
        <v>5584</v>
      </c>
      <c r="S857" s="1">
        <v>56</v>
      </c>
      <c r="T857" s="1"/>
      <c r="U857" s="1"/>
      <c r="V857" s="1"/>
      <c r="W857" s="1"/>
      <c r="X857" s="1">
        <v>101</v>
      </c>
      <c r="Y857" s="1">
        <v>110</v>
      </c>
      <c r="Z857" s="1"/>
      <c r="AA857" s="1"/>
      <c r="AB857" s="1"/>
      <c r="AC857" s="1">
        <v>11</v>
      </c>
      <c r="AD857" s="1"/>
      <c r="AI857" t="str">
        <f t="shared" si="246"/>
        <v>Lynn</v>
      </c>
      <c r="AJ857" t="s">
        <v>819</v>
      </c>
      <c r="AK857" s="158">
        <v>6</v>
      </c>
      <c r="AL857" s="7"/>
      <c r="AN857" s="98">
        <v>25</v>
      </c>
      <c r="AO857" s="100">
        <v>9</v>
      </c>
      <c r="AP857" s="100">
        <v>70</v>
      </c>
      <c r="AQ857" s="107">
        <v>37490</v>
      </c>
      <c r="AR857" s="107">
        <f t="shared" si="243"/>
        <v>25009</v>
      </c>
      <c r="AS857" t="s">
        <v>1037</v>
      </c>
      <c r="AT857" s="110">
        <f t="shared" si="244"/>
        <v>2537490</v>
      </c>
      <c r="AW857">
        <v>13.49</v>
      </c>
      <c r="AX857">
        <v>2.68</v>
      </c>
      <c r="AY857">
        <v>10.82</v>
      </c>
      <c r="BF857" s="118"/>
      <c r="BI857" s="118"/>
      <c r="BJ857" s="118"/>
    </row>
    <row r="858" spans="1:62" hidden="1" outlineLevel="1">
      <c r="A858" s="50" t="s">
        <v>2275</v>
      </c>
      <c r="B858" s="9" t="s">
        <v>2332</v>
      </c>
      <c r="C858" s="1">
        <f t="shared" si="232"/>
        <v>1900</v>
      </c>
      <c r="D858" s="7">
        <f t="shared" si="233"/>
        <v>1</v>
      </c>
      <c r="E858" s="7" t="e">
        <f t="shared" si="234"/>
        <v>#N/A</v>
      </c>
      <c r="F858" s="7">
        <f t="shared" si="235"/>
        <v>2</v>
      </c>
      <c r="G858" s="7">
        <f t="shared" si="245"/>
        <v>5</v>
      </c>
      <c r="H858" s="49">
        <f t="shared" si="236"/>
        <v>129</v>
      </c>
      <c r="I858" s="178">
        <f t="shared" si="237"/>
        <v>6.7894736842105258E-2</v>
      </c>
      <c r="J858" s="8"/>
      <c r="K858" s="2">
        <f t="shared" si="238"/>
        <v>0.52263157894736845</v>
      </c>
      <c r="L858" s="2">
        <f t="shared" si="239"/>
        <v>0</v>
      </c>
      <c r="M858" s="2">
        <f t="shared" si="240"/>
        <v>0.45473684210526316</v>
      </c>
      <c r="N858" s="2">
        <f t="shared" si="241"/>
        <v>3.1578947368421052E-3</v>
      </c>
      <c r="O858" s="2">
        <f t="shared" si="242"/>
        <v>1.9473684210526285E-2</v>
      </c>
      <c r="P858" s="1">
        <v>993</v>
      </c>
      <c r="Q858" s="1"/>
      <c r="R858" s="1">
        <v>864</v>
      </c>
      <c r="S858" s="1">
        <v>6</v>
      </c>
      <c r="T858" s="1"/>
      <c r="U858" s="1"/>
      <c r="V858" s="1"/>
      <c r="W858" s="1"/>
      <c r="X858" s="1">
        <v>18</v>
      </c>
      <c r="Y858" s="1">
        <v>15</v>
      </c>
      <c r="Z858" s="1"/>
      <c r="AA858" s="1"/>
      <c r="AB858" s="1"/>
      <c r="AC858" s="1">
        <v>4</v>
      </c>
      <c r="AD858" s="1"/>
      <c r="AI858" t="str">
        <f t="shared" si="246"/>
        <v>Lynnfield</v>
      </c>
      <c r="AJ858" t="s">
        <v>819</v>
      </c>
      <c r="AK858" s="158">
        <v>6</v>
      </c>
      <c r="AL858" s="7"/>
      <c r="AN858" s="98">
        <v>25</v>
      </c>
      <c r="AO858" s="100">
        <v>9</v>
      </c>
      <c r="AP858" s="100">
        <v>75</v>
      </c>
      <c r="AQ858" s="107">
        <v>37560</v>
      </c>
      <c r="AR858" s="107">
        <f t="shared" si="243"/>
        <v>25009</v>
      </c>
      <c r="AS858" t="s">
        <v>1726</v>
      </c>
      <c r="AT858" s="110">
        <f t="shared" si="244"/>
        <v>2537560</v>
      </c>
      <c r="AW858">
        <v>10.48</v>
      </c>
      <c r="AX858">
        <v>0.34</v>
      </c>
      <c r="AY858">
        <v>10.14</v>
      </c>
      <c r="BF858" s="118"/>
      <c r="BI858" s="118"/>
      <c r="BJ858" s="118"/>
    </row>
    <row r="859" spans="1:62" hidden="1" outlineLevel="1">
      <c r="A859" s="50" t="s">
        <v>2276</v>
      </c>
      <c r="B859" s="9" t="s">
        <v>2332</v>
      </c>
      <c r="C859" s="1">
        <f t="shared" si="232"/>
        <v>9104</v>
      </c>
      <c r="D859" s="7">
        <f t="shared" si="233"/>
        <v>1</v>
      </c>
      <c r="E859" s="7" t="e">
        <f t="shared" si="234"/>
        <v>#N/A</v>
      </c>
      <c r="F859" s="7">
        <f t="shared" si="235"/>
        <v>2</v>
      </c>
      <c r="G859" s="7">
        <f t="shared" si="245"/>
        <v>4</v>
      </c>
      <c r="H859" s="49">
        <f t="shared" si="236"/>
        <v>180</v>
      </c>
      <c r="I859" s="178">
        <f t="shared" si="237"/>
        <v>1.977152899824253E-2</v>
      </c>
      <c r="J859" s="8"/>
      <c r="K859" s="2">
        <f t="shared" si="238"/>
        <v>0.5</v>
      </c>
      <c r="L859" s="2">
        <f t="shared" si="239"/>
        <v>0</v>
      </c>
      <c r="M859" s="2">
        <f t="shared" si="240"/>
        <v>0.48022847100175747</v>
      </c>
      <c r="N859" s="2">
        <f t="shared" si="241"/>
        <v>4.503514938488576E-3</v>
      </c>
      <c r="O859" s="2">
        <f t="shared" si="242"/>
        <v>1.5268014059753952E-2</v>
      </c>
      <c r="P859" s="1">
        <v>4552</v>
      </c>
      <c r="Q859" s="1"/>
      <c r="R859" s="1">
        <v>4372</v>
      </c>
      <c r="S859" s="1">
        <v>41</v>
      </c>
      <c r="T859" s="1"/>
      <c r="U859" s="1"/>
      <c r="V859" s="1"/>
      <c r="W859" s="1"/>
      <c r="X859" s="1">
        <v>82</v>
      </c>
      <c r="Y859" s="1">
        <v>40</v>
      </c>
      <c r="Z859" s="1"/>
      <c r="AA859" s="1"/>
      <c r="AB859" s="1"/>
      <c r="AC859" s="1">
        <v>17</v>
      </c>
      <c r="AD859" s="1"/>
      <c r="AI859" t="str">
        <f t="shared" si="246"/>
        <v>Malden</v>
      </c>
      <c r="AJ859" t="s">
        <v>2249</v>
      </c>
      <c r="AK859" s="158">
        <v>5</v>
      </c>
      <c r="AL859" s="7"/>
      <c r="AN859" s="98">
        <v>25</v>
      </c>
      <c r="AO859" s="100">
        <v>17</v>
      </c>
      <c r="AP859" s="100">
        <v>135</v>
      </c>
      <c r="AQ859" s="107">
        <v>37875</v>
      </c>
      <c r="AR859" s="107">
        <f t="shared" si="243"/>
        <v>25017</v>
      </c>
      <c r="AS859" t="s">
        <v>1037</v>
      </c>
      <c r="AT859" s="110">
        <f t="shared" si="244"/>
        <v>2537875</v>
      </c>
      <c r="AW859">
        <v>5.1100000000000003</v>
      </c>
      <c r="AX859">
        <v>0.04</v>
      </c>
      <c r="AY859">
        <v>5.07</v>
      </c>
      <c r="BF859" s="118"/>
      <c r="BI859" s="118"/>
      <c r="BJ859" s="118"/>
    </row>
    <row r="860" spans="1:62" hidden="1" outlineLevel="1">
      <c r="A860" s="50" t="s">
        <v>799</v>
      </c>
      <c r="B860" s="9" t="s">
        <v>2332</v>
      </c>
      <c r="C860" s="1">
        <f t="shared" si="232"/>
        <v>1256</v>
      </c>
      <c r="D860" s="7">
        <f t="shared" si="233"/>
        <v>1</v>
      </c>
      <c r="E860" s="7" t="e">
        <f t="shared" si="234"/>
        <v>#N/A</v>
      </c>
      <c r="F860" s="7">
        <f t="shared" si="235"/>
        <v>2</v>
      </c>
      <c r="G860" s="7">
        <f t="shared" si="245"/>
        <v>4</v>
      </c>
      <c r="H860" s="49">
        <f t="shared" si="236"/>
        <v>36</v>
      </c>
      <c r="I860" s="178">
        <f t="shared" si="237"/>
        <v>2.8662420382165606E-2</v>
      </c>
      <c r="J860" s="8"/>
      <c r="K860" s="2">
        <f t="shared" si="238"/>
        <v>0.51035031847133761</v>
      </c>
      <c r="L860" s="2">
        <f t="shared" si="239"/>
        <v>0</v>
      </c>
      <c r="M860" s="2">
        <f t="shared" si="240"/>
        <v>0.48168789808917195</v>
      </c>
      <c r="N860" s="2">
        <f t="shared" si="241"/>
        <v>1.5923566878980893E-3</v>
      </c>
      <c r="O860" s="2">
        <f t="shared" si="242"/>
        <v>6.3694267515923553E-3</v>
      </c>
      <c r="P860" s="1">
        <v>641</v>
      </c>
      <c r="Q860" s="1"/>
      <c r="R860" s="1">
        <v>605</v>
      </c>
      <c r="S860" s="1">
        <v>2</v>
      </c>
      <c r="T860" s="1"/>
      <c r="U860" s="1"/>
      <c r="V860" s="1"/>
      <c r="W860" s="1"/>
      <c r="X860" s="1">
        <v>5</v>
      </c>
      <c r="Y860" s="1">
        <v>2</v>
      </c>
      <c r="Z860" s="1"/>
      <c r="AA860" s="1"/>
      <c r="AB860" s="1"/>
      <c r="AC860" s="1">
        <v>1</v>
      </c>
      <c r="AD860" s="1"/>
      <c r="AI860" t="str">
        <f t="shared" si="246"/>
        <v>Manchester-by-the-Sea</v>
      </c>
      <c r="AJ860" t="s">
        <v>819</v>
      </c>
      <c r="AK860" s="158">
        <v>6</v>
      </c>
      <c r="AL860" s="7"/>
      <c r="AN860" s="98">
        <v>25</v>
      </c>
      <c r="AO860" s="100">
        <v>9</v>
      </c>
      <c r="AP860" s="100">
        <v>83</v>
      </c>
      <c r="AQ860" s="107">
        <v>37995</v>
      </c>
      <c r="AR860" s="107">
        <f t="shared" si="243"/>
        <v>25009</v>
      </c>
      <c r="AS860" t="s">
        <v>1726</v>
      </c>
      <c r="AT860" s="110">
        <f t="shared" si="244"/>
        <v>2537995</v>
      </c>
      <c r="AW860">
        <v>18.25</v>
      </c>
      <c r="AX860">
        <v>8.9600000000000009</v>
      </c>
      <c r="AY860">
        <v>9.2899999999999991</v>
      </c>
      <c r="BF860" s="118"/>
      <c r="BI860" s="118"/>
      <c r="BJ860" s="118"/>
    </row>
    <row r="861" spans="1:62" hidden="1" outlineLevel="1">
      <c r="A861" s="50" t="s">
        <v>825</v>
      </c>
      <c r="B861" s="9" t="s">
        <v>2332</v>
      </c>
      <c r="C861" s="1">
        <f t="shared" si="232"/>
        <v>3713</v>
      </c>
      <c r="D861" s="7">
        <f t="shared" si="233"/>
        <v>2</v>
      </c>
      <c r="E861" s="7" t="e">
        <f t="shared" si="234"/>
        <v>#N/A</v>
      </c>
      <c r="F861" s="7">
        <f t="shared" si="235"/>
        <v>1</v>
      </c>
      <c r="G861" s="7">
        <f t="shared" si="245"/>
        <v>4</v>
      </c>
      <c r="H861" s="49">
        <f t="shared" si="236"/>
        <v>290</v>
      </c>
      <c r="I861" s="178">
        <f t="shared" si="237"/>
        <v>7.8103959062752484E-2</v>
      </c>
      <c r="J861" s="8"/>
      <c r="K861" s="2">
        <f t="shared" si="238"/>
        <v>0.4546189065445731</v>
      </c>
      <c r="L861" s="2">
        <f t="shared" si="239"/>
        <v>0</v>
      </c>
      <c r="M861" s="2">
        <f t="shared" si="240"/>
        <v>0.53272286560732562</v>
      </c>
      <c r="N861" s="2">
        <f t="shared" si="241"/>
        <v>3.5012119579854563E-3</v>
      </c>
      <c r="O861" s="2">
        <f t="shared" si="242"/>
        <v>9.1570158901157668E-3</v>
      </c>
      <c r="P861" s="1">
        <v>1688</v>
      </c>
      <c r="Q861" s="1"/>
      <c r="R861" s="1">
        <v>1978</v>
      </c>
      <c r="S861" s="1">
        <v>13</v>
      </c>
      <c r="T861" s="1"/>
      <c r="U861" s="1"/>
      <c r="V861" s="1"/>
      <c r="W861" s="1"/>
      <c r="X861" s="1">
        <v>22</v>
      </c>
      <c r="Y861" s="1">
        <v>8</v>
      </c>
      <c r="Z861" s="1"/>
      <c r="AA861" s="1"/>
      <c r="AB861" s="1"/>
      <c r="AC861" s="1">
        <v>4</v>
      </c>
      <c r="AD861" s="1"/>
      <c r="AI861" t="str">
        <f t="shared" si="246"/>
        <v>Mansfield</v>
      </c>
      <c r="AJ861" t="s">
        <v>2786</v>
      </c>
      <c r="AK861" s="158">
        <v>4</v>
      </c>
      <c r="AL861" s="7"/>
      <c r="AN861" s="98">
        <v>25</v>
      </c>
      <c r="AO861" s="100">
        <v>5</v>
      </c>
      <c r="AP861" s="100">
        <v>50</v>
      </c>
      <c r="AQ861" s="107">
        <v>38225</v>
      </c>
      <c r="AR861" s="107">
        <f t="shared" si="243"/>
        <v>25005</v>
      </c>
      <c r="AS861" t="s">
        <v>1726</v>
      </c>
      <c r="AT861" s="110">
        <f t="shared" si="244"/>
        <v>2538225</v>
      </c>
      <c r="AW861">
        <v>20.72</v>
      </c>
      <c r="AX861">
        <v>0.26</v>
      </c>
      <c r="AY861">
        <v>20.46</v>
      </c>
      <c r="BF861" s="118"/>
      <c r="BI861" s="118"/>
      <c r="BJ861" s="118"/>
    </row>
    <row r="862" spans="1:62" hidden="1" outlineLevel="1">
      <c r="A862" s="50" t="s">
        <v>880</v>
      </c>
      <c r="B862" s="9" t="s">
        <v>2332</v>
      </c>
      <c r="C862" s="1">
        <f t="shared" si="232"/>
        <v>4907</v>
      </c>
      <c r="D862" s="7">
        <f t="shared" si="233"/>
        <v>1</v>
      </c>
      <c r="E862" s="7" t="e">
        <f t="shared" si="234"/>
        <v>#N/A</v>
      </c>
      <c r="F862" s="7">
        <f t="shared" si="235"/>
        <v>2</v>
      </c>
      <c r="G862" s="7">
        <f t="shared" si="245"/>
        <v>4</v>
      </c>
      <c r="H862" s="49">
        <f t="shared" si="236"/>
        <v>543</v>
      </c>
      <c r="I862" s="178">
        <f t="shared" si="237"/>
        <v>0.11065824332586101</v>
      </c>
      <c r="J862" s="8"/>
      <c r="K862" s="2">
        <f t="shared" si="238"/>
        <v>0.5512533115956797</v>
      </c>
      <c r="L862" s="2">
        <f t="shared" si="239"/>
        <v>0</v>
      </c>
      <c r="M862" s="2">
        <f t="shared" si="240"/>
        <v>0.44059506826981865</v>
      </c>
      <c r="N862" s="2">
        <f t="shared" si="241"/>
        <v>2.4454860403505196E-3</v>
      </c>
      <c r="O862" s="2">
        <f t="shared" si="242"/>
        <v>5.7061340941511381E-3</v>
      </c>
      <c r="P862" s="1">
        <v>2705</v>
      </c>
      <c r="Q862" s="1"/>
      <c r="R862" s="1">
        <v>2162</v>
      </c>
      <c r="S862" s="1">
        <v>12</v>
      </c>
      <c r="T862" s="1"/>
      <c r="U862" s="1"/>
      <c r="V862" s="1"/>
      <c r="W862" s="1"/>
      <c r="X862" s="1">
        <v>18</v>
      </c>
      <c r="Y862" s="1">
        <v>9</v>
      </c>
      <c r="Z862" s="1"/>
      <c r="AA862" s="1"/>
      <c r="AB862" s="1"/>
      <c r="AC862" s="1">
        <v>1</v>
      </c>
      <c r="AD862" s="1"/>
      <c r="AI862" t="str">
        <f t="shared" si="246"/>
        <v>Marblehead</v>
      </c>
      <c r="AJ862" t="s">
        <v>819</v>
      </c>
      <c r="AK862" s="158">
        <v>6</v>
      </c>
      <c r="AL862" s="7"/>
      <c r="AN862" s="98">
        <v>25</v>
      </c>
      <c r="AO862" s="100">
        <v>9</v>
      </c>
      <c r="AP862" s="100">
        <v>85</v>
      </c>
      <c r="AQ862" s="107">
        <v>38400</v>
      </c>
      <c r="AR862" s="107">
        <f t="shared" si="243"/>
        <v>25009</v>
      </c>
      <c r="AS862" t="s">
        <v>1726</v>
      </c>
      <c r="AT862" s="110">
        <f t="shared" si="244"/>
        <v>2538400</v>
      </c>
      <c r="AW862">
        <v>19.63</v>
      </c>
      <c r="AX862">
        <v>15.1</v>
      </c>
      <c r="AY862">
        <v>4.53</v>
      </c>
      <c r="BF862" s="118"/>
      <c r="BI862" s="118"/>
      <c r="BJ862" s="118"/>
    </row>
    <row r="863" spans="1:62" hidden="1" outlineLevel="1">
      <c r="A863" s="50" t="s">
        <v>1302</v>
      </c>
      <c r="B863" s="9" t="s">
        <v>2332</v>
      </c>
      <c r="C863" s="1">
        <f t="shared" si="232"/>
        <v>1050</v>
      </c>
      <c r="D863" s="7">
        <f t="shared" si="233"/>
        <v>1</v>
      </c>
      <c r="E863" s="7">
        <f t="shared" si="234"/>
        <v>6</v>
      </c>
      <c r="F863" s="7">
        <f t="shared" si="235"/>
        <v>2</v>
      </c>
      <c r="G863" s="7">
        <f t="shared" si="245"/>
        <v>4</v>
      </c>
      <c r="H863" s="49">
        <f t="shared" si="236"/>
        <v>22</v>
      </c>
      <c r="I863" s="178">
        <f t="shared" si="237"/>
        <v>2.0952380952380951E-2</v>
      </c>
      <c r="J863" s="8"/>
      <c r="K863" s="2">
        <f t="shared" si="238"/>
        <v>0.50666666666666671</v>
      </c>
      <c r="L863" s="2">
        <f t="shared" si="239"/>
        <v>0</v>
      </c>
      <c r="M863" s="2">
        <f t="shared" si="240"/>
        <v>0.48571428571428571</v>
      </c>
      <c r="N863" s="2">
        <f t="shared" si="241"/>
        <v>1.9047619047619048E-3</v>
      </c>
      <c r="O863" s="2">
        <f t="shared" si="242"/>
        <v>5.7142857142856761E-3</v>
      </c>
      <c r="P863" s="1">
        <v>532</v>
      </c>
      <c r="Q863" s="1"/>
      <c r="R863" s="1">
        <v>510</v>
      </c>
      <c r="S863" s="1">
        <v>2</v>
      </c>
      <c r="T863" s="1"/>
      <c r="U863" s="1"/>
      <c r="V863" s="1"/>
      <c r="W863" s="1"/>
      <c r="X863" s="1">
        <v>4</v>
      </c>
      <c r="Y863" s="1">
        <v>2</v>
      </c>
      <c r="Z863" s="1"/>
      <c r="AA863" s="1"/>
      <c r="AB863" s="1"/>
      <c r="AC863" s="1">
        <v>0</v>
      </c>
      <c r="AD863" s="1"/>
      <c r="AI863" t="str">
        <f t="shared" si="246"/>
        <v>Marion</v>
      </c>
      <c r="AJ863" t="s">
        <v>1803</v>
      </c>
      <c r="AK863" s="158">
        <v>9</v>
      </c>
      <c r="AL863" s="7"/>
      <c r="AN863" s="98">
        <v>25</v>
      </c>
      <c r="AO863" s="100">
        <v>23</v>
      </c>
      <c r="AP863" s="100">
        <v>70</v>
      </c>
      <c r="AQ863" s="107">
        <v>38540</v>
      </c>
      <c r="AR863" s="107">
        <f t="shared" si="243"/>
        <v>25023</v>
      </c>
      <c r="AS863" t="s">
        <v>1726</v>
      </c>
      <c r="AT863" s="110">
        <f t="shared" si="244"/>
        <v>2538540</v>
      </c>
      <c r="AW863">
        <v>26.69</v>
      </c>
      <c r="AX863">
        <v>12.06</v>
      </c>
      <c r="AY863">
        <v>14.63</v>
      </c>
      <c r="BF863" s="118"/>
      <c r="BI863" s="118"/>
      <c r="BJ863" s="118"/>
    </row>
    <row r="864" spans="1:62" hidden="1" outlineLevel="1">
      <c r="A864" s="50" t="s">
        <v>292</v>
      </c>
      <c r="B864" s="9" t="s">
        <v>2332</v>
      </c>
      <c r="C864" s="1">
        <f t="shared" si="232"/>
        <v>6184</v>
      </c>
      <c r="D864" s="7">
        <f t="shared" si="233"/>
        <v>2</v>
      </c>
      <c r="E864" s="7" t="e">
        <f t="shared" si="234"/>
        <v>#N/A</v>
      </c>
      <c r="F864" s="7">
        <f t="shared" si="235"/>
        <v>1</v>
      </c>
      <c r="G864" s="7">
        <f t="shared" si="245"/>
        <v>4</v>
      </c>
      <c r="H864" s="49">
        <f t="shared" si="236"/>
        <v>37</v>
      </c>
      <c r="I864" s="178">
        <f t="shared" si="237"/>
        <v>5.983182406209573E-3</v>
      </c>
      <c r="J864" s="8"/>
      <c r="K864" s="2">
        <f t="shared" si="238"/>
        <v>0.48965071151358341</v>
      </c>
      <c r="L864" s="2">
        <f t="shared" si="239"/>
        <v>0</v>
      </c>
      <c r="M864" s="2">
        <f t="shared" si="240"/>
        <v>0.49563389391979301</v>
      </c>
      <c r="N864" s="2">
        <f t="shared" si="241"/>
        <v>4.5278137128072441E-3</v>
      </c>
      <c r="O864" s="2">
        <f t="shared" si="242"/>
        <v>1.018758085381633E-2</v>
      </c>
      <c r="P864" s="1">
        <v>3028</v>
      </c>
      <c r="Q864" s="1"/>
      <c r="R864" s="1">
        <v>3065</v>
      </c>
      <c r="S864" s="1">
        <v>28</v>
      </c>
      <c r="T864" s="1"/>
      <c r="U864" s="1"/>
      <c r="V864" s="1"/>
      <c r="W864" s="1"/>
      <c r="X864" s="1">
        <v>39</v>
      </c>
      <c r="Y864" s="1">
        <v>18</v>
      </c>
      <c r="Z864" s="1"/>
      <c r="AA864" s="1"/>
      <c r="AB864" s="1"/>
      <c r="AC864" s="1">
        <v>6</v>
      </c>
      <c r="AD864" s="1"/>
      <c r="AI864" t="str">
        <f t="shared" si="246"/>
        <v>Marlborough</v>
      </c>
      <c r="AJ864" t="s">
        <v>2249</v>
      </c>
      <c r="AK864" s="158">
        <v>3</v>
      </c>
      <c r="AL864" s="7"/>
      <c r="AN864" s="98">
        <v>25</v>
      </c>
      <c r="AO864" s="100">
        <v>17</v>
      </c>
      <c r="AP864" s="100">
        <v>140</v>
      </c>
      <c r="AQ864" s="107">
        <v>38715</v>
      </c>
      <c r="AR864" s="107">
        <f t="shared" si="243"/>
        <v>25017</v>
      </c>
      <c r="AS864" t="s">
        <v>1037</v>
      </c>
      <c r="AT864" s="110">
        <f t="shared" si="244"/>
        <v>2538715</v>
      </c>
      <c r="AW864">
        <v>22.17</v>
      </c>
      <c r="AX864">
        <v>1.08</v>
      </c>
      <c r="AY864">
        <v>21.09</v>
      </c>
      <c r="BF864" s="118"/>
      <c r="BI864" s="118"/>
      <c r="BJ864" s="118"/>
    </row>
    <row r="865" spans="1:62" hidden="1" outlineLevel="1">
      <c r="A865" s="50" t="s">
        <v>2114</v>
      </c>
      <c r="B865" s="9" t="s">
        <v>2332</v>
      </c>
      <c r="C865" s="1">
        <f t="shared" si="232"/>
        <v>4568</v>
      </c>
      <c r="D865" s="7">
        <f t="shared" si="233"/>
        <v>2</v>
      </c>
      <c r="E865" s="7" t="e">
        <f t="shared" si="234"/>
        <v>#N/A</v>
      </c>
      <c r="F865" s="7">
        <f t="shared" si="235"/>
        <v>1</v>
      </c>
      <c r="G865" s="7">
        <f t="shared" si="245"/>
        <v>5</v>
      </c>
      <c r="H865" s="49">
        <f t="shared" si="236"/>
        <v>288</v>
      </c>
      <c r="I865" s="178">
        <f t="shared" si="237"/>
        <v>6.3047285464098074E-2</v>
      </c>
      <c r="J865" s="8"/>
      <c r="K865" s="2">
        <f t="shared" si="238"/>
        <v>0.4590630472854641</v>
      </c>
      <c r="L865" s="2">
        <f t="shared" si="239"/>
        <v>0</v>
      </c>
      <c r="M865" s="2">
        <f t="shared" si="240"/>
        <v>0.5221103327495622</v>
      </c>
      <c r="N865" s="2">
        <f t="shared" si="241"/>
        <v>4.159369527145359E-3</v>
      </c>
      <c r="O865" s="2">
        <f t="shared" si="242"/>
        <v>1.4667250437828343E-2</v>
      </c>
      <c r="P865" s="1">
        <v>2097</v>
      </c>
      <c r="Q865" s="1"/>
      <c r="R865" s="1">
        <v>2385</v>
      </c>
      <c r="S865" s="1">
        <v>19</v>
      </c>
      <c r="T865" s="1"/>
      <c r="U865" s="1"/>
      <c r="V865" s="1"/>
      <c r="W865" s="1"/>
      <c r="X865" s="1">
        <v>37</v>
      </c>
      <c r="Y865" s="1">
        <v>23</v>
      </c>
      <c r="Z865" s="1"/>
      <c r="AA865" s="1"/>
      <c r="AB865" s="1"/>
      <c r="AC865" s="1">
        <v>7</v>
      </c>
      <c r="AD865" s="1"/>
      <c r="AI865" t="str">
        <f t="shared" si="246"/>
        <v>Marshfield</v>
      </c>
      <c r="AJ865" t="s">
        <v>1803</v>
      </c>
      <c r="AK865" s="158">
        <v>9</v>
      </c>
      <c r="AL865" s="7"/>
      <c r="AN865" s="98">
        <v>25</v>
      </c>
      <c r="AO865" s="100">
        <v>23</v>
      </c>
      <c r="AP865" s="100">
        <v>75</v>
      </c>
      <c r="AQ865" s="107">
        <v>38855</v>
      </c>
      <c r="AR865" s="107">
        <f t="shared" si="243"/>
        <v>25023</v>
      </c>
      <c r="AS865" t="s">
        <v>1726</v>
      </c>
      <c r="AT865" s="110">
        <f t="shared" si="244"/>
        <v>2538855</v>
      </c>
      <c r="AW865">
        <v>31.73</v>
      </c>
      <c r="AX865">
        <v>3.28</v>
      </c>
      <c r="AY865">
        <v>28.45</v>
      </c>
      <c r="BF865" s="118"/>
      <c r="BI865" s="118"/>
      <c r="BJ865" s="118"/>
    </row>
    <row r="866" spans="1:62" hidden="1" outlineLevel="1">
      <c r="A866" s="50" t="s">
        <v>1588</v>
      </c>
      <c r="B866" s="9" t="s">
        <v>2332</v>
      </c>
      <c r="C866" s="1">
        <f t="shared" si="232"/>
        <v>2477</v>
      </c>
      <c r="D866" s="7">
        <f t="shared" si="233"/>
        <v>1</v>
      </c>
      <c r="E866" s="7" t="e">
        <f t="shared" si="234"/>
        <v>#N/A</v>
      </c>
      <c r="F866" s="7">
        <f t="shared" si="235"/>
        <v>2</v>
      </c>
      <c r="G866" s="7">
        <f t="shared" si="245"/>
        <v>4</v>
      </c>
      <c r="H866" s="49">
        <f t="shared" si="236"/>
        <v>70</v>
      </c>
      <c r="I866" s="178">
        <f t="shared" si="237"/>
        <v>2.8259991925716592E-2</v>
      </c>
      <c r="J866" s="8"/>
      <c r="K866" s="2">
        <f t="shared" si="238"/>
        <v>0.50666128381106179</v>
      </c>
      <c r="L866" s="2">
        <f t="shared" si="239"/>
        <v>0</v>
      </c>
      <c r="M866" s="2">
        <f t="shared" si="240"/>
        <v>0.47840129188534519</v>
      </c>
      <c r="N866" s="2">
        <f t="shared" si="241"/>
        <v>3.6334275333064193E-3</v>
      </c>
      <c r="O866" s="2">
        <f t="shared" si="242"/>
        <v>1.1303996770286597E-2</v>
      </c>
      <c r="P866" s="1">
        <v>1255</v>
      </c>
      <c r="Q866" s="1"/>
      <c r="R866" s="1">
        <v>1185</v>
      </c>
      <c r="S866" s="1">
        <v>9</v>
      </c>
      <c r="T866" s="1"/>
      <c r="U866" s="1"/>
      <c r="V866" s="1"/>
      <c r="W866" s="1"/>
      <c r="X866" s="1">
        <v>20</v>
      </c>
      <c r="Y866" s="1">
        <v>3</v>
      </c>
      <c r="Z866" s="1"/>
      <c r="AA866" s="1"/>
      <c r="AB866" s="1"/>
      <c r="AC866" s="1">
        <v>5</v>
      </c>
      <c r="AD866" s="1"/>
      <c r="AI866" t="str">
        <f t="shared" si="246"/>
        <v>Mashpee</v>
      </c>
      <c r="AJ866" t="s">
        <v>2598</v>
      </c>
      <c r="AK866" s="158">
        <v>9</v>
      </c>
      <c r="AL866" s="7"/>
      <c r="AN866" s="98">
        <v>25</v>
      </c>
      <c r="AO866" s="100">
        <v>1</v>
      </c>
      <c r="AP866" s="100">
        <v>45</v>
      </c>
      <c r="AQ866" s="107">
        <v>39100</v>
      </c>
      <c r="AR866" s="107">
        <f t="shared" si="243"/>
        <v>25001</v>
      </c>
      <c r="AS866" t="s">
        <v>1726</v>
      </c>
      <c r="AT866" s="110">
        <f t="shared" si="244"/>
        <v>2539100</v>
      </c>
      <c r="AW866">
        <v>27.24</v>
      </c>
      <c r="AX866">
        <v>3.76</v>
      </c>
      <c r="AY866">
        <v>23.48</v>
      </c>
      <c r="BF866" s="118"/>
      <c r="BI866" s="118"/>
      <c r="BJ866" s="118"/>
    </row>
    <row r="867" spans="1:62" hidden="1" outlineLevel="1">
      <c r="A867" s="50" t="s">
        <v>277</v>
      </c>
      <c r="B867" s="9" t="s">
        <v>2332</v>
      </c>
      <c r="C867" s="1">
        <f t="shared" si="232"/>
        <v>1351</v>
      </c>
      <c r="D867" s="7">
        <f t="shared" si="233"/>
        <v>2</v>
      </c>
      <c r="E867" s="7" t="e">
        <f t="shared" si="234"/>
        <v>#N/A</v>
      </c>
      <c r="F867" s="7">
        <f t="shared" si="235"/>
        <v>1</v>
      </c>
      <c r="G867" s="7">
        <f t="shared" si="245"/>
        <v>4</v>
      </c>
      <c r="H867" s="49">
        <f t="shared" si="236"/>
        <v>81</v>
      </c>
      <c r="I867" s="178">
        <f t="shared" si="237"/>
        <v>5.9955588452997782E-2</v>
      </c>
      <c r="J867" s="8"/>
      <c r="K867" s="2">
        <f t="shared" si="238"/>
        <v>0.46484085862324204</v>
      </c>
      <c r="L867" s="2">
        <f t="shared" si="239"/>
        <v>0</v>
      </c>
      <c r="M867" s="2">
        <f t="shared" si="240"/>
        <v>0.52479644707623985</v>
      </c>
      <c r="N867" s="2">
        <f t="shared" si="241"/>
        <v>2.2205773501110288E-3</v>
      </c>
      <c r="O867" s="2">
        <f t="shared" si="242"/>
        <v>8.1421169504071432E-3</v>
      </c>
      <c r="P867" s="1">
        <v>628</v>
      </c>
      <c r="Q867" s="1"/>
      <c r="R867" s="1">
        <v>709</v>
      </c>
      <c r="S867" s="1">
        <v>3</v>
      </c>
      <c r="T867" s="1"/>
      <c r="U867" s="1"/>
      <c r="V867" s="1"/>
      <c r="W867" s="1"/>
      <c r="X867" s="1">
        <v>9</v>
      </c>
      <c r="Y867" s="1">
        <v>1</v>
      </c>
      <c r="Z867" s="1"/>
      <c r="AA867" s="1"/>
      <c r="AB867" s="1"/>
      <c r="AC867" s="1">
        <v>1</v>
      </c>
      <c r="AD867" s="1"/>
      <c r="AI867" t="str">
        <f t="shared" si="246"/>
        <v>Mattapoisett</v>
      </c>
      <c r="AJ867" t="s">
        <v>1803</v>
      </c>
      <c r="AK867" s="158">
        <v>9</v>
      </c>
      <c r="AL867" s="7"/>
      <c r="AN867" s="98">
        <v>25</v>
      </c>
      <c r="AO867" s="100">
        <v>23</v>
      </c>
      <c r="AP867" s="100">
        <v>80</v>
      </c>
      <c r="AQ867" s="107">
        <v>39450</v>
      </c>
      <c r="AR867" s="107">
        <f t="shared" si="243"/>
        <v>25023</v>
      </c>
      <c r="AS867" t="s">
        <v>1726</v>
      </c>
      <c r="AT867" s="110">
        <f t="shared" si="244"/>
        <v>2539450</v>
      </c>
      <c r="AW867">
        <v>23.33</v>
      </c>
      <c r="AX867">
        <v>6.85</v>
      </c>
      <c r="AY867">
        <v>16.48</v>
      </c>
      <c r="BF867" s="118"/>
      <c r="BI867" s="118"/>
      <c r="BJ867" s="118"/>
    </row>
    <row r="868" spans="1:62" hidden="1" outlineLevel="1">
      <c r="A868" s="50" t="s">
        <v>299</v>
      </c>
      <c r="B868" s="9" t="s">
        <v>2332</v>
      </c>
      <c r="C868" s="1">
        <f t="shared" si="232"/>
        <v>2667</v>
      </c>
      <c r="D868" s="7">
        <f t="shared" si="233"/>
        <v>2</v>
      </c>
      <c r="E868" s="7" t="e">
        <f t="shared" si="234"/>
        <v>#N/A</v>
      </c>
      <c r="F868" s="7">
        <f t="shared" si="235"/>
        <v>1</v>
      </c>
      <c r="G868" s="7">
        <f t="shared" si="245"/>
        <v>6</v>
      </c>
      <c r="H868" s="49">
        <f t="shared" si="236"/>
        <v>318</v>
      </c>
      <c r="I868" s="178">
        <f t="shared" si="237"/>
        <v>0.11923509561304838</v>
      </c>
      <c r="J868" s="8"/>
      <c r="K868" s="2">
        <f t="shared" si="238"/>
        <v>0.43494563179602552</v>
      </c>
      <c r="L868" s="2">
        <f t="shared" si="239"/>
        <v>0</v>
      </c>
      <c r="M868" s="2">
        <f t="shared" si="240"/>
        <v>0.55418072740907387</v>
      </c>
      <c r="N868" s="2">
        <f t="shared" si="241"/>
        <v>1.1248593925759281E-3</v>
      </c>
      <c r="O868" s="2">
        <f t="shared" si="242"/>
        <v>9.7487814023246785E-3</v>
      </c>
      <c r="P868" s="1">
        <v>1160</v>
      </c>
      <c r="Q868" s="1"/>
      <c r="R868" s="1">
        <v>1478</v>
      </c>
      <c r="S868" s="1">
        <v>3</v>
      </c>
      <c r="T868" s="1"/>
      <c r="U868" s="1"/>
      <c r="V868" s="1"/>
      <c r="W868" s="1"/>
      <c r="X868" s="1">
        <v>17</v>
      </c>
      <c r="Y868" s="1">
        <v>4</v>
      </c>
      <c r="Z868" s="1"/>
      <c r="AA868" s="1"/>
      <c r="AB868" s="1"/>
      <c r="AC868" s="1">
        <v>5</v>
      </c>
      <c r="AD868" s="1"/>
      <c r="AI868" t="str">
        <f t="shared" si="246"/>
        <v>Maynard</v>
      </c>
      <c r="AJ868" t="s">
        <v>2249</v>
      </c>
      <c r="AK868" s="158">
        <v>3</v>
      </c>
      <c r="AL868" s="7"/>
      <c r="AN868" s="98">
        <v>25</v>
      </c>
      <c r="AO868" s="100">
        <v>17</v>
      </c>
      <c r="AP868" s="100">
        <v>145</v>
      </c>
      <c r="AQ868" s="107">
        <v>39625</v>
      </c>
      <c r="AR868" s="107">
        <f t="shared" si="243"/>
        <v>25017</v>
      </c>
      <c r="AS868" t="s">
        <v>1726</v>
      </c>
      <c r="AT868" s="110">
        <f t="shared" si="244"/>
        <v>2539625</v>
      </c>
      <c r="AW868">
        <v>5.37</v>
      </c>
      <c r="AX868">
        <v>0.13</v>
      </c>
      <c r="AY868">
        <v>5.24</v>
      </c>
      <c r="BF868" s="118"/>
      <c r="BI868" s="118"/>
      <c r="BJ868" s="118"/>
    </row>
    <row r="869" spans="1:62" hidden="1" outlineLevel="1">
      <c r="A869" s="50" t="s">
        <v>2601</v>
      </c>
      <c r="B869" s="9" t="s">
        <v>2332</v>
      </c>
      <c r="C869" s="1">
        <f t="shared" si="232"/>
        <v>2428</v>
      </c>
      <c r="D869" s="7">
        <f t="shared" si="233"/>
        <v>1</v>
      </c>
      <c r="E869" s="7">
        <f t="shared" si="234"/>
        <v>6</v>
      </c>
      <c r="F869" s="7">
        <f t="shared" si="235"/>
        <v>2</v>
      </c>
      <c r="G869" s="7">
        <f t="shared" si="245"/>
        <v>4</v>
      </c>
      <c r="H869" s="49">
        <f t="shared" si="236"/>
        <v>112</v>
      </c>
      <c r="I869" s="178">
        <f t="shared" si="237"/>
        <v>4.6128500823723231E-2</v>
      </c>
      <c r="J869" s="8"/>
      <c r="K869" s="2">
        <f t="shared" si="238"/>
        <v>0.51688632619439867</v>
      </c>
      <c r="L869" s="2">
        <f t="shared" si="239"/>
        <v>0</v>
      </c>
      <c r="M869" s="2">
        <f t="shared" si="240"/>
        <v>0.47075782537067545</v>
      </c>
      <c r="N869" s="2">
        <f t="shared" si="241"/>
        <v>4.5304777594728169E-3</v>
      </c>
      <c r="O869" s="2">
        <f t="shared" si="242"/>
        <v>7.8253706754530597E-3</v>
      </c>
      <c r="P869" s="1">
        <v>1255</v>
      </c>
      <c r="Q869" s="1"/>
      <c r="R869" s="1">
        <v>1143</v>
      </c>
      <c r="S869" s="1">
        <v>11</v>
      </c>
      <c r="T869" s="1"/>
      <c r="U869" s="1"/>
      <c r="V869" s="1"/>
      <c r="W869" s="1"/>
      <c r="X869" s="1">
        <v>0</v>
      </c>
      <c r="Y869" s="1">
        <v>18</v>
      </c>
      <c r="Z869" s="1"/>
      <c r="AA869" s="1"/>
      <c r="AB869" s="1"/>
      <c r="AC869" s="1">
        <v>1</v>
      </c>
      <c r="AD869" s="1"/>
      <c r="AI869" t="str">
        <f t="shared" si="246"/>
        <v>Medfield</v>
      </c>
      <c r="AJ869" t="s">
        <v>502</v>
      </c>
      <c r="AK869" s="158">
        <v>4</v>
      </c>
      <c r="AL869" s="7"/>
      <c r="AN869" s="98">
        <v>25</v>
      </c>
      <c r="AO869" s="100">
        <v>21</v>
      </c>
      <c r="AP869" s="100">
        <v>60</v>
      </c>
      <c r="AQ869" s="107">
        <v>39765</v>
      </c>
      <c r="AR869" s="107">
        <f t="shared" si="243"/>
        <v>25021</v>
      </c>
      <c r="AS869" t="s">
        <v>1726</v>
      </c>
      <c r="AT869" s="110">
        <f t="shared" si="244"/>
        <v>2539765</v>
      </c>
      <c r="AW869">
        <v>14.6</v>
      </c>
      <c r="AX869">
        <v>0.09</v>
      </c>
      <c r="AY869">
        <v>14.51</v>
      </c>
      <c r="BF869" s="118"/>
      <c r="BI869" s="118"/>
      <c r="BJ869" s="118"/>
    </row>
    <row r="870" spans="1:62" hidden="1" outlineLevel="1">
      <c r="A870" s="50" t="s">
        <v>1642</v>
      </c>
      <c r="B870" s="9" t="s">
        <v>2332</v>
      </c>
      <c r="C870" s="1">
        <f t="shared" si="232"/>
        <v>13693</v>
      </c>
      <c r="D870" s="7">
        <f t="shared" si="233"/>
        <v>1</v>
      </c>
      <c r="E870" s="7" t="e">
        <f t="shared" si="234"/>
        <v>#N/A</v>
      </c>
      <c r="F870" s="7">
        <f t="shared" si="235"/>
        <v>2</v>
      </c>
      <c r="G870" s="7">
        <f t="shared" si="245"/>
        <v>5</v>
      </c>
      <c r="H870" s="49">
        <f t="shared" si="236"/>
        <v>124</v>
      </c>
      <c r="I870" s="178">
        <f t="shared" si="237"/>
        <v>9.0557219017015998E-3</v>
      </c>
      <c r="J870" s="8"/>
      <c r="K870" s="2">
        <f t="shared" si="238"/>
        <v>0.49550865405681738</v>
      </c>
      <c r="L870" s="2">
        <f t="shared" si="239"/>
        <v>0</v>
      </c>
      <c r="M870" s="2">
        <f t="shared" si="240"/>
        <v>0.48645293215511576</v>
      </c>
      <c r="N870" s="2">
        <f t="shared" si="241"/>
        <v>4.3087709048418897E-3</v>
      </c>
      <c r="O870" s="2">
        <f t="shared" si="242"/>
        <v>1.3729642883224921E-2</v>
      </c>
      <c r="P870" s="1">
        <v>6785</v>
      </c>
      <c r="Q870" s="1"/>
      <c r="R870" s="1">
        <v>6661</v>
      </c>
      <c r="S870" s="1">
        <v>59</v>
      </c>
      <c r="T870" s="1"/>
      <c r="U870" s="1"/>
      <c r="V870" s="1"/>
      <c r="W870" s="1"/>
      <c r="X870" s="1">
        <v>93</v>
      </c>
      <c r="Y870" s="1">
        <v>73</v>
      </c>
      <c r="Z870" s="1"/>
      <c r="AA870" s="1"/>
      <c r="AB870" s="1"/>
      <c r="AC870" s="1">
        <v>22</v>
      </c>
      <c r="AD870" s="1"/>
      <c r="AI870" t="str">
        <f t="shared" si="246"/>
        <v>Medford</v>
      </c>
      <c r="AJ870" t="s">
        <v>2249</v>
      </c>
      <c r="AK870" s="158">
        <v>5</v>
      </c>
      <c r="AL870" s="7"/>
      <c r="AN870" s="98">
        <v>25</v>
      </c>
      <c r="AO870" s="100">
        <v>17</v>
      </c>
      <c r="AP870" s="100">
        <v>150</v>
      </c>
      <c r="AQ870" s="107">
        <v>39835</v>
      </c>
      <c r="AR870" s="107">
        <f t="shared" si="243"/>
        <v>25017</v>
      </c>
      <c r="AS870" t="s">
        <v>1037</v>
      </c>
      <c r="AT870" s="110">
        <f t="shared" si="244"/>
        <v>2539835</v>
      </c>
      <c r="AW870">
        <v>8.64</v>
      </c>
      <c r="AX870">
        <v>0.5</v>
      </c>
      <c r="AY870">
        <v>8.14</v>
      </c>
      <c r="BF870" s="118"/>
      <c r="BI870" s="118"/>
      <c r="BJ870" s="118"/>
    </row>
    <row r="871" spans="1:62" hidden="1" outlineLevel="1">
      <c r="A871" s="50" t="s">
        <v>1401</v>
      </c>
      <c r="B871" s="9" t="s">
        <v>2332</v>
      </c>
      <c r="C871" s="1">
        <f t="shared" si="232"/>
        <v>2335</v>
      </c>
      <c r="D871" s="7">
        <f t="shared" si="233"/>
        <v>2</v>
      </c>
      <c r="E871" s="7" t="e">
        <f t="shared" si="234"/>
        <v>#N/A</v>
      </c>
      <c r="F871" s="7">
        <f t="shared" si="235"/>
        <v>1</v>
      </c>
      <c r="G871" s="7">
        <f t="shared" si="245"/>
        <v>4</v>
      </c>
      <c r="H871" s="49">
        <f t="shared" si="236"/>
        <v>115</v>
      </c>
      <c r="I871" s="178">
        <f t="shared" si="237"/>
        <v>4.9250535331905779E-2</v>
      </c>
      <c r="J871" s="8"/>
      <c r="K871" s="2">
        <f t="shared" si="238"/>
        <v>0.46595289079229124</v>
      </c>
      <c r="L871" s="2">
        <f t="shared" si="239"/>
        <v>0</v>
      </c>
      <c r="M871" s="2">
        <f t="shared" si="240"/>
        <v>0.51520342612419701</v>
      </c>
      <c r="N871" s="2">
        <f t="shared" si="241"/>
        <v>5.5674518201284801E-3</v>
      </c>
      <c r="O871" s="2">
        <f t="shared" si="242"/>
        <v>1.3276231263383328E-2</v>
      </c>
      <c r="P871" s="1">
        <v>1088</v>
      </c>
      <c r="Q871" s="1"/>
      <c r="R871" s="1">
        <v>1203</v>
      </c>
      <c r="S871" s="1">
        <v>13</v>
      </c>
      <c r="T871" s="1"/>
      <c r="U871" s="1"/>
      <c r="V871" s="1"/>
      <c r="W871" s="1"/>
      <c r="X871" s="1">
        <v>16</v>
      </c>
      <c r="Y871" s="1">
        <v>12</v>
      </c>
      <c r="Z871" s="1"/>
      <c r="AA871" s="1"/>
      <c r="AB871" s="1"/>
      <c r="AC871" s="1">
        <v>3</v>
      </c>
      <c r="AD871" s="1"/>
      <c r="AI871" t="str">
        <f t="shared" si="246"/>
        <v>Medway</v>
      </c>
      <c r="AJ871" t="s">
        <v>502</v>
      </c>
      <c r="AK871" s="158">
        <v>4</v>
      </c>
      <c r="AL871" s="7"/>
      <c r="AN871" s="98">
        <v>25</v>
      </c>
      <c r="AO871" s="100">
        <v>21</v>
      </c>
      <c r="AP871" s="100">
        <v>65</v>
      </c>
      <c r="AQ871" s="107">
        <v>39975</v>
      </c>
      <c r="AR871" s="107">
        <f t="shared" si="243"/>
        <v>25021</v>
      </c>
      <c r="AS871" t="s">
        <v>1726</v>
      </c>
      <c r="AT871" s="110">
        <f t="shared" si="244"/>
        <v>2539975</v>
      </c>
      <c r="AW871">
        <v>11.54</v>
      </c>
      <c r="AX871">
        <v>0.09</v>
      </c>
      <c r="AY871">
        <v>11.45</v>
      </c>
      <c r="BF871" s="118"/>
      <c r="BI871" s="118"/>
      <c r="BJ871" s="118"/>
    </row>
    <row r="872" spans="1:62" hidden="1" outlineLevel="1">
      <c r="A872" s="50" t="s">
        <v>856</v>
      </c>
      <c r="B872" s="9" t="s">
        <v>2332</v>
      </c>
      <c r="C872" s="1">
        <f t="shared" si="232"/>
        <v>7010</v>
      </c>
      <c r="D872" s="7">
        <f t="shared" si="233"/>
        <v>1</v>
      </c>
      <c r="E872" s="7" t="e">
        <f t="shared" si="234"/>
        <v>#N/A</v>
      </c>
      <c r="F872" s="7">
        <f t="shared" si="235"/>
        <v>2</v>
      </c>
      <c r="G872" s="7">
        <f t="shared" si="245"/>
        <v>4</v>
      </c>
      <c r="H872" s="49">
        <f t="shared" si="236"/>
        <v>377</v>
      </c>
      <c r="I872" s="178">
        <f t="shared" si="237"/>
        <v>5.3780313837375179E-2</v>
      </c>
      <c r="J872" s="8"/>
      <c r="K872" s="2">
        <f t="shared" si="238"/>
        <v>0.51954350927246795</v>
      </c>
      <c r="L872" s="2">
        <f t="shared" si="239"/>
        <v>0</v>
      </c>
      <c r="M872" s="2">
        <f t="shared" si="240"/>
        <v>0.4657631954350927</v>
      </c>
      <c r="N872" s="2">
        <f t="shared" si="241"/>
        <v>3.8516405135520684E-3</v>
      </c>
      <c r="O872" s="2">
        <f t="shared" si="242"/>
        <v>1.0841654778887277E-2</v>
      </c>
      <c r="P872" s="1">
        <v>3642</v>
      </c>
      <c r="Q872" s="1"/>
      <c r="R872" s="1">
        <v>3265</v>
      </c>
      <c r="S872" s="1">
        <v>27</v>
      </c>
      <c r="T872" s="1"/>
      <c r="U872" s="1"/>
      <c r="V872" s="1"/>
      <c r="W872" s="1"/>
      <c r="X872" s="1">
        <v>42</v>
      </c>
      <c r="Y872" s="1">
        <v>25</v>
      </c>
      <c r="Z872" s="1"/>
      <c r="AA872" s="1"/>
      <c r="AB872" s="1"/>
      <c r="AC872" s="1">
        <v>9</v>
      </c>
      <c r="AD872" s="1"/>
      <c r="AI872" t="str">
        <f t="shared" si="246"/>
        <v>Melrose</v>
      </c>
      <c r="AJ872" t="s">
        <v>2249</v>
      </c>
      <c r="AK872" s="158">
        <v>5</v>
      </c>
      <c r="AL872" s="7"/>
      <c r="AN872" s="98">
        <v>25</v>
      </c>
      <c r="AO872" s="100">
        <v>17</v>
      </c>
      <c r="AP872" s="100">
        <v>155</v>
      </c>
      <c r="AQ872" s="107">
        <v>40115</v>
      </c>
      <c r="AR872" s="107">
        <f t="shared" si="243"/>
        <v>25017</v>
      </c>
      <c r="AS872" t="s">
        <v>1037</v>
      </c>
      <c r="AT872" s="110">
        <f t="shared" si="244"/>
        <v>2540115</v>
      </c>
      <c r="AW872">
        <v>4.75</v>
      </c>
      <c r="AX872">
        <v>0.06</v>
      </c>
      <c r="AY872">
        <v>4.6900000000000004</v>
      </c>
      <c r="BF872" s="118"/>
      <c r="BI872" s="118"/>
      <c r="BJ872" s="118"/>
    </row>
    <row r="873" spans="1:62" hidden="1" outlineLevel="1">
      <c r="A873" s="50" t="s">
        <v>1892</v>
      </c>
      <c r="B873" s="9" t="s">
        <v>2332</v>
      </c>
      <c r="C873" s="1">
        <f t="shared" si="232"/>
        <v>892</v>
      </c>
      <c r="D873" s="7">
        <f t="shared" si="233"/>
        <v>2</v>
      </c>
      <c r="E873" s="7">
        <f t="shared" si="234"/>
        <v>6</v>
      </c>
      <c r="F873" s="7">
        <f t="shared" si="235"/>
        <v>1</v>
      </c>
      <c r="G873" s="7">
        <f t="shared" si="245"/>
        <v>0</v>
      </c>
      <c r="H873" s="49">
        <f t="shared" si="236"/>
        <v>84</v>
      </c>
      <c r="I873" s="178">
        <f t="shared" si="237"/>
        <v>9.417040358744394E-2</v>
      </c>
      <c r="J873" s="8"/>
      <c r="K873" s="2">
        <f t="shared" si="238"/>
        <v>0.44730941704035876</v>
      </c>
      <c r="L873" s="2">
        <f t="shared" si="239"/>
        <v>0</v>
      </c>
      <c r="M873" s="2">
        <f t="shared" si="240"/>
        <v>0.54147982062780264</v>
      </c>
      <c r="N873" s="2">
        <f t="shared" si="241"/>
        <v>0</v>
      </c>
      <c r="O873" s="2">
        <f t="shared" si="242"/>
        <v>1.1210762331838597E-2</v>
      </c>
      <c r="P873" s="1">
        <v>399</v>
      </c>
      <c r="Q873" s="1"/>
      <c r="R873" s="1">
        <v>483</v>
      </c>
      <c r="S873" s="1">
        <v>0</v>
      </c>
      <c r="T873" s="1"/>
      <c r="U873" s="1"/>
      <c r="V873" s="1"/>
      <c r="W873" s="1"/>
      <c r="X873" s="1">
        <v>4</v>
      </c>
      <c r="Y873" s="1">
        <v>2</v>
      </c>
      <c r="Z873" s="1"/>
      <c r="AA873" s="1"/>
      <c r="AB873" s="1"/>
      <c r="AC873" s="1">
        <v>4</v>
      </c>
      <c r="AD873" s="1"/>
      <c r="AI873" t="str">
        <f t="shared" si="246"/>
        <v>Mendon</v>
      </c>
      <c r="AJ873" s="9" t="s">
        <v>1781</v>
      </c>
      <c r="AK873" s="158">
        <v>2</v>
      </c>
      <c r="AL873" s="7"/>
      <c r="AN873" s="98">
        <v>25</v>
      </c>
      <c r="AO873" s="100">
        <v>27</v>
      </c>
      <c r="AP873" s="100">
        <v>135</v>
      </c>
      <c r="AQ873" s="107">
        <v>40255</v>
      </c>
      <c r="AR873" s="107">
        <f t="shared" si="243"/>
        <v>25027</v>
      </c>
      <c r="AS873" t="s">
        <v>1726</v>
      </c>
      <c r="AT873" s="110">
        <f t="shared" si="244"/>
        <v>2540255</v>
      </c>
      <c r="AW873">
        <v>18.260000000000002</v>
      </c>
      <c r="AX873">
        <v>0.16</v>
      </c>
      <c r="AY873">
        <v>18.100000000000001</v>
      </c>
      <c r="BF873" s="118"/>
      <c r="BI873" s="118"/>
      <c r="BJ873" s="118"/>
    </row>
    <row r="874" spans="1:62" hidden="1" outlineLevel="1">
      <c r="A874" s="50" t="s">
        <v>1256</v>
      </c>
      <c r="B874" s="9" t="s">
        <v>2332</v>
      </c>
      <c r="C874" s="1">
        <f t="shared" si="232"/>
        <v>1271</v>
      </c>
      <c r="D874" s="7">
        <f t="shared" si="233"/>
        <v>2</v>
      </c>
      <c r="E874" s="7" t="e">
        <f t="shared" si="234"/>
        <v>#N/A</v>
      </c>
      <c r="F874" s="7">
        <f t="shared" si="235"/>
        <v>1</v>
      </c>
      <c r="G874" s="7">
        <f t="shared" si="245"/>
        <v>3</v>
      </c>
      <c r="H874" s="49">
        <f t="shared" si="236"/>
        <v>306</v>
      </c>
      <c r="I874" s="178">
        <f t="shared" si="237"/>
        <v>0.24075531077891424</v>
      </c>
      <c r="J874" s="8"/>
      <c r="K874" s="2">
        <f t="shared" si="238"/>
        <v>0.37214791502753736</v>
      </c>
      <c r="L874" s="2">
        <f t="shared" si="239"/>
        <v>0</v>
      </c>
      <c r="M874" s="2">
        <f t="shared" si="240"/>
        <v>0.61290322580645162</v>
      </c>
      <c r="N874" s="2">
        <f t="shared" si="241"/>
        <v>6.2942564909520063E-3</v>
      </c>
      <c r="O874" s="2">
        <f t="shared" si="242"/>
        <v>8.6546026750590685E-3</v>
      </c>
      <c r="P874" s="1">
        <v>473</v>
      </c>
      <c r="Q874" s="1"/>
      <c r="R874" s="1">
        <v>779</v>
      </c>
      <c r="S874" s="1">
        <v>8</v>
      </c>
      <c r="T874" s="1"/>
      <c r="U874" s="1"/>
      <c r="V874" s="1"/>
      <c r="W874" s="1"/>
      <c r="X874" s="1">
        <v>5</v>
      </c>
      <c r="Y874" s="1">
        <v>4</v>
      </c>
      <c r="Z874" s="1"/>
      <c r="AA874" s="1"/>
      <c r="AB874" s="1"/>
      <c r="AC874" s="1">
        <v>2</v>
      </c>
      <c r="AD874" s="1"/>
      <c r="AI874" t="str">
        <f t="shared" si="246"/>
        <v>Merrimac</v>
      </c>
      <c r="AJ874" t="s">
        <v>819</v>
      </c>
      <c r="AK874" s="158">
        <v>6</v>
      </c>
      <c r="AL874" s="7"/>
      <c r="AN874" s="98">
        <v>25</v>
      </c>
      <c r="AO874" s="100">
        <v>9</v>
      </c>
      <c r="AP874" s="100">
        <v>90</v>
      </c>
      <c r="AQ874" s="107">
        <v>40430</v>
      </c>
      <c r="AR874" s="107">
        <f t="shared" si="243"/>
        <v>25009</v>
      </c>
      <c r="AS874" t="s">
        <v>1726</v>
      </c>
      <c r="AT874" s="110">
        <f t="shared" si="244"/>
        <v>2540430</v>
      </c>
      <c r="AW874">
        <v>8.83</v>
      </c>
      <c r="AX874">
        <v>0.3</v>
      </c>
      <c r="AY874">
        <v>8.5299999999999994</v>
      </c>
      <c r="BF874" s="118"/>
      <c r="BI874" s="118"/>
      <c r="BJ874" s="118"/>
    </row>
    <row r="875" spans="1:62" hidden="1" outlineLevel="1">
      <c r="A875" s="50" t="s">
        <v>586</v>
      </c>
      <c r="B875" s="9" t="s">
        <v>2332</v>
      </c>
      <c r="C875" s="1">
        <f t="shared" si="232"/>
        <v>7073</v>
      </c>
      <c r="D875" s="7">
        <f t="shared" si="233"/>
        <v>2</v>
      </c>
      <c r="E875" s="7" t="e">
        <f t="shared" si="234"/>
        <v>#N/A</v>
      </c>
      <c r="F875" s="7">
        <f t="shared" si="235"/>
        <v>1</v>
      </c>
      <c r="G875" s="7">
        <f t="shared" si="245"/>
        <v>5</v>
      </c>
      <c r="H875" s="49">
        <f t="shared" si="236"/>
        <v>4</v>
      </c>
      <c r="I875" s="178">
        <f t="shared" si="237"/>
        <v>5.6553089212498236E-4</v>
      </c>
      <c r="J875" s="8"/>
      <c r="K875" s="2">
        <f t="shared" si="238"/>
        <v>0.4819737028135162</v>
      </c>
      <c r="L875" s="2">
        <f t="shared" si="239"/>
        <v>0</v>
      </c>
      <c r="M875" s="2">
        <f t="shared" si="240"/>
        <v>0.48253923370564117</v>
      </c>
      <c r="N875" s="2">
        <f t="shared" si="241"/>
        <v>5.938074367312314E-3</v>
      </c>
      <c r="O875" s="2">
        <f t="shared" si="242"/>
        <v>2.9548989113530259E-2</v>
      </c>
      <c r="P875" s="1">
        <v>3409</v>
      </c>
      <c r="Q875" s="1"/>
      <c r="R875" s="1">
        <v>3413</v>
      </c>
      <c r="S875" s="1">
        <v>42</v>
      </c>
      <c r="T875" s="1"/>
      <c r="U875" s="1"/>
      <c r="V875" s="1"/>
      <c r="W875" s="1"/>
      <c r="X875" s="1">
        <v>111</v>
      </c>
      <c r="Y875" s="1">
        <v>83</v>
      </c>
      <c r="Z875" s="1"/>
      <c r="AA875" s="1"/>
      <c r="AB875" s="1"/>
      <c r="AC875" s="1">
        <v>15</v>
      </c>
      <c r="AD875" s="1"/>
      <c r="AI875" t="str">
        <f t="shared" si="246"/>
        <v>Methuen</v>
      </c>
      <c r="AJ875" t="s">
        <v>819</v>
      </c>
      <c r="AK875" s="158">
        <v>3</v>
      </c>
      <c r="AL875" s="7"/>
      <c r="AN875" s="98">
        <v>25</v>
      </c>
      <c r="AO875" s="100">
        <v>9</v>
      </c>
      <c r="AP875" s="100">
        <v>95</v>
      </c>
      <c r="AQ875" s="107">
        <v>40710</v>
      </c>
      <c r="AR875" s="107">
        <f t="shared" si="243"/>
        <v>25009</v>
      </c>
      <c r="AS875" t="s">
        <v>1037</v>
      </c>
      <c r="AT875" s="110">
        <f t="shared" si="244"/>
        <v>2540710</v>
      </c>
      <c r="AW875">
        <v>23.08</v>
      </c>
      <c r="AX875">
        <v>0.68</v>
      </c>
      <c r="AY875">
        <v>22.4</v>
      </c>
      <c r="BF875" s="118"/>
      <c r="BI875" s="118"/>
      <c r="BJ875" s="118"/>
    </row>
    <row r="876" spans="1:62" hidden="1" outlineLevel="1">
      <c r="A876" s="50" t="s">
        <v>209</v>
      </c>
      <c r="B876" s="9" t="s">
        <v>2332</v>
      </c>
      <c r="C876" s="1">
        <f t="shared" si="232"/>
        <v>3193</v>
      </c>
      <c r="D876" s="7">
        <f t="shared" si="233"/>
        <v>2</v>
      </c>
      <c r="E876" s="7" t="e">
        <f t="shared" si="234"/>
        <v>#N/A</v>
      </c>
      <c r="F876" s="7">
        <f t="shared" si="235"/>
        <v>1</v>
      </c>
      <c r="G876" s="7">
        <f t="shared" si="245"/>
        <v>5</v>
      </c>
      <c r="H876" s="49">
        <f t="shared" si="236"/>
        <v>479</v>
      </c>
      <c r="I876" s="178">
        <f t="shared" si="237"/>
        <v>0.15001565925461949</v>
      </c>
      <c r="J876" s="8"/>
      <c r="K876" s="2">
        <f t="shared" si="238"/>
        <v>0.41340432195427496</v>
      </c>
      <c r="L876" s="2">
        <f t="shared" si="239"/>
        <v>0</v>
      </c>
      <c r="M876" s="2">
        <f t="shared" si="240"/>
        <v>0.56341998120889447</v>
      </c>
      <c r="N876" s="2">
        <f t="shared" si="241"/>
        <v>5.0109614782336363E-3</v>
      </c>
      <c r="O876" s="2">
        <f t="shared" si="242"/>
        <v>1.8164735358596994E-2</v>
      </c>
      <c r="P876" s="1">
        <v>1320</v>
      </c>
      <c r="Q876" s="1"/>
      <c r="R876" s="1">
        <v>1799</v>
      </c>
      <c r="S876" s="1">
        <v>16</v>
      </c>
      <c r="T876" s="1"/>
      <c r="U876" s="1"/>
      <c r="V876" s="1"/>
      <c r="W876" s="1"/>
      <c r="X876" s="1">
        <v>34</v>
      </c>
      <c r="Y876" s="1">
        <v>19</v>
      </c>
      <c r="Z876" s="1"/>
      <c r="AA876" s="1"/>
      <c r="AB876" s="1"/>
      <c r="AC876" s="1">
        <v>5</v>
      </c>
      <c r="AD876" s="1"/>
      <c r="AI876" t="str">
        <f t="shared" si="246"/>
        <v>Middleborough</v>
      </c>
      <c r="AJ876" t="s">
        <v>1803</v>
      </c>
      <c r="AK876" s="158">
        <v>9</v>
      </c>
      <c r="AL876" s="7"/>
      <c r="AN876" s="98">
        <v>25</v>
      </c>
      <c r="AO876" s="100">
        <v>23</v>
      </c>
      <c r="AP876" s="100">
        <v>85</v>
      </c>
      <c r="AQ876" s="107">
        <v>40850</v>
      </c>
      <c r="AR876" s="107">
        <f t="shared" si="243"/>
        <v>25023</v>
      </c>
      <c r="AS876" t="s">
        <v>1726</v>
      </c>
      <c r="AT876" s="110">
        <f t="shared" si="244"/>
        <v>2540850</v>
      </c>
      <c r="AW876">
        <v>72.3</v>
      </c>
      <c r="AX876">
        <v>2.75</v>
      </c>
      <c r="AY876">
        <v>69.55</v>
      </c>
      <c r="BF876" s="118"/>
      <c r="BI876" s="118"/>
      <c r="BJ876" s="118"/>
    </row>
    <row r="877" spans="1:62" hidden="1" outlineLevel="1">
      <c r="A877" s="50" t="s">
        <v>1074</v>
      </c>
      <c r="B877" s="9" t="s">
        <v>2332</v>
      </c>
      <c r="C877" s="1">
        <f t="shared" si="232"/>
        <v>131</v>
      </c>
      <c r="D877" s="7">
        <f t="shared" si="233"/>
        <v>2</v>
      </c>
      <c r="E877" s="7">
        <f t="shared" si="234"/>
        <v>4</v>
      </c>
      <c r="F877" s="7">
        <f t="shared" si="235"/>
        <v>1</v>
      </c>
      <c r="G877" s="7">
        <f t="shared" si="245"/>
        <v>0</v>
      </c>
      <c r="H877" s="49">
        <f t="shared" si="236"/>
        <v>19</v>
      </c>
      <c r="I877" s="178">
        <f t="shared" si="237"/>
        <v>0.14503816793893129</v>
      </c>
      <c r="J877" s="8"/>
      <c r="K877" s="2">
        <f t="shared" si="238"/>
        <v>0.41984732824427479</v>
      </c>
      <c r="L877" s="2">
        <f t="shared" si="239"/>
        <v>0</v>
      </c>
      <c r="M877" s="2">
        <f t="shared" si="240"/>
        <v>0.56488549618320616</v>
      </c>
      <c r="N877" s="2">
        <f t="shared" si="241"/>
        <v>0</v>
      </c>
      <c r="O877" s="2">
        <f t="shared" si="242"/>
        <v>1.5267175572519109E-2</v>
      </c>
      <c r="P877" s="1">
        <v>55</v>
      </c>
      <c r="Q877" s="1"/>
      <c r="R877" s="1">
        <v>74</v>
      </c>
      <c r="S877" s="1">
        <v>0</v>
      </c>
      <c r="T877" s="1"/>
      <c r="U877" s="1"/>
      <c r="V877" s="1"/>
      <c r="W877" s="1"/>
      <c r="X877" s="1">
        <v>2</v>
      </c>
      <c r="Y877" s="1">
        <v>0</v>
      </c>
      <c r="Z877" s="1"/>
      <c r="AA877" s="1"/>
      <c r="AB877" s="1"/>
      <c r="AC877" s="1">
        <v>0</v>
      </c>
      <c r="AD877" s="1"/>
      <c r="AI877" t="str">
        <f t="shared" si="246"/>
        <v>Middlefield</v>
      </c>
      <c r="AJ877" t="s">
        <v>2439</v>
      </c>
      <c r="AK877" s="158">
        <v>1</v>
      </c>
      <c r="AL877" s="7"/>
      <c r="AN877" s="98">
        <v>25</v>
      </c>
      <c r="AO877" s="100">
        <v>15</v>
      </c>
      <c r="AP877" s="100">
        <v>55</v>
      </c>
      <c r="AQ877" s="107">
        <v>40990</v>
      </c>
      <c r="AR877" s="107">
        <f t="shared" si="243"/>
        <v>25015</v>
      </c>
      <c r="AS877" t="s">
        <v>1726</v>
      </c>
      <c r="AT877" s="110">
        <f t="shared" si="244"/>
        <v>2540990</v>
      </c>
      <c r="AW877">
        <v>24.16</v>
      </c>
      <c r="AX877">
        <v>0.01</v>
      </c>
      <c r="AY877">
        <v>24.16</v>
      </c>
      <c r="BF877" s="118"/>
      <c r="BI877" s="118"/>
      <c r="BJ877" s="118"/>
    </row>
    <row r="878" spans="1:62" hidden="1" outlineLevel="1">
      <c r="A878" s="50" t="s">
        <v>121</v>
      </c>
      <c r="B878" s="9" t="s">
        <v>2332</v>
      </c>
      <c r="C878" s="1">
        <f t="shared" si="232"/>
        <v>1344</v>
      </c>
      <c r="D878" s="7">
        <f t="shared" si="233"/>
        <v>1</v>
      </c>
      <c r="E878" s="7" t="e">
        <f t="shared" si="234"/>
        <v>#N/A</v>
      </c>
      <c r="F878" s="7">
        <f t="shared" si="235"/>
        <v>2</v>
      </c>
      <c r="G878" s="7">
        <f t="shared" si="245"/>
        <v>5</v>
      </c>
      <c r="H878" s="49">
        <f t="shared" si="236"/>
        <v>8</v>
      </c>
      <c r="I878" s="178">
        <f t="shared" si="237"/>
        <v>5.9523809523809521E-3</v>
      </c>
      <c r="J878" s="8"/>
      <c r="K878" s="2">
        <f t="shared" si="238"/>
        <v>0.48809523809523808</v>
      </c>
      <c r="L878" s="2">
        <f t="shared" si="239"/>
        <v>0</v>
      </c>
      <c r="M878" s="2">
        <f t="shared" si="240"/>
        <v>0.48214285714285715</v>
      </c>
      <c r="N878" s="2">
        <f t="shared" si="241"/>
        <v>5.208333333333333E-3</v>
      </c>
      <c r="O878" s="2">
        <f t="shared" si="242"/>
        <v>2.455357142857138E-2</v>
      </c>
      <c r="P878" s="1">
        <v>656</v>
      </c>
      <c r="Q878" s="1"/>
      <c r="R878" s="1">
        <v>648</v>
      </c>
      <c r="S878" s="1">
        <v>7</v>
      </c>
      <c r="T878" s="1"/>
      <c r="U878" s="1"/>
      <c r="V878" s="1"/>
      <c r="W878" s="1"/>
      <c r="X878" s="1">
        <v>14</v>
      </c>
      <c r="Y878" s="1">
        <v>13</v>
      </c>
      <c r="Z878" s="1"/>
      <c r="AA878" s="1"/>
      <c r="AB878" s="1"/>
      <c r="AC878" s="1">
        <v>6</v>
      </c>
      <c r="AD878" s="1"/>
      <c r="AI878" t="str">
        <f t="shared" si="246"/>
        <v>Middleton</v>
      </c>
      <c r="AJ878" t="s">
        <v>819</v>
      </c>
      <c r="AK878" s="158">
        <v>6</v>
      </c>
      <c r="AL878" s="7"/>
      <c r="AN878" s="98">
        <v>25</v>
      </c>
      <c r="AO878" s="100">
        <v>9</v>
      </c>
      <c r="AP878" s="100">
        <v>100</v>
      </c>
      <c r="AQ878" s="107">
        <v>41095</v>
      </c>
      <c r="AR878" s="107">
        <f t="shared" si="243"/>
        <v>25009</v>
      </c>
      <c r="AS878" t="s">
        <v>1726</v>
      </c>
      <c r="AT878" s="110">
        <f t="shared" si="244"/>
        <v>2541095</v>
      </c>
      <c r="AW878">
        <v>14.44</v>
      </c>
      <c r="AX878">
        <v>0.48</v>
      </c>
      <c r="AY878">
        <v>13.97</v>
      </c>
      <c r="BF878" s="118"/>
      <c r="BI878" s="118"/>
      <c r="BJ878" s="118"/>
    </row>
    <row r="879" spans="1:62" hidden="1" outlineLevel="1">
      <c r="A879" s="50" t="s">
        <v>280</v>
      </c>
      <c r="B879" s="9" t="s">
        <v>2332</v>
      </c>
      <c r="C879" s="1">
        <f t="shared" si="232"/>
        <v>4288</v>
      </c>
      <c r="D879" s="7">
        <f t="shared" si="233"/>
        <v>1</v>
      </c>
      <c r="E879" s="7" t="e">
        <f t="shared" si="234"/>
        <v>#N/A</v>
      </c>
      <c r="F879" s="7">
        <f t="shared" si="235"/>
        <v>2</v>
      </c>
      <c r="G879" s="7">
        <f t="shared" si="245"/>
        <v>4</v>
      </c>
      <c r="H879" s="49">
        <f t="shared" si="236"/>
        <v>30</v>
      </c>
      <c r="I879" s="178">
        <f t="shared" si="237"/>
        <v>6.9962686567164182E-3</v>
      </c>
      <c r="J879" s="8"/>
      <c r="K879" s="2">
        <f t="shared" si="238"/>
        <v>0.49393656716417911</v>
      </c>
      <c r="L879" s="2">
        <f t="shared" si="239"/>
        <v>0</v>
      </c>
      <c r="M879" s="2">
        <f t="shared" si="240"/>
        <v>0.48694029850746268</v>
      </c>
      <c r="N879" s="2">
        <f t="shared" si="241"/>
        <v>4.4309701492537311E-3</v>
      </c>
      <c r="O879" s="2">
        <f t="shared" si="242"/>
        <v>1.4692164179104485E-2</v>
      </c>
      <c r="P879" s="1">
        <v>2118</v>
      </c>
      <c r="Q879" s="1"/>
      <c r="R879" s="1">
        <v>2088</v>
      </c>
      <c r="S879" s="1">
        <v>19</v>
      </c>
      <c r="T879" s="1"/>
      <c r="U879" s="1"/>
      <c r="V879" s="1"/>
      <c r="W879" s="1"/>
      <c r="X879" s="1">
        <v>49</v>
      </c>
      <c r="Y879" s="1">
        <v>11</v>
      </c>
      <c r="Z879" s="1"/>
      <c r="AA879" s="1"/>
      <c r="AB879" s="1"/>
      <c r="AC879" s="1">
        <v>3</v>
      </c>
      <c r="AD879" s="1"/>
      <c r="AI879" t="str">
        <f t="shared" si="246"/>
        <v>Milford</v>
      </c>
      <c r="AJ879" s="9" t="s">
        <v>1781</v>
      </c>
      <c r="AK879" s="158">
        <v>4</v>
      </c>
      <c r="AL879" s="7"/>
      <c r="AN879" s="98">
        <v>25</v>
      </c>
      <c r="AO879" s="100">
        <v>27</v>
      </c>
      <c r="AP879" s="100">
        <v>140</v>
      </c>
      <c r="AQ879" s="107">
        <v>41165</v>
      </c>
      <c r="AR879" s="107">
        <f t="shared" si="243"/>
        <v>25027</v>
      </c>
      <c r="AS879" t="s">
        <v>1726</v>
      </c>
      <c r="AT879" s="110">
        <f t="shared" si="244"/>
        <v>2541165</v>
      </c>
      <c r="AW879">
        <v>14.87</v>
      </c>
      <c r="AX879">
        <v>0.27</v>
      </c>
      <c r="AY879">
        <v>14.6</v>
      </c>
      <c r="BF879" s="118"/>
      <c r="BI879" s="118"/>
      <c r="BJ879" s="118"/>
    </row>
    <row r="880" spans="1:62" hidden="1" outlineLevel="1">
      <c r="A880" s="50" t="s">
        <v>281</v>
      </c>
      <c r="B880" s="9" t="s">
        <v>2332</v>
      </c>
      <c r="C880" s="1">
        <f t="shared" si="232"/>
        <v>1928</v>
      </c>
      <c r="D880" s="7">
        <f t="shared" si="233"/>
        <v>2</v>
      </c>
      <c r="E880" s="7" t="e">
        <f t="shared" si="234"/>
        <v>#N/A</v>
      </c>
      <c r="F880" s="7">
        <f t="shared" si="235"/>
        <v>1</v>
      </c>
      <c r="G880" s="7">
        <f t="shared" si="245"/>
        <v>4</v>
      </c>
      <c r="H880" s="49">
        <f t="shared" si="236"/>
        <v>172</v>
      </c>
      <c r="I880" s="178">
        <f t="shared" si="237"/>
        <v>8.9211618257261413E-2</v>
      </c>
      <c r="J880" s="8"/>
      <c r="K880" s="2">
        <f t="shared" si="238"/>
        <v>0.44398340248962653</v>
      </c>
      <c r="L880" s="2">
        <f t="shared" si="239"/>
        <v>0</v>
      </c>
      <c r="M880" s="2">
        <f t="shared" si="240"/>
        <v>0.53319502074688796</v>
      </c>
      <c r="N880" s="2">
        <f t="shared" si="241"/>
        <v>5.1867219917012446E-3</v>
      </c>
      <c r="O880" s="2">
        <f t="shared" si="242"/>
        <v>1.7634854771784263E-2</v>
      </c>
      <c r="P880" s="1">
        <v>856</v>
      </c>
      <c r="Q880" s="1"/>
      <c r="R880" s="1">
        <v>1028</v>
      </c>
      <c r="S880" s="1">
        <v>10</v>
      </c>
      <c r="T880" s="1"/>
      <c r="U880" s="1"/>
      <c r="V880" s="1"/>
      <c r="W880" s="1"/>
      <c r="X880" s="1">
        <v>24</v>
      </c>
      <c r="Y880" s="1">
        <v>7</v>
      </c>
      <c r="Z880" s="1"/>
      <c r="AA880" s="1"/>
      <c r="AB880" s="1"/>
      <c r="AC880" s="1">
        <v>3</v>
      </c>
      <c r="AD880" s="1"/>
      <c r="AI880" t="str">
        <f t="shared" si="246"/>
        <v>Millbury</v>
      </c>
      <c r="AJ880" s="9" t="s">
        <v>1781</v>
      </c>
      <c r="AK880" s="158">
        <v>2</v>
      </c>
      <c r="AL880" s="7"/>
      <c r="AN880" s="98">
        <v>25</v>
      </c>
      <c r="AO880" s="100">
        <v>27</v>
      </c>
      <c r="AP880" s="100">
        <v>145</v>
      </c>
      <c r="AQ880" s="107">
        <v>41340</v>
      </c>
      <c r="AR880" s="107">
        <f t="shared" si="243"/>
        <v>25027</v>
      </c>
      <c r="AS880" t="s">
        <v>1726</v>
      </c>
      <c r="AT880" s="110">
        <f t="shared" si="244"/>
        <v>2541340</v>
      </c>
      <c r="AW880">
        <v>16.260000000000002</v>
      </c>
      <c r="AX880">
        <v>0.52</v>
      </c>
      <c r="AY880">
        <v>15.73</v>
      </c>
      <c r="BF880" s="118"/>
      <c r="BI880" s="118"/>
      <c r="BJ880" s="118"/>
    </row>
    <row r="881" spans="1:62" hidden="1" outlineLevel="1">
      <c r="A881" s="50" t="s">
        <v>186</v>
      </c>
      <c r="B881" s="9" t="s">
        <v>2332</v>
      </c>
      <c r="C881" s="1">
        <f t="shared" si="232"/>
        <v>1713</v>
      </c>
      <c r="D881" s="7">
        <f t="shared" si="233"/>
        <v>2</v>
      </c>
      <c r="E881" s="7" t="e">
        <f t="shared" si="234"/>
        <v>#N/A</v>
      </c>
      <c r="F881" s="7">
        <f t="shared" si="235"/>
        <v>1</v>
      </c>
      <c r="G881" s="7">
        <f t="shared" si="245"/>
        <v>3</v>
      </c>
      <c r="H881" s="49">
        <f t="shared" si="236"/>
        <v>52</v>
      </c>
      <c r="I881" s="178">
        <f t="shared" si="237"/>
        <v>3.0356100408639813E-2</v>
      </c>
      <c r="J881" s="8"/>
      <c r="K881" s="2">
        <f t="shared" si="238"/>
        <v>0.47985989492119091</v>
      </c>
      <c r="L881" s="2">
        <f t="shared" si="239"/>
        <v>0</v>
      </c>
      <c r="M881" s="2">
        <f t="shared" si="240"/>
        <v>0.51021599532983075</v>
      </c>
      <c r="N881" s="2">
        <f t="shared" si="241"/>
        <v>3.5026269702276708E-3</v>
      </c>
      <c r="O881" s="2">
        <f t="shared" si="242"/>
        <v>6.4214827787506118E-3</v>
      </c>
      <c r="P881" s="1">
        <v>822</v>
      </c>
      <c r="Q881" s="1"/>
      <c r="R881" s="1">
        <v>874</v>
      </c>
      <c r="S881" s="1">
        <v>6</v>
      </c>
      <c r="T881" s="1"/>
      <c r="U881" s="1"/>
      <c r="V881" s="1"/>
      <c r="W881" s="1"/>
      <c r="X881" s="1">
        <v>6</v>
      </c>
      <c r="Y881" s="1">
        <v>3</v>
      </c>
      <c r="Z881" s="1"/>
      <c r="AA881" s="1"/>
      <c r="AB881" s="1"/>
      <c r="AC881" s="1">
        <v>2</v>
      </c>
      <c r="AD881" s="1"/>
      <c r="AI881" t="str">
        <f t="shared" si="246"/>
        <v>Millis</v>
      </c>
      <c r="AJ881" t="s">
        <v>502</v>
      </c>
      <c r="AK881" s="158">
        <v>4</v>
      </c>
      <c r="AL881" s="7"/>
      <c r="AN881" s="98">
        <v>25</v>
      </c>
      <c r="AO881" s="100">
        <v>21</v>
      </c>
      <c r="AP881" s="100">
        <v>70</v>
      </c>
      <c r="AQ881" s="107">
        <v>41515</v>
      </c>
      <c r="AR881" s="107">
        <f t="shared" si="243"/>
        <v>25021</v>
      </c>
      <c r="AS881" t="s">
        <v>1726</v>
      </c>
      <c r="AT881" s="110">
        <f t="shared" si="244"/>
        <v>2541515</v>
      </c>
      <c r="AW881">
        <v>12.26</v>
      </c>
      <c r="AX881">
        <v>0.11</v>
      </c>
      <c r="AY881">
        <v>12.16</v>
      </c>
      <c r="BF881" s="118"/>
      <c r="BI881" s="118"/>
      <c r="BJ881" s="118"/>
    </row>
    <row r="882" spans="1:62" hidden="1" outlineLevel="1">
      <c r="A882" s="50" t="s">
        <v>2863</v>
      </c>
      <c r="B882" s="9" t="s">
        <v>2332</v>
      </c>
      <c r="C882" s="1">
        <f t="shared" si="232"/>
        <v>362</v>
      </c>
      <c r="D882" s="7">
        <f t="shared" si="233"/>
        <v>2</v>
      </c>
      <c r="E882" s="7">
        <f t="shared" si="234"/>
        <v>5</v>
      </c>
      <c r="F882" s="7">
        <f t="shared" si="235"/>
        <v>1</v>
      </c>
      <c r="G882" s="7">
        <f t="shared" si="245"/>
        <v>4</v>
      </c>
      <c r="H882" s="49">
        <f t="shared" si="236"/>
        <v>111</v>
      </c>
      <c r="I882" s="178">
        <f t="shared" si="237"/>
        <v>0.30662983425414364</v>
      </c>
      <c r="J882" s="8"/>
      <c r="K882" s="2">
        <f t="shared" si="238"/>
        <v>0.3397790055248619</v>
      </c>
      <c r="L882" s="2">
        <f t="shared" si="239"/>
        <v>0</v>
      </c>
      <c r="M882" s="2">
        <f t="shared" si="240"/>
        <v>0.64640883977900554</v>
      </c>
      <c r="N882" s="2">
        <f t="shared" si="241"/>
        <v>5.5248618784530384E-3</v>
      </c>
      <c r="O882" s="2">
        <f t="shared" si="242"/>
        <v>8.2872928176794675E-3</v>
      </c>
      <c r="P882" s="1">
        <v>123</v>
      </c>
      <c r="Q882" s="1"/>
      <c r="R882" s="1">
        <v>234</v>
      </c>
      <c r="S882" s="1">
        <v>2</v>
      </c>
      <c r="T882" s="1"/>
      <c r="U882" s="1"/>
      <c r="V882" s="1"/>
      <c r="W882" s="1"/>
      <c r="X882" s="1">
        <v>3</v>
      </c>
      <c r="Y882" s="1">
        <v>0</v>
      </c>
      <c r="Z882" s="1"/>
      <c r="AA882" s="1"/>
      <c r="AB882" s="1"/>
      <c r="AC882" s="1">
        <v>0</v>
      </c>
      <c r="AD882" s="1"/>
      <c r="AI882" t="str">
        <f t="shared" si="246"/>
        <v>Millville</v>
      </c>
      <c r="AJ882" s="9" t="s">
        <v>1781</v>
      </c>
      <c r="AK882" s="158">
        <v>2</v>
      </c>
      <c r="AL882" s="7"/>
      <c r="AN882" s="98">
        <v>25</v>
      </c>
      <c r="AO882" s="100">
        <v>27</v>
      </c>
      <c r="AP882" s="100">
        <v>150</v>
      </c>
      <c r="AQ882" s="107">
        <v>41585</v>
      </c>
      <c r="AR882" s="107">
        <f t="shared" si="243"/>
        <v>25027</v>
      </c>
      <c r="AS882" t="s">
        <v>1726</v>
      </c>
      <c r="AT882" s="110">
        <f t="shared" si="244"/>
        <v>2541585</v>
      </c>
      <c r="AW882">
        <v>5</v>
      </c>
      <c r="AX882">
        <v>7.0000000000000007E-2</v>
      </c>
      <c r="AY882">
        <v>4.93</v>
      </c>
      <c r="BF882" s="118"/>
      <c r="BI882" s="118"/>
      <c r="BJ882" s="118"/>
    </row>
    <row r="883" spans="1:62" hidden="1" outlineLevel="1">
      <c r="A883" s="50" t="s">
        <v>1606</v>
      </c>
      <c r="B883" s="9" t="s">
        <v>2332</v>
      </c>
      <c r="C883" s="1">
        <f t="shared" si="232"/>
        <v>7242</v>
      </c>
      <c r="D883" s="7">
        <f t="shared" si="233"/>
        <v>1</v>
      </c>
      <c r="E883" s="7" t="e">
        <f t="shared" si="234"/>
        <v>#N/A</v>
      </c>
      <c r="F883" s="7">
        <f t="shared" si="235"/>
        <v>2</v>
      </c>
      <c r="G883" s="7">
        <f t="shared" si="245"/>
        <v>4</v>
      </c>
      <c r="H883" s="49">
        <f t="shared" si="236"/>
        <v>672</v>
      </c>
      <c r="I883" s="178">
        <f t="shared" si="237"/>
        <v>9.2792046396023203E-2</v>
      </c>
      <c r="J883" s="8"/>
      <c r="K883" s="2">
        <f t="shared" si="238"/>
        <v>0.53673018503175918</v>
      </c>
      <c r="L883" s="2">
        <f t="shared" si="239"/>
        <v>0</v>
      </c>
      <c r="M883" s="2">
        <f t="shared" si="240"/>
        <v>0.443938138635736</v>
      </c>
      <c r="N883" s="2">
        <f t="shared" si="241"/>
        <v>4.9710024855012429E-3</v>
      </c>
      <c r="O883" s="2">
        <f t="shared" si="242"/>
        <v>1.4360673847003579E-2</v>
      </c>
      <c r="P883" s="1">
        <v>3887</v>
      </c>
      <c r="Q883" s="1"/>
      <c r="R883" s="1">
        <v>3215</v>
      </c>
      <c r="S883" s="1">
        <v>36</v>
      </c>
      <c r="T883" s="1"/>
      <c r="U883" s="1"/>
      <c r="V883" s="1"/>
      <c r="W883" s="1"/>
      <c r="X883" s="1">
        <v>62</v>
      </c>
      <c r="Y883" s="1">
        <v>26</v>
      </c>
      <c r="Z883" s="1"/>
      <c r="AA883" s="1"/>
      <c r="AB883" s="1"/>
      <c r="AC883" s="1">
        <v>16</v>
      </c>
      <c r="AD883" s="1"/>
      <c r="AI883" t="str">
        <f t="shared" si="246"/>
        <v>Milton</v>
      </c>
      <c r="AJ883" t="s">
        <v>502</v>
      </c>
      <c r="AK883" s="158"/>
      <c r="AL883" s="7"/>
      <c r="AN883" s="98">
        <v>25</v>
      </c>
      <c r="AO883" s="100">
        <v>21</v>
      </c>
      <c r="AP883" s="100">
        <v>75</v>
      </c>
      <c r="AQ883" s="107">
        <v>41690</v>
      </c>
      <c r="AR883" s="107">
        <f t="shared" si="243"/>
        <v>25021</v>
      </c>
      <c r="AS883" t="s">
        <v>1726</v>
      </c>
      <c r="AT883" s="110">
        <f t="shared" si="244"/>
        <v>2541690</v>
      </c>
      <c r="AW883">
        <v>13.28</v>
      </c>
      <c r="AX883">
        <v>0.24</v>
      </c>
      <c r="AY883">
        <v>13.04</v>
      </c>
      <c r="BF883" s="118"/>
      <c r="BI883" s="118"/>
      <c r="BJ883" s="118"/>
    </row>
    <row r="884" spans="1:62" hidden="1" outlineLevel="1">
      <c r="A884" s="50" t="s">
        <v>346</v>
      </c>
      <c r="B884" s="9" t="s">
        <v>2332</v>
      </c>
      <c r="C884" s="1">
        <f t="shared" si="232"/>
        <v>16</v>
      </c>
      <c r="D884" s="7">
        <f t="shared" si="233"/>
        <v>2</v>
      </c>
      <c r="E884" s="7">
        <f t="shared" si="234"/>
        <v>3</v>
      </c>
      <c r="F884" s="7">
        <f t="shared" si="235"/>
        <v>1</v>
      </c>
      <c r="G884" s="7">
        <f t="shared" si="245"/>
        <v>0</v>
      </c>
      <c r="H884" s="49">
        <f t="shared" si="236"/>
        <v>6</v>
      </c>
      <c r="I884" s="178">
        <f t="shared" si="237"/>
        <v>0.375</v>
      </c>
      <c r="J884" s="8"/>
      <c r="K884" s="2">
        <f t="shared" si="238"/>
        <v>0.3125</v>
      </c>
      <c r="L884" s="2">
        <f t="shared" si="239"/>
        <v>0</v>
      </c>
      <c r="M884" s="2">
        <f t="shared" si="240"/>
        <v>0.6875</v>
      </c>
      <c r="N884" s="2">
        <f t="shared" si="241"/>
        <v>0</v>
      </c>
      <c r="O884" s="2">
        <f t="shared" si="242"/>
        <v>0</v>
      </c>
      <c r="P884" s="1">
        <v>5</v>
      </c>
      <c r="Q884" s="1"/>
      <c r="R884" s="1">
        <v>11</v>
      </c>
      <c r="S884" s="1">
        <v>0</v>
      </c>
      <c r="T884" s="1"/>
      <c r="U884" s="1"/>
      <c r="V884" s="1"/>
      <c r="W884" s="1"/>
      <c r="X884" s="1">
        <v>0</v>
      </c>
      <c r="Y884" s="1">
        <v>0</v>
      </c>
      <c r="Z884" s="1"/>
      <c r="AA884" s="1"/>
      <c r="AB884" s="1"/>
      <c r="AC884" s="1">
        <v>0</v>
      </c>
      <c r="AD884" s="1"/>
      <c r="AI884" t="str">
        <f t="shared" si="246"/>
        <v>Monroe</v>
      </c>
      <c r="AJ884" t="s">
        <v>2429</v>
      </c>
      <c r="AK884" s="158">
        <v>1</v>
      </c>
      <c r="AL884" s="7"/>
      <c r="AN884" s="98">
        <v>25</v>
      </c>
      <c r="AO884" s="100">
        <v>11</v>
      </c>
      <c r="AP884" s="100">
        <v>75</v>
      </c>
      <c r="AQ884" s="107">
        <v>42040</v>
      </c>
      <c r="AR884" s="107">
        <f t="shared" si="243"/>
        <v>25011</v>
      </c>
      <c r="AS884" t="s">
        <v>1726</v>
      </c>
      <c r="AT884" s="110">
        <f t="shared" si="244"/>
        <v>2542040</v>
      </c>
      <c r="AW884">
        <v>10.78</v>
      </c>
      <c r="AX884">
        <v>7.0000000000000007E-2</v>
      </c>
      <c r="AY884">
        <v>10.71</v>
      </c>
      <c r="BF884" s="118"/>
      <c r="BI884" s="118"/>
      <c r="BJ884" s="118"/>
    </row>
    <row r="885" spans="1:62" hidden="1" outlineLevel="1">
      <c r="A885" s="50" t="s">
        <v>780</v>
      </c>
      <c r="B885" s="9" t="s">
        <v>2332</v>
      </c>
      <c r="C885" s="1">
        <f t="shared" si="232"/>
        <v>1348</v>
      </c>
      <c r="D885" s="7">
        <f t="shared" si="233"/>
        <v>2</v>
      </c>
      <c r="E885" s="7" t="e">
        <f t="shared" si="234"/>
        <v>#N/A</v>
      </c>
      <c r="F885" s="7">
        <f t="shared" si="235"/>
        <v>1</v>
      </c>
      <c r="G885" s="7">
        <f t="shared" si="245"/>
        <v>4</v>
      </c>
      <c r="H885" s="49">
        <f t="shared" si="236"/>
        <v>387</v>
      </c>
      <c r="I885" s="178">
        <f t="shared" si="237"/>
        <v>0.2870919881305638</v>
      </c>
      <c r="J885" s="8"/>
      <c r="K885" s="2">
        <f t="shared" si="238"/>
        <v>0.3456973293768546</v>
      </c>
      <c r="L885" s="2">
        <f t="shared" si="239"/>
        <v>0</v>
      </c>
      <c r="M885" s="2">
        <f t="shared" si="240"/>
        <v>0.6327893175074184</v>
      </c>
      <c r="N885" s="2">
        <f t="shared" si="241"/>
        <v>6.6765578635014835E-3</v>
      </c>
      <c r="O885" s="2">
        <f t="shared" si="242"/>
        <v>1.4836795252225513E-2</v>
      </c>
      <c r="P885" s="1">
        <v>466</v>
      </c>
      <c r="Q885" s="1"/>
      <c r="R885" s="1">
        <v>853</v>
      </c>
      <c r="S885" s="1">
        <v>9</v>
      </c>
      <c r="T885" s="1"/>
      <c r="U885" s="1"/>
      <c r="V885" s="1"/>
      <c r="W885" s="1"/>
      <c r="X885" s="1">
        <v>13</v>
      </c>
      <c r="Y885" s="1">
        <v>6</v>
      </c>
      <c r="Z885" s="1"/>
      <c r="AA885" s="1"/>
      <c r="AB885" s="1"/>
      <c r="AC885" s="1">
        <v>1</v>
      </c>
      <c r="AD885" s="1"/>
      <c r="AI885" t="str">
        <f t="shared" si="246"/>
        <v>Monson</v>
      </c>
      <c r="AJ885" t="s">
        <v>2909</v>
      </c>
      <c r="AK885" s="158">
        <v>1</v>
      </c>
      <c r="AL885" s="7"/>
      <c r="AN885" s="98">
        <v>25</v>
      </c>
      <c r="AO885" s="100">
        <v>13</v>
      </c>
      <c r="AP885" s="100">
        <v>65</v>
      </c>
      <c r="AQ885" s="107">
        <v>42145</v>
      </c>
      <c r="AR885" s="107">
        <f t="shared" si="243"/>
        <v>25013</v>
      </c>
      <c r="AS885" t="s">
        <v>1726</v>
      </c>
      <c r="AT885" s="110">
        <f t="shared" si="244"/>
        <v>2542145</v>
      </c>
      <c r="AW885">
        <v>44.82</v>
      </c>
      <c r="AX885">
        <v>0.54</v>
      </c>
      <c r="AY885">
        <v>44.28</v>
      </c>
      <c r="BF885" s="118"/>
      <c r="BI885" s="118"/>
      <c r="BJ885" s="118"/>
    </row>
    <row r="886" spans="1:62" hidden="1" outlineLevel="1">
      <c r="A886" s="50" t="s">
        <v>582</v>
      </c>
      <c r="B886" s="9" t="s">
        <v>2332</v>
      </c>
      <c r="C886" s="1">
        <f t="shared" si="232"/>
        <v>2296</v>
      </c>
      <c r="D886" s="7">
        <f t="shared" si="233"/>
        <v>2</v>
      </c>
      <c r="E886" s="7" t="e">
        <f t="shared" si="234"/>
        <v>#N/A</v>
      </c>
      <c r="F886" s="7">
        <f t="shared" si="235"/>
        <v>1</v>
      </c>
      <c r="G886" s="7">
        <f t="shared" si="245"/>
        <v>3</v>
      </c>
      <c r="H886" s="49">
        <f t="shared" si="236"/>
        <v>970</v>
      </c>
      <c r="I886" s="178">
        <f t="shared" si="237"/>
        <v>0.42247386759581884</v>
      </c>
      <c r="J886" s="8"/>
      <c r="K886" s="2">
        <f t="shared" si="238"/>
        <v>0.28310104529616725</v>
      </c>
      <c r="L886" s="2">
        <f t="shared" si="239"/>
        <v>0</v>
      </c>
      <c r="M886" s="2">
        <f t="shared" si="240"/>
        <v>0.70557491289198604</v>
      </c>
      <c r="N886" s="2">
        <f t="shared" si="241"/>
        <v>8.2752613240418115E-3</v>
      </c>
      <c r="O886" s="2">
        <f t="shared" si="242"/>
        <v>3.0487804878048409E-3</v>
      </c>
      <c r="P886" s="1">
        <v>650</v>
      </c>
      <c r="Q886" s="1"/>
      <c r="R886" s="1">
        <v>1620</v>
      </c>
      <c r="S886" s="1">
        <v>19</v>
      </c>
      <c r="T886" s="1"/>
      <c r="U886" s="1"/>
      <c r="V886" s="1"/>
      <c r="W886" s="1"/>
      <c r="X886" s="1">
        <v>4</v>
      </c>
      <c r="Y886" s="1">
        <v>1</v>
      </c>
      <c r="Z886" s="1"/>
      <c r="AA886" s="1"/>
      <c r="AB886" s="1"/>
      <c r="AC886" s="1">
        <v>2</v>
      </c>
      <c r="AD886" s="1"/>
      <c r="AI886" t="str">
        <f t="shared" si="246"/>
        <v>Montague</v>
      </c>
      <c r="AJ886" t="s">
        <v>2429</v>
      </c>
      <c r="AK886" s="158">
        <v>2</v>
      </c>
      <c r="AL886" s="7"/>
      <c r="AN886" s="98">
        <v>25</v>
      </c>
      <c r="AO886" s="100">
        <v>11</v>
      </c>
      <c r="AP886" s="100">
        <v>80</v>
      </c>
      <c r="AQ886" s="107">
        <v>42285</v>
      </c>
      <c r="AR886" s="107">
        <f t="shared" si="243"/>
        <v>25011</v>
      </c>
      <c r="AS886" t="s">
        <v>1726</v>
      </c>
      <c r="AT886" s="110">
        <f t="shared" si="244"/>
        <v>2542285</v>
      </c>
      <c r="AW886">
        <v>31.41</v>
      </c>
      <c r="AX886">
        <v>1.01</v>
      </c>
      <c r="AY886">
        <v>30.4</v>
      </c>
      <c r="BF886" s="118"/>
      <c r="BI886" s="118"/>
      <c r="BJ886" s="118"/>
    </row>
    <row r="887" spans="1:62" hidden="1" outlineLevel="1">
      <c r="A887" s="50" t="s">
        <v>922</v>
      </c>
      <c r="B887" s="9" t="s">
        <v>2332</v>
      </c>
      <c r="C887" s="1">
        <f t="shared" ref="C887:C950" si="247">SUM(P887:AG887)</f>
        <v>267</v>
      </c>
      <c r="D887" s="7">
        <f t="shared" ref="D887:D950" si="248">RANK(P887,(P887:AG887))</f>
        <v>2</v>
      </c>
      <c r="E887" s="7">
        <f t="shared" ref="E887:E950" si="249">RANK(Q887,(P887:AG887))</f>
        <v>6</v>
      </c>
      <c r="F887" s="7">
        <f t="shared" ref="F887:F950" si="250">IF(R887&gt;0,RANK(R887,(P887:AG887)),0)</f>
        <v>1</v>
      </c>
      <c r="G887" s="7">
        <f t="shared" si="245"/>
        <v>4</v>
      </c>
      <c r="H887" s="49">
        <f t="shared" ref="H887:H950" si="251">MAX(P887:T887)-LARGE(P887:T887,2)</f>
        <v>33</v>
      </c>
      <c r="I887" s="178">
        <f t="shared" ref="I887:I950" si="252">H887/C887</f>
        <v>0.12359550561797752</v>
      </c>
      <c r="J887" s="8"/>
      <c r="K887" s="2">
        <f t="shared" ref="K887:K950" si="253">IF(C887=0,"-",P887/C887)</f>
        <v>0.43071161048689138</v>
      </c>
      <c r="L887" s="2">
        <f t="shared" ref="L887:L950" si="254">IF(C887=0,"-",Q887/C887)</f>
        <v>0</v>
      </c>
      <c r="M887" s="2">
        <f t="shared" ref="M887:M950" si="255">IF(C887=0,"-",R887/C887)</f>
        <v>0.55430711610486894</v>
      </c>
      <c r="N887" s="2">
        <f t="shared" ref="N887:N950" si="256">IF(C887=0,"-",S887/C887)</f>
        <v>3.7453183520599251E-3</v>
      </c>
      <c r="O887" s="2">
        <f t="shared" ref="O887:O950" si="257">IF(C887=0,"-",(1-K887-L887-M887-N887))</f>
        <v>1.1235955056179811E-2</v>
      </c>
      <c r="P887" s="1">
        <v>115</v>
      </c>
      <c r="Q887" s="1"/>
      <c r="R887" s="1">
        <v>148</v>
      </c>
      <c r="S887" s="1">
        <v>1</v>
      </c>
      <c r="T887" s="1"/>
      <c r="U887" s="1"/>
      <c r="V887" s="1"/>
      <c r="W887" s="1"/>
      <c r="X887" s="1">
        <v>0</v>
      </c>
      <c r="Y887" s="1">
        <v>2</v>
      </c>
      <c r="Z887" s="1"/>
      <c r="AA887" s="1"/>
      <c r="AB887" s="1"/>
      <c r="AC887" s="1">
        <v>1</v>
      </c>
      <c r="AD887" s="1"/>
      <c r="AI887" t="str">
        <f t="shared" si="246"/>
        <v>Monterey</v>
      </c>
      <c r="AJ887" t="s">
        <v>241</v>
      </c>
      <c r="AK887" s="158">
        <v>1</v>
      </c>
      <c r="AL887" s="7"/>
      <c r="AN887" s="98">
        <v>25</v>
      </c>
      <c r="AO887" s="100">
        <v>3</v>
      </c>
      <c r="AP887" s="100">
        <v>75</v>
      </c>
      <c r="AQ887" s="107">
        <v>42460</v>
      </c>
      <c r="AR887" s="107">
        <f t="shared" ref="AR887:AR950" si="258">AN887*1000+AO887</f>
        <v>25003</v>
      </c>
      <c r="AS887" t="s">
        <v>1726</v>
      </c>
      <c r="AT887" s="110">
        <f t="shared" ref="AT887:AT950" si="259">AN887*100000+AQ887</f>
        <v>2542460</v>
      </c>
      <c r="AW887">
        <v>27.32</v>
      </c>
      <c r="AX887">
        <v>0.82</v>
      </c>
      <c r="AY887">
        <v>26.5</v>
      </c>
      <c r="BF887" s="118"/>
      <c r="BI887" s="118"/>
      <c r="BJ887" s="118"/>
    </row>
    <row r="888" spans="1:62" hidden="1" outlineLevel="1">
      <c r="A888" s="50" t="s">
        <v>398</v>
      </c>
      <c r="B888" s="9" t="s">
        <v>2332</v>
      </c>
      <c r="C888" s="1">
        <f t="shared" si="247"/>
        <v>156</v>
      </c>
      <c r="D888" s="7">
        <f t="shared" si="248"/>
        <v>2</v>
      </c>
      <c r="E888" s="7">
        <f t="shared" si="249"/>
        <v>5</v>
      </c>
      <c r="F888" s="7">
        <f t="shared" si="250"/>
        <v>1</v>
      </c>
      <c r="G888" s="7">
        <f t="shared" ref="G888:G951" si="260">IF(S888&gt;0,RANK(S888,(P888:AD888)),0)</f>
        <v>4</v>
      </c>
      <c r="H888" s="49">
        <f t="shared" si="251"/>
        <v>36</v>
      </c>
      <c r="I888" s="178">
        <f t="shared" si="252"/>
        <v>0.23076923076923078</v>
      </c>
      <c r="J888" s="8"/>
      <c r="K888" s="2">
        <f t="shared" si="253"/>
        <v>0.37179487179487181</v>
      </c>
      <c r="L888" s="2">
        <f t="shared" si="254"/>
        <v>0</v>
      </c>
      <c r="M888" s="2">
        <f t="shared" si="255"/>
        <v>0.60256410256410253</v>
      </c>
      <c r="N888" s="2">
        <f t="shared" si="256"/>
        <v>6.41025641025641E-3</v>
      </c>
      <c r="O888" s="2">
        <f t="shared" si="257"/>
        <v>1.9230769230769253E-2</v>
      </c>
      <c r="P888" s="1">
        <v>58</v>
      </c>
      <c r="Q888" s="1"/>
      <c r="R888" s="1">
        <v>94</v>
      </c>
      <c r="S888" s="1">
        <v>1</v>
      </c>
      <c r="T888" s="1"/>
      <c r="U888" s="1"/>
      <c r="V888" s="1"/>
      <c r="W888" s="1"/>
      <c r="X888" s="1">
        <v>3</v>
      </c>
      <c r="Y888" s="1">
        <v>0</v>
      </c>
      <c r="Z888" s="1"/>
      <c r="AA888" s="1"/>
      <c r="AB888" s="1"/>
      <c r="AC888" s="1">
        <v>0</v>
      </c>
      <c r="AD888" s="1"/>
      <c r="AI888" t="str">
        <f t="shared" si="246"/>
        <v>Montgomery</v>
      </c>
      <c r="AJ888" t="s">
        <v>2909</v>
      </c>
      <c r="AK888" s="158">
        <v>1</v>
      </c>
      <c r="AL888" s="7"/>
      <c r="AN888" s="98">
        <v>25</v>
      </c>
      <c r="AO888" s="100">
        <v>13</v>
      </c>
      <c r="AP888" s="100">
        <v>70</v>
      </c>
      <c r="AQ888" s="107">
        <v>42530</v>
      </c>
      <c r="AR888" s="107">
        <f t="shared" si="258"/>
        <v>25013</v>
      </c>
      <c r="AS888" t="s">
        <v>1726</v>
      </c>
      <c r="AT888" s="110">
        <f t="shared" si="259"/>
        <v>2542530</v>
      </c>
      <c r="AW888">
        <v>15.19</v>
      </c>
      <c r="AX888">
        <v>0.13</v>
      </c>
      <c r="AY888">
        <v>15.05</v>
      </c>
      <c r="BF888" s="118"/>
      <c r="BI888" s="118"/>
      <c r="BJ888" s="118"/>
    </row>
    <row r="889" spans="1:62" hidden="1" outlineLevel="1">
      <c r="A889" s="50" t="s">
        <v>1817</v>
      </c>
      <c r="B889" s="9" t="s">
        <v>2332</v>
      </c>
      <c r="C889" s="1">
        <f t="shared" si="247"/>
        <v>52</v>
      </c>
      <c r="D889" s="7">
        <f t="shared" si="248"/>
        <v>2</v>
      </c>
      <c r="E889" s="7">
        <f t="shared" si="249"/>
        <v>3</v>
      </c>
      <c r="F889" s="7">
        <f t="shared" si="250"/>
        <v>1</v>
      </c>
      <c r="G889" s="7">
        <f t="shared" si="260"/>
        <v>0</v>
      </c>
      <c r="H889" s="49">
        <f t="shared" si="251"/>
        <v>18</v>
      </c>
      <c r="I889" s="178">
        <f t="shared" si="252"/>
        <v>0.34615384615384615</v>
      </c>
      <c r="J889" s="8"/>
      <c r="K889" s="2">
        <f t="shared" si="253"/>
        <v>0.32692307692307693</v>
      </c>
      <c r="L889" s="2">
        <f t="shared" si="254"/>
        <v>0</v>
      </c>
      <c r="M889" s="2">
        <f t="shared" si="255"/>
        <v>0.67307692307692313</v>
      </c>
      <c r="N889" s="2">
        <f t="shared" si="256"/>
        <v>0</v>
      </c>
      <c r="O889" s="2">
        <f t="shared" si="257"/>
        <v>0</v>
      </c>
      <c r="P889" s="1">
        <v>17</v>
      </c>
      <c r="Q889" s="1"/>
      <c r="R889" s="1">
        <v>35</v>
      </c>
      <c r="S889" s="1">
        <v>0</v>
      </c>
      <c r="T889" s="1"/>
      <c r="U889" s="1"/>
      <c r="V889" s="1"/>
      <c r="W889" s="1"/>
      <c r="X889" s="1">
        <v>0</v>
      </c>
      <c r="Y889" s="1">
        <v>0</v>
      </c>
      <c r="Z889" s="1"/>
      <c r="AA889" s="1"/>
      <c r="AB889" s="1"/>
      <c r="AC889" s="1">
        <v>0</v>
      </c>
      <c r="AD889" s="1"/>
      <c r="AI889" t="str">
        <f t="shared" si="246"/>
        <v>Mt. Washington</v>
      </c>
      <c r="AJ889" t="s">
        <v>241</v>
      </c>
      <c r="AK889" s="158">
        <v>1</v>
      </c>
      <c r="AL889" s="7"/>
      <c r="AN889" s="98">
        <v>25</v>
      </c>
      <c r="AO889" s="100">
        <v>3</v>
      </c>
      <c r="AP889" s="100">
        <v>80</v>
      </c>
      <c r="AQ889" s="107">
        <v>43300</v>
      </c>
      <c r="AR889" s="107">
        <f t="shared" si="258"/>
        <v>25003</v>
      </c>
      <c r="AS889" t="s">
        <v>1726</v>
      </c>
      <c r="AT889" s="110">
        <f t="shared" si="259"/>
        <v>2543300</v>
      </c>
      <c r="AW889">
        <v>22.37</v>
      </c>
      <c r="AX889">
        <v>0.15</v>
      </c>
      <c r="AY889">
        <v>22.22</v>
      </c>
      <c r="BF889" s="118"/>
      <c r="BI889" s="118"/>
      <c r="BJ889" s="118"/>
    </row>
    <row r="890" spans="1:62" hidden="1" outlineLevel="1">
      <c r="A890" s="50" t="s">
        <v>515</v>
      </c>
      <c r="B890" s="9" t="s">
        <v>2332</v>
      </c>
      <c r="C890" s="1">
        <f t="shared" si="247"/>
        <v>984</v>
      </c>
      <c r="D890" s="7">
        <f t="shared" si="248"/>
        <v>1</v>
      </c>
      <c r="E890" s="7" t="e">
        <f t="shared" si="249"/>
        <v>#N/A</v>
      </c>
      <c r="F890" s="7">
        <f t="shared" si="250"/>
        <v>2</v>
      </c>
      <c r="G890" s="7">
        <f t="shared" si="260"/>
        <v>3</v>
      </c>
      <c r="H890" s="49">
        <f t="shared" si="251"/>
        <v>31</v>
      </c>
      <c r="I890" s="178">
        <f t="shared" si="252"/>
        <v>3.1504065040650404E-2</v>
      </c>
      <c r="J890" s="8"/>
      <c r="K890" s="2">
        <f t="shared" si="253"/>
        <v>0.50609756097560976</v>
      </c>
      <c r="L890" s="2">
        <f t="shared" si="254"/>
        <v>0</v>
      </c>
      <c r="M890" s="2">
        <f t="shared" si="255"/>
        <v>0.47459349593495936</v>
      </c>
      <c r="N890" s="2">
        <f t="shared" si="256"/>
        <v>9.1463414634146336E-3</v>
      </c>
      <c r="O890" s="2">
        <f t="shared" si="257"/>
        <v>1.0162601626016241E-2</v>
      </c>
      <c r="P890" s="1">
        <v>498</v>
      </c>
      <c r="Q890" s="1"/>
      <c r="R890" s="1">
        <v>467</v>
      </c>
      <c r="S890" s="1">
        <v>9</v>
      </c>
      <c r="T890" s="1"/>
      <c r="U890" s="1"/>
      <c r="V890" s="1"/>
      <c r="W890" s="1"/>
      <c r="X890" s="1">
        <v>5</v>
      </c>
      <c r="Y890" s="1">
        <v>4</v>
      </c>
      <c r="Z890" s="1"/>
      <c r="AA890" s="1"/>
      <c r="AB890" s="1"/>
      <c r="AC890" s="1">
        <v>1</v>
      </c>
      <c r="AD890" s="1"/>
      <c r="AI890" t="str">
        <f t="shared" si="246"/>
        <v>Nahant</v>
      </c>
      <c r="AJ890" t="s">
        <v>819</v>
      </c>
      <c r="AK890" s="158">
        <v>6</v>
      </c>
      <c r="AL890" s="7"/>
      <c r="AN890" s="98">
        <v>25</v>
      </c>
      <c r="AO890" s="100">
        <v>9</v>
      </c>
      <c r="AP890" s="100">
        <v>105</v>
      </c>
      <c r="AQ890" s="107">
        <v>43580</v>
      </c>
      <c r="AR890" s="107">
        <f t="shared" si="258"/>
        <v>25009</v>
      </c>
      <c r="AS890" t="s">
        <v>1726</v>
      </c>
      <c r="AT890" s="110">
        <f t="shared" si="259"/>
        <v>2543580</v>
      </c>
      <c r="AW890">
        <v>15.48</v>
      </c>
      <c r="AX890">
        <v>14.24</v>
      </c>
      <c r="AY890">
        <v>1.24</v>
      </c>
      <c r="BF890" s="118"/>
      <c r="BI890" s="118"/>
      <c r="BJ890" s="118"/>
    </row>
    <row r="891" spans="1:62" hidden="1" outlineLevel="1">
      <c r="A891" s="50" t="s">
        <v>2238</v>
      </c>
      <c r="B891" s="9" t="s">
        <v>2332</v>
      </c>
      <c r="C891" s="1">
        <f t="shared" si="247"/>
        <v>2057</v>
      </c>
      <c r="D891" s="7">
        <f t="shared" si="248"/>
        <v>2</v>
      </c>
      <c r="E891" s="7" t="e">
        <f t="shared" si="249"/>
        <v>#N/A</v>
      </c>
      <c r="F891" s="7">
        <f t="shared" si="250"/>
        <v>1</v>
      </c>
      <c r="G891" s="7">
        <f t="shared" si="260"/>
        <v>4</v>
      </c>
      <c r="H891" s="49">
        <f t="shared" si="251"/>
        <v>81</v>
      </c>
      <c r="I891" s="178">
        <f t="shared" si="252"/>
        <v>3.9377734564900339E-2</v>
      </c>
      <c r="J891" s="8"/>
      <c r="K891" s="2">
        <f t="shared" si="253"/>
        <v>0.47593582887700536</v>
      </c>
      <c r="L891" s="2">
        <f t="shared" si="254"/>
        <v>0</v>
      </c>
      <c r="M891" s="2">
        <f t="shared" si="255"/>
        <v>0.51531356344190571</v>
      </c>
      <c r="N891" s="2">
        <f t="shared" si="256"/>
        <v>2.4307243558580457E-3</v>
      </c>
      <c r="O891" s="2">
        <f t="shared" si="257"/>
        <v>6.3198833252308831E-3</v>
      </c>
      <c r="P891" s="1">
        <v>979</v>
      </c>
      <c r="Q891" s="1"/>
      <c r="R891" s="1">
        <v>1060</v>
      </c>
      <c r="S891" s="1">
        <v>5</v>
      </c>
      <c r="T891" s="1"/>
      <c r="U891" s="1"/>
      <c r="V891" s="1"/>
      <c r="W891" s="1"/>
      <c r="X891" s="1">
        <v>10</v>
      </c>
      <c r="Y891" s="1">
        <v>2</v>
      </c>
      <c r="Z891" s="1"/>
      <c r="AA891" s="1"/>
      <c r="AB891" s="1"/>
      <c r="AC891" s="1">
        <v>1</v>
      </c>
      <c r="AD891" s="1"/>
      <c r="AI891" t="str">
        <f t="shared" si="246"/>
        <v>Nantucket</v>
      </c>
      <c r="AJ891" t="s">
        <v>2238</v>
      </c>
      <c r="AK891" s="158">
        <v>9</v>
      </c>
      <c r="AL891" s="7"/>
      <c r="AN891" s="98">
        <v>25</v>
      </c>
      <c r="AO891" s="100">
        <v>19</v>
      </c>
      <c r="AP891" s="100">
        <v>5</v>
      </c>
      <c r="AQ891" s="107">
        <v>43790</v>
      </c>
      <c r="AR891" s="107">
        <f t="shared" si="258"/>
        <v>25019</v>
      </c>
      <c r="AS891" t="s">
        <v>1726</v>
      </c>
      <c r="AT891" s="110">
        <f t="shared" si="259"/>
        <v>2543790</v>
      </c>
      <c r="AW891">
        <v>105.27</v>
      </c>
      <c r="AX891">
        <v>57.46</v>
      </c>
      <c r="AY891">
        <v>47.81</v>
      </c>
      <c r="BF891" s="118"/>
      <c r="BI891" s="118"/>
      <c r="BJ891" s="118"/>
    </row>
    <row r="892" spans="1:62" hidden="1" outlineLevel="1">
      <c r="A892" s="50" t="s">
        <v>1861</v>
      </c>
      <c r="B892" s="9" t="s">
        <v>2332</v>
      </c>
      <c r="C892" s="1">
        <f t="shared" si="247"/>
        <v>8369</v>
      </c>
      <c r="D892" s="7">
        <f t="shared" si="248"/>
        <v>1</v>
      </c>
      <c r="E892" s="7" t="e">
        <f t="shared" si="249"/>
        <v>#N/A</v>
      </c>
      <c r="F892" s="7">
        <f t="shared" si="250"/>
        <v>2</v>
      </c>
      <c r="G892" s="7">
        <f t="shared" si="260"/>
        <v>4</v>
      </c>
      <c r="H892" s="49">
        <f t="shared" si="251"/>
        <v>940</v>
      </c>
      <c r="I892" s="178">
        <f t="shared" si="252"/>
        <v>0.11231927350937985</v>
      </c>
      <c r="J892" s="8"/>
      <c r="K892" s="2">
        <f t="shared" si="253"/>
        <v>0.55072290596248064</v>
      </c>
      <c r="L892" s="2">
        <f t="shared" si="254"/>
        <v>0</v>
      </c>
      <c r="M892" s="2">
        <f t="shared" si="255"/>
        <v>0.43840363245310071</v>
      </c>
      <c r="N892" s="2">
        <f t="shared" si="256"/>
        <v>3.2261918986736765E-3</v>
      </c>
      <c r="O892" s="2">
        <f t="shared" si="257"/>
        <v>7.6472696857449764E-3</v>
      </c>
      <c r="P892" s="1">
        <v>4609</v>
      </c>
      <c r="Q892" s="1"/>
      <c r="R892" s="1">
        <v>3669</v>
      </c>
      <c r="S892" s="1">
        <v>27</v>
      </c>
      <c r="T892" s="1"/>
      <c r="U892" s="1"/>
      <c r="V892" s="1"/>
      <c r="W892" s="1"/>
      <c r="X892" s="1">
        <v>46</v>
      </c>
      <c r="Y892" s="1">
        <v>7</v>
      </c>
      <c r="Z892" s="1"/>
      <c r="AA892" s="1"/>
      <c r="AB892" s="1"/>
      <c r="AC892" s="1">
        <v>11</v>
      </c>
      <c r="AD892" s="1"/>
      <c r="AI892" t="str">
        <f t="shared" si="246"/>
        <v>Natick</v>
      </c>
      <c r="AJ892" t="s">
        <v>2249</v>
      </c>
      <c r="AK892" s="158">
        <v>5</v>
      </c>
      <c r="AL892" s="7"/>
      <c r="AN892" s="98">
        <v>25</v>
      </c>
      <c r="AO892" s="100">
        <v>17</v>
      </c>
      <c r="AP892" s="100">
        <v>160</v>
      </c>
      <c r="AQ892" s="107">
        <v>43895</v>
      </c>
      <c r="AR892" s="107">
        <f t="shared" si="258"/>
        <v>25017</v>
      </c>
      <c r="AS892" t="s">
        <v>1726</v>
      </c>
      <c r="AT892" s="110">
        <f t="shared" si="259"/>
        <v>2543895</v>
      </c>
      <c r="AW892">
        <v>16.05</v>
      </c>
      <c r="AX892">
        <v>0.97</v>
      </c>
      <c r="AY892">
        <v>15.08</v>
      </c>
      <c r="BF892" s="118"/>
      <c r="BI892" s="118"/>
      <c r="BJ892" s="118"/>
    </row>
    <row r="893" spans="1:62" hidden="1" outlineLevel="1">
      <c r="A893" s="50" t="s">
        <v>516</v>
      </c>
      <c r="B893" s="9" t="s">
        <v>2332</v>
      </c>
      <c r="C893" s="1">
        <f t="shared" si="247"/>
        <v>7676</v>
      </c>
      <c r="D893" s="7">
        <f t="shared" si="248"/>
        <v>1</v>
      </c>
      <c r="E893" s="7" t="e">
        <f t="shared" si="249"/>
        <v>#N/A</v>
      </c>
      <c r="F893" s="7">
        <f t="shared" si="250"/>
        <v>2</v>
      </c>
      <c r="G893" s="7">
        <f t="shared" si="260"/>
        <v>5</v>
      </c>
      <c r="H893" s="49">
        <f t="shared" si="251"/>
        <v>2303</v>
      </c>
      <c r="I893" s="178">
        <f t="shared" si="252"/>
        <v>0.30002605523710268</v>
      </c>
      <c r="J893" s="8"/>
      <c r="K893" s="2">
        <f t="shared" si="253"/>
        <v>0.64564877540385612</v>
      </c>
      <c r="L893" s="2">
        <f t="shared" si="254"/>
        <v>0</v>
      </c>
      <c r="M893" s="2">
        <f t="shared" si="255"/>
        <v>0.34562272016675349</v>
      </c>
      <c r="N893" s="2">
        <f t="shared" si="256"/>
        <v>1.8238665971860343E-3</v>
      </c>
      <c r="O893" s="2">
        <f t="shared" si="257"/>
        <v>6.9046378322043479E-3</v>
      </c>
      <c r="P893" s="1">
        <v>4956</v>
      </c>
      <c r="Q893" s="1"/>
      <c r="R893" s="1">
        <v>2653</v>
      </c>
      <c r="S893" s="1">
        <v>14</v>
      </c>
      <c r="T893" s="1"/>
      <c r="U893" s="1"/>
      <c r="V893" s="1"/>
      <c r="W893" s="1"/>
      <c r="X893" s="1">
        <v>28</v>
      </c>
      <c r="Y893" s="1">
        <v>16</v>
      </c>
      <c r="Z893" s="1"/>
      <c r="AA893" s="1"/>
      <c r="AB893" s="1"/>
      <c r="AC893" s="1">
        <v>9</v>
      </c>
      <c r="AD893" s="1"/>
      <c r="AI893" t="str">
        <f t="shared" si="246"/>
        <v>Needham</v>
      </c>
      <c r="AJ893" t="s">
        <v>502</v>
      </c>
      <c r="AK893" s="158">
        <v>4</v>
      </c>
      <c r="AL893" s="7"/>
      <c r="AN893" s="98">
        <v>25</v>
      </c>
      <c r="AO893" s="100">
        <v>21</v>
      </c>
      <c r="AP893" s="100">
        <v>80</v>
      </c>
      <c r="AQ893" s="107">
        <v>44105</v>
      </c>
      <c r="AR893" s="107">
        <f t="shared" si="258"/>
        <v>25021</v>
      </c>
      <c r="AS893" t="s">
        <v>1726</v>
      </c>
      <c r="AT893" s="110">
        <f t="shared" si="259"/>
        <v>2544105</v>
      </c>
      <c r="AW893">
        <v>12.7</v>
      </c>
      <c r="AX893">
        <v>0.09</v>
      </c>
      <c r="AY893">
        <v>12.61</v>
      </c>
      <c r="BF893" s="118"/>
      <c r="BI893" s="118"/>
      <c r="BJ893" s="118"/>
    </row>
    <row r="894" spans="1:62" hidden="1" outlineLevel="1">
      <c r="A894" s="50" t="s">
        <v>3152</v>
      </c>
      <c r="B894" s="9" t="s">
        <v>2332</v>
      </c>
      <c r="C894" s="1">
        <f t="shared" si="247"/>
        <v>59</v>
      </c>
      <c r="D894" s="7">
        <f t="shared" si="248"/>
        <v>2</v>
      </c>
      <c r="E894" s="7">
        <f t="shared" si="249"/>
        <v>3</v>
      </c>
      <c r="F894" s="7">
        <f t="shared" si="250"/>
        <v>1</v>
      </c>
      <c r="G894" s="7">
        <f t="shared" si="260"/>
        <v>0</v>
      </c>
      <c r="H894" s="49">
        <f t="shared" si="251"/>
        <v>9</v>
      </c>
      <c r="I894" s="178">
        <f t="shared" si="252"/>
        <v>0.15254237288135594</v>
      </c>
      <c r="J894" s="8"/>
      <c r="K894" s="2">
        <f t="shared" si="253"/>
        <v>0.42372881355932202</v>
      </c>
      <c r="L894" s="2">
        <f t="shared" si="254"/>
        <v>0</v>
      </c>
      <c r="M894" s="2">
        <f t="shared" si="255"/>
        <v>0.57627118644067798</v>
      </c>
      <c r="N894" s="2">
        <f t="shared" si="256"/>
        <v>0</v>
      </c>
      <c r="O894" s="2">
        <f t="shared" si="257"/>
        <v>0</v>
      </c>
      <c r="P894" s="1">
        <v>25</v>
      </c>
      <c r="Q894" s="1"/>
      <c r="R894" s="1">
        <v>34</v>
      </c>
      <c r="S894" s="1">
        <v>0</v>
      </c>
      <c r="T894" s="1"/>
      <c r="U894" s="1"/>
      <c r="V894" s="1"/>
      <c r="W894" s="1"/>
      <c r="X894" s="1">
        <v>0</v>
      </c>
      <c r="Y894" s="1">
        <v>0</v>
      </c>
      <c r="Z894" s="1"/>
      <c r="AA894" s="1"/>
      <c r="AB894" s="1"/>
      <c r="AC894" s="1">
        <v>0</v>
      </c>
      <c r="AD894" s="1"/>
      <c r="AI894" t="str">
        <f t="shared" si="246"/>
        <v>New Ashford</v>
      </c>
      <c r="AJ894" t="s">
        <v>241</v>
      </c>
      <c r="AK894" s="158">
        <v>1</v>
      </c>
      <c r="AL894" s="7"/>
      <c r="AN894" s="98">
        <v>25</v>
      </c>
      <c r="AO894" s="100">
        <v>3</v>
      </c>
      <c r="AP894" s="100">
        <v>85</v>
      </c>
      <c r="AQ894" s="107">
        <v>44385</v>
      </c>
      <c r="AR894" s="107">
        <f t="shared" si="258"/>
        <v>25003</v>
      </c>
      <c r="AS894" t="s">
        <v>1726</v>
      </c>
      <c r="AT894" s="110">
        <f t="shared" si="259"/>
        <v>2544385</v>
      </c>
      <c r="AW894">
        <v>13.54</v>
      </c>
      <c r="AX894">
        <v>0</v>
      </c>
      <c r="AY894">
        <v>13.54</v>
      </c>
      <c r="BF894" s="118"/>
      <c r="BI894" s="118"/>
      <c r="BJ894" s="118"/>
    </row>
    <row r="895" spans="1:62" hidden="1" outlineLevel="1">
      <c r="A895" s="50" t="s">
        <v>325</v>
      </c>
      <c r="B895" s="9" t="s">
        <v>2332</v>
      </c>
      <c r="C895" s="1">
        <f t="shared" si="247"/>
        <v>12901</v>
      </c>
      <c r="D895" s="7">
        <f t="shared" si="248"/>
        <v>1</v>
      </c>
      <c r="E895" s="7" t="e">
        <f t="shared" si="249"/>
        <v>#N/A</v>
      </c>
      <c r="F895" s="7">
        <f t="shared" si="250"/>
        <v>2</v>
      </c>
      <c r="G895" s="7">
        <f t="shared" si="260"/>
        <v>4</v>
      </c>
      <c r="H895" s="49">
        <f t="shared" si="251"/>
        <v>1278</v>
      </c>
      <c r="I895" s="178">
        <f t="shared" si="252"/>
        <v>9.9062088210216268E-2</v>
      </c>
      <c r="J895" s="8"/>
      <c r="K895" s="2">
        <f t="shared" si="253"/>
        <v>0.53902798232695137</v>
      </c>
      <c r="L895" s="2">
        <f t="shared" si="254"/>
        <v>0</v>
      </c>
      <c r="M895" s="2">
        <f t="shared" si="255"/>
        <v>0.43996589411673515</v>
      </c>
      <c r="N895" s="2">
        <f t="shared" si="256"/>
        <v>4.8833423765599565E-3</v>
      </c>
      <c r="O895" s="2">
        <f t="shared" si="257"/>
        <v>1.6122781179753527E-2</v>
      </c>
      <c r="P895" s="1">
        <v>6954</v>
      </c>
      <c r="Q895" s="1"/>
      <c r="R895" s="1">
        <v>5676</v>
      </c>
      <c r="S895" s="1">
        <v>63</v>
      </c>
      <c r="T895" s="1"/>
      <c r="U895" s="1"/>
      <c r="V895" s="1"/>
      <c r="W895" s="1"/>
      <c r="X895" s="1">
        <v>131</v>
      </c>
      <c r="Y895" s="1">
        <v>63</v>
      </c>
      <c r="Z895" s="1"/>
      <c r="AA895" s="1"/>
      <c r="AB895" s="1"/>
      <c r="AC895" s="1">
        <v>14</v>
      </c>
      <c r="AD895" s="1"/>
      <c r="AI895" t="str">
        <f t="shared" si="246"/>
        <v>New Bedford</v>
      </c>
      <c r="AJ895" t="s">
        <v>2786</v>
      </c>
      <c r="AK895" s="158">
        <v>9</v>
      </c>
      <c r="AL895" s="7"/>
      <c r="AN895" s="98">
        <v>25</v>
      </c>
      <c r="AO895" s="100">
        <v>5</v>
      </c>
      <c r="AP895" s="100">
        <v>55</v>
      </c>
      <c r="AQ895" s="107">
        <v>45000</v>
      </c>
      <c r="AR895" s="107">
        <f t="shared" si="258"/>
        <v>25005</v>
      </c>
      <c r="AS895" t="s">
        <v>1037</v>
      </c>
      <c r="AT895" s="110">
        <f t="shared" si="259"/>
        <v>2545000</v>
      </c>
      <c r="AW895">
        <v>24.03</v>
      </c>
      <c r="AX895">
        <v>3.9</v>
      </c>
      <c r="AY895">
        <v>20.12</v>
      </c>
      <c r="BF895" s="118"/>
      <c r="BI895" s="118"/>
      <c r="BJ895" s="118"/>
    </row>
    <row r="896" spans="1:62" hidden="1" outlineLevel="1">
      <c r="A896" s="50" t="s">
        <v>1399</v>
      </c>
      <c r="B896" s="9" t="s">
        <v>2332</v>
      </c>
      <c r="C896" s="1">
        <f t="shared" si="247"/>
        <v>166</v>
      </c>
      <c r="D896" s="7">
        <f t="shared" si="248"/>
        <v>2</v>
      </c>
      <c r="E896" s="7">
        <f t="shared" si="249"/>
        <v>4</v>
      </c>
      <c r="F896" s="7">
        <f t="shared" si="250"/>
        <v>1</v>
      </c>
      <c r="G896" s="7">
        <f t="shared" si="260"/>
        <v>3</v>
      </c>
      <c r="H896" s="49">
        <f t="shared" si="251"/>
        <v>52</v>
      </c>
      <c r="I896" s="178">
        <f t="shared" si="252"/>
        <v>0.31325301204819278</v>
      </c>
      <c r="J896" s="8"/>
      <c r="K896" s="2">
        <f t="shared" si="253"/>
        <v>0.33734939759036142</v>
      </c>
      <c r="L896" s="2">
        <f t="shared" si="254"/>
        <v>0</v>
      </c>
      <c r="M896" s="2">
        <f t="shared" si="255"/>
        <v>0.6506024096385542</v>
      </c>
      <c r="N896" s="2">
        <f t="shared" si="256"/>
        <v>1.2048192771084338E-2</v>
      </c>
      <c r="O896" s="2">
        <f t="shared" si="257"/>
        <v>3.8163916471489756E-17</v>
      </c>
      <c r="P896" s="1">
        <v>56</v>
      </c>
      <c r="Q896" s="1"/>
      <c r="R896" s="1">
        <v>108</v>
      </c>
      <c r="S896" s="1">
        <v>2</v>
      </c>
      <c r="T896" s="1"/>
      <c r="U896" s="1"/>
      <c r="V896" s="1"/>
      <c r="W896" s="1"/>
      <c r="X896" s="1">
        <v>0</v>
      </c>
      <c r="Y896" s="1">
        <v>0</v>
      </c>
      <c r="Z896" s="1"/>
      <c r="AA896" s="1"/>
      <c r="AB896" s="1"/>
      <c r="AC896" s="1">
        <v>0</v>
      </c>
      <c r="AD896" s="1"/>
      <c r="AI896" t="str">
        <f t="shared" si="246"/>
        <v>New Braintree</v>
      </c>
      <c r="AJ896" s="9" t="s">
        <v>1781</v>
      </c>
      <c r="AK896" s="158">
        <v>2</v>
      </c>
      <c r="AL896" s="7"/>
      <c r="AN896" s="98">
        <v>25</v>
      </c>
      <c r="AO896" s="100">
        <v>27</v>
      </c>
      <c r="AP896" s="100">
        <v>155</v>
      </c>
      <c r="AQ896" s="107">
        <v>45105</v>
      </c>
      <c r="AR896" s="107">
        <f t="shared" si="258"/>
        <v>25027</v>
      </c>
      <c r="AS896" t="s">
        <v>1726</v>
      </c>
      <c r="AT896" s="110">
        <f t="shared" si="259"/>
        <v>2545105</v>
      </c>
      <c r="AW896">
        <v>20.86</v>
      </c>
      <c r="AX896">
        <v>0.15</v>
      </c>
      <c r="AY896">
        <v>20.7</v>
      </c>
      <c r="BF896" s="118"/>
      <c r="BI896" s="118"/>
      <c r="BJ896" s="118"/>
    </row>
    <row r="897" spans="1:62" hidden="1" outlineLevel="1">
      <c r="A897" s="50" t="s">
        <v>2246</v>
      </c>
      <c r="B897" s="9" t="s">
        <v>2332</v>
      </c>
      <c r="C897" s="1">
        <f t="shared" si="247"/>
        <v>320</v>
      </c>
      <c r="D897" s="7">
        <f t="shared" si="248"/>
        <v>1</v>
      </c>
      <c r="E897" s="7">
        <f t="shared" si="249"/>
        <v>4</v>
      </c>
      <c r="F897" s="7">
        <f t="shared" si="250"/>
        <v>2</v>
      </c>
      <c r="G897" s="7">
        <f t="shared" si="260"/>
        <v>3</v>
      </c>
      <c r="H897" s="49">
        <f t="shared" si="251"/>
        <v>1</v>
      </c>
      <c r="I897" s="178">
        <f t="shared" si="252"/>
        <v>3.1250000000000002E-3</v>
      </c>
      <c r="J897" s="8"/>
      <c r="K897" s="2">
        <f t="shared" si="253"/>
        <v>0.5</v>
      </c>
      <c r="L897" s="2">
        <f t="shared" si="254"/>
        <v>0</v>
      </c>
      <c r="M897" s="2">
        <f t="shared" si="255"/>
        <v>0.49687500000000001</v>
      </c>
      <c r="N897" s="2">
        <f t="shared" si="256"/>
        <v>3.1250000000000002E-3</v>
      </c>
      <c r="O897" s="2">
        <f t="shared" si="257"/>
        <v>-1.1275702593849246E-17</v>
      </c>
      <c r="P897" s="1">
        <v>160</v>
      </c>
      <c r="Q897" s="1"/>
      <c r="R897" s="1">
        <v>159</v>
      </c>
      <c r="S897" s="1">
        <v>1</v>
      </c>
      <c r="T897" s="1"/>
      <c r="U897" s="1"/>
      <c r="V897" s="1"/>
      <c r="W897" s="1"/>
      <c r="X897" s="1">
        <v>0</v>
      </c>
      <c r="Y897" s="1">
        <v>0</v>
      </c>
      <c r="Z897" s="1"/>
      <c r="AA897" s="1"/>
      <c r="AB897" s="1"/>
      <c r="AC897" s="1">
        <v>0</v>
      </c>
      <c r="AD897" s="1"/>
      <c r="AI897" t="str">
        <f t="shared" si="246"/>
        <v>New Marlborough</v>
      </c>
      <c r="AJ897" t="s">
        <v>241</v>
      </c>
      <c r="AK897" s="158">
        <v>1</v>
      </c>
      <c r="AL897" s="7"/>
      <c r="AN897" s="98">
        <v>25</v>
      </c>
      <c r="AO897" s="100">
        <v>3</v>
      </c>
      <c r="AP897" s="100">
        <v>90</v>
      </c>
      <c r="AQ897" s="107">
        <v>45420</v>
      </c>
      <c r="AR897" s="107">
        <f t="shared" si="258"/>
        <v>25003</v>
      </c>
      <c r="AS897" t="s">
        <v>1726</v>
      </c>
      <c r="AT897" s="110">
        <f t="shared" si="259"/>
        <v>2545420</v>
      </c>
      <c r="AW897">
        <v>47.88</v>
      </c>
      <c r="AX897">
        <v>0.69</v>
      </c>
      <c r="AY897">
        <v>47.2</v>
      </c>
      <c r="BF897" s="118"/>
      <c r="BI897" s="118"/>
      <c r="BJ897" s="118"/>
    </row>
    <row r="898" spans="1:62" hidden="1" outlineLevel="1">
      <c r="A898" s="50" t="s">
        <v>2495</v>
      </c>
      <c r="B898" s="9" t="s">
        <v>2332</v>
      </c>
      <c r="C898" s="1">
        <f t="shared" si="247"/>
        <v>269</v>
      </c>
      <c r="D898" s="7">
        <f t="shared" si="248"/>
        <v>2</v>
      </c>
      <c r="E898" s="7">
        <f t="shared" si="249"/>
        <v>4</v>
      </c>
      <c r="F898" s="7">
        <f t="shared" si="250"/>
        <v>1</v>
      </c>
      <c r="G898" s="7">
        <f t="shared" si="260"/>
        <v>0</v>
      </c>
      <c r="H898" s="49">
        <f t="shared" si="251"/>
        <v>121</v>
      </c>
      <c r="I898" s="178">
        <f t="shared" si="252"/>
        <v>0.44981412639405205</v>
      </c>
      <c r="J898" s="8"/>
      <c r="K898" s="2">
        <f t="shared" si="253"/>
        <v>0.27137546468401486</v>
      </c>
      <c r="L898" s="2">
        <f t="shared" si="254"/>
        <v>0</v>
      </c>
      <c r="M898" s="2">
        <f t="shared" si="255"/>
        <v>0.72118959107806691</v>
      </c>
      <c r="N898" s="2">
        <f t="shared" si="256"/>
        <v>0</v>
      </c>
      <c r="O898" s="2">
        <f t="shared" si="257"/>
        <v>7.4349442379182396E-3</v>
      </c>
      <c r="P898" s="1">
        <v>73</v>
      </c>
      <c r="Q898" s="1"/>
      <c r="R898" s="1">
        <v>194</v>
      </c>
      <c r="S898" s="1">
        <v>0</v>
      </c>
      <c r="T898" s="1"/>
      <c r="U898" s="1"/>
      <c r="V898" s="1"/>
      <c r="W898" s="1"/>
      <c r="X898" s="1">
        <v>2</v>
      </c>
      <c r="Y898" s="1">
        <v>0</v>
      </c>
      <c r="Z898" s="1"/>
      <c r="AA898" s="1"/>
      <c r="AB898" s="1"/>
      <c r="AC898" s="1">
        <v>0</v>
      </c>
      <c r="AD898" s="1"/>
      <c r="AI898" t="str">
        <f t="shared" si="246"/>
        <v>New Salem</v>
      </c>
      <c r="AJ898" t="s">
        <v>2429</v>
      </c>
      <c r="AK898" s="158">
        <v>2</v>
      </c>
      <c r="AL898" s="7"/>
      <c r="AN898" s="98">
        <v>25</v>
      </c>
      <c r="AO898" s="100">
        <v>11</v>
      </c>
      <c r="AP898" s="100">
        <v>85</v>
      </c>
      <c r="AQ898" s="107">
        <v>45490</v>
      </c>
      <c r="AR898" s="107">
        <f t="shared" si="258"/>
        <v>25011</v>
      </c>
      <c r="AS898" t="s">
        <v>1726</v>
      </c>
      <c r="AT898" s="110">
        <f t="shared" si="259"/>
        <v>2545490</v>
      </c>
      <c r="AW898">
        <v>58.75</v>
      </c>
      <c r="AX898">
        <v>13.77</v>
      </c>
      <c r="AY898">
        <v>44.98</v>
      </c>
      <c r="BF898" s="118"/>
      <c r="BI898" s="118"/>
      <c r="BJ898" s="118"/>
    </row>
    <row r="899" spans="1:62" hidden="1" outlineLevel="1">
      <c r="A899" s="50" t="s">
        <v>2906</v>
      </c>
      <c r="B899" s="9" t="s">
        <v>2332</v>
      </c>
      <c r="C899" s="1">
        <f t="shared" si="247"/>
        <v>1583</v>
      </c>
      <c r="D899" s="7">
        <f t="shared" si="248"/>
        <v>2</v>
      </c>
      <c r="E899" s="7" t="e">
        <f t="shared" si="249"/>
        <v>#N/A</v>
      </c>
      <c r="F899" s="7">
        <f t="shared" si="250"/>
        <v>1</v>
      </c>
      <c r="G899" s="7">
        <f t="shared" si="260"/>
        <v>5</v>
      </c>
      <c r="H899" s="49">
        <f t="shared" si="251"/>
        <v>157</v>
      </c>
      <c r="I899" s="178">
        <f t="shared" si="252"/>
        <v>9.9178774478837647E-2</v>
      </c>
      <c r="J899" s="8"/>
      <c r="K899" s="2">
        <f t="shared" si="253"/>
        <v>0.44535691724573595</v>
      </c>
      <c r="L899" s="2">
        <f t="shared" si="254"/>
        <v>0</v>
      </c>
      <c r="M899" s="2">
        <f t="shared" si="255"/>
        <v>0.54453569172457361</v>
      </c>
      <c r="N899" s="2">
        <f t="shared" si="256"/>
        <v>1.2634238787113076E-3</v>
      </c>
      <c r="O899" s="2">
        <f t="shared" si="257"/>
        <v>8.8439671509791852E-3</v>
      </c>
      <c r="P899" s="1">
        <v>705</v>
      </c>
      <c r="Q899" s="1"/>
      <c r="R899" s="1">
        <v>862</v>
      </c>
      <c r="S899" s="1">
        <v>2</v>
      </c>
      <c r="T899" s="1"/>
      <c r="U899" s="1"/>
      <c r="V899" s="1"/>
      <c r="W899" s="1"/>
      <c r="X899" s="1">
        <v>6</v>
      </c>
      <c r="Y899" s="1">
        <v>7</v>
      </c>
      <c r="Z899" s="1"/>
      <c r="AA899" s="1"/>
      <c r="AB899" s="1"/>
      <c r="AC899" s="1">
        <v>1</v>
      </c>
      <c r="AD899" s="1"/>
      <c r="AI899" t="str">
        <f t="shared" ref="AI899:AI962" si="261">A899</f>
        <v>Newbury</v>
      </c>
      <c r="AJ899" t="s">
        <v>819</v>
      </c>
      <c r="AK899" s="158">
        <v>6</v>
      </c>
      <c r="AL899" s="7"/>
      <c r="AN899" s="98">
        <v>25</v>
      </c>
      <c r="AO899" s="100">
        <v>9</v>
      </c>
      <c r="AP899" s="100">
        <v>110</v>
      </c>
      <c r="AQ899" s="107">
        <v>45175</v>
      </c>
      <c r="AR899" s="107">
        <f t="shared" si="258"/>
        <v>25009</v>
      </c>
      <c r="AS899" t="s">
        <v>1726</v>
      </c>
      <c r="AT899" s="110">
        <f t="shared" si="259"/>
        <v>2545175</v>
      </c>
      <c r="AW899">
        <v>26.45</v>
      </c>
      <c r="AX899">
        <v>2.2000000000000002</v>
      </c>
      <c r="AY899">
        <v>24.25</v>
      </c>
      <c r="BF899" s="118"/>
      <c r="BI899" s="118"/>
      <c r="BJ899" s="118"/>
    </row>
    <row r="900" spans="1:62" hidden="1" outlineLevel="1">
      <c r="A900" s="50" t="s">
        <v>245</v>
      </c>
      <c r="B900" s="9" t="s">
        <v>2332</v>
      </c>
      <c r="C900" s="1">
        <f t="shared" si="247"/>
        <v>4639</v>
      </c>
      <c r="D900" s="7">
        <f t="shared" si="248"/>
        <v>2</v>
      </c>
      <c r="E900" s="7">
        <f t="shared" si="249"/>
        <v>6</v>
      </c>
      <c r="F900" s="7">
        <f t="shared" si="250"/>
        <v>1</v>
      </c>
      <c r="G900" s="7">
        <f t="shared" si="260"/>
        <v>4</v>
      </c>
      <c r="H900" s="49">
        <f t="shared" si="251"/>
        <v>100</v>
      </c>
      <c r="I900" s="178">
        <f t="shared" si="252"/>
        <v>2.155636990730761E-2</v>
      </c>
      <c r="J900" s="8"/>
      <c r="K900" s="2">
        <f t="shared" si="253"/>
        <v>0.48652726880793273</v>
      </c>
      <c r="L900" s="2">
        <f t="shared" si="254"/>
        <v>0</v>
      </c>
      <c r="M900" s="2">
        <f t="shared" si="255"/>
        <v>0.50808363871524032</v>
      </c>
      <c r="N900" s="2">
        <f t="shared" si="256"/>
        <v>1.5089458935115326E-3</v>
      </c>
      <c r="O900" s="2">
        <f t="shared" si="257"/>
        <v>3.8801465833154187E-3</v>
      </c>
      <c r="P900" s="1">
        <v>2257</v>
      </c>
      <c r="Q900" s="1"/>
      <c r="R900" s="1">
        <v>2357</v>
      </c>
      <c r="S900" s="1">
        <v>7</v>
      </c>
      <c r="T900" s="1"/>
      <c r="U900" s="1"/>
      <c r="V900" s="1"/>
      <c r="W900" s="1"/>
      <c r="X900" s="1">
        <v>13</v>
      </c>
      <c r="Y900" s="1">
        <v>0</v>
      </c>
      <c r="Z900" s="1"/>
      <c r="AA900" s="1"/>
      <c r="AB900" s="1"/>
      <c r="AC900" s="1">
        <v>5</v>
      </c>
      <c r="AD900" s="1"/>
      <c r="AI900" t="str">
        <f t="shared" si="261"/>
        <v>Newburyport</v>
      </c>
      <c r="AJ900" t="s">
        <v>819</v>
      </c>
      <c r="AK900" s="158">
        <v>6</v>
      </c>
      <c r="AL900" s="7"/>
      <c r="AN900" s="98">
        <v>25</v>
      </c>
      <c r="AO900" s="100">
        <v>9</v>
      </c>
      <c r="AP900" s="100">
        <v>115</v>
      </c>
      <c r="AQ900" s="107">
        <v>45245</v>
      </c>
      <c r="AR900" s="107">
        <f t="shared" si="258"/>
        <v>25009</v>
      </c>
      <c r="AS900" t="s">
        <v>1037</v>
      </c>
      <c r="AT900" s="110">
        <f t="shared" si="259"/>
        <v>2545245</v>
      </c>
      <c r="AW900">
        <v>10.59</v>
      </c>
      <c r="AX900">
        <v>2.2000000000000002</v>
      </c>
      <c r="AY900">
        <v>8.3800000000000008</v>
      </c>
      <c r="BF900" s="118"/>
      <c r="BI900" s="118"/>
      <c r="BJ900" s="118"/>
    </row>
    <row r="901" spans="1:62" hidden="1" outlineLevel="1">
      <c r="A901" s="50" t="s">
        <v>2512</v>
      </c>
      <c r="B901" s="9" t="s">
        <v>2332</v>
      </c>
      <c r="C901" s="1">
        <f t="shared" si="247"/>
        <v>23475</v>
      </c>
      <c r="D901" s="7">
        <f t="shared" si="248"/>
        <v>1</v>
      </c>
      <c r="E901" s="7" t="e">
        <f t="shared" si="249"/>
        <v>#N/A</v>
      </c>
      <c r="F901" s="7">
        <f t="shared" si="250"/>
        <v>2</v>
      </c>
      <c r="G901" s="7">
        <f t="shared" si="260"/>
        <v>5</v>
      </c>
      <c r="H901" s="49">
        <f t="shared" si="251"/>
        <v>6132</v>
      </c>
      <c r="I901" s="178">
        <f t="shared" si="252"/>
        <v>0.26121405750798721</v>
      </c>
      <c r="J901" s="8"/>
      <c r="K901" s="2">
        <f t="shared" si="253"/>
        <v>0.62709265175718854</v>
      </c>
      <c r="L901" s="2">
        <f t="shared" si="254"/>
        <v>0</v>
      </c>
      <c r="M901" s="2">
        <f t="shared" si="255"/>
        <v>0.36587859424920127</v>
      </c>
      <c r="N901" s="2">
        <f t="shared" si="256"/>
        <v>1.9169329073482429E-3</v>
      </c>
      <c r="O901" s="2">
        <f t="shared" si="257"/>
        <v>5.1118210862619497E-3</v>
      </c>
      <c r="P901" s="1">
        <v>14721</v>
      </c>
      <c r="Q901" s="1"/>
      <c r="R901" s="1">
        <v>8589</v>
      </c>
      <c r="S901" s="1">
        <v>45</v>
      </c>
      <c r="T901" s="1"/>
      <c r="U901" s="1"/>
      <c r="V901" s="1"/>
      <c r="W901" s="1"/>
      <c r="X901" s="1">
        <v>63</v>
      </c>
      <c r="Y901" s="1">
        <v>46</v>
      </c>
      <c r="Z901" s="1"/>
      <c r="AA901" s="1"/>
      <c r="AB901" s="1"/>
      <c r="AC901" s="1">
        <v>11</v>
      </c>
      <c r="AD901" s="1"/>
      <c r="AI901" t="str">
        <f t="shared" si="261"/>
        <v>Newton</v>
      </c>
      <c r="AJ901" t="s">
        <v>2249</v>
      </c>
      <c r="AK901" s="158">
        <v>4</v>
      </c>
      <c r="AL901" s="7"/>
      <c r="AN901" s="98">
        <v>25</v>
      </c>
      <c r="AO901" s="100">
        <v>17</v>
      </c>
      <c r="AP901" s="100">
        <v>165</v>
      </c>
      <c r="AQ901" s="107">
        <v>45560</v>
      </c>
      <c r="AR901" s="107">
        <f t="shared" si="258"/>
        <v>25017</v>
      </c>
      <c r="AS901" t="s">
        <v>1037</v>
      </c>
      <c r="AT901" s="110">
        <f t="shared" si="259"/>
        <v>2545560</v>
      </c>
      <c r="AW901">
        <v>18.2</v>
      </c>
      <c r="AX901">
        <v>0.15</v>
      </c>
      <c r="AY901">
        <v>18.05</v>
      </c>
      <c r="BF901" s="118"/>
      <c r="BI901" s="118"/>
      <c r="BJ901" s="118"/>
    </row>
    <row r="902" spans="1:62" hidden="1" outlineLevel="1">
      <c r="A902" s="50" t="s">
        <v>502</v>
      </c>
      <c r="B902" s="9" t="s">
        <v>2332</v>
      </c>
      <c r="C902" s="1">
        <f t="shared" si="247"/>
        <v>1740</v>
      </c>
      <c r="D902" s="7">
        <f t="shared" si="248"/>
        <v>2</v>
      </c>
      <c r="E902" s="7" t="e">
        <f t="shared" si="249"/>
        <v>#N/A</v>
      </c>
      <c r="F902" s="7">
        <f t="shared" si="250"/>
        <v>1</v>
      </c>
      <c r="G902" s="7">
        <f t="shared" si="260"/>
        <v>4</v>
      </c>
      <c r="H902" s="49">
        <f t="shared" si="251"/>
        <v>198</v>
      </c>
      <c r="I902" s="178">
        <f t="shared" si="252"/>
        <v>0.11379310344827587</v>
      </c>
      <c r="J902" s="8"/>
      <c r="K902" s="2">
        <f t="shared" si="253"/>
        <v>0.43678160919540232</v>
      </c>
      <c r="L902" s="2">
        <f t="shared" si="254"/>
        <v>0</v>
      </c>
      <c r="M902" s="2">
        <f t="shared" si="255"/>
        <v>0.55057471264367819</v>
      </c>
      <c r="N902" s="2">
        <f t="shared" si="256"/>
        <v>3.4482758620689655E-3</v>
      </c>
      <c r="O902" s="2">
        <f t="shared" si="257"/>
        <v>9.195402298850526E-3</v>
      </c>
      <c r="P902" s="1">
        <v>760</v>
      </c>
      <c r="Q902" s="1"/>
      <c r="R902" s="1">
        <v>958</v>
      </c>
      <c r="S902" s="1">
        <v>6</v>
      </c>
      <c r="T902" s="1"/>
      <c r="U902" s="1"/>
      <c r="V902" s="1"/>
      <c r="W902" s="1"/>
      <c r="X902" s="1">
        <v>6</v>
      </c>
      <c r="Y902" s="1">
        <v>8</v>
      </c>
      <c r="Z902" s="1"/>
      <c r="AA902" s="1"/>
      <c r="AB902" s="1"/>
      <c r="AC902" s="1">
        <v>2</v>
      </c>
      <c r="AD902" s="1"/>
      <c r="AI902" t="str">
        <f t="shared" si="261"/>
        <v>Norfolk</v>
      </c>
      <c r="AJ902" t="s">
        <v>502</v>
      </c>
      <c r="AK902" s="158">
        <v>4</v>
      </c>
      <c r="AL902" s="7"/>
      <c r="AN902" s="98">
        <v>25</v>
      </c>
      <c r="AO902" s="100">
        <v>21</v>
      </c>
      <c r="AP902" s="100">
        <v>85</v>
      </c>
      <c r="AQ902" s="107">
        <v>46050</v>
      </c>
      <c r="AR902" s="107">
        <f t="shared" si="258"/>
        <v>25021</v>
      </c>
      <c r="AS902" t="s">
        <v>1726</v>
      </c>
      <c r="AT902" s="110">
        <f t="shared" si="259"/>
        <v>2546050</v>
      </c>
      <c r="AW902">
        <v>15.19</v>
      </c>
      <c r="AX902">
        <v>0.35</v>
      </c>
      <c r="AY902">
        <v>14.84</v>
      </c>
      <c r="BF902" s="118"/>
      <c r="BI902" s="118"/>
      <c r="BJ902" s="118"/>
    </row>
    <row r="903" spans="1:62" hidden="1" outlineLevel="1">
      <c r="A903" s="50" t="s">
        <v>2581</v>
      </c>
      <c r="B903" s="9" t="s">
        <v>2332</v>
      </c>
      <c r="C903" s="1">
        <f t="shared" si="247"/>
        <v>2313</v>
      </c>
      <c r="D903" s="7">
        <f t="shared" si="248"/>
        <v>2</v>
      </c>
      <c r="E903" s="7">
        <f t="shared" si="249"/>
        <v>6</v>
      </c>
      <c r="F903" s="7">
        <f t="shared" si="250"/>
        <v>1</v>
      </c>
      <c r="G903" s="7">
        <f t="shared" si="260"/>
        <v>4</v>
      </c>
      <c r="H903" s="49">
        <f t="shared" si="251"/>
        <v>382</v>
      </c>
      <c r="I903" s="178">
        <f t="shared" si="252"/>
        <v>0.1651534803285776</v>
      </c>
      <c r="J903" s="8"/>
      <c r="K903" s="2">
        <f t="shared" si="253"/>
        <v>0.41201902291396453</v>
      </c>
      <c r="L903" s="2">
        <f t="shared" si="254"/>
        <v>0</v>
      </c>
      <c r="M903" s="2">
        <f t="shared" si="255"/>
        <v>0.5771725032425421</v>
      </c>
      <c r="N903" s="2">
        <f t="shared" si="256"/>
        <v>1.7293558149589277E-3</v>
      </c>
      <c r="O903" s="2">
        <f t="shared" si="257"/>
        <v>9.0791180285344428E-3</v>
      </c>
      <c r="P903" s="1">
        <v>953</v>
      </c>
      <c r="Q903" s="1"/>
      <c r="R903" s="1">
        <v>1335</v>
      </c>
      <c r="S903" s="1">
        <v>4</v>
      </c>
      <c r="T903" s="1"/>
      <c r="U903" s="1"/>
      <c r="V903" s="1"/>
      <c r="W903" s="1"/>
      <c r="X903" s="1">
        <v>20</v>
      </c>
      <c r="Y903" s="1">
        <v>0</v>
      </c>
      <c r="Z903" s="1"/>
      <c r="AA903" s="1"/>
      <c r="AB903" s="1"/>
      <c r="AC903" s="1">
        <v>1</v>
      </c>
      <c r="AD903" s="1"/>
      <c r="AI903" t="str">
        <f t="shared" si="261"/>
        <v>North Adams</v>
      </c>
      <c r="AJ903" t="s">
        <v>241</v>
      </c>
      <c r="AK903" s="158">
        <v>1</v>
      </c>
      <c r="AL903" s="7"/>
      <c r="AN903" s="98">
        <v>25</v>
      </c>
      <c r="AO903" s="100">
        <v>3</v>
      </c>
      <c r="AP903" s="100">
        <v>95</v>
      </c>
      <c r="AQ903" s="107">
        <v>46225</v>
      </c>
      <c r="AR903" s="107">
        <f t="shared" si="258"/>
        <v>25003</v>
      </c>
      <c r="AS903" t="s">
        <v>1037</v>
      </c>
      <c r="AT903" s="110">
        <f t="shared" si="259"/>
        <v>2546225</v>
      </c>
      <c r="AW903">
        <v>20.57</v>
      </c>
      <c r="AX903">
        <v>0.13</v>
      </c>
      <c r="AY903">
        <v>20.440000000000001</v>
      </c>
      <c r="BF903" s="118"/>
      <c r="BI903" s="118"/>
      <c r="BJ903" s="118"/>
    </row>
    <row r="904" spans="1:62" hidden="1" outlineLevel="1">
      <c r="A904" s="50" t="s">
        <v>2922</v>
      </c>
      <c r="B904" s="9" t="s">
        <v>2332</v>
      </c>
      <c r="C904" s="1">
        <f t="shared" si="247"/>
        <v>4570</v>
      </c>
      <c r="D904" s="7">
        <f t="shared" si="248"/>
        <v>1</v>
      </c>
      <c r="E904" s="7" t="e">
        <f t="shared" si="249"/>
        <v>#N/A</v>
      </c>
      <c r="F904" s="7">
        <f t="shared" si="250"/>
        <v>2</v>
      </c>
      <c r="G904" s="7">
        <f t="shared" si="260"/>
        <v>4</v>
      </c>
      <c r="H904" s="49">
        <f t="shared" si="251"/>
        <v>138</v>
      </c>
      <c r="I904" s="178">
        <f t="shared" si="252"/>
        <v>3.0196936542669583E-2</v>
      </c>
      <c r="J904" s="8"/>
      <c r="K904" s="2">
        <f t="shared" si="253"/>
        <v>0.50722100656455138</v>
      </c>
      <c r="L904" s="2">
        <f t="shared" si="254"/>
        <v>0</v>
      </c>
      <c r="M904" s="2">
        <f t="shared" si="255"/>
        <v>0.47702407002188185</v>
      </c>
      <c r="N904" s="2">
        <f t="shared" si="256"/>
        <v>4.1575492341356674E-3</v>
      </c>
      <c r="O904" s="2">
        <f t="shared" si="257"/>
        <v>1.1597374179431101E-2</v>
      </c>
      <c r="P904" s="1">
        <v>2318</v>
      </c>
      <c r="Q904" s="1"/>
      <c r="R904" s="1">
        <v>2180</v>
      </c>
      <c r="S904" s="1">
        <v>19</v>
      </c>
      <c r="T904" s="1"/>
      <c r="U904" s="1"/>
      <c r="V904" s="1"/>
      <c r="W904" s="1"/>
      <c r="X904" s="1">
        <v>40</v>
      </c>
      <c r="Y904" s="1">
        <v>4</v>
      </c>
      <c r="Z904" s="1"/>
      <c r="AA904" s="1"/>
      <c r="AB904" s="1"/>
      <c r="AC904" s="1">
        <v>9</v>
      </c>
      <c r="AD904" s="1"/>
      <c r="AI904" t="str">
        <f t="shared" si="261"/>
        <v>North Andover</v>
      </c>
      <c r="AJ904" t="s">
        <v>819</v>
      </c>
      <c r="AK904" s="158">
        <v>6</v>
      </c>
      <c r="AL904" s="7"/>
      <c r="AN904" s="98">
        <v>25</v>
      </c>
      <c r="AO904" s="100">
        <v>9</v>
      </c>
      <c r="AP904" s="100">
        <v>120</v>
      </c>
      <c r="AQ904" s="107">
        <v>46365</v>
      </c>
      <c r="AR904" s="107">
        <f t="shared" si="258"/>
        <v>25009</v>
      </c>
      <c r="AS904" t="s">
        <v>1726</v>
      </c>
      <c r="AT904" s="110">
        <f t="shared" si="259"/>
        <v>2546365</v>
      </c>
      <c r="AW904">
        <v>27.84</v>
      </c>
      <c r="AX904">
        <v>1.19</v>
      </c>
      <c r="AY904">
        <v>26.65</v>
      </c>
      <c r="BF904" s="118"/>
      <c r="BI904" s="118"/>
      <c r="BJ904" s="118"/>
    </row>
    <row r="905" spans="1:62" hidden="1" outlineLevel="1">
      <c r="A905" s="50" t="s">
        <v>2986</v>
      </c>
      <c r="B905" s="9" t="s">
        <v>2332</v>
      </c>
      <c r="C905" s="1">
        <f t="shared" si="247"/>
        <v>3782</v>
      </c>
      <c r="D905" s="7">
        <f t="shared" si="248"/>
        <v>2</v>
      </c>
      <c r="E905" s="7" t="e">
        <f t="shared" si="249"/>
        <v>#N/A</v>
      </c>
      <c r="F905" s="7">
        <f t="shared" si="250"/>
        <v>1</v>
      </c>
      <c r="G905" s="7">
        <f t="shared" si="260"/>
        <v>5</v>
      </c>
      <c r="H905" s="49">
        <f t="shared" si="251"/>
        <v>432</v>
      </c>
      <c r="I905" s="178">
        <f t="shared" si="252"/>
        <v>0.11422527763088314</v>
      </c>
      <c r="J905" s="8"/>
      <c r="K905" s="2">
        <f t="shared" si="253"/>
        <v>0.43310417768376519</v>
      </c>
      <c r="L905" s="2">
        <f t="shared" si="254"/>
        <v>0</v>
      </c>
      <c r="M905" s="2">
        <f t="shared" si="255"/>
        <v>0.54732945531464838</v>
      </c>
      <c r="N905" s="2">
        <f t="shared" si="256"/>
        <v>4.7593865679534638E-3</v>
      </c>
      <c r="O905" s="2">
        <f t="shared" si="257"/>
        <v>1.4806980433632964E-2</v>
      </c>
      <c r="P905" s="1">
        <v>1638</v>
      </c>
      <c r="Q905" s="1"/>
      <c r="R905" s="1">
        <v>2070</v>
      </c>
      <c r="S905" s="1">
        <v>18</v>
      </c>
      <c r="T905" s="1"/>
      <c r="U905" s="1"/>
      <c r="V905" s="1"/>
      <c r="W905" s="1"/>
      <c r="X905" s="1">
        <v>31</v>
      </c>
      <c r="Y905" s="1">
        <v>19</v>
      </c>
      <c r="Z905" s="1"/>
      <c r="AA905" s="1"/>
      <c r="AB905" s="1"/>
      <c r="AC905" s="1">
        <v>6</v>
      </c>
      <c r="AD905" s="1"/>
      <c r="AI905" t="str">
        <f t="shared" si="261"/>
        <v>North Attleborough</v>
      </c>
      <c r="AJ905" t="s">
        <v>2786</v>
      </c>
      <c r="AK905" s="158">
        <v>4</v>
      </c>
      <c r="AL905" s="7"/>
      <c r="AN905" s="98">
        <v>25</v>
      </c>
      <c r="AO905" s="100">
        <v>5</v>
      </c>
      <c r="AP905" s="100">
        <v>60</v>
      </c>
      <c r="AQ905" s="107">
        <v>46575</v>
      </c>
      <c r="AR905" s="107">
        <f t="shared" si="258"/>
        <v>25005</v>
      </c>
      <c r="AS905" t="s">
        <v>1726</v>
      </c>
      <c r="AT905" s="110">
        <f t="shared" si="259"/>
        <v>2546575</v>
      </c>
      <c r="AW905">
        <v>19.05</v>
      </c>
      <c r="AX905">
        <v>0.41</v>
      </c>
      <c r="AY905">
        <v>18.64</v>
      </c>
      <c r="BF905" s="118"/>
      <c r="BI905" s="118"/>
      <c r="BJ905" s="118"/>
    </row>
    <row r="906" spans="1:62" hidden="1" outlineLevel="1">
      <c r="A906" s="50" t="s">
        <v>1878</v>
      </c>
      <c r="B906" s="9" t="s">
        <v>2332</v>
      </c>
      <c r="C906" s="1">
        <f t="shared" si="247"/>
        <v>694</v>
      </c>
      <c r="D906" s="7">
        <f t="shared" si="248"/>
        <v>2</v>
      </c>
      <c r="E906" s="7">
        <f t="shared" si="249"/>
        <v>6</v>
      </c>
      <c r="F906" s="7">
        <f t="shared" si="250"/>
        <v>1</v>
      </c>
      <c r="G906" s="7">
        <f t="shared" si="260"/>
        <v>4</v>
      </c>
      <c r="H906" s="49">
        <f t="shared" si="251"/>
        <v>262</v>
      </c>
      <c r="I906" s="178">
        <f t="shared" si="252"/>
        <v>0.37752161383285304</v>
      </c>
      <c r="J906" s="8"/>
      <c r="K906" s="2">
        <f t="shared" si="253"/>
        <v>0.30115273775216139</v>
      </c>
      <c r="L906" s="2">
        <f t="shared" si="254"/>
        <v>0</v>
      </c>
      <c r="M906" s="2">
        <f t="shared" si="255"/>
        <v>0.67867435158501443</v>
      </c>
      <c r="N906" s="2">
        <f t="shared" si="256"/>
        <v>4.3227665706051877E-3</v>
      </c>
      <c r="O906" s="2">
        <f t="shared" si="257"/>
        <v>1.585014409221893E-2</v>
      </c>
      <c r="P906" s="1">
        <v>209</v>
      </c>
      <c r="Q906" s="1"/>
      <c r="R906" s="1">
        <v>471</v>
      </c>
      <c r="S906" s="1">
        <v>3</v>
      </c>
      <c r="T906" s="1"/>
      <c r="U906" s="1"/>
      <c r="V906" s="1"/>
      <c r="W906" s="1"/>
      <c r="X906" s="1">
        <v>8</v>
      </c>
      <c r="Y906" s="1">
        <v>3</v>
      </c>
      <c r="Z906" s="1"/>
      <c r="AA906" s="1"/>
      <c r="AB906" s="1"/>
      <c r="AC906" s="1">
        <v>0</v>
      </c>
      <c r="AD906" s="1"/>
      <c r="AI906" t="str">
        <f t="shared" si="261"/>
        <v>North Brookfield</v>
      </c>
      <c r="AJ906" s="9" t="s">
        <v>1781</v>
      </c>
      <c r="AK906" s="158">
        <v>2</v>
      </c>
      <c r="AL906" s="7"/>
      <c r="AN906" s="98">
        <v>25</v>
      </c>
      <c r="AO906" s="100">
        <v>27</v>
      </c>
      <c r="AP906" s="100">
        <v>170</v>
      </c>
      <c r="AQ906" s="107">
        <v>47135</v>
      </c>
      <c r="AR906" s="107">
        <f t="shared" si="258"/>
        <v>25027</v>
      </c>
      <c r="AS906" t="s">
        <v>1726</v>
      </c>
      <c r="AT906" s="110">
        <f t="shared" si="259"/>
        <v>2547135</v>
      </c>
      <c r="AW906">
        <v>21.73</v>
      </c>
      <c r="AX906">
        <v>0.66</v>
      </c>
      <c r="AY906">
        <v>21.06</v>
      </c>
      <c r="BF906" s="118"/>
      <c r="BI906" s="118"/>
      <c r="BJ906" s="118"/>
    </row>
    <row r="907" spans="1:62" hidden="1" outlineLevel="1">
      <c r="A907" s="50" t="s">
        <v>2886</v>
      </c>
      <c r="B907" s="9" t="s">
        <v>2332</v>
      </c>
      <c r="C907" s="1">
        <f t="shared" si="247"/>
        <v>2568</v>
      </c>
      <c r="D907" s="7">
        <f t="shared" si="248"/>
        <v>2</v>
      </c>
      <c r="E907" s="7" t="e">
        <f t="shared" si="249"/>
        <v>#N/A</v>
      </c>
      <c r="F907" s="7">
        <f t="shared" si="250"/>
        <v>1</v>
      </c>
      <c r="G907" s="7">
        <f t="shared" si="260"/>
        <v>5</v>
      </c>
      <c r="H907" s="49">
        <f t="shared" si="251"/>
        <v>147</v>
      </c>
      <c r="I907" s="178">
        <f t="shared" si="252"/>
        <v>5.7242990654205607E-2</v>
      </c>
      <c r="J907" s="8"/>
      <c r="K907" s="2">
        <f t="shared" si="253"/>
        <v>0.4614485981308411</v>
      </c>
      <c r="L907" s="2">
        <f t="shared" si="254"/>
        <v>0</v>
      </c>
      <c r="M907" s="2">
        <f t="shared" si="255"/>
        <v>0.51869158878504673</v>
      </c>
      <c r="N907" s="2">
        <f t="shared" si="256"/>
        <v>2.7258566978193145E-3</v>
      </c>
      <c r="O907" s="2">
        <f t="shared" si="257"/>
        <v>1.7133956386292795E-2</v>
      </c>
      <c r="P907" s="1">
        <v>1185</v>
      </c>
      <c r="Q907" s="1"/>
      <c r="R907" s="1">
        <v>1332</v>
      </c>
      <c r="S907" s="1">
        <v>7</v>
      </c>
      <c r="T907" s="1"/>
      <c r="U907" s="1"/>
      <c r="V907" s="1"/>
      <c r="W907" s="1"/>
      <c r="X907" s="1">
        <v>27</v>
      </c>
      <c r="Y907" s="1">
        <v>12</v>
      </c>
      <c r="Z907" s="1"/>
      <c r="AA907" s="1"/>
      <c r="AB907" s="1"/>
      <c r="AC907" s="1">
        <v>5</v>
      </c>
      <c r="AD907" s="1"/>
      <c r="AI907" t="str">
        <f t="shared" si="261"/>
        <v>North Reading</v>
      </c>
      <c r="AJ907" t="s">
        <v>2249</v>
      </c>
      <c r="AK907" s="158">
        <v>6</v>
      </c>
      <c r="AL907" s="7"/>
      <c r="AN907" s="98">
        <v>25</v>
      </c>
      <c r="AO907" s="100">
        <v>17</v>
      </c>
      <c r="AP907" s="100">
        <v>170</v>
      </c>
      <c r="AQ907" s="107">
        <v>48955</v>
      </c>
      <c r="AR907" s="107">
        <f t="shared" si="258"/>
        <v>25017</v>
      </c>
      <c r="AS907" t="s">
        <v>1726</v>
      </c>
      <c r="AT907" s="110">
        <f t="shared" si="259"/>
        <v>2548955</v>
      </c>
      <c r="AW907">
        <v>13.51</v>
      </c>
      <c r="AX907">
        <v>0.25</v>
      </c>
      <c r="AY907">
        <v>13.25</v>
      </c>
      <c r="BF907" s="118"/>
      <c r="BI907" s="118"/>
      <c r="BJ907" s="118"/>
    </row>
    <row r="908" spans="1:62" hidden="1" outlineLevel="1">
      <c r="A908" s="50" t="s">
        <v>2744</v>
      </c>
      <c r="B908" s="9" t="s">
        <v>2332</v>
      </c>
      <c r="C908" s="1">
        <f t="shared" si="247"/>
        <v>10460</v>
      </c>
      <c r="D908" s="7">
        <f t="shared" si="248"/>
        <v>2</v>
      </c>
      <c r="E908" s="7" t="e">
        <f t="shared" si="249"/>
        <v>#N/A</v>
      </c>
      <c r="F908" s="7">
        <f t="shared" si="250"/>
        <v>1</v>
      </c>
      <c r="G908" s="7">
        <f t="shared" si="260"/>
        <v>3</v>
      </c>
      <c r="H908" s="49">
        <f t="shared" si="251"/>
        <v>2654</v>
      </c>
      <c r="I908" s="178">
        <f t="shared" si="252"/>
        <v>0.2537284894837476</v>
      </c>
      <c r="J908" s="8"/>
      <c r="K908" s="2">
        <f t="shared" si="253"/>
        <v>0.36998087954110898</v>
      </c>
      <c r="L908" s="2">
        <f t="shared" si="254"/>
        <v>0</v>
      </c>
      <c r="M908" s="2">
        <f t="shared" si="255"/>
        <v>0.62370936902485663</v>
      </c>
      <c r="N908" s="2">
        <f t="shared" si="256"/>
        <v>2.1032504780114721E-3</v>
      </c>
      <c r="O908" s="2">
        <f t="shared" si="257"/>
        <v>4.2065009560228669E-3</v>
      </c>
      <c r="P908" s="1">
        <v>3870</v>
      </c>
      <c r="Q908" s="1"/>
      <c r="R908" s="1">
        <v>6524</v>
      </c>
      <c r="S908" s="1">
        <v>22</v>
      </c>
      <c r="T908" s="1"/>
      <c r="U908" s="1"/>
      <c r="V908" s="1"/>
      <c r="W908" s="1"/>
      <c r="X908" s="1">
        <v>18</v>
      </c>
      <c r="Y908" s="1">
        <v>20</v>
      </c>
      <c r="Z908" s="1"/>
      <c r="AA908" s="1"/>
      <c r="AB908" s="1"/>
      <c r="AC908" s="1">
        <v>6</v>
      </c>
      <c r="AD908" s="1"/>
      <c r="AI908" t="str">
        <f t="shared" si="261"/>
        <v>Northampton</v>
      </c>
      <c r="AJ908" t="s">
        <v>2439</v>
      </c>
      <c r="AK908" s="158">
        <v>2</v>
      </c>
      <c r="AL908" s="7"/>
      <c r="AN908" s="98">
        <v>25</v>
      </c>
      <c r="AO908" s="100">
        <v>15</v>
      </c>
      <c r="AP908" s="100">
        <v>60</v>
      </c>
      <c r="AQ908" s="107">
        <v>46330</v>
      </c>
      <c r="AR908" s="107">
        <f t="shared" si="258"/>
        <v>25015</v>
      </c>
      <c r="AS908" t="s">
        <v>1037</v>
      </c>
      <c r="AT908" s="110">
        <f t="shared" si="259"/>
        <v>2546330</v>
      </c>
      <c r="AW908">
        <v>35.6</v>
      </c>
      <c r="AX908">
        <v>1.1399999999999999</v>
      </c>
      <c r="AY908">
        <v>34.46</v>
      </c>
      <c r="BF908" s="118"/>
      <c r="BI908" s="118"/>
      <c r="BJ908" s="118"/>
    </row>
    <row r="909" spans="1:62" hidden="1" outlineLevel="1">
      <c r="A909" s="50" t="s">
        <v>2631</v>
      </c>
      <c r="B909" s="9" t="s">
        <v>2332</v>
      </c>
      <c r="C909" s="1">
        <f t="shared" si="247"/>
        <v>2999</v>
      </c>
      <c r="D909" s="7">
        <f t="shared" si="248"/>
        <v>2</v>
      </c>
      <c r="E909" s="7" t="e">
        <f t="shared" si="249"/>
        <v>#N/A</v>
      </c>
      <c r="F909" s="7">
        <f t="shared" si="250"/>
        <v>1</v>
      </c>
      <c r="G909" s="7">
        <f t="shared" si="260"/>
        <v>4</v>
      </c>
      <c r="H909" s="49">
        <f t="shared" si="251"/>
        <v>193</v>
      </c>
      <c r="I909" s="178">
        <f t="shared" si="252"/>
        <v>6.4354784928309441E-2</v>
      </c>
      <c r="J909" s="8"/>
      <c r="K909" s="2">
        <f t="shared" si="253"/>
        <v>0.46248749583194398</v>
      </c>
      <c r="L909" s="2">
        <f t="shared" si="254"/>
        <v>0</v>
      </c>
      <c r="M909" s="2">
        <f t="shared" si="255"/>
        <v>0.52684228076025341</v>
      </c>
      <c r="N909" s="2">
        <f t="shared" si="256"/>
        <v>2.6675558519506501E-3</v>
      </c>
      <c r="O909" s="2">
        <f t="shared" si="257"/>
        <v>8.0026675558518973E-3</v>
      </c>
      <c r="P909" s="1">
        <v>1387</v>
      </c>
      <c r="Q909" s="1"/>
      <c r="R909" s="1">
        <v>1580</v>
      </c>
      <c r="S909" s="1">
        <v>8</v>
      </c>
      <c r="T909" s="1"/>
      <c r="U909" s="1"/>
      <c r="V909" s="1"/>
      <c r="W909" s="1"/>
      <c r="X909" s="1">
        <v>14</v>
      </c>
      <c r="Y909" s="1">
        <v>6</v>
      </c>
      <c r="Z909" s="1"/>
      <c r="AA909" s="1"/>
      <c r="AB909" s="1"/>
      <c r="AC909" s="1">
        <v>4</v>
      </c>
      <c r="AD909" s="1"/>
      <c r="AI909" t="str">
        <f t="shared" si="261"/>
        <v>Northborough</v>
      </c>
      <c r="AJ909" s="9" t="s">
        <v>1781</v>
      </c>
      <c r="AK909" s="158">
        <v>2</v>
      </c>
      <c r="AL909" s="7"/>
      <c r="AN909" s="98">
        <v>25</v>
      </c>
      <c r="AO909" s="100">
        <v>27</v>
      </c>
      <c r="AP909" s="100">
        <v>160</v>
      </c>
      <c r="AQ909" s="107">
        <v>46820</v>
      </c>
      <c r="AR909" s="107">
        <f t="shared" si="258"/>
        <v>25027</v>
      </c>
      <c r="AS909" t="s">
        <v>1726</v>
      </c>
      <c r="AT909" s="110">
        <f t="shared" si="259"/>
        <v>2546820</v>
      </c>
      <c r="AW909">
        <v>18.75</v>
      </c>
      <c r="AX909">
        <v>0.22</v>
      </c>
      <c r="AY909">
        <v>18.53</v>
      </c>
      <c r="BF909" s="118"/>
      <c r="BI909" s="118"/>
      <c r="BJ909" s="118"/>
    </row>
    <row r="910" spans="1:62" hidden="1" outlineLevel="1">
      <c r="A910" s="50" t="s">
        <v>2723</v>
      </c>
      <c r="B910" s="9" t="s">
        <v>2332</v>
      </c>
      <c r="C910" s="1">
        <f t="shared" si="247"/>
        <v>1914</v>
      </c>
      <c r="D910" s="7">
        <f t="shared" si="248"/>
        <v>2</v>
      </c>
      <c r="E910" s="7" t="e">
        <f t="shared" si="249"/>
        <v>#N/A</v>
      </c>
      <c r="F910" s="7">
        <f t="shared" si="250"/>
        <v>1</v>
      </c>
      <c r="G910" s="7">
        <f t="shared" si="260"/>
        <v>5</v>
      </c>
      <c r="H910" s="49">
        <f t="shared" si="251"/>
        <v>263</v>
      </c>
      <c r="I910" s="178">
        <f t="shared" si="252"/>
        <v>0.13740856844305122</v>
      </c>
      <c r="J910" s="8"/>
      <c r="K910" s="2">
        <f t="shared" si="253"/>
        <v>0.42110762800417972</v>
      </c>
      <c r="L910" s="2">
        <f t="shared" si="254"/>
        <v>0</v>
      </c>
      <c r="M910" s="2">
        <f t="shared" si="255"/>
        <v>0.55851619644723094</v>
      </c>
      <c r="N910" s="2">
        <f t="shared" si="256"/>
        <v>5.2246603970741903E-3</v>
      </c>
      <c r="O910" s="2">
        <f t="shared" si="257"/>
        <v>1.5151515151515202E-2</v>
      </c>
      <c r="P910" s="1">
        <v>806</v>
      </c>
      <c r="Q910" s="1"/>
      <c r="R910" s="1">
        <v>1069</v>
      </c>
      <c r="S910" s="1">
        <v>10</v>
      </c>
      <c r="T910" s="1"/>
      <c r="U910" s="1"/>
      <c r="V910" s="1"/>
      <c r="W910" s="1"/>
      <c r="X910" s="1">
        <v>16</v>
      </c>
      <c r="Y910" s="1">
        <v>11</v>
      </c>
      <c r="Z910" s="1"/>
      <c r="AA910" s="1"/>
      <c r="AB910" s="1"/>
      <c r="AC910" s="1">
        <v>2</v>
      </c>
      <c r="AD910" s="1"/>
      <c r="AI910" t="str">
        <f t="shared" si="261"/>
        <v>Northbridge</v>
      </c>
      <c r="AJ910" s="9" t="s">
        <v>1781</v>
      </c>
      <c r="AK910" s="158">
        <v>2</v>
      </c>
      <c r="AL910" s="7"/>
      <c r="AN910" s="98">
        <v>25</v>
      </c>
      <c r="AO910" s="100">
        <v>27</v>
      </c>
      <c r="AP910" s="100">
        <v>165</v>
      </c>
      <c r="AQ910" s="107">
        <v>46925</v>
      </c>
      <c r="AR910" s="107">
        <f t="shared" si="258"/>
        <v>25027</v>
      </c>
      <c r="AS910" t="s">
        <v>1726</v>
      </c>
      <c r="AT910" s="110">
        <f t="shared" si="259"/>
        <v>2546925</v>
      </c>
      <c r="AW910">
        <v>18.059999999999999</v>
      </c>
      <c r="AX910">
        <v>0.88</v>
      </c>
      <c r="AY910">
        <v>17.18</v>
      </c>
      <c r="BF910" s="118"/>
      <c r="BI910" s="118"/>
      <c r="BJ910" s="118"/>
    </row>
    <row r="911" spans="1:62" hidden="1" outlineLevel="1">
      <c r="A911" s="50" t="s">
        <v>2699</v>
      </c>
      <c r="B911" s="9" t="s">
        <v>2332</v>
      </c>
      <c r="C911" s="1">
        <f t="shared" si="247"/>
        <v>739</v>
      </c>
      <c r="D911" s="7">
        <f t="shared" si="248"/>
        <v>2</v>
      </c>
      <c r="E911" s="7">
        <f t="shared" si="249"/>
        <v>5</v>
      </c>
      <c r="F911" s="7">
        <f t="shared" si="250"/>
        <v>1</v>
      </c>
      <c r="G911" s="7">
        <f t="shared" si="260"/>
        <v>4</v>
      </c>
      <c r="H911" s="49">
        <f t="shared" si="251"/>
        <v>362</v>
      </c>
      <c r="I911" s="178">
        <f t="shared" si="252"/>
        <v>0.48985115020297698</v>
      </c>
      <c r="J911" s="8"/>
      <c r="K911" s="2">
        <f t="shared" si="253"/>
        <v>0.25304465493910688</v>
      </c>
      <c r="L911" s="2">
        <f t="shared" si="254"/>
        <v>0</v>
      </c>
      <c r="M911" s="2">
        <f t="shared" si="255"/>
        <v>0.74289580514208386</v>
      </c>
      <c r="N911" s="2">
        <f t="shared" si="256"/>
        <v>1.3531799729364006E-3</v>
      </c>
      <c r="O911" s="2">
        <f t="shared" si="257"/>
        <v>2.7063599458728512E-3</v>
      </c>
      <c r="P911" s="1">
        <v>187</v>
      </c>
      <c r="Q911" s="1"/>
      <c r="R911" s="1">
        <v>549</v>
      </c>
      <c r="S911" s="1">
        <v>1</v>
      </c>
      <c r="T911" s="1"/>
      <c r="U911" s="1"/>
      <c r="V911" s="1"/>
      <c r="W911" s="1"/>
      <c r="X911" s="1">
        <v>2</v>
      </c>
      <c r="Y911" s="1">
        <v>0</v>
      </c>
      <c r="Z911" s="1"/>
      <c r="AA911" s="1"/>
      <c r="AB911" s="1"/>
      <c r="AC911" s="1">
        <v>0</v>
      </c>
      <c r="AD911" s="1"/>
      <c r="AI911" t="str">
        <f t="shared" si="261"/>
        <v>Northfield</v>
      </c>
      <c r="AJ911" t="s">
        <v>2429</v>
      </c>
      <c r="AK911" s="158">
        <v>2</v>
      </c>
      <c r="AL911" s="7"/>
      <c r="AN911" s="98">
        <v>25</v>
      </c>
      <c r="AO911" s="100">
        <v>11</v>
      </c>
      <c r="AP911" s="100">
        <v>90</v>
      </c>
      <c r="AQ911" s="107">
        <v>47835</v>
      </c>
      <c r="AR911" s="107">
        <f t="shared" si="258"/>
        <v>25011</v>
      </c>
      <c r="AS911" t="s">
        <v>1726</v>
      </c>
      <c r="AT911" s="110">
        <f t="shared" si="259"/>
        <v>2547835</v>
      </c>
      <c r="AW911">
        <v>35.36</v>
      </c>
      <c r="AX911">
        <v>0.95</v>
      </c>
      <c r="AY911">
        <v>34.409999999999997</v>
      </c>
      <c r="BF911" s="118"/>
      <c r="BI911" s="118"/>
      <c r="BJ911" s="118"/>
    </row>
    <row r="912" spans="1:62" hidden="1" outlineLevel="1">
      <c r="A912" s="50" t="s">
        <v>2279</v>
      </c>
      <c r="B912" s="9" t="s">
        <v>2332</v>
      </c>
      <c r="C912" s="1">
        <f t="shared" si="247"/>
        <v>2637</v>
      </c>
      <c r="D912" s="7">
        <f t="shared" si="248"/>
        <v>2</v>
      </c>
      <c r="E912" s="7" t="e">
        <f t="shared" si="249"/>
        <v>#N/A</v>
      </c>
      <c r="F912" s="7">
        <f t="shared" si="250"/>
        <v>1</v>
      </c>
      <c r="G912" s="7">
        <f t="shared" si="260"/>
        <v>5</v>
      </c>
      <c r="H912" s="49">
        <f t="shared" si="251"/>
        <v>226</v>
      </c>
      <c r="I912" s="178">
        <f t="shared" si="252"/>
        <v>8.5703450891164198E-2</v>
      </c>
      <c r="J912" s="8"/>
      <c r="K912" s="2">
        <f t="shared" si="253"/>
        <v>0.45051194539249145</v>
      </c>
      <c r="L912" s="2">
        <f t="shared" si="254"/>
        <v>0</v>
      </c>
      <c r="M912" s="2">
        <f t="shared" si="255"/>
        <v>0.53621539628365567</v>
      </c>
      <c r="N912" s="2">
        <f t="shared" si="256"/>
        <v>3.0337504740235114E-3</v>
      </c>
      <c r="O912" s="2">
        <f t="shared" si="257"/>
        <v>1.0238907849829315E-2</v>
      </c>
      <c r="P912" s="1">
        <v>1188</v>
      </c>
      <c r="Q912" s="1"/>
      <c r="R912" s="1">
        <v>1414</v>
      </c>
      <c r="S912" s="1">
        <v>8</v>
      </c>
      <c r="T912" s="1"/>
      <c r="U912" s="1"/>
      <c r="V912" s="1"/>
      <c r="W912" s="1"/>
      <c r="X912" s="1">
        <v>15</v>
      </c>
      <c r="Y912" s="1">
        <v>9</v>
      </c>
      <c r="Z912" s="1"/>
      <c r="AA912" s="1"/>
      <c r="AB912" s="1"/>
      <c r="AC912" s="1">
        <v>3</v>
      </c>
      <c r="AD912" s="1"/>
      <c r="AI912" t="str">
        <f t="shared" si="261"/>
        <v>Norton</v>
      </c>
      <c r="AJ912" t="s">
        <v>2786</v>
      </c>
      <c r="AK912" s="158">
        <v>4</v>
      </c>
      <c r="AL912" s="7"/>
      <c r="AN912" s="98">
        <v>25</v>
      </c>
      <c r="AO912" s="100">
        <v>5</v>
      </c>
      <c r="AP912" s="100">
        <v>65</v>
      </c>
      <c r="AQ912" s="107">
        <v>49970</v>
      </c>
      <c r="AR912" s="107">
        <f t="shared" si="258"/>
        <v>25005</v>
      </c>
      <c r="AS912" t="s">
        <v>1726</v>
      </c>
      <c r="AT912" s="110">
        <f t="shared" si="259"/>
        <v>2549970</v>
      </c>
      <c r="AW912">
        <v>29.82</v>
      </c>
      <c r="AX912">
        <v>1.1100000000000001</v>
      </c>
      <c r="AY912">
        <v>28.71</v>
      </c>
      <c r="BF912" s="118"/>
      <c r="BI912" s="118"/>
      <c r="BJ912" s="118"/>
    </row>
    <row r="913" spans="1:62" hidden="1" outlineLevel="1">
      <c r="A913" s="50" t="s">
        <v>2788</v>
      </c>
      <c r="B913" s="9" t="s">
        <v>2332</v>
      </c>
      <c r="C913" s="1">
        <f t="shared" si="247"/>
        <v>1880</v>
      </c>
      <c r="D913" s="7">
        <f t="shared" si="248"/>
        <v>2</v>
      </c>
      <c r="E913" s="7" t="e">
        <f t="shared" si="249"/>
        <v>#N/A</v>
      </c>
      <c r="F913" s="7">
        <f t="shared" si="250"/>
        <v>1</v>
      </c>
      <c r="G913" s="7">
        <f t="shared" si="260"/>
        <v>4</v>
      </c>
      <c r="H913" s="49">
        <f t="shared" si="251"/>
        <v>28</v>
      </c>
      <c r="I913" s="178">
        <f t="shared" si="252"/>
        <v>1.4893617021276596E-2</v>
      </c>
      <c r="J913" s="8"/>
      <c r="K913" s="2">
        <f t="shared" si="253"/>
        <v>0.48297872340425529</v>
      </c>
      <c r="L913" s="2">
        <f t="shared" si="254"/>
        <v>0</v>
      </c>
      <c r="M913" s="2">
        <f t="shared" si="255"/>
        <v>0.49787234042553191</v>
      </c>
      <c r="N913" s="2">
        <f t="shared" si="256"/>
        <v>5.8510638297872338E-3</v>
      </c>
      <c r="O913" s="2">
        <f t="shared" si="257"/>
        <v>1.329787234042556E-2</v>
      </c>
      <c r="P913" s="1">
        <v>908</v>
      </c>
      <c r="Q913" s="1"/>
      <c r="R913" s="1">
        <v>936</v>
      </c>
      <c r="S913" s="1">
        <v>11</v>
      </c>
      <c r="T913" s="1"/>
      <c r="U913" s="1"/>
      <c r="V913" s="1"/>
      <c r="W913" s="1"/>
      <c r="X913" s="1">
        <v>17</v>
      </c>
      <c r="Y913" s="1">
        <v>5</v>
      </c>
      <c r="Z913" s="1"/>
      <c r="AA913" s="1"/>
      <c r="AB913" s="1"/>
      <c r="AC913" s="1">
        <v>3</v>
      </c>
      <c r="AD913" s="1"/>
      <c r="AI913" t="str">
        <f t="shared" si="261"/>
        <v>Norwell</v>
      </c>
      <c r="AJ913" t="s">
        <v>1803</v>
      </c>
      <c r="AK913" s="158">
        <v>9</v>
      </c>
      <c r="AL913" s="7"/>
      <c r="AN913" s="98">
        <v>25</v>
      </c>
      <c r="AO913" s="100">
        <v>23</v>
      </c>
      <c r="AP913" s="100">
        <v>90</v>
      </c>
      <c r="AQ913" s="107">
        <v>50145</v>
      </c>
      <c r="AR913" s="107">
        <f t="shared" si="258"/>
        <v>25023</v>
      </c>
      <c r="AS913" t="s">
        <v>1726</v>
      </c>
      <c r="AT913" s="110">
        <f t="shared" si="259"/>
        <v>2550145</v>
      </c>
      <c r="AW913">
        <v>21.17</v>
      </c>
      <c r="AX913">
        <v>0.28999999999999998</v>
      </c>
      <c r="AY913">
        <v>20.87</v>
      </c>
      <c r="BF913" s="118"/>
      <c r="BI913" s="118"/>
      <c r="BJ913" s="118"/>
    </row>
    <row r="914" spans="1:62" hidden="1" outlineLevel="1">
      <c r="A914" s="50" t="s">
        <v>2255</v>
      </c>
      <c r="B914" s="9" t="s">
        <v>2332</v>
      </c>
      <c r="C914" s="1">
        <f t="shared" si="247"/>
        <v>5810</v>
      </c>
      <c r="D914" s="7">
        <f t="shared" si="248"/>
        <v>1</v>
      </c>
      <c r="E914" s="7" t="e">
        <f t="shared" si="249"/>
        <v>#N/A</v>
      </c>
      <c r="F914" s="7">
        <f t="shared" si="250"/>
        <v>2</v>
      </c>
      <c r="G914" s="7">
        <f t="shared" si="260"/>
        <v>4</v>
      </c>
      <c r="H914" s="49">
        <f t="shared" si="251"/>
        <v>94</v>
      </c>
      <c r="I914" s="178">
        <f t="shared" si="252"/>
        <v>1.6179001721170396E-2</v>
      </c>
      <c r="J914" s="8"/>
      <c r="K914" s="2">
        <f t="shared" si="253"/>
        <v>0.49655765920826161</v>
      </c>
      <c r="L914" s="2">
        <f t="shared" si="254"/>
        <v>0</v>
      </c>
      <c r="M914" s="2">
        <f t="shared" si="255"/>
        <v>0.48037865748709124</v>
      </c>
      <c r="N914" s="2">
        <f t="shared" si="256"/>
        <v>8.6058519793459545E-3</v>
      </c>
      <c r="O914" s="2">
        <f t="shared" si="257"/>
        <v>1.4457831325301132E-2</v>
      </c>
      <c r="P914" s="1">
        <v>2885</v>
      </c>
      <c r="Q914" s="1"/>
      <c r="R914" s="1">
        <v>2791</v>
      </c>
      <c r="S914" s="1">
        <v>50</v>
      </c>
      <c r="T914" s="1"/>
      <c r="U914" s="1"/>
      <c r="V914" s="1"/>
      <c r="W914" s="1"/>
      <c r="X914" s="1">
        <v>61</v>
      </c>
      <c r="Y914" s="1">
        <v>16</v>
      </c>
      <c r="Z914" s="1"/>
      <c r="AA914" s="1"/>
      <c r="AB914" s="1"/>
      <c r="AC914" s="1">
        <v>7</v>
      </c>
      <c r="AD914" s="1"/>
      <c r="AI914" t="str">
        <f t="shared" si="261"/>
        <v>Norwood</v>
      </c>
      <c r="AJ914" t="s">
        <v>502</v>
      </c>
      <c r="AK914" s="158">
        <v>8</v>
      </c>
      <c r="AL914" s="7"/>
      <c r="AN914" s="98">
        <v>25</v>
      </c>
      <c r="AO914" s="100">
        <v>21</v>
      </c>
      <c r="AP914" s="100">
        <v>90</v>
      </c>
      <c r="AQ914" s="107">
        <v>50250</v>
      </c>
      <c r="AR914" s="107">
        <f t="shared" si="258"/>
        <v>25021</v>
      </c>
      <c r="AS914" t="s">
        <v>1726</v>
      </c>
      <c r="AT914" s="110">
        <f t="shared" si="259"/>
        <v>2550250</v>
      </c>
      <c r="AW914">
        <v>10.55</v>
      </c>
      <c r="AX914">
        <v>7.0000000000000007E-2</v>
      </c>
      <c r="AY914">
        <v>10.48</v>
      </c>
      <c r="BF914" s="118"/>
      <c r="BI914" s="118"/>
      <c r="BJ914" s="118"/>
    </row>
    <row r="915" spans="1:62" hidden="1" outlineLevel="1">
      <c r="A915" s="50" t="s">
        <v>963</v>
      </c>
      <c r="B915" s="9" t="s">
        <v>2332</v>
      </c>
      <c r="C915" s="1">
        <f t="shared" si="247"/>
        <v>1231</v>
      </c>
      <c r="D915" s="7">
        <f t="shared" si="248"/>
        <v>2</v>
      </c>
      <c r="E915" s="7">
        <f t="shared" si="249"/>
        <v>6</v>
      </c>
      <c r="F915" s="7">
        <f t="shared" si="250"/>
        <v>1</v>
      </c>
      <c r="G915" s="7">
        <f t="shared" si="260"/>
        <v>3</v>
      </c>
      <c r="H915" s="49">
        <f t="shared" si="251"/>
        <v>57</v>
      </c>
      <c r="I915" s="178">
        <f t="shared" si="252"/>
        <v>4.63038180341186E-2</v>
      </c>
      <c r="J915" s="8"/>
      <c r="K915" s="2">
        <f t="shared" si="253"/>
        <v>0.47278635255889523</v>
      </c>
      <c r="L915" s="2">
        <f t="shared" si="254"/>
        <v>0</v>
      </c>
      <c r="M915" s="2">
        <f t="shared" si="255"/>
        <v>0.51909017059301377</v>
      </c>
      <c r="N915" s="2">
        <f t="shared" si="256"/>
        <v>3.249390739236393E-3</v>
      </c>
      <c r="O915" s="2">
        <f t="shared" si="257"/>
        <v>4.8740861088546117E-3</v>
      </c>
      <c r="P915" s="1">
        <v>582</v>
      </c>
      <c r="Q915" s="1"/>
      <c r="R915" s="1">
        <v>639</v>
      </c>
      <c r="S915" s="1">
        <v>4</v>
      </c>
      <c r="T915" s="1"/>
      <c r="U915" s="1"/>
      <c r="V915" s="1"/>
      <c r="W915" s="1"/>
      <c r="X915" s="1">
        <v>2</v>
      </c>
      <c r="Y915" s="1">
        <v>4</v>
      </c>
      <c r="Z915" s="1"/>
      <c r="AA915" s="1"/>
      <c r="AB915" s="1"/>
      <c r="AC915" s="1">
        <v>0</v>
      </c>
      <c r="AD915" s="1"/>
      <c r="AI915" t="str">
        <f t="shared" si="261"/>
        <v>Oak Bluffs</v>
      </c>
      <c r="AJ915" t="s">
        <v>752</v>
      </c>
      <c r="AK915" s="158">
        <v>9</v>
      </c>
      <c r="AL915" s="7"/>
      <c r="AN915" s="98">
        <v>25</v>
      </c>
      <c r="AO915" s="100">
        <v>7</v>
      </c>
      <c r="AP915" s="100">
        <v>25</v>
      </c>
      <c r="AQ915" s="107">
        <v>50390</v>
      </c>
      <c r="AR915" s="107">
        <f t="shared" si="258"/>
        <v>25007</v>
      </c>
      <c r="AS915" t="s">
        <v>1726</v>
      </c>
      <c r="AT915" s="110">
        <f t="shared" si="259"/>
        <v>2550390</v>
      </c>
      <c r="AW915">
        <v>25.96</v>
      </c>
      <c r="AX915">
        <v>18.59</v>
      </c>
      <c r="AY915">
        <v>7.37</v>
      </c>
      <c r="BF915" s="118"/>
      <c r="BI915" s="118"/>
      <c r="BJ915" s="118"/>
    </row>
    <row r="916" spans="1:62" hidden="1" outlineLevel="1">
      <c r="A916" s="50" t="s">
        <v>2787</v>
      </c>
      <c r="B916" s="9" t="s">
        <v>2332</v>
      </c>
      <c r="C916" s="1">
        <f t="shared" si="247"/>
        <v>330</v>
      </c>
      <c r="D916" s="7">
        <f t="shared" si="248"/>
        <v>2</v>
      </c>
      <c r="E916" s="7">
        <f t="shared" si="249"/>
        <v>5</v>
      </c>
      <c r="F916" s="7">
        <f t="shared" si="250"/>
        <v>1</v>
      </c>
      <c r="G916" s="7">
        <f t="shared" si="260"/>
        <v>4</v>
      </c>
      <c r="H916" s="49">
        <f t="shared" si="251"/>
        <v>125</v>
      </c>
      <c r="I916" s="178">
        <f t="shared" si="252"/>
        <v>0.37878787878787878</v>
      </c>
      <c r="J916" s="8"/>
      <c r="K916" s="2">
        <f t="shared" si="253"/>
        <v>0.30606060606060603</v>
      </c>
      <c r="L916" s="2">
        <f t="shared" si="254"/>
        <v>0</v>
      </c>
      <c r="M916" s="2">
        <f t="shared" si="255"/>
        <v>0.68484848484848482</v>
      </c>
      <c r="N916" s="2">
        <f t="shared" si="256"/>
        <v>3.0303030303030303E-3</v>
      </c>
      <c r="O916" s="2">
        <f t="shared" si="257"/>
        <v>6.0606060606061187E-3</v>
      </c>
      <c r="P916" s="1">
        <v>101</v>
      </c>
      <c r="Q916" s="1"/>
      <c r="R916" s="1">
        <v>226</v>
      </c>
      <c r="S916" s="1">
        <v>1</v>
      </c>
      <c r="T916" s="1"/>
      <c r="U916" s="1"/>
      <c r="V916" s="1"/>
      <c r="W916" s="1"/>
      <c r="X916" s="1">
        <v>2</v>
      </c>
      <c r="Y916" s="1">
        <v>0</v>
      </c>
      <c r="Z916" s="1"/>
      <c r="AA916" s="1"/>
      <c r="AB916" s="1"/>
      <c r="AC916" s="1">
        <v>0</v>
      </c>
      <c r="AD916" s="1"/>
      <c r="AI916" t="str">
        <f t="shared" si="261"/>
        <v>Oakham</v>
      </c>
      <c r="AJ916" s="9" t="s">
        <v>1781</v>
      </c>
      <c r="AK916" s="158">
        <v>2</v>
      </c>
      <c r="AL916" s="7"/>
      <c r="AN916" s="98">
        <v>25</v>
      </c>
      <c r="AO916" s="100">
        <v>27</v>
      </c>
      <c r="AP916" s="100">
        <v>175</v>
      </c>
      <c r="AQ916" s="107">
        <v>50670</v>
      </c>
      <c r="AR916" s="107">
        <f t="shared" si="258"/>
        <v>25027</v>
      </c>
      <c r="AS916" t="s">
        <v>1726</v>
      </c>
      <c r="AT916" s="110">
        <f t="shared" si="259"/>
        <v>2550670</v>
      </c>
      <c r="AW916">
        <v>21.53</v>
      </c>
      <c r="AX916">
        <v>0.41</v>
      </c>
      <c r="AY916">
        <v>21.12</v>
      </c>
      <c r="BF916" s="118"/>
      <c r="BI916" s="118"/>
      <c r="BJ916" s="118"/>
    </row>
    <row r="917" spans="1:62" hidden="1" outlineLevel="1">
      <c r="A917" s="50" t="s">
        <v>1424</v>
      </c>
      <c r="B917" s="9" t="s">
        <v>2332</v>
      </c>
      <c r="C917" s="1">
        <f t="shared" si="247"/>
        <v>1107</v>
      </c>
      <c r="D917" s="7">
        <f t="shared" si="248"/>
        <v>2</v>
      </c>
      <c r="E917" s="7">
        <f t="shared" si="249"/>
        <v>6</v>
      </c>
      <c r="F917" s="7">
        <f t="shared" si="250"/>
        <v>1</v>
      </c>
      <c r="G917" s="7">
        <f t="shared" si="260"/>
        <v>3</v>
      </c>
      <c r="H917" s="49">
        <f t="shared" si="251"/>
        <v>387</v>
      </c>
      <c r="I917" s="178">
        <f t="shared" si="252"/>
        <v>0.34959349593495936</v>
      </c>
      <c r="J917" s="8"/>
      <c r="K917" s="2">
        <f t="shared" si="253"/>
        <v>0.3224932249322493</v>
      </c>
      <c r="L917" s="2">
        <f t="shared" si="254"/>
        <v>0</v>
      </c>
      <c r="M917" s="2">
        <f t="shared" si="255"/>
        <v>0.67208672086720866</v>
      </c>
      <c r="N917" s="2">
        <f t="shared" si="256"/>
        <v>3.6133694670280035E-3</v>
      </c>
      <c r="O917" s="2">
        <f t="shared" si="257"/>
        <v>1.8066847335140314E-3</v>
      </c>
      <c r="P917" s="1">
        <v>357</v>
      </c>
      <c r="Q917" s="1"/>
      <c r="R917" s="1">
        <v>744</v>
      </c>
      <c r="S917" s="1">
        <v>4</v>
      </c>
      <c r="T917" s="1"/>
      <c r="U917" s="1"/>
      <c r="V917" s="1"/>
      <c r="W917" s="1"/>
      <c r="X917" s="1">
        <v>1</v>
      </c>
      <c r="Y917" s="1">
        <v>0</v>
      </c>
      <c r="Z917" s="1"/>
      <c r="AA917" s="1"/>
      <c r="AB917" s="1"/>
      <c r="AC917" s="1">
        <v>1</v>
      </c>
      <c r="AD917" s="1"/>
      <c r="AI917" t="str">
        <f t="shared" si="261"/>
        <v>Orange</v>
      </c>
      <c r="AJ917" t="s">
        <v>2429</v>
      </c>
      <c r="AK917" s="158">
        <v>2</v>
      </c>
      <c r="AL917" s="7"/>
      <c r="AN917" s="98">
        <v>25</v>
      </c>
      <c r="AO917" s="100">
        <v>11</v>
      </c>
      <c r="AP917" s="100">
        <v>95</v>
      </c>
      <c r="AQ917" s="107">
        <v>51265</v>
      </c>
      <c r="AR917" s="107">
        <f t="shared" si="258"/>
        <v>25011</v>
      </c>
      <c r="AS917" t="s">
        <v>1726</v>
      </c>
      <c r="AT917" s="110">
        <f t="shared" si="259"/>
        <v>2551265</v>
      </c>
      <c r="AW917">
        <v>35.99</v>
      </c>
      <c r="AX917">
        <v>0.62</v>
      </c>
      <c r="AY917">
        <v>35.36</v>
      </c>
      <c r="BF917" s="118"/>
      <c r="BI917" s="118"/>
      <c r="BJ917" s="118"/>
    </row>
    <row r="918" spans="1:62" hidden="1" outlineLevel="1">
      <c r="A918" s="50" t="s">
        <v>2183</v>
      </c>
      <c r="B918" s="9" t="s">
        <v>2332</v>
      </c>
      <c r="C918" s="1">
        <f t="shared" si="247"/>
        <v>1649</v>
      </c>
      <c r="D918" s="7">
        <f t="shared" si="248"/>
        <v>2</v>
      </c>
      <c r="E918" s="7" t="e">
        <f t="shared" si="249"/>
        <v>#N/A</v>
      </c>
      <c r="F918" s="7">
        <f t="shared" si="250"/>
        <v>1</v>
      </c>
      <c r="G918" s="7">
        <f t="shared" si="260"/>
        <v>3</v>
      </c>
      <c r="H918" s="49">
        <f t="shared" si="251"/>
        <v>88</v>
      </c>
      <c r="I918" s="178">
        <f t="shared" si="252"/>
        <v>5.3365676167374164E-2</v>
      </c>
      <c r="J918" s="8"/>
      <c r="K918" s="2">
        <f t="shared" si="253"/>
        <v>0.46998180715585203</v>
      </c>
      <c r="L918" s="2">
        <f t="shared" si="254"/>
        <v>0</v>
      </c>
      <c r="M918" s="2">
        <f t="shared" si="255"/>
        <v>0.52334748332322623</v>
      </c>
      <c r="N918" s="2">
        <f t="shared" si="256"/>
        <v>3.6385688295936932E-3</v>
      </c>
      <c r="O918" s="2">
        <f t="shared" si="257"/>
        <v>3.0321406913280538E-3</v>
      </c>
      <c r="P918" s="1">
        <v>775</v>
      </c>
      <c r="Q918" s="1"/>
      <c r="R918" s="1">
        <v>863</v>
      </c>
      <c r="S918" s="1">
        <v>6</v>
      </c>
      <c r="T918" s="1"/>
      <c r="U918" s="1"/>
      <c r="V918" s="1"/>
      <c r="W918" s="1"/>
      <c r="X918" s="1">
        <v>3</v>
      </c>
      <c r="Y918" s="1">
        <v>1</v>
      </c>
      <c r="Z918" s="1"/>
      <c r="AA918" s="1"/>
      <c r="AB918" s="1"/>
      <c r="AC918" s="1">
        <v>1</v>
      </c>
      <c r="AD918" s="1"/>
      <c r="AI918" t="str">
        <f t="shared" si="261"/>
        <v>Orleans</v>
      </c>
      <c r="AJ918" t="s">
        <v>2598</v>
      </c>
      <c r="AK918" s="158">
        <v>9</v>
      </c>
      <c r="AL918" s="7"/>
      <c r="AN918" s="98">
        <v>25</v>
      </c>
      <c r="AO918" s="100">
        <v>1</v>
      </c>
      <c r="AP918" s="100">
        <v>50</v>
      </c>
      <c r="AQ918" s="107">
        <v>51440</v>
      </c>
      <c r="AR918" s="107">
        <f t="shared" si="258"/>
        <v>25001</v>
      </c>
      <c r="AS918" t="s">
        <v>1726</v>
      </c>
      <c r="AT918" s="110">
        <f t="shared" si="259"/>
        <v>2551440</v>
      </c>
      <c r="AW918">
        <v>21.08</v>
      </c>
      <c r="AX918">
        <v>6.9</v>
      </c>
      <c r="AY918">
        <v>14.17</v>
      </c>
      <c r="BF918" s="118"/>
      <c r="BI918" s="118"/>
      <c r="BJ918" s="118"/>
    </row>
    <row r="919" spans="1:62" hidden="1" outlineLevel="1">
      <c r="A919" s="50" t="s">
        <v>1108</v>
      </c>
      <c r="B919" s="9" t="s">
        <v>2332</v>
      </c>
      <c r="C919" s="1">
        <f t="shared" si="247"/>
        <v>280</v>
      </c>
      <c r="D919" s="7">
        <f t="shared" si="248"/>
        <v>2</v>
      </c>
      <c r="E919" s="7">
        <f t="shared" si="249"/>
        <v>5</v>
      </c>
      <c r="F919" s="7">
        <f t="shared" si="250"/>
        <v>1</v>
      </c>
      <c r="G919" s="7">
        <f t="shared" si="260"/>
        <v>0</v>
      </c>
      <c r="H919" s="49">
        <f t="shared" si="251"/>
        <v>52</v>
      </c>
      <c r="I919" s="178">
        <f t="shared" si="252"/>
        <v>0.18571428571428572</v>
      </c>
      <c r="J919" s="8"/>
      <c r="K919" s="2">
        <f t="shared" si="253"/>
        <v>0.40357142857142858</v>
      </c>
      <c r="L919" s="2">
        <f t="shared" si="254"/>
        <v>0</v>
      </c>
      <c r="M919" s="2">
        <f t="shared" si="255"/>
        <v>0.5892857142857143</v>
      </c>
      <c r="N919" s="2">
        <f t="shared" si="256"/>
        <v>0</v>
      </c>
      <c r="O919" s="2">
        <f t="shared" si="257"/>
        <v>7.1428571428571175E-3</v>
      </c>
      <c r="P919" s="1">
        <v>113</v>
      </c>
      <c r="Q919" s="1"/>
      <c r="R919" s="1">
        <v>165</v>
      </c>
      <c r="S919" s="1">
        <v>0</v>
      </c>
      <c r="T919" s="1"/>
      <c r="U919" s="1"/>
      <c r="V919" s="1"/>
      <c r="W919" s="1"/>
      <c r="X919" s="1">
        <v>1</v>
      </c>
      <c r="Y919" s="1">
        <v>0</v>
      </c>
      <c r="Z919" s="1"/>
      <c r="AA919" s="1"/>
      <c r="AB919" s="1"/>
      <c r="AC919" s="1">
        <v>1</v>
      </c>
      <c r="AD919" s="1"/>
      <c r="AI919" t="str">
        <f t="shared" si="261"/>
        <v>Otis</v>
      </c>
      <c r="AJ919" t="s">
        <v>241</v>
      </c>
      <c r="AK919" s="158">
        <v>1</v>
      </c>
      <c r="AL919" s="7"/>
      <c r="AN919" s="98">
        <v>25</v>
      </c>
      <c r="AO919" s="100">
        <v>3</v>
      </c>
      <c r="AP919" s="100">
        <v>100</v>
      </c>
      <c r="AQ919" s="107">
        <v>51580</v>
      </c>
      <c r="AR919" s="107">
        <f t="shared" si="258"/>
        <v>25003</v>
      </c>
      <c r="AS919" t="s">
        <v>1726</v>
      </c>
      <c r="AT919" s="110">
        <f t="shared" si="259"/>
        <v>2551580</v>
      </c>
      <c r="AW919">
        <v>38.03</v>
      </c>
      <c r="AX919">
        <v>2.19</v>
      </c>
      <c r="AY919">
        <v>35.840000000000003</v>
      </c>
      <c r="BF919" s="118"/>
      <c r="BI919" s="118"/>
      <c r="BJ919" s="118"/>
    </row>
    <row r="920" spans="1:62" hidden="1" outlineLevel="1">
      <c r="A920" s="50" t="s">
        <v>3102</v>
      </c>
      <c r="B920" s="9" t="s">
        <v>2332</v>
      </c>
      <c r="C920" s="1">
        <f t="shared" si="247"/>
        <v>1749</v>
      </c>
      <c r="D920" s="7">
        <f t="shared" si="248"/>
        <v>2</v>
      </c>
      <c r="E920" s="7" t="e">
        <f t="shared" si="249"/>
        <v>#N/A</v>
      </c>
      <c r="F920" s="7">
        <f t="shared" si="250"/>
        <v>1</v>
      </c>
      <c r="G920" s="7">
        <f t="shared" si="260"/>
        <v>5</v>
      </c>
      <c r="H920" s="49">
        <f t="shared" si="251"/>
        <v>232</v>
      </c>
      <c r="I920" s="178">
        <f t="shared" si="252"/>
        <v>0.13264722698684964</v>
      </c>
      <c r="J920" s="8"/>
      <c r="K920" s="2">
        <f t="shared" si="253"/>
        <v>0.41509433962264153</v>
      </c>
      <c r="L920" s="2">
        <f t="shared" si="254"/>
        <v>0</v>
      </c>
      <c r="M920" s="2">
        <f t="shared" si="255"/>
        <v>0.54774156660949114</v>
      </c>
      <c r="N920" s="2">
        <f t="shared" si="256"/>
        <v>8.5763293310463125E-3</v>
      </c>
      <c r="O920" s="2">
        <f t="shared" si="257"/>
        <v>2.8587764436821022E-2</v>
      </c>
      <c r="P920" s="1">
        <v>726</v>
      </c>
      <c r="Q920" s="1"/>
      <c r="R920" s="1">
        <v>958</v>
      </c>
      <c r="S920" s="1">
        <v>15</v>
      </c>
      <c r="T920" s="1"/>
      <c r="U920" s="1"/>
      <c r="V920" s="1"/>
      <c r="W920" s="1"/>
      <c r="X920" s="1">
        <v>20</v>
      </c>
      <c r="Y920" s="1">
        <v>27</v>
      </c>
      <c r="Z920" s="1"/>
      <c r="AA920" s="1"/>
      <c r="AB920" s="1"/>
      <c r="AC920" s="1">
        <v>3</v>
      </c>
      <c r="AD920" s="1"/>
      <c r="AI920" t="str">
        <f t="shared" si="261"/>
        <v>Oxford</v>
      </c>
      <c r="AJ920" s="9" t="s">
        <v>1781</v>
      </c>
      <c r="AK920" s="158">
        <v>2</v>
      </c>
      <c r="AL920" s="7"/>
      <c r="AN920" s="98">
        <v>25</v>
      </c>
      <c r="AO920" s="100">
        <v>27</v>
      </c>
      <c r="AP920" s="100">
        <v>180</v>
      </c>
      <c r="AQ920" s="107">
        <v>51825</v>
      </c>
      <c r="AR920" s="107">
        <f t="shared" si="258"/>
        <v>25027</v>
      </c>
      <c r="AS920" t="s">
        <v>1726</v>
      </c>
      <c r="AT920" s="110">
        <f t="shared" si="259"/>
        <v>2551825</v>
      </c>
      <c r="AW920">
        <v>27.51</v>
      </c>
      <c r="AX920">
        <v>0.88</v>
      </c>
      <c r="AY920">
        <v>26.63</v>
      </c>
      <c r="BF920" s="118"/>
      <c r="BI920" s="118"/>
      <c r="BJ920" s="118"/>
    </row>
    <row r="921" spans="1:62" hidden="1" outlineLevel="1">
      <c r="A921" s="50" t="s">
        <v>2606</v>
      </c>
      <c r="B921" s="9" t="s">
        <v>2332</v>
      </c>
      <c r="C921" s="1">
        <f t="shared" si="247"/>
        <v>1667</v>
      </c>
      <c r="D921" s="7">
        <f t="shared" si="248"/>
        <v>2</v>
      </c>
      <c r="E921" s="7" t="e">
        <f t="shared" si="249"/>
        <v>#N/A</v>
      </c>
      <c r="F921" s="7">
        <f t="shared" si="250"/>
        <v>1</v>
      </c>
      <c r="G921" s="7">
        <f t="shared" si="260"/>
        <v>5</v>
      </c>
      <c r="H921" s="49">
        <f t="shared" si="251"/>
        <v>250</v>
      </c>
      <c r="I921" s="178">
        <f t="shared" si="252"/>
        <v>0.14997000599880023</v>
      </c>
      <c r="J921" s="8"/>
      <c r="K921" s="2">
        <f t="shared" si="253"/>
        <v>0.41031793641271747</v>
      </c>
      <c r="L921" s="2">
        <f t="shared" si="254"/>
        <v>0</v>
      </c>
      <c r="M921" s="2">
        <f t="shared" si="255"/>
        <v>0.56028794241151769</v>
      </c>
      <c r="N921" s="2">
        <f t="shared" si="256"/>
        <v>4.1991601679664068E-3</v>
      </c>
      <c r="O921" s="2">
        <f t="shared" si="257"/>
        <v>2.5194961007798493E-2</v>
      </c>
      <c r="P921" s="1">
        <v>684</v>
      </c>
      <c r="Q921" s="1"/>
      <c r="R921" s="1">
        <v>934</v>
      </c>
      <c r="S921" s="1">
        <v>7</v>
      </c>
      <c r="T921" s="1"/>
      <c r="U921" s="1"/>
      <c r="V921" s="1"/>
      <c r="W921" s="1"/>
      <c r="X921" s="1">
        <v>29</v>
      </c>
      <c r="Y921" s="1">
        <v>10</v>
      </c>
      <c r="Z921" s="1"/>
      <c r="AA921" s="1"/>
      <c r="AB921" s="1"/>
      <c r="AC921" s="1">
        <v>3</v>
      </c>
      <c r="AD921" s="1"/>
      <c r="AI921" t="str">
        <f t="shared" si="261"/>
        <v>Palmer</v>
      </c>
      <c r="AJ921" t="s">
        <v>2909</v>
      </c>
      <c r="AK921" s="158"/>
      <c r="AL921" s="7"/>
      <c r="AN921" s="98">
        <v>25</v>
      </c>
      <c r="AO921" s="100">
        <v>13</v>
      </c>
      <c r="AP921" s="100">
        <v>75</v>
      </c>
      <c r="AQ921" s="107">
        <v>52105</v>
      </c>
      <c r="AR921" s="107">
        <f t="shared" si="258"/>
        <v>25013</v>
      </c>
      <c r="AS921" t="s">
        <v>1726</v>
      </c>
      <c r="AT921" s="110">
        <f t="shared" si="259"/>
        <v>2552105</v>
      </c>
      <c r="AW921">
        <v>32.020000000000003</v>
      </c>
      <c r="AX921">
        <v>0.49</v>
      </c>
      <c r="AY921">
        <v>31.53</v>
      </c>
      <c r="BF921" s="118"/>
      <c r="BI921" s="118"/>
      <c r="BJ921" s="118"/>
    </row>
    <row r="922" spans="1:62" hidden="1" outlineLevel="1">
      <c r="A922" s="50" t="s">
        <v>1605</v>
      </c>
      <c r="B922" s="9" t="s">
        <v>2332</v>
      </c>
      <c r="C922" s="1">
        <f t="shared" si="247"/>
        <v>766</v>
      </c>
      <c r="D922" s="7">
        <f t="shared" si="248"/>
        <v>2</v>
      </c>
      <c r="E922" s="7">
        <f t="shared" si="249"/>
        <v>6</v>
      </c>
      <c r="F922" s="7">
        <f t="shared" si="250"/>
        <v>1</v>
      </c>
      <c r="G922" s="7">
        <f t="shared" si="260"/>
        <v>4</v>
      </c>
      <c r="H922" s="49">
        <f t="shared" si="251"/>
        <v>68</v>
      </c>
      <c r="I922" s="178">
        <f t="shared" si="252"/>
        <v>8.877284595300261E-2</v>
      </c>
      <c r="J922" s="8"/>
      <c r="K922" s="2">
        <f t="shared" si="253"/>
        <v>0.44516971279373369</v>
      </c>
      <c r="L922" s="2">
        <f t="shared" si="254"/>
        <v>0</v>
      </c>
      <c r="M922" s="2">
        <f t="shared" si="255"/>
        <v>0.53394255874673624</v>
      </c>
      <c r="N922" s="2">
        <f t="shared" si="256"/>
        <v>6.5274151436031328E-3</v>
      </c>
      <c r="O922" s="2">
        <f t="shared" si="257"/>
        <v>1.4360313315926887E-2</v>
      </c>
      <c r="P922" s="1">
        <v>341</v>
      </c>
      <c r="Q922" s="1"/>
      <c r="R922" s="1">
        <v>409</v>
      </c>
      <c r="S922" s="1">
        <v>5</v>
      </c>
      <c r="T922" s="1"/>
      <c r="U922" s="1"/>
      <c r="V922" s="1"/>
      <c r="W922" s="1"/>
      <c r="X922" s="1">
        <v>9</v>
      </c>
      <c r="Y922" s="1">
        <v>2</v>
      </c>
      <c r="Z922" s="1"/>
      <c r="AA922" s="1"/>
      <c r="AB922" s="1"/>
      <c r="AC922" s="1">
        <v>0</v>
      </c>
      <c r="AD922" s="1"/>
      <c r="AI922" t="str">
        <f t="shared" si="261"/>
        <v>Paxton</v>
      </c>
      <c r="AJ922" s="9" t="s">
        <v>1781</v>
      </c>
      <c r="AK922" s="158">
        <v>2</v>
      </c>
      <c r="AL922" s="7"/>
      <c r="AN922" s="98">
        <v>25</v>
      </c>
      <c r="AO922" s="100">
        <v>27</v>
      </c>
      <c r="AP922" s="100">
        <v>185</v>
      </c>
      <c r="AQ922" s="107">
        <v>52420</v>
      </c>
      <c r="AR922" s="107">
        <f t="shared" si="258"/>
        <v>25027</v>
      </c>
      <c r="AS922" t="s">
        <v>1726</v>
      </c>
      <c r="AT922" s="110">
        <f t="shared" si="259"/>
        <v>2552420</v>
      </c>
      <c r="AW922">
        <v>15.48</v>
      </c>
      <c r="AX922">
        <v>0.74</v>
      </c>
      <c r="AY922">
        <v>14.73</v>
      </c>
      <c r="BF922" s="118"/>
      <c r="BI922" s="118"/>
      <c r="BJ922" s="118"/>
    </row>
    <row r="923" spans="1:62" hidden="1" outlineLevel="1">
      <c r="A923" s="50" t="s">
        <v>1328</v>
      </c>
      <c r="B923" s="9" t="s">
        <v>2332</v>
      </c>
      <c r="C923" s="1">
        <f t="shared" si="247"/>
        <v>9830</v>
      </c>
      <c r="D923" s="7">
        <f t="shared" si="248"/>
        <v>1</v>
      </c>
      <c r="E923" s="7" t="e">
        <f t="shared" si="249"/>
        <v>#N/A</v>
      </c>
      <c r="F923" s="7">
        <f t="shared" si="250"/>
        <v>2</v>
      </c>
      <c r="G923" s="7">
        <f t="shared" si="260"/>
        <v>5</v>
      </c>
      <c r="H923" s="49">
        <f t="shared" si="251"/>
        <v>452</v>
      </c>
      <c r="I923" s="178">
        <f t="shared" si="252"/>
        <v>4.5981688708036622E-2</v>
      </c>
      <c r="J923" s="8"/>
      <c r="K923" s="2">
        <f t="shared" si="253"/>
        <v>0.50722278738555437</v>
      </c>
      <c r="L923" s="2">
        <f t="shared" si="254"/>
        <v>0</v>
      </c>
      <c r="M923" s="2">
        <f t="shared" si="255"/>
        <v>0.46124109867751778</v>
      </c>
      <c r="N923" s="2">
        <f t="shared" si="256"/>
        <v>5.1881993896236009E-3</v>
      </c>
      <c r="O923" s="2">
        <f t="shared" si="257"/>
        <v>2.6347914547304244E-2</v>
      </c>
      <c r="P923" s="1">
        <v>4986</v>
      </c>
      <c r="Q923" s="1"/>
      <c r="R923" s="1">
        <v>4534</v>
      </c>
      <c r="S923" s="1">
        <v>51</v>
      </c>
      <c r="T923" s="1"/>
      <c r="U923" s="1"/>
      <c r="V923" s="1"/>
      <c r="W923" s="1"/>
      <c r="X923" s="1">
        <v>160</v>
      </c>
      <c r="Y923" s="1">
        <v>88</v>
      </c>
      <c r="Z923" s="1"/>
      <c r="AA923" s="1"/>
      <c r="AB923" s="1"/>
      <c r="AC923" s="1">
        <v>11</v>
      </c>
      <c r="AD923" s="1"/>
      <c r="AI923" t="str">
        <f t="shared" si="261"/>
        <v>Peabody</v>
      </c>
      <c r="AJ923" t="s">
        <v>819</v>
      </c>
      <c r="AK923" s="158">
        <v>6</v>
      </c>
      <c r="AL923" s="7"/>
      <c r="AN923" s="98">
        <v>25</v>
      </c>
      <c r="AO923" s="100">
        <v>9</v>
      </c>
      <c r="AP923" s="100">
        <v>125</v>
      </c>
      <c r="AQ923" s="107">
        <v>52490</v>
      </c>
      <c r="AR923" s="107">
        <f t="shared" si="258"/>
        <v>25009</v>
      </c>
      <c r="AS923" t="s">
        <v>1037</v>
      </c>
      <c r="AT923" s="110">
        <f t="shared" si="259"/>
        <v>2552490</v>
      </c>
      <c r="AW923">
        <v>16.87</v>
      </c>
      <c r="AX923">
        <v>0.48</v>
      </c>
      <c r="AY923">
        <v>16.399999999999999</v>
      </c>
      <c r="BF923" s="118"/>
      <c r="BI923" s="118"/>
      <c r="BJ923" s="118"/>
    </row>
    <row r="924" spans="1:62" hidden="1" outlineLevel="1">
      <c r="A924" s="50" t="s">
        <v>1843</v>
      </c>
      <c r="B924" s="9" t="s">
        <v>2332</v>
      </c>
      <c r="C924" s="1">
        <f t="shared" si="247"/>
        <v>580</v>
      </c>
      <c r="D924" s="7">
        <f t="shared" si="248"/>
        <v>2</v>
      </c>
      <c r="E924" s="7">
        <f t="shared" si="249"/>
        <v>5</v>
      </c>
      <c r="F924" s="7">
        <f t="shared" si="250"/>
        <v>1</v>
      </c>
      <c r="G924" s="7">
        <f t="shared" si="260"/>
        <v>0</v>
      </c>
      <c r="H924" s="49">
        <f t="shared" si="251"/>
        <v>128</v>
      </c>
      <c r="I924" s="178">
        <f t="shared" si="252"/>
        <v>0.22068965517241379</v>
      </c>
      <c r="J924" s="8"/>
      <c r="K924" s="2">
        <f t="shared" si="253"/>
        <v>0.38793103448275862</v>
      </c>
      <c r="L924" s="2">
        <f t="shared" si="254"/>
        <v>0</v>
      </c>
      <c r="M924" s="2">
        <f t="shared" si="255"/>
        <v>0.60862068965517246</v>
      </c>
      <c r="N924" s="2">
        <f t="shared" si="256"/>
        <v>0</v>
      </c>
      <c r="O924" s="2">
        <f t="shared" si="257"/>
        <v>3.4482758620688614E-3</v>
      </c>
      <c r="P924" s="1">
        <v>225</v>
      </c>
      <c r="Q924" s="1"/>
      <c r="R924" s="1">
        <v>353</v>
      </c>
      <c r="S924" s="1">
        <v>0</v>
      </c>
      <c r="T924" s="1"/>
      <c r="U924" s="1"/>
      <c r="V924" s="1"/>
      <c r="W924" s="1"/>
      <c r="X924" s="1">
        <v>1</v>
      </c>
      <c r="Y924" s="1">
        <v>1</v>
      </c>
      <c r="Z924" s="1"/>
      <c r="AA924" s="1"/>
      <c r="AB924" s="1"/>
      <c r="AC924" s="1">
        <v>0</v>
      </c>
      <c r="AD924" s="1"/>
      <c r="AI924" t="str">
        <f t="shared" si="261"/>
        <v>Pelham</v>
      </c>
      <c r="AJ924" t="s">
        <v>2439</v>
      </c>
      <c r="AK924" s="158">
        <v>2</v>
      </c>
      <c r="AL924" s="7"/>
      <c r="AN924" s="98">
        <v>25</v>
      </c>
      <c r="AO924" s="100">
        <v>15</v>
      </c>
      <c r="AP924" s="100">
        <v>65</v>
      </c>
      <c r="AQ924" s="107">
        <v>52560</v>
      </c>
      <c r="AR924" s="107">
        <f t="shared" si="258"/>
        <v>25015</v>
      </c>
      <c r="AS924" t="s">
        <v>1726</v>
      </c>
      <c r="AT924" s="110">
        <f t="shared" si="259"/>
        <v>2552560</v>
      </c>
      <c r="AW924">
        <v>26.5</v>
      </c>
      <c r="AX924">
        <v>1.43</v>
      </c>
      <c r="AY924">
        <v>25.07</v>
      </c>
      <c r="BF924" s="118"/>
      <c r="BI924" s="118"/>
      <c r="BJ924" s="118"/>
    </row>
    <row r="925" spans="1:62" hidden="1" outlineLevel="1">
      <c r="A925" s="50" t="s">
        <v>2536</v>
      </c>
      <c r="B925" s="9" t="s">
        <v>2332</v>
      </c>
      <c r="C925" s="1">
        <f t="shared" si="247"/>
        <v>3045</v>
      </c>
      <c r="D925" s="7">
        <f t="shared" si="248"/>
        <v>2</v>
      </c>
      <c r="E925" s="7" t="e">
        <f t="shared" si="249"/>
        <v>#N/A</v>
      </c>
      <c r="F925" s="7">
        <f t="shared" si="250"/>
        <v>1</v>
      </c>
      <c r="G925" s="7">
        <f t="shared" si="260"/>
        <v>4</v>
      </c>
      <c r="H925" s="49">
        <f t="shared" si="251"/>
        <v>471</v>
      </c>
      <c r="I925" s="178">
        <f t="shared" si="252"/>
        <v>0.15467980295566502</v>
      </c>
      <c r="J925" s="8"/>
      <c r="K925" s="2">
        <f t="shared" si="253"/>
        <v>0.41050903119868637</v>
      </c>
      <c r="L925" s="2">
        <f t="shared" si="254"/>
        <v>0</v>
      </c>
      <c r="M925" s="2">
        <f t="shared" si="255"/>
        <v>0.56518883415435139</v>
      </c>
      <c r="N925" s="2">
        <f t="shared" si="256"/>
        <v>5.2545155993431857E-3</v>
      </c>
      <c r="O925" s="2">
        <f t="shared" si="257"/>
        <v>1.9047619047619105E-2</v>
      </c>
      <c r="P925" s="1">
        <v>1250</v>
      </c>
      <c r="Q925" s="1"/>
      <c r="R925" s="1">
        <v>1721</v>
      </c>
      <c r="S925" s="1">
        <v>16</v>
      </c>
      <c r="T925" s="1"/>
      <c r="U925" s="1"/>
      <c r="V925" s="1"/>
      <c r="W925" s="1"/>
      <c r="X925" s="1">
        <v>41</v>
      </c>
      <c r="Y925" s="1">
        <v>15</v>
      </c>
      <c r="Z925" s="1"/>
      <c r="AA925" s="1"/>
      <c r="AB925" s="1"/>
      <c r="AC925" s="1">
        <v>2</v>
      </c>
      <c r="AD925" s="1"/>
      <c r="AI925" t="str">
        <f t="shared" si="261"/>
        <v>Pembroke</v>
      </c>
      <c r="AJ925" t="s">
        <v>1803</v>
      </c>
      <c r="AK925" s="158">
        <v>9</v>
      </c>
      <c r="AL925" s="7"/>
      <c r="AN925" s="98">
        <v>25</v>
      </c>
      <c r="AO925" s="100">
        <v>23</v>
      </c>
      <c r="AP925" s="100">
        <v>95</v>
      </c>
      <c r="AQ925" s="107">
        <v>52630</v>
      </c>
      <c r="AR925" s="107">
        <f t="shared" si="258"/>
        <v>25023</v>
      </c>
      <c r="AS925" t="s">
        <v>1726</v>
      </c>
      <c r="AT925" s="110">
        <f t="shared" si="259"/>
        <v>2552630</v>
      </c>
      <c r="AW925">
        <v>23.47</v>
      </c>
      <c r="AX925">
        <v>1.63</v>
      </c>
      <c r="AY925">
        <v>21.84</v>
      </c>
      <c r="BF925" s="118"/>
      <c r="BI925" s="118"/>
      <c r="BJ925" s="118"/>
    </row>
    <row r="926" spans="1:62" hidden="1" outlineLevel="1">
      <c r="A926" s="50" t="s">
        <v>1496</v>
      </c>
      <c r="B926" s="9" t="s">
        <v>2332</v>
      </c>
      <c r="C926" s="1">
        <f t="shared" si="247"/>
        <v>2019</v>
      </c>
      <c r="D926" s="7">
        <f t="shared" si="248"/>
        <v>2</v>
      </c>
      <c r="E926" s="7" t="e">
        <f t="shared" si="249"/>
        <v>#N/A</v>
      </c>
      <c r="F926" s="7">
        <f t="shared" si="250"/>
        <v>1</v>
      </c>
      <c r="G926" s="7">
        <f t="shared" si="260"/>
        <v>4</v>
      </c>
      <c r="H926" s="49">
        <f t="shared" si="251"/>
        <v>366</v>
      </c>
      <c r="I926" s="178">
        <f t="shared" si="252"/>
        <v>0.1812778603268945</v>
      </c>
      <c r="J926" s="8"/>
      <c r="K926" s="2">
        <f t="shared" si="253"/>
        <v>0.40118870728083211</v>
      </c>
      <c r="L926" s="2">
        <f t="shared" si="254"/>
        <v>0</v>
      </c>
      <c r="M926" s="2">
        <f t="shared" si="255"/>
        <v>0.58246656760772664</v>
      </c>
      <c r="N926" s="2">
        <f t="shared" si="256"/>
        <v>4.4576523031203564E-3</v>
      </c>
      <c r="O926" s="2">
        <f t="shared" si="257"/>
        <v>1.1887072808320893E-2</v>
      </c>
      <c r="P926" s="1">
        <v>810</v>
      </c>
      <c r="Q926" s="1"/>
      <c r="R926" s="1">
        <v>1176</v>
      </c>
      <c r="S926" s="1">
        <v>9</v>
      </c>
      <c r="T926" s="1"/>
      <c r="U926" s="1"/>
      <c r="V926" s="1"/>
      <c r="W926" s="1"/>
      <c r="X926" s="1">
        <v>15</v>
      </c>
      <c r="Y926" s="1">
        <v>8</v>
      </c>
      <c r="Z926" s="1"/>
      <c r="AA926" s="1"/>
      <c r="AB926" s="1"/>
      <c r="AC926" s="1">
        <v>1</v>
      </c>
      <c r="AD926" s="1"/>
      <c r="AI926" t="str">
        <f t="shared" si="261"/>
        <v>Pepperell</v>
      </c>
      <c r="AJ926" t="s">
        <v>2249</v>
      </c>
      <c r="AK926" s="158">
        <v>3</v>
      </c>
      <c r="AL926" s="7"/>
      <c r="AN926" s="98">
        <v>25</v>
      </c>
      <c r="AO926" s="100">
        <v>17</v>
      </c>
      <c r="AP926" s="100">
        <v>175</v>
      </c>
      <c r="AQ926" s="107">
        <v>52805</v>
      </c>
      <c r="AR926" s="107">
        <f t="shared" si="258"/>
        <v>25017</v>
      </c>
      <c r="AS926" t="s">
        <v>1726</v>
      </c>
      <c r="AT926" s="110">
        <f t="shared" si="259"/>
        <v>2552805</v>
      </c>
      <c r="AW926">
        <v>23.17</v>
      </c>
      <c r="AX926">
        <v>0.61</v>
      </c>
      <c r="AY926">
        <v>22.56</v>
      </c>
      <c r="BF926" s="118"/>
      <c r="BI926" s="118"/>
      <c r="BJ926" s="118"/>
    </row>
    <row r="927" spans="1:62" hidden="1" outlineLevel="1">
      <c r="A927" s="50" t="s">
        <v>2976</v>
      </c>
      <c r="B927" s="9" t="s">
        <v>2332</v>
      </c>
      <c r="C927" s="1">
        <f t="shared" si="247"/>
        <v>142</v>
      </c>
      <c r="D927" s="7">
        <f t="shared" si="248"/>
        <v>2</v>
      </c>
      <c r="E927" s="7">
        <f t="shared" si="249"/>
        <v>5</v>
      </c>
      <c r="F927" s="7">
        <f t="shared" si="250"/>
        <v>1</v>
      </c>
      <c r="G927" s="7">
        <f t="shared" si="260"/>
        <v>3</v>
      </c>
      <c r="H927" s="49">
        <f t="shared" si="251"/>
        <v>15</v>
      </c>
      <c r="I927" s="178">
        <f t="shared" si="252"/>
        <v>0.10563380281690141</v>
      </c>
      <c r="J927" s="8"/>
      <c r="K927" s="2">
        <f t="shared" si="253"/>
        <v>0.43661971830985913</v>
      </c>
      <c r="L927" s="2">
        <f t="shared" si="254"/>
        <v>0</v>
      </c>
      <c r="M927" s="2">
        <f t="shared" si="255"/>
        <v>0.54225352112676062</v>
      </c>
      <c r="N927" s="2">
        <f t="shared" si="256"/>
        <v>1.4084507042253521E-2</v>
      </c>
      <c r="O927" s="2">
        <f t="shared" si="257"/>
        <v>7.0422535211267321E-3</v>
      </c>
      <c r="P927" s="1">
        <v>62</v>
      </c>
      <c r="Q927" s="1"/>
      <c r="R927" s="1">
        <v>77</v>
      </c>
      <c r="S927" s="1">
        <v>2</v>
      </c>
      <c r="T927" s="1"/>
      <c r="U927" s="1"/>
      <c r="V927" s="1"/>
      <c r="W927" s="1"/>
      <c r="X927" s="1">
        <v>1</v>
      </c>
      <c r="Y927" s="1">
        <v>0</v>
      </c>
      <c r="Z927" s="1"/>
      <c r="AA927" s="1"/>
      <c r="AB927" s="1"/>
      <c r="AC927" s="1">
        <v>0</v>
      </c>
      <c r="AD927" s="1"/>
      <c r="AI927" t="str">
        <f t="shared" si="261"/>
        <v>Peru</v>
      </c>
      <c r="AJ927" t="s">
        <v>241</v>
      </c>
      <c r="AK927" s="158">
        <v>1</v>
      </c>
      <c r="AL927" s="7"/>
      <c r="AN927" s="98">
        <v>25</v>
      </c>
      <c r="AO927" s="100">
        <v>3</v>
      </c>
      <c r="AP927" s="100">
        <v>105</v>
      </c>
      <c r="AQ927" s="107">
        <v>53050</v>
      </c>
      <c r="AR927" s="107">
        <f t="shared" si="258"/>
        <v>25003</v>
      </c>
      <c r="AS927" t="s">
        <v>1726</v>
      </c>
      <c r="AT927" s="110">
        <f t="shared" si="259"/>
        <v>2553050</v>
      </c>
      <c r="AW927">
        <v>26.03</v>
      </c>
      <c r="AX927">
        <v>0.1</v>
      </c>
      <c r="AY927">
        <v>25.93</v>
      </c>
      <c r="BF927" s="118"/>
      <c r="BI927" s="118"/>
      <c r="BJ927" s="118"/>
    </row>
    <row r="928" spans="1:62" hidden="1" outlineLevel="1">
      <c r="A928" s="50" t="s">
        <v>1958</v>
      </c>
      <c r="B928" s="9" t="s">
        <v>2332</v>
      </c>
      <c r="C928" s="1">
        <f t="shared" si="247"/>
        <v>349</v>
      </c>
      <c r="D928" s="7">
        <f t="shared" si="248"/>
        <v>2</v>
      </c>
      <c r="E928" s="7">
        <f t="shared" si="249"/>
        <v>5</v>
      </c>
      <c r="F928" s="7">
        <f t="shared" si="250"/>
        <v>1</v>
      </c>
      <c r="G928" s="7">
        <f t="shared" si="260"/>
        <v>0</v>
      </c>
      <c r="H928" s="49">
        <f t="shared" si="251"/>
        <v>139</v>
      </c>
      <c r="I928" s="178">
        <f t="shared" si="252"/>
        <v>0.39828080229226359</v>
      </c>
      <c r="J928" s="8"/>
      <c r="K928" s="2">
        <f t="shared" si="253"/>
        <v>0.29799426934097423</v>
      </c>
      <c r="L928" s="2">
        <f t="shared" si="254"/>
        <v>0</v>
      </c>
      <c r="M928" s="2">
        <f t="shared" si="255"/>
        <v>0.69627507163323787</v>
      </c>
      <c r="N928" s="2">
        <f t="shared" si="256"/>
        <v>0</v>
      </c>
      <c r="O928" s="2">
        <f t="shared" si="257"/>
        <v>5.7306590257878431E-3</v>
      </c>
      <c r="P928" s="1">
        <v>104</v>
      </c>
      <c r="Q928" s="1"/>
      <c r="R928" s="1">
        <v>243</v>
      </c>
      <c r="S928" s="1">
        <v>0</v>
      </c>
      <c r="T928" s="1"/>
      <c r="U928" s="1"/>
      <c r="V928" s="1"/>
      <c r="W928" s="1"/>
      <c r="X928" s="1">
        <v>1</v>
      </c>
      <c r="Y928" s="1">
        <v>1</v>
      </c>
      <c r="Z928" s="1"/>
      <c r="AA928" s="1"/>
      <c r="AB928" s="1"/>
      <c r="AC928" s="1">
        <v>0</v>
      </c>
      <c r="AD928" s="1"/>
      <c r="AI928" t="str">
        <f t="shared" si="261"/>
        <v>Petersham</v>
      </c>
      <c r="AJ928" s="9" t="s">
        <v>1781</v>
      </c>
      <c r="AK928" s="158">
        <v>2</v>
      </c>
      <c r="AL928" s="7"/>
      <c r="AN928" s="98">
        <v>25</v>
      </c>
      <c r="AO928" s="100">
        <v>27</v>
      </c>
      <c r="AP928" s="100">
        <v>190</v>
      </c>
      <c r="AQ928" s="107">
        <v>53120</v>
      </c>
      <c r="AR928" s="107">
        <f t="shared" si="258"/>
        <v>25027</v>
      </c>
      <c r="AS928" t="s">
        <v>1726</v>
      </c>
      <c r="AT928" s="110">
        <f t="shared" si="259"/>
        <v>2553120</v>
      </c>
      <c r="AW928">
        <v>68.3</v>
      </c>
      <c r="AX928">
        <v>14.07</v>
      </c>
      <c r="AY928">
        <v>54.24</v>
      </c>
      <c r="BF928" s="118"/>
      <c r="BI928" s="118"/>
      <c r="BJ928" s="118"/>
    </row>
    <row r="929" spans="1:62" hidden="1" outlineLevel="1">
      <c r="A929" s="50" t="s">
        <v>2339</v>
      </c>
      <c r="B929" s="9" t="s">
        <v>2332</v>
      </c>
      <c r="C929" s="1">
        <f t="shared" si="247"/>
        <v>287</v>
      </c>
      <c r="D929" s="7">
        <f t="shared" si="248"/>
        <v>2</v>
      </c>
      <c r="E929" s="7">
        <f t="shared" si="249"/>
        <v>6</v>
      </c>
      <c r="F929" s="7">
        <f t="shared" si="250"/>
        <v>1</v>
      </c>
      <c r="G929" s="7">
        <f t="shared" si="260"/>
        <v>4</v>
      </c>
      <c r="H929" s="49">
        <f t="shared" si="251"/>
        <v>89</v>
      </c>
      <c r="I929" s="178">
        <f t="shared" si="252"/>
        <v>0.31010452961672474</v>
      </c>
      <c r="J929" s="8"/>
      <c r="K929" s="2">
        <f t="shared" si="253"/>
        <v>0.33797909407665505</v>
      </c>
      <c r="L929" s="2">
        <f t="shared" si="254"/>
        <v>0</v>
      </c>
      <c r="M929" s="2">
        <f t="shared" si="255"/>
        <v>0.6480836236933798</v>
      </c>
      <c r="N929" s="2">
        <f t="shared" si="256"/>
        <v>3.4843205574912892E-3</v>
      </c>
      <c r="O929" s="2">
        <f t="shared" si="257"/>
        <v>1.0452961672473865E-2</v>
      </c>
      <c r="P929" s="1">
        <v>97</v>
      </c>
      <c r="Q929" s="1"/>
      <c r="R929" s="1">
        <v>186</v>
      </c>
      <c r="S929" s="1">
        <v>1</v>
      </c>
      <c r="T929" s="1"/>
      <c r="U929" s="1"/>
      <c r="V929" s="1"/>
      <c r="W929" s="1"/>
      <c r="X929" s="1">
        <v>1</v>
      </c>
      <c r="Y929" s="1">
        <v>2</v>
      </c>
      <c r="Z929" s="1"/>
      <c r="AA929" s="1"/>
      <c r="AB929" s="1"/>
      <c r="AC929" s="1">
        <v>0</v>
      </c>
      <c r="AD929" s="1"/>
      <c r="AI929" t="str">
        <f t="shared" si="261"/>
        <v>Phillipston</v>
      </c>
      <c r="AJ929" s="9" t="s">
        <v>1781</v>
      </c>
      <c r="AK929" s="158">
        <v>2</v>
      </c>
      <c r="AL929" s="7"/>
      <c r="AN929" s="98">
        <v>25</v>
      </c>
      <c r="AO929" s="100">
        <v>27</v>
      </c>
      <c r="AP929" s="100">
        <v>195</v>
      </c>
      <c r="AQ929" s="107">
        <v>53225</v>
      </c>
      <c r="AR929" s="107">
        <f t="shared" si="258"/>
        <v>25027</v>
      </c>
      <c r="AS929" t="s">
        <v>1726</v>
      </c>
      <c r="AT929" s="110">
        <f t="shared" si="259"/>
        <v>2553225</v>
      </c>
      <c r="AW929">
        <v>24.64</v>
      </c>
      <c r="AX929">
        <v>0.38</v>
      </c>
      <c r="AY929">
        <v>24.26</v>
      </c>
      <c r="BF929" s="118"/>
      <c r="BI929" s="118"/>
      <c r="BJ929" s="118"/>
    </row>
    <row r="930" spans="1:62" hidden="1" outlineLevel="1">
      <c r="A930" s="50" t="s">
        <v>2447</v>
      </c>
      <c r="B930" s="9" t="s">
        <v>2332</v>
      </c>
      <c r="C930" s="1">
        <f t="shared" si="247"/>
        <v>8361</v>
      </c>
      <c r="D930" s="7">
        <f t="shared" si="248"/>
        <v>1</v>
      </c>
      <c r="E930" s="7" t="e">
        <f t="shared" si="249"/>
        <v>#N/A</v>
      </c>
      <c r="F930" s="7">
        <f t="shared" si="250"/>
        <v>2</v>
      </c>
      <c r="G930" s="7">
        <f t="shared" si="260"/>
        <v>5</v>
      </c>
      <c r="H930" s="49">
        <f t="shared" si="251"/>
        <v>250</v>
      </c>
      <c r="I930" s="178">
        <f t="shared" si="252"/>
        <v>2.99007295778017E-2</v>
      </c>
      <c r="J930" s="8"/>
      <c r="K930" s="2">
        <f t="shared" si="253"/>
        <v>0.50795359406769525</v>
      </c>
      <c r="L930" s="2">
        <f t="shared" si="254"/>
        <v>0</v>
      </c>
      <c r="M930" s="2">
        <f t="shared" si="255"/>
        <v>0.47805286448989354</v>
      </c>
      <c r="N930" s="2">
        <f t="shared" si="256"/>
        <v>2.7508671211577563E-3</v>
      </c>
      <c r="O930" s="2">
        <f t="shared" si="257"/>
        <v>1.1242674321253461E-2</v>
      </c>
      <c r="P930" s="1">
        <v>4247</v>
      </c>
      <c r="Q930" s="1"/>
      <c r="R930" s="1">
        <v>3997</v>
      </c>
      <c r="S930" s="1">
        <v>23</v>
      </c>
      <c r="T930" s="1"/>
      <c r="U930" s="1"/>
      <c r="V930" s="1"/>
      <c r="W930" s="1"/>
      <c r="X930" s="1">
        <v>49</v>
      </c>
      <c r="Y930" s="1">
        <v>34</v>
      </c>
      <c r="Z930" s="1"/>
      <c r="AA930" s="1"/>
      <c r="AB930" s="1"/>
      <c r="AC930" s="1">
        <v>11</v>
      </c>
      <c r="AD930" s="1"/>
      <c r="AI930" t="str">
        <f t="shared" si="261"/>
        <v>Pittsfield</v>
      </c>
      <c r="AJ930" t="s">
        <v>241</v>
      </c>
      <c r="AK930" s="158">
        <v>1</v>
      </c>
      <c r="AL930" s="7"/>
      <c r="AN930" s="98">
        <v>25</v>
      </c>
      <c r="AO930" s="100">
        <v>3</v>
      </c>
      <c r="AP930" s="100">
        <v>110</v>
      </c>
      <c r="AQ930" s="107">
        <v>53960</v>
      </c>
      <c r="AR930" s="107">
        <f t="shared" si="258"/>
        <v>25003</v>
      </c>
      <c r="AS930" t="s">
        <v>1037</v>
      </c>
      <c r="AT930" s="110">
        <f t="shared" si="259"/>
        <v>2553960</v>
      </c>
      <c r="AW930">
        <v>42.32</v>
      </c>
      <c r="AX930">
        <v>1.59</v>
      </c>
      <c r="AY930">
        <v>40.729999999999997</v>
      </c>
      <c r="BF930" s="118"/>
      <c r="BI930" s="118"/>
      <c r="BJ930" s="118"/>
    </row>
    <row r="931" spans="1:62" hidden="1" outlineLevel="1">
      <c r="A931" s="50" t="s">
        <v>2671</v>
      </c>
      <c r="B931" s="9" t="s">
        <v>2332</v>
      </c>
      <c r="C931" s="1">
        <f t="shared" si="247"/>
        <v>219</v>
      </c>
      <c r="D931" s="7">
        <f t="shared" si="248"/>
        <v>2</v>
      </c>
      <c r="E931" s="7">
        <f t="shared" si="249"/>
        <v>3</v>
      </c>
      <c r="F931" s="7">
        <f t="shared" si="250"/>
        <v>1</v>
      </c>
      <c r="G931" s="7">
        <f t="shared" si="260"/>
        <v>0</v>
      </c>
      <c r="H931" s="49">
        <f t="shared" si="251"/>
        <v>87</v>
      </c>
      <c r="I931" s="178">
        <f t="shared" si="252"/>
        <v>0.39726027397260272</v>
      </c>
      <c r="J931" s="8"/>
      <c r="K931" s="2">
        <f t="shared" si="253"/>
        <v>0.30136986301369861</v>
      </c>
      <c r="L931" s="2">
        <f t="shared" si="254"/>
        <v>0</v>
      </c>
      <c r="M931" s="2">
        <f t="shared" si="255"/>
        <v>0.69863013698630139</v>
      </c>
      <c r="N931" s="2">
        <f t="shared" si="256"/>
        <v>0</v>
      </c>
      <c r="O931" s="2">
        <f t="shared" si="257"/>
        <v>0</v>
      </c>
      <c r="P931" s="1">
        <v>66</v>
      </c>
      <c r="Q931" s="1"/>
      <c r="R931" s="1">
        <v>153</v>
      </c>
      <c r="S931" s="1">
        <v>0</v>
      </c>
      <c r="T931" s="1"/>
      <c r="U931" s="1"/>
      <c r="V931" s="1"/>
      <c r="W931" s="1"/>
      <c r="X931" s="1">
        <v>0</v>
      </c>
      <c r="Y931" s="1">
        <v>0</v>
      </c>
      <c r="Z931" s="1"/>
      <c r="AA931" s="1"/>
      <c r="AB931" s="1"/>
      <c r="AC931" s="1">
        <v>0</v>
      </c>
      <c r="AD931" s="1"/>
      <c r="AI931" t="str">
        <f t="shared" si="261"/>
        <v>Plainfield</v>
      </c>
      <c r="AJ931" t="s">
        <v>2439</v>
      </c>
      <c r="AK931" s="158">
        <v>1</v>
      </c>
      <c r="AL931" s="7"/>
      <c r="AN931" s="98">
        <v>25</v>
      </c>
      <c r="AO931" s="100">
        <v>15</v>
      </c>
      <c r="AP931" s="100">
        <v>70</v>
      </c>
      <c r="AQ931" s="107">
        <v>54030</v>
      </c>
      <c r="AR931" s="107">
        <f t="shared" si="258"/>
        <v>25015</v>
      </c>
      <c r="AS931" t="s">
        <v>1726</v>
      </c>
      <c r="AT931" s="110">
        <f t="shared" si="259"/>
        <v>2554030</v>
      </c>
      <c r="AW931">
        <v>21.26</v>
      </c>
      <c r="AX931">
        <v>0.21</v>
      </c>
      <c r="AY931">
        <v>21.05</v>
      </c>
      <c r="BF931" s="118"/>
      <c r="BI931" s="118"/>
      <c r="BJ931" s="118"/>
    </row>
    <row r="932" spans="1:62" hidden="1" outlineLevel="1">
      <c r="A932" s="50" t="s">
        <v>2854</v>
      </c>
      <c r="B932" s="9" t="s">
        <v>2332</v>
      </c>
      <c r="C932" s="1">
        <f t="shared" si="247"/>
        <v>1181</v>
      </c>
      <c r="D932" s="7">
        <f t="shared" si="248"/>
        <v>2</v>
      </c>
      <c r="E932" s="7" t="e">
        <f t="shared" si="249"/>
        <v>#N/A</v>
      </c>
      <c r="F932" s="7">
        <f t="shared" si="250"/>
        <v>1</v>
      </c>
      <c r="G932" s="7">
        <f t="shared" si="260"/>
        <v>5</v>
      </c>
      <c r="H932" s="49">
        <f t="shared" si="251"/>
        <v>90</v>
      </c>
      <c r="I932" s="178">
        <f t="shared" si="252"/>
        <v>7.620660457239628E-2</v>
      </c>
      <c r="J932" s="8"/>
      <c r="K932" s="2">
        <f t="shared" si="253"/>
        <v>0.45385266723116002</v>
      </c>
      <c r="L932" s="2">
        <f t="shared" si="254"/>
        <v>0</v>
      </c>
      <c r="M932" s="2">
        <f t="shared" si="255"/>
        <v>0.53005927180355628</v>
      </c>
      <c r="N932" s="2">
        <f t="shared" si="256"/>
        <v>1.693480101608806E-3</v>
      </c>
      <c r="O932" s="2">
        <f t="shared" si="257"/>
        <v>1.4394580863674896E-2</v>
      </c>
      <c r="P932" s="1">
        <v>536</v>
      </c>
      <c r="Q932" s="1"/>
      <c r="R932" s="1">
        <v>626</v>
      </c>
      <c r="S932" s="1">
        <v>2</v>
      </c>
      <c r="T932" s="1"/>
      <c r="U932" s="1"/>
      <c r="V932" s="1"/>
      <c r="W932" s="1"/>
      <c r="X932" s="1">
        <v>12</v>
      </c>
      <c r="Y932" s="1">
        <v>4</v>
      </c>
      <c r="Z932" s="1"/>
      <c r="AA932" s="1"/>
      <c r="AB932" s="1"/>
      <c r="AC932" s="1">
        <v>1</v>
      </c>
      <c r="AD932" s="1"/>
      <c r="AI932" t="str">
        <f t="shared" si="261"/>
        <v>Plainville</v>
      </c>
      <c r="AJ932" t="s">
        <v>502</v>
      </c>
      <c r="AK932" s="158">
        <v>4</v>
      </c>
      <c r="AL932" s="7"/>
      <c r="AN932" s="98">
        <v>25</v>
      </c>
      <c r="AO932" s="100">
        <v>21</v>
      </c>
      <c r="AP932" s="100">
        <v>95</v>
      </c>
      <c r="AQ932" s="107">
        <v>54100</v>
      </c>
      <c r="AR932" s="107">
        <f t="shared" si="258"/>
        <v>25021</v>
      </c>
      <c r="AS932" t="s">
        <v>1726</v>
      </c>
      <c r="AT932" s="110">
        <f t="shared" si="259"/>
        <v>2554100</v>
      </c>
      <c r="AW932">
        <v>11.55</v>
      </c>
      <c r="AX932">
        <v>0.49</v>
      </c>
      <c r="AY932">
        <v>11.06</v>
      </c>
      <c r="BF932" s="118"/>
      <c r="BI932" s="118"/>
      <c r="BJ932" s="118"/>
    </row>
    <row r="933" spans="1:62" hidden="1" outlineLevel="1">
      <c r="A933" s="50" t="s">
        <v>1803</v>
      </c>
      <c r="B933" s="9" t="s">
        <v>2332</v>
      </c>
      <c r="C933" s="1">
        <f t="shared" si="247"/>
        <v>9500</v>
      </c>
      <c r="D933" s="7">
        <f t="shared" si="248"/>
        <v>2</v>
      </c>
      <c r="E933" s="7" t="e">
        <f t="shared" si="249"/>
        <v>#N/A</v>
      </c>
      <c r="F933" s="7">
        <f t="shared" si="250"/>
        <v>1</v>
      </c>
      <c r="G933" s="7">
        <f t="shared" si="260"/>
        <v>5</v>
      </c>
      <c r="H933" s="49">
        <f t="shared" si="251"/>
        <v>650</v>
      </c>
      <c r="I933" s="178">
        <f t="shared" si="252"/>
        <v>6.8421052631578952E-2</v>
      </c>
      <c r="J933" s="8"/>
      <c r="K933" s="2">
        <f t="shared" si="253"/>
        <v>0.4589473684210526</v>
      </c>
      <c r="L933" s="2">
        <f t="shared" si="254"/>
        <v>0</v>
      </c>
      <c r="M933" s="2">
        <f t="shared" si="255"/>
        <v>0.5273684210526316</v>
      </c>
      <c r="N933" s="2">
        <f t="shared" si="256"/>
        <v>2.9473684210526317E-3</v>
      </c>
      <c r="O933" s="2">
        <f t="shared" si="257"/>
        <v>1.0736842105263222E-2</v>
      </c>
      <c r="P933" s="1">
        <v>4360</v>
      </c>
      <c r="Q933" s="1"/>
      <c r="R933" s="1">
        <v>5010</v>
      </c>
      <c r="S933" s="1">
        <v>28</v>
      </c>
      <c r="T933" s="1"/>
      <c r="U933" s="1"/>
      <c r="V933" s="1"/>
      <c r="W933" s="1"/>
      <c r="X933" s="1">
        <v>65</v>
      </c>
      <c r="Y933" s="1">
        <v>29</v>
      </c>
      <c r="Z933" s="1"/>
      <c r="AA933" s="1"/>
      <c r="AB933" s="1"/>
      <c r="AC933" s="1">
        <v>8</v>
      </c>
      <c r="AD933" s="1"/>
      <c r="AI933" t="str">
        <f t="shared" si="261"/>
        <v>Plymouth</v>
      </c>
      <c r="AJ933" t="s">
        <v>1803</v>
      </c>
      <c r="AK933" s="158">
        <v>9</v>
      </c>
      <c r="AL933" s="7"/>
      <c r="AN933" s="98">
        <v>25</v>
      </c>
      <c r="AO933" s="100">
        <v>23</v>
      </c>
      <c r="AP933" s="100">
        <v>100</v>
      </c>
      <c r="AQ933" s="107">
        <v>54310</v>
      </c>
      <c r="AR933" s="107">
        <f t="shared" si="258"/>
        <v>25023</v>
      </c>
      <c r="AS933" t="s">
        <v>1726</v>
      </c>
      <c r="AT933" s="110">
        <f t="shared" si="259"/>
        <v>2554310</v>
      </c>
      <c r="AW933">
        <v>133.97999999999999</v>
      </c>
      <c r="AX933">
        <v>37.520000000000003</v>
      </c>
      <c r="AY933">
        <v>96.46</v>
      </c>
      <c r="BF933" s="118"/>
      <c r="BI933" s="118"/>
      <c r="BJ933" s="118"/>
    </row>
    <row r="934" spans="1:62" hidden="1" outlineLevel="1">
      <c r="A934" s="50" t="s">
        <v>1218</v>
      </c>
      <c r="B934" s="9" t="s">
        <v>2332</v>
      </c>
      <c r="C934" s="1">
        <f t="shared" si="247"/>
        <v>524</v>
      </c>
      <c r="D934" s="7">
        <f t="shared" si="248"/>
        <v>2</v>
      </c>
      <c r="E934" s="7">
        <f t="shared" si="249"/>
        <v>6</v>
      </c>
      <c r="F934" s="7">
        <f t="shared" si="250"/>
        <v>1</v>
      </c>
      <c r="G934" s="7">
        <f t="shared" si="260"/>
        <v>0</v>
      </c>
      <c r="H934" s="49">
        <f t="shared" si="251"/>
        <v>151</v>
      </c>
      <c r="I934" s="178">
        <f t="shared" si="252"/>
        <v>0.28816793893129772</v>
      </c>
      <c r="J934" s="8"/>
      <c r="K934" s="2">
        <f t="shared" si="253"/>
        <v>0.34923664122137404</v>
      </c>
      <c r="L934" s="2">
        <f t="shared" si="254"/>
        <v>0</v>
      </c>
      <c r="M934" s="2">
        <f t="shared" si="255"/>
        <v>0.63740458015267176</v>
      </c>
      <c r="N934" s="2">
        <f t="shared" si="256"/>
        <v>0</v>
      </c>
      <c r="O934" s="2">
        <f t="shared" si="257"/>
        <v>1.3358778625954137E-2</v>
      </c>
      <c r="P934" s="1">
        <v>183</v>
      </c>
      <c r="Q934" s="1"/>
      <c r="R934" s="1">
        <v>334</v>
      </c>
      <c r="S934" s="1">
        <v>0</v>
      </c>
      <c r="T934" s="1"/>
      <c r="U934" s="1"/>
      <c r="V934" s="1"/>
      <c r="W934" s="1"/>
      <c r="X934" s="1">
        <v>5</v>
      </c>
      <c r="Y934" s="1">
        <v>1</v>
      </c>
      <c r="Z934" s="1"/>
      <c r="AA934" s="1"/>
      <c r="AB934" s="1"/>
      <c r="AC934" s="1">
        <v>1</v>
      </c>
      <c r="AD934" s="1"/>
      <c r="AI934" t="str">
        <f t="shared" si="261"/>
        <v>Plympton</v>
      </c>
      <c r="AJ934" t="s">
        <v>1803</v>
      </c>
      <c r="AK934" s="158">
        <v>9</v>
      </c>
      <c r="AL934" s="7"/>
      <c r="AN934" s="98">
        <v>25</v>
      </c>
      <c r="AO934" s="100">
        <v>23</v>
      </c>
      <c r="AP934" s="100">
        <v>105</v>
      </c>
      <c r="AQ934" s="107">
        <v>54415</v>
      </c>
      <c r="AR934" s="107">
        <f t="shared" si="258"/>
        <v>25023</v>
      </c>
      <c r="AS934" t="s">
        <v>1726</v>
      </c>
      <c r="AT934" s="110">
        <f t="shared" si="259"/>
        <v>2554415</v>
      </c>
      <c r="AW934">
        <v>15.14</v>
      </c>
      <c r="AX934">
        <v>0.35</v>
      </c>
      <c r="AY934">
        <v>14.79</v>
      </c>
      <c r="BF934" s="118"/>
      <c r="BI934" s="118"/>
      <c r="BJ934" s="118"/>
    </row>
    <row r="935" spans="1:62" hidden="1" outlineLevel="1">
      <c r="A935" s="50" t="s">
        <v>2474</v>
      </c>
      <c r="B935" s="9" t="s">
        <v>2332</v>
      </c>
      <c r="C935" s="1">
        <f t="shared" si="247"/>
        <v>786</v>
      </c>
      <c r="D935" s="7">
        <f t="shared" si="248"/>
        <v>2</v>
      </c>
      <c r="E935" s="7">
        <f t="shared" si="249"/>
        <v>5</v>
      </c>
      <c r="F935" s="7">
        <f t="shared" si="250"/>
        <v>1</v>
      </c>
      <c r="G935" s="7">
        <f t="shared" si="260"/>
        <v>4</v>
      </c>
      <c r="H935" s="49">
        <f t="shared" si="251"/>
        <v>135</v>
      </c>
      <c r="I935" s="178">
        <f t="shared" si="252"/>
        <v>0.1717557251908397</v>
      </c>
      <c r="J935" s="8"/>
      <c r="K935" s="2">
        <f t="shared" si="253"/>
        <v>0.41221374045801529</v>
      </c>
      <c r="L935" s="2">
        <f t="shared" si="254"/>
        <v>0</v>
      </c>
      <c r="M935" s="2">
        <f t="shared" si="255"/>
        <v>0.58396946564885499</v>
      </c>
      <c r="N935" s="2">
        <f t="shared" si="256"/>
        <v>1.2722646310432571E-3</v>
      </c>
      <c r="O935" s="2">
        <f t="shared" si="257"/>
        <v>2.5445292620864647E-3</v>
      </c>
      <c r="P935" s="1">
        <v>324</v>
      </c>
      <c r="Q935" s="1"/>
      <c r="R935" s="1">
        <v>459</v>
      </c>
      <c r="S935" s="1">
        <v>1</v>
      </c>
      <c r="T935" s="1"/>
      <c r="U935" s="1"/>
      <c r="V935" s="1"/>
      <c r="W935" s="1"/>
      <c r="X935" s="1">
        <v>2</v>
      </c>
      <c r="Y935" s="1">
        <v>0</v>
      </c>
      <c r="Z935" s="1"/>
      <c r="AA935" s="1"/>
      <c r="AB935" s="1"/>
      <c r="AC935" s="1">
        <v>0</v>
      </c>
      <c r="AD935" s="1"/>
      <c r="AI935" t="str">
        <f t="shared" si="261"/>
        <v>Princeton</v>
      </c>
      <c r="AJ935" s="9" t="s">
        <v>1781</v>
      </c>
      <c r="AK935" s="158">
        <v>2</v>
      </c>
      <c r="AL935" s="7"/>
      <c r="AN935" s="98">
        <v>25</v>
      </c>
      <c r="AO935" s="100">
        <v>27</v>
      </c>
      <c r="AP935" s="100">
        <v>200</v>
      </c>
      <c r="AQ935" s="107">
        <v>55395</v>
      </c>
      <c r="AR935" s="107">
        <f t="shared" si="258"/>
        <v>25027</v>
      </c>
      <c r="AS935" t="s">
        <v>1726</v>
      </c>
      <c r="AT935" s="110">
        <f t="shared" si="259"/>
        <v>2555395</v>
      </c>
      <c r="AW935">
        <v>35.840000000000003</v>
      </c>
      <c r="AX935">
        <v>0.4</v>
      </c>
      <c r="AY935">
        <v>35.44</v>
      </c>
      <c r="BF935" s="118"/>
      <c r="BI935" s="118"/>
      <c r="BJ935" s="118"/>
    </row>
    <row r="936" spans="1:62" hidden="1" outlineLevel="1">
      <c r="A936" s="50" t="s">
        <v>890</v>
      </c>
      <c r="B936" s="9" t="s">
        <v>2332</v>
      </c>
      <c r="C936" s="1">
        <f t="shared" si="247"/>
        <v>1379</v>
      </c>
      <c r="D936" s="7">
        <f t="shared" si="248"/>
        <v>1</v>
      </c>
      <c r="E936" s="7">
        <f t="shared" si="249"/>
        <v>5</v>
      </c>
      <c r="F936" s="7">
        <f t="shared" si="250"/>
        <v>2</v>
      </c>
      <c r="G936" s="7">
        <f t="shared" si="260"/>
        <v>3</v>
      </c>
      <c r="H936" s="49">
        <f t="shared" si="251"/>
        <v>401</v>
      </c>
      <c r="I936" s="178">
        <f t="shared" si="252"/>
        <v>0.29079042784626541</v>
      </c>
      <c r="J936" s="8"/>
      <c r="K936" s="2">
        <f t="shared" si="253"/>
        <v>0.64321972443799857</v>
      </c>
      <c r="L936" s="2">
        <f t="shared" si="254"/>
        <v>0</v>
      </c>
      <c r="M936" s="2">
        <f t="shared" si="255"/>
        <v>0.35242929659173317</v>
      </c>
      <c r="N936" s="2">
        <f t="shared" si="256"/>
        <v>3.6258158085569255E-3</v>
      </c>
      <c r="O936" s="2">
        <f t="shared" si="257"/>
        <v>7.2516316171133445E-4</v>
      </c>
      <c r="P936" s="1">
        <v>887</v>
      </c>
      <c r="Q936" s="1"/>
      <c r="R936" s="1">
        <v>486</v>
      </c>
      <c r="S936" s="1">
        <v>5</v>
      </c>
      <c r="T936" s="1"/>
      <c r="U936" s="1"/>
      <c r="V936" s="1"/>
      <c r="W936" s="1"/>
      <c r="X936" s="1">
        <v>0</v>
      </c>
      <c r="Y936" s="1">
        <v>1</v>
      </c>
      <c r="Z936" s="1"/>
      <c r="AA936" s="1"/>
      <c r="AB936" s="1"/>
      <c r="AC936" s="1">
        <v>0</v>
      </c>
      <c r="AD936" s="1"/>
      <c r="AI936" t="str">
        <f t="shared" si="261"/>
        <v>Provincetown</v>
      </c>
      <c r="AJ936" t="s">
        <v>2598</v>
      </c>
      <c r="AK936" s="158">
        <v>9</v>
      </c>
      <c r="AL936" s="7"/>
      <c r="AN936" s="98">
        <v>25</v>
      </c>
      <c r="AO936" s="100">
        <v>1</v>
      </c>
      <c r="AP936" s="100">
        <v>55</v>
      </c>
      <c r="AQ936" s="107">
        <v>55500</v>
      </c>
      <c r="AR936" s="107">
        <f t="shared" si="258"/>
        <v>25001</v>
      </c>
      <c r="AS936" t="s">
        <v>1726</v>
      </c>
      <c r="AT936" s="110">
        <f t="shared" si="259"/>
        <v>2555500</v>
      </c>
      <c r="AW936">
        <v>17.47</v>
      </c>
      <c r="AX936">
        <v>7.81</v>
      </c>
      <c r="AY936">
        <v>9.66</v>
      </c>
      <c r="BF936" s="118"/>
      <c r="BI936" s="118"/>
      <c r="BJ936" s="118"/>
    </row>
    <row r="937" spans="1:62" hidden="1" outlineLevel="1">
      <c r="A937" s="50" t="s">
        <v>1493</v>
      </c>
      <c r="B937" s="9" t="s">
        <v>2332</v>
      </c>
      <c r="C937" s="1">
        <f t="shared" si="247"/>
        <v>16651</v>
      </c>
      <c r="D937" s="7">
        <f t="shared" si="248"/>
        <v>2</v>
      </c>
      <c r="E937" s="7" t="e">
        <f t="shared" si="249"/>
        <v>#N/A</v>
      </c>
      <c r="F937" s="7">
        <f t="shared" si="250"/>
        <v>1</v>
      </c>
      <c r="G937" s="7">
        <f t="shared" si="260"/>
        <v>5</v>
      </c>
      <c r="H937" s="49">
        <f t="shared" si="251"/>
        <v>456</v>
      </c>
      <c r="I937" s="178">
        <f t="shared" si="252"/>
        <v>2.7385742598042159E-2</v>
      </c>
      <c r="J937" s="8"/>
      <c r="K937" s="2">
        <f t="shared" si="253"/>
        <v>0.46693892258723202</v>
      </c>
      <c r="L937" s="2">
        <f t="shared" si="254"/>
        <v>0</v>
      </c>
      <c r="M937" s="2">
        <f t="shared" si="255"/>
        <v>0.49432466518527418</v>
      </c>
      <c r="N937" s="2">
        <f t="shared" si="256"/>
        <v>8.0475647108281777E-3</v>
      </c>
      <c r="O937" s="2">
        <f t="shared" si="257"/>
        <v>3.0688847516665622E-2</v>
      </c>
      <c r="P937" s="1">
        <v>7775</v>
      </c>
      <c r="Q937" s="1"/>
      <c r="R937" s="1">
        <v>8231</v>
      </c>
      <c r="S937" s="1">
        <v>134</v>
      </c>
      <c r="T937" s="1"/>
      <c r="U937" s="1"/>
      <c r="V937" s="1"/>
      <c r="W937" s="1"/>
      <c r="X937" s="1">
        <v>164</v>
      </c>
      <c r="Y937" s="1">
        <v>311</v>
      </c>
      <c r="Z937" s="1"/>
      <c r="AA937" s="1"/>
      <c r="AB937" s="1"/>
      <c r="AC937" s="1">
        <v>36</v>
      </c>
      <c r="AD937" s="1"/>
      <c r="AI937" t="str">
        <f t="shared" si="261"/>
        <v>Quincy</v>
      </c>
      <c r="AJ937" t="s">
        <v>502</v>
      </c>
      <c r="AK937" s="158">
        <v>8</v>
      </c>
      <c r="AL937" s="7"/>
      <c r="AN937" s="98">
        <v>25</v>
      </c>
      <c r="AO937" s="100">
        <v>21</v>
      </c>
      <c r="AP937" s="100">
        <v>100</v>
      </c>
      <c r="AQ937" s="107">
        <v>55745</v>
      </c>
      <c r="AR937" s="107">
        <f t="shared" si="258"/>
        <v>25021</v>
      </c>
      <c r="AS937" t="s">
        <v>1037</v>
      </c>
      <c r="AT937" s="110">
        <f t="shared" si="259"/>
        <v>2555745</v>
      </c>
      <c r="AW937">
        <v>26.89</v>
      </c>
      <c r="AX937">
        <v>10.11</v>
      </c>
      <c r="AY937">
        <v>16.78</v>
      </c>
      <c r="BF937" s="118"/>
      <c r="BI937" s="118"/>
      <c r="BJ937" s="118"/>
    </row>
    <row r="938" spans="1:62" hidden="1" outlineLevel="1">
      <c r="A938" s="50" t="s">
        <v>981</v>
      </c>
      <c r="B938" s="9" t="s">
        <v>2332</v>
      </c>
      <c r="C938" s="1">
        <f t="shared" si="247"/>
        <v>6004</v>
      </c>
      <c r="D938" s="7">
        <f t="shared" si="248"/>
        <v>1</v>
      </c>
      <c r="E938" s="7" t="e">
        <f t="shared" si="249"/>
        <v>#N/A</v>
      </c>
      <c r="F938" s="7">
        <f t="shared" si="250"/>
        <v>2</v>
      </c>
      <c r="G938" s="7">
        <f t="shared" si="260"/>
        <v>4</v>
      </c>
      <c r="H938" s="49">
        <f t="shared" si="251"/>
        <v>1531</v>
      </c>
      <c r="I938" s="178">
        <f t="shared" si="252"/>
        <v>0.25499666888740841</v>
      </c>
      <c r="J938" s="8"/>
      <c r="K938" s="2">
        <f t="shared" si="253"/>
        <v>0.62091938707528316</v>
      </c>
      <c r="L938" s="2">
        <f t="shared" si="254"/>
        <v>0</v>
      </c>
      <c r="M938" s="2">
        <f t="shared" si="255"/>
        <v>0.36592271818787475</v>
      </c>
      <c r="N938" s="2">
        <f t="shared" si="256"/>
        <v>3.6642238507661557E-3</v>
      </c>
      <c r="O938" s="2">
        <f t="shared" si="257"/>
        <v>9.493670886075934E-3</v>
      </c>
      <c r="P938" s="1">
        <v>3728</v>
      </c>
      <c r="Q938" s="1"/>
      <c r="R938" s="1">
        <v>2197</v>
      </c>
      <c r="S938" s="1">
        <v>22</v>
      </c>
      <c r="T938" s="1"/>
      <c r="U938" s="1"/>
      <c r="V938" s="1"/>
      <c r="W938" s="1"/>
      <c r="X938" s="1">
        <v>37</v>
      </c>
      <c r="Y938" s="1">
        <v>10</v>
      </c>
      <c r="Z938" s="1"/>
      <c r="AA938" s="1"/>
      <c r="AB938" s="1"/>
      <c r="AC938" s="1">
        <v>10</v>
      </c>
      <c r="AD938" s="1"/>
      <c r="AI938" t="str">
        <f t="shared" si="261"/>
        <v>Randolph</v>
      </c>
      <c r="AJ938" t="s">
        <v>502</v>
      </c>
      <c r="AK938" s="158">
        <v>7</v>
      </c>
      <c r="AL938" s="7"/>
      <c r="AN938" s="98">
        <v>25</v>
      </c>
      <c r="AO938" s="100">
        <v>21</v>
      </c>
      <c r="AP938" s="100">
        <v>105</v>
      </c>
      <c r="AQ938" s="107">
        <v>55955</v>
      </c>
      <c r="AR938" s="107">
        <f t="shared" si="258"/>
        <v>25021</v>
      </c>
      <c r="AS938" t="s">
        <v>1726</v>
      </c>
      <c r="AT938" s="110">
        <f t="shared" si="259"/>
        <v>2555955</v>
      </c>
      <c r="AW938">
        <v>10.5</v>
      </c>
      <c r="AX938">
        <v>0.43</v>
      </c>
      <c r="AY938">
        <v>10.07</v>
      </c>
      <c r="BF938" s="118"/>
      <c r="BI938" s="118"/>
      <c r="BJ938" s="118"/>
    </row>
    <row r="939" spans="1:62" hidden="1" outlineLevel="1">
      <c r="A939" s="50" t="s">
        <v>1959</v>
      </c>
      <c r="B939" s="9" t="s">
        <v>2332</v>
      </c>
      <c r="C939" s="1">
        <f t="shared" si="247"/>
        <v>1759</v>
      </c>
      <c r="D939" s="7">
        <f t="shared" si="248"/>
        <v>2</v>
      </c>
      <c r="E939" s="7">
        <f t="shared" si="249"/>
        <v>6</v>
      </c>
      <c r="F939" s="7">
        <f t="shared" si="250"/>
        <v>1</v>
      </c>
      <c r="G939" s="7">
        <f t="shared" si="260"/>
        <v>4</v>
      </c>
      <c r="H939" s="49">
        <f t="shared" si="251"/>
        <v>56</v>
      </c>
      <c r="I939" s="178">
        <f t="shared" si="252"/>
        <v>3.1836270608300174E-2</v>
      </c>
      <c r="J939" s="8"/>
      <c r="K939" s="2">
        <f t="shared" si="253"/>
        <v>0.47583854462762931</v>
      </c>
      <c r="L939" s="2">
        <f t="shared" si="254"/>
        <v>0</v>
      </c>
      <c r="M939" s="2">
        <f t="shared" si="255"/>
        <v>0.5076748152359295</v>
      </c>
      <c r="N939" s="2">
        <f t="shared" si="256"/>
        <v>3.9795338260375217E-3</v>
      </c>
      <c r="O939" s="2">
        <f t="shared" si="257"/>
        <v>1.2507106310403667E-2</v>
      </c>
      <c r="P939" s="1">
        <v>837</v>
      </c>
      <c r="Q939" s="1"/>
      <c r="R939" s="1">
        <v>893</v>
      </c>
      <c r="S939" s="1">
        <v>7</v>
      </c>
      <c r="T939" s="1"/>
      <c r="U939" s="1"/>
      <c r="V939" s="1"/>
      <c r="W939" s="1"/>
      <c r="X939" s="1">
        <v>21</v>
      </c>
      <c r="Y939" s="1">
        <v>0</v>
      </c>
      <c r="Z939" s="1"/>
      <c r="AA939" s="1"/>
      <c r="AB939" s="1"/>
      <c r="AC939" s="1">
        <v>1</v>
      </c>
      <c r="AD939" s="1"/>
      <c r="AI939" t="str">
        <f t="shared" si="261"/>
        <v>Raynham</v>
      </c>
      <c r="AJ939" t="s">
        <v>2786</v>
      </c>
      <c r="AK939" s="158"/>
      <c r="AL939" s="7"/>
      <c r="AN939" s="98">
        <v>25</v>
      </c>
      <c r="AO939" s="100">
        <v>5</v>
      </c>
      <c r="AP939" s="100">
        <v>70</v>
      </c>
      <c r="AQ939" s="107">
        <v>56060</v>
      </c>
      <c r="AR939" s="107">
        <f t="shared" si="258"/>
        <v>25005</v>
      </c>
      <c r="AS939" t="s">
        <v>1726</v>
      </c>
      <c r="AT939" s="110">
        <f t="shared" si="259"/>
        <v>2556060</v>
      </c>
      <c r="AW939">
        <v>20.86</v>
      </c>
      <c r="AX939">
        <v>0.36</v>
      </c>
      <c r="AY939">
        <v>20.5</v>
      </c>
      <c r="BF939" s="118"/>
      <c r="BI939" s="118"/>
      <c r="BJ939" s="118"/>
    </row>
    <row r="940" spans="1:62" hidden="1" outlineLevel="1">
      <c r="A940" s="50" t="s">
        <v>3276</v>
      </c>
      <c r="B940" s="9" t="s">
        <v>2332</v>
      </c>
      <c r="C940" s="1">
        <f t="shared" si="247"/>
        <v>5374</v>
      </c>
      <c r="D940" s="7">
        <f t="shared" si="248"/>
        <v>1</v>
      </c>
      <c r="E940" s="7" t="e">
        <f t="shared" si="249"/>
        <v>#N/A</v>
      </c>
      <c r="F940" s="7">
        <f t="shared" si="250"/>
        <v>2</v>
      </c>
      <c r="G940" s="7">
        <f t="shared" si="260"/>
        <v>4</v>
      </c>
      <c r="H940" s="49">
        <f t="shared" si="251"/>
        <v>145</v>
      </c>
      <c r="I940" s="178">
        <f t="shared" si="252"/>
        <v>2.6981764049125417E-2</v>
      </c>
      <c r="J940" s="8"/>
      <c r="K940" s="2">
        <f t="shared" si="253"/>
        <v>0.50539635280982509</v>
      </c>
      <c r="L940" s="2">
        <f t="shared" si="254"/>
        <v>0</v>
      </c>
      <c r="M940" s="2">
        <f t="shared" si="255"/>
        <v>0.47841458876069964</v>
      </c>
      <c r="N940" s="2">
        <f t="shared" si="256"/>
        <v>3.5355414960922963E-3</v>
      </c>
      <c r="O940" s="2">
        <f t="shared" si="257"/>
        <v>1.2653516933382972E-2</v>
      </c>
      <c r="P940" s="1">
        <v>2716</v>
      </c>
      <c r="Q940" s="1"/>
      <c r="R940" s="1">
        <v>2571</v>
      </c>
      <c r="S940" s="1">
        <v>19</v>
      </c>
      <c r="T940" s="1"/>
      <c r="U940" s="1"/>
      <c r="V940" s="1"/>
      <c r="W940" s="1"/>
      <c r="X940" s="1">
        <v>46</v>
      </c>
      <c r="Y940" s="1">
        <v>15</v>
      </c>
      <c r="Z940" s="1"/>
      <c r="AA940" s="1"/>
      <c r="AB940" s="1"/>
      <c r="AC940" s="1">
        <v>7</v>
      </c>
      <c r="AD940" s="1"/>
      <c r="AI940" t="str">
        <f t="shared" si="261"/>
        <v>Reading</v>
      </c>
      <c r="AJ940" t="s">
        <v>2249</v>
      </c>
      <c r="AK940" s="158">
        <v>6</v>
      </c>
      <c r="AL940" s="7"/>
      <c r="AN940" s="98">
        <v>25</v>
      </c>
      <c r="AO940" s="100">
        <v>17</v>
      </c>
      <c r="AP940" s="100">
        <v>180</v>
      </c>
      <c r="AQ940" s="107">
        <v>56130</v>
      </c>
      <c r="AR940" s="107">
        <f t="shared" si="258"/>
        <v>25017</v>
      </c>
      <c r="AS940" t="s">
        <v>1726</v>
      </c>
      <c r="AT940" s="110">
        <f t="shared" si="259"/>
        <v>2556130</v>
      </c>
      <c r="AW940">
        <v>9.93</v>
      </c>
      <c r="AX940">
        <v>0</v>
      </c>
      <c r="AY940">
        <v>9.93</v>
      </c>
      <c r="BF940" s="118"/>
      <c r="BI940" s="118"/>
      <c r="BJ940" s="118"/>
    </row>
    <row r="941" spans="1:62" hidden="1" outlineLevel="1">
      <c r="A941" s="50" t="s">
        <v>834</v>
      </c>
      <c r="B941" s="9" t="s">
        <v>2332</v>
      </c>
      <c r="C941" s="1">
        <f t="shared" si="247"/>
        <v>1347</v>
      </c>
      <c r="D941" s="7">
        <f t="shared" si="248"/>
        <v>2</v>
      </c>
      <c r="E941" s="7" t="e">
        <f t="shared" si="249"/>
        <v>#N/A</v>
      </c>
      <c r="F941" s="7">
        <f t="shared" si="250"/>
        <v>1</v>
      </c>
      <c r="G941" s="7">
        <f t="shared" si="260"/>
        <v>4</v>
      </c>
      <c r="H941" s="49">
        <f t="shared" si="251"/>
        <v>233</v>
      </c>
      <c r="I941" s="178">
        <f t="shared" si="252"/>
        <v>0.17297698589458055</v>
      </c>
      <c r="J941" s="8"/>
      <c r="K941" s="2">
        <f t="shared" si="253"/>
        <v>0.40831477357089829</v>
      </c>
      <c r="L941" s="2">
        <f t="shared" si="254"/>
        <v>0</v>
      </c>
      <c r="M941" s="2">
        <f t="shared" si="255"/>
        <v>0.58129175946547884</v>
      </c>
      <c r="N941" s="2">
        <f t="shared" si="256"/>
        <v>3.7119524870081661E-3</v>
      </c>
      <c r="O941" s="2">
        <f t="shared" si="257"/>
        <v>6.6815144766147003E-3</v>
      </c>
      <c r="P941" s="1">
        <v>550</v>
      </c>
      <c r="Q941" s="1"/>
      <c r="R941" s="1">
        <v>783</v>
      </c>
      <c r="S941" s="1">
        <v>5</v>
      </c>
      <c r="T941" s="1"/>
      <c r="U941" s="1"/>
      <c r="V941" s="1"/>
      <c r="W941" s="1"/>
      <c r="X941" s="1">
        <v>6</v>
      </c>
      <c r="Y941" s="1">
        <v>1</v>
      </c>
      <c r="Z941" s="1"/>
      <c r="AA941" s="1"/>
      <c r="AB941" s="1"/>
      <c r="AC941" s="1">
        <v>2</v>
      </c>
      <c r="AD941" s="1"/>
      <c r="AI941" t="str">
        <f t="shared" si="261"/>
        <v>Rehoboth</v>
      </c>
      <c r="AJ941" t="s">
        <v>2786</v>
      </c>
      <c r="AK941" s="158">
        <v>4</v>
      </c>
      <c r="AL941" s="7"/>
      <c r="AN941" s="98">
        <v>25</v>
      </c>
      <c r="AO941" s="100">
        <v>5</v>
      </c>
      <c r="AP941" s="100">
        <v>75</v>
      </c>
      <c r="AQ941" s="107">
        <v>56375</v>
      </c>
      <c r="AR941" s="107">
        <f t="shared" si="258"/>
        <v>25005</v>
      </c>
      <c r="AS941" t="s">
        <v>1726</v>
      </c>
      <c r="AT941" s="110">
        <f t="shared" si="259"/>
        <v>2556375</v>
      </c>
      <c r="AW941">
        <v>46.77</v>
      </c>
      <c r="AX941">
        <v>0.28000000000000003</v>
      </c>
      <c r="AY941">
        <v>46.5</v>
      </c>
      <c r="BF941" s="118"/>
      <c r="BI941" s="118"/>
      <c r="BJ941" s="118"/>
    </row>
    <row r="942" spans="1:62" hidden="1" outlineLevel="1">
      <c r="A942" s="50" t="s">
        <v>1731</v>
      </c>
      <c r="B942" s="9" t="s">
        <v>2332</v>
      </c>
      <c r="C942" s="1">
        <f t="shared" si="247"/>
        <v>6981</v>
      </c>
      <c r="D942" s="7">
        <f t="shared" si="248"/>
        <v>1</v>
      </c>
      <c r="E942" s="7" t="e">
        <f t="shared" si="249"/>
        <v>#N/A</v>
      </c>
      <c r="F942" s="7">
        <f t="shared" si="250"/>
        <v>2</v>
      </c>
      <c r="G942" s="7">
        <f t="shared" si="260"/>
        <v>5</v>
      </c>
      <c r="H942" s="49">
        <f t="shared" si="251"/>
        <v>630</v>
      </c>
      <c r="I942" s="178">
        <f t="shared" si="252"/>
        <v>9.0244950580146116E-2</v>
      </c>
      <c r="J942" s="8"/>
      <c r="K942" s="2">
        <f t="shared" si="253"/>
        <v>0.52872081363701473</v>
      </c>
      <c r="L942" s="2">
        <f t="shared" si="254"/>
        <v>0</v>
      </c>
      <c r="M942" s="2">
        <f t="shared" si="255"/>
        <v>0.43847586305686864</v>
      </c>
      <c r="N942" s="2">
        <f t="shared" si="256"/>
        <v>5.4433462254691303E-3</v>
      </c>
      <c r="O942" s="2">
        <f t="shared" si="257"/>
        <v>2.7359977080647496E-2</v>
      </c>
      <c r="P942" s="1">
        <v>3691</v>
      </c>
      <c r="Q942" s="1"/>
      <c r="R942" s="1">
        <v>3061</v>
      </c>
      <c r="S942" s="1">
        <v>38</v>
      </c>
      <c r="T942" s="1"/>
      <c r="U942" s="1"/>
      <c r="V942" s="1"/>
      <c r="W942" s="1"/>
      <c r="X942" s="1">
        <v>90</v>
      </c>
      <c r="Y942" s="1">
        <v>82</v>
      </c>
      <c r="Z942" s="1"/>
      <c r="AA942" s="1"/>
      <c r="AB942" s="1"/>
      <c r="AC942" s="1">
        <v>19</v>
      </c>
      <c r="AD942" s="1"/>
      <c r="AI942" t="str">
        <f t="shared" si="261"/>
        <v>Revere</v>
      </c>
      <c r="AJ942" t="s">
        <v>2098</v>
      </c>
      <c r="AK942" s="158">
        <v>5</v>
      </c>
      <c r="AL942" s="7"/>
      <c r="AN942" s="98">
        <v>25</v>
      </c>
      <c r="AO942" s="100">
        <v>25</v>
      </c>
      <c r="AP942" s="100">
        <v>15</v>
      </c>
      <c r="AQ942" s="107">
        <v>56585</v>
      </c>
      <c r="AR942" s="107">
        <f t="shared" si="258"/>
        <v>25025</v>
      </c>
      <c r="AS942" t="s">
        <v>1037</v>
      </c>
      <c r="AT942" s="110">
        <f t="shared" si="259"/>
        <v>2556585</v>
      </c>
      <c r="AW942">
        <v>10.029999999999999</v>
      </c>
      <c r="AX942">
        <v>4.1100000000000003</v>
      </c>
      <c r="AY942">
        <v>5.91</v>
      </c>
      <c r="BF942" s="118"/>
      <c r="BI942" s="118"/>
      <c r="BJ942" s="118"/>
    </row>
    <row r="943" spans="1:62" hidden="1" outlineLevel="1">
      <c r="A943" s="50" t="s">
        <v>2368</v>
      </c>
      <c r="B943" s="9" t="s">
        <v>2332</v>
      </c>
      <c r="C943" s="1">
        <f t="shared" si="247"/>
        <v>427</v>
      </c>
      <c r="D943" s="7">
        <f t="shared" si="248"/>
        <v>1</v>
      </c>
      <c r="E943" s="7">
        <f t="shared" si="249"/>
        <v>4</v>
      </c>
      <c r="F943" s="7">
        <f t="shared" si="250"/>
        <v>2</v>
      </c>
      <c r="G943" s="7">
        <f t="shared" si="260"/>
        <v>0</v>
      </c>
      <c r="H943" s="49">
        <f t="shared" si="251"/>
        <v>90</v>
      </c>
      <c r="I943" s="178">
        <f t="shared" si="252"/>
        <v>0.21077283372365341</v>
      </c>
      <c r="J943" s="8"/>
      <c r="K943" s="2">
        <f t="shared" si="253"/>
        <v>0.60421545667447307</v>
      </c>
      <c r="L943" s="2">
        <f t="shared" si="254"/>
        <v>0</v>
      </c>
      <c r="M943" s="2">
        <f t="shared" si="255"/>
        <v>0.39344262295081966</v>
      </c>
      <c r="N943" s="2">
        <f t="shared" si="256"/>
        <v>0</v>
      </c>
      <c r="O943" s="2">
        <f t="shared" si="257"/>
        <v>2.3419203747072626E-3</v>
      </c>
      <c r="P943" s="1">
        <v>258</v>
      </c>
      <c r="Q943" s="1"/>
      <c r="R943" s="1">
        <v>168</v>
      </c>
      <c r="S943" s="1">
        <v>0</v>
      </c>
      <c r="T943" s="1"/>
      <c r="U943" s="1"/>
      <c r="V943" s="1"/>
      <c r="W943" s="1"/>
      <c r="X943" s="1">
        <v>0</v>
      </c>
      <c r="Y943" s="1">
        <v>0</v>
      </c>
      <c r="Z943" s="1"/>
      <c r="AA943" s="1"/>
      <c r="AB943" s="1"/>
      <c r="AC943" s="1">
        <v>1</v>
      </c>
      <c r="AD943" s="1"/>
      <c r="AI943" t="str">
        <f t="shared" si="261"/>
        <v>Richmond</v>
      </c>
      <c r="AJ943" t="s">
        <v>241</v>
      </c>
      <c r="AK943" s="158">
        <v>1</v>
      </c>
      <c r="AL943" s="7"/>
      <c r="AN943" s="98">
        <v>25</v>
      </c>
      <c r="AO943" s="100">
        <v>3</v>
      </c>
      <c r="AP943" s="100">
        <v>115</v>
      </c>
      <c r="AQ943" s="107">
        <v>56795</v>
      </c>
      <c r="AR943" s="107">
        <f t="shared" si="258"/>
        <v>25003</v>
      </c>
      <c r="AS943" t="s">
        <v>1726</v>
      </c>
      <c r="AT943" s="110">
        <f t="shared" si="259"/>
        <v>2556795</v>
      </c>
      <c r="AW943">
        <v>19.239999999999998</v>
      </c>
      <c r="AX943">
        <v>0.27</v>
      </c>
      <c r="AY943">
        <v>18.96</v>
      </c>
      <c r="BF943" s="118"/>
      <c r="BI943" s="118"/>
      <c r="BJ943" s="118"/>
    </row>
    <row r="944" spans="1:62" hidden="1" outlineLevel="1">
      <c r="A944" s="50" t="s">
        <v>2943</v>
      </c>
      <c r="B944" s="9" t="s">
        <v>2332</v>
      </c>
      <c r="C944" s="1">
        <f t="shared" si="247"/>
        <v>839</v>
      </c>
      <c r="D944" s="7">
        <f t="shared" si="248"/>
        <v>2</v>
      </c>
      <c r="E944" s="7">
        <f t="shared" si="249"/>
        <v>6</v>
      </c>
      <c r="F944" s="7">
        <f t="shared" si="250"/>
        <v>1</v>
      </c>
      <c r="G944" s="7">
        <f t="shared" si="260"/>
        <v>5</v>
      </c>
      <c r="H944" s="49">
        <f t="shared" si="251"/>
        <v>175</v>
      </c>
      <c r="I944" s="178">
        <f t="shared" si="252"/>
        <v>0.20858164481525626</v>
      </c>
      <c r="J944" s="8"/>
      <c r="K944" s="2">
        <f t="shared" si="253"/>
        <v>0.3873659117997616</v>
      </c>
      <c r="L944" s="2">
        <f t="shared" si="254"/>
        <v>0</v>
      </c>
      <c r="M944" s="2">
        <f t="shared" si="255"/>
        <v>0.59594755661501786</v>
      </c>
      <c r="N944" s="2">
        <f t="shared" si="256"/>
        <v>1.1918951132300357E-3</v>
      </c>
      <c r="O944" s="2">
        <f t="shared" si="257"/>
        <v>1.5494636471990453E-2</v>
      </c>
      <c r="P944" s="1">
        <v>325</v>
      </c>
      <c r="Q944" s="1"/>
      <c r="R944" s="1">
        <v>500</v>
      </c>
      <c r="S944" s="1">
        <v>1</v>
      </c>
      <c r="T944" s="1"/>
      <c r="U944" s="1"/>
      <c r="V944" s="1"/>
      <c r="W944" s="1"/>
      <c r="X944" s="1">
        <v>10</v>
      </c>
      <c r="Y944" s="1">
        <v>0</v>
      </c>
      <c r="Z944" s="1"/>
      <c r="AA944" s="1"/>
      <c r="AB944" s="1"/>
      <c r="AC944" s="1">
        <v>3</v>
      </c>
      <c r="AD944" s="1"/>
      <c r="AI944" t="str">
        <f t="shared" si="261"/>
        <v>Rochester</v>
      </c>
      <c r="AJ944" t="s">
        <v>1803</v>
      </c>
      <c r="AK944" s="158">
        <v>9</v>
      </c>
      <c r="AL944" s="7"/>
      <c r="AN944" s="98">
        <v>25</v>
      </c>
      <c r="AO944" s="100">
        <v>23</v>
      </c>
      <c r="AP944" s="100">
        <v>110</v>
      </c>
      <c r="AQ944" s="107">
        <v>57600</v>
      </c>
      <c r="AR944" s="107">
        <f t="shared" si="258"/>
        <v>25023</v>
      </c>
      <c r="AS944" t="s">
        <v>1726</v>
      </c>
      <c r="AT944" s="110">
        <f t="shared" si="259"/>
        <v>2557600</v>
      </c>
      <c r="AW944">
        <v>36.39</v>
      </c>
      <c r="AX944">
        <v>2.46</v>
      </c>
      <c r="AY944">
        <v>33.93</v>
      </c>
      <c r="BF944" s="118"/>
      <c r="BI944" s="118"/>
      <c r="BJ944" s="118"/>
    </row>
    <row r="945" spans="1:62" hidden="1" outlineLevel="1">
      <c r="A945" s="50" t="s">
        <v>369</v>
      </c>
      <c r="B945" s="9" t="s">
        <v>2332</v>
      </c>
      <c r="C945" s="1">
        <f t="shared" si="247"/>
        <v>2963</v>
      </c>
      <c r="D945" s="7">
        <f t="shared" si="248"/>
        <v>2</v>
      </c>
      <c r="E945" s="7" t="e">
        <f t="shared" si="249"/>
        <v>#N/A</v>
      </c>
      <c r="F945" s="7">
        <f t="shared" si="250"/>
        <v>1</v>
      </c>
      <c r="G945" s="7">
        <f t="shared" si="260"/>
        <v>5</v>
      </c>
      <c r="H945" s="49">
        <f t="shared" si="251"/>
        <v>326</v>
      </c>
      <c r="I945" s="178">
        <f t="shared" si="252"/>
        <v>0.11002362470469119</v>
      </c>
      <c r="J945" s="8"/>
      <c r="K945" s="2">
        <f t="shared" si="253"/>
        <v>0.42760715491056361</v>
      </c>
      <c r="L945" s="2">
        <f t="shared" si="254"/>
        <v>0</v>
      </c>
      <c r="M945" s="2">
        <f t="shared" si="255"/>
        <v>0.53763077961525485</v>
      </c>
      <c r="N945" s="2">
        <f t="shared" si="256"/>
        <v>6.0749240634492066E-3</v>
      </c>
      <c r="O945" s="2">
        <f t="shared" si="257"/>
        <v>2.8687141410732385E-2</v>
      </c>
      <c r="P945" s="1">
        <v>1267</v>
      </c>
      <c r="Q945" s="1"/>
      <c r="R945" s="1">
        <v>1593</v>
      </c>
      <c r="S945" s="1">
        <v>18</v>
      </c>
      <c r="T945" s="1"/>
      <c r="U945" s="1"/>
      <c r="V945" s="1"/>
      <c r="W945" s="1"/>
      <c r="X945" s="1">
        <v>24</v>
      </c>
      <c r="Y945" s="1">
        <v>57</v>
      </c>
      <c r="Z945" s="1"/>
      <c r="AA945" s="1"/>
      <c r="AB945" s="1"/>
      <c r="AC945" s="1">
        <v>4</v>
      </c>
      <c r="AD945" s="1"/>
      <c r="AI945" t="str">
        <f t="shared" si="261"/>
        <v>Rockland</v>
      </c>
      <c r="AJ945" t="s">
        <v>1803</v>
      </c>
      <c r="AK945" s="158">
        <v>9</v>
      </c>
      <c r="AL945" s="7"/>
      <c r="AN945" s="98">
        <v>25</v>
      </c>
      <c r="AO945" s="100">
        <v>23</v>
      </c>
      <c r="AP945" s="100">
        <v>115</v>
      </c>
      <c r="AQ945" s="107">
        <v>57775</v>
      </c>
      <c r="AR945" s="107">
        <f t="shared" si="258"/>
        <v>25023</v>
      </c>
      <c r="AS945" t="s">
        <v>1726</v>
      </c>
      <c r="AT945" s="110">
        <f t="shared" si="259"/>
        <v>2557775</v>
      </c>
      <c r="AW945">
        <v>10.1</v>
      </c>
      <c r="AX945">
        <v>0.08</v>
      </c>
      <c r="AY945">
        <v>10.02</v>
      </c>
      <c r="BF945" s="118"/>
      <c r="BI945" s="118"/>
      <c r="BJ945" s="118"/>
    </row>
    <row r="946" spans="1:62" hidden="1" outlineLevel="1">
      <c r="A946" s="50" t="s">
        <v>748</v>
      </c>
      <c r="B946" s="9" t="s">
        <v>2332</v>
      </c>
      <c r="C946" s="1">
        <f t="shared" si="247"/>
        <v>2143</v>
      </c>
      <c r="D946" s="7">
        <f t="shared" si="248"/>
        <v>2</v>
      </c>
      <c r="E946" s="7" t="e">
        <f t="shared" si="249"/>
        <v>#N/A</v>
      </c>
      <c r="F946" s="7">
        <f t="shared" si="250"/>
        <v>1</v>
      </c>
      <c r="G946" s="7">
        <f t="shared" si="260"/>
        <v>6</v>
      </c>
      <c r="H946" s="49">
        <f t="shared" si="251"/>
        <v>139</v>
      </c>
      <c r="I946" s="178">
        <f t="shared" si="252"/>
        <v>6.4862342510499299E-2</v>
      </c>
      <c r="J946" s="8"/>
      <c r="K946" s="2">
        <f t="shared" si="253"/>
        <v>0.46430237984134393</v>
      </c>
      <c r="L946" s="2">
        <f t="shared" si="254"/>
        <v>0</v>
      </c>
      <c r="M946" s="2">
        <f t="shared" si="255"/>
        <v>0.5291647223518432</v>
      </c>
      <c r="N946" s="2">
        <f t="shared" si="256"/>
        <v>4.6663555762949138E-4</v>
      </c>
      <c r="O946" s="2">
        <f t="shared" si="257"/>
        <v>6.0662622491833851E-3</v>
      </c>
      <c r="P946" s="1">
        <v>995</v>
      </c>
      <c r="Q946" s="1"/>
      <c r="R946" s="1">
        <v>1134</v>
      </c>
      <c r="S946" s="1">
        <v>1</v>
      </c>
      <c r="T946" s="1"/>
      <c r="U946" s="1"/>
      <c r="V946" s="1"/>
      <c r="W946" s="1"/>
      <c r="X946" s="1">
        <v>9</v>
      </c>
      <c r="Y946" s="1">
        <v>2</v>
      </c>
      <c r="Z946" s="1"/>
      <c r="AA946" s="1"/>
      <c r="AB946" s="1"/>
      <c r="AC946" s="1">
        <v>2</v>
      </c>
      <c r="AD946" s="1"/>
      <c r="AI946" t="str">
        <f t="shared" si="261"/>
        <v>Rockport</v>
      </c>
      <c r="AJ946" t="s">
        <v>819</v>
      </c>
      <c r="AK946" s="158">
        <v>6</v>
      </c>
      <c r="AL946" s="7"/>
      <c r="AN946" s="98">
        <v>25</v>
      </c>
      <c r="AO946" s="100">
        <v>9</v>
      </c>
      <c r="AP946" s="100">
        <v>130</v>
      </c>
      <c r="AQ946" s="107">
        <v>57880</v>
      </c>
      <c r="AR946" s="107">
        <f t="shared" si="258"/>
        <v>25009</v>
      </c>
      <c r="AS946" t="s">
        <v>1726</v>
      </c>
      <c r="AT946" s="110">
        <f t="shared" si="259"/>
        <v>2557880</v>
      </c>
      <c r="AW946">
        <v>17.579999999999998</v>
      </c>
      <c r="AX946">
        <v>10.52</v>
      </c>
      <c r="AY946">
        <v>7.07</v>
      </c>
      <c r="BF946" s="118"/>
      <c r="BI946" s="118"/>
      <c r="BJ946" s="118"/>
    </row>
    <row r="947" spans="1:62" hidden="1" outlineLevel="1">
      <c r="A947" s="50" t="s">
        <v>3100</v>
      </c>
      <c r="B947" s="9" t="s">
        <v>2332</v>
      </c>
      <c r="C947" s="1">
        <f t="shared" si="247"/>
        <v>98</v>
      </c>
      <c r="D947" s="7">
        <f t="shared" si="248"/>
        <v>2</v>
      </c>
      <c r="E947" s="7">
        <f t="shared" si="249"/>
        <v>3</v>
      </c>
      <c r="F947" s="7">
        <f t="shared" si="250"/>
        <v>1</v>
      </c>
      <c r="G947" s="7">
        <f t="shared" si="260"/>
        <v>0</v>
      </c>
      <c r="H947" s="49">
        <f t="shared" si="251"/>
        <v>26</v>
      </c>
      <c r="I947" s="178">
        <f t="shared" si="252"/>
        <v>0.26530612244897961</v>
      </c>
      <c r="J947" s="8"/>
      <c r="K947" s="2">
        <f t="shared" si="253"/>
        <v>0.36734693877551022</v>
      </c>
      <c r="L947" s="2">
        <f t="shared" si="254"/>
        <v>0</v>
      </c>
      <c r="M947" s="2">
        <f t="shared" si="255"/>
        <v>0.63265306122448983</v>
      </c>
      <c r="N947" s="2">
        <f t="shared" si="256"/>
        <v>0</v>
      </c>
      <c r="O947" s="2">
        <f t="shared" si="257"/>
        <v>0</v>
      </c>
      <c r="P947" s="1">
        <v>36</v>
      </c>
      <c r="Q947" s="1"/>
      <c r="R947" s="1">
        <v>62</v>
      </c>
      <c r="S947" s="1">
        <v>0</v>
      </c>
      <c r="T947" s="1"/>
      <c r="U947" s="1"/>
      <c r="V947" s="1"/>
      <c r="W947" s="1"/>
      <c r="X947" s="1">
        <v>0</v>
      </c>
      <c r="Y947" s="1">
        <v>0</v>
      </c>
      <c r="Z947" s="1"/>
      <c r="AA947" s="1"/>
      <c r="AB947" s="1"/>
      <c r="AC947" s="1">
        <v>0</v>
      </c>
      <c r="AD947" s="1"/>
      <c r="AI947" t="str">
        <f t="shared" si="261"/>
        <v>Rowe</v>
      </c>
      <c r="AJ947" t="s">
        <v>2429</v>
      </c>
      <c r="AK947" s="158">
        <v>1</v>
      </c>
      <c r="AL947" s="7"/>
      <c r="AN947" s="98">
        <v>25</v>
      </c>
      <c r="AO947" s="100">
        <v>11</v>
      </c>
      <c r="AP947" s="100">
        <v>100</v>
      </c>
      <c r="AQ947" s="107">
        <v>58335</v>
      </c>
      <c r="AR947" s="107">
        <f t="shared" si="258"/>
        <v>25011</v>
      </c>
      <c r="AS947" t="s">
        <v>1726</v>
      </c>
      <c r="AT947" s="110">
        <f t="shared" si="259"/>
        <v>2558335</v>
      </c>
      <c r="AW947">
        <v>24.07</v>
      </c>
      <c r="AX947">
        <v>0.52</v>
      </c>
      <c r="AY947">
        <v>23.55</v>
      </c>
      <c r="BF947" s="118"/>
      <c r="BI947" s="118"/>
      <c r="BJ947" s="118"/>
    </row>
    <row r="948" spans="1:62" hidden="1" outlineLevel="1">
      <c r="A948" s="50" t="s">
        <v>740</v>
      </c>
      <c r="B948" s="9" t="s">
        <v>2332</v>
      </c>
      <c r="C948" s="1">
        <f t="shared" si="247"/>
        <v>1140</v>
      </c>
      <c r="D948" s="7">
        <f t="shared" si="248"/>
        <v>2</v>
      </c>
      <c r="E948" s="7" t="e">
        <f t="shared" si="249"/>
        <v>#N/A</v>
      </c>
      <c r="F948" s="7">
        <f t="shared" si="250"/>
        <v>1</v>
      </c>
      <c r="G948" s="7">
        <f t="shared" si="260"/>
        <v>4</v>
      </c>
      <c r="H948" s="49">
        <f t="shared" si="251"/>
        <v>188</v>
      </c>
      <c r="I948" s="178">
        <f t="shared" si="252"/>
        <v>0.1649122807017544</v>
      </c>
      <c r="J948" s="8"/>
      <c r="K948" s="2">
        <f t="shared" si="253"/>
        <v>0.41228070175438597</v>
      </c>
      <c r="L948" s="2">
        <f t="shared" si="254"/>
        <v>0</v>
      </c>
      <c r="M948" s="2">
        <f t="shared" si="255"/>
        <v>0.57719298245614037</v>
      </c>
      <c r="N948" s="2">
        <f t="shared" si="256"/>
        <v>2.631578947368421E-3</v>
      </c>
      <c r="O948" s="2">
        <f t="shared" si="257"/>
        <v>7.8947368421052964E-3</v>
      </c>
      <c r="P948" s="1">
        <v>470</v>
      </c>
      <c r="Q948" s="1"/>
      <c r="R948" s="1">
        <v>658</v>
      </c>
      <c r="S948" s="1">
        <v>3</v>
      </c>
      <c r="T948" s="1"/>
      <c r="U948" s="1"/>
      <c r="V948" s="1"/>
      <c r="W948" s="1"/>
      <c r="X948" s="1">
        <v>7</v>
      </c>
      <c r="Y948" s="1">
        <v>1</v>
      </c>
      <c r="Z948" s="1"/>
      <c r="AA948" s="1"/>
      <c r="AB948" s="1"/>
      <c r="AC948" s="1">
        <v>1</v>
      </c>
      <c r="AD948" s="1"/>
      <c r="AI948" t="str">
        <f t="shared" si="261"/>
        <v>Rowley</v>
      </c>
      <c r="AJ948" t="s">
        <v>819</v>
      </c>
      <c r="AK948" s="158">
        <v>6</v>
      </c>
      <c r="AL948" s="7"/>
      <c r="AN948" s="98">
        <v>25</v>
      </c>
      <c r="AO948" s="100">
        <v>9</v>
      </c>
      <c r="AP948" s="100">
        <v>135</v>
      </c>
      <c r="AQ948" s="107">
        <v>58405</v>
      </c>
      <c r="AR948" s="107">
        <f t="shared" si="258"/>
        <v>25009</v>
      </c>
      <c r="AS948" t="s">
        <v>1726</v>
      </c>
      <c r="AT948" s="110">
        <f t="shared" si="259"/>
        <v>2558405</v>
      </c>
      <c r="AW948">
        <v>20.59</v>
      </c>
      <c r="AX948">
        <v>1.87</v>
      </c>
      <c r="AY948">
        <v>18.72</v>
      </c>
      <c r="BF948" s="118"/>
      <c r="BI948" s="118"/>
      <c r="BJ948" s="118"/>
    </row>
    <row r="949" spans="1:62" hidden="1" outlineLevel="1">
      <c r="A949" s="50" t="s">
        <v>1494</v>
      </c>
      <c r="B949" s="9" t="s">
        <v>2332</v>
      </c>
      <c r="C949" s="1">
        <f t="shared" si="247"/>
        <v>232</v>
      </c>
      <c r="D949" s="7">
        <f t="shared" si="248"/>
        <v>2</v>
      </c>
      <c r="E949" s="7">
        <f t="shared" si="249"/>
        <v>5</v>
      </c>
      <c r="F949" s="7">
        <f t="shared" si="250"/>
        <v>1</v>
      </c>
      <c r="G949" s="7">
        <f t="shared" si="260"/>
        <v>3</v>
      </c>
      <c r="H949" s="49">
        <f t="shared" si="251"/>
        <v>83</v>
      </c>
      <c r="I949" s="178">
        <f t="shared" si="252"/>
        <v>0.35775862068965519</v>
      </c>
      <c r="J949" s="8"/>
      <c r="K949" s="2">
        <f t="shared" si="253"/>
        <v>0.31465517241379309</v>
      </c>
      <c r="L949" s="2">
        <f t="shared" si="254"/>
        <v>0</v>
      </c>
      <c r="M949" s="2">
        <f t="shared" si="255"/>
        <v>0.67241379310344829</v>
      </c>
      <c r="N949" s="2">
        <f t="shared" si="256"/>
        <v>8.6206896551724137E-3</v>
      </c>
      <c r="O949" s="2">
        <f t="shared" si="257"/>
        <v>4.3103448275861496E-3</v>
      </c>
      <c r="P949" s="1">
        <v>73</v>
      </c>
      <c r="Q949" s="1"/>
      <c r="R949" s="1">
        <v>156</v>
      </c>
      <c r="S949" s="1">
        <v>2</v>
      </c>
      <c r="T949" s="1"/>
      <c r="U949" s="1"/>
      <c r="V949" s="1"/>
      <c r="W949" s="1"/>
      <c r="X949" s="1">
        <v>1</v>
      </c>
      <c r="Y949" s="1">
        <v>0</v>
      </c>
      <c r="Z949" s="1"/>
      <c r="AA949" s="1"/>
      <c r="AB949" s="1"/>
      <c r="AC949" s="1">
        <v>0</v>
      </c>
      <c r="AD949" s="1"/>
      <c r="AI949" t="str">
        <f t="shared" si="261"/>
        <v>Royalston</v>
      </c>
      <c r="AJ949" s="9" t="s">
        <v>1781</v>
      </c>
      <c r="AK949" s="158">
        <v>2</v>
      </c>
      <c r="AL949" s="7"/>
      <c r="AN949" s="98">
        <v>25</v>
      </c>
      <c r="AO949" s="100">
        <v>27</v>
      </c>
      <c r="AP949" s="100">
        <v>205</v>
      </c>
      <c r="AQ949" s="107">
        <v>58580</v>
      </c>
      <c r="AR949" s="107">
        <f t="shared" si="258"/>
        <v>25027</v>
      </c>
      <c r="AS949" t="s">
        <v>1726</v>
      </c>
      <c r="AT949" s="110">
        <f t="shared" si="259"/>
        <v>2558580</v>
      </c>
      <c r="AW949">
        <v>42.48</v>
      </c>
      <c r="AX949">
        <v>0.59</v>
      </c>
      <c r="AY949">
        <v>41.89</v>
      </c>
      <c r="BF949" s="118"/>
      <c r="BI949" s="118"/>
      <c r="BJ949" s="118"/>
    </row>
    <row r="950" spans="1:62" hidden="1" outlineLevel="1">
      <c r="A950" s="50" t="s">
        <v>995</v>
      </c>
      <c r="B950" s="9" t="s">
        <v>2332</v>
      </c>
      <c r="C950" s="1">
        <f t="shared" si="247"/>
        <v>165</v>
      </c>
      <c r="D950" s="7">
        <f t="shared" si="248"/>
        <v>2</v>
      </c>
      <c r="E950" s="7">
        <f t="shared" si="249"/>
        <v>6</v>
      </c>
      <c r="F950" s="7">
        <f t="shared" si="250"/>
        <v>1</v>
      </c>
      <c r="G950" s="7">
        <f t="shared" si="260"/>
        <v>0</v>
      </c>
      <c r="H950" s="49">
        <f t="shared" si="251"/>
        <v>28</v>
      </c>
      <c r="I950" s="178">
        <f t="shared" si="252"/>
        <v>0.16969696969696971</v>
      </c>
      <c r="J950" s="8"/>
      <c r="K950" s="2">
        <f t="shared" si="253"/>
        <v>0.38787878787878788</v>
      </c>
      <c r="L950" s="2">
        <f t="shared" si="254"/>
        <v>0</v>
      </c>
      <c r="M950" s="2">
        <f t="shared" si="255"/>
        <v>0.55757575757575761</v>
      </c>
      <c r="N950" s="2">
        <f t="shared" si="256"/>
        <v>0</v>
      </c>
      <c r="O950" s="2">
        <f t="shared" si="257"/>
        <v>5.4545454545454453E-2</v>
      </c>
      <c r="P950" s="1">
        <v>64</v>
      </c>
      <c r="Q950" s="1"/>
      <c r="R950" s="1">
        <v>92</v>
      </c>
      <c r="S950" s="1">
        <v>0</v>
      </c>
      <c r="T950" s="1"/>
      <c r="U950" s="1"/>
      <c r="V950" s="1"/>
      <c r="W950" s="1"/>
      <c r="X950" s="1">
        <v>3</v>
      </c>
      <c r="Y950" s="1">
        <v>5</v>
      </c>
      <c r="Z950" s="1"/>
      <c r="AA950" s="1"/>
      <c r="AB950" s="1"/>
      <c r="AC950" s="1">
        <v>1</v>
      </c>
      <c r="AD950" s="1"/>
      <c r="AI950" t="str">
        <f t="shared" si="261"/>
        <v>Russell</v>
      </c>
      <c r="AJ950" t="s">
        <v>2909</v>
      </c>
      <c r="AK950" s="158">
        <v>1</v>
      </c>
      <c r="AL950" s="7"/>
      <c r="AN950" s="98">
        <v>25</v>
      </c>
      <c r="AO950" s="100">
        <v>13</v>
      </c>
      <c r="AP950" s="100">
        <v>80</v>
      </c>
      <c r="AQ950" s="107">
        <v>58650</v>
      </c>
      <c r="AR950" s="107">
        <f t="shared" si="258"/>
        <v>25013</v>
      </c>
      <c r="AS950" t="s">
        <v>1726</v>
      </c>
      <c r="AT950" s="110">
        <f t="shared" si="259"/>
        <v>2558650</v>
      </c>
      <c r="AW950">
        <v>17.88</v>
      </c>
      <c r="AX950">
        <v>0.32</v>
      </c>
      <c r="AY950">
        <v>17.559999999999999</v>
      </c>
      <c r="BF950" s="118"/>
      <c r="BI950" s="118"/>
      <c r="BJ950" s="118"/>
    </row>
    <row r="951" spans="1:62" hidden="1" outlineLevel="1">
      <c r="A951" s="50" t="s">
        <v>840</v>
      </c>
      <c r="B951" s="9" t="s">
        <v>2332</v>
      </c>
      <c r="C951" s="1">
        <f t="shared" ref="C951:C1014" si="262">SUM(P951:AG951)</f>
        <v>1353</v>
      </c>
      <c r="D951" s="7">
        <f t="shared" ref="D951:D1014" si="263">RANK(P951,(P951:AG951))</f>
        <v>2</v>
      </c>
      <c r="E951" s="7">
        <f t="shared" ref="E951:E1014" si="264">RANK(Q951,(P951:AG951))</f>
        <v>5</v>
      </c>
      <c r="F951" s="7">
        <f t="shared" ref="F951:F1014" si="265">IF(R951&gt;0,RANK(R951,(P951:AG951)),0)</f>
        <v>1</v>
      </c>
      <c r="G951" s="7">
        <f t="shared" si="260"/>
        <v>0</v>
      </c>
      <c r="H951" s="49">
        <f t="shared" ref="H951:H1014" si="266">MAX(P951:T951)-LARGE(P951:T951,2)</f>
        <v>313</v>
      </c>
      <c r="I951" s="178">
        <f t="shared" ref="I951:I1014" si="267">H951/C951</f>
        <v>0.23133776792313376</v>
      </c>
      <c r="J951" s="8"/>
      <c r="K951" s="2">
        <f t="shared" ref="K951:K1014" si="268">IF(C951=0,"-",P951/C951)</f>
        <v>0.38211382113821141</v>
      </c>
      <c r="L951" s="2">
        <f t="shared" ref="L951:L1014" si="269">IF(C951=0,"-",Q951/C951)</f>
        <v>0</v>
      </c>
      <c r="M951" s="2">
        <f t="shared" ref="M951:M1014" si="270">IF(C951=0,"-",R951/C951)</f>
        <v>0.61345158906134512</v>
      </c>
      <c r="N951" s="2">
        <f t="shared" ref="N951:N1014" si="271">IF(C951=0,"-",S951/C951)</f>
        <v>0</v>
      </c>
      <c r="O951" s="2">
        <f t="shared" ref="O951:O1014" si="272">IF(C951=0,"-",(1-K951-L951-M951-N951))</f>
        <v>4.4345898004435336E-3</v>
      </c>
      <c r="P951" s="1">
        <v>517</v>
      </c>
      <c r="Q951" s="1"/>
      <c r="R951" s="1">
        <v>830</v>
      </c>
      <c r="S951" s="1">
        <v>0</v>
      </c>
      <c r="T951" s="1"/>
      <c r="U951" s="1"/>
      <c r="V951" s="1"/>
      <c r="W951" s="1"/>
      <c r="X951" s="1">
        <v>5</v>
      </c>
      <c r="Y951" s="1">
        <v>0</v>
      </c>
      <c r="Z951" s="1"/>
      <c r="AA951" s="1"/>
      <c r="AB951" s="1"/>
      <c r="AC951" s="1">
        <v>1</v>
      </c>
      <c r="AD951" s="1"/>
      <c r="AI951" t="str">
        <f t="shared" si="261"/>
        <v>Rutland</v>
      </c>
      <c r="AJ951" s="9" t="s">
        <v>1781</v>
      </c>
      <c r="AK951" s="158">
        <v>2</v>
      </c>
      <c r="AL951" s="7"/>
      <c r="AN951" s="98">
        <v>25</v>
      </c>
      <c r="AO951" s="100">
        <v>27</v>
      </c>
      <c r="AP951" s="100">
        <v>210</v>
      </c>
      <c r="AQ951" s="107">
        <v>58825</v>
      </c>
      <c r="AR951" s="107">
        <f t="shared" ref="AR951:AR1014" si="273">AN951*1000+AO951</f>
        <v>25027</v>
      </c>
      <c r="AS951" t="s">
        <v>1726</v>
      </c>
      <c r="AT951" s="110">
        <f t="shared" ref="AT951:AT1014" si="274">AN951*100000+AQ951</f>
        <v>2558825</v>
      </c>
      <c r="AW951">
        <v>36.409999999999997</v>
      </c>
      <c r="AX951">
        <v>1.1499999999999999</v>
      </c>
      <c r="AY951">
        <v>35.26</v>
      </c>
      <c r="BF951" s="118"/>
      <c r="BI951" s="118"/>
      <c r="BJ951" s="118"/>
    </row>
    <row r="952" spans="1:62" hidden="1" outlineLevel="1">
      <c r="A952" s="50" t="s">
        <v>1853</v>
      </c>
      <c r="B952" s="9" t="s">
        <v>2332</v>
      </c>
      <c r="C952" s="1">
        <f t="shared" si="262"/>
        <v>9216</v>
      </c>
      <c r="D952" s="7">
        <f t="shared" si="263"/>
        <v>2</v>
      </c>
      <c r="E952" s="7" t="e">
        <f t="shared" si="264"/>
        <v>#N/A</v>
      </c>
      <c r="F952" s="7">
        <f t="shared" si="265"/>
        <v>1</v>
      </c>
      <c r="G952" s="7">
        <f t="shared" ref="G952:G1015" si="275">IF(S952&gt;0,RANK(S952,(P952:AD952)),0)</f>
        <v>5</v>
      </c>
      <c r="H952" s="49">
        <f t="shared" si="266"/>
        <v>1261</v>
      </c>
      <c r="I952" s="178">
        <f t="shared" si="267"/>
        <v>0.13682725694444445</v>
      </c>
      <c r="J952" s="8"/>
      <c r="K952" s="2">
        <f t="shared" si="268"/>
        <v>0.4236111111111111</v>
      </c>
      <c r="L952" s="2">
        <f t="shared" si="269"/>
        <v>0</v>
      </c>
      <c r="M952" s="2">
        <f t="shared" si="270"/>
        <v>0.56043836805555558</v>
      </c>
      <c r="N952" s="2">
        <f t="shared" si="271"/>
        <v>2.6041666666666665E-3</v>
      </c>
      <c r="O952" s="2">
        <f t="shared" si="272"/>
        <v>1.3346354166666593E-2</v>
      </c>
      <c r="P952" s="1">
        <v>3904</v>
      </c>
      <c r="Q952" s="1"/>
      <c r="R952" s="1">
        <v>5165</v>
      </c>
      <c r="S952" s="1">
        <v>24</v>
      </c>
      <c r="T952" s="1"/>
      <c r="U952" s="1"/>
      <c r="V952" s="1"/>
      <c r="W952" s="1"/>
      <c r="X952" s="1">
        <v>58</v>
      </c>
      <c r="Y952" s="1">
        <v>52</v>
      </c>
      <c r="Z952" s="1"/>
      <c r="AA952" s="1"/>
      <c r="AB952" s="1"/>
      <c r="AC952" s="1">
        <v>13</v>
      </c>
      <c r="AD952" s="1"/>
      <c r="AI952" t="str">
        <f t="shared" si="261"/>
        <v>Salem</v>
      </c>
      <c r="AJ952" t="s">
        <v>819</v>
      </c>
      <c r="AK952" s="158">
        <v>6</v>
      </c>
      <c r="AL952" s="7"/>
      <c r="AN952" s="98">
        <v>25</v>
      </c>
      <c r="AO952" s="100">
        <v>9</v>
      </c>
      <c r="AP952" s="100">
        <v>140</v>
      </c>
      <c r="AQ952" s="107">
        <v>59105</v>
      </c>
      <c r="AR952" s="107">
        <f t="shared" si="273"/>
        <v>25009</v>
      </c>
      <c r="AS952" t="s">
        <v>1037</v>
      </c>
      <c r="AT952" s="110">
        <f t="shared" si="274"/>
        <v>2559105</v>
      </c>
      <c r="AW952">
        <v>18.059999999999999</v>
      </c>
      <c r="AX952">
        <v>9.9499999999999993</v>
      </c>
      <c r="AY952">
        <v>8.1</v>
      </c>
      <c r="BF952" s="118"/>
      <c r="BI952" s="118"/>
      <c r="BJ952" s="118"/>
    </row>
    <row r="953" spans="1:62" hidden="1" outlineLevel="1">
      <c r="A953" s="50" t="s">
        <v>1571</v>
      </c>
      <c r="B953" s="9" t="s">
        <v>2332</v>
      </c>
      <c r="C953" s="1">
        <f t="shared" si="262"/>
        <v>1449</v>
      </c>
      <c r="D953" s="7">
        <f t="shared" si="263"/>
        <v>2</v>
      </c>
      <c r="E953" s="7" t="e">
        <f t="shared" si="264"/>
        <v>#N/A</v>
      </c>
      <c r="F953" s="7">
        <f t="shared" si="265"/>
        <v>1</v>
      </c>
      <c r="G953" s="7">
        <f t="shared" si="275"/>
        <v>5</v>
      </c>
      <c r="H953" s="49">
        <f t="shared" si="266"/>
        <v>167</v>
      </c>
      <c r="I953" s="178">
        <f t="shared" si="267"/>
        <v>0.11525189786059352</v>
      </c>
      <c r="J953" s="8"/>
      <c r="K953" s="2">
        <f t="shared" si="268"/>
        <v>0.43271221532091098</v>
      </c>
      <c r="L953" s="2">
        <f t="shared" si="269"/>
        <v>0</v>
      </c>
      <c r="M953" s="2">
        <f t="shared" si="270"/>
        <v>0.54796411318150451</v>
      </c>
      <c r="N953" s="2">
        <f t="shared" si="271"/>
        <v>2.070393374741201E-3</v>
      </c>
      <c r="O953" s="2">
        <f t="shared" si="272"/>
        <v>1.7253278122843316E-2</v>
      </c>
      <c r="P953" s="1">
        <v>627</v>
      </c>
      <c r="Q953" s="1"/>
      <c r="R953" s="1">
        <v>794</v>
      </c>
      <c r="S953" s="1">
        <v>3</v>
      </c>
      <c r="T953" s="1"/>
      <c r="U953" s="1"/>
      <c r="V953" s="1"/>
      <c r="W953" s="1"/>
      <c r="X953" s="1">
        <v>12</v>
      </c>
      <c r="Y953" s="1">
        <v>11</v>
      </c>
      <c r="Z953" s="1"/>
      <c r="AA953" s="1"/>
      <c r="AB953" s="1"/>
      <c r="AC953" s="1">
        <v>2</v>
      </c>
      <c r="AD953" s="1"/>
      <c r="AI953" t="str">
        <f t="shared" si="261"/>
        <v>Salisbury</v>
      </c>
      <c r="AJ953" t="s">
        <v>819</v>
      </c>
      <c r="AK953" s="158">
        <v>6</v>
      </c>
      <c r="AL953" s="7"/>
      <c r="AN953" s="98">
        <v>25</v>
      </c>
      <c r="AO953" s="100">
        <v>9</v>
      </c>
      <c r="AP953" s="100">
        <v>145</v>
      </c>
      <c r="AQ953" s="107">
        <v>59245</v>
      </c>
      <c r="AR953" s="107">
        <f t="shared" si="273"/>
        <v>25009</v>
      </c>
      <c r="AS953" t="s">
        <v>1726</v>
      </c>
      <c r="AT953" s="110">
        <f t="shared" si="274"/>
        <v>2559245</v>
      </c>
      <c r="AW953">
        <v>17.850000000000001</v>
      </c>
      <c r="AX953">
        <v>2.41</v>
      </c>
      <c r="AY953">
        <v>15.43</v>
      </c>
      <c r="BF953" s="118"/>
      <c r="BI953" s="118"/>
      <c r="BJ953" s="118"/>
    </row>
    <row r="954" spans="1:62" hidden="1" outlineLevel="1">
      <c r="A954" s="50" t="s">
        <v>1488</v>
      </c>
      <c r="B954" s="9" t="s">
        <v>2332</v>
      </c>
      <c r="C954" s="1">
        <f t="shared" si="262"/>
        <v>192</v>
      </c>
      <c r="D954" s="7">
        <f t="shared" si="263"/>
        <v>2</v>
      </c>
      <c r="E954" s="7" t="e">
        <f t="shared" si="264"/>
        <v>#N/A</v>
      </c>
      <c r="F954" s="7">
        <f t="shared" si="265"/>
        <v>1</v>
      </c>
      <c r="G954" s="7">
        <f t="shared" si="275"/>
        <v>4</v>
      </c>
      <c r="H954" s="49">
        <f t="shared" si="266"/>
        <v>4</v>
      </c>
      <c r="I954" s="178">
        <f t="shared" si="267"/>
        <v>2.0833333333333332E-2</v>
      </c>
      <c r="J954" s="8"/>
      <c r="K954" s="2">
        <f t="shared" si="268"/>
        <v>0.46875</v>
      </c>
      <c r="L954" s="2">
        <f t="shared" si="269"/>
        <v>0</v>
      </c>
      <c r="M954" s="2">
        <f t="shared" si="270"/>
        <v>0.48958333333333331</v>
      </c>
      <c r="N954" s="2">
        <f t="shared" si="271"/>
        <v>1.0416666666666666E-2</v>
      </c>
      <c r="O954" s="2">
        <f t="shared" si="272"/>
        <v>3.1250000000000021E-2</v>
      </c>
      <c r="P954" s="1">
        <v>90</v>
      </c>
      <c r="Q954" s="1"/>
      <c r="R954" s="1">
        <v>94</v>
      </c>
      <c r="S954" s="1">
        <v>2</v>
      </c>
      <c r="T954" s="1"/>
      <c r="U954" s="1"/>
      <c r="V954" s="1"/>
      <c r="W954" s="1"/>
      <c r="X954" s="1">
        <v>4</v>
      </c>
      <c r="Y954" s="1">
        <v>1</v>
      </c>
      <c r="Z954" s="1"/>
      <c r="AA954" s="1"/>
      <c r="AB954" s="1"/>
      <c r="AC954" s="1">
        <v>1</v>
      </c>
      <c r="AD954" s="1"/>
      <c r="AI954" t="str">
        <f t="shared" si="261"/>
        <v>Sandisfield</v>
      </c>
      <c r="AJ954" t="s">
        <v>241</v>
      </c>
      <c r="AK954" s="158">
        <v>1</v>
      </c>
      <c r="AL954" s="7"/>
      <c r="AN954" s="98">
        <v>25</v>
      </c>
      <c r="AO954" s="100">
        <v>3</v>
      </c>
      <c r="AP954" s="100">
        <v>120</v>
      </c>
      <c r="AQ954" s="107">
        <v>59665</v>
      </c>
      <c r="AR954" s="107">
        <f t="shared" si="273"/>
        <v>25003</v>
      </c>
      <c r="AS954" t="s">
        <v>1726</v>
      </c>
      <c r="AT954" s="110">
        <f t="shared" si="274"/>
        <v>2559665</v>
      </c>
      <c r="AW954">
        <v>53.03</v>
      </c>
      <c r="AX954">
        <v>0.71</v>
      </c>
      <c r="AY954">
        <v>52.32</v>
      </c>
      <c r="BF954" s="118"/>
      <c r="BI954" s="118"/>
      <c r="BJ954" s="118"/>
    </row>
    <row r="955" spans="1:62" hidden="1" outlineLevel="1">
      <c r="A955" s="50" t="s">
        <v>1489</v>
      </c>
      <c r="B955" s="9" t="s">
        <v>2332</v>
      </c>
      <c r="C955" s="1">
        <f t="shared" si="262"/>
        <v>3957</v>
      </c>
      <c r="D955" s="7">
        <f t="shared" si="263"/>
        <v>2</v>
      </c>
      <c r="E955" s="7" t="e">
        <f t="shared" si="264"/>
        <v>#N/A</v>
      </c>
      <c r="F955" s="7">
        <f t="shared" si="265"/>
        <v>1</v>
      </c>
      <c r="G955" s="7">
        <f t="shared" si="275"/>
        <v>4</v>
      </c>
      <c r="H955" s="49">
        <f t="shared" si="266"/>
        <v>256</v>
      </c>
      <c r="I955" s="178">
        <f t="shared" si="267"/>
        <v>6.4695476370988117E-2</v>
      </c>
      <c r="J955" s="8"/>
      <c r="K955" s="2">
        <f t="shared" si="268"/>
        <v>0.46171341925701287</v>
      </c>
      <c r="L955" s="2">
        <f t="shared" si="269"/>
        <v>0</v>
      </c>
      <c r="M955" s="2">
        <f t="shared" si="270"/>
        <v>0.52640889562800097</v>
      </c>
      <c r="N955" s="2">
        <f t="shared" si="271"/>
        <v>3.7907505686125853E-3</v>
      </c>
      <c r="O955" s="2">
        <f t="shared" si="272"/>
        <v>8.0869345463735181E-3</v>
      </c>
      <c r="P955" s="1">
        <v>1827</v>
      </c>
      <c r="Q955" s="1"/>
      <c r="R955" s="1">
        <v>2083</v>
      </c>
      <c r="S955" s="1">
        <v>15</v>
      </c>
      <c r="T955" s="1"/>
      <c r="U955" s="1"/>
      <c r="V955" s="1"/>
      <c r="W955" s="1"/>
      <c r="X955" s="1">
        <v>20</v>
      </c>
      <c r="Y955" s="1">
        <v>8</v>
      </c>
      <c r="Z955" s="1"/>
      <c r="AA955" s="1"/>
      <c r="AB955" s="1"/>
      <c r="AC955" s="1">
        <v>4</v>
      </c>
      <c r="AD955" s="1"/>
      <c r="AI955" t="str">
        <f t="shared" si="261"/>
        <v>Sandwich</v>
      </c>
      <c r="AJ955" t="s">
        <v>2598</v>
      </c>
      <c r="AK955" s="158">
        <v>9</v>
      </c>
      <c r="AL955" s="7"/>
      <c r="AN955" s="98">
        <v>25</v>
      </c>
      <c r="AO955" s="100">
        <v>1</v>
      </c>
      <c r="AP955" s="100">
        <v>60</v>
      </c>
      <c r="AQ955" s="107">
        <v>59735</v>
      </c>
      <c r="AR955" s="107">
        <f t="shared" si="273"/>
        <v>25001</v>
      </c>
      <c r="AS955" t="s">
        <v>1726</v>
      </c>
      <c r="AT955" s="110">
        <f t="shared" si="274"/>
        <v>2559735</v>
      </c>
      <c r="AW955">
        <v>44.36</v>
      </c>
      <c r="AX955">
        <v>1.32</v>
      </c>
      <c r="AY955">
        <v>43.04</v>
      </c>
      <c r="BF955" s="118"/>
      <c r="BI955" s="118"/>
      <c r="BJ955" s="118"/>
    </row>
    <row r="956" spans="1:62" hidden="1" outlineLevel="1">
      <c r="A956" s="50" t="s">
        <v>1490</v>
      </c>
      <c r="B956" s="9" t="s">
        <v>2332</v>
      </c>
      <c r="C956" s="1">
        <f t="shared" si="262"/>
        <v>4378</v>
      </c>
      <c r="D956" s="7">
        <f t="shared" si="263"/>
        <v>2</v>
      </c>
      <c r="E956" s="7" t="e">
        <f t="shared" si="264"/>
        <v>#N/A</v>
      </c>
      <c r="F956" s="7">
        <f t="shared" si="265"/>
        <v>1</v>
      </c>
      <c r="G956" s="7">
        <f t="shared" si="275"/>
        <v>4</v>
      </c>
      <c r="H956" s="49">
        <f t="shared" si="266"/>
        <v>19</v>
      </c>
      <c r="I956" s="178">
        <f t="shared" si="267"/>
        <v>4.3398812243033349E-3</v>
      </c>
      <c r="J956" s="8"/>
      <c r="K956" s="2">
        <f t="shared" si="268"/>
        <v>0.48264047510278668</v>
      </c>
      <c r="L956" s="2">
        <f t="shared" si="269"/>
        <v>0</v>
      </c>
      <c r="M956" s="2">
        <f t="shared" si="270"/>
        <v>0.48698035632708997</v>
      </c>
      <c r="N956" s="2">
        <f t="shared" si="271"/>
        <v>7.7661032434901784E-3</v>
      </c>
      <c r="O956" s="2">
        <f t="shared" si="272"/>
        <v>2.2613065326633226E-2</v>
      </c>
      <c r="P956" s="1">
        <v>2113</v>
      </c>
      <c r="Q956" s="1"/>
      <c r="R956" s="1">
        <v>2132</v>
      </c>
      <c r="S956" s="1">
        <v>34</v>
      </c>
      <c r="T956" s="1"/>
      <c r="U956" s="1"/>
      <c r="V956" s="1"/>
      <c r="W956" s="1"/>
      <c r="X956" s="1">
        <v>66</v>
      </c>
      <c r="Y956" s="1">
        <v>23</v>
      </c>
      <c r="Z956" s="1"/>
      <c r="AA956" s="1"/>
      <c r="AB956" s="1"/>
      <c r="AC956" s="1">
        <v>10</v>
      </c>
      <c r="AD956" s="1"/>
      <c r="AI956" t="str">
        <f t="shared" si="261"/>
        <v>Saugus</v>
      </c>
      <c r="AJ956" t="s">
        <v>819</v>
      </c>
      <c r="AK956" s="158">
        <v>6</v>
      </c>
      <c r="AL956" s="7"/>
      <c r="AN956" s="98">
        <v>25</v>
      </c>
      <c r="AO956" s="100">
        <v>9</v>
      </c>
      <c r="AP956" s="100">
        <v>150</v>
      </c>
      <c r="AQ956" s="107">
        <v>60015</v>
      </c>
      <c r="AR956" s="107">
        <f t="shared" si="273"/>
        <v>25009</v>
      </c>
      <c r="AS956" t="s">
        <v>1726</v>
      </c>
      <c r="AT956" s="110">
        <f t="shared" si="274"/>
        <v>2560015</v>
      </c>
      <c r="AW956">
        <v>11.75</v>
      </c>
      <c r="AX956">
        <v>0.77</v>
      </c>
      <c r="AY956">
        <v>10.99</v>
      </c>
      <c r="BF956" s="118"/>
      <c r="BI956" s="118"/>
      <c r="BJ956" s="118"/>
    </row>
    <row r="957" spans="1:62" hidden="1" outlineLevel="1">
      <c r="A957" s="50" t="s">
        <v>352</v>
      </c>
      <c r="B957" s="9" t="s">
        <v>2332</v>
      </c>
      <c r="C957" s="1">
        <f t="shared" si="262"/>
        <v>106</v>
      </c>
      <c r="D957" s="7">
        <f t="shared" si="263"/>
        <v>2</v>
      </c>
      <c r="E957" s="7">
        <f t="shared" si="264"/>
        <v>4</v>
      </c>
      <c r="F957" s="7">
        <f t="shared" si="265"/>
        <v>1</v>
      </c>
      <c r="G957" s="7">
        <f t="shared" si="275"/>
        <v>0</v>
      </c>
      <c r="H957" s="49">
        <f t="shared" si="266"/>
        <v>15</v>
      </c>
      <c r="I957" s="178">
        <f t="shared" si="267"/>
        <v>0.14150943396226415</v>
      </c>
      <c r="J957" s="8"/>
      <c r="K957" s="2">
        <f t="shared" si="268"/>
        <v>0.42452830188679247</v>
      </c>
      <c r="L957" s="2">
        <f t="shared" si="269"/>
        <v>0</v>
      </c>
      <c r="M957" s="2">
        <f t="shared" si="270"/>
        <v>0.56603773584905659</v>
      </c>
      <c r="N957" s="2">
        <f t="shared" si="271"/>
        <v>0</v>
      </c>
      <c r="O957" s="2">
        <f t="shared" si="272"/>
        <v>9.4339622641509413E-3</v>
      </c>
      <c r="P957" s="1">
        <v>45</v>
      </c>
      <c r="Q957" s="1"/>
      <c r="R957" s="1">
        <v>60</v>
      </c>
      <c r="S957" s="1">
        <v>0</v>
      </c>
      <c r="T957" s="1"/>
      <c r="U957" s="1"/>
      <c r="V957" s="1"/>
      <c r="W957" s="1"/>
      <c r="X957" s="1">
        <v>1</v>
      </c>
      <c r="Y957" s="1">
        <v>0</v>
      </c>
      <c r="Z957" s="1"/>
      <c r="AA957" s="1"/>
      <c r="AB957" s="1"/>
      <c r="AC957" s="1">
        <v>0</v>
      </c>
      <c r="AD957" s="1"/>
      <c r="AI957" t="str">
        <f t="shared" si="261"/>
        <v>Savoy</v>
      </c>
      <c r="AJ957" t="s">
        <v>241</v>
      </c>
      <c r="AK957" s="158">
        <v>1</v>
      </c>
      <c r="AL957" s="7"/>
      <c r="AN957" s="98">
        <v>25</v>
      </c>
      <c r="AO957" s="100">
        <v>3</v>
      </c>
      <c r="AP957" s="100">
        <v>125</v>
      </c>
      <c r="AQ957" s="107">
        <v>60225</v>
      </c>
      <c r="AR957" s="107">
        <f t="shared" si="273"/>
        <v>25003</v>
      </c>
      <c r="AS957" t="s">
        <v>1726</v>
      </c>
      <c r="AT957" s="110">
        <f t="shared" si="274"/>
        <v>2560225</v>
      </c>
      <c r="AW957">
        <v>36.01</v>
      </c>
      <c r="AX957">
        <v>0.14000000000000001</v>
      </c>
      <c r="AY957">
        <v>35.86</v>
      </c>
      <c r="BF957" s="118"/>
      <c r="BI957" s="118"/>
      <c r="BJ957" s="118"/>
    </row>
    <row r="958" spans="1:62" hidden="1" outlineLevel="1">
      <c r="A958" s="50" t="s">
        <v>1782</v>
      </c>
      <c r="B958" s="9" t="s">
        <v>2332</v>
      </c>
      <c r="C958" s="1">
        <f t="shared" si="262"/>
        <v>3915</v>
      </c>
      <c r="D958" s="7">
        <f t="shared" si="263"/>
        <v>2</v>
      </c>
      <c r="E958" s="7" t="e">
        <f t="shared" si="264"/>
        <v>#N/A</v>
      </c>
      <c r="F958" s="7">
        <f t="shared" si="265"/>
        <v>1</v>
      </c>
      <c r="G958" s="7">
        <f t="shared" si="275"/>
        <v>3</v>
      </c>
      <c r="H958" s="49">
        <f t="shared" si="266"/>
        <v>67</v>
      </c>
      <c r="I958" s="178">
        <f t="shared" si="267"/>
        <v>1.7113665389527459E-2</v>
      </c>
      <c r="J958" s="8"/>
      <c r="K958" s="2">
        <f t="shared" si="268"/>
        <v>0.48761174968071519</v>
      </c>
      <c r="L958" s="2">
        <f t="shared" si="269"/>
        <v>0</v>
      </c>
      <c r="M958" s="2">
        <f t="shared" si="270"/>
        <v>0.50472541507024271</v>
      </c>
      <c r="N958" s="2">
        <f t="shared" si="271"/>
        <v>4.0868454661558114E-3</v>
      </c>
      <c r="O958" s="2">
        <f t="shared" si="272"/>
        <v>3.5759897828862878E-3</v>
      </c>
      <c r="P958" s="1">
        <v>1909</v>
      </c>
      <c r="Q958" s="1"/>
      <c r="R958" s="1">
        <v>1976</v>
      </c>
      <c r="S958" s="1">
        <v>16</v>
      </c>
      <c r="T958" s="1"/>
      <c r="U958" s="1"/>
      <c r="V958" s="1"/>
      <c r="W958" s="1"/>
      <c r="X958" s="1">
        <v>8</v>
      </c>
      <c r="Y958" s="1">
        <v>4</v>
      </c>
      <c r="Z958" s="1"/>
      <c r="AA958" s="1"/>
      <c r="AB958" s="1"/>
      <c r="AC958" s="1">
        <v>2</v>
      </c>
      <c r="AD958" s="1"/>
      <c r="AI958" t="str">
        <f t="shared" si="261"/>
        <v>Scituate</v>
      </c>
      <c r="AJ958" t="s">
        <v>1803</v>
      </c>
      <c r="AK958" s="158">
        <v>8</v>
      </c>
      <c r="AL958" s="7"/>
      <c r="AN958" s="98">
        <v>25</v>
      </c>
      <c r="AO958" s="100">
        <v>23</v>
      </c>
      <c r="AP958" s="100">
        <v>120</v>
      </c>
      <c r="AQ958" s="107">
        <v>60330</v>
      </c>
      <c r="AR958" s="107">
        <f t="shared" si="273"/>
        <v>25023</v>
      </c>
      <c r="AS958" t="s">
        <v>1726</v>
      </c>
      <c r="AT958" s="110">
        <f t="shared" si="274"/>
        <v>2560330</v>
      </c>
      <c r="AW958">
        <v>31.8</v>
      </c>
      <c r="AX958">
        <v>14.61</v>
      </c>
      <c r="AY958">
        <v>17.18</v>
      </c>
      <c r="BF958" s="118"/>
      <c r="BI958" s="118"/>
      <c r="BJ958" s="118"/>
    </row>
    <row r="959" spans="1:62" hidden="1" outlineLevel="1">
      <c r="A959" s="50" t="s">
        <v>173</v>
      </c>
      <c r="B959" s="9" t="s">
        <v>2332</v>
      </c>
      <c r="C959" s="1">
        <f t="shared" si="262"/>
        <v>1607</v>
      </c>
      <c r="D959" s="7">
        <f t="shared" si="263"/>
        <v>2</v>
      </c>
      <c r="E959" s="7" t="e">
        <f t="shared" si="264"/>
        <v>#N/A</v>
      </c>
      <c r="F959" s="7">
        <f t="shared" si="265"/>
        <v>1</v>
      </c>
      <c r="G959" s="7">
        <f t="shared" si="275"/>
        <v>5</v>
      </c>
      <c r="H959" s="49">
        <f t="shared" si="266"/>
        <v>147</v>
      </c>
      <c r="I959" s="178">
        <f t="shared" si="267"/>
        <v>9.1474797759800872E-2</v>
      </c>
      <c r="J959" s="8"/>
      <c r="K959" s="2">
        <f t="shared" si="268"/>
        <v>0.44803982576228996</v>
      </c>
      <c r="L959" s="2">
        <f t="shared" si="269"/>
        <v>0</v>
      </c>
      <c r="M959" s="2">
        <f t="shared" si="270"/>
        <v>0.5395146235220909</v>
      </c>
      <c r="N959" s="2">
        <f t="shared" si="271"/>
        <v>1.8668326073428749E-3</v>
      </c>
      <c r="O959" s="2">
        <f t="shared" si="272"/>
        <v>1.0578718108276272E-2</v>
      </c>
      <c r="P959" s="1">
        <v>720</v>
      </c>
      <c r="Q959" s="1"/>
      <c r="R959" s="1">
        <v>867</v>
      </c>
      <c r="S959" s="1">
        <v>3</v>
      </c>
      <c r="T959" s="1"/>
      <c r="U959" s="1"/>
      <c r="V959" s="1"/>
      <c r="W959" s="1"/>
      <c r="X959" s="1">
        <v>11</v>
      </c>
      <c r="Y959" s="1">
        <v>4</v>
      </c>
      <c r="Z959" s="1"/>
      <c r="AA959" s="1"/>
      <c r="AB959" s="1"/>
      <c r="AC959" s="1">
        <v>2</v>
      </c>
      <c r="AD959" s="1"/>
      <c r="AI959" t="str">
        <f t="shared" si="261"/>
        <v>Seekonk</v>
      </c>
      <c r="AJ959" t="s">
        <v>2786</v>
      </c>
      <c r="AK959" s="158">
        <v>4</v>
      </c>
      <c r="AL959" s="7"/>
      <c r="AN959" s="98">
        <v>25</v>
      </c>
      <c r="AO959" s="100">
        <v>5</v>
      </c>
      <c r="AP959" s="100">
        <v>80</v>
      </c>
      <c r="AQ959" s="107">
        <v>60645</v>
      </c>
      <c r="AR959" s="107">
        <f t="shared" si="273"/>
        <v>25005</v>
      </c>
      <c r="AS959" t="s">
        <v>1726</v>
      </c>
      <c r="AT959" s="110">
        <f t="shared" si="274"/>
        <v>2560645</v>
      </c>
      <c r="AW959">
        <v>18.420000000000002</v>
      </c>
      <c r="AX959">
        <v>0.1</v>
      </c>
      <c r="AY959">
        <v>18.32</v>
      </c>
      <c r="BF959" s="118"/>
      <c r="BI959" s="118"/>
      <c r="BJ959" s="118"/>
    </row>
    <row r="960" spans="1:62" hidden="1" outlineLevel="1">
      <c r="A960" s="50" t="s">
        <v>3287</v>
      </c>
      <c r="B960" s="9" t="s">
        <v>2332</v>
      </c>
      <c r="C960" s="1">
        <f t="shared" si="262"/>
        <v>4486</v>
      </c>
      <c r="D960" s="7">
        <f t="shared" si="263"/>
        <v>1</v>
      </c>
      <c r="E960" s="7">
        <f t="shared" si="264"/>
        <v>6</v>
      </c>
      <c r="F960" s="7">
        <f t="shared" si="265"/>
        <v>2</v>
      </c>
      <c r="G960" s="7">
        <f t="shared" si="275"/>
        <v>4</v>
      </c>
      <c r="H960" s="49">
        <f t="shared" si="266"/>
        <v>342</v>
      </c>
      <c r="I960" s="178">
        <f t="shared" si="267"/>
        <v>7.6237182345073568E-2</v>
      </c>
      <c r="J960" s="8"/>
      <c r="K960" s="2">
        <f t="shared" si="268"/>
        <v>0.53522068658047262</v>
      </c>
      <c r="L960" s="2">
        <f t="shared" si="269"/>
        <v>0</v>
      </c>
      <c r="M960" s="2">
        <f t="shared" si="270"/>
        <v>0.45898350423539902</v>
      </c>
      <c r="N960" s="2">
        <f t="shared" si="271"/>
        <v>1.3374944271065537E-3</v>
      </c>
      <c r="O960" s="2">
        <f t="shared" si="272"/>
        <v>4.4583147570218104E-3</v>
      </c>
      <c r="P960" s="1">
        <v>2401</v>
      </c>
      <c r="Q960" s="1"/>
      <c r="R960" s="1">
        <v>2059</v>
      </c>
      <c r="S960" s="1">
        <v>6</v>
      </c>
      <c r="T960" s="1"/>
      <c r="U960" s="1"/>
      <c r="V960" s="1"/>
      <c r="W960" s="1"/>
      <c r="X960" s="1">
        <v>18</v>
      </c>
      <c r="Y960" s="1">
        <v>2</v>
      </c>
      <c r="Z960" s="1"/>
      <c r="AA960" s="1"/>
      <c r="AB960" s="1"/>
      <c r="AC960" s="1">
        <v>0</v>
      </c>
      <c r="AD960" s="1"/>
      <c r="AI960" t="str">
        <f t="shared" si="261"/>
        <v>Sharon</v>
      </c>
      <c r="AJ960" t="s">
        <v>502</v>
      </c>
      <c r="AK960" s="158">
        <v>4</v>
      </c>
      <c r="AL960" s="7"/>
      <c r="AN960" s="98">
        <v>25</v>
      </c>
      <c r="AO960" s="100">
        <v>21</v>
      </c>
      <c r="AP960" s="100">
        <v>110</v>
      </c>
      <c r="AQ960" s="107">
        <v>60785</v>
      </c>
      <c r="AR960" s="107">
        <f t="shared" si="273"/>
        <v>25021</v>
      </c>
      <c r="AS960" t="s">
        <v>1726</v>
      </c>
      <c r="AT960" s="110">
        <f t="shared" si="274"/>
        <v>2560785</v>
      </c>
      <c r="AW960">
        <v>24.17</v>
      </c>
      <c r="AX960">
        <v>0.86</v>
      </c>
      <c r="AY960">
        <v>23.31</v>
      </c>
      <c r="BF960" s="118"/>
      <c r="BI960" s="118"/>
      <c r="BJ960" s="118"/>
    </row>
    <row r="961" spans="1:62" hidden="1" outlineLevel="1">
      <c r="A961" s="50" t="s">
        <v>1688</v>
      </c>
      <c r="B961" s="9" t="s">
        <v>2332</v>
      </c>
      <c r="C961" s="1">
        <f t="shared" si="262"/>
        <v>670</v>
      </c>
      <c r="D961" s="7">
        <f t="shared" si="263"/>
        <v>2</v>
      </c>
      <c r="E961" s="7" t="e">
        <f t="shared" si="264"/>
        <v>#N/A</v>
      </c>
      <c r="F961" s="7">
        <f t="shared" si="265"/>
        <v>1</v>
      </c>
      <c r="G961" s="7">
        <f t="shared" si="275"/>
        <v>3</v>
      </c>
      <c r="H961" s="49">
        <f t="shared" si="266"/>
        <v>33</v>
      </c>
      <c r="I961" s="178">
        <f t="shared" si="267"/>
        <v>4.9253731343283584E-2</v>
      </c>
      <c r="J961" s="8"/>
      <c r="K961" s="2">
        <f t="shared" si="268"/>
        <v>0.46865671641791046</v>
      </c>
      <c r="L961" s="2">
        <f t="shared" si="269"/>
        <v>0</v>
      </c>
      <c r="M961" s="2">
        <f t="shared" si="270"/>
        <v>0.51791044776119399</v>
      </c>
      <c r="N961" s="2">
        <f t="shared" si="271"/>
        <v>4.4776119402985077E-3</v>
      </c>
      <c r="O961" s="2">
        <f t="shared" si="272"/>
        <v>8.955223880596986E-3</v>
      </c>
      <c r="P961" s="1">
        <v>314</v>
      </c>
      <c r="Q961" s="1"/>
      <c r="R961" s="1">
        <v>347</v>
      </c>
      <c r="S961" s="1">
        <v>3</v>
      </c>
      <c r="T961" s="1"/>
      <c r="U961" s="1"/>
      <c r="V961" s="1"/>
      <c r="W961" s="1"/>
      <c r="X961" s="1">
        <v>1</v>
      </c>
      <c r="Y961" s="1">
        <v>2</v>
      </c>
      <c r="Z961" s="1"/>
      <c r="AA961" s="1"/>
      <c r="AB961" s="1"/>
      <c r="AC961" s="1">
        <v>3</v>
      </c>
      <c r="AD961" s="1"/>
      <c r="AI961" t="str">
        <f t="shared" si="261"/>
        <v>Sheffield</v>
      </c>
      <c r="AJ961" t="s">
        <v>241</v>
      </c>
      <c r="AK961" s="158">
        <v>1</v>
      </c>
      <c r="AL961" s="7"/>
      <c r="AN961" s="98">
        <v>25</v>
      </c>
      <c r="AO961" s="100">
        <v>3</v>
      </c>
      <c r="AP961" s="100">
        <v>130</v>
      </c>
      <c r="AQ961" s="107">
        <v>61065</v>
      </c>
      <c r="AR961" s="107">
        <f t="shared" si="273"/>
        <v>25003</v>
      </c>
      <c r="AS961" t="s">
        <v>1726</v>
      </c>
      <c r="AT961" s="110">
        <f t="shared" si="274"/>
        <v>2561065</v>
      </c>
      <c r="AW961">
        <v>48.54</v>
      </c>
      <c r="AX961">
        <v>0.39</v>
      </c>
      <c r="AY961">
        <v>48.15</v>
      </c>
      <c r="BF961" s="118"/>
      <c r="BI961" s="118"/>
      <c r="BJ961" s="118"/>
    </row>
    <row r="962" spans="1:62" hidden="1" outlineLevel="1">
      <c r="A962" s="50" t="s">
        <v>1689</v>
      </c>
      <c r="B962" s="9" t="s">
        <v>2332</v>
      </c>
      <c r="C962" s="1">
        <f t="shared" si="262"/>
        <v>625</v>
      </c>
      <c r="D962" s="7">
        <f t="shared" si="263"/>
        <v>2</v>
      </c>
      <c r="E962" s="7">
        <f t="shared" si="264"/>
        <v>5</v>
      </c>
      <c r="F962" s="7">
        <f t="shared" si="265"/>
        <v>1</v>
      </c>
      <c r="G962" s="7">
        <f t="shared" si="275"/>
        <v>3</v>
      </c>
      <c r="H962" s="49">
        <f t="shared" si="266"/>
        <v>295</v>
      </c>
      <c r="I962" s="178">
        <f t="shared" si="267"/>
        <v>0.47199999999999998</v>
      </c>
      <c r="J962" s="8"/>
      <c r="K962" s="2">
        <f t="shared" si="268"/>
        <v>0.26240000000000002</v>
      </c>
      <c r="L962" s="2">
        <f t="shared" si="269"/>
        <v>0</v>
      </c>
      <c r="M962" s="2">
        <f t="shared" si="270"/>
        <v>0.73440000000000005</v>
      </c>
      <c r="N962" s="2">
        <f t="shared" si="271"/>
        <v>1.6000000000000001E-3</v>
      </c>
      <c r="O962" s="2">
        <f t="shared" si="272"/>
        <v>1.5999999999999806E-3</v>
      </c>
      <c r="P962" s="1">
        <v>164</v>
      </c>
      <c r="Q962" s="1"/>
      <c r="R962" s="1">
        <v>459</v>
      </c>
      <c r="S962" s="1">
        <v>1</v>
      </c>
      <c r="T962" s="1"/>
      <c r="U962" s="1"/>
      <c r="V962" s="1"/>
      <c r="W962" s="1"/>
      <c r="X962" s="1">
        <v>1</v>
      </c>
      <c r="Y962" s="1">
        <v>0</v>
      </c>
      <c r="Z962" s="1"/>
      <c r="AA962" s="1"/>
      <c r="AB962" s="1"/>
      <c r="AC962" s="1">
        <v>0</v>
      </c>
      <c r="AD962" s="1"/>
      <c r="AI962" t="str">
        <f t="shared" si="261"/>
        <v>Shelburne</v>
      </c>
      <c r="AJ962" t="s">
        <v>2429</v>
      </c>
      <c r="AK962" s="158">
        <v>1</v>
      </c>
      <c r="AL962" s="7"/>
      <c r="AN962" s="98">
        <v>25</v>
      </c>
      <c r="AO962" s="100">
        <v>11</v>
      </c>
      <c r="AP962" s="100">
        <v>105</v>
      </c>
      <c r="AQ962" s="107">
        <v>61135</v>
      </c>
      <c r="AR962" s="107">
        <f t="shared" si="273"/>
        <v>25011</v>
      </c>
      <c r="AS962" t="s">
        <v>1726</v>
      </c>
      <c r="AT962" s="110">
        <f t="shared" si="274"/>
        <v>2561135</v>
      </c>
      <c r="AW962">
        <v>23.45</v>
      </c>
      <c r="AX962">
        <v>0.2</v>
      </c>
      <c r="AY962">
        <v>23.25</v>
      </c>
      <c r="BF962" s="118"/>
      <c r="BI962" s="118"/>
      <c r="BJ962" s="118"/>
    </row>
    <row r="963" spans="1:62" hidden="1" outlineLevel="1">
      <c r="A963" s="50" t="s">
        <v>316</v>
      </c>
      <c r="B963" s="9" t="s">
        <v>2332</v>
      </c>
      <c r="C963" s="1">
        <f t="shared" si="262"/>
        <v>1079</v>
      </c>
      <c r="D963" s="7">
        <f t="shared" si="263"/>
        <v>1</v>
      </c>
      <c r="E963" s="7">
        <f t="shared" si="264"/>
        <v>5</v>
      </c>
      <c r="F963" s="7">
        <f t="shared" si="265"/>
        <v>2</v>
      </c>
      <c r="G963" s="7">
        <f t="shared" si="275"/>
        <v>3</v>
      </c>
      <c r="H963" s="49">
        <f t="shared" si="266"/>
        <v>186</v>
      </c>
      <c r="I963" s="178">
        <f t="shared" si="267"/>
        <v>0.17238183503243745</v>
      </c>
      <c r="J963" s="8"/>
      <c r="K963" s="2">
        <f t="shared" si="268"/>
        <v>0.58480074142724747</v>
      </c>
      <c r="L963" s="2">
        <f t="shared" si="269"/>
        <v>0</v>
      </c>
      <c r="M963" s="2">
        <f t="shared" si="270"/>
        <v>0.41241890639480999</v>
      </c>
      <c r="N963" s="2">
        <f t="shared" si="271"/>
        <v>1.8535681186283596E-3</v>
      </c>
      <c r="O963" s="2">
        <f t="shared" si="272"/>
        <v>9.2678405931417591E-4</v>
      </c>
      <c r="P963" s="1">
        <v>631</v>
      </c>
      <c r="Q963" s="1"/>
      <c r="R963" s="1">
        <v>445</v>
      </c>
      <c r="S963" s="1">
        <v>2</v>
      </c>
      <c r="T963" s="1"/>
      <c r="U963" s="1"/>
      <c r="V963" s="1"/>
      <c r="W963" s="1"/>
      <c r="X963" s="1">
        <v>1</v>
      </c>
      <c r="Y963" s="1">
        <v>0</v>
      </c>
      <c r="Z963" s="1"/>
      <c r="AA963" s="1"/>
      <c r="AB963" s="1"/>
      <c r="AC963" s="1">
        <v>0</v>
      </c>
      <c r="AD963" s="1"/>
      <c r="AI963" t="str">
        <f t="shared" ref="AI963:AI1026" si="276">A963</f>
        <v>Sherborn</v>
      </c>
      <c r="AJ963" t="s">
        <v>2249</v>
      </c>
      <c r="AK963" s="158">
        <v>5</v>
      </c>
      <c r="AL963" s="7"/>
      <c r="AN963" s="98">
        <v>25</v>
      </c>
      <c r="AO963" s="100">
        <v>17</v>
      </c>
      <c r="AP963" s="100">
        <v>185</v>
      </c>
      <c r="AQ963" s="107">
        <v>61380</v>
      </c>
      <c r="AR963" s="107">
        <f t="shared" si="273"/>
        <v>25017</v>
      </c>
      <c r="AS963" t="s">
        <v>1726</v>
      </c>
      <c r="AT963" s="110">
        <f t="shared" si="274"/>
        <v>2561380</v>
      </c>
      <c r="AW963">
        <v>16.190000000000001</v>
      </c>
      <c r="AX963">
        <v>0.22</v>
      </c>
      <c r="AY963">
        <v>15.96</v>
      </c>
      <c r="BF963" s="118"/>
      <c r="BI963" s="118"/>
      <c r="BJ963" s="118"/>
    </row>
    <row r="964" spans="1:62" hidden="1" outlineLevel="1">
      <c r="A964" s="50" t="s">
        <v>975</v>
      </c>
      <c r="B964" s="9" t="s">
        <v>2332</v>
      </c>
      <c r="C964" s="1">
        <f t="shared" si="262"/>
        <v>1122</v>
      </c>
      <c r="D964" s="7">
        <f t="shared" si="263"/>
        <v>2</v>
      </c>
      <c r="E964" s="7">
        <f t="shared" si="264"/>
        <v>6</v>
      </c>
      <c r="F964" s="7">
        <f t="shared" si="265"/>
        <v>1</v>
      </c>
      <c r="G964" s="7">
        <f t="shared" si="275"/>
        <v>3</v>
      </c>
      <c r="H964" s="49">
        <f t="shared" si="266"/>
        <v>272</v>
      </c>
      <c r="I964" s="178">
        <f t="shared" si="267"/>
        <v>0.24242424242424243</v>
      </c>
      <c r="J964" s="8"/>
      <c r="K964" s="2">
        <f t="shared" si="268"/>
        <v>0.37522281639928701</v>
      </c>
      <c r="L964" s="2">
        <f t="shared" si="269"/>
        <v>0</v>
      </c>
      <c r="M964" s="2">
        <f t="shared" si="270"/>
        <v>0.61764705882352944</v>
      </c>
      <c r="N964" s="2">
        <f t="shared" si="271"/>
        <v>5.3475935828877002E-3</v>
      </c>
      <c r="O964" s="2">
        <f t="shared" si="272"/>
        <v>1.782531194295855E-3</v>
      </c>
      <c r="P964" s="1">
        <v>421</v>
      </c>
      <c r="Q964" s="1"/>
      <c r="R964" s="1">
        <v>693</v>
      </c>
      <c r="S964" s="1">
        <v>6</v>
      </c>
      <c r="T964" s="1"/>
      <c r="U964" s="1"/>
      <c r="V964" s="1"/>
      <c r="W964" s="1"/>
      <c r="X964" s="1">
        <v>1</v>
      </c>
      <c r="Y964" s="1">
        <v>0</v>
      </c>
      <c r="Z964" s="1"/>
      <c r="AA964" s="1"/>
      <c r="AB964" s="1"/>
      <c r="AC964" s="1">
        <v>1</v>
      </c>
      <c r="AD964" s="1"/>
      <c r="AI964" t="str">
        <f t="shared" si="276"/>
        <v>Shirley</v>
      </c>
      <c r="AJ964" t="s">
        <v>2249</v>
      </c>
      <c r="AK964" s="158">
        <v>3</v>
      </c>
      <c r="AL964" s="7"/>
      <c r="AN964" s="98">
        <v>25</v>
      </c>
      <c r="AO964" s="100">
        <v>17</v>
      </c>
      <c r="AP964" s="100">
        <v>190</v>
      </c>
      <c r="AQ964" s="107">
        <v>61590</v>
      </c>
      <c r="AR964" s="107">
        <f t="shared" si="273"/>
        <v>25017</v>
      </c>
      <c r="AS964" t="s">
        <v>1726</v>
      </c>
      <c r="AT964" s="110">
        <f t="shared" si="274"/>
        <v>2561590</v>
      </c>
      <c r="AW964">
        <v>15.9</v>
      </c>
      <c r="AX964">
        <v>0.08</v>
      </c>
      <c r="AY964">
        <v>15.82</v>
      </c>
      <c r="BF964" s="118"/>
      <c r="BI964" s="118"/>
      <c r="BJ964" s="118"/>
    </row>
    <row r="965" spans="1:62" hidden="1" outlineLevel="1">
      <c r="A965" s="50" t="s">
        <v>8</v>
      </c>
      <c r="B965" s="9" t="s">
        <v>2332</v>
      </c>
      <c r="C965" s="1">
        <f t="shared" si="262"/>
        <v>6181</v>
      </c>
      <c r="D965" s="7">
        <f t="shared" si="263"/>
        <v>1</v>
      </c>
      <c r="E965" s="7" t="e">
        <f t="shared" si="264"/>
        <v>#N/A</v>
      </c>
      <c r="F965" s="7">
        <f t="shared" si="265"/>
        <v>2</v>
      </c>
      <c r="G965" s="7">
        <f t="shared" si="275"/>
        <v>4</v>
      </c>
      <c r="H965" s="49">
        <f t="shared" si="266"/>
        <v>80</v>
      </c>
      <c r="I965" s="178">
        <f t="shared" si="267"/>
        <v>1.2942889500080892E-2</v>
      </c>
      <c r="J965" s="8"/>
      <c r="K965" s="2">
        <f t="shared" si="268"/>
        <v>0.49813945963436335</v>
      </c>
      <c r="L965" s="2">
        <f t="shared" si="269"/>
        <v>0</v>
      </c>
      <c r="M965" s="2">
        <f t="shared" si="270"/>
        <v>0.48519657013428247</v>
      </c>
      <c r="N965" s="2">
        <f t="shared" si="271"/>
        <v>4.2064390875262902E-3</v>
      </c>
      <c r="O965" s="2">
        <f t="shared" si="272"/>
        <v>1.2457531143827895E-2</v>
      </c>
      <c r="P965" s="1">
        <v>3079</v>
      </c>
      <c r="Q965" s="1"/>
      <c r="R965" s="1">
        <v>2999</v>
      </c>
      <c r="S965" s="1">
        <v>26</v>
      </c>
      <c r="T965" s="1"/>
      <c r="U965" s="1"/>
      <c r="V965" s="1"/>
      <c r="W965" s="1"/>
      <c r="X965" s="1">
        <v>46</v>
      </c>
      <c r="Y965" s="1">
        <v>25</v>
      </c>
      <c r="Z965" s="1"/>
      <c r="AA965" s="1"/>
      <c r="AB965" s="1"/>
      <c r="AC965" s="1">
        <v>6</v>
      </c>
      <c r="AD965" s="1"/>
      <c r="AI965" t="str">
        <f t="shared" si="276"/>
        <v>Shrewsbury</v>
      </c>
      <c r="AJ965" s="9" t="s">
        <v>1781</v>
      </c>
      <c r="AK965" s="158">
        <v>2</v>
      </c>
      <c r="AL965" s="7"/>
      <c r="AN965" s="98">
        <v>25</v>
      </c>
      <c r="AO965" s="100">
        <v>27</v>
      </c>
      <c r="AP965" s="100">
        <v>215</v>
      </c>
      <c r="AQ965" s="107">
        <v>61800</v>
      </c>
      <c r="AR965" s="107">
        <f t="shared" si="273"/>
        <v>25027</v>
      </c>
      <c r="AS965" t="s">
        <v>1726</v>
      </c>
      <c r="AT965" s="110">
        <f t="shared" si="274"/>
        <v>2561800</v>
      </c>
      <c r="AW965">
        <v>21.65</v>
      </c>
      <c r="AX965">
        <v>0.92</v>
      </c>
      <c r="AY965">
        <v>20.73</v>
      </c>
      <c r="BF965" s="118"/>
      <c r="BI965" s="118"/>
      <c r="BJ965" s="118"/>
    </row>
    <row r="966" spans="1:62" hidden="1" outlineLevel="1">
      <c r="A966" s="50" t="s">
        <v>1600</v>
      </c>
      <c r="B966" s="9" t="s">
        <v>2332</v>
      </c>
      <c r="C966" s="1">
        <f t="shared" si="262"/>
        <v>805</v>
      </c>
      <c r="D966" s="7">
        <f t="shared" si="263"/>
        <v>2</v>
      </c>
      <c r="E966" s="7">
        <f t="shared" si="264"/>
        <v>4</v>
      </c>
      <c r="F966" s="7">
        <f t="shared" si="265"/>
        <v>1</v>
      </c>
      <c r="G966" s="7">
        <f t="shared" si="275"/>
        <v>0</v>
      </c>
      <c r="H966" s="49">
        <f t="shared" si="266"/>
        <v>342</v>
      </c>
      <c r="I966" s="178">
        <f t="shared" si="267"/>
        <v>0.42484472049689442</v>
      </c>
      <c r="J966" s="8"/>
      <c r="K966" s="2">
        <f t="shared" si="268"/>
        <v>0.28695652173913044</v>
      </c>
      <c r="L966" s="2">
        <f t="shared" si="269"/>
        <v>0</v>
      </c>
      <c r="M966" s="2">
        <f t="shared" si="270"/>
        <v>0.71180124223602481</v>
      </c>
      <c r="N966" s="2">
        <f t="shared" si="271"/>
        <v>0</v>
      </c>
      <c r="O966" s="2">
        <f t="shared" si="272"/>
        <v>1.242236024844745E-3</v>
      </c>
      <c r="P966" s="1">
        <v>231</v>
      </c>
      <c r="Q966" s="1"/>
      <c r="R966" s="1">
        <v>573</v>
      </c>
      <c r="S966" s="1">
        <v>0</v>
      </c>
      <c r="T966" s="1"/>
      <c r="U966" s="1"/>
      <c r="V966" s="1"/>
      <c r="W966" s="1"/>
      <c r="X966" s="1">
        <v>0</v>
      </c>
      <c r="Y966" s="1">
        <v>0</v>
      </c>
      <c r="Z966" s="1"/>
      <c r="AA966" s="1"/>
      <c r="AB966" s="1"/>
      <c r="AC966" s="1">
        <v>1</v>
      </c>
      <c r="AD966" s="1"/>
      <c r="AI966" t="str">
        <f t="shared" si="276"/>
        <v>Shutesbury</v>
      </c>
      <c r="AJ966" t="s">
        <v>2429</v>
      </c>
      <c r="AK966" s="158">
        <v>2</v>
      </c>
      <c r="AL966" s="7"/>
      <c r="AN966" s="98">
        <v>25</v>
      </c>
      <c r="AO966" s="100">
        <v>11</v>
      </c>
      <c r="AP966" s="100">
        <v>110</v>
      </c>
      <c r="AQ966" s="107">
        <v>61905</v>
      </c>
      <c r="AR966" s="107">
        <f t="shared" si="273"/>
        <v>25011</v>
      </c>
      <c r="AS966" t="s">
        <v>1726</v>
      </c>
      <c r="AT966" s="110">
        <f t="shared" si="274"/>
        <v>2561905</v>
      </c>
      <c r="AW966">
        <v>27.17</v>
      </c>
      <c r="AX966">
        <v>0.56000000000000005</v>
      </c>
      <c r="AY966">
        <v>26.61</v>
      </c>
      <c r="BF966" s="118"/>
      <c r="BI966" s="118"/>
      <c r="BJ966" s="118"/>
    </row>
    <row r="967" spans="1:62" hidden="1" outlineLevel="1">
      <c r="A967" s="50" t="s">
        <v>416</v>
      </c>
      <c r="B967" s="9" t="s">
        <v>2332</v>
      </c>
      <c r="C967" s="1">
        <f t="shared" si="262"/>
        <v>3192</v>
      </c>
      <c r="D967" s="7">
        <f t="shared" si="263"/>
        <v>1</v>
      </c>
      <c r="E967" s="7" t="e">
        <f t="shared" si="264"/>
        <v>#N/A</v>
      </c>
      <c r="F967" s="7">
        <f t="shared" si="265"/>
        <v>2</v>
      </c>
      <c r="G967" s="7">
        <f t="shared" si="275"/>
        <v>5</v>
      </c>
      <c r="H967" s="49">
        <f t="shared" si="266"/>
        <v>144</v>
      </c>
      <c r="I967" s="178">
        <f t="shared" si="267"/>
        <v>4.5112781954887216E-2</v>
      </c>
      <c r="J967" s="8"/>
      <c r="K967" s="2">
        <f t="shared" si="268"/>
        <v>0.50469924812030076</v>
      </c>
      <c r="L967" s="2">
        <f t="shared" si="269"/>
        <v>0</v>
      </c>
      <c r="M967" s="2">
        <f t="shared" si="270"/>
        <v>0.45958646616541354</v>
      </c>
      <c r="N967" s="2">
        <f t="shared" si="271"/>
        <v>3.4461152882205512E-3</v>
      </c>
      <c r="O967" s="2">
        <f t="shared" si="272"/>
        <v>3.2268170426065147E-2</v>
      </c>
      <c r="P967" s="1">
        <v>1611</v>
      </c>
      <c r="Q967" s="1"/>
      <c r="R967" s="1">
        <v>1467</v>
      </c>
      <c r="S967" s="1">
        <v>11</v>
      </c>
      <c r="T967" s="1"/>
      <c r="U967" s="1"/>
      <c r="V967" s="1"/>
      <c r="W967" s="1"/>
      <c r="X967" s="1">
        <v>30</v>
      </c>
      <c r="Y967" s="1">
        <v>71</v>
      </c>
      <c r="Z967" s="1"/>
      <c r="AA967" s="1"/>
      <c r="AB967" s="1"/>
      <c r="AC967" s="1">
        <v>2</v>
      </c>
      <c r="AD967" s="1"/>
      <c r="AI967" t="str">
        <f t="shared" si="276"/>
        <v>Somerset</v>
      </c>
      <c r="AJ967" t="s">
        <v>2786</v>
      </c>
      <c r="AK967" s="158">
        <v>4</v>
      </c>
      <c r="AL967" s="7"/>
      <c r="AN967" s="98">
        <v>25</v>
      </c>
      <c r="AO967" s="100">
        <v>5</v>
      </c>
      <c r="AP967" s="100">
        <v>85</v>
      </c>
      <c r="AQ967" s="107">
        <v>62430</v>
      </c>
      <c r="AR967" s="107">
        <f t="shared" si="273"/>
        <v>25005</v>
      </c>
      <c r="AS967" t="s">
        <v>1726</v>
      </c>
      <c r="AT967" s="110">
        <f t="shared" si="274"/>
        <v>2562430</v>
      </c>
      <c r="AW967">
        <v>11.98</v>
      </c>
      <c r="AX967">
        <v>3.87</v>
      </c>
      <c r="AY967">
        <v>8.11</v>
      </c>
      <c r="BF967" s="118"/>
      <c r="BI967" s="118"/>
      <c r="BJ967" s="118"/>
    </row>
    <row r="968" spans="1:62" hidden="1" outlineLevel="1">
      <c r="A968" s="50" t="s">
        <v>1066</v>
      </c>
      <c r="B968" s="9" t="s">
        <v>2332</v>
      </c>
      <c r="C968" s="1">
        <f t="shared" si="262"/>
        <v>21499</v>
      </c>
      <c r="D968" s="7">
        <f t="shared" si="263"/>
        <v>2</v>
      </c>
      <c r="E968" s="7" t="e">
        <f t="shared" si="264"/>
        <v>#N/A</v>
      </c>
      <c r="F968" s="7">
        <f t="shared" si="265"/>
        <v>1</v>
      </c>
      <c r="G968" s="7">
        <f t="shared" si="275"/>
        <v>4</v>
      </c>
      <c r="H968" s="49">
        <f t="shared" si="266"/>
        <v>3231</v>
      </c>
      <c r="I968" s="178">
        <f t="shared" si="267"/>
        <v>0.15028605981673565</v>
      </c>
      <c r="J968" s="8"/>
      <c r="K968" s="2">
        <f t="shared" si="268"/>
        <v>0.41936834271361456</v>
      </c>
      <c r="L968" s="2">
        <f t="shared" si="269"/>
        <v>0</v>
      </c>
      <c r="M968" s="2">
        <f t="shared" si="270"/>
        <v>0.56965440253035027</v>
      </c>
      <c r="N968" s="2">
        <f t="shared" si="271"/>
        <v>2.9768826457044514E-3</v>
      </c>
      <c r="O968" s="2">
        <f t="shared" si="272"/>
        <v>8.0003721103307189E-3</v>
      </c>
      <c r="P968" s="1">
        <v>9016</v>
      </c>
      <c r="Q968" s="1"/>
      <c r="R968" s="1">
        <v>12247</v>
      </c>
      <c r="S968" s="1">
        <v>64</v>
      </c>
      <c r="T968" s="1"/>
      <c r="U968" s="1"/>
      <c r="V968" s="1"/>
      <c r="W968" s="1"/>
      <c r="X968" s="1">
        <v>93</v>
      </c>
      <c r="Y968" s="1">
        <v>61</v>
      </c>
      <c r="Z968" s="1"/>
      <c r="AA968" s="1"/>
      <c r="AB968" s="1"/>
      <c r="AC968" s="1">
        <v>18</v>
      </c>
      <c r="AD968" s="1"/>
      <c r="AI968" t="str">
        <f t="shared" si="276"/>
        <v>Somerville</v>
      </c>
      <c r="AJ968" t="s">
        <v>2249</v>
      </c>
      <c r="AK968" s="158">
        <v>7</v>
      </c>
      <c r="AL968" s="7"/>
      <c r="AN968" s="98">
        <v>25</v>
      </c>
      <c r="AO968" s="100">
        <v>17</v>
      </c>
      <c r="AP968" s="100">
        <v>195</v>
      </c>
      <c r="AQ968" s="107">
        <v>62535</v>
      </c>
      <c r="AR968" s="107">
        <f t="shared" si="273"/>
        <v>25017</v>
      </c>
      <c r="AS968" t="s">
        <v>1037</v>
      </c>
      <c r="AT968" s="110">
        <f t="shared" si="274"/>
        <v>2562535</v>
      </c>
      <c r="AW968">
        <v>4.21</v>
      </c>
      <c r="AX968">
        <v>0.11</v>
      </c>
      <c r="AY968">
        <v>4.1100000000000003</v>
      </c>
      <c r="BF968" s="118"/>
      <c r="BI968" s="118"/>
      <c r="BJ968" s="118"/>
    </row>
    <row r="969" spans="1:62" hidden="1" outlineLevel="1">
      <c r="A969" s="50" t="s">
        <v>2001</v>
      </c>
      <c r="B969" s="9" t="s">
        <v>2332</v>
      </c>
      <c r="C969" s="1">
        <f t="shared" si="262"/>
        <v>3359</v>
      </c>
      <c r="D969" s="7">
        <f t="shared" si="263"/>
        <v>2</v>
      </c>
      <c r="E969" s="7" t="e">
        <f t="shared" si="264"/>
        <v>#N/A</v>
      </c>
      <c r="F969" s="7">
        <f t="shared" si="265"/>
        <v>1</v>
      </c>
      <c r="G969" s="7">
        <f t="shared" si="275"/>
        <v>4</v>
      </c>
      <c r="H969" s="49">
        <f t="shared" si="266"/>
        <v>189</v>
      </c>
      <c r="I969" s="178">
        <f t="shared" si="267"/>
        <v>5.6266746055373622E-2</v>
      </c>
      <c r="J969" s="8"/>
      <c r="K969" s="2">
        <f t="shared" si="268"/>
        <v>0.46382852039297412</v>
      </c>
      <c r="L969" s="2">
        <f t="shared" si="269"/>
        <v>0</v>
      </c>
      <c r="M969" s="2">
        <f t="shared" si="270"/>
        <v>0.52009526644834769</v>
      </c>
      <c r="N969" s="2">
        <f t="shared" si="271"/>
        <v>4.1679071152128612E-3</v>
      </c>
      <c r="O969" s="2">
        <f t="shared" si="272"/>
        <v>1.190830604346527E-2</v>
      </c>
      <c r="P969" s="1">
        <v>1558</v>
      </c>
      <c r="Q969" s="1"/>
      <c r="R969" s="1">
        <v>1747</v>
      </c>
      <c r="S969" s="1">
        <v>14</v>
      </c>
      <c r="T969" s="1"/>
      <c r="U969" s="1"/>
      <c r="V969" s="1"/>
      <c r="W969" s="1"/>
      <c r="X969" s="1">
        <v>24</v>
      </c>
      <c r="Y969" s="1">
        <v>10</v>
      </c>
      <c r="Z969" s="1"/>
      <c r="AA969" s="1"/>
      <c r="AB969" s="1"/>
      <c r="AC969" s="1">
        <v>6</v>
      </c>
      <c r="AD969" s="1"/>
      <c r="AI969" t="str">
        <f t="shared" si="276"/>
        <v>South Hadley</v>
      </c>
      <c r="AJ969" t="s">
        <v>2439</v>
      </c>
      <c r="AK969" s="158">
        <v>1</v>
      </c>
      <c r="AL969" s="7"/>
      <c r="AN969" s="98">
        <v>25</v>
      </c>
      <c r="AO969" s="100">
        <v>15</v>
      </c>
      <c r="AP969" s="100">
        <v>80</v>
      </c>
      <c r="AQ969" s="107">
        <v>64145</v>
      </c>
      <c r="AR969" s="107">
        <f t="shared" si="273"/>
        <v>25015</v>
      </c>
      <c r="AS969" t="s">
        <v>1726</v>
      </c>
      <c r="AT969" s="110">
        <f t="shared" si="274"/>
        <v>2564145</v>
      </c>
      <c r="AW969">
        <v>18.39</v>
      </c>
      <c r="AX969">
        <v>0.68</v>
      </c>
      <c r="AY969">
        <v>17.71</v>
      </c>
      <c r="BF969" s="118"/>
      <c r="BI969" s="118"/>
      <c r="BJ969" s="118"/>
    </row>
    <row r="970" spans="1:62" hidden="1" outlineLevel="1">
      <c r="A970" s="50" t="s">
        <v>898</v>
      </c>
      <c r="B970" s="9" t="s">
        <v>2332</v>
      </c>
      <c r="C970" s="1">
        <f t="shared" si="262"/>
        <v>1274</v>
      </c>
      <c r="D970" s="7">
        <f t="shared" si="263"/>
        <v>2</v>
      </c>
      <c r="E970" s="7" t="e">
        <f t="shared" si="264"/>
        <v>#N/A</v>
      </c>
      <c r="F970" s="7">
        <f t="shared" si="265"/>
        <v>1</v>
      </c>
      <c r="G970" s="7">
        <f t="shared" si="275"/>
        <v>4</v>
      </c>
      <c r="H970" s="49">
        <f t="shared" si="266"/>
        <v>274</v>
      </c>
      <c r="I970" s="178">
        <f t="shared" si="267"/>
        <v>0.21507064364207221</v>
      </c>
      <c r="J970" s="8"/>
      <c r="K970" s="2">
        <f t="shared" si="268"/>
        <v>0.3838304552590267</v>
      </c>
      <c r="L970" s="2">
        <f t="shared" si="269"/>
        <v>0</v>
      </c>
      <c r="M970" s="2">
        <f t="shared" si="270"/>
        <v>0.59890109890109888</v>
      </c>
      <c r="N970" s="2">
        <f t="shared" si="271"/>
        <v>3.1397174254317113E-3</v>
      </c>
      <c r="O970" s="2">
        <f t="shared" si="272"/>
        <v>1.4128728414442702E-2</v>
      </c>
      <c r="P970" s="1">
        <v>489</v>
      </c>
      <c r="Q970" s="1"/>
      <c r="R970" s="1">
        <v>763</v>
      </c>
      <c r="S970" s="1">
        <v>4</v>
      </c>
      <c r="T970" s="1"/>
      <c r="U970" s="1"/>
      <c r="V970" s="1"/>
      <c r="W970" s="1"/>
      <c r="X970" s="1">
        <v>11</v>
      </c>
      <c r="Y970" s="1">
        <v>4</v>
      </c>
      <c r="Z970" s="1"/>
      <c r="AA970" s="1"/>
      <c r="AB970" s="1"/>
      <c r="AC970" s="1">
        <v>3</v>
      </c>
      <c r="AD970" s="1"/>
      <c r="AI970" t="str">
        <f t="shared" si="276"/>
        <v>Southampton</v>
      </c>
      <c r="AJ970" t="s">
        <v>2439</v>
      </c>
      <c r="AK970" s="158">
        <v>1</v>
      </c>
      <c r="AL970" s="7"/>
      <c r="AN970" s="98">
        <v>25</v>
      </c>
      <c r="AO970" s="100">
        <v>15</v>
      </c>
      <c r="AP970" s="100">
        <v>75</v>
      </c>
      <c r="AQ970" s="107">
        <v>62745</v>
      </c>
      <c r="AR970" s="107">
        <f t="shared" si="273"/>
        <v>25015</v>
      </c>
      <c r="AS970" t="s">
        <v>1726</v>
      </c>
      <c r="AT970" s="110">
        <f t="shared" si="274"/>
        <v>2562745</v>
      </c>
      <c r="AW970">
        <v>29.08</v>
      </c>
      <c r="AX970">
        <v>0.93</v>
      </c>
      <c r="AY970">
        <v>28.15</v>
      </c>
      <c r="BF970" s="118"/>
      <c r="BI970" s="118"/>
      <c r="BJ970" s="118"/>
    </row>
    <row r="971" spans="1:62" hidden="1" outlineLevel="1">
      <c r="A971" s="50" t="s">
        <v>2009</v>
      </c>
      <c r="B971" s="9" t="s">
        <v>2332</v>
      </c>
      <c r="C971" s="1">
        <f t="shared" si="262"/>
        <v>1991</v>
      </c>
      <c r="D971" s="7">
        <f t="shared" si="263"/>
        <v>1</v>
      </c>
      <c r="E971" s="7" t="e">
        <f t="shared" si="264"/>
        <v>#N/A</v>
      </c>
      <c r="F971" s="7">
        <f t="shared" si="265"/>
        <v>2</v>
      </c>
      <c r="G971" s="7">
        <f t="shared" si="275"/>
        <v>3</v>
      </c>
      <c r="H971" s="49">
        <f t="shared" si="266"/>
        <v>127</v>
      </c>
      <c r="I971" s="178">
        <f t="shared" si="267"/>
        <v>6.3787041687594179E-2</v>
      </c>
      <c r="J971" s="8"/>
      <c r="K971" s="2">
        <f t="shared" si="268"/>
        <v>0.5268709191361125</v>
      </c>
      <c r="L971" s="2">
        <f t="shared" si="269"/>
        <v>0</v>
      </c>
      <c r="M971" s="2">
        <f t="shared" si="270"/>
        <v>0.46308387744851831</v>
      </c>
      <c r="N971" s="2">
        <f t="shared" si="271"/>
        <v>3.0135610246107484E-3</v>
      </c>
      <c r="O971" s="2">
        <f t="shared" si="272"/>
        <v>7.0316423907584372E-3</v>
      </c>
      <c r="P971" s="1">
        <v>1049</v>
      </c>
      <c r="Q971" s="1"/>
      <c r="R971" s="1">
        <v>922</v>
      </c>
      <c r="S971" s="1">
        <v>6</v>
      </c>
      <c r="T971" s="1"/>
      <c r="U971" s="1"/>
      <c r="V971" s="1"/>
      <c r="W971" s="1"/>
      <c r="X971" s="1">
        <v>6</v>
      </c>
      <c r="Y971" s="1">
        <v>5</v>
      </c>
      <c r="Z971" s="1"/>
      <c r="AA971" s="1"/>
      <c r="AB971" s="1"/>
      <c r="AC971" s="1">
        <v>3</v>
      </c>
      <c r="AD971" s="1"/>
      <c r="AI971" t="str">
        <f t="shared" si="276"/>
        <v>Southborough</v>
      </c>
      <c r="AJ971" s="9" t="s">
        <v>1781</v>
      </c>
      <c r="AK971" s="158">
        <v>5</v>
      </c>
      <c r="AL971" s="7"/>
      <c r="AN971" s="98">
        <v>25</v>
      </c>
      <c r="AO971" s="100">
        <v>27</v>
      </c>
      <c r="AP971" s="100">
        <v>220</v>
      </c>
      <c r="AQ971" s="107">
        <v>63165</v>
      </c>
      <c r="AR971" s="107">
        <f t="shared" si="273"/>
        <v>25027</v>
      </c>
      <c r="AS971" t="s">
        <v>1726</v>
      </c>
      <c r="AT971" s="110">
        <f t="shared" si="274"/>
        <v>2563165</v>
      </c>
      <c r="AW971">
        <v>15.66</v>
      </c>
      <c r="AX971">
        <v>1.51</v>
      </c>
      <c r="AY971">
        <v>14.15</v>
      </c>
      <c r="BF971" s="118"/>
      <c r="BI971" s="118"/>
      <c r="BJ971" s="118"/>
    </row>
    <row r="972" spans="1:62" hidden="1" outlineLevel="1">
      <c r="A972" s="50" t="s">
        <v>2010</v>
      </c>
      <c r="B972" s="9" t="s">
        <v>2332</v>
      </c>
      <c r="C972" s="1">
        <f t="shared" si="262"/>
        <v>1956</v>
      </c>
      <c r="D972" s="7">
        <f t="shared" si="263"/>
        <v>1</v>
      </c>
      <c r="E972" s="7" t="e">
        <f t="shared" si="264"/>
        <v>#N/A</v>
      </c>
      <c r="F972" s="7">
        <f t="shared" si="265"/>
        <v>2</v>
      </c>
      <c r="G972" s="7">
        <f t="shared" si="275"/>
        <v>5</v>
      </c>
      <c r="H972" s="49">
        <f t="shared" si="266"/>
        <v>112</v>
      </c>
      <c r="I972" s="178">
        <f t="shared" si="267"/>
        <v>5.7259713701431493E-2</v>
      </c>
      <c r="J972" s="8"/>
      <c r="K972" s="2">
        <f t="shared" si="268"/>
        <v>0.52096114519427406</v>
      </c>
      <c r="L972" s="2">
        <f t="shared" si="269"/>
        <v>0</v>
      </c>
      <c r="M972" s="2">
        <f t="shared" si="270"/>
        <v>0.46370143149284254</v>
      </c>
      <c r="N972" s="2">
        <f t="shared" si="271"/>
        <v>3.0674846625766872E-3</v>
      </c>
      <c r="O972" s="2">
        <f t="shared" si="272"/>
        <v>1.2269938650306716E-2</v>
      </c>
      <c r="P972" s="1">
        <v>1019</v>
      </c>
      <c r="Q972" s="1"/>
      <c r="R972" s="1">
        <v>907</v>
      </c>
      <c r="S972" s="1">
        <v>6</v>
      </c>
      <c r="T972" s="1"/>
      <c r="U972" s="1"/>
      <c r="V972" s="1"/>
      <c r="W972" s="1"/>
      <c r="X972" s="1">
        <v>14</v>
      </c>
      <c r="Y972" s="1">
        <v>7</v>
      </c>
      <c r="Z972" s="1"/>
      <c r="AA972" s="1"/>
      <c r="AB972" s="1"/>
      <c r="AC972" s="1">
        <v>3</v>
      </c>
      <c r="AD972" s="1"/>
      <c r="AI972" t="str">
        <f t="shared" si="276"/>
        <v>Southbridge</v>
      </c>
      <c r="AJ972" s="9" t="s">
        <v>1781</v>
      </c>
      <c r="AK972" s="158">
        <v>1</v>
      </c>
      <c r="AL972" s="7"/>
      <c r="AN972" s="98">
        <v>25</v>
      </c>
      <c r="AO972" s="100">
        <v>27</v>
      </c>
      <c r="AP972" s="100">
        <v>225</v>
      </c>
      <c r="AQ972" s="107">
        <v>63270</v>
      </c>
      <c r="AR972" s="107">
        <f t="shared" si="273"/>
        <v>25027</v>
      </c>
      <c r="AS972" t="s">
        <v>1726</v>
      </c>
      <c r="AT972" s="110">
        <f t="shared" si="274"/>
        <v>2563270</v>
      </c>
      <c r="AW972">
        <v>20.86</v>
      </c>
      <c r="AX972">
        <v>0.5</v>
      </c>
      <c r="AY972">
        <v>20.36</v>
      </c>
      <c r="BF972" s="118"/>
      <c r="BI972" s="118"/>
      <c r="BJ972" s="118"/>
    </row>
    <row r="973" spans="1:62" hidden="1" outlineLevel="1">
      <c r="A973" s="50" t="s">
        <v>2232</v>
      </c>
      <c r="B973" s="9" t="s">
        <v>2332</v>
      </c>
      <c r="C973" s="1">
        <f t="shared" si="262"/>
        <v>1113</v>
      </c>
      <c r="D973" s="7">
        <f t="shared" si="263"/>
        <v>2</v>
      </c>
      <c r="E973" s="7" t="e">
        <f t="shared" si="264"/>
        <v>#N/A</v>
      </c>
      <c r="F973" s="7">
        <f t="shared" si="265"/>
        <v>1</v>
      </c>
      <c r="G973" s="7">
        <f t="shared" si="275"/>
        <v>4</v>
      </c>
      <c r="H973" s="49">
        <f t="shared" si="266"/>
        <v>177</v>
      </c>
      <c r="I973" s="178">
        <f t="shared" si="267"/>
        <v>0.15902964959568733</v>
      </c>
      <c r="J973" s="8"/>
      <c r="K973" s="2">
        <f t="shared" si="268"/>
        <v>0.40700808625336926</v>
      </c>
      <c r="L973" s="2">
        <f t="shared" si="269"/>
        <v>0</v>
      </c>
      <c r="M973" s="2">
        <f t="shared" si="270"/>
        <v>0.56603773584905659</v>
      </c>
      <c r="N973" s="2">
        <f t="shared" si="271"/>
        <v>7.1877807726864335E-3</v>
      </c>
      <c r="O973" s="2">
        <f t="shared" si="272"/>
        <v>1.9766397124887716E-2</v>
      </c>
      <c r="P973" s="1">
        <v>453</v>
      </c>
      <c r="Q973" s="1"/>
      <c r="R973" s="1">
        <v>630</v>
      </c>
      <c r="S973" s="1">
        <v>8</v>
      </c>
      <c r="T973" s="1"/>
      <c r="U973" s="1"/>
      <c r="V973" s="1"/>
      <c r="W973" s="1"/>
      <c r="X973" s="1">
        <v>13</v>
      </c>
      <c r="Y973" s="1">
        <v>7</v>
      </c>
      <c r="Z973" s="1"/>
      <c r="AA973" s="1"/>
      <c r="AB973" s="1"/>
      <c r="AC973" s="1">
        <v>2</v>
      </c>
      <c r="AD973" s="1"/>
      <c r="AI973" t="str">
        <f t="shared" si="276"/>
        <v>Southwick</v>
      </c>
      <c r="AJ973" t="s">
        <v>2909</v>
      </c>
      <c r="AK973" s="158">
        <v>1</v>
      </c>
      <c r="AL973" s="7"/>
      <c r="AN973" s="98">
        <v>25</v>
      </c>
      <c r="AO973" s="100">
        <v>13</v>
      </c>
      <c r="AP973" s="100">
        <v>85</v>
      </c>
      <c r="AQ973" s="107">
        <v>65825</v>
      </c>
      <c r="AR973" s="107">
        <f t="shared" si="273"/>
        <v>25013</v>
      </c>
      <c r="AS973" t="s">
        <v>1726</v>
      </c>
      <c r="AT973" s="110">
        <f t="shared" si="274"/>
        <v>2565825</v>
      </c>
      <c r="AW973">
        <v>31.7</v>
      </c>
      <c r="AX973">
        <v>0.75</v>
      </c>
      <c r="AY973">
        <v>30.96</v>
      </c>
      <c r="BF973" s="118"/>
      <c r="BI973" s="118"/>
      <c r="BJ973" s="118"/>
    </row>
    <row r="974" spans="1:62" hidden="1" outlineLevel="1">
      <c r="A974" s="50" t="s">
        <v>2172</v>
      </c>
      <c r="B974" s="9" t="s">
        <v>2332</v>
      </c>
      <c r="C974" s="1">
        <f t="shared" si="262"/>
        <v>1496</v>
      </c>
      <c r="D974" s="7">
        <f t="shared" si="263"/>
        <v>2</v>
      </c>
      <c r="E974" s="7" t="e">
        <f t="shared" si="264"/>
        <v>#N/A</v>
      </c>
      <c r="F974" s="7">
        <f t="shared" si="265"/>
        <v>1</v>
      </c>
      <c r="G974" s="7">
        <f t="shared" si="275"/>
        <v>5</v>
      </c>
      <c r="H974" s="49">
        <f t="shared" si="266"/>
        <v>246</v>
      </c>
      <c r="I974" s="178">
        <f t="shared" si="267"/>
        <v>0.16443850267379678</v>
      </c>
      <c r="J974" s="8"/>
      <c r="K974" s="2">
        <f t="shared" si="268"/>
        <v>0.40574866310160429</v>
      </c>
      <c r="L974" s="2">
        <f t="shared" si="269"/>
        <v>0</v>
      </c>
      <c r="M974" s="2">
        <f t="shared" si="270"/>
        <v>0.57018716577540107</v>
      </c>
      <c r="N974" s="2">
        <f t="shared" si="271"/>
        <v>4.0106951871657758E-3</v>
      </c>
      <c r="O974" s="2">
        <f t="shared" si="272"/>
        <v>2.005347593582886E-2</v>
      </c>
      <c r="P974" s="1">
        <v>607</v>
      </c>
      <c r="Q974" s="1"/>
      <c r="R974" s="1">
        <v>853</v>
      </c>
      <c r="S974" s="1">
        <v>6</v>
      </c>
      <c r="T974" s="1"/>
      <c r="U974" s="1"/>
      <c r="V974" s="1"/>
      <c r="W974" s="1"/>
      <c r="X974" s="1">
        <v>16</v>
      </c>
      <c r="Y974" s="1">
        <v>10</v>
      </c>
      <c r="Z974" s="1"/>
      <c r="AA974" s="1"/>
      <c r="AB974" s="1"/>
      <c r="AC974" s="1">
        <v>4</v>
      </c>
      <c r="AD974" s="1"/>
      <c r="AI974" t="str">
        <f t="shared" si="276"/>
        <v>Spencer</v>
      </c>
      <c r="AJ974" s="9" t="s">
        <v>1781</v>
      </c>
      <c r="AK974" s="158">
        <v>2</v>
      </c>
      <c r="AL974" s="7"/>
      <c r="AN974" s="98">
        <v>25</v>
      </c>
      <c r="AO974" s="100">
        <v>27</v>
      </c>
      <c r="AP974" s="100">
        <v>230</v>
      </c>
      <c r="AQ974" s="107">
        <v>66105</v>
      </c>
      <c r="AR974" s="107">
        <f t="shared" si="273"/>
        <v>25027</v>
      </c>
      <c r="AS974" t="s">
        <v>1726</v>
      </c>
      <c r="AT974" s="110">
        <f t="shared" si="274"/>
        <v>2566105</v>
      </c>
      <c r="AW974">
        <v>34.049999999999997</v>
      </c>
      <c r="AX974">
        <v>1.2</v>
      </c>
      <c r="AY974">
        <v>32.85</v>
      </c>
      <c r="BF974" s="118"/>
      <c r="BI974" s="118"/>
      <c r="BJ974" s="118"/>
    </row>
    <row r="975" spans="1:62" hidden="1" outlineLevel="1">
      <c r="A975" s="50" t="s">
        <v>44</v>
      </c>
      <c r="B975" s="9" t="s">
        <v>2332</v>
      </c>
      <c r="C975" s="1">
        <f t="shared" si="262"/>
        <v>19202</v>
      </c>
      <c r="D975" s="7">
        <f t="shared" si="263"/>
        <v>1</v>
      </c>
      <c r="E975" s="7" t="e">
        <f t="shared" si="264"/>
        <v>#N/A</v>
      </c>
      <c r="F975" s="7">
        <f t="shared" si="265"/>
        <v>2</v>
      </c>
      <c r="G975" s="7">
        <f t="shared" si="275"/>
        <v>5</v>
      </c>
      <c r="H975" s="49">
        <f t="shared" si="266"/>
        <v>4360</v>
      </c>
      <c r="I975" s="178">
        <f t="shared" si="267"/>
        <v>0.22705968128319967</v>
      </c>
      <c r="J975" s="8"/>
      <c r="K975" s="2">
        <f t="shared" si="268"/>
        <v>0.60332257056556604</v>
      </c>
      <c r="L975" s="2">
        <f t="shared" si="269"/>
        <v>0</v>
      </c>
      <c r="M975" s="2">
        <f t="shared" si="270"/>
        <v>0.3762628892823664</v>
      </c>
      <c r="N975" s="2">
        <f t="shared" si="271"/>
        <v>5.4161024893240291E-3</v>
      </c>
      <c r="O975" s="2">
        <f t="shared" si="272"/>
        <v>1.4998437662743534E-2</v>
      </c>
      <c r="P975" s="1">
        <v>11585</v>
      </c>
      <c r="Q975" s="1"/>
      <c r="R975" s="1">
        <v>7225</v>
      </c>
      <c r="S975" s="1">
        <v>104</v>
      </c>
      <c r="T975" s="1"/>
      <c r="U975" s="1"/>
      <c r="V975" s="1"/>
      <c r="W975" s="1"/>
      <c r="X975" s="1">
        <v>112</v>
      </c>
      <c r="Y975" s="1">
        <v>137</v>
      </c>
      <c r="Z975" s="1"/>
      <c r="AA975" s="1"/>
      <c r="AB975" s="1"/>
      <c r="AC975" s="1">
        <v>39</v>
      </c>
      <c r="AD975" s="1"/>
      <c r="AI975" t="str">
        <f t="shared" si="276"/>
        <v>Springfield</v>
      </c>
      <c r="AJ975" t="s">
        <v>2909</v>
      </c>
      <c r="AK975" s="158">
        <v>1</v>
      </c>
      <c r="AL975" s="7"/>
      <c r="AN975" s="98">
        <v>25</v>
      </c>
      <c r="AO975" s="100">
        <v>13</v>
      </c>
      <c r="AP975" s="100">
        <v>90</v>
      </c>
      <c r="AQ975" s="107">
        <v>67000</v>
      </c>
      <c r="AR975" s="107">
        <f t="shared" si="273"/>
        <v>25013</v>
      </c>
      <c r="AS975" t="s">
        <v>1037</v>
      </c>
      <c r="AT975" s="110">
        <f t="shared" si="274"/>
        <v>2567000</v>
      </c>
      <c r="AW975">
        <v>33.200000000000003</v>
      </c>
      <c r="AX975">
        <v>1.1000000000000001</v>
      </c>
      <c r="AY975">
        <v>32.1</v>
      </c>
      <c r="BF975" s="118"/>
      <c r="BI975" s="118"/>
      <c r="BJ975" s="118"/>
    </row>
    <row r="976" spans="1:62" hidden="1" outlineLevel="1">
      <c r="A976" s="50" t="s">
        <v>2565</v>
      </c>
      <c r="B976" s="9" t="s">
        <v>2332</v>
      </c>
      <c r="C976" s="1">
        <f t="shared" si="262"/>
        <v>1425</v>
      </c>
      <c r="D976" s="7">
        <f t="shared" si="263"/>
        <v>2</v>
      </c>
      <c r="E976" s="7">
        <f t="shared" si="264"/>
        <v>6</v>
      </c>
      <c r="F976" s="7">
        <f t="shared" si="265"/>
        <v>1</v>
      </c>
      <c r="G976" s="7">
        <f t="shared" si="275"/>
        <v>3</v>
      </c>
      <c r="H976" s="49">
        <f t="shared" si="266"/>
        <v>267</v>
      </c>
      <c r="I976" s="178">
        <f t="shared" si="267"/>
        <v>0.18736842105263157</v>
      </c>
      <c r="J976" s="8"/>
      <c r="K976" s="2">
        <f t="shared" si="268"/>
        <v>0.40280701754385967</v>
      </c>
      <c r="L976" s="2">
        <f t="shared" si="269"/>
        <v>0</v>
      </c>
      <c r="M976" s="2">
        <f t="shared" si="270"/>
        <v>0.59017543859649124</v>
      </c>
      <c r="N976" s="2">
        <f t="shared" si="271"/>
        <v>4.2105263157894736E-3</v>
      </c>
      <c r="O976" s="2">
        <f t="shared" si="272"/>
        <v>2.807017543859671E-3</v>
      </c>
      <c r="P976" s="1">
        <v>574</v>
      </c>
      <c r="Q976" s="1"/>
      <c r="R976" s="1">
        <v>841</v>
      </c>
      <c r="S976" s="1">
        <v>6</v>
      </c>
      <c r="T976" s="1"/>
      <c r="U976" s="1"/>
      <c r="V976" s="1"/>
      <c r="W976" s="1"/>
      <c r="X976" s="1">
        <v>0</v>
      </c>
      <c r="Y976" s="1">
        <v>1</v>
      </c>
      <c r="Z976" s="1"/>
      <c r="AA976" s="1"/>
      <c r="AB976" s="1"/>
      <c r="AC976" s="1">
        <v>3</v>
      </c>
      <c r="AD976" s="1"/>
      <c r="AI976" t="str">
        <f t="shared" si="276"/>
        <v>Sterling</v>
      </c>
      <c r="AJ976" s="9" t="s">
        <v>1781</v>
      </c>
      <c r="AK976" s="158">
        <v>2</v>
      </c>
      <c r="AL976" s="7"/>
      <c r="AN976" s="98">
        <v>25</v>
      </c>
      <c r="AO976" s="100">
        <v>27</v>
      </c>
      <c r="AP976" s="100">
        <v>235</v>
      </c>
      <c r="AQ976" s="107">
        <v>67385</v>
      </c>
      <c r="AR976" s="107">
        <f t="shared" si="273"/>
        <v>25027</v>
      </c>
      <c r="AS976" t="s">
        <v>1726</v>
      </c>
      <c r="AT976" s="110">
        <f t="shared" si="274"/>
        <v>2567385</v>
      </c>
      <c r="AW976">
        <v>31.6</v>
      </c>
      <c r="AX976">
        <v>1.08</v>
      </c>
      <c r="AY976">
        <v>30.52</v>
      </c>
      <c r="BF976" s="118"/>
      <c r="BI976" s="118"/>
      <c r="BJ976" s="118"/>
    </row>
    <row r="977" spans="1:62" hidden="1" outlineLevel="1">
      <c r="A977" s="50" t="s">
        <v>367</v>
      </c>
      <c r="B977" s="9" t="s">
        <v>2332</v>
      </c>
      <c r="C977" s="1">
        <f t="shared" si="262"/>
        <v>627</v>
      </c>
      <c r="D977" s="7">
        <f t="shared" si="263"/>
        <v>1</v>
      </c>
      <c r="E977" s="7">
        <f t="shared" si="264"/>
        <v>4</v>
      </c>
      <c r="F977" s="7">
        <f t="shared" si="265"/>
        <v>2</v>
      </c>
      <c r="G977" s="7">
        <f t="shared" si="275"/>
        <v>3</v>
      </c>
      <c r="H977" s="49">
        <f t="shared" si="266"/>
        <v>16</v>
      </c>
      <c r="I977" s="178">
        <f t="shared" si="267"/>
        <v>2.5518341307814992E-2</v>
      </c>
      <c r="J977" s="8"/>
      <c r="K977" s="2">
        <f t="shared" si="268"/>
        <v>0.51196172248803828</v>
      </c>
      <c r="L977" s="2">
        <f t="shared" si="269"/>
        <v>0</v>
      </c>
      <c r="M977" s="2">
        <f t="shared" si="270"/>
        <v>0.48644338118022329</v>
      </c>
      <c r="N977" s="2">
        <f t="shared" si="271"/>
        <v>1.594896331738437E-3</v>
      </c>
      <c r="O977" s="2">
        <f t="shared" si="272"/>
        <v>-1.0191500421363742E-17</v>
      </c>
      <c r="P977" s="1">
        <v>321</v>
      </c>
      <c r="Q977" s="1"/>
      <c r="R977" s="1">
        <v>305</v>
      </c>
      <c r="S977" s="1">
        <v>1</v>
      </c>
      <c r="T977" s="1"/>
      <c r="U977" s="1"/>
      <c r="V977" s="1"/>
      <c r="W977" s="1"/>
      <c r="X977" s="1">
        <v>0</v>
      </c>
      <c r="Y977" s="1">
        <v>0</v>
      </c>
      <c r="Z977" s="1"/>
      <c r="AA977" s="1"/>
      <c r="AB977" s="1"/>
      <c r="AC977" s="1">
        <v>0</v>
      </c>
      <c r="AD977" s="1"/>
      <c r="AI977" t="str">
        <f t="shared" si="276"/>
        <v>Stockbridge</v>
      </c>
      <c r="AJ977" t="s">
        <v>241</v>
      </c>
      <c r="AK977" s="158">
        <v>1</v>
      </c>
      <c r="AL977" s="7"/>
      <c r="AN977" s="98">
        <v>25</v>
      </c>
      <c r="AO977" s="100">
        <v>3</v>
      </c>
      <c r="AP977" s="100">
        <v>135</v>
      </c>
      <c r="AQ977" s="107">
        <v>67595</v>
      </c>
      <c r="AR977" s="107">
        <f t="shared" si="273"/>
        <v>25003</v>
      </c>
      <c r="AS977" t="s">
        <v>1726</v>
      </c>
      <c r="AT977" s="110">
        <f t="shared" si="274"/>
        <v>2567595</v>
      </c>
      <c r="AW977">
        <v>23.71</v>
      </c>
      <c r="AX977">
        <v>0.77</v>
      </c>
      <c r="AY977">
        <v>22.94</v>
      </c>
      <c r="BF977" s="118"/>
      <c r="BI977" s="118"/>
      <c r="BJ977" s="118"/>
    </row>
    <row r="978" spans="1:62" hidden="1" outlineLevel="1">
      <c r="A978" s="50" t="s">
        <v>2681</v>
      </c>
      <c r="B978" s="9" t="s">
        <v>2332</v>
      </c>
      <c r="C978" s="1">
        <f t="shared" si="262"/>
        <v>4617</v>
      </c>
      <c r="D978" s="7">
        <f t="shared" si="263"/>
        <v>1</v>
      </c>
      <c r="E978" s="7" t="e">
        <f t="shared" si="264"/>
        <v>#N/A</v>
      </c>
      <c r="F978" s="7">
        <f t="shared" si="265"/>
        <v>2</v>
      </c>
      <c r="G978" s="7">
        <f t="shared" si="275"/>
        <v>4</v>
      </c>
      <c r="H978" s="49">
        <f t="shared" si="266"/>
        <v>173</v>
      </c>
      <c r="I978" s="178">
        <f t="shared" si="267"/>
        <v>3.7470218756768467E-2</v>
      </c>
      <c r="J978" s="8"/>
      <c r="K978" s="2">
        <f t="shared" si="268"/>
        <v>0.50595624864630717</v>
      </c>
      <c r="L978" s="2">
        <f t="shared" si="269"/>
        <v>0</v>
      </c>
      <c r="M978" s="2">
        <f t="shared" si="270"/>
        <v>0.46848602988953864</v>
      </c>
      <c r="N978" s="2">
        <f t="shared" si="271"/>
        <v>4.9815897769114144E-3</v>
      </c>
      <c r="O978" s="2">
        <f t="shared" si="272"/>
        <v>2.0576131687242778E-2</v>
      </c>
      <c r="P978" s="1">
        <v>2336</v>
      </c>
      <c r="Q978" s="1"/>
      <c r="R978" s="1">
        <v>2163</v>
      </c>
      <c r="S978" s="1">
        <v>23</v>
      </c>
      <c r="T978" s="1"/>
      <c r="U978" s="1"/>
      <c r="V978" s="1"/>
      <c r="W978" s="1"/>
      <c r="X978" s="1">
        <v>63</v>
      </c>
      <c r="Y978" s="1">
        <v>19</v>
      </c>
      <c r="Z978" s="1"/>
      <c r="AA978" s="1"/>
      <c r="AB978" s="1"/>
      <c r="AC978" s="1">
        <v>13</v>
      </c>
      <c r="AD978" s="1"/>
      <c r="AI978" t="str">
        <f t="shared" si="276"/>
        <v>Stoneham</v>
      </c>
      <c r="AJ978" t="s">
        <v>2249</v>
      </c>
      <c r="AK978" s="158">
        <v>5</v>
      </c>
      <c r="AL978" s="7"/>
      <c r="AN978" s="98">
        <v>25</v>
      </c>
      <c r="AO978" s="100">
        <v>17</v>
      </c>
      <c r="AP978" s="100">
        <v>200</v>
      </c>
      <c r="AQ978" s="107">
        <v>67665</v>
      </c>
      <c r="AR978" s="107">
        <f t="shared" si="273"/>
        <v>25017</v>
      </c>
      <c r="AS978" t="s">
        <v>1726</v>
      </c>
      <c r="AT978" s="110">
        <f t="shared" si="274"/>
        <v>2567665</v>
      </c>
      <c r="AW978">
        <v>6.71</v>
      </c>
      <c r="AX978">
        <v>0.56000000000000005</v>
      </c>
      <c r="AY978">
        <v>6.15</v>
      </c>
      <c r="BF978" s="118"/>
      <c r="BI978" s="118"/>
      <c r="BJ978" s="118"/>
    </row>
    <row r="979" spans="1:62" hidden="1" outlineLevel="1">
      <c r="A979" s="50" t="s">
        <v>2646</v>
      </c>
      <c r="B979" s="9" t="s">
        <v>2332</v>
      </c>
      <c r="C979" s="1">
        <f t="shared" si="262"/>
        <v>5128</v>
      </c>
      <c r="D979" s="7">
        <f t="shared" si="263"/>
        <v>1</v>
      </c>
      <c r="E979" s="7" t="e">
        <f t="shared" si="264"/>
        <v>#N/A</v>
      </c>
      <c r="F979" s="7">
        <f t="shared" si="265"/>
        <v>2</v>
      </c>
      <c r="G979" s="7">
        <f t="shared" si="275"/>
        <v>4</v>
      </c>
      <c r="H979" s="49">
        <f t="shared" si="266"/>
        <v>395</v>
      </c>
      <c r="I979" s="178">
        <f t="shared" si="267"/>
        <v>7.7028081123244926E-2</v>
      </c>
      <c r="J979" s="8"/>
      <c r="K979" s="2">
        <f t="shared" si="268"/>
        <v>0.52827613104524185</v>
      </c>
      <c r="L979" s="2">
        <f t="shared" si="269"/>
        <v>0</v>
      </c>
      <c r="M979" s="2">
        <f t="shared" si="270"/>
        <v>0.45124804992199685</v>
      </c>
      <c r="N979" s="2">
        <f t="shared" si="271"/>
        <v>6.2402496099843996E-3</v>
      </c>
      <c r="O979" s="2">
        <f t="shared" si="272"/>
        <v>1.42355694227769E-2</v>
      </c>
      <c r="P979" s="1">
        <v>2709</v>
      </c>
      <c r="Q979" s="1"/>
      <c r="R979" s="1">
        <v>2314</v>
      </c>
      <c r="S979" s="1">
        <v>32</v>
      </c>
      <c r="T979" s="1"/>
      <c r="U979" s="1"/>
      <c r="V979" s="1"/>
      <c r="W979" s="1"/>
      <c r="X979" s="1">
        <v>48</v>
      </c>
      <c r="Y979" s="1">
        <v>18</v>
      </c>
      <c r="Z979" s="1"/>
      <c r="AA979" s="1"/>
      <c r="AB979" s="1"/>
      <c r="AC979" s="1">
        <v>7</v>
      </c>
      <c r="AD979" s="1"/>
      <c r="AI979" t="str">
        <f t="shared" si="276"/>
        <v>Stoughton</v>
      </c>
      <c r="AJ979" t="s">
        <v>502</v>
      </c>
      <c r="AK979" s="158">
        <v>8</v>
      </c>
      <c r="AL979" s="7"/>
      <c r="AN979" s="98">
        <v>25</v>
      </c>
      <c r="AO979" s="100">
        <v>21</v>
      </c>
      <c r="AP979" s="100">
        <v>115</v>
      </c>
      <c r="AQ979" s="107">
        <v>67945</v>
      </c>
      <c r="AR979" s="107">
        <f t="shared" si="273"/>
        <v>25021</v>
      </c>
      <c r="AS979" t="s">
        <v>1726</v>
      </c>
      <c r="AT979" s="110">
        <f t="shared" si="274"/>
        <v>2567945</v>
      </c>
      <c r="AW979">
        <v>16.27</v>
      </c>
      <c r="AX979">
        <v>0.23</v>
      </c>
      <c r="AY979">
        <v>16.04</v>
      </c>
      <c r="BF979" s="118"/>
      <c r="BI979" s="118"/>
      <c r="BJ979" s="118"/>
    </row>
    <row r="980" spans="1:62" hidden="1" outlineLevel="1">
      <c r="A980" s="50" t="s">
        <v>2845</v>
      </c>
      <c r="B980" s="9" t="s">
        <v>2332</v>
      </c>
      <c r="C980" s="1">
        <f t="shared" si="262"/>
        <v>1738</v>
      </c>
      <c r="D980" s="7">
        <f t="shared" si="263"/>
        <v>1</v>
      </c>
      <c r="E980" s="7" t="e">
        <f t="shared" si="264"/>
        <v>#N/A</v>
      </c>
      <c r="F980" s="7">
        <f t="shared" si="265"/>
        <v>2</v>
      </c>
      <c r="G980" s="7">
        <f t="shared" si="275"/>
        <v>3</v>
      </c>
      <c r="H980" s="49">
        <f t="shared" si="266"/>
        <v>32</v>
      </c>
      <c r="I980" s="178">
        <f t="shared" si="267"/>
        <v>1.8411967779056387E-2</v>
      </c>
      <c r="J980" s="8"/>
      <c r="K980" s="2">
        <f t="shared" si="268"/>
        <v>0.50575373993095507</v>
      </c>
      <c r="L980" s="2">
        <f t="shared" si="269"/>
        <v>0</v>
      </c>
      <c r="M980" s="2">
        <f t="shared" si="270"/>
        <v>0.48734177215189872</v>
      </c>
      <c r="N980" s="2">
        <f t="shared" si="271"/>
        <v>2.8768699654775605E-3</v>
      </c>
      <c r="O980" s="2">
        <f t="shared" si="272"/>
        <v>4.0276179516686465E-3</v>
      </c>
      <c r="P980" s="1">
        <v>879</v>
      </c>
      <c r="Q980" s="1"/>
      <c r="R980" s="1">
        <v>847</v>
      </c>
      <c r="S980" s="1">
        <v>5</v>
      </c>
      <c r="T980" s="1"/>
      <c r="U980" s="1"/>
      <c r="V980" s="1"/>
      <c r="W980" s="1"/>
      <c r="X980" s="1">
        <v>3</v>
      </c>
      <c r="Y980" s="1">
        <v>3</v>
      </c>
      <c r="Z980" s="1"/>
      <c r="AA980" s="1"/>
      <c r="AB980" s="1"/>
      <c r="AC980" s="1">
        <v>1</v>
      </c>
      <c r="AD980" s="1"/>
      <c r="AI980" t="str">
        <f t="shared" si="276"/>
        <v>Stow</v>
      </c>
      <c r="AJ980" t="s">
        <v>2249</v>
      </c>
      <c r="AK980" s="158">
        <v>3</v>
      </c>
      <c r="AL980" s="7"/>
      <c r="AN980" s="98">
        <v>25</v>
      </c>
      <c r="AO980" s="100">
        <v>17</v>
      </c>
      <c r="AP980" s="100">
        <v>205</v>
      </c>
      <c r="AQ980" s="107">
        <v>68050</v>
      </c>
      <c r="AR980" s="107">
        <f t="shared" si="273"/>
        <v>25017</v>
      </c>
      <c r="AS980" t="s">
        <v>1726</v>
      </c>
      <c r="AT980" s="110">
        <f t="shared" si="274"/>
        <v>2568050</v>
      </c>
      <c r="AW980">
        <v>18.09</v>
      </c>
      <c r="AX980">
        <v>0.47</v>
      </c>
      <c r="AY980">
        <v>17.62</v>
      </c>
      <c r="BF980" s="118"/>
      <c r="BI980" s="118"/>
      <c r="BJ980" s="118"/>
    </row>
    <row r="981" spans="1:62" hidden="1" outlineLevel="1">
      <c r="A981" s="50" t="s">
        <v>3048</v>
      </c>
      <c r="B981" s="9" t="s">
        <v>2332</v>
      </c>
      <c r="C981" s="1">
        <f t="shared" si="262"/>
        <v>1507</v>
      </c>
      <c r="D981" s="7">
        <f t="shared" si="263"/>
        <v>2</v>
      </c>
      <c r="E981" s="7" t="e">
        <f t="shared" si="264"/>
        <v>#N/A</v>
      </c>
      <c r="F981" s="7">
        <f t="shared" si="265"/>
        <v>1</v>
      </c>
      <c r="G981" s="7">
        <f t="shared" si="275"/>
        <v>4</v>
      </c>
      <c r="H981" s="49">
        <f t="shared" si="266"/>
        <v>107</v>
      </c>
      <c r="I981" s="178">
        <f t="shared" si="267"/>
        <v>7.1001990710019905E-2</v>
      </c>
      <c r="J981" s="8"/>
      <c r="K981" s="2">
        <f t="shared" si="268"/>
        <v>0.45786330457863306</v>
      </c>
      <c r="L981" s="2">
        <f t="shared" si="269"/>
        <v>0</v>
      </c>
      <c r="M981" s="2">
        <f t="shared" si="270"/>
        <v>0.528865295288653</v>
      </c>
      <c r="N981" s="2">
        <f t="shared" si="271"/>
        <v>2.6542800265428003E-3</v>
      </c>
      <c r="O981" s="2">
        <f t="shared" si="272"/>
        <v>1.0617120106171083E-2</v>
      </c>
      <c r="P981" s="1">
        <v>690</v>
      </c>
      <c r="Q981" s="1"/>
      <c r="R981" s="1">
        <v>797</v>
      </c>
      <c r="S981" s="1">
        <v>4</v>
      </c>
      <c r="T981" s="1"/>
      <c r="U981" s="1"/>
      <c r="V981" s="1"/>
      <c r="W981" s="1"/>
      <c r="X981" s="1">
        <v>10</v>
      </c>
      <c r="Y981" s="1">
        <v>3</v>
      </c>
      <c r="Z981" s="1"/>
      <c r="AA981" s="1"/>
      <c r="AB981" s="1"/>
      <c r="AC981" s="1">
        <v>3</v>
      </c>
      <c r="AD981" s="1"/>
      <c r="AI981" t="str">
        <f t="shared" si="276"/>
        <v>Sturbridge</v>
      </c>
      <c r="AJ981" s="9" t="s">
        <v>1781</v>
      </c>
      <c r="AK981" s="158">
        <v>1</v>
      </c>
      <c r="AL981" s="7"/>
      <c r="AN981" s="98">
        <v>25</v>
      </c>
      <c r="AO981" s="100">
        <v>27</v>
      </c>
      <c r="AP981" s="100">
        <v>240</v>
      </c>
      <c r="AQ981" s="107">
        <v>68155</v>
      </c>
      <c r="AR981" s="107">
        <f t="shared" si="273"/>
        <v>25027</v>
      </c>
      <c r="AS981" t="s">
        <v>1726</v>
      </c>
      <c r="AT981" s="110">
        <f t="shared" si="274"/>
        <v>2568155</v>
      </c>
      <c r="AW981">
        <v>38.950000000000003</v>
      </c>
      <c r="AX981">
        <v>1.54</v>
      </c>
      <c r="AY981">
        <v>37.409999999999997</v>
      </c>
      <c r="BF981" s="118"/>
      <c r="BI981" s="118"/>
      <c r="BJ981" s="118"/>
    </row>
    <row r="982" spans="1:62" hidden="1" outlineLevel="1">
      <c r="A982" s="50" t="s">
        <v>1443</v>
      </c>
      <c r="B982" s="9" t="s">
        <v>2332</v>
      </c>
      <c r="C982" s="1">
        <f t="shared" si="262"/>
        <v>4258</v>
      </c>
      <c r="D982" s="7">
        <f t="shared" si="263"/>
        <v>1</v>
      </c>
      <c r="E982" s="7" t="e">
        <f t="shared" si="264"/>
        <v>#N/A</v>
      </c>
      <c r="F982" s="7">
        <f t="shared" si="265"/>
        <v>2</v>
      </c>
      <c r="G982" s="7">
        <f t="shared" si="275"/>
        <v>3</v>
      </c>
      <c r="H982" s="49">
        <f t="shared" si="266"/>
        <v>846</v>
      </c>
      <c r="I982" s="178">
        <f t="shared" si="267"/>
        <v>0.19868482855800845</v>
      </c>
      <c r="J982" s="8"/>
      <c r="K982" s="2">
        <f t="shared" si="268"/>
        <v>0.59581963363081258</v>
      </c>
      <c r="L982" s="2">
        <f t="shared" si="269"/>
        <v>0</v>
      </c>
      <c r="M982" s="2">
        <f t="shared" si="270"/>
        <v>0.39713480507280413</v>
      </c>
      <c r="N982" s="2">
        <f t="shared" si="271"/>
        <v>3.5227806481916393E-3</v>
      </c>
      <c r="O982" s="2">
        <f t="shared" si="272"/>
        <v>3.5227806481916454E-3</v>
      </c>
      <c r="P982" s="1">
        <v>2537</v>
      </c>
      <c r="Q982" s="1"/>
      <c r="R982" s="1">
        <v>1691</v>
      </c>
      <c r="S982" s="1">
        <v>15</v>
      </c>
      <c r="T982" s="1"/>
      <c r="U982" s="1"/>
      <c r="V982" s="1"/>
      <c r="W982" s="1"/>
      <c r="X982" s="1">
        <v>7</v>
      </c>
      <c r="Y982" s="1">
        <v>7</v>
      </c>
      <c r="Z982" s="1"/>
      <c r="AA982" s="1"/>
      <c r="AB982" s="1"/>
      <c r="AC982" s="1">
        <v>1</v>
      </c>
      <c r="AD982" s="1"/>
      <c r="AI982" t="str">
        <f t="shared" si="276"/>
        <v>Sudbury</v>
      </c>
      <c r="AJ982" t="s">
        <v>2249</v>
      </c>
      <c r="AK982" s="158"/>
      <c r="AL982" s="7"/>
      <c r="AN982" s="98">
        <v>25</v>
      </c>
      <c r="AO982" s="100">
        <v>17</v>
      </c>
      <c r="AP982" s="100">
        <v>210</v>
      </c>
      <c r="AQ982" s="107">
        <v>68260</v>
      </c>
      <c r="AR982" s="107">
        <f t="shared" si="273"/>
        <v>25017</v>
      </c>
      <c r="AS982" t="s">
        <v>1726</v>
      </c>
      <c r="AT982" s="110">
        <f t="shared" si="274"/>
        <v>2568260</v>
      </c>
      <c r="AW982">
        <v>24.63</v>
      </c>
      <c r="AX982">
        <v>0.26</v>
      </c>
      <c r="AY982">
        <v>24.37</v>
      </c>
      <c r="BF982" s="118"/>
      <c r="BI982" s="118"/>
      <c r="BJ982" s="118"/>
    </row>
    <row r="983" spans="1:62" hidden="1" outlineLevel="1">
      <c r="A983" s="50" t="s">
        <v>3099</v>
      </c>
      <c r="B983" s="9" t="s">
        <v>2332</v>
      </c>
      <c r="C983" s="1">
        <f t="shared" si="262"/>
        <v>913</v>
      </c>
      <c r="D983" s="7">
        <f t="shared" si="263"/>
        <v>2</v>
      </c>
      <c r="E983" s="7">
        <f t="shared" si="264"/>
        <v>4</v>
      </c>
      <c r="F983" s="7">
        <f t="shared" si="265"/>
        <v>1</v>
      </c>
      <c r="G983" s="7">
        <f t="shared" si="275"/>
        <v>0</v>
      </c>
      <c r="H983" s="49">
        <f t="shared" si="266"/>
        <v>365</v>
      </c>
      <c r="I983" s="178">
        <f t="shared" si="267"/>
        <v>0.39978094194961666</v>
      </c>
      <c r="J983" s="8"/>
      <c r="K983" s="2">
        <f t="shared" si="268"/>
        <v>0.29901423877327493</v>
      </c>
      <c r="L983" s="2">
        <f t="shared" si="269"/>
        <v>0</v>
      </c>
      <c r="M983" s="2">
        <f t="shared" si="270"/>
        <v>0.6987951807228916</v>
      </c>
      <c r="N983" s="2">
        <f t="shared" si="271"/>
        <v>0</v>
      </c>
      <c r="O983" s="2">
        <f t="shared" si="272"/>
        <v>2.1905805038334725E-3</v>
      </c>
      <c r="P983" s="1">
        <v>273</v>
      </c>
      <c r="Q983" s="1"/>
      <c r="R983" s="1">
        <v>638</v>
      </c>
      <c r="S983" s="1">
        <v>0</v>
      </c>
      <c r="T983" s="1"/>
      <c r="U983" s="1"/>
      <c r="V983" s="1"/>
      <c r="W983" s="1"/>
      <c r="X983" s="1">
        <v>2</v>
      </c>
      <c r="Y983" s="1">
        <v>0</v>
      </c>
      <c r="Z983" s="1"/>
      <c r="AA983" s="1"/>
      <c r="AB983" s="1"/>
      <c r="AC983" s="1">
        <v>0</v>
      </c>
      <c r="AD983" s="1"/>
      <c r="AI983" t="str">
        <f t="shared" si="276"/>
        <v>Sunderland</v>
      </c>
      <c r="AJ983" t="s">
        <v>2429</v>
      </c>
      <c r="AK983" s="158">
        <v>2</v>
      </c>
      <c r="AL983" s="7"/>
      <c r="AN983" s="98">
        <v>25</v>
      </c>
      <c r="AO983" s="100">
        <v>11</v>
      </c>
      <c r="AP983" s="100">
        <v>115</v>
      </c>
      <c r="AQ983" s="107">
        <v>68400</v>
      </c>
      <c r="AR983" s="107">
        <f t="shared" si="273"/>
        <v>25011</v>
      </c>
      <c r="AS983" t="s">
        <v>1726</v>
      </c>
      <c r="AT983" s="110">
        <f t="shared" si="274"/>
        <v>2568400</v>
      </c>
      <c r="AW983">
        <v>14.8</v>
      </c>
      <c r="AX983">
        <v>0.41</v>
      </c>
      <c r="AY983">
        <v>14.39</v>
      </c>
      <c r="BF983" s="118"/>
      <c r="BI983" s="118"/>
      <c r="BJ983" s="118"/>
    </row>
    <row r="984" spans="1:62" hidden="1" outlineLevel="1">
      <c r="A984" s="50" t="s">
        <v>1016</v>
      </c>
      <c r="B984" s="9" t="s">
        <v>2332</v>
      </c>
      <c r="C984" s="1">
        <f t="shared" si="262"/>
        <v>1381</v>
      </c>
      <c r="D984" s="7">
        <f t="shared" si="263"/>
        <v>2</v>
      </c>
      <c r="E984" s="7" t="e">
        <f t="shared" si="264"/>
        <v>#N/A</v>
      </c>
      <c r="F984" s="7">
        <f t="shared" si="265"/>
        <v>1</v>
      </c>
      <c r="G984" s="7">
        <f t="shared" si="275"/>
        <v>4</v>
      </c>
      <c r="H984" s="49">
        <f t="shared" si="266"/>
        <v>200</v>
      </c>
      <c r="I984" s="178">
        <f t="shared" si="267"/>
        <v>0.14482259232440262</v>
      </c>
      <c r="J984" s="8"/>
      <c r="K984" s="2">
        <f t="shared" si="268"/>
        <v>0.41926140477914553</v>
      </c>
      <c r="L984" s="2">
        <f t="shared" si="269"/>
        <v>0</v>
      </c>
      <c r="M984" s="2">
        <f t="shared" si="270"/>
        <v>0.56408399710354817</v>
      </c>
      <c r="N984" s="2">
        <f t="shared" si="271"/>
        <v>4.3446777697320783E-3</v>
      </c>
      <c r="O984" s="2">
        <f t="shared" si="272"/>
        <v>1.2309920347574218E-2</v>
      </c>
      <c r="P984" s="1">
        <v>579</v>
      </c>
      <c r="Q984" s="1"/>
      <c r="R984" s="1">
        <v>779</v>
      </c>
      <c r="S984" s="1">
        <v>6</v>
      </c>
      <c r="T984" s="1"/>
      <c r="U984" s="1"/>
      <c r="V984" s="1"/>
      <c r="W984" s="1"/>
      <c r="X984" s="1">
        <v>10</v>
      </c>
      <c r="Y984" s="1">
        <v>5</v>
      </c>
      <c r="Z984" s="1"/>
      <c r="AA984" s="1"/>
      <c r="AB984" s="1"/>
      <c r="AC984" s="1">
        <v>2</v>
      </c>
      <c r="AD984" s="1"/>
      <c r="AI984" t="str">
        <f t="shared" si="276"/>
        <v>Sutton</v>
      </c>
      <c r="AJ984" s="9" t="s">
        <v>1781</v>
      </c>
      <c r="AK984" s="158">
        <v>2</v>
      </c>
      <c r="AL984" s="7"/>
      <c r="AN984" s="98">
        <v>25</v>
      </c>
      <c r="AO984" s="100">
        <v>27</v>
      </c>
      <c r="AP984" s="100">
        <v>245</v>
      </c>
      <c r="AQ984" s="107">
        <v>68610</v>
      </c>
      <c r="AR984" s="107">
        <f t="shared" si="273"/>
        <v>25027</v>
      </c>
      <c r="AS984" t="s">
        <v>1726</v>
      </c>
      <c r="AT984" s="110">
        <f t="shared" si="274"/>
        <v>2568610</v>
      </c>
      <c r="AW984">
        <v>33.93</v>
      </c>
      <c r="AX984">
        <v>1.55</v>
      </c>
      <c r="AY984">
        <v>32.380000000000003</v>
      </c>
      <c r="BF984" s="118"/>
      <c r="BI984" s="118"/>
      <c r="BJ984" s="118"/>
    </row>
    <row r="985" spans="1:62" hidden="1" outlineLevel="1">
      <c r="A985" s="50" t="s">
        <v>3040</v>
      </c>
      <c r="B985" s="9" t="s">
        <v>2332</v>
      </c>
      <c r="C985" s="1">
        <f t="shared" si="262"/>
        <v>3564</v>
      </c>
      <c r="D985" s="7">
        <f t="shared" si="263"/>
        <v>1</v>
      </c>
      <c r="E985" s="7" t="e">
        <f t="shared" si="264"/>
        <v>#N/A</v>
      </c>
      <c r="F985" s="7">
        <f t="shared" si="265"/>
        <v>2</v>
      </c>
      <c r="G985" s="7">
        <f t="shared" si="275"/>
        <v>5</v>
      </c>
      <c r="H985" s="49">
        <f t="shared" si="266"/>
        <v>319</v>
      </c>
      <c r="I985" s="178">
        <f t="shared" si="267"/>
        <v>8.9506172839506168E-2</v>
      </c>
      <c r="J985" s="8"/>
      <c r="K985" s="2">
        <f t="shared" si="268"/>
        <v>0.53815937149270487</v>
      </c>
      <c r="L985" s="2">
        <f t="shared" si="269"/>
        <v>0</v>
      </c>
      <c r="M985" s="2">
        <f t="shared" si="270"/>
        <v>0.44865319865319864</v>
      </c>
      <c r="N985" s="2">
        <f t="shared" si="271"/>
        <v>2.8058361391694723E-3</v>
      </c>
      <c r="O985" s="2">
        <f t="shared" si="272"/>
        <v>1.0381593714927017E-2</v>
      </c>
      <c r="P985" s="1">
        <v>1918</v>
      </c>
      <c r="Q985" s="1"/>
      <c r="R985" s="1">
        <v>1599</v>
      </c>
      <c r="S985" s="1">
        <v>10</v>
      </c>
      <c r="T985" s="1"/>
      <c r="U985" s="1"/>
      <c r="V985" s="1"/>
      <c r="W985" s="1"/>
      <c r="X985" s="1">
        <v>22</v>
      </c>
      <c r="Y985" s="1">
        <v>11</v>
      </c>
      <c r="Z985" s="1"/>
      <c r="AA985" s="1"/>
      <c r="AB985" s="1"/>
      <c r="AC985" s="1">
        <v>4</v>
      </c>
      <c r="AD985" s="1"/>
      <c r="AI985" t="str">
        <f t="shared" si="276"/>
        <v>Swampscott</v>
      </c>
      <c r="AJ985" t="s">
        <v>819</v>
      </c>
      <c r="AK985" s="158">
        <v>6</v>
      </c>
      <c r="AL985" s="7"/>
      <c r="AN985" s="98">
        <v>25</v>
      </c>
      <c r="AO985" s="100">
        <v>9</v>
      </c>
      <c r="AP985" s="100">
        <v>155</v>
      </c>
      <c r="AQ985" s="107">
        <v>68645</v>
      </c>
      <c r="AR985" s="107">
        <f t="shared" si="273"/>
        <v>25009</v>
      </c>
      <c r="AS985" t="s">
        <v>1726</v>
      </c>
      <c r="AT985" s="110">
        <f t="shared" si="274"/>
        <v>2568645</v>
      </c>
      <c r="AW985">
        <v>6.73</v>
      </c>
      <c r="AX985">
        <v>3.69</v>
      </c>
      <c r="AY985">
        <v>3.05</v>
      </c>
      <c r="BF985" s="118"/>
      <c r="BI985" s="118"/>
      <c r="BJ985" s="118"/>
    </row>
    <row r="986" spans="1:62" hidden="1" outlineLevel="1">
      <c r="A986" s="50" t="s">
        <v>506</v>
      </c>
      <c r="B986" s="9" t="s">
        <v>2332</v>
      </c>
      <c r="C986" s="1">
        <f t="shared" si="262"/>
        <v>2217</v>
      </c>
      <c r="D986" s="7">
        <f t="shared" si="263"/>
        <v>1</v>
      </c>
      <c r="E986" s="7" t="e">
        <f t="shared" si="264"/>
        <v>#N/A</v>
      </c>
      <c r="F986" s="7">
        <f t="shared" si="265"/>
        <v>2</v>
      </c>
      <c r="G986" s="7">
        <f t="shared" si="275"/>
        <v>5</v>
      </c>
      <c r="H986" s="49">
        <f t="shared" si="266"/>
        <v>8</v>
      </c>
      <c r="I986" s="178">
        <f t="shared" si="267"/>
        <v>3.6084799278304014E-3</v>
      </c>
      <c r="J986" s="8"/>
      <c r="K986" s="2">
        <f t="shared" si="268"/>
        <v>0.47992783040144338</v>
      </c>
      <c r="L986" s="2">
        <f t="shared" si="269"/>
        <v>0</v>
      </c>
      <c r="M986" s="2">
        <f t="shared" si="270"/>
        <v>0.47631935047361301</v>
      </c>
      <c r="N986" s="2">
        <f t="shared" si="271"/>
        <v>6.3148398737032027E-3</v>
      </c>
      <c r="O986" s="2">
        <f t="shared" si="272"/>
        <v>3.7437979251240407E-2</v>
      </c>
      <c r="P986" s="1">
        <v>1064</v>
      </c>
      <c r="Q986" s="1"/>
      <c r="R986" s="1">
        <v>1056</v>
      </c>
      <c r="S986" s="1">
        <v>14</v>
      </c>
      <c r="T986" s="1"/>
      <c r="U986" s="1"/>
      <c r="V986" s="1"/>
      <c r="W986" s="1"/>
      <c r="X986" s="1">
        <v>39</v>
      </c>
      <c r="Y986" s="1">
        <v>39</v>
      </c>
      <c r="Z986" s="1"/>
      <c r="AA986" s="1"/>
      <c r="AB986" s="1"/>
      <c r="AC986" s="1">
        <v>5</v>
      </c>
      <c r="AD986" s="1"/>
      <c r="AI986" t="str">
        <f t="shared" si="276"/>
        <v>Swansea</v>
      </c>
      <c r="AJ986" t="s">
        <v>2786</v>
      </c>
      <c r="AK986" s="158">
        <v>4</v>
      </c>
      <c r="AL986" s="7"/>
      <c r="AN986" s="98">
        <v>25</v>
      </c>
      <c r="AO986" s="100">
        <v>5</v>
      </c>
      <c r="AP986" s="100">
        <v>90</v>
      </c>
      <c r="AQ986" s="107">
        <v>68750</v>
      </c>
      <c r="AR986" s="107">
        <f t="shared" si="273"/>
        <v>25005</v>
      </c>
      <c r="AS986" t="s">
        <v>1726</v>
      </c>
      <c r="AT986" s="110">
        <f t="shared" si="274"/>
        <v>2568750</v>
      </c>
      <c r="AW986">
        <v>25.54</v>
      </c>
      <c r="AX986">
        <v>2.4700000000000002</v>
      </c>
      <c r="AY986">
        <v>23.06</v>
      </c>
      <c r="BF986" s="118"/>
      <c r="BI986" s="118"/>
      <c r="BJ986" s="118"/>
    </row>
    <row r="987" spans="1:62" hidden="1" outlineLevel="1">
      <c r="A987" s="50" t="s">
        <v>507</v>
      </c>
      <c r="B987" s="9" t="s">
        <v>2332</v>
      </c>
      <c r="C987" s="1">
        <f t="shared" si="262"/>
        <v>7241</v>
      </c>
      <c r="D987" s="7">
        <f t="shared" si="263"/>
        <v>1</v>
      </c>
      <c r="E987" s="7" t="e">
        <f t="shared" si="264"/>
        <v>#N/A</v>
      </c>
      <c r="F987" s="7">
        <f t="shared" si="265"/>
        <v>2</v>
      </c>
      <c r="G987" s="7">
        <f t="shared" si="275"/>
        <v>5</v>
      </c>
      <c r="H987" s="49">
        <f t="shared" si="266"/>
        <v>149</v>
      </c>
      <c r="I987" s="178">
        <f t="shared" si="267"/>
        <v>2.0577268333103162E-2</v>
      </c>
      <c r="J987" s="8"/>
      <c r="K987" s="2">
        <f t="shared" si="268"/>
        <v>0.4992404364038116</v>
      </c>
      <c r="L987" s="2">
        <f t="shared" si="269"/>
        <v>0</v>
      </c>
      <c r="M987" s="2">
        <f t="shared" si="270"/>
        <v>0.47866316807070847</v>
      </c>
      <c r="N987" s="2">
        <f t="shared" si="271"/>
        <v>3.5906642728904849E-3</v>
      </c>
      <c r="O987" s="2">
        <f t="shared" si="272"/>
        <v>1.8505731252589388E-2</v>
      </c>
      <c r="P987" s="1">
        <v>3615</v>
      </c>
      <c r="Q987" s="1"/>
      <c r="R987" s="1">
        <v>3466</v>
      </c>
      <c r="S987" s="1">
        <v>26</v>
      </c>
      <c r="T987" s="1"/>
      <c r="U987" s="1"/>
      <c r="V987" s="1"/>
      <c r="W987" s="1"/>
      <c r="X987" s="1">
        <v>75</v>
      </c>
      <c r="Y987" s="1">
        <v>43</v>
      </c>
      <c r="Z987" s="1"/>
      <c r="AA987" s="1"/>
      <c r="AB987" s="1"/>
      <c r="AC987" s="1">
        <v>16</v>
      </c>
      <c r="AD987" s="1"/>
      <c r="AI987" t="str">
        <f t="shared" si="276"/>
        <v>Taunton</v>
      </c>
      <c r="AJ987" t="s">
        <v>2786</v>
      </c>
      <c r="AK987" s="158">
        <v>4</v>
      </c>
      <c r="AL987" s="7"/>
      <c r="AN987" s="98">
        <v>25</v>
      </c>
      <c r="AO987" s="100">
        <v>5</v>
      </c>
      <c r="AP987" s="100">
        <v>95</v>
      </c>
      <c r="AQ987" s="107">
        <v>69170</v>
      </c>
      <c r="AR987" s="107">
        <f t="shared" si="273"/>
        <v>25005</v>
      </c>
      <c r="AS987" t="s">
        <v>1037</v>
      </c>
      <c r="AT987" s="110">
        <f t="shared" si="274"/>
        <v>2569170</v>
      </c>
      <c r="AW987">
        <v>47.96</v>
      </c>
      <c r="AX987">
        <v>1.35</v>
      </c>
      <c r="AY987">
        <v>46.61</v>
      </c>
      <c r="BF987" s="118"/>
      <c r="BI987" s="118"/>
      <c r="BJ987" s="118"/>
    </row>
    <row r="988" spans="1:62" hidden="1" outlineLevel="1">
      <c r="A988" s="50" t="s">
        <v>1190</v>
      </c>
      <c r="B988" s="9" t="s">
        <v>2332</v>
      </c>
      <c r="C988" s="1">
        <f t="shared" si="262"/>
        <v>1055</v>
      </c>
      <c r="D988" s="7">
        <f t="shared" si="263"/>
        <v>2</v>
      </c>
      <c r="E988" s="7">
        <f t="shared" si="264"/>
        <v>6</v>
      </c>
      <c r="F988" s="7">
        <f t="shared" si="265"/>
        <v>1</v>
      </c>
      <c r="G988" s="7">
        <f t="shared" si="275"/>
        <v>4</v>
      </c>
      <c r="H988" s="49">
        <f t="shared" si="266"/>
        <v>256</v>
      </c>
      <c r="I988" s="178">
        <f t="shared" si="267"/>
        <v>0.24265402843601896</v>
      </c>
      <c r="J988" s="8"/>
      <c r="K988" s="2">
        <f t="shared" si="268"/>
        <v>0.36966824644549762</v>
      </c>
      <c r="L988" s="2">
        <f t="shared" si="269"/>
        <v>0</v>
      </c>
      <c r="M988" s="2">
        <f t="shared" si="270"/>
        <v>0.61232227488151658</v>
      </c>
      <c r="N988" s="2">
        <f t="shared" si="271"/>
        <v>7.5829383886255926E-3</v>
      </c>
      <c r="O988" s="2">
        <f t="shared" si="272"/>
        <v>1.0426540284360153E-2</v>
      </c>
      <c r="P988" s="1">
        <v>390</v>
      </c>
      <c r="Q988" s="1"/>
      <c r="R988" s="1">
        <v>646</v>
      </c>
      <c r="S988" s="1">
        <v>8</v>
      </c>
      <c r="T988" s="1"/>
      <c r="U988" s="1"/>
      <c r="V988" s="1"/>
      <c r="W988" s="1"/>
      <c r="X988" s="1">
        <v>0</v>
      </c>
      <c r="Y988" s="1">
        <v>10</v>
      </c>
      <c r="Z988" s="1"/>
      <c r="AA988" s="1"/>
      <c r="AB988" s="1"/>
      <c r="AC988" s="1">
        <v>1</v>
      </c>
      <c r="AD988" s="1"/>
      <c r="AI988" t="str">
        <f t="shared" si="276"/>
        <v>Templeton</v>
      </c>
      <c r="AJ988" s="9" t="s">
        <v>1781</v>
      </c>
      <c r="AK988" s="158">
        <v>2</v>
      </c>
      <c r="AL988" s="7"/>
      <c r="AN988" s="98">
        <v>25</v>
      </c>
      <c r="AO988" s="100">
        <v>27</v>
      </c>
      <c r="AP988" s="100">
        <v>250</v>
      </c>
      <c r="AQ988" s="107">
        <v>69275</v>
      </c>
      <c r="AR988" s="107">
        <f t="shared" si="273"/>
        <v>25027</v>
      </c>
      <c r="AS988" t="s">
        <v>1726</v>
      </c>
      <c r="AT988" s="110">
        <f t="shared" si="274"/>
        <v>2569275</v>
      </c>
      <c r="AW988">
        <v>32.409999999999997</v>
      </c>
      <c r="AX988">
        <v>0.38</v>
      </c>
      <c r="AY988">
        <v>32.04</v>
      </c>
      <c r="BF988" s="118"/>
      <c r="BI988" s="118"/>
      <c r="BJ988" s="118"/>
    </row>
    <row r="989" spans="1:62" hidden="1" outlineLevel="1">
      <c r="A989" s="50" t="s">
        <v>730</v>
      </c>
      <c r="B989" s="9" t="s">
        <v>2332</v>
      </c>
      <c r="C989" s="1">
        <f t="shared" si="262"/>
        <v>5166</v>
      </c>
      <c r="D989" s="7">
        <f t="shared" si="263"/>
        <v>2</v>
      </c>
      <c r="E989" s="7" t="e">
        <f t="shared" si="264"/>
        <v>#N/A</v>
      </c>
      <c r="F989" s="7">
        <f t="shared" si="265"/>
        <v>1</v>
      </c>
      <c r="G989" s="7">
        <f t="shared" si="275"/>
        <v>5</v>
      </c>
      <c r="H989" s="49">
        <f t="shared" si="266"/>
        <v>420</v>
      </c>
      <c r="I989" s="178">
        <f t="shared" si="267"/>
        <v>8.1300813008130079E-2</v>
      </c>
      <c r="J989" s="8"/>
      <c r="K989" s="2">
        <f t="shared" si="268"/>
        <v>0.44444444444444442</v>
      </c>
      <c r="L989" s="2">
        <f t="shared" si="269"/>
        <v>0</v>
      </c>
      <c r="M989" s="2">
        <f t="shared" si="270"/>
        <v>0.5257452574525745</v>
      </c>
      <c r="N989" s="2">
        <f t="shared" si="271"/>
        <v>5.4200542005420054E-3</v>
      </c>
      <c r="O989" s="2">
        <f t="shared" si="272"/>
        <v>2.4390243902439074E-2</v>
      </c>
      <c r="P989" s="1">
        <v>2296</v>
      </c>
      <c r="Q989" s="1"/>
      <c r="R989" s="1">
        <v>2716</v>
      </c>
      <c r="S989" s="1">
        <v>28</v>
      </c>
      <c r="T989" s="1"/>
      <c r="U989" s="1"/>
      <c r="V989" s="1"/>
      <c r="W989" s="1"/>
      <c r="X989" s="1">
        <v>68</v>
      </c>
      <c r="Y989" s="1">
        <v>45</v>
      </c>
      <c r="Z989" s="1"/>
      <c r="AA989" s="1"/>
      <c r="AB989" s="1"/>
      <c r="AC989" s="1">
        <v>13</v>
      </c>
      <c r="AD989" s="1"/>
      <c r="AI989" t="str">
        <f t="shared" si="276"/>
        <v>Tewksbury</v>
      </c>
      <c r="AJ989" t="s">
        <v>2249</v>
      </c>
      <c r="AK989" s="158">
        <v>6</v>
      </c>
      <c r="AL989" s="7"/>
      <c r="AN989" s="98">
        <v>25</v>
      </c>
      <c r="AO989" s="100">
        <v>17</v>
      </c>
      <c r="AP989" s="100">
        <v>215</v>
      </c>
      <c r="AQ989" s="107">
        <v>69415</v>
      </c>
      <c r="AR989" s="107">
        <f t="shared" si="273"/>
        <v>25017</v>
      </c>
      <c r="AS989" t="s">
        <v>1726</v>
      </c>
      <c r="AT989" s="110">
        <f t="shared" si="274"/>
        <v>2569415</v>
      </c>
      <c r="AW989">
        <v>21.06</v>
      </c>
      <c r="AX989">
        <v>0.34</v>
      </c>
      <c r="AY989">
        <v>20.72</v>
      </c>
      <c r="BF989" s="118"/>
      <c r="BI989" s="118"/>
      <c r="BJ989" s="118"/>
    </row>
    <row r="990" spans="1:62" hidden="1" outlineLevel="1">
      <c r="A990" s="50" t="s">
        <v>517</v>
      </c>
      <c r="B990" s="9" t="s">
        <v>2332</v>
      </c>
      <c r="C990" s="1">
        <f t="shared" si="262"/>
        <v>1227</v>
      </c>
      <c r="D990" s="7">
        <f t="shared" si="263"/>
        <v>2</v>
      </c>
      <c r="E990" s="7">
        <f t="shared" si="264"/>
        <v>6</v>
      </c>
      <c r="F990" s="7">
        <f t="shared" si="265"/>
        <v>1</v>
      </c>
      <c r="G990" s="7">
        <f t="shared" si="275"/>
        <v>3</v>
      </c>
      <c r="H990" s="49">
        <f t="shared" si="266"/>
        <v>90</v>
      </c>
      <c r="I990" s="178">
        <f t="shared" si="267"/>
        <v>7.3349633251833746E-2</v>
      </c>
      <c r="J990" s="8"/>
      <c r="K990" s="2">
        <f t="shared" si="268"/>
        <v>0.45965770171149145</v>
      </c>
      <c r="L990" s="2">
        <f t="shared" si="269"/>
        <v>0</v>
      </c>
      <c r="M990" s="2">
        <f t="shared" si="270"/>
        <v>0.5330073349633252</v>
      </c>
      <c r="N990" s="2">
        <f t="shared" si="271"/>
        <v>3.2599837000814994E-3</v>
      </c>
      <c r="O990" s="2">
        <f t="shared" si="272"/>
        <v>4.0749796251018534E-3</v>
      </c>
      <c r="P990" s="1">
        <v>564</v>
      </c>
      <c r="Q990" s="1"/>
      <c r="R990" s="1">
        <v>654</v>
      </c>
      <c r="S990" s="1">
        <v>4</v>
      </c>
      <c r="T990" s="1"/>
      <c r="U990" s="1"/>
      <c r="V990" s="1"/>
      <c r="W990" s="1"/>
      <c r="X990" s="1">
        <v>3</v>
      </c>
      <c r="Y990" s="1">
        <v>2</v>
      </c>
      <c r="Z990" s="1"/>
      <c r="AA990" s="1"/>
      <c r="AB990" s="1"/>
      <c r="AC990" s="1">
        <v>0</v>
      </c>
      <c r="AD990" s="1"/>
      <c r="AI990" t="str">
        <f t="shared" si="276"/>
        <v>Tisbury</v>
      </c>
      <c r="AJ990" t="s">
        <v>752</v>
      </c>
      <c r="AK990" s="158">
        <v>9</v>
      </c>
      <c r="AL990" s="7"/>
      <c r="AN990" s="98">
        <v>25</v>
      </c>
      <c r="AO990" s="100">
        <v>7</v>
      </c>
      <c r="AP990" s="100">
        <v>30</v>
      </c>
      <c r="AQ990" s="107">
        <v>69940</v>
      </c>
      <c r="AR990" s="107">
        <f t="shared" si="273"/>
        <v>25007</v>
      </c>
      <c r="AS990" t="s">
        <v>1726</v>
      </c>
      <c r="AT990" s="110">
        <f t="shared" si="274"/>
        <v>2569940</v>
      </c>
      <c r="AW990">
        <v>19.16</v>
      </c>
      <c r="AX990">
        <v>12.6</v>
      </c>
      <c r="AY990">
        <v>6.56</v>
      </c>
      <c r="BF990" s="118"/>
      <c r="BI990" s="118"/>
      <c r="BJ990" s="118"/>
    </row>
    <row r="991" spans="1:62" hidden="1" outlineLevel="1">
      <c r="A991" s="50" t="s">
        <v>2827</v>
      </c>
      <c r="B991" s="9" t="s">
        <v>2332</v>
      </c>
      <c r="C991" s="1">
        <f t="shared" si="262"/>
        <v>62</v>
      </c>
      <c r="D991" s="7">
        <f t="shared" si="263"/>
        <v>2</v>
      </c>
      <c r="E991" s="7">
        <f t="shared" si="264"/>
        <v>4</v>
      </c>
      <c r="F991" s="7">
        <f t="shared" si="265"/>
        <v>1</v>
      </c>
      <c r="G991" s="7">
        <f t="shared" si="275"/>
        <v>3</v>
      </c>
      <c r="H991" s="49">
        <f t="shared" si="266"/>
        <v>13</v>
      </c>
      <c r="I991" s="178">
        <f t="shared" si="267"/>
        <v>0.20967741935483872</v>
      </c>
      <c r="J991" s="8"/>
      <c r="K991" s="2">
        <f t="shared" si="268"/>
        <v>0.38709677419354838</v>
      </c>
      <c r="L991" s="2">
        <f t="shared" si="269"/>
        <v>0</v>
      </c>
      <c r="M991" s="2">
        <f t="shared" si="270"/>
        <v>0.59677419354838712</v>
      </c>
      <c r="N991" s="2">
        <f t="shared" si="271"/>
        <v>1.6129032258064516E-2</v>
      </c>
      <c r="O991" s="2">
        <f t="shared" si="272"/>
        <v>-1.3877787807814457E-17</v>
      </c>
      <c r="P991" s="1">
        <v>24</v>
      </c>
      <c r="Q991" s="1"/>
      <c r="R991" s="1">
        <v>37</v>
      </c>
      <c r="S991" s="1">
        <v>1</v>
      </c>
      <c r="T991" s="1"/>
      <c r="U991" s="1"/>
      <c r="V991" s="1"/>
      <c r="W991" s="1"/>
      <c r="X991" s="1">
        <v>0</v>
      </c>
      <c r="Y991" s="1">
        <v>0</v>
      </c>
      <c r="Z991" s="1"/>
      <c r="AA991" s="1"/>
      <c r="AB991" s="1"/>
      <c r="AC991" s="1">
        <v>0</v>
      </c>
      <c r="AD991" s="1"/>
      <c r="AI991" t="str">
        <f t="shared" si="276"/>
        <v>Tolland</v>
      </c>
      <c r="AJ991" t="s">
        <v>2909</v>
      </c>
      <c r="AK991" s="158">
        <v>1</v>
      </c>
      <c r="AL991" s="7"/>
      <c r="AN991" s="98">
        <v>25</v>
      </c>
      <c r="AO991" s="100">
        <v>13</v>
      </c>
      <c r="AP991" s="100">
        <v>95</v>
      </c>
      <c r="AQ991" s="107">
        <v>70045</v>
      </c>
      <c r="AR991" s="107">
        <f t="shared" si="273"/>
        <v>25013</v>
      </c>
      <c r="AS991" t="s">
        <v>1726</v>
      </c>
      <c r="AT991" s="110">
        <f t="shared" si="274"/>
        <v>2570045</v>
      </c>
      <c r="AW991">
        <v>32.78</v>
      </c>
      <c r="AX991">
        <v>1.1399999999999999</v>
      </c>
      <c r="AY991">
        <v>31.64</v>
      </c>
      <c r="BF991" s="118"/>
      <c r="BI991" s="118"/>
      <c r="BJ991" s="118"/>
    </row>
    <row r="992" spans="1:62" hidden="1" outlineLevel="1">
      <c r="A992" s="50" t="s">
        <v>888</v>
      </c>
      <c r="B992" s="9" t="s">
        <v>2332</v>
      </c>
      <c r="C992" s="1">
        <f t="shared" si="262"/>
        <v>1294</v>
      </c>
      <c r="D992" s="7">
        <f t="shared" si="263"/>
        <v>2</v>
      </c>
      <c r="E992" s="7" t="e">
        <f t="shared" si="264"/>
        <v>#N/A</v>
      </c>
      <c r="F992" s="7">
        <f t="shared" si="265"/>
        <v>1</v>
      </c>
      <c r="G992" s="7">
        <f t="shared" si="275"/>
        <v>4</v>
      </c>
      <c r="H992" s="49">
        <f t="shared" si="266"/>
        <v>12</v>
      </c>
      <c r="I992" s="178">
        <f t="shared" si="267"/>
        <v>9.2735703245749607E-3</v>
      </c>
      <c r="J992" s="8"/>
      <c r="K992" s="2">
        <f t="shared" si="268"/>
        <v>0.48840803709428132</v>
      </c>
      <c r="L992" s="2">
        <f t="shared" si="269"/>
        <v>0</v>
      </c>
      <c r="M992" s="2">
        <f t="shared" si="270"/>
        <v>0.49768160741885625</v>
      </c>
      <c r="N992" s="2">
        <f t="shared" si="271"/>
        <v>2.3183925811437402E-3</v>
      </c>
      <c r="O992" s="2">
        <f t="shared" si="272"/>
        <v>1.1591962905718629E-2</v>
      </c>
      <c r="P992" s="1">
        <v>632</v>
      </c>
      <c r="Q992" s="1"/>
      <c r="R992" s="1">
        <v>644</v>
      </c>
      <c r="S992" s="1">
        <v>3</v>
      </c>
      <c r="T992" s="1"/>
      <c r="U992" s="1"/>
      <c r="V992" s="1"/>
      <c r="W992" s="1"/>
      <c r="X992" s="1">
        <v>12</v>
      </c>
      <c r="Y992" s="1">
        <v>2</v>
      </c>
      <c r="Z992" s="1"/>
      <c r="AA992" s="1"/>
      <c r="AB992" s="1"/>
      <c r="AC992" s="1">
        <v>1</v>
      </c>
      <c r="AD992" s="1"/>
      <c r="AI992" t="str">
        <f t="shared" si="276"/>
        <v>Topsfield</v>
      </c>
      <c r="AJ992" t="s">
        <v>819</v>
      </c>
      <c r="AK992" s="158">
        <v>6</v>
      </c>
      <c r="AL992" s="7"/>
      <c r="AN992" s="98">
        <v>25</v>
      </c>
      <c r="AO992" s="100">
        <v>9</v>
      </c>
      <c r="AP992" s="100">
        <v>160</v>
      </c>
      <c r="AQ992" s="107">
        <v>70150</v>
      </c>
      <c r="AR992" s="107">
        <f t="shared" si="273"/>
        <v>25009</v>
      </c>
      <c r="AS992" t="s">
        <v>1726</v>
      </c>
      <c r="AT992" s="110">
        <f t="shared" si="274"/>
        <v>2570150</v>
      </c>
      <c r="AW992">
        <v>12.84</v>
      </c>
      <c r="AX992">
        <v>0.1</v>
      </c>
      <c r="AY992">
        <v>12.74</v>
      </c>
      <c r="BF992" s="118"/>
      <c r="BI992" s="118"/>
      <c r="BJ992" s="118"/>
    </row>
    <row r="993" spans="1:62" hidden="1" outlineLevel="1">
      <c r="A993" s="50" t="s">
        <v>1467</v>
      </c>
      <c r="B993" s="9" t="s">
        <v>2332</v>
      </c>
      <c r="C993" s="1">
        <f t="shared" si="262"/>
        <v>1345</v>
      </c>
      <c r="D993" s="7">
        <f t="shared" si="263"/>
        <v>2</v>
      </c>
      <c r="E993" s="7" t="e">
        <f t="shared" si="264"/>
        <v>#N/A</v>
      </c>
      <c r="F993" s="7">
        <f t="shared" si="265"/>
        <v>1</v>
      </c>
      <c r="G993" s="7">
        <f t="shared" si="275"/>
        <v>5</v>
      </c>
      <c r="H993" s="49">
        <f t="shared" si="266"/>
        <v>306</v>
      </c>
      <c r="I993" s="178">
        <f t="shared" si="267"/>
        <v>0.2275092936802974</v>
      </c>
      <c r="J993" s="8"/>
      <c r="K993" s="2">
        <f t="shared" si="268"/>
        <v>0.37546468401486988</v>
      </c>
      <c r="L993" s="2">
        <f t="shared" si="269"/>
        <v>0</v>
      </c>
      <c r="M993" s="2">
        <f t="shared" si="270"/>
        <v>0.60297397769516725</v>
      </c>
      <c r="N993" s="2">
        <f t="shared" si="271"/>
        <v>4.4609665427509295E-3</v>
      </c>
      <c r="O993" s="2">
        <f t="shared" si="272"/>
        <v>1.7100371747211941E-2</v>
      </c>
      <c r="P993" s="1">
        <v>505</v>
      </c>
      <c r="Q993" s="1"/>
      <c r="R993" s="1">
        <v>811</v>
      </c>
      <c r="S993" s="1">
        <v>6</v>
      </c>
      <c r="T993" s="1"/>
      <c r="U993" s="1"/>
      <c r="V993" s="1"/>
      <c r="W993" s="1"/>
      <c r="X993" s="1">
        <v>13</v>
      </c>
      <c r="Y993" s="1">
        <v>9</v>
      </c>
      <c r="Z993" s="1"/>
      <c r="AA993" s="1"/>
      <c r="AB993" s="1"/>
      <c r="AC993" s="1">
        <v>1</v>
      </c>
      <c r="AD993" s="1"/>
      <c r="AI993" t="str">
        <f t="shared" si="276"/>
        <v>Townsend</v>
      </c>
      <c r="AJ993" t="s">
        <v>2249</v>
      </c>
      <c r="AK993" s="158">
        <v>3</v>
      </c>
      <c r="AL993" s="7"/>
      <c r="AN993" s="98">
        <v>25</v>
      </c>
      <c r="AO993" s="100">
        <v>17</v>
      </c>
      <c r="AP993" s="100">
        <v>220</v>
      </c>
      <c r="AQ993" s="107">
        <v>70360</v>
      </c>
      <c r="AR993" s="107">
        <f t="shared" si="273"/>
        <v>25017</v>
      </c>
      <c r="AS993" t="s">
        <v>1726</v>
      </c>
      <c r="AT993" s="110">
        <f t="shared" si="274"/>
        <v>2570360</v>
      </c>
      <c r="AW993">
        <v>33.11</v>
      </c>
      <c r="AX993">
        <v>0.24</v>
      </c>
      <c r="AY993">
        <v>32.869999999999997</v>
      </c>
      <c r="BF993" s="118"/>
      <c r="BI993" s="118"/>
      <c r="BJ993" s="118"/>
    </row>
    <row r="994" spans="1:62" hidden="1" outlineLevel="1">
      <c r="A994" s="50" t="s">
        <v>1913</v>
      </c>
      <c r="B994" s="9" t="s">
        <v>2332</v>
      </c>
      <c r="C994" s="1">
        <f t="shared" si="262"/>
        <v>714</v>
      </c>
      <c r="D994" s="7">
        <f t="shared" si="263"/>
        <v>1</v>
      </c>
      <c r="E994" s="7">
        <f t="shared" si="264"/>
        <v>6</v>
      </c>
      <c r="F994" s="7">
        <f t="shared" si="265"/>
        <v>2</v>
      </c>
      <c r="G994" s="7">
        <f t="shared" si="275"/>
        <v>3</v>
      </c>
      <c r="H994" s="49">
        <f t="shared" si="266"/>
        <v>21</v>
      </c>
      <c r="I994" s="178">
        <f t="shared" si="267"/>
        <v>2.9411764705882353E-2</v>
      </c>
      <c r="J994" s="8"/>
      <c r="K994" s="2">
        <f t="shared" si="268"/>
        <v>0.51120448179271705</v>
      </c>
      <c r="L994" s="2">
        <f t="shared" si="269"/>
        <v>0</v>
      </c>
      <c r="M994" s="2">
        <f t="shared" si="270"/>
        <v>0.48179271708683474</v>
      </c>
      <c r="N994" s="2">
        <f t="shared" si="271"/>
        <v>2.8011204481792717E-3</v>
      </c>
      <c r="O994" s="2">
        <f t="shared" si="272"/>
        <v>4.2016806722689377E-3</v>
      </c>
      <c r="P994" s="1">
        <v>365</v>
      </c>
      <c r="Q994" s="1"/>
      <c r="R994" s="1">
        <v>344</v>
      </c>
      <c r="S994" s="1">
        <v>2</v>
      </c>
      <c r="T994" s="1"/>
      <c r="U994" s="1"/>
      <c r="V994" s="1"/>
      <c r="W994" s="1"/>
      <c r="X994" s="1">
        <v>2</v>
      </c>
      <c r="Y994" s="1">
        <v>0</v>
      </c>
      <c r="Z994" s="1"/>
      <c r="AA994" s="1"/>
      <c r="AB994" s="1"/>
      <c r="AC994" s="1">
        <v>1</v>
      </c>
      <c r="AD994" s="1"/>
      <c r="AI994" t="str">
        <f t="shared" si="276"/>
        <v>Truro</v>
      </c>
      <c r="AJ994" t="s">
        <v>2598</v>
      </c>
      <c r="AK994" s="158">
        <v>9</v>
      </c>
      <c r="AL994" s="7"/>
      <c r="AN994" s="98">
        <v>25</v>
      </c>
      <c r="AO994" s="100">
        <v>1</v>
      </c>
      <c r="AP994" s="100">
        <v>65</v>
      </c>
      <c r="AQ994" s="107">
        <v>70605</v>
      </c>
      <c r="AR994" s="107">
        <f t="shared" si="273"/>
        <v>25001</v>
      </c>
      <c r="AS994" t="s">
        <v>1726</v>
      </c>
      <c r="AT994" s="110">
        <f t="shared" si="274"/>
        <v>2570605</v>
      </c>
      <c r="AW994">
        <v>26.32</v>
      </c>
      <c r="AX994">
        <v>5.27</v>
      </c>
      <c r="AY994">
        <v>21.05</v>
      </c>
      <c r="BF994" s="118"/>
      <c r="BI994" s="118"/>
      <c r="BJ994" s="118"/>
    </row>
    <row r="995" spans="1:62" hidden="1" outlineLevel="1">
      <c r="A995" s="50" t="s">
        <v>1543</v>
      </c>
      <c r="B995" s="9" t="s">
        <v>2332</v>
      </c>
      <c r="C995" s="1">
        <f t="shared" si="262"/>
        <v>1946</v>
      </c>
      <c r="D995" s="7">
        <f t="shared" si="263"/>
        <v>2</v>
      </c>
      <c r="E995" s="7" t="e">
        <f t="shared" si="264"/>
        <v>#N/A</v>
      </c>
      <c r="F995" s="7">
        <f t="shared" si="265"/>
        <v>1</v>
      </c>
      <c r="G995" s="7">
        <f t="shared" si="275"/>
        <v>5</v>
      </c>
      <c r="H995" s="49">
        <f t="shared" si="266"/>
        <v>154</v>
      </c>
      <c r="I995" s="178">
        <f t="shared" si="267"/>
        <v>7.9136690647482008E-2</v>
      </c>
      <c r="J995" s="8"/>
      <c r="K995" s="2">
        <f t="shared" si="268"/>
        <v>0.44809866392600206</v>
      </c>
      <c r="L995" s="2">
        <f t="shared" si="269"/>
        <v>0</v>
      </c>
      <c r="M995" s="2">
        <f t="shared" si="270"/>
        <v>0.52723535457348403</v>
      </c>
      <c r="N995" s="2">
        <f t="shared" si="271"/>
        <v>5.1387461459403904E-3</v>
      </c>
      <c r="O995" s="2">
        <f t="shared" si="272"/>
        <v>1.952723535457352E-2</v>
      </c>
      <c r="P995" s="1">
        <v>872</v>
      </c>
      <c r="Q995" s="1"/>
      <c r="R995" s="1">
        <v>1026</v>
      </c>
      <c r="S995" s="1">
        <v>10</v>
      </c>
      <c r="T995" s="1"/>
      <c r="U995" s="1"/>
      <c r="V995" s="1"/>
      <c r="W995" s="1"/>
      <c r="X995" s="1">
        <v>25</v>
      </c>
      <c r="Y995" s="1">
        <v>11</v>
      </c>
      <c r="Z995" s="1"/>
      <c r="AA995" s="1"/>
      <c r="AB995" s="1"/>
      <c r="AC995" s="1">
        <v>2</v>
      </c>
      <c r="AD995" s="1"/>
      <c r="AI995" t="str">
        <f t="shared" si="276"/>
        <v>Tyngsborough</v>
      </c>
      <c r="AJ995" t="s">
        <v>2249</v>
      </c>
      <c r="AK995" s="158">
        <v>3</v>
      </c>
      <c r="AL995" s="7"/>
      <c r="AN995" s="98">
        <v>25</v>
      </c>
      <c r="AO995" s="100">
        <v>17</v>
      </c>
      <c r="AP995" s="100">
        <v>225</v>
      </c>
      <c r="AQ995" s="107">
        <v>71025</v>
      </c>
      <c r="AR995" s="107">
        <f t="shared" si="273"/>
        <v>25017</v>
      </c>
      <c r="AS995" t="s">
        <v>1726</v>
      </c>
      <c r="AT995" s="110">
        <f t="shared" si="274"/>
        <v>2571025</v>
      </c>
      <c r="AW995">
        <v>18.05</v>
      </c>
      <c r="AX995">
        <v>1.2</v>
      </c>
      <c r="AY995">
        <v>16.86</v>
      </c>
      <c r="BF995" s="118"/>
      <c r="BI995" s="118"/>
      <c r="BJ995" s="118"/>
    </row>
    <row r="996" spans="1:62" hidden="1" outlineLevel="1">
      <c r="A996" s="50" t="s">
        <v>2298</v>
      </c>
      <c r="B996" s="9" t="s">
        <v>2332</v>
      </c>
      <c r="C996" s="1">
        <f t="shared" si="262"/>
        <v>127</v>
      </c>
      <c r="D996" s="7">
        <f t="shared" si="263"/>
        <v>1</v>
      </c>
      <c r="E996" s="7">
        <f t="shared" si="264"/>
        <v>4</v>
      </c>
      <c r="F996" s="7">
        <f t="shared" si="265"/>
        <v>2</v>
      </c>
      <c r="G996" s="7">
        <f t="shared" si="275"/>
        <v>0</v>
      </c>
      <c r="H996" s="49">
        <f t="shared" si="266"/>
        <v>41</v>
      </c>
      <c r="I996" s="178">
        <f t="shared" si="267"/>
        <v>0.32283464566929132</v>
      </c>
      <c r="J996" s="8"/>
      <c r="K996" s="2">
        <f t="shared" si="268"/>
        <v>0.65354330708661412</v>
      </c>
      <c r="L996" s="2">
        <f t="shared" si="269"/>
        <v>0</v>
      </c>
      <c r="M996" s="2">
        <f t="shared" si="270"/>
        <v>0.33070866141732286</v>
      </c>
      <c r="N996" s="2">
        <f t="shared" si="271"/>
        <v>0</v>
      </c>
      <c r="O996" s="2">
        <f t="shared" si="272"/>
        <v>1.574803149606302E-2</v>
      </c>
      <c r="P996" s="1">
        <v>83</v>
      </c>
      <c r="Q996" s="1"/>
      <c r="R996" s="1">
        <v>42</v>
      </c>
      <c r="S996" s="1">
        <v>0</v>
      </c>
      <c r="T996" s="1"/>
      <c r="U996" s="1"/>
      <c r="V996" s="1"/>
      <c r="W996" s="1"/>
      <c r="X996" s="1">
        <v>2</v>
      </c>
      <c r="Y996" s="1">
        <v>0</v>
      </c>
      <c r="Z996" s="1"/>
      <c r="AA996" s="1"/>
      <c r="AB996" s="1"/>
      <c r="AC996" s="1">
        <v>0</v>
      </c>
      <c r="AD996" s="1"/>
      <c r="AI996" t="str">
        <f t="shared" si="276"/>
        <v>Tyringham</v>
      </c>
      <c r="AJ996" t="s">
        <v>241</v>
      </c>
      <c r="AK996" s="158">
        <v>1</v>
      </c>
      <c r="AL996" s="7"/>
      <c r="AN996" s="98">
        <v>25</v>
      </c>
      <c r="AO996" s="100">
        <v>3</v>
      </c>
      <c r="AP996" s="100">
        <v>140</v>
      </c>
      <c r="AQ996" s="107">
        <v>71095</v>
      </c>
      <c r="AR996" s="107">
        <f t="shared" si="273"/>
        <v>25003</v>
      </c>
      <c r="AS996" t="s">
        <v>1726</v>
      </c>
      <c r="AT996" s="110">
        <f t="shared" si="274"/>
        <v>2571095</v>
      </c>
      <c r="AW996">
        <v>18.93</v>
      </c>
      <c r="AX996">
        <v>0.23</v>
      </c>
      <c r="AY996">
        <v>18.7</v>
      </c>
      <c r="BF996" s="118"/>
      <c r="BI996" s="118"/>
      <c r="BJ996" s="118"/>
    </row>
    <row r="997" spans="1:62" hidden="1" outlineLevel="1">
      <c r="A997" s="50" t="s">
        <v>283</v>
      </c>
      <c r="B997" s="9" t="s">
        <v>2332</v>
      </c>
      <c r="C997" s="1">
        <f t="shared" si="262"/>
        <v>1330</v>
      </c>
      <c r="D997" s="7">
        <f t="shared" si="263"/>
        <v>2</v>
      </c>
      <c r="E997" s="7" t="e">
        <f t="shared" si="264"/>
        <v>#N/A</v>
      </c>
      <c r="F997" s="7">
        <f t="shared" si="265"/>
        <v>1</v>
      </c>
      <c r="G997" s="7">
        <f t="shared" si="275"/>
        <v>4</v>
      </c>
      <c r="H997" s="49">
        <f t="shared" si="266"/>
        <v>227</v>
      </c>
      <c r="I997" s="178">
        <f t="shared" si="267"/>
        <v>0.17067669172932332</v>
      </c>
      <c r="J997" s="8"/>
      <c r="K997" s="2">
        <f t="shared" si="268"/>
        <v>0.40902255639097745</v>
      </c>
      <c r="L997" s="2">
        <f t="shared" si="269"/>
        <v>0</v>
      </c>
      <c r="M997" s="2">
        <f t="shared" si="270"/>
        <v>0.57969924812030071</v>
      </c>
      <c r="N997" s="2">
        <f t="shared" si="271"/>
        <v>3.7593984962406013E-3</v>
      </c>
      <c r="O997" s="2">
        <f t="shared" si="272"/>
        <v>7.5187969924811748E-3</v>
      </c>
      <c r="P997" s="1">
        <v>544</v>
      </c>
      <c r="Q997" s="1"/>
      <c r="R997" s="1">
        <v>771</v>
      </c>
      <c r="S997" s="1">
        <v>5</v>
      </c>
      <c r="T997" s="1"/>
      <c r="U997" s="1"/>
      <c r="V997" s="1"/>
      <c r="W997" s="1"/>
      <c r="X997" s="1">
        <v>7</v>
      </c>
      <c r="Y997" s="1">
        <v>2</v>
      </c>
      <c r="Z997" s="1"/>
      <c r="AA997" s="1"/>
      <c r="AB997" s="1"/>
      <c r="AC997" s="1">
        <v>1</v>
      </c>
      <c r="AD997" s="1"/>
      <c r="AI997" t="str">
        <f t="shared" si="276"/>
        <v>Upton</v>
      </c>
      <c r="AJ997" s="9" t="s">
        <v>1781</v>
      </c>
      <c r="AK997" s="158">
        <v>2</v>
      </c>
      <c r="AL997" s="7"/>
      <c r="AN997" s="98">
        <v>25</v>
      </c>
      <c r="AO997" s="100">
        <v>27</v>
      </c>
      <c r="AP997" s="100">
        <v>255</v>
      </c>
      <c r="AQ997" s="107">
        <v>71480</v>
      </c>
      <c r="AR997" s="107">
        <f t="shared" si="273"/>
        <v>25027</v>
      </c>
      <c r="AS997" t="s">
        <v>1726</v>
      </c>
      <c r="AT997" s="110">
        <f t="shared" si="274"/>
        <v>2571480</v>
      </c>
      <c r="AW997">
        <v>21.73</v>
      </c>
      <c r="AX997">
        <v>0.21</v>
      </c>
      <c r="AY997">
        <v>21.52</v>
      </c>
      <c r="BF997" s="118"/>
      <c r="BI997" s="118"/>
      <c r="BJ997" s="118"/>
    </row>
    <row r="998" spans="1:62" hidden="1" outlineLevel="1">
      <c r="A998" s="50" t="s">
        <v>2666</v>
      </c>
      <c r="B998" s="9" t="s">
        <v>2332</v>
      </c>
      <c r="C998" s="1">
        <f t="shared" si="262"/>
        <v>1859</v>
      </c>
      <c r="D998" s="7">
        <f t="shared" si="263"/>
        <v>2</v>
      </c>
      <c r="E998" s="7">
        <f t="shared" si="264"/>
        <v>6</v>
      </c>
      <c r="F998" s="7">
        <f t="shared" si="265"/>
        <v>1</v>
      </c>
      <c r="G998" s="7">
        <f t="shared" si="275"/>
        <v>4</v>
      </c>
      <c r="H998" s="49">
        <f t="shared" si="266"/>
        <v>240</v>
      </c>
      <c r="I998" s="178">
        <f t="shared" si="267"/>
        <v>0.12910166756320601</v>
      </c>
      <c r="J998" s="8"/>
      <c r="K998" s="2">
        <f t="shared" si="268"/>
        <v>0.42926304464766002</v>
      </c>
      <c r="L998" s="2">
        <f t="shared" si="269"/>
        <v>0</v>
      </c>
      <c r="M998" s="2">
        <f t="shared" si="270"/>
        <v>0.55836471221086603</v>
      </c>
      <c r="N998" s="2">
        <f t="shared" si="271"/>
        <v>3.7654653039268424E-3</v>
      </c>
      <c r="O998" s="2">
        <f t="shared" si="272"/>
        <v>8.6067778375471613E-3</v>
      </c>
      <c r="P998" s="1">
        <v>798</v>
      </c>
      <c r="Q998" s="1"/>
      <c r="R998" s="1">
        <v>1038</v>
      </c>
      <c r="S998" s="1">
        <v>7</v>
      </c>
      <c r="T998" s="1"/>
      <c r="U998" s="1"/>
      <c r="V998" s="1"/>
      <c r="W998" s="1"/>
      <c r="X998" s="1">
        <v>13</v>
      </c>
      <c r="Y998" s="1">
        <v>0</v>
      </c>
      <c r="Z998" s="1"/>
      <c r="AA998" s="1"/>
      <c r="AB998" s="1"/>
      <c r="AC998" s="1">
        <v>3</v>
      </c>
      <c r="AD998" s="1"/>
      <c r="AI998" t="str">
        <f t="shared" si="276"/>
        <v>Uxbridge</v>
      </c>
      <c r="AJ998" s="9" t="s">
        <v>1781</v>
      </c>
      <c r="AK998" s="158">
        <v>2</v>
      </c>
      <c r="AL998" s="7"/>
      <c r="AN998" s="98">
        <v>25</v>
      </c>
      <c r="AO998" s="100">
        <v>27</v>
      </c>
      <c r="AP998" s="100">
        <v>260</v>
      </c>
      <c r="AQ998" s="107">
        <v>71620</v>
      </c>
      <c r="AR998" s="107">
        <f t="shared" si="273"/>
        <v>25027</v>
      </c>
      <c r="AS998" t="s">
        <v>1726</v>
      </c>
      <c r="AT998" s="110">
        <f t="shared" si="274"/>
        <v>2571620</v>
      </c>
      <c r="AW998">
        <v>30.37</v>
      </c>
      <c r="AX998">
        <v>0.83</v>
      </c>
      <c r="AY998">
        <v>29.54</v>
      </c>
      <c r="BF998" s="118"/>
      <c r="BI998" s="118"/>
      <c r="BJ998" s="118"/>
    </row>
    <row r="999" spans="1:62" hidden="1" outlineLevel="1">
      <c r="A999" s="50" t="s">
        <v>3197</v>
      </c>
      <c r="B999" s="9" t="s">
        <v>2332</v>
      </c>
      <c r="C999" s="1">
        <f t="shared" si="262"/>
        <v>5338</v>
      </c>
      <c r="D999" s="7">
        <f t="shared" si="263"/>
        <v>1</v>
      </c>
      <c r="E999" s="7" t="e">
        <f t="shared" si="264"/>
        <v>#N/A</v>
      </c>
      <c r="F999" s="7">
        <f t="shared" si="265"/>
        <v>2</v>
      </c>
      <c r="G999" s="7">
        <f t="shared" si="275"/>
        <v>5</v>
      </c>
      <c r="H999" s="49">
        <f t="shared" si="266"/>
        <v>90</v>
      </c>
      <c r="I999" s="178">
        <f t="shared" si="267"/>
        <v>1.6860247283626825E-2</v>
      </c>
      <c r="J999" s="8"/>
      <c r="K999" s="2">
        <f t="shared" si="268"/>
        <v>0.49662795054327463</v>
      </c>
      <c r="L999" s="2">
        <f t="shared" si="269"/>
        <v>0</v>
      </c>
      <c r="M999" s="2">
        <f t="shared" si="270"/>
        <v>0.47976770325964779</v>
      </c>
      <c r="N999" s="2">
        <f t="shared" si="271"/>
        <v>4.4960659423004872E-3</v>
      </c>
      <c r="O999" s="2">
        <f t="shared" si="272"/>
        <v>1.9108280254777031E-2</v>
      </c>
      <c r="P999" s="1">
        <v>2651</v>
      </c>
      <c r="Q999" s="1"/>
      <c r="R999" s="1">
        <v>2561</v>
      </c>
      <c r="S999" s="1">
        <v>24</v>
      </c>
      <c r="T999" s="1"/>
      <c r="U999" s="1"/>
      <c r="V999" s="1"/>
      <c r="W999" s="1"/>
      <c r="X999" s="1">
        <v>65</v>
      </c>
      <c r="Y999" s="1">
        <v>30</v>
      </c>
      <c r="Z999" s="1"/>
      <c r="AA999" s="1"/>
      <c r="AB999" s="1"/>
      <c r="AC999" s="1">
        <v>7</v>
      </c>
      <c r="AD999" s="1"/>
      <c r="AI999" t="str">
        <f t="shared" si="276"/>
        <v>Wakefield</v>
      </c>
      <c r="AJ999" t="s">
        <v>2249</v>
      </c>
      <c r="AK999" s="158">
        <v>6</v>
      </c>
      <c r="AL999" s="7"/>
      <c r="AN999" s="98">
        <v>25</v>
      </c>
      <c r="AO999" s="100">
        <v>17</v>
      </c>
      <c r="AP999" s="100">
        <v>230</v>
      </c>
      <c r="AQ999" s="107">
        <v>72215</v>
      </c>
      <c r="AR999" s="107">
        <f t="shared" si="273"/>
        <v>25017</v>
      </c>
      <c r="AS999" t="s">
        <v>1726</v>
      </c>
      <c r="AT999" s="110">
        <f t="shared" si="274"/>
        <v>2572215</v>
      </c>
      <c r="AW999">
        <v>7.91</v>
      </c>
      <c r="AX999">
        <v>0.44</v>
      </c>
      <c r="AY999">
        <v>7.47</v>
      </c>
      <c r="BF999" s="118"/>
      <c r="BI999" s="118"/>
      <c r="BJ999" s="118"/>
    </row>
    <row r="1000" spans="1:62" hidden="1" outlineLevel="1">
      <c r="A1000" s="50" t="s">
        <v>3107</v>
      </c>
      <c r="B1000" s="9" t="s">
        <v>2332</v>
      </c>
      <c r="C1000" s="1">
        <f t="shared" si="262"/>
        <v>246</v>
      </c>
      <c r="D1000" s="7">
        <f t="shared" si="263"/>
        <v>2</v>
      </c>
      <c r="E1000" s="7">
        <f t="shared" si="264"/>
        <v>5</v>
      </c>
      <c r="F1000" s="7">
        <f t="shared" si="265"/>
        <v>1</v>
      </c>
      <c r="G1000" s="7">
        <f t="shared" si="275"/>
        <v>0</v>
      </c>
      <c r="H1000" s="49">
        <f t="shared" si="266"/>
        <v>79</v>
      </c>
      <c r="I1000" s="178">
        <f t="shared" si="267"/>
        <v>0.32113821138211385</v>
      </c>
      <c r="J1000" s="8"/>
      <c r="K1000" s="2">
        <f t="shared" si="268"/>
        <v>0.33333333333333331</v>
      </c>
      <c r="L1000" s="2">
        <f t="shared" si="269"/>
        <v>0</v>
      </c>
      <c r="M1000" s="2">
        <f t="shared" si="270"/>
        <v>0.65447154471544711</v>
      </c>
      <c r="N1000" s="2">
        <f t="shared" si="271"/>
        <v>0</v>
      </c>
      <c r="O1000" s="2">
        <f t="shared" si="272"/>
        <v>1.2195121951219634E-2</v>
      </c>
      <c r="P1000" s="1">
        <v>82</v>
      </c>
      <c r="Q1000" s="1"/>
      <c r="R1000" s="1">
        <v>161</v>
      </c>
      <c r="S1000" s="1">
        <v>0</v>
      </c>
      <c r="T1000" s="1"/>
      <c r="U1000" s="1"/>
      <c r="V1000" s="1"/>
      <c r="W1000" s="1"/>
      <c r="X1000" s="1">
        <v>0</v>
      </c>
      <c r="Y1000" s="1">
        <v>2</v>
      </c>
      <c r="Z1000" s="1"/>
      <c r="AA1000" s="1"/>
      <c r="AB1000" s="1"/>
      <c r="AC1000" s="1">
        <v>1</v>
      </c>
      <c r="AD1000" s="1"/>
      <c r="AI1000" t="str">
        <f t="shared" si="276"/>
        <v>Wales</v>
      </c>
      <c r="AJ1000" t="s">
        <v>2909</v>
      </c>
      <c r="AK1000" s="158">
        <v>1</v>
      </c>
      <c r="AL1000" s="7"/>
      <c r="AN1000" s="98">
        <v>25</v>
      </c>
      <c r="AO1000" s="100">
        <v>13</v>
      </c>
      <c r="AP1000" s="100">
        <v>100</v>
      </c>
      <c r="AQ1000" s="107">
        <v>72390</v>
      </c>
      <c r="AR1000" s="107">
        <f t="shared" si="273"/>
        <v>25013</v>
      </c>
      <c r="AS1000" t="s">
        <v>1726</v>
      </c>
      <c r="AT1000" s="110">
        <f t="shared" si="274"/>
        <v>2572390</v>
      </c>
      <c r="AW1000">
        <v>15.96</v>
      </c>
      <c r="AX1000">
        <v>0.21</v>
      </c>
      <c r="AY1000">
        <v>15.75</v>
      </c>
      <c r="BF1000" s="118"/>
      <c r="BI1000" s="118"/>
      <c r="BJ1000" s="118"/>
    </row>
    <row r="1001" spans="1:62" hidden="1" outlineLevel="1">
      <c r="A1001" s="50" t="s">
        <v>3071</v>
      </c>
      <c r="B1001" s="9" t="s">
        <v>2332</v>
      </c>
      <c r="C1001" s="1">
        <f t="shared" si="262"/>
        <v>4266</v>
      </c>
      <c r="D1001" s="7">
        <f t="shared" si="263"/>
        <v>2</v>
      </c>
      <c r="E1001" s="7" t="e">
        <f t="shared" si="264"/>
        <v>#N/A</v>
      </c>
      <c r="F1001" s="7">
        <f t="shared" si="265"/>
        <v>1</v>
      </c>
      <c r="G1001" s="7">
        <f t="shared" si="275"/>
        <v>4</v>
      </c>
      <c r="H1001" s="49">
        <f t="shared" si="266"/>
        <v>36</v>
      </c>
      <c r="I1001" s="178">
        <f t="shared" si="267"/>
        <v>8.4388185654008432E-3</v>
      </c>
      <c r="J1001" s="8"/>
      <c r="K1001" s="2">
        <f t="shared" si="268"/>
        <v>0.48476324425691514</v>
      </c>
      <c r="L1001" s="2">
        <f t="shared" si="269"/>
        <v>0</v>
      </c>
      <c r="M1001" s="2">
        <f t="shared" si="270"/>
        <v>0.49320206282231599</v>
      </c>
      <c r="N1001" s="2">
        <f t="shared" si="271"/>
        <v>6.0947022972339428E-3</v>
      </c>
      <c r="O1001" s="2">
        <f t="shared" si="272"/>
        <v>1.5939990623534874E-2</v>
      </c>
      <c r="P1001" s="1">
        <v>2068</v>
      </c>
      <c r="Q1001" s="1"/>
      <c r="R1001" s="1">
        <v>2104</v>
      </c>
      <c r="S1001" s="1">
        <v>26</v>
      </c>
      <c r="T1001" s="1"/>
      <c r="U1001" s="1"/>
      <c r="V1001" s="1"/>
      <c r="W1001" s="1"/>
      <c r="X1001" s="1">
        <v>52</v>
      </c>
      <c r="Y1001" s="1">
        <v>12</v>
      </c>
      <c r="Z1001" s="1"/>
      <c r="AA1001" s="1"/>
      <c r="AB1001" s="1"/>
      <c r="AC1001" s="1">
        <v>4</v>
      </c>
      <c r="AD1001" s="1"/>
      <c r="AI1001" t="str">
        <f t="shared" si="276"/>
        <v>Walpole</v>
      </c>
      <c r="AJ1001" t="s">
        <v>502</v>
      </c>
      <c r="AK1001" s="158">
        <v>8</v>
      </c>
      <c r="AL1001" s="7"/>
      <c r="AN1001" s="98">
        <v>25</v>
      </c>
      <c r="AO1001" s="100">
        <v>21</v>
      </c>
      <c r="AP1001" s="100">
        <v>120</v>
      </c>
      <c r="AQ1001" s="107">
        <v>72495</v>
      </c>
      <c r="AR1001" s="107">
        <f t="shared" si="273"/>
        <v>25021</v>
      </c>
      <c r="AS1001" t="s">
        <v>1726</v>
      </c>
      <c r="AT1001" s="110">
        <f t="shared" si="274"/>
        <v>2572495</v>
      </c>
      <c r="AW1001">
        <v>21</v>
      </c>
      <c r="AX1001">
        <v>0.46</v>
      </c>
      <c r="AY1001">
        <v>20.54</v>
      </c>
      <c r="BF1001" s="118"/>
      <c r="BI1001" s="118"/>
      <c r="BJ1001" s="118"/>
    </row>
    <row r="1002" spans="1:62" hidden="1" outlineLevel="1">
      <c r="A1002" s="50" t="s">
        <v>1555</v>
      </c>
      <c r="B1002" s="9" t="s">
        <v>2332</v>
      </c>
      <c r="C1002" s="1">
        <f t="shared" si="262"/>
        <v>10475</v>
      </c>
      <c r="D1002" s="7">
        <f t="shared" si="263"/>
        <v>1</v>
      </c>
      <c r="E1002" s="7" t="e">
        <f t="shared" si="264"/>
        <v>#N/A</v>
      </c>
      <c r="F1002" s="7">
        <f t="shared" si="265"/>
        <v>2</v>
      </c>
      <c r="G1002" s="7">
        <f t="shared" si="275"/>
        <v>4</v>
      </c>
      <c r="H1002" s="49">
        <f t="shared" si="266"/>
        <v>293</v>
      </c>
      <c r="I1002" s="178">
        <f t="shared" si="267"/>
        <v>2.7971360381861574E-2</v>
      </c>
      <c r="J1002" s="8"/>
      <c r="K1002" s="2">
        <f t="shared" si="268"/>
        <v>0.50730310262529832</v>
      </c>
      <c r="L1002" s="2">
        <f t="shared" si="269"/>
        <v>0</v>
      </c>
      <c r="M1002" s="2">
        <f t="shared" si="270"/>
        <v>0.47933174224343678</v>
      </c>
      <c r="N1002" s="2">
        <f t="shared" si="271"/>
        <v>4.2004773269689738E-3</v>
      </c>
      <c r="O1002" s="2">
        <f t="shared" si="272"/>
        <v>9.1646778042959315E-3</v>
      </c>
      <c r="P1002" s="1">
        <v>5314</v>
      </c>
      <c r="Q1002" s="1"/>
      <c r="R1002" s="1">
        <v>5021</v>
      </c>
      <c r="S1002" s="1">
        <v>44</v>
      </c>
      <c r="T1002" s="1"/>
      <c r="U1002" s="1"/>
      <c r="V1002" s="1"/>
      <c r="W1002" s="1"/>
      <c r="X1002" s="1">
        <v>65</v>
      </c>
      <c r="Y1002" s="1">
        <v>17</v>
      </c>
      <c r="Z1002" s="1"/>
      <c r="AA1002" s="1"/>
      <c r="AB1002" s="1"/>
      <c r="AC1002" s="1">
        <v>14</v>
      </c>
      <c r="AD1002" s="1"/>
      <c r="AI1002" t="str">
        <f t="shared" si="276"/>
        <v>Waltham</v>
      </c>
      <c r="AJ1002" t="s">
        <v>2249</v>
      </c>
      <c r="AK1002" s="158">
        <v>5</v>
      </c>
      <c r="AL1002" s="7"/>
      <c r="AN1002" s="98">
        <v>25</v>
      </c>
      <c r="AO1002" s="100">
        <v>17</v>
      </c>
      <c r="AP1002" s="100">
        <v>235</v>
      </c>
      <c r="AQ1002" s="107">
        <v>72600</v>
      </c>
      <c r="AR1002" s="107">
        <f t="shared" si="273"/>
        <v>25017</v>
      </c>
      <c r="AS1002" t="s">
        <v>1037</v>
      </c>
      <c r="AT1002" s="110">
        <f t="shared" si="274"/>
        <v>2572600</v>
      </c>
      <c r="AW1002">
        <v>13.61</v>
      </c>
      <c r="AX1002">
        <v>0.91</v>
      </c>
      <c r="AY1002">
        <v>12.7</v>
      </c>
      <c r="BF1002" s="118"/>
      <c r="BI1002" s="118"/>
      <c r="BJ1002" s="118"/>
    </row>
    <row r="1003" spans="1:62" hidden="1" outlineLevel="1">
      <c r="A1003" s="50" t="s">
        <v>1815</v>
      </c>
      <c r="B1003" s="9" t="s">
        <v>2332</v>
      </c>
      <c r="C1003" s="1">
        <f t="shared" si="262"/>
        <v>1262</v>
      </c>
      <c r="D1003" s="7">
        <f t="shared" si="263"/>
        <v>2</v>
      </c>
      <c r="E1003" s="7" t="e">
        <f t="shared" si="264"/>
        <v>#N/A</v>
      </c>
      <c r="F1003" s="7">
        <f t="shared" si="265"/>
        <v>1</v>
      </c>
      <c r="G1003" s="7">
        <f t="shared" si="275"/>
        <v>6</v>
      </c>
      <c r="H1003" s="49">
        <f t="shared" si="266"/>
        <v>232</v>
      </c>
      <c r="I1003" s="178">
        <f t="shared" si="267"/>
        <v>0.18383518225039619</v>
      </c>
      <c r="J1003" s="8"/>
      <c r="K1003" s="2">
        <f t="shared" si="268"/>
        <v>0.39540412044374007</v>
      </c>
      <c r="L1003" s="2">
        <f t="shared" si="269"/>
        <v>0</v>
      </c>
      <c r="M1003" s="2">
        <f t="shared" si="270"/>
        <v>0.57923930269413626</v>
      </c>
      <c r="N1003" s="2">
        <f t="shared" si="271"/>
        <v>3.1695721077654518E-3</v>
      </c>
      <c r="O1003" s="2">
        <f t="shared" si="272"/>
        <v>2.2187004754358218E-2</v>
      </c>
      <c r="P1003" s="1">
        <v>499</v>
      </c>
      <c r="Q1003" s="1"/>
      <c r="R1003" s="1">
        <v>731</v>
      </c>
      <c r="S1003" s="1">
        <v>4</v>
      </c>
      <c r="T1003" s="1"/>
      <c r="U1003" s="1"/>
      <c r="V1003" s="1"/>
      <c r="W1003" s="1"/>
      <c r="X1003" s="1">
        <v>12</v>
      </c>
      <c r="Y1003" s="1">
        <v>10</v>
      </c>
      <c r="Z1003" s="1"/>
      <c r="AA1003" s="1"/>
      <c r="AB1003" s="1"/>
      <c r="AC1003" s="1">
        <v>6</v>
      </c>
      <c r="AD1003" s="1"/>
      <c r="AI1003" t="str">
        <f t="shared" si="276"/>
        <v>Ware</v>
      </c>
      <c r="AJ1003" t="s">
        <v>2439</v>
      </c>
      <c r="AK1003" s="158">
        <v>2</v>
      </c>
      <c r="AL1003" s="7"/>
      <c r="AN1003" s="98">
        <v>25</v>
      </c>
      <c r="AO1003" s="100">
        <v>15</v>
      </c>
      <c r="AP1003" s="100">
        <v>85</v>
      </c>
      <c r="AQ1003" s="107">
        <v>72880</v>
      </c>
      <c r="AR1003" s="107">
        <f t="shared" si="273"/>
        <v>25015</v>
      </c>
      <c r="AS1003" t="s">
        <v>1726</v>
      </c>
      <c r="AT1003" s="110">
        <f t="shared" si="274"/>
        <v>2572880</v>
      </c>
      <c r="AW1003">
        <v>39.979999999999997</v>
      </c>
      <c r="AX1003">
        <v>5.57</v>
      </c>
      <c r="AY1003">
        <v>34.409999999999997</v>
      </c>
      <c r="BF1003" s="118"/>
      <c r="BI1003" s="118"/>
      <c r="BJ1003" s="118"/>
    </row>
    <row r="1004" spans="1:62" hidden="1" outlineLevel="1">
      <c r="A1004" s="50" t="s">
        <v>1996</v>
      </c>
      <c r="B1004" s="9" t="s">
        <v>2332</v>
      </c>
      <c r="C1004" s="1">
        <f t="shared" si="262"/>
        <v>3241</v>
      </c>
      <c r="D1004" s="7">
        <f t="shared" si="263"/>
        <v>2</v>
      </c>
      <c r="E1004" s="7" t="e">
        <f t="shared" si="264"/>
        <v>#N/A</v>
      </c>
      <c r="F1004" s="7">
        <f t="shared" si="265"/>
        <v>1</v>
      </c>
      <c r="G1004" s="7">
        <f t="shared" si="275"/>
        <v>4</v>
      </c>
      <c r="H1004" s="49">
        <f t="shared" si="266"/>
        <v>131</v>
      </c>
      <c r="I1004" s="178">
        <f t="shared" si="267"/>
        <v>4.0419623572971304E-2</v>
      </c>
      <c r="J1004" s="8"/>
      <c r="K1004" s="2">
        <f t="shared" si="268"/>
        <v>0.47084233261339092</v>
      </c>
      <c r="L1004" s="2">
        <f t="shared" si="269"/>
        <v>0</v>
      </c>
      <c r="M1004" s="2">
        <f t="shared" si="270"/>
        <v>0.51126195618636228</v>
      </c>
      <c r="N1004" s="2">
        <f t="shared" si="271"/>
        <v>7.0965751311323662E-3</v>
      </c>
      <c r="O1004" s="2">
        <f t="shared" si="272"/>
        <v>1.0799136069114434E-2</v>
      </c>
      <c r="P1004" s="1">
        <v>1526</v>
      </c>
      <c r="Q1004" s="1"/>
      <c r="R1004" s="1">
        <v>1657</v>
      </c>
      <c r="S1004" s="1">
        <v>23</v>
      </c>
      <c r="T1004" s="1"/>
      <c r="U1004" s="1"/>
      <c r="V1004" s="1"/>
      <c r="W1004" s="1"/>
      <c r="X1004" s="1">
        <v>26</v>
      </c>
      <c r="Y1004" s="1">
        <v>3</v>
      </c>
      <c r="Z1004" s="1"/>
      <c r="AA1004" s="1"/>
      <c r="AB1004" s="1"/>
      <c r="AC1004" s="1">
        <v>6</v>
      </c>
      <c r="AD1004" s="1"/>
      <c r="AI1004" t="str">
        <f t="shared" si="276"/>
        <v>Wareham</v>
      </c>
      <c r="AJ1004" t="s">
        <v>1803</v>
      </c>
      <c r="AK1004" s="158">
        <v>9</v>
      </c>
      <c r="AL1004" s="7"/>
      <c r="AN1004" s="98">
        <v>25</v>
      </c>
      <c r="AO1004" s="100">
        <v>23</v>
      </c>
      <c r="AP1004" s="100">
        <v>125</v>
      </c>
      <c r="AQ1004" s="107">
        <v>72985</v>
      </c>
      <c r="AR1004" s="107">
        <f t="shared" si="273"/>
        <v>25023</v>
      </c>
      <c r="AS1004" t="s">
        <v>1726</v>
      </c>
      <c r="AT1004" s="110">
        <f t="shared" si="274"/>
        <v>2572985</v>
      </c>
      <c r="AW1004">
        <v>46.28</v>
      </c>
      <c r="AX1004">
        <v>10.48</v>
      </c>
      <c r="AY1004">
        <v>35.799999999999997</v>
      </c>
      <c r="BF1004" s="118"/>
      <c r="BI1004" s="118"/>
      <c r="BJ1004" s="118"/>
    </row>
    <row r="1005" spans="1:62" hidden="1" outlineLevel="1">
      <c r="A1005" s="50" t="s">
        <v>1150</v>
      </c>
      <c r="B1005" s="9" t="s">
        <v>2332</v>
      </c>
      <c r="C1005" s="1">
        <f t="shared" si="262"/>
        <v>660</v>
      </c>
      <c r="D1005" s="7">
        <f t="shared" si="263"/>
        <v>2</v>
      </c>
      <c r="E1005" s="7" t="e">
        <f t="shared" si="264"/>
        <v>#N/A</v>
      </c>
      <c r="F1005" s="7">
        <f t="shared" si="265"/>
        <v>1</v>
      </c>
      <c r="G1005" s="7">
        <f t="shared" si="275"/>
        <v>3</v>
      </c>
      <c r="H1005" s="49">
        <f t="shared" si="266"/>
        <v>141</v>
      </c>
      <c r="I1005" s="178">
        <f t="shared" si="267"/>
        <v>0.21363636363636362</v>
      </c>
      <c r="J1005" s="8"/>
      <c r="K1005" s="2">
        <f t="shared" si="268"/>
        <v>0.38333333333333336</v>
      </c>
      <c r="L1005" s="2">
        <f t="shared" si="269"/>
        <v>0</v>
      </c>
      <c r="M1005" s="2">
        <f t="shared" si="270"/>
        <v>0.59696969696969693</v>
      </c>
      <c r="N1005" s="2">
        <f t="shared" si="271"/>
        <v>6.0606060606060606E-3</v>
      </c>
      <c r="O1005" s="2">
        <f t="shared" si="272"/>
        <v>1.3636363636363707E-2</v>
      </c>
      <c r="P1005" s="1">
        <v>253</v>
      </c>
      <c r="Q1005" s="1"/>
      <c r="R1005" s="1">
        <v>394</v>
      </c>
      <c r="S1005" s="1">
        <v>4</v>
      </c>
      <c r="T1005" s="1"/>
      <c r="U1005" s="1"/>
      <c r="V1005" s="1"/>
      <c r="W1005" s="1"/>
      <c r="X1005" s="1">
        <v>4</v>
      </c>
      <c r="Y1005" s="1">
        <v>3</v>
      </c>
      <c r="Z1005" s="1"/>
      <c r="AA1005" s="1"/>
      <c r="AB1005" s="1"/>
      <c r="AC1005" s="1">
        <v>2</v>
      </c>
      <c r="AD1005" s="1"/>
      <c r="AI1005" t="str">
        <f t="shared" si="276"/>
        <v>Warren</v>
      </c>
      <c r="AJ1005" s="9" t="s">
        <v>1781</v>
      </c>
      <c r="AK1005" s="158">
        <v>1</v>
      </c>
      <c r="AL1005" s="7"/>
      <c r="AN1005" s="98">
        <v>25</v>
      </c>
      <c r="AO1005" s="100">
        <v>27</v>
      </c>
      <c r="AP1005" s="100">
        <v>265</v>
      </c>
      <c r="AQ1005" s="107">
        <v>73090</v>
      </c>
      <c r="AR1005" s="107">
        <f t="shared" si="273"/>
        <v>25027</v>
      </c>
      <c r="AS1005" t="s">
        <v>1726</v>
      </c>
      <c r="AT1005" s="110">
        <f t="shared" si="274"/>
        <v>2573090</v>
      </c>
      <c r="AW1005">
        <v>27.62</v>
      </c>
      <c r="AX1005">
        <v>0.09</v>
      </c>
      <c r="AY1005">
        <v>27.53</v>
      </c>
      <c r="BF1005" s="118"/>
      <c r="BI1005" s="118"/>
      <c r="BJ1005" s="118"/>
    </row>
    <row r="1006" spans="1:62" hidden="1" outlineLevel="1">
      <c r="A1006" s="50" t="s">
        <v>3248</v>
      </c>
      <c r="B1006" s="9" t="s">
        <v>2332</v>
      </c>
      <c r="C1006" s="1">
        <f t="shared" si="262"/>
        <v>230</v>
      </c>
      <c r="D1006" s="7">
        <f t="shared" si="263"/>
        <v>2</v>
      </c>
      <c r="E1006" s="7">
        <f t="shared" si="264"/>
        <v>3</v>
      </c>
      <c r="F1006" s="7">
        <f t="shared" si="265"/>
        <v>1</v>
      </c>
      <c r="G1006" s="7">
        <f t="shared" si="275"/>
        <v>0</v>
      </c>
      <c r="H1006" s="49">
        <f t="shared" si="266"/>
        <v>112</v>
      </c>
      <c r="I1006" s="178">
        <f t="shared" si="267"/>
        <v>0.48695652173913045</v>
      </c>
      <c r="J1006" s="8"/>
      <c r="K1006" s="2">
        <f t="shared" si="268"/>
        <v>0.2565217391304348</v>
      </c>
      <c r="L1006" s="2">
        <f t="shared" si="269"/>
        <v>0</v>
      </c>
      <c r="M1006" s="2">
        <f t="shared" si="270"/>
        <v>0.74347826086956526</v>
      </c>
      <c r="N1006" s="2">
        <f t="shared" si="271"/>
        <v>0</v>
      </c>
      <c r="O1006" s="2">
        <f t="shared" si="272"/>
        <v>-1.1102230246251565E-16</v>
      </c>
      <c r="P1006" s="1">
        <v>59</v>
      </c>
      <c r="Q1006" s="1"/>
      <c r="R1006" s="1">
        <v>171</v>
      </c>
      <c r="S1006" s="1">
        <v>0</v>
      </c>
      <c r="T1006" s="1"/>
      <c r="U1006" s="1"/>
      <c r="V1006" s="1"/>
      <c r="W1006" s="1"/>
      <c r="X1006" s="1">
        <v>0</v>
      </c>
      <c r="Y1006" s="1">
        <v>0</v>
      </c>
      <c r="Z1006" s="1"/>
      <c r="AA1006" s="1"/>
      <c r="AB1006" s="1"/>
      <c r="AC1006" s="1">
        <v>0</v>
      </c>
      <c r="AD1006" s="1"/>
      <c r="AI1006" t="str">
        <f t="shared" si="276"/>
        <v>Warwick</v>
      </c>
      <c r="AJ1006" t="s">
        <v>2429</v>
      </c>
      <c r="AK1006" s="158">
        <v>2</v>
      </c>
      <c r="AL1006" s="7"/>
      <c r="AN1006" s="98">
        <v>25</v>
      </c>
      <c r="AO1006" s="100">
        <v>11</v>
      </c>
      <c r="AP1006" s="100">
        <v>120</v>
      </c>
      <c r="AQ1006" s="107">
        <v>73265</v>
      </c>
      <c r="AR1006" s="107">
        <f t="shared" si="273"/>
        <v>25011</v>
      </c>
      <c r="AS1006" t="s">
        <v>1726</v>
      </c>
      <c r="AT1006" s="110">
        <f t="shared" si="274"/>
        <v>2573265</v>
      </c>
      <c r="AW1006">
        <v>37.6</v>
      </c>
      <c r="AX1006">
        <v>0.34</v>
      </c>
      <c r="AY1006">
        <v>37.270000000000003</v>
      </c>
      <c r="BF1006" s="118"/>
      <c r="BI1006" s="118"/>
      <c r="BJ1006" s="118"/>
    </row>
    <row r="1007" spans="1:62" hidden="1" outlineLevel="1">
      <c r="A1007" s="50" t="s">
        <v>643</v>
      </c>
      <c r="B1007" s="9" t="s">
        <v>2332</v>
      </c>
      <c r="C1007" s="1">
        <f t="shared" si="262"/>
        <v>145</v>
      </c>
      <c r="D1007" s="7">
        <f t="shared" si="263"/>
        <v>2</v>
      </c>
      <c r="E1007" s="7">
        <f t="shared" si="264"/>
        <v>5</v>
      </c>
      <c r="F1007" s="7">
        <f t="shared" si="265"/>
        <v>1</v>
      </c>
      <c r="G1007" s="7">
        <f t="shared" si="275"/>
        <v>0</v>
      </c>
      <c r="H1007" s="49">
        <f t="shared" si="266"/>
        <v>15</v>
      </c>
      <c r="I1007" s="178">
        <f t="shared" si="267"/>
        <v>0.10344827586206896</v>
      </c>
      <c r="J1007" s="8"/>
      <c r="K1007" s="2">
        <f t="shared" si="268"/>
        <v>0.44137931034482758</v>
      </c>
      <c r="L1007" s="2">
        <f t="shared" si="269"/>
        <v>0</v>
      </c>
      <c r="M1007" s="2">
        <f t="shared" si="270"/>
        <v>0.54482758620689653</v>
      </c>
      <c r="N1007" s="2">
        <f t="shared" si="271"/>
        <v>0</v>
      </c>
      <c r="O1007" s="2">
        <f t="shared" si="272"/>
        <v>1.379310344827589E-2</v>
      </c>
      <c r="P1007" s="1">
        <v>64</v>
      </c>
      <c r="Q1007" s="1"/>
      <c r="R1007" s="1">
        <v>79</v>
      </c>
      <c r="S1007" s="1">
        <v>0</v>
      </c>
      <c r="T1007" s="1"/>
      <c r="U1007" s="1"/>
      <c r="V1007" s="1"/>
      <c r="W1007" s="1"/>
      <c r="X1007" s="1">
        <v>1</v>
      </c>
      <c r="Y1007" s="1">
        <v>0</v>
      </c>
      <c r="Z1007" s="1"/>
      <c r="AA1007" s="1"/>
      <c r="AB1007" s="1"/>
      <c r="AC1007" s="1">
        <v>1</v>
      </c>
      <c r="AD1007" s="1"/>
      <c r="AI1007" t="str">
        <f t="shared" si="276"/>
        <v>Washington</v>
      </c>
      <c r="AJ1007" t="s">
        <v>241</v>
      </c>
      <c r="AK1007" s="158">
        <v>1</v>
      </c>
      <c r="AL1007" s="7"/>
      <c r="AN1007" s="98">
        <v>25</v>
      </c>
      <c r="AO1007" s="100">
        <v>3</v>
      </c>
      <c r="AP1007" s="100">
        <v>145</v>
      </c>
      <c r="AQ1007" s="107">
        <v>73335</v>
      </c>
      <c r="AR1007" s="107">
        <f t="shared" si="273"/>
        <v>25003</v>
      </c>
      <c r="AS1007" t="s">
        <v>1726</v>
      </c>
      <c r="AT1007" s="110">
        <f t="shared" si="274"/>
        <v>2573335</v>
      </c>
      <c r="AW1007">
        <v>38.68</v>
      </c>
      <c r="AX1007">
        <v>0.92</v>
      </c>
      <c r="AY1007">
        <v>37.76</v>
      </c>
      <c r="BF1007" s="118"/>
      <c r="BI1007" s="118"/>
      <c r="BJ1007" s="118"/>
    </row>
    <row r="1008" spans="1:62" hidden="1" outlineLevel="1">
      <c r="A1008" s="50" t="s">
        <v>2717</v>
      </c>
      <c r="B1008" s="9" t="s">
        <v>2332</v>
      </c>
      <c r="C1008" s="1">
        <f t="shared" si="262"/>
        <v>8896</v>
      </c>
      <c r="D1008" s="7">
        <f t="shared" si="263"/>
        <v>2</v>
      </c>
      <c r="E1008" s="7" t="e">
        <f t="shared" si="264"/>
        <v>#N/A</v>
      </c>
      <c r="F1008" s="7">
        <f t="shared" si="265"/>
        <v>1</v>
      </c>
      <c r="G1008" s="7">
        <f t="shared" si="275"/>
        <v>5</v>
      </c>
      <c r="H1008" s="49">
        <f t="shared" si="266"/>
        <v>77</v>
      </c>
      <c r="I1008" s="178">
        <f t="shared" si="267"/>
        <v>8.6555755395683453E-3</v>
      </c>
      <c r="J1008" s="8"/>
      <c r="K1008" s="2">
        <f t="shared" si="268"/>
        <v>0.48909622302158273</v>
      </c>
      <c r="L1008" s="2">
        <f t="shared" si="269"/>
        <v>0</v>
      </c>
      <c r="M1008" s="2">
        <f t="shared" si="270"/>
        <v>0.49775179856115109</v>
      </c>
      <c r="N1008" s="2">
        <f t="shared" si="271"/>
        <v>2.6978417266187052E-3</v>
      </c>
      <c r="O1008" s="2">
        <f t="shared" si="272"/>
        <v>1.0454136690647469E-2</v>
      </c>
      <c r="P1008" s="1">
        <v>4351</v>
      </c>
      <c r="Q1008" s="1"/>
      <c r="R1008" s="1">
        <v>4428</v>
      </c>
      <c r="S1008" s="1">
        <v>24</v>
      </c>
      <c r="T1008" s="1"/>
      <c r="U1008" s="1"/>
      <c r="V1008" s="1"/>
      <c r="W1008" s="1"/>
      <c r="X1008" s="1">
        <v>53</v>
      </c>
      <c r="Y1008" s="1">
        <v>26</v>
      </c>
      <c r="Z1008" s="1"/>
      <c r="AA1008" s="1"/>
      <c r="AB1008" s="1"/>
      <c r="AC1008" s="1">
        <v>14</v>
      </c>
      <c r="AD1008" s="1"/>
      <c r="AI1008" t="str">
        <f t="shared" si="276"/>
        <v>Watertown</v>
      </c>
      <c r="AJ1008" t="s">
        <v>2249</v>
      </c>
      <c r="AK1008" s="158">
        <v>5</v>
      </c>
      <c r="AL1008" s="7"/>
      <c r="AN1008" s="98">
        <v>25</v>
      </c>
      <c r="AO1008" s="100">
        <v>17</v>
      </c>
      <c r="AP1008" s="100">
        <v>240</v>
      </c>
      <c r="AQ1008" s="107">
        <v>73440</v>
      </c>
      <c r="AR1008" s="107">
        <f t="shared" si="273"/>
        <v>25017</v>
      </c>
      <c r="AS1008" t="s">
        <v>1037</v>
      </c>
      <c r="AT1008" s="110">
        <f t="shared" si="274"/>
        <v>2573440</v>
      </c>
      <c r="AW1008">
        <v>4.16</v>
      </c>
      <c r="AX1008">
        <v>0.05</v>
      </c>
      <c r="AY1008">
        <v>4.1100000000000003</v>
      </c>
      <c r="BF1008" s="118"/>
      <c r="BI1008" s="118"/>
      <c r="BJ1008" s="118"/>
    </row>
    <row r="1009" spans="1:62" hidden="1" outlineLevel="1">
      <c r="A1009" s="50" t="s">
        <v>3046</v>
      </c>
      <c r="B1009" s="9" t="s">
        <v>2332</v>
      </c>
      <c r="C1009" s="1">
        <f t="shared" si="262"/>
        <v>3548</v>
      </c>
      <c r="D1009" s="7">
        <f t="shared" si="263"/>
        <v>1</v>
      </c>
      <c r="E1009" s="7">
        <f t="shared" si="264"/>
        <v>6</v>
      </c>
      <c r="F1009" s="7">
        <f t="shared" si="265"/>
        <v>2</v>
      </c>
      <c r="G1009" s="7">
        <f t="shared" si="275"/>
        <v>4</v>
      </c>
      <c r="H1009" s="49">
        <f t="shared" si="266"/>
        <v>690</v>
      </c>
      <c r="I1009" s="178">
        <f t="shared" si="267"/>
        <v>0.19447576099210823</v>
      </c>
      <c r="J1009" s="8"/>
      <c r="K1009" s="2">
        <f t="shared" si="268"/>
        <v>0.59554678692220975</v>
      </c>
      <c r="L1009" s="2">
        <f t="shared" si="269"/>
        <v>0</v>
      </c>
      <c r="M1009" s="2">
        <f t="shared" si="270"/>
        <v>0.40107102593010147</v>
      </c>
      <c r="N1009" s="2">
        <f t="shared" si="271"/>
        <v>1.4092446448703494E-3</v>
      </c>
      <c r="O1009" s="2">
        <f t="shared" si="272"/>
        <v>1.9729425028184372E-3</v>
      </c>
      <c r="P1009" s="1">
        <v>2113</v>
      </c>
      <c r="Q1009" s="1"/>
      <c r="R1009" s="1">
        <v>1423</v>
      </c>
      <c r="S1009" s="1">
        <v>5</v>
      </c>
      <c r="T1009" s="1"/>
      <c r="U1009" s="1"/>
      <c r="V1009" s="1"/>
      <c r="W1009" s="1"/>
      <c r="X1009" s="1">
        <v>6</v>
      </c>
      <c r="Y1009" s="1">
        <v>0</v>
      </c>
      <c r="Z1009" s="1"/>
      <c r="AA1009" s="1"/>
      <c r="AB1009" s="1"/>
      <c r="AC1009" s="1">
        <v>1</v>
      </c>
      <c r="AD1009" s="1"/>
      <c r="AI1009" t="str">
        <f t="shared" si="276"/>
        <v>Wayland</v>
      </c>
      <c r="AJ1009" t="s">
        <v>2249</v>
      </c>
      <c r="AK1009" s="158">
        <v>5</v>
      </c>
      <c r="AL1009" s="7"/>
      <c r="AN1009" s="98">
        <v>25</v>
      </c>
      <c r="AO1009" s="100">
        <v>17</v>
      </c>
      <c r="AP1009" s="100">
        <v>245</v>
      </c>
      <c r="AQ1009" s="107">
        <v>73790</v>
      </c>
      <c r="AR1009" s="107">
        <f t="shared" si="273"/>
        <v>25017</v>
      </c>
      <c r="AS1009" t="s">
        <v>1726</v>
      </c>
      <c r="AT1009" s="110">
        <f t="shared" si="274"/>
        <v>2573790</v>
      </c>
      <c r="AW1009">
        <v>15.91</v>
      </c>
      <c r="AX1009">
        <v>0.67</v>
      </c>
      <c r="AY1009">
        <v>15.23</v>
      </c>
      <c r="BF1009" s="118"/>
      <c r="BI1009" s="118"/>
      <c r="BJ1009" s="118"/>
    </row>
    <row r="1010" spans="1:62" hidden="1" outlineLevel="1">
      <c r="A1010" s="50" t="s">
        <v>1048</v>
      </c>
      <c r="B1010" s="9" t="s">
        <v>2332</v>
      </c>
      <c r="C1010" s="1">
        <f t="shared" si="262"/>
        <v>1878</v>
      </c>
      <c r="D1010" s="7">
        <f t="shared" si="263"/>
        <v>2</v>
      </c>
      <c r="E1010" s="7" t="e">
        <f t="shared" si="264"/>
        <v>#N/A</v>
      </c>
      <c r="F1010" s="7">
        <f t="shared" si="265"/>
        <v>1</v>
      </c>
      <c r="G1010" s="7">
        <f t="shared" si="275"/>
        <v>4</v>
      </c>
      <c r="H1010" s="49">
        <f t="shared" si="266"/>
        <v>48</v>
      </c>
      <c r="I1010" s="178">
        <f t="shared" si="267"/>
        <v>2.5559105431309903E-2</v>
      </c>
      <c r="J1010" s="8"/>
      <c r="K1010" s="2">
        <f t="shared" si="268"/>
        <v>0.47177848775292863</v>
      </c>
      <c r="L1010" s="2">
        <f t="shared" si="269"/>
        <v>0</v>
      </c>
      <c r="M1010" s="2">
        <f t="shared" si="270"/>
        <v>0.49733759318423854</v>
      </c>
      <c r="N1010" s="2">
        <f t="shared" si="271"/>
        <v>5.3248136315228968E-3</v>
      </c>
      <c r="O1010" s="2">
        <f t="shared" si="272"/>
        <v>2.5559105431309934E-2</v>
      </c>
      <c r="P1010" s="1">
        <v>886</v>
      </c>
      <c r="Q1010" s="1"/>
      <c r="R1010" s="1">
        <v>934</v>
      </c>
      <c r="S1010" s="1">
        <v>10</v>
      </c>
      <c r="T1010" s="1"/>
      <c r="U1010" s="1"/>
      <c r="V1010" s="1"/>
      <c r="W1010" s="1"/>
      <c r="X1010" s="1">
        <v>35</v>
      </c>
      <c r="Y1010" s="1">
        <v>9</v>
      </c>
      <c r="Z1010" s="1"/>
      <c r="AA1010" s="1"/>
      <c r="AB1010" s="1"/>
      <c r="AC1010" s="1">
        <v>4</v>
      </c>
      <c r="AD1010" s="1"/>
      <c r="AI1010" t="str">
        <f t="shared" si="276"/>
        <v>Webster</v>
      </c>
      <c r="AJ1010" s="9" t="s">
        <v>1781</v>
      </c>
      <c r="AK1010" s="158">
        <v>2</v>
      </c>
      <c r="AL1010" s="7"/>
      <c r="AN1010" s="98">
        <v>25</v>
      </c>
      <c r="AO1010" s="100">
        <v>27</v>
      </c>
      <c r="AP1010" s="100">
        <v>270</v>
      </c>
      <c r="AQ1010" s="107">
        <v>73895</v>
      </c>
      <c r="AR1010" s="107">
        <f t="shared" si="273"/>
        <v>25027</v>
      </c>
      <c r="AS1010" t="s">
        <v>1726</v>
      </c>
      <c r="AT1010" s="110">
        <f t="shared" si="274"/>
        <v>2573895</v>
      </c>
      <c r="AW1010">
        <v>14.54</v>
      </c>
      <c r="AX1010">
        <v>2.0499999999999998</v>
      </c>
      <c r="AY1010">
        <v>12.49</v>
      </c>
      <c r="BF1010" s="118"/>
      <c r="BI1010" s="118"/>
      <c r="BJ1010" s="118"/>
    </row>
    <row r="1011" spans="1:62" hidden="1" outlineLevel="1">
      <c r="A1011" s="50" t="s">
        <v>3047</v>
      </c>
      <c r="B1011" s="9" t="s">
        <v>2332</v>
      </c>
      <c r="C1011" s="1">
        <f t="shared" si="262"/>
        <v>5881</v>
      </c>
      <c r="D1011" s="7">
        <f t="shared" si="263"/>
        <v>1</v>
      </c>
      <c r="E1011" s="7">
        <f t="shared" si="264"/>
        <v>6</v>
      </c>
      <c r="F1011" s="7">
        <f t="shared" si="265"/>
        <v>2</v>
      </c>
      <c r="G1011" s="7">
        <f t="shared" si="275"/>
        <v>3</v>
      </c>
      <c r="H1011" s="49">
        <f t="shared" si="266"/>
        <v>2217</v>
      </c>
      <c r="I1011" s="178">
        <f t="shared" si="267"/>
        <v>0.37697670464206767</v>
      </c>
      <c r="J1011" s="8"/>
      <c r="K1011" s="2">
        <f t="shared" si="268"/>
        <v>0.68559768746811767</v>
      </c>
      <c r="L1011" s="2">
        <f t="shared" si="269"/>
        <v>0</v>
      </c>
      <c r="M1011" s="2">
        <f t="shared" si="270"/>
        <v>0.30862098282604999</v>
      </c>
      <c r="N1011" s="2">
        <f t="shared" si="271"/>
        <v>2.3805475259309639E-3</v>
      </c>
      <c r="O1011" s="2">
        <f t="shared" si="272"/>
        <v>3.4007821799013748E-3</v>
      </c>
      <c r="P1011" s="1">
        <v>4032</v>
      </c>
      <c r="Q1011" s="1"/>
      <c r="R1011" s="1">
        <v>1815</v>
      </c>
      <c r="S1011" s="1">
        <v>14</v>
      </c>
      <c r="T1011" s="1"/>
      <c r="U1011" s="1"/>
      <c r="V1011" s="1"/>
      <c r="W1011" s="1"/>
      <c r="X1011" s="1">
        <v>13</v>
      </c>
      <c r="Y1011" s="1">
        <v>7</v>
      </c>
      <c r="Z1011" s="1"/>
      <c r="AA1011" s="1"/>
      <c r="AB1011" s="1"/>
      <c r="AC1011" s="1">
        <v>0</v>
      </c>
      <c r="AD1011" s="1"/>
      <c r="AI1011" t="str">
        <f t="shared" si="276"/>
        <v>Wellesley</v>
      </c>
      <c r="AJ1011" t="s">
        <v>502</v>
      </c>
      <c r="AK1011" s="158">
        <v>4</v>
      </c>
      <c r="AL1011" s="7"/>
      <c r="AN1011" s="98">
        <v>25</v>
      </c>
      <c r="AO1011" s="100">
        <v>21</v>
      </c>
      <c r="AP1011" s="100">
        <v>125</v>
      </c>
      <c r="AQ1011" s="107">
        <v>74175</v>
      </c>
      <c r="AR1011" s="107">
        <f t="shared" si="273"/>
        <v>25021</v>
      </c>
      <c r="AS1011" t="s">
        <v>1726</v>
      </c>
      <c r="AT1011" s="110">
        <f t="shared" si="274"/>
        <v>2574175</v>
      </c>
      <c r="AW1011">
        <v>10.49</v>
      </c>
      <c r="AX1011">
        <v>0.31</v>
      </c>
      <c r="AY1011">
        <v>10.18</v>
      </c>
      <c r="BF1011" s="118"/>
      <c r="BI1011" s="118"/>
      <c r="BJ1011" s="118"/>
    </row>
    <row r="1012" spans="1:62" hidden="1" outlineLevel="1">
      <c r="A1012" s="50" t="s">
        <v>2218</v>
      </c>
      <c r="B1012" s="9" t="s">
        <v>2332</v>
      </c>
      <c r="C1012" s="1">
        <f t="shared" si="262"/>
        <v>1072</v>
      </c>
      <c r="D1012" s="7">
        <f t="shared" si="263"/>
        <v>2</v>
      </c>
      <c r="E1012" s="7" t="e">
        <f t="shared" si="264"/>
        <v>#N/A</v>
      </c>
      <c r="F1012" s="7">
        <f t="shared" si="265"/>
        <v>1</v>
      </c>
      <c r="G1012" s="7">
        <f t="shared" si="275"/>
        <v>4</v>
      </c>
      <c r="H1012" s="49">
        <f t="shared" si="266"/>
        <v>165</v>
      </c>
      <c r="I1012" s="178">
        <f t="shared" si="267"/>
        <v>0.15391791044776118</v>
      </c>
      <c r="J1012" s="8"/>
      <c r="K1012" s="2">
        <f t="shared" si="268"/>
        <v>0.42070895522388058</v>
      </c>
      <c r="L1012" s="2">
        <f t="shared" si="269"/>
        <v>0</v>
      </c>
      <c r="M1012" s="2">
        <f t="shared" si="270"/>
        <v>0.57462686567164178</v>
      </c>
      <c r="N1012" s="2">
        <f t="shared" si="271"/>
        <v>9.3283582089552237E-4</v>
      </c>
      <c r="O1012" s="2">
        <f t="shared" si="272"/>
        <v>3.7313432835821723E-3</v>
      </c>
      <c r="P1012" s="1">
        <v>451</v>
      </c>
      <c r="Q1012" s="1"/>
      <c r="R1012" s="1">
        <v>616</v>
      </c>
      <c r="S1012" s="1">
        <v>1</v>
      </c>
      <c r="T1012" s="1"/>
      <c r="U1012" s="1"/>
      <c r="V1012" s="1"/>
      <c r="W1012" s="1"/>
      <c r="X1012" s="1">
        <v>1</v>
      </c>
      <c r="Y1012" s="1">
        <v>2</v>
      </c>
      <c r="Z1012" s="1"/>
      <c r="AA1012" s="1"/>
      <c r="AB1012" s="1"/>
      <c r="AC1012" s="1">
        <v>1</v>
      </c>
      <c r="AD1012" s="1"/>
      <c r="AI1012" t="str">
        <f t="shared" si="276"/>
        <v>Wellfleet</v>
      </c>
      <c r="AJ1012" t="s">
        <v>2598</v>
      </c>
      <c r="AK1012" s="158">
        <v>9</v>
      </c>
      <c r="AL1012" s="7"/>
      <c r="AN1012" s="98">
        <v>25</v>
      </c>
      <c r="AO1012" s="100">
        <v>1</v>
      </c>
      <c r="AP1012" s="100">
        <v>70</v>
      </c>
      <c r="AQ1012" s="107">
        <v>74385</v>
      </c>
      <c r="AR1012" s="107">
        <f t="shared" si="273"/>
        <v>25001</v>
      </c>
      <c r="AS1012" t="s">
        <v>1726</v>
      </c>
      <c r="AT1012" s="110">
        <f t="shared" si="274"/>
        <v>2574385</v>
      </c>
      <c r="AW1012">
        <v>35.36</v>
      </c>
      <c r="AX1012">
        <v>15.52</v>
      </c>
      <c r="AY1012">
        <v>19.829999999999998</v>
      </c>
      <c r="BF1012" s="118"/>
      <c r="BI1012" s="118"/>
      <c r="BJ1012" s="118"/>
    </row>
    <row r="1013" spans="1:62" hidden="1" outlineLevel="1">
      <c r="A1013" s="50" t="s">
        <v>2198</v>
      </c>
      <c r="B1013" s="9" t="s">
        <v>2332</v>
      </c>
      <c r="C1013" s="1">
        <f t="shared" si="262"/>
        <v>377</v>
      </c>
      <c r="D1013" s="7">
        <f t="shared" si="263"/>
        <v>2</v>
      </c>
      <c r="E1013" s="7">
        <f t="shared" si="264"/>
        <v>5</v>
      </c>
      <c r="F1013" s="7">
        <f t="shared" si="265"/>
        <v>1</v>
      </c>
      <c r="G1013" s="7">
        <f t="shared" si="275"/>
        <v>4</v>
      </c>
      <c r="H1013" s="49">
        <f t="shared" si="266"/>
        <v>195</v>
      </c>
      <c r="I1013" s="178">
        <f t="shared" si="267"/>
        <v>0.51724137931034486</v>
      </c>
      <c r="J1013" s="8"/>
      <c r="K1013" s="2">
        <f t="shared" si="268"/>
        <v>0.23607427055702918</v>
      </c>
      <c r="L1013" s="2">
        <f t="shared" si="269"/>
        <v>0</v>
      </c>
      <c r="M1013" s="2">
        <f t="shared" si="270"/>
        <v>0.75331564986737398</v>
      </c>
      <c r="N1013" s="2">
        <f t="shared" si="271"/>
        <v>2.6525198938992041E-3</v>
      </c>
      <c r="O1013" s="2">
        <f t="shared" si="272"/>
        <v>7.9575596816976943E-3</v>
      </c>
      <c r="P1013" s="1">
        <v>89</v>
      </c>
      <c r="Q1013" s="1"/>
      <c r="R1013" s="1">
        <v>284</v>
      </c>
      <c r="S1013" s="1">
        <v>1</v>
      </c>
      <c r="T1013" s="1"/>
      <c r="U1013" s="1"/>
      <c r="V1013" s="1"/>
      <c r="W1013" s="1"/>
      <c r="X1013" s="1">
        <v>0</v>
      </c>
      <c r="Y1013" s="1">
        <v>3</v>
      </c>
      <c r="Z1013" s="1"/>
      <c r="AA1013" s="1"/>
      <c r="AB1013" s="1"/>
      <c r="AC1013" s="1">
        <v>0</v>
      </c>
      <c r="AD1013" s="1"/>
      <c r="AI1013" t="str">
        <f t="shared" si="276"/>
        <v>Wendell</v>
      </c>
      <c r="AJ1013" t="s">
        <v>2429</v>
      </c>
      <c r="AK1013" s="158">
        <v>2</v>
      </c>
      <c r="AL1013" s="7"/>
      <c r="AN1013" s="98">
        <v>25</v>
      </c>
      <c r="AO1013" s="100">
        <v>11</v>
      </c>
      <c r="AP1013" s="100">
        <v>125</v>
      </c>
      <c r="AQ1013" s="107">
        <v>74525</v>
      </c>
      <c r="AR1013" s="107">
        <f t="shared" si="273"/>
        <v>25011</v>
      </c>
      <c r="AS1013" t="s">
        <v>1726</v>
      </c>
      <c r="AT1013" s="110">
        <f t="shared" si="274"/>
        <v>2574525</v>
      </c>
      <c r="AW1013">
        <v>32.22</v>
      </c>
      <c r="AX1013">
        <v>0.22</v>
      </c>
      <c r="AY1013">
        <v>31.99</v>
      </c>
      <c r="BF1013" s="118"/>
      <c r="BI1013" s="118"/>
      <c r="BJ1013" s="118"/>
    </row>
    <row r="1014" spans="1:62" hidden="1" outlineLevel="1">
      <c r="A1014" s="50" t="s">
        <v>3302</v>
      </c>
      <c r="B1014" s="9" t="s">
        <v>2332</v>
      </c>
      <c r="C1014" s="1">
        <f t="shared" si="262"/>
        <v>738</v>
      </c>
      <c r="D1014" s="7">
        <f t="shared" si="263"/>
        <v>1</v>
      </c>
      <c r="E1014" s="7">
        <f t="shared" si="264"/>
        <v>6</v>
      </c>
      <c r="F1014" s="7">
        <f t="shared" si="265"/>
        <v>2</v>
      </c>
      <c r="G1014" s="7">
        <f t="shared" si="275"/>
        <v>5</v>
      </c>
      <c r="H1014" s="49">
        <f t="shared" si="266"/>
        <v>58</v>
      </c>
      <c r="I1014" s="178">
        <f t="shared" si="267"/>
        <v>7.8590785907859076E-2</v>
      </c>
      <c r="J1014" s="8"/>
      <c r="K1014" s="2">
        <f t="shared" si="268"/>
        <v>0.53387533875338755</v>
      </c>
      <c r="L1014" s="2">
        <f t="shared" si="269"/>
        <v>0</v>
      </c>
      <c r="M1014" s="2">
        <f t="shared" si="270"/>
        <v>0.45528455284552843</v>
      </c>
      <c r="N1014" s="2">
        <f t="shared" si="271"/>
        <v>1.3550135501355014E-3</v>
      </c>
      <c r="O1014" s="2">
        <f t="shared" si="272"/>
        <v>9.4850948509485125E-3</v>
      </c>
      <c r="P1014" s="1">
        <v>394</v>
      </c>
      <c r="Q1014" s="1"/>
      <c r="R1014" s="1">
        <v>336</v>
      </c>
      <c r="S1014" s="1">
        <v>1</v>
      </c>
      <c r="T1014" s="1"/>
      <c r="U1014" s="1"/>
      <c r="V1014" s="1"/>
      <c r="W1014" s="1"/>
      <c r="X1014" s="1">
        <v>5</v>
      </c>
      <c r="Y1014" s="1">
        <v>2</v>
      </c>
      <c r="Z1014" s="1"/>
      <c r="AA1014" s="1"/>
      <c r="AB1014" s="1"/>
      <c r="AC1014" s="1">
        <v>0</v>
      </c>
      <c r="AD1014" s="1"/>
      <c r="AI1014" t="str">
        <f t="shared" si="276"/>
        <v>Wenham</v>
      </c>
      <c r="AJ1014" t="s">
        <v>819</v>
      </c>
      <c r="AK1014" s="158">
        <v>6</v>
      </c>
      <c r="AL1014" s="7"/>
      <c r="AN1014" s="98">
        <v>25</v>
      </c>
      <c r="AO1014" s="100">
        <v>9</v>
      </c>
      <c r="AP1014" s="100">
        <v>165</v>
      </c>
      <c r="AQ1014" s="107">
        <v>74595</v>
      </c>
      <c r="AR1014" s="107">
        <f t="shared" si="273"/>
        <v>25009</v>
      </c>
      <c r="AS1014" t="s">
        <v>1726</v>
      </c>
      <c r="AT1014" s="110">
        <f t="shared" si="274"/>
        <v>2574595</v>
      </c>
      <c r="AW1014">
        <v>8.09</v>
      </c>
      <c r="AX1014">
        <v>0.37</v>
      </c>
      <c r="AY1014">
        <v>7.72</v>
      </c>
      <c r="BF1014" s="118"/>
      <c r="BI1014" s="118"/>
      <c r="BJ1014" s="118"/>
    </row>
    <row r="1015" spans="1:62" hidden="1" outlineLevel="1">
      <c r="A1015" s="50" t="s">
        <v>1973</v>
      </c>
      <c r="B1015" s="9" t="s">
        <v>2332</v>
      </c>
      <c r="C1015" s="1">
        <f t="shared" ref="C1015:C1046" si="277">SUM(P1015:AG1015)</f>
        <v>1451</v>
      </c>
      <c r="D1015" s="7">
        <f t="shared" ref="D1015:D1046" si="278">RANK(P1015,(P1015:AG1015))</f>
        <v>2</v>
      </c>
      <c r="E1015" s="7">
        <f t="shared" ref="E1015:E1046" si="279">RANK(Q1015,(P1015:AG1015))</f>
        <v>6</v>
      </c>
      <c r="F1015" s="7">
        <f t="shared" ref="F1015:F1046" si="280">IF(R1015&gt;0,RANK(R1015,(P1015:AG1015)),0)</f>
        <v>1</v>
      </c>
      <c r="G1015" s="7">
        <f t="shared" si="275"/>
        <v>5</v>
      </c>
      <c r="H1015" s="49">
        <f t="shared" ref="H1015:H1046" si="281">MAX(P1015:T1015)-LARGE(P1015:T1015,2)</f>
        <v>238</v>
      </c>
      <c r="I1015" s="178">
        <f t="shared" ref="I1015:I1046" si="282">H1015/C1015</f>
        <v>0.16402481047553411</v>
      </c>
      <c r="J1015" s="8"/>
      <c r="K1015" s="2">
        <f t="shared" ref="K1015:K1046" si="283">IF(C1015=0,"-",P1015/C1015)</f>
        <v>0.41144038594073051</v>
      </c>
      <c r="L1015" s="2">
        <f t="shared" ref="L1015:L1046" si="284">IF(C1015=0,"-",Q1015/C1015)</f>
        <v>0</v>
      </c>
      <c r="M1015" s="2">
        <f t="shared" ref="M1015:M1046" si="285">IF(C1015=0,"-",R1015/C1015)</f>
        <v>0.57546519641626459</v>
      </c>
      <c r="N1015" s="2">
        <f t="shared" ref="N1015:N1046" si="286">IF(C1015=0,"-",S1015/C1015)</f>
        <v>2.7567195037904893E-3</v>
      </c>
      <c r="O1015" s="2">
        <f t="shared" ref="O1015:O1046" si="287">IF(C1015=0,"-",(1-K1015-L1015-M1015-N1015))</f>
        <v>1.0337698139214407E-2</v>
      </c>
      <c r="P1015" s="1">
        <v>597</v>
      </c>
      <c r="Q1015" s="1"/>
      <c r="R1015" s="1">
        <v>835</v>
      </c>
      <c r="S1015" s="1">
        <v>4</v>
      </c>
      <c r="T1015" s="1"/>
      <c r="U1015" s="1"/>
      <c r="V1015" s="1"/>
      <c r="W1015" s="1"/>
      <c r="X1015" s="1">
        <v>10</v>
      </c>
      <c r="Y1015" s="1">
        <v>5</v>
      </c>
      <c r="Z1015" s="1"/>
      <c r="AA1015" s="1"/>
      <c r="AB1015" s="1"/>
      <c r="AC1015" s="1">
        <v>0</v>
      </c>
      <c r="AD1015" s="1"/>
      <c r="AI1015" t="str">
        <f t="shared" si="276"/>
        <v>West Boylston</v>
      </c>
      <c r="AJ1015" s="9" t="s">
        <v>1781</v>
      </c>
      <c r="AK1015" s="158">
        <v>2</v>
      </c>
      <c r="AL1015" s="7"/>
      <c r="AN1015" s="98">
        <v>25</v>
      </c>
      <c r="AO1015" s="100">
        <v>27</v>
      </c>
      <c r="AP1015" s="100">
        <v>280</v>
      </c>
      <c r="AQ1015" s="107">
        <v>75155</v>
      </c>
      <c r="AR1015" s="107">
        <f t="shared" ref="AR1015:AR1045" si="288">AN1015*1000+AO1015</f>
        <v>25027</v>
      </c>
      <c r="AS1015" t="s">
        <v>1726</v>
      </c>
      <c r="AT1015" s="110">
        <f t="shared" ref="AT1015:AT1045" si="289">AN1015*100000+AQ1015</f>
        <v>2575155</v>
      </c>
      <c r="AW1015">
        <v>13.84</v>
      </c>
      <c r="AX1015">
        <v>0.95</v>
      </c>
      <c r="AY1015">
        <v>12.9</v>
      </c>
      <c r="BF1015" s="118"/>
      <c r="BI1015" s="118"/>
      <c r="BJ1015" s="118"/>
    </row>
    <row r="1016" spans="1:62" hidden="1" outlineLevel="1">
      <c r="A1016" s="50" t="s">
        <v>2769</v>
      </c>
      <c r="B1016" s="9" t="s">
        <v>2332</v>
      </c>
      <c r="C1016" s="1">
        <f t="shared" si="277"/>
        <v>1090</v>
      </c>
      <c r="D1016" s="7">
        <f t="shared" si="278"/>
        <v>2</v>
      </c>
      <c r="E1016" s="7" t="e">
        <f t="shared" si="279"/>
        <v>#N/A</v>
      </c>
      <c r="F1016" s="7">
        <f t="shared" si="280"/>
        <v>1</v>
      </c>
      <c r="G1016" s="7">
        <f t="shared" ref="G1016:G1079" si="290">IF(S1016&gt;0,RANK(S1016,(P1016:AD1016)),0)</f>
        <v>5</v>
      </c>
      <c r="H1016" s="49">
        <f t="shared" si="281"/>
        <v>146</v>
      </c>
      <c r="I1016" s="178">
        <f t="shared" si="282"/>
        <v>0.13394495412844037</v>
      </c>
      <c r="J1016" s="8"/>
      <c r="K1016" s="2">
        <f t="shared" si="283"/>
        <v>0.41926605504587156</v>
      </c>
      <c r="L1016" s="2">
        <f t="shared" si="284"/>
        <v>0</v>
      </c>
      <c r="M1016" s="2">
        <f t="shared" si="285"/>
        <v>0.55321100917431187</v>
      </c>
      <c r="N1016" s="2">
        <f t="shared" si="286"/>
        <v>3.669724770642202E-3</v>
      </c>
      <c r="O1016" s="2">
        <f t="shared" si="287"/>
        <v>2.3853211009174369E-2</v>
      </c>
      <c r="P1016" s="1">
        <v>457</v>
      </c>
      <c r="Q1016" s="1"/>
      <c r="R1016" s="1">
        <v>603</v>
      </c>
      <c r="S1016" s="1">
        <v>4</v>
      </c>
      <c r="T1016" s="1"/>
      <c r="U1016" s="1"/>
      <c r="V1016" s="1"/>
      <c r="W1016" s="1"/>
      <c r="X1016" s="1">
        <v>10</v>
      </c>
      <c r="Y1016" s="1">
        <v>12</v>
      </c>
      <c r="Z1016" s="1"/>
      <c r="AA1016" s="1"/>
      <c r="AB1016" s="1"/>
      <c r="AC1016" s="1">
        <v>4</v>
      </c>
      <c r="AD1016" s="1"/>
      <c r="AI1016" t="str">
        <f t="shared" si="276"/>
        <v>West Bridgewater</v>
      </c>
      <c r="AJ1016" t="s">
        <v>1803</v>
      </c>
      <c r="AK1016" s="158">
        <v>8</v>
      </c>
      <c r="AL1016" s="7"/>
      <c r="AN1016" s="98">
        <v>25</v>
      </c>
      <c r="AO1016" s="100">
        <v>23</v>
      </c>
      <c r="AP1016" s="100">
        <v>130</v>
      </c>
      <c r="AQ1016" s="107">
        <v>75260</v>
      </c>
      <c r="AR1016" s="107">
        <f t="shared" si="288"/>
        <v>25023</v>
      </c>
      <c r="AS1016" t="s">
        <v>1726</v>
      </c>
      <c r="AT1016" s="110">
        <f t="shared" si="289"/>
        <v>2575260</v>
      </c>
      <c r="AW1016">
        <v>15.83</v>
      </c>
      <c r="AX1016">
        <v>0.09</v>
      </c>
      <c r="AY1016">
        <v>15.74</v>
      </c>
      <c r="BF1016" s="118"/>
      <c r="BI1016" s="118"/>
      <c r="BJ1016" s="118"/>
    </row>
    <row r="1017" spans="1:62" hidden="1" outlineLevel="1">
      <c r="A1017" s="50" t="s">
        <v>2770</v>
      </c>
      <c r="B1017" s="9" t="s">
        <v>2332</v>
      </c>
      <c r="C1017" s="1">
        <f t="shared" si="277"/>
        <v>606</v>
      </c>
      <c r="D1017" s="7">
        <f t="shared" si="278"/>
        <v>2</v>
      </c>
      <c r="E1017" s="7">
        <f t="shared" si="279"/>
        <v>5</v>
      </c>
      <c r="F1017" s="7">
        <f t="shared" si="280"/>
        <v>1</v>
      </c>
      <c r="G1017" s="7">
        <f t="shared" si="290"/>
        <v>0</v>
      </c>
      <c r="H1017" s="49">
        <f t="shared" si="281"/>
        <v>170</v>
      </c>
      <c r="I1017" s="178">
        <f t="shared" si="282"/>
        <v>0.28052805280528054</v>
      </c>
      <c r="J1017" s="8"/>
      <c r="K1017" s="2">
        <f t="shared" si="283"/>
        <v>0.34983498349834985</v>
      </c>
      <c r="L1017" s="2">
        <f t="shared" si="284"/>
        <v>0</v>
      </c>
      <c r="M1017" s="2">
        <f t="shared" si="285"/>
        <v>0.63036303630363033</v>
      </c>
      <c r="N1017" s="2">
        <f t="shared" si="286"/>
        <v>0</v>
      </c>
      <c r="O1017" s="2">
        <f t="shared" si="287"/>
        <v>1.980198019801982E-2</v>
      </c>
      <c r="P1017" s="1">
        <v>212</v>
      </c>
      <c r="Q1017" s="1"/>
      <c r="R1017" s="1">
        <v>382</v>
      </c>
      <c r="S1017" s="1">
        <v>0</v>
      </c>
      <c r="T1017" s="1"/>
      <c r="U1017" s="1"/>
      <c r="V1017" s="1"/>
      <c r="W1017" s="1"/>
      <c r="X1017" s="1">
        <v>6</v>
      </c>
      <c r="Y1017" s="1">
        <v>6</v>
      </c>
      <c r="Z1017" s="1"/>
      <c r="AA1017" s="1"/>
      <c r="AB1017" s="1"/>
      <c r="AC1017" s="1">
        <v>0</v>
      </c>
      <c r="AD1017" s="1"/>
      <c r="AI1017" t="str">
        <f t="shared" si="276"/>
        <v>West Brookfield</v>
      </c>
      <c r="AJ1017" s="9" t="s">
        <v>1781</v>
      </c>
      <c r="AK1017" s="158">
        <v>2</v>
      </c>
      <c r="AL1017" s="7"/>
      <c r="AN1017" s="98">
        <v>25</v>
      </c>
      <c r="AO1017" s="100">
        <v>27</v>
      </c>
      <c r="AP1017" s="100">
        <v>285</v>
      </c>
      <c r="AQ1017" s="107">
        <v>75400</v>
      </c>
      <c r="AR1017" s="107">
        <f t="shared" si="288"/>
        <v>25027</v>
      </c>
      <c r="AS1017" t="s">
        <v>1726</v>
      </c>
      <c r="AT1017" s="110">
        <f t="shared" si="289"/>
        <v>2575400</v>
      </c>
      <c r="AW1017">
        <v>21.12</v>
      </c>
      <c r="AX1017">
        <v>0.64</v>
      </c>
      <c r="AY1017">
        <v>20.47</v>
      </c>
      <c r="BF1017" s="118"/>
      <c r="BI1017" s="118"/>
      <c r="BJ1017" s="118"/>
    </row>
    <row r="1018" spans="1:62" hidden="1" outlineLevel="1">
      <c r="A1018" s="50" t="s">
        <v>2914</v>
      </c>
      <c r="B1018" s="9" t="s">
        <v>2332</v>
      </c>
      <c r="C1018" s="1">
        <f t="shared" si="277"/>
        <v>988</v>
      </c>
      <c r="D1018" s="7">
        <f t="shared" si="278"/>
        <v>2</v>
      </c>
      <c r="E1018" s="7" t="e">
        <f t="shared" si="279"/>
        <v>#N/A</v>
      </c>
      <c r="F1018" s="7">
        <f t="shared" si="280"/>
        <v>1</v>
      </c>
      <c r="G1018" s="7">
        <f t="shared" si="290"/>
        <v>5</v>
      </c>
      <c r="H1018" s="49">
        <f t="shared" si="281"/>
        <v>41</v>
      </c>
      <c r="I1018" s="178">
        <f t="shared" si="282"/>
        <v>4.1497975708502027E-2</v>
      </c>
      <c r="J1018" s="8"/>
      <c r="K1018" s="2">
        <f t="shared" si="283"/>
        <v>0.47267206477732793</v>
      </c>
      <c r="L1018" s="2">
        <f t="shared" si="284"/>
        <v>0</v>
      </c>
      <c r="M1018" s="2">
        <f t="shared" si="285"/>
        <v>0.51417004048582993</v>
      </c>
      <c r="N1018" s="2">
        <f t="shared" si="286"/>
        <v>1.0121457489878543E-3</v>
      </c>
      <c r="O1018" s="2">
        <f t="shared" si="287"/>
        <v>1.2145748987854293E-2</v>
      </c>
      <c r="P1018" s="1">
        <v>467</v>
      </c>
      <c r="Q1018" s="1"/>
      <c r="R1018" s="1">
        <v>508</v>
      </c>
      <c r="S1018" s="1">
        <v>1</v>
      </c>
      <c r="T1018" s="1"/>
      <c r="U1018" s="1"/>
      <c r="V1018" s="1"/>
      <c r="W1018" s="1"/>
      <c r="X1018" s="1">
        <v>6</v>
      </c>
      <c r="Y1018" s="1">
        <v>5</v>
      </c>
      <c r="Z1018" s="1"/>
      <c r="AA1018" s="1"/>
      <c r="AB1018" s="1"/>
      <c r="AC1018" s="1">
        <v>1</v>
      </c>
      <c r="AD1018" s="1"/>
      <c r="AI1018" t="str">
        <f t="shared" si="276"/>
        <v>West Newbury</v>
      </c>
      <c r="AJ1018" t="s">
        <v>819</v>
      </c>
      <c r="AK1018" s="158">
        <v>6</v>
      </c>
      <c r="AL1018" s="7"/>
      <c r="AN1018" s="98">
        <v>25</v>
      </c>
      <c r="AO1018" s="100">
        <v>9</v>
      </c>
      <c r="AP1018" s="100">
        <v>170</v>
      </c>
      <c r="AQ1018" s="107">
        <v>77150</v>
      </c>
      <c r="AR1018" s="107">
        <f t="shared" si="288"/>
        <v>25009</v>
      </c>
      <c r="AS1018" t="s">
        <v>1726</v>
      </c>
      <c r="AT1018" s="110">
        <f t="shared" si="289"/>
        <v>2577150</v>
      </c>
      <c r="AW1018">
        <v>14.6</v>
      </c>
      <c r="AX1018">
        <v>1.08</v>
      </c>
      <c r="AY1018">
        <v>13.52</v>
      </c>
      <c r="BF1018" s="118"/>
      <c r="BI1018" s="118"/>
      <c r="BJ1018" s="118"/>
    </row>
    <row r="1019" spans="1:62" hidden="1" outlineLevel="1">
      <c r="A1019" s="50" t="s">
        <v>2126</v>
      </c>
      <c r="B1019" s="9" t="s">
        <v>2332</v>
      </c>
      <c r="C1019" s="1">
        <f t="shared" si="277"/>
        <v>3324</v>
      </c>
      <c r="D1019" s="7">
        <f t="shared" si="278"/>
        <v>2</v>
      </c>
      <c r="E1019" s="7" t="e">
        <f t="shared" si="279"/>
        <v>#N/A</v>
      </c>
      <c r="F1019" s="7">
        <f t="shared" si="280"/>
        <v>1</v>
      </c>
      <c r="G1019" s="7">
        <f t="shared" si="290"/>
        <v>4</v>
      </c>
      <c r="H1019" s="49">
        <f t="shared" si="281"/>
        <v>102</v>
      </c>
      <c r="I1019" s="178">
        <f t="shared" si="282"/>
        <v>3.0685920577617327E-2</v>
      </c>
      <c r="J1019" s="8"/>
      <c r="K1019" s="2">
        <f t="shared" si="283"/>
        <v>0.47563176895306858</v>
      </c>
      <c r="L1019" s="2">
        <f t="shared" si="284"/>
        <v>0</v>
      </c>
      <c r="M1019" s="2">
        <f t="shared" si="285"/>
        <v>0.5063176895306859</v>
      </c>
      <c r="N1019" s="2">
        <f t="shared" si="286"/>
        <v>3.3092659446450059E-3</v>
      </c>
      <c r="O1019" s="2">
        <f t="shared" si="287"/>
        <v>1.4741275571600515E-2</v>
      </c>
      <c r="P1019" s="1">
        <v>1581</v>
      </c>
      <c r="Q1019" s="1"/>
      <c r="R1019" s="1">
        <v>1683</v>
      </c>
      <c r="S1019" s="1">
        <v>11</v>
      </c>
      <c r="T1019" s="1"/>
      <c r="U1019" s="1"/>
      <c r="V1019" s="1"/>
      <c r="W1019" s="1"/>
      <c r="X1019" s="1">
        <v>29</v>
      </c>
      <c r="Y1019" s="1">
        <v>10</v>
      </c>
      <c r="Z1019" s="1"/>
      <c r="AA1019" s="1"/>
      <c r="AB1019" s="1"/>
      <c r="AC1019" s="1">
        <v>10</v>
      </c>
      <c r="AD1019" s="1"/>
      <c r="AI1019" t="str">
        <f t="shared" si="276"/>
        <v>West Springfield</v>
      </c>
      <c r="AJ1019" t="s">
        <v>2909</v>
      </c>
      <c r="AK1019" s="158">
        <v>1</v>
      </c>
      <c r="AL1019" s="7"/>
      <c r="AN1019" s="98">
        <v>25</v>
      </c>
      <c r="AO1019" s="100">
        <v>13</v>
      </c>
      <c r="AP1019" s="100">
        <v>110</v>
      </c>
      <c r="AQ1019" s="107">
        <v>77850</v>
      </c>
      <c r="AR1019" s="107">
        <f t="shared" si="288"/>
        <v>25013</v>
      </c>
      <c r="AS1019" t="s">
        <v>1726</v>
      </c>
      <c r="AT1019" s="110">
        <f t="shared" si="289"/>
        <v>2577850</v>
      </c>
      <c r="AW1019">
        <v>17.54</v>
      </c>
      <c r="AX1019">
        <v>0.79</v>
      </c>
      <c r="AY1019">
        <v>16.75</v>
      </c>
      <c r="BF1019" s="118"/>
      <c r="BI1019" s="118"/>
      <c r="BJ1019" s="118"/>
    </row>
    <row r="1020" spans="1:62" hidden="1" outlineLevel="1">
      <c r="A1020" s="50" t="s">
        <v>1100</v>
      </c>
      <c r="B1020" s="9" t="s">
        <v>2332</v>
      </c>
      <c r="C1020" s="1">
        <f t="shared" si="277"/>
        <v>466</v>
      </c>
      <c r="D1020" s="7">
        <f t="shared" si="278"/>
        <v>2</v>
      </c>
      <c r="E1020" s="7">
        <f t="shared" si="279"/>
        <v>5</v>
      </c>
      <c r="F1020" s="7">
        <f t="shared" si="280"/>
        <v>1</v>
      </c>
      <c r="G1020" s="7">
        <f t="shared" si="290"/>
        <v>0</v>
      </c>
      <c r="H1020" s="49">
        <f t="shared" si="281"/>
        <v>36</v>
      </c>
      <c r="I1020" s="178">
        <f t="shared" si="282"/>
        <v>7.7253218884120178E-2</v>
      </c>
      <c r="J1020" s="8"/>
      <c r="K1020" s="2">
        <f t="shared" si="283"/>
        <v>0.45922746781115881</v>
      </c>
      <c r="L1020" s="2">
        <f t="shared" si="284"/>
        <v>0</v>
      </c>
      <c r="M1020" s="2">
        <f t="shared" si="285"/>
        <v>0.53648068669527893</v>
      </c>
      <c r="N1020" s="2">
        <f t="shared" si="286"/>
        <v>0</v>
      </c>
      <c r="O1020" s="2">
        <f t="shared" si="287"/>
        <v>4.2918454935623185E-3</v>
      </c>
      <c r="P1020" s="1">
        <v>214</v>
      </c>
      <c r="Q1020" s="1"/>
      <c r="R1020" s="1">
        <v>250</v>
      </c>
      <c r="S1020" s="1">
        <v>0</v>
      </c>
      <c r="T1020" s="1"/>
      <c r="U1020" s="1"/>
      <c r="V1020" s="1"/>
      <c r="W1020" s="1"/>
      <c r="X1020" s="1">
        <v>1</v>
      </c>
      <c r="Y1020" s="1">
        <v>0</v>
      </c>
      <c r="Z1020" s="1"/>
      <c r="AA1020" s="1"/>
      <c r="AB1020" s="1"/>
      <c r="AC1020" s="1">
        <v>1</v>
      </c>
      <c r="AD1020" s="1"/>
      <c r="AI1020" t="str">
        <f t="shared" si="276"/>
        <v>West Stockbridge</v>
      </c>
      <c r="AJ1020" t="s">
        <v>241</v>
      </c>
      <c r="AK1020" s="158">
        <v>1</v>
      </c>
      <c r="AL1020" s="7"/>
      <c r="AN1020" s="98">
        <v>25</v>
      </c>
      <c r="AO1020" s="100">
        <v>3</v>
      </c>
      <c r="AP1020" s="100">
        <v>150</v>
      </c>
      <c r="AQ1020" s="107">
        <v>77990</v>
      </c>
      <c r="AR1020" s="107">
        <f t="shared" si="288"/>
        <v>25003</v>
      </c>
      <c r="AS1020" t="s">
        <v>1726</v>
      </c>
      <c r="AT1020" s="110">
        <f t="shared" si="289"/>
        <v>2577990</v>
      </c>
      <c r="AW1020">
        <v>18.63</v>
      </c>
      <c r="AX1020">
        <v>0.16</v>
      </c>
      <c r="AY1020">
        <v>18.48</v>
      </c>
      <c r="BF1020" s="118"/>
      <c r="BI1020" s="118"/>
      <c r="BJ1020" s="118"/>
    </row>
    <row r="1021" spans="1:62" hidden="1" outlineLevel="1">
      <c r="A1021" s="50" t="s">
        <v>1730</v>
      </c>
      <c r="B1021" s="9" t="s">
        <v>2332</v>
      </c>
      <c r="C1021" s="1">
        <f t="shared" si="277"/>
        <v>1120</v>
      </c>
      <c r="D1021" s="7">
        <f t="shared" si="278"/>
        <v>2</v>
      </c>
      <c r="E1021" s="7">
        <f t="shared" si="279"/>
        <v>6</v>
      </c>
      <c r="F1021" s="7">
        <f t="shared" si="280"/>
        <v>1</v>
      </c>
      <c r="G1021" s="7">
        <f t="shared" si="290"/>
        <v>4</v>
      </c>
      <c r="H1021" s="49">
        <f t="shared" si="281"/>
        <v>182</v>
      </c>
      <c r="I1021" s="178">
        <f t="shared" si="282"/>
        <v>0.16250000000000001</v>
      </c>
      <c r="J1021" s="8"/>
      <c r="K1021" s="2">
        <f t="shared" si="283"/>
        <v>0.41517857142857145</v>
      </c>
      <c r="L1021" s="2">
        <f t="shared" si="284"/>
        <v>0</v>
      </c>
      <c r="M1021" s="2">
        <f t="shared" si="285"/>
        <v>0.57767857142857137</v>
      </c>
      <c r="N1021" s="2">
        <f t="shared" si="286"/>
        <v>2.6785714285714286E-3</v>
      </c>
      <c r="O1021" s="2">
        <f t="shared" si="287"/>
        <v>4.4642857142857999E-3</v>
      </c>
      <c r="P1021" s="1">
        <v>465</v>
      </c>
      <c r="Q1021" s="1"/>
      <c r="R1021" s="1">
        <v>647</v>
      </c>
      <c r="S1021" s="1">
        <v>3</v>
      </c>
      <c r="T1021" s="1"/>
      <c r="U1021" s="1"/>
      <c r="V1021" s="1"/>
      <c r="W1021" s="1"/>
      <c r="X1021" s="1">
        <v>1</v>
      </c>
      <c r="Y1021" s="1">
        <v>4</v>
      </c>
      <c r="Z1021" s="1"/>
      <c r="AA1021" s="1"/>
      <c r="AB1021" s="1"/>
      <c r="AC1021" s="1">
        <v>0</v>
      </c>
      <c r="AD1021" s="1"/>
      <c r="AI1021" t="str">
        <f t="shared" si="276"/>
        <v>West Tisbury</v>
      </c>
      <c r="AJ1021" t="s">
        <v>752</v>
      </c>
      <c r="AK1021" s="158">
        <v>9</v>
      </c>
      <c r="AL1021" s="7"/>
      <c r="AN1021" s="98">
        <v>25</v>
      </c>
      <c r="AO1021" s="100">
        <v>7</v>
      </c>
      <c r="AP1021" s="100">
        <v>35</v>
      </c>
      <c r="AQ1021" s="107">
        <v>78235</v>
      </c>
      <c r="AR1021" s="107">
        <f t="shared" si="288"/>
        <v>25007</v>
      </c>
      <c r="AS1021" t="s">
        <v>1726</v>
      </c>
      <c r="AT1021" s="110">
        <f t="shared" si="289"/>
        <v>2578235</v>
      </c>
      <c r="AW1021">
        <v>41.74</v>
      </c>
      <c r="AX1021">
        <v>16.73</v>
      </c>
      <c r="AY1021">
        <v>25.01</v>
      </c>
      <c r="BF1021" s="118"/>
      <c r="BI1021" s="118"/>
      <c r="BJ1021" s="118"/>
    </row>
    <row r="1022" spans="1:62" hidden="1" outlineLevel="1">
      <c r="A1022" s="50" t="s">
        <v>991</v>
      </c>
      <c r="B1022" s="9" t="s">
        <v>2332</v>
      </c>
      <c r="C1022" s="1">
        <f t="shared" si="277"/>
        <v>3283</v>
      </c>
      <c r="D1022" s="7">
        <f t="shared" si="278"/>
        <v>1</v>
      </c>
      <c r="E1022" s="7" t="e">
        <f t="shared" si="279"/>
        <v>#N/A</v>
      </c>
      <c r="F1022" s="7">
        <f t="shared" si="280"/>
        <v>2</v>
      </c>
      <c r="G1022" s="7">
        <f t="shared" si="290"/>
        <v>4</v>
      </c>
      <c r="H1022" s="49">
        <f t="shared" si="281"/>
        <v>92</v>
      </c>
      <c r="I1022" s="178">
        <f t="shared" si="282"/>
        <v>2.8023149558330795E-2</v>
      </c>
      <c r="J1022" s="8"/>
      <c r="K1022" s="2">
        <f t="shared" si="283"/>
        <v>0.51050868108437408</v>
      </c>
      <c r="L1022" s="2">
        <f t="shared" si="284"/>
        <v>0</v>
      </c>
      <c r="M1022" s="2">
        <f t="shared" si="285"/>
        <v>0.48248553152604323</v>
      </c>
      <c r="N1022" s="2">
        <f t="shared" si="286"/>
        <v>2.1321961620469083E-3</v>
      </c>
      <c r="O1022" s="2">
        <f t="shared" si="287"/>
        <v>4.8735912275357767E-3</v>
      </c>
      <c r="P1022" s="1">
        <v>1676</v>
      </c>
      <c r="Q1022" s="1"/>
      <c r="R1022" s="1">
        <v>1584</v>
      </c>
      <c r="S1022" s="1">
        <v>7</v>
      </c>
      <c r="T1022" s="1"/>
      <c r="U1022" s="1"/>
      <c r="V1022" s="1"/>
      <c r="W1022" s="1"/>
      <c r="X1022" s="1">
        <v>10</v>
      </c>
      <c r="Y1022" s="1">
        <v>3</v>
      </c>
      <c r="Z1022" s="1"/>
      <c r="AA1022" s="1"/>
      <c r="AB1022" s="1"/>
      <c r="AC1022" s="1">
        <v>3</v>
      </c>
      <c r="AD1022" s="1"/>
      <c r="AI1022" t="str">
        <f t="shared" si="276"/>
        <v>Westborough</v>
      </c>
      <c r="AJ1022" s="9" t="s">
        <v>1781</v>
      </c>
      <c r="AK1022" s="158">
        <v>2</v>
      </c>
      <c r="AL1022" s="7"/>
      <c r="AN1022" s="98">
        <v>25</v>
      </c>
      <c r="AO1022" s="100">
        <v>27</v>
      </c>
      <c r="AP1022" s="100">
        <v>275</v>
      </c>
      <c r="AQ1022" s="107">
        <v>75015</v>
      </c>
      <c r="AR1022" s="107">
        <f t="shared" si="288"/>
        <v>25027</v>
      </c>
      <c r="AS1022" t="s">
        <v>1726</v>
      </c>
      <c r="AT1022" s="110">
        <f t="shared" si="289"/>
        <v>2575015</v>
      </c>
      <c r="AW1022">
        <v>21.63</v>
      </c>
      <c r="AX1022">
        <v>1.1000000000000001</v>
      </c>
      <c r="AY1022">
        <v>20.52</v>
      </c>
      <c r="BF1022" s="118"/>
      <c r="BI1022" s="118"/>
      <c r="BJ1022" s="118"/>
    </row>
    <row r="1023" spans="1:62" hidden="1" outlineLevel="1">
      <c r="A1023" s="50" t="s">
        <v>1364</v>
      </c>
      <c r="B1023" s="9" t="s">
        <v>2332</v>
      </c>
      <c r="C1023" s="1">
        <f t="shared" si="277"/>
        <v>4940</v>
      </c>
      <c r="D1023" s="7">
        <f t="shared" si="278"/>
        <v>2</v>
      </c>
      <c r="E1023" s="7" t="e">
        <f t="shared" si="279"/>
        <v>#N/A</v>
      </c>
      <c r="F1023" s="7">
        <f t="shared" si="280"/>
        <v>1</v>
      </c>
      <c r="G1023" s="7">
        <f t="shared" si="290"/>
        <v>4</v>
      </c>
      <c r="H1023" s="49">
        <f t="shared" si="281"/>
        <v>731</v>
      </c>
      <c r="I1023" s="178">
        <f t="shared" si="282"/>
        <v>0.14797570850202429</v>
      </c>
      <c r="J1023" s="8"/>
      <c r="K1023" s="2">
        <f t="shared" si="283"/>
        <v>0.41801619433198378</v>
      </c>
      <c r="L1023" s="2">
        <f t="shared" si="284"/>
        <v>0</v>
      </c>
      <c r="M1023" s="2">
        <f t="shared" si="285"/>
        <v>0.56599190283400813</v>
      </c>
      <c r="N1023" s="2">
        <f t="shared" si="286"/>
        <v>5.8704453441295549E-3</v>
      </c>
      <c r="O1023" s="2">
        <f t="shared" si="287"/>
        <v>1.0121457489878532E-2</v>
      </c>
      <c r="P1023" s="1">
        <v>2065</v>
      </c>
      <c r="Q1023" s="1"/>
      <c r="R1023" s="1">
        <v>2796</v>
      </c>
      <c r="S1023" s="1">
        <v>29</v>
      </c>
      <c r="T1023" s="1"/>
      <c r="U1023" s="1"/>
      <c r="V1023" s="1"/>
      <c r="W1023" s="1"/>
      <c r="X1023" s="1">
        <v>31</v>
      </c>
      <c r="Y1023" s="1">
        <v>11</v>
      </c>
      <c r="Z1023" s="1"/>
      <c r="AA1023" s="1"/>
      <c r="AB1023" s="1"/>
      <c r="AC1023" s="1">
        <v>8</v>
      </c>
      <c r="AD1023" s="1"/>
      <c r="AI1023" t="str">
        <f t="shared" si="276"/>
        <v>Westfield</v>
      </c>
      <c r="AJ1023" t="s">
        <v>2909</v>
      </c>
      <c r="AK1023" s="158">
        <v>1</v>
      </c>
      <c r="AL1023" s="7"/>
      <c r="AN1023" s="98">
        <v>25</v>
      </c>
      <c r="AO1023" s="100">
        <v>13</v>
      </c>
      <c r="AP1023" s="100">
        <v>105</v>
      </c>
      <c r="AQ1023" s="107">
        <v>76030</v>
      </c>
      <c r="AR1023" s="107">
        <f t="shared" si="288"/>
        <v>25013</v>
      </c>
      <c r="AS1023" t="s">
        <v>1037</v>
      </c>
      <c r="AT1023" s="110">
        <f t="shared" si="289"/>
        <v>2576030</v>
      </c>
      <c r="AW1023">
        <v>47.32</v>
      </c>
      <c r="AX1023">
        <v>0.74</v>
      </c>
      <c r="AY1023">
        <v>46.58</v>
      </c>
      <c r="BF1023" s="118"/>
      <c r="BI1023" s="118"/>
      <c r="BJ1023" s="118"/>
    </row>
    <row r="1024" spans="1:62" hidden="1" outlineLevel="1">
      <c r="A1024" s="50" t="s">
        <v>870</v>
      </c>
      <c r="B1024" s="9" t="s">
        <v>2332</v>
      </c>
      <c r="C1024" s="1">
        <f t="shared" si="277"/>
        <v>4583</v>
      </c>
      <c r="D1024" s="7">
        <f t="shared" si="278"/>
        <v>2</v>
      </c>
      <c r="E1024" s="7" t="e">
        <f t="shared" si="279"/>
        <v>#N/A</v>
      </c>
      <c r="F1024" s="7">
        <f t="shared" si="280"/>
        <v>1</v>
      </c>
      <c r="G1024" s="7">
        <f t="shared" si="290"/>
        <v>4</v>
      </c>
      <c r="H1024" s="49">
        <f t="shared" si="281"/>
        <v>273</v>
      </c>
      <c r="I1024" s="178">
        <f t="shared" si="282"/>
        <v>5.9567968579533059E-2</v>
      </c>
      <c r="J1024" s="8"/>
      <c r="K1024" s="2">
        <f t="shared" si="283"/>
        <v>0.46454287584551601</v>
      </c>
      <c r="L1024" s="2">
        <f t="shared" si="284"/>
        <v>0</v>
      </c>
      <c r="M1024" s="2">
        <f t="shared" si="285"/>
        <v>0.52411084442504907</v>
      </c>
      <c r="N1024" s="2">
        <f t="shared" si="286"/>
        <v>3.7093606807767836E-3</v>
      </c>
      <c r="O1024" s="2">
        <f t="shared" si="287"/>
        <v>7.636919048658132E-3</v>
      </c>
      <c r="P1024" s="1">
        <v>2129</v>
      </c>
      <c r="Q1024" s="1"/>
      <c r="R1024" s="1">
        <v>2402</v>
      </c>
      <c r="S1024" s="1">
        <v>17</v>
      </c>
      <c r="T1024" s="1"/>
      <c r="U1024" s="1"/>
      <c r="V1024" s="1"/>
      <c r="W1024" s="1"/>
      <c r="X1024" s="1">
        <v>19</v>
      </c>
      <c r="Y1024" s="1">
        <v>12</v>
      </c>
      <c r="Z1024" s="1"/>
      <c r="AA1024" s="1"/>
      <c r="AB1024" s="1"/>
      <c r="AC1024" s="1">
        <v>4</v>
      </c>
      <c r="AD1024" s="1"/>
      <c r="AI1024" t="str">
        <f t="shared" si="276"/>
        <v>Westford</v>
      </c>
      <c r="AJ1024" t="s">
        <v>2249</v>
      </c>
      <c r="AK1024" s="158">
        <v>3</v>
      </c>
      <c r="AL1024" s="7"/>
      <c r="AN1024" s="98">
        <v>25</v>
      </c>
      <c r="AO1024" s="100">
        <v>17</v>
      </c>
      <c r="AP1024" s="100">
        <v>250</v>
      </c>
      <c r="AQ1024" s="107">
        <v>76135</v>
      </c>
      <c r="AR1024" s="107">
        <f t="shared" si="288"/>
        <v>25017</v>
      </c>
      <c r="AS1024" t="s">
        <v>1726</v>
      </c>
      <c r="AT1024" s="110">
        <f t="shared" si="289"/>
        <v>2576135</v>
      </c>
      <c r="AW1024">
        <v>31.33</v>
      </c>
      <c r="AX1024">
        <v>0.72</v>
      </c>
      <c r="AY1024">
        <v>30.61</v>
      </c>
      <c r="BF1024" s="118"/>
      <c r="BI1024" s="118"/>
      <c r="BJ1024" s="118"/>
    </row>
    <row r="1025" spans="1:62" hidden="1" outlineLevel="1">
      <c r="A1025" s="50" t="s">
        <v>1010</v>
      </c>
      <c r="B1025" s="9" t="s">
        <v>2332</v>
      </c>
      <c r="C1025" s="1">
        <f t="shared" si="277"/>
        <v>411</v>
      </c>
      <c r="D1025" s="7">
        <f t="shared" si="278"/>
        <v>2</v>
      </c>
      <c r="E1025" s="7">
        <f t="shared" si="279"/>
        <v>5</v>
      </c>
      <c r="F1025" s="7">
        <f t="shared" si="280"/>
        <v>1</v>
      </c>
      <c r="G1025" s="7">
        <f t="shared" si="290"/>
        <v>0</v>
      </c>
      <c r="H1025" s="49">
        <f t="shared" si="281"/>
        <v>119</v>
      </c>
      <c r="I1025" s="178">
        <f t="shared" si="282"/>
        <v>0.28953771289537711</v>
      </c>
      <c r="J1025" s="8"/>
      <c r="K1025" s="2">
        <f t="shared" si="283"/>
        <v>0.35036496350364965</v>
      </c>
      <c r="L1025" s="2">
        <f t="shared" si="284"/>
        <v>0</v>
      </c>
      <c r="M1025" s="2">
        <f t="shared" si="285"/>
        <v>0.63990267639902676</v>
      </c>
      <c r="N1025" s="2">
        <f t="shared" si="286"/>
        <v>0</v>
      </c>
      <c r="O1025" s="2">
        <f t="shared" si="287"/>
        <v>9.7323600973235891E-3</v>
      </c>
      <c r="P1025" s="1">
        <v>144</v>
      </c>
      <c r="Q1025" s="1"/>
      <c r="R1025" s="1">
        <v>263</v>
      </c>
      <c r="S1025" s="1">
        <v>0</v>
      </c>
      <c r="T1025" s="1"/>
      <c r="U1025" s="1"/>
      <c r="V1025" s="1"/>
      <c r="W1025" s="1"/>
      <c r="X1025" s="1">
        <v>0</v>
      </c>
      <c r="Y1025" s="1">
        <v>2</v>
      </c>
      <c r="Z1025" s="1"/>
      <c r="AA1025" s="1"/>
      <c r="AB1025" s="1"/>
      <c r="AC1025" s="1">
        <v>2</v>
      </c>
      <c r="AD1025" s="1"/>
      <c r="AI1025" t="str">
        <f t="shared" si="276"/>
        <v>Westhampton</v>
      </c>
      <c r="AJ1025" t="s">
        <v>2439</v>
      </c>
      <c r="AK1025" s="158">
        <v>1</v>
      </c>
      <c r="AL1025" s="7"/>
      <c r="AN1025" s="98">
        <v>25</v>
      </c>
      <c r="AO1025" s="100">
        <v>15</v>
      </c>
      <c r="AP1025" s="100">
        <v>90</v>
      </c>
      <c r="AQ1025" s="107">
        <v>76380</v>
      </c>
      <c r="AR1025" s="107">
        <f t="shared" si="288"/>
        <v>25015</v>
      </c>
      <c r="AS1025" t="s">
        <v>1726</v>
      </c>
      <c r="AT1025" s="110">
        <f t="shared" si="289"/>
        <v>2576380</v>
      </c>
      <c r="AW1025">
        <v>27.34</v>
      </c>
      <c r="AX1025">
        <v>0.2</v>
      </c>
      <c r="AY1025">
        <v>27.14</v>
      </c>
      <c r="BF1025" s="118"/>
      <c r="BI1025" s="118"/>
      <c r="BJ1025" s="118"/>
    </row>
    <row r="1026" spans="1:62" hidden="1" outlineLevel="1">
      <c r="A1026" s="50" t="s">
        <v>2120</v>
      </c>
      <c r="B1026" s="9" t="s">
        <v>2332</v>
      </c>
      <c r="C1026" s="1">
        <f t="shared" si="277"/>
        <v>1255</v>
      </c>
      <c r="D1026" s="7">
        <f t="shared" si="278"/>
        <v>2</v>
      </c>
      <c r="E1026" s="7" t="e">
        <f t="shared" si="279"/>
        <v>#N/A</v>
      </c>
      <c r="F1026" s="7">
        <f t="shared" si="280"/>
        <v>1</v>
      </c>
      <c r="G1026" s="7">
        <f t="shared" si="290"/>
        <v>4</v>
      </c>
      <c r="H1026" s="49">
        <f t="shared" si="281"/>
        <v>270</v>
      </c>
      <c r="I1026" s="178">
        <f t="shared" si="282"/>
        <v>0.2151394422310757</v>
      </c>
      <c r="J1026" s="8"/>
      <c r="K1026" s="2">
        <f t="shared" si="283"/>
        <v>0.38486055776892431</v>
      </c>
      <c r="L1026" s="2">
        <f t="shared" si="284"/>
        <v>0</v>
      </c>
      <c r="M1026" s="2">
        <f t="shared" si="285"/>
        <v>0.6</v>
      </c>
      <c r="N1026" s="2">
        <f t="shared" si="286"/>
        <v>4.7808764940239041E-3</v>
      </c>
      <c r="O1026" s="2">
        <f t="shared" si="287"/>
        <v>1.0358565737051757E-2</v>
      </c>
      <c r="P1026" s="1">
        <v>483</v>
      </c>
      <c r="Q1026" s="1"/>
      <c r="R1026" s="1">
        <v>753</v>
      </c>
      <c r="S1026" s="1">
        <v>6</v>
      </c>
      <c r="T1026" s="1"/>
      <c r="U1026" s="1"/>
      <c r="V1026" s="1"/>
      <c r="W1026" s="1"/>
      <c r="X1026" s="1">
        <v>7</v>
      </c>
      <c r="Y1026" s="1">
        <v>4</v>
      </c>
      <c r="Z1026" s="1"/>
      <c r="AA1026" s="1"/>
      <c r="AB1026" s="1"/>
      <c r="AC1026" s="1">
        <v>2</v>
      </c>
      <c r="AD1026" s="1"/>
      <c r="AI1026" t="str">
        <f t="shared" si="276"/>
        <v>Westminster</v>
      </c>
      <c r="AJ1026" s="9" t="s">
        <v>1781</v>
      </c>
      <c r="AK1026" s="158">
        <v>3</v>
      </c>
      <c r="AL1026" s="7"/>
      <c r="AN1026" s="98">
        <v>25</v>
      </c>
      <c r="AO1026" s="100">
        <v>27</v>
      </c>
      <c r="AP1026" s="100">
        <v>290</v>
      </c>
      <c r="AQ1026" s="107">
        <v>77010</v>
      </c>
      <c r="AR1026" s="107">
        <f t="shared" si="288"/>
        <v>25027</v>
      </c>
      <c r="AS1026" t="s">
        <v>1726</v>
      </c>
      <c r="AT1026" s="110">
        <f t="shared" si="289"/>
        <v>2577010</v>
      </c>
      <c r="AW1026">
        <v>37.33</v>
      </c>
      <c r="AX1026">
        <v>1.83</v>
      </c>
      <c r="AY1026">
        <v>35.51</v>
      </c>
      <c r="BF1026" s="118"/>
      <c r="BI1026" s="118"/>
      <c r="BJ1026" s="118"/>
    </row>
    <row r="1027" spans="1:62" hidden="1" outlineLevel="1">
      <c r="A1027" s="50" t="s">
        <v>754</v>
      </c>
      <c r="B1027" s="9" t="s">
        <v>2332</v>
      </c>
      <c r="C1027" s="1">
        <f t="shared" si="277"/>
        <v>2187</v>
      </c>
      <c r="D1027" s="7">
        <f t="shared" si="278"/>
        <v>1</v>
      </c>
      <c r="E1027" s="7" t="e">
        <f t="shared" si="279"/>
        <v>#N/A</v>
      </c>
      <c r="F1027" s="7">
        <f t="shared" si="280"/>
        <v>2</v>
      </c>
      <c r="G1027" s="7">
        <f t="shared" si="290"/>
        <v>3</v>
      </c>
      <c r="H1027" s="49">
        <f t="shared" si="281"/>
        <v>793</v>
      </c>
      <c r="I1027" s="178">
        <f t="shared" si="282"/>
        <v>0.36259716506630085</v>
      </c>
      <c r="J1027" s="8"/>
      <c r="K1027" s="2">
        <f t="shared" si="283"/>
        <v>0.67809785093735708</v>
      </c>
      <c r="L1027" s="2">
        <f t="shared" si="284"/>
        <v>0</v>
      </c>
      <c r="M1027" s="2">
        <f t="shared" si="285"/>
        <v>0.31550068587105623</v>
      </c>
      <c r="N1027" s="2">
        <f t="shared" si="286"/>
        <v>2.2862368541380889E-3</v>
      </c>
      <c r="O1027" s="2">
        <f t="shared" si="287"/>
        <v>4.1152263374485982E-3</v>
      </c>
      <c r="P1027" s="1">
        <v>1483</v>
      </c>
      <c r="Q1027" s="1"/>
      <c r="R1027" s="1">
        <v>690</v>
      </c>
      <c r="S1027" s="1">
        <v>5</v>
      </c>
      <c r="T1027" s="1"/>
      <c r="U1027" s="1"/>
      <c r="V1027" s="1"/>
      <c r="W1027" s="1"/>
      <c r="X1027" s="1">
        <v>5</v>
      </c>
      <c r="Y1027" s="1">
        <v>2</v>
      </c>
      <c r="Z1027" s="1"/>
      <c r="AA1027" s="1"/>
      <c r="AB1027" s="1"/>
      <c r="AC1027" s="1">
        <v>2</v>
      </c>
      <c r="AD1027" s="1"/>
      <c r="AI1027" t="str">
        <f t="shared" ref="AI1027:AI1086" si="291">A1027</f>
        <v>Weston</v>
      </c>
      <c r="AJ1027" t="s">
        <v>2249</v>
      </c>
      <c r="AK1027" s="158">
        <v>5</v>
      </c>
      <c r="AL1027" s="7"/>
      <c r="AN1027" s="98">
        <v>25</v>
      </c>
      <c r="AO1027" s="100">
        <v>17</v>
      </c>
      <c r="AP1027" s="100">
        <v>255</v>
      </c>
      <c r="AQ1027" s="107">
        <v>77255</v>
      </c>
      <c r="AR1027" s="107">
        <f t="shared" si="288"/>
        <v>25017</v>
      </c>
      <c r="AS1027" t="s">
        <v>1726</v>
      </c>
      <c r="AT1027" s="110">
        <f t="shared" si="289"/>
        <v>2577255</v>
      </c>
      <c r="AW1027">
        <v>17.329999999999998</v>
      </c>
      <c r="AX1027">
        <v>0.32</v>
      </c>
      <c r="AY1027">
        <v>17.02</v>
      </c>
      <c r="BF1027" s="118"/>
      <c r="BI1027" s="118"/>
      <c r="BJ1027" s="118"/>
    </row>
    <row r="1028" spans="1:62" hidden="1" outlineLevel="1">
      <c r="A1028" s="50" t="s">
        <v>1222</v>
      </c>
      <c r="B1028" s="9" t="s">
        <v>2332</v>
      </c>
      <c r="C1028" s="1">
        <f t="shared" si="277"/>
        <v>2880</v>
      </c>
      <c r="D1028" s="7">
        <f t="shared" si="278"/>
        <v>2</v>
      </c>
      <c r="E1028" s="7">
        <f t="shared" si="279"/>
        <v>6</v>
      </c>
      <c r="F1028" s="7">
        <f t="shared" si="280"/>
        <v>1</v>
      </c>
      <c r="G1028" s="7">
        <f t="shared" si="290"/>
        <v>4</v>
      </c>
      <c r="H1028" s="49">
        <f t="shared" si="281"/>
        <v>179</v>
      </c>
      <c r="I1028" s="178">
        <f t="shared" si="282"/>
        <v>6.2152777777777779E-2</v>
      </c>
      <c r="J1028" s="8"/>
      <c r="K1028" s="2">
        <f t="shared" si="283"/>
        <v>0.45798611111111109</v>
      </c>
      <c r="L1028" s="2">
        <f t="shared" si="284"/>
        <v>0</v>
      </c>
      <c r="M1028" s="2">
        <f t="shared" si="285"/>
        <v>0.52013888888888893</v>
      </c>
      <c r="N1028" s="2">
        <f t="shared" si="286"/>
        <v>3.8194444444444443E-3</v>
      </c>
      <c r="O1028" s="2">
        <f t="shared" si="287"/>
        <v>1.8055555555555533E-2</v>
      </c>
      <c r="P1028" s="1">
        <v>1319</v>
      </c>
      <c r="Q1028" s="1"/>
      <c r="R1028" s="1">
        <v>1498</v>
      </c>
      <c r="S1028" s="1">
        <v>11</v>
      </c>
      <c r="T1028" s="1"/>
      <c r="U1028" s="1"/>
      <c r="V1028" s="1"/>
      <c r="W1028" s="1"/>
      <c r="X1028" s="1">
        <v>48</v>
      </c>
      <c r="Y1028" s="1">
        <v>0</v>
      </c>
      <c r="Z1028" s="1"/>
      <c r="AA1028" s="1"/>
      <c r="AB1028" s="1"/>
      <c r="AC1028" s="1">
        <v>4</v>
      </c>
      <c r="AD1028" s="1"/>
      <c r="AI1028" t="str">
        <f t="shared" si="291"/>
        <v>Westport</v>
      </c>
      <c r="AJ1028" t="s">
        <v>2786</v>
      </c>
      <c r="AK1028" s="158">
        <v>9</v>
      </c>
      <c r="AL1028" s="7"/>
      <c r="AN1028" s="98">
        <v>25</v>
      </c>
      <c r="AO1028" s="100">
        <v>5</v>
      </c>
      <c r="AP1028" s="100">
        <v>100</v>
      </c>
      <c r="AQ1028" s="107">
        <v>77570</v>
      </c>
      <c r="AR1028" s="107">
        <f t="shared" si="288"/>
        <v>25005</v>
      </c>
      <c r="AS1028" t="s">
        <v>1726</v>
      </c>
      <c r="AT1028" s="110">
        <f t="shared" si="289"/>
        <v>2577570</v>
      </c>
      <c r="AW1028">
        <v>64.39</v>
      </c>
      <c r="AX1028">
        <v>14.34</v>
      </c>
      <c r="AY1028">
        <v>50.05</v>
      </c>
      <c r="BF1028" s="118"/>
      <c r="BI1028" s="118"/>
      <c r="BJ1028" s="118"/>
    </row>
    <row r="1029" spans="1:62" hidden="1" outlineLevel="1">
      <c r="A1029" s="50" t="s">
        <v>2667</v>
      </c>
      <c r="B1029" s="9" t="s">
        <v>2332</v>
      </c>
      <c r="C1029" s="1">
        <f t="shared" si="277"/>
        <v>3252</v>
      </c>
      <c r="D1029" s="7">
        <f t="shared" si="278"/>
        <v>1</v>
      </c>
      <c r="E1029" s="7" t="e">
        <f t="shared" si="279"/>
        <v>#N/A</v>
      </c>
      <c r="F1029" s="7">
        <f t="shared" si="280"/>
        <v>2</v>
      </c>
      <c r="G1029" s="7">
        <f t="shared" si="290"/>
        <v>4</v>
      </c>
      <c r="H1029" s="49">
        <f t="shared" si="281"/>
        <v>461</v>
      </c>
      <c r="I1029" s="178">
        <f t="shared" si="282"/>
        <v>0.14175891758917589</v>
      </c>
      <c r="J1029" s="8"/>
      <c r="K1029" s="2">
        <f t="shared" si="283"/>
        <v>0.56396063960639609</v>
      </c>
      <c r="L1029" s="2">
        <f t="shared" si="284"/>
        <v>0</v>
      </c>
      <c r="M1029" s="2">
        <f t="shared" si="285"/>
        <v>0.42220172201722017</v>
      </c>
      <c r="N1029" s="2">
        <f t="shared" si="286"/>
        <v>3.6900369003690036E-3</v>
      </c>
      <c r="O1029" s="2">
        <f t="shared" si="287"/>
        <v>1.0147601476014739E-2</v>
      </c>
      <c r="P1029" s="1">
        <v>1834</v>
      </c>
      <c r="Q1029" s="1"/>
      <c r="R1029" s="1">
        <v>1373</v>
      </c>
      <c r="S1029" s="1">
        <v>12</v>
      </c>
      <c r="T1029" s="1"/>
      <c r="U1029" s="1"/>
      <c r="V1029" s="1"/>
      <c r="W1029" s="1"/>
      <c r="X1029" s="1">
        <v>25</v>
      </c>
      <c r="Y1029" s="1">
        <v>5</v>
      </c>
      <c r="Z1029" s="1"/>
      <c r="AA1029" s="1"/>
      <c r="AB1029" s="1"/>
      <c r="AC1029" s="1">
        <v>3</v>
      </c>
      <c r="AD1029" s="1"/>
      <c r="AI1029" t="str">
        <f t="shared" si="291"/>
        <v>Westwood</v>
      </c>
      <c r="AJ1029" t="s">
        <v>502</v>
      </c>
      <c r="AK1029" s="158">
        <v>8</v>
      </c>
      <c r="AL1029" s="7"/>
      <c r="AN1029" s="98">
        <v>25</v>
      </c>
      <c r="AO1029" s="100">
        <v>21</v>
      </c>
      <c r="AP1029" s="100">
        <v>130</v>
      </c>
      <c r="AQ1029" s="107">
        <v>78690</v>
      </c>
      <c r="AR1029" s="107">
        <f t="shared" si="288"/>
        <v>25021</v>
      </c>
      <c r="AS1029" t="s">
        <v>1726</v>
      </c>
      <c r="AT1029" s="110">
        <f t="shared" si="289"/>
        <v>2578690</v>
      </c>
      <c r="AW1029">
        <v>11.12</v>
      </c>
      <c r="AX1029">
        <v>0.15</v>
      </c>
      <c r="AY1029">
        <v>10.97</v>
      </c>
      <c r="BF1029" s="118"/>
      <c r="BI1029" s="118"/>
      <c r="BJ1029" s="118"/>
    </row>
    <row r="1030" spans="1:62" hidden="1" outlineLevel="1">
      <c r="A1030" s="50" t="s">
        <v>2881</v>
      </c>
      <c r="B1030" s="9" t="s">
        <v>2332</v>
      </c>
      <c r="C1030" s="1">
        <f t="shared" si="277"/>
        <v>10827</v>
      </c>
      <c r="D1030" s="7">
        <f t="shared" si="278"/>
        <v>2</v>
      </c>
      <c r="E1030" s="7" t="e">
        <f t="shared" si="279"/>
        <v>#N/A</v>
      </c>
      <c r="F1030" s="7">
        <f t="shared" si="280"/>
        <v>1</v>
      </c>
      <c r="G1030" s="7">
        <f t="shared" si="290"/>
        <v>5</v>
      </c>
      <c r="H1030" s="49">
        <f t="shared" si="281"/>
        <v>493</v>
      </c>
      <c r="I1030" s="178">
        <f t="shared" si="282"/>
        <v>4.5534312367230073E-2</v>
      </c>
      <c r="J1030" s="8"/>
      <c r="K1030" s="2">
        <f t="shared" si="283"/>
        <v>0.46273205874203382</v>
      </c>
      <c r="L1030" s="2">
        <f t="shared" si="284"/>
        <v>0</v>
      </c>
      <c r="M1030" s="2">
        <f t="shared" si="285"/>
        <v>0.50826637110926387</v>
      </c>
      <c r="N1030" s="2">
        <f t="shared" si="286"/>
        <v>6.7424032511314309E-3</v>
      </c>
      <c r="O1030" s="2">
        <f t="shared" si="287"/>
        <v>2.2259166897570876E-2</v>
      </c>
      <c r="P1030" s="1">
        <v>5010</v>
      </c>
      <c r="Q1030" s="1"/>
      <c r="R1030" s="1">
        <v>5503</v>
      </c>
      <c r="S1030" s="1">
        <v>73</v>
      </c>
      <c r="T1030" s="1"/>
      <c r="U1030" s="1"/>
      <c r="V1030" s="1"/>
      <c r="W1030" s="1"/>
      <c r="X1030" s="1">
        <v>133</v>
      </c>
      <c r="Y1030" s="1">
        <v>89</v>
      </c>
      <c r="Z1030" s="1"/>
      <c r="AA1030" s="1"/>
      <c r="AB1030" s="1"/>
      <c r="AC1030" s="1">
        <v>19</v>
      </c>
      <c r="AD1030" s="1"/>
      <c r="AI1030" t="str">
        <f t="shared" si="291"/>
        <v>Weymouth</v>
      </c>
      <c r="AJ1030" t="s">
        <v>502</v>
      </c>
      <c r="AK1030" s="158">
        <v>8</v>
      </c>
      <c r="AL1030" s="7"/>
      <c r="AN1030" s="98">
        <v>25</v>
      </c>
      <c r="AO1030" s="100">
        <v>21</v>
      </c>
      <c r="AP1030" s="100">
        <v>135</v>
      </c>
      <c r="AQ1030" s="107">
        <v>78865</v>
      </c>
      <c r="AR1030" s="107">
        <f t="shared" si="288"/>
        <v>25021</v>
      </c>
      <c r="AS1030" t="s">
        <v>1726</v>
      </c>
      <c r="AT1030" s="110">
        <f t="shared" si="289"/>
        <v>2578865</v>
      </c>
      <c r="AW1030">
        <v>21.61</v>
      </c>
      <c r="AX1030">
        <v>4.5999999999999996</v>
      </c>
      <c r="AY1030">
        <v>17.010000000000002</v>
      </c>
      <c r="BF1030" s="118"/>
      <c r="BI1030" s="118"/>
      <c r="BJ1030" s="118"/>
    </row>
    <row r="1031" spans="1:62" hidden="1" outlineLevel="1">
      <c r="A1031" s="50" t="s">
        <v>2370</v>
      </c>
      <c r="B1031" s="9" t="s">
        <v>2332</v>
      </c>
      <c r="C1031" s="1">
        <f t="shared" si="277"/>
        <v>466</v>
      </c>
      <c r="D1031" s="7">
        <f t="shared" si="278"/>
        <v>2</v>
      </c>
      <c r="E1031" s="7">
        <f t="shared" si="279"/>
        <v>5</v>
      </c>
      <c r="F1031" s="7">
        <f t="shared" si="280"/>
        <v>1</v>
      </c>
      <c r="G1031" s="7">
        <f t="shared" si="290"/>
        <v>3</v>
      </c>
      <c r="H1031" s="49">
        <f t="shared" si="281"/>
        <v>158</v>
      </c>
      <c r="I1031" s="178">
        <f t="shared" si="282"/>
        <v>0.33905579399141633</v>
      </c>
      <c r="J1031" s="8"/>
      <c r="K1031" s="2">
        <f t="shared" si="283"/>
        <v>0.3283261802575107</v>
      </c>
      <c r="L1031" s="2">
        <f t="shared" si="284"/>
        <v>0</v>
      </c>
      <c r="M1031" s="2">
        <f t="shared" si="285"/>
        <v>0.66738197424892709</v>
      </c>
      <c r="N1031" s="2">
        <f t="shared" si="286"/>
        <v>2.1459227467811159E-3</v>
      </c>
      <c r="O1031" s="2">
        <f t="shared" si="287"/>
        <v>2.1459227467810916E-3</v>
      </c>
      <c r="P1031" s="1">
        <v>153</v>
      </c>
      <c r="Q1031" s="1"/>
      <c r="R1031" s="1">
        <v>311</v>
      </c>
      <c r="S1031" s="1">
        <v>1</v>
      </c>
      <c r="T1031" s="1"/>
      <c r="U1031" s="1"/>
      <c r="V1031" s="1"/>
      <c r="W1031" s="1"/>
      <c r="X1031" s="1">
        <v>0</v>
      </c>
      <c r="Y1031" s="1">
        <v>1</v>
      </c>
      <c r="Z1031" s="1"/>
      <c r="AA1031" s="1"/>
      <c r="AB1031" s="1"/>
      <c r="AC1031" s="1">
        <v>0</v>
      </c>
      <c r="AD1031" s="1"/>
      <c r="AI1031" t="str">
        <f t="shared" si="291"/>
        <v>Whately</v>
      </c>
      <c r="AJ1031" t="s">
        <v>2429</v>
      </c>
      <c r="AK1031" s="158">
        <v>2</v>
      </c>
      <c r="AL1031" s="7"/>
      <c r="AN1031" s="98">
        <v>25</v>
      </c>
      <c r="AO1031" s="100">
        <v>11</v>
      </c>
      <c r="AP1031" s="100">
        <v>130</v>
      </c>
      <c r="AQ1031" s="107">
        <v>79110</v>
      </c>
      <c r="AR1031" s="107">
        <f t="shared" si="288"/>
        <v>25011</v>
      </c>
      <c r="AS1031" t="s">
        <v>1726</v>
      </c>
      <c r="AT1031" s="110">
        <f t="shared" si="289"/>
        <v>2579110</v>
      </c>
      <c r="AW1031">
        <v>20.66</v>
      </c>
      <c r="AX1031">
        <v>0.48</v>
      </c>
      <c r="AY1031">
        <v>20.18</v>
      </c>
      <c r="BF1031" s="118"/>
      <c r="BI1031" s="118"/>
      <c r="BJ1031" s="118"/>
    </row>
    <row r="1032" spans="1:62" hidden="1" outlineLevel="1">
      <c r="A1032" s="50" t="s">
        <v>1928</v>
      </c>
      <c r="B1032" s="9" t="s">
        <v>2332</v>
      </c>
      <c r="C1032" s="1">
        <f t="shared" si="277"/>
        <v>2446</v>
      </c>
      <c r="D1032" s="7">
        <f t="shared" si="278"/>
        <v>2</v>
      </c>
      <c r="E1032" s="7" t="e">
        <f t="shared" si="279"/>
        <v>#N/A</v>
      </c>
      <c r="F1032" s="7">
        <f t="shared" si="280"/>
        <v>1</v>
      </c>
      <c r="G1032" s="7">
        <f t="shared" si="290"/>
        <v>5</v>
      </c>
      <c r="H1032" s="49">
        <f t="shared" si="281"/>
        <v>444</v>
      </c>
      <c r="I1032" s="178">
        <f t="shared" si="282"/>
        <v>0.18152085036794766</v>
      </c>
      <c r="J1032" s="8"/>
      <c r="K1032" s="2">
        <f t="shared" si="283"/>
        <v>0.3965658217497956</v>
      </c>
      <c r="L1032" s="2">
        <f t="shared" si="284"/>
        <v>0</v>
      </c>
      <c r="M1032" s="2">
        <f t="shared" si="285"/>
        <v>0.57808667211774323</v>
      </c>
      <c r="N1032" s="2">
        <f t="shared" si="286"/>
        <v>4.4971381847914967E-3</v>
      </c>
      <c r="O1032" s="2">
        <f t="shared" si="287"/>
        <v>2.0850367947669677E-2</v>
      </c>
      <c r="P1032" s="1">
        <v>970</v>
      </c>
      <c r="Q1032" s="1"/>
      <c r="R1032" s="1">
        <v>1414</v>
      </c>
      <c r="S1032" s="1">
        <v>11</v>
      </c>
      <c r="T1032" s="1"/>
      <c r="U1032" s="1"/>
      <c r="V1032" s="1"/>
      <c r="W1032" s="1"/>
      <c r="X1032" s="1">
        <v>30</v>
      </c>
      <c r="Y1032" s="1">
        <v>18</v>
      </c>
      <c r="Z1032" s="1"/>
      <c r="AA1032" s="1"/>
      <c r="AB1032" s="1"/>
      <c r="AC1032" s="1">
        <v>3</v>
      </c>
      <c r="AD1032" s="1"/>
      <c r="AI1032" t="str">
        <f t="shared" si="291"/>
        <v>Whitman</v>
      </c>
      <c r="AJ1032" t="s">
        <v>1803</v>
      </c>
      <c r="AK1032" s="158">
        <v>8</v>
      </c>
      <c r="AL1032" s="7"/>
      <c r="AN1032" s="98">
        <v>25</v>
      </c>
      <c r="AO1032" s="100">
        <v>23</v>
      </c>
      <c r="AP1032" s="100">
        <v>135</v>
      </c>
      <c r="AQ1032" s="107">
        <v>79530</v>
      </c>
      <c r="AR1032" s="107">
        <f t="shared" si="288"/>
        <v>25023</v>
      </c>
      <c r="AS1032" t="s">
        <v>1726</v>
      </c>
      <c r="AT1032" s="110">
        <f t="shared" si="289"/>
        <v>2579530</v>
      </c>
      <c r="AW1032">
        <v>6.97</v>
      </c>
      <c r="AX1032">
        <v>0.01</v>
      </c>
      <c r="AY1032">
        <v>6.96</v>
      </c>
      <c r="BF1032" s="118"/>
      <c r="BI1032" s="118"/>
      <c r="BJ1032" s="118"/>
    </row>
    <row r="1033" spans="1:62" hidden="1" outlineLevel="1">
      <c r="A1033" s="50" t="s">
        <v>2373</v>
      </c>
      <c r="B1033" s="9" t="s">
        <v>2332</v>
      </c>
      <c r="C1033" s="1">
        <f t="shared" si="277"/>
        <v>2230</v>
      </c>
      <c r="D1033" s="7">
        <f t="shared" si="278"/>
        <v>2</v>
      </c>
      <c r="E1033" s="7" t="e">
        <f t="shared" si="279"/>
        <v>#N/A</v>
      </c>
      <c r="F1033" s="7">
        <f t="shared" si="280"/>
        <v>1</v>
      </c>
      <c r="G1033" s="7">
        <f t="shared" si="290"/>
        <v>5</v>
      </c>
      <c r="H1033" s="49">
        <f t="shared" si="281"/>
        <v>95</v>
      </c>
      <c r="I1033" s="178">
        <f t="shared" si="282"/>
        <v>4.2600896860986545E-2</v>
      </c>
      <c r="J1033" s="8"/>
      <c r="K1033" s="2">
        <f t="shared" si="283"/>
        <v>0.4695067264573991</v>
      </c>
      <c r="L1033" s="2">
        <f t="shared" si="284"/>
        <v>0</v>
      </c>
      <c r="M1033" s="2">
        <f t="shared" si="285"/>
        <v>0.51210762331838566</v>
      </c>
      <c r="N1033" s="2">
        <f t="shared" si="286"/>
        <v>3.1390134529147981E-3</v>
      </c>
      <c r="O1033" s="2">
        <f t="shared" si="287"/>
        <v>1.5246636771300434E-2</v>
      </c>
      <c r="P1033" s="1">
        <v>1047</v>
      </c>
      <c r="Q1033" s="1"/>
      <c r="R1033" s="1">
        <v>1142</v>
      </c>
      <c r="S1033" s="1">
        <v>7</v>
      </c>
      <c r="T1033" s="1"/>
      <c r="U1033" s="1"/>
      <c r="V1033" s="1"/>
      <c r="W1033" s="1"/>
      <c r="X1033" s="1">
        <v>20</v>
      </c>
      <c r="Y1033" s="1">
        <v>10</v>
      </c>
      <c r="Z1033" s="1"/>
      <c r="AA1033" s="1"/>
      <c r="AB1033" s="1"/>
      <c r="AC1033" s="1">
        <v>4</v>
      </c>
      <c r="AD1033" s="1"/>
      <c r="AI1033" t="str">
        <f t="shared" si="291"/>
        <v>Wilbraham</v>
      </c>
      <c r="AJ1033" t="s">
        <v>2909</v>
      </c>
      <c r="AK1033" s="158">
        <v>1</v>
      </c>
      <c r="AL1033" s="7"/>
      <c r="AN1033" s="98">
        <v>25</v>
      </c>
      <c r="AO1033" s="100">
        <v>13</v>
      </c>
      <c r="AP1033" s="100">
        <v>115</v>
      </c>
      <c r="AQ1033" s="107">
        <v>79740</v>
      </c>
      <c r="AR1033" s="107">
        <f t="shared" si="288"/>
        <v>25013</v>
      </c>
      <c r="AS1033" t="s">
        <v>1726</v>
      </c>
      <c r="AT1033" s="110">
        <f t="shared" si="289"/>
        <v>2579740</v>
      </c>
      <c r="AW1033">
        <v>22.42</v>
      </c>
      <c r="AX1033">
        <v>0.2</v>
      </c>
      <c r="AY1033">
        <v>22.22</v>
      </c>
      <c r="BF1033" s="118"/>
      <c r="BI1033" s="118"/>
      <c r="BJ1033" s="118"/>
    </row>
    <row r="1034" spans="1:62" hidden="1" outlineLevel="1">
      <c r="A1034" s="50" t="s">
        <v>656</v>
      </c>
      <c r="B1034" s="9" t="s">
        <v>2332</v>
      </c>
      <c r="C1034" s="1">
        <f t="shared" si="277"/>
        <v>1002</v>
      </c>
      <c r="D1034" s="7">
        <f t="shared" si="278"/>
        <v>2</v>
      </c>
      <c r="E1034" s="7">
        <f t="shared" si="279"/>
        <v>6</v>
      </c>
      <c r="F1034" s="7">
        <f t="shared" si="280"/>
        <v>1</v>
      </c>
      <c r="G1034" s="7">
        <f t="shared" si="290"/>
        <v>4</v>
      </c>
      <c r="H1034" s="49">
        <f t="shared" si="281"/>
        <v>256</v>
      </c>
      <c r="I1034" s="178">
        <f t="shared" si="282"/>
        <v>0.2554890219560878</v>
      </c>
      <c r="J1034" s="8"/>
      <c r="K1034" s="2">
        <f t="shared" si="283"/>
        <v>0.37025948103792417</v>
      </c>
      <c r="L1034" s="2">
        <f t="shared" si="284"/>
        <v>0</v>
      </c>
      <c r="M1034" s="2">
        <f t="shared" si="285"/>
        <v>0.62574850299401197</v>
      </c>
      <c r="N1034" s="2">
        <f t="shared" si="286"/>
        <v>9.9800399201596798E-4</v>
      </c>
      <c r="O1034" s="2">
        <f t="shared" si="287"/>
        <v>2.9940119760478987E-3</v>
      </c>
      <c r="P1034" s="1">
        <v>371</v>
      </c>
      <c r="Q1034" s="1"/>
      <c r="R1034" s="1">
        <v>627</v>
      </c>
      <c r="S1034" s="1">
        <v>1</v>
      </c>
      <c r="T1034" s="1"/>
      <c r="U1034" s="1"/>
      <c r="V1034" s="1"/>
      <c r="W1034" s="1"/>
      <c r="X1034" s="1">
        <v>2</v>
      </c>
      <c r="Y1034" s="1">
        <v>1</v>
      </c>
      <c r="Z1034" s="1"/>
      <c r="AA1034" s="1"/>
      <c r="AB1034" s="1"/>
      <c r="AC1034" s="1">
        <v>0</v>
      </c>
      <c r="AD1034" s="1"/>
      <c r="AI1034" t="str">
        <f t="shared" si="291"/>
        <v>Williamsburg</v>
      </c>
      <c r="AJ1034" t="s">
        <v>2439</v>
      </c>
      <c r="AK1034" s="158">
        <v>1</v>
      </c>
      <c r="AL1034" s="7"/>
      <c r="AN1034" s="98">
        <v>25</v>
      </c>
      <c r="AO1034" s="100">
        <v>15</v>
      </c>
      <c r="AP1034" s="100">
        <v>95</v>
      </c>
      <c r="AQ1034" s="107">
        <v>79915</v>
      </c>
      <c r="AR1034" s="107">
        <f t="shared" si="288"/>
        <v>25015</v>
      </c>
      <c r="AS1034" t="s">
        <v>1726</v>
      </c>
      <c r="AT1034" s="110">
        <f t="shared" si="289"/>
        <v>2579915</v>
      </c>
      <c r="AW1034">
        <v>25.71</v>
      </c>
      <c r="AX1034">
        <v>0.09</v>
      </c>
      <c r="AY1034">
        <v>25.63</v>
      </c>
      <c r="BF1034" s="118"/>
      <c r="BI1034" s="118"/>
      <c r="BJ1034" s="118"/>
    </row>
    <row r="1035" spans="1:62" hidden="1" outlineLevel="1">
      <c r="A1035" s="50" t="s">
        <v>3247</v>
      </c>
      <c r="B1035" s="9" t="s">
        <v>2332</v>
      </c>
      <c r="C1035" s="1">
        <f t="shared" si="277"/>
        <v>2223</v>
      </c>
      <c r="D1035" s="7">
        <f t="shared" si="278"/>
        <v>1</v>
      </c>
      <c r="E1035" s="7" t="e">
        <f t="shared" si="279"/>
        <v>#N/A</v>
      </c>
      <c r="F1035" s="7">
        <f t="shared" si="280"/>
        <v>2</v>
      </c>
      <c r="G1035" s="7">
        <f t="shared" si="290"/>
        <v>4</v>
      </c>
      <c r="H1035" s="49">
        <f t="shared" si="281"/>
        <v>46</v>
      </c>
      <c r="I1035" s="178">
        <f t="shared" si="282"/>
        <v>2.0692757534862799E-2</v>
      </c>
      <c r="J1035" s="8"/>
      <c r="K1035" s="2">
        <f t="shared" si="283"/>
        <v>0.50652271704903284</v>
      </c>
      <c r="L1035" s="2">
        <f t="shared" si="284"/>
        <v>0</v>
      </c>
      <c r="M1035" s="2">
        <f t="shared" si="285"/>
        <v>0.48582995951417002</v>
      </c>
      <c r="N1035" s="2">
        <f t="shared" si="286"/>
        <v>1.7993702204228521E-3</v>
      </c>
      <c r="O1035" s="2">
        <f t="shared" si="287"/>
        <v>5.847953216374286E-3</v>
      </c>
      <c r="P1035" s="1">
        <v>1126</v>
      </c>
      <c r="Q1035" s="1"/>
      <c r="R1035" s="1">
        <v>1080</v>
      </c>
      <c r="S1035" s="1">
        <v>4</v>
      </c>
      <c r="T1035" s="1"/>
      <c r="U1035" s="1"/>
      <c r="V1035" s="1"/>
      <c r="W1035" s="1"/>
      <c r="X1035" s="1">
        <v>9</v>
      </c>
      <c r="Y1035" s="1">
        <v>3</v>
      </c>
      <c r="Z1035" s="1"/>
      <c r="AA1035" s="1"/>
      <c r="AB1035" s="1"/>
      <c r="AC1035" s="1">
        <v>1</v>
      </c>
      <c r="AD1035" s="1"/>
      <c r="AI1035" t="str">
        <f t="shared" si="291"/>
        <v>Williamstown</v>
      </c>
      <c r="AJ1035" t="s">
        <v>241</v>
      </c>
      <c r="AK1035" s="158">
        <v>1</v>
      </c>
      <c r="AL1035" s="7"/>
      <c r="AN1035" s="98">
        <v>25</v>
      </c>
      <c r="AO1035" s="100">
        <v>3</v>
      </c>
      <c r="AP1035" s="100">
        <v>155</v>
      </c>
      <c r="AQ1035" s="107">
        <v>79985</v>
      </c>
      <c r="AR1035" s="107">
        <f t="shared" si="288"/>
        <v>25003</v>
      </c>
      <c r="AS1035" t="s">
        <v>1726</v>
      </c>
      <c r="AT1035" s="110">
        <f t="shared" si="289"/>
        <v>2579985</v>
      </c>
      <c r="AW1035">
        <v>46.91</v>
      </c>
      <c r="AX1035">
        <v>0.02</v>
      </c>
      <c r="AY1035">
        <v>46.89</v>
      </c>
      <c r="BF1035" s="118"/>
      <c r="BI1035" s="118"/>
      <c r="BJ1035" s="118"/>
    </row>
    <row r="1036" spans="1:62" hidden="1" outlineLevel="1">
      <c r="A1036" s="50" t="s">
        <v>2655</v>
      </c>
      <c r="B1036" s="9" t="s">
        <v>2332</v>
      </c>
      <c r="C1036" s="1">
        <f t="shared" si="277"/>
        <v>4089</v>
      </c>
      <c r="D1036" s="7">
        <f t="shared" si="278"/>
        <v>2</v>
      </c>
      <c r="E1036" s="7" t="e">
        <f t="shared" si="279"/>
        <v>#N/A</v>
      </c>
      <c r="F1036" s="7">
        <f t="shared" si="280"/>
        <v>1</v>
      </c>
      <c r="G1036" s="7">
        <f t="shared" si="290"/>
        <v>4</v>
      </c>
      <c r="H1036" s="49">
        <f t="shared" si="281"/>
        <v>413</v>
      </c>
      <c r="I1036" s="178">
        <f t="shared" si="282"/>
        <v>0.10100269014428956</v>
      </c>
      <c r="J1036" s="8"/>
      <c r="K1036" s="2">
        <f t="shared" si="283"/>
        <v>0.43922719491318168</v>
      </c>
      <c r="L1036" s="2">
        <f t="shared" si="284"/>
        <v>0</v>
      </c>
      <c r="M1036" s="2">
        <f t="shared" si="285"/>
        <v>0.54022988505747127</v>
      </c>
      <c r="N1036" s="2">
        <f t="shared" si="286"/>
        <v>4.157495720224994E-3</v>
      </c>
      <c r="O1036" s="2">
        <f t="shared" si="287"/>
        <v>1.6385424309122106E-2</v>
      </c>
      <c r="P1036" s="1">
        <v>1796</v>
      </c>
      <c r="Q1036" s="1"/>
      <c r="R1036" s="1">
        <v>2209</v>
      </c>
      <c r="S1036" s="1">
        <v>17</v>
      </c>
      <c r="T1036" s="1"/>
      <c r="U1036" s="1"/>
      <c r="V1036" s="1"/>
      <c r="W1036" s="1"/>
      <c r="X1036" s="1">
        <v>47</v>
      </c>
      <c r="Y1036" s="1">
        <v>16</v>
      </c>
      <c r="Z1036" s="1"/>
      <c r="AA1036" s="1"/>
      <c r="AB1036" s="1"/>
      <c r="AC1036" s="1">
        <v>4</v>
      </c>
      <c r="AD1036" s="1"/>
      <c r="AI1036" t="str">
        <f t="shared" si="291"/>
        <v>Wilmington</v>
      </c>
      <c r="AJ1036" t="s">
        <v>2249</v>
      </c>
      <c r="AK1036" s="158">
        <v>6</v>
      </c>
      <c r="AL1036" s="7"/>
      <c r="AN1036" s="98">
        <v>25</v>
      </c>
      <c r="AO1036" s="100">
        <v>17</v>
      </c>
      <c r="AP1036" s="100">
        <v>260</v>
      </c>
      <c r="AQ1036" s="107">
        <v>80230</v>
      </c>
      <c r="AR1036" s="107">
        <f t="shared" si="288"/>
        <v>25017</v>
      </c>
      <c r="AS1036" t="s">
        <v>1726</v>
      </c>
      <c r="AT1036" s="110">
        <f t="shared" si="289"/>
        <v>2580230</v>
      </c>
      <c r="AW1036">
        <v>17.21</v>
      </c>
      <c r="AX1036">
        <v>0.08</v>
      </c>
      <c r="AY1036">
        <v>17.13</v>
      </c>
      <c r="BF1036" s="118"/>
      <c r="BI1036" s="118"/>
      <c r="BJ1036" s="118"/>
    </row>
    <row r="1037" spans="1:62" hidden="1" outlineLevel="1">
      <c r="A1037" s="50" t="s">
        <v>2012</v>
      </c>
      <c r="B1037" s="9" t="s">
        <v>2332</v>
      </c>
      <c r="C1037" s="1">
        <f t="shared" si="277"/>
        <v>1139</v>
      </c>
      <c r="D1037" s="7">
        <f t="shared" si="278"/>
        <v>2</v>
      </c>
      <c r="E1037" s="7">
        <f t="shared" si="279"/>
        <v>6</v>
      </c>
      <c r="F1037" s="7">
        <f t="shared" si="280"/>
        <v>1</v>
      </c>
      <c r="G1037" s="7">
        <f t="shared" si="290"/>
        <v>5</v>
      </c>
      <c r="H1037" s="49">
        <f t="shared" si="281"/>
        <v>306</v>
      </c>
      <c r="I1037" s="178">
        <f t="shared" si="282"/>
        <v>0.26865671641791045</v>
      </c>
      <c r="J1037" s="8"/>
      <c r="K1037" s="2">
        <f t="shared" si="283"/>
        <v>0.35820895522388058</v>
      </c>
      <c r="L1037" s="2">
        <f t="shared" si="284"/>
        <v>0</v>
      </c>
      <c r="M1037" s="2">
        <f t="shared" si="285"/>
        <v>0.62686567164179108</v>
      </c>
      <c r="N1037" s="2">
        <f t="shared" si="286"/>
        <v>1.7559262510974539E-3</v>
      </c>
      <c r="O1037" s="2">
        <f t="shared" si="287"/>
        <v>1.3169446883230948E-2</v>
      </c>
      <c r="P1037" s="1">
        <v>408</v>
      </c>
      <c r="Q1037" s="1"/>
      <c r="R1037" s="1">
        <v>714</v>
      </c>
      <c r="S1037" s="1">
        <v>2</v>
      </c>
      <c r="T1037" s="1"/>
      <c r="U1037" s="1"/>
      <c r="V1037" s="1"/>
      <c r="W1037" s="1"/>
      <c r="X1037" s="1">
        <v>11</v>
      </c>
      <c r="Y1037" s="161">
        <v>4</v>
      </c>
      <c r="Z1037" s="1"/>
      <c r="AA1037" s="1"/>
      <c r="AB1037" s="1"/>
      <c r="AC1037" s="1">
        <v>0</v>
      </c>
      <c r="AD1037" s="1"/>
      <c r="AI1037" t="str">
        <f t="shared" si="291"/>
        <v>Winchendon</v>
      </c>
      <c r="AJ1037" s="9" t="s">
        <v>1781</v>
      </c>
      <c r="AK1037" s="158"/>
      <c r="AL1037" s="7"/>
      <c r="AN1037" s="98">
        <v>25</v>
      </c>
      <c r="AO1037" s="100">
        <v>27</v>
      </c>
      <c r="AP1037" s="100">
        <v>295</v>
      </c>
      <c r="AQ1037" s="107">
        <v>80405</v>
      </c>
      <c r="AR1037" s="107">
        <f t="shared" si="288"/>
        <v>25027</v>
      </c>
      <c r="AS1037" t="s">
        <v>1726</v>
      </c>
      <c r="AT1037" s="110">
        <f t="shared" si="289"/>
        <v>2580405</v>
      </c>
      <c r="AW1037">
        <v>44.06</v>
      </c>
      <c r="AX1037">
        <v>0.78</v>
      </c>
      <c r="AY1037">
        <v>43.28</v>
      </c>
      <c r="BF1037" s="118"/>
      <c r="BI1037" s="118"/>
      <c r="BJ1037" s="118"/>
    </row>
    <row r="1038" spans="1:62" hidden="1" outlineLevel="1">
      <c r="A1038" s="50" t="s">
        <v>1800</v>
      </c>
      <c r="B1038" s="9" t="s">
        <v>2332</v>
      </c>
      <c r="C1038" s="1">
        <f t="shared" si="277"/>
        <v>5021</v>
      </c>
      <c r="D1038" s="7">
        <f t="shared" si="278"/>
        <v>1</v>
      </c>
      <c r="E1038" s="7" t="e">
        <f t="shared" si="279"/>
        <v>#N/A</v>
      </c>
      <c r="F1038" s="7">
        <f t="shared" si="280"/>
        <v>2</v>
      </c>
      <c r="G1038" s="7">
        <f t="shared" si="290"/>
        <v>4</v>
      </c>
      <c r="H1038" s="49">
        <f t="shared" si="281"/>
        <v>1024</v>
      </c>
      <c r="I1038" s="178">
        <f t="shared" si="282"/>
        <v>0.20394343756223859</v>
      </c>
      <c r="J1038" s="8"/>
      <c r="K1038" s="2">
        <f t="shared" si="283"/>
        <v>0.59569806811392156</v>
      </c>
      <c r="L1038" s="2">
        <f t="shared" si="284"/>
        <v>0</v>
      </c>
      <c r="M1038" s="2">
        <f t="shared" si="285"/>
        <v>0.39175463055168291</v>
      </c>
      <c r="N1038" s="2">
        <f t="shared" si="286"/>
        <v>3.9832702648874728E-3</v>
      </c>
      <c r="O1038" s="2">
        <f t="shared" si="287"/>
        <v>8.5640310695080483E-3</v>
      </c>
      <c r="P1038" s="1">
        <v>2991</v>
      </c>
      <c r="Q1038" s="1"/>
      <c r="R1038" s="1">
        <v>1967</v>
      </c>
      <c r="S1038" s="1">
        <v>20</v>
      </c>
      <c r="T1038" s="1"/>
      <c r="U1038" s="1"/>
      <c r="V1038" s="1"/>
      <c r="W1038" s="1"/>
      <c r="X1038" s="1">
        <v>28</v>
      </c>
      <c r="Y1038" s="1">
        <v>10</v>
      </c>
      <c r="Z1038" s="1"/>
      <c r="AA1038" s="1"/>
      <c r="AB1038" s="1"/>
      <c r="AC1038" s="1">
        <v>5</v>
      </c>
      <c r="AD1038" s="1"/>
      <c r="AI1038" t="str">
        <f t="shared" si="291"/>
        <v>Winchester</v>
      </c>
      <c r="AJ1038" t="s">
        <v>2249</v>
      </c>
      <c r="AK1038" s="158">
        <v>5</v>
      </c>
      <c r="AL1038" s="7"/>
      <c r="AN1038" s="98">
        <v>25</v>
      </c>
      <c r="AO1038" s="100">
        <v>17</v>
      </c>
      <c r="AP1038" s="100">
        <v>265</v>
      </c>
      <c r="AQ1038" s="107">
        <v>80510</v>
      </c>
      <c r="AR1038" s="107">
        <f t="shared" si="288"/>
        <v>25017</v>
      </c>
      <c r="AS1038" t="s">
        <v>1726</v>
      </c>
      <c r="AT1038" s="110">
        <f t="shared" si="289"/>
        <v>2580510</v>
      </c>
      <c r="AW1038">
        <v>6.29</v>
      </c>
      <c r="AX1038">
        <v>0.25</v>
      </c>
      <c r="AY1038">
        <v>6.04</v>
      </c>
      <c r="BF1038" s="118"/>
      <c r="BI1038" s="118"/>
      <c r="BJ1038" s="118"/>
    </row>
    <row r="1039" spans="1:62" hidden="1" outlineLevel="1">
      <c r="A1039" s="50" t="s">
        <v>1858</v>
      </c>
      <c r="B1039" s="9" t="s">
        <v>2332</v>
      </c>
      <c r="C1039" s="1">
        <f>SUM(P1039:AG1039)</f>
        <v>215</v>
      </c>
      <c r="D1039" s="7">
        <f t="shared" si="278"/>
        <v>2</v>
      </c>
      <c r="E1039" s="7">
        <f t="shared" si="279"/>
        <v>4</v>
      </c>
      <c r="F1039" s="7">
        <f t="shared" si="280"/>
        <v>1</v>
      </c>
      <c r="G1039" s="7">
        <f t="shared" si="290"/>
        <v>0</v>
      </c>
      <c r="H1039" s="49">
        <f t="shared" si="281"/>
        <v>60</v>
      </c>
      <c r="I1039" s="178">
        <f t="shared" si="282"/>
        <v>0.27906976744186046</v>
      </c>
      <c r="J1039" s="8"/>
      <c r="K1039" s="2">
        <f t="shared" si="283"/>
        <v>0.35813953488372091</v>
      </c>
      <c r="L1039" s="2">
        <f t="shared" si="284"/>
        <v>0</v>
      </c>
      <c r="M1039" s="2">
        <f t="shared" si="285"/>
        <v>0.63720930232558137</v>
      </c>
      <c r="N1039" s="2">
        <f t="shared" si="286"/>
        <v>0</v>
      </c>
      <c r="O1039" s="2">
        <f t="shared" si="287"/>
        <v>4.6511627906977715E-3</v>
      </c>
      <c r="P1039" s="1">
        <v>77</v>
      </c>
      <c r="Q1039" s="1"/>
      <c r="R1039" s="1">
        <v>137</v>
      </c>
      <c r="S1039" s="1">
        <v>0</v>
      </c>
      <c r="T1039" s="1"/>
      <c r="U1039" s="1"/>
      <c r="V1039" s="1"/>
      <c r="W1039" s="1"/>
      <c r="X1039" s="1">
        <v>1</v>
      </c>
      <c r="Y1039" s="1">
        <v>0</v>
      </c>
      <c r="Z1039" s="1"/>
      <c r="AA1039" s="1"/>
      <c r="AB1039" s="1"/>
      <c r="AC1039" s="1">
        <v>0</v>
      </c>
      <c r="AD1039" s="1"/>
      <c r="AI1039" t="str">
        <f t="shared" si="291"/>
        <v>Windsor</v>
      </c>
      <c r="AJ1039" t="s">
        <v>241</v>
      </c>
      <c r="AK1039" s="158">
        <v>1</v>
      </c>
      <c r="AL1039" s="7"/>
      <c r="AN1039" s="98">
        <v>25</v>
      </c>
      <c r="AO1039" s="100">
        <v>3</v>
      </c>
      <c r="AP1039" s="100">
        <v>160</v>
      </c>
      <c r="AQ1039" s="107">
        <v>80685</v>
      </c>
      <c r="AR1039" s="107">
        <f t="shared" si="288"/>
        <v>25003</v>
      </c>
      <c r="AS1039" t="s">
        <v>1726</v>
      </c>
      <c r="AT1039" s="110">
        <f t="shared" si="289"/>
        <v>2580685</v>
      </c>
      <c r="AW1039">
        <v>35.119999999999997</v>
      </c>
      <c r="AX1039">
        <v>0.14000000000000001</v>
      </c>
      <c r="AY1039">
        <v>34.99</v>
      </c>
      <c r="BF1039" s="118"/>
      <c r="BI1039" s="118"/>
      <c r="BJ1039" s="118"/>
    </row>
    <row r="1040" spans="1:62" hidden="1" outlineLevel="1">
      <c r="A1040" s="50" t="s">
        <v>2542</v>
      </c>
      <c r="B1040" s="9" t="s">
        <v>2332</v>
      </c>
      <c r="C1040" s="1">
        <f t="shared" si="277"/>
        <v>3557</v>
      </c>
      <c r="D1040" s="7">
        <f t="shared" si="278"/>
        <v>2</v>
      </c>
      <c r="E1040" s="7" t="e">
        <f t="shared" si="279"/>
        <v>#N/A</v>
      </c>
      <c r="F1040" s="7">
        <f t="shared" si="280"/>
        <v>1</v>
      </c>
      <c r="G1040" s="7">
        <f t="shared" si="290"/>
        <v>5</v>
      </c>
      <c r="H1040" s="49">
        <f t="shared" si="281"/>
        <v>54</v>
      </c>
      <c r="I1040" s="178">
        <f t="shared" si="282"/>
        <v>1.5181332583637897E-2</v>
      </c>
      <c r="J1040" s="8"/>
      <c r="K1040" s="2">
        <f t="shared" si="283"/>
        <v>0.47877424796176554</v>
      </c>
      <c r="L1040" s="2">
        <f t="shared" si="284"/>
        <v>0</v>
      </c>
      <c r="M1040" s="2">
        <f t="shared" si="285"/>
        <v>0.49395558054540345</v>
      </c>
      <c r="N1040" s="2">
        <f t="shared" si="286"/>
        <v>3.6547652516165309E-3</v>
      </c>
      <c r="O1040" s="2">
        <f t="shared" si="287"/>
        <v>2.3615406241214422E-2</v>
      </c>
      <c r="P1040" s="1">
        <v>1703</v>
      </c>
      <c r="Q1040" s="1"/>
      <c r="R1040" s="1">
        <v>1757</v>
      </c>
      <c r="S1040" s="1">
        <v>13</v>
      </c>
      <c r="T1040" s="1"/>
      <c r="U1040" s="1"/>
      <c r="V1040" s="1"/>
      <c r="W1040" s="1"/>
      <c r="X1040" s="1">
        <v>55</v>
      </c>
      <c r="Y1040" s="1">
        <v>20</v>
      </c>
      <c r="Z1040" s="1"/>
      <c r="AA1040" s="1"/>
      <c r="AB1040" s="1"/>
      <c r="AC1040" s="1">
        <v>9</v>
      </c>
      <c r="AD1040" s="1"/>
      <c r="AI1040" t="str">
        <f t="shared" si="291"/>
        <v>Winthrop</v>
      </c>
      <c r="AJ1040" t="s">
        <v>2098</v>
      </c>
      <c r="AK1040" s="158">
        <v>5</v>
      </c>
      <c r="AL1040" s="7"/>
      <c r="AN1040" s="98">
        <v>25</v>
      </c>
      <c r="AO1040" s="100">
        <v>25</v>
      </c>
      <c r="AP1040" s="100">
        <v>20</v>
      </c>
      <c r="AQ1040" s="107">
        <v>80930</v>
      </c>
      <c r="AR1040" s="107">
        <f t="shared" si="288"/>
        <v>25025</v>
      </c>
      <c r="AS1040" t="s">
        <v>1726</v>
      </c>
      <c r="AT1040" s="110">
        <f t="shared" si="289"/>
        <v>2580930</v>
      </c>
      <c r="AW1040">
        <v>8.3000000000000007</v>
      </c>
      <c r="AX1040">
        <v>6.31</v>
      </c>
      <c r="AY1040">
        <v>1.99</v>
      </c>
      <c r="BF1040" s="118"/>
      <c r="BI1040" s="118"/>
      <c r="BJ1040" s="118"/>
    </row>
    <row r="1041" spans="1:89" hidden="1" outlineLevel="1">
      <c r="A1041" s="50" t="s">
        <v>1153</v>
      </c>
      <c r="B1041" s="9" t="s">
        <v>2332</v>
      </c>
      <c r="C1041" s="1">
        <f t="shared" si="277"/>
        <v>7449</v>
      </c>
      <c r="D1041" s="7">
        <f t="shared" si="278"/>
        <v>2</v>
      </c>
      <c r="E1041" s="7" t="e">
        <f t="shared" si="279"/>
        <v>#N/A</v>
      </c>
      <c r="F1041" s="7">
        <f t="shared" si="280"/>
        <v>1</v>
      </c>
      <c r="G1041" s="7">
        <f t="shared" si="290"/>
        <v>5</v>
      </c>
      <c r="H1041" s="49">
        <f t="shared" si="281"/>
        <v>142</v>
      </c>
      <c r="I1041" s="178">
        <f t="shared" si="282"/>
        <v>1.9062961471338433E-2</v>
      </c>
      <c r="J1041" s="8"/>
      <c r="K1041" s="2">
        <f t="shared" si="283"/>
        <v>0.47456034367029132</v>
      </c>
      <c r="L1041" s="2">
        <f t="shared" si="284"/>
        <v>0</v>
      </c>
      <c r="M1041" s="2">
        <f t="shared" si="285"/>
        <v>0.49362330514162978</v>
      </c>
      <c r="N1041" s="2">
        <f t="shared" si="286"/>
        <v>6.5780641696872059E-3</v>
      </c>
      <c r="O1041" s="2">
        <f t="shared" si="287"/>
        <v>2.5238287018391699E-2</v>
      </c>
      <c r="P1041" s="1">
        <v>3535</v>
      </c>
      <c r="Q1041" s="1"/>
      <c r="R1041" s="1">
        <v>3677</v>
      </c>
      <c r="S1041" s="1">
        <v>49</v>
      </c>
      <c r="T1041" s="1"/>
      <c r="U1041" s="1"/>
      <c r="V1041" s="1"/>
      <c r="W1041" s="1"/>
      <c r="X1041" s="1">
        <v>93</v>
      </c>
      <c r="Y1041" s="1">
        <v>74</v>
      </c>
      <c r="Z1041" s="1"/>
      <c r="AA1041" s="1"/>
      <c r="AB1041" s="1"/>
      <c r="AC1041" s="1">
        <v>21</v>
      </c>
      <c r="AD1041" s="1"/>
      <c r="AI1041" t="str">
        <f t="shared" si="291"/>
        <v>Woburn</v>
      </c>
      <c r="AJ1041" t="s">
        <v>2249</v>
      </c>
      <c r="AK1041" s="158">
        <v>5</v>
      </c>
      <c r="AL1041" s="7"/>
      <c r="AN1041" s="98">
        <v>25</v>
      </c>
      <c r="AO1041" s="100">
        <v>17</v>
      </c>
      <c r="AP1041" s="100">
        <v>270</v>
      </c>
      <c r="AQ1041" s="107">
        <v>81035</v>
      </c>
      <c r="AR1041" s="107">
        <f t="shared" si="288"/>
        <v>25017</v>
      </c>
      <c r="AS1041" t="s">
        <v>1037</v>
      </c>
      <c r="AT1041" s="110">
        <f t="shared" si="289"/>
        <v>2581035</v>
      </c>
      <c r="AW1041">
        <v>12.89</v>
      </c>
      <c r="AX1041">
        <v>0.22</v>
      </c>
      <c r="AY1041">
        <v>12.67</v>
      </c>
      <c r="BF1041" s="118"/>
      <c r="BI1041" s="118"/>
      <c r="BJ1041" s="118"/>
    </row>
    <row r="1042" spans="1:89" hidden="1" outlineLevel="1">
      <c r="A1042" s="50" t="s">
        <v>1781</v>
      </c>
      <c r="B1042" s="9" t="s">
        <v>2332</v>
      </c>
      <c r="C1042" s="1">
        <f t="shared" si="277"/>
        <v>24203</v>
      </c>
      <c r="D1042" s="7">
        <f t="shared" si="278"/>
        <v>1</v>
      </c>
      <c r="E1042" s="7" t="e">
        <f t="shared" si="279"/>
        <v>#N/A</v>
      </c>
      <c r="F1042" s="7">
        <f t="shared" si="280"/>
        <v>2</v>
      </c>
      <c r="G1042" s="7">
        <f t="shared" si="290"/>
        <v>4</v>
      </c>
      <c r="H1042" s="49">
        <f t="shared" si="281"/>
        <v>506</v>
      </c>
      <c r="I1042" s="178">
        <f t="shared" si="282"/>
        <v>2.0906499194314754E-2</v>
      </c>
      <c r="J1042" s="8"/>
      <c r="K1042" s="2">
        <f t="shared" si="283"/>
        <v>0.50221046977647399</v>
      </c>
      <c r="L1042" s="2">
        <f t="shared" si="284"/>
        <v>0</v>
      </c>
      <c r="M1042" s="2">
        <f t="shared" si="285"/>
        <v>0.48130397058215924</v>
      </c>
      <c r="N1042" s="2">
        <f t="shared" si="286"/>
        <v>5.2886005867041272E-3</v>
      </c>
      <c r="O1042" s="2">
        <f t="shared" si="287"/>
        <v>1.1196959054662649E-2</v>
      </c>
      <c r="P1042" s="1">
        <v>12155</v>
      </c>
      <c r="Q1042" s="1"/>
      <c r="R1042" s="1">
        <v>11649</v>
      </c>
      <c r="S1042" s="1">
        <v>128</v>
      </c>
      <c r="T1042" s="1"/>
      <c r="U1042" s="1"/>
      <c r="V1042" s="1"/>
      <c r="W1042" s="1"/>
      <c r="X1042" s="1">
        <v>139</v>
      </c>
      <c r="Y1042" s="1">
        <v>82</v>
      </c>
      <c r="Z1042" s="1"/>
      <c r="AA1042" s="1"/>
      <c r="AB1042" s="1"/>
      <c r="AC1042" s="1">
        <v>50</v>
      </c>
      <c r="AD1042" s="1"/>
      <c r="AI1042" t="str">
        <f t="shared" si="291"/>
        <v>Worcester</v>
      </c>
      <c r="AJ1042" s="9" t="s">
        <v>1781</v>
      </c>
      <c r="AK1042" s="158">
        <v>2</v>
      </c>
      <c r="AL1042" s="7"/>
      <c r="AN1042" s="98">
        <v>25</v>
      </c>
      <c r="AO1042" s="100">
        <v>27</v>
      </c>
      <c r="AP1042" s="100">
        <v>300</v>
      </c>
      <c r="AQ1042" s="107">
        <v>82000</v>
      </c>
      <c r="AR1042" s="107">
        <f t="shared" si="288"/>
        <v>25027</v>
      </c>
      <c r="AS1042" t="s">
        <v>1037</v>
      </c>
      <c r="AT1042" s="110">
        <f t="shared" si="289"/>
        <v>2582000</v>
      </c>
      <c r="AW1042">
        <v>38.56</v>
      </c>
      <c r="AX1042">
        <v>1</v>
      </c>
      <c r="AY1042">
        <v>37.56</v>
      </c>
      <c r="BF1042" s="118"/>
      <c r="BI1042" s="118"/>
      <c r="BJ1042" s="118"/>
    </row>
    <row r="1043" spans="1:89" hidden="1" outlineLevel="1">
      <c r="A1043" s="50" t="s">
        <v>104</v>
      </c>
      <c r="B1043" s="9" t="s">
        <v>2332</v>
      </c>
      <c r="C1043" s="1">
        <f t="shared" si="277"/>
        <v>351</v>
      </c>
      <c r="D1043" s="7">
        <f t="shared" si="278"/>
        <v>2</v>
      </c>
      <c r="E1043" s="7">
        <f t="shared" si="279"/>
        <v>4</v>
      </c>
      <c r="F1043" s="7">
        <f t="shared" si="280"/>
        <v>1</v>
      </c>
      <c r="G1043" s="7">
        <f t="shared" si="290"/>
        <v>0</v>
      </c>
      <c r="H1043" s="49">
        <f t="shared" si="281"/>
        <v>153</v>
      </c>
      <c r="I1043" s="178">
        <f t="shared" si="282"/>
        <v>0.4358974358974359</v>
      </c>
      <c r="J1043" s="8"/>
      <c r="K1043" s="2">
        <f t="shared" si="283"/>
        <v>0.27920227920227919</v>
      </c>
      <c r="L1043" s="2">
        <f t="shared" si="284"/>
        <v>0</v>
      </c>
      <c r="M1043" s="2">
        <f t="shared" si="285"/>
        <v>0.71509971509971515</v>
      </c>
      <c r="N1043" s="2">
        <f t="shared" si="286"/>
        <v>0</v>
      </c>
      <c r="O1043" s="2">
        <f t="shared" si="287"/>
        <v>5.6980056980056037E-3</v>
      </c>
      <c r="P1043" s="1">
        <v>98</v>
      </c>
      <c r="Q1043" s="1"/>
      <c r="R1043" s="1">
        <v>251</v>
      </c>
      <c r="S1043" s="1">
        <v>0</v>
      </c>
      <c r="T1043" s="1"/>
      <c r="U1043" s="1"/>
      <c r="V1043" s="1"/>
      <c r="W1043" s="1"/>
      <c r="X1043" s="1">
        <v>0</v>
      </c>
      <c r="Y1043" s="1">
        <v>2</v>
      </c>
      <c r="Z1043" s="1"/>
      <c r="AA1043" s="1"/>
      <c r="AB1043" s="1"/>
      <c r="AC1043" s="1">
        <v>0</v>
      </c>
      <c r="AD1043" s="1"/>
      <c r="AI1043" t="str">
        <f t="shared" si="291"/>
        <v>Worthington</v>
      </c>
      <c r="AJ1043" t="s">
        <v>2439</v>
      </c>
      <c r="AK1043" s="158">
        <v>1</v>
      </c>
      <c r="AL1043" s="7"/>
      <c r="AN1043" s="98">
        <v>25</v>
      </c>
      <c r="AO1043" s="100">
        <v>15</v>
      </c>
      <c r="AP1043" s="100">
        <v>100</v>
      </c>
      <c r="AQ1043" s="107">
        <v>82175</v>
      </c>
      <c r="AR1043" s="107">
        <f t="shared" si="288"/>
        <v>25015</v>
      </c>
      <c r="AS1043" t="s">
        <v>1726</v>
      </c>
      <c r="AT1043" s="110">
        <f t="shared" si="289"/>
        <v>2582175</v>
      </c>
      <c r="AW1043">
        <v>32.1</v>
      </c>
      <c r="AX1043">
        <v>0.04</v>
      </c>
      <c r="AY1043">
        <v>32.06</v>
      </c>
      <c r="BF1043" s="118"/>
      <c r="BI1043" s="118"/>
      <c r="BJ1043" s="118"/>
    </row>
    <row r="1044" spans="1:89" hidden="1" outlineLevel="1">
      <c r="A1044" s="50" t="s">
        <v>2193</v>
      </c>
      <c r="B1044" s="9" t="s">
        <v>2332</v>
      </c>
      <c r="C1044" s="1">
        <f t="shared" si="277"/>
        <v>1679</v>
      </c>
      <c r="D1044" s="7">
        <f t="shared" si="278"/>
        <v>2</v>
      </c>
      <c r="E1044" s="7" t="e">
        <f t="shared" si="279"/>
        <v>#N/A</v>
      </c>
      <c r="F1044" s="7">
        <f t="shared" si="280"/>
        <v>1</v>
      </c>
      <c r="G1044" s="7">
        <f t="shared" si="290"/>
        <v>4</v>
      </c>
      <c r="H1044" s="49">
        <f t="shared" si="281"/>
        <v>163</v>
      </c>
      <c r="I1044" s="178">
        <f t="shared" si="282"/>
        <v>9.7081596188207261E-2</v>
      </c>
      <c r="J1044" s="8"/>
      <c r="K1044" s="2">
        <f t="shared" si="283"/>
        <v>0.44371649791542583</v>
      </c>
      <c r="L1044" s="2">
        <f t="shared" si="284"/>
        <v>0</v>
      </c>
      <c r="M1044" s="2">
        <f t="shared" si="285"/>
        <v>0.54079809410363311</v>
      </c>
      <c r="N1044" s="2">
        <f t="shared" si="286"/>
        <v>4.1691483025610484E-3</v>
      </c>
      <c r="O1044" s="2">
        <f t="shared" si="287"/>
        <v>1.1316259678380064E-2</v>
      </c>
      <c r="P1044" s="1">
        <v>745</v>
      </c>
      <c r="Q1044" s="1"/>
      <c r="R1044" s="1">
        <v>908</v>
      </c>
      <c r="S1044" s="1">
        <v>7</v>
      </c>
      <c r="T1044" s="1"/>
      <c r="U1044" s="1"/>
      <c r="V1044" s="1"/>
      <c r="W1044" s="1"/>
      <c r="X1044" s="1">
        <v>10</v>
      </c>
      <c r="Y1044" s="1">
        <v>7</v>
      </c>
      <c r="Z1044" s="1"/>
      <c r="AA1044" s="1"/>
      <c r="AB1044" s="1"/>
      <c r="AC1044" s="1">
        <v>2</v>
      </c>
      <c r="AD1044" s="1"/>
      <c r="AI1044" t="str">
        <f t="shared" si="291"/>
        <v>Wrentham</v>
      </c>
      <c r="AJ1044" t="s">
        <v>502</v>
      </c>
      <c r="AK1044" s="158">
        <v>4</v>
      </c>
      <c r="AL1044" s="7"/>
      <c r="AN1044" s="98">
        <v>25</v>
      </c>
      <c r="AO1044" s="100">
        <v>21</v>
      </c>
      <c r="AP1044" s="100">
        <v>140</v>
      </c>
      <c r="AQ1044" s="107">
        <v>82315</v>
      </c>
      <c r="AR1044" s="107">
        <f t="shared" si="288"/>
        <v>25021</v>
      </c>
      <c r="AS1044" t="s">
        <v>1726</v>
      </c>
      <c r="AT1044" s="110">
        <f t="shared" si="289"/>
        <v>2582315</v>
      </c>
      <c r="AW1044">
        <v>22.92</v>
      </c>
      <c r="AX1044">
        <v>0.72</v>
      </c>
      <c r="AY1044">
        <v>22.2</v>
      </c>
      <c r="BF1044" s="118"/>
      <c r="BI1044" s="118"/>
      <c r="BJ1044" s="118"/>
    </row>
    <row r="1045" spans="1:89" hidden="1" outlineLevel="1">
      <c r="A1045" s="50" t="s">
        <v>3024</v>
      </c>
      <c r="B1045" s="9" t="s">
        <v>2332</v>
      </c>
      <c r="C1045" s="1">
        <f t="shared" si="277"/>
        <v>4363</v>
      </c>
      <c r="D1045" s="7">
        <f t="shared" si="278"/>
        <v>1</v>
      </c>
      <c r="E1045" s="7" t="e">
        <f t="shared" si="279"/>
        <v>#N/A</v>
      </c>
      <c r="F1045" s="7">
        <f t="shared" si="280"/>
        <v>2</v>
      </c>
      <c r="G1045" s="7">
        <f t="shared" si="290"/>
        <v>4</v>
      </c>
      <c r="H1045" s="49">
        <f t="shared" si="281"/>
        <v>196</v>
      </c>
      <c r="I1045" s="178">
        <f t="shared" si="282"/>
        <v>4.4923217969287187E-2</v>
      </c>
      <c r="J1045" s="8"/>
      <c r="K1045" s="2">
        <f t="shared" si="283"/>
        <v>0.51478340591336236</v>
      </c>
      <c r="L1045" s="2">
        <f t="shared" si="284"/>
        <v>0</v>
      </c>
      <c r="M1045" s="2">
        <f t="shared" si="285"/>
        <v>0.46986018794407519</v>
      </c>
      <c r="N1045" s="2">
        <f t="shared" si="286"/>
        <v>4.3548017419206969E-3</v>
      </c>
      <c r="O1045" s="2">
        <f t="shared" si="287"/>
        <v>1.1001604400641754E-2</v>
      </c>
      <c r="P1045" s="1">
        <v>2246</v>
      </c>
      <c r="Q1045" s="1"/>
      <c r="R1045" s="1">
        <v>2050</v>
      </c>
      <c r="S1045" s="1">
        <v>19</v>
      </c>
      <c r="T1045" s="1"/>
      <c r="U1045" s="1"/>
      <c r="V1045" s="1"/>
      <c r="W1045" s="1"/>
      <c r="X1045" s="1">
        <v>28</v>
      </c>
      <c r="Y1045" s="1">
        <v>14</v>
      </c>
      <c r="Z1045" s="1"/>
      <c r="AA1045" s="1"/>
      <c r="AB1045" s="1"/>
      <c r="AC1045" s="1">
        <v>6</v>
      </c>
      <c r="AD1045" s="1"/>
      <c r="AI1045" t="str">
        <f t="shared" si="291"/>
        <v>Yarmouth</v>
      </c>
      <c r="AJ1045" t="s">
        <v>2598</v>
      </c>
      <c r="AK1045" s="158">
        <v>9</v>
      </c>
      <c r="AL1045" s="7"/>
      <c r="AN1045" s="98">
        <v>25</v>
      </c>
      <c r="AO1045" s="100">
        <v>1</v>
      </c>
      <c r="AP1045" s="100">
        <v>75</v>
      </c>
      <c r="AQ1045" s="107">
        <v>82525</v>
      </c>
      <c r="AR1045" s="107">
        <f t="shared" si="288"/>
        <v>25001</v>
      </c>
      <c r="AS1045" t="s">
        <v>1726</v>
      </c>
      <c r="AT1045" s="110">
        <f t="shared" si="289"/>
        <v>2582525</v>
      </c>
      <c r="AW1045">
        <v>28.22</v>
      </c>
      <c r="AX1045">
        <v>3.97</v>
      </c>
      <c r="AY1045">
        <v>24.25</v>
      </c>
      <c r="BF1045" s="118"/>
      <c r="BI1045" s="118"/>
      <c r="BJ1045" s="118"/>
    </row>
    <row r="1046" spans="1:89" collapsed="1">
      <c r="A1046" s="9" t="s">
        <v>2548</v>
      </c>
      <c r="B1046" s="9" t="s">
        <v>1114</v>
      </c>
      <c r="C1046" s="1">
        <f t="shared" si="277"/>
        <v>1215970</v>
      </c>
      <c r="D1046" s="7">
        <f t="shared" si="278"/>
        <v>1</v>
      </c>
      <c r="E1046" s="7" t="e">
        <f t="shared" si="279"/>
        <v>#N/A</v>
      </c>
      <c r="F1046" s="7">
        <f t="shared" si="280"/>
        <v>2</v>
      </c>
      <c r="G1046" s="7">
        <f t="shared" si="290"/>
        <v>5</v>
      </c>
      <c r="H1046" s="49">
        <f t="shared" si="281"/>
        <v>17019</v>
      </c>
      <c r="I1046" s="178">
        <f t="shared" si="282"/>
        <v>1.3996233459707064E-2</v>
      </c>
      <c r="J1046" s="8"/>
      <c r="K1046" s="2">
        <f t="shared" si="283"/>
        <v>0.49904356192998184</v>
      </c>
      <c r="L1046" s="2">
        <f t="shared" si="284"/>
        <v>0</v>
      </c>
      <c r="M1046" s="2">
        <f t="shared" si="285"/>
        <v>0.48504732847027476</v>
      </c>
      <c r="N1046" s="2">
        <f t="shared" si="286"/>
        <v>3.9334852011151588E-3</v>
      </c>
      <c r="O1046" s="2">
        <f t="shared" si="287"/>
        <v>1.1975624398628294E-2</v>
      </c>
      <c r="P1046" s="1">
        <f t="shared" ref="P1046:AC1046" si="292">SUM(P695:P1045)</f>
        <v>606822</v>
      </c>
      <c r="Q1046" s="1"/>
      <c r="R1046" s="1">
        <f t="shared" si="292"/>
        <v>589803</v>
      </c>
      <c r="S1046" s="1">
        <f t="shared" si="292"/>
        <v>4783</v>
      </c>
      <c r="T1046" s="1"/>
      <c r="U1046" s="1"/>
      <c r="V1046" s="1"/>
      <c r="W1046" s="1"/>
      <c r="X1046" s="1">
        <f t="shared" si="292"/>
        <v>8090</v>
      </c>
      <c r="Y1046" s="1">
        <f t="shared" si="292"/>
        <v>4927</v>
      </c>
      <c r="Z1046" s="1"/>
      <c r="AA1046" s="1"/>
      <c r="AB1046" s="1"/>
      <c r="AC1046" s="1">
        <f t="shared" si="292"/>
        <v>1545</v>
      </c>
      <c r="AD1046" s="1"/>
      <c r="AI1046" t="str">
        <f t="shared" si="291"/>
        <v>Massachusetts</v>
      </c>
      <c r="AN1046" s="98">
        <v>25</v>
      </c>
      <c r="AR1046" s="98">
        <v>25</v>
      </c>
      <c r="AS1046" t="s">
        <v>1634</v>
      </c>
      <c r="AT1046" s="98">
        <v>25</v>
      </c>
      <c r="AW1046">
        <v>10554.57</v>
      </c>
      <c r="AX1046">
        <v>2714.55</v>
      </c>
      <c r="AY1046">
        <v>7840.02</v>
      </c>
      <c r="BF1046" s="118"/>
      <c r="BI1046" s="118"/>
      <c r="BJ1046" s="118"/>
    </row>
    <row r="1047" spans="1:89">
      <c r="A1047" s="9"/>
      <c r="B1047" s="9"/>
      <c r="C1047" s="1"/>
      <c r="D1047" s="7"/>
      <c r="E1047" s="7"/>
      <c r="F1047" s="7"/>
      <c r="G1047" s="7"/>
      <c r="H1047" s="49"/>
      <c r="I1047" s="178"/>
      <c r="J1047" s="8"/>
      <c r="K1047" s="2"/>
      <c r="L1047" s="2"/>
      <c r="M1047" s="2"/>
      <c r="N1047" s="2"/>
      <c r="O1047" s="2"/>
      <c r="P1047" s="1"/>
      <c r="Q1047" s="1"/>
      <c r="R1047" s="1"/>
      <c r="S1047" s="1"/>
      <c r="T1047" s="1"/>
      <c r="U1047" s="1"/>
      <c r="V1047" s="1"/>
      <c r="W1047" s="1"/>
      <c r="X1047" s="1"/>
      <c r="Y1047" s="1"/>
      <c r="Z1047" s="1"/>
      <c r="AA1047" s="1"/>
      <c r="AB1047" s="1"/>
      <c r="AC1047" s="1"/>
      <c r="AD1047" s="154"/>
      <c r="BF1047" s="118"/>
      <c r="BI1047" s="118"/>
      <c r="BJ1047" s="118"/>
    </row>
    <row r="1048" spans="1:89" hidden="1" outlineLevel="1">
      <c r="A1048" t="s">
        <v>2741</v>
      </c>
      <c r="B1048" s="9" t="s">
        <v>3141</v>
      </c>
      <c r="C1048" s="1">
        <f>SUM(P1048:AG1048)</f>
        <v>253</v>
      </c>
      <c r="D1048" s="7">
        <f t="shared" ref="D1048:D1111" si="293">RANK(P1048,(P1048:AG1048))</f>
        <v>2</v>
      </c>
      <c r="E1048" s="7">
        <f t="shared" ref="E1048:E1111" si="294">RANK(Q1048,(P1048:AG1048))</f>
        <v>5</v>
      </c>
      <c r="F1048" s="7">
        <f t="shared" ref="F1048:F1111" si="295">IF(R1048&gt;0,RANK(R1048,(P1048:AG1048)),0)</f>
        <v>1</v>
      </c>
      <c r="G1048" s="7">
        <f t="shared" si="290"/>
        <v>4</v>
      </c>
      <c r="H1048" s="49">
        <f t="shared" ref="H1048:H1111" si="296">MAX(P1048:T1048)-LARGE(P1048:T1048,2)</f>
        <v>142</v>
      </c>
      <c r="I1048" s="178">
        <f t="shared" ref="I1048:I1111" si="297">H1048/C1048</f>
        <v>0.56126482213438733</v>
      </c>
      <c r="J1048" s="8"/>
      <c r="K1048" s="2">
        <f t="shared" ref="K1048:K1111" si="298">IF(C1048=0,"-",P1048/C1048)</f>
        <v>0.20948616600790515</v>
      </c>
      <c r="L1048" s="2">
        <f t="shared" ref="L1048:L1111" si="299">IF(C1048=0,"-",Q1048/C1048)</f>
        <v>0</v>
      </c>
      <c r="M1048" s="2">
        <f>IF(C1048=0,"-",R1048/C1048)</f>
        <v>0.77075098814229248</v>
      </c>
      <c r="N1048" s="2">
        <f>IF(C1048=0,"-",S1048/C1048)</f>
        <v>3.952569169960474E-3</v>
      </c>
      <c r="O1048" s="2">
        <f>IF(C1048=0,"-",(1-K1048-L1048-M1048-N1048))</f>
        <v>1.5810276679841896E-2</v>
      </c>
      <c r="P1048" s="1">
        <v>53</v>
      </c>
      <c r="Q1048" s="1"/>
      <c r="R1048" s="1">
        <v>195</v>
      </c>
      <c r="S1048" s="1">
        <v>1</v>
      </c>
      <c r="T1048" s="1"/>
      <c r="U1048" s="1"/>
      <c r="W1048" s="184">
        <v>0</v>
      </c>
      <c r="Y1048" s="1">
        <v>4</v>
      </c>
      <c r="Z1048" s="1">
        <f t="shared" ref="Z1048:Z1111" si="300">SUM(BM1048:CK1048)</f>
        <v>0</v>
      </c>
      <c r="AA1048" s="184">
        <v>0</v>
      </c>
      <c r="AB1048" s="184">
        <v>0</v>
      </c>
      <c r="AC1048" s="184">
        <v>0</v>
      </c>
      <c r="AD1048" s="154"/>
      <c r="AI1048" t="str">
        <f t="shared" si="291"/>
        <v>Acworth</v>
      </c>
      <c r="AJ1048" t="s">
        <v>165</v>
      </c>
      <c r="AK1048" s="174">
        <v>2</v>
      </c>
      <c r="AL1048" s="7"/>
      <c r="AN1048" s="98">
        <v>33</v>
      </c>
      <c r="AO1048" s="100">
        <v>19</v>
      </c>
      <c r="AP1048" s="100">
        <v>5</v>
      </c>
      <c r="AQ1048" s="107">
        <v>260</v>
      </c>
      <c r="AR1048" s="107">
        <f t="shared" ref="AR1048:AR1111" si="301">AN1048*1000+AO1048</f>
        <v>33019</v>
      </c>
      <c r="AS1048" t="s">
        <v>1726</v>
      </c>
      <c r="AT1048" s="110">
        <f t="shared" ref="AT1048:AT1111" si="302">AN1048*100000+AQ1048</f>
        <v>3300260</v>
      </c>
      <c r="AW1048">
        <v>39.130000000000003</v>
      </c>
      <c r="AX1048">
        <v>0.24</v>
      </c>
      <c r="AY1048">
        <v>38.89</v>
      </c>
      <c r="BA1048" s="7">
        <f>IF(D1048=1,1,0)</f>
        <v>0</v>
      </c>
      <c r="BB1048" s="7">
        <f>IF(E1048=1,1,0)</f>
        <v>0</v>
      </c>
      <c r="BC1048" s="7">
        <f>IF(F1048=1,1,0)</f>
        <v>1</v>
      </c>
      <c r="BD1048" s="7">
        <f>IF(G1048=1,1,0)</f>
        <v>0</v>
      </c>
      <c r="BE1048" s="7" t="e">
        <f>IF(RANK(T1048,P1048:V1048)=1,1,0)</f>
        <v>#N/A</v>
      </c>
      <c r="BF1048" s="118"/>
      <c r="BI1048" s="118"/>
      <c r="BJ1048" s="118"/>
      <c r="BM1048">
        <v>0</v>
      </c>
      <c r="BN1048">
        <v>0</v>
      </c>
      <c r="BP1048">
        <v>0</v>
      </c>
      <c r="BQ1048">
        <v>0</v>
      </c>
      <c r="BR1048">
        <v>0</v>
      </c>
      <c r="BS1048">
        <v>0</v>
      </c>
      <c r="BT1048">
        <v>0</v>
      </c>
      <c r="BV1048">
        <v>0</v>
      </c>
      <c r="BW1048">
        <v>0</v>
      </c>
      <c r="BY1048">
        <v>0</v>
      </c>
      <c r="BZ1048">
        <v>0</v>
      </c>
      <c r="CA1048">
        <v>0</v>
      </c>
      <c r="CB1048">
        <v>0</v>
      </c>
      <c r="CC1048">
        <v>0</v>
      </c>
      <c r="CD1048">
        <v>0</v>
      </c>
      <c r="CE1048">
        <v>0</v>
      </c>
      <c r="CG1048">
        <v>0</v>
      </c>
      <c r="CH1048">
        <v>0</v>
      </c>
      <c r="CI1048">
        <v>0</v>
      </c>
      <c r="CJ1048">
        <v>0</v>
      </c>
      <c r="CK1048">
        <v>0</v>
      </c>
    </row>
    <row r="1049" spans="1:89" hidden="1" outlineLevel="1">
      <c r="A1049" t="s">
        <v>1691</v>
      </c>
      <c r="B1049" s="9" t="s">
        <v>3141</v>
      </c>
      <c r="C1049" s="1">
        <f t="shared" ref="C1049:C1112" si="303">SUM(P1049:AG1049)</f>
        <v>163</v>
      </c>
      <c r="D1049" s="7">
        <f t="shared" si="293"/>
        <v>2</v>
      </c>
      <c r="E1049" s="7">
        <f t="shared" si="294"/>
        <v>4</v>
      </c>
      <c r="F1049" s="7">
        <f t="shared" si="295"/>
        <v>1</v>
      </c>
      <c r="G1049" s="7">
        <f t="shared" si="290"/>
        <v>0</v>
      </c>
      <c r="H1049" s="49">
        <f t="shared" si="296"/>
        <v>54</v>
      </c>
      <c r="I1049" s="178">
        <f t="shared" si="297"/>
        <v>0.33128834355828218</v>
      </c>
      <c r="J1049" s="8"/>
      <c r="K1049" s="2">
        <f t="shared" si="298"/>
        <v>0.32515337423312884</v>
      </c>
      <c r="L1049" s="2">
        <f t="shared" si="299"/>
        <v>0</v>
      </c>
      <c r="M1049" s="2">
        <f t="shared" ref="M1049:M1111" si="304">IF(C1049=0,"-",R1049/C1049)</f>
        <v>0.65644171779141103</v>
      </c>
      <c r="N1049" s="2">
        <f t="shared" ref="N1049:N1112" si="305">IF(C1049=0,"-",S1049/C1049)</f>
        <v>0</v>
      </c>
      <c r="O1049" s="2">
        <f t="shared" ref="O1049:O1112" si="306">IF(C1049=0,"-",(1-K1049-L1049-M1049-N1049))</f>
        <v>1.8404907975460127E-2</v>
      </c>
      <c r="P1049" s="1">
        <v>53</v>
      </c>
      <c r="Q1049" s="1"/>
      <c r="R1049" s="1">
        <v>107</v>
      </c>
      <c r="S1049" s="1">
        <v>0</v>
      </c>
      <c r="T1049" s="1"/>
      <c r="U1049" s="1"/>
      <c r="W1049" s="184">
        <v>0</v>
      </c>
      <c r="X1049" s="184"/>
      <c r="Y1049" s="1">
        <v>0</v>
      </c>
      <c r="Z1049" s="1">
        <f t="shared" si="300"/>
        <v>3</v>
      </c>
      <c r="AA1049" s="184">
        <v>0</v>
      </c>
      <c r="AB1049" s="184">
        <v>0</v>
      </c>
      <c r="AC1049" s="184">
        <v>0</v>
      </c>
      <c r="AD1049" s="154"/>
      <c r="AI1049" t="str">
        <f t="shared" si="291"/>
        <v>Albany</v>
      </c>
      <c r="AJ1049" t="s">
        <v>1806</v>
      </c>
      <c r="AK1049" s="174">
        <v>1</v>
      </c>
      <c r="AL1049" s="7"/>
      <c r="AN1049" s="98">
        <v>33</v>
      </c>
      <c r="AO1049" s="100">
        <v>3</v>
      </c>
      <c r="AP1049" s="100">
        <v>5</v>
      </c>
      <c r="AQ1049" s="107">
        <v>420</v>
      </c>
      <c r="AR1049" s="107">
        <f t="shared" si="301"/>
        <v>33003</v>
      </c>
      <c r="AS1049" t="s">
        <v>1726</v>
      </c>
      <c r="AT1049" s="110">
        <f t="shared" si="302"/>
        <v>3300420</v>
      </c>
      <c r="AW1049">
        <v>75.069999999999993</v>
      </c>
      <c r="AX1049">
        <v>0.33</v>
      </c>
      <c r="AY1049">
        <v>74.739999999999995</v>
      </c>
      <c r="BA1049" s="7">
        <f t="shared" ref="BA1049:BA1112" si="307">IF(D1049=1,1,0)</f>
        <v>0</v>
      </c>
      <c r="BB1049" s="7">
        <f t="shared" ref="BB1049:BB1112" si="308">IF(E1049=1,1,0)</f>
        <v>0</v>
      </c>
      <c r="BC1049" s="7">
        <f t="shared" ref="BC1049:BD1112" si="309">IF(F1049=1,1,0)</f>
        <v>1</v>
      </c>
      <c r="BD1049" s="7">
        <f t="shared" si="309"/>
        <v>0</v>
      </c>
      <c r="BE1049" s="7">
        <f t="shared" ref="BE1049:BE1112" si="310">IF(RANK(T1049,P1049:V1049)=1,1,0)</f>
        <v>0</v>
      </c>
      <c r="BF1049" s="118"/>
      <c r="BI1049" s="118"/>
      <c r="BJ1049" s="118"/>
      <c r="BK1049" s="168"/>
      <c r="BM1049">
        <v>0</v>
      </c>
      <c r="BN1049">
        <v>0</v>
      </c>
      <c r="BP1049">
        <v>0</v>
      </c>
      <c r="BQ1049">
        <v>0</v>
      </c>
      <c r="BR1049">
        <v>0</v>
      </c>
      <c r="BS1049">
        <v>0</v>
      </c>
      <c r="BT1049">
        <v>0</v>
      </c>
      <c r="BV1049">
        <v>0</v>
      </c>
      <c r="BW1049">
        <v>0</v>
      </c>
      <c r="BY1049">
        <v>1</v>
      </c>
      <c r="BZ1049">
        <v>0</v>
      </c>
      <c r="CA1049">
        <v>0</v>
      </c>
      <c r="CB1049">
        <v>0</v>
      </c>
      <c r="CC1049">
        <v>1</v>
      </c>
      <c r="CD1049">
        <v>0</v>
      </c>
      <c r="CE1049">
        <v>0</v>
      </c>
      <c r="CG1049">
        <v>1</v>
      </c>
      <c r="CH1049">
        <v>0</v>
      </c>
      <c r="CI1049">
        <v>0</v>
      </c>
      <c r="CJ1049">
        <v>0</v>
      </c>
      <c r="CK1049">
        <v>0</v>
      </c>
    </row>
    <row r="1050" spans="1:89" hidden="1" outlineLevel="1">
      <c r="A1050" t="s">
        <v>2337</v>
      </c>
      <c r="B1050" s="9" t="s">
        <v>3141</v>
      </c>
      <c r="C1050" s="1">
        <f t="shared" si="303"/>
        <v>279</v>
      </c>
      <c r="D1050" s="7">
        <f t="shared" si="293"/>
        <v>2</v>
      </c>
      <c r="E1050" s="7">
        <f t="shared" si="294"/>
        <v>6</v>
      </c>
      <c r="F1050" s="7">
        <f t="shared" si="295"/>
        <v>1</v>
      </c>
      <c r="G1050" s="7">
        <f t="shared" si="290"/>
        <v>5</v>
      </c>
      <c r="H1050" s="49">
        <f t="shared" si="296"/>
        <v>98</v>
      </c>
      <c r="I1050" s="178">
        <f t="shared" si="297"/>
        <v>0.35125448028673834</v>
      </c>
      <c r="J1050" s="8"/>
      <c r="K1050" s="2">
        <f t="shared" si="298"/>
        <v>0.29749103942652327</v>
      </c>
      <c r="L1050" s="2">
        <f t="shared" si="299"/>
        <v>0</v>
      </c>
      <c r="M1050" s="2">
        <f t="shared" si="304"/>
        <v>0.64874551971326166</v>
      </c>
      <c r="N1050" s="2">
        <f t="shared" si="305"/>
        <v>3.5842293906810036E-3</v>
      </c>
      <c r="O1050" s="2">
        <f t="shared" si="306"/>
        <v>5.0179211469534003E-2</v>
      </c>
      <c r="P1050" s="1">
        <v>83</v>
      </c>
      <c r="Q1050" s="1"/>
      <c r="R1050" s="1">
        <v>181</v>
      </c>
      <c r="S1050" s="1">
        <v>1</v>
      </c>
      <c r="T1050" s="1"/>
      <c r="U1050" s="1"/>
      <c r="W1050" s="184">
        <v>0</v>
      </c>
      <c r="X1050" s="184"/>
      <c r="Y1050" s="1">
        <v>11</v>
      </c>
      <c r="Z1050" s="1">
        <f t="shared" si="300"/>
        <v>3</v>
      </c>
      <c r="AA1050" s="184">
        <v>0</v>
      </c>
      <c r="AB1050" s="184">
        <v>0</v>
      </c>
      <c r="AC1050" s="184">
        <v>0</v>
      </c>
      <c r="AD1050" s="154"/>
      <c r="AI1050" t="str">
        <f t="shared" si="291"/>
        <v>Alexandria</v>
      </c>
      <c r="AJ1050" t="s">
        <v>933</v>
      </c>
      <c r="AK1050" s="174">
        <v>2</v>
      </c>
      <c r="AL1050" s="7"/>
      <c r="AN1050" s="98">
        <v>33</v>
      </c>
      <c r="AO1050" s="100">
        <v>9</v>
      </c>
      <c r="AP1050" s="100">
        <v>5</v>
      </c>
      <c r="AQ1050" s="107">
        <v>580</v>
      </c>
      <c r="AR1050" s="107">
        <f t="shared" si="301"/>
        <v>33009</v>
      </c>
      <c r="AS1050" t="s">
        <v>1726</v>
      </c>
      <c r="AT1050" s="110">
        <f t="shared" si="302"/>
        <v>3300580</v>
      </c>
      <c r="AW1050">
        <v>43.09</v>
      </c>
      <c r="AX1050">
        <v>0.1</v>
      </c>
      <c r="AY1050">
        <v>43</v>
      </c>
      <c r="BA1050" s="7">
        <f t="shared" si="307"/>
        <v>0</v>
      </c>
      <c r="BB1050" s="7">
        <f t="shared" si="308"/>
        <v>0</v>
      </c>
      <c r="BC1050" s="7">
        <f t="shared" si="309"/>
        <v>1</v>
      </c>
      <c r="BD1050" s="7">
        <f t="shared" si="309"/>
        <v>0</v>
      </c>
      <c r="BE1050" s="7" t="e">
        <f t="shared" si="310"/>
        <v>#N/A</v>
      </c>
      <c r="BF1050" s="118"/>
      <c r="BI1050" s="118"/>
      <c r="BJ1050" s="118"/>
      <c r="BK1050" s="168"/>
      <c r="BM1050">
        <v>0</v>
      </c>
      <c r="BN1050">
        <v>0</v>
      </c>
      <c r="BP1050">
        <v>0</v>
      </c>
      <c r="BQ1050">
        <v>0</v>
      </c>
      <c r="BR1050">
        <v>0</v>
      </c>
      <c r="BS1050">
        <v>0</v>
      </c>
      <c r="BT1050">
        <v>0</v>
      </c>
      <c r="BV1050">
        <v>0</v>
      </c>
      <c r="BW1050">
        <v>0</v>
      </c>
      <c r="BY1050">
        <v>0</v>
      </c>
      <c r="BZ1050">
        <v>0</v>
      </c>
      <c r="CA1050">
        <v>0</v>
      </c>
      <c r="CB1050">
        <v>0</v>
      </c>
      <c r="CC1050">
        <v>1</v>
      </c>
      <c r="CD1050">
        <v>0</v>
      </c>
      <c r="CE1050">
        <v>0</v>
      </c>
      <c r="CG1050">
        <v>2</v>
      </c>
      <c r="CH1050">
        <v>0</v>
      </c>
      <c r="CI1050">
        <v>0</v>
      </c>
      <c r="CJ1050">
        <v>0</v>
      </c>
      <c r="CK1050">
        <v>0</v>
      </c>
    </row>
    <row r="1051" spans="1:89" hidden="1" outlineLevel="1">
      <c r="A1051" t="s">
        <v>2944</v>
      </c>
      <c r="B1051" s="9" t="s">
        <v>3141</v>
      </c>
      <c r="C1051" s="1">
        <f t="shared" si="303"/>
        <v>764</v>
      </c>
      <c r="D1051" s="7">
        <f t="shared" si="293"/>
        <v>2</v>
      </c>
      <c r="E1051" s="7">
        <f t="shared" si="294"/>
        <v>7</v>
      </c>
      <c r="F1051" s="7">
        <f t="shared" si="295"/>
        <v>1</v>
      </c>
      <c r="G1051" s="7">
        <f t="shared" si="290"/>
        <v>5</v>
      </c>
      <c r="H1051" s="49">
        <f t="shared" si="296"/>
        <v>171</v>
      </c>
      <c r="I1051" s="178">
        <f t="shared" si="297"/>
        <v>0.22382198952879581</v>
      </c>
      <c r="J1051" s="8"/>
      <c r="K1051" s="2">
        <f t="shared" si="298"/>
        <v>0.35602094240837695</v>
      </c>
      <c r="L1051" s="2">
        <f t="shared" si="299"/>
        <v>0</v>
      </c>
      <c r="M1051" s="2">
        <f t="shared" si="304"/>
        <v>0.57984293193717273</v>
      </c>
      <c r="N1051" s="2">
        <f t="shared" si="305"/>
        <v>1.3089005235602095E-3</v>
      </c>
      <c r="O1051" s="2">
        <f t="shared" si="306"/>
        <v>6.282722513089016E-2</v>
      </c>
      <c r="P1051" s="1">
        <v>272</v>
      </c>
      <c r="Q1051" s="1"/>
      <c r="R1051" s="1">
        <v>443</v>
      </c>
      <c r="S1051" s="1">
        <v>1</v>
      </c>
      <c r="T1051" s="1"/>
      <c r="U1051" s="1"/>
      <c r="W1051" s="184">
        <v>0</v>
      </c>
      <c r="X1051" s="184"/>
      <c r="Y1051" s="1">
        <v>45</v>
      </c>
      <c r="Z1051" s="1">
        <f t="shared" si="300"/>
        <v>2</v>
      </c>
      <c r="AA1051" s="184">
        <v>1</v>
      </c>
      <c r="AB1051" s="184">
        <v>0</v>
      </c>
      <c r="AC1051" s="184">
        <v>0</v>
      </c>
      <c r="AD1051" s="154"/>
      <c r="AI1051" t="str">
        <f t="shared" si="291"/>
        <v>Allenstown</v>
      </c>
      <c r="AJ1051" t="s">
        <v>1658</v>
      </c>
      <c r="AK1051" s="174">
        <v>2</v>
      </c>
      <c r="AL1051" s="7"/>
      <c r="AN1051" s="98">
        <v>33</v>
      </c>
      <c r="AO1051" s="100">
        <v>13</v>
      </c>
      <c r="AP1051" s="100">
        <v>5</v>
      </c>
      <c r="AQ1051" s="107">
        <v>660</v>
      </c>
      <c r="AR1051" s="107">
        <f t="shared" si="301"/>
        <v>33013</v>
      </c>
      <c r="AS1051" t="s">
        <v>1726</v>
      </c>
      <c r="AT1051" s="110">
        <f t="shared" si="302"/>
        <v>3300660</v>
      </c>
      <c r="AW1051">
        <v>20.63</v>
      </c>
      <c r="AX1051">
        <v>0.11</v>
      </c>
      <c r="AY1051">
        <v>20.53</v>
      </c>
      <c r="BA1051" s="7">
        <f t="shared" si="307"/>
        <v>0</v>
      </c>
      <c r="BB1051" s="7">
        <f t="shared" si="308"/>
        <v>0</v>
      </c>
      <c r="BC1051" s="7">
        <f t="shared" si="309"/>
        <v>1</v>
      </c>
      <c r="BD1051" s="7">
        <f t="shared" si="309"/>
        <v>0</v>
      </c>
      <c r="BE1051" s="7" t="e">
        <f t="shared" si="310"/>
        <v>#N/A</v>
      </c>
      <c r="BF1051" s="118"/>
      <c r="BI1051" s="118"/>
      <c r="BJ1051" s="118"/>
      <c r="BK1051" s="168"/>
      <c r="BM1051">
        <v>0</v>
      </c>
      <c r="BN1051">
        <v>0</v>
      </c>
      <c r="BP1051">
        <v>0</v>
      </c>
      <c r="BQ1051">
        <v>0</v>
      </c>
      <c r="BR1051">
        <v>0</v>
      </c>
      <c r="BS1051">
        <v>0</v>
      </c>
      <c r="BT1051">
        <v>0</v>
      </c>
      <c r="BV1051">
        <v>0</v>
      </c>
      <c r="BW1051">
        <v>0</v>
      </c>
      <c r="BY1051">
        <v>0</v>
      </c>
      <c r="BZ1051">
        <v>0</v>
      </c>
      <c r="CA1051">
        <v>0</v>
      </c>
      <c r="CB1051">
        <v>0</v>
      </c>
      <c r="CC1051">
        <v>0</v>
      </c>
      <c r="CD1051">
        <v>0</v>
      </c>
      <c r="CE1051">
        <v>0</v>
      </c>
      <c r="CG1051">
        <v>1</v>
      </c>
      <c r="CH1051">
        <v>1</v>
      </c>
      <c r="CI1051">
        <v>0</v>
      </c>
      <c r="CJ1051">
        <v>0</v>
      </c>
      <c r="CK1051">
        <v>0</v>
      </c>
    </row>
    <row r="1052" spans="1:89" hidden="1" outlineLevel="1">
      <c r="A1052" t="s">
        <v>3191</v>
      </c>
      <c r="B1052" s="9" t="s">
        <v>3141</v>
      </c>
      <c r="C1052" s="1">
        <f t="shared" si="303"/>
        <v>454</v>
      </c>
      <c r="D1052" s="7">
        <f t="shared" si="293"/>
        <v>2</v>
      </c>
      <c r="E1052" s="7">
        <f t="shared" si="294"/>
        <v>6</v>
      </c>
      <c r="F1052" s="7">
        <f t="shared" si="295"/>
        <v>1</v>
      </c>
      <c r="G1052" s="7">
        <f t="shared" si="290"/>
        <v>4</v>
      </c>
      <c r="H1052" s="49">
        <f t="shared" si="296"/>
        <v>238</v>
      </c>
      <c r="I1052" s="178">
        <f t="shared" si="297"/>
        <v>0.52422907488986781</v>
      </c>
      <c r="J1052" s="8"/>
      <c r="K1052" s="2">
        <f t="shared" si="298"/>
        <v>0.22907488986784141</v>
      </c>
      <c r="L1052" s="2">
        <f t="shared" si="299"/>
        <v>0</v>
      </c>
      <c r="M1052" s="2">
        <f t="shared" si="304"/>
        <v>0.75330396475770922</v>
      </c>
      <c r="N1052" s="2">
        <f t="shared" si="305"/>
        <v>4.4052863436123352E-3</v>
      </c>
      <c r="O1052" s="2">
        <f t="shared" si="306"/>
        <v>1.3215859030837031E-2</v>
      </c>
      <c r="P1052" s="1">
        <v>104</v>
      </c>
      <c r="Q1052" s="1"/>
      <c r="R1052" s="1">
        <v>342</v>
      </c>
      <c r="S1052" s="1">
        <v>2</v>
      </c>
      <c r="T1052" s="1"/>
      <c r="U1052" s="1"/>
      <c r="W1052" s="184">
        <v>0</v>
      </c>
      <c r="X1052" s="184"/>
      <c r="Y1052" s="1">
        <v>4</v>
      </c>
      <c r="Z1052" s="1">
        <f t="shared" si="300"/>
        <v>2</v>
      </c>
      <c r="AA1052" s="184">
        <v>0</v>
      </c>
      <c r="AB1052" s="184">
        <v>0</v>
      </c>
      <c r="AC1052" s="184">
        <v>0</v>
      </c>
      <c r="AD1052" s="154"/>
      <c r="AI1052" t="str">
        <f t="shared" si="291"/>
        <v>Alstead</v>
      </c>
      <c r="AJ1052" t="s">
        <v>1381</v>
      </c>
      <c r="AK1052" s="174">
        <v>2</v>
      </c>
      <c r="AL1052" s="7"/>
      <c r="AN1052" s="98">
        <v>33</v>
      </c>
      <c r="AO1052" s="100">
        <v>5</v>
      </c>
      <c r="AP1052" s="100">
        <v>5</v>
      </c>
      <c r="AQ1052" s="107">
        <v>820</v>
      </c>
      <c r="AR1052" s="107">
        <f t="shared" si="301"/>
        <v>33005</v>
      </c>
      <c r="AS1052" t="s">
        <v>1726</v>
      </c>
      <c r="AT1052" s="110">
        <f t="shared" si="302"/>
        <v>3300820</v>
      </c>
      <c r="AW1052">
        <v>39.369999999999997</v>
      </c>
      <c r="AX1052">
        <v>0.47</v>
      </c>
      <c r="AY1052">
        <v>38.9</v>
      </c>
      <c r="BA1052" s="7">
        <f t="shared" si="307"/>
        <v>0</v>
      </c>
      <c r="BB1052" s="7">
        <f t="shared" si="308"/>
        <v>0</v>
      </c>
      <c r="BC1052" s="7">
        <f t="shared" si="309"/>
        <v>1</v>
      </c>
      <c r="BD1052" s="7">
        <f t="shared" si="309"/>
        <v>0</v>
      </c>
      <c r="BE1052" s="7" t="e">
        <f t="shared" si="310"/>
        <v>#N/A</v>
      </c>
      <c r="BF1052" s="118"/>
      <c r="BI1052" s="118"/>
      <c r="BJ1052" s="118"/>
      <c r="BK1052" s="168"/>
      <c r="BM1052">
        <v>0</v>
      </c>
      <c r="BN1052">
        <v>0</v>
      </c>
      <c r="BP1052">
        <v>0</v>
      </c>
      <c r="BQ1052">
        <v>1</v>
      </c>
      <c r="BR1052">
        <v>0</v>
      </c>
      <c r="BS1052">
        <v>0</v>
      </c>
      <c r="BT1052">
        <v>0</v>
      </c>
      <c r="BV1052">
        <v>0</v>
      </c>
      <c r="BW1052">
        <v>0</v>
      </c>
      <c r="BY1052">
        <v>0</v>
      </c>
      <c r="BZ1052">
        <v>0</v>
      </c>
      <c r="CA1052">
        <v>0</v>
      </c>
      <c r="CB1052">
        <v>0</v>
      </c>
      <c r="CC1052">
        <v>0</v>
      </c>
      <c r="CD1052">
        <v>0</v>
      </c>
      <c r="CE1052">
        <v>0</v>
      </c>
      <c r="CG1052">
        <v>0</v>
      </c>
      <c r="CH1052">
        <v>0</v>
      </c>
      <c r="CI1052">
        <v>0</v>
      </c>
      <c r="CJ1052">
        <v>1</v>
      </c>
      <c r="CK1052">
        <v>0</v>
      </c>
    </row>
    <row r="1053" spans="1:89" hidden="1" outlineLevel="1">
      <c r="A1053" t="s">
        <v>2191</v>
      </c>
      <c r="B1053" s="9" t="s">
        <v>3141</v>
      </c>
      <c r="C1053" s="1">
        <f t="shared" si="303"/>
        <v>751</v>
      </c>
      <c r="D1053" s="7">
        <f t="shared" si="293"/>
        <v>2</v>
      </c>
      <c r="E1053" s="7">
        <f t="shared" si="294"/>
        <v>6</v>
      </c>
      <c r="F1053" s="7">
        <f t="shared" si="295"/>
        <v>1</v>
      </c>
      <c r="G1053" s="7">
        <f t="shared" si="290"/>
        <v>5</v>
      </c>
      <c r="H1053" s="49">
        <f t="shared" si="296"/>
        <v>249</v>
      </c>
      <c r="I1053" s="178">
        <f t="shared" si="297"/>
        <v>0.33155792276964047</v>
      </c>
      <c r="J1053" s="8"/>
      <c r="K1053" s="2">
        <f t="shared" si="298"/>
        <v>0.32090545938748338</v>
      </c>
      <c r="L1053" s="2">
        <f t="shared" si="299"/>
        <v>0</v>
      </c>
      <c r="M1053" s="2">
        <f t="shared" si="304"/>
        <v>0.65246338215712385</v>
      </c>
      <c r="N1053" s="2">
        <f t="shared" si="305"/>
        <v>3.9946737683089215E-3</v>
      </c>
      <c r="O1053" s="2">
        <f t="shared" si="306"/>
        <v>2.2636484687083847E-2</v>
      </c>
      <c r="P1053" s="1">
        <v>241</v>
      </c>
      <c r="Q1053" s="1"/>
      <c r="R1053" s="1">
        <v>490</v>
      </c>
      <c r="S1053" s="1">
        <v>3</v>
      </c>
      <c r="T1053" s="1"/>
      <c r="U1053" s="1"/>
      <c r="W1053" s="184">
        <v>0</v>
      </c>
      <c r="X1053" s="184"/>
      <c r="Y1053" s="1">
        <v>13</v>
      </c>
      <c r="Z1053" s="1">
        <f t="shared" si="300"/>
        <v>4</v>
      </c>
      <c r="AA1053" s="184">
        <v>0</v>
      </c>
      <c r="AB1053" s="184">
        <v>0</v>
      </c>
      <c r="AC1053" s="184">
        <v>0</v>
      </c>
      <c r="AD1053" s="154"/>
      <c r="AI1053" t="str">
        <f t="shared" si="291"/>
        <v>Alton</v>
      </c>
      <c r="AJ1053" t="s">
        <v>1383</v>
      </c>
      <c r="AK1053" s="174">
        <v>1</v>
      </c>
      <c r="AL1053" s="7"/>
      <c r="AN1053" s="98">
        <v>33</v>
      </c>
      <c r="AO1053" s="100">
        <v>1</v>
      </c>
      <c r="AP1053" s="100">
        <v>5</v>
      </c>
      <c r="AQ1053" s="107">
        <v>1060</v>
      </c>
      <c r="AR1053" s="107">
        <f t="shared" si="301"/>
        <v>33001</v>
      </c>
      <c r="AS1053" t="s">
        <v>1726</v>
      </c>
      <c r="AT1053" s="110">
        <f t="shared" si="302"/>
        <v>3301060</v>
      </c>
      <c r="AW1053">
        <v>82.19</v>
      </c>
      <c r="AX1053">
        <v>19.05</v>
      </c>
      <c r="AY1053">
        <v>63.13</v>
      </c>
      <c r="BA1053" s="7">
        <f t="shared" si="307"/>
        <v>0</v>
      </c>
      <c r="BB1053" s="7">
        <f t="shared" si="308"/>
        <v>0</v>
      </c>
      <c r="BC1053" s="7">
        <f t="shared" si="309"/>
        <v>1</v>
      </c>
      <c r="BD1053" s="7">
        <f t="shared" si="309"/>
        <v>0</v>
      </c>
      <c r="BE1053" s="7" t="e">
        <f t="shared" si="310"/>
        <v>#N/A</v>
      </c>
      <c r="BF1053" s="118"/>
      <c r="BI1053" s="118"/>
      <c r="BJ1053" s="118"/>
      <c r="BK1053" s="168"/>
      <c r="BM1053">
        <v>0</v>
      </c>
      <c r="BN1053">
        <v>0</v>
      </c>
      <c r="BP1053">
        <v>0</v>
      </c>
      <c r="BQ1053">
        <v>0</v>
      </c>
      <c r="BR1053">
        <v>0</v>
      </c>
      <c r="BS1053">
        <v>0</v>
      </c>
      <c r="BT1053">
        <v>0</v>
      </c>
      <c r="BV1053">
        <v>0</v>
      </c>
      <c r="BW1053">
        <v>0</v>
      </c>
      <c r="BY1053">
        <v>1</v>
      </c>
      <c r="BZ1053">
        <v>0</v>
      </c>
      <c r="CA1053">
        <v>0</v>
      </c>
      <c r="CB1053">
        <v>0</v>
      </c>
      <c r="CC1053">
        <v>0</v>
      </c>
      <c r="CD1053">
        <v>0</v>
      </c>
      <c r="CE1053">
        <v>0</v>
      </c>
      <c r="CG1053">
        <v>0</v>
      </c>
      <c r="CH1053">
        <v>2</v>
      </c>
      <c r="CI1053">
        <v>1</v>
      </c>
      <c r="CJ1053">
        <v>0</v>
      </c>
      <c r="CK1053">
        <v>0</v>
      </c>
    </row>
    <row r="1054" spans="1:89" hidden="1" outlineLevel="1">
      <c r="A1054" t="s">
        <v>1321</v>
      </c>
      <c r="B1054" s="9" t="s">
        <v>3141</v>
      </c>
      <c r="C1054" s="1">
        <f t="shared" si="303"/>
        <v>2439</v>
      </c>
      <c r="D1054" s="7">
        <f t="shared" si="293"/>
        <v>2</v>
      </c>
      <c r="E1054" s="7">
        <f t="shared" si="294"/>
        <v>6</v>
      </c>
      <c r="F1054" s="7">
        <f t="shared" si="295"/>
        <v>1</v>
      </c>
      <c r="G1054" s="7">
        <f t="shared" si="290"/>
        <v>4</v>
      </c>
      <c r="H1054" s="49">
        <f t="shared" si="296"/>
        <v>140</v>
      </c>
      <c r="I1054" s="178">
        <f t="shared" si="297"/>
        <v>5.7400574005740057E-2</v>
      </c>
      <c r="J1054" s="8"/>
      <c r="K1054" s="2">
        <f t="shared" si="298"/>
        <v>0.46699466994669947</v>
      </c>
      <c r="L1054" s="2">
        <f t="shared" si="299"/>
        <v>0</v>
      </c>
      <c r="M1054" s="2">
        <f t="shared" si="304"/>
        <v>0.52439524395243953</v>
      </c>
      <c r="N1054" s="2">
        <f t="shared" si="305"/>
        <v>2.4600246002460025E-3</v>
      </c>
      <c r="O1054" s="2">
        <f t="shared" si="306"/>
        <v>6.1500615006150009E-3</v>
      </c>
      <c r="P1054" s="1">
        <v>1139</v>
      </c>
      <c r="Q1054" s="1"/>
      <c r="R1054" s="1">
        <v>1279</v>
      </c>
      <c r="S1054" s="1">
        <v>6</v>
      </c>
      <c r="T1054" s="1"/>
      <c r="U1054" s="1"/>
      <c r="W1054" s="184">
        <v>0</v>
      </c>
      <c r="X1054" s="184"/>
      <c r="Y1054" s="1">
        <v>0</v>
      </c>
      <c r="Z1054" s="1">
        <f t="shared" si="300"/>
        <v>14</v>
      </c>
      <c r="AA1054" s="184">
        <v>0</v>
      </c>
      <c r="AB1054" s="184">
        <v>0</v>
      </c>
      <c r="AC1054" s="184">
        <v>1</v>
      </c>
      <c r="AD1054" s="154"/>
      <c r="AI1054" t="str">
        <f t="shared" si="291"/>
        <v>Amherst</v>
      </c>
      <c r="AJ1054" t="s">
        <v>120</v>
      </c>
      <c r="AK1054" s="174">
        <v>2</v>
      </c>
      <c r="AL1054" s="7"/>
      <c r="AN1054" s="98">
        <v>33</v>
      </c>
      <c r="AO1054" s="100">
        <v>11</v>
      </c>
      <c r="AP1054" s="100">
        <v>5</v>
      </c>
      <c r="AQ1054" s="107">
        <v>1300</v>
      </c>
      <c r="AR1054" s="107">
        <f t="shared" si="301"/>
        <v>33011</v>
      </c>
      <c r="AS1054" t="s">
        <v>1726</v>
      </c>
      <c r="AT1054" s="110">
        <f t="shared" si="302"/>
        <v>3301300</v>
      </c>
      <c r="AW1054">
        <v>34.81</v>
      </c>
      <c r="AX1054">
        <v>0.52</v>
      </c>
      <c r="AY1054">
        <v>34.29</v>
      </c>
      <c r="BA1054" s="7">
        <f t="shared" si="307"/>
        <v>0</v>
      </c>
      <c r="BB1054" s="7">
        <f t="shared" si="308"/>
        <v>0</v>
      </c>
      <c r="BC1054" s="7">
        <f t="shared" si="309"/>
        <v>1</v>
      </c>
      <c r="BD1054" s="7">
        <f t="shared" si="309"/>
        <v>0</v>
      </c>
      <c r="BE1054" s="7" t="e">
        <f t="shared" si="310"/>
        <v>#N/A</v>
      </c>
      <c r="BF1054" s="118"/>
      <c r="BI1054" s="118"/>
      <c r="BJ1054" s="118"/>
      <c r="BK1054" s="168"/>
      <c r="BM1054">
        <v>0</v>
      </c>
      <c r="BN1054">
        <v>2</v>
      </c>
      <c r="BP1054">
        <v>1</v>
      </c>
      <c r="BQ1054">
        <v>0</v>
      </c>
      <c r="BR1054">
        <v>0</v>
      </c>
      <c r="BS1054">
        <v>0</v>
      </c>
      <c r="BT1054">
        <v>0</v>
      </c>
      <c r="BV1054">
        <v>1</v>
      </c>
      <c r="BW1054">
        <v>0</v>
      </c>
      <c r="BY1054">
        <v>0</v>
      </c>
      <c r="BZ1054">
        <v>0</v>
      </c>
      <c r="CA1054">
        <v>0</v>
      </c>
      <c r="CB1054">
        <v>0</v>
      </c>
      <c r="CC1054">
        <v>4</v>
      </c>
      <c r="CD1054">
        <v>0</v>
      </c>
      <c r="CE1054">
        <v>0</v>
      </c>
      <c r="CG1054">
        <v>6</v>
      </c>
      <c r="CH1054">
        <v>0</v>
      </c>
      <c r="CI1054">
        <v>0</v>
      </c>
      <c r="CJ1054">
        <v>0</v>
      </c>
      <c r="CK1054">
        <v>0</v>
      </c>
    </row>
    <row r="1055" spans="1:89" hidden="1" outlineLevel="1">
      <c r="A1055" t="s">
        <v>785</v>
      </c>
      <c r="B1055" s="9" t="s">
        <v>3141</v>
      </c>
      <c r="C1055" s="1">
        <f t="shared" si="303"/>
        <v>574</v>
      </c>
      <c r="D1055" s="7">
        <f t="shared" si="293"/>
        <v>2</v>
      </c>
      <c r="E1055" s="7">
        <f t="shared" si="294"/>
        <v>5</v>
      </c>
      <c r="F1055" s="7">
        <f t="shared" si="295"/>
        <v>1</v>
      </c>
      <c r="G1055" s="7">
        <f t="shared" si="290"/>
        <v>0</v>
      </c>
      <c r="H1055" s="49">
        <f t="shared" si="296"/>
        <v>215</v>
      </c>
      <c r="I1055" s="178">
        <f t="shared" si="297"/>
        <v>0.37456445993031356</v>
      </c>
      <c r="J1055" s="8"/>
      <c r="K1055" s="2">
        <f t="shared" si="298"/>
        <v>0.30836236933797911</v>
      </c>
      <c r="L1055" s="2">
        <f t="shared" si="299"/>
        <v>0</v>
      </c>
      <c r="M1055" s="2">
        <f t="shared" si="304"/>
        <v>0.68292682926829273</v>
      </c>
      <c r="N1055" s="2">
        <f t="shared" si="305"/>
        <v>0</v>
      </c>
      <c r="O1055" s="2">
        <f t="shared" si="306"/>
        <v>8.7108013937281514E-3</v>
      </c>
      <c r="P1055" s="1">
        <v>177</v>
      </c>
      <c r="Q1055" s="1"/>
      <c r="R1055" s="1">
        <v>392</v>
      </c>
      <c r="S1055" s="1">
        <v>0</v>
      </c>
      <c r="T1055" s="1"/>
      <c r="U1055" s="1"/>
      <c r="W1055" s="184">
        <v>0</v>
      </c>
      <c r="X1055" s="184"/>
      <c r="Y1055" s="1">
        <v>2</v>
      </c>
      <c r="Z1055" s="1">
        <f t="shared" si="300"/>
        <v>3</v>
      </c>
      <c r="AA1055" s="184">
        <v>0</v>
      </c>
      <c r="AB1055" s="184">
        <v>0</v>
      </c>
      <c r="AC1055" s="184">
        <v>0</v>
      </c>
      <c r="AD1055" s="154"/>
      <c r="AI1055" t="str">
        <f t="shared" si="291"/>
        <v>Andover</v>
      </c>
      <c r="AJ1055" t="s">
        <v>1658</v>
      </c>
      <c r="AK1055" s="174">
        <v>2</v>
      </c>
      <c r="AL1055" s="7"/>
      <c r="AN1055" s="98">
        <v>33</v>
      </c>
      <c r="AO1055" s="100">
        <v>13</v>
      </c>
      <c r="AP1055" s="100">
        <v>10</v>
      </c>
      <c r="AQ1055" s="107">
        <v>1460</v>
      </c>
      <c r="AR1055" s="107">
        <f t="shared" si="301"/>
        <v>33013</v>
      </c>
      <c r="AS1055" t="s">
        <v>1726</v>
      </c>
      <c r="AT1055" s="110">
        <f t="shared" si="302"/>
        <v>3301460</v>
      </c>
      <c r="AW1055">
        <v>41.33</v>
      </c>
      <c r="AX1055">
        <v>0.87</v>
      </c>
      <c r="AY1055">
        <v>40.46</v>
      </c>
      <c r="BA1055" s="7">
        <f t="shared" si="307"/>
        <v>0</v>
      </c>
      <c r="BB1055" s="7">
        <f t="shared" si="308"/>
        <v>0</v>
      </c>
      <c r="BC1055" s="7">
        <f t="shared" si="309"/>
        <v>1</v>
      </c>
      <c r="BD1055" s="7">
        <f t="shared" si="309"/>
        <v>0</v>
      </c>
      <c r="BE1055" s="7">
        <f t="shared" si="310"/>
        <v>0</v>
      </c>
      <c r="BF1055" s="118"/>
      <c r="BI1055" s="118"/>
      <c r="BJ1055" s="118"/>
      <c r="BK1055" s="168"/>
      <c r="BM1055">
        <v>0</v>
      </c>
      <c r="BN1055">
        <v>0</v>
      </c>
      <c r="BP1055">
        <v>0</v>
      </c>
      <c r="BQ1055">
        <v>0</v>
      </c>
      <c r="BR1055">
        <v>0</v>
      </c>
      <c r="BS1055">
        <v>0</v>
      </c>
      <c r="BT1055">
        <v>0</v>
      </c>
      <c r="BV1055">
        <v>0</v>
      </c>
      <c r="BW1055">
        <v>0</v>
      </c>
      <c r="BY1055">
        <v>0</v>
      </c>
      <c r="BZ1055">
        <v>0</v>
      </c>
      <c r="CA1055">
        <v>0</v>
      </c>
      <c r="CB1055">
        <v>1</v>
      </c>
      <c r="CC1055">
        <v>1</v>
      </c>
      <c r="CD1055">
        <v>0</v>
      </c>
      <c r="CE1055">
        <v>0</v>
      </c>
      <c r="CG1055">
        <v>1</v>
      </c>
      <c r="CH1055">
        <v>0</v>
      </c>
      <c r="CI1055">
        <v>0</v>
      </c>
      <c r="CJ1055">
        <v>0</v>
      </c>
      <c r="CK1055">
        <v>0</v>
      </c>
    </row>
    <row r="1056" spans="1:89" hidden="1" outlineLevel="1">
      <c r="A1056" t="s">
        <v>1410</v>
      </c>
      <c r="B1056" s="9" t="s">
        <v>3141</v>
      </c>
      <c r="C1056" s="1">
        <f t="shared" si="303"/>
        <v>532</v>
      </c>
      <c r="D1056" s="7">
        <f t="shared" si="293"/>
        <v>2</v>
      </c>
      <c r="E1056" s="7">
        <f t="shared" si="294"/>
        <v>7</v>
      </c>
      <c r="F1056" s="7">
        <f t="shared" si="295"/>
        <v>1</v>
      </c>
      <c r="G1056" s="7">
        <f t="shared" si="290"/>
        <v>4</v>
      </c>
      <c r="H1056" s="49">
        <f t="shared" si="296"/>
        <v>248</v>
      </c>
      <c r="I1056" s="178">
        <f t="shared" si="297"/>
        <v>0.46616541353383456</v>
      </c>
      <c r="J1056" s="8"/>
      <c r="K1056" s="2">
        <f t="shared" si="298"/>
        <v>0.25563909774436089</v>
      </c>
      <c r="L1056" s="2">
        <f t="shared" si="299"/>
        <v>0</v>
      </c>
      <c r="M1056" s="2">
        <f t="shared" si="304"/>
        <v>0.72180451127819545</v>
      </c>
      <c r="N1056" s="2">
        <f t="shared" si="305"/>
        <v>7.5187969924812026E-3</v>
      </c>
      <c r="O1056" s="2">
        <f t="shared" si="306"/>
        <v>1.5037593984962461E-2</v>
      </c>
      <c r="P1056" s="1">
        <v>136</v>
      </c>
      <c r="Q1056" s="1"/>
      <c r="R1056" s="1">
        <v>384</v>
      </c>
      <c r="S1056" s="1">
        <v>4</v>
      </c>
      <c r="T1056" s="1"/>
      <c r="U1056" s="1"/>
      <c r="W1056" s="184">
        <v>0</v>
      </c>
      <c r="X1056" s="184"/>
      <c r="Y1056" s="1">
        <v>5</v>
      </c>
      <c r="Z1056" s="1">
        <f t="shared" si="300"/>
        <v>2</v>
      </c>
      <c r="AA1056" s="184">
        <v>1</v>
      </c>
      <c r="AB1056" s="184">
        <v>0</v>
      </c>
      <c r="AC1056" s="184">
        <v>0</v>
      </c>
      <c r="AD1056" s="154"/>
      <c r="AI1056" t="str">
        <f t="shared" si="291"/>
        <v>Antrim</v>
      </c>
      <c r="AJ1056" t="s">
        <v>120</v>
      </c>
      <c r="AK1056" s="174">
        <v>2</v>
      </c>
      <c r="AL1056" s="7"/>
      <c r="AN1056" s="98">
        <v>33</v>
      </c>
      <c r="AO1056" s="100">
        <v>11</v>
      </c>
      <c r="AP1056" s="100">
        <v>10</v>
      </c>
      <c r="AQ1056" s="107">
        <v>1700</v>
      </c>
      <c r="AR1056" s="107">
        <f t="shared" si="301"/>
        <v>33011</v>
      </c>
      <c r="AS1056" t="s">
        <v>1726</v>
      </c>
      <c r="AT1056" s="110">
        <f t="shared" si="302"/>
        <v>3301700</v>
      </c>
      <c r="AW1056">
        <v>36.5</v>
      </c>
      <c r="AX1056">
        <v>0.83</v>
      </c>
      <c r="AY1056">
        <v>35.67</v>
      </c>
      <c r="BA1056" s="7">
        <f t="shared" si="307"/>
        <v>0</v>
      </c>
      <c r="BB1056" s="7">
        <f t="shared" si="308"/>
        <v>0</v>
      </c>
      <c r="BC1056" s="7">
        <f t="shared" si="309"/>
        <v>1</v>
      </c>
      <c r="BD1056" s="7">
        <f t="shared" si="309"/>
        <v>0</v>
      </c>
      <c r="BE1056" s="7" t="e">
        <f t="shared" si="310"/>
        <v>#N/A</v>
      </c>
      <c r="BF1056" s="118"/>
      <c r="BI1056" s="118"/>
      <c r="BJ1056" s="118"/>
      <c r="BK1056" s="168"/>
      <c r="BM1056">
        <v>0</v>
      </c>
      <c r="BN1056">
        <v>0</v>
      </c>
      <c r="BP1056">
        <v>0</v>
      </c>
      <c r="BQ1056">
        <v>0</v>
      </c>
      <c r="BR1056">
        <v>0</v>
      </c>
      <c r="BS1056">
        <v>0</v>
      </c>
      <c r="BT1056">
        <v>0</v>
      </c>
      <c r="BV1056">
        <v>0</v>
      </c>
      <c r="BW1056">
        <v>0</v>
      </c>
      <c r="BY1056">
        <v>0</v>
      </c>
      <c r="BZ1056">
        <v>0</v>
      </c>
      <c r="CA1056">
        <v>0</v>
      </c>
      <c r="CB1056">
        <v>0</v>
      </c>
      <c r="CC1056">
        <v>1</v>
      </c>
      <c r="CD1056">
        <v>0</v>
      </c>
      <c r="CE1056">
        <v>0</v>
      </c>
      <c r="CG1056">
        <v>1</v>
      </c>
      <c r="CH1056">
        <v>0</v>
      </c>
      <c r="CI1056">
        <v>0</v>
      </c>
      <c r="CJ1056">
        <v>0</v>
      </c>
      <c r="CK1056">
        <v>0</v>
      </c>
    </row>
    <row r="1057" spans="1:89" hidden="1" outlineLevel="1">
      <c r="A1057" t="s">
        <v>3254</v>
      </c>
      <c r="B1057" s="9" t="s">
        <v>3141</v>
      </c>
      <c r="C1057" s="1">
        <f t="shared" si="303"/>
        <v>378</v>
      </c>
      <c r="D1057" s="7">
        <f t="shared" si="293"/>
        <v>2</v>
      </c>
      <c r="E1057" s="7">
        <f t="shared" si="294"/>
        <v>5</v>
      </c>
      <c r="F1057" s="7">
        <f t="shared" si="295"/>
        <v>1</v>
      </c>
      <c r="G1057" s="7">
        <f t="shared" si="290"/>
        <v>0</v>
      </c>
      <c r="H1057" s="49">
        <f t="shared" si="296"/>
        <v>169</v>
      </c>
      <c r="I1057" s="178">
        <f t="shared" si="297"/>
        <v>0.44708994708994709</v>
      </c>
      <c r="J1057" s="8"/>
      <c r="K1057" s="2">
        <f t="shared" si="298"/>
        <v>0.26984126984126983</v>
      </c>
      <c r="L1057" s="2">
        <f t="shared" si="299"/>
        <v>0</v>
      </c>
      <c r="M1057" s="2">
        <f t="shared" si="304"/>
        <v>0.71693121693121697</v>
      </c>
      <c r="N1057" s="2">
        <f t="shared" si="305"/>
        <v>0</v>
      </c>
      <c r="O1057" s="2">
        <f t="shared" si="306"/>
        <v>1.3227513227513255E-2</v>
      </c>
      <c r="P1057" s="1">
        <v>102</v>
      </c>
      <c r="Q1057" s="1"/>
      <c r="R1057" s="1">
        <v>271</v>
      </c>
      <c r="S1057" s="1">
        <v>0</v>
      </c>
      <c r="T1057" s="1"/>
      <c r="U1057" s="1"/>
      <c r="W1057" s="184">
        <v>0</v>
      </c>
      <c r="X1057" s="184"/>
      <c r="Y1057" s="1">
        <v>3</v>
      </c>
      <c r="Z1057" s="1">
        <f t="shared" si="300"/>
        <v>2</v>
      </c>
      <c r="AA1057" s="184">
        <v>0</v>
      </c>
      <c r="AB1057" s="184">
        <v>0</v>
      </c>
      <c r="AC1057" s="184">
        <v>0</v>
      </c>
      <c r="AD1057" s="154"/>
      <c r="AI1057" t="str">
        <f t="shared" si="291"/>
        <v>Ashland</v>
      </c>
      <c r="AJ1057" t="s">
        <v>933</v>
      </c>
      <c r="AK1057" s="174">
        <v>2</v>
      </c>
      <c r="AL1057" s="7"/>
      <c r="AN1057" s="98">
        <v>33</v>
      </c>
      <c r="AO1057" s="100">
        <v>9</v>
      </c>
      <c r="AP1057" s="100">
        <v>10</v>
      </c>
      <c r="AQ1057" s="107">
        <v>2020</v>
      </c>
      <c r="AR1057" s="107">
        <f t="shared" si="301"/>
        <v>33009</v>
      </c>
      <c r="AS1057" t="s">
        <v>1726</v>
      </c>
      <c r="AT1057" s="110">
        <f t="shared" si="302"/>
        <v>3302020</v>
      </c>
      <c r="AW1057">
        <v>11.71</v>
      </c>
      <c r="AX1057">
        <v>0.45</v>
      </c>
      <c r="AY1057">
        <v>11.25</v>
      </c>
      <c r="BA1057" s="7">
        <f t="shared" si="307"/>
        <v>0</v>
      </c>
      <c r="BB1057" s="7">
        <f t="shared" si="308"/>
        <v>0</v>
      </c>
      <c r="BC1057" s="7">
        <f t="shared" si="309"/>
        <v>1</v>
      </c>
      <c r="BD1057" s="7">
        <f t="shared" si="309"/>
        <v>0</v>
      </c>
      <c r="BE1057" s="7">
        <f t="shared" si="310"/>
        <v>0</v>
      </c>
      <c r="BF1057" s="118"/>
      <c r="BI1057" s="118"/>
      <c r="BJ1057" s="118"/>
      <c r="BK1057" s="168"/>
      <c r="BM1057">
        <v>0</v>
      </c>
      <c r="BN1057">
        <v>0</v>
      </c>
      <c r="BP1057">
        <v>0</v>
      </c>
      <c r="BQ1057">
        <v>0</v>
      </c>
      <c r="BR1057">
        <v>0</v>
      </c>
      <c r="BS1057">
        <v>0</v>
      </c>
      <c r="BT1057">
        <v>0</v>
      </c>
      <c r="BV1057">
        <v>0</v>
      </c>
      <c r="BW1057">
        <v>0</v>
      </c>
      <c r="BY1057">
        <v>0</v>
      </c>
      <c r="BZ1057">
        <v>0</v>
      </c>
      <c r="CA1057">
        <v>0</v>
      </c>
      <c r="CB1057">
        <v>0</v>
      </c>
      <c r="CC1057">
        <v>0</v>
      </c>
      <c r="CD1057">
        <v>0</v>
      </c>
      <c r="CE1057">
        <v>0</v>
      </c>
      <c r="CG1057">
        <v>0</v>
      </c>
      <c r="CH1057">
        <v>0</v>
      </c>
      <c r="CI1057">
        <v>0</v>
      </c>
      <c r="CJ1057">
        <v>0</v>
      </c>
      <c r="CK1057">
        <v>2</v>
      </c>
    </row>
    <row r="1058" spans="1:89" hidden="1" outlineLevel="1">
      <c r="A1058" t="s">
        <v>1911</v>
      </c>
      <c r="B1058" s="9" t="s">
        <v>3141</v>
      </c>
      <c r="C1058" s="1">
        <f t="shared" si="303"/>
        <v>1134</v>
      </c>
      <c r="D1058" s="7">
        <f t="shared" si="293"/>
        <v>2</v>
      </c>
      <c r="E1058" s="7">
        <f t="shared" si="294"/>
        <v>7</v>
      </c>
      <c r="F1058" s="7">
        <f t="shared" si="295"/>
        <v>1</v>
      </c>
      <c r="G1058" s="7">
        <f t="shared" si="290"/>
        <v>5</v>
      </c>
      <c r="H1058" s="49">
        <f t="shared" si="296"/>
        <v>41</v>
      </c>
      <c r="I1058" s="178">
        <f t="shared" si="297"/>
        <v>3.6155202821869487E-2</v>
      </c>
      <c r="J1058" s="8"/>
      <c r="K1058" s="2">
        <f t="shared" si="298"/>
        <v>0.46384479717813049</v>
      </c>
      <c r="L1058" s="2">
        <f t="shared" si="299"/>
        <v>0</v>
      </c>
      <c r="M1058" s="2">
        <f t="shared" si="304"/>
        <v>0.5</v>
      </c>
      <c r="N1058" s="2">
        <f t="shared" si="305"/>
        <v>3.5273368606701938E-3</v>
      </c>
      <c r="O1058" s="2">
        <f t="shared" si="306"/>
        <v>3.2627865961199265E-2</v>
      </c>
      <c r="P1058" s="1">
        <v>526</v>
      </c>
      <c r="Q1058" s="1"/>
      <c r="R1058" s="1">
        <v>567</v>
      </c>
      <c r="S1058" s="1">
        <v>4</v>
      </c>
      <c r="T1058" s="1"/>
      <c r="U1058" s="1"/>
      <c r="W1058" s="184">
        <v>0</v>
      </c>
      <c r="X1058" s="184"/>
      <c r="Y1058" s="1">
        <v>29</v>
      </c>
      <c r="Z1058" s="1">
        <f t="shared" si="300"/>
        <v>7</v>
      </c>
      <c r="AA1058" s="184">
        <v>0</v>
      </c>
      <c r="AB1058" s="184">
        <v>1</v>
      </c>
      <c r="AC1058" s="184">
        <v>0</v>
      </c>
      <c r="AD1058" s="154"/>
      <c r="AI1058" t="str">
        <f t="shared" si="291"/>
        <v>Atkinson</v>
      </c>
      <c r="AJ1058" t="s">
        <v>3034</v>
      </c>
      <c r="AK1058" s="174">
        <v>2</v>
      </c>
      <c r="AL1058" s="7"/>
      <c r="AN1058" s="98">
        <v>33</v>
      </c>
      <c r="AO1058" s="100">
        <v>15</v>
      </c>
      <c r="AP1058" s="100">
        <v>5</v>
      </c>
      <c r="AQ1058" s="107">
        <v>2340</v>
      </c>
      <c r="AR1058" s="107">
        <f t="shared" si="301"/>
        <v>33015</v>
      </c>
      <c r="AS1058" t="s">
        <v>1726</v>
      </c>
      <c r="AT1058" s="110">
        <f t="shared" si="302"/>
        <v>3302340</v>
      </c>
      <c r="AW1058">
        <v>11.29</v>
      </c>
      <c r="AX1058">
        <v>0.16</v>
      </c>
      <c r="AY1058">
        <v>11.13</v>
      </c>
      <c r="BA1058" s="7">
        <f t="shared" si="307"/>
        <v>0</v>
      </c>
      <c r="BB1058" s="7">
        <f t="shared" si="308"/>
        <v>0</v>
      </c>
      <c r="BC1058" s="7">
        <f t="shared" si="309"/>
        <v>1</v>
      </c>
      <c r="BD1058" s="7">
        <f t="shared" si="309"/>
        <v>0</v>
      </c>
      <c r="BE1058" s="7" t="e">
        <f t="shared" si="310"/>
        <v>#N/A</v>
      </c>
      <c r="BF1058" s="118"/>
      <c r="BI1058" s="118"/>
      <c r="BJ1058" s="118"/>
      <c r="BK1058" s="168"/>
      <c r="BM1058">
        <v>0</v>
      </c>
      <c r="BN1058">
        <v>1</v>
      </c>
      <c r="BP1058">
        <v>0</v>
      </c>
      <c r="BQ1058">
        <v>1</v>
      </c>
      <c r="BR1058">
        <v>0</v>
      </c>
      <c r="BS1058">
        <v>0</v>
      </c>
      <c r="BT1058">
        <v>0</v>
      </c>
      <c r="BV1058">
        <v>1</v>
      </c>
      <c r="BW1058">
        <v>0</v>
      </c>
      <c r="BY1058">
        <v>1</v>
      </c>
      <c r="BZ1058">
        <v>1</v>
      </c>
      <c r="CA1058">
        <v>0</v>
      </c>
      <c r="CB1058">
        <v>0</v>
      </c>
      <c r="CC1058">
        <v>0</v>
      </c>
      <c r="CD1058">
        <v>0</v>
      </c>
      <c r="CE1058">
        <v>0</v>
      </c>
      <c r="CG1058">
        <v>0</v>
      </c>
      <c r="CH1058">
        <v>2</v>
      </c>
      <c r="CI1058">
        <v>0</v>
      </c>
      <c r="CJ1058">
        <v>0</v>
      </c>
      <c r="CK1058">
        <v>0</v>
      </c>
    </row>
    <row r="1059" spans="1:89" hidden="1" outlineLevel="1">
      <c r="A1059" t="s">
        <v>519</v>
      </c>
      <c r="B1059" s="9" t="s">
        <v>3141</v>
      </c>
      <c r="C1059" s="1">
        <f t="shared" si="303"/>
        <v>900</v>
      </c>
      <c r="D1059" s="7">
        <f t="shared" si="293"/>
        <v>2</v>
      </c>
      <c r="E1059" s="7">
        <f t="shared" si="294"/>
        <v>6</v>
      </c>
      <c r="F1059" s="7">
        <f t="shared" si="295"/>
        <v>1</v>
      </c>
      <c r="G1059" s="7">
        <f t="shared" si="290"/>
        <v>5</v>
      </c>
      <c r="H1059" s="49">
        <f t="shared" si="296"/>
        <v>143</v>
      </c>
      <c r="I1059" s="178">
        <f t="shared" si="297"/>
        <v>0.15888888888888889</v>
      </c>
      <c r="J1059" s="8"/>
      <c r="K1059" s="2">
        <f t="shared" si="298"/>
        <v>0.40666666666666668</v>
      </c>
      <c r="L1059" s="2">
        <f t="shared" si="299"/>
        <v>0</v>
      </c>
      <c r="M1059" s="2">
        <f t="shared" si="304"/>
        <v>0.56555555555555559</v>
      </c>
      <c r="N1059" s="2">
        <f t="shared" si="305"/>
        <v>6.6666666666666671E-3</v>
      </c>
      <c r="O1059" s="2">
        <f t="shared" si="306"/>
        <v>2.1111111111111011E-2</v>
      </c>
      <c r="P1059" s="1">
        <v>366</v>
      </c>
      <c r="Q1059" s="1"/>
      <c r="R1059" s="1">
        <v>509</v>
      </c>
      <c r="S1059" s="1">
        <v>6</v>
      </c>
      <c r="T1059" s="1"/>
      <c r="U1059" s="1"/>
      <c r="W1059" s="184">
        <v>0</v>
      </c>
      <c r="X1059" s="184"/>
      <c r="Y1059" s="1">
        <v>7</v>
      </c>
      <c r="Z1059" s="1">
        <f t="shared" si="300"/>
        <v>12</v>
      </c>
      <c r="AA1059" s="184">
        <v>0</v>
      </c>
      <c r="AB1059" s="184">
        <v>0</v>
      </c>
      <c r="AC1059" s="184">
        <v>0</v>
      </c>
      <c r="AD1059" s="154"/>
      <c r="AI1059" t="str">
        <f t="shared" si="291"/>
        <v>Auburn</v>
      </c>
      <c r="AJ1059" t="s">
        <v>3034</v>
      </c>
      <c r="AK1059" s="174">
        <v>1</v>
      </c>
      <c r="AL1059" s="7"/>
      <c r="AN1059" s="98">
        <v>33</v>
      </c>
      <c r="AO1059" s="100">
        <v>15</v>
      </c>
      <c r="AP1059" s="100">
        <v>10</v>
      </c>
      <c r="AQ1059" s="107">
        <v>2820</v>
      </c>
      <c r="AR1059" s="107">
        <f t="shared" si="301"/>
        <v>33015</v>
      </c>
      <c r="AS1059" t="s">
        <v>1726</v>
      </c>
      <c r="AT1059" s="110">
        <f t="shared" si="302"/>
        <v>3302820</v>
      </c>
      <c r="AW1059">
        <v>28.71</v>
      </c>
      <c r="AX1059">
        <v>3.5</v>
      </c>
      <c r="AY1059">
        <v>25.21</v>
      </c>
      <c r="BA1059" s="7">
        <f t="shared" si="307"/>
        <v>0</v>
      </c>
      <c r="BB1059" s="7">
        <f t="shared" si="308"/>
        <v>0</v>
      </c>
      <c r="BC1059" s="7">
        <f t="shared" si="309"/>
        <v>1</v>
      </c>
      <c r="BD1059" s="7">
        <f t="shared" si="309"/>
        <v>0</v>
      </c>
      <c r="BE1059" s="7" t="e">
        <f t="shared" si="310"/>
        <v>#N/A</v>
      </c>
      <c r="BF1059" s="118"/>
      <c r="BI1059" s="118"/>
      <c r="BJ1059" s="118"/>
      <c r="BK1059" s="168"/>
      <c r="BM1059">
        <v>3</v>
      </c>
      <c r="BN1059">
        <v>1</v>
      </c>
      <c r="BP1059">
        <v>0</v>
      </c>
      <c r="BQ1059">
        <v>0</v>
      </c>
      <c r="BR1059">
        <v>0</v>
      </c>
      <c r="BS1059">
        <v>0</v>
      </c>
      <c r="BT1059">
        <v>0</v>
      </c>
      <c r="BV1059">
        <v>0</v>
      </c>
      <c r="BW1059">
        <v>0</v>
      </c>
      <c r="BY1059">
        <v>0</v>
      </c>
      <c r="BZ1059">
        <v>0</v>
      </c>
      <c r="CA1059">
        <v>0</v>
      </c>
      <c r="CB1059">
        <v>1</v>
      </c>
      <c r="CC1059">
        <v>2</v>
      </c>
      <c r="CD1059">
        <v>0</v>
      </c>
      <c r="CE1059">
        <v>0</v>
      </c>
      <c r="CG1059">
        <v>3</v>
      </c>
      <c r="CH1059">
        <v>2</v>
      </c>
      <c r="CI1059">
        <v>0</v>
      </c>
      <c r="CJ1059">
        <v>0</v>
      </c>
      <c r="CK1059">
        <v>0</v>
      </c>
    </row>
    <row r="1060" spans="1:89" hidden="1" outlineLevel="1">
      <c r="A1060" t="s">
        <v>1214</v>
      </c>
      <c r="B1060" s="9" t="s">
        <v>3141</v>
      </c>
      <c r="C1060" s="1">
        <f t="shared" si="303"/>
        <v>739</v>
      </c>
      <c r="D1060" s="7">
        <f t="shared" si="293"/>
        <v>2</v>
      </c>
      <c r="E1060" s="7">
        <f t="shared" si="294"/>
        <v>6</v>
      </c>
      <c r="F1060" s="7">
        <f t="shared" si="295"/>
        <v>1</v>
      </c>
      <c r="G1060" s="7">
        <f t="shared" si="290"/>
        <v>5</v>
      </c>
      <c r="H1060" s="49">
        <f t="shared" si="296"/>
        <v>312</v>
      </c>
      <c r="I1060" s="178">
        <f t="shared" si="297"/>
        <v>0.42219215155615697</v>
      </c>
      <c r="J1060" s="8"/>
      <c r="K1060" s="2">
        <f t="shared" si="298"/>
        <v>0.2787550744248985</v>
      </c>
      <c r="L1060" s="2">
        <f t="shared" si="299"/>
        <v>0</v>
      </c>
      <c r="M1060" s="2">
        <f t="shared" si="304"/>
        <v>0.70094722598105552</v>
      </c>
      <c r="N1060" s="2">
        <f t="shared" si="305"/>
        <v>1.3531799729364006E-3</v>
      </c>
      <c r="O1060" s="2">
        <f t="shared" si="306"/>
        <v>1.8944519621109525E-2</v>
      </c>
      <c r="P1060" s="1">
        <v>206</v>
      </c>
      <c r="Q1060" s="1"/>
      <c r="R1060" s="1">
        <v>518</v>
      </c>
      <c r="S1060" s="1">
        <v>1</v>
      </c>
      <c r="T1060" s="1"/>
      <c r="U1060" s="1"/>
      <c r="W1060" s="184">
        <v>0</v>
      </c>
      <c r="X1060" s="184"/>
      <c r="Y1060" s="1">
        <v>10</v>
      </c>
      <c r="Z1060" s="1">
        <f t="shared" si="300"/>
        <v>4</v>
      </c>
      <c r="AA1060" s="184">
        <v>0</v>
      </c>
      <c r="AB1060" s="184">
        <v>0</v>
      </c>
      <c r="AC1060" s="184">
        <v>0</v>
      </c>
      <c r="AD1060" s="154"/>
      <c r="AI1060" t="str">
        <f t="shared" si="291"/>
        <v>Barnstead</v>
      </c>
      <c r="AJ1060" t="s">
        <v>1383</v>
      </c>
      <c r="AK1060" s="174">
        <v>1</v>
      </c>
      <c r="AL1060" s="7"/>
      <c r="AN1060" s="98">
        <v>33</v>
      </c>
      <c r="AO1060" s="100">
        <v>1</v>
      </c>
      <c r="AP1060" s="100">
        <v>10</v>
      </c>
      <c r="AQ1060" s="107">
        <v>3220</v>
      </c>
      <c r="AR1060" s="107">
        <f t="shared" si="301"/>
        <v>33001</v>
      </c>
      <c r="AS1060" t="s">
        <v>1726</v>
      </c>
      <c r="AT1060" s="110">
        <f t="shared" si="302"/>
        <v>3303220</v>
      </c>
      <c r="AW1060">
        <v>43.97</v>
      </c>
      <c r="AX1060">
        <v>2.0499999999999998</v>
      </c>
      <c r="AY1060">
        <v>41.92</v>
      </c>
      <c r="BA1060" s="7">
        <f t="shared" si="307"/>
        <v>0</v>
      </c>
      <c r="BB1060" s="7">
        <f t="shared" si="308"/>
        <v>0</v>
      </c>
      <c r="BC1060" s="7">
        <f t="shared" si="309"/>
        <v>1</v>
      </c>
      <c r="BD1060" s="7">
        <f t="shared" si="309"/>
        <v>0</v>
      </c>
      <c r="BE1060" s="7" t="e">
        <f t="shared" si="310"/>
        <v>#N/A</v>
      </c>
      <c r="BF1060" s="118"/>
      <c r="BI1060" s="118"/>
      <c r="BJ1060" s="118"/>
      <c r="BK1060" s="168"/>
      <c r="BM1060">
        <v>0</v>
      </c>
      <c r="BN1060">
        <v>0</v>
      </c>
      <c r="BP1060">
        <v>0</v>
      </c>
      <c r="BQ1060">
        <v>0</v>
      </c>
      <c r="BR1060">
        <v>0</v>
      </c>
      <c r="BS1060">
        <v>0</v>
      </c>
      <c r="BT1060">
        <v>0</v>
      </c>
      <c r="BV1060">
        <v>2</v>
      </c>
      <c r="BW1060">
        <v>0</v>
      </c>
      <c r="BY1060">
        <v>0</v>
      </c>
      <c r="BZ1060">
        <v>0</v>
      </c>
      <c r="CA1060">
        <v>0</v>
      </c>
      <c r="CB1060">
        <v>0</v>
      </c>
      <c r="CC1060">
        <v>0</v>
      </c>
      <c r="CD1060">
        <v>0</v>
      </c>
      <c r="CE1060">
        <v>0</v>
      </c>
      <c r="CG1060">
        <v>1</v>
      </c>
      <c r="CH1060">
        <v>1</v>
      </c>
      <c r="CI1060">
        <v>0</v>
      </c>
      <c r="CJ1060">
        <v>0</v>
      </c>
      <c r="CK1060">
        <v>0</v>
      </c>
    </row>
    <row r="1061" spans="1:89" hidden="1" outlineLevel="1">
      <c r="A1061" t="s">
        <v>212</v>
      </c>
      <c r="B1061" s="9" t="s">
        <v>3141</v>
      </c>
      <c r="C1061" s="1">
        <f t="shared" si="303"/>
        <v>1831</v>
      </c>
      <c r="D1061" s="7">
        <f t="shared" si="293"/>
        <v>2</v>
      </c>
      <c r="E1061" s="7">
        <f t="shared" si="294"/>
        <v>7</v>
      </c>
      <c r="F1061" s="7">
        <f t="shared" si="295"/>
        <v>1</v>
      </c>
      <c r="G1061" s="7">
        <f t="shared" si="290"/>
        <v>4</v>
      </c>
      <c r="H1061" s="49">
        <f t="shared" si="296"/>
        <v>543</v>
      </c>
      <c r="I1061" s="178">
        <f t="shared" si="297"/>
        <v>0.2965592572364828</v>
      </c>
      <c r="J1061" s="8"/>
      <c r="K1061" s="2">
        <f t="shared" si="298"/>
        <v>0.34188967777170942</v>
      </c>
      <c r="L1061" s="2">
        <f t="shared" si="299"/>
        <v>0</v>
      </c>
      <c r="M1061" s="2">
        <f t="shared" si="304"/>
        <v>0.63844893500819222</v>
      </c>
      <c r="N1061" s="2">
        <f t="shared" si="305"/>
        <v>4.3691971600218456E-3</v>
      </c>
      <c r="O1061" s="2">
        <f t="shared" si="306"/>
        <v>1.5292190060076514E-2</v>
      </c>
      <c r="P1061" s="1">
        <v>626</v>
      </c>
      <c r="Q1061" s="1"/>
      <c r="R1061" s="1">
        <v>1169</v>
      </c>
      <c r="S1061" s="1">
        <v>8</v>
      </c>
      <c r="T1061" s="1"/>
      <c r="U1061" s="1"/>
      <c r="W1061" s="184">
        <v>0</v>
      </c>
      <c r="X1061" s="184"/>
      <c r="Y1061" s="1">
        <v>22</v>
      </c>
      <c r="Z1061" s="1">
        <f t="shared" si="300"/>
        <v>5</v>
      </c>
      <c r="AA1061" s="184">
        <v>0</v>
      </c>
      <c r="AB1061" s="184">
        <v>0</v>
      </c>
      <c r="AC1061" s="184">
        <v>1</v>
      </c>
      <c r="AD1061" s="154"/>
      <c r="AI1061" t="str">
        <f t="shared" si="291"/>
        <v>Barrington</v>
      </c>
      <c r="AJ1061" t="s">
        <v>2064</v>
      </c>
      <c r="AK1061" s="174">
        <v>1</v>
      </c>
      <c r="AL1061" s="7"/>
      <c r="AN1061" s="98">
        <v>33</v>
      </c>
      <c r="AO1061" s="100">
        <v>17</v>
      </c>
      <c r="AP1061" s="100">
        <v>5</v>
      </c>
      <c r="AQ1061" s="107">
        <v>3460</v>
      </c>
      <c r="AR1061" s="107">
        <f t="shared" si="301"/>
        <v>33017</v>
      </c>
      <c r="AS1061" t="s">
        <v>1726</v>
      </c>
      <c r="AT1061" s="110">
        <f t="shared" si="302"/>
        <v>3303460</v>
      </c>
      <c r="AW1061">
        <v>48.52</v>
      </c>
      <c r="AX1061">
        <v>1.93</v>
      </c>
      <c r="AY1061">
        <v>46.59</v>
      </c>
      <c r="BA1061" s="7">
        <f t="shared" si="307"/>
        <v>0</v>
      </c>
      <c r="BB1061" s="7">
        <f t="shared" si="308"/>
        <v>0</v>
      </c>
      <c r="BC1061" s="7">
        <f t="shared" si="309"/>
        <v>1</v>
      </c>
      <c r="BD1061" s="7">
        <f t="shared" si="309"/>
        <v>0</v>
      </c>
      <c r="BE1061" s="7" t="e">
        <f t="shared" si="310"/>
        <v>#N/A</v>
      </c>
      <c r="BF1061" s="118"/>
      <c r="BI1061" s="118"/>
      <c r="BJ1061" s="118"/>
      <c r="BK1061" s="168"/>
      <c r="BM1061">
        <v>0</v>
      </c>
      <c r="BN1061">
        <v>0</v>
      </c>
      <c r="BP1061">
        <v>0</v>
      </c>
      <c r="BQ1061">
        <v>1</v>
      </c>
      <c r="BR1061">
        <v>2</v>
      </c>
      <c r="BS1061">
        <v>0</v>
      </c>
      <c r="BT1061">
        <v>1</v>
      </c>
      <c r="BV1061">
        <v>0</v>
      </c>
      <c r="BW1061">
        <v>0</v>
      </c>
      <c r="BY1061">
        <v>0</v>
      </c>
      <c r="BZ1061">
        <v>0</v>
      </c>
      <c r="CA1061">
        <v>0</v>
      </c>
      <c r="CB1061">
        <v>0</v>
      </c>
      <c r="CC1061">
        <v>0</v>
      </c>
      <c r="CD1061">
        <v>0</v>
      </c>
      <c r="CE1061">
        <v>0</v>
      </c>
      <c r="CG1061">
        <v>0</v>
      </c>
      <c r="CH1061">
        <v>0</v>
      </c>
      <c r="CI1061">
        <v>0</v>
      </c>
      <c r="CJ1061">
        <v>0</v>
      </c>
      <c r="CK1061">
        <v>1</v>
      </c>
    </row>
    <row r="1062" spans="1:89" hidden="1" outlineLevel="1">
      <c r="A1062" t="s">
        <v>1206</v>
      </c>
      <c r="B1062" s="9" t="s">
        <v>3141</v>
      </c>
      <c r="C1062" s="1">
        <f t="shared" si="303"/>
        <v>742</v>
      </c>
      <c r="D1062" s="7">
        <f t="shared" si="293"/>
        <v>2</v>
      </c>
      <c r="E1062" s="7">
        <f t="shared" si="294"/>
        <v>5</v>
      </c>
      <c r="F1062" s="7">
        <f t="shared" si="295"/>
        <v>1</v>
      </c>
      <c r="G1062" s="7">
        <f t="shared" si="290"/>
        <v>0</v>
      </c>
      <c r="H1062" s="49">
        <f t="shared" si="296"/>
        <v>174</v>
      </c>
      <c r="I1062" s="178">
        <f t="shared" si="297"/>
        <v>0.23450134770889489</v>
      </c>
      <c r="J1062" s="8"/>
      <c r="K1062" s="2">
        <f t="shared" si="298"/>
        <v>0.38140161725067384</v>
      </c>
      <c r="L1062" s="2">
        <f t="shared" si="299"/>
        <v>0</v>
      </c>
      <c r="M1062" s="2">
        <f t="shared" si="304"/>
        <v>0.61590296495956875</v>
      </c>
      <c r="N1062" s="2">
        <f t="shared" si="305"/>
        <v>0</v>
      </c>
      <c r="O1062" s="2">
        <f t="shared" si="306"/>
        <v>2.6954177897574594E-3</v>
      </c>
      <c r="P1062" s="1">
        <v>283</v>
      </c>
      <c r="Q1062" s="1"/>
      <c r="R1062" s="1">
        <v>457</v>
      </c>
      <c r="S1062" s="1">
        <v>0</v>
      </c>
      <c r="T1062" s="1"/>
      <c r="U1062" s="1"/>
      <c r="W1062" s="184">
        <v>0</v>
      </c>
      <c r="X1062" s="184"/>
      <c r="Y1062" s="1">
        <v>1</v>
      </c>
      <c r="Z1062" s="1">
        <f t="shared" si="300"/>
        <v>1</v>
      </c>
      <c r="AA1062" s="184">
        <v>0</v>
      </c>
      <c r="AB1062" s="184">
        <v>0</v>
      </c>
      <c r="AC1062" s="184">
        <v>0</v>
      </c>
      <c r="AD1062" s="154"/>
      <c r="AI1062" t="str">
        <f t="shared" si="291"/>
        <v>Bartlett</v>
      </c>
      <c r="AJ1062" t="s">
        <v>1806</v>
      </c>
      <c r="AK1062" s="174">
        <v>1</v>
      </c>
      <c r="AL1062" s="7"/>
      <c r="AN1062" s="98">
        <v>33</v>
      </c>
      <c r="AO1062" s="100">
        <v>3</v>
      </c>
      <c r="AP1062" s="100">
        <v>10</v>
      </c>
      <c r="AQ1062" s="107">
        <v>3700</v>
      </c>
      <c r="AR1062" s="107">
        <f t="shared" si="301"/>
        <v>33003</v>
      </c>
      <c r="AS1062" t="s">
        <v>1726</v>
      </c>
      <c r="AT1062" s="110">
        <f t="shared" si="302"/>
        <v>3303700</v>
      </c>
      <c r="AW1062">
        <v>75.290000000000006</v>
      </c>
      <c r="AX1062">
        <v>0.01</v>
      </c>
      <c r="AY1062">
        <v>75.28</v>
      </c>
      <c r="BA1062" s="7">
        <f t="shared" si="307"/>
        <v>0</v>
      </c>
      <c r="BB1062" s="7">
        <f t="shared" si="308"/>
        <v>0</v>
      </c>
      <c r="BC1062" s="7">
        <f t="shared" si="309"/>
        <v>1</v>
      </c>
      <c r="BD1062" s="7">
        <f t="shared" si="309"/>
        <v>0</v>
      </c>
      <c r="BE1062" s="7">
        <f t="shared" si="310"/>
        <v>0</v>
      </c>
      <c r="BF1062" s="118"/>
      <c r="BI1062" s="118"/>
      <c r="BJ1062" s="118"/>
      <c r="BK1062" s="168"/>
      <c r="BM1062">
        <v>0</v>
      </c>
      <c r="BN1062">
        <v>0</v>
      </c>
      <c r="BP1062">
        <v>0</v>
      </c>
      <c r="BQ1062">
        <v>0</v>
      </c>
      <c r="BR1062">
        <v>0</v>
      </c>
      <c r="BS1062">
        <v>0</v>
      </c>
      <c r="BT1062">
        <v>0</v>
      </c>
      <c r="BV1062">
        <v>0</v>
      </c>
      <c r="BW1062">
        <v>0</v>
      </c>
      <c r="BY1062">
        <v>0</v>
      </c>
      <c r="BZ1062">
        <v>0</v>
      </c>
      <c r="CA1062">
        <v>0</v>
      </c>
      <c r="CB1062">
        <v>0</v>
      </c>
      <c r="CC1062">
        <v>0</v>
      </c>
      <c r="CD1062">
        <v>0</v>
      </c>
      <c r="CE1062">
        <v>0</v>
      </c>
      <c r="CG1062">
        <v>0</v>
      </c>
      <c r="CH1062">
        <v>1</v>
      </c>
      <c r="CI1062">
        <v>0</v>
      </c>
      <c r="CJ1062">
        <v>0</v>
      </c>
      <c r="CK1062">
        <v>0</v>
      </c>
    </row>
    <row r="1063" spans="1:89" hidden="1" outlineLevel="1">
      <c r="A1063" t="s">
        <v>130</v>
      </c>
      <c r="B1063" s="9" t="s">
        <v>3141</v>
      </c>
      <c r="C1063" s="1">
        <f t="shared" si="303"/>
        <v>199</v>
      </c>
      <c r="D1063" s="7">
        <f t="shared" si="293"/>
        <v>2</v>
      </c>
      <c r="E1063" s="7">
        <f t="shared" si="294"/>
        <v>6</v>
      </c>
      <c r="F1063" s="7">
        <f t="shared" si="295"/>
        <v>1</v>
      </c>
      <c r="G1063" s="7">
        <f t="shared" si="290"/>
        <v>0</v>
      </c>
      <c r="H1063" s="49">
        <f t="shared" si="296"/>
        <v>122</v>
      </c>
      <c r="I1063" s="178">
        <f t="shared" si="297"/>
        <v>0.61306532663316582</v>
      </c>
      <c r="J1063" s="8"/>
      <c r="K1063" s="2">
        <f t="shared" si="298"/>
        <v>0.17587939698492464</v>
      </c>
      <c r="L1063" s="2">
        <f t="shared" si="299"/>
        <v>0</v>
      </c>
      <c r="M1063" s="2">
        <f t="shared" si="304"/>
        <v>0.78894472361809043</v>
      </c>
      <c r="N1063" s="2">
        <f t="shared" si="305"/>
        <v>0</v>
      </c>
      <c r="O1063" s="2">
        <f t="shared" si="306"/>
        <v>3.5175879396984966E-2</v>
      </c>
      <c r="P1063" s="1">
        <v>35</v>
      </c>
      <c r="Q1063" s="1"/>
      <c r="R1063" s="1">
        <v>157</v>
      </c>
      <c r="S1063" s="1">
        <v>0</v>
      </c>
      <c r="T1063" s="1"/>
      <c r="U1063" s="1"/>
      <c r="W1063" s="184">
        <v>0</v>
      </c>
      <c r="X1063" s="184"/>
      <c r="Y1063" s="1">
        <v>5</v>
      </c>
      <c r="Z1063" s="1">
        <f t="shared" si="300"/>
        <v>1</v>
      </c>
      <c r="AA1063" s="184">
        <v>0</v>
      </c>
      <c r="AB1063" s="184">
        <v>0</v>
      </c>
      <c r="AC1063" s="184">
        <v>1</v>
      </c>
      <c r="AD1063" s="154"/>
      <c r="AI1063" t="str">
        <f t="shared" si="291"/>
        <v>Bath</v>
      </c>
      <c r="AJ1063" t="s">
        <v>933</v>
      </c>
      <c r="AK1063" s="174">
        <v>2</v>
      </c>
      <c r="AL1063" s="7"/>
      <c r="AN1063" s="98">
        <v>33</v>
      </c>
      <c r="AO1063" s="100">
        <v>9</v>
      </c>
      <c r="AP1063" s="100">
        <v>15</v>
      </c>
      <c r="AQ1063" s="107">
        <v>3940</v>
      </c>
      <c r="AR1063" s="107">
        <f t="shared" si="301"/>
        <v>33009</v>
      </c>
      <c r="AS1063" t="s">
        <v>1726</v>
      </c>
      <c r="AT1063" s="110">
        <f t="shared" si="302"/>
        <v>3303940</v>
      </c>
      <c r="AW1063">
        <v>38.64</v>
      </c>
      <c r="AX1063">
        <v>0.46</v>
      </c>
      <c r="AY1063">
        <v>38.19</v>
      </c>
      <c r="BA1063" s="7">
        <f t="shared" si="307"/>
        <v>0</v>
      </c>
      <c r="BB1063" s="7">
        <f t="shared" si="308"/>
        <v>0</v>
      </c>
      <c r="BC1063" s="7">
        <f t="shared" si="309"/>
        <v>1</v>
      </c>
      <c r="BD1063" s="7">
        <f t="shared" si="309"/>
        <v>0</v>
      </c>
      <c r="BE1063" s="7">
        <f t="shared" si="310"/>
        <v>0</v>
      </c>
      <c r="BF1063" s="118"/>
      <c r="BI1063" s="118"/>
      <c r="BJ1063" s="118"/>
      <c r="BK1063" s="168"/>
      <c r="BM1063">
        <v>0</v>
      </c>
      <c r="BN1063">
        <v>0</v>
      </c>
      <c r="BP1063">
        <v>0</v>
      </c>
      <c r="BQ1063">
        <v>0</v>
      </c>
      <c r="BR1063">
        <v>0</v>
      </c>
      <c r="BS1063">
        <v>0</v>
      </c>
      <c r="BT1063">
        <v>0</v>
      </c>
      <c r="BV1063">
        <v>0</v>
      </c>
      <c r="BW1063">
        <v>0</v>
      </c>
      <c r="BY1063">
        <v>0</v>
      </c>
      <c r="BZ1063">
        <v>0</v>
      </c>
      <c r="CA1063">
        <v>0</v>
      </c>
      <c r="CB1063">
        <v>0</v>
      </c>
      <c r="CC1063">
        <v>1</v>
      </c>
      <c r="CD1063">
        <v>0</v>
      </c>
      <c r="CE1063">
        <v>0</v>
      </c>
      <c r="CG1063">
        <v>0</v>
      </c>
      <c r="CH1063">
        <v>0</v>
      </c>
      <c r="CI1063">
        <v>0</v>
      </c>
      <c r="CJ1063">
        <v>0</v>
      </c>
      <c r="CK1063">
        <v>0</v>
      </c>
    </row>
    <row r="1064" spans="1:89" hidden="1" outlineLevel="1">
      <c r="A1064" t="s">
        <v>1056</v>
      </c>
      <c r="B1064" s="9" t="s">
        <v>3141</v>
      </c>
      <c r="C1064" s="1">
        <f t="shared" si="303"/>
        <v>3405</v>
      </c>
      <c r="D1064" s="7">
        <f t="shared" si="293"/>
        <v>1</v>
      </c>
      <c r="E1064" s="7">
        <f t="shared" si="294"/>
        <v>7</v>
      </c>
      <c r="F1064" s="7">
        <f t="shared" si="295"/>
        <v>2</v>
      </c>
      <c r="G1064" s="7">
        <f t="shared" si="290"/>
        <v>5</v>
      </c>
      <c r="H1064" s="49">
        <f t="shared" si="296"/>
        <v>48</v>
      </c>
      <c r="I1064" s="178">
        <f t="shared" si="297"/>
        <v>1.4096916299559472E-2</v>
      </c>
      <c r="J1064" s="8"/>
      <c r="K1064" s="2">
        <f t="shared" si="298"/>
        <v>0.50073421439060206</v>
      </c>
      <c r="L1064" s="2">
        <f t="shared" si="299"/>
        <v>0</v>
      </c>
      <c r="M1064" s="2">
        <f t="shared" si="304"/>
        <v>0.48663729809104256</v>
      </c>
      <c r="N1064" s="2">
        <f t="shared" si="305"/>
        <v>3.524229074889868E-3</v>
      </c>
      <c r="O1064" s="2">
        <f t="shared" si="306"/>
        <v>9.1042584434655113E-3</v>
      </c>
      <c r="P1064" s="1">
        <v>1705</v>
      </c>
      <c r="Q1064" s="1"/>
      <c r="R1064" s="1">
        <v>1657</v>
      </c>
      <c r="S1064" s="1">
        <v>12</v>
      </c>
      <c r="T1064" s="1"/>
      <c r="U1064" s="1"/>
      <c r="W1064" s="184">
        <v>0</v>
      </c>
      <c r="X1064" s="184"/>
      <c r="Y1064" s="1">
        <v>14</v>
      </c>
      <c r="Z1064" s="1">
        <f t="shared" si="300"/>
        <v>14</v>
      </c>
      <c r="AA1064" s="184">
        <v>0</v>
      </c>
      <c r="AB1064" s="184">
        <v>0</v>
      </c>
      <c r="AC1064" s="184">
        <v>3</v>
      </c>
      <c r="AD1064" s="154"/>
      <c r="AI1064" t="str">
        <f t="shared" si="291"/>
        <v>Bedford</v>
      </c>
      <c r="AJ1064" t="s">
        <v>120</v>
      </c>
      <c r="AK1064" s="174">
        <v>1</v>
      </c>
      <c r="AL1064" s="7"/>
      <c r="AN1064" s="98">
        <v>33</v>
      </c>
      <c r="AO1064" s="100">
        <v>11</v>
      </c>
      <c r="AP1064" s="100">
        <v>15</v>
      </c>
      <c r="AQ1064" s="107">
        <v>4500</v>
      </c>
      <c r="AR1064" s="107">
        <f t="shared" si="301"/>
        <v>33011</v>
      </c>
      <c r="AS1064" t="s">
        <v>1726</v>
      </c>
      <c r="AT1064" s="110">
        <f t="shared" si="302"/>
        <v>3304500</v>
      </c>
      <c r="AW1064">
        <v>33.119999999999997</v>
      </c>
      <c r="AX1064">
        <v>0.28000000000000003</v>
      </c>
      <c r="AY1064">
        <v>32.83</v>
      </c>
      <c r="BA1064" s="7">
        <f t="shared" si="307"/>
        <v>1</v>
      </c>
      <c r="BB1064" s="7">
        <f t="shared" si="308"/>
        <v>0</v>
      </c>
      <c r="BC1064" s="7">
        <f t="shared" si="309"/>
        <v>0</v>
      </c>
      <c r="BD1064" s="7">
        <f t="shared" si="309"/>
        <v>0</v>
      </c>
      <c r="BE1064" s="7" t="e">
        <f t="shared" si="310"/>
        <v>#N/A</v>
      </c>
      <c r="BF1064" s="118"/>
      <c r="BI1064" s="118"/>
      <c r="BJ1064" s="118"/>
      <c r="BK1064" s="168"/>
      <c r="BM1064">
        <v>1</v>
      </c>
      <c r="BN1064">
        <v>0</v>
      </c>
      <c r="BP1064">
        <v>0</v>
      </c>
      <c r="BQ1064">
        <v>1</v>
      </c>
      <c r="BR1064">
        <v>1</v>
      </c>
      <c r="BS1064">
        <v>0</v>
      </c>
      <c r="BT1064">
        <v>0</v>
      </c>
      <c r="BV1064">
        <v>1</v>
      </c>
      <c r="BW1064">
        <v>0</v>
      </c>
      <c r="BY1064">
        <v>1</v>
      </c>
      <c r="BZ1064">
        <v>0</v>
      </c>
      <c r="CA1064">
        <v>1</v>
      </c>
      <c r="CB1064">
        <v>1</v>
      </c>
      <c r="CC1064">
        <v>0</v>
      </c>
      <c r="CD1064">
        <v>0</v>
      </c>
      <c r="CE1064">
        <v>1</v>
      </c>
      <c r="CG1064">
        <v>3</v>
      </c>
      <c r="CH1064">
        <v>2</v>
      </c>
      <c r="CI1064">
        <v>0</v>
      </c>
      <c r="CJ1064">
        <v>0</v>
      </c>
      <c r="CK1064">
        <v>1</v>
      </c>
    </row>
    <row r="1065" spans="1:89" hidden="1" outlineLevel="1">
      <c r="A1065" t="s">
        <v>1324</v>
      </c>
      <c r="B1065" s="9" t="s">
        <v>3141</v>
      </c>
      <c r="C1065" s="1">
        <f t="shared" si="303"/>
        <v>1047</v>
      </c>
      <c r="D1065" s="7">
        <f t="shared" si="293"/>
        <v>2</v>
      </c>
      <c r="E1065" s="7">
        <f t="shared" si="294"/>
        <v>6</v>
      </c>
      <c r="F1065" s="7">
        <f t="shared" si="295"/>
        <v>1</v>
      </c>
      <c r="G1065" s="7">
        <f t="shared" si="290"/>
        <v>5</v>
      </c>
      <c r="H1065" s="49">
        <f t="shared" si="296"/>
        <v>340</v>
      </c>
      <c r="I1065" s="178">
        <f t="shared" si="297"/>
        <v>0.32473734479465138</v>
      </c>
      <c r="J1065" s="8"/>
      <c r="K1065" s="2">
        <f t="shared" si="298"/>
        <v>0.29894937917860553</v>
      </c>
      <c r="L1065" s="2">
        <f t="shared" si="299"/>
        <v>0</v>
      </c>
      <c r="M1065" s="2">
        <f t="shared" si="304"/>
        <v>0.62368672397325697</v>
      </c>
      <c r="N1065" s="2">
        <f t="shared" si="305"/>
        <v>4.7755491881566383E-3</v>
      </c>
      <c r="O1065" s="2">
        <f t="shared" si="306"/>
        <v>7.2588347659980859E-2</v>
      </c>
      <c r="P1065" s="1">
        <v>313</v>
      </c>
      <c r="Q1065" s="1"/>
      <c r="R1065" s="1">
        <v>653</v>
      </c>
      <c r="S1065" s="1">
        <v>5</v>
      </c>
      <c r="T1065" s="1"/>
      <c r="U1065" s="1"/>
      <c r="W1065" s="184">
        <v>0</v>
      </c>
      <c r="X1065" s="184"/>
      <c r="Y1065" s="1">
        <v>70</v>
      </c>
      <c r="Z1065" s="1">
        <f t="shared" si="300"/>
        <v>6</v>
      </c>
      <c r="AA1065" s="184">
        <v>0</v>
      </c>
      <c r="AB1065" s="184">
        <v>0</v>
      </c>
      <c r="AC1065" s="184">
        <v>0</v>
      </c>
      <c r="AD1065" s="154"/>
      <c r="AI1065" t="str">
        <f t="shared" si="291"/>
        <v>Belmont</v>
      </c>
      <c r="AJ1065" t="s">
        <v>1383</v>
      </c>
      <c r="AK1065" s="174">
        <v>1</v>
      </c>
      <c r="AL1065" s="7"/>
      <c r="AN1065" s="98">
        <v>33</v>
      </c>
      <c r="AO1065" s="100">
        <v>1</v>
      </c>
      <c r="AP1065" s="100">
        <v>15</v>
      </c>
      <c r="AQ1065" s="107">
        <v>4740</v>
      </c>
      <c r="AR1065" s="107">
        <f t="shared" si="301"/>
        <v>33001</v>
      </c>
      <c r="AS1065" t="s">
        <v>1726</v>
      </c>
      <c r="AT1065" s="110">
        <f t="shared" si="302"/>
        <v>3304740</v>
      </c>
      <c r="AW1065">
        <v>32.299999999999997</v>
      </c>
      <c r="AX1065">
        <v>1.69</v>
      </c>
      <c r="AY1065">
        <v>30.61</v>
      </c>
      <c r="BA1065" s="7">
        <f t="shared" si="307"/>
        <v>0</v>
      </c>
      <c r="BB1065" s="7">
        <f t="shared" si="308"/>
        <v>0</v>
      </c>
      <c r="BC1065" s="7">
        <f t="shared" si="309"/>
        <v>1</v>
      </c>
      <c r="BD1065" s="7">
        <f t="shared" si="309"/>
        <v>0</v>
      </c>
      <c r="BE1065" s="7" t="e">
        <f t="shared" si="310"/>
        <v>#N/A</v>
      </c>
      <c r="BF1065" s="118"/>
      <c r="BI1065" s="118"/>
      <c r="BJ1065" s="118"/>
      <c r="BK1065" s="168"/>
      <c r="BM1065">
        <v>0</v>
      </c>
      <c r="BN1065">
        <v>1</v>
      </c>
      <c r="BP1065">
        <v>0</v>
      </c>
      <c r="BQ1065">
        <v>0</v>
      </c>
      <c r="BR1065">
        <v>0</v>
      </c>
      <c r="BS1065">
        <v>0</v>
      </c>
      <c r="BT1065">
        <v>0</v>
      </c>
      <c r="BV1065">
        <v>1</v>
      </c>
      <c r="BW1065">
        <v>0</v>
      </c>
      <c r="BY1065">
        <v>0</v>
      </c>
      <c r="BZ1065">
        <v>0</v>
      </c>
      <c r="CA1065">
        <v>0</v>
      </c>
      <c r="CB1065">
        <v>0</v>
      </c>
      <c r="CC1065">
        <v>1</v>
      </c>
      <c r="CD1065">
        <v>0</v>
      </c>
      <c r="CE1065">
        <v>0</v>
      </c>
      <c r="CG1065">
        <v>0</v>
      </c>
      <c r="CH1065">
        <v>2</v>
      </c>
      <c r="CI1065">
        <v>0</v>
      </c>
      <c r="CJ1065">
        <v>0</v>
      </c>
      <c r="CK1065">
        <v>1</v>
      </c>
    </row>
    <row r="1066" spans="1:89" hidden="1" outlineLevel="1">
      <c r="A1066" t="s">
        <v>2078</v>
      </c>
      <c r="B1066" s="9" t="s">
        <v>3141</v>
      </c>
      <c r="C1066" s="1">
        <f t="shared" si="303"/>
        <v>246</v>
      </c>
      <c r="D1066" s="7">
        <f t="shared" si="293"/>
        <v>2</v>
      </c>
      <c r="E1066" s="7">
        <f t="shared" si="294"/>
        <v>6</v>
      </c>
      <c r="F1066" s="7">
        <f t="shared" si="295"/>
        <v>1</v>
      </c>
      <c r="G1066" s="7">
        <f t="shared" si="290"/>
        <v>5</v>
      </c>
      <c r="H1066" s="49">
        <f t="shared" si="296"/>
        <v>122</v>
      </c>
      <c r="I1066" s="178">
        <f t="shared" si="297"/>
        <v>0.49593495934959347</v>
      </c>
      <c r="J1066" s="8"/>
      <c r="K1066" s="2">
        <f t="shared" si="298"/>
        <v>0.23170731707317074</v>
      </c>
      <c r="L1066" s="2">
        <f t="shared" si="299"/>
        <v>0</v>
      </c>
      <c r="M1066" s="2">
        <f t="shared" si="304"/>
        <v>0.72764227642276424</v>
      </c>
      <c r="N1066" s="2">
        <f t="shared" si="305"/>
        <v>4.0650406504065045E-3</v>
      </c>
      <c r="O1066" s="2">
        <f t="shared" si="306"/>
        <v>3.6585365853658534E-2</v>
      </c>
      <c r="P1066" s="1">
        <v>57</v>
      </c>
      <c r="Q1066" s="1"/>
      <c r="R1066" s="1">
        <v>179</v>
      </c>
      <c r="S1066" s="1">
        <v>1</v>
      </c>
      <c r="T1066" s="1"/>
      <c r="U1066" s="1"/>
      <c r="W1066" s="184">
        <v>0</v>
      </c>
      <c r="X1066" s="184"/>
      <c r="Y1066" s="1">
        <v>5</v>
      </c>
      <c r="Z1066" s="1">
        <f t="shared" si="300"/>
        <v>4</v>
      </c>
      <c r="AA1066" s="184">
        <v>0</v>
      </c>
      <c r="AB1066" s="184">
        <v>0</v>
      </c>
      <c r="AC1066" s="184">
        <v>0</v>
      </c>
      <c r="AD1066" s="154"/>
      <c r="AI1066" t="str">
        <f t="shared" si="291"/>
        <v>Bennington</v>
      </c>
      <c r="AJ1066" t="s">
        <v>120</v>
      </c>
      <c r="AK1066" s="174">
        <v>2</v>
      </c>
      <c r="AL1066" s="7"/>
      <c r="AN1066" s="98">
        <v>33</v>
      </c>
      <c r="AO1066" s="100">
        <v>11</v>
      </c>
      <c r="AP1066" s="100">
        <v>20</v>
      </c>
      <c r="AQ1066" s="107">
        <v>4900</v>
      </c>
      <c r="AR1066" s="107">
        <f t="shared" si="301"/>
        <v>33011</v>
      </c>
      <c r="AS1066" t="s">
        <v>1726</v>
      </c>
      <c r="AT1066" s="110">
        <f t="shared" si="302"/>
        <v>3304900</v>
      </c>
      <c r="AW1066">
        <v>11.32</v>
      </c>
      <c r="AX1066">
        <v>0.26</v>
      </c>
      <c r="AY1066">
        <v>11.06</v>
      </c>
      <c r="BA1066" s="7">
        <f t="shared" si="307"/>
        <v>0</v>
      </c>
      <c r="BB1066" s="7">
        <f t="shared" si="308"/>
        <v>0</v>
      </c>
      <c r="BC1066" s="7">
        <f t="shared" si="309"/>
        <v>1</v>
      </c>
      <c r="BD1066" s="7">
        <f t="shared" si="309"/>
        <v>0</v>
      </c>
      <c r="BE1066" s="7" t="e">
        <f t="shared" si="310"/>
        <v>#N/A</v>
      </c>
      <c r="BF1066" s="118"/>
      <c r="BI1066" s="118"/>
      <c r="BJ1066" s="118"/>
      <c r="BK1066" s="168"/>
      <c r="BM1066">
        <v>0</v>
      </c>
      <c r="BN1066">
        <v>0</v>
      </c>
      <c r="BP1066">
        <v>0</v>
      </c>
      <c r="BQ1066">
        <v>0</v>
      </c>
      <c r="BR1066">
        <v>0</v>
      </c>
      <c r="BS1066">
        <v>0</v>
      </c>
      <c r="BT1066">
        <v>0</v>
      </c>
      <c r="BV1066">
        <v>0</v>
      </c>
      <c r="BW1066">
        <v>0</v>
      </c>
      <c r="BY1066">
        <v>0</v>
      </c>
      <c r="BZ1066">
        <v>0</v>
      </c>
      <c r="CA1066">
        <v>0</v>
      </c>
      <c r="CB1066">
        <v>0</v>
      </c>
      <c r="CC1066">
        <v>0</v>
      </c>
      <c r="CD1066">
        <v>0</v>
      </c>
      <c r="CE1066">
        <v>0</v>
      </c>
      <c r="CG1066">
        <v>4</v>
      </c>
      <c r="CH1066">
        <v>0</v>
      </c>
      <c r="CI1066">
        <v>0</v>
      </c>
      <c r="CJ1066">
        <v>0</v>
      </c>
      <c r="CK1066">
        <v>0</v>
      </c>
    </row>
    <row r="1067" spans="1:89" hidden="1" outlineLevel="1">
      <c r="A1067" t="s">
        <v>1166</v>
      </c>
      <c r="B1067" s="9" t="s">
        <v>3141</v>
      </c>
      <c r="C1067" s="1">
        <f t="shared" si="303"/>
        <v>68</v>
      </c>
      <c r="D1067" s="7">
        <f t="shared" si="293"/>
        <v>2</v>
      </c>
      <c r="E1067" s="7">
        <f t="shared" si="294"/>
        <v>5</v>
      </c>
      <c r="F1067" s="7">
        <f t="shared" si="295"/>
        <v>1</v>
      </c>
      <c r="G1067" s="7">
        <f t="shared" si="290"/>
        <v>0</v>
      </c>
      <c r="H1067" s="49">
        <f t="shared" si="296"/>
        <v>28</v>
      </c>
      <c r="I1067" s="178">
        <f t="shared" si="297"/>
        <v>0.41176470588235292</v>
      </c>
      <c r="J1067" s="8"/>
      <c r="K1067" s="2">
        <f t="shared" si="298"/>
        <v>0.26470588235294118</v>
      </c>
      <c r="L1067" s="2">
        <f t="shared" si="299"/>
        <v>0</v>
      </c>
      <c r="M1067" s="2">
        <f t="shared" si="304"/>
        <v>0.67647058823529416</v>
      </c>
      <c r="N1067" s="2">
        <f t="shared" si="305"/>
        <v>0</v>
      </c>
      <c r="O1067" s="2">
        <f t="shared" si="306"/>
        <v>5.8823529411764719E-2</v>
      </c>
      <c r="P1067" s="1">
        <v>18</v>
      </c>
      <c r="Q1067" s="1"/>
      <c r="R1067" s="1">
        <v>46</v>
      </c>
      <c r="S1067" s="1">
        <v>0</v>
      </c>
      <c r="T1067" s="1"/>
      <c r="U1067" s="1"/>
      <c r="W1067" s="184">
        <v>0</v>
      </c>
      <c r="X1067" s="184"/>
      <c r="Y1067" s="1">
        <v>1</v>
      </c>
      <c r="Z1067" s="1">
        <f t="shared" si="300"/>
        <v>3</v>
      </c>
      <c r="AA1067" s="184">
        <v>0</v>
      </c>
      <c r="AB1067" s="184">
        <v>0</v>
      </c>
      <c r="AC1067" s="184">
        <v>0</v>
      </c>
      <c r="AD1067" s="154"/>
      <c r="AI1067" t="str">
        <f t="shared" si="291"/>
        <v>Benton</v>
      </c>
      <c r="AJ1067" t="s">
        <v>933</v>
      </c>
      <c r="AK1067" s="174">
        <v>2</v>
      </c>
      <c r="AL1067" s="7"/>
      <c r="AN1067" s="98">
        <v>33</v>
      </c>
      <c r="AO1067" s="100">
        <v>9</v>
      </c>
      <c r="AP1067" s="100">
        <v>20</v>
      </c>
      <c r="AQ1067" s="107">
        <v>5060</v>
      </c>
      <c r="AR1067" s="107">
        <f t="shared" si="301"/>
        <v>33009</v>
      </c>
      <c r="AS1067" t="s">
        <v>1726</v>
      </c>
      <c r="AT1067" s="110">
        <f t="shared" si="302"/>
        <v>3305060</v>
      </c>
      <c r="AW1067">
        <v>48.37</v>
      </c>
      <c r="AX1067">
        <v>0.23</v>
      </c>
      <c r="AY1067">
        <v>48.15</v>
      </c>
      <c r="BA1067" s="7">
        <f t="shared" si="307"/>
        <v>0</v>
      </c>
      <c r="BB1067" s="7">
        <f t="shared" si="308"/>
        <v>0</v>
      </c>
      <c r="BC1067" s="7">
        <f t="shared" si="309"/>
        <v>1</v>
      </c>
      <c r="BD1067" s="7">
        <f t="shared" si="309"/>
        <v>0</v>
      </c>
      <c r="BE1067" s="7">
        <f t="shared" si="310"/>
        <v>0</v>
      </c>
      <c r="BF1067" s="118"/>
      <c r="BI1067" s="118"/>
      <c r="BJ1067" s="118"/>
      <c r="BK1067" s="168"/>
      <c r="BM1067">
        <v>0</v>
      </c>
      <c r="BN1067">
        <v>1</v>
      </c>
      <c r="BP1067">
        <v>0</v>
      </c>
      <c r="BQ1067">
        <v>0</v>
      </c>
      <c r="BR1067">
        <v>1</v>
      </c>
      <c r="BS1067">
        <v>0</v>
      </c>
      <c r="BT1067">
        <v>0</v>
      </c>
      <c r="BV1067">
        <v>0</v>
      </c>
      <c r="BW1067">
        <v>0</v>
      </c>
      <c r="BY1067">
        <v>0</v>
      </c>
      <c r="BZ1067">
        <v>0</v>
      </c>
      <c r="CA1067">
        <v>0</v>
      </c>
      <c r="CB1067">
        <v>0</v>
      </c>
      <c r="CC1067">
        <v>1</v>
      </c>
      <c r="CD1067">
        <v>0</v>
      </c>
      <c r="CE1067">
        <v>0</v>
      </c>
      <c r="CG1067">
        <v>0</v>
      </c>
      <c r="CH1067">
        <v>0</v>
      </c>
      <c r="CI1067">
        <v>0</v>
      </c>
      <c r="CJ1067">
        <v>0</v>
      </c>
      <c r="CK1067">
        <v>0</v>
      </c>
    </row>
    <row r="1068" spans="1:89" hidden="1" outlineLevel="1">
      <c r="A1068" t="s">
        <v>1649</v>
      </c>
      <c r="B1068" s="9" t="s">
        <v>3141</v>
      </c>
      <c r="C1068" s="1">
        <f t="shared" si="303"/>
        <v>1896</v>
      </c>
      <c r="D1068" s="7">
        <f t="shared" si="293"/>
        <v>2</v>
      </c>
      <c r="E1068" s="7">
        <f t="shared" si="294"/>
        <v>8</v>
      </c>
      <c r="F1068" s="7">
        <f t="shared" si="295"/>
        <v>1</v>
      </c>
      <c r="G1068" s="7">
        <f t="shared" si="290"/>
        <v>5</v>
      </c>
      <c r="H1068" s="49">
        <f t="shared" si="296"/>
        <v>243</v>
      </c>
      <c r="I1068" s="178">
        <f t="shared" si="297"/>
        <v>0.12816455696202531</v>
      </c>
      <c r="J1068" s="8"/>
      <c r="K1068" s="2">
        <f t="shared" si="298"/>
        <v>0.42457805907172996</v>
      </c>
      <c r="L1068" s="2">
        <f t="shared" si="299"/>
        <v>0</v>
      </c>
      <c r="M1068" s="2">
        <f t="shared" si="304"/>
        <v>0.5527426160337553</v>
      </c>
      <c r="N1068" s="2">
        <f t="shared" si="305"/>
        <v>3.6919831223628692E-3</v>
      </c>
      <c r="O1068" s="2">
        <f t="shared" si="306"/>
        <v>1.8987341772151872E-2</v>
      </c>
      <c r="P1068" s="1">
        <v>805</v>
      </c>
      <c r="Q1068" s="1"/>
      <c r="R1068" s="1">
        <v>1048</v>
      </c>
      <c r="S1068" s="1">
        <v>7</v>
      </c>
      <c r="T1068" s="1"/>
      <c r="U1068" s="1"/>
      <c r="W1068" s="184">
        <v>0</v>
      </c>
      <c r="X1068" s="184"/>
      <c r="Y1068" s="1">
        <v>25</v>
      </c>
      <c r="Z1068" s="1">
        <f t="shared" si="300"/>
        <v>9</v>
      </c>
      <c r="AA1068" s="184">
        <v>1</v>
      </c>
      <c r="AB1068" s="184">
        <v>0</v>
      </c>
      <c r="AC1068" s="184">
        <v>1</v>
      </c>
      <c r="AD1068" s="154"/>
      <c r="AI1068" t="str">
        <f t="shared" si="291"/>
        <v>Berlin</v>
      </c>
      <c r="AJ1068" t="s">
        <v>1943</v>
      </c>
      <c r="AK1068" s="174">
        <v>2</v>
      </c>
      <c r="AL1068" s="7"/>
      <c r="AN1068" s="98">
        <v>33</v>
      </c>
      <c r="AO1068" s="100">
        <v>7</v>
      </c>
      <c r="AP1068" s="100">
        <v>20</v>
      </c>
      <c r="AQ1068" s="107">
        <v>5140</v>
      </c>
      <c r="AR1068" s="107">
        <f t="shared" si="301"/>
        <v>33007</v>
      </c>
      <c r="AS1068" t="s">
        <v>1037</v>
      </c>
      <c r="AT1068" s="110">
        <f t="shared" si="302"/>
        <v>3305140</v>
      </c>
      <c r="AW1068">
        <v>62.46</v>
      </c>
      <c r="AX1068">
        <v>0.73</v>
      </c>
      <c r="AY1068">
        <v>61.73</v>
      </c>
      <c r="BA1068" s="7">
        <f t="shared" si="307"/>
        <v>0</v>
      </c>
      <c r="BB1068" s="7">
        <f t="shared" si="308"/>
        <v>0</v>
      </c>
      <c r="BC1068" s="7">
        <f t="shared" si="309"/>
        <v>1</v>
      </c>
      <c r="BD1068" s="7">
        <f t="shared" si="309"/>
        <v>0</v>
      </c>
      <c r="BE1068" s="7" t="e">
        <f t="shared" si="310"/>
        <v>#N/A</v>
      </c>
      <c r="BF1068" s="118"/>
      <c r="BI1068" s="118"/>
      <c r="BJ1068" s="118"/>
      <c r="BK1068" s="168"/>
      <c r="BM1068">
        <v>0</v>
      </c>
      <c r="BN1068">
        <v>1</v>
      </c>
      <c r="BP1068">
        <v>0</v>
      </c>
      <c r="BQ1068">
        <v>0</v>
      </c>
      <c r="BR1068">
        <v>0</v>
      </c>
      <c r="BS1068">
        <v>0</v>
      </c>
      <c r="BT1068">
        <v>0</v>
      </c>
      <c r="BV1068">
        <v>0</v>
      </c>
      <c r="BW1068">
        <v>1</v>
      </c>
      <c r="BY1068">
        <v>1</v>
      </c>
      <c r="BZ1068">
        <v>0</v>
      </c>
      <c r="CA1068">
        <v>0</v>
      </c>
      <c r="CB1068">
        <v>0</v>
      </c>
      <c r="CC1068">
        <v>1</v>
      </c>
      <c r="CD1068">
        <v>0</v>
      </c>
      <c r="CE1068">
        <v>0</v>
      </c>
      <c r="CG1068">
        <v>0</v>
      </c>
      <c r="CH1068">
        <v>5</v>
      </c>
      <c r="CI1068">
        <v>0</v>
      </c>
      <c r="CJ1068">
        <v>0</v>
      </c>
      <c r="CK1068">
        <v>0</v>
      </c>
    </row>
    <row r="1069" spans="1:89" hidden="1" outlineLevel="1">
      <c r="A1069" s="9" t="s">
        <v>906</v>
      </c>
      <c r="B1069" s="9" t="s">
        <v>3141</v>
      </c>
      <c r="C1069" s="1">
        <f t="shared" si="303"/>
        <v>650</v>
      </c>
      <c r="D1069" s="7">
        <f t="shared" si="293"/>
        <v>2</v>
      </c>
      <c r="E1069" s="7">
        <f t="shared" si="294"/>
        <v>6</v>
      </c>
      <c r="F1069" s="7">
        <f t="shared" si="295"/>
        <v>1</v>
      </c>
      <c r="G1069" s="7">
        <f t="shared" si="290"/>
        <v>4</v>
      </c>
      <c r="H1069" s="49">
        <f t="shared" si="296"/>
        <v>341</v>
      </c>
      <c r="I1069" s="178">
        <f t="shared" si="297"/>
        <v>0.52461538461538459</v>
      </c>
      <c r="J1069" s="8"/>
      <c r="K1069" s="2">
        <f t="shared" si="298"/>
        <v>0.22769230769230769</v>
      </c>
      <c r="L1069" s="2">
        <f t="shared" si="299"/>
        <v>0</v>
      </c>
      <c r="M1069" s="2">
        <f t="shared" si="304"/>
        <v>0.75230769230769234</v>
      </c>
      <c r="N1069" s="2">
        <f t="shared" si="305"/>
        <v>1.5384615384615385E-3</v>
      </c>
      <c r="O1069" s="2">
        <f t="shared" si="306"/>
        <v>1.8461538461538481E-2</v>
      </c>
      <c r="P1069" s="1">
        <v>148</v>
      </c>
      <c r="Q1069" s="1"/>
      <c r="R1069" s="1">
        <v>489</v>
      </c>
      <c r="S1069" s="1">
        <v>1</v>
      </c>
      <c r="T1069" s="1"/>
      <c r="U1069" s="1"/>
      <c r="W1069" s="184">
        <v>0</v>
      </c>
      <c r="X1069" s="184"/>
      <c r="Y1069" s="1">
        <v>11</v>
      </c>
      <c r="Z1069" s="1">
        <f t="shared" si="300"/>
        <v>0</v>
      </c>
      <c r="AA1069" s="184">
        <v>1</v>
      </c>
      <c r="AB1069" s="184">
        <v>0</v>
      </c>
      <c r="AC1069" s="184">
        <v>0</v>
      </c>
      <c r="AD1069" s="154"/>
      <c r="AI1069" t="str">
        <f t="shared" si="291"/>
        <v>Bethlehem</v>
      </c>
      <c r="AJ1069" t="s">
        <v>933</v>
      </c>
      <c r="AK1069" s="174">
        <v>2</v>
      </c>
      <c r="AL1069" s="7"/>
      <c r="AN1069" s="98">
        <v>33</v>
      </c>
      <c r="AO1069" s="100">
        <v>9</v>
      </c>
      <c r="AP1069" s="100">
        <v>25</v>
      </c>
      <c r="AQ1069" s="107">
        <v>5460</v>
      </c>
      <c r="AR1069" s="107">
        <f t="shared" si="301"/>
        <v>33009</v>
      </c>
      <c r="AS1069" t="s">
        <v>1726</v>
      </c>
      <c r="AT1069" s="110">
        <f t="shared" si="302"/>
        <v>3305460</v>
      </c>
      <c r="AW1069">
        <v>91</v>
      </c>
      <c r="AX1069">
        <v>7.0000000000000007E-2</v>
      </c>
      <c r="AY1069">
        <v>90.94</v>
      </c>
      <c r="BA1069" s="7">
        <f t="shared" si="307"/>
        <v>0</v>
      </c>
      <c r="BB1069" s="7">
        <f t="shared" si="308"/>
        <v>0</v>
      </c>
      <c r="BC1069" s="7">
        <f t="shared" si="309"/>
        <v>1</v>
      </c>
      <c r="BD1069" s="7">
        <f t="shared" si="309"/>
        <v>0</v>
      </c>
      <c r="BE1069" s="7" t="e">
        <f t="shared" si="310"/>
        <v>#N/A</v>
      </c>
      <c r="BF1069" s="118"/>
      <c r="BI1069" s="118"/>
      <c r="BJ1069" s="118"/>
      <c r="BK1069" s="168"/>
      <c r="BM1069">
        <v>0</v>
      </c>
      <c r="BN1069">
        <v>0</v>
      </c>
      <c r="BP1069">
        <v>0</v>
      </c>
      <c r="BQ1069">
        <v>0</v>
      </c>
      <c r="BR1069">
        <v>0</v>
      </c>
      <c r="BS1069">
        <v>0</v>
      </c>
      <c r="BT1069">
        <v>0</v>
      </c>
      <c r="BV1069">
        <v>0</v>
      </c>
      <c r="BW1069">
        <v>0</v>
      </c>
      <c r="BY1069">
        <v>0</v>
      </c>
      <c r="BZ1069">
        <v>0</v>
      </c>
      <c r="CA1069">
        <v>0</v>
      </c>
      <c r="CB1069">
        <v>0</v>
      </c>
      <c r="CC1069">
        <v>0</v>
      </c>
      <c r="CD1069">
        <v>0</v>
      </c>
      <c r="CE1069">
        <v>0</v>
      </c>
      <c r="CG1069">
        <v>0</v>
      </c>
      <c r="CH1069">
        <v>0</v>
      </c>
      <c r="CI1069">
        <v>0</v>
      </c>
      <c r="CJ1069">
        <v>0</v>
      </c>
      <c r="CK1069">
        <v>0</v>
      </c>
    </row>
    <row r="1070" spans="1:89" hidden="1" outlineLevel="1">
      <c r="A1070" t="s">
        <v>1734</v>
      </c>
      <c r="B1070" s="9" t="s">
        <v>3141</v>
      </c>
      <c r="C1070" s="1">
        <f t="shared" si="303"/>
        <v>667</v>
      </c>
      <c r="D1070" s="7">
        <f t="shared" si="293"/>
        <v>2</v>
      </c>
      <c r="E1070" s="7">
        <f t="shared" si="294"/>
        <v>8</v>
      </c>
      <c r="F1070" s="7">
        <f t="shared" si="295"/>
        <v>1</v>
      </c>
      <c r="G1070" s="7">
        <f t="shared" si="290"/>
        <v>5</v>
      </c>
      <c r="H1070" s="49">
        <f t="shared" si="296"/>
        <v>188</v>
      </c>
      <c r="I1070" s="178">
        <f t="shared" si="297"/>
        <v>0.2818590704647676</v>
      </c>
      <c r="J1070" s="8"/>
      <c r="K1070" s="2">
        <f t="shared" si="298"/>
        <v>0.34782608695652173</v>
      </c>
      <c r="L1070" s="2">
        <f t="shared" si="299"/>
        <v>0</v>
      </c>
      <c r="M1070" s="2">
        <f t="shared" si="304"/>
        <v>0.62968515742128939</v>
      </c>
      <c r="N1070" s="2">
        <f t="shared" si="305"/>
        <v>1.4992503748125937E-3</v>
      </c>
      <c r="O1070" s="2">
        <f t="shared" si="306"/>
        <v>2.0989505247376288E-2</v>
      </c>
      <c r="P1070" s="1">
        <v>232</v>
      </c>
      <c r="Q1070" s="1"/>
      <c r="R1070" s="1">
        <v>420</v>
      </c>
      <c r="S1070" s="1">
        <v>1</v>
      </c>
      <c r="T1070" s="1"/>
      <c r="U1070" s="1"/>
      <c r="W1070" s="184">
        <v>0</v>
      </c>
      <c r="X1070" s="184"/>
      <c r="Y1070" s="1">
        <v>5</v>
      </c>
      <c r="Z1070" s="1">
        <f t="shared" si="300"/>
        <v>7</v>
      </c>
      <c r="AA1070" s="184">
        <v>1</v>
      </c>
      <c r="AB1070" s="184">
        <v>1</v>
      </c>
      <c r="AC1070" s="184">
        <v>0</v>
      </c>
      <c r="AD1070" s="154"/>
      <c r="AI1070" t="str">
        <f t="shared" si="291"/>
        <v>Boscawen</v>
      </c>
      <c r="AJ1070" t="s">
        <v>1658</v>
      </c>
      <c r="AK1070" s="174">
        <v>2</v>
      </c>
      <c r="AL1070" s="7"/>
      <c r="AN1070" s="98">
        <v>33</v>
      </c>
      <c r="AO1070" s="100">
        <v>13</v>
      </c>
      <c r="AP1070" s="100">
        <v>15</v>
      </c>
      <c r="AQ1070" s="107">
        <v>6260</v>
      </c>
      <c r="AR1070" s="107">
        <f t="shared" si="301"/>
        <v>33013</v>
      </c>
      <c r="AS1070" t="s">
        <v>1726</v>
      </c>
      <c r="AT1070" s="110">
        <f t="shared" si="302"/>
        <v>3306260</v>
      </c>
      <c r="AW1070">
        <v>25.4</v>
      </c>
      <c r="AX1070">
        <v>0.68</v>
      </c>
      <c r="AY1070">
        <v>24.73</v>
      </c>
      <c r="BA1070" s="7">
        <f t="shared" si="307"/>
        <v>0</v>
      </c>
      <c r="BB1070" s="7">
        <f t="shared" si="308"/>
        <v>0</v>
      </c>
      <c r="BC1070" s="7">
        <f t="shared" si="309"/>
        <v>1</v>
      </c>
      <c r="BD1070" s="7">
        <f t="shared" si="309"/>
        <v>0</v>
      </c>
      <c r="BE1070" s="7" t="e">
        <f t="shared" si="310"/>
        <v>#N/A</v>
      </c>
      <c r="BF1070" s="118"/>
      <c r="BI1070" s="118"/>
      <c r="BJ1070" s="118"/>
      <c r="BK1070" s="168"/>
      <c r="BM1070">
        <v>0</v>
      </c>
      <c r="BN1070">
        <v>0</v>
      </c>
      <c r="BP1070">
        <v>0</v>
      </c>
      <c r="BQ1070">
        <v>0</v>
      </c>
      <c r="BR1070">
        <v>0</v>
      </c>
      <c r="BS1070">
        <v>0</v>
      </c>
      <c r="BT1070">
        <v>0</v>
      </c>
      <c r="BV1070">
        <v>0</v>
      </c>
      <c r="BW1070">
        <v>0</v>
      </c>
      <c r="BY1070">
        <v>0</v>
      </c>
      <c r="BZ1070">
        <v>0</v>
      </c>
      <c r="CA1070">
        <v>0</v>
      </c>
      <c r="CB1070">
        <v>0</v>
      </c>
      <c r="CC1070">
        <v>2</v>
      </c>
      <c r="CD1070">
        <v>0</v>
      </c>
      <c r="CE1070">
        <v>0</v>
      </c>
      <c r="CG1070">
        <v>1</v>
      </c>
      <c r="CH1070">
        <v>2</v>
      </c>
      <c r="CI1070">
        <v>0</v>
      </c>
      <c r="CJ1070">
        <v>0</v>
      </c>
      <c r="CK1070">
        <v>2</v>
      </c>
    </row>
    <row r="1071" spans="1:89" hidden="1" outlineLevel="1">
      <c r="A1071" t="s">
        <v>1124</v>
      </c>
      <c r="B1071" s="9" t="s">
        <v>3141</v>
      </c>
      <c r="C1071" s="1">
        <f t="shared" si="303"/>
        <v>1792</v>
      </c>
      <c r="D1071" s="7">
        <f t="shared" si="293"/>
        <v>2</v>
      </c>
      <c r="E1071" s="7">
        <f t="shared" si="294"/>
        <v>6</v>
      </c>
      <c r="F1071" s="7">
        <f t="shared" si="295"/>
        <v>1</v>
      </c>
      <c r="G1071" s="7">
        <f t="shared" si="290"/>
        <v>4</v>
      </c>
      <c r="H1071" s="49">
        <f t="shared" si="296"/>
        <v>64</v>
      </c>
      <c r="I1071" s="178">
        <f t="shared" si="297"/>
        <v>3.5714285714285712E-2</v>
      </c>
      <c r="J1071" s="8"/>
      <c r="K1071" s="2">
        <f t="shared" si="298"/>
        <v>0.47488839285714285</v>
      </c>
      <c r="L1071" s="2">
        <f t="shared" si="299"/>
        <v>0</v>
      </c>
      <c r="M1071" s="2">
        <f t="shared" si="304"/>
        <v>0.5106026785714286</v>
      </c>
      <c r="N1071" s="2">
        <f t="shared" si="305"/>
        <v>3.90625E-3</v>
      </c>
      <c r="O1071" s="2">
        <f t="shared" si="306"/>
        <v>1.0602678571428603E-2</v>
      </c>
      <c r="P1071" s="1">
        <v>851</v>
      </c>
      <c r="Q1071" s="1"/>
      <c r="R1071" s="1">
        <v>915</v>
      </c>
      <c r="S1071" s="1">
        <v>7</v>
      </c>
      <c r="T1071" s="1"/>
      <c r="U1071" s="1"/>
      <c r="W1071" s="184">
        <v>0</v>
      </c>
      <c r="X1071" s="184"/>
      <c r="Y1071" s="1">
        <v>13</v>
      </c>
      <c r="Z1071" s="1">
        <f t="shared" si="300"/>
        <v>6</v>
      </c>
      <c r="AA1071" s="184">
        <v>0</v>
      </c>
      <c r="AB1071" s="184">
        <v>0</v>
      </c>
      <c r="AC1071" s="184">
        <v>0</v>
      </c>
      <c r="AD1071" s="154"/>
      <c r="AI1071" t="str">
        <f t="shared" si="291"/>
        <v>Bow</v>
      </c>
      <c r="AJ1071" t="s">
        <v>1658</v>
      </c>
      <c r="AK1071" s="174">
        <v>2</v>
      </c>
      <c r="AL1071" s="7"/>
      <c r="AN1071" s="98">
        <v>33</v>
      </c>
      <c r="AO1071" s="100">
        <v>13</v>
      </c>
      <c r="AP1071" s="100">
        <v>20</v>
      </c>
      <c r="AQ1071" s="107">
        <v>6500</v>
      </c>
      <c r="AR1071" s="107">
        <f t="shared" si="301"/>
        <v>33013</v>
      </c>
      <c r="AS1071" t="s">
        <v>1726</v>
      </c>
      <c r="AT1071" s="110">
        <f t="shared" si="302"/>
        <v>3306500</v>
      </c>
      <c r="AW1071">
        <v>28.47</v>
      </c>
      <c r="AX1071">
        <v>0.4</v>
      </c>
      <c r="AY1071">
        <v>28.07</v>
      </c>
      <c r="BA1071" s="7">
        <f t="shared" si="307"/>
        <v>0</v>
      </c>
      <c r="BB1071" s="7">
        <f t="shared" si="308"/>
        <v>0</v>
      </c>
      <c r="BC1071" s="7">
        <f t="shared" si="309"/>
        <v>1</v>
      </c>
      <c r="BD1071" s="7">
        <f t="shared" si="309"/>
        <v>0</v>
      </c>
      <c r="BE1071" s="7" t="e">
        <f t="shared" si="310"/>
        <v>#N/A</v>
      </c>
      <c r="BF1071" s="118"/>
      <c r="BI1071" s="118"/>
      <c r="BJ1071" s="118"/>
      <c r="BK1071" s="168"/>
      <c r="BM1071">
        <v>0</v>
      </c>
      <c r="BN1071">
        <v>1</v>
      </c>
      <c r="BP1071">
        <v>0</v>
      </c>
      <c r="BQ1071">
        <v>0</v>
      </c>
      <c r="BR1071">
        <v>1</v>
      </c>
      <c r="BS1071">
        <v>1</v>
      </c>
      <c r="BT1071">
        <v>0</v>
      </c>
      <c r="BV1071">
        <v>0</v>
      </c>
      <c r="BW1071">
        <v>0</v>
      </c>
      <c r="BY1071">
        <v>0</v>
      </c>
      <c r="BZ1071">
        <v>0</v>
      </c>
      <c r="CA1071">
        <v>0</v>
      </c>
      <c r="CB1071">
        <v>0</v>
      </c>
      <c r="CC1071">
        <v>0</v>
      </c>
      <c r="CD1071">
        <v>0</v>
      </c>
      <c r="CE1071">
        <v>0</v>
      </c>
      <c r="CG1071">
        <v>1</v>
      </c>
      <c r="CH1071">
        <v>1</v>
      </c>
      <c r="CI1071">
        <v>0</v>
      </c>
      <c r="CJ1071">
        <v>0</v>
      </c>
      <c r="CK1071">
        <v>1</v>
      </c>
    </row>
    <row r="1072" spans="1:89" hidden="1" outlineLevel="1">
      <c r="A1072" t="s">
        <v>2229</v>
      </c>
      <c r="B1072" s="9" t="s">
        <v>3141</v>
      </c>
      <c r="C1072" s="1">
        <f t="shared" si="303"/>
        <v>346</v>
      </c>
      <c r="D1072" s="7">
        <f t="shared" si="293"/>
        <v>2</v>
      </c>
      <c r="E1072" s="7">
        <f t="shared" si="294"/>
        <v>5</v>
      </c>
      <c r="F1072" s="7">
        <f t="shared" si="295"/>
        <v>1</v>
      </c>
      <c r="G1072" s="7">
        <f t="shared" si="290"/>
        <v>4</v>
      </c>
      <c r="H1072" s="49">
        <f t="shared" si="296"/>
        <v>134</v>
      </c>
      <c r="I1072" s="178">
        <f t="shared" si="297"/>
        <v>0.38728323699421963</v>
      </c>
      <c r="J1072" s="8"/>
      <c r="K1072" s="2">
        <f t="shared" si="298"/>
        <v>0.2947976878612717</v>
      </c>
      <c r="L1072" s="2">
        <f t="shared" si="299"/>
        <v>0</v>
      </c>
      <c r="M1072" s="2">
        <f t="shared" si="304"/>
        <v>0.68208092485549132</v>
      </c>
      <c r="N1072" s="2">
        <f t="shared" si="305"/>
        <v>2.8901734104046241E-3</v>
      </c>
      <c r="O1072" s="2">
        <f t="shared" si="306"/>
        <v>2.023121387283236E-2</v>
      </c>
      <c r="P1072" s="1">
        <v>102</v>
      </c>
      <c r="Q1072" s="1"/>
      <c r="R1072" s="1">
        <v>236</v>
      </c>
      <c r="S1072" s="1">
        <v>1</v>
      </c>
      <c r="T1072" s="1"/>
      <c r="U1072" s="1"/>
      <c r="W1072" s="184">
        <v>0</v>
      </c>
      <c r="X1072" s="184"/>
      <c r="Y1072" s="1">
        <v>7</v>
      </c>
      <c r="Z1072" s="1">
        <f t="shared" si="300"/>
        <v>0</v>
      </c>
      <c r="AA1072" s="184">
        <v>0</v>
      </c>
      <c r="AB1072" s="184">
        <v>0</v>
      </c>
      <c r="AC1072" s="184">
        <v>0</v>
      </c>
      <c r="AD1072" s="154"/>
      <c r="AI1072" t="str">
        <f t="shared" si="291"/>
        <v>Bradford</v>
      </c>
      <c r="AJ1072" t="s">
        <v>1658</v>
      </c>
      <c r="AK1072" s="174">
        <v>2</v>
      </c>
      <c r="AL1072" s="7"/>
      <c r="AN1072" s="98">
        <v>33</v>
      </c>
      <c r="AO1072" s="100">
        <v>13</v>
      </c>
      <c r="AP1072" s="100">
        <v>25</v>
      </c>
      <c r="AQ1072" s="107">
        <v>6980</v>
      </c>
      <c r="AR1072" s="107">
        <f t="shared" si="301"/>
        <v>33013</v>
      </c>
      <c r="AS1072" t="s">
        <v>1726</v>
      </c>
      <c r="AT1072" s="110">
        <f t="shared" si="302"/>
        <v>3306980</v>
      </c>
      <c r="AW1072">
        <v>36.01</v>
      </c>
      <c r="AX1072">
        <v>0.7</v>
      </c>
      <c r="AY1072">
        <v>35.32</v>
      </c>
      <c r="BA1072" s="7">
        <f t="shared" si="307"/>
        <v>0</v>
      </c>
      <c r="BB1072" s="7">
        <f t="shared" si="308"/>
        <v>0</v>
      </c>
      <c r="BC1072" s="7">
        <f t="shared" si="309"/>
        <v>1</v>
      </c>
      <c r="BD1072" s="7">
        <f t="shared" si="309"/>
        <v>0</v>
      </c>
      <c r="BE1072" s="7" t="e">
        <f t="shared" si="310"/>
        <v>#N/A</v>
      </c>
      <c r="BF1072" s="118"/>
      <c r="BI1072" s="118"/>
      <c r="BJ1072" s="118"/>
      <c r="BK1072" s="168"/>
      <c r="BM1072">
        <v>0</v>
      </c>
      <c r="BN1072">
        <v>0</v>
      </c>
      <c r="BP1072">
        <v>0</v>
      </c>
      <c r="BQ1072">
        <v>0</v>
      </c>
      <c r="BR1072">
        <v>0</v>
      </c>
      <c r="BS1072">
        <v>0</v>
      </c>
      <c r="BT1072">
        <v>0</v>
      </c>
      <c r="BV1072">
        <v>0</v>
      </c>
      <c r="BW1072">
        <v>0</v>
      </c>
      <c r="BY1072">
        <v>0</v>
      </c>
      <c r="BZ1072">
        <v>0</v>
      </c>
      <c r="CA1072">
        <v>0</v>
      </c>
      <c r="CB1072">
        <v>0</v>
      </c>
      <c r="CC1072">
        <v>0</v>
      </c>
      <c r="CD1072">
        <v>0</v>
      </c>
      <c r="CE1072">
        <v>0</v>
      </c>
      <c r="CG1072">
        <v>0</v>
      </c>
      <c r="CH1072">
        <v>0</v>
      </c>
      <c r="CI1072">
        <v>0</v>
      </c>
      <c r="CJ1072">
        <v>0</v>
      </c>
      <c r="CK1072">
        <v>0</v>
      </c>
    </row>
    <row r="1073" spans="1:89" hidden="1" outlineLevel="1">
      <c r="A1073" t="s">
        <v>1213</v>
      </c>
      <c r="B1073" s="9" t="s">
        <v>3141</v>
      </c>
      <c r="C1073" s="1">
        <f t="shared" si="303"/>
        <v>797</v>
      </c>
      <c r="D1073" s="7">
        <f t="shared" si="293"/>
        <v>2</v>
      </c>
      <c r="E1073" s="7">
        <f t="shared" si="294"/>
        <v>8</v>
      </c>
      <c r="F1073" s="7">
        <f t="shared" si="295"/>
        <v>1</v>
      </c>
      <c r="G1073" s="7">
        <f t="shared" si="290"/>
        <v>4</v>
      </c>
      <c r="H1073" s="49">
        <f t="shared" si="296"/>
        <v>134</v>
      </c>
      <c r="I1073" s="178">
        <f t="shared" si="297"/>
        <v>0.16813048933500627</v>
      </c>
      <c r="J1073" s="8"/>
      <c r="K1073" s="2">
        <f t="shared" si="298"/>
        <v>0.40526976160602257</v>
      </c>
      <c r="L1073" s="2">
        <f t="shared" si="299"/>
        <v>0</v>
      </c>
      <c r="M1073" s="2">
        <f t="shared" si="304"/>
        <v>0.57340025094102887</v>
      </c>
      <c r="N1073" s="2">
        <f t="shared" si="305"/>
        <v>5.018820577164366E-3</v>
      </c>
      <c r="O1073" s="2">
        <f t="shared" si="306"/>
        <v>1.6311166875784197E-2</v>
      </c>
      <c r="P1073" s="1">
        <v>323</v>
      </c>
      <c r="Q1073" s="1"/>
      <c r="R1073" s="1">
        <v>457</v>
      </c>
      <c r="S1073" s="1">
        <v>4</v>
      </c>
      <c r="T1073" s="1"/>
      <c r="U1073" s="1"/>
      <c r="W1073" s="184">
        <v>0</v>
      </c>
      <c r="X1073" s="184"/>
      <c r="Y1073" s="1">
        <v>8</v>
      </c>
      <c r="Z1073" s="1">
        <f t="shared" si="300"/>
        <v>2</v>
      </c>
      <c r="AA1073" s="184">
        <v>1</v>
      </c>
      <c r="AB1073" s="184">
        <v>0</v>
      </c>
      <c r="AC1073" s="184">
        <v>2</v>
      </c>
      <c r="AD1073" s="154"/>
      <c r="AI1073" t="str">
        <f t="shared" si="291"/>
        <v>Brentwood</v>
      </c>
      <c r="AJ1073" t="s">
        <v>3034</v>
      </c>
      <c r="AK1073" s="174">
        <v>1</v>
      </c>
      <c r="AL1073" s="7"/>
      <c r="AN1073" s="98">
        <v>33</v>
      </c>
      <c r="AO1073" s="100">
        <v>15</v>
      </c>
      <c r="AP1073" s="100">
        <v>15</v>
      </c>
      <c r="AQ1073" s="107">
        <v>7220</v>
      </c>
      <c r="AR1073" s="107">
        <f t="shared" si="301"/>
        <v>33015</v>
      </c>
      <c r="AS1073" t="s">
        <v>1726</v>
      </c>
      <c r="AT1073" s="110">
        <f t="shared" si="302"/>
        <v>3307220</v>
      </c>
      <c r="AW1073">
        <v>16.98</v>
      </c>
      <c r="AX1073">
        <v>0.16</v>
      </c>
      <c r="AY1073">
        <v>16.82</v>
      </c>
      <c r="BA1073" s="7">
        <f t="shared" si="307"/>
        <v>0</v>
      </c>
      <c r="BB1073" s="7">
        <f t="shared" si="308"/>
        <v>0</v>
      </c>
      <c r="BC1073" s="7">
        <f t="shared" si="309"/>
        <v>1</v>
      </c>
      <c r="BD1073" s="7">
        <f t="shared" si="309"/>
        <v>0</v>
      </c>
      <c r="BE1073" s="7" t="e">
        <f t="shared" si="310"/>
        <v>#N/A</v>
      </c>
      <c r="BF1073" s="118"/>
      <c r="BI1073" s="118"/>
      <c r="BJ1073" s="118"/>
      <c r="BK1073" s="168"/>
      <c r="BM1073">
        <v>0</v>
      </c>
      <c r="BN1073">
        <v>0</v>
      </c>
      <c r="BP1073">
        <v>0</v>
      </c>
      <c r="BQ1073">
        <v>0</v>
      </c>
      <c r="BR1073">
        <v>0</v>
      </c>
      <c r="BS1073">
        <v>0</v>
      </c>
      <c r="BT1073">
        <v>0</v>
      </c>
      <c r="BV1073">
        <v>0</v>
      </c>
      <c r="BW1073">
        <v>0</v>
      </c>
      <c r="BY1073">
        <v>0</v>
      </c>
      <c r="BZ1073">
        <v>0</v>
      </c>
      <c r="CA1073">
        <v>0</v>
      </c>
      <c r="CB1073">
        <v>0</v>
      </c>
      <c r="CC1073">
        <v>0</v>
      </c>
      <c r="CD1073">
        <v>0</v>
      </c>
      <c r="CE1073">
        <v>0</v>
      </c>
      <c r="CG1073">
        <v>0</v>
      </c>
      <c r="CH1073">
        <v>0</v>
      </c>
      <c r="CI1073">
        <v>1</v>
      </c>
      <c r="CJ1073">
        <v>0</v>
      </c>
      <c r="CK1073">
        <v>1</v>
      </c>
    </row>
    <row r="1074" spans="1:89" hidden="1" outlineLevel="1">
      <c r="A1074" t="s">
        <v>1014</v>
      </c>
      <c r="B1074" s="9" t="s">
        <v>3141</v>
      </c>
      <c r="C1074" s="1">
        <f t="shared" si="303"/>
        <v>218</v>
      </c>
      <c r="D1074" s="7">
        <f t="shared" si="293"/>
        <v>2</v>
      </c>
      <c r="E1074" s="7">
        <f t="shared" si="294"/>
        <v>6</v>
      </c>
      <c r="F1074" s="7">
        <f t="shared" si="295"/>
        <v>1</v>
      </c>
      <c r="G1074" s="7">
        <f t="shared" si="290"/>
        <v>5</v>
      </c>
      <c r="H1074" s="49">
        <f t="shared" si="296"/>
        <v>65</v>
      </c>
      <c r="I1074" s="178">
        <f t="shared" si="297"/>
        <v>0.29816513761467889</v>
      </c>
      <c r="J1074" s="8"/>
      <c r="K1074" s="2">
        <f t="shared" si="298"/>
        <v>0.33944954128440369</v>
      </c>
      <c r="L1074" s="2">
        <f t="shared" si="299"/>
        <v>0</v>
      </c>
      <c r="M1074" s="2">
        <f t="shared" si="304"/>
        <v>0.63761467889908252</v>
      </c>
      <c r="N1074" s="2">
        <f t="shared" si="305"/>
        <v>4.5871559633027525E-3</v>
      </c>
      <c r="O1074" s="2">
        <f t="shared" si="306"/>
        <v>1.8348623853211093E-2</v>
      </c>
      <c r="P1074" s="1">
        <v>74</v>
      </c>
      <c r="Q1074" s="1"/>
      <c r="R1074" s="1">
        <v>139</v>
      </c>
      <c r="S1074" s="1">
        <v>1</v>
      </c>
      <c r="T1074" s="1"/>
      <c r="U1074" s="1"/>
      <c r="W1074" s="184">
        <v>0</v>
      </c>
      <c r="X1074" s="184"/>
      <c r="Y1074" s="1">
        <v>2</v>
      </c>
      <c r="Z1074" s="1">
        <f t="shared" si="300"/>
        <v>2</v>
      </c>
      <c r="AA1074" s="184">
        <v>0</v>
      </c>
      <c r="AB1074" s="184">
        <v>0</v>
      </c>
      <c r="AC1074" s="184">
        <v>0</v>
      </c>
      <c r="AD1074" s="154"/>
      <c r="AI1074" t="str">
        <f t="shared" si="291"/>
        <v>Bridgewater</v>
      </c>
      <c r="AJ1074" t="s">
        <v>933</v>
      </c>
      <c r="AK1074" s="174">
        <v>2</v>
      </c>
      <c r="AL1074" s="7"/>
      <c r="AN1074" s="98">
        <v>33</v>
      </c>
      <c r="AO1074" s="100">
        <v>9</v>
      </c>
      <c r="AP1074" s="100">
        <v>30</v>
      </c>
      <c r="AQ1074" s="107">
        <v>7540</v>
      </c>
      <c r="AR1074" s="107">
        <f t="shared" si="301"/>
        <v>33009</v>
      </c>
      <c r="AS1074" t="s">
        <v>1726</v>
      </c>
      <c r="AT1074" s="110">
        <f t="shared" si="302"/>
        <v>3307540</v>
      </c>
      <c r="AW1074">
        <v>21.45</v>
      </c>
      <c r="AX1074">
        <v>0.18</v>
      </c>
      <c r="AY1074">
        <v>21.27</v>
      </c>
      <c r="BA1074" s="7">
        <f t="shared" si="307"/>
        <v>0</v>
      </c>
      <c r="BB1074" s="7">
        <f t="shared" si="308"/>
        <v>0</v>
      </c>
      <c r="BC1074" s="7">
        <f t="shared" si="309"/>
        <v>1</v>
      </c>
      <c r="BD1074" s="7">
        <f t="shared" si="309"/>
        <v>0</v>
      </c>
      <c r="BE1074" s="7" t="e">
        <f t="shared" si="310"/>
        <v>#N/A</v>
      </c>
      <c r="BF1074" s="118"/>
      <c r="BI1074" s="118"/>
      <c r="BJ1074" s="118"/>
      <c r="BK1074" s="168"/>
      <c r="BM1074">
        <v>1</v>
      </c>
      <c r="BN1074">
        <v>1</v>
      </c>
      <c r="BP1074">
        <v>0</v>
      </c>
      <c r="BQ1074">
        <v>0</v>
      </c>
      <c r="BR1074">
        <v>0</v>
      </c>
      <c r="BS1074">
        <v>0</v>
      </c>
      <c r="BT1074">
        <v>0</v>
      </c>
      <c r="BV1074">
        <v>0</v>
      </c>
      <c r="BW1074">
        <v>0</v>
      </c>
      <c r="BY1074">
        <v>0</v>
      </c>
      <c r="BZ1074">
        <v>0</v>
      </c>
      <c r="CA1074">
        <v>0</v>
      </c>
      <c r="CB1074">
        <v>0</v>
      </c>
      <c r="CC1074">
        <v>0</v>
      </c>
      <c r="CD1074">
        <v>0</v>
      </c>
      <c r="CE1074">
        <v>0</v>
      </c>
      <c r="CG1074">
        <v>0</v>
      </c>
      <c r="CH1074">
        <v>0</v>
      </c>
      <c r="CI1074">
        <v>0</v>
      </c>
      <c r="CJ1074">
        <v>0</v>
      </c>
      <c r="CK1074">
        <v>0</v>
      </c>
    </row>
    <row r="1075" spans="1:89" hidden="1" outlineLevel="1">
      <c r="A1075" t="s">
        <v>2786</v>
      </c>
      <c r="B1075" s="9" t="s">
        <v>3141</v>
      </c>
      <c r="C1075" s="1">
        <f t="shared" si="303"/>
        <v>454</v>
      </c>
      <c r="D1075" s="7">
        <f t="shared" si="293"/>
        <v>2</v>
      </c>
      <c r="E1075" s="7">
        <f t="shared" si="294"/>
        <v>5</v>
      </c>
      <c r="F1075" s="7">
        <f t="shared" si="295"/>
        <v>1</v>
      </c>
      <c r="G1075" s="7">
        <f t="shared" si="290"/>
        <v>0</v>
      </c>
      <c r="H1075" s="49">
        <f t="shared" si="296"/>
        <v>142</v>
      </c>
      <c r="I1075" s="178">
        <f t="shared" si="297"/>
        <v>0.31277533039647576</v>
      </c>
      <c r="J1075" s="8"/>
      <c r="K1075" s="2">
        <f t="shared" si="298"/>
        <v>0.33039647577092512</v>
      </c>
      <c r="L1075" s="2">
        <f t="shared" si="299"/>
        <v>0</v>
      </c>
      <c r="M1075" s="2">
        <f t="shared" si="304"/>
        <v>0.64317180616740088</v>
      </c>
      <c r="N1075" s="2">
        <f t="shared" si="305"/>
        <v>0</v>
      </c>
      <c r="O1075" s="2">
        <f t="shared" si="306"/>
        <v>2.6431718061673992E-2</v>
      </c>
      <c r="P1075" s="1">
        <v>150</v>
      </c>
      <c r="Q1075" s="1"/>
      <c r="R1075" s="1">
        <v>292</v>
      </c>
      <c r="S1075" s="1">
        <v>0</v>
      </c>
      <c r="T1075" s="1"/>
      <c r="U1075" s="1"/>
      <c r="W1075" s="184">
        <v>0</v>
      </c>
      <c r="X1075" s="184"/>
      <c r="Y1075" s="1">
        <v>9</v>
      </c>
      <c r="Z1075" s="1">
        <f t="shared" si="300"/>
        <v>3</v>
      </c>
      <c r="AA1075" s="184">
        <v>0</v>
      </c>
      <c r="AB1075" s="184">
        <v>0</v>
      </c>
      <c r="AC1075" s="184">
        <v>0</v>
      </c>
      <c r="AD1075" s="154"/>
      <c r="AI1075" t="str">
        <f t="shared" si="291"/>
        <v>Bristol</v>
      </c>
      <c r="AJ1075" t="s">
        <v>933</v>
      </c>
      <c r="AK1075" s="174">
        <v>2</v>
      </c>
      <c r="AL1075" s="7"/>
      <c r="AN1075" s="98">
        <v>33</v>
      </c>
      <c r="AO1075" s="100">
        <v>9</v>
      </c>
      <c r="AP1075" s="100">
        <v>35</v>
      </c>
      <c r="AQ1075" s="107">
        <v>7700</v>
      </c>
      <c r="AR1075" s="107">
        <f t="shared" si="301"/>
        <v>33009</v>
      </c>
      <c r="AS1075" t="s">
        <v>1726</v>
      </c>
      <c r="AT1075" s="110">
        <f t="shared" si="302"/>
        <v>3307700</v>
      </c>
      <c r="AW1075">
        <v>22.26</v>
      </c>
      <c r="AX1075">
        <v>4.92</v>
      </c>
      <c r="AY1075">
        <v>17.34</v>
      </c>
      <c r="BA1075" s="7">
        <f t="shared" si="307"/>
        <v>0</v>
      </c>
      <c r="BB1075" s="7">
        <f t="shared" si="308"/>
        <v>0</v>
      </c>
      <c r="BC1075" s="7">
        <f t="shared" si="309"/>
        <v>1</v>
      </c>
      <c r="BD1075" s="7">
        <f t="shared" si="309"/>
        <v>0</v>
      </c>
      <c r="BE1075" s="7">
        <f t="shared" si="310"/>
        <v>0</v>
      </c>
      <c r="BF1075" s="118"/>
      <c r="BI1075" s="118"/>
      <c r="BJ1075" s="118"/>
      <c r="BK1075" s="168"/>
      <c r="BM1075">
        <v>1</v>
      </c>
      <c r="BN1075">
        <v>0</v>
      </c>
      <c r="BP1075">
        <v>1</v>
      </c>
      <c r="BQ1075">
        <v>0</v>
      </c>
      <c r="BR1075">
        <v>0</v>
      </c>
      <c r="BS1075">
        <v>0</v>
      </c>
      <c r="BT1075">
        <v>0</v>
      </c>
      <c r="BV1075">
        <v>0</v>
      </c>
      <c r="BW1075">
        <v>0</v>
      </c>
      <c r="BY1075">
        <v>0</v>
      </c>
      <c r="BZ1075">
        <v>0</v>
      </c>
      <c r="CA1075">
        <v>0</v>
      </c>
      <c r="CB1075">
        <v>0</v>
      </c>
      <c r="CC1075">
        <v>0</v>
      </c>
      <c r="CD1075">
        <v>0</v>
      </c>
      <c r="CE1075">
        <v>0</v>
      </c>
      <c r="CG1075">
        <v>0</v>
      </c>
      <c r="CH1075">
        <v>1</v>
      </c>
      <c r="CI1075">
        <v>0</v>
      </c>
      <c r="CJ1075">
        <v>0</v>
      </c>
      <c r="CK1075">
        <v>0</v>
      </c>
    </row>
    <row r="1076" spans="1:89" hidden="1" outlineLevel="1">
      <c r="A1076" t="s">
        <v>1260</v>
      </c>
      <c r="B1076" s="9" t="s">
        <v>3141</v>
      </c>
      <c r="C1076" s="1">
        <f t="shared" si="303"/>
        <v>118</v>
      </c>
      <c r="D1076" s="7">
        <f t="shared" si="293"/>
        <v>2</v>
      </c>
      <c r="E1076" s="7">
        <f t="shared" si="294"/>
        <v>4</v>
      </c>
      <c r="F1076" s="7">
        <f t="shared" si="295"/>
        <v>1</v>
      </c>
      <c r="G1076" s="7">
        <f t="shared" si="290"/>
        <v>0</v>
      </c>
      <c r="H1076" s="49">
        <f t="shared" si="296"/>
        <v>53</v>
      </c>
      <c r="I1076" s="178">
        <f t="shared" si="297"/>
        <v>0.44915254237288138</v>
      </c>
      <c r="J1076" s="8"/>
      <c r="K1076" s="2">
        <f t="shared" si="298"/>
        <v>0.2711864406779661</v>
      </c>
      <c r="L1076" s="2">
        <f t="shared" si="299"/>
        <v>0</v>
      </c>
      <c r="M1076" s="2">
        <f t="shared" si="304"/>
        <v>0.72033898305084743</v>
      </c>
      <c r="N1076" s="2">
        <f t="shared" si="305"/>
        <v>0</v>
      </c>
      <c r="O1076" s="2">
        <f t="shared" si="306"/>
        <v>8.4745762711865291E-3</v>
      </c>
      <c r="P1076" s="1">
        <v>32</v>
      </c>
      <c r="Q1076" s="1"/>
      <c r="R1076" s="1">
        <v>85</v>
      </c>
      <c r="S1076" s="1">
        <v>0</v>
      </c>
      <c r="T1076" s="1"/>
      <c r="U1076" s="1"/>
      <c r="W1076" s="184">
        <v>0</v>
      </c>
      <c r="X1076" s="184"/>
      <c r="Y1076" s="1">
        <v>0</v>
      </c>
      <c r="Z1076" s="1">
        <f t="shared" si="300"/>
        <v>1</v>
      </c>
      <c r="AA1076" s="184">
        <v>0</v>
      </c>
      <c r="AB1076" s="184">
        <v>0</v>
      </c>
      <c r="AC1076" s="184">
        <v>0</v>
      </c>
      <c r="AD1076" s="154"/>
      <c r="AI1076" t="str">
        <f t="shared" si="291"/>
        <v>Brookfield</v>
      </c>
      <c r="AJ1076" t="s">
        <v>1806</v>
      </c>
      <c r="AK1076" s="174">
        <v>1</v>
      </c>
      <c r="AL1076" s="7"/>
      <c r="AN1076" s="98">
        <v>33</v>
      </c>
      <c r="AO1076" s="100">
        <v>3</v>
      </c>
      <c r="AP1076" s="100">
        <v>15</v>
      </c>
      <c r="AQ1076" s="107">
        <v>7940</v>
      </c>
      <c r="AR1076" s="107">
        <f t="shared" si="301"/>
        <v>33003</v>
      </c>
      <c r="AS1076" t="s">
        <v>1726</v>
      </c>
      <c r="AT1076" s="110">
        <f t="shared" si="302"/>
        <v>3307940</v>
      </c>
      <c r="AW1076">
        <v>23.26</v>
      </c>
      <c r="AX1076">
        <v>0.39</v>
      </c>
      <c r="AY1076">
        <v>22.86</v>
      </c>
      <c r="BA1076" s="7">
        <f t="shared" si="307"/>
        <v>0</v>
      </c>
      <c r="BB1076" s="7">
        <f t="shared" si="308"/>
        <v>0</v>
      </c>
      <c r="BC1076" s="7">
        <f t="shared" si="309"/>
        <v>1</v>
      </c>
      <c r="BD1076" s="7">
        <f t="shared" si="309"/>
        <v>0</v>
      </c>
      <c r="BE1076" s="7">
        <f t="shared" si="310"/>
        <v>0</v>
      </c>
      <c r="BF1076" s="118"/>
      <c r="BI1076" s="118"/>
      <c r="BJ1076" s="118"/>
      <c r="BK1076" s="168"/>
      <c r="BM1076">
        <v>0</v>
      </c>
      <c r="BN1076">
        <v>1</v>
      </c>
      <c r="BP1076">
        <v>0</v>
      </c>
      <c r="BQ1076">
        <v>0</v>
      </c>
      <c r="BR1076">
        <v>0</v>
      </c>
      <c r="BS1076">
        <v>0</v>
      </c>
      <c r="BT1076">
        <v>0</v>
      </c>
      <c r="BV1076">
        <v>0</v>
      </c>
      <c r="BW1076">
        <v>0</v>
      </c>
      <c r="BY1076">
        <v>0</v>
      </c>
      <c r="BZ1076">
        <v>0</v>
      </c>
      <c r="CA1076">
        <v>0</v>
      </c>
      <c r="CB1076">
        <v>0</v>
      </c>
      <c r="CC1076">
        <v>0</v>
      </c>
      <c r="CD1076">
        <v>0</v>
      </c>
      <c r="CE1076">
        <v>0</v>
      </c>
      <c r="CG1076">
        <v>0</v>
      </c>
      <c r="CH1076">
        <v>0</v>
      </c>
      <c r="CI1076">
        <v>0</v>
      </c>
      <c r="CJ1076">
        <v>0</v>
      </c>
      <c r="CK1076">
        <v>0</v>
      </c>
    </row>
    <row r="1077" spans="1:89" hidden="1" outlineLevel="1">
      <c r="A1077" t="s">
        <v>2202</v>
      </c>
      <c r="B1077" s="9" t="s">
        <v>3141</v>
      </c>
      <c r="C1077" s="1">
        <f t="shared" si="303"/>
        <v>941</v>
      </c>
      <c r="D1077" s="7">
        <f t="shared" si="293"/>
        <v>2</v>
      </c>
      <c r="E1077" s="7">
        <f t="shared" si="294"/>
        <v>6</v>
      </c>
      <c r="F1077" s="7">
        <f t="shared" si="295"/>
        <v>1</v>
      </c>
      <c r="G1077" s="7">
        <f t="shared" si="290"/>
        <v>4</v>
      </c>
      <c r="H1077" s="49">
        <f t="shared" si="296"/>
        <v>259</v>
      </c>
      <c r="I1077" s="178">
        <f t="shared" si="297"/>
        <v>0.27523910733262485</v>
      </c>
      <c r="J1077" s="8"/>
      <c r="K1077" s="2">
        <f t="shared" si="298"/>
        <v>0.35919234856535598</v>
      </c>
      <c r="L1077" s="2">
        <f t="shared" si="299"/>
        <v>0</v>
      </c>
      <c r="M1077" s="2">
        <f t="shared" si="304"/>
        <v>0.63443145589798089</v>
      </c>
      <c r="N1077" s="2">
        <f t="shared" si="305"/>
        <v>2.1253985122210413E-3</v>
      </c>
      <c r="O1077" s="2">
        <f t="shared" si="306"/>
        <v>4.2507970244420904E-3</v>
      </c>
      <c r="P1077" s="1">
        <v>338</v>
      </c>
      <c r="Q1077" s="1"/>
      <c r="R1077" s="1">
        <v>597</v>
      </c>
      <c r="S1077" s="1">
        <v>2</v>
      </c>
      <c r="T1077" s="1"/>
      <c r="U1077" s="1"/>
      <c r="W1077" s="184">
        <v>0</v>
      </c>
      <c r="X1077" s="184"/>
      <c r="Y1077" s="1">
        <v>1</v>
      </c>
      <c r="Z1077" s="1">
        <f t="shared" si="300"/>
        <v>3</v>
      </c>
      <c r="AA1077" s="184">
        <v>0</v>
      </c>
      <c r="AB1077" s="184">
        <v>0</v>
      </c>
      <c r="AC1077" s="184">
        <v>0</v>
      </c>
      <c r="AD1077" s="154"/>
      <c r="AI1077" t="str">
        <f t="shared" si="291"/>
        <v>Brookline</v>
      </c>
      <c r="AJ1077" t="s">
        <v>120</v>
      </c>
      <c r="AK1077" s="174">
        <v>2</v>
      </c>
      <c r="AL1077" s="7"/>
      <c r="AN1077" s="98">
        <v>33</v>
      </c>
      <c r="AO1077" s="100">
        <v>11</v>
      </c>
      <c r="AP1077" s="100">
        <v>25</v>
      </c>
      <c r="AQ1077" s="107">
        <v>8100</v>
      </c>
      <c r="AR1077" s="107">
        <f t="shared" si="301"/>
        <v>33011</v>
      </c>
      <c r="AS1077" t="s">
        <v>1726</v>
      </c>
      <c r="AT1077" s="110">
        <f t="shared" si="302"/>
        <v>3308100</v>
      </c>
      <c r="AW1077">
        <v>20.13</v>
      </c>
      <c r="AX1077">
        <v>0.36</v>
      </c>
      <c r="AY1077">
        <v>19.77</v>
      </c>
      <c r="BA1077" s="7">
        <f t="shared" si="307"/>
        <v>0</v>
      </c>
      <c r="BB1077" s="7">
        <f t="shared" si="308"/>
        <v>0</v>
      </c>
      <c r="BC1077" s="7">
        <f t="shared" si="309"/>
        <v>1</v>
      </c>
      <c r="BD1077" s="7">
        <f t="shared" si="309"/>
        <v>0</v>
      </c>
      <c r="BE1077" s="7" t="e">
        <f t="shared" si="310"/>
        <v>#N/A</v>
      </c>
      <c r="BF1077" s="118"/>
      <c r="BI1077" s="118"/>
      <c r="BJ1077" s="118"/>
      <c r="BK1077" s="168"/>
      <c r="BM1077">
        <v>0</v>
      </c>
      <c r="BN1077">
        <v>1</v>
      </c>
      <c r="BP1077">
        <v>0</v>
      </c>
      <c r="BQ1077">
        <v>0</v>
      </c>
      <c r="BR1077">
        <v>0</v>
      </c>
      <c r="BS1077">
        <v>0</v>
      </c>
      <c r="BT1077">
        <v>0</v>
      </c>
      <c r="BV1077">
        <v>0</v>
      </c>
      <c r="BW1077">
        <v>0</v>
      </c>
      <c r="BY1077">
        <v>0</v>
      </c>
      <c r="BZ1077">
        <v>0</v>
      </c>
      <c r="CA1077">
        <v>0</v>
      </c>
      <c r="CB1077">
        <v>0</v>
      </c>
      <c r="CC1077">
        <v>1</v>
      </c>
      <c r="CD1077">
        <v>0</v>
      </c>
      <c r="CE1077">
        <v>0</v>
      </c>
      <c r="CG1077">
        <v>0</v>
      </c>
      <c r="CH1077">
        <v>1</v>
      </c>
      <c r="CI1077">
        <v>0</v>
      </c>
      <c r="CJ1077">
        <v>0</v>
      </c>
      <c r="CK1077">
        <v>0</v>
      </c>
    </row>
    <row r="1078" spans="1:89" hidden="1" outlineLevel="1">
      <c r="A1078" t="s">
        <v>755</v>
      </c>
      <c r="B1078" s="9" t="s">
        <v>3141</v>
      </c>
      <c r="C1078" s="1">
        <f t="shared" si="303"/>
        <v>0</v>
      </c>
      <c r="D1078" s="7">
        <f t="shared" si="293"/>
        <v>1</v>
      </c>
      <c r="E1078" s="7">
        <f t="shared" si="294"/>
        <v>1</v>
      </c>
      <c r="F1078" s="7">
        <f t="shared" si="295"/>
        <v>0</v>
      </c>
      <c r="G1078" s="7">
        <f t="shared" si="290"/>
        <v>0</v>
      </c>
      <c r="H1078" s="49">
        <f t="shared" si="296"/>
        <v>0</v>
      </c>
      <c r="I1078" s="178" t="e">
        <f t="shared" si="297"/>
        <v>#DIV/0!</v>
      </c>
      <c r="J1078" s="8"/>
      <c r="K1078" s="2" t="str">
        <f t="shared" si="298"/>
        <v>-</v>
      </c>
      <c r="L1078" s="2" t="str">
        <f t="shared" si="299"/>
        <v>-</v>
      </c>
      <c r="M1078" s="2" t="str">
        <f t="shared" si="304"/>
        <v>-</v>
      </c>
      <c r="N1078" s="2" t="str">
        <f t="shared" si="305"/>
        <v>-</v>
      </c>
      <c r="O1078" s="2" t="str">
        <f t="shared" si="306"/>
        <v>-</v>
      </c>
      <c r="P1078" s="1">
        <v>0</v>
      </c>
      <c r="Q1078" s="1"/>
      <c r="R1078" s="1">
        <v>0</v>
      </c>
      <c r="S1078" s="1">
        <v>0</v>
      </c>
      <c r="T1078" s="1"/>
      <c r="U1078" s="1"/>
      <c r="W1078" s="184">
        <v>0</v>
      </c>
      <c r="X1078" s="184"/>
      <c r="Y1078" s="1">
        <v>0</v>
      </c>
      <c r="Z1078" s="1">
        <f t="shared" si="300"/>
        <v>0</v>
      </c>
      <c r="AA1078" s="184">
        <v>0</v>
      </c>
      <c r="AB1078" s="184">
        <v>0</v>
      </c>
      <c r="AC1078" s="184">
        <v>0</v>
      </c>
      <c r="AD1078" s="154"/>
      <c r="AI1078" t="str">
        <f t="shared" si="291"/>
        <v>Cambridge</v>
      </c>
      <c r="AJ1078" t="s">
        <v>1943</v>
      </c>
      <c r="AK1078" s="174">
        <v>2</v>
      </c>
      <c r="AL1078" s="7"/>
      <c r="AM1078" s="7"/>
      <c r="AN1078" s="98">
        <v>33</v>
      </c>
      <c r="AO1078" s="100">
        <v>7</v>
      </c>
      <c r="AP1078" s="100">
        <v>25</v>
      </c>
      <c r="AQ1078" s="107">
        <v>8420</v>
      </c>
      <c r="AR1078" s="107">
        <f t="shared" si="301"/>
        <v>33007</v>
      </c>
      <c r="AS1078" t="s">
        <v>1138</v>
      </c>
      <c r="AT1078" s="110">
        <f t="shared" si="302"/>
        <v>3308420</v>
      </c>
      <c r="AW1078">
        <v>51.44</v>
      </c>
      <c r="AX1078">
        <v>0.64</v>
      </c>
      <c r="AY1078">
        <v>50.81</v>
      </c>
      <c r="BA1078" s="7">
        <f t="shared" si="307"/>
        <v>1</v>
      </c>
      <c r="BB1078" s="7">
        <f t="shared" si="308"/>
        <v>1</v>
      </c>
      <c r="BC1078" s="7">
        <f t="shared" si="309"/>
        <v>0</v>
      </c>
      <c r="BD1078" s="7">
        <f t="shared" si="309"/>
        <v>0</v>
      </c>
      <c r="BE1078" s="7">
        <f t="shared" si="310"/>
        <v>1</v>
      </c>
      <c r="BF1078" s="118"/>
      <c r="BI1078" s="118"/>
      <c r="BJ1078" s="118"/>
      <c r="BK1078" s="168"/>
      <c r="BM1078">
        <v>0</v>
      </c>
      <c r="BN1078">
        <v>0</v>
      </c>
      <c r="BP1078">
        <v>0</v>
      </c>
      <c r="BQ1078">
        <v>0</v>
      </c>
      <c r="BR1078">
        <v>0</v>
      </c>
      <c r="BS1078">
        <v>0</v>
      </c>
      <c r="BT1078">
        <v>0</v>
      </c>
      <c r="BV1078">
        <v>0</v>
      </c>
      <c r="BW1078">
        <v>0</v>
      </c>
      <c r="BY1078">
        <v>0</v>
      </c>
      <c r="BZ1078">
        <v>0</v>
      </c>
      <c r="CA1078">
        <v>0</v>
      </c>
      <c r="CB1078">
        <v>0</v>
      </c>
      <c r="CC1078">
        <v>0</v>
      </c>
      <c r="CD1078">
        <v>0</v>
      </c>
      <c r="CE1078">
        <v>0</v>
      </c>
      <c r="CG1078">
        <v>0</v>
      </c>
      <c r="CH1078">
        <v>0</v>
      </c>
      <c r="CI1078">
        <v>0</v>
      </c>
      <c r="CJ1078">
        <v>0</v>
      </c>
      <c r="CK1078">
        <v>0</v>
      </c>
    </row>
    <row r="1079" spans="1:89" hidden="1" outlineLevel="1">
      <c r="A1079" t="s">
        <v>958</v>
      </c>
      <c r="B1079" s="9" t="s">
        <v>3141</v>
      </c>
      <c r="C1079" s="1">
        <f t="shared" si="303"/>
        <v>688</v>
      </c>
      <c r="D1079" s="7">
        <f t="shared" si="293"/>
        <v>2</v>
      </c>
      <c r="E1079" s="7">
        <f t="shared" si="294"/>
        <v>6</v>
      </c>
      <c r="F1079" s="7">
        <f t="shared" si="295"/>
        <v>1</v>
      </c>
      <c r="G1079" s="7">
        <f t="shared" si="290"/>
        <v>5</v>
      </c>
      <c r="H1079" s="49">
        <f t="shared" si="296"/>
        <v>276</v>
      </c>
      <c r="I1079" s="178">
        <f t="shared" si="297"/>
        <v>0.40116279069767441</v>
      </c>
      <c r="J1079" s="8"/>
      <c r="K1079" s="2">
        <f t="shared" si="298"/>
        <v>0.29360465116279072</v>
      </c>
      <c r="L1079" s="2">
        <f t="shared" si="299"/>
        <v>0</v>
      </c>
      <c r="M1079" s="2">
        <f t="shared" si="304"/>
        <v>0.69476744186046513</v>
      </c>
      <c r="N1079" s="2">
        <f t="shared" si="305"/>
        <v>1.4534883720930232E-3</v>
      </c>
      <c r="O1079" s="2">
        <f t="shared" si="306"/>
        <v>1.0174418604651073E-2</v>
      </c>
      <c r="P1079" s="1">
        <v>202</v>
      </c>
      <c r="Q1079" s="1"/>
      <c r="R1079" s="1">
        <v>478</v>
      </c>
      <c r="S1079" s="1">
        <v>1</v>
      </c>
      <c r="T1079" s="1"/>
      <c r="U1079" s="1"/>
      <c r="W1079" s="184">
        <v>0</v>
      </c>
      <c r="X1079" s="184"/>
      <c r="Y1079" s="1">
        <v>5</v>
      </c>
      <c r="Z1079" s="1">
        <f t="shared" si="300"/>
        <v>2</v>
      </c>
      <c r="AA1079" s="184">
        <v>0</v>
      </c>
      <c r="AB1079" s="184">
        <v>0</v>
      </c>
      <c r="AC1079" s="184">
        <v>0</v>
      </c>
      <c r="AD1079" s="154"/>
      <c r="AI1079" t="str">
        <f t="shared" si="291"/>
        <v>Campton</v>
      </c>
      <c r="AJ1079" t="s">
        <v>933</v>
      </c>
      <c r="AK1079" s="174">
        <v>1</v>
      </c>
      <c r="AL1079" s="7"/>
      <c r="AN1079" s="98">
        <v>33</v>
      </c>
      <c r="AO1079" s="100">
        <v>9</v>
      </c>
      <c r="AP1079" s="100">
        <v>40</v>
      </c>
      <c r="AQ1079" s="107">
        <v>8660</v>
      </c>
      <c r="AR1079" s="107">
        <f t="shared" si="301"/>
        <v>33009</v>
      </c>
      <c r="AS1079" t="s">
        <v>1726</v>
      </c>
      <c r="AT1079" s="110">
        <f t="shared" si="302"/>
        <v>3308660</v>
      </c>
      <c r="AW1079">
        <v>52.52</v>
      </c>
      <c r="AX1079">
        <v>0.59</v>
      </c>
      <c r="AY1079">
        <v>51.93</v>
      </c>
      <c r="BA1079" s="7">
        <f t="shared" si="307"/>
        <v>0</v>
      </c>
      <c r="BB1079" s="7">
        <f t="shared" si="308"/>
        <v>0</v>
      </c>
      <c r="BC1079" s="7">
        <f t="shared" si="309"/>
        <v>1</v>
      </c>
      <c r="BD1079" s="7">
        <f t="shared" si="309"/>
        <v>0</v>
      </c>
      <c r="BE1079" s="7" t="e">
        <f t="shared" si="310"/>
        <v>#N/A</v>
      </c>
      <c r="BF1079" s="118"/>
      <c r="BI1079" s="118"/>
      <c r="BJ1079" s="118"/>
      <c r="BK1079" s="168"/>
      <c r="BM1079">
        <v>0</v>
      </c>
      <c r="BN1079">
        <v>1</v>
      </c>
      <c r="BP1079">
        <v>0</v>
      </c>
      <c r="BQ1079">
        <v>0</v>
      </c>
      <c r="BR1079">
        <v>0</v>
      </c>
      <c r="BS1079">
        <v>0</v>
      </c>
      <c r="BT1079">
        <v>0</v>
      </c>
      <c r="BV1079">
        <v>0</v>
      </c>
      <c r="BW1079">
        <v>0</v>
      </c>
      <c r="BY1079">
        <v>0</v>
      </c>
      <c r="BZ1079">
        <v>0</v>
      </c>
      <c r="CA1079">
        <v>0</v>
      </c>
      <c r="CB1079">
        <v>0</v>
      </c>
      <c r="CC1079">
        <v>0</v>
      </c>
      <c r="CD1079">
        <v>0</v>
      </c>
      <c r="CE1079">
        <v>0</v>
      </c>
      <c r="CG1079">
        <v>0</v>
      </c>
      <c r="CH1079">
        <v>0</v>
      </c>
      <c r="CI1079">
        <v>0</v>
      </c>
      <c r="CJ1079">
        <v>0</v>
      </c>
      <c r="CK1079">
        <v>1</v>
      </c>
    </row>
    <row r="1080" spans="1:89" hidden="1" outlineLevel="1">
      <c r="A1080" t="s">
        <v>2852</v>
      </c>
      <c r="B1080" s="9" t="s">
        <v>3141</v>
      </c>
      <c r="C1080" s="1">
        <f t="shared" si="303"/>
        <v>752</v>
      </c>
      <c r="D1080" s="7">
        <f t="shared" si="293"/>
        <v>2</v>
      </c>
      <c r="E1080" s="7">
        <f t="shared" si="294"/>
        <v>6</v>
      </c>
      <c r="F1080" s="7">
        <f t="shared" si="295"/>
        <v>1</v>
      </c>
      <c r="G1080" s="7">
        <f t="shared" ref="G1080:G1144" si="311">IF(S1080&gt;0,RANK(S1080,(P1080:AD1080)),0)</f>
        <v>4</v>
      </c>
      <c r="H1080" s="49">
        <f t="shared" si="296"/>
        <v>359</v>
      </c>
      <c r="I1080" s="178">
        <f t="shared" si="297"/>
        <v>0.47739361702127658</v>
      </c>
      <c r="J1080" s="8"/>
      <c r="K1080" s="2">
        <f t="shared" si="298"/>
        <v>0.25398936170212766</v>
      </c>
      <c r="L1080" s="2">
        <f t="shared" si="299"/>
        <v>0</v>
      </c>
      <c r="M1080" s="2">
        <f t="shared" si="304"/>
        <v>0.7313829787234043</v>
      </c>
      <c r="N1080" s="2">
        <f t="shared" si="305"/>
        <v>1.3297872340425532E-3</v>
      </c>
      <c r="O1080" s="2">
        <f t="shared" si="306"/>
        <v>1.3297872340425546E-2</v>
      </c>
      <c r="P1080" s="1">
        <v>191</v>
      </c>
      <c r="Q1080" s="1"/>
      <c r="R1080" s="1">
        <v>550</v>
      </c>
      <c r="S1080" s="1">
        <v>1</v>
      </c>
      <c r="T1080" s="1"/>
      <c r="U1080" s="1"/>
      <c r="W1080" s="184">
        <v>0</v>
      </c>
      <c r="X1080" s="184"/>
      <c r="Y1080" s="1">
        <v>9</v>
      </c>
      <c r="Z1080" s="1">
        <f t="shared" si="300"/>
        <v>1</v>
      </c>
      <c r="AA1080" s="184">
        <v>0</v>
      </c>
      <c r="AB1080" s="184">
        <v>0</v>
      </c>
      <c r="AC1080" s="184">
        <v>0</v>
      </c>
      <c r="AD1080" s="154"/>
      <c r="AI1080" t="str">
        <f t="shared" si="291"/>
        <v>Canaan</v>
      </c>
      <c r="AJ1080" t="s">
        <v>933</v>
      </c>
      <c r="AK1080" s="174">
        <v>2</v>
      </c>
      <c r="AL1080" s="7"/>
      <c r="AN1080" s="98">
        <v>33</v>
      </c>
      <c r="AO1080" s="100">
        <v>9</v>
      </c>
      <c r="AP1080" s="100">
        <v>45</v>
      </c>
      <c r="AQ1080" s="107">
        <v>8980</v>
      </c>
      <c r="AR1080" s="107">
        <f t="shared" si="301"/>
        <v>33009</v>
      </c>
      <c r="AS1080" t="s">
        <v>1726</v>
      </c>
      <c r="AT1080" s="110">
        <f t="shared" si="302"/>
        <v>3308980</v>
      </c>
      <c r="AW1080">
        <v>55.03</v>
      </c>
      <c r="AX1080">
        <v>1.82</v>
      </c>
      <c r="AY1080">
        <v>53.22</v>
      </c>
      <c r="BA1080" s="7">
        <f t="shared" si="307"/>
        <v>0</v>
      </c>
      <c r="BB1080" s="7">
        <f t="shared" si="308"/>
        <v>0</v>
      </c>
      <c r="BC1080" s="7">
        <f t="shared" si="309"/>
        <v>1</v>
      </c>
      <c r="BD1080" s="7">
        <f t="shared" si="309"/>
        <v>0</v>
      </c>
      <c r="BE1080" s="7" t="e">
        <f t="shared" si="310"/>
        <v>#N/A</v>
      </c>
      <c r="BF1080" s="118"/>
      <c r="BI1080" s="118"/>
      <c r="BJ1080" s="118"/>
      <c r="BK1080" s="168"/>
      <c r="BM1080">
        <v>0</v>
      </c>
      <c r="BN1080">
        <v>0</v>
      </c>
      <c r="BP1080">
        <v>0</v>
      </c>
      <c r="BQ1080">
        <v>0</v>
      </c>
      <c r="BR1080">
        <v>0</v>
      </c>
      <c r="BS1080">
        <v>0</v>
      </c>
      <c r="BT1080">
        <v>0</v>
      </c>
      <c r="BV1080">
        <v>1</v>
      </c>
      <c r="BW1080">
        <v>0</v>
      </c>
      <c r="BY1080">
        <v>0</v>
      </c>
      <c r="BZ1080">
        <v>0</v>
      </c>
      <c r="CA1080">
        <v>0</v>
      </c>
      <c r="CB1080">
        <v>0</v>
      </c>
      <c r="CC1080">
        <v>0</v>
      </c>
      <c r="CD1080">
        <v>0</v>
      </c>
      <c r="CE1080">
        <v>0</v>
      </c>
      <c r="CG1080">
        <v>0</v>
      </c>
      <c r="CH1080">
        <v>0</v>
      </c>
      <c r="CI1080">
        <v>0</v>
      </c>
      <c r="CJ1080">
        <v>0</v>
      </c>
      <c r="CK1080">
        <v>0</v>
      </c>
    </row>
    <row r="1081" spans="1:89" hidden="1" outlineLevel="1">
      <c r="A1081" t="s">
        <v>1122</v>
      </c>
      <c r="B1081" s="9" t="s">
        <v>3141</v>
      </c>
      <c r="C1081" s="1">
        <f t="shared" si="303"/>
        <v>670</v>
      </c>
      <c r="D1081" s="7">
        <f t="shared" si="293"/>
        <v>2</v>
      </c>
      <c r="E1081" s="7">
        <f t="shared" si="294"/>
        <v>5</v>
      </c>
      <c r="F1081" s="7">
        <f t="shared" si="295"/>
        <v>1</v>
      </c>
      <c r="G1081" s="7">
        <f t="shared" si="311"/>
        <v>0</v>
      </c>
      <c r="H1081" s="49">
        <f t="shared" si="296"/>
        <v>132</v>
      </c>
      <c r="I1081" s="178">
        <f t="shared" si="297"/>
        <v>0.19701492537313434</v>
      </c>
      <c r="J1081" s="8"/>
      <c r="K1081" s="2">
        <f t="shared" si="298"/>
        <v>0.37462686567164177</v>
      </c>
      <c r="L1081" s="2">
        <f t="shared" si="299"/>
        <v>0</v>
      </c>
      <c r="M1081" s="2">
        <f t="shared" si="304"/>
        <v>0.57164179104477608</v>
      </c>
      <c r="N1081" s="2">
        <f t="shared" si="305"/>
        <v>0</v>
      </c>
      <c r="O1081" s="2">
        <f t="shared" si="306"/>
        <v>5.3731343283582089E-2</v>
      </c>
      <c r="P1081" s="1">
        <v>251</v>
      </c>
      <c r="Q1081" s="1"/>
      <c r="R1081" s="1">
        <v>383</v>
      </c>
      <c r="S1081" s="1">
        <v>0</v>
      </c>
      <c r="T1081" s="1"/>
      <c r="U1081" s="1"/>
      <c r="W1081" s="184">
        <v>0</v>
      </c>
      <c r="X1081" s="184"/>
      <c r="Y1081" s="1">
        <v>32</v>
      </c>
      <c r="Z1081" s="1">
        <f t="shared" si="300"/>
        <v>4</v>
      </c>
      <c r="AA1081" s="184">
        <v>0</v>
      </c>
      <c r="AB1081" s="184">
        <v>0</v>
      </c>
      <c r="AC1081" s="184">
        <v>0</v>
      </c>
      <c r="AD1081" s="154"/>
      <c r="AI1081" t="str">
        <f t="shared" si="291"/>
        <v>Candia</v>
      </c>
      <c r="AJ1081" t="s">
        <v>3034</v>
      </c>
      <c r="AK1081" s="174">
        <v>1</v>
      </c>
      <c r="AL1081" s="7"/>
      <c r="AN1081" s="98">
        <v>33</v>
      </c>
      <c r="AO1081" s="100">
        <v>15</v>
      </c>
      <c r="AP1081" s="100">
        <v>20</v>
      </c>
      <c r="AQ1081" s="107">
        <v>9300</v>
      </c>
      <c r="AR1081" s="107">
        <f t="shared" si="301"/>
        <v>33015</v>
      </c>
      <c r="AS1081" t="s">
        <v>1726</v>
      </c>
      <c r="AT1081" s="110">
        <f t="shared" si="302"/>
        <v>3309300</v>
      </c>
      <c r="AW1081">
        <v>30.57</v>
      </c>
      <c r="AX1081">
        <v>0.24</v>
      </c>
      <c r="AY1081">
        <v>30.32</v>
      </c>
      <c r="BA1081" s="7">
        <f t="shared" si="307"/>
        <v>0</v>
      </c>
      <c r="BB1081" s="7">
        <f t="shared" si="308"/>
        <v>0</v>
      </c>
      <c r="BC1081" s="7">
        <f t="shared" si="309"/>
        <v>1</v>
      </c>
      <c r="BD1081" s="7">
        <f t="shared" si="309"/>
        <v>0</v>
      </c>
      <c r="BE1081" s="7">
        <f t="shared" si="310"/>
        <v>0</v>
      </c>
      <c r="BF1081" s="118"/>
      <c r="BI1081" s="118"/>
      <c r="BJ1081" s="118"/>
      <c r="BK1081" s="168"/>
      <c r="BM1081">
        <v>0</v>
      </c>
      <c r="BN1081">
        <v>1</v>
      </c>
      <c r="BP1081">
        <v>1</v>
      </c>
      <c r="BQ1081">
        <v>1</v>
      </c>
      <c r="BR1081">
        <v>0</v>
      </c>
      <c r="BS1081">
        <v>0</v>
      </c>
      <c r="BT1081">
        <v>0</v>
      </c>
      <c r="BV1081">
        <v>0</v>
      </c>
      <c r="BW1081">
        <v>0</v>
      </c>
      <c r="BY1081">
        <v>0</v>
      </c>
      <c r="BZ1081">
        <v>0</v>
      </c>
      <c r="CA1081">
        <v>0</v>
      </c>
      <c r="CB1081">
        <v>0</v>
      </c>
      <c r="CC1081">
        <v>0</v>
      </c>
      <c r="CD1081">
        <v>0</v>
      </c>
      <c r="CE1081">
        <v>0</v>
      </c>
      <c r="CG1081">
        <v>1</v>
      </c>
      <c r="CH1081">
        <v>0</v>
      </c>
      <c r="CI1081">
        <v>0</v>
      </c>
      <c r="CJ1081">
        <v>0</v>
      </c>
      <c r="CK1081">
        <v>0</v>
      </c>
    </row>
    <row r="1082" spans="1:89" hidden="1" outlineLevel="1">
      <c r="A1082" t="s">
        <v>2124</v>
      </c>
      <c r="B1082" s="9" t="s">
        <v>3141</v>
      </c>
      <c r="C1082" s="1">
        <f t="shared" si="303"/>
        <v>689</v>
      </c>
      <c r="D1082" s="7">
        <f t="shared" si="293"/>
        <v>2</v>
      </c>
      <c r="E1082" s="7">
        <f t="shared" si="294"/>
        <v>6</v>
      </c>
      <c r="F1082" s="7">
        <f t="shared" si="295"/>
        <v>1</v>
      </c>
      <c r="G1082" s="7">
        <f t="shared" si="311"/>
        <v>3</v>
      </c>
      <c r="H1082" s="49">
        <f t="shared" si="296"/>
        <v>122</v>
      </c>
      <c r="I1082" s="178">
        <f t="shared" si="297"/>
        <v>0.17706821480406387</v>
      </c>
      <c r="J1082" s="8"/>
      <c r="K1082" s="2">
        <f t="shared" si="298"/>
        <v>0.40348330914368652</v>
      </c>
      <c r="L1082" s="2">
        <f t="shared" si="299"/>
        <v>0</v>
      </c>
      <c r="M1082" s="2">
        <f t="shared" si="304"/>
        <v>0.58055152394775034</v>
      </c>
      <c r="N1082" s="2">
        <f t="shared" si="305"/>
        <v>8.708272859216255E-3</v>
      </c>
      <c r="O1082" s="2">
        <f t="shared" si="306"/>
        <v>7.2568940493469448E-3</v>
      </c>
      <c r="P1082" s="1">
        <v>278</v>
      </c>
      <c r="Q1082" s="1"/>
      <c r="R1082" s="1">
        <v>400</v>
      </c>
      <c r="S1082" s="1">
        <v>6</v>
      </c>
      <c r="T1082" s="1"/>
      <c r="U1082" s="1"/>
      <c r="W1082" s="184">
        <v>0</v>
      </c>
      <c r="X1082" s="184"/>
      <c r="Y1082" s="1">
        <v>3</v>
      </c>
      <c r="Z1082" s="1">
        <f t="shared" si="300"/>
        <v>2</v>
      </c>
      <c r="AA1082" s="184">
        <v>0</v>
      </c>
      <c r="AB1082" s="184">
        <v>0</v>
      </c>
      <c r="AC1082" s="184">
        <v>0</v>
      </c>
      <c r="AD1082" s="154"/>
      <c r="AI1082" t="str">
        <f t="shared" si="291"/>
        <v>Canterbury</v>
      </c>
      <c r="AJ1082" t="s">
        <v>1658</v>
      </c>
      <c r="AK1082" s="174">
        <v>2</v>
      </c>
      <c r="AL1082" s="7"/>
      <c r="AN1082" s="98">
        <v>33</v>
      </c>
      <c r="AO1082" s="100">
        <v>13</v>
      </c>
      <c r="AP1082" s="100">
        <v>30</v>
      </c>
      <c r="AQ1082" s="107">
        <v>9860</v>
      </c>
      <c r="AR1082" s="107">
        <f t="shared" si="301"/>
        <v>33013</v>
      </c>
      <c r="AS1082" t="s">
        <v>1726</v>
      </c>
      <c r="AT1082" s="110">
        <f t="shared" si="302"/>
        <v>3309860</v>
      </c>
      <c r="AW1082">
        <v>44.63</v>
      </c>
      <c r="AX1082">
        <v>0.79</v>
      </c>
      <c r="AY1082">
        <v>43.84</v>
      </c>
      <c r="BA1082" s="7">
        <f t="shared" si="307"/>
        <v>0</v>
      </c>
      <c r="BB1082" s="7">
        <f t="shared" si="308"/>
        <v>0</v>
      </c>
      <c r="BC1082" s="7">
        <f t="shared" si="309"/>
        <v>1</v>
      </c>
      <c r="BD1082" s="7">
        <f t="shared" si="309"/>
        <v>0</v>
      </c>
      <c r="BE1082" s="7" t="e">
        <f t="shared" si="310"/>
        <v>#N/A</v>
      </c>
      <c r="BF1082" s="118"/>
      <c r="BI1082" s="118"/>
      <c r="BJ1082" s="118"/>
      <c r="BK1082" s="168"/>
      <c r="BM1082">
        <v>0</v>
      </c>
      <c r="BN1082">
        <v>0</v>
      </c>
      <c r="BP1082">
        <v>0</v>
      </c>
      <c r="BQ1082">
        <v>0</v>
      </c>
      <c r="BR1082">
        <v>0</v>
      </c>
      <c r="BS1082">
        <v>0</v>
      </c>
      <c r="BT1082">
        <v>0</v>
      </c>
      <c r="BV1082">
        <v>2</v>
      </c>
      <c r="BW1082">
        <v>0</v>
      </c>
      <c r="BY1082">
        <v>0</v>
      </c>
      <c r="BZ1082">
        <v>0</v>
      </c>
      <c r="CA1082">
        <v>0</v>
      </c>
      <c r="CB1082">
        <v>0</v>
      </c>
      <c r="CC1082">
        <v>0</v>
      </c>
      <c r="CD1082">
        <v>0</v>
      </c>
      <c r="CE1082">
        <v>0</v>
      </c>
      <c r="CG1082">
        <v>0</v>
      </c>
      <c r="CH1082">
        <v>0</v>
      </c>
      <c r="CI1082">
        <v>0</v>
      </c>
      <c r="CJ1082">
        <v>0</v>
      </c>
      <c r="CK1082">
        <v>0</v>
      </c>
    </row>
    <row r="1083" spans="1:89" hidden="1" outlineLevel="1">
      <c r="A1083" t="s">
        <v>1806</v>
      </c>
      <c r="B1083" s="9" t="s">
        <v>3141</v>
      </c>
      <c r="C1083" s="1">
        <f t="shared" si="303"/>
        <v>166</v>
      </c>
      <c r="D1083" s="7">
        <f t="shared" si="293"/>
        <v>2</v>
      </c>
      <c r="E1083" s="7">
        <f t="shared" si="294"/>
        <v>5</v>
      </c>
      <c r="F1083" s="7">
        <f t="shared" si="295"/>
        <v>1</v>
      </c>
      <c r="G1083" s="7">
        <f t="shared" si="311"/>
        <v>4</v>
      </c>
      <c r="H1083" s="49">
        <f t="shared" si="296"/>
        <v>49</v>
      </c>
      <c r="I1083" s="178">
        <f t="shared" si="297"/>
        <v>0.29518072289156627</v>
      </c>
      <c r="J1083" s="8"/>
      <c r="K1083" s="2">
        <f t="shared" si="298"/>
        <v>0.33734939759036142</v>
      </c>
      <c r="L1083" s="2">
        <f t="shared" si="299"/>
        <v>0</v>
      </c>
      <c r="M1083" s="2">
        <f t="shared" si="304"/>
        <v>0.63253012048192769</v>
      </c>
      <c r="N1083" s="2">
        <f t="shared" si="305"/>
        <v>6.024096385542169E-3</v>
      </c>
      <c r="O1083" s="2">
        <f t="shared" si="306"/>
        <v>2.4096385542168718E-2</v>
      </c>
      <c r="P1083" s="1">
        <v>56</v>
      </c>
      <c r="Q1083" s="1"/>
      <c r="R1083" s="1">
        <v>105</v>
      </c>
      <c r="S1083" s="1">
        <v>1</v>
      </c>
      <c r="T1083" s="1"/>
      <c r="U1083" s="1"/>
      <c r="W1083" s="184">
        <v>0</v>
      </c>
      <c r="X1083" s="184"/>
      <c r="Y1083" s="1">
        <v>4</v>
      </c>
      <c r="Z1083" s="1">
        <f t="shared" si="300"/>
        <v>0</v>
      </c>
      <c r="AA1083" s="184">
        <v>0</v>
      </c>
      <c r="AB1083" s="184">
        <v>0</v>
      </c>
      <c r="AC1083" s="184">
        <v>0</v>
      </c>
      <c r="AD1083" s="154"/>
      <c r="AI1083" t="str">
        <f t="shared" si="291"/>
        <v>Carroll</v>
      </c>
      <c r="AJ1083" t="s">
        <v>1943</v>
      </c>
      <c r="AK1083" s="174">
        <v>2</v>
      </c>
      <c r="AL1083" s="7"/>
      <c r="AN1083" s="98">
        <v>33</v>
      </c>
      <c r="AO1083" s="100">
        <v>7</v>
      </c>
      <c r="AP1083" s="100">
        <v>30</v>
      </c>
      <c r="AQ1083" s="107">
        <v>10100</v>
      </c>
      <c r="AR1083" s="107">
        <f t="shared" si="301"/>
        <v>33007</v>
      </c>
      <c r="AS1083" t="s">
        <v>1726</v>
      </c>
      <c r="AT1083" s="110">
        <f t="shared" si="302"/>
        <v>3310100</v>
      </c>
      <c r="AW1083">
        <v>50.21</v>
      </c>
      <c r="AX1083">
        <v>0.03</v>
      </c>
      <c r="AY1083">
        <v>50.19</v>
      </c>
      <c r="BA1083" s="7">
        <f t="shared" si="307"/>
        <v>0</v>
      </c>
      <c r="BB1083" s="7">
        <f t="shared" si="308"/>
        <v>0</v>
      </c>
      <c r="BC1083" s="7">
        <f t="shared" si="309"/>
        <v>1</v>
      </c>
      <c r="BD1083" s="7">
        <f t="shared" si="309"/>
        <v>0</v>
      </c>
      <c r="BE1083" s="7" t="e">
        <f t="shared" si="310"/>
        <v>#N/A</v>
      </c>
      <c r="BF1083" s="118"/>
      <c r="BI1083" s="118"/>
      <c r="BJ1083" s="118"/>
      <c r="BK1083" s="168"/>
      <c r="BM1083">
        <v>0</v>
      </c>
      <c r="BN1083">
        <v>0</v>
      </c>
      <c r="BP1083">
        <v>0</v>
      </c>
      <c r="BQ1083">
        <v>0</v>
      </c>
      <c r="BR1083">
        <v>0</v>
      </c>
      <c r="BS1083">
        <v>0</v>
      </c>
      <c r="BT1083">
        <v>0</v>
      </c>
      <c r="BV1083">
        <v>0</v>
      </c>
      <c r="BW1083">
        <v>0</v>
      </c>
      <c r="BY1083">
        <v>0</v>
      </c>
      <c r="BZ1083">
        <v>0</v>
      </c>
      <c r="CA1083">
        <v>0</v>
      </c>
      <c r="CB1083">
        <v>0</v>
      </c>
      <c r="CC1083">
        <v>0</v>
      </c>
      <c r="CD1083">
        <v>0</v>
      </c>
      <c r="CE1083">
        <v>0</v>
      </c>
      <c r="CG1083">
        <v>0</v>
      </c>
      <c r="CH1083">
        <v>0</v>
      </c>
      <c r="CI1083">
        <v>0</v>
      </c>
      <c r="CJ1083">
        <v>0</v>
      </c>
      <c r="CK1083">
        <v>0</v>
      </c>
    </row>
    <row r="1084" spans="1:89" hidden="1" outlineLevel="1">
      <c r="A1084" t="s">
        <v>2130</v>
      </c>
      <c r="B1084" s="9" t="s">
        <v>3141</v>
      </c>
      <c r="C1084" s="1">
        <f t="shared" si="303"/>
        <v>214</v>
      </c>
      <c r="D1084" s="7">
        <f t="shared" si="293"/>
        <v>2</v>
      </c>
      <c r="E1084" s="7">
        <f t="shared" si="294"/>
        <v>4</v>
      </c>
      <c r="F1084" s="7">
        <f t="shared" si="295"/>
        <v>1</v>
      </c>
      <c r="G1084" s="7">
        <f t="shared" si="311"/>
        <v>0</v>
      </c>
      <c r="H1084" s="49">
        <f t="shared" si="296"/>
        <v>49</v>
      </c>
      <c r="I1084" s="178">
        <f t="shared" si="297"/>
        <v>0.22897196261682243</v>
      </c>
      <c r="J1084" s="8"/>
      <c r="K1084" s="2">
        <f t="shared" si="298"/>
        <v>0.36915887850467288</v>
      </c>
      <c r="L1084" s="2">
        <f t="shared" si="299"/>
        <v>0</v>
      </c>
      <c r="M1084" s="2">
        <f t="shared" si="304"/>
        <v>0.59813084112149528</v>
      </c>
      <c r="N1084" s="2">
        <f t="shared" si="305"/>
        <v>0</v>
      </c>
      <c r="O1084" s="2">
        <f t="shared" si="306"/>
        <v>3.2710280373831835E-2</v>
      </c>
      <c r="P1084" s="1">
        <v>79</v>
      </c>
      <c r="Q1084" s="1"/>
      <c r="R1084" s="1">
        <v>128</v>
      </c>
      <c r="S1084" s="1">
        <v>0</v>
      </c>
      <c r="T1084" s="1"/>
      <c r="U1084" s="1"/>
      <c r="W1084" s="184">
        <v>0</v>
      </c>
      <c r="X1084" s="184"/>
      <c r="Y1084" s="1">
        <v>7</v>
      </c>
      <c r="Z1084" s="1">
        <f t="shared" si="300"/>
        <v>0</v>
      </c>
      <c r="AA1084" s="184">
        <v>0</v>
      </c>
      <c r="AB1084" s="184">
        <v>0</v>
      </c>
      <c r="AC1084" s="184">
        <v>0</v>
      </c>
      <c r="AD1084" s="154"/>
      <c r="AI1084" t="str">
        <f t="shared" si="291"/>
        <v>Center Harbor</v>
      </c>
      <c r="AJ1084" t="s">
        <v>1383</v>
      </c>
      <c r="AK1084" s="174">
        <v>2</v>
      </c>
      <c r="AL1084" s="7"/>
      <c r="AN1084" s="98">
        <v>33</v>
      </c>
      <c r="AO1084" s="100">
        <v>1</v>
      </c>
      <c r="AP1084" s="100">
        <v>20</v>
      </c>
      <c r="AQ1084" s="107">
        <v>10660</v>
      </c>
      <c r="AR1084" s="107">
        <f t="shared" si="301"/>
        <v>33001</v>
      </c>
      <c r="AS1084" t="s">
        <v>1726</v>
      </c>
      <c r="AT1084" s="110">
        <f t="shared" si="302"/>
        <v>3310660</v>
      </c>
      <c r="AW1084">
        <v>16.510000000000002</v>
      </c>
      <c r="AX1084">
        <v>3.12</v>
      </c>
      <c r="AY1084">
        <v>13.39</v>
      </c>
      <c r="BA1084" s="7">
        <f t="shared" si="307"/>
        <v>0</v>
      </c>
      <c r="BB1084" s="7">
        <f t="shared" si="308"/>
        <v>0</v>
      </c>
      <c r="BC1084" s="7">
        <f t="shared" si="309"/>
        <v>1</v>
      </c>
      <c r="BD1084" s="7">
        <f t="shared" si="309"/>
        <v>0</v>
      </c>
      <c r="BE1084" s="7">
        <f t="shared" si="310"/>
        <v>0</v>
      </c>
      <c r="BF1084" s="118"/>
      <c r="BI1084" s="118"/>
      <c r="BJ1084" s="118"/>
      <c r="BK1084" s="168"/>
      <c r="BM1084">
        <v>0</v>
      </c>
      <c r="BN1084">
        <v>0</v>
      </c>
      <c r="BP1084">
        <v>0</v>
      </c>
      <c r="BQ1084">
        <v>0</v>
      </c>
      <c r="BR1084">
        <v>0</v>
      </c>
      <c r="BS1084">
        <v>0</v>
      </c>
      <c r="BT1084">
        <v>0</v>
      </c>
      <c r="BV1084">
        <v>0</v>
      </c>
      <c r="BW1084">
        <v>0</v>
      </c>
      <c r="BY1084">
        <v>0</v>
      </c>
      <c r="BZ1084">
        <v>0</v>
      </c>
      <c r="CA1084">
        <v>0</v>
      </c>
      <c r="CB1084">
        <v>0</v>
      </c>
      <c r="CC1084">
        <v>0</v>
      </c>
      <c r="CD1084">
        <v>0</v>
      </c>
      <c r="CE1084">
        <v>0</v>
      </c>
      <c r="CG1084">
        <v>0</v>
      </c>
      <c r="CH1084">
        <v>0</v>
      </c>
      <c r="CI1084">
        <v>0</v>
      </c>
      <c r="CJ1084">
        <v>0</v>
      </c>
      <c r="CK1084">
        <v>0</v>
      </c>
    </row>
    <row r="1085" spans="1:89" hidden="1" outlineLevel="1">
      <c r="A1085" t="s">
        <v>1850</v>
      </c>
      <c r="B1085" s="9" t="s">
        <v>3141</v>
      </c>
      <c r="C1085" s="1">
        <f t="shared" si="303"/>
        <v>953</v>
      </c>
      <c r="D1085" s="7">
        <f t="shared" si="293"/>
        <v>2</v>
      </c>
      <c r="E1085" s="7">
        <f t="shared" si="294"/>
        <v>6</v>
      </c>
      <c r="F1085" s="7">
        <f t="shared" si="295"/>
        <v>1</v>
      </c>
      <c r="G1085" s="7">
        <f t="shared" si="311"/>
        <v>5</v>
      </c>
      <c r="H1085" s="49">
        <f t="shared" si="296"/>
        <v>450</v>
      </c>
      <c r="I1085" s="178">
        <f t="shared" si="297"/>
        <v>0.47219307450157399</v>
      </c>
      <c r="J1085" s="8"/>
      <c r="K1085" s="2">
        <f t="shared" si="298"/>
        <v>0.25603357817418676</v>
      </c>
      <c r="L1085" s="2">
        <f t="shared" si="299"/>
        <v>0</v>
      </c>
      <c r="M1085" s="2">
        <f t="shared" si="304"/>
        <v>0.72822665267576081</v>
      </c>
      <c r="N1085" s="2">
        <f t="shared" si="305"/>
        <v>1.0493179433368311E-3</v>
      </c>
      <c r="O1085" s="2">
        <f t="shared" si="306"/>
        <v>1.4690451206715653E-2</v>
      </c>
      <c r="P1085" s="1">
        <v>244</v>
      </c>
      <c r="Q1085" s="1"/>
      <c r="R1085" s="1">
        <v>694</v>
      </c>
      <c r="S1085" s="1">
        <v>1</v>
      </c>
      <c r="T1085" s="1"/>
      <c r="U1085" s="1"/>
      <c r="W1085" s="184">
        <v>0</v>
      </c>
      <c r="X1085" s="184"/>
      <c r="Y1085" s="1">
        <v>11</v>
      </c>
      <c r="Z1085" s="1">
        <f t="shared" si="300"/>
        <v>3</v>
      </c>
      <c r="AA1085" s="184">
        <v>0</v>
      </c>
      <c r="AB1085" s="184">
        <v>0</v>
      </c>
      <c r="AC1085" s="184">
        <v>0</v>
      </c>
      <c r="AD1085" s="154"/>
      <c r="AI1085" t="str">
        <f t="shared" si="291"/>
        <v>Charlestown</v>
      </c>
      <c r="AJ1085" t="s">
        <v>165</v>
      </c>
      <c r="AK1085" s="174">
        <v>2</v>
      </c>
      <c r="AL1085" s="7"/>
      <c r="AN1085" s="98">
        <v>33</v>
      </c>
      <c r="AO1085" s="100">
        <v>19</v>
      </c>
      <c r="AP1085" s="100">
        <v>10</v>
      </c>
      <c r="AQ1085" s="107">
        <v>11380</v>
      </c>
      <c r="AR1085" s="107">
        <f t="shared" si="301"/>
        <v>33019</v>
      </c>
      <c r="AS1085" t="s">
        <v>1726</v>
      </c>
      <c r="AT1085" s="110">
        <f t="shared" si="302"/>
        <v>3311380</v>
      </c>
      <c r="AW1085">
        <v>37.96</v>
      </c>
      <c r="AX1085">
        <v>2.15</v>
      </c>
      <c r="AY1085">
        <v>35.81</v>
      </c>
      <c r="BA1085" s="7">
        <f t="shared" si="307"/>
        <v>0</v>
      </c>
      <c r="BB1085" s="7">
        <f t="shared" si="308"/>
        <v>0</v>
      </c>
      <c r="BC1085" s="7">
        <f t="shared" si="309"/>
        <v>1</v>
      </c>
      <c r="BD1085" s="7">
        <f t="shared" si="309"/>
        <v>0</v>
      </c>
      <c r="BE1085" s="7" t="e">
        <f t="shared" si="310"/>
        <v>#N/A</v>
      </c>
      <c r="BF1085" s="118"/>
      <c r="BI1085" s="118"/>
      <c r="BJ1085" s="118"/>
      <c r="BK1085" s="168"/>
      <c r="BM1085">
        <v>0</v>
      </c>
      <c r="BN1085">
        <v>2</v>
      </c>
      <c r="BP1085">
        <v>0</v>
      </c>
      <c r="BQ1085">
        <v>0</v>
      </c>
      <c r="BR1085">
        <v>0</v>
      </c>
      <c r="BS1085">
        <v>0</v>
      </c>
      <c r="BT1085">
        <v>0</v>
      </c>
      <c r="BV1085">
        <v>0</v>
      </c>
      <c r="BW1085">
        <v>0</v>
      </c>
      <c r="BY1085">
        <v>1</v>
      </c>
      <c r="BZ1085">
        <v>0</v>
      </c>
      <c r="CA1085">
        <v>0</v>
      </c>
      <c r="CB1085">
        <v>0</v>
      </c>
      <c r="CC1085">
        <v>0</v>
      </c>
      <c r="CD1085">
        <v>0</v>
      </c>
      <c r="CE1085">
        <v>0</v>
      </c>
      <c r="CG1085">
        <v>0</v>
      </c>
      <c r="CH1085">
        <v>0</v>
      </c>
      <c r="CI1085">
        <v>0</v>
      </c>
      <c r="CJ1085">
        <v>0</v>
      </c>
      <c r="CK1085">
        <v>0</v>
      </c>
    </row>
    <row r="1086" spans="1:89" hidden="1" outlineLevel="1">
      <c r="A1086" t="s">
        <v>1289</v>
      </c>
      <c r="B1086" s="9" t="s">
        <v>3141</v>
      </c>
      <c r="C1086" s="1">
        <f t="shared" si="303"/>
        <v>62</v>
      </c>
      <c r="D1086" s="7">
        <f t="shared" si="293"/>
        <v>2</v>
      </c>
      <c r="E1086" s="7">
        <f t="shared" si="294"/>
        <v>4</v>
      </c>
      <c r="F1086" s="7">
        <f t="shared" si="295"/>
        <v>1</v>
      </c>
      <c r="G1086" s="7">
        <f t="shared" si="311"/>
        <v>0</v>
      </c>
      <c r="H1086" s="49">
        <f t="shared" si="296"/>
        <v>29</v>
      </c>
      <c r="I1086" s="178">
        <f t="shared" si="297"/>
        <v>0.46774193548387094</v>
      </c>
      <c r="J1086" s="8"/>
      <c r="K1086" s="2">
        <f t="shared" si="298"/>
        <v>0.25806451612903225</v>
      </c>
      <c r="L1086" s="2">
        <f t="shared" si="299"/>
        <v>0</v>
      </c>
      <c r="M1086" s="2">
        <f t="shared" si="304"/>
        <v>0.72580645161290325</v>
      </c>
      <c r="N1086" s="2">
        <f t="shared" si="305"/>
        <v>0</v>
      </c>
      <c r="O1086" s="2">
        <f t="shared" si="306"/>
        <v>1.6129032258064502E-2</v>
      </c>
      <c r="P1086" s="1">
        <v>16</v>
      </c>
      <c r="Q1086" s="1"/>
      <c r="R1086" s="1">
        <v>45</v>
      </c>
      <c r="S1086" s="1">
        <v>0</v>
      </c>
      <c r="T1086" s="1"/>
      <c r="U1086" s="1"/>
      <c r="W1086" s="184">
        <v>0</v>
      </c>
      <c r="X1086" s="184"/>
      <c r="Y1086" s="1">
        <v>0</v>
      </c>
      <c r="Z1086" s="1">
        <f t="shared" si="300"/>
        <v>1</v>
      </c>
      <c r="AA1086" s="184">
        <v>0</v>
      </c>
      <c r="AB1086" s="184">
        <v>0</v>
      </c>
      <c r="AC1086" s="184">
        <v>0</v>
      </c>
      <c r="AD1086" s="154"/>
      <c r="AI1086" t="str">
        <f t="shared" si="291"/>
        <v>Chatham</v>
      </c>
      <c r="AJ1086" t="s">
        <v>1806</v>
      </c>
      <c r="AK1086" s="174">
        <v>1</v>
      </c>
      <c r="AL1086" s="7"/>
      <c r="AN1086" s="98">
        <v>33</v>
      </c>
      <c r="AO1086" s="100">
        <v>3</v>
      </c>
      <c r="AP1086" s="100">
        <v>20</v>
      </c>
      <c r="AQ1086" s="107">
        <v>11780</v>
      </c>
      <c r="AR1086" s="107">
        <f t="shared" si="301"/>
        <v>33003</v>
      </c>
      <c r="AS1086" t="s">
        <v>1726</v>
      </c>
      <c r="AT1086" s="110">
        <f t="shared" si="302"/>
        <v>3311780</v>
      </c>
      <c r="AW1086">
        <v>57.22</v>
      </c>
      <c r="AX1086">
        <v>0.51</v>
      </c>
      <c r="AY1086">
        <v>56.71</v>
      </c>
      <c r="BA1086" s="7">
        <f t="shared" si="307"/>
        <v>0</v>
      </c>
      <c r="BB1086" s="7">
        <f t="shared" si="308"/>
        <v>0</v>
      </c>
      <c r="BC1086" s="7">
        <f t="shared" si="309"/>
        <v>1</v>
      </c>
      <c r="BD1086" s="7">
        <f t="shared" si="309"/>
        <v>0</v>
      </c>
      <c r="BE1086" s="7">
        <f t="shared" si="310"/>
        <v>0</v>
      </c>
      <c r="BF1086" s="118"/>
      <c r="BI1086" s="118"/>
      <c r="BJ1086" s="118"/>
      <c r="BK1086" s="168"/>
      <c r="BM1086">
        <v>0</v>
      </c>
      <c r="BN1086">
        <v>0</v>
      </c>
      <c r="BP1086">
        <v>0</v>
      </c>
      <c r="BQ1086">
        <v>0</v>
      </c>
      <c r="BR1086">
        <v>0</v>
      </c>
      <c r="BS1086">
        <v>0</v>
      </c>
      <c r="BT1086">
        <v>0</v>
      </c>
      <c r="BV1086">
        <v>0</v>
      </c>
      <c r="BW1086">
        <v>0</v>
      </c>
      <c r="BY1086">
        <v>0</v>
      </c>
      <c r="BZ1086">
        <v>0</v>
      </c>
      <c r="CA1086">
        <v>0</v>
      </c>
      <c r="CB1086">
        <v>1</v>
      </c>
      <c r="CC1086">
        <v>0</v>
      </c>
      <c r="CD1086">
        <v>0</v>
      </c>
      <c r="CE1086">
        <v>0</v>
      </c>
      <c r="CG1086">
        <v>0</v>
      </c>
      <c r="CH1086">
        <v>0</v>
      </c>
      <c r="CI1086">
        <v>0</v>
      </c>
      <c r="CJ1086">
        <v>0</v>
      </c>
      <c r="CK1086">
        <v>0</v>
      </c>
    </row>
    <row r="1087" spans="1:89" hidden="1" outlineLevel="1">
      <c r="A1087" t="s">
        <v>2178</v>
      </c>
      <c r="B1087" s="9" t="s">
        <v>3141</v>
      </c>
      <c r="C1087" s="1">
        <f t="shared" si="303"/>
        <v>734</v>
      </c>
      <c r="D1087" s="7">
        <f t="shared" si="293"/>
        <v>2</v>
      </c>
      <c r="E1087" s="7">
        <f t="shared" si="294"/>
        <v>6</v>
      </c>
      <c r="F1087" s="7">
        <f t="shared" si="295"/>
        <v>1</v>
      </c>
      <c r="G1087" s="7">
        <f t="shared" si="311"/>
        <v>5</v>
      </c>
      <c r="H1087" s="49">
        <f t="shared" si="296"/>
        <v>200</v>
      </c>
      <c r="I1087" s="178">
        <f t="shared" si="297"/>
        <v>0.27247956403269757</v>
      </c>
      <c r="J1087" s="8"/>
      <c r="K1087" s="2">
        <f t="shared" si="298"/>
        <v>0.35422343324250682</v>
      </c>
      <c r="L1087" s="2">
        <f t="shared" si="299"/>
        <v>0</v>
      </c>
      <c r="M1087" s="2">
        <f t="shared" si="304"/>
        <v>0.6267029972752044</v>
      </c>
      <c r="N1087" s="2">
        <f t="shared" si="305"/>
        <v>1.3623978201634877E-3</v>
      </c>
      <c r="O1087" s="2">
        <f t="shared" si="306"/>
        <v>1.771117166212529E-2</v>
      </c>
      <c r="P1087" s="1">
        <v>260</v>
      </c>
      <c r="Q1087" s="1"/>
      <c r="R1087" s="1">
        <v>460</v>
      </c>
      <c r="S1087" s="1">
        <v>1</v>
      </c>
      <c r="T1087" s="1"/>
      <c r="U1087" s="1"/>
      <c r="W1087" s="184">
        <v>0</v>
      </c>
      <c r="X1087" s="184"/>
      <c r="Y1087" s="1">
        <v>7</v>
      </c>
      <c r="Z1087" s="1">
        <f t="shared" si="300"/>
        <v>6</v>
      </c>
      <c r="AA1087" s="184">
        <v>0</v>
      </c>
      <c r="AB1087" s="184">
        <v>0</v>
      </c>
      <c r="AC1087" s="184">
        <v>0</v>
      </c>
      <c r="AD1087" s="154"/>
      <c r="AI1087" t="str">
        <f t="shared" ref="AI1087:AI1145" si="312">A1087</f>
        <v>Chester</v>
      </c>
      <c r="AJ1087" t="s">
        <v>3034</v>
      </c>
      <c r="AK1087" s="174">
        <v>1</v>
      </c>
      <c r="AL1087" s="7"/>
      <c r="AN1087" s="98">
        <v>33</v>
      </c>
      <c r="AO1087" s="100">
        <v>15</v>
      </c>
      <c r="AP1087" s="100">
        <v>25</v>
      </c>
      <c r="AQ1087" s="107">
        <v>12100</v>
      </c>
      <c r="AR1087" s="107">
        <f t="shared" si="301"/>
        <v>33015</v>
      </c>
      <c r="AS1087" t="s">
        <v>1726</v>
      </c>
      <c r="AT1087" s="110">
        <f t="shared" si="302"/>
        <v>3312100</v>
      </c>
      <c r="AW1087">
        <v>26.02</v>
      </c>
      <c r="AX1087">
        <v>0.11</v>
      </c>
      <c r="AY1087">
        <v>25.91</v>
      </c>
      <c r="BA1087" s="7">
        <f t="shared" si="307"/>
        <v>0</v>
      </c>
      <c r="BB1087" s="7">
        <f t="shared" si="308"/>
        <v>0</v>
      </c>
      <c r="BC1087" s="7">
        <f t="shared" si="309"/>
        <v>1</v>
      </c>
      <c r="BD1087" s="7">
        <f t="shared" si="309"/>
        <v>0</v>
      </c>
      <c r="BE1087" s="7" t="e">
        <f t="shared" si="310"/>
        <v>#N/A</v>
      </c>
      <c r="BF1087" s="118"/>
      <c r="BI1087" s="118"/>
      <c r="BJ1087" s="118"/>
      <c r="BK1087" s="168"/>
      <c r="BM1087">
        <v>0</v>
      </c>
      <c r="BN1087">
        <v>0</v>
      </c>
      <c r="BP1087">
        <v>0</v>
      </c>
      <c r="BQ1087">
        <v>0</v>
      </c>
      <c r="BR1087">
        <v>0</v>
      </c>
      <c r="BS1087">
        <v>0</v>
      </c>
      <c r="BT1087">
        <v>0</v>
      </c>
      <c r="BV1087">
        <v>0</v>
      </c>
      <c r="BW1087">
        <v>0</v>
      </c>
      <c r="BY1087">
        <v>0</v>
      </c>
      <c r="BZ1087">
        <v>0</v>
      </c>
      <c r="CA1087">
        <v>0</v>
      </c>
      <c r="CB1087">
        <v>0</v>
      </c>
      <c r="CC1087">
        <v>0</v>
      </c>
      <c r="CD1087">
        <v>0</v>
      </c>
      <c r="CE1087">
        <v>0</v>
      </c>
      <c r="CG1087">
        <v>4</v>
      </c>
      <c r="CH1087">
        <v>2</v>
      </c>
      <c r="CI1087">
        <v>0</v>
      </c>
      <c r="CJ1087">
        <v>0</v>
      </c>
      <c r="CK1087">
        <v>0</v>
      </c>
    </row>
    <row r="1088" spans="1:89" hidden="1" outlineLevel="1">
      <c r="A1088" t="s">
        <v>2334</v>
      </c>
      <c r="B1088" s="9" t="s">
        <v>3141</v>
      </c>
      <c r="C1088" s="1">
        <f t="shared" si="303"/>
        <v>863</v>
      </c>
      <c r="D1088" s="7">
        <f t="shared" si="293"/>
        <v>2</v>
      </c>
      <c r="E1088" s="7">
        <f t="shared" si="294"/>
        <v>6</v>
      </c>
      <c r="F1088" s="7">
        <f t="shared" si="295"/>
        <v>1</v>
      </c>
      <c r="G1088" s="7">
        <f t="shared" si="311"/>
        <v>4</v>
      </c>
      <c r="H1088" s="49">
        <f t="shared" si="296"/>
        <v>350</v>
      </c>
      <c r="I1088" s="178">
        <f t="shared" si="297"/>
        <v>0.40556199304750867</v>
      </c>
      <c r="J1088" s="8"/>
      <c r="K1088" s="2">
        <f t="shared" si="298"/>
        <v>0.2885283893395133</v>
      </c>
      <c r="L1088" s="2">
        <f t="shared" si="299"/>
        <v>0</v>
      </c>
      <c r="M1088" s="2">
        <f t="shared" si="304"/>
        <v>0.69409038238702203</v>
      </c>
      <c r="N1088" s="2">
        <f t="shared" si="305"/>
        <v>2.3174971031286211E-3</v>
      </c>
      <c r="O1088" s="2">
        <f t="shared" si="306"/>
        <v>1.5063731170336044E-2</v>
      </c>
      <c r="P1088" s="1">
        <v>249</v>
      </c>
      <c r="Q1088" s="1"/>
      <c r="R1088" s="1">
        <v>599</v>
      </c>
      <c r="S1088" s="1">
        <v>2</v>
      </c>
      <c r="T1088" s="1"/>
      <c r="U1088" s="1"/>
      <c r="W1088" s="184">
        <v>0</v>
      </c>
      <c r="X1088" s="184"/>
      <c r="Y1088" s="1">
        <v>12</v>
      </c>
      <c r="Z1088" s="1">
        <f t="shared" si="300"/>
        <v>1</v>
      </c>
      <c r="AA1088" s="184">
        <v>0</v>
      </c>
      <c r="AB1088" s="184">
        <v>0</v>
      </c>
      <c r="AC1088" s="184">
        <v>0</v>
      </c>
      <c r="AD1088" s="154"/>
      <c r="AI1088" t="str">
        <f t="shared" si="312"/>
        <v>Chesterfield</v>
      </c>
      <c r="AJ1088" t="s">
        <v>1381</v>
      </c>
      <c r="AK1088" s="174">
        <v>2</v>
      </c>
      <c r="AL1088" s="7"/>
      <c r="AN1088" s="98">
        <v>33</v>
      </c>
      <c r="AO1088" s="100">
        <v>5</v>
      </c>
      <c r="AP1088" s="100">
        <v>10</v>
      </c>
      <c r="AQ1088" s="107">
        <v>12260</v>
      </c>
      <c r="AR1088" s="107">
        <f t="shared" si="301"/>
        <v>33005</v>
      </c>
      <c r="AS1088" t="s">
        <v>1726</v>
      </c>
      <c r="AT1088" s="110">
        <f t="shared" si="302"/>
        <v>3312260</v>
      </c>
      <c r="AW1088">
        <v>47.56</v>
      </c>
      <c r="AX1088">
        <v>2</v>
      </c>
      <c r="AY1088">
        <v>45.56</v>
      </c>
      <c r="BA1088" s="7">
        <f t="shared" si="307"/>
        <v>0</v>
      </c>
      <c r="BB1088" s="7">
        <f t="shared" si="308"/>
        <v>0</v>
      </c>
      <c r="BC1088" s="7">
        <f t="shared" si="309"/>
        <v>1</v>
      </c>
      <c r="BD1088" s="7">
        <f t="shared" si="309"/>
        <v>0</v>
      </c>
      <c r="BE1088" s="7" t="e">
        <f t="shared" si="310"/>
        <v>#N/A</v>
      </c>
      <c r="BF1088" s="118"/>
      <c r="BI1088" s="118"/>
      <c r="BJ1088" s="118"/>
      <c r="BK1088" s="168"/>
      <c r="BM1088">
        <v>0</v>
      </c>
      <c r="BN1088">
        <v>0</v>
      </c>
      <c r="BP1088">
        <v>0</v>
      </c>
      <c r="BQ1088">
        <v>0</v>
      </c>
      <c r="BR1088">
        <v>0</v>
      </c>
      <c r="BS1088">
        <v>0</v>
      </c>
      <c r="BT1088">
        <v>0</v>
      </c>
      <c r="BV1088">
        <v>1</v>
      </c>
      <c r="BW1088">
        <v>0</v>
      </c>
      <c r="BY1088">
        <v>0</v>
      </c>
      <c r="BZ1088">
        <v>0</v>
      </c>
      <c r="CA1088">
        <v>0</v>
      </c>
      <c r="CB1088">
        <v>0</v>
      </c>
      <c r="CC1088">
        <v>0</v>
      </c>
      <c r="CD1088">
        <v>0</v>
      </c>
      <c r="CE1088">
        <v>0</v>
      </c>
      <c r="CG1088">
        <v>0</v>
      </c>
      <c r="CH1088">
        <v>0</v>
      </c>
      <c r="CI1088">
        <v>0</v>
      </c>
      <c r="CJ1088">
        <v>0</v>
      </c>
      <c r="CK1088">
        <v>0</v>
      </c>
    </row>
    <row r="1089" spans="1:89" hidden="1" outlineLevel="1">
      <c r="A1089" t="s">
        <v>2287</v>
      </c>
      <c r="B1089" s="9" t="s">
        <v>3141</v>
      </c>
      <c r="C1089" s="1">
        <f t="shared" si="303"/>
        <v>514</v>
      </c>
      <c r="D1089" s="7">
        <f t="shared" si="293"/>
        <v>2</v>
      </c>
      <c r="E1089" s="7">
        <f t="shared" si="294"/>
        <v>7</v>
      </c>
      <c r="F1089" s="7">
        <f t="shared" si="295"/>
        <v>1</v>
      </c>
      <c r="G1089" s="7">
        <f t="shared" si="311"/>
        <v>4</v>
      </c>
      <c r="H1089" s="49">
        <f t="shared" si="296"/>
        <v>160</v>
      </c>
      <c r="I1089" s="178">
        <f t="shared" si="297"/>
        <v>0.31128404669260701</v>
      </c>
      <c r="J1089" s="8"/>
      <c r="K1089" s="2">
        <f t="shared" si="298"/>
        <v>0.33268482490272372</v>
      </c>
      <c r="L1089" s="2">
        <f t="shared" si="299"/>
        <v>0</v>
      </c>
      <c r="M1089" s="2">
        <f t="shared" si="304"/>
        <v>0.64396887159533078</v>
      </c>
      <c r="N1089" s="2">
        <f t="shared" si="305"/>
        <v>5.8365758754863814E-3</v>
      </c>
      <c r="O1089" s="2">
        <f t="shared" si="306"/>
        <v>1.7509727626459172E-2</v>
      </c>
      <c r="P1089" s="1">
        <v>171</v>
      </c>
      <c r="Q1089" s="1"/>
      <c r="R1089" s="1">
        <v>331</v>
      </c>
      <c r="S1089" s="1">
        <v>3</v>
      </c>
      <c r="T1089" s="1"/>
      <c r="U1089" s="1"/>
      <c r="W1089" s="184">
        <v>0</v>
      </c>
      <c r="X1089" s="184"/>
      <c r="Y1089" s="1">
        <v>5</v>
      </c>
      <c r="Z1089" s="1">
        <f t="shared" si="300"/>
        <v>3</v>
      </c>
      <c r="AA1089" s="184">
        <v>0</v>
      </c>
      <c r="AB1089" s="184">
        <v>0</v>
      </c>
      <c r="AC1089" s="184">
        <v>1</v>
      </c>
      <c r="AD1089" s="154"/>
      <c r="AI1089" t="str">
        <f t="shared" si="312"/>
        <v>Chichester</v>
      </c>
      <c r="AJ1089" t="s">
        <v>1658</v>
      </c>
      <c r="AK1089" s="174">
        <v>2</v>
      </c>
      <c r="AL1089" s="7"/>
      <c r="AN1089" s="98">
        <v>33</v>
      </c>
      <c r="AO1089" s="100">
        <v>13</v>
      </c>
      <c r="AP1089" s="100">
        <v>35</v>
      </c>
      <c r="AQ1089" s="107">
        <v>12420</v>
      </c>
      <c r="AR1089" s="107">
        <f t="shared" si="301"/>
        <v>33013</v>
      </c>
      <c r="AS1089" t="s">
        <v>1726</v>
      </c>
      <c r="AT1089" s="110">
        <f t="shared" si="302"/>
        <v>3312420</v>
      </c>
      <c r="AW1089">
        <v>21.18</v>
      </c>
      <c r="AX1089">
        <v>0.11</v>
      </c>
      <c r="AY1089">
        <v>21.07</v>
      </c>
      <c r="BA1089" s="7">
        <f t="shared" si="307"/>
        <v>0</v>
      </c>
      <c r="BB1089" s="7">
        <f t="shared" si="308"/>
        <v>0</v>
      </c>
      <c r="BC1089" s="7">
        <f t="shared" si="309"/>
        <v>1</v>
      </c>
      <c r="BD1089" s="7">
        <f t="shared" si="309"/>
        <v>0</v>
      </c>
      <c r="BE1089" s="7" t="e">
        <f t="shared" si="310"/>
        <v>#N/A</v>
      </c>
      <c r="BF1089" s="118"/>
      <c r="BI1089" s="118"/>
      <c r="BJ1089" s="118"/>
      <c r="BK1089" s="168"/>
      <c r="BM1089">
        <v>0</v>
      </c>
      <c r="BN1089">
        <v>1</v>
      </c>
      <c r="BP1089">
        <v>0</v>
      </c>
      <c r="BQ1089">
        <v>0</v>
      </c>
      <c r="BR1089">
        <v>0</v>
      </c>
      <c r="BS1089">
        <v>0</v>
      </c>
      <c r="BT1089">
        <v>0</v>
      </c>
      <c r="BV1089">
        <v>0</v>
      </c>
      <c r="BW1089">
        <v>0</v>
      </c>
      <c r="BY1089">
        <v>0</v>
      </c>
      <c r="BZ1089">
        <v>0</v>
      </c>
      <c r="CA1089">
        <v>0</v>
      </c>
      <c r="CB1089">
        <v>0</v>
      </c>
      <c r="CC1089">
        <v>0</v>
      </c>
      <c r="CD1089">
        <v>0</v>
      </c>
      <c r="CE1089">
        <v>1</v>
      </c>
      <c r="CG1089">
        <v>0</v>
      </c>
      <c r="CH1089">
        <v>1</v>
      </c>
      <c r="CI1089">
        <v>0</v>
      </c>
      <c r="CJ1089">
        <v>0</v>
      </c>
      <c r="CK1089">
        <v>0</v>
      </c>
    </row>
    <row r="1090" spans="1:89" hidden="1" outlineLevel="1">
      <c r="A1090" t="s">
        <v>1147</v>
      </c>
      <c r="B1090" s="9" t="s">
        <v>3141</v>
      </c>
      <c r="C1090" s="1">
        <f t="shared" si="303"/>
        <v>2261</v>
      </c>
      <c r="D1090" s="7">
        <f t="shared" si="293"/>
        <v>2</v>
      </c>
      <c r="E1090" s="7">
        <f t="shared" si="294"/>
        <v>7</v>
      </c>
      <c r="F1090" s="7">
        <f t="shared" si="295"/>
        <v>1</v>
      </c>
      <c r="G1090" s="7">
        <f t="shared" si="311"/>
        <v>5</v>
      </c>
      <c r="H1090" s="49">
        <f t="shared" si="296"/>
        <v>924</v>
      </c>
      <c r="I1090" s="178">
        <f t="shared" si="297"/>
        <v>0.4086687306501548</v>
      </c>
      <c r="J1090" s="8"/>
      <c r="K1090" s="2">
        <f t="shared" si="298"/>
        <v>0.27156125608137993</v>
      </c>
      <c r="L1090" s="2">
        <f t="shared" si="299"/>
        <v>0</v>
      </c>
      <c r="M1090" s="2">
        <f t="shared" si="304"/>
        <v>0.68022998673153467</v>
      </c>
      <c r="N1090" s="2">
        <f t="shared" si="305"/>
        <v>3.9805395842547548E-3</v>
      </c>
      <c r="O1090" s="2">
        <f t="shared" si="306"/>
        <v>4.422821760283064E-2</v>
      </c>
      <c r="P1090" s="1">
        <v>614</v>
      </c>
      <c r="Q1090" s="1"/>
      <c r="R1090" s="1">
        <v>1538</v>
      </c>
      <c r="S1090" s="1">
        <v>9</v>
      </c>
      <c r="T1090" s="1"/>
      <c r="U1090" s="1"/>
      <c r="W1090" s="184">
        <v>0</v>
      </c>
      <c r="X1090" s="184"/>
      <c r="Y1090" s="1">
        <v>83</v>
      </c>
      <c r="Z1090" s="1">
        <f t="shared" si="300"/>
        <v>15</v>
      </c>
      <c r="AA1090" s="184">
        <v>2</v>
      </c>
      <c r="AB1090" s="184">
        <v>0</v>
      </c>
      <c r="AC1090" s="184">
        <v>0</v>
      </c>
      <c r="AD1090" s="154"/>
      <c r="AI1090" t="str">
        <f t="shared" si="312"/>
        <v>Claremont</v>
      </c>
      <c r="AJ1090" t="s">
        <v>165</v>
      </c>
      <c r="AK1090" s="174">
        <v>2</v>
      </c>
      <c r="AL1090" s="7"/>
      <c r="AN1090" s="98">
        <v>33</v>
      </c>
      <c r="AO1090" s="100">
        <v>19</v>
      </c>
      <c r="AP1090" s="100">
        <v>15</v>
      </c>
      <c r="AQ1090" s="107">
        <v>12900</v>
      </c>
      <c r="AR1090" s="107">
        <f t="shared" si="301"/>
        <v>33019</v>
      </c>
      <c r="AS1090" t="s">
        <v>1037</v>
      </c>
      <c r="AT1090" s="110">
        <f t="shared" si="302"/>
        <v>3312900</v>
      </c>
      <c r="AW1090">
        <v>44.09</v>
      </c>
      <c r="AX1090">
        <v>0.96</v>
      </c>
      <c r="AY1090">
        <v>43.12</v>
      </c>
      <c r="BA1090" s="7">
        <f t="shared" si="307"/>
        <v>0</v>
      </c>
      <c r="BB1090" s="7">
        <f t="shared" si="308"/>
        <v>0</v>
      </c>
      <c r="BC1090" s="7">
        <f t="shared" si="309"/>
        <v>1</v>
      </c>
      <c r="BD1090" s="7">
        <f t="shared" si="309"/>
        <v>0</v>
      </c>
      <c r="BE1090" s="7" t="e">
        <f t="shared" si="310"/>
        <v>#N/A</v>
      </c>
      <c r="BF1090" s="118"/>
      <c r="BI1090" s="118"/>
      <c r="BJ1090" s="118"/>
      <c r="BK1090" s="168"/>
      <c r="BM1090">
        <v>0</v>
      </c>
      <c r="BN1090">
        <v>1</v>
      </c>
      <c r="BP1090">
        <v>0</v>
      </c>
      <c r="BQ1090">
        <v>0</v>
      </c>
      <c r="BR1090">
        <v>1</v>
      </c>
      <c r="BS1090">
        <v>0</v>
      </c>
      <c r="BT1090">
        <v>1</v>
      </c>
      <c r="BV1090">
        <v>1</v>
      </c>
      <c r="BW1090">
        <v>0</v>
      </c>
      <c r="BY1090">
        <v>0</v>
      </c>
      <c r="BZ1090">
        <v>0</v>
      </c>
      <c r="CA1090">
        <v>0</v>
      </c>
      <c r="CB1090">
        <v>0</v>
      </c>
      <c r="CC1090">
        <v>3</v>
      </c>
      <c r="CD1090">
        <v>0</v>
      </c>
      <c r="CE1090">
        <v>0</v>
      </c>
      <c r="CG1090">
        <v>5</v>
      </c>
      <c r="CH1090">
        <v>1</v>
      </c>
      <c r="CI1090">
        <v>1</v>
      </c>
      <c r="CJ1090">
        <v>0</v>
      </c>
      <c r="CK1090">
        <v>1</v>
      </c>
    </row>
    <row r="1091" spans="1:89" hidden="1" outlineLevel="1">
      <c r="A1091" t="s">
        <v>400</v>
      </c>
      <c r="B1091" s="9" t="s">
        <v>3141</v>
      </c>
      <c r="C1091" s="1">
        <f t="shared" si="303"/>
        <v>57</v>
      </c>
      <c r="D1091" s="7">
        <f t="shared" si="293"/>
        <v>2</v>
      </c>
      <c r="E1091" s="7">
        <f t="shared" si="294"/>
        <v>5</v>
      </c>
      <c r="F1091" s="7">
        <f t="shared" si="295"/>
        <v>1</v>
      </c>
      <c r="G1091" s="7">
        <f t="shared" si="311"/>
        <v>3</v>
      </c>
      <c r="H1091" s="49">
        <f t="shared" si="296"/>
        <v>27</v>
      </c>
      <c r="I1091" s="178">
        <f t="shared" si="297"/>
        <v>0.47368421052631576</v>
      </c>
      <c r="J1091" s="8"/>
      <c r="K1091" s="2">
        <f t="shared" si="298"/>
        <v>0.24561403508771928</v>
      </c>
      <c r="L1091" s="2">
        <f t="shared" si="299"/>
        <v>0</v>
      </c>
      <c r="M1091" s="2">
        <f t="shared" si="304"/>
        <v>0.7192982456140351</v>
      </c>
      <c r="N1091" s="2">
        <f t="shared" si="305"/>
        <v>1.7543859649122806E-2</v>
      </c>
      <c r="O1091" s="2">
        <f t="shared" si="306"/>
        <v>1.7543859649122806E-2</v>
      </c>
      <c r="P1091" s="1">
        <v>14</v>
      </c>
      <c r="Q1091" s="1"/>
      <c r="R1091" s="1">
        <v>41</v>
      </c>
      <c r="S1091" s="1">
        <v>1</v>
      </c>
      <c r="T1091" s="1"/>
      <c r="U1091" s="1"/>
      <c r="W1091" s="184">
        <v>0</v>
      </c>
      <c r="X1091" s="184"/>
      <c r="Y1091" s="1">
        <v>1</v>
      </c>
      <c r="Z1091" s="1">
        <f t="shared" si="300"/>
        <v>0</v>
      </c>
      <c r="AA1091" s="184">
        <v>0</v>
      </c>
      <c r="AB1091" s="184">
        <v>0</v>
      </c>
      <c r="AC1091" s="184">
        <v>0</v>
      </c>
      <c r="AD1091" s="154"/>
      <c r="AI1091" t="str">
        <f t="shared" si="312"/>
        <v>Clarksville</v>
      </c>
      <c r="AJ1091" t="s">
        <v>1943</v>
      </c>
      <c r="AK1091" s="174">
        <v>2</v>
      </c>
      <c r="AL1091" s="7"/>
      <c r="AN1091" s="98">
        <v>33</v>
      </c>
      <c r="AO1091" s="100">
        <v>7</v>
      </c>
      <c r="AP1091" s="100">
        <v>40</v>
      </c>
      <c r="AQ1091" s="107">
        <v>13220</v>
      </c>
      <c r="AR1091" s="107">
        <f t="shared" si="301"/>
        <v>33007</v>
      </c>
      <c r="AS1091" t="s">
        <v>1726</v>
      </c>
      <c r="AT1091" s="110">
        <f t="shared" si="302"/>
        <v>3313220</v>
      </c>
      <c r="AW1091">
        <v>62.12</v>
      </c>
      <c r="AX1091">
        <v>1.88</v>
      </c>
      <c r="AY1091">
        <v>60.24</v>
      </c>
      <c r="BA1091" s="7">
        <f t="shared" si="307"/>
        <v>0</v>
      </c>
      <c r="BB1091" s="7">
        <f t="shared" si="308"/>
        <v>0</v>
      </c>
      <c r="BC1091" s="7">
        <f t="shared" si="309"/>
        <v>1</v>
      </c>
      <c r="BD1091" s="7">
        <f t="shared" si="309"/>
        <v>0</v>
      </c>
      <c r="BE1091" s="7" t="e">
        <f t="shared" si="310"/>
        <v>#N/A</v>
      </c>
      <c r="BF1091" s="118"/>
      <c r="BI1091" s="118"/>
      <c r="BJ1091" s="118"/>
      <c r="BK1091" s="168"/>
      <c r="BM1091">
        <v>0</v>
      </c>
      <c r="BN1091">
        <v>0</v>
      </c>
      <c r="BP1091">
        <v>0</v>
      </c>
      <c r="BQ1091">
        <v>0</v>
      </c>
      <c r="BR1091">
        <v>0</v>
      </c>
      <c r="BS1091">
        <v>0</v>
      </c>
      <c r="BT1091">
        <v>0</v>
      </c>
      <c r="BV1091">
        <v>0</v>
      </c>
      <c r="BW1091">
        <v>0</v>
      </c>
      <c r="BY1091">
        <v>0</v>
      </c>
      <c r="BZ1091">
        <v>0</v>
      </c>
      <c r="CA1091">
        <v>0</v>
      </c>
      <c r="CB1091">
        <v>0</v>
      </c>
      <c r="CC1091">
        <v>0</v>
      </c>
      <c r="CD1091">
        <v>0</v>
      </c>
      <c r="CE1091">
        <v>0</v>
      </c>
      <c r="CG1091">
        <v>0</v>
      </c>
      <c r="CH1091">
        <v>0</v>
      </c>
      <c r="CI1091">
        <v>0</v>
      </c>
      <c r="CJ1091">
        <v>0</v>
      </c>
      <c r="CK1091">
        <v>0</v>
      </c>
    </row>
    <row r="1092" spans="1:89" hidden="1" outlineLevel="1">
      <c r="A1092" t="s">
        <v>1117</v>
      </c>
      <c r="B1092" s="9" t="s">
        <v>3141</v>
      </c>
      <c r="C1092" s="1">
        <f t="shared" si="303"/>
        <v>263</v>
      </c>
      <c r="D1092" s="7">
        <f t="shared" si="293"/>
        <v>2</v>
      </c>
      <c r="E1092" s="7">
        <f t="shared" si="294"/>
        <v>5</v>
      </c>
      <c r="F1092" s="7">
        <f t="shared" si="295"/>
        <v>1</v>
      </c>
      <c r="G1092" s="7">
        <f t="shared" si="311"/>
        <v>0</v>
      </c>
      <c r="H1092" s="49">
        <f t="shared" si="296"/>
        <v>122</v>
      </c>
      <c r="I1092" s="178">
        <f t="shared" si="297"/>
        <v>0.46387832699619774</v>
      </c>
      <c r="J1092" s="8"/>
      <c r="K1092" s="2">
        <f t="shared" si="298"/>
        <v>0.2509505703422053</v>
      </c>
      <c r="L1092" s="2">
        <f t="shared" si="299"/>
        <v>0</v>
      </c>
      <c r="M1092" s="2">
        <f t="shared" si="304"/>
        <v>0.71482889733840305</v>
      </c>
      <c r="N1092" s="2">
        <f t="shared" si="305"/>
        <v>0</v>
      </c>
      <c r="O1092" s="2">
        <f t="shared" si="306"/>
        <v>3.4220532319391705E-2</v>
      </c>
      <c r="P1092" s="1">
        <v>66</v>
      </c>
      <c r="Q1092" s="1"/>
      <c r="R1092" s="1">
        <v>188</v>
      </c>
      <c r="S1092" s="1">
        <v>0</v>
      </c>
      <c r="T1092" s="1"/>
      <c r="U1092" s="1"/>
      <c r="W1092" s="184">
        <v>0</v>
      </c>
      <c r="X1092" s="184"/>
      <c r="Y1092" s="1">
        <v>8</v>
      </c>
      <c r="Z1092" s="1">
        <f t="shared" si="300"/>
        <v>1</v>
      </c>
      <c r="AA1092" s="184">
        <v>0</v>
      </c>
      <c r="AB1092" s="184">
        <v>0</v>
      </c>
      <c r="AC1092" s="184">
        <v>0</v>
      </c>
      <c r="AD1092" s="154"/>
      <c r="AI1092" t="str">
        <f t="shared" si="312"/>
        <v>Colebrook</v>
      </c>
      <c r="AJ1092" t="s">
        <v>1943</v>
      </c>
      <c r="AK1092" s="174">
        <v>2</v>
      </c>
      <c r="AL1092" s="7"/>
      <c r="AN1092" s="98">
        <v>33</v>
      </c>
      <c r="AO1092" s="100">
        <v>7</v>
      </c>
      <c r="AP1092" s="100">
        <v>45</v>
      </c>
      <c r="AQ1092" s="107">
        <v>13780</v>
      </c>
      <c r="AR1092" s="107">
        <f t="shared" si="301"/>
        <v>33007</v>
      </c>
      <c r="AS1092" t="s">
        <v>1726</v>
      </c>
      <c r="AT1092" s="110">
        <f t="shared" si="302"/>
        <v>3313780</v>
      </c>
      <c r="AW1092">
        <v>41.01</v>
      </c>
      <c r="AX1092">
        <v>0.03</v>
      </c>
      <c r="AY1092">
        <v>40.99</v>
      </c>
      <c r="BA1092" s="7">
        <f t="shared" si="307"/>
        <v>0</v>
      </c>
      <c r="BB1092" s="7">
        <f t="shared" si="308"/>
        <v>0</v>
      </c>
      <c r="BC1092" s="7">
        <f t="shared" si="309"/>
        <v>1</v>
      </c>
      <c r="BD1092" s="7">
        <f t="shared" si="309"/>
        <v>0</v>
      </c>
      <c r="BE1092" s="7">
        <f t="shared" si="310"/>
        <v>0</v>
      </c>
      <c r="BF1092" s="118"/>
      <c r="BI1092" s="118"/>
      <c r="BJ1092" s="118"/>
      <c r="BK1092" s="168"/>
      <c r="BM1092">
        <v>0</v>
      </c>
      <c r="BN1092">
        <v>0</v>
      </c>
      <c r="BP1092">
        <v>0</v>
      </c>
      <c r="BQ1092">
        <v>0</v>
      </c>
      <c r="BR1092">
        <v>0</v>
      </c>
      <c r="BS1092">
        <v>0</v>
      </c>
      <c r="BT1092">
        <v>0</v>
      </c>
      <c r="BV1092">
        <v>0</v>
      </c>
      <c r="BW1092">
        <v>0</v>
      </c>
      <c r="BY1092">
        <v>0</v>
      </c>
      <c r="BZ1092">
        <v>0</v>
      </c>
      <c r="CA1092">
        <v>0</v>
      </c>
      <c r="CB1092">
        <v>0</v>
      </c>
      <c r="CC1092">
        <v>0</v>
      </c>
      <c r="CD1092">
        <v>0</v>
      </c>
      <c r="CE1092">
        <v>0</v>
      </c>
      <c r="CG1092">
        <v>0</v>
      </c>
      <c r="CH1092">
        <v>1</v>
      </c>
      <c r="CI1092">
        <v>0</v>
      </c>
      <c r="CJ1092">
        <v>0</v>
      </c>
      <c r="CK1092">
        <v>0</v>
      </c>
    </row>
    <row r="1093" spans="1:89" hidden="1" outlineLevel="1">
      <c r="A1093" t="s">
        <v>3167</v>
      </c>
      <c r="B1093" s="9" t="s">
        <v>3141</v>
      </c>
      <c r="C1093" s="1">
        <f t="shared" si="303"/>
        <v>101</v>
      </c>
      <c r="D1093" s="7">
        <f t="shared" si="293"/>
        <v>2</v>
      </c>
      <c r="E1093" s="7">
        <f t="shared" si="294"/>
        <v>5</v>
      </c>
      <c r="F1093" s="7">
        <f t="shared" si="295"/>
        <v>1</v>
      </c>
      <c r="G1093" s="7">
        <f t="shared" si="311"/>
        <v>0</v>
      </c>
      <c r="H1093" s="49">
        <f t="shared" si="296"/>
        <v>41</v>
      </c>
      <c r="I1093" s="178">
        <f t="shared" si="297"/>
        <v>0.40594059405940597</v>
      </c>
      <c r="J1093" s="8"/>
      <c r="K1093" s="2">
        <f t="shared" si="298"/>
        <v>0.28712871287128711</v>
      </c>
      <c r="L1093" s="2">
        <f t="shared" si="299"/>
        <v>0</v>
      </c>
      <c r="M1093" s="2">
        <f t="shared" si="304"/>
        <v>0.69306930693069302</v>
      </c>
      <c r="N1093" s="2">
        <f t="shared" si="305"/>
        <v>0</v>
      </c>
      <c r="O1093" s="2">
        <f t="shared" si="306"/>
        <v>1.980198019801982E-2</v>
      </c>
      <c r="P1093" s="1">
        <v>29</v>
      </c>
      <c r="Q1093" s="1"/>
      <c r="R1093" s="1">
        <v>70</v>
      </c>
      <c r="S1093" s="1">
        <v>0</v>
      </c>
      <c r="T1093" s="1"/>
      <c r="U1093" s="1"/>
      <c r="W1093" s="184">
        <v>0</v>
      </c>
      <c r="X1093" s="184"/>
      <c r="Y1093" s="1">
        <v>1</v>
      </c>
      <c r="Z1093" s="1">
        <f t="shared" si="300"/>
        <v>0</v>
      </c>
      <c r="AA1093" s="184">
        <v>0</v>
      </c>
      <c r="AB1093" s="184">
        <v>0</v>
      </c>
      <c r="AC1093" s="184">
        <v>1</v>
      </c>
      <c r="AD1093" s="154"/>
      <c r="AI1093" t="str">
        <f t="shared" si="312"/>
        <v>Columbia</v>
      </c>
      <c r="AJ1093" t="s">
        <v>1943</v>
      </c>
      <c r="AK1093" s="174">
        <v>2</v>
      </c>
      <c r="AL1093" s="7"/>
      <c r="AN1093" s="98">
        <v>33</v>
      </c>
      <c r="AO1093" s="100">
        <v>7</v>
      </c>
      <c r="AP1093" s="100">
        <v>50</v>
      </c>
      <c r="AQ1093" s="107">
        <v>13940</v>
      </c>
      <c r="AR1093" s="107">
        <f t="shared" si="301"/>
        <v>33007</v>
      </c>
      <c r="AS1093" t="s">
        <v>1726</v>
      </c>
      <c r="AT1093" s="110">
        <f t="shared" si="302"/>
        <v>3313940</v>
      </c>
      <c r="AW1093">
        <v>60.89</v>
      </c>
      <c r="AX1093">
        <v>0.06</v>
      </c>
      <c r="AY1093">
        <v>60.83</v>
      </c>
      <c r="BA1093" s="7">
        <f t="shared" si="307"/>
        <v>0</v>
      </c>
      <c r="BB1093" s="7">
        <f t="shared" si="308"/>
        <v>0</v>
      </c>
      <c r="BC1093" s="7">
        <f t="shared" si="309"/>
        <v>1</v>
      </c>
      <c r="BD1093" s="7">
        <f t="shared" si="309"/>
        <v>0</v>
      </c>
      <c r="BE1093" s="7">
        <f t="shared" si="310"/>
        <v>0</v>
      </c>
      <c r="BF1093" s="118"/>
      <c r="BI1093" s="118"/>
      <c r="BJ1093" s="118"/>
      <c r="BK1093" s="168"/>
      <c r="BM1093">
        <v>0</v>
      </c>
      <c r="BN1093">
        <v>0</v>
      </c>
      <c r="BP1093">
        <v>0</v>
      </c>
      <c r="BQ1093">
        <v>0</v>
      </c>
      <c r="BR1093">
        <v>0</v>
      </c>
      <c r="BS1093">
        <v>0</v>
      </c>
      <c r="BT1093">
        <v>0</v>
      </c>
      <c r="BV1093">
        <v>0</v>
      </c>
      <c r="BW1093">
        <v>0</v>
      </c>
      <c r="BY1093">
        <v>0</v>
      </c>
      <c r="BZ1093">
        <v>0</v>
      </c>
      <c r="CA1093">
        <v>0</v>
      </c>
      <c r="CB1093">
        <v>0</v>
      </c>
      <c r="CC1093">
        <v>0</v>
      </c>
      <c r="CD1093">
        <v>0</v>
      </c>
      <c r="CE1093">
        <v>0</v>
      </c>
      <c r="CG1093">
        <v>0</v>
      </c>
      <c r="CH1093">
        <v>0</v>
      </c>
      <c r="CI1093">
        <v>0</v>
      </c>
      <c r="CJ1093">
        <v>0</v>
      </c>
      <c r="CK1093">
        <v>0</v>
      </c>
    </row>
    <row r="1094" spans="1:89" hidden="1" outlineLevel="1">
      <c r="A1094" t="s">
        <v>3261</v>
      </c>
      <c r="B1094" s="9" t="s">
        <v>3141</v>
      </c>
      <c r="C1094" s="1">
        <f t="shared" si="303"/>
        <v>10159</v>
      </c>
      <c r="D1094" s="7">
        <f t="shared" si="293"/>
        <v>2</v>
      </c>
      <c r="E1094" s="7">
        <f t="shared" si="294"/>
        <v>8</v>
      </c>
      <c r="F1094" s="7">
        <f t="shared" si="295"/>
        <v>1</v>
      </c>
      <c r="G1094" s="7">
        <f t="shared" si="311"/>
        <v>5</v>
      </c>
      <c r="H1094" s="49">
        <f t="shared" si="296"/>
        <v>1260</v>
      </c>
      <c r="I1094" s="178">
        <f t="shared" si="297"/>
        <v>0.12402795550743183</v>
      </c>
      <c r="J1094" s="8"/>
      <c r="K1094" s="2">
        <f t="shared" si="298"/>
        <v>0.42789644650063985</v>
      </c>
      <c r="L1094" s="2">
        <f t="shared" si="299"/>
        <v>0</v>
      </c>
      <c r="M1094" s="2">
        <f t="shared" si="304"/>
        <v>0.55192440200807169</v>
      </c>
      <c r="N1094" s="2">
        <f t="shared" si="305"/>
        <v>2.4608721330839651E-3</v>
      </c>
      <c r="O1094" s="2">
        <f t="shared" si="306"/>
        <v>1.7718279358204497E-2</v>
      </c>
      <c r="P1094" s="1">
        <v>4347</v>
      </c>
      <c r="Q1094" s="1"/>
      <c r="R1094" s="1">
        <v>5607</v>
      </c>
      <c r="S1094" s="1">
        <v>25</v>
      </c>
      <c r="T1094" s="1"/>
      <c r="U1094" s="1"/>
      <c r="W1094" s="184">
        <v>0</v>
      </c>
      <c r="X1094" s="184"/>
      <c r="Y1094" s="1">
        <v>145</v>
      </c>
      <c r="Z1094" s="1">
        <f t="shared" si="300"/>
        <v>31</v>
      </c>
      <c r="AA1094" s="184">
        <v>1</v>
      </c>
      <c r="AB1094" s="184">
        <v>0</v>
      </c>
      <c r="AC1094" s="184">
        <v>3</v>
      </c>
      <c r="AD1094" s="154"/>
      <c r="AI1094" t="str">
        <f t="shared" si="312"/>
        <v>Concord</v>
      </c>
      <c r="AJ1094" t="s">
        <v>1658</v>
      </c>
      <c r="AK1094" s="174">
        <v>2</v>
      </c>
      <c r="AL1094" s="7"/>
      <c r="AN1094" s="98">
        <v>33</v>
      </c>
      <c r="AO1094" s="100">
        <v>13</v>
      </c>
      <c r="AP1094" s="100">
        <v>40</v>
      </c>
      <c r="AQ1094" s="107">
        <v>14200</v>
      </c>
      <c r="AR1094" s="107">
        <f t="shared" si="301"/>
        <v>33013</v>
      </c>
      <c r="AS1094" t="s">
        <v>1037</v>
      </c>
      <c r="AT1094" s="110">
        <f t="shared" si="302"/>
        <v>3314200</v>
      </c>
      <c r="AW1094">
        <v>67.52</v>
      </c>
      <c r="AX1094">
        <v>3.23</v>
      </c>
      <c r="AY1094">
        <v>64.290000000000006</v>
      </c>
      <c r="BA1094" s="7">
        <f t="shared" si="307"/>
        <v>0</v>
      </c>
      <c r="BB1094" s="7">
        <f t="shared" si="308"/>
        <v>0</v>
      </c>
      <c r="BC1094" s="7">
        <f t="shared" si="309"/>
        <v>1</v>
      </c>
      <c r="BD1094" s="7">
        <f t="shared" si="309"/>
        <v>0</v>
      </c>
      <c r="BE1094" s="7" t="e">
        <f t="shared" si="310"/>
        <v>#N/A</v>
      </c>
      <c r="BF1094" s="118"/>
      <c r="BI1094" s="118"/>
      <c r="BJ1094" s="118"/>
      <c r="BK1094" s="168"/>
      <c r="BM1094">
        <v>0</v>
      </c>
      <c r="BN1094">
        <v>2</v>
      </c>
      <c r="BP1094">
        <v>1</v>
      </c>
      <c r="BQ1094">
        <v>1</v>
      </c>
      <c r="BR1094">
        <v>0</v>
      </c>
      <c r="BS1094">
        <v>0</v>
      </c>
      <c r="BT1094">
        <v>1</v>
      </c>
      <c r="BV1094">
        <v>0</v>
      </c>
      <c r="BW1094">
        <v>2</v>
      </c>
      <c r="BY1094">
        <v>1</v>
      </c>
      <c r="BZ1094">
        <v>1</v>
      </c>
      <c r="CA1094">
        <v>0</v>
      </c>
      <c r="CB1094">
        <v>2</v>
      </c>
      <c r="CC1094">
        <v>5</v>
      </c>
      <c r="CD1094">
        <v>0</v>
      </c>
      <c r="CE1094">
        <v>0</v>
      </c>
      <c r="CG1094">
        <v>8</v>
      </c>
      <c r="CH1094">
        <v>5</v>
      </c>
      <c r="CI1094">
        <v>0</v>
      </c>
      <c r="CJ1094">
        <v>1</v>
      </c>
      <c r="CK1094">
        <v>1</v>
      </c>
    </row>
    <row r="1095" spans="1:89" hidden="1" outlineLevel="1">
      <c r="A1095" t="s">
        <v>876</v>
      </c>
      <c r="B1095" s="9" t="s">
        <v>3141</v>
      </c>
      <c r="C1095" s="1">
        <f t="shared" si="303"/>
        <v>1810</v>
      </c>
      <c r="D1095" s="7">
        <f t="shared" si="293"/>
        <v>2</v>
      </c>
      <c r="E1095" s="7">
        <f t="shared" si="294"/>
        <v>7</v>
      </c>
      <c r="F1095" s="7">
        <f t="shared" si="295"/>
        <v>1</v>
      </c>
      <c r="G1095" s="7">
        <f t="shared" si="311"/>
        <v>5</v>
      </c>
      <c r="H1095" s="49">
        <f t="shared" si="296"/>
        <v>565</v>
      </c>
      <c r="I1095" s="178">
        <f t="shared" si="297"/>
        <v>0.31215469613259667</v>
      </c>
      <c r="J1095" s="8"/>
      <c r="K1095" s="2">
        <f t="shared" si="298"/>
        <v>0.33812154696132596</v>
      </c>
      <c r="L1095" s="2">
        <f t="shared" si="299"/>
        <v>0</v>
      </c>
      <c r="M1095" s="2">
        <f t="shared" si="304"/>
        <v>0.65027624309392262</v>
      </c>
      <c r="N1095" s="2">
        <f t="shared" si="305"/>
        <v>1.6574585635359116E-3</v>
      </c>
      <c r="O1095" s="2">
        <f t="shared" si="306"/>
        <v>9.9447513812155625E-3</v>
      </c>
      <c r="P1095" s="1">
        <v>612</v>
      </c>
      <c r="Q1095" s="1"/>
      <c r="R1095" s="1">
        <v>1177</v>
      </c>
      <c r="S1095" s="1">
        <v>3</v>
      </c>
      <c r="T1095" s="1"/>
      <c r="U1095" s="1"/>
      <c r="W1095" s="184">
        <v>0</v>
      </c>
      <c r="X1095" s="184"/>
      <c r="Y1095" s="1">
        <v>10</v>
      </c>
      <c r="Z1095" s="1">
        <f t="shared" si="300"/>
        <v>7</v>
      </c>
      <c r="AA1095" s="184">
        <v>0</v>
      </c>
      <c r="AB1095" s="184">
        <v>0</v>
      </c>
      <c r="AC1095" s="184">
        <v>1</v>
      </c>
      <c r="AD1095" s="154"/>
      <c r="AI1095" t="str">
        <f t="shared" si="312"/>
        <v>Conway</v>
      </c>
      <c r="AJ1095" t="s">
        <v>1806</v>
      </c>
      <c r="AK1095" s="174">
        <v>1</v>
      </c>
      <c r="AL1095" s="7"/>
      <c r="AN1095" s="98">
        <v>33</v>
      </c>
      <c r="AO1095" s="100">
        <v>3</v>
      </c>
      <c r="AP1095" s="100">
        <v>25</v>
      </c>
      <c r="AQ1095" s="107">
        <v>14660</v>
      </c>
      <c r="AR1095" s="107">
        <f t="shared" si="301"/>
        <v>33003</v>
      </c>
      <c r="AS1095" t="s">
        <v>1726</v>
      </c>
      <c r="AT1095" s="110">
        <f t="shared" si="302"/>
        <v>3314660</v>
      </c>
      <c r="AW1095">
        <v>71.709999999999994</v>
      </c>
      <c r="AX1095">
        <v>2.0499999999999998</v>
      </c>
      <c r="AY1095">
        <v>69.66</v>
      </c>
      <c r="BA1095" s="7">
        <f t="shared" si="307"/>
        <v>0</v>
      </c>
      <c r="BB1095" s="7">
        <f t="shared" si="308"/>
        <v>0</v>
      </c>
      <c r="BC1095" s="7">
        <f t="shared" si="309"/>
        <v>1</v>
      </c>
      <c r="BD1095" s="7">
        <f t="shared" si="309"/>
        <v>0</v>
      </c>
      <c r="BE1095" s="7" t="e">
        <f t="shared" si="310"/>
        <v>#N/A</v>
      </c>
      <c r="BF1095" s="118"/>
      <c r="BI1095" s="118"/>
      <c r="BJ1095" s="118"/>
      <c r="BK1095" s="168"/>
      <c r="BM1095">
        <v>1</v>
      </c>
      <c r="BN1095">
        <v>1</v>
      </c>
      <c r="BP1095">
        <v>0</v>
      </c>
      <c r="BQ1095">
        <v>0</v>
      </c>
      <c r="BR1095">
        <v>0</v>
      </c>
      <c r="BS1095">
        <v>0</v>
      </c>
      <c r="BT1095">
        <v>0</v>
      </c>
      <c r="BV1095">
        <v>0</v>
      </c>
      <c r="BW1095">
        <v>0</v>
      </c>
      <c r="BY1095">
        <v>0</v>
      </c>
      <c r="BZ1095">
        <v>0</v>
      </c>
      <c r="CA1095">
        <v>0</v>
      </c>
      <c r="CB1095">
        <v>0</v>
      </c>
      <c r="CC1095">
        <v>1</v>
      </c>
      <c r="CD1095">
        <v>0</v>
      </c>
      <c r="CE1095">
        <v>0</v>
      </c>
      <c r="CG1095">
        <v>2</v>
      </c>
      <c r="CH1095">
        <v>2</v>
      </c>
      <c r="CI1095">
        <v>0</v>
      </c>
      <c r="CJ1095">
        <v>0</v>
      </c>
      <c r="CK1095">
        <v>0</v>
      </c>
    </row>
    <row r="1096" spans="1:89" hidden="1" outlineLevel="1">
      <c r="A1096" t="s">
        <v>1699</v>
      </c>
      <c r="B1096" s="9" t="s">
        <v>3141</v>
      </c>
      <c r="C1096" s="1">
        <f t="shared" si="303"/>
        <v>503</v>
      </c>
      <c r="D1096" s="7">
        <f t="shared" si="293"/>
        <v>2</v>
      </c>
      <c r="E1096" s="7">
        <f t="shared" si="294"/>
        <v>7</v>
      </c>
      <c r="F1096" s="7">
        <f t="shared" si="295"/>
        <v>1</v>
      </c>
      <c r="G1096" s="7">
        <f t="shared" si="311"/>
        <v>4</v>
      </c>
      <c r="H1096" s="49">
        <f t="shared" si="296"/>
        <v>228</v>
      </c>
      <c r="I1096" s="178">
        <f t="shared" si="297"/>
        <v>0.45328031809145131</v>
      </c>
      <c r="J1096" s="8"/>
      <c r="K1096" s="2">
        <f t="shared" si="298"/>
        <v>0.2624254473161034</v>
      </c>
      <c r="L1096" s="2">
        <f t="shared" si="299"/>
        <v>0</v>
      </c>
      <c r="M1096" s="2">
        <f t="shared" si="304"/>
        <v>0.71570576540755471</v>
      </c>
      <c r="N1096" s="2">
        <f t="shared" si="305"/>
        <v>1.9880715705765406E-3</v>
      </c>
      <c r="O1096" s="2">
        <f t="shared" si="306"/>
        <v>1.9880715705765353E-2</v>
      </c>
      <c r="P1096" s="1">
        <v>132</v>
      </c>
      <c r="Q1096" s="1"/>
      <c r="R1096" s="1">
        <v>360</v>
      </c>
      <c r="S1096" s="1">
        <v>1</v>
      </c>
      <c r="T1096" s="1"/>
      <c r="U1096" s="1"/>
      <c r="W1096" s="184">
        <v>0</v>
      </c>
      <c r="X1096" s="184"/>
      <c r="Y1096" s="1">
        <v>8</v>
      </c>
      <c r="Z1096" s="1">
        <f t="shared" si="300"/>
        <v>1</v>
      </c>
      <c r="AA1096" s="184">
        <v>0</v>
      </c>
      <c r="AB1096" s="184">
        <v>1</v>
      </c>
      <c r="AC1096" s="184">
        <v>0</v>
      </c>
      <c r="AD1096" s="154"/>
      <c r="AI1096" t="str">
        <f t="shared" si="312"/>
        <v>Cornish</v>
      </c>
      <c r="AJ1096" t="s">
        <v>165</v>
      </c>
      <c r="AK1096" s="174">
        <v>2</v>
      </c>
      <c r="AL1096" s="7"/>
      <c r="AN1096" s="98">
        <v>33</v>
      </c>
      <c r="AO1096" s="100">
        <v>19</v>
      </c>
      <c r="AP1096" s="100">
        <v>20</v>
      </c>
      <c r="AQ1096" s="107">
        <v>15060</v>
      </c>
      <c r="AR1096" s="107">
        <f t="shared" si="301"/>
        <v>33019</v>
      </c>
      <c r="AS1096" t="s">
        <v>1726</v>
      </c>
      <c r="AT1096" s="110">
        <f t="shared" si="302"/>
        <v>3315060</v>
      </c>
      <c r="AW1096">
        <v>42.85</v>
      </c>
      <c r="AX1096">
        <v>0.72</v>
      </c>
      <c r="AY1096">
        <v>42.12</v>
      </c>
      <c r="BA1096" s="7">
        <f t="shared" si="307"/>
        <v>0</v>
      </c>
      <c r="BB1096" s="7">
        <f t="shared" si="308"/>
        <v>0</v>
      </c>
      <c r="BC1096" s="7">
        <f t="shared" si="309"/>
        <v>1</v>
      </c>
      <c r="BD1096" s="7">
        <f t="shared" si="309"/>
        <v>0</v>
      </c>
      <c r="BE1096" s="7" t="e">
        <f t="shared" si="310"/>
        <v>#N/A</v>
      </c>
      <c r="BF1096" s="118"/>
      <c r="BI1096" s="118"/>
      <c r="BJ1096" s="118"/>
      <c r="BK1096" s="168"/>
      <c r="BM1096">
        <v>1</v>
      </c>
      <c r="BN1096">
        <v>0</v>
      </c>
      <c r="BP1096">
        <v>0</v>
      </c>
      <c r="BQ1096">
        <v>0</v>
      </c>
      <c r="BR1096">
        <v>0</v>
      </c>
      <c r="BS1096">
        <v>0</v>
      </c>
      <c r="BT1096">
        <v>0</v>
      </c>
      <c r="BV1096">
        <v>0</v>
      </c>
      <c r="BW1096">
        <v>0</v>
      </c>
      <c r="BY1096">
        <v>0</v>
      </c>
      <c r="BZ1096">
        <v>0</v>
      </c>
      <c r="CA1096">
        <v>0</v>
      </c>
      <c r="CB1096">
        <v>0</v>
      </c>
      <c r="CC1096">
        <v>0</v>
      </c>
      <c r="CD1096">
        <v>0</v>
      </c>
      <c r="CE1096">
        <v>0</v>
      </c>
      <c r="CG1096">
        <v>0</v>
      </c>
      <c r="CH1096">
        <v>0</v>
      </c>
      <c r="CI1096">
        <v>0</v>
      </c>
      <c r="CJ1096">
        <v>0</v>
      </c>
      <c r="CK1096">
        <v>0</v>
      </c>
    </row>
    <row r="1097" spans="1:89" hidden="1" outlineLevel="1">
      <c r="A1097" t="s">
        <v>1006</v>
      </c>
      <c r="B1097" s="9" t="s">
        <v>3141</v>
      </c>
      <c r="C1097" s="1">
        <f t="shared" si="303"/>
        <v>133</v>
      </c>
      <c r="D1097" s="7">
        <f t="shared" si="293"/>
        <v>2</v>
      </c>
      <c r="E1097" s="7">
        <f t="shared" si="294"/>
        <v>5</v>
      </c>
      <c r="F1097" s="7">
        <f t="shared" si="295"/>
        <v>1</v>
      </c>
      <c r="G1097" s="7">
        <f t="shared" si="311"/>
        <v>0</v>
      </c>
      <c r="H1097" s="49">
        <f t="shared" si="296"/>
        <v>90</v>
      </c>
      <c r="I1097" s="178">
        <f t="shared" si="297"/>
        <v>0.67669172932330823</v>
      </c>
      <c r="J1097" s="8"/>
      <c r="K1097" s="2">
        <f t="shared" si="298"/>
        <v>0.12781954887218044</v>
      </c>
      <c r="L1097" s="2">
        <f t="shared" si="299"/>
        <v>0</v>
      </c>
      <c r="M1097" s="2">
        <f t="shared" si="304"/>
        <v>0.80451127819548873</v>
      </c>
      <c r="N1097" s="2">
        <f t="shared" si="305"/>
        <v>0</v>
      </c>
      <c r="O1097" s="2">
        <f t="shared" si="306"/>
        <v>6.7669172932330768E-2</v>
      </c>
      <c r="P1097" s="1">
        <v>17</v>
      </c>
      <c r="Q1097" s="1"/>
      <c r="R1097" s="1">
        <v>107</v>
      </c>
      <c r="S1097" s="1">
        <v>0</v>
      </c>
      <c r="T1097" s="1"/>
      <c r="U1097" s="1"/>
      <c r="W1097" s="184">
        <v>0</v>
      </c>
      <c r="X1097" s="184"/>
      <c r="Y1097" s="1">
        <v>5</v>
      </c>
      <c r="Z1097" s="1">
        <f t="shared" si="300"/>
        <v>4</v>
      </c>
      <c r="AA1097" s="184">
        <v>0</v>
      </c>
      <c r="AB1097" s="184">
        <v>0</v>
      </c>
      <c r="AC1097" s="184">
        <v>0</v>
      </c>
      <c r="AD1097" s="154"/>
      <c r="AI1097" t="str">
        <f t="shared" si="312"/>
        <v>Croydon</v>
      </c>
      <c r="AJ1097" t="s">
        <v>165</v>
      </c>
      <c r="AK1097" s="174">
        <v>2</v>
      </c>
      <c r="AL1097" s="7"/>
      <c r="AN1097" s="98">
        <v>33</v>
      </c>
      <c r="AO1097" s="100">
        <v>19</v>
      </c>
      <c r="AP1097" s="100">
        <v>25</v>
      </c>
      <c r="AQ1097" s="107">
        <v>16340</v>
      </c>
      <c r="AR1097" s="107">
        <f t="shared" si="301"/>
        <v>33019</v>
      </c>
      <c r="AS1097" t="s">
        <v>1726</v>
      </c>
      <c r="AT1097" s="110">
        <f t="shared" si="302"/>
        <v>3316340</v>
      </c>
      <c r="AW1097">
        <v>37.86</v>
      </c>
      <c r="AX1097">
        <v>0.77</v>
      </c>
      <c r="AY1097">
        <v>37.08</v>
      </c>
      <c r="BA1097" s="7">
        <f t="shared" si="307"/>
        <v>0</v>
      </c>
      <c r="BB1097" s="7">
        <f t="shared" si="308"/>
        <v>0</v>
      </c>
      <c r="BC1097" s="7">
        <f t="shared" si="309"/>
        <v>1</v>
      </c>
      <c r="BD1097" s="7">
        <f t="shared" si="309"/>
        <v>0</v>
      </c>
      <c r="BE1097" s="7">
        <f t="shared" si="310"/>
        <v>0</v>
      </c>
      <c r="BF1097" s="118"/>
      <c r="BI1097" s="118"/>
      <c r="BJ1097" s="118"/>
      <c r="BK1097" s="168"/>
      <c r="BM1097">
        <v>0</v>
      </c>
      <c r="BN1097">
        <v>0</v>
      </c>
      <c r="BP1097">
        <v>0</v>
      </c>
      <c r="BQ1097">
        <v>0</v>
      </c>
      <c r="BR1097">
        <v>0</v>
      </c>
      <c r="BS1097">
        <v>0</v>
      </c>
      <c r="BT1097">
        <v>0</v>
      </c>
      <c r="BV1097">
        <v>0</v>
      </c>
      <c r="BW1097">
        <v>0</v>
      </c>
      <c r="BY1097">
        <v>0</v>
      </c>
      <c r="BZ1097">
        <v>0</v>
      </c>
      <c r="CA1097">
        <v>0</v>
      </c>
      <c r="CB1097">
        <v>0</v>
      </c>
      <c r="CC1097">
        <v>0</v>
      </c>
      <c r="CD1097">
        <v>0</v>
      </c>
      <c r="CE1097">
        <v>0</v>
      </c>
      <c r="CG1097">
        <v>4</v>
      </c>
      <c r="CH1097">
        <v>0</v>
      </c>
      <c r="CI1097">
        <v>0</v>
      </c>
      <c r="CJ1097">
        <v>0</v>
      </c>
      <c r="CK1097">
        <v>0</v>
      </c>
    </row>
    <row r="1098" spans="1:89" hidden="1" outlineLevel="1">
      <c r="A1098" t="s">
        <v>1339</v>
      </c>
      <c r="B1098" s="9" t="s">
        <v>3141</v>
      </c>
      <c r="C1098" s="1">
        <f t="shared" si="303"/>
        <v>147</v>
      </c>
      <c r="D1098" s="7">
        <f t="shared" si="293"/>
        <v>2</v>
      </c>
      <c r="E1098" s="7">
        <f t="shared" si="294"/>
        <v>5</v>
      </c>
      <c r="F1098" s="7">
        <f t="shared" si="295"/>
        <v>1</v>
      </c>
      <c r="G1098" s="7">
        <f t="shared" si="311"/>
        <v>0</v>
      </c>
      <c r="H1098" s="49">
        <f t="shared" si="296"/>
        <v>75</v>
      </c>
      <c r="I1098" s="178">
        <f t="shared" si="297"/>
        <v>0.51020408163265307</v>
      </c>
      <c r="J1098" s="8"/>
      <c r="K1098" s="2">
        <f t="shared" si="298"/>
        <v>0.23809523809523808</v>
      </c>
      <c r="L1098" s="2">
        <f t="shared" si="299"/>
        <v>0</v>
      </c>
      <c r="M1098" s="2">
        <f t="shared" si="304"/>
        <v>0.74829931972789121</v>
      </c>
      <c r="N1098" s="2">
        <f t="shared" si="305"/>
        <v>0</v>
      </c>
      <c r="O1098" s="2">
        <f t="shared" si="306"/>
        <v>1.3605442176870652E-2</v>
      </c>
      <c r="P1098" s="1">
        <v>35</v>
      </c>
      <c r="Q1098" s="1"/>
      <c r="R1098" s="1">
        <v>110</v>
      </c>
      <c r="S1098" s="1">
        <v>0</v>
      </c>
      <c r="T1098" s="1"/>
      <c r="U1098" s="1"/>
      <c r="W1098" s="184">
        <v>0</v>
      </c>
      <c r="X1098" s="184"/>
      <c r="Y1098" s="1">
        <v>1</v>
      </c>
      <c r="Z1098" s="1">
        <f t="shared" si="300"/>
        <v>0</v>
      </c>
      <c r="AA1098" s="184">
        <v>0</v>
      </c>
      <c r="AB1098" s="184">
        <v>0</v>
      </c>
      <c r="AC1098" s="184">
        <v>1</v>
      </c>
      <c r="AD1098" s="154"/>
      <c r="AI1098" t="str">
        <f t="shared" si="312"/>
        <v>Dalton</v>
      </c>
      <c r="AJ1098" t="s">
        <v>1943</v>
      </c>
      <c r="AK1098" s="174">
        <v>2</v>
      </c>
      <c r="AL1098" s="7"/>
      <c r="AN1098" s="98">
        <v>33</v>
      </c>
      <c r="AO1098" s="100">
        <v>7</v>
      </c>
      <c r="AP1098" s="100">
        <v>65</v>
      </c>
      <c r="AQ1098" s="107">
        <v>16820</v>
      </c>
      <c r="AR1098" s="107">
        <f t="shared" si="301"/>
        <v>33007</v>
      </c>
      <c r="AS1098" t="s">
        <v>1726</v>
      </c>
      <c r="AT1098" s="110">
        <f t="shared" si="302"/>
        <v>3316820</v>
      </c>
      <c r="AW1098">
        <v>28.26</v>
      </c>
      <c r="AX1098">
        <v>0.77</v>
      </c>
      <c r="AY1098">
        <v>27.49</v>
      </c>
      <c r="BA1098" s="7">
        <f t="shared" si="307"/>
        <v>0</v>
      </c>
      <c r="BB1098" s="7">
        <f t="shared" si="308"/>
        <v>0</v>
      </c>
      <c r="BC1098" s="7">
        <f t="shared" si="309"/>
        <v>1</v>
      </c>
      <c r="BD1098" s="7">
        <f t="shared" si="309"/>
        <v>0</v>
      </c>
      <c r="BE1098" s="7">
        <f t="shared" si="310"/>
        <v>0</v>
      </c>
      <c r="BF1098" s="118"/>
      <c r="BI1098" s="118"/>
      <c r="BJ1098" s="118"/>
      <c r="BK1098" s="168"/>
      <c r="BM1098">
        <v>0</v>
      </c>
      <c r="BN1098">
        <v>0</v>
      </c>
      <c r="BP1098">
        <v>0</v>
      </c>
      <c r="BQ1098">
        <v>0</v>
      </c>
      <c r="BR1098">
        <v>0</v>
      </c>
      <c r="BS1098">
        <v>0</v>
      </c>
      <c r="BT1098">
        <v>0</v>
      </c>
      <c r="BV1098">
        <v>0</v>
      </c>
      <c r="BW1098">
        <v>0</v>
      </c>
      <c r="BY1098">
        <v>0</v>
      </c>
      <c r="BZ1098">
        <v>0</v>
      </c>
      <c r="CA1098">
        <v>0</v>
      </c>
      <c r="CB1098">
        <v>0</v>
      </c>
      <c r="CC1098">
        <v>0</v>
      </c>
      <c r="CD1098">
        <v>0</v>
      </c>
      <c r="CE1098">
        <v>0</v>
      </c>
      <c r="CG1098">
        <v>0</v>
      </c>
      <c r="CH1098">
        <v>0</v>
      </c>
      <c r="CI1098">
        <v>0</v>
      </c>
      <c r="CJ1098">
        <v>0</v>
      </c>
      <c r="CK1098">
        <v>0</v>
      </c>
    </row>
    <row r="1099" spans="1:89" hidden="1" outlineLevel="1">
      <c r="A1099" t="s">
        <v>2937</v>
      </c>
      <c r="B1099" s="9" t="s">
        <v>3141</v>
      </c>
      <c r="C1099" s="1">
        <f t="shared" si="303"/>
        <v>211</v>
      </c>
      <c r="D1099" s="7">
        <f t="shared" si="293"/>
        <v>2</v>
      </c>
      <c r="E1099" s="7">
        <f t="shared" si="294"/>
        <v>6</v>
      </c>
      <c r="F1099" s="7">
        <f t="shared" si="295"/>
        <v>1</v>
      </c>
      <c r="G1099" s="7">
        <f t="shared" si="311"/>
        <v>5</v>
      </c>
      <c r="H1099" s="49">
        <f t="shared" si="296"/>
        <v>59</v>
      </c>
      <c r="I1099" s="178">
        <f t="shared" si="297"/>
        <v>0.27962085308056872</v>
      </c>
      <c r="J1099" s="8"/>
      <c r="K1099" s="2">
        <f t="shared" si="298"/>
        <v>0.34597156398104267</v>
      </c>
      <c r="L1099" s="2">
        <f t="shared" si="299"/>
        <v>0</v>
      </c>
      <c r="M1099" s="2">
        <f t="shared" si="304"/>
        <v>0.62559241706161139</v>
      </c>
      <c r="N1099" s="2">
        <f t="shared" si="305"/>
        <v>4.7393364928909956E-3</v>
      </c>
      <c r="O1099" s="2">
        <f t="shared" si="306"/>
        <v>2.3696682464454936E-2</v>
      </c>
      <c r="P1099" s="1">
        <v>73</v>
      </c>
      <c r="Q1099" s="1"/>
      <c r="R1099" s="1">
        <v>132</v>
      </c>
      <c r="S1099" s="1">
        <v>1</v>
      </c>
      <c r="T1099" s="1"/>
      <c r="U1099" s="1"/>
      <c r="W1099" s="184">
        <v>0</v>
      </c>
      <c r="X1099" s="184"/>
      <c r="Y1099" s="1">
        <v>3</v>
      </c>
      <c r="Z1099" s="1">
        <f t="shared" si="300"/>
        <v>2</v>
      </c>
      <c r="AA1099" s="184">
        <v>0</v>
      </c>
      <c r="AB1099" s="184">
        <v>0</v>
      </c>
      <c r="AC1099" s="184">
        <v>0</v>
      </c>
      <c r="AD1099" s="154"/>
      <c r="AI1099" t="str">
        <f t="shared" si="312"/>
        <v>Danbury</v>
      </c>
      <c r="AJ1099" t="s">
        <v>1658</v>
      </c>
      <c r="AK1099" s="174">
        <v>2</v>
      </c>
      <c r="AL1099" s="7"/>
      <c r="AN1099" s="98">
        <v>33</v>
      </c>
      <c r="AO1099" s="100">
        <v>13</v>
      </c>
      <c r="AP1099" s="100">
        <v>45</v>
      </c>
      <c r="AQ1099" s="107">
        <v>16980</v>
      </c>
      <c r="AR1099" s="107">
        <f t="shared" si="301"/>
        <v>33013</v>
      </c>
      <c r="AS1099" t="s">
        <v>1726</v>
      </c>
      <c r="AT1099" s="110">
        <f t="shared" si="302"/>
        <v>3316980</v>
      </c>
      <c r="AW1099">
        <v>37.729999999999997</v>
      </c>
      <c r="AX1099">
        <v>0.28000000000000003</v>
      </c>
      <c r="AY1099">
        <v>37.450000000000003</v>
      </c>
      <c r="BA1099" s="7">
        <f t="shared" si="307"/>
        <v>0</v>
      </c>
      <c r="BB1099" s="7">
        <f t="shared" si="308"/>
        <v>0</v>
      </c>
      <c r="BC1099" s="7">
        <f t="shared" si="309"/>
        <v>1</v>
      </c>
      <c r="BD1099" s="7">
        <f t="shared" si="309"/>
        <v>0</v>
      </c>
      <c r="BE1099" s="7" t="e">
        <f t="shared" si="310"/>
        <v>#N/A</v>
      </c>
      <c r="BF1099" s="118"/>
      <c r="BI1099" s="118"/>
      <c r="BJ1099" s="118"/>
      <c r="BK1099" s="168"/>
      <c r="BM1099">
        <v>0</v>
      </c>
      <c r="BN1099">
        <v>0</v>
      </c>
      <c r="BP1099">
        <v>0</v>
      </c>
      <c r="BQ1099">
        <v>1</v>
      </c>
      <c r="BR1099">
        <v>0</v>
      </c>
      <c r="BS1099">
        <v>0</v>
      </c>
      <c r="BT1099">
        <v>0</v>
      </c>
      <c r="BV1099">
        <v>0</v>
      </c>
      <c r="BW1099">
        <v>0</v>
      </c>
      <c r="BY1099">
        <v>0</v>
      </c>
      <c r="BZ1099">
        <v>0</v>
      </c>
      <c r="CA1099">
        <v>0</v>
      </c>
      <c r="CB1099">
        <v>0</v>
      </c>
      <c r="CC1099">
        <v>0</v>
      </c>
      <c r="CD1099">
        <v>0</v>
      </c>
      <c r="CE1099">
        <v>0</v>
      </c>
      <c r="CG1099">
        <v>1</v>
      </c>
      <c r="CH1099">
        <v>0</v>
      </c>
      <c r="CI1099">
        <v>0</v>
      </c>
      <c r="CJ1099">
        <v>0</v>
      </c>
      <c r="CK1099">
        <v>0</v>
      </c>
    </row>
    <row r="1100" spans="1:89" hidden="1" outlineLevel="1">
      <c r="A1100" t="s">
        <v>2995</v>
      </c>
      <c r="B1100" s="9" t="s">
        <v>3141</v>
      </c>
      <c r="C1100" s="1">
        <f t="shared" si="303"/>
        <v>688</v>
      </c>
      <c r="D1100" s="7">
        <f t="shared" si="293"/>
        <v>2</v>
      </c>
      <c r="E1100" s="7">
        <f t="shared" si="294"/>
        <v>7</v>
      </c>
      <c r="F1100" s="7">
        <f t="shared" si="295"/>
        <v>1</v>
      </c>
      <c r="G1100" s="7">
        <f t="shared" si="311"/>
        <v>5</v>
      </c>
      <c r="H1100" s="49">
        <f t="shared" si="296"/>
        <v>164</v>
      </c>
      <c r="I1100" s="178">
        <f t="shared" si="297"/>
        <v>0.23837209302325582</v>
      </c>
      <c r="J1100" s="8"/>
      <c r="K1100" s="2">
        <f t="shared" si="298"/>
        <v>0.36482558139534882</v>
      </c>
      <c r="L1100" s="2">
        <f t="shared" si="299"/>
        <v>0</v>
      </c>
      <c r="M1100" s="2">
        <f t="shared" si="304"/>
        <v>0.60319767441860461</v>
      </c>
      <c r="N1100" s="2">
        <f t="shared" si="305"/>
        <v>2.9069767441860465E-3</v>
      </c>
      <c r="O1100" s="2">
        <f t="shared" si="306"/>
        <v>2.9069767441860524E-2</v>
      </c>
      <c r="P1100" s="1">
        <v>251</v>
      </c>
      <c r="Q1100" s="1"/>
      <c r="R1100" s="1">
        <v>415</v>
      </c>
      <c r="S1100" s="1">
        <v>2</v>
      </c>
      <c r="T1100" s="1"/>
      <c r="U1100" s="1"/>
      <c r="W1100" s="184">
        <v>0</v>
      </c>
      <c r="X1100" s="184"/>
      <c r="Y1100" s="1">
        <v>16</v>
      </c>
      <c r="Z1100" s="1">
        <f t="shared" si="300"/>
        <v>3</v>
      </c>
      <c r="AA1100" s="184">
        <v>0</v>
      </c>
      <c r="AB1100" s="184">
        <v>0</v>
      </c>
      <c r="AC1100" s="184">
        <v>1</v>
      </c>
      <c r="AD1100" s="154"/>
      <c r="AI1100" t="str">
        <f t="shared" si="312"/>
        <v>Danville</v>
      </c>
      <c r="AJ1100" t="s">
        <v>3034</v>
      </c>
      <c r="AK1100" s="174">
        <v>1</v>
      </c>
      <c r="AL1100" s="7"/>
      <c r="AN1100" s="98">
        <v>33</v>
      </c>
      <c r="AO1100" s="100">
        <v>15</v>
      </c>
      <c r="AP1100" s="100">
        <v>30</v>
      </c>
      <c r="AQ1100" s="107">
        <v>17140</v>
      </c>
      <c r="AR1100" s="107">
        <f t="shared" si="301"/>
        <v>33015</v>
      </c>
      <c r="AS1100" t="s">
        <v>1726</v>
      </c>
      <c r="AT1100" s="110">
        <f t="shared" si="302"/>
        <v>3317140</v>
      </c>
      <c r="AW1100">
        <v>11.91</v>
      </c>
      <c r="AX1100">
        <v>0.2</v>
      </c>
      <c r="AY1100">
        <v>11.71</v>
      </c>
      <c r="BA1100" s="7">
        <f t="shared" si="307"/>
        <v>0</v>
      </c>
      <c r="BB1100" s="7">
        <f t="shared" si="308"/>
        <v>0</v>
      </c>
      <c r="BC1100" s="7">
        <f t="shared" si="309"/>
        <v>1</v>
      </c>
      <c r="BD1100" s="7">
        <f t="shared" si="309"/>
        <v>0</v>
      </c>
      <c r="BE1100" s="7" t="e">
        <f t="shared" si="310"/>
        <v>#N/A</v>
      </c>
      <c r="BF1100" s="118"/>
      <c r="BI1100" s="118"/>
      <c r="BJ1100" s="118"/>
      <c r="BK1100" s="168"/>
      <c r="BM1100">
        <v>0</v>
      </c>
      <c r="BN1100">
        <v>0</v>
      </c>
      <c r="BP1100">
        <v>0</v>
      </c>
      <c r="BQ1100">
        <v>0</v>
      </c>
      <c r="BR1100">
        <v>0</v>
      </c>
      <c r="BS1100">
        <v>0</v>
      </c>
      <c r="BT1100">
        <v>0</v>
      </c>
      <c r="BV1100">
        <v>0</v>
      </c>
      <c r="BW1100">
        <v>0</v>
      </c>
      <c r="BY1100">
        <v>0</v>
      </c>
      <c r="BZ1100">
        <v>0</v>
      </c>
      <c r="CA1100">
        <v>0</v>
      </c>
      <c r="CB1100">
        <v>0</v>
      </c>
      <c r="CC1100">
        <v>0</v>
      </c>
      <c r="CD1100">
        <v>0</v>
      </c>
      <c r="CE1100">
        <v>0</v>
      </c>
      <c r="CG1100">
        <v>0</v>
      </c>
      <c r="CH1100">
        <v>1</v>
      </c>
      <c r="CI1100">
        <v>0</v>
      </c>
      <c r="CJ1100">
        <v>0</v>
      </c>
      <c r="CK1100">
        <v>2</v>
      </c>
    </row>
    <row r="1101" spans="1:89" hidden="1" outlineLevel="1">
      <c r="A1101" t="s">
        <v>1345</v>
      </c>
      <c r="B1101" s="9" t="s">
        <v>3141</v>
      </c>
      <c r="C1101" s="1">
        <f t="shared" si="303"/>
        <v>823</v>
      </c>
      <c r="D1101" s="7">
        <f t="shared" si="293"/>
        <v>2</v>
      </c>
      <c r="E1101" s="7">
        <f t="shared" si="294"/>
        <v>7</v>
      </c>
      <c r="F1101" s="7">
        <f t="shared" si="295"/>
        <v>1</v>
      </c>
      <c r="G1101" s="7">
        <f t="shared" si="311"/>
        <v>4</v>
      </c>
      <c r="H1101" s="49">
        <f t="shared" si="296"/>
        <v>282</v>
      </c>
      <c r="I1101" s="178">
        <f t="shared" si="297"/>
        <v>0.34264884568651277</v>
      </c>
      <c r="J1101" s="8"/>
      <c r="K1101" s="2">
        <f t="shared" si="298"/>
        <v>0.32199270959902793</v>
      </c>
      <c r="L1101" s="2">
        <f t="shared" si="299"/>
        <v>0</v>
      </c>
      <c r="M1101" s="2">
        <f t="shared" si="304"/>
        <v>0.6646415552855407</v>
      </c>
      <c r="N1101" s="2">
        <f t="shared" si="305"/>
        <v>3.6452004860267314E-3</v>
      </c>
      <c r="O1101" s="2">
        <f t="shared" si="306"/>
        <v>9.7205346294046459E-3</v>
      </c>
      <c r="P1101" s="1">
        <v>265</v>
      </c>
      <c r="Q1101" s="1"/>
      <c r="R1101" s="1">
        <v>547</v>
      </c>
      <c r="S1101" s="1">
        <v>3</v>
      </c>
      <c r="T1101" s="1"/>
      <c r="U1101" s="1"/>
      <c r="W1101" s="184">
        <v>0</v>
      </c>
      <c r="X1101" s="184"/>
      <c r="Y1101" s="1">
        <v>5</v>
      </c>
      <c r="Z1101" s="1">
        <f t="shared" si="300"/>
        <v>2</v>
      </c>
      <c r="AA1101" s="184">
        <v>1</v>
      </c>
      <c r="AB1101" s="184">
        <v>0</v>
      </c>
      <c r="AC1101" s="184">
        <v>0</v>
      </c>
      <c r="AD1101" s="154"/>
      <c r="AI1101" t="str">
        <f t="shared" si="312"/>
        <v>Deerfield</v>
      </c>
      <c r="AJ1101" t="s">
        <v>3034</v>
      </c>
      <c r="AK1101" s="174">
        <v>2</v>
      </c>
      <c r="AL1101" s="7"/>
      <c r="AN1101" s="98">
        <v>33</v>
      </c>
      <c r="AO1101" s="100">
        <v>15</v>
      </c>
      <c r="AP1101" s="100">
        <v>35</v>
      </c>
      <c r="AQ1101" s="107">
        <v>17460</v>
      </c>
      <c r="AR1101" s="107">
        <f t="shared" si="301"/>
        <v>33015</v>
      </c>
      <c r="AS1101" t="s">
        <v>1726</v>
      </c>
      <c r="AT1101" s="110">
        <f t="shared" si="302"/>
        <v>3317460</v>
      </c>
      <c r="AW1101">
        <v>52.26</v>
      </c>
      <c r="AX1101">
        <v>1.35</v>
      </c>
      <c r="AY1101">
        <v>50.91</v>
      </c>
      <c r="BA1101" s="7">
        <f t="shared" si="307"/>
        <v>0</v>
      </c>
      <c r="BB1101" s="7">
        <f t="shared" si="308"/>
        <v>0</v>
      </c>
      <c r="BC1101" s="7">
        <f t="shared" si="309"/>
        <v>1</v>
      </c>
      <c r="BD1101" s="7">
        <f t="shared" si="309"/>
        <v>0</v>
      </c>
      <c r="BE1101" s="7" t="e">
        <f t="shared" si="310"/>
        <v>#N/A</v>
      </c>
      <c r="BF1101" s="118"/>
      <c r="BI1101" s="118"/>
      <c r="BJ1101" s="118"/>
      <c r="BK1101" s="168"/>
      <c r="BM1101">
        <v>0</v>
      </c>
      <c r="BN1101">
        <v>0</v>
      </c>
      <c r="BP1101">
        <v>1</v>
      </c>
      <c r="BQ1101">
        <v>0</v>
      </c>
      <c r="BR1101">
        <v>0</v>
      </c>
      <c r="BS1101">
        <v>0</v>
      </c>
      <c r="BT1101">
        <v>0</v>
      </c>
      <c r="BV1101">
        <v>1</v>
      </c>
      <c r="BW1101">
        <v>0</v>
      </c>
      <c r="BY1101">
        <v>0</v>
      </c>
      <c r="BZ1101">
        <v>0</v>
      </c>
      <c r="CA1101">
        <v>0</v>
      </c>
      <c r="CB1101">
        <v>0</v>
      </c>
      <c r="CC1101">
        <v>0</v>
      </c>
      <c r="CD1101">
        <v>0</v>
      </c>
      <c r="CE1101">
        <v>0</v>
      </c>
      <c r="CG1101">
        <v>0</v>
      </c>
      <c r="CH1101">
        <v>0</v>
      </c>
      <c r="CI1101">
        <v>0</v>
      </c>
      <c r="CJ1101">
        <v>0</v>
      </c>
      <c r="CK1101">
        <v>0</v>
      </c>
    </row>
    <row r="1102" spans="1:89" hidden="1" outlineLevel="1">
      <c r="A1102" t="s">
        <v>957</v>
      </c>
      <c r="B1102" s="9" t="s">
        <v>3141</v>
      </c>
      <c r="C1102" s="1">
        <f t="shared" si="303"/>
        <v>306</v>
      </c>
      <c r="D1102" s="7">
        <f t="shared" si="293"/>
        <v>2</v>
      </c>
      <c r="E1102" s="7">
        <f t="shared" si="294"/>
        <v>4</v>
      </c>
      <c r="F1102" s="7">
        <f t="shared" si="295"/>
        <v>1</v>
      </c>
      <c r="G1102" s="7">
        <f t="shared" si="311"/>
        <v>0</v>
      </c>
      <c r="H1102" s="49">
        <f t="shared" si="296"/>
        <v>101</v>
      </c>
      <c r="I1102" s="178">
        <f t="shared" si="297"/>
        <v>0.33006535947712418</v>
      </c>
      <c r="J1102" s="8"/>
      <c r="K1102" s="2">
        <f t="shared" si="298"/>
        <v>0.33333333333333331</v>
      </c>
      <c r="L1102" s="2">
        <f t="shared" si="299"/>
        <v>0</v>
      </c>
      <c r="M1102" s="2">
        <f t="shared" si="304"/>
        <v>0.66339869281045749</v>
      </c>
      <c r="N1102" s="2">
        <f t="shared" si="305"/>
        <v>0</v>
      </c>
      <c r="O1102" s="2">
        <f t="shared" si="306"/>
        <v>3.2679738562092497E-3</v>
      </c>
      <c r="P1102" s="1">
        <v>102</v>
      </c>
      <c r="Q1102" s="1"/>
      <c r="R1102" s="1">
        <v>203</v>
      </c>
      <c r="S1102" s="1">
        <v>0</v>
      </c>
      <c r="T1102" s="1"/>
      <c r="U1102" s="1"/>
      <c r="W1102" s="184">
        <v>0</v>
      </c>
      <c r="X1102" s="184"/>
      <c r="Y1102" s="1">
        <v>1</v>
      </c>
      <c r="Z1102" s="1">
        <f t="shared" si="300"/>
        <v>0</v>
      </c>
      <c r="AA1102" s="184">
        <v>0</v>
      </c>
      <c r="AB1102" s="184">
        <v>0</v>
      </c>
      <c r="AC1102" s="184">
        <v>0</v>
      </c>
      <c r="AD1102" s="154"/>
      <c r="AI1102" t="str">
        <f t="shared" si="312"/>
        <v>Deering</v>
      </c>
      <c r="AJ1102" t="s">
        <v>120</v>
      </c>
      <c r="AK1102" s="174">
        <v>2</v>
      </c>
      <c r="AL1102" s="7"/>
      <c r="AN1102" s="98">
        <v>33</v>
      </c>
      <c r="AO1102" s="100">
        <v>11</v>
      </c>
      <c r="AP1102" s="100">
        <v>30</v>
      </c>
      <c r="AQ1102" s="107">
        <v>17780</v>
      </c>
      <c r="AR1102" s="107">
        <f t="shared" si="301"/>
        <v>33011</v>
      </c>
      <c r="AS1102" t="s">
        <v>1726</v>
      </c>
      <c r="AT1102" s="110">
        <f t="shared" si="302"/>
        <v>3317780</v>
      </c>
      <c r="AW1102">
        <v>31.44</v>
      </c>
      <c r="AX1102">
        <v>0.64</v>
      </c>
      <c r="AY1102">
        <v>30.8</v>
      </c>
      <c r="BA1102" s="7">
        <f t="shared" si="307"/>
        <v>0</v>
      </c>
      <c r="BB1102" s="7">
        <f t="shared" si="308"/>
        <v>0</v>
      </c>
      <c r="BC1102" s="7">
        <f t="shared" si="309"/>
        <v>1</v>
      </c>
      <c r="BD1102" s="7">
        <f t="shared" si="309"/>
        <v>0</v>
      </c>
      <c r="BE1102" s="7">
        <f t="shared" si="310"/>
        <v>0</v>
      </c>
      <c r="BF1102" s="118"/>
      <c r="BI1102" s="118"/>
      <c r="BJ1102" s="118"/>
      <c r="BK1102" s="168"/>
      <c r="BM1102">
        <v>0</v>
      </c>
      <c r="BN1102">
        <v>0</v>
      </c>
      <c r="BP1102">
        <v>0</v>
      </c>
      <c r="BQ1102">
        <v>0</v>
      </c>
      <c r="BR1102">
        <v>0</v>
      </c>
      <c r="BS1102">
        <v>0</v>
      </c>
      <c r="BT1102">
        <v>0</v>
      </c>
      <c r="BV1102">
        <v>0</v>
      </c>
      <c r="BW1102">
        <v>0</v>
      </c>
      <c r="BY1102">
        <v>0</v>
      </c>
      <c r="BZ1102">
        <v>0</v>
      </c>
      <c r="CA1102">
        <v>0</v>
      </c>
      <c r="CB1102">
        <v>0</v>
      </c>
      <c r="CC1102">
        <v>0</v>
      </c>
      <c r="CD1102">
        <v>0</v>
      </c>
      <c r="CE1102">
        <v>0</v>
      </c>
      <c r="CG1102">
        <v>0</v>
      </c>
      <c r="CH1102">
        <v>0</v>
      </c>
      <c r="CI1102">
        <v>0</v>
      </c>
      <c r="CJ1102">
        <v>0</v>
      </c>
      <c r="CK1102">
        <v>0</v>
      </c>
    </row>
    <row r="1103" spans="1:89" hidden="1" outlineLevel="1">
      <c r="A1103" t="s">
        <v>1700</v>
      </c>
      <c r="B1103" s="9" t="s">
        <v>3141</v>
      </c>
      <c r="C1103" s="1">
        <f t="shared" si="303"/>
        <v>4763</v>
      </c>
      <c r="D1103" s="7">
        <f t="shared" si="293"/>
        <v>2</v>
      </c>
      <c r="E1103" s="7">
        <f t="shared" si="294"/>
        <v>7</v>
      </c>
      <c r="F1103" s="7">
        <f t="shared" si="295"/>
        <v>1</v>
      </c>
      <c r="G1103" s="7">
        <f t="shared" si="311"/>
        <v>5</v>
      </c>
      <c r="H1103" s="49">
        <f t="shared" si="296"/>
        <v>1086</v>
      </c>
      <c r="I1103" s="178">
        <f t="shared" si="297"/>
        <v>0.22800755826159982</v>
      </c>
      <c r="J1103" s="8"/>
      <c r="K1103" s="2">
        <f t="shared" si="298"/>
        <v>0.37560361116943103</v>
      </c>
      <c r="L1103" s="2">
        <f t="shared" si="299"/>
        <v>0</v>
      </c>
      <c r="M1103" s="2">
        <f t="shared" si="304"/>
        <v>0.60361116943103088</v>
      </c>
      <c r="N1103" s="2">
        <f t="shared" si="305"/>
        <v>1.8895653999580096E-3</v>
      </c>
      <c r="O1103" s="2">
        <f t="shared" si="306"/>
        <v>1.8895653999580136E-2</v>
      </c>
      <c r="P1103" s="1">
        <v>1789</v>
      </c>
      <c r="Q1103" s="1"/>
      <c r="R1103" s="1">
        <v>2875</v>
      </c>
      <c r="S1103" s="1">
        <v>9</v>
      </c>
      <c r="T1103" s="1"/>
      <c r="U1103" s="1"/>
      <c r="W1103" s="184">
        <v>0</v>
      </c>
      <c r="X1103" s="184"/>
      <c r="Y1103" s="1">
        <v>59</v>
      </c>
      <c r="Z1103" s="1">
        <f t="shared" si="300"/>
        <v>27</v>
      </c>
      <c r="AA1103" s="184">
        <v>0</v>
      </c>
      <c r="AB1103" s="184">
        <v>0</v>
      </c>
      <c r="AC1103" s="184">
        <v>4</v>
      </c>
      <c r="AD1103" s="154"/>
      <c r="AI1103" t="str">
        <f t="shared" si="312"/>
        <v>Derry</v>
      </c>
      <c r="AJ1103" t="s">
        <v>3034</v>
      </c>
      <c r="AK1103" s="174">
        <v>1</v>
      </c>
      <c r="AL1103" s="7"/>
      <c r="AN1103" s="98">
        <v>33</v>
      </c>
      <c r="AO1103" s="100">
        <v>15</v>
      </c>
      <c r="AP1103" s="100">
        <v>40</v>
      </c>
      <c r="AQ1103" s="107">
        <v>17940</v>
      </c>
      <c r="AR1103" s="107">
        <f t="shared" si="301"/>
        <v>33015</v>
      </c>
      <c r="AS1103" t="s">
        <v>1726</v>
      </c>
      <c r="AT1103" s="110">
        <f t="shared" si="302"/>
        <v>3317940</v>
      </c>
      <c r="AW1103">
        <v>36.659999999999997</v>
      </c>
      <c r="AX1103">
        <v>0.88</v>
      </c>
      <c r="AY1103">
        <v>35.79</v>
      </c>
      <c r="BA1103" s="7">
        <f t="shared" si="307"/>
        <v>0</v>
      </c>
      <c r="BB1103" s="7">
        <f t="shared" si="308"/>
        <v>0</v>
      </c>
      <c r="BC1103" s="7">
        <f t="shared" si="309"/>
        <v>1</v>
      </c>
      <c r="BD1103" s="7">
        <f t="shared" si="309"/>
        <v>0</v>
      </c>
      <c r="BE1103" s="7" t="e">
        <f t="shared" si="310"/>
        <v>#N/A</v>
      </c>
      <c r="BF1103" s="118"/>
      <c r="BI1103" s="118"/>
      <c r="BJ1103" s="118"/>
      <c r="BK1103" s="168"/>
      <c r="BM1103">
        <v>3</v>
      </c>
      <c r="BN1103">
        <v>1</v>
      </c>
      <c r="BP1103">
        <v>1</v>
      </c>
      <c r="BQ1103">
        <v>1</v>
      </c>
      <c r="BR1103">
        <v>0</v>
      </c>
      <c r="BS1103">
        <v>1</v>
      </c>
      <c r="BT1103">
        <v>1</v>
      </c>
      <c r="BV1103">
        <v>1</v>
      </c>
      <c r="BW1103">
        <v>0</v>
      </c>
      <c r="BY1103">
        <v>0</v>
      </c>
      <c r="BZ1103">
        <v>0</v>
      </c>
      <c r="CA1103">
        <v>0</v>
      </c>
      <c r="CB1103">
        <v>0</v>
      </c>
      <c r="CC1103">
        <v>4</v>
      </c>
      <c r="CD1103">
        <v>0</v>
      </c>
      <c r="CE1103">
        <v>1</v>
      </c>
      <c r="CG1103">
        <v>9</v>
      </c>
      <c r="CH1103">
        <v>3</v>
      </c>
      <c r="CI1103">
        <v>0</v>
      </c>
      <c r="CJ1103">
        <v>0</v>
      </c>
      <c r="CK1103">
        <v>1</v>
      </c>
    </row>
    <row r="1104" spans="1:89" hidden="1" outlineLevel="1">
      <c r="A1104" t="s">
        <v>771</v>
      </c>
      <c r="B1104" s="9" t="s">
        <v>3141</v>
      </c>
      <c r="C1104" s="1">
        <f t="shared" si="303"/>
        <v>4</v>
      </c>
      <c r="D1104" s="7">
        <f t="shared" si="293"/>
        <v>2</v>
      </c>
      <c r="E1104" s="7">
        <f t="shared" si="294"/>
        <v>2</v>
      </c>
      <c r="F1104" s="7">
        <f t="shared" si="295"/>
        <v>1</v>
      </c>
      <c r="G1104" s="7">
        <f t="shared" si="311"/>
        <v>0</v>
      </c>
      <c r="H1104" s="49">
        <f t="shared" si="296"/>
        <v>4</v>
      </c>
      <c r="I1104" s="178">
        <f t="shared" si="297"/>
        <v>1</v>
      </c>
      <c r="J1104" s="8"/>
      <c r="K1104" s="2">
        <f t="shared" si="298"/>
        <v>0</v>
      </c>
      <c r="L1104" s="2">
        <f t="shared" si="299"/>
        <v>0</v>
      </c>
      <c r="M1104" s="2">
        <f t="shared" si="304"/>
        <v>1</v>
      </c>
      <c r="N1104" s="2">
        <f t="shared" si="305"/>
        <v>0</v>
      </c>
      <c r="O1104" s="2">
        <f t="shared" si="306"/>
        <v>0</v>
      </c>
      <c r="P1104" s="1">
        <v>0</v>
      </c>
      <c r="Q1104" s="1"/>
      <c r="R1104" s="1">
        <v>4</v>
      </c>
      <c r="S1104" s="1">
        <v>0</v>
      </c>
      <c r="T1104" s="1"/>
      <c r="U1104" s="1"/>
      <c r="W1104" s="184">
        <v>0</v>
      </c>
      <c r="X1104" s="184"/>
      <c r="Y1104" s="1">
        <v>0</v>
      </c>
      <c r="Z1104" s="1">
        <f t="shared" si="300"/>
        <v>0</v>
      </c>
      <c r="AA1104" s="184">
        <v>0</v>
      </c>
      <c r="AB1104" s="184">
        <v>0</v>
      </c>
      <c r="AC1104" s="184">
        <v>0</v>
      </c>
      <c r="AD1104" s="154"/>
      <c r="AI1104" t="str">
        <f t="shared" si="312"/>
        <v>Dixville</v>
      </c>
      <c r="AJ1104" t="s">
        <v>1943</v>
      </c>
      <c r="AK1104" s="174">
        <v>2</v>
      </c>
      <c r="AL1104" s="7"/>
      <c r="AN1104" s="98">
        <v>33</v>
      </c>
      <c r="AO1104" s="100">
        <v>7</v>
      </c>
      <c r="AP1104" s="100">
        <v>75</v>
      </c>
      <c r="AQ1104" s="107">
        <v>18420</v>
      </c>
      <c r="AR1104" s="107">
        <f t="shared" si="301"/>
        <v>33007</v>
      </c>
      <c r="AS1104" t="s">
        <v>1138</v>
      </c>
      <c r="AT1104" s="110">
        <f t="shared" si="302"/>
        <v>3318420</v>
      </c>
      <c r="AW1104">
        <v>48.99</v>
      </c>
      <c r="AX1104">
        <v>0.14000000000000001</v>
      </c>
      <c r="AY1104">
        <v>48.86</v>
      </c>
      <c r="BA1104" s="7">
        <f t="shared" si="307"/>
        <v>0</v>
      </c>
      <c r="BB1104" s="7">
        <f t="shared" si="308"/>
        <v>0</v>
      </c>
      <c r="BC1104" s="7">
        <f t="shared" si="309"/>
        <v>1</v>
      </c>
      <c r="BD1104" s="7">
        <f t="shared" si="309"/>
        <v>0</v>
      </c>
      <c r="BE1104" s="7">
        <f t="shared" si="310"/>
        <v>0</v>
      </c>
      <c r="BF1104" s="118"/>
      <c r="BI1104" s="118"/>
      <c r="BJ1104" s="118"/>
      <c r="BK1104" s="168"/>
      <c r="BM1104">
        <v>0</v>
      </c>
      <c r="BN1104">
        <v>0</v>
      </c>
      <c r="BP1104">
        <v>0</v>
      </c>
      <c r="BQ1104">
        <v>0</v>
      </c>
      <c r="BR1104">
        <v>0</v>
      </c>
      <c r="BS1104">
        <v>0</v>
      </c>
      <c r="BT1104">
        <v>0</v>
      </c>
      <c r="BV1104">
        <v>0</v>
      </c>
      <c r="BW1104">
        <v>0</v>
      </c>
      <c r="BY1104">
        <v>0</v>
      </c>
      <c r="BZ1104">
        <v>0</v>
      </c>
      <c r="CA1104">
        <v>0</v>
      </c>
      <c r="CB1104">
        <v>0</v>
      </c>
      <c r="CC1104">
        <v>0</v>
      </c>
      <c r="CD1104">
        <v>0</v>
      </c>
      <c r="CE1104">
        <v>0</v>
      </c>
      <c r="CG1104">
        <v>0</v>
      </c>
      <c r="CH1104">
        <v>0</v>
      </c>
      <c r="CI1104">
        <v>0</v>
      </c>
      <c r="CJ1104">
        <v>0</v>
      </c>
      <c r="CK1104">
        <v>0</v>
      </c>
    </row>
    <row r="1105" spans="1:89" hidden="1" outlineLevel="1">
      <c r="A1105" t="s">
        <v>1790</v>
      </c>
      <c r="B1105" s="9" t="s">
        <v>3141</v>
      </c>
      <c r="C1105" s="1">
        <f t="shared" si="303"/>
        <v>71</v>
      </c>
      <c r="D1105" s="7">
        <f t="shared" si="293"/>
        <v>2</v>
      </c>
      <c r="E1105" s="7">
        <f t="shared" si="294"/>
        <v>6</v>
      </c>
      <c r="F1105" s="7">
        <f t="shared" si="295"/>
        <v>1</v>
      </c>
      <c r="G1105" s="7">
        <f t="shared" si="311"/>
        <v>0</v>
      </c>
      <c r="H1105" s="49">
        <f t="shared" si="296"/>
        <v>46</v>
      </c>
      <c r="I1105" s="178">
        <f t="shared" si="297"/>
        <v>0.647887323943662</v>
      </c>
      <c r="J1105" s="8"/>
      <c r="K1105" s="2">
        <f t="shared" si="298"/>
        <v>0.15492957746478872</v>
      </c>
      <c r="L1105" s="2">
        <f t="shared" si="299"/>
        <v>0</v>
      </c>
      <c r="M1105" s="2">
        <f t="shared" si="304"/>
        <v>0.80281690140845074</v>
      </c>
      <c r="N1105" s="2">
        <f t="shared" si="305"/>
        <v>0</v>
      </c>
      <c r="O1105" s="2">
        <f t="shared" si="306"/>
        <v>4.2253521126760507E-2</v>
      </c>
      <c r="P1105" s="1">
        <v>11</v>
      </c>
      <c r="Q1105" s="1"/>
      <c r="R1105" s="1">
        <v>57</v>
      </c>
      <c r="S1105" s="1">
        <v>0</v>
      </c>
      <c r="T1105" s="1"/>
      <c r="U1105" s="1"/>
      <c r="W1105" s="184">
        <v>1</v>
      </c>
      <c r="X1105" s="184"/>
      <c r="Y1105" s="1">
        <v>1</v>
      </c>
      <c r="Z1105" s="1">
        <f t="shared" si="300"/>
        <v>1</v>
      </c>
      <c r="AA1105" s="184">
        <v>0</v>
      </c>
      <c r="AB1105" s="184">
        <v>0</v>
      </c>
      <c r="AC1105" s="184">
        <v>0</v>
      </c>
      <c r="AD1105" s="154"/>
      <c r="AI1105" t="str">
        <f t="shared" si="312"/>
        <v>Dorchester</v>
      </c>
      <c r="AJ1105" t="s">
        <v>933</v>
      </c>
      <c r="AK1105" s="174">
        <v>2</v>
      </c>
      <c r="AL1105" s="7"/>
      <c r="AN1105" s="98">
        <v>33</v>
      </c>
      <c r="AO1105" s="100">
        <v>9</v>
      </c>
      <c r="AP1105" s="100">
        <v>50</v>
      </c>
      <c r="AQ1105" s="107">
        <v>18740</v>
      </c>
      <c r="AR1105" s="107">
        <f t="shared" si="301"/>
        <v>33009</v>
      </c>
      <c r="AS1105" t="s">
        <v>1726</v>
      </c>
      <c r="AT1105" s="110">
        <f t="shared" si="302"/>
        <v>3318740</v>
      </c>
      <c r="AW1105">
        <v>45.24</v>
      </c>
      <c r="AX1105">
        <v>0.55000000000000004</v>
      </c>
      <c r="AY1105">
        <v>44.69</v>
      </c>
      <c r="BA1105" s="7">
        <f t="shared" si="307"/>
        <v>0</v>
      </c>
      <c r="BB1105" s="7">
        <f t="shared" si="308"/>
        <v>0</v>
      </c>
      <c r="BC1105" s="7">
        <f t="shared" si="309"/>
        <v>1</v>
      </c>
      <c r="BD1105" s="7">
        <f t="shared" si="309"/>
        <v>0</v>
      </c>
      <c r="BE1105" s="7">
        <f t="shared" si="310"/>
        <v>0</v>
      </c>
      <c r="BF1105" s="118"/>
      <c r="BI1105" s="118"/>
      <c r="BJ1105" s="118"/>
      <c r="BK1105" s="168"/>
      <c r="BM1105">
        <v>0</v>
      </c>
      <c r="BN1105">
        <v>0</v>
      </c>
      <c r="BP1105">
        <v>0</v>
      </c>
      <c r="BQ1105">
        <v>0</v>
      </c>
      <c r="BR1105">
        <v>0</v>
      </c>
      <c r="BS1105">
        <v>0</v>
      </c>
      <c r="BT1105">
        <v>0</v>
      </c>
      <c r="BV1105">
        <v>0</v>
      </c>
      <c r="BW1105">
        <v>0</v>
      </c>
      <c r="BY1105">
        <v>0</v>
      </c>
      <c r="BZ1105">
        <v>0</v>
      </c>
      <c r="CA1105">
        <v>1</v>
      </c>
      <c r="CB1105">
        <v>0</v>
      </c>
      <c r="CC1105">
        <v>0</v>
      </c>
      <c r="CD1105">
        <v>0</v>
      </c>
      <c r="CE1105">
        <v>0</v>
      </c>
      <c r="CG1105">
        <v>0</v>
      </c>
      <c r="CH1105">
        <v>0</v>
      </c>
      <c r="CI1105">
        <v>0</v>
      </c>
      <c r="CJ1105">
        <v>0</v>
      </c>
      <c r="CK1105">
        <v>0</v>
      </c>
    </row>
    <row r="1106" spans="1:89" hidden="1" outlineLevel="1">
      <c r="A1106" t="s">
        <v>2913</v>
      </c>
      <c r="B1106" s="9" t="s">
        <v>3141</v>
      </c>
      <c r="C1106" s="1">
        <f t="shared" si="303"/>
        <v>7154</v>
      </c>
      <c r="D1106" s="7">
        <f t="shared" si="293"/>
        <v>2</v>
      </c>
      <c r="E1106" s="7">
        <f t="shared" si="294"/>
        <v>9</v>
      </c>
      <c r="F1106" s="7">
        <f t="shared" si="295"/>
        <v>1</v>
      </c>
      <c r="G1106" s="7">
        <f t="shared" si="311"/>
        <v>5</v>
      </c>
      <c r="H1106" s="49">
        <f t="shared" si="296"/>
        <v>1895</v>
      </c>
      <c r="I1106" s="178">
        <f t="shared" si="297"/>
        <v>0.26488677662845961</v>
      </c>
      <c r="J1106" s="8"/>
      <c r="K1106" s="2">
        <f t="shared" si="298"/>
        <v>0.35951915012580377</v>
      </c>
      <c r="L1106" s="2">
        <f t="shared" si="299"/>
        <v>0</v>
      </c>
      <c r="M1106" s="2">
        <f t="shared" si="304"/>
        <v>0.62440592675426332</v>
      </c>
      <c r="N1106" s="2">
        <f t="shared" si="305"/>
        <v>2.6558568632932627E-3</v>
      </c>
      <c r="O1106" s="2">
        <f t="shared" si="306"/>
        <v>1.3419066256639708E-2</v>
      </c>
      <c r="P1106" s="1">
        <v>2572</v>
      </c>
      <c r="Q1106" s="1"/>
      <c r="R1106" s="1">
        <v>4467</v>
      </c>
      <c r="S1106" s="1">
        <v>19</v>
      </c>
      <c r="T1106" s="1"/>
      <c r="U1106" s="1"/>
      <c r="W1106" s="184">
        <v>1</v>
      </c>
      <c r="X1106" s="184"/>
      <c r="Y1106" s="1">
        <v>73</v>
      </c>
      <c r="Z1106" s="1">
        <f t="shared" si="300"/>
        <v>20</v>
      </c>
      <c r="AA1106" s="184">
        <v>1</v>
      </c>
      <c r="AB1106" s="184">
        <v>0</v>
      </c>
      <c r="AC1106" s="184">
        <v>1</v>
      </c>
      <c r="AD1106" s="154"/>
      <c r="AI1106" t="str">
        <f t="shared" si="312"/>
        <v>Dover</v>
      </c>
      <c r="AJ1106" t="s">
        <v>2064</v>
      </c>
      <c r="AK1106" s="174">
        <v>1</v>
      </c>
      <c r="AL1106" s="7"/>
      <c r="AN1106" s="98">
        <v>33</v>
      </c>
      <c r="AO1106" s="100">
        <v>17</v>
      </c>
      <c r="AP1106" s="100">
        <v>10</v>
      </c>
      <c r="AQ1106" s="107">
        <v>18820</v>
      </c>
      <c r="AR1106" s="107">
        <f t="shared" si="301"/>
        <v>33017</v>
      </c>
      <c r="AS1106" t="s">
        <v>1037</v>
      </c>
      <c r="AT1106" s="110">
        <f t="shared" si="302"/>
        <v>3318820</v>
      </c>
      <c r="AW1106">
        <v>29.05</v>
      </c>
      <c r="AX1106">
        <v>2.34</v>
      </c>
      <c r="AY1106">
        <v>26.72</v>
      </c>
      <c r="BA1106" s="7">
        <f t="shared" si="307"/>
        <v>0</v>
      </c>
      <c r="BB1106" s="7">
        <f t="shared" si="308"/>
        <v>0</v>
      </c>
      <c r="BC1106" s="7">
        <f t="shared" si="309"/>
        <v>1</v>
      </c>
      <c r="BD1106" s="7">
        <f t="shared" si="309"/>
        <v>0</v>
      </c>
      <c r="BE1106" s="7" t="e">
        <f t="shared" si="310"/>
        <v>#N/A</v>
      </c>
      <c r="BF1106" s="118"/>
      <c r="BI1106" s="118"/>
      <c r="BJ1106" s="118"/>
      <c r="BK1106" s="168"/>
      <c r="BM1106">
        <v>2</v>
      </c>
      <c r="BN1106">
        <v>4</v>
      </c>
      <c r="BP1106">
        <v>0</v>
      </c>
      <c r="BQ1106">
        <v>0</v>
      </c>
      <c r="BR1106">
        <v>0</v>
      </c>
      <c r="BS1106">
        <v>0</v>
      </c>
      <c r="BT1106">
        <v>1</v>
      </c>
      <c r="BV1106">
        <v>0</v>
      </c>
      <c r="BW1106">
        <v>0</v>
      </c>
      <c r="BY1106">
        <v>0</v>
      </c>
      <c r="BZ1106">
        <v>0</v>
      </c>
      <c r="CA1106">
        <v>0</v>
      </c>
      <c r="CB1106">
        <v>0</v>
      </c>
      <c r="CC1106">
        <v>0</v>
      </c>
      <c r="CD1106">
        <v>0</v>
      </c>
      <c r="CE1106">
        <v>0</v>
      </c>
      <c r="CG1106">
        <v>10</v>
      </c>
      <c r="CH1106">
        <v>1</v>
      </c>
      <c r="CI1106">
        <v>0</v>
      </c>
      <c r="CJ1106">
        <v>0</v>
      </c>
      <c r="CK1106">
        <v>2</v>
      </c>
    </row>
    <row r="1107" spans="1:89" hidden="1" outlineLevel="1">
      <c r="A1107" t="s">
        <v>1704</v>
      </c>
      <c r="B1107" s="9" t="s">
        <v>3141</v>
      </c>
      <c r="C1107" s="1">
        <f t="shared" si="303"/>
        <v>442</v>
      </c>
      <c r="D1107" s="7">
        <f t="shared" si="293"/>
        <v>2</v>
      </c>
      <c r="E1107" s="7">
        <f t="shared" si="294"/>
        <v>5</v>
      </c>
      <c r="F1107" s="7">
        <f t="shared" si="295"/>
        <v>1</v>
      </c>
      <c r="G1107" s="7">
        <f t="shared" si="311"/>
        <v>3</v>
      </c>
      <c r="H1107" s="49">
        <f t="shared" si="296"/>
        <v>123</v>
      </c>
      <c r="I1107" s="178">
        <f t="shared" si="297"/>
        <v>0.27828054298642535</v>
      </c>
      <c r="J1107" s="8"/>
      <c r="K1107" s="2">
        <f t="shared" si="298"/>
        <v>0.3574660633484163</v>
      </c>
      <c r="L1107" s="2">
        <f t="shared" si="299"/>
        <v>0</v>
      </c>
      <c r="M1107" s="2">
        <f t="shared" si="304"/>
        <v>0.63574660633484159</v>
      </c>
      <c r="N1107" s="2">
        <f t="shared" si="305"/>
        <v>4.5248868778280547E-3</v>
      </c>
      <c r="O1107" s="2">
        <f t="shared" si="306"/>
        <v>2.2624434389140026E-3</v>
      </c>
      <c r="P1107" s="1">
        <v>158</v>
      </c>
      <c r="Q1107" s="1"/>
      <c r="R1107" s="1">
        <v>281</v>
      </c>
      <c r="S1107" s="1">
        <v>2</v>
      </c>
      <c r="T1107" s="1"/>
      <c r="U1107" s="1"/>
      <c r="W1107" s="184">
        <v>0</v>
      </c>
      <c r="X1107" s="184"/>
      <c r="Y1107" s="1">
        <v>1</v>
      </c>
      <c r="Z1107" s="1">
        <f t="shared" si="300"/>
        <v>0</v>
      </c>
      <c r="AA1107" s="184">
        <v>0</v>
      </c>
      <c r="AB1107" s="184">
        <v>0</v>
      </c>
      <c r="AC1107" s="184">
        <v>0</v>
      </c>
      <c r="AD1107" s="154"/>
      <c r="AI1107" t="str">
        <f t="shared" si="312"/>
        <v>Dublin</v>
      </c>
      <c r="AJ1107" t="s">
        <v>1381</v>
      </c>
      <c r="AK1107" s="174">
        <v>2</v>
      </c>
      <c r="AL1107" s="7"/>
      <c r="AN1107" s="98">
        <v>33</v>
      </c>
      <c r="AO1107" s="100">
        <v>5</v>
      </c>
      <c r="AP1107" s="100">
        <v>15</v>
      </c>
      <c r="AQ1107" s="107">
        <v>19140</v>
      </c>
      <c r="AR1107" s="107">
        <f t="shared" si="301"/>
        <v>33005</v>
      </c>
      <c r="AS1107" t="s">
        <v>1726</v>
      </c>
      <c r="AT1107" s="110">
        <f t="shared" si="302"/>
        <v>3319140</v>
      </c>
      <c r="AW1107">
        <v>29.08</v>
      </c>
      <c r="AX1107">
        <v>1.1000000000000001</v>
      </c>
      <c r="AY1107">
        <v>27.98</v>
      </c>
      <c r="BA1107" s="7">
        <f t="shared" si="307"/>
        <v>0</v>
      </c>
      <c r="BB1107" s="7">
        <f t="shared" si="308"/>
        <v>0</v>
      </c>
      <c r="BC1107" s="7">
        <f t="shared" si="309"/>
        <v>1</v>
      </c>
      <c r="BD1107" s="7">
        <f t="shared" si="309"/>
        <v>0</v>
      </c>
      <c r="BE1107" s="7" t="e">
        <f t="shared" si="310"/>
        <v>#N/A</v>
      </c>
      <c r="BF1107" s="118"/>
      <c r="BI1107" s="118"/>
      <c r="BJ1107" s="118"/>
      <c r="BK1107" s="168"/>
      <c r="BM1107">
        <v>0</v>
      </c>
      <c r="BN1107">
        <v>0</v>
      </c>
      <c r="BP1107">
        <v>0</v>
      </c>
      <c r="BQ1107">
        <v>0</v>
      </c>
      <c r="BR1107">
        <v>0</v>
      </c>
      <c r="BS1107">
        <v>0</v>
      </c>
      <c r="BT1107">
        <v>0</v>
      </c>
      <c r="BV1107">
        <v>0</v>
      </c>
      <c r="BW1107">
        <v>0</v>
      </c>
      <c r="BY1107">
        <v>0</v>
      </c>
      <c r="BZ1107">
        <v>0</v>
      </c>
      <c r="CA1107">
        <v>0</v>
      </c>
      <c r="CB1107">
        <v>0</v>
      </c>
      <c r="CC1107">
        <v>0</v>
      </c>
      <c r="CD1107">
        <v>0</v>
      </c>
      <c r="CE1107">
        <v>0</v>
      </c>
      <c r="CG1107">
        <v>0</v>
      </c>
      <c r="CH1107">
        <v>0</v>
      </c>
      <c r="CI1107">
        <v>0</v>
      </c>
      <c r="CJ1107">
        <v>0</v>
      </c>
      <c r="CK1107">
        <v>0</v>
      </c>
    </row>
    <row r="1108" spans="1:89" hidden="1" outlineLevel="1">
      <c r="A1108" t="s">
        <v>720</v>
      </c>
      <c r="B1108" s="9" t="s">
        <v>3141</v>
      </c>
      <c r="C1108" s="1">
        <f t="shared" si="303"/>
        <v>65</v>
      </c>
      <c r="D1108" s="7">
        <f t="shared" si="293"/>
        <v>2</v>
      </c>
      <c r="E1108" s="7">
        <f t="shared" si="294"/>
        <v>3</v>
      </c>
      <c r="F1108" s="7">
        <f t="shared" si="295"/>
        <v>1</v>
      </c>
      <c r="G1108" s="7">
        <f t="shared" si="311"/>
        <v>0</v>
      </c>
      <c r="H1108" s="49">
        <f t="shared" si="296"/>
        <v>11</v>
      </c>
      <c r="I1108" s="178">
        <f t="shared" si="297"/>
        <v>0.16923076923076924</v>
      </c>
      <c r="J1108" s="8"/>
      <c r="K1108" s="2">
        <f t="shared" si="298"/>
        <v>0.41538461538461541</v>
      </c>
      <c r="L1108" s="2">
        <f t="shared" si="299"/>
        <v>0</v>
      </c>
      <c r="M1108" s="2">
        <f t="shared" si="304"/>
        <v>0.58461538461538465</v>
      </c>
      <c r="N1108" s="2">
        <f t="shared" si="305"/>
        <v>0</v>
      </c>
      <c r="O1108" s="2">
        <f t="shared" si="306"/>
        <v>-1.1102230246251565E-16</v>
      </c>
      <c r="P1108" s="1">
        <v>27</v>
      </c>
      <c r="Q1108" s="1"/>
      <c r="R1108" s="1">
        <v>38</v>
      </c>
      <c r="S1108" s="1">
        <v>0</v>
      </c>
      <c r="T1108" s="1"/>
      <c r="U1108" s="1"/>
      <c r="W1108" s="184">
        <v>0</v>
      </c>
      <c r="X1108" s="184"/>
      <c r="Y1108" s="1">
        <v>0</v>
      </c>
      <c r="Z1108" s="1">
        <f t="shared" si="300"/>
        <v>0</v>
      </c>
      <c r="AA1108" s="184">
        <v>0</v>
      </c>
      <c r="AB1108" s="184">
        <v>0</v>
      </c>
      <c r="AC1108" s="184">
        <v>0</v>
      </c>
      <c r="AD1108" s="154"/>
      <c r="AI1108" t="str">
        <f t="shared" si="312"/>
        <v>Dummer</v>
      </c>
      <c r="AJ1108" t="s">
        <v>1943</v>
      </c>
      <c r="AK1108" s="174">
        <v>2</v>
      </c>
      <c r="AL1108" s="7"/>
      <c r="AN1108" s="98">
        <v>33</v>
      </c>
      <c r="AO1108" s="100">
        <v>7</v>
      </c>
      <c r="AP1108" s="100">
        <v>80</v>
      </c>
      <c r="AQ1108" s="107">
        <v>19300</v>
      </c>
      <c r="AR1108" s="107">
        <f t="shared" si="301"/>
        <v>33007</v>
      </c>
      <c r="AS1108" t="s">
        <v>1726</v>
      </c>
      <c r="AT1108" s="110">
        <f t="shared" si="302"/>
        <v>3319300</v>
      </c>
      <c r="AW1108">
        <v>49.04</v>
      </c>
      <c r="AX1108">
        <v>1.3</v>
      </c>
      <c r="AY1108">
        <v>47.75</v>
      </c>
      <c r="BA1108" s="7">
        <f t="shared" si="307"/>
        <v>0</v>
      </c>
      <c r="BB1108" s="7">
        <f t="shared" si="308"/>
        <v>0</v>
      </c>
      <c r="BC1108" s="7">
        <f t="shared" si="309"/>
        <v>1</v>
      </c>
      <c r="BD1108" s="7">
        <f t="shared" si="309"/>
        <v>0</v>
      </c>
      <c r="BE1108" s="7">
        <f t="shared" si="310"/>
        <v>0</v>
      </c>
      <c r="BF1108" s="118"/>
      <c r="BI1108" s="118"/>
      <c r="BJ1108" s="118"/>
      <c r="BK1108" s="168"/>
      <c r="BM1108">
        <v>0</v>
      </c>
      <c r="BN1108">
        <v>0</v>
      </c>
      <c r="BP1108">
        <v>0</v>
      </c>
      <c r="BQ1108">
        <v>0</v>
      </c>
      <c r="BR1108">
        <v>0</v>
      </c>
      <c r="BS1108">
        <v>0</v>
      </c>
      <c r="BT1108">
        <v>0</v>
      </c>
      <c r="BV1108">
        <v>0</v>
      </c>
      <c r="BW1108">
        <v>0</v>
      </c>
      <c r="BY1108">
        <v>0</v>
      </c>
      <c r="BZ1108">
        <v>0</v>
      </c>
      <c r="CA1108">
        <v>0</v>
      </c>
      <c r="CB1108">
        <v>0</v>
      </c>
      <c r="CC1108">
        <v>0</v>
      </c>
      <c r="CD1108">
        <v>0</v>
      </c>
      <c r="CE1108">
        <v>0</v>
      </c>
      <c r="CG1108">
        <v>0</v>
      </c>
      <c r="CH1108">
        <v>0</v>
      </c>
      <c r="CI1108">
        <v>0</v>
      </c>
      <c r="CJ1108">
        <v>0</v>
      </c>
      <c r="CK1108">
        <v>0</v>
      </c>
    </row>
    <row r="1109" spans="1:89" hidden="1" outlineLevel="1">
      <c r="A1109" t="s">
        <v>1121</v>
      </c>
      <c r="B1109" s="9" t="s">
        <v>3141</v>
      </c>
      <c r="C1109" s="1">
        <f t="shared" si="303"/>
        <v>513</v>
      </c>
      <c r="D1109" s="7">
        <f t="shared" si="293"/>
        <v>2</v>
      </c>
      <c r="E1109" s="7">
        <f t="shared" si="294"/>
        <v>6</v>
      </c>
      <c r="F1109" s="7">
        <f t="shared" si="295"/>
        <v>1</v>
      </c>
      <c r="G1109" s="7">
        <f t="shared" si="311"/>
        <v>5</v>
      </c>
      <c r="H1109" s="49">
        <f t="shared" si="296"/>
        <v>98</v>
      </c>
      <c r="I1109" s="178">
        <f t="shared" si="297"/>
        <v>0.19103313840155944</v>
      </c>
      <c r="J1109" s="8"/>
      <c r="K1109" s="2">
        <f t="shared" si="298"/>
        <v>0.39766081871345027</v>
      </c>
      <c r="L1109" s="2">
        <f t="shared" si="299"/>
        <v>0</v>
      </c>
      <c r="M1109" s="2">
        <f t="shared" si="304"/>
        <v>0.58869395711500971</v>
      </c>
      <c r="N1109" s="2">
        <f t="shared" si="305"/>
        <v>1.9493177387914229E-3</v>
      </c>
      <c r="O1109" s="2">
        <f t="shared" si="306"/>
        <v>1.1695906432748593E-2</v>
      </c>
      <c r="P1109" s="1">
        <v>204</v>
      </c>
      <c r="Q1109" s="1"/>
      <c r="R1109" s="1">
        <v>302</v>
      </c>
      <c r="S1109" s="1">
        <v>1</v>
      </c>
      <c r="T1109" s="1"/>
      <c r="U1109" s="1"/>
      <c r="W1109" s="184">
        <v>0</v>
      </c>
      <c r="X1109" s="184"/>
      <c r="Y1109" s="1">
        <v>2</v>
      </c>
      <c r="Z1109" s="1">
        <f t="shared" si="300"/>
        <v>4</v>
      </c>
      <c r="AA1109" s="184">
        <v>0</v>
      </c>
      <c r="AB1109" s="184">
        <v>0</v>
      </c>
      <c r="AC1109" s="184">
        <v>0</v>
      </c>
      <c r="AD1109" s="154"/>
      <c r="AI1109" t="str">
        <f t="shared" si="312"/>
        <v>Dunbarton</v>
      </c>
      <c r="AJ1109" t="s">
        <v>1658</v>
      </c>
      <c r="AK1109" s="174">
        <v>2</v>
      </c>
      <c r="AL1109" s="7"/>
      <c r="AN1109" s="98">
        <v>33</v>
      </c>
      <c r="AO1109" s="100">
        <v>13</v>
      </c>
      <c r="AP1109" s="100">
        <v>50</v>
      </c>
      <c r="AQ1109" s="107">
        <v>19460</v>
      </c>
      <c r="AR1109" s="107">
        <f t="shared" si="301"/>
        <v>33013</v>
      </c>
      <c r="AS1109" t="s">
        <v>1726</v>
      </c>
      <c r="AT1109" s="110">
        <f t="shared" si="302"/>
        <v>3319460</v>
      </c>
      <c r="AW1109">
        <v>31.36</v>
      </c>
      <c r="AX1109">
        <v>0.47</v>
      </c>
      <c r="AY1109">
        <v>30.89</v>
      </c>
      <c r="BA1109" s="7">
        <f t="shared" si="307"/>
        <v>0</v>
      </c>
      <c r="BB1109" s="7">
        <f t="shared" si="308"/>
        <v>0</v>
      </c>
      <c r="BC1109" s="7">
        <f t="shared" si="309"/>
        <v>1</v>
      </c>
      <c r="BD1109" s="7">
        <f t="shared" si="309"/>
        <v>0</v>
      </c>
      <c r="BE1109" s="7" t="e">
        <f t="shared" si="310"/>
        <v>#N/A</v>
      </c>
      <c r="BF1109" s="118"/>
      <c r="BI1109" s="118"/>
      <c r="BJ1109" s="118"/>
      <c r="BK1109" s="168"/>
      <c r="BM1109">
        <v>0</v>
      </c>
      <c r="BN1109">
        <v>0</v>
      </c>
      <c r="BP1109">
        <v>0</v>
      </c>
      <c r="BQ1109">
        <v>0</v>
      </c>
      <c r="BR1109">
        <v>0</v>
      </c>
      <c r="BS1109">
        <v>0</v>
      </c>
      <c r="BT1109">
        <v>0</v>
      </c>
      <c r="BV1109">
        <v>0</v>
      </c>
      <c r="BW1109">
        <v>0</v>
      </c>
      <c r="BY1109">
        <v>0</v>
      </c>
      <c r="BZ1109">
        <v>1</v>
      </c>
      <c r="CA1109">
        <v>0</v>
      </c>
      <c r="CB1109">
        <v>0</v>
      </c>
      <c r="CC1109">
        <v>1</v>
      </c>
      <c r="CD1109">
        <v>0</v>
      </c>
      <c r="CE1109">
        <v>0</v>
      </c>
      <c r="CG1109">
        <v>2</v>
      </c>
      <c r="CH1109">
        <v>0</v>
      </c>
      <c r="CI1109">
        <v>0</v>
      </c>
      <c r="CJ1109">
        <v>0</v>
      </c>
      <c r="CK1109">
        <v>0</v>
      </c>
    </row>
    <row r="1110" spans="1:89" hidden="1" outlineLevel="1">
      <c r="A1110" t="s">
        <v>492</v>
      </c>
      <c r="B1110" s="9" t="s">
        <v>3141</v>
      </c>
      <c r="C1110" s="1">
        <f t="shared" si="303"/>
        <v>4111</v>
      </c>
      <c r="D1110" s="7">
        <f t="shared" si="293"/>
        <v>2</v>
      </c>
      <c r="E1110" s="7">
        <f t="shared" si="294"/>
        <v>7</v>
      </c>
      <c r="F1110" s="7">
        <f t="shared" si="295"/>
        <v>1</v>
      </c>
      <c r="G1110" s="7">
        <f t="shared" si="311"/>
        <v>4</v>
      </c>
      <c r="H1110" s="49">
        <f t="shared" si="296"/>
        <v>1699</v>
      </c>
      <c r="I1110" s="178">
        <f t="shared" si="297"/>
        <v>0.41328144003891998</v>
      </c>
      <c r="J1110" s="8"/>
      <c r="K1110" s="2">
        <f t="shared" si="298"/>
        <v>0.28825103381172462</v>
      </c>
      <c r="L1110" s="2">
        <f t="shared" si="299"/>
        <v>0</v>
      </c>
      <c r="M1110" s="2">
        <f t="shared" si="304"/>
        <v>0.70153247385064466</v>
      </c>
      <c r="N1110" s="2">
        <f t="shared" si="305"/>
        <v>2.918997810751642E-3</v>
      </c>
      <c r="O1110" s="2">
        <f t="shared" si="306"/>
        <v>7.2974945268791357E-3</v>
      </c>
      <c r="P1110" s="1">
        <v>1185</v>
      </c>
      <c r="Q1110" s="1"/>
      <c r="R1110" s="1">
        <v>2884</v>
      </c>
      <c r="S1110" s="1">
        <v>12</v>
      </c>
      <c r="T1110" s="1"/>
      <c r="U1110" s="1"/>
      <c r="W1110" s="184">
        <v>0</v>
      </c>
      <c r="X1110" s="184"/>
      <c r="Y1110" s="1">
        <v>7</v>
      </c>
      <c r="Z1110" s="1">
        <f t="shared" si="300"/>
        <v>22</v>
      </c>
      <c r="AA1110" s="184">
        <v>1</v>
      </c>
      <c r="AB1110" s="184">
        <v>0</v>
      </c>
      <c r="AC1110" s="184">
        <v>0</v>
      </c>
      <c r="AD1110" s="154"/>
      <c r="AI1110" t="str">
        <f t="shared" si="312"/>
        <v>Durham</v>
      </c>
      <c r="AJ1110" t="s">
        <v>2064</v>
      </c>
      <c r="AK1110" s="174">
        <v>1</v>
      </c>
      <c r="AL1110" s="7"/>
      <c r="AN1110" s="98">
        <v>33</v>
      </c>
      <c r="AO1110" s="100">
        <v>17</v>
      </c>
      <c r="AP1110" s="100">
        <v>15</v>
      </c>
      <c r="AQ1110" s="107">
        <v>19700</v>
      </c>
      <c r="AR1110" s="107">
        <f t="shared" si="301"/>
        <v>33017</v>
      </c>
      <c r="AS1110" t="s">
        <v>1726</v>
      </c>
      <c r="AT1110" s="110">
        <f t="shared" si="302"/>
        <v>3319700</v>
      </c>
      <c r="AW1110">
        <v>24.76</v>
      </c>
      <c r="AX1110">
        <v>2.37</v>
      </c>
      <c r="AY1110">
        <v>22.39</v>
      </c>
      <c r="BA1110" s="7">
        <f t="shared" si="307"/>
        <v>0</v>
      </c>
      <c r="BB1110" s="7">
        <f t="shared" si="308"/>
        <v>0</v>
      </c>
      <c r="BC1110" s="7">
        <f t="shared" si="309"/>
        <v>1</v>
      </c>
      <c r="BD1110" s="7">
        <f t="shared" si="309"/>
        <v>0</v>
      </c>
      <c r="BE1110" s="7" t="e">
        <f t="shared" si="310"/>
        <v>#N/A</v>
      </c>
      <c r="BF1110" s="118"/>
      <c r="BI1110" s="118"/>
      <c r="BJ1110" s="118"/>
      <c r="BK1110" s="168"/>
      <c r="BM1110">
        <v>0</v>
      </c>
      <c r="BN1110">
        <v>0</v>
      </c>
      <c r="BP1110">
        <v>0</v>
      </c>
      <c r="BQ1110">
        <v>0</v>
      </c>
      <c r="BR1110">
        <v>2</v>
      </c>
      <c r="BS1110">
        <v>0</v>
      </c>
      <c r="BT1110">
        <v>0</v>
      </c>
      <c r="BV1110">
        <v>0</v>
      </c>
      <c r="BW1110">
        <v>0</v>
      </c>
      <c r="BY1110">
        <v>0</v>
      </c>
      <c r="BZ1110">
        <v>0</v>
      </c>
      <c r="CA1110">
        <v>0</v>
      </c>
      <c r="CB1110">
        <v>0</v>
      </c>
      <c r="CC1110">
        <v>15</v>
      </c>
      <c r="CD1110">
        <v>0</v>
      </c>
      <c r="CE1110">
        <v>0</v>
      </c>
      <c r="CG1110">
        <v>5</v>
      </c>
      <c r="CH1110">
        <v>0</v>
      </c>
      <c r="CI1110">
        <v>0</v>
      </c>
      <c r="CJ1110">
        <v>0</v>
      </c>
      <c r="CK1110">
        <v>0</v>
      </c>
    </row>
    <row r="1111" spans="1:89" hidden="1" outlineLevel="1">
      <c r="A1111" t="s">
        <v>37</v>
      </c>
      <c r="B1111" s="9" t="s">
        <v>3141</v>
      </c>
      <c r="C1111" s="1">
        <f t="shared" si="303"/>
        <v>428</v>
      </c>
      <c r="D1111" s="7">
        <f t="shared" si="293"/>
        <v>2</v>
      </c>
      <c r="E1111" s="7">
        <f t="shared" si="294"/>
        <v>7</v>
      </c>
      <c r="F1111" s="7">
        <f t="shared" si="295"/>
        <v>1</v>
      </c>
      <c r="G1111" s="7">
        <f t="shared" si="311"/>
        <v>4</v>
      </c>
      <c r="H1111" s="49">
        <f t="shared" si="296"/>
        <v>78</v>
      </c>
      <c r="I1111" s="178">
        <f t="shared" si="297"/>
        <v>0.1822429906542056</v>
      </c>
      <c r="J1111" s="8"/>
      <c r="K1111" s="2">
        <f t="shared" si="298"/>
        <v>0.39485981308411217</v>
      </c>
      <c r="L1111" s="2">
        <f t="shared" si="299"/>
        <v>0</v>
      </c>
      <c r="M1111" s="2">
        <f t="shared" si="304"/>
        <v>0.57710280373831779</v>
      </c>
      <c r="N1111" s="2">
        <f t="shared" si="305"/>
        <v>4.6728971962616819E-3</v>
      </c>
      <c r="O1111" s="2">
        <f t="shared" si="306"/>
        <v>2.3364485981308414E-2</v>
      </c>
      <c r="P1111" s="1">
        <v>169</v>
      </c>
      <c r="Q1111" s="1"/>
      <c r="R1111" s="1">
        <v>247</v>
      </c>
      <c r="S1111" s="1">
        <v>2</v>
      </c>
      <c r="T1111" s="1"/>
      <c r="U1111" s="1"/>
      <c r="W1111" s="184">
        <v>0</v>
      </c>
      <c r="X1111" s="184"/>
      <c r="Y1111" s="1">
        <v>7</v>
      </c>
      <c r="Z1111" s="1">
        <f t="shared" si="300"/>
        <v>2</v>
      </c>
      <c r="AA1111" s="184">
        <v>1</v>
      </c>
      <c r="AB1111" s="184">
        <v>0</v>
      </c>
      <c r="AC1111" s="184">
        <v>0</v>
      </c>
      <c r="AD1111" s="154"/>
      <c r="AI1111" t="str">
        <f t="shared" si="312"/>
        <v>East Kingston</v>
      </c>
      <c r="AJ1111" t="s">
        <v>3034</v>
      </c>
      <c r="AK1111" s="174">
        <v>1</v>
      </c>
      <c r="AL1111" s="7"/>
      <c r="AN1111" s="98">
        <v>33</v>
      </c>
      <c r="AO1111" s="100">
        <v>15</v>
      </c>
      <c r="AP1111" s="100">
        <v>45</v>
      </c>
      <c r="AQ1111" s="107">
        <v>21380</v>
      </c>
      <c r="AR1111" s="107">
        <f t="shared" si="301"/>
        <v>33015</v>
      </c>
      <c r="AS1111" t="s">
        <v>1726</v>
      </c>
      <c r="AT1111" s="110">
        <f t="shared" si="302"/>
        <v>3321380</v>
      </c>
      <c r="AW1111">
        <v>10.050000000000001</v>
      </c>
      <c r="AX1111">
        <v>0.06</v>
      </c>
      <c r="AY1111">
        <v>9.99</v>
      </c>
      <c r="BA1111" s="7">
        <f t="shared" si="307"/>
        <v>0</v>
      </c>
      <c r="BB1111" s="7">
        <f t="shared" si="308"/>
        <v>0</v>
      </c>
      <c r="BC1111" s="7">
        <f t="shared" si="309"/>
        <v>1</v>
      </c>
      <c r="BD1111" s="7">
        <f t="shared" si="309"/>
        <v>0</v>
      </c>
      <c r="BE1111" s="7" t="e">
        <f t="shared" si="310"/>
        <v>#N/A</v>
      </c>
      <c r="BF1111" s="118"/>
      <c r="BI1111" s="118"/>
      <c r="BJ1111" s="118"/>
      <c r="BK1111" s="168"/>
      <c r="BM1111">
        <v>0</v>
      </c>
      <c r="BN1111">
        <v>0</v>
      </c>
      <c r="BP1111">
        <v>0</v>
      </c>
      <c r="BQ1111">
        <v>0</v>
      </c>
      <c r="BR1111">
        <v>0</v>
      </c>
      <c r="BS1111">
        <v>0</v>
      </c>
      <c r="BT1111">
        <v>0</v>
      </c>
      <c r="BV1111">
        <v>0</v>
      </c>
      <c r="BW1111">
        <v>0</v>
      </c>
      <c r="BY1111">
        <v>0</v>
      </c>
      <c r="BZ1111">
        <v>0</v>
      </c>
      <c r="CA1111">
        <v>0</v>
      </c>
      <c r="CB1111">
        <v>0</v>
      </c>
      <c r="CC1111">
        <v>0</v>
      </c>
      <c r="CD1111">
        <v>0</v>
      </c>
      <c r="CE1111">
        <v>0</v>
      </c>
      <c r="CG1111">
        <v>0</v>
      </c>
      <c r="CH1111">
        <v>1</v>
      </c>
      <c r="CI1111">
        <v>0</v>
      </c>
      <c r="CJ1111">
        <v>0</v>
      </c>
      <c r="CK1111">
        <v>1</v>
      </c>
    </row>
    <row r="1112" spans="1:89" hidden="1" outlineLevel="1">
      <c r="A1112" t="s">
        <v>2789</v>
      </c>
      <c r="B1112" s="9" t="s">
        <v>3141</v>
      </c>
      <c r="C1112" s="1">
        <f t="shared" si="303"/>
        <v>114</v>
      </c>
      <c r="D1112" s="7">
        <f t="shared" ref="D1112:D1175" si="313">RANK(P1112,(P1112:AG1112))</f>
        <v>2</v>
      </c>
      <c r="E1112" s="7">
        <f t="shared" ref="E1112:E1175" si="314">RANK(Q1112,(P1112:AG1112))</f>
        <v>4</v>
      </c>
      <c r="F1112" s="7">
        <f t="shared" ref="F1112:F1175" si="315">IF(R1112&gt;0,RANK(R1112,(P1112:AG1112)),0)</f>
        <v>1</v>
      </c>
      <c r="G1112" s="7">
        <f t="shared" si="311"/>
        <v>0</v>
      </c>
      <c r="H1112" s="49">
        <f t="shared" ref="H1112:H1175" si="316">MAX(P1112:T1112)-LARGE(P1112:T1112,2)</f>
        <v>63</v>
      </c>
      <c r="I1112" s="178">
        <f t="shared" ref="I1112:I1175" si="317">H1112/C1112</f>
        <v>0.55263157894736847</v>
      </c>
      <c r="J1112" s="8"/>
      <c r="K1112" s="2">
        <f t="shared" ref="K1112:K1175" si="318">IF(C1112=0,"-",P1112/C1112)</f>
        <v>0.21929824561403508</v>
      </c>
      <c r="L1112" s="2">
        <f t="shared" ref="L1112:L1175" si="319">IF(C1112=0,"-",Q1112/C1112)</f>
        <v>0</v>
      </c>
      <c r="M1112" s="2">
        <f t="shared" ref="M1112:M1175" si="320">IF(C1112=0,"-",R1112/C1112)</f>
        <v>0.77192982456140347</v>
      </c>
      <c r="N1112" s="2">
        <f t="shared" si="305"/>
        <v>0</v>
      </c>
      <c r="O1112" s="2">
        <f t="shared" si="306"/>
        <v>8.7719298245614308E-3</v>
      </c>
      <c r="P1112" s="1">
        <v>25</v>
      </c>
      <c r="Q1112" s="1"/>
      <c r="R1112" s="1">
        <v>88</v>
      </c>
      <c r="S1112" s="1">
        <v>0</v>
      </c>
      <c r="T1112" s="1"/>
      <c r="U1112" s="1"/>
      <c r="W1112" s="184">
        <v>0</v>
      </c>
      <c r="X1112" s="184"/>
      <c r="Y1112" s="1">
        <v>1</v>
      </c>
      <c r="Z1112" s="1">
        <f t="shared" ref="Z1112:Z1176" si="321">SUM(BM1112:CK1112)</f>
        <v>0</v>
      </c>
      <c r="AA1112" s="184">
        <v>0</v>
      </c>
      <c r="AB1112" s="184">
        <v>0</v>
      </c>
      <c r="AC1112" s="184">
        <v>0</v>
      </c>
      <c r="AD1112" s="154"/>
      <c r="AI1112" t="str">
        <f t="shared" si="312"/>
        <v>Easton</v>
      </c>
      <c r="AJ1112" t="s">
        <v>933</v>
      </c>
      <c r="AK1112" s="174">
        <v>2</v>
      </c>
      <c r="AL1112" s="7"/>
      <c r="AN1112" s="98">
        <v>33</v>
      </c>
      <c r="AO1112" s="100">
        <v>9</v>
      </c>
      <c r="AP1112" s="100">
        <v>55</v>
      </c>
      <c r="AQ1112" s="107">
        <v>22020</v>
      </c>
      <c r="AR1112" s="107">
        <f t="shared" ref="AR1112:AR1175" si="322">AN1112*1000+AO1112</f>
        <v>33009</v>
      </c>
      <c r="AS1112" t="s">
        <v>1726</v>
      </c>
      <c r="AT1112" s="110">
        <f t="shared" ref="AT1112:AT1175" si="323">AN1112*100000+AQ1112</f>
        <v>3322020</v>
      </c>
      <c r="AW1112">
        <v>31.19</v>
      </c>
      <c r="AX1112">
        <v>0.01</v>
      </c>
      <c r="AY1112">
        <v>31.18</v>
      </c>
      <c r="BA1112" s="7">
        <f t="shared" si="307"/>
        <v>0</v>
      </c>
      <c r="BB1112" s="7">
        <f t="shared" si="308"/>
        <v>0</v>
      </c>
      <c r="BC1112" s="7">
        <f t="shared" si="309"/>
        <v>1</v>
      </c>
      <c r="BD1112" s="7">
        <f t="shared" si="309"/>
        <v>0</v>
      </c>
      <c r="BE1112" s="7">
        <f t="shared" si="310"/>
        <v>0</v>
      </c>
      <c r="BF1112" s="118"/>
      <c r="BI1112" s="118"/>
      <c r="BJ1112" s="118"/>
      <c r="BK1112" s="168"/>
      <c r="BM1112">
        <v>0</v>
      </c>
      <c r="BN1112">
        <v>0</v>
      </c>
      <c r="BP1112">
        <v>0</v>
      </c>
      <c r="BQ1112">
        <v>0</v>
      </c>
      <c r="BR1112">
        <v>0</v>
      </c>
      <c r="BS1112">
        <v>0</v>
      </c>
      <c r="BT1112">
        <v>0</v>
      </c>
      <c r="BV1112">
        <v>0</v>
      </c>
      <c r="BW1112">
        <v>0</v>
      </c>
      <c r="BY1112">
        <v>0</v>
      </c>
      <c r="BZ1112">
        <v>0</v>
      </c>
      <c r="CA1112">
        <v>0</v>
      </c>
      <c r="CB1112">
        <v>0</v>
      </c>
      <c r="CC1112">
        <v>0</v>
      </c>
      <c r="CD1112">
        <v>0</v>
      </c>
      <c r="CE1112">
        <v>0</v>
      </c>
      <c r="CG1112">
        <v>0</v>
      </c>
      <c r="CH1112">
        <v>0</v>
      </c>
      <c r="CI1112">
        <v>0</v>
      </c>
      <c r="CJ1112">
        <v>0</v>
      </c>
      <c r="CK1112">
        <v>0</v>
      </c>
    </row>
    <row r="1113" spans="1:89" hidden="1" outlineLevel="1">
      <c r="A1113" t="s">
        <v>1683</v>
      </c>
      <c r="B1113" s="9" t="s">
        <v>3141</v>
      </c>
      <c r="C1113" s="1">
        <f t="shared" ref="C1113:C1177" si="324">SUM(P1113:AG1113)</f>
        <v>123</v>
      </c>
      <c r="D1113" s="7">
        <f t="shared" si="313"/>
        <v>2</v>
      </c>
      <c r="E1113" s="7">
        <f t="shared" si="314"/>
        <v>5</v>
      </c>
      <c r="F1113" s="7">
        <f t="shared" si="315"/>
        <v>1</v>
      </c>
      <c r="G1113" s="7">
        <f t="shared" si="311"/>
        <v>0</v>
      </c>
      <c r="H1113" s="49">
        <f t="shared" si="316"/>
        <v>45</v>
      </c>
      <c r="I1113" s="178">
        <f t="shared" si="317"/>
        <v>0.36585365853658536</v>
      </c>
      <c r="J1113" s="8"/>
      <c r="K1113" s="2">
        <f t="shared" si="318"/>
        <v>0.30894308943089432</v>
      </c>
      <c r="L1113" s="2">
        <f t="shared" si="319"/>
        <v>0</v>
      </c>
      <c r="M1113" s="2">
        <f t="shared" si="320"/>
        <v>0.67479674796747968</v>
      </c>
      <c r="N1113" s="2">
        <f t="shared" ref="N1113:N1176" si="325">IF(C1113=0,"-",S1113/C1113)</f>
        <v>0</v>
      </c>
      <c r="O1113" s="2">
        <f t="shared" ref="O1113:O1176" si="326">IF(C1113=0,"-",(1-K1113-L1113-M1113-N1113))</f>
        <v>1.6260162601625994E-2</v>
      </c>
      <c r="P1113" s="1">
        <v>38</v>
      </c>
      <c r="Q1113" s="1"/>
      <c r="R1113" s="1">
        <v>83</v>
      </c>
      <c r="S1113" s="1">
        <v>0</v>
      </c>
      <c r="T1113" s="1"/>
      <c r="U1113" s="1"/>
      <c r="W1113" s="184">
        <v>0</v>
      </c>
      <c r="X1113" s="184"/>
      <c r="Y1113" s="1">
        <v>1</v>
      </c>
      <c r="Z1113" s="1">
        <f t="shared" si="321"/>
        <v>1</v>
      </c>
      <c r="AA1113" s="184">
        <v>0</v>
      </c>
      <c r="AB1113" s="184">
        <v>0</v>
      </c>
      <c r="AC1113" s="184">
        <v>0</v>
      </c>
      <c r="AD1113" s="154"/>
      <c r="AI1113" t="str">
        <f t="shared" si="312"/>
        <v>Eaton</v>
      </c>
      <c r="AJ1113" t="s">
        <v>1806</v>
      </c>
      <c r="AK1113" s="174">
        <v>1</v>
      </c>
      <c r="AL1113" s="7"/>
      <c r="AN1113" s="98">
        <v>33</v>
      </c>
      <c r="AO1113" s="100">
        <v>3</v>
      </c>
      <c r="AP1113" s="100">
        <v>30</v>
      </c>
      <c r="AQ1113" s="107">
        <v>23380</v>
      </c>
      <c r="AR1113" s="107">
        <f t="shared" si="322"/>
        <v>33003</v>
      </c>
      <c r="AS1113" t="s">
        <v>1726</v>
      </c>
      <c r="AT1113" s="110">
        <f t="shared" si="323"/>
        <v>3323380</v>
      </c>
      <c r="AW1113">
        <v>25.58</v>
      </c>
      <c r="AX1113">
        <v>1.18</v>
      </c>
      <c r="AY1113">
        <v>24.39</v>
      </c>
      <c r="BA1113" s="7">
        <f t="shared" ref="BA1113:BA1176" si="327">IF(D1113=1,1,0)</f>
        <v>0</v>
      </c>
      <c r="BB1113" s="7">
        <f t="shared" ref="BB1113:BB1176" si="328">IF(E1113=1,1,0)</f>
        <v>0</v>
      </c>
      <c r="BC1113" s="7">
        <f t="shared" ref="BC1113:BD1176" si="329">IF(F1113=1,1,0)</f>
        <v>1</v>
      </c>
      <c r="BD1113" s="7">
        <f t="shared" si="329"/>
        <v>0</v>
      </c>
      <c r="BE1113" s="7">
        <f t="shared" ref="BE1113:BE1177" si="330">IF(RANK(T1113,P1113:V1113)=1,1,0)</f>
        <v>0</v>
      </c>
      <c r="BF1113" s="118"/>
      <c r="BI1113" s="118"/>
      <c r="BJ1113" s="118"/>
      <c r="BK1113" s="168"/>
      <c r="BM1113">
        <v>0</v>
      </c>
      <c r="BN1113">
        <v>0</v>
      </c>
      <c r="BP1113">
        <v>1</v>
      </c>
      <c r="BQ1113">
        <v>0</v>
      </c>
      <c r="BR1113">
        <v>0</v>
      </c>
      <c r="BS1113">
        <v>0</v>
      </c>
      <c r="BT1113">
        <v>0</v>
      </c>
      <c r="BV1113">
        <v>0</v>
      </c>
      <c r="BW1113">
        <v>0</v>
      </c>
      <c r="BY1113">
        <v>0</v>
      </c>
      <c r="BZ1113">
        <v>0</v>
      </c>
      <c r="CA1113">
        <v>0</v>
      </c>
      <c r="CB1113">
        <v>0</v>
      </c>
      <c r="CC1113">
        <v>0</v>
      </c>
      <c r="CD1113">
        <v>0</v>
      </c>
      <c r="CE1113">
        <v>0</v>
      </c>
      <c r="CG1113">
        <v>0</v>
      </c>
      <c r="CH1113">
        <v>0</v>
      </c>
      <c r="CI1113">
        <v>0</v>
      </c>
      <c r="CJ1113">
        <v>0</v>
      </c>
      <c r="CK1113">
        <v>0</v>
      </c>
    </row>
    <row r="1114" spans="1:89" hidden="1" outlineLevel="1">
      <c r="A1114" t="s">
        <v>2591</v>
      </c>
      <c r="B1114" s="9" t="s">
        <v>3141</v>
      </c>
      <c r="C1114" s="1">
        <f t="shared" si="324"/>
        <v>252</v>
      </c>
      <c r="D1114" s="7">
        <f t="shared" si="313"/>
        <v>2</v>
      </c>
      <c r="E1114" s="7">
        <f t="shared" si="314"/>
        <v>5</v>
      </c>
      <c r="F1114" s="7">
        <f t="shared" si="315"/>
        <v>1</v>
      </c>
      <c r="G1114" s="7">
        <f t="shared" si="311"/>
        <v>0</v>
      </c>
      <c r="H1114" s="49">
        <f t="shared" si="316"/>
        <v>75</v>
      </c>
      <c r="I1114" s="178">
        <f t="shared" si="317"/>
        <v>0.29761904761904762</v>
      </c>
      <c r="J1114" s="8"/>
      <c r="K1114" s="2">
        <f t="shared" si="318"/>
        <v>0.34126984126984128</v>
      </c>
      <c r="L1114" s="2">
        <f t="shared" si="319"/>
        <v>0</v>
      </c>
      <c r="M1114" s="2">
        <f t="shared" si="320"/>
        <v>0.63888888888888884</v>
      </c>
      <c r="N1114" s="2">
        <f t="shared" si="325"/>
        <v>0</v>
      </c>
      <c r="O1114" s="2">
        <f t="shared" si="326"/>
        <v>1.9841269841269882E-2</v>
      </c>
      <c r="P1114" s="1">
        <v>86</v>
      </c>
      <c r="Q1114" s="1"/>
      <c r="R1114" s="1">
        <v>161</v>
      </c>
      <c r="S1114" s="1">
        <v>0</v>
      </c>
      <c r="T1114" s="1"/>
      <c r="U1114" s="1"/>
      <c r="W1114" s="184">
        <v>0</v>
      </c>
      <c r="X1114" s="184"/>
      <c r="Y1114" s="1">
        <v>4</v>
      </c>
      <c r="Z1114" s="1">
        <f t="shared" si="321"/>
        <v>1</v>
      </c>
      <c r="AA1114" s="184">
        <v>0</v>
      </c>
      <c r="AB1114" s="184">
        <v>0</v>
      </c>
      <c r="AC1114" s="184">
        <v>0</v>
      </c>
      <c r="AD1114" s="154"/>
      <c r="AI1114" t="str">
        <f t="shared" si="312"/>
        <v>Effingham</v>
      </c>
      <c r="AJ1114" t="s">
        <v>1806</v>
      </c>
      <c r="AK1114" s="174">
        <v>1</v>
      </c>
      <c r="AL1114" s="7"/>
      <c r="AN1114" s="98">
        <v>33</v>
      </c>
      <c r="AO1114" s="100">
        <v>3</v>
      </c>
      <c r="AP1114" s="100">
        <v>35</v>
      </c>
      <c r="AQ1114" s="107">
        <v>23620</v>
      </c>
      <c r="AR1114" s="107">
        <f t="shared" si="322"/>
        <v>33003</v>
      </c>
      <c r="AS1114" t="s">
        <v>1726</v>
      </c>
      <c r="AT1114" s="110">
        <f t="shared" si="323"/>
        <v>3323620</v>
      </c>
      <c r="AW1114">
        <v>39.65</v>
      </c>
      <c r="AX1114">
        <v>1.1100000000000001</v>
      </c>
      <c r="AY1114">
        <v>38.549999999999997</v>
      </c>
      <c r="BA1114" s="7">
        <f t="shared" si="327"/>
        <v>0</v>
      </c>
      <c r="BB1114" s="7">
        <f t="shared" si="328"/>
        <v>0</v>
      </c>
      <c r="BC1114" s="7">
        <f t="shared" si="329"/>
        <v>1</v>
      </c>
      <c r="BD1114" s="7">
        <f t="shared" si="329"/>
        <v>0</v>
      </c>
      <c r="BE1114" s="7">
        <f t="shared" si="330"/>
        <v>0</v>
      </c>
      <c r="BF1114" s="118"/>
      <c r="BI1114" s="118"/>
      <c r="BJ1114" s="118"/>
      <c r="BK1114" s="168"/>
      <c r="BM1114">
        <v>0</v>
      </c>
      <c r="BN1114">
        <v>1</v>
      </c>
      <c r="BP1114">
        <v>0</v>
      </c>
      <c r="BQ1114">
        <v>0</v>
      </c>
      <c r="BR1114">
        <v>0</v>
      </c>
      <c r="BS1114">
        <v>0</v>
      </c>
      <c r="BT1114">
        <v>0</v>
      </c>
      <c r="BV1114">
        <v>0</v>
      </c>
      <c r="BW1114">
        <v>0</v>
      </c>
      <c r="BY1114">
        <v>0</v>
      </c>
      <c r="BZ1114">
        <v>0</v>
      </c>
      <c r="CA1114">
        <v>0</v>
      </c>
      <c r="CB1114">
        <v>0</v>
      </c>
      <c r="CC1114">
        <v>0</v>
      </c>
      <c r="CD1114">
        <v>0</v>
      </c>
      <c r="CE1114">
        <v>0</v>
      </c>
      <c r="CG1114">
        <v>0</v>
      </c>
      <c r="CH1114">
        <v>0</v>
      </c>
      <c r="CI1114">
        <v>0</v>
      </c>
      <c r="CJ1114">
        <v>0</v>
      </c>
      <c r="CK1114">
        <v>0</v>
      </c>
    </row>
    <row r="1115" spans="1:89" hidden="1" outlineLevel="1">
      <c r="A1115" t="s">
        <v>1967</v>
      </c>
      <c r="B1115" s="9" t="s">
        <v>3141</v>
      </c>
      <c r="C1115" s="1">
        <f t="shared" si="324"/>
        <v>26</v>
      </c>
      <c r="D1115" s="7">
        <f t="shared" si="313"/>
        <v>2</v>
      </c>
      <c r="E1115" s="7">
        <f t="shared" si="314"/>
        <v>3</v>
      </c>
      <c r="F1115" s="7">
        <f t="shared" si="315"/>
        <v>1</v>
      </c>
      <c r="G1115" s="7">
        <f t="shared" si="311"/>
        <v>0</v>
      </c>
      <c r="H1115" s="49">
        <f t="shared" si="316"/>
        <v>8</v>
      </c>
      <c r="I1115" s="178">
        <f t="shared" si="317"/>
        <v>0.30769230769230771</v>
      </c>
      <c r="J1115" s="8"/>
      <c r="K1115" s="2">
        <f t="shared" si="318"/>
        <v>0.34615384615384615</v>
      </c>
      <c r="L1115" s="2">
        <f t="shared" si="319"/>
        <v>0</v>
      </c>
      <c r="M1115" s="2">
        <f t="shared" si="320"/>
        <v>0.65384615384615385</v>
      </c>
      <c r="N1115" s="2">
        <f t="shared" si="325"/>
        <v>0</v>
      </c>
      <c r="O1115" s="2">
        <f t="shared" si="326"/>
        <v>0</v>
      </c>
      <c r="P1115" s="1">
        <v>9</v>
      </c>
      <c r="Q1115" s="1"/>
      <c r="R1115" s="1">
        <v>17</v>
      </c>
      <c r="S1115" s="1">
        <v>0</v>
      </c>
      <c r="T1115" s="1"/>
      <c r="U1115" s="1"/>
      <c r="W1115" s="184">
        <v>0</v>
      </c>
      <c r="X1115" s="184"/>
      <c r="Y1115" s="1">
        <v>0</v>
      </c>
      <c r="Z1115" s="1">
        <f t="shared" si="321"/>
        <v>0</v>
      </c>
      <c r="AA1115" s="184">
        <v>0</v>
      </c>
      <c r="AB1115" s="184">
        <v>0</v>
      </c>
      <c r="AC1115" s="184">
        <v>0</v>
      </c>
      <c r="AD1115" s="154"/>
      <c r="AI1115" t="str">
        <f t="shared" si="312"/>
        <v>Ellsworth</v>
      </c>
      <c r="AJ1115" t="s">
        <v>933</v>
      </c>
      <c r="AK1115" s="174">
        <v>2</v>
      </c>
      <c r="AL1115" s="7"/>
      <c r="AN1115" s="98">
        <v>33</v>
      </c>
      <c r="AO1115" s="100">
        <v>9</v>
      </c>
      <c r="AP1115" s="100">
        <v>60</v>
      </c>
      <c r="AQ1115" s="107">
        <v>23860</v>
      </c>
      <c r="AR1115" s="107">
        <f t="shared" si="322"/>
        <v>33009</v>
      </c>
      <c r="AS1115" t="s">
        <v>1726</v>
      </c>
      <c r="AT1115" s="110">
        <f t="shared" si="323"/>
        <v>3323860</v>
      </c>
      <c r="AW1115">
        <v>21.48</v>
      </c>
      <c r="AX1115">
        <v>0.1</v>
      </c>
      <c r="AY1115">
        <v>21.39</v>
      </c>
      <c r="BA1115" s="7">
        <f t="shared" si="327"/>
        <v>0</v>
      </c>
      <c r="BB1115" s="7">
        <f t="shared" si="328"/>
        <v>0</v>
      </c>
      <c r="BC1115" s="7">
        <f t="shared" si="329"/>
        <v>1</v>
      </c>
      <c r="BD1115" s="7">
        <f t="shared" si="329"/>
        <v>0</v>
      </c>
      <c r="BE1115" s="7">
        <f t="shared" si="330"/>
        <v>0</v>
      </c>
      <c r="BF1115" s="118"/>
      <c r="BI1115" s="118"/>
      <c r="BJ1115" s="118"/>
      <c r="BK1115" s="168"/>
      <c r="BM1115">
        <v>0</v>
      </c>
      <c r="BN1115">
        <v>0</v>
      </c>
      <c r="BP1115">
        <v>0</v>
      </c>
      <c r="BQ1115">
        <v>0</v>
      </c>
      <c r="BR1115">
        <v>0</v>
      </c>
      <c r="BS1115">
        <v>0</v>
      </c>
      <c r="BT1115">
        <v>0</v>
      </c>
      <c r="BV1115">
        <v>0</v>
      </c>
      <c r="BW1115">
        <v>0</v>
      </c>
      <c r="BY1115">
        <v>0</v>
      </c>
      <c r="BZ1115">
        <v>0</v>
      </c>
      <c r="CA1115">
        <v>0</v>
      </c>
      <c r="CB1115">
        <v>0</v>
      </c>
      <c r="CC1115">
        <v>0</v>
      </c>
      <c r="CD1115">
        <v>0</v>
      </c>
      <c r="CE1115">
        <v>0</v>
      </c>
      <c r="CG1115">
        <v>0</v>
      </c>
      <c r="CH1115">
        <v>0</v>
      </c>
      <c r="CI1115">
        <v>0</v>
      </c>
      <c r="CJ1115">
        <v>0</v>
      </c>
      <c r="CK1115">
        <v>0</v>
      </c>
    </row>
    <row r="1116" spans="1:89" hidden="1" outlineLevel="1">
      <c r="A1116" t="s">
        <v>790</v>
      </c>
      <c r="B1116" s="9" t="s">
        <v>3141</v>
      </c>
      <c r="C1116" s="1">
        <f t="shared" si="324"/>
        <v>1020</v>
      </c>
      <c r="D1116" s="7">
        <f t="shared" si="313"/>
        <v>2</v>
      </c>
      <c r="E1116" s="7">
        <f t="shared" si="314"/>
        <v>6</v>
      </c>
      <c r="F1116" s="7">
        <f t="shared" si="315"/>
        <v>1</v>
      </c>
      <c r="G1116" s="7">
        <f t="shared" si="311"/>
        <v>4</v>
      </c>
      <c r="H1116" s="49">
        <f t="shared" si="316"/>
        <v>365</v>
      </c>
      <c r="I1116" s="178">
        <f t="shared" si="317"/>
        <v>0.35784313725490197</v>
      </c>
      <c r="J1116" s="8"/>
      <c r="K1116" s="2">
        <f t="shared" si="318"/>
        <v>0.31862745098039214</v>
      </c>
      <c r="L1116" s="2">
        <f t="shared" si="319"/>
        <v>0</v>
      </c>
      <c r="M1116" s="2">
        <f t="shared" si="320"/>
        <v>0.67647058823529416</v>
      </c>
      <c r="N1116" s="2">
        <f t="shared" si="325"/>
        <v>9.8039215686274508E-4</v>
      </c>
      <c r="O1116" s="2">
        <f t="shared" si="326"/>
        <v>3.921568627450963E-3</v>
      </c>
      <c r="P1116" s="1">
        <v>325</v>
      </c>
      <c r="Q1116" s="1"/>
      <c r="R1116" s="1">
        <v>690</v>
      </c>
      <c r="S1116" s="1">
        <v>1</v>
      </c>
      <c r="T1116" s="1"/>
      <c r="U1116" s="1"/>
      <c r="W1116" s="184">
        <v>0</v>
      </c>
      <c r="X1116" s="184"/>
      <c r="Y1116" s="1">
        <v>0</v>
      </c>
      <c r="Z1116" s="1">
        <f t="shared" si="321"/>
        <v>3</v>
      </c>
      <c r="AA1116" s="184">
        <v>0</v>
      </c>
      <c r="AB1116" s="184">
        <v>0</v>
      </c>
      <c r="AC1116" s="184">
        <v>1</v>
      </c>
      <c r="AD1116" s="154"/>
      <c r="AI1116" t="str">
        <f t="shared" si="312"/>
        <v>Enfield</v>
      </c>
      <c r="AJ1116" t="s">
        <v>933</v>
      </c>
      <c r="AK1116" s="174">
        <v>2</v>
      </c>
      <c r="AL1116" s="7"/>
      <c r="AN1116" s="98">
        <v>33</v>
      </c>
      <c r="AO1116" s="100">
        <v>9</v>
      </c>
      <c r="AP1116" s="100">
        <v>65</v>
      </c>
      <c r="AQ1116" s="107">
        <v>24340</v>
      </c>
      <c r="AR1116" s="107">
        <f t="shared" si="322"/>
        <v>33009</v>
      </c>
      <c r="AS1116" t="s">
        <v>1726</v>
      </c>
      <c r="AT1116" s="110">
        <f t="shared" si="323"/>
        <v>3324340</v>
      </c>
      <c r="AW1116">
        <v>43.1</v>
      </c>
      <c r="AX1116">
        <v>2.85</v>
      </c>
      <c r="AY1116">
        <v>40.25</v>
      </c>
      <c r="BA1116" s="7">
        <f t="shared" si="327"/>
        <v>0</v>
      </c>
      <c r="BB1116" s="7">
        <f t="shared" si="328"/>
        <v>0</v>
      </c>
      <c r="BC1116" s="7">
        <f t="shared" si="329"/>
        <v>1</v>
      </c>
      <c r="BD1116" s="7">
        <f t="shared" si="329"/>
        <v>0</v>
      </c>
      <c r="BE1116" s="7" t="e">
        <f t="shared" si="330"/>
        <v>#N/A</v>
      </c>
      <c r="BF1116" s="118"/>
      <c r="BI1116" s="118"/>
      <c r="BJ1116" s="118"/>
      <c r="BK1116" s="168"/>
      <c r="BM1116">
        <v>0</v>
      </c>
      <c r="BN1116">
        <v>0</v>
      </c>
      <c r="BP1116">
        <v>0</v>
      </c>
      <c r="BQ1116">
        <v>0</v>
      </c>
      <c r="BR1116">
        <v>0</v>
      </c>
      <c r="BS1116">
        <v>0</v>
      </c>
      <c r="BT1116">
        <v>0</v>
      </c>
      <c r="BV1116">
        <v>0</v>
      </c>
      <c r="BW1116">
        <v>0</v>
      </c>
      <c r="BY1116">
        <v>0</v>
      </c>
      <c r="BZ1116">
        <v>0</v>
      </c>
      <c r="CA1116">
        <v>0</v>
      </c>
      <c r="CB1116">
        <v>0</v>
      </c>
      <c r="CC1116">
        <v>0</v>
      </c>
      <c r="CD1116">
        <v>0</v>
      </c>
      <c r="CE1116">
        <v>0</v>
      </c>
      <c r="CG1116">
        <v>0</v>
      </c>
      <c r="CH1116">
        <v>2</v>
      </c>
      <c r="CI1116">
        <v>0</v>
      </c>
      <c r="CJ1116">
        <v>0</v>
      </c>
      <c r="CK1116">
        <v>1</v>
      </c>
    </row>
    <row r="1117" spans="1:89" hidden="1" outlineLevel="1">
      <c r="A1117" t="s">
        <v>2626</v>
      </c>
      <c r="B1117" s="9" t="s">
        <v>3141</v>
      </c>
      <c r="C1117" s="1">
        <f t="shared" si="324"/>
        <v>1240</v>
      </c>
      <c r="D1117" s="7">
        <f t="shared" si="313"/>
        <v>2</v>
      </c>
      <c r="E1117" s="7">
        <f t="shared" si="314"/>
        <v>6</v>
      </c>
      <c r="F1117" s="7">
        <f t="shared" si="315"/>
        <v>1</v>
      </c>
      <c r="G1117" s="7">
        <f t="shared" si="311"/>
        <v>5</v>
      </c>
      <c r="H1117" s="49">
        <f t="shared" si="316"/>
        <v>341</v>
      </c>
      <c r="I1117" s="178">
        <f t="shared" si="317"/>
        <v>0.27500000000000002</v>
      </c>
      <c r="J1117" s="8"/>
      <c r="K1117" s="2">
        <f t="shared" si="318"/>
        <v>0.35564516129032259</v>
      </c>
      <c r="L1117" s="2">
        <f t="shared" si="319"/>
        <v>0</v>
      </c>
      <c r="M1117" s="2">
        <f t="shared" si="320"/>
        <v>0.63064516129032255</v>
      </c>
      <c r="N1117" s="2">
        <f t="shared" si="325"/>
        <v>8.0645161290322581E-4</v>
      </c>
      <c r="O1117" s="2">
        <f t="shared" si="326"/>
        <v>1.2903225806451578E-2</v>
      </c>
      <c r="P1117" s="1">
        <v>441</v>
      </c>
      <c r="Q1117" s="1"/>
      <c r="R1117" s="1">
        <v>782</v>
      </c>
      <c r="S1117" s="1">
        <v>1</v>
      </c>
      <c r="T1117" s="1"/>
      <c r="U1117" s="1"/>
      <c r="W1117" s="184">
        <v>0</v>
      </c>
      <c r="X1117" s="184"/>
      <c r="Y1117" s="1">
        <v>6</v>
      </c>
      <c r="Z1117" s="1">
        <f t="shared" si="321"/>
        <v>10</v>
      </c>
      <c r="AA1117" s="184">
        <v>0</v>
      </c>
      <c r="AB1117" s="184">
        <v>0</v>
      </c>
      <c r="AC1117" s="184">
        <v>0</v>
      </c>
      <c r="AD1117" s="154"/>
      <c r="AI1117" t="str">
        <f t="shared" si="312"/>
        <v>Epping</v>
      </c>
      <c r="AJ1117" t="s">
        <v>3034</v>
      </c>
      <c r="AK1117" s="174">
        <v>1</v>
      </c>
      <c r="AL1117" s="7"/>
      <c r="AN1117" s="98">
        <v>33</v>
      </c>
      <c r="AO1117" s="100">
        <v>15</v>
      </c>
      <c r="AP1117" s="100">
        <v>50</v>
      </c>
      <c r="AQ1117" s="107">
        <v>24660</v>
      </c>
      <c r="AR1117" s="107">
        <f t="shared" si="322"/>
        <v>33015</v>
      </c>
      <c r="AS1117" t="s">
        <v>1726</v>
      </c>
      <c r="AT1117" s="110">
        <f t="shared" si="323"/>
        <v>3324660</v>
      </c>
      <c r="AW1117">
        <v>26.23</v>
      </c>
      <c r="AX1117">
        <v>0.2</v>
      </c>
      <c r="AY1117">
        <v>26.03</v>
      </c>
      <c r="BA1117" s="7">
        <f t="shared" si="327"/>
        <v>0</v>
      </c>
      <c r="BB1117" s="7">
        <f t="shared" si="328"/>
        <v>0</v>
      </c>
      <c r="BC1117" s="7">
        <f t="shared" si="329"/>
        <v>1</v>
      </c>
      <c r="BD1117" s="7">
        <f t="shared" si="329"/>
        <v>0</v>
      </c>
      <c r="BE1117" s="7" t="e">
        <f t="shared" si="330"/>
        <v>#N/A</v>
      </c>
      <c r="BF1117" s="118"/>
      <c r="BI1117" s="118"/>
      <c r="BJ1117" s="118"/>
      <c r="BK1117" s="168"/>
      <c r="BM1117">
        <v>0</v>
      </c>
      <c r="BN1117">
        <v>3</v>
      </c>
      <c r="BP1117">
        <v>0</v>
      </c>
      <c r="BQ1117">
        <v>1</v>
      </c>
      <c r="BR1117">
        <v>1</v>
      </c>
      <c r="BS1117">
        <v>0</v>
      </c>
      <c r="BT1117">
        <v>0</v>
      </c>
      <c r="BV1117">
        <v>1</v>
      </c>
      <c r="BW1117">
        <v>0</v>
      </c>
      <c r="BY1117">
        <v>0</v>
      </c>
      <c r="BZ1117">
        <v>0</v>
      </c>
      <c r="CA1117">
        <v>0</v>
      </c>
      <c r="CB1117">
        <v>1</v>
      </c>
      <c r="CC1117">
        <v>1</v>
      </c>
      <c r="CD1117">
        <v>0</v>
      </c>
      <c r="CE1117">
        <v>0</v>
      </c>
      <c r="CG1117">
        <v>1</v>
      </c>
      <c r="CH1117">
        <v>0</v>
      </c>
      <c r="CI1117">
        <v>0</v>
      </c>
      <c r="CJ1117">
        <v>0</v>
      </c>
      <c r="CK1117">
        <v>1</v>
      </c>
    </row>
    <row r="1118" spans="1:89" hidden="1" outlineLevel="1">
      <c r="A1118" t="s">
        <v>78</v>
      </c>
      <c r="B1118" s="9" t="s">
        <v>3141</v>
      </c>
      <c r="C1118" s="1">
        <f t="shared" si="324"/>
        <v>726</v>
      </c>
      <c r="D1118" s="7">
        <f t="shared" si="313"/>
        <v>2</v>
      </c>
      <c r="E1118" s="7">
        <f t="shared" si="314"/>
        <v>6</v>
      </c>
      <c r="F1118" s="7">
        <f t="shared" si="315"/>
        <v>1</v>
      </c>
      <c r="G1118" s="7">
        <f t="shared" si="311"/>
        <v>4</v>
      </c>
      <c r="H1118" s="49">
        <f t="shared" si="316"/>
        <v>178</v>
      </c>
      <c r="I1118" s="178">
        <f t="shared" si="317"/>
        <v>0.24517906336088155</v>
      </c>
      <c r="J1118" s="8"/>
      <c r="K1118" s="2">
        <f t="shared" si="318"/>
        <v>0.36639118457300274</v>
      </c>
      <c r="L1118" s="2">
        <f t="shared" si="319"/>
        <v>0</v>
      </c>
      <c r="M1118" s="2">
        <f t="shared" si="320"/>
        <v>0.61157024793388426</v>
      </c>
      <c r="N1118" s="2">
        <f t="shared" si="325"/>
        <v>5.5096418732782371E-3</v>
      </c>
      <c r="O1118" s="2">
        <f t="shared" si="326"/>
        <v>1.6528925619834711E-2</v>
      </c>
      <c r="P1118" s="1">
        <v>266</v>
      </c>
      <c r="Q1118" s="1"/>
      <c r="R1118" s="1">
        <v>444</v>
      </c>
      <c r="S1118" s="1">
        <v>4</v>
      </c>
      <c r="T1118" s="1"/>
      <c r="U1118" s="1"/>
      <c r="W1118" s="184">
        <v>0</v>
      </c>
      <c r="X1118" s="184"/>
      <c r="Y1118" s="1">
        <v>9</v>
      </c>
      <c r="Z1118" s="1">
        <f t="shared" si="321"/>
        <v>3</v>
      </c>
      <c r="AA1118" s="184">
        <v>0</v>
      </c>
      <c r="AB1118" s="184">
        <v>0</v>
      </c>
      <c r="AC1118" s="184">
        <v>0</v>
      </c>
      <c r="AD1118" s="154"/>
      <c r="AI1118" t="str">
        <f t="shared" si="312"/>
        <v>Epsom</v>
      </c>
      <c r="AJ1118" t="s">
        <v>1658</v>
      </c>
      <c r="AK1118" s="174">
        <v>2</v>
      </c>
      <c r="AL1118" s="7"/>
      <c r="AN1118" s="98">
        <v>33</v>
      </c>
      <c r="AO1118" s="100">
        <v>13</v>
      </c>
      <c r="AP1118" s="100">
        <v>55</v>
      </c>
      <c r="AQ1118" s="107">
        <v>24900</v>
      </c>
      <c r="AR1118" s="107">
        <f t="shared" si="322"/>
        <v>33013</v>
      </c>
      <c r="AS1118" t="s">
        <v>1726</v>
      </c>
      <c r="AT1118" s="110">
        <f t="shared" si="323"/>
        <v>3324900</v>
      </c>
      <c r="AW1118">
        <v>34.369999999999997</v>
      </c>
      <c r="AX1118">
        <v>0.2</v>
      </c>
      <c r="AY1118">
        <v>34.17</v>
      </c>
      <c r="BA1118" s="7">
        <f t="shared" si="327"/>
        <v>0</v>
      </c>
      <c r="BB1118" s="7">
        <f t="shared" si="328"/>
        <v>0</v>
      </c>
      <c r="BC1118" s="7">
        <f t="shared" si="329"/>
        <v>1</v>
      </c>
      <c r="BD1118" s="7">
        <f t="shared" si="329"/>
        <v>0</v>
      </c>
      <c r="BE1118" s="7" t="e">
        <f t="shared" si="330"/>
        <v>#N/A</v>
      </c>
      <c r="BF1118" s="118"/>
      <c r="BI1118" s="118"/>
      <c r="BJ1118" s="118"/>
      <c r="BK1118" s="168"/>
      <c r="BM1118">
        <v>0</v>
      </c>
      <c r="BN1118">
        <v>0</v>
      </c>
      <c r="BP1118">
        <v>0</v>
      </c>
      <c r="BQ1118">
        <v>0</v>
      </c>
      <c r="BR1118">
        <v>0</v>
      </c>
      <c r="BS1118">
        <v>0</v>
      </c>
      <c r="BT1118">
        <v>0</v>
      </c>
      <c r="BV1118">
        <v>1</v>
      </c>
      <c r="BW1118">
        <v>0</v>
      </c>
      <c r="BY1118">
        <v>0</v>
      </c>
      <c r="BZ1118">
        <v>0</v>
      </c>
      <c r="CA1118">
        <v>0</v>
      </c>
      <c r="CB1118">
        <v>0</v>
      </c>
      <c r="CC1118">
        <v>0</v>
      </c>
      <c r="CD1118">
        <v>0</v>
      </c>
      <c r="CE1118">
        <v>0</v>
      </c>
      <c r="CG1118">
        <v>0</v>
      </c>
      <c r="CH1118">
        <v>1</v>
      </c>
      <c r="CI1118">
        <v>0</v>
      </c>
      <c r="CJ1118">
        <v>1</v>
      </c>
      <c r="CK1118">
        <v>0</v>
      </c>
    </row>
    <row r="1119" spans="1:89" hidden="1" outlineLevel="1">
      <c r="A1119" t="s">
        <v>133</v>
      </c>
      <c r="B1119" s="9" t="s">
        <v>3141</v>
      </c>
      <c r="C1119" s="1">
        <f t="shared" si="324"/>
        <v>51</v>
      </c>
      <c r="D1119" s="7">
        <f t="shared" si="313"/>
        <v>2</v>
      </c>
      <c r="E1119" s="7">
        <f t="shared" si="314"/>
        <v>4</v>
      </c>
      <c r="F1119" s="7">
        <f t="shared" si="315"/>
        <v>1</v>
      </c>
      <c r="G1119" s="7">
        <f t="shared" si="311"/>
        <v>0</v>
      </c>
      <c r="H1119" s="49">
        <f t="shared" si="316"/>
        <v>11</v>
      </c>
      <c r="I1119" s="178">
        <f t="shared" si="317"/>
        <v>0.21568627450980393</v>
      </c>
      <c r="J1119" s="8"/>
      <c r="K1119" s="2">
        <f t="shared" si="318"/>
        <v>0.37254901960784315</v>
      </c>
      <c r="L1119" s="2">
        <f t="shared" si="319"/>
        <v>0</v>
      </c>
      <c r="M1119" s="2">
        <f t="shared" si="320"/>
        <v>0.58823529411764708</v>
      </c>
      <c r="N1119" s="2">
        <f t="shared" si="325"/>
        <v>0</v>
      </c>
      <c r="O1119" s="2">
        <f t="shared" si="326"/>
        <v>3.9215686274509776E-2</v>
      </c>
      <c r="P1119" s="1">
        <v>19</v>
      </c>
      <c r="Q1119" s="1"/>
      <c r="R1119" s="1">
        <v>30</v>
      </c>
      <c r="S1119" s="1">
        <v>0</v>
      </c>
      <c r="T1119" s="1"/>
      <c r="U1119" s="1"/>
      <c r="W1119" s="184">
        <v>0</v>
      </c>
      <c r="X1119" s="184"/>
      <c r="Y1119" s="1">
        <v>2</v>
      </c>
      <c r="Z1119" s="1">
        <f t="shared" si="321"/>
        <v>0</v>
      </c>
      <c r="AA1119" s="184">
        <v>0</v>
      </c>
      <c r="AB1119" s="184">
        <v>0</v>
      </c>
      <c r="AC1119" s="184">
        <v>0</v>
      </c>
      <c r="AD1119" s="154"/>
      <c r="AI1119" t="str">
        <f t="shared" si="312"/>
        <v>Errol</v>
      </c>
      <c r="AJ1119" t="s">
        <v>1943</v>
      </c>
      <c r="AK1119" s="174">
        <v>2</v>
      </c>
      <c r="AL1119" s="7"/>
      <c r="AN1119" s="98">
        <v>33</v>
      </c>
      <c r="AO1119" s="100">
        <v>7</v>
      </c>
      <c r="AP1119" s="100">
        <v>85</v>
      </c>
      <c r="AQ1119" s="107">
        <v>25140</v>
      </c>
      <c r="AR1119" s="107">
        <f t="shared" si="322"/>
        <v>33007</v>
      </c>
      <c r="AS1119" t="s">
        <v>1726</v>
      </c>
      <c r="AT1119" s="110">
        <f t="shared" si="323"/>
        <v>3325140</v>
      </c>
      <c r="AW1119">
        <v>69.59</v>
      </c>
      <c r="AX1119">
        <v>8.6300000000000008</v>
      </c>
      <c r="AY1119">
        <v>60.97</v>
      </c>
      <c r="BA1119" s="7">
        <f t="shared" si="327"/>
        <v>0</v>
      </c>
      <c r="BB1119" s="7">
        <f t="shared" si="328"/>
        <v>0</v>
      </c>
      <c r="BC1119" s="7">
        <f t="shared" si="329"/>
        <v>1</v>
      </c>
      <c r="BD1119" s="7">
        <f t="shared" si="329"/>
        <v>0</v>
      </c>
      <c r="BE1119" s="7">
        <f t="shared" si="330"/>
        <v>0</v>
      </c>
      <c r="BF1119" s="118"/>
      <c r="BI1119" s="118"/>
      <c r="BJ1119" s="118"/>
      <c r="BK1119" s="168"/>
      <c r="BM1119">
        <v>0</v>
      </c>
      <c r="BN1119">
        <v>0</v>
      </c>
      <c r="BP1119">
        <v>0</v>
      </c>
      <c r="BQ1119">
        <v>0</v>
      </c>
      <c r="BR1119">
        <v>0</v>
      </c>
      <c r="BS1119">
        <v>0</v>
      </c>
      <c r="BT1119">
        <v>0</v>
      </c>
      <c r="BV1119">
        <v>0</v>
      </c>
      <c r="BW1119">
        <v>0</v>
      </c>
      <c r="BY1119">
        <v>0</v>
      </c>
      <c r="BZ1119">
        <v>0</v>
      </c>
      <c r="CA1119">
        <v>0</v>
      </c>
      <c r="CB1119">
        <v>0</v>
      </c>
      <c r="CC1119">
        <v>0</v>
      </c>
      <c r="CD1119">
        <v>0</v>
      </c>
      <c r="CE1119">
        <v>0</v>
      </c>
      <c r="CG1119">
        <v>0</v>
      </c>
      <c r="CH1119">
        <v>0</v>
      </c>
      <c r="CI1119">
        <v>0</v>
      </c>
      <c r="CJ1119">
        <v>0</v>
      </c>
      <c r="CK1119">
        <v>0</v>
      </c>
    </row>
    <row r="1120" spans="1:89" hidden="1" outlineLevel="1">
      <c r="A1120" t="s">
        <v>795</v>
      </c>
      <c r="B1120" s="9" t="s">
        <v>3141</v>
      </c>
      <c r="C1120" s="1">
        <f t="shared" si="324"/>
        <v>3876</v>
      </c>
      <c r="D1120" s="7">
        <f t="shared" si="313"/>
        <v>2</v>
      </c>
      <c r="E1120" s="7">
        <f t="shared" si="314"/>
        <v>8</v>
      </c>
      <c r="F1120" s="7">
        <f t="shared" si="315"/>
        <v>1</v>
      </c>
      <c r="G1120" s="7">
        <f t="shared" si="311"/>
        <v>4</v>
      </c>
      <c r="H1120" s="49">
        <f t="shared" si="316"/>
        <v>267</v>
      </c>
      <c r="I1120" s="178">
        <f t="shared" si="317"/>
        <v>6.8885448916408673E-2</v>
      </c>
      <c r="J1120" s="8"/>
      <c r="K1120" s="2">
        <f t="shared" si="318"/>
        <v>0.46052631578947367</v>
      </c>
      <c r="L1120" s="2">
        <f t="shared" si="319"/>
        <v>0</v>
      </c>
      <c r="M1120" s="2">
        <f t="shared" si="320"/>
        <v>0.52941176470588236</v>
      </c>
      <c r="N1120" s="2">
        <f t="shared" si="325"/>
        <v>3.3539731682146541E-3</v>
      </c>
      <c r="O1120" s="2">
        <f t="shared" si="326"/>
        <v>6.7079463364293143E-3</v>
      </c>
      <c r="P1120" s="1">
        <v>1785</v>
      </c>
      <c r="Q1120" s="1"/>
      <c r="R1120" s="1">
        <v>2052</v>
      </c>
      <c r="S1120" s="1">
        <v>13</v>
      </c>
      <c r="T1120" s="1"/>
      <c r="U1120" s="1"/>
      <c r="W1120" s="184">
        <v>0</v>
      </c>
      <c r="X1120" s="184"/>
      <c r="Y1120" s="1">
        <v>14</v>
      </c>
      <c r="Z1120" s="1">
        <f t="shared" si="321"/>
        <v>9</v>
      </c>
      <c r="AA1120" s="184">
        <v>2</v>
      </c>
      <c r="AB1120" s="184">
        <v>1</v>
      </c>
      <c r="AC1120" s="184">
        <v>0</v>
      </c>
      <c r="AD1120" s="154"/>
      <c r="AI1120" t="str">
        <f t="shared" si="312"/>
        <v>Exeter</v>
      </c>
      <c r="AJ1120" t="s">
        <v>3034</v>
      </c>
      <c r="AK1120" s="174">
        <v>1</v>
      </c>
      <c r="AL1120" s="7"/>
      <c r="AN1120" s="98">
        <v>33</v>
      </c>
      <c r="AO1120" s="100">
        <v>15</v>
      </c>
      <c r="AP1120" s="100">
        <v>55</v>
      </c>
      <c r="AQ1120" s="107">
        <v>25380</v>
      </c>
      <c r="AR1120" s="107">
        <f t="shared" si="322"/>
        <v>33015</v>
      </c>
      <c r="AS1120" t="s">
        <v>1726</v>
      </c>
      <c r="AT1120" s="110">
        <f t="shared" si="323"/>
        <v>3325380</v>
      </c>
      <c r="AW1120">
        <v>20.010000000000002</v>
      </c>
      <c r="AX1120">
        <v>0.37</v>
      </c>
      <c r="AY1120">
        <v>19.64</v>
      </c>
      <c r="BA1120" s="7">
        <f t="shared" si="327"/>
        <v>0</v>
      </c>
      <c r="BB1120" s="7">
        <f t="shared" si="328"/>
        <v>0</v>
      </c>
      <c r="BC1120" s="7">
        <f t="shared" si="329"/>
        <v>1</v>
      </c>
      <c r="BD1120" s="7">
        <f t="shared" si="329"/>
        <v>0</v>
      </c>
      <c r="BE1120" s="7" t="e">
        <f t="shared" si="330"/>
        <v>#N/A</v>
      </c>
      <c r="BF1120" s="118"/>
      <c r="BI1120" s="118"/>
      <c r="BJ1120" s="118"/>
      <c r="BK1120" s="168"/>
      <c r="BM1120">
        <v>1</v>
      </c>
      <c r="BN1120">
        <v>2</v>
      </c>
      <c r="BP1120">
        <v>0</v>
      </c>
      <c r="BQ1120">
        <v>0</v>
      </c>
      <c r="BR1120">
        <v>0</v>
      </c>
      <c r="BS1120">
        <v>1</v>
      </c>
      <c r="BT1120">
        <v>0</v>
      </c>
      <c r="BV1120">
        <v>0</v>
      </c>
      <c r="BW1120">
        <v>0</v>
      </c>
      <c r="BY1120">
        <v>0</v>
      </c>
      <c r="BZ1120">
        <v>0</v>
      </c>
      <c r="CA1120">
        <v>0</v>
      </c>
      <c r="CB1120">
        <v>0</v>
      </c>
      <c r="CC1120">
        <v>2</v>
      </c>
      <c r="CD1120">
        <v>0</v>
      </c>
      <c r="CE1120">
        <v>0</v>
      </c>
      <c r="CG1120">
        <v>1</v>
      </c>
      <c r="CH1120">
        <v>2</v>
      </c>
      <c r="CI1120">
        <v>0</v>
      </c>
      <c r="CJ1120">
        <v>0</v>
      </c>
      <c r="CK1120">
        <v>0</v>
      </c>
    </row>
    <row r="1121" spans="1:89" hidden="1" outlineLevel="1">
      <c r="A1121" t="s">
        <v>1698</v>
      </c>
      <c r="B1121" s="9" t="s">
        <v>3141</v>
      </c>
      <c r="C1121" s="1">
        <f t="shared" si="324"/>
        <v>946</v>
      </c>
      <c r="D1121" s="7">
        <f t="shared" si="313"/>
        <v>2</v>
      </c>
      <c r="E1121" s="7">
        <f t="shared" si="314"/>
        <v>7</v>
      </c>
      <c r="F1121" s="7">
        <f t="shared" si="315"/>
        <v>1</v>
      </c>
      <c r="G1121" s="7">
        <f t="shared" si="311"/>
        <v>5</v>
      </c>
      <c r="H1121" s="49">
        <f t="shared" si="316"/>
        <v>305</v>
      </c>
      <c r="I1121" s="178">
        <f t="shared" si="317"/>
        <v>0.32241014799154333</v>
      </c>
      <c r="J1121" s="8"/>
      <c r="K1121" s="2">
        <f t="shared" si="318"/>
        <v>0.31818181818181818</v>
      </c>
      <c r="L1121" s="2">
        <f t="shared" si="319"/>
        <v>0</v>
      </c>
      <c r="M1121" s="2">
        <f t="shared" si="320"/>
        <v>0.64059196617336156</v>
      </c>
      <c r="N1121" s="2">
        <f t="shared" si="325"/>
        <v>5.2854122621564482E-3</v>
      </c>
      <c r="O1121" s="2">
        <f t="shared" si="326"/>
        <v>3.5940803382663873E-2</v>
      </c>
      <c r="P1121" s="1">
        <v>301</v>
      </c>
      <c r="Q1121" s="1"/>
      <c r="R1121" s="1">
        <v>606</v>
      </c>
      <c r="S1121" s="1">
        <v>5</v>
      </c>
      <c r="T1121" s="1"/>
      <c r="U1121" s="1"/>
      <c r="W1121" s="184">
        <v>0</v>
      </c>
      <c r="X1121" s="184"/>
      <c r="Y1121" s="1">
        <v>24</v>
      </c>
      <c r="Z1121" s="1">
        <f t="shared" si="321"/>
        <v>9</v>
      </c>
      <c r="AA1121" s="184">
        <v>0</v>
      </c>
      <c r="AB1121" s="184">
        <v>0</v>
      </c>
      <c r="AC1121" s="184">
        <v>1</v>
      </c>
      <c r="AD1121" s="154"/>
      <c r="AI1121" t="str">
        <f t="shared" si="312"/>
        <v>Farmington</v>
      </c>
      <c r="AJ1121" t="s">
        <v>2064</v>
      </c>
      <c r="AK1121" s="174">
        <v>1</v>
      </c>
      <c r="AL1121" s="7"/>
      <c r="AN1121" s="98">
        <v>33</v>
      </c>
      <c r="AO1121" s="100">
        <v>17</v>
      </c>
      <c r="AP1121" s="100">
        <v>20</v>
      </c>
      <c r="AQ1121" s="107">
        <v>26020</v>
      </c>
      <c r="AR1121" s="107">
        <f t="shared" si="322"/>
        <v>33017</v>
      </c>
      <c r="AS1121" t="s">
        <v>1726</v>
      </c>
      <c r="AT1121" s="110">
        <f t="shared" si="323"/>
        <v>3326020</v>
      </c>
      <c r="AW1121">
        <v>37.479999999999997</v>
      </c>
      <c r="AX1121">
        <v>0.33</v>
      </c>
      <c r="AY1121">
        <v>37.15</v>
      </c>
      <c r="BA1121" s="7">
        <f t="shared" si="327"/>
        <v>0</v>
      </c>
      <c r="BB1121" s="7">
        <f t="shared" si="328"/>
        <v>0</v>
      </c>
      <c r="BC1121" s="7">
        <f t="shared" si="329"/>
        <v>1</v>
      </c>
      <c r="BD1121" s="7">
        <f t="shared" si="329"/>
        <v>0</v>
      </c>
      <c r="BE1121" s="7" t="e">
        <f t="shared" si="330"/>
        <v>#N/A</v>
      </c>
      <c r="BF1121" s="118"/>
      <c r="BI1121" s="118"/>
      <c r="BJ1121" s="118"/>
      <c r="BK1121" s="168"/>
      <c r="BM1121">
        <v>1</v>
      </c>
      <c r="BN1121">
        <v>0</v>
      </c>
      <c r="BP1121">
        <v>0</v>
      </c>
      <c r="BQ1121">
        <v>0</v>
      </c>
      <c r="BR1121">
        <v>1</v>
      </c>
      <c r="BS1121">
        <v>0</v>
      </c>
      <c r="BT1121">
        <v>0</v>
      </c>
      <c r="BV1121">
        <v>0</v>
      </c>
      <c r="BW1121">
        <v>0</v>
      </c>
      <c r="BY1121">
        <v>0</v>
      </c>
      <c r="BZ1121">
        <v>0</v>
      </c>
      <c r="CA1121">
        <v>0</v>
      </c>
      <c r="CB1121">
        <v>0</v>
      </c>
      <c r="CC1121">
        <v>1</v>
      </c>
      <c r="CD1121">
        <v>0</v>
      </c>
      <c r="CE1121">
        <v>0</v>
      </c>
      <c r="CG1121">
        <v>3</v>
      </c>
      <c r="CH1121">
        <v>3</v>
      </c>
      <c r="CI1121">
        <v>0</v>
      </c>
      <c r="CJ1121">
        <v>0</v>
      </c>
      <c r="CK1121">
        <v>0</v>
      </c>
    </row>
    <row r="1122" spans="1:89" hidden="1" outlineLevel="1">
      <c r="A1122" t="s">
        <v>2628</v>
      </c>
      <c r="B1122" s="9" t="s">
        <v>3141</v>
      </c>
      <c r="C1122" s="1">
        <f t="shared" si="324"/>
        <v>476</v>
      </c>
      <c r="D1122" s="7">
        <f t="shared" si="313"/>
        <v>2</v>
      </c>
      <c r="E1122" s="7">
        <f t="shared" si="314"/>
        <v>7</v>
      </c>
      <c r="F1122" s="7">
        <f t="shared" si="315"/>
        <v>1</v>
      </c>
      <c r="G1122" s="7">
        <f t="shared" si="311"/>
        <v>0</v>
      </c>
      <c r="H1122" s="49">
        <f t="shared" si="316"/>
        <v>154</v>
      </c>
      <c r="I1122" s="178">
        <f t="shared" si="317"/>
        <v>0.3235294117647059</v>
      </c>
      <c r="J1122" s="8"/>
      <c r="K1122" s="2">
        <f t="shared" si="318"/>
        <v>0.3172268907563025</v>
      </c>
      <c r="L1122" s="2">
        <f t="shared" si="319"/>
        <v>0</v>
      </c>
      <c r="M1122" s="2">
        <f t="shared" si="320"/>
        <v>0.64075630252100846</v>
      </c>
      <c r="N1122" s="2">
        <f t="shared" si="325"/>
        <v>0</v>
      </c>
      <c r="O1122" s="2">
        <f t="shared" si="326"/>
        <v>4.2016806722689037E-2</v>
      </c>
      <c r="P1122" s="1">
        <v>151</v>
      </c>
      <c r="Q1122" s="1"/>
      <c r="R1122" s="1">
        <v>305</v>
      </c>
      <c r="S1122" s="1">
        <v>0</v>
      </c>
      <c r="T1122" s="1"/>
      <c r="U1122" s="1"/>
      <c r="W1122" s="184">
        <v>0</v>
      </c>
      <c r="X1122" s="184"/>
      <c r="Y1122" s="1">
        <v>13</v>
      </c>
      <c r="Z1122" s="1">
        <f t="shared" si="321"/>
        <v>5</v>
      </c>
      <c r="AA1122" s="184">
        <v>0</v>
      </c>
      <c r="AB1122" s="184">
        <v>1</v>
      </c>
      <c r="AC1122" s="184">
        <v>1</v>
      </c>
      <c r="AD1122" s="154"/>
      <c r="AI1122" t="str">
        <f t="shared" si="312"/>
        <v>Fitzwilliam</v>
      </c>
      <c r="AJ1122" t="s">
        <v>1381</v>
      </c>
      <c r="AK1122" s="174">
        <v>2</v>
      </c>
      <c r="AL1122" s="7"/>
      <c r="AN1122" s="98">
        <v>33</v>
      </c>
      <c r="AO1122" s="100">
        <v>5</v>
      </c>
      <c r="AP1122" s="100">
        <v>20</v>
      </c>
      <c r="AQ1122" s="107">
        <v>26500</v>
      </c>
      <c r="AR1122" s="107">
        <f t="shared" si="322"/>
        <v>33005</v>
      </c>
      <c r="AS1122" t="s">
        <v>1726</v>
      </c>
      <c r="AT1122" s="110">
        <f t="shared" si="323"/>
        <v>3326500</v>
      </c>
      <c r="AW1122">
        <v>36.03</v>
      </c>
      <c r="AX1122">
        <v>1.41</v>
      </c>
      <c r="AY1122">
        <v>34.619999999999997</v>
      </c>
      <c r="BA1122" s="7">
        <f t="shared" si="327"/>
        <v>0</v>
      </c>
      <c r="BB1122" s="7">
        <f t="shared" si="328"/>
        <v>0</v>
      </c>
      <c r="BC1122" s="7">
        <f t="shared" si="329"/>
        <v>1</v>
      </c>
      <c r="BD1122" s="7">
        <f t="shared" si="329"/>
        <v>0</v>
      </c>
      <c r="BE1122" s="7">
        <f t="shared" si="330"/>
        <v>0</v>
      </c>
      <c r="BF1122" s="118"/>
      <c r="BI1122" s="118"/>
      <c r="BJ1122" s="118"/>
      <c r="BK1122" s="168"/>
      <c r="BM1122">
        <v>1</v>
      </c>
      <c r="BN1122">
        <v>2</v>
      </c>
      <c r="BP1122">
        <v>0</v>
      </c>
      <c r="BQ1122">
        <v>0</v>
      </c>
      <c r="BR1122">
        <v>0</v>
      </c>
      <c r="BS1122">
        <v>0</v>
      </c>
      <c r="BT1122">
        <v>0</v>
      </c>
      <c r="BV1122">
        <v>0</v>
      </c>
      <c r="BW1122">
        <v>0</v>
      </c>
      <c r="BY1122">
        <v>0</v>
      </c>
      <c r="BZ1122">
        <v>0</v>
      </c>
      <c r="CA1122">
        <v>0</v>
      </c>
      <c r="CB1122">
        <v>0</v>
      </c>
      <c r="CC1122">
        <v>0</v>
      </c>
      <c r="CD1122">
        <v>0</v>
      </c>
      <c r="CE1122">
        <v>0</v>
      </c>
      <c r="CG1122">
        <v>1</v>
      </c>
      <c r="CH1122">
        <v>1</v>
      </c>
      <c r="CI1122">
        <v>0</v>
      </c>
      <c r="CJ1122">
        <v>0</v>
      </c>
      <c r="CK1122">
        <v>0</v>
      </c>
    </row>
    <row r="1123" spans="1:89" hidden="1" outlineLevel="1">
      <c r="A1123" t="s">
        <v>1363</v>
      </c>
      <c r="B1123" s="9" t="s">
        <v>3141</v>
      </c>
      <c r="C1123" s="1">
        <f t="shared" si="324"/>
        <v>377</v>
      </c>
      <c r="D1123" s="7">
        <f t="shared" si="313"/>
        <v>2</v>
      </c>
      <c r="E1123" s="7">
        <f t="shared" si="314"/>
        <v>4</v>
      </c>
      <c r="F1123" s="7">
        <f t="shared" si="315"/>
        <v>1</v>
      </c>
      <c r="G1123" s="7">
        <f t="shared" si="311"/>
        <v>0</v>
      </c>
      <c r="H1123" s="49">
        <f t="shared" si="316"/>
        <v>77</v>
      </c>
      <c r="I1123" s="178">
        <f t="shared" si="317"/>
        <v>0.20424403183023873</v>
      </c>
      <c r="J1123" s="8"/>
      <c r="K1123" s="2">
        <f t="shared" si="318"/>
        <v>0.39522546419098142</v>
      </c>
      <c r="L1123" s="2">
        <f t="shared" si="319"/>
        <v>0</v>
      </c>
      <c r="M1123" s="2">
        <f t="shared" si="320"/>
        <v>0.59946949602122013</v>
      </c>
      <c r="N1123" s="2">
        <f t="shared" si="325"/>
        <v>0</v>
      </c>
      <c r="O1123" s="2">
        <f t="shared" si="326"/>
        <v>5.3050397877985045E-3</v>
      </c>
      <c r="P1123" s="1">
        <v>149</v>
      </c>
      <c r="Q1123" s="1"/>
      <c r="R1123" s="1">
        <v>226</v>
      </c>
      <c r="S1123" s="1">
        <v>0</v>
      </c>
      <c r="T1123" s="1"/>
      <c r="U1123" s="1"/>
      <c r="W1123" s="184">
        <v>0</v>
      </c>
      <c r="X1123" s="184"/>
      <c r="Y1123" s="1">
        <v>0</v>
      </c>
      <c r="Z1123" s="1">
        <f t="shared" si="321"/>
        <v>2</v>
      </c>
      <c r="AA1123" s="184">
        <v>0</v>
      </c>
      <c r="AB1123" s="184">
        <v>0</v>
      </c>
      <c r="AC1123" s="184">
        <v>0</v>
      </c>
      <c r="AD1123" s="154"/>
      <c r="AI1123" t="str">
        <f t="shared" si="312"/>
        <v>Francestown</v>
      </c>
      <c r="AJ1123" t="s">
        <v>120</v>
      </c>
      <c r="AK1123" s="174">
        <v>2</v>
      </c>
      <c r="AL1123" s="7"/>
      <c r="AN1123" s="98">
        <v>33</v>
      </c>
      <c r="AO1123" s="100">
        <v>11</v>
      </c>
      <c r="AP1123" s="100">
        <v>35</v>
      </c>
      <c r="AQ1123" s="107">
        <v>27140</v>
      </c>
      <c r="AR1123" s="107">
        <f t="shared" si="322"/>
        <v>33011</v>
      </c>
      <c r="AS1123" t="s">
        <v>1726</v>
      </c>
      <c r="AT1123" s="110">
        <f t="shared" si="323"/>
        <v>3327140</v>
      </c>
      <c r="AW1123">
        <v>30.7</v>
      </c>
      <c r="AX1123">
        <v>0.53</v>
      </c>
      <c r="AY1123">
        <v>30.16</v>
      </c>
      <c r="BA1123" s="7">
        <f t="shared" si="327"/>
        <v>0</v>
      </c>
      <c r="BB1123" s="7">
        <f t="shared" si="328"/>
        <v>0</v>
      </c>
      <c r="BC1123" s="7">
        <f t="shared" si="329"/>
        <v>1</v>
      </c>
      <c r="BD1123" s="7">
        <f t="shared" si="329"/>
        <v>0</v>
      </c>
      <c r="BE1123" s="7">
        <f t="shared" si="330"/>
        <v>0</v>
      </c>
      <c r="BF1123" s="118"/>
      <c r="BI1123" s="118"/>
      <c r="BJ1123" s="118"/>
      <c r="BK1123" s="168"/>
      <c r="BM1123">
        <v>0</v>
      </c>
      <c r="BN1123">
        <v>0</v>
      </c>
      <c r="BP1123">
        <v>0</v>
      </c>
      <c r="BQ1123">
        <v>0</v>
      </c>
      <c r="BR1123">
        <v>0</v>
      </c>
      <c r="BS1123">
        <v>0</v>
      </c>
      <c r="BT1123">
        <v>0</v>
      </c>
      <c r="BV1123">
        <v>0</v>
      </c>
      <c r="BW1123">
        <v>0</v>
      </c>
      <c r="BY1123">
        <v>0</v>
      </c>
      <c r="BZ1123">
        <v>0</v>
      </c>
      <c r="CA1123">
        <v>0</v>
      </c>
      <c r="CB1123">
        <v>1</v>
      </c>
      <c r="CC1123">
        <v>0</v>
      </c>
      <c r="CD1123">
        <v>0</v>
      </c>
      <c r="CE1123">
        <v>0</v>
      </c>
      <c r="CG1123">
        <v>1</v>
      </c>
      <c r="CH1123">
        <v>0</v>
      </c>
      <c r="CI1123">
        <v>0</v>
      </c>
      <c r="CJ1123">
        <v>0</v>
      </c>
      <c r="CK1123">
        <v>0</v>
      </c>
    </row>
    <row r="1124" spans="1:89" hidden="1" outlineLevel="1">
      <c r="A1124" t="s">
        <v>2397</v>
      </c>
      <c r="B1124" s="9" t="s">
        <v>3141</v>
      </c>
      <c r="C1124" s="1">
        <f t="shared" si="324"/>
        <v>392</v>
      </c>
      <c r="D1124" s="7">
        <f t="shared" si="313"/>
        <v>2</v>
      </c>
      <c r="E1124" s="7">
        <f t="shared" si="314"/>
        <v>4</v>
      </c>
      <c r="F1124" s="7">
        <f t="shared" si="315"/>
        <v>1</v>
      </c>
      <c r="G1124" s="7">
        <f t="shared" si="311"/>
        <v>0</v>
      </c>
      <c r="H1124" s="49">
        <f t="shared" si="316"/>
        <v>89</v>
      </c>
      <c r="I1124" s="178">
        <f t="shared" si="317"/>
        <v>0.22704081632653061</v>
      </c>
      <c r="J1124" s="8"/>
      <c r="K1124" s="2">
        <f t="shared" si="318"/>
        <v>0.38520408163265307</v>
      </c>
      <c r="L1124" s="2">
        <f t="shared" si="319"/>
        <v>0</v>
      </c>
      <c r="M1124" s="2">
        <f t="shared" si="320"/>
        <v>0.61224489795918369</v>
      </c>
      <c r="N1124" s="2">
        <f t="shared" si="325"/>
        <v>0</v>
      </c>
      <c r="O1124" s="2">
        <f t="shared" si="326"/>
        <v>2.5510204081632404E-3</v>
      </c>
      <c r="P1124" s="1">
        <v>151</v>
      </c>
      <c r="Q1124" s="1"/>
      <c r="R1124" s="1">
        <v>240</v>
      </c>
      <c r="S1124" s="1">
        <v>0</v>
      </c>
      <c r="T1124" s="1"/>
      <c r="U1124" s="1"/>
      <c r="W1124" s="184">
        <v>0</v>
      </c>
      <c r="X1124" s="184"/>
      <c r="Y1124" s="1">
        <v>1</v>
      </c>
      <c r="Z1124" s="1">
        <f t="shared" si="321"/>
        <v>0</v>
      </c>
      <c r="AA1124" s="184">
        <v>0</v>
      </c>
      <c r="AB1124" s="184">
        <v>0</v>
      </c>
      <c r="AC1124" s="184">
        <v>0</v>
      </c>
      <c r="AD1124" s="154"/>
      <c r="AI1124" t="str">
        <f t="shared" si="312"/>
        <v>Franconia</v>
      </c>
      <c r="AJ1124" t="s">
        <v>933</v>
      </c>
      <c r="AK1124" s="174">
        <v>2</v>
      </c>
      <c r="AL1124" s="7"/>
      <c r="AN1124" s="98">
        <v>33</v>
      </c>
      <c r="AO1124" s="100">
        <v>9</v>
      </c>
      <c r="AP1124" s="100">
        <v>70</v>
      </c>
      <c r="AQ1124" s="107">
        <v>27300</v>
      </c>
      <c r="AR1124" s="107">
        <f t="shared" si="322"/>
        <v>33009</v>
      </c>
      <c r="AS1124" t="s">
        <v>1726</v>
      </c>
      <c r="AT1124" s="110">
        <f t="shared" si="323"/>
        <v>3327300</v>
      </c>
      <c r="AW1124">
        <v>65.959999999999994</v>
      </c>
      <c r="AX1124">
        <v>0.08</v>
      </c>
      <c r="AY1124">
        <v>65.88</v>
      </c>
      <c r="BA1124" s="7">
        <f t="shared" si="327"/>
        <v>0</v>
      </c>
      <c r="BB1124" s="7">
        <f t="shared" si="328"/>
        <v>0</v>
      </c>
      <c r="BC1124" s="7">
        <f t="shared" si="329"/>
        <v>1</v>
      </c>
      <c r="BD1124" s="7">
        <f t="shared" si="329"/>
        <v>0</v>
      </c>
      <c r="BE1124" s="7">
        <f t="shared" si="330"/>
        <v>0</v>
      </c>
      <c r="BF1124" s="118"/>
      <c r="BI1124" s="118"/>
      <c r="BJ1124" s="118"/>
      <c r="BK1124" s="168"/>
      <c r="BM1124">
        <v>0</v>
      </c>
      <c r="BN1124">
        <v>0</v>
      </c>
      <c r="BP1124">
        <v>0</v>
      </c>
      <c r="BQ1124">
        <v>0</v>
      </c>
      <c r="BR1124">
        <v>0</v>
      </c>
      <c r="BS1124">
        <v>0</v>
      </c>
      <c r="BT1124">
        <v>0</v>
      </c>
      <c r="BV1124">
        <v>0</v>
      </c>
      <c r="BW1124">
        <v>0</v>
      </c>
      <c r="BY1124">
        <v>0</v>
      </c>
      <c r="BZ1124">
        <v>0</v>
      </c>
      <c r="CA1124">
        <v>0</v>
      </c>
      <c r="CB1124">
        <v>0</v>
      </c>
      <c r="CC1124">
        <v>0</v>
      </c>
      <c r="CD1124">
        <v>0</v>
      </c>
      <c r="CE1124">
        <v>0</v>
      </c>
      <c r="CG1124">
        <v>0</v>
      </c>
      <c r="CH1124">
        <v>0</v>
      </c>
      <c r="CI1124">
        <v>0</v>
      </c>
      <c r="CJ1124">
        <v>0</v>
      </c>
      <c r="CK1124">
        <v>0</v>
      </c>
    </row>
    <row r="1125" spans="1:89" hidden="1" outlineLevel="1">
      <c r="A1125" t="s">
        <v>2429</v>
      </c>
      <c r="B1125" s="9" t="s">
        <v>3141</v>
      </c>
      <c r="C1125" s="1">
        <f t="shared" si="324"/>
        <v>1287</v>
      </c>
      <c r="D1125" s="7">
        <f t="shared" si="313"/>
        <v>2</v>
      </c>
      <c r="E1125" s="7">
        <f t="shared" si="314"/>
        <v>8</v>
      </c>
      <c r="F1125" s="7">
        <f t="shared" si="315"/>
        <v>1</v>
      </c>
      <c r="G1125" s="7">
        <f t="shared" si="311"/>
        <v>6</v>
      </c>
      <c r="H1125" s="49">
        <f t="shared" si="316"/>
        <v>405</v>
      </c>
      <c r="I1125" s="178">
        <f t="shared" si="317"/>
        <v>0.31468531468531469</v>
      </c>
      <c r="J1125" s="8"/>
      <c r="K1125" s="2">
        <f t="shared" si="318"/>
        <v>0.32867132867132864</v>
      </c>
      <c r="L1125" s="2">
        <f t="shared" si="319"/>
        <v>0</v>
      </c>
      <c r="M1125" s="2">
        <f t="shared" si="320"/>
        <v>0.64335664335664333</v>
      </c>
      <c r="N1125" s="2">
        <f t="shared" si="325"/>
        <v>7.77000777000777E-4</v>
      </c>
      <c r="O1125" s="2">
        <f t="shared" si="326"/>
        <v>2.7195027195027248E-2</v>
      </c>
      <c r="P1125" s="1">
        <v>423</v>
      </c>
      <c r="Q1125" s="1"/>
      <c r="R1125" s="1">
        <v>828</v>
      </c>
      <c r="S1125" s="1">
        <v>1</v>
      </c>
      <c r="T1125" s="1"/>
      <c r="U1125" s="1"/>
      <c r="W1125" s="184">
        <v>1</v>
      </c>
      <c r="X1125" s="184"/>
      <c r="Y1125" s="1">
        <v>28</v>
      </c>
      <c r="Z1125" s="1">
        <f t="shared" si="321"/>
        <v>3</v>
      </c>
      <c r="AA1125" s="184">
        <v>0</v>
      </c>
      <c r="AB1125" s="184">
        <v>3</v>
      </c>
      <c r="AC1125" s="184">
        <v>0</v>
      </c>
      <c r="AD1125" s="154"/>
      <c r="AI1125" t="str">
        <f t="shared" si="312"/>
        <v>Franklin</v>
      </c>
      <c r="AJ1125" t="s">
        <v>1658</v>
      </c>
      <c r="AK1125" s="174">
        <v>2</v>
      </c>
      <c r="AL1125" s="7"/>
      <c r="AN1125" s="98">
        <v>33</v>
      </c>
      <c r="AO1125" s="100">
        <v>13</v>
      </c>
      <c r="AP1125" s="100">
        <v>60</v>
      </c>
      <c r="AQ1125" s="107">
        <v>27380</v>
      </c>
      <c r="AR1125" s="107">
        <f t="shared" si="322"/>
        <v>33013</v>
      </c>
      <c r="AS1125" t="s">
        <v>1037</v>
      </c>
      <c r="AT1125" s="110">
        <f t="shared" si="323"/>
        <v>3327380</v>
      </c>
      <c r="AW1125">
        <v>29.16</v>
      </c>
      <c r="AX1125">
        <v>1.59</v>
      </c>
      <c r="AY1125">
        <v>27.57</v>
      </c>
      <c r="BA1125" s="7">
        <f t="shared" si="327"/>
        <v>0</v>
      </c>
      <c r="BB1125" s="7">
        <f t="shared" si="328"/>
        <v>0</v>
      </c>
      <c r="BC1125" s="7">
        <f t="shared" si="329"/>
        <v>1</v>
      </c>
      <c r="BD1125" s="7">
        <f t="shared" si="329"/>
        <v>0</v>
      </c>
      <c r="BE1125" s="7" t="e">
        <f t="shared" si="330"/>
        <v>#N/A</v>
      </c>
      <c r="BF1125" s="118"/>
      <c r="BI1125" s="118"/>
      <c r="BJ1125" s="118"/>
      <c r="BK1125" s="168"/>
      <c r="BM1125">
        <v>0</v>
      </c>
      <c r="BN1125">
        <v>0</v>
      </c>
      <c r="BP1125">
        <v>0</v>
      </c>
      <c r="BQ1125">
        <v>1</v>
      </c>
      <c r="BR1125">
        <v>0</v>
      </c>
      <c r="BS1125">
        <v>0</v>
      </c>
      <c r="BT1125">
        <v>0</v>
      </c>
      <c r="BV1125">
        <v>0</v>
      </c>
      <c r="BW1125">
        <v>0</v>
      </c>
      <c r="BY1125">
        <v>0</v>
      </c>
      <c r="BZ1125">
        <v>0</v>
      </c>
      <c r="CA1125">
        <v>0</v>
      </c>
      <c r="CB1125">
        <v>0</v>
      </c>
      <c r="CC1125">
        <v>0</v>
      </c>
      <c r="CD1125">
        <v>0</v>
      </c>
      <c r="CE1125">
        <v>0</v>
      </c>
      <c r="CG1125">
        <v>1</v>
      </c>
      <c r="CH1125">
        <v>1</v>
      </c>
      <c r="CI1125">
        <v>0</v>
      </c>
      <c r="CJ1125">
        <v>0</v>
      </c>
      <c r="CK1125">
        <v>0</v>
      </c>
    </row>
    <row r="1126" spans="1:89" hidden="1" outlineLevel="1">
      <c r="A1126" t="s">
        <v>2828</v>
      </c>
      <c r="B1126" s="9" t="s">
        <v>3141</v>
      </c>
      <c r="C1126" s="1">
        <f t="shared" si="324"/>
        <v>286</v>
      </c>
      <c r="D1126" s="7">
        <f t="shared" si="313"/>
        <v>2</v>
      </c>
      <c r="E1126" s="7">
        <f t="shared" si="314"/>
        <v>7</v>
      </c>
      <c r="F1126" s="7">
        <f t="shared" si="315"/>
        <v>1</v>
      </c>
      <c r="G1126" s="7">
        <f t="shared" si="311"/>
        <v>4</v>
      </c>
      <c r="H1126" s="49">
        <f t="shared" si="316"/>
        <v>61</v>
      </c>
      <c r="I1126" s="178">
        <f t="shared" si="317"/>
        <v>0.21328671328671328</v>
      </c>
      <c r="J1126" s="8"/>
      <c r="K1126" s="2">
        <f t="shared" si="318"/>
        <v>0.38111888111888109</v>
      </c>
      <c r="L1126" s="2">
        <f t="shared" si="319"/>
        <v>0</v>
      </c>
      <c r="M1126" s="2">
        <f t="shared" si="320"/>
        <v>0.59440559440559437</v>
      </c>
      <c r="N1126" s="2">
        <f t="shared" si="325"/>
        <v>6.993006993006993E-3</v>
      </c>
      <c r="O1126" s="2">
        <f t="shared" si="326"/>
        <v>1.7482517482517598E-2</v>
      </c>
      <c r="P1126" s="1">
        <v>109</v>
      </c>
      <c r="Q1126" s="1"/>
      <c r="R1126" s="1">
        <v>170</v>
      </c>
      <c r="S1126" s="1">
        <v>2</v>
      </c>
      <c r="T1126" s="1"/>
      <c r="U1126" s="1"/>
      <c r="W1126" s="184">
        <v>0</v>
      </c>
      <c r="X1126" s="184"/>
      <c r="Y1126" s="1">
        <v>3</v>
      </c>
      <c r="Z1126" s="1">
        <f t="shared" si="321"/>
        <v>1</v>
      </c>
      <c r="AA1126" s="184">
        <v>0</v>
      </c>
      <c r="AB1126" s="184">
        <v>0</v>
      </c>
      <c r="AC1126" s="184">
        <v>1</v>
      </c>
      <c r="AD1126" s="154"/>
      <c r="AI1126" t="str">
        <f t="shared" si="312"/>
        <v>Freedom</v>
      </c>
      <c r="AJ1126" t="s">
        <v>1806</v>
      </c>
      <c r="AK1126" s="174">
        <v>1</v>
      </c>
      <c r="AL1126" s="7"/>
      <c r="AN1126" s="98">
        <v>33</v>
      </c>
      <c r="AO1126" s="100">
        <v>3</v>
      </c>
      <c r="AP1126" s="100">
        <v>40</v>
      </c>
      <c r="AQ1126" s="107">
        <v>27700</v>
      </c>
      <c r="AR1126" s="107">
        <f t="shared" si="322"/>
        <v>33003</v>
      </c>
      <c r="AS1126" t="s">
        <v>1726</v>
      </c>
      <c r="AT1126" s="110">
        <f t="shared" si="323"/>
        <v>3327700</v>
      </c>
      <c r="AW1126">
        <v>37.96</v>
      </c>
      <c r="AX1126">
        <v>3.32</v>
      </c>
      <c r="AY1126">
        <v>34.65</v>
      </c>
      <c r="BA1126" s="7">
        <f t="shared" si="327"/>
        <v>0</v>
      </c>
      <c r="BB1126" s="7">
        <f t="shared" si="328"/>
        <v>0</v>
      </c>
      <c r="BC1126" s="7">
        <f t="shared" si="329"/>
        <v>1</v>
      </c>
      <c r="BD1126" s="7">
        <f t="shared" si="329"/>
        <v>0</v>
      </c>
      <c r="BE1126" s="7" t="e">
        <f t="shared" si="330"/>
        <v>#N/A</v>
      </c>
      <c r="BF1126" s="118"/>
      <c r="BI1126" s="118"/>
      <c r="BJ1126" s="118"/>
      <c r="BK1126" s="168"/>
      <c r="BM1126">
        <v>0</v>
      </c>
      <c r="BN1126">
        <v>0</v>
      </c>
      <c r="BP1126">
        <v>0</v>
      </c>
      <c r="BQ1126">
        <v>0</v>
      </c>
      <c r="BR1126">
        <v>0</v>
      </c>
      <c r="BS1126">
        <v>0</v>
      </c>
      <c r="BT1126">
        <v>0</v>
      </c>
      <c r="BV1126">
        <v>0</v>
      </c>
      <c r="BW1126">
        <v>0</v>
      </c>
      <c r="BY1126">
        <v>0</v>
      </c>
      <c r="BZ1126">
        <v>0</v>
      </c>
      <c r="CA1126">
        <v>0</v>
      </c>
      <c r="CB1126">
        <v>0</v>
      </c>
      <c r="CC1126">
        <v>0</v>
      </c>
      <c r="CD1126">
        <v>0</v>
      </c>
      <c r="CE1126">
        <v>0</v>
      </c>
      <c r="CG1126">
        <v>0</v>
      </c>
      <c r="CH1126">
        <v>1</v>
      </c>
      <c r="CI1126">
        <v>0</v>
      </c>
      <c r="CJ1126">
        <v>0</v>
      </c>
      <c r="CK1126">
        <v>0</v>
      </c>
    </row>
    <row r="1127" spans="1:89" hidden="1" outlineLevel="1">
      <c r="A1127" t="s">
        <v>703</v>
      </c>
      <c r="B1127" s="9" t="s">
        <v>3141</v>
      </c>
      <c r="C1127" s="1">
        <f t="shared" si="324"/>
        <v>685</v>
      </c>
      <c r="D1127" s="7">
        <f t="shared" si="313"/>
        <v>2</v>
      </c>
      <c r="E1127" s="7">
        <f t="shared" si="314"/>
        <v>6</v>
      </c>
      <c r="F1127" s="7">
        <f t="shared" si="315"/>
        <v>1</v>
      </c>
      <c r="G1127" s="7">
        <f t="shared" si="311"/>
        <v>4</v>
      </c>
      <c r="H1127" s="49">
        <f t="shared" si="316"/>
        <v>164</v>
      </c>
      <c r="I1127" s="178">
        <f t="shared" si="317"/>
        <v>0.23941605839416058</v>
      </c>
      <c r="J1127" s="8"/>
      <c r="K1127" s="2">
        <f t="shared" si="318"/>
        <v>0.3605839416058394</v>
      </c>
      <c r="L1127" s="2">
        <f t="shared" si="319"/>
        <v>0</v>
      </c>
      <c r="M1127" s="2">
        <f t="shared" si="320"/>
        <v>0.6</v>
      </c>
      <c r="N1127" s="2">
        <f t="shared" si="325"/>
        <v>5.8394160583941602E-3</v>
      </c>
      <c r="O1127" s="2">
        <f t="shared" si="326"/>
        <v>3.3576642335766467E-2</v>
      </c>
      <c r="P1127" s="1">
        <v>247</v>
      </c>
      <c r="Q1127" s="1"/>
      <c r="R1127" s="1">
        <v>411</v>
      </c>
      <c r="S1127" s="1">
        <v>4</v>
      </c>
      <c r="T1127" s="1"/>
      <c r="U1127" s="1"/>
      <c r="W1127" s="184">
        <v>0</v>
      </c>
      <c r="X1127" s="184"/>
      <c r="Y1127" s="1">
        <v>19</v>
      </c>
      <c r="Z1127" s="1">
        <f t="shared" si="321"/>
        <v>4</v>
      </c>
      <c r="AA1127" s="184">
        <v>0</v>
      </c>
      <c r="AB1127" s="184">
        <v>0</v>
      </c>
      <c r="AC1127" s="184">
        <v>0</v>
      </c>
      <c r="AD1127" s="154"/>
      <c r="AI1127" t="str">
        <f t="shared" si="312"/>
        <v>Fremont</v>
      </c>
      <c r="AJ1127" t="s">
        <v>3034</v>
      </c>
      <c r="AK1127" s="174">
        <v>1</v>
      </c>
      <c r="AL1127" s="7"/>
      <c r="AN1127" s="98">
        <v>33</v>
      </c>
      <c r="AO1127" s="100">
        <v>15</v>
      </c>
      <c r="AP1127" s="100">
        <v>60</v>
      </c>
      <c r="AQ1127" s="107">
        <v>27940</v>
      </c>
      <c r="AR1127" s="107">
        <f t="shared" si="322"/>
        <v>33015</v>
      </c>
      <c r="AS1127" t="s">
        <v>1726</v>
      </c>
      <c r="AT1127" s="110">
        <f t="shared" si="323"/>
        <v>3327940</v>
      </c>
      <c r="AW1127">
        <v>17.41</v>
      </c>
      <c r="AX1127">
        <v>0.25</v>
      </c>
      <c r="AY1127">
        <v>17.16</v>
      </c>
      <c r="BA1127" s="7">
        <f t="shared" si="327"/>
        <v>0</v>
      </c>
      <c r="BB1127" s="7">
        <f t="shared" si="328"/>
        <v>0</v>
      </c>
      <c r="BC1127" s="7">
        <f t="shared" si="329"/>
        <v>1</v>
      </c>
      <c r="BD1127" s="7">
        <f t="shared" si="329"/>
        <v>0</v>
      </c>
      <c r="BE1127" s="7" t="e">
        <f t="shared" si="330"/>
        <v>#N/A</v>
      </c>
      <c r="BF1127" s="118"/>
      <c r="BI1127" s="118"/>
      <c r="BJ1127" s="118"/>
      <c r="BK1127" s="168"/>
      <c r="BM1127">
        <v>1</v>
      </c>
      <c r="BN1127">
        <v>1</v>
      </c>
      <c r="BP1127">
        <v>0</v>
      </c>
      <c r="BQ1127">
        <v>0</v>
      </c>
      <c r="BR1127">
        <v>0</v>
      </c>
      <c r="BS1127">
        <v>0</v>
      </c>
      <c r="BT1127">
        <v>0</v>
      </c>
      <c r="BV1127">
        <v>0</v>
      </c>
      <c r="BW1127">
        <v>0</v>
      </c>
      <c r="BY1127">
        <v>0</v>
      </c>
      <c r="BZ1127">
        <v>0</v>
      </c>
      <c r="CA1127">
        <v>0</v>
      </c>
      <c r="CB1127">
        <v>0</v>
      </c>
      <c r="CC1127">
        <v>0</v>
      </c>
      <c r="CD1127">
        <v>0</v>
      </c>
      <c r="CE1127">
        <v>0</v>
      </c>
      <c r="CG1127">
        <v>0</v>
      </c>
      <c r="CH1127">
        <v>1</v>
      </c>
      <c r="CI1127">
        <v>0</v>
      </c>
      <c r="CJ1127">
        <v>0</v>
      </c>
      <c r="CK1127">
        <v>1</v>
      </c>
    </row>
    <row r="1128" spans="1:89" hidden="1" outlineLevel="1">
      <c r="A1128" t="s">
        <v>649</v>
      </c>
      <c r="B1128" s="9" t="s">
        <v>3141</v>
      </c>
      <c r="C1128" s="1">
        <f t="shared" si="324"/>
        <v>1253</v>
      </c>
      <c r="D1128" s="7">
        <f t="shared" si="313"/>
        <v>2</v>
      </c>
      <c r="E1128" s="7">
        <f t="shared" si="314"/>
        <v>7</v>
      </c>
      <c r="F1128" s="7">
        <f t="shared" si="315"/>
        <v>1</v>
      </c>
      <c r="G1128" s="7">
        <f t="shared" si="311"/>
        <v>4</v>
      </c>
      <c r="H1128" s="49">
        <f t="shared" si="316"/>
        <v>171</v>
      </c>
      <c r="I1128" s="178">
        <f t="shared" si="317"/>
        <v>0.13647246608140462</v>
      </c>
      <c r="J1128" s="8"/>
      <c r="K1128" s="2">
        <f t="shared" si="318"/>
        <v>0.41580207501995209</v>
      </c>
      <c r="L1128" s="2">
        <f t="shared" si="319"/>
        <v>0</v>
      </c>
      <c r="M1128" s="2">
        <f t="shared" si="320"/>
        <v>0.55227454110135676</v>
      </c>
      <c r="N1128" s="2">
        <f t="shared" si="325"/>
        <v>7.1827613727055064E-3</v>
      </c>
      <c r="O1128" s="2">
        <f t="shared" si="326"/>
        <v>2.4740622505985695E-2</v>
      </c>
      <c r="P1128" s="1">
        <v>521</v>
      </c>
      <c r="Q1128" s="1"/>
      <c r="R1128" s="1">
        <v>692</v>
      </c>
      <c r="S1128" s="1">
        <v>9</v>
      </c>
      <c r="T1128" s="1"/>
      <c r="U1128" s="1"/>
      <c r="W1128" s="184">
        <v>0</v>
      </c>
      <c r="X1128" s="184"/>
      <c r="Y1128" s="1">
        <v>23</v>
      </c>
      <c r="Z1128" s="1">
        <f t="shared" si="321"/>
        <v>6</v>
      </c>
      <c r="AA1128" s="184">
        <v>0</v>
      </c>
      <c r="AB1128" s="184">
        <v>0</v>
      </c>
      <c r="AC1128" s="184">
        <v>2</v>
      </c>
      <c r="AD1128" s="154"/>
      <c r="AI1128" t="str">
        <f t="shared" si="312"/>
        <v>Gilford</v>
      </c>
      <c r="AJ1128" t="s">
        <v>1383</v>
      </c>
      <c r="AK1128" s="174">
        <v>1</v>
      </c>
      <c r="AL1128" s="7"/>
      <c r="AN1128" s="98">
        <v>33</v>
      </c>
      <c r="AO1128" s="100">
        <v>1</v>
      </c>
      <c r="AP1128" s="100">
        <v>25</v>
      </c>
      <c r="AQ1128" s="107">
        <v>28740</v>
      </c>
      <c r="AR1128" s="107">
        <f t="shared" si="322"/>
        <v>33001</v>
      </c>
      <c r="AS1128" t="s">
        <v>1726</v>
      </c>
      <c r="AT1128" s="110">
        <f t="shared" si="323"/>
        <v>3328740</v>
      </c>
      <c r="AW1128">
        <v>53.83</v>
      </c>
      <c r="AX1128">
        <v>14.85</v>
      </c>
      <c r="AY1128">
        <v>38.97</v>
      </c>
      <c r="BA1128" s="7">
        <f t="shared" si="327"/>
        <v>0</v>
      </c>
      <c r="BB1128" s="7">
        <f t="shared" si="328"/>
        <v>0</v>
      </c>
      <c r="BC1128" s="7">
        <f t="shared" si="329"/>
        <v>1</v>
      </c>
      <c r="BD1128" s="7">
        <f t="shared" si="329"/>
        <v>0</v>
      </c>
      <c r="BE1128" s="7" t="e">
        <f t="shared" si="330"/>
        <v>#N/A</v>
      </c>
      <c r="BF1128" s="118"/>
      <c r="BI1128" s="118"/>
      <c r="BJ1128" s="118"/>
      <c r="BK1128" s="168"/>
      <c r="BM1128">
        <v>1</v>
      </c>
      <c r="BN1128">
        <v>0</v>
      </c>
      <c r="BP1128">
        <v>0</v>
      </c>
      <c r="BQ1128">
        <v>0</v>
      </c>
      <c r="BR1128">
        <v>0</v>
      </c>
      <c r="BS1128">
        <v>0</v>
      </c>
      <c r="BT1128">
        <v>0</v>
      </c>
      <c r="BV1128">
        <v>0</v>
      </c>
      <c r="BW1128">
        <v>0</v>
      </c>
      <c r="BY1128">
        <v>1</v>
      </c>
      <c r="BZ1128">
        <v>0</v>
      </c>
      <c r="CA1128">
        <v>0</v>
      </c>
      <c r="CB1128">
        <v>0</v>
      </c>
      <c r="CC1128">
        <v>1</v>
      </c>
      <c r="CD1128">
        <v>0</v>
      </c>
      <c r="CE1128">
        <v>0</v>
      </c>
      <c r="CG1128">
        <v>2</v>
      </c>
      <c r="CH1128">
        <v>1</v>
      </c>
      <c r="CI1128">
        <v>0</v>
      </c>
      <c r="CJ1128">
        <v>0</v>
      </c>
      <c r="CK1128">
        <v>0</v>
      </c>
    </row>
    <row r="1129" spans="1:89" hidden="1" outlineLevel="1">
      <c r="A1129" t="s">
        <v>85</v>
      </c>
      <c r="B1129" s="9" t="s">
        <v>3141</v>
      </c>
      <c r="C1129" s="1">
        <f t="shared" si="324"/>
        <v>661</v>
      </c>
      <c r="D1129" s="7">
        <f t="shared" si="313"/>
        <v>2</v>
      </c>
      <c r="E1129" s="7">
        <f t="shared" si="314"/>
        <v>6</v>
      </c>
      <c r="F1129" s="7">
        <f t="shared" si="315"/>
        <v>1</v>
      </c>
      <c r="G1129" s="7">
        <f t="shared" si="311"/>
        <v>3</v>
      </c>
      <c r="H1129" s="49">
        <f t="shared" si="316"/>
        <v>231</v>
      </c>
      <c r="I1129" s="178">
        <f t="shared" si="317"/>
        <v>0.34947049924357032</v>
      </c>
      <c r="J1129" s="8"/>
      <c r="K1129" s="2">
        <f t="shared" si="318"/>
        <v>0.31921331316187596</v>
      </c>
      <c r="L1129" s="2">
        <f t="shared" si="319"/>
        <v>0</v>
      </c>
      <c r="M1129" s="2">
        <f t="shared" si="320"/>
        <v>0.66868381240544628</v>
      </c>
      <c r="N1129" s="2">
        <f t="shared" si="325"/>
        <v>4.5385779122541605E-3</v>
      </c>
      <c r="O1129" s="2">
        <f t="shared" si="326"/>
        <v>7.5642965204236077E-3</v>
      </c>
      <c r="P1129" s="1">
        <v>211</v>
      </c>
      <c r="Q1129" s="1"/>
      <c r="R1129" s="1">
        <v>442</v>
      </c>
      <c r="S1129" s="1">
        <v>3</v>
      </c>
      <c r="T1129" s="1"/>
      <c r="U1129" s="1"/>
      <c r="W1129" s="184">
        <v>0</v>
      </c>
      <c r="X1129" s="184"/>
      <c r="Y1129" s="1">
        <v>2</v>
      </c>
      <c r="Z1129" s="1">
        <f t="shared" si="321"/>
        <v>3</v>
      </c>
      <c r="AA1129" s="184">
        <v>0</v>
      </c>
      <c r="AB1129" s="184">
        <v>0</v>
      </c>
      <c r="AC1129" s="184">
        <v>0</v>
      </c>
      <c r="AD1129" s="154"/>
      <c r="AI1129" t="str">
        <f t="shared" si="312"/>
        <v>Gilmanton</v>
      </c>
      <c r="AJ1129" t="s">
        <v>1383</v>
      </c>
      <c r="AK1129" s="174">
        <v>1</v>
      </c>
      <c r="AL1129" s="7"/>
      <c r="AN1129" s="98">
        <v>33</v>
      </c>
      <c r="AO1129" s="100">
        <v>1</v>
      </c>
      <c r="AP1129" s="100">
        <v>30</v>
      </c>
      <c r="AQ1129" s="107">
        <v>28980</v>
      </c>
      <c r="AR1129" s="107">
        <f t="shared" si="322"/>
        <v>33001</v>
      </c>
      <c r="AS1129" t="s">
        <v>1726</v>
      </c>
      <c r="AT1129" s="110">
        <f t="shared" si="323"/>
        <v>3328980</v>
      </c>
      <c r="AW1129">
        <v>59.06</v>
      </c>
      <c r="AX1129">
        <v>1.95</v>
      </c>
      <c r="AY1129">
        <v>57.11</v>
      </c>
      <c r="BA1129" s="7">
        <f t="shared" si="327"/>
        <v>0</v>
      </c>
      <c r="BB1129" s="7">
        <f t="shared" si="328"/>
        <v>0</v>
      </c>
      <c r="BC1129" s="7">
        <f t="shared" si="329"/>
        <v>1</v>
      </c>
      <c r="BD1129" s="7">
        <f t="shared" si="329"/>
        <v>0</v>
      </c>
      <c r="BE1129" s="7" t="e">
        <f t="shared" si="330"/>
        <v>#N/A</v>
      </c>
      <c r="BF1129" s="118"/>
      <c r="BI1129" s="118"/>
      <c r="BJ1129" s="118"/>
      <c r="BK1129" s="168"/>
      <c r="BM1129">
        <v>1</v>
      </c>
      <c r="BN1129">
        <v>0</v>
      </c>
      <c r="BP1129">
        <v>0</v>
      </c>
      <c r="BQ1129">
        <v>0</v>
      </c>
      <c r="BR1129">
        <v>0</v>
      </c>
      <c r="BS1129">
        <v>0</v>
      </c>
      <c r="BT1129">
        <v>0</v>
      </c>
      <c r="BV1129">
        <v>0</v>
      </c>
      <c r="BW1129">
        <v>0</v>
      </c>
      <c r="BY1129">
        <v>0</v>
      </c>
      <c r="BZ1129">
        <v>0</v>
      </c>
      <c r="CA1129">
        <v>0</v>
      </c>
      <c r="CB1129">
        <v>0</v>
      </c>
      <c r="CC1129">
        <v>1</v>
      </c>
      <c r="CD1129">
        <v>0</v>
      </c>
      <c r="CE1129">
        <v>0</v>
      </c>
      <c r="CG1129">
        <v>1</v>
      </c>
      <c r="CH1129">
        <v>0</v>
      </c>
      <c r="CI1129">
        <v>0</v>
      </c>
      <c r="CJ1129">
        <v>0</v>
      </c>
      <c r="CK1129">
        <v>0</v>
      </c>
    </row>
    <row r="1130" spans="1:89" hidden="1" outlineLevel="1">
      <c r="A1130" t="s">
        <v>55</v>
      </c>
      <c r="B1130" s="9" t="s">
        <v>3141</v>
      </c>
      <c r="C1130" s="1">
        <f t="shared" si="324"/>
        <v>177</v>
      </c>
      <c r="D1130" s="7">
        <f t="shared" si="313"/>
        <v>2</v>
      </c>
      <c r="E1130" s="7">
        <f t="shared" si="314"/>
        <v>5</v>
      </c>
      <c r="F1130" s="7">
        <f t="shared" si="315"/>
        <v>1</v>
      </c>
      <c r="G1130" s="7">
        <f t="shared" si="311"/>
        <v>0</v>
      </c>
      <c r="H1130" s="49">
        <f t="shared" si="316"/>
        <v>102</v>
      </c>
      <c r="I1130" s="178">
        <f t="shared" si="317"/>
        <v>0.57627118644067798</v>
      </c>
      <c r="J1130" s="8"/>
      <c r="K1130" s="2">
        <f t="shared" si="318"/>
        <v>0.20338983050847459</v>
      </c>
      <c r="L1130" s="2">
        <f t="shared" si="319"/>
        <v>0</v>
      </c>
      <c r="M1130" s="2">
        <f t="shared" si="320"/>
        <v>0.77966101694915257</v>
      </c>
      <c r="N1130" s="2">
        <f t="shared" si="325"/>
        <v>0</v>
      </c>
      <c r="O1130" s="2">
        <f t="shared" si="326"/>
        <v>1.6949152542372836E-2</v>
      </c>
      <c r="P1130" s="1">
        <v>36</v>
      </c>
      <c r="Q1130" s="1"/>
      <c r="R1130" s="1">
        <v>138</v>
      </c>
      <c r="S1130" s="1">
        <v>0</v>
      </c>
      <c r="T1130" s="1"/>
      <c r="U1130" s="1"/>
      <c r="W1130" s="184">
        <v>0</v>
      </c>
      <c r="X1130" s="184"/>
      <c r="Y1130" s="1">
        <v>1</v>
      </c>
      <c r="Z1130" s="1">
        <f t="shared" si="321"/>
        <v>2</v>
      </c>
      <c r="AA1130" s="184">
        <v>0</v>
      </c>
      <c r="AB1130" s="184">
        <v>0</v>
      </c>
      <c r="AC1130" s="184">
        <v>0</v>
      </c>
      <c r="AD1130" s="154"/>
      <c r="AI1130" t="str">
        <f t="shared" si="312"/>
        <v>Gilsum</v>
      </c>
      <c r="AJ1130" t="s">
        <v>1381</v>
      </c>
      <c r="AK1130" s="174">
        <v>2</v>
      </c>
      <c r="AL1130" s="7"/>
      <c r="AN1130" s="98">
        <v>33</v>
      </c>
      <c r="AO1130" s="100">
        <v>5</v>
      </c>
      <c r="AP1130" s="100">
        <v>25</v>
      </c>
      <c r="AQ1130" s="107">
        <v>29220</v>
      </c>
      <c r="AR1130" s="107">
        <f t="shared" si="322"/>
        <v>33005</v>
      </c>
      <c r="AS1130" t="s">
        <v>1726</v>
      </c>
      <c r="AT1130" s="110">
        <f t="shared" si="323"/>
        <v>3329220</v>
      </c>
      <c r="AW1130">
        <v>16.68</v>
      </c>
      <c r="AX1130">
        <v>0.02</v>
      </c>
      <c r="AY1130">
        <v>16.66</v>
      </c>
      <c r="BA1130" s="7">
        <f t="shared" si="327"/>
        <v>0</v>
      </c>
      <c r="BB1130" s="7">
        <f t="shared" si="328"/>
        <v>0</v>
      </c>
      <c r="BC1130" s="7">
        <f t="shared" si="329"/>
        <v>1</v>
      </c>
      <c r="BD1130" s="7">
        <f t="shared" si="329"/>
        <v>0</v>
      </c>
      <c r="BE1130" s="7">
        <f t="shared" si="330"/>
        <v>0</v>
      </c>
      <c r="BF1130" s="118"/>
      <c r="BI1130" s="118"/>
      <c r="BJ1130" s="118"/>
      <c r="BK1130" s="168"/>
      <c r="BM1130">
        <v>0</v>
      </c>
      <c r="BN1130">
        <v>0</v>
      </c>
      <c r="BP1130">
        <v>0</v>
      </c>
      <c r="BQ1130">
        <v>0</v>
      </c>
      <c r="BR1130">
        <v>0</v>
      </c>
      <c r="BS1130">
        <v>0</v>
      </c>
      <c r="BT1130">
        <v>0</v>
      </c>
      <c r="BV1130">
        <v>0</v>
      </c>
      <c r="BW1130">
        <v>0</v>
      </c>
      <c r="BY1130">
        <v>0</v>
      </c>
      <c r="BZ1130">
        <v>0</v>
      </c>
      <c r="CA1130">
        <v>0</v>
      </c>
      <c r="CB1130">
        <v>0</v>
      </c>
      <c r="CC1130">
        <v>0</v>
      </c>
      <c r="CD1130">
        <v>0</v>
      </c>
      <c r="CE1130">
        <v>0</v>
      </c>
      <c r="CG1130">
        <v>1</v>
      </c>
      <c r="CH1130">
        <v>0</v>
      </c>
      <c r="CI1130">
        <v>0</v>
      </c>
      <c r="CJ1130">
        <v>0</v>
      </c>
      <c r="CK1130">
        <v>1</v>
      </c>
    </row>
    <row r="1131" spans="1:89" hidden="1" outlineLevel="1">
      <c r="A1131" t="s">
        <v>56</v>
      </c>
      <c r="B1131" s="9" t="s">
        <v>3141</v>
      </c>
      <c r="C1131" s="1">
        <f t="shared" si="324"/>
        <v>2995</v>
      </c>
      <c r="D1131" s="7">
        <f t="shared" si="313"/>
        <v>2</v>
      </c>
      <c r="E1131" s="7">
        <f t="shared" si="314"/>
        <v>9</v>
      </c>
      <c r="F1131" s="7">
        <f t="shared" si="315"/>
        <v>1</v>
      </c>
      <c r="G1131" s="7">
        <f t="shared" si="311"/>
        <v>6</v>
      </c>
      <c r="H1131" s="49">
        <f t="shared" si="316"/>
        <v>623</v>
      </c>
      <c r="I1131" s="178">
        <f t="shared" si="317"/>
        <v>0.20801335559265444</v>
      </c>
      <c r="J1131" s="8"/>
      <c r="K1131" s="2">
        <f t="shared" si="318"/>
        <v>0.38330550918196993</v>
      </c>
      <c r="L1131" s="2">
        <f t="shared" si="319"/>
        <v>0</v>
      </c>
      <c r="M1131" s="2">
        <f t="shared" si="320"/>
        <v>0.59131886477462436</v>
      </c>
      <c r="N1131" s="2">
        <f t="shared" si="325"/>
        <v>6.67779632721202E-4</v>
      </c>
      <c r="O1131" s="2">
        <f t="shared" si="326"/>
        <v>2.4707846410684506E-2</v>
      </c>
      <c r="P1131" s="1">
        <v>1148</v>
      </c>
      <c r="Q1131" s="1"/>
      <c r="R1131" s="1">
        <v>1771</v>
      </c>
      <c r="S1131" s="1">
        <v>2</v>
      </c>
      <c r="T1131" s="1"/>
      <c r="U1131" s="1"/>
      <c r="W1131" s="184">
        <v>0</v>
      </c>
      <c r="X1131" s="184"/>
      <c r="Y1131" s="1">
        <v>40</v>
      </c>
      <c r="Z1131" s="1">
        <f t="shared" si="321"/>
        <v>29</v>
      </c>
      <c r="AA1131" s="184">
        <v>1</v>
      </c>
      <c r="AB1131" s="184">
        <v>1</v>
      </c>
      <c r="AC1131" s="184">
        <v>3</v>
      </c>
      <c r="AD1131" s="154"/>
      <c r="AI1131" t="str">
        <f t="shared" si="312"/>
        <v>Goffstown</v>
      </c>
      <c r="AJ1131" t="s">
        <v>120</v>
      </c>
      <c r="AK1131" s="174">
        <v>1</v>
      </c>
      <c r="AL1131" s="7"/>
      <c r="AN1131" s="98">
        <v>33</v>
      </c>
      <c r="AO1131" s="100">
        <v>11</v>
      </c>
      <c r="AP1131" s="100">
        <v>40</v>
      </c>
      <c r="AQ1131" s="107">
        <v>29860</v>
      </c>
      <c r="AR1131" s="107">
        <f t="shared" si="322"/>
        <v>33011</v>
      </c>
      <c r="AS1131" t="s">
        <v>1726</v>
      </c>
      <c r="AT1131" s="110">
        <f t="shared" si="323"/>
        <v>3329860</v>
      </c>
      <c r="AW1131">
        <v>37.51</v>
      </c>
      <c r="AX1131">
        <v>0.62</v>
      </c>
      <c r="AY1131">
        <v>36.89</v>
      </c>
      <c r="BA1131" s="7">
        <f t="shared" si="327"/>
        <v>0</v>
      </c>
      <c r="BB1131" s="7">
        <f t="shared" si="328"/>
        <v>0</v>
      </c>
      <c r="BC1131" s="7">
        <f t="shared" si="329"/>
        <v>1</v>
      </c>
      <c r="BD1131" s="7">
        <f t="shared" si="329"/>
        <v>0</v>
      </c>
      <c r="BE1131" s="7" t="e">
        <f t="shared" si="330"/>
        <v>#N/A</v>
      </c>
      <c r="BF1131" s="118"/>
      <c r="BI1131" s="118"/>
      <c r="BJ1131" s="118"/>
      <c r="BK1131" s="168"/>
      <c r="BM1131">
        <v>0</v>
      </c>
      <c r="BN1131">
        <v>3</v>
      </c>
      <c r="BP1131">
        <v>0</v>
      </c>
      <c r="BQ1131">
        <v>1</v>
      </c>
      <c r="BR1131">
        <v>0</v>
      </c>
      <c r="BS1131">
        <v>0</v>
      </c>
      <c r="BT1131">
        <v>0</v>
      </c>
      <c r="BV1131">
        <v>0</v>
      </c>
      <c r="BW1131">
        <v>0</v>
      </c>
      <c r="BY1131">
        <v>0</v>
      </c>
      <c r="BZ1131">
        <v>0</v>
      </c>
      <c r="CA1131">
        <v>1</v>
      </c>
      <c r="CB1131">
        <v>0</v>
      </c>
      <c r="CC1131">
        <v>1</v>
      </c>
      <c r="CD1131">
        <v>0</v>
      </c>
      <c r="CE1131">
        <v>0</v>
      </c>
      <c r="CG1131">
        <v>4</v>
      </c>
      <c r="CH1131">
        <v>15</v>
      </c>
      <c r="CI1131">
        <v>2</v>
      </c>
      <c r="CJ1131">
        <v>1</v>
      </c>
      <c r="CK1131">
        <v>1</v>
      </c>
    </row>
    <row r="1132" spans="1:89" hidden="1" outlineLevel="1">
      <c r="A1132" t="s">
        <v>2269</v>
      </c>
      <c r="B1132" s="9" t="s">
        <v>3141</v>
      </c>
      <c r="C1132" s="1">
        <f t="shared" si="324"/>
        <v>659</v>
      </c>
      <c r="D1132" s="7">
        <f t="shared" si="313"/>
        <v>2</v>
      </c>
      <c r="E1132" s="7">
        <f t="shared" si="314"/>
        <v>6</v>
      </c>
      <c r="F1132" s="7">
        <f t="shared" si="315"/>
        <v>1</v>
      </c>
      <c r="G1132" s="7">
        <f t="shared" si="311"/>
        <v>5</v>
      </c>
      <c r="H1132" s="49">
        <f t="shared" si="316"/>
        <v>78</v>
      </c>
      <c r="I1132" s="178">
        <f t="shared" si="317"/>
        <v>0.11836115326251896</v>
      </c>
      <c r="J1132" s="8"/>
      <c r="K1132" s="2">
        <f t="shared" si="318"/>
        <v>0.41729893778452198</v>
      </c>
      <c r="L1132" s="2">
        <f t="shared" si="319"/>
        <v>0</v>
      </c>
      <c r="M1132" s="2">
        <f t="shared" si="320"/>
        <v>0.53566009104704093</v>
      </c>
      <c r="N1132" s="2">
        <f t="shared" si="325"/>
        <v>3.0349013657056147E-3</v>
      </c>
      <c r="O1132" s="2">
        <f t="shared" si="326"/>
        <v>4.4006069802731473E-2</v>
      </c>
      <c r="P1132" s="1">
        <v>275</v>
      </c>
      <c r="Q1132" s="1"/>
      <c r="R1132" s="1">
        <v>353</v>
      </c>
      <c r="S1132" s="1">
        <v>2</v>
      </c>
      <c r="T1132" s="1"/>
      <c r="U1132" s="1"/>
      <c r="W1132" s="184">
        <v>0</v>
      </c>
      <c r="X1132" s="184"/>
      <c r="Y1132" s="1">
        <v>25</v>
      </c>
      <c r="Z1132" s="1">
        <f t="shared" si="321"/>
        <v>4</v>
      </c>
      <c r="AA1132" s="184">
        <v>0</v>
      </c>
      <c r="AB1132" s="184">
        <v>0</v>
      </c>
      <c r="AC1132" s="184">
        <v>0</v>
      </c>
      <c r="AD1132" s="154"/>
      <c r="AI1132" t="str">
        <f t="shared" si="312"/>
        <v>Gorham</v>
      </c>
      <c r="AJ1132" t="s">
        <v>1943</v>
      </c>
      <c r="AK1132" s="174">
        <v>2</v>
      </c>
      <c r="AL1132" s="7"/>
      <c r="AN1132" s="98">
        <v>33</v>
      </c>
      <c r="AO1132" s="100">
        <v>7</v>
      </c>
      <c r="AP1132" s="100">
        <v>95</v>
      </c>
      <c r="AQ1132" s="107">
        <v>30260</v>
      </c>
      <c r="AR1132" s="107">
        <f t="shared" si="322"/>
        <v>33007</v>
      </c>
      <c r="AS1132" t="s">
        <v>1726</v>
      </c>
      <c r="AT1132" s="110">
        <f t="shared" si="323"/>
        <v>3330260</v>
      </c>
      <c r="AW1132">
        <v>32.31</v>
      </c>
      <c r="AX1132">
        <v>0.41</v>
      </c>
      <c r="AY1132">
        <v>31.91</v>
      </c>
      <c r="BA1132" s="7">
        <f t="shared" si="327"/>
        <v>0</v>
      </c>
      <c r="BB1132" s="7">
        <f t="shared" si="328"/>
        <v>0</v>
      </c>
      <c r="BC1132" s="7">
        <f t="shared" si="329"/>
        <v>1</v>
      </c>
      <c r="BD1132" s="7">
        <f t="shared" si="329"/>
        <v>0</v>
      </c>
      <c r="BE1132" s="7" t="e">
        <f t="shared" si="330"/>
        <v>#N/A</v>
      </c>
      <c r="BF1132" s="118"/>
      <c r="BI1132" s="118"/>
      <c r="BJ1132" s="118"/>
      <c r="BK1132" s="168"/>
      <c r="BM1132">
        <v>0</v>
      </c>
      <c r="BN1132">
        <v>2</v>
      </c>
      <c r="BP1132">
        <v>0</v>
      </c>
      <c r="BQ1132">
        <v>0</v>
      </c>
      <c r="BR1132">
        <v>1</v>
      </c>
      <c r="BS1132">
        <v>0</v>
      </c>
      <c r="BT1132">
        <v>0</v>
      </c>
      <c r="BV1132">
        <v>0</v>
      </c>
      <c r="BW1132">
        <v>0</v>
      </c>
      <c r="BY1132">
        <v>0</v>
      </c>
      <c r="BZ1132">
        <v>0</v>
      </c>
      <c r="CA1132">
        <v>0</v>
      </c>
      <c r="CB1132">
        <v>0</v>
      </c>
      <c r="CC1132">
        <v>0</v>
      </c>
      <c r="CD1132">
        <v>1</v>
      </c>
      <c r="CE1132">
        <v>0</v>
      </c>
      <c r="CG1132">
        <v>0</v>
      </c>
      <c r="CH1132">
        <v>0</v>
      </c>
      <c r="CI1132">
        <v>0</v>
      </c>
      <c r="CJ1132">
        <v>0</v>
      </c>
      <c r="CK1132">
        <v>0</v>
      </c>
    </row>
    <row r="1133" spans="1:89" hidden="1" outlineLevel="1">
      <c r="A1133" t="s">
        <v>103</v>
      </c>
      <c r="B1133" s="9" t="s">
        <v>3141</v>
      </c>
      <c r="C1133" s="1">
        <f t="shared" si="324"/>
        <v>142</v>
      </c>
      <c r="D1133" s="7">
        <f t="shared" si="313"/>
        <v>2</v>
      </c>
      <c r="E1133" s="7">
        <f t="shared" si="314"/>
        <v>7</v>
      </c>
      <c r="F1133" s="7">
        <f t="shared" si="315"/>
        <v>1</v>
      </c>
      <c r="G1133" s="7">
        <f t="shared" si="311"/>
        <v>5</v>
      </c>
      <c r="H1133" s="49">
        <f t="shared" si="316"/>
        <v>40</v>
      </c>
      <c r="I1133" s="178">
        <f t="shared" si="317"/>
        <v>0.28169014084507044</v>
      </c>
      <c r="J1133" s="8"/>
      <c r="K1133" s="2">
        <f t="shared" si="318"/>
        <v>0.323943661971831</v>
      </c>
      <c r="L1133" s="2">
        <f t="shared" si="319"/>
        <v>0</v>
      </c>
      <c r="M1133" s="2">
        <f t="shared" si="320"/>
        <v>0.60563380281690138</v>
      </c>
      <c r="N1133" s="2">
        <f t="shared" si="325"/>
        <v>7.0422535211267607E-3</v>
      </c>
      <c r="O1133" s="2">
        <f t="shared" si="326"/>
        <v>6.3380281690140858E-2</v>
      </c>
      <c r="P1133" s="1">
        <v>46</v>
      </c>
      <c r="Q1133" s="1"/>
      <c r="R1133" s="1">
        <v>86</v>
      </c>
      <c r="S1133" s="1">
        <v>1</v>
      </c>
      <c r="T1133" s="1"/>
      <c r="U1133" s="1"/>
      <c r="W1133" s="184">
        <v>0</v>
      </c>
      <c r="X1133" s="184"/>
      <c r="Y1133" s="1">
        <v>4</v>
      </c>
      <c r="Z1133" s="1">
        <f t="shared" si="321"/>
        <v>4</v>
      </c>
      <c r="AA1133" s="184">
        <v>0</v>
      </c>
      <c r="AB1133" s="184">
        <v>0</v>
      </c>
      <c r="AC1133" s="184">
        <v>1</v>
      </c>
      <c r="AD1133" s="154"/>
      <c r="AI1133" t="str">
        <f t="shared" si="312"/>
        <v>Goshen</v>
      </c>
      <c r="AJ1133" t="s">
        <v>165</v>
      </c>
      <c r="AK1133" s="174">
        <v>2</v>
      </c>
      <c r="AL1133" s="7"/>
      <c r="AN1133" s="98">
        <v>33</v>
      </c>
      <c r="AO1133" s="100">
        <v>19</v>
      </c>
      <c r="AP1133" s="100">
        <v>30</v>
      </c>
      <c r="AQ1133" s="107">
        <v>30500</v>
      </c>
      <c r="AR1133" s="107">
        <f t="shared" si="322"/>
        <v>33019</v>
      </c>
      <c r="AS1133" t="s">
        <v>1726</v>
      </c>
      <c r="AT1133" s="110">
        <f t="shared" si="323"/>
        <v>3330500</v>
      </c>
      <c r="AW1133">
        <v>22.58</v>
      </c>
      <c r="AX1133">
        <v>0.09</v>
      </c>
      <c r="AY1133">
        <v>22.49</v>
      </c>
      <c r="BA1133" s="7">
        <f t="shared" si="327"/>
        <v>0</v>
      </c>
      <c r="BB1133" s="7">
        <f t="shared" si="328"/>
        <v>0</v>
      </c>
      <c r="BC1133" s="7">
        <f t="shared" si="329"/>
        <v>1</v>
      </c>
      <c r="BD1133" s="7">
        <f t="shared" si="329"/>
        <v>0</v>
      </c>
      <c r="BE1133" s="7" t="e">
        <f t="shared" si="330"/>
        <v>#N/A</v>
      </c>
      <c r="BF1133" s="118"/>
      <c r="BI1133" s="118"/>
      <c r="BJ1133" s="118"/>
      <c r="BK1133" s="168"/>
      <c r="BM1133">
        <v>0</v>
      </c>
      <c r="BN1133">
        <v>1</v>
      </c>
      <c r="BP1133">
        <v>0</v>
      </c>
      <c r="BQ1133">
        <v>0</v>
      </c>
      <c r="BR1133">
        <v>0</v>
      </c>
      <c r="BS1133">
        <v>0</v>
      </c>
      <c r="BT1133">
        <v>0</v>
      </c>
      <c r="BV1133">
        <v>2</v>
      </c>
      <c r="BW1133">
        <v>0</v>
      </c>
      <c r="BY1133">
        <v>0</v>
      </c>
      <c r="BZ1133">
        <v>0</v>
      </c>
      <c r="CA1133">
        <v>0</v>
      </c>
      <c r="CB1133">
        <v>0</v>
      </c>
      <c r="CC1133">
        <v>0</v>
      </c>
      <c r="CD1133">
        <v>1</v>
      </c>
      <c r="CE1133">
        <v>0</v>
      </c>
      <c r="CG1133">
        <v>0</v>
      </c>
      <c r="CH1133">
        <v>0</v>
      </c>
      <c r="CI1133">
        <v>0</v>
      </c>
      <c r="CJ1133">
        <v>0</v>
      </c>
      <c r="CK1133">
        <v>0</v>
      </c>
    </row>
    <row r="1134" spans="1:89" hidden="1" outlineLevel="1">
      <c r="A1134" t="s">
        <v>933</v>
      </c>
      <c r="B1134" s="9" t="s">
        <v>3141</v>
      </c>
      <c r="C1134" s="1">
        <f t="shared" si="324"/>
        <v>246</v>
      </c>
      <c r="D1134" s="7">
        <f t="shared" si="313"/>
        <v>2</v>
      </c>
      <c r="E1134" s="7">
        <f t="shared" si="314"/>
        <v>6</v>
      </c>
      <c r="F1134" s="7">
        <f t="shared" si="315"/>
        <v>1</v>
      </c>
      <c r="G1134" s="7">
        <f t="shared" si="311"/>
        <v>0</v>
      </c>
      <c r="H1134" s="49">
        <f t="shared" si="316"/>
        <v>89</v>
      </c>
      <c r="I1134" s="178">
        <f t="shared" si="317"/>
        <v>0.36178861788617889</v>
      </c>
      <c r="J1134" s="8"/>
      <c r="K1134" s="2">
        <f t="shared" si="318"/>
        <v>0.29268292682926828</v>
      </c>
      <c r="L1134" s="2">
        <f t="shared" si="319"/>
        <v>0</v>
      </c>
      <c r="M1134" s="2">
        <f t="shared" si="320"/>
        <v>0.65447154471544711</v>
      </c>
      <c r="N1134" s="2">
        <f t="shared" si="325"/>
        <v>0</v>
      </c>
      <c r="O1134" s="2">
        <f t="shared" si="326"/>
        <v>5.2845528455284563E-2</v>
      </c>
      <c r="P1134" s="1">
        <v>72</v>
      </c>
      <c r="Q1134" s="1"/>
      <c r="R1134" s="1">
        <v>161</v>
      </c>
      <c r="S1134" s="1">
        <v>0</v>
      </c>
      <c r="T1134" s="1"/>
      <c r="U1134" s="1"/>
      <c r="W1134" s="184">
        <v>0</v>
      </c>
      <c r="X1134" s="184"/>
      <c r="Y1134" s="1">
        <v>3</v>
      </c>
      <c r="Z1134" s="1">
        <f t="shared" si="321"/>
        <v>9</v>
      </c>
      <c r="AA1134" s="184">
        <v>1</v>
      </c>
      <c r="AB1134" s="184">
        <v>0</v>
      </c>
      <c r="AC1134" s="184">
        <v>0</v>
      </c>
      <c r="AD1134" s="154"/>
      <c r="AI1134" t="str">
        <f t="shared" si="312"/>
        <v>Grafton</v>
      </c>
      <c r="AJ1134" t="s">
        <v>933</v>
      </c>
      <c r="AK1134" s="174">
        <v>2</v>
      </c>
      <c r="AL1134" s="7"/>
      <c r="AN1134" s="98">
        <v>33</v>
      </c>
      <c r="AO1134" s="100">
        <v>9</v>
      </c>
      <c r="AP1134" s="100">
        <v>75</v>
      </c>
      <c r="AQ1134" s="107">
        <v>30820</v>
      </c>
      <c r="AR1134" s="107">
        <f t="shared" si="322"/>
        <v>33009</v>
      </c>
      <c r="AS1134" t="s">
        <v>1726</v>
      </c>
      <c r="AT1134" s="110">
        <f t="shared" si="323"/>
        <v>3330820</v>
      </c>
      <c r="AW1134">
        <v>42.63</v>
      </c>
      <c r="AX1134">
        <v>0.79</v>
      </c>
      <c r="AY1134">
        <v>41.83</v>
      </c>
      <c r="BA1134" s="7">
        <f t="shared" si="327"/>
        <v>0</v>
      </c>
      <c r="BB1134" s="7">
        <f t="shared" si="328"/>
        <v>0</v>
      </c>
      <c r="BC1134" s="7">
        <f t="shared" si="329"/>
        <v>1</v>
      </c>
      <c r="BD1134" s="7">
        <f t="shared" si="329"/>
        <v>0</v>
      </c>
      <c r="BE1134" s="7">
        <f t="shared" si="330"/>
        <v>0</v>
      </c>
      <c r="BF1134" s="118"/>
      <c r="BI1134" s="118"/>
      <c r="BJ1134" s="118"/>
      <c r="BK1134" s="168"/>
      <c r="BM1134">
        <v>0</v>
      </c>
      <c r="BN1134">
        <v>0</v>
      </c>
      <c r="BP1134">
        <v>0</v>
      </c>
      <c r="BQ1134">
        <v>1</v>
      </c>
      <c r="BR1134">
        <v>0</v>
      </c>
      <c r="BS1134">
        <v>1</v>
      </c>
      <c r="BT1134">
        <v>0</v>
      </c>
      <c r="BV1134">
        <v>0</v>
      </c>
      <c r="BW1134">
        <v>0</v>
      </c>
      <c r="BY1134">
        <v>0</v>
      </c>
      <c r="BZ1134">
        <v>0</v>
      </c>
      <c r="CA1134">
        <v>0</v>
      </c>
      <c r="CB1134">
        <v>0</v>
      </c>
      <c r="CC1134">
        <v>0</v>
      </c>
      <c r="CD1134">
        <v>0</v>
      </c>
      <c r="CE1134">
        <v>0</v>
      </c>
      <c r="CG1134">
        <v>4</v>
      </c>
      <c r="CH1134">
        <v>2</v>
      </c>
      <c r="CI1134">
        <v>0</v>
      </c>
      <c r="CJ1134">
        <v>0</v>
      </c>
      <c r="CK1134">
        <v>1</v>
      </c>
    </row>
    <row r="1135" spans="1:89" hidden="1" outlineLevel="1">
      <c r="A1135" t="s">
        <v>311</v>
      </c>
      <c r="B1135" s="9" t="s">
        <v>3141</v>
      </c>
      <c r="C1135" s="1">
        <f t="shared" si="324"/>
        <v>901</v>
      </c>
      <c r="D1135" s="7">
        <f t="shared" si="313"/>
        <v>2</v>
      </c>
      <c r="E1135" s="7">
        <f t="shared" si="314"/>
        <v>7</v>
      </c>
      <c r="F1135" s="7">
        <f t="shared" si="315"/>
        <v>1</v>
      </c>
      <c r="G1135" s="7">
        <f t="shared" si="311"/>
        <v>5</v>
      </c>
      <c r="H1135" s="49">
        <f t="shared" si="316"/>
        <v>145</v>
      </c>
      <c r="I1135" s="178">
        <f t="shared" si="317"/>
        <v>0.1609322974472808</v>
      </c>
      <c r="J1135" s="8"/>
      <c r="K1135" s="2">
        <f t="shared" si="318"/>
        <v>0.40954495005549391</v>
      </c>
      <c r="L1135" s="2">
        <f t="shared" si="319"/>
        <v>0</v>
      </c>
      <c r="M1135" s="2">
        <f t="shared" si="320"/>
        <v>0.57047724750277473</v>
      </c>
      <c r="N1135" s="2">
        <f t="shared" si="325"/>
        <v>2.2197558268590455E-3</v>
      </c>
      <c r="O1135" s="2">
        <f t="shared" si="326"/>
        <v>1.775804661487226E-2</v>
      </c>
      <c r="P1135" s="1">
        <v>369</v>
      </c>
      <c r="Q1135" s="1"/>
      <c r="R1135" s="1">
        <v>514</v>
      </c>
      <c r="S1135" s="1">
        <v>2</v>
      </c>
      <c r="T1135" s="1"/>
      <c r="U1135" s="1"/>
      <c r="W1135" s="184">
        <v>0</v>
      </c>
      <c r="X1135" s="184"/>
      <c r="Y1135" s="1">
        <v>12</v>
      </c>
      <c r="Z1135" s="1">
        <f t="shared" si="321"/>
        <v>3</v>
      </c>
      <c r="AA1135" s="184">
        <v>0</v>
      </c>
      <c r="AB1135" s="184">
        <v>0</v>
      </c>
      <c r="AC1135" s="184">
        <v>1</v>
      </c>
      <c r="AD1135" s="154"/>
      <c r="AI1135" t="str">
        <f t="shared" si="312"/>
        <v>Grantham</v>
      </c>
      <c r="AJ1135" t="s">
        <v>165</v>
      </c>
      <c r="AK1135" s="174">
        <v>2</v>
      </c>
      <c r="AL1135" s="7"/>
      <c r="AN1135" s="98">
        <v>33</v>
      </c>
      <c r="AO1135" s="100">
        <v>19</v>
      </c>
      <c r="AP1135" s="100">
        <v>35</v>
      </c>
      <c r="AQ1135" s="107">
        <v>31220</v>
      </c>
      <c r="AR1135" s="107">
        <f t="shared" si="322"/>
        <v>33019</v>
      </c>
      <c r="AS1135" t="s">
        <v>1726</v>
      </c>
      <c r="AT1135" s="110">
        <f t="shared" si="323"/>
        <v>3331220</v>
      </c>
      <c r="AW1135">
        <v>27.65</v>
      </c>
      <c r="AX1135">
        <v>0.87</v>
      </c>
      <c r="AY1135">
        <v>26.78</v>
      </c>
      <c r="BA1135" s="7">
        <f t="shared" si="327"/>
        <v>0</v>
      </c>
      <c r="BB1135" s="7">
        <f t="shared" si="328"/>
        <v>0</v>
      </c>
      <c r="BC1135" s="7">
        <f t="shared" si="329"/>
        <v>1</v>
      </c>
      <c r="BD1135" s="7">
        <f t="shared" si="329"/>
        <v>0</v>
      </c>
      <c r="BE1135" s="7" t="e">
        <f t="shared" si="330"/>
        <v>#N/A</v>
      </c>
      <c r="BF1135" s="118"/>
      <c r="BI1135" s="118"/>
      <c r="BJ1135" s="118"/>
      <c r="BK1135" s="168"/>
      <c r="BM1135">
        <v>0</v>
      </c>
      <c r="BN1135">
        <v>1</v>
      </c>
      <c r="BP1135">
        <v>0</v>
      </c>
      <c r="BQ1135">
        <v>0</v>
      </c>
      <c r="BR1135">
        <v>0</v>
      </c>
      <c r="BS1135">
        <v>0</v>
      </c>
      <c r="BT1135">
        <v>0</v>
      </c>
      <c r="BV1135">
        <v>0</v>
      </c>
      <c r="BW1135">
        <v>0</v>
      </c>
      <c r="BY1135">
        <v>0</v>
      </c>
      <c r="BZ1135">
        <v>0</v>
      </c>
      <c r="CA1135">
        <v>0</v>
      </c>
      <c r="CB1135">
        <v>0</v>
      </c>
      <c r="CC1135">
        <v>0</v>
      </c>
      <c r="CD1135">
        <v>0</v>
      </c>
      <c r="CE1135">
        <v>0</v>
      </c>
      <c r="CG1135">
        <v>0</v>
      </c>
      <c r="CH1135">
        <v>1</v>
      </c>
      <c r="CI1135">
        <v>1</v>
      </c>
      <c r="CJ1135">
        <v>0</v>
      </c>
      <c r="CK1135">
        <v>0</v>
      </c>
    </row>
    <row r="1136" spans="1:89" hidden="1" outlineLevel="1">
      <c r="A1136" t="s">
        <v>766</v>
      </c>
      <c r="B1136" s="9" t="s">
        <v>3141</v>
      </c>
      <c r="C1136" s="1">
        <f t="shared" si="324"/>
        <v>335</v>
      </c>
      <c r="D1136" s="7">
        <f t="shared" si="313"/>
        <v>2</v>
      </c>
      <c r="E1136" s="7">
        <f t="shared" si="314"/>
        <v>6</v>
      </c>
      <c r="F1136" s="7">
        <f t="shared" si="315"/>
        <v>1</v>
      </c>
      <c r="G1136" s="7">
        <f t="shared" si="311"/>
        <v>4</v>
      </c>
      <c r="H1136" s="49">
        <f t="shared" si="316"/>
        <v>150</v>
      </c>
      <c r="I1136" s="178">
        <f t="shared" si="317"/>
        <v>0.44776119402985076</v>
      </c>
      <c r="J1136" s="8"/>
      <c r="K1136" s="2">
        <f t="shared" si="318"/>
        <v>0.26865671641791045</v>
      </c>
      <c r="L1136" s="2">
        <f t="shared" si="319"/>
        <v>0</v>
      </c>
      <c r="M1136" s="2">
        <f t="shared" si="320"/>
        <v>0.71641791044776115</v>
      </c>
      <c r="N1136" s="2">
        <f t="shared" si="325"/>
        <v>2.9850746268656717E-3</v>
      </c>
      <c r="O1136" s="2">
        <f t="shared" si="326"/>
        <v>1.194029850746273E-2</v>
      </c>
      <c r="P1136" s="1">
        <v>90</v>
      </c>
      <c r="Q1136" s="1"/>
      <c r="R1136" s="1">
        <v>240</v>
      </c>
      <c r="S1136" s="1">
        <v>1</v>
      </c>
      <c r="T1136" s="1"/>
      <c r="U1136" s="1"/>
      <c r="W1136" s="184">
        <v>0</v>
      </c>
      <c r="X1136" s="184"/>
      <c r="Y1136" s="1">
        <v>3</v>
      </c>
      <c r="Z1136" s="1">
        <f t="shared" si="321"/>
        <v>0</v>
      </c>
      <c r="AA1136" s="184">
        <v>0</v>
      </c>
      <c r="AB1136" s="184">
        <v>0</v>
      </c>
      <c r="AC1136" s="184">
        <v>1</v>
      </c>
      <c r="AD1136" s="154"/>
      <c r="AI1136" t="str">
        <f t="shared" si="312"/>
        <v>Greenfield</v>
      </c>
      <c r="AJ1136" t="s">
        <v>120</v>
      </c>
      <c r="AK1136" s="174">
        <v>2</v>
      </c>
      <c r="AL1136" s="7"/>
      <c r="AN1136" s="98">
        <v>33</v>
      </c>
      <c r="AO1136" s="100">
        <v>11</v>
      </c>
      <c r="AP1136" s="100">
        <v>45</v>
      </c>
      <c r="AQ1136" s="107">
        <v>31540</v>
      </c>
      <c r="AR1136" s="107">
        <f t="shared" si="322"/>
        <v>33011</v>
      </c>
      <c r="AS1136" t="s">
        <v>1726</v>
      </c>
      <c r="AT1136" s="110">
        <f t="shared" si="323"/>
        <v>3331540</v>
      </c>
      <c r="AW1136">
        <v>26.01</v>
      </c>
      <c r="AX1136">
        <v>0.56000000000000005</v>
      </c>
      <c r="AY1136">
        <v>25.45</v>
      </c>
      <c r="BA1136" s="7">
        <f t="shared" si="327"/>
        <v>0</v>
      </c>
      <c r="BB1136" s="7">
        <f t="shared" si="328"/>
        <v>0</v>
      </c>
      <c r="BC1136" s="7">
        <f t="shared" si="329"/>
        <v>1</v>
      </c>
      <c r="BD1136" s="7">
        <f t="shared" si="329"/>
        <v>0</v>
      </c>
      <c r="BE1136" s="7" t="e">
        <f t="shared" si="330"/>
        <v>#N/A</v>
      </c>
      <c r="BF1136" s="118"/>
      <c r="BI1136" s="118"/>
      <c r="BJ1136" s="118"/>
      <c r="BK1136" s="168"/>
      <c r="BM1136">
        <v>0</v>
      </c>
      <c r="BN1136">
        <v>0</v>
      </c>
      <c r="BP1136">
        <v>0</v>
      </c>
      <c r="BQ1136">
        <v>0</v>
      </c>
      <c r="BR1136">
        <v>0</v>
      </c>
      <c r="BS1136">
        <v>0</v>
      </c>
      <c r="BT1136">
        <v>0</v>
      </c>
      <c r="BV1136">
        <v>0</v>
      </c>
      <c r="BW1136">
        <v>0</v>
      </c>
      <c r="BY1136">
        <v>0</v>
      </c>
      <c r="BZ1136">
        <v>0</v>
      </c>
      <c r="CA1136">
        <v>0</v>
      </c>
      <c r="CB1136">
        <v>0</v>
      </c>
      <c r="CC1136">
        <v>0</v>
      </c>
      <c r="CD1136">
        <v>0</v>
      </c>
      <c r="CE1136">
        <v>0</v>
      </c>
      <c r="CG1136">
        <v>0</v>
      </c>
      <c r="CH1136">
        <v>0</v>
      </c>
      <c r="CI1136">
        <v>0</v>
      </c>
      <c r="CJ1136">
        <v>0</v>
      </c>
      <c r="CK1136">
        <v>0</v>
      </c>
    </row>
    <row r="1137" spans="1:89" hidden="1" outlineLevel="1">
      <c r="A1137" t="s">
        <v>650</v>
      </c>
      <c r="B1137" s="9" t="s">
        <v>3141</v>
      </c>
      <c r="C1137" s="1">
        <f t="shared" si="324"/>
        <v>900</v>
      </c>
      <c r="D1137" s="7">
        <f t="shared" si="313"/>
        <v>2</v>
      </c>
      <c r="E1137" s="7">
        <f t="shared" si="314"/>
        <v>5</v>
      </c>
      <c r="F1137" s="7">
        <f t="shared" si="315"/>
        <v>1</v>
      </c>
      <c r="G1137" s="7">
        <f t="shared" si="311"/>
        <v>0</v>
      </c>
      <c r="H1137" s="49">
        <f t="shared" si="316"/>
        <v>176</v>
      </c>
      <c r="I1137" s="178">
        <f t="shared" si="317"/>
        <v>0.19555555555555557</v>
      </c>
      <c r="J1137" s="8"/>
      <c r="K1137" s="2">
        <f t="shared" si="318"/>
        <v>0.3988888888888889</v>
      </c>
      <c r="L1137" s="2">
        <f t="shared" si="319"/>
        <v>0</v>
      </c>
      <c r="M1137" s="2">
        <f t="shared" si="320"/>
        <v>0.59444444444444444</v>
      </c>
      <c r="N1137" s="2">
        <f t="shared" si="325"/>
        <v>0</v>
      </c>
      <c r="O1137" s="2">
        <f t="shared" si="326"/>
        <v>6.6666666666667096E-3</v>
      </c>
      <c r="P1137" s="1">
        <v>359</v>
      </c>
      <c r="Q1137" s="1"/>
      <c r="R1137" s="1">
        <v>535</v>
      </c>
      <c r="S1137" s="1">
        <v>0</v>
      </c>
      <c r="T1137" s="1"/>
      <c r="U1137" s="1"/>
      <c r="W1137" s="184">
        <v>0</v>
      </c>
      <c r="X1137" s="184"/>
      <c r="Y1137" s="1">
        <v>5</v>
      </c>
      <c r="Z1137" s="1">
        <f t="shared" si="321"/>
        <v>1</v>
      </c>
      <c r="AA1137" s="184">
        <v>0</v>
      </c>
      <c r="AB1137" s="184">
        <v>0</v>
      </c>
      <c r="AC1137" s="184">
        <v>0</v>
      </c>
      <c r="AD1137" s="154"/>
      <c r="AI1137" t="str">
        <f t="shared" si="312"/>
        <v>Greenland</v>
      </c>
      <c r="AJ1137" t="s">
        <v>3034</v>
      </c>
      <c r="AK1137" s="174">
        <v>1</v>
      </c>
      <c r="AL1137" s="7"/>
      <c r="AN1137" s="98">
        <v>33</v>
      </c>
      <c r="AO1137" s="100">
        <v>15</v>
      </c>
      <c r="AP1137" s="100">
        <v>65</v>
      </c>
      <c r="AQ1137" s="107">
        <v>31700</v>
      </c>
      <c r="AR1137" s="107">
        <f t="shared" si="322"/>
        <v>33015</v>
      </c>
      <c r="AS1137" t="s">
        <v>1726</v>
      </c>
      <c r="AT1137" s="110">
        <f t="shared" si="323"/>
        <v>3331700</v>
      </c>
      <c r="AW1137">
        <v>13.29</v>
      </c>
      <c r="AX1137">
        <v>2.8</v>
      </c>
      <c r="AY1137">
        <v>10.49</v>
      </c>
      <c r="BA1137" s="7">
        <f t="shared" si="327"/>
        <v>0</v>
      </c>
      <c r="BB1137" s="7">
        <f t="shared" si="328"/>
        <v>0</v>
      </c>
      <c r="BC1137" s="7">
        <f t="shared" si="329"/>
        <v>1</v>
      </c>
      <c r="BD1137" s="7">
        <f t="shared" si="329"/>
        <v>0</v>
      </c>
      <c r="BE1137" s="7">
        <f t="shared" si="330"/>
        <v>0</v>
      </c>
      <c r="BF1137" s="118"/>
      <c r="BI1137" s="118"/>
      <c r="BJ1137" s="118"/>
      <c r="BK1137" s="168"/>
      <c r="BM1137">
        <v>0</v>
      </c>
      <c r="BN1137">
        <v>0</v>
      </c>
      <c r="BP1137">
        <v>0</v>
      </c>
      <c r="BQ1137">
        <v>0</v>
      </c>
      <c r="BR1137">
        <v>0</v>
      </c>
      <c r="BS1137">
        <v>0</v>
      </c>
      <c r="BT1137">
        <v>0</v>
      </c>
      <c r="BV1137">
        <v>0</v>
      </c>
      <c r="BW1137">
        <v>0</v>
      </c>
      <c r="BY1137">
        <v>0</v>
      </c>
      <c r="BZ1137">
        <v>0</v>
      </c>
      <c r="CA1137">
        <v>0</v>
      </c>
      <c r="CB1137">
        <v>0</v>
      </c>
      <c r="CC1137">
        <v>0</v>
      </c>
      <c r="CD1137">
        <v>0</v>
      </c>
      <c r="CE1137">
        <v>0</v>
      </c>
      <c r="CG1137">
        <v>1</v>
      </c>
      <c r="CH1137">
        <v>0</v>
      </c>
      <c r="CI1137">
        <v>0</v>
      </c>
      <c r="CJ1137">
        <v>0</v>
      </c>
      <c r="CK1137">
        <v>0</v>
      </c>
    </row>
    <row r="1138" spans="1:89" s="184" customFormat="1" hidden="1" outlineLevel="1">
      <c r="A1138" s="184" t="s">
        <v>3462</v>
      </c>
      <c r="B1138" s="9" t="s">
        <v>3141</v>
      </c>
      <c r="C1138" s="1">
        <f>SUM(P1138:AG1138)</f>
        <v>0</v>
      </c>
      <c r="D1138" s="7">
        <f>RANK(P1138,(P1138:AG1138))</f>
        <v>1</v>
      </c>
      <c r="E1138" s="7">
        <f>RANK(Q1138,(P1138:AG1138))</f>
        <v>1</v>
      </c>
      <c r="F1138" s="7">
        <f>IF(R1138&gt;0,RANK(R1138,(P1138:AG1138)),0)</f>
        <v>0</v>
      </c>
      <c r="G1138" s="7">
        <f>IF(S1138&gt;0,RANK(S1138,(P1138:AD1138)),0)</f>
        <v>0</v>
      </c>
      <c r="H1138" s="49">
        <f>MAX(P1138:T1138)-LARGE(P1138:T1138,2)</f>
        <v>0</v>
      </c>
      <c r="I1138" s="178" t="e">
        <f>H1138/C1138</f>
        <v>#DIV/0!</v>
      </c>
      <c r="J1138" s="8"/>
      <c r="K1138" s="2" t="str">
        <f>IF(C1138=0,"-",P1138/C1138)</f>
        <v>-</v>
      </c>
      <c r="L1138" s="2" t="str">
        <f>IF(C1138=0,"-",Q1138/C1138)</f>
        <v>-</v>
      </c>
      <c r="M1138" s="2" t="str">
        <f>IF(C1138=0,"-",R1138/C1138)</f>
        <v>-</v>
      </c>
      <c r="N1138" s="2" t="str">
        <f>IF(C1138=0,"-",S1138/C1138)</f>
        <v>-</v>
      </c>
      <c r="O1138" s="2" t="str">
        <f>IF(C1138=0,"-",(1-K1138-L1138-M1138-N1138))</f>
        <v>-</v>
      </c>
      <c r="P1138" s="1">
        <v>0</v>
      </c>
      <c r="Q1138" s="1"/>
      <c r="R1138" s="1">
        <v>0</v>
      </c>
      <c r="S1138" s="1">
        <v>0</v>
      </c>
      <c r="T1138" s="1"/>
      <c r="U1138" s="1"/>
      <c r="W1138" s="184">
        <v>0</v>
      </c>
      <c r="Y1138" s="1">
        <v>0</v>
      </c>
      <c r="Z1138" s="1"/>
      <c r="AA1138" s="184">
        <v>0</v>
      </c>
      <c r="AB1138" s="184">
        <v>0</v>
      </c>
      <c r="AC1138" s="184">
        <v>0</v>
      </c>
      <c r="AI1138" s="184" t="str">
        <f>A1138</f>
        <v>Green's</v>
      </c>
      <c r="AJ1138" s="184" t="s">
        <v>1943</v>
      </c>
      <c r="AK1138" s="184">
        <v>2</v>
      </c>
      <c r="AL1138" s="7"/>
      <c r="AN1138" s="98">
        <v>33</v>
      </c>
      <c r="AO1138" s="100">
        <v>7</v>
      </c>
      <c r="AP1138" s="186">
        <v>100</v>
      </c>
      <c r="AQ1138" s="107">
        <v>31780</v>
      </c>
      <c r="AR1138" s="107">
        <f>AN1138*1000+AO1138</f>
        <v>33007</v>
      </c>
      <c r="AS1138" s="184" t="s">
        <v>2072</v>
      </c>
      <c r="AT1138" s="110">
        <f>AN1138*100000+AQ1138</f>
        <v>3331780</v>
      </c>
      <c r="AW1138" s="184">
        <v>40.82</v>
      </c>
      <c r="AX1138" s="184">
        <v>0.05</v>
      </c>
      <c r="AY1138" s="184">
        <v>40.78</v>
      </c>
      <c r="BA1138" s="7">
        <f>IF(D1138=1,1,0)</f>
        <v>1</v>
      </c>
      <c r="BB1138" s="7">
        <f>IF(E1138=1,1,0)</f>
        <v>1</v>
      </c>
      <c r="BC1138" s="7">
        <f>IF(F1138=1,1,0)</f>
        <v>0</v>
      </c>
      <c r="BD1138" s="7">
        <f>IF(G1138=1,1,0)</f>
        <v>0</v>
      </c>
      <c r="BE1138" s="7">
        <f>IF(RANK(T1138,P1138:V1138)=1,1,0)</f>
        <v>1</v>
      </c>
      <c r="BF1138" s="118"/>
      <c r="BG1138" s="1"/>
      <c r="BH1138" s="1"/>
      <c r="BI1138" s="118"/>
      <c r="BJ1138" s="118"/>
      <c r="BM1138" s="184">
        <v>0</v>
      </c>
      <c r="BN1138" s="184">
        <v>0</v>
      </c>
      <c r="BP1138" s="184">
        <v>0</v>
      </c>
      <c r="BQ1138" s="184">
        <v>0</v>
      </c>
      <c r="BR1138" s="184">
        <v>0</v>
      </c>
      <c r="BS1138" s="184">
        <v>0</v>
      </c>
      <c r="BT1138" s="184">
        <v>0</v>
      </c>
      <c r="BV1138" s="184">
        <v>0</v>
      </c>
      <c r="BW1138" s="184">
        <v>0</v>
      </c>
      <c r="BY1138" s="184">
        <v>0</v>
      </c>
      <c r="BZ1138" s="184">
        <v>0</v>
      </c>
      <c r="CA1138" s="184">
        <v>0</v>
      </c>
      <c r="CB1138" s="184">
        <v>0</v>
      </c>
      <c r="CC1138" s="184">
        <v>0</v>
      </c>
      <c r="CD1138" s="184">
        <v>0</v>
      </c>
      <c r="CE1138" s="184">
        <v>0</v>
      </c>
      <c r="CG1138" s="184">
        <v>0</v>
      </c>
      <c r="CH1138" s="184">
        <v>0</v>
      </c>
      <c r="CI1138" s="184">
        <v>0</v>
      </c>
      <c r="CJ1138" s="184">
        <v>0</v>
      </c>
      <c r="CK1138" s="184">
        <v>0</v>
      </c>
    </row>
    <row r="1139" spans="1:89" hidden="1" outlineLevel="1">
      <c r="A1139" s="9" t="s">
        <v>965</v>
      </c>
      <c r="B1139" s="9" t="s">
        <v>3141</v>
      </c>
      <c r="C1139" s="1">
        <f t="shared" si="324"/>
        <v>295</v>
      </c>
      <c r="D1139" s="7">
        <f t="shared" si="313"/>
        <v>2</v>
      </c>
      <c r="E1139" s="7">
        <f t="shared" si="314"/>
        <v>5</v>
      </c>
      <c r="F1139" s="7">
        <f t="shared" si="315"/>
        <v>1</v>
      </c>
      <c r="G1139" s="7">
        <f t="shared" si="311"/>
        <v>4</v>
      </c>
      <c r="H1139" s="49">
        <f t="shared" si="316"/>
        <v>127</v>
      </c>
      <c r="I1139" s="178">
        <f t="shared" si="317"/>
        <v>0.43050847457627117</v>
      </c>
      <c r="J1139" s="8"/>
      <c r="K1139" s="2">
        <f t="shared" si="318"/>
        <v>0.27457627118644068</v>
      </c>
      <c r="L1139" s="2">
        <f t="shared" si="319"/>
        <v>0</v>
      </c>
      <c r="M1139" s="2">
        <f t="shared" si="320"/>
        <v>0.70508474576271185</v>
      </c>
      <c r="N1139" s="2">
        <f t="shared" si="325"/>
        <v>6.7796610169491523E-3</v>
      </c>
      <c r="O1139" s="2">
        <f t="shared" si="326"/>
        <v>1.3559322033898317E-2</v>
      </c>
      <c r="P1139" s="1">
        <v>81</v>
      </c>
      <c r="Q1139" s="1"/>
      <c r="R1139" s="1">
        <v>208</v>
      </c>
      <c r="S1139" s="1">
        <v>2</v>
      </c>
      <c r="T1139" s="1"/>
      <c r="U1139" s="1"/>
      <c r="W1139" s="184">
        <v>0</v>
      </c>
      <c r="X1139" s="184"/>
      <c r="Y1139" s="1">
        <v>4</v>
      </c>
      <c r="Z1139" s="1">
        <f t="shared" si="321"/>
        <v>0</v>
      </c>
      <c r="AA1139" s="184">
        <v>0</v>
      </c>
      <c r="AB1139" s="184">
        <v>0</v>
      </c>
      <c r="AC1139" s="184">
        <v>0</v>
      </c>
      <c r="AD1139" s="154"/>
      <c r="AI1139" t="str">
        <f t="shared" si="312"/>
        <v>Greenville</v>
      </c>
      <c r="AJ1139" t="s">
        <v>120</v>
      </c>
      <c r="AK1139" s="174">
        <v>2</v>
      </c>
      <c r="AL1139" s="7"/>
      <c r="AN1139" s="98">
        <v>33</v>
      </c>
      <c r="AO1139" s="100">
        <v>11</v>
      </c>
      <c r="AP1139" s="100">
        <v>50</v>
      </c>
      <c r="AQ1139" s="107">
        <v>31940</v>
      </c>
      <c r="AR1139" s="107">
        <f t="shared" si="322"/>
        <v>33011</v>
      </c>
      <c r="AS1139" t="s">
        <v>1726</v>
      </c>
      <c r="AT1139" s="110">
        <f t="shared" si="323"/>
        <v>3331940</v>
      </c>
      <c r="AW1139">
        <v>6.87</v>
      </c>
      <c r="AX1139">
        <v>0</v>
      </c>
      <c r="AY1139">
        <v>6.87</v>
      </c>
      <c r="BA1139" s="7">
        <f t="shared" si="327"/>
        <v>0</v>
      </c>
      <c r="BB1139" s="7">
        <f t="shared" si="328"/>
        <v>0</v>
      </c>
      <c r="BC1139" s="7">
        <f t="shared" si="329"/>
        <v>1</v>
      </c>
      <c r="BD1139" s="7">
        <f t="shared" si="329"/>
        <v>0</v>
      </c>
      <c r="BE1139" s="7" t="e">
        <f t="shared" si="330"/>
        <v>#N/A</v>
      </c>
      <c r="BF1139" s="118"/>
      <c r="BI1139" s="118"/>
      <c r="BJ1139" s="118"/>
      <c r="BK1139" s="168"/>
      <c r="BM1139">
        <v>0</v>
      </c>
      <c r="BN1139">
        <v>0</v>
      </c>
      <c r="BP1139">
        <v>0</v>
      </c>
      <c r="BQ1139">
        <v>0</v>
      </c>
      <c r="BR1139">
        <v>0</v>
      </c>
      <c r="BS1139">
        <v>0</v>
      </c>
      <c r="BT1139">
        <v>0</v>
      </c>
      <c r="BV1139">
        <v>0</v>
      </c>
      <c r="BW1139">
        <v>0</v>
      </c>
      <c r="BY1139">
        <v>0</v>
      </c>
      <c r="BZ1139">
        <v>0</v>
      </c>
      <c r="CA1139">
        <v>0</v>
      </c>
      <c r="CB1139">
        <v>0</v>
      </c>
      <c r="CC1139">
        <v>0</v>
      </c>
      <c r="CD1139">
        <v>0</v>
      </c>
      <c r="CE1139">
        <v>0</v>
      </c>
      <c r="CG1139">
        <v>0</v>
      </c>
      <c r="CH1139">
        <v>0</v>
      </c>
      <c r="CI1139">
        <v>0</v>
      </c>
      <c r="CJ1139">
        <v>0</v>
      </c>
      <c r="CK1139">
        <v>0</v>
      </c>
    </row>
    <row r="1140" spans="1:89" hidden="1" outlineLevel="1">
      <c r="A1140" t="s">
        <v>2718</v>
      </c>
      <c r="B1140" s="9" t="s">
        <v>3141</v>
      </c>
      <c r="C1140" s="1">
        <f t="shared" si="324"/>
        <v>94</v>
      </c>
      <c r="D1140" s="7">
        <f t="shared" si="313"/>
        <v>2</v>
      </c>
      <c r="E1140" s="7">
        <f t="shared" si="314"/>
        <v>3</v>
      </c>
      <c r="F1140" s="7">
        <f t="shared" si="315"/>
        <v>1</v>
      </c>
      <c r="G1140" s="7">
        <f t="shared" si="311"/>
        <v>0</v>
      </c>
      <c r="H1140" s="49">
        <f t="shared" si="316"/>
        <v>52</v>
      </c>
      <c r="I1140" s="178">
        <f t="shared" si="317"/>
        <v>0.55319148936170215</v>
      </c>
      <c r="J1140" s="8"/>
      <c r="K1140" s="2">
        <f t="shared" si="318"/>
        <v>0.22340425531914893</v>
      </c>
      <c r="L1140" s="2">
        <f t="shared" si="319"/>
        <v>0</v>
      </c>
      <c r="M1140" s="2">
        <f t="shared" si="320"/>
        <v>0.77659574468085102</v>
      </c>
      <c r="N1140" s="2">
        <f t="shared" si="325"/>
        <v>0</v>
      </c>
      <c r="O1140" s="2">
        <f t="shared" si="326"/>
        <v>1.1102230246251565E-16</v>
      </c>
      <c r="P1140" s="1">
        <v>21</v>
      </c>
      <c r="Q1140" s="1"/>
      <c r="R1140" s="1">
        <v>73</v>
      </c>
      <c r="S1140" s="1">
        <v>0</v>
      </c>
      <c r="T1140" s="1"/>
      <c r="U1140" s="1"/>
      <c r="W1140" s="184">
        <v>0</v>
      </c>
      <c r="X1140" s="184"/>
      <c r="Y1140" s="1">
        <v>0</v>
      </c>
      <c r="Z1140" s="1">
        <f t="shared" si="321"/>
        <v>0</v>
      </c>
      <c r="AA1140" s="184">
        <v>0</v>
      </c>
      <c r="AB1140" s="184">
        <v>0</v>
      </c>
      <c r="AC1140" s="184">
        <v>0</v>
      </c>
      <c r="AD1140" s="154"/>
      <c r="AI1140" t="str">
        <f t="shared" si="312"/>
        <v>Groton</v>
      </c>
      <c r="AJ1140" t="s">
        <v>933</v>
      </c>
      <c r="AK1140" s="174">
        <v>2</v>
      </c>
      <c r="AL1140" s="7"/>
      <c r="AN1140" s="98">
        <v>33</v>
      </c>
      <c r="AO1140" s="100">
        <v>9</v>
      </c>
      <c r="AP1140" s="100">
        <v>80</v>
      </c>
      <c r="AQ1140" s="107">
        <v>32180</v>
      </c>
      <c r="AR1140" s="107">
        <f t="shared" si="322"/>
        <v>33009</v>
      </c>
      <c r="AS1140" t="s">
        <v>1726</v>
      </c>
      <c r="AT1140" s="110">
        <f t="shared" si="323"/>
        <v>3332180</v>
      </c>
      <c r="AW1140">
        <v>40.82</v>
      </c>
      <c r="AX1140">
        <v>0.05</v>
      </c>
      <c r="AY1140">
        <v>40.78</v>
      </c>
      <c r="BA1140" s="7">
        <f t="shared" si="327"/>
        <v>0</v>
      </c>
      <c r="BB1140" s="7">
        <f t="shared" si="328"/>
        <v>0</v>
      </c>
      <c r="BC1140" s="7">
        <f t="shared" si="329"/>
        <v>1</v>
      </c>
      <c r="BD1140" s="7">
        <f t="shared" si="329"/>
        <v>0</v>
      </c>
      <c r="BE1140" s="7">
        <f t="shared" si="330"/>
        <v>0</v>
      </c>
      <c r="BF1140" s="118"/>
      <c r="BI1140" s="118"/>
      <c r="BJ1140" s="118"/>
      <c r="BK1140" s="168"/>
      <c r="BM1140">
        <v>0</v>
      </c>
      <c r="BN1140">
        <v>0</v>
      </c>
      <c r="BP1140">
        <v>0</v>
      </c>
      <c r="BQ1140">
        <v>0</v>
      </c>
      <c r="BR1140">
        <v>0</v>
      </c>
      <c r="BS1140">
        <v>0</v>
      </c>
      <c r="BT1140">
        <v>0</v>
      </c>
      <c r="BV1140">
        <v>0</v>
      </c>
      <c r="BW1140">
        <v>0</v>
      </c>
      <c r="BY1140">
        <v>0</v>
      </c>
      <c r="BZ1140">
        <v>0</v>
      </c>
      <c r="CA1140">
        <v>0</v>
      </c>
      <c r="CB1140">
        <v>0</v>
      </c>
      <c r="CC1140">
        <v>0</v>
      </c>
      <c r="CD1140">
        <v>0</v>
      </c>
      <c r="CE1140">
        <v>0</v>
      </c>
      <c r="CG1140">
        <v>0</v>
      </c>
      <c r="CH1140">
        <v>0</v>
      </c>
      <c r="CI1140">
        <v>0</v>
      </c>
      <c r="CJ1140">
        <v>0</v>
      </c>
      <c r="CK1140">
        <v>0</v>
      </c>
    </row>
    <row r="1141" spans="1:89" hidden="1" outlineLevel="1">
      <c r="A1141" t="s">
        <v>696</v>
      </c>
      <c r="B1141" s="9" t="s">
        <v>3141</v>
      </c>
      <c r="C1141" s="1">
        <f t="shared" si="324"/>
        <v>20</v>
      </c>
      <c r="D1141" s="7">
        <f t="shared" si="313"/>
        <v>1</v>
      </c>
      <c r="E1141" s="7">
        <f t="shared" si="314"/>
        <v>3</v>
      </c>
      <c r="F1141" s="7">
        <f t="shared" si="315"/>
        <v>2</v>
      </c>
      <c r="G1141" s="7">
        <f t="shared" si="311"/>
        <v>0</v>
      </c>
      <c r="H1141" s="49">
        <f t="shared" si="316"/>
        <v>2</v>
      </c>
      <c r="I1141" s="178">
        <f t="shared" si="317"/>
        <v>0.1</v>
      </c>
      <c r="J1141" s="8"/>
      <c r="K1141" s="2">
        <f t="shared" si="318"/>
        <v>0.55000000000000004</v>
      </c>
      <c r="L1141" s="2">
        <f t="shared" si="319"/>
        <v>0</v>
      </c>
      <c r="M1141" s="2">
        <f t="shared" si="320"/>
        <v>0.45</v>
      </c>
      <c r="N1141" s="2">
        <f t="shared" si="325"/>
        <v>0</v>
      </c>
      <c r="O1141" s="2">
        <f t="shared" si="326"/>
        <v>-5.5511151231257827E-17</v>
      </c>
      <c r="P1141" s="1">
        <v>11</v>
      </c>
      <c r="Q1141" s="1"/>
      <c r="R1141" s="1">
        <v>9</v>
      </c>
      <c r="S1141" s="1">
        <v>0</v>
      </c>
      <c r="T1141" s="1"/>
      <c r="U1141" s="1"/>
      <c r="W1141" s="184">
        <v>0</v>
      </c>
      <c r="X1141" s="184"/>
      <c r="Y1141" s="1">
        <v>0</v>
      </c>
      <c r="Z1141" s="1">
        <f t="shared" si="321"/>
        <v>0</v>
      </c>
      <c r="AA1141" s="184">
        <v>0</v>
      </c>
      <c r="AB1141" s="184">
        <v>0</v>
      </c>
      <c r="AC1141" s="184">
        <v>0</v>
      </c>
      <c r="AD1141" s="154"/>
      <c r="AI1141" t="str">
        <f t="shared" si="312"/>
        <v>Hale's</v>
      </c>
      <c r="AJ1141" t="s">
        <v>1806</v>
      </c>
      <c r="AK1141" s="174">
        <v>1</v>
      </c>
      <c r="AL1141" s="7"/>
      <c r="AN1141" s="98">
        <v>33</v>
      </c>
      <c r="AO1141" s="100">
        <v>3</v>
      </c>
      <c r="AP1141" s="100">
        <v>45</v>
      </c>
      <c r="AQ1141" s="107">
        <v>32500</v>
      </c>
      <c r="AR1141" s="107">
        <f t="shared" si="322"/>
        <v>33003</v>
      </c>
      <c r="AS1141" t="s">
        <v>60</v>
      </c>
      <c r="AT1141" s="110">
        <f t="shared" si="323"/>
        <v>3332500</v>
      </c>
      <c r="AW1141">
        <v>2.4300000000000002</v>
      </c>
      <c r="AX1141">
        <v>0</v>
      </c>
      <c r="AY1141">
        <v>2.4300000000000002</v>
      </c>
      <c r="BA1141" s="7">
        <f t="shared" si="327"/>
        <v>1</v>
      </c>
      <c r="BB1141" s="7">
        <f t="shared" si="328"/>
        <v>0</v>
      </c>
      <c r="BC1141" s="7">
        <f t="shared" si="329"/>
        <v>0</v>
      </c>
      <c r="BD1141" s="7">
        <f t="shared" si="329"/>
        <v>0</v>
      </c>
      <c r="BE1141" s="7">
        <f t="shared" si="330"/>
        <v>0</v>
      </c>
      <c r="BF1141" s="118"/>
      <c r="BI1141" s="118"/>
      <c r="BJ1141" s="118"/>
      <c r="BK1141" s="168"/>
      <c r="BM1141">
        <v>0</v>
      </c>
      <c r="BN1141">
        <v>0</v>
      </c>
      <c r="BP1141">
        <v>0</v>
      </c>
      <c r="BQ1141">
        <v>0</v>
      </c>
      <c r="BR1141">
        <v>0</v>
      </c>
      <c r="BS1141">
        <v>0</v>
      </c>
      <c r="BT1141">
        <v>0</v>
      </c>
      <c r="BV1141">
        <v>0</v>
      </c>
      <c r="BW1141">
        <v>0</v>
      </c>
      <c r="BY1141">
        <v>0</v>
      </c>
      <c r="BZ1141">
        <v>0</v>
      </c>
      <c r="CA1141">
        <v>0</v>
      </c>
      <c r="CB1141">
        <v>0</v>
      </c>
      <c r="CC1141">
        <v>0</v>
      </c>
      <c r="CD1141">
        <v>0</v>
      </c>
      <c r="CE1141">
        <v>0</v>
      </c>
      <c r="CG1141">
        <v>0</v>
      </c>
      <c r="CH1141">
        <v>0</v>
      </c>
      <c r="CI1141">
        <v>0</v>
      </c>
      <c r="CJ1141">
        <v>0</v>
      </c>
      <c r="CK1141">
        <v>0</v>
      </c>
    </row>
    <row r="1142" spans="1:89" hidden="1" outlineLevel="1">
      <c r="A1142" t="s">
        <v>1989</v>
      </c>
      <c r="B1142" s="9" t="s">
        <v>3141</v>
      </c>
      <c r="C1142" s="1">
        <f t="shared" si="324"/>
        <v>1388</v>
      </c>
      <c r="D1142" s="7">
        <f t="shared" si="313"/>
        <v>2</v>
      </c>
      <c r="E1142" s="7">
        <f t="shared" si="314"/>
        <v>7</v>
      </c>
      <c r="F1142" s="7">
        <f t="shared" si="315"/>
        <v>1</v>
      </c>
      <c r="G1142" s="7">
        <f t="shared" si="311"/>
        <v>4</v>
      </c>
      <c r="H1142" s="49">
        <f t="shared" si="316"/>
        <v>206</v>
      </c>
      <c r="I1142" s="178">
        <f t="shared" si="317"/>
        <v>0.14841498559077809</v>
      </c>
      <c r="J1142" s="8"/>
      <c r="K1142" s="2">
        <f t="shared" si="318"/>
        <v>0.41426512968299711</v>
      </c>
      <c r="L1142" s="2">
        <f t="shared" si="319"/>
        <v>0</v>
      </c>
      <c r="M1142" s="2">
        <f t="shared" si="320"/>
        <v>0.56268011527377526</v>
      </c>
      <c r="N1142" s="2">
        <f t="shared" si="325"/>
        <v>2.881844380403458E-3</v>
      </c>
      <c r="O1142" s="2">
        <f t="shared" si="326"/>
        <v>2.0172910662824169E-2</v>
      </c>
      <c r="P1142" s="1">
        <v>575</v>
      </c>
      <c r="Q1142" s="1"/>
      <c r="R1142" s="1">
        <v>781</v>
      </c>
      <c r="S1142" s="1">
        <v>4</v>
      </c>
      <c r="T1142" s="1"/>
      <c r="U1142" s="1"/>
      <c r="W1142" s="184">
        <v>0</v>
      </c>
      <c r="X1142" s="184"/>
      <c r="Y1142" s="1">
        <v>22</v>
      </c>
      <c r="Z1142" s="1">
        <f t="shared" si="321"/>
        <v>4</v>
      </c>
      <c r="AA1142" s="184">
        <v>0</v>
      </c>
      <c r="AB1142" s="184">
        <v>0</v>
      </c>
      <c r="AC1142" s="184">
        <v>2</v>
      </c>
      <c r="AD1142" s="154"/>
      <c r="AI1142" t="str">
        <f t="shared" si="312"/>
        <v>Hampstead</v>
      </c>
      <c r="AJ1142" t="s">
        <v>3034</v>
      </c>
      <c r="AK1142" s="174">
        <v>1</v>
      </c>
      <c r="AL1142" s="7"/>
      <c r="AN1142" s="98">
        <v>33</v>
      </c>
      <c r="AO1142" s="100">
        <v>15</v>
      </c>
      <c r="AP1142" s="100">
        <v>70</v>
      </c>
      <c r="AQ1142" s="107">
        <v>32900</v>
      </c>
      <c r="AR1142" s="107">
        <f t="shared" si="322"/>
        <v>33015</v>
      </c>
      <c r="AS1142" t="s">
        <v>1726</v>
      </c>
      <c r="AT1142" s="110">
        <f t="shared" si="323"/>
        <v>3332900</v>
      </c>
      <c r="AW1142">
        <v>14.01</v>
      </c>
      <c r="AX1142">
        <v>0.69</v>
      </c>
      <c r="AY1142">
        <v>13.32</v>
      </c>
      <c r="BA1142" s="7">
        <f t="shared" si="327"/>
        <v>0</v>
      </c>
      <c r="BB1142" s="7">
        <f t="shared" si="328"/>
        <v>0</v>
      </c>
      <c r="BC1142" s="7">
        <f t="shared" si="329"/>
        <v>1</v>
      </c>
      <c r="BD1142" s="7">
        <f t="shared" si="329"/>
        <v>0</v>
      </c>
      <c r="BE1142" s="7" t="e">
        <f t="shared" si="330"/>
        <v>#N/A</v>
      </c>
      <c r="BF1142" s="118"/>
      <c r="BI1142" s="118"/>
      <c r="BJ1142" s="118"/>
      <c r="BK1142" s="168"/>
      <c r="BM1142">
        <v>0</v>
      </c>
      <c r="BN1142">
        <v>0</v>
      </c>
      <c r="BP1142">
        <v>0</v>
      </c>
      <c r="BQ1142">
        <v>0</v>
      </c>
      <c r="BR1142">
        <v>0</v>
      </c>
      <c r="BS1142">
        <v>0</v>
      </c>
      <c r="BT1142">
        <v>0</v>
      </c>
      <c r="BV1142">
        <v>0</v>
      </c>
      <c r="BW1142">
        <v>0</v>
      </c>
      <c r="BY1142">
        <v>0</v>
      </c>
      <c r="BZ1142">
        <v>0</v>
      </c>
      <c r="CA1142">
        <v>0</v>
      </c>
      <c r="CB1142">
        <v>0</v>
      </c>
      <c r="CC1142">
        <v>1</v>
      </c>
      <c r="CD1142">
        <v>0</v>
      </c>
      <c r="CE1142">
        <v>0</v>
      </c>
      <c r="CG1142">
        <v>2</v>
      </c>
      <c r="CH1142">
        <v>1</v>
      </c>
      <c r="CI1142">
        <v>0</v>
      </c>
      <c r="CJ1142">
        <v>0</v>
      </c>
      <c r="CK1142">
        <v>0</v>
      </c>
    </row>
    <row r="1143" spans="1:89" hidden="1" outlineLevel="1">
      <c r="A1143" t="s">
        <v>273</v>
      </c>
      <c r="B1143" s="9" t="s">
        <v>3141</v>
      </c>
      <c r="C1143" s="1">
        <f t="shared" si="324"/>
        <v>3236</v>
      </c>
      <c r="D1143" s="7">
        <f t="shared" si="313"/>
        <v>2</v>
      </c>
      <c r="E1143" s="7">
        <f t="shared" si="314"/>
        <v>8</v>
      </c>
      <c r="F1143" s="7">
        <f t="shared" si="315"/>
        <v>1</v>
      </c>
      <c r="G1143" s="7">
        <f t="shared" si="311"/>
        <v>4</v>
      </c>
      <c r="H1143" s="49">
        <f t="shared" si="316"/>
        <v>62</v>
      </c>
      <c r="I1143" s="178">
        <f t="shared" si="317"/>
        <v>1.9159456118665017E-2</v>
      </c>
      <c r="J1143" s="8"/>
      <c r="K1143" s="2">
        <f t="shared" si="318"/>
        <v>0.48207663782447469</v>
      </c>
      <c r="L1143" s="2">
        <f t="shared" si="319"/>
        <v>0</v>
      </c>
      <c r="M1143" s="2">
        <f t="shared" si="320"/>
        <v>0.50123609394313973</v>
      </c>
      <c r="N1143" s="2">
        <f t="shared" si="325"/>
        <v>4.0173053152039555E-3</v>
      </c>
      <c r="O1143" s="2">
        <f t="shared" si="326"/>
        <v>1.2669962917181577E-2</v>
      </c>
      <c r="P1143" s="1">
        <v>1560</v>
      </c>
      <c r="Q1143" s="1"/>
      <c r="R1143" s="1">
        <v>1622</v>
      </c>
      <c r="S1143" s="1">
        <v>13</v>
      </c>
      <c r="T1143" s="1"/>
      <c r="U1143" s="1"/>
      <c r="W1143" s="184">
        <v>0</v>
      </c>
      <c r="X1143" s="184"/>
      <c r="Y1143" s="1">
        <v>27</v>
      </c>
      <c r="Z1143" s="1">
        <f t="shared" si="321"/>
        <v>11</v>
      </c>
      <c r="AA1143" s="184">
        <v>0</v>
      </c>
      <c r="AB1143" s="184">
        <v>1</v>
      </c>
      <c r="AC1143" s="184">
        <v>2</v>
      </c>
      <c r="AD1143" s="154"/>
      <c r="AI1143" t="str">
        <f t="shared" si="312"/>
        <v>Hampton</v>
      </c>
      <c r="AJ1143" t="s">
        <v>3034</v>
      </c>
      <c r="AK1143" s="174">
        <v>1</v>
      </c>
      <c r="AL1143" s="7"/>
      <c r="AN1143" s="98">
        <v>33</v>
      </c>
      <c r="AO1143" s="100">
        <v>15</v>
      </c>
      <c r="AP1143" s="100">
        <v>75</v>
      </c>
      <c r="AQ1143" s="107">
        <v>33060</v>
      </c>
      <c r="AR1143" s="107">
        <f t="shared" si="322"/>
        <v>33015</v>
      </c>
      <c r="AS1143" t="s">
        <v>1726</v>
      </c>
      <c r="AT1143" s="110">
        <f t="shared" si="323"/>
        <v>3333060</v>
      </c>
      <c r="AW1143">
        <v>14.58</v>
      </c>
      <c r="AX1143">
        <v>1.55</v>
      </c>
      <c r="AY1143">
        <v>13.03</v>
      </c>
      <c r="BA1143" s="7">
        <f t="shared" si="327"/>
        <v>0</v>
      </c>
      <c r="BB1143" s="7">
        <f t="shared" si="328"/>
        <v>0</v>
      </c>
      <c r="BC1143" s="7">
        <f t="shared" si="329"/>
        <v>1</v>
      </c>
      <c r="BD1143" s="7">
        <f t="shared" si="329"/>
        <v>0</v>
      </c>
      <c r="BE1143" s="7" t="e">
        <f t="shared" si="330"/>
        <v>#N/A</v>
      </c>
      <c r="BF1143" s="118"/>
      <c r="BI1143" s="118"/>
      <c r="BJ1143" s="118"/>
      <c r="BK1143" s="168"/>
      <c r="BM1143">
        <v>1</v>
      </c>
      <c r="BN1143">
        <v>0</v>
      </c>
      <c r="BP1143">
        <v>2</v>
      </c>
      <c r="BQ1143">
        <v>0</v>
      </c>
      <c r="BR1143">
        <v>0</v>
      </c>
      <c r="BS1143">
        <v>0</v>
      </c>
      <c r="BT1143">
        <v>1</v>
      </c>
      <c r="BV1143">
        <v>2</v>
      </c>
      <c r="BW1143">
        <v>0</v>
      </c>
      <c r="BY1143">
        <v>0</v>
      </c>
      <c r="BZ1143">
        <v>0</v>
      </c>
      <c r="CA1143">
        <v>0</v>
      </c>
      <c r="CB1143">
        <v>0</v>
      </c>
      <c r="CC1143">
        <v>0</v>
      </c>
      <c r="CD1143">
        <v>0</v>
      </c>
      <c r="CE1143">
        <v>0</v>
      </c>
      <c r="CG1143">
        <v>1</v>
      </c>
      <c r="CH1143">
        <v>3</v>
      </c>
      <c r="CI1143">
        <v>0</v>
      </c>
      <c r="CJ1143">
        <v>0</v>
      </c>
      <c r="CK1143">
        <v>1</v>
      </c>
    </row>
    <row r="1144" spans="1:89" hidden="1" outlineLevel="1">
      <c r="A1144" t="s">
        <v>2488</v>
      </c>
      <c r="B1144" s="9" t="s">
        <v>3141</v>
      </c>
      <c r="C1144" s="1">
        <f t="shared" si="324"/>
        <v>399</v>
      </c>
      <c r="D1144" s="7">
        <f t="shared" si="313"/>
        <v>2</v>
      </c>
      <c r="E1144" s="7">
        <f t="shared" si="314"/>
        <v>5</v>
      </c>
      <c r="F1144" s="7">
        <f t="shared" si="315"/>
        <v>1</v>
      </c>
      <c r="G1144" s="7">
        <f t="shared" si="311"/>
        <v>0</v>
      </c>
      <c r="H1144" s="49">
        <f t="shared" si="316"/>
        <v>30</v>
      </c>
      <c r="I1144" s="178">
        <f t="shared" si="317"/>
        <v>7.5187969924812026E-2</v>
      </c>
      <c r="J1144" s="8"/>
      <c r="K1144" s="2">
        <f t="shared" si="318"/>
        <v>0.45864661654135336</v>
      </c>
      <c r="L1144" s="2">
        <f t="shared" si="319"/>
        <v>0</v>
      </c>
      <c r="M1144" s="2">
        <f t="shared" si="320"/>
        <v>0.53383458646616544</v>
      </c>
      <c r="N1144" s="2">
        <f t="shared" si="325"/>
        <v>0</v>
      </c>
      <c r="O1144" s="2">
        <f t="shared" si="326"/>
        <v>7.5187969924811471E-3</v>
      </c>
      <c r="P1144" s="1">
        <v>183</v>
      </c>
      <c r="Q1144" s="1"/>
      <c r="R1144" s="1">
        <v>213</v>
      </c>
      <c r="S1144" s="1">
        <v>0</v>
      </c>
      <c r="T1144" s="1"/>
      <c r="U1144" s="1"/>
      <c r="W1144" s="184">
        <v>0</v>
      </c>
      <c r="X1144" s="184"/>
      <c r="Y1144" s="1">
        <v>2</v>
      </c>
      <c r="Z1144" s="1">
        <f t="shared" si="321"/>
        <v>1</v>
      </c>
      <c r="AA1144" s="184">
        <v>0</v>
      </c>
      <c r="AB1144" s="184">
        <v>0</v>
      </c>
      <c r="AC1144" s="184">
        <v>0</v>
      </c>
      <c r="AD1144" s="154"/>
      <c r="AI1144" t="str">
        <f t="shared" si="312"/>
        <v>Hampton Falls</v>
      </c>
      <c r="AJ1144" t="s">
        <v>3034</v>
      </c>
      <c r="AK1144" s="174">
        <v>1</v>
      </c>
      <c r="AL1144" s="7"/>
      <c r="AN1144" s="98">
        <v>33</v>
      </c>
      <c r="AO1144" s="100">
        <v>15</v>
      </c>
      <c r="AP1144" s="100">
        <v>80</v>
      </c>
      <c r="AQ1144" s="107">
        <v>33460</v>
      </c>
      <c r="AR1144" s="107">
        <f t="shared" si="322"/>
        <v>33015</v>
      </c>
      <c r="AS1144" t="s">
        <v>1726</v>
      </c>
      <c r="AT1144" s="110">
        <f t="shared" si="323"/>
        <v>3333460</v>
      </c>
      <c r="AW1144">
        <v>12.52</v>
      </c>
      <c r="AX1144">
        <v>0.3</v>
      </c>
      <c r="AY1144">
        <v>12.22</v>
      </c>
      <c r="BA1144" s="7">
        <f t="shared" si="327"/>
        <v>0</v>
      </c>
      <c r="BB1144" s="7">
        <f t="shared" si="328"/>
        <v>0</v>
      </c>
      <c r="BC1144" s="7">
        <f t="shared" si="329"/>
        <v>1</v>
      </c>
      <c r="BD1144" s="7">
        <f t="shared" si="329"/>
        <v>0</v>
      </c>
      <c r="BE1144" s="7">
        <f t="shared" si="330"/>
        <v>0</v>
      </c>
      <c r="BF1144" s="118"/>
      <c r="BI1144" s="118"/>
      <c r="BJ1144" s="118"/>
      <c r="BK1144" s="168"/>
      <c r="BM1144">
        <v>1</v>
      </c>
      <c r="BN1144">
        <v>0</v>
      </c>
      <c r="BP1144">
        <v>0</v>
      </c>
      <c r="BQ1144">
        <v>0</v>
      </c>
      <c r="BR1144">
        <v>0</v>
      </c>
      <c r="BS1144">
        <v>0</v>
      </c>
      <c r="BT1144">
        <v>0</v>
      </c>
      <c r="BV1144">
        <v>0</v>
      </c>
      <c r="BW1144">
        <v>0</v>
      </c>
      <c r="BY1144">
        <v>0</v>
      </c>
      <c r="BZ1144">
        <v>0</v>
      </c>
      <c r="CA1144">
        <v>0</v>
      </c>
      <c r="CB1144">
        <v>0</v>
      </c>
      <c r="CC1144">
        <v>0</v>
      </c>
      <c r="CD1144">
        <v>0</v>
      </c>
      <c r="CE1144">
        <v>0</v>
      </c>
      <c r="CG1144">
        <v>0</v>
      </c>
      <c r="CH1144">
        <v>0</v>
      </c>
      <c r="CI1144">
        <v>0</v>
      </c>
      <c r="CJ1144">
        <v>0</v>
      </c>
      <c r="CK1144">
        <v>0</v>
      </c>
    </row>
    <row r="1145" spans="1:89" hidden="1" outlineLevel="1">
      <c r="A1145" t="s">
        <v>695</v>
      </c>
      <c r="B1145" s="9" t="s">
        <v>3141</v>
      </c>
      <c r="C1145" s="1">
        <f t="shared" si="324"/>
        <v>573</v>
      </c>
      <c r="D1145" s="7">
        <f t="shared" si="313"/>
        <v>2</v>
      </c>
      <c r="E1145" s="7">
        <f t="shared" si="314"/>
        <v>6</v>
      </c>
      <c r="F1145" s="7">
        <f t="shared" si="315"/>
        <v>1</v>
      </c>
      <c r="G1145" s="7">
        <f t="shared" ref="G1145:G1208" si="331">IF(S1145&gt;0,RANK(S1145,(P1145:AD1145)),0)</f>
        <v>3</v>
      </c>
      <c r="H1145" s="49">
        <f t="shared" si="316"/>
        <v>156</v>
      </c>
      <c r="I1145" s="178">
        <f t="shared" si="317"/>
        <v>0.27225130890052357</v>
      </c>
      <c r="J1145" s="8"/>
      <c r="K1145" s="2">
        <f t="shared" si="318"/>
        <v>0.36125654450261779</v>
      </c>
      <c r="L1145" s="2">
        <f t="shared" si="319"/>
        <v>0</v>
      </c>
      <c r="M1145" s="2">
        <f t="shared" si="320"/>
        <v>0.63350785340314131</v>
      </c>
      <c r="N1145" s="2">
        <f t="shared" si="325"/>
        <v>1.7452006980802793E-3</v>
      </c>
      <c r="O1145" s="2">
        <f t="shared" si="326"/>
        <v>3.4904013961606197E-3</v>
      </c>
      <c r="P1145" s="1">
        <v>207</v>
      </c>
      <c r="Q1145" s="1"/>
      <c r="R1145" s="1">
        <v>363</v>
      </c>
      <c r="S1145" s="1">
        <v>1</v>
      </c>
      <c r="T1145" s="1"/>
      <c r="U1145" s="1"/>
      <c r="W1145" s="184">
        <v>0</v>
      </c>
      <c r="X1145" s="184"/>
      <c r="Y1145" s="1">
        <v>1</v>
      </c>
      <c r="Z1145" s="1">
        <f t="shared" si="321"/>
        <v>1</v>
      </c>
      <c r="AA1145" s="184">
        <v>0</v>
      </c>
      <c r="AB1145" s="184">
        <v>0</v>
      </c>
      <c r="AC1145" s="184">
        <v>0</v>
      </c>
      <c r="AD1145" s="154"/>
      <c r="AI1145" t="str">
        <f t="shared" si="312"/>
        <v>Hancock</v>
      </c>
      <c r="AJ1145" t="s">
        <v>120</v>
      </c>
      <c r="AK1145" s="174">
        <v>2</v>
      </c>
      <c r="AL1145" s="7"/>
      <c r="AN1145" s="98">
        <v>33</v>
      </c>
      <c r="AO1145" s="100">
        <v>11</v>
      </c>
      <c r="AP1145" s="100">
        <v>55</v>
      </c>
      <c r="AQ1145" s="107">
        <v>33700</v>
      </c>
      <c r="AR1145" s="107">
        <f t="shared" si="322"/>
        <v>33011</v>
      </c>
      <c r="AS1145" t="s">
        <v>1726</v>
      </c>
      <c r="AT1145" s="110">
        <f t="shared" si="323"/>
        <v>3333700</v>
      </c>
      <c r="AW1145">
        <v>31.22</v>
      </c>
      <c r="AX1145">
        <v>1.25</v>
      </c>
      <c r="AY1145">
        <v>29.97</v>
      </c>
      <c r="BA1145" s="7">
        <f t="shared" si="327"/>
        <v>0</v>
      </c>
      <c r="BB1145" s="7">
        <f t="shared" si="328"/>
        <v>0</v>
      </c>
      <c r="BC1145" s="7">
        <f t="shared" si="329"/>
        <v>1</v>
      </c>
      <c r="BD1145" s="7">
        <f t="shared" si="329"/>
        <v>0</v>
      </c>
      <c r="BE1145" s="7" t="e">
        <f t="shared" si="330"/>
        <v>#N/A</v>
      </c>
      <c r="BF1145" s="118"/>
      <c r="BI1145" s="118"/>
      <c r="BJ1145" s="118"/>
      <c r="BK1145" s="168"/>
      <c r="BM1145">
        <v>0</v>
      </c>
      <c r="BN1145">
        <v>0</v>
      </c>
      <c r="BP1145">
        <v>0</v>
      </c>
      <c r="BQ1145">
        <v>0</v>
      </c>
      <c r="BR1145">
        <v>0</v>
      </c>
      <c r="BS1145">
        <v>0</v>
      </c>
      <c r="BT1145">
        <v>0</v>
      </c>
      <c r="BV1145">
        <v>0</v>
      </c>
      <c r="BW1145">
        <v>0</v>
      </c>
      <c r="BY1145">
        <v>0</v>
      </c>
      <c r="BZ1145">
        <v>0</v>
      </c>
      <c r="CA1145">
        <v>0</v>
      </c>
      <c r="CB1145">
        <v>0</v>
      </c>
      <c r="CC1145">
        <v>0</v>
      </c>
      <c r="CD1145">
        <v>0</v>
      </c>
      <c r="CE1145">
        <v>0</v>
      </c>
      <c r="CG1145">
        <v>1</v>
      </c>
      <c r="CH1145">
        <v>0</v>
      </c>
      <c r="CI1145">
        <v>0</v>
      </c>
      <c r="CJ1145">
        <v>0</v>
      </c>
      <c r="CK1145">
        <v>0</v>
      </c>
    </row>
    <row r="1146" spans="1:89" hidden="1" outlineLevel="1">
      <c r="A1146" t="s">
        <v>683</v>
      </c>
      <c r="B1146" s="9" t="s">
        <v>3141</v>
      </c>
      <c r="C1146" s="1">
        <f t="shared" si="324"/>
        <v>4310</v>
      </c>
      <c r="D1146" s="7">
        <f t="shared" si="313"/>
        <v>2</v>
      </c>
      <c r="E1146" s="7">
        <f t="shared" si="314"/>
        <v>6</v>
      </c>
      <c r="F1146" s="7">
        <f t="shared" si="315"/>
        <v>1</v>
      </c>
      <c r="G1146" s="7">
        <f t="shared" si="331"/>
        <v>3</v>
      </c>
      <c r="H1146" s="49">
        <f t="shared" si="316"/>
        <v>281</v>
      </c>
      <c r="I1146" s="178">
        <f t="shared" si="317"/>
        <v>6.5197215777262174E-2</v>
      </c>
      <c r="J1146" s="8"/>
      <c r="K1146" s="2">
        <f t="shared" si="318"/>
        <v>0.4651972157772622</v>
      </c>
      <c r="L1146" s="2">
        <f t="shared" si="319"/>
        <v>0</v>
      </c>
      <c r="M1146" s="2">
        <f t="shared" si="320"/>
        <v>0.53039443155452437</v>
      </c>
      <c r="N1146" s="2">
        <f t="shared" si="325"/>
        <v>3.0162412993039443E-3</v>
      </c>
      <c r="O1146" s="2">
        <f t="shared" si="326"/>
        <v>1.3921113689095445E-3</v>
      </c>
      <c r="P1146" s="1">
        <v>2005</v>
      </c>
      <c r="Q1146" s="1"/>
      <c r="R1146" s="1">
        <v>2286</v>
      </c>
      <c r="S1146" s="1">
        <v>13</v>
      </c>
      <c r="T1146" s="1"/>
      <c r="U1146" s="1"/>
      <c r="W1146" s="184">
        <v>0</v>
      </c>
      <c r="X1146" s="184"/>
      <c r="Y1146" s="1">
        <v>3</v>
      </c>
      <c r="Z1146" s="1">
        <f t="shared" si="321"/>
        <v>3</v>
      </c>
      <c r="AA1146" s="184">
        <v>0</v>
      </c>
      <c r="AB1146" s="184">
        <v>0</v>
      </c>
      <c r="AC1146" s="184">
        <v>0</v>
      </c>
      <c r="AD1146" s="154"/>
      <c r="AI1146" t="str">
        <f t="shared" ref="AI1146:AI1205" si="332">A1146</f>
        <v>Hanover</v>
      </c>
      <c r="AJ1146" t="s">
        <v>933</v>
      </c>
      <c r="AK1146" s="174">
        <v>2</v>
      </c>
      <c r="AL1146" s="7"/>
      <c r="AN1146" s="98">
        <v>33</v>
      </c>
      <c r="AO1146" s="100">
        <v>9</v>
      </c>
      <c r="AP1146" s="100">
        <v>85</v>
      </c>
      <c r="AQ1146" s="107">
        <v>33860</v>
      </c>
      <c r="AR1146" s="107">
        <f t="shared" si="322"/>
        <v>33009</v>
      </c>
      <c r="AS1146" t="s">
        <v>1726</v>
      </c>
      <c r="AT1146" s="110">
        <f t="shared" si="323"/>
        <v>3333860</v>
      </c>
      <c r="AW1146">
        <v>50.21</v>
      </c>
      <c r="AX1146">
        <v>1.1200000000000001</v>
      </c>
      <c r="AY1146">
        <v>49.09</v>
      </c>
      <c r="BA1146" s="7">
        <f t="shared" si="327"/>
        <v>0</v>
      </c>
      <c r="BB1146" s="7">
        <f t="shared" si="328"/>
        <v>0</v>
      </c>
      <c r="BC1146" s="7">
        <f t="shared" si="329"/>
        <v>1</v>
      </c>
      <c r="BD1146" s="7">
        <f t="shared" si="329"/>
        <v>0</v>
      </c>
      <c r="BE1146" s="7" t="e">
        <f t="shared" si="330"/>
        <v>#N/A</v>
      </c>
      <c r="BF1146" s="118"/>
      <c r="BI1146" s="118"/>
      <c r="BJ1146" s="118"/>
      <c r="BK1146" s="168"/>
      <c r="BM1146">
        <v>0</v>
      </c>
      <c r="BN1146">
        <v>0</v>
      </c>
      <c r="BP1146">
        <v>0</v>
      </c>
      <c r="BQ1146">
        <v>0</v>
      </c>
      <c r="BR1146">
        <v>0</v>
      </c>
      <c r="BS1146">
        <v>0</v>
      </c>
      <c r="BT1146">
        <v>0</v>
      </c>
      <c r="BV1146">
        <v>0</v>
      </c>
      <c r="BW1146">
        <v>2</v>
      </c>
      <c r="BY1146">
        <v>0</v>
      </c>
      <c r="BZ1146">
        <v>0</v>
      </c>
      <c r="CA1146">
        <v>0</v>
      </c>
      <c r="CB1146">
        <v>0</v>
      </c>
      <c r="CC1146">
        <v>0</v>
      </c>
      <c r="CD1146">
        <v>0</v>
      </c>
      <c r="CE1146">
        <v>0</v>
      </c>
      <c r="CG1146">
        <v>0</v>
      </c>
      <c r="CH1146">
        <v>1</v>
      </c>
      <c r="CI1146">
        <v>0</v>
      </c>
      <c r="CJ1146">
        <v>0</v>
      </c>
      <c r="CK1146">
        <v>0</v>
      </c>
    </row>
    <row r="1147" spans="1:89" hidden="1" outlineLevel="1">
      <c r="A1147" t="s">
        <v>347</v>
      </c>
      <c r="B1147" s="9" t="s">
        <v>3141</v>
      </c>
      <c r="C1147" s="1">
        <f t="shared" si="324"/>
        <v>397</v>
      </c>
      <c r="D1147" s="7">
        <f t="shared" si="313"/>
        <v>2</v>
      </c>
      <c r="E1147" s="7">
        <f t="shared" si="314"/>
        <v>6</v>
      </c>
      <c r="F1147" s="7">
        <f t="shared" si="315"/>
        <v>1</v>
      </c>
      <c r="G1147" s="7">
        <f t="shared" si="331"/>
        <v>3</v>
      </c>
      <c r="H1147" s="49">
        <f t="shared" si="316"/>
        <v>90</v>
      </c>
      <c r="I1147" s="178">
        <f t="shared" si="317"/>
        <v>0.22670025188916876</v>
      </c>
      <c r="J1147" s="8"/>
      <c r="K1147" s="2">
        <f t="shared" si="318"/>
        <v>0.38035264483627201</v>
      </c>
      <c r="L1147" s="2">
        <f t="shared" si="319"/>
        <v>0</v>
      </c>
      <c r="M1147" s="2">
        <f t="shared" si="320"/>
        <v>0.60705289672544083</v>
      </c>
      <c r="N1147" s="2">
        <f t="shared" si="325"/>
        <v>7.556675062972292E-3</v>
      </c>
      <c r="O1147" s="2">
        <f t="shared" si="326"/>
        <v>5.0377833753149229E-3</v>
      </c>
      <c r="P1147" s="1">
        <v>151</v>
      </c>
      <c r="Q1147" s="1"/>
      <c r="R1147" s="1">
        <v>241</v>
      </c>
      <c r="S1147" s="1">
        <v>3</v>
      </c>
      <c r="T1147" s="1"/>
      <c r="U1147" s="1"/>
      <c r="W1147" s="184">
        <v>1</v>
      </c>
      <c r="X1147" s="184"/>
      <c r="Y1147" s="1">
        <v>1</v>
      </c>
      <c r="Z1147" s="1">
        <f t="shared" si="321"/>
        <v>0</v>
      </c>
      <c r="AA1147" s="184">
        <v>0</v>
      </c>
      <c r="AB1147" s="184">
        <v>0</v>
      </c>
      <c r="AC1147" s="184">
        <v>0</v>
      </c>
      <c r="AD1147" s="154"/>
      <c r="AI1147" t="str">
        <f t="shared" si="332"/>
        <v>Harrisville</v>
      </c>
      <c r="AJ1147" t="s">
        <v>1381</v>
      </c>
      <c r="AK1147" s="174">
        <v>2</v>
      </c>
      <c r="AL1147" s="7"/>
      <c r="AN1147" s="98">
        <v>33</v>
      </c>
      <c r="AO1147" s="100">
        <v>5</v>
      </c>
      <c r="AP1147" s="100">
        <v>30</v>
      </c>
      <c r="AQ1147" s="107">
        <v>34420</v>
      </c>
      <c r="AR1147" s="107">
        <f t="shared" si="322"/>
        <v>33005</v>
      </c>
      <c r="AS1147" t="s">
        <v>1726</v>
      </c>
      <c r="AT1147" s="110">
        <f t="shared" si="323"/>
        <v>3334420</v>
      </c>
      <c r="AW1147">
        <v>20.25</v>
      </c>
      <c r="AX1147">
        <v>1.51</v>
      </c>
      <c r="AY1147">
        <v>18.739999999999998</v>
      </c>
      <c r="BA1147" s="7">
        <f t="shared" si="327"/>
        <v>0</v>
      </c>
      <c r="BB1147" s="7">
        <f t="shared" si="328"/>
        <v>0</v>
      </c>
      <c r="BC1147" s="7">
        <f t="shared" si="329"/>
        <v>1</v>
      </c>
      <c r="BD1147" s="7">
        <f t="shared" si="329"/>
        <v>0</v>
      </c>
      <c r="BE1147" s="7" t="e">
        <f t="shared" si="330"/>
        <v>#N/A</v>
      </c>
      <c r="BF1147" s="118"/>
      <c r="BI1147" s="118"/>
      <c r="BJ1147" s="118"/>
      <c r="BK1147" s="168"/>
      <c r="BM1147">
        <v>0</v>
      </c>
      <c r="BN1147">
        <v>0</v>
      </c>
      <c r="BP1147">
        <v>0</v>
      </c>
      <c r="BQ1147">
        <v>0</v>
      </c>
      <c r="BR1147">
        <v>0</v>
      </c>
      <c r="BS1147">
        <v>0</v>
      </c>
      <c r="BT1147">
        <v>0</v>
      </c>
      <c r="BV1147">
        <v>0</v>
      </c>
      <c r="BW1147">
        <v>0</v>
      </c>
      <c r="BY1147">
        <v>0</v>
      </c>
      <c r="BZ1147">
        <v>0</v>
      </c>
      <c r="CA1147">
        <v>0</v>
      </c>
      <c r="CB1147">
        <v>0</v>
      </c>
      <c r="CC1147">
        <v>0</v>
      </c>
      <c r="CD1147">
        <v>0</v>
      </c>
      <c r="CE1147">
        <v>0</v>
      </c>
      <c r="CG1147">
        <v>0</v>
      </c>
      <c r="CH1147">
        <v>0</v>
      </c>
      <c r="CI1147">
        <v>0</v>
      </c>
      <c r="CJ1147">
        <v>0</v>
      </c>
      <c r="CK1147">
        <v>0</v>
      </c>
    </row>
    <row r="1148" spans="1:89" hidden="1" outlineLevel="1">
      <c r="A1148" t="s">
        <v>697</v>
      </c>
      <c r="B1148" s="9" t="s">
        <v>3141</v>
      </c>
      <c r="C1148" s="1">
        <f t="shared" si="324"/>
        <v>21</v>
      </c>
      <c r="D1148" s="7">
        <f t="shared" si="313"/>
        <v>2</v>
      </c>
      <c r="E1148" s="7">
        <f t="shared" si="314"/>
        <v>4</v>
      </c>
      <c r="F1148" s="7">
        <f t="shared" si="315"/>
        <v>1</v>
      </c>
      <c r="G1148" s="7">
        <f t="shared" si="331"/>
        <v>0</v>
      </c>
      <c r="H1148" s="49">
        <f t="shared" si="316"/>
        <v>5</v>
      </c>
      <c r="I1148" s="178">
        <f t="shared" si="317"/>
        <v>0.23809523809523808</v>
      </c>
      <c r="J1148" s="8"/>
      <c r="K1148" s="2">
        <f t="shared" si="318"/>
        <v>0.33333333333333331</v>
      </c>
      <c r="L1148" s="2">
        <f t="shared" si="319"/>
        <v>0</v>
      </c>
      <c r="M1148" s="2">
        <f t="shared" si="320"/>
        <v>0.5714285714285714</v>
      </c>
      <c r="N1148" s="2">
        <f t="shared" si="325"/>
        <v>0</v>
      </c>
      <c r="O1148" s="2">
        <f t="shared" si="326"/>
        <v>9.5238095238095344E-2</v>
      </c>
      <c r="P1148" s="1">
        <v>7</v>
      </c>
      <c r="Q1148" s="1"/>
      <c r="R1148" s="1">
        <v>12</v>
      </c>
      <c r="S1148" s="1">
        <v>0</v>
      </c>
      <c r="T1148" s="1"/>
      <c r="U1148" s="1"/>
      <c r="W1148" s="184">
        <v>0</v>
      </c>
      <c r="X1148" s="184"/>
      <c r="Y1148" s="1">
        <v>0</v>
      </c>
      <c r="Z1148" s="1">
        <f t="shared" si="321"/>
        <v>2</v>
      </c>
      <c r="AA1148" s="184">
        <v>0</v>
      </c>
      <c r="AB1148" s="184">
        <v>0</v>
      </c>
      <c r="AC1148" s="184">
        <v>0</v>
      </c>
      <c r="AD1148" s="154"/>
      <c r="AI1148" t="str">
        <f t="shared" si="332"/>
        <v>Hart's</v>
      </c>
      <c r="AJ1148" t="s">
        <v>1806</v>
      </c>
      <c r="AK1148" s="174">
        <v>1</v>
      </c>
      <c r="AL1148" s="7"/>
      <c r="AN1148" s="98">
        <v>33</v>
      </c>
      <c r="AO1148" s="100">
        <v>3</v>
      </c>
      <c r="AP1148" s="100">
        <v>50</v>
      </c>
      <c r="AQ1148" s="107">
        <v>34500</v>
      </c>
      <c r="AR1148" s="107">
        <f t="shared" si="322"/>
        <v>33003</v>
      </c>
      <c r="AS1148" t="s">
        <v>1726</v>
      </c>
      <c r="AT1148" s="110">
        <f t="shared" si="323"/>
        <v>3334500</v>
      </c>
      <c r="AW1148">
        <v>18.600000000000001</v>
      </c>
      <c r="AX1148">
        <v>0</v>
      </c>
      <c r="AY1148">
        <v>18.600000000000001</v>
      </c>
      <c r="BA1148" s="7">
        <f t="shared" si="327"/>
        <v>0</v>
      </c>
      <c r="BB1148" s="7">
        <f t="shared" si="328"/>
        <v>0</v>
      </c>
      <c r="BC1148" s="7">
        <f t="shared" si="329"/>
        <v>1</v>
      </c>
      <c r="BD1148" s="7">
        <f t="shared" si="329"/>
        <v>0</v>
      </c>
      <c r="BE1148" s="7">
        <f t="shared" si="330"/>
        <v>0</v>
      </c>
      <c r="BF1148" s="118"/>
      <c r="BI1148" s="118"/>
      <c r="BJ1148" s="118"/>
      <c r="BK1148" s="168"/>
      <c r="BM1148">
        <v>0</v>
      </c>
      <c r="BN1148">
        <v>0</v>
      </c>
      <c r="BP1148">
        <v>0</v>
      </c>
      <c r="BQ1148">
        <v>0</v>
      </c>
      <c r="BR1148">
        <v>2</v>
      </c>
      <c r="BS1148">
        <v>0</v>
      </c>
      <c r="BT1148">
        <v>0</v>
      </c>
      <c r="BV1148">
        <v>0</v>
      </c>
      <c r="BW1148">
        <v>0</v>
      </c>
      <c r="BY1148">
        <v>0</v>
      </c>
      <c r="BZ1148">
        <v>0</v>
      </c>
      <c r="CA1148">
        <v>0</v>
      </c>
      <c r="CB1148">
        <v>0</v>
      </c>
      <c r="CC1148">
        <v>0</v>
      </c>
      <c r="CD1148">
        <v>0</v>
      </c>
      <c r="CE1148">
        <v>0</v>
      </c>
      <c r="CG1148">
        <v>0</v>
      </c>
      <c r="CH1148">
        <v>0</v>
      </c>
      <c r="CI1148">
        <v>0</v>
      </c>
      <c r="CJ1148">
        <v>0</v>
      </c>
      <c r="CK1148">
        <v>0</v>
      </c>
    </row>
    <row r="1149" spans="1:89" hidden="1" outlineLevel="1">
      <c r="A1149" t="s">
        <v>96</v>
      </c>
      <c r="B1149" s="9" t="s">
        <v>3141</v>
      </c>
      <c r="C1149" s="1">
        <f t="shared" si="324"/>
        <v>661</v>
      </c>
      <c r="D1149" s="7">
        <f t="shared" si="313"/>
        <v>2</v>
      </c>
      <c r="E1149" s="7">
        <f t="shared" si="314"/>
        <v>5</v>
      </c>
      <c r="F1149" s="7">
        <f t="shared" si="315"/>
        <v>1</v>
      </c>
      <c r="G1149" s="7">
        <f t="shared" si="331"/>
        <v>4</v>
      </c>
      <c r="H1149" s="49">
        <f t="shared" si="316"/>
        <v>385</v>
      </c>
      <c r="I1149" s="178">
        <f t="shared" si="317"/>
        <v>0.58245083207261727</v>
      </c>
      <c r="J1149" s="8"/>
      <c r="K1149" s="2">
        <f t="shared" si="318"/>
        <v>0.19667170953101362</v>
      </c>
      <c r="L1149" s="2">
        <f t="shared" si="319"/>
        <v>0</v>
      </c>
      <c r="M1149" s="2">
        <f t="shared" si="320"/>
        <v>0.77912254160363081</v>
      </c>
      <c r="N1149" s="2">
        <f t="shared" si="325"/>
        <v>1.5128593040847202E-3</v>
      </c>
      <c r="O1149" s="2">
        <f t="shared" si="326"/>
        <v>2.2692889561270815E-2</v>
      </c>
      <c r="P1149" s="1">
        <v>130</v>
      </c>
      <c r="Q1149" s="1"/>
      <c r="R1149" s="1">
        <v>515</v>
      </c>
      <c r="S1149" s="1">
        <v>1</v>
      </c>
      <c r="T1149" s="1"/>
      <c r="U1149" s="1"/>
      <c r="W1149" s="184">
        <v>0</v>
      </c>
      <c r="X1149" s="184"/>
      <c r="Y1149" s="1">
        <v>15</v>
      </c>
      <c r="Z1149" s="1">
        <f t="shared" si="321"/>
        <v>0</v>
      </c>
      <c r="AA1149" s="184">
        <v>0</v>
      </c>
      <c r="AB1149" s="184">
        <v>0</v>
      </c>
      <c r="AC1149" s="184">
        <v>0</v>
      </c>
      <c r="AD1149" s="154"/>
      <c r="AI1149" t="str">
        <f t="shared" si="332"/>
        <v>Haverhill</v>
      </c>
      <c r="AJ1149" t="s">
        <v>933</v>
      </c>
      <c r="AK1149" s="174">
        <v>2</v>
      </c>
      <c r="AL1149" s="7"/>
      <c r="AN1149" s="98">
        <v>33</v>
      </c>
      <c r="AO1149" s="100">
        <v>9</v>
      </c>
      <c r="AP1149" s="100">
        <v>90</v>
      </c>
      <c r="AQ1149" s="107">
        <v>34820</v>
      </c>
      <c r="AR1149" s="107">
        <f t="shared" si="322"/>
        <v>33009</v>
      </c>
      <c r="AS1149" t="s">
        <v>1726</v>
      </c>
      <c r="AT1149" s="110">
        <f t="shared" si="323"/>
        <v>3334820</v>
      </c>
      <c r="AW1149">
        <v>52.44</v>
      </c>
      <c r="AX1149">
        <v>1.36</v>
      </c>
      <c r="AY1149">
        <v>51.08</v>
      </c>
      <c r="BA1149" s="7">
        <f t="shared" si="327"/>
        <v>0</v>
      </c>
      <c r="BB1149" s="7">
        <f t="shared" si="328"/>
        <v>0</v>
      </c>
      <c r="BC1149" s="7">
        <f t="shared" si="329"/>
        <v>1</v>
      </c>
      <c r="BD1149" s="7">
        <f t="shared" si="329"/>
        <v>0</v>
      </c>
      <c r="BE1149" s="7" t="e">
        <f t="shared" si="330"/>
        <v>#N/A</v>
      </c>
      <c r="BF1149" s="118"/>
      <c r="BI1149" s="118"/>
      <c r="BJ1149" s="118"/>
      <c r="BK1149" s="168"/>
      <c r="BM1149">
        <v>0</v>
      </c>
      <c r="BN1149">
        <v>0</v>
      </c>
      <c r="BP1149">
        <v>0</v>
      </c>
      <c r="BQ1149">
        <v>0</v>
      </c>
      <c r="BR1149">
        <v>0</v>
      </c>
      <c r="BS1149">
        <v>0</v>
      </c>
      <c r="BT1149">
        <v>0</v>
      </c>
      <c r="BV1149">
        <v>0</v>
      </c>
      <c r="BW1149">
        <v>0</v>
      </c>
      <c r="BY1149">
        <v>0</v>
      </c>
      <c r="BZ1149">
        <v>0</v>
      </c>
      <c r="CA1149">
        <v>0</v>
      </c>
      <c r="CB1149">
        <v>0</v>
      </c>
      <c r="CC1149">
        <v>0</v>
      </c>
      <c r="CD1149">
        <v>0</v>
      </c>
      <c r="CE1149">
        <v>0</v>
      </c>
      <c r="CG1149">
        <v>0</v>
      </c>
      <c r="CH1149">
        <v>0</v>
      </c>
      <c r="CI1149">
        <v>0</v>
      </c>
      <c r="CJ1149">
        <v>0</v>
      </c>
      <c r="CK1149">
        <v>0</v>
      </c>
    </row>
    <row r="1150" spans="1:89" hidden="1" outlineLevel="1">
      <c r="A1150" t="s">
        <v>2830</v>
      </c>
      <c r="B1150" s="9" t="s">
        <v>3141</v>
      </c>
      <c r="C1150" s="1">
        <f t="shared" si="324"/>
        <v>96</v>
      </c>
      <c r="D1150" s="7">
        <f t="shared" si="313"/>
        <v>2</v>
      </c>
      <c r="E1150" s="7">
        <f t="shared" si="314"/>
        <v>4</v>
      </c>
      <c r="F1150" s="7">
        <f t="shared" si="315"/>
        <v>1</v>
      </c>
      <c r="G1150" s="7">
        <f t="shared" si="331"/>
        <v>0</v>
      </c>
      <c r="H1150" s="49">
        <f t="shared" si="316"/>
        <v>35</v>
      </c>
      <c r="I1150" s="178">
        <f t="shared" si="317"/>
        <v>0.36458333333333331</v>
      </c>
      <c r="J1150" s="8"/>
      <c r="K1150" s="2">
        <f t="shared" si="318"/>
        <v>0.3125</v>
      </c>
      <c r="L1150" s="2">
        <f t="shared" si="319"/>
        <v>0</v>
      </c>
      <c r="M1150" s="2">
        <f t="shared" si="320"/>
        <v>0.67708333333333337</v>
      </c>
      <c r="N1150" s="2">
        <f t="shared" si="325"/>
        <v>0</v>
      </c>
      <c r="O1150" s="2">
        <f t="shared" si="326"/>
        <v>1.041666666666663E-2</v>
      </c>
      <c r="P1150" s="1">
        <v>30</v>
      </c>
      <c r="Q1150" s="1"/>
      <c r="R1150" s="1">
        <v>65</v>
      </c>
      <c r="S1150" s="1">
        <v>0</v>
      </c>
      <c r="T1150" s="1"/>
      <c r="U1150" s="1"/>
      <c r="W1150" s="184">
        <v>0</v>
      </c>
      <c r="X1150" s="184"/>
      <c r="Y1150" s="1">
        <v>0</v>
      </c>
      <c r="Z1150" s="1">
        <f t="shared" si="321"/>
        <v>0</v>
      </c>
      <c r="AA1150" s="184">
        <v>0</v>
      </c>
      <c r="AB1150" s="184">
        <v>0</v>
      </c>
      <c r="AC1150" s="184">
        <v>1</v>
      </c>
      <c r="AD1150" s="154"/>
      <c r="AI1150" t="str">
        <f t="shared" si="332"/>
        <v>Hebron</v>
      </c>
      <c r="AJ1150" t="s">
        <v>933</v>
      </c>
      <c r="AK1150" s="174">
        <v>2</v>
      </c>
      <c r="AL1150" s="7"/>
      <c r="AN1150" s="98">
        <v>33</v>
      </c>
      <c r="AO1150" s="100">
        <v>9</v>
      </c>
      <c r="AP1150" s="100">
        <v>95</v>
      </c>
      <c r="AQ1150" s="107">
        <v>35220</v>
      </c>
      <c r="AR1150" s="107">
        <f t="shared" si="322"/>
        <v>33009</v>
      </c>
      <c r="AS1150" t="s">
        <v>1726</v>
      </c>
      <c r="AT1150" s="110">
        <f t="shared" si="323"/>
        <v>3335220</v>
      </c>
      <c r="AW1150">
        <v>18.899999999999999</v>
      </c>
      <c r="AX1150">
        <v>2.06</v>
      </c>
      <c r="AY1150">
        <v>16.829999999999998</v>
      </c>
      <c r="BA1150" s="7">
        <f t="shared" si="327"/>
        <v>0</v>
      </c>
      <c r="BB1150" s="7">
        <f t="shared" si="328"/>
        <v>0</v>
      </c>
      <c r="BC1150" s="7">
        <f t="shared" si="329"/>
        <v>1</v>
      </c>
      <c r="BD1150" s="7">
        <f t="shared" si="329"/>
        <v>0</v>
      </c>
      <c r="BE1150" s="7">
        <f t="shared" si="330"/>
        <v>0</v>
      </c>
      <c r="BF1150" s="118"/>
      <c r="BI1150" s="118"/>
      <c r="BJ1150" s="118"/>
      <c r="BK1150" s="168"/>
      <c r="BM1150">
        <v>0</v>
      </c>
      <c r="BN1150">
        <v>0</v>
      </c>
      <c r="BP1150">
        <v>0</v>
      </c>
      <c r="BQ1150">
        <v>0</v>
      </c>
      <c r="BR1150">
        <v>0</v>
      </c>
      <c r="BS1150">
        <v>0</v>
      </c>
      <c r="BT1150">
        <v>0</v>
      </c>
      <c r="BV1150">
        <v>0</v>
      </c>
      <c r="BW1150">
        <v>0</v>
      </c>
      <c r="BY1150">
        <v>0</v>
      </c>
      <c r="BZ1150">
        <v>0</v>
      </c>
      <c r="CA1150">
        <v>0</v>
      </c>
      <c r="CB1150">
        <v>0</v>
      </c>
      <c r="CC1150">
        <v>0</v>
      </c>
      <c r="CD1150">
        <v>0</v>
      </c>
      <c r="CE1150">
        <v>0</v>
      </c>
      <c r="CG1150">
        <v>0</v>
      </c>
      <c r="CH1150">
        <v>0</v>
      </c>
      <c r="CI1150">
        <v>0</v>
      </c>
      <c r="CJ1150">
        <v>0</v>
      </c>
      <c r="CK1150">
        <v>0</v>
      </c>
    </row>
    <row r="1151" spans="1:89" hidden="1" outlineLevel="1">
      <c r="A1151" t="s">
        <v>373</v>
      </c>
      <c r="B1151" s="9" t="s">
        <v>3141</v>
      </c>
      <c r="C1151" s="1">
        <f t="shared" si="324"/>
        <v>1053</v>
      </c>
      <c r="D1151" s="7">
        <f t="shared" si="313"/>
        <v>2</v>
      </c>
      <c r="E1151" s="7">
        <f t="shared" si="314"/>
        <v>7</v>
      </c>
      <c r="F1151" s="7">
        <f t="shared" si="315"/>
        <v>1</v>
      </c>
      <c r="G1151" s="7">
        <f t="shared" si="331"/>
        <v>5</v>
      </c>
      <c r="H1151" s="49">
        <f t="shared" si="316"/>
        <v>310</v>
      </c>
      <c r="I1151" s="178">
        <f t="shared" si="317"/>
        <v>0.29439696106362773</v>
      </c>
      <c r="J1151" s="8"/>
      <c r="K1151" s="2">
        <f t="shared" si="318"/>
        <v>0.34567901234567899</v>
      </c>
      <c r="L1151" s="2">
        <f t="shared" si="319"/>
        <v>0</v>
      </c>
      <c r="M1151" s="2">
        <f t="shared" si="320"/>
        <v>0.64007597340930678</v>
      </c>
      <c r="N1151" s="2">
        <f t="shared" si="325"/>
        <v>2.8490028490028491E-3</v>
      </c>
      <c r="O1151" s="2">
        <f t="shared" si="326"/>
        <v>1.1396011396011383E-2</v>
      </c>
      <c r="P1151" s="1">
        <v>364</v>
      </c>
      <c r="Q1151" s="1"/>
      <c r="R1151" s="1">
        <v>674</v>
      </c>
      <c r="S1151" s="1">
        <v>3</v>
      </c>
      <c r="T1151" s="1"/>
      <c r="U1151" s="1"/>
      <c r="W1151" s="184">
        <v>0</v>
      </c>
      <c r="X1151" s="184"/>
      <c r="Y1151" s="1">
        <v>5</v>
      </c>
      <c r="Z1151" s="1">
        <f t="shared" si="321"/>
        <v>6</v>
      </c>
      <c r="AA1151" s="184">
        <v>0</v>
      </c>
      <c r="AB1151" s="184">
        <v>1</v>
      </c>
      <c r="AC1151" s="184">
        <v>0</v>
      </c>
      <c r="AD1151" s="154"/>
      <c r="AI1151" t="str">
        <f t="shared" si="332"/>
        <v>Henniker</v>
      </c>
      <c r="AJ1151" t="s">
        <v>1658</v>
      </c>
      <c r="AK1151" s="174">
        <v>2</v>
      </c>
      <c r="AL1151" s="7"/>
      <c r="AN1151" s="98">
        <v>33</v>
      </c>
      <c r="AO1151" s="100">
        <v>13</v>
      </c>
      <c r="AP1151" s="100">
        <v>65</v>
      </c>
      <c r="AQ1151" s="107">
        <v>35540</v>
      </c>
      <c r="AR1151" s="107">
        <f t="shared" si="322"/>
        <v>33013</v>
      </c>
      <c r="AS1151" t="s">
        <v>1726</v>
      </c>
      <c r="AT1151" s="110">
        <f t="shared" si="323"/>
        <v>3335540</v>
      </c>
      <c r="AW1151">
        <v>44.81</v>
      </c>
      <c r="AX1151">
        <v>0.68</v>
      </c>
      <c r="AY1151">
        <v>44.13</v>
      </c>
      <c r="BA1151" s="7">
        <f t="shared" si="327"/>
        <v>0</v>
      </c>
      <c r="BB1151" s="7">
        <f t="shared" si="328"/>
        <v>0</v>
      </c>
      <c r="BC1151" s="7">
        <f t="shared" si="329"/>
        <v>1</v>
      </c>
      <c r="BD1151" s="7">
        <f t="shared" si="329"/>
        <v>0</v>
      </c>
      <c r="BE1151" s="7" t="e">
        <f t="shared" si="330"/>
        <v>#N/A</v>
      </c>
      <c r="BF1151" s="118"/>
      <c r="BI1151" s="118"/>
      <c r="BJ1151" s="118"/>
      <c r="BK1151" s="168"/>
      <c r="BM1151">
        <v>0</v>
      </c>
      <c r="BN1151">
        <v>1</v>
      </c>
      <c r="BP1151">
        <v>0</v>
      </c>
      <c r="BQ1151">
        <v>0</v>
      </c>
      <c r="BR1151">
        <v>0</v>
      </c>
      <c r="BS1151">
        <v>0</v>
      </c>
      <c r="BT1151">
        <v>0</v>
      </c>
      <c r="BV1151">
        <v>0</v>
      </c>
      <c r="BW1151">
        <v>0</v>
      </c>
      <c r="BY1151">
        <v>0</v>
      </c>
      <c r="BZ1151">
        <v>0</v>
      </c>
      <c r="CA1151">
        <v>0</v>
      </c>
      <c r="CB1151">
        <v>0</v>
      </c>
      <c r="CC1151">
        <v>0</v>
      </c>
      <c r="CD1151">
        <v>0</v>
      </c>
      <c r="CE1151">
        <v>2</v>
      </c>
      <c r="CG1151">
        <v>1</v>
      </c>
      <c r="CH1151">
        <v>2</v>
      </c>
      <c r="CI1151">
        <v>0</v>
      </c>
      <c r="CJ1151">
        <v>0</v>
      </c>
      <c r="CK1151">
        <v>0</v>
      </c>
    </row>
    <row r="1152" spans="1:89" hidden="1" outlineLevel="1">
      <c r="A1152" t="s">
        <v>1195</v>
      </c>
      <c r="B1152" s="9" t="s">
        <v>3141</v>
      </c>
      <c r="C1152" s="1">
        <f t="shared" si="324"/>
        <v>152</v>
      </c>
      <c r="D1152" s="7">
        <f t="shared" si="313"/>
        <v>2</v>
      </c>
      <c r="E1152" s="7">
        <f t="shared" si="314"/>
        <v>6</v>
      </c>
      <c r="F1152" s="7">
        <f t="shared" si="315"/>
        <v>1</v>
      </c>
      <c r="G1152" s="7">
        <f t="shared" si="331"/>
        <v>4</v>
      </c>
      <c r="H1152" s="49">
        <f t="shared" si="316"/>
        <v>58</v>
      </c>
      <c r="I1152" s="178">
        <f t="shared" si="317"/>
        <v>0.38157894736842107</v>
      </c>
      <c r="J1152" s="8"/>
      <c r="K1152" s="2">
        <f t="shared" si="318"/>
        <v>0.28289473684210525</v>
      </c>
      <c r="L1152" s="2">
        <f t="shared" si="319"/>
        <v>0</v>
      </c>
      <c r="M1152" s="2">
        <f t="shared" si="320"/>
        <v>0.66447368421052633</v>
      </c>
      <c r="N1152" s="2">
        <f t="shared" si="325"/>
        <v>1.3157894736842105E-2</v>
      </c>
      <c r="O1152" s="2">
        <f t="shared" si="326"/>
        <v>3.9473684210526258E-2</v>
      </c>
      <c r="P1152" s="1">
        <v>43</v>
      </c>
      <c r="Q1152" s="1"/>
      <c r="R1152" s="1">
        <v>101</v>
      </c>
      <c r="S1152" s="1">
        <v>2</v>
      </c>
      <c r="T1152" s="1"/>
      <c r="U1152" s="1"/>
      <c r="W1152" s="184">
        <v>0</v>
      </c>
      <c r="X1152" s="184"/>
      <c r="Y1152" s="1">
        <v>5</v>
      </c>
      <c r="Z1152" s="1">
        <f t="shared" si="321"/>
        <v>1</v>
      </c>
      <c r="AA1152" s="184">
        <v>0</v>
      </c>
      <c r="AB1152" s="184">
        <v>0</v>
      </c>
      <c r="AC1152" s="184">
        <v>0</v>
      </c>
      <c r="AD1152" s="154"/>
      <c r="AI1152" t="str">
        <f t="shared" si="332"/>
        <v>Hill</v>
      </c>
      <c r="AJ1152" t="s">
        <v>1658</v>
      </c>
      <c r="AK1152" s="174">
        <v>2</v>
      </c>
      <c r="AL1152" s="7"/>
      <c r="AN1152" s="98">
        <v>33</v>
      </c>
      <c r="AO1152" s="100">
        <v>13</v>
      </c>
      <c r="AP1152" s="100">
        <v>70</v>
      </c>
      <c r="AQ1152" s="107">
        <v>35860</v>
      </c>
      <c r="AR1152" s="107">
        <f t="shared" si="322"/>
        <v>33013</v>
      </c>
      <c r="AS1152" t="s">
        <v>1726</v>
      </c>
      <c r="AT1152" s="110">
        <f t="shared" si="323"/>
        <v>3335860</v>
      </c>
      <c r="AW1152">
        <v>26.87</v>
      </c>
      <c r="AX1152">
        <v>0.16</v>
      </c>
      <c r="AY1152">
        <v>26.71</v>
      </c>
      <c r="BA1152" s="7">
        <f t="shared" si="327"/>
        <v>0</v>
      </c>
      <c r="BB1152" s="7">
        <f t="shared" si="328"/>
        <v>0</v>
      </c>
      <c r="BC1152" s="7">
        <f t="shared" si="329"/>
        <v>1</v>
      </c>
      <c r="BD1152" s="7">
        <f t="shared" si="329"/>
        <v>0</v>
      </c>
      <c r="BE1152" s="7" t="e">
        <f t="shared" si="330"/>
        <v>#N/A</v>
      </c>
      <c r="BF1152" s="118"/>
      <c r="BI1152" s="118"/>
      <c r="BJ1152" s="118"/>
      <c r="BK1152" s="168"/>
      <c r="BM1152">
        <v>0</v>
      </c>
      <c r="BN1152">
        <v>0</v>
      </c>
      <c r="BP1152">
        <v>0</v>
      </c>
      <c r="BQ1152">
        <v>0</v>
      </c>
      <c r="BR1152">
        <v>0</v>
      </c>
      <c r="BS1152">
        <v>0</v>
      </c>
      <c r="BT1152">
        <v>0</v>
      </c>
      <c r="BV1152">
        <v>0</v>
      </c>
      <c r="BW1152">
        <v>0</v>
      </c>
      <c r="BY1152">
        <v>0</v>
      </c>
      <c r="BZ1152">
        <v>0</v>
      </c>
      <c r="CA1152">
        <v>0</v>
      </c>
      <c r="CB1152">
        <v>0</v>
      </c>
      <c r="CC1152">
        <v>0</v>
      </c>
      <c r="CD1152">
        <v>0</v>
      </c>
      <c r="CE1152">
        <v>0</v>
      </c>
      <c r="CG1152">
        <v>1</v>
      </c>
      <c r="CH1152">
        <v>0</v>
      </c>
      <c r="CI1152">
        <v>0</v>
      </c>
      <c r="CJ1152">
        <v>0</v>
      </c>
      <c r="CK1152">
        <v>0</v>
      </c>
    </row>
    <row r="1153" spans="1:89" hidden="1" outlineLevel="1">
      <c r="A1153" t="s">
        <v>120</v>
      </c>
      <c r="B1153" s="9" t="s">
        <v>3141</v>
      </c>
      <c r="C1153" s="1">
        <f t="shared" si="324"/>
        <v>925</v>
      </c>
      <c r="D1153" s="7">
        <f t="shared" si="313"/>
        <v>2</v>
      </c>
      <c r="E1153" s="7">
        <f t="shared" si="314"/>
        <v>7</v>
      </c>
      <c r="F1153" s="7">
        <f t="shared" si="315"/>
        <v>1</v>
      </c>
      <c r="G1153" s="7">
        <f t="shared" si="331"/>
        <v>4</v>
      </c>
      <c r="H1153" s="49">
        <f t="shared" si="316"/>
        <v>380</v>
      </c>
      <c r="I1153" s="178">
        <f t="shared" si="317"/>
        <v>0.41081081081081083</v>
      </c>
      <c r="J1153" s="8"/>
      <c r="K1153" s="2">
        <f t="shared" si="318"/>
        <v>0.28864864864864864</v>
      </c>
      <c r="L1153" s="2">
        <f t="shared" si="319"/>
        <v>0</v>
      </c>
      <c r="M1153" s="2">
        <f t="shared" si="320"/>
        <v>0.69945945945945942</v>
      </c>
      <c r="N1153" s="2">
        <f t="shared" si="325"/>
        <v>2.1621621621621622E-3</v>
      </c>
      <c r="O1153" s="2">
        <f t="shared" si="326"/>
        <v>9.7297297297298298E-3</v>
      </c>
      <c r="P1153" s="1">
        <v>267</v>
      </c>
      <c r="Q1153" s="1"/>
      <c r="R1153" s="1">
        <v>647</v>
      </c>
      <c r="S1153" s="1">
        <v>2</v>
      </c>
      <c r="T1153" s="1"/>
      <c r="U1153" s="1"/>
      <c r="W1153" s="184">
        <v>0</v>
      </c>
      <c r="X1153" s="184"/>
      <c r="Y1153" s="1">
        <v>7</v>
      </c>
      <c r="Z1153" s="1">
        <f t="shared" si="321"/>
        <v>1</v>
      </c>
      <c r="AA1153" s="184">
        <v>0</v>
      </c>
      <c r="AB1153" s="184">
        <v>0</v>
      </c>
      <c r="AC1153" s="184">
        <v>1</v>
      </c>
      <c r="AD1153" s="154"/>
      <c r="AI1153" t="str">
        <f t="shared" si="332"/>
        <v>Hillsborough</v>
      </c>
      <c r="AJ1153" t="s">
        <v>120</v>
      </c>
      <c r="AK1153" s="174">
        <v>2</v>
      </c>
      <c r="AL1153" s="7"/>
      <c r="AN1153" s="98">
        <v>33</v>
      </c>
      <c r="AO1153" s="100">
        <v>11</v>
      </c>
      <c r="AP1153" s="100">
        <v>60</v>
      </c>
      <c r="AQ1153" s="107">
        <v>36180</v>
      </c>
      <c r="AR1153" s="107">
        <f t="shared" si="322"/>
        <v>33011</v>
      </c>
      <c r="AS1153" t="s">
        <v>1726</v>
      </c>
      <c r="AT1153" s="110">
        <f t="shared" si="323"/>
        <v>3336180</v>
      </c>
      <c r="AW1153">
        <v>44.63</v>
      </c>
      <c r="AX1153">
        <v>1</v>
      </c>
      <c r="AY1153">
        <v>43.63</v>
      </c>
      <c r="BA1153" s="7">
        <f t="shared" si="327"/>
        <v>0</v>
      </c>
      <c r="BB1153" s="7">
        <f t="shared" si="328"/>
        <v>0</v>
      </c>
      <c r="BC1153" s="7">
        <f t="shared" si="329"/>
        <v>1</v>
      </c>
      <c r="BD1153" s="7">
        <f t="shared" si="329"/>
        <v>0</v>
      </c>
      <c r="BE1153" s="7" t="e">
        <f t="shared" si="330"/>
        <v>#N/A</v>
      </c>
      <c r="BF1153" s="118"/>
      <c r="BI1153" s="118"/>
      <c r="BJ1153" s="118"/>
      <c r="BK1153" s="168"/>
      <c r="BM1153">
        <v>0</v>
      </c>
      <c r="BN1153">
        <v>0</v>
      </c>
      <c r="BP1153">
        <v>0</v>
      </c>
      <c r="BQ1153">
        <v>0</v>
      </c>
      <c r="BR1153">
        <v>0</v>
      </c>
      <c r="BS1153">
        <v>0</v>
      </c>
      <c r="BT1153">
        <v>0</v>
      </c>
      <c r="BV1153">
        <v>0</v>
      </c>
      <c r="BW1153">
        <v>0</v>
      </c>
      <c r="BY1153">
        <v>0</v>
      </c>
      <c r="BZ1153">
        <v>0</v>
      </c>
      <c r="CA1153">
        <v>0</v>
      </c>
      <c r="CB1153">
        <v>0</v>
      </c>
      <c r="CC1153">
        <v>0</v>
      </c>
      <c r="CD1153">
        <v>0</v>
      </c>
      <c r="CE1153">
        <v>1</v>
      </c>
      <c r="CG1153">
        <v>0</v>
      </c>
      <c r="CH1153">
        <v>0</v>
      </c>
      <c r="CI1153">
        <v>0</v>
      </c>
      <c r="CJ1153">
        <v>0</v>
      </c>
      <c r="CK1153">
        <v>0</v>
      </c>
    </row>
    <row r="1154" spans="1:89" hidden="1" outlineLevel="1">
      <c r="A1154" t="s">
        <v>64</v>
      </c>
      <c r="B1154" s="9" t="s">
        <v>3141</v>
      </c>
      <c r="C1154" s="1">
        <f t="shared" si="324"/>
        <v>732</v>
      </c>
      <c r="D1154" s="7">
        <f t="shared" si="313"/>
        <v>2</v>
      </c>
      <c r="E1154" s="7">
        <f t="shared" si="314"/>
        <v>6</v>
      </c>
      <c r="F1154" s="7">
        <f t="shared" si="315"/>
        <v>1</v>
      </c>
      <c r="G1154" s="7">
        <f t="shared" si="331"/>
        <v>0</v>
      </c>
      <c r="H1154" s="49">
        <f t="shared" si="316"/>
        <v>333</v>
      </c>
      <c r="I1154" s="178">
        <f t="shared" si="317"/>
        <v>0.45491803278688525</v>
      </c>
      <c r="J1154" s="8"/>
      <c r="K1154" s="2">
        <f t="shared" si="318"/>
        <v>0.26775956284153007</v>
      </c>
      <c r="L1154" s="2">
        <f t="shared" si="319"/>
        <v>0</v>
      </c>
      <c r="M1154" s="2">
        <f t="shared" si="320"/>
        <v>0.72267759562841527</v>
      </c>
      <c r="N1154" s="2">
        <f t="shared" si="325"/>
        <v>0</v>
      </c>
      <c r="O1154" s="2">
        <f t="shared" si="326"/>
        <v>9.5628415300545999E-3</v>
      </c>
      <c r="P1154" s="1">
        <v>196</v>
      </c>
      <c r="Q1154" s="1"/>
      <c r="R1154" s="1">
        <v>529</v>
      </c>
      <c r="S1154" s="1">
        <v>0</v>
      </c>
      <c r="T1154" s="1"/>
      <c r="U1154" s="1"/>
      <c r="W1154" s="184">
        <v>0</v>
      </c>
      <c r="X1154" s="184"/>
      <c r="Y1154" s="1">
        <v>4</v>
      </c>
      <c r="Z1154" s="1">
        <f t="shared" si="321"/>
        <v>2</v>
      </c>
      <c r="AA1154" s="184">
        <v>1</v>
      </c>
      <c r="AB1154" s="184">
        <v>0</v>
      </c>
      <c r="AC1154" s="184">
        <v>0</v>
      </c>
      <c r="AD1154" s="154"/>
      <c r="AI1154" t="str">
        <f t="shared" si="332"/>
        <v>Hinsdale</v>
      </c>
      <c r="AJ1154" t="s">
        <v>1381</v>
      </c>
      <c r="AK1154" s="174">
        <v>2</v>
      </c>
      <c r="AL1154" s="7"/>
      <c r="AN1154" s="98">
        <v>33</v>
      </c>
      <c r="AO1154" s="100">
        <v>5</v>
      </c>
      <c r="AP1154" s="100">
        <v>35</v>
      </c>
      <c r="AQ1154" s="107">
        <v>36660</v>
      </c>
      <c r="AR1154" s="107">
        <f t="shared" si="322"/>
        <v>33005</v>
      </c>
      <c r="AS1154" t="s">
        <v>1726</v>
      </c>
      <c r="AT1154" s="110">
        <f t="shared" si="323"/>
        <v>3336660</v>
      </c>
      <c r="AW1154">
        <v>22.78</v>
      </c>
      <c r="AX1154">
        <v>2.1</v>
      </c>
      <c r="AY1154">
        <v>20.68</v>
      </c>
      <c r="BA1154" s="7">
        <f t="shared" si="327"/>
        <v>0</v>
      </c>
      <c r="BB1154" s="7">
        <f t="shared" si="328"/>
        <v>0</v>
      </c>
      <c r="BC1154" s="7">
        <f t="shared" si="329"/>
        <v>1</v>
      </c>
      <c r="BD1154" s="7">
        <f t="shared" si="329"/>
        <v>0</v>
      </c>
      <c r="BE1154" s="7">
        <f t="shared" si="330"/>
        <v>0</v>
      </c>
      <c r="BF1154" s="118"/>
      <c r="BI1154" s="118"/>
      <c r="BJ1154" s="118"/>
      <c r="BK1154" s="168"/>
      <c r="BM1154">
        <v>0</v>
      </c>
      <c r="BN1154">
        <v>0</v>
      </c>
      <c r="BP1154">
        <v>0</v>
      </c>
      <c r="BQ1154">
        <v>0</v>
      </c>
      <c r="BR1154">
        <v>0</v>
      </c>
      <c r="BS1154">
        <v>0</v>
      </c>
      <c r="BT1154">
        <v>0</v>
      </c>
      <c r="BV1154">
        <v>0</v>
      </c>
      <c r="BW1154">
        <v>0</v>
      </c>
      <c r="BY1154">
        <v>0</v>
      </c>
      <c r="BZ1154">
        <v>0</v>
      </c>
      <c r="CA1154">
        <v>0</v>
      </c>
      <c r="CB1154">
        <v>1</v>
      </c>
      <c r="CC1154">
        <v>0</v>
      </c>
      <c r="CD1154">
        <v>0</v>
      </c>
      <c r="CE1154">
        <v>0</v>
      </c>
      <c r="CG1154">
        <v>0</v>
      </c>
      <c r="CH1154">
        <v>0</v>
      </c>
      <c r="CI1154">
        <v>1</v>
      </c>
      <c r="CJ1154">
        <v>0</v>
      </c>
      <c r="CK1154">
        <v>0</v>
      </c>
    </row>
    <row r="1155" spans="1:89" hidden="1" outlineLevel="1">
      <c r="A1155" t="s">
        <v>1331</v>
      </c>
      <c r="B1155" s="9" t="s">
        <v>3141</v>
      </c>
      <c r="C1155" s="1">
        <f t="shared" si="324"/>
        <v>521</v>
      </c>
      <c r="D1155" s="7">
        <f t="shared" si="313"/>
        <v>2</v>
      </c>
      <c r="E1155" s="7">
        <f t="shared" si="314"/>
        <v>5</v>
      </c>
      <c r="F1155" s="7">
        <f t="shared" si="315"/>
        <v>1</v>
      </c>
      <c r="G1155" s="7">
        <f t="shared" si="331"/>
        <v>0</v>
      </c>
      <c r="H1155" s="49">
        <f t="shared" si="316"/>
        <v>85</v>
      </c>
      <c r="I1155" s="178">
        <f t="shared" si="317"/>
        <v>0.16314779270633398</v>
      </c>
      <c r="J1155" s="8"/>
      <c r="K1155" s="2">
        <f t="shared" si="318"/>
        <v>0.40882917466410751</v>
      </c>
      <c r="L1155" s="2">
        <f t="shared" si="319"/>
        <v>0</v>
      </c>
      <c r="M1155" s="2">
        <f t="shared" si="320"/>
        <v>0.57197696737044146</v>
      </c>
      <c r="N1155" s="2">
        <f t="shared" si="325"/>
        <v>0</v>
      </c>
      <c r="O1155" s="2">
        <f t="shared" si="326"/>
        <v>1.9193857965451033E-2</v>
      </c>
      <c r="P1155" s="1">
        <v>213</v>
      </c>
      <c r="Q1155" s="1"/>
      <c r="R1155" s="1">
        <v>298</v>
      </c>
      <c r="S1155" s="1">
        <v>0</v>
      </c>
      <c r="T1155" s="1"/>
      <c r="U1155" s="1"/>
      <c r="W1155" s="184">
        <v>0</v>
      </c>
      <c r="X1155" s="184"/>
      <c r="Y1155" s="1">
        <v>7</v>
      </c>
      <c r="Z1155" s="1">
        <f t="shared" si="321"/>
        <v>3</v>
      </c>
      <c r="AA1155" s="184">
        <v>0</v>
      </c>
      <c r="AB1155" s="184">
        <v>0</v>
      </c>
      <c r="AC1155" s="184">
        <v>0</v>
      </c>
      <c r="AD1155" s="154"/>
      <c r="AI1155" t="str">
        <f t="shared" si="332"/>
        <v>Holderness</v>
      </c>
      <c r="AJ1155" t="s">
        <v>933</v>
      </c>
      <c r="AK1155" s="174">
        <v>2</v>
      </c>
      <c r="AL1155" s="7"/>
      <c r="AN1155" s="98">
        <v>33</v>
      </c>
      <c r="AO1155" s="100">
        <v>9</v>
      </c>
      <c r="AP1155" s="100">
        <v>100</v>
      </c>
      <c r="AQ1155" s="107">
        <v>36900</v>
      </c>
      <c r="AR1155" s="107">
        <f t="shared" si="322"/>
        <v>33009</v>
      </c>
      <c r="AS1155" t="s">
        <v>1726</v>
      </c>
      <c r="AT1155" s="110">
        <f t="shared" si="323"/>
        <v>3336900</v>
      </c>
      <c r="AW1155">
        <v>35.630000000000003</v>
      </c>
      <c r="AX1155">
        <v>5.25</v>
      </c>
      <c r="AY1155">
        <v>30.38</v>
      </c>
      <c r="BA1155" s="7">
        <f t="shared" si="327"/>
        <v>0</v>
      </c>
      <c r="BB1155" s="7">
        <f t="shared" si="328"/>
        <v>0</v>
      </c>
      <c r="BC1155" s="7">
        <f t="shared" si="329"/>
        <v>1</v>
      </c>
      <c r="BD1155" s="7">
        <f t="shared" si="329"/>
        <v>0</v>
      </c>
      <c r="BE1155" s="7">
        <f t="shared" si="330"/>
        <v>0</v>
      </c>
      <c r="BF1155" s="118"/>
      <c r="BI1155" s="118"/>
      <c r="BJ1155" s="118"/>
      <c r="BK1155" s="168"/>
      <c r="BM1155">
        <v>2</v>
      </c>
      <c r="BN1155">
        <v>0</v>
      </c>
      <c r="BP1155">
        <v>0</v>
      </c>
      <c r="BQ1155">
        <v>0</v>
      </c>
      <c r="BR1155">
        <v>0</v>
      </c>
      <c r="BS1155">
        <v>0</v>
      </c>
      <c r="BT1155">
        <v>0</v>
      </c>
      <c r="BV1155">
        <v>0</v>
      </c>
      <c r="BW1155">
        <v>0</v>
      </c>
      <c r="BY1155">
        <v>0</v>
      </c>
      <c r="BZ1155">
        <v>0</v>
      </c>
      <c r="CA1155">
        <v>0</v>
      </c>
      <c r="CB1155">
        <v>0</v>
      </c>
      <c r="CC1155">
        <v>0</v>
      </c>
      <c r="CD1155">
        <v>0</v>
      </c>
      <c r="CE1155">
        <v>0</v>
      </c>
      <c r="CG1155">
        <v>0</v>
      </c>
      <c r="CH1155">
        <v>1</v>
      </c>
      <c r="CI1155">
        <v>0</v>
      </c>
      <c r="CJ1155">
        <v>0</v>
      </c>
      <c r="CK1155">
        <v>0</v>
      </c>
    </row>
    <row r="1156" spans="1:89" hidden="1" outlineLevel="1">
      <c r="A1156" t="s">
        <v>1330</v>
      </c>
      <c r="B1156" s="9" t="s">
        <v>3141</v>
      </c>
      <c r="C1156" s="1">
        <f t="shared" si="324"/>
        <v>1586</v>
      </c>
      <c r="D1156" s="7">
        <f t="shared" si="313"/>
        <v>2</v>
      </c>
      <c r="E1156" s="7">
        <f t="shared" si="314"/>
        <v>7</v>
      </c>
      <c r="F1156" s="7">
        <f t="shared" si="315"/>
        <v>1</v>
      </c>
      <c r="G1156" s="7">
        <f t="shared" si="331"/>
        <v>5</v>
      </c>
      <c r="H1156" s="49">
        <f t="shared" si="316"/>
        <v>132</v>
      </c>
      <c r="I1156" s="178">
        <f t="shared" si="317"/>
        <v>8.3228247162673394E-2</v>
      </c>
      <c r="J1156" s="8"/>
      <c r="K1156" s="2">
        <f t="shared" si="318"/>
        <v>0.45208070617906682</v>
      </c>
      <c r="L1156" s="2">
        <f t="shared" si="319"/>
        <v>0</v>
      </c>
      <c r="M1156" s="2">
        <f t="shared" si="320"/>
        <v>0.53530895334174022</v>
      </c>
      <c r="N1156" s="2">
        <f t="shared" si="325"/>
        <v>3.1525851197982345E-3</v>
      </c>
      <c r="O1156" s="2">
        <f t="shared" si="326"/>
        <v>9.4577553593947258E-3</v>
      </c>
      <c r="P1156" s="1">
        <v>717</v>
      </c>
      <c r="Q1156" s="1"/>
      <c r="R1156" s="1">
        <v>849</v>
      </c>
      <c r="S1156" s="1">
        <v>5</v>
      </c>
      <c r="T1156" s="1"/>
      <c r="U1156" s="1"/>
      <c r="W1156" s="184">
        <v>0</v>
      </c>
      <c r="X1156" s="184"/>
      <c r="Y1156" s="1">
        <v>7</v>
      </c>
      <c r="Z1156" s="1">
        <f t="shared" si="321"/>
        <v>7</v>
      </c>
      <c r="AA1156" s="184">
        <v>0</v>
      </c>
      <c r="AB1156" s="184">
        <v>0</v>
      </c>
      <c r="AC1156" s="184">
        <v>1</v>
      </c>
      <c r="AD1156" s="154"/>
      <c r="AI1156" t="str">
        <f t="shared" si="332"/>
        <v>Hollis</v>
      </c>
      <c r="AJ1156" t="s">
        <v>120</v>
      </c>
      <c r="AK1156" s="174">
        <v>2</v>
      </c>
      <c r="AL1156" s="7"/>
      <c r="AN1156" s="98">
        <v>33</v>
      </c>
      <c r="AO1156" s="100">
        <v>11</v>
      </c>
      <c r="AP1156" s="100">
        <v>65</v>
      </c>
      <c r="AQ1156" s="107">
        <v>37140</v>
      </c>
      <c r="AR1156" s="107">
        <f t="shared" si="322"/>
        <v>33011</v>
      </c>
      <c r="AS1156" t="s">
        <v>1726</v>
      </c>
      <c r="AT1156" s="110">
        <f t="shared" si="323"/>
        <v>3337140</v>
      </c>
      <c r="AW1156">
        <v>32.31</v>
      </c>
      <c r="AX1156">
        <v>0.56999999999999995</v>
      </c>
      <c r="AY1156">
        <v>31.75</v>
      </c>
      <c r="BA1156" s="7">
        <f t="shared" si="327"/>
        <v>0</v>
      </c>
      <c r="BB1156" s="7">
        <f t="shared" si="328"/>
        <v>0</v>
      </c>
      <c r="BC1156" s="7">
        <f t="shared" si="329"/>
        <v>1</v>
      </c>
      <c r="BD1156" s="7">
        <f t="shared" si="329"/>
        <v>0</v>
      </c>
      <c r="BE1156" s="7" t="e">
        <f t="shared" si="330"/>
        <v>#N/A</v>
      </c>
      <c r="BF1156" s="118"/>
      <c r="BI1156" s="118"/>
      <c r="BJ1156" s="118"/>
      <c r="BK1156" s="168"/>
      <c r="BM1156">
        <v>1</v>
      </c>
      <c r="BN1156">
        <v>0</v>
      </c>
      <c r="BP1156">
        <v>0</v>
      </c>
      <c r="BQ1156">
        <v>0</v>
      </c>
      <c r="BR1156">
        <v>0</v>
      </c>
      <c r="BS1156">
        <v>0</v>
      </c>
      <c r="BT1156">
        <v>0</v>
      </c>
      <c r="BV1156">
        <v>0</v>
      </c>
      <c r="BW1156">
        <v>0</v>
      </c>
      <c r="BY1156">
        <v>0</v>
      </c>
      <c r="BZ1156">
        <v>0</v>
      </c>
      <c r="CA1156">
        <v>0</v>
      </c>
      <c r="CB1156">
        <v>1</v>
      </c>
      <c r="CC1156">
        <v>1</v>
      </c>
      <c r="CD1156">
        <v>0</v>
      </c>
      <c r="CE1156">
        <v>0</v>
      </c>
      <c r="CG1156">
        <v>3</v>
      </c>
      <c r="CH1156">
        <v>1</v>
      </c>
      <c r="CI1156">
        <v>0</v>
      </c>
      <c r="CJ1156">
        <v>0</v>
      </c>
      <c r="CK1156">
        <v>0</v>
      </c>
    </row>
    <row r="1157" spans="1:89" hidden="1" outlineLevel="1">
      <c r="A1157" t="s">
        <v>887</v>
      </c>
      <c r="B1157" s="9" t="s">
        <v>3141</v>
      </c>
      <c r="C1157" s="1">
        <f t="shared" si="324"/>
        <v>2378</v>
      </c>
      <c r="D1157" s="7">
        <f t="shared" si="313"/>
        <v>2</v>
      </c>
      <c r="E1157" s="7">
        <f t="shared" si="314"/>
        <v>6</v>
      </c>
      <c r="F1157" s="7">
        <f t="shared" si="315"/>
        <v>1</v>
      </c>
      <c r="G1157" s="7">
        <f t="shared" si="331"/>
        <v>5</v>
      </c>
      <c r="H1157" s="49">
        <f t="shared" si="316"/>
        <v>344</v>
      </c>
      <c r="I1157" s="178">
        <f t="shared" si="317"/>
        <v>0.14465937762825903</v>
      </c>
      <c r="J1157" s="8"/>
      <c r="K1157" s="2">
        <f t="shared" si="318"/>
        <v>0.41337258200168209</v>
      </c>
      <c r="L1157" s="2">
        <f t="shared" si="319"/>
        <v>0</v>
      </c>
      <c r="M1157" s="2">
        <f t="shared" si="320"/>
        <v>0.55803195962994112</v>
      </c>
      <c r="N1157" s="2">
        <f t="shared" si="325"/>
        <v>3.3641715727502101E-3</v>
      </c>
      <c r="O1157" s="2">
        <f t="shared" si="326"/>
        <v>2.5231286795626636E-2</v>
      </c>
      <c r="P1157" s="1">
        <v>983</v>
      </c>
      <c r="Q1157" s="1"/>
      <c r="R1157" s="1">
        <v>1327</v>
      </c>
      <c r="S1157" s="1">
        <v>8</v>
      </c>
      <c r="T1157" s="1"/>
      <c r="U1157" s="1"/>
      <c r="W1157" s="184">
        <v>0</v>
      </c>
      <c r="X1157" s="184"/>
      <c r="Y1157" s="1">
        <v>46</v>
      </c>
      <c r="Z1157" s="1">
        <f t="shared" si="321"/>
        <v>14</v>
      </c>
      <c r="AA1157" s="184">
        <v>0</v>
      </c>
      <c r="AB1157" s="184">
        <v>0</v>
      </c>
      <c r="AC1157" s="184">
        <v>0</v>
      </c>
      <c r="AD1157" s="154"/>
      <c r="AI1157" t="str">
        <f t="shared" si="332"/>
        <v>Hooksett</v>
      </c>
      <c r="AJ1157" t="s">
        <v>1658</v>
      </c>
      <c r="AK1157" s="174">
        <v>1</v>
      </c>
      <c r="AL1157" s="7"/>
      <c r="AN1157" s="98">
        <v>33</v>
      </c>
      <c r="AO1157" s="100">
        <v>13</v>
      </c>
      <c r="AP1157" s="100">
        <v>75</v>
      </c>
      <c r="AQ1157" s="107">
        <v>37300</v>
      </c>
      <c r="AR1157" s="107">
        <f t="shared" si="322"/>
        <v>33013</v>
      </c>
      <c r="AS1157" t="s">
        <v>1726</v>
      </c>
      <c r="AT1157" s="110">
        <f t="shared" si="323"/>
        <v>3337300</v>
      </c>
      <c r="AW1157">
        <v>37.28</v>
      </c>
      <c r="AX1157">
        <v>1.05</v>
      </c>
      <c r="AY1157">
        <v>36.22</v>
      </c>
      <c r="BA1157" s="7">
        <f t="shared" si="327"/>
        <v>0</v>
      </c>
      <c r="BB1157" s="7">
        <f t="shared" si="328"/>
        <v>0</v>
      </c>
      <c r="BC1157" s="7">
        <f t="shared" si="329"/>
        <v>1</v>
      </c>
      <c r="BD1157" s="7">
        <f t="shared" si="329"/>
        <v>0</v>
      </c>
      <c r="BE1157" s="7" t="e">
        <f t="shared" si="330"/>
        <v>#N/A</v>
      </c>
      <c r="BF1157" s="118"/>
      <c r="BI1157" s="118"/>
      <c r="BJ1157" s="118"/>
      <c r="BK1157" s="168"/>
      <c r="BM1157">
        <v>1</v>
      </c>
      <c r="BN1157">
        <v>1</v>
      </c>
      <c r="BP1157">
        <v>0</v>
      </c>
      <c r="BQ1157">
        <v>1</v>
      </c>
      <c r="BR1157">
        <v>3</v>
      </c>
      <c r="BS1157">
        <v>0</v>
      </c>
      <c r="BT1157">
        <v>0</v>
      </c>
      <c r="BV1157">
        <v>0</v>
      </c>
      <c r="BW1157">
        <v>0</v>
      </c>
      <c r="BY1157">
        <v>1</v>
      </c>
      <c r="BZ1157">
        <v>0</v>
      </c>
      <c r="CA1157">
        <v>0</v>
      </c>
      <c r="CB1157">
        <v>0</v>
      </c>
      <c r="CC1157">
        <v>0</v>
      </c>
      <c r="CD1157">
        <v>0</v>
      </c>
      <c r="CE1157">
        <v>0</v>
      </c>
      <c r="CG1157">
        <v>4</v>
      </c>
      <c r="CH1157">
        <v>2</v>
      </c>
      <c r="CI1157">
        <v>0</v>
      </c>
      <c r="CJ1157">
        <v>1</v>
      </c>
      <c r="CK1157">
        <v>0</v>
      </c>
    </row>
    <row r="1158" spans="1:89" hidden="1" outlineLevel="1">
      <c r="A1158" s="9" t="s">
        <v>1110</v>
      </c>
      <c r="B1158" s="9" t="s">
        <v>3141</v>
      </c>
      <c r="C1158" s="1">
        <f t="shared" si="324"/>
        <v>1764</v>
      </c>
      <c r="D1158" s="7">
        <f t="shared" si="313"/>
        <v>2</v>
      </c>
      <c r="E1158" s="7">
        <f t="shared" si="314"/>
        <v>6</v>
      </c>
      <c r="F1158" s="7">
        <f t="shared" si="315"/>
        <v>1</v>
      </c>
      <c r="G1158" s="7">
        <f t="shared" si="331"/>
        <v>4</v>
      </c>
      <c r="H1158" s="49">
        <f t="shared" si="316"/>
        <v>182</v>
      </c>
      <c r="I1158" s="178">
        <f t="shared" si="317"/>
        <v>0.10317460317460317</v>
      </c>
      <c r="J1158" s="8"/>
      <c r="K1158" s="2">
        <f t="shared" si="318"/>
        <v>0.44104308390022678</v>
      </c>
      <c r="L1158" s="2">
        <f t="shared" si="319"/>
        <v>0</v>
      </c>
      <c r="M1158" s="2">
        <f t="shared" si="320"/>
        <v>0.54421768707482998</v>
      </c>
      <c r="N1158" s="2">
        <f t="shared" si="325"/>
        <v>3.968253968253968E-3</v>
      </c>
      <c r="O1158" s="2">
        <f t="shared" si="326"/>
        <v>1.0770975056689211E-2</v>
      </c>
      <c r="P1158" s="1">
        <v>778</v>
      </c>
      <c r="Q1158" s="1"/>
      <c r="R1158" s="1">
        <v>960</v>
      </c>
      <c r="S1158" s="1">
        <v>7</v>
      </c>
      <c r="T1158" s="1"/>
      <c r="U1158" s="1"/>
      <c r="W1158" s="184">
        <v>0</v>
      </c>
      <c r="X1158" s="184"/>
      <c r="Y1158" s="1">
        <v>12</v>
      </c>
      <c r="Z1158" s="1">
        <f t="shared" si="321"/>
        <v>7</v>
      </c>
      <c r="AA1158" s="184">
        <v>0</v>
      </c>
      <c r="AB1158" s="184">
        <v>0</v>
      </c>
      <c r="AC1158" s="184">
        <v>0</v>
      </c>
      <c r="AD1158" s="154"/>
      <c r="AI1158" t="str">
        <f t="shared" si="332"/>
        <v>Hopkinton</v>
      </c>
      <c r="AJ1158" t="s">
        <v>1658</v>
      </c>
      <c r="AK1158" s="174">
        <v>2</v>
      </c>
      <c r="AL1158" s="7"/>
      <c r="AN1158" s="98">
        <v>33</v>
      </c>
      <c r="AO1158" s="100">
        <v>13</v>
      </c>
      <c r="AP1158" s="100">
        <v>80</v>
      </c>
      <c r="AQ1158" s="107">
        <v>37540</v>
      </c>
      <c r="AR1158" s="107">
        <f t="shared" si="322"/>
        <v>33013</v>
      </c>
      <c r="AS1158" t="s">
        <v>1726</v>
      </c>
      <c r="AT1158" s="110">
        <f t="shared" si="323"/>
        <v>3337540</v>
      </c>
      <c r="AW1158">
        <v>45.09</v>
      </c>
      <c r="AX1158">
        <v>1.8</v>
      </c>
      <c r="AY1158">
        <v>43.29</v>
      </c>
      <c r="BA1158" s="7">
        <f t="shared" si="327"/>
        <v>0</v>
      </c>
      <c r="BB1158" s="7">
        <f t="shared" si="328"/>
        <v>0</v>
      </c>
      <c r="BC1158" s="7">
        <f t="shared" si="329"/>
        <v>1</v>
      </c>
      <c r="BD1158" s="7">
        <f t="shared" si="329"/>
        <v>0</v>
      </c>
      <c r="BE1158" s="7" t="e">
        <f t="shared" si="330"/>
        <v>#N/A</v>
      </c>
      <c r="BF1158" s="118"/>
      <c r="BI1158" s="118"/>
      <c r="BJ1158" s="118"/>
      <c r="BK1158" s="168"/>
      <c r="BM1158">
        <v>1</v>
      </c>
      <c r="BN1158">
        <v>0</v>
      </c>
      <c r="BP1158">
        <v>0</v>
      </c>
      <c r="BQ1158">
        <v>0</v>
      </c>
      <c r="BR1158">
        <v>0</v>
      </c>
      <c r="BS1158">
        <v>0</v>
      </c>
      <c r="BT1158">
        <v>0</v>
      </c>
      <c r="BV1158">
        <v>0</v>
      </c>
      <c r="BW1158">
        <v>0</v>
      </c>
      <c r="BY1158">
        <v>0</v>
      </c>
      <c r="BZ1158">
        <v>0</v>
      </c>
      <c r="CA1158">
        <v>0</v>
      </c>
      <c r="CB1158">
        <v>0</v>
      </c>
      <c r="CC1158">
        <v>0</v>
      </c>
      <c r="CD1158">
        <v>0</v>
      </c>
      <c r="CE1158">
        <v>0</v>
      </c>
      <c r="CG1158">
        <v>4</v>
      </c>
      <c r="CH1158">
        <v>2</v>
      </c>
      <c r="CI1158">
        <v>0</v>
      </c>
      <c r="CJ1158">
        <v>0</v>
      </c>
      <c r="CK1158">
        <v>0</v>
      </c>
    </row>
    <row r="1159" spans="1:89" hidden="1" outlineLevel="1">
      <c r="A1159" t="s">
        <v>1398</v>
      </c>
      <c r="B1159" s="9" t="s">
        <v>3141</v>
      </c>
      <c r="C1159" s="1">
        <f t="shared" si="324"/>
        <v>3541</v>
      </c>
      <c r="D1159" s="7">
        <f t="shared" si="313"/>
        <v>2</v>
      </c>
      <c r="E1159" s="7">
        <f t="shared" si="314"/>
        <v>9</v>
      </c>
      <c r="F1159" s="7">
        <f t="shared" si="315"/>
        <v>1</v>
      </c>
      <c r="G1159" s="7">
        <f t="shared" si="331"/>
        <v>5</v>
      </c>
      <c r="H1159" s="49">
        <f t="shared" si="316"/>
        <v>481</v>
      </c>
      <c r="I1159" s="178">
        <f t="shared" si="317"/>
        <v>0.13583733408641627</v>
      </c>
      <c r="J1159" s="8"/>
      <c r="K1159" s="2">
        <f t="shared" si="318"/>
        <v>0.41457215475854281</v>
      </c>
      <c r="L1159" s="2">
        <f t="shared" si="319"/>
        <v>0</v>
      </c>
      <c r="M1159" s="2">
        <f t="shared" si="320"/>
        <v>0.5504094888449591</v>
      </c>
      <c r="N1159" s="2">
        <f t="shared" si="325"/>
        <v>2.8240609997175941E-3</v>
      </c>
      <c r="O1159" s="2">
        <f t="shared" si="326"/>
        <v>3.2194295396780488E-2</v>
      </c>
      <c r="P1159" s="1">
        <v>1468</v>
      </c>
      <c r="Q1159" s="1"/>
      <c r="R1159" s="1">
        <v>1949</v>
      </c>
      <c r="S1159" s="1">
        <v>10</v>
      </c>
      <c r="T1159" s="1"/>
      <c r="U1159" s="1"/>
      <c r="W1159" s="184">
        <v>1</v>
      </c>
      <c r="X1159" s="184"/>
      <c r="Y1159" s="1">
        <v>82</v>
      </c>
      <c r="Z1159" s="1">
        <f t="shared" si="321"/>
        <v>26</v>
      </c>
      <c r="AA1159" s="184">
        <v>1</v>
      </c>
      <c r="AB1159" s="184">
        <v>0</v>
      </c>
      <c r="AC1159" s="184">
        <v>4</v>
      </c>
      <c r="AD1159" s="154"/>
      <c r="AI1159" t="str">
        <f t="shared" si="332"/>
        <v>Hudson</v>
      </c>
      <c r="AJ1159" t="s">
        <v>120</v>
      </c>
      <c r="AK1159" s="174">
        <v>2</v>
      </c>
      <c r="AL1159" s="7"/>
      <c r="AN1159" s="98">
        <v>33</v>
      </c>
      <c r="AO1159" s="100">
        <v>11</v>
      </c>
      <c r="AP1159" s="100">
        <v>70</v>
      </c>
      <c r="AQ1159" s="107">
        <v>37940</v>
      </c>
      <c r="AR1159" s="107">
        <f t="shared" si="322"/>
        <v>33011</v>
      </c>
      <c r="AS1159" t="s">
        <v>1726</v>
      </c>
      <c r="AT1159" s="110">
        <f t="shared" si="323"/>
        <v>3337940</v>
      </c>
      <c r="AW1159">
        <v>29.09</v>
      </c>
      <c r="AX1159">
        <v>0.82</v>
      </c>
      <c r="AY1159">
        <v>28.27</v>
      </c>
      <c r="BA1159" s="7">
        <f t="shared" si="327"/>
        <v>0</v>
      </c>
      <c r="BB1159" s="7">
        <f t="shared" si="328"/>
        <v>0</v>
      </c>
      <c r="BC1159" s="7">
        <f t="shared" si="329"/>
        <v>1</v>
      </c>
      <c r="BD1159" s="7">
        <f t="shared" si="329"/>
        <v>0</v>
      </c>
      <c r="BE1159" s="7" t="e">
        <f t="shared" si="330"/>
        <v>#N/A</v>
      </c>
      <c r="BF1159" s="118"/>
      <c r="BI1159" s="118"/>
      <c r="BJ1159" s="118"/>
      <c r="BK1159" s="168"/>
      <c r="BM1159">
        <v>2</v>
      </c>
      <c r="BN1159">
        <v>5</v>
      </c>
      <c r="BP1159">
        <v>0</v>
      </c>
      <c r="BQ1159">
        <v>2</v>
      </c>
      <c r="BR1159">
        <v>0</v>
      </c>
      <c r="BS1159">
        <v>2</v>
      </c>
      <c r="BT1159">
        <v>1</v>
      </c>
      <c r="BV1159">
        <v>1</v>
      </c>
      <c r="BW1159">
        <v>0</v>
      </c>
      <c r="BY1159">
        <v>1</v>
      </c>
      <c r="BZ1159">
        <v>0</v>
      </c>
      <c r="CA1159">
        <v>0</v>
      </c>
      <c r="CB1159">
        <v>0</v>
      </c>
      <c r="CC1159">
        <v>2</v>
      </c>
      <c r="CD1159">
        <v>0</v>
      </c>
      <c r="CE1159">
        <v>0</v>
      </c>
      <c r="CG1159">
        <v>3</v>
      </c>
      <c r="CH1159">
        <v>4</v>
      </c>
      <c r="CI1159">
        <v>0</v>
      </c>
      <c r="CJ1159">
        <v>1</v>
      </c>
      <c r="CK1159">
        <v>2</v>
      </c>
    </row>
    <row r="1160" spans="1:89" hidden="1" outlineLevel="1">
      <c r="A1160" t="s">
        <v>3035</v>
      </c>
      <c r="B1160" s="9" t="s">
        <v>3141</v>
      </c>
      <c r="C1160" s="1">
        <f t="shared" si="324"/>
        <v>315</v>
      </c>
      <c r="D1160" s="7">
        <f t="shared" si="313"/>
        <v>2</v>
      </c>
      <c r="E1160" s="7">
        <f t="shared" si="314"/>
        <v>4</v>
      </c>
      <c r="F1160" s="7">
        <f t="shared" si="315"/>
        <v>1</v>
      </c>
      <c r="G1160" s="7">
        <f t="shared" si="331"/>
        <v>3</v>
      </c>
      <c r="H1160" s="49">
        <f t="shared" si="316"/>
        <v>26</v>
      </c>
      <c r="I1160" s="178">
        <f t="shared" si="317"/>
        <v>8.2539682539682538E-2</v>
      </c>
      <c r="J1160" s="8"/>
      <c r="K1160" s="2">
        <f t="shared" si="318"/>
        <v>0.45714285714285713</v>
      </c>
      <c r="L1160" s="2">
        <f t="shared" si="319"/>
        <v>0</v>
      </c>
      <c r="M1160" s="2">
        <f t="shared" si="320"/>
        <v>0.53968253968253965</v>
      </c>
      <c r="N1160" s="2">
        <f t="shared" si="325"/>
        <v>3.1746031746031746E-3</v>
      </c>
      <c r="O1160" s="2">
        <f t="shared" si="326"/>
        <v>9.9746599868666408E-17</v>
      </c>
      <c r="P1160" s="1">
        <v>144</v>
      </c>
      <c r="Q1160" s="1"/>
      <c r="R1160" s="1">
        <v>170</v>
      </c>
      <c r="S1160" s="1">
        <v>1</v>
      </c>
      <c r="T1160" s="1"/>
      <c r="U1160" s="1"/>
      <c r="W1160" s="184">
        <v>0</v>
      </c>
      <c r="X1160" s="184"/>
      <c r="Y1160" s="1">
        <v>0</v>
      </c>
      <c r="Z1160" s="1">
        <f t="shared" si="321"/>
        <v>0</v>
      </c>
      <c r="AA1160" s="184">
        <v>0</v>
      </c>
      <c r="AB1160" s="184">
        <v>0</v>
      </c>
      <c r="AC1160" s="184">
        <v>0</v>
      </c>
      <c r="AD1160" s="154"/>
      <c r="AI1160" t="str">
        <f t="shared" si="332"/>
        <v>Jackson</v>
      </c>
      <c r="AJ1160" t="s">
        <v>1806</v>
      </c>
      <c r="AK1160" s="174">
        <v>1</v>
      </c>
      <c r="AL1160" s="7"/>
      <c r="AN1160" s="98">
        <v>33</v>
      </c>
      <c r="AO1160" s="100">
        <v>3</v>
      </c>
      <c r="AP1160" s="100">
        <v>55</v>
      </c>
      <c r="AQ1160" s="107">
        <v>38260</v>
      </c>
      <c r="AR1160" s="107">
        <f t="shared" si="322"/>
        <v>33003</v>
      </c>
      <c r="AS1160" t="s">
        <v>1726</v>
      </c>
      <c r="AT1160" s="110">
        <f t="shared" si="323"/>
        <v>3338260</v>
      </c>
      <c r="AW1160">
        <v>66.94</v>
      </c>
      <c r="AX1160">
        <v>0.01</v>
      </c>
      <c r="AY1160">
        <v>66.930000000000007</v>
      </c>
      <c r="BA1160" s="7">
        <f t="shared" si="327"/>
        <v>0</v>
      </c>
      <c r="BB1160" s="7">
        <f t="shared" si="328"/>
        <v>0</v>
      </c>
      <c r="BC1160" s="7">
        <f t="shared" si="329"/>
        <v>1</v>
      </c>
      <c r="BD1160" s="7">
        <f t="shared" si="329"/>
        <v>0</v>
      </c>
      <c r="BE1160" s="7" t="e">
        <f t="shared" si="330"/>
        <v>#N/A</v>
      </c>
      <c r="BF1160" s="118"/>
      <c r="BI1160" s="118"/>
      <c r="BJ1160" s="118"/>
      <c r="BK1160" s="168"/>
      <c r="BM1160">
        <v>0</v>
      </c>
      <c r="BN1160">
        <v>0</v>
      </c>
      <c r="BP1160">
        <v>0</v>
      </c>
      <c r="BQ1160">
        <v>0</v>
      </c>
      <c r="BR1160">
        <v>0</v>
      </c>
      <c r="BS1160">
        <v>0</v>
      </c>
      <c r="BT1160">
        <v>0</v>
      </c>
      <c r="BV1160">
        <v>0</v>
      </c>
      <c r="BW1160">
        <v>0</v>
      </c>
      <c r="BY1160">
        <v>0</v>
      </c>
      <c r="BZ1160">
        <v>0</v>
      </c>
      <c r="CA1160">
        <v>0</v>
      </c>
      <c r="CB1160">
        <v>0</v>
      </c>
      <c r="CC1160">
        <v>0</v>
      </c>
      <c r="CD1160">
        <v>0</v>
      </c>
      <c r="CE1160">
        <v>0</v>
      </c>
      <c r="CG1160">
        <v>0</v>
      </c>
      <c r="CH1160">
        <v>0</v>
      </c>
      <c r="CI1160">
        <v>0</v>
      </c>
      <c r="CJ1160">
        <v>0</v>
      </c>
      <c r="CK1160">
        <v>0</v>
      </c>
    </row>
    <row r="1161" spans="1:89" hidden="1" outlineLevel="1">
      <c r="A1161" t="s">
        <v>2065</v>
      </c>
      <c r="B1161" s="9" t="s">
        <v>3141</v>
      </c>
      <c r="C1161" s="1">
        <f t="shared" si="324"/>
        <v>1021</v>
      </c>
      <c r="D1161" s="7">
        <f t="shared" si="313"/>
        <v>2</v>
      </c>
      <c r="E1161" s="7">
        <f t="shared" si="314"/>
        <v>6</v>
      </c>
      <c r="F1161" s="7">
        <f t="shared" si="315"/>
        <v>1</v>
      </c>
      <c r="G1161" s="7">
        <f t="shared" si="331"/>
        <v>4</v>
      </c>
      <c r="H1161" s="49">
        <f t="shared" si="316"/>
        <v>284</v>
      </c>
      <c r="I1161" s="178">
        <f t="shared" si="317"/>
        <v>0.27815866797257588</v>
      </c>
      <c r="J1161" s="8"/>
      <c r="K1161" s="2">
        <f t="shared" si="318"/>
        <v>0.34965719882468166</v>
      </c>
      <c r="L1161" s="2">
        <f t="shared" si="319"/>
        <v>0</v>
      </c>
      <c r="M1161" s="2">
        <f t="shared" si="320"/>
        <v>0.62781586679725754</v>
      </c>
      <c r="N1161" s="2">
        <f t="shared" si="325"/>
        <v>5.8765915768854062E-3</v>
      </c>
      <c r="O1161" s="2">
        <f t="shared" si="326"/>
        <v>1.665034280117534E-2</v>
      </c>
      <c r="P1161" s="1">
        <v>357</v>
      </c>
      <c r="Q1161" s="1"/>
      <c r="R1161" s="1">
        <v>641</v>
      </c>
      <c r="S1161" s="1">
        <v>6</v>
      </c>
      <c r="T1161" s="1"/>
      <c r="U1161" s="1"/>
      <c r="W1161" s="184">
        <v>0</v>
      </c>
      <c r="X1161" s="184"/>
      <c r="Y1161" s="1">
        <v>11</v>
      </c>
      <c r="Z1161" s="1">
        <f t="shared" si="321"/>
        <v>6</v>
      </c>
      <c r="AA1161" s="184">
        <v>0</v>
      </c>
      <c r="AB1161" s="184">
        <v>0</v>
      </c>
      <c r="AC1161" s="184">
        <v>0</v>
      </c>
      <c r="AD1161" s="154"/>
      <c r="AI1161" t="str">
        <f t="shared" si="332"/>
        <v>Jaffrey</v>
      </c>
      <c r="AJ1161" t="s">
        <v>1381</v>
      </c>
      <c r="AK1161" s="174">
        <v>2</v>
      </c>
      <c r="AL1161" s="7"/>
      <c r="AN1161" s="98">
        <v>33</v>
      </c>
      <c r="AO1161" s="100">
        <v>5</v>
      </c>
      <c r="AP1161" s="100">
        <v>40</v>
      </c>
      <c r="AQ1161" s="107">
        <v>38500</v>
      </c>
      <c r="AR1161" s="107">
        <f t="shared" si="322"/>
        <v>33005</v>
      </c>
      <c r="AS1161" t="s">
        <v>1726</v>
      </c>
      <c r="AT1161" s="110">
        <f t="shared" si="323"/>
        <v>3338500</v>
      </c>
      <c r="AW1161">
        <v>40.03</v>
      </c>
      <c r="AX1161">
        <v>1.73</v>
      </c>
      <c r="AY1161">
        <v>38.299999999999997</v>
      </c>
      <c r="BA1161" s="7">
        <f t="shared" si="327"/>
        <v>0</v>
      </c>
      <c r="BB1161" s="7">
        <f t="shared" si="328"/>
        <v>0</v>
      </c>
      <c r="BC1161" s="7">
        <f t="shared" si="329"/>
        <v>1</v>
      </c>
      <c r="BD1161" s="7">
        <f t="shared" si="329"/>
        <v>0</v>
      </c>
      <c r="BE1161" s="7" t="e">
        <f t="shared" si="330"/>
        <v>#N/A</v>
      </c>
      <c r="BF1161" s="118"/>
      <c r="BI1161" s="118"/>
      <c r="BJ1161" s="118"/>
      <c r="BK1161" s="168"/>
      <c r="BM1161">
        <v>0</v>
      </c>
      <c r="BN1161">
        <v>0</v>
      </c>
      <c r="BP1161">
        <v>0</v>
      </c>
      <c r="BQ1161">
        <v>0</v>
      </c>
      <c r="BR1161">
        <v>0</v>
      </c>
      <c r="BS1161">
        <v>0</v>
      </c>
      <c r="BT1161">
        <v>0</v>
      </c>
      <c r="BV1161">
        <v>0</v>
      </c>
      <c r="BW1161">
        <v>1</v>
      </c>
      <c r="BY1161">
        <v>0</v>
      </c>
      <c r="BZ1161">
        <v>0</v>
      </c>
      <c r="CA1161">
        <v>0</v>
      </c>
      <c r="CB1161">
        <v>0</v>
      </c>
      <c r="CC1161">
        <v>1</v>
      </c>
      <c r="CD1161">
        <v>1</v>
      </c>
      <c r="CE1161">
        <v>0</v>
      </c>
      <c r="CG1161">
        <v>1</v>
      </c>
      <c r="CH1161">
        <v>1</v>
      </c>
      <c r="CI1161">
        <v>0</v>
      </c>
      <c r="CJ1161">
        <v>0</v>
      </c>
      <c r="CK1161">
        <v>1</v>
      </c>
    </row>
    <row r="1162" spans="1:89" hidden="1" outlineLevel="1">
      <c r="A1162" s="9" t="s">
        <v>2481</v>
      </c>
      <c r="B1162" s="9" t="s">
        <v>3141</v>
      </c>
      <c r="C1162" s="1">
        <f t="shared" si="324"/>
        <v>171</v>
      </c>
      <c r="D1162" s="7">
        <f t="shared" si="313"/>
        <v>2</v>
      </c>
      <c r="E1162" s="7">
        <f t="shared" si="314"/>
        <v>4</v>
      </c>
      <c r="F1162" s="7">
        <f t="shared" si="315"/>
        <v>1</v>
      </c>
      <c r="G1162" s="7">
        <f t="shared" si="331"/>
        <v>0</v>
      </c>
      <c r="H1162" s="49">
        <f t="shared" si="316"/>
        <v>52</v>
      </c>
      <c r="I1162" s="178">
        <f t="shared" si="317"/>
        <v>0.30409356725146197</v>
      </c>
      <c r="J1162" s="8"/>
      <c r="K1162" s="2">
        <f t="shared" si="318"/>
        <v>0.34502923976608185</v>
      </c>
      <c r="L1162" s="2">
        <f t="shared" si="319"/>
        <v>0</v>
      </c>
      <c r="M1162" s="2">
        <f t="shared" si="320"/>
        <v>0.64912280701754388</v>
      </c>
      <c r="N1162" s="2">
        <f t="shared" si="325"/>
        <v>0</v>
      </c>
      <c r="O1162" s="2">
        <f t="shared" si="326"/>
        <v>5.8479532163742132E-3</v>
      </c>
      <c r="P1162" s="1">
        <v>59</v>
      </c>
      <c r="Q1162" s="1"/>
      <c r="R1162" s="1">
        <v>111</v>
      </c>
      <c r="S1162" s="1">
        <v>0</v>
      </c>
      <c r="T1162" s="1"/>
      <c r="U1162" s="1"/>
      <c r="W1162" s="184">
        <v>0</v>
      </c>
      <c r="X1162" s="184"/>
      <c r="Y1162" s="1">
        <v>1</v>
      </c>
      <c r="Z1162" s="1">
        <f t="shared" si="321"/>
        <v>0</v>
      </c>
      <c r="AA1162" s="184">
        <v>0</v>
      </c>
      <c r="AB1162" s="184">
        <v>0</v>
      </c>
      <c r="AC1162" s="184">
        <v>0</v>
      </c>
      <c r="AD1162" s="154"/>
      <c r="AI1162" t="str">
        <f t="shared" si="332"/>
        <v>Jefferson</v>
      </c>
      <c r="AJ1162" t="s">
        <v>1943</v>
      </c>
      <c r="AK1162" s="174">
        <v>2</v>
      </c>
      <c r="AL1162" s="7"/>
      <c r="AN1162" s="98">
        <v>33</v>
      </c>
      <c r="AO1162" s="100">
        <v>7</v>
      </c>
      <c r="AP1162" s="100">
        <v>110</v>
      </c>
      <c r="AQ1162" s="107">
        <v>38820</v>
      </c>
      <c r="AR1162" s="107">
        <f t="shared" si="322"/>
        <v>33007</v>
      </c>
      <c r="AS1162" t="s">
        <v>1726</v>
      </c>
      <c r="AT1162" s="110">
        <f t="shared" si="323"/>
        <v>3338820</v>
      </c>
      <c r="AW1162">
        <v>50.38</v>
      </c>
      <c r="AX1162">
        <v>0.23</v>
      </c>
      <c r="AY1162">
        <v>50.16</v>
      </c>
      <c r="BA1162" s="7">
        <f t="shared" si="327"/>
        <v>0</v>
      </c>
      <c r="BB1162" s="7">
        <f t="shared" si="328"/>
        <v>0</v>
      </c>
      <c r="BC1162" s="7">
        <f t="shared" si="329"/>
        <v>1</v>
      </c>
      <c r="BD1162" s="7">
        <f t="shared" si="329"/>
        <v>0</v>
      </c>
      <c r="BE1162" s="7">
        <f t="shared" si="330"/>
        <v>0</v>
      </c>
      <c r="BF1162" s="118"/>
      <c r="BI1162" s="118"/>
      <c r="BJ1162" s="118"/>
      <c r="BK1162" s="168"/>
      <c r="BM1162">
        <v>0</v>
      </c>
      <c r="BN1162">
        <v>0</v>
      </c>
      <c r="BP1162">
        <v>0</v>
      </c>
      <c r="BQ1162">
        <v>0</v>
      </c>
      <c r="BR1162">
        <v>0</v>
      </c>
      <c r="BS1162">
        <v>0</v>
      </c>
      <c r="BT1162">
        <v>0</v>
      </c>
      <c r="BV1162">
        <v>0</v>
      </c>
      <c r="BW1162">
        <v>0</v>
      </c>
      <c r="BY1162">
        <v>0</v>
      </c>
      <c r="BZ1162">
        <v>0</v>
      </c>
      <c r="CA1162">
        <v>0</v>
      </c>
      <c r="CB1162">
        <v>0</v>
      </c>
      <c r="CC1162">
        <v>0</v>
      </c>
      <c r="CD1162">
        <v>0</v>
      </c>
      <c r="CE1162">
        <v>0</v>
      </c>
      <c r="CG1162">
        <v>0</v>
      </c>
      <c r="CH1162">
        <v>0</v>
      </c>
      <c r="CI1162">
        <v>0</v>
      </c>
      <c r="CJ1162">
        <v>0</v>
      </c>
      <c r="CK1162">
        <v>0</v>
      </c>
    </row>
    <row r="1163" spans="1:89" hidden="1" outlineLevel="1">
      <c r="A1163" t="s">
        <v>1343</v>
      </c>
      <c r="B1163" s="9" t="s">
        <v>3141</v>
      </c>
      <c r="C1163" s="1">
        <f t="shared" si="324"/>
        <v>6645</v>
      </c>
      <c r="D1163" s="7">
        <f t="shared" si="313"/>
        <v>2</v>
      </c>
      <c r="E1163" s="7">
        <f t="shared" si="314"/>
        <v>8</v>
      </c>
      <c r="F1163" s="7">
        <f t="shared" si="315"/>
        <v>1</v>
      </c>
      <c r="G1163" s="7">
        <f t="shared" si="331"/>
        <v>5</v>
      </c>
      <c r="H1163" s="49">
        <f t="shared" si="316"/>
        <v>2939</v>
      </c>
      <c r="I1163" s="178">
        <f t="shared" si="317"/>
        <v>0.44228743416102334</v>
      </c>
      <c r="J1163" s="8"/>
      <c r="K1163" s="2">
        <f t="shared" si="318"/>
        <v>0.27298720842738899</v>
      </c>
      <c r="L1163" s="2">
        <f t="shared" si="319"/>
        <v>0</v>
      </c>
      <c r="M1163" s="2">
        <f t="shared" si="320"/>
        <v>0.71527464258841233</v>
      </c>
      <c r="N1163" s="2">
        <f t="shared" si="325"/>
        <v>1.8058690744920992E-3</v>
      </c>
      <c r="O1163" s="2">
        <f t="shared" si="326"/>
        <v>9.9322799097065709E-3</v>
      </c>
      <c r="P1163" s="1">
        <v>1814</v>
      </c>
      <c r="Q1163" s="1"/>
      <c r="R1163" s="1">
        <v>4753</v>
      </c>
      <c r="S1163" s="1">
        <v>12</v>
      </c>
      <c r="T1163" s="1"/>
      <c r="U1163" s="1"/>
      <c r="W1163" s="184">
        <v>0</v>
      </c>
      <c r="X1163" s="184"/>
      <c r="Y1163" s="1">
        <v>40</v>
      </c>
      <c r="Z1163" s="1">
        <f t="shared" si="321"/>
        <v>21</v>
      </c>
      <c r="AA1163" s="184">
        <v>3</v>
      </c>
      <c r="AB1163" s="184">
        <v>0</v>
      </c>
      <c r="AC1163" s="184">
        <v>2</v>
      </c>
      <c r="AD1163" s="154"/>
      <c r="AI1163" t="str">
        <f t="shared" si="332"/>
        <v>Keene</v>
      </c>
      <c r="AJ1163" t="s">
        <v>1381</v>
      </c>
      <c r="AK1163" s="174">
        <v>2</v>
      </c>
      <c r="AL1163" s="7"/>
      <c r="AN1163" s="98">
        <v>33</v>
      </c>
      <c r="AO1163" s="100">
        <v>5</v>
      </c>
      <c r="AP1163" s="100">
        <v>45</v>
      </c>
      <c r="AQ1163" s="107">
        <v>39300</v>
      </c>
      <c r="AR1163" s="107">
        <f t="shared" si="322"/>
        <v>33005</v>
      </c>
      <c r="AS1163" t="s">
        <v>1037</v>
      </c>
      <c r="AT1163" s="110">
        <f t="shared" si="323"/>
        <v>3339300</v>
      </c>
      <c r="AW1163">
        <v>37.56</v>
      </c>
      <c r="AX1163">
        <v>0.25</v>
      </c>
      <c r="AY1163">
        <v>37.31</v>
      </c>
      <c r="BA1163" s="7">
        <f t="shared" si="327"/>
        <v>0</v>
      </c>
      <c r="BB1163" s="7">
        <f t="shared" si="328"/>
        <v>0</v>
      </c>
      <c r="BC1163" s="7">
        <f t="shared" si="329"/>
        <v>1</v>
      </c>
      <c r="BD1163" s="7">
        <f t="shared" si="329"/>
        <v>0</v>
      </c>
      <c r="BE1163" s="7" t="e">
        <f t="shared" si="330"/>
        <v>#N/A</v>
      </c>
      <c r="BF1163" s="118"/>
      <c r="BI1163" s="118"/>
      <c r="BJ1163" s="118"/>
      <c r="BK1163" s="168"/>
      <c r="BM1163">
        <v>0</v>
      </c>
      <c r="BN1163">
        <v>3</v>
      </c>
      <c r="BP1163">
        <v>2</v>
      </c>
      <c r="BQ1163">
        <v>0</v>
      </c>
      <c r="BR1163">
        <v>1</v>
      </c>
      <c r="BS1163">
        <v>0</v>
      </c>
      <c r="BT1163">
        <v>0</v>
      </c>
      <c r="BV1163">
        <v>0</v>
      </c>
      <c r="BW1163">
        <v>1</v>
      </c>
      <c r="BY1163">
        <v>0</v>
      </c>
      <c r="BZ1163">
        <v>0</v>
      </c>
      <c r="CA1163">
        <v>0</v>
      </c>
      <c r="CB1163">
        <v>0</v>
      </c>
      <c r="CC1163">
        <v>3</v>
      </c>
      <c r="CD1163">
        <v>0</v>
      </c>
      <c r="CE1163">
        <v>1</v>
      </c>
      <c r="CG1163">
        <v>8</v>
      </c>
      <c r="CH1163">
        <v>2</v>
      </c>
      <c r="CI1163">
        <v>0</v>
      </c>
      <c r="CJ1163">
        <v>0</v>
      </c>
      <c r="CK1163">
        <v>0</v>
      </c>
    </row>
    <row r="1164" spans="1:89" hidden="1" outlineLevel="1">
      <c r="A1164" t="s">
        <v>70</v>
      </c>
      <c r="B1164" s="9" t="s">
        <v>3141</v>
      </c>
      <c r="C1164" s="1">
        <f t="shared" si="324"/>
        <v>461</v>
      </c>
      <c r="D1164" s="7">
        <f t="shared" si="313"/>
        <v>2</v>
      </c>
      <c r="E1164" s="7">
        <f t="shared" si="314"/>
        <v>3</v>
      </c>
      <c r="F1164" s="7">
        <f t="shared" si="315"/>
        <v>1</v>
      </c>
      <c r="G1164" s="7">
        <f t="shared" si="331"/>
        <v>0</v>
      </c>
      <c r="H1164" s="49">
        <f t="shared" si="316"/>
        <v>99</v>
      </c>
      <c r="I1164" s="178">
        <f t="shared" si="317"/>
        <v>0.21475054229934923</v>
      </c>
      <c r="J1164" s="8"/>
      <c r="K1164" s="2">
        <f t="shared" si="318"/>
        <v>0.3926247288503254</v>
      </c>
      <c r="L1164" s="2">
        <f t="shared" si="319"/>
        <v>0</v>
      </c>
      <c r="M1164" s="2">
        <f t="shared" si="320"/>
        <v>0.6073752711496746</v>
      </c>
      <c r="N1164" s="2">
        <f t="shared" si="325"/>
        <v>0</v>
      </c>
      <c r="O1164" s="2">
        <f t="shared" si="326"/>
        <v>0</v>
      </c>
      <c r="P1164" s="1">
        <v>181</v>
      </c>
      <c r="Q1164" s="1"/>
      <c r="R1164" s="1">
        <v>280</v>
      </c>
      <c r="S1164" s="1">
        <v>0</v>
      </c>
      <c r="T1164" s="1"/>
      <c r="U1164" s="1"/>
      <c r="W1164" s="184">
        <v>0</v>
      </c>
      <c r="X1164" s="184"/>
      <c r="Y1164" s="1">
        <v>0</v>
      </c>
      <c r="Z1164" s="1">
        <f t="shared" si="321"/>
        <v>0</v>
      </c>
      <c r="AA1164" s="184">
        <v>0</v>
      </c>
      <c r="AB1164" s="184">
        <v>0</v>
      </c>
      <c r="AC1164" s="184">
        <v>0</v>
      </c>
      <c r="AD1164" s="154"/>
      <c r="AI1164" t="str">
        <f t="shared" si="332"/>
        <v>Kensington</v>
      </c>
      <c r="AJ1164" t="s">
        <v>3034</v>
      </c>
      <c r="AK1164" s="174">
        <v>1</v>
      </c>
      <c r="AL1164" s="7"/>
      <c r="AN1164" s="98">
        <v>33</v>
      </c>
      <c r="AO1164" s="100">
        <v>15</v>
      </c>
      <c r="AP1164" s="100">
        <v>85</v>
      </c>
      <c r="AQ1164" s="107">
        <v>39780</v>
      </c>
      <c r="AR1164" s="107">
        <f t="shared" si="322"/>
        <v>33015</v>
      </c>
      <c r="AS1164" t="s">
        <v>1726</v>
      </c>
      <c r="AT1164" s="110">
        <f t="shared" si="323"/>
        <v>3339780</v>
      </c>
      <c r="AW1164">
        <v>11.96</v>
      </c>
      <c r="AX1164">
        <v>0.01</v>
      </c>
      <c r="AY1164">
        <v>11.95</v>
      </c>
      <c r="BA1164" s="7">
        <f t="shared" si="327"/>
        <v>0</v>
      </c>
      <c r="BB1164" s="7">
        <f t="shared" si="328"/>
        <v>0</v>
      </c>
      <c r="BC1164" s="7">
        <f t="shared" si="329"/>
        <v>1</v>
      </c>
      <c r="BD1164" s="7">
        <f t="shared" si="329"/>
        <v>0</v>
      </c>
      <c r="BE1164" s="7">
        <f t="shared" si="330"/>
        <v>0</v>
      </c>
      <c r="BF1164" s="118"/>
      <c r="BI1164" s="118"/>
      <c r="BJ1164" s="118"/>
      <c r="BK1164" s="168"/>
      <c r="BM1164">
        <v>0</v>
      </c>
      <c r="BN1164">
        <v>0</v>
      </c>
      <c r="BP1164">
        <v>0</v>
      </c>
      <c r="BQ1164">
        <v>0</v>
      </c>
      <c r="BR1164">
        <v>0</v>
      </c>
      <c r="BS1164">
        <v>0</v>
      </c>
      <c r="BT1164">
        <v>0</v>
      </c>
      <c r="BV1164">
        <v>0</v>
      </c>
      <c r="BW1164">
        <v>0</v>
      </c>
      <c r="BY1164">
        <v>0</v>
      </c>
      <c r="BZ1164">
        <v>0</v>
      </c>
      <c r="CA1164">
        <v>0</v>
      </c>
      <c r="CB1164">
        <v>0</v>
      </c>
      <c r="CC1164">
        <v>0</v>
      </c>
      <c r="CD1164">
        <v>0</v>
      </c>
      <c r="CE1164">
        <v>0</v>
      </c>
      <c r="CG1164">
        <v>0</v>
      </c>
      <c r="CH1164">
        <v>0</v>
      </c>
      <c r="CI1164">
        <v>0</v>
      </c>
      <c r="CJ1164">
        <v>0</v>
      </c>
      <c r="CK1164">
        <v>0</v>
      </c>
    </row>
    <row r="1165" spans="1:89" hidden="1" outlineLevel="1">
      <c r="A1165" t="s">
        <v>2181</v>
      </c>
      <c r="B1165" s="9" t="s">
        <v>3141</v>
      </c>
      <c r="C1165" s="1">
        <f t="shared" si="324"/>
        <v>996</v>
      </c>
      <c r="D1165" s="7">
        <f t="shared" si="313"/>
        <v>2</v>
      </c>
      <c r="E1165" s="7">
        <f t="shared" si="314"/>
        <v>6</v>
      </c>
      <c r="F1165" s="7">
        <f t="shared" si="315"/>
        <v>1</v>
      </c>
      <c r="G1165" s="7">
        <f t="shared" si="331"/>
        <v>4</v>
      </c>
      <c r="H1165" s="49">
        <f t="shared" si="316"/>
        <v>252</v>
      </c>
      <c r="I1165" s="178">
        <f t="shared" si="317"/>
        <v>0.25301204819277107</v>
      </c>
      <c r="J1165" s="8"/>
      <c r="K1165" s="2">
        <f t="shared" si="318"/>
        <v>0.36847389558232929</v>
      </c>
      <c r="L1165" s="2">
        <f t="shared" si="319"/>
        <v>0</v>
      </c>
      <c r="M1165" s="2">
        <f t="shared" si="320"/>
        <v>0.62148594377510036</v>
      </c>
      <c r="N1165" s="2">
        <f t="shared" si="325"/>
        <v>3.0120481927710845E-3</v>
      </c>
      <c r="O1165" s="2">
        <f t="shared" si="326"/>
        <v>7.0281124497993215E-3</v>
      </c>
      <c r="P1165" s="1">
        <v>367</v>
      </c>
      <c r="Q1165" s="1"/>
      <c r="R1165" s="1">
        <v>619</v>
      </c>
      <c r="S1165" s="1">
        <v>3</v>
      </c>
      <c r="T1165" s="1"/>
      <c r="U1165" s="1"/>
      <c r="W1165" s="184">
        <v>0</v>
      </c>
      <c r="X1165" s="184"/>
      <c r="Y1165" s="1">
        <v>6</v>
      </c>
      <c r="Z1165" s="1">
        <f t="shared" si="321"/>
        <v>1</v>
      </c>
      <c r="AA1165" s="184">
        <v>0</v>
      </c>
      <c r="AB1165" s="184">
        <v>0</v>
      </c>
      <c r="AC1165" s="184">
        <v>0</v>
      </c>
      <c r="AD1165" s="154"/>
      <c r="AI1165" t="str">
        <f t="shared" si="332"/>
        <v>Kingston</v>
      </c>
      <c r="AJ1165" t="s">
        <v>3034</v>
      </c>
      <c r="AK1165" s="174">
        <v>1</v>
      </c>
      <c r="AL1165" s="7"/>
      <c r="AN1165" s="98">
        <v>33</v>
      </c>
      <c r="AO1165" s="100">
        <v>15</v>
      </c>
      <c r="AP1165" s="100">
        <v>90</v>
      </c>
      <c r="AQ1165" s="107">
        <v>40100</v>
      </c>
      <c r="AR1165" s="107">
        <f t="shared" si="322"/>
        <v>33015</v>
      </c>
      <c r="AS1165" t="s">
        <v>1726</v>
      </c>
      <c r="AT1165" s="110">
        <f t="shared" si="323"/>
        <v>3340100</v>
      </c>
      <c r="AW1165">
        <v>20.88</v>
      </c>
      <c r="AX1165">
        <v>1.26</v>
      </c>
      <c r="AY1165">
        <v>19.62</v>
      </c>
      <c r="BA1165" s="7">
        <f t="shared" si="327"/>
        <v>0</v>
      </c>
      <c r="BB1165" s="7">
        <f t="shared" si="328"/>
        <v>0</v>
      </c>
      <c r="BC1165" s="7">
        <f t="shared" si="329"/>
        <v>1</v>
      </c>
      <c r="BD1165" s="7">
        <f t="shared" si="329"/>
        <v>0</v>
      </c>
      <c r="BE1165" s="7" t="e">
        <f t="shared" si="330"/>
        <v>#N/A</v>
      </c>
      <c r="BF1165" s="118"/>
      <c r="BI1165" s="118"/>
      <c r="BJ1165" s="118"/>
      <c r="BK1165" s="168"/>
      <c r="BM1165">
        <v>0</v>
      </c>
      <c r="BN1165">
        <v>0</v>
      </c>
      <c r="BP1165">
        <v>0</v>
      </c>
      <c r="BQ1165">
        <v>0</v>
      </c>
      <c r="BR1165">
        <v>0</v>
      </c>
      <c r="BS1165">
        <v>0</v>
      </c>
      <c r="BT1165">
        <v>0</v>
      </c>
      <c r="BV1165">
        <v>1</v>
      </c>
      <c r="BW1165">
        <v>0</v>
      </c>
      <c r="BY1165">
        <v>0</v>
      </c>
      <c r="BZ1165">
        <v>0</v>
      </c>
      <c r="CA1165">
        <v>0</v>
      </c>
      <c r="CB1165">
        <v>0</v>
      </c>
      <c r="CC1165">
        <v>0</v>
      </c>
      <c r="CD1165">
        <v>0</v>
      </c>
      <c r="CE1165">
        <v>0</v>
      </c>
      <c r="CG1165">
        <v>0</v>
      </c>
      <c r="CH1165">
        <v>0</v>
      </c>
      <c r="CI1165">
        <v>0</v>
      </c>
      <c r="CJ1165">
        <v>0</v>
      </c>
      <c r="CK1165">
        <v>0</v>
      </c>
    </row>
    <row r="1166" spans="1:89" hidden="1" outlineLevel="1">
      <c r="A1166" t="s">
        <v>1526</v>
      </c>
      <c r="B1166" s="9" t="s">
        <v>3141</v>
      </c>
      <c r="C1166" s="1">
        <f t="shared" si="324"/>
        <v>2357</v>
      </c>
      <c r="D1166" s="7">
        <f t="shared" si="313"/>
        <v>2</v>
      </c>
      <c r="E1166" s="7">
        <f t="shared" si="314"/>
        <v>9</v>
      </c>
      <c r="F1166" s="7">
        <f t="shared" si="315"/>
        <v>1</v>
      </c>
      <c r="G1166" s="7">
        <f t="shared" si="331"/>
        <v>5</v>
      </c>
      <c r="H1166" s="49">
        <f t="shared" si="316"/>
        <v>406</v>
      </c>
      <c r="I1166" s="178">
        <f t="shared" si="317"/>
        <v>0.17225286380992788</v>
      </c>
      <c r="J1166" s="8"/>
      <c r="K1166" s="2">
        <f t="shared" si="318"/>
        <v>0.39584217225286383</v>
      </c>
      <c r="L1166" s="2">
        <f t="shared" si="319"/>
        <v>0</v>
      </c>
      <c r="M1166" s="2">
        <f t="shared" si="320"/>
        <v>0.56809503606279166</v>
      </c>
      <c r="N1166" s="2">
        <f t="shared" si="325"/>
        <v>1.6970725498515061E-3</v>
      </c>
      <c r="O1166" s="2">
        <f t="shared" si="326"/>
        <v>3.4365719134493058E-2</v>
      </c>
      <c r="P1166" s="1">
        <v>933</v>
      </c>
      <c r="Q1166" s="1"/>
      <c r="R1166" s="1">
        <v>1339</v>
      </c>
      <c r="S1166" s="1">
        <v>4</v>
      </c>
      <c r="T1166" s="1"/>
      <c r="U1166" s="1"/>
      <c r="W1166" s="184">
        <v>0</v>
      </c>
      <c r="X1166" s="184"/>
      <c r="Y1166" s="1">
        <v>63</v>
      </c>
      <c r="Z1166" s="1">
        <f t="shared" si="321"/>
        <v>12</v>
      </c>
      <c r="AA1166" s="184">
        <v>1</v>
      </c>
      <c r="AB1166" s="184">
        <v>2</v>
      </c>
      <c r="AC1166" s="184">
        <v>3</v>
      </c>
      <c r="AD1166" s="154"/>
      <c r="AI1166" t="str">
        <f t="shared" si="332"/>
        <v>Laconia</v>
      </c>
      <c r="AJ1166" t="s">
        <v>1383</v>
      </c>
      <c r="AK1166" s="174">
        <v>1</v>
      </c>
      <c r="AL1166" s="7"/>
      <c r="AN1166" s="98">
        <v>33</v>
      </c>
      <c r="AO1166" s="100">
        <v>1</v>
      </c>
      <c r="AP1166" s="100">
        <v>35</v>
      </c>
      <c r="AQ1166" s="107">
        <v>40180</v>
      </c>
      <c r="AR1166" s="107">
        <f t="shared" si="322"/>
        <v>33001</v>
      </c>
      <c r="AS1166" t="s">
        <v>1037</v>
      </c>
      <c r="AT1166" s="110">
        <f t="shared" si="323"/>
        <v>3340180</v>
      </c>
      <c r="AW1166">
        <v>26.58</v>
      </c>
      <c r="AX1166">
        <v>6.3</v>
      </c>
      <c r="AY1166">
        <v>20.28</v>
      </c>
      <c r="BA1166" s="7">
        <f t="shared" si="327"/>
        <v>0</v>
      </c>
      <c r="BB1166" s="7">
        <f t="shared" si="328"/>
        <v>0</v>
      </c>
      <c r="BC1166" s="7">
        <f t="shared" si="329"/>
        <v>1</v>
      </c>
      <c r="BD1166" s="7">
        <f t="shared" si="329"/>
        <v>0</v>
      </c>
      <c r="BE1166" s="7" t="e">
        <f t="shared" si="330"/>
        <v>#N/A</v>
      </c>
      <c r="BF1166" s="118"/>
      <c r="BI1166" s="118"/>
      <c r="BJ1166" s="118"/>
      <c r="BK1166" s="168"/>
      <c r="BM1166">
        <v>1</v>
      </c>
      <c r="BN1166">
        <v>1</v>
      </c>
      <c r="BP1166">
        <v>1</v>
      </c>
      <c r="BQ1166">
        <v>0</v>
      </c>
      <c r="BR1166">
        <v>0</v>
      </c>
      <c r="BS1166">
        <v>0</v>
      </c>
      <c r="BT1166">
        <v>0</v>
      </c>
      <c r="BV1166">
        <v>0</v>
      </c>
      <c r="BW1166">
        <v>0</v>
      </c>
      <c r="BY1166">
        <v>0</v>
      </c>
      <c r="BZ1166">
        <v>0</v>
      </c>
      <c r="CA1166">
        <v>0</v>
      </c>
      <c r="CB1166">
        <v>1</v>
      </c>
      <c r="CC1166">
        <v>3</v>
      </c>
      <c r="CD1166">
        <v>1</v>
      </c>
      <c r="CE1166">
        <v>0</v>
      </c>
      <c r="CG1166">
        <v>2</v>
      </c>
      <c r="CH1166">
        <v>1</v>
      </c>
      <c r="CI1166">
        <v>0</v>
      </c>
      <c r="CJ1166">
        <v>0</v>
      </c>
      <c r="CK1166">
        <v>1</v>
      </c>
    </row>
    <row r="1167" spans="1:89" hidden="1" outlineLevel="1">
      <c r="A1167" t="s">
        <v>1813</v>
      </c>
      <c r="B1167" s="9" t="s">
        <v>3141</v>
      </c>
      <c r="C1167" s="1">
        <f t="shared" si="324"/>
        <v>494</v>
      </c>
      <c r="D1167" s="7">
        <f t="shared" si="313"/>
        <v>2</v>
      </c>
      <c r="E1167" s="7">
        <f t="shared" si="314"/>
        <v>6</v>
      </c>
      <c r="F1167" s="7">
        <f t="shared" si="315"/>
        <v>1</v>
      </c>
      <c r="G1167" s="7">
        <f t="shared" si="331"/>
        <v>4</v>
      </c>
      <c r="H1167" s="49">
        <f t="shared" si="316"/>
        <v>218</v>
      </c>
      <c r="I1167" s="178">
        <f t="shared" si="317"/>
        <v>0.44129554655870445</v>
      </c>
      <c r="J1167" s="8"/>
      <c r="K1167" s="2">
        <f t="shared" si="318"/>
        <v>0.25506072874493929</v>
      </c>
      <c r="L1167" s="2">
        <f t="shared" si="319"/>
        <v>0</v>
      </c>
      <c r="M1167" s="2">
        <f t="shared" si="320"/>
        <v>0.69635627530364375</v>
      </c>
      <c r="N1167" s="2">
        <f t="shared" si="325"/>
        <v>8.0971659919028341E-3</v>
      </c>
      <c r="O1167" s="2">
        <f t="shared" si="326"/>
        <v>4.0485829959514073E-2</v>
      </c>
      <c r="P1167" s="1">
        <v>126</v>
      </c>
      <c r="Q1167" s="1"/>
      <c r="R1167" s="1">
        <v>344</v>
      </c>
      <c r="S1167" s="1">
        <v>4</v>
      </c>
      <c r="T1167" s="1"/>
      <c r="U1167" s="1"/>
      <c r="W1167" s="184">
        <v>0</v>
      </c>
      <c r="X1167" s="184"/>
      <c r="Y1167" s="1">
        <v>18</v>
      </c>
      <c r="Z1167" s="1">
        <f t="shared" si="321"/>
        <v>2</v>
      </c>
      <c r="AA1167" s="184">
        <v>0</v>
      </c>
      <c r="AB1167" s="184">
        <v>0</v>
      </c>
      <c r="AC1167" s="184">
        <v>0</v>
      </c>
      <c r="AD1167" s="154"/>
      <c r="AI1167" t="str">
        <f t="shared" si="332"/>
        <v>Lancaster</v>
      </c>
      <c r="AJ1167" t="s">
        <v>1943</v>
      </c>
      <c r="AK1167" s="174">
        <v>2</v>
      </c>
      <c r="AL1167" s="7"/>
      <c r="AN1167" s="98">
        <v>33</v>
      </c>
      <c r="AO1167" s="100">
        <v>7</v>
      </c>
      <c r="AP1167" s="100">
        <v>120</v>
      </c>
      <c r="AQ1167" s="107">
        <v>40420</v>
      </c>
      <c r="AR1167" s="107">
        <f t="shared" si="322"/>
        <v>33007</v>
      </c>
      <c r="AS1167" t="s">
        <v>1726</v>
      </c>
      <c r="AT1167" s="110">
        <f t="shared" si="323"/>
        <v>3340420</v>
      </c>
      <c r="AW1167">
        <v>51.27</v>
      </c>
      <c r="AX1167">
        <v>1.17</v>
      </c>
      <c r="AY1167">
        <v>50.1</v>
      </c>
      <c r="BA1167" s="7">
        <f t="shared" si="327"/>
        <v>0</v>
      </c>
      <c r="BB1167" s="7">
        <f t="shared" si="328"/>
        <v>0</v>
      </c>
      <c r="BC1167" s="7">
        <f t="shared" si="329"/>
        <v>1</v>
      </c>
      <c r="BD1167" s="7">
        <f t="shared" si="329"/>
        <v>0</v>
      </c>
      <c r="BE1167" s="7" t="e">
        <f t="shared" si="330"/>
        <v>#N/A</v>
      </c>
      <c r="BF1167" s="118"/>
      <c r="BI1167" s="118"/>
      <c r="BJ1167" s="118"/>
      <c r="BK1167" s="168"/>
      <c r="BM1167">
        <v>0</v>
      </c>
      <c r="BN1167">
        <v>0</v>
      </c>
      <c r="BP1167">
        <v>0</v>
      </c>
      <c r="BQ1167">
        <v>0</v>
      </c>
      <c r="BR1167">
        <v>0</v>
      </c>
      <c r="BS1167">
        <v>0</v>
      </c>
      <c r="BT1167">
        <v>0</v>
      </c>
      <c r="BV1167">
        <v>0</v>
      </c>
      <c r="BW1167">
        <v>0</v>
      </c>
      <c r="BY1167">
        <v>0</v>
      </c>
      <c r="BZ1167">
        <v>0</v>
      </c>
      <c r="CA1167">
        <v>0</v>
      </c>
      <c r="CB1167">
        <v>1</v>
      </c>
      <c r="CC1167">
        <v>0</v>
      </c>
      <c r="CD1167">
        <v>0</v>
      </c>
      <c r="CE1167">
        <v>0</v>
      </c>
      <c r="CG1167">
        <v>0</v>
      </c>
      <c r="CH1167">
        <v>1</v>
      </c>
      <c r="CI1167">
        <v>0</v>
      </c>
      <c r="CJ1167">
        <v>0</v>
      </c>
      <c r="CK1167">
        <v>0</v>
      </c>
    </row>
    <row r="1168" spans="1:89" hidden="1" outlineLevel="1">
      <c r="A1168" t="s">
        <v>797</v>
      </c>
      <c r="B1168" s="9" t="s">
        <v>3141</v>
      </c>
      <c r="C1168" s="1">
        <f t="shared" si="324"/>
        <v>106</v>
      </c>
      <c r="D1168" s="7">
        <f t="shared" si="313"/>
        <v>2</v>
      </c>
      <c r="E1168" s="7">
        <f t="shared" si="314"/>
        <v>4</v>
      </c>
      <c r="F1168" s="7">
        <f t="shared" si="315"/>
        <v>1</v>
      </c>
      <c r="G1168" s="7">
        <f t="shared" si="331"/>
        <v>0</v>
      </c>
      <c r="H1168" s="49">
        <f t="shared" si="316"/>
        <v>75</v>
      </c>
      <c r="I1168" s="178">
        <f t="shared" si="317"/>
        <v>0.70754716981132071</v>
      </c>
      <c r="J1168" s="8"/>
      <c r="K1168" s="2">
        <f t="shared" si="318"/>
        <v>0.14150943396226415</v>
      </c>
      <c r="L1168" s="2">
        <f t="shared" si="319"/>
        <v>0</v>
      </c>
      <c r="M1168" s="2">
        <f t="shared" si="320"/>
        <v>0.84905660377358494</v>
      </c>
      <c r="N1168" s="2">
        <f t="shared" si="325"/>
        <v>0</v>
      </c>
      <c r="O1168" s="2">
        <f t="shared" si="326"/>
        <v>9.4339622641509413E-3</v>
      </c>
      <c r="P1168" s="1">
        <v>15</v>
      </c>
      <c r="Q1168" s="1"/>
      <c r="R1168" s="1">
        <v>90</v>
      </c>
      <c r="S1168" s="1">
        <v>0</v>
      </c>
      <c r="T1168" s="1"/>
      <c r="U1168" s="1"/>
      <c r="W1168" s="184">
        <v>0</v>
      </c>
      <c r="X1168" s="184"/>
      <c r="Y1168" s="1">
        <v>1</v>
      </c>
      <c r="Z1168" s="1">
        <f t="shared" si="321"/>
        <v>0</v>
      </c>
      <c r="AA1168" s="184">
        <v>0</v>
      </c>
      <c r="AB1168" s="184">
        <v>0</v>
      </c>
      <c r="AC1168" s="184">
        <v>0</v>
      </c>
      <c r="AD1168" s="154"/>
      <c r="AI1168" t="str">
        <f t="shared" si="332"/>
        <v>Landaff</v>
      </c>
      <c r="AJ1168" t="s">
        <v>933</v>
      </c>
      <c r="AK1168" s="174">
        <v>2</v>
      </c>
      <c r="AL1168" s="7"/>
      <c r="AN1168" s="98">
        <v>33</v>
      </c>
      <c r="AO1168" s="100">
        <v>9</v>
      </c>
      <c r="AP1168" s="100">
        <v>105</v>
      </c>
      <c r="AQ1168" s="107">
        <v>40660</v>
      </c>
      <c r="AR1168" s="107">
        <f t="shared" si="322"/>
        <v>33009</v>
      </c>
      <c r="AS1168" t="s">
        <v>1726</v>
      </c>
      <c r="AT1168" s="110">
        <f t="shared" si="323"/>
        <v>3340660</v>
      </c>
      <c r="AW1168">
        <v>28.45</v>
      </c>
      <c r="AX1168">
        <v>7.0000000000000007E-2</v>
      </c>
      <c r="AY1168">
        <v>28.39</v>
      </c>
      <c r="BA1168" s="7">
        <f t="shared" si="327"/>
        <v>0</v>
      </c>
      <c r="BB1168" s="7">
        <f t="shared" si="328"/>
        <v>0</v>
      </c>
      <c r="BC1168" s="7">
        <f t="shared" si="329"/>
        <v>1</v>
      </c>
      <c r="BD1168" s="7">
        <f t="shared" si="329"/>
        <v>0</v>
      </c>
      <c r="BE1168" s="7">
        <f t="shared" si="330"/>
        <v>0</v>
      </c>
      <c r="BF1168" s="118"/>
      <c r="BI1168" s="118"/>
      <c r="BJ1168" s="118"/>
      <c r="BK1168" s="168"/>
      <c r="BM1168">
        <v>0</v>
      </c>
      <c r="BN1168">
        <v>0</v>
      </c>
      <c r="BP1168">
        <v>0</v>
      </c>
      <c r="BQ1168">
        <v>0</v>
      </c>
      <c r="BR1168">
        <v>0</v>
      </c>
      <c r="BS1168">
        <v>0</v>
      </c>
      <c r="BT1168">
        <v>0</v>
      </c>
      <c r="BV1168">
        <v>0</v>
      </c>
      <c r="BW1168">
        <v>0</v>
      </c>
      <c r="BY1168">
        <v>0</v>
      </c>
      <c r="BZ1168">
        <v>0</v>
      </c>
      <c r="CA1168">
        <v>0</v>
      </c>
      <c r="CB1168">
        <v>0</v>
      </c>
      <c r="CC1168">
        <v>0</v>
      </c>
      <c r="CD1168">
        <v>0</v>
      </c>
      <c r="CE1168">
        <v>0</v>
      </c>
      <c r="CG1168">
        <v>0</v>
      </c>
      <c r="CH1168">
        <v>0</v>
      </c>
      <c r="CI1168">
        <v>0</v>
      </c>
      <c r="CJ1168">
        <v>0</v>
      </c>
      <c r="CK1168">
        <v>0</v>
      </c>
    </row>
    <row r="1169" spans="1:89" hidden="1" outlineLevel="1">
      <c r="A1169" t="s">
        <v>3084</v>
      </c>
      <c r="B1169" s="9" t="s">
        <v>3141</v>
      </c>
      <c r="C1169" s="1">
        <f t="shared" si="324"/>
        <v>131</v>
      </c>
      <c r="D1169" s="7">
        <f t="shared" si="313"/>
        <v>2</v>
      </c>
      <c r="E1169" s="7">
        <f t="shared" si="314"/>
        <v>4</v>
      </c>
      <c r="F1169" s="7">
        <f t="shared" si="315"/>
        <v>1</v>
      </c>
      <c r="G1169" s="7">
        <f t="shared" si="331"/>
        <v>0</v>
      </c>
      <c r="H1169" s="49">
        <f t="shared" si="316"/>
        <v>54</v>
      </c>
      <c r="I1169" s="178">
        <f t="shared" si="317"/>
        <v>0.41221374045801529</v>
      </c>
      <c r="J1169" s="8"/>
      <c r="K1169" s="2">
        <f t="shared" si="318"/>
        <v>0.29007633587786258</v>
      </c>
      <c r="L1169" s="2">
        <f t="shared" si="319"/>
        <v>0</v>
      </c>
      <c r="M1169" s="2">
        <f t="shared" si="320"/>
        <v>0.70229007633587781</v>
      </c>
      <c r="N1169" s="2">
        <f t="shared" si="325"/>
        <v>0</v>
      </c>
      <c r="O1169" s="2">
        <f t="shared" si="326"/>
        <v>7.6335877862595547E-3</v>
      </c>
      <c r="P1169" s="1">
        <v>38</v>
      </c>
      <c r="Q1169" s="1"/>
      <c r="R1169" s="1">
        <v>92</v>
      </c>
      <c r="S1169" s="1">
        <v>0</v>
      </c>
      <c r="T1169" s="1"/>
      <c r="U1169" s="1"/>
      <c r="W1169" s="184">
        <v>0</v>
      </c>
      <c r="X1169" s="184"/>
      <c r="Y1169" s="1">
        <v>0</v>
      </c>
      <c r="Z1169" s="1">
        <f t="shared" si="321"/>
        <v>1</v>
      </c>
      <c r="AA1169" s="184">
        <v>0</v>
      </c>
      <c r="AB1169" s="184">
        <v>0</v>
      </c>
      <c r="AC1169" s="184">
        <v>0</v>
      </c>
      <c r="AD1169" s="154"/>
      <c r="AI1169" t="str">
        <f t="shared" si="332"/>
        <v>Langdon</v>
      </c>
      <c r="AJ1169" t="s">
        <v>165</v>
      </c>
      <c r="AK1169" s="174">
        <v>2</v>
      </c>
      <c r="AL1169" s="7"/>
      <c r="AN1169" s="98">
        <v>33</v>
      </c>
      <c r="AO1169" s="100">
        <v>19</v>
      </c>
      <c r="AP1169" s="100">
        <v>40</v>
      </c>
      <c r="AQ1169" s="107">
        <v>40900</v>
      </c>
      <c r="AR1169" s="107">
        <f t="shared" si="322"/>
        <v>33019</v>
      </c>
      <c r="AS1169" t="s">
        <v>1726</v>
      </c>
      <c r="AT1169" s="110">
        <f t="shared" si="323"/>
        <v>3340900</v>
      </c>
      <c r="AW1169">
        <v>16.329999999999998</v>
      </c>
      <c r="AX1169">
        <v>0.06</v>
      </c>
      <c r="AY1169">
        <v>16.27</v>
      </c>
      <c r="BA1169" s="7">
        <f t="shared" si="327"/>
        <v>0</v>
      </c>
      <c r="BB1169" s="7">
        <f t="shared" si="328"/>
        <v>0</v>
      </c>
      <c r="BC1169" s="7">
        <f t="shared" si="329"/>
        <v>1</v>
      </c>
      <c r="BD1169" s="7">
        <f t="shared" si="329"/>
        <v>0</v>
      </c>
      <c r="BE1169" s="7">
        <f t="shared" si="330"/>
        <v>0</v>
      </c>
      <c r="BF1169" s="118"/>
      <c r="BI1169" s="118"/>
      <c r="BJ1169" s="118"/>
      <c r="BK1169" s="168"/>
      <c r="BM1169">
        <v>0</v>
      </c>
      <c r="BN1169">
        <v>1</v>
      </c>
      <c r="BP1169">
        <v>0</v>
      </c>
      <c r="BQ1169">
        <v>0</v>
      </c>
      <c r="BR1169">
        <v>0</v>
      </c>
      <c r="BS1169">
        <v>0</v>
      </c>
      <c r="BT1169">
        <v>0</v>
      </c>
      <c r="BV1169">
        <v>0</v>
      </c>
      <c r="BW1169">
        <v>0</v>
      </c>
      <c r="BY1169">
        <v>0</v>
      </c>
      <c r="BZ1169">
        <v>0</v>
      </c>
      <c r="CA1169">
        <v>0</v>
      </c>
      <c r="CB1169">
        <v>0</v>
      </c>
      <c r="CC1169">
        <v>0</v>
      </c>
      <c r="CD1169">
        <v>0</v>
      </c>
      <c r="CE1169">
        <v>0</v>
      </c>
      <c r="CG1169">
        <v>0</v>
      </c>
      <c r="CH1169">
        <v>0</v>
      </c>
      <c r="CI1169">
        <v>0</v>
      </c>
      <c r="CJ1169">
        <v>0</v>
      </c>
      <c r="CK1169">
        <v>0</v>
      </c>
    </row>
    <row r="1170" spans="1:89" hidden="1" outlineLevel="1">
      <c r="A1170" t="s">
        <v>2382</v>
      </c>
      <c r="B1170" s="9" t="s">
        <v>3141</v>
      </c>
      <c r="C1170" s="1">
        <f t="shared" si="324"/>
        <v>3602</v>
      </c>
      <c r="D1170" s="7">
        <f t="shared" si="313"/>
        <v>2</v>
      </c>
      <c r="E1170" s="7">
        <f t="shared" si="314"/>
        <v>6</v>
      </c>
      <c r="F1170" s="7">
        <f t="shared" si="315"/>
        <v>1</v>
      </c>
      <c r="G1170" s="7">
        <f t="shared" si="331"/>
        <v>4</v>
      </c>
      <c r="H1170" s="49">
        <f t="shared" si="316"/>
        <v>1135</v>
      </c>
      <c r="I1170" s="178">
        <f t="shared" si="317"/>
        <v>0.31510272071071627</v>
      </c>
      <c r="J1170" s="8"/>
      <c r="K1170" s="2">
        <f t="shared" si="318"/>
        <v>0.33814547473625761</v>
      </c>
      <c r="L1170" s="2">
        <f t="shared" si="319"/>
        <v>0</v>
      </c>
      <c r="M1170" s="2">
        <f t="shared" si="320"/>
        <v>0.65324819544697388</v>
      </c>
      <c r="N1170" s="2">
        <f t="shared" si="325"/>
        <v>3.6091060521932258E-3</v>
      </c>
      <c r="O1170" s="2">
        <f t="shared" si="326"/>
        <v>4.9972237645753391E-3</v>
      </c>
      <c r="P1170" s="1">
        <v>1218</v>
      </c>
      <c r="Q1170" s="1"/>
      <c r="R1170" s="1">
        <v>2353</v>
      </c>
      <c r="S1170" s="1">
        <v>13</v>
      </c>
      <c r="T1170" s="1"/>
      <c r="U1170" s="1"/>
      <c r="W1170" s="184">
        <v>0</v>
      </c>
      <c r="X1170" s="184"/>
      <c r="Y1170" s="1">
        <v>17</v>
      </c>
      <c r="Z1170" s="1">
        <f t="shared" si="321"/>
        <v>1</v>
      </c>
      <c r="AA1170" s="184">
        <v>0</v>
      </c>
      <c r="AB1170" s="184">
        <v>0</v>
      </c>
      <c r="AC1170" s="184">
        <v>0</v>
      </c>
      <c r="AD1170" s="154"/>
      <c r="AI1170" t="str">
        <f t="shared" si="332"/>
        <v>Lebanon</v>
      </c>
      <c r="AJ1170" t="s">
        <v>933</v>
      </c>
      <c r="AK1170" s="174">
        <v>2</v>
      </c>
      <c r="AL1170" s="7"/>
      <c r="AN1170" s="98">
        <v>33</v>
      </c>
      <c r="AO1170" s="100">
        <v>9</v>
      </c>
      <c r="AP1170" s="100">
        <v>110</v>
      </c>
      <c r="AQ1170" s="107">
        <v>41300</v>
      </c>
      <c r="AR1170" s="107">
        <f t="shared" si="322"/>
        <v>33009</v>
      </c>
      <c r="AS1170" t="s">
        <v>1037</v>
      </c>
      <c r="AT1170" s="110">
        <f t="shared" si="323"/>
        <v>3341300</v>
      </c>
      <c r="AW1170">
        <v>41.36</v>
      </c>
      <c r="AX1170">
        <v>0.99</v>
      </c>
      <c r="AY1170">
        <v>40.36</v>
      </c>
      <c r="BA1170" s="7">
        <f t="shared" si="327"/>
        <v>0</v>
      </c>
      <c r="BB1170" s="7">
        <f t="shared" si="328"/>
        <v>0</v>
      </c>
      <c r="BC1170" s="7">
        <f t="shared" si="329"/>
        <v>1</v>
      </c>
      <c r="BD1170" s="7">
        <f t="shared" si="329"/>
        <v>0</v>
      </c>
      <c r="BE1170" s="7" t="e">
        <f t="shared" si="330"/>
        <v>#N/A</v>
      </c>
      <c r="BF1170" s="118"/>
      <c r="BI1170" s="118"/>
      <c r="BJ1170" s="118"/>
      <c r="BK1170" s="168"/>
      <c r="BM1170">
        <v>0</v>
      </c>
      <c r="BN1170">
        <v>0</v>
      </c>
      <c r="BP1170">
        <v>0</v>
      </c>
      <c r="BQ1170">
        <v>0</v>
      </c>
      <c r="BR1170">
        <v>0</v>
      </c>
      <c r="BS1170">
        <v>0</v>
      </c>
      <c r="BT1170">
        <v>0</v>
      </c>
      <c r="BV1170">
        <v>0</v>
      </c>
      <c r="BW1170">
        <v>0</v>
      </c>
      <c r="BY1170">
        <v>0</v>
      </c>
      <c r="BZ1170">
        <v>0</v>
      </c>
      <c r="CA1170">
        <v>0</v>
      </c>
      <c r="CB1170">
        <v>0</v>
      </c>
      <c r="CC1170">
        <v>0</v>
      </c>
      <c r="CD1170">
        <v>0</v>
      </c>
      <c r="CE1170">
        <v>0</v>
      </c>
      <c r="CG1170">
        <v>0</v>
      </c>
      <c r="CH1170">
        <v>1</v>
      </c>
      <c r="CI1170">
        <v>0</v>
      </c>
      <c r="CJ1170">
        <v>0</v>
      </c>
      <c r="CK1170">
        <v>0</v>
      </c>
    </row>
    <row r="1171" spans="1:89" hidden="1" outlineLevel="1">
      <c r="A1171" t="s">
        <v>640</v>
      </c>
      <c r="B1171" s="9" t="s">
        <v>3141</v>
      </c>
      <c r="C1171" s="1">
        <f t="shared" si="324"/>
        <v>1221</v>
      </c>
      <c r="D1171" s="7">
        <f t="shared" si="313"/>
        <v>2</v>
      </c>
      <c r="E1171" s="7">
        <f t="shared" si="314"/>
        <v>6</v>
      </c>
      <c r="F1171" s="7">
        <f t="shared" si="315"/>
        <v>1</v>
      </c>
      <c r="G1171" s="7">
        <f t="shared" si="331"/>
        <v>5</v>
      </c>
      <c r="H1171" s="49">
        <f t="shared" si="316"/>
        <v>247</v>
      </c>
      <c r="I1171" s="178">
        <f t="shared" si="317"/>
        <v>0.2022932022932023</v>
      </c>
      <c r="J1171" s="8"/>
      <c r="K1171" s="2">
        <f t="shared" si="318"/>
        <v>0.38902538902538902</v>
      </c>
      <c r="L1171" s="2">
        <f t="shared" si="319"/>
        <v>0</v>
      </c>
      <c r="M1171" s="2">
        <f t="shared" si="320"/>
        <v>0.59131859131859132</v>
      </c>
      <c r="N1171" s="2">
        <f t="shared" si="325"/>
        <v>1.6380016380016381E-3</v>
      </c>
      <c r="O1171" s="2">
        <f t="shared" si="326"/>
        <v>1.801801801801807E-2</v>
      </c>
      <c r="P1171" s="1">
        <v>475</v>
      </c>
      <c r="Q1171" s="1"/>
      <c r="R1171" s="1">
        <v>722</v>
      </c>
      <c r="S1171" s="1">
        <v>2</v>
      </c>
      <c r="T1171" s="1"/>
      <c r="U1171" s="1"/>
      <c r="W1171" s="184">
        <v>0</v>
      </c>
      <c r="X1171" s="184"/>
      <c r="Y1171" s="1">
        <v>19</v>
      </c>
      <c r="Z1171" s="1">
        <f t="shared" si="321"/>
        <v>3</v>
      </c>
      <c r="AA1171" s="184">
        <v>0</v>
      </c>
      <c r="AB1171" s="184">
        <v>0</v>
      </c>
      <c r="AC1171" s="184">
        <v>0</v>
      </c>
      <c r="AD1171" s="154"/>
      <c r="AI1171" t="str">
        <f t="shared" si="332"/>
        <v>Lee</v>
      </c>
      <c r="AJ1171" t="s">
        <v>2064</v>
      </c>
      <c r="AK1171" s="174">
        <v>1</v>
      </c>
      <c r="AL1171" s="7"/>
      <c r="AN1171" s="98">
        <v>33</v>
      </c>
      <c r="AO1171" s="100">
        <v>17</v>
      </c>
      <c r="AP1171" s="100">
        <v>25</v>
      </c>
      <c r="AQ1171" s="107">
        <v>41460</v>
      </c>
      <c r="AR1171" s="107">
        <f t="shared" si="322"/>
        <v>33017</v>
      </c>
      <c r="AS1171" t="s">
        <v>1726</v>
      </c>
      <c r="AT1171" s="110">
        <f t="shared" si="323"/>
        <v>3341460</v>
      </c>
      <c r="AW1171">
        <v>20.16</v>
      </c>
      <c r="AX1171">
        <v>0.21</v>
      </c>
      <c r="AY1171">
        <v>19.95</v>
      </c>
      <c r="BA1171" s="7">
        <f t="shared" si="327"/>
        <v>0</v>
      </c>
      <c r="BB1171" s="7">
        <f t="shared" si="328"/>
        <v>0</v>
      </c>
      <c r="BC1171" s="7">
        <f t="shared" si="329"/>
        <v>1</v>
      </c>
      <c r="BD1171" s="7">
        <f t="shared" si="329"/>
        <v>0</v>
      </c>
      <c r="BE1171" s="7" t="e">
        <f t="shared" si="330"/>
        <v>#N/A</v>
      </c>
      <c r="BF1171" s="118"/>
      <c r="BI1171" s="118"/>
      <c r="BJ1171" s="118"/>
      <c r="BK1171" s="168"/>
      <c r="BM1171">
        <v>0</v>
      </c>
      <c r="BN1171">
        <v>0</v>
      </c>
      <c r="BP1171">
        <v>0</v>
      </c>
      <c r="BQ1171">
        <v>1</v>
      </c>
      <c r="BR1171">
        <v>0</v>
      </c>
      <c r="BS1171">
        <v>0</v>
      </c>
      <c r="BT1171">
        <v>0</v>
      </c>
      <c r="BV1171">
        <v>0</v>
      </c>
      <c r="BW1171">
        <v>0</v>
      </c>
      <c r="BY1171">
        <v>0</v>
      </c>
      <c r="BZ1171">
        <v>0</v>
      </c>
      <c r="CA1171">
        <v>0</v>
      </c>
      <c r="CB1171">
        <v>0</v>
      </c>
      <c r="CC1171">
        <v>0</v>
      </c>
      <c r="CD1171">
        <v>0</v>
      </c>
      <c r="CE1171">
        <v>0</v>
      </c>
      <c r="CG1171">
        <v>2</v>
      </c>
      <c r="CH1171">
        <v>0</v>
      </c>
      <c r="CI1171">
        <v>0</v>
      </c>
      <c r="CJ1171">
        <v>0</v>
      </c>
      <c r="CK1171">
        <v>0</v>
      </c>
    </row>
    <row r="1172" spans="1:89" hidden="1" outlineLevel="1">
      <c r="A1172" t="s">
        <v>272</v>
      </c>
      <c r="B1172" s="9" t="s">
        <v>3141</v>
      </c>
      <c r="C1172" s="1">
        <f t="shared" si="324"/>
        <v>204</v>
      </c>
      <c r="D1172" s="7">
        <f t="shared" si="313"/>
        <v>2</v>
      </c>
      <c r="E1172" s="7">
        <f t="shared" si="314"/>
        <v>5</v>
      </c>
      <c r="F1172" s="7">
        <f t="shared" si="315"/>
        <v>1</v>
      </c>
      <c r="G1172" s="7">
        <f t="shared" si="331"/>
        <v>0</v>
      </c>
      <c r="H1172" s="49">
        <f t="shared" si="316"/>
        <v>113</v>
      </c>
      <c r="I1172" s="178">
        <f t="shared" si="317"/>
        <v>0.55392156862745101</v>
      </c>
      <c r="J1172" s="8"/>
      <c r="K1172" s="2">
        <f t="shared" si="318"/>
        <v>0.21568627450980393</v>
      </c>
      <c r="L1172" s="2">
        <f t="shared" si="319"/>
        <v>0</v>
      </c>
      <c r="M1172" s="2">
        <f t="shared" si="320"/>
        <v>0.76960784313725494</v>
      </c>
      <c r="N1172" s="2">
        <f t="shared" si="325"/>
        <v>0</v>
      </c>
      <c r="O1172" s="2">
        <f t="shared" si="326"/>
        <v>1.4705882352941124E-2</v>
      </c>
      <c r="P1172" s="1">
        <v>44</v>
      </c>
      <c r="Q1172" s="1"/>
      <c r="R1172" s="1">
        <v>157</v>
      </c>
      <c r="S1172" s="1">
        <v>0</v>
      </c>
      <c r="T1172" s="1"/>
      <c r="U1172" s="1"/>
      <c r="W1172" s="184">
        <v>1</v>
      </c>
      <c r="X1172" s="184"/>
      <c r="Y1172" s="1">
        <v>2</v>
      </c>
      <c r="Z1172" s="1">
        <f t="shared" si="321"/>
        <v>0</v>
      </c>
      <c r="AA1172" s="184">
        <v>0</v>
      </c>
      <c r="AB1172" s="184">
        <v>0</v>
      </c>
      <c r="AC1172" s="184">
        <v>0</v>
      </c>
      <c r="AD1172" s="154"/>
      <c r="AI1172" t="str">
        <f t="shared" si="332"/>
        <v>Lempster</v>
      </c>
      <c r="AJ1172" t="s">
        <v>165</v>
      </c>
      <c r="AK1172" s="174">
        <v>2</v>
      </c>
      <c r="AL1172" s="7"/>
      <c r="AN1172" s="98">
        <v>33</v>
      </c>
      <c r="AO1172" s="100">
        <v>19</v>
      </c>
      <c r="AP1172" s="100">
        <v>45</v>
      </c>
      <c r="AQ1172" s="107">
        <v>41700</v>
      </c>
      <c r="AR1172" s="107">
        <f t="shared" si="322"/>
        <v>33019</v>
      </c>
      <c r="AS1172" t="s">
        <v>1726</v>
      </c>
      <c r="AT1172" s="110">
        <f t="shared" si="323"/>
        <v>3341700</v>
      </c>
      <c r="AW1172">
        <v>32.770000000000003</v>
      </c>
      <c r="AX1172">
        <v>0.43</v>
      </c>
      <c r="AY1172">
        <v>32.340000000000003</v>
      </c>
      <c r="BA1172" s="7">
        <f t="shared" si="327"/>
        <v>0</v>
      </c>
      <c r="BB1172" s="7">
        <f t="shared" si="328"/>
        <v>0</v>
      </c>
      <c r="BC1172" s="7">
        <f t="shared" si="329"/>
        <v>1</v>
      </c>
      <c r="BD1172" s="7">
        <f t="shared" si="329"/>
        <v>0</v>
      </c>
      <c r="BE1172" s="7">
        <f t="shared" si="330"/>
        <v>0</v>
      </c>
      <c r="BF1172" s="118"/>
      <c r="BI1172" s="118"/>
      <c r="BJ1172" s="118"/>
      <c r="BK1172" s="168"/>
      <c r="BM1172">
        <v>0</v>
      </c>
      <c r="BN1172">
        <v>0</v>
      </c>
      <c r="BP1172">
        <v>0</v>
      </c>
      <c r="BQ1172">
        <v>0</v>
      </c>
      <c r="BR1172">
        <v>0</v>
      </c>
      <c r="BS1172">
        <v>0</v>
      </c>
      <c r="BT1172">
        <v>0</v>
      </c>
      <c r="BV1172">
        <v>0</v>
      </c>
      <c r="BW1172">
        <v>0</v>
      </c>
      <c r="BY1172">
        <v>0</v>
      </c>
      <c r="BZ1172">
        <v>0</v>
      </c>
      <c r="CA1172">
        <v>0</v>
      </c>
      <c r="CB1172">
        <v>0</v>
      </c>
      <c r="CC1172">
        <v>0</v>
      </c>
      <c r="CD1172">
        <v>0</v>
      </c>
      <c r="CE1172">
        <v>0</v>
      </c>
      <c r="CG1172">
        <v>0</v>
      </c>
      <c r="CH1172">
        <v>0</v>
      </c>
      <c r="CI1172">
        <v>0</v>
      </c>
      <c r="CJ1172">
        <v>0</v>
      </c>
      <c r="CK1172">
        <v>0</v>
      </c>
    </row>
    <row r="1173" spans="1:89" hidden="1" outlineLevel="1">
      <c r="A1173" s="9" t="s">
        <v>227</v>
      </c>
      <c r="B1173" s="9" t="s">
        <v>3141</v>
      </c>
      <c r="C1173" s="1">
        <f t="shared" si="324"/>
        <v>294</v>
      </c>
      <c r="D1173" s="7">
        <f t="shared" si="313"/>
        <v>2</v>
      </c>
      <c r="E1173" s="7">
        <f t="shared" si="314"/>
        <v>5</v>
      </c>
      <c r="F1173" s="7">
        <f t="shared" si="315"/>
        <v>1</v>
      </c>
      <c r="G1173" s="7">
        <f t="shared" si="331"/>
        <v>0</v>
      </c>
      <c r="H1173" s="49">
        <f t="shared" si="316"/>
        <v>112</v>
      </c>
      <c r="I1173" s="178">
        <f t="shared" si="317"/>
        <v>0.38095238095238093</v>
      </c>
      <c r="J1173" s="8"/>
      <c r="K1173" s="2">
        <f t="shared" si="318"/>
        <v>0.30272108843537415</v>
      </c>
      <c r="L1173" s="2">
        <f t="shared" si="319"/>
        <v>0</v>
      </c>
      <c r="M1173" s="2">
        <f t="shared" si="320"/>
        <v>0.68367346938775508</v>
      </c>
      <c r="N1173" s="2">
        <f t="shared" si="325"/>
        <v>0</v>
      </c>
      <c r="O1173" s="2">
        <f t="shared" si="326"/>
        <v>1.3605442176870763E-2</v>
      </c>
      <c r="P1173" s="1">
        <v>89</v>
      </c>
      <c r="Q1173" s="1"/>
      <c r="R1173" s="1">
        <v>201</v>
      </c>
      <c r="S1173" s="1">
        <v>0</v>
      </c>
      <c r="T1173" s="1"/>
      <c r="U1173" s="1"/>
      <c r="W1173" s="184">
        <v>0</v>
      </c>
      <c r="X1173" s="184"/>
      <c r="Y1173" s="1">
        <v>2</v>
      </c>
      <c r="Z1173" s="1">
        <f t="shared" si="321"/>
        <v>2</v>
      </c>
      <c r="AA1173" s="184">
        <v>0</v>
      </c>
      <c r="AB1173" s="184">
        <v>0</v>
      </c>
      <c r="AC1173" s="184">
        <v>0</v>
      </c>
      <c r="AD1173" s="154"/>
      <c r="AI1173" t="str">
        <f t="shared" si="332"/>
        <v>Lincoln</v>
      </c>
      <c r="AJ1173" t="s">
        <v>933</v>
      </c>
      <c r="AK1173" s="174">
        <v>2</v>
      </c>
      <c r="AL1173" s="7"/>
      <c r="AN1173" s="98">
        <v>33</v>
      </c>
      <c r="AO1173" s="100">
        <v>9</v>
      </c>
      <c r="AP1173" s="100">
        <v>115</v>
      </c>
      <c r="AQ1173" s="107">
        <v>41860</v>
      </c>
      <c r="AR1173" s="107">
        <f t="shared" si="322"/>
        <v>33009</v>
      </c>
      <c r="AS1173" t="s">
        <v>1726</v>
      </c>
      <c r="AT1173" s="110">
        <f t="shared" si="323"/>
        <v>3341860</v>
      </c>
      <c r="AW1173">
        <v>130.91999999999999</v>
      </c>
      <c r="AX1173">
        <v>0.22</v>
      </c>
      <c r="AY1173">
        <v>130.69999999999999</v>
      </c>
      <c r="BA1173" s="7">
        <f t="shared" si="327"/>
        <v>0</v>
      </c>
      <c r="BB1173" s="7">
        <f t="shared" si="328"/>
        <v>0</v>
      </c>
      <c r="BC1173" s="7">
        <f t="shared" si="329"/>
        <v>1</v>
      </c>
      <c r="BD1173" s="7">
        <f t="shared" si="329"/>
        <v>0</v>
      </c>
      <c r="BE1173" s="7">
        <f t="shared" si="330"/>
        <v>0</v>
      </c>
      <c r="BF1173" s="118"/>
      <c r="BI1173" s="118"/>
      <c r="BJ1173" s="118"/>
      <c r="BK1173" s="168"/>
      <c r="BM1173">
        <v>0</v>
      </c>
      <c r="BN1173">
        <v>0</v>
      </c>
      <c r="BP1173">
        <v>0</v>
      </c>
      <c r="BQ1173">
        <v>1</v>
      </c>
      <c r="BR1173">
        <v>0</v>
      </c>
      <c r="BS1173">
        <v>0</v>
      </c>
      <c r="BT1173">
        <v>0</v>
      </c>
      <c r="BV1173">
        <v>0</v>
      </c>
      <c r="BW1173">
        <v>0</v>
      </c>
      <c r="BY1173">
        <v>0</v>
      </c>
      <c r="BZ1173">
        <v>0</v>
      </c>
      <c r="CA1173">
        <v>0</v>
      </c>
      <c r="CB1173">
        <v>0</v>
      </c>
      <c r="CC1173">
        <v>0</v>
      </c>
      <c r="CD1173">
        <v>0</v>
      </c>
      <c r="CE1173">
        <v>0</v>
      </c>
      <c r="CG1173">
        <v>0</v>
      </c>
      <c r="CH1173">
        <v>1</v>
      </c>
      <c r="CI1173">
        <v>0</v>
      </c>
      <c r="CJ1173">
        <v>0</v>
      </c>
      <c r="CK1173">
        <v>0</v>
      </c>
    </row>
    <row r="1174" spans="1:89" hidden="1" outlineLevel="1">
      <c r="A1174" t="s">
        <v>1593</v>
      </c>
      <c r="B1174" s="9" t="s">
        <v>3141</v>
      </c>
      <c r="C1174" s="1">
        <f t="shared" si="324"/>
        <v>240</v>
      </c>
      <c r="D1174" s="7">
        <f t="shared" si="313"/>
        <v>2</v>
      </c>
      <c r="E1174" s="7">
        <f t="shared" si="314"/>
        <v>5</v>
      </c>
      <c r="F1174" s="7">
        <f t="shared" si="315"/>
        <v>1</v>
      </c>
      <c r="G1174" s="7">
        <f t="shared" si="331"/>
        <v>0</v>
      </c>
      <c r="H1174" s="49">
        <f t="shared" si="316"/>
        <v>138</v>
      </c>
      <c r="I1174" s="178">
        <f t="shared" si="317"/>
        <v>0.57499999999999996</v>
      </c>
      <c r="J1174" s="8"/>
      <c r="K1174" s="2">
        <f t="shared" si="318"/>
        <v>0.19166666666666668</v>
      </c>
      <c r="L1174" s="2">
        <f t="shared" si="319"/>
        <v>0</v>
      </c>
      <c r="M1174" s="2">
        <f t="shared" si="320"/>
        <v>0.76666666666666672</v>
      </c>
      <c r="N1174" s="2">
        <f t="shared" si="325"/>
        <v>0</v>
      </c>
      <c r="O1174" s="2">
        <f t="shared" si="326"/>
        <v>4.166666666666663E-2</v>
      </c>
      <c r="P1174" s="1">
        <v>46</v>
      </c>
      <c r="Q1174" s="1"/>
      <c r="R1174" s="1">
        <v>184</v>
      </c>
      <c r="S1174" s="1">
        <v>0</v>
      </c>
      <c r="T1174" s="1"/>
      <c r="U1174" s="1"/>
      <c r="W1174" s="184">
        <v>0</v>
      </c>
      <c r="X1174" s="184"/>
      <c r="Y1174" s="1">
        <v>9</v>
      </c>
      <c r="Z1174" s="1">
        <f t="shared" si="321"/>
        <v>1</v>
      </c>
      <c r="AA1174" s="184">
        <v>0</v>
      </c>
      <c r="AB1174" s="184">
        <v>0</v>
      </c>
      <c r="AC1174" s="184">
        <v>0</v>
      </c>
      <c r="AD1174" s="154"/>
      <c r="AI1174" t="str">
        <f t="shared" si="332"/>
        <v>Lisbon</v>
      </c>
      <c r="AJ1174" t="s">
        <v>933</v>
      </c>
      <c r="AK1174" s="174">
        <v>2</v>
      </c>
      <c r="AL1174" s="7"/>
      <c r="AN1174" s="98">
        <v>33</v>
      </c>
      <c r="AO1174" s="100">
        <v>9</v>
      </c>
      <c r="AP1174" s="100">
        <v>120</v>
      </c>
      <c r="AQ1174" s="107">
        <v>42020</v>
      </c>
      <c r="AR1174" s="107">
        <f t="shared" si="322"/>
        <v>33009</v>
      </c>
      <c r="AS1174" t="s">
        <v>1726</v>
      </c>
      <c r="AT1174" s="110">
        <f t="shared" si="323"/>
        <v>3342020</v>
      </c>
      <c r="AW1174">
        <v>26.68</v>
      </c>
      <c r="AX1174">
        <v>0.16</v>
      </c>
      <c r="AY1174">
        <v>26.51</v>
      </c>
      <c r="BA1174" s="7">
        <f t="shared" si="327"/>
        <v>0</v>
      </c>
      <c r="BB1174" s="7">
        <f t="shared" si="328"/>
        <v>0</v>
      </c>
      <c r="BC1174" s="7">
        <f t="shared" si="329"/>
        <v>1</v>
      </c>
      <c r="BD1174" s="7">
        <f t="shared" si="329"/>
        <v>0</v>
      </c>
      <c r="BE1174" s="7">
        <f t="shared" si="330"/>
        <v>0</v>
      </c>
      <c r="BF1174" s="118"/>
      <c r="BI1174" s="118"/>
      <c r="BJ1174" s="118"/>
      <c r="BK1174" s="168"/>
      <c r="BM1174">
        <v>0</v>
      </c>
      <c r="BN1174">
        <v>0</v>
      </c>
      <c r="BP1174">
        <v>0</v>
      </c>
      <c r="BQ1174">
        <v>1</v>
      </c>
      <c r="BR1174">
        <v>0</v>
      </c>
      <c r="BS1174">
        <v>0</v>
      </c>
      <c r="BT1174">
        <v>0</v>
      </c>
      <c r="BV1174">
        <v>0</v>
      </c>
      <c r="BW1174">
        <v>0</v>
      </c>
      <c r="BY1174">
        <v>0</v>
      </c>
      <c r="BZ1174">
        <v>0</v>
      </c>
      <c r="CA1174">
        <v>0</v>
      </c>
      <c r="CB1174">
        <v>0</v>
      </c>
      <c r="CC1174">
        <v>0</v>
      </c>
      <c r="CD1174">
        <v>0</v>
      </c>
      <c r="CE1174">
        <v>0</v>
      </c>
      <c r="CG1174">
        <v>0</v>
      </c>
      <c r="CH1174">
        <v>0</v>
      </c>
      <c r="CI1174">
        <v>0</v>
      </c>
      <c r="CJ1174">
        <v>0</v>
      </c>
      <c r="CK1174">
        <v>0</v>
      </c>
    </row>
    <row r="1175" spans="1:89" hidden="1" outlineLevel="1">
      <c r="A1175" t="s">
        <v>1521</v>
      </c>
      <c r="B1175" s="9" t="s">
        <v>3141</v>
      </c>
      <c r="C1175" s="1">
        <f t="shared" si="324"/>
        <v>1360</v>
      </c>
      <c r="D1175" s="7">
        <f t="shared" si="313"/>
        <v>2</v>
      </c>
      <c r="E1175" s="7">
        <f t="shared" si="314"/>
        <v>7</v>
      </c>
      <c r="F1175" s="7">
        <f t="shared" si="315"/>
        <v>1</v>
      </c>
      <c r="G1175" s="7">
        <f t="shared" si="331"/>
        <v>5</v>
      </c>
      <c r="H1175" s="49">
        <f t="shared" si="316"/>
        <v>265</v>
      </c>
      <c r="I1175" s="178">
        <f t="shared" si="317"/>
        <v>0.19485294117647059</v>
      </c>
      <c r="J1175" s="8"/>
      <c r="K1175" s="2">
        <f t="shared" si="318"/>
        <v>0.38970588235294118</v>
      </c>
      <c r="L1175" s="2">
        <f t="shared" si="319"/>
        <v>0</v>
      </c>
      <c r="M1175" s="2">
        <f t="shared" si="320"/>
        <v>0.5845588235294118</v>
      </c>
      <c r="N1175" s="2">
        <f t="shared" si="325"/>
        <v>2.2058823529411764E-3</v>
      </c>
      <c r="O1175" s="2">
        <f t="shared" si="326"/>
        <v>2.3529411764705903E-2</v>
      </c>
      <c r="P1175" s="1">
        <v>530</v>
      </c>
      <c r="Q1175" s="1"/>
      <c r="R1175" s="1">
        <v>795</v>
      </c>
      <c r="S1175" s="1">
        <v>3</v>
      </c>
      <c r="T1175" s="1"/>
      <c r="U1175" s="1"/>
      <c r="W1175" s="184">
        <v>0</v>
      </c>
      <c r="X1175" s="184"/>
      <c r="Y1175" s="1">
        <v>24</v>
      </c>
      <c r="Z1175" s="1">
        <f t="shared" si="321"/>
        <v>7</v>
      </c>
      <c r="AA1175" s="184">
        <v>0</v>
      </c>
      <c r="AB1175" s="184">
        <v>1</v>
      </c>
      <c r="AC1175" s="184">
        <v>0</v>
      </c>
      <c r="AD1175" s="154"/>
      <c r="AI1175" t="str">
        <f t="shared" si="332"/>
        <v>Litchfield</v>
      </c>
      <c r="AJ1175" t="s">
        <v>120</v>
      </c>
      <c r="AK1175" s="174">
        <v>2</v>
      </c>
      <c r="AL1175" s="7"/>
      <c r="AN1175" s="98">
        <v>33</v>
      </c>
      <c r="AO1175" s="100">
        <v>11</v>
      </c>
      <c r="AP1175" s="100">
        <v>75</v>
      </c>
      <c r="AQ1175" s="107">
        <v>42260</v>
      </c>
      <c r="AR1175" s="107">
        <f t="shared" si="322"/>
        <v>33011</v>
      </c>
      <c r="AS1175" t="s">
        <v>1726</v>
      </c>
      <c r="AT1175" s="110">
        <f t="shared" si="323"/>
        <v>3342260</v>
      </c>
      <c r="AW1175">
        <v>15.45</v>
      </c>
      <c r="AX1175">
        <v>0.35</v>
      </c>
      <c r="AY1175">
        <v>15.1</v>
      </c>
      <c r="BA1175" s="7">
        <f t="shared" si="327"/>
        <v>0</v>
      </c>
      <c r="BB1175" s="7">
        <f t="shared" si="328"/>
        <v>0</v>
      </c>
      <c r="BC1175" s="7">
        <f t="shared" si="329"/>
        <v>1</v>
      </c>
      <c r="BD1175" s="7">
        <f t="shared" si="329"/>
        <v>0</v>
      </c>
      <c r="BE1175" s="7" t="e">
        <f t="shared" si="330"/>
        <v>#N/A</v>
      </c>
      <c r="BF1175" s="118"/>
      <c r="BI1175" s="118"/>
      <c r="BJ1175" s="118"/>
      <c r="BK1175" s="168"/>
      <c r="BM1175">
        <v>0</v>
      </c>
      <c r="BN1175">
        <v>1</v>
      </c>
      <c r="BP1175">
        <v>1</v>
      </c>
      <c r="BQ1175">
        <v>0</v>
      </c>
      <c r="BR1175">
        <v>0</v>
      </c>
      <c r="BS1175">
        <v>1</v>
      </c>
      <c r="BT1175">
        <v>0</v>
      </c>
      <c r="BV1175">
        <v>1</v>
      </c>
      <c r="BW1175">
        <v>0</v>
      </c>
      <c r="BY1175">
        <v>0</v>
      </c>
      <c r="BZ1175">
        <v>0</v>
      </c>
      <c r="CA1175">
        <v>0</v>
      </c>
      <c r="CB1175">
        <v>0</v>
      </c>
      <c r="CC1175">
        <v>1</v>
      </c>
      <c r="CD1175">
        <v>0</v>
      </c>
      <c r="CE1175">
        <v>1</v>
      </c>
      <c r="CG1175">
        <v>0</v>
      </c>
      <c r="CH1175">
        <v>1</v>
      </c>
      <c r="CI1175">
        <v>0</v>
      </c>
      <c r="CJ1175">
        <v>0</v>
      </c>
      <c r="CK1175">
        <v>0</v>
      </c>
    </row>
    <row r="1176" spans="1:89" hidden="1" outlineLevel="1">
      <c r="A1176" t="s">
        <v>1082</v>
      </c>
      <c r="B1176" s="9" t="s">
        <v>3141</v>
      </c>
      <c r="C1176" s="1">
        <f t="shared" si="324"/>
        <v>1002</v>
      </c>
      <c r="D1176" s="7">
        <f t="shared" ref="D1176:D1239" si="333">RANK(P1176,(P1176:AG1176))</f>
        <v>2</v>
      </c>
      <c r="E1176" s="7">
        <f t="shared" ref="E1176:E1239" si="334">RANK(Q1176,(P1176:AG1176))</f>
        <v>6</v>
      </c>
      <c r="F1176" s="7">
        <f t="shared" ref="F1176:F1239" si="335">IF(R1176&gt;0,RANK(R1176,(P1176:AG1176)),0)</f>
        <v>1</v>
      </c>
      <c r="G1176" s="7">
        <f t="shared" si="331"/>
        <v>5</v>
      </c>
      <c r="H1176" s="49">
        <f t="shared" ref="H1176:H1239" si="336">MAX(P1176:T1176)-LARGE(P1176:T1176,2)</f>
        <v>500</v>
      </c>
      <c r="I1176" s="178">
        <f t="shared" ref="I1176:I1239" si="337">H1176/C1176</f>
        <v>0.49900199600798401</v>
      </c>
      <c r="J1176" s="8"/>
      <c r="K1176" s="2">
        <f t="shared" ref="K1176:K1239" si="338">IF(C1176=0,"-",P1176/C1176)</f>
        <v>0.2345309381237525</v>
      </c>
      <c r="L1176" s="2">
        <f t="shared" ref="L1176:L1239" si="339">IF(C1176=0,"-",Q1176/C1176)</f>
        <v>0</v>
      </c>
      <c r="M1176" s="2">
        <f t="shared" ref="M1176:M1239" si="340">IF(C1176=0,"-",R1176/C1176)</f>
        <v>0.73353293413173648</v>
      </c>
      <c r="N1176" s="2">
        <f t="shared" si="325"/>
        <v>1.996007984031936E-3</v>
      </c>
      <c r="O1176" s="2">
        <f t="shared" si="326"/>
        <v>2.9940119760479108E-2</v>
      </c>
      <c r="P1176" s="1">
        <v>235</v>
      </c>
      <c r="Q1176" s="1"/>
      <c r="R1176" s="1">
        <v>735</v>
      </c>
      <c r="S1176" s="1">
        <v>2</v>
      </c>
      <c r="T1176" s="1"/>
      <c r="U1176" s="1"/>
      <c r="W1176" s="184">
        <v>0</v>
      </c>
      <c r="X1176" s="184"/>
      <c r="Y1176" s="1">
        <v>23</v>
      </c>
      <c r="Z1176" s="1">
        <f t="shared" si="321"/>
        <v>7</v>
      </c>
      <c r="AA1176" s="184">
        <v>0</v>
      </c>
      <c r="AB1176" s="184">
        <v>0</v>
      </c>
      <c r="AC1176" s="184">
        <v>0</v>
      </c>
      <c r="AD1176" s="154"/>
      <c r="AI1176" t="str">
        <f t="shared" si="332"/>
        <v>Littleton</v>
      </c>
      <c r="AJ1176" t="s">
        <v>933</v>
      </c>
      <c r="AK1176" s="174">
        <v>2</v>
      </c>
      <c r="AL1176" s="7"/>
      <c r="AN1176" s="98">
        <v>33</v>
      </c>
      <c r="AO1176" s="100">
        <v>9</v>
      </c>
      <c r="AP1176" s="100">
        <v>125</v>
      </c>
      <c r="AQ1176" s="107">
        <v>42580</v>
      </c>
      <c r="AR1176" s="107">
        <f t="shared" ref="AR1176:AR1239" si="341">AN1176*1000+AO1176</f>
        <v>33009</v>
      </c>
      <c r="AS1176" t="s">
        <v>1726</v>
      </c>
      <c r="AT1176" s="110">
        <f t="shared" ref="AT1176:AT1239" si="342">AN1176*100000+AQ1176</f>
        <v>3342580</v>
      </c>
      <c r="AW1176">
        <v>54.09</v>
      </c>
      <c r="AX1176">
        <v>3.85</v>
      </c>
      <c r="AY1176">
        <v>50.24</v>
      </c>
      <c r="BA1176" s="7">
        <f t="shared" si="327"/>
        <v>0</v>
      </c>
      <c r="BB1176" s="7">
        <f t="shared" si="328"/>
        <v>0</v>
      </c>
      <c r="BC1176" s="7">
        <f t="shared" si="329"/>
        <v>1</v>
      </c>
      <c r="BD1176" s="7">
        <f t="shared" si="329"/>
        <v>0</v>
      </c>
      <c r="BE1176" s="7" t="e">
        <f t="shared" si="330"/>
        <v>#N/A</v>
      </c>
      <c r="BF1176" s="118"/>
      <c r="BI1176" s="118"/>
      <c r="BJ1176" s="118"/>
      <c r="BK1176" s="168"/>
      <c r="BM1176">
        <v>0</v>
      </c>
      <c r="BN1176">
        <v>4</v>
      </c>
      <c r="BP1176">
        <v>0</v>
      </c>
      <c r="BQ1176">
        <v>0</v>
      </c>
      <c r="BR1176">
        <v>0</v>
      </c>
      <c r="BS1176">
        <v>0</v>
      </c>
      <c r="BT1176">
        <v>0</v>
      </c>
      <c r="BV1176">
        <v>0</v>
      </c>
      <c r="BW1176">
        <v>0</v>
      </c>
      <c r="BY1176">
        <v>0</v>
      </c>
      <c r="BZ1176">
        <v>0</v>
      </c>
      <c r="CA1176">
        <v>0</v>
      </c>
      <c r="CB1176">
        <v>0</v>
      </c>
      <c r="CC1176">
        <v>1</v>
      </c>
      <c r="CD1176">
        <v>0</v>
      </c>
      <c r="CE1176">
        <v>0</v>
      </c>
      <c r="CG1176">
        <v>0</v>
      </c>
      <c r="CH1176">
        <v>2</v>
      </c>
      <c r="CI1176">
        <v>0</v>
      </c>
      <c r="CJ1176">
        <v>0</v>
      </c>
      <c r="CK1176">
        <v>0</v>
      </c>
    </row>
    <row r="1177" spans="1:89" hidden="1" outlineLevel="1">
      <c r="A1177" t="s">
        <v>3140</v>
      </c>
      <c r="B1177" s="9" t="s">
        <v>3141</v>
      </c>
      <c r="C1177" s="1">
        <f t="shared" si="324"/>
        <v>3846</v>
      </c>
      <c r="D1177" s="7">
        <f t="shared" si="333"/>
        <v>2</v>
      </c>
      <c r="E1177" s="7">
        <f t="shared" si="334"/>
        <v>6</v>
      </c>
      <c r="F1177" s="7">
        <f t="shared" si="335"/>
        <v>1</v>
      </c>
      <c r="G1177" s="7">
        <f t="shared" si="331"/>
        <v>5</v>
      </c>
      <c r="H1177" s="49">
        <f t="shared" si="336"/>
        <v>487</v>
      </c>
      <c r="I1177" s="178">
        <f t="shared" si="337"/>
        <v>0.1266250650026001</v>
      </c>
      <c r="J1177" s="8"/>
      <c r="K1177" s="2">
        <f t="shared" si="338"/>
        <v>0.42459698387935518</v>
      </c>
      <c r="L1177" s="2">
        <f t="shared" si="339"/>
        <v>0</v>
      </c>
      <c r="M1177" s="2">
        <f t="shared" si="340"/>
        <v>0.55122204888195525</v>
      </c>
      <c r="N1177" s="2">
        <f t="shared" ref="N1177:N1240" si="343">IF(C1177=0,"-",S1177/C1177)</f>
        <v>2.0800832033281333E-3</v>
      </c>
      <c r="O1177" s="2">
        <f t="shared" ref="O1177:O1240" si="344">IF(C1177=0,"-",(1-K1177-L1177-M1177-N1177))</f>
        <v>2.2100884035361434E-2</v>
      </c>
      <c r="P1177" s="1">
        <v>1633</v>
      </c>
      <c r="Q1177" s="1"/>
      <c r="R1177" s="1">
        <v>2120</v>
      </c>
      <c r="S1177" s="1">
        <v>8</v>
      </c>
      <c r="T1177" s="1"/>
      <c r="U1177" s="1"/>
      <c r="W1177" s="184">
        <v>0</v>
      </c>
      <c r="X1177" s="184"/>
      <c r="Y1177" s="1">
        <v>64</v>
      </c>
      <c r="Z1177" s="1">
        <f t="shared" ref="Z1177:Z1241" si="345">SUM(BM1177:CK1177)</f>
        <v>21</v>
      </c>
      <c r="AA1177" s="184">
        <v>0</v>
      </c>
      <c r="AB1177" s="184">
        <v>0</v>
      </c>
      <c r="AC1177" s="184">
        <v>0</v>
      </c>
      <c r="AD1177" s="154"/>
      <c r="AI1177" t="str">
        <f t="shared" si="332"/>
        <v>Londonderry</v>
      </c>
      <c r="AJ1177" t="s">
        <v>3034</v>
      </c>
      <c r="AK1177" s="174">
        <v>1</v>
      </c>
      <c r="AL1177" s="7"/>
      <c r="AN1177" s="98">
        <v>33</v>
      </c>
      <c r="AO1177" s="100">
        <v>15</v>
      </c>
      <c r="AP1177" s="100">
        <v>95</v>
      </c>
      <c r="AQ1177" s="107">
        <v>43220</v>
      </c>
      <c r="AR1177" s="107">
        <f t="shared" si="341"/>
        <v>33015</v>
      </c>
      <c r="AS1177" t="s">
        <v>1726</v>
      </c>
      <c r="AT1177" s="110">
        <f t="shared" si="342"/>
        <v>3343220</v>
      </c>
      <c r="AW1177">
        <v>41.94</v>
      </c>
      <c r="AX1177">
        <v>0.13</v>
      </c>
      <c r="AY1177">
        <v>41.81</v>
      </c>
      <c r="BA1177" s="7">
        <f t="shared" ref="BA1177:BA1240" si="346">IF(D1177=1,1,0)</f>
        <v>0</v>
      </c>
      <c r="BB1177" s="7">
        <f t="shared" ref="BB1177:BB1240" si="347">IF(E1177=1,1,0)</f>
        <v>0</v>
      </c>
      <c r="BC1177" s="7">
        <f t="shared" ref="BC1177:BD1240" si="348">IF(F1177=1,1,0)</f>
        <v>1</v>
      </c>
      <c r="BD1177" s="7">
        <f t="shared" si="348"/>
        <v>0</v>
      </c>
      <c r="BE1177" s="7" t="e">
        <f t="shared" si="330"/>
        <v>#N/A</v>
      </c>
      <c r="BF1177" s="118"/>
      <c r="BI1177" s="118"/>
      <c r="BJ1177" s="118"/>
      <c r="BK1177" s="168"/>
      <c r="BM1177">
        <v>1</v>
      </c>
      <c r="BN1177">
        <v>1</v>
      </c>
      <c r="BP1177">
        <v>0</v>
      </c>
      <c r="BQ1177">
        <v>1</v>
      </c>
      <c r="BR1177">
        <v>0</v>
      </c>
      <c r="BS1177">
        <v>1</v>
      </c>
      <c r="BT1177">
        <v>1</v>
      </c>
      <c r="BV1177">
        <v>3</v>
      </c>
      <c r="BW1177">
        <v>1</v>
      </c>
      <c r="BY1177">
        <v>0</v>
      </c>
      <c r="BZ1177">
        <v>0</v>
      </c>
      <c r="CA1177">
        <v>0</v>
      </c>
      <c r="CB1177">
        <v>0</v>
      </c>
      <c r="CC1177">
        <v>4</v>
      </c>
      <c r="CD1177">
        <v>0</v>
      </c>
      <c r="CE1177">
        <v>0</v>
      </c>
      <c r="CG1177">
        <v>7</v>
      </c>
      <c r="CH1177">
        <v>0</v>
      </c>
      <c r="CI1177">
        <v>0</v>
      </c>
      <c r="CJ1177">
        <v>0</v>
      </c>
      <c r="CK1177">
        <v>1</v>
      </c>
    </row>
    <row r="1178" spans="1:89" hidden="1" outlineLevel="1">
      <c r="A1178" t="s">
        <v>1846</v>
      </c>
      <c r="B1178" s="9" t="s">
        <v>3141</v>
      </c>
      <c r="C1178" s="1">
        <f t="shared" ref="C1178:C1242" si="349">SUM(P1178:AG1178)</f>
        <v>861</v>
      </c>
      <c r="D1178" s="7">
        <f t="shared" si="333"/>
        <v>2</v>
      </c>
      <c r="E1178" s="7">
        <f t="shared" si="334"/>
        <v>8</v>
      </c>
      <c r="F1178" s="7">
        <f t="shared" si="335"/>
        <v>1</v>
      </c>
      <c r="G1178" s="7">
        <f t="shared" si="331"/>
        <v>5</v>
      </c>
      <c r="H1178" s="49">
        <f t="shared" si="336"/>
        <v>179</v>
      </c>
      <c r="I1178" s="178">
        <f t="shared" si="337"/>
        <v>0.20789779326364694</v>
      </c>
      <c r="J1178" s="8"/>
      <c r="K1178" s="2">
        <f t="shared" si="338"/>
        <v>0.36469221835075494</v>
      </c>
      <c r="L1178" s="2">
        <f t="shared" si="339"/>
        <v>0</v>
      </c>
      <c r="M1178" s="2">
        <f t="shared" si="340"/>
        <v>0.57259001161440182</v>
      </c>
      <c r="N1178" s="2">
        <f t="shared" si="343"/>
        <v>1.1614401858304297E-3</v>
      </c>
      <c r="O1178" s="2">
        <f t="shared" si="344"/>
        <v>6.1556329849012818E-2</v>
      </c>
      <c r="P1178" s="1">
        <v>314</v>
      </c>
      <c r="Q1178" s="1"/>
      <c r="R1178" s="1">
        <v>493</v>
      </c>
      <c r="S1178" s="1">
        <v>1</v>
      </c>
      <c r="T1178" s="1"/>
      <c r="U1178" s="1"/>
      <c r="W1178" s="184">
        <v>0</v>
      </c>
      <c r="X1178" s="184"/>
      <c r="Y1178" s="1">
        <v>47</v>
      </c>
      <c r="Z1178" s="1">
        <f t="shared" si="345"/>
        <v>4</v>
      </c>
      <c r="AA1178" s="184">
        <v>0</v>
      </c>
      <c r="AB1178" s="184">
        <v>1</v>
      </c>
      <c r="AC1178" s="184">
        <v>1</v>
      </c>
      <c r="AD1178" s="154"/>
      <c r="AI1178" t="str">
        <f t="shared" si="332"/>
        <v>Loudon</v>
      </c>
      <c r="AJ1178" t="s">
        <v>1658</v>
      </c>
      <c r="AK1178" s="174">
        <v>2</v>
      </c>
      <c r="AL1178" s="7"/>
      <c r="AN1178" s="98">
        <v>33</v>
      </c>
      <c r="AO1178" s="100">
        <v>13</v>
      </c>
      <c r="AP1178" s="100">
        <v>85</v>
      </c>
      <c r="AQ1178" s="107">
        <v>43380</v>
      </c>
      <c r="AR1178" s="107">
        <f t="shared" si="341"/>
        <v>33013</v>
      </c>
      <c r="AS1178" t="s">
        <v>1726</v>
      </c>
      <c r="AT1178" s="110">
        <f t="shared" si="342"/>
        <v>3343380</v>
      </c>
      <c r="AW1178">
        <v>47.48</v>
      </c>
      <c r="AX1178">
        <v>0.67</v>
      </c>
      <c r="AY1178">
        <v>46.81</v>
      </c>
      <c r="BA1178" s="7">
        <f t="shared" si="346"/>
        <v>0</v>
      </c>
      <c r="BB1178" s="7">
        <f t="shared" si="347"/>
        <v>0</v>
      </c>
      <c r="BC1178" s="7">
        <f t="shared" si="348"/>
        <v>1</v>
      </c>
      <c r="BD1178" s="7">
        <f t="shared" si="348"/>
        <v>0</v>
      </c>
      <c r="BE1178" s="7" t="e">
        <f t="shared" ref="BE1178:BE1242" si="350">IF(RANK(T1178,P1178:V1178)=1,1,0)</f>
        <v>#N/A</v>
      </c>
      <c r="BF1178" s="118"/>
      <c r="BI1178" s="118"/>
      <c r="BJ1178" s="118"/>
      <c r="BK1178" s="168"/>
      <c r="BM1178">
        <v>0</v>
      </c>
      <c r="BN1178">
        <v>0</v>
      </c>
      <c r="BP1178">
        <v>1</v>
      </c>
      <c r="BQ1178">
        <v>0</v>
      </c>
      <c r="BR1178">
        <v>0</v>
      </c>
      <c r="BS1178">
        <v>1</v>
      </c>
      <c r="BT1178">
        <v>0</v>
      </c>
      <c r="BV1178">
        <v>0</v>
      </c>
      <c r="BW1178">
        <v>0</v>
      </c>
      <c r="BY1178">
        <v>0</v>
      </c>
      <c r="BZ1178">
        <v>0</v>
      </c>
      <c r="CA1178">
        <v>0</v>
      </c>
      <c r="CB1178">
        <v>0</v>
      </c>
      <c r="CC1178">
        <v>0</v>
      </c>
      <c r="CD1178">
        <v>0</v>
      </c>
      <c r="CE1178">
        <v>0</v>
      </c>
      <c r="CG1178">
        <v>1</v>
      </c>
      <c r="CH1178">
        <v>1</v>
      </c>
      <c r="CI1178">
        <v>0</v>
      </c>
      <c r="CJ1178">
        <v>0</v>
      </c>
      <c r="CK1178">
        <v>0</v>
      </c>
    </row>
    <row r="1179" spans="1:89" hidden="1" outlineLevel="1">
      <c r="A1179" t="s">
        <v>838</v>
      </c>
      <c r="B1179" s="9" t="s">
        <v>3141</v>
      </c>
      <c r="C1179" s="1">
        <f t="shared" si="349"/>
        <v>130</v>
      </c>
      <c r="D1179" s="7">
        <f t="shared" si="333"/>
        <v>2</v>
      </c>
      <c r="E1179" s="7">
        <f t="shared" si="334"/>
        <v>6</v>
      </c>
      <c r="F1179" s="7">
        <f t="shared" si="335"/>
        <v>1</v>
      </c>
      <c r="G1179" s="7">
        <f t="shared" si="331"/>
        <v>3</v>
      </c>
      <c r="H1179" s="49">
        <f t="shared" si="336"/>
        <v>59</v>
      </c>
      <c r="I1179" s="178">
        <f t="shared" si="337"/>
        <v>0.45384615384615384</v>
      </c>
      <c r="J1179" s="8"/>
      <c r="K1179" s="2">
        <f t="shared" si="338"/>
        <v>0.26153846153846155</v>
      </c>
      <c r="L1179" s="2">
        <f t="shared" si="339"/>
        <v>0</v>
      </c>
      <c r="M1179" s="2">
        <f t="shared" si="340"/>
        <v>0.7153846153846154</v>
      </c>
      <c r="N1179" s="2">
        <f t="shared" si="343"/>
        <v>7.6923076923076927E-3</v>
      </c>
      <c r="O1179" s="2">
        <f t="shared" si="344"/>
        <v>1.5384615384615413E-2</v>
      </c>
      <c r="P1179" s="1">
        <v>34</v>
      </c>
      <c r="Q1179" s="1"/>
      <c r="R1179" s="1">
        <v>93</v>
      </c>
      <c r="S1179" s="1">
        <v>1</v>
      </c>
      <c r="T1179" s="1"/>
      <c r="U1179" s="1"/>
      <c r="W1179" s="184">
        <v>0</v>
      </c>
      <c r="X1179" s="184"/>
      <c r="Y1179" s="1">
        <v>1</v>
      </c>
      <c r="Z1179" s="1">
        <f t="shared" si="345"/>
        <v>1</v>
      </c>
      <c r="AA1179" s="184">
        <v>0</v>
      </c>
      <c r="AB1179" s="184">
        <v>0</v>
      </c>
      <c r="AC1179" s="184">
        <v>0</v>
      </c>
      <c r="AD1179" s="154"/>
      <c r="AI1179" t="str">
        <f t="shared" si="332"/>
        <v>Lyman</v>
      </c>
      <c r="AJ1179" t="s">
        <v>933</v>
      </c>
      <c r="AK1179" s="174">
        <v>2</v>
      </c>
      <c r="AL1179" s="7"/>
      <c r="AN1179" s="98">
        <v>33</v>
      </c>
      <c r="AO1179" s="100">
        <v>9</v>
      </c>
      <c r="AP1179" s="100">
        <v>130</v>
      </c>
      <c r="AQ1179" s="107">
        <v>44100</v>
      </c>
      <c r="AR1179" s="107">
        <f t="shared" si="341"/>
        <v>33009</v>
      </c>
      <c r="AS1179" t="s">
        <v>1726</v>
      </c>
      <c r="AT1179" s="110">
        <f t="shared" si="342"/>
        <v>3344100</v>
      </c>
      <c r="AW1179">
        <v>28.75</v>
      </c>
      <c r="AX1179">
        <v>0.28999999999999998</v>
      </c>
      <c r="AY1179">
        <v>28.46</v>
      </c>
      <c r="BA1179" s="7">
        <f t="shared" si="346"/>
        <v>0</v>
      </c>
      <c r="BB1179" s="7">
        <f t="shared" si="347"/>
        <v>0</v>
      </c>
      <c r="BC1179" s="7">
        <f t="shared" si="348"/>
        <v>1</v>
      </c>
      <c r="BD1179" s="7">
        <f t="shared" si="348"/>
        <v>0</v>
      </c>
      <c r="BE1179" s="7" t="e">
        <f t="shared" si="350"/>
        <v>#N/A</v>
      </c>
      <c r="BF1179" s="118"/>
      <c r="BI1179" s="118"/>
      <c r="BJ1179" s="118"/>
      <c r="BK1179" s="168"/>
      <c r="BM1179">
        <v>0</v>
      </c>
      <c r="BN1179">
        <v>1</v>
      </c>
      <c r="BP1179">
        <v>0</v>
      </c>
      <c r="BQ1179">
        <v>0</v>
      </c>
      <c r="BR1179">
        <v>0</v>
      </c>
      <c r="BS1179">
        <v>0</v>
      </c>
      <c r="BT1179">
        <v>0</v>
      </c>
      <c r="BV1179">
        <v>0</v>
      </c>
      <c r="BW1179">
        <v>0</v>
      </c>
      <c r="BY1179">
        <v>0</v>
      </c>
      <c r="BZ1179">
        <v>0</v>
      </c>
      <c r="CA1179">
        <v>0</v>
      </c>
      <c r="CB1179">
        <v>0</v>
      </c>
      <c r="CC1179">
        <v>0</v>
      </c>
      <c r="CD1179">
        <v>0</v>
      </c>
      <c r="CE1179">
        <v>0</v>
      </c>
      <c r="CG1179">
        <v>0</v>
      </c>
      <c r="CH1179">
        <v>0</v>
      </c>
      <c r="CI1179">
        <v>0</v>
      </c>
      <c r="CJ1179">
        <v>0</v>
      </c>
      <c r="CK1179">
        <v>0</v>
      </c>
    </row>
    <row r="1180" spans="1:89" hidden="1" outlineLevel="1">
      <c r="A1180" t="s">
        <v>1717</v>
      </c>
      <c r="B1180" s="9" t="s">
        <v>3141</v>
      </c>
      <c r="C1180" s="1">
        <f t="shared" si="349"/>
        <v>701</v>
      </c>
      <c r="D1180" s="7">
        <f t="shared" si="333"/>
        <v>2</v>
      </c>
      <c r="E1180" s="7">
        <f t="shared" si="334"/>
        <v>5</v>
      </c>
      <c r="F1180" s="7">
        <f t="shared" si="335"/>
        <v>1</v>
      </c>
      <c r="G1180" s="7">
        <f t="shared" si="331"/>
        <v>3</v>
      </c>
      <c r="H1180" s="49">
        <f t="shared" si="336"/>
        <v>193</v>
      </c>
      <c r="I1180" s="178">
        <f t="shared" si="337"/>
        <v>0.27532097004279599</v>
      </c>
      <c r="J1180" s="8"/>
      <c r="K1180" s="2">
        <f t="shared" si="338"/>
        <v>0.36091298145506417</v>
      </c>
      <c r="L1180" s="2">
        <f t="shared" si="339"/>
        <v>0</v>
      </c>
      <c r="M1180" s="2">
        <f t="shared" si="340"/>
        <v>0.63623395149786022</v>
      </c>
      <c r="N1180" s="2">
        <f t="shared" si="343"/>
        <v>1.4265335235378032E-3</v>
      </c>
      <c r="O1180" s="2">
        <f t="shared" si="344"/>
        <v>1.4265335235377494E-3</v>
      </c>
      <c r="P1180" s="1">
        <v>253</v>
      </c>
      <c r="Q1180" s="1"/>
      <c r="R1180" s="1">
        <v>446</v>
      </c>
      <c r="S1180" s="1">
        <v>1</v>
      </c>
      <c r="T1180" s="1"/>
      <c r="U1180" s="1"/>
      <c r="W1180" s="184">
        <v>0</v>
      </c>
      <c r="X1180" s="184"/>
      <c r="Y1180" s="1">
        <v>0</v>
      </c>
      <c r="Z1180" s="1">
        <f t="shared" si="345"/>
        <v>1</v>
      </c>
      <c r="AA1180" s="184">
        <v>0</v>
      </c>
      <c r="AB1180" s="184">
        <v>0</v>
      </c>
      <c r="AC1180" s="184">
        <v>0</v>
      </c>
      <c r="AD1180" s="154"/>
      <c r="AI1180" t="str">
        <f t="shared" si="332"/>
        <v>Lyme</v>
      </c>
      <c r="AJ1180" t="s">
        <v>933</v>
      </c>
      <c r="AK1180" s="174">
        <v>2</v>
      </c>
      <c r="AL1180" s="7"/>
      <c r="AN1180" s="98">
        <v>33</v>
      </c>
      <c r="AO1180" s="100">
        <v>9</v>
      </c>
      <c r="AP1180" s="100">
        <v>135</v>
      </c>
      <c r="AQ1180" s="107">
        <v>44260</v>
      </c>
      <c r="AR1180" s="107">
        <f t="shared" si="341"/>
        <v>33009</v>
      </c>
      <c r="AS1180" t="s">
        <v>1726</v>
      </c>
      <c r="AT1180" s="110">
        <f t="shared" si="342"/>
        <v>3344260</v>
      </c>
      <c r="AW1180">
        <v>54.97</v>
      </c>
      <c r="AX1180">
        <v>1.1299999999999999</v>
      </c>
      <c r="AY1180">
        <v>53.85</v>
      </c>
      <c r="BA1180" s="7">
        <f t="shared" si="346"/>
        <v>0</v>
      </c>
      <c r="BB1180" s="7">
        <f t="shared" si="347"/>
        <v>0</v>
      </c>
      <c r="BC1180" s="7">
        <f t="shared" si="348"/>
        <v>1</v>
      </c>
      <c r="BD1180" s="7">
        <f t="shared" si="348"/>
        <v>0</v>
      </c>
      <c r="BE1180" s="7" t="e">
        <f t="shared" si="350"/>
        <v>#N/A</v>
      </c>
      <c r="BF1180" s="118"/>
      <c r="BI1180" s="118"/>
      <c r="BJ1180" s="118"/>
      <c r="BK1180" s="168"/>
      <c r="BM1180">
        <v>0</v>
      </c>
      <c r="BN1180">
        <v>0</v>
      </c>
      <c r="BP1180">
        <v>0</v>
      </c>
      <c r="BQ1180">
        <v>0</v>
      </c>
      <c r="BR1180">
        <v>0</v>
      </c>
      <c r="BS1180">
        <v>0</v>
      </c>
      <c r="BT1180">
        <v>0</v>
      </c>
      <c r="BV1180">
        <v>0</v>
      </c>
      <c r="BW1180">
        <v>0</v>
      </c>
      <c r="BY1180">
        <v>0</v>
      </c>
      <c r="BZ1180">
        <v>0</v>
      </c>
      <c r="CA1180">
        <v>1</v>
      </c>
      <c r="CB1180">
        <v>0</v>
      </c>
      <c r="CC1180">
        <v>0</v>
      </c>
      <c r="CD1180">
        <v>0</v>
      </c>
      <c r="CE1180">
        <v>0</v>
      </c>
      <c r="CG1180">
        <v>0</v>
      </c>
      <c r="CH1180">
        <v>0</v>
      </c>
      <c r="CI1180">
        <v>0</v>
      </c>
      <c r="CJ1180">
        <v>0</v>
      </c>
      <c r="CK1180">
        <v>0</v>
      </c>
    </row>
    <row r="1181" spans="1:89" hidden="1" outlineLevel="1">
      <c r="A1181" t="s">
        <v>143</v>
      </c>
      <c r="B1181" s="9" t="s">
        <v>3141</v>
      </c>
      <c r="C1181" s="1">
        <f t="shared" si="349"/>
        <v>369</v>
      </c>
      <c r="D1181" s="7">
        <f t="shared" si="333"/>
        <v>2</v>
      </c>
      <c r="E1181" s="7">
        <f t="shared" si="334"/>
        <v>5</v>
      </c>
      <c r="F1181" s="7">
        <f t="shared" si="335"/>
        <v>1</v>
      </c>
      <c r="G1181" s="7">
        <f t="shared" si="331"/>
        <v>0</v>
      </c>
      <c r="H1181" s="49">
        <f t="shared" si="336"/>
        <v>141</v>
      </c>
      <c r="I1181" s="178">
        <f t="shared" si="337"/>
        <v>0.38211382113821141</v>
      </c>
      <c r="J1181" s="8"/>
      <c r="K1181" s="2">
        <f t="shared" si="338"/>
        <v>0.30623306233062331</v>
      </c>
      <c r="L1181" s="2">
        <f t="shared" si="339"/>
        <v>0</v>
      </c>
      <c r="M1181" s="2">
        <f t="shared" si="340"/>
        <v>0.68834688346883466</v>
      </c>
      <c r="N1181" s="2">
        <f t="shared" si="343"/>
        <v>0</v>
      </c>
      <c r="O1181" s="2">
        <f t="shared" si="344"/>
        <v>5.4200542005420349E-3</v>
      </c>
      <c r="P1181" s="1">
        <v>113</v>
      </c>
      <c r="Q1181" s="1"/>
      <c r="R1181" s="1">
        <v>254</v>
      </c>
      <c r="S1181" s="1">
        <v>0</v>
      </c>
      <c r="T1181" s="1"/>
      <c r="U1181" s="1"/>
      <c r="W1181" s="184">
        <v>0</v>
      </c>
      <c r="X1181" s="184"/>
      <c r="Y1181" s="1">
        <v>1</v>
      </c>
      <c r="Z1181" s="1">
        <f t="shared" si="345"/>
        <v>1</v>
      </c>
      <c r="AA1181" s="184">
        <v>0</v>
      </c>
      <c r="AB1181" s="184">
        <v>0</v>
      </c>
      <c r="AC1181" s="184">
        <v>0</v>
      </c>
      <c r="AD1181" s="154"/>
      <c r="AI1181" t="str">
        <f t="shared" si="332"/>
        <v>Lyndeborough</v>
      </c>
      <c r="AJ1181" t="s">
        <v>120</v>
      </c>
      <c r="AK1181" s="174">
        <v>2</v>
      </c>
      <c r="AL1181" s="7"/>
      <c r="AN1181" s="98">
        <v>33</v>
      </c>
      <c r="AO1181" s="100">
        <v>11</v>
      </c>
      <c r="AP1181" s="100">
        <v>80</v>
      </c>
      <c r="AQ1181" s="107">
        <v>44580</v>
      </c>
      <c r="AR1181" s="107">
        <f t="shared" si="341"/>
        <v>33011</v>
      </c>
      <c r="AS1181" t="s">
        <v>1726</v>
      </c>
      <c r="AT1181" s="110">
        <f t="shared" si="342"/>
        <v>3344580</v>
      </c>
      <c r="AW1181">
        <v>31.21</v>
      </c>
      <c r="AX1181">
        <v>0.12</v>
      </c>
      <c r="AY1181">
        <v>31.09</v>
      </c>
      <c r="BA1181" s="7">
        <f t="shared" si="346"/>
        <v>0</v>
      </c>
      <c r="BB1181" s="7">
        <f t="shared" si="347"/>
        <v>0</v>
      </c>
      <c r="BC1181" s="7">
        <f t="shared" si="348"/>
        <v>1</v>
      </c>
      <c r="BD1181" s="7">
        <f t="shared" si="348"/>
        <v>0</v>
      </c>
      <c r="BE1181" s="7">
        <f t="shared" si="350"/>
        <v>0</v>
      </c>
      <c r="BF1181" s="118"/>
      <c r="BI1181" s="118"/>
      <c r="BJ1181" s="118"/>
      <c r="BK1181" s="168"/>
      <c r="BM1181">
        <v>0</v>
      </c>
      <c r="BN1181">
        <v>0</v>
      </c>
      <c r="BP1181">
        <v>1</v>
      </c>
      <c r="BQ1181">
        <v>0</v>
      </c>
      <c r="BR1181">
        <v>0</v>
      </c>
      <c r="BS1181">
        <v>0</v>
      </c>
      <c r="BT1181">
        <v>0</v>
      </c>
      <c r="BV1181">
        <v>0</v>
      </c>
      <c r="BW1181">
        <v>0</v>
      </c>
      <c r="BY1181">
        <v>0</v>
      </c>
      <c r="BZ1181">
        <v>0</v>
      </c>
      <c r="CA1181">
        <v>0</v>
      </c>
      <c r="CB1181">
        <v>0</v>
      </c>
      <c r="CC1181">
        <v>0</v>
      </c>
      <c r="CD1181">
        <v>0</v>
      </c>
      <c r="CE1181">
        <v>0</v>
      </c>
      <c r="CG1181">
        <v>0</v>
      </c>
      <c r="CH1181">
        <v>0</v>
      </c>
      <c r="CI1181">
        <v>0</v>
      </c>
      <c r="CJ1181">
        <v>0</v>
      </c>
      <c r="CK1181">
        <v>0</v>
      </c>
    </row>
    <row r="1182" spans="1:89" hidden="1" outlineLevel="1">
      <c r="A1182" t="s">
        <v>1720</v>
      </c>
      <c r="B1182" s="9" t="s">
        <v>3141</v>
      </c>
      <c r="C1182" s="1">
        <f t="shared" si="349"/>
        <v>507</v>
      </c>
      <c r="D1182" s="7">
        <f t="shared" si="333"/>
        <v>2</v>
      </c>
      <c r="E1182" s="7">
        <f t="shared" si="334"/>
        <v>4</v>
      </c>
      <c r="F1182" s="7">
        <f t="shared" si="335"/>
        <v>1</v>
      </c>
      <c r="G1182" s="7">
        <f t="shared" si="331"/>
        <v>0</v>
      </c>
      <c r="H1182" s="49">
        <f t="shared" si="336"/>
        <v>118</v>
      </c>
      <c r="I1182" s="178">
        <f t="shared" si="337"/>
        <v>0.23274161735700197</v>
      </c>
      <c r="J1182" s="8"/>
      <c r="K1182" s="2">
        <f t="shared" si="338"/>
        <v>0.38264299802761342</v>
      </c>
      <c r="L1182" s="2">
        <f t="shared" si="339"/>
        <v>0</v>
      </c>
      <c r="M1182" s="2">
        <f t="shared" si="340"/>
        <v>0.61538461538461542</v>
      </c>
      <c r="N1182" s="2">
        <f t="shared" si="343"/>
        <v>0</v>
      </c>
      <c r="O1182" s="2">
        <f t="shared" si="344"/>
        <v>1.9723865877712132E-3</v>
      </c>
      <c r="P1182" s="1">
        <v>194</v>
      </c>
      <c r="Q1182" s="1"/>
      <c r="R1182" s="1">
        <v>312</v>
      </c>
      <c r="S1182" s="1">
        <v>0</v>
      </c>
      <c r="T1182" s="1"/>
      <c r="U1182" s="1"/>
      <c r="W1182" s="184">
        <v>0</v>
      </c>
      <c r="X1182" s="184"/>
      <c r="Y1182" s="1">
        <v>0</v>
      </c>
      <c r="Z1182" s="1">
        <f t="shared" si="345"/>
        <v>1</v>
      </c>
      <c r="AA1182" s="184">
        <v>0</v>
      </c>
      <c r="AB1182" s="184">
        <v>0</v>
      </c>
      <c r="AC1182" s="184">
        <v>0</v>
      </c>
      <c r="AD1182" s="154"/>
      <c r="AI1182" t="str">
        <f t="shared" si="332"/>
        <v>Madbury</v>
      </c>
      <c r="AJ1182" t="s">
        <v>2064</v>
      </c>
      <c r="AK1182" s="174">
        <v>1</v>
      </c>
      <c r="AL1182" s="7"/>
      <c r="AN1182" s="98">
        <v>33</v>
      </c>
      <c r="AO1182" s="100">
        <v>17</v>
      </c>
      <c r="AP1182" s="100">
        <v>30</v>
      </c>
      <c r="AQ1182" s="107">
        <v>44820</v>
      </c>
      <c r="AR1182" s="107">
        <f t="shared" si="341"/>
        <v>33017</v>
      </c>
      <c r="AS1182" t="s">
        <v>1726</v>
      </c>
      <c r="AT1182" s="110">
        <f t="shared" si="342"/>
        <v>3344820</v>
      </c>
      <c r="AW1182">
        <v>12.24</v>
      </c>
      <c r="AX1182">
        <v>0.56000000000000005</v>
      </c>
      <c r="AY1182">
        <v>11.68</v>
      </c>
      <c r="BA1182" s="7">
        <f t="shared" si="346"/>
        <v>0</v>
      </c>
      <c r="BB1182" s="7">
        <f t="shared" si="347"/>
        <v>0</v>
      </c>
      <c r="BC1182" s="7">
        <f t="shared" si="348"/>
        <v>1</v>
      </c>
      <c r="BD1182" s="7">
        <f t="shared" si="348"/>
        <v>0</v>
      </c>
      <c r="BE1182" s="7">
        <f t="shared" si="350"/>
        <v>0</v>
      </c>
      <c r="BF1182" s="118"/>
      <c r="BI1182" s="118"/>
      <c r="BJ1182" s="118"/>
      <c r="BK1182" s="168"/>
      <c r="BM1182">
        <v>0</v>
      </c>
      <c r="BN1182">
        <v>0</v>
      </c>
      <c r="BP1182">
        <v>0</v>
      </c>
      <c r="BQ1182">
        <v>0</v>
      </c>
      <c r="BR1182">
        <v>0</v>
      </c>
      <c r="BS1182">
        <v>0</v>
      </c>
      <c r="BT1182">
        <v>0</v>
      </c>
      <c r="BV1182">
        <v>0</v>
      </c>
      <c r="BW1182">
        <v>0</v>
      </c>
      <c r="BY1182">
        <v>0</v>
      </c>
      <c r="BZ1182">
        <v>0</v>
      </c>
      <c r="CA1182">
        <v>0</v>
      </c>
      <c r="CB1182">
        <v>0</v>
      </c>
      <c r="CC1182">
        <v>0</v>
      </c>
      <c r="CD1182">
        <v>0</v>
      </c>
      <c r="CE1182">
        <v>0</v>
      </c>
      <c r="CG1182">
        <v>1</v>
      </c>
      <c r="CH1182">
        <v>0</v>
      </c>
      <c r="CI1182">
        <v>0</v>
      </c>
      <c r="CJ1182">
        <v>0</v>
      </c>
      <c r="CK1182">
        <v>0</v>
      </c>
    </row>
    <row r="1183" spans="1:89" hidden="1" outlineLevel="1">
      <c r="A1183" s="9" t="s">
        <v>1400</v>
      </c>
      <c r="B1183" s="9" t="s">
        <v>3141</v>
      </c>
      <c r="C1183" s="1">
        <f t="shared" si="349"/>
        <v>561</v>
      </c>
      <c r="D1183" s="7">
        <f t="shared" si="333"/>
        <v>2</v>
      </c>
      <c r="E1183" s="7">
        <f t="shared" si="334"/>
        <v>5</v>
      </c>
      <c r="F1183" s="7">
        <f t="shared" si="335"/>
        <v>1</v>
      </c>
      <c r="G1183" s="7">
        <f t="shared" si="331"/>
        <v>0</v>
      </c>
      <c r="H1183" s="49">
        <f t="shared" si="336"/>
        <v>174</v>
      </c>
      <c r="I1183" s="178">
        <f t="shared" si="337"/>
        <v>0.31016042780748665</v>
      </c>
      <c r="J1183" s="8"/>
      <c r="K1183" s="2">
        <f t="shared" si="338"/>
        <v>0.33868092691622104</v>
      </c>
      <c r="L1183" s="2">
        <f t="shared" si="339"/>
        <v>0</v>
      </c>
      <c r="M1183" s="2">
        <f t="shared" si="340"/>
        <v>0.64884135472370763</v>
      </c>
      <c r="N1183" s="2">
        <f t="shared" si="343"/>
        <v>0</v>
      </c>
      <c r="O1183" s="2">
        <f t="shared" si="344"/>
        <v>1.2477718360071388E-2</v>
      </c>
      <c r="P1183" s="1">
        <v>190</v>
      </c>
      <c r="Q1183" s="1"/>
      <c r="R1183" s="1">
        <v>364</v>
      </c>
      <c r="S1183" s="1">
        <v>0</v>
      </c>
      <c r="T1183" s="1"/>
      <c r="U1183" s="1"/>
      <c r="W1183" s="184">
        <v>0</v>
      </c>
      <c r="X1183" s="184"/>
      <c r="Y1183" s="1">
        <v>2</v>
      </c>
      <c r="Z1183" s="1">
        <f t="shared" si="345"/>
        <v>5</v>
      </c>
      <c r="AA1183" s="184">
        <v>0</v>
      </c>
      <c r="AB1183" s="184">
        <v>0</v>
      </c>
      <c r="AC1183" s="184">
        <v>0</v>
      </c>
      <c r="AD1183" s="154"/>
      <c r="AI1183" t="str">
        <f t="shared" si="332"/>
        <v>Madison</v>
      </c>
      <c r="AJ1183" t="s">
        <v>1806</v>
      </c>
      <c r="AK1183" s="174">
        <v>1</v>
      </c>
      <c r="AL1183" s="7"/>
      <c r="AN1183" s="98">
        <v>33</v>
      </c>
      <c r="AO1183" s="100">
        <v>3</v>
      </c>
      <c r="AP1183" s="100">
        <v>60</v>
      </c>
      <c r="AQ1183" s="107">
        <v>45060</v>
      </c>
      <c r="AR1183" s="107">
        <f t="shared" si="341"/>
        <v>33003</v>
      </c>
      <c r="AS1183" t="s">
        <v>1726</v>
      </c>
      <c r="AT1183" s="110">
        <f t="shared" si="342"/>
        <v>3345060</v>
      </c>
      <c r="AW1183">
        <v>40.950000000000003</v>
      </c>
      <c r="AX1183">
        <v>2.2200000000000002</v>
      </c>
      <c r="AY1183">
        <v>38.729999999999997</v>
      </c>
      <c r="BA1183" s="7">
        <f t="shared" si="346"/>
        <v>0</v>
      </c>
      <c r="BB1183" s="7">
        <f t="shared" si="347"/>
        <v>0</v>
      </c>
      <c r="BC1183" s="7">
        <f t="shared" si="348"/>
        <v>1</v>
      </c>
      <c r="BD1183" s="7">
        <f t="shared" si="348"/>
        <v>0</v>
      </c>
      <c r="BE1183" s="7">
        <f t="shared" si="350"/>
        <v>0</v>
      </c>
      <c r="BF1183" s="118"/>
      <c r="BI1183" s="118"/>
      <c r="BJ1183" s="118"/>
      <c r="BK1183" s="168"/>
      <c r="BM1183">
        <v>0</v>
      </c>
      <c r="BN1183">
        <v>0</v>
      </c>
      <c r="BP1183">
        <v>0</v>
      </c>
      <c r="BQ1183">
        <v>0</v>
      </c>
      <c r="BR1183">
        <v>0</v>
      </c>
      <c r="BS1183">
        <v>0</v>
      </c>
      <c r="BT1183">
        <v>0</v>
      </c>
      <c r="BV1183">
        <v>0</v>
      </c>
      <c r="BW1183">
        <v>0</v>
      </c>
      <c r="BY1183">
        <v>0</v>
      </c>
      <c r="BZ1183">
        <v>0</v>
      </c>
      <c r="CA1183">
        <v>0</v>
      </c>
      <c r="CB1183">
        <v>3</v>
      </c>
      <c r="CC1183">
        <v>0</v>
      </c>
      <c r="CD1183">
        <v>0</v>
      </c>
      <c r="CE1183">
        <v>0</v>
      </c>
      <c r="CG1183">
        <v>2</v>
      </c>
      <c r="CH1183">
        <v>0</v>
      </c>
      <c r="CI1183">
        <v>0</v>
      </c>
      <c r="CJ1183">
        <v>0</v>
      </c>
      <c r="CK1183">
        <v>0</v>
      </c>
    </row>
    <row r="1184" spans="1:89" hidden="1" outlineLevel="1">
      <c r="A1184" t="s">
        <v>1977</v>
      </c>
      <c r="B1184" s="9" t="s">
        <v>3141</v>
      </c>
      <c r="C1184" s="1">
        <f t="shared" si="349"/>
        <v>18280</v>
      </c>
      <c r="D1184" s="7">
        <f t="shared" si="333"/>
        <v>2</v>
      </c>
      <c r="E1184" s="7" t="e">
        <f t="shared" si="334"/>
        <v>#N/A</v>
      </c>
      <c r="F1184" s="7">
        <f t="shared" si="335"/>
        <v>1</v>
      </c>
      <c r="G1184" s="7">
        <f t="shared" si="331"/>
        <v>5</v>
      </c>
      <c r="H1184" s="49">
        <f t="shared" si="336"/>
        <v>2567</v>
      </c>
      <c r="I1184" s="178">
        <f t="shared" si="337"/>
        <v>0.14042669584245077</v>
      </c>
      <c r="J1184" s="8"/>
      <c r="K1184" s="2">
        <f t="shared" si="338"/>
        <v>0.41263676148796496</v>
      </c>
      <c r="L1184" s="2">
        <f t="shared" si="339"/>
        <v>0</v>
      </c>
      <c r="M1184" s="2">
        <f t="shared" si="340"/>
        <v>0.55306345733041573</v>
      </c>
      <c r="N1184" s="2">
        <f t="shared" si="343"/>
        <v>3.063457330415755E-3</v>
      </c>
      <c r="O1184" s="2">
        <f t="shared" si="344"/>
        <v>3.1236323851203604E-2</v>
      </c>
      <c r="P1184" s="1">
        <v>7543</v>
      </c>
      <c r="Q1184" s="1"/>
      <c r="R1184" s="1">
        <v>10110</v>
      </c>
      <c r="S1184" s="1">
        <v>56</v>
      </c>
      <c r="T1184" s="1"/>
      <c r="U1184" s="1"/>
      <c r="W1184" s="184">
        <v>4</v>
      </c>
      <c r="X1184" s="184"/>
      <c r="Y1184" s="1">
        <v>400</v>
      </c>
      <c r="Z1184" s="1">
        <f t="shared" si="345"/>
        <v>151</v>
      </c>
      <c r="AA1184" s="184">
        <v>3</v>
      </c>
      <c r="AB1184" s="184">
        <v>1</v>
      </c>
      <c r="AC1184" s="184">
        <v>12</v>
      </c>
      <c r="AD1184" s="154"/>
      <c r="AI1184" t="str">
        <f t="shared" si="332"/>
        <v>Manchester</v>
      </c>
      <c r="AJ1184" t="s">
        <v>120</v>
      </c>
      <c r="AK1184" s="174">
        <v>1</v>
      </c>
      <c r="AL1184" s="7"/>
      <c r="AN1184" s="98">
        <v>33</v>
      </c>
      <c r="AO1184" s="100">
        <v>11</v>
      </c>
      <c r="AP1184" s="100">
        <v>85</v>
      </c>
      <c r="AQ1184" s="107">
        <v>45140</v>
      </c>
      <c r="AR1184" s="107">
        <f t="shared" si="341"/>
        <v>33011</v>
      </c>
      <c r="AS1184" t="s">
        <v>1037</v>
      </c>
      <c r="AT1184" s="110">
        <f t="shared" si="342"/>
        <v>3345140</v>
      </c>
      <c r="AW1184">
        <v>34.909999999999997</v>
      </c>
      <c r="AX1184">
        <v>1.9</v>
      </c>
      <c r="AY1184">
        <v>33.01</v>
      </c>
      <c r="BA1184" s="7">
        <f t="shared" si="346"/>
        <v>0</v>
      </c>
      <c r="BB1184" s="7" t="e">
        <f t="shared" si="347"/>
        <v>#N/A</v>
      </c>
      <c r="BC1184" s="7">
        <f t="shared" si="348"/>
        <v>1</v>
      </c>
      <c r="BD1184" s="7">
        <f t="shared" si="348"/>
        <v>0</v>
      </c>
      <c r="BE1184" s="7" t="e">
        <f t="shared" si="350"/>
        <v>#N/A</v>
      </c>
      <c r="BF1184" s="118"/>
      <c r="BI1184" s="118"/>
      <c r="BJ1184" s="118"/>
      <c r="BK1184" s="168"/>
      <c r="BM1184">
        <v>6</v>
      </c>
      <c r="BN1184">
        <v>10</v>
      </c>
      <c r="BP1184">
        <v>2</v>
      </c>
      <c r="BQ1184">
        <v>1</v>
      </c>
      <c r="BR1184">
        <v>5</v>
      </c>
      <c r="BS1184">
        <v>6</v>
      </c>
      <c r="BT1184">
        <v>3</v>
      </c>
      <c r="BV1184">
        <v>3</v>
      </c>
      <c r="BW1184">
        <v>1</v>
      </c>
      <c r="BY1184">
        <v>1</v>
      </c>
      <c r="BZ1184">
        <v>1</v>
      </c>
      <c r="CA1184">
        <v>20</v>
      </c>
      <c r="CB1184">
        <v>2</v>
      </c>
      <c r="CC1184">
        <v>8</v>
      </c>
      <c r="CD1184">
        <v>1</v>
      </c>
      <c r="CE1184">
        <v>0</v>
      </c>
      <c r="CG1184">
        <v>27</v>
      </c>
      <c r="CH1184">
        <v>40</v>
      </c>
      <c r="CI1184">
        <v>7</v>
      </c>
      <c r="CJ1184">
        <v>1</v>
      </c>
      <c r="CK1184">
        <v>6</v>
      </c>
    </row>
    <row r="1185" spans="1:89" hidden="1" outlineLevel="1">
      <c r="A1185" t="s">
        <v>292</v>
      </c>
      <c r="B1185" s="9" t="s">
        <v>3141</v>
      </c>
      <c r="C1185" s="1">
        <f t="shared" si="349"/>
        <v>567</v>
      </c>
      <c r="D1185" s="7">
        <f t="shared" si="333"/>
        <v>2</v>
      </c>
      <c r="E1185" s="7">
        <f t="shared" si="334"/>
        <v>7</v>
      </c>
      <c r="F1185" s="7">
        <f t="shared" si="335"/>
        <v>1</v>
      </c>
      <c r="G1185" s="7">
        <f t="shared" si="331"/>
        <v>4</v>
      </c>
      <c r="H1185" s="49">
        <f t="shared" si="336"/>
        <v>300</v>
      </c>
      <c r="I1185" s="178">
        <f t="shared" si="337"/>
        <v>0.52910052910052907</v>
      </c>
      <c r="J1185" s="8"/>
      <c r="K1185" s="2">
        <f t="shared" si="338"/>
        <v>0.2257495590828924</v>
      </c>
      <c r="L1185" s="2">
        <f t="shared" si="339"/>
        <v>0</v>
      </c>
      <c r="M1185" s="2">
        <f t="shared" si="340"/>
        <v>0.75485008818342147</v>
      </c>
      <c r="N1185" s="2">
        <f t="shared" si="343"/>
        <v>5.2910052910052907E-3</v>
      </c>
      <c r="O1185" s="2">
        <f t="shared" si="344"/>
        <v>1.4109347442680831E-2</v>
      </c>
      <c r="P1185" s="1">
        <v>128</v>
      </c>
      <c r="Q1185" s="1"/>
      <c r="R1185" s="1">
        <v>428</v>
      </c>
      <c r="S1185" s="1">
        <v>3</v>
      </c>
      <c r="T1185" s="1"/>
      <c r="U1185" s="1"/>
      <c r="W1185" s="184">
        <v>0</v>
      </c>
      <c r="X1185" s="184"/>
      <c r="Y1185" s="1">
        <v>5</v>
      </c>
      <c r="Z1185" s="1">
        <f t="shared" si="345"/>
        <v>2</v>
      </c>
      <c r="AA1185" s="184">
        <v>0</v>
      </c>
      <c r="AB1185" s="184">
        <v>0</v>
      </c>
      <c r="AC1185" s="184">
        <v>1</v>
      </c>
      <c r="AD1185" s="154"/>
      <c r="AI1185" t="str">
        <f t="shared" si="332"/>
        <v>Marlborough</v>
      </c>
      <c r="AJ1185" t="s">
        <v>1381</v>
      </c>
      <c r="AK1185" s="174">
        <v>2</v>
      </c>
      <c r="AL1185" s="7"/>
      <c r="AN1185" s="98">
        <v>33</v>
      </c>
      <c r="AO1185" s="100">
        <v>5</v>
      </c>
      <c r="AP1185" s="100">
        <v>50</v>
      </c>
      <c r="AQ1185" s="107">
        <v>45460</v>
      </c>
      <c r="AR1185" s="107">
        <f t="shared" si="341"/>
        <v>33005</v>
      </c>
      <c r="AS1185" t="s">
        <v>1726</v>
      </c>
      <c r="AT1185" s="110">
        <f t="shared" si="342"/>
        <v>3345460</v>
      </c>
      <c r="AW1185">
        <v>20.64</v>
      </c>
      <c r="AX1185">
        <v>0.24</v>
      </c>
      <c r="AY1185">
        <v>20.41</v>
      </c>
      <c r="BA1185" s="7">
        <f t="shared" si="346"/>
        <v>0</v>
      </c>
      <c r="BB1185" s="7">
        <f t="shared" si="347"/>
        <v>0</v>
      </c>
      <c r="BC1185" s="7">
        <f t="shared" si="348"/>
        <v>1</v>
      </c>
      <c r="BD1185" s="7">
        <f t="shared" si="348"/>
        <v>0</v>
      </c>
      <c r="BE1185" s="7" t="e">
        <f t="shared" si="350"/>
        <v>#N/A</v>
      </c>
      <c r="BF1185" s="118"/>
      <c r="BI1185" s="118"/>
      <c r="BJ1185" s="118"/>
      <c r="BK1185" s="168"/>
      <c r="BM1185">
        <v>0</v>
      </c>
      <c r="BN1185">
        <v>1</v>
      </c>
      <c r="BP1185">
        <v>0</v>
      </c>
      <c r="BQ1185">
        <v>0</v>
      </c>
      <c r="BR1185">
        <v>0</v>
      </c>
      <c r="BS1185">
        <v>0</v>
      </c>
      <c r="BT1185">
        <v>0</v>
      </c>
      <c r="BV1185">
        <v>0</v>
      </c>
      <c r="BW1185">
        <v>0</v>
      </c>
      <c r="BY1185">
        <v>0</v>
      </c>
      <c r="BZ1185">
        <v>0</v>
      </c>
      <c r="CA1185">
        <v>0</v>
      </c>
      <c r="CB1185">
        <v>0</v>
      </c>
      <c r="CC1185">
        <v>0</v>
      </c>
      <c r="CD1185">
        <v>0</v>
      </c>
      <c r="CE1185">
        <v>0</v>
      </c>
      <c r="CG1185">
        <v>1</v>
      </c>
      <c r="CH1185">
        <v>0</v>
      </c>
      <c r="CI1185">
        <v>0</v>
      </c>
      <c r="CJ1185">
        <v>0</v>
      </c>
      <c r="CK1185">
        <v>0</v>
      </c>
    </row>
    <row r="1186" spans="1:89" hidden="1" outlineLevel="1">
      <c r="A1186" t="s">
        <v>1722</v>
      </c>
      <c r="B1186" s="9" t="s">
        <v>3141</v>
      </c>
      <c r="C1186" s="1">
        <f t="shared" si="349"/>
        <v>170</v>
      </c>
      <c r="D1186" s="7">
        <f t="shared" si="333"/>
        <v>2</v>
      </c>
      <c r="E1186" s="7">
        <f t="shared" si="334"/>
        <v>5</v>
      </c>
      <c r="F1186" s="7">
        <f t="shared" si="335"/>
        <v>1</v>
      </c>
      <c r="G1186" s="7">
        <f t="shared" si="331"/>
        <v>3</v>
      </c>
      <c r="H1186" s="49">
        <f t="shared" si="336"/>
        <v>98</v>
      </c>
      <c r="I1186" s="178">
        <f t="shared" si="337"/>
        <v>0.57647058823529407</v>
      </c>
      <c r="J1186" s="8"/>
      <c r="K1186" s="2">
        <f t="shared" si="338"/>
        <v>0.20588235294117646</v>
      </c>
      <c r="L1186" s="2">
        <f t="shared" si="339"/>
        <v>0</v>
      </c>
      <c r="M1186" s="2">
        <f t="shared" si="340"/>
        <v>0.78235294117647058</v>
      </c>
      <c r="N1186" s="2">
        <f t="shared" si="343"/>
        <v>5.8823529411764705E-3</v>
      </c>
      <c r="O1186" s="2">
        <f t="shared" si="344"/>
        <v>5.8823529411765399E-3</v>
      </c>
      <c r="P1186" s="1">
        <v>35</v>
      </c>
      <c r="Q1186" s="1"/>
      <c r="R1186" s="1">
        <v>133</v>
      </c>
      <c r="S1186" s="1">
        <v>1</v>
      </c>
      <c r="T1186" s="1"/>
      <c r="U1186" s="1"/>
      <c r="W1186" s="184">
        <v>0</v>
      </c>
      <c r="X1186" s="184"/>
      <c r="Y1186" s="1">
        <v>1</v>
      </c>
      <c r="Z1186" s="1">
        <f t="shared" si="345"/>
        <v>0</v>
      </c>
      <c r="AA1186" s="184">
        <v>0</v>
      </c>
      <c r="AB1186" s="184">
        <v>0</v>
      </c>
      <c r="AC1186" s="184">
        <v>0</v>
      </c>
      <c r="AD1186" s="154"/>
      <c r="AI1186" t="str">
        <f t="shared" si="332"/>
        <v>Marlow</v>
      </c>
      <c r="AJ1186" t="s">
        <v>1381</v>
      </c>
      <c r="AK1186" s="174">
        <v>2</v>
      </c>
      <c r="AL1186" s="7"/>
      <c r="AN1186" s="98">
        <v>33</v>
      </c>
      <c r="AO1186" s="100">
        <v>5</v>
      </c>
      <c r="AP1186" s="100">
        <v>55</v>
      </c>
      <c r="AQ1186" s="107">
        <v>45700</v>
      </c>
      <c r="AR1186" s="107">
        <f t="shared" si="341"/>
        <v>33005</v>
      </c>
      <c r="AS1186" t="s">
        <v>1726</v>
      </c>
      <c r="AT1186" s="110">
        <f t="shared" si="342"/>
        <v>3345700</v>
      </c>
      <c r="AW1186">
        <v>26.42</v>
      </c>
      <c r="AX1186">
        <v>0.47</v>
      </c>
      <c r="AY1186">
        <v>25.95</v>
      </c>
      <c r="BA1186" s="7">
        <f t="shared" si="346"/>
        <v>0</v>
      </c>
      <c r="BB1186" s="7">
        <f t="shared" si="347"/>
        <v>0</v>
      </c>
      <c r="BC1186" s="7">
        <f t="shared" si="348"/>
        <v>1</v>
      </c>
      <c r="BD1186" s="7">
        <f t="shared" si="348"/>
        <v>0</v>
      </c>
      <c r="BE1186" s="7" t="e">
        <f t="shared" si="350"/>
        <v>#N/A</v>
      </c>
      <c r="BF1186" s="118"/>
      <c r="BI1186" s="118"/>
      <c r="BJ1186" s="118"/>
      <c r="BK1186" s="168"/>
      <c r="BM1186">
        <v>0</v>
      </c>
      <c r="BN1186">
        <v>0</v>
      </c>
      <c r="BP1186">
        <v>0</v>
      </c>
      <c r="BQ1186">
        <v>0</v>
      </c>
      <c r="BR1186">
        <v>0</v>
      </c>
      <c r="BS1186">
        <v>0</v>
      </c>
      <c r="BT1186">
        <v>0</v>
      </c>
      <c r="BV1186">
        <v>0</v>
      </c>
      <c r="BW1186">
        <v>0</v>
      </c>
      <c r="BY1186">
        <v>0</v>
      </c>
      <c r="BZ1186">
        <v>0</v>
      </c>
      <c r="CA1186">
        <v>0</v>
      </c>
      <c r="CB1186">
        <v>0</v>
      </c>
      <c r="CC1186">
        <v>0</v>
      </c>
      <c r="CD1186">
        <v>0</v>
      </c>
      <c r="CE1186">
        <v>0</v>
      </c>
      <c r="CG1186">
        <v>0</v>
      </c>
      <c r="CH1186">
        <v>0</v>
      </c>
      <c r="CI1186">
        <v>0</v>
      </c>
      <c r="CJ1186">
        <v>0</v>
      </c>
      <c r="CK1186">
        <v>0</v>
      </c>
    </row>
    <row r="1187" spans="1:89" hidden="1" outlineLevel="1">
      <c r="A1187" t="s">
        <v>1529</v>
      </c>
      <c r="B1187" s="9" t="s">
        <v>3141</v>
      </c>
      <c r="C1187" s="1">
        <f t="shared" si="349"/>
        <v>240</v>
      </c>
      <c r="D1187" s="7">
        <f t="shared" si="333"/>
        <v>2</v>
      </c>
      <c r="E1187" s="7">
        <f t="shared" si="334"/>
        <v>4</v>
      </c>
      <c r="F1187" s="7">
        <f t="shared" si="335"/>
        <v>1</v>
      </c>
      <c r="G1187" s="7">
        <f t="shared" si="331"/>
        <v>0</v>
      </c>
      <c r="H1187" s="49">
        <f t="shared" si="336"/>
        <v>103</v>
      </c>
      <c r="I1187" s="178">
        <f t="shared" si="337"/>
        <v>0.42916666666666664</v>
      </c>
      <c r="J1187" s="8"/>
      <c r="K1187" s="2">
        <f t="shared" si="338"/>
        <v>0.28333333333333333</v>
      </c>
      <c r="L1187" s="2">
        <f t="shared" si="339"/>
        <v>0</v>
      </c>
      <c r="M1187" s="2">
        <f t="shared" si="340"/>
        <v>0.71250000000000002</v>
      </c>
      <c r="N1187" s="2">
        <f t="shared" si="343"/>
        <v>0</v>
      </c>
      <c r="O1187" s="2">
        <f t="shared" si="344"/>
        <v>4.1666666666666519E-3</v>
      </c>
      <c r="P1187" s="1">
        <v>68</v>
      </c>
      <c r="Q1187" s="1"/>
      <c r="R1187" s="1">
        <v>171</v>
      </c>
      <c r="S1187" s="1">
        <v>0</v>
      </c>
      <c r="T1187" s="1"/>
      <c r="U1187" s="1"/>
      <c r="W1187" s="184">
        <v>0</v>
      </c>
      <c r="X1187" s="184"/>
      <c r="Y1187" s="1">
        <v>0</v>
      </c>
      <c r="Z1187" s="1">
        <f t="shared" si="345"/>
        <v>1</v>
      </c>
      <c r="AA1187" s="184">
        <v>0</v>
      </c>
      <c r="AB1187" s="184">
        <v>0</v>
      </c>
      <c r="AC1187" s="184">
        <v>0</v>
      </c>
      <c r="AD1187" s="154"/>
      <c r="AI1187" t="str">
        <f t="shared" si="332"/>
        <v>Mason</v>
      </c>
      <c r="AJ1187" t="s">
        <v>120</v>
      </c>
      <c r="AK1187" s="174">
        <v>2</v>
      </c>
      <c r="AL1187" s="7"/>
      <c r="AN1187" s="98">
        <v>33</v>
      </c>
      <c r="AO1187" s="100">
        <v>11</v>
      </c>
      <c r="AP1187" s="100">
        <v>90</v>
      </c>
      <c r="AQ1187" s="107">
        <v>46260</v>
      </c>
      <c r="AR1187" s="107">
        <f t="shared" si="341"/>
        <v>33011</v>
      </c>
      <c r="AS1187" t="s">
        <v>1726</v>
      </c>
      <c r="AT1187" s="110">
        <f t="shared" si="342"/>
        <v>3346260</v>
      </c>
      <c r="AW1187">
        <v>23.96</v>
      </c>
      <c r="AX1187">
        <v>0.06</v>
      </c>
      <c r="AY1187">
        <v>23.9</v>
      </c>
      <c r="BA1187" s="7">
        <f t="shared" si="346"/>
        <v>0</v>
      </c>
      <c r="BB1187" s="7">
        <f t="shared" si="347"/>
        <v>0</v>
      </c>
      <c r="BC1187" s="7">
        <f t="shared" si="348"/>
        <v>1</v>
      </c>
      <c r="BD1187" s="7">
        <f t="shared" si="348"/>
        <v>0</v>
      </c>
      <c r="BE1187" s="7">
        <f t="shared" si="350"/>
        <v>0</v>
      </c>
      <c r="BF1187" s="118"/>
      <c r="BI1187" s="118"/>
      <c r="BJ1187" s="118"/>
      <c r="BK1187" s="168"/>
      <c r="BM1187">
        <v>0</v>
      </c>
      <c r="BN1187">
        <v>0</v>
      </c>
      <c r="BP1187">
        <v>0</v>
      </c>
      <c r="BQ1187">
        <v>0</v>
      </c>
      <c r="BR1187">
        <v>0</v>
      </c>
      <c r="BS1187">
        <v>0</v>
      </c>
      <c r="BT1187">
        <v>0</v>
      </c>
      <c r="BV1187">
        <v>0</v>
      </c>
      <c r="BW1187">
        <v>0</v>
      </c>
      <c r="BY1187">
        <v>0</v>
      </c>
      <c r="BZ1187">
        <v>0</v>
      </c>
      <c r="CA1187">
        <v>0</v>
      </c>
      <c r="CB1187">
        <v>0</v>
      </c>
      <c r="CC1187">
        <v>1</v>
      </c>
      <c r="CD1187">
        <v>0</v>
      </c>
      <c r="CE1187">
        <v>0</v>
      </c>
      <c r="CG1187">
        <v>0</v>
      </c>
      <c r="CH1187">
        <v>0</v>
      </c>
      <c r="CI1187">
        <v>0</v>
      </c>
      <c r="CJ1187">
        <v>0</v>
      </c>
      <c r="CK1187">
        <v>0</v>
      </c>
    </row>
    <row r="1188" spans="1:89" hidden="1" outlineLevel="1">
      <c r="A1188" t="s">
        <v>1785</v>
      </c>
      <c r="B1188" s="9" t="s">
        <v>3141</v>
      </c>
      <c r="C1188" s="1">
        <f t="shared" si="349"/>
        <v>1180</v>
      </c>
      <c r="D1188" s="7">
        <f t="shared" si="333"/>
        <v>2</v>
      </c>
      <c r="E1188" s="7">
        <f t="shared" si="334"/>
        <v>6</v>
      </c>
      <c r="F1188" s="7">
        <f t="shared" si="335"/>
        <v>1</v>
      </c>
      <c r="G1188" s="7">
        <f t="shared" si="331"/>
        <v>5</v>
      </c>
      <c r="H1188" s="49">
        <f t="shared" si="336"/>
        <v>280</v>
      </c>
      <c r="I1188" s="178">
        <f t="shared" si="337"/>
        <v>0.23728813559322035</v>
      </c>
      <c r="J1188" s="8"/>
      <c r="K1188" s="2">
        <f t="shared" si="338"/>
        <v>0.37203389830508476</v>
      </c>
      <c r="L1188" s="2">
        <f t="shared" si="339"/>
        <v>0</v>
      </c>
      <c r="M1188" s="2">
        <f t="shared" si="340"/>
        <v>0.60932203389830508</v>
      </c>
      <c r="N1188" s="2">
        <f t="shared" si="343"/>
        <v>3.3898305084745762E-3</v>
      </c>
      <c r="O1188" s="2">
        <f t="shared" si="344"/>
        <v>1.5254237288135521E-2</v>
      </c>
      <c r="P1188" s="1">
        <v>439</v>
      </c>
      <c r="Q1188" s="1"/>
      <c r="R1188" s="1">
        <v>719</v>
      </c>
      <c r="S1188" s="1">
        <v>4</v>
      </c>
      <c r="T1188" s="1"/>
      <c r="U1188" s="1"/>
      <c r="W1188" s="184">
        <v>0</v>
      </c>
      <c r="X1188" s="184"/>
      <c r="Y1188" s="1">
        <v>11</v>
      </c>
      <c r="Z1188" s="1">
        <f t="shared" si="345"/>
        <v>7</v>
      </c>
      <c r="AA1188" s="184">
        <v>0</v>
      </c>
      <c r="AB1188" s="184">
        <v>0</v>
      </c>
      <c r="AC1188" s="184">
        <v>0</v>
      </c>
      <c r="AD1188" s="154"/>
      <c r="AI1188" t="str">
        <f t="shared" si="332"/>
        <v>Meredith</v>
      </c>
      <c r="AJ1188" t="s">
        <v>1383</v>
      </c>
      <c r="AK1188" s="174">
        <v>1</v>
      </c>
      <c r="AL1188" s="7"/>
      <c r="AN1188" s="98">
        <v>33</v>
      </c>
      <c r="AO1188" s="100">
        <v>1</v>
      </c>
      <c r="AP1188" s="100">
        <v>40</v>
      </c>
      <c r="AQ1188" s="107">
        <v>47140</v>
      </c>
      <c r="AR1188" s="107">
        <f t="shared" si="341"/>
        <v>33001</v>
      </c>
      <c r="AS1188" t="s">
        <v>1726</v>
      </c>
      <c r="AT1188" s="110">
        <f t="shared" si="342"/>
        <v>3347140</v>
      </c>
      <c r="AW1188">
        <v>54.13</v>
      </c>
      <c r="AX1188">
        <v>13.93</v>
      </c>
      <c r="AY1188">
        <v>40.19</v>
      </c>
      <c r="BA1188" s="7">
        <f t="shared" si="346"/>
        <v>0</v>
      </c>
      <c r="BB1188" s="7">
        <f t="shared" si="347"/>
        <v>0</v>
      </c>
      <c r="BC1188" s="7">
        <f t="shared" si="348"/>
        <v>1</v>
      </c>
      <c r="BD1188" s="7">
        <f t="shared" si="348"/>
        <v>0</v>
      </c>
      <c r="BE1188" s="7" t="e">
        <f t="shared" si="350"/>
        <v>#N/A</v>
      </c>
      <c r="BF1188" s="118"/>
      <c r="BI1188" s="118"/>
      <c r="BJ1188" s="118"/>
      <c r="BK1188" s="168"/>
      <c r="BM1188">
        <v>0</v>
      </c>
      <c r="BN1188">
        <v>1</v>
      </c>
      <c r="BP1188">
        <v>0</v>
      </c>
      <c r="BQ1188">
        <v>0</v>
      </c>
      <c r="BR1188">
        <v>0</v>
      </c>
      <c r="BS1188">
        <v>0</v>
      </c>
      <c r="BT1188">
        <v>0</v>
      </c>
      <c r="BV1188">
        <v>0</v>
      </c>
      <c r="BW1188">
        <v>0</v>
      </c>
      <c r="BY1188">
        <v>0</v>
      </c>
      <c r="BZ1188">
        <v>0</v>
      </c>
      <c r="CA1188">
        <v>1</v>
      </c>
      <c r="CB1188">
        <v>0</v>
      </c>
      <c r="CC1188">
        <v>0</v>
      </c>
      <c r="CD1188">
        <v>1</v>
      </c>
      <c r="CE1188">
        <v>0</v>
      </c>
      <c r="CG1188">
        <v>2</v>
      </c>
      <c r="CH1188">
        <v>2</v>
      </c>
      <c r="CI1188">
        <v>0</v>
      </c>
      <c r="CJ1188">
        <v>0</v>
      </c>
      <c r="CK1188">
        <v>0</v>
      </c>
    </row>
    <row r="1189" spans="1:89" hidden="1" outlineLevel="1">
      <c r="A1189" t="s">
        <v>1658</v>
      </c>
      <c r="B1189" s="9" t="s">
        <v>3141</v>
      </c>
      <c r="C1189" s="1">
        <f t="shared" si="349"/>
        <v>3957</v>
      </c>
      <c r="D1189" s="7">
        <f t="shared" si="333"/>
        <v>2</v>
      </c>
      <c r="E1189" s="7">
        <f t="shared" si="334"/>
        <v>9</v>
      </c>
      <c r="F1189" s="7">
        <f t="shared" si="335"/>
        <v>1</v>
      </c>
      <c r="G1189" s="7">
        <f t="shared" si="331"/>
        <v>5</v>
      </c>
      <c r="H1189" s="49">
        <f t="shared" si="336"/>
        <v>549</v>
      </c>
      <c r="I1189" s="178">
        <f t="shared" si="337"/>
        <v>0.13874147081122062</v>
      </c>
      <c r="J1189" s="8"/>
      <c r="K1189" s="2">
        <f t="shared" si="338"/>
        <v>0.41748799595653274</v>
      </c>
      <c r="L1189" s="2">
        <f t="shared" si="339"/>
        <v>0</v>
      </c>
      <c r="M1189" s="2">
        <f t="shared" si="340"/>
        <v>0.55622946676775331</v>
      </c>
      <c r="N1189" s="2">
        <f t="shared" si="343"/>
        <v>2.2744503411675512E-3</v>
      </c>
      <c r="O1189" s="2">
        <f t="shared" si="344"/>
        <v>2.4008086934546397E-2</v>
      </c>
      <c r="P1189" s="1">
        <v>1652</v>
      </c>
      <c r="Q1189" s="1"/>
      <c r="R1189" s="1">
        <v>2201</v>
      </c>
      <c r="S1189" s="1">
        <v>9</v>
      </c>
      <c r="T1189" s="1"/>
      <c r="U1189" s="1"/>
      <c r="W1189" s="184">
        <v>0</v>
      </c>
      <c r="X1189" s="184"/>
      <c r="Y1189" s="1">
        <v>69</v>
      </c>
      <c r="Z1189" s="1">
        <f t="shared" si="345"/>
        <v>17</v>
      </c>
      <c r="AA1189" s="184">
        <v>3</v>
      </c>
      <c r="AB1189" s="184">
        <v>1</v>
      </c>
      <c r="AC1189" s="184">
        <v>5</v>
      </c>
      <c r="AD1189" s="154"/>
      <c r="AI1189" t="str">
        <f t="shared" si="332"/>
        <v>Merrimack</v>
      </c>
      <c r="AJ1189" t="s">
        <v>120</v>
      </c>
      <c r="AK1189" s="174">
        <v>1</v>
      </c>
      <c r="AL1189" s="7"/>
      <c r="AN1189" s="98">
        <v>33</v>
      </c>
      <c r="AO1189" s="100">
        <v>11</v>
      </c>
      <c r="AP1189" s="100">
        <v>95</v>
      </c>
      <c r="AQ1189" s="107">
        <v>47540</v>
      </c>
      <c r="AR1189" s="107">
        <f t="shared" si="341"/>
        <v>33011</v>
      </c>
      <c r="AS1189" t="s">
        <v>1726</v>
      </c>
      <c r="AT1189" s="110">
        <f t="shared" si="342"/>
        <v>3347540</v>
      </c>
      <c r="AW1189">
        <v>33.43</v>
      </c>
      <c r="AX1189">
        <v>0.83</v>
      </c>
      <c r="AY1189">
        <v>32.6</v>
      </c>
      <c r="BA1189" s="7">
        <f t="shared" si="346"/>
        <v>0</v>
      </c>
      <c r="BB1189" s="7">
        <f t="shared" si="347"/>
        <v>0</v>
      </c>
      <c r="BC1189" s="7">
        <f t="shared" si="348"/>
        <v>1</v>
      </c>
      <c r="BD1189" s="7">
        <f t="shared" si="348"/>
        <v>0</v>
      </c>
      <c r="BE1189" s="7" t="e">
        <f t="shared" si="350"/>
        <v>#N/A</v>
      </c>
      <c r="BF1189" s="118"/>
      <c r="BI1189" s="118"/>
      <c r="BJ1189" s="118"/>
      <c r="BK1189" s="168"/>
      <c r="BM1189">
        <v>1</v>
      </c>
      <c r="BN1189">
        <v>0</v>
      </c>
      <c r="BP1189">
        <v>3</v>
      </c>
      <c r="BQ1189">
        <v>0</v>
      </c>
      <c r="BR1189">
        <v>1</v>
      </c>
      <c r="BS1189">
        <v>0</v>
      </c>
      <c r="BT1189">
        <v>0</v>
      </c>
      <c r="BV1189">
        <v>0</v>
      </c>
      <c r="BW1189">
        <v>0</v>
      </c>
      <c r="BY1189">
        <v>0</v>
      </c>
      <c r="BZ1189">
        <v>0</v>
      </c>
      <c r="CA1189">
        <v>1</v>
      </c>
      <c r="CB1189">
        <v>1</v>
      </c>
      <c r="CC1189">
        <v>1</v>
      </c>
      <c r="CD1189">
        <v>1</v>
      </c>
      <c r="CE1189">
        <v>0</v>
      </c>
      <c r="CG1189">
        <v>5</v>
      </c>
      <c r="CH1189">
        <v>2</v>
      </c>
      <c r="CI1189">
        <v>0</v>
      </c>
      <c r="CJ1189">
        <v>1</v>
      </c>
      <c r="CK1189">
        <v>0</v>
      </c>
    </row>
    <row r="1190" spans="1:89" hidden="1" outlineLevel="1">
      <c r="A1190" t="s">
        <v>121</v>
      </c>
      <c r="B1190" s="9" t="s">
        <v>3141</v>
      </c>
      <c r="C1190" s="1">
        <f t="shared" si="349"/>
        <v>245</v>
      </c>
      <c r="D1190" s="7">
        <f t="shared" si="333"/>
        <v>2</v>
      </c>
      <c r="E1190" s="7">
        <f t="shared" si="334"/>
        <v>5</v>
      </c>
      <c r="F1190" s="7">
        <f t="shared" si="335"/>
        <v>1</v>
      </c>
      <c r="G1190" s="7">
        <f t="shared" si="331"/>
        <v>0</v>
      </c>
      <c r="H1190" s="49">
        <f t="shared" si="336"/>
        <v>68</v>
      </c>
      <c r="I1190" s="178">
        <f t="shared" si="337"/>
        <v>0.27755102040816326</v>
      </c>
      <c r="J1190" s="8"/>
      <c r="K1190" s="2">
        <f t="shared" si="338"/>
        <v>0.3510204081632653</v>
      </c>
      <c r="L1190" s="2">
        <f t="shared" si="339"/>
        <v>0</v>
      </c>
      <c r="M1190" s="2">
        <f t="shared" si="340"/>
        <v>0.62857142857142856</v>
      </c>
      <c r="N1190" s="2">
        <f t="shared" si="343"/>
        <v>0</v>
      </c>
      <c r="O1190" s="2">
        <f t="shared" si="344"/>
        <v>2.0408163265306145E-2</v>
      </c>
      <c r="P1190" s="1">
        <v>86</v>
      </c>
      <c r="Q1190" s="1"/>
      <c r="R1190" s="1">
        <v>154</v>
      </c>
      <c r="S1190" s="1">
        <v>0</v>
      </c>
      <c r="T1190" s="1"/>
      <c r="U1190" s="1"/>
      <c r="W1190" s="184">
        <v>0</v>
      </c>
      <c r="X1190" s="184"/>
      <c r="Y1190" s="1">
        <v>3</v>
      </c>
      <c r="Z1190" s="1">
        <f t="shared" si="345"/>
        <v>2</v>
      </c>
      <c r="AA1190" s="184">
        <v>0</v>
      </c>
      <c r="AB1190" s="184">
        <v>0</v>
      </c>
      <c r="AC1190" s="184">
        <v>0</v>
      </c>
      <c r="AD1190" s="154"/>
      <c r="AI1190" t="str">
        <f t="shared" si="332"/>
        <v>Middleton</v>
      </c>
      <c r="AJ1190" t="s">
        <v>2064</v>
      </c>
      <c r="AK1190" s="174">
        <v>1</v>
      </c>
      <c r="AL1190" s="7"/>
      <c r="AN1190" s="98">
        <v>33</v>
      </c>
      <c r="AO1190" s="100">
        <v>17</v>
      </c>
      <c r="AP1190" s="100">
        <v>35</v>
      </c>
      <c r="AQ1190" s="107">
        <v>47700</v>
      </c>
      <c r="AR1190" s="107">
        <f t="shared" si="341"/>
        <v>33017</v>
      </c>
      <c r="AS1190" t="s">
        <v>1726</v>
      </c>
      <c r="AT1190" s="110">
        <f t="shared" si="342"/>
        <v>3347700</v>
      </c>
      <c r="AW1190">
        <v>18.510000000000002</v>
      </c>
      <c r="AX1190">
        <v>0.42</v>
      </c>
      <c r="AY1190">
        <v>18.09</v>
      </c>
      <c r="BA1190" s="7">
        <f t="shared" si="346"/>
        <v>0</v>
      </c>
      <c r="BB1190" s="7">
        <f t="shared" si="347"/>
        <v>0</v>
      </c>
      <c r="BC1190" s="7">
        <f t="shared" si="348"/>
        <v>1</v>
      </c>
      <c r="BD1190" s="7">
        <f t="shared" si="348"/>
        <v>0</v>
      </c>
      <c r="BE1190" s="7">
        <f t="shared" si="350"/>
        <v>0</v>
      </c>
      <c r="BF1190" s="118"/>
      <c r="BI1190" s="118"/>
      <c r="BJ1190" s="118"/>
      <c r="BK1190" s="168"/>
      <c r="BM1190">
        <v>0</v>
      </c>
      <c r="BN1190">
        <v>0</v>
      </c>
      <c r="BP1190">
        <v>0</v>
      </c>
      <c r="BQ1190">
        <v>0</v>
      </c>
      <c r="BR1190">
        <v>0</v>
      </c>
      <c r="BS1190">
        <v>0</v>
      </c>
      <c r="BT1190">
        <v>0</v>
      </c>
      <c r="BV1190">
        <v>0</v>
      </c>
      <c r="BW1190">
        <v>0</v>
      </c>
      <c r="BY1190">
        <v>0</v>
      </c>
      <c r="BZ1190">
        <v>0</v>
      </c>
      <c r="CA1190">
        <v>0</v>
      </c>
      <c r="CB1190">
        <v>0</v>
      </c>
      <c r="CC1190">
        <v>0</v>
      </c>
      <c r="CD1190">
        <v>0</v>
      </c>
      <c r="CE1190">
        <v>0</v>
      </c>
      <c r="CG1190">
        <v>1</v>
      </c>
      <c r="CH1190">
        <v>0</v>
      </c>
      <c r="CI1190">
        <v>0</v>
      </c>
      <c r="CJ1190">
        <v>0</v>
      </c>
      <c r="CK1190">
        <v>1</v>
      </c>
    </row>
    <row r="1191" spans="1:89" hidden="1" outlineLevel="1">
      <c r="A1191" t="s">
        <v>2026</v>
      </c>
      <c r="B1191" s="9" t="s">
        <v>3141</v>
      </c>
      <c r="C1191" s="1">
        <f t="shared" si="349"/>
        <v>296</v>
      </c>
      <c r="D1191" s="7">
        <f t="shared" si="333"/>
        <v>2</v>
      </c>
      <c r="E1191" s="7">
        <f t="shared" si="334"/>
        <v>5</v>
      </c>
      <c r="F1191" s="7">
        <f t="shared" si="335"/>
        <v>1</v>
      </c>
      <c r="G1191" s="7">
        <f t="shared" si="331"/>
        <v>0</v>
      </c>
      <c r="H1191" s="49">
        <f t="shared" si="336"/>
        <v>100</v>
      </c>
      <c r="I1191" s="178">
        <f t="shared" si="337"/>
        <v>0.33783783783783783</v>
      </c>
      <c r="J1191" s="8"/>
      <c r="K1191" s="2">
        <f t="shared" si="338"/>
        <v>0.3108108108108108</v>
      </c>
      <c r="L1191" s="2">
        <f t="shared" si="339"/>
        <v>0</v>
      </c>
      <c r="M1191" s="2">
        <f t="shared" si="340"/>
        <v>0.64864864864864868</v>
      </c>
      <c r="N1191" s="2">
        <f t="shared" si="343"/>
        <v>0</v>
      </c>
      <c r="O1191" s="2">
        <f t="shared" si="344"/>
        <v>4.0540540540540571E-2</v>
      </c>
      <c r="P1191" s="1">
        <v>92</v>
      </c>
      <c r="Q1191" s="1"/>
      <c r="R1191" s="1">
        <v>192</v>
      </c>
      <c r="S1191" s="1">
        <v>0</v>
      </c>
      <c r="T1191" s="1"/>
      <c r="U1191" s="1"/>
      <c r="W1191" s="184">
        <v>0</v>
      </c>
      <c r="X1191" s="184"/>
      <c r="Y1191" s="1">
        <v>9</v>
      </c>
      <c r="Z1191" s="1">
        <f t="shared" si="345"/>
        <v>3</v>
      </c>
      <c r="AA1191" s="184">
        <v>0</v>
      </c>
      <c r="AB1191" s="184">
        <v>0</v>
      </c>
      <c r="AC1191" s="184">
        <v>0</v>
      </c>
      <c r="AD1191" s="154"/>
      <c r="AI1191" t="str">
        <f t="shared" si="332"/>
        <v>Milan</v>
      </c>
      <c r="AJ1191" t="s">
        <v>1943</v>
      </c>
      <c r="AK1191" s="174">
        <v>2</v>
      </c>
      <c r="AL1191" s="7"/>
      <c r="AN1191" s="98">
        <v>33</v>
      </c>
      <c r="AO1191" s="100">
        <v>7</v>
      </c>
      <c r="AP1191" s="100">
        <v>135</v>
      </c>
      <c r="AQ1191" s="107">
        <v>47860</v>
      </c>
      <c r="AR1191" s="107">
        <f t="shared" si="341"/>
        <v>33007</v>
      </c>
      <c r="AS1191" t="s">
        <v>1726</v>
      </c>
      <c r="AT1191" s="110">
        <f t="shared" si="342"/>
        <v>3347860</v>
      </c>
      <c r="AW1191">
        <v>62.26</v>
      </c>
      <c r="AX1191">
        <v>0.52</v>
      </c>
      <c r="AY1191">
        <v>61.74</v>
      </c>
      <c r="BA1191" s="7">
        <f t="shared" si="346"/>
        <v>0</v>
      </c>
      <c r="BB1191" s="7">
        <f t="shared" si="347"/>
        <v>0</v>
      </c>
      <c r="BC1191" s="7">
        <f t="shared" si="348"/>
        <v>1</v>
      </c>
      <c r="BD1191" s="7">
        <f t="shared" si="348"/>
        <v>0</v>
      </c>
      <c r="BE1191" s="7">
        <f t="shared" si="350"/>
        <v>0</v>
      </c>
      <c r="BF1191" s="118"/>
      <c r="BI1191" s="118"/>
      <c r="BJ1191" s="118"/>
      <c r="BK1191" s="168"/>
      <c r="BM1191">
        <v>0</v>
      </c>
      <c r="BN1191">
        <v>1</v>
      </c>
      <c r="BP1191">
        <v>0</v>
      </c>
      <c r="BQ1191">
        <v>0</v>
      </c>
      <c r="BR1191">
        <v>0</v>
      </c>
      <c r="BS1191">
        <v>0</v>
      </c>
      <c r="BT1191">
        <v>0</v>
      </c>
      <c r="BV1191">
        <v>0</v>
      </c>
      <c r="BW1191">
        <v>0</v>
      </c>
      <c r="BY1191">
        <v>0</v>
      </c>
      <c r="BZ1191">
        <v>0</v>
      </c>
      <c r="CA1191">
        <v>0</v>
      </c>
      <c r="CB1191">
        <v>0</v>
      </c>
      <c r="CC1191">
        <v>0</v>
      </c>
      <c r="CD1191">
        <v>0</v>
      </c>
      <c r="CE1191">
        <v>1</v>
      </c>
      <c r="CG1191">
        <v>1</v>
      </c>
      <c r="CH1191">
        <v>0</v>
      </c>
      <c r="CI1191">
        <v>0</v>
      </c>
      <c r="CJ1191">
        <v>0</v>
      </c>
      <c r="CK1191">
        <v>0</v>
      </c>
    </row>
    <row r="1192" spans="1:89" hidden="1" outlineLevel="1">
      <c r="A1192" t="s">
        <v>280</v>
      </c>
      <c r="B1192" s="9" t="s">
        <v>3141</v>
      </c>
      <c r="C1192" s="1">
        <f t="shared" si="349"/>
        <v>2691</v>
      </c>
      <c r="D1192" s="7">
        <f t="shared" si="333"/>
        <v>2</v>
      </c>
      <c r="E1192" s="7">
        <f t="shared" si="334"/>
        <v>8</v>
      </c>
      <c r="F1192" s="7">
        <f t="shared" si="335"/>
        <v>1</v>
      </c>
      <c r="G1192" s="7">
        <f t="shared" si="331"/>
        <v>5</v>
      </c>
      <c r="H1192" s="49">
        <f t="shared" si="336"/>
        <v>874</v>
      </c>
      <c r="I1192" s="178">
        <f t="shared" si="337"/>
        <v>0.3247863247863248</v>
      </c>
      <c r="J1192" s="8"/>
      <c r="K1192" s="2">
        <f t="shared" si="338"/>
        <v>0.32701597918989223</v>
      </c>
      <c r="L1192" s="2">
        <f t="shared" si="339"/>
        <v>0</v>
      </c>
      <c r="M1192" s="2">
        <f t="shared" si="340"/>
        <v>0.65180230397621697</v>
      </c>
      <c r="N1192" s="2">
        <f t="shared" si="343"/>
        <v>2.229654403567447E-3</v>
      </c>
      <c r="O1192" s="2">
        <f t="shared" si="344"/>
        <v>1.8952062430323359E-2</v>
      </c>
      <c r="P1192" s="1">
        <v>880</v>
      </c>
      <c r="Q1192" s="1"/>
      <c r="R1192" s="1">
        <v>1754</v>
      </c>
      <c r="S1192" s="1">
        <v>6</v>
      </c>
      <c r="T1192" s="1"/>
      <c r="U1192" s="1"/>
      <c r="W1192" s="184">
        <v>1</v>
      </c>
      <c r="X1192" s="184"/>
      <c r="Y1192" s="1">
        <v>36</v>
      </c>
      <c r="Z1192" s="1">
        <f t="shared" si="345"/>
        <v>13</v>
      </c>
      <c r="AA1192" s="184">
        <v>1</v>
      </c>
      <c r="AB1192" s="184">
        <v>0</v>
      </c>
      <c r="AC1192" s="184">
        <v>0</v>
      </c>
      <c r="AD1192" s="154"/>
      <c r="AI1192" t="str">
        <f t="shared" si="332"/>
        <v>Milford</v>
      </c>
      <c r="AJ1192" t="s">
        <v>120</v>
      </c>
      <c r="AK1192" s="174">
        <v>2</v>
      </c>
      <c r="AL1192" s="7"/>
      <c r="AN1192" s="98">
        <v>33</v>
      </c>
      <c r="AO1192" s="100">
        <v>11</v>
      </c>
      <c r="AP1192" s="100">
        <v>100</v>
      </c>
      <c r="AQ1192" s="107">
        <v>48020</v>
      </c>
      <c r="AR1192" s="107">
        <f t="shared" si="341"/>
        <v>33011</v>
      </c>
      <c r="AS1192" t="s">
        <v>1726</v>
      </c>
      <c r="AT1192" s="110">
        <f t="shared" si="342"/>
        <v>3348020</v>
      </c>
      <c r="AW1192">
        <v>25.28</v>
      </c>
      <c r="AX1192">
        <v>0.06</v>
      </c>
      <c r="AY1192">
        <v>25.23</v>
      </c>
      <c r="BA1192" s="7">
        <f t="shared" si="346"/>
        <v>0</v>
      </c>
      <c r="BB1192" s="7">
        <f t="shared" si="347"/>
        <v>0</v>
      </c>
      <c r="BC1192" s="7">
        <f t="shared" si="348"/>
        <v>1</v>
      </c>
      <c r="BD1192" s="7">
        <f t="shared" si="348"/>
        <v>0</v>
      </c>
      <c r="BE1192" s="7" t="e">
        <f t="shared" si="350"/>
        <v>#N/A</v>
      </c>
      <c r="BF1192" s="118"/>
      <c r="BI1192" s="118"/>
      <c r="BJ1192" s="118"/>
      <c r="BK1192" s="168"/>
      <c r="BM1192">
        <v>0</v>
      </c>
      <c r="BN1192">
        <v>1</v>
      </c>
      <c r="BP1192">
        <v>0</v>
      </c>
      <c r="BQ1192">
        <v>1</v>
      </c>
      <c r="BR1192">
        <v>0</v>
      </c>
      <c r="BS1192">
        <v>0</v>
      </c>
      <c r="BT1192">
        <v>0</v>
      </c>
      <c r="BV1192">
        <v>1</v>
      </c>
      <c r="BW1192">
        <v>0</v>
      </c>
      <c r="BY1192">
        <v>0</v>
      </c>
      <c r="BZ1192">
        <v>1</v>
      </c>
      <c r="CA1192">
        <v>0</v>
      </c>
      <c r="CB1192">
        <v>1</v>
      </c>
      <c r="CC1192">
        <v>0</v>
      </c>
      <c r="CD1192">
        <v>0</v>
      </c>
      <c r="CE1192">
        <v>1</v>
      </c>
      <c r="CG1192">
        <v>3</v>
      </c>
      <c r="CH1192">
        <v>3</v>
      </c>
      <c r="CI1192">
        <v>0</v>
      </c>
      <c r="CJ1192">
        <v>0</v>
      </c>
      <c r="CK1192">
        <v>1</v>
      </c>
    </row>
    <row r="1193" spans="1:89" hidden="1" outlineLevel="1">
      <c r="A1193" t="s">
        <v>2027</v>
      </c>
      <c r="B1193" s="9" t="s">
        <v>3141</v>
      </c>
      <c r="C1193" s="1">
        <f t="shared" si="349"/>
        <v>3</v>
      </c>
      <c r="D1193" s="7">
        <f t="shared" si="333"/>
        <v>1</v>
      </c>
      <c r="E1193" s="7">
        <f t="shared" si="334"/>
        <v>3</v>
      </c>
      <c r="F1193" s="7">
        <f t="shared" si="335"/>
        <v>2</v>
      </c>
      <c r="G1193" s="7">
        <f t="shared" si="331"/>
        <v>0</v>
      </c>
      <c r="H1193" s="49">
        <f t="shared" si="336"/>
        <v>1</v>
      </c>
      <c r="I1193" s="178">
        <f t="shared" si="337"/>
        <v>0.33333333333333331</v>
      </c>
      <c r="J1193" s="8"/>
      <c r="K1193" s="2">
        <f t="shared" si="338"/>
        <v>0.66666666666666663</v>
      </c>
      <c r="L1193" s="2">
        <f t="shared" si="339"/>
        <v>0</v>
      </c>
      <c r="M1193" s="2">
        <f t="shared" si="340"/>
        <v>0.33333333333333331</v>
      </c>
      <c r="N1193" s="2">
        <f t="shared" si="343"/>
        <v>0</v>
      </c>
      <c r="O1193" s="2">
        <f t="shared" si="344"/>
        <v>5.5511151231257827E-17</v>
      </c>
      <c r="P1193" s="1">
        <v>2</v>
      </c>
      <c r="Q1193" s="1"/>
      <c r="R1193" s="1">
        <v>1</v>
      </c>
      <c r="S1193" s="1">
        <v>0</v>
      </c>
      <c r="T1193" s="1"/>
      <c r="U1193" s="1"/>
      <c r="W1193" s="184">
        <v>0</v>
      </c>
      <c r="X1193" s="184"/>
      <c r="Y1193" s="1">
        <v>0</v>
      </c>
      <c r="Z1193" s="1">
        <f t="shared" si="345"/>
        <v>0</v>
      </c>
      <c r="AA1193" s="184">
        <v>0</v>
      </c>
      <c r="AB1193" s="184">
        <v>0</v>
      </c>
      <c r="AC1193" s="184">
        <v>0</v>
      </c>
      <c r="AD1193" s="154"/>
      <c r="AI1193" t="str">
        <f t="shared" si="332"/>
        <v>Millsfield</v>
      </c>
      <c r="AJ1193" t="s">
        <v>1943</v>
      </c>
      <c r="AK1193" s="174">
        <v>2</v>
      </c>
      <c r="AL1193" s="7"/>
      <c r="AN1193" s="98">
        <v>33</v>
      </c>
      <c r="AO1193" s="100">
        <v>7</v>
      </c>
      <c r="AP1193" s="100">
        <v>140</v>
      </c>
      <c r="AQ1193" s="107">
        <v>48260</v>
      </c>
      <c r="AR1193" s="107">
        <f t="shared" si="341"/>
        <v>33007</v>
      </c>
      <c r="AS1193" t="s">
        <v>1138</v>
      </c>
      <c r="AT1193" s="110">
        <f t="shared" si="342"/>
        <v>3348260</v>
      </c>
      <c r="AW1193">
        <v>45.31</v>
      </c>
      <c r="AX1193">
        <v>0.35</v>
      </c>
      <c r="AY1193">
        <v>44.96</v>
      </c>
      <c r="BA1193" s="7">
        <f t="shared" si="346"/>
        <v>1</v>
      </c>
      <c r="BB1193" s="7">
        <f t="shared" si="347"/>
        <v>0</v>
      </c>
      <c r="BC1193" s="7">
        <f t="shared" si="348"/>
        <v>0</v>
      </c>
      <c r="BD1193" s="7">
        <f t="shared" si="348"/>
        <v>0</v>
      </c>
      <c r="BE1193" s="7">
        <f t="shared" si="350"/>
        <v>0</v>
      </c>
      <c r="BF1193" s="118"/>
      <c r="BI1193" s="118"/>
      <c r="BJ1193" s="118"/>
      <c r="BK1193" s="168"/>
      <c r="BM1193">
        <v>0</v>
      </c>
      <c r="BN1193">
        <v>0</v>
      </c>
      <c r="BP1193">
        <v>0</v>
      </c>
      <c r="BQ1193">
        <v>0</v>
      </c>
      <c r="BR1193">
        <v>0</v>
      </c>
      <c r="BS1193">
        <v>0</v>
      </c>
      <c r="BT1193">
        <v>0</v>
      </c>
      <c r="BV1193">
        <v>0</v>
      </c>
      <c r="BW1193">
        <v>0</v>
      </c>
      <c r="BY1193">
        <v>0</v>
      </c>
      <c r="BZ1193">
        <v>0</v>
      </c>
      <c r="CA1193">
        <v>0</v>
      </c>
      <c r="CB1193">
        <v>0</v>
      </c>
      <c r="CC1193">
        <v>0</v>
      </c>
      <c r="CD1193">
        <v>0</v>
      </c>
      <c r="CE1193">
        <v>0</v>
      </c>
      <c r="CG1193">
        <v>0</v>
      </c>
      <c r="CH1193">
        <v>0</v>
      </c>
      <c r="CI1193">
        <v>0</v>
      </c>
      <c r="CJ1193">
        <v>0</v>
      </c>
      <c r="CK1193">
        <v>0</v>
      </c>
    </row>
    <row r="1194" spans="1:89" hidden="1" outlineLevel="1">
      <c r="A1194" t="s">
        <v>1606</v>
      </c>
      <c r="B1194" s="9" t="s">
        <v>3141</v>
      </c>
      <c r="C1194" s="1">
        <f t="shared" si="349"/>
        <v>662</v>
      </c>
      <c r="D1194" s="7">
        <f t="shared" si="333"/>
        <v>2</v>
      </c>
      <c r="E1194" s="7">
        <f t="shared" si="334"/>
        <v>7</v>
      </c>
      <c r="F1194" s="7">
        <f t="shared" si="335"/>
        <v>1</v>
      </c>
      <c r="G1194" s="7">
        <f t="shared" si="331"/>
        <v>5</v>
      </c>
      <c r="H1194" s="49">
        <f t="shared" si="336"/>
        <v>186</v>
      </c>
      <c r="I1194" s="178">
        <f t="shared" si="337"/>
        <v>0.2809667673716012</v>
      </c>
      <c r="J1194" s="8"/>
      <c r="K1194" s="2">
        <f t="shared" si="338"/>
        <v>0.33232628398791542</v>
      </c>
      <c r="L1194" s="2">
        <f t="shared" si="339"/>
        <v>0</v>
      </c>
      <c r="M1194" s="2">
        <f t="shared" si="340"/>
        <v>0.61329305135951662</v>
      </c>
      <c r="N1194" s="2">
        <f t="shared" si="343"/>
        <v>4.5317220543806651E-3</v>
      </c>
      <c r="O1194" s="2">
        <f t="shared" si="344"/>
        <v>4.9848942598187299E-2</v>
      </c>
      <c r="P1194" s="1">
        <v>220</v>
      </c>
      <c r="Q1194" s="1"/>
      <c r="R1194" s="1">
        <v>406</v>
      </c>
      <c r="S1194" s="1">
        <v>3</v>
      </c>
      <c r="T1194" s="1"/>
      <c r="U1194" s="1"/>
      <c r="W1194" s="184">
        <v>0</v>
      </c>
      <c r="X1194" s="184"/>
      <c r="Y1194" s="1">
        <v>28</v>
      </c>
      <c r="Z1194" s="1">
        <f t="shared" si="345"/>
        <v>4</v>
      </c>
      <c r="AA1194" s="184">
        <v>1</v>
      </c>
      <c r="AB1194" s="184">
        <v>0</v>
      </c>
      <c r="AC1194" s="184">
        <v>0</v>
      </c>
      <c r="AD1194" s="154"/>
      <c r="AI1194" t="str">
        <f t="shared" si="332"/>
        <v>Milton</v>
      </c>
      <c r="AJ1194" t="s">
        <v>2064</v>
      </c>
      <c r="AK1194" s="174">
        <v>1</v>
      </c>
      <c r="AL1194" s="7"/>
      <c r="AN1194" s="98">
        <v>33</v>
      </c>
      <c r="AO1194" s="100">
        <v>17</v>
      </c>
      <c r="AP1194" s="100">
        <v>40</v>
      </c>
      <c r="AQ1194" s="107">
        <v>48660</v>
      </c>
      <c r="AR1194" s="107">
        <f t="shared" si="341"/>
        <v>33017</v>
      </c>
      <c r="AS1194" t="s">
        <v>1726</v>
      </c>
      <c r="AT1194" s="110">
        <f t="shared" si="342"/>
        <v>3348660</v>
      </c>
      <c r="AW1194">
        <v>34.28</v>
      </c>
      <c r="AX1194">
        <v>1.17</v>
      </c>
      <c r="AY1194">
        <v>33.11</v>
      </c>
      <c r="BA1194" s="7">
        <f t="shared" si="346"/>
        <v>0</v>
      </c>
      <c r="BB1194" s="7">
        <f t="shared" si="347"/>
        <v>0</v>
      </c>
      <c r="BC1194" s="7">
        <f t="shared" si="348"/>
        <v>1</v>
      </c>
      <c r="BD1194" s="7">
        <f t="shared" si="348"/>
        <v>0</v>
      </c>
      <c r="BE1194" s="7" t="e">
        <f t="shared" si="350"/>
        <v>#N/A</v>
      </c>
      <c r="BF1194" s="118"/>
      <c r="BI1194" s="118"/>
      <c r="BJ1194" s="118"/>
      <c r="BK1194" s="168"/>
      <c r="BM1194">
        <v>0</v>
      </c>
      <c r="BN1194">
        <v>0</v>
      </c>
      <c r="BP1194">
        <v>0</v>
      </c>
      <c r="BQ1194">
        <v>0</v>
      </c>
      <c r="BR1194">
        <v>0</v>
      </c>
      <c r="BS1194">
        <v>0</v>
      </c>
      <c r="BT1194">
        <v>0</v>
      </c>
      <c r="BV1194">
        <v>0</v>
      </c>
      <c r="BW1194">
        <v>0</v>
      </c>
      <c r="BY1194">
        <v>1</v>
      </c>
      <c r="BZ1194">
        <v>0</v>
      </c>
      <c r="CA1194">
        <v>0</v>
      </c>
      <c r="CB1194">
        <v>0</v>
      </c>
      <c r="CC1194">
        <v>1</v>
      </c>
      <c r="CD1194">
        <v>0</v>
      </c>
      <c r="CE1194">
        <v>0</v>
      </c>
      <c r="CG1194">
        <v>1</v>
      </c>
      <c r="CH1194">
        <v>1</v>
      </c>
      <c r="CI1194">
        <v>0</v>
      </c>
      <c r="CJ1194">
        <v>0</v>
      </c>
      <c r="CK1194">
        <v>0</v>
      </c>
    </row>
    <row r="1195" spans="1:89" hidden="1" outlineLevel="1">
      <c r="A1195" t="s">
        <v>346</v>
      </c>
      <c r="B1195" s="9" t="s">
        <v>3141</v>
      </c>
      <c r="C1195" s="1">
        <f t="shared" si="349"/>
        <v>131</v>
      </c>
      <c r="D1195" s="7">
        <f t="shared" si="333"/>
        <v>2</v>
      </c>
      <c r="E1195" s="7">
        <f t="shared" si="334"/>
        <v>3</v>
      </c>
      <c r="F1195" s="7">
        <f t="shared" si="335"/>
        <v>1</v>
      </c>
      <c r="G1195" s="7">
        <f t="shared" si="331"/>
        <v>0</v>
      </c>
      <c r="H1195" s="49">
        <f t="shared" si="336"/>
        <v>79</v>
      </c>
      <c r="I1195" s="178">
        <f t="shared" si="337"/>
        <v>0.60305343511450382</v>
      </c>
      <c r="J1195" s="8"/>
      <c r="K1195" s="2">
        <f t="shared" si="338"/>
        <v>0.19847328244274809</v>
      </c>
      <c r="L1195" s="2">
        <f t="shared" si="339"/>
        <v>0</v>
      </c>
      <c r="M1195" s="2">
        <f t="shared" si="340"/>
        <v>0.80152671755725191</v>
      </c>
      <c r="N1195" s="2">
        <f t="shared" si="343"/>
        <v>0</v>
      </c>
      <c r="O1195" s="2">
        <f t="shared" si="344"/>
        <v>0</v>
      </c>
      <c r="P1195" s="1">
        <v>26</v>
      </c>
      <c r="Q1195" s="1"/>
      <c r="R1195" s="1">
        <v>105</v>
      </c>
      <c r="S1195" s="1">
        <v>0</v>
      </c>
      <c r="T1195" s="1"/>
      <c r="U1195" s="1"/>
      <c r="W1195" s="184">
        <v>0</v>
      </c>
      <c r="X1195" s="184"/>
      <c r="Y1195" s="1">
        <v>0</v>
      </c>
      <c r="Z1195" s="1">
        <f t="shared" si="345"/>
        <v>0</v>
      </c>
      <c r="AA1195" s="184">
        <v>0</v>
      </c>
      <c r="AB1195" s="184">
        <v>0</v>
      </c>
      <c r="AC1195" s="184">
        <v>0</v>
      </c>
      <c r="AD1195" s="154"/>
      <c r="AI1195" t="str">
        <f t="shared" si="332"/>
        <v>Monroe</v>
      </c>
      <c r="AJ1195" t="s">
        <v>933</v>
      </c>
      <c r="AK1195" s="174">
        <v>2</v>
      </c>
      <c r="AL1195" s="7"/>
      <c r="AN1195" s="98">
        <v>33</v>
      </c>
      <c r="AO1195" s="100">
        <v>9</v>
      </c>
      <c r="AP1195" s="100">
        <v>140</v>
      </c>
      <c r="AQ1195" s="107">
        <v>48980</v>
      </c>
      <c r="AR1195" s="107">
        <f t="shared" si="341"/>
        <v>33009</v>
      </c>
      <c r="AS1195" t="s">
        <v>1726</v>
      </c>
      <c r="AT1195" s="110">
        <f t="shared" si="342"/>
        <v>3348980</v>
      </c>
      <c r="AW1195">
        <v>23.8</v>
      </c>
      <c r="AX1195">
        <v>1.43</v>
      </c>
      <c r="AY1195">
        <v>22.38</v>
      </c>
      <c r="BA1195" s="7">
        <f t="shared" si="346"/>
        <v>0</v>
      </c>
      <c r="BB1195" s="7">
        <f t="shared" si="347"/>
        <v>0</v>
      </c>
      <c r="BC1195" s="7">
        <f t="shared" si="348"/>
        <v>1</v>
      </c>
      <c r="BD1195" s="7">
        <f t="shared" si="348"/>
        <v>0</v>
      </c>
      <c r="BE1195" s="7">
        <f t="shared" si="350"/>
        <v>0</v>
      </c>
      <c r="BF1195" s="118"/>
      <c r="BI1195" s="118"/>
      <c r="BJ1195" s="118"/>
      <c r="BK1195" s="168"/>
      <c r="BM1195">
        <v>0</v>
      </c>
      <c r="BN1195">
        <v>0</v>
      </c>
      <c r="BP1195">
        <v>0</v>
      </c>
      <c r="BQ1195">
        <v>0</v>
      </c>
      <c r="BR1195">
        <v>0</v>
      </c>
      <c r="BS1195">
        <v>0</v>
      </c>
      <c r="BT1195">
        <v>0</v>
      </c>
      <c r="BV1195">
        <v>0</v>
      </c>
      <c r="BW1195">
        <v>0</v>
      </c>
      <c r="BY1195">
        <v>0</v>
      </c>
      <c r="BZ1195">
        <v>0</v>
      </c>
      <c r="CA1195">
        <v>0</v>
      </c>
      <c r="CB1195">
        <v>0</v>
      </c>
      <c r="CC1195">
        <v>0</v>
      </c>
      <c r="CD1195">
        <v>0</v>
      </c>
      <c r="CE1195">
        <v>0</v>
      </c>
      <c r="CG1195">
        <v>0</v>
      </c>
      <c r="CH1195">
        <v>0</v>
      </c>
      <c r="CI1195">
        <v>0</v>
      </c>
      <c r="CJ1195">
        <v>0</v>
      </c>
      <c r="CK1195">
        <v>0</v>
      </c>
    </row>
    <row r="1196" spans="1:89" hidden="1" outlineLevel="1">
      <c r="A1196" t="s">
        <v>3218</v>
      </c>
      <c r="B1196" s="9" t="s">
        <v>3141</v>
      </c>
      <c r="C1196" s="1">
        <f t="shared" si="349"/>
        <v>554</v>
      </c>
      <c r="D1196" s="7">
        <f t="shared" si="333"/>
        <v>2</v>
      </c>
      <c r="E1196" s="7">
        <f t="shared" si="334"/>
        <v>6</v>
      </c>
      <c r="F1196" s="7">
        <f t="shared" si="335"/>
        <v>1</v>
      </c>
      <c r="G1196" s="7">
        <f t="shared" si="331"/>
        <v>5</v>
      </c>
      <c r="H1196" s="49">
        <f t="shared" si="336"/>
        <v>102</v>
      </c>
      <c r="I1196" s="178">
        <f t="shared" si="337"/>
        <v>0.18411552346570398</v>
      </c>
      <c r="J1196" s="8"/>
      <c r="K1196" s="2">
        <f t="shared" si="338"/>
        <v>0.40252707581227437</v>
      </c>
      <c r="L1196" s="2">
        <f t="shared" si="339"/>
        <v>0</v>
      </c>
      <c r="M1196" s="2">
        <f t="shared" si="340"/>
        <v>0.58664259927797835</v>
      </c>
      <c r="N1196" s="2">
        <f t="shared" si="343"/>
        <v>1.8050541516245488E-3</v>
      </c>
      <c r="O1196" s="2">
        <f t="shared" si="344"/>
        <v>9.0252707581227869E-3</v>
      </c>
      <c r="P1196" s="1">
        <v>223</v>
      </c>
      <c r="Q1196" s="1"/>
      <c r="R1196" s="1">
        <v>325</v>
      </c>
      <c r="S1196" s="1">
        <v>1</v>
      </c>
      <c r="T1196" s="1"/>
      <c r="U1196" s="1"/>
      <c r="W1196" s="184">
        <v>0</v>
      </c>
      <c r="X1196" s="184"/>
      <c r="Y1196" s="1">
        <v>2</v>
      </c>
      <c r="Z1196" s="1">
        <f t="shared" si="345"/>
        <v>3</v>
      </c>
      <c r="AA1196" s="184">
        <v>0</v>
      </c>
      <c r="AB1196" s="184">
        <v>0</v>
      </c>
      <c r="AC1196" s="184">
        <v>0</v>
      </c>
      <c r="AD1196" s="154"/>
      <c r="AI1196" t="str">
        <f t="shared" si="332"/>
        <v>Mont Vernon</v>
      </c>
      <c r="AJ1196" t="s">
        <v>120</v>
      </c>
      <c r="AK1196" s="174">
        <v>2</v>
      </c>
      <c r="AL1196" s="7"/>
      <c r="AN1196" s="98">
        <v>33</v>
      </c>
      <c r="AO1196" s="100">
        <v>11</v>
      </c>
      <c r="AP1196" s="100">
        <v>105</v>
      </c>
      <c r="AQ1196" s="107">
        <v>49140</v>
      </c>
      <c r="AR1196" s="107">
        <f t="shared" si="341"/>
        <v>33011</v>
      </c>
      <c r="AS1196" t="s">
        <v>1726</v>
      </c>
      <c r="AT1196" s="110">
        <f t="shared" si="342"/>
        <v>3349140</v>
      </c>
      <c r="AW1196">
        <v>16.7</v>
      </c>
      <c r="AX1196">
        <v>0.08</v>
      </c>
      <c r="AY1196">
        <v>16.62</v>
      </c>
      <c r="BA1196" s="7">
        <f t="shared" si="346"/>
        <v>0</v>
      </c>
      <c r="BB1196" s="7">
        <f t="shared" si="347"/>
        <v>0</v>
      </c>
      <c r="BC1196" s="7">
        <f t="shared" si="348"/>
        <v>1</v>
      </c>
      <c r="BD1196" s="7">
        <f t="shared" si="348"/>
        <v>0</v>
      </c>
      <c r="BE1196" s="7" t="e">
        <f t="shared" si="350"/>
        <v>#N/A</v>
      </c>
      <c r="BF1196" s="118"/>
      <c r="BI1196" s="118"/>
      <c r="BJ1196" s="118"/>
      <c r="BK1196" s="168"/>
      <c r="BM1196">
        <v>0</v>
      </c>
      <c r="BN1196">
        <v>0</v>
      </c>
      <c r="BP1196">
        <v>1</v>
      </c>
      <c r="BQ1196">
        <v>0</v>
      </c>
      <c r="BR1196">
        <v>0</v>
      </c>
      <c r="BS1196">
        <v>0</v>
      </c>
      <c r="BT1196">
        <v>0</v>
      </c>
      <c r="BV1196">
        <v>0</v>
      </c>
      <c r="BW1196">
        <v>0</v>
      </c>
      <c r="BY1196">
        <v>0</v>
      </c>
      <c r="BZ1196">
        <v>0</v>
      </c>
      <c r="CA1196">
        <v>0</v>
      </c>
      <c r="CB1196">
        <v>0</v>
      </c>
      <c r="CC1196">
        <v>0</v>
      </c>
      <c r="CD1196">
        <v>0</v>
      </c>
      <c r="CE1196">
        <v>0</v>
      </c>
      <c r="CG1196">
        <v>2</v>
      </c>
      <c r="CH1196">
        <v>0</v>
      </c>
      <c r="CI1196">
        <v>0</v>
      </c>
      <c r="CJ1196">
        <v>0</v>
      </c>
      <c r="CK1196">
        <v>0</v>
      </c>
    </row>
    <row r="1197" spans="1:89" hidden="1" outlineLevel="1">
      <c r="A1197" t="s">
        <v>2864</v>
      </c>
      <c r="B1197" s="9" t="s">
        <v>3141</v>
      </c>
      <c r="C1197" s="1">
        <f t="shared" si="349"/>
        <v>742</v>
      </c>
      <c r="D1197" s="7">
        <f t="shared" si="333"/>
        <v>2</v>
      </c>
      <c r="E1197" s="7">
        <f t="shared" si="334"/>
        <v>7</v>
      </c>
      <c r="F1197" s="7">
        <f t="shared" si="335"/>
        <v>1</v>
      </c>
      <c r="G1197" s="7">
        <f t="shared" si="331"/>
        <v>4</v>
      </c>
      <c r="H1197" s="49">
        <f t="shared" si="336"/>
        <v>162</v>
      </c>
      <c r="I1197" s="178">
        <f t="shared" si="337"/>
        <v>0.21832884097035041</v>
      </c>
      <c r="J1197" s="8"/>
      <c r="K1197" s="2">
        <f t="shared" si="338"/>
        <v>0.38140161725067384</v>
      </c>
      <c r="L1197" s="2">
        <f t="shared" si="339"/>
        <v>0</v>
      </c>
      <c r="M1197" s="2">
        <f t="shared" si="340"/>
        <v>0.59973045822102422</v>
      </c>
      <c r="N1197" s="2">
        <f t="shared" si="343"/>
        <v>5.3908355795148251E-3</v>
      </c>
      <c r="O1197" s="2">
        <f t="shared" si="344"/>
        <v>1.3477088948787169E-2</v>
      </c>
      <c r="P1197" s="1">
        <v>283</v>
      </c>
      <c r="Q1197" s="1"/>
      <c r="R1197" s="1">
        <v>445</v>
      </c>
      <c r="S1197" s="1">
        <v>4</v>
      </c>
      <c r="T1197" s="1"/>
      <c r="U1197" s="1"/>
      <c r="W1197" s="184">
        <v>0</v>
      </c>
      <c r="X1197" s="184"/>
      <c r="Y1197" s="1">
        <v>5</v>
      </c>
      <c r="Z1197" s="1">
        <f t="shared" si="345"/>
        <v>4</v>
      </c>
      <c r="AA1197" s="184">
        <v>0</v>
      </c>
      <c r="AB1197" s="184">
        <v>0</v>
      </c>
      <c r="AC1197" s="184">
        <v>1</v>
      </c>
      <c r="AD1197" s="154"/>
      <c r="AI1197" t="str">
        <f t="shared" si="332"/>
        <v>Moultonborough</v>
      </c>
      <c r="AJ1197" t="s">
        <v>1806</v>
      </c>
      <c r="AK1197" s="174">
        <v>1</v>
      </c>
      <c r="AL1197" s="7"/>
      <c r="AN1197" s="98">
        <v>33</v>
      </c>
      <c r="AO1197" s="100">
        <v>3</v>
      </c>
      <c r="AP1197" s="100">
        <v>65</v>
      </c>
      <c r="AQ1197" s="107">
        <v>49380</v>
      </c>
      <c r="AR1197" s="107">
        <f t="shared" si="341"/>
        <v>33003</v>
      </c>
      <c r="AS1197" t="s">
        <v>1726</v>
      </c>
      <c r="AT1197" s="110">
        <f t="shared" si="342"/>
        <v>3349380</v>
      </c>
      <c r="AW1197">
        <v>74.59</v>
      </c>
      <c r="AX1197">
        <v>14.75</v>
      </c>
      <c r="AY1197">
        <v>59.84</v>
      </c>
      <c r="BA1197" s="7">
        <f t="shared" si="346"/>
        <v>0</v>
      </c>
      <c r="BB1197" s="7">
        <f t="shared" si="347"/>
        <v>0</v>
      </c>
      <c r="BC1197" s="7">
        <f t="shared" si="348"/>
        <v>1</v>
      </c>
      <c r="BD1197" s="7">
        <f t="shared" si="348"/>
        <v>0</v>
      </c>
      <c r="BE1197" s="7" t="e">
        <f t="shared" si="350"/>
        <v>#N/A</v>
      </c>
      <c r="BF1197" s="118"/>
      <c r="BI1197" s="118"/>
      <c r="BJ1197" s="118"/>
      <c r="BK1197" s="168"/>
      <c r="BM1197">
        <v>0</v>
      </c>
      <c r="BN1197">
        <v>0</v>
      </c>
      <c r="BP1197">
        <v>0</v>
      </c>
      <c r="BQ1197">
        <v>1</v>
      </c>
      <c r="BR1197">
        <v>0</v>
      </c>
      <c r="BS1197">
        <v>0</v>
      </c>
      <c r="BT1197">
        <v>0</v>
      </c>
      <c r="BV1197">
        <v>0</v>
      </c>
      <c r="BW1197">
        <v>0</v>
      </c>
      <c r="BY1197">
        <v>0</v>
      </c>
      <c r="BZ1197">
        <v>1</v>
      </c>
      <c r="CA1197">
        <v>0</v>
      </c>
      <c r="CB1197">
        <v>1</v>
      </c>
      <c r="CC1197">
        <v>0</v>
      </c>
      <c r="CD1197">
        <v>0</v>
      </c>
      <c r="CE1197">
        <v>0</v>
      </c>
      <c r="CG1197">
        <v>0</v>
      </c>
      <c r="CH1197">
        <v>1</v>
      </c>
      <c r="CI1197">
        <v>0</v>
      </c>
      <c r="CJ1197">
        <v>0</v>
      </c>
      <c r="CK1197">
        <v>0</v>
      </c>
    </row>
    <row r="1198" spans="1:89" hidden="1" outlineLevel="1">
      <c r="A1198" t="s">
        <v>3080</v>
      </c>
      <c r="B1198" s="9" t="s">
        <v>3141</v>
      </c>
      <c r="C1198" s="1">
        <f t="shared" si="349"/>
        <v>14953</v>
      </c>
      <c r="D1198" s="7">
        <f t="shared" si="333"/>
        <v>2</v>
      </c>
      <c r="E1198" s="7" t="e">
        <f t="shared" si="334"/>
        <v>#N/A</v>
      </c>
      <c r="F1198" s="7">
        <f t="shared" si="335"/>
        <v>1</v>
      </c>
      <c r="G1198" s="7">
        <f t="shared" si="331"/>
        <v>4</v>
      </c>
      <c r="H1198" s="49">
        <f t="shared" si="336"/>
        <v>1241</v>
      </c>
      <c r="I1198" s="178">
        <f t="shared" si="337"/>
        <v>8.2993379254999E-2</v>
      </c>
      <c r="J1198" s="8"/>
      <c r="K1198" s="2">
        <f t="shared" si="338"/>
        <v>0.44579683006754495</v>
      </c>
      <c r="L1198" s="2">
        <f t="shared" si="339"/>
        <v>0</v>
      </c>
      <c r="M1198" s="2">
        <f t="shared" si="340"/>
        <v>0.52879020932254395</v>
      </c>
      <c r="N1198" s="2">
        <f t="shared" si="343"/>
        <v>4.4138300006687625E-3</v>
      </c>
      <c r="O1198" s="2">
        <f t="shared" si="344"/>
        <v>2.0999130609242286E-2</v>
      </c>
      <c r="P1198" s="1">
        <v>6666</v>
      </c>
      <c r="Q1198" s="1"/>
      <c r="R1198" s="1">
        <v>7907</v>
      </c>
      <c r="S1198" s="1">
        <v>66</v>
      </c>
      <c r="T1198" s="1"/>
      <c r="U1198" s="1"/>
      <c r="W1198" s="184">
        <v>4</v>
      </c>
      <c r="X1198" s="184"/>
      <c r="Y1198" s="1">
        <v>239</v>
      </c>
      <c r="Z1198" s="1">
        <f t="shared" si="345"/>
        <v>65</v>
      </c>
      <c r="AA1198" s="184">
        <v>1</v>
      </c>
      <c r="AB1198" s="184">
        <v>1</v>
      </c>
      <c r="AC1198" s="184">
        <v>4</v>
      </c>
      <c r="AD1198" s="154"/>
      <c r="AI1198" t="str">
        <f t="shared" si="332"/>
        <v>Nashua</v>
      </c>
      <c r="AJ1198" t="s">
        <v>120</v>
      </c>
      <c r="AK1198" s="174">
        <v>2</v>
      </c>
      <c r="AL1198" s="7"/>
      <c r="AN1198" s="98">
        <v>33</v>
      </c>
      <c r="AO1198" s="100">
        <v>11</v>
      </c>
      <c r="AP1198" s="100">
        <v>110</v>
      </c>
      <c r="AQ1198" s="107">
        <v>50260</v>
      </c>
      <c r="AR1198" s="107">
        <f t="shared" si="341"/>
        <v>33011</v>
      </c>
      <c r="AS1198" t="s">
        <v>1037</v>
      </c>
      <c r="AT1198" s="110">
        <f t="shared" si="342"/>
        <v>3350260</v>
      </c>
      <c r="AW1198">
        <v>31.84</v>
      </c>
      <c r="AX1198">
        <v>0.95</v>
      </c>
      <c r="AY1198">
        <v>30.89</v>
      </c>
      <c r="BA1198" s="7">
        <f t="shared" si="346"/>
        <v>0</v>
      </c>
      <c r="BB1198" s="7" t="e">
        <f t="shared" si="347"/>
        <v>#N/A</v>
      </c>
      <c r="BC1198" s="7">
        <f t="shared" si="348"/>
        <v>1</v>
      </c>
      <c r="BD1198" s="7">
        <f t="shared" si="348"/>
        <v>0</v>
      </c>
      <c r="BE1198" s="7" t="e">
        <f t="shared" si="350"/>
        <v>#N/A</v>
      </c>
      <c r="BF1198" s="118"/>
      <c r="BI1198" s="118"/>
      <c r="BJ1198" s="118"/>
      <c r="BK1198" s="168"/>
      <c r="BM1198">
        <v>2</v>
      </c>
      <c r="BN1198">
        <v>6</v>
      </c>
      <c r="BP1198">
        <v>1</v>
      </c>
      <c r="BQ1198">
        <v>0</v>
      </c>
      <c r="BR1198">
        <v>0</v>
      </c>
      <c r="BS1198">
        <v>0</v>
      </c>
      <c r="BT1198">
        <v>1</v>
      </c>
      <c r="BV1198">
        <v>3</v>
      </c>
      <c r="BW1198">
        <v>0</v>
      </c>
      <c r="BY1198">
        <v>0</v>
      </c>
      <c r="BZ1198">
        <v>1</v>
      </c>
      <c r="CA1198">
        <v>0</v>
      </c>
      <c r="CB1198">
        <v>2</v>
      </c>
      <c r="CC1198">
        <v>5</v>
      </c>
      <c r="CD1198">
        <v>0</v>
      </c>
      <c r="CE1198">
        <v>2</v>
      </c>
      <c r="CG1198">
        <v>15</v>
      </c>
      <c r="CH1198">
        <v>17</v>
      </c>
      <c r="CI1198">
        <v>4</v>
      </c>
      <c r="CJ1198">
        <v>0</v>
      </c>
      <c r="CK1198">
        <v>6</v>
      </c>
    </row>
    <row r="1199" spans="1:89" hidden="1" outlineLevel="1">
      <c r="A1199" t="s">
        <v>202</v>
      </c>
      <c r="B1199" s="9" t="s">
        <v>3141</v>
      </c>
      <c r="C1199" s="1">
        <f t="shared" si="349"/>
        <v>222</v>
      </c>
      <c r="D1199" s="7">
        <f t="shared" si="333"/>
        <v>2</v>
      </c>
      <c r="E1199" s="7">
        <f t="shared" si="334"/>
        <v>4</v>
      </c>
      <c r="F1199" s="7">
        <f t="shared" si="335"/>
        <v>1</v>
      </c>
      <c r="G1199" s="7">
        <f t="shared" si="331"/>
        <v>0</v>
      </c>
      <c r="H1199" s="49">
        <f t="shared" si="336"/>
        <v>124</v>
      </c>
      <c r="I1199" s="178">
        <f t="shared" si="337"/>
        <v>0.55855855855855852</v>
      </c>
      <c r="J1199" s="8"/>
      <c r="K1199" s="2">
        <f t="shared" si="338"/>
        <v>0.21621621621621623</v>
      </c>
      <c r="L1199" s="2">
        <f t="shared" si="339"/>
        <v>0</v>
      </c>
      <c r="M1199" s="2">
        <f t="shared" si="340"/>
        <v>0.77477477477477474</v>
      </c>
      <c r="N1199" s="2">
        <f t="shared" si="343"/>
        <v>0</v>
      </c>
      <c r="O1199" s="2">
        <f t="shared" si="344"/>
        <v>9.009009009009028E-3</v>
      </c>
      <c r="P1199" s="1">
        <v>48</v>
      </c>
      <c r="Q1199" s="1"/>
      <c r="R1199" s="1">
        <v>172</v>
      </c>
      <c r="S1199" s="1">
        <v>0</v>
      </c>
      <c r="T1199" s="1"/>
      <c r="U1199" s="1"/>
      <c r="W1199" s="184">
        <v>0</v>
      </c>
      <c r="X1199" s="184"/>
      <c r="Y1199" s="1">
        <v>2</v>
      </c>
      <c r="Z1199" s="1">
        <f t="shared" si="345"/>
        <v>0</v>
      </c>
      <c r="AA1199" s="184">
        <v>0</v>
      </c>
      <c r="AB1199" s="184">
        <v>0</v>
      </c>
      <c r="AC1199" s="184">
        <v>0</v>
      </c>
      <c r="AD1199" s="154"/>
      <c r="AI1199" t="str">
        <f t="shared" si="332"/>
        <v>Nelson</v>
      </c>
      <c r="AJ1199" t="s">
        <v>1381</v>
      </c>
      <c r="AK1199" s="174">
        <v>2</v>
      </c>
      <c r="AL1199" s="7"/>
      <c r="AN1199" s="98">
        <v>33</v>
      </c>
      <c r="AO1199" s="100">
        <v>5</v>
      </c>
      <c r="AP1199" s="100">
        <v>60</v>
      </c>
      <c r="AQ1199" s="107">
        <v>50580</v>
      </c>
      <c r="AR1199" s="107">
        <f t="shared" si="341"/>
        <v>33005</v>
      </c>
      <c r="AS1199" t="s">
        <v>1726</v>
      </c>
      <c r="AT1199" s="110">
        <f t="shared" si="342"/>
        <v>3350580</v>
      </c>
      <c r="AW1199">
        <v>23.24</v>
      </c>
      <c r="AX1199">
        <v>1.38</v>
      </c>
      <c r="AY1199">
        <v>21.87</v>
      </c>
      <c r="BA1199" s="7">
        <f t="shared" si="346"/>
        <v>0</v>
      </c>
      <c r="BB1199" s="7">
        <f t="shared" si="347"/>
        <v>0</v>
      </c>
      <c r="BC1199" s="7">
        <f t="shared" si="348"/>
        <v>1</v>
      </c>
      <c r="BD1199" s="7">
        <f t="shared" si="348"/>
        <v>0</v>
      </c>
      <c r="BE1199" s="7">
        <f t="shared" si="350"/>
        <v>0</v>
      </c>
      <c r="BF1199" s="118"/>
      <c r="BI1199" s="118"/>
      <c r="BJ1199" s="118"/>
      <c r="BK1199" s="168"/>
      <c r="BM1199">
        <v>0</v>
      </c>
      <c r="BN1199">
        <v>0</v>
      </c>
      <c r="BP1199">
        <v>0</v>
      </c>
      <c r="BQ1199">
        <v>0</v>
      </c>
      <c r="BR1199">
        <v>0</v>
      </c>
      <c r="BS1199">
        <v>0</v>
      </c>
      <c r="BT1199">
        <v>0</v>
      </c>
      <c r="BV1199">
        <v>0</v>
      </c>
      <c r="BW1199">
        <v>0</v>
      </c>
      <c r="BY1199">
        <v>0</v>
      </c>
      <c r="BZ1199">
        <v>0</v>
      </c>
      <c r="CA1199">
        <v>0</v>
      </c>
      <c r="CB1199">
        <v>0</v>
      </c>
      <c r="CC1199">
        <v>0</v>
      </c>
      <c r="CD1199">
        <v>0</v>
      </c>
      <c r="CE1199">
        <v>0</v>
      </c>
      <c r="CG1199">
        <v>0</v>
      </c>
      <c r="CH1199">
        <v>0</v>
      </c>
      <c r="CI1199">
        <v>0</v>
      </c>
      <c r="CJ1199">
        <v>0</v>
      </c>
      <c r="CK1199">
        <v>0</v>
      </c>
    </row>
    <row r="1200" spans="1:89" hidden="1" outlineLevel="1">
      <c r="A1200" t="s">
        <v>1865</v>
      </c>
      <c r="B1200" s="9" t="s">
        <v>3141</v>
      </c>
      <c r="C1200" s="1">
        <f t="shared" si="349"/>
        <v>1016</v>
      </c>
      <c r="D1200" s="7">
        <f t="shared" si="333"/>
        <v>2</v>
      </c>
      <c r="E1200" s="7">
        <f t="shared" si="334"/>
        <v>7</v>
      </c>
      <c r="F1200" s="7">
        <f t="shared" si="335"/>
        <v>1</v>
      </c>
      <c r="G1200" s="7">
        <f t="shared" si="331"/>
        <v>5</v>
      </c>
      <c r="H1200" s="49">
        <f t="shared" si="336"/>
        <v>248</v>
      </c>
      <c r="I1200" s="178">
        <f t="shared" si="337"/>
        <v>0.24409448818897639</v>
      </c>
      <c r="J1200" s="8"/>
      <c r="K1200" s="2">
        <f t="shared" si="338"/>
        <v>0.36614173228346458</v>
      </c>
      <c r="L1200" s="2">
        <f t="shared" si="339"/>
        <v>0</v>
      </c>
      <c r="M1200" s="2">
        <f t="shared" si="340"/>
        <v>0.61023622047244097</v>
      </c>
      <c r="N1200" s="2">
        <f t="shared" si="343"/>
        <v>9.8425196850393699E-4</v>
      </c>
      <c r="O1200" s="2">
        <f t="shared" si="344"/>
        <v>2.2637795275590511E-2</v>
      </c>
      <c r="P1200" s="1">
        <v>372</v>
      </c>
      <c r="Q1200" s="1"/>
      <c r="R1200" s="1">
        <v>620</v>
      </c>
      <c r="S1200" s="1">
        <v>1</v>
      </c>
      <c r="T1200" s="1"/>
      <c r="U1200" s="1"/>
      <c r="W1200" s="184">
        <v>0</v>
      </c>
      <c r="X1200" s="184"/>
      <c r="Y1200" s="1">
        <v>18</v>
      </c>
      <c r="Z1200" s="1">
        <f t="shared" si="345"/>
        <v>4</v>
      </c>
      <c r="AA1200" s="184">
        <v>1</v>
      </c>
      <c r="AB1200" s="184">
        <v>0</v>
      </c>
      <c r="AC1200" s="184">
        <v>0</v>
      </c>
      <c r="AD1200" s="154"/>
      <c r="AI1200" t="str">
        <f t="shared" si="332"/>
        <v>New Boston</v>
      </c>
      <c r="AJ1200" t="s">
        <v>120</v>
      </c>
      <c r="AK1200" s="174">
        <v>2</v>
      </c>
      <c r="AL1200" s="7"/>
      <c r="AN1200" s="98">
        <v>33</v>
      </c>
      <c r="AO1200" s="100">
        <v>11</v>
      </c>
      <c r="AP1200" s="100">
        <v>115</v>
      </c>
      <c r="AQ1200" s="107">
        <v>50740</v>
      </c>
      <c r="AR1200" s="107">
        <f t="shared" si="341"/>
        <v>33011</v>
      </c>
      <c r="AS1200" t="s">
        <v>1726</v>
      </c>
      <c r="AT1200" s="110">
        <f t="shared" si="342"/>
        <v>3350740</v>
      </c>
      <c r="AW1200">
        <v>43.22</v>
      </c>
      <c r="AX1200">
        <v>0.38</v>
      </c>
      <c r="AY1200">
        <v>42.84</v>
      </c>
      <c r="BA1200" s="7">
        <f t="shared" si="346"/>
        <v>0</v>
      </c>
      <c r="BB1200" s="7">
        <f t="shared" si="347"/>
        <v>0</v>
      </c>
      <c r="BC1200" s="7">
        <f t="shared" si="348"/>
        <v>1</v>
      </c>
      <c r="BD1200" s="7">
        <f t="shared" si="348"/>
        <v>0</v>
      </c>
      <c r="BE1200" s="7" t="e">
        <f t="shared" si="350"/>
        <v>#N/A</v>
      </c>
      <c r="BF1200" s="118"/>
      <c r="BI1200" s="118"/>
      <c r="BJ1200" s="118"/>
      <c r="BK1200" s="168"/>
      <c r="BM1200">
        <v>0</v>
      </c>
      <c r="BN1200">
        <v>0</v>
      </c>
      <c r="BP1200">
        <v>0</v>
      </c>
      <c r="BQ1200">
        <v>0</v>
      </c>
      <c r="BR1200">
        <v>0</v>
      </c>
      <c r="BS1200">
        <v>0</v>
      </c>
      <c r="BT1200">
        <v>0</v>
      </c>
      <c r="BV1200">
        <v>0</v>
      </c>
      <c r="BW1200">
        <v>0</v>
      </c>
      <c r="BY1200">
        <v>0</v>
      </c>
      <c r="BZ1200">
        <v>0</v>
      </c>
      <c r="CA1200">
        <v>1</v>
      </c>
      <c r="CB1200">
        <v>1</v>
      </c>
      <c r="CC1200">
        <v>1</v>
      </c>
      <c r="CD1200">
        <v>1</v>
      </c>
      <c r="CE1200">
        <v>0</v>
      </c>
      <c r="CG1200">
        <v>0</v>
      </c>
      <c r="CH1200">
        <v>0</v>
      </c>
      <c r="CI1200">
        <v>0</v>
      </c>
      <c r="CJ1200">
        <v>0</v>
      </c>
      <c r="CK1200">
        <v>0</v>
      </c>
    </row>
    <row r="1201" spans="1:89" hidden="1" outlineLevel="1">
      <c r="A1201" t="s">
        <v>3044</v>
      </c>
      <c r="B1201" s="9" t="s">
        <v>3141</v>
      </c>
      <c r="C1201" s="1">
        <f t="shared" si="349"/>
        <v>278</v>
      </c>
      <c r="D1201" s="7">
        <f t="shared" si="333"/>
        <v>1</v>
      </c>
      <c r="E1201" s="7">
        <f t="shared" si="334"/>
        <v>5</v>
      </c>
      <c r="F1201" s="7">
        <f t="shared" si="335"/>
        <v>2</v>
      </c>
      <c r="G1201" s="7">
        <f t="shared" si="331"/>
        <v>0</v>
      </c>
      <c r="H1201" s="49">
        <f t="shared" si="336"/>
        <v>39</v>
      </c>
      <c r="I1201" s="178">
        <f t="shared" si="337"/>
        <v>0.14028776978417265</v>
      </c>
      <c r="J1201" s="8"/>
      <c r="K1201" s="2">
        <f t="shared" si="338"/>
        <v>0.56474820143884896</v>
      </c>
      <c r="L1201" s="2">
        <f t="shared" si="339"/>
        <v>0</v>
      </c>
      <c r="M1201" s="2">
        <f t="shared" si="340"/>
        <v>0.42446043165467628</v>
      </c>
      <c r="N1201" s="2">
        <f t="shared" si="343"/>
        <v>0</v>
      </c>
      <c r="O1201" s="2">
        <f t="shared" si="344"/>
        <v>1.0791366906474753E-2</v>
      </c>
      <c r="P1201" s="1">
        <v>157</v>
      </c>
      <c r="Q1201" s="1"/>
      <c r="R1201" s="1">
        <v>118</v>
      </c>
      <c r="S1201" s="1">
        <v>0</v>
      </c>
      <c r="T1201" s="1"/>
      <c r="U1201" s="1"/>
      <c r="W1201" s="184">
        <v>0</v>
      </c>
      <c r="X1201" s="184"/>
      <c r="Y1201" s="1">
        <v>1</v>
      </c>
      <c r="Z1201" s="1">
        <f t="shared" si="345"/>
        <v>2</v>
      </c>
      <c r="AA1201" s="184">
        <v>0</v>
      </c>
      <c r="AB1201" s="184">
        <v>0</v>
      </c>
      <c r="AC1201" s="184">
        <v>0</v>
      </c>
      <c r="AD1201" s="154"/>
      <c r="AI1201" t="str">
        <f t="shared" si="332"/>
        <v>New Castle</v>
      </c>
      <c r="AJ1201" t="s">
        <v>3034</v>
      </c>
      <c r="AK1201" s="174">
        <v>1</v>
      </c>
      <c r="AL1201" s="7"/>
      <c r="AN1201" s="98">
        <v>33</v>
      </c>
      <c r="AO1201" s="100">
        <v>15</v>
      </c>
      <c r="AP1201" s="100">
        <v>100</v>
      </c>
      <c r="AQ1201" s="107">
        <v>50980</v>
      </c>
      <c r="AR1201" s="107">
        <f t="shared" si="341"/>
        <v>33015</v>
      </c>
      <c r="AS1201" t="s">
        <v>1726</v>
      </c>
      <c r="AT1201" s="110">
        <f t="shared" si="342"/>
        <v>3350980</v>
      </c>
      <c r="AW1201">
        <v>2.38</v>
      </c>
      <c r="AX1201">
        <v>1.55</v>
      </c>
      <c r="AY1201">
        <v>0.83</v>
      </c>
      <c r="BA1201" s="7">
        <f t="shared" si="346"/>
        <v>1</v>
      </c>
      <c r="BB1201" s="7">
        <f t="shared" si="347"/>
        <v>0</v>
      </c>
      <c r="BC1201" s="7">
        <f t="shared" si="348"/>
        <v>0</v>
      </c>
      <c r="BD1201" s="7">
        <f t="shared" si="348"/>
        <v>0</v>
      </c>
      <c r="BE1201" s="7">
        <f t="shared" si="350"/>
        <v>0</v>
      </c>
      <c r="BF1201" s="118"/>
      <c r="BI1201" s="118"/>
      <c r="BJ1201" s="118"/>
      <c r="BK1201" s="168"/>
      <c r="BM1201">
        <v>0</v>
      </c>
      <c r="BN1201">
        <v>1</v>
      </c>
      <c r="BP1201">
        <v>0</v>
      </c>
      <c r="BQ1201">
        <v>0</v>
      </c>
      <c r="BR1201">
        <v>0</v>
      </c>
      <c r="BS1201">
        <v>0</v>
      </c>
      <c r="BT1201">
        <v>0</v>
      </c>
      <c r="BV1201">
        <v>0</v>
      </c>
      <c r="BW1201">
        <v>0</v>
      </c>
      <c r="BY1201">
        <v>0</v>
      </c>
      <c r="BZ1201">
        <v>0</v>
      </c>
      <c r="CA1201">
        <v>0</v>
      </c>
      <c r="CB1201">
        <v>0</v>
      </c>
      <c r="CC1201">
        <v>0</v>
      </c>
      <c r="CD1201">
        <v>0</v>
      </c>
      <c r="CE1201">
        <v>0</v>
      </c>
      <c r="CG1201">
        <v>1</v>
      </c>
      <c r="CH1201">
        <v>0</v>
      </c>
      <c r="CI1201">
        <v>0</v>
      </c>
      <c r="CJ1201">
        <v>0</v>
      </c>
      <c r="CK1201">
        <v>0</v>
      </c>
    </row>
    <row r="1202" spans="1:89" hidden="1" outlineLevel="1">
      <c r="A1202" t="s">
        <v>1252</v>
      </c>
      <c r="B1202" s="9" t="s">
        <v>3141</v>
      </c>
      <c r="C1202" s="1">
        <f t="shared" si="349"/>
        <v>471</v>
      </c>
      <c r="D1202" s="7">
        <f t="shared" si="333"/>
        <v>2</v>
      </c>
      <c r="E1202" s="7">
        <f t="shared" si="334"/>
        <v>7</v>
      </c>
      <c r="F1202" s="7">
        <f t="shared" si="335"/>
        <v>1</v>
      </c>
      <c r="G1202" s="7">
        <f t="shared" si="331"/>
        <v>5</v>
      </c>
      <c r="H1202" s="49">
        <f t="shared" si="336"/>
        <v>158</v>
      </c>
      <c r="I1202" s="178">
        <f t="shared" si="337"/>
        <v>0.3354564755838641</v>
      </c>
      <c r="J1202" s="8"/>
      <c r="K1202" s="2">
        <f t="shared" si="338"/>
        <v>0.30997876857749468</v>
      </c>
      <c r="L1202" s="2">
        <f t="shared" si="339"/>
        <v>0</v>
      </c>
      <c r="M1202" s="2">
        <f t="shared" si="340"/>
        <v>0.64543524416135878</v>
      </c>
      <c r="N1202" s="2">
        <f t="shared" si="343"/>
        <v>2.1231422505307855E-3</v>
      </c>
      <c r="O1202" s="2">
        <f t="shared" si="344"/>
        <v>4.2462845010615813E-2</v>
      </c>
      <c r="P1202" s="1">
        <v>146</v>
      </c>
      <c r="Q1202" s="1"/>
      <c r="R1202" s="1">
        <v>304</v>
      </c>
      <c r="S1202" s="1">
        <v>1</v>
      </c>
      <c r="T1202" s="1"/>
      <c r="U1202" s="1"/>
      <c r="W1202" s="184">
        <v>0</v>
      </c>
      <c r="X1202" s="184"/>
      <c r="Y1202" s="1">
        <v>17</v>
      </c>
      <c r="Z1202" s="1">
        <f t="shared" si="345"/>
        <v>2</v>
      </c>
      <c r="AA1202" s="184">
        <v>0</v>
      </c>
      <c r="AB1202" s="184">
        <v>1</v>
      </c>
      <c r="AC1202" s="184">
        <v>0</v>
      </c>
      <c r="AD1202" s="154"/>
      <c r="AI1202" t="str">
        <f t="shared" si="332"/>
        <v>New Durham</v>
      </c>
      <c r="AJ1202" t="s">
        <v>2064</v>
      </c>
      <c r="AK1202" s="174">
        <v>1</v>
      </c>
      <c r="AL1202" s="7"/>
      <c r="AN1202" s="98">
        <v>33</v>
      </c>
      <c r="AO1202" s="100">
        <v>17</v>
      </c>
      <c r="AP1202" s="100">
        <v>45</v>
      </c>
      <c r="AQ1202" s="107">
        <v>51220</v>
      </c>
      <c r="AR1202" s="107">
        <f t="shared" si="341"/>
        <v>33017</v>
      </c>
      <c r="AS1202" t="s">
        <v>1726</v>
      </c>
      <c r="AT1202" s="110">
        <f t="shared" si="342"/>
        <v>3351220</v>
      </c>
      <c r="AW1202">
        <v>44.15</v>
      </c>
      <c r="AX1202">
        <v>2.46</v>
      </c>
      <c r="AY1202">
        <v>41.69</v>
      </c>
      <c r="BA1202" s="7">
        <f t="shared" si="346"/>
        <v>0</v>
      </c>
      <c r="BB1202" s="7">
        <f t="shared" si="347"/>
        <v>0</v>
      </c>
      <c r="BC1202" s="7">
        <f t="shared" si="348"/>
        <v>1</v>
      </c>
      <c r="BD1202" s="7">
        <f t="shared" si="348"/>
        <v>0</v>
      </c>
      <c r="BE1202" s="7" t="e">
        <f t="shared" si="350"/>
        <v>#N/A</v>
      </c>
      <c r="BF1202" s="118"/>
      <c r="BI1202" s="118"/>
      <c r="BJ1202" s="118"/>
      <c r="BK1202" s="168"/>
      <c r="BM1202">
        <v>0</v>
      </c>
      <c r="BN1202">
        <v>0</v>
      </c>
      <c r="BP1202">
        <v>0</v>
      </c>
      <c r="BQ1202">
        <v>0</v>
      </c>
      <c r="BR1202">
        <v>0</v>
      </c>
      <c r="BS1202">
        <v>0</v>
      </c>
      <c r="BT1202">
        <v>0</v>
      </c>
      <c r="BV1202">
        <v>0</v>
      </c>
      <c r="BW1202">
        <v>0</v>
      </c>
      <c r="BY1202">
        <v>0</v>
      </c>
      <c r="BZ1202">
        <v>0</v>
      </c>
      <c r="CA1202">
        <v>0</v>
      </c>
      <c r="CB1202">
        <v>0</v>
      </c>
      <c r="CC1202">
        <v>0</v>
      </c>
      <c r="CD1202">
        <v>0</v>
      </c>
      <c r="CE1202">
        <v>0</v>
      </c>
      <c r="CG1202">
        <v>2</v>
      </c>
      <c r="CH1202">
        <v>0</v>
      </c>
      <c r="CI1202">
        <v>0</v>
      </c>
      <c r="CJ1202">
        <v>0</v>
      </c>
      <c r="CK1202">
        <v>0</v>
      </c>
    </row>
    <row r="1203" spans="1:89" hidden="1" outlineLevel="1">
      <c r="A1203" t="s">
        <v>271</v>
      </c>
      <c r="B1203" s="9" t="s">
        <v>3141</v>
      </c>
      <c r="C1203" s="1">
        <f t="shared" si="349"/>
        <v>418</v>
      </c>
      <c r="D1203" s="7">
        <f t="shared" si="333"/>
        <v>2</v>
      </c>
      <c r="E1203" s="7">
        <f t="shared" si="334"/>
        <v>7</v>
      </c>
      <c r="F1203" s="7">
        <f t="shared" si="335"/>
        <v>1</v>
      </c>
      <c r="G1203" s="7">
        <f t="shared" si="331"/>
        <v>5</v>
      </c>
      <c r="H1203" s="49">
        <f t="shared" si="336"/>
        <v>127</v>
      </c>
      <c r="I1203" s="178">
        <f t="shared" si="337"/>
        <v>0.30382775119617222</v>
      </c>
      <c r="J1203" s="8"/>
      <c r="K1203" s="2">
        <f t="shared" si="338"/>
        <v>0.32775119617224879</v>
      </c>
      <c r="L1203" s="2">
        <f t="shared" si="339"/>
        <v>0</v>
      </c>
      <c r="M1203" s="2">
        <f t="shared" si="340"/>
        <v>0.63157894736842102</v>
      </c>
      <c r="N1203" s="2">
        <f t="shared" si="343"/>
        <v>2.3923444976076554E-3</v>
      </c>
      <c r="O1203" s="2">
        <f t="shared" si="344"/>
        <v>3.8277511961722535E-2</v>
      </c>
      <c r="P1203" s="1">
        <v>137</v>
      </c>
      <c r="Q1203" s="1"/>
      <c r="R1203" s="1">
        <v>264</v>
      </c>
      <c r="S1203" s="1">
        <v>1</v>
      </c>
      <c r="T1203" s="1"/>
      <c r="U1203" s="1"/>
      <c r="W1203" s="184">
        <v>0</v>
      </c>
      <c r="X1203" s="184"/>
      <c r="Y1203" s="1">
        <v>10</v>
      </c>
      <c r="Z1203" s="1">
        <f t="shared" si="345"/>
        <v>5</v>
      </c>
      <c r="AA1203" s="184">
        <v>1</v>
      </c>
      <c r="AB1203" s="184">
        <v>0</v>
      </c>
      <c r="AC1203" s="184">
        <v>0</v>
      </c>
      <c r="AD1203" s="154"/>
      <c r="AI1203" t="str">
        <f t="shared" si="332"/>
        <v>New Hampton</v>
      </c>
      <c r="AJ1203" t="s">
        <v>1383</v>
      </c>
      <c r="AK1203" s="174">
        <v>1</v>
      </c>
      <c r="AL1203" s="7"/>
      <c r="AN1203" s="98">
        <v>33</v>
      </c>
      <c r="AO1203" s="100">
        <v>1</v>
      </c>
      <c r="AP1203" s="100">
        <v>45</v>
      </c>
      <c r="AQ1203" s="107">
        <v>51540</v>
      </c>
      <c r="AR1203" s="107">
        <f t="shared" si="341"/>
        <v>33001</v>
      </c>
      <c r="AS1203" t="s">
        <v>1726</v>
      </c>
      <c r="AT1203" s="110">
        <f t="shared" si="342"/>
        <v>3351540</v>
      </c>
      <c r="AW1203">
        <v>38.21</v>
      </c>
      <c r="AX1203">
        <v>1.5</v>
      </c>
      <c r="AY1203">
        <v>36.700000000000003</v>
      </c>
      <c r="BA1203" s="7">
        <f t="shared" si="346"/>
        <v>0</v>
      </c>
      <c r="BB1203" s="7">
        <f t="shared" si="347"/>
        <v>0</v>
      </c>
      <c r="BC1203" s="7">
        <f t="shared" si="348"/>
        <v>1</v>
      </c>
      <c r="BD1203" s="7">
        <f t="shared" si="348"/>
        <v>0</v>
      </c>
      <c r="BE1203" s="7" t="e">
        <f t="shared" si="350"/>
        <v>#N/A</v>
      </c>
      <c r="BF1203" s="118"/>
      <c r="BI1203" s="118"/>
      <c r="BJ1203" s="118"/>
      <c r="BK1203" s="168"/>
      <c r="BM1203">
        <v>1</v>
      </c>
      <c r="BN1203">
        <v>1</v>
      </c>
      <c r="BP1203">
        <v>0</v>
      </c>
      <c r="BQ1203">
        <v>0</v>
      </c>
      <c r="BR1203">
        <v>0</v>
      </c>
      <c r="BS1203">
        <v>0</v>
      </c>
      <c r="BT1203">
        <v>0</v>
      </c>
      <c r="BV1203">
        <v>0</v>
      </c>
      <c r="BW1203">
        <v>0</v>
      </c>
      <c r="BY1203">
        <v>0</v>
      </c>
      <c r="BZ1203">
        <v>0</v>
      </c>
      <c r="CA1203">
        <v>0</v>
      </c>
      <c r="CB1203">
        <v>1</v>
      </c>
      <c r="CC1203">
        <v>0</v>
      </c>
      <c r="CD1203">
        <v>0</v>
      </c>
      <c r="CE1203">
        <v>0</v>
      </c>
      <c r="CG1203">
        <v>1</v>
      </c>
      <c r="CH1203">
        <v>1</v>
      </c>
      <c r="CI1203">
        <v>0</v>
      </c>
      <c r="CJ1203">
        <v>0</v>
      </c>
      <c r="CK1203">
        <v>0</v>
      </c>
    </row>
    <row r="1204" spans="1:89" hidden="1" outlineLevel="1">
      <c r="A1204" t="s">
        <v>3092</v>
      </c>
      <c r="B1204" s="9" t="s">
        <v>3141</v>
      </c>
      <c r="C1204" s="1">
        <f t="shared" si="349"/>
        <v>593</v>
      </c>
      <c r="D1204" s="7">
        <f t="shared" si="333"/>
        <v>2</v>
      </c>
      <c r="E1204" s="7">
        <f t="shared" si="334"/>
        <v>6</v>
      </c>
      <c r="F1204" s="7">
        <f t="shared" si="335"/>
        <v>1</v>
      </c>
      <c r="G1204" s="7">
        <f t="shared" si="331"/>
        <v>4</v>
      </c>
      <c r="H1204" s="49">
        <f t="shared" si="336"/>
        <v>254</v>
      </c>
      <c r="I1204" s="178">
        <f t="shared" si="337"/>
        <v>0.42833052276559863</v>
      </c>
      <c r="J1204" s="8"/>
      <c r="K1204" s="2">
        <f t="shared" si="338"/>
        <v>0.2799325463743676</v>
      </c>
      <c r="L1204" s="2">
        <f t="shared" si="339"/>
        <v>0</v>
      </c>
      <c r="M1204" s="2">
        <f t="shared" si="340"/>
        <v>0.70826306913996628</v>
      </c>
      <c r="N1204" s="2">
        <f t="shared" si="343"/>
        <v>3.3726812816188868E-3</v>
      </c>
      <c r="O1204" s="2">
        <f t="shared" si="344"/>
        <v>8.4317032040472327E-3</v>
      </c>
      <c r="P1204" s="1">
        <v>166</v>
      </c>
      <c r="Q1204" s="1"/>
      <c r="R1204" s="1">
        <v>420</v>
      </c>
      <c r="S1204" s="1">
        <v>2</v>
      </c>
      <c r="T1204" s="1"/>
      <c r="U1204" s="1"/>
      <c r="W1204" s="184">
        <v>0</v>
      </c>
      <c r="X1204" s="184"/>
      <c r="Y1204" s="1">
        <v>2</v>
      </c>
      <c r="Z1204" s="1">
        <f t="shared" si="345"/>
        <v>3</v>
      </c>
      <c r="AA1204" s="184">
        <v>0</v>
      </c>
      <c r="AB1204" s="184">
        <v>0</v>
      </c>
      <c r="AC1204" s="184">
        <v>0</v>
      </c>
      <c r="AD1204" s="154"/>
      <c r="AI1204" t="str">
        <f t="shared" si="332"/>
        <v>New Ipswich</v>
      </c>
      <c r="AJ1204" t="s">
        <v>120</v>
      </c>
      <c r="AK1204" s="174">
        <v>2</v>
      </c>
      <c r="AL1204" s="7"/>
      <c r="AN1204" s="98">
        <v>33</v>
      </c>
      <c r="AO1204" s="100">
        <v>11</v>
      </c>
      <c r="AP1204" s="100">
        <v>120</v>
      </c>
      <c r="AQ1204" s="107">
        <v>51940</v>
      </c>
      <c r="AR1204" s="107">
        <f t="shared" si="341"/>
        <v>33011</v>
      </c>
      <c r="AS1204" t="s">
        <v>1726</v>
      </c>
      <c r="AT1204" s="110">
        <f t="shared" si="342"/>
        <v>3351940</v>
      </c>
      <c r="AW1204">
        <v>33.06</v>
      </c>
      <c r="AX1204">
        <v>0.32</v>
      </c>
      <c r="AY1204">
        <v>32.75</v>
      </c>
      <c r="BA1204" s="7">
        <f t="shared" si="346"/>
        <v>0</v>
      </c>
      <c r="BB1204" s="7">
        <f t="shared" si="347"/>
        <v>0</v>
      </c>
      <c r="BC1204" s="7">
        <f t="shared" si="348"/>
        <v>1</v>
      </c>
      <c r="BD1204" s="7">
        <f t="shared" si="348"/>
        <v>0</v>
      </c>
      <c r="BE1204" s="7" t="e">
        <f t="shared" si="350"/>
        <v>#N/A</v>
      </c>
      <c r="BF1204" s="118"/>
      <c r="BI1204" s="118"/>
      <c r="BJ1204" s="118"/>
      <c r="BK1204" s="168"/>
      <c r="BM1204">
        <v>0</v>
      </c>
      <c r="BN1204">
        <v>2</v>
      </c>
      <c r="BP1204">
        <v>0</v>
      </c>
      <c r="BQ1204">
        <v>0</v>
      </c>
      <c r="BR1204">
        <v>0</v>
      </c>
      <c r="BS1204">
        <v>0</v>
      </c>
      <c r="BT1204">
        <v>0</v>
      </c>
      <c r="BV1204">
        <v>0</v>
      </c>
      <c r="BW1204">
        <v>0</v>
      </c>
      <c r="BY1204">
        <v>0</v>
      </c>
      <c r="BZ1204">
        <v>0</v>
      </c>
      <c r="CA1204">
        <v>0</v>
      </c>
      <c r="CB1204">
        <v>0</v>
      </c>
      <c r="CC1204">
        <v>0</v>
      </c>
      <c r="CD1204">
        <v>0</v>
      </c>
      <c r="CE1204">
        <v>0</v>
      </c>
      <c r="CG1204">
        <v>0</v>
      </c>
      <c r="CH1204">
        <v>1</v>
      </c>
      <c r="CI1204">
        <v>0</v>
      </c>
      <c r="CJ1204">
        <v>0</v>
      </c>
      <c r="CK1204">
        <v>0</v>
      </c>
    </row>
    <row r="1205" spans="1:89" hidden="1" outlineLevel="1">
      <c r="A1205" t="s">
        <v>2826</v>
      </c>
      <c r="B1205" s="9" t="s">
        <v>3141</v>
      </c>
      <c r="C1205" s="1">
        <f t="shared" si="349"/>
        <v>1242</v>
      </c>
      <c r="D1205" s="7">
        <f t="shared" si="333"/>
        <v>2</v>
      </c>
      <c r="E1205" s="7">
        <f t="shared" si="334"/>
        <v>6</v>
      </c>
      <c r="F1205" s="7">
        <f t="shared" si="335"/>
        <v>1</v>
      </c>
      <c r="G1205" s="7">
        <f t="shared" si="331"/>
        <v>4</v>
      </c>
      <c r="H1205" s="49">
        <f t="shared" si="336"/>
        <v>194</v>
      </c>
      <c r="I1205" s="178">
        <f t="shared" si="337"/>
        <v>0.15619967793880837</v>
      </c>
      <c r="J1205" s="8"/>
      <c r="K1205" s="2">
        <f t="shared" si="338"/>
        <v>0.41465378421900162</v>
      </c>
      <c r="L1205" s="2">
        <f t="shared" si="339"/>
        <v>0</v>
      </c>
      <c r="M1205" s="2">
        <f t="shared" si="340"/>
        <v>0.57085346215780997</v>
      </c>
      <c r="N1205" s="2">
        <f t="shared" si="343"/>
        <v>1.6103059581320451E-3</v>
      </c>
      <c r="O1205" s="2">
        <f t="shared" si="344"/>
        <v>1.2882447665056314E-2</v>
      </c>
      <c r="P1205" s="1">
        <v>515</v>
      </c>
      <c r="Q1205" s="1"/>
      <c r="R1205" s="1">
        <v>709</v>
      </c>
      <c r="S1205" s="1">
        <v>2</v>
      </c>
      <c r="T1205" s="1"/>
      <c r="U1205" s="1"/>
      <c r="W1205" s="184">
        <v>0</v>
      </c>
      <c r="X1205" s="184"/>
      <c r="Y1205" s="1">
        <v>2</v>
      </c>
      <c r="Z1205" s="1">
        <f t="shared" si="345"/>
        <v>14</v>
      </c>
      <c r="AA1205" s="184">
        <v>0</v>
      </c>
      <c r="AB1205" s="184">
        <v>0</v>
      </c>
      <c r="AC1205" s="184">
        <v>0</v>
      </c>
      <c r="AD1205" s="154"/>
      <c r="AI1205" t="str">
        <f t="shared" si="332"/>
        <v>New London</v>
      </c>
      <c r="AJ1205" t="s">
        <v>1658</v>
      </c>
      <c r="AK1205" s="174">
        <v>2</v>
      </c>
      <c r="AL1205" s="7"/>
      <c r="AN1205" s="98">
        <v>33</v>
      </c>
      <c r="AO1205" s="100">
        <v>13</v>
      </c>
      <c r="AP1205" s="100">
        <v>95</v>
      </c>
      <c r="AQ1205" s="107">
        <v>52100</v>
      </c>
      <c r="AR1205" s="107">
        <f t="shared" si="341"/>
        <v>33013</v>
      </c>
      <c r="AS1205" t="s">
        <v>1726</v>
      </c>
      <c r="AT1205" s="110">
        <f t="shared" si="342"/>
        <v>3352100</v>
      </c>
      <c r="AW1205">
        <v>25.59</v>
      </c>
      <c r="AX1205">
        <v>3.08</v>
      </c>
      <c r="AY1205">
        <v>22.51</v>
      </c>
      <c r="BA1205" s="7">
        <f t="shared" si="346"/>
        <v>0</v>
      </c>
      <c r="BB1205" s="7">
        <f t="shared" si="347"/>
        <v>0</v>
      </c>
      <c r="BC1205" s="7">
        <f t="shared" si="348"/>
        <v>1</v>
      </c>
      <c r="BD1205" s="7">
        <f t="shared" si="348"/>
        <v>0</v>
      </c>
      <c r="BE1205" s="7" t="e">
        <f t="shared" si="350"/>
        <v>#N/A</v>
      </c>
      <c r="BF1205" s="118"/>
      <c r="BI1205" s="118"/>
      <c r="BJ1205" s="118"/>
      <c r="BK1205" s="168"/>
      <c r="BM1205">
        <v>1</v>
      </c>
      <c r="BN1205">
        <v>1</v>
      </c>
      <c r="BP1205">
        <v>0</v>
      </c>
      <c r="BQ1205">
        <v>0</v>
      </c>
      <c r="BR1205">
        <v>0</v>
      </c>
      <c r="BS1205">
        <v>0</v>
      </c>
      <c r="BT1205">
        <v>0</v>
      </c>
      <c r="BV1205">
        <v>0</v>
      </c>
      <c r="BW1205">
        <v>0</v>
      </c>
      <c r="BY1205">
        <v>0</v>
      </c>
      <c r="BZ1205">
        <v>0</v>
      </c>
      <c r="CA1205">
        <v>0</v>
      </c>
      <c r="CB1205">
        <v>0</v>
      </c>
      <c r="CC1205">
        <v>8</v>
      </c>
      <c r="CD1205">
        <v>0</v>
      </c>
      <c r="CE1205">
        <v>0</v>
      </c>
      <c r="CG1205">
        <v>2</v>
      </c>
      <c r="CH1205">
        <v>2</v>
      </c>
      <c r="CI1205">
        <v>0</v>
      </c>
      <c r="CJ1205">
        <v>0</v>
      </c>
      <c r="CK1205">
        <v>0</v>
      </c>
    </row>
    <row r="1206" spans="1:89" hidden="1" outlineLevel="1">
      <c r="A1206" t="s">
        <v>2906</v>
      </c>
      <c r="B1206" s="9" t="s">
        <v>3141</v>
      </c>
      <c r="C1206" s="1">
        <f t="shared" si="349"/>
        <v>475</v>
      </c>
      <c r="D1206" s="7">
        <f t="shared" si="333"/>
        <v>2</v>
      </c>
      <c r="E1206" s="7">
        <f t="shared" si="334"/>
        <v>4</v>
      </c>
      <c r="F1206" s="7">
        <f t="shared" si="335"/>
        <v>1</v>
      </c>
      <c r="G1206" s="7">
        <f t="shared" si="331"/>
        <v>0</v>
      </c>
      <c r="H1206" s="49">
        <f t="shared" si="336"/>
        <v>158</v>
      </c>
      <c r="I1206" s="178">
        <f t="shared" si="337"/>
        <v>0.33263157894736844</v>
      </c>
      <c r="J1206" s="8"/>
      <c r="K1206" s="2">
        <f t="shared" si="338"/>
        <v>0.33052631578947367</v>
      </c>
      <c r="L1206" s="2">
        <f t="shared" si="339"/>
        <v>0</v>
      </c>
      <c r="M1206" s="2">
        <f t="shared" si="340"/>
        <v>0.66315789473684206</v>
      </c>
      <c r="N1206" s="2">
        <f t="shared" si="343"/>
        <v>0</v>
      </c>
      <c r="O1206" s="2">
        <f t="shared" si="344"/>
        <v>6.3157894736842746E-3</v>
      </c>
      <c r="P1206" s="1">
        <v>157</v>
      </c>
      <c r="Q1206" s="1"/>
      <c r="R1206" s="1">
        <v>315</v>
      </c>
      <c r="S1206" s="1">
        <v>0</v>
      </c>
      <c r="T1206" s="1"/>
      <c r="U1206" s="1"/>
      <c r="W1206" s="184">
        <v>0</v>
      </c>
      <c r="X1206" s="184"/>
      <c r="Y1206" s="1">
        <v>3</v>
      </c>
      <c r="Z1206" s="1">
        <f t="shared" si="345"/>
        <v>0</v>
      </c>
      <c r="AA1206" s="184">
        <v>0</v>
      </c>
      <c r="AB1206" s="184">
        <v>0</v>
      </c>
      <c r="AC1206" s="184">
        <v>0</v>
      </c>
      <c r="AD1206" s="154"/>
      <c r="AI1206" t="str">
        <f t="shared" ref="AI1206:AI1264" si="351">A1206</f>
        <v>Newbury</v>
      </c>
      <c r="AJ1206" t="s">
        <v>1658</v>
      </c>
      <c r="AK1206" s="174">
        <v>2</v>
      </c>
      <c r="AL1206" s="7"/>
      <c r="AN1206" s="98">
        <v>33</v>
      </c>
      <c r="AO1206" s="100">
        <v>13</v>
      </c>
      <c r="AP1206" s="100">
        <v>90</v>
      </c>
      <c r="AQ1206" s="107">
        <v>50900</v>
      </c>
      <c r="AR1206" s="107">
        <f t="shared" si="341"/>
        <v>33013</v>
      </c>
      <c r="AS1206" t="s">
        <v>1726</v>
      </c>
      <c r="AT1206" s="110">
        <f t="shared" si="342"/>
        <v>3350900</v>
      </c>
      <c r="AW1206">
        <v>38.090000000000003</v>
      </c>
      <c r="AX1206">
        <v>2.29</v>
      </c>
      <c r="AY1206">
        <v>35.799999999999997</v>
      </c>
      <c r="BA1206" s="7">
        <f t="shared" si="346"/>
        <v>0</v>
      </c>
      <c r="BB1206" s="7">
        <f t="shared" si="347"/>
        <v>0</v>
      </c>
      <c r="BC1206" s="7">
        <f t="shared" si="348"/>
        <v>1</v>
      </c>
      <c r="BD1206" s="7">
        <f t="shared" si="348"/>
        <v>0</v>
      </c>
      <c r="BE1206" s="7">
        <f t="shared" si="350"/>
        <v>0</v>
      </c>
      <c r="BF1206" s="118"/>
      <c r="BI1206" s="118"/>
      <c r="BJ1206" s="118"/>
      <c r="BK1206" s="168"/>
      <c r="BM1206">
        <v>0</v>
      </c>
      <c r="BN1206">
        <v>0</v>
      </c>
      <c r="BP1206">
        <v>0</v>
      </c>
      <c r="BQ1206">
        <v>0</v>
      </c>
      <c r="BR1206">
        <v>0</v>
      </c>
      <c r="BS1206">
        <v>0</v>
      </c>
      <c r="BT1206">
        <v>0</v>
      </c>
      <c r="BV1206">
        <v>0</v>
      </c>
      <c r="BW1206">
        <v>0</v>
      </c>
      <c r="BY1206">
        <v>0</v>
      </c>
      <c r="BZ1206">
        <v>0</v>
      </c>
      <c r="CA1206">
        <v>0</v>
      </c>
      <c r="CB1206">
        <v>0</v>
      </c>
      <c r="CC1206">
        <v>0</v>
      </c>
      <c r="CD1206">
        <v>0</v>
      </c>
      <c r="CE1206">
        <v>0</v>
      </c>
      <c r="CG1206">
        <v>0</v>
      </c>
      <c r="CH1206">
        <v>0</v>
      </c>
      <c r="CI1206">
        <v>0</v>
      </c>
      <c r="CJ1206">
        <v>0</v>
      </c>
      <c r="CK1206">
        <v>0</v>
      </c>
    </row>
    <row r="1207" spans="1:89" hidden="1" outlineLevel="1">
      <c r="A1207" t="s">
        <v>3093</v>
      </c>
      <c r="B1207" s="9" t="s">
        <v>3141</v>
      </c>
      <c r="C1207" s="1">
        <f t="shared" si="349"/>
        <v>442</v>
      </c>
      <c r="D1207" s="7">
        <f t="shared" si="333"/>
        <v>2</v>
      </c>
      <c r="E1207" s="7">
        <f t="shared" si="334"/>
        <v>5</v>
      </c>
      <c r="F1207" s="7">
        <f t="shared" si="335"/>
        <v>1</v>
      </c>
      <c r="G1207" s="7">
        <f t="shared" si="331"/>
        <v>4</v>
      </c>
      <c r="H1207" s="49">
        <f t="shared" si="336"/>
        <v>41</v>
      </c>
      <c r="I1207" s="178">
        <f t="shared" si="337"/>
        <v>9.2760180995475117E-2</v>
      </c>
      <c r="J1207" s="8"/>
      <c r="K1207" s="2">
        <f t="shared" si="338"/>
        <v>0.45022624434389141</v>
      </c>
      <c r="L1207" s="2">
        <f t="shared" si="339"/>
        <v>0</v>
      </c>
      <c r="M1207" s="2">
        <f t="shared" si="340"/>
        <v>0.54298642533936647</v>
      </c>
      <c r="N1207" s="2">
        <f t="shared" si="343"/>
        <v>2.2624434389140274E-3</v>
      </c>
      <c r="O1207" s="2">
        <f t="shared" si="344"/>
        <v>4.5248868778281406E-3</v>
      </c>
      <c r="P1207" s="1">
        <v>199</v>
      </c>
      <c r="Q1207" s="1"/>
      <c r="R1207" s="1">
        <v>240</v>
      </c>
      <c r="S1207" s="1">
        <v>1</v>
      </c>
      <c r="T1207" s="1"/>
      <c r="U1207" s="1"/>
      <c r="W1207" s="184">
        <v>0</v>
      </c>
      <c r="X1207" s="184"/>
      <c r="Y1207" s="1">
        <v>0</v>
      </c>
      <c r="Z1207" s="1">
        <f t="shared" si="345"/>
        <v>2</v>
      </c>
      <c r="AA1207" s="184">
        <v>0</v>
      </c>
      <c r="AB1207" s="184">
        <v>0</v>
      </c>
      <c r="AC1207" s="184">
        <v>0</v>
      </c>
      <c r="AD1207" s="154"/>
      <c r="AI1207" t="str">
        <f t="shared" si="351"/>
        <v>Newfields</v>
      </c>
      <c r="AJ1207" t="s">
        <v>3034</v>
      </c>
      <c r="AK1207" s="174">
        <v>1</v>
      </c>
      <c r="AL1207" s="7"/>
      <c r="AN1207" s="98">
        <v>33</v>
      </c>
      <c r="AO1207" s="100">
        <v>15</v>
      </c>
      <c r="AP1207" s="100">
        <v>105</v>
      </c>
      <c r="AQ1207" s="107">
        <v>51380</v>
      </c>
      <c r="AR1207" s="107">
        <f t="shared" si="341"/>
        <v>33015</v>
      </c>
      <c r="AS1207" t="s">
        <v>1726</v>
      </c>
      <c r="AT1207" s="110">
        <f t="shared" si="342"/>
        <v>3351380</v>
      </c>
      <c r="AW1207">
        <v>7.18</v>
      </c>
      <c r="AX1207">
        <v>0.16</v>
      </c>
      <c r="AY1207">
        <v>7.02</v>
      </c>
      <c r="BA1207" s="7">
        <f t="shared" si="346"/>
        <v>0</v>
      </c>
      <c r="BB1207" s="7">
        <f t="shared" si="347"/>
        <v>0</v>
      </c>
      <c r="BC1207" s="7">
        <f t="shared" si="348"/>
        <v>1</v>
      </c>
      <c r="BD1207" s="7">
        <f t="shared" si="348"/>
        <v>0</v>
      </c>
      <c r="BE1207" s="7" t="e">
        <f t="shared" si="350"/>
        <v>#N/A</v>
      </c>
      <c r="BF1207" s="118"/>
      <c r="BI1207" s="118"/>
      <c r="BJ1207" s="118"/>
      <c r="BK1207" s="168"/>
      <c r="BM1207">
        <v>0</v>
      </c>
      <c r="BN1207">
        <v>0</v>
      </c>
      <c r="BP1207">
        <v>0</v>
      </c>
      <c r="BQ1207">
        <v>0</v>
      </c>
      <c r="BR1207">
        <v>0</v>
      </c>
      <c r="BS1207">
        <v>0</v>
      </c>
      <c r="BT1207">
        <v>0</v>
      </c>
      <c r="BV1207">
        <v>0</v>
      </c>
      <c r="BW1207">
        <v>1</v>
      </c>
      <c r="BY1207">
        <v>0</v>
      </c>
      <c r="BZ1207">
        <v>0</v>
      </c>
      <c r="CA1207">
        <v>0</v>
      </c>
      <c r="CB1207">
        <v>0</v>
      </c>
      <c r="CC1207">
        <v>1</v>
      </c>
      <c r="CD1207">
        <v>0</v>
      </c>
      <c r="CE1207">
        <v>0</v>
      </c>
      <c r="CG1207">
        <v>0</v>
      </c>
      <c r="CH1207">
        <v>0</v>
      </c>
      <c r="CI1207">
        <v>0</v>
      </c>
      <c r="CJ1207">
        <v>0</v>
      </c>
      <c r="CK1207">
        <v>0</v>
      </c>
    </row>
    <row r="1208" spans="1:89" hidden="1" outlineLevel="1">
      <c r="A1208" t="s">
        <v>964</v>
      </c>
      <c r="B1208" s="9" t="s">
        <v>3141</v>
      </c>
      <c r="C1208" s="1">
        <f t="shared" si="349"/>
        <v>201</v>
      </c>
      <c r="D1208" s="7">
        <f t="shared" si="333"/>
        <v>2</v>
      </c>
      <c r="E1208" s="7">
        <f t="shared" si="334"/>
        <v>4</v>
      </c>
      <c r="F1208" s="7">
        <f t="shared" si="335"/>
        <v>1</v>
      </c>
      <c r="G1208" s="7">
        <f t="shared" si="331"/>
        <v>3</v>
      </c>
      <c r="H1208" s="49">
        <f t="shared" si="336"/>
        <v>63</v>
      </c>
      <c r="I1208" s="178">
        <f t="shared" si="337"/>
        <v>0.31343283582089554</v>
      </c>
      <c r="J1208" s="8"/>
      <c r="K1208" s="2">
        <f t="shared" si="338"/>
        <v>0.3383084577114428</v>
      </c>
      <c r="L1208" s="2">
        <f t="shared" si="339"/>
        <v>0</v>
      </c>
      <c r="M1208" s="2">
        <f t="shared" si="340"/>
        <v>0.65174129353233834</v>
      </c>
      <c r="N1208" s="2">
        <f t="shared" si="343"/>
        <v>9.9502487562189053E-3</v>
      </c>
      <c r="O1208" s="2">
        <f t="shared" si="344"/>
        <v>-4.5102810375396984E-17</v>
      </c>
      <c r="P1208" s="1">
        <v>68</v>
      </c>
      <c r="Q1208" s="1"/>
      <c r="R1208" s="1">
        <v>131</v>
      </c>
      <c r="S1208" s="1">
        <v>2</v>
      </c>
      <c r="T1208" s="1"/>
      <c r="U1208" s="1"/>
      <c r="W1208" s="184">
        <v>0</v>
      </c>
      <c r="X1208" s="184"/>
      <c r="Y1208" s="1">
        <v>0</v>
      </c>
      <c r="Z1208" s="1">
        <f t="shared" si="345"/>
        <v>0</v>
      </c>
      <c r="AA1208" s="184">
        <v>0</v>
      </c>
      <c r="AB1208" s="184">
        <v>0</v>
      </c>
      <c r="AC1208" s="184">
        <v>0</v>
      </c>
      <c r="AD1208" s="154"/>
      <c r="AI1208" t="str">
        <f t="shared" si="351"/>
        <v>Newington</v>
      </c>
      <c r="AJ1208" t="s">
        <v>3034</v>
      </c>
      <c r="AK1208" s="174">
        <v>1</v>
      </c>
      <c r="AL1208" s="7"/>
      <c r="AN1208" s="98">
        <v>33</v>
      </c>
      <c r="AO1208" s="100">
        <v>15</v>
      </c>
      <c r="AP1208" s="100">
        <v>110</v>
      </c>
      <c r="AQ1208" s="107">
        <v>51620</v>
      </c>
      <c r="AR1208" s="107">
        <f t="shared" si="341"/>
        <v>33015</v>
      </c>
      <c r="AS1208" t="s">
        <v>1726</v>
      </c>
      <c r="AT1208" s="110">
        <f t="shared" si="342"/>
        <v>3351620</v>
      </c>
      <c r="AW1208">
        <v>12.47</v>
      </c>
      <c r="AX1208">
        <v>4.12</v>
      </c>
      <c r="AY1208">
        <v>8.36</v>
      </c>
      <c r="BA1208" s="7">
        <f t="shared" si="346"/>
        <v>0</v>
      </c>
      <c r="BB1208" s="7">
        <f t="shared" si="347"/>
        <v>0</v>
      </c>
      <c r="BC1208" s="7">
        <f t="shared" si="348"/>
        <v>1</v>
      </c>
      <c r="BD1208" s="7">
        <f t="shared" si="348"/>
        <v>0</v>
      </c>
      <c r="BE1208" s="7" t="e">
        <f t="shared" si="350"/>
        <v>#N/A</v>
      </c>
      <c r="BF1208" s="118"/>
      <c r="BI1208" s="118"/>
      <c r="BJ1208" s="118"/>
      <c r="BK1208" s="168"/>
      <c r="BM1208">
        <v>0</v>
      </c>
      <c r="BN1208">
        <v>0</v>
      </c>
      <c r="BP1208">
        <v>0</v>
      </c>
      <c r="BQ1208">
        <v>0</v>
      </c>
      <c r="BR1208">
        <v>0</v>
      </c>
      <c r="BS1208">
        <v>0</v>
      </c>
      <c r="BT1208">
        <v>0</v>
      </c>
      <c r="BV1208">
        <v>0</v>
      </c>
      <c r="BW1208">
        <v>0</v>
      </c>
      <c r="BY1208">
        <v>0</v>
      </c>
      <c r="BZ1208">
        <v>0</v>
      </c>
      <c r="CA1208">
        <v>0</v>
      </c>
      <c r="CB1208">
        <v>0</v>
      </c>
      <c r="CC1208">
        <v>0</v>
      </c>
      <c r="CD1208">
        <v>0</v>
      </c>
      <c r="CE1208">
        <v>0</v>
      </c>
      <c r="CG1208">
        <v>0</v>
      </c>
      <c r="CH1208">
        <v>0</v>
      </c>
      <c r="CI1208">
        <v>0</v>
      </c>
      <c r="CJ1208">
        <v>0</v>
      </c>
      <c r="CK1208">
        <v>0</v>
      </c>
    </row>
    <row r="1209" spans="1:89" hidden="1" outlineLevel="1">
      <c r="A1209" t="s">
        <v>2754</v>
      </c>
      <c r="B1209" s="9" t="s">
        <v>3141</v>
      </c>
      <c r="C1209" s="1">
        <f t="shared" si="349"/>
        <v>2342</v>
      </c>
      <c r="D1209" s="7">
        <f t="shared" si="333"/>
        <v>2</v>
      </c>
      <c r="E1209" s="7">
        <f t="shared" si="334"/>
        <v>7</v>
      </c>
      <c r="F1209" s="7">
        <f t="shared" si="335"/>
        <v>1</v>
      </c>
      <c r="G1209" s="7">
        <f t="shared" ref="G1209:G1273" si="352">IF(S1209&gt;0,RANK(S1209,(P1209:AD1209)),0)</f>
        <v>5</v>
      </c>
      <c r="H1209" s="49">
        <f t="shared" si="336"/>
        <v>734</v>
      </c>
      <c r="I1209" s="178">
        <f t="shared" si="337"/>
        <v>0.31340734415029892</v>
      </c>
      <c r="J1209" s="8"/>
      <c r="K1209" s="2">
        <f t="shared" si="338"/>
        <v>0.33731853116994021</v>
      </c>
      <c r="L1209" s="2">
        <f t="shared" si="339"/>
        <v>0</v>
      </c>
      <c r="M1209" s="2">
        <f t="shared" si="340"/>
        <v>0.65072587532023907</v>
      </c>
      <c r="N1209" s="2">
        <f t="shared" si="343"/>
        <v>8.5397096498719043E-4</v>
      </c>
      <c r="O1209" s="2">
        <f t="shared" si="344"/>
        <v>1.1101622544833482E-2</v>
      </c>
      <c r="P1209" s="1">
        <v>790</v>
      </c>
      <c r="Q1209" s="1"/>
      <c r="R1209" s="1">
        <v>1524</v>
      </c>
      <c r="S1209" s="1">
        <v>2</v>
      </c>
      <c r="T1209" s="1"/>
      <c r="U1209" s="1"/>
      <c r="W1209" s="184">
        <v>0</v>
      </c>
      <c r="X1209" s="184"/>
      <c r="Y1209" s="1">
        <v>15</v>
      </c>
      <c r="Z1209" s="1">
        <f t="shared" si="345"/>
        <v>10</v>
      </c>
      <c r="AA1209" s="184">
        <v>0</v>
      </c>
      <c r="AB1209" s="184">
        <v>0</v>
      </c>
      <c r="AC1209" s="184">
        <v>1</v>
      </c>
      <c r="AD1209" s="154"/>
      <c r="AI1209" t="str">
        <f t="shared" si="351"/>
        <v>Newmarket</v>
      </c>
      <c r="AJ1209" t="s">
        <v>3034</v>
      </c>
      <c r="AK1209" s="174">
        <v>1</v>
      </c>
      <c r="AL1209" s="7"/>
      <c r="AN1209" s="98">
        <v>33</v>
      </c>
      <c r="AO1209" s="100">
        <v>15</v>
      </c>
      <c r="AP1209" s="100">
        <v>115</v>
      </c>
      <c r="AQ1209" s="107">
        <v>52340</v>
      </c>
      <c r="AR1209" s="107">
        <f t="shared" si="341"/>
        <v>33015</v>
      </c>
      <c r="AS1209" t="s">
        <v>1726</v>
      </c>
      <c r="AT1209" s="110">
        <f t="shared" si="342"/>
        <v>3352340</v>
      </c>
      <c r="AW1209">
        <v>14.17</v>
      </c>
      <c r="AX1209">
        <v>1.62</v>
      </c>
      <c r="AY1209">
        <v>12.55</v>
      </c>
      <c r="BA1209" s="7">
        <f t="shared" si="346"/>
        <v>0</v>
      </c>
      <c r="BB1209" s="7">
        <f t="shared" si="347"/>
        <v>0</v>
      </c>
      <c r="BC1209" s="7">
        <f t="shared" si="348"/>
        <v>1</v>
      </c>
      <c r="BD1209" s="7">
        <f t="shared" si="348"/>
        <v>0</v>
      </c>
      <c r="BE1209" s="7" t="e">
        <f t="shared" si="350"/>
        <v>#N/A</v>
      </c>
      <c r="BF1209" s="118"/>
      <c r="BI1209" s="118"/>
      <c r="BJ1209" s="118"/>
      <c r="BK1209" s="168"/>
      <c r="BM1209">
        <v>2</v>
      </c>
      <c r="BN1209">
        <v>0</v>
      </c>
      <c r="BP1209">
        <v>0</v>
      </c>
      <c r="BQ1209">
        <v>0</v>
      </c>
      <c r="BR1209">
        <v>0</v>
      </c>
      <c r="BS1209">
        <v>0</v>
      </c>
      <c r="BT1209">
        <v>0</v>
      </c>
      <c r="BV1209">
        <v>0</v>
      </c>
      <c r="BW1209">
        <v>0</v>
      </c>
      <c r="BY1209">
        <v>0</v>
      </c>
      <c r="BZ1209">
        <v>0</v>
      </c>
      <c r="CA1209">
        <v>0</v>
      </c>
      <c r="CB1209">
        <v>0</v>
      </c>
      <c r="CC1209">
        <v>2</v>
      </c>
      <c r="CD1209">
        <v>0</v>
      </c>
      <c r="CE1209">
        <v>0</v>
      </c>
      <c r="CG1209">
        <v>2</v>
      </c>
      <c r="CH1209">
        <v>3</v>
      </c>
      <c r="CI1209">
        <v>0</v>
      </c>
      <c r="CJ1209">
        <v>0</v>
      </c>
      <c r="CK1209">
        <v>1</v>
      </c>
    </row>
    <row r="1210" spans="1:89" hidden="1" outlineLevel="1">
      <c r="A1210" t="s">
        <v>587</v>
      </c>
      <c r="B1210" s="9" t="s">
        <v>3141</v>
      </c>
      <c r="C1210" s="1">
        <f t="shared" si="349"/>
        <v>927</v>
      </c>
      <c r="D1210" s="7">
        <f t="shared" si="333"/>
        <v>2</v>
      </c>
      <c r="E1210" s="7">
        <f t="shared" si="334"/>
        <v>6</v>
      </c>
      <c r="F1210" s="7">
        <f t="shared" si="335"/>
        <v>1</v>
      </c>
      <c r="G1210" s="7">
        <f t="shared" si="352"/>
        <v>5</v>
      </c>
      <c r="H1210" s="49">
        <f t="shared" si="336"/>
        <v>354</v>
      </c>
      <c r="I1210" s="178">
        <f t="shared" si="337"/>
        <v>0.3818770226537217</v>
      </c>
      <c r="J1210" s="8"/>
      <c r="K1210" s="2">
        <f t="shared" si="338"/>
        <v>0.29557713052858686</v>
      </c>
      <c r="L1210" s="2">
        <f t="shared" si="339"/>
        <v>0</v>
      </c>
      <c r="M1210" s="2">
        <f t="shared" si="340"/>
        <v>0.6774541531823085</v>
      </c>
      <c r="N1210" s="2">
        <f t="shared" si="343"/>
        <v>4.3149946062567418E-3</v>
      </c>
      <c r="O1210" s="2">
        <f t="shared" si="344"/>
        <v>2.2653721682847947E-2</v>
      </c>
      <c r="P1210" s="1">
        <v>274</v>
      </c>
      <c r="Q1210" s="1"/>
      <c r="R1210" s="1">
        <v>628</v>
      </c>
      <c r="S1210" s="1">
        <v>4</v>
      </c>
      <c r="T1210" s="1"/>
      <c r="U1210" s="1"/>
      <c r="W1210" s="184">
        <v>0</v>
      </c>
      <c r="X1210" s="184"/>
      <c r="Y1210" s="1">
        <v>16</v>
      </c>
      <c r="Z1210" s="1">
        <f t="shared" si="345"/>
        <v>5</v>
      </c>
      <c r="AA1210" s="184">
        <v>0</v>
      </c>
      <c r="AB1210" s="184">
        <v>0</v>
      </c>
      <c r="AC1210" s="184">
        <v>0</v>
      </c>
      <c r="AD1210" s="154"/>
      <c r="AI1210" t="str">
        <f t="shared" si="351"/>
        <v>Newport</v>
      </c>
      <c r="AJ1210" t="s">
        <v>165</v>
      </c>
      <c r="AK1210" s="174">
        <v>2</v>
      </c>
      <c r="AL1210" s="7"/>
      <c r="AN1210" s="98">
        <v>33</v>
      </c>
      <c r="AO1210" s="100">
        <v>19</v>
      </c>
      <c r="AP1210" s="100">
        <v>50</v>
      </c>
      <c r="AQ1210" s="107">
        <v>52580</v>
      </c>
      <c r="AR1210" s="107">
        <f t="shared" si="341"/>
        <v>33019</v>
      </c>
      <c r="AS1210" t="s">
        <v>1726</v>
      </c>
      <c r="AT1210" s="110">
        <f t="shared" si="342"/>
        <v>3352580</v>
      </c>
      <c r="AW1210">
        <v>43.65</v>
      </c>
      <c r="AX1210">
        <v>0.08</v>
      </c>
      <c r="AY1210">
        <v>43.57</v>
      </c>
      <c r="BA1210" s="7">
        <f t="shared" si="346"/>
        <v>0</v>
      </c>
      <c r="BB1210" s="7">
        <f t="shared" si="347"/>
        <v>0</v>
      </c>
      <c r="BC1210" s="7">
        <f t="shared" si="348"/>
        <v>1</v>
      </c>
      <c r="BD1210" s="7">
        <f t="shared" si="348"/>
        <v>0</v>
      </c>
      <c r="BE1210" s="7" t="e">
        <f t="shared" si="350"/>
        <v>#N/A</v>
      </c>
      <c r="BF1210" s="118"/>
      <c r="BI1210" s="118"/>
      <c r="BJ1210" s="118"/>
      <c r="BK1210" s="168"/>
      <c r="BM1210">
        <v>0</v>
      </c>
      <c r="BN1210">
        <v>0</v>
      </c>
      <c r="BP1210">
        <v>0</v>
      </c>
      <c r="BQ1210">
        <v>1</v>
      </c>
      <c r="BR1210">
        <v>0</v>
      </c>
      <c r="BS1210">
        <v>0</v>
      </c>
      <c r="BT1210">
        <v>0</v>
      </c>
      <c r="BV1210">
        <v>0</v>
      </c>
      <c r="BW1210">
        <v>0</v>
      </c>
      <c r="BY1210">
        <v>0</v>
      </c>
      <c r="BZ1210">
        <v>0</v>
      </c>
      <c r="CA1210">
        <v>0</v>
      </c>
      <c r="CB1210">
        <v>0</v>
      </c>
      <c r="CC1210">
        <v>1</v>
      </c>
      <c r="CD1210">
        <v>0</v>
      </c>
      <c r="CE1210">
        <v>0</v>
      </c>
      <c r="CG1210">
        <v>2</v>
      </c>
      <c r="CH1210">
        <v>1</v>
      </c>
      <c r="CI1210">
        <v>0</v>
      </c>
      <c r="CJ1210">
        <v>0</v>
      </c>
      <c r="CK1210">
        <v>0</v>
      </c>
    </row>
    <row r="1211" spans="1:89" hidden="1" outlineLevel="1">
      <c r="A1211" t="s">
        <v>2512</v>
      </c>
      <c r="B1211" s="9" t="s">
        <v>3141</v>
      </c>
      <c r="C1211" s="1">
        <f t="shared" si="349"/>
        <v>768</v>
      </c>
      <c r="D1211" s="7">
        <f t="shared" si="333"/>
        <v>2</v>
      </c>
      <c r="E1211" s="7">
        <f t="shared" si="334"/>
        <v>7</v>
      </c>
      <c r="F1211" s="7">
        <f t="shared" si="335"/>
        <v>1</v>
      </c>
      <c r="G1211" s="7">
        <f t="shared" si="352"/>
        <v>5</v>
      </c>
      <c r="H1211" s="49">
        <f t="shared" si="336"/>
        <v>181</v>
      </c>
      <c r="I1211" s="178">
        <f t="shared" si="337"/>
        <v>0.23567708333333334</v>
      </c>
      <c r="J1211" s="8"/>
      <c r="K1211" s="2">
        <f t="shared" si="338"/>
        <v>0.37239583333333331</v>
      </c>
      <c r="L1211" s="2">
        <f t="shared" si="339"/>
        <v>0</v>
      </c>
      <c r="M1211" s="2">
        <f t="shared" si="340"/>
        <v>0.60807291666666663</v>
      </c>
      <c r="N1211" s="2">
        <f t="shared" si="343"/>
        <v>1.3020833333333333E-3</v>
      </c>
      <c r="O1211" s="2">
        <f t="shared" si="344"/>
        <v>1.8229166666666779E-2</v>
      </c>
      <c r="P1211" s="1">
        <v>286</v>
      </c>
      <c r="Q1211" s="1"/>
      <c r="R1211" s="1">
        <v>467</v>
      </c>
      <c r="S1211" s="1">
        <v>1</v>
      </c>
      <c r="T1211" s="1"/>
      <c r="U1211" s="1"/>
      <c r="W1211" s="184">
        <v>0</v>
      </c>
      <c r="X1211" s="184"/>
      <c r="Y1211" s="1">
        <v>6</v>
      </c>
      <c r="Z1211" s="1">
        <f t="shared" si="345"/>
        <v>7</v>
      </c>
      <c r="AA1211" s="184">
        <v>0</v>
      </c>
      <c r="AB1211" s="184">
        <v>1</v>
      </c>
      <c r="AC1211" s="184">
        <v>0</v>
      </c>
      <c r="AD1211" s="154"/>
      <c r="AI1211" t="str">
        <f t="shared" si="351"/>
        <v>Newton</v>
      </c>
      <c r="AJ1211" t="s">
        <v>3034</v>
      </c>
      <c r="AK1211" s="174">
        <v>1</v>
      </c>
      <c r="AL1211" s="7"/>
      <c r="AN1211" s="98">
        <v>33</v>
      </c>
      <c r="AO1211" s="100">
        <v>15</v>
      </c>
      <c r="AP1211" s="100">
        <v>120</v>
      </c>
      <c r="AQ1211" s="107">
        <v>52900</v>
      </c>
      <c r="AR1211" s="107">
        <f t="shared" si="341"/>
        <v>33015</v>
      </c>
      <c r="AS1211" t="s">
        <v>1726</v>
      </c>
      <c r="AT1211" s="110">
        <f t="shared" si="342"/>
        <v>3352900</v>
      </c>
      <c r="AW1211">
        <v>10.06</v>
      </c>
      <c r="AX1211">
        <v>0.16</v>
      </c>
      <c r="AY1211">
        <v>9.91</v>
      </c>
      <c r="BA1211" s="7">
        <f t="shared" si="346"/>
        <v>0</v>
      </c>
      <c r="BB1211" s="7">
        <f t="shared" si="347"/>
        <v>0</v>
      </c>
      <c r="BC1211" s="7">
        <f t="shared" si="348"/>
        <v>1</v>
      </c>
      <c r="BD1211" s="7">
        <f t="shared" si="348"/>
        <v>0</v>
      </c>
      <c r="BE1211" s="7" t="e">
        <f t="shared" si="350"/>
        <v>#N/A</v>
      </c>
      <c r="BF1211" s="118"/>
      <c r="BI1211" s="118"/>
      <c r="BJ1211" s="118"/>
      <c r="BK1211" s="168"/>
      <c r="BM1211">
        <v>0</v>
      </c>
      <c r="BN1211">
        <v>0</v>
      </c>
      <c r="BP1211">
        <v>0</v>
      </c>
      <c r="BQ1211">
        <v>0</v>
      </c>
      <c r="BR1211">
        <v>0</v>
      </c>
      <c r="BS1211">
        <v>0</v>
      </c>
      <c r="BT1211">
        <v>0</v>
      </c>
      <c r="BV1211">
        <v>0</v>
      </c>
      <c r="BW1211">
        <v>0</v>
      </c>
      <c r="BY1211">
        <v>0</v>
      </c>
      <c r="BZ1211">
        <v>0</v>
      </c>
      <c r="CA1211">
        <v>0</v>
      </c>
      <c r="CB1211">
        <v>0</v>
      </c>
      <c r="CC1211">
        <v>3</v>
      </c>
      <c r="CD1211">
        <v>1</v>
      </c>
      <c r="CE1211">
        <v>0</v>
      </c>
      <c r="CG1211">
        <v>2</v>
      </c>
      <c r="CH1211">
        <v>1</v>
      </c>
      <c r="CI1211">
        <v>0</v>
      </c>
      <c r="CJ1211">
        <v>0</v>
      </c>
      <c r="CK1211">
        <v>0</v>
      </c>
    </row>
    <row r="1212" spans="1:89" hidden="1" outlineLevel="1">
      <c r="A1212" t="s">
        <v>2115</v>
      </c>
      <c r="B1212" s="9" t="s">
        <v>3141</v>
      </c>
      <c r="C1212" s="1">
        <f t="shared" si="349"/>
        <v>981</v>
      </c>
      <c r="D1212" s="7">
        <f t="shared" si="333"/>
        <v>2</v>
      </c>
      <c r="E1212" s="7">
        <f t="shared" si="334"/>
        <v>6</v>
      </c>
      <c r="F1212" s="7">
        <f t="shared" si="335"/>
        <v>1</v>
      </c>
      <c r="G1212" s="7">
        <f t="shared" si="352"/>
        <v>5</v>
      </c>
      <c r="H1212" s="49">
        <f t="shared" si="336"/>
        <v>62</v>
      </c>
      <c r="I1212" s="178">
        <f t="shared" si="337"/>
        <v>6.3200815494393478E-2</v>
      </c>
      <c r="J1212" s="8"/>
      <c r="K1212" s="2">
        <f t="shared" si="338"/>
        <v>0.46075433231396534</v>
      </c>
      <c r="L1212" s="2">
        <f t="shared" si="339"/>
        <v>0</v>
      </c>
      <c r="M1212" s="2">
        <f t="shared" si="340"/>
        <v>0.52395514780835883</v>
      </c>
      <c r="N1212" s="2">
        <f t="shared" si="343"/>
        <v>3.0581039755351682E-3</v>
      </c>
      <c r="O1212" s="2">
        <f t="shared" si="344"/>
        <v>1.2232415902140656E-2</v>
      </c>
      <c r="P1212" s="1">
        <v>452</v>
      </c>
      <c r="Q1212" s="1"/>
      <c r="R1212" s="1">
        <v>514</v>
      </c>
      <c r="S1212" s="1">
        <v>3</v>
      </c>
      <c r="T1212" s="1"/>
      <c r="U1212" s="1"/>
      <c r="W1212" s="184">
        <v>0</v>
      </c>
      <c r="X1212" s="184"/>
      <c r="Y1212" s="1">
        <v>8</v>
      </c>
      <c r="Z1212" s="1">
        <f t="shared" si="345"/>
        <v>4</v>
      </c>
      <c r="AA1212" s="184">
        <v>0</v>
      </c>
      <c r="AB1212" s="184">
        <v>0</v>
      </c>
      <c r="AC1212" s="184">
        <v>0</v>
      </c>
      <c r="AD1212" s="154"/>
      <c r="AI1212" t="str">
        <f t="shared" si="351"/>
        <v>North Hampton</v>
      </c>
      <c r="AJ1212" t="s">
        <v>3034</v>
      </c>
      <c r="AK1212" s="174">
        <v>1</v>
      </c>
      <c r="AL1212" s="7"/>
      <c r="AN1212" s="98">
        <v>33</v>
      </c>
      <c r="AO1212" s="100">
        <v>15</v>
      </c>
      <c r="AP1212" s="100">
        <v>125</v>
      </c>
      <c r="AQ1212" s="107">
        <v>54580</v>
      </c>
      <c r="AR1212" s="107">
        <f t="shared" si="341"/>
        <v>33015</v>
      </c>
      <c r="AS1212" t="s">
        <v>1726</v>
      </c>
      <c r="AT1212" s="110">
        <f t="shared" si="342"/>
        <v>3354580</v>
      </c>
      <c r="AW1212">
        <v>14.4</v>
      </c>
      <c r="AX1212">
        <v>0.5</v>
      </c>
      <c r="AY1212">
        <v>13.91</v>
      </c>
      <c r="BA1212" s="7">
        <f t="shared" si="346"/>
        <v>0</v>
      </c>
      <c r="BB1212" s="7">
        <f t="shared" si="347"/>
        <v>0</v>
      </c>
      <c r="BC1212" s="7">
        <f t="shared" si="348"/>
        <v>1</v>
      </c>
      <c r="BD1212" s="7">
        <f t="shared" si="348"/>
        <v>0</v>
      </c>
      <c r="BE1212" s="7" t="e">
        <f t="shared" si="350"/>
        <v>#N/A</v>
      </c>
      <c r="BF1212" s="118"/>
      <c r="BI1212" s="118"/>
      <c r="BJ1212" s="118"/>
      <c r="BK1212" s="168"/>
      <c r="BM1212">
        <v>0</v>
      </c>
      <c r="BN1212">
        <v>0</v>
      </c>
      <c r="BP1212">
        <v>0</v>
      </c>
      <c r="BQ1212">
        <v>1</v>
      </c>
      <c r="BR1212">
        <v>0</v>
      </c>
      <c r="BS1212">
        <v>0</v>
      </c>
      <c r="BT1212">
        <v>0</v>
      </c>
      <c r="BV1212">
        <v>0</v>
      </c>
      <c r="BW1212">
        <v>0</v>
      </c>
      <c r="BY1212">
        <v>0</v>
      </c>
      <c r="BZ1212">
        <v>0</v>
      </c>
      <c r="CA1212">
        <v>0</v>
      </c>
      <c r="CB1212">
        <v>0</v>
      </c>
      <c r="CC1212">
        <v>0</v>
      </c>
      <c r="CD1212">
        <v>0</v>
      </c>
      <c r="CE1212">
        <v>0</v>
      </c>
      <c r="CG1212">
        <v>1</v>
      </c>
      <c r="CH1212">
        <v>2</v>
      </c>
      <c r="CI1212">
        <v>0</v>
      </c>
      <c r="CJ1212">
        <v>0</v>
      </c>
      <c r="CK1212">
        <v>0</v>
      </c>
    </row>
    <row r="1213" spans="1:89" hidden="1" outlineLevel="1">
      <c r="A1213" t="s">
        <v>2699</v>
      </c>
      <c r="B1213" s="9" t="s">
        <v>3141</v>
      </c>
      <c r="C1213" s="1">
        <f t="shared" si="349"/>
        <v>734</v>
      </c>
      <c r="D1213" s="7">
        <f t="shared" si="333"/>
        <v>2</v>
      </c>
      <c r="E1213" s="7">
        <f t="shared" si="334"/>
        <v>7</v>
      </c>
      <c r="F1213" s="7">
        <f t="shared" si="335"/>
        <v>1</v>
      </c>
      <c r="G1213" s="7">
        <f t="shared" si="352"/>
        <v>5</v>
      </c>
      <c r="H1213" s="49">
        <f t="shared" si="336"/>
        <v>268</v>
      </c>
      <c r="I1213" s="178">
        <f t="shared" si="337"/>
        <v>0.36512261580381472</v>
      </c>
      <c r="J1213" s="8"/>
      <c r="K1213" s="2">
        <f t="shared" si="338"/>
        <v>0.29836512261580383</v>
      </c>
      <c r="L1213" s="2">
        <f t="shared" si="339"/>
        <v>0</v>
      </c>
      <c r="M1213" s="2">
        <f t="shared" si="340"/>
        <v>0.6634877384196185</v>
      </c>
      <c r="N1213" s="2">
        <f t="shared" si="343"/>
        <v>1.3623978201634877E-3</v>
      </c>
      <c r="O1213" s="2">
        <f t="shared" si="344"/>
        <v>3.6784741144414178E-2</v>
      </c>
      <c r="P1213" s="1">
        <v>219</v>
      </c>
      <c r="Q1213" s="1"/>
      <c r="R1213" s="1">
        <v>487</v>
      </c>
      <c r="S1213" s="1">
        <v>1</v>
      </c>
      <c r="T1213" s="1"/>
      <c r="U1213" s="1"/>
      <c r="W1213" s="184">
        <v>0</v>
      </c>
      <c r="X1213" s="184"/>
      <c r="Y1213" s="1">
        <v>19</v>
      </c>
      <c r="Z1213" s="1">
        <f t="shared" si="345"/>
        <v>7</v>
      </c>
      <c r="AA1213" s="184">
        <v>0</v>
      </c>
      <c r="AB1213" s="184">
        <v>0</v>
      </c>
      <c r="AC1213" s="184">
        <v>1</v>
      </c>
      <c r="AD1213" s="154"/>
      <c r="AI1213" t="str">
        <f t="shared" si="351"/>
        <v>Northfield</v>
      </c>
      <c r="AJ1213" t="s">
        <v>1658</v>
      </c>
      <c r="AK1213" s="174">
        <v>2</v>
      </c>
      <c r="AL1213" s="7"/>
      <c r="AN1213" s="98">
        <v>33</v>
      </c>
      <c r="AO1213" s="100">
        <v>13</v>
      </c>
      <c r="AP1213" s="100">
        <v>100</v>
      </c>
      <c r="AQ1213" s="107">
        <v>54260</v>
      </c>
      <c r="AR1213" s="107">
        <f t="shared" si="341"/>
        <v>33013</v>
      </c>
      <c r="AS1213" t="s">
        <v>1726</v>
      </c>
      <c r="AT1213" s="110">
        <f t="shared" si="342"/>
        <v>3354260</v>
      </c>
      <c r="AW1213">
        <v>29.05</v>
      </c>
      <c r="AX1213">
        <v>0.26</v>
      </c>
      <c r="AY1213">
        <v>28.79</v>
      </c>
      <c r="BA1213" s="7">
        <f t="shared" si="346"/>
        <v>0</v>
      </c>
      <c r="BB1213" s="7">
        <f t="shared" si="347"/>
        <v>0</v>
      </c>
      <c r="BC1213" s="7">
        <f t="shared" si="348"/>
        <v>1</v>
      </c>
      <c r="BD1213" s="7">
        <f t="shared" si="348"/>
        <v>0</v>
      </c>
      <c r="BE1213" s="7" t="e">
        <f t="shared" si="350"/>
        <v>#N/A</v>
      </c>
      <c r="BF1213" s="118"/>
      <c r="BI1213" s="118"/>
      <c r="BJ1213" s="118"/>
      <c r="BK1213" s="168"/>
      <c r="BM1213">
        <v>1</v>
      </c>
      <c r="BN1213">
        <v>0</v>
      </c>
      <c r="BP1213">
        <v>0</v>
      </c>
      <c r="BQ1213">
        <v>0</v>
      </c>
      <c r="BR1213">
        <v>1</v>
      </c>
      <c r="BS1213">
        <v>0</v>
      </c>
      <c r="BT1213">
        <v>0</v>
      </c>
      <c r="BV1213">
        <v>0</v>
      </c>
      <c r="BW1213">
        <v>0</v>
      </c>
      <c r="BY1213">
        <v>0</v>
      </c>
      <c r="BZ1213">
        <v>0</v>
      </c>
      <c r="CA1213">
        <v>0</v>
      </c>
      <c r="CB1213">
        <v>0</v>
      </c>
      <c r="CC1213">
        <v>2</v>
      </c>
      <c r="CD1213">
        <v>0</v>
      </c>
      <c r="CE1213">
        <v>1</v>
      </c>
      <c r="CG1213">
        <v>0</v>
      </c>
      <c r="CH1213">
        <v>2</v>
      </c>
      <c r="CI1213">
        <v>0</v>
      </c>
      <c r="CJ1213">
        <v>0</v>
      </c>
      <c r="CK1213">
        <v>0</v>
      </c>
    </row>
    <row r="1214" spans="1:89" hidden="1" outlineLevel="1">
      <c r="A1214" t="s">
        <v>2256</v>
      </c>
      <c r="B1214" s="9" t="s">
        <v>3141</v>
      </c>
      <c r="C1214" s="1">
        <f t="shared" si="349"/>
        <v>392</v>
      </c>
      <c r="D1214" s="7">
        <f t="shared" si="333"/>
        <v>2</v>
      </c>
      <c r="E1214" s="7">
        <f t="shared" si="334"/>
        <v>6</v>
      </c>
      <c r="F1214" s="7">
        <f t="shared" si="335"/>
        <v>1</v>
      </c>
      <c r="G1214" s="7">
        <f t="shared" si="352"/>
        <v>5</v>
      </c>
      <c r="H1214" s="49">
        <f t="shared" si="336"/>
        <v>159</v>
      </c>
      <c r="I1214" s="178">
        <f t="shared" si="337"/>
        <v>0.40561224489795916</v>
      </c>
      <c r="J1214" s="8"/>
      <c r="K1214" s="2">
        <f t="shared" si="338"/>
        <v>0.26275510204081631</v>
      </c>
      <c r="L1214" s="2">
        <f t="shared" si="339"/>
        <v>0</v>
      </c>
      <c r="M1214" s="2">
        <f t="shared" si="340"/>
        <v>0.66836734693877553</v>
      </c>
      <c r="N1214" s="2">
        <f t="shared" si="343"/>
        <v>7.6530612244897957E-3</v>
      </c>
      <c r="O1214" s="2">
        <f t="shared" si="344"/>
        <v>6.1224489795918359E-2</v>
      </c>
      <c r="P1214" s="1">
        <v>103</v>
      </c>
      <c r="Q1214" s="1"/>
      <c r="R1214" s="1">
        <v>262</v>
      </c>
      <c r="S1214" s="1">
        <v>3</v>
      </c>
      <c r="T1214" s="1"/>
      <c r="U1214" s="1"/>
      <c r="W1214" s="184">
        <v>0</v>
      </c>
      <c r="X1214" s="184"/>
      <c r="Y1214" s="1">
        <v>20</v>
      </c>
      <c r="Z1214" s="1">
        <f t="shared" si="345"/>
        <v>4</v>
      </c>
      <c r="AA1214" s="184">
        <v>0</v>
      </c>
      <c r="AB1214" s="184">
        <v>0</v>
      </c>
      <c r="AC1214" s="184">
        <v>0</v>
      </c>
      <c r="AD1214" s="154"/>
      <c r="AI1214" t="str">
        <f t="shared" si="351"/>
        <v>Northumberland</v>
      </c>
      <c r="AJ1214" t="s">
        <v>1943</v>
      </c>
      <c r="AK1214" s="174">
        <v>2</v>
      </c>
      <c r="AL1214" s="7"/>
      <c r="AN1214" s="98">
        <v>33</v>
      </c>
      <c r="AO1214" s="100">
        <v>7</v>
      </c>
      <c r="AP1214" s="100">
        <v>145</v>
      </c>
      <c r="AQ1214" s="107">
        <v>56100</v>
      </c>
      <c r="AR1214" s="107">
        <f t="shared" si="341"/>
        <v>33007</v>
      </c>
      <c r="AS1214" t="s">
        <v>1726</v>
      </c>
      <c r="AT1214" s="110">
        <f t="shared" si="342"/>
        <v>3356100</v>
      </c>
      <c r="AW1214">
        <v>36.94</v>
      </c>
      <c r="AX1214">
        <v>0.76</v>
      </c>
      <c r="AY1214">
        <v>36.18</v>
      </c>
      <c r="BA1214" s="7">
        <f t="shared" si="346"/>
        <v>0</v>
      </c>
      <c r="BB1214" s="7">
        <f t="shared" si="347"/>
        <v>0</v>
      </c>
      <c r="BC1214" s="7">
        <f t="shared" si="348"/>
        <v>1</v>
      </c>
      <c r="BD1214" s="7">
        <f t="shared" si="348"/>
        <v>0</v>
      </c>
      <c r="BE1214" s="7" t="e">
        <f t="shared" si="350"/>
        <v>#N/A</v>
      </c>
      <c r="BF1214" s="118"/>
      <c r="BI1214" s="118"/>
      <c r="BJ1214" s="118"/>
      <c r="BK1214" s="168"/>
      <c r="BM1214">
        <v>1</v>
      </c>
      <c r="BN1214">
        <v>0</v>
      </c>
      <c r="BP1214">
        <v>0</v>
      </c>
      <c r="BQ1214">
        <v>0</v>
      </c>
      <c r="BR1214">
        <v>0</v>
      </c>
      <c r="BS1214">
        <v>0</v>
      </c>
      <c r="BT1214">
        <v>0</v>
      </c>
      <c r="BV1214">
        <v>0</v>
      </c>
      <c r="BW1214">
        <v>0</v>
      </c>
      <c r="BY1214">
        <v>0</v>
      </c>
      <c r="BZ1214">
        <v>0</v>
      </c>
      <c r="CA1214">
        <v>0</v>
      </c>
      <c r="CB1214">
        <v>0</v>
      </c>
      <c r="CC1214">
        <v>1</v>
      </c>
      <c r="CD1214">
        <v>0</v>
      </c>
      <c r="CE1214">
        <v>0</v>
      </c>
      <c r="CG1214">
        <v>0</v>
      </c>
      <c r="CH1214">
        <v>2</v>
      </c>
      <c r="CI1214">
        <v>0</v>
      </c>
      <c r="CJ1214">
        <v>0</v>
      </c>
      <c r="CK1214">
        <v>0</v>
      </c>
    </row>
    <row r="1215" spans="1:89" hidden="1" outlineLevel="1">
      <c r="A1215" t="s">
        <v>2887</v>
      </c>
      <c r="B1215" s="9" t="s">
        <v>3141</v>
      </c>
      <c r="C1215" s="1">
        <f t="shared" si="349"/>
        <v>831</v>
      </c>
      <c r="D1215" s="7">
        <f t="shared" si="333"/>
        <v>2</v>
      </c>
      <c r="E1215" s="7">
        <f t="shared" si="334"/>
        <v>6</v>
      </c>
      <c r="F1215" s="7">
        <f t="shared" si="335"/>
        <v>1</v>
      </c>
      <c r="G1215" s="7">
        <f t="shared" si="352"/>
        <v>5</v>
      </c>
      <c r="H1215" s="49">
        <f t="shared" si="336"/>
        <v>302</v>
      </c>
      <c r="I1215" s="178">
        <f t="shared" si="337"/>
        <v>0.36341756919374246</v>
      </c>
      <c r="J1215" s="8"/>
      <c r="K1215" s="2">
        <f t="shared" si="338"/>
        <v>0.31046931407942241</v>
      </c>
      <c r="L1215" s="2">
        <f t="shared" si="339"/>
        <v>0</v>
      </c>
      <c r="M1215" s="2">
        <f t="shared" si="340"/>
        <v>0.67388688327316482</v>
      </c>
      <c r="N1215" s="2">
        <f t="shared" si="343"/>
        <v>1.2033694344163659E-3</v>
      </c>
      <c r="O1215" s="2">
        <f t="shared" si="344"/>
        <v>1.4440433212996463E-2</v>
      </c>
      <c r="P1215" s="1">
        <v>258</v>
      </c>
      <c r="Q1215" s="1"/>
      <c r="R1215" s="1">
        <v>560</v>
      </c>
      <c r="S1215" s="1">
        <v>1</v>
      </c>
      <c r="T1215" s="1"/>
      <c r="U1215" s="1"/>
      <c r="W1215" s="184">
        <v>0</v>
      </c>
      <c r="X1215" s="184"/>
      <c r="Y1215" s="1">
        <v>7</v>
      </c>
      <c r="Z1215" s="1">
        <f t="shared" si="345"/>
        <v>5</v>
      </c>
      <c r="AA1215" s="184">
        <v>0</v>
      </c>
      <c r="AB1215" s="184">
        <v>0</v>
      </c>
      <c r="AC1215" s="184">
        <v>0</v>
      </c>
      <c r="AD1215" s="154"/>
      <c r="AI1215" t="str">
        <f t="shared" si="351"/>
        <v>Northwood</v>
      </c>
      <c r="AJ1215" t="s">
        <v>3034</v>
      </c>
      <c r="AK1215" s="174">
        <v>2</v>
      </c>
      <c r="AL1215" s="7"/>
      <c r="AN1215" s="98">
        <v>33</v>
      </c>
      <c r="AO1215" s="100">
        <v>15</v>
      </c>
      <c r="AP1215" s="100">
        <v>130</v>
      </c>
      <c r="AQ1215" s="107">
        <v>56820</v>
      </c>
      <c r="AR1215" s="107">
        <f t="shared" si="341"/>
        <v>33015</v>
      </c>
      <c r="AS1215" t="s">
        <v>1726</v>
      </c>
      <c r="AT1215" s="110">
        <f t="shared" si="342"/>
        <v>3356820</v>
      </c>
      <c r="AW1215">
        <v>30.05</v>
      </c>
      <c r="AX1215">
        <v>2.0699999999999998</v>
      </c>
      <c r="AY1215">
        <v>27.99</v>
      </c>
      <c r="BA1215" s="7">
        <f t="shared" si="346"/>
        <v>0</v>
      </c>
      <c r="BB1215" s="7">
        <f t="shared" si="347"/>
        <v>0</v>
      </c>
      <c r="BC1215" s="7">
        <f t="shared" si="348"/>
        <v>1</v>
      </c>
      <c r="BD1215" s="7">
        <f t="shared" si="348"/>
        <v>0</v>
      </c>
      <c r="BE1215" s="7" t="e">
        <f t="shared" si="350"/>
        <v>#N/A</v>
      </c>
      <c r="BF1215" s="118"/>
      <c r="BI1215" s="118"/>
      <c r="BJ1215" s="118"/>
      <c r="BK1215" s="168"/>
      <c r="BM1215">
        <v>0</v>
      </c>
      <c r="BN1215">
        <v>0</v>
      </c>
      <c r="BP1215">
        <v>0</v>
      </c>
      <c r="BQ1215">
        <v>0</v>
      </c>
      <c r="BR1215">
        <v>0</v>
      </c>
      <c r="BS1215">
        <v>1</v>
      </c>
      <c r="BT1215">
        <v>0</v>
      </c>
      <c r="BV1215">
        <v>0</v>
      </c>
      <c r="BW1215">
        <v>0</v>
      </c>
      <c r="BY1215">
        <v>0</v>
      </c>
      <c r="BZ1215">
        <v>0</v>
      </c>
      <c r="CA1215">
        <v>0</v>
      </c>
      <c r="CB1215">
        <v>0</v>
      </c>
      <c r="CC1215">
        <v>1</v>
      </c>
      <c r="CD1215">
        <v>0</v>
      </c>
      <c r="CE1215">
        <v>0</v>
      </c>
      <c r="CG1215">
        <v>3</v>
      </c>
      <c r="CH1215">
        <v>0</v>
      </c>
      <c r="CI1215">
        <v>0</v>
      </c>
      <c r="CJ1215">
        <v>0</v>
      </c>
      <c r="CK1215">
        <v>0</v>
      </c>
    </row>
    <row r="1216" spans="1:89" hidden="1" outlineLevel="1">
      <c r="A1216" t="s">
        <v>2888</v>
      </c>
      <c r="B1216" s="9" t="s">
        <v>3141</v>
      </c>
      <c r="C1216" s="1">
        <f t="shared" si="349"/>
        <v>950</v>
      </c>
      <c r="D1216" s="7">
        <f t="shared" si="333"/>
        <v>2</v>
      </c>
      <c r="E1216" s="7">
        <f t="shared" si="334"/>
        <v>6</v>
      </c>
      <c r="F1216" s="7">
        <f t="shared" si="335"/>
        <v>1</v>
      </c>
      <c r="G1216" s="7">
        <f t="shared" si="352"/>
        <v>5</v>
      </c>
      <c r="H1216" s="49">
        <f t="shared" si="336"/>
        <v>252</v>
      </c>
      <c r="I1216" s="178">
        <f t="shared" si="337"/>
        <v>0.26526315789473687</v>
      </c>
      <c r="J1216" s="8"/>
      <c r="K1216" s="2">
        <f t="shared" si="338"/>
        <v>0.36210526315789476</v>
      </c>
      <c r="L1216" s="2">
        <f t="shared" si="339"/>
        <v>0</v>
      </c>
      <c r="M1216" s="2">
        <f t="shared" si="340"/>
        <v>0.62736842105263158</v>
      </c>
      <c r="N1216" s="2">
        <f t="shared" si="343"/>
        <v>1.0526315789473684E-3</v>
      </c>
      <c r="O1216" s="2">
        <f t="shared" si="344"/>
        <v>9.4736842105263494E-3</v>
      </c>
      <c r="P1216" s="1">
        <v>344</v>
      </c>
      <c r="Q1216" s="1"/>
      <c r="R1216" s="1">
        <v>596</v>
      </c>
      <c r="S1216" s="1">
        <v>1</v>
      </c>
      <c r="T1216" s="1"/>
      <c r="U1216" s="1"/>
      <c r="W1216" s="184">
        <v>0</v>
      </c>
      <c r="X1216" s="184"/>
      <c r="Y1216" s="1">
        <v>7</v>
      </c>
      <c r="Z1216" s="1">
        <f t="shared" si="345"/>
        <v>2</v>
      </c>
      <c r="AA1216" s="184">
        <v>0</v>
      </c>
      <c r="AB1216" s="184">
        <v>0</v>
      </c>
      <c r="AC1216" s="184">
        <v>0</v>
      </c>
      <c r="AD1216" s="154"/>
      <c r="AI1216" t="str">
        <f t="shared" si="351"/>
        <v>Nottingham</v>
      </c>
      <c r="AJ1216" t="s">
        <v>3034</v>
      </c>
      <c r="AK1216" s="174">
        <v>1</v>
      </c>
      <c r="AL1216" s="7"/>
      <c r="AN1216" s="98">
        <v>33</v>
      </c>
      <c r="AO1216" s="100">
        <v>15</v>
      </c>
      <c r="AP1216" s="100">
        <v>135</v>
      </c>
      <c r="AQ1216" s="107">
        <v>57460</v>
      </c>
      <c r="AR1216" s="107">
        <f t="shared" si="341"/>
        <v>33015</v>
      </c>
      <c r="AS1216" t="s">
        <v>1726</v>
      </c>
      <c r="AT1216" s="110">
        <f t="shared" si="342"/>
        <v>3357460</v>
      </c>
      <c r="AW1216">
        <v>48.42</v>
      </c>
      <c r="AX1216">
        <v>1.94</v>
      </c>
      <c r="AY1216">
        <v>46.47</v>
      </c>
      <c r="BA1216" s="7">
        <f t="shared" si="346"/>
        <v>0</v>
      </c>
      <c r="BB1216" s="7">
        <f t="shared" si="347"/>
        <v>0</v>
      </c>
      <c r="BC1216" s="7">
        <f t="shared" si="348"/>
        <v>1</v>
      </c>
      <c r="BD1216" s="7">
        <f t="shared" si="348"/>
        <v>0</v>
      </c>
      <c r="BE1216" s="7" t="e">
        <f t="shared" si="350"/>
        <v>#N/A</v>
      </c>
      <c r="BF1216" s="118"/>
      <c r="BI1216" s="118"/>
      <c r="BJ1216" s="118"/>
      <c r="BK1216" s="168"/>
      <c r="BM1216">
        <v>0</v>
      </c>
      <c r="BN1216">
        <v>0</v>
      </c>
      <c r="BP1216">
        <v>0</v>
      </c>
      <c r="BQ1216">
        <v>0</v>
      </c>
      <c r="BR1216">
        <v>0</v>
      </c>
      <c r="BS1216">
        <v>0</v>
      </c>
      <c r="BT1216">
        <v>0</v>
      </c>
      <c r="BV1216">
        <v>0</v>
      </c>
      <c r="BW1216">
        <v>0</v>
      </c>
      <c r="BY1216">
        <v>0</v>
      </c>
      <c r="BZ1216">
        <v>1</v>
      </c>
      <c r="CA1216">
        <v>0</v>
      </c>
      <c r="CB1216">
        <v>0</v>
      </c>
      <c r="CC1216">
        <v>1</v>
      </c>
      <c r="CD1216">
        <v>0</v>
      </c>
      <c r="CE1216">
        <v>0</v>
      </c>
      <c r="CG1216">
        <v>0</v>
      </c>
      <c r="CH1216">
        <v>0</v>
      </c>
      <c r="CI1216">
        <v>0</v>
      </c>
      <c r="CJ1216">
        <v>0</v>
      </c>
      <c r="CK1216">
        <v>0</v>
      </c>
    </row>
    <row r="1217" spans="1:89" hidden="1" outlineLevel="1">
      <c r="A1217" t="s">
        <v>1424</v>
      </c>
      <c r="B1217" s="9" t="s">
        <v>3141</v>
      </c>
      <c r="C1217" s="1">
        <f t="shared" si="349"/>
        <v>71</v>
      </c>
      <c r="D1217" s="7">
        <f t="shared" si="333"/>
        <v>2</v>
      </c>
      <c r="E1217" s="7">
        <f t="shared" si="334"/>
        <v>3</v>
      </c>
      <c r="F1217" s="7">
        <f t="shared" si="335"/>
        <v>1</v>
      </c>
      <c r="G1217" s="7">
        <f t="shared" si="352"/>
        <v>0</v>
      </c>
      <c r="H1217" s="49">
        <f t="shared" si="336"/>
        <v>21</v>
      </c>
      <c r="I1217" s="178">
        <f t="shared" si="337"/>
        <v>0.29577464788732394</v>
      </c>
      <c r="J1217" s="8"/>
      <c r="K1217" s="2">
        <f t="shared" si="338"/>
        <v>0.352112676056338</v>
      </c>
      <c r="L1217" s="2">
        <f t="shared" si="339"/>
        <v>0</v>
      </c>
      <c r="M1217" s="2">
        <f t="shared" si="340"/>
        <v>0.647887323943662</v>
      </c>
      <c r="N1217" s="2">
        <f t="shared" si="343"/>
        <v>0</v>
      </c>
      <c r="O1217" s="2">
        <f t="shared" si="344"/>
        <v>0</v>
      </c>
      <c r="P1217" s="1">
        <v>25</v>
      </c>
      <c r="Q1217" s="1"/>
      <c r="R1217" s="1">
        <v>46</v>
      </c>
      <c r="S1217" s="1">
        <v>0</v>
      </c>
      <c r="T1217" s="1"/>
      <c r="U1217" s="1"/>
      <c r="W1217" s="184">
        <v>0</v>
      </c>
      <c r="X1217" s="184"/>
      <c r="Y1217" s="1">
        <v>0</v>
      </c>
      <c r="Z1217" s="1">
        <f t="shared" si="345"/>
        <v>0</v>
      </c>
      <c r="AA1217" s="184">
        <v>0</v>
      </c>
      <c r="AB1217" s="184">
        <v>0</v>
      </c>
      <c r="AC1217" s="184">
        <v>0</v>
      </c>
      <c r="AD1217" s="154"/>
      <c r="AI1217" t="str">
        <f t="shared" si="351"/>
        <v>Orange</v>
      </c>
      <c r="AJ1217" t="s">
        <v>933</v>
      </c>
      <c r="AK1217" s="174">
        <v>2</v>
      </c>
      <c r="AL1217" s="7"/>
      <c r="AN1217" s="98">
        <v>33</v>
      </c>
      <c r="AO1217" s="100">
        <v>9</v>
      </c>
      <c r="AP1217" s="100">
        <v>145</v>
      </c>
      <c r="AQ1217" s="107">
        <v>58340</v>
      </c>
      <c r="AR1217" s="107">
        <f t="shared" si="341"/>
        <v>33009</v>
      </c>
      <c r="AS1217" t="s">
        <v>1726</v>
      </c>
      <c r="AT1217" s="110">
        <f t="shared" si="342"/>
        <v>3358340</v>
      </c>
      <c r="AW1217">
        <v>23.25</v>
      </c>
      <c r="AX1217">
        <v>0.04</v>
      </c>
      <c r="AY1217">
        <v>23.22</v>
      </c>
      <c r="BA1217" s="7">
        <f t="shared" si="346"/>
        <v>0</v>
      </c>
      <c r="BB1217" s="7">
        <f t="shared" si="347"/>
        <v>0</v>
      </c>
      <c r="BC1217" s="7">
        <f t="shared" si="348"/>
        <v>1</v>
      </c>
      <c r="BD1217" s="7">
        <f t="shared" si="348"/>
        <v>0</v>
      </c>
      <c r="BE1217" s="7">
        <f t="shared" si="350"/>
        <v>0</v>
      </c>
      <c r="BF1217" s="118"/>
      <c r="BI1217" s="118"/>
      <c r="BJ1217" s="118"/>
      <c r="BK1217" s="168"/>
      <c r="BM1217">
        <v>0</v>
      </c>
      <c r="BN1217">
        <v>0</v>
      </c>
      <c r="BP1217">
        <v>0</v>
      </c>
      <c r="BQ1217">
        <v>0</v>
      </c>
      <c r="BR1217">
        <v>0</v>
      </c>
      <c r="BS1217">
        <v>0</v>
      </c>
      <c r="BT1217">
        <v>0</v>
      </c>
      <c r="BV1217">
        <v>0</v>
      </c>
      <c r="BW1217">
        <v>0</v>
      </c>
      <c r="BY1217">
        <v>0</v>
      </c>
      <c r="BZ1217">
        <v>0</v>
      </c>
      <c r="CA1217">
        <v>0</v>
      </c>
      <c r="CB1217">
        <v>0</v>
      </c>
      <c r="CC1217">
        <v>0</v>
      </c>
      <c r="CD1217">
        <v>0</v>
      </c>
      <c r="CE1217">
        <v>0</v>
      </c>
      <c r="CG1217">
        <v>0</v>
      </c>
      <c r="CH1217">
        <v>0</v>
      </c>
      <c r="CI1217">
        <v>0</v>
      </c>
      <c r="CJ1217">
        <v>0</v>
      </c>
      <c r="CK1217">
        <v>0</v>
      </c>
    </row>
    <row r="1218" spans="1:89" hidden="1" outlineLevel="1">
      <c r="A1218" t="s">
        <v>2889</v>
      </c>
      <c r="B1218" s="9" t="s">
        <v>3141</v>
      </c>
      <c r="C1218" s="1">
        <f t="shared" si="349"/>
        <v>303</v>
      </c>
      <c r="D1218" s="7">
        <f t="shared" si="333"/>
        <v>2</v>
      </c>
      <c r="E1218" s="7">
        <f t="shared" si="334"/>
        <v>4</v>
      </c>
      <c r="F1218" s="7">
        <f t="shared" si="335"/>
        <v>1</v>
      </c>
      <c r="G1218" s="7">
        <f t="shared" si="352"/>
        <v>0</v>
      </c>
      <c r="H1218" s="49">
        <f t="shared" si="336"/>
        <v>162</v>
      </c>
      <c r="I1218" s="178">
        <f t="shared" si="337"/>
        <v>0.53465346534653468</v>
      </c>
      <c r="J1218" s="8"/>
      <c r="K1218" s="2">
        <f t="shared" si="338"/>
        <v>0.23102310231023102</v>
      </c>
      <c r="L1218" s="2">
        <f t="shared" si="339"/>
        <v>0</v>
      </c>
      <c r="M1218" s="2">
        <f t="shared" si="340"/>
        <v>0.76567656765676573</v>
      </c>
      <c r="N1218" s="2">
        <f t="shared" si="343"/>
        <v>0</v>
      </c>
      <c r="O1218" s="2">
        <f t="shared" si="344"/>
        <v>3.3003300330032292E-3</v>
      </c>
      <c r="P1218" s="1">
        <v>70</v>
      </c>
      <c r="Q1218" s="1"/>
      <c r="R1218" s="1">
        <v>232</v>
      </c>
      <c r="S1218" s="1">
        <v>0</v>
      </c>
      <c r="T1218" s="1"/>
      <c r="U1218" s="1"/>
      <c r="W1218" s="184">
        <v>0</v>
      </c>
      <c r="X1218" s="184"/>
      <c r="Y1218" s="1">
        <v>0</v>
      </c>
      <c r="Z1218" s="1">
        <f t="shared" si="345"/>
        <v>0</v>
      </c>
      <c r="AA1218" s="184">
        <v>0</v>
      </c>
      <c r="AB1218" s="184">
        <v>1</v>
      </c>
      <c r="AC1218" s="184">
        <v>0</v>
      </c>
      <c r="AD1218" s="154"/>
      <c r="AI1218" t="str">
        <f t="shared" si="351"/>
        <v>Orford</v>
      </c>
      <c r="AJ1218" t="s">
        <v>933</v>
      </c>
      <c r="AK1218" s="174">
        <v>2</v>
      </c>
      <c r="AL1218" s="7"/>
      <c r="AN1218" s="98">
        <v>33</v>
      </c>
      <c r="AO1218" s="100">
        <v>9</v>
      </c>
      <c r="AP1218" s="100">
        <v>150</v>
      </c>
      <c r="AQ1218" s="107">
        <v>58500</v>
      </c>
      <c r="AR1218" s="107">
        <f t="shared" si="341"/>
        <v>33009</v>
      </c>
      <c r="AS1218" t="s">
        <v>1726</v>
      </c>
      <c r="AT1218" s="110">
        <f t="shared" si="342"/>
        <v>3358500</v>
      </c>
      <c r="AW1218">
        <v>48.02</v>
      </c>
      <c r="AX1218">
        <v>1.35</v>
      </c>
      <c r="AY1218">
        <v>46.67</v>
      </c>
      <c r="BA1218" s="7">
        <f t="shared" si="346"/>
        <v>0</v>
      </c>
      <c r="BB1218" s="7">
        <f t="shared" si="347"/>
        <v>0</v>
      </c>
      <c r="BC1218" s="7">
        <f t="shared" si="348"/>
        <v>1</v>
      </c>
      <c r="BD1218" s="7">
        <f t="shared" si="348"/>
        <v>0</v>
      </c>
      <c r="BE1218" s="7">
        <f t="shared" si="350"/>
        <v>0</v>
      </c>
      <c r="BF1218" s="118"/>
      <c r="BI1218" s="118"/>
      <c r="BJ1218" s="118"/>
      <c r="BK1218" s="168"/>
      <c r="BM1218">
        <v>0</v>
      </c>
      <c r="BN1218">
        <v>0</v>
      </c>
      <c r="BP1218">
        <v>0</v>
      </c>
      <c r="BQ1218">
        <v>0</v>
      </c>
      <c r="BR1218">
        <v>0</v>
      </c>
      <c r="BS1218">
        <v>0</v>
      </c>
      <c r="BT1218">
        <v>0</v>
      </c>
      <c r="BV1218">
        <v>0</v>
      </c>
      <c r="BW1218">
        <v>0</v>
      </c>
      <c r="BY1218">
        <v>0</v>
      </c>
      <c r="BZ1218">
        <v>0</v>
      </c>
      <c r="CA1218">
        <v>0</v>
      </c>
      <c r="CB1218">
        <v>0</v>
      </c>
      <c r="CC1218">
        <v>0</v>
      </c>
      <c r="CD1218">
        <v>0</v>
      </c>
      <c r="CE1218">
        <v>0</v>
      </c>
      <c r="CG1218">
        <v>0</v>
      </c>
      <c r="CH1218">
        <v>0</v>
      </c>
      <c r="CI1218">
        <v>0</v>
      </c>
      <c r="CJ1218">
        <v>0</v>
      </c>
      <c r="CK1218">
        <v>0</v>
      </c>
    </row>
    <row r="1219" spans="1:89" hidden="1" outlineLevel="1">
      <c r="A1219" t="s">
        <v>1539</v>
      </c>
      <c r="B1219" s="9" t="s">
        <v>3141</v>
      </c>
      <c r="C1219" s="1">
        <f t="shared" si="349"/>
        <v>537</v>
      </c>
      <c r="D1219" s="7">
        <f t="shared" si="333"/>
        <v>2</v>
      </c>
      <c r="E1219" s="7">
        <f t="shared" si="334"/>
        <v>5</v>
      </c>
      <c r="F1219" s="7">
        <f t="shared" si="335"/>
        <v>1</v>
      </c>
      <c r="G1219" s="7">
        <f t="shared" si="352"/>
        <v>0</v>
      </c>
      <c r="H1219" s="49">
        <f t="shared" si="336"/>
        <v>157</v>
      </c>
      <c r="I1219" s="178">
        <f t="shared" si="337"/>
        <v>0.29236499068901306</v>
      </c>
      <c r="J1219" s="8"/>
      <c r="K1219" s="2">
        <f t="shared" si="338"/>
        <v>0.33705772811918061</v>
      </c>
      <c r="L1219" s="2">
        <f t="shared" si="339"/>
        <v>0</v>
      </c>
      <c r="M1219" s="2">
        <f t="shared" si="340"/>
        <v>0.62942271880819367</v>
      </c>
      <c r="N1219" s="2">
        <f t="shared" si="343"/>
        <v>0</v>
      </c>
      <c r="O1219" s="2">
        <f t="shared" si="344"/>
        <v>3.3519553072625663E-2</v>
      </c>
      <c r="P1219" s="1">
        <v>181</v>
      </c>
      <c r="Q1219" s="1"/>
      <c r="R1219" s="1">
        <v>338</v>
      </c>
      <c r="S1219" s="1">
        <v>0</v>
      </c>
      <c r="T1219" s="1"/>
      <c r="U1219" s="1"/>
      <c r="W1219" s="184">
        <v>0</v>
      </c>
      <c r="X1219" s="184"/>
      <c r="Y1219" s="1">
        <v>17</v>
      </c>
      <c r="Z1219" s="1">
        <f t="shared" si="345"/>
        <v>1</v>
      </c>
      <c r="AA1219" s="184">
        <v>0</v>
      </c>
      <c r="AB1219" s="184">
        <v>0</v>
      </c>
      <c r="AC1219" s="184">
        <v>0</v>
      </c>
      <c r="AD1219" s="154"/>
      <c r="AI1219" t="str">
        <f t="shared" si="351"/>
        <v>Ossipee</v>
      </c>
      <c r="AJ1219" t="s">
        <v>1806</v>
      </c>
      <c r="AK1219" s="174">
        <v>1</v>
      </c>
      <c r="AL1219" s="7"/>
      <c r="AN1219" s="98">
        <v>33</v>
      </c>
      <c r="AO1219" s="100">
        <v>3</v>
      </c>
      <c r="AP1219" s="100">
        <v>70</v>
      </c>
      <c r="AQ1219" s="107">
        <v>58740</v>
      </c>
      <c r="AR1219" s="107">
        <f t="shared" si="341"/>
        <v>33003</v>
      </c>
      <c r="AS1219" t="s">
        <v>1726</v>
      </c>
      <c r="AT1219" s="110">
        <f t="shared" si="342"/>
        <v>3358740</v>
      </c>
      <c r="AW1219">
        <v>75.56</v>
      </c>
      <c r="AX1219">
        <v>4.42</v>
      </c>
      <c r="AY1219">
        <v>71.150000000000006</v>
      </c>
      <c r="BA1219" s="7">
        <f t="shared" si="346"/>
        <v>0</v>
      </c>
      <c r="BB1219" s="7">
        <f t="shared" si="347"/>
        <v>0</v>
      </c>
      <c r="BC1219" s="7">
        <f t="shared" si="348"/>
        <v>1</v>
      </c>
      <c r="BD1219" s="7">
        <f t="shared" si="348"/>
        <v>0</v>
      </c>
      <c r="BE1219" s="7">
        <f t="shared" si="350"/>
        <v>0</v>
      </c>
      <c r="BF1219" s="118"/>
      <c r="BI1219" s="118"/>
      <c r="BJ1219" s="118"/>
      <c r="BK1219" s="168"/>
      <c r="BM1219">
        <v>0</v>
      </c>
      <c r="BN1219">
        <v>0</v>
      </c>
      <c r="BP1219">
        <v>0</v>
      </c>
      <c r="BQ1219">
        <v>0</v>
      </c>
      <c r="BR1219">
        <v>0</v>
      </c>
      <c r="BS1219">
        <v>0</v>
      </c>
      <c r="BT1219">
        <v>0</v>
      </c>
      <c r="BV1219">
        <v>0</v>
      </c>
      <c r="BW1219">
        <v>0</v>
      </c>
      <c r="BY1219">
        <v>0</v>
      </c>
      <c r="BZ1219">
        <v>0</v>
      </c>
      <c r="CA1219">
        <v>0</v>
      </c>
      <c r="CB1219">
        <v>0</v>
      </c>
      <c r="CC1219">
        <v>0</v>
      </c>
      <c r="CD1219">
        <v>0</v>
      </c>
      <c r="CE1219">
        <v>0</v>
      </c>
      <c r="CG1219">
        <v>1</v>
      </c>
      <c r="CH1219">
        <v>0</v>
      </c>
      <c r="CI1219">
        <v>0</v>
      </c>
      <c r="CJ1219">
        <v>0</v>
      </c>
      <c r="CK1219">
        <v>0</v>
      </c>
    </row>
    <row r="1220" spans="1:89" hidden="1" outlineLevel="1">
      <c r="A1220" t="s">
        <v>1843</v>
      </c>
      <c r="B1220" s="9" t="s">
        <v>3141</v>
      </c>
      <c r="C1220" s="1">
        <f t="shared" si="349"/>
        <v>1946</v>
      </c>
      <c r="D1220" s="7">
        <f t="shared" si="333"/>
        <v>2</v>
      </c>
      <c r="E1220" s="7">
        <f t="shared" si="334"/>
        <v>8</v>
      </c>
      <c r="F1220" s="7">
        <f t="shared" si="335"/>
        <v>1</v>
      </c>
      <c r="G1220" s="7">
        <f t="shared" si="352"/>
        <v>5</v>
      </c>
      <c r="H1220" s="49">
        <f t="shared" si="336"/>
        <v>278</v>
      </c>
      <c r="I1220" s="178">
        <f t="shared" si="337"/>
        <v>0.14285714285714285</v>
      </c>
      <c r="J1220" s="8"/>
      <c r="K1220" s="2">
        <f t="shared" si="338"/>
        <v>0.39876670092497429</v>
      </c>
      <c r="L1220" s="2">
        <f t="shared" si="339"/>
        <v>0</v>
      </c>
      <c r="M1220" s="2">
        <f t="shared" si="340"/>
        <v>0.54162384378211714</v>
      </c>
      <c r="N1220" s="2">
        <f t="shared" si="343"/>
        <v>1.0277492291880781E-3</v>
      </c>
      <c r="O1220" s="2">
        <f t="shared" si="344"/>
        <v>5.858170606372054E-2</v>
      </c>
      <c r="P1220" s="1">
        <v>776</v>
      </c>
      <c r="Q1220" s="1"/>
      <c r="R1220" s="1">
        <v>1054</v>
      </c>
      <c r="S1220" s="1">
        <v>2</v>
      </c>
      <c r="T1220" s="1"/>
      <c r="U1220" s="1"/>
      <c r="W1220" s="184">
        <v>1</v>
      </c>
      <c r="X1220" s="184"/>
      <c r="Y1220" s="1">
        <v>99</v>
      </c>
      <c r="Z1220" s="1">
        <f t="shared" si="345"/>
        <v>13</v>
      </c>
      <c r="AA1220" s="184">
        <v>1</v>
      </c>
      <c r="AB1220" s="184">
        <v>0</v>
      </c>
      <c r="AC1220" s="184">
        <v>0</v>
      </c>
      <c r="AD1220" s="154"/>
      <c r="AI1220" t="str">
        <f t="shared" si="351"/>
        <v>Pelham</v>
      </c>
      <c r="AJ1220" t="s">
        <v>120</v>
      </c>
      <c r="AK1220" s="174">
        <v>2</v>
      </c>
      <c r="AL1220" s="7"/>
      <c r="AN1220" s="98">
        <v>33</v>
      </c>
      <c r="AO1220" s="100">
        <v>11</v>
      </c>
      <c r="AP1220" s="100">
        <v>125</v>
      </c>
      <c r="AQ1220" s="107">
        <v>59940</v>
      </c>
      <c r="AR1220" s="107">
        <f t="shared" si="341"/>
        <v>33011</v>
      </c>
      <c r="AS1220" t="s">
        <v>1726</v>
      </c>
      <c r="AT1220" s="110">
        <f t="shared" si="342"/>
        <v>3359940</v>
      </c>
      <c r="AW1220">
        <v>26.96</v>
      </c>
      <c r="AX1220">
        <v>0.52</v>
      </c>
      <c r="AY1220">
        <v>26.43</v>
      </c>
      <c r="BA1220" s="7">
        <f t="shared" si="346"/>
        <v>0</v>
      </c>
      <c r="BB1220" s="7">
        <f t="shared" si="347"/>
        <v>0</v>
      </c>
      <c r="BC1220" s="7">
        <f t="shared" si="348"/>
        <v>1</v>
      </c>
      <c r="BD1220" s="7">
        <f t="shared" si="348"/>
        <v>0</v>
      </c>
      <c r="BE1220" s="7" t="e">
        <f t="shared" si="350"/>
        <v>#N/A</v>
      </c>
      <c r="BF1220" s="118"/>
      <c r="BI1220" s="118"/>
      <c r="BJ1220" s="118"/>
      <c r="BK1220" s="168"/>
      <c r="BM1220">
        <v>0</v>
      </c>
      <c r="BN1220">
        <v>3</v>
      </c>
      <c r="BP1220">
        <v>1</v>
      </c>
      <c r="BQ1220">
        <v>0</v>
      </c>
      <c r="BR1220">
        <v>0</v>
      </c>
      <c r="BS1220">
        <v>0</v>
      </c>
      <c r="BT1220">
        <v>0</v>
      </c>
      <c r="BV1220">
        <v>1</v>
      </c>
      <c r="BW1220">
        <v>0</v>
      </c>
      <c r="BY1220">
        <v>0</v>
      </c>
      <c r="BZ1220">
        <v>1</v>
      </c>
      <c r="CA1220">
        <v>0</v>
      </c>
      <c r="CB1220">
        <v>1</v>
      </c>
      <c r="CC1220">
        <v>3</v>
      </c>
      <c r="CD1220">
        <v>1</v>
      </c>
      <c r="CE1220">
        <v>0</v>
      </c>
      <c r="CG1220">
        <v>1</v>
      </c>
      <c r="CH1220">
        <v>1</v>
      </c>
      <c r="CI1220">
        <v>0</v>
      </c>
      <c r="CJ1220">
        <v>0</v>
      </c>
      <c r="CK1220">
        <v>0</v>
      </c>
    </row>
    <row r="1221" spans="1:89" hidden="1" outlineLevel="1">
      <c r="A1221" t="s">
        <v>2536</v>
      </c>
      <c r="B1221" s="9" t="s">
        <v>3141</v>
      </c>
      <c r="C1221" s="1">
        <f t="shared" si="349"/>
        <v>1348</v>
      </c>
      <c r="D1221" s="7">
        <f t="shared" si="333"/>
        <v>2</v>
      </c>
      <c r="E1221" s="7">
        <f t="shared" si="334"/>
        <v>8</v>
      </c>
      <c r="F1221" s="7">
        <f t="shared" si="335"/>
        <v>1</v>
      </c>
      <c r="G1221" s="7">
        <f t="shared" si="352"/>
        <v>5</v>
      </c>
      <c r="H1221" s="49">
        <f t="shared" si="336"/>
        <v>205</v>
      </c>
      <c r="I1221" s="178">
        <f t="shared" si="337"/>
        <v>0.15207715133531158</v>
      </c>
      <c r="J1221" s="8"/>
      <c r="K1221" s="2">
        <f t="shared" si="338"/>
        <v>0.41394658753709201</v>
      </c>
      <c r="L1221" s="2">
        <f t="shared" si="339"/>
        <v>0</v>
      </c>
      <c r="M1221" s="2">
        <f t="shared" si="340"/>
        <v>0.56602373887240354</v>
      </c>
      <c r="N1221" s="2">
        <f t="shared" si="343"/>
        <v>2.225519287833828E-3</v>
      </c>
      <c r="O1221" s="2">
        <f t="shared" si="344"/>
        <v>1.780415430267062E-2</v>
      </c>
      <c r="P1221" s="1">
        <v>558</v>
      </c>
      <c r="Q1221" s="1"/>
      <c r="R1221" s="1">
        <v>763</v>
      </c>
      <c r="S1221" s="1">
        <v>3</v>
      </c>
      <c r="T1221" s="1"/>
      <c r="U1221" s="1"/>
      <c r="W1221" s="184">
        <v>1</v>
      </c>
      <c r="X1221" s="184"/>
      <c r="Y1221" s="1">
        <v>14</v>
      </c>
      <c r="Z1221" s="1">
        <f t="shared" si="345"/>
        <v>7</v>
      </c>
      <c r="AA1221" s="184">
        <v>2</v>
      </c>
      <c r="AB1221" s="184">
        <v>0</v>
      </c>
      <c r="AC1221" s="184">
        <v>0</v>
      </c>
      <c r="AD1221" s="154"/>
      <c r="AI1221" t="str">
        <f t="shared" si="351"/>
        <v>Pembroke</v>
      </c>
      <c r="AJ1221" t="s">
        <v>1658</v>
      </c>
      <c r="AK1221" s="174">
        <v>2</v>
      </c>
      <c r="AL1221" s="7"/>
      <c r="AN1221" s="98">
        <v>33</v>
      </c>
      <c r="AO1221" s="100">
        <v>13</v>
      </c>
      <c r="AP1221" s="100">
        <v>105</v>
      </c>
      <c r="AQ1221" s="107">
        <v>60020</v>
      </c>
      <c r="AR1221" s="107">
        <f t="shared" si="341"/>
        <v>33013</v>
      </c>
      <c r="AS1221" t="s">
        <v>1726</v>
      </c>
      <c r="AT1221" s="110">
        <f t="shared" si="342"/>
        <v>3360020</v>
      </c>
      <c r="AW1221">
        <v>22.99</v>
      </c>
      <c r="AX1221">
        <v>0.16</v>
      </c>
      <c r="AY1221">
        <v>22.83</v>
      </c>
      <c r="BA1221" s="7">
        <f t="shared" si="346"/>
        <v>0</v>
      </c>
      <c r="BB1221" s="7">
        <f t="shared" si="347"/>
        <v>0</v>
      </c>
      <c r="BC1221" s="7">
        <f t="shared" si="348"/>
        <v>1</v>
      </c>
      <c r="BD1221" s="7">
        <f t="shared" si="348"/>
        <v>0</v>
      </c>
      <c r="BE1221" s="7" t="e">
        <f t="shared" si="350"/>
        <v>#N/A</v>
      </c>
      <c r="BF1221" s="118"/>
      <c r="BI1221" s="118"/>
      <c r="BJ1221" s="118"/>
      <c r="BK1221" s="168"/>
      <c r="BM1221">
        <v>0</v>
      </c>
      <c r="BN1221">
        <v>0</v>
      </c>
      <c r="BP1221">
        <v>1</v>
      </c>
      <c r="BQ1221">
        <v>0</v>
      </c>
      <c r="BR1221">
        <v>0</v>
      </c>
      <c r="BS1221">
        <v>0</v>
      </c>
      <c r="BT1221">
        <v>0</v>
      </c>
      <c r="BV1221">
        <v>0</v>
      </c>
      <c r="BW1221">
        <v>0</v>
      </c>
      <c r="BY1221">
        <v>0</v>
      </c>
      <c r="BZ1221">
        <v>0</v>
      </c>
      <c r="CA1221">
        <v>0</v>
      </c>
      <c r="CB1221">
        <v>0</v>
      </c>
      <c r="CC1221">
        <v>1</v>
      </c>
      <c r="CD1221">
        <v>0</v>
      </c>
      <c r="CE1221">
        <v>0</v>
      </c>
      <c r="CG1221">
        <v>4</v>
      </c>
      <c r="CH1221">
        <v>0</v>
      </c>
      <c r="CI1221">
        <v>1</v>
      </c>
      <c r="CJ1221">
        <v>0</v>
      </c>
      <c r="CK1221">
        <v>0</v>
      </c>
    </row>
    <row r="1222" spans="1:89" hidden="1" outlineLevel="1">
      <c r="A1222" t="s">
        <v>2677</v>
      </c>
      <c r="B1222" s="9" t="s">
        <v>3141</v>
      </c>
      <c r="C1222" s="1">
        <f t="shared" si="349"/>
        <v>1990</v>
      </c>
      <c r="D1222" s="7">
        <f t="shared" si="333"/>
        <v>2</v>
      </c>
      <c r="E1222" s="7">
        <f t="shared" si="334"/>
        <v>6</v>
      </c>
      <c r="F1222" s="7">
        <f t="shared" si="335"/>
        <v>1</v>
      </c>
      <c r="G1222" s="7">
        <f t="shared" si="352"/>
        <v>4</v>
      </c>
      <c r="H1222" s="49">
        <f t="shared" si="336"/>
        <v>472</v>
      </c>
      <c r="I1222" s="178">
        <f t="shared" si="337"/>
        <v>0.2371859296482412</v>
      </c>
      <c r="J1222" s="8"/>
      <c r="K1222" s="2">
        <f t="shared" si="338"/>
        <v>0.37688442211055279</v>
      </c>
      <c r="L1222" s="2">
        <f t="shared" si="339"/>
        <v>0</v>
      </c>
      <c r="M1222" s="2">
        <f t="shared" si="340"/>
        <v>0.61407035175879399</v>
      </c>
      <c r="N1222" s="2">
        <f t="shared" si="343"/>
        <v>2.0100502512562816E-3</v>
      </c>
      <c r="O1222" s="2">
        <f t="shared" si="344"/>
        <v>7.0351758793970017E-3</v>
      </c>
      <c r="P1222" s="1">
        <v>750</v>
      </c>
      <c r="Q1222" s="1"/>
      <c r="R1222" s="1">
        <v>1222</v>
      </c>
      <c r="S1222" s="1">
        <v>4</v>
      </c>
      <c r="T1222" s="1"/>
      <c r="U1222" s="1"/>
      <c r="W1222" s="184">
        <v>0</v>
      </c>
      <c r="X1222" s="184"/>
      <c r="Y1222" s="1">
        <v>10</v>
      </c>
      <c r="Z1222" s="1">
        <f t="shared" si="345"/>
        <v>4</v>
      </c>
      <c r="AA1222" s="184">
        <v>0</v>
      </c>
      <c r="AB1222" s="184">
        <v>0</v>
      </c>
      <c r="AC1222" s="184">
        <v>0</v>
      </c>
      <c r="AD1222" s="154"/>
      <c r="AI1222" t="str">
        <f t="shared" si="351"/>
        <v>Peterborough</v>
      </c>
      <c r="AJ1222" t="s">
        <v>120</v>
      </c>
      <c r="AK1222" s="174">
        <v>2</v>
      </c>
      <c r="AL1222" s="7"/>
      <c r="AN1222" s="98">
        <v>33</v>
      </c>
      <c r="AO1222" s="100">
        <v>11</v>
      </c>
      <c r="AP1222" s="100">
        <v>130</v>
      </c>
      <c r="AQ1222" s="107">
        <v>60580</v>
      </c>
      <c r="AR1222" s="107">
        <f t="shared" si="341"/>
        <v>33011</v>
      </c>
      <c r="AS1222" t="s">
        <v>1726</v>
      </c>
      <c r="AT1222" s="110">
        <f t="shared" si="342"/>
        <v>3360580</v>
      </c>
      <c r="AW1222">
        <v>38.11</v>
      </c>
      <c r="AX1222">
        <v>0.41</v>
      </c>
      <c r="AY1222">
        <v>37.71</v>
      </c>
      <c r="BA1222" s="7">
        <f t="shared" si="346"/>
        <v>0</v>
      </c>
      <c r="BB1222" s="7">
        <f t="shared" si="347"/>
        <v>0</v>
      </c>
      <c r="BC1222" s="7">
        <f t="shared" si="348"/>
        <v>1</v>
      </c>
      <c r="BD1222" s="7">
        <f t="shared" si="348"/>
        <v>0</v>
      </c>
      <c r="BE1222" s="7" t="e">
        <f t="shared" si="350"/>
        <v>#N/A</v>
      </c>
      <c r="BF1222" s="118"/>
      <c r="BI1222" s="118"/>
      <c r="BJ1222" s="118"/>
      <c r="BK1222" s="168"/>
      <c r="BM1222">
        <v>0</v>
      </c>
      <c r="BN1222">
        <v>0</v>
      </c>
      <c r="BP1222">
        <v>1</v>
      </c>
      <c r="BQ1222">
        <v>0</v>
      </c>
      <c r="BR1222">
        <v>0</v>
      </c>
      <c r="BS1222">
        <v>1</v>
      </c>
      <c r="BT1222">
        <v>0</v>
      </c>
      <c r="BV1222">
        <v>0</v>
      </c>
      <c r="BW1222">
        <v>1</v>
      </c>
      <c r="BY1222">
        <v>0</v>
      </c>
      <c r="BZ1222">
        <v>0</v>
      </c>
      <c r="CA1222">
        <v>0</v>
      </c>
      <c r="CB1222">
        <v>0</v>
      </c>
      <c r="CC1222">
        <v>0</v>
      </c>
      <c r="CD1222">
        <v>0</v>
      </c>
      <c r="CE1222">
        <v>0</v>
      </c>
      <c r="CG1222">
        <v>0</v>
      </c>
      <c r="CH1222">
        <v>1</v>
      </c>
      <c r="CI1222">
        <v>0</v>
      </c>
      <c r="CJ1222">
        <v>0</v>
      </c>
      <c r="CK1222">
        <v>0</v>
      </c>
    </row>
    <row r="1223" spans="1:89" hidden="1" outlineLevel="1">
      <c r="A1223" t="s">
        <v>2678</v>
      </c>
      <c r="B1223" s="9" t="s">
        <v>3141</v>
      </c>
      <c r="C1223" s="1">
        <f t="shared" si="349"/>
        <v>176</v>
      </c>
      <c r="D1223" s="7">
        <f t="shared" si="333"/>
        <v>2</v>
      </c>
      <c r="E1223" s="7">
        <f t="shared" si="334"/>
        <v>4</v>
      </c>
      <c r="F1223" s="7">
        <f t="shared" si="335"/>
        <v>1</v>
      </c>
      <c r="G1223" s="7">
        <f t="shared" si="352"/>
        <v>0</v>
      </c>
      <c r="H1223" s="49">
        <f t="shared" si="336"/>
        <v>84</v>
      </c>
      <c r="I1223" s="178">
        <f t="shared" si="337"/>
        <v>0.47727272727272729</v>
      </c>
      <c r="J1223" s="8"/>
      <c r="K1223" s="2">
        <f t="shared" si="338"/>
        <v>0.25568181818181818</v>
      </c>
      <c r="L1223" s="2">
        <f t="shared" si="339"/>
        <v>0</v>
      </c>
      <c r="M1223" s="2">
        <f t="shared" si="340"/>
        <v>0.73295454545454541</v>
      </c>
      <c r="N1223" s="2">
        <f t="shared" si="343"/>
        <v>0</v>
      </c>
      <c r="O1223" s="2">
        <f t="shared" si="344"/>
        <v>1.1363636363636465E-2</v>
      </c>
      <c r="P1223" s="1">
        <v>45</v>
      </c>
      <c r="Q1223" s="1"/>
      <c r="R1223" s="1">
        <v>129</v>
      </c>
      <c r="S1223" s="1">
        <v>0</v>
      </c>
      <c r="T1223" s="1"/>
      <c r="U1223" s="1"/>
      <c r="W1223" s="184">
        <v>0</v>
      </c>
      <c r="X1223" s="184"/>
      <c r="Y1223" s="1">
        <v>2</v>
      </c>
      <c r="Z1223" s="1">
        <f t="shared" si="345"/>
        <v>0</v>
      </c>
      <c r="AA1223" s="184">
        <v>0</v>
      </c>
      <c r="AB1223" s="184">
        <v>0</v>
      </c>
      <c r="AC1223" s="184">
        <v>0</v>
      </c>
      <c r="AD1223" s="154"/>
      <c r="AI1223" t="str">
        <f t="shared" si="351"/>
        <v>Piermont</v>
      </c>
      <c r="AJ1223" t="s">
        <v>933</v>
      </c>
      <c r="AK1223" s="174">
        <v>2</v>
      </c>
      <c r="AL1223" s="7"/>
      <c r="AN1223" s="98">
        <v>33</v>
      </c>
      <c r="AO1223" s="100">
        <v>9</v>
      </c>
      <c r="AP1223" s="100">
        <v>155</v>
      </c>
      <c r="AQ1223" s="107">
        <v>61060</v>
      </c>
      <c r="AR1223" s="107">
        <f t="shared" si="341"/>
        <v>33009</v>
      </c>
      <c r="AS1223" t="s">
        <v>1726</v>
      </c>
      <c r="AT1223" s="110">
        <f t="shared" si="342"/>
        <v>3361060</v>
      </c>
      <c r="AW1223">
        <v>39.82</v>
      </c>
      <c r="AX1223">
        <v>1.33</v>
      </c>
      <c r="AY1223">
        <v>38.49</v>
      </c>
      <c r="BA1223" s="7">
        <f t="shared" si="346"/>
        <v>0</v>
      </c>
      <c r="BB1223" s="7">
        <f t="shared" si="347"/>
        <v>0</v>
      </c>
      <c r="BC1223" s="7">
        <f t="shared" si="348"/>
        <v>1</v>
      </c>
      <c r="BD1223" s="7">
        <f t="shared" si="348"/>
        <v>0</v>
      </c>
      <c r="BE1223" s="7">
        <f t="shared" si="350"/>
        <v>0</v>
      </c>
      <c r="BF1223" s="118"/>
      <c r="BI1223" s="118"/>
      <c r="BJ1223" s="118"/>
      <c r="BK1223" s="168"/>
      <c r="BM1223">
        <v>0</v>
      </c>
      <c r="BN1223">
        <v>0</v>
      </c>
      <c r="BP1223">
        <v>0</v>
      </c>
      <c r="BQ1223">
        <v>0</v>
      </c>
      <c r="BR1223">
        <v>0</v>
      </c>
      <c r="BS1223">
        <v>0</v>
      </c>
      <c r="BT1223">
        <v>0</v>
      </c>
      <c r="BV1223">
        <v>0</v>
      </c>
      <c r="BW1223">
        <v>0</v>
      </c>
      <c r="BY1223">
        <v>0</v>
      </c>
      <c r="BZ1223">
        <v>0</v>
      </c>
      <c r="CA1223">
        <v>0</v>
      </c>
      <c r="CB1223">
        <v>0</v>
      </c>
      <c r="CC1223">
        <v>0</v>
      </c>
      <c r="CD1223">
        <v>0</v>
      </c>
      <c r="CE1223">
        <v>0</v>
      </c>
      <c r="CG1223">
        <v>0</v>
      </c>
      <c r="CH1223">
        <v>0</v>
      </c>
      <c r="CI1223">
        <v>0</v>
      </c>
      <c r="CJ1223">
        <v>0</v>
      </c>
      <c r="CK1223">
        <v>0</v>
      </c>
    </row>
    <row r="1224" spans="1:89" s="184" customFormat="1" hidden="1" outlineLevel="1">
      <c r="A1224" s="9" t="s">
        <v>3463</v>
      </c>
      <c r="B1224" s="9" t="s">
        <v>3141</v>
      </c>
      <c r="C1224" s="1">
        <f t="shared" ref="C1224" si="353">SUM(P1224:AG1224)</f>
        <v>2</v>
      </c>
      <c r="D1224" s="7">
        <f t="shared" ref="D1224" si="354">RANK(P1224,(P1224:AG1224))</f>
        <v>2</v>
      </c>
      <c r="E1224" s="7">
        <f t="shared" ref="E1224" si="355">RANK(Q1224,(P1224:AG1224))</f>
        <v>2</v>
      </c>
      <c r="F1224" s="7">
        <f t="shared" ref="F1224" si="356">IF(R1224&gt;0,RANK(R1224,(P1224:AG1224)),0)</f>
        <v>1</v>
      </c>
      <c r="G1224" s="7">
        <f t="shared" ref="G1224" si="357">IF(S1224&gt;0,RANK(S1224,(P1224:AD1224)),0)</f>
        <v>0</v>
      </c>
      <c r="H1224" s="49">
        <f t="shared" ref="H1224" si="358">MAX(P1224:T1224)-LARGE(P1224:T1224,2)</f>
        <v>2</v>
      </c>
      <c r="I1224" s="178">
        <f t="shared" ref="I1224" si="359">H1224/C1224</f>
        <v>1</v>
      </c>
      <c r="J1224" s="8"/>
      <c r="K1224" s="2">
        <f t="shared" ref="K1224" si="360">IF(C1224=0,"-",P1224/C1224)</f>
        <v>0</v>
      </c>
      <c r="L1224" s="2">
        <f t="shared" ref="L1224" si="361">IF(C1224=0,"-",Q1224/C1224)</f>
        <v>0</v>
      </c>
      <c r="M1224" s="2">
        <f t="shared" ref="M1224" si="362">IF(C1224=0,"-",R1224/C1224)</f>
        <v>1</v>
      </c>
      <c r="N1224" s="2">
        <f t="shared" ref="N1224" si="363">IF(C1224=0,"-",S1224/C1224)</f>
        <v>0</v>
      </c>
      <c r="O1224" s="2">
        <f t="shared" ref="O1224" si="364">IF(C1224=0,"-",(1-K1224-L1224-M1224-N1224))</f>
        <v>0</v>
      </c>
      <c r="P1224" s="1">
        <v>0</v>
      </c>
      <c r="Q1224" s="1"/>
      <c r="R1224" s="1">
        <v>2</v>
      </c>
      <c r="S1224" s="1">
        <v>0</v>
      </c>
      <c r="T1224" s="1"/>
      <c r="U1224" s="1"/>
      <c r="W1224" s="184">
        <v>0</v>
      </c>
      <c r="Y1224" s="1">
        <v>0</v>
      </c>
      <c r="Z1224" s="1">
        <v>0</v>
      </c>
      <c r="AA1224" s="184">
        <v>0</v>
      </c>
      <c r="AB1224" s="184">
        <v>0</v>
      </c>
      <c r="AC1224" s="184">
        <v>0</v>
      </c>
      <c r="AI1224" s="184" t="str">
        <f t="shared" ref="AI1224" si="365">A1224</f>
        <v>Pinkham's</v>
      </c>
      <c r="AJ1224" s="184" t="s">
        <v>1943</v>
      </c>
      <c r="AK1224" s="184">
        <v>2</v>
      </c>
      <c r="AL1224" s="7"/>
      <c r="AN1224" s="98">
        <v>33</v>
      </c>
      <c r="AO1224" s="186">
        <v>7</v>
      </c>
      <c r="AP1224" s="100">
        <v>155</v>
      </c>
      <c r="AQ1224" s="109">
        <v>61620</v>
      </c>
      <c r="AR1224" s="107">
        <f t="shared" ref="AR1224" si="366">AN1224*1000+AO1224</f>
        <v>33007</v>
      </c>
      <c r="AS1224" s="55" t="s">
        <v>2072</v>
      </c>
      <c r="AT1224" s="110">
        <f t="shared" ref="AT1224" si="367">AN1224*100000+AQ1224</f>
        <v>3361620</v>
      </c>
      <c r="BA1224" s="7">
        <f t="shared" ref="BA1224" si="368">IF(D1224=1,1,0)</f>
        <v>0</v>
      </c>
      <c r="BB1224" s="7">
        <f t="shared" ref="BB1224" si="369">IF(E1224=1,1,0)</f>
        <v>0</v>
      </c>
      <c r="BC1224" s="7">
        <f t="shared" ref="BC1224" si="370">IF(F1224=1,1,0)</f>
        <v>1</v>
      </c>
      <c r="BD1224" s="7">
        <f t="shared" ref="BD1224" si="371">IF(G1224=1,1,0)</f>
        <v>0</v>
      </c>
      <c r="BE1224" s="7">
        <f t="shared" ref="BE1224" si="372">IF(RANK(T1224,P1224:V1224)=1,1,0)</f>
        <v>0</v>
      </c>
      <c r="BF1224" s="118"/>
      <c r="BG1224" s="1"/>
      <c r="BH1224" s="1"/>
      <c r="BI1224" s="118"/>
      <c r="BJ1224" s="118"/>
      <c r="BM1224" s="184">
        <v>0</v>
      </c>
      <c r="BN1224" s="184">
        <v>0</v>
      </c>
      <c r="BP1224" s="184">
        <v>0</v>
      </c>
      <c r="BQ1224" s="184">
        <v>0</v>
      </c>
      <c r="BR1224" s="184">
        <v>0</v>
      </c>
      <c r="BS1224" s="184">
        <v>0</v>
      </c>
      <c r="BT1224" s="184">
        <v>0</v>
      </c>
      <c r="BV1224" s="184">
        <v>0</v>
      </c>
      <c r="BW1224" s="184">
        <v>0</v>
      </c>
      <c r="BY1224" s="184">
        <v>0</v>
      </c>
      <c r="BZ1224" s="184">
        <v>0</v>
      </c>
      <c r="CA1224" s="184">
        <v>0</v>
      </c>
      <c r="CB1224" s="184">
        <v>0</v>
      </c>
      <c r="CC1224" s="184">
        <v>0</v>
      </c>
      <c r="CD1224" s="184">
        <v>0</v>
      </c>
      <c r="CE1224" s="184">
        <v>0</v>
      </c>
      <c r="CG1224" s="184">
        <v>0</v>
      </c>
      <c r="CH1224" s="184">
        <v>0</v>
      </c>
      <c r="CI1224" s="184">
        <v>0</v>
      </c>
      <c r="CJ1224" s="184">
        <v>0</v>
      </c>
      <c r="CK1224" s="184">
        <v>0</v>
      </c>
    </row>
    <row r="1225" spans="1:89" hidden="1" outlineLevel="1">
      <c r="A1225" t="s">
        <v>527</v>
      </c>
      <c r="B1225" s="9" t="s">
        <v>3141</v>
      </c>
      <c r="C1225" s="1">
        <f t="shared" si="349"/>
        <v>84</v>
      </c>
      <c r="D1225" s="7">
        <f t="shared" si="333"/>
        <v>2</v>
      </c>
      <c r="E1225" s="7">
        <f t="shared" si="334"/>
        <v>5</v>
      </c>
      <c r="F1225" s="7">
        <f t="shared" si="335"/>
        <v>1</v>
      </c>
      <c r="G1225" s="7">
        <f t="shared" si="352"/>
        <v>3</v>
      </c>
      <c r="H1225" s="49">
        <f t="shared" si="336"/>
        <v>32</v>
      </c>
      <c r="I1225" s="178">
        <f t="shared" si="337"/>
        <v>0.38095238095238093</v>
      </c>
      <c r="J1225" s="8"/>
      <c r="K1225" s="2">
        <f t="shared" si="338"/>
        <v>0.29761904761904762</v>
      </c>
      <c r="L1225" s="2">
        <f t="shared" si="339"/>
        <v>0</v>
      </c>
      <c r="M1225" s="2">
        <f t="shared" si="340"/>
        <v>0.6785714285714286</v>
      </c>
      <c r="N1225" s="2">
        <f t="shared" si="343"/>
        <v>1.1904761904761904E-2</v>
      </c>
      <c r="O1225" s="2">
        <f t="shared" si="344"/>
        <v>1.1904761904761821E-2</v>
      </c>
      <c r="P1225" s="1">
        <v>25</v>
      </c>
      <c r="Q1225" s="1"/>
      <c r="R1225" s="1">
        <v>57</v>
      </c>
      <c r="S1225" s="1">
        <v>1</v>
      </c>
      <c r="T1225" s="1"/>
      <c r="U1225" s="1"/>
      <c r="W1225" s="184">
        <v>0</v>
      </c>
      <c r="X1225" s="184"/>
      <c r="Y1225" s="1">
        <v>1</v>
      </c>
      <c r="Z1225" s="1">
        <f t="shared" si="345"/>
        <v>0</v>
      </c>
      <c r="AA1225" s="184">
        <v>0</v>
      </c>
      <c r="AB1225" s="184">
        <v>0</v>
      </c>
      <c r="AC1225" s="184">
        <v>0</v>
      </c>
      <c r="AD1225" s="154"/>
      <c r="AI1225" t="str">
        <f t="shared" si="351"/>
        <v>Pittsburg</v>
      </c>
      <c r="AJ1225" t="s">
        <v>1943</v>
      </c>
      <c r="AK1225" s="174">
        <v>2</v>
      </c>
      <c r="AL1225" s="7"/>
      <c r="AN1225" s="98">
        <v>33</v>
      </c>
      <c r="AO1225" s="100">
        <v>7</v>
      </c>
      <c r="AP1225" s="100">
        <v>160</v>
      </c>
      <c r="AQ1225" s="107">
        <v>61780</v>
      </c>
      <c r="AR1225" s="107">
        <f t="shared" si="341"/>
        <v>33007</v>
      </c>
      <c r="AS1225" t="s">
        <v>1726</v>
      </c>
      <c r="AT1225" s="110">
        <f t="shared" si="342"/>
        <v>3361780</v>
      </c>
      <c r="AW1225">
        <v>291.35000000000002</v>
      </c>
      <c r="AX1225">
        <v>9.0500000000000007</v>
      </c>
      <c r="AY1225">
        <v>282.3</v>
      </c>
      <c r="BA1225" s="7">
        <f t="shared" si="346"/>
        <v>0</v>
      </c>
      <c r="BB1225" s="7">
        <f t="shared" si="347"/>
        <v>0</v>
      </c>
      <c r="BC1225" s="7">
        <f t="shared" si="348"/>
        <v>1</v>
      </c>
      <c r="BD1225" s="7">
        <f t="shared" si="348"/>
        <v>0</v>
      </c>
      <c r="BE1225" s="7" t="e">
        <f t="shared" si="350"/>
        <v>#N/A</v>
      </c>
      <c r="BF1225" s="118"/>
      <c r="BI1225" s="118"/>
      <c r="BJ1225" s="118"/>
      <c r="BK1225" s="168"/>
      <c r="BM1225">
        <v>0</v>
      </c>
      <c r="BN1225">
        <v>0</v>
      </c>
      <c r="BP1225">
        <v>0</v>
      </c>
      <c r="BQ1225">
        <v>0</v>
      </c>
      <c r="BR1225">
        <v>0</v>
      </c>
      <c r="BS1225">
        <v>0</v>
      </c>
      <c r="BT1225">
        <v>0</v>
      </c>
      <c r="BV1225">
        <v>0</v>
      </c>
      <c r="BW1225">
        <v>0</v>
      </c>
      <c r="BY1225">
        <v>0</v>
      </c>
      <c r="BZ1225">
        <v>0</v>
      </c>
      <c r="CA1225">
        <v>0</v>
      </c>
      <c r="CB1225">
        <v>0</v>
      </c>
      <c r="CC1225">
        <v>0</v>
      </c>
      <c r="CD1225">
        <v>0</v>
      </c>
      <c r="CE1225">
        <v>0</v>
      </c>
      <c r="CG1225">
        <v>0</v>
      </c>
      <c r="CH1225">
        <v>0</v>
      </c>
      <c r="CI1225">
        <v>0</v>
      </c>
      <c r="CJ1225">
        <v>0</v>
      </c>
      <c r="CK1225">
        <v>0</v>
      </c>
    </row>
    <row r="1226" spans="1:89" hidden="1" outlineLevel="1">
      <c r="A1226" t="s">
        <v>2447</v>
      </c>
      <c r="B1226" s="9" t="s">
        <v>3141</v>
      </c>
      <c r="C1226" s="1">
        <f t="shared" si="349"/>
        <v>552</v>
      </c>
      <c r="D1226" s="7">
        <f t="shared" si="333"/>
        <v>2</v>
      </c>
      <c r="E1226" s="7">
        <f t="shared" si="334"/>
        <v>6</v>
      </c>
      <c r="F1226" s="7">
        <f t="shared" si="335"/>
        <v>1</v>
      </c>
      <c r="G1226" s="7">
        <f t="shared" si="352"/>
        <v>0</v>
      </c>
      <c r="H1226" s="49">
        <f t="shared" si="336"/>
        <v>176</v>
      </c>
      <c r="I1226" s="178">
        <f t="shared" si="337"/>
        <v>0.3188405797101449</v>
      </c>
      <c r="J1226" s="8"/>
      <c r="K1226" s="2">
        <f t="shared" si="338"/>
        <v>0.33152173913043476</v>
      </c>
      <c r="L1226" s="2">
        <f t="shared" si="339"/>
        <v>0</v>
      </c>
      <c r="M1226" s="2">
        <f t="shared" si="340"/>
        <v>0.65036231884057971</v>
      </c>
      <c r="N1226" s="2">
        <f t="shared" si="343"/>
        <v>0</v>
      </c>
      <c r="O1226" s="2">
        <f t="shared" si="344"/>
        <v>1.8115942028985477E-2</v>
      </c>
      <c r="P1226" s="1">
        <v>183</v>
      </c>
      <c r="Q1226" s="1"/>
      <c r="R1226" s="1">
        <v>359</v>
      </c>
      <c r="S1226" s="1">
        <v>0</v>
      </c>
      <c r="T1226" s="1"/>
      <c r="U1226" s="1"/>
      <c r="W1226" s="184">
        <v>1</v>
      </c>
      <c r="X1226" s="184"/>
      <c r="Y1226" s="1">
        <v>4</v>
      </c>
      <c r="Z1226" s="1">
        <f t="shared" si="345"/>
        <v>5</v>
      </c>
      <c r="AA1226" s="184">
        <v>0</v>
      </c>
      <c r="AB1226" s="184">
        <v>0</v>
      </c>
      <c r="AC1226" s="184">
        <v>0</v>
      </c>
      <c r="AD1226" s="154"/>
      <c r="AI1226" t="str">
        <f t="shared" si="351"/>
        <v>Pittsfield</v>
      </c>
      <c r="AJ1226" t="s">
        <v>1658</v>
      </c>
      <c r="AK1226" s="174">
        <v>2</v>
      </c>
      <c r="AL1226" s="7"/>
      <c r="AN1226" s="98">
        <v>33</v>
      </c>
      <c r="AO1226" s="100">
        <v>13</v>
      </c>
      <c r="AP1226" s="100">
        <v>110</v>
      </c>
      <c r="AQ1226" s="107">
        <v>61940</v>
      </c>
      <c r="AR1226" s="107">
        <f t="shared" si="341"/>
        <v>33013</v>
      </c>
      <c r="AS1226" t="s">
        <v>1726</v>
      </c>
      <c r="AT1226" s="110">
        <f t="shared" si="342"/>
        <v>3361940</v>
      </c>
      <c r="AW1226">
        <v>23.87</v>
      </c>
      <c r="AX1226">
        <v>0.3</v>
      </c>
      <c r="AY1226">
        <v>23.57</v>
      </c>
      <c r="BA1226" s="7">
        <f t="shared" si="346"/>
        <v>0</v>
      </c>
      <c r="BB1226" s="7">
        <f t="shared" si="347"/>
        <v>0</v>
      </c>
      <c r="BC1226" s="7">
        <f t="shared" si="348"/>
        <v>1</v>
      </c>
      <c r="BD1226" s="7">
        <f t="shared" si="348"/>
        <v>0</v>
      </c>
      <c r="BE1226" s="7">
        <f t="shared" si="350"/>
        <v>0</v>
      </c>
      <c r="BF1226" s="118"/>
      <c r="BI1226" s="118"/>
      <c r="BJ1226" s="118"/>
      <c r="BK1226" s="168"/>
      <c r="BM1226">
        <v>0</v>
      </c>
      <c r="BN1226">
        <v>0</v>
      </c>
      <c r="BP1226">
        <v>0</v>
      </c>
      <c r="BQ1226">
        <v>1</v>
      </c>
      <c r="BR1226">
        <v>1</v>
      </c>
      <c r="BS1226">
        <v>0</v>
      </c>
      <c r="BT1226">
        <v>0</v>
      </c>
      <c r="BV1226">
        <v>0</v>
      </c>
      <c r="BW1226">
        <v>0</v>
      </c>
      <c r="BY1226">
        <v>0</v>
      </c>
      <c r="BZ1226">
        <v>0</v>
      </c>
      <c r="CA1226">
        <v>0</v>
      </c>
      <c r="CB1226">
        <v>0</v>
      </c>
      <c r="CC1226">
        <v>1</v>
      </c>
      <c r="CD1226">
        <v>0</v>
      </c>
      <c r="CE1226">
        <v>0</v>
      </c>
      <c r="CG1226">
        <v>2</v>
      </c>
      <c r="CH1226">
        <v>0</v>
      </c>
      <c r="CI1226">
        <v>0</v>
      </c>
      <c r="CJ1226">
        <v>0</v>
      </c>
      <c r="CK1226">
        <v>0</v>
      </c>
    </row>
    <row r="1227" spans="1:89" hidden="1" outlineLevel="1">
      <c r="A1227" t="s">
        <v>2671</v>
      </c>
      <c r="B1227" s="9" t="s">
        <v>3141</v>
      </c>
      <c r="C1227" s="1">
        <f t="shared" si="349"/>
        <v>778</v>
      </c>
      <c r="D1227" s="7">
        <f t="shared" si="333"/>
        <v>2</v>
      </c>
      <c r="E1227" s="7">
        <f t="shared" si="334"/>
        <v>6</v>
      </c>
      <c r="F1227" s="7">
        <f t="shared" si="335"/>
        <v>1</v>
      </c>
      <c r="G1227" s="7">
        <f t="shared" si="352"/>
        <v>4</v>
      </c>
      <c r="H1227" s="49">
        <f t="shared" si="336"/>
        <v>346</v>
      </c>
      <c r="I1227" s="178">
        <f t="shared" si="337"/>
        <v>0.44473007712082263</v>
      </c>
      <c r="J1227" s="8"/>
      <c r="K1227" s="2">
        <f t="shared" si="338"/>
        <v>0.27120822622107971</v>
      </c>
      <c r="L1227" s="2">
        <f t="shared" si="339"/>
        <v>0</v>
      </c>
      <c r="M1227" s="2">
        <f t="shared" si="340"/>
        <v>0.71593830334190234</v>
      </c>
      <c r="N1227" s="2">
        <f t="shared" si="343"/>
        <v>5.1413881748071976E-3</v>
      </c>
      <c r="O1227" s="2">
        <f t="shared" si="344"/>
        <v>7.7120822622107022E-3</v>
      </c>
      <c r="P1227" s="1">
        <v>211</v>
      </c>
      <c r="Q1227" s="1"/>
      <c r="R1227" s="1">
        <v>557</v>
      </c>
      <c r="S1227" s="1">
        <v>4</v>
      </c>
      <c r="T1227" s="1"/>
      <c r="U1227" s="1"/>
      <c r="W1227" s="184">
        <v>0</v>
      </c>
      <c r="X1227" s="184"/>
      <c r="Y1227" s="1">
        <v>5</v>
      </c>
      <c r="Z1227" s="1">
        <f t="shared" si="345"/>
        <v>1</v>
      </c>
      <c r="AA1227" s="184">
        <v>0</v>
      </c>
      <c r="AB1227" s="184">
        <v>0</v>
      </c>
      <c r="AC1227" s="184">
        <v>0</v>
      </c>
      <c r="AD1227" s="154"/>
      <c r="AI1227" t="str">
        <f t="shared" si="351"/>
        <v>Plainfield</v>
      </c>
      <c r="AJ1227" t="s">
        <v>165</v>
      </c>
      <c r="AK1227" s="174">
        <v>2</v>
      </c>
      <c r="AL1227" s="7"/>
      <c r="AN1227" s="98">
        <v>33</v>
      </c>
      <c r="AO1227" s="100">
        <v>19</v>
      </c>
      <c r="AP1227" s="100">
        <v>55</v>
      </c>
      <c r="AQ1227" s="107">
        <v>62340</v>
      </c>
      <c r="AR1227" s="107">
        <f t="shared" si="341"/>
        <v>33019</v>
      </c>
      <c r="AS1227" t="s">
        <v>1726</v>
      </c>
      <c r="AT1227" s="110">
        <f t="shared" si="342"/>
        <v>3362340</v>
      </c>
      <c r="AW1227">
        <v>52.91</v>
      </c>
      <c r="AX1227">
        <v>0.75</v>
      </c>
      <c r="AY1227">
        <v>52.16</v>
      </c>
      <c r="BA1227" s="7">
        <f t="shared" si="346"/>
        <v>0</v>
      </c>
      <c r="BB1227" s="7">
        <f t="shared" si="347"/>
        <v>0</v>
      </c>
      <c r="BC1227" s="7">
        <f t="shared" si="348"/>
        <v>1</v>
      </c>
      <c r="BD1227" s="7">
        <f t="shared" si="348"/>
        <v>0</v>
      </c>
      <c r="BE1227" s="7" t="e">
        <f t="shared" si="350"/>
        <v>#N/A</v>
      </c>
      <c r="BF1227" s="118"/>
      <c r="BI1227" s="118"/>
      <c r="BJ1227" s="118"/>
      <c r="BK1227" s="168"/>
      <c r="BM1227">
        <v>0</v>
      </c>
      <c r="BN1227">
        <v>0</v>
      </c>
      <c r="BP1227">
        <v>0</v>
      </c>
      <c r="BQ1227">
        <v>0</v>
      </c>
      <c r="BR1227">
        <v>0</v>
      </c>
      <c r="BS1227">
        <v>0</v>
      </c>
      <c r="BT1227">
        <v>0</v>
      </c>
      <c r="BV1227">
        <v>0</v>
      </c>
      <c r="BW1227">
        <v>0</v>
      </c>
      <c r="BY1227">
        <v>0</v>
      </c>
      <c r="BZ1227">
        <v>0</v>
      </c>
      <c r="CA1227">
        <v>0</v>
      </c>
      <c r="CB1227">
        <v>0</v>
      </c>
      <c r="CC1227">
        <v>0</v>
      </c>
      <c r="CD1227">
        <v>0</v>
      </c>
      <c r="CE1227">
        <v>0</v>
      </c>
      <c r="CG1227">
        <v>0</v>
      </c>
      <c r="CH1227">
        <v>1</v>
      </c>
      <c r="CI1227">
        <v>0</v>
      </c>
      <c r="CJ1227">
        <v>0</v>
      </c>
      <c r="CK1227">
        <v>0</v>
      </c>
    </row>
    <row r="1228" spans="1:89" hidden="1" outlineLevel="1">
      <c r="A1228" t="s">
        <v>2128</v>
      </c>
      <c r="B1228" s="9" t="s">
        <v>3141</v>
      </c>
      <c r="C1228" s="1">
        <f t="shared" si="349"/>
        <v>1103</v>
      </c>
      <c r="D1228" s="7">
        <f t="shared" si="333"/>
        <v>2</v>
      </c>
      <c r="E1228" s="7">
        <f t="shared" si="334"/>
        <v>7</v>
      </c>
      <c r="F1228" s="7">
        <f t="shared" si="335"/>
        <v>1</v>
      </c>
      <c r="G1228" s="7">
        <f t="shared" si="352"/>
        <v>5</v>
      </c>
      <c r="H1228" s="49">
        <f t="shared" si="336"/>
        <v>232</v>
      </c>
      <c r="I1228" s="178">
        <f t="shared" si="337"/>
        <v>0.21033544877606528</v>
      </c>
      <c r="J1228" s="8"/>
      <c r="K1228" s="2">
        <f t="shared" si="338"/>
        <v>0.3771532184950136</v>
      </c>
      <c r="L1228" s="2">
        <f t="shared" si="339"/>
        <v>0</v>
      </c>
      <c r="M1228" s="2">
        <f t="shared" si="340"/>
        <v>0.58748866727107885</v>
      </c>
      <c r="N1228" s="2">
        <f t="shared" si="343"/>
        <v>9.0661831368993653E-4</v>
      </c>
      <c r="O1228" s="2">
        <f t="shared" si="344"/>
        <v>3.4451495920217623E-2</v>
      </c>
      <c r="P1228" s="1">
        <v>416</v>
      </c>
      <c r="Q1228" s="1"/>
      <c r="R1228" s="1">
        <v>648</v>
      </c>
      <c r="S1228" s="1">
        <v>1</v>
      </c>
      <c r="T1228" s="1"/>
      <c r="U1228" s="1"/>
      <c r="W1228" s="184">
        <v>0</v>
      </c>
      <c r="X1228" s="184"/>
      <c r="Y1228" s="1">
        <v>31</v>
      </c>
      <c r="Z1228" s="1">
        <f t="shared" si="345"/>
        <v>6</v>
      </c>
      <c r="AA1228" s="184">
        <v>0</v>
      </c>
      <c r="AB1228" s="184">
        <v>0</v>
      </c>
      <c r="AC1228" s="184">
        <v>1</v>
      </c>
      <c r="AD1228" s="154"/>
      <c r="AI1228" t="str">
        <f t="shared" si="351"/>
        <v>Plaistow</v>
      </c>
      <c r="AJ1228" t="s">
        <v>3034</v>
      </c>
      <c r="AK1228" s="174">
        <v>1</v>
      </c>
      <c r="AL1228" s="7"/>
      <c r="AN1228" s="98">
        <v>33</v>
      </c>
      <c r="AO1228" s="100">
        <v>15</v>
      </c>
      <c r="AP1228" s="100">
        <v>140</v>
      </c>
      <c r="AQ1228" s="107">
        <v>62500</v>
      </c>
      <c r="AR1228" s="107">
        <f t="shared" si="341"/>
        <v>33015</v>
      </c>
      <c r="AS1228" t="s">
        <v>1726</v>
      </c>
      <c r="AT1228" s="110">
        <f t="shared" si="342"/>
        <v>3362500</v>
      </c>
      <c r="AW1228">
        <v>10.64</v>
      </c>
      <c r="AX1228">
        <v>0.01</v>
      </c>
      <c r="AY1228">
        <v>10.63</v>
      </c>
      <c r="BA1228" s="7">
        <f t="shared" si="346"/>
        <v>0</v>
      </c>
      <c r="BB1228" s="7">
        <f t="shared" si="347"/>
        <v>0</v>
      </c>
      <c r="BC1228" s="7">
        <f t="shared" si="348"/>
        <v>1</v>
      </c>
      <c r="BD1228" s="7">
        <f t="shared" si="348"/>
        <v>0</v>
      </c>
      <c r="BE1228" s="7" t="e">
        <f t="shared" si="350"/>
        <v>#N/A</v>
      </c>
      <c r="BF1228" s="118"/>
      <c r="BI1228" s="118"/>
      <c r="BJ1228" s="118"/>
      <c r="BK1228" s="168"/>
      <c r="BM1228">
        <v>0</v>
      </c>
      <c r="BN1228">
        <v>0</v>
      </c>
      <c r="BP1228">
        <v>0</v>
      </c>
      <c r="BQ1228">
        <v>0</v>
      </c>
      <c r="BR1228">
        <v>0</v>
      </c>
      <c r="BS1228">
        <v>0</v>
      </c>
      <c r="BT1228">
        <v>0</v>
      </c>
      <c r="BV1228">
        <v>0</v>
      </c>
      <c r="BW1228">
        <v>0</v>
      </c>
      <c r="BY1228">
        <v>0</v>
      </c>
      <c r="BZ1228">
        <v>0</v>
      </c>
      <c r="CA1228">
        <v>0</v>
      </c>
      <c r="CB1228">
        <v>0</v>
      </c>
      <c r="CC1228">
        <v>2</v>
      </c>
      <c r="CD1228">
        <v>0</v>
      </c>
      <c r="CE1228">
        <v>0</v>
      </c>
      <c r="CG1228">
        <v>2</v>
      </c>
      <c r="CH1228">
        <v>2</v>
      </c>
      <c r="CI1228">
        <v>0</v>
      </c>
      <c r="CJ1228">
        <v>0</v>
      </c>
      <c r="CK1228">
        <v>0</v>
      </c>
    </row>
    <row r="1229" spans="1:89" hidden="1" outlineLevel="1">
      <c r="A1229" t="s">
        <v>1803</v>
      </c>
      <c r="B1229" s="9" t="s">
        <v>3141</v>
      </c>
      <c r="C1229" s="1">
        <f t="shared" si="349"/>
        <v>1677</v>
      </c>
      <c r="D1229" s="7">
        <f t="shared" si="333"/>
        <v>2</v>
      </c>
      <c r="E1229" s="7">
        <f t="shared" si="334"/>
        <v>5</v>
      </c>
      <c r="F1229" s="7">
        <f t="shared" si="335"/>
        <v>1</v>
      </c>
      <c r="G1229" s="7">
        <f t="shared" si="352"/>
        <v>0</v>
      </c>
      <c r="H1229" s="49">
        <f t="shared" si="336"/>
        <v>978</v>
      </c>
      <c r="I1229" s="178">
        <f t="shared" si="337"/>
        <v>0.5831842576028623</v>
      </c>
      <c r="J1229" s="8"/>
      <c r="K1229" s="2">
        <f t="shared" si="338"/>
        <v>0.20274299344066785</v>
      </c>
      <c r="L1229" s="2">
        <f t="shared" si="339"/>
        <v>0</v>
      </c>
      <c r="M1229" s="2">
        <f t="shared" si="340"/>
        <v>0.78592725104353012</v>
      </c>
      <c r="N1229" s="2">
        <f t="shared" si="343"/>
        <v>0</v>
      </c>
      <c r="O1229" s="2">
        <f t="shared" si="344"/>
        <v>1.1329755515802065E-2</v>
      </c>
      <c r="P1229" s="1">
        <v>340</v>
      </c>
      <c r="Q1229" s="1"/>
      <c r="R1229" s="1">
        <v>1318</v>
      </c>
      <c r="S1229" s="1">
        <v>0</v>
      </c>
      <c r="T1229" s="1"/>
      <c r="U1229" s="1"/>
      <c r="W1229" s="184">
        <v>0</v>
      </c>
      <c r="X1229" s="184"/>
      <c r="Y1229" s="1">
        <v>13</v>
      </c>
      <c r="Z1229" s="1">
        <f t="shared" si="345"/>
        <v>6</v>
      </c>
      <c r="AA1229" s="184">
        <v>0</v>
      </c>
      <c r="AB1229" s="184">
        <v>0</v>
      </c>
      <c r="AC1229" s="184">
        <v>0</v>
      </c>
      <c r="AD1229" s="154"/>
      <c r="AI1229" t="str">
        <f t="shared" si="351"/>
        <v>Plymouth</v>
      </c>
      <c r="AJ1229" t="s">
        <v>933</v>
      </c>
      <c r="AK1229" s="174">
        <v>2</v>
      </c>
      <c r="AL1229" s="7"/>
      <c r="AN1229" s="98">
        <v>33</v>
      </c>
      <c r="AO1229" s="100">
        <v>9</v>
      </c>
      <c r="AP1229" s="100">
        <v>160</v>
      </c>
      <c r="AQ1229" s="107">
        <v>62660</v>
      </c>
      <c r="AR1229" s="107">
        <f t="shared" si="341"/>
        <v>33009</v>
      </c>
      <c r="AS1229" t="s">
        <v>1726</v>
      </c>
      <c r="AT1229" s="110">
        <f t="shared" si="342"/>
        <v>3362660</v>
      </c>
      <c r="AW1229">
        <v>28.74</v>
      </c>
      <c r="AX1229">
        <v>0.35</v>
      </c>
      <c r="AY1229">
        <v>28.39</v>
      </c>
      <c r="BA1229" s="7">
        <f t="shared" si="346"/>
        <v>0</v>
      </c>
      <c r="BB1229" s="7">
        <f t="shared" si="347"/>
        <v>0</v>
      </c>
      <c r="BC1229" s="7">
        <f t="shared" si="348"/>
        <v>1</v>
      </c>
      <c r="BD1229" s="7">
        <f t="shared" si="348"/>
        <v>0</v>
      </c>
      <c r="BE1229" s="7">
        <f t="shared" si="350"/>
        <v>0</v>
      </c>
      <c r="BF1229" s="118"/>
      <c r="BI1229" s="118"/>
      <c r="BJ1229" s="118"/>
      <c r="BK1229" s="168"/>
      <c r="BM1229">
        <v>0</v>
      </c>
      <c r="BN1229">
        <v>1</v>
      </c>
      <c r="BP1229">
        <v>0</v>
      </c>
      <c r="BQ1229">
        <v>0</v>
      </c>
      <c r="BR1229">
        <v>0</v>
      </c>
      <c r="BS1229">
        <v>0</v>
      </c>
      <c r="BT1229">
        <v>0</v>
      </c>
      <c r="BV1229">
        <v>1</v>
      </c>
      <c r="BW1229">
        <v>0</v>
      </c>
      <c r="BY1229">
        <v>0</v>
      </c>
      <c r="BZ1229">
        <v>0</v>
      </c>
      <c r="CA1229">
        <v>0</v>
      </c>
      <c r="CB1229">
        <v>0</v>
      </c>
      <c r="CC1229">
        <v>1</v>
      </c>
      <c r="CD1229">
        <v>0</v>
      </c>
      <c r="CE1229">
        <v>0</v>
      </c>
      <c r="CG1229">
        <v>1</v>
      </c>
      <c r="CH1229">
        <v>2</v>
      </c>
      <c r="CI1229">
        <v>0</v>
      </c>
      <c r="CJ1229">
        <v>0</v>
      </c>
      <c r="CK1229">
        <v>0</v>
      </c>
    </row>
    <row r="1230" spans="1:89" hidden="1" outlineLevel="1">
      <c r="A1230" t="s">
        <v>3075</v>
      </c>
      <c r="B1230" s="9" t="s">
        <v>3141</v>
      </c>
      <c r="C1230" s="1">
        <f t="shared" si="349"/>
        <v>6407</v>
      </c>
      <c r="D1230" s="7">
        <f t="shared" si="333"/>
        <v>2</v>
      </c>
      <c r="E1230" s="7">
        <f t="shared" si="334"/>
        <v>8</v>
      </c>
      <c r="F1230" s="7">
        <f t="shared" si="335"/>
        <v>1</v>
      </c>
      <c r="G1230" s="7">
        <f t="shared" si="352"/>
        <v>5</v>
      </c>
      <c r="H1230" s="49">
        <f t="shared" si="336"/>
        <v>821</v>
      </c>
      <c r="I1230" s="178">
        <f t="shared" si="337"/>
        <v>0.12814109567660373</v>
      </c>
      <c r="J1230" s="8"/>
      <c r="K1230" s="2">
        <f t="shared" si="338"/>
        <v>0.42937412205400344</v>
      </c>
      <c r="L1230" s="2">
        <f t="shared" si="339"/>
        <v>0</v>
      </c>
      <c r="M1230" s="2">
        <f t="shared" si="340"/>
        <v>0.55751521773060719</v>
      </c>
      <c r="N1230" s="2">
        <f t="shared" si="343"/>
        <v>1.404713594506009E-3</v>
      </c>
      <c r="O1230" s="2">
        <f t="shared" si="344"/>
        <v>1.1705946620883305E-2</v>
      </c>
      <c r="P1230" s="1">
        <v>2751</v>
      </c>
      <c r="Q1230" s="1"/>
      <c r="R1230" s="1">
        <v>3572</v>
      </c>
      <c r="S1230" s="1">
        <v>9</v>
      </c>
      <c r="T1230" s="1"/>
      <c r="U1230" s="1"/>
      <c r="W1230" s="184">
        <v>0</v>
      </c>
      <c r="X1230" s="184"/>
      <c r="Y1230" s="1">
        <v>58</v>
      </c>
      <c r="Z1230" s="1">
        <f t="shared" si="345"/>
        <v>12</v>
      </c>
      <c r="AA1230" s="184">
        <v>0</v>
      </c>
      <c r="AB1230" s="184">
        <v>2</v>
      </c>
      <c r="AC1230" s="184">
        <v>3</v>
      </c>
      <c r="AD1230" s="154"/>
      <c r="AI1230" t="str">
        <f t="shared" si="351"/>
        <v>Portsmouth</v>
      </c>
      <c r="AJ1230" t="s">
        <v>3034</v>
      </c>
      <c r="AK1230" s="174">
        <v>1</v>
      </c>
      <c r="AL1230" s="7"/>
      <c r="AN1230" s="98">
        <v>33</v>
      </c>
      <c r="AO1230" s="100">
        <v>15</v>
      </c>
      <c r="AP1230" s="100">
        <v>145</v>
      </c>
      <c r="AQ1230" s="107">
        <v>62900</v>
      </c>
      <c r="AR1230" s="107">
        <f t="shared" si="341"/>
        <v>33015</v>
      </c>
      <c r="AS1230" t="s">
        <v>1037</v>
      </c>
      <c r="AT1230" s="110">
        <f t="shared" si="342"/>
        <v>3362900</v>
      </c>
      <c r="AW1230">
        <v>16.79</v>
      </c>
      <c r="AX1230">
        <v>1.18</v>
      </c>
      <c r="AY1230">
        <v>15.61</v>
      </c>
      <c r="BA1230" s="7">
        <f t="shared" si="346"/>
        <v>0</v>
      </c>
      <c r="BB1230" s="7">
        <f t="shared" si="347"/>
        <v>0</v>
      </c>
      <c r="BC1230" s="7">
        <f t="shared" si="348"/>
        <v>1</v>
      </c>
      <c r="BD1230" s="7">
        <f t="shared" si="348"/>
        <v>0</v>
      </c>
      <c r="BE1230" s="7" t="e">
        <f t="shared" si="350"/>
        <v>#N/A</v>
      </c>
      <c r="BF1230" s="118"/>
      <c r="BI1230" s="118"/>
      <c r="BJ1230" s="118"/>
      <c r="BK1230" s="168"/>
      <c r="BM1230">
        <v>1</v>
      </c>
      <c r="BN1230">
        <v>3</v>
      </c>
      <c r="BP1230">
        <v>0</v>
      </c>
      <c r="BQ1230">
        <v>0</v>
      </c>
      <c r="BR1230">
        <v>0</v>
      </c>
      <c r="BS1230">
        <v>0</v>
      </c>
      <c r="BT1230">
        <v>0</v>
      </c>
      <c r="BV1230">
        <v>0</v>
      </c>
      <c r="BW1230">
        <v>0</v>
      </c>
      <c r="BY1230">
        <v>0</v>
      </c>
      <c r="BZ1230">
        <v>1</v>
      </c>
      <c r="CA1230">
        <v>0</v>
      </c>
      <c r="CB1230">
        <v>0</v>
      </c>
      <c r="CC1230">
        <v>1</v>
      </c>
      <c r="CD1230">
        <v>0</v>
      </c>
      <c r="CE1230">
        <v>0</v>
      </c>
      <c r="CG1230">
        <v>4</v>
      </c>
      <c r="CH1230">
        <v>2</v>
      </c>
      <c r="CI1230">
        <v>0</v>
      </c>
      <c r="CJ1230">
        <v>0</v>
      </c>
      <c r="CK1230">
        <v>0</v>
      </c>
    </row>
    <row r="1231" spans="1:89" hidden="1" outlineLevel="1">
      <c r="A1231" t="s">
        <v>981</v>
      </c>
      <c r="B1231" s="9" t="s">
        <v>3141</v>
      </c>
      <c r="C1231" s="1">
        <f t="shared" si="349"/>
        <v>121</v>
      </c>
      <c r="D1231" s="7">
        <f t="shared" si="333"/>
        <v>2</v>
      </c>
      <c r="E1231" s="7">
        <f t="shared" si="334"/>
        <v>3</v>
      </c>
      <c r="F1231" s="7">
        <f t="shared" si="335"/>
        <v>1</v>
      </c>
      <c r="G1231" s="7">
        <f t="shared" si="352"/>
        <v>0</v>
      </c>
      <c r="H1231" s="49">
        <f t="shared" si="336"/>
        <v>43</v>
      </c>
      <c r="I1231" s="178">
        <f t="shared" si="337"/>
        <v>0.35537190082644626</v>
      </c>
      <c r="J1231" s="8"/>
      <c r="K1231" s="2">
        <f t="shared" si="338"/>
        <v>0.32231404958677684</v>
      </c>
      <c r="L1231" s="2">
        <f t="shared" si="339"/>
        <v>0</v>
      </c>
      <c r="M1231" s="2">
        <f t="shared" si="340"/>
        <v>0.6776859504132231</v>
      </c>
      <c r="N1231" s="2">
        <f t="shared" si="343"/>
        <v>0</v>
      </c>
      <c r="O1231" s="2">
        <f t="shared" si="344"/>
        <v>0</v>
      </c>
      <c r="P1231" s="1">
        <v>39</v>
      </c>
      <c r="Q1231" s="1"/>
      <c r="R1231" s="1">
        <v>82</v>
      </c>
      <c r="S1231" s="1">
        <v>0</v>
      </c>
      <c r="T1231" s="1"/>
      <c r="U1231" s="1"/>
      <c r="W1231" s="184">
        <v>0</v>
      </c>
      <c r="X1231" s="184"/>
      <c r="Y1231" s="1">
        <v>0</v>
      </c>
      <c r="Z1231" s="1">
        <f t="shared" si="345"/>
        <v>0</v>
      </c>
      <c r="AA1231" s="184">
        <v>0</v>
      </c>
      <c r="AB1231" s="184">
        <v>0</v>
      </c>
      <c r="AC1231" s="184">
        <v>0</v>
      </c>
      <c r="AD1231" s="154"/>
      <c r="AI1231" t="str">
        <f t="shared" si="351"/>
        <v>Randolph</v>
      </c>
      <c r="AJ1231" t="s">
        <v>1943</v>
      </c>
      <c r="AK1231" s="174">
        <v>2</v>
      </c>
      <c r="AL1231" s="7"/>
      <c r="AN1231" s="98">
        <v>33</v>
      </c>
      <c r="AO1231" s="100">
        <v>7</v>
      </c>
      <c r="AP1231" s="100">
        <v>165</v>
      </c>
      <c r="AQ1231" s="107">
        <v>63860</v>
      </c>
      <c r="AR1231" s="107">
        <f t="shared" si="341"/>
        <v>33007</v>
      </c>
      <c r="AS1231" t="s">
        <v>1726</v>
      </c>
      <c r="AT1231" s="110">
        <f t="shared" si="342"/>
        <v>3363860</v>
      </c>
      <c r="AW1231">
        <v>47.15</v>
      </c>
      <c r="AX1231">
        <v>0.04</v>
      </c>
      <c r="AY1231">
        <v>47.11</v>
      </c>
      <c r="BA1231" s="7">
        <f t="shared" si="346"/>
        <v>0</v>
      </c>
      <c r="BB1231" s="7">
        <f t="shared" si="347"/>
        <v>0</v>
      </c>
      <c r="BC1231" s="7">
        <f t="shared" si="348"/>
        <v>1</v>
      </c>
      <c r="BD1231" s="7">
        <f t="shared" si="348"/>
        <v>0</v>
      </c>
      <c r="BE1231" s="7">
        <f t="shared" si="350"/>
        <v>0</v>
      </c>
      <c r="BF1231" s="118"/>
      <c r="BI1231" s="118"/>
      <c r="BJ1231" s="118"/>
      <c r="BK1231" s="168"/>
      <c r="BM1231">
        <v>0</v>
      </c>
      <c r="BN1231">
        <v>0</v>
      </c>
      <c r="BP1231">
        <v>0</v>
      </c>
      <c r="BQ1231">
        <v>0</v>
      </c>
      <c r="BR1231">
        <v>0</v>
      </c>
      <c r="BS1231">
        <v>0</v>
      </c>
      <c r="BT1231">
        <v>0</v>
      </c>
      <c r="BV1231">
        <v>0</v>
      </c>
      <c r="BW1231">
        <v>0</v>
      </c>
      <c r="BY1231">
        <v>0</v>
      </c>
      <c r="BZ1231">
        <v>0</v>
      </c>
      <c r="CA1231">
        <v>0</v>
      </c>
      <c r="CB1231">
        <v>0</v>
      </c>
      <c r="CC1231">
        <v>0</v>
      </c>
      <c r="CD1231">
        <v>0</v>
      </c>
      <c r="CE1231">
        <v>0</v>
      </c>
      <c r="CG1231">
        <v>0</v>
      </c>
      <c r="CH1231">
        <v>0</v>
      </c>
      <c r="CI1231">
        <v>0</v>
      </c>
      <c r="CJ1231">
        <v>0</v>
      </c>
      <c r="CK1231">
        <v>0</v>
      </c>
    </row>
    <row r="1232" spans="1:89" hidden="1" outlineLevel="1">
      <c r="A1232" t="s">
        <v>1780</v>
      </c>
      <c r="B1232" s="9" t="s">
        <v>3141</v>
      </c>
      <c r="C1232" s="1">
        <f t="shared" si="349"/>
        <v>1419</v>
      </c>
      <c r="D1232" s="7">
        <f t="shared" si="333"/>
        <v>2</v>
      </c>
      <c r="E1232" s="7">
        <f t="shared" si="334"/>
        <v>7</v>
      </c>
      <c r="F1232" s="7">
        <f t="shared" si="335"/>
        <v>1</v>
      </c>
      <c r="G1232" s="7">
        <f t="shared" si="352"/>
        <v>5</v>
      </c>
      <c r="H1232" s="49">
        <f t="shared" si="336"/>
        <v>415</v>
      </c>
      <c r="I1232" s="178">
        <f t="shared" si="337"/>
        <v>0.29245947850599013</v>
      </c>
      <c r="J1232" s="8"/>
      <c r="K1232" s="2">
        <f t="shared" si="338"/>
        <v>0.33967582804792107</v>
      </c>
      <c r="L1232" s="2">
        <f t="shared" si="339"/>
        <v>0</v>
      </c>
      <c r="M1232" s="2">
        <f t="shared" si="340"/>
        <v>0.63213530655391126</v>
      </c>
      <c r="N1232" s="2">
        <f t="shared" si="343"/>
        <v>1.4094432699083862E-3</v>
      </c>
      <c r="O1232" s="2">
        <f t="shared" si="344"/>
        <v>2.6779422128259286E-2</v>
      </c>
      <c r="P1232" s="1">
        <v>482</v>
      </c>
      <c r="Q1232" s="1"/>
      <c r="R1232" s="1">
        <v>897</v>
      </c>
      <c r="S1232" s="1">
        <v>2</v>
      </c>
      <c r="T1232" s="1"/>
      <c r="U1232" s="1"/>
      <c r="W1232" s="184">
        <v>0</v>
      </c>
      <c r="X1232" s="184"/>
      <c r="Y1232" s="1">
        <v>33</v>
      </c>
      <c r="Z1232" s="1">
        <f t="shared" si="345"/>
        <v>3</v>
      </c>
      <c r="AA1232" s="184">
        <v>0</v>
      </c>
      <c r="AB1232" s="184">
        <v>2</v>
      </c>
      <c r="AC1232" s="184">
        <v>0</v>
      </c>
      <c r="AD1232" s="154"/>
      <c r="AI1232" t="str">
        <f t="shared" si="351"/>
        <v>Raymond</v>
      </c>
      <c r="AJ1232" t="s">
        <v>3034</v>
      </c>
      <c r="AK1232" s="174">
        <v>1</v>
      </c>
      <c r="AL1232" s="7"/>
      <c r="AN1232" s="98">
        <v>33</v>
      </c>
      <c r="AO1232" s="100">
        <v>15</v>
      </c>
      <c r="AP1232" s="100">
        <v>150</v>
      </c>
      <c r="AQ1232" s="107">
        <v>64020</v>
      </c>
      <c r="AR1232" s="107">
        <f t="shared" si="341"/>
        <v>33015</v>
      </c>
      <c r="AS1232" t="s">
        <v>1726</v>
      </c>
      <c r="AT1232" s="110">
        <f t="shared" si="342"/>
        <v>3364020</v>
      </c>
      <c r="AW1232">
        <v>29.57</v>
      </c>
      <c r="AX1232">
        <v>0.79</v>
      </c>
      <c r="AY1232">
        <v>28.78</v>
      </c>
      <c r="BA1232" s="7">
        <f t="shared" si="346"/>
        <v>0</v>
      </c>
      <c r="BB1232" s="7">
        <f t="shared" si="347"/>
        <v>0</v>
      </c>
      <c r="BC1232" s="7">
        <f t="shared" si="348"/>
        <v>1</v>
      </c>
      <c r="BD1232" s="7">
        <f t="shared" si="348"/>
        <v>0</v>
      </c>
      <c r="BE1232" s="7" t="e">
        <f t="shared" si="350"/>
        <v>#N/A</v>
      </c>
      <c r="BF1232" s="118"/>
      <c r="BI1232" s="118"/>
      <c r="BJ1232" s="118"/>
      <c r="BK1232" s="168"/>
      <c r="BM1232">
        <v>0</v>
      </c>
      <c r="BN1232">
        <v>0</v>
      </c>
      <c r="BP1232">
        <v>0</v>
      </c>
      <c r="BQ1232">
        <v>0</v>
      </c>
      <c r="BR1232">
        <v>0</v>
      </c>
      <c r="BS1232">
        <v>0</v>
      </c>
      <c r="BT1232">
        <v>0</v>
      </c>
      <c r="BV1232">
        <v>0</v>
      </c>
      <c r="BW1232">
        <v>0</v>
      </c>
      <c r="BY1232">
        <v>0</v>
      </c>
      <c r="BZ1232">
        <v>0</v>
      </c>
      <c r="CA1232">
        <v>0</v>
      </c>
      <c r="CB1232">
        <v>0</v>
      </c>
      <c r="CC1232">
        <v>0</v>
      </c>
      <c r="CD1232">
        <v>0</v>
      </c>
      <c r="CE1232">
        <v>0</v>
      </c>
      <c r="CG1232">
        <v>1</v>
      </c>
      <c r="CH1232">
        <v>1</v>
      </c>
      <c r="CI1232">
        <v>0</v>
      </c>
      <c r="CJ1232">
        <v>0</v>
      </c>
      <c r="CK1232">
        <v>1</v>
      </c>
    </row>
    <row r="1233" spans="1:89" hidden="1" outlineLevel="1">
      <c r="A1233" t="s">
        <v>2368</v>
      </c>
      <c r="B1233" s="9" t="s">
        <v>3141</v>
      </c>
      <c r="C1233" s="1">
        <f t="shared" si="349"/>
        <v>229</v>
      </c>
      <c r="D1233" s="7">
        <f t="shared" si="333"/>
        <v>2</v>
      </c>
      <c r="E1233" s="7">
        <f t="shared" si="334"/>
        <v>5</v>
      </c>
      <c r="F1233" s="7">
        <f t="shared" si="335"/>
        <v>1</v>
      </c>
      <c r="G1233" s="7">
        <f t="shared" si="352"/>
        <v>4</v>
      </c>
      <c r="H1233" s="49">
        <f t="shared" si="336"/>
        <v>88</v>
      </c>
      <c r="I1233" s="178">
        <f t="shared" si="337"/>
        <v>0.38427947598253276</v>
      </c>
      <c r="J1233" s="8"/>
      <c r="K1233" s="2">
        <f t="shared" si="338"/>
        <v>0.29694323144104806</v>
      </c>
      <c r="L1233" s="2">
        <f t="shared" si="339"/>
        <v>0</v>
      </c>
      <c r="M1233" s="2">
        <f t="shared" si="340"/>
        <v>0.68122270742358082</v>
      </c>
      <c r="N1233" s="2">
        <f t="shared" si="343"/>
        <v>4.3668122270742356E-3</v>
      </c>
      <c r="O1233" s="2">
        <f t="shared" si="344"/>
        <v>1.7467248908296883E-2</v>
      </c>
      <c r="P1233" s="1">
        <v>68</v>
      </c>
      <c r="Q1233" s="1"/>
      <c r="R1233" s="1">
        <v>156</v>
      </c>
      <c r="S1233" s="1">
        <v>1</v>
      </c>
      <c r="T1233" s="1"/>
      <c r="U1233" s="1"/>
      <c r="W1233" s="184">
        <v>0</v>
      </c>
      <c r="X1233" s="184"/>
      <c r="Y1233" s="1">
        <v>4</v>
      </c>
      <c r="Z1233" s="1">
        <f t="shared" si="345"/>
        <v>0</v>
      </c>
      <c r="AA1233" s="184">
        <v>0</v>
      </c>
      <c r="AB1233" s="184">
        <v>0</v>
      </c>
      <c r="AC1233" s="184">
        <v>0</v>
      </c>
      <c r="AD1233" s="154"/>
      <c r="AI1233" t="str">
        <f t="shared" si="351"/>
        <v>Richmond</v>
      </c>
      <c r="AJ1233" t="s">
        <v>1381</v>
      </c>
      <c r="AK1233" s="174">
        <v>2</v>
      </c>
      <c r="AL1233" s="7"/>
      <c r="AN1233" s="98">
        <v>33</v>
      </c>
      <c r="AO1233" s="100">
        <v>5</v>
      </c>
      <c r="AP1233" s="100">
        <v>65</v>
      </c>
      <c r="AQ1233" s="107">
        <v>64420</v>
      </c>
      <c r="AR1233" s="107">
        <f t="shared" si="341"/>
        <v>33005</v>
      </c>
      <c r="AS1233" t="s">
        <v>1726</v>
      </c>
      <c r="AT1233" s="110">
        <f t="shared" si="342"/>
        <v>3364420</v>
      </c>
      <c r="AW1233">
        <v>37.770000000000003</v>
      </c>
      <c r="AX1233">
        <v>0.2</v>
      </c>
      <c r="AY1233">
        <v>37.57</v>
      </c>
      <c r="BA1233" s="7">
        <f t="shared" si="346"/>
        <v>0</v>
      </c>
      <c r="BB1233" s="7">
        <f t="shared" si="347"/>
        <v>0</v>
      </c>
      <c r="BC1233" s="7">
        <f t="shared" si="348"/>
        <v>1</v>
      </c>
      <c r="BD1233" s="7">
        <f t="shared" si="348"/>
        <v>0</v>
      </c>
      <c r="BE1233" s="7" t="e">
        <f t="shared" si="350"/>
        <v>#N/A</v>
      </c>
      <c r="BF1233" s="118"/>
      <c r="BI1233" s="118"/>
      <c r="BJ1233" s="118"/>
      <c r="BK1233" s="168"/>
      <c r="BM1233">
        <v>0</v>
      </c>
      <c r="BN1233">
        <v>0</v>
      </c>
      <c r="BP1233">
        <v>0</v>
      </c>
      <c r="BQ1233">
        <v>0</v>
      </c>
      <c r="BR1233">
        <v>0</v>
      </c>
      <c r="BS1233">
        <v>0</v>
      </c>
      <c r="BT1233">
        <v>0</v>
      </c>
      <c r="BV1233">
        <v>0</v>
      </c>
      <c r="BW1233">
        <v>0</v>
      </c>
      <c r="BY1233">
        <v>0</v>
      </c>
      <c r="BZ1233">
        <v>0</v>
      </c>
      <c r="CA1233">
        <v>0</v>
      </c>
      <c r="CB1233">
        <v>0</v>
      </c>
      <c r="CC1233">
        <v>0</v>
      </c>
      <c r="CD1233">
        <v>0</v>
      </c>
      <c r="CE1233">
        <v>0</v>
      </c>
      <c r="CG1233">
        <v>0</v>
      </c>
      <c r="CH1233">
        <v>0</v>
      </c>
      <c r="CI1233">
        <v>0</v>
      </c>
      <c r="CJ1233">
        <v>0</v>
      </c>
      <c r="CK1233">
        <v>0</v>
      </c>
    </row>
    <row r="1234" spans="1:89" hidden="1" outlineLevel="1">
      <c r="A1234" t="s">
        <v>2589</v>
      </c>
      <c r="B1234" s="9" t="s">
        <v>3141</v>
      </c>
      <c r="C1234" s="1">
        <f t="shared" si="349"/>
        <v>963</v>
      </c>
      <c r="D1234" s="7">
        <f t="shared" si="333"/>
        <v>2</v>
      </c>
      <c r="E1234" s="7">
        <f t="shared" si="334"/>
        <v>6</v>
      </c>
      <c r="F1234" s="7">
        <f t="shared" si="335"/>
        <v>1</v>
      </c>
      <c r="G1234" s="7">
        <f t="shared" si="352"/>
        <v>5</v>
      </c>
      <c r="H1234" s="49">
        <f t="shared" si="336"/>
        <v>473</v>
      </c>
      <c r="I1234" s="178">
        <f t="shared" si="337"/>
        <v>0.49117341640706125</v>
      </c>
      <c r="J1234" s="8"/>
      <c r="K1234" s="2">
        <f t="shared" si="338"/>
        <v>0.25025960539979231</v>
      </c>
      <c r="L1234" s="2">
        <f t="shared" si="339"/>
        <v>0</v>
      </c>
      <c r="M1234" s="2">
        <f t="shared" si="340"/>
        <v>0.74143302180685355</v>
      </c>
      <c r="N1234" s="2">
        <f t="shared" si="343"/>
        <v>1.0384215991692627E-3</v>
      </c>
      <c r="O1234" s="2">
        <f t="shared" si="344"/>
        <v>7.2689511941848774E-3</v>
      </c>
      <c r="P1234" s="1">
        <v>241</v>
      </c>
      <c r="Q1234" s="1"/>
      <c r="R1234" s="1">
        <v>714</v>
      </c>
      <c r="S1234" s="1">
        <v>1</v>
      </c>
      <c r="T1234" s="1"/>
      <c r="U1234" s="1"/>
      <c r="W1234" s="184">
        <v>0</v>
      </c>
      <c r="X1234" s="184"/>
      <c r="Y1234" s="1">
        <v>5</v>
      </c>
      <c r="Z1234" s="1">
        <f t="shared" si="345"/>
        <v>2</v>
      </c>
      <c r="AA1234" s="184">
        <v>0</v>
      </c>
      <c r="AB1234" s="184">
        <v>0</v>
      </c>
      <c r="AC1234" s="184">
        <v>0</v>
      </c>
      <c r="AD1234" s="154"/>
      <c r="AI1234" t="str">
        <f t="shared" si="351"/>
        <v>Rindge</v>
      </c>
      <c r="AJ1234" t="s">
        <v>1381</v>
      </c>
      <c r="AK1234" s="174">
        <v>2</v>
      </c>
      <c r="AL1234" s="7"/>
      <c r="AN1234" s="98">
        <v>33</v>
      </c>
      <c r="AO1234" s="100">
        <v>5</v>
      </c>
      <c r="AP1234" s="100">
        <v>70</v>
      </c>
      <c r="AQ1234" s="107">
        <v>64580</v>
      </c>
      <c r="AR1234" s="107">
        <f t="shared" si="341"/>
        <v>33005</v>
      </c>
      <c r="AS1234" t="s">
        <v>1726</v>
      </c>
      <c r="AT1234" s="110">
        <f t="shared" si="342"/>
        <v>3364580</v>
      </c>
      <c r="AW1234">
        <v>39.96</v>
      </c>
      <c r="AX1234">
        <v>2.77</v>
      </c>
      <c r="AY1234">
        <v>37.19</v>
      </c>
      <c r="BA1234" s="7">
        <f t="shared" si="346"/>
        <v>0</v>
      </c>
      <c r="BB1234" s="7">
        <f t="shared" si="347"/>
        <v>0</v>
      </c>
      <c r="BC1234" s="7">
        <f t="shared" si="348"/>
        <v>1</v>
      </c>
      <c r="BD1234" s="7">
        <f t="shared" si="348"/>
        <v>0</v>
      </c>
      <c r="BE1234" s="7" t="e">
        <f t="shared" si="350"/>
        <v>#N/A</v>
      </c>
      <c r="BF1234" s="118"/>
      <c r="BI1234" s="118"/>
      <c r="BJ1234" s="118"/>
      <c r="BK1234" s="168"/>
      <c r="BM1234">
        <v>0</v>
      </c>
      <c r="BN1234">
        <v>0</v>
      </c>
      <c r="BP1234">
        <v>1</v>
      </c>
      <c r="BQ1234">
        <v>0</v>
      </c>
      <c r="BR1234">
        <v>0</v>
      </c>
      <c r="BS1234">
        <v>0</v>
      </c>
      <c r="BT1234">
        <v>0</v>
      </c>
      <c r="BV1234">
        <v>0</v>
      </c>
      <c r="BW1234">
        <v>0</v>
      </c>
      <c r="BY1234">
        <v>0</v>
      </c>
      <c r="BZ1234">
        <v>0</v>
      </c>
      <c r="CA1234">
        <v>0</v>
      </c>
      <c r="CB1234">
        <v>0</v>
      </c>
      <c r="CC1234">
        <v>0</v>
      </c>
      <c r="CD1234">
        <v>0</v>
      </c>
      <c r="CE1234">
        <v>0</v>
      </c>
      <c r="CG1234">
        <v>1</v>
      </c>
      <c r="CH1234">
        <v>0</v>
      </c>
      <c r="CI1234">
        <v>0</v>
      </c>
      <c r="CJ1234">
        <v>0</v>
      </c>
      <c r="CK1234">
        <v>0</v>
      </c>
    </row>
    <row r="1235" spans="1:89" hidden="1" outlineLevel="1">
      <c r="A1235" t="s">
        <v>2943</v>
      </c>
      <c r="B1235" s="9" t="s">
        <v>3141</v>
      </c>
      <c r="C1235" s="1">
        <f t="shared" si="349"/>
        <v>4711</v>
      </c>
      <c r="D1235" s="7">
        <f t="shared" si="333"/>
        <v>2</v>
      </c>
      <c r="E1235" s="7">
        <f t="shared" si="334"/>
        <v>9</v>
      </c>
      <c r="F1235" s="7">
        <f t="shared" si="335"/>
        <v>1</v>
      </c>
      <c r="G1235" s="7">
        <f t="shared" si="352"/>
        <v>5</v>
      </c>
      <c r="H1235" s="49">
        <f t="shared" si="336"/>
        <v>986</v>
      </c>
      <c r="I1235" s="178">
        <f t="shared" si="337"/>
        <v>0.20929738908936532</v>
      </c>
      <c r="J1235" s="8"/>
      <c r="K1235" s="2">
        <f t="shared" si="338"/>
        <v>0.37847590745064741</v>
      </c>
      <c r="L1235" s="2">
        <f t="shared" si="339"/>
        <v>0</v>
      </c>
      <c r="M1235" s="2">
        <f t="shared" si="340"/>
        <v>0.58777329654001276</v>
      </c>
      <c r="N1235" s="2">
        <f t="shared" si="343"/>
        <v>2.7594990447887924E-3</v>
      </c>
      <c r="O1235" s="2">
        <f t="shared" si="344"/>
        <v>3.0991296964551041E-2</v>
      </c>
      <c r="P1235" s="1">
        <v>1783</v>
      </c>
      <c r="Q1235" s="1"/>
      <c r="R1235" s="1">
        <v>2769</v>
      </c>
      <c r="S1235" s="1">
        <v>13</v>
      </c>
      <c r="T1235" s="1"/>
      <c r="U1235" s="1"/>
      <c r="W1235" s="184">
        <v>0</v>
      </c>
      <c r="X1235" s="184"/>
      <c r="Y1235" s="1">
        <v>121</v>
      </c>
      <c r="Z1235" s="1">
        <f t="shared" si="345"/>
        <v>19</v>
      </c>
      <c r="AA1235" s="184">
        <v>1</v>
      </c>
      <c r="AB1235" s="184">
        <v>2</v>
      </c>
      <c r="AC1235" s="184">
        <v>3</v>
      </c>
      <c r="AD1235" s="154"/>
      <c r="AI1235" t="str">
        <f t="shared" si="351"/>
        <v>Rochester</v>
      </c>
      <c r="AJ1235" t="s">
        <v>2064</v>
      </c>
      <c r="AK1235" s="174">
        <v>1</v>
      </c>
      <c r="AL1235" s="7"/>
      <c r="AN1235" s="98">
        <v>33</v>
      </c>
      <c r="AO1235" s="100">
        <v>17</v>
      </c>
      <c r="AP1235" s="100">
        <v>50</v>
      </c>
      <c r="AQ1235" s="107">
        <v>65140</v>
      </c>
      <c r="AR1235" s="107">
        <f t="shared" si="341"/>
        <v>33017</v>
      </c>
      <c r="AS1235" t="s">
        <v>1037</v>
      </c>
      <c r="AT1235" s="110">
        <f t="shared" si="342"/>
        <v>3365140</v>
      </c>
      <c r="AW1235">
        <v>45.78</v>
      </c>
      <c r="AX1235">
        <v>0.63</v>
      </c>
      <c r="AY1235">
        <v>45.15</v>
      </c>
      <c r="BA1235" s="7">
        <f t="shared" si="346"/>
        <v>0</v>
      </c>
      <c r="BB1235" s="7">
        <f t="shared" si="347"/>
        <v>0</v>
      </c>
      <c r="BC1235" s="7">
        <f t="shared" si="348"/>
        <v>1</v>
      </c>
      <c r="BD1235" s="7">
        <f t="shared" si="348"/>
        <v>0</v>
      </c>
      <c r="BE1235" s="7" t="e">
        <f t="shared" si="350"/>
        <v>#N/A</v>
      </c>
      <c r="BF1235" s="118"/>
      <c r="BI1235" s="118"/>
      <c r="BJ1235" s="118"/>
      <c r="BK1235" s="168"/>
      <c r="BM1235">
        <v>0</v>
      </c>
      <c r="BN1235">
        <v>4</v>
      </c>
      <c r="BP1235">
        <v>0</v>
      </c>
      <c r="BQ1235">
        <v>0</v>
      </c>
      <c r="BR1235">
        <v>1</v>
      </c>
      <c r="BS1235">
        <v>0</v>
      </c>
      <c r="BT1235">
        <v>1</v>
      </c>
      <c r="BV1235">
        <v>1</v>
      </c>
      <c r="BW1235">
        <v>0</v>
      </c>
      <c r="BY1235">
        <v>0</v>
      </c>
      <c r="BZ1235">
        <v>0</v>
      </c>
      <c r="CA1235">
        <v>0</v>
      </c>
      <c r="CB1235">
        <v>1</v>
      </c>
      <c r="CC1235">
        <v>0</v>
      </c>
      <c r="CD1235">
        <v>0</v>
      </c>
      <c r="CE1235">
        <v>0</v>
      </c>
      <c r="CG1235">
        <v>4</v>
      </c>
      <c r="CH1235">
        <v>5</v>
      </c>
      <c r="CI1235">
        <v>1</v>
      </c>
      <c r="CJ1235">
        <v>0</v>
      </c>
      <c r="CK1235">
        <v>1</v>
      </c>
    </row>
    <row r="1236" spans="1:89" hidden="1" outlineLevel="1">
      <c r="A1236" t="s">
        <v>686</v>
      </c>
      <c r="B1236" s="9" t="s">
        <v>3141</v>
      </c>
      <c r="C1236" s="1">
        <f t="shared" si="349"/>
        <v>600</v>
      </c>
      <c r="D1236" s="7">
        <f t="shared" si="333"/>
        <v>2</v>
      </c>
      <c r="E1236" s="7">
        <f t="shared" si="334"/>
        <v>6</v>
      </c>
      <c r="F1236" s="7">
        <f t="shared" si="335"/>
        <v>1</v>
      </c>
      <c r="G1236" s="7">
        <f t="shared" si="352"/>
        <v>5</v>
      </c>
      <c r="H1236" s="49">
        <f t="shared" si="336"/>
        <v>219</v>
      </c>
      <c r="I1236" s="178">
        <f t="shared" si="337"/>
        <v>0.36499999999999999</v>
      </c>
      <c r="J1236" s="8"/>
      <c r="K1236" s="2">
        <f t="shared" si="338"/>
        <v>0.29333333333333333</v>
      </c>
      <c r="L1236" s="2">
        <f t="shared" si="339"/>
        <v>0</v>
      </c>
      <c r="M1236" s="2">
        <f t="shared" si="340"/>
        <v>0.65833333333333333</v>
      </c>
      <c r="N1236" s="2">
        <f t="shared" si="343"/>
        <v>1.6666666666666668E-3</v>
      </c>
      <c r="O1236" s="2">
        <f t="shared" si="344"/>
        <v>4.6666666666666676E-2</v>
      </c>
      <c r="P1236" s="1">
        <v>176</v>
      </c>
      <c r="Q1236" s="1"/>
      <c r="R1236" s="1">
        <v>395</v>
      </c>
      <c r="S1236" s="1">
        <v>1</v>
      </c>
      <c r="T1236" s="1"/>
      <c r="U1236" s="1"/>
      <c r="W1236" s="184">
        <v>0</v>
      </c>
      <c r="X1236" s="184"/>
      <c r="Y1236" s="1">
        <v>26</v>
      </c>
      <c r="Z1236" s="1">
        <f t="shared" si="345"/>
        <v>2</v>
      </c>
      <c r="AA1236" s="184">
        <v>0</v>
      </c>
      <c r="AB1236" s="184">
        <v>0</v>
      </c>
      <c r="AC1236" s="184">
        <v>0</v>
      </c>
      <c r="AD1236" s="154"/>
      <c r="AI1236" t="str">
        <f t="shared" si="351"/>
        <v>Rollinsford</v>
      </c>
      <c r="AJ1236" t="s">
        <v>2064</v>
      </c>
      <c r="AK1236" s="174">
        <v>1</v>
      </c>
      <c r="AL1236" s="7"/>
      <c r="AN1236" s="98">
        <v>33</v>
      </c>
      <c r="AO1236" s="100">
        <v>17</v>
      </c>
      <c r="AP1236" s="100">
        <v>55</v>
      </c>
      <c r="AQ1236" s="107">
        <v>65540</v>
      </c>
      <c r="AR1236" s="107">
        <f t="shared" si="341"/>
        <v>33017</v>
      </c>
      <c r="AS1236" t="s">
        <v>1726</v>
      </c>
      <c r="AT1236" s="110">
        <f t="shared" si="342"/>
        <v>3365540</v>
      </c>
      <c r="AW1236">
        <v>7.54</v>
      </c>
      <c r="AX1236">
        <v>0.25</v>
      </c>
      <c r="AY1236">
        <v>7.29</v>
      </c>
      <c r="BA1236" s="7">
        <f t="shared" si="346"/>
        <v>0</v>
      </c>
      <c r="BB1236" s="7">
        <f t="shared" si="347"/>
        <v>0</v>
      </c>
      <c r="BC1236" s="7">
        <f t="shared" si="348"/>
        <v>1</v>
      </c>
      <c r="BD1236" s="7">
        <f t="shared" si="348"/>
        <v>0</v>
      </c>
      <c r="BE1236" s="7" t="e">
        <f t="shared" si="350"/>
        <v>#N/A</v>
      </c>
      <c r="BF1236" s="118"/>
      <c r="BI1236" s="118"/>
      <c r="BJ1236" s="118"/>
      <c r="BK1236" s="168"/>
      <c r="BM1236">
        <v>0</v>
      </c>
      <c r="BN1236">
        <v>0</v>
      </c>
      <c r="BP1236">
        <v>0</v>
      </c>
      <c r="BQ1236">
        <v>0</v>
      </c>
      <c r="BR1236">
        <v>0</v>
      </c>
      <c r="BS1236">
        <v>0</v>
      </c>
      <c r="BT1236">
        <v>0</v>
      </c>
      <c r="BV1236">
        <v>0</v>
      </c>
      <c r="BW1236">
        <v>0</v>
      </c>
      <c r="BY1236">
        <v>0</v>
      </c>
      <c r="BZ1236">
        <v>0</v>
      </c>
      <c r="CA1236">
        <v>0</v>
      </c>
      <c r="CB1236">
        <v>0</v>
      </c>
      <c r="CC1236">
        <v>0</v>
      </c>
      <c r="CD1236">
        <v>0</v>
      </c>
      <c r="CE1236">
        <v>0</v>
      </c>
      <c r="CG1236">
        <v>0</v>
      </c>
      <c r="CH1236">
        <v>1</v>
      </c>
      <c r="CI1236">
        <v>0</v>
      </c>
      <c r="CJ1236">
        <v>0</v>
      </c>
      <c r="CK1236">
        <v>1</v>
      </c>
    </row>
    <row r="1237" spans="1:89" hidden="1" outlineLevel="1">
      <c r="A1237" t="s">
        <v>1961</v>
      </c>
      <c r="B1237" s="9" t="s">
        <v>3141</v>
      </c>
      <c r="C1237" s="1">
        <f t="shared" si="349"/>
        <v>70</v>
      </c>
      <c r="D1237" s="7">
        <f t="shared" si="333"/>
        <v>2</v>
      </c>
      <c r="E1237" s="7">
        <f t="shared" si="334"/>
        <v>3</v>
      </c>
      <c r="F1237" s="7">
        <f t="shared" si="335"/>
        <v>1</v>
      </c>
      <c r="G1237" s="7">
        <f t="shared" si="352"/>
        <v>0</v>
      </c>
      <c r="H1237" s="49">
        <f t="shared" si="336"/>
        <v>30</v>
      </c>
      <c r="I1237" s="178">
        <f t="shared" si="337"/>
        <v>0.42857142857142855</v>
      </c>
      <c r="J1237" s="8"/>
      <c r="K1237" s="2">
        <f t="shared" si="338"/>
        <v>0.2857142857142857</v>
      </c>
      <c r="L1237" s="2">
        <f t="shared" si="339"/>
        <v>0</v>
      </c>
      <c r="M1237" s="2">
        <f t="shared" si="340"/>
        <v>0.7142857142857143</v>
      </c>
      <c r="N1237" s="2">
        <f t="shared" si="343"/>
        <v>0</v>
      </c>
      <c r="O1237" s="2">
        <f t="shared" si="344"/>
        <v>0</v>
      </c>
      <c r="P1237" s="1">
        <v>20</v>
      </c>
      <c r="Q1237" s="1"/>
      <c r="R1237" s="1">
        <v>50</v>
      </c>
      <c r="S1237" s="1">
        <v>0</v>
      </c>
      <c r="T1237" s="1"/>
      <c r="U1237" s="1"/>
      <c r="W1237" s="184">
        <v>0</v>
      </c>
      <c r="X1237" s="184"/>
      <c r="Y1237" s="1">
        <v>0</v>
      </c>
      <c r="Z1237" s="1">
        <f t="shared" si="345"/>
        <v>0</v>
      </c>
      <c r="AA1237" s="184">
        <v>0</v>
      </c>
      <c r="AB1237" s="184">
        <v>0</v>
      </c>
      <c r="AC1237" s="184">
        <v>0</v>
      </c>
      <c r="AD1237" s="154"/>
      <c r="AI1237" t="str">
        <f t="shared" si="351"/>
        <v>Roxbury</v>
      </c>
      <c r="AJ1237" t="s">
        <v>1381</v>
      </c>
      <c r="AK1237" s="174">
        <v>2</v>
      </c>
      <c r="AL1237" s="7"/>
      <c r="AN1237" s="98">
        <v>33</v>
      </c>
      <c r="AO1237" s="100">
        <v>5</v>
      </c>
      <c r="AP1237" s="100">
        <v>75</v>
      </c>
      <c r="AQ1237" s="107">
        <v>65700</v>
      </c>
      <c r="AR1237" s="107">
        <f t="shared" si="341"/>
        <v>33005</v>
      </c>
      <c r="AS1237" t="s">
        <v>1726</v>
      </c>
      <c r="AT1237" s="110">
        <f t="shared" si="342"/>
        <v>3365700</v>
      </c>
      <c r="AW1237">
        <v>12.19</v>
      </c>
      <c r="AX1237">
        <v>0.28999999999999998</v>
      </c>
      <c r="AY1237">
        <v>11.9</v>
      </c>
      <c r="BA1237" s="7">
        <f t="shared" si="346"/>
        <v>0</v>
      </c>
      <c r="BB1237" s="7">
        <f t="shared" si="347"/>
        <v>0</v>
      </c>
      <c r="BC1237" s="7">
        <f t="shared" si="348"/>
        <v>1</v>
      </c>
      <c r="BD1237" s="7">
        <f t="shared" si="348"/>
        <v>0</v>
      </c>
      <c r="BE1237" s="7">
        <f t="shared" si="350"/>
        <v>0</v>
      </c>
      <c r="BF1237" s="118"/>
      <c r="BI1237" s="118"/>
      <c r="BJ1237" s="118"/>
      <c r="BK1237" s="168"/>
      <c r="BM1237">
        <v>0</v>
      </c>
      <c r="BN1237">
        <v>0</v>
      </c>
      <c r="BP1237">
        <v>0</v>
      </c>
      <c r="BQ1237">
        <v>0</v>
      </c>
      <c r="BR1237">
        <v>0</v>
      </c>
      <c r="BS1237">
        <v>0</v>
      </c>
      <c r="BT1237">
        <v>0</v>
      </c>
      <c r="BV1237">
        <v>0</v>
      </c>
      <c r="BW1237">
        <v>0</v>
      </c>
      <c r="BY1237">
        <v>0</v>
      </c>
      <c r="BZ1237">
        <v>0</v>
      </c>
      <c r="CA1237">
        <v>0</v>
      </c>
      <c r="CB1237">
        <v>0</v>
      </c>
      <c r="CC1237">
        <v>0</v>
      </c>
      <c r="CD1237">
        <v>0</v>
      </c>
      <c r="CE1237">
        <v>0</v>
      </c>
      <c r="CG1237">
        <v>0</v>
      </c>
      <c r="CH1237">
        <v>0</v>
      </c>
      <c r="CI1237">
        <v>0</v>
      </c>
      <c r="CJ1237">
        <v>0</v>
      </c>
      <c r="CK1237">
        <v>0</v>
      </c>
    </row>
    <row r="1238" spans="1:89" hidden="1" outlineLevel="1">
      <c r="A1238" t="s">
        <v>687</v>
      </c>
      <c r="B1238" s="9" t="s">
        <v>3141</v>
      </c>
      <c r="C1238" s="1">
        <f t="shared" si="349"/>
        <v>274</v>
      </c>
      <c r="D1238" s="7">
        <f t="shared" si="333"/>
        <v>2</v>
      </c>
      <c r="E1238" s="7">
        <f t="shared" si="334"/>
        <v>3</v>
      </c>
      <c r="F1238" s="7">
        <f t="shared" si="335"/>
        <v>1</v>
      </c>
      <c r="G1238" s="7">
        <f t="shared" si="352"/>
        <v>0</v>
      </c>
      <c r="H1238" s="49">
        <f t="shared" si="336"/>
        <v>152</v>
      </c>
      <c r="I1238" s="178">
        <f t="shared" si="337"/>
        <v>0.55474452554744524</v>
      </c>
      <c r="J1238" s="8"/>
      <c r="K1238" s="2">
        <f t="shared" si="338"/>
        <v>0.22262773722627738</v>
      </c>
      <c r="L1238" s="2">
        <f t="shared" si="339"/>
        <v>0</v>
      </c>
      <c r="M1238" s="2">
        <f t="shared" si="340"/>
        <v>0.77737226277372262</v>
      </c>
      <c r="N1238" s="2">
        <f t="shared" si="343"/>
        <v>0</v>
      </c>
      <c r="O1238" s="2">
        <f t="shared" si="344"/>
        <v>0</v>
      </c>
      <c r="P1238" s="1">
        <v>61</v>
      </c>
      <c r="Q1238" s="1"/>
      <c r="R1238" s="1">
        <v>213</v>
      </c>
      <c r="S1238" s="1">
        <v>0</v>
      </c>
      <c r="T1238" s="1"/>
      <c r="U1238" s="1"/>
      <c r="W1238" s="184">
        <v>0</v>
      </c>
      <c r="X1238" s="184"/>
      <c r="Y1238" s="1">
        <v>0</v>
      </c>
      <c r="Z1238" s="1">
        <f t="shared" si="345"/>
        <v>0</v>
      </c>
      <c r="AA1238" s="184">
        <v>0</v>
      </c>
      <c r="AB1238" s="184">
        <v>0</v>
      </c>
      <c r="AC1238" s="184">
        <v>0</v>
      </c>
      <c r="AD1238" s="154"/>
      <c r="AI1238" t="str">
        <f t="shared" si="351"/>
        <v>Rumney</v>
      </c>
      <c r="AJ1238" t="s">
        <v>933</v>
      </c>
      <c r="AK1238" s="174">
        <v>2</v>
      </c>
      <c r="AL1238" s="7"/>
      <c r="AN1238" s="98">
        <v>33</v>
      </c>
      <c r="AO1238" s="100">
        <v>9</v>
      </c>
      <c r="AP1238" s="100">
        <v>165</v>
      </c>
      <c r="AQ1238" s="107">
        <v>65940</v>
      </c>
      <c r="AR1238" s="107">
        <f t="shared" si="341"/>
        <v>33009</v>
      </c>
      <c r="AS1238" t="s">
        <v>1726</v>
      </c>
      <c r="AT1238" s="110">
        <f t="shared" si="342"/>
        <v>3365940</v>
      </c>
      <c r="AW1238">
        <v>42.56</v>
      </c>
      <c r="AX1238">
        <v>0.63</v>
      </c>
      <c r="AY1238">
        <v>41.92</v>
      </c>
      <c r="BA1238" s="7">
        <f t="shared" si="346"/>
        <v>0</v>
      </c>
      <c r="BB1238" s="7">
        <f t="shared" si="347"/>
        <v>0</v>
      </c>
      <c r="BC1238" s="7">
        <f t="shared" si="348"/>
        <v>1</v>
      </c>
      <c r="BD1238" s="7">
        <f t="shared" si="348"/>
        <v>0</v>
      </c>
      <c r="BE1238" s="7">
        <f t="shared" si="350"/>
        <v>0</v>
      </c>
      <c r="BF1238" s="118"/>
      <c r="BI1238" s="118"/>
      <c r="BJ1238" s="118"/>
      <c r="BK1238" s="168"/>
      <c r="BM1238">
        <v>0</v>
      </c>
      <c r="BN1238">
        <v>0</v>
      </c>
      <c r="BP1238">
        <v>0</v>
      </c>
      <c r="BQ1238">
        <v>0</v>
      </c>
      <c r="BR1238">
        <v>0</v>
      </c>
      <c r="BS1238">
        <v>0</v>
      </c>
      <c r="BT1238">
        <v>0</v>
      </c>
      <c r="BV1238">
        <v>0</v>
      </c>
      <c r="BW1238">
        <v>0</v>
      </c>
      <c r="BY1238">
        <v>0</v>
      </c>
      <c r="BZ1238">
        <v>0</v>
      </c>
      <c r="CA1238">
        <v>0</v>
      </c>
      <c r="CB1238">
        <v>0</v>
      </c>
      <c r="CC1238">
        <v>0</v>
      </c>
      <c r="CD1238">
        <v>0</v>
      </c>
      <c r="CE1238">
        <v>0</v>
      </c>
      <c r="CG1238">
        <v>0</v>
      </c>
      <c r="CH1238">
        <v>0</v>
      </c>
      <c r="CI1238">
        <v>0</v>
      </c>
      <c r="CJ1238">
        <v>0</v>
      </c>
      <c r="CK1238">
        <v>0</v>
      </c>
    </row>
    <row r="1239" spans="1:89" hidden="1" outlineLevel="1">
      <c r="A1239" t="s">
        <v>2042</v>
      </c>
      <c r="B1239" s="9" t="s">
        <v>3141</v>
      </c>
      <c r="C1239" s="1">
        <f t="shared" si="349"/>
        <v>1408</v>
      </c>
      <c r="D1239" s="7">
        <f t="shared" si="333"/>
        <v>2</v>
      </c>
      <c r="E1239" s="7">
        <f t="shared" si="334"/>
        <v>6</v>
      </c>
      <c r="F1239" s="7">
        <f t="shared" si="335"/>
        <v>1</v>
      </c>
      <c r="G1239" s="7">
        <f t="shared" si="352"/>
        <v>5</v>
      </c>
      <c r="H1239" s="49">
        <f t="shared" si="336"/>
        <v>73</v>
      </c>
      <c r="I1239" s="178">
        <f t="shared" si="337"/>
        <v>5.1846590909090912E-2</v>
      </c>
      <c r="J1239" s="8"/>
      <c r="K1239" s="2">
        <f t="shared" si="338"/>
        <v>0.46803977272727271</v>
      </c>
      <c r="L1239" s="2">
        <f t="shared" si="339"/>
        <v>0</v>
      </c>
      <c r="M1239" s="2">
        <f t="shared" si="340"/>
        <v>0.51988636363636365</v>
      </c>
      <c r="N1239" s="2">
        <f t="shared" si="343"/>
        <v>1.4204545454545455E-3</v>
      </c>
      <c r="O1239" s="2">
        <f t="shared" si="344"/>
        <v>1.0653409090909101E-2</v>
      </c>
      <c r="P1239" s="1">
        <v>659</v>
      </c>
      <c r="Q1239" s="1"/>
      <c r="R1239" s="1">
        <v>732</v>
      </c>
      <c r="S1239" s="1">
        <v>2</v>
      </c>
      <c r="T1239" s="1"/>
      <c r="U1239" s="1"/>
      <c r="W1239" s="184">
        <v>0</v>
      </c>
      <c r="X1239" s="184"/>
      <c r="Y1239" s="1">
        <v>9</v>
      </c>
      <c r="Z1239" s="1">
        <f t="shared" si="345"/>
        <v>6</v>
      </c>
      <c r="AA1239" s="184">
        <v>0</v>
      </c>
      <c r="AB1239" s="184">
        <v>0</v>
      </c>
      <c r="AC1239" s="184">
        <v>0</v>
      </c>
      <c r="AD1239" s="154"/>
      <c r="AI1239" t="str">
        <f t="shared" si="351"/>
        <v>Rye</v>
      </c>
      <c r="AJ1239" t="s">
        <v>3034</v>
      </c>
      <c r="AK1239" s="174">
        <v>1</v>
      </c>
      <c r="AL1239" s="7"/>
      <c r="AN1239" s="98">
        <v>33</v>
      </c>
      <c r="AO1239" s="100">
        <v>15</v>
      </c>
      <c r="AP1239" s="100">
        <v>155</v>
      </c>
      <c r="AQ1239" s="107">
        <v>66180</v>
      </c>
      <c r="AR1239" s="107">
        <f t="shared" si="341"/>
        <v>33015</v>
      </c>
      <c r="AS1239" t="s">
        <v>1726</v>
      </c>
      <c r="AT1239" s="110">
        <f t="shared" si="342"/>
        <v>3366180</v>
      </c>
      <c r="AW1239">
        <v>35.5</v>
      </c>
      <c r="AX1239">
        <v>22.88</v>
      </c>
      <c r="AY1239">
        <v>12.62</v>
      </c>
      <c r="BA1239" s="7">
        <f t="shared" si="346"/>
        <v>0</v>
      </c>
      <c r="BB1239" s="7">
        <f t="shared" si="347"/>
        <v>0</v>
      </c>
      <c r="BC1239" s="7">
        <f t="shared" si="348"/>
        <v>1</v>
      </c>
      <c r="BD1239" s="7">
        <f t="shared" si="348"/>
        <v>0</v>
      </c>
      <c r="BE1239" s="7" t="e">
        <f t="shared" si="350"/>
        <v>#N/A</v>
      </c>
      <c r="BF1239" s="118"/>
      <c r="BI1239" s="118"/>
      <c r="BJ1239" s="118"/>
      <c r="BK1239" s="168"/>
      <c r="BM1239">
        <v>0</v>
      </c>
      <c r="BN1239">
        <v>1</v>
      </c>
      <c r="BP1239">
        <v>0</v>
      </c>
      <c r="BQ1239">
        <v>0</v>
      </c>
      <c r="BR1239">
        <v>0</v>
      </c>
      <c r="BS1239">
        <v>0</v>
      </c>
      <c r="BT1239">
        <v>0</v>
      </c>
      <c r="BV1239">
        <v>1</v>
      </c>
      <c r="BW1239">
        <v>1</v>
      </c>
      <c r="BY1239">
        <v>0</v>
      </c>
      <c r="BZ1239">
        <v>1</v>
      </c>
      <c r="CA1239">
        <v>0</v>
      </c>
      <c r="CB1239">
        <v>0</v>
      </c>
      <c r="CC1239">
        <v>0</v>
      </c>
      <c r="CD1239">
        <v>0</v>
      </c>
      <c r="CE1239">
        <v>0</v>
      </c>
      <c r="CG1239">
        <v>1</v>
      </c>
      <c r="CH1239">
        <v>0</v>
      </c>
      <c r="CI1239">
        <v>1</v>
      </c>
      <c r="CJ1239">
        <v>0</v>
      </c>
      <c r="CK1239">
        <v>0</v>
      </c>
    </row>
    <row r="1240" spans="1:89" hidden="1" outlineLevel="1">
      <c r="A1240" t="s">
        <v>1853</v>
      </c>
      <c r="B1240" s="9" t="s">
        <v>3141</v>
      </c>
      <c r="C1240" s="1">
        <f t="shared" si="349"/>
        <v>4022</v>
      </c>
      <c r="D1240" s="7">
        <f t="shared" ref="D1240:D1289" si="373">RANK(P1240,(P1240:AG1240))</f>
        <v>2</v>
      </c>
      <c r="E1240" s="7">
        <f t="shared" ref="E1240:E1289" si="374">RANK(Q1240,(P1240:AG1240))</f>
        <v>8</v>
      </c>
      <c r="F1240" s="7">
        <f t="shared" ref="F1240:F1289" si="375">IF(R1240&gt;0,RANK(R1240,(P1240:AG1240)),0)</f>
        <v>1</v>
      </c>
      <c r="G1240" s="7">
        <f t="shared" si="352"/>
        <v>5</v>
      </c>
      <c r="H1240" s="49">
        <f t="shared" ref="H1240:H1289" si="376">MAX(P1240:T1240)-LARGE(P1240:T1240,2)</f>
        <v>287</v>
      </c>
      <c r="I1240" s="178">
        <f t="shared" ref="I1240:I1289" si="377">H1240/C1240</f>
        <v>7.1357533565390346E-2</v>
      </c>
      <c r="J1240" s="8"/>
      <c r="K1240" s="2">
        <f t="shared" ref="K1240:K1289" si="378">IF(C1240=0,"-",P1240/C1240)</f>
        <v>0.45027349577324716</v>
      </c>
      <c r="L1240" s="2">
        <f t="shared" ref="L1240:L1289" si="379">IF(C1240=0,"-",Q1240/C1240)</f>
        <v>0</v>
      </c>
      <c r="M1240" s="2">
        <f t="shared" ref="M1240:M1289" si="380">IF(C1240=0,"-",R1240/C1240)</f>
        <v>0.52163102933863748</v>
      </c>
      <c r="N1240" s="2">
        <f t="shared" si="343"/>
        <v>2.7349577324714074E-3</v>
      </c>
      <c r="O1240" s="2">
        <f t="shared" si="344"/>
        <v>2.5360517155643962E-2</v>
      </c>
      <c r="P1240" s="1">
        <v>1811</v>
      </c>
      <c r="Q1240" s="1"/>
      <c r="R1240" s="1">
        <v>2098</v>
      </c>
      <c r="S1240" s="1">
        <v>11</v>
      </c>
      <c r="T1240" s="1"/>
      <c r="U1240" s="1"/>
      <c r="W1240" s="184">
        <v>0</v>
      </c>
      <c r="X1240" s="184"/>
      <c r="Y1240" s="1">
        <v>63</v>
      </c>
      <c r="Z1240" s="1">
        <f t="shared" si="345"/>
        <v>35</v>
      </c>
      <c r="AA1240" s="184">
        <v>2</v>
      </c>
      <c r="AB1240" s="184">
        <v>0</v>
      </c>
      <c r="AC1240" s="184">
        <v>2</v>
      </c>
      <c r="AD1240" s="154"/>
      <c r="AI1240" t="str">
        <f t="shared" si="351"/>
        <v>Salem</v>
      </c>
      <c r="AJ1240" t="s">
        <v>3034</v>
      </c>
      <c r="AK1240" s="174">
        <v>2</v>
      </c>
      <c r="AL1240" s="7"/>
      <c r="AN1240" s="98">
        <v>33</v>
      </c>
      <c r="AO1240" s="100">
        <v>15</v>
      </c>
      <c r="AP1240" s="100">
        <v>160</v>
      </c>
      <c r="AQ1240" s="107">
        <v>66660</v>
      </c>
      <c r="AR1240" s="107">
        <f t="shared" ref="AR1240:AR1288" si="381">AN1240*1000+AO1240</f>
        <v>33015</v>
      </c>
      <c r="AS1240" t="s">
        <v>1726</v>
      </c>
      <c r="AT1240" s="110">
        <f t="shared" ref="AT1240:AT1288" si="382">AN1240*100000+AQ1240</f>
        <v>3366660</v>
      </c>
      <c r="AW1240">
        <v>25.86</v>
      </c>
      <c r="AX1240">
        <v>1.1599999999999999</v>
      </c>
      <c r="AY1240">
        <v>24.7</v>
      </c>
      <c r="BA1240" s="7">
        <f t="shared" si="346"/>
        <v>0</v>
      </c>
      <c r="BB1240" s="7">
        <f t="shared" si="347"/>
        <v>0</v>
      </c>
      <c r="BC1240" s="7">
        <f t="shared" si="348"/>
        <v>1</v>
      </c>
      <c r="BD1240" s="7">
        <f t="shared" si="348"/>
        <v>0</v>
      </c>
      <c r="BE1240" s="7" t="e">
        <f t="shared" si="350"/>
        <v>#N/A</v>
      </c>
      <c r="BF1240" s="118"/>
      <c r="BI1240" s="118"/>
      <c r="BJ1240" s="118"/>
      <c r="BK1240" s="168"/>
      <c r="BM1240">
        <v>2</v>
      </c>
      <c r="BN1240">
        <v>2</v>
      </c>
      <c r="BP1240">
        <v>4</v>
      </c>
      <c r="BQ1240">
        <v>1</v>
      </c>
      <c r="BR1240">
        <v>1</v>
      </c>
      <c r="BS1240">
        <v>0</v>
      </c>
      <c r="BT1240">
        <v>0</v>
      </c>
      <c r="BV1240">
        <v>1</v>
      </c>
      <c r="BW1240">
        <v>0</v>
      </c>
      <c r="BY1240">
        <v>1</v>
      </c>
      <c r="BZ1240">
        <v>4</v>
      </c>
      <c r="CA1240">
        <v>0</v>
      </c>
      <c r="CB1240">
        <v>0</v>
      </c>
      <c r="CC1240">
        <v>9</v>
      </c>
      <c r="CD1240">
        <v>1</v>
      </c>
      <c r="CE1240">
        <v>1</v>
      </c>
      <c r="CG1240">
        <v>2</v>
      </c>
      <c r="CH1240">
        <v>5</v>
      </c>
      <c r="CI1240">
        <v>1</v>
      </c>
      <c r="CJ1240">
        <v>0</v>
      </c>
      <c r="CK1240">
        <v>0</v>
      </c>
    </row>
    <row r="1241" spans="1:89" hidden="1" outlineLevel="1">
      <c r="A1241" t="s">
        <v>1571</v>
      </c>
      <c r="B1241" s="9" t="s">
        <v>3141</v>
      </c>
      <c r="C1241" s="1">
        <f t="shared" si="349"/>
        <v>241</v>
      </c>
      <c r="D1241" s="7">
        <f t="shared" si="373"/>
        <v>2</v>
      </c>
      <c r="E1241" s="7">
        <f t="shared" si="374"/>
        <v>7</v>
      </c>
      <c r="F1241" s="7">
        <f t="shared" si="375"/>
        <v>1</v>
      </c>
      <c r="G1241" s="7">
        <f t="shared" si="352"/>
        <v>0</v>
      </c>
      <c r="H1241" s="49">
        <f t="shared" si="376"/>
        <v>87</v>
      </c>
      <c r="I1241" s="178">
        <f t="shared" si="377"/>
        <v>0.36099585062240663</v>
      </c>
      <c r="J1241" s="8"/>
      <c r="K1241" s="2">
        <f t="shared" si="378"/>
        <v>0.31120331950207469</v>
      </c>
      <c r="L1241" s="2">
        <f t="shared" si="379"/>
        <v>0</v>
      </c>
      <c r="M1241" s="2">
        <f t="shared" si="380"/>
        <v>0.67219917012448138</v>
      </c>
      <c r="N1241" s="2">
        <f t="shared" ref="N1241:N1304" si="383">IF(C1241=0,"-",S1241/C1241)</f>
        <v>0</v>
      </c>
      <c r="O1241" s="2">
        <f t="shared" ref="O1241:O1289" si="384">IF(C1241=0,"-",(1-K1241-L1241-M1241-N1241))</f>
        <v>1.6597510373443924E-2</v>
      </c>
      <c r="P1241" s="1">
        <v>75</v>
      </c>
      <c r="Q1241" s="1"/>
      <c r="R1241" s="1">
        <v>162</v>
      </c>
      <c r="S1241" s="1">
        <v>0</v>
      </c>
      <c r="T1241" s="1"/>
      <c r="U1241" s="1"/>
      <c r="W1241" s="184">
        <v>1</v>
      </c>
      <c r="X1241" s="184"/>
      <c r="Y1241" s="1">
        <v>1</v>
      </c>
      <c r="Z1241" s="1">
        <f t="shared" si="345"/>
        <v>1</v>
      </c>
      <c r="AA1241" s="184">
        <v>0</v>
      </c>
      <c r="AB1241" s="184">
        <v>1</v>
      </c>
      <c r="AC1241" s="184">
        <v>0</v>
      </c>
      <c r="AD1241" s="154"/>
      <c r="AI1241" t="str">
        <f t="shared" si="351"/>
        <v>Salisbury</v>
      </c>
      <c r="AJ1241" t="s">
        <v>1658</v>
      </c>
      <c r="AK1241" s="174">
        <v>2</v>
      </c>
      <c r="AL1241" s="7"/>
      <c r="AN1241" s="98">
        <v>33</v>
      </c>
      <c r="AO1241" s="100">
        <v>13</v>
      </c>
      <c r="AP1241" s="100">
        <v>115</v>
      </c>
      <c r="AQ1241" s="107">
        <v>66980</v>
      </c>
      <c r="AR1241" s="107">
        <f t="shared" si="381"/>
        <v>33013</v>
      </c>
      <c r="AS1241" t="s">
        <v>1726</v>
      </c>
      <c r="AT1241" s="110">
        <f t="shared" si="382"/>
        <v>3366980</v>
      </c>
      <c r="AW1241">
        <v>40.21</v>
      </c>
      <c r="AX1241">
        <v>0.26</v>
      </c>
      <c r="AY1241">
        <v>39.96</v>
      </c>
      <c r="BA1241" s="7">
        <f t="shared" ref="BA1241:BA1288" si="385">IF(D1241=1,1,0)</f>
        <v>0</v>
      </c>
      <c r="BB1241" s="7">
        <f t="shared" ref="BB1241:BB1288" si="386">IF(E1241=1,1,0)</f>
        <v>0</v>
      </c>
      <c r="BC1241" s="7">
        <f t="shared" ref="BC1241:BD1288" si="387">IF(F1241=1,1,0)</f>
        <v>1</v>
      </c>
      <c r="BD1241" s="7">
        <f t="shared" si="387"/>
        <v>0</v>
      </c>
      <c r="BE1241" s="7">
        <f t="shared" si="350"/>
        <v>0</v>
      </c>
      <c r="BF1241" s="118"/>
      <c r="BI1241" s="118"/>
      <c r="BJ1241" s="118"/>
      <c r="BK1241" s="168"/>
      <c r="BM1241">
        <v>0</v>
      </c>
      <c r="BN1241">
        <v>0</v>
      </c>
      <c r="BP1241">
        <v>0</v>
      </c>
      <c r="BQ1241">
        <v>0</v>
      </c>
      <c r="BR1241">
        <v>0</v>
      </c>
      <c r="BS1241">
        <v>0</v>
      </c>
      <c r="BT1241">
        <v>0</v>
      </c>
      <c r="BV1241">
        <v>0</v>
      </c>
      <c r="BW1241">
        <v>0</v>
      </c>
      <c r="BY1241">
        <v>0</v>
      </c>
      <c r="BZ1241">
        <v>0</v>
      </c>
      <c r="CA1241">
        <v>0</v>
      </c>
      <c r="CB1241">
        <v>0</v>
      </c>
      <c r="CC1241">
        <v>0</v>
      </c>
      <c r="CD1241">
        <v>0</v>
      </c>
      <c r="CE1241">
        <v>0</v>
      </c>
      <c r="CG1241">
        <v>1</v>
      </c>
      <c r="CH1241">
        <v>0</v>
      </c>
      <c r="CI1241">
        <v>0</v>
      </c>
      <c r="CJ1241">
        <v>0</v>
      </c>
      <c r="CK1241">
        <v>0</v>
      </c>
    </row>
    <row r="1242" spans="1:89" hidden="1" outlineLevel="1">
      <c r="A1242" t="s">
        <v>2043</v>
      </c>
      <c r="B1242" s="9" t="s">
        <v>3141</v>
      </c>
      <c r="C1242" s="1">
        <f t="shared" si="349"/>
        <v>615</v>
      </c>
      <c r="D1242" s="7">
        <f t="shared" si="373"/>
        <v>2</v>
      </c>
      <c r="E1242" s="7">
        <f t="shared" si="374"/>
        <v>6</v>
      </c>
      <c r="F1242" s="7">
        <f t="shared" si="375"/>
        <v>1</v>
      </c>
      <c r="G1242" s="7">
        <f t="shared" si="352"/>
        <v>4</v>
      </c>
      <c r="H1242" s="49">
        <f t="shared" si="376"/>
        <v>219</v>
      </c>
      <c r="I1242" s="178">
        <f t="shared" si="377"/>
        <v>0.35609756097560974</v>
      </c>
      <c r="J1242" s="8"/>
      <c r="K1242" s="2">
        <f t="shared" si="378"/>
        <v>0.29593495934959352</v>
      </c>
      <c r="L1242" s="2">
        <f t="shared" si="379"/>
        <v>0</v>
      </c>
      <c r="M1242" s="2">
        <f t="shared" si="380"/>
        <v>0.6520325203252032</v>
      </c>
      <c r="N1242" s="2">
        <f t="shared" si="383"/>
        <v>3.2520325203252032E-3</v>
      </c>
      <c r="O1242" s="2">
        <f t="shared" si="384"/>
        <v>4.8780487804878134E-2</v>
      </c>
      <c r="P1242" s="1">
        <v>182</v>
      </c>
      <c r="Q1242" s="1"/>
      <c r="R1242" s="1">
        <v>401</v>
      </c>
      <c r="S1242" s="1">
        <v>2</v>
      </c>
      <c r="T1242" s="1"/>
      <c r="U1242" s="1"/>
      <c r="W1242" s="184">
        <v>0</v>
      </c>
      <c r="X1242" s="184"/>
      <c r="Y1242" s="1">
        <v>28</v>
      </c>
      <c r="Z1242" s="1">
        <f t="shared" ref="Z1242:Z1287" si="388">SUM(BM1242:CK1242)</f>
        <v>2</v>
      </c>
      <c r="AA1242" s="184">
        <v>0</v>
      </c>
      <c r="AB1242" s="184">
        <v>0</v>
      </c>
      <c r="AC1242" s="184">
        <v>0</v>
      </c>
      <c r="AD1242" s="154"/>
      <c r="AI1242" t="str">
        <f t="shared" si="351"/>
        <v>Sanbornton</v>
      </c>
      <c r="AJ1242" t="s">
        <v>1383</v>
      </c>
      <c r="AK1242" s="174">
        <v>1</v>
      </c>
      <c r="AL1242" s="7"/>
      <c r="AN1242" s="98">
        <v>33</v>
      </c>
      <c r="AO1242" s="100">
        <v>1</v>
      </c>
      <c r="AP1242" s="100">
        <v>50</v>
      </c>
      <c r="AQ1242" s="107">
        <v>67300</v>
      </c>
      <c r="AR1242" s="107">
        <f t="shared" si="381"/>
        <v>33001</v>
      </c>
      <c r="AS1242" t="s">
        <v>1726</v>
      </c>
      <c r="AT1242" s="110">
        <f t="shared" si="382"/>
        <v>3367300</v>
      </c>
      <c r="AW1242">
        <v>49.76</v>
      </c>
      <c r="AX1242">
        <v>2.2200000000000002</v>
      </c>
      <c r="AY1242">
        <v>47.54</v>
      </c>
      <c r="BA1242" s="7">
        <f t="shared" si="385"/>
        <v>0</v>
      </c>
      <c r="BB1242" s="7">
        <f t="shared" si="386"/>
        <v>0</v>
      </c>
      <c r="BC1242" s="7">
        <f t="shared" si="387"/>
        <v>1</v>
      </c>
      <c r="BD1242" s="7">
        <f t="shared" si="387"/>
        <v>0</v>
      </c>
      <c r="BE1242" s="7" t="e">
        <f t="shared" si="350"/>
        <v>#N/A</v>
      </c>
      <c r="BF1242" s="118"/>
      <c r="BI1242" s="118"/>
      <c r="BJ1242" s="118"/>
      <c r="BK1242" s="168"/>
      <c r="BM1242">
        <v>0</v>
      </c>
      <c r="BN1242">
        <v>0</v>
      </c>
      <c r="BP1242">
        <v>0</v>
      </c>
      <c r="BQ1242">
        <v>0</v>
      </c>
      <c r="BR1242">
        <v>0</v>
      </c>
      <c r="BS1242">
        <v>0</v>
      </c>
      <c r="BT1242">
        <v>0</v>
      </c>
      <c r="BV1242">
        <v>1</v>
      </c>
      <c r="BW1242">
        <v>0</v>
      </c>
      <c r="BY1242">
        <v>0</v>
      </c>
      <c r="BZ1242">
        <v>0</v>
      </c>
      <c r="CA1242">
        <v>0</v>
      </c>
      <c r="CB1242">
        <v>0</v>
      </c>
      <c r="CC1242">
        <v>0</v>
      </c>
      <c r="CD1242">
        <v>0</v>
      </c>
      <c r="CE1242">
        <v>0</v>
      </c>
      <c r="CG1242">
        <v>0</v>
      </c>
      <c r="CH1242">
        <v>1</v>
      </c>
      <c r="CI1242">
        <v>0</v>
      </c>
      <c r="CJ1242">
        <v>0</v>
      </c>
      <c r="CK1242">
        <v>0</v>
      </c>
    </row>
    <row r="1243" spans="1:89" hidden="1" outlineLevel="1">
      <c r="A1243" t="s">
        <v>2687</v>
      </c>
      <c r="B1243" s="9" t="s">
        <v>3141</v>
      </c>
      <c r="C1243" s="1">
        <f t="shared" ref="C1243:C1288" si="389">SUM(P1243:AG1243)</f>
        <v>899</v>
      </c>
      <c r="D1243" s="7">
        <f t="shared" si="373"/>
        <v>2</v>
      </c>
      <c r="E1243" s="7">
        <f t="shared" si="374"/>
        <v>6</v>
      </c>
      <c r="F1243" s="7">
        <f t="shared" si="375"/>
        <v>1</v>
      </c>
      <c r="G1243" s="7">
        <f t="shared" si="352"/>
        <v>0</v>
      </c>
      <c r="H1243" s="49">
        <f t="shared" si="376"/>
        <v>260</v>
      </c>
      <c r="I1243" s="178">
        <f t="shared" si="377"/>
        <v>0.28921023359288101</v>
      </c>
      <c r="J1243" s="8"/>
      <c r="K1243" s="2">
        <f t="shared" si="378"/>
        <v>0.34816462736373749</v>
      </c>
      <c r="L1243" s="2">
        <f t="shared" si="379"/>
        <v>0</v>
      </c>
      <c r="M1243" s="2">
        <f t="shared" si="380"/>
        <v>0.63737486095661844</v>
      </c>
      <c r="N1243" s="2">
        <f t="shared" si="383"/>
        <v>0</v>
      </c>
      <c r="O1243" s="2">
        <f t="shared" si="384"/>
        <v>1.4460511679644017E-2</v>
      </c>
      <c r="P1243" s="1">
        <v>313</v>
      </c>
      <c r="Q1243" s="1"/>
      <c r="R1243" s="1">
        <v>573</v>
      </c>
      <c r="S1243" s="1">
        <v>0</v>
      </c>
      <c r="T1243" s="1"/>
      <c r="U1243" s="1"/>
      <c r="W1243" s="184">
        <v>0</v>
      </c>
      <c r="X1243" s="184"/>
      <c r="Y1243" s="1">
        <v>6</v>
      </c>
      <c r="Z1243" s="1">
        <f t="shared" si="388"/>
        <v>6</v>
      </c>
      <c r="AA1243" s="184">
        <v>1</v>
      </c>
      <c r="AB1243" s="184">
        <v>0</v>
      </c>
      <c r="AC1243" s="184">
        <v>0</v>
      </c>
      <c r="AD1243" s="154"/>
      <c r="AI1243" t="str">
        <f t="shared" si="351"/>
        <v>Sandown</v>
      </c>
      <c r="AJ1243" t="s">
        <v>3034</v>
      </c>
      <c r="AK1243" s="174">
        <v>1</v>
      </c>
      <c r="AL1243" s="7"/>
      <c r="AN1243" s="98">
        <v>33</v>
      </c>
      <c r="AO1243" s="100">
        <v>15</v>
      </c>
      <c r="AP1243" s="100">
        <v>165</v>
      </c>
      <c r="AQ1243" s="107">
        <v>67620</v>
      </c>
      <c r="AR1243" s="107">
        <f t="shared" si="381"/>
        <v>33015</v>
      </c>
      <c r="AS1243" t="s">
        <v>1726</v>
      </c>
      <c r="AT1243" s="110">
        <f t="shared" si="382"/>
        <v>3367620</v>
      </c>
      <c r="AW1243">
        <v>14.42</v>
      </c>
      <c r="AX1243">
        <v>0.51</v>
      </c>
      <c r="AY1243">
        <v>13.91</v>
      </c>
      <c r="BA1243" s="7">
        <f t="shared" si="385"/>
        <v>0</v>
      </c>
      <c r="BB1243" s="7">
        <f t="shared" si="386"/>
        <v>0</v>
      </c>
      <c r="BC1243" s="7">
        <f t="shared" si="387"/>
        <v>1</v>
      </c>
      <c r="BD1243" s="7">
        <f t="shared" si="387"/>
        <v>0</v>
      </c>
      <c r="BE1243" s="7">
        <f t="shared" ref="BE1243:BE1288" si="390">IF(RANK(T1243,P1243:V1243)=1,1,0)</f>
        <v>0</v>
      </c>
      <c r="BF1243" s="118"/>
      <c r="BI1243" s="118"/>
      <c r="BJ1243" s="118"/>
      <c r="BK1243" s="168"/>
      <c r="BM1243">
        <v>0</v>
      </c>
      <c r="BN1243">
        <v>0</v>
      </c>
      <c r="BP1243">
        <v>1</v>
      </c>
      <c r="BQ1243">
        <v>0</v>
      </c>
      <c r="BR1243">
        <v>0</v>
      </c>
      <c r="BS1243">
        <v>0</v>
      </c>
      <c r="BT1243">
        <v>0</v>
      </c>
      <c r="BV1243">
        <v>0</v>
      </c>
      <c r="BW1243">
        <v>0</v>
      </c>
      <c r="BY1243">
        <v>1</v>
      </c>
      <c r="BZ1243">
        <v>0</v>
      </c>
      <c r="CA1243">
        <v>0</v>
      </c>
      <c r="CB1243">
        <v>0</v>
      </c>
      <c r="CC1243">
        <v>2</v>
      </c>
      <c r="CD1243">
        <v>0</v>
      </c>
      <c r="CE1243">
        <v>1</v>
      </c>
      <c r="CG1243">
        <v>1</v>
      </c>
      <c r="CH1243">
        <v>0</v>
      </c>
      <c r="CI1243">
        <v>0</v>
      </c>
      <c r="CJ1243">
        <v>0</v>
      </c>
      <c r="CK1243">
        <v>0</v>
      </c>
    </row>
    <row r="1244" spans="1:89" hidden="1" outlineLevel="1">
      <c r="A1244" t="s">
        <v>1489</v>
      </c>
      <c r="B1244" s="9" t="s">
        <v>3141</v>
      </c>
      <c r="C1244" s="1">
        <f t="shared" si="389"/>
        <v>446</v>
      </c>
      <c r="D1244" s="7">
        <f t="shared" si="373"/>
        <v>2</v>
      </c>
      <c r="E1244" s="7">
        <f t="shared" si="374"/>
        <v>5</v>
      </c>
      <c r="F1244" s="7">
        <f t="shared" si="375"/>
        <v>1</v>
      </c>
      <c r="G1244" s="7">
        <f t="shared" si="352"/>
        <v>0</v>
      </c>
      <c r="H1244" s="49">
        <f t="shared" si="376"/>
        <v>108</v>
      </c>
      <c r="I1244" s="178">
        <f t="shared" si="377"/>
        <v>0.24215246636771301</v>
      </c>
      <c r="J1244" s="8"/>
      <c r="K1244" s="2">
        <f t="shared" si="378"/>
        <v>0.37668161434977576</v>
      </c>
      <c r="L1244" s="2">
        <f t="shared" si="379"/>
        <v>0</v>
      </c>
      <c r="M1244" s="2">
        <f t="shared" si="380"/>
        <v>0.6188340807174888</v>
      </c>
      <c r="N1244" s="2">
        <f t="shared" si="383"/>
        <v>0</v>
      </c>
      <c r="O1244" s="2">
        <f t="shared" si="384"/>
        <v>4.484304932735439E-3</v>
      </c>
      <c r="P1244" s="1">
        <v>168</v>
      </c>
      <c r="Q1244" s="1"/>
      <c r="R1244" s="1">
        <v>276</v>
      </c>
      <c r="S1244" s="1">
        <v>0</v>
      </c>
      <c r="T1244" s="1"/>
      <c r="U1244" s="1"/>
      <c r="W1244" s="184">
        <v>0</v>
      </c>
      <c r="X1244" s="184"/>
      <c r="Y1244" s="1">
        <v>1</v>
      </c>
      <c r="Z1244" s="1">
        <f t="shared" si="388"/>
        <v>1</v>
      </c>
      <c r="AA1244" s="184">
        <v>0</v>
      </c>
      <c r="AB1244" s="184">
        <v>0</v>
      </c>
      <c r="AC1244" s="184">
        <v>0</v>
      </c>
      <c r="AD1244" s="154"/>
      <c r="AI1244" t="str">
        <f t="shared" si="351"/>
        <v>Sandwich</v>
      </c>
      <c r="AJ1244" t="s">
        <v>1806</v>
      </c>
      <c r="AK1244" s="174">
        <v>1</v>
      </c>
      <c r="AL1244" s="7"/>
      <c r="AN1244" s="98">
        <v>33</v>
      </c>
      <c r="AO1244" s="100">
        <v>3</v>
      </c>
      <c r="AP1244" s="100">
        <v>75</v>
      </c>
      <c r="AQ1244" s="107">
        <v>67780</v>
      </c>
      <c r="AR1244" s="107">
        <f t="shared" si="381"/>
        <v>33003</v>
      </c>
      <c r="AS1244" t="s">
        <v>1726</v>
      </c>
      <c r="AT1244" s="110">
        <f t="shared" si="382"/>
        <v>3367780</v>
      </c>
      <c r="AW1244">
        <v>93.47</v>
      </c>
      <c r="AX1244">
        <v>2.88</v>
      </c>
      <c r="AY1244">
        <v>90.6</v>
      </c>
      <c r="BA1244" s="7">
        <f t="shared" si="385"/>
        <v>0</v>
      </c>
      <c r="BB1244" s="7">
        <f t="shared" si="386"/>
        <v>0</v>
      </c>
      <c r="BC1244" s="7">
        <f t="shared" si="387"/>
        <v>1</v>
      </c>
      <c r="BD1244" s="7">
        <f t="shared" si="387"/>
        <v>0</v>
      </c>
      <c r="BE1244" s="7">
        <f t="shared" si="390"/>
        <v>0</v>
      </c>
      <c r="BF1244" s="118"/>
      <c r="BI1244" s="118"/>
      <c r="BJ1244" s="118"/>
      <c r="BK1244" s="168"/>
      <c r="BM1244">
        <v>0</v>
      </c>
      <c r="BN1244">
        <v>0</v>
      </c>
      <c r="BP1244">
        <v>0</v>
      </c>
      <c r="BQ1244">
        <v>0</v>
      </c>
      <c r="BR1244">
        <v>0</v>
      </c>
      <c r="BS1244">
        <v>0</v>
      </c>
      <c r="BT1244">
        <v>0</v>
      </c>
      <c r="BV1244">
        <v>0</v>
      </c>
      <c r="BW1244">
        <v>0</v>
      </c>
      <c r="BY1244">
        <v>0</v>
      </c>
      <c r="BZ1244">
        <v>0</v>
      </c>
      <c r="CA1244">
        <v>0</v>
      </c>
      <c r="CB1244">
        <v>0</v>
      </c>
      <c r="CC1244">
        <v>0</v>
      </c>
      <c r="CD1244">
        <v>0</v>
      </c>
      <c r="CE1244">
        <v>0</v>
      </c>
      <c r="CG1244">
        <v>1</v>
      </c>
      <c r="CH1244">
        <v>0</v>
      </c>
      <c r="CI1244">
        <v>0</v>
      </c>
      <c r="CJ1244">
        <v>0</v>
      </c>
      <c r="CK1244">
        <v>0</v>
      </c>
    </row>
    <row r="1245" spans="1:89" hidden="1" outlineLevel="1">
      <c r="A1245" t="s">
        <v>924</v>
      </c>
      <c r="B1245" s="9" t="s">
        <v>3141</v>
      </c>
      <c r="C1245" s="1">
        <f t="shared" si="389"/>
        <v>1040</v>
      </c>
      <c r="D1245" s="7">
        <f t="shared" si="373"/>
        <v>2</v>
      </c>
      <c r="E1245" s="7">
        <f t="shared" si="374"/>
        <v>9</v>
      </c>
      <c r="F1245" s="7">
        <f t="shared" si="375"/>
        <v>1</v>
      </c>
      <c r="G1245" s="7">
        <f t="shared" si="352"/>
        <v>5</v>
      </c>
      <c r="H1245" s="49">
        <f t="shared" si="376"/>
        <v>117</v>
      </c>
      <c r="I1245" s="178">
        <f t="shared" si="377"/>
        <v>0.1125</v>
      </c>
      <c r="J1245" s="8"/>
      <c r="K1245" s="2">
        <f t="shared" si="378"/>
        <v>0.42596153846153845</v>
      </c>
      <c r="L1245" s="2">
        <f t="shared" si="379"/>
        <v>0</v>
      </c>
      <c r="M1245" s="2">
        <f t="shared" si="380"/>
        <v>0.53846153846153844</v>
      </c>
      <c r="N1245" s="2">
        <f t="shared" si="383"/>
        <v>3.8461538461538464E-3</v>
      </c>
      <c r="O1245" s="2">
        <f t="shared" si="384"/>
        <v>3.1730769230769215E-2</v>
      </c>
      <c r="P1245" s="1">
        <v>443</v>
      </c>
      <c r="Q1245" s="1"/>
      <c r="R1245" s="1">
        <v>560</v>
      </c>
      <c r="S1245" s="1">
        <v>4</v>
      </c>
      <c r="T1245" s="1"/>
      <c r="U1245" s="1"/>
      <c r="W1245" s="184">
        <v>0</v>
      </c>
      <c r="X1245" s="184"/>
      <c r="Y1245" s="1">
        <v>20</v>
      </c>
      <c r="Z1245" s="1">
        <f t="shared" si="388"/>
        <v>10</v>
      </c>
      <c r="AA1245" s="184">
        <v>1</v>
      </c>
      <c r="AB1245" s="184">
        <v>1</v>
      </c>
      <c r="AC1245" s="184">
        <v>1</v>
      </c>
      <c r="AD1245" s="154"/>
      <c r="AI1245" t="str">
        <f t="shared" si="351"/>
        <v>Seabrook</v>
      </c>
      <c r="AJ1245" t="s">
        <v>3034</v>
      </c>
      <c r="AK1245" s="174">
        <v>1</v>
      </c>
      <c r="AL1245" s="7"/>
      <c r="AN1245" s="98">
        <v>33</v>
      </c>
      <c r="AO1245" s="100">
        <v>15</v>
      </c>
      <c r="AP1245" s="100">
        <v>170</v>
      </c>
      <c r="AQ1245" s="107">
        <v>68260</v>
      </c>
      <c r="AR1245" s="107">
        <f t="shared" si="381"/>
        <v>33015</v>
      </c>
      <c r="AS1245" t="s">
        <v>1726</v>
      </c>
      <c r="AT1245" s="110">
        <f t="shared" si="382"/>
        <v>3368260</v>
      </c>
      <c r="AW1245">
        <v>9.6199999999999992</v>
      </c>
      <c r="AX1245">
        <v>0.75</v>
      </c>
      <c r="AY1245">
        <v>8.86</v>
      </c>
      <c r="BA1245" s="7">
        <f t="shared" si="385"/>
        <v>0</v>
      </c>
      <c r="BB1245" s="7">
        <f t="shared" si="386"/>
        <v>0</v>
      </c>
      <c r="BC1245" s="7">
        <f t="shared" si="387"/>
        <v>1</v>
      </c>
      <c r="BD1245" s="7">
        <f t="shared" si="387"/>
        <v>0</v>
      </c>
      <c r="BE1245" s="7" t="e">
        <f t="shared" si="390"/>
        <v>#N/A</v>
      </c>
      <c r="BF1245" s="118"/>
      <c r="BI1245" s="118"/>
      <c r="BJ1245" s="118"/>
      <c r="BK1245" s="168"/>
      <c r="BM1245">
        <v>0</v>
      </c>
      <c r="BN1245">
        <v>1</v>
      </c>
      <c r="BP1245">
        <v>0</v>
      </c>
      <c r="BQ1245">
        <v>0</v>
      </c>
      <c r="BR1245">
        <v>0</v>
      </c>
      <c r="BS1245">
        <v>0</v>
      </c>
      <c r="BT1245">
        <v>0</v>
      </c>
      <c r="BV1245">
        <v>0</v>
      </c>
      <c r="BW1245">
        <v>0</v>
      </c>
      <c r="BY1245">
        <v>0</v>
      </c>
      <c r="BZ1245">
        <v>0</v>
      </c>
      <c r="CA1245">
        <v>0</v>
      </c>
      <c r="CB1245">
        <v>0</v>
      </c>
      <c r="CC1245">
        <v>3</v>
      </c>
      <c r="CD1245">
        <v>0</v>
      </c>
      <c r="CE1245">
        <v>0</v>
      </c>
      <c r="CG1245">
        <v>3</v>
      </c>
      <c r="CH1245">
        <v>3</v>
      </c>
      <c r="CI1245">
        <v>0</v>
      </c>
      <c r="CJ1245">
        <v>0</v>
      </c>
      <c r="CK1245">
        <v>0</v>
      </c>
    </row>
    <row r="1246" spans="1:89" hidden="1" outlineLevel="1">
      <c r="A1246" t="s">
        <v>3287</v>
      </c>
      <c r="B1246" s="9" t="s">
        <v>3141</v>
      </c>
      <c r="C1246" s="1">
        <f t="shared" si="389"/>
        <v>117</v>
      </c>
      <c r="D1246" s="7">
        <f t="shared" si="373"/>
        <v>2</v>
      </c>
      <c r="E1246" s="7">
        <f t="shared" si="374"/>
        <v>3</v>
      </c>
      <c r="F1246" s="7">
        <f t="shared" si="375"/>
        <v>1</v>
      </c>
      <c r="G1246" s="7">
        <f t="shared" si="352"/>
        <v>0</v>
      </c>
      <c r="H1246" s="49">
        <f t="shared" si="376"/>
        <v>29</v>
      </c>
      <c r="I1246" s="178">
        <f t="shared" si="377"/>
        <v>0.24786324786324787</v>
      </c>
      <c r="J1246" s="8"/>
      <c r="K1246" s="2">
        <f t="shared" si="378"/>
        <v>0.37606837606837606</v>
      </c>
      <c r="L1246" s="2">
        <f t="shared" si="379"/>
        <v>0</v>
      </c>
      <c r="M1246" s="2">
        <f t="shared" si="380"/>
        <v>0.62393162393162394</v>
      </c>
      <c r="N1246" s="2">
        <f t="shared" si="383"/>
        <v>0</v>
      </c>
      <c r="O1246" s="2">
        <f t="shared" si="384"/>
        <v>0</v>
      </c>
      <c r="P1246" s="1">
        <v>44</v>
      </c>
      <c r="Q1246" s="1"/>
      <c r="R1246" s="1">
        <v>73</v>
      </c>
      <c r="S1246" s="1">
        <v>0</v>
      </c>
      <c r="T1246" s="1"/>
      <c r="U1246" s="1"/>
      <c r="W1246" s="184">
        <v>0</v>
      </c>
      <c r="X1246" s="184"/>
      <c r="Y1246" s="1">
        <v>0</v>
      </c>
      <c r="Z1246" s="1">
        <f t="shared" si="388"/>
        <v>0</v>
      </c>
      <c r="AA1246" s="184">
        <v>0</v>
      </c>
      <c r="AB1246" s="184">
        <v>0</v>
      </c>
      <c r="AC1246" s="184">
        <v>0</v>
      </c>
      <c r="AD1246" s="154"/>
      <c r="AI1246" t="str">
        <f t="shared" si="351"/>
        <v>Sharon</v>
      </c>
      <c r="AJ1246" t="s">
        <v>120</v>
      </c>
      <c r="AK1246" s="174">
        <v>2</v>
      </c>
      <c r="AL1246" s="7"/>
      <c r="AN1246" s="98">
        <v>33</v>
      </c>
      <c r="AO1246" s="100">
        <v>11</v>
      </c>
      <c r="AP1246" s="100">
        <v>135</v>
      </c>
      <c r="AQ1246" s="107">
        <v>68820</v>
      </c>
      <c r="AR1246" s="107">
        <f t="shared" si="381"/>
        <v>33011</v>
      </c>
      <c r="AS1246" t="s">
        <v>1726</v>
      </c>
      <c r="AT1246" s="110">
        <f t="shared" si="382"/>
        <v>3368820</v>
      </c>
      <c r="AW1246">
        <v>14.6</v>
      </c>
      <c r="AX1246">
        <v>0</v>
      </c>
      <c r="AY1246">
        <v>14.6</v>
      </c>
      <c r="BA1246" s="7">
        <f t="shared" si="385"/>
        <v>0</v>
      </c>
      <c r="BB1246" s="7">
        <f t="shared" si="386"/>
        <v>0</v>
      </c>
      <c r="BC1246" s="7">
        <f t="shared" si="387"/>
        <v>1</v>
      </c>
      <c r="BD1246" s="7">
        <f t="shared" si="387"/>
        <v>0</v>
      </c>
      <c r="BE1246" s="7">
        <f t="shared" si="390"/>
        <v>0</v>
      </c>
      <c r="BF1246" s="118"/>
      <c r="BI1246" s="118"/>
      <c r="BJ1246" s="118"/>
      <c r="BK1246" s="168"/>
      <c r="BM1246">
        <v>0</v>
      </c>
      <c r="BN1246">
        <v>0</v>
      </c>
      <c r="BP1246">
        <v>0</v>
      </c>
      <c r="BQ1246">
        <v>0</v>
      </c>
      <c r="BR1246">
        <v>0</v>
      </c>
      <c r="BS1246">
        <v>0</v>
      </c>
      <c r="BT1246">
        <v>0</v>
      </c>
      <c r="BV1246">
        <v>0</v>
      </c>
      <c r="BW1246">
        <v>0</v>
      </c>
      <c r="BY1246">
        <v>0</v>
      </c>
      <c r="BZ1246">
        <v>0</v>
      </c>
      <c r="CA1246">
        <v>0</v>
      </c>
      <c r="CB1246">
        <v>0</v>
      </c>
      <c r="CC1246">
        <v>0</v>
      </c>
      <c r="CD1246">
        <v>0</v>
      </c>
      <c r="CE1246">
        <v>0</v>
      </c>
      <c r="CG1246">
        <v>0</v>
      </c>
      <c r="CH1246">
        <v>0</v>
      </c>
      <c r="CI1246">
        <v>0</v>
      </c>
      <c r="CJ1246">
        <v>0</v>
      </c>
      <c r="CK1246">
        <v>0</v>
      </c>
    </row>
    <row r="1247" spans="1:89" hidden="1" outlineLevel="1">
      <c r="A1247" t="s">
        <v>1689</v>
      </c>
      <c r="B1247" s="9" t="s">
        <v>3141</v>
      </c>
      <c r="C1247" s="1">
        <f t="shared" si="389"/>
        <v>103</v>
      </c>
      <c r="D1247" s="7">
        <f t="shared" si="373"/>
        <v>2</v>
      </c>
      <c r="E1247" s="7">
        <f t="shared" si="374"/>
        <v>3</v>
      </c>
      <c r="F1247" s="7">
        <f t="shared" si="375"/>
        <v>1</v>
      </c>
      <c r="G1247" s="7">
        <f t="shared" si="352"/>
        <v>0</v>
      </c>
      <c r="H1247" s="49">
        <f t="shared" si="376"/>
        <v>23</v>
      </c>
      <c r="I1247" s="178">
        <f t="shared" si="377"/>
        <v>0.22330097087378642</v>
      </c>
      <c r="J1247" s="8"/>
      <c r="K1247" s="2">
        <f t="shared" si="378"/>
        <v>0.38834951456310679</v>
      </c>
      <c r="L1247" s="2">
        <f t="shared" si="379"/>
        <v>0</v>
      </c>
      <c r="M1247" s="2">
        <f t="shared" si="380"/>
        <v>0.61165048543689315</v>
      </c>
      <c r="N1247" s="2">
        <f t="shared" si="383"/>
        <v>0</v>
      </c>
      <c r="O1247" s="2">
        <f t="shared" si="384"/>
        <v>0</v>
      </c>
      <c r="P1247" s="1">
        <v>40</v>
      </c>
      <c r="Q1247" s="1"/>
      <c r="R1247" s="1">
        <v>63</v>
      </c>
      <c r="S1247" s="1">
        <v>0</v>
      </c>
      <c r="T1247" s="1"/>
      <c r="U1247" s="1"/>
      <c r="W1247" s="184">
        <v>0</v>
      </c>
      <c r="X1247" s="184"/>
      <c r="Y1247" s="1">
        <v>0</v>
      </c>
      <c r="Z1247" s="1">
        <f t="shared" si="388"/>
        <v>0</v>
      </c>
      <c r="AA1247" s="184">
        <v>0</v>
      </c>
      <c r="AB1247" s="184">
        <v>0</v>
      </c>
      <c r="AC1247" s="184">
        <v>0</v>
      </c>
      <c r="AD1247" s="154"/>
      <c r="AI1247" t="str">
        <f t="shared" si="351"/>
        <v>Shelburne</v>
      </c>
      <c r="AJ1247" t="s">
        <v>1943</v>
      </c>
      <c r="AK1247" s="174">
        <v>2</v>
      </c>
      <c r="AL1247" s="7"/>
      <c r="AN1247" s="98">
        <v>33</v>
      </c>
      <c r="AO1247" s="100">
        <v>7</v>
      </c>
      <c r="AP1247" s="100">
        <v>180</v>
      </c>
      <c r="AQ1247" s="107">
        <v>68980</v>
      </c>
      <c r="AR1247" s="107">
        <f t="shared" si="381"/>
        <v>33007</v>
      </c>
      <c r="AS1247" t="s">
        <v>1726</v>
      </c>
      <c r="AT1247" s="110">
        <f t="shared" si="382"/>
        <v>3368980</v>
      </c>
      <c r="AW1247">
        <v>48.8</v>
      </c>
      <c r="AX1247">
        <v>0.9</v>
      </c>
      <c r="AY1247">
        <v>47.89</v>
      </c>
      <c r="BA1247" s="7">
        <f t="shared" si="385"/>
        <v>0</v>
      </c>
      <c r="BB1247" s="7">
        <f t="shared" si="386"/>
        <v>0</v>
      </c>
      <c r="BC1247" s="7">
        <f t="shared" si="387"/>
        <v>1</v>
      </c>
      <c r="BD1247" s="7">
        <f t="shared" si="387"/>
        <v>0</v>
      </c>
      <c r="BE1247" s="7">
        <f t="shared" si="390"/>
        <v>0</v>
      </c>
      <c r="BF1247" s="118"/>
      <c r="BI1247" s="118"/>
      <c r="BJ1247" s="118"/>
      <c r="BK1247" s="168"/>
      <c r="BM1247">
        <v>0</v>
      </c>
      <c r="BN1247">
        <v>0</v>
      </c>
      <c r="BP1247">
        <v>0</v>
      </c>
      <c r="BQ1247">
        <v>0</v>
      </c>
      <c r="BR1247">
        <v>0</v>
      </c>
      <c r="BS1247">
        <v>0</v>
      </c>
      <c r="BT1247">
        <v>0</v>
      </c>
      <c r="BV1247">
        <v>0</v>
      </c>
      <c r="BW1247">
        <v>0</v>
      </c>
      <c r="BY1247">
        <v>0</v>
      </c>
      <c r="BZ1247">
        <v>0</v>
      </c>
      <c r="CA1247">
        <v>0</v>
      </c>
      <c r="CB1247">
        <v>0</v>
      </c>
      <c r="CC1247">
        <v>0</v>
      </c>
      <c r="CD1247">
        <v>0</v>
      </c>
      <c r="CE1247">
        <v>0</v>
      </c>
      <c r="CG1247">
        <v>0</v>
      </c>
      <c r="CH1247">
        <v>0</v>
      </c>
      <c r="CI1247">
        <v>0</v>
      </c>
      <c r="CJ1247">
        <v>0</v>
      </c>
      <c r="CK1247">
        <v>0</v>
      </c>
    </row>
    <row r="1248" spans="1:89" hidden="1" outlineLevel="1">
      <c r="A1248" t="s">
        <v>1852</v>
      </c>
      <c r="B1248" s="9" t="s">
        <v>3141</v>
      </c>
      <c r="C1248" s="1">
        <f t="shared" si="389"/>
        <v>1944</v>
      </c>
      <c r="D1248" s="7">
        <f t="shared" si="373"/>
        <v>2</v>
      </c>
      <c r="E1248" s="7">
        <f t="shared" si="374"/>
        <v>6</v>
      </c>
      <c r="F1248" s="7">
        <f t="shared" si="375"/>
        <v>1</v>
      </c>
      <c r="G1248" s="7">
        <f t="shared" si="352"/>
        <v>5</v>
      </c>
      <c r="H1248" s="49">
        <f t="shared" si="376"/>
        <v>405</v>
      </c>
      <c r="I1248" s="178">
        <f t="shared" si="377"/>
        <v>0.20833333333333334</v>
      </c>
      <c r="J1248" s="8"/>
      <c r="K1248" s="2">
        <f t="shared" si="378"/>
        <v>0.38631687242798352</v>
      </c>
      <c r="L1248" s="2">
        <f t="shared" si="379"/>
        <v>0</v>
      </c>
      <c r="M1248" s="2">
        <f t="shared" si="380"/>
        <v>0.59465020576131689</v>
      </c>
      <c r="N1248" s="2">
        <f t="shared" si="383"/>
        <v>3.0864197530864196E-3</v>
      </c>
      <c r="O1248" s="2">
        <f t="shared" si="384"/>
        <v>1.5946502057613179E-2</v>
      </c>
      <c r="P1248" s="1">
        <v>751</v>
      </c>
      <c r="Q1248" s="1"/>
      <c r="R1248" s="1">
        <v>1156</v>
      </c>
      <c r="S1248" s="1">
        <v>6</v>
      </c>
      <c r="T1248" s="1"/>
      <c r="U1248" s="1"/>
      <c r="W1248" s="184">
        <v>0</v>
      </c>
      <c r="X1248" s="184"/>
      <c r="Y1248" s="1">
        <v>17</v>
      </c>
      <c r="Z1248" s="1">
        <f t="shared" si="388"/>
        <v>14</v>
      </c>
      <c r="AA1248" s="184">
        <v>0</v>
      </c>
      <c r="AB1248" s="184">
        <v>0</v>
      </c>
      <c r="AC1248" s="184">
        <v>0</v>
      </c>
      <c r="AD1248" s="154"/>
      <c r="AI1248" t="str">
        <f t="shared" si="351"/>
        <v>Somersworth</v>
      </c>
      <c r="AJ1248" t="s">
        <v>2064</v>
      </c>
      <c r="AK1248" s="174">
        <v>1</v>
      </c>
      <c r="AL1248" s="7"/>
      <c r="AN1248" s="98">
        <v>33</v>
      </c>
      <c r="AO1248" s="100">
        <v>17</v>
      </c>
      <c r="AP1248" s="100">
        <v>60</v>
      </c>
      <c r="AQ1248" s="107">
        <v>69940</v>
      </c>
      <c r="AR1248" s="107">
        <f t="shared" si="381"/>
        <v>33017</v>
      </c>
      <c r="AS1248" t="s">
        <v>1037</v>
      </c>
      <c r="AT1248" s="110">
        <f t="shared" si="382"/>
        <v>3369940</v>
      </c>
      <c r="AW1248">
        <v>10.01</v>
      </c>
      <c r="AX1248">
        <v>0.23</v>
      </c>
      <c r="AY1248">
        <v>9.7799999999999994</v>
      </c>
      <c r="BA1248" s="7">
        <f t="shared" si="385"/>
        <v>0</v>
      </c>
      <c r="BB1248" s="7">
        <f t="shared" si="386"/>
        <v>0</v>
      </c>
      <c r="BC1248" s="7">
        <f t="shared" si="387"/>
        <v>1</v>
      </c>
      <c r="BD1248" s="7">
        <f t="shared" si="387"/>
        <v>0</v>
      </c>
      <c r="BE1248" s="7" t="e">
        <f t="shared" si="390"/>
        <v>#N/A</v>
      </c>
      <c r="BF1248" s="118"/>
      <c r="BI1248" s="118"/>
      <c r="BJ1248" s="118"/>
      <c r="BK1248" s="168"/>
      <c r="BM1248">
        <v>0</v>
      </c>
      <c r="BN1248">
        <v>1</v>
      </c>
      <c r="BP1248">
        <v>1</v>
      </c>
      <c r="BQ1248">
        <v>0</v>
      </c>
      <c r="BR1248">
        <v>0</v>
      </c>
      <c r="BS1248">
        <v>0</v>
      </c>
      <c r="BT1248">
        <v>1</v>
      </c>
      <c r="BV1248">
        <v>2</v>
      </c>
      <c r="BW1248">
        <v>0</v>
      </c>
      <c r="BY1248">
        <v>0</v>
      </c>
      <c r="BZ1248">
        <v>1</v>
      </c>
      <c r="CA1248">
        <v>0</v>
      </c>
      <c r="CB1248">
        <v>0</v>
      </c>
      <c r="CC1248">
        <v>3</v>
      </c>
      <c r="CD1248">
        <v>0</v>
      </c>
      <c r="CE1248">
        <v>1</v>
      </c>
      <c r="CG1248">
        <v>1</v>
      </c>
      <c r="CH1248">
        <v>3</v>
      </c>
      <c r="CI1248">
        <v>0</v>
      </c>
      <c r="CJ1248">
        <v>0</v>
      </c>
      <c r="CK1248">
        <v>0</v>
      </c>
    </row>
    <row r="1249" spans="1:89" hidden="1" outlineLevel="1">
      <c r="A1249" t="s">
        <v>1257</v>
      </c>
      <c r="B1249" s="9" t="s">
        <v>3141</v>
      </c>
      <c r="C1249" s="1">
        <f t="shared" si="389"/>
        <v>190</v>
      </c>
      <c r="D1249" s="7">
        <f t="shared" si="373"/>
        <v>2</v>
      </c>
      <c r="E1249" s="7">
        <f t="shared" si="374"/>
        <v>4</v>
      </c>
      <c r="F1249" s="7">
        <f t="shared" si="375"/>
        <v>1</v>
      </c>
      <c r="G1249" s="7">
        <f t="shared" si="352"/>
        <v>0</v>
      </c>
      <c r="H1249" s="49">
        <f t="shared" si="376"/>
        <v>43</v>
      </c>
      <c r="I1249" s="178">
        <f t="shared" si="377"/>
        <v>0.22631578947368422</v>
      </c>
      <c r="J1249" s="8"/>
      <c r="K1249" s="2">
        <f t="shared" si="378"/>
        <v>0.38421052631578945</v>
      </c>
      <c r="L1249" s="2">
        <f t="shared" si="379"/>
        <v>0</v>
      </c>
      <c r="M1249" s="2">
        <f t="shared" si="380"/>
        <v>0.61052631578947369</v>
      </c>
      <c r="N1249" s="2">
        <f t="shared" si="383"/>
        <v>0</v>
      </c>
      <c r="O1249" s="2">
        <f t="shared" si="384"/>
        <v>5.2631578947368585E-3</v>
      </c>
      <c r="P1249" s="1">
        <v>73</v>
      </c>
      <c r="Q1249" s="1"/>
      <c r="R1249" s="1">
        <v>116</v>
      </c>
      <c r="S1249" s="1">
        <v>0</v>
      </c>
      <c r="T1249" s="1"/>
      <c r="U1249" s="1"/>
      <c r="W1249" s="184">
        <v>0</v>
      </c>
      <c r="X1249" s="184"/>
      <c r="Y1249" s="1">
        <v>1</v>
      </c>
      <c r="Z1249" s="1">
        <f t="shared" si="388"/>
        <v>0</v>
      </c>
      <c r="AA1249" s="184">
        <v>0</v>
      </c>
      <c r="AB1249" s="184">
        <v>0</v>
      </c>
      <c r="AC1249" s="184">
        <v>0</v>
      </c>
      <c r="AD1249" s="154"/>
      <c r="AI1249" t="str">
        <f t="shared" si="351"/>
        <v>South Hampton</v>
      </c>
      <c r="AJ1249" t="s">
        <v>3034</v>
      </c>
      <c r="AK1249" s="174">
        <v>1</v>
      </c>
      <c r="AL1249" s="7"/>
      <c r="AN1249" s="98">
        <v>33</v>
      </c>
      <c r="AO1249" s="100">
        <v>15</v>
      </c>
      <c r="AP1249" s="100">
        <v>175</v>
      </c>
      <c r="AQ1249" s="107">
        <v>71140</v>
      </c>
      <c r="AR1249" s="107">
        <f t="shared" si="381"/>
        <v>33015</v>
      </c>
      <c r="AS1249" t="s">
        <v>1726</v>
      </c>
      <c r="AT1249" s="110">
        <f t="shared" si="382"/>
        <v>3371140</v>
      </c>
      <c r="AW1249">
        <v>8.01</v>
      </c>
      <c r="AX1249">
        <v>0.13</v>
      </c>
      <c r="AY1249">
        <v>7.87</v>
      </c>
      <c r="BA1249" s="7">
        <f t="shared" si="385"/>
        <v>0</v>
      </c>
      <c r="BB1249" s="7">
        <f t="shared" si="386"/>
        <v>0</v>
      </c>
      <c r="BC1249" s="7">
        <f t="shared" si="387"/>
        <v>1</v>
      </c>
      <c r="BD1249" s="7">
        <f t="shared" si="387"/>
        <v>0</v>
      </c>
      <c r="BE1249" s="7">
        <f t="shared" si="390"/>
        <v>0</v>
      </c>
      <c r="BF1249" s="118"/>
      <c r="BI1249" s="118"/>
      <c r="BJ1249" s="118"/>
      <c r="BK1249" s="168"/>
      <c r="BM1249">
        <v>0</v>
      </c>
      <c r="BN1249">
        <v>0</v>
      </c>
      <c r="BP1249">
        <v>0</v>
      </c>
      <c r="BQ1249">
        <v>0</v>
      </c>
      <c r="BR1249">
        <v>0</v>
      </c>
      <c r="BS1249">
        <v>0</v>
      </c>
      <c r="BT1249">
        <v>0</v>
      </c>
      <c r="BV1249">
        <v>0</v>
      </c>
      <c r="BW1249">
        <v>0</v>
      </c>
      <c r="BY1249">
        <v>0</v>
      </c>
      <c r="BZ1249">
        <v>0</v>
      </c>
      <c r="CA1249">
        <v>0</v>
      </c>
      <c r="CB1249">
        <v>0</v>
      </c>
      <c r="CC1249">
        <v>0</v>
      </c>
      <c r="CD1249">
        <v>0</v>
      </c>
      <c r="CE1249">
        <v>0</v>
      </c>
      <c r="CG1249">
        <v>0</v>
      </c>
      <c r="CH1249">
        <v>0</v>
      </c>
      <c r="CI1249">
        <v>0</v>
      </c>
      <c r="CJ1249">
        <v>0</v>
      </c>
      <c r="CK1249">
        <v>0</v>
      </c>
    </row>
    <row r="1250" spans="1:89" hidden="1" outlineLevel="1">
      <c r="A1250" t="s">
        <v>44</v>
      </c>
      <c r="B1250" s="9" t="s">
        <v>3141</v>
      </c>
      <c r="C1250" s="1">
        <f t="shared" si="389"/>
        <v>284</v>
      </c>
      <c r="D1250" s="7">
        <f t="shared" si="373"/>
        <v>2</v>
      </c>
      <c r="E1250" s="7">
        <f t="shared" si="374"/>
        <v>6</v>
      </c>
      <c r="F1250" s="7">
        <f t="shared" si="375"/>
        <v>1</v>
      </c>
      <c r="G1250" s="7">
        <f t="shared" si="352"/>
        <v>3</v>
      </c>
      <c r="H1250" s="49">
        <f t="shared" si="376"/>
        <v>85</v>
      </c>
      <c r="I1250" s="178">
        <f t="shared" si="377"/>
        <v>0.29929577464788731</v>
      </c>
      <c r="J1250" s="8"/>
      <c r="K1250" s="2">
        <f t="shared" si="378"/>
        <v>0.34507042253521125</v>
      </c>
      <c r="L1250" s="2">
        <f t="shared" si="379"/>
        <v>0</v>
      </c>
      <c r="M1250" s="2">
        <f t="shared" si="380"/>
        <v>0.64436619718309862</v>
      </c>
      <c r="N1250" s="2">
        <f t="shared" si="383"/>
        <v>3.5211267605633804E-3</v>
      </c>
      <c r="O1250" s="2">
        <f t="shared" si="384"/>
        <v>7.042253521126746E-3</v>
      </c>
      <c r="P1250" s="1">
        <v>98</v>
      </c>
      <c r="Q1250" s="1"/>
      <c r="R1250" s="1">
        <v>183</v>
      </c>
      <c r="S1250" s="1">
        <v>1</v>
      </c>
      <c r="T1250" s="1"/>
      <c r="U1250" s="1"/>
      <c r="W1250" s="184">
        <v>0</v>
      </c>
      <c r="X1250" s="184"/>
      <c r="Y1250" s="1">
        <v>1</v>
      </c>
      <c r="Z1250" s="1">
        <f t="shared" si="388"/>
        <v>1</v>
      </c>
      <c r="AA1250" s="184">
        <v>0</v>
      </c>
      <c r="AB1250" s="184">
        <v>0</v>
      </c>
      <c r="AC1250" s="184">
        <v>0</v>
      </c>
      <c r="AD1250" s="154"/>
      <c r="AI1250" t="str">
        <f t="shared" si="351"/>
        <v>Springfield</v>
      </c>
      <c r="AJ1250" t="s">
        <v>165</v>
      </c>
      <c r="AK1250" s="174">
        <v>2</v>
      </c>
      <c r="AL1250" s="7"/>
      <c r="AN1250" s="98">
        <v>33</v>
      </c>
      <c r="AO1250" s="100">
        <v>19</v>
      </c>
      <c r="AP1250" s="100">
        <v>60</v>
      </c>
      <c r="AQ1250" s="107">
        <v>72740</v>
      </c>
      <c r="AR1250" s="107">
        <f t="shared" si="381"/>
        <v>33019</v>
      </c>
      <c r="AS1250" t="s">
        <v>1726</v>
      </c>
      <c r="AT1250" s="110">
        <f t="shared" si="382"/>
        <v>3372740</v>
      </c>
      <c r="AW1250">
        <v>44.14</v>
      </c>
      <c r="AX1250">
        <v>0.89</v>
      </c>
      <c r="AY1250">
        <v>43.25</v>
      </c>
      <c r="BA1250" s="7">
        <f t="shared" si="385"/>
        <v>0</v>
      </c>
      <c r="BB1250" s="7">
        <f t="shared" si="386"/>
        <v>0</v>
      </c>
      <c r="BC1250" s="7">
        <f t="shared" si="387"/>
        <v>1</v>
      </c>
      <c r="BD1250" s="7">
        <f t="shared" si="387"/>
        <v>0</v>
      </c>
      <c r="BE1250" s="7" t="e">
        <f t="shared" si="390"/>
        <v>#N/A</v>
      </c>
      <c r="BF1250" s="118"/>
      <c r="BI1250" s="118"/>
      <c r="BJ1250" s="118"/>
      <c r="BK1250" s="168"/>
      <c r="BM1250">
        <v>0</v>
      </c>
      <c r="BN1250">
        <v>0</v>
      </c>
      <c r="BP1250">
        <v>0</v>
      </c>
      <c r="BQ1250">
        <v>0</v>
      </c>
      <c r="BR1250">
        <v>0</v>
      </c>
      <c r="BS1250">
        <v>0</v>
      </c>
      <c r="BT1250">
        <v>0</v>
      </c>
      <c r="BV1250">
        <v>0</v>
      </c>
      <c r="BW1250">
        <v>1</v>
      </c>
      <c r="BY1250">
        <v>0</v>
      </c>
      <c r="BZ1250">
        <v>0</v>
      </c>
      <c r="CA1250">
        <v>0</v>
      </c>
      <c r="CB1250">
        <v>0</v>
      </c>
      <c r="CC1250">
        <v>0</v>
      </c>
      <c r="CD1250">
        <v>0</v>
      </c>
      <c r="CE1250">
        <v>0</v>
      </c>
      <c r="CG1250">
        <v>0</v>
      </c>
      <c r="CH1250">
        <v>0</v>
      </c>
      <c r="CI1250">
        <v>0</v>
      </c>
      <c r="CJ1250">
        <v>0</v>
      </c>
      <c r="CK1250">
        <v>0</v>
      </c>
    </row>
    <row r="1251" spans="1:89" hidden="1" outlineLevel="1">
      <c r="A1251" t="s">
        <v>583</v>
      </c>
      <c r="B1251" s="9" t="s">
        <v>3141</v>
      </c>
      <c r="C1251" s="1">
        <f t="shared" si="389"/>
        <v>108</v>
      </c>
      <c r="D1251" s="7">
        <f t="shared" si="373"/>
        <v>2</v>
      </c>
      <c r="E1251" s="7">
        <f t="shared" si="374"/>
        <v>4</v>
      </c>
      <c r="F1251" s="7">
        <f t="shared" si="375"/>
        <v>1</v>
      </c>
      <c r="G1251" s="7">
        <f t="shared" si="352"/>
        <v>0</v>
      </c>
      <c r="H1251" s="49">
        <f t="shared" si="376"/>
        <v>52</v>
      </c>
      <c r="I1251" s="178">
        <f t="shared" si="377"/>
        <v>0.48148148148148145</v>
      </c>
      <c r="J1251" s="8"/>
      <c r="K1251" s="2">
        <f t="shared" si="378"/>
        <v>0.25</v>
      </c>
      <c r="L1251" s="2">
        <f t="shared" si="379"/>
        <v>0</v>
      </c>
      <c r="M1251" s="2">
        <f t="shared" si="380"/>
        <v>0.73148148148148151</v>
      </c>
      <c r="N1251" s="2">
        <f t="shared" si="383"/>
        <v>0</v>
      </c>
      <c r="O1251" s="2">
        <f t="shared" si="384"/>
        <v>1.851851851851849E-2</v>
      </c>
      <c r="P1251" s="1">
        <v>27</v>
      </c>
      <c r="Q1251" s="1"/>
      <c r="R1251" s="1">
        <v>79</v>
      </c>
      <c r="S1251" s="1">
        <v>0</v>
      </c>
      <c r="T1251" s="1"/>
      <c r="U1251" s="1"/>
      <c r="W1251" s="184">
        <v>0</v>
      </c>
      <c r="X1251" s="184"/>
      <c r="Y1251" s="1">
        <v>2</v>
      </c>
      <c r="Z1251" s="1">
        <f t="shared" si="388"/>
        <v>0</v>
      </c>
      <c r="AA1251" s="184">
        <v>0</v>
      </c>
      <c r="AB1251" s="184">
        <v>0</v>
      </c>
      <c r="AC1251" s="184">
        <v>0</v>
      </c>
      <c r="AD1251" s="154"/>
      <c r="AI1251" t="str">
        <f t="shared" si="351"/>
        <v>Stark</v>
      </c>
      <c r="AJ1251" t="s">
        <v>1943</v>
      </c>
      <c r="AK1251" s="174">
        <v>2</v>
      </c>
      <c r="AL1251" s="7"/>
      <c r="AN1251" s="98">
        <v>33</v>
      </c>
      <c r="AO1251" s="100">
        <v>7</v>
      </c>
      <c r="AP1251" s="100">
        <v>185</v>
      </c>
      <c r="AQ1251" s="107">
        <v>73060</v>
      </c>
      <c r="AR1251" s="107">
        <f t="shared" si="381"/>
        <v>33007</v>
      </c>
      <c r="AS1251" t="s">
        <v>1726</v>
      </c>
      <c r="AT1251" s="110">
        <f t="shared" si="382"/>
        <v>3373060</v>
      </c>
      <c r="AW1251">
        <v>59.6</v>
      </c>
      <c r="AX1251">
        <v>0.5</v>
      </c>
      <c r="AY1251">
        <v>59.1</v>
      </c>
      <c r="BA1251" s="7">
        <f t="shared" si="385"/>
        <v>0</v>
      </c>
      <c r="BB1251" s="7">
        <f t="shared" si="386"/>
        <v>0</v>
      </c>
      <c r="BC1251" s="7">
        <f t="shared" si="387"/>
        <v>1</v>
      </c>
      <c r="BD1251" s="7">
        <f t="shared" si="387"/>
        <v>0</v>
      </c>
      <c r="BE1251" s="7">
        <f t="shared" si="390"/>
        <v>0</v>
      </c>
      <c r="BF1251" s="118"/>
      <c r="BI1251" s="118"/>
      <c r="BJ1251" s="118"/>
      <c r="BK1251" s="168"/>
      <c r="BM1251">
        <v>0</v>
      </c>
      <c r="BN1251">
        <v>0</v>
      </c>
      <c r="BP1251">
        <v>0</v>
      </c>
      <c r="BQ1251">
        <v>0</v>
      </c>
      <c r="BR1251">
        <v>0</v>
      </c>
      <c r="BS1251">
        <v>0</v>
      </c>
      <c r="BT1251">
        <v>0</v>
      </c>
      <c r="BV1251">
        <v>0</v>
      </c>
      <c r="BW1251">
        <v>0</v>
      </c>
      <c r="BY1251">
        <v>0</v>
      </c>
      <c r="BZ1251">
        <v>0</v>
      </c>
      <c r="CA1251">
        <v>0</v>
      </c>
      <c r="CB1251">
        <v>0</v>
      </c>
      <c r="CC1251">
        <v>0</v>
      </c>
      <c r="CD1251">
        <v>0</v>
      </c>
      <c r="CE1251">
        <v>0</v>
      </c>
      <c r="CG1251">
        <v>0</v>
      </c>
      <c r="CH1251">
        <v>0</v>
      </c>
      <c r="CI1251">
        <v>0</v>
      </c>
      <c r="CJ1251">
        <v>0</v>
      </c>
      <c r="CK1251">
        <v>0</v>
      </c>
    </row>
    <row r="1252" spans="1:89" hidden="1" outlineLevel="1">
      <c r="A1252" t="s">
        <v>577</v>
      </c>
      <c r="B1252" s="9" t="s">
        <v>3141</v>
      </c>
      <c r="C1252" s="1">
        <f t="shared" si="389"/>
        <v>82</v>
      </c>
      <c r="D1252" s="7">
        <f t="shared" si="373"/>
        <v>2</v>
      </c>
      <c r="E1252" s="7">
        <f t="shared" si="374"/>
        <v>6</v>
      </c>
      <c r="F1252" s="7">
        <f t="shared" si="375"/>
        <v>1</v>
      </c>
      <c r="G1252" s="7">
        <f t="shared" si="352"/>
        <v>4</v>
      </c>
      <c r="H1252" s="49">
        <f t="shared" si="376"/>
        <v>26</v>
      </c>
      <c r="I1252" s="178">
        <f t="shared" si="377"/>
        <v>0.31707317073170732</v>
      </c>
      <c r="J1252" s="8"/>
      <c r="K1252" s="2">
        <f t="shared" si="378"/>
        <v>0.29268292682926828</v>
      </c>
      <c r="L1252" s="2">
        <f t="shared" si="379"/>
        <v>0</v>
      </c>
      <c r="M1252" s="2">
        <f t="shared" si="380"/>
        <v>0.6097560975609756</v>
      </c>
      <c r="N1252" s="2">
        <f t="shared" si="383"/>
        <v>1.2195121951219513E-2</v>
      </c>
      <c r="O1252" s="2">
        <f t="shared" si="384"/>
        <v>8.5365853658536564E-2</v>
      </c>
      <c r="P1252" s="1">
        <v>24</v>
      </c>
      <c r="Q1252" s="1"/>
      <c r="R1252" s="1">
        <v>50</v>
      </c>
      <c r="S1252" s="1">
        <v>1</v>
      </c>
      <c r="T1252" s="1"/>
      <c r="U1252" s="1"/>
      <c r="W1252" s="184">
        <v>0</v>
      </c>
      <c r="X1252" s="184"/>
      <c r="Y1252" s="1">
        <v>6</v>
      </c>
      <c r="Z1252" s="1">
        <f t="shared" si="388"/>
        <v>1</v>
      </c>
      <c r="AA1252" s="184">
        <v>0</v>
      </c>
      <c r="AB1252" s="184">
        <v>0</v>
      </c>
      <c r="AC1252" s="184">
        <v>0</v>
      </c>
      <c r="AD1252" s="154"/>
      <c r="AI1252" t="str">
        <f t="shared" si="351"/>
        <v>Stewartstown</v>
      </c>
      <c r="AJ1252" t="s">
        <v>1943</v>
      </c>
      <c r="AK1252" s="174">
        <v>2</v>
      </c>
      <c r="AL1252" s="7"/>
      <c r="AN1252" s="98">
        <v>33</v>
      </c>
      <c r="AO1252" s="100">
        <v>7</v>
      </c>
      <c r="AP1252" s="100">
        <v>190</v>
      </c>
      <c r="AQ1252" s="107">
        <v>73380</v>
      </c>
      <c r="AR1252" s="107">
        <f t="shared" si="381"/>
        <v>33007</v>
      </c>
      <c r="AS1252" t="s">
        <v>1726</v>
      </c>
      <c r="AT1252" s="110">
        <f t="shared" si="382"/>
        <v>3373380</v>
      </c>
      <c r="AW1252">
        <v>46.78</v>
      </c>
      <c r="AX1252">
        <v>0.39</v>
      </c>
      <c r="AY1252">
        <v>46.38</v>
      </c>
      <c r="BA1252" s="7">
        <f t="shared" si="385"/>
        <v>0</v>
      </c>
      <c r="BB1252" s="7">
        <f t="shared" si="386"/>
        <v>0</v>
      </c>
      <c r="BC1252" s="7">
        <f t="shared" si="387"/>
        <v>1</v>
      </c>
      <c r="BD1252" s="7">
        <f t="shared" si="387"/>
        <v>0</v>
      </c>
      <c r="BE1252" s="7" t="e">
        <f t="shared" si="390"/>
        <v>#N/A</v>
      </c>
      <c r="BF1252" s="118"/>
      <c r="BI1252" s="118"/>
      <c r="BJ1252" s="118"/>
      <c r="BK1252" s="168"/>
      <c r="BM1252">
        <v>0</v>
      </c>
      <c r="BN1252">
        <v>0</v>
      </c>
      <c r="BP1252">
        <v>0</v>
      </c>
      <c r="BQ1252">
        <v>0</v>
      </c>
      <c r="BR1252">
        <v>0</v>
      </c>
      <c r="BS1252">
        <v>0</v>
      </c>
      <c r="BT1252">
        <v>0</v>
      </c>
      <c r="BV1252">
        <v>0</v>
      </c>
      <c r="BW1252">
        <v>0</v>
      </c>
      <c r="BY1252">
        <v>0</v>
      </c>
      <c r="BZ1252">
        <v>0</v>
      </c>
      <c r="CA1252">
        <v>0</v>
      </c>
      <c r="CB1252">
        <v>0</v>
      </c>
      <c r="CC1252">
        <v>1</v>
      </c>
      <c r="CD1252">
        <v>0</v>
      </c>
      <c r="CE1252">
        <v>0</v>
      </c>
      <c r="CG1252">
        <v>0</v>
      </c>
      <c r="CH1252">
        <v>0</v>
      </c>
      <c r="CI1252">
        <v>0</v>
      </c>
      <c r="CJ1252">
        <v>0</v>
      </c>
      <c r="CK1252">
        <v>0</v>
      </c>
    </row>
    <row r="1253" spans="1:89" hidden="1" outlineLevel="1">
      <c r="A1253" t="s">
        <v>1447</v>
      </c>
      <c r="B1253" s="9" t="s">
        <v>3141</v>
      </c>
      <c r="C1253" s="1">
        <f t="shared" si="389"/>
        <v>273</v>
      </c>
      <c r="D1253" s="7">
        <f t="shared" si="373"/>
        <v>2</v>
      </c>
      <c r="E1253" s="7">
        <f t="shared" si="374"/>
        <v>4</v>
      </c>
      <c r="F1253" s="7">
        <f t="shared" si="375"/>
        <v>1</v>
      </c>
      <c r="G1253" s="7">
        <f t="shared" si="352"/>
        <v>0</v>
      </c>
      <c r="H1253" s="49">
        <f t="shared" si="376"/>
        <v>85</v>
      </c>
      <c r="I1253" s="178">
        <f t="shared" si="377"/>
        <v>0.31135531135531136</v>
      </c>
      <c r="J1253" s="8"/>
      <c r="K1253" s="2">
        <f t="shared" si="378"/>
        <v>0.33699633699633702</v>
      </c>
      <c r="L1253" s="2">
        <f t="shared" si="379"/>
        <v>0</v>
      </c>
      <c r="M1253" s="2">
        <f t="shared" si="380"/>
        <v>0.64835164835164838</v>
      </c>
      <c r="N1253" s="2">
        <f t="shared" si="383"/>
        <v>0</v>
      </c>
      <c r="O1253" s="2">
        <f t="shared" si="384"/>
        <v>1.46520146520146E-2</v>
      </c>
      <c r="P1253" s="1">
        <v>92</v>
      </c>
      <c r="Q1253" s="1"/>
      <c r="R1253" s="1">
        <v>177</v>
      </c>
      <c r="S1253" s="1">
        <v>0</v>
      </c>
      <c r="T1253" s="1"/>
      <c r="U1253" s="1"/>
      <c r="W1253" s="184">
        <v>0</v>
      </c>
      <c r="X1253" s="184"/>
      <c r="Y1253" s="1">
        <v>4</v>
      </c>
      <c r="Z1253" s="1">
        <f t="shared" si="388"/>
        <v>0</v>
      </c>
      <c r="AA1253" s="184">
        <v>0</v>
      </c>
      <c r="AB1253" s="184">
        <v>0</v>
      </c>
      <c r="AC1253" s="184">
        <v>0</v>
      </c>
      <c r="AD1253" s="154"/>
      <c r="AI1253" t="str">
        <f t="shared" si="351"/>
        <v>Stoddard</v>
      </c>
      <c r="AJ1253" t="s">
        <v>1381</v>
      </c>
      <c r="AK1253" s="174">
        <v>2</v>
      </c>
      <c r="AL1253" s="7"/>
      <c r="AN1253" s="98">
        <v>33</v>
      </c>
      <c r="AO1253" s="100">
        <v>5</v>
      </c>
      <c r="AP1253" s="100">
        <v>80</v>
      </c>
      <c r="AQ1253" s="107">
        <v>73700</v>
      </c>
      <c r="AR1253" s="107">
        <f t="shared" si="381"/>
        <v>33005</v>
      </c>
      <c r="AS1253" t="s">
        <v>1726</v>
      </c>
      <c r="AT1253" s="110">
        <f t="shared" si="382"/>
        <v>3373700</v>
      </c>
      <c r="AW1253">
        <v>53.01</v>
      </c>
      <c r="AX1253">
        <v>2.13</v>
      </c>
      <c r="AY1253">
        <v>50.88</v>
      </c>
      <c r="BA1253" s="7">
        <f t="shared" si="385"/>
        <v>0</v>
      </c>
      <c r="BB1253" s="7">
        <f t="shared" si="386"/>
        <v>0</v>
      </c>
      <c r="BC1253" s="7">
        <f t="shared" si="387"/>
        <v>1</v>
      </c>
      <c r="BD1253" s="7">
        <f t="shared" si="387"/>
        <v>0</v>
      </c>
      <c r="BE1253" s="7">
        <f t="shared" si="390"/>
        <v>0</v>
      </c>
      <c r="BF1253" s="118"/>
      <c r="BI1253" s="118"/>
      <c r="BJ1253" s="118"/>
      <c r="BK1253" s="168"/>
      <c r="BM1253">
        <v>0</v>
      </c>
      <c r="BN1253">
        <v>0</v>
      </c>
      <c r="BP1253">
        <v>0</v>
      </c>
      <c r="BQ1253">
        <v>0</v>
      </c>
      <c r="BR1253">
        <v>0</v>
      </c>
      <c r="BS1253">
        <v>0</v>
      </c>
      <c r="BT1253">
        <v>0</v>
      </c>
      <c r="BV1253">
        <v>0</v>
      </c>
      <c r="BW1253">
        <v>0</v>
      </c>
      <c r="BY1253">
        <v>0</v>
      </c>
      <c r="BZ1253">
        <v>0</v>
      </c>
      <c r="CA1253">
        <v>0</v>
      </c>
      <c r="CB1253">
        <v>0</v>
      </c>
      <c r="CC1253">
        <v>0</v>
      </c>
      <c r="CD1253">
        <v>0</v>
      </c>
      <c r="CE1253">
        <v>0</v>
      </c>
      <c r="CG1253">
        <v>0</v>
      </c>
      <c r="CH1253">
        <v>0</v>
      </c>
      <c r="CI1253">
        <v>0</v>
      </c>
      <c r="CJ1253">
        <v>0</v>
      </c>
      <c r="CK1253">
        <v>0</v>
      </c>
    </row>
    <row r="1254" spans="1:89" hidden="1" outlineLevel="1">
      <c r="A1254" t="s">
        <v>2064</v>
      </c>
      <c r="B1254" s="9" t="s">
        <v>3141</v>
      </c>
      <c r="C1254" s="1">
        <f t="shared" si="389"/>
        <v>848</v>
      </c>
      <c r="D1254" s="7">
        <f t="shared" si="373"/>
        <v>2</v>
      </c>
      <c r="E1254" s="7">
        <f t="shared" si="374"/>
        <v>8</v>
      </c>
      <c r="F1254" s="7">
        <f t="shared" si="375"/>
        <v>1</v>
      </c>
      <c r="G1254" s="7">
        <f t="shared" si="352"/>
        <v>5</v>
      </c>
      <c r="H1254" s="49">
        <f t="shared" si="376"/>
        <v>239</v>
      </c>
      <c r="I1254" s="178">
        <f t="shared" si="377"/>
        <v>0.28183962264150941</v>
      </c>
      <c r="J1254" s="8"/>
      <c r="K1254" s="2">
        <f t="shared" si="378"/>
        <v>0.35141509433962265</v>
      </c>
      <c r="L1254" s="2">
        <f t="shared" si="379"/>
        <v>0</v>
      </c>
      <c r="M1254" s="2">
        <f t="shared" si="380"/>
        <v>0.63325471698113212</v>
      </c>
      <c r="N1254" s="2">
        <f t="shared" si="383"/>
        <v>2.3584905660377358E-3</v>
      </c>
      <c r="O1254" s="2">
        <f t="shared" si="384"/>
        <v>1.2971698113207558E-2</v>
      </c>
      <c r="P1254" s="1">
        <v>298</v>
      </c>
      <c r="Q1254" s="1"/>
      <c r="R1254" s="1">
        <v>537</v>
      </c>
      <c r="S1254" s="1">
        <v>2</v>
      </c>
      <c r="T1254" s="1"/>
      <c r="U1254" s="1"/>
      <c r="W1254" s="184">
        <v>1</v>
      </c>
      <c r="X1254" s="184"/>
      <c r="Y1254" s="1">
        <v>5</v>
      </c>
      <c r="Z1254" s="1">
        <f t="shared" si="388"/>
        <v>4</v>
      </c>
      <c r="AA1254" s="184">
        <v>0</v>
      </c>
      <c r="AB1254" s="184">
        <v>0</v>
      </c>
      <c r="AC1254" s="184">
        <v>1</v>
      </c>
      <c r="AD1254" s="154"/>
      <c r="AI1254" t="str">
        <f t="shared" si="351"/>
        <v>Strafford</v>
      </c>
      <c r="AJ1254" t="s">
        <v>2064</v>
      </c>
      <c r="AK1254" s="174">
        <v>1</v>
      </c>
      <c r="AL1254" s="7"/>
      <c r="AN1254" s="98">
        <v>33</v>
      </c>
      <c r="AO1254" s="100">
        <v>17</v>
      </c>
      <c r="AP1254" s="100">
        <v>65</v>
      </c>
      <c r="AQ1254" s="107">
        <v>73860</v>
      </c>
      <c r="AR1254" s="107">
        <f t="shared" si="381"/>
        <v>33017</v>
      </c>
      <c r="AS1254" t="s">
        <v>1726</v>
      </c>
      <c r="AT1254" s="110">
        <f t="shared" si="382"/>
        <v>3373860</v>
      </c>
      <c r="AW1254">
        <v>51.42</v>
      </c>
      <c r="AX1254">
        <v>2.25</v>
      </c>
      <c r="AY1254">
        <v>49.17</v>
      </c>
      <c r="BA1254" s="7">
        <f t="shared" si="385"/>
        <v>0</v>
      </c>
      <c r="BB1254" s="7">
        <f t="shared" si="386"/>
        <v>0</v>
      </c>
      <c r="BC1254" s="7">
        <f t="shared" si="387"/>
        <v>1</v>
      </c>
      <c r="BD1254" s="7">
        <f t="shared" si="387"/>
        <v>0</v>
      </c>
      <c r="BE1254" s="7" t="e">
        <f t="shared" si="390"/>
        <v>#N/A</v>
      </c>
      <c r="BF1254" s="118"/>
      <c r="BI1254" s="118"/>
      <c r="BJ1254" s="118"/>
      <c r="BK1254" s="168"/>
      <c r="BM1254">
        <v>0</v>
      </c>
      <c r="BN1254">
        <v>0</v>
      </c>
      <c r="BP1254">
        <v>0</v>
      </c>
      <c r="BQ1254">
        <v>0</v>
      </c>
      <c r="BR1254">
        <v>0</v>
      </c>
      <c r="BS1254">
        <v>0</v>
      </c>
      <c r="BT1254">
        <v>0</v>
      </c>
      <c r="BV1254">
        <v>0</v>
      </c>
      <c r="BW1254">
        <v>0</v>
      </c>
      <c r="BY1254">
        <v>1</v>
      </c>
      <c r="BZ1254">
        <v>0</v>
      </c>
      <c r="CA1254">
        <v>0</v>
      </c>
      <c r="CB1254">
        <v>0</v>
      </c>
      <c r="CC1254">
        <v>0</v>
      </c>
      <c r="CD1254">
        <v>0</v>
      </c>
      <c r="CE1254">
        <v>0</v>
      </c>
      <c r="CG1254">
        <v>1</v>
      </c>
      <c r="CH1254">
        <v>1</v>
      </c>
      <c r="CI1254">
        <v>1</v>
      </c>
      <c r="CJ1254">
        <v>0</v>
      </c>
      <c r="CK1254">
        <v>0</v>
      </c>
    </row>
    <row r="1255" spans="1:89" hidden="1" outlineLevel="1">
      <c r="A1255" t="s">
        <v>3062</v>
      </c>
      <c r="B1255" s="9" t="s">
        <v>3141</v>
      </c>
      <c r="C1255" s="1">
        <f t="shared" si="389"/>
        <v>117</v>
      </c>
      <c r="D1255" s="7">
        <f t="shared" si="373"/>
        <v>2</v>
      </c>
      <c r="E1255" s="7">
        <f t="shared" si="374"/>
        <v>5</v>
      </c>
      <c r="F1255" s="7">
        <f t="shared" si="375"/>
        <v>1</v>
      </c>
      <c r="G1255" s="7">
        <f t="shared" si="352"/>
        <v>0</v>
      </c>
      <c r="H1255" s="49">
        <f t="shared" si="376"/>
        <v>33</v>
      </c>
      <c r="I1255" s="178">
        <f t="shared" si="377"/>
        <v>0.28205128205128205</v>
      </c>
      <c r="J1255" s="8"/>
      <c r="K1255" s="2">
        <f t="shared" si="378"/>
        <v>0.3504273504273504</v>
      </c>
      <c r="L1255" s="2">
        <f t="shared" si="379"/>
        <v>0</v>
      </c>
      <c r="M1255" s="2">
        <f t="shared" si="380"/>
        <v>0.63247863247863245</v>
      </c>
      <c r="N1255" s="2">
        <f t="shared" si="383"/>
        <v>0</v>
      </c>
      <c r="O1255" s="2">
        <f t="shared" si="384"/>
        <v>1.7094017094017144E-2</v>
      </c>
      <c r="P1255" s="1">
        <v>41</v>
      </c>
      <c r="Q1255" s="1"/>
      <c r="R1255" s="1">
        <v>74</v>
      </c>
      <c r="S1255" s="1">
        <v>0</v>
      </c>
      <c r="T1255" s="1"/>
      <c r="U1255" s="1"/>
      <c r="W1255" s="184">
        <v>0</v>
      </c>
      <c r="X1255" s="184"/>
      <c r="Y1255" s="1">
        <v>1</v>
      </c>
      <c r="Z1255" s="1">
        <f t="shared" si="388"/>
        <v>1</v>
      </c>
      <c r="AA1255" s="184">
        <v>0</v>
      </c>
      <c r="AB1255" s="184">
        <v>0</v>
      </c>
      <c r="AC1255" s="184">
        <v>0</v>
      </c>
      <c r="AD1255" s="154"/>
      <c r="AI1255" t="str">
        <f t="shared" si="351"/>
        <v>Stratford</v>
      </c>
      <c r="AJ1255" t="s">
        <v>1943</v>
      </c>
      <c r="AK1255" s="174">
        <v>2</v>
      </c>
      <c r="AL1255" s="7"/>
      <c r="AN1255" s="98">
        <v>33</v>
      </c>
      <c r="AO1255" s="100">
        <v>7</v>
      </c>
      <c r="AP1255" s="100">
        <v>195</v>
      </c>
      <c r="AQ1255" s="107">
        <v>74180</v>
      </c>
      <c r="AR1255" s="107">
        <f t="shared" si="381"/>
        <v>33007</v>
      </c>
      <c r="AS1255" t="s">
        <v>1726</v>
      </c>
      <c r="AT1255" s="110">
        <f t="shared" si="382"/>
        <v>3374180</v>
      </c>
      <c r="AW1255">
        <v>80</v>
      </c>
      <c r="AX1255">
        <v>0.14000000000000001</v>
      </c>
      <c r="AY1255">
        <v>79.849999999999994</v>
      </c>
      <c r="BA1255" s="7">
        <f t="shared" si="385"/>
        <v>0</v>
      </c>
      <c r="BB1255" s="7">
        <f t="shared" si="386"/>
        <v>0</v>
      </c>
      <c r="BC1255" s="7">
        <f t="shared" si="387"/>
        <v>1</v>
      </c>
      <c r="BD1255" s="7">
        <f t="shared" si="387"/>
        <v>0</v>
      </c>
      <c r="BE1255" s="7">
        <f t="shared" si="390"/>
        <v>0</v>
      </c>
      <c r="BF1255" s="118"/>
      <c r="BI1255" s="118"/>
      <c r="BJ1255" s="118"/>
      <c r="BK1255" s="168"/>
      <c r="BM1255">
        <v>0</v>
      </c>
      <c r="BN1255">
        <v>1</v>
      </c>
      <c r="BP1255">
        <v>0</v>
      </c>
      <c r="BQ1255">
        <v>0</v>
      </c>
      <c r="BR1255">
        <v>0</v>
      </c>
      <c r="BS1255">
        <v>0</v>
      </c>
      <c r="BT1255">
        <v>0</v>
      </c>
      <c r="BV1255">
        <v>0</v>
      </c>
      <c r="BW1255">
        <v>0</v>
      </c>
      <c r="BY1255">
        <v>0</v>
      </c>
      <c r="BZ1255">
        <v>0</v>
      </c>
      <c r="CA1255">
        <v>0</v>
      </c>
      <c r="CB1255">
        <v>0</v>
      </c>
      <c r="CC1255">
        <v>0</v>
      </c>
      <c r="CD1255">
        <v>0</v>
      </c>
      <c r="CE1255">
        <v>0</v>
      </c>
      <c r="CG1255">
        <v>0</v>
      </c>
      <c r="CH1255">
        <v>0</v>
      </c>
      <c r="CI1255">
        <v>0</v>
      </c>
      <c r="CJ1255">
        <v>0</v>
      </c>
      <c r="CK1255">
        <v>0</v>
      </c>
    </row>
    <row r="1256" spans="1:89" hidden="1" outlineLevel="1">
      <c r="A1256" t="s">
        <v>1645</v>
      </c>
      <c r="B1256" s="9" t="s">
        <v>3141</v>
      </c>
      <c r="C1256" s="1">
        <f t="shared" si="389"/>
        <v>1627</v>
      </c>
      <c r="D1256" s="7">
        <f t="shared" si="373"/>
        <v>2</v>
      </c>
      <c r="E1256" s="7">
        <f t="shared" si="374"/>
        <v>6</v>
      </c>
      <c r="F1256" s="7">
        <f t="shared" si="375"/>
        <v>1</v>
      </c>
      <c r="G1256" s="7">
        <f t="shared" si="352"/>
        <v>4</v>
      </c>
      <c r="H1256" s="49">
        <f t="shared" si="376"/>
        <v>107</v>
      </c>
      <c r="I1256" s="178">
        <f t="shared" si="377"/>
        <v>6.5765212046711735E-2</v>
      </c>
      <c r="J1256" s="8"/>
      <c r="K1256" s="2">
        <f t="shared" si="378"/>
        <v>0.45912722802704364</v>
      </c>
      <c r="L1256" s="2">
        <f t="shared" si="379"/>
        <v>0</v>
      </c>
      <c r="M1256" s="2">
        <f t="shared" si="380"/>
        <v>0.52489244007375535</v>
      </c>
      <c r="N1256" s="2">
        <f t="shared" si="383"/>
        <v>1.2292562999385371E-3</v>
      </c>
      <c r="O1256" s="2">
        <f t="shared" si="384"/>
        <v>1.4751075599262468E-2</v>
      </c>
      <c r="P1256" s="1">
        <v>747</v>
      </c>
      <c r="Q1256" s="1"/>
      <c r="R1256" s="1">
        <v>854</v>
      </c>
      <c r="S1256" s="1">
        <v>2</v>
      </c>
      <c r="T1256" s="1"/>
      <c r="U1256" s="1"/>
      <c r="W1256" s="184">
        <v>0</v>
      </c>
      <c r="X1256" s="184"/>
      <c r="Y1256" s="1">
        <v>22</v>
      </c>
      <c r="Z1256" s="1">
        <f t="shared" si="388"/>
        <v>2</v>
      </c>
      <c r="AA1256" s="184">
        <v>0</v>
      </c>
      <c r="AB1256" s="184">
        <v>0</v>
      </c>
      <c r="AC1256" s="184">
        <v>0</v>
      </c>
      <c r="AD1256" s="154"/>
      <c r="AI1256" t="str">
        <f t="shared" si="351"/>
        <v>Stratham</v>
      </c>
      <c r="AJ1256" t="s">
        <v>3034</v>
      </c>
      <c r="AK1256" s="174">
        <v>1</v>
      </c>
      <c r="AL1256" s="7"/>
      <c r="AN1256" s="98">
        <v>33</v>
      </c>
      <c r="AO1256" s="100">
        <v>15</v>
      </c>
      <c r="AP1256" s="100">
        <v>180</v>
      </c>
      <c r="AQ1256" s="107">
        <v>74340</v>
      </c>
      <c r="AR1256" s="107">
        <f t="shared" si="381"/>
        <v>33015</v>
      </c>
      <c r="AS1256" t="s">
        <v>1726</v>
      </c>
      <c r="AT1256" s="110">
        <f t="shared" si="382"/>
        <v>3374340</v>
      </c>
      <c r="AW1256">
        <v>15.48</v>
      </c>
      <c r="AX1256">
        <v>0.37</v>
      </c>
      <c r="AY1256">
        <v>15.11</v>
      </c>
      <c r="BA1256" s="7">
        <f t="shared" si="385"/>
        <v>0</v>
      </c>
      <c r="BB1256" s="7">
        <f t="shared" si="386"/>
        <v>0</v>
      </c>
      <c r="BC1256" s="7">
        <f t="shared" si="387"/>
        <v>1</v>
      </c>
      <c r="BD1256" s="7">
        <f t="shared" si="387"/>
        <v>0</v>
      </c>
      <c r="BE1256" s="7" t="e">
        <f t="shared" si="390"/>
        <v>#N/A</v>
      </c>
      <c r="BF1256" s="118"/>
      <c r="BI1256" s="118"/>
      <c r="BJ1256" s="118"/>
      <c r="BK1256" s="168"/>
      <c r="BM1256">
        <v>0</v>
      </c>
      <c r="BN1256">
        <v>0</v>
      </c>
      <c r="BP1256">
        <v>0</v>
      </c>
      <c r="BQ1256">
        <v>0</v>
      </c>
      <c r="BR1256">
        <v>0</v>
      </c>
      <c r="BS1256">
        <v>0</v>
      </c>
      <c r="BT1256">
        <v>0</v>
      </c>
      <c r="BV1256">
        <v>1</v>
      </c>
      <c r="BW1256">
        <v>0</v>
      </c>
      <c r="BY1256">
        <v>0</v>
      </c>
      <c r="BZ1256">
        <v>0</v>
      </c>
      <c r="CA1256">
        <v>0</v>
      </c>
      <c r="CB1256">
        <v>0</v>
      </c>
      <c r="CC1256">
        <v>1</v>
      </c>
      <c r="CD1256">
        <v>0</v>
      </c>
      <c r="CE1256">
        <v>0</v>
      </c>
      <c r="CG1256">
        <v>0</v>
      </c>
      <c r="CH1256">
        <v>0</v>
      </c>
      <c r="CI1256">
        <v>0</v>
      </c>
      <c r="CJ1256">
        <v>0</v>
      </c>
      <c r="CK1256">
        <v>0</v>
      </c>
    </row>
    <row r="1257" spans="1:89" hidden="1" outlineLevel="1">
      <c r="A1257" t="s">
        <v>2095</v>
      </c>
      <c r="B1257" s="9" t="s">
        <v>3141</v>
      </c>
      <c r="C1257" s="1">
        <f t="shared" si="389"/>
        <v>204</v>
      </c>
      <c r="D1257" s="7">
        <f t="shared" si="373"/>
        <v>2</v>
      </c>
      <c r="E1257" s="7">
        <f t="shared" si="374"/>
        <v>5</v>
      </c>
      <c r="F1257" s="7">
        <f t="shared" si="375"/>
        <v>1</v>
      </c>
      <c r="G1257" s="7">
        <f t="shared" si="352"/>
        <v>4</v>
      </c>
      <c r="H1257" s="49">
        <f t="shared" si="376"/>
        <v>69</v>
      </c>
      <c r="I1257" s="178">
        <f t="shared" si="377"/>
        <v>0.33823529411764708</v>
      </c>
      <c r="J1257" s="8"/>
      <c r="K1257" s="2">
        <f t="shared" si="378"/>
        <v>0.3235294117647059</v>
      </c>
      <c r="L1257" s="2">
        <f t="shared" si="379"/>
        <v>0</v>
      </c>
      <c r="M1257" s="2">
        <f t="shared" si="380"/>
        <v>0.66176470588235292</v>
      </c>
      <c r="N1257" s="2">
        <f t="shared" si="383"/>
        <v>4.9019607843137254E-3</v>
      </c>
      <c r="O1257" s="2">
        <f t="shared" si="384"/>
        <v>9.8039215686275098E-3</v>
      </c>
      <c r="P1257" s="1">
        <v>66</v>
      </c>
      <c r="Q1257" s="1"/>
      <c r="R1257" s="1">
        <v>135</v>
      </c>
      <c r="S1257" s="1">
        <v>1</v>
      </c>
      <c r="T1257" s="1"/>
      <c r="U1257" s="1"/>
      <c r="W1257" s="184">
        <v>0</v>
      </c>
      <c r="X1257" s="184"/>
      <c r="Y1257" s="1">
        <v>2</v>
      </c>
      <c r="Z1257" s="1">
        <f t="shared" si="388"/>
        <v>0</v>
      </c>
      <c r="AA1257" s="184">
        <v>0</v>
      </c>
      <c r="AB1257" s="184">
        <v>0</v>
      </c>
      <c r="AC1257" s="184">
        <v>0</v>
      </c>
      <c r="AD1257" s="154"/>
      <c r="AI1257" t="str">
        <f t="shared" si="351"/>
        <v>Sugar Hill</v>
      </c>
      <c r="AJ1257" t="s">
        <v>933</v>
      </c>
      <c r="AK1257" s="174">
        <v>2</v>
      </c>
      <c r="AL1257" s="7"/>
      <c r="AN1257" s="98">
        <v>33</v>
      </c>
      <c r="AO1257" s="100">
        <v>9</v>
      </c>
      <c r="AP1257" s="100">
        <v>167</v>
      </c>
      <c r="AQ1257" s="107">
        <v>74740</v>
      </c>
      <c r="AR1257" s="107">
        <f t="shared" si="381"/>
        <v>33009</v>
      </c>
      <c r="AS1257" t="s">
        <v>1726</v>
      </c>
      <c r="AT1257" s="110">
        <f t="shared" si="382"/>
        <v>3374740</v>
      </c>
      <c r="AW1257">
        <v>17.23</v>
      </c>
      <c r="AX1257">
        <v>0.11</v>
      </c>
      <c r="AY1257">
        <v>17.11</v>
      </c>
      <c r="BA1257" s="7">
        <f t="shared" si="385"/>
        <v>0</v>
      </c>
      <c r="BB1257" s="7">
        <f t="shared" si="386"/>
        <v>0</v>
      </c>
      <c r="BC1257" s="7">
        <f t="shared" si="387"/>
        <v>1</v>
      </c>
      <c r="BD1257" s="7">
        <f t="shared" si="387"/>
        <v>0</v>
      </c>
      <c r="BE1257" s="7" t="e">
        <f t="shared" si="390"/>
        <v>#N/A</v>
      </c>
      <c r="BF1257" s="118"/>
      <c r="BI1257" s="118"/>
      <c r="BJ1257" s="118"/>
      <c r="BK1257" s="168"/>
      <c r="BM1257">
        <v>0</v>
      </c>
      <c r="BN1257">
        <v>0</v>
      </c>
      <c r="BP1257">
        <v>0</v>
      </c>
      <c r="BQ1257">
        <v>0</v>
      </c>
      <c r="BR1257">
        <v>0</v>
      </c>
      <c r="BS1257">
        <v>0</v>
      </c>
      <c r="BT1257">
        <v>0</v>
      </c>
      <c r="BV1257">
        <v>0</v>
      </c>
      <c r="BW1257">
        <v>0</v>
      </c>
      <c r="BY1257">
        <v>0</v>
      </c>
      <c r="BZ1257">
        <v>0</v>
      </c>
      <c r="CA1257">
        <v>0</v>
      </c>
      <c r="CB1257">
        <v>0</v>
      </c>
      <c r="CC1257">
        <v>0</v>
      </c>
      <c r="CD1257">
        <v>0</v>
      </c>
      <c r="CE1257">
        <v>0</v>
      </c>
      <c r="CG1257">
        <v>0</v>
      </c>
      <c r="CH1257">
        <v>0</v>
      </c>
      <c r="CI1257">
        <v>0</v>
      </c>
      <c r="CJ1257">
        <v>0</v>
      </c>
      <c r="CK1257">
        <v>0</v>
      </c>
    </row>
    <row r="1258" spans="1:89" hidden="1" outlineLevel="1">
      <c r="A1258" t="s">
        <v>165</v>
      </c>
      <c r="B1258" s="9" t="s">
        <v>3141</v>
      </c>
      <c r="C1258" s="1">
        <f t="shared" si="389"/>
        <v>166</v>
      </c>
      <c r="D1258" s="7">
        <f t="shared" si="373"/>
        <v>2</v>
      </c>
      <c r="E1258" s="7">
        <f t="shared" si="374"/>
        <v>4</v>
      </c>
      <c r="F1258" s="7">
        <f t="shared" si="375"/>
        <v>1</v>
      </c>
      <c r="G1258" s="7">
        <f t="shared" si="352"/>
        <v>0</v>
      </c>
      <c r="H1258" s="49">
        <f t="shared" si="376"/>
        <v>67</v>
      </c>
      <c r="I1258" s="178">
        <f t="shared" si="377"/>
        <v>0.40361445783132532</v>
      </c>
      <c r="J1258" s="8"/>
      <c r="K1258" s="2">
        <f t="shared" si="378"/>
        <v>0.28915662650602408</v>
      </c>
      <c r="L1258" s="2">
        <f t="shared" si="379"/>
        <v>0</v>
      </c>
      <c r="M1258" s="2">
        <f t="shared" si="380"/>
        <v>0.69277108433734935</v>
      </c>
      <c r="N1258" s="2">
        <f t="shared" si="383"/>
        <v>0</v>
      </c>
      <c r="O1258" s="2">
        <f t="shared" si="384"/>
        <v>1.8072289156626509E-2</v>
      </c>
      <c r="P1258" s="1">
        <v>48</v>
      </c>
      <c r="Q1258" s="1"/>
      <c r="R1258" s="1">
        <v>115</v>
      </c>
      <c r="S1258" s="1">
        <v>0</v>
      </c>
      <c r="T1258" s="1"/>
      <c r="U1258" s="1"/>
      <c r="W1258" s="184">
        <v>0</v>
      </c>
      <c r="X1258" s="184"/>
      <c r="Y1258" s="1">
        <v>3</v>
      </c>
      <c r="Z1258" s="1">
        <f t="shared" si="388"/>
        <v>0</v>
      </c>
      <c r="AA1258" s="184">
        <v>0</v>
      </c>
      <c r="AB1258" s="184">
        <v>0</v>
      </c>
      <c r="AC1258" s="184">
        <v>0</v>
      </c>
      <c r="AD1258" s="154"/>
      <c r="AI1258" t="str">
        <f t="shared" si="351"/>
        <v>Sullivan</v>
      </c>
      <c r="AJ1258" t="s">
        <v>1381</v>
      </c>
      <c r="AK1258" s="174">
        <v>2</v>
      </c>
      <c r="AL1258" s="7"/>
      <c r="AN1258" s="98">
        <v>33</v>
      </c>
      <c r="AO1258" s="100">
        <v>5</v>
      </c>
      <c r="AP1258" s="100">
        <v>85</v>
      </c>
      <c r="AQ1258" s="107">
        <v>74900</v>
      </c>
      <c r="AR1258" s="107">
        <f t="shared" si="381"/>
        <v>33005</v>
      </c>
      <c r="AS1258" t="s">
        <v>1726</v>
      </c>
      <c r="AT1258" s="110">
        <f t="shared" si="382"/>
        <v>3374900</v>
      </c>
      <c r="AW1258">
        <v>18.7</v>
      </c>
      <c r="AX1258">
        <v>0.19</v>
      </c>
      <c r="AY1258">
        <v>18.510000000000002</v>
      </c>
      <c r="BA1258" s="7">
        <f t="shared" si="385"/>
        <v>0</v>
      </c>
      <c r="BB1258" s="7">
        <f t="shared" si="386"/>
        <v>0</v>
      </c>
      <c r="BC1258" s="7">
        <f t="shared" si="387"/>
        <v>1</v>
      </c>
      <c r="BD1258" s="7">
        <f t="shared" si="387"/>
        <v>0</v>
      </c>
      <c r="BE1258" s="7">
        <f t="shared" si="390"/>
        <v>0</v>
      </c>
      <c r="BF1258" s="118"/>
      <c r="BI1258" s="118"/>
      <c r="BJ1258" s="118"/>
      <c r="BK1258" s="168"/>
      <c r="BM1258">
        <v>0</v>
      </c>
      <c r="BN1258">
        <v>0</v>
      </c>
      <c r="BP1258">
        <v>0</v>
      </c>
      <c r="BQ1258">
        <v>0</v>
      </c>
      <c r="BR1258">
        <v>0</v>
      </c>
      <c r="BS1258">
        <v>0</v>
      </c>
      <c r="BT1258">
        <v>0</v>
      </c>
      <c r="BV1258">
        <v>0</v>
      </c>
      <c r="BW1258">
        <v>0</v>
      </c>
      <c r="BY1258">
        <v>0</v>
      </c>
      <c r="BZ1258">
        <v>0</v>
      </c>
      <c r="CA1258">
        <v>0</v>
      </c>
      <c r="CB1258">
        <v>0</v>
      </c>
      <c r="CC1258">
        <v>0</v>
      </c>
      <c r="CD1258">
        <v>0</v>
      </c>
      <c r="CE1258">
        <v>0</v>
      </c>
      <c r="CG1258">
        <v>0</v>
      </c>
      <c r="CH1258">
        <v>0</v>
      </c>
      <c r="CI1258">
        <v>0</v>
      </c>
      <c r="CJ1258">
        <v>0</v>
      </c>
      <c r="CK1258">
        <v>0</v>
      </c>
    </row>
    <row r="1259" spans="1:89" hidden="1" outlineLevel="1">
      <c r="A1259" t="s">
        <v>2978</v>
      </c>
      <c r="B1259" s="9" t="s">
        <v>3141</v>
      </c>
      <c r="C1259" s="1">
        <f t="shared" si="389"/>
        <v>701</v>
      </c>
      <c r="D1259" s="7">
        <f t="shared" si="373"/>
        <v>2</v>
      </c>
      <c r="E1259" s="7">
        <f t="shared" si="374"/>
        <v>6</v>
      </c>
      <c r="F1259" s="7">
        <f t="shared" si="375"/>
        <v>1</v>
      </c>
      <c r="G1259" s="7">
        <f t="shared" si="352"/>
        <v>4</v>
      </c>
      <c r="H1259" s="49">
        <f t="shared" si="376"/>
        <v>201</v>
      </c>
      <c r="I1259" s="178">
        <f t="shared" si="377"/>
        <v>0.28673323823109842</v>
      </c>
      <c r="J1259" s="8"/>
      <c r="K1259" s="2">
        <f t="shared" si="378"/>
        <v>0.35092724679029957</v>
      </c>
      <c r="L1259" s="2">
        <f t="shared" si="379"/>
        <v>0</v>
      </c>
      <c r="M1259" s="2">
        <f t="shared" si="380"/>
        <v>0.63766048502139805</v>
      </c>
      <c r="N1259" s="2">
        <f t="shared" si="383"/>
        <v>2.8530670470756064E-3</v>
      </c>
      <c r="O1259" s="2">
        <f t="shared" si="384"/>
        <v>8.559201141226826E-3</v>
      </c>
      <c r="P1259" s="1">
        <v>246</v>
      </c>
      <c r="Q1259" s="1"/>
      <c r="R1259" s="1">
        <v>447</v>
      </c>
      <c r="S1259" s="1">
        <v>2</v>
      </c>
      <c r="T1259" s="1"/>
      <c r="U1259" s="1"/>
      <c r="W1259" s="184">
        <v>0</v>
      </c>
      <c r="X1259" s="184"/>
      <c r="Y1259" s="1">
        <v>4</v>
      </c>
      <c r="Z1259" s="1">
        <f t="shared" si="388"/>
        <v>2</v>
      </c>
      <c r="AA1259" s="184">
        <v>0</v>
      </c>
      <c r="AB1259" s="184">
        <v>0</v>
      </c>
      <c r="AC1259" s="184">
        <v>0</v>
      </c>
      <c r="AD1259" s="154"/>
      <c r="AI1259" t="str">
        <f t="shared" si="351"/>
        <v>Sunapee</v>
      </c>
      <c r="AJ1259" t="s">
        <v>165</v>
      </c>
      <c r="AK1259" s="174">
        <v>2</v>
      </c>
      <c r="AL1259" s="7"/>
      <c r="AN1259" s="98">
        <v>33</v>
      </c>
      <c r="AO1259" s="100">
        <v>19</v>
      </c>
      <c r="AP1259" s="100">
        <v>65</v>
      </c>
      <c r="AQ1259" s="107">
        <v>75060</v>
      </c>
      <c r="AR1259" s="107">
        <f t="shared" si="381"/>
        <v>33019</v>
      </c>
      <c r="AS1259" t="s">
        <v>1726</v>
      </c>
      <c r="AT1259" s="110">
        <f t="shared" si="382"/>
        <v>3375060</v>
      </c>
      <c r="AW1259">
        <v>25.2</v>
      </c>
      <c r="AX1259">
        <v>4.08</v>
      </c>
      <c r="AY1259">
        <v>21.12</v>
      </c>
      <c r="BA1259" s="7">
        <f t="shared" si="385"/>
        <v>0</v>
      </c>
      <c r="BB1259" s="7">
        <f t="shared" si="386"/>
        <v>0</v>
      </c>
      <c r="BC1259" s="7">
        <f t="shared" si="387"/>
        <v>1</v>
      </c>
      <c r="BD1259" s="7">
        <f t="shared" si="387"/>
        <v>0</v>
      </c>
      <c r="BE1259" s="7" t="e">
        <f t="shared" si="390"/>
        <v>#N/A</v>
      </c>
      <c r="BF1259" s="118"/>
      <c r="BI1259" s="118"/>
      <c r="BJ1259" s="118"/>
      <c r="BK1259" s="168"/>
      <c r="BM1259">
        <v>0</v>
      </c>
      <c r="BN1259">
        <v>0</v>
      </c>
      <c r="BP1259">
        <v>0</v>
      </c>
      <c r="BQ1259">
        <v>0</v>
      </c>
      <c r="BR1259">
        <v>0</v>
      </c>
      <c r="BS1259">
        <v>0</v>
      </c>
      <c r="BT1259">
        <v>0</v>
      </c>
      <c r="BV1259">
        <v>1</v>
      </c>
      <c r="BW1259">
        <v>0</v>
      </c>
      <c r="BY1259">
        <v>0</v>
      </c>
      <c r="BZ1259">
        <v>0</v>
      </c>
      <c r="CA1259">
        <v>0</v>
      </c>
      <c r="CB1259">
        <v>0</v>
      </c>
      <c r="CC1259">
        <v>0</v>
      </c>
      <c r="CD1259">
        <v>0</v>
      </c>
      <c r="CE1259">
        <v>0</v>
      </c>
      <c r="CG1259">
        <v>1</v>
      </c>
      <c r="CH1259">
        <v>0</v>
      </c>
      <c r="CI1259">
        <v>0</v>
      </c>
      <c r="CJ1259">
        <v>0</v>
      </c>
      <c r="CK1259">
        <v>0</v>
      </c>
    </row>
    <row r="1260" spans="1:89" hidden="1" outlineLevel="1">
      <c r="A1260" t="s">
        <v>1103</v>
      </c>
      <c r="B1260" s="9" t="s">
        <v>3141</v>
      </c>
      <c r="C1260" s="1">
        <f t="shared" si="389"/>
        <v>173</v>
      </c>
      <c r="D1260" s="7">
        <f t="shared" si="373"/>
        <v>2</v>
      </c>
      <c r="E1260" s="7">
        <f t="shared" si="374"/>
        <v>5</v>
      </c>
      <c r="F1260" s="7">
        <f t="shared" si="375"/>
        <v>1</v>
      </c>
      <c r="G1260" s="7">
        <f t="shared" si="352"/>
        <v>0</v>
      </c>
      <c r="H1260" s="49">
        <f t="shared" si="376"/>
        <v>58</v>
      </c>
      <c r="I1260" s="178">
        <f t="shared" si="377"/>
        <v>0.33526011560693642</v>
      </c>
      <c r="J1260" s="8"/>
      <c r="K1260" s="2">
        <f t="shared" si="378"/>
        <v>0.31791907514450868</v>
      </c>
      <c r="L1260" s="2">
        <f t="shared" si="379"/>
        <v>0</v>
      </c>
      <c r="M1260" s="2">
        <f t="shared" si="380"/>
        <v>0.65317919075144504</v>
      </c>
      <c r="N1260" s="2">
        <f t="shared" si="383"/>
        <v>0</v>
      </c>
      <c r="O1260" s="2">
        <f t="shared" si="384"/>
        <v>2.8901734104046284E-2</v>
      </c>
      <c r="P1260" s="1">
        <v>55</v>
      </c>
      <c r="Q1260" s="1"/>
      <c r="R1260" s="1">
        <v>113</v>
      </c>
      <c r="S1260" s="1">
        <v>0</v>
      </c>
      <c r="T1260" s="1"/>
      <c r="U1260" s="1"/>
      <c r="W1260" s="184">
        <v>0</v>
      </c>
      <c r="X1260" s="184"/>
      <c r="Y1260" s="1">
        <v>2</v>
      </c>
      <c r="Z1260" s="1">
        <f t="shared" si="388"/>
        <v>3</v>
      </c>
      <c r="AA1260" s="184">
        <v>0</v>
      </c>
      <c r="AB1260" s="184">
        <v>0</v>
      </c>
      <c r="AC1260" s="184">
        <v>0</v>
      </c>
      <c r="AD1260" s="154"/>
      <c r="AI1260" t="str">
        <f t="shared" si="351"/>
        <v>Surry</v>
      </c>
      <c r="AJ1260" t="s">
        <v>1381</v>
      </c>
      <c r="AK1260" s="174">
        <v>2</v>
      </c>
      <c r="AL1260" s="7"/>
      <c r="AN1260" s="98">
        <v>33</v>
      </c>
      <c r="AO1260" s="100">
        <v>5</v>
      </c>
      <c r="AP1260" s="100">
        <v>90</v>
      </c>
      <c r="AQ1260" s="107">
        <v>75300</v>
      </c>
      <c r="AR1260" s="107">
        <f t="shared" si="381"/>
        <v>33005</v>
      </c>
      <c r="AS1260" t="s">
        <v>1726</v>
      </c>
      <c r="AT1260" s="110">
        <f t="shared" si="382"/>
        <v>3375300</v>
      </c>
      <c r="AW1260">
        <v>15.89</v>
      </c>
      <c r="AX1260">
        <v>0.32</v>
      </c>
      <c r="AY1260">
        <v>15.58</v>
      </c>
      <c r="BA1260" s="7">
        <f t="shared" si="385"/>
        <v>0</v>
      </c>
      <c r="BB1260" s="7">
        <f t="shared" si="386"/>
        <v>0</v>
      </c>
      <c r="BC1260" s="7">
        <f t="shared" si="387"/>
        <v>1</v>
      </c>
      <c r="BD1260" s="7">
        <f t="shared" si="387"/>
        <v>0</v>
      </c>
      <c r="BE1260" s="7">
        <f t="shared" si="390"/>
        <v>0</v>
      </c>
      <c r="BF1260" s="118"/>
      <c r="BI1260" s="118"/>
      <c r="BJ1260" s="118"/>
      <c r="BK1260" s="168"/>
      <c r="BM1260">
        <v>0</v>
      </c>
      <c r="BN1260">
        <v>0</v>
      </c>
      <c r="BP1260">
        <v>0</v>
      </c>
      <c r="BQ1260">
        <v>0</v>
      </c>
      <c r="BR1260">
        <v>0</v>
      </c>
      <c r="BS1260">
        <v>1</v>
      </c>
      <c r="BT1260">
        <v>0</v>
      </c>
      <c r="BV1260">
        <v>0</v>
      </c>
      <c r="BW1260">
        <v>0</v>
      </c>
      <c r="BY1260">
        <v>0</v>
      </c>
      <c r="BZ1260">
        <v>0</v>
      </c>
      <c r="CA1260">
        <v>0</v>
      </c>
      <c r="CB1260">
        <v>0</v>
      </c>
      <c r="CC1260">
        <v>0</v>
      </c>
      <c r="CD1260">
        <v>0</v>
      </c>
      <c r="CE1260">
        <v>0</v>
      </c>
      <c r="CG1260">
        <v>0</v>
      </c>
      <c r="CH1260">
        <v>0</v>
      </c>
      <c r="CI1260">
        <v>0</v>
      </c>
      <c r="CJ1260">
        <v>0</v>
      </c>
      <c r="CK1260">
        <v>2</v>
      </c>
    </row>
    <row r="1261" spans="1:89" hidden="1" outlineLevel="1">
      <c r="A1261" t="s">
        <v>1016</v>
      </c>
      <c r="B1261" s="9" t="s">
        <v>3141</v>
      </c>
      <c r="C1261" s="1">
        <f t="shared" si="389"/>
        <v>471</v>
      </c>
      <c r="D1261" s="7">
        <f t="shared" si="373"/>
        <v>2</v>
      </c>
      <c r="E1261" s="7">
        <f t="shared" si="374"/>
        <v>6</v>
      </c>
      <c r="F1261" s="7">
        <f t="shared" si="375"/>
        <v>1</v>
      </c>
      <c r="G1261" s="7">
        <f t="shared" si="352"/>
        <v>0</v>
      </c>
      <c r="H1261" s="49">
        <f t="shared" si="376"/>
        <v>156</v>
      </c>
      <c r="I1261" s="178">
        <f t="shared" si="377"/>
        <v>0.33121019108280253</v>
      </c>
      <c r="J1261" s="8"/>
      <c r="K1261" s="2">
        <f t="shared" si="378"/>
        <v>0.32484076433121017</v>
      </c>
      <c r="L1261" s="2">
        <f t="shared" si="379"/>
        <v>0</v>
      </c>
      <c r="M1261" s="2">
        <f t="shared" si="380"/>
        <v>0.6560509554140127</v>
      </c>
      <c r="N1261" s="2">
        <f t="shared" si="383"/>
        <v>0</v>
      </c>
      <c r="O1261" s="2">
        <f t="shared" si="384"/>
        <v>1.9108280254777177E-2</v>
      </c>
      <c r="P1261" s="1">
        <v>153</v>
      </c>
      <c r="Q1261" s="1"/>
      <c r="R1261" s="1">
        <v>309</v>
      </c>
      <c r="S1261" s="1">
        <v>0</v>
      </c>
      <c r="T1261" s="1"/>
      <c r="U1261" s="1"/>
      <c r="W1261" s="184">
        <v>0</v>
      </c>
      <c r="X1261" s="184"/>
      <c r="Y1261" s="1">
        <v>6</v>
      </c>
      <c r="Z1261" s="1">
        <f t="shared" si="388"/>
        <v>2</v>
      </c>
      <c r="AA1261" s="184">
        <v>0</v>
      </c>
      <c r="AB1261" s="184">
        <v>1</v>
      </c>
      <c r="AC1261" s="184">
        <v>0</v>
      </c>
      <c r="AD1261" s="154"/>
      <c r="AI1261" t="str">
        <f t="shared" si="351"/>
        <v>Sutton</v>
      </c>
      <c r="AJ1261" t="s">
        <v>1658</v>
      </c>
      <c r="AK1261" s="174">
        <v>2</v>
      </c>
      <c r="AL1261" s="7"/>
      <c r="AN1261" s="98">
        <v>33</v>
      </c>
      <c r="AO1261" s="100">
        <v>13</v>
      </c>
      <c r="AP1261" s="100">
        <v>120</v>
      </c>
      <c r="AQ1261" s="107">
        <v>75460</v>
      </c>
      <c r="AR1261" s="107">
        <f t="shared" si="381"/>
        <v>33013</v>
      </c>
      <c r="AS1261" t="s">
        <v>1726</v>
      </c>
      <c r="AT1261" s="110">
        <f t="shared" si="382"/>
        <v>3375460</v>
      </c>
      <c r="AW1261">
        <v>43.14</v>
      </c>
      <c r="AX1261">
        <v>0.8</v>
      </c>
      <c r="AY1261">
        <v>42.34</v>
      </c>
      <c r="BA1261" s="7">
        <f t="shared" si="385"/>
        <v>0</v>
      </c>
      <c r="BB1261" s="7">
        <f t="shared" si="386"/>
        <v>0</v>
      </c>
      <c r="BC1261" s="7">
        <f t="shared" si="387"/>
        <v>1</v>
      </c>
      <c r="BD1261" s="7">
        <f t="shared" si="387"/>
        <v>0</v>
      </c>
      <c r="BE1261" s="7">
        <f t="shared" si="390"/>
        <v>0</v>
      </c>
      <c r="BF1261" s="118"/>
      <c r="BI1261" s="118"/>
      <c r="BJ1261" s="118"/>
      <c r="BK1261" s="168"/>
      <c r="BM1261">
        <v>0</v>
      </c>
      <c r="BN1261">
        <v>0</v>
      </c>
      <c r="BP1261">
        <v>0</v>
      </c>
      <c r="BQ1261">
        <v>0</v>
      </c>
      <c r="BR1261">
        <v>0</v>
      </c>
      <c r="BS1261">
        <v>0</v>
      </c>
      <c r="BT1261">
        <v>0</v>
      </c>
      <c r="BV1261">
        <v>0</v>
      </c>
      <c r="BW1261">
        <v>0</v>
      </c>
      <c r="BY1261">
        <v>0</v>
      </c>
      <c r="BZ1261">
        <v>0</v>
      </c>
      <c r="CA1261">
        <v>0</v>
      </c>
      <c r="CB1261">
        <v>0</v>
      </c>
      <c r="CC1261">
        <v>0</v>
      </c>
      <c r="CD1261">
        <v>0</v>
      </c>
      <c r="CE1261">
        <v>0</v>
      </c>
      <c r="CG1261">
        <v>2</v>
      </c>
      <c r="CH1261">
        <v>0</v>
      </c>
      <c r="CI1261">
        <v>0</v>
      </c>
      <c r="CJ1261">
        <v>0</v>
      </c>
      <c r="CK1261">
        <v>0</v>
      </c>
    </row>
    <row r="1262" spans="1:89" hidden="1" outlineLevel="1">
      <c r="A1262" t="s">
        <v>2347</v>
      </c>
      <c r="B1262" s="9" t="s">
        <v>3141</v>
      </c>
      <c r="C1262" s="1">
        <f t="shared" si="389"/>
        <v>1337</v>
      </c>
      <c r="D1262" s="7">
        <f t="shared" si="373"/>
        <v>2</v>
      </c>
      <c r="E1262" s="7">
        <f t="shared" si="374"/>
        <v>8</v>
      </c>
      <c r="F1262" s="7">
        <f t="shared" si="375"/>
        <v>1</v>
      </c>
      <c r="G1262" s="7">
        <f t="shared" si="352"/>
        <v>4</v>
      </c>
      <c r="H1262" s="49">
        <f t="shared" si="376"/>
        <v>421</v>
      </c>
      <c r="I1262" s="178">
        <f t="shared" si="377"/>
        <v>0.31488406881077036</v>
      </c>
      <c r="J1262" s="8"/>
      <c r="K1262" s="2">
        <f t="shared" si="378"/>
        <v>0.33283470456245323</v>
      </c>
      <c r="L1262" s="2">
        <f t="shared" si="379"/>
        <v>0</v>
      </c>
      <c r="M1262" s="2">
        <f t="shared" si="380"/>
        <v>0.64771877337322359</v>
      </c>
      <c r="N1262" s="2">
        <f t="shared" si="383"/>
        <v>3.7397157816005983E-3</v>
      </c>
      <c r="O1262" s="2">
        <f t="shared" si="384"/>
        <v>1.5706806282722582E-2</v>
      </c>
      <c r="P1262" s="1">
        <v>445</v>
      </c>
      <c r="Q1262" s="1"/>
      <c r="R1262" s="1">
        <v>866</v>
      </c>
      <c r="S1262" s="1">
        <v>5</v>
      </c>
      <c r="T1262" s="1"/>
      <c r="U1262" s="1"/>
      <c r="W1262" s="184">
        <v>1</v>
      </c>
      <c r="X1262" s="184"/>
      <c r="Y1262" s="1">
        <v>12</v>
      </c>
      <c r="Z1262" s="1">
        <f t="shared" si="388"/>
        <v>4</v>
      </c>
      <c r="AA1262" s="184">
        <v>0</v>
      </c>
      <c r="AB1262" s="184">
        <v>0</v>
      </c>
      <c r="AC1262" s="184">
        <v>4</v>
      </c>
      <c r="AD1262" s="154"/>
      <c r="AI1262" t="str">
        <f t="shared" si="351"/>
        <v>Swanzey</v>
      </c>
      <c r="AJ1262" t="s">
        <v>1381</v>
      </c>
      <c r="AK1262" s="174">
        <v>2</v>
      </c>
      <c r="AL1262" s="7"/>
      <c r="AN1262" s="98">
        <v>33</v>
      </c>
      <c r="AO1262" s="100">
        <v>5</v>
      </c>
      <c r="AP1262" s="100">
        <v>95</v>
      </c>
      <c r="AQ1262" s="107">
        <v>75700</v>
      </c>
      <c r="AR1262" s="107">
        <f t="shared" si="381"/>
        <v>33005</v>
      </c>
      <c r="AS1262" t="s">
        <v>1726</v>
      </c>
      <c r="AT1262" s="110">
        <f t="shared" si="382"/>
        <v>3375700</v>
      </c>
      <c r="AW1262">
        <v>45.35</v>
      </c>
      <c r="AX1262">
        <v>0.36</v>
      </c>
      <c r="AY1262">
        <v>44.99</v>
      </c>
      <c r="BA1262" s="7">
        <f t="shared" si="385"/>
        <v>0</v>
      </c>
      <c r="BB1262" s="7">
        <f t="shared" si="386"/>
        <v>0</v>
      </c>
      <c r="BC1262" s="7">
        <f t="shared" si="387"/>
        <v>1</v>
      </c>
      <c r="BD1262" s="7">
        <f t="shared" si="387"/>
        <v>0</v>
      </c>
      <c r="BE1262" s="7" t="e">
        <f t="shared" si="390"/>
        <v>#N/A</v>
      </c>
      <c r="BF1262" s="118"/>
      <c r="BI1262" s="118"/>
      <c r="BJ1262" s="118"/>
      <c r="BK1262" s="168"/>
      <c r="BM1262">
        <v>0</v>
      </c>
      <c r="BN1262">
        <v>0</v>
      </c>
      <c r="BP1262">
        <v>0</v>
      </c>
      <c r="BQ1262">
        <v>0</v>
      </c>
      <c r="BR1262">
        <v>0</v>
      </c>
      <c r="BS1262">
        <v>0</v>
      </c>
      <c r="BT1262">
        <v>0</v>
      </c>
      <c r="BV1262">
        <v>0</v>
      </c>
      <c r="BW1262">
        <v>0</v>
      </c>
      <c r="BY1262">
        <v>0</v>
      </c>
      <c r="BZ1262">
        <v>0</v>
      </c>
      <c r="CA1262">
        <v>0</v>
      </c>
      <c r="CB1262">
        <v>0</v>
      </c>
      <c r="CC1262">
        <v>0</v>
      </c>
      <c r="CD1262">
        <v>0</v>
      </c>
      <c r="CE1262">
        <v>0</v>
      </c>
      <c r="CG1262">
        <v>1</v>
      </c>
      <c r="CH1262">
        <v>2</v>
      </c>
      <c r="CI1262">
        <v>0</v>
      </c>
      <c r="CJ1262">
        <v>0</v>
      </c>
      <c r="CK1262">
        <v>1</v>
      </c>
    </row>
    <row r="1263" spans="1:89" hidden="1" outlineLevel="1">
      <c r="A1263" t="s">
        <v>1776</v>
      </c>
      <c r="B1263" s="9" t="s">
        <v>3141</v>
      </c>
      <c r="C1263" s="1">
        <f t="shared" si="389"/>
        <v>555</v>
      </c>
      <c r="D1263" s="7">
        <f t="shared" si="373"/>
        <v>2</v>
      </c>
      <c r="E1263" s="7">
        <f t="shared" si="374"/>
        <v>6</v>
      </c>
      <c r="F1263" s="7">
        <f t="shared" si="375"/>
        <v>1</v>
      </c>
      <c r="G1263" s="7">
        <f t="shared" si="352"/>
        <v>3</v>
      </c>
      <c r="H1263" s="49">
        <f t="shared" si="376"/>
        <v>242</v>
      </c>
      <c r="I1263" s="178">
        <f t="shared" si="377"/>
        <v>0.43603603603603602</v>
      </c>
      <c r="J1263" s="8"/>
      <c r="K1263" s="2">
        <f t="shared" si="378"/>
        <v>0.27207207207207207</v>
      </c>
      <c r="L1263" s="2">
        <f t="shared" si="379"/>
        <v>0</v>
      </c>
      <c r="M1263" s="2">
        <f t="shared" si="380"/>
        <v>0.70810810810810809</v>
      </c>
      <c r="N1263" s="2">
        <f t="shared" si="383"/>
        <v>7.2072072072072073E-3</v>
      </c>
      <c r="O1263" s="2">
        <f t="shared" si="384"/>
        <v>1.2612612612612633E-2</v>
      </c>
      <c r="P1263" s="1">
        <v>151</v>
      </c>
      <c r="Q1263" s="1"/>
      <c r="R1263" s="1">
        <v>393</v>
      </c>
      <c r="S1263" s="1">
        <v>4</v>
      </c>
      <c r="T1263" s="1"/>
      <c r="U1263" s="1"/>
      <c r="W1263" s="184">
        <v>0</v>
      </c>
      <c r="X1263" s="184"/>
      <c r="Y1263" s="1">
        <v>4</v>
      </c>
      <c r="Z1263" s="1">
        <f t="shared" si="388"/>
        <v>3</v>
      </c>
      <c r="AA1263" s="184">
        <v>0</v>
      </c>
      <c r="AB1263" s="184">
        <v>0</v>
      </c>
      <c r="AC1263" s="184">
        <v>0</v>
      </c>
      <c r="AD1263" s="154"/>
      <c r="AI1263" t="str">
        <f t="shared" si="351"/>
        <v>Tamworth</v>
      </c>
      <c r="AJ1263" t="s">
        <v>1806</v>
      </c>
      <c r="AK1263" s="174">
        <v>1</v>
      </c>
      <c r="AL1263" s="7"/>
      <c r="AN1263" s="98">
        <v>33</v>
      </c>
      <c r="AO1263" s="100">
        <v>3</v>
      </c>
      <c r="AP1263" s="100">
        <v>80</v>
      </c>
      <c r="AQ1263" s="107">
        <v>76100</v>
      </c>
      <c r="AR1263" s="107">
        <f t="shared" si="381"/>
        <v>33003</v>
      </c>
      <c r="AS1263" t="s">
        <v>1726</v>
      </c>
      <c r="AT1263" s="110">
        <f t="shared" si="382"/>
        <v>3376100</v>
      </c>
      <c r="AW1263">
        <v>60.75</v>
      </c>
      <c r="AX1263">
        <v>0.82</v>
      </c>
      <c r="AY1263">
        <v>59.93</v>
      </c>
      <c r="BA1263" s="7">
        <f t="shared" si="385"/>
        <v>0</v>
      </c>
      <c r="BB1263" s="7">
        <f t="shared" si="386"/>
        <v>0</v>
      </c>
      <c r="BC1263" s="7">
        <f t="shared" si="387"/>
        <v>1</v>
      </c>
      <c r="BD1263" s="7">
        <f t="shared" si="387"/>
        <v>0</v>
      </c>
      <c r="BE1263" s="7" t="e">
        <f t="shared" si="390"/>
        <v>#N/A</v>
      </c>
      <c r="BF1263" s="118"/>
      <c r="BI1263" s="118"/>
      <c r="BJ1263" s="118"/>
      <c r="BK1263" s="168"/>
      <c r="BM1263">
        <v>1</v>
      </c>
      <c r="BN1263">
        <v>0</v>
      </c>
      <c r="BP1263">
        <v>0</v>
      </c>
      <c r="BQ1263">
        <v>0</v>
      </c>
      <c r="BR1263">
        <v>0</v>
      </c>
      <c r="BS1263">
        <v>0</v>
      </c>
      <c r="BT1263">
        <v>0</v>
      </c>
      <c r="BV1263">
        <v>0</v>
      </c>
      <c r="BW1263">
        <v>0</v>
      </c>
      <c r="BY1263">
        <v>0</v>
      </c>
      <c r="BZ1263">
        <v>0</v>
      </c>
      <c r="CA1263">
        <v>0</v>
      </c>
      <c r="CB1263">
        <v>0</v>
      </c>
      <c r="CC1263">
        <v>0</v>
      </c>
      <c r="CD1263">
        <v>0</v>
      </c>
      <c r="CE1263">
        <v>0</v>
      </c>
      <c r="CG1263">
        <v>1</v>
      </c>
      <c r="CH1263">
        <v>1</v>
      </c>
      <c r="CI1263">
        <v>0</v>
      </c>
      <c r="CJ1263">
        <v>0</v>
      </c>
      <c r="CK1263">
        <v>0</v>
      </c>
    </row>
    <row r="1264" spans="1:89" hidden="1" outlineLevel="1">
      <c r="A1264" t="s">
        <v>1002</v>
      </c>
      <c r="B1264" s="9" t="s">
        <v>3141</v>
      </c>
      <c r="C1264" s="1">
        <f t="shared" si="389"/>
        <v>344</v>
      </c>
      <c r="D1264" s="7">
        <f t="shared" si="373"/>
        <v>2</v>
      </c>
      <c r="E1264" s="7">
        <f t="shared" si="374"/>
        <v>4</v>
      </c>
      <c r="F1264" s="7">
        <f t="shared" si="375"/>
        <v>1</v>
      </c>
      <c r="G1264" s="7">
        <f t="shared" si="352"/>
        <v>0</v>
      </c>
      <c r="H1264" s="49">
        <f t="shared" si="376"/>
        <v>149</v>
      </c>
      <c r="I1264" s="178">
        <f t="shared" si="377"/>
        <v>0.43313953488372092</v>
      </c>
      <c r="J1264" s="8"/>
      <c r="K1264" s="2">
        <f t="shared" si="378"/>
        <v>0.27906976744186046</v>
      </c>
      <c r="L1264" s="2">
        <f t="shared" si="379"/>
        <v>0</v>
      </c>
      <c r="M1264" s="2">
        <f t="shared" si="380"/>
        <v>0.71220930232558144</v>
      </c>
      <c r="N1264" s="2">
        <f t="shared" si="383"/>
        <v>0</v>
      </c>
      <c r="O1264" s="2">
        <f t="shared" si="384"/>
        <v>8.720930232558044E-3</v>
      </c>
      <c r="P1264" s="1">
        <v>96</v>
      </c>
      <c r="Q1264" s="1"/>
      <c r="R1264" s="1">
        <v>245</v>
      </c>
      <c r="S1264" s="1">
        <v>0</v>
      </c>
      <c r="T1264" s="1"/>
      <c r="U1264" s="1"/>
      <c r="W1264" s="184">
        <v>0</v>
      </c>
      <c r="X1264" s="184"/>
      <c r="Y1264" s="1">
        <v>3</v>
      </c>
      <c r="Z1264" s="1">
        <f t="shared" si="388"/>
        <v>0</v>
      </c>
      <c r="AA1264" s="184">
        <v>0</v>
      </c>
      <c r="AB1264" s="184">
        <v>0</v>
      </c>
      <c r="AC1264" s="184">
        <v>0</v>
      </c>
      <c r="AD1264" s="154"/>
      <c r="AI1264" t="str">
        <f t="shared" si="351"/>
        <v>Temple</v>
      </c>
      <c r="AJ1264" t="s">
        <v>120</v>
      </c>
      <c r="AK1264" s="174">
        <v>2</v>
      </c>
      <c r="AL1264" s="7"/>
      <c r="AN1264" s="98">
        <v>33</v>
      </c>
      <c r="AO1264" s="100">
        <v>11</v>
      </c>
      <c r="AP1264" s="100">
        <v>140</v>
      </c>
      <c r="AQ1264" s="107">
        <v>76260</v>
      </c>
      <c r="AR1264" s="107">
        <f t="shared" si="381"/>
        <v>33011</v>
      </c>
      <c r="AS1264" t="s">
        <v>1726</v>
      </c>
      <c r="AT1264" s="110">
        <f t="shared" si="382"/>
        <v>3376260</v>
      </c>
      <c r="AW1264">
        <v>23.46</v>
      </c>
      <c r="AX1264">
        <v>0.22</v>
      </c>
      <c r="AY1264">
        <v>23.24</v>
      </c>
      <c r="BA1264" s="7">
        <f t="shared" si="385"/>
        <v>0</v>
      </c>
      <c r="BB1264" s="7">
        <f t="shared" si="386"/>
        <v>0</v>
      </c>
      <c r="BC1264" s="7">
        <f t="shared" si="387"/>
        <v>1</v>
      </c>
      <c r="BD1264" s="7">
        <f t="shared" si="387"/>
        <v>0</v>
      </c>
      <c r="BE1264" s="7">
        <f t="shared" si="390"/>
        <v>0</v>
      </c>
      <c r="BF1264" s="118"/>
      <c r="BI1264" s="118"/>
      <c r="BJ1264" s="118"/>
      <c r="BK1264" s="168"/>
      <c r="BM1264">
        <v>0</v>
      </c>
      <c r="BN1264">
        <v>0</v>
      </c>
      <c r="BP1264">
        <v>0</v>
      </c>
      <c r="BQ1264">
        <v>0</v>
      </c>
      <c r="BR1264">
        <v>0</v>
      </c>
      <c r="BS1264">
        <v>0</v>
      </c>
      <c r="BT1264">
        <v>0</v>
      </c>
      <c r="BV1264">
        <v>0</v>
      </c>
      <c r="BW1264">
        <v>0</v>
      </c>
      <c r="BY1264">
        <v>0</v>
      </c>
      <c r="BZ1264">
        <v>0</v>
      </c>
      <c r="CA1264">
        <v>0</v>
      </c>
      <c r="CB1264">
        <v>0</v>
      </c>
      <c r="CC1264">
        <v>0</v>
      </c>
      <c r="CD1264">
        <v>0</v>
      </c>
      <c r="CE1264">
        <v>0</v>
      </c>
      <c r="CG1264">
        <v>0</v>
      </c>
      <c r="CH1264">
        <v>0</v>
      </c>
      <c r="CI1264">
        <v>0</v>
      </c>
      <c r="CJ1264">
        <v>0</v>
      </c>
      <c r="CK1264">
        <v>0</v>
      </c>
    </row>
    <row r="1265" spans="1:89" hidden="1" outlineLevel="1">
      <c r="A1265" t="s">
        <v>2929</v>
      </c>
      <c r="B1265" s="9" t="s">
        <v>3141</v>
      </c>
      <c r="C1265" s="1">
        <f t="shared" si="389"/>
        <v>547</v>
      </c>
      <c r="D1265" s="7">
        <f t="shared" si="373"/>
        <v>2</v>
      </c>
      <c r="E1265" s="7">
        <f t="shared" si="374"/>
        <v>6</v>
      </c>
      <c r="F1265" s="7">
        <f t="shared" si="375"/>
        <v>1</v>
      </c>
      <c r="G1265" s="7">
        <f t="shared" si="352"/>
        <v>4</v>
      </c>
      <c r="H1265" s="49">
        <f t="shared" si="376"/>
        <v>213</v>
      </c>
      <c r="I1265" s="178">
        <f t="shared" si="377"/>
        <v>0.38939670932358317</v>
      </c>
      <c r="J1265" s="8"/>
      <c r="K1265" s="2">
        <f t="shared" si="378"/>
        <v>0.29616087751371117</v>
      </c>
      <c r="L1265" s="2">
        <f t="shared" si="379"/>
        <v>0</v>
      </c>
      <c r="M1265" s="2">
        <f t="shared" si="380"/>
        <v>0.68555758683729429</v>
      </c>
      <c r="N1265" s="2">
        <f t="shared" si="383"/>
        <v>5.4844606946983544E-3</v>
      </c>
      <c r="O1265" s="2">
        <f t="shared" si="384"/>
        <v>1.279707495429613E-2</v>
      </c>
      <c r="P1265" s="1">
        <v>162</v>
      </c>
      <c r="Q1265" s="1"/>
      <c r="R1265" s="1">
        <v>375</v>
      </c>
      <c r="S1265" s="1">
        <v>3</v>
      </c>
      <c r="T1265" s="1"/>
      <c r="U1265" s="1"/>
      <c r="W1265" s="184">
        <v>0</v>
      </c>
      <c r="X1265" s="184"/>
      <c r="Y1265" s="1">
        <v>5</v>
      </c>
      <c r="Z1265" s="1">
        <f t="shared" si="388"/>
        <v>2</v>
      </c>
      <c r="AA1265" s="184">
        <v>0</v>
      </c>
      <c r="AB1265" s="184">
        <v>0</v>
      </c>
      <c r="AC1265" s="184">
        <v>0</v>
      </c>
      <c r="AD1265" s="154"/>
      <c r="AI1265" t="str">
        <f t="shared" ref="AI1265:AI1328" si="391">A1265</f>
        <v>Thornton</v>
      </c>
      <c r="AJ1265" t="s">
        <v>933</v>
      </c>
      <c r="AK1265" s="174">
        <v>2</v>
      </c>
      <c r="AL1265" s="7"/>
      <c r="AN1265" s="98">
        <v>33</v>
      </c>
      <c r="AO1265" s="100">
        <v>9</v>
      </c>
      <c r="AP1265" s="100">
        <v>170</v>
      </c>
      <c r="AQ1265" s="107">
        <v>76740</v>
      </c>
      <c r="AR1265" s="107">
        <f t="shared" si="381"/>
        <v>33009</v>
      </c>
      <c r="AS1265" t="s">
        <v>1726</v>
      </c>
      <c r="AT1265" s="110">
        <f t="shared" si="382"/>
        <v>3376740</v>
      </c>
      <c r="AW1265">
        <v>50.82</v>
      </c>
      <c r="AX1265">
        <v>0.42</v>
      </c>
      <c r="AY1265">
        <v>50.4</v>
      </c>
      <c r="BA1265" s="7">
        <f t="shared" si="385"/>
        <v>0</v>
      </c>
      <c r="BB1265" s="7">
        <f t="shared" si="386"/>
        <v>0</v>
      </c>
      <c r="BC1265" s="7">
        <f t="shared" si="387"/>
        <v>1</v>
      </c>
      <c r="BD1265" s="7">
        <f t="shared" si="387"/>
        <v>0</v>
      </c>
      <c r="BE1265" s="7" t="e">
        <f t="shared" si="390"/>
        <v>#N/A</v>
      </c>
      <c r="BF1265" s="118"/>
      <c r="BI1265" s="118"/>
      <c r="BJ1265" s="118"/>
      <c r="BK1265" s="168"/>
      <c r="BM1265">
        <v>0</v>
      </c>
      <c r="BN1265">
        <v>0</v>
      </c>
      <c r="BP1265">
        <v>0</v>
      </c>
      <c r="BQ1265">
        <v>0</v>
      </c>
      <c r="BR1265">
        <v>0</v>
      </c>
      <c r="BS1265">
        <v>0</v>
      </c>
      <c r="BT1265">
        <v>0</v>
      </c>
      <c r="BV1265">
        <v>0</v>
      </c>
      <c r="BW1265">
        <v>0</v>
      </c>
      <c r="BY1265">
        <v>0</v>
      </c>
      <c r="BZ1265">
        <v>0</v>
      </c>
      <c r="CA1265">
        <v>0</v>
      </c>
      <c r="CB1265">
        <v>0</v>
      </c>
      <c r="CC1265">
        <v>0</v>
      </c>
      <c r="CD1265">
        <v>0</v>
      </c>
      <c r="CE1265">
        <v>0</v>
      </c>
      <c r="CG1265">
        <v>1</v>
      </c>
      <c r="CH1265">
        <v>1</v>
      </c>
      <c r="CI1265">
        <v>0</v>
      </c>
      <c r="CJ1265">
        <v>0</v>
      </c>
      <c r="CK1265">
        <v>0</v>
      </c>
    </row>
    <row r="1266" spans="1:89" hidden="1" outlineLevel="1">
      <c r="A1266" t="s">
        <v>3101</v>
      </c>
      <c r="B1266" s="9" t="s">
        <v>3141</v>
      </c>
      <c r="C1266" s="1">
        <f t="shared" si="389"/>
        <v>613</v>
      </c>
      <c r="D1266" s="7">
        <f t="shared" si="373"/>
        <v>2</v>
      </c>
      <c r="E1266" s="7">
        <f t="shared" si="374"/>
        <v>6</v>
      </c>
      <c r="F1266" s="7">
        <f t="shared" si="375"/>
        <v>1</v>
      </c>
      <c r="G1266" s="7">
        <f t="shared" si="352"/>
        <v>5</v>
      </c>
      <c r="H1266" s="49">
        <f t="shared" si="376"/>
        <v>126</v>
      </c>
      <c r="I1266" s="178">
        <f t="shared" si="377"/>
        <v>0.20554649265905384</v>
      </c>
      <c r="J1266" s="8"/>
      <c r="K1266" s="2">
        <f t="shared" si="378"/>
        <v>0.38009787928221861</v>
      </c>
      <c r="L1266" s="2">
        <f t="shared" si="379"/>
        <v>0</v>
      </c>
      <c r="M1266" s="2">
        <f t="shared" si="380"/>
        <v>0.58564437194127239</v>
      </c>
      <c r="N1266" s="2">
        <f t="shared" si="383"/>
        <v>4.8939641109298528E-3</v>
      </c>
      <c r="O1266" s="2">
        <f t="shared" si="384"/>
        <v>2.9363784665579148E-2</v>
      </c>
      <c r="P1266" s="1">
        <v>233</v>
      </c>
      <c r="Q1266" s="1"/>
      <c r="R1266" s="1">
        <v>359</v>
      </c>
      <c r="S1266" s="1">
        <v>3</v>
      </c>
      <c r="T1266" s="1"/>
      <c r="U1266" s="1"/>
      <c r="W1266" s="184">
        <v>0</v>
      </c>
      <c r="X1266" s="184"/>
      <c r="Y1266" s="1">
        <v>13</v>
      </c>
      <c r="Z1266" s="1">
        <f t="shared" si="388"/>
        <v>5</v>
      </c>
      <c r="AA1266" s="184">
        <v>0</v>
      </c>
      <c r="AB1266" s="184">
        <v>0</v>
      </c>
      <c r="AC1266" s="184">
        <v>0</v>
      </c>
      <c r="AD1266" s="154"/>
      <c r="AI1266" t="str">
        <f t="shared" si="391"/>
        <v>Tilton</v>
      </c>
      <c r="AJ1266" t="s">
        <v>1383</v>
      </c>
      <c r="AK1266" s="174">
        <v>1</v>
      </c>
      <c r="AL1266" s="7"/>
      <c r="AN1266" s="98">
        <v>33</v>
      </c>
      <c r="AO1266" s="100">
        <v>1</v>
      </c>
      <c r="AP1266" s="100">
        <v>55</v>
      </c>
      <c r="AQ1266" s="107">
        <v>77060</v>
      </c>
      <c r="AR1266" s="107">
        <f t="shared" si="381"/>
        <v>33001</v>
      </c>
      <c r="AS1266" t="s">
        <v>1726</v>
      </c>
      <c r="AT1266" s="110">
        <f t="shared" si="382"/>
        <v>3377060</v>
      </c>
      <c r="AW1266">
        <v>12.03</v>
      </c>
      <c r="AX1266">
        <v>0.57999999999999996</v>
      </c>
      <c r="AY1266">
        <v>11.44</v>
      </c>
      <c r="BA1266" s="7">
        <f t="shared" si="385"/>
        <v>0</v>
      </c>
      <c r="BB1266" s="7">
        <f t="shared" si="386"/>
        <v>0</v>
      </c>
      <c r="BC1266" s="7">
        <f t="shared" si="387"/>
        <v>1</v>
      </c>
      <c r="BD1266" s="7">
        <f t="shared" si="387"/>
        <v>0</v>
      </c>
      <c r="BE1266" s="7" t="e">
        <f t="shared" si="390"/>
        <v>#N/A</v>
      </c>
      <c r="BF1266" s="118"/>
      <c r="BI1266" s="118"/>
      <c r="BJ1266" s="118"/>
      <c r="BK1266" s="168"/>
      <c r="BM1266">
        <v>0</v>
      </c>
      <c r="BN1266">
        <v>0</v>
      </c>
      <c r="BP1266">
        <v>0</v>
      </c>
      <c r="BQ1266">
        <v>1</v>
      </c>
      <c r="BR1266">
        <v>0</v>
      </c>
      <c r="BS1266">
        <v>0</v>
      </c>
      <c r="BT1266">
        <v>0</v>
      </c>
      <c r="BV1266">
        <v>0</v>
      </c>
      <c r="BW1266">
        <v>0</v>
      </c>
      <c r="BY1266">
        <v>0</v>
      </c>
      <c r="BZ1266">
        <v>0</v>
      </c>
      <c r="CA1266">
        <v>0</v>
      </c>
      <c r="CB1266">
        <v>0</v>
      </c>
      <c r="CC1266">
        <v>0</v>
      </c>
      <c r="CD1266">
        <v>0</v>
      </c>
      <c r="CE1266">
        <v>0</v>
      </c>
      <c r="CG1266">
        <v>1</v>
      </c>
      <c r="CH1266">
        <v>1</v>
      </c>
      <c r="CI1266">
        <v>1</v>
      </c>
      <c r="CJ1266">
        <v>0</v>
      </c>
      <c r="CK1266">
        <v>1</v>
      </c>
    </row>
    <row r="1267" spans="1:89" hidden="1" outlineLevel="1">
      <c r="A1267" t="s">
        <v>457</v>
      </c>
      <c r="B1267" s="9" t="s">
        <v>3141</v>
      </c>
      <c r="C1267" s="1">
        <f t="shared" si="389"/>
        <v>341</v>
      </c>
      <c r="D1267" s="7">
        <f t="shared" si="373"/>
        <v>2</v>
      </c>
      <c r="E1267" s="7">
        <f t="shared" si="374"/>
        <v>6</v>
      </c>
      <c r="F1267" s="7">
        <f t="shared" si="375"/>
        <v>1</v>
      </c>
      <c r="G1267" s="7">
        <f t="shared" si="352"/>
        <v>5</v>
      </c>
      <c r="H1267" s="49">
        <f t="shared" si="376"/>
        <v>119</v>
      </c>
      <c r="I1267" s="178">
        <f t="shared" si="377"/>
        <v>0.34897360703812319</v>
      </c>
      <c r="J1267" s="8"/>
      <c r="K1267" s="2">
        <f t="shared" si="378"/>
        <v>0.31671554252199413</v>
      </c>
      <c r="L1267" s="2">
        <f t="shared" si="379"/>
        <v>0</v>
      </c>
      <c r="M1267" s="2">
        <f t="shared" si="380"/>
        <v>0.66568914956011727</v>
      </c>
      <c r="N1267" s="2">
        <f t="shared" si="383"/>
        <v>2.9325513196480938E-3</v>
      </c>
      <c r="O1267" s="2">
        <f t="shared" si="384"/>
        <v>1.4662756598240564E-2</v>
      </c>
      <c r="P1267" s="1">
        <v>108</v>
      </c>
      <c r="Q1267" s="1"/>
      <c r="R1267" s="1">
        <v>227</v>
      </c>
      <c r="S1267" s="1">
        <v>1</v>
      </c>
      <c r="T1267" s="1"/>
      <c r="U1267" s="1"/>
      <c r="W1267" s="184">
        <v>0</v>
      </c>
      <c r="X1267" s="184"/>
      <c r="Y1267" s="1">
        <v>3</v>
      </c>
      <c r="Z1267" s="1">
        <f t="shared" si="388"/>
        <v>2</v>
      </c>
      <c r="AA1267" s="184">
        <v>0</v>
      </c>
      <c r="AB1267" s="184">
        <v>0</v>
      </c>
      <c r="AC1267" s="184">
        <v>0</v>
      </c>
      <c r="AD1267" s="154"/>
      <c r="AI1267" t="str">
        <f t="shared" si="391"/>
        <v>Troy</v>
      </c>
      <c r="AJ1267" t="s">
        <v>1381</v>
      </c>
      <c r="AK1267" s="174">
        <v>2</v>
      </c>
      <c r="AL1267" s="7"/>
      <c r="AN1267" s="98">
        <v>33</v>
      </c>
      <c r="AO1267" s="100">
        <v>5</v>
      </c>
      <c r="AP1267" s="100">
        <v>100</v>
      </c>
      <c r="AQ1267" s="107">
        <v>77380</v>
      </c>
      <c r="AR1267" s="107">
        <f t="shared" si="381"/>
        <v>33005</v>
      </c>
      <c r="AS1267" t="s">
        <v>1726</v>
      </c>
      <c r="AT1267" s="110">
        <f t="shared" si="382"/>
        <v>3377380</v>
      </c>
      <c r="AW1267">
        <v>17.579999999999998</v>
      </c>
      <c r="AX1267">
        <v>0.16</v>
      </c>
      <c r="AY1267">
        <v>17.420000000000002</v>
      </c>
      <c r="BA1267" s="7">
        <f t="shared" si="385"/>
        <v>0</v>
      </c>
      <c r="BB1267" s="7">
        <f t="shared" si="386"/>
        <v>0</v>
      </c>
      <c r="BC1267" s="7">
        <f t="shared" si="387"/>
        <v>1</v>
      </c>
      <c r="BD1267" s="7">
        <f t="shared" si="387"/>
        <v>0</v>
      </c>
      <c r="BE1267" s="7" t="e">
        <f t="shared" si="390"/>
        <v>#N/A</v>
      </c>
      <c r="BF1267" s="118"/>
      <c r="BI1267" s="118"/>
      <c r="BJ1267" s="118"/>
      <c r="BK1267" s="168"/>
      <c r="BM1267">
        <v>0</v>
      </c>
      <c r="BN1267">
        <v>0</v>
      </c>
      <c r="BP1267">
        <v>0</v>
      </c>
      <c r="BQ1267">
        <v>0</v>
      </c>
      <c r="BR1267">
        <v>1</v>
      </c>
      <c r="BS1267">
        <v>0</v>
      </c>
      <c r="BT1267">
        <v>0</v>
      </c>
      <c r="BV1267">
        <v>1</v>
      </c>
      <c r="BW1267">
        <v>0</v>
      </c>
      <c r="BY1267">
        <v>0</v>
      </c>
      <c r="BZ1267">
        <v>0</v>
      </c>
      <c r="CA1267">
        <v>0</v>
      </c>
      <c r="CB1267">
        <v>0</v>
      </c>
      <c r="CC1267">
        <v>0</v>
      </c>
      <c r="CD1267">
        <v>0</v>
      </c>
      <c r="CE1267">
        <v>0</v>
      </c>
      <c r="CG1267">
        <v>0</v>
      </c>
      <c r="CH1267">
        <v>0</v>
      </c>
      <c r="CI1267">
        <v>0</v>
      </c>
      <c r="CJ1267">
        <v>0</v>
      </c>
      <c r="CK1267">
        <v>0</v>
      </c>
    </row>
    <row r="1268" spans="1:89" hidden="1" outlineLevel="1">
      <c r="A1268" t="s">
        <v>1972</v>
      </c>
      <c r="B1268" s="9" t="s">
        <v>3141</v>
      </c>
      <c r="C1268" s="1">
        <f t="shared" si="389"/>
        <v>417</v>
      </c>
      <c r="D1268" s="7">
        <f t="shared" si="373"/>
        <v>2</v>
      </c>
      <c r="E1268" s="7">
        <f t="shared" si="374"/>
        <v>6</v>
      </c>
      <c r="F1268" s="7">
        <f t="shared" si="375"/>
        <v>1</v>
      </c>
      <c r="G1268" s="7">
        <f t="shared" si="352"/>
        <v>0</v>
      </c>
      <c r="H1268" s="49">
        <f t="shared" si="376"/>
        <v>109</v>
      </c>
      <c r="I1268" s="178">
        <f t="shared" si="377"/>
        <v>0.26139088729016785</v>
      </c>
      <c r="J1268" s="8"/>
      <c r="K1268" s="2">
        <f t="shared" si="378"/>
        <v>0.36211031175059955</v>
      </c>
      <c r="L1268" s="2">
        <f t="shared" si="379"/>
        <v>0</v>
      </c>
      <c r="M1268" s="2">
        <f t="shared" si="380"/>
        <v>0.6235011990407674</v>
      </c>
      <c r="N1268" s="2">
        <f t="shared" si="383"/>
        <v>0</v>
      </c>
      <c r="O1268" s="2">
        <f t="shared" si="384"/>
        <v>1.4388489208633115E-2</v>
      </c>
      <c r="P1268" s="1">
        <v>151</v>
      </c>
      <c r="Q1268" s="1"/>
      <c r="R1268" s="1">
        <v>260</v>
      </c>
      <c r="S1268" s="1">
        <v>0</v>
      </c>
      <c r="T1268" s="1"/>
      <c r="U1268" s="1"/>
      <c r="W1268" s="184">
        <v>0</v>
      </c>
      <c r="X1268" s="184"/>
      <c r="Y1268" s="1">
        <v>3</v>
      </c>
      <c r="Z1268" s="1">
        <f t="shared" si="388"/>
        <v>2</v>
      </c>
      <c r="AA1268" s="184">
        <v>0</v>
      </c>
      <c r="AB1268" s="184">
        <v>0</v>
      </c>
      <c r="AC1268" s="184">
        <v>1</v>
      </c>
      <c r="AD1268" s="154"/>
      <c r="AI1268" t="str">
        <f t="shared" si="391"/>
        <v>Tuftonboro</v>
      </c>
      <c r="AJ1268" t="s">
        <v>1806</v>
      </c>
      <c r="AK1268" s="174">
        <v>1</v>
      </c>
      <c r="AL1268" s="7"/>
      <c r="AN1268" s="98">
        <v>33</v>
      </c>
      <c r="AO1268" s="100">
        <v>3</v>
      </c>
      <c r="AP1268" s="100">
        <v>85</v>
      </c>
      <c r="AQ1268" s="107">
        <v>77620</v>
      </c>
      <c r="AR1268" s="107">
        <f t="shared" si="381"/>
        <v>33003</v>
      </c>
      <c r="AS1268" t="s">
        <v>1726</v>
      </c>
      <c r="AT1268" s="110">
        <f t="shared" si="382"/>
        <v>3377620</v>
      </c>
      <c r="AW1268">
        <v>50.08</v>
      </c>
      <c r="AX1268">
        <v>8.94</v>
      </c>
      <c r="AY1268">
        <v>41.13</v>
      </c>
      <c r="BA1268" s="7">
        <f t="shared" si="385"/>
        <v>0</v>
      </c>
      <c r="BB1268" s="7">
        <f t="shared" si="386"/>
        <v>0</v>
      </c>
      <c r="BC1268" s="7">
        <f t="shared" si="387"/>
        <v>1</v>
      </c>
      <c r="BD1268" s="7">
        <f t="shared" si="387"/>
        <v>0</v>
      </c>
      <c r="BE1268" s="7">
        <f t="shared" si="390"/>
        <v>0</v>
      </c>
      <c r="BF1268" s="118"/>
      <c r="BI1268" s="118"/>
      <c r="BJ1268" s="118"/>
      <c r="BK1268" s="168"/>
      <c r="BM1268">
        <v>0</v>
      </c>
      <c r="BN1268">
        <v>0</v>
      </c>
      <c r="BP1268">
        <v>1</v>
      </c>
      <c r="BQ1268">
        <v>0</v>
      </c>
      <c r="BR1268">
        <v>0</v>
      </c>
      <c r="BS1268">
        <v>0</v>
      </c>
      <c r="BT1268">
        <v>0</v>
      </c>
      <c r="BV1268">
        <v>0</v>
      </c>
      <c r="BW1268">
        <v>0</v>
      </c>
      <c r="BY1268">
        <v>0</v>
      </c>
      <c r="BZ1268">
        <v>0</v>
      </c>
      <c r="CA1268">
        <v>0</v>
      </c>
      <c r="CB1268">
        <v>0</v>
      </c>
      <c r="CC1268">
        <v>1</v>
      </c>
      <c r="CD1268">
        <v>0</v>
      </c>
      <c r="CE1268">
        <v>0</v>
      </c>
      <c r="CG1268">
        <v>0</v>
      </c>
      <c r="CH1268">
        <v>0</v>
      </c>
      <c r="CI1268">
        <v>0</v>
      </c>
      <c r="CJ1268">
        <v>0</v>
      </c>
      <c r="CK1268">
        <v>0</v>
      </c>
    </row>
    <row r="1269" spans="1:89" hidden="1" outlineLevel="1">
      <c r="A1269" t="s">
        <v>1001</v>
      </c>
      <c r="B1269" s="9" t="s">
        <v>3141</v>
      </c>
      <c r="C1269" s="1">
        <f t="shared" si="389"/>
        <v>274</v>
      </c>
      <c r="D1269" s="7">
        <f t="shared" si="373"/>
        <v>2</v>
      </c>
      <c r="E1269" s="7">
        <f t="shared" si="374"/>
        <v>6</v>
      </c>
      <c r="F1269" s="7">
        <f t="shared" si="375"/>
        <v>1</v>
      </c>
      <c r="G1269" s="7">
        <f t="shared" si="352"/>
        <v>0</v>
      </c>
      <c r="H1269" s="49">
        <f t="shared" si="376"/>
        <v>134</v>
      </c>
      <c r="I1269" s="178">
        <f t="shared" si="377"/>
        <v>0.48905109489051096</v>
      </c>
      <c r="J1269" s="8"/>
      <c r="K1269" s="2">
        <f t="shared" si="378"/>
        <v>0.24452554744525548</v>
      </c>
      <c r="L1269" s="2">
        <f t="shared" si="379"/>
        <v>0</v>
      </c>
      <c r="M1269" s="2">
        <f t="shared" si="380"/>
        <v>0.73357664233576647</v>
      </c>
      <c r="N1269" s="2">
        <f t="shared" si="383"/>
        <v>0</v>
      </c>
      <c r="O1269" s="2">
        <f t="shared" si="384"/>
        <v>2.1897810218978075E-2</v>
      </c>
      <c r="P1269" s="1">
        <v>67</v>
      </c>
      <c r="Q1269" s="1"/>
      <c r="R1269" s="1">
        <v>201</v>
      </c>
      <c r="S1269" s="1">
        <v>0</v>
      </c>
      <c r="T1269" s="1"/>
      <c r="U1269" s="1"/>
      <c r="W1269" s="184">
        <v>0</v>
      </c>
      <c r="X1269" s="184"/>
      <c r="Y1269" s="1">
        <v>1</v>
      </c>
      <c r="Z1269" s="1">
        <f t="shared" si="388"/>
        <v>4</v>
      </c>
      <c r="AA1269" s="184">
        <v>0</v>
      </c>
      <c r="AB1269" s="184">
        <v>1</v>
      </c>
      <c r="AC1269" s="184">
        <v>0</v>
      </c>
      <c r="AD1269" s="154"/>
      <c r="AI1269" t="str">
        <f t="shared" si="391"/>
        <v>Unity</v>
      </c>
      <c r="AJ1269" t="s">
        <v>165</v>
      </c>
      <c r="AK1269" s="174">
        <v>2</v>
      </c>
      <c r="AL1269" s="7"/>
      <c r="AN1269" s="98">
        <v>33</v>
      </c>
      <c r="AO1269" s="100">
        <v>19</v>
      </c>
      <c r="AP1269" s="100">
        <v>70</v>
      </c>
      <c r="AQ1269" s="107">
        <v>77940</v>
      </c>
      <c r="AR1269" s="107">
        <f t="shared" si="381"/>
        <v>33019</v>
      </c>
      <c r="AS1269" t="s">
        <v>1726</v>
      </c>
      <c r="AT1269" s="110">
        <f t="shared" si="382"/>
        <v>3377940</v>
      </c>
      <c r="AW1269">
        <v>37.18</v>
      </c>
      <c r="AX1269">
        <v>0.24</v>
      </c>
      <c r="AY1269">
        <v>36.94</v>
      </c>
      <c r="BA1269" s="7">
        <f t="shared" si="385"/>
        <v>0</v>
      </c>
      <c r="BB1269" s="7">
        <f t="shared" si="386"/>
        <v>0</v>
      </c>
      <c r="BC1269" s="7">
        <f t="shared" si="387"/>
        <v>1</v>
      </c>
      <c r="BD1269" s="7">
        <f t="shared" si="387"/>
        <v>0</v>
      </c>
      <c r="BE1269" s="7">
        <f t="shared" si="390"/>
        <v>0</v>
      </c>
      <c r="BF1269" s="118"/>
      <c r="BI1269" s="118"/>
      <c r="BJ1269" s="118"/>
      <c r="BK1269" s="168"/>
      <c r="BM1269">
        <v>1</v>
      </c>
      <c r="BN1269">
        <v>1</v>
      </c>
      <c r="BP1269">
        <v>0</v>
      </c>
      <c r="BQ1269">
        <v>0</v>
      </c>
      <c r="BR1269">
        <v>0</v>
      </c>
      <c r="BS1269">
        <v>0</v>
      </c>
      <c r="BT1269">
        <v>0</v>
      </c>
      <c r="BV1269">
        <v>0</v>
      </c>
      <c r="BW1269">
        <v>0</v>
      </c>
      <c r="BY1269">
        <v>0</v>
      </c>
      <c r="BZ1269">
        <v>0</v>
      </c>
      <c r="CA1269">
        <v>0</v>
      </c>
      <c r="CB1269">
        <v>0</v>
      </c>
      <c r="CC1269">
        <v>0</v>
      </c>
      <c r="CD1269">
        <v>0</v>
      </c>
      <c r="CE1269">
        <v>0</v>
      </c>
      <c r="CG1269">
        <v>2</v>
      </c>
      <c r="CH1269">
        <v>0</v>
      </c>
      <c r="CI1269">
        <v>0</v>
      </c>
      <c r="CJ1269">
        <v>0</v>
      </c>
      <c r="CK1269">
        <v>0</v>
      </c>
    </row>
    <row r="1270" spans="1:89" hidden="1" outlineLevel="1">
      <c r="A1270" t="s">
        <v>3197</v>
      </c>
      <c r="B1270" s="9" t="s">
        <v>3141</v>
      </c>
      <c r="C1270" s="1">
        <f t="shared" si="389"/>
        <v>584</v>
      </c>
      <c r="D1270" s="7">
        <f t="shared" si="373"/>
        <v>2</v>
      </c>
      <c r="E1270" s="7">
        <f t="shared" si="374"/>
        <v>7</v>
      </c>
      <c r="F1270" s="7">
        <f t="shared" si="375"/>
        <v>1</v>
      </c>
      <c r="G1270" s="7">
        <f t="shared" si="352"/>
        <v>5</v>
      </c>
      <c r="H1270" s="49">
        <f t="shared" si="376"/>
        <v>174</v>
      </c>
      <c r="I1270" s="178">
        <f t="shared" si="377"/>
        <v>0.29794520547945208</v>
      </c>
      <c r="J1270" s="8"/>
      <c r="K1270" s="2">
        <f t="shared" si="378"/>
        <v>0.32534246575342468</v>
      </c>
      <c r="L1270" s="2">
        <f t="shared" si="379"/>
        <v>0</v>
      </c>
      <c r="M1270" s="2">
        <f t="shared" si="380"/>
        <v>0.62328767123287676</v>
      </c>
      <c r="N1270" s="2">
        <f t="shared" si="383"/>
        <v>3.4246575342465752E-3</v>
      </c>
      <c r="O1270" s="2">
        <f t="shared" si="384"/>
        <v>4.7945205479451927E-2</v>
      </c>
      <c r="P1270" s="1">
        <v>190</v>
      </c>
      <c r="Q1270" s="1"/>
      <c r="R1270" s="1">
        <v>364</v>
      </c>
      <c r="S1270" s="1">
        <v>2</v>
      </c>
      <c r="T1270" s="1"/>
      <c r="U1270" s="1"/>
      <c r="W1270" s="184">
        <v>0</v>
      </c>
      <c r="X1270" s="184"/>
      <c r="Y1270" s="1">
        <v>24</v>
      </c>
      <c r="Z1270" s="1">
        <f t="shared" si="388"/>
        <v>3</v>
      </c>
      <c r="AA1270" s="184">
        <v>1</v>
      </c>
      <c r="AB1270" s="184">
        <v>0</v>
      </c>
      <c r="AC1270" s="184">
        <v>0</v>
      </c>
      <c r="AD1270" s="154"/>
      <c r="AI1270" t="str">
        <f t="shared" si="391"/>
        <v>Wakefield</v>
      </c>
      <c r="AJ1270" t="s">
        <v>1806</v>
      </c>
      <c r="AK1270" s="174">
        <v>1</v>
      </c>
      <c r="AL1270" s="7"/>
      <c r="AN1270" s="98">
        <v>33</v>
      </c>
      <c r="AO1270" s="100">
        <v>3</v>
      </c>
      <c r="AP1270" s="100">
        <v>90</v>
      </c>
      <c r="AQ1270" s="107">
        <v>78180</v>
      </c>
      <c r="AR1270" s="107">
        <f t="shared" si="381"/>
        <v>33003</v>
      </c>
      <c r="AS1270" t="s">
        <v>1726</v>
      </c>
      <c r="AT1270" s="110">
        <f t="shared" si="382"/>
        <v>3378180</v>
      </c>
      <c r="AW1270">
        <v>44.65</v>
      </c>
      <c r="AX1270">
        <v>5.32</v>
      </c>
      <c r="AY1270">
        <v>39.32</v>
      </c>
      <c r="BA1270" s="7">
        <f t="shared" si="385"/>
        <v>0</v>
      </c>
      <c r="BB1270" s="7">
        <f t="shared" si="386"/>
        <v>0</v>
      </c>
      <c r="BC1270" s="7">
        <f t="shared" si="387"/>
        <v>1</v>
      </c>
      <c r="BD1270" s="7">
        <f t="shared" si="387"/>
        <v>0</v>
      </c>
      <c r="BE1270" s="7" t="e">
        <f t="shared" si="390"/>
        <v>#N/A</v>
      </c>
      <c r="BF1270" s="118"/>
      <c r="BI1270" s="118"/>
      <c r="BJ1270" s="118"/>
      <c r="BK1270" s="168"/>
      <c r="BM1270">
        <v>0</v>
      </c>
      <c r="BN1270">
        <v>0</v>
      </c>
      <c r="BP1270">
        <v>0</v>
      </c>
      <c r="BQ1270">
        <v>0</v>
      </c>
      <c r="BR1270">
        <v>0</v>
      </c>
      <c r="BS1270">
        <v>0</v>
      </c>
      <c r="BT1270">
        <v>0</v>
      </c>
      <c r="BV1270">
        <v>1</v>
      </c>
      <c r="BW1270">
        <v>0</v>
      </c>
      <c r="BY1270">
        <v>1</v>
      </c>
      <c r="BZ1270">
        <v>0</v>
      </c>
      <c r="CA1270">
        <v>0</v>
      </c>
      <c r="CB1270">
        <v>0</v>
      </c>
      <c r="CC1270">
        <v>0</v>
      </c>
      <c r="CD1270">
        <v>0</v>
      </c>
      <c r="CE1270">
        <v>0</v>
      </c>
      <c r="CG1270">
        <v>1</v>
      </c>
      <c r="CH1270">
        <v>0</v>
      </c>
      <c r="CI1270">
        <v>0</v>
      </c>
      <c r="CJ1270">
        <v>0</v>
      </c>
      <c r="CK1270">
        <v>0</v>
      </c>
    </row>
    <row r="1271" spans="1:89" hidden="1" outlineLevel="1">
      <c r="A1271" t="s">
        <v>3071</v>
      </c>
      <c r="B1271" s="9" t="s">
        <v>3141</v>
      </c>
      <c r="C1271" s="1">
        <f t="shared" si="389"/>
        <v>962</v>
      </c>
      <c r="D1271" s="7">
        <f t="shared" si="373"/>
        <v>2</v>
      </c>
      <c r="E1271" s="7">
        <f t="shared" si="374"/>
        <v>6</v>
      </c>
      <c r="F1271" s="7">
        <f t="shared" si="375"/>
        <v>1</v>
      </c>
      <c r="G1271" s="7">
        <f t="shared" si="352"/>
        <v>5</v>
      </c>
      <c r="H1271" s="49">
        <f t="shared" si="376"/>
        <v>432</v>
      </c>
      <c r="I1271" s="178">
        <f t="shared" si="377"/>
        <v>0.44906444906444909</v>
      </c>
      <c r="J1271" s="8"/>
      <c r="K1271" s="2">
        <f t="shared" si="378"/>
        <v>0.27027027027027029</v>
      </c>
      <c r="L1271" s="2">
        <f t="shared" si="379"/>
        <v>0</v>
      </c>
      <c r="M1271" s="2">
        <f t="shared" si="380"/>
        <v>0.71933471933471937</v>
      </c>
      <c r="N1271" s="2">
        <f t="shared" si="383"/>
        <v>2.0790020790020791E-3</v>
      </c>
      <c r="O1271" s="2">
        <f t="shared" si="384"/>
        <v>8.316008316008261E-3</v>
      </c>
      <c r="P1271" s="1">
        <v>260</v>
      </c>
      <c r="Q1271" s="1"/>
      <c r="R1271" s="1">
        <v>692</v>
      </c>
      <c r="S1271" s="1">
        <v>2</v>
      </c>
      <c r="T1271" s="1"/>
      <c r="U1271" s="1"/>
      <c r="W1271" s="184">
        <v>0</v>
      </c>
      <c r="X1271" s="184"/>
      <c r="Y1271" s="1">
        <v>4</v>
      </c>
      <c r="Z1271" s="1">
        <f t="shared" si="388"/>
        <v>4</v>
      </c>
      <c r="AA1271" s="184">
        <v>0</v>
      </c>
      <c r="AB1271" s="184">
        <v>0</v>
      </c>
      <c r="AC1271" s="184">
        <v>0</v>
      </c>
      <c r="AD1271" s="154"/>
      <c r="AI1271" t="str">
        <f t="shared" si="391"/>
        <v>Walpole</v>
      </c>
      <c r="AJ1271" t="s">
        <v>1381</v>
      </c>
      <c r="AK1271" s="174">
        <v>2</v>
      </c>
      <c r="AL1271" s="7"/>
      <c r="AN1271" s="98">
        <v>33</v>
      </c>
      <c r="AO1271" s="100">
        <v>5</v>
      </c>
      <c r="AP1271" s="100">
        <v>105</v>
      </c>
      <c r="AQ1271" s="107">
        <v>78420</v>
      </c>
      <c r="AR1271" s="107">
        <f t="shared" si="381"/>
        <v>33005</v>
      </c>
      <c r="AS1271" t="s">
        <v>1726</v>
      </c>
      <c r="AT1271" s="110">
        <f t="shared" si="382"/>
        <v>3378420</v>
      </c>
      <c r="AW1271">
        <v>36.64</v>
      </c>
      <c r="AX1271">
        <v>1.08</v>
      </c>
      <c r="AY1271">
        <v>35.57</v>
      </c>
      <c r="BA1271" s="7">
        <f t="shared" si="385"/>
        <v>0</v>
      </c>
      <c r="BB1271" s="7">
        <f t="shared" si="386"/>
        <v>0</v>
      </c>
      <c r="BC1271" s="7">
        <f t="shared" si="387"/>
        <v>1</v>
      </c>
      <c r="BD1271" s="7">
        <f t="shared" si="387"/>
        <v>0</v>
      </c>
      <c r="BE1271" s="7" t="e">
        <f t="shared" si="390"/>
        <v>#N/A</v>
      </c>
      <c r="BF1271" s="118"/>
      <c r="BI1271" s="118"/>
      <c r="BJ1271" s="118"/>
      <c r="BK1271" s="168"/>
      <c r="BM1271">
        <v>0</v>
      </c>
      <c r="BN1271">
        <v>0</v>
      </c>
      <c r="BP1271">
        <v>0</v>
      </c>
      <c r="BQ1271">
        <v>1</v>
      </c>
      <c r="BR1271">
        <v>0</v>
      </c>
      <c r="BS1271">
        <v>0</v>
      </c>
      <c r="BT1271">
        <v>0</v>
      </c>
      <c r="BV1271">
        <v>0</v>
      </c>
      <c r="BW1271">
        <v>0</v>
      </c>
      <c r="BY1271">
        <v>1</v>
      </c>
      <c r="BZ1271">
        <v>0</v>
      </c>
      <c r="CA1271">
        <v>0</v>
      </c>
      <c r="CB1271">
        <v>0</v>
      </c>
      <c r="CC1271">
        <v>1</v>
      </c>
      <c r="CD1271">
        <v>1</v>
      </c>
      <c r="CE1271">
        <v>0</v>
      </c>
      <c r="CG1271">
        <v>0</v>
      </c>
      <c r="CH1271">
        <v>0</v>
      </c>
      <c r="CI1271">
        <v>0</v>
      </c>
      <c r="CJ1271">
        <v>0</v>
      </c>
      <c r="CK1271">
        <v>0</v>
      </c>
    </row>
    <row r="1272" spans="1:89" hidden="1" outlineLevel="1">
      <c r="A1272" t="s">
        <v>1883</v>
      </c>
      <c r="B1272" s="9" t="s">
        <v>3141</v>
      </c>
      <c r="C1272" s="1">
        <f t="shared" si="389"/>
        <v>754</v>
      </c>
      <c r="D1272" s="7">
        <f t="shared" si="373"/>
        <v>2</v>
      </c>
      <c r="E1272" s="7">
        <f t="shared" si="374"/>
        <v>6</v>
      </c>
      <c r="F1272" s="7">
        <f t="shared" si="375"/>
        <v>1</v>
      </c>
      <c r="G1272" s="7">
        <f t="shared" si="352"/>
        <v>0</v>
      </c>
      <c r="H1272" s="49">
        <f t="shared" si="376"/>
        <v>280</v>
      </c>
      <c r="I1272" s="178">
        <f t="shared" si="377"/>
        <v>0.3713527851458886</v>
      </c>
      <c r="J1272" s="8"/>
      <c r="K1272" s="2">
        <f t="shared" si="378"/>
        <v>0.31034482758620691</v>
      </c>
      <c r="L1272" s="2">
        <f t="shared" si="379"/>
        <v>0</v>
      </c>
      <c r="M1272" s="2">
        <f t="shared" si="380"/>
        <v>0.6816976127320955</v>
      </c>
      <c r="N1272" s="2">
        <f t="shared" si="383"/>
        <v>0</v>
      </c>
      <c r="O1272" s="2">
        <f t="shared" si="384"/>
        <v>7.9575596816976457E-3</v>
      </c>
      <c r="P1272" s="1">
        <v>234</v>
      </c>
      <c r="Q1272" s="1"/>
      <c r="R1272" s="1">
        <v>514</v>
      </c>
      <c r="S1272" s="1">
        <v>0</v>
      </c>
      <c r="T1272" s="1"/>
      <c r="U1272" s="1"/>
      <c r="W1272" s="184">
        <v>0</v>
      </c>
      <c r="X1272" s="184"/>
      <c r="Y1272" s="1">
        <v>3</v>
      </c>
      <c r="Z1272" s="1">
        <f t="shared" si="388"/>
        <v>2</v>
      </c>
      <c r="AA1272" s="184">
        <v>1</v>
      </c>
      <c r="AB1272" s="184">
        <v>0</v>
      </c>
      <c r="AC1272" s="184">
        <v>0</v>
      </c>
      <c r="AD1272" s="154"/>
      <c r="AI1272" t="str">
        <f t="shared" si="391"/>
        <v>Warner</v>
      </c>
      <c r="AJ1272" t="s">
        <v>1658</v>
      </c>
      <c r="AK1272" s="174">
        <v>2</v>
      </c>
      <c r="AL1272" s="7"/>
      <c r="AN1272" s="98">
        <v>33</v>
      </c>
      <c r="AO1272" s="100">
        <v>13</v>
      </c>
      <c r="AP1272" s="100">
        <v>125</v>
      </c>
      <c r="AQ1272" s="107">
        <v>78580</v>
      </c>
      <c r="AR1272" s="107">
        <f t="shared" si="381"/>
        <v>33013</v>
      </c>
      <c r="AS1272" t="s">
        <v>1726</v>
      </c>
      <c r="AT1272" s="110">
        <f t="shared" si="382"/>
        <v>3378580</v>
      </c>
      <c r="AW1272">
        <v>55.9</v>
      </c>
      <c r="AX1272">
        <v>0.24</v>
      </c>
      <c r="AY1272">
        <v>55.65</v>
      </c>
      <c r="BA1272" s="7">
        <f t="shared" si="385"/>
        <v>0</v>
      </c>
      <c r="BB1272" s="7">
        <f t="shared" si="386"/>
        <v>0</v>
      </c>
      <c r="BC1272" s="7">
        <f t="shared" si="387"/>
        <v>1</v>
      </c>
      <c r="BD1272" s="7">
        <f t="shared" si="387"/>
        <v>0</v>
      </c>
      <c r="BE1272" s="7">
        <f t="shared" si="390"/>
        <v>0</v>
      </c>
      <c r="BF1272" s="118"/>
      <c r="BI1272" s="118"/>
      <c r="BJ1272" s="118"/>
      <c r="BK1272" s="168"/>
      <c r="BM1272">
        <v>0</v>
      </c>
      <c r="BN1272">
        <v>0</v>
      </c>
      <c r="BP1272">
        <v>0</v>
      </c>
      <c r="BQ1272">
        <v>0</v>
      </c>
      <c r="BR1272">
        <v>0</v>
      </c>
      <c r="BS1272">
        <v>0</v>
      </c>
      <c r="BT1272">
        <v>0</v>
      </c>
      <c r="BV1272">
        <v>0</v>
      </c>
      <c r="BW1272">
        <v>0</v>
      </c>
      <c r="BY1272">
        <v>1</v>
      </c>
      <c r="BZ1272">
        <v>0</v>
      </c>
      <c r="CA1272">
        <v>0</v>
      </c>
      <c r="CB1272">
        <v>0</v>
      </c>
      <c r="CC1272">
        <v>0</v>
      </c>
      <c r="CD1272">
        <v>1</v>
      </c>
      <c r="CE1272">
        <v>0</v>
      </c>
      <c r="CG1272">
        <v>0</v>
      </c>
      <c r="CH1272">
        <v>0</v>
      </c>
      <c r="CI1272">
        <v>0</v>
      </c>
      <c r="CJ1272">
        <v>0</v>
      </c>
      <c r="CK1272">
        <v>0</v>
      </c>
    </row>
    <row r="1273" spans="1:89" hidden="1" outlineLevel="1">
      <c r="A1273" t="s">
        <v>1150</v>
      </c>
      <c r="B1273" s="9" t="s">
        <v>3141</v>
      </c>
      <c r="C1273" s="1">
        <f t="shared" si="389"/>
        <v>163</v>
      </c>
      <c r="D1273" s="7">
        <f t="shared" si="373"/>
        <v>2</v>
      </c>
      <c r="E1273" s="7">
        <f t="shared" si="374"/>
        <v>4</v>
      </c>
      <c r="F1273" s="7">
        <f t="shared" si="375"/>
        <v>1</v>
      </c>
      <c r="G1273" s="7">
        <f t="shared" si="352"/>
        <v>0</v>
      </c>
      <c r="H1273" s="49">
        <f t="shared" si="376"/>
        <v>71</v>
      </c>
      <c r="I1273" s="178">
        <f t="shared" si="377"/>
        <v>0.43558282208588955</v>
      </c>
      <c r="J1273" s="8"/>
      <c r="K1273" s="2">
        <f t="shared" si="378"/>
        <v>0.27607361963190186</v>
      </c>
      <c r="L1273" s="2">
        <f t="shared" si="379"/>
        <v>0</v>
      </c>
      <c r="M1273" s="2">
        <f t="shared" si="380"/>
        <v>0.71165644171779141</v>
      </c>
      <c r="N1273" s="2">
        <f t="shared" si="383"/>
        <v>0</v>
      </c>
      <c r="O1273" s="2">
        <f t="shared" si="384"/>
        <v>1.2269938650306789E-2</v>
      </c>
      <c r="P1273" s="1">
        <v>45</v>
      </c>
      <c r="Q1273" s="1"/>
      <c r="R1273" s="1">
        <v>116</v>
      </c>
      <c r="S1273" s="1">
        <v>0</v>
      </c>
      <c r="T1273" s="1"/>
      <c r="U1273" s="1"/>
      <c r="W1273" s="184">
        <v>0</v>
      </c>
      <c r="X1273" s="184"/>
      <c r="Y1273" s="1">
        <v>2</v>
      </c>
      <c r="Z1273" s="1">
        <f t="shared" si="388"/>
        <v>0</v>
      </c>
      <c r="AA1273" s="184">
        <v>0</v>
      </c>
      <c r="AB1273" s="184">
        <v>0</v>
      </c>
      <c r="AC1273" s="184">
        <v>0</v>
      </c>
      <c r="AD1273" s="154"/>
      <c r="AI1273" t="str">
        <f t="shared" si="391"/>
        <v>Warren</v>
      </c>
      <c r="AJ1273" t="s">
        <v>933</v>
      </c>
      <c r="AK1273" s="174">
        <v>2</v>
      </c>
      <c r="AL1273" s="7"/>
      <c r="AN1273" s="98">
        <v>33</v>
      </c>
      <c r="AO1273" s="100">
        <v>9</v>
      </c>
      <c r="AP1273" s="100">
        <v>175</v>
      </c>
      <c r="AQ1273" s="107">
        <v>78740</v>
      </c>
      <c r="AR1273" s="107">
        <f t="shared" si="381"/>
        <v>33009</v>
      </c>
      <c r="AS1273" t="s">
        <v>1726</v>
      </c>
      <c r="AT1273" s="110">
        <f t="shared" si="382"/>
        <v>3378740</v>
      </c>
      <c r="AW1273">
        <v>49.05</v>
      </c>
      <c r="AX1273">
        <v>0.39</v>
      </c>
      <c r="AY1273">
        <v>48.66</v>
      </c>
      <c r="BA1273" s="7">
        <f t="shared" si="385"/>
        <v>0</v>
      </c>
      <c r="BB1273" s="7">
        <f t="shared" si="386"/>
        <v>0</v>
      </c>
      <c r="BC1273" s="7">
        <f t="shared" si="387"/>
        <v>1</v>
      </c>
      <c r="BD1273" s="7">
        <f t="shared" si="387"/>
        <v>0</v>
      </c>
      <c r="BE1273" s="7">
        <f t="shared" si="390"/>
        <v>0</v>
      </c>
      <c r="BF1273" s="118"/>
      <c r="BI1273" s="118"/>
      <c r="BJ1273" s="118"/>
      <c r="BK1273" s="168"/>
      <c r="BM1273">
        <v>0</v>
      </c>
      <c r="BN1273">
        <v>0</v>
      </c>
      <c r="BP1273">
        <v>0</v>
      </c>
      <c r="BQ1273">
        <v>0</v>
      </c>
      <c r="BR1273">
        <v>0</v>
      </c>
      <c r="BS1273">
        <v>0</v>
      </c>
      <c r="BT1273">
        <v>0</v>
      </c>
      <c r="BV1273">
        <v>0</v>
      </c>
      <c r="BW1273">
        <v>0</v>
      </c>
      <c r="BY1273">
        <v>0</v>
      </c>
      <c r="BZ1273">
        <v>0</v>
      </c>
      <c r="CA1273">
        <v>0</v>
      </c>
      <c r="CB1273">
        <v>0</v>
      </c>
      <c r="CC1273">
        <v>0</v>
      </c>
      <c r="CD1273">
        <v>0</v>
      </c>
      <c r="CE1273">
        <v>0</v>
      </c>
      <c r="CG1273">
        <v>0</v>
      </c>
      <c r="CH1273">
        <v>0</v>
      </c>
      <c r="CI1273">
        <v>0</v>
      </c>
      <c r="CJ1273">
        <v>0</v>
      </c>
      <c r="CK1273">
        <v>0</v>
      </c>
    </row>
    <row r="1274" spans="1:89" hidden="1" outlineLevel="1">
      <c r="A1274" t="s">
        <v>643</v>
      </c>
      <c r="B1274" s="9" t="s">
        <v>3141</v>
      </c>
      <c r="C1274" s="1">
        <f t="shared" si="389"/>
        <v>202</v>
      </c>
      <c r="D1274" s="7">
        <f t="shared" si="373"/>
        <v>2</v>
      </c>
      <c r="E1274" s="7">
        <f t="shared" si="374"/>
        <v>5</v>
      </c>
      <c r="F1274" s="7">
        <f t="shared" si="375"/>
        <v>1</v>
      </c>
      <c r="G1274" s="7">
        <f t="shared" ref="G1274:G1337" si="392">IF(S1274&gt;0,RANK(S1274,(P1274:AD1274)),0)</f>
        <v>3</v>
      </c>
      <c r="H1274" s="49">
        <f t="shared" si="376"/>
        <v>112</v>
      </c>
      <c r="I1274" s="178">
        <f t="shared" si="377"/>
        <v>0.5544554455445545</v>
      </c>
      <c r="J1274" s="8"/>
      <c r="K1274" s="2">
        <f t="shared" si="378"/>
        <v>0.21782178217821782</v>
      </c>
      <c r="L1274" s="2">
        <f t="shared" si="379"/>
        <v>0</v>
      </c>
      <c r="M1274" s="2">
        <f t="shared" si="380"/>
        <v>0.7722772277227723</v>
      </c>
      <c r="N1274" s="2">
        <f t="shared" si="383"/>
        <v>4.9504950495049506E-3</v>
      </c>
      <c r="O1274" s="2">
        <f t="shared" si="384"/>
        <v>4.9504950495049592E-3</v>
      </c>
      <c r="P1274" s="1">
        <v>44</v>
      </c>
      <c r="Q1274" s="1"/>
      <c r="R1274" s="1">
        <v>156</v>
      </c>
      <c r="S1274" s="1">
        <v>1</v>
      </c>
      <c r="T1274" s="1"/>
      <c r="U1274" s="1"/>
      <c r="W1274" s="184">
        <v>0</v>
      </c>
      <c r="X1274" s="184"/>
      <c r="Y1274" s="1">
        <v>0</v>
      </c>
      <c r="Z1274" s="1">
        <f t="shared" si="388"/>
        <v>1</v>
      </c>
      <c r="AA1274" s="184">
        <v>0</v>
      </c>
      <c r="AB1274" s="184">
        <v>0</v>
      </c>
      <c r="AC1274" s="184">
        <v>0</v>
      </c>
      <c r="AD1274" s="154"/>
      <c r="AI1274" t="str">
        <f t="shared" si="391"/>
        <v>Washington</v>
      </c>
      <c r="AJ1274" t="s">
        <v>165</v>
      </c>
      <c r="AK1274" s="174">
        <v>2</v>
      </c>
      <c r="AL1274" s="7"/>
      <c r="AN1274" s="98">
        <v>33</v>
      </c>
      <c r="AO1274" s="100">
        <v>19</v>
      </c>
      <c r="AP1274" s="100">
        <v>75</v>
      </c>
      <c r="AQ1274" s="107">
        <v>78980</v>
      </c>
      <c r="AR1274" s="107">
        <f t="shared" si="381"/>
        <v>33019</v>
      </c>
      <c r="AS1274" t="s">
        <v>1726</v>
      </c>
      <c r="AT1274" s="110">
        <f t="shared" si="382"/>
        <v>3378980</v>
      </c>
      <c r="AW1274">
        <v>47.63</v>
      </c>
      <c r="AX1274">
        <v>2.2000000000000002</v>
      </c>
      <c r="AY1274">
        <v>45.43</v>
      </c>
      <c r="BA1274" s="7">
        <f t="shared" si="385"/>
        <v>0</v>
      </c>
      <c r="BB1274" s="7">
        <f t="shared" si="386"/>
        <v>0</v>
      </c>
      <c r="BC1274" s="7">
        <f t="shared" si="387"/>
        <v>1</v>
      </c>
      <c r="BD1274" s="7">
        <f t="shared" si="387"/>
        <v>0</v>
      </c>
      <c r="BE1274" s="7" t="e">
        <f t="shared" si="390"/>
        <v>#N/A</v>
      </c>
      <c r="BF1274" s="118"/>
      <c r="BI1274" s="118"/>
      <c r="BJ1274" s="118"/>
      <c r="BK1274" s="168"/>
      <c r="BM1274">
        <v>0</v>
      </c>
      <c r="BN1274">
        <v>0</v>
      </c>
      <c r="BP1274">
        <v>0</v>
      </c>
      <c r="BQ1274">
        <v>0</v>
      </c>
      <c r="BR1274">
        <v>0</v>
      </c>
      <c r="BS1274">
        <v>0</v>
      </c>
      <c r="BT1274">
        <v>0</v>
      </c>
      <c r="BV1274">
        <v>0</v>
      </c>
      <c r="BW1274">
        <v>0</v>
      </c>
      <c r="BY1274">
        <v>0</v>
      </c>
      <c r="BZ1274">
        <v>0</v>
      </c>
      <c r="CA1274">
        <v>0</v>
      </c>
      <c r="CB1274">
        <v>0</v>
      </c>
      <c r="CC1274">
        <v>0</v>
      </c>
      <c r="CD1274">
        <v>0</v>
      </c>
      <c r="CE1274">
        <v>0</v>
      </c>
      <c r="CG1274">
        <v>0</v>
      </c>
      <c r="CH1274">
        <v>1</v>
      </c>
      <c r="CI1274">
        <v>0</v>
      </c>
      <c r="CJ1274">
        <v>0</v>
      </c>
      <c r="CK1274">
        <v>0</v>
      </c>
    </row>
    <row r="1275" spans="1:89" hidden="1" outlineLevel="1">
      <c r="A1275" t="s">
        <v>2992</v>
      </c>
      <c r="B1275" s="9" t="s">
        <v>3141</v>
      </c>
      <c r="C1275" s="1">
        <f t="shared" si="389"/>
        <v>109</v>
      </c>
      <c r="D1275" s="7">
        <f t="shared" si="373"/>
        <v>1</v>
      </c>
      <c r="E1275" s="7">
        <f t="shared" si="374"/>
        <v>3</v>
      </c>
      <c r="F1275" s="7">
        <f t="shared" si="375"/>
        <v>2</v>
      </c>
      <c r="G1275" s="7">
        <f t="shared" si="392"/>
        <v>0</v>
      </c>
      <c r="H1275" s="49">
        <f t="shared" si="376"/>
        <v>1</v>
      </c>
      <c r="I1275" s="178">
        <f t="shared" si="377"/>
        <v>9.1743119266055051E-3</v>
      </c>
      <c r="J1275" s="8"/>
      <c r="K1275" s="2">
        <f t="shared" si="378"/>
        <v>0.50458715596330272</v>
      </c>
      <c r="L1275" s="2">
        <f t="shared" si="379"/>
        <v>0</v>
      </c>
      <c r="M1275" s="2">
        <f t="shared" si="380"/>
        <v>0.49541284403669728</v>
      </c>
      <c r="N1275" s="2">
        <f t="shared" si="383"/>
        <v>0</v>
      </c>
      <c r="O1275" s="2">
        <f t="shared" si="384"/>
        <v>0</v>
      </c>
      <c r="P1275" s="1">
        <v>55</v>
      </c>
      <c r="Q1275" s="1"/>
      <c r="R1275" s="1">
        <v>54</v>
      </c>
      <c r="S1275" s="1">
        <v>0</v>
      </c>
      <c r="T1275" s="1"/>
      <c r="U1275" s="1"/>
      <c r="W1275" s="184">
        <v>0</v>
      </c>
      <c r="X1275" s="184"/>
      <c r="Y1275" s="1">
        <v>0</v>
      </c>
      <c r="Z1275" s="1">
        <f t="shared" si="388"/>
        <v>0</v>
      </c>
      <c r="AA1275" s="184">
        <v>0</v>
      </c>
      <c r="AB1275" s="184">
        <v>0</v>
      </c>
      <c r="AC1275" s="184">
        <v>0</v>
      </c>
      <c r="AD1275" s="154"/>
      <c r="AI1275" t="str">
        <f t="shared" si="391"/>
        <v>Waterville Valley</v>
      </c>
      <c r="AJ1275" t="s">
        <v>933</v>
      </c>
      <c r="AK1275" s="174">
        <v>2</v>
      </c>
      <c r="AL1275" s="7"/>
      <c r="AN1275" s="98">
        <v>33</v>
      </c>
      <c r="AO1275" s="100">
        <v>9</v>
      </c>
      <c r="AP1275" s="100">
        <v>181</v>
      </c>
      <c r="AQ1275" s="107">
        <v>79380</v>
      </c>
      <c r="AR1275" s="107">
        <f t="shared" si="381"/>
        <v>33009</v>
      </c>
      <c r="AS1275" t="s">
        <v>1726</v>
      </c>
      <c r="AT1275" s="110">
        <f t="shared" si="382"/>
        <v>3379380</v>
      </c>
      <c r="AW1275">
        <v>64.92</v>
      </c>
      <c r="AX1275">
        <v>0.03</v>
      </c>
      <c r="AY1275">
        <v>64.89</v>
      </c>
      <c r="BA1275" s="7">
        <f t="shared" si="385"/>
        <v>1</v>
      </c>
      <c r="BB1275" s="7">
        <f t="shared" si="386"/>
        <v>0</v>
      </c>
      <c r="BC1275" s="7">
        <f t="shared" si="387"/>
        <v>0</v>
      </c>
      <c r="BD1275" s="7">
        <f t="shared" si="387"/>
        <v>0</v>
      </c>
      <c r="BE1275" s="7">
        <f t="shared" si="390"/>
        <v>0</v>
      </c>
      <c r="BF1275" s="118"/>
      <c r="BI1275" s="118"/>
      <c r="BJ1275" s="118"/>
      <c r="BK1275" s="168"/>
      <c r="BM1275">
        <v>0</v>
      </c>
      <c r="BN1275">
        <v>0</v>
      </c>
      <c r="BP1275">
        <v>0</v>
      </c>
      <c r="BQ1275">
        <v>0</v>
      </c>
      <c r="BR1275">
        <v>0</v>
      </c>
      <c r="BS1275">
        <v>0</v>
      </c>
      <c r="BT1275">
        <v>0</v>
      </c>
      <c r="BV1275">
        <v>0</v>
      </c>
      <c r="BW1275">
        <v>0</v>
      </c>
      <c r="BY1275">
        <v>0</v>
      </c>
      <c r="BZ1275">
        <v>0</v>
      </c>
      <c r="CA1275">
        <v>0</v>
      </c>
      <c r="CB1275">
        <v>0</v>
      </c>
      <c r="CC1275">
        <v>0</v>
      </c>
      <c r="CD1275">
        <v>0</v>
      </c>
      <c r="CE1275">
        <v>0</v>
      </c>
      <c r="CG1275">
        <v>0</v>
      </c>
      <c r="CH1275">
        <v>0</v>
      </c>
      <c r="CI1275">
        <v>0</v>
      </c>
      <c r="CJ1275">
        <v>0</v>
      </c>
      <c r="CK1275">
        <v>0</v>
      </c>
    </row>
    <row r="1276" spans="1:89" hidden="1" outlineLevel="1">
      <c r="A1276" t="s">
        <v>3103</v>
      </c>
      <c r="B1276" s="9" t="s">
        <v>3141</v>
      </c>
      <c r="C1276" s="1">
        <f t="shared" si="389"/>
        <v>1373</v>
      </c>
      <c r="D1276" s="7">
        <f t="shared" si="373"/>
        <v>2</v>
      </c>
      <c r="E1276" s="7">
        <f t="shared" si="374"/>
        <v>7</v>
      </c>
      <c r="F1276" s="7">
        <f t="shared" si="375"/>
        <v>1</v>
      </c>
      <c r="G1276" s="7">
        <f t="shared" si="392"/>
        <v>5</v>
      </c>
      <c r="H1276" s="49">
        <f t="shared" si="376"/>
        <v>549</v>
      </c>
      <c r="I1276" s="178">
        <f t="shared" si="377"/>
        <v>0.39985433357611072</v>
      </c>
      <c r="J1276" s="8"/>
      <c r="K1276" s="2">
        <f t="shared" si="378"/>
        <v>0.28841951930080117</v>
      </c>
      <c r="L1276" s="2">
        <f t="shared" si="379"/>
        <v>0</v>
      </c>
      <c r="M1276" s="2">
        <f t="shared" si="380"/>
        <v>0.6882738528769119</v>
      </c>
      <c r="N1276" s="2">
        <f t="shared" si="383"/>
        <v>1.4566642388929353E-3</v>
      </c>
      <c r="O1276" s="2">
        <f t="shared" si="384"/>
        <v>2.1849963583393937E-2</v>
      </c>
      <c r="P1276" s="1">
        <v>396</v>
      </c>
      <c r="Q1276" s="1"/>
      <c r="R1276" s="1">
        <v>945</v>
      </c>
      <c r="S1276" s="1">
        <v>2</v>
      </c>
      <c r="T1276" s="1"/>
      <c r="U1276" s="1"/>
      <c r="W1276" s="184">
        <v>0</v>
      </c>
      <c r="X1276" s="184"/>
      <c r="Y1276" s="1">
        <v>23</v>
      </c>
      <c r="Z1276" s="1">
        <f t="shared" si="388"/>
        <v>6</v>
      </c>
      <c r="AA1276" s="184">
        <v>0</v>
      </c>
      <c r="AB1276" s="184">
        <v>0</v>
      </c>
      <c r="AC1276" s="184">
        <v>1</v>
      </c>
      <c r="AD1276" s="154"/>
      <c r="AI1276" t="str">
        <f t="shared" si="391"/>
        <v>Weare</v>
      </c>
      <c r="AJ1276" t="s">
        <v>120</v>
      </c>
      <c r="AK1276" s="174">
        <v>2</v>
      </c>
      <c r="AL1276" s="7"/>
      <c r="AN1276" s="98">
        <v>33</v>
      </c>
      <c r="AO1276" s="100">
        <v>11</v>
      </c>
      <c r="AP1276" s="100">
        <v>145</v>
      </c>
      <c r="AQ1276" s="107">
        <v>79780</v>
      </c>
      <c r="AR1276" s="107">
        <f t="shared" si="381"/>
        <v>33011</v>
      </c>
      <c r="AS1276" t="s">
        <v>1726</v>
      </c>
      <c r="AT1276" s="110">
        <f t="shared" si="382"/>
        <v>3379780</v>
      </c>
      <c r="AW1276">
        <v>59.89</v>
      </c>
      <c r="AX1276">
        <v>1.04</v>
      </c>
      <c r="AY1276">
        <v>58.85</v>
      </c>
      <c r="BA1276" s="7">
        <f t="shared" si="385"/>
        <v>0</v>
      </c>
      <c r="BB1276" s="7">
        <f t="shared" si="386"/>
        <v>0</v>
      </c>
      <c r="BC1276" s="7">
        <f t="shared" si="387"/>
        <v>1</v>
      </c>
      <c r="BD1276" s="7">
        <f t="shared" si="387"/>
        <v>0</v>
      </c>
      <c r="BE1276" s="7" t="e">
        <f t="shared" si="390"/>
        <v>#N/A</v>
      </c>
      <c r="BF1276" s="118"/>
      <c r="BI1276" s="118"/>
      <c r="BJ1276" s="118"/>
      <c r="BK1276" s="168"/>
      <c r="BM1276">
        <v>0</v>
      </c>
      <c r="BN1276">
        <v>1</v>
      </c>
      <c r="BP1276">
        <v>0</v>
      </c>
      <c r="BQ1276">
        <v>0</v>
      </c>
      <c r="BR1276">
        <v>0</v>
      </c>
      <c r="BS1276">
        <v>0</v>
      </c>
      <c r="BT1276">
        <v>0</v>
      </c>
      <c r="BV1276">
        <v>0</v>
      </c>
      <c r="BW1276">
        <v>0</v>
      </c>
      <c r="BY1276">
        <v>1</v>
      </c>
      <c r="BZ1276">
        <v>0</v>
      </c>
      <c r="CA1276">
        <v>0</v>
      </c>
      <c r="CB1276">
        <v>0</v>
      </c>
      <c r="CC1276">
        <v>0</v>
      </c>
      <c r="CD1276">
        <v>0</v>
      </c>
      <c r="CE1276">
        <v>0</v>
      </c>
      <c r="CG1276">
        <v>2</v>
      </c>
      <c r="CH1276">
        <v>2</v>
      </c>
      <c r="CI1276">
        <v>0</v>
      </c>
      <c r="CJ1276">
        <v>0</v>
      </c>
      <c r="CK1276">
        <v>0</v>
      </c>
    </row>
    <row r="1277" spans="1:89" hidden="1" outlineLevel="1">
      <c r="A1277" t="s">
        <v>1048</v>
      </c>
      <c r="B1277" s="9" t="s">
        <v>3141</v>
      </c>
      <c r="C1277" s="1">
        <f t="shared" si="389"/>
        <v>404</v>
      </c>
      <c r="D1277" s="7">
        <f t="shared" si="373"/>
        <v>2</v>
      </c>
      <c r="E1277" s="7">
        <f t="shared" si="374"/>
        <v>5</v>
      </c>
      <c r="F1277" s="7">
        <f t="shared" si="375"/>
        <v>1</v>
      </c>
      <c r="G1277" s="7">
        <f t="shared" si="392"/>
        <v>0</v>
      </c>
      <c r="H1277" s="49">
        <f t="shared" si="376"/>
        <v>126</v>
      </c>
      <c r="I1277" s="178">
        <f t="shared" si="377"/>
        <v>0.31188118811881188</v>
      </c>
      <c r="J1277" s="8"/>
      <c r="K1277" s="2">
        <f t="shared" si="378"/>
        <v>0.33910891089108913</v>
      </c>
      <c r="L1277" s="2">
        <f t="shared" si="379"/>
        <v>0</v>
      </c>
      <c r="M1277" s="2">
        <f t="shared" si="380"/>
        <v>0.65099009900990101</v>
      </c>
      <c r="N1277" s="2">
        <f t="shared" si="383"/>
        <v>0</v>
      </c>
      <c r="O1277" s="2">
        <f t="shared" si="384"/>
        <v>9.9009900990097988E-3</v>
      </c>
      <c r="P1277" s="1">
        <v>137</v>
      </c>
      <c r="Q1277" s="1"/>
      <c r="R1277" s="1">
        <v>263</v>
      </c>
      <c r="S1277" s="1">
        <v>0</v>
      </c>
      <c r="T1277" s="1"/>
      <c r="U1277" s="1"/>
      <c r="W1277" s="184">
        <v>0</v>
      </c>
      <c r="X1277" s="184"/>
      <c r="Y1277" s="1">
        <v>2</v>
      </c>
      <c r="Z1277" s="1">
        <f t="shared" si="388"/>
        <v>2</v>
      </c>
      <c r="AA1277" s="184">
        <v>0</v>
      </c>
      <c r="AB1277" s="184">
        <v>0</v>
      </c>
      <c r="AC1277" s="184">
        <v>0</v>
      </c>
      <c r="AD1277" s="154"/>
      <c r="AI1277" t="str">
        <f t="shared" si="391"/>
        <v>Webster</v>
      </c>
      <c r="AJ1277" t="s">
        <v>1658</v>
      </c>
      <c r="AK1277" s="174">
        <v>2</v>
      </c>
      <c r="AL1277" s="7"/>
      <c r="AN1277" s="98">
        <v>33</v>
      </c>
      <c r="AO1277" s="100">
        <v>13</v>
      </c>
      <c r="AP1277" s="100">
        <v>130</v>
      </c>
      <c r="AQ1277" s="107">
        <v>80020</v>
      </c>
      <c r="AR1277" s="107">
        <f t="shared" si="381"/>
        <v>33013</v>
      </c>
      <c r="AS1277" t="s">
        <v>1726</v>
      </c>
      <c r="AT1277" s="110">
        <f t="shared" si="382"/>
        <v>3380020</v>
      </c>
      <c r="AW1277">
        <v>28.56</v>
      </c>
      <c r="AX1277">
        <v>0.66</v>
      </c>
      <c r="AY1277">
        <v>27.9</v>
      </c>
      <c r="BA1277" s="7">
        <f t="shared" si="385"/>
        <v>0</v>
      </c>
      <c r="BB1277" s="7">
        <f t="shared" si="386"/>
        <v>0</v>
      </c>
      <c r="BC1277" s="7">
        <f t="shared" si="387"/>
        <v>1</v>
      </c>
      <c r="BD1277" s="7">
        <f t="shared" si="387"/>
        <v>0</v>
      </c>
      <c r="BE1277" s="7">
        <f t="shared" si="390"/>
        <v>0</v>
      </c>
      <c r="BF1277" s="118"/>
      <c r="BI1277" s="118"/>
      <c r="BJ1277" s="118"/>
      <c r="BK1277" s="168"/>
      <c r="BM1277">
        <v>0</v>
      </c>
      <c r="BN1277">
        <v>0</v>
      </c>
      <c r="BP1277">
        <v>0</v>
      </c>
      <c r="BQ1277">
        <v>0</v>
      </c>
      <c r="BR1277">
        <v>0</v>
      </c>
      <c r="BS1277">
        <v>0</v>
      </c>
      <c r="BT1277">
        <v>0</v>
      </c>
      <c r="BV1277">
        <v>0</v>
      </c>
      <c r="BW1277">
        <v>0</v>
      </c>
      <c r="BY1277">
        <v>0</v>
      </c>
      <c r="BZ1277">
        <v>0</v>
      </c>
      <c r="CA1277">
        <v>0</v>
      </c>
      <c r="CB1277">
        <v>0</v>
      </c>
      <c r="CC1277">
        <v>0</v>
      </c>
      <c r="CD1277">
        <v>0</v>
      </c>
      <c r="CE1277">
        <v>0</v>
      </c>
      <c r="CG1277">
        <v>1</v>
      </c>
      <c r="CH1277">
        <v>1</v>
      </c>
      <c r="CI1277">
        <v>0</v>
      </c>
      <c r="CJ1277">
        <v>0</v>
      </c>
      <c r="CK1277">
        <v>0</v>
      </c>
    </row>
    <row r="1278" spans="1:89" hidden="1" outlineLevel="1">
      <c r="A1278" t="s">
        <v>769</v>
      </c>
      <c r="B1278" s="9" t="s">
        <v>3141</v>
      </c>
      <c r="C1278" s="1">
        <f t="shared" si="389"/>
        <v>156</v>
      </c>
      <c r="D1278" s="7">
        <f t="shared" si="373"/>
        <v>2</v>
      </c>
      <c r="E1278" s="7">
        <f t="shared" si="374"/>
        <v>4</v>
      </c>
      <c r="F1278" s="7">
        <f t="shared" si="375"/>
        <v>1</v>
      </c>
      <c r="G1278" s="7">
        <f t="shared" si="392"/>
        <v>0</v>
      </c>
      <c r="H1278" s="49">
        <f t="shared" si="376"/>
        <v>71</v>
      </c>
      <c r="I1278" s="178">
        <f t="shared" si="377"/>
        <v>0.45512820512820512</v>
      </c>
      <c r="J1278" s="8"/>
      <c r="K1278" s="2">
        <f t="shared" si="378"/>
        <v>0.26282051282051283</v>
      </c>
      <c r="L1278" s="2">
        <f t="shared" si="379"/>
        <v>0</v>
      </c>
      <c r="M1278" s="2">
        <f t="shared" si="380"/>
        <v>0.71794871794871795</v>
      </c>
      <c r="N1278" s="2">
        <f t="shared" si="383"/>
        <v>0</v>
      </c>
      <c r="O1278" s="2">
        <f t="shared" si="384"/>
        <v>1.9230769230769273E-2</v>
      </c>
      <c r="P1278" s="1">
        <v>41</v>
      </c>
      <c r="Q1278" s="1"/>
      <c r="R1278" s="1">
        <v>112</v>
      </c>
      <c r="S1278" s="1">
        <v>0</v>
      </c>
      <c r="T1278" s="1"/>
      <c r="U1278" s="1"/>
      <c r="W1278" s="184">
        <v>0</v>
      </c>
      <c r="X1278" s="184"/>
      <c r="Y1278" s="1">
        <v>3</v>
      </c>
      <c r="Z1278" s="1">
        <f t="shared" si="388"/>
        <v>0</v>
      </c>
      <c r="AA1278" s="184">
        <v>0</v>
      </c>
      <c r="AB1278" s="184">
        <v>0</v>
      </c>
      <c r="AC1278" s="184">
        <v>0</v>
      </c>
      <c r="AD1278" s="154"/>
      <c r="AI1278" t="str">
        <f t="shared" si="391"/>
        <v>Wentworth</v>
      </c>
      <c r="AJ1278" t="s">
        <v>933</v>
      </c>
      <c r="AK1278" s="174">
        <v>2</v>
      </c>
      <c r="AL1278" s="7"/>
      <c r="AN1278" s="98">
        <v>33</v>
      </c>
      <c r="AO1278" s="100">
        <v>9</v>
      </c>
      <c r="AP1278" s="100">
        <v>185</v>
      </c>
      <c r="AQ1278" s="107">
        <v>80500</v>
      </c>
      <c r="AR1278" s="107">
        <f t="shared" si="381"/>
        <v>33009</v>
      </c>
      <c r="AS1278" t="s">
        <v>1726</v>
      </c>
      <c r="AT1278" s="110">
        <f t="shared" si="382"/>
        <v>3380500</v>
      </c>
      <c r="AW1278">
        <v>41.94</v>
      </c>
      <c r="AX1278">
        <v>0.28000000000000003</v>
      </c>
      <c r="AY1278">
        <v>41.66</v>
      </c>
      <c r="BA1278" s="7">
        <f t="shared" si="385"/>
        <v>0</v>
      </c>
      <c r="BB1278" s="7">
        <f t="shared" si="386"/>
        <v>0</v>
      </c>
      <c r="BC1278" s="7">
        <f t="shared" si="387"/>
        <v>1</v>
      </c>
      <c r="BD1278" s="7">
        <f t="shared" si="387"/>
        <v>0</v>
      </c>
      <c r="BE1278" s="7">
        <f t="shared" si="390"/>
        <v>0</v>
      </c>
      <c r="BF1278" s="118"/>
      <c r="BI1278" s="118"/>
      <c r="BJ1278" s="118"/>
      <c r="BK1278" s="168"/>
      <c r="BM1278">
        <v>0</v>
      </c>
      <c r="BN1278">
        <v>0</v>
      </c>
      <c r="BP1278">
        <v>0</v>
      </c>
      <c r="BQ1278">
        <v>0</v>
      </c>
      <c r="BR1278">
        <v>0</v>
      </c>
      <c r="BS1278">
        <v>0</v>
      </c>
      <c r="BT1278">
        <v>0</v>
      </c>
      <c r="BV1278">
        <v>0</v>
      </c>
      <c r="BW1278">
        <v>0</v>
      </c>
      <c r="BY1278">
        <v>0</v>
      </c>
      <c r="BZ1278">
        <v>0</v>
      </c>
      <c r="CA1278">
        <v>0</v>
      </c>
      <c r="CB1278">
        <v>0</v>
      </c>
      <c r="CC1278">
        <v>0</v>
      </c>
      <c r="CD1278">
        <v>0</v>
      </c>
      <c r="CE1278">
        <v>0</v>
      </c>
      <c r="CG1278">
        <v>0</v>
      </c>
      <c r="CH1278">
        <v>0</v>
      </c>
      <c r="CI1278">
        <v>0</v>
      </c>
      <c r="CJ1278">
        <v>0</v>
      </c>
      <c r="CK1278">
        <v>0</v>
      </c>
    </row>
    <row r="1279" spans="1:89" hidden="1" outlineLevel="1">
      <c r="A1279" t="s">
        <v>67</v>
      </c>
      <c r="B1279" s="9" t="s">
        <v>3141</v>
      </c>
      <c r="C1279" s="1">
        <f t="shared" si="389"/>
        <v>5</v>
      </c>
      <c r="D1279" s="7">
        <f t="shared" si="373"/>
        <v>2</v>
      </c>
      <c r="E1279" s="7">
        <f t="shared" si="374"/>
        <v>2</v>
      </c>
      <c r="F1279" s="7">
        <f t="shared" si="375"/>
        <v>1</v>
      </c>
      <c r="G1279" s="7">
        <f t="shared" si="392"/>
        <v>0</v>
      </c>
      <c r="H1279" s="49">
        <f t="shared" si="376"/>
        <v>5</v>
      </c>
      <c r="I1279" s="178">
        <f t="shared" si="377"/>
        <v>1</v>
      </c>
      <c r="J1279" s="8"/>
      <c r="K1279" s="2">
        <f t="shared" si="378"/>
        <v>0</v>
      </c>
      <c r="L1279" s="2">
        <f t="shared" si="379"/>
        <v>0</v>
      </c>
      <c r="M1279" s="2">
        <f t="shared" si="380"/>
        <v>1</v>
      </c>
      <c r="N1279" s="2">
        <f t="shared" si="383"/>
        <v>0</v>
      </c>
      <c r="O1279" s="2">
        <f t="shared" si="384"/>
        <v>0</v>
      </c>
      <c r="P1279" s="1">
        <v>0</v>
      </c>
      <c r="Q1279" s="1"/>
      <c r="R1279" s="1">
        <v>5</v>
      </c>
      <c r="S1279" s="1">
        <v>0</v>
      </c>
      <c r="T1279" s="1"/>
      <c r="U1279" s="1"/>
      <c r="W1279" s="184">
        <v>0</v>
      </c>
      <c r="X1279" s="184"/>
      <c r="Y1279" s="1">
        <v>0</v>
      </c>
      <c r="Z1279" s="1">
        <f t="shared" si="388"/>
        <v>0</v>
      </c>
      <c r="AA1279" s="184">
        <v>0</v>
      </c>
      <c r="AB1279" s="184">
        <v>0</v>
      </c>
      <c r="AC1279" s="184">
        <v>0</v>
      </c>
      <c r="AD1279" s="154"/>
      <c r="AI1279" t="str">
        <f t="shared" si="391"/>
        <v>Wentworth's</v>
      </c>
      <c r="AJ1279" t="s">
        <v>1943</v>
      </c>
      <c r="AK1279" s="174">
        <v>2</v>
      </c>
      <c r="AL1279" s="7"/>
      <c r="AN1279" s="98">
        <v>33</v>
      </c>
      <c r="AO1279" s="100">
        <v>7</v>
      </c>
      <c r="AP1279" s="100">
        <v>210</v>
      </c>
      <c r="AQ1279" s="107">
        <v>80740</v>
      </c>
      <c r="AR1279" s="107">
        <f t="shared" si="381"/>
        <v>33007</v>
      </c>
      <c r="AS1279" t="s">
        <v>60</v>
      </c>
      <c r="AT1279" s="110">
        <f t="shared" si="382"/>
        <v>3380740</v>
      </c>
      <c r="AW1279">
        <v>19.47</v>
      </c>
      <c r="AX1279">
        <v>0.72</v>
      </c>
      <c r="AY1279">
        <v>18.760000000000002</v>
      </c>
      <c r="BA1279" s="7">
        <f t="shared" si="385"/>
        <v>0</v>
      </c>
      <c r="BB1279" s="7">
        <f t="shared" si="386"/>
        <v>0</v>
      </c>
      <c r="BC1279" s="7">
        <f t="shared" si="387"/>
        <v>1</v>
      </c>
      <c r="BD1279" s="7">
        <f t="shared" si="387"/>
        <v>0</v>
      </c>
      <c r="BE1279" s="7">
        <f t="shared" si="390"/>
        <v>0</v>
      </c>
      <c r="BF1279" s="118"/>
      <c r="BI1279" s="118"/>
      <c r="BJ1279" s="118"/>
      <c r="BK1279" s="168"/>
      <c r="BM1279">
        <v>0</v>
      </c>
      <c r="BN1279">
        <v>0</v>
      </c>
      <c r="BP1279">
        <v>0</v>
      </c>
      <c r="BQ1279">
        <v>0</v>
      </c>
      <c r="BR1279">
        <v>0</v>
      </c>
      <c r="BS1279">
        <v>0</v>
      </c>
      <c r="BT1279">
        <v>0</v>
      </c>
      <c r="BV1279">
        <v>0</v>
      </c>
      <c r="BW1279">
        <v>0</v>
      </c>
      <c r="BY1279">
        <v>0</v>
      </c>
      <c r="BZ1279">
        <v>0</v>
      </c>
      <c r="CA1279">
        <v>0</v>
      </c>
      <c r="CB1279">
        <v>0</v>
      </c>
      <c r="CC1279">
        <v>0</v>
      </c>
      <c r="CD1279">
        <v>0</v>
      </c>
      <c r="CE1279">
        <v>0</v>
      </c>
      <c r="CG1279">
        <v>0</v>
      </c>
      <c r="CH1279">
        <v>0</v>
      </c>
      <c r="CI1279">
        <v>0</v>
      </c>
      <c r="CJ1279">
        <v>0</v>
      </c>
      <c r="CK1279">
        <v>0</v>
      </c>
    </row>
    <row r="1280" spans="1:89" hidden="1" outlineLevel="1">
      <c r="A1280" t="s">
        <v>1359</v>
      </c>
      <c r="B1280" s="9" t="s">
        <v>3141</v>
      </c>
      <c r="C1280" s="1">
        <f t="shared" si="389"/>
        <v>451</v>
      </c>
      <c r="D1280" s="7">
        <f t="shared" si="373"/>
        <v>2</v>
      </c>
      <c r="E1280" s="7">
        <f t="shared" si="374"/>
        <v>6</v>
      </c>
      <c r="F1280" s="7">
        <f t="shared" si="375"/>
        <v>1</v>
      </c>
      <c r="G1280" s="7">
        <f t="shared" si="392"/>
        <v>5</v>
      </c>
      <c r="H1280" s="49">
        <f t="shared" si="376"/>
        <v>185</v>
      </c>
      <c r="I1280" s="178">
        <f t="shared" si="377"/>
        <v>0.41019955654101997</v>
      </c>
      <c r="J1280" s="8"/>
      <c r="K1280" s="2">
        <f t="shared" si="378"/>
        <v>0.28824833702882485</v>
      </c>
      <c r="L1280" s="2">
        <f t="shared" si="379"/>
        <v>0</v>
      </c>
      <c r="M1280" s="2">
        <f t="shared" si="380"/>
        <v>0.69844789356984482</v>
      </c>
      <c r="N1280" s="2">
        <f t="shared" si="383"/>
        <v>2.2172949002217295E-3</v>
      </c>
      <c r="O1280" s="2">
        <f t="shared" si="384"/>
        <v>1.1086474501108539E-2</v>
      </c>
      <c r="P1280" s="1">
        <v>130</v>
      </c>
      <c r="Q1280" s="1"/>
      <c r="R1280" s="1">
        <v>315</v>
      </c>
      <c r="S1280" s="1">
        <v>1</v>
      </c>
      <c r="T1280" s="1"/>
      <c r="U1280" s="1"/>
      <c r="W1280" s="184">
        <v>0</v>
      </c>
      <c r="X1280" s="184"/>
      <c r="Y1280" s="1">
        <v>3</v>
      </c>
      <c r="Z1280" s="1">
        <f t="shared" si="388"/>
        <v>2</v>
      </c>
      <c r="AA1280" s="184">
        <v>0</v>
      </c>
      <c r="AB1280" s="184">
        <v>0</v>
      </c>
      <c r="AC1280" s="184">
        <v>0</v>
      </c>
      <c r="AD1280" s="154"/>
      <c r="AI1280" t="str">
        <f t="shared" si="391"/>
        <v>Westmoreland</v>
      </c>
      <c r="AJ1280" t="s">
        <v>1381</v>
      </c>
      <c r="AK1280" s="174">
        <v>2</v>
      </c>
      <c r="AL1280" s="7"/>
      <c r="AN1280" s="98">
        <v>33</v>
      </c>
      <c r="AO1280" s="100">
        <v>5</v>
      </c>
      <c r="AP1280" s="100">
        <v>110</v>
      </c>
      <c r="AQ1280" s="107">
        <v>82660</v>
      </c>
      <c r="AR1280" s="107">
        <f t="shared" si="381"/>
        <v>33005</v>
      </c>
      <c r="AS1280" t="s">
        <v>1726</v>
      </c>
      <c r="AT1280" s="110">
        <f t="shared" si="382"/>
        <v>3382660</v>
      </c>
      <c r="AW1280">
        <v>36.880000000000003</v>
      </c>
      <c r="AX1280">
        <v>1</v>
      </c>
      <c r="AY1280">
        <v>35.880000000000003</v>
      </c>
      <c r="BA1280" s="7">
        <f t="shared" si="385"/>
        <v>0</v>
      </c>
      <c r="BB1280" s="7">
        <f t="shared" si="386"/>
        <v>0</v>
      </c>
      <c r="BC1280" s="7">
        <f t="shared" si="387"/>
        <v>1</v>
      </c>
      <c r="BD1280" s="7">
        <f t="shared" si="387"/>
        <v>0</v>
      </c>
      <c r="BE1280" s="7" t="e">
        <f t="shared" si="390"/>
        <v>#N/A</v>
      </c>
      <c r="BF1280" s="118"/>
      <c r="BI1280" s="118"/>
      <c r="BJ1280" s="118"/>
      <c r="BK1280" s="168"/>
      <c r="BM1280">
        <v>2</v>
      </c>
      <c r="BN1280">
        <v>0</v>
      </c>
      <c r="BP1280">
        <v>0</v>
      </c>
      <c r="BQ1280">
        <v>0</v>
      </c>
      <c r="BR1280">
        <v>0</v>
      </c>
      <c r="BS1280">
        <v>0</v>
      </c>
      <c r="BT1280">
        <v>0</v>
      </c>
      <c r="BV1280">
        <v>0</v>
      </c>
      <c r="BW1280">
        <v>0</v>
      </c>
      <c r="BY1280">
        <v>0</v>
      </c>
      <c r="BZ1280">
        <v>0</v>
      </c>
      <c r="CA1280">
        <v>0</v>
      </c>
      <c r="CB1280">
        <v>0</v>
      </c>
      <c r="CC1280">
        <v>0</v>
      </c>
      <c r="CD1280">
        <v>0</v>
      </c>
      <c r="CE1280">
        <v>0</v>
      </c>
      <c r="CG1280">
        <v>0</v>
      </c>
      <c r="CH1280">
        <v>0</v>
      </c>
      <c r="CI1280">
        <v>0</v>
      </c>
      <c r="CJ1280">
        <v>0</v>
      </c>
      <c r="CK1280">
        <v>0</v>
      </c>
    </row>
    <row r="1281" spans="1:89" hidden="1" outlineLevel="1">
      <c r="A1281" t="s">
        <v>1544</v>
      </c>
      <c r="B1281" s="9" t="s">
        <v>3141</v>
      </c>
      <c r="C1281" s="1">
        <f t="shared" si="389"/>
        <v>452</v>
      </c>
      <c r="D1281" s="7">
        <f t="shared" si="373"/>
        <v>2</v>
      </c>
      <c r="E1281" s="7">
        <f t="shared" si="374"/>
        <v>6</v>
      </c>
      <c r="F1281" s="7">
        <f t="shared" si="375"/>
        <v>1</v>
      </c>
      <c r="G1281" s="7">
        <f t="shared" si="392"/>
        <v>0</v>
      </c>
      <c r="H1281" s="49">
        <f t="shared" si="376"/>
        <v>221</v>
      </c>
      <c r="I1281" s="178">
        <f t="shared" si="377"/>
        <v>0.48893805309734512</v>
      </c>
      <c r="J1281" s="8"/>
      <c r="K1281" s="2">
        <f t="shared" si="378"/>
        <v>0.24115044247787609</v>
      </c>
      <c r="L1281" s="2">
        <f t="shared" si="379"/>
        <v>0</v>
      </c>
      <c r="M1281" s="2">
        <f t="shared" si="380"/>
        <v>0.73008849557522126</v>
      </c>
      <c r="N1281" s="2">
        <f t="shared" si="383"/>
        <v>0</v>
      </c>
      <c r="O1281" s="2">
        <f t="shared" si="384"/>
        <v>2.8761061946902644E-2</v>
      </c>
      <c r="P1281" s="1">
        <v>109</v>
      </c>
      <c r="Q1281" s="1"/>
      <c r="R1281" s="1">
        <v>330</v>
      </c>
      <c r="S1281" s="1">
        <v>0</v>
      </c>
      <c r="T1281" s="1"/>
      <c r="U1281" s="1"/>
      <c r="W1281" s="184">
        <v>0</v>
      </c>
      <c r="X1281" s="184"/>
      <c r="Y1281" s="1">
        <v>7</v>
      </c>
      <c r="Z1281" s="1">
        <f t="shared" si="388"/>
        <v>5</v>
      </c>
      <c r="AA1281" s="184">
        <v>0</v>
      </c>
      <c r="AB1281" s="184">
        <v>0</v>
      </c>
      <c r="AC1281" s="184">
        <v>1</v>
      </c>
      <c r="AD1281" s="154"/>
      <c r="AI1281" t="str">
        <f t="shared" si="391"/>
        <v>Whitefield</v>
      </c>
      <c r="AJ1281" t="s">
        <v>1943</v>
      </c>
      <c r="AK1281" s="174">
        <v>2</v>
      </c>
      <c r="AL1281" s="7"/>
      <c r="AN1281" s="98">
        <v>33</v>
      </c>
      <c r="AO1281" s="100">
        <v>7</v>
      </c>
      <c r="AP1281" s="100">
        <v>215</v>
      </c>
      <c r="AQ1281" s="107">
        <v>84420</v>
      </c>
      <c r="AR1281" s="107">
        <f t="shared" si="381"/>
        <v>33007</v>
      </c>
      <c r="AS1281" t="s">
        <v>1726</v>
      </c>
      <c r="AT1281" s="110">
        <f t="shared" si="382"/>
        <v>3384420</v>
      </c>
      <c r="AW1281">
        <v>34.68</v>
      </c>
      <c r="AX1281">
        <v>0.43</v>
      </c>
      <c r="AY1281">
        <v>34.25</v>
      </c>
      <c r="BA1281" s="7">
        <f t="shared" si="385"/>
        <v>0</v>
      </c>
      <c r="BB1281" s="7">
        <f t="shared" si="386"/>
        <v>0</v>
      </c>
      <c r="BC1281" s="7">
        <f t="shared" si="387"/>
        <v>1</v>
      </c>
      <c r="BD1281" s="7">
        <f t="shared" si="387"/>
        <v>0</v>
      </c>
      <c r="BE1281" s="7">
        <f t="shared" si="390"/>
        <v>0</v>
      </c>
      <c r="BF1281" s="118"/>
      <c r="BI1281" s="118"/>
      <c r="BJ1281" s="118"/>
      <c r="BK1281" s="168"/>
      <c r="BM1281">
        <v>0</v>
      </c>
      <c r="BN1281">
        <v>1</v>
      </c>
      <c r="BP1281">
        <v>0</v>
      </c>
      <c r="BQ1281">
        <v>0</v>
      </c>
      <c r="BR1281">
        <v>0</v>
      </c>
      <c r="BS1281">
        <v>0</v>
      </c>
      <c r="BT1281">
        <v>0</v>
      </c>
      <c r="BV1281">
        <v>0</v>
      </c>
      <c r="BW1281">
        <v>0</v>
      </c>
      <c r="BY1281">
        <v>0</v>
      </c>
      <c r="BZ1281">
        <v>1</v>
      </c>
      <c r="CA1281">
        <v>0</v>
      </c>
      <c r="CB1281">
        <v>0</v>
      </c>
      <c r="CC1281">
        <v>1</v>
      </c>
      <c r="CD1281">
        <v>0</v>
      </c>
      <c r="CE1281">
        <v>1</v>
      </c>
      <c r="CG1281">
        <v>0</v>
      </c>
      <c r="CH1281">
        <v>1</v>
      </c>
      <c r="CI1281">
        <v>0</v>
      </c>
      <c r="CJ1281">
        <v>0</v>
      </c>
      <c r="CK1281">
        <v>0</v>
      </c>
    </row>
    <row r="1282" spans="1:89" hidden="1" outlineLevel="1">
      <c r="A1282" t="s">
        <v>3063</v>
      </c>
      <c r="B1282" s="9" t="s">
        <v>3141</v>
      </c>
      <c r="C1282" s="1">
        <f t="shared" si="389"/>
        <v>364</v>
      </c>
      <c r="D1282" s="7">
        <f t="shared" si="373"/>
        <v>2</v>
      </c>
      <c r="E1282" s="7">
        <f t="shared" si="374"/>
        <v>4</v>
      </c>
      <c r="F1282" s="7">
        <f t="shared" si="375"/>
        <v>1</v>
      </c>
      <c r="G1282" s="7">
        <f t="shared" si="392"/>
        <v>0</v>
      </c>
      <c r="H1282" s="49">
        <f t="shared" si="376"/>
        <v>80</v>
      </c>
      <c r="I1282" s="178">
        <f t="shared" si="377"/>
        <v>0.21978021978021978</v>
      </c>
      <c r="J1282" s="8"/>
      <c r="K1282" s="2">
        <f t="shared" si="378"/>
        <v>0.38736263736263737</v>
      </c>
      <c r="L1282" s="2">
        <f t="shared" si="379"/>
        <v>0</v>
      </c>
      <c r="M1282" s="2">
        <f t="shared" si="380"/>
        <v>0.6071428571428571</v>
      </c>
      <c r="N1282" s="2">
        <f t="shared" si="383"/>
        <v>0</v>
      </c>
      <c r="O1282" s="2">
        <f t="shared" si="384"/>
        <v>5.494505494505586E-3</v>
      </c>
      <c r="P1282" s="1">
        <v>141</v>
      </c>
      <c r="Q1282" s="1"/>
      <c r="R1282" s="1">
        <v>221</v>
      </c>
      <c r="S1282" s="1">
        <v>0</v>
      </c>
      <c r="T1282" s="1"/>
      <c r="U1282" s="1"/>
      <c r="W1282" s="184">
        <v>0</v>
      </c>
      <c r="X1282" s="184"/>
      <c r="Y1282" s="1">
        <v>2</v>
      </c>
      <c r="Z1282" s="1">
        <f t="shared" si="388"/>
        <v>0</v>
      </c>
      <c r="AA1282" s="184">
        <v>0</v>
      </c>
      <c r="AB1282" s="184">
        <v>0</v>
      </c>
      <c r="AC1282" s="184">
        <v>0</v>
      </c>
      <c r="AD1282" s="154"/>
      <c r="AI1282" t="str">
        <f t="shared" si="391"/>
        <v>Wilmot</v>
      </c>
      <c r="AJ1282" t="s">
        <v>1658</v>
      </c>
      <c r="AK1282" s="174">
        <v>2</v>
      </c>
      <c r="AL1282" s="7"/>
      <c r="AN1282" s="98">
        <v>33</v>
      </c>
      <c r="AO1282" s="100">
        <v>13</v>
      </c>
      <c r="AP1282" s="100">
        <v>135</v>
      </c>
      <c r="AQ1282" s="107">
        <v>84900</v>
      </c>
      <c r="AR1282" s="107">
        <f t="shared" si="381"/>
        <v>33013</v>
      </c>
      <c r="AS1282" t="s">
        <v>1726</v>
      </c>
      <c r="AT1282" s="110">
        <f t="shared" si="382"/>
        <v>3384900</v>
      </c>
      <c r="AW1282">
        <v>29.75</v>
      </c>
      <c r="AX1282">
        <v>0.22</v>
      </c>
      <c r="AY1282">
        <v>29.54</v>
      </c>
      <c r="BA1282" s="7">
        <f t="shared" si="385"/>
        <v>0</v>
      </c>
      <c r="BB1282" s="7">
        <f t="shared" si="386"/>
        <v>0</v>
      </c>
      <c r="BC1282" s="7">
        <f t="shared" si="387"/>
        <v>1</v>
      </c>
      <c r="BD1282" s="7">
        <f t="shared" si="387"/>
        <v>0</v>
      </c>
      <c r="BE1282" s="7">
        <f t="shared" si="390"/>
        <v>0</v>
      </c>
      <c r="BF1282" s="118"/>
      <c r="BI1282" s="118"/>
      <c r="BJ1282" s="118"/>
      <c r="BK1282" s="168"/>
      <c r="BM1282">
        <v>0</v>
      </c>
      <c r="BN1282">
        <v>0</v>
      </c>
      <c r="BP1282">
        <v>0</v>
      </c>
      <c r="BQ1282">
        <v>0</v>
      </c>
      <c r="BR1282">
        <v>0</v>
      </c>
      <c r="BS1282">
        <v>0</v>
      </c>
      <c r="BT1282">
        <v>0</v>
      </c>
      <c r="BV1282">
        <v>0</v>
      </c>
      <c r="BW1282">
        <v>0</v>
      </c>
      <c r="BY1282">
        <v>0</v>
      </c>
      <c r="BZ1282">
        <v>0</v>
      </c>
      <c r="CA1282">
        <v>0</v>
      </c>
      <c r="CB1282">
        <v>0</v>
      </c>
      <c r="CC1282">
        <v>0</v>
      </c>
      <c r="CD1282">
        <v>0</v>
      </c>
      <c r="CE1282">
        <v>0</v>
      </c>
      <c r="CG1282">
        <v>0</v>
      </c>
      <c r="CH1282">
        <v>0</v>
      </c>
      <c r="CI1282">
        <v>0</v>
      </c>
      <c r="CJ1282">
        <v>0</v>
      </c>
      <c r="CK1282">
        <v>0</v>
      </c>
    </row>
    <row r="1283" spans="1:89" hidden="1" outlineLevel="1">
      <c r="A1283" t="s">
        <v>2970</v>
      </c>
      <c r="B1283" s="9" t="s">
        <v>3141</v>
      </c>
      <c r="C1283" s="1">
        <f t="shared" si="389"/>
        <v>848</v>
      </c>
      <c r="D1283" s="7">
        <f t="shared" si="373"/>
        <v>2</v>
      </c>
      <c r="E1283" s="7">
        <f t="shared" si="374"/>
        <v>6</v>
      </c>
      <c r="F1283" s="7">
        <f t="shared" si="375"/>
        <v>1</v>
      </c>
      <c r="G1283" s="7">
        <f t="shared" si="392"/>
        <v>5</v>
      </c>
      <c r="H1283" s="49">
        <f t="shared" si="376"/>
        <v>311</v>
      </c>
      <c r="I1283" s="178">
        <f t="shared" si="377"/>
        <v>0.36674528301886794</v>
      </c>
      <c r="J1283" s="8"/>
      <c r="K1283" s="2">
        <f t="shared" si="378"/>
        <v>0.31132075471698112</v>
      </c>
      <c r="L1283" s="2">
        <f t="shared" si="379"/>
        <v>0</v>
      </c>
      <c r="M1283" s="2">
        <f t="shared" si="380"/>
        <v>0.67806603773584906</v>
      </c>
      <c r="N1283" s="2">
        <f t="shared" si="383"/>
        <v>2.3584905660377358E-3</v>
      </c>
      <c r="O1283" s="2">
        <f t="shared" si="384"/>
        <v>8.254716981132032E-3</v>
      </c>
      <c r="P1283" s="1">
        <v>264</v>
      </c>
      <c r="Q1283" s="1"/>
      <c r="R1283" s="1">
        <v>575</v>
      </c>
      <c r="S1283" s="1">
        <v>2</v>
      </c>
      <c r="T1283" s="1"/>
      <c r="U1283" s="1"/>
      <c r="W1283" s="184">
        <v>0</v>
      </c>
      <c r="X1283" s="184"/>
      <c r="Y1283" s="1">
        <v>4</v>
      </c>
      <c r="Z1283" s="1">
        <f t="shared" si="388"/>
        <v>3</v>
      </c>
      <c r="AA1283" s="184">
        <v>0</v>
      </c>
      <c r="AB1283" s="184">
        <v>0</v>
      </c>
      <c r="AC1283" s="184">
        <v>0</v>
      </c>
      <c r="AD1283" s="154"/>
      <c r="AI1283" t="str">
        <f t="shared" si="391"/>
        <v>Wilton</v>
      </c>
      <c r="AJ1283" t="s">
        <v>120</v>
      </c>
      <c r="AK1283" s="174">
        <v>2</v>
      </c>
      <c r="AL1283" s="7"/>
      <c r="AN1283" s="98">
        <v>33</v>
      </c>
      <c r="AO1283" s="100">
        <v>11</v>
      </c>
      <c r="AP1283" s="100">
        <v>150</v>
      </c>
      <c r="AQ1283" s="107">
        <v>85220</v>
      </c>
      <c r="AR1283" s="107">
        <f t="shared" si="381"/>
        <v>33011</v>
      </c>
      <c r="AS1283" t="s">
        <v>1726</v>
      </c>
      <c r="AT1283" s="110">
        <f t="shared" si="382"/>
        <v>3385220</v>
      </c>
      <c r="AW1283">
        <v>25.85</v>
      </c>
      <c r="AX1283">
        <v>0.09</v>
      </c>
      <c r="AY1283">
        <v>25.76</v>
      </c>
      <c r="BA1283" s="7">
        <f t="shared" si="385"/>
        <v>0</v>
      </c>
      <c r="BB1283" s="7">
        <f t="shared" si="386"/>
        <v>0</v>
      </c>
      <c r="BC1283" s="7">
        <f t="shared" si="387"/>
        <v>1</v>
      </c>
      <c r="BD1283" s="7">
        <f t="shared" si="387"/>
        <v>0</v>
      </c>
      <c r="BE1283" s="7" t="e">
        <f t="shared" si="390"/>
        <v>#N/A</v>
      </c>
      <c r="BF1283" s="118"/>
      <c r="BI1283" s="118"/>
      <c r="BJ1283" s="118"/>
      <c r="BK1283" s="168"/>
      <c r="BM1283">
        <v>0</v>
      </c>
      <c r="BN1283">
        <v>0</v>
      </c>
      <c r="BP1283">
        <v>0</v>
      </c>
      <c r="BQ1283">
        <v>0</v>
      </c>
      <c r="BR1283">
        <v>0</v>
      </c>
      <c r="BS1283">
        <v>0</v>
      </c>
      <c r="BT1283">
        <v>0</v>
      </c>
      <c r="BV1283">
        <v>0</v>
      </c>
      <c r="BW1283">
        <v>0</v>
      </c>
      <c r="BY1283">
        <v>0</v>
      </c>
      <c r="BZ1283">
        <v>0</v>
      </c>
      <c r="CA1283">
        <v>0</v>
      </c>
      <c r="CB1283">
        <v>0</v>
      </c>
      <c r="CC1283">
        <v>2</v>
      </c>
      <c r="CD1283">
        <v>0</v>
      </c>
      <c r="CE1283">
        <v>0</v>
      </c>
      <c r="CG1283">
        <v>1</v>
      </c>
      <c r="CH1283">
        <v>0</v>
      </c>
      <c r="CI1283">
        <v>0</v>
      </c>
      <c r="CJ1283">
        <v>0</v>
      </c>
      <c r="CK1283">
        <v>0</v>
      </c>
    </row>
    <row r="1284" spans="1:89" hidden="1" outlineLevel="1">
      <c r="A1284" t="s">
        <v>1800</v>
      </c>
      <c r="B1284" s="9" t="s">
        <v>3141</v>
      </c>
      <c r="C1284" s="1">
        <f t="shared" si="389"/>
        <v>705</v>
      </c>
      <c r="D1284" s="7">
        <f t="shared" si="373"/>
        <v>2</v>
      </c>
      <c r="E1284" s="7">
        <f t="shared" si="374"/>
        <v>5</v>
      </c>
      <c r="F1284" s="7">
        <f t="shared" si="375"/>
        <v>1</v>
      </c>
      <c r="G1284" s="7">
        <f t="shared" si="392"/>
        <v>0</v>
      </c>
      <c r="H1284" s="49">
        <f t="shared" si="376"/>
        <v>216</v>
      </c>
      <c r="I1284" s="178">
        <f t="shared" si="377"/>
        <v>0.30638297872340425</v>
      </c>
      <c r="J1284" s="8"/>
      <c r="K1284" s="2">
        <f t="shared" si="378"/>
        <v>0.33758865248226949</v>
      </c>
      <c r="L1284" s="2">
        <f t="shared" si="379"/>
        <v>0</v>
      </c>
      <c r="M1284" s="2">
        <f t="shared" si="380"/>
        <v>0.6439716312056738</v>
      </c>
      <c r="N1284" s="2">
        <f t="shared" si="383"/>
        <v>0</v>
      </c>
      <c r="O1284" s="2">
        <f t="shared" si="384"/>
        <v>1.8439716312056653E-2</v>
      </c>
      <c r="P1284" s="1">
        <v>238</v>
      </c>
      <c r="Q1284" s="1"/>
      <c r="R1284" s="1">
        <v>454</v>
      </c>
      <c r="S1284" s="1">
        <v>0</v>
      </c>
      <c r="T1284" s="1"/>
      <c r="U1284" s="1"/>
      <c r="W1284" s="184">
        <v>0</v>
      </c>
      <c r="X1284" s="184"/>
      <c r="Y1284" s="1">
        <v>8</v>
      </c>
      <c r="Z1284" s="1">
        <f t="shared" si="388"/>
        <v>5</v>
      </c>
      <c r="AA1284" s="184">
        <v>0</v>
      </c>
      <c r="AB1284" s="184">
        <v>0</v>
      </c>
      <c r="AC1284" s="184">
        <v>0</v>
      </c>
      <c r="AD1284" s="154"/>
      <c r="AI1284" t="str">
        <f t="shared" si="391"/>
        <v>Winchester</v>
      </c>
      <c r="AJ1284" t="s">
        <v>1381</v>
      </c>
      <c r="AK1284" s="174">
        <v>2</v>
      </c>
      <c r="AL1284" s="7"/>
      <c r="AN1284" s="98">
        <v>33</v>
      </c>
      <c r="AO1284" s="100">
        <v>5</v>
      </c>
      <c r="AP1284" s="100">
        <v>115</v>
      </c>
      <c r="AQ1284" s="107">
        <v>85540</v>
      </c>
      <c r="AR1284" s="107">
        <f t="shared" si="381"/>
        <v>33005</v>
      </c>
      <c r="AS1284" t="s">
        <v>1726</v>
      </c>
      <c r="AT1284" s="110">
        <f t="shared" si="382"/>
        <v>3385540</v>
      </c>
      <c r="AW1284">
        <v>55.53</v>
      </c>
      <c r="AX1284">
        <v>0.59</v>
      </c>
      <c r="AY1284">
        <v>54.94</v>
      </c>
      <c r="BA1284" s="7">
        <f t="shared" si="385"/>
        <v>0</v>
      </c>
      <c r="BB1284" s="7">
        <f t="shared" si="386"/>
        <v>0</v>
      </c>
      <c r="BC1284" s="7">
        <f t="shared" si="387"/>
        <v>1</v>
      </c>
      <c r="BD1284" s="7">
        <f t="shared" si="387"/>
        <v>0</v>
      </c>
      <c r="BE1284" s="7">
        <f t="shared" si="390"/>
        <v>0</v>
      </c>
      <c r="BF1284" s="118"/>
      <c r="BI1284" s="118"/>
      <c r="BJ1284" s="118"/>
      <c r="BK1284" s="168"/>
      <c r="BM1284">
        <v>0</v>
      </c>
      <c r="BN1284">
        <v>1</v>
      </c>
      <c r="BP1284">
        <v>1</v>
      </c>
      <c r="BQ1284">
        <v>0</v>
      </c>
      <c r="BR1284">
        <v>0</v>
      </c>
      <c r="BS1284">
        <v>0</v>
      </c>
      <c r="BT1284">
        <v>0</v>
      </c>
      <c r="BV1284">
        <v>1</v>
      </c>
      <c r="BW1284">
        <v>0</v>
      </c>
      <c r="BY1284">
        <v>0</v>
      </c>
      <c r="BZ1284">
        <v>1</v>
      </c>
      <c r="CA1284">
        <v>0</v>
      </c>
      <c r="CB1284">
        <v>0</v>
      </c>
      <c r="CC1284">
        <v>0</v>
      </c>
      <c r="CD1284">
        <v>0</v>
      </c>
      <c r="CE1284">
        <v>0</v>
      </c>
      <c r="CG1284">
        <v>0</v>
      </c>
      <c r="CH1284">
        <v>0</v>
      </c>
      <c r="CI1284">
        <v>0</v>
      </c>
      <c r="CJ1284">
        <v>0</v>
      </c>
      <c r="CK1284">
        <v>1</v>
      </c>
    </row>
    <row r="1285" spans="1:89" hidden="1" outlineLevel="1">
      <c r="A1285" t="s">
        <v>2472</v>
      </c>
      <c r="B1285" s="9" t="s">
        <v>3141</v>
      </c>
      <c r="C1285" s="1">
        <f t="shared" si="389"/>
        <v>2080</v>
      </c>
      <c r="D1285" s="7">
        <f t="shared" si="373"/>
        <v>1</v>
      </c>
      <c r="E1285" s="7">
        <f t="shared" si="374"/>
        <v>6</v>
      </c>
      <c r="F1285" s="7">
        <f t="shared" si="375"/>
        <v>2</v>
      </c>
      <c r="G1285" s="7">
        <f t="shared" si="392"/>
        <v>5</v>
      </c>
      <c r="H1285" s="49">
        <f t="shared" si="376"/>
        <v>59</v>
      </c>
      <c r="I1285" s="178">
        <f t="shared" si="377"/>
        <v>2.8365384615384615E-2</v>
      </c>
      <c r="J1285" s="8"/>
      <c r="K1285" s="2">
        <f t="shared" si="378"/>
        <v>0.50432692307692306</v>
      </c>
      <c r="L1285" s="2">
        <f t="shared" si="379"/>
        <v>0</v>
      </c>
      <c r="M1285" s="2">
        <f t="shared" si="380"/>
        <v>0.47596153846153844</v>
      </c>
      <c r="N1285" s="2">
        <f t="shared" si="383"/>
        <v>1.9230769230769232E-3</v>
      </c>
      <c r="O1285" s="2">
        <f t="shared" si="384"/>
        <v>1.7788461538461579E-2</v>
      </c>
      <c r="P1285" s="1">
        <v>1049</v>
      </c>
      <c r="Q1285" s="1"/>
      <c r="R1285" s="1">
        <v>990</v>
      </c>
      <c r="S1285" s="1">
        <v>4</v>
      </c>
      <c r="T1285" s="1"/>
      <c r="U1285" s="1"/>
      <c r="W1285" s="184">
        <v>0</v>
      </c>
      <c r="X1285" s="184"/>
      <c r="Y1285" s="1">
        <v>23</v>
      </c>
      <c r="Z1285" s="1">
        <f t="shared" si="388"/>
        <v>14</v>
      </c>
      <c r="AA1285" s="184">
        <v>0</v>
      </c>
      <c r="AB1285" s="184">
        <v>0</v>
      </c>
      <c r="AC1285" s="184">
        <v>0</v>
      </c>
      <c r="AD1285" s="154"/>
      <c r="AI1285" t="str">
        <f t="shared" si="391"/>
        <v>Windham</v>
      </c>
      <c r="AJ1285" t="s">
        <v>3034</v>
      </c>
      <c r="AK1285" s="174">
        <v>2</v>
      </c>
      <c r="AL1285" s="7"/>
      <c r="AN1285" s="98">
        <v>33</v>
      </c>
      <c r="AO1285" s="100">
        <v>15</v>
      </c>
      <c r="AP1285" s="100">
        <v>185</v>
      </c>
      <c r="AQ1285" s="107">
        <v>85780</v>
      </c>
      <c r="AR1285" s="107">
        <f t="shared" si="381"/>
        <v>33015</v>
      </c>
      <c r="AS1285" t="s">
        <v>1726</v>
      </c>
      <c r="AT1285" s="110">
        <f t="shared" si="382"/>
        <v>3385780</v>
      </c>
      <c r="AW1285">
        <v>27.86</v>
      </c>
      <c r="AX1285">
        <v>1.06</v>
      </c>
      <c r="AY1285">
        <v>26.8</v>
      </c>
      <c r="BA1285" s="7">
        <f t="shared" si="385"/>
        <v>1</v>
      </c>
      <c r="BB1285" s="7">
        <f t="shared" si="386"/>
        <v>0</v>
      </c>
      <c r="BC1285" s="7">
        <f t="shared" si="387"/>
        <v>0</v>
      </c>
      <c r="BD1285" s="7">
        <f t="shared" si="387"/>
        <v>0</v>
      </c>
      <c r="BE1285" s="7" t="e">
        <f t="shared" si="390"/>
        <v>#N/A</v>
      </c>
      <c r="BF1285" s="118"/>
      <c r="BI1285" s="118"/>
      <c r="BJ1285" s="118"/>
      <c r="BK1285" s="168"/>
      <c r="BM1285">
        <v>1</v>
      </c>
      <c r="BN1285">
        <v>1</v>
      </c>
      <c r="BP1285">
        <v>2</v>
      </c>
      <c r="BQ1285">
        <v>0</v>
      </c>
      <c r="BR1285">
        <v>1</v>
      </c>
      <c r="BS1285">
        <v>0</v>
      </c>
      <c r="BT1285">
        <v>0</v>
      </c>
      <c r="BV1285">
        <v>1</v>
      </c>
      <c r="BW1285">
        <v>1</v>
      </c>
      <c r="BY1285">
        <v>1</v>
      </c>
      <c r="BZ1285">
        <v>0</v>
      </c>
      <c r="CA1285">
        <v>0</v>
      </c>
      <c r="CB1285">
        <v>0</v>
      </c>
      <c r="CC1285">
        <v>1</v>
      </c>
      <c r="CD1285">
        <v>0</v>
      </c>
      <c r="CE1285">
        <v>0</v>
      </c>
      <c r="CG1285">
        <v>1</v>
      </c>
      <c r="CH1285">
        <v>3</v>
      </c>
      <c r="CI1285">
        <v>0</v>
      </c>
      <c r="CJ1285">
        <v>0</v>
      </c>
      <c r="CK1285">
        <v>1</v>
      </c>
    </row>
    <row r="1286" spans="1:89" hidden="1" outlineLevel="1">
      <c r="A1286" t="s">
        <v>1858</v>
      </c>
      <c r="B1286" s="9" t="s">
        <v>3141</v>
      </c>
      <c r="C1286" s="1">
        <f t="shared" si="389"/>
        <v>26</v>
      </c>
      <c r="D1286" s="7">
        <f t="shared" si="373"/>
        <v>2</v>
      </c>
      <c r="E1286" s="7">
        <f t="shared" si="374"/>
        <v>3</v>
      </c>
      <c r="F1286" s="7">
        <f t="shared" si="375"/>
        <v>1</v>
      </c>
      <c r="G1286" s="7">
        <f t="shared" si="392"/>
        <v>0</v>
      </c>
      <c r="H1286" s="49">
        <f t="shared" si="376"/>
        <v>18</v>
      </c>
      <c r="I1286" s="178">
        <f t="shared" si="377"/>
        <v>0.69230769230769229</v>
      </c>
      <c r="J1286" s="8"/>
      <c r="K1286" s="2">
        <f t="shared" si="378"/>
        <v>0.15384615384615385</v>
      </c>
      <c r="L1286" s="2">
        <f t="shared" si="379"/>
        <v>0</v>
      </c>
      <c r="M1286" s="2">
        <f t="shared" si="380"/>
        <v>0.84615384615384615</v>
      </c>
      <c r="N1286" s="2">
        <f t="shared" si="383"/>
        <v>0</v>
      </c>
      <c r="O1286" s="2">
        <f t="shared" si="384"/>
        <v>0</v>
      </c>
      <c r="P1286" s="1">
        <v>4</v>
      </c>
      <c r="Q1286" s="1"/>
      <c r="R1286" s="1">
        <v>22</v>
      </c>
      <c r="S1286" s="1">
        <v>0</v>
      </c>
      <c r="T1286" s="1"/>
      <c r="U1286" s="1"/>
      <c r="W1286" s="184">
        <v>0</v>
      </c>
      <c r="X1286" s="184"/>
      <c r="Y1286" s="1">
        <v>0</v>
      </c>
      <c r="Z1286" s="1">
        <f t="shared" si="388"/>
        <v>0</v>
      </c>
      <c r="AA1286" s="184">
        <v>0</v>
      </c>
      <c r="AB1286" s="184">
        <v>0</v>
      </c>
      <c r="AC1286" s="184">
        <v>0</v>
      </c>
      <c r="AD1286" s="154"/>
      <c r="AI1286" t="str">
        <f t="shared" si="391"/>
        <v>Windsor</v>
      </c>
      <c r="AJ1286" t="s">
        <v>120</v>
      </c>
      <c r="AK1286" s="174">
        <v>2</v>
      </c>
      <c r="AL1286" s="7"/>
      <c r="AN1286" s="98">
        <v>33</v>
      </c>
      <c r="AO1286" s="100">
        <v>11</v>
      </c>
      <c r="AP1286" s="100">
        <v>155</v>
      </c>
      <c r="AQ1286" s="107">
        <v>85940</v>
      </c>
      <c r="AR1286" s="107">
        <f t="shared" si="381"/>
        <v>33011</v>
      </c>
      <c r="AS1286" t="s">
        <v>1726</v>
      </c>
      <c r="AT1286" s="110">
        <f t="shared" si="382"/>
        <v>3385940</v>
      </c>
      <c r="AW1286">
        <v>8.6199999999999992</v>
      </c>
      <c r="AX1286">
        <v>0.27</v>
      </c>
      <c r="AY1286">
        <v>8.34</v>
      </c>
      <c r="BA1286" s="7">
        <f t="shared" si="385"/>
        <v>0</v>
      </c>
      <c r="BB1286" s="7">
        <f t="shared" si="386"/>
        <v>0</v>
      </c>
      <c r="BC1286" s="7">
        <f t="shared" si="387"/>
        <v>1</v>
      </c>
      <c r="BD1286" s="7">
        <f t="shared" si="387"/>
        <v>0</v>
      </c>
      <c r="BE1286" s="7">
        <f t="shared" si="390"/>
        <v>0</v>
      </c>
      <c r="BF1286" s="118"/>
      <c r="BI1286" s="118"/>
      <c r="BJ1286" s="118"/>
      <c r="BK1286" s="168"/>
      <c r="BM1286">
        <v>0</v>
      </c>
      <c r="BN1286">
        <v>0</v>
      </c>
      <c r="BP1286">
        <v>0</v>
      </c>
      <c r="BQ1286">
        <v>0</v>
      </c>
      <c r="BR1286">
        <v>0</v>
      </c>
      <c r="BS1286">
        <v>0</v>
      </c>
      <c r="BT1286">
        <v>0</v>
      </c>
      <c r="BV1286">
        <v>0</v>
      </c>
      <c r="BW1286">
        <v>0</v>
      </c>
      <c r="BY1286">
        <v>0</v>
      </c>
      <c r="BZ1286">
        <v>0</v>
      </c>
      <c r="CA1286">
        <v>0</v>
      </c>
      <c r="CB1286">
        <v>0</v>
      </c>
      <c r="CC1286">
        <v>0</v>
      </c>
      <c r="CD1286">
        <v>0</v>
      </c>
      <c r="CE1286">
        <v>0</v>
      </c>
      <c r="CG1286">
        <v>0</v>
      </c>
      <c r="CH1286">
        <v>0</v>
      </c>
      <c r="CI1286">
        <v>0</v>
      </c>
      <c r="CJ1286">
        <v>0</v>
      </c>
      <c r="CK1286">
        <v>0</v>
      </c>
    </row>
    <row r="1287" spans="1:89" hidden="1" outlineLevel="1">
      <c r="A1287" t="s">
        <v>796</v>
      </c>
      <c r="B1287" s="9" t="s">
        <v>3141</v>
      </c>
      <c r="C1287" s="1">
        <f t="shared" si="389"/>
        <v>1258</v>
      </c>
      <c r="D1287" s="7">
        <f t="shared" si="373"/>
        <v>2</v>
      </c>
      <c r="E1287" s="7">
        <f t="shared" si="374"/>
        <v>6</v>
      </c>
      <c r="F1287" s="7">
        <f t="shared" si="375"/>
        <v>1</v>
      </c>
      <c r="G1287" s="7">
        <f t="shared" si="392"/>
        <v>4</v>
      </c>
      <c r="H1287" s="49">
        <f t="shared" si="376"/>
        <v>197</v>
      </c>
      <c r="I1287" s="178">
        <f t="shared" si="377"/>
        <v>0.15659777424483307</v>
      </c>
      <c r="J1287" s="8"/>
      <c r="K1287" s="2">
        <f t="shared" si="378"/>
        <v>0.41732909379968203</v>
      </c>
      <c r="L1287" s="2">
        <f t="shared" si="379"/>
        <v>0</v>
      </c>
      <c r="M1287" s="2">
        <f t="shared" si="380"/>
        <v>0.57392686804451509</v>
      </c>
      <c r="N1287" s="2">
        <f t="shared" si="383"/>
        <v>3.1796502384737681E-3</v>
      </c>
      <c r="O1287" s="2">
        <f t="shared" si="384"/>
        <v>5.564387917329057E-3</v>
      </c>
      <c r="P1287" s="1">
        <v>525</v>
      </c>
      <c r="Q1287" s="1"/>
      <c r="R1287" s="1">
        <v>722</v>
      </c>
      <c r="S1287" s="1">
        <v>4</v>
      </c>
      <c r="T1287" s="1"/>
      <c r="U1287" s="1"/>
      <c r="W1287" s="184">
        <v>0</v>
      </c>
      <c r="X1287" s="184"/>
      <c r="Y1287" s="1">
        <v>0</v>
      </c>
      <c r="Z1287" s="1">
        <f t="shared" si="388"/>
        <v>6</v>
      </c>
      <c r="AA1287" s="184">
        <v>0</v>
      </c>
      <c r="AB1287" s="184">
        <v>1</v>
      </c>
      <c r="AC1287" s="184">
        <v>0</v>
      </c>
      <c r="AD1287" s="154"/>
      <c r="AI1287" t="str">
        <f t="shared" si="391"/>
        <v>Wolfeboro</v>
      </c>
      <c r="AJ1287" t="s">
        <v>1806</v>
      </c>
      <c r="AK1287" s="174">
        <v>1</v>
      </c>
      <c r="AL1287" s="7"/>
      <c r="AN1287" s="98">
        <v>33</v>
      </c>
      <c r="AO1287" s="100">
        <v>3</v>
      </c>
      <c r="AP1287" s="100">
        <v>95</v>
      </c>
      <c r="AQ1287" s="107">
        <v>86420</v>
      </c>
      <c r="AR1287" s="107">
        <f t="shared" si="381"/>
        <v>33003</v>
      </c>
      <c r="AS1287" t="s">
        <v>1726</v>
      </c>
      <c r="AT1287" s="110">
        <f t="shared" si="382"/>
        <v>3386420</v>
      </c>
      <c r="AW1287">
        <v>58.49</v>
      </c>
      <c r="AX1287">
        <v>10.18</v>
      </c>
      <c r="AY1287">
        <v>48.31</v>
      </c>
      <c r="BA1287" s="7">
        <f t="shared" si="385"/>
        <v>0</v>
      </c>
      <c r="BB1287" s="7">
        <f t="shared" si="386"/>
        <v>0</v>
      </c>
      <c r="BC1287" s="7">
        <f t="shared" si="387"/>
        <v>1</v>
      </c>
      <c r="BD1287" s="7">
        <f t="shared" si="387"/>
        <v>0</v>
      </c>
      <c r="BE1287" s="7" t="e">
        <f t="shared" si="390"/>
        <v>#N/A</v>
      </c>
      <c r="BF1287" s="118"/>
      <c r="BI1287" s="118"/>
      <c r="BJ1287" s="118"/>
      <c r="BK1287" s="168"/>
      <c r="BM1287">
        <v>0</v>
      </c>
      <c r="BN1287">
        <v>0</v>
      </c>
      <c r="BP1287">
        <v>0</v>
      </c>
      <c r="BQ1287">
        <v>1</v>
      </c>
      <c r="BR1287">
        <v>0</v>
      </c>
      <c r="BS1287">
        <v>0</v>
      </c>
      <c r="BT1287">
        <v>0</v>
      </c>
      <c r="BV1287">
        <v>0</v>
      </c>
      <c r="BW1287">
        <v>0</v>
      </c>
      <c r="BY1287">
        <v>0</v>
      </c>
      <c r="BZ1287">
        <v>1</v>
      </c>
      <c r="CA1287">
        <v>0</v>
      </c>
      <c r="CB1287">
        <v>0</v>
      </c>
      <c r="CC1287">
        <v>1</v>
      </c>
      <c r="CD1287">
        <v>1</v>
      </c>
      <c r="CE1287">
        <v>0</v>
      </c>
      <c r="CG1287">
        <v>2</v>
      </c>
      <c r="CH1287">
        <v>0</v>
      </c>
      <c r="CI1287">
        <v>0</v>
      </c>
      <c r="CJ1287">
        <v>0</v>
      </c>
      <c r="CK1287">
        <v>0</v>
      </c>
    </row>
    <row r="1288" spans="1:89" hidden="1" outlineLevel="1">
      <c r="A1288" t="s">
        <v>2773</v>
      </c>
      <c r="B1288" s="9" t="s">
        <v>3141</v>
      </c>
      <c r="C1288" s="1">
        <f t="shared" si="389"/>
        <v>322</v>
      </c>
      <c r="D1288" s="7">
        <f t="shared" si="373"/>
        <v>2</v>
      </c>
      <c r="E1288" s="7">
        <f t="shared" si="374"/>
        <v>6</v>
      </c>
      <c r="F1288" s="7">
        <f t="shared" si="375"/>
        <v>1</v>
      </c>
      <c r="G1288" s="7">
        <f t="shared" si="392"/>
        <v>0</v>
      </c>
      <c r="H1288" s="49">
        <f t="shared" si="376"/>
        <v>118</v>
      </c>
      <c r="I1288" s="178">
        <f t="shared" si="377"/>
        <v>0.36645962732919257</v>
      </c>
      <c r="J1288" s="8"/>
      <c r="K1288" s="2">
        <f t="shared" si="378"/>
        <v>0.30124223602484473</v>
      </c>
      <c r="L1288" s="2">
        <f t="shared" si="379"/>
        <v>0</v>
      </c>
      <c r="M1288" s="2">
        <f t="shared" si="380"/>
        <v>0.66770186335403725</v>
      </c>
      <c r="N1288" s="2">
        <f t="shared" si="383"/>
        <v>0</v>
      </c>
      <c r="O1288" s="2">
        <f t="shared" si="384"/>
        <v>3.105590062111796E-2</v>
      </c>
      <c r="P1288" s="1">
        <v>97</v>
      </c>
      <c r="Q1288" s="1"/>
      <c r="R1288" s="1">
        <v>215</v>
      </c>
      <c r="S1288" s="1">
        <v>0</v>
      </c>
      <c r="T1288" s="1"/>
      <c r="U1288" s="1"/>
      <c r="W1288" s="184">
        <v>0</v>
      </c>
      <c r="X1288" s="184"/>
      <c r="Y1288" s="1">
        <v>7</v>
      </c>
      <c r="Z1288" s="1">
        <f>SUM(BM1288:CK1288)</f>
        <v>2</v>
      </c>
      <c r="AA1288" s="184">
        <v>0</v>
      </c>
      <c r="AB1288" s="184">
        <v>0</v>
      </c>
      <c r="AC1288" s="184">
        <v>1</v>
      </c>
      <c r="AD1288" s="154"/>
      <c r="AI1288" t="str">
        <f t="shared" si="391"/>
        <v>Woodstock</v>
      </c>
      <c r="AJ1288" t="s">
        <v>933</v>
      </c>
      <c r="AK1288" s="174">
        <v>2</v>
      </c>
      <c r="AL1288" s="7"/>
      <c r="AN1288" s="98">
        <v>33</v>
      </c>
      <c r="AO1288" s="100">
        <v>9</v>
      </c>
      <c r="AP1288" s="100">
        <v>190</v>
      </c>
      <c r="AQ1288" s="107">
        <v>87060</v>
      </c>
      <c r="AR1288" s="107">
        <f t="shared" si="381"/>
        <v>33009</v>
      </c>
      <c r="AS1288" t="s">
        <v>1726</v>
      </c>
      <c r="AT1288" s="110">
        <f t="shared" si="382"/>
        <v>3387060</v>
      </c>
      <c r="AW1288">
        <v>59.22</v>
      </c>
      <c r="AX1288">
        <v>0.5</v>
      </c>
      <c r="AY1288">
        <v>58.72</v>
      </c>
      <c r="BA1288" s="7">
        <f t="shared" si="385"/>
        <v>0</v>
      </c>
      <c r="BB1288" s="7">
        <f t="shared" si="386"/>
        <v>0</v>
      </c>
      <c r="BC1288" s="7">
        <f t="shared" si="387"/>
        <v>1</v>
      </c>
      <c r="BD1288" s="7">
        <f t="shared" si="387"/>
        <v>0</v>
      </c>
      <c r="BE1288" s="7">
        <f t="shared" si="390"/>
        <v>0</v>
      </c>
      <c r="BF1288" s="118"/>
      <c r="BI1288" s="118"/>
      <c r="BJ1288" s="118"/>
      <c r="BK1288" s="168"/>
      <c r="BM1288">
        <v>0</v>
      </c>
      <c r="BN1288">
        <v>0</v>
      </c>
      <c r="BP1288">
        <v>0</v>
      </c>
      <c r="BQ1288">
        <v>0</v>
      </c>
      <c r="BR1288">
        <v>0</v>
      </c>
      <c r="BS1288">
        <v>0</v>
      </c>
      <c r="BT1288">
        <v>0</v>
      </c>
      <c r="BV1288">
        <v>0</v>
      </c>
      <c r="BW1288">
        <v>0</v>
      </c>
      <c r="BY1288">
        <v>1</v>
      </c>
      <c r="BZ1288">
        <v>0</v>
      </c>
      <c r="CA1288">
        <v>0</v>
      </c>
      <c r="CB1288">
        <v>0</v>
      </c>
      <c r="CC1288">
        <v>0</v>
      </c>
      <c r="CD1288">
        <v>0</v>
      </c>
      <c r="CE1288">
        <v>0</v>
      </c>
      <c r="CG1288">
        <v>1</v>
      </c>
      <c r="CH1288">
        <v>0</v>
      </c>
      <c r="CI1288">
        <v>0</v>
      </c>
      <c r="CJ1288">
        <v>0</v>
      </c>
      <c r="CK1288">
        <v>0</v>
      </c>
    </row>
    <row r="1289" spans="1:89" collapsed="1">
      <c r="A1289" s="9" t="s">
        <v>3196</v>
      </c>
      <c r="B1289" s="9" t="s">
        <v>1114</v>
      </c>
      <c r="C1289" s="1">
        <f>SUM(P1289:AG1289)</f>
        <v>253018</v>
      </c>
      <c r="D1289" s="7">
        <f t="shared" si="373"/>
        <v>2</v>
      </c>
      <c r="E1289" s="7">
        <f t="shared" si="374"/>
        <v>10</v>
      </c>
      <c r="F1289" s="7">
        <f t="shared" si="375"/>
        <v>1</v>
      </c>
      <c r="G1289" s="7">
        <f t="shared" si="392"/>
        <v>5</v>
      </c>
      <c r="H1289" s="49">
        <f t="shared" si="376"/>
        <v>56857</v>
      </c>
      <c r="I1289" s="178">
        <f t="shared" si="377"/>
        <v>0.22471523765107621</v>
      </c>
      <c r="J1289" s="8"/>
      <c r="K1289" s="2">
        <f t="shared" si="378"/>
        <v>0.37674789935893888</v>
      </c>
      <c r="L1289" s="2">
        <f t="shared" si="379"/>
        <v>0</v>
      </c>
      <c r="M1289" s="2">
        <f t="shared" si="380"/>
        <v>0.60146313701001508</v>
      </c>
      <c r="N1289" s="2">
        <f t="shared" si="383"/>
        <v>2.6085100664774838E-3</v>
      </c>
      <c r="O1289" s="2">
        <f t="shared" si="384"/>
        <v>1.9180453564568614E-2</v>
      </c>
      <c r="P1289" s="1">
        <f t="shared" ref="P1289:W1289" si="393">SUM(P1048:P1288)</f>
        <v>95324</v>
      </c>
      <c r="Q1289" s="1"/>
      <c r="R1289" s="1">
        <f t="shared" si="393"/>
        <v>152181</v>
      </c>
      <c r="S1289" s="1">
        <f t="shared" si="393"/>
        <v>660</v>
      </c>
      <c r="T1289" s="1">
        <f t="shared" si="393"/>
        <v>0</v>
      </c>
      <c r="U1289" s="1">
        <f t="shared" si="393"/>
        <v>0</v>
      </c>
      <c r="V1289" s="1">
        <f t="shared" si="393"/>
        <v>0</v>
      </c>
      <c r="W1289" s="184">
        <f t="shared" si="393"/>
        <v>21</v>
      </c>
      <c r="X1289" s="1"/>
      <c r="Y1289" s="1">
        <f t="shared" ref="Y1289:AD1289" si="394">SUM(Y1048:Y1288)</f>
        <v>3475</v>
      </c>
      <c r="Z1289" s="1">
        <f t="shared" si="394"/>
        <v>1186</v>
      </c>
      <c r="AA1289" s="184">
        <f t="shared" si="394"/>
        <v>44</v>
      </c>
      <c r="AB1289" s="184">
        <f t="shared" si="394"/>
        <v>32</v>
      </c>
      <c r="AC1289" s="184">
        <f t="shared" si="394"/>
        <v>95</v>
      </c>
      <c r="AD1289" s="154">
        <f t="shared" si="394"/>
        <v>0</v>
      </c>
      <c r="AF1289" s="1">
        <f>SUM(AF1048:AF1288)</f>
        <v>0</v>
      </c>
      <c r="AG1289" s="1">
        <f>SUM(AG1048:AG1288)</f>
        <v>0</v>
      </c>
      <c r="AI1289" t="str">
        <f t="shared" si="391"/>
        <v>New Hapmshire</v>
      </c>
      <c r="AN1289" s="98">
        <v>33</v>
      </c>
      <c r="AR1289" s="98">
        <v>33</v>
      </c>
      <c r="AS1289" t="s">
        <v>1634</v>
      </c>
      <c r="AT1289" s="98">
        <v>33</v>
      </c>
      <c r="AW1289">
        <v>9349.94</v>
      </c>
      <c r="AX1289">
        <v>381.84</v>
      </c>
      <c r="AY1289">
        <v>8968.1</v>
      </c>
      <c r="BA1289" s="7">
        <f t="shared" ref="BA1289:BA1352" si="395">IF(D1289=1,1,0)</f>
        <v>0</v>
      </c>
      <c r="BB1289" s="7">
        <f t="shared" ref="BB1289:BB1352" si="396">IF(E1289=1,1,0)</f>
        <v>0</v>
      </c>
      <c r="BC1289" s="7">
        <f t="shared" ref="BC1289:BC1352" si="397">IF(F1289=1,1,0)</f>
        <v>1</v>
      </c>
      <c r="BD1289" s="7">
        <f t="shared" ref="BD1289:BD1352" si="398">IF(G1289=1,1,0)</f>
        <v>0</v>
      </c>
      <c r="BE1289" s="7">
        <f t="shared" ref="BE1289:BE1352" si="399">IF(RANK(T1289,P1289:V1289)=1,1,0)</f>
        <v>0</v>
      </c>
      <c r="BF1289" s="118"/>
      <c r="BI1289" s="118"/>
      <c r="BJ1289" s="118"/>
      <c r="BK1289" s="168"/>
      <c r="BM1289">
        <f>SUM(BM1048:BM1288)</f>
        <v>53</v>
      </c>
      <c r="BN1289" s="152">
        <f>SUM(BN1048:BN1288)</f>
        <v>107</v>
      </c>
      <c r="BO1289" s="152"/>
      <c r="BP1289" s="152">
        <f>SUM(BP1048:BP1288)</f>
        <v>36</v>
      </c>
      <c r="BQ1289" s="152">
        <f>SUM(BQ1048:BQ1288)</f>
        <v>29</v>
      </c>
      <c r="BR1289" s="152">
        <f>SUM(BR1048:BR1288)</f>
        <v>29</v>
      </c>
      <c r="BS1289" s="152">
        <f>SUM(BS1048:BS1288)</f>
        <v>18</v>
      </c>
      <c r="BT1289" s="152">
        <f>SUM(BT1048:BT1288)</f>
        <v>14</v>
      </c>
      <c r="BU1289" s="152"/>
      <c r="BV1289" s="182">
        <f>SUM(BV1048:BV1288)</f>
        <v>46</v>
      </c>
      <c r="BW1289" s="152">
        <f>SUM(BW1048:BW1288)</f>
        <v>14</v>
      </c>
      <c r="BX1289" s="152"/>
      <c r="BY1289" s="152">
        <f t="shared" ref="BY1289:CE1289" si="400">SUM(BY1048:BY1288)</f>
        <v>21</v>
      </c>
      <c r="BZ1289" s="152">
        <f t="shared" si="400"/>
        <v>19</v>
      </c>
      <c r="CA1289" s="152">
        <f t="shared" si="400"/>
        <v>27</v>
      </c>
      <c r="CB1289" s="152">
        <f t="shared" si="400"/>
        <v>26</v>
      </c>
      <c r="CC1289" s="152">
        <f t="shared" si="400"/>
        <v>142</v>
      </c>
      <c r="CD1289" s="152">
        <f t="shared" si="400"/>
        <v>14</v>
      </c>
      <c r="CE1289" s="152">
        <f t="shared" si="400"/>
        <v>17</v>
      </c>
      <c r="CF1289" s="152"/>
      <c r="CG1289" s="182">
        <f>SUM(CG1048:CG1288)</f>
        <v>265</v>
      </c>
      <c r="CH1289" s="182">
        <f>SUM(CH1048:CH1288)</f>
        <v>223</v>
      </c>
      <c r="CI1289" s="182">
        <f>SUM(CI1048:CI1288)</f>
        <v>24</v>
      </c>
      <c r="CJ1289" s="182">
        <f>SUM(CJ1048:CJ1288)</f>
        <v>8</v>
      </c>
      <c r="CK1289" s="182">
        <f>SUM(CK1048:CK1288)</f>
        <v>54</v>
      </c>
    </row>
    <row r="1290" spans="1:89">
      <c r="B1290" s="9"/>
      <c r="C1290" s="1"/>
      <c r="D1290" s="7"/>
      <c r="E1290" s="7"/>
      <c r="F1290" s="7"/>
      <c r="G1290" s="7"/>
      <c r="H1290" s="49"/>
      <c r="I1290" s="178"/>
      <c r="K1290" s="2"/>
      <c r="L1290" s="2"/>
      <c r="M1290" s="2"/>
      <c r="N1290" s="2"/>
      <c r="O1290" s="2"/>
      <c r="P1290" s="1"/>
      <c r="Q1290" s="1"/>
      <c r="R1290" s="1"/>
      <c r="S1290" s="1"/>
      <c r="T1290" s="1"/>
      <c r="U1290" s="1"/>
      <c r="V1290" s="1"/>
      <c r="W1290" s="1"/>
      <c r="X1290" s="1"/>
      <c r="Y1290" s="1"/>
      <c r="Z1290" s="1"/>
      <c r="AA1290" s="1"/>
      <c r="AB1290" s="1"/>
      <c r="AC1290" s="1"/>
      <c r="AD1290" s="1"/>
      <c r="BA1290" s="7"/>
      <c r="BB1290" s="7"/>
      <c r="BC1290" s="7"/>
      <c r="BD1290" s="7"/>
      <c r="BE1290" s="7"/>
      <c r="BF1290" s="118"/>
      <c r="BI1290" s="118"/>
      <c r="BJ1290" s="118"/>
      <c r="BK1290" s="168"/>
    </row>
    <row r="1291" spans="1:89" hidden="1" outlineLevel="1">
      <c r="A1291" t="s">
        <v>212</v>
      </c>
      <c r="B1291" s="9" t="s">
        <v>2196</v>
      </c>
      <c r="C1291" s="1">
        <f t="shared" ref="C1291:C1331" si="401">SUM(P1291:AG1291)</f>
        <v>2916</v>
      </c>
      <c r="D1291" s="7">
        <f t="shared" ref="D1291:D1331" si="402">RANK(P1291,(P1291:AG1291))</f>
        <v>1</v>
      </c>
      <c r="E1291" s="7" t="e">
        <f t="shared" ref="E1291:E1331" si="403">RANK(Q1291,(P1291:AG1291))</f>
        <v>#N/A</v>
      </c>
      <c r="F1291" s="7">
        <f t="shared" ref="F1291:F1331" si="404">IF(R1291&gt;0,RANK(R1291,(P1291:AG1291)),0)</f>
        <v>2</v>
      </c>
      <c r="G1291" s="7">
        <f t="shared" si="392"/>
        <v>0</v>
      </c>
      <c r="H1291" s="49">
        <f t="shared" ref="H1291:H1331" si="405">MAX(P1291:T1291)-LARGE(P1291:T1291,2)</f>
        <v>91</v>
      </c>
      <c r="I1291" s="178">
        <f t="shared" ref="I1291:I1331" si="406">H1291/C1291</f>
        <v>3.1207133058984912E-2</v>
      </c>
      <c r="J1291" s="8"/>
      <c r="K1291" s="2">
        <f t="shared" ref="K1291:K1331" si="407">IF(C1291=0,"-",P1291/C1291)</f>
        <v>0.51097393689986281</v>
      </c>
      <c r="L1291" s="2">
        <f t="shared" ref="L1291:L1331" si="408">IF(C1291=0,"-",Q1291/C1291)</f>
        <v>0</v>
      </c>
      <c r="M1291" s="2">
        <f t="shared" ref="M1291:M1331" si="409">IF(C1291=0,"-",R1291/C1291)</f>
        <v>0.47976680384087794</v>
      </c>
      <c r="N1291" s="2">
        <f t="shared" si="383"/>
        <v>0</v>
      </c>
      <c r="O1291" s="2">
        <f t="shared" ref="O1291:O1331" si="410">IF(C1291=0,"-",(1-K1291-L1291-M1291))</f>
        <v>9.2592592592592449E-3</v>
      </c>
      <c r="P1291" s="1">
        <v>1490</v>
      </c>
      <c r="Q1291" s="1"/>
      <c r="R1291" s="1">
        <v>1399</v>
      </c>
      <c r="S1291" s="1"/>
      <c r="T1291" s="1"/>
      <c r="U1291" s="1"/>
      <c r="V1291" s="1"/>
      <c r="W1291" s="1"/>
      <c r="X1291" s="1">
        <v>17</v>
      </c>
      <c r="Y1291" s="1">
        <v>7</v>
      </c>
      <c r="Z1291" s="1">
        <f>SUM(BM1291:CN1291)</f>
        <v>1</v>
      </c>
      <c r="AA1291" s="1"/>
      <c r="AB1291" s="1"/>
      <c r="AC1291" s="1">
        <v>2</v>
      </c>
      <c r="AD1291" s="1"/>
      <c r="AI1291" t="str">
        <f t="shared" si="391"/>
        <v>Barrington</v>
      </c>
      <c r="AJ1291" t="s">
        <v>2786</v>
      </c>
      <c r="AK1291" s="177">
        <v>1</v>
      </c>
      <c r="AL1291" s="7"/>
      <c r="AN1291" s="98">
        <v>44</v>
      </c>
      <c r="AO1291" s="100">
        <v>1</v>
      </c>
      <c r="AP1291" s="100">
        <v>5</v>
      </c>
      <c r="AQ1291" s="107">
        <v>5140</v>
      </c>
      <c r="AR1291" s="107">
        <f t="shared" ref="AR1291:AR1330" si="411">AN1291*1000+AO1291</f>
        <v>44001</v>
      </c>
      <c r="AS1291" t="s">
        <v>1726</v>
      </c>
      <c r="AT1291" s="110">
        <f t="shared" ref="AT1291:AT1330" si="412">AN1291*100000+AQ1291</f>
        <v>4405140</v>
      </c>
      <c r="AW1291">
        <v>15.42</v>
      </c>
      <c r="AX1291">
        <v>7.01</v>
      </c>
      <c r="AY1291">
        <v>8.42</v>
      </c>
      <c r="BA1291" s="7">
        <f t="shared" si="395"/>
        <v>1</v>
      </c>
      <c r="BB1291" s="7" t="e">
        <f t="shared" si="396"/>
        <v>#N/A</v>
      </c>
      <c r="BC1291" s="7">
        <f t="shared" si="397"/>
        <v>0</v>
      </c>
      <c r="BD1291" s="7">
        <f t="shared" si="398"/>
        <v>0</v>
      </c>
      <c r="BE1291" s="7" t="e">
        <f t="shared" si="399"/>
        <v>#N/A</v>
      </c>
      <c r="BF1291" s="118"/>
      <c r="BI1291" s="118"/>
      <c r="BJ1291" s="118"/>
      <c r="BK1291" s="168"/>
      <c r="CF1291">
        <v>1</v>
      </c>
    </row>
    <row r="1292" spans="1:89" hidden="1" outlineLevel="1">
      <c r="A1292" t="s">
        <v>2786</v>
      </c>
      <c r="B1292" s="9" t="s">
        <v>2196</v>
      </c>
      <c r="C1292" s="1">
        <f t="shared" si="401"/>
        <v>2520</v>
      </c>
      <c r="D1292" s="7">
        <f t="shared" si="402"/>
        <v>2</v>
      </c>
      <c r="E1292" s="7" t="e">
        <f t="shared" si="403"/>
        <v>#N/A</v>
      </c>
      <c r="F1292" s="7">
        <f t="shared" si="404"/>
        <v>1</v>
      </c>
      <c r="G1292" s="7">
        <f t="shared" si="392"/>
        <v>0</v>
      </c>
      <c r="H1292" s="49">
        <f t="shared" si="405"/>
        <v>137</v>
      </c>
      <c r="I1292" s="178">
        <f t="shared" si="406"/>
        <v>5.4365079365079366E-2</v>
      </c>
      <c r="J1292" s="8"/>
      <c r="K1292" s="2">
        <f t="shared" si="407"/>
        <v>0.46230158730158732</v>
      </c>
      <c r="L1292" s="2">
        <f t="shared" si="408"/>
        <v>0</v>
      </c>
      <c r="M1292" s="2">
        <f t="shared" si="409"/>
        <v>0.51666666666666672</v>
      </c>
      <c r="N1292" s="2">
        <f t="shared" si="383"/>
        <v>0</v>
      </c>
      <c r="O1292" s="2">
        <f t="shared" si="410"/>
        <v>2.1031746031745957E-2</v>
      </c>
      <c r="P1292" s="1">
        <v>1165</v>
      </c>
      <c r="Q1292" s="1"/>
      <c r="R1292" s="1">
        <v>1302</v>
      </c>
      <c r="S1292" s="1"/>
      <c r="T1292" s="1"/>
      <c r="U1292" s="1"/>
      <c r="V1292" s="1"/>
      <c r="W1292" s="1"/>
      <c r="X1292" s="1">
        <v>30</v>
      </c>
      <c r="Y1292" s="1">
        <v>19</v>
      </c>
      <c r="Z1292" s="1">
        <f t="shared" ref="Z1292:Z1330" si="413">SUM(BM1292:CN1292)</f>
        <v>3</v>
      </c>
      <c r="AA1292" s="1"/>
      <c r="AB1292" s="1"/>
      <c r="AC1292" s="1">
        <v>1</v>
      </c>
      <c r="AD1292" s="1"/>
      <c r="AI1292" t="str">
        <f t="shared" si="391"/>
        <v>Bristol</v>
      </c>
      <c r="AJ1292" t="s">
        <v>2786</v>
      </c>
      <c r="AK1292" s="177">
        <v>1</v>
      </c>
      <c r="AL1292" s="7"/>
      <c r="AN1292" s="98">
        <v>44</v>
      </c>
      <c r="AO1292" s="100">
        <v>1</v>
      </c>
      <c r="AP1292" s="100">
        <v>10</v>
      </c>
      <c r="AQ1292" s="107">
        <v>9280</v>
      </c>
      <c r="AR1292" s="107">
        <f t="shared" si="411"/>
        <v>44001</v>
      </c>
      <c r="AS1292" t="s">
        <v>1726</v>
      </c>
      <c r="AT1292" s="110">
        <f t="shared" si="412"/>
        <v>4409280</v>
      </c>
      <c r="AW1292">
        <v>20.63</v>
      </c>
      <c r="AX1292">
        <v>10.52</v>
      </c>
      <c r="AY1292">
        <v>10.11</v>
      </c>
      <c r="BA1292" s="7">
        <f t="shared" si="395"/>
        <v>0</v>
      </c>
      <c r="BB1292" s="7" t="e">
        <f t="shared" si="396"/>
        <v>#N/A</v>
      </c>
      <c r="BC1292" s="7">
        <f t="shared" si="397"/>
        <v>1</v>
      </c>
      <c r="BD1292" s="7">
        <f t="shared" si="398"/>
        <v>0</v>
      </c>
      <c r="BE1292" s="7" t="e">
        <f t="shared" si="399"/>
        <v>#N/A</v>
      </c>
      <c r="BF1292" s="118"/>
      <c r="BI1292" s="118"/>
      <c r="BJ1292" s="118"/>
      <c r="BK1292" s="168"/>
      <c r="CF1292" s="213">
        <v>3</v>
      </c>
    </row>
    <row r="1293" spans="1:89" hidden="1" outlineLevel="1">
      <c r="A1293" t="s">
        <v>3245</v>
      </c>
      <c r="B1293" s="9" t="s">
        <v>2196</v>
      </c>
      <c r="C1293" s="1">
        <f t="shared" si="401"/>
        <v>1337</v>
      </c>
      <c r="D1293" s="7">
        <f t="shared" si="402"/>
        <v>2</v>
      </c>
      <c r="E1293" s="7" t="e">
        <f t="shared" si="403"/>
        <v>#N/A</v>
      </c>
      <c r="F1293" s="7">
        <f t="shared" si="404"/>
        <v>1</v>
      </c>
      <c r="G1293" s="7">
        <f t="shared" si="392"/>
        <v>0</v>
      </c>
      <c r="H1293" s="49">
        <f t="shared" si="405"/>
        <v>398</v>
      </c>
      <c r="I1293" s="178">
        <f t="shared" si="406"/>
        <v>0.29768137621540763</v>
      </c>
      <c r="J1293" s="8"/>
      <c r="K1293" s="2">
        <f t="shared" si="407"/>
        <v>0.33732236350037398</v>
      </c>
      <c r="L1293" s="2">
        <f t="shared" si="408"/>
        <v>0</v>
      </c>
      <c r="M1293" s="2">
        <f t="shared" si="409"/>
        <v>0.63500373971578161</v>
      </c>
      <c r="N1293" s="2">
        <f t="shared" si="383"/>
        <v>0</v>
      </c>
      <c r="O1293" s="2">
        <f t="shared" si="410"/>
        <v>2.7673896783844465E-2</v>
      </c>
      <c r="P1293" s="1">
        <v>451</v>
      </c>
      <c r="Q1293" s="1"/>
      <c r="R1293" s="1">
        <v>849</v>
      </c>
      <c r="S1293" s="1"/>
      <c r="T1293" s="1"/>
      <c r="U1293" s="1"/>
      <c r="V1293" s="1"/>
      <c r="W1293" s="1"/>
      <c r="X1293" s="1">
        <v>22</v>
      </c>
      <c r="Y1293" s="1">
        <v>10</v>
      </c>
      <c r="Z1293" s="1">
        <f t="shared" si="413"/>
        <v>4</v>
      </c>
      <c r="AA1293" s="1"/>
      <c r="AB1293" s="1"/>
      <c r="AC1293" s="1">
        <v>1</v>
      </c>
      <c r="AD1293" s="1"/>
      <c r="AI1293" t="str">
        <f t="shared" si="391"/>
        <v>Burrillville</v>
      </c>
      <c r="AJ1293" t="s">
        <v>937</v>
      </c>
      <c r="AK1293" s="177">
        <v>2</v>
      </c>
      <c r="AL1293" s="7"/>
      <c r="AN1293" s="98">
        <v>44</v>
      </c>
      <c r="AO1293" s="100">
        <v>7</v>
      </c>
      <c r="AP1293" s="100">
        <v>5</v>
      </c>
      <c r="AQ1293" s="107">
        <v>11800</v>
      </c>
      <c r="AR1293" s="107">
        <f t="shared" si="411"/>
        <v>44007</v>
      </c>
      <c r="AS1293" t="s">
        <v>1726</v>
      </c>
      <c r="AT1293" s="110">
        <f t="shared" si="412"/>
        <v>4411800</v>
      </c>
      <c r="AW1293">
        <v>57.15</v>
      </c>
      <c r="AX1293">
        <v>1.58</v>
      </c>
      <c r="AY1293">
        <v>55.56</v>
      </c>
      <c r="BA1293" s="7">
        <f t="shared" si="395"/>
        <v>0</v>
      </c>
      <c r="BB1293" s="7" t="e">
        <f t="shared" si="396"/>
        <v>#N/A</v>
      </c>
      <c r="BC1293" s="7">
        <f t="shared" si="397"/>
        <v>1</v>
      </c>
      <c r="BD1293" s="7">
        <f t="shared" si="398"/>
        <v>0</v>
      </c>
      <c r="BE1293" s="7" t="e">
        <f t="shared" si="399"/>
        <v>#N/A</v>
      </c>
      <c r="BF1293" s="118"/>
      <c r="BI1293" s="118"/>
      <c r="BJ1293" s="118"/>
      <c r="BK1293" s="168"/>
      <c r="CF1293" s="213">
        <v>4</v>
      </c>
    </row>
    <row r="1294" spans="1:89" hidden="1" outlineLevel="1">
      <c r="A1294" t="s">
        <v>98</v>
      </c>
      <c r="B1294" s="9" t="s">
        <v>2196</v>
      </c>
      <c r="C1294" s="1">
        <f t="shared" si="401"/>
        <v>1461</v>
      </c>
      <c r="D1294" s="7">
        <f t="shared" si="402"/>
        <v>1</v>
      </c>
      <c r="E1294" s="7" t="e">
        <f t="shared" si="403"/>
        <v>#N/A</v>
      </c>
      <c r="F1294" s="7">
        <f t="shared" si="404"/>
        <v>2</v>
      </c>
      <c r="G1294" s="7">
        <f t="shared" si="392"/>
        <v>0</v>
      </c>
      <c r="H1294" s="49">
        <f t="shared" si="405"/>
        <v>270</v>
      </c>
      <c r="I1294" s="178">
        <f t="shared" si="406"/>
        <v>0.18480492813141683</v>
      </c>
      <c r="J1294" s="8"/>
      <c r="K1294" s="2">
        <f t="shared" si="407"/>
        <v>0.58179329226557153</v>
      </c>
      <c r="L1294" s="2">
        <f t="shared" si="408"/>
        <v>0</v>
      </c>
      <c r="M1294" s="2">
        <f t="shared" si="409"/>
        <v>0.39698836413415467</v>
      </c>
      <c r="N1294" s="2">
        <f t="shared" si="383"/>
        <v>0</v>
      </c>
      <c r="O1294" s="2">
        <f t="shared" si="410"/>
        <v>2.1218343600273804E-2</v>
      </c>
      <c r="P1294" s="1">
        <v>850</v>
      </c>
      <c r="Q1294" s="1"/>
      <c r="R1294" s="1">
        <v>580</v>
      </c>
      <c r="S1294" s="1"/>
      <c r="T1294" s="1"/>
      <c r="U1294" s="1"/>
      <c r="V1294" s="1"/>
      <c r="W1294" s="1"/>
      <c r="X1294" s="1">
        <v>17</v>
      </c>
      <c r="Y1294" s="1">
        <v>9</v>
      </c>
      <c r="Z1294" s="1">
        <f t="shared" si="413"/>
        <v>3</v>
      </c>
      <c r="AA1294" s="1"/>
      <c r="AB1294" s="1"/>
      <c r="AC1294" s="1">
        <v>2</v>
      </c>
      <c r="AD1294" s="1"/>
      <c r="AI1294" t="str">
        <f t="shared" si="391"/>
        <v>Central Falls</v>
      </c>
      <c r="AJ1294" t="s">
        <v>937</v>
      </c>
      <c r="AK1294" s="177">
        <v>1</v>
      </c>
      <c r="AL1294" s="7"/>
      <c r="AN1294" s="98">
        <v>44</v>
      </c>
      <c r="AO1294" s="100">
        <v>7</v>
      </c>
      <c r="AP1294" s="100">
        <v>10</v>
      </c>
      <c r="AQ1294" s="107">
        <v>14140</v>
      </c>
      <c r="AR1294" s="107">
        <f t="shared" si="411"/>
        <v>44007</v>
      </c>
      <c r="AS1294" t="s">
        <v>1037</v>
      </c>
      <c r="AT1294" s="110">
        <f t="shared" si="412"/>
        <v>4414140</v>
      </c>
      <c r="AW1294">
        <v>1.29</v>
      </c>
      <c r="AX1294">
        <v>0.08</v>
      </c>
      <c r="AY1294">
        <v>1.21</v>
      </c>
      <c r="BA1294" s="7">
        <f t="shared" si="395"/>
        <v>1</v>
      </c>
      <c r="BB1294" s="7" t="e">
        <f t="shared" si="396"/>
        <v>#N/A</v>
      </c>
      <c r="BC1294" s="7">
        <f t="shared" si="397"/>
        <v>0</v>
      </c>
      <c r="BD1294" s="7">
        <f t="shared" si="398"/>
        <v>0</v>
      </c>
      <c r="BE1294" s="7" t="e">
        <f t="shared" si="399"/>
        <v>#N/A</v>
      </c>
      <c r="BF1294" s="118"/>
      <c r="BI1294" s="118"/>
      <c r="BJ1294" s="118"/>
      <c r="BK1294" s="168"/>
      <c r="CF1294" s="213">
        <v>3</v>
      </c>
    </row>
    <row r="1295" spans="1:89" hidden="1" outlineLevel="1">
      <c r="A1295" t="s">
        <v>1850</v>
      </c>
      <c r="B1295" s="9" t="s">
        <v>2196</v>
      </c>
      <c r="C1295" s="1">
        <f t="shared" si="401"/>
        <v>1174</v>
      </c>
      <c r="D1295" s="7">
        <f t="shared" si="402"/>
        <v>2</v>
      </c>
      <c r="E1295" s="7">
        <f t="shared" si="403"/>
        <v>6</v>
      </c>
      <c r="F1295" s="7">
        <f t="shared" si="404"/>
        <v>1</v>
      </c>
      <c r="G1295" s="7">
        <f t="shared" si="392"/>
        <v>0</v>
      </c>
      <c r="H1295" s="49">
        <f t="shared" si="405"/>
        <v>328</v>
      </c>
      <c r="I1295" s="178">
        <f t="shared" si="406"/>
        <v>0.27938671209540034</v>
      </c>
      <c r="J1295" s="8"/>
      <c r="K1295" s="2">
        <f t="shared" si="407"/>
        <v>0.35178875638841567</v>
      </c>
      <c r="L1295" s="2">
        <f t="shared" si="408"/>
        <v>0</v>
      </c>
      <c r="M1295" s="2">
        <f t="shared" si="409"/>
        <v>0.631175468483816</v>
      </c>
      <c r="N1295" s="2">
        <f t="shared" si="383"/>
        <v>0</v>
      </c>
      <c r="O1295" s="2">
        <f t="shared" si="410"/>
        <v>1.7035775127768327E-2</v>
      </c>
      <c r="P1295" s="1">
        <v>413</v>
      </c>
      <c r="Q1295" s="1"/>
      <c r="R1295" s="1">
        <v>741</v>
      </c>
      <c r="S1295" s="1"/>
      <c r="T1295" s="1"/>
      <c r="U1295" s="1"/>
      <c r="V1295" s="1"/>
      <c r="W1295" s="1"/>
      <c r="X1295" s="1">
        <v>14</v>
      </c>
      <c r="Y1295" s="1">
        <v>3</v>
      </c>
      <c r="Z1295" s="1">
        <f t="shared" si="413"/>
        <v>3</v>
      </c>
      <c r="AA1295" s="1"/>
      <c r="AB1295" s="1"/>
      <c r="AC1295" s="1">
        <v>0</v>
      </c>
      <c r="AD1295" s="1"/>
      <c r="AI1295" t="str">
        <f t="shared" si="391"/>
        <v>Charlestown</v>
      </c>
      <c r="AJ1295" t="s">
        <v>643</v>
      </c>
      <c r="AK1295" s="177">
        <v>2</v>
      </c>
      <c r="AL1295" s="7"/>
      <c r="AN1295" s="98">
        <v>44</v>
      </c>
      <c r="AO1295" s="100">
        <v>9</v>
      </c>
      <c r="AP1295" s="100">
        <v>5</v>
      </c>
      <c r="AQ1295" s="107">
        <v>14500</v>
      </c>
      <c r="AR1295" s="107">
        <f t="shared" si="411"/>
        <v>44009</v>
      </c>
      <c r="AS1295" t="s">
        <v>1726</v>
      </c>
      <c r="AT1295" s="110">
        <f t="shared" si="412"/>
        <v>4414500</v>
      </c>
      <c r="AW1295">
        <v>59.29</v>
      </c>
      <c r="AX1295">
        <v>22.45</v>
      </c>
      <c r="AY1295">
        <v>36.840000000000003</v>
      </c>
      <c r="BA1295" s="7">
        <f t="shared" si="395"/>
        <v>0</v>
      </c>
      <c r="BB1295" s="7">
        <f t="shared" si="396"/>
        <v>0</v>
      </c>
      <c r="BC1295" s="7">
        <f t="shared" si="397"/>
        <v>1</v>
      </c>
      <c r="BD1295" s="7">
        <f t="shared" si="398"/>
        <v>0</v>
      </c>
      <c r="BE1295" s="7" t="e">
        <f t="shared" si="399"/>
        <v>#N/A</v>
      </c>
      <c r="BF1295" s="118"/>
      <c r="BI1295" s="118"/>
      <c r="BJ1295" s="118"/>
      <c r="BK1295" s="168"/>
      <c r="CF1295" s="213">
        <v>3</v>
      </c>
    </row>
    <row r="1296" spans="1:89" hidden="1" outlineLevel="1">
      <c r="A1296" t="s">
        <v>1748</v>
      </c>
      <c r="B1296" s="9" t="s">
        <v>2196</v>
      </c>
      <c r="C1296" s="1">
        <f t="shared" si="401"/>
        <v>3314</v>
      </c>
      <c r="D1296" s="7">
        <f t="shared" si="402"/>
        <v>2</v>
      </c>
      <c r="E1296" s="7" t="e">
        <f t="shared" si="403"/>
        <v>#N/A</v>
      </c>
      <c r="F1296" s="7">
        <f t="shared" si="404"/>
        <v>1</v>
      </c>
      <c r="G1296" s="7">
        <f t="shared" si="392"/>
        <v>0</v>
      </c>
      <c r="H1296" s="49">
        <f t="shared" si="405"/>
        <v>825</v>
      </c>
      <c r="I1296" s="178">
        <f t="shared" si="406"/>
        <v>0.24894387447193725</v>
      </c>
      <c r="J1296" s="8"/>
      <c r="K1296" s="2">
        <f t="shared" si="407"/>
        <v>0.36028968014484009</v>
      </c>
      <c r="L1296" s="2">
        <f t="shared" si="408"/>
        <v>0</v>
      </c>
      <c r="M1296" s="2">
        <f t="shared" si="409"/>
        <v>0.60923355461677731</v>
      </c>
      <c r="N1296" s="2">
        <f t="shared" si="383"/>
        <v>0</v>
      </c>
      <c r="O1296" s="2">
        <f t="shared" si="410"/>
        <v>3.0476765238382608E-2</v>
      </c>
      <c r="P1296" s="1">
        <v>1194</v>
      </c>
      <c r="Q1296" s="1"/>
      <c r="R1296" s="1">
        <v>2019</v>
      </c>
      <c r="S1296" s="1"/>
      <c r="T1296" s="1"/>
      <c r="U1296" s="1"/>
      <c r="V1296" s="1"/>
      <c r="W1296" s="1"/>
      <c r="X1296" s="1">
        <v>70</v>
      </c>
      <c r="Y1296" s="1">
        <v>19</v>
      </c>
      <c r="Z1296" s="1">
        <f t="shared" si="413"/>
        <v>7</v>
      </c>
      <c r="AA1296" s="1"/>
      <c r="AB1296" s="1"/>
      <c r="AC1296" s="1">
        <v>5</v>
      </c>
      <c r="AD1296" s="1"/>
      <c r="AI1296" t="str">
        <f t="shared" si="391"/>
        <v>Coventry</v>
      </c>
      <c r="AJ1296" t="s">
        <v>1845</v>
      </c>
      <c r="AK1296" s="177">
        <v>2</v>
      </c>
      <c r="AL1296" s="7"/>
      <c r="AN1296" s="98">
        <v>44</v>
      </c>
      <c r="AO1296" s="100">
        <v>3</v>
      </c>
      <c r="AP1296" s="100">
        <v>5</v>
      </c>
      <c r="AQ1296" s="107">
        <v>18640</v>
      </c>
      <c r="AR1296" s="107">
        <f t="shared" si="411"/>
        <v>44003</v>
      </c>
      <c r="AS1296" t="s">
        <v>1726</v>
      </c>
      <c r="AT1296" s="110">
        <f t="shared" si="412"/>
        <v>4418640</v>
      </c>
      <c r="AW1296">
        <v>62.34</v>
      </c>
      <c r="AX1296">
        <v>2.8</v>
      </c>
      <c r="AY1296">
        <v>59.54</v>
      </c>
      <c r="BA1296" s="7">
        <f t="shared" si="395"/>
        <v>0</v>
      </c>
      <c r="BB1296" s="7" t="e">
        <f t="shared" si="396"/>
        <v>#N/A</v>
      </c>
      <c r="BC1296" s="7">
        <f t="shared" si="397"/>
        <v>1</v>
      </c>
      <c r="BD1296" s="7">
        <f t="shared" si="398"/>
        <v>0</v>
      </c>
      <c r="BE1296" s="7" t="e">
        <f t="shared" si="399"/>
        <v>#N/A</v>
      </c>
      <c r="BF1296" s="118"/>
      <c r="BI1296" s="118"/>
      <c r="BJ1296" s="118"/>
      <c r="BK1296" s="168"/>
      <c r="CF1296" s="213">
        <v>7</v>
      </c>
    </row>
    <row r="1297" spans="1:84" hidden="1" outlineLevel="1">
      <c r="A1297" t="s">
        <v>1180</v>
      </c>
      <c r="B1297" s="9" t="s">
        <v>2196</v>
      </c>
      <c r="C1297" s="1">
        <f t="shared" si="401"/>
        <v>8037</v>
      </c>
      <c r="D1297" s="7">
        <f t="shared" si="402"/>
        <v>2</v>
      </c>
      <c r="E1297" s="7" t="e">
        <f t="shared" si="403"/>
        <v>#N/A</v>
      </c>
      <c r="F1297" s="7">
        <f t="shared" si="404"/>
        <v>1</v>
      </c>
      <c r="G1297" s="7">
        <f t="shared" si="392"/>
        <v>0</v>
      </c>
      <c r="H1297" s="49">
        <f t="shared" si="405"/>
        <v>1035</v>
      </c>
      <c r="I1297" s="178">
        <f t="shared" si="406"/>
        <v>0.12877939529675253</v>
      </c>
      <c r="J1297" s="8"/>
      <c r="K1297" s="2">
        <f t="shared" si="407"/>
        <v>0.42777155655095184</v>
      </c>
      <c r="L1297" s="2">
        <f t="shared" si="408"/>
        <v>0</v>
      </c>
      <c r="M1297" s="2">
        <f t="shared" si="409"/>
        <v>0.55655095184770442</v>
      </c>
      <c r="N1297" s="2">
        <f t="shared" si="383"/>
        <v>0</v>
      </c>
      <c r="O1297" s="2">
        <f t="shared" si="410"/>
        <v>1.5677491601343685E-2</v>
      </c>
      <c r="P1297" s="1">
        <v>3438</v>
      </c>
      <c r="Q1297" s="1"/>
      <c r="R1297" s="1">
        <v>4473</v>
      </c>
      <c r="S1297" s="1"/>
      <c r="T1297" s="1"/>
      <c r="U1297" s="1"/>
      <c r="V1297" s="1"/>
      <c r="W1297" s="1"/>
      <c r="X1297" s="1">
        <v>81</v>
      </c>
      <c r="Y1297" s="1">
        <v>28</v>
      </c>
      <c r="Z1297" s="1">
        <f t="shared" si="413"/>
        <v>6</v>
      </c>
      <c r="AA1297" s="1"/>
      <c r="AB1297" s="1"/>
      <c r="AC1297" s="1">
        <v>11</v>
      </c>
      <c r="AD1297" s="1"/>
      <c r="AI1297" t="str">
        <f t="shared" si="391"/>
        <v>Cranston</v>
      </c>
      <c r="AJ1297" t="s">
        <v>937</v>
      </c>
      <c r="AK1297" s="177">
        <v>2</v>
      </c>
      <c r="AL1297" s="7"/>
      <c r="AN1297" s="98">
        <v>44</v>
      </c>
      <c r="AO1297" s="100">
        <v>7</v>
      </c>
      <c r="AP1297" s="100">
        <v>15</v>
      </c>
      <c r="AQ1297" s="107">
        <v>19180</v>
      </c>
      <c r="AR1297" s="107">
        <f t="shared" si="411"/>
        <v>44007</v>
      </c>
      <c r="AS1297" t="s">
        <v>1037</v>
      </c>
      <c r="AT1297" s="110">
        <f t="shared" si="412"/>
        <v>4419180</v>
      </c>
      <c r="AW1297">
        <v>29.93</v>
      </c>
      <c r="AX1297">
        <v>1.36</v>
      </c>
      <c r="AY1297">
        <v>28.57</v>
      </c>
      <c r="BA1297" s="7">
        <f t="shared" si="395"/>
        <v>0</v>
      </c>
      <c r="BB1297" s="7" t="e">
        <f t="shared" si="396"/>
        <v>#N/A</v>
      </c>
      <c r="BC1297" s="7">
        <f t="shared" si="397"/>
        <v>1</v>
      </c>
      <c r="BD1297" s="7">
        <f t="shared" si="398"/>
        <v>0</v>
      </c>
      <c r="BE1297" s="7" t="e">
        <f t="shared" si="399"/>
        <v>#N/A</v>
      </c>
      <c r="BF1297" s="118"/>
      <c r="BI1297" s="118"/>
      <c r="BJ1297" s="118"/>
      <c r="BK1297" s="168"/>
      <c r="CF1297" s="213">
        <v>6</v>
      </c>
    </row>
    <row r="1298" spans="1:84" hidden="1" outlineLevel="1">
      <c r="A1298" t="s">
        <v>2204</v>
      </c>
      <c r="B1298" s="9" t="s">
        <v>2196</v>
      </c>
      <c r="C1298" s="1">
        <f t="shared" si="401"/>
        <v>4334</v>
      </c>
      <c r="D1298" s="7">
        <f t="shared" si="402"/>
        <v>2</v>
      </c>
      <c r="E1298" s="7" t="e">
        <f t="shared" si="403"/>
        <v>#N/A</v>
      </c>
      <c r="F1298" s="7">
        <f t="shared" si="404"/>
        <v>1</v>
      </c>
      <c r="G1298" s="7">
        <f t="shared" si="392"/>
        <v>0</v>
      </c>
      <c r="H1298" s="49">
        <f t="shared" si="405"/>
        <v>606</v>
      </c>
      <c r="I1298" s="178">
        <f t="shared" si="406"/>
        <v>0.13982464236271344</v>
      </c>
      <c r="J1298" s="8"/>
      <c r="K1298" s="2">
        <f t="shared" si="407"/>
        <v>0.41716658975542226</v>
      </c>
      <c r="L1298" s="2">
        <f t="shared" si="408"/>
        <v>0</v>
      </c>
      <c r="M1298" s="2">
        <f t="shared" si="409"/>
        <v>0.55699123211813573</v>
      </c>
      <c r="N1298" s="2">
        <f t="shared" si="383"/>
        <v>0</v>
      </c>
      <c r="O1298" s="2">
        <f t="shared" si="410"/>
        <v>2.5842178126442072E-2</v>
      </c>
      <c r="P1298" s="1">
        <v>1808</v>
      </c>
      <c r="Q1298" s="1"/>
      <c r="R1298" s="1">
        <v>2414</v>
      </c>
      <c r="S1298" s="1"/>
      <c r="T1298" s="1"/>
      <c r="U1298" s="1"/>
      <c r="V1298" s="1"/>
      <c r="W1298" s="1"/>
      <c r="X1298" s="1">
        <v>68</v>
      </c>
      <c r="Y1298" s="1">
        <v>20</v>
      </c>
      <c r="Z1298" s="1">
        <f t="shared" si="413"/>
        <v>12</v>
      </c>
      <c r="AA1298" s="1"/>
      <c r="AB1298" s="1"/>
      <c r="AC1298" s="1">
        <v>12</v>
      </c>
      <c r="AD1298" s="1"/>
      <c r="AI1298" t="str">
        <f t="shared" si="391"/>
        <v>Cumberland</v>
      </c>
      <c r="AJ1298" t="s">
        <v>937</v>
      </c>
      <c r="AK1298" s="177">
        <v>1</v>
      </c>
      <c r="AL1298" s="7"/>
      <c r="AN1298" s="98">
        <v>44</v>
      </c>
      <c r="AO1298" s="100">
        <v>7</v>
      </c>
      <c r="AP1298" s="100">
        <v>20</v>
      </c>
      <c r="AQ1298" s="107">
        <v>20080</v>
      </c>
      <c r="AR1298" s="107">
        <f t="shared" si="411"/>
        <v>44007</v>
      </c>
      <c r="AS1298" t="s">
        <v>1726</v>
      </c>
      <c r="AT1298" s="110">
        <f t="shared" si="412"/>
        <v>4420080</v>
      </c>
      <c r="AW1298">
        <v>28.25</v>
      </c>
      <c r="AX1298">
        <v>1.46</v>
      </c>
      <c r="AY1298">
        <v>26.79</v>
      </c>
      <c r="BA1298" s="7">
        <f t="shared" si="395"/>
        <v>0</v>
      </c>
      <c r="BB1298" s="7" t="e">
        <f t="shared" si="396"/>
        <v>#N/A</v>
      </c>
      <c r="BC1298" s="7">
        <f t="shared" si="397"/>
        <v>1</v>
      </c>
      <c r="BD1298" s="7">
        <f t="shared" si="398"/>
        <v>0</v>
      </c>
      <c r="BE1298" s="7" t="e">
        <f t="shared" si="399"/>
        <v>#N/A</v>
      </c>
      <c r="BF1298" s="118"/>
      <c r="BI1298" s="118"/>
      <c r="BJ1298" s="118"/>
      <c r="BK1298" s="168"/>
      <c r="CF1298" s="213">
        <v>12</v>
      </c>
    </row>
    <row r="1299" spans="1:84" hidden="1" outlineLevel="1">
      <c r="A1299" t="s">
        <v>2991</v>
      </c>
      <c r="B1299" s="9" t="s">
        <v>2196</v>
      </c>
      <c r="C1299" s="1">
        <f t="shared" si="401"/>
        <v>1512</v>
      </c>
      <c r="D1299" s="7">
        <f t="shared" si="402"/>
        <v>1</v>
      </c>
      <c r="E1299" s="7">
        <f t="shared" si="403"/>
        <v>6</v>
      </c>
      <c r="F1299" s="7">
        <f t="shared" si="404"/>
        <v>2</v>
      </c>
      <c r="G1299" s="7">
        <f t="shared" si="392"/>
        <v>0</v>
      </c>
      <c r="H1299" s="49">
        <f t="shared" si="405"/>
        <v>27</v>
      </c>
      <c r="I1299" s="178">
        <f t="shared" si="406"/>
        <v>1.7857142857142856E-2</v>
      </c>
      <c r="J1299" s="8"/>
      <c r="K1299" s="2">
        <f t="shared" si="407"/>
        <v>0.50396825396825395</v>
      </c>
      <c r="L1299" s="2">
        <f t="shared" si="408"/>
        <v>0</v>
      </c>
      <c r="M1299" s="2">
        <f t="shared" si="409"/>
        <v>0.4861111111111111</v>
      </c>
      <c r="N1299" s="2">
        <f t="shared" si="383"/>
        <v>0</v>
      </c>
      <c r="O1299" s="2">
        <f t="shared" si="410"/>
        <v>9.9206349206349409E-3</v>
      </c>
      <c r="P1299" s="1">
        <v>762</v>
      </c>
      <c r="Q1299" s="1"/>
      <c r="R1299" s="1">
        <v>735</v>
      </c>
      <c r="S1299" s="1"/>
      <c r="T1299" s="1"/>
      <c r="U1299" s="1"/>
      <c r="V1299" s="1"/>
      <c r="W1299" s="1"/>
      <c r="X1299" s="1">
        <v>11</v>
      </c>
      <c r="Y1299" s="1">
        <v>3</v>
      </c>
      <c r="Z1299" s="1">
        <f t="shared" si="413"/>
        <v>1</v>
      </c>
      <c r="AA1299" s="1"/>
      <c r="AB1299" s="1"/>
      <c r="AC1299" s="1">
        <v>0</v>
      </c>
      <c r="AD1299" s="1"/>
      <c r="AI1299" t="str">
        <f t="shared" si="391"/>
        <v>East Greenwich</v>
      </c>
      <c r="AJ1299" t="s">
        <v>1845</v>
      </c>
      <c r="AK1299" s="177">
        <v>2</v>
      </c>
      <c r="AL1299" s="7"/>
      <c r="AN1299" s="98">
        <v>44</v>
      </c>
      <c r="AO1299" s="100">
        <v>3</v>
      </c>
      <c r="AP1299" s="100">
        <v>10</v>
      </c>
      <c r="AQ1299" s="107">
        <v>22240</v>
      </c>
      <c r="AR1299" s="107">
        <f t="shared" si="411"/>
        <v>44003</v>
      </c>
      <c r="AS1299" t="s">
        <v>1726</v>
      </c>
      <c r="AT1299" s="110">
        <f t="shared" si="412"/>
        <v>4422240</v>
      </c>
      <c r="AW1299">
        <v>16.71</v>
      </c>
      <c r="AX1299">
        <v>0.14000000000000001</v>
      </c>
      <c r="AY1299">
        <v>16.579999999999998</v>
      </c>
      <c r="BA1299" s="7">
        <f t="shared" si="395"/>
        <v>1</v>
      </c>
      <c r="BB1299" s="7">
        <f t="shared" si="396"/>
        <v>0</v>
      </c>
      <c r="BC1299" s="7">
        <f t="shared" si="397"/>
        <v>0</v>
      </c>
      <c r="BD1299" s="7">
        <f t="shared" si="398"/>
        <v>0</v>
      </c>
      <c r="BE1299" s="7" t="e">
        <f t="shared" si="399"/>
        <v>#N/A</v>
      </c>
      <c r="BF1299" s="118"/>
      <c r="BI1299" s="118"/>
      <c r="BJ1299" s="118"/>
      <c r="BK1299" s="168"/>
      <c r="CF1299" s="213">
        <v>1</v>
      </c>
    </row>
    <row r="1300" spans="1:84" hidden="1" outlineLevel="1">
      <c r="A1300" t="s">
        <v>551</v>
      </c>
      <c r="B1300" s="9" t="s">
        <v>2196</v>
      </c>
      <c r="C1300" s="1">
        <f t="shared" si="401"/>
        <v>5694</v>
      </c>
      <c r="D1300" s="7">
        <f t="shared" si="402"/>
        <v>2</v>
      </c>
      <c r="E1300" s="7" t="e">
        <f t="shared" si="403"/>
        <v>#N/A</v>
      </c>
      <c r="F1300" s="7">
        <f t="shared" si="404"/>
        <v>1</v>
      </c>
      <c r="G1300" s="7">
        <f t="shared" si="392"/>
        <v>0</v>
      </c>
      <c r="H1300" s="49">
        <f t="shared" si="405"/>
        <v>589</v>
      </c>
      <c r="I1300" s="178">
        <f t="shared" si="406"/>
        <v>0.10344221988057604</v>
      </c>
      <c r="J1300" s="8"/>
      <c r="K1300" s="2">
        <f t="shared" si="407"/>
        <v>0.43712680014049876</v>
      </c>
      <c r="L1300" s="2">
        <f t="shared" si="408"/>
        <v>0</v>
      </c>
      <c r="M1300" s="2">
        <f t="shared" si="409"/>
        <v>0.54056902002107476</v>
      </c>
      <c r="N1300" s="2">
        <f t="shared" si="383"/>
        <v>0</v>
      </c>
      <c r="O1300" s="2">
        <f t="shared" si="410"/>
        <v>2.2304179838426474E-2</v>
      </c>
      <c r="P1300" s="1">
        <v>2489</v>
      </c>
      <c r="Q1300" s="1"/>
      <c r="R1300" s="1">
        <v>3078</v>
      </c>
      <c r="S1300" s="1"/>
      <c r="T1300" s="1"/>
      <c r="U1300" s="1"/>
      <c r="V1300" s="1"/>
      <c r="W1300" s="1"/>
      <c r="X1300" s="1">
        <v>58</v>
      </c>
      <c r="Y1300" s="1">
        <v>46</v>
      </c>
      <c r="Z1300" s="1">
        <f t="shared" si="413"/>
        <v>13</v>
      </c>
      <c r="AA1300" s="1"/>
      <c r="AB1300" s="1"/>
      <c r="AC1300" s="1">
        <v>10</v>
      </c>
      <c r="AD1300" s="1"/>
      <c r="AI1300" t="str">
        <f t="shared" si="391"/>
        <v>East Providence</v>
      </c>
      <c r="AJ1300" t="s">
        <v>937</v>
      </c>
      <c r="AK1300" s="177">
        <v>1</v>
      </c>
      <c r="AL1300" s="7"/>
      <c r="AN1300" s="98">
        <v>44</v>
      </c>
      <c r="AO1300" s="100">
        <v>7</v>
      </c>
      <c r="AP1300" s="100">
        <v>25</v>
      </c>
      <c r="AQ1300" s="107">
        <v>22960</v>
      </c>
      <c r="AR1300" s="107">
        <f t="shared" si="411"/>
        <v>44007</v>
      </c>
      <c r="AS1300" t="s">
        <v>1037</v>
      </c>
      <c r="AT1300" s="110">
        <f t="shared" si="412"/>
        <v>4422960</v>
      </c>
      <c r="AW1300">
        <v>16.61</v>
      </c>
      <c r="AX1300">
        <v>3.21</v>
      </c>
      <c r="AY1300">
        <v>13.41</v>
      </c>
      <c r="BA1300" s="7">
        <f t="shared" si="395"/>
        <v>0</v>
      </c>
      <c r="BB1300" s="7" t="e">
        <f t="shared" si="396"/>
        <v>#N/A</v>
      </c>
      <c r="BC1300" s="7">
        <f t="shared" si="397"/>
        <v>1</v>
      </c>
      <c r="BD1300" s="7">
        <f t="shared" si="398"/>
        <v>0</v>
      </c>
      <c r="BE1300" s="7" t="e">
        <f t="shared" si="399"/>
        <v>#N/A</v>
      </c>
      <c r="BF1300" s="118"/>
      <c r="BI1300" s="118"/>
      <c r="BJ1300" s="118"/>
      <c r="BK1300" s="168"/>
      <c r="CF1300" s="213">
        <v>13</v>
      </c>
    </row>
    <row r="1301" spans="1:84" hidden="1" outlineLevel="1">
      <c r="A1301" t="s">
        <v>795</v>
      </c>
      <c r="B1301" s="9" t="s">
        <v>2196</v>
      </c>
      <c r="C1301" s="1">
        <f t="shared" si="401"/>
        <v>702</v>
      </c>
      <c r="D1301" s="7">
        <f t="shared" si="402"/>
        <v>2</v>
      </c>
      <c r="E1301" s="7" t="e">
        <f t="shared" si="403"/>
        <v>#N/A</v>
      </c>
      <c r="F1301" s="7">
        <f t="shared" si="404"/>
        <v>1</v>
      </c>
      <c r="G1301" s="7">
        <f t="shared" si="392"/>
        <v>0</v>
      </c>
      <c r="H1301" s="49">
        <f t="shared" si="405"/>
        <v>211</v>
      </c>
      <c r="I1301" s="178">
        <f t="shared" si="406"/>
        <v>0.30056980056980059</v>
      </c>
      <c r="J1301" s="8"/>
      <c r="K1301" s="2">
        <f t="shared" si="407"/>
        <v>0.34045584045584043</v>
      </c>
      <c r="L1301" s="2">
        <f t="shared" si="408"/>
        <v>0</v>
      </c>
      <c r="M1301" s="2">
        <f t="shared" si="409"/>
        <v>0.64102564102564108</v>
      </c>
      <c r="N1301" s="2">
        <f t="shared" si="383"/>
        <v>0</v>
      </c>
      <c r="O1301" s="2">
        <f t="shared" si="410"/>
        <v>1.851851851851849E-2</v>
      </c>
      <c r="P1301" s="1">
        <v>239</v>
      </c>
      <c r="Q1301" s="1"/>
      <c r="R1301" s="1">
        <v>450</v>
      </c>
      <c r="S1301" s="1"/>
      <c r="T1301" s="1"/>
      <c r="U1301" s="1"/>
      <c r="V1301" s="1"/>
      <c r="W1301" s="1"/>
      <c r="X1301" s="1">
        <v>9</v>
      </c>
      <c r="Y1301" s="1">
        <v>2</v>
      </c>
      <c r="Z1301" s="1">
        <f t="shared" si="413"/>
        <v>1</v>
      </c>
      <c r="AA1301" s="1"/>
      <c r="AB1301" s="1"/>
      <c r="AC1301" s="1">
        <v>1</v>
      </c>
      <c r="AD1301" s="1"/>
      <c r="AI1301" t="str">
        <f t="shared" si="391"/>
        <v>Exeter</v>
      </c>
      <c r="AJ1301" t="s">
        <v>643</v>
      </c>
      <c r="AK1301" s="177">
        <v>2</v>
      </c>
      <c r="AL1301" s="7"/>
      <c r="AN1301" s="98">
        <v>44</v>
      </c>
      <c r="AO1301" s="100">
        <v>9</v>
      </c>
      <c r="AP1301" s="100">
        <v>10</v>
      </c>
      <c r="AQ1301" s="107">
        <v>25300</v>
      </c>
      <c r="AR1301" s="107">
        <f t="shared" si="411"/>
        <v>44009</v>
      </c>
      <c r="AS1301" t="s">
        <v>1726</v>
      </c>
      <c r="AT1301" s="110">
        <f t="shared" si="412"/>
        <v>4425300</v>
      </c>
      <c r="AW1301">
        <v>58.38</v>
      </c>
      <c r="AX1301">
        <v>0.67</v>
      </c>
      <c r="AY1301">
        <v>57.71</v>
      </c>
      <c r="BA1301" s="7">
        <f t="shared" si="395"/>
        <v>0</v>
      </c>
      <c r="BB1301" s="7" t="e">
        <f t="shared" si="396"/>
        <v>#N/A</v>
      </c>
      <c r="BC1301" s="7">
        <f t="shared" si="397"/>
        <v>1</v>
      </c>
      <c r="BD1301" s="7">
        <f t="shared" si="398"/>
        <v>0</v>
      </c>
      <c r="BE1301" s="7" t="e">
        <f t="shared" si="399"/>
        <v>#N/A</v>
      </c>
      <c r="BF1301" s="118"/>
      <c r="BI1301" s="118"/>
      <c r="BJ1301" s="118"/>
      <c r="BK1301" s="168"/>
      <c r="CF1301" s="213">
        <v>1</v>
      </c>
    </row>
    <row r="1302" spans="1:84" hidden="1" outlineLevel="1">
      <c r="A1302" t="s">
        <v>675</v>
      </c>
      <c r="B1302" s="9" t="s">
        <v>2196</v>
      </c>
      <c r="C1302" s="1">
        <f t="shared" si="401"/>
        <v>496</v>
      </c>
      <c r="D1302" s="7">
        <f t="shared" si="402"/>
        <v>2</v>
      </c>
      <c r="E1302" s="7">
        <f t="shared" si="403"/>
        <v>6</v>
      </c>
      <c r="F1302" s="7">
        <f t="shared" si="404"/>
        <v>1</v>
      </c>
      <c r="G1302" s="7">
        <f t="shared" si="392"/>
        <v>0</v>
      </c>
      <c r="H1302" s="49">
        <f t="shared" si="405"/>
        <v>197</v>
      </c>
      <c r="I1302" s="178">
        <f t="shared" si="406"/>
        <v>0.39717741935483869</v>
      </c>
      <c r="J1302" s="8"/>
      <c r="K1302" s="2">
        <f t="shared" si="407"/>
        <v>0.29032258064516131</v>
      </c>
      <c r="L1302" s="2">
        <f t="shared" si="408"/>
        <v>0</v>
      </c>
      <c r="M1302" s="2">
        <f t="shared" si="409"/>
        <v>0.6875</v>
      </c>
      <c r="N1302" s="2">
        <f t="shared" si="383"/>
        <v>0</v>
      </c>
      <c r="O1302" s="2">
        <f t="shared" si="410"/>
        <v>2.2177419354838745E-2</v>
      </c>
      <c r="P1302" s="1">
        <v>144</v>
      </c>
      <c r="Q1302" s="1"/>
      <c r="R1302" s="1">
        <v>341</v>
      </c>
      <c r="S1302" s="1"/>
      <c r="T1302" s="1"/>
      <c r="U1302" s="1"/>
      <c r="V1302" s="1"/>
      <c r="W1302" s="1"/>
      <c r="X1302" s="1">
        <v>7</v>
      </c>
      <c r="Y1302" s="1">
        <v>2</v>
      </c>
      <c r="Z1302" s="1">
        <f t="shared" si="413"/>
        <v>0</v>
      </c>
      <c r="AA1302" s="1"/>
      <c r="AB1302" s="1"/>
      <c r="AC1302" s="1">
        <v>2</v>
      </c>
      <c r="AD1302" s="1"/>
      <c r="AI1302" t="str">
        <f t="shared" si="391"/>
        <v>Foster</v>
      </c>
      <c r="AJ1302" t="s">
        <v>937</v>
      </c>
      <c r="AK1302" s="177">
        <v>2</v>
      </c>
      <c r="AL1302" s="7"/>
      <c r="AN1302" s="98">
        <v>44</v>
      </c>
      <c r="AO1302" s="100">
        <v>7</v>
      </c>
      <c r="AP1302" s="100">
        <v>30</v>
      </c>
      <c r="AQ1302" s="107">
        <v>27460</v>
      </c>
      <c r="AR1302" s="107">
        <f t="shared" si="411"/>
        <v>44007</v>
      </c>
      <c r="AS1302" t="s">
        <v>1726</v>
      </c>
      <c r="AT1302" s="110">
        <f t="shared" si="412"/>
        <v>4427460</v>
      </c>
      <c r="AW1302">
        <v>51.87</v>
      </c>
      <c r="AX1302">
        <v>0.73</v>
      </c>
      <c r="AY1302">
        <v>51.14</v>
      </c>
      <c r="BA1302" s="7">
        <f t="shared" si="395"/>
        <v>0</v>
      </c>
      <c r="BB1302" s="7">
        <f t="shared" si="396"/>
        <v>0</v>
      </c>
      <c r="BC1302" s="7">
        <f t="shared" si="397"/>
        <v>1</v>
      </c>
      <c r="BD1302" s="7">
        <f t="shared" si="398"/>
        <v>0</v>
      </c>
      <c r="BE1302" s="7" t="e">
        <f t="shared" si="399"/>
        <v>#N/A</v>
      </c>
      <c r="BF1302" s="118"/>
      <c r="BI1302" s="118"/>
      <c r="BJ1302" s="118"/>
      <c r="BK1302" s="168"/>
      <c r="CF1302" s="213">
        <v>0</v>
      </c>
    </row>
    <row r="1303" spans="1:84" hidden="1" outlineLevel="1">
      <c r="A1303" t="s">
        <v>2506</v>
      </c>
      <c r="B1303" s="9" t="s">
        <v>2196</v>
      </c>
      <c r="C1303" s="1">
        <f t="shared" si="401"/>
        <v>1022</v>
      </c>
      <c r="D1303" s="7">
        <f t="shared" si="402"/>
        <v>2</v>
      </c>
      <c r="E1303" s="7" t="e">
        <f t="shared" si="403"/>
        <v>#N/A</v>
      </c>
      <c r="F1303" s="7">
        <f t="shared" si="404"/>
        <v>1</v>
      </c>
      <c r="G1303" s="7">
        <f t="shared" si="392"/>
        <v>0</v>
      </c>
      <c r="H1303" s="49">
        <f t="shared" si="405"/>
        <v>388</v>
      </c>
      <c r="I1303" s="178">
        <f t="shared" si="406"/>
        <v>0.37964774951076319</v>
      </c>
      <c r="J1303" s="8"/>
      <c r="K1303" s="2">
        <f t="shared" si="407"/>
        <v>0.299412915851272</v>
      </c>
      <c r="L1303" s="2">
        <f t="shared" si="408"/>
        <v>0</v>
      </c>
      <c r="M1303" s="2">
        <f t="shared" si="409"/>
        <v>0.67906066536203524</v>
      </c>
      <c r="N1303" s="2">
        <f t="shared" si="383"/>
        <v>0</v>
      </c>
      <c r="O1303" s="2">
        <f t="shared" si="410"/>
        <v>2.1526418786692814E-2</v>
      </c>
      <c r="P1303" s="1">
        <v>306</v>
      </c>
      <c r="Q1303" s="1"/>
      <c r="R1303" s="1">
        <v>694</v>
      </c>
      <c r="S1303" s="1"/>
      <c r="T1303" s="1"/>
      <c r="U1303" s="1"/>
      <c r="V1303" s="1"/>
      <c r="W1303" s="1"/>
      <c r="X1303" s="1">
        <v>14</v>
      </c>
      <c r="Y1303" s="1">
        <v>5</v>
      </c>
      <c r="Z1303" s="1">
        <f t="shared" si="413"/>
        <v>1</v>
      </c>
      <c r="AA1303" s="1"/>
      <c r="AB1303" s="1"/>
      <c r="AC1303" s="1">
        <v>2</v>
      </c>
      <c r="AD1303" s="1"/>
      <c r="AI1303" t="str">
        <f t="shared" si="391"/>
        <v>Glocester</v>
      </c>
      <c r="AJ1303" t="s">
        <v>937</v>
      </c>
      <c r="AK1303" s="177">
        <v>2</v>
      </c>
      <c r="AL1303" s="7"/>
      <c r="AN1303" s="98">
        <v>44</v>
      </c>
      <c r="AO1303" s="100">
        <v>7</v>
      </c>
      <c r="AP1303" s="100">
        <v>35</v>
      </c>
      <c r="AQ1303" s="107">
        <v>30340</v>
      </c>
      <c r="AR1303" s="107">
        <f t="shared" si="411"/>
        <v>44007</v>
      </c>
      <c r="AS1303" t="s">
        <v>1726</v>
      </c>
      <c r="AT1303" s="110">
        <f t="shared" si="412"/>
        <v>4430340</v>
      </c>
      <c r="AW1303">
        <v>56.84</v>
      </c>
      <c r="AX1303">
        <v>2.02</v>
      </c>
      <c r="AY1303">
        <v>54.82</v>
      </c>
      <c r="BA1303" s="7">
        <f t="shared" si="395"/>
        <v>0</v>
      </c>
      <c r="BB1303" s="7" t="e">
        <f t="shared" si="396"/>
        <v>#N/A</v>
      </c>
      <c r="BC1303" s="7">
        <f t="shared" si="397"/>
        <v>1</v>
      </c>
      <c r="BD1303" s="7">
        <f t="shared" si="398"/>
        <v>0</v>
      </c>
      <c r="BE1303" s="7" t="e">
        <f t="shared" si="399"/>
        <v>#N/A</v>
      </c>
      <c r="BF1303" s="118"/>
      <c r="BI1303" s="118"/>
      <c r="BJ1303" s="118"/>
      <c r="BK1303" s="168"/>
      <c r="CF1303" s="213">
        <v>1</v>
      </c>
    </row>
    <row r="1304" spans="1:84" hidden="1" outlineLevel="1">
      <c r="A1304" t="s">
        <v>1110</v>
      </c>
      <c r="B1304" s="9" t="s">
        <v>2196</v>
      </c>
      <c r="C1304" s="1">
        <f t="shared" si="401"/>
        <v>809</v>
      </c>
      <c r="D1304" s="7">
        <f t="shared" si="402"/>
        <v>2</v>
      </c>
      <c r="E1304" s="7" t="e">
        <f t="shared" si="403"/>
        <v>#N/A</v>
      </c>
      <c r="F1304" s="7">
        <f t="shared" si="404"/>
        <v>1</v>
      </c>
      <c r="G1304" s="7">
        <f t="shared" si="392"/>
        <v>0</v>
      </c>
      <c r="H1304" s="49">
        <f t="shared" si="405"/>
        <v>306</v>
      </c>
      <c r="I1304" s="178">
        <f t="shared" si="406"/>
        <v>0.37824474660074164</v>
      </c>
      <c r="J1304" s="8"/>
      <c r="K1304" s="2">
        <f t="shared" si="407"/>
        <v>0.30037082818294192</v>
      </c>
      <c r="L1304" s="2">
        <f t="shared" si="408"/>
        <v>0</v>
      </c>
      <c r="M1304" s="2">
        <f t="shared" si="409"/>
        <v>0.67861557478368351</v>
      </c>
      <c r="N1304" s="2">
        <f t="shared" si="383"/>
        <v>0</v>
      </c>
      <c r="O1304" s="2">
        <f t="shared" si="410"/>
        <v>2.1013597033374576E-2</v>
      </c>
      <c r="P1304" s="1">
        <v>243</v>
      </c>
      <c r="Q1304" s="1"/>
      <c r="R1304" s="1">
        <v>549</v>
      </c>
      <c r="S1304" s="1"/>
      <c r="T1304" s="1"/>
      <c r="U1304" s="1"/>
      <c r="V1304" s="1"/>
      <c r="W1304" s="1"/>
      <c r="X1304" s="1">
        <v>8</v>
      </c>
      <c r="Y1304" s="1">
        <v>4</v>
      </c>
      <c r="Z1304" s="1">
        <f t="shared" si="413"/>
        <v>4</v>
      </c>
      <c r="AA1304" s="1"/>
      <c r="AB1304" s="1"/>
      <c r="AC1304" s="1">
        <v>1</v>
      </c>
      <c r="AD1304" s="1"/>
      <c r="AI1304" t="str">
        <f t="shared" si="391"/>
        <v>Hopkinton</v>
      </c>
      <c r="AJ1304" t="s">
        <v>643</v>
      </c>
      <c r="AK1304" s="177">
        <v>2</v>
      </c>
      <c r="AL1304" s="7"/>
      <c r="AN1304" s="98">
        <v>44</v>
      </c>
      <c r="AO1304" s="100">
        <v>9</v>
      </c>
      <c r="AP1304" s="100">
        <v>15</v>
      </c>
      <c r="AQ1304" s="107">
        <v>35380</v>
      </c>
      <c r="AR1304" s="107">
        <f t="shared" si="411"/>
        <v>44009</v>
      </c>
      <c r="AS1304" t="s">
        <v>1726</v>
      </c>
      <c r="AT1304" s="110">
        <f t="shared" si="412"/>
        <v>4435380</v>
      </c>
      <c r="AW1304">
        <v>44.13</v>
      </c>
      <c r="AX1304">
        <v>1.1399999999999999</v>
      </c>
      <c r="AY1304">
        <v>42.99</v>
      </c>
      <c r="BA1304" s="7">
        <f t="shared" si="395"/>
        <v>0</v>
      </c>
      <c r="BB1304" s="7" t="e">
        <f t="shared" si="396"/>
        <v>#N/A</v>
      </c>
      <c r="BC1304" s="7">
        <f t="shared" si="397"/>
        <v>1</v>
      </c>
      <c r="BD1304" s="7">
        <f t="shared" si="398"/>
        <v>0</v>
      </c>
      <c r="BE1304" s="7" t="e">
        <f t="shared" si="399"/>
        <v>#N/A</v>
      </c>
      <c r="BF1304" s="118"/>
      <c r="BI1304" s="118"/>
      <c r="BJ1304" s="118"/>
      <c r="BK1304" s="168"/>
      <c r="CF1304" s="213">
        <v>4</v>
      </c>
    </row>
    <row r="1305" spans="1:84" hidden="1" outlineLevel="1">
      <c r="A1305" t="s">
        <v>381</v>
      </c>
      <c r="B1305" s="9" t="s">
        <v>2196</v>
      </c>
      <c r="C1305" s="1">
        <f t="shared" si="401"/>
        <v>1240</v>
      </c>
      <c r="D1305" s="7">
        <f t="shared" si="402"/>
        <v>2</v>
      </c>
      <c r="E1305" s="7">
        <f t="shared" si="403"/>
        <v>6</v>
      </c>
      <c r="F1305" s="7">
        <f t="shared" si="404"/>
        <v>1</v>
      </c>
      <c r="G1305" s="7">
        <f t="shared" si="392"/>
        <v>0</v>
      </c>
      <c r="H1305" s="49">
        <f t="shared" si="405"/>
        <v>144</v>
      </c>
      <c r="I1305" s="178">
        <f t="shared" si="406"/>
        <v>0.11612903225806452</v>
      </c>
      <c r="J1305" s="8"/>
      <c r="K1305" s="2">
        <f t="shared" si="407"/>
        <v>0.43709677419354837</v>
      </c>
      <c r="L1305" s="2">
        <f t="shared" si="408"/>
        <v>0</v>
      </c>
      <c r="M1305" s="2">
        <f t="shared" si="409"/>
        <v>0.5532258064516129</v>
      </c>
      <c r="N1305" s="2">
        <f t="shared" ref="N1305:N1331" si="414">IF(C1305=0,"-",S1305/C1305)</f>
        <v>0</v>
      </c>
      <c r="O1305" s="2">
        <f t="shared" si="410"/>
        <v>9.6774193548387899E-3</v>
      </c>
      <c r="P1305" s="1">
        <v>542</v>
      </c>
      <c r="Q1305" s="1"/>
      <c r="R1305" s="1">
        <v>686</v>
      </c>
      <c r="S1305" s="1"/>
      <c r="T1305" s="1"/>
      <c r="U1305" s="1"/>
      <c r="V1305" s="1"/>
      <c r="W1305" s="1"/>
      <c r="X1305" s="1">
        <v>6</v>
      </c>
      <c r="Y1305" s="1">
        <v>5</v>
      </c>
      <c r="Z1305" s="1">
        <f t="shared" si="413"/>
        <v>0</v>
      </c>
      <c r="AA1305" s="1"/>
      <c r="AB1305" s="1"/>
      <c r="AC1305" s="1">
        <v>1</v>
      </c>
      <c r="AD1305" s="1"/>
      <c r="AI1305" t="str">
        <f t="shared" si="391"/>
        <v>Jamestown</v>
      </c>
      <c r="AJ1305" t="s">
        <v>587</v>
      </c>
      <c r="AK1305" s="177">
        <v>1</v>
      </c>
      <c r="AL1305" s="7"/>
      <c r="AN1305" s="98">
        <v>44</v>
      </c>
      <c r="AO1305" s="100">
        <v>5</v>
      </c>
      <c r="AP1305" s="100">
        <v>5</v>
      </c>
      <c r="AQ1305" s="107">
        <v>36820</v>
      </c>
      <c r="AR1305" s="107">
        <f t="shared" si="411"/>
        <v>44005</v>
      </c>
      <c r="AS1305" t="s">
        <v>1726</v>
      </c>
      <c r="AT1305" s="110">
        <f t="shared" si="412"/>
        <v>4436820</v>
      </c>
      <c r="AW1305">
        <v>35.340000000000003</v>
      </c>
      <c r="AX1305">
        <v>25.64</v>
      </c>
      <c r="AY1305">
        <v>9.69</v>
      </c>
      <c r="BA1305" s="7">
        <f t="shared" si="395"/>
        <v>0</v>
      </c>
      <c r="BB1305" s="7">
        <f t="shared" si="396"/>
        <v>0</v>
      </c>
      <c r="BC1305" s="7">
        <f t="shared" si="397"/>
        <v>1</v>
      </c>
      <c r="BD1305" s="7">
        <f t="shared" si="398"/>
        <v>0</v>
      </c>
      <c r="BE1305" s="7" t="e">
        <f t="shared" si="399"/>
        <v>#N/A</v>
      </c>
      <c r="BF1305" s="118"/>
      <c r="BI1305" s="118"/>
      <c r="BJ1305" s="118"/>
      <c r="BK1305" s="168"/>
      <c r="CF1305" s="213">
        <v>0</v>
      </c>
    </row>
    <row r="1306" spans="1:84" hidden="1" outlineLevel="1">
      <c r="A1306" t="s">
        <v>2645</v>
      </c>
      <c r="B1306" s="9" t="s">
        <v>2196</v>
      </c>
      <c r="C1306" s="1">
        <f t="shared" si="401"/>
        <v>3167</v>
      </c>
      <c r="D1306" s="7">
        <f t="shared" si="402"/>
        <v>2</v>
      </c>
      <c r="E1306" s="7" t="e">
        <f t="shared" si="403"/>
        <v>#N/A</v>
      </c>
      <c r="F1306" s="7">
        <f t="shared" si="404"/>
        <v>1</v>
      </c>
      <c r="G1306" s="7">
        <f t="shared" si="392"/>
        <v>0</v>
      </c>
      <c r="H1306" s="49">
        <f t="shared" si="405"/>
        <v>329</v>
      </c>
      <c r="I1306" s="178">
        <f t="shared" si="406"/>
        <v>0.10388380170508367</v>
      </c>
      <c r="J1306" s="8"/>
      <c r="K1306" s="2">
        <f t="shared" si="407"/>
        <v>0.42027155036311969</v>
      </c>
      <c r="L1306" s="2">
        <f t="shared" si="408"/>
        <v>0</v>
      </c>
      <c r="M1306" s="2">
        <f t="shared" si="409"/>
        <v>0.5241553520682033</v>
      </c>
      <c r="N1306" s="2">
        <f t="shared" si="414"/>
        <v>0</v>
      </c>
      <c r="O1306" s="2">
        <f t="shared" si="410"/>
        <v>5.557309756867701E-2</v>
      </c>
      <c r="P1306" s="1">
        <v>1331</v>
      </c>
      <c r="Q1306" s="1"/>
      <c r="R1306" s="1">
        <v>1660</v>
      </c>
      <c r="S1306" s="1"/>
      <c r="T1306" s="1"/>
      <c r="U1306" s="1"/>
      <c r="V1306" s="1"/>
      <c r="W1306" s="1"/>
      <c r="X1306" s="1">
        <v>110</v>
      </c>
      <c r="Y1306" s="1">
        <v>43</v>
      </c>
      <c r="Z1306" s="1">
        <f t="shared" si="413"/>
        <v>16</v>
      </c>
      <c r="AA1306" s="1"/>
      <c r="AB1306" s="1"/>
      <c r="AC1306" s="1">
        <v>7</v>
      </c>
      <c r="AD1306" s="1"/>
      <c r="AI1306" t="str">
        <f t="shared" si="391"/>
        <v>Johnston</v>
      </c>
      <c r="AJ1306" t="s">
        <v>937</v>
      </c>
      <c r="AK1306" s="177">
        <v>2</v>
      </c>
      <c r="AL1306" s="7"/>
      <c r="AN1306" s="98">
        <v>44</v>
      </c>
      <c r="AO1306" s="100">
        <v>7</v>
      </c>
      <c r="AP1306" s="100">
        <v>40</v>
      </c>
      <c r="AQ1306" s="107">
        <v>37720</v>
      </c>
      <c r="AR1306" s="107">
        <f t="shared" si="411"/>
        <v>44007</v>
      </c>
      <c r="AS1306" t="s">
        <v>1726</v>
      </c>
      <c r="AT1306" s="110">
        <f t="shared" si="412"/>
        <v>4437720</v>
      </c>
      <c r="AW1306">
        <v>24.37</v>
      </c>
      <c r="AX1306">
        <v>0.71</v>
      </c>
      <c r="AY1306">
        <v>23.67</v>
      </c>
      <c r="BA1306" s="7">
        <f t="shared" si="395"/>
        <v>0</v>
      </c>
      <c r="BB1306" s="7" t="e">
        <f t="shared" si="396"/>
        <v>#N/A</v>
      </c>
      <c r="BC1306" s="7">
        <f t="shared" si="397"/>
        <v>1</v>
      </c>
      <c r="BD1306" s="7">
        <f t="shared" si="398"/>
        <v>0</v>
      </c>
      <c r="BE1306" s="7" t="e">
        <f t="shared" si="399"/>
        <v>#N/A</v>
      </c>
      <c r="BF1306" s="118"/>
      <c r="BI1306" s="118"/>
      <c r="BJ1306" s="118"/>
      <c r="BK1306" s="168"/>
      <c r="CF1306" s="213">
        <v>16</v>
      </c>
    </row>
    <row r="1307" spans="1:84" hidden="1" outlineLevel="1">
      <c r="A1307" t="s">
        <v>227</v>
      </c>
      <c r="B1307" s="9" t="s">
        <v>2196</v>
      </c>
      <c r="C1307" s="1">
        <f t="shared" si="401"/>
        <v>2397</v>
      </c>
      <c r="D1307" s="7">
        <f t="shared" si="402"/>
        <v>2</v>
      </c>
      <c r="E1307" s="7" t="e">
        <f t="shared" si="403"/>
        <v>#N/A</v>
      </c>
      <c r="F1307" s="7">
        <f t="shared" si="404"/>
        <v>1</v>
      </c>
      <c r="G1307" s="7">
        <f t="shared" si="392"/>
        <v>0</v>
      </c>
      <c r="H1307" s="49">
        <f t="shared" si="405"/>
        <v>318</v>
      </c>
      <c r="I1307" s="178">
        <f t="shared" si="406"/>
        <v>0.13266583229036297</v>
      </c>
      <c r="J1307" s="8"/>
      <c r="K1307" s="2">
        <f t="shared" si="407"/>
        <v>0.42052565707133915</v>
      </c>
      <c r="L1307" s="2">
        <f t="shared" si="408"/>
        <v>0</v>
      </c>
      <c r="M1307" s="2">
        <f t="shared" si="409"/>
        <v>0.55319148936170215</v>
      </c>
      <c r="N1307" s="2">
        <f t="shared" si="414"/>
        <v>0</v>
      </c>
      <c r="O1307" s="2">
        <f t="shared" si="410"/>
        <v>2.6282853566958697E-2</v>
      </c>
      <c r="P1307" s="1">
        <v>1008</v>
      </c>
      <c r="Q1307" s="1"/>
      <c r="R1307" s="1">
        <v>1326</v>
      </c>
      <c r="S1307" s="1"/>
      <c r="T1307" s="1"/>
      <c r="U1307" s="1"/>
      <c r="V1307" s="1"/>
      <c r="W1307" s="1"/>
      <c r="X1307" s="1">
        <v>45</v>
      </c>
      <c r="Y1307" s="1">
        <v>11</v>
      </c>
      <c r="Z1307" s="1">
        <f t="shared" si="413"/>
        <v>4</v>
      </c>
      <c r="AA1307" s="1"/>
      <c r="AB1307" s="1"/>
      <c r="AC1307" s="1">
        <v>3</v>
      </c>
      <c r="AD1307" s="1"/>
      <c r="AI1307" t="str">
        <f t="shared" si="391"/>
        <v>Lincoln</v>
      </c>
      <c r="AJ1307" t="s">
        <v>937</v>
      </c>
      <c r="AK1307" s="177">
        <v>1</v>
      </c>
      <c r="AL1307" s="7"/>
      <c r="AN1307" s="98">
        <v>44</v>
      </c>
      <c r="AO1307" s="100">
        <v>7</v>
      </c>
      <c r="AP1307" s="100">
        <v>45</v>
      </c>
      <c r="AQ1307" s="107">
        <v>41500</v>
      </c>
      <c r="AR1307" s="107">
        <f t="shared" si="411"/>
        <v>44007</v>
      </c>
      <c r="AS1307" t="s">
        <v>1726</v>
      </c>
      <c r="AT1307" s="110">
        <f t="shared" si="412"/>
        <v>4441500</v>
      </c>
      <c r="AW1307">
        <v>18.95</v>
      </c>
      <c r="AX1307">
        <v>0.72</v>
      </c>
      <c r="AY1307">
        <v>18.23</v>
      </c>
      <c r="BA1307" s="7">
        <f t="shared" si="395"/>
        <v>0</v>
      </c>
      <c r="BB1307" s="7" t="e">
        <f t="shared" si="396"/>
        <v>#N/A</v>
      </c>
      <c r="BC1307" s="7">
        <f t="shared" si="397"/>
        <v>1</v>
      </c>
      <c r="BD1307" s="7">
        <f t="shared" si="398"/>
        <v>0</v>
      </c>
      <c r="BE1307" s="7" t="e">
        <f t="shared" si="399"/>
        <v>#N/A</v>
      </c>
      <c r="BF1307" s="118"/>
      <c r="BI1307" s="118"/>
      <c r="BJ1307" s="118"/>
      <c r="BK1307" s="168"/>
      <c r="CF1307" s="213">
        <v>4</v>
      </c>
    </row>
    <row r="1308" spans="1:84" hidden="1" outlineLevel="1">
      <c r="A1308" t="s">
        <v>1264</v>
      </c>
      <c r="B1308" s="9" t="s">
        <v>2196</v>
      </c>
      <c r="C1308" s="1">
        <f t="shared" si="401"/>
        <v>570</v>
      </c>
      <c r="D1308" s="7">
        <f t="shared" si="402"/>
        <v>2</v>
      </c>
      <c r="E1308" s="7">
        <f t="shared" si="403"/>
        <v>4</v>
      </c>
      <c r="F1308" s="7">
        <f t="shared" si="404"/>
        <v>1</v>
      </c>
      <c r="G1308" s="7">
        <f t="shared" si="392"/>
        <v>0</v>
      </c>
      <c r="H1308" s="49">
        <f t="shared" si="405"/>
        <v>59</v>
      </c>
      <c r="I1308" s="178">
        <f t="shared" si="406"/>
        <v>0.10350877192982456</v>
      </c>
      <c r="J1308" s="8"/>
      <c r="K1308" s="2">
        <f t="shared" si="407"/>
        <v>0.44736842105263158</v>
      </c>
      <c r="L1308" s="2">
        <f t="shared" si="408"/>
        <v>0</v>
      </c>
      <c r="M1308" s="2">
        <f t="shared" si="409"/>
        <v>0.55087719298245619</v>
      </c>
      <c r="N1308" s="2">
        <f t="shared" si="414"/>
        <v>0</v>
      </c>
      <c r="O1308" s="2">
        <f t="shared" si="410"/>
        <v>1.7543859649121751E-3</v>
      </c>
      <c r="P1308" s="1">
        <v>255</v>
      </c>
      <c r="Q1308" s="1"/>
      <c r="R1308" s="1">
        <v>314</v>
      </c>
      <c r="S1308" s="1"/>
      <c r="T1308" s="1"/>
      <c r="U1308" s="1"/>
      <c r="V1308" s="1"/>
      <c r="W1308" s="1"/>
      <c r="X1308" s="1">
        <v>1</v>
      </c>
      <c r="Y1308" s="1">
        <v>0</v>
      </c>
      <c r="Z1308" s="1">
        <f t="shared" si="413"/>
        <v>0</v>
      </c>
      <c r="AA1308" s="1"/>
      <c r="AB1308" s="1"/>
      <c r="AC1308" s="1">
        <v>0</v>
      </c>
      <c r="AD1308" s="1"/>
      <c r="AI1308" t="str">
        <f t="shared" si="391"/>
        <v>Little Compton</v>
      </c>
      <c r="AJ1308" t="s">
        <v>587</v>
      </c>
      <c r="AK1308" s="177">
        <v>1</v>
      </c>
      <c r="AL1308" s="7"/>
      <c r="AN1308" s="98">
        <v>44</v>
      </c>
      <c r="AO1308" s="100">
        <v>5</v>
      </c>
      <c r="AP1308" s="100">
        <v>10</v>
      </c>
      <c r="AQ1308" s="107">
        <v>42400</v>
      </c>
      <c r="AR1308" s="107">
        <f t="shared" si="411"/>
        <v>44005</v>
      </c>
      <c r="AS1308" t="s">
        <v>1726</v>
      </c>
      <c r="AT1308" s="110">
        <f t="shared" si="412"/>
        <v>4442400</v>
      </c>
      <c r="AW1308">
        <v>28.9</v>
      </c>
      <c r="AX1308">
        <v>8.0299999999999994</v>
      </c>
      <c r="AY1308">
        <v>20.87</v>
      </c>
      <c r="BA1308" s="7">
        <f t="shared" si="395"/>
        <v>0</v>
      </c>
      <c r="BB1308" s="7">
        <f t="shared" si="396"/>
        <v>0</v>
      </c>
      <c r="BC1308" s="7">
        <f t="shared" si="397"/>
        <v>1</v>
      </c>
      <c r="BD1308" s="7">
        <f t="shared" si="398"/>
        <v>0</v>
      </c>
      <c r="BE1308" s="7" t="e">
        <f t="shared" si="399"/>
        <v>#N/A</v>
      </c>
      <c r="BF1308" s="118"/>
      <c r="BI1308" s="118"/>
      <c r="BJ1308" s="118"/>
      <c r="BK1308" s="168"/>
      <c r="CF1308" s="213">
        <v>0</v>
      </c>
    </row>
    <row r="1309" spans="1:84" hidden="1" outlineLevel="1">
      <c r="A1309" t="s">
        <v>774</v>
      </c>
      <c r="B1309" s="9" t="s">
        <v>2196</v>
      </c>
      <c r="C1309" s="1">
        <f t="shared" si="401"/>
        <v>1698</v>
      </c>
      <c r="D1309" s="7">
        <f t="shared" si="402"/>
        <v>2</v>
      </c>
      <c r="E1309" s="7" t="e">
        <f t="shared" si="403"/>
        <v>#N/A</v>
      </c>
      <c r="F1309" s="7">
        <f t="shared" si="404"/>
        <v>1</v>
      </c>
      <c r="G1309" s="7">
        <f t="shared" si="392"/>
        <v>0</v>
      </c>
      <c r="H1309" s="49">
        <f t="shared" si="405"/>
        <v>282</v>
      </c>
      <c r="I1309" s="178">
        <f t="shared" si="406"/>
        <v>0.16607773851590105</v>
      </c>
      <c r="J1309" s="8"/>
      <c r="K1309" s="2">
        <f t="shared" si="407"/>
        <v>0.40812720848056538</v>
      </c>
      <c r="L1309" s="2">
        <f t="shared" si="408"/>
        <v>0</v>
      </c>
      <c r="M1309" s="2">
        <f t="shared" si="409"/>
        <v>0.5742049469964664</v>
      </c>
      <c r="N1309" s="2">
        <f t="shared" si="414"/>
        <v>0</v>
      </c>
      <c r="O1309" s="2">
        <f t="shared" si="410"/>
        <v>1.7667844522968212E-2</v>
      </c>
      <c r="P1309" s="1">
        <v>693</v>
      </c>
      <c r="Q1309" s="1"/>
      <c r="R1309" s="1">
        <v>975</v>
      </c>
      <c r="S1309" s="1"/>
      <c r="T1309" s="1"/>
      <c r="U1309" s="1"/>
      <c r="V1309" s="1"/>
      <c r="W1309" s="1"/>
      <c r="X1309" s="1">
        <v>23</v>
      </c>
      <c r="Y1309" s="1">
        <v>3</v>
      </c>
      <c r="Z1309" s="1">
        <f t="shared" si="413"/>
        <v>1</v>
      </c>
      <c r="AA1309" s="1"/>
      <c r="AB1309" s="1"/>
      <c r="AC1309" s="1">
        <v>3</v>
      </c>
      <c r="AD1309" s="1"/>
      <c r="AI1309" t="str">
        <f t="shared" si="391"/>
        <v>Middletown</v>
      </c>
      <c r="AJ1309" t="s">
        <v>587</v>
      </c>
      <c r="AK1309" s="177">
        <v>1</v>
      </c>
      <c r="AL1309" s="7"/>
      <c r="AN1309" s="98">
        <v>44</v>
      </c>
      <c r="AO1309" s="100">
        <v>5</v>
      </c>
      <c r="AP1309" s="100">
        <v>15</v>
      </c>
      <c r="AQ1309" s="107">
        <v>45460</v>
      </c>
      <c r="AR1309" s="107">
        <f t="shared" si="411"/>
        <v>44005</v>
      </c>
      <c r="AS1309" t="s">
        <v>1726</v>
      </c>
      <c r="AT1309" s="110">
        <f t="shared" si="412"/>
        <v>4445460</v>
      </c>
      <c r="AW1309">
        <v>14.95</v>
      </c>
      <c r="AX1309">
        <v>1.97</v>
      </c>
      <c r="AY1309">
        <v>12.98</v>
      </c>
      <c r="BA1309" s="7">
        <f t="shared" si="395"/>
        <v>0</v>
      </c>
      <c r="BB1309" s="7" t="e">
        <f t="shared" si="396"/>
        <v>#N/A</v>
      </c>
      <c r="BC1309" s="7">
        <f t="shared" si="397"/>
        <v>1</v>
      </c>
      <c r="BD1309" s="7">
        <f t="shared" si="398"/>
        <v>0</v>
      </c>
      <c r="BE1309" s="7" t="e">
        <f t="shared" si="399"/>
        <v>#N/A</v>
      </c>
      <c r="BF1309" s="118"/>
      <c r="BI1309" s="118"/>
      <c r="BJ1309" s="118"/>
      <c r="BK1309" s="168"/>
      <c r="CF1309" s="213">
        <v>1</v>
      </c>
    </row>
    <row r="1310" spans="1:84" hidden="1" outlineLevel="1">
      <c r="A1310" t="s">
        <v>1627</v>
      </c>
      <c r="B1310" s="9" t="s">
        <v>2196</v>
      </c>
      <c r="C1310" s="1">
        <f t="shared" si="401"/>
        <v>2209</v>
      </c>
      <c r="D1310" s="7">
        <f t="shared" si="402"/>
        <v>2</v>
      </c>
      <c r="E1310" s="7" t="e">
        <f t="shared" si="403"/>
        <v>#N/A</v>
      </c>
      <c r="F1310" s="7">
        <f t="shared" si="404"/>
        <v>1</v>
      </c>
      <c r="G1310" s="7">
        <f t="shared" si="392"/>
        <v>0</v>
      </c>
      <c r="H1310" s="49">
        <f t="shared" si="405"/>
        <v>300</v>
      </c>
      <c r="I1310" s="178">
        <f t="shared" si="406"/>
        <v>0.13580805794477138</v>
      </c>
      <c r="J1310" s="8"/>
      <c r="K1310" s="2">
        <f t="shared" si="407"/>
        <v>0.41693073789044816</v>
      </c>
      <c r="L1310" s="2">
        <f t="shared" si="408"/>
        <v>0</v>
      </c>
      <c r="M1310" s="2">
        <f t="shared" si="409"/>
        <v>0.55273879583521957</v>
      </c>
      <c r="N1310" s="2">
        <f t="shared" si="414"/>
        <v>0</v>
      </c>
      <c r="O1310" s="2">
        <f t="shared" si="410"/>
        <v>3.0330466274332335E-2</v>
      </c>
      <c r="P1310" s="1">
        <v>921</v>
      </c>
      <c r="Q1310" s="1"/>
      <c r="R1310" s="1">
        <v>1221</v>
      </c>
      <c r="S1310" s="1"/>
      <c r="T1310" s="1"/>
      <c r="U1310" s="1"/>
      <c r="V1310" s="1"/>
      <c r="W1310" s="1"/>
      <c r="X1310" s="1">
        <v>26</v>
      </c>
      <c r="Y1310" s="1">
        <v>34</v>
      </c>
      <c r="Z1310" s="1">
        <f t="shared" si="413"/>
        <v>2</v>
      </c>
      <c r="AA1310" s="1"/>
      <c r="AB1310" s="1"/>
      <c r="AC1310" s="1">
        <v>5</v>
      </c>
      <c r="AD1310" s="1"/>
      <c r="AI1310" t="str">
        <f t="shared" si="391"/>
        <v>Narragansett</v>
      </c>
      <c r="AJ1310" t="s">
        <v>643</v>
      </c>
      <c r="AK1310" s="177">
        <v>2</v>
      </c>
      <c r="AL1310" s="7"/>
      <c r="AN1310" s="98">
        <v>44</v>
      </c>
      <c r="AO1310" s="100">
        <v>9</v>
      </c>
      <c r="AP1310" s="100">
        <v>20</v>
      </c>
      <c r="AQ1310" s="107">
        <v>48340</v>
      </c>
      <c r="AR1310" s="107">
        <f t="shared" si="411"/>
        <v>44009</v>
      </c>
      <c r="AS1310" t="s">
        <v>1726</v>
      </c>
      <c r="AT1310" s="110">
        <f t="shared" si="412"/>
        <v>4448340</v>
      </c>
      <c r="AW1310">
        <v>37.770000000000003</v>
      </c>
      <c r="AX1310">
        <v>23.63</v>
      </c>
      <c r="AY1310">
        <v>14.15</v>
      </c>
      <c r="BA1310" s="7">
        <f t="shared" si="395"/>
        <v>0</v>
      </c>
      <c r="BB1310" s="7" t="e">
        <f t="shared" si="396"/>
        <v>#N/A</v>
      </c>
      <c r="BC1310" s="7">
        <f t="shared" si="397"/>
        <v>1</v>
      </c>
      <c r="BD1310" s="7">
        <f t="shared" si="398"/>
        <v>0</v>
      </c>
      <c r="BE1310" s="7" t="e">
        <f t="shared" si="399"/>
        <v>#N/A</v>
      </c>
      <c r="BF1310" s="118"/>
      <c r="BI1310" s="118"/>
      <c r="BJ1310" s="118"/>
      <c r="BK1310" s="168"/>
      <c r="CF1310" s="213">
        <v>2</v>
      </c>
    </row>
    <row r="1311" spans="1:84" hidden="1" outlineLevel="1">
      <c r="A1311" t="s">
        <v>1336</v>
      </c>
      <c r="B1311" s="9" t="s">
        <v>2196</v>
      </c>
      <c r="C1311" s="1">
        <f t="shared" si="401"/>
        <v>308</v>
      </c>
      <c r="D1311" s="7">
        <f t="shared" si="402"/>
        <v>2</v>
      </c>
      <c r="E1311" s="7">
        <f t="shared" si="403"/>
        <v>5</v>
      </c>
      <c r="F1311" s="7">
        <f t="shared" si="404"/>
        <v>1</v>
      </c>
      <c r="G1311" s="7">
        <f t="shared" si="392"/>
        <v>0</v>
      </c>
      <c r="H1311" s="49">
        <f t="shared" si="405"/>
        <v>89</v>
      </c>
      <c r="I1311" s="178">
        <f t="shared" si="406"/>
        <v>0.28896103896103897</v>
      </c>
      <c r="J1311" s="8"/>
      <c r="K1311" s="2">
        <f t="shared" si="407"/>
        <v>0.34740259740259738</v>
      </c>
      <c r="L1311" s="2">
        <f t="shared" si="408"/>
        <v>0</v>
      </c>
      <c r="M1311" s="2">
        <f t="shared" si="409"/>
        <v>0.63636363636363635</v>
      </c>
      <c r="N1311" s="2">
        <f t="shared" si="414"/>
        <v>0</v>
      </c>
      <c r="O1311" s="2">
        <f t="shared" si="410"/>
        <v>1.6233766233766267E-2</v>
      </c>
      <c r="P1311" s="1">
        <v>107</v>
      </c>
      <c r="Q1311" s="1"/>
      <c r="R1311" s="1">
        <v>196</v>
      </c>
      <c r="S1311" s="1"/>
      <c r="T1311" s="1"/>
      <c r="U1311" s="1"/>
      <c r="V1311" s="1"/>
      <c r="W1311" s="1"/>
      <c r="X1311" s="1">
        <v>4</v>
      </c>
      <c r="Y1311" s="1">
        <v>0</v>
      </c>
      <c r="Z1311" s="1">
        <f t="shared" si="413"/>
        <v>1</v>
      </c>
      <c r="AA1311" s="1"/>
      <c r="AB1311" s="1"/>
      <c r="AC1311" s="1">
        <v>0</v>
      </c>
      <c r="AD1311" s="1"/>
      <c r="AI1311" t="str">
        <f t="shared" si="391"/>
        <v>New Shoreham</v>
      </c>
      <c r="AJ1311" t="s">
        <v>643</v>
      </c>
      <c r="AK1311" s="177">
        <v>2</v>
      </c>
      <c r="AL1311" s="7"/>
      <c r="AN1311" s="98">
        <v>44</v>
      </c>
      <c r="AO1311" s="100">
        <v>9</v>
      </c>
      <c r="AP1311" s="100">
        <v>22</v>
      </c>
      <c r="AQ1311" s="107">
        <v>50500</v>
      </c>
      <c r="AR1311" s="107">
        <f t="shared" si="411"/>
        <v>44009</v>
      </c>
      <c r="AS1311" t="s">
        <v>1726</v>
      </c>
      <c r="AT1311" s="110">
        <f t="shared" si="412"/>
        <v>4450500</v>
      </c>
      <c r="AW1311">
        <v>109.5</v>
      </c>
      <c r="AX1311">
        <v>99.77</v>
      </c>
      <c r="AY1311">
        <v>9.73</v>
      </c>
      <c r="BA1311" s="7">
        <f t="shared" si="395"/>
        <v>0</v>
      </c>
      <c r="BB1311" s="7">
        <f t="shared" si="396"/>
        <v>0</v>
      </c>
      <c r="BC1311" s="7">
        <f t="shared" si="397"/>
        <v>1</v>
      </c>
      <c r="BD1311" s="7">
        <f t="shared" si="398"/>
        <v>0</v>
      </c>
      <c r="BE1311" s="7" t="e">
        <f t="shared" si="399"/>
        <v>#N/A</v>
      </c>
      <c r="BF1311" s="118"/>
      <c r="BI1311" s="118"/>
      <c r="BJ1311" s="118"/>
      <c r="BK1311" s="168"/>
      <c r="CF1311" s="213">
        <v>1</v>
      </c>
    </row>
    <row r="1312" spans="1:84" hidden="1" outlineLevel="1">
      <c r="A1312" t="s">
        <v>587</v>
      </c>
      <c r="B1312" s="9" t="s">
        <v>2196</v>
      </c>
      <c r="C1312" s="1">
        <f t="shared" si="401"/>
        <v>2763</v>
      </c>
      <c r="D1312" s="7">
        <f t="shared" si="402"/>
        <v>2</v>
      </c>
      <c r="E1312" s="7" t="e">
        <f t="shared" si="403"/>
        <v>#N/A</v>
      </c>
      <c r="F1312" s="7">
        <f t="shared" si="404"/>
        <v>1</v>
      </c>
      <c r="G1312" s="7">
        <f t="shared" si="392"/>
        <v>0</v>
      </c>
      <c r="H1312" s="49">
        <f t="shared" si="405"/>
        <v>383</v>
      </c>
      <c r="I1312" s="178">
        <f t="shared" si="406"/>
        <v>0.13861744480636989</v>
      </c>
      <c r="J1312" s="8"/>
      <c r="K1312" s="2">
        <f t="shared" si="407"/>
        <v>0.42309084328628305</v>
      </c>
      <c r="L1312" s="2">
        <f t="shared" si="408"/>
        <v>0</v>
      </c>
      <c r="M1312" s="2">
        <f t="shared" si="409"/>
        <v>0.56170828809265294</v>
      </c>
      <c r="N1312" s="2">
        <f t="shared" si="414"/>
        <v>0</v>
      </c>
      <c r="O1312" s="2">
        <f t="shared" si="410"/>
        <v>1.5200868621064068E-2</v>
      </c>
      <c r="P1312" s="1">
        <v>1169</v>
      </c>
      <c r="Q1312" s="1"/>
      <c r="R1312" s="1">
        <v>1552</v>
      </c>
      <c r="S1312" s="1"/>
      <c r="T1312" s="1"/>
      <c r="U1312" s="1"/>
      <c r="V1312" s="1"/>
      <c r="W1312" s="1"/>
      <c r="X1312" s="1">
        <v>31</v>
      </c>
      <c r="Y1312" s="1">
        <v>6</v>
      </c>
      <c r="Z1312" s="1">
        <f t="shared" si="413"/>
        <v>1</v>
      </c>
      <c r="AA1312" s="1"/>
      <c r="AB1312" s="1"/>
      <c r="AC1312" s="1">
        <v>4</v>
      </c>
      <c r="AD1312" s="1"/>
      <c r="AI1312" t="str">
        <f t="shared" si="391"/>
        <v>Newport</v>
      </c>
      <c r="AJ1312" t="s">
        <v>587</v>
      </c>
      <c r="AK1312" s="177">
        <v>1</v>
      </c>
      <c r="AL1312" s="7"/>
      <c r="AN1312" s="98">
        <v>44</v>
      </c>
      <c r="AO1312" s="100">
        <v>5</v>
      </c>
      <c r="AP1312" s="100">
        <v>20</v>
      </c>
      <c r="AQ1312" s="107">
        <v>49960</v>
      </c>
      <c r="AR1312" s="107">
        <f t="shared" si="411"/>
        <v>44005</v>
      </c>
      <c r="AS1312" t="s">
        <v>1037</v>
      </c>
      <c r="AT1312" s="110">
        <f t="shared" si="412"/>
        <v>4449960</v>
      </c>
      <c r="AW1312">
        <v>11.47</v>
      </c>
      <c r="AX1312">
        <v>3.54</v>
      </c>
      <c r="AY1312">
        <v>7.94</v>
      </c>
      <c r="BA1312" s="7">
        <f t="shared" si="395"/>
        <v>0</v>
      </c>
      <c r="BB1312" s="7" t="e">
        <f t="shared" si="396"/>
        <v>#N/A</v>
      </c>
      <c r="BC1312" s="7">
        <f t="shared" si="397"/>
        <v>1</v>
      </c>
      <c r="BD1312" s="7">
        <f t="shared" si="398"/>
        <v>0</v>
      </c>
      <c r="BE1312" s="7" t="e">
        <f t="shared" si="399"/>
        <v>#N/A</v>
      </c>
      <c r="BF1312" s="118"/>
      <c r="BI1312" s="118"/>
      <c r="BJ1312" s="118"/>
      <c r="BK1312" s="168"/>
      <c r="CF1312" s="213">
        <v>1</v>
      </c>
    </row>
    <row r="1313" spans="1:84" hidden="1" outlineLevel="1">
      <c r="A1313" t="s">
        <v>574</v>
      </c>
      <c r="B1313" s="9" t="s">
        <v>2196</v>
      </c>
      <c r="C1313" s="1">
        <f t="shared" si="401"/>
        <v>3696</v>
      </c>
      <c r="D1313" s="7">
        <f t="shared" si="402"/>
        <v>2</v>
      </c>
      <c r="E1313" s="7" t="e">
        <f t="shared" si="403"/>
        <v>#N/A</v>
      </c>
      <c r="F1313" s="7">
        <f t="shared" si="404"/>
        <v>1</v>
      </c>
      <c r="G1313" s="7">
        <f t="shared" si="392"/>
        <v>0</v>
      </c>
      <c r="H1313" s="49">
        <f t="shared" si="405"/>
        <v>731</v>
      </c>
      <c r="I1313" s="178">
        <f t="shared" si="406"/>
        <v>0.19778138528138528</v>
      </c>
      <c r="J1313" s="8"/>
      <c r="K1313" s="2">
        <f t="shared" si="407"/>
        <v>0.39339826839826841</v>
      </c>
      <c r="L1313" s="2">
        <f t="shared" si="408"/>
        <v>0</v>
      </c>
      <c r="M1313" s="2">
        <f t="shared" si="409"/>
        <v>0.59117965367965364</v>
      </c>
      <c r="N1313" s="2">
        <f t="shared" si="414"/>
        <v>0</v>
      </c>
      <c r="O1313" s="2">
        <f t="shared" si="410"/>
        <v>1.5422077922077948E-2</v>
      </c>
      <c r="P1313" s="1">
        <v>1454</v>
      </c>
      <c r="Q1313" s="1"/>
      <c r="R1313" s="1">
        <v>2185</v>
      </c>
      <c r="S1313" s="1"/>
      <c r="T1313" s="1"/>
      <c r="U1313" s="1"/>
      <c r="V1313" s="1"/>
      <c r="W1313" s="1"/>
      <c r="X1313" s="1">
        <v>33</v>
      </c>
      <c r="Y1313" s="1">
        <v>11</v>
      </c>
      <c r="Z1313" s="1">
        <f t="shared" si="413"/>
        <v>8</v>
      </c>
      <c r="AA1313" s="1"/>
      <c r="AB1313" s="1"/>
      <c r="AC1313" s="1">
        <v>5</v>
      </c>
      <c r="AD1313" s="1"/>
      <c r="AI1313" t="str">
        <f t="shared" si="391"/>
        <v>North Kingstown</v>
      </c>
      <c r="AJ1313" t="s">
        <v>643</v>
      </c>
      <c r="AK1313" s="177">
        <v>2</v>
      </c>
      <c r="AL1313" s="7"/>
      <c r="AN1313" s="98">
        <v>44</v>
      </c>
      <c r="AO1313" s="100">
        <v>9</v>
      </c>
      <c r="AP1313" s="100">
        <v>25</v>
      </c>
      <c r="AQ1313" s="107">
        <v>51580</v>
      </c>
      <c r="AR1313" s="107">
        <f t="shared" si="411"/>
        <v>44009</v>
      </c>
      <c r="AS1313" t="s">
        <v>1726</v>
      </c>
      <c r="AT1313" s="110">
        <f t="shared" si="412"/>
        <v>4451580</v>
      </c>
      <c r="AW1313">
        <v>58.34</v>
      </c>
      <c r="AX1313">
        <v>14.75</v>
      </c>
      <c r="AY1313">
        <v>43.59</v>
      </c>
      <c r="BA1313" s="7">
        <f t="shared" si="395"/>
        <v>0</v>
      </c>
      <c r="BB1313" s="7" t="e">
        <f t="shared" si="396"/>
        <v>#N/A</v>
      </c>
      <c r="BC1313" s="7">
        <f t="shared" si="397"/>
        <v>1</v>
      </c>
      <c r="BD1313" s="7">
        <f t="shared" si="398"/>
        <v>0</v>
      </c>
      <c r="BE1313" s="7" t="e">
        <f t="shared" si="399"/>
        <v>#N/A</v>
      </c>
      <c r="BF1313" s="118"/>
      <c r="BI1313" s="118"/>
      <c r="BJ1313" s="118"/>
      <c r="BK1313" s="168"/>
      <c r="CF1313" s="213">
        <v>8</v>
      </c>
    </row>
    <row r="1314" spans="1:84" hidden="1" outlineLevel="1">
      <c r="A1314" t="s">
        <v>136</v>
      </c>
      <c r="B1314" s="9" t="s">
        <v>2196</v>
      </c>
      <c r="C1314" s="1">
        <f t="shared" si="401"/>
        <v>3902</v>
      </c>
      <c r="D1314" s="7">
        <f t="shared" si="402"/>
        <v>2</v>
      </c>
      <c r="E1314" s="7" t="e">
        <f t="shared" si="403"/>
        <v>#N/A</v>
      </c>
      <c r="F1314" s="7">
        <f t="shared" si="404"/>
        <v>1</v>
      </c>
      <c r="G1314" s="7">
        <f t="shared" si="392"/>
        <v>0</v>
      </c>
      <c r="H1314" s="49">
        <f t="shared" si="405"/>
        <v>355</v>
      </c>
      <c r="I1314" s="178">
        <f t="shared" si="406"/>
        <v>9.0978985135827778E-2</v>
      </c>
      <c r="J1314" s="8"/>
      <c r="K1314" s="2">
        <f t="shared" si="407"/>
        <v>0.4361865709892363</v>
      </c>
      <c r="L1314" s="2">
        <f t="shared" si="408"/>
        <v>0</v>
      </c>
      <c r="M1314" s="2">
        <f t="shared" si="409"/>
        <v>0.52716555612506411</v>
      </c>
      <c r="N1314" s="2">
        <f t="shared" si="414"/>
        <v>0</v>
      </c>
      <c r="O1314" s="2">
        <f t="shared" si="410"/>
        <v>3.6647872885699595E-2</v>
      </c>
      <c r="P1314" s="1">
        <v>1702</v>
      </c>
      <c r="Q1314" s="1"/>
      <c r="R1314" s="1">
        <v>2057</v>
      </c>
      <c r="S1314" s="1"/>
      <c r="T1314" s="1"/>
      <c r="U1314" s="1"/>
      <c r="V1314" s="1"/>
      <c r="W1314" s="1"/>
      <c r="X1314" s="1">
        <v>87</v>
      </c>
      <c r="Y1314" s="1">
        <v>38</v>
      </c>
      <c r="Z1314" s="1">
        <f t="shared" si="413"/>
        <v>10</v>
      </c>
      <c r="AA1314" s="1"/>
      <c r="AB1314" s="1"/>
      <c r="AC1314" s="1">
        <v>8</v>
      </c>
      <c r="AD1314" s="1"/>
      <c r="AI1314" t="str">
        <f t="shared" si="391"/>
        <v>North Providence</v>
      </c>
      <c r="AJ1314" t="s">
        <v>937</v>
      </c>
      <c r="AK1314" s="177">
        <v>1</v>
      </c>
      <c r="AL1314" s="7"/>
      <c r="AN1314" s="98">
        <v>44</v>
      </c>
      <c r="AO1314" s="100">
        <v>7</v>
      </c>
      <c r="AP1314" s="100">
        <v>50</v>
      </c>
      <c r="AQ1314" s="107">
        <v>51760</v>
      </c>
      <c r="AR1314" s="107">
        <f t="shared" si="411"/>
        <v>44007</v>
      </c>
      <c r="AS1314" t="s">
        <v>1726</v>
      </c>
      <c r="AT1314" s="110">
        <f t="shared" si="412"/>
        <v>4451760</v>
      </c>
      <c r="AW1314">
        <v>5.79</v>
      </c>
      <c r="AX1314">
        <v>0.12</v>
      </c>
      <c r="AY1314">
        <v>5.67</v>
      </c>
      <c r="BA1314" s="7">
        <f t="shared" si="395"/>
        <v>0</v>
      </c>
      <c r="BB1314" s="7" t="e">
        <f t="shared" si="396"/>
        <v>#N/A</v>
      </c>
      <c r="BC1314" s="7">
        <f t="shared" si="397"/>
        <v>1</v>
      </c>
      <c r="BD1314" s="7">
        <f t="shared" si="398"/>
        <v>0</v>
      </c>
      <c r="BE1314" s="7" t="e">
        <f t="shared" si="399"/>
        <v>#N/A</v>
      </c>
      <c r="BF1314" s="118"/>
      <c r="BI1314" s="118"/>
      <c r="BJ1314" s="118"/>
      <c r="BK1314" s="168"/>
      <c r="CF1314" s="213">
        <v>10</v>
      </c>
    </row>
    <row r="1315" spans="1:84" hidden="1" outlineLevel="1">
      <c r="A1315" t="s">
        <v>2155</v>
      </c>
      <c r="B1315" s="9" t="s">
        <v>2196</v>
      </c>
      <c r="C1315" s="1">
        <f t="shared" si="401"/>
        <v>1316</v>
      </c>
      <c r="D1315" s="7">
        <f t="shared" si="402"/>
        <v>2</v>
      </c>
      <c r="E1315" s="7" t="e">
        <f t="shared" si="403"/>
        <v>#N/A</v>
      </c>
      <c r="F1315" s="7">
        <f t="shared" si="404"/>
        <v>1</v>
      </c>
      <c r="G1315" s="7">
        <f t="shared" si="392"/>
        <v>0</v>
      </c>
      <c r="H1315" s="49">
        <f t="shared" si="405"/>
        <v>236</v>
      </c>
      <c r="I1315" s="178">
        <f t="shared" si="406"/>
        <v>0.17933130699088146</v>
      </c>
      <c r="J1315" s="8"/>
      <c r="K1315" s="2">
        <f t="shared" si="407"/>
        <v>0.39361702127659576</v>
      </c>
      <c r="L1315" s="2">
        <f t="shared" si="408"/>
        <v>0</v>
      </c>
      <c r="M1315" s="2">
        <f t="shared" si="409"/>
        <v>0.57294832826747721</v>
      </c>
      <c r="N1315" s="2">
        <f t="shared" si="414"/>
        <v>0</v>
      </c>
      <c r="O1315" s="2">
        <f t="shared" si="410"/>
        <v>3.3434650455927084E-2</v>
      </c>
      <c r="P1315" s="1">
        <v>518</v>
      </c>
      <c r="Q1315" s="1"/>
      <c r="R1315" s="1">
        <v>754</v>
      </c>
      <c r="S1315" s="1"/>
      <c r="T1315" s="1"/>
      <c r="U1315" s="1"/>
      <c r="V1315" s="1"/>
      <c r="W1315" s="1"/>
      <c r="X1315" s="1">
        <v>32</v>
      </c>
      <c r="Y1315" s="1">
        <v>9</v>
      </c>
      <c r="Z1315" s="1">
        <f t="shared" si="413"/>
        <v>2</v>
      </c>
      <c r="AA1315" s="1"/>
      <c r="AB1315" s="1"/>
      <c r="AC1315" s="1">
        <v>1</v>
      </c>
      <c r="AD1315" s="1"/>
      <c r="AI1315" t="str">
        <f t="shared" si="391"/>
        <v>North Smithfield</v>
      </c>
      <c r="AJ1315" t="s">
        <v>937</v>
      </c>
      <c r="AK1315" s="177">
        <v>1</v>
      </c>
      <c r="AL1315" s="7"/>
      <c r="AN1315" s="98">
        <v>44</v>
      </c>
      <c r="AO1315" s="100">
        <v>7</v>
      </c>
      <c r="AP1315" s="100">
        <v>55</v>
      </c>
      <c r="AQ1315" s="107">
        <v>52480</v>
      </c>
      <c r="AR1315" s="107">
        <f t="shared" si="411"/>
        <v>44007</v>
      </c>
      <c r="AS1315" t="s">
        <v>1726</v>
      </c>
      <c r="AT1315" s="110">
        <f t="shared" si="412"/>
        <v>4452480</v>
      </c>
      <c r="AW1315">
        <v>24.74</v>
      </c>
      <c r="AX1315">
        <v>0.7</v>
      </c>
      <c r="AY1315">
        <v>24.04</v>
      </c>
      <c r="BA1315" s="7">
        <f t="shared" si="395"/>
        <v>0</v>
      </c>
      <c r="BB1315" s="7" t="e">
        <f t="shared" si="396"/>
        <v>#N/A</v>
      </c>
      <c r="BC1315" s="7">
        <f t="shared" si="397"/>
        <v>1</v>
      </c>
      <c r="BD1315" s="7">
        <f t="shared" si="398"/>
        <v>0</v>
      </c>
      <c r="BE1315" s="7" t="e">
        <f t="shared" si="399"/>
        <v>#N/A</v>
      </c>
      <c r="BF1315" s="118"/>
      <c r="BI1315" s="118"/>
      <c r="BJ1315" s="118"/>
      <c r="BK1315" s="168"/>
      <c r="CF1315" s="213">
        <v>2</v>
      </c>
    </row>
    <row r="1316" spans="1:84" hidden="1" outlineLevel="1">
      <c r="A1316" t="s">
        <v>1181</v>
      </c>
      <c r="B1316" s="9" t="s">
        <v>2196</v>
      </c>
      <c r="C1316" s="1">
        <f t="shared" si="401"/>
        <v>7030</v>
      </c>
      <c r="D1316" s="7">
        <f t="shared" si="402"/>
        <v>1</v>
      </c>
      <c r="E1316" s="7" t="e">
        <f t="shared" si="403"/>
        <v>#N/A</v>
      </c>
      <c r="F1316" s="7">
        <f t="shared" si="404"/>
        <v>2</v>
      </c>
      <c r="G1316" s="7">
        <f t="shared" si="392"/>
        <v>0</v>
      </c>
      <c r="H1316" s="49">
        <f t="shared" si="405"/>
        <v>21</v>
      </c>
      <c r="I1316" s="178">
        <f t="shared" si="406"/>
        <v>2.9871977240398294E-3</v>
      </c>
      <c r="J1316" s="8"/>
      <c r="K1316" s="2">
        <f t="shared" si="407"/>
        <v>0.4879089615931721</v>
      </c>
      <c r="L1316" s="2">
        <f t="shared" si="408"/>
        <v>0</v>
      </c>
      <c r="M1316" s="2">
        <f t="shared" si="409"/>
        <v>0.48492176386913227</v>
      </c>
      <c r="N1316" s="2">
        <f t="shared" si="414"/>
        <v>0</v>
      </c>
      <c r="O1316" s="2">
        <f t="shared" si="410"/>
        <v>2.7169274537695631E-2</v>
      </c>
      <c r="P1316" s="1">
        <v>3430</v>
      </c>
      <c r="Q1316" s="1"/>
      <c r="R1316" s="1">
        <v>3409</v>
      </c>
      <c r="S1316" s="1"/>
      <c r="T1316" s="1"/>
      <c r="U1316" s="1"/>
      <c r="V1316" s="1"/>
      <c r="W1316" s="1"/>
      <c r="X1316" s="1">
        <v>83</v>
      </c>
      <c r="Y1316" s="1">
        <v>75</v>
      </c>
      <c r="Z1316" s="1">
        <f t="shared" si="413"/>
        <v>26</v>
      </c>
      <c r="AA1316" s="1"/>
      <c r="AB1316" s="1"/>
      <c r="AC1316" s="1">
        <v>7</v>
      </c>
      <c r="AD1316" s="1"/>
      <c r="AI1316" t="str">
        <f t="shared" si="391"/>
        <v>Pawtucket</v>
      </c>
      <c r="AJ1316" t="s">
        <v>937</v>
      </c>
      <c r="AK1316" s="177">
        <v>1</v>
      </c>
      <c r="AL1316" s="7"/>
      <c r="AN1316" s="98">
        <v>44</v>
      </c>
      <c r="AO1316" s="100">
        <v>7</v>
      </c>
      <c r="AP1316" s="100">
        <v>60</v>
      </c>
      <c r="AQ1316" s="107">
        <v>54640</v>
      </c>
      <c r="AR1316" s="107">
        <f t="shared" si="411"/>
        <v>44007</v>
      </c>
      <c r="AS1316" t="s">
        <v>1037</v>
      </c>
      <c r="AT1316" s="110">
        <f t="shared" si="412"/>
        <v>4454640</v>
      </c>
      <c r="AW1316">
        <v>9</v>
      </c>
      <c r="AX1316">
        <v>0.26</v>
      </c>
      <c r="AY1316">
        <v>8.74</v>
      </c>
      <c r="BA1316" s="7">
        <f t="shared" si="395"/>
        <v>1</v>
      </c>
      <c r="BB1316" s="7" t="e">
        <f t="shared" si="396"/>
        <v>#N/A</v>
      </c>
      <c r="BC1316" s="7">
        <f t="shared" si="397"/>
        <v>0</v>
      </c>
      <c r="BD1316" s="7">
        <f t="shared" si="398"/>
        <v>0</v>
      </c>
      <c r="BE1316" s="7" t="e">
        <f t="shared" si="399"/>
        <v>#N/A</v>
      </c>
      <c r="BF1316" s="118"/>
      <c r="BI1316" s="118"/>
      <c r="BJ1316" s="118"/>
      <c r="BK1316" s="168"/>
      <c r="CF1316" s="213">
        <v>26</v>
      </c>
    </row>
    <row r="1317" spans="1:84" hidden="1" outlineLevel="1">
      <c r="A1317" t="s">
        <v>3075</v>
      </c>
      <c r="B1317" s="9" t="s">
        <v>2196</v>
      </c>
      <c r="C1317" s="1">
        <f t="shared" si="401"/>
        <v>2218</v>
      </c>
      <c r="D1317" s="7">
        <f t="shared" si="402"/>
        <v>2</v>
      </c>
      <c r="E1317" s="7" t="e">
        <f t="shared" si="403"/>
        <v>#N/A</v>
      </c>
      <c r="F1317" s="7">
        <f t="shared" si="404"/>
        <v>1</v>
      </c>
      <c r="G1317" s="7">
        <f t="shared" si="392"/>
        <v>0</v>
      </c>
      <c r="H1317" s="49">
        <f t="shared" si="405"/>
        <v>333</v>
      </c>
      <c r="I1317" s="178">
        <f t="shared" si="406"/>
        <v>0.15013525698827773</v>
      </c>
      <c r="J1317" s="8"/>
      <c r="K1317" s="2">
        <f t="shared" si="407"/>
        <v>0.41794409377817854</v>
      </c>
      <c r="L1317" s="2">
        <f t="shared" si="408"/>
        <v>0</v>
      </c>
      <c r="M1317" s="2">
        <f t="shared" si="409"/>
        <v>0.56807935076645621</v>
      </c>
      <c r="N1317" s="2">
        <f t="shared" si="414"/>
        <v>0</v>
      </c>
      <c r="O1317" s="2">
        <f t="shared" si="410"/>
        <v>1.3976555455365247E-2</v>
      </c>
      <c r="P1317" s="1">
        <v>927</v>
      </c>
      <c r="Q1317" s="1"/>
      <c r="R1317" s="1">
        <v>1260</v>
      </c>
      <c r="S1317" s="1"/>
      <c r="T1317" s="1"/>
      <c r="U1317" s="1"/>
      <c r="V1317" s="1"/>
      <c r="W1317" s="1"/>
      <c r="X1317" s="1">
        <v>15</v>
      </c>
      <c r="Y1317" s="1">
        <v>13</v>
      </c>
      <c r="Z1317" s="1">
        <f t="shared" si="413"/>
        <v>1</v>
      </c>
      <c r="AA1317" s="1"/>
      <c r="AB1317" s="1"/>
      <c r="AC1317" s="1">
        <v>2</v>
      </c>
      <c r="AD1317" s="1"/>
      <c r="AI1317" t="str">
        <f t="shared" si="391"/>
        <v>Portsmouth</v>
      </c>
      <c r="AJ1317" t="s">
        <v>587</v>
      </c>
      <c r="AK1317" s="177">
        <v>1</v>
      </c>
      <c r="AL1317" s="7"/>
      <c r="AN1317" s="98">
        <v>44</v>
      </c>
      <c r="AO1317" s="100">
        <v>5</v>
      </c>
      <c r="AP1317" s="100">
        <v>30</v>
      </c>
      <c r="AQ1317" s="107">
        <v>57880</v>
      </c>
      <c r="AR1317" s="107">
        <f t="shared" si="411"/>
        <v>44005</v>
      </c>
      <c r="AS1317" t="s">
        <v>1726</v>
      </c>
      <c r="AT1317" s="110">
        <f t="shared" si="412"/>
        <v>4457880</v>
      </c>
      <c r="AW1317">
        <v>59.3</v>
      </c>
      <c r="AX1317">
        <v>36.090000000000003</v>
      </c>
      <c r="AY1317">
        <v>23.21</v>
      </c>
      <c r="BA1317" s="7">
        <f t="shared" si="395"/>
        <v>0</v>
      </c>
      <c r="BB1317" s="7" t="e">
        <f t="shared" si="396"/>
        <v>#N/A</v>
      </c>
      <c r="BC1317" s="7">
        <f t="shared" si="397"/>
        <v>1</v>
      </c>
      <c r="BD1317" s="7">
        <f t="shared" si="398"/>
        <v>0</v>
      </c>
      <c r="BE1317" s="7" t="e">
        <f t="shared" si="399"/>
        <v>#N/A</v>
      </c>
      <c r="BF1317" s="118"/>
      <c r="BI1317" s="118"/>
      <c r="BJ1317" s="118"/>
      <c r="BK1317" s="168"/>
      <c r="CF1317" s="213">
        <v>1</v>
      </c>
    </row>
    <row r="1318" spans="1:84" hidden="1" outlineLevel="1">
      <c r="A1318" t="s">
        <v>937</v>
      </c>
      <c r="B1318" s="9" t="s">
        <v>2196</v>
      </c>
      <c r="C1318" s="1">
        <f t="shared" si="401"/>
        <v>19582</v>
      </c>
      <c r="D1318" s="7">
        <f t="shared" si="402"/>
        <v>2</v>
      </c>
      <c r="E1318" s="7" t="e">
        <f t="shared" si="403"/>
        <v>#N/A</v>
      </c>
      <c r="F1318" s="7">
        <f t="shared" si="404"/>
        <v>1</v>
      </c>
      <c r="G1318" s="7">
        <f t="shared" si="392"/>
        <v>0</v>
      </c>
      <c r="H1318" s="49">
        <f t="shared" si="405"/>
        <v>734</v>
      </c>
      <c r="I1318" s="178">
        <f t="shared" si="406"/>
        <v>3.748340312531917E-2</v>
      </c>
      <c r="J1318" s="8"/>
      <c r="K1318" s="2">
        <f t="shared" si="407"/>
        <v>0.47518128893882139</v>
      </c>
      <c r="L1318" s="2">
        <f t="shared" si="408"/>
        <v>0</v>
      </c>
      <c r="M1318" s="2">
        <f t="shared" si="409"/>
        <v>0.51266469206414056</v>
      </c>
      <c r="N1318" s="2">
        <f t="shared" si="414"/>
        <v>0</v>
      </c>
      <c r="O1318" s="2">
        <f t="shared" si="410"/>
        <v>1.2154018997038052E-2</v>
      </c>
      <c r="P1318" s="1">
        <v>9305</v>
      </c>
      <c r="Q1318" s="1"/>
      <c r="R1318" s="1">
        <v>10039</v>
      </c>
      <c r="S1318" s="1"/>
      <c r="T1318" s="1"/>
      <c r="U1318" s="1"/>
      <c r="V1318" s="1"/>
      <c r="W1318" s="1"/>
      <c r="X1318" s="1">
        <v>141</v>
      </c>
      <c r="Y1318" s="1">
        <v>65</v>
      </c>
      <c r="Z1318" s="1">
        <f t="shared" si="413"/>
        <v>20</v>
      </c>
      <c r="AA1318" s="1"/>
      <c r="AB1318" s="1"/>
      <c r="AC1318" s="1">
        <v>12</v>
      </c>
      <c r="AD1318" s="1"/>
      <c r="AI1318" t="str">
        <f t="shared" si="391"/>
        <v>Providence</v>
      </c>
      <c r="AJ1318" t="s">
        <v>937</v>
      </c>
      <c r="AK1318" s="59"/>
      <c r="AL1318" s="7"/>
      <c r="AN1318" s="98">
        <v>44</v>
      </c>
      <c r="AO1318" s="100">
        <v>7</v>
      </c>
      <c r="AP1318" s="100">
        <v>65</v>
      </c>
      <c r="AQ1318" s="107">
        <v>59000</v>
      </c>
      <c r="AR1318" s="107">
        <f t="shared" si="411"/>
        <v>44007</v>
      </c>
      <c r="AS1318" t="s">
        <v>1037</v>
      </c>
      <c r="AT1318" s="110">
        <f t="shared" si="412"/>
        <v>4459000</v>
      </c>
      <c r="AW1318">
        <v>20.53</v>
      </c>
      <c r="AX1318">
        <v>2.06</v>
      </c>
      <c r="AY1318">
        <v>18.47</v>
      </c>
      <c r="BA1318" s="7">
        <f t="shared" si="395"/>
        <v>0</v>
      </c>
      <c r="BB1318" s="7" t="e">
        <f t="shared" si="396"/>
        <v>#N/A</v>
      </c>
      <c r="BC1318" s="7">
        <f t="shared" si="397"/>
        <v>1</v>
      </c>
      <c r="BD1318" s="7">
        <f t="shared" si="398"/>
        <v>0</v>
      </c>
      <c r="BE1318" s="7" t="e">
        <f t="shared" si="399"/>
        <v>#N/A</v>
      </c>
      <c r="BF1318" s="118"/>
      <c r="BI1318" s="118"/>
      <c r="BJ1318" s="118"/>
      <c r="BK1318" s="168"/>
      <c r="CF1318" s="213">
        <v>20</v>
      </c>
    </row>
    <row r="1319" spans="1:84" hidden="1" outlineLevel="1">
      <c r="A1319" t="s">
        <v>2368</v>
      </c>
      <c r="B1319" s="9" t="s">
        <v>2196</v>
      </c>
      <c r="C1319" s="1">
        <f t="shared" si="401"/>
        <v>899</v>
      </c>
      <c r="D1319" s="7">
        <f t="shared" si="402"/>
        <v>2</v>
      </c>
      <c r="E1319" s="7" t="e">
        <f t="shared" si="403"/>
        <v>#N/A</v>
      </c>
      <c r="F1319" s="7">
        <f t="shared" si="404"/>
        <v>1</v>
      </c>
      <c r="G1319" s="7">
        <f t="shared" si="392"/>
        <v>0</v>
      </c>
      <c r="H1319" s="49">
        <f t="shared" si="405"/>
        <v>316</v>
      </c>
      <c r="I1319" s="178">
        <f t="shared" si="406"/>
        <v>0.3515016685205784</v>
      </c>
      <c r="J1319" s="8"/>
      <c r="K1319" s="2">
        <f t="shared" si="407"/>
        <v>0.31479421579532813</v>
      </c>
      <c r="L1319" s="2">
        <f t="shared" si="408"/>
        <v>0</v>
      </c>
      <c r="M1319" s="2">
        <f t="shared" si="409"/>
        <v>0.66629588431590658</v>
      </c>
      <c r="N1319" s="2">
        <f t="shared" si="414"/>
        <v>0</v>
      </c>
      <c r="O1319" s="2">
        <f t="shared" si="410"/>
        <v>1.8909899888765347E-2</v>
      </c>
      <c r="P1319" s="1">
        <v>283</v>
      </c>
      <c r="Q1319" s="1"/>
      <c r="R1319" s="1">
        <v>599</v>
      </c>
      <c r="S1319" s="1"/>
      <c r="T1319" s="1"/>
      <c r="U1319" s="1"/>
      <c r="V1319" s="1"/>
      <c r="W1319" s="1"/>
      <c r="X1319" s="1">
        <v>11</v>
      </c>
      <c r="Y1319" s="1">
        <v>3</v>
      </c>
      <c r="Z1319" s="1">
        <f t="shared" si="413"/>
        <v>2</v>
      </c>
      <c r="AA1319" s="1"/>
      <c r="AB1319" s="1"/>
      <c r="AC1319" s="1">
        <v>1</v>
      </c>
      <c r="AD1319" s="1"/>
      <c r="AI1319" t="str">
        <f t="shared" si="391"/>
        <v>Richmond</v>
      </c>
      <c r="AJ1319" t="s">
        <v>643</v>
      </c>
      <c r="AK1319" s="177">
        <v>2</v>
      </c>
      <c r="AL1319" s="7"/>
      <c r="AN1319" s="98">
        <v>44</v>
      </c>
      <c r="AO1319" s="100">
        <v>9</v>
      </c>
      <c r="AP1319" s="100">
        <v>30</v>
      </c>
      <c r="AQ1319" s="107">
        <v>61160</v>
      </c>
      <c r="AR1319" s="107">
        <f t="shared" si="411"/>
        <v>44009</v>
      </c>
      <c r="AS1319" t="s">
        <v>1726</v>
      </c>
      <c r="AT1319" s="110">
        <f t="shared" si="412"/>
        <v>4461160</v>
      </c>
      <c r="AW1319">
        <v>40.78</v>
      </c>
      <c r="AX1319">
        <v>0.22</v>
      </c>
      <c r="AY1319">
        <v>40.56</v>
      </c>
      <c r="BA1319" s="7">
        <f t="shared" si="395"/>
        <v>0</v>
      </c>
      <c r="BB1319" s="7" t="e">
        <f t="shared" si="396"/>
        <v>#N/A</v>
      </c>
      <c r="BC1319" s="7">
        <f t="shared" si="397"/>
        <v>1</v>
      </c>
      <c r="BD1319" s="7">
        <f t="shared" si="398"/>
        <v>0</v>
      </c>
      <c r="BE1319" s="7" t="e">
        <f t="shared" si="399"/>
        <v>#N/A</v>
      </c>
      <c r="BF1319" s="118"/>
      <c r="BI1319" s="118"/>
      <c r="BJ1319" s="118"/>
      <c r="BK1319" s="168"/>
      <c r="CF1319" s="213">
        <v>2</v>
      </c>
    </row>
    <row r="1320" spans="1:84" hidden="1" outlineLevel="1">
      <c r="A1320" t="s">
        <v>1782</v>
      </c>
      <c r="B1320" s="9" t="s">
        <v>2196</v>
      </c>
      <c r="C1320" s="1">
        <f t="shared" si="401"/>
        <v>965</v>
      </c>
      <c r="D1320" s="7">
        <f t="shared" si="402"/>
        <v>2</v>
      </c>
      <c r="E1320" s="7" t="e">
        <f t="shared" si="403"/>
        <v>#N/A</v>
      </c>
      <c r="F1320" s="7">
        <f t="shared" si="404"/>
        <v>1</v>
      </c>
      <c r="G1320" s="7">
        <f t="shared" si="392"/>
        <v>0</v>
      </c>
      <c r="H1320" s="49">
        <f t="shared" si="405"/>
        <v>336</v>
      </c>
      <c r="I1320" s="178">
        <f t="shared" si="406"/>
        <v>0.34818652849740933</v>
      </c>
      <c r="J1320" s="8"/>
      <c r="K1320" s="2">
        <f t="shared" si="407"/>
        <v>0.31502590673575132</v>
      </c>
      <c r="L1320" s="2">
        <f t="shared" si="408"/>
        <v>0</v>
      </c>
      <c r="M1320" s="2">
        <f t="shared" si="409"/>
        <v>0.66321243523316065</v>
      </c>
      <c r="N1320" s="2">
        <f t="shared" si="414"/>
        <v>0</v>
      </c>
      <c r="O1320" s="2">
        <f t="shared" si="410"/>
        <v>2.1761658031088094E-2</v>
      </c>
      <c r="P1320" s="1">
        <v>304</v>
      </c>
      <c r="Q1320" s="1"/>
      <c r="R1320" s="1">
        <v>640</v>
      </c>
      <c r="S1320" s="1"/>
      <c r="T1320" s="1"/>
      <c r="U1320" s="1"/>
      <c r="V1320" s="1"/>
      <c r="W1320" s="1"/>
      <c r="X1320" s="1">
        <v>13</v>
      </c>
      <c r="Y1320" s="1">
        <v>5</v>
      </c>
      <c r="Z1320" s="1">
        <f t="shared" si="413"/>
        <v>1</v>
      </c>
      <c r="AA1320" s="1"/>
      <c r="AB1320" s="1"/>
      <c r="AC1320" s="1">
        <v>2</v>
      </c>
      <c r="AD1320" s="1"/>
      <c r="AI1320" t="str">
        <f t="shared" si="391"/>
        <v>Scituate</v>
      </c>
      <c r="AJ1320" t="s">
        <v>937</v>
      </c>
      <c r="AK1320" s="177">
        <v>2</v>
      </c>
      <c r="AL1320" s="7"/>
      <c r="AN1320" s="98">
        <v>44</v>
      </c>
      <c r="AO1320" s="100">
        <v>7</v>
      </c>
      <c r="AP1320" s="100">
        <v>70</v>
      </c>
      <c r="AQ1320" s="107">
        <v>64220</v>
      </c>
      <c r="AR1320" s="107">
        <f t="shared" si="411"/>
        <v>44007</v>
      </c>
      <c r="AS1320" t="s">
        <v>1726</v>
      </c>
      <c r="AT1320" s="110">
        <f t="shared" si="412"/>
        <v>4464220</v>
      </c>
      <c r="AW1320">
        <v>54.79</v>
      </c>
      <c r="AX1320">
        <v>6.11</v>
      </c>
      <c r="AY1320">
        <v>48.68</v>
      </c>
      <c r="BA1320" s="7">
        <f t="shared" si="395"/>
        <v>0</v>
      </c>
      <c r="BB1320" s="7" t="e">
        <f t="shared" si="396"/>
        <v>#N/A</v>
      </c>
      <c r="BC1320" s="7">
        <f t="shared" si="397"/>
        <v>1</v>
      </c>
      <c r="BD1320" s="7">
        <f t="shared" si="398"/>
        <v>0</v>
      </c>
      <c r="BE1320" s="7" t="e">
        <f t="shared" si="399"/>
        <v>#N/A</v>
      </c>
      <c r="BF1320" s="118"/>
      <c r="BI1320" s="118"/>
      <c r="BJ1320" s="118"/>
      <c r="BK1320" s="168"/>
      <c r="CF1320" s="213">
        <v>1</v>
      </c>
    </row>
    <row r="1321" spans="1:84" hidden="1" outlineLevel="1">
      <c r="A1321" t="s">
        <v>2956</v>
      </c>
      <c r="B1321" s="9" t="s">
        <v>2196</v>
      </c>
      <c r="C1321" s="1">
        <f t="shared" si="401"/>
        <v>1938</v>
      </c>
      <c r="D1321" s="7">
        <f t="shared" si="402"/>
        <v>2</v>
      </c>
      <c r="E1321" s="7" t="e">
        <f t="shared" si="403"/>
        <v>#N/A</v>
      </c>
      <c r="F1321" s="7">
        <f t="shared" si="404"/>
        <v>1</v>
      </c>
      <c r="G1321" s="7">
        <f t="shared" si="392"/>
        <v>0</v>
      </c>
      <c r="H1321" s="49">
        <f t="shared" si="405"/>
        <v>255</v>
      </c>
      <c r="I1321" s="178">
        <f t="shared" si="406"/>
        <v>0.13157894736842105</v>
      </c>
      <c r="J1321" s="8"/>
      <c r="K1321" s="2">
        <f t="shared" si="407"/>
        <v>0.4200206398348813</v>
      </c>
      <c r="L1321" s="2">
        <f t="shared" si="408"/>
        <v>0</v>
      </c>
      <c r="M1321" s="2">
        <f t="shared" si="409"/>
        <v>0.55159958720330238</v>
      </c>
      <c r="N1321" s="2">
        <f t="shared" si="414"/>
        <v>0</v>
      </c>
      <c r="O1321" s="2">
        <f t="shared" si="410"/>
        <v>2.8379772961816263E-2</v>
      </c>
      <c r="P1321" s="1">
        <v>814</v>
      </c>
      <c r="Q1321" s="1"/>
      <c r="R1321" s="1">
        <v>1069</v>
      </c>
      <c r="S1321" s="1"/>
      <c r="T1321" s="1"/>
      <c r="U1321" s="1"/>
      <c r="V1321" s="1"/>
      <c r="W1321" s="1"/>
      <c r="X1321" s="1">
        <v>35</v>
      </c>
      <c r="Y1321" s="1">
        <v>10</v>
      </c>
      <c r="Z1321" s="1">
        <f t="shared" si="413"/>
        <v>7</v>
      </c>
      <c r="AA1321" s="1"/>
      <c r="AB1321" s="1"/>
      <c r="AC1321" s="1">
        <v>3</v>
      </c>
      <c r="AD1321" s="1"/>
      <c r="AI1321" t="str">
        <f t="shared" si="391"/>
        <v>Smithfield</v>
      </c>
      <c r="AJ1321" t="s">
        <v>937</v>
      </c>
      <c r="AK1321" s="177">
        <v>1</v>
      </c>
      <c r="AL1321" s="7"/>
      <c r="AN1321" s="98">
        <v>44</v>
      </c>
      <c r="AO1321" s="100">
        <v>7</v>
      </c>
      <c r="AP1321" s="100">
        <v>75</v>
      </c>
      <c r="AQ1321" s="107">
        <v>66200</v>
      </c>
      <c r="AR1321" s="107">
        <f t="shared" si="411"/>
        <v>44007</v>
      </c>
      <c r="AS1321" t="s">
        <v>1726</v>
      </c>
      <c r="AT1321" s="110">
        <f t="shared" si="412"/>
        <v>4466200</v>
      </c>
      <c r="AW1321">
        <v>27.77</v>
      </c>
      <c r="AX1321">
        <v>1.18</v>
      </c>
      <c r="AY1321">
        <v>26.59</v>
      </c>
      <c r="BA1321" s="7">
        <f t="shared" si="395"/>
        <v>0</v>
      </c>
      <c r="BB1321" s="7" t="e">
        <f t="shared" si="396"/>
        <v>#N/A</v>
      </c>
      <c r="BC1321" s="7">
        <f t="shared" si="397"/>
        <v>1</v>
      </c>
      <c r="BD1321" s="7">
        <f t="shared" si="398"/>
        <v>0</v>
      </c>
      <c r="BE1321" s="7" t="e">
        <f t="shared" si="399"/>
        <v>#N/A</v>
      </c>
      <c r="BF1321" s="118"/>
      <c r="BI1321" s="118"/>
      <c r="BJ1321" s="118"/>
      <c r="BK1321" s="168"/>
      <c r="CF1321" s="213">
        <v>7</v>
      </c>
    </row>
    <row r="1322" spans="1:84" hidden="1" outlineLevel="1">
      <c r="A1322" t="s">
        <v>575</v>
      </c>
      <c r="B1322" s="9" t="s">
        <v>2196</v>
      </c>
      <c r="C1322" s="1">
        <f t="shared" si="401"/>
        <v>4379</v>
      </c>
      <c r="D1322" s="7">
        <f t="shared" si="402"/>
        <v>2</v>
      </c>
      <c r="E1322" s="7" t="e">
        <f t="shared" si="403"/>
        <v>#N/A</v>
      </c>
      <c r="F1322" s="7">
        <f t="shared" si="404"/>
        <v>1</v>
      </c>
      <c r="G1322" s="7">
        <f t="shared" si="392"/>
        <v>0</v>
      </c>
      <c r="H1322" s="49">
        <f t="shared" si="405"/>
        <v>1068</v>
      </c>
      <c r="I1322" s="178">
        <f t="shared" si="406"/>
        <v>0.24389129938342088</v>
      </c>
      <c r="J1322" s="8"/>
      <c r="K1322" s="2">
        <f t="shared" si="407"/>
        <v>0.37200274035167846</v>
      </c>
      <c r="L1322" s="2">
        <f t="shared" si="408"/>
        <v>0</v>
      </c>
      <c r="M1322" s="2">
        <f t="shared" si="409"/>
        <v>0.61589403973509937</v>
      </c>
      <c r="N1322" s="2">
        <f t="shared" si="414"/>
        <v>0</v>
      </c>
      <c r="O1322" s="2">
        <f t="shared" si="410"/>
        <v>1.2103219913222163E-2</v>
      </c>
      <c r="P1322" s="1">
        <v>1629</v>
      </c>
      <c r="Q1322" s="1"/>
      <c r="R1322" s="1">
        <v>2697</v>
      </c>
      <c r="S1322" s="1"/>
      <c r="T1322" s="1"/>
      <c r="U1322" s="1"/>
      <c r="V1322" s="1"/>
      <c r="W1322" s="1"/>
      <c r="X1322" s="1">
        <v>34</v>
      </c>
      <c r="Y1322" s="1">
        <v>10</v>
      </c>
      <c r="Z1322" s="1">
        <f t="shared" si="413"/>
        <v>6</v>
      </c>
      <c r="AA1322" s="1"/>
      <c r="AB1322" s="1"/>
      <c r="AC1322" s="1">
        <v>3</v>
      </c>
      <c r="AD1322" s="1"/>
      <c r="AI1322" t="str">
        <f t="shared" si="391"/>
        <v>South Kingstown</v>
      </c>
      <c r="AJ1322" t="s">
        <v>643</v>
      </c>
      <c r="AK1322" s="177">
        <v>2</v>
      </c>
      <c r="AL1322" s="7"/>
      <c r="AN1322" s="98">
        <v>44</v>
      </c>
      <c r="AO1322" s="100">
        <v>9</v>
      </c>
      <c r="AP1322" s="100">
        <v>35</v>
      </c>
      <c r="AQ1322" s="107">
        <v>67460</v>
      </c>
      <c r="AR1322" s="107">
        <f t="shared" si="411"/>
        <v>44009</v>
      </c>
      <c r="AS1322" t="s">
        <v>1726</v>
      </c>
      <c r="AT1322" s="110">
        <f t="shared" si="412"/>
        <v>4467460</v>
      </c>
      <c r="AW1322">
        <v>79.77</v>
      </c>
      <c r="AX1322">
        <v>22.68</v>
      </c>
      <c r="AY1322">
        <v>57.09</v>
      </c>
      <c r="BA1322" s="7">
        <f t="shared" si="395"/>
        <v>0</v>
      </c>
      <c r="BB1322" s="7" t="e">
        <f t="shared" si="396"/>
        <v>#N/A</v>
      </c>
      <c r="BC1322" s="7">
        <f t="shared" si="397"/>
        <v>1</v>
      </c>
      <c r="BD1322" s="7">
        <f t="shared" si="398"/>
        <v>0</v>
      </c>
      <c r="BE1322" s="7" t="e">
        <f t="shared" si="399"/>
        <v>#N/A</v>
      </c>
      <c r="BF1322" s="118"/>
      <c r="BI1322" s="118"/>
      <c r="BJ1322" s="118"/>
      <c r="BK1322" s="168"/>
      <c r="CF1322" s="213">
        <v>6</v>
      </c>
    </row>
    <row r="1323" spans="1:84" hidden="1" outlineLevel="1">
      <c r="A1323" t="s">
        <v>2729</v>
      </c>
      <c r="B1323" s="9" t="s">
        <v>2196</v>
      </c>
      <c r="C1323" s="1">
        <f t="shared" si="401"/>
        <v>1992</v>
      </c>
      <c r="D1323" s="7">
        <f t="shared" si="402"/>
        <v>2</v>
      </c>
      <c r="E1323" s="7" t="e">
        <f t="shared" si="403"/>
        <v>#N/A</v>
      </c>
      <c r="F1323" s="7">
        <f t="shared" si="404"/>
        <v>1</v>
      </c>
      <c r="G1323" s="7">
        <f t="shared" si="392"/>
        <v>0</v>
      </c>
      <c r="H1323" s="49">
        <f t="shared" si="405"/>
        <v>257</v>
      </c>
      <c r="I1323" s="178">
        <f t="shared" si="406"/>
        <v>0.12901606425702811</v>
      </c>
      <c r="J1323" s="8"/>
      <c r="K1323" s="2">
        <f t="shared" si="407"/>
        <v>0.42520080321285142</v>
      </c>
      <c r="L1323" s="2">
        <f t="shared" si="408"/>
        <v>0</v>
      </c>
      <c r="M1323" s="2">
        <f t="shared" si="409"/>
        <v>0.55421686746987953</v>
      </c>
      <c r="N1323" s="2">
        <f t="shared" si="414"/>
        <v>0</v>
      </c>
      <c r="O1323" s="2">
        <f t="shared" si="410"/>
        <v>2.058232931726911E-2</v>
      </c>
      <c r="P1323" s="1">
        <v>847</v>
      </c>
      <c r="Q1323" s="1"/>
      <c r="R1323" s="1">
        <v>1104</v>
      </c>
      <c r="S1323" s="1"/>
      <c r="T1323" s="1"/>
      <c r="U1323" s="1"/>
      <c r="V1323" s="1"/>
      <c r="W1323" s="1"/>
      <c r="X1323" s="1">
        <v>21</v>
      </c>
      <c r="Y1323" s="1">
        <v>14</v>
      </c>
      <c r="Z1323" s="1">
        <f t="shared" si="413"/>
        <v>5</v>
      </c>
      <c r="AA1323" s="1"/>
      <c r="AB1323" s="1"/>
      <c r="AC1323" s="1">
        <v>1</v>
      </c>
      <c r="AD1323" s="1"/>
      <c r="AI1323" t="str">
        <f t="shared" si="391"/>
        <v>Tiverton</v>
      </c>
      <c r="AJ1323" t="s">
        <v>587</v>
      </c>
      <c r="AK1323" s="177">
        <v>1</v>
      </c>
      <c r="AL1323" s="7"/>
      <c r="AN1323" s="98">
        <v>44</v>
      </c>
      <c r="AO1323" s="100">
        <v>5</v>
      </c>
      <c r="AP1323" s="100">
        <v>35</v>
      </c>
      <c r="AQ1323" s="107">
        <v>70880</v>
      </c>
      <c r="AR1323" s="107">
        <f t="shared" si="411"/>
        <v>44005</v>
      </c>
      <c r="AS1323" t="s">
        <v>1726</v>
      </c>
      <c r="AT1323" s="110">
        <f t="shared" si="412"/>
        <v>4470880</v>
      </c>
      <c r="AW1323">
        <v>36.32</v>
      </c>
      <c r="AX1323">
        <v>6.96</v>
      </c>
      <c r="AY1323">
        <v>29.36</v>
      </c>
      <c r="BA1323" s="7">
        <f t="shared" si="395"/>
        <v>0</v>
      </c>
      <c r="BB1323" s="7" t="e">
        <f t="shared" si="396"/>
        <v>#N/A</v>
      </c>
      <c r="BC1323" s="7">
        <f t="shared" si="397"/>
        <v>1</v>
      </c>
      <c r="BD1323" s="7">
        <f t="shared" si="398"/>
        <v>0</v>
      </c>
      <c r="BE1323" s="7" t="e">
        <f t="shared" si="399"/>
        <v>#N/A</v>
      </c>
      <c r="BF1323" s="118"/>
      <c r="BI1323" s="118"/>
      <c r="BJ1323" s="118"/>
      <c r="BK1323" s="168"/>
      <c r="CF1323" s="213">
        <v>5</v>
      </c>
    </row>
    <row r="1324" spans="1:84" hidden="1" outlineLevel="1">
      <c r="A1324" t="s">
        <v>1150</v>
      </c>
      <c r="B1324" s="9" t="s">
        <v>2196</v>
      </c>
      <c r="C1324" s="1">
        <f t="shared" si="401"/>
        <v>1386</v>
      </c>
      <c r="D1324" s="7">
        <f t="shared" si="402"/>
        <v>2</v>
      </c>
      <c r="E1324" s="7">
        <f t="shared" si="403"/>
        <v>6</v>
      </c>
      <c r="F1324" s="7">
        <f t="shared" si="404"/>
        <v>1</v>
      </c>
      <c r="G1324" s="7">
        <f t="shared" si="392"/>
        <v>0</v>
      </c>
      <c r="H1324" s="49">
        <f t="shared" si="405"/>
        <v>252</v>
      </c>
      <c r="I1324" s="178">
        <f t="shared" si="406"/>
        <v>0.18181818181818182</v>
      </c>
      <c r="J1324" s="8"/>
      <c r="K1324" s="2">
        <f t="shared" si="407"/>
        <v>0.40043290043290042</v>
      </c>
      <c r="L1324" s="2">
        <f t="shared" si="408"/>
        <v>0</v>
      </c>
      <c r="M1324" s="2">
        <f t="shared" si="409"/>
        <v>0.58225108225108224</v>
      </c>
      <c r="N1324" s="2">
        <f t="shared" si="414"/>
        <v>0</v>
      </c>
      <c r="O1324" s="2">
        <f t="shared" si="410"/>
        <v>1.7316017316017396E-2</v>
      </c>
      <c r="P1324" s="1">
        <v>555</v>
      </c>
      <c r="Q1324" s="1"/>
      <c r="R1324" s="1">
        <v>807</v>
      </c>
      <c r="S1324" s="1"/>
      <c r="T1324" s="1"/>
      <c r="U1324" s="1"/>
      <c r="V1324" s="1"/>
      <c r="W1324" s="1"/>
      <c r="X1324" s="1">
        <v>19</v>
      </c>
      <c r="Y1324" s="1">
        <v>4</v>
      </c>
      <c r="Z1324" s="1">
        <f t="shared" si="413"/>
        <v>1</v>
      </c>
      <c r="AA1324" s="1"/>
      <c r="AB1324" s="1"/>
      <c r="AC1324" s="1">
        <v>0</v>
      </c>
      <c r="AD1324" s="1"/>
      <c r="AI1324" t="str">
        <f t="shared" si="391"/>
        <v>Warren</v>
      </c>
      <c r="AJ1324" t="s">
        <v>2786</v>
      </c>
      <c r="AK1324" s="177">
        <v>1</v>
      </c>
      <c r="AL1324" s="7"/>
      <c r="AN1324" s="98">
        <v>44</v>
      </c>
      <c r="AO1324" s="100">
        <v>1</v>
      </c>
      <c r="AP1324" s="100">
        <v>15</v>
      </c>
      <c r="AQ1324" s="107">
        <v>73760</v>
      </c>
      <c r="AR1324" s="107">
        <f t="shared" si="411"/>
        <v>44001</v>
      </c>
      <c r="AS1324" t="s">
        <v>1726</v>
      </c>
      <c r="AT1324" s="110">
        <f t="shared" si="412"/>
        <v>4473760</v>
      </c>
      <c r="AW1324">
        <v>8.65</v>
      </c>
      <c r="AX1324">
        <v>2.5</v>
      </c>
      <c r="AY1324">
        <v>6.15</v>
      </c>
      <c r="BA1324" s="7">
        <f t="shared" si="395"/>
        <v>0</v>
      </c>
      <c r="BB1324" s="7">
        <f t="shared" si="396"/>
        <v>0</v>
      </c>
      <c r="BC1324" s="7">
        <f t="shared" si="397"/>
        <v>1</v>
      </c>
      <c r="BD1324" s="7">
        <f t="shared" si="398"/>
        <v>0</v>
      </c>
      <c r="BE1324" s="7" t="e">
        <f t="shared" si="399"/>
        <v>#N/A</v>
      </c>
      <c r="BF1324" s="118"/>
      <c r="BI1324" s="118"/>
      <c r="BJ1324" s="118"/>
      <c r="BK1324" s="168"/>
      <c r="CF1324" s="213">
        <v>1</v>
      </c>
    </row>
    <row r="1325" spans="1:84" hidden="1" outlineLevel="1">
      <c r="A1325" t="s">
        <v>3248</v>
      </c>
      <c r="B1325" s="9" t="s">
        <v>2196</v>
      </c>
      <c r="C1325" s="1">
        <f t="shared" si="401"/>
        <v>10087</v>
      </c>
      <c r="D1325" s="7">
        <f t="shared" si="402"/>
        <v>2</v>
      </c>
      <c r="E1325" s="7" t="e">
        <f t="shared" si="403"/>
        <v>#N/A</v>
      </c>
      <c r="F1325" s="7">
        <f t="shared" si="404"/>
        <v>1</v>
      </c>
      <c r="G1325" s="7">
        <f t="shared" si="392"/>
        <v>0</v>
      </c>
      <c r="H1325" s="49">
        <f t="shared" si="405"/>
        <v>1924</v>
      </c>
      <c r="I1325" s="178">
        <f t="shared" si="406"/>
        <v>0.19074055715277088</v>
      </c>
      <c r="J1325" s="8"/>
      <c r="K1325" s="2">
        <f t="shared" si="407"/>
        <v>0.39298106473678995</v>
      </c>
      <c r="L1325" s="2">
        <f t="shared" si="408"/>
        <v>0</v>
      </c>
      <c r="M1325" s="2">
        <f t="shared" si="409"/>
        <v>0.58372162188956078</v>
      </c>
      <c r="N1325" s="2">
        <f t="shared" si="414"/>
        <v>0</v>
      </c>
      <c r="O1325" s="2">
        <f t="shared" si="410"/>
        <v>2.3297313373649264E-2</v>
      </c>
      <c r="P1325" s="1">
        <v>3964</v>
      </c>
      <c r="Q1325" s="1"/>
      <c r="R1325" s="1">
        <v>5888</v>
      </c>
      <c r="S1325" s="1"/>
      <c r="T1325" s="1"/>
      <c r="U1325" s="1"/>
      <c r="V1325" s="1"/>
      <c r="W1325" s="1"/>
      <c r="X1325" s="1">
        <v>159</v>
      </c>
      <c r="Y1325" s="1">
        <v>51</v>
      </c>
      <c r="Z1325" s="1">
        <f t="shared" si="413"/>
        <v>16</v>
      </c>
      <c r="AA1325" s="1"/>
      <c r="AB1325" s="1"/>
      <c r="AC1325" s="1">
        <v>9</v>
      </c>
      <c r="AD1325" s="1"/>
      <c r="AI1325" t="str">
        <f t="shared" si="391"/>
        <v>Warwick</v>
      </c>
      <c r="AJ1325" t="s">
        <v>1845</v>
      </c>
      <c r="AK1325" s="177">
        <v>2</v>
      </c>
      <c r="AL1325" s="7"/>
      <c r="AN1325" s="98">
        <v>44</v>
      </c>
      <c r="AO1325" s="100">
        <v>3</v>
      </c>
      <c r="AP1325" s="100">
        <v>15</v>
      </c>
      <c r="AQ1325" s="107">
        <v>74300</v>
      </c>
      <c r="AR1325" s="107">
        <f t="shared" si="411"/>
        <v>44003</v>
      </c>
      <c r="AS1325" t="s">
        <v>1037</v>
      </c>
      <c r="AT1325" s="110">
        <f t="shared" si="412"/>
        <v>4474300</v>
      </c>
      <c r="AW1325">
        <v>49.62</v>
      </c>
      <c r="AX1325">
        <v>14.12</v>
      </c>
      <c r="AY1325">
        <v>35.5</v>
      </c>
      <c r="BA1325" s="7">
        <f t="shared" si="395"/>
        <v>0</v>
      </c>
      <c r="BB1325" s="7" t="e">
        <f t="shared" si="396"/>
        <v>#N/A</v>
      </c>
      <c r="BC1325" s="7">
        <f t="shared" si="397"/>
        <v>1</v>
      </c>
      <c r="BD1325" s="7">
        <f t="shared" si="398"/>
        <v>0</v>
      </c>
      <c r="BE1325" s="7" t="e">
        <f t="shared" si="399"/>
        <v>#N/A</v>
      </c>
      <c r="BF1325" s="118"/>
      <c r="BI1325" s="118"/>
      <c r="BJ1325" s="118"/>
      <c r="BK1325" s="168"/>
      <c r="CF1325" s="213">
        <v>16</v>
      </c>
    </row>
    <row r="1326" spans="1:84" hidden="1" outlineLevel="1">
      <c r="A1326" t="s">
        <v>900</v>
      </c>
      <c r="B1326" s="9" t="s">
        <v>2196</v>
      </c>
      <c r="C1326" s="1">
        <f t="shared" si="401"/>
        <v>566</v>
      </c>
      <c r="D1326" s="7">
        <f t="shared" si="402"/>
        <v>2</v>
      </c>
      <c r="E1326" s="7" t="e">
        <f t="shared" si="403"/>
        <v>#N/A</v>
      </c>
      <c r="F1326" s="7">
        <f t="shared" si="404"/>
        <v>1</v>
      </c>
      <c r="G1326" s="7">
        <f t="shared" si="392"/>
        <v>0</v>
      </c>
      <c r="H1326" s="49">
        <f t="shared" si="405"/>
        <v>182</v>
      </c>
      <c r="I1326" s="178">
        <f t="shared" si="406"/>
        <v>0.32155477031802121</v>
      </c>
      <c r="J1326" s="8"/>
      <c r="K1326" s="2">
        <f t="shared" si="407"/>
        <v>0.32332155477031804</v>
      </c>
      <c r="L1326" s="2">
        <f t="shared" si="408"/>
        <v>0</v>
      </c>
      <c r="M1326" s="2">
        <f t="shared" si="409"/>
        <v>0.64487632508833925</v>
      </c>
      <c r="N1326" s="2">
        <f t="shared" si="414"/>
        <v>0</v>
      </c>
      <c r="O1326" s="2">
        <f t="shared" si="410"/>
        <v>3.1802120141342649E-2</v>
      </c>
      <c r="P1326" s="1">
        <v>183</v>
      </c>
      <c r="Q1326" s="1"/>
      <c r="R1326" s="1">
        <v>365</v>
      </c>
      <c r="S1326" s="1"/>
      <c r="T1326" s="1"/>
      <c r="U1326" s="1"/>
      <c r="V1326" s="1"/>
      <c r="W1326" s="1"/>
      <c r="X1326" s="1">
        <v>13</v>
      </c>
      <c r="Y1326" s="1">
        <v>3</v>
      </c>
      <c r="Z1326" s="1">
        <f t="shared" si="413"/>
        <v>1</v>
      </c>
      <c r="AA1326" s="1"/>
      <c r="AB1326" s="1"/>
      <c r="AC1326" s="1">
        <v>1</v>
      </c>
      <c r="AD1326" s="1"/>
      <c r="AI1326" t="str">
        <f t="shared" si="391"/>
        <v>West Greenwich</v>
      </c>
      <c r="AJ1326" t="s">
        <v>1845</v>
      </c>
      <c r="AK1326" s="177">
        <v>2</v>
      </c>
      <c r="AL1326" s="7"/>
      <c r="AN1326" s="98">
        <v>44</v>
      </c>
      <c r="AO1326" s="100">
        <v>3</v>
      </c>
      <c r="AP1326" s="100">
        <v>20</v>
      </c>
      <c r="AQ1326" s="107">
        <v>77720</v>
      </c>
      <c r="AR1326" s="107">
        <f t="shared" si="411"/>
        <v>44003</v>
      </c>
      <c r="AS1326" t="s">
        <v>1726</v>
      </c>
      <c r="AT1326" s="110">
        <f t="shared" si="412"/>
        <v>4477720</v>
      </c>
      <c r="AW1326">
        <v>51.32</v>
      </c>
      <c r="AX1326">
        <v>0.69</v>
      </c>
      <c r="AY1326">
        <v>50.63</v>
      </c>
      <c r="BA1326" s="7">
        <f t="shared" si="395"/>
        <v>0</v>
      </c>
      <c r="BB1326" s="7" t="e">
        <f t="shared" si="396"/>
        <v>#N/A</v>
      </c>
      <c r="BC1326" s="7">
        <f t="shared" si="397"/>
        <v>1</v>
      </c>
      <c r="BD1326" s="7">
        <f t="shared" si="398"/>
        <v>0</v>
      </c>
      <c r="BE1326" s="7" t="e">
        <f t="shared" si="399"/>
        <v>#N/A</v>
      </c>
      <c r="BF1326" s="118"/>
      <c r="BI1326" s="118"/>
      <c r="BJ1326" s="118"/>
      <c r="BK1326" s="168"/>
      <c r="CF1326" s="213">
        <v>1</v>
      </c>
    </row>
    <row r="1327" spans="1:84" hidden="1" outlineLevel="1">
      <c r="A1327" t="s">
        <v>29</v>
      </c>
      <c r="B1327" s="9" t="s">
        <v>2196</v>
      </c>
      <c r="C1327" s="1">
        <f t="shared" si="401"/>
        <v>2534</v>
      </c>
      <c r="D1327" s="7">
        <f t="shared" si="402"/>
        <v>2</v>
      </c>
      <c r="E1327" s="7" t="e">
        <f t="shared" si="403"/>
        <v>#N/A</v>
      </c>
      <c r="F1327" s="7">
        <f t="shared" si="404"/>
        <v>1</v>
      </c>
      <c r="G1327" s="7">
        <f t="shared" si="392"/>
        <v>0</v>
      </c>
      <c r="H1327" s="49">
        <f t="shared" si="405"/>
        <v>338</v>
      </c>
      <c r="I1327" s="178">
        <f t="shared" si="406"/>
        <v>0.13338595106550907</v>
      </c>
      <c r="J1327" s="8"/>
      <c r="K1327" s="2">
        <f t="shared" si="407"/>
        <v>0.41791633780584059</v>
      </c>
      <c r="L1327" s="2">
        <f t="shared" si="408"/>
        <v>0</v>
      </c>
      <c r="M1327" s="2">
        <f t="shared" si="409"/>
        <v>0.55130228887134969</v>
      </c>
      <c r="N1327" s="2">
        <f t="shared" si="414"/>
        <v>0</v>
      </c>
      <c r="O1327" s="2">
        <f t="shared" si="410"/>
        <v>3.0781373322809724E-2</v>
      </c>
      <c r="P1327" s="1">
        <v>1059</v>
      </c>
      <c r="Q1327" s="1"/>
      <c r="R1327" s="1">
        <v>1397</v>
      </c>
      <c r="S1327" s="1"/>
      <c r="T1327" s="1"/>
      <c r="U1327" s="1"/>
      <c r="V1327" s="1"/>
      <c r="W1327" s="1"/>
      <c r="X1327" s="1">
        <v>52</v>
      </c>
      <c r="Y1327" s="1">
        <v>19</v>
      </c>
      <c r="Z1327" s="1">
        <f t="shared" si="413"/>
        <v>5</v>
      </c>
      <c r="AA1327" s="1"/>
      <c r="AB1327" s="1"/>
      <c r="AC1327" s="1">
        <v>2</v>
      </c>
      <c r="AD1327" s="1"/>
      <c r="AI1327" t="str">
        <f t="shared" si="391"/>
        <v>West Warwick</v>
      </c>
      <c r="AJ1327" t="s">
        <v>1845</v>
      </c>
      <c r="AK1327" s="177">
        <v>2</v>
      </c>
      <c r="AL1327" s="7"/>
      <c r="AN1327" s="98">
        <v>44</v>
      </c>
      <c r="AO1327" s="100">
        <v>3</v>
      </c>
      <c r="AP1327" s="100">
        <v>25</v>
      </c>
      <c r="AQ1327" s="107">
        <v>78440</v>
      </c>
      <c r="AR1327" s="107">
        <f t="shared" si="411"/>
        <v>44003</v>
      </c>
      <c r="AS1327" t="s">
        <v>1726</v>
      </c>
      <c r="AT1327" s="110">
        <f t="shared" si="412"/>
        <v>4478440</v>
      </c>
      <c r="AW1327">
        <v>8.11</v>
      </c>
      <c r="AX1327">
        <v>0.18</v>
      </c>
      <c r="AY1327">
        <v>7.93</v>
      </c>
      <c r="BA1327" s="7">
        <f t="shared" si="395"/>
        <v>0</v>
      </c>
      <c r="BB1327" s="7" t="e">
        <f t="shared" si="396"/>
        <v>#N/A</v>
      </c>
      <c r="BC1327" s="7">
        <f t="shared" si="397"/>
        <v>1</v>
      </c>
      <c r="BD1327" s="7">
        <f t="shared" si="398"/>
        <v>0</v>
      </c>
      <c r="BE1327" s="7" t="e">
        <f t="shared" si="399"/>
        <v>#N/A</v>
      </c>
      <c r="BF1327" s="118"/>
      <c r="BI1327" s="118"/>
      <c r="BJ1327" s="118"/>
      <c r="BK1327" s="168"/>
      <c r="CF1327" s="213">
        <v>5</v>
      </c>
    </row>
    <row r="1328" spans="1:84" hidden="1" outlineLevel="1">
      <c r="A1328" t="s">
        <v>30</v>
      </c>
      <c r="B1328" s="9" t="s">
        <v>2196</v>
      </c>
      <c r="C1328" s="1">
        <f t="shared" si="401"/>
        <v>2102</v>
      </c>
      <c r="D1328" s="7">
        <f t="shared" si="402"/>
        <v>2</v>
      </c>
      <c r="E1328" s="7" t="e">
        <f t="shared" si="403"/>
        <v>#N/A</v>
      </c>
      <c r="F1328" s="7">
        <f t="shared" si="404"/>
        <v>1</v>
      </c>
      <c r="G1328" s="7">
        <f t="shared" si="392"/>
        <v>0</v>
      </c>
      <c r="H1328" s="49">
        <f t="shared" si="405"/>
        <v>373</v>
      </c>
      <c r="I1328" s="178">
        <f t="shared" si="406"/>
        <v>0.17745004757373931</v>
      </c>
      <c r="J1328" s="8"/>
      <c r="K1328" s="2">
        <f t="shared" si="407"/>
        <v>0.40294957183634633</v>
      </c>
      <c r="L1328" s="2">
        <f t="shared" si="408"/>
        <v>0</v>
      </c>
      <c r="M1328" s="2">
        <f t="shared" si="409"/>
        <v>0.58039961941008567</v>
      </c>
      <c r="N1328" s="2">
        <f t="shared" si="414"/>
        <v>0</v>
      </c>
      <c r="O1328" s="2">
        <f t="shared" si="410"/>
        <v>1.6650808753568058E-2</v>
      </c>
      <c r="P1328" s="1">
        <v>847</v>
      </c>
      <c r="Q1328" s="1"/>
      <c r="R1328" s="1">
        <v>1220</v>
      </c>
      <c r="S1328" s="1"/>
      <c r="T1328" s="1"/>
      <c r="U1328" s="1"/>
      <c r="V1328" s="1"/>
      <c r="W1328" s="1"/>
      <c r="X1328" s="1">
        <v>27</v>
      </c>
      <c r="Y1328" s="1">
        <v>5</v>
      </c>
      <c r="Z1328" s="1">
        <f t="shared" si="413"/>
        <v>1</v>
      </c>
      <c r="AA1328" s="1"/>
      <c r="AB1328" s="1"/>
      <c r="AC1328" s="1">
        <v>2</v>
      </c>
      <c r="AD1328" s="1"/>
      <c r="AI1328" t="str">
        <f t="shared" si="391"/>
        <v>Westerly</v>
      </c>
      <c r="AJ1328" t="s">
        <v>643</v>
      </c>
      <c r="AK1328" s="177">
        <v>2</v>
      </c>
      <c r="AL1328" s="7"/>
      <c r="AN1328" s="98">
        <v>44</v>
      </c>
      <c r="AO1328" s="100">
        <v>9</v>
      </c>
      <c r="AP1328" s="100">
        <v>40</v>
      </c>
      <c r="AQ1328" s="107">
        <v>77000</v>
      </c>
      <c r="AR1328" s="107">
        <f t="shared" si="411"/>
        <v>44009</v>
      </c>
      <c r="AS1328" t="s">
        <v>1726</v>
      </c>
      <c r="AT1328" s="110">
        <f t="shared" si="412"/>
        <v>4477000</v>
      </c>
      <c r="AW1328">
        <v>74.81</v>
      </c>
      <c r="AX1328">
        <v>44.72</v>
      </c>
      <c r="AY1328">
        <v>30.09</v>
      </c>
      <c r="BA1328" s="7">
        <f t="shared" si="395"/>
        <v>0</v>
      </c>
      <c r="BB1328" s="7" t="e">
        <f t="shared" si="396"/>
        <v>#N/A</v>
      </c>
      <c r="BC1328" s="7">
        <f t="shared" si="397"/>
        <v>1</v>
      </c>
      <c r="BD1328" s="7">
        <f t="shared" si="398"/>
        <v>0</v>
      </c>
      <c r="BE1328" s="7" t="e">
        <f t="shared" si="399"/>
        <v>#N/A</v>
      </c>
      <c r="BF1328" s="118"/>
      <c r="BI1328" s="118"/>
      <c r="BJ1328" s="118"/>
      <c r="BK1328" s="168"/>
      <c r="CF1328" s="213">
        <v>1</v>
      </c>
    </row>
    <row r="1329" spans="1:84" hidden="1" outlineLevel="1">
      <c r="A1329" t="s">
        <v>741</v>
      </c>
      <c r="B1329" s="9" t="s">
        <v>2196</v>
      </c>
      <c r="C1329" s="1">
        <f>SUM(P1329:AG1329)</f>
        <v>3136</v>
      </c>
      <c r="D1329" s="7">
        <f t="shared" si="402"/>
        <v>2</v>
      </c>
      <c r="E1329" s="7" t="e">
        <f t="shared" si="403"/>
        <v>#N/A</v>
      </c>
      <c r="F1329" s="7">
        <f t="shared" si="404"/>
        <v>1</v>
      </c>
      <c r="G1329" s="7">
        <f t="shared" si="392"/>
        <v>0</v>
      </c>
      <c r="H1329" s="49">
        <f>MAX(P1329:T1329)-LARGE(P1329:T1329,2)</f>
        <v>352</v>
      </c>
      <c r="I1329" s="178">
        <f>H1329/C1329</f>
        <v>0.11224489795918367</v>
      </c>
      <c r="J1329" s="8"/>
      <c r="K1329" s="2">
        <f>IF(C1329=0,"-",P1329/C1329)</f>
        <v>0.42155612244897961</v>
      </c>
      <c r="L1329" s="2">
        <f>IF(C1329=0,"-",Q1329/C1329)</f>
        <v>0</v>
      </c>
      <c r="M1329" s="2">
        <f>IF(C1329=0,"-",R1329/C1329)</f>
        <v>0.53380102040816324</v>
      </c>
      <c r="N1329" s="2">
        <f t="shared" si="414"/>
        <v>0</v>
      </c>
      <c r="O1329" s="2">
        <f>IF(C1329=0,"-",(1-K1329-L1329-M1329))</f>
        <v>4.4642857142857095E-2</v>
      </c>
      <c r="P1329" s="1">
        <v>1322</v>
      </c>
      <c r="Q1329" s="1"/>
      <c r="R1329" s="1">
        <v>1674</v>
      </c>
      <c r="S1329" s="1"/>
      <c r="T1329" s="1"/>
      <c r="U1329" s="1"/>
      <c r="V1329" s="1"/>
      <c r="W1329" s="1"/>
      <c r="X1329" s="1">
        <v>98</v>
      </c>
      <c r="Y1329" s="1">
        <v>33</v>
      </c>
      <c r="Z1329" s="1">
        <f t="shared" si="413"/>
        <v>6</v>
      </c>
      <c r="AA1329" s="1"/>
      <c r="AB1329" s="1"/>
      <c r="AC1329" s="1">
        <v>3</v>
      </c>
      <c r="AD1329" s="1"/>
      <c r="AI1329" t="str">
        <f>A1329</f>
        <v>Woonsocket</v>
      </c>
      <c r="AJ1329" t="s">
        <v>937</v>
      </c>
      <c r="AK1329" s="177">
        <v>1</v>
      </c>
      <c r="AL1329" s="7"/>
      <c r="AN1329" s="98">
        <v>44</v>
      </c>
      <c r="AO1329" s="100">
        <v>7</v>
      </c>
      <c r="AP1329" s="100">
        <v>80</v>
      </c>
      <c r="AQ1329" s="107">
        <v>80780</v>
      </c>
      <c r="AR1329" s="107">
        <f t="shared" si="411"/>
        <v>44007</v>
      </c>
      <c r="AS1329" t="s">
        <v>1037</v>
      </c>
      <c r="AT1329" s="110">
        <f t="shared" si="412"/>
        <v>4480780</v>
      </c>
      <c r="AW1329">
        <v>7.96</v>
      </c>
      <c r="AX1329">
        <v>0.25</v>
      </c>
      <c r="AY1329">
        <v>7.71</v>
      </c>
      <c r="BA1329" s="7">
        <f t="shared" si="395"/>
        <v>0</v>
      </c>
      <c r="BB1329" s="7" t="e">
        <f t="shared" si="396"/>
        <v>#N/A</v>
      </c>
      <c r="BC1329" s="7">
        <f t="shared" si="397"/>
        <v>1</v>
      </c>
      <c r="BD1329" s="7">
        <f t="shared" si="398"/>
        <v>0</v>
      </c>
      <c r="BE1329" s="7" t="e">
        <f t="shared" si="399"/>
        <v>#N/A</v>
      </c>
      <c r="BF1329" s="118"/>
      <c r="BI1329" s="118"/>
      <c r="BJ1329" s="118"/>
      <c r="BK1329" s="168"/>
      <c r="CF1329" s="213">
        <v>6</v>
      </c>
    </row>
    <row r="1330" spans="1:84" hidden="1" outlineLevel="1">
      <c r="A1330" t="s">
        <v>2239</v>
      </c>
      <c r="B1330" s="9" t="s">
        <v>2196</v>
      </c>
      <c r="C1330" s="1">
        <f>SUM(P1330:AG1330)</f>
        <v>5050</v>
      </c>
      <c r="D1330" s="7">
        <f t="shared" si="402"/>
        <v>1</v>
      </c>
      <c r="E1330" s="7" t="e">
        <f t="shared" si="403"/>
        <v>#N/A</v>
      </c>
      <c r="F1330" s="7">
        <f t="shared" si="404"/>
        <v>2</v>
      </c>
      <c r="G1330" s="7">
        <f t="shared" si="392"/>
        <v>0</v>
      </c>
      <c r="H1330" s="49">
        <f>MAX(P1330:T1330)-LARGE(P1330:T1330,2)</f>
        <v>313</v>
      </c>
      <c r="I1330" s="178">
        <f>H1330/C1330</f>
        <v>6.198019801980198E-2</v>
      </c>
      <c r="J1330" s="8"/>
      <c r="K1330" s="2">
        <f>IF(C1330=0,"-",P1330/C1330)</f>
        <v>0.51247524752475249</v>
      </c>
      <c r="L1330" s="2">
        <f>IF(C1330=0,"-",Q1330/C1330)</f>
        <v>0</v>
      </c>
      <c r="M1330" s="2">
        <f>IF(C1330=0,"-",R1330/C1330)</f>
        <v>0.45049504950495051</v>
      </c>
      <c r="N1330" s="2">
        <f>IF(C1330=0,"-",S1330/C1330)</f>
        <v>0</v>
      </c>
      <c r="O1330" s="2">
        <f>IF(C1330=0,"-",(1-K1330-L1330-M1330))</f>
        <v>3.7029702970297007E-2</v>
      </c>
      <c r="P1330" s="1">
        <v>2588</v>
      </c>
      <c r="Q1330" s="1"/>
      <c r="R1330" s="1">
        <v>2275</v>
      </c>
      <c r="S1330" s="1"/>
      <c r="T1330" s="1"/>
      <c r="U1330" s="1"/>
      <c r="V1330" s="1"/>
      <c r="W1330" s="1"/>
      <c r="X1330" s="1">
        <v>117</v>
      </c>
      <c r="Y1330" s="1">
        <v>26</v>
      </c>
      <c r="Z1330" s="1">
        <f t="shared" si="413"/>
        <v>34</v>
      </c>
      <c r="AA1330" s="1"/>
      <c r="AB1330" s="1"/>
      <c r="AC1330" s="1">
        <v>10</v>
      </c>
      <c r="AD1330" s="1"/>
      <c r="AI1330" t="str">
        <f>A1330</f>
        <v>Mail Ballots</v>
      </c>
      <c r="AL1330" s="7"/>
      <c r="AN1330" s="98">
        <v>44</v>
      </c>
      <c r="AO1330" s="100">
        <v>99</v>
      </c>
      <c r="AQ1330" s="107">
        <v>99000</v>
      </c>
      <c r="AR1330" s="107">
        <f t="shared" si="411"/>
        <v>44099</v>
      </c>
      <c r="AT1330" s="110">
        <f t="shared" si="412"/>
        <v>4499000</v>
      </c>
      <c r="BA1330" s="7">
        <f t="shared" si="395"/>
        <v>1</v>
      </c>
      <c r="BB1330" s="7" t="e">
        <f t="shared" si="396"/>
        <v>#N/A</v>
      </c>
      <c r="BC1330" s="7">
        <f t="shared" si="397"/>
        <v>0</v>
      </c>
      <c r="BD1330" s="7">
        <f t="shared" si="398"/>
        <v>0</v>
      </c>
      <c r="BE1330" s="7" t="e">
        <f t="shared" si="399"/>
        <v>#N/A</v>
      </c>
      <c r="BF1330" s="118"/>
      <c r="BI1330" s="118"/>
      <c r="BJ1330" s="118"/>
      <c r="BK1330" s="168"/>
      <c r="CF1330" s="213">
        <v>34</v>
      </c>
    </row>
    <row r="1331" spans="1:84" collapsed="1">
      <c r="A1331" t="s">
        <v>3158</v>
      </c>
      <c r="B1331" s="9" t="s">
        <v>1114</v>
      </c>
      <c r="C1331" s="1">
        <f t="shared" si="401"/>
        <v>122458</v>
      </c>
      <c r="D1331" s="7">
        <f t="shared" si="402"/>
        <v>2</v>
      </c>
      <c r="E1331" s="7">
        <f t="shared" si="403"/>
        <v>7</v>
      </c>
      <c r="F1331" s="7">
        <f t="shared" si="404"/>
        <v>1</v>
      </c>
      <c r="G1331" s="7">
        <f t="shared" si="392"/>
        <v>0</v>
      </c>
      <c r="H1331" s="49">
        <f t="shared" si="405"/>
        <v>14244</v>
      </c>
      <c r="I1331" s="178">
        <f t="shared" si="406"/>
        <v>0.11631743128256218</v>
      </c>
      <c r="J1331" s="8"/>
      <c r="K1331" s="2">
        <f t="shared" si="407"/>
        <v>0.43075176795309411</v>
      </c>
      <c r="L1331" s="2">
        <f t="shared" si="408"/>
        <v>0</v>
      </c>
      <c r="M1331" s="2">
        <f t="shared" si="409"/>
        <v>0.54706919923565633</v>
      </c>
      <c r="N1331" s="2">
        <f t="shared" si="414"/>
        <v>0</v>
      </c>
      <c r="O1331" s="2">
        <f t="shared" si="410"/>
        <v>2.2179032811249555E-2</v>
      </c>
      <c r="P1331" s="1">
        <f>SUM(P1291:P1330)</f>
        <v>52749</v>
      </c>
      <c r="Q1331" s="1">
        <f>SUM(Q1291:Q1330)</f>
        <v>0</v>
      </c>
      <c r="R1331" s="1">
        <f>SUM(R1291:R1330)</f>
        <v>66993</v>
      </c>
      <c r="S1331" s="1">
        <f t="shared" ref="S1331:Y1331" si="415">SUM(S1291:S1330)</f>
        <v>0</v>
      </c>
      <c r="T1331" s="1">
        <f t="shared" si="415"/>
        <v>0</v>
      </c>
      <c r="U1331" s="1"/>
      <c r="V1331" s="1"/>
      <c r="W1331" s="1"/>
      <c r="X1331" s="1">
        <f t="shared" si="415"/>
        <v>1662</v>
      </c>
      <c r="Y1331" s="1">
        <f t="shared" si="415"/>
        <v>673</v>
      </c>
      <c r="Z1331" s="1">
        <f>SUM(Z1291:Z1330)</f>
        <v>236</v>
      </c>
      <c r="AA1331" s="1">
        <f>SUM(AA1291:AA1330)</f>
        <v>0</v>
      </c>
      <c r="AB1331" s="1"/>
      <c r="AC1331" s="1">
        <f>SUM(AC1291:AC1330)</f>
        <v>145</v>
      </c>
      <c r="AD1331" s="1"/>
      <c r="AI1331" t="str">
        <f t="shared" ref="AI1331:AI1393" si="416">A1331</f>
        <v>Rhode Island</v>
      </c>
      <c r="AN1331" s="98">
        <v>44</v>
      </c>
      <c r="AR1331" s="98">
        <v>44</v>
      </c>
      <c r="AS1331" t="s">
        <v>1634</v>
      </c>
      <c r="AT1331" s="98">
        <v>44</v>
      </c>
      <c r="AW1331">
        <v>1545.05</v>
      </c>
      <c r="AX1331">
        <v>500.12</v>
      </c>
      <c r="AY1331">
        <v>1044.93</v>
      </c>
      <c r="BA1331" s="7">
        <f t="shared" si="395"/>
        <v>0</v>
      </c>
      <c r="BB1331" s="7">
        <f t="shared" si="396"/>
        <v>0</v>
      </c>
      <c r="BC1331" s="7">
        <f t="shared" si="397"/>
        <v>1</v>
      </c>
      <c r="BD1331" s="7">
        <f t="shared" si="398"/>
        <v>0</v>
      </c>
      <c r="BE1331" s="7">
        <f t="shared" si="399"/>
        <v>0</v>
      </c>
      <c r="BF1331" s="118"/>
      <c r="BI1331" s="118"/>
      <c r="BJ1331" s="118"/>
      <c r="BK1331" s="168"/>
      <c r="CF1331">
        <f>SUM(CF1291:CF1330)</f>
        <v>236</v>
      </c>
    </row>
    <row r="1332" spans="1:84">
      <c r="B1332" s="9"/>
      <c r="C1332" s="1"/>
      <c r="D1332" s="7"/>
      <c r="E1332" s="7"/>
      <c r="F1332" s="7"/>
      <c r="G1332" s="7"/>
      <c r="H1332" s="49"/>
      <c r="I1332" s="178"/>
      <c r="K1332" s="2"/>
      <c r="L1332" s="2"/>
      <c r="M1332" s="2"/>
      <c r="N1332" s="2"/>
      <c r="O1332" s="2"/>
      <c r="P1332" s="1"/>
      <c r="Q1332" s="1"/>
      <c r="R1332" s="1"/>
      <c r="S1332" s="1"/>
      <c r="T1332" s="1"/>
      <c r="U1332" s="1"/>
      <c r="V1332" s="1"/>
      <c r="W1332" s="1"/>
      <c r="X1332" s="1"/>
      <c r="Y1332" s="1"/>
      <c r="Z1332" s="83"/>
      <c r="AA1332" s="1"/>
      <c r="AB1332" s="1"/>
      <c r="AC1332" s="1"/>
      <c r="AD1332" s="1"/>
      <c r="BA1332" s="7"/>
      <c r="BB1332" s="7"/>
      <c r="BC1332" s="7"/>
      <c r="BD1332" s="7"/>
      <c r="BE1332" s="7"/>
      <c r="BF1332" s="118"/>
      <c r="BI1332" s="118"/>
      <c r="BJ1332" s="118"/>
      <c r="BK1332" s="168"/>
    </row>
    <row r="1333" spans="1:84" hidden="1" outlineLevel="1">
      <c r="A1333" t="s">
        <v>1842</v>
      </c>
      <c r="B1333" s="9" t="s">
        <v>2962</v>
      </c>
      <c r="C1333" s="1">
        <f t="shared" ref="C1333:C1396" si="417">SUM(P1333:AG1333)</f>
        <v>291</v>
      </c>
      <c r="D1333" s="7">
        <f t="shared" ref="D1333:D1396" si="418">RANK(P1333,(P1333:AG1333))</f>
        <v>2</v>
      </c>
      <c r="E1333" s="7">
        <f t="shared" ref="E1333:E1396" si="419">RANK(Q1333,(P1333:AG1333))</f>
        <v>3</v>
      </c>
      <c r="F1333" s="7">
        <f t="shared" ref="F1333:F1396" si="420">IF(R1333&gt;0,RANK(R1333,(P1333:AG1333)),0)</f>
        <v>1</v>
      </c>
      <c r="G1333" s="7">
        <f t="shared" si="392"/>
        <v>0</v>
      </c>
      <c r="H1333" s="49">
        <f t="shared" ref="H1333:H1396" si="421">MAX(P1333:T1333)-LARGE(P1333:T1333,2)</f>
        <v>211</v>
      </c>
      <c r="I1333" s="178">
        <f t="shared" ref="I1333:I1396" si="422">H1333/C1333</f>
        <v>0.72508591065292094</v>
      </c>
      <c r="J1333" s="8"/>
      <c r="K1333" s="2">
        <f t="shared" ref="K1333:K1396" si="423">IF(C1333=0,"-",P1333/C1333)</f>
        <v>0.13745704467353953</v>
      </c>
      <c r="L1333" s="2">
        <f t="shared" ref="L1333:L1396" si="424">IF(C1333=0,"-",Q1333/C1333)</f>
        <v>0</v>
      </c>
      <c r="M1333" s="2">
        <f t="shared" ref="M1333:M1396" si="425">IF(C1333=0,"-",R1333/C1333)</f>
        <v>0.86254295532646053</v>
      </c>
      <c r="N1333" s="2">
        <f t="shared" ref="N1333:N1396" si="426">IF(C1333=0,"-",S1333/C1333)</f>
        <v>0</v>
      </c>
      <c r="O1333" s="2">
        <f t="shared" ref="O1333:O1396" si="427">IF(C1333=0,"-",(1-K1333-L1333-M1333-N1333))</f>
        <v>0</v>
      </c>
      <c r="P1333" s="1">
        <v>40</v>
      </c>
      <c r="Q1333" s="1"/>
      <c r="R1333" s="1">
        <v>251</v>
      </c>
      <c r="S1333" s="1">
        <v>0</v>
      </c>
      <c r="T1333" s="1"/>
      <c r="U1333" s="1"/>
      <c r="V1333" s="1"/>
      <c r="W1333" s="1"/>
      <c r="X1333" s="1"/>
      <c r="Y1333" s="1">
        <v>0</v>
      </c>
      <c r="Z1333" s="1"/>
      <c r="AA1333" s="1"/>
      <c r="AB1333" s="1"/>
      <c r="AC1333" s="1">
        <v>0</v>
      </c>
      <c r="AD1333" s="1"/>
      <c r="AI1333" t="str">
        <f t="shared" si="416"/>
        <v>Addison</v>
      </c>
      <c r="AJ1333" t="s">
        <v>1842</v>
      </c>
      <c r="AK1333" s="165">
        <v>1</v>
      </c>
      <c r="AL1333" s="7"/>
      <c r="AN1333" s="98">
        <v>50</v>
      </c>
      <c r="AO1333" s="100">
        <v>1</v>
      </c>
      <c r="AP1333" s="100">
        <v>5</v>
      </c>
      <c r="AQ1333" s="107">
        <v>325</v>
      </c>
      <c r="AR1333" s="107">
        <f t="shared" ref="AR1333:AR1396" si="428">AN1333*1000+AO1333</f>
        <v>50001</v>
      </c>
      <c r="AS1333" s="9" t="s">
        <v>1726</v>
      </c>
      <c r="AT1333" s="110">
        <f t="shared" ref="AT1333:AT1396" si="429">AN1333*100000+AQ1333</f>
        <v>5000325</v>
      </c>
      <c r="AW1333">
        <v>48.97</v>
      </c>
      <c r="AX1333">
        <v>7.25</v>
      </c>
      <c r="AY1333">
        <v>41.73</v>
      </c>
      <c r="BA1333" s="7">
        <f t="shared" si="395"/>
        <v>0</v>
      </c>
      <c r="BB1333" s="7">
        <f t="shared" si="396"/>
        <v>0</v>
      </c>
      <c r="BC1333" s="7">
        <f t="shared" si="397"/>
        <v>1</v>
      </c>
      <c r="BD1333" s="7">
        <f t="shared" si="398"/>
        <v>0</v>
      </c>
      <c r="BE1333" s="7">
        <f t="shared" si="399"/>
        <v>0</v>
      </c>
      <c r="BF1333" s="118"/>
      <c r="BG1333" s="1">
        <v>0</v>
      </c>
      <c r="BH1333" s="1">
        <v>0</v>
      </c>
      <c r="BI1333" s="118"/>
      <c r="BJ1333" s="118"/>
      <c r="BK1333" s="168"/>
    </row>
    <row r="1334" spans="1:84" hidden="1" outlineLevel="1">
      <c r="A1334" t="s">
        <v>1691</v>
      </c>
      <c r="B1334" s="9" t="s">
        <v>2962</v>
      </c>
      <c r="C1334" s="1">
        <f t="shared" si="417"/>
        <v>156</v>
      </c>
      <c r="D1334" s="7">
        <f t="shared" si="418"/>
        <v>2</v>
      </c>
      <c r="E1334" s="7">
        <f t="shared" si="419"/>
        <v>4</v>
      </c>
      <c r="F1334" s="7">
        <f t="shared" si="420"/>
        <v>1</v>
      </c>
      <c r="G1334" s="7">
        <f t="shared" si="392"/>
        <v>0</v>
      </c>
      <c r="H1334" s="49">
        <f t="shared" si="421"/>
        <v>123</v>
      </c>
      <c r="I1334" s="178">
        <f t="shared" si="422"/>
        <v>0.78846153846153844</v>
      </c>
      <c r="J1334" s="8"/>
      <c r="K1334" s="2">
        <f t="shared" si="423"/>
        <v>0.10256410256410256</v>
      </c>
      <c r="L1334" s="2">
        <f t="shared" si="424"/>
        <v>0</v>
      </c>
      <c r="M1334" s="2">
        <f t="shared" si="425"/>
        <v>0.89102564102564108</v>
      </c>
      <c r="N1334" s="2">
        <f t="shared" si="426"/>
        <v>0</v>
      </c>
      <c r="O1334" s="2">
        <f t="shared" si="427"/>
        <v>6.4102564102563875E-3</v>
      </c>
      <c r="P1334" s="1">
        <v>16</v>
      </c>
      <c r="Q1334" s="1"/>
      <c r="R1334" s="1">
        <v>139</v>
      </c>
      <c r="S1334" s="1">
        <v>0</v>
      </c>
      <c r="T1334" s="1"/>
      <c r="U1334" s="1"/>
      <c r="V1334" s="1"/>
      <c r="W1334" s="1"/>
      <c r="X1334" s="1"/>
      <c r="Y1334" s="1">
        <v>0</v>
      </c>
      <c r="Z1334" s="1"/>
      <c r="AA1334" s="1"/>
      <c r="AB1334" s="1"/>
      <c r="AC1334" s="1">
        <v>1</v>
      </c>
      <c r="AD1334" s="1"/>
      <c r="AI1334" t="str">
        <f t="shared" si="416"/>
        <v>Albany</v>
      </c>
      <c r="AJ1334" t="s">
        <v>2183</v>
      </c>
      <c r="AK1334" s="165">
        <v>1</v>
      </c>
      <c r="AL1334" s="7"/>
      <c r="AN1334" s="98">
        <v>50</v>
      </c>
      <c r="AO1334" s="100">
        <v>19</v>
      </c>
      <c r="AP1334" s="100">
        <v>5</v>
      </c>
      <c r="AQ1334" s="107">
        <v>475</v>
      </c>
      <c r="AR1334" s="107">
        <f t="shared" si="428"/>
        <v>50019</v>
      </c>
      <c r="AS1334" s="9" t="s">
        <v>1726</v>
      </c>
      <c r="AT1334" s="110">
        <f t="shared" si="429"/>
        <v>5000475</v>
      </c>
      <c r="AW1334">
        <v>38.68</v>
      </c>
      <c r="AX1334">
        <v>0.2</v>
      </c>
      <c r="AY1334">
        <v>38.479999999999997</v>
      </c>
      <c r="BA1334" s="7">
        <f t="shared" si="395"/>
        <v>0</v>
      </c>
      <c r="BB1334" s="7">
        <f t="shared" si="396"/>
        <v>0</v>
      </c>
      <c r="BC1334" s="7">
        <f t="shared" si="397"/>
        <v>1</v>
      </c>
      <c r="BD1334" s="7">
        <f t="shared" si="398"/>
        <v>0</v>
      </c>
      <c r="BE1334" s="7">
        <f t="shared" si="399"/>
        <v>0</v>
      </c>
      <c r="BF1334" s="118"/>
      <c r="BG1334" s="1">
        <v>0</v>
      </c>
      <c r="BH1334" s="1">
        <v>0</v>
      </c>
      <c r="BI1334" s="118"/>
      <c r="BJ1334" s="118"/>
      <c r="BK1334" s="168"/>
    </row>
    <row r="1335" spans="1:84" hidden="1" outlineLevel="1">
      <c r="A1335" t="s">
        <v>3348</v>
      </c>
      <c r="B1335" s="9" t="s">
        <v>2962</v>
      </c>
      <c r="C1335" s="1">
        <f t="shared" si="417"/>
        <v>351</v>
      </c>
      <c r="D1335" s="7">
        <f t="shared" si="418"/>
        <v>2</v>
      </c>
      <c r="E1335" s="7">
        <f t="shared" si="419"/>
        <v>5</v>
      </c>
      <c r="F1335" s="7">
        <f t="shared" si="420"/>
        <v>1</v>
      </c>
      <c r="G1335" s="7">
        <f t="shared" si="392"/>
        <v>4</v>
      </c>
      <c r="H1335" s="49">
        <f t="shared" si="421"/>
        <v>284</v>
      </c>
      <c r="I1335" s="178">
        <f t="shared" si="422"/>
        <v>0.80911680911680917</v>
      </c>
      <c r="J1335" s="8"/>
      <c r="K1335" s="2">
        <f t="shared" si="423"/>
        <v>8.8319088319088315E-2</v>
      </c>
      <c r="L1335" s="2">
        <f t="shared" si="424"/>
        <v>0</v>
      </c>
      <c r="M1335" s="2">
        <f t="shared" si="425"/>
        <v>0.89743589743589747</v>
      </c>
      <c r="N1335" s="2">
        <f t="shared" si="426"/>
        <v>5.6980056980056983E-3</v>
      </c>
      <c r="O1335" s="2">
        <f t="shared" si="427"/>
        <v>8.547008547008534E-3</v>
      </c>
      <c r="P1335" s="1">
        <v>31</v>
      </c>
      <c r="Q1335" s="1"/>
      <c r="R1335" s="1">
        <v>315</v>
      </c>
      <c r="S1335" s="1">
        <v>2</v>
      </c>
      <c r="T1335" s="1"/>
      <c r="U1335" s="1"/>
      <c r="V1335" s="1"/>
      <c r="W1335" s="1"/>
      <c r="X1335" s="1"/>
      <c r="Y1335" s="1">
        <v>3</v>
      </c>
      <c r="Z1335" s="1"/>
      <c r="AA1335" s="1"/>
      <c r="AB1335" s="1"/>
      <c r="AC1335" s="1">
        <v>0</v>
      </c>
      <c r="AD1335" s="1"/>
      <c r="AI1335" t="str">
        <f t="shared" si="416"/>
        <v>Alburgh</v>
      </c>
      <c r="AJ1335" t="s">
        <v>2318</v>
      </c>
      <c r="AK1335" s="165">
        <v>1</v>
      </c>
      <c r="AL1335" s="7"/>
      <c r="AN1335" s="98">
        <v>50</v>
      </c>
      <c r="AO1335" s="100">
        <v>13</v>
      </c>
      <c r="AP1335" s="100">
        <v>5</v>
      </c>
      <c r="AQ1335" s="107">
        <v>700</v>
      </c>
      <c r="AR1335" s="107">
        <f t="shared" si="428"/>
        <v>50013</v>
      </c>
      <c r="AS1335" s="9" t="s">
        <v>1726</v>
      </c>
      <c r="AT1335" s="110">
        <f t="shared" si="429"/>
        <v>5000700</v>
      </c>
      <c r="AW1335">
        <v>48.8</v>
      </c>
      <c r="AX1335">
        <v>19.5</v>
      </c>
      <c r="AY1335">
        <v>29.3</v>
      </c>
      <c r="BA1335" s="7">
        <f t="shared" si="395"/>
        <v>0</v>
      </c>
      <c r="BB1335" s="7">
        <f t="shared" si="396"/>
        <v>0</v>
      </c>
      <c r="BC1335" s="7">
        <f t="shared" si="397"/>
        <v>1</v>
      </c>
      <c r="BD1335" s="7">
        <f t="shared" si="398"/>
        <v>0</v>
      </c>
      <c r="BE1335" s="7" t="e">
        <f t="shared" si="399"/>
        <v>#N/A</v>
      </c>
      <c r="BF1335" s="118"/>
      <c r="BG1335" s="1">
        <v>0</v>
      </c>
      <c r="BH1335" s="1">
        <v>0</v>
      </c>
      <c r="BI1335" s="118"/>
      <c r="BJ1335" s="118"/>
      <c r="BK1335" s="168"/>
    </row>
    <row r="1336" spans="1:84" hidden="1" outlineLevel="1">
      <c r="A1336" t="s">
        <v>785</v>
      </c>
      <c r="B1336" s="9" t="s">
        <v>2962</v>
      </c>
      <c r="C1336" s="1">
        <f t="shared" si="417"/>
        <v>115</v>
      </c>
      <c r="D1336" s="7">
        <f t="shared" si="418"/>
        <v>2</v>
      </c>
      <c r="E1336" s="7">
        <f t="shared" si="419"/>
        <v>4</v>
      </c>
      <c r="F1336" s="7">
        <f t="shared" si="420"/>
        <v>1</v>
      </c>
      <c r="G1336" s="7">
        <f t="shared" si="392"/>
        <v>3</v>
      </c>
      <c r="H1336" s="49">
        <f t="shared" si="421"/>
        <v>86</v>
      </c>
      <c r="I1336" s="178">
        <f t="shared" si="422"/>
        <v>0.74782608695652175</v>
      </c>
      <c r="J1336" s="8"/>
      <c r="K1336" s="2">
        <f t="shared" si="423"/>
        <v>0.12173913043478261</v>
      </c>
      <c r="L1336" s="2">
        <f t="shared" si="424"/>
        <v>0</v>
      </c>
      <c r="M1336" s="2">
        <f t="shared" si="425"/>
        <v>0.86956521739130432</v>
      </c>
      <c r="N1336" s="2">
        <f t="shared" si="426"/>
        <v>8.6956521739130436E-3</v>
      </c>
      <c r="O1336" s="2">
        <f t="shared" si="427"/>
        <v>6.0715321659188248E-17</v>
      </c>
      <c r="P1336" s="1">
        <v>14</v>
      </c>
      <c r="Q1336" s="1"/>
      <c r="R1336" s="1">
        <v>100</v>
      </c>
      <c r="S1336" s="1">
        <v>1</v>
      </c>
      <c r="T1336" s="1"/>
      <c r="U1336" s="1"/>
      <c r="V1336" s="1"/>
      <c r="W1336" s="1"/>
      <c r="X1336" s="1"/>
      <c r="Y1336" s="1">
        <v>0</v>
      </c>
      <c r="Z1336" s="1"/>
      <c r="AA1336" s="1"/>
      <c r="AB1336" s="1"/>
      <c r="AC1336" s="1">
        <v>0</v>
      </c>
      <c r="AD1336" s="1"/>
      <c r="AI1336" t="str">
        <f t="shared" si="416"/>
        <v>Andover</v>
      </c>
      <c r="AJ1336" t="s">
        <v>1858</v>
      </c>
      <c r="AK1336" s="165">
        <v>1</v>
      </c>
      <c r="AL1336" s="7"/>
      <c r="AN1336" s="98">
        <v>50</v>
      </c>
      <c r="AO1336" s="100">
        <v>27</v>
      </c>
      <c r="AP1336" s="100">
        <v>5</v>
      </c>
      <c r="AQ1336" s="107">
        <v>1300</v>
      </c>
      <c r="AR1336" s="107">
        <f t="shared" si="428"/>
        <v>50027</v>
      </c>
      <c r="AS1336" s="9" t="s">
        <v>1726</v>
      </c>
      <c r="AT1336" s="110">
        <f t="shared" si="429"/>
        <v>5001300</v>
      </c>
      <c r="AW1336">
        <v>28.78</v>
      </c>
      <c r="AX1336">
        <v>0.01</v>
      </c>
      <c r="AY1336">
        <v>28.77</v>
      </c>
      <c r="BA1336" s="7">
        <f t="shared" si="395"/>
        <v>0</v>
      </c>
      <c r="BB1336" s="7">
        <f t="shared" si="396"/>
        <v>0</v>
      </c>
      <c r="BC1336" s="7">
        <f t="shared" si="397"/>
        <v>1</v>
      </c>
      <c r="BD1336" s="7">
        <f t="shared" si="398"/>
        <v>0</v>
      </c>
      <c r="BE1336" s="7" t="e">
        <f t="shared" si="399"/>
        <v>#N/A</v>
      </c>
      <c r="BF1336" s="118"/>
      <c r="BG1336" s="1">
        <v>0</v>
      </c>
      <c r="BH1336" s="1">
        <v>0</v>
      </c>
      <c r="BI1336" s="118"/>
      <c r="BJ1336" s="118"/>
      <c r="BK1336" s="168"/>
    </row>
    <row r="1337" spans="1:84" hidden="1" outlineLevel="1">
      <c r="A1337" t="s">
        <v>871</v>
      </c>
      <c r="B1337" s="9" t="s">
        <v>2962</v>
      </c>
      <c r="C1337" s="1">
        <f t="shared" si="417"/>
        <v>482</v>
      </c>
      <c r="D1337" s="7">
        <f t="shared" si="418"/>
        <v>2</v>
      </c>
      <c r="E1337" s="7">
        <f t="shared" si="419"/>
        <v>3</v>
      </c>
      <c r="F1337" s="7">
        <f t="shared" si="420"/>
        <v>1</v>
      </c>
      <c r="G1337" s="7">
        <f t="shared" si="392"/>
        <v>0</v>
      </c>
      <c r="H1337" s="49">
        <f t="shared" si="421"/>
        <v>314</v>
      </c>
      <c r="I1337" s="178">
        <f t="shared" si="422"/>
        <v>0.65145228215767637</v>
      </c>
      <c r="J1337" s="8"/>
      <c r="K1337" s="2">
        <f t="shared" si="423"/>
        <v>0.17427385892116182</v>
      </c>
      <c r="L1337" s="2">
        <f t="shared" si="424"/>
        <v>0</v>
      </c>
      <c r="M1337" s="2">
        <f t="shared" si="425"/>
        <v>0.82572614107883813</v>
      </c>
      <c r="N1337" s="2">
        <f t="shared" si="426"/>
        <v>0</v>
      </c>
      <c r="O1337" s="2">
        <f t="shared" si="427"/>
        <v>0</v>
      </c>
      <c r="P1337" s="1">
        <v>84</v>
      </c>
      <c r="Q1337" s="1"/>
      <c r="R1337" s="1">
        <v>398</v>
      </c>
      <c r="S1337" s="1">
        <v>0</v>
      </c>
      <c r="T1337" s="1"/>
      <c r="U1337" s="1"/>
      <c r="V1337" s="1"/>
      <c r="W1337" s="1"/>
      <c r="X1337" s="1"/>
      <c r="Y1337" s="1">
        <v>0</v>
      </c>
      <c r="Z1337" s="1"/>
      <c r="AA1337" s="1"/>
      <c r="AB1337" s="1"/>
      <c r="AC1337" s="1">
        <v>0</v>
      </c>
      <c r="AD1337" s="1"/>
      <c r="AI1337" t="str">
        <f t="shared" si="416"/>
        <v>Arlington</v>
      </c>
      <c r="AJ1337" t="s">
        <v>2078</v>
      </c>
      <c r="AK1337" s="165">
        <v>1</v>
      </c>
      <c r="AL1337" s="7"/>
      <c r="AN1337" s="98">
        <v>50</v>
      </c>
      <c r="AO1337" s="100">
        <v>3</v>
      </c>
      <c r="AP1337" s="100">
        <v>5</v>
      </c>
      <c r="AQ1337" s="107">
        <v>1450</v>
      </c>
      <c r="AR1337" s="107">
        <f t="shared" si="428"/>
        <v>50003</v>
      </c>
      <c r="AS1337" s="9" t="s">
        <v>1726</v>
      </c>
      <c r="AT1337" s="110">
        <f t="shared" si="429"/>
        <v>5001450</v>
      </c>
      <c r="AW1337">
        <v>42.44</v>
      </c>
      <c r="AX1337">
        <v>0.02</v>
      </c>
      <c r="AY1337">
        <v>42.42</v>
      </c>
      <c r="BA1337" s="7">
        <f t="shared" si="395"/>
        <v>0</v>
      </c>
      <c r="BB1337" s="7">
        <f t="shared" si="396"/>
        <v>0</v>
      </c>
      <c r="BC1337" s="7">
        <f t="shared" si="397"/>
        <v>1</v>
      </c>
      <c r="BD1337" s="7">
        <f t="shared" si="398"/>
        <v>0</v>
      </c>
      <c r="BE1337" s="7">
        <f t="shared" si="399"/>
        <v>0</v>
      </c>
      <c r="BF1337" s="118"/>
      <c r="BG1337" s="1">
        <v>0</v>
      </c>
      <c r="BH1337" s="1">
        <v>3</v>
      </c>
      <c r="BI1337" s="118"/>
      <c r="BJ1337" s="118"/>
      <c r="BK1337" s="168"/>
    </row>
    <row r="1338" spans="1:84" hidden="1" outlineLevel="1">
      <c r="A1338" t="s">
        <v>2297</v>
      </c>
      <c r="B1338" s="9" t="s">
        <v>2962</v>
      </c>
      <c r="C1338" s="1">
        <f t="shared" si="417"/>
        <v>62</v>
      </c>
      <c r="D1338" s="7">
        <f t="shared" si="418"/>
        <v>2</v>
      </c>
      <c r="E1338" s="7">
        <f t="shared" si="419"/>
        <v>3</v>
      </c>
      <c r="F1338" s="7">
        <f t="shared" si="420"/>
        <v>1</v>
      </c>
      <c r="G1338" s="7">
        <f t="shared" ref="G1338:G1401" si="430">IF(S1338&gt;0,RANK(S1338,(P1338:AD1338)),0)</f>
        <v>0</v>
      </c>
      <c r="H1338" s="49">
        <f t="shared" si="421"/>
        <v>52</v>
      </c>
      <c r="I1338" s="178">
        <f t="shared" si="422"/>
        <v>0.83870967741935487</v>
      </c>
      <c r="J1338" s="8"/>
      <c r="K1338" s="2">
        <f t="shared" si="423"/>
        <v>8.0645161290322578E-2</v>
      </c>
      <c r="L1338" s="2">
        <f t="shared" si="424"/>
        <v>0</v>
      </c>
      <c r="M1338" s="2">
        <f t="shared" si="425"/>
        <v>0.91935483870967738</v>
      </c>
      <c r="N1338" s="2">
        <f t="shared" si="426"/>
        <v>0</v>
      </c>
      <c r="O1338" s="2">
        <f t="shared" si="427"/>
        <v>0</v>
      </c>
      <c r="P1338" s="1">
        <v>5</v>
      </c>
      <c r="Q1338" s="1"/>
      <c r="R1338" s="1">
        <v>57</v>
      </c>
      <c r="S1338" s="1">
        <v>0</v>
      </c>
      <c r="T1338" s="1"/>
      <c r="U1338" s="1"/>
      <c r="V1338" s="1"/>
      <c r="W1338" s="1"/>
      <c r="X1338" s="1"/>
      <c r="Y1338" s="1">
        <v>0</v>
      </c>
      <c r="Z1338" s="1"/>
      <c r="AA1338" s="1"/>
      <c r="AB1338" s="1"/>
      <c r="AC1338" s="1">
        <v>0</v>
      </c>
      <c r="AD1338" s="1"/>
      <c r="AI1338" t="str">
        <f t="shared" si="416"/>
        <v>Athens</v>
      </c>
      <c r="AJ1338" t="s">
        <v>2472</v>
      </c>
      <c r="AK1338" s="165">
        <v>1</v>
      </c>
      <c r="AL1338" s="7"/>
      <c r="AN1338" s="98">
        <v>50</v>
      </c>
      <c r="AO1338" s="100">
        <v>25</v>
      </c>
      <c r="AP1338" s="100">
        <v>5</v>
      </c>
      <c r="AQ1338" s="107">
        <v>1900</v>
      </c>
      <c r="AR1338" s="107">
        <f t="shared" si="428"/>
        <v>50025</v>
      </c>
      <c r="AS1338" s="9" t="s">
        <v>1726</v>
      </c>
      <c r="AT1338" s="110">
        <f t="shared" si="429"/>
        <v>5001900</v>
      </c>
      <c r="AW1338">
        <v>13.08</v>
      </c>
      <c r="AX1338">
        <v>0.04</v>
      </c>
      <c r="AY1338">
        <v>13.04</v>
      </c>
      <c r="BA1338" s="7">
        <f t="shared" si="395"/>
        <v>0</v>
      </c>
      <c r="BB1338" s="7">
        <f t="shared" si="396"/>
        <v>0</v>
      </c>
      <c r="BC1338" s="7">
        <f t="shared" si="397"/>
        <v>1</v>
      </c>
      <c r="BD1338" s="7">
        <f t="shared" si="398"/>
        <v>0</v>
      </c>
      <c r="BE1338" s="7">
        <f t="shared" si="399"/>
        <v>0</v>
      </c>
      <c r="BF1338" s="118"/>
      <c r="BG1338" s="1">
        <v>0</v>
      </c>
      <c r="BH1338" s="1">
        <v>0</v>
      </c>
      <c r="BI1338" s="118"/>
      <c r="BJ1338" s="118"/>
      <c r="BK1338" s="168"/>
    </row>
    <row r="1339" spans="1:84" hidden="1" outlineLevel="1">
      <c r="A1339" t="s">
        <v>1510</v>
      </c>
      <c r="B1339" s="9" t="s">
        <v>2962</v>
      </c>
      <c r="C1339" s="1">
        <f t="shared" si="417"/>
        <v>265</v>
      </c>
      <c r="D1339" s="7">
        <f t="shared" si="418"/>
        <v>2</v>
      </c>
      <c r="E1339" s="7">
        <f t="shared" si="419"/>
        <v>3</v>
      </c>
      <c r="F1339" s="7">
        <f t="shared" si="420"/>
        <v>1</v>
      </c>
      <c r="G1339" s="7">
        <f t="shared" si="430"/>
        <v>0</v>
      </c>
      <c r="H1339" s="49">
        <f t="shared" si="421"/>
        <v>221</v>
      </c>
      <c r="I1339" s="178">
        <f t="shared" si="422"/>
        <v>0.83396226415094343</v>
      </c>
      <c r="J1339" s="8"/>
      <c r="K1339" s="2">
        <f t="shared" si="423"/>
        <v>8.3018867924528297E-2</v>
      </c>
      <c r="L1339" s="2">
        <f t="shared" si="424"/>
        <v>0</v>
      </c>
      <c r="M1339" s="2">
        <f t="shared" si="425"/>
        <v>0.91698113207547172</v>
      </c>
      <c r="N1339" s="2">
        <f t="shared" si="426"/>
        <v>0</v>
      </c>
      <c r="O1339" s="2">
        <f t="shared" si="427"/>
        <v>0</v>
      </c>
      <c r="P1339" s="1">
        <v>22</v>
      </c>
      <c r="Q1339" s="1"/>
      <c r="R1339" s="1">
        <v>243</v>
      </c>
      <c r="S1339" s="1">
        <v>0</v>
      </c>
      <c r="T1339" s="1"/>
      <c r="U1339" s="1"/>
      <c r="V1339" s="1"/>
      <c r="W1339" s="1"/>
      <c r="X1339" s="1"/>
      <c r="Y1339" s="1">
        <v>0</v>
      </c>
      <c r="Z1339" s="1"/>
      <c r="AA1339" s="1"/>
      <c r="AB1339" s="1"/>
      <c r="AC1339" s="1">
        <v>0</v>
      </c>
      <c r="AD1339" s="1"/>
      <c r="AI1339" t="str">
        <f t="shared" si="416"/>
        <v>Bakersfield</v>
      </c>
      <c r="AJ1339" t="s">
        <v>2429</v>
      </c>
      <c r="AK1339" s="165">
        <v>1</v>
      </c>
      <c r="AL1339" s="7"/>
      <c r="AN1339" s="98">
        <v>50</v>
      </c>
      <c r="AO1339" s="100">
        <v>11</v>
      </c>
      <c r="AP1339" s="100">
        <v>10</v>
      </c>
      <c r="AQ1339" s="107">
        <v>2500</v>
      </c>
      <c r="AR1339" s="107">
        <f t="shared" si="428"/>
        <v>50011</v>
      </c>
      <c r="AS1339" s="9" t="s">
        <v>1726</v>
      </c>
      <c r="AT1339" s="110">
        <f t="shared" si="429"/>
        <v>5002500</v>
      </c>
      <c r="AW1339">
        <v>44.62</v>
      </c>
      <c r="AX1339">
        <v>0.03</v>
      </c>
      <c r="AY1339">
        <v>44.59</v>
      </c>
      <c r="BA1339" s="7">
        <f t="shared" si="395"/>
        <v>0</v>
      </c>
      <c r="BB1339" s="7">
        <f t="shared" si="396"/>
        <v>0</v>
      </c>
      <c r="BC1339" s="7">
        <f t="shared" si="397"/>
        <v>1</v>
      </c>
      <c r="BD1339" s="7">
        <f t="shared" si="398"/>
        <v>0</v>
      </c>
      <c r="BE1339" s="7">
        <f t="shared" si="399"/>
        <v>0</v>
      </c>
      <c r="BF1339" s="118"/>
      <c r="BG1339" s="1">
        <v>0</v>
      </c>
      <c r="BH1339" s="1">
        <v>0</v>
      </c>
      <c r="BI1339" s="118"/>
      <c r="BJ1339" s="118"/>
      <c r="BK1339" s="168"/>
    </row>
    <row r="1340" spans="1:84" hidden="1" outlineLevel="1">
      <c r="A1340" t="s">
        <v>1326</v>
      </c>
      <c r="B1340" s="9" t="s">
        <v>2962</v>
      </c>
      <c r="C1340" s="1">
        <f t="shared" si="417"/>
        <v>44</v>
      </c>
      <c r="D1340" s="7">
        <f t="shared" si="418"/>
        <v>2</v>
      </c>
      <c r="E1340" s="7">
        <f t="shared" si="419"/>
        <v>3</v>
      </c>
      <c r="F1340" s="7">
        <f t="shared" si="420"/>
        <v>1</v>
      </c>
      <c r="G1340" s="7">
        <f t="shared" si="430"/>
        <v>0</v>
      </c>
      <c r="H1340" s="49">
        <f t="shared" si="421"/>
        <v>42</v>
      </c>
      <c r="I1340" s="178">
        <f t="shared" si="422"/>
        <v>0.95454545454545459</v>
      </c>
      <c r="J1340" s="8"/>
      <c r="K1340" s="2">
        <f t="shared" si="423"/>
        <v>2.2727272727272728E-2</v>
      </c>
      <c r="L1340" s="2">
        <f t="shared" si="424"/>
        <v>0</v>
      </c>
      <c r="M1340" s="2">
        <f t="shared" si="425"/>
        <v>0.97727272727272729</v>
      </c>
      <c r="N1340" s="2">
        <f t="shared" si="426"/>
        <v>0</v>
      </c>
      <c r="O1340" s="2">
        <f t="shared" si="427"/>
        <v>0</v>
      </c>
      <c r="P1340" s="1">
        <v>1</v>
      </c>
      <c r="Q1340" s="1"/>
      <c r="R1340" s="1">
        <v>43</v>
      </c>
      <c r="S1340" s="1">
        <v>0</v>
      </c>
      <c r="T1340" s="1"/>
      <c r="U1340" s="1"/>
      <c r="V1340" s="1"/>
      <c r="W1340" s="1"/>
      <c r="X1340" s="1"/>
      <c r="Y1340" s="1">
        <v>0</v>
      </c>
      <c r="Z1340" s="1"/>
      <c r="AA1340" s="1"/>
      <c r="AB1340" s="1"/>
      <c r="AC1340" s="1">
        <v>0</v>
      </c>
      <c r="AD1340" s="1"/>
      <c r="AI1340" t="str">
        <f t="shared" si="416"/>
        <v>Baltimore</v>
      </c>
      <c r="AJ1340" t="s">
        <v>1858</v>
      </c>
      <c r="AK1340" s="165">
        <v>1</v>
      </c>
      <c r="AL1340" s="7"/>
      <c r="AN1340" s="98">
        <v>50</v>
      </c>
      <c r="AO1340" s="100">
        <v>27</v>
      </c>
      <c r="AP1340" s="100">
        <v>11</v>
      </c>
      <c r="AQ1340" s="107">
        <v>2575</v>
      </c>
      <c r="AR1340" s="107">
        <f t="shared" si="428"/>
        <v>50027</v>
      </c>
      <c r="AS1340" s="9" t="s">
        <v>1726</v>
      </c>
      <c r="AT1340" s="110">
        <f t="shared" si="429"/>
        <v>5002575</v>
      </c>
      <c r="AW1340">
        <v>4.67</v>
      </c>
      <c r="AX1340">
        <v>0</v>
      </c>
      <c r="AY1340">
        <v>4.67</v>
      </c>
      <c r="BA1340" s="7">
        <f t="shared" si="395"/>
        <v>0</v>
      </c>
      <c r="BB1340" s="7">
        <f t="shared" si="396"/>
        <v>0</v>
      </c>
      <c r="BC1340" s="7">
        <f t="shared" si="397"/>
        <v>1</v>
      </c>
      <c r="BD1340" s="7">
        <f t="shared" si="398"/>
        <v>0</v>
      </c>
      <c r="BE1340" s="7">
        <f t="shared" si="399"/>
        <v>0</v>
      </c>
      <c r="BF1340" s="118"/>
      <c r="BG1340" s="1">
        <v>0</v>
      </c>
      <c r="BH1340" s="1">
        <v>0</v>
      </c>
      <c r="BI1340" s="118"/>
      <c r="BJ1340" s="118"/>
      <c r="BK1340" s="168"/>
    </row>
    <row r="1341" spans="1:84" hidden="1" outlineLevel="1">
      <c r="A1341" t="s">
        <v>786</v>
      </c>
      <c r="B1341" s="9" t="s">
        <v>2962</v>
      </c>
      <c r="C1341" s="1">
        <f t="shared" si="417"/>
        <v>260</v>
      </c>
      <c r="D1341" s="7">
        <f t="shared" si="418"/>
        <v>2</v>
      </c>
      <c r="E1341" s="7">
        <f t="shared" si="419"/>
        <v>3</v>
      </c>
      <c r="F1341" s="7">
        <f t="shared" si="420"/>
        <v>1</v>
      </c>
      <c r="G1341" s="7">
        <f t="shared" si="430"/>
        <v>0</v>
      </c>
      <c r="H1341" s="49">
        <f t="shared" si="421"/>
        <v>168</v>
      </c>
      <c r="I1341" s="178">
        <f t="shared" si="422"/>
        <v>0.64615384615384619</v>
      </c>
      <c r="J1341" s="8"/>
      <c r="K1341" s="2">
        <f t="shared" si="423"/>
        <v>0.17692307692307693</v>
      </c>
      <c r="L1341" s="2">
        <f t="shared" si="424"/>
        <v>0</v>
      </c>
      <c r="M1341" s="2">
        <f t="shared" si="425"/>
        <v>0.82307692307692304</v>
      </c>
      <c r="N1341" s="2">
        <f t="shared" si="426"/>
        <v>0</v>
      </c>
      <c r="O1341" s="2">
        <f t="shared" si="427"/>
        <v>0</v>
      </c>
      <c r="P1341" s="1">
        <v>46</v>
      </c>
      <c r="Q1341" s="1"/>
      <c r="R1341" s="1">
        <v>214</v>
      </c>
      <c r="S1341" s="1">
        <v>0</v>
      </c>
      <c r="T1341" s="1"/>
      <c r="U1341" s="1"/>
      <c r="V1341" s="1"/>
      <c r="W1341" s="1"/>
      <c r="X1341" s="1"/>
      <c r="Y1341" s="1">
        <v>0</v>
      </c>
      <c r="Z1341" s="1"/>
      <c r="AA1341" s="1"/>
      <c r="AB1341" s="1"/>
      <c r="AC1341" s="1">
        <v>0</v>
      </c>
      <c r="AD1341" s="1"/>
      <c r="AI1341" t="str">
        <f t="shared" si="416"/>
        <v>Barnard</v>
      </c>
      <c r="AJ1341" t="s">
        <v>1858</v>
      </c>
      <c r="AK1341" s="165">
        <v>1</v>
      </c>
      <c r="AL1341" s="7"/>
      <c r="AN1341" s="98">
        <v>50</v>
      </c>
      <c r="AO1341" s="100">
        <v>27</v>
      </c>
      <c r="AP1341" s="100">
        <v>15</v>
      </c>
      <c r="AQ1341" s="107">
        <v>2725</v>
      </c>
      <c r="AR1341" s="107">
        <f t="shared" si="428"/>
        <v>50027</v>
      </c>
      <c r="AS1341" s="9" t="s">
        <v>1726</v>
      </c>
      <c r="AT1341" s="110">
        <f t="shared" si="429"/>
        <v>5002725</v>
      </c>
      <c r="AW1341">
        <v>48.89</v>
      </c>
      <c r="AX1341">
        <v>0.19</v>
      </c>
      <c r="AY1341">
        <v>48.7</v>
      </c>
      <c r="BA1341" s="7">
        <f t="shared" si="395"/>
        <v>0</v>
      </c>
      <c r="BB1341" s="7">
        <f t="shared" si="396"/>
        <v>0</v>
      </c>
      <c r="BC1341" s="7">
        <f t="shared" si="397"/>
        <v>1</v>
      </c>
      <c r="BD1341" s="7">
        <f t="shared" si="398"/>
        <v>0</v>
      </c>
      <c r="BE1341" s="7">
        <f t="shared" si="399"/>
        <v>0</v>
      </c>
      <c r="BF1341" s="118"/>
      <c r="BG1341" s="1">
        <v>3</v>
      </c>
      <c r="BH1341" s="1">
        <v>0</v>
      </c>
      <c r="BI1341" s="118"/>
      <c r="BJ1341" s="118"/>
      <c r="BK1341" s="168"/>
    </row>
    <row r="1342" spans="1:84" hidden="1" outlineLevel="1">
      <c r="A1342" t="s">
        <v>534</v>
      </c>
      <c r="B1342" s="9" t="s">
        <v>2962</v>
      </c>
      <c r="C1342" s="1">
        <f t="shared" si="417"/>
        <v>341</v>
      </c>
      <c r="D1342" s="7">
        <f t="shared" si="418"/>
        <v>2</v>
      </c>
      <c r="E1342" s="7">
        <f t="shared" si="419"/>
        <v>4</v>
      </c>
      <c r="F1342" s="7">
        <f t="shared" si="420"/>
        <v>1</v>
      </c>
      <c r="G1342" s="7">
        <f t="shared" si="430"/>
        <v>0</v>
      </c>
      <c r="H1342" s="49">
        <f t="shared" si="421"/>
        <v>278</v>
      </c>
      <c r="I1342" s="178">
        <f t="shared" si="422"/>
        <v>0.81524926686217014</v>
      </c>
      <c r="J1342" s="8"/>
      <c r="K1342" s="2">
        <f t="shared" si="423"/>
        <v>9.0909090909090912E-2</v>
      </c>
      <c r="L1342" s="2">
        <f t="shared" si="424"/>
        <v>0</v>
      </c>
      <c r="M1342" s="2">
        <f t="shared" si="425"/>
        <v>0.90615835777126097</v>
      </c>
      <c r="N1342" s="2">
        <f t="shared" si="426"/>
        <v>0</v>
      </c>
      <c r="O1342" s="2">
        <f t="shared" si="427"/>
        <v>2.9325513196480912E-3</v>
      </c>
      <c r="P1342" s="1">
        <v>31</v>
      </c>
      <c r="Q1342" s="1"/>
      <c r="R1342" s="1">
        <v>309</v>
      </c>
      <c r="S1342" s="1">
        <v>0</v>
      </c>
      <c r="T1342" s="1"/>
      <c r="U1342" s="1"/>
      <c r="V1342" s="1"/>
      <c r="W1342" s="1"/>
      <c r="X1342" s="1"/>
      <c r="Y1342" s="1">
        <v>0</v>
      </c>
      <c r="Z1342" s="1"/>
      <c r="AA1342" s="1"/>
      <c r="AB1342" s="1"/>
      <c r="AC1342" s="1">
        <v>1</v>
      </c>
      <c r="AD1342" s="1"/>
      <c r="AI1342" t="str">
        <f t="shared" si="416"/>
        <v>Barnet</v>
      </c>
      <c r="AJ1342" t="s">
        <v>1819</v>
      </c>
      <c r="AK1342" s="165">
        <v>1</v>
      </c>
      <c r="AL1342" s="7"/>
      <c r="AN1342" s="98">
        <v>50</v>
      </c>
      <c r="AO1342" s="100">
        <v>5</v>
      </c>
      <c r="AP1342" s="100">
        <v>5</v>
      </c>
      <c r="AQ1342" s="107">
        <v>2875</v>
      </c>
      <c r="AR1342" s="107">
        <f t="shared" si="428"/>
        <v>50005</v>
      </c>
      <c r="AS1342" s="9" t="s">
        <v>1726</v>
      </c>
      <c r="AT1342" s="110">
        <f t="shared" si="429"/>
        <v>5002875</v>
      </c>
      <c r="AW1342">
        <v>43.57</v>
      </c>
      <c r="AX1342">
        <v>1.18</v>
      </c>
      <c r="AY1342">
        <v>42.39</v>
      </c>
      <c r="BA1342" s="7">
        <f t="shared" si="395"/>
        <v>0</v>
      </c>
      <c r="BB1342" s="7">
        <f t="shared" si="396"/>
        <v>0</v>
      </c>
      <c r="BC1342" s="7">
        <f t="shared" si="397"/>
        <v>1</v>
      </c>
      <c r="BD1342" s="7">
        <f t="shared" si="398"/>
        <v>0</v>
      </c>
      <c r="BE1342" s="7">
        <f t="shared" si="399"/>
        <v>0</v>
      </c>
      <c r="BF1342" s="118"/>
      <c r="BG1342" s="1">
        <v>0</v>
      </c>
      <c r="BH1342" s="1">
        <v>0</v>
      </c>
      <c r="BI1342" s="118"/>
      <c r="BJ1342" s="118"/>
      <c r="BK1342" s="168"/>
    </row>
    <row r="1343" spans="1:84" hidden="1" outlineLevel="1">
      <c r="A1343" t="s">
        <v>2153</v>
      </c>
      <c r="B1343" s="9" t="s">
        <v>2962</v>
      </c>
      <c r="C1343" s="1">
        <f t="shared" si="417"/>
        <v>1203</v>
      </c>
      <c r="D1343" s="7">
        <f t="shared" si="418"/>
        <v>2</v>
      </c>
      <c r="E1343" s="7">
        <f t="shared" si="419"/>
        <v>5</v>
      </c>
      <c r="F1343" s="7">
        <f t="shared" si="420"/>
        <v>1</v>
      </c>
      <c r="G1343" s="7">
        <f t="shared" si="430"/>
        <v>3</v>
      </c>
      <c r="H1343" s="49">
        <f t="shared" si="421"/>
        <v>917</v>
      </c>
      <c r="I1343" s="178">
        <f t="shared" si="422"/>
        <v>0.76226101413133829</v>
      </c>
      <c r="J1343" s="8"/>
      <c r="K1343" s="2">
        <f t="shared" si="423"/>
        <v>0.1172069825436409</v>
      </c>
      <c r="L1343" s="2">
        <f t="shared" si="424"/>
        <v>0</v>
      </c>
      <c r="M1343" s="2">
        <f t="shared" si="425"/>
        <v>0.87946799667497921</v>
      </c>
      <c r="N1343" s="2">
        <f t="shared" si="426"/>
        <v>2.4937655860349127E-3</v>
      </c>
      <c r="O1343" s="2">
        <f t="shared" si="427"/>
        <v>8.3125519534494891E-4</v>
      </c>
      <c r="P1343" s="1">
        <v>141</v>
      </c>
      <c r="Q1343" s="1"/>
      <c r="R1343" s="1">
        <v>1058</v>
      </c>
      <c r="S1343" s="1">
        <v>3</v>
      </c>
      <c r="T1343" s="1"/>
      <c r="U1343" s="1"/>
      <c r="V1343" s="1"/>
      <c r="W1343" s="1"/>
      <c r="X1343" s="1"/>
      <c r="Y1343" s="1">
        <v>1</v>
      </c>
      <c r="Z1343" s="1"/>
      <c r="AA1343" s="1"/>
      <c r="AB1343" s="1"/>
      <c r="AC1343" s="1">
        <v>0</v>
      </c>
      <c r="AD1343" s="1"/>
      <c r="AI1343" t="str">
        <f t="shared" si="416"/>
        <v>Barre</v>
      </c>
      <c r="AJ1343" t="s">
        <v>643</v>
      </c>
      <c r="AK1343" s="165">
        <v>1</v>
      </c>
      <c r="AL1343" s="7"/>
      <c r="AN1343" s="98">
        <v>50</v>
      </c>
      <c r="AO1343" s="100">
        <v>23</v>
      </c>
      <c r="AP1343" s="100">
        <v>5</v>
      </c>
      <c r="AQ1343" s="107">
        <v>3175</v>
      </c>
      <c r="AR1343" s="107">
        <f t="shared" si="428"/>
        <v>50023</v>
      </c>
      <c r="AS1343" s="9" t="s">
        <v>1037</v>
      </c>
      <c r="AT1343" s="110">
        <f t="shared" si="429"/>
        <v>5003175</v>
      </c>
      <c r="AW1343">
        <v>4.0199999999999996</v>
      </c>
      <c r="AX1343">
        <v>0</v>
      </c>
      <c r="AY1343">
        <v>4.0199999999999996</v>
      </c>
      <c r="BA1343" s="7">
        <f t="shared" si="395"/>
        <v>0</v>
      </c>
      <c r="BB1343" s="7">
        <f t="shared" si="396"/>
        <v>0</v>
      </c>
      <c r="BC1343" s="7">
        <f t="shared" si="397"/>
        <v>1</v>
      </c>
      <c r="BD1343" s="7">
        <f t="shared" si="398"/>
        <v>0</v>
      </c>
      <c r="BE1343" s="7" t="e">
        <f t="shared" si="399"/>
        <v>#N/A</v>
      </c>
      <c r="BF1343" s="118"/>
      <c r="BG1343" s="1">
        <v>10</v>
      </c>
      <c r="BH1343" s="1">
        <v>0</v>
      </c>
      <c r="BI1343" s="118"/>
      <c r="BJ1343" s="118"/>
      <c r="BK1343" s="168"/>
    </row>
    <row r="1344" spans="1:84" hidden="1" outlineLevel="1">
      <c r="A1344" t="s">
        <v>2153</v>
      </c>
      <c r="B1344" s="9" t="s">
        <v>2962</v>
      </c>
      <c r="C1344" s="1">
        <f t="shared" si="417"/>
        <v>1239</v>
      </c>
      <c r="D1344" s="7">
        <f t="shared" si="418"/>
        <v>2</v>
      </c>
      <c r="E1344" s="7">
        <f t="shared" si="419"/>
        <v>4</v>
      </c>
      <c r="F1344" s="7">
        <f t="shared" si="420"/>
        <v>1</v>
      </c>
      <c r="G1344" s="7">
        <f t="shared" si="430"/>
        <v>3</v>
      </c>
      <c r="H1344" s="49">
        <f t="shared" si="421"/>
        <v>938</v>
      </c>
      <c r="I1344" s="178">
        <f t="shared" si="422"/>
        <v>0.75706214689265539</v>
      </c>
      <c r="J1344" s="8"/>
      <c r="K1344" s="2">
        <f t="shared" si="423"/>
        <v>0.12025827280064569</v>
      </c>
      <c r="L1344" s="2">
        <f t="shared" si="424"/>
        <v>0</v>
      </c>
      <c r="M1344" s="2">
        <f t="shared" si="425"/>
        <v>0.8773204196933011</v>
      </c>
      <c r="N1344" s="2">
        <f t="shared" si="426"/>
        <v>2.4213075060532689E-3</v>
      </c>
      <c r="O1344" s="2">
        <f t="shared" si="427"/>
        <v>-8.5868812060851951E-17</v>
      </c>
      <c r="P1344" s="1">
        <v>149</v>
      </c>
      <c r="Q1344" s="1"/>
      <c r="R1344" s="1">
        <v>1087</v>
      </c>
      <c r="S1344" s="1">
        <v>3</v>
      </c>
      <c r="T1344" s="1"/>
      <c r="U1344" s="1"/>
      <c r="V1344" s="1"/>
      <c r="W1344" s="1"/>
      <c r="X1344" s="1"/>
      <c r="Y1344" s="1">
        <v>0</v>
      </c>
      <c r="Z1344" s="1"/>
      <c r="AA1344" s="1"/>
      <c r="AB1344" s="1"/>
      <c r="AC1344" s="1">
        <v>0</v>
      </c>
      <c r="AD1344" s="1"/>
      <c r="AI1344" t="str">
        <f t="shared" si="416"/>
        <v>Barre</v>
      </c>
      <c r="AJ1344" t="s">
        <v>643</v>
      </c>
      <c r="AK1344" s="165">
        <v>1</v>
      </c>
      <c r="AL1344" s="7"/>
      <c r="AN1344" s="98">
        <v>50</v>
      </c>
      <c r="AO1344" s="100">
        <v>23</v>
      </c>
      <c r="AP1344" s="100">
        <v>10</v>
      </c>
      <c r="AQ1344" s="107">
        <v>3250</v>
      </c>
      <c r="AR1344" s="107">
        <f t="shared" si="428"/>
        <v>50023</v>
      </c>
      <c r="AS1344" s="9" t="s">
        <v>1726</v>
      </c>
      <c r="AT1344" s="110">
        <f t="shared" si="429"/>
        <v>5003250</v>
      </c>
      <c r="AW1344">
        <v>30.69</v>
      </c>
      <c r="AX1344">
        <v>0.05</v>
      </c>
      <c r="AY1344">
        <v>30.64</v>
      </c>
      <c r="BA1344" s="7">
        <f t="shared" si="395"/>
        <v>0</v>
      </c>
      <c r="BB1344" s="7">
        <f t="shared" si="396"/>
        <v>0</v>
      </c>
      <c r="BC1344" s="7">
        <f t="shared" si="397"/>
        <v>1</v>
      </c>
      <c r="BD1344" s="7">
        <f t="shared" si="398"/>
        <v>0</v>
      </c>
      <c r="BE1344" s="7" t="e">
        <f t="shared" si="399"/>
        <v>#N/A</v>
      </c>
      <c r="BF1344" s="118"/>
      <c r="BG1344" s="1">
        <v>0</v>
      </c>
      <c r="BH1344" s="1">
        <v>0</v>
      </c>
      <c r="BI1344" s="118"/>
      <c r="BJ1344" s="118"/>
      <c r="BK1344" s="168"/>
    </row>
    <row r="1345" spans="1:63" hidden="1" outlineLevel="1">
      <c r="A1345" t="s">
        <v>1197</v>
      </c>
      <c r="B1345" s="9" t="s">
        <v>2962</v>
      </c>
      <c r="C1345" s="1">
        <f t="shared" si="417"/>
        <v>343</v>
      </c>
      <c r="D1345" s="7">
        <f t="shared" si="418"/>
        <v>2</v>
      </c>
      <c r="E1345" s="7">
        <f t="shared" si="419"/>
        <v>3</v>
      </c>
      <c r="F1345" s="7">
        <f t="shared" si="420"/>
        <v>1</v>
      </c>
      <c r="G1345" s="7">
        <f t="shared" si="430"/>
        <v>0</v>
      </c>
      <c r="H1345" s="49">
        <f t="shared" si="421"/>
        <v>293</v>
      </c>
      <c r="I1345" s="178">
        <f t="shared" si="422"/>
        <v>0.85422740524781338</v>
      </c>
      <c r="J1345" s="8"/>
      <c r="K1345" s="2">
        <f t="shared" si="423"/>
        <v>7.2886297376093298E-2</v>
      </c>
      <c r="L1345" s="2">
        <f t="shared" si="424"/>
        <v>0</v>
      </c>
      <c r="M1345" s="2">
        <f t="shared" si="425"/>
        <v>0.92711370262390669</v>
      </c>
      <c r="N1345" s="2">
        <f t="shared" si="426"/>
        <v>0</v>
      </c>
      <c r="O1345" s="2">
        <f t="shared" si="427"/>
        <v>0</v>
      </c>
      <c r="P1345" s="1">
        <v>25</v>
      </c>
      <c r="Q1345" s="1"/>
      <c r="R1345" s="1">
        <v>318</v>
      </c>
      <c r="S1345" s="1">
        <v>0</v>
      </c>
      <c r="T1345" s="1"/>
      <c r="U1345" s="1"/>
      <c r="V1345" s="1"/>
      <c r="W1345" s="1"/>
      <c r="X1345" s="1"/>
      <c r="Y1345" s="1">
        <v>0</v>
      </c>
      <c r="Z1345" s="1"/>
      <c r="AA1345" s="1"/>
      <c r="AB1345" s="1"/>
      <c r="AC1345" s="1">
        <v>0</v>
      </c>
      <c r="AD1345" s="1"/>
      <c r="AI1345" t="str">
        <f t="shared" si="416"/>
        <v>Barton</v>
      </c>
      <c r="AJ1345" t="s">
        <v>2183</v>
      </c>
      <c r="AK1345" s="165">
        <v>1</v>
      </c>
      <c r="AL1345" s="7"/>
      <c r="AN1345" s="98">
        <v>50</v>
      </c>
      <c r="AO1345" s="100">
        <v>19</v>
      </c>
      <c r="AP1345" s="100">
        <v>10</v>
      </c>
      <c r="AQ1345" s="107">
        <v>3550</v>
      </c>
      <c r="AR1345" s="107">
        <f t="shared" si="428"/>
        <v>50019</v>
      </c>
      <c r="AS1345" s="9" t="s">
        <v>1726</v>
      </c>
      <c r="AT1345" s="110">
        <f t="shared" si="429"/>
        <v>5003550</v>
      </c>
      <c r="AW1345">
        <v>44.91</v>
      </c>
      <c r="AX1345">
        <v>1.26</v>
      </c>
      <c r="AY1345">
        <v>43.65</v>
      </c>
      <c r="BA1345" s="7">
        <f t="shared" si="395"/>
        <v>0</v>
      </c>
      <c r="BB1345" s="7">
        <f t="shared" si="396"/>
        <v>0</v>
      </c>
      <c r="BC1345" s="7">
        <f t="shared" si="397"/>
        <v>1</v>
      </c>
      <c r="BD1345" s="7">
        <f t="shared" si="398"/>
        <v>0</v>
      </c>
      <c r="BE1345" s="7">
        <f t="shared" si="399"/>
        <v>0</v>
      </c>
      <c r="BF1345" s="118"/>
      <c r="BG1345" s="1">
        <v>0</v>
      </c>
      <c r="BH1345" s="1">
        <v>0</v>
      </c>
      <c r="BI1345" s="118"/>
      <c r="BJ1345" s="118"/>
      <c r="BK1345" s="168"/>
    </row>
    <row r="1346" spans="1:63" hidden="1" outlineLevel="1">
      <c r="A1346" t="s">
        <v>828</v>
      </c>
      <c r="B1346" s="9" t="s">
        <v>2962</v>
      </c>
      <c r="C1346" s="1">
        <f t="shared" si="417"/>
        <v>49</v>
      </c>
      <c r="D1346" s="7">
        <f t="shared" si="418"/>
        <v>2</v>
      </c>
      <c r="E1346" s="7">
        <f t="shared" si="419"/>
        <v>3</v>
      </c>
      <c r="F1346" s="7">
        <f t="shared" si="420"/>
        <v>1</v>
      </c>
      <c r="G1346" s="7">
        <f t="shared" si="430"/>
        <v>0</v>
      </c>
      <c r="H1346" s="49">
        <f t="shared" si="421"/>
        <v>43</v>
      </c>
      <c r="I1346" s="178">
        <f t="shared" si="422"/>
        <v>0.87755102040816324</v>
      </c>
      <c r="J1346" s="8"/>
      <c r="K1346" s="2">
        <f t="shared" si="423"/>
        <v>6.1224489795918366E-2</v>
      </c>
      <c r="L1346" s="2">
        <f t="shared" si="424"/>
        <v>0</v>
      </c>
      <c r="M1346" s="2">
        <f t="shared" si="425"/>
        <v>0.93877551020408168</v>
      </c>
      <c r="N1346" s="2">
        <f t="shared" si="426"/>
        <v>0</v>
      </c>
      <c r="O1346" s="2">
        <f t="shared" si="427"/>
        <v>0</v>
      </c>
      <c r="P1346" s="1">
        <v>3</v>
      </c>
      <c r="Q1346" s="1"/>
      <c r="R1346" s="1">
        <v>46</v>
      </c>
      <c r="S1346" s="1">
        <v>0</v>
      </c>
      <c r="T1346" s="1"/>
      <c r="U1346" s="1"/>
      <c r="V1346" s="1"/>
      <c r="W1346" s="1"/>
      <c r="X1346" s="1"/>
      <c r="Y1346" s="1">
        <v>0</v>
      </c>
      <c r="Z1346" s="1"/>
      <c r="AA1346" s="1"/>
      <c r="AB1346" s="1"/>
      <c r="AC1346" s="1">
        <v>0</v>
      </c>
      <c r="AD1346" s="1"/>
      <c r="AI1346" t="str">
        <f t="shared" si="416"/>
        <v>Belvidere</v>
      </c>
      <c r="AJ1346" t="s">
        <v>1617</v>
      </c>
      <c r="AK1346" s="165">
        <v>1</v>
      </c>
      <c r="AL1346" s="7"/>
      <c r="AN1346" s="98">
        <v>50</v>
      </c>
      <c r="AO1346" s="100">
        <v>15</v>
      </c>
      <c r="AP1346" s="100">
        <v>5</v>
      </c>
      <c r="AQ1346" s="107">
        <v>4375</v>
      </c>
      <c r="AR1346" s="107">
        <f t="shared" si="428"/>
        <v>50015</v>
      </c>
      <c r="AS1346" s="9" t="s">
        <v>1726</v>
      </c>
      <c r="AT1346" s="110">
        <f t="shared" si="429"/>
        <v>5004375</v>
      </c>
      <c r="AW1346">
        <v>32.14</v>
      </c>
      <c r="AX1346">
        <v>0</v>
      </c>
      <c r="AY1346">
        <v>32.14</v>
      </c>
      <c r="BA1346" s="7">
        <f t="shared" si="395"/>
        <v>0</v>
      </c>
      <c r="BB1346" s="7">
        <f t="shared" si="396"/>
        <v>0</v>
      </c>
      <c r="BC1346" s="7">
        <f t="shared" si="397"/>
        <v>1</v>
      </c>
      <c r="BD1346" s="7">
        <f t="shared" si="398"/>
        <v>0</v>
      </c>
      <c r="BE1346" s="7">
        <f t="shared" si="399"/>
        <v>0</v>
      </c>
      <c r="BF1346" s="118"/>
      <c r="BG1346" s="1">
        <v>0</v>
      </c>
      <c r="BH1346" s="1">
        <v>0</v>
      </c>
      <c r="BI1346" s="118"/>
      <c r="BJ1346" s="118"/>
      <c r="BK1346" s="168"/>
    </row>
    <row r="1347" spans="1:63" hidden="1" outlineLevel="1">
      <c r="A1347" t="s">
        <v>2078</v>
      </c>
      <c r="B1347" s="9" t="s">
        <v>2962</v>
      </c>
      <c r="C1347" s="1">
        <f t="shared" si="417"/>
        <v>2534</v>
      </c>
      <c r="D1347" s="7">
        <f t="shared" si="418"/>
        <v>2</v>
      </c>
      <c r="E1347" s="7" t="e">
        <f t="shared" si="419"/>
        <v>#N/A</v>
      </c>
      <c r="F1347" s="7">
        <f t="shared" si="420"/>
        <v>1</v>
      </c>
      <c r="G1347" s="7">
        <f t="shared" si="430"/>
        <v>3</v>
      </c>
      <c r="H1347" s="49">
        <f t="shared" si="421"/>
        <v>1721</v>
      </c>
      <c r="I1347" s="178">
        <f t="shared" si="422"/>
        <v>0.67916337805840565</v>
      </c>
      <c r="J1347" s="8"/>
      <c r="K1347" s="2">
        <f t="shared" si="423"/>
        <v>0.15785319652722968</v>
      </c>
      <c r="L1347" s="2">
        <f t="shared" si="424"/>
        <v>0</v>
      </c>
      <c r="M1347" s="2">
        <f t="shared" si="425"/>
        <v>0.83701657458563539</v>
      </c>
      <c r="N1347" s="2">
        <f t="shared" si="426"/>
        <v>3.5516969218626678E-3</v>
      </c>
      <c r="O1347" s="2">
        <f t="shared" si="427"/>
        <v>1.5785319652723232E-3</v>
      </c>
      <c r="P1347" s="1">
        <v>400</v>
      </c>
      <c r="Q1347" s="1"/>
      <c r="R1347" s="1">
        <v>2121</v>
      </c>
      <c r="S1347" s="1">
        <v>9</v>
      </c>
      <c r="T1347" s="1"/>
      <c r="U1347" s="1"/>
      <c r="V1347" s="1"/>
      <c r="W1347" s="1"/>
      <c r="X1347" s="1"/>
      <c r="Y1347" s="1">
        <v>2</v>
      </c>
      <c r="Z1347" s="1"/>
      <c r="AA1347" s="1"/>
      <c r="AB1347" s="1"/>
      <c r="AC1347" s="1">
        <v>2</v>
      </c>
      <c r="AD1347" s="1"/>
      <c r="AI1347" t="str">
        <f t="shared" si="416"/>
        <v>Bennington</v>
      </c>
      <c r="AJ1347" t="s">
        <v>2078</v>
      </c>
      <c r="AK1347" s="165">
        <v>1</v>
      </c>
      <c r="AL1347" s="7"/>
      <c r="AN1347" s="98">
        <v>50</v>
      </c>
      <c r="AO1347" s="100">
        <v>3</v>
      </c>
      <c r="AP1347" s="100">
        <v>10</v>
      </c>
      <c r="AQ1347" s="107">
        <v>4825</v>
      </c>
      <c r="AR1347" s="107">
        <f t="shared" si="428"/>
        <v>50003</v>
      </c>
      <c r="AS1347" s="9" t="s">
        <v>1726</v>
      </c>
      <c r="AT1347" s="110">
        <f t="shared" si="429"/>
        <v>5004825</v>
      </c>
      <c r="AW1347">
        <v>42.49</v>
      </c>
      <c r="AX1347">
        <v>0.06</v>
      </c>
      <c r="AY1347">
        <v>42.43</v>
      </c>
      <c r="BA1347" s="7">
        <f t="shared" si="395"/>
        <v>0</v>
      </c>
      <c r="BB1347" s="7" t="e">
        <f t="shared" si="396"/>
        <v>#N/A</v>
      </c>
      <c r="BC1347" s="7">
        <f t="shared" si="397"/>
        <v>1</v>
      </c>
      <c r="BD1347" s="7">
        <f t="shared" si="398"/>
        <v>0</v>
      </c>
      <c r="BE1347" s="7" t="e">
        <f t="shared" si="399"/>
        <v>#N/A</v>
      </c>
      <c r="BF1347" s="118"/>
      <c r="BG1347" s="1">
        <v>68</v>
      </c>
      <c r="BH1347" s="1">
        <v>0</v>
      </c>
      <c r="BI1347" s="118"/>
      <c r="BJ1347" s="118"/>
      <c r="BK1347" s="168"/>
    </row>
    <row r="1348" spans="1:63" hidden="1" outlineLevel="1">
      <c r="A1348" t="s">
        <v>2209</v>
      </c>
      <c r="B1348" s="9" t="s">
        <v>2962</v>
      </c>
      <c r="C1348" s="1">
        <f t="shared" si="417"/>
        <v>178</v>
      </c>
      <c r="D1348" s="7">
        <f t="shared" si="418"/>
        <v>2</v>
      </c>
      <c r="E1348" s="7">
        <f t="shared" si="419"/>
        <v>3</v>
      </c>
      <c r="F1348" s="7">
        <f t="shared" si="420"/>
        <v>1</v>
      </c>
      <c r="G1348" s="7">
        <f t="shared" si="430"/>
        <v>0</v>
      </c>
      <c r="H1348" s="49">
        <f t="shared" si="421"/>
        <v>140</v>
      </c>
      <c r="I1348" s="178">
        <f t="shared" si="422"/>
        <v>0.7865168539325843</v>
      </c>
      <c r="J1348" s="8"/>
      <c r="K1348" s="2">
        <f t="shared" si="423"/>
        <v>0.10674157303370786</v>
      </c>
      <c r="L1348" s="2">
        <f t="shared" si="424"/>
        <v>0</v>
      </c>
      <c r="M1348" s="2">
        <f t="shared" si="425"/>
        <v>0.8932584269662921</v>
      </c>
      <c r="N1348" s="2">
        <f t="shared" si="426"/>
        <v>0</v>
      </c>
      <c r="O1348" s="2">
        <f t="shared" si="427"/>
        <v>0</v>
      </c>
      <c r="P1348" s="1">
        <v>19</v>
      </c>
      <c r="Q1348" s="1"/>
      <c r="R1348" s="1">
        <v>159</v>
      </c>
      <c r="S1348" s="1">
        <v>0</v>
      </c>
      <c r="T1348" s="1"/>
      <c r="U1348" s="1"/>
      <c r="V1348" s="1"/>
      <c r="W1348" s="1"/>
      <c r="X1348" s="1"/>
      <c r="Y1348" s="1">
        <v>0</v>
      </c>
      <c r="Z1348" s="1"/>
      <c r="AA1348" s="1"/>
      <c r="AB1348" s="1"/>
      <c r="AC1348" s="1">
        <v>0</v>
      </c>
      <c r="AD1348" s="1"/>
      <c r="AI1348" t="str">
        <f t="shared" si="416"/>
        <v>Benson</v>
      </c>
      <c r="AJ1348" t="s">
        <v>840</v>
      </c>
      <c r="AK1348" s="165">
        <v>1</v>
      </c>
      <c r="AL1348" s="7"/>
      <c r="AN1348" s="98">
        <v>50</v>
      </c>
      <c r="AO1348" s="100">
        <v>21</v>
      </c>
      <c r="AP1348" s="100">
        <v>5</v>
      </c>
      <c r="AQ1348" s="107">
        <v>5200</v>
      </c>
      <c r="AR1348" s="107">
        <f t="shared" si="428"/>
        <v>50021</v>
      </c>
      <c r="AS1348" s="9" t="s">
        <v>1726</v>
      </c>
      <c r="AT1348" s="110">
        <f t="shared" si="429"/>
        <v>5005200</v>
      </c>
      <c r="AW1348">
        <v>45.48</v>
      </c>
      <c r="AX1348">
        <v>1.53</v>
      </c>
      <c r="AY1348">
        <v>43.96</v>
      </c>
      <c r="BA1348" s="7">
        <f t="shared" si="395"/>
        <v>0</v>
      </c>
      <c r="BB1348" s="7">
        <f t="shared" si="396"/>
        <v>0</v>
      </c>
      <c r="BC1348" s="7">
        <f t="shared" si="397"/>
        <v>1</v>
      </c>
      <c r="BD1348" s="7">
        <f t="shared" si="398"/>
        <v>0</v>
      </c>
      <c r="BE1348" s="7">
        <f t="shared" si="399"/>
        <v>0</v>
      </c>
      <c r="BF1348" s="118"/>
      <c r="BG1348" s="1">
        <v>0</v>
      </c>
      <c r="BH1348" s="1">
        <v>0</v>
      </c>
      <c r="BI1348" s="118"/>
      <c r="BJ1348" s="118"/>
      <c r="BK1348" s="168"/>
    </row>
    <row r="1349" spans="1:63" hidden="1" outlineLevel="1">
      <c r="A1349" t="s">
        <v>241</v>
      </c>
      <c r="B1349" s="9" t="s">
        <v>2962</v>
      </c>
      <c r="C1349" s="1">
        <f t="shared" si="417"/>
        <v>193</v>
      </c>
      <c r="D1349" s="7">
        <f t="shared" si="418"/>
        <v>2</v>
      </c>
      <c r="E1349" s="7">
        <f t="shared" si="419"/>
        <v>4</v>
      </c>
      <c r="F1349" s="7">
        <f t="shared" si="420"/>
        <v>1</v>
      </c>
      <c r="G1349" s="7">
        <f t="shared" si="430"/>
        <v>3</v>
      </c>
      <c r="H1349" s="49">
        <f t="shared" si="421"/>
        <v>170</v>
      </c>
      <c r="I1349" s="178">
        <f t="shared" si="422"/>
        <v>0.88082901554404147</v>
      </c>
      <c r="J1349" s="8"/>
      <c r="K1349" s="2">
        <f t="shared" si="423"/>
        <v>5.6994818652849742E-2</v>
      </c>
      <c r="L1349" s="2">
        <f t="shared" si="424"/>
        <v>0</v>
      </c>
      <c r="M1349" s="2">
        <f t="shared" si="425"/>
        <v>0.93782383419689119</v>
      </c>
      <c r="N1349" s="2">
        <f t="shared" si="426"/>
        <v>5.1813471502590676E-3</v>
      </c>
      <c r="O1349" s="2">
        <f t="shared" si="427"/>
        <v>1.8214596497756474E-17</v>
      </c>
      <c r="P1349" s="1">
        <v>11</v>
      </c>
      <c r="Q1349" s="1"/>
      <c r="R1349" s="1">
        <v>181</v>
      </c>
      <c r="S1349" s="1">
        <v>1</v>
      </c>
      <c r="T1349" s="1"/>
      <c r="U1349" s="1"/>
      <c r="V1349" s="1"/>
      <c r="W1349" s="1"/>
      <c r="X1349" s="1"/>
      <c r="Y1349" s="1">
        <v>0</v>
      </c>
      <c r="Z1349" s="1"/>
      <c r="AA1349" s="1"/>
      <c r="AB1349" s="1"/>
      <c r="AC1349" s="1">
        <v>0</v>
      </c>
      <c r="AD1349" s="1"/>
      <c r="AI1349" t="str">
        <f t="shared" si="416"/>
        <v>Berkshire</v>
      </c>
      <c r="AJ1349" t="s">
        <v>2429</v>
      </c>
      <c r="AK1349" s="165">
        <v>1</v>
      </c>
      <c r="AL1349" s="7"/>
      <c r="AN1349" s="98">
        <v>50</v>
      </c>
      <c r="AO1349" s="100">
        <v>11</v>
      </c>
      <c r="AP1349" s="100">
        <v>15</v>
      </c>
      <c r="AQ1349" s="107">
        <v>5425</v>
      </c>
      <c r="AR1349" s="107">
        <f t="shared" si="428"/>
        <v>50011</v>
      </c>
      <c r="AS1349" s="9" t="s">
        <v>1726</v>
      </c>
      <c r="AT1349" s="110">
        <f t="shared" si="429"/>
        <v>5005425</v>
      </c>
      <c r="AW1349">
        <v>42.22</v>
      </c>
      <c r="AX1349">
        <v>0.02</v>
      </c>
      <c r="AY1349">
        <v>42.2</v>
      </c>
      <c r="BA1349" s="7">
        <f t="shared" si="395"/>
        <v>0</v>
      </c>
      <c r="BB1349" s="7">
        <f t="shared" si="396"/>
        <v>0</v>
      </c>
      <c r="BC1349" s="7">
        <f t="shared" si="397"/>
        <v>1</v>
      </c>
      <c r="BD1349" s="7">
        <f t="shared" si="398"/>
        <v>0</v>
      </c>
      <c r="BE1349" s="7" t="e">
        <f t="shared" si="399"/>
        <v>#N/A</v>
      </c>
      <c r="BF1349" s="118"/>
      <c r="BG1349" s="1">
        <v>0</v>
      </c>
      <c r="BH1349" s="1">
        <v>2</v>
      </c>
      <c r="BI1349" s="118"/>
      <c r="BJ1349" s="118"/>
      <c r="BK1349" s="168"/>
    </row>
    <row r="1350" spans="1:63" hidden="1" outlineLevel="1">
      <c r="A1350" t="s">
        <v>1649</v>
      </c>
      <c r="B1350" s="9" t="s">
        <v>2962</v>
      </c>
      <c r="C1350" s="1">
        <f t="shared" si="417"/>
        <v>522</v>
      </c>
      <c r="D1350" s="7">
        <f t="shared" si="418"/>
        <v>2</v>
      </c>
      <c r="E1350" s="7">
        <f t="shared" si="419"/>
        <v>3</v>
      </c>
      <c r="F1350" s="7">
        <f t="shared" si="420"/>
        <v>1</v>
      </c>
      <c r="G1350" s="7">
        <f t="shared" si="430"/>
        <v>0</v>
      </c>
      <c r="H1350" s="49">
        <f t="shared" si="421"/>
        <v>416</v>
      </c>
      <c r="I1350" s="178">
        <f t="shared" si="422"/>
        <v>0.79693486590038309</v>
      </c>
      <c r="J1350" s="8"/>
      <c r="K1350" s="2">
        <f t="shared" si="423"/>
        <v>0.10153256704980843</v>
      </c>
      <c r="L1350" s="2">
        <f t="shared" si="424"/>
        <v>0</v>
      </c>
      <c r="M1350" s="2">
        <f t="shared" si="425"/>
        <v>0.8984674329501916</v>
      </c>
      <c r="N1350" s="2">
        <f t="shared" si="426"/>
        <v>0</v>
      </c>
      <c r="O1350" s="2">
        <f t="shared" si="427"/>
        <v>0</v>
      </c>
      <c r="P1350" s="1">
        <v>53</v>
      </c>
      <c r="Q1350" s="1"/>
      <c r="R1350" s="1">
        <v>469</v>
      </c>
      <c r="S1350" s="1">
        <v>0</v>
      </c>
      <c r="T1350" s="1"/>
      <c r="U1350" s="1"/>
      <c r="V1350" s="1"/>
      <c r="W1350" s="1"/>
      <c r="X1350" s="1"/>
      <c r="Y1350" s="1">
        <v>0</v>
      </c>
      <c r="Z1350" s="1"/>
      <c r="AA1350" s="1"/>
      <c r="AB1350" s="1"/>
      <c r="AC1350" s="1">
        <v>0</v>
      </c>
      <c r="AD1350" s="1"/>
      <c r="AI1350" t="str">
        <f t="shared" si="416"/>
        <v>Berlin</v>
      </c>
      <c r="AJ1350" t="s">
        <v>643</v>
      </c>
      <c r="AK1350" s="165">
        <v>1</v>
      </c>
      <c r="AL1350" s="7"/>
      <c r="AN1350" s="98">
        <v>50</v>
      </c>
      <c r="AO1350" s="100">
        <v>23</v>
      </c>
      <c r="AP1350" s="100">
        <v>15</v>
      </c>
      <c r="AQ1350" s="107">
        <v>5650</v>
      </c>
      <c r="AR1350" s="107">
        <f t="shared" si="428"/>
        <v>50023</v>
      </c>
      <c r="AS1350" s="9" t="s">
        <v>1726</v>
      </c>
      <c r="AT1350" s="110">
        <f t="shared" si="429"/>
        <v>5005650</v>
      </c>
      <c r="AW1350">
        <v>36.93</v>
      </c>
      <c r="AX1350">
        <v>0.46</v>
      </c>
      <c r="AY1350">
        <v>36.47</v>
      </c>
      <c r="BA1350" s="7">
        <f t="shared" si="395"/>
        <v>0</v>
      </c>
      <c r="BB1350" s="7">
        <f t="shared" si="396"/>
        <v>0</v>
      </c>
      <c r="BC1350" s="7">
        <f t="shared" si="397"/>
        <v>1</v>
      </c>
      <c r="BD1350" s="7">
        <f t="shared" si="398"/>
        <v>0</v>
      </c>
      <c r="BE1350" s="7">
        <f t="shared" si="399"/>
        <v>0</v>
      </c>
      <c r="BF1350" s="118"/>
      <c r="BG1350" s="1">
        <v>3</v>
      </c>
      <c r="BH1350" s="1">
        <v>0</v>
      </c>
      <c r="BI1350" s="118"/>
      <c r="BJ1350" s="118"/>
      <c r="BK1350" s="168"/>
    </row>
    <row r="1351" spans="1:63" hidden="1" outlineLevel="1">
      <c r="A1351" t="s">
        <v>1388</v>
      </c>
      <c r="B1351" s="9" t="s">
        <v>2962</v>
      </c>
      <c r="C1351" s="1">
        <f t="shared" si="417"/>
        <v>421</v>
      </c>
      <c r="D1351" s="7">
        <f t="shared" si="418"/>
        <v>2</v>
      </c>
      <c r="E1351" s="7">
        <f t="shared" si="419"/>
        <v>4</v>
      </c>
      <c r="F1351" s="7">
        <f t="shared" si="420"/>
        <v>1</v>
      </c>
      <c r="G1351" s="7">
        <f t="shared" si="430"/>
        <v>0</v>
      </c>
      <c r="H1351" s="49">
        <f t="shared" si="421"/>
        <v>333</v>
      </c>
      <c r="I1351" s="178">
        <f t="shared" si="422"/>
        <v>0.79097387173396672</v>
      </c>
      <c r="J1351" s="8"/>
      <c r="K1351" s="2">
        <f t="shared" si="423"/>
        <v>0.10213776722090261</v>
      </c>
      <c r="L1351" s="2">
        <f t="shared" si="424"/>
        <v>0</v>
      </c>
      <c r="M1351" s="2">
        <f t="shared" si="425"/>
        <v>0.89311163895486934</v>
      </c>
      <c r="N1351" s="2">
        <f t="shared" si="426"/>
        <v>0</v>
      </c>
      <c r="O1351" s="2">
        <f t="shared" si="427"/>
        <v>4.7505938242280443E-3</v>
      </c>
      <c r="P1351" s="1">
        <v>43</v>
      </c>
      <c r="Q1351" s="1"/>
      <c r="R1351" s="1">
        <v>376</v>
      </c>
      <c r="S1351" s="1">
        <v>0</v>
      </c>
      <c r="T1351" s="1"/>
      <c r="U1351" s="1"/>
      <c r="V1351" s="1"/>
      <c r="W1351" s="1"/>
      <c r="X1351" s="1"/>
      <c r="Y1351" s="1">
        <v>2</v>
      </c>
      <c r="Z1351" s="1"/>
      <c r="AA1351" s="1"/>
      <c r="AB1351" s="1"/>
      <c r="AC1351" s="1">
        <v>0</v>
      </c>
      <c r="AD1351" s="1"/>
      <c r="AI1351" t="str">
        <f t="shared" si="416"/>
        <v>Bethel</v>
      </c>
      <c r="AJ1351" t="s">
        <v>1858</v>
      </c>
      <c r="AK1351" s="165">
        <v>1</v>
      </c>
      <c r="AL1351" s="7"/>
      <c r="AN1351" s="98">
        <v>50</v>
      </c>
      <c r="AO1351" s="100">
        <v>27</v>
      </c>
      <c r="AP1351" s="100">
        <v>20</v>
      </c>
      <c r="AQ1351" s="107">
        <v>5800</v>
      </c>
      <c r="AR1351" s="107">
        <f t="shared" si="428"/>
        <v>50027</v>
      </c>
      <c r="AS1351" s="9" t="s">
        <v>1726</v>
      </c>
      <c r="AT1351" s="110">
        <f t="shared" si="429"/>
        <v>5005800</v>
      </c>
      <c r="AW1351">
        <v>45.44</v>
      </c>
      <c r="AX1351">
        <v>0.14000000000000001</v>
      </c>
      <c r="AY1351">
        <v>45.3</v>
      </c>
      <c r="BA1351" s="7">
        <f t="shared" si="395"/>
        <v>0</v>
      </c>
      <c r="BB1351" s="7">
        <f t="shared" si="396"/>
        <v>0</v>
      </c>
      <c r="BC1351" s="7">
        <f t="shared" si="397"/>
        <v>1</v>
      </c>
      <c r="BD1351" s="7">
        <f t="shared" si="398"/>
        <v>0</v>
      </c>
      <c r="BE1351" s="7">
        <f t="shared" si="399"/>
        <v>0</v>
      </c>
      <c r="BF1351" s="118"/>
      <c r="BG1351" s="1">
        <v>0</v>
      </c>
      <c r="BH1351" s="1">
        <v>1</v>
      </c>
      <c r="BI1351" s="118"/>
      <c r="BJ1351" s="118"/>
      <c r="BK1351" s="168"/>
    </row>
    <row r="1352" spans="1:63" hidden="1" outlineLevel="1">
      <c r="A1352" t="s">
        <v>1389</v>
      </c>
      <c r="B1352" s="9" t="s">
        <v>2962</v>
      </c>
      <c r="C1352" s="1">
        <f t="shared" si="417"/>
        <v>49</v>
      </c>
      <c r="D1352" s="7">
        <f t="shared" si="418"/>
        <v>2</v>
      </c>
      <c r="E1352" s="7">
        <f t="shared" si="419"/>
        <v>4</v>
      </c>
      <c r="F1352" s="7">
        <f t="shared" si="420"/>
        <v>1</v>
      </c>
      <c r="G1352" s="7">
        <f t="shared" si="430"/>
        <v>0</v>
      </c>
      <c r="H1352" s="49">
        <f t="shared" si="421"/>
        <v>36</v>
      </c>
      <c r="I1352" s="178">
        <f t="shared" si="422"/>
        <v>0.73469387755102045</v>
      </c>
      <c r="J1352" s="8"/>
      <c r="K1352" s="2">
        <f t="shared" si="423"/>
        <v>0.12244897959183673</v>
      </c>
      <c r="L1352" s="2">
        <f t="shared" si="424"/>
        <v>0</v>
      </c>
      <c r="M1352" s="2">
        <f t="shared" si="425"/>
        <v>0.8571428571428571</v>
      </c>
      <c r="N1352" s="2">
        <f t="shared" si="426"/>
        <v>0</v>
      </c>
      <c r="O1352" s="2">
        <f t="shared" si="427"/>
        <v>2.0408163265306145E-2</v>
      </c>
      <c r="P1352" s="1">
        <v>6</v>
      </c>
      <c r="Q1352" s="1"/>
      <c r="R1352" s="1">
        <v>42</v>
      </c>
      <c r="S1352" s="1">
        <v>0</v>
      </c>
      <c r="T1352" s="1"/>
      <c r="U1352" s="1"/>
      <c r="V1352" s="1"/>
      <c r="W1352" s="1"/>
      <c r="X1352" s="1"/>
      <c r="Y1352" s="1">
        <v>1</v>
      </c>
      <c r="Z1352" s="1"/>
      <c r="AA1352" s="1"/>
      <c r="AB1352" s="1"/>
      <c r="AC1352" s="1">
        <v>0</v>
      </c>
      <c r="AD1352" s="1"/>
      <c r="AI1352" t="str">
        <f t="shared" si="416"/>
        <v>Bloomfield</v>
      </c>
      <c r="AJ1352" t="s">
        <v>819</v>
      </c>
      <c r="AK1352" s="165">
        <v>1</v>
      </c>
      <c r="AL1352" s="7"/>
      <c r="AN1352" s="98">
        <v>50</v>
      </c>
      <c r="AO1352" s="100">
        <v>9</v>
      </c>
      <c r="AP1352" s="100">
        <v>15</v>
      </c>
      <c r="AQ1352" s="107">
        <v>6325</v>
      </c>
      <c r="AR1352" s="107">
        <f t="shared" si="428"/>
        <v>50009</v>
      </c>
      <c r="AS1352" s="9" t="s">
        <v>1726</v>
      </c>
      <c r="AT1352" s="110">
        <f t="shared" si="429"/>
        <v>5006325</v>
      </c>
      <c r="AW1352">
        <v>40.42</v>
      </c>
      <c r="AX1352">
        <v>0</v>
      </c>
      <c r="AY1352">
        <v>40.42</v>
      </c>
      <c r="BA1352" s="7">
        <f t="shared" si="395"/>
        <v>0</v>
      </c>
      <c r="BB1352" s="7">
        <f t="shared" si="396"/>
        <v>0</v>
      </c>
      <c r="BC1352" s="7">
        <f t="shared" si="397"/>
        <v>1</v>
      </c>
      <c r="BD1352" s="7">
        <f t="shared" si="398"/>
        <v>0</v>
      </c>
      <c r="BE1352" s="7">
        <f t="shared" si="399"/>
        <v>0</v>
      </c>
      <c r="BF1352" s="118"/>
      <c r="BG1352" s="1">
        <v>0</v>
      </c>
      <c r="BH1352" s="1">
        <v>0</v>
      </c>
      <c r="BI1352" s="118"/>
      <c r="BJ1352" s="118"/>
      <c r="BK1352" s="168"/>
    </row>
    <row r="1353" spans="1:63" hidden="1" outlineLevel="1">
      <c r="A1353" t="s">
        <v>3273</v>
      </c>
      <c r="B1353" s="9" t="s">
        <v>2962</v>
      </c>
      <c r="C1353" s="1">
        <f t="shared" si="417"/>
        <v>327</v>
      </c>
      <c r="D1353" s="7">
        <f t="shared" si="418"/>
        <v>2</v>
      </c>
      <c r="E1353" s="7">
        <f t="shared" si="419"/>
        <v>4</v>
      </c>
      <c r="F1353" s="7">
        <f t="shared" si="420"/>
        <v>1</v>
      </c>
      <c r="G1353" s="7">
        <f t="shared" si="430"/>
        <v>0</v>
      </c>
      <c r="H1353" s="49">
        <f t="shared" si="421"/>
        <v>260</v>
      </c>
      <c r="I1353" s="178">
        <f t="shared" si="422"/>
        <v>0.7951070336391437</v>
      </c>
      <c r="J1353" s="8"/>
      <c r="K1353" s="2">
        <f t="shared" si="423"/>
        <v>0.10091743119266056</v>
      </c>
      <c r="L1353" s="2">
        <f t="shared" si="424"/>
        <v>0</v>
      </c>
      <c r="M1353" s="2">
        <f t="shared" si="425"/>
        <v>0.89602446483180431</v>
      </c>
      <c r="N1353" s="2">
        <f t="shared" si="426"/>
        <v>0</v>
      </c>
      <c r="O1353" s="2">
        <f t="shared" si="427"/>
        <v>3.0581039755350758E-3</v>
      </c>
      <c r="P1353" s="1">
        <v>33</v>
      </c>
      <c r="Q1353" s="1"/>
      <c r="R1353" s="1">
        <v>293</v>
      </c>
      <c r="S1353" s="1">
        <v>0</v>
      </c>
      <c r="T1353" s="1"/>
      <c r="U1353" s="1"/>
      <c r="V1353" s="1"/>
      <c r="W1353" s="1"/>
      <c r="X1353" s="1"/>
      <c r="Y1353" s="1">
        <v>1</v>
      </c>
      <c r="Z1353" s="1"/>
      <c r="AA1353" s="1"/>
      <c r="AB1353" s="1"/>
      <c r="AC1353" s="1">
        <v>0</v>
      </c>
      <c r="AD1353" s="1"/>
      <c r="AI1353" t="str">
        <f t="shared" si="416"/>
        <v>Bolton</v>
      </c>
      <c r="AJ1353" t="s">
        <v>1863</v>
      </c>
      <c r="AK1353" s="165">
        <v>1</v>
      </c>
      <c r="AL1353" s="7"/>
      <c r="AN1353" s="98">
        <v>50</v>
      </c>
      <c r="AO1353" s="100">
        <v>7</v>
      </c>
      <c r="AP1353" s="100">
        <v>5</v>
      </c>
      <c r="AQ1353" s="107">
        <v>6550</v>
      </c>
      <c r="AR1353" s="107">
        <f t="shared" si="428"/>
        <v>50007</v>
      </c>
      <c r="AS1353" s="9" t="s">
        <v>1726</v>
      </c>
      <c r="AT1353" s="110">
        <f t="shared" si="429"/>
        <v>5006550</v>
      </c>
      <c r="AW1353">
        <v>42.79</v>
      </c>
      <c r="AX1353">
        <v>0.31</v>
      </c>
      <c r="AY1353">
        <v>42.48</v>
      </c>
      <c r="BA1353" s="7">
        <f t="shared" ref="BA1353:BA1416" si="431">IF(D1353=1,1,0)</f>
        <v>0</v>
      </c>
      <c r="BB1353" s="7">
        <f t="shared" ref="BB1353:BB1416" si="432">IF(E1353=1,1,0)</f>
        <v>0</v>
      </c>
      <c r="BC1353" s="7">
        <f t="shared" ref="BC1353:BC1416" si="433">IF(F1353=1,1,0)</f>
        <v>1</v>
      </c>
      <c r="BD1353" s="7">
        <f t="shared" ref="BD1353:BD1416" si="434">IF(G1353=1,1,0)</f>
        <v>0</v>
      </c>
      <c r="BE1353" s="7">
        <f t="shared" ref="BE1353:BE1416" si="435">IF(RANK(T1353,P1353:V1353)=1,1,0)</f>
        <v>0</v>
      </c>
      <c r="BF1353" s="118"/>
      <c r="BG1353" s="1">
        <v>0</v>
      </c>
      <c r="BH1353" s="1">
        <v>1</v>
      </c>
      <c r="BI1353" s="118"/>
      <c r="BJ1353" s="118"/>
      <c r="BK1353" s="168"/>
    </row>
    <row r="1354" spans="1:63" hidden="1" outlineLevel="1">
      <c r="A1354" t="s">
        <v>2229</v>
      </c>
      <c r="B1354" s="9" t="s">
        <v>2962</v>
      </c>
      <c r="C1354" s="1">
        <f t="shared" si="417"/>
        <v>476</v>
      </c>
      <c r="D1354" s="7">
        <f t="shared" si="418"/>
        <v>2</v>
      </c>
      <c r="E1354" s="7">
        <f t="shared" si="419"/>
        <v>4</v>
      </c>
      <c r="F1354" s="7">
        <f t="shared" si="420"/>
        <v>1</v>
      </c>
      <c r="G1354" s="7">
        <f t="shared" si="430"/>
        <v>3</v>
      </c>
      <c r="H1354" s="49">
        <f t="shared" si="421"/>
        <v>361</v>
      </c>
      <c r="I1354" s="178">
        <f t="shared" si="422"/>
        <v>0.75840336134453779</v>
      </c>
      <c r="J1354" s="8"/>
      <c r="K1354" s="2">
        <f t="shared" si="423"/>
        <v>0.11974789915966387</v>
      </c>
      <c r="L1354" s="2">
        <f t="shared" si="424"/>
        <v>0</v>
      </c>
      <c r="M1354" s="2">
        <f t="shared" si="425"/>
        <v>0.87815126050420167</v>
      </c>
      <c r="N1354" s="2">
        <f t="shared" si="426"/>
        <v>2.1008403361344537E-3</v>
      </c>
      <c r="O1354" s="2">
        <f t="shared" si="427"/>
        <v>-7.3725747729014302E-18</v>
      </c>
      <c r="P1354" s="1">
        <v>57</v>
      </c>
      <c r="Q1354" s="1"/>
      <c r="R1354" s="1">
        <v>418</v>
      </c>
      <c r="S1354" s="1">
        <v>1</v>
      </c>
      <c r="T1354" s="1"/>
      <c r="U1354" s="1"/>
      <c r="V1354" s="1"/>
      <c r="W1354" s="1"/>
      <c r="X1354" s="1"/>
      <c r="Y1354" s="1">
        <v>0</v>
      </c>
      <c r="Z1354" s="1"/>
      <c r="AA1354" s="1"/>
      <c r="AB1354" s="1"/>
      <c r="AC1354" s="1">
        <v>0</v>
      </c>
      <c r="AD1354" s="1"/>
      <c r="AI1354" t="str">
        <f t="shared" si="416"/>
        <v>Bradford</v>
      </c>
      <c r="AJ1354" t="s">
        <v>1424</v>
      </c>
      <c r="AK1354" s="165">
        <v>1</v>
      </c>
      <c r="AL1354" s="7"/>
      <c r="AN1354" s="98">
        <v>50</v>
      </c>
      <c r="AO1354" s="100">
        <v>17</v>
      </c>
      <c r="AP1354" s="100">
        <v>5</v>
      </c>
      <c r="AQ1354" s="107">
        <v>7375</v>
      </c>
      <c r="AR1354" s="107">
        <f t="shared" si="428"/>
        <v>50017</v>
      </c>
      <c r="AS1354" s="9" t="s">
        <v>1726</v>
      </c>
      <c r="AT1354" s="110">
        <f t="shared" si="429"/>
        <v>5007375</v>
      </c>
      <c r="AW1354">
        <v>29.87</v>
      </c>
      <c r="AX1354">
        <v>0.06</v>
      </c>
      <c r="AY1354">
        <v>29.81</v>
      </c>
      <c r="BA1354" s="7">
        <f t="shared" si="431"/>
        <v>0</v>
      </c>
      <c r="BB1354" s="7">
        <f t="shared" si="432"/>
        <v>0</v>
      </c>
      <c r="BC1354" s="7">
        <f t="shared" si="433"/>
        <v>1</v>
      </c>
      <c r="BD1354" s="7">
        <f t="shared" si="434"/>
        <v>0</v>
      </c>
      <c r="BE1354" s="7" t="e">
        <f t="shared" si="435"/>
        <v>#N/A</v>
      </c>
      <c r="BF1354" s="118"/>
      <c r="BG1354" s="1">
        <v>1</v>
      </c>
      <c r="BH1354" s="1">
        <v>0</v>
      </c>
      <c r="BI1354" s="118"/>
      <c r="BJ1354" s="118"/>
      <c r="BK1354" s="168"/>
    </row>
    <row r="1355" spans="1:63" hidden="1" outlineLevel="1">
      <c r="A1355" t="s">
        <v>3274</v>
      </c>
      <c r="B1355" s="9" t="s">
        <v>2962</v>
      </c>
      <c r="C1355" s="1">
        <f t="shared" si="417"/>
        <v>239</v>
      </c>
      <c r="D1355" s="7">
        <f t="shared" si="418"/>
        <v>2</v>
      </c>
      <c r="E1355" s="7">
        <f t="shared" si="419"/>
        <v>3</v>
      </c>
      <c r="F1355" s="7">
        <f t="shared" si="420"/>
        <v>1</v>
      </c>
      <c r="G1355" s="7">
        <f t="shared" si="430"/>
        <v>0</v>
      </c>
      <c r="H1355" s="49">
        <f t="shared" si="421"/>
        <v>203</v>
      </c>
      <c r="I1355" s="178">
        <f t="shared" si="422"/>
        <v>0.84937238493723854</v>
      </c>
      <c r="J1355" s="8"/>
      <c r="K1355" s="2">
        <f t="shared" si="423"/>
        <v>7.5313807531380755E-2</v>
      </c>
      <c r="L1355" s="2">
        <f t="shared" si="424"/>
        <v>0</v>
      </c>
      <c r="M1355" s="2">
        <f t="shared" si="425"/>
        <v>0.92468619246861927</v>
      </c>
      <c r="N1355" s="2">
        <f t="shared" si="426"/>
        <v>0</v>
      </c>
      <c r="O1355" s="2">
        <f t="shared" si="427"/>
        <v>0</v>
      </c>
      <c r="P1355" s="1">
        <v>18</v>
      </c>
      <c r="Q1355" s="1"/>
      <c r="R1355" s="1">
        <v>221</v>
      </c>
      <c r="S1355" s="1">
        <v>0</v>
      </c>
      <c r="T1355" s="1"/>
      <c r="U1355" s="1"/>
      <c r="V1355" s="1"/>
      <c r="W1355" s="1"/>
      <c r="X1355" s="1"/>
      <c r="Y1355" s="1">
        <v>0</v>
      </c>
      <c r="Z1355" s="1"/>
      <c r="AA1355" s="1"/>
      <c r="AB1355" s="1"/>
      <c r="AC1355" s="1">
        <v>0</v>
      </c>
      <c r="AD1355" s="1"/>
      <c r="AI1355" t="str">
        <f t="shared" si="416"/>
        <v>Braintree</v>
      </c>
      <c r="AJ1355" t="s">
        <v>1424</v>
      </c>
      <c r="AK1355" s="165">
        <v>1</v>
      </c>
      <c r="AL1355" s="7"/>
      <c r="AN1355" s="98">
        <v>50</v>
      </c>
      <c r="AO1355" s="100">
        <v>17</v>
      </c>
      <c r="AP1355" s="100">
        <v>10</v>
      </c>
      <c r="AQ1355" s="107">
        <v>7600</v>
      </c>
      <c r="AR1355" s="107">
        <f t="shared" si="428"/>
        <v>50017</v>
      </c>
      <c r="AS1355" s="9" t="s">
        <v>1726</v>
      </c>
      <c r="AT1355" s="110">
        <f t="shared" si="429"/>
        <v>5007600</v>
      </c>
      <c r="AW1355">
        <v>38.32</v>
      </c>
      <c r="AX1355">
        <v>0.04</v>
      </c>
      <c r="AY1355">
        <v>38.28</v>
      </c>
      <c r="BA1355" s="7">
        <f t="shared" si="431"/>
        <v>0</v>
      </c>
      <c r="BB1355" s="7">
        <f t="shared" si="432"/>
        <v>0</v>
      </c>
      <c r="BC1355" s="7">
        <f t="shared" si="433"/>
        <v>1</v>
      </c>
      <c r="BD1355" s="7">
        <f t="shared" si="434"/>
        <v>0</v>
      </c>
      <c r="BE1355" s="7">
        <f t="shared" si="435"/>
        <v>0</v>
      </c>
      <c r="BF1355" s="118"/>
      <c r="BG1355" s="1">
        <v>0</v>
      </c>
      <c r="BH1355" s="1">
        <v>0</v>
      </c>
      <c r="BI1355" s="118"/>
      <c r="BJ1355" s="118"/>
      <c r="BK1355" s="168"/>
    </row>
    <row r="1356" spans="1:63" hidden="1" outlineLevel="1">
      <c r="A1356" t="s">
        <v>2146</v>
      </c>
      <c r="B1356" s="9" t="s">
        <v>2962</v>
      </c>
      <c r="C1356" s="1">
        <f t="shared" si="417"/>
        <v>775</v>
      </c>
      <c r="D1356" s="7">
        <f t="shared" si="418"/>
        <v>2</v>
      </c>
      <c r="E1356" s="7">
        <f t="shared" si="419"/>
        <v>4</v>
      </c>
      <c r="F1356" s="7">
        <f t="shared" si="420"/>
        <v>1</v>
      </c>
      <c r="G1356" s="7">
        <f t="shared" si="430"/>
        <v>3</v>
      </c>
      <c r="H1356" s="49">
        <f t="shared" si="421"/>
        <v>565</v>
      </c>
      <c r="I1356" s="178">
        <f t="shared" si="422"/>
        <v>0.7290322580645161</v>
      </c>
      <c r="J1356" s="8"/>
      <c r="K1356" s="2">
        <f t="shared" si="423"/>
        <v>0.13290322580645161</v>
      </c>
      <c r="L1356" s="2">
        <f t="shared" si="424"/>
        <v>0</v>
      </c>
      <c r="M1356" s="2">
        <f t="shared" si="425"/>
        <v>0.86193548387096774</v>
      </c>
      <c r="N1356" s="2">
        <f t="shared" si="426"/>
        <v>5.1612903225806452E-3</v>
      </c>
      <c r="O1356" s="2">
        <f t="shared" si="427"/>
        <v>-3.1225022567582528E-17</v>
      </c>
      <c r="P1356" s="1">
        <v>103</v>
      </c>
      <c r="Q1356" s="1"/>
      <c r="R1356" s="1">
        <v>668</v>
      </c>
      <c r="S1356" s="1">
        <v>4</v>
      </c>
      <c r="T1356" s="1"/>
      <c r="U1356" s="1"/>
      <c r="V1356" s="1"/>
      <c r="W1356" s="1"/>
      <c r="X1356" s="1"/>
      <c r="Y1356" s="1">
        <v>0</v>
      </c>
      <c r="Z1356" s="1"/>
      <c r="AA1356" s="1"/>
      <c r="AB1356" s="1"/>
      <c r="AC1356" s="1">
        <v>0</v>
      </c>
      <c r="AD1356" s="1"/>
      <c r="AI1356" t="str">
        <f t="shared" si="416"/>
        <v>Brandon</v>
      </c>
      <c r="AJ1356" t="s">
        <v>840</v>
      </c>
      <c r="AK1356" s="165">
        <v>1</v>
      </c>
      <c r="AL1356" s="7"/>
      <c r="AN1356" s="98">
        <v>50</v>
      </c>
      <c r="AO1356" s="100">
        <v>21</v>
      </c>
      <c r="AP1356" s="100">
        <v>10</v>
      </c>
      <c r="AQ1356" s="107">
        <v>7750</v>
      </c>
      <c r="AR1356" s="107">
        <f t="shared" si="428"/>
        <v>50021</v>
      </c>
      <c r="AS1356" s="9" t="s">
        <v>1726</v>
      </c>
      <c r="AT1356" s="110">
        <f t="shared" si="429"/>
        <v>5007750</v>
      </c>
      <c r="AW1356">
        <v>40.17</v>
      </c>
      <c r="AX1356">
        <v>0.05</v>
      </c>
      <c r="AY1356">
        <v>40.130000000000003</v>
      </c>
      <c r="BA1356" s="7">
        <f t="shared" si="431"/>
        <v>0</v>
      </c>
      <c r="BB1356" s="7">
        <f t="shared" si="432"/>
        <v>0</v>
      </c>
      <c r="BC1356" s="7">
        <f t="shared" si="433"/>
        <v>1</v>
      </c>
      <c r="BD1356" s="7">
        <f t="shared" si="434"/>
        <v>0</v>
      </c>
      <c r="BE1356" s="7" t="e">
        <f t="shared" si="435"/>
        <v>#N/A</v>
      </c>
      <c r="BF1356" s="118"/>
      <c r="BG1356" s="1">
        <v>0</v>
      </c>
      <c r="BH1356" s="1">
        <v>5</v>
      </c>
      <c r="BI1356" s="118"/>
      <c r="BJ1356" s="118"/>
      <c r="BK1356" s="168"/>
    </row>
    <row r="1357" spans="1:63" hidden="1" outlineLevel="1">
      <c r="A1357" t="s">
        <v>3153</v>
      </c>
      <c r="B1357" s="9" t="s">
        <v>2962</v>
      </c>
      <c r="C1357" s="1">
        <f t="shared" si="417"/>
        <v>3346</v>
      </c>
      <c r="D1357" s="7">
        <f t="shared" si="418"/>
        <v>2</v>
      </c>
      <c r="E1357" s="7" t="e">
        <f t="shared" si="419"/>
        <v>#N/A</v>
      </c>
      <c r="F1357" s="7">
        <f t="shared" si="420"/>
        <v>1</v>
      </c>
      <c r="G1357" s="7">
        <f t="shared" si="430"/>
        <v>4</v>
      </c>
      <c r="H1357" s="49">
        <f t="shared" si="421"/>
        <v>2494</v>
      </c>
      <c r="I1357" s="178">
        <f t="shared" si="422"/>
        <v>0.74536760310818884</v>
      </c>
      <c r="J1357" s="8"/>
      <c r="K1357" s="2">
        <f t="shared" si="423"/>
        <v>0.12612074118350269</v>
      </c>
      <c r="L1357" s="2">
        <f t="shared" si="424"/>
        <v>0</v>
      </c>
      <c r="M1357" s="2">
        <f t="shared" si="425"/>
        <v>0.87148834429169153</v>
      </c>
      <c r="N1357" s="2">
        <f t="shared" si="426"/>
        <v>8.9659294680215185E-4</v>
      </c>
      <c r="O1357" s="2">
        <f t="shared" si="427"/>
        <v>1.4943215780036244E-3</v>
      </c>
      <c r="P1357" s="1">
        <v>422</v>
      </c>
      <c r="Q1357" s="1"/>
      <c r="R1357" s="1">
        <v>2916</v>
      </c>
      <c r="S1357" s="1">
        <v>3</v>
      </c>
      <c r="T1357" s="1"/>
      <c r="U1357" s="1"/>
      <c r="V1357" s="1"/>
      <c r="W1357" s="1"/>
      <c r="X1357" s="1"/>
      <c r="Y1357" s="1">
        <v>4</v>
      </c>
      <c r="Z1357" s="1"/>
      <c r="AA1357" s="1"/>
      <c r="AB1357" s="1"/>
      <c r="AC1357" s="1">
        <v>1</v>
      </c>
      <c r="AD1357" s="1"/>
      <c r="AI1357" t="str">
        <f t="shared" si="416"/>
        <v>Brattleboro</v>
      </c>
      <c r="AJ1357" t="s">
        <v>2472</v>
      </c>
      <c r="AK1357" s="165">
        <v>1</v>
      </c>
      <c r="AL1357" s="7"/>
      <c r="AN1357" s="98">
        <v>50</v>
      </c>
      <c r="AO1357" s="100">
        <v>25</v>
      </c>
      <c r="AP1357" s="100">
        <v>10</v>
      </c>
      <c r="AQ1357" s="107">
        <v>7900</v>
      </c>
      <c r="AR1357" s="107">
        <f t="shared" si="428"/>
        <v>50025</v>
      </c>
      <c r="AS1357" s="9" t="s">
        <v>1726</v>
      </c>
      <c r="AT1357" s="110">
        <f t="shared" si="429"/>
        <v>5007900</v>
      </c>
      <c r="AW1357">
        <v>32.450000000000003</v>
      </c>
      <c r="AX1357">
        <v>0.46</v>
      </c>
      <c r="AY1357">
        <v>31.99</v>
      </c>
      <c r="BA1357" s="7">
        <f t="shared" si="431"/>
        <v>0</v>
      </c>
      <c r="BB1357" s="7" t="e">
        <f t="shared" si="432"/>
        <v>#N/A</v>
      </c>
      <c r="BC1357" s="7">
        <f t="shared" si="433"/>
        <v>1</v>
      </c>
      <c r="BD1357" s="7">
        <f t="shared" si="434"/>
        <v>0</v>
      </c>
      <c r="BE1357" s="7" t="e">
        <f t="shared" si="435"/>
        <v>#N/A</v>
      </c>
      <c r="BF1357" s="118"/>
      <c r="BG1357" s="1">
        <v>7</v>
      </c>
      <c r="BH1357" s="1">
        <v>5</v>
      </c>
      <c r="BI1357" s="118"/>
      <c r="BJ1357" s="118"/>
      <c r="BK1357" s="168"/>
    </row>
    <row r="1358" spans="1:63" hidden="1" outlineLevel="1">
      <c r="A1358" t="s">
        <v>1014</v>
      </c>
      <c r="B1358" s="9" t="s">
        <v>2962</v>
      </c>
      <c r="C1358" s="1">
        <f t="shared" si="417"/>
        <v>189</v>
      </c>
      <c r="D1358" s="7">
        <f t="shared" si="418"/>
        <v>2</v>
      </c>
      <c r="E1358" s="7">
        <f t="shared" si="419"/>
        <v>3</v>
      </c>
      <c r="F1358" s="7">
        <f t="shared" si="420"/>
        <v>1</v>
      </c>
      <c r="G1358" s="7">
        <f t="shared" si="430"/>
        <v>0</v>
      </c>
      <c r="H1358" s="49">
        <f t="shared" si="421"/>
        <v>141</v>
      </c>
      <c r="I1358" s="178">
        <f t="shared" si="422"/>
        <v>0.74603174603174605</v>
      </c>
      <c r="J1358" s="8"/>
      <c r="K1358" s="2">
        <f t="shared" si="423"/>
        <v>0.12698412698412698</v>
      </c>
      <c r="L1358" s="2">
        <f t="shared" si="424"/>
        <v>0</v>
      </c>
      <c r="M1358" s="2">
        <f t="shared" si="425"/>
        <v>0.87301587301587302</v>
      </c>
      <c r="N1358" s="2">
        <f t="shared" si="426"/>
        <v>0</v>
      </c>
      <c r="O1358" s="2">
        <f t="shared" si="427"/>
        <v>0</v>
      </c>
      <c r="P1358" s="1">
        <v>24</v>
      </c>
      <c r="Q1358" s="1"/>
      <c r="R1358" s="1">
        <v>165</v>
      </c>
      <c r="S1358" s="1">
        <v>0</v>
      </c>
      <c r="T1358" s="1"/>
      <c r="U1358" s="1"/>
      <c r="V1358" s="1"/>
      <c r="W1358" s="1"/>
      <c r="X1358" s="1"/>
      <c r="Y1358" s="1">
        <v>0</v>
      </c>
      <c r="Z1358" s="1"/>
      <c r="AA1358" s="1"/>
      <c r="AB1358" s="1"/>
      <c r="AC1358" s="1">
        <v>0</v>
      </c>
      <c r="AD1358" s="1"/>
      <c r="AI1358" t="str">
        <f t="shared" si="416"/>
        <v>Bridgewater</v>
      </c>
      <c r="AJ1358" t="s">
        <v>1858</v>
      </c>
      <c r="AK1358" s="165">
        <v>1</v>
      </c>
      <c r="AL1358" s="7"/>
      <c r="AN1358" s="98">
        <v>50</v>
      </c>
      <c r="AO1358" s="100">
        <v>27</v>
      </c>
      <c r="AP1358" s="100">
        <v>25</v>
      </c>
      <c r="AQ1358" s="107">
        <v>8275</v>
      </c>
      <c r="AR1358" s="107">
        <f t="shared" si="428"/>
        <v>50027</v>
      </c>
      <c r="AS1358" s="9" t="s">
        <v>1726</v>
      </c>
      <c r="AT1358" s="110">
        <f t="shared" si="429"/>
        <v>5008275</v>
      </c>
      <c r="AW1358">
        <v>49.55</v>
      </c>
      <c r="AX1358">
        <v>0</v>
      </c>
      <c r="AY1358">
        <v>49.55</v>
      </c>
      <c r="BA1358" s="7">
        <f t="shared" si="431"/>
        <v>0</v>
      </c>
      <c r="BB1358" s="7">
        <f t="shared" si="432"/>
        <v>0</v>
      </c>
      <c r="BC1358" s="7">
        <f t="shared" si="433"/>
        <v>1</v>
      </c>
      <c r="BD1358" s="7">
        <f t="shared" si="434"/>
        <v>0</v>
      </c>
      <c r="BE1358" s="7">
        <f t="shared" si="435"/>
        <v>0</v>
      </c>
      <c r="BF1358" s="118"/>
      <c r="BG1358" s="1">
        <v>2</v>
      </c>
      <c r="BH1358" s="1">
        <v>0</v>
      </c>
      <c r="BI1358" s="118"/>
      <c r="BJ1358" s="118"/>
      <c r="BK1358" s="168"/>
    </row>
    <row r="1359" spans="1:63" hidden="1" outlineLevel="1">
      <c r="A1359" t="s">
        <v>501</v>
      </c>
      <c r="B1359" s="9" t="s">
        <v>2962</v>
      </c>
      <c r="C1359" s="1">
        <f t="shared" si="417"/>
        <v>217</v>
      </c>
      <c r="D1359" s="7">
        <f t="shared" si="418"/>
        <v>2</v>
      </c>
      <c r="E1359" s="7">
        <f t="shared" si="419"/>
        <v>4</v>
      </c>
      <c r="F1359" s="7">
        <f t="shared" si="420"/>
        <v>1</v>
      </c>
      <c r="G1359" s="7">
        <f t="shared" si="430"/>
        <v>3</v>
      </c>
      <c r="H1359" s="49">
        <f t="shared" si="421"/>
        <v>163</v>
      </c>
      <c r="I1359" s="178">
        <f t="shared" si="422"/>
        <v>0.75115207373271886</v>
      </c>
      <c r="J1359" s="8"/>
      <c r="K1359" s="2">
        <f t="shared" si="423"/>
        <v>0.11981566820276497</v>
      </c>
      <c r="L1359" s="2">
        <f t="shared" si="424"/>
        <v>0</v>
      </c>
      <c r="M1359" s="2">
        <f t="shared" si="425"/>
        <v>0.87096774193548387</v>
      </c>
      <c r="N1359" s="2">
        <f t="shared" si="426"/>
        <v>9.2165898617511521E-3</v>
      </c>
      <c r="O1359" s="2">
        <f t="shared" si="427"/>
        <v>-3.9898639947466563E-17</v>
      </c>
      <c r="P1359" s="1">
        <v>26</v>
      </c>
      <c r="Q1359" s="1"/>
      <c r="R1359" s="1">
        <v>189</v>
      </c>
      <c r="S1359" s="1">
        <v>2</v>
      </c>
      <c r="T1359" s="1"/>
      <c r="U1359" s="1"/>
      <c r="V1359" s="1"/>
      <c r="W1359" s="1"/>
      <c r="X1359" s="1"/>
      <c r="Y1359" s="1">
        <v>0</v>
      </c>
      <c r="Z1359" s="1"/>
      <c r="AA1359" s="1"/>
      <c r="AB1359" s="1"/>
      <c r="AC1359" s="1">
        <v>0</v>
      </c>
      <c r="AD1359" s="1"/>
      <c r="AI1359" t="str">
        <f t="shared" si="416"/>
        <v>Bridport</v>
      </c>
      <c r="AJ1359" t="s">
        <v>1842</v>
      </c>
      <c r="AK1359" s="165">
        <v>1</v>
      </c>
      <c r="AL1359" s="7"/>
      <c r="AN1359" s="98">
        <v>50</v>
      </c>
      <c r="AO1359" s="100">
        <v>1</v>
      </c>
      <c r="AP1359" s="100">
        <v>10</v>
      </c>
      <c r="AQ1359" s="107">
        <v>8575</v>
      </c>
      <c r="AR1359" s="107">
        <f t="shared" si="428"/>
        <v>50001</v>
      </c>
      <c r="AS1359" s="9" t="s">
        <v>1726</v>
      </c>
      <c r="AT1359" s="110">
        <f t="shared" si="429"/>
        <v>5008575</v>
      </c>
      <c r="AW1359">
        <v>46.25</v>
      </c>
      <c r="AX1359">
        <v>2.2599999999999998</v>
      </c>
      <c r="AY1359">
        <v>43.98</v>
      </c>
      <c r="BA1359" s="7">
        <f t="shared" si="431"/>
        <v>0</v>
      </c>
      <c r="BB1359" s="7">
        <f t="shared" si="432"/>
        <v>0</v>
      </c>
      <c r="BC1359" s="7">
        <f t="shared" si="433"/>
        <v>1</v>
      </c>
      <c r="BD1359" s="7">
        <f t="shared" si="434"/>
        <v>0</v>
      </c>
      <c r="BE1359" s="7" t="e">
        <f t="shared" si="435"/>
        <v>#N/A</v>
      </c>
      <c r="BF1359" s="118"/>
      <c r="BG1359" s="1">
        <v>0</v>
      </c>
      <c r="BH1359" s="1">
        <v>0</v>
      </c>
      <c r="BI1359" s="118"/>
      <c r="BJ1359" s="118"/>
      <c r="BK1359" s="168"/>
    </row>
    <row r="1360" spans="1:63" hidden="1" outlineLevel="1">
      <c r="A1360" t="s">
        <v>520</v>
      </c>
      <c r="B1360" s="9" t="s">
        <v>2962</v>
      </c>
      <c r="C1360" s="1">
        <f t="shared" si="417"/>
        <v>223</v>
      </c>
      <c r="D1360" s="7">
        <f t="shared" si="418"/>
        <v>2</v>
      </c>
      <c r="E1360" s="7">
        <f t="shared" si="419"/>
        <v>3</v>
      </c>
      <c r="F1360" s="7">
        <f t="shared" si="420"/>
        <v>1</v>
      </c>
      <c r="G1360" s="7">
        <f t="shared" si="430"/>
        <v>0</v>
      </c>
      <c r="H1360" s="49">
        <f t="shared" si="421"/>
        <v>153</v>
      </c>
      <c r="I1360" s="178">
        <f t="shared" si="422"/>
        <v>0.68609865470852016</v>
      </c>
      <c r="J1360" s="8"/>
      <c r="K1360" s="2">
        <f t="shared" si="423"/>
        <v>0.15695067264573992</v>
      </c>
      <c r="L1360" s="2">
        <f t="shared" si="424"/>
        <v>0</v>
      </c>
      <c r="M1360" s="2">
        <f t="shared" si="425"/>
        <v>0.84304932735426008</v>
      </c>
      <c r="N1360" s="2">
        <f t="shared" si="426"/>
        <v>0</v>
      </c>
      <c r="O1360" s="2">
        <f t="shared" si="427"/>
        <v>0</v>
      </c>
      <c r="P1360" s="1">
        <v>35</v>
      </c>
      <c r="Q1360" s="1"/>
      <c r="R1360" s="1">
        <v>188</v>
      </c>
      <c r="S1360" s="1">
        <v>0</v>
      </c>
      <c r="T1360" s="1"/>
      <c r="U1360" s="1"/>
      <c r="V1360" s="1"/>
      <c r="W1360" s="1"/>
      <c r="X1360" s="1"/>
      <c r="Y1360" s="1">
        <v>0</v>
      </c>
      <c r="Z1360" s="1"/>
      <c r="AA1360" s="1"/>
      <c r="AB1360" s="1"/>
      <c r="AC1360" s="1">
        <v>0</v>
      </c>
      <c r="AD1360" s="1"/>
      <c r="AI1360" t="str">
        <f t="shared" si="416"/>
        <v>Brighton</v>
      </c>
      <c r="AJ1360" t="s">
        <v>819</v>
      </c>
      <c r="AK1360" s="165">
        <v>1</v>
      </c>
      <c r="AL1360" s="7"/>
      <c r="AN1360" s="98">
        <v>50</v>
      </c>
      <c r="AO1360" s="100">
        <v>9</v>
      </c>
      <c r="AP1360" s="100">
        <v>20</v>
      </c>
      <c r="AQ1360" s="107">
        <v>8725</v>
      </c>
      <c r="AR1360" s="107">
        <f t="shared" si="428"/>
        <v>50009</v>
      </c>
      <c r="AS1360" s="9" t="s">
        <v>1726</v>
      </c>
      <c r="AT1360" s="110">
        <f t="shared" si="429"/>
        <v>5008725</v>
      </c>
      <c r="AW1360">
        <v>53.42</v>
      </c>
      <c r="AX1360">
        <v>1.22</v>
      </c>
      <c r="AY1360">
        <v>52.19</v>
      </c>
      <c r="BA1360" s="7">
        <f t="shared" si="431"/>
        <v>0</v>
      </c>
      <c r="BB1360" s="7">
        <f t="shared" si="432"/>
        <v>0</v>
      </c>
      <c r="BC1360" s="7">
        <f t="shared" si="433"/>
        <v>1</v>
      </c>
      <c r="BD1360" s="7">
        <f t="shared" si="434"/>
        <v>0</v>
      </c>
      <c r="BE1360" s="7">
        <f t="shared" si="435"/>
        <v>0</v>
      </c>
      <c r="BF1360" s="118"/>
      <c r="BG1360" s="1">
        <v>0</v>
      </c>
      <c r="BH1360" s="1">
        <v>0</v>
      </c>
      <c r="BI1360" s="118"/>
      <c r="BJ1360" s="118"/>
      <c r="BK1360" s="168"/>
    </row>
    <row r="1361" spans="1:63" hidden="1" outlineLevel="1">
      <c r="A1361" t="s">
        <v>2786</v>
      </c>
      <c r="B1361" s="9" t="s">
        <v>2962</v>
      </c>
      <c r="C1361" s="1">
        <f t="shared" si="417"/>
        <v>900</v>
      </c>
      <c r="D1361" s="7">
        <f t="shared" si="418"/>
        <v>2</v>
      </c>
      <c r="E1361" s="7">
        <f t="shared" si="419"/>
        <v>5</v>
      </c>
      <c r="F1361" s="7">
        <f t="shared" si="420"/>
        <v>1</v>
      </c>
      <c r="G1361" s="7">
        <f t="shared" si="430"/>
        <v>3</v>
      </c>
      <c r="H1361" s="49">
        <f t="shared" si="421"/>
        <v>746</v>
      </c>
      <c r="I1361" s="178">
        <f t="shared" si="422"/>
        <v>0.8288888888888889</v>
      </c>
      <c r="J1361" s="8"/>
      <c r="K1361" s="2">
        <f t="shared" si="423"/>
        <v>8.4444444444444447E-2</v>
      </c>
      <c r="L1361" s="2">
        <f t="shared" si="424"/>
        <v>0</v>
      </c>
      <c r="M1361" s="2">
        <f t="shared" si="425"/>
        <v>0.91333333333333333</v>
      </c>
      <c r="N1361" s="2">
        <f t="shared" si="426"/>
        <v>1.1111111111111111E-3</v>
      </c>
      <c r="O1361" s="2">
        <f t="shared" si="427"/>
        <v>1.1111111111111254E-3</v>
      </c>
      <c r="P1361" s="1">
        <v>76</v>
      </c>
      <c r="Q1361" s="1"/>
      <c r="R1361" s="1">
        <v>822</v>
      </c>
      <c r="S1361" s="1">
        <v>1</v>
      </c>
      <c r="T1361" s="1"/>
      <c r="U1361" s="1"/>
      <c r="V1361" s="1"/>
      <c r="W1361" s="1"/>
      <c r="X1361" s="1"/>
      <c r="Y1361" s="1">
        <v>1</v>
      </c>
      <c r="Z1361" s="1"/>
      <c r="AA1361" s="1"/>
      <c r="AB1361" s="1"/>
      <c r="AC1361" s="1">
        <v>0</v>
      </c>
      <c r="AD1361" s="1"/>
      <c r="AI1361" t="str">
        <f t="shared" si="416"/>
        <v>Bristol</v>
      </c>
      <c r="AJ1361" t="s">
        <v>1842</v>
      </c>
      <c r="AK1361" s="165">
        <v>1</v>
      </c>
      <c r="AL1361" s="7"/>
      <c r="AN1361" s="98">
        <v>50</v>
      </c>
      <c r="AO1361" s="100">
        <v>1</v>
      </c>
      <c r="AP1361" s="100">
        <v>15</v>
      </c>
      <c r="AQ1361" s="107">
        <v>9025</v>
      </c>
      <c r="AR1361" s="107">
        <f t="shared" si="428"/>
        <v>50001</v>
      </c>
      <c r="AS1361" s="9" t="s">
        <v>1726</v>
      </c>
      <c r="AT1361" s="110">
        <f t="shared" si="429"/>
        <v>5009025</v>
      </c>
      <c r="AW1361">
        <v>42.18</v>
      </c>
      <c r="AX1361">
        <v>0.4</v>
      </c>
      <c r="AY1361">
        <v>41.77</v>
      </c>
      <c r="BA1361" s="7">
        <f t="shared" si="431"/>
        <v>0</v>
      </c>
      <c r="BB1361" s="7">
        <f t="shared" si="432"/>
        <v>0</v>
      </c>
      <c r="BC1361" s="7">
        <f t="shared" si="433"/>
        <v>1</v>
      </c>
      <c r="BD1361" s="7">
        <f t="shared" si="434"/>
        <v>0</v>
      </c>
      <c r="BE1361" s="7" t="e">
        <f t="shared" si="435"/>
        <v>#N/A</v>
      </c>
      <c r="BF1361" s="118"/>
      <c r="BG1361" s="1">
        <v>0</v>
      </c>
      <c r="BH1361" s="1">
        <v>2</v>
      </c>
      <c r="BI1361" s="118"/>
      <c r="BJ1361" s="118"/>
      <c r="BK1361" s="168"/>
    </row>
    <row r="1362" spans="1:63" hidden="1" outlineLevel="1">
      <c r="A1362" t="s">
        <v>1260</v>
      </c>
      <c r="B1362" s="9" t="s">
        <v>2962</v>
      </c>
      <c r="C1362" s="1">
        <f t="shared" si="417"/>
        <v>312</v>
      </c>
      <c r="D1362" s="7">
        <f t="shared" si="418"/>
        <v>2</v>
      </c>
      <c r="E1362" s="7">
        <f t="shared" si="419"/>
        <v>4</v>
      </c>
      <c r="F1362" s="7">
        <f t="shared" si="420"/>
        <v>1</v>
      </c>
      <c r="G1362" s="7">
        <f t="shared" si="430"/>
        <v>3</v>
      </c>
      <c r="H1362" s="49">
        <f t="shared" si="421"/>
        <v>239</v>
      </c>
      <c r="I1362" s="178">
        <f t="shared" si="422"/>
        <v>0.76602564102564108</v>
      </c>
      <c r="J1362" s="8"/>
      <c r="K1362" s="2">
        <f t="shared" si="423"/>
        <v>0.11538461538461539</v>
      </c>
      <c r="L1362" s="2">
        <f t="shared" si="424"/>
        <v>0</v>
      </c>
      <c r="M1362" s="2">
        <f t="shared" si="425"/>
        <v>0.88141025641025639</v>
      </c>
      <c r="N1362" s="2">
        <f t="shared" si="426"/>
        <v>3.205128205128205E-3</v>
      </c>
      <c r="O1362" s="2">
        <f t="shared" si="427"/>
        <v>-1.1275702593849246E-17</v>
      </c>
      <c r="P1362" s="1">
        <v>36</v>
      </c>
      <c r="Q1362" s="1"/>
      <c r="R1362" s="1">
        <v>275</v>
      </c>
      <c r="S1362" s="1">
        <v>1</v>
      </c>
      <c r="T1362" s="1"/>
      <c r="U1362" s="1"/>
      <c r="V1362" s="1"/>
      <c r="W1362" s="1"/>
      <c r="X1362" s="1"/>
      <c r="Y1362" s="1">
        <v>0</v>
      </c>
      <c r="Z1362" s="1"/>
      <c r="AA1362" s="1"/>
      <c r="AB1362" s="1"/>
      <c r="AC1362" s="1">
        <v>0</v>
      </c>
      <c r="AD1362" s="1"/>
      <c r="AI1362" t="str">
        <f t="shared" si="416"/>
        <v>Brookfield</v>
      </c>
      <c r="AJ1362" t="s">
        <v>1424</v>
      </c>
      <c r="AK1362" s="165">
        <v>1</v>
      </c>
      <c r="AL1362" s="7"/>
      <c r="AN1362" s="98">
        <v>50</v>
      </c>
      <c r="AO1362" s="100">
        <v>17</v>
      </c>
      <c r="AP1362" s="100">
        <v>15</v>
      </c>
      <c r="AQ1362" s="107">
        <v>9325</v>
      </c>
      <c r="AR1362" s="107">
        <f t="shared" si="428"/>
        <v>50017</v>
      </c>
      <c r="AS1362" s="9" t="s">
        <v>1726</v>
      </c>
      <c r="AT1362" s="110">
        <f t="shared" si="429"/>
        <v>5009325</v>
      </c>
      <c r="AW1362">
        <v>41.67</v>
      </c>
      <c r="AX1362">
        <v>0.27</v>
      </c>
      <c r="AY1362">
        <v>41.4</v>
      </c>
      <c r="BA1362" s="7">
        <f t="shared" si="431"/>
        <v>0</v>
      </c>
      <c r="BB1362" s="7">
        <f t="shared" si="432"/>
        <v>0</v>
      </c>
      <c r="BC1362" s="7">
        <f t="shared" si="433"/>
        <v>1</v>
      </c>
      <c r="BD1362" s="7">
        <f t="shared" si="434"/>
        <v>0</v>
      </c>
      <c r="BE1362" s="7" t="e">
        <f t="shared" si="435"/>
        <v>#N/A</v>
      </c>
      <c r="BF1362" s="118"/>
      <c r="BG1362" s="1">
        <v>0</v>
      </c>
      <c r="BH1362" s="1">
        <v>1</v>
      </c>
      <c r="BI1362" s="118"/>
      <c r="BJ1362" s="118"/>
      <c r="BK1362" s="168"/>
    </row>
    <row r="1363" spans="1:63" hidden="1" outlineLevel="1">
      <c r="A1363" t="s">
        <v>2202</v>
      </c>
      <c r="B1363" s="9" t="s">
        <v>2962</v>
      </c>
      <c r="C1363" s="1">
        <f t="shared" si="417"/>
        <v>145</v>
      </c>
      <c r="D1363" s="7">
        <f t="shared" si="418"/>
        <v>2</v>
      </c>
      <c r="E1363" s="7">
        <f t="shared" si="419"/>
        <v>4</v>
      </c>
      <c r="F1363" s="7">
        <f t="shared" si="420"/>
        <v>1</v>
      </c>
      <c r="G1363" s="7">
        <f t="shared" si="430"/>
        <v>3</v>
      </c>
      <c r="H1363" s="49">
        <f t="shared" si="421"/>
        <v>114</v>
      </c>
      <c r="I1363" s="178">
        <f t="shared" si="422"/>
        <v>0.78620689655172415</v>
      </c>
      <c r="J1363" s="8"/>
      <c r="K1363" s="2">
        <f t="shared" si="423"/>
        <v>0.10344827586206896</v>
      </c>
      <c r="L1363" s="2">
        <f t="shared" si="424"/>
        <v>0</v>
      </c>
      <c r="M1363" s="2">
        <f t="shared" si="425"/>
        <v>0.8896551724137931</v>
      </c>
      <c r="N1363" s="2">
        <f t="shared" si="426"/>
        <v>6.8965517241379309E-3</v>
      </c>
      <c r="O1363" s="2">
        <f t="shared" si="427"/>
        <v>1.3877787807814457E-17</v>
      </c>
      <c r="P1363" s="1">
        <v>15</v>
      </c>
      <c r="Q1363" s="1"/>
      <c r="R1363" s="1">
        <v>129</v>
      </c>
      <c r="S1363" s="1">
        <v>1</v>
      </c>
      <c r="T1363" s="1"/>
      <c r="U1363" s="1"/>
      <c r="V1363" s="1"/>
      <c r="W1363" s="1"/>
      <c r="X1363" s="1"/>
      <c r="Y1363" s="1">
        <v>0</v>
      </c>
      <c r="Z1363" s="1"/>
      <c r="AA1363" s="1"/>
      <c r="AB1363" s="1"/>
      <c r="AC1363" s="1">
        <v>0</v>
      </c>
      <c r="AD1363" s="1"/>
      <c r="AI1363" t="str">
        <f t="shared" si="416"/>
        <v>Brookline</v>
      </c>
      <c r="AJ1363" t="s">
        <v>2472</v>
      </c>
      <c r="AK1363" s="165">
        <v>1</v>
      </c>
      <c r="AL1363" s="7"/>
      <c r="AN1363" s="98">
        <v>50</v>
      </c>
      <c r="AO1363" s="100">
        <v>25</v>
      </c>
      <c r="AP1363" s="100">
        <v>15</v>
      </c>
      <c r="AQ1363" s="107">
        <v>9475</v>
      </c>
      <c r="AR1363" s="107">
        <f t="shared" si="428"/>
        <v>50025</v>
      </c>
      <c r="AS1363" s="9" t="s">
        <v>1726</v>
      </c>
      <c r="AT1363" s="110">
        <f t="shared" si="429"/>
        <v>5009475</v>
      </c>
      <c r="AW1363">
        <v>12.91</v>
      </c>
      <c r="AX1363">
        <v>0</v>
      </c>
      <c r="AY1363">
        <v>12.91</v>
      </c>
      <c r="BA1363" s="7">
        <f t="shared" si="431"/>
        <v>0</v>
      </c>
      <c r="BB1363" s="7">
        <f t="shared" si="432"/>
        <v>0</v>
      </c>
      <c r="BC1363" s="7">
        <f t="shared" si="433"/>
        <v>1</v>
      </c>
      <c r="BD1363" s="7">
        <f t="shared" si="434"/>
        <v>0</v>
      </c>
      <c r="BE1363" s="7" t="e">
        <f t="shared" si="435"/>
        <v>#N/A</v>
      </c>
      <c r="BF1363" s="118"/>
      <c r="BG1363" s="1">
        <v>0</v>
      </c>
      <c r="BH1363" s="1">
        <v>0</v>
      </c>
      <c r="BI1363" s="118"/>
      <c r="BJ1363" s="118"/>
      <c r="BK1363" s="168"/>
    </row>
    <row r="1364" spans="1:63" hidden="1" outlineLevel="1">
      <c r="A1364" t="s">
        <v>983</v>
      </c>
      <c r="B1364" s="9" t="s">
        <v>2962</v>
      </c>
      <c r="C1364" s="1">
        <f t="shared" si="417"/>
        <v>111</v>
      </c>
      <c r="D1364" s="7">
        <f t="shared" si="418"/>
        <v>2</v>
      </c>
      <c r="E1364" s="7">
        <f t="shared" si="419"/>
        <v>4</v>
      </c>
      <c r="F1364" s="7">
        <f t="shared" si="420"/>
        <v>1</v>
      </c>
      <c r="G1364" s="7">
        <f t="shared" si="430"/>
        <v>3</v>
      </c>
      <c r="H1364" s="49">
        <f t="shared" si="421"/>
        <v>96</v>
      </c>
      <c r="I1364" s="178">
        <f t="shared" si="422"/>
        <v>0.86486486486486491</v>
      </c>
      <c r="J1364" s="8"/>
      <c r="K1364" s="2">
        <f t="shared" si="423"/>
        <v>6.3063063063063057E-2</v>
      </c>
      <c r="L1364" s="2">
        <f t="shared" si="424"/>
        <v>0</v>
      </c>
      <c r="M1364" s="2">
        <f t="shared" si="425"/>
        <v>0.92792792792792789</v>
      </c>
      <c r="N1364" s="2">
        <f t="shared" si="426"/>
        <v>9.0090090090090089E-3</v>
      </c>
      <c r="O1364" s="2">
        <f t="shared" si="427"/>
        <v>1.9081958235744878E-17</v>
      </c>
      <c r="P1364" s="1">
        <v>7</v>
      </c>
      <c r="Q1364" s="1"/>
      <c r="R1364" s="1">
        <v>103</v>
      </c>
      <c r="S1364" s="1">
        <v>1</v>
      </c>
      <c r="T1364" s="1"/>
      <c r="U1364" s="1"/>
      <c r="V1364" s="1"/>
      <c r="W1364" s="1"/>
      <c r="X1364" s="1"/>
      <c r="Y1364" s="1">
        <v>0</v>
      </c>
      <c r="Z1364" s="1"/>
      <c r="AA1364" s="1"/>
      <c r="AB1364" s="1"/>
      <c r="AC1364" s="1">
        <v>0</v>
      </c>
      <c r="AD1364" s="1"/>
      <c r="AI1364" t="str">
        <f t="shared" si="416"/>
        <v>Brownington</v>
      </c>
      <c r="AJ1364" t="s">
        <v>2183</v>
      </c>
      <c r="AK1364" s="165">
        <v>1</v>
      </c>
      <c r="AL1364" s="7"/>
      <c r="AN1364" s="98">
        <v>50</v>
      </c>
      <c r="AO1364" s="100">
        <v>19</v>
      </c>
      <c r="AP1364" s="100">
        <v>15</v>
      </c>
      <c r="AQ1364" s="107">
        <v>9850</v>
      </c>
      <c r="AR1364" s="107">
        <f t="shared" si="428"/>
        <v>50019</v>
      </c>
      <c r="AS1364" s="9" t="s">
        <v>1726</v>
      </c>
      <c r="AT1364" s="110">
        <f t="shared" si="429"/>
        <v>5009850</v>
      </c>
      <c r="AW1364">
        <v>28.43</v>
      </c>
      <c r="AX1364">
        <v>0.14000000000000001</v>
      </c>
      <c r="AY1364">
        <v>28.28</v>
      </c>
      <c r="BA1364" s="7">
        <f t="shared" si="431"/>
        <v>0</v>
      </c>
      <c r="BB1364" s="7">
        <f t="shared" si="432"/>
        <v>0</v>
      </c>
      <c r="BC1364" s="7">
        <f t="shared" si="433"/>
        <v>1</v>
      </c>
      <c r="BD1364" s="7">
        <f t="shared" si="434"/>
        <v>0</v>
      </c>
      <c r="BE1364" s="7" t="e">
        <f t="shared" si="435"/>
        <v>#N/A</v>
      </c>
      <c r="BF1364" s="118"/>
      <c r="BG1364" s="1">
        <v>0</v>
      </c>
      <c r="BH1364" s="1">
        <v>0</v>
      </c>
      <c r="BI1364" s="118"/>
      <c r="BJ1364" s="118"/>
      <c r="BK1364" s="168"/>
    </row>
    <row r="1365" spans="1:63" hidden="1" outlineLevel="1">
      <c r="A1365" t="s">
        <v>1949</v>
      </c>
      <c r="B1365" s="9" t="s">
        <v>2962</v>
      </c>
      <c r="C1365" s="1">
        <f t="shared" si="417"/>
        <v>24</v>
      </c>
      <c r="D1365" s="7">
        <f t="shared" si="418"/>
        <v>2</v>
      </c>
      <c r="E1365" s="7">
        <f t="shared" si="419"/>
        <v>3</v>
      </c>
      <c r="F1365" s="7">
        <f t="shared" si="420"/>
        <v>1</v>
      </c>
      <c r="G1365" s="7">
        <f t="shared" si="430"/>
        <v>0</v>
      </c>
      <c r="H1365" s="49">
        <f t="shared" si="421"/>
        <v>16</v>
      </c>
      <c r="I1365" s="178">
        <f t="shared" si="422"/>
        <v>0.66666666666666663</v>
      </c>
      <c r="J1365" s="8"/>
      <c r="K1365" s="2">
        <f t="shared" si="423"/>
        <v>0.16666666666666666</v>
      </c>
      <c r="L1365" s="2">
        <f t="shared" si="424"/>
        <v>0</v>
      </c>
      <c r="M1365" s="2">
        <f t="shared" si="425"/>
        <v>0.83333333333333337</v>
      </c>
      <c r="N1365" s="2">
        <f t="shared" si="426"/>
        <v>0</v>
      </c>
      <c r="O1365" s="2">
        <f t="shared" si="427"/>
        <v>0</v>
      </c>
      <c r="P1365" s="1">
        <v>4</v>
      </c>
      <c r="Q1365" s="1"/>
      <c r="R1365" s="1">
        <v>20</v>
      </c>
      <c r="S1365" s="1">
        <v>0</v>
      </c>
      <c r="T1365" s="1"/>
      <c r="U1365" s="1"/>
      <c r="V1365" s="1"/>
      <c r="W1365" s="1"/>
      <c r="X1365" s="1"/>
      <c r="Y1365" s="1">
        <v>0</v>
      </c>
      <c r="Z1365" s="1"/>
      <c r="AA1365" s="1"/>
      <c r="AB1365" s="1"/>
      <c r="AC1365" s="1">
        <v>0</v>
      </c>
      <c r="AD1365" s="1"/>
      <c r="AI1365" t="str">
        <f t="shared" si="416"/>
        <v>Brunswick</v>
      </c>
      <c r="AJ1365" t="s">
        <v>819</v>
      </c>
      <c r="AK1365" s="165">
        <v>1</v>
      </c>
      <c r="AL1365" s="7"/>
      <c r="AN1365" s="98">
        <v>50</v>
      </c>
      <c r="AO1365" s="100">
        <v>9</v>
      </c>
      <c r="AP1365" s="100">
        <v>25</v>
      </c>
      <c r="AQ1365" s="107">
        <v>10075</v>
      </c>
      <c r="AR1365" s="107">
        <f t="shared" si="428"/>
        <v>50009</v>
      </c>
      <c r="AS1365" s="9" t="s">
        <v>1726</v>
      </c>
      <c r="AT1365" s="110">
        <f t="shared" si="429"/>
        <v>5010075</v>
      </c>
      <c r="AW1365">
        <v>26</v>
      </c>
      <c r="AX1365">
        <v>0.3</v>
      </c>
      <c r="AY1365">
        <v>25.69</v>
      </c>
      <c r="BA1365" s="7">
        <f t="shared" si="431"/>
        <v>0</v>
      </c>
      <c r="BB1365" s="7">
        <f t="shared" si="432"/>
        <v>0</v>
      </c>
      <c r="BC1365" s="7">
        <f t="shared" si="433"/>
        <v>1</v>
      </c>
      <c r="BD1365" s="7">
        <f t="shared" si="434"/>
        <v>0</v>
      </c>
      <c r="BE1365" s="7">
        <f t="shared" si="435"/>
        <v>0</v>
      </c>
      <c r="BF1365" s="118"/>
      <c r="BG1365" s="1">
        <v>0</v>
      </c>
      <c r="BH1365" s="1">
        <v>0</v>
      </c>
      <c r="BI1365" s="118"/>
      <c r="BJ1365" s="118"/>
      <c r="BK1365" s="168"/>
    </row>
    <row r="1366" spans="1:63" hidden="1" outlineLevel="1">
      <c r="A1366" t="s">
        <v>1736</v>
      </c>
      <c r="B1366" s="9" t="s">
        <v>2962</v>
      </c>
      <c r="C1366" s="1">
        <f t="shared" si="417"/>
        <v>317</v>
      </c>
      <c r="D1366" s="7">
        <f t="shared" si="418"/>
        <v>2</v>
      </c>
      <c r="E1366" s="7">
        <f t="shared" si="419"/>
        <v>3</v>
      </c>
      <c r="F1366" s="7">
        <f t="shared" si="420"/>
        <v>1</v>
      </c>
      <c r="G1366" s="7">
        <f t="shared" si="430"/>
        <v>0</v>
      </c>
      <c r="H1366" s="49">
        <f t="shared" si="421"/>
        <v>243</v>
      </c>
      <c r="I1366" s="178">
        <f t="shared" si="422"/>
        <v>0.7665615141955836</v>
      </c>
      <c r="J1366" s="8"/>
      <c r="K1366" s="2">
        <f t="shared" si="423"/>
        <v>0.1167192429022082</v>
      </c>
      <c r="L1366" s="2">
        <f t="shared" si="424"/>
        <v>0</v>
      </c>
      <c r="M1366" s="2">
        <f t="shared" si="425"/>
        <v>0.88328075709779175</v>
      </c>
      <c r="N1366" s="2">
        <f t="shared" si="426"/>
        <v>0</v>
      </c>
      <c r="O1366" s="2">
        <f t="shared" si="427"/>
        <v>1.1102230246251565E-16</v>
      </c>
      <c r="P1366" s="1">
        <v>37</v>
      </c>
      <c r="Q1366" s="1"/>
      <c r="R1366" s="1">
        <v>280</v>
      </c>
      <c r="S1366" s="1">
        <v>0</v>
      </c>
      <c r="T1366" s="1"/>
      <c r="U1366" s="1"/>
      <c r="V1366" s="1"/>
      <c r="W1366" s="1"/>
      <c r="X1366" s="1"/>
      <c r="Y1366" s="1">
        <v>0</v>
      </c>
      <c r="Z1366" s="1"/>
      <c r="AA1366" s="1"/>
      <c r="AB1366" s="1"/>
      <c r="AC1366" s="1">
        <v>0</v>
      </c>
      <c r="AD1366" s="1"/>
      <c r="AI1366" t="str">
        <f t="shared" si="416"/>
        <v>Burke</v>
      </c>
      <c r="AJ1366" t="s">
        <v>1819</v>
      </c>
      <c r="AK1366" s="165">
        <v>1</v>
      </c>
      <c r="AL1366" s="7"/>
      <c r="AN1366" s="98">
        <v>50</v>
      </c>
      <c r="AO1366" s="100">
        <v>5</v>
      </c>
      <c r="AP1366" s="100">
        <v>10</v>
      </c>
      <c r="AQ1366" s="107">
        <v>10450</v>
      </c>
      <c r="AR1366" s="107">
        <f t="shared" si="428"/>
        <v>50005</v>
      </c>
      <c r="AS1366" s="9" t="s">
        <v>1726</v>
      </c>
      <c r="AT1366" s="110">
        <f t="shared" si="429"/>
        <v>5010450</v>
      </c>
      <c r="AW1366">
        <v>34.06</v>
      </c>
      <c r="AX1366">
        <v>0.01</v>
      </c>
      <c r="AY1366">
        <v>34.049999999999997</v>
      </c>
      <c r="BA1366" s="7">
        <f t="shared" si="431"/>
        <v>0</v>
      </c>
      <c r="BB1366" s="7">
        <f t="shared" si="432"/>
        <v>0</v>
      </c>
      <c r="BC1366" s="7">
        <f t="shared" si="433"/>
        <v>1</v>
      </c>
      <c r="BD1366" s="7">
        <f t="shared" si="434"/>
        <v>0</v>
      </c>
      <c r="BE1366" s="7">
        <f t="shared" si="435"/>
        <v>0</v>
      </c>
      <c r="BF1366" s="118"/>
      <c r="BG1366" s="1">
        <v>0</v>
      </c>
      <c r="BH1366" s="1">
        <v>0</v>
      </c>
      <c r="BI1366" s="118"/>
      <c r="BJ1366" s="118"/>
      <c r="BK1366" s="168"/>
    </row>
    <row r="1367" spans="1:63" hidden="1" outlineLevel="1">
      <c r="A1367" t="s">
        <v>2187</v>
      </c>
      <c r="B1367" s="9" t="s">
        <v>2962</v>
      </c>
      <c r="C1367" s="1">
        <f t="shared" si="417"/>
        <v>10633</v>
      </c>
      <c r="D1367" s="7">
        <f t="shared" si="418"/>
        <v>2</v>
      </c>
      <c r="E1367" s="7" t="e">
        <f t="shared" si="419"/>
        <v>#N/A</v>
      </c>
      <c r="F1367" s="7">
        <f t="shared" si="420"/>
        <v>1</v>
      </c>
      <c r="G1367" s="7">
        <f t="shared" si="430"/>
        <v>4</v>
      </c>
      <c r="H1367" s="49">
        <f t="shared" si="421"/>
        <v>7634</v>
      </c>
      <c r="I1367" s="178">
        <f t="shared" si="422"/>
        <v>0.71795354086334995</v>
      </c>
      <c r="J1367" s="8"/>
      <c r="K1367" s="2">
        <f t="shared" si="423"/>
        <v>0.13834289476159128</v>
      </c>
      <c r="L1367" s="2">
        <f t="shared" si="424"/>
        <v>0</v>
      </c>
      <c r="M1367" s="2">
        <f t="shared" si="425"/>
        <v>0.85629643562494118</v>
      </c>
      <c r="N1367" s="2">
        <f t="shared" si="426"/>
        <v>2.0690303771278098E-3</v>
      </c>
      <c r="O1367" s="2">
        <f t="shared" si="427"/>
        <v>3.2916392363397848E-3</v>
      </c>
      <c r="P1367" s="1">
        <v>1471</v>
      </c>
      <c r="Q1367" s="1"/>
      <c r="R1367" s="1">
        <v>9105</v>
      </c>
      <c r="S1367" s="1">
        <v>22</v>
      </c>
      <c r="T1367" s="1"/>
      <c r="U1367" s="1"/>
      <c r="V1367" s="1"/>
      <c r="W1367" s="1"/>
      <c r="X1367" s="1"/>
      <c r="Y1367" s="1">
        <v>33</v>
      </c>
      <c r="Z1367" s="1"/>
      <c r="AA1367" s="1"/>
      <c r="AB1367" s="1"/>
      <c r="AC1367" s="1">
        <v>2</v>
      </c>
      <c r="AD1367" s="1"/>
      <c r="AI1367" t="str">
        <f t="shared" si="416"/>
        <v>Burlington</v>
      </c>
      <c r="AJ1367" t="s">
        <v>1863</v>
      </c>
      <c r="AK1367" s="165">
        <v>1</v>
      </c>
      <c r="AL1367" s="7"/>
      <c r="AN1367" s="98">
        <v>50</v>
      </c>
      <c r="AO1367" s="100">
        <v>7</v>
      </c>
      <c r="AP1367" s="100">
        <v>15</v>
      </c>
      <c r="AQ1367" s="107">
        <v>10675</v>
      </c>
      <c r="AR1367" s="107">
        <f t="shared" si="428"/>
        <v>50007</v>
      </c>
      <c r="AS1367" s="9" t="s">
        <v>1037</v>
      </c>
      <c r="AT1367" s="110">
        <f t="shared" si="429"/>
        <v>5010675</v>
      </c>
      <c r="AW1367">
        <v>15.48</v>
      </c>
      <c r="AX1367">
        <v>4.92</v>
      </c>
      <c r="AY1367">
        <v>10.56</v>
      </c>
      <c r="BA1367" s="7">
        <f t="shared" si="431"/>
        <v>0</v>
      </c>
      <c r="BB1367" s="7" t="e">
        <f t="shared" si="432"/>
        <v>#N/A</v>
      </c>
      <c r="BC1367" s="7">
        <f t="shared" si="433"/>
        <v>1</v>
      </c>
      <c r="BD1367" s="7">
        <f t="shared" si="434"/>
        <v>0</v>
      </c>
      <c r="BE1367" s="7" t="e">
        <f t="shared" si="435"/>
        <v>#N/A</v>
      </c>
      <c r="BF1367" s="118"/>
      <c r="BG1367" s="1">
        <v>3</v>
      </c>
      <c r="BH1367" s="1">
        <v>0</v>
      </c>
      <c r="BI1367" s="118"/>
      <c r="BJ1367" s="118"/>
      <c r="BK1367" s="168"/>
    </row>
    <row r="1368" spans="1:63" hidden="1" outlineLevel="1">
      <c r="A1368" t="s">
        <v>2518</v>
      </c>
      <c r="B1368" s="9" t="s">
        <v>2962</v>
      </c>
      <c r="C1368" s="1">
        <f t="shared" si="417"/>
        <v>358</v>
      </c>
      <c r="D1368" s="7">
        <f t="shared" si="418"/>
        <v>2</v>
      </c>
      <c r="E1368" s="7">
        <f t="shared" si="419"/>
        <v>4</v>
      </c>
      <c r="F1368" s="7">
        <f t="shared" si="420"/>
        <v>1</v>
      </c>
      <c r="G1368" s="7">
        <f t="shared" si="430"/>
        <v>3</v>
      </c>
      <c r="H1368" s="49">
        <f t="shared" si="421"/>
        <v>284</v>
      </c>
      <c r="I1368" s="178">
        <f t="shared" si="422"/>
        <v>0.79329608938547491</v>
      </c>
      <c r="J1368" s="8"/>
      <c r="K1368" s="2">
        <f t="shared" si="423"/>
        <v>0.1005586592178771</v>
      </c>
      <c r="L1368" s="2">
        <f t="shared" si="424"/>
        <v>0</v>
      </c>
      <c r="M1368" s="2">
        <f t="shared" si="425"/>
        <v>0.8938547486033519</v>
      </c>
      <c r="N1368" s="2">
        <f t="shared" si="426"/>
        <v>5.5865921787709499E-3</v>
      </c>
      <c r="O1368" s="2">
        <f t="shared" si="427"/>
        <v>4.9439619065339002E-17</v>
      </c>
      <c r="P1368" s="1">
        <v>36</v>
      </c>
      <c r="Q1368" s="1"/>
      <c r="R1368" s="1">
        <v>320</v>
      </c>
      <c r="S1368" s="1">
        <v>2</v>
      </c>
      <c r="T1368" s="1"/>
      <c r="U1368" s="1"/>
      <c r="V1368" s="1"/>
      <c r="W1368" s="1"/>
      <c r="X1368" s="1"/>
      <c r="Y1368" s="1">
        <v>0</v>
      </c>
      <c r="Z1368" s="1"/>
      <c r="AA1368" s="1"/>
      <c r="AB1368" s="1"/>
      <c r="AC1368" s="1">
        <v>0</v>
      </c>
      <c r="AD1368" s="1"/>
      <c r="AI1368" t="str">
        <f t="shared" si="416"/>
        <v>Cabot</v>
      </c>
      <c r="AJ1368" t="s">
        <v>643</v>
      </c>
      <c r="AK1368" s="165">
        <v>1</v>
      </c>
      <c r="AL1368" s="7"/>
      <c r="AN1368" s="98">
        <v>50</v>
      </c>
      <c r="AO1368" s="100">
        <v>23</v>
      </c>
      <c r="AP1368" s="100">
        <v>20</v>
      </c>
      <c r="AQ1368" s="107">
        <v>11125</v>
      </c>
      <c r="AR1368" s="107">
        <f t="shared" si="428"/>
        <v>50023</v>
      </c>
      <c r="AS1368" s="9" t="s">
        <v>1726</v>
      </c>
      <c r="AT1368" s="110">
        <f t="shared" si="429"/>
        <v>5011125</v>
      </c>
      <c r="AW1368">
        <v>38.53</v>
      </c>
      <c r="AX1368">
        <v>1.24</v>
      </c>
      <c r="AY1368">
        <v>37.29</v>
      </c>
      <c r="BA1368" s="7">
        <f t="shared" si="431"/>
        <v>0</v>
      </c>
      <c r="BB1368" s="7">
        <f t="shared" si="432"/>
        <v>0</v>
      </c>
      <c r="BC1368" s="7">
        <f t="shared" si="433"/>
        <v>1</v>
      </c>
      <c r="BD1368" s="7">
        <f t="shared" si="434"/>
        <v>0</v>
      </c>
      <c r="BE1368" s="7" t="e">
        <f t="shared" si="435"/>
        <v>#N/A</v>
      </c>
      <c r="BF1368" s="118"/>
      <c r="BG1368" s="1">
        <v>2</v>
      </c>
      <c r="BH1368" s="1">
        <v>2</v>
      </c>
      <c r="BI1368" s="118"/>
      <c r="BJ1368" s="118"/>
      <c r="BK1368" s="168"/>
    </row>
    <row r="1369" spans="1:63" hidden="1" outlineLevel="1">
      <c r="A1369" t="s">
        <v>1599</v>
      </c>
      <c r="B1369" s="9" t="s">
        <v>2962</v>
      </c>
      <c r="C1369" s="1">
        <f t="shared" si="417"/>
        <v>535</v>
      </c>
      <c r="D1369" s="7">
        <f t="shared" si="418"/>
        <v>2</v>
      </c>
      <c r="E1369" s="7">
        <f t="shared" si="419"/>
        <v>3</v>
      </c>
      <c r="F1369" s="7">
        <f t="shared" si="420"/>
        <v>1</v>
      </c>
      <c r="G1369" s="7">
        <f t="shared" si="430"/>
        <v>0</v>
      </c>
      <c r="H1369" s="49">
        <f t="shared" si="421"/>
        <v>447</v>
      </c>
      <c r="I1369" s="178">
        <f t="shared" si="422"/>
        <v>0.83551401869158881</v>
      </c>
      <c r="J1369" s="8"/>
      <c r="K1369" s="2">
        <f t="shared" si="423"/>
        <v>8.2242990654205608E-2</v>
      </c>
      <c r="L1369" s="2">
        <f t="shared" si="424"/>
        <v>0</v>
      </c>
      <c r="M1369" s="2">
        <f t="shared" si="425"/>
        <v>0.91775700934579441</v>
      </c>
      <c r="N1369" s="2">
        <f t="shared" si="426"/>
        <v>0</v>
      </c>
      <c r="O1369" s="2">
        <f t="shared" si="427"/>
        <v>0</v>
      </c>
      <c r="P1369" s="1">
        <v>44</v>
      </c>
      <c r="Q1369" s="1"/>
      <c r="R1369" s="1">
        <v>491</v>
      </c>
      <c r="S1369" s="1">
        <v>0</v>
      </c>
      <c r="T1369" s="1"/>
      <c r="U1369" s="1"/>
      <c r="V1369" s="1"/>
      <c r="W1369" s="1"/>
      <c r="X1369" s="1"/>
      <c r="Y1369" s="1">
        <v>0</v>
      </c>
      <c r="Z1369" s="1"/>
      <c r="AA1369" s="1"/>
      <c r="AB1369" s="1"/>
      <c r="AC1369" s="1">
        <v>0</v>
      </c>
      <c r="AD1369" s="1"/>
      <c r="AI1369" t="str">
        <f t="shared" si="416"/>
        <v>Calais</v>
      </c>
      <c r="AJ1369" t="s">
        <v>643</v>
      </c>
      <c r="AK1369" s="165">
        <v>1</v>
      </c>
      <c r="AL1369" s="7"/>
      <c r="AN1369" s="98">
        <v>50</v>
      </c>
      <c r="AO1369" s="100">
        <v>23</v>
      </c>
      <c r="AP1369" s="100">
        <v>25</v>
      </c>
      <c r="AQ1369" s="107">
        <v>11350</v>
      </c>
      <c r="AR1369" s="107">
        <f t="shared" si="428"/>
        <v>50023</v>
      </c>
      <c r="AS1369" s="9" t="s">
        <v>1726</v>
      </c>
      <c r="AT1369" s="110">
        <f t="shared" si="429"/>
        <v>5011350</v>
      </c>
      <c r="AW1369">
        <v>38.58</v>
      </c>
      <c r="AX1369">
        <v>0.56000000000000005</v>
      </c>
      <c r="AY1369">
        <v>38.020000000000003</v>
      </c>
      <c r="BA1369" s="7">
        <f t="shared" si="431"/>
        <v>0</v>
      </c>
      <c r="BB1369" s="7">
        <f t="shared" si="432"/>
        <v>0</v>
      </c>
      <c r="BC1369" s="7">
        <f t="shared" si="433"/>
        <v>1</v>
      </c>
      <c r="BD1369" s="7">
        <f t="shared" si="434"/>
        <v>0</v>
      </c>
      <c r="BE1369" s="7">
        <f t="shared" si="435"/>
        <v>0</v>
      </c>
      <c r="BF1369" s="118"/>
      <c r="BG1369" s="1">
        <v>0</v>
      </c>
      <c r="BH1369" s="1">
        <v>0</v>
      </c>
      <c r="BI1369" s="118"/>
      <c r="BJ1369" s="118"/>
      <c r="BK1369" s="168"/>
    </row>
    <row r="1370" spans="1:63" hidden="1" outlineLevel="1">
      <c r="A1370" t="s">
        <v>755</v>
      </c>
      <c r="B1370" s="9" t="s">
        <v>2962</v>
      </c>
      <c r="C1370" s="1">
        <f t="shared" si="417"/>
        <v>757</v>
      </c>
      <c r="D1370" s="7">
        <f t="shared" si="418"/>
        <v>2</v>
      </c>
      <c r="E1370" s="7">
        <f t="shared" si="419"/>
        <v>5</v>
      </c>
      <c r="F1370" s="7">
        <f t="shared" si="420"/>
        <v>1</v>
      </c>
      <c r="G1370" s="7">
        <f t="shared" si="430"/>
        <v>3</v>
      </c>
      <c r="H1370" s="49">
        <f t="shared" si="421"/>
        <v>637</v>
      </c>
      <c r="I1370" s="178">
        <f t="shared" si="422"/>
        <v>0.84147952443857332</v>
      </c>
      <c r="J1370" s="8"/>
      <c r="K1370" s="2">
        <f t="shared" si="423"/>
        <v>7.7939233817701459E-2</v>
      </c>
      <c r="L1370" s="2">
        <f t="shared" si="424"/>
        <v>0</v>
      </c>
      <c r="M1370" s="2">
        <f t="shared" si="425"/>
        <v>0.91941875825627473</v>
      </c>
      <c r="N1370" s="2">
        <f t="shared" si="426"/>
        <v>1.321003963011889E-3</v>
      </c>
      <c r="O1370" s="2">
        <f t="shared" si="427"/>
        <v>1.3210039630119814E-3</v>
      </c>
      <c r="P1370" s="1">
        <v>59</v>
      </c>
      <c r="Q1370" s="1"/>
      <c r="R1370" s="1">
        <v>696</v>
      </c>
      <c r="S1370" s="1">
        <v>1</v>
      </c>
      <c r="T1370" s="1"/>
      <c r="U1370" s="1"/>
      <c r="V1370" s="1"/>
      <c r="W1370" s="1"/>
      <c r="X1370" s="1"/>
      <c r="Y1370" s="1">
        <v>0</v>
      </c>
      <c r="Z1370" s="1"/>
      <c r="AA1370" s="1"/>
      <c r="AB1370" s="1"/>
      <c r="AC1370" s="1">
        <v>1</v>
      </c>
      <c r="AD1370" s="1"/>
      <c r="AI1370" t="str">
        <f t="shared" si="416"/>
        <v>Cambridge</v>
      </c>
      <c r="AJ1370" t="s">
        <v>1617</v>
      </c>
      <c r="AK1370" s="165">
        <v>1</v>
      </c>
      <c r="AL1370" s="7"/>
      <c r="AN1370" s="98">
        <v>50</v>
      </c>
      <c r="AO1370" s="100">
        <v>15</v>
      </c>
      <c r="AP1370" s="100">
        <v>10</v>
      </c>
      <c r="AQ1370" s="107">
        <v>11500</v>
      </c>
      <c r="AR1370" s="107">
        <f t="shared" si="428"/>
        <v>50015</v>
      </c>
      <c r="AS1370" s="9" t="s">
        <v>1726</v>
      </c>
      <c r="AT1370" s="110">
        <f t="shared" si="429"/>
        <v>5011500</v>
      </c>
      <c r="AW1370">
        <v>63.68</v>
      </c>
      <c r="AX1370">
        <v>0.01</v>
      </c>
      <c r="AY1370">
        <v>63.66</v>
      </c>
      <c r="BA1370" s="7">
        <f t="shared" si="431"/>
        <v>0</v>
      </c>
      <c r="BB1370" s="7">
        <f t="shared" si="432"/>
        <v>0</v>
      </c>
      <c r="BC1370" s="7">
        <f t="shared" si="433"/>
        <v>1</v>
      </c>
      <c r="BD1370" s="7">
        <f t="shared" si="434"/>
        <v>0</v>
      </c>
      <c r="BE1370" s="7" t="e">
        <f t="shared" si="435"/>
        <v>#N/A</v>
      </c>
      <c r="BF1370" s="118"/>
      <c r="BG1370" s="1">
        <v>1</v>
      </c>
      <c r="BH1370" s="1">
        <v>0</v>
      </c>
      <c r="BI1370" s="118"/>
      <c r="BJ1370" s="118"/>
      <c r="BK1370" s="168"/>
    </row>
    <row r="1371" spans="1:63" hidden="1" outlineLevel="1">
      <c r="A1371" t="s">
        <v>2852</v>
      </c>
      <c r="B1371" s="9" t="s">
        <v>2962</v>
      </c>
      <c r="C1371" s="1">
        <f t="shared" si="417"/>
        <v>153</v>
      </c>
      <c r="D1371" s="7">
        <f t="shared" si="418"/>
        <v>2</v>
      </c>
      <c r="E1371" s="7">
        <f t="shared" si="419"/>
        <v>3</v>
      </c>
      <c r="F1371" s="7">
        <f t="shared" si="420"/>
        <v>1</v>
      </c>
      <c r="G1371" s="7">
        <f t="shared" si="430"/>
        <v>0</v>
      </c>
      <c r="H1371" s="49">
        <f t="shared" si="421"/>
        <v>111</v>
      </c>
      <c r="I1371" s="178">
        <f t="shared" si="422"/>
        <v>0.72549019607843135</v>
      </c>
      <c r="J1371" s="8"/>
      <c r="K1371" s="2">
        <f t="shared" si="423"/>
        <v>0.13725490196078433</v>
      </c>
      <c r="L1371" s="2">
        <f t="shared" si="424"/>
        <v>0</v>
      </c>
      <c r="M1371" s="2">
        <f t="shared" si="425"/>
        <v>0.86274509803921573</v>
      </c>
      <c r="N1371" s="2">
        <f t="shared" si="426"/>
        <v>0</v>
      </c>
      <c r="O1371" s="2">
        <f t="shared" si="427"/>
        <v>0</v>
      </c>
      <c r="P1371" s="1">
        <v>21</v>
      </c>
      <c r="Q1371" s="1"/>
      <c r="R1371" s="1">
        <v>132</v>
      </c>
      <c r="S1371" s="1">
        <v>0</v>
      </c>
      <c r="T1371" s="1"/>
      <c r="U1371" s="1"/>
      <c r="V1371" s="1"/>
      <c r="W1371" s="1"/>
      <c r="X1371" s="1"/>
      <c r="Y1371" s="1">
        <v>0</v>
      </c>
      <c r="Z1371" s="1"/>
      <c r="AA1371" s="1"/>
      <c r="AB1371" s="1"/>
      <c r="AC1371" s="1">
        <v>0</v>
      </c>
      <c r="AD1371" s="1"/>
      <c r="AI1371" t="str">
        <f t="shared" si="416"/>
        <v>Canaan</v>
      </c>
      <c r="AJ1371" t="s">
        <v>819</v>
      </c>
      <c r="AK1371" s="165">
        <v>1</v>
      </c>
      <c r="AL1371" s="7"/>
      <c r="AN1371" s="98">
        <v>50</v>
      </c>
      <c r="AO1371" s="100">
        <v>9</v>
      </c>
      <c r="AP1371" s="100">
        <v>30</v>
      </c>
      <c r="AQ1371" s="107">
        <v>11800</v>
      </c>
      <c r="AR1371" s="107">
        <f t="shared" si="428"/>
        <v>50009</v>
      </c>
      <c r="AS1371" s="9" t="s">
        <v>1726</v>
      </c>
      <c r="AT1371" s="110">
        <f t="shared" si="429"/>
        <v>5011800</v>
      </c>
      <c r="AW1371">
        <v>33.380000000000003</v>
      </c>
      <c r="AX1371">
        <v>0.17</v>
      </c>
      <c r="AY1371">
        <v>33.200000000000003</v>
      </c>
      <c r="BA1371" s="7">
        <f t="shared" si="431"/>
        <v>0</v>
      </c>
      <c r="BB1371" s="7">
        <f t="shared" si="432"/>
        <v>0</v>
      </c>
      <c r="BC1371" s="7">
        <f t="shared" si="433"/>
        <v>1</v>
      </c>
      <c r="BD1371" s="7">
        <f t="shared" si="434"/>
        <v>0</v>
      </c>
      <c r="BE1371" s="7">
        <f t="shared" si="435"/>
        <v>0</v>
      </c>
      <c r="BF1371" s="118"/>
      <c r="BG1371" s="1">
        <v>1</v>
      </c>
      <c r="BH1371" s="1">
        <v>0</v>
      </c>
      <c r="BI1371" s="118"/>
      <c r="BJ1371" s="118"/>
      <c r="BK1371" s="168"/>
    </row>
    <row r="1372" spans="1:63" hidden="1" outlineLevel="1">
      <c r="A1372" t="s">
        <v>2855</v>
      </c>
      <c r="B1372" s="9" t="s">
        <v>2962</v>
      </c>
      <c r="C1372" s="1">
        <f t="shared" si="417"/>
        <v>653</v>
      </c>
      <c r="D1372" s="7">
        <f t="shared" si="418"/>
        <v>2</v>
      </c>
      <c r="E1372" s="7">
        <f t="shared" si="419"/>
        <v>4</v>
      </c>
      <c r="F1372" s="7">
        <f t="shared" si="420"/>
        <v>1</v>
      </c>
      <c r="G1372" s="7">
        <f t="shared" si="430"/>
        <v>3</v>
      </c>
      <c r="H1372" s="49">
        <f t="shared" si="421"/>
        <v>443</v>
      </c>
      <c r="I1372" s="178">
        <f t="shared" si="422"/>
        <v>0.67840735068912705</v>
      </c>
      <c r="J1372" s="8"/>
      <c r="K1372" s="2">
        <f t="shared" si="423"/>
        <v>0.15773353751914243</v>
      </c>
      <c r="L1372" s="2">
        <f t="shared" si="424"/>
        <v>0</v>
      </c>
      <c r="M1372" s="2">
        <f t="shared" si="425"/>
        <v>0.83614088820826948</v>
      </c>
      <c r="N1372" s="2">
        <f t="shared" si="426"/>
        <v>6.1255742725880554E-3</v>
      </c>
      <c r="O1372" s="2">
        <f t="shared" si="427"/>
        <v>3.0357660829594124E-17</v>
      </c>
      <c r="P1372" s="1">
        <v>103</v>
      </c>
      <c r="Q1372" s="1"/>
      <c r="R1372" s="1">
        <v>546</v>
      </c>
      <c r="S1372" s="1">
        <v>4</v>
      </c>
      <c r="T1372" s="1"/>
      <c r="U1372" s="1"/>
      <c r="V1372" s="1"/>
      <c r="W1372" s="1"/>
      <c r="X1372" s="1"/>
      <c r="Y1372" s="1">
        <v>0</v>
      </c>
      <c r="Z1372" s="1"/>
      <c r="AA1372" s="1"/>
      <c r="AB1372" s="1"/>
      <c r="AC1372" s="1">
        <v>0</v>
      </c>
      <c r="AD1372" s="1"/>
      <c r="AI1372" t="str">
        <f t="shared" si="416"/>
        <v>Castleton</v>
      </c>
      <c r="AJ1372" t="s">
        <v>840</v>
      </c>
      <c r="AK1372" s="165">
        <v>1</v>
      </c>
      <c r="AL1372" s="7"/>
      <c r="AN1372" s="98">
        <v>50</v>
      </c>
      <c r="AO1372" s="100">
        <v>21</v>
      </c>
      <c r="AP1372" s="100">
        <v>15</v>
      </c>
      <c r="AQ1372" s="107">
        <v>11950</v>
      </c>
      <c r="AR1372" s="107">
        <f t="shared" si="428"/>
        <v>50021</v>
      </c>
      <c r="AS1372" s="9" t="s">
        <v>1726</v>
      </c>
      <c r="AT1372" s="110">
        <f t="shared" si="429"/>
        <v>5011950</v>
      </c>
      <c r="AW1372">
        <v>42.36</v>
      </c>
      <c r="AX1372">
        <v>3.33</v>
      </c>
      <c r="AY1372">
        <v>39.020000000000003</v>
      </c>
      <c r="BA1372" s="7">
        <f t="shared" si="431"/>
        <v>0</v>
      </c>
      <c r="BB1372" s="7">
        <f t="shared" si="432"/>
        <v>0</v>
      </c>
      <c r="BC1372" s="7">
        <f t="shared" si="433"/>
        <v>1</v>
      </c>
      <c r="BD1372" s="7">
        <f t="shared" si="434"/>
        <v>0</v>
      </c>
      <c r="BE1372" s="7" t="e">
        <f t="shared" si="435"/>
        <v>#N/A</v>
      </c>
      <c r="BF1372" s="118"/>
      <c r="BG1372" s="1">
        <v>1</v>
      </c>
      <c r="BH1372" s="1">
        <v>1</v>
      </c>
      <c r="BI1372" s="118"/>
      <c r="BJ1372" s="118"/>
      <c r="BK1372" s="168"/>
    </row>
    <row r="1373" spans="1:63" hidden="1" outlineLevel="1">
      <c r="A1373" t="s">
        <v>989</v>
      </c>
      <c r="B1373" s="9" t="s">
        <v>2962</v>
      </c>
      <c r="C1373" s="1">
        <f t="shared" si="417"/>
        <v>281</v>
      </c>
      <c r="D1373" s="7">
        <f t="shared" si="418"/>
        <v>2</v>
      </c>
      <c r="E1373" s="7">
        <f t="shared" si="419"/>
        <v>5</v>
      </c>
      <c r="F1373" s="7">
        <f t="shared" si="420"/>
        <v>1</v>
      </c>
      <c r="G1373" s="7">
        <f t="shared" si="430"/>
        <v>3</v>
      </c>
      <c r="H1373" s="49">
        <f t="shared" si="421"/>
        <v>221</v>
      </c>
      <c r="I1373" s="178">
        <f t="shared" si="422"/>
        <v>0.78647686832740216</v>
      </c>
      <c r="J1373" s="8"/>
      <c r="K1373" s="2">
        <f t="shared" si="423"/>
        <v>0.10320284697508897</v>
      </c>
      <c r="L1373" s="2">
        <f t="shared" si="424"/>
        <v>0</v>
      </c>
      <c r="M1373" s="2">
        <f t="shared" si="425"/>
        <v>0.88967971530249113</v>
      </c>
      <c r="N1373" s="2">
        <f t="shared" si="426"/>
        <v>3.5587188612099642E-3</v>
      </c>
      <c r="O1373" s="2">
        <f t="shared" si="427"/>
        <v>3.5587188612099417E-3</v>
      </c>
      <c r="P1373" s="1">
        <v>29</v>
      </c>
      <c r="Q1373" s="1"/>
      <c r="R1373" s="1">
        <v>250</v>
      </c>
      <c r="S1373" s="1">
        <v>1</v>
      </c>
      <c r="T1373" s="1"/>
      <c r="U1373" s="1"/>
      <c r="V1373" s="1"/>
      <c r="W1373" s="1"/>
      <c r="X1373" s="1"/>
      <c r="Y1373" s="1">
        <v>0</v>
      </c>
      <c r="Z1373" s="1"/>
      <c r="AA1373" s="1"/>
      <c r="AB1373" s="1"/>
      <c r="AC1373" s="1">
        <v>1</v>
      </c>
      <c r="AD1373" s="1"/>
      <c r="AI1373" t="str">
        <f t="shared" si="416"/>
        <v>Cavendish</v>
      </c>
      <c r="AJ1373" t="s">
        <v>1858</v>
      </c>
      <c r="AK1373" s="165">
        <v>1</v>
      </c>
      <c r="AL1373" s="7"/>
      <c r="AN1373" s="98">
        <v>50</v>
      </c>
      <c r="AO1373" s="100">
        <v>27</v>
      </c>
      <c r="AP1373" s="100">
        <v>30</v>
      </c>
      <c r="AQ1373" s="107">
        <v>12250</v>
      </c>
      <c r="AR1373" s="107">
        <f t="shared" si="428"/>
        <v>50027</v>
      </c>
      <c r="AS1373" s="9" t="s">
        <v>1726</v>
      </c>
      <c r="AT1373" s="110">
        <f t="shared" si="429"/>
        <v>5012250</v>
      </c>
      <c r="AW1373">
        <v>39.69</v>
      </c>
      <c r="AX1373">
        <v>0.05</v>
      </c>
      <c r="AY1373">
        <v>39.64</v>
      </c>
      <c r="BA1373" s="7">
        <f t="shared" si="431"/>
        <v>0</v>
      </c>
      <c r="BB1373" s="7">
        <f t="shared" si="432"/>
        <v>0</v>
      </c>
      <c r="BC1373" s="7">
        <f t="shared" si="433"/>
        <v>1</v>
      </c>
      <c r="BD1373" s="7">
        <f t="shared" si="434"/>
        <v>0</v>
      </c>
      <c r="BE1373" s="7" t="e">
        <f t="shared" si="435"/>
        <v>#N/A</v>
      </c>
      <c r="BF1373" s="118"/>
      <c r="BG1373" s="1">
        <v>0</v>
      </c>
      <c r="BH1373" s="1">
        <v>0</v>
      </c>
      <c r="BI1373" s="118"/>
      <c r="BJ1373" s="118"/>
      <c r="BK1373" s="168"/>
    </row>
    <row r="1374" spans="1:63" hidden="1" outlineLevel="1">
      <c r="A1374" t="s">
        <v>3049</v>
      </c>
      <c r="B1374" s="9" t="s">
        <v>2962</v>
      </c>
      <c r="C1374" s="1">
        <f t="shared" si="417"/>
        <v>133</v>
      </c>
      <c r="D1374" s="7">
        <f t="shared" si="418"/>
        <v>2</v>
      </c>
      <c r="E1374" s="7">
        <f t="shared" si="419"/>
        <v>4</v>
      </c>
      <c r="F1374" s="7">
        <f t="shared" si="420"/>
        <v>1</v>
      </c>
      <c r="G1374" s="7">
        <f t="shared" si="430"/>
        <v>3</v>
      </c>
      <c r="H1374" s="49">
        <f t="shared" si="421"/>
        <v>103</v>
      </c>
      <c r="I1374" s="178">
        <f t="shared" si="422"/>
        <v>0.77443609022556392</v>
      </c>
      <c r="J1374" s="8"/>
      <c r="K1374" s="2">
        <f t="shared" si="423"/>
        <v>0.10526315789473684</v>
      </c>
      <c r="L1374" s="2">
        <f t="shared" si="424"/>
        <v>0</v>
      </c>
      <c r="M1374" s="2">
        <f t="shared" si="425"/>
        <v>0.87969924812030076</v>
      </c>
      <c r="N1374" s="2">
        <f t="shared" si="426"/>
        <v>1.5037593984962405E-2</v>
      </c>
      <c r="O1374" s="2">
        <f t="shared" si="427"/>
        <v>0</v>
      </c>
      <c r="P1374" s="1">
        <v>14</v>
      </c>
      <c r="Q1374" s="1"/>
      <c r="R1374" s="1">
        <v>117</v>
      </c>
      <c r="S1374" s="1">
        <v>2</v>
      </c>
      <c r="T1374" s="1"/>
      <c r="U1374" s="1"/>
      <c r="V1374" s="1"/>
      <c r="W1374" s="1"/>
      <c r="X1374" s="1"/>
      <c r="Y1374" s="1">
        <v>0</v>
      </c>
      <c r="Z1374" s="1"/>
      <c r="AA1374" s="1"/>
      <c r="AB1374" s="1"/>
      <c r="AC1374" s="1">
        <v>0</v>
      </c>
      <c r="AD1374" s="1"/>
      <c r="AI1374" t="str">
        <f t="shared" si="416"/>
        <v>Charleston</v>
      </c>
      <c r="AJ1374" t="s">
        <v>2183</v>
      </c>
      <c r="AK1374" s="165">
        <v>1</v>
      </c>
      <c r="AL1374" s="7"/>
      <c r="AN1374" s="98">
        <v>50</v>
      </c>
      <c r="AO1374" s="100">
        <v>19</v>
      </c>
      <c r="AP1374" s="100">
        <v>20</v>
      </c>
      <c r="AQ1374" s="107">
        <v>13150</v>
      </c>
      <c r="AR1374" s="107">
        <f t="shared" si="428"/>
        <v>50019</v>
      </c>
      <c r="AS1374" s="9" t="s">
        <v>1726</v>
      </c>
      <c r="AT1374" s="110">
        <f t="shared" si="429"/>
        <v>5013150</v>
      </c>
      <c r="AW1374">
        <v>38.6</v>
      </c>
      <c r="AX1374">
        <v>1.1299999999999999</v>
      </c>
      <c r="AY1374">
        <v>37.479999999999997</v>
      </c>
      <c r="BA1374" s="7">
        <f t="shared" si="431"/>
        <v>0</v>
      </c>
      <c r="BB1374" s="7">
        <f t="shared" si="432"/>
        <v>0</v>
      </c>
      <c r="BC1374" s="7">
        <f t="shared" si="433"/>
        <v>1</v>
      </c>
      <c r="BD1374" s="7">
        <f t="shared" si="434"/>
        <v>0</v>
      </c>
      <c r="BE1374" s="7" t="e">
        <f t="shared" si="435"/>
        <v>#N/A</v>
      </c>
      <c r="BF1374" s="118"/>
      <c r="BG1374" s="1">
        <v>0</v>
      </c>
      <c r="BH1374" s="1">
        <v>0</v>
      </c>
      <c r="BI1374" s="118"/>
      <c r="BJ1374" s="118"/>
      <c r="BK1374" s="168"/>
    </row>
    <row r="1375" spans="1:63" hidden="1" outlineLevel="1">
      <c r="A1375" t="s">
        <v>1896</v>
      </c>
      <c r="B1375" s="9" t="s">
        <v>2962</v>
      </c>
      <c r="C1375" s="1">
        <f t="shared" si="417"/>
        <v>1272</v>
      </c>
      <c r="D1375" s="7">
        <f t="shared" si="418"/>
        <v>2</v>
      </c>
      <c r="E1375" s="7">
        <f t="shared" si="419"/>
        <v>5</v>
      </c>
      <c r="F1375" s="7">
        <f t="shared" si="420"/>
        <v>1</v>
      </c>
      <c r="G1375" s="7">
        <f t="shared" si="430"/>
        <v>3</v>
      </c>
      <c r="H1375" s="49">
        <f t="shared" si="421"/>
        <v>734</v>
      </c>
      <c r="I1375" s="178">
        <f t="shared" si="422"/>
        <v>0.57704402515723274</v>
      </c>
      <c r="J1375" s="8"/>
      <c r="K1375" s="2">
        <f t="shared" si="423"/>
        <v>0.21069182389937108</v>
      </c>
      <c r="L1375" s="2">
        <f t="shared" si="424"/>
        <v>0</v>
      </c>
      <c r="M1375" s="2">
        <f t="shared" si="425"/>
        <v>0.78773584905660377</v>
      </c>
      <c r="N1375" s="2">
        <f t="shared" si="426"/>
        <v>7.8616352201257866E-4</v>
      </c>
      <c r="O1375" s="2">
        <f t="shared" si="427"/>
        <v>7.8616352201252271E-4</v>
      </c>
      <c r="P1375" s="1">
        <v>268</v>
      </c>
      <c r="Q1375" s="1"/>
      <c r="R1375" s="1">
        <v>1002</v>
      </c>
      <c r="S1375" s="1">
        <v>1</v>
      </c>
      <c r="T1375" s="1"/>
      <c r="U1375" s="1"/>
      <c r="V1375" s="1"/>
      <c r="W1375" s="1"/>
      <c r="X1375" s="1"/>
      <c r="Y1375" s="1">
        <v>0</v>
      </c>
      <c r="Z1375" s="1"/>
      <c r="AA1375" s="1"/>
      <c r="AB1375" s="1"/>
      <c r="AC1375" s="1">
        <v>1</v>
      </c>
      <c r="AD1375" s="1"/>
      <c r="AI1375" t="str">
        <f t="shared" si="416"/>
        <v>Charlotte</v>
      </c>
      <c r="AJ1375" t="s">
        <v>1863</v>
      </c>
      <c r="AK1375" s="165">
        <v>1</v>
      </c>
      <c r="AL1375" s="7"/>
      <c r="AN1375" s="98">
        <v>50</v>
      </c>
      <c r="AO1375" s="100">
        <v>7</v>
      </c>
      <c r="AP1375" s="100">
        <v>20</v>
      </c>
      <c r="AQ1375" s="107">
        <v>13300</v>
      </c>
      <c r="AR1375" s="107">
        <f t="shared" si="428"/>
        <v>50007</v>
      </c>
      <c r="AS1375" s="9" t="s">
        <v>1726</v>
      </c>
      <c r="AT1375" s="110">
        <f t="shared" si="429"/>
        <v>5013300</v>
      </c>
      <c r="AW1375">
        <v>50.44</v>
      </c>
      <c r="AX1375">
        <v>8.9600000000000009</v>
      </c>
      <c r="AY1375">
        <v>41.48</v>
      </c>
      <c r="BA1375" s="7">
        <f t="shared" si="431"/>
        <v>0</v>
      </c>
      <c r="BB1375" s="7">
        <f t="shared" si="432"/>
        <v>0</v>
      </c>
      <c r="BC1375" s="7">
        <f t="shared" si="433"/>
        <v>1</v>
      </c>
      <c r="BD1375" s="7">
        <f t="shared" si="434"/>
        <v>0</v>
      </c>
      <c r="BE1375" s="7" t="e">
        <f t="shared" si="435"/>
        <v>#N/A</v>
      </c>
      <c r="BF1375" s="118"/>
      <c r="BG1375" s="1">
        <v>1</v>
      </c>
      <c r="BH1375" s="1">
        <v>0</v>
      </c>
      <c r="BI1375" s="118"/>
      <c r="BJ1375" s="118"/>
      <c r="BK1375" s="168"/>
    </row>
    <row r="1376" spans="1:63" hidden="1" outlineLevel="1">
      <c r="A1376" t="s">
        <v>1495</v>
      </c>
      <c r="B1376" s="9" t="s">
        <v>2962</v>
      </c>
      <c r="C1376" s="1">
        <f t="shared" si="417"/>
        <v>205</v>
      </c>
      <c r="D1376" s="7">
        <f t="shared" si="418"/>
        <v>2</v>
      </c>
      <c r="E1376" s="7">
        <f t="shared" si="419"/>
        <v>3</v>
      </c>
      <c r="F1376" s="7">
        <f t="shared" si="420"/>
        <v>1</v>
      </c>
      <c r="G1376" s="7">
        <f t="shared" si="430"/>
        <v>0</v>
      </c>
      <c r="H1376" s="49">
        <f t="shared" si="421"/>
        <v>165</v>
      </c>
      <c r="I1376" s="178">
        <f t="shared" si="422"/>
        <v>0.80487804878048785</v>
      </c>
      <c r="J1376" s="8"/>
      <c r="K1376" s="2">
        <f t="shared" si="423"/>
        <v>9.7560975609756101E-2</v>
      </c>
      <c r="L1376" s="2">
        <f t="shared" si="424"/>
        <v>0</v>
      </c>
      <c r="M1376" s="2">
        <f t="shared" si="425"/>
        <v>0.90243902439024393</v>
      </c>
      <c r="N1376" s="2">
        <f t="shared" si="426"/>
        <v>0</v>
      </c>
      <c r="O1376" s="2">
        <f t="shared" si="427"/>
        <v>0</v>
      </c>
      <c r="P1376" s="1">
        <v>20</v>
      </c>
      <c r="Q1376" s="1"/>
      <c r="R1376" s="1">
        <v>185</v>
      </c>
      <c r="S1376" s="1">
        <v>0</v>
      </c>
      <c r="T1376" s="1"/>
      <c r="U1376" s="1"/>
      <c r="V1376" s="1"/>
      <c r="W1376" s="1"/>
      <c r="X1376" s="1"/>
      <c r="Y1376" s="1">
        <v>0</v>
      </c>
      <c r="Z1376" s="1"/>
      <c r="AA1376" s="1"/>
      <c r="AB1376" s="1"/>
      <c r="AC1376" s="1">
        <v>0</v>
      </c>
      <c r="AD1376" s="1"/>
      <c r="AI1376" t="str">
        <f t="shared" si="416"/>
        <v>Chelsea</v>
      </c>
      <c r="AJ1376" t="s">
        <v>1424</v>
      </c>
      <c r="AK1376" s="165">
        <v>1</v>
      </c>
      <c r="AL1376" s="7"/>
      <c r="AN1376" s="98">
        <v>50</v>
      </c>
      <c r="AO1376" s="100">
        <v>17</v>
      </c>
      <c r="AP1376" s="100">
        <v>20</v>
      </c>
      <c r="AQ1376" s="107">
        <v>13525</v>
      </c>
      <c r="AR1376" s="107">
        <f t="shared" si="428"/>
        <v>50017</v>
      </c>
      <c r="AS1376" s="9" t="s">
        <v>1726</v>
      </c>
      <c r="AT1376" s="110">
        <f t="shared" si="429"/>
        <v>5013525</v>
      </c>
      <c r="AW1376">
        <v>39.94</v>
      </c>
      <c r="AX1376">
        <v>0.02</v>
      </c>
      <c r="AY1376">
        <v>39.92</v>
      </c>
      <c r="BA1376" s="7">
        <f t="shared" si="431"/>
        <v>0</v>
      </c>
      <c r="BB1376" s="7">
        <f t="shared" si="432"/>
        <v>0</v>
      </c>
      <c r="BC1376" s="7">
        <f t="shared" si="433"/>
        <v>1</v>
      </c>
      <c r="BD1376" s="7">
        <f t="shared" si="434"/>
        <v>0</v>
      </c>
      <c r="BE1376" s="7">
        <f t="shared" si="435"/>
        <v>0</v>
      </c>
      <c r="BF1376" s="118"/>
      <c r="BG1376" s="1">
        <v>0</v>
      </c>
      <c r="BH1376" s="1">
        <v>1</v>
      </c>
      <c r="BI1376" s="118"/>
      <c r="BJ1376" s="118"/>
      <c r="BK1376" s="168"/>
    </row>
    <row r="1377" spans="1:63" hidden="1" outlineLevel="1">
      <c r="A1377" t="s">
        <v>2178</v>
      </c>
      <c r="B1377" s="9" t="s">
        <v>2962</v>
      </c>
      <c r="C1377" s="1">
        <f t="shared" si="417"/>
        <v>671</v>
      </c>
      <c r="D1377" s="7">
        <f t="shared" si="418"/>
        <v>2</v>
      </c>
      <c r="E1377" s="7">
        <f t="shared" si="419"/>
        <v>4</v>
      </c>
      <c r="F1377" s="7">
        <f t="shared" si="420"/>
        <v>1</v>
      </c>
      <c r="G1377" s="7">
        <f t="shared" si="430"/>
        <v>0</v>
      </c>
      <c r="H1377" s="49">
        <f t="shared" si="421"/>
        <v>514</v>
      </c>
      <c r="I1377" s="178">
        <f t="shared" si="422"/>
        <v>0.76602086438152017</v>
      </c>
      <c r="J1377" s="8"/>
      <c r="K1377" s="2">
        <f t="shared" si="423"/>
        <v>0.11624441132637854</v>
      </c>
      <c r="L1377" s="2">
        <f t="shared" si="424"/>
        <v>0</v>
      </c>
      <c r="M1377" s="2">
        <f t="shared" si="425"/>
        <v>0.8822652757078987</v>
      </c>
      <c r="N1377" s="2">
        <f t="shared" si="426"/>
        <v>0</v>
      </c>
      <c r="O1377" s="2">
        <f t="shared" si="427"/>
        <v>1.4903129657227732E-3</v>
      </c>
      <c r="P1377" s="1">
        <v>78</v>
      </c>
      <c r="Q1377" s="1"/>
      <c r="R1377" s="1">
        <v>592</v>
      </c>
      <c r="S1377" s="1">
        <v>0</v>
      </c>
      <c r="T1377" s="1"/>
      <c r="U1377" s="1"/>
      <c r="V1377" s="1"/>
      <c r="W1377" s="1"/>
      <c r="X1377" s="1"/>
      <c r="Y1377" s="1">
        <v>1</v>
      </c>
      <c r="Z1377" s="1"/>
      <c r="AA1377" s="1"/>
      <c r="AB1377" s="1"/>
      <c r="AC1377" s="1">
        <v>0</v>
      </c>
      <c r="AD1377" s="1"/>
      <c r="AI1377" t="str">
        <f t="shared" si="416"/>
        <v>Chester</v>
      </c>
      <c r="AJ1377" t="s">
        <v>1858</v>
      </c>
      <c r="AK1377" s="165">
        <v>1</v>
      </c>
      <c r="AL1377" s="7"/>
      <c r="AN1377" s="98">
        <v>50</v>
      </c>
      <c r="AO1377" s="100">
        <v>27</v>
      </c>
      <c r="AP1377" s="100">
        <v>35</v>
      </c>
      <c r="AQ1377" s="107">
        <v>13675</v>
      </c>
      <c r="AR1377" s="107">
        <f t="shared" si="428"/>
        <v>50027</v>
      </c>
      <c r="AS1377" s="9" t="s">
        <v>1726</v>
      </c>
      <c r="AT1377" s="110">
        <f t="shared" si="429"/>
        <v>5013675</v>
      </c>
      <c r="AW1377">
        <v>55.94</v>
      </c>
      <c r="AX1377">
        <v>0.05</v>
      </c>
      <c r="AY1377">
        <v>55.89</v>
      </c>
      <c r="BA1377" s="7">
        <f t="shared" si="431"/>
        <v>0</v>
      </c>
      <c r="BB1377" s="7">
        <f t="shared" si="432"/>
        <v>0</v>
      </c>
      <c r="BC1377" s="7">
        <f t="shared" si="433"/>
        <v>1</v>
      </c>
      <c r="BD1377" s="7">
        <f t="shared" si="434"/>
        <v>0</v>
      </c>
      <c r="BE1377" s="7">
        <f t="shared" si="435"/>
        <v>0</v>
      </c>
      <c r="BF1377" s="118"/>
      <c r="BG1377" s="1">
        <v>2</v>
      </c>
      <c r="BH1377" s="1">
        <v>1</v>
      </c>
      <c r="BI1377" s="118"/>
      <c r="BJ1377" s="118"/>
      <c r="BK1377" s="168"/>
    </row>
    <row r="1378" spans="1:63" hidden="1" outlineLevel="1">
      <c r="A1378" t="s">
        <v>1863</v>
      </c>
      <c r="B1378" s="9" t="s">
        <v>2962</v>
      </c>
      <c r="C1378" s="1">
        <f t="shared" si="417"/>
        <v>281</v>
      </c>
      <c r="D1378" s="7">
        <f t="shared" si="418"/>
        <v>2</v>
      </c>
      <c r="E1378" s="7">
        <f t="shared" si="419"/>
        <v>3</v>
      </c>
      <c r="F1378" s="7">
        <f t="shared" si="420"/>
        <v>1</v>
      </c>
      <c r="G1378" s="7">
        <f t="shared" si="430"/>
        <v>0</v>
      </c>
      <c r="H1378" s="49">
        <f t="shared" si="421"/>
        <v>227</v>
      </c>
      <c r="I1378" s="178">
        <f t="shared" si="422"/>
        <v>0.80782918149466187</v>
      </c>
      <c r="J1378" s="8"/>
      <c r="K1378" s="2">
        <f t="shared" si="423"/>
        <v>9.6085409252669035E-2</v>
      </c>
      <c r="L1378" s="2">
        <f t="shared" si="424"/>
        <v>0</v>
      </c>
      <c r="M1378" s="2">
        <f t="shared" si="425"/>
        <v>0.90391459074733094</v>
      </c>
      <c r="N1378" s="2">
        <f t="shared" si="426"/>
        <v>0</v>
      </c>
      <c r="O1378" s="2">
        <f t="shared" si="427"/>
        <v>0</v>
      </c>
      <c r="P1378" s="1">
        <v>27</v>
      </c>
      <c r="Q1378" s="1"/>
      <c r="R1378" s="1">
        <v>254</v>
      </c>
      <c r="S1378" s="1">
        <v>0</v>
      </c>
      <c r="T1378" s="1"/>
      <c r="U1378" s="1"/>
      <c r="V1378" s="1"/>
      <c r="W1378" s="1"/>
      <c r="X1378" s="1"/>
      <c r="Y1378" s="1">
        <v>0</v>
      </c>
      <c r="Z1378" s="1"/>
      <c r="AA1378" s="1"/>
      <c r="AB1378" s="1"/>
      <c r="AC1378" s="1">
        <v>0</v>
      </c>
      <c r="AD1378" s="1"/>
      <c r="AI1378" t="str">
        <f t="shared" si="416"/>
        <v>Chittenden</v>
      </c>
      <c r="AJ1378" t="s">
        <v>840</v>
      </c>
      <c r="AK1378" s="165">
        <v>1</v>
      </c>
      <c r="AL1378" s="7"/>
      <c r="AN1378" s="98">
        <v>50</v>
      </c>
      <c r="AO1378" s="100">
        <v>21</v>
      </c>
      <c r="AP1378" s="100">
        <v>20</v>
      </c>
      <c r="AQ1378" s="107">
        <v>14350</v>
      </c>
      <c r="AR1378" s="107">
        <f t="shared" si="428"/>
        <v>50021</v>
      </c>
      <c r="AS1378" s="9" t="s">
        <v>1726</v>
      </c>
      <c r="AT1378" s="110">
        <f t="shared" si="429"/>
        <v>5014350</v>
      </c>
      <c r="AW1378">
        <v>74.209999999999994</v>
      </c>
      <c r="AX1378">
        <v>1.2</v>
      </c>
      <c r="AY1378">
        <v>73.010000000000005</v>
      </c>
      <c r="BA1378" s="7">
        <f t="shared" si="431"/>
        <v>0</v>
      </c>
      <c r="BB1378" s="7">
        <f t="shared" si="432"/>
        <v>0</v>
      </c>
      <c r="BC1378" s="7">
        <f t="shared" si="433"/>
        <v>1</v>
      </c>
      <c r="BD1378" s="7">
        <f t="shared" si="434"/>
        <v>0</v>
      </c>
      <c r="BE1378" s="7">
        <f t="shared" si="435"/>
        <v>0</v>
      </c>
      <c r="BF1378" s="118"/>
      <c r="BG1378" s="1">
        <v>0</v>
      </c>
      <c r="BH1378" s="1">
        <v>0</v>
      </c>
      <c r="BI1378" s="118"/>
      <c r="BJ1378" s="118"/>
      <c r="BK1378" s="168"/>
    </row>
    <row r="1379" spans="1:63" hidden="1" outlineLevel="1">
      <c r="A1379" t="s">
        <v>210</v>
      </c>
      <c r="B1379" s="9" t="s">
        <v>2962</v>
      </c>
      <c r="C1379" s="1">
        <f t="shared" si="417"/>
        <v>357</v>
      </c>
      <c r="D1379" s="7">
        <f t="shared" si="418"/>
        <v>2</v>
      </c>
      <c r="E1379" s="7">
        <f t="shared" si="419"/>
        <v>4</v>
      </c>
      <c r="F1379" s="7">
        <f t="shared" si="420"/>
        <v>1</v>
      </c>
      <c r="G1379" s="7">
        <f t="shared" si="430"/>
        <v>0</v>
      </c>
      <c r="H1379" s="49">
        <f t="shared" si="421"/>
        <v>280</v>
      </c>
      <c r="I1379" s="178">
        <f t="shared" si="422"/>
        <v>0.78431372549019607</v>
      </c>
      <c r="J1379" s="8"/>
      <c r="K1379" s="2">
        <f t="shared" si="423"/>
        <v>0.10364145658263306</v>
      </c>
      <c r="L1379" s="2">
        <f t="shared" si="424"/>
        <v>0</v>
      </c>
      <c r="M1379" s="2">
        <f t="shared" si="425"/>
        <v>0.88795518207282909</v>
      </c>
      <c r="N1379" s="2">
        <f t="shared" si="426"/>
        <v>0</v>
      </c>
      <c r="O1379" s="2">
        <f t="shared" si="427"/>
        <v>8.4033613445378963E-3</v>
      </c>
      <c r="P1379" s="1">
        <v>37</v>
      </c>
      <c r="Q1379" s="1"/>
      <c r="R1379" s="1">
        <v>317</v>
      </c>
      <c r="S1379" s="1">
        <v>0</v>
      </c>
      <c r="T1379" s="1"/>
      <c r="U1379" s="1"/>
      <c r="V1379" s="1"/>
      <c r="W1379" s="1"/>
      <c r="X1379" s="1"/>
      <c r="Y1379" s="1">
        <v>3</v>
      </c>
      <c r="Z1379" s="1"/>
      <c r="AA1379" s="1"/>
      <c r="AB1379" s="1"/>
      <c r="AC1379" s="1">
        <v>0</v>
      </c>
      <c r="AD1379" s="1"/>
      <c r="AI1379" t="str">
        <f t="shared" si="416"/>
        <v>Clarendon</v>
      </c>
      <c r="AJ1379" t="s">
        <v>840</v>
      </c>
      <c r="AK1379" s="165">
        <v>1</v>
      </c>
      <c r="AL1379" s="7"/>
      <c r="AN1379" s="98">
        <v>50</v>
      </c>
      <c r="AO1379" s="100">
        <v>21</v>
      </c>
      <c r="AP1379" s="100">
        <v>25</v>
      </c>
      <c r="AQ1379" s="107">
        <v>14500</v>
      </c>
      <c r="AR1379" s="107">
        <f t="shared" si="428"/>
        <v>50021</v>
      </c>
      <c r="AS1379" s="9" t="s">
        <v>1726</v>
      </c>
      <c r="AT1379" s="110">
        <f t="shared" si="429"/>
        <v>5014500</v>
      </c>
      <c r="AW1379">
        <v>31.56</v>
      </c>
      <c r="AX1379">
        <v>0</v>
      </c>
      <c r="AY1379">
        <v>31.56</v>
      </c>
      <c r="BA1379" s="7">
        <f t="shared" si="431"/>
        <v>0</v>
      </c>
      <c r="BB1379" s="7">
        <f t="shared" si="432"/>
        <v>0</v>
      </c>
      <c r="BC1379" s="7">
        <f t="shared" si="433"/>
        <v>1</v>
      </c>
      <c r="BD1379" s="7">
        <f t="shared" si="434"/>
        <v>0</v>
      </c>
      <c r="BE1379" s="7">
        <f t="shared" si="435"/>
        <v>0</v>
      </c>
      <c r="BF1379" s="118"/>
      <c r="BG1379" s="1">
        <v>0</v>
      </c>
      <c r="BH1379" s="1">
        <v>1</v>
      </c>
      <c r="BI1379" s="118"/>
      <c r="BJ1379" s="118"/>
      <c r="BK1379" s="168"/>
    </row>
    <row r="1380" spans="1:63" hidden="1" outlineLevel="1">
      <c r="A1380" t="s">
        <v>2811</v>
      </c>
      <c r="B1380" s="9" t="s">
        <v>2962</v>
      </c>
      <c r="C1380" s="1">
        <f t="shared" si="417"/>
        <v>3136</v>
      </c>
      <c r="D1380" s="7">
        <f t="shared" si="418"/>
        <v>2</v>
      </c>
      <c r="E1380" s="7">
        <f t="shared" si="419"/>
        <v>5</v>
      </c>
      <c r="F1380" s="7">
        <f t="shared" si="420"/>
        <v>1</v>
      </c>
      <c r="G1380" s="7">
        <f t="shared" si="430"/>
        <v>3</v>
      </c>
      <c r="H1380" s="49">
        <f t="shared" si="421"/>
        <v>2263</v>
      </c>
      <c r="I1380" s="178">
        <f t="shared" si="422"/>
        <v>0.72161989795918369</v>
      </c>
      <c r="J1380" s="8"/>
      <c r="K1380" s="2">
        <f t="shared" si="423"/>
        <v>0.13775510204081631</v>
      </c>
      <c r="L1380" s="2">
        <f t="shared" si="424"/>
        <v>0</v>
      </c>
      <c r="M1380" s="2">
        <f t="shared" si="425"/>
        <v>0.859375</v>
      </c>
      <c r="N1380" s="2">
        <f t="shared" si="426"/>
        <v>2.232142857142857E-3</v>
      </c>
      <c r="O1380" s="2">
        <f t="shared" si="427"/>
        <v>6.3775510204083005E-4</v>
      </c>
      <c r="P1380" s="1">
        <v>432</v>
      </c>
      <c r="Q1380" s="1"/>
      <c r="R1380" s="1">
        <v>2695</v>
      </c>
      <c r="S1380" s="1">
        <v>7</v>
      </c>
      <c r="T1380" s="1"/>
      <c r="U1380" s="1"/>
      <c r="V1380" s="1"/>
      <c r="W1380" s="1"/>
      <c r="X1380" s="1"/>
      <c r="Y1380" s="1">
        <v>0</v>
      </c>
      <c r="Z1380" s="1"/>
      <c r="AA1380" s="1"/>
      <c r="AB1380" s="1"/>
      <c r="AC1380" s="1">
        <v>2</v>
      </c>
      <c r="AD1380" s="1"/>
      <c r="AI1380" t="str">
        <f t="shared" si="416"/>
        <v>Colchester</v>
      </c>
      <c r="AJ1380" t="s">
        <v>1863</v>
      </c>
      <c r="AK1380" s="165">
        <v>1</v>
      </c>
      <c r="AL1380" s="7"/>
      <c r="AN1380" s="98">
        <v>50</v>
      </c>
      <c r="AO1380" s="100">
        <v>7</v>
      </c>
      <c r="AP1380" s="100">
        <v>25</v>
      </c>
      <c r="AQ1380" s="107">
        <v>14875</v>
      </c>
      <c r="AR1380" s="107">
        <f t="shared" si="428"/>
        <v>50007</v>
      </c>
      <c r="AS1380" s="9" t="s">
        <v>1726</v>
      </c>
      <c r="AT1380" s="110">
        <f t="shared" si="429"/>
        <v>5014875</v>
      </c>
      <c r="AW1380">
        <v>58.63</v>
      </c>
      <c r="AX1380">
        <v>21.75</v>
      </c>
      <c r="AY1380">
        <v>36.880000000000003</v>
      </c>
      <c r="BA1380" s="7">
        <f t="shared" si="431"/>
        <v>0</v>
      </c>
      <c r="BB1380" s="7">
        <f t="shared" si="432"/>
        <v>0</v>
      </c>
      <c r="BC1380" s="7">
        <f t="shared" si="433"/>
        <v>1</v>
      </c>
      <c r="BD1380" s="7">
        <f t="shared" si="434"/>
        <v>0</v>
      </c>
      <c r="BE1380" s="7" t="e">
        <f t="shared" si="435"/>
        <v>#N/A</v>
      </c>
      <c r="BF1380" s="118"/>
      <c r="BG1380" s="1">
        <v>0</v>
      </c>
      <c r="BH1380" s="1">
        <v>10</v>
      </c>
      <c r="BI1380" s="118"/>
      <c r="BJ1380" s="118"/>
      <c r="BK1380" s="168"/>
    </row>
    <row r="1381" spans="1:63" hidden="1" outlineLevel="1">
      <c r="A1381" t="s">
        <v>3261</v>
      </c>
      <c r="B1381" s="9" t="s">
        <v>2962</v>
      </c>
      <c r="C1381" s="1">
        <f t="shared" si="417"/>
        <v>195</v>
      </c>
      <c r="D1381" s="7">
        <f t="shared" si="418"/>
        <v>2</v>
      </c>
      <c r="E1381" s="7" t="e">
        <f t="shared" si="419"/>
        <v>#N/A</v>
      </c>
      <c r="F1381" s="7">
        <f t="shared" si="420"/>
        <v>1</v>
      </c>
      <c r="G1381" s="7">
        <f t="shared" si="430"/>
        <v>3</v>
      </c>
      <c r="H1381" s="49">
        <f t="shared" si="421"/>
        <v>147</v>
      </c>
      <c r="I1381" s="178">
        <f t="shared" si="422"/>
        <v>0.75384615384615383</v>
      </c>
      <c r="J1381" s="8"/>
      <c r="K1381" s="2">
        <f t="shared" si="423"/>
        <v>0.1076923076923077</v>
      </c>
      <c r="L1381" s="2">
        <f t="shared" si="424"/>
        <v>0</v>
      </c>
      <c r="M1381" s="2">
        <f t="shared" si="425"/>
        <v>0.86153846153846159</v>
      </c>
      <c r="N1381" s="2">
        <f t="shared" si="426"/>
        <v>1.5384615384615385E-2</v>
      </c>
      <c r="O1381" s="2">
        <f t="shared" si="427"/>
        <v>1.5384615384615274E-2</v>
      </c>
      <c r="P1381" s="1">
        <v>21</v>
      </c>
      <c r="Q1381" s="1"/>
      <c r="R1381" s="1">
        <v>168</v>
      </c>
      <c r="S1381" s="1">
        <v>3</v>
      </c>
      <c r="T1381" s="1"/>
      <c r="U1381" s="1"/>
      <c r="V1381" s="1"/>
      <c r="W1381" s="1"/>
      <c r="X1381" s="1"/>
      <c r="Y1381" s="1">
        <v>2</v>
      </c>
      <c r="Z1381" s="1"/>
      <c r="AA1381" s="1"/>
      <c r="AB1381" s="1"/>
      <c r="AC1381" s="1">
        <v>1</v>
      </c>
      <c r="AD1381" s="1"/>
      <c r="AI1381" t="str">
        <f t="shared" si="416"/>
        <v>Concord</v>
      </c>
      <c r="AJ1381" t="s">
        <v>819</v>
      </c>
      <c r="AK1381" s="165">
        <v>1</v>
      </c>
      <c r="AL1381" s="7"/>
      <c r="AN1381" s="98">
        <v>50</v>
      </c>
      <c r="AO1381" s="100">
        <v>9</v>
      </c>
      <c r="AP1381" s="100">
        <v>35</v>
      </c>
      <c r="AQ1381" s="107">
        <v>15250</v>
      </c>
      <c r="AR1381" s="107">
        <f t="shared" si="428"/>
        <v>50009</v>
      </c>
      <c r="AS1381" s="9" t="s">
        <v>1726</v>
      </c>
      <c r="AT1381" s="110">
        <f t="shared" si="429"/>
        <v>5015250</v>
      </c>
      <c r="AW1381">
        <v>53.46</v>
      </c>
      <c r="AX1381">
        <v>2.0299999999999998</v>
      </c>
      <c r="AY1381">
        <v>51.44</v>
      </c>
      <c r="BA1381" s="7">
        <f t="shared" si="431"/>
        <v>0</v>
      </c>
      <c r="BB1381" s="7" t="e">
        <f t="shared" si="432"/>
        <v>#N/A</v>
      </c>
      <c r="BC1381" s="7">
        <f t="shared" si="433"/>
        <v>1</v>
      </c>
      <c r="BD1381" s="7">
        <f t="shared" si="434"/>
        <v>0</v>
      </c>
      <c r="BE1381" s="7" t="e">
        <f t="shared" si="435"/>
        <v>#N/A</v>
      </c>
      <c r="BF1381" s="118"/>
      <c r="BG1381" s="1">
        <v>0</v>
      </c>
      <c r="BH1381" s="1">
        <v>3</v>
      </c>
      <c r="BI1381" s="118"/>
      <c r="BJ1381" s="118"/>
      <c r="BK1381" s="168"/>
    </row>
    <row r="1382" spans="1:63" hidden="1" outlineLevel="1">
      <c r="A1382" t="s">
        <v>3012</v>
      </c>
      <c r="B1382" s="9" t="s">
        <v>2962</v>
      </c>
      <c r="C1382" s="1">
        <f t="shared" si="417"/>
        <v>284</v>
      </c>
      <c r="D1382" s="7">
        <f t="shared" si="418"/>
        <v>2</v>
      </c>
      <c r="E1382" s="7">
        <f t="shared" si="419"/>
        <v>4</v>
      </c>
      <c r="F1382" s="7">
        <f t="shared" si="420"/>
        <v>1</v>
      </c>
      <c r="G1382" s="7">
        <f t="shared" si="430"/>
        <v>0</v>
      </c>
      <c r="H1382" s="49">
        <f t="shared" si="421"/>
        <v>225</v>
      </c>
      <c r="I1382" s="178">
        <f t="shared" si="422"/>
        <v>0.79225352112676062</v>
      </c>
      <c r="J1382" s="8"/>
      <c r="K1382" s="2">
        <f t="shared" si="423"/>
        <v>0.10211267605633803</v>
      </c>
      <c r="L1382" s="2">
        <f t="shared" si="424"/>
        <v>0</v>
      </c>
      <c r="M1382" s="2">
        <f t="shared" si="425"/>
        <v>0.89436619718309862</v>
      </c>
      <c r="N1382" s="2">
        <f t="shared" si="426"/>
        <v>0</v>
      </c>
      <c r="O1382" s="2">
        <f t="shared" si="427"/>
        <v>3.5211267605633756E-3</v>
      </c>
      <c r="P1382" s="1">
        <v>29</v>
      </c>
      <c r="Q1382" s="1"/>
      <c r="R1382" s="1">
        <v>254</v>
      </c>
      <c r="S1382" s="1">
        <v>0</v>
      </c>
      <c r="T1382" s="1"/>
      <c r="U1382" s="1"/>
      <c r="V1382" s="1"/>
      <c r="W1382" s="1"/>
      <c r="X1382" s="1"/>
      <c r="Y1382" s="1">
        <v>0</v>
      </c>
      <c r="Z1382" s="1"/>
      <c r="AA1382" s="1"/>
      <c r="AB1382" s="1"/>
      <c r="AC1382" s="1">
        <v>1</v>
      </c>
      <c r="AD1382" s="1"/>
      <c r="AI1382" t="str">
        <f t="shared" si="416"/>
        <v>Corinth</v>
      </c>
      <c r="AJ1382" t="s">
        <v>1424</v>
      </c>
      <c r="AK1382" s="165">
        <v>1</v>
      </c>
      <c r="AL1382" s="7"/>
      <c r="AN1382" s="98">
        <v>50</v>
      </c>
      <c r="AO1382" s="100">
        <v>17</v>
      </c>
      <c r="AP1382" s="100">
        <v>25</v>
      </c>
      <c r="AQ1382" s="107">
        <v>15700</v>
      </c>
      <c r="AR1382" s="107">
        <f t="shared" si="428"/>
        <v>50017</v>
      </c>
      <c r="AS1382" s="9" t="s">
        <v>1726</v>
      </c>
      <c r="AT1382" s="110">
        <f t="shared" si="429"/>
        <v>5015700</v>
      </c>
      <c r="AW1382">
        <v>48.55</v>
      </c>
      <c r="AX1382">
        <v>0.02</v>
      </c>
      <c r="AY1382">
        <v>48.54</v>
      </c>
      <c r="BA1382" s="7">
        <f t="shared" si="431"/>
        <v>0</v>
      </c>
      <c r="BB1382" s="7">
        <f t="shared" si="432"/>
        <v>0</v>
      </c>
      <c r="BC1382" s="7">
        <f t="shared" si="433"/>
        <v>1</v>
      </c>
      <c r="BD1382" s="7">
        <f t="shared" si="434"/>
        <v>0</v>
      </c>
      <c r="BE1382" s="7">
        <f t="shared" si="435"/>
        <v>0</v>
      </c>
      <c r="BF1382" s="118"/>
      <c r="BG1382" s="1">
        <v>0</v>
      </c>
      <c r="BH1382" s="1">
        <v>0</v>
      </c>
      <c r="BI1382" s="118"/>
      <c r="BJ1382" s="118"/>
      <c r="BK1382" s="168"/>
    </row>
    <row r="1383" spans="1:63" hidden="1" outlineLevel="1">
      <c r="A1383" t="s">
        <v>2841</v>
      </c>
      <c r="B1383" s="9" t="s">
        <v>2962</v>
      </c>
      <c r="C1383" s="1">
        <f t="shared" si="417"/>
        <v>369</v>
      </c>
      <c r="D1383" s="7">
        <f t="shared" si="418"/>
        <v>2</v>
      </c>
      <c r="E1383" s="7">
        <f t="shared" si="419"/>
        <v>4</v>
      </c>
      <c r="F1383" s="7">
        <f t="shared" si="420"/>
        <v>1</v>
      </c>
      <c r="G1383" s="7">
        <f t="shared" si="430"/>
        <v>0</v>
      </c>
      <c r="H1383" s="49">
        <f t="shared" si="421"/>
        <v>212</v>
      </c>
      <c r="I1383" s="178">
        <f t="shared" si="422"/>
        <v>0.57452574525745259</v>
      </c>
      <c r="J1383" s="8"/>
      <c r="K1383" s="2">
        <f t="shared" si="423"/>
        <v>0.21138211382113822</v>
      </c>
      <c r="L1383" s="2">
        <f t="shared" si="424"/>
        <v>0</v>
      </c>
      <c r="M1383" s="2">
        <f t="shared" si="425"/>
        <v>0.78590785907859073</v>
      </c>
      <c r="N1383" s="2">
        <f t="shared" si="426"/>
        <v>0</v>
      </c>
      <c r="O1383" s="2">
        <f t="shared" si="427"/>
        <v>2.7100271002710175E-3</v>
      </c>
      <c r="P1383" s="1">
        <v>78</v>
      </c>
      <c r="Q1383" s="1"/>
      <c r="R1383" s="1">
        <v>290</v>
      </c>
      <c r="S1383" s="1">
        <v>0</v>
      </c>
      <c r="T1383" s="1"/>
      <c r="U1383" s="1"/>
      <c r="V1383" s="1"/>
      <c r="W1383" s="1"/>
      <c r="X1383" s="1"/>
      <c r="Y1383" s="1">
        <v>0</v>
      </c>
      <c r="Z1383" s="1"/>
      <c r="AA1383" s="1"/>
      <c r="AB1383" s="1"/>
      <c r="AC1383" s="1">
        <v>1</v>
      </c>
      <c r="AD1383" s="1"/>
      <c r="AI1383" t="str">
        <f t="shared" si="416"/>
        <v>Cornwall</v>
      </c>
      <c r="AJ1383" t="s">
        <v>1842</v>
      </c>
      <c r="AK1383" s="165">
        <v>1</v>
      </c>
      <c r="AL1383" s="7"/>
      <c r="AN1383" s="98">
        <v>50</v>
      </c>
      <c r="AO1383" s="100">
        <v>1</v>
      </c>
      <c r="AP1383" s="100">
        <v>20</v>
      </c>
      <c r="AQ1383" s="107">
        <v>16000</v>
      </c>
      <c r="AR1383" s="107">
        <f t="shared" si="428"/>
        <v>50001</v>
      </c>
      <c r="AS1383" s="9" t="s">
        <v>1726</v>
      </c>
      <c r="AT1383" s="110">
        <f t="shared" si="429"/>
        <v>5016000</v>
      </c>
      <c r="AW1383">
        <v>28.65</v>
      </c>
      <c r="AX1383">
        <v>0.02</v>
      </c>
      <c r="AY1383">
        <v>28.63</v>
      </c>
      <c r="BA1383" s="7">
        <f t="shared" si="431"/>
        <v>0</v>
      </c>
      <c r="BB1383" s="7">
        <f t="shared" si="432"/>
        <v>0</v>
      </c>
      <c r="BC1383" s="7">
        <f t="shared" si="433"/>
        <v>1</v>
      </c>
      <c r="BD1383" s="7">
        <f t="shared" si="434"/>
        <v>0</v>
      </c>
      <c r="BE1383" s="7">
        <f t="shared" si="435"/>
        <v>0</v>
      </c>
      <c r="BF1383" s="118"/>
      <c r="BG1383" s="1">
        <v>0</v>
      </c>
      <c r="BH1383" s="1">
        <v>0</v>
      </c>
      <c r="BI1383" s="118"/>
      <c r="BJ1383" s="118"/>
      <c r="BK1383" s="168"/>
    </row>
    <row r="1384" spans="1:63" hidden="1" outlineLevel="1">
      <c r="A1384" t="s">
        <v>1748</v>
      </c>
      <c r="B1384" s="9" t="s">
        <v>2962</v>
      </c>
      <c r="C1384" s="1">
        <f t="shared" si="417"/>
        <v>198</v>
      </c>
      <c r="D1384" s="7">
        <f t="shared" si="418"/>
        <v>2</v>
      </c>
      <c r="E1384" s="7">
        <f t="shared" si="419"/>
        <v>3</v>
      </c>
      <c r="F1384" s="7">
        <f t="shared" si="420"/>
        <v>1</v>
      </c>
      <c r="G1384" s="7">
        <f t="shared" si="430"/>
        <v>0</v>
      </c>
      <c r="H1384" s="49">
        <f t="shared" si="421"/>
        <v>166</v>
      </c>
      <c r="I1384" s="178">
        <f t="shared" si="422"/>
        <v>0.83838383838383834</v>
      </c>
      <c r="J1384" s="8"/>
      <c r="K1384" s="2">
        <f t="shared" si="423"/>
        <v>8.0808080808080815E-2</v>
      </c>
      <c r="L1384" s="2">
        <f t="shared" si="424"/>
        <v>0</v>
      </c>
      <c r="M1384" s="2">
        <f t="shared" si="425"/>
        <v>0.91919191919191923</v>
      </c>
      <c r="N1384" s="2">
        <f t="shared" si="426"/>
        <v>0</v>
      </c>
      <c r="O1384" s="2">
        <f t="shared" si="427"/>
        <v>0</v>
      </c>
      <c r="P1384" s="1">
        <v>16</v>
      </c>
      <c r="Q1384" s="1"/>
      <c r="R1384" s="1">
        <v>182</v>
      </c>
      <c r="S1384" s="1">
        <v>0</v>
      </c>
      <c r="T1384" s="1"/>
      <c r="U1384" s="1"/>
      <c r="V1384" s="1"/>
      <c r="W1384" s="1"/>
      <c r="X1384" s="1"/>
      <c r="Y1384" s="1">
        <v>0</v>
      </c>
      <c r="Z1384" s="1"/>
      <c r="AA1384" s="1"/>
      <c r="AB1384" s="1"/>
      <c r="AC1384" s="1">
        <v>0</v>
      </c>
      <c r="AD1384" s="1"/>
      <c r="AI1384" t="str">
        <f t="shared" si="416"/>
        <v>Coventry</v>
      </c>
      <c r="AJ1384" t="s">
        <v>2183</v>
      </c>
      <c r="AK1384" s="165">
        <v>1</v>
      </c>
      <c r="AL1384" s="7"/>
      <c r="AN1384" s="98">
        <v>50</v>
      </c>
      <c r="AO1384" s="100">
        <v>19</v>
      </c>
      <c r="AP1384" s="100">
        <v>25</v>
      </c>
      <c r="AQ1384" s="107">
        <v>16150</v>
      </c>
      <c r="AR1384" s="107">
        <f t="shared" si="428"/>
        <v>50019</v>
      </c>
      <c r="AS1384" s="9" t="s">
        <v>1726</v>
      </c>
      <c r="AT1384" s="110">
        <f t="shared" si="429"/>
        <v>5016150</v>
      </c>
      <c r="AW1384">
        <v>27.67</v>
      </c>
      <c r="AX1384">
        <v>0.22</v>
      </c>
      <c r="AY1384">
        <v>27.45</v>
      </c>
      <c r="BA1384" s="7">
        <f t="shared" si="431"/>
        <v>0</v>
      </c>
      <c r="BB1384" s="7">
        <f t="shared" si="432"/>
        <v>0</v>
      </c>
      <c r="BC1384" s="7">
        <f t="shared" si="433"/>
        <v>1</v>
      </c>
      <c r="BD1384" s="7">
        <f t="shared" si="434"/>
        <v>0</v>
      </c>
      <c r="BE1384" s="7">
        <f t="shared" si="435"/>
        <v>0</v>
      </c>
      <c r="BF1384" s="118"/>
      <c r="BG1384" s="1">
        <v>1</v>
      </c>
      <c r="BH1384" s="1">
        <v>0</v>
      </c>
      <c r="BI1384" s="118"/>
      <c r="BJ1384" s="118"/>
      <c r="BK1384" s="168"/>
    </row>
    <row r="1385" spans="1:63" hidden="1" outlineLevel="1">
      <c r="A1385" t="s">
        <v>2949</v>
      </c>
      <c r="B1385" s="9" t="s">
        <v>2962</v>
      </c>
      <c r="C1385" s="1">
        <f t="shared" si="417"/>
        <v>279</v>
      </c>
      <c r="D1385" s="7">
        <f t="shared" si="418"/>
        <v>2</v>
      </c>
      <c r="E1385" s="7">
        <f t="shared" si="419"/>
        <v>5</v>
      </c>
      <c r="F1385" s="7">
        <f t="shared" si="420"/>
        <v>1</v>
      </c>
      <c r="G1385" s="7">
        <f t="shared" si="430"/>
        <v>4</v>
      </c>
      <c r="H1385" s="49">
        <f t="shared" si="421"/>
        <v>228</v>
      </c>
      <c r="I1385" s="178">
        <f t="shared" si="422"/>
        <v>0.81720430107526887</v>
      </c>
      <c r="J1385" s="8"/>
      <c r="K1385" s="2">
        <f t="shared" si="423"/>
        <v>8.6021505376344093E-2</v>
      </c>
      <c r="L1385" s="2">
        <f t="shared" si="424"/>
        <v>0</v>
      </c>
      <c r="M1385" s="2">
        <f t="shared" si="425"/>
        <v>0.90322580645161288</v>
      </c>
      <c r="N1385" s="2">
        <f t="shared" si="426"/>
        <v>3.5842293906810036E-3</v>
      </c>
      <c r="O1385" s="2">
        <f t="shared" si="427"/>
        <v>7.1684587813619976E-3</v>
      </c>
      <c r="P1385" s="1">
        <v>24</v>
      </c>
      <c r="Q1385" s="1"/>
      <c r="R1385" s="1">
        <v>252</v>
      </c>
      <c r="S1385" s="1">
        <v>1</v>
      </c>
      <c r="T1385" s="1"/>
      <c r="U1385" s="1"/>
      <c r="V1385" s="1"/>
      <c r="W1385" s="1"/>
      <c r="X1385" s="1"/>
      <c r="Y1385" s="1">
        <v>2</v>
      </c>
      <c r="Z1385" s="1"/>
      <c r="AA1385" s="1"/>
      <c r="AB1385" s="1"/>
      <c r="AC1385" s="1">
        <v>0</v>
      </c>
      <c r="AD1385" s="1"/>
      <c r="AI1385" t="str">
        <f t="shared" si="416"/>
        <v>Craftsbury</v>
      </c>
      <c r="AJ1385" t="s">
        <v>2183</v>
      </c>
      <c r="AK1385" s="165">
        <v>1</v>
      </c>
      <c r="AL1385" s="7"/>
      <c r="AN1385" s="98">
        <v>50</v>
      </c>
      <c r="AO1385" s="100">
        <v>19</v>
      </c>
      <c r="AP1385" s="100">
        <v>30</v>
      </c>
      <c r="AQ1385" s="107">
        <v>16300</v>
      </c>
      <c r="AR1385" s="107">
        <f t="shared" si="428"/>
        <v>50019</v>
      </c>
      <c r="AS1385" s="9" t="s">
        <v>1726</v>
      </c>
      <c r="AT1385" s="110">
        <f t="shared" si="429"/>
        <v>5016300</v>
      </c>
      <c r="AW1385">
        <v>39.72</v>
      </c>
      <c r="AX1385">
        <v>0.44</v>
      </c>
      <c r="AY1385">
        <v>39.28</v>
      </c>
      <c r="BA1385" s="7">
        <f t="shared" si="431"/>
        <v>0</v>
      </c>
      <c r="BB1385" s="7">
        <f t="shared" si="432"/>
        <v>0</v>
      </c>
      <c r="BC1385" s="7">
        <f t="shared" si="433"/>
        <v>1</v>
      </c>
      <c r="BD1385" s="7">
        <f t="shared" si="434"/>
        <v>0</v>
      </c>
      <c r="BE1385" s="7" t="e">
        <f t="shared" si="435"/>
        <v>#N/A</v>
      </c>
      <c r="BF1385" s="118"/>
      <c r="BG1385" s="1">
        <v>0</v>
      </c>
      <c r="BH1385" s="1">
        <v>0</v>
      </c>
      <c r="BI1385" s="118"/>
      <c r="BJ1385" s="118"/>
      <c r="BK1385" s="168"/>
    </row>
    <row r="1386" spans="1:63" hidden="1" outlineLevel="1">
      <c r="A1386" t="s">
        <v>2285</v>
      </c>
      <c r="B1386" s="9" t="s">
        <v>2962</v>
      </c>
      <c r="C1386" s="1">
        <f t="shared" si="417"/>
        <v>264</v>
      </c>
      <c r="D1386" s="7">
        <f t="shared" si="418"/>
        <v>2</v>
      </c>
      <c r="E1386" s="7">
        <f t="shared" si="419"/>
        <v>5</v>
      </c>
      <c r="F1386" s="7">
        <f t="shared" si="420"/>
        <v>1</v>
      </c>
      <c r="G1386" s="7">
        <f t="shared" si="430"/>
        <v>0</v>
      </c>
      <c r="H1386" s="49">
        <f t="shared" si="421"/>
        <v>185</v>
      </c>
      <c r="I1386" s="178">
        <f t="shared" si="422"/>
        <v>0.7007575757575758</v>
      </c>
      <c r="J1386" s="8"/>
      <c r="K1386" s="2">
        <f t="shared" si="423"/>
        <v>0.14393939393939395</v>
      </c>
      <c r="L1386" s="2">
        <f t="shared" si="424"/>
        <v>0</v>
      </c>
      <c r="M1386" s="2">
        <f t="shared" si="425"/>
        <v>0.84469696969696972</v>
      </c>
      <c r="N1386" s="2">
        <f t="shared" si="426"/>
        <v>0</v>
      </c>
      <c r="O1386" s="2">
        <f t="shared" si="427"/>
        <v>1.1363636363636354E-2</v>
      </c>
      <c r="P1386" s="1">
        <v>38</v>
      </c>
      <c r="Q1386" s="1"/>
      <c r="R1386" s="1">
        <v>223</v>
      </c>
      <c r="S1386" s="1">
        <v>0</v>
      </c>
      <c r="T1386" s="1"/>
      <c r="U1386" s="1"/>
      <c r="V1386" s="1"/>
      <c r="W1386" s="1"/>
      <c r="X1386" s="1"/>
      <c r="Y1386" s="1">
        <v>2</v>
      </c>
      <c r="Z1386" s="1"/>
      <c r="AA1386" s="1"/>
      <c r="AB1386" s="1"/>
      <c r="AC1386" s="1">
        <v>1</v>
      </c>
      <c r="AD1386" s="1"/>
      <c r="AI1386" t="str">
        <f t="shared" si="416"/>
        <v>Danby</v>
      </c>
      <c r="AJ1386" t="s">
        <v>840</v>
      </c>
      <c r="AK1386" s="165">
        <v>1</v>
      </c>
      <c r="AL1386" s="7"/>
      <c r="AN1386" s="98">
        <v>50</v>
      </c>
      <c r="AO1386" s="100">
        <v>21</v>
      </c>
      <c r="AP1386" s="100">
        <v>30</v>
      </c>
      <c r="AQ1386" s="107">
        <v>16825</v>
      </c>
      <c r="AR1386" s="107">
        <f t="shared" si="428"/>
        <v>50021</v>
      </c>
      <c r="AS1386" s="9" t="s">
        <v>1726</v>
      </c>
      <c r="AT1386" s="110">
        <f t="shared" si="429"/>
        <v>5016825</v>
      </c>
      <c r="AW1386">
        <v>41.53</v>
      </c>
      <c r="AX1386">
        <v>0.09</v>
      </c>
      <c r="AY1386">
        <v>41.44</v>
      </c>
      <c r="BA1386" s="7">
        <f t="shared" si="431"/>
        <v>0</v>
      </c>
      <c r="BB1386" s="7">
        <f t="shared" si="432"/>
        <v>0</v>
      </c>
      <c r="BC1386" s="7">
        <f t="shared" si="433"/>
        <v>1</v>
      </c>
      <c r="BD1386" s="7">
        <f t="shared" si="434"/>
        <v>0</v>
      </c>
      <c r="BE1386" s="7">
        <f t="shared" si="435"/>
        <v>0</v>
      </c>
      <c r="BF1386" s="118"/>
      <c r="BG1386" s="1">
        <v>0</v>
      </c>
      <c r="BH1386" s="1">
        <v>11</v>
      </c>
      <c r="BI1386" s="118"/>
      <c r="BJ1386" s="118"/>
      <c r="BK1386" s="168"/>
    </row>
    <row r="1387" spans="1:63" hidden="1" outlineLevel="1">
      <c r="A1387" t="s">
        <v>2995</v>
      </c>
      <c r="B1387" s="9" t="s">
        <v>2962</v>
      </c>
      <c r="C1387" s="1">
        <f t="shared" si="417"/>
        <v>433</v>
      </c>
      <c r="D1387" s="7">
        <f t="shared" si="418"/>
        <v>2</v>
      </c>
      <c r="E1387" s="7">
        <f t="shared" si="419"/>
        <v>4</v>
      </c>
      <c r="F1387" s="7">
        <f t="shared" si="420"/>
        <v>1</v>
      </c>
      <c r="G1387" s="7">
        <f t="shared" si="430"/>
        <v>0</v>
      </c>
      <c r="H1387" s="49">
        <f t="shared" si="421"/>
        <v>316</v>
      </c>
      <c r="I1387" s="178">
        <f t="shared" si="422"/>
        <v>0.72979214780600465</v>
      </c>
      <c r="J1387" s="8"/>
      <c r="K1387" s="2">
        <f t="shared" si="423"/>
        <v>0.12702078521939955</v>
      </c>
      <c r="L1387" s="2">
        <f t="shared" si="424"/>
        <v>0</v>
      </c>
      <c r="M1387" s="2">
        <f t="shared" si="425"/>
        <v>0.85681293302540418</v>
      </c>
      <c r="N1387" s="2">
        <f t="shared" si="426"/>
        <v>0</v>
      </c>
      <c r="O1387" s="2">
        <f t="shared" si="427"/>
        <v>1.6166281755196299E-2</v>
      </c>
      <c r="P1387" s="1">
        <v>55</v>
      </c>
      <c r="Q1387" s="1"/>
      <c r="R1387" s="1">
        <v>371</v>
      </c>
      <c r="S1387" s="1">
        <v>0</v>
      </c>
      <c r="T1387" s="1"/>
      <c r="U1387" s="1"/>
      <c r="V1387" s="1"/>
      <c r="W1387" s="1"/>
      <c r="X1387" s="1"/>
      <c r="Y1387" s="1">
        <v>0</v>
      </c>
      <c r="Z1387" s="1"/>
      <c r="AA1387" s="1"/>
      <c r="AB1387" s="1"/>
      <c r="AC1387" s="1">
        <v>7</v>
      </c>
      <c r="AD1387" s="1"/>
      <c r="AI1387" t="str">
        <f t="shared" si="416"/>
        <v>Danville</v>
      </c>
      <c r="AJ1387" t="s">
        <v>1819</v>
      </c>
      <c r="AK1387" s="165">
        <v>1</v>
      </c>
      <c r="AL1387" s="7"/>
      <c r="AN1387" s="98">
        <v>50</v>
      </c>
      <c r="AO1387" s="100">
        <v>5</v>
      </c>
      <c r="AP1387" s="100">
        <v>15</v>
      </c>
      <c r="AQ1387" s="107">
        <v>17125</v>
      </c>
      <c r="AR1387" s="107">
        <f t="shared" si="428"/>
        <v>50005</v>
      </c>
      <c r="AS1387" s="9" t="s">
        <v>1726</v>
      </c>
      <c r="AT1387" s="110">
        <f t="shared" si="429"/>
        <v>5017125</v>
      </c>
      <c r="AW1387">
        <v>61.15</v>
      </c>
      <c r="AX1387">
        <v>0.28000000000000003</v>
      </c>
      <c r="AY1387">
        <v>60.88</v>
      </c>
      <c r="BA1387" s="7">
        <f t="shared" si="431"/>
        <v>0</v>
      </c>
      <c r="BB1387" s="7">
        <f t="shared" si="432"/>
        <v>0</v>
      </c>
      <c r="BC1387" s="7">
        <f t="shared" si="433"/>
        <v>1</v>
      </c>
      <c r="BD1387" s="7">
        <f t="shared" si="434"/>
        <v>0</v>
      </c>
      <c r="BE1387" s="7">
        <f t="shared" si="435"/>
        <v>0</v>
      </c>
      <c r="BF1387" s="118"/>
      <c r="BG1387" s="1">
        <v>1</v>
      </c>
      <c r="BH1387" s="1">
        <v>1</v>
      </c>
      <c r="BI1387" s="118"/>
      <c r="BJ1387" s="118"/>
      <c r="BK1387" s="168"/>
    </row>
    <row r="1388" spans="1:63" hidden="1" outlineLevel="1">
      <c r="A1388" t="s">
        <v>1534</v>
      </c>
      <c r="B1388" s="9" t="s">
        <v>2962</v>
      </c>
      <c r="C1388" s="1">
        <f t="shared" si="417"/>
        <v>735</v>
      </c>
      <c r="D1388" s="7">
        <f t="shared" si="418"/>
        <v>2</v>
      </c>
      <c r="E1388" s="7">
        <f t="shared" si="419"/>
        <v>5</v>
      </c>
      <c r="F1388" s="7">
        <f t="shared" si="420"/>
        <v>1</v>
      </c>
      <c r="G1388" s="7">
        <f t="shared" si="430"/>
        <v>3</v>
      </c>
      <c r="H1388" s="49">
        <f t="shared" si="421"/>
        <v>495</v>
      </c>
      <c r="I1388" s="178">
        <f t="shared" si="422"/>
        <v>0.67346938775510201</v>
      </c>
      <c r="J1388" s="8"/>
      <c r="K1388" s="2">
        <f t="shared" si="423"/>
        <v>0.16054421768707483</v>
      </c>
      <c r="L1388" s="2">
        <f t="shared" si="424"/>
        <v>0</v>
      </c>
      <c r="M1388" s="2">
        <f t="shared" si="425"/>
        <v>0.83401360544217684</v>
      </c>
      <c r="N1388" s="2">
        <f t="shared" si="426"/>
        <v>4.0816326530612249E-3</v>
      </c>
      <c r="O1388" s="2">
        <f t="shared" si="427"/>
        <v>1.3605442176871027E-3</v>
      </c>
      <c r="P1388" s="1">
        <v>118</v>
      </c>
      <c r="Q1388" s="1"/>
      <c r="R1388" s="1">
        <v>613</v>
      </c>
      <c r="S1388" s="1">
        <v>3</v>
      </c>
      <c r="T1388" s="1"/>
      <c r="U1388" s="1"/>
      <c r="V1388" s="1"/>
      <c r="W1388" s="1"/>
      <c r="X1388" s="1"/>
      <c r="Y1388" s="1">
        <v>0</v>
      </c>
      <c r="Z1388" s="1"/>
      <c r="AA1388" s="1"/>
      <c r="AB1388" s="1"/>
      <c r="AC1388" s="1">
        <v>1</v>
      </c>
      <c r="AD1388" s="1"/>
      <c r="AI1388" t="str">
        <f t="shared" si="416"/>
        <v>Derby</v>
      </c>
      <c r="AJ1388" t="s">
        <v>2183</v>
      </c>
      <c r="AK1388" s="165">
        <v>1</v>
      </c>
      <c r="AL1388" s="7"/>
      <c r="AN1388" s="98">
        <v>50</v>
      </c>
      <c r="AO1388" s="100">
        <v>19</v>
      </c>
      <c r="AP1388" s="100">
        <v>35</v>
      </c>
      <c r="AQ1388" s="107">
        <v>17350</v>
      </c>
      <c r="AR1388" s="107">
        <f t="shared" si="428"/>
        <v>50019</v>
      </c>
      <c r="AS1388" s="9" t="s">
        <v>1726</v>
      </c>
      <c r="AT1388" s="110">
        <f t="shared" si="429"/>
        <v>5017350</v>
      </c>
      <c r="AW1388">
        <v>57.62</v>
      </c>
      <c r="AX1388">
        <v>7.99</v>
      </c>
      <c r="AY1388">
        <v>49.63</v>
      </c>
      <c r="BA1388" s="7">
        <f t="shared" si="431"/>
        <v>0</v>
      </c>
      <c r="BB1388" s="7">
        <f t="shared" si="432"/>
        <v>0</v>
      </c>
      <c r="BC1388" s="7">
        <f t="shared" si="433"/>
        <v>1</v>
      </c>
      <c r="BD1388" s="7">
        <f t="shared" si="434"/>
        <v>0</v>
      </c>
      <c r="BE1388" s="7" t="e">
        <f t="shared" si="435"/>
        <v>#N/A</v>
      </c>
      <c r="BF1388" s="118"/>
      <c r="BG1388" s="1">
        <v>1</v>
      </c>
      <c r="BH1388" s="1">
        <v>2</v>
      </c>
      <c r="BI1388" s="118"/>
      <c r="BJ1388" s="118"/>
      <c r="BK1388" s="168"/>
    </row>
    <row r="1389" spans="1:63" hidden="1" outlineLevel="1">
      <c r="A1389" t="s">
        <v>2933</v>
      </c>
      <c r="B1389" s="9" t="s">
        <v>2962</v>
      </c>
      <c r="C1389" s="1">
        <f t="shared" si="417"/>
        <v>509</v>
      </c>
      <c r="D1389" s="7">
        <f t="shared" si="418"/>
        <v>2</v>
      </c>
      <c r="E1389" s="7">
        <f t="shared" si="419"/>
        <v>4</v>
      </c>
      <c r="F1389" s="7">
        <f t="shared" si="420"/>
        <v>1</v>
      </c>
      <c r="G1389" s="7">
        <f t="shared" si="430"/>
        <v>3</v>
      </c>
      <c r="H1389" s="49">
        <f t="shared" si="421"/>
        <v>300</v>
      </c>
      <c r="I1389" s="178">
        <f t="shared" si="422"/>
        <v>0.58939096267190572</v>
      </c>
      <c r="J1389" s="8"/>
      <c r="K1389" s="2">
        <f t="shared" si="423"/>
        <v>0.20432220039292731</v>
      </c>
      <c r="L1389" s="2">
        <f t="shared" si="424"/>
        <v>0</v>
      </c>
      <c r="M1389" s="2">
        <f t="shared" si="425"/>
        <v>0.79371316306483297</v>
      </c>
      <c r="N1389" s="2">
        <f t="shared" si="426"/>
        <v>1.9646365422396855E-3</v>
      </c>
      <c r="O1389" s="2">
        <f t="shared" si="427"/>
        <v>8.7169854667834556E-17</v>
      </c>
      <c r="P1389" s="1">
        <v>104</v>
      </c>
      <c r="Q1389" s="1"/>
      <c r="R1389" s="1">
        <v>404</v>
      </c>
      <c r="S1389" s="1">
        <v>1</v>
      </c>
      <c r="T1389" s="1"/>
      <c r="U1389" s="1"/>
      <c r="V1389" s="1"/>
      <c r="W1389" s="1"/>
      <c r="X1389" s="1"/>
      <c r="Y1389" s="1">
        <v>0</v>
      </c>
      <c r="Z1389" s="1"/>
      <c r="AA1389" s="1"/>
      <c r="AB1389" s="1"/>
      <c r="AC1389" s="1">
        <v>0</v>
      </c>
      <c r="AD1389" s="1"/>
      <c r="AI1389" t="str">
        <f t="shared" si="416"/>
        <v>Dorset</v>
      </c>
      <c r="AJ1389" t="s">
        <v>2078</v>
      </c>
      <c r="AK1389" s="165">
        <v>1</v>
      </c>
      <c r="AL1389" s="7"/>
      <c r="AN1389" s="98">
        <v>50</v>
      </c>
      <c r="AO1389" s="100">
        <v>3</v>
      </c>
      <c r="AP1389" s="100">
        <v>15</v>
      </c>
      <c r="AQ1389" s="107">
        <v>17725</v>
      </c>
      <c r="AR1389" s="107">
        <f t="shared" si="428"/>
        <v>50003</v>
      </c>
      <c r="AS1389" s="9" t="s">
        <v>1726</v>
      </c>
      <c r="AT1389" s="110">
        <f t="shared" si="429"/>
        <v>5017725</v>
      </c>
      <c r="AW1389">
        <v>47.85</v>
      </c>
      <c r="AX1389">
        <v>0.04</v>
      </c>
      <c r="AY1389">
        <v>47.82</v>
      </c>
      <c r="BA1389" s="7">
        <f t="shared" si="431"/>
        <v>0</v>
      </c>
      <c r="BB1389" s="7">
        <f t="shared" si="432"/>
        <v>0</v>
      </c>
      <c r="BC1389" s="7">
        <f t="shared" si="433"/>
        <v>1</v>
      </c>
      <c r="BD1389" s="7">
        <f t="shared" si="434"/>
        <v>0</v>
      </c>
      <c r="BE1389" s="7" t="e">
        <f t="shared" si="435"/>
        <v>#N/A</v>
      </c>
      <c r="BF1389" s="118"/>
      <c r="BG1389" s="1">
        <v>1</v>
      </c>
      <c r="BH1389" s="1">
        <v>2</v>
      </c>
      <c r="BI1389" s="118"/>
      <c r="BJ1389" s="118"/>
      <c r="BK1389" s="168"/>
    </row>
    <row r="1390" spans="1:63" hidden="1" outlineLevel="1">
      <c r="A1390" t="s">
        <v>2913</v>
      </c>
      <c r="B1390" s="9" t="s">
        <v>2962</v>
      </c>
      <c r="C1390" s="1">
        <f t="shared" si="417"/>
        <v>280</v>
      </c>
      <c r="D1390" s="7">
        <f t="shared" si="418"/>
        <v>2</v>
      </c>
      <c r="E1390" s="7">
        <f t="shared" si="419"/>
        <v>4</v>
      </c>
      <c r="F1390" s="7">
        <f t="shared" si="420"/>
        <v>1</v>
      </c>
      <c r="G1390" s="7">
        <f t="shared" si="430"/>
        <v>0</v>
      </c>
      <c r="H1390" s="49">
        <f t="shared" si="421"/>
        <v>210</v>
      </c>
      <c r="I1390" s="178">
        <f t="shared" si="422"/>
        <v>0.75</v>
      </c>
      <c r="J1390" s="8"/>
      <c r="K1390" s="2">
        <f t="shared" si="423"/>
        <v>0.12142857142857143</v>
      </c>
      <c r="L1390" s="2">
        <f t="shared" si="424"/>
        <v>0</v>
      </c>
      <c r="M1390" s="2">
        <f t="shared" si="425"/>
        <v>0.87142857142857144</v>
      </c>
      <c r="N1390" s="2">
        <f t="shared" si="426"/>
        <v>0</v>
      </c>
      <c r="O1390" s="2">
        <f t="shared" si="427"/>
        <v>7.1428571428571175E-3</v>
      </c>
      <c r="P1390" s="1">
        <v>34</v>
      </c>
      <c r="Q1390" s="1"/>
      <c r="R1390" s="1">
        <v>244</v>
      </c>
      <c r="S1390" s="1">
        <v>0</v>
      </c>
      <c r="T1390" s="1"/>
      <c r="U1390" s="1"/>
      <c r="V1390" s="1"/>
      <c r="W1390" s="1"/>
      <c r="X1390" s="1"/>
      <c r="Y1390" s="1">
        <v>2</v>
      </c>
      <c r="Z1390" s="1"/>
      <c r="AA1390" s="1"/>
      <c r="AB1390" s="1"/>
      <c r="AC1390" s="1">
        <v>0</v>
      </c>
      <c r="AD1390" s="1"/>
      <c r="AI1390" t="str">
        <f t="shared" si="416"/>
        <v>Dover</v>
      </c>
      <c r="AJ1390" t="s">
        <v>2472</v>
      </c>
      <c r="AK1390" s="165">
        <v>1</v>
      </c>
      <c r="AL1390" s="7"/>
      <c r="AN1390" s="98">
        <v>50</v>
      </c>
      <c r="AO1390" s="100">
        <v>25</v>
      </c>
      <c r="AP1390" s="100">
        <v>20</v>
      </c>
      <c r="AQ1390" s="107">
        <v>17875</v>
      </c>
      <c r="AR1390" s="107">
        <f t="shared" si="428"/>
        <v>50025</v>
      </c>
      <c r="AS1390" s="9" t="s">
        <v>1726</v>
      </c>
      <c r="AT1390" s="110">
        <f t="shared" si="429"/>
        <v>5017875</v>
      </c>
      <c r="AW1390">
        <v>35.299999999999997</v>
      </c>
      <c r="AX1390">
        <v>0</v>
      </c>
      <c r="AY1390">
        <v>35.299999999999997</v>
      </c>
      <c r="BA1390" s="7">
        <f t="shared" si="431"/>
        <v>0</v>
      </c>
      <c r="BB1390" s="7">
        <f t="shared" si="432"/>
        <v>0</v>
      </c>
      <c r="BC1390" s="7">
        <f t="shared" si="433"/>
        <v>1</v>
      </c>
      <c r="BD1390" s="7">
        <f t="shared" si="434"/>
        <v>0</v>
      </c>
      <c r="BE1390" s="7">
        <f t="shared" si="435"/>
        <v>0</v>
      </c>
      <c r="BF1390" s="118"/>
      <c r="BG1390" s="1">
        <v>0</v>
      </c>
      <c r="BH1390" s="1">
        <v>0</v>
      </c>
      <c r="BI1390" s="118"/>
      <c r="BJ1390" s="118"/>
      <c r="BK1390" s="168"/>
    </row>
    <row r="1391" spans="1:63" hidden="1" outlineLevel="1">
      <c r="A1391" t="s">
        <v>2911</v>
      </c>
      <c r="B1391" s="9" t="s">
        <v>2962</v>
      </c>
      <c r="C1391" s="1">
        <f t="shared" si="417"/>
        <v>630</v>
      </c>
      <c r="D1391" s="7">
        <f t="shared" si="418"/>
        <v>2</v>
      </c>
      <c r="E1391" s="7">
        <f t="shared" si="419"/>
        <v>5</v>
      </c>
      <c r="F1391" s="7">
        <f t="shared" si="420"/>
        <v>1</v>
      </c>
      <c r="G1391" s="7">
        <f t="shared" si="430"/>
        <v>4</v>
      </c>
      <c r="H1391" s="49">
        <f t="shared" si="421"/>
        <v>473</v>
      </c>
      <c r="I1391" s="178">
        <f t="shared" si="422"/>
        <v>0.75079365079365079</v>
      </c>
      <c r="J1391" s="8"/>
      <c r="K1391" s="2">
        <f t="shared" si="423"/>
        <v>0.12063492063492064</v>
      </c>
      <c r="L1391" s="2">
        <f t="shared" si="424"/>
        <v>0</v>
      </c>
      <c r="M1391" s="2">
        <f t="shared" si="425"/>
        <v>0.87142857142857144</v>
      </c>
      <c r="N1391" s="2">
        <f t="shared" si="426"/>
        <v>1.5873015873015873E-3</v>
      </c>
      <c r="O1391" s="2">
        <f t="shared" si="427"/>
        <v>6.3492063492063214E-3</v>
      </c>
      <c r="P1391" s="1">
        <v>76</v>
      </c>
      <c r="Q1391" s="1"/>
      <c r="R1391" s="1">
        <v>549</v>
      </c>
      <c r="S1391" s="1">
        <v>1</v>
      </c>
      <c r="T1391" s="1"/>
      <c r="U1391" s="1"/>
      <c r="V1391" s="1"/>
      <c r="W1391" s="1"/>
      <c r="X1391" s="1"/>
      <c r="Y1391" s="1">
        <v>4</v>
      </c>
      <c r="Z1391" s="1"/>
      <c r="AA1391" s="1"/>
      <c r="AB1391" s="1"/>
      <c r="AC1391" s="1">
        <v>0</v>
      </c>
      <c r="AD1391" s="1"/>
      <c r="AI1391" t="str">
        <f t="shared" si="416"/>
        <v>Dummerston</v>
      </c>
      <c r="AJ1391" t="s">
        <v>2472</v>
      </c>
      <c r="AK1391" s="165">
        <v>1</v>
      </c>
      <c r="AL1391" s="7"/>
      <c r="AN1391" s="98">
        <v>50</v>
      </c>
      <c r="AO1391" s="100">
        <v>25</v>
      </c>
      <c r="AP1391" s="100">
        <v>25</v>
      </c>
      <c r="AQ1391" s="107">
        <v>18325</v>
      </c>
      <c r="AR1391" s="107">
        <f t="shared" si="428"/>
        <v>50025</v>
      </c>
      <c r="AS1391" s="9" t="s">
        <v>1726</v>
      </c>
      <c r="AT1391" s="110">
        <f t="shared" si="429"/>
        <v>5018325</v>
      </c>
      <c r="AW1391">
        <v>30.8</v>
      </c>
      <c r="AX1391">
        <v>0.22</v>
      </c>
      <c r="AY1391">
        <v>30.58</v>
      </c>
      <c r="BA1391" s="7">
        <f t="shared" si="431"/>
        <v>0</v>
      </c>
      <c r="BB1391" s="7">
        <f t="shared" si="432"/>
        <v>0</v>
      </c>
      <c r="BC1391" s="7">
        <f t="shared" si="433"/>
        <v>1</v>
      </c>
      <c r="BD1391" s="7">
        <f t="shared" si="434"/>
        <v>0</v>
      </c>
      <c r="BE1391" s="7" t="e">
        <f t="shared" si="435"/>
        <v>#N/A</v>
      </c>
      <c r="BF1391" s="118"/>
      <c r="BG1391" s="1">
        <v>0</v>
      </c>
      <c r="BH1391" s="1">
        <v>0</v>
      </c>
      <c r="BI1391" s="118"/>
      <c r="BJ1391" s="118"/>
      <c r="BK1391" s="168"/>
    </row>
    <row r="1392" spans="1:63" hidden="1" outlineLevel="1">
      <c r="A1392" t="s">
        <v>2912</v>
      </c>
      <c r="B1392" s="9" t="s">
        <v>2962</v>
      </c>
      <c r="C1392" s="1">
        <f t="shared" si="417"/>
        <v>374</v>
      </c>
      <c r="D1392" s="7">
        <f t="shared" si="418"/>
        <v>2</v>
      </c>
      <c r="E1392" s="7">
        <f t="shared" si="419"/>
        <v>4</v>
      </c>
      <c r="F1392" s="7">
        <f t="shared" si="420"/>
        <v>1</v>
      </c>
      <c r="G1392" s="7">
        <f t="shared" si="430"/>
        <v>0</v>
      </c>
      <c r="H1392" s="49">
        <f t="shared" si="421"/>
        <v>319</v>
      </c>
      <c r="I1392" s="178">
        <f t="shared" si="422"/>
        <v>0.8529411764705882</v>
      </c>
      <c r="J1392" s="8"/>
      <c r="K1392" s="2">
        <f t="shared" si="423"/>
        <v>7.2192513368983954E-2</v>
      </c>
      <c r="L1392" s="2">
        <f t="shared" si="424"/>
        <v>0</v>
      </c>
      <c r="M1392" s="2">
        <f t="shared" si="425"/>
        <v>0.92513368983957223</v>
      </c>
      <c r="N1392" s="2">
        <f t="shared" si="426"/>
        <v>0</v>
      </c>
      <c r="O1392" s="2">
        <f t="shared" si="427"/>
        <v>2.673796791443861E-3</v>
      </c>
      <c r="P1392" s="1">
        <v>27</v>
      </c>
      <c r="Q1392" s="1"/>
      <c r="R1392" s="1">
        <v>346</v>
      </c>
      <c r="S1392" s="1">
        <v>0</v>
      </c>
      <c r="T1392" s="1"/>
      <c r="U1392" s="1"/>
      <c r="V1392" s="1"/>
      <c r="W1392" s="1"/>
      <c r="X1392" s="1"/>
      <c r="Y1392" s="1">
        <v>1</v>
      </c>
      <c r="Z1392" s="1"/>
      <c r="AA1392" s="1"/>
      <c r="AB1392" s="1"/>
      <c r="AC1392" s="1">
        <v>0</v>
      </c>
      <c r="AD1392" s="1"/>
      <c r="AI1392" t="str">
        <f t="shared" si="416"/>
        <v>Duxbury</v>
      </c>
      <c r="AJ1392" t="s">
        <v>643</v>
      </c>
      <c r="AK1392" s="165">
        <v>1</v>
      </c>
      <c r="AL1392" s="7"/>
      <c r="AN1392" s="98">
        <v>50</v>
      </c>
      <c r="AO1392" s="100">
        <v>23</v>
      </c>
      <c r="AP1392" s="100">
        <v>30</v>
      </c>
      <c r="AQ1392" s="107">
        <v>18550</v>
      </c>
      <c r="AR1392" s="107">
        <f t="shared" si="428"/>
        <v>50023</v>
      </c>
      <c r="AS1392" s="9" t="s">
        <v>1726</v>
      </c>
      <c r="AT1392" s="110">
        <f t="shared" si="429"/>
        <v>5018550</v>
      </c>
      <c r="AW1392">
        <v>43.08</v>
      </c>
      <c r="AX1392">
        <v>0.16</v>
      </c>
      <c r="AY1392">
        <v>42.92</v>
      </c>
      <c r="BA1392" s="7">
        <f t="shared" si="431"/>
        <v>0</v>
      </c>
      <c r="BB1392" s="7">
        <f t="shared" si="432"/>
        <v>0</v>
      </c>
      <c r="BC1392" s="7">
        <f t="shared" si="433"/>
        <v>1</v>
      </c>
      <c r="BD1392" s="7">
        <f t="shared" si="434"/>
        <v>0</v>
      </c>
      <c r="BE1392" s="7">
        <f t="shared" si="435"/>
        <v>0</v>
      </c>
      <c r="BF1392" s="118"/>
      <c r="BG1392" s="1">
        <v>9</v>
      </c>
      <c r="BH1392" s="1">
        <v>0</v>
      </c>
      <c r="BI1392" s="118"/>
      <c r="BJ1392" s="118"/>
      <c r="BK1392" s="168"/>
    </row>
    <row r="1393" spans="1:63" hidden="1" outlineLevel="1">
      <c r="A1393" t="s">
        <v>2571</v>
      </c>
      <c r="B1393" s="9" t="s">
        <v>2962</v>
      </c>
      <c r="C1393" s="1">
        <f t="shared" si="417"/>
        <v>72</v>
      </c>
      <c r="D1393" s="7">
        <f t="shared" si="418"/>
        <v>2</v>
      </c>
      <c r="E1393" s="7">
        <f t="shared" si="419"/>
        <v>3</v>
      </c>
      <c r="F1393" s="7">
        <f t="shared" si="420"/>
        <v>1</v>
      </c>
      <c r="G1393" s="7">
        <f t="shared" si="430"/>
        <v>0</v>
      </c>
      <c r="H1393" s="49">
        <f t="shared" si="421"/>
        <v>60</v>
      </c>
      <c r="I1393" s="178">
        <f t="shared" si="422"/>
        <v>0.83333333333333337</v>
      </c>
      <c r="J1393" s="8"/>
      <c r="K1393" s="2">
        <f t="shared" si="423"/>
        <v>8.3333333333333329E-2</v>
      </c>
      <c r="L1393" s="2">
        <f t="shared" si="424"/>
        <v>0</v>
      </c>
      <c r="M1393" s="2">
        <f t="shared" si="425"/>
        <v>0.91666666666666663</v>
      </c>
      <c r="N1393" s="2">
        <f t="shared" si="426"/>
        <v>0</v>
      </c>
      <c r="O1393" s="2">
        <f t="shared" si="427"/>
        <v>0</v>
      </c>
      <c r="P1393" s="1">
        <v>6</v>
      </c>
      <c r="Q1393" s="1"/>
      <c r="R1393" s="1">
        <v>66</v>
      </c>
      <c r="S1393" s="1">
        <v>0</v>
      </c>
      <c r="T1393" s="1"/>
      <c r="U1393" s="1"/>
      <c r="V1393" s="1"/>
      <c r="W1393" s="1"/>
      <c r="X1393" s="1"/>
      <c r="Y1393" s="1">
        <v>0</v>
      </c>
      <c r="Z1393" s="1"/>
      <c r="AA1393" s="1"/>
      <c r="AB1393" s="1"/>
      <c r="AC1393" s="1">
        <v>0</v>
      </c>
      <c r="AD1393" s="1"/>
      <c r="AI1393" t="str">
        <f t="shared" si="416"/>
        <v>East Haven</v>
      </c>
      <c r="AJ1393" t="s">
        <v>819</v>
      </c>
      <c r="AK1393" s="165">
        <v>1</v>
      </c>
      <c r="AL1393" s="7"/>
      <c r="AN1393" s="98">
        <v>50</v>
      </c>
      <c r="AO1393" s="100">
        <v>9</v>
      </c>
      <c r="AP1393" s="100">
        <v>40</v>
      </c>
      <c r="AQ1393" s="107">
        <v>21250</v>
      </c>
      <c r="AR1393" s="107">
        <f t="shared" si="428"/>
        <v>50009</v>
      </c>
      <c r="AS1393" s="9" t="s">
        <v>1726</v>
      </c>
      <c r="AT1393" s="110">
        <f t="shared" si="429"/>
        <v>5021250</v>
      </c>
      <c r="AW1393">
        <v>37.409999999999997</v>
      </c>
      <c r="AX1393">
        <v>0</v>
      </c>
      <c r="AY1393">
        <v>37.409999999999997</v>
      </c>
      <c r="BA1393" s="7">
        <f t="shared" si="431"/>
        <v>0</v>
      </c>
      <c r="BB1393" s="7">
        <f t="shared" si="432"/>
        <v>0</v>
      </c>
      <c r="BC1393" s="7">
        <f t="shared" si="433"/>
        <v>1</v>
      </c>
      <c r="BD1393" s="7">
        <f t="shared" si="434"/>
        <v>0</v>
      </c>
      <c r="BE1393" s="7">
        <f t="shared" si="435"/>
        <v>0</v>
      </c>
      <c r="BF1393" s="118"/>
      <c r="BG1393" s="1">
        <v>0</v>
      </c>
      <c r="BH1393" s="1">
        <v>0</v>
      </c>
      <c r="BI1393" s="118"/>
      <c r="BJ1393" s="118"/>
      <c r="BK1393" s="168"/>
    </row>
    <row r="1394" spans="1:63" hidden="1" outlineLevel="1">
      <c r="A1394" t="s">
        <v>1990</v>
      </c>
      <c r="B1394" s="9" t="s">
        <v>2962</v>
      </c>
      <c r="C1394" s="1">
        <f t="shared" si="417"/>
        <v>846</v>
      </c>
      <c r="D1394" s="7">
        <f t="shared" si="418"/>
        <v>2</v>
      </c>
      <c r="E1394" s="7">
        <f t="shared" si="419"/>
        <v>5</v>
      </c>
      <c r="F1394" s="7">
        <f t="shared" si="420"/>
        <v>1</v>
      </c>
      <c r="G1394" s="7">
        <f t="shared" si="430"/>
        <v>3</v>
      </c>
      <c r="H1394" s="49">
        <f t="shared" si="421"/>
        <v>624</v>
      </c>
      <c r="I1394" s="178">
        <f t="shared" si="422"/>
        <v>0.73758865248226946</v>
      </c>
      <c r="J1394" s="8"/>
      <c r="K1394" s="2">
        <f t="shared" si="423"/>
        <v>0.1276595744680851</v>
      </c>
      <c r="L1394" s="2">
        <f t="shared" si="424"/>
        <v>0</v>
      </c>
      <c r="M1394" s="2">
        <f t="shared" si="425"/>
        <v>0.86524822695035464</v>
      </c>
      <c r="N1394" s="2">
        <f t="shared" si="426"/>
        <v>5.9101654846335696E-3</v>
      </c>
      <c r="O1394" s="2">
        <f t="shared" si="427"/>
        <v>1.1820330969267243E-3</v>
      </c>
      <c r="P1394" s="1">
        <v>108</v>
      </c>
      <c r="Q1394" s="1"/>
      <c r="R1394" s="1">
        <v>732</v>
      </c>
      <c r="S1394" s="1">
        <v>5</v>
      </c>
      <c r="T1394" s="1"/>
      <c r="U1394" s="1"/>
      <c r="V1394" s="1"/>
      <c r="W1394" s="1"/>
      <c r="X1394" s="1"/>
      <c r="Y1394" s="1">
        <v>1</v>
      </c>
      <c r="Z1394" s="1"/>
      <c r="AA1394" s="1"/>
      <c r="AB1394" s="1"/>
      <c r="AC1394" s="1">
        <v>0</v>
      </c>
      <c r="AD1394" s="1"/>
      <c r="AI1394" t="str">
        <f t="shared" ref="AI1394:AI1457" si="436">A1394</f>
        <v>East Montpelier</v>
      </c>
      <c r="AJ1394" t="s">
        <v>643</v>
      </c>
      <c r="AK1394" s="165">
        <v>1</v>
      </c>
      <c r="AL1394" s="7"/>
      <c r="AN1394" s="98">
        <v>50</v>
      </c>
      <c r="AO1394" s="100">
        <v>23</v>
      </c>
      <c r="AP1394" s="100">
        <v>35</v>
      </c>
      <c r="AQ1394" s="107">
        <v>21925</v>
      </c>
      <c r="AR1394" s="107">
        <f t="shared" si="428"/>
        <v>50023</v>
      </c>
      <c r="AS1394" s="9" t="s">
        <v>1726</v>
      </c>
      <c r="AT1394" s="110">
        <f t="shared" si="429"/>
        <v>5021925</v>
      </c>
      <c r="AW1394">
        <v>32.1</v>
      </c>
      <c r="AX1394">
        <v>0.11</v>
      </c>
      <c r="AY1394">
        <v>31.99</v>
      </c>
      <c r="BA1394" s="7">
        <f t="shared" si="431"/>
        <v>0</v>
      </c>
      <c r="BB1394" s="7">
        <f t="shared" si="432"/>
        <v>0</v>
      </c>
      <c r="BC1394" s="7">
        <f t="shared" si="433"/>
        <v>1</v>
      </c>
      <c r="BD1394" s="7">
        <f t="shared" si="434"/>
        <v>0</v>
      </c>
      <c r="BE1394" s="7" t="e">
        <f t="shared" si="435"/>
        <v>#N/A</v>
      </c>
      <c r="BF1394" s="118"/>
      <c r="BG1394" s="1">
        <v>0</v>
      </c>
      <c r="BH1394" s="1">
        <v>0</v>
      </c>
      <c r="BI1394" s="118"/>
      <c r="BJ1394" s="118"/>
      <c r="BK1394" s="168"/>
    </row>
    <row r="1395" spans="1:63" hidden="1" outlineLevel="1">
      <c r="A1395" t="s">
        <v>3000</v>
      </c>
      <c r="B1395" s="9" t="s">
        <v>2962</v>
      </c>
      <c r="C1395" s="1">
        <f t="shared" si="417"/>
        <v>167</v>
      </c>
      <c r="D1395" s="7">
        <f t="shared" si="418"/>
        <v>2</v>
      </c>
      <c r="E1395" s="7">
        <f t="shared" si="419"/>
        <v>4</v>
      </c>
      <c r="F1395" s="7">
        <f t="shared" si="420"/>
        <v>1</v>
      </c>
      <c r="G1395" s="7">
        <f t="shared" si="430"/>
        <v>3</v>
      </c>
      <c r="H1395" s="49">
        <f t="shared" si="421"/>
        <v>140</v>
      </c>
      <c r="I1395" s="178">
        <f t="shared" si="422"/>
        <v>0.83832335329341312</v>
      </c>
      <c r="J1395" s="8"/>
      <c r="K1395" s="2">
        <f t="shared" si="423"/>
        <v>7.7844311377245512E-2</v>
      </c>
      <c r="L1395" s="2">
        <f t="shared" si="424"/>
        <v>0</v>
      </c>
      <c r="M1395" s="2">
        <f t="shared" si="425"/>
        <v>0.91616766467065869</v>
      </c>
      <c r="N1395" s="2">
        <f t="shared" si="426"/>
        <v>5.9880239520958087E-3</v>
      </c>
      <c r="O1395" s="2">
        <f t="shared" si="427"/>
        <v>-6.4184768611141862E-17</v>
      </c>
      <c r="P1395" s="1">
        <v>13</v>
      </c>
      <c r="Q1395" s="1"/>
      <c r="R1395" s="1">
        <v>153</v>
      </c>
      <c r="S1395" s="1">
        <v>1</v>
      </c>
      <c r="T1395" s="1"/>
      <c r="U1395" s="1"/>
      <c r="V1395" s="1"/>
      <c r="W1395" s="1"/>
      <c r="X1395" s="1"/>
      <c r="Y1395" s="1">
        <v>0</v>
      </c>
      <c r="Z1395" s="1"/>
      <c r="AA1395" s="1"/>
      <c r="AB1395" s="1"/>
      <c r="AC1395" s="1">
        <v>0</v>
      </c>
      <c r="AD1395" s="1"/>
      <c r="AI1395" t="str">
        <f t="shared" si="436"/>
        <v>Eden</v>
      </c>
      <c r="AJ1395" t="s">
        <v>1617</v>
      </c>
      <c r="AK1395" s="165">
        <v>1</v>
      </c>
      <c r="AL1395" s="7"/>
      <c r="AN1395" s="98">
        <v>50</v>
      </c>
      <c r="AO1395" s="100">
        <v>15</v>
      </c>
      <c r="AP1395" s="100">
        <v>15</v>
      </c>
      <c r="AQ1395" s="107">
        <v>23500</v>
      </c>
      <c r="AR1395" s="107">
        <f t="shared" si="428"/>
        <v>50015</v>
      </c>
      <c r="AS1395" s="9" t="s">
        <v>1726</v>
      </c>
      <c r="AT1395" s="110">
        <f t="shared" si="429"/>
        <v>5023500</v>
      </c>
      <c r="AW1395">
        <v>64.290000000000006</v>
      </c>
      <c r="AX1395">
        <v>0.71</v>
      </c>
      <c r="AY1395">
        <v>63.58</v>
      </c>
      <c r="BA1395" s="7">
        <f t="shared" si="431"/>
        <v>0</v>
      </c>
      <c r="BB1395" s="7">
        <f t="shared" si="432"/>
        <v>0</v>
      </c>
      <c r="BC1395" s="7">
        <f t="shared" si="433"/>
        <v>1</v>
      </c>
      <c r="BD1395" s="7">
        <f t="shared" si="434"/>
        <v>0</v>
      </c>
      <c r="BE1395" s="7" t="e">
        <f t="shared" si="435"/>
        <v>#N/A</v>
      </c>
      <c r="BF1395" s="118"/>
      <c r="BG1395" s="1">
        <v>2</v>
      </c>
      <c r="BH1395" s="1">
        <v>0</v>
      </c>
      <c r="BI1395" s="118"/>
      <c r="BJ1395" s="118"/>
      <c r="BK1395" s="168"/>
    </row>
    <row r="1396" spans="1:63" hidden="1" outlineLevel="1">
      <c r="A1396" t="s">
        <v>830</v>
      </c>
      <c r="B1396" s="9" t="s">
        <v>2962</v>
      </c>
      <c r="C1396" s="1">
        <f t="shared" si="417"/>
        <v>267</v>
      </c>
      <c r="D1396" s="7">
        <f t="shared" si="418"/>
        <v>2</v>
      </c>
      <c r="E1396" s="7">
        <f t="shared" si="419"/>
        <v>3</v>
      </c>
      <c r="F1396" s="7">
        <f t="shared" si="420"/>
        <v>1</v>
      </c>
      <c r="G1396" s="7">
        <f t="shared" si="430"/>
        <v>0</v>
      </c>
      <c r="H1396" s="49">
        <f t="shared" si="421"/>
        <v>201</v>
      </c>
      <c r="I1396" s="178">
        <f t="shared" si="422"/>
        <v>0.7528089887640449</v>
      </c>
      <c r="J1396" s="8"/>
      <c r="K1396" s="2">
        <f t="shared" si="423"/>
        <v>0.12359550561797752</v>
      </c>
      <c r="L1396" s="2">
        <f t="shared" si="424"/>
        <v>0</v>
      </c>
      <c r="M1396" s="2">
        <f t="shared" si="425"/>
        <v>0.8764044943820225</v>
      </c>
      <c r="N1396" s="2">
        <f t="shared" si="426"/>
        <v>0</v>
      </c>
      <c r="O1396" s="2">
        <f t="shared" si="427"/>
        <v>0</v>
      </c>
      <c r="P1396" s="1">
        <v>33</v>
      </c>
      <c r="Q1396" s="1"/>
      <c r="R1396" s="1">
        <v>234</v>
      </c>
      <c r="S1396" s="1">
        <v>0</v>
      </c>
      <c r="T1396" s="1"/>
      <c r="U1396" s="1"/>
      <c r="V1396" s="1"/>
      <c r="W1396" s="1"/>
      <c r="X1396" s="1"/>
      <c r="Y1396" s="1">
        <v>0</v>
      </c>
      <c r="Z1396" s="1"/>
      <c r="AA1396" s="1"/>
      <c r="AB1396" s="1"/>
      <c r="AC1396" s="1">
        <v>0</v>
      </c>
      <c r="AD1396" s="1"/>
      <c r="AI1396" t="str">
        <f t="shared" si="436"/>
        <v>Elmore</v>
      </c>
      <c r="AJ1396" t="s">
        <v>1617</v>
      </c>
      <c r="AK1396" s="165">
        <v>1</v>
      </c>
      <c r="AL1396" s="7"/>
      <c r="AN1396" s="98">
        <v>50</v>
      </c>
      <c r="AO1396" s="100">
        <v>15</v>
      </c>
      <c r="AP1396" s="100">
        <v>20</v>
      </c>
      <c r="AQ1396" s="107">
        <v>23725</v>
      </c>
      <c r="AR1396" s="107">
        <f t="shared" si="428"/>
        <v>50015</v>
      </c>
      <c r="AS1396" s="9" t="s">
        <v>1726</v>
      </c>
      <c r="AT1396" s="110">
        <f t="shared" si="429"/>
        <v>5023725</v>
      </c>
      <c r="AW1396">
        <v>39.6</v>
      </c>
      <c r="AX1396">
        <v>0.44</v>
      </c>
      <c r="AY1396">
        <v>39.15</v>
      </c>
      <c r="BA1396" s="7">
        <f t="shared" si="431"/>
        <v>0</v>
      </c>
      <c r="BB1396" s="7">
        <f t="shared" si="432"/>
        <v>0</v>
      </c>
      <c r="BC1396" s="7">
        <f t="shared" si="433"/>
        <v>1</v>
      </c>
      <c r="BD1396" s="7">
        <f t="shared" si="434"/>
        <v>0</v>
      </c>
      <c r="BE1396" s="7">
        <f t="shared" si="435"/>
        <v>0</v>
      </c>
      <c r="BF1396" s="118"/>
      <c r="BG1396" s="1">
        <v>0</v>
      </c>
      <c r="BH1396" s="1">
        <v>0</v>
      </c>
      <c r="BI1396" s="118"/>
      <c r="BJ1396" s="118"/>
      <c r="BK1396" s="168"/>
    </row>
    <row r="1397" spans="1:63" hidden="1" outlineLevel="1">
      <c r="A1397" t="s">
        <v>3349</v>
      </c>
      <c r="B1397" s="9" t="s">
        <v>2962</v>
      </c>
      <c r="C1397" s="1">
        <f t="shared" ref="C1397:C1460" si="437">SUM(P1397:AG1397)</f>
        <v>325</v>
      </c>
      <c r="D1397" s="7">
        <f t="shared" ref="D1397:D1460" si="438">RANK(P1397,(P1397:AG1397))</f>
        <v>2</v>
      </c>
      <c r="E1397" s="7">
        <f t="shared" ref="E1397:E1460" si="439">RANK(Q1397,(P1397:AG1397))</f>
        <v>4</v>
      </c>
      <c r="F1397" s="7">
        <f t="shared" ref="F1397:F1460" si="440">IF(R1397&gt;0,RANK(R1397,(P1397:AG1397)),0)</f>
        <v>1</v>
      </c>
      <c r="G1397" s="7">
        <f t="shared" si="430"/>
        <v>0</v>
      </c>
      <c r="H1397" s="49">
        <f t="shared" ref="H1397:H1460" si="441">MAX(P1397:T1397)-LARGE(P1397:T1397,2)</f>
        <v>268</v>
      </c>
      <c r="I1397" s="178">
        <f t="shared" ref="I1397:I1460" si="442">H1397/C1397</f>
        <v>0.82461538461538464</v>
      </c>
      <c r="J1397" s="8"/>
      <c r="K1397" s="2">
        <f t="shared" ref="K1397:K1460" si="443">IF(C1397=0,"-",P1397/C1397)</f>
        <v>8.615384615384615E-2</v>
      </c>
      <c r="L1397" s="2">
        <f t="shared" ref="L1397:L1460" si="444">IF(C1397=0,"-",Q1397/C1397)</f>
        <v>0</v>
      </c>
      <c r="M1397" s="2">
        <f t="shared" ref="M1397:M1460" si="445">IF(C1397=0,"-",R1397/C1397)</f>
        <v>0.91076923076923078</v>
      </c>
      <c r="N1397" s="2">
        <f t="shared" ref="N1397:N1460" si="446">IF(C1397=0,"-",S1397/C1397)</f>
        <v>0</v>
      </c>
      <c r="O1397" s="2">
        <f t="shared" ref="O1397:O1460" si="447">IF(C1397=0,"-",(1-K1397-L1397-M1397-N1397))</f>
        <v>3.0769230769230882E-3</v>
      </c>
      <c r="P1397" s="1">
        <v>28</v>
      </c>
      <c r="Q1397" s="1"/>
      <c r="R1397" s="1">
        <v>296</v>
      </c>
      <c r="S1397" s="1">
        <v>0</v>
      </c>
      <c r="T1397" s="1"/>
      <c r="U1397" s="1"/>
      <c r="V1397" s="1"/>
      <c r="W1397" s="1"/>
      <c r="X1397" s="1"/>
      <c r="Y1397" s="1">
        <v>1</v>
      </c>
      <c r="Z1397" s="1"/>
      <c r="AA1397" s="1"/>
      <c r="AB1397" s="1"/>
      <c r="AC1397" s="1">
        <v>0</v>
      </c>
      <c r="AD1397" s="1"/>
      <c r="AI1397" t="str">
        <f t="shared" si="436"/>
        <v>Enosburgh</v>
      </c>
      <c r="AJ1397" t="s">
        <v>2429</v>
      </c>
      <c r="AK1397" s="165">
        <v>1</v>
      </c>
      <c r="AL1397" s="7"/>
      <c r="AN1397" s="98">
        <v>50</v>
      </c>
      <c r="AO1397" s="100">
        <v>11</v>
      </c>
      <c r="AP1397" s="100">
        <v>20</v>
      </c>
      <c r="AQ1397" s="107">
        <v>23875</v>
      </c>
      <c r="AR1397" s="107">
        <f t="shared" ref="AR1397:AR1460" si="448">AN1397*1000+AO1397</f>
        <v>50011</v>
      </c>
      <c r="AS1397" s="9" t="s">
        <v>1726</v>
      </c>
      <c r="AT1397" s="110">
        <f t="shared" ref="AT1397:AT1460" si="449">AN1397*100000+AQ1397</f>
        <v>5023875</v>
      </c>
      <c r="AW1397">
        <v>48.72</v>
      </c>
      <c r="AX1397">
        <v>0.16</v>
      </c>
      <c r="AY1397">
        <v>48.57</v>
      </c>
      <c r="BA1397" s="7">
        <f t="shared" si="431"/>
        <v>0</v>
      </c>
      <c r="BB1397" s="7">
        <f t="shared" si="432"/>
        <v>0</v>
      </c>
      <c r="BC1397" s="7">
        <f t="shared" si="433"/>
        <v>1</v>
      </c>
      <c r="BD1397" s="7">
        <f t="shared" si="434"/>
        <v>0</v>
      </c>
      <c r="BE1397" s="7">
        <f t="shared" si="435"/>
        <v>0</v>
      </c>
      <c r="BF1397" s="118"/>
      <c r="BG1397" s="1">
        <v>0</v>
      </c>
      <c r="BH1397" s="1">
        <v>0</v>
      </c>
      <c r="BI1397" s="118"/>
      <c r="BJ1397" s="118"/>
      <c r="BK1397" s="168"/>
    </row>
    <row r="1398" spans="1:63" hidden="1" outlineLevel="1">
      <c r="A1398" t="s">
        <v>819</v>
      </c>
      <c r="B1398" s="9" t="s">
        <v>2962</v>
      </c>
      <c r="C1398" s="1">
        <f t="shared" si="437"/>
        <v>4192</v>
      </c>
      <c r="D1398" s="7">
        <f t="shared" si="438"/>
        <v>2</v>
      </c>
      <c r="E1398" s="7" t="e">
        <f t="shared" si="439"/>
        <v>#N/A</v>
      </c>
      <c r="F1398" s="7">
        <f t="shared" si="440"/>
        <v>1</v>
      </c>
      <c r="G1398" s="7">
        <f t="shared" si="430"/>
        <v>3</v>
      </c>
      <c r="H1398" s="49">
        <f t="shared" si="441"/>
        <v>3076</v>
      </c>
      <c r="I1398" s="178">
        <f t="shared" si="442"/>
        <v>0.73377862595419852</v>
      </c>
      <c r="J1398" s="8"/>
      <c r="K1398" s="2">
        <f t="shared" si="443"/>
        <v>0.13120229007633588</v>
      </c>
      <c r="L1398" s="2">
        <f t="shared" si="444"/>
        <v>0</v>
      </c>
      <c r="M1398" s="2">
        <f t="shared" si="445"/>
        <v>0.8649809160305344</v>
      </c>
      <c r="N1398" s="2">
        <f t="shared" si="446"/>
        <v>1.9083969465648854E-3</v>
      </c>
      <c r="O1398" s="2">
        <f t="shared" si="447"/>
        <v>1.9083969465648364E-3</v>
      </c>
      <c r="P1398" s="1">
        <v>550</v>
      </c>
      <c r="Q1398" s="1"/>
      <c r="R1398" s="1">
        <v>3626</v>
      </c>
      <c r="S1398" s="1">
        <v>8</v>
      </c>
      <c r="T1398" s="1"/>
      <c r="U1398" s="1"/>
      <c r="V1398" s="1"/>
      <c r="W1398" s="1"/>
      <c r="X1398" s="1"/>
      <c r="Y1398" s="1">
        <v>6</v>
      </c>
      <c r="Z1398" s="1"/>
      <c r="AA1398" s="1"/>
      <c r="AB1398" s="1"/>
      <c r="AC1398" s="1">
        <v>2</v>
      </c>
      <c r="AD1398" s="1"/>
      <c r="AI1398" t="str">
        <f t="shared" si="436"/>
        <v>Essex</v>
      </c>
      <c r="AJ1398" t="s">
        <v>1863</v>
      </c>
      <c r="AK1398" s="165">
        <v>1</v>
      </c>
      <c r="AL1398" s="7"/>
      <c r="AN1398" s="98">
        <v>50</v>
      </c>
      <c r="AO1398" s="100">
        <v>7</v>
      </c>
      <c r="AP1398" s="100">
        <v>30</v>
      </c>
      <c r="AQ1398" s="107">
        <v>24175</v>
      </c>
      <c r="AR1398" s="107">
        <f t="shared" si="448"/>
        <v>50007</v>
      </c>
      <c r="AS1398" s="9" t="s">
        <v>1726</v>
      </c>
      <c r="AT1398" s="110">
        <f t="shared" si="449"/>
        <v>5024175</v>
      </c>
      <c r="AW1398">
        <v>39.32</v>
      </c>
      <c r="AX1398">
        <v>0.31</v>
      </c>
      <c r="AY1398">
        <v>39.01</v>
      </c>
      <c r="BA1398" s="7">
        <f t="shared" si="431"/>
        <v>0</v>
      </c>
      <c r="BB1398" s="7" t="e">
        <f t="shared" si="432"/>
        <v>#N/A</v>
      </c>
      <c r="BC1398" s="7">
        <f t="shared" si="433"/>
        <v>1</v>
      </c>
      <c r="BD1398" s="7">
        <f t="shared" si="434"/>
        <v>0</v>
      </c>
      <c r="BE1398" s="7" t="e">
        <f t="shared" si="435"/>
        <v>#N/A</v>
      </c>
      <c r="BF1398" s="118"/>
      <c r="BG1398" s="1">
        <v>12</v>
      </c>
      <c r="BH1398" s="1">
        <v>0</v>
      </c>
      <c r="BI1398" s="118"/>
      <c r="BJ1398" s="118"/>
      <c r="BK1398" s="168"/>
    </row>
    <row r="1399" spans="1:63" hidden="1" outlineLevel="1">
      <c r="A1399" t="s">
        <v>2771</v>
      </c>
      <c r="B1399" s="9" t="s">
        <v>2962</v>
      </c>
      <c r="C1399" s="1">
        <f t="shared" si="437"/>
        <v>401</v>
      </c>
      <c r="D1399" s="7">
        <f t="shared" si="438"/>
        <v>2</v>
      </c>
      <c r="E1399" s="7">
        <f t="shared" si="439"/>
        <v>4</v>
      </c>
      <c r="F1399" s="7">
        <f t="shared" si="440"/>
        <v>1</v>
      </c>
      <c r="G1399" s="7">
        <f t="shared" si="430"/>
        <v>0</v>
      </c>
      <c r="H1399" s="49">
        <f t="shared" si="441"/>
        <v>316</v>
      </c>
      <c r="I1399" s="178">
        <f t="shared" si="442"/>
        <v>0.78802992518703241</v>
      </c>
      <c r="J1399" s="8"/>
      <c r="K1399" s="2">
        <f t="shared" si="443"/>
        <v>0.10473815461346633</v>
      </c>
      <c r="L1399" s="2">
        <f t="shared" si="444"/>
        <v>0</v>
      </c>
      <c r="M1399" s="2">
        <f t="shared" si="445"/>
        <v>0.89276807980049877</v>
      </c>
      <c r="N1399" s="2">
        <f t="shared" si="446"/>
        <v>0</v>
      </c>
      <c r="O1399" s="2">
        <f t="shared" si="447"/>
        <v>2.4937655860348684E-3</v>
      </c>
      <c r="P1399" s="1">
        <v>42</v>
      </c>
      <c r="Q1399" s="1"/>
      <c r="R1399" s="1">
        <v>358</v>
      </c>
      <c r="S1399" s="1">
        <v>0</v>
      </c>
      <c r="T1399" s="1"/>
      <c r="U1399" s="1"/>
      <c r="V1399" s="1"/>
      <c r="W1399" s="1"/>
      <c r="X1399" s="1"/>
      <c r="Y1399" s="1">
        <v>1</v>
      </c>
      <c r="Z1399" s="1"/>
      <c r="AA1399" s="1"/>
      <c r="AB1399" s="1"/>
      <c r="AC1399" s="1">
        <v>0</v>
      </c>
      <c r="AD1399" s="1"/>
      <c r="AI1399" t="str">
        <f t="shared" si="436"/>
        <v>Fair Haven</v>
      </c>
      <c r="AJ1399" t="s">
        <v>840</v>
      </c>
      <c r="AK1399" s="165">
        <v>1</v>
      </c>
      <c r="AL1399" s="7"/>
      <c r="AN1399" s="98">
        <v>50</v>
      </c>
      <c r="AO1399" s="100">
        <v>21</v>
      </c>
      <c r="AP1399" s="100">
        <v>35</v>
      </c>
      <c r="AQ1399" s="107">
        <v>25375</v>
      </c>
      <c r="AR1399" s="107">
        <f t="shared" si="448"/>
        <v>50021</v>
      </c>
      <c r="AS1399" s="9" t="s">
        <v>1726</v>
      </c>
      <c r="AT1399" s="110">
        <f t="shared" si="449"/>
        <v>5025375</v>
      </c>
      <c r="AW1399">
        <v>18.13</v>
      </c>
      <c r="AX1399">
        <v>0.49</v>
      </c>
      <c r="AY1399">
        <v>17.64</v>
      </c>
      <c r="BA1399" s="7">
        <f t="shared" si="431"/>
        <v>0</v>
      </c>
      <c r="BB1399" s="7">
        <f t="shared" si="432"/>
        <v>0</v>
      </c>
      <c r="BC1399" s="7">
        <f t="shared" si="433"/>
        <v>1</v>
      </c>
      <c r="BD1399" s="7">
        <f t="shared" si="434"/>
        <v>0</v>
      </c>
      <c r="BE1399" s="7">
        <f t="shared" si="435"/>
        <v>0</v>
      </c>
      <c r="BF1399" s="118"/>
      <c r="BG1399" s="1">
        <v>4</v>
      </c>
      <c r="BH1399" s="1">
        <v>0</v>
      </c>
      <c r="BI1399" s="118"/>
      <c r="BJ1399" s="118"/>
      <c r="BK1399" s="168"/>
    </row>
    <row r="1400" spans="1:63" hidden="1" outlineLevel="1">
      <c r="A1400" t="s">
        <v>2199</v>
      </c>
      <c r="B1400" s="9" t="s">
        <v>2962</v>
      </c>
      <c r="C1400" s="1">
        <f t="shared" si="437"/>
        <v>916</v>
      </c>
      <c r="D1400" s="7">
        <f t="shared" si="438"/>
        <v>2</v>
      </c>
      <c r="E1400" s="7">
        <f t="shared" si="439"/>
        <v>4</v>
      </c>
      <c r="F1400" s="7">
        <f t="shared" si="440"/>
        <v>1</v>
      </c>
      <c r="G1400" s="7">
        <f t="shared" si="430"/>
        <v>3</v>
      </c>
      <c r="H1400" s="49">
        <f t="shared" si="441"/>
        <v>724</v>
      </c>
      <c r="I1400" s="178">
        <f t="shared" si="442"/>
        <v>0.79039301310043664</v>
      </c>
      <c r="J1400" s="8"/>
      <c r="K1400" s="2">
        <f t="shared" si="443"/>
        <v>0.10371179039301311</v>
      </c>
      <c r="L1400" s="2">
        <f t="shared" si="444"/>
        <v>0</v>
      </c>
      <c r="M1400" s="2">
        <f t="shared" si="445"/>
        <v>0.89410480349344978</v>
      </c>
      <c r="N1400" s="2">
        <f t="shared" si="446"/>
        <v>2.1834061135371178E-3</v>
      </c>
      <c r="O1400" s="2">
        <f t="shared" si="447"/>
        <v>-5.0306980803327406E-17</v>
      </c>
      <c r="P1400" s="1">
        <v>95</v>
      </c>
      <c r="Q1400" s="1"/>
      <c r="R1400" s="1">
        <v>819</v>
      </c>
      <c r="S1400" s="1">
        <v>2</v>
      </c>
      <c r="T1400" s="1"/>
      <c r="U1400" s="1"/>
      <c r="V1400" s="1"/>
      <c r="W1400" s="1"/>
      <c r="X1400" s="1"/>
      <c r="Y1400" s="1">
        <v>0</v>
      </c>
      <c r="Z1400" s="1"/>
      <c r="AA1400" s="1"/>
      <c r="AB1400" s="1"/>
      <c r="AC1400" s="1">
        <v>0</v>
      </c>
      <c r="AD1400" s="1"/>
      <c r="AI1400" t="str">
        <f t="shared" si="436"/>
        <v>Fairfax</v>
      </c>
      <c r="AJ1400" t="s">
        <v>2429</v>
      </c>
      <c r="AK1400" s="165">
        <v>1</v>
      </c>
      <c r="AL1400" s="7"/>
      <c r="AN1400" s="98">
        <v>50</v>
      </c>
      <c r="AO1400" s="100">
        <v>11</v>
      </c>
      <c r="AP1400" s="100">
        <v>25</v>
      </c>
      <c r="AQ1400" s="107">
        <v>24925</v>
      </c>
      <c r="AR1400" s="107">
        <f t="shared" si="448"/>
        <v>50011</v>
      </c>
      <c r="AS1400" s="9" t="s">
        <v>1726</v>
      </c>
      <c r="AT1400" s="110">
        <f t="shared" si="449"/>
        <v>5024925</v>
      </c>
      <c r="AW1400">
        <v>40.5</v>
      </c>
      <c r="AX1400">
        <v>0.31</v>
      </c>
      <c r="AY1400">
        <v>40.18</v>
      </c>
      <c r="BA1400" s="7">
        <f t="shared" si="431"/>
        <v>0</v>
      </c>
      <c r="BB1400" s="7">
        <f t="shared" si="432"/>
        <v>0</v>
      </c>
      <c r="BC1400" s="7">
        <f t="shared" si="433"/>
        <v>1</v>
      </c>
      <c r="BD1400" s="7">
        <f t="shared" si="434"/>
        <v>0</v>
      </c>
      <c r="BE1400" s="7" t="e">
        <f t="shared" si="435"/>
        <v>#N/A</v>
      </c>
      <c r="BF1400" s="118"/>
      <c r="BG1400" s="1">
        <v>1</v>
      </c>
      <c r="BH1400" s="1">
        <v>1</v>
      </c>
      <c r="BI1400" s="118"/>
      <c r="BJ1400" s="118"/>
      <c r="BK1400" s="168"/>
    </row>
    <row r="1401" spans="1:63" hidden="1" outlineLevel="1">
      <c r="A1401" t="s">
        <v>19</v>
      </c>
      <c r="B1401" s="9" t="s">
        <v>2962</v>
      </c>
      <c r="C1401" s="1">
        <f t="shared" si="437"/>
        <v>380</v>
      </c>
      <c r="D1401" s="7">
        <f t="shared" si="438"/>
        <v>2</v>
      </c>
      <c r="E1401" s="7" t="e">
        <f t="shared" si="439"/>
        <v>#N/A</v>
      </c>
      <c r="F1401" s="7">
        <f t="shared" si="440"/>
        <v>1</v>
      </c>
      <c r="G1401" s="7">
        <f t="shared" si="430"/>
        <v>3</v>
      </c>
      <c r="H1401" s="49">
        <f t="shared" si="441"/>
        <v>283</v>
      </c>
      <c r="I1401" s="178">
        <f t="shared" si="442"/>
        <v>0.74473684210526314</v>
      </c>
      <c r="J1401" s="8"/>
      <c r="K1401" s="2">
        <f t="shared" si="443"/>
        <v>0.12368421052631579</v>
      </c>
      <c r="L1401" s="2">
        <f t="shared" si="444"/>
        <v>0</v>
      </c>
      <c r="M1401" s="2">
        <f t="shared" si="445"/>
        <v>0.86842105263157898</v>
      </c>
      <c r="N1401" s="2">
        <f t="shared" si="446"/>
        <v>2.631578947368421E-3</v>
      </c>
      <c r="O1401" s="2">
        <f t="shared" si="447"/>
        <v>5.2631578947367561E-3</v>
      </c>
      <c r="P1401" s="1">
        <v>47</v>
      </c>
      <c r="Q1401" s="1"/>
      <c r="R1401" s="1">
        <v>330</v>
      </c>
      <c r="S1401" s="1">
        <v>1</v>
      </c>
      <c r="T1401" s="1"/>
      <c r="U1401" s="1"/>
      <c r="V1401" s="1"/>
      <c r="W1401" s="1"/>
      <c r="X1401" s="1"/>
      <c r="Y1401" s="1">
        <v>1</v>
      </c>
      <c r="Z1401" s="1"/>
      <c r="AA1401" s="1"/>
      <c r="AB1401" s="1"/>
      <c r="AC1401" s="1">
        <v>1</v>
      </c>
      <c r="AD1401" s="1"/>
      <c r="AI1401" t="str">
        <f t="shared" si="436"/>
        <v>Fairfield</v>
      </c>
      <c r="AJ1401" t="s">
        <v>2429</v>
      </c>
      <c r="AK1401" s="165">
        <v>1</v>
      </c>
      <c r="AL1401" s="7"/>
      <c r="AN1401" s="98">
        <v>50</v>
      </c>
      <c r="AO1401" s="100">
        <v>11</v>
      </c>
      <c r="AP1401" s="100">
        <v>30</v>
      </c>
      <c r="AQ1401" s="107">
        <v>25225</v>
      </c>
      <c r="AR1401" s="107">
        <f t="shared" si="448"/>
        <v>50011</v>
      </c>
      <c r="AS1401" s="9" t="s">
        <v>1726</v>
      </c>
      <c r="AT1401" s="110">
        <f t="shared" si="449"/>
        <v>5025225</v>
      </c>
      <c r="AW1401">
        <v>68.55</v>
      </c>
      <c r="AX1401">
        <v>0.76</v>
      </c>
      <c r="AY1401">
        <v>67.790000000000006</v>
      </c>
      <c r="BA1401" s="7">
        <f t="shared" si="431"/>
        <v>0</v>
      </c>
      <c r="BB1401" s="7" t="e">
        <f t="shared" si="432"/>
        <v>#N/A</v>
      </c>
      <c r="BC1401" s="7">
        <f t="shared" si="433"/>
        <v>1</v>
      </c>
      <c r="BD1401" s="7">
        <f t="shared" si="434"/>
        <v>0</v>
      </c>
      <c r="BE1401" s="7" t="e">
        <f t="shared" si="435"/>
        <v>#N/A</v>
      </c>
      <c r="BF1401" s="118"/>
      <c r="BG1401" s="1">
        <v>0</v>
      </c>
      <c r="BH1401" s="1">
        <v>0</v>
      </c>
      <c r="BI1401" s="118"/>
      <c r="BJ1401" s="118"/>
      <c r="BK1401" s="168"/>
    </row>
    <row r="1402" spans="1:63" hidden="1" outlineLevel="1">
      <c r="A1402" t="s">
        <v>2848</v>
      </c>
      <c r="B1402" s="9" t="s">
        <v>2962</v>
      </c>
      <c r="C1402" s="1">
        <f t="shared" si="437"/>
        <v>281</v>
      </c>
      <c r="D1402" s="7">
        <f t="shared" si="438"/>
        <v>2</v>
      </c>
      <c r="E1402" s="7">
        <f t="shared" si="439"/>
        <v>3</v>
      </c>
      <c r="F1402" s="7">
        <f t="shared" si="440"/>
        <v>1</v>
      </c>
      <c r="G1402" s="7">
        <f t="shared" ref="G1402:G1465" si="450">IF(S1402&gt;0,RANK(S1402,(P1402:AD1402)),0)</f>
        <v>0</v>
      </c>
      <c r="H1402" s="49">
        <f t="shared" si="441"/>
        <v>241</v>
      </c>
      <c r="I1402" s="178">
        <f t="shared" si="442"/>
        <v>0.85765124555160144</v>
      </c>
      <c r="J1402" s="8"/>
      <c r="K1402" s="2">
        <f t="shared" si="443"/>
        <v>7.1174377224199295E-2</v>
      </c>
      <c r="L1402" s="2">
        <f t="shared" si="444"/>
        <v>0</v>
      </c>
      <c r="M1402" s="2">
        <f t="shared" si="445"/>
        <v>0.92882562277580072</v>
      </c>
      <c r="N1402" s="2">
        <f t="shared" si="446"/>
        <v>0</v>
      </c>
      <c r="O1402" s="2">
        <f t="shared" si="447"/>
        <v>0</v>
      </c>
      <c r="P1402" s="1">
        <v>20</v>
      </c>
      <c r="Q1402" s="1"/>
      <c r="R1402" s="1">
        <v>261</v>
      </c>
      <c r="S1402" s="1">
        <v>0</v>
      </c>
      <c r="T1402" s="1"/>
      <c r="U1402" s="1"/>
      <c r="V1402" s="1"/>
      <c r="W1402" s="1"/>
      <c r="X1402" s="1"/>
      <c r="Y1402" s="1">
        <v>0</v>
      </c>
      <c r="Z1402" s="1"/>
      <c r="AA1402" s="1"/>
      <c r="AB1402" s="1"/>
      <c r="AC1402" s="1">
        <v>0</v>
      </c>
      <c r="AD1402" s="1"/>
      <c r="AI1402" t="str">
        <f t="shared" si="436"/>
        <v>Fairlee</v>
      </c>
      <c r="AJ1402" t="s">
        <v>1424</v>
      </c>
      <c r="AK1402" s="165">
        <v>1</v>
      </c>
      <c r="AL1402" s="7"/>
      <c r="AN1402" s="98">
        <v>50</v>
      </c>
      <c r="AO1402" s="100">
        <v>17</v>
      </c>
      <c r="AP1402" s="100">
        <v>30</v>
      </c>
      <c r="AQ1402" s="107">
        <v>25675</v>
      </c>
      <c r="AR1402" s="107">
        <f t="shared" si="448"/>
        <v>50017</v>
      </c>
      <c r="AS1402" s="9" t="s">
        <v>1726</v>
      </c>
      <c r="AT1402" s="110">
        <f t="shared" si="449"/>
        <v>5025675</v>
      </c>
      <c r="AW1402">
        <v>21.24</v>
      </c>
      <c r="AX1402">
        <v>1.04</v>
      </c>
      <c r="AY1402">
        <v>20.2</v>
      </c>
      <c r="BA1402" s="7">
        <f t="shared" si="431"/>
        <v>0</v>
      </c>
      <c r="BB1402" s="7">
        <f t="shared" si="432"/>
        <v>0</v>
      </c>
      <c r="BC1402" s="7">
        <f t="shared" si="433"/>
        <v>1</v>
      </c>
      <c r="BD1402" s="7">
        <f t="shared" si="434"/>
        <v>0</v>
      </c>
      <c r="BE1402" s="7">
        <f t="shared" si="435"/>
        <v>0</v>
      </c>
      <c r="BF1402" s="118"/>
      <c r="BG1402" s="1">
        <v>0</v>
      </c>
      <c r="BH1402" s="1">
        <v>1</v>
      </c>
      <c r="BI1402" s="118"/>
      <c r="BJ1402" s="118"/>
      <c r="BK1402" s="168"/>
    </row>
    <row r="1403" spans="1:63" hidden="1" outlineLevel="1">
      <c r="A1403" t="s">
        <v>2812</v>
      </c>
      <c r="B1403" s="9" t="s">
        <v>2962</v>
      </c>
      <c r="C1403" s="1">
        <f t="shared" si="437"/>
        <v>325</v>
      </c>
      <c r="D1403" s="7">
        <f t="shared" si="438"/>
        <v>2</v>
      </c>
      <c r="E1403" s="7">
        <f t="shared" si="439"/>
        <v>3</v>
      </c>
      <c r="F1403" s="7">
        <f t="shared" si="440"/>
        <v>1</v>
      </c>
      <c r="G1403" s="7">
        <f t="shared" si="450"/>
        <v>0</v>
      </c>
      <c r="H1403" s="49">
        <f t="shared" si="441"/>
        <v>241</v>
      </c>
      <c r="I1403" s="178">
        <f t="shared" si="442"/>
        <v>0.74153846153846159</v>
      </c>
      <c r="J1403" s="8"/>
      <c r="K1403" s="2">
        <f t="shared" si="443"/>
        <v>0.12923076923076923</v>
      </c>
      <c r="L1403" s="2">
        <f t="shared" si="444"/>
        <v>0</v>
      </c>
      <c r="M1403" s="2">
        <f t="shared" si="445"/>
        <v>0.87076923076923074</v>
      </c>
      <c r="N1403" s="2">
        <f t="shared" si="446"/>
        <v>0</v>
      </c>
      <c r="O1403" s="2">
        <f t="shared" si="447"/>
        <v>0</v>
      </c>
      <c r="P1403" s="1">
        <v>42</v>
      </c>
      <c r="Q1403" s="1"/>
      <c r="R1403" s="1">
        <v>283</v>
      </c>
      <c r="S1403" s="1">
        <v>0</v>
      </c>
      <c r="T1403" s="1"/>
      <c r="U1403" s="1"/>
      <c r="V1403" s="1"/>
      <c r="W1403" s="1"/>
      <c r="X1403" s="1"/>
      <c r="Y1403" s="1">
        <v>0</v>
      </c>
      <c r="Z1403" s="1"/>
      <c r="AA1403" s="1"/>
      <c r="AB1403" s="1"/>
      <c r="AC1403" s="1">
        <v>0</v>
      </c>
      <c r="AD1403" s="1"/>
      <c r="AI1403" t="str">
        <f t="shared" si="436"/>
        <v>Fayston</v>
      </c>
      <c r="AJ1403" t="s">
        <v>643</v>
      </c>
      <c r="AK1403" s="165">
        <v>1</v>
      </c>
      <c r="AL1403" s="7"/>
      <c r="AN1403" s="98">
        <v>50</v>
      </c>
      <c r="AO1403" s="100">
        <v>23</v>
      </c>
      <c r="AP1403" s="100">
        <v>40</v>
      </c>
      <c r="AQ1403" s="107">
        <v>25825</v>
      </c>
      <c r="AR1403" s="107">
        <f t="shared" si="448"/>
        <v>50023</v>
      </c>
      <c r="AS1403" s="9" t="s">
        <v>1726</v>
      </c>
      <c r="AT1403" s="110">
        <f t="shared" si="449"/>
        <v>5025825</v>
      </c>
      <c r="AW1403">
        <v>36.5</v>
      </c>
      <c r="AX1403">
        <v>0</v>
      </c>
      <c r="AY1403">
        <v>36.5</v>
      </c>
      <c r="BA1403" s="7">
        <f t="shared" si="431"/>
        <v>0</v>
      </c>
      <c r="BB1403" s="7">
        <f t="shared" si="432"/>
        <v>0</v>
      </c>
      <c r="BC1403" s="7">
        <f t="shared" si="433"/>
        <v>1</v>
      </c>
      <c r="BD1403" s="7">
        <f t="shared" si="434"/>
        <v>0</v>
      </c>
      <c r="BE1403" s="7">
        <f t="shared" si="435"/>
        <v>0</v>
      </c>
      <c r="BF1403" s="118"/>
      <c r="BG1403" s="1">
        <v>0</v>
      </c>
      <c r="BH1403" s="1">
        <v>0</v>
      </c>
      <c r="BI1403" s="118"/>
      <c r="BJ1403" s="118"/>
      <c r="BK1403" s="168"/>
    </row>
    <row r="1404" spans="1:63" hidden="1" outlineLevel="1">
      <c r="A1404" t="s">
        <v>3347</v>
      </c>
      <c r="B1404" s="9" t="s">
        <v>2962</v>
      </c>
      <c r="C1404" s="1">
        <f t="shared" si="437"/>
        <v>714</v>
      </c>
      <c r="D1404" s="7">
        <f t="shared" si="438"/>
        <v>2</v>
      </c>
      <c r="E1404" s="7">
        <f t="shared" si="439"/>
        <v>5</v>
      </c>
      <c r="F1404" s="7">
        <f t="shared" si="440"/>
        <v>1</v>
      </c>
      <c r="G1404" s="7">
        <f t="shared" si="450"/>
        <v>3</v>
      </c>
      <c r="H1404" s="49">
        <f t="shared" si="441"/>
        <v>532</v>
      </c>
      <c r="I1404" s="178">
        <f t="shared" si="442"/>
        <v>0.74509803921568629</v>
      </c>
      <c r="J1404" s="8"/>
      <c r="K1404" s="2">
        <f t="shared" si="443"/>
        <v>0.12605042016806722</v>
      </c>
      <c r="L1404" s="2">
        <f t="shared" si="444"/>
        <v>0</v>
      </c>
      <c r="M1404" s="2">
        <f t="shared" si="445"/>
        <v>0.87114845938375352</v>
      </c>
      <c r="N1404" s="2">
        <f t="shared" si="446"/>
        <v>1.4005602240896359E-3</v>
      </c>
      <c r="O1404" s="2">
        <f t="shared" si="447"/>
        <v>1.4005602240896259E-3</v>
      </c>
      <c r="P1404" s="1">
        <v>90</v>
      </c>
      <c r="Q1404" s="1"/>
      <c r="R1404" s="1">
        <v>622</v>
      </c>
      <c r="S1404" s="1">
        <v>1</v>
      </c>
      <c r="T1404" s="1"/>
      <c r="U1404" s="1"/>
      <c r="V1404" s="1"/>
      <c r="W1404" s="1"/>
      <c r="X1404" s="1"/>
      <c r="Y1404" s="1">
        <v>1</v>
      </c>
      <c r="Z1404" s="1"/>
      <c r="AA1404" s="1"/>
      <c r="AB1404" s="1"/>
      <c r="AC1404" s="1">
        <v>0</v>
      </c>
      <c r="AD1404" s="1"/>
      <c r="AI1404" t="str">
        <f t="shared" si="436"/>
        <v>Ferrisburgh</v>
      </c>
      <c r="AJ1404" t="s">
        <v>1842</v>
      </c>
      <c r="AK1404" s="165">
        <v>1</v>
      </c>
      <c r="AL1404" s="7"/>
      <c r="AN1404" s="98">
        <v>50</v>
      </c>
      <c r="AO1404" s="100">
        <v>1</v>
      </c>
      <c r="AP1404" s="100">
        <v>25</v>
      </c>
      <c r="AQ1404" s="107">
        <v>26275</v>
      </c>
      <c r="AR1404" s="107">
        <f t="shared" si="448"/>
        <v>50001</v>
      </c>
      <c r="AS1404" s="9" t="s">
        <v>1726</v>
      </c>
      <c r="AT1404" s="110">
        <f t="shared" si="449"/>
        <v>5026275</v>
      </c>
      <c r="AW1404">
        <v>61.15</v>
      </c>
      <c r="AX1404">
        <v>13.33</v>
      </c>
      <c r="AY1404">
        <v>47.82</v>
      </c>
      <c r="BA1404" s="7">
        <f t="shared" si="431"/>
        <v>0</v>
      </c>
      <c r="BB1404" s="7">
        <f t="shared" si="432"/>
        <v>0</v>
      </c>
      <c r="BC1404" s="7">
        <f t="shared" si="433"/>
        <v>1</v>
      </c>
      <c r="BD1404" s="7">
        <f t="shared" si="434"/>
        <v>0</v>
      </c>
      <c r="BE1404" s="7" t="e">
        <f t="shared" si="435"/>
        <v>#N/A</v>
      </c>
      <c r="BF1404" s="118"/>
      <c r="BG1404" s="1">
        <v>0</v>
      </c>
      <c r="BH1404" s="1">
        <v>1</v>
      </c>
      <c r="BI1404" s="118"/>
      <c r="BJ1404" s="118"/>
      <c r="BK1404" s="168"/>
    </row>
    <row r="1405" spans="1:63" hidden="1" outlineLevel="1">
      <c r="A1405" t="s">
        <v>2453</v>
      </c>
      <c r="B1405" s="9" t="s">
        <v>2962</v>
      </c>
      <c r="C1405" s="1">
        <f t="shared" si="437"/>
        <v>279</v>
      </c>
      <c r="D1405" s="7">
        <f t="shared" si="438"/>
        <v>2</v>
      </c>
      <c r="E1405" s="7">
        <f t="shared" si="439"/>
        <v>5</v>
      </c>
      <c r="F1405" s="7">
        <f t="shared" si="440"/>
        <v>1</v>
      </c>
      <c r="G1405" s="7">
        <f t="shared" si="450"/>
        <v>3</v>
      </c>
      <c r="H1405" s="49">
        <f t="shared" si="441"/>
        <v>235</v>
      </c>
      <c r="I1405" s="178">
        <f t="shared" si="442"/>
        <v>0.8422939068100358</v>
      </c>
      <c r="J1405" s="8"/>
      <c r="K1405" s="2">
        <f t="shared" si="443"/>
        <v>7.5268817204301078E-2</v>
      </c>
      <c r="L1405" s="2">
        <f t="shared" si="444"/>
        <v>0</v>
      </c>
      <c r="M1405" s="2">
        <f t="shared" si="445"/>
        <v>0.91756272401433692</v>
      </c>
      <c r="N1405" s="2">
        <f t="shared" si="446"/>
        <v>3.5842293906810036E-3</v>
      </c>
      <c r="O1405" s="2">
        <f t="shared" si="447"/>
        <v>3.5842293906809602E-3</v>
      </c>
      <c r="P1405" s="1">
        <v>21</v>
      </c>
      <c r="Q1405" s="1"/>
      <c r="R1405" s="1">
        <v>256</v>
      </c>
      <c r="S1405" s="1">
        <v>1</v>
      </c>
      <c r="T1405" s="1"/>
      <c r="U1405" s="1"/>
      <c r="V1405" s="1"/>
      <c r="W1405" s="1"/>
      <c r="X1405" s="1"/>
      <c r="Y1405" s="1">
        <v>1</v>
      </c>
      <c r="Z1405" s="1"/>
      <c r="AA1405" s="1"/>
      <c r="AB1405" s="1"/>
      <c r="AC1405" s="1">
        <v>0</v>
      </c>
      <c r="AD1405" s="1"/>
      <c r="AI1405" t="str">
        <f t="shared" si="436"/>
        <v>Fletcher</v>
      </c>
      <c r="AJ1405" t="s">
        <v>2429</v>
      </c>
      <c r="AK1405" s="165">
        <v>1</v>
      </c>
      <c r="AL1405" s="7"/>
      <c r="AN1405" s="98">
        <v>50</v>
      </c>
      <c r="AO1405" s="100">
        <v>11</v>
      </c>
      <c r="AP1405" s="100">
        <v>35</v>
      </c>
      <c r="AQ1405" s="107">
        <v>26500</v>
      </c>
      <c r="AR1405" s="107">
        <f t="shared" si="448"/>
        <v>50011</v>
      </c>
      <c r="AS1405" s="9" t="s">
        <v>1726</v>
      </c>
      <c r="AT1405" s="110">
        <f t="shared" si="449"/>
        <v>5026500</v>
      </c>
      <c r="AW1405">
        <v>37.979999999999997</v>
      </c>
      <c r="AX1405">
        <v>0.16</v>
      </c>
      <c r="AY1405">
        <v>37.82</v>
      </c>
      <c r="BA1405" s="7">
        <f t="shared" si="431"/>
        <v>0</v>
      </c>
      <c r="BB1405" s="7">
        <f t="shared" si="432"/>
        <v>0</v>
      </c>
      <c r="BC1405" s="7">
        <f t="shared" si="433"/>
        <v>1</v>
      </c>
      <c r="BD1405" s="7">
        <f t="shared" si="434"/>
        <v>0</v>
      </c>
      <c r="BE1405" s="7" t="e">
        <f t="shared" si="435"/>
        <v>#N/A</v>
      </c>
      <c r="BF1405" s="118"/>
      <c r="BG1405" s="1">
        <v>1</v>
      </c>
      <c r="BH1405" s="1">
        <v>0</v>
      </c>
      <c r="BI1405" s="118"/>
      <c r="BJ1405" s="118"/>
      <c r="BK1405" s="168"/>
    </row>
    <row r="1406" spans="1:63" hidden="1" outlineLevel="1">
      <c r="A1406" t="s">
        <v>2429</v>
      </c>
      <c r="B1406" s="9" t="s">
        <v>2962</v>
      </c>
      <c r="C1406" s="1">
        <f t="shared" si="437"/>
        <v>189</v>
      </c>
      <c r="D1406" s="7">
        <f t="shared" si="438"/>
        <v>2</v>
      </c>
      <c r="E1406" s="7">
        <f t="shared" si="439"/>
        <v>3</v>
      </c>
      <c r="F1406" s="7">
        <f t="shared" si="440"/>
        <v>1</v>
      </c>
      <c r="G1406" s="7">
        <f t="shared" si="450"/>
        <v>0</v>
      </c>
      <c r="H1406" s="49">
        <f t="shared" si="441"/>
        <v>157</v>
      </c>
      <c r="I1406" s="178">
        <f t="shared" si="442"/>
        <v>0.8306878306878307</v>
      </c>
      <c r="J1406" s="8"/>
      <c r="K1406" s="2">
        <f t="shared" si="443"/>
        <v>8.4656084656084651E-2</v>
      </c>
      <c r="L1406" s="2">
        <f t="shared" si="444"/>
        <v>0</v>
      </c>
      <c r="M1406" s="2">
        <f t="shared" si="445"/>
        <v>0.91534391534391535</v>
      </c>
      <c r="N1406" s="2">
        <f t="shared" si="446"/>
        <v>0</v>
      </c>
      <c r="O1406" s="2">
        <f t="shared" si="447"/>
        <v>0</v>
      </c>
      <c r="P1406" s="1">
        <v>16</v>
      </c>
      <c r="Q1406" s="1"/>
      <c r="R1406" s="1">
        <v>173</v>
      </c>
      <c r="S1406" s="1">
        <v>0</v>
      </c>
      <c r="T1406" s="1"/>
      <c r="U1406" s="1"/>
      <c r="V1406" s="1"/>
      <c r="W1406" s="1"/>
      <c r="X1406" s="1"/>
      <c r="Y1406" s="1">
        <v>0</v>
      </c>
      <c r="Z1406" s="1"/>
      <c r="AA1406" s="1"/>
      <c r="AB1406" s="1"/>
      <c r="AC1406" s="1">
        <v>0</v>
      </c>
      <c r="AD1406" s="1"/>
      <c r="AI1406" t="str">
        <f t="shared" si="436"/>
        <v>Franklin</v>
      </c>
      <c r="AJ1406" t="s">
        <v>2429</v>
      </c>
      <c r="AK1406" s="165">
        <v>1</v>
      </c>
      <c r="AL1406" s="7"/>
      <c r="AN1406" s="98">
        <v>50</v>
      </c>
      <c r="AO1406" s="100">
        <v>11</v>
      </c>
      <c r="AP1406" s="100">
        <v>40</v>
      </c>
      <c r="AQ1406" s="107">
        <v>27100</v>
      </c>
      <c r="AR1406" s="107">
        <f t="shared" si="448"/>
        <v>50011</v>
      </c>
      <c r="AS1406" s="9" t="s">
        <v>1726</v>
      </c>
      <c r="AT1406" s="110">
        <f t="shared" si="449"/>
        <v>5027100</v>
      </c>
      <c r="AW1406">
        <v>40.76</v>
      </c>
      <c r="AX1406">
        <v>2.14</v>
      </c>
      <c r="AY1406">
        <v>38.630000000000003</v>
      </c>
      <c r="BA1406" s="7">
        <f t="shared" si="431"/>
        <v>0</v>
      </c>
      <c r="BB1406" s="7">
        <f t="shared" si="432"/>
        <v>0</v>
      </c>
      <c r="BC1406" s="7">
        <f t="shared" si="433"/>
        <v>1</v>
      </c>
      <c r="BD1406" s="7">
        <f t="shared" si="434"/>
        <v>0</v>
      </c>
      <c r="BE1406" s="7">
        <f t="shared" si="435"/>
        <v>0</v>
      </c>
      <c r="BF1406" s="118"/>
      <c r="BG1406" s="1">
        <v>1</v>
      </c>
      <c r="BH1406" s="1">
        <v>0</v>
      </c>
      <c r="BI1406" s="118"/>
      <c r="BJ1406" s="118"/>
      <c r="BK1406" s="168"/>
    </row>
    <row r="1407" spans="1:63" hidden="1" outlineLevel="1">
      <c r="A1407" t="s">
        <v>3259</v>
      </c>
      <c r="B1407" s="9" t="s">
        <v>2962</v>
      </c>
      <c r="C1407" s="1">
        <f t="shared" si="437"/>
        <v>804</v>
      </c>
      <c r="D1407" s="7">
        <f t="shared" si="438"/>
        <v>2</v>
      </c>
      <c r="E1407" s="7">
        <f t="shared" si="439"/>
        <v>5</v>
      </c>
      <c r="F1407" s="7">
        <f t="shared" si="440"/>
        <v>1</v>
      </c>
      <c r="G1407" s="7">
        <f t="shared" si="450"/>
        <v>3</v>
      </c>
      <c r="H1407" s="49">
        <f t="shared" si="441"/>
        <v>666</v>
      </c>
      <c r="I1407" s="178">
        <f t="shared" si="442"/>
        <v>0.82835820895522383</v>
      </c>
      <c r="J1407" s="8"/>
      <c r="K1407" s="2">
        <f t="shared" si="443"/>
        <v>8.45771144278607E-2</v>
      </c>
      <c r="L1407" s="2">
        <f t="shared" si="444"/>
        <v>0</v>
      </c>
      <c r="M1407" s="2">
        <f t="shared" si="445"/>
        <v>0.91293532338308458</v>
      </c>
      <c r="N1407" s="2">
        <f t="shared" si="446"/>
        <v>1.2437810945273632E-3</v>
      </c>
      <c r="O1407" s="2">
        <f t="shared" si="447"/>
        <v>1.2437810945274074E-3</v>
      </c>
      <c r="P1407" s="1">
        <v>68</v>
      </c>
      <c r="Q1407" s="1"/>
      <c r="R1407" s="1">
        <v>734</v>
      </c>
      <c r="S1407" s="1">
        <v>1</v>
      </c>
      <c r="T1407" s="1"/>
      <c r="U1407" s="1"/>
      <c r="V1407" s="1"/>
      <c r="W1407" s="1"/>
      <c r="X1407" s="1"/>
      <c r="Y1407" s="1">
        <v>1</v>
      </c>
      <c r="Z1407" s="1"/>
      <c r="AA1407" s="1"/>
      <c r="AB1407" s="1"/>
      <c r="AC1407" s="1">
        <v>0</v>
      </c>
      <c r="AD1407" s="1"/>
      <c r="AI1407" t="str">
        <f t="shared" si="436"/>
        <v>Georgia</v>
      </c>
      <c r="AJ1407" t="s">
        <v>2429</v>
      </c>
      <c r="AK1407" s="165">
        <v>1</v>
      </c>
      <c r="AL1407" s="7"/>
      <c r="AN1407" s="98">
        <v>50</v>
      </c>
      <c r="AO1407" s="100">
        <v>11</v>
      </c>
      <c r="AP1407" s="100">
        <v>45</v>
      </c>
      <c r="AQ1407" s="107">
        <v>27700</v>
      </c>
      <c r="AR1407" s="107">
        <f t="shared" si="448"/>
        <v>50011</v>
      </c>
      <c r="AS1407" s="9" t="s">
        <v>1726</v>
      </c>
      <c r="AT1407" s="110">
        <f t="shared" si="449"/>
        <v>5027700</v>
      </c>
      <c r="AW1407">
        <v>45.18</v>
      </c>
      <c r="AX1407">
        <v>5.68</v>
      </c>
      <c r="AY1407">
        <v>39.5</v>
      </c>
      <c r="BA1407" s="7">
        <f t="shared" si="431"/>
        <v>0</v>
      </c>
      <c r="BB1407" s="7">
        <f t="shared" si="432"/>
        <v>0</v>
      </c>
      <c r="BC1407" s="7">
        <f t="shared" si="433"/>
        <v>1</v>
      </c>
      <c r="BD1407" s="7">
        <f t="shared" si="434"/>
        <v>0</v>
      </c>
      <c r="BE1407" s="7" t="e">
        <f t="shared" si="435"/>
        <v>#N/A</v>
      </c>
      <c r="BF1407" s="118"/>
      <c r="BG1407" s="1">
        <v>0</v>
      </c>
      <c r="BH1407" s="1">
        <v>1</v>
      </c>
      <c r="BI1407" s="118"/>
      <c r="BJ1407" s="118"/>
      <c r="BK1407" s="168"/>
    </row>
    <row r="1408" spans="1:63" hidden="1" outlineLevel="1">
      <c r="A1408" t="s">
        <v>2898</v>
      </c>
      <c r="B1408" s="9" t="s">
        <v>2962</v>
      </c>
      <c r="C1408" s="1">
        <f t="shared" si="437"/>
        <v>222</v>
      </c>
      <c r="D1408" s="7">
        <f t="shared" si="438"/>
        <v>2</v>
      </c>
      <c r="E1408" s="7">
        <f t="shared" si="439"/>
        <v>3</v>
      </c>
      <c r="F1408" s="7">
        <f t="shared" si="440"/>
        <v>1</v>
      </c>
      <c r="G1408" s="7">
        <f t="shared" si="450"/>
        <v>0</v>
      </c>
      <c r="H1408" s="49">
        <f t="shared" si="441"/>
        <v>178</v>
      </c>
      <c r="I1408" s="178">
        <f t="shared" si="442"/>
        <v>0.80180180180180183</v>
      </c>
      <c r="J1408" s="8"/>
      <c r="K1408" s="2">
        <f t="shared" si="443"/>
        <v>9.90990990990991E-2</v>
      </c>
      <c r="L1408" s="2">
        <f t="shared" si="444"/>
        <v>0</v>
      </c>
      <c r="M1408" s="2">
        <f t="shared" si="445"/>
        <v>0.90090090090090091</v>
      </c>
      <c r="N1408" s="2">
        <f t="shared" si="446"/>
        <v>0</v>
      </c>
      <c r="O1408" s="2">
        <f t="shared" si="447"/>
        <v>0</v>
      </c>
      <c r="P1408" s="1">
        <v>22</v>
      </c>
      <c r="Q1408" s="1"/>
      <c r="R1408" s="1">
        <v>200</v>
      </c>
      <c r="S1408" s="1">
        <v>0</v>
      </c>
      <c r="T1408" s="1"/>
      <c r="U1408" s="1"/>
      <c r="V1408" s="1"/>
      <c r="W1408" s="1"/>
      <c r="X1408" s="1"/>
      <c r="Y1408" s="1">
        <v>0</v>
      </c>
      <c r="Z1408" s="1"/>
      <c r="AA1408" s="1"/>
      <c r="AB1408" s="1"/>
      <c r="AC1408" s="1">
        <v>0</v>
      </c>
      <c r="AD1408" s="1"/>
      <c r="AI1408" t="str">
        <f t="shared" si="436"/>
        <v>Glover</v>
      </c>
      <c r="AJ1408" t="s">
        <v>2183</v>
      </c>
      <c r="AK1408" s="165">
        <v>1</v>
      </c>
      <c r="AL1408" s="7"/>
      <c r="AN1408" s="98">
        <v>50</v>
      </c>
      <c r="AO1408" s="100">
        <v>19</v>
      </c>
      <c r="AP1408" s="100">
        <v>40</v>
      </c>
      <c r="AQ1408" s="107">
        <v>28075</v>
      </c>
      <c r="AR1408" s="107">
        <f t="shared" si="448"/>
        <v>50019</v>
      </c>
      <c r="AS1408" s="9" t="s">
        <v>1726</v>
      </c>
      <c r="AT1408" s="110">
        <f t="shared" si="449"/>
        <v>5028075</v>
      </c>
      <c r="AW1408">
        <v>38.61</v>
      </c>
      <c r="AX1408">
        <v>0.74</v>
      </c>
      <c r="AY1408">
        <v>37.869999999999997</v>
      </c>
      <c r="BA1408" s="7">
        <f t="shared" si="431"/>
        <v>0</v>
      </c>
      <c r="BB1408" s="7">
        <f t="shared" si="432"/>
        <v>0</v>
      </c>
      <c r="BC1408" s="7">
        <f t="shared" si="433"/>
        <v>1</v>
      </c>
      <c r="BD1408" s="7">
        <f t="shared" si="434"/>
        <v>0</v>
      </c>
      <c r="BE1408" s="7">
        <f t="shared" si="435"/>
        <v>0</v>
      </c>
      <c r="BF1408" s="118"/>
      <c r="BG1408" s="1">
        <v>0</v>
      </c>
      <c r="BH1408" s="1">
        <v>1</v>
      </c>
      <c r="BI1408" s="118"/>
      <c r="BJ1408" s="118"/>
      <c r="BK1408" s="168"/>
    </row>
    <row r="1409" spans="1:63" hidden="1" outlineLevel="1">
      <c r="A1409" t="s">
        <v>103</v>
      </c>
      <c r="B1409" s="9" t="s">
        <v>2962</v>
      </c>
      <c r="C1409" s="1">
        <f t="shared" si="437"/>
        <v>69</v>
      </c>
      <c r="D1409" s="7">
        <f t="shared" si="438"/>
        <v>2</v>
      </c>
      <c r="E1409" s="7">
        <f t="shared" si="439"/>
        <v>3</v>
      </c>
      <c r="F1409" s="7">
        <f t="shared" si="440"/>
        <v>1</v>
      </c>
      <c r="G1409" s="7">
        <f t="shared" si="450"/>
        <v>0</v>
      </c>
      <c r="H1409" s="49">
        <f t="shared" si="441"/>
        <v>41</v>
      </c>
      <c r="I1409" s="178">
        <f t="shared" si="442"/>
        <v>0.59420289855072461</v>
      </c>
      <c r="J1409" s="8"/>
      <c r="K1409" s="2">
        <f t="shared" si="443"/>
        <v>0.20289855072463769</v>
      </c>
      <c r="L1409" s="2">
        <f t="shared" si="444"/>
        <v>0</v>
      </c>
      <c r="M1409" s="2">
        <f t="shared" si="445"/>
        <v>0.79710144927536231</v>
      </c>
      <c r="N1409" s="2">
        <f t="shared" si="446"/>
        <v>0</v>
      </c>
      <c r="O1409" s="2">
        <f t="shared" si="447"/>
        <v>0</v>
      </c>
      <c r="P1409" s="1">
        <v>14</v>
      </c>
      <c r="Q1409" s="1"/>
      <c r="R1409" s="1">
        <v>55</v>
      </c>
      <c r="S1409" s="1">
        <v>0</v>
      </c>
      <c r="T1409" s="1"/>
      <c r="U1409" s="1"/>
      <c r="V1409" s="1"/>
      <c r="W1409" s="1"/>
      <c r="X1409" s="1"/>
      <c r="Y1409" s="1">
        <v>0</v>
      </c>
      <c r="Z1409" s="1"/>
      <c r="AA1409" s="1"/>
      <c r="AB1409" s="1"/>
      <c r="AC1409" s="1">
        <v>0</v>
      </c>
      <c r="AD1409" s="1"/>
      <c r="AI1409" t="str">
        <f t="shared" si="436"/>
        <v>Goshen</v>
      </c>
      <c r="AJ1409" t="s">
        <v>1842</v>
      </c>
      <c r="AK1409" s="165">
        <v>1</v>
      </c>
      <c r="AL1409" s="7"/>
      <c r="AN1409" s="98">
        <v>50</v>
      </c>
      <c r="AO1409" s="100">
        <v>1</v>
      </c>
      <c r="AP1409" s="100">
        <v>30</v>
      </c>
      <c r="AQ1409" s="107">
        <v>28600</v>
      </c>
      <c r="AR1409" s="107">
        <f t="shared" si="448"/>
        <v>50001</v>
      </c>
      <c r="AS1409" s="9" t="s">
        <v>1726</v>
      </c>
      <c r="AT1409" s="110">
        <f t="shared" si="449"/>
        <v>5028600</v>
      </c>
      <c r="AW1409">
        <v>21.4</v>
      </c>
      <c r="AX1409">
        <v>0.11</v>
      </c>
      <c r="AY1409">
        <v>21.29</v>
      </c>
      <c r="BA1409" s="7">
        <f t="shared" si="431"/>
        <v>0</v>
      </c>
      <c r="BB1409" s="7">
        <f t="shared" si="432"/>
        <v>0</v>
      </c>
      <c r="BC1409" s="7">
        <f t="shared" si="433"/>
        <v>1</v>
      </c>
      <c r="BD1409" s="7">
        <f t="shared" si="434"/>
        <v>0</v>
      </c>
      <c r="BE1409" s="7">
        <f t="shared" si="435"/>
        <v>0</v>
      </c>
      <c r="BF1409" s="118"/>
      <c r="BG1409" s="1">
        <v>0</v>
      </c>
      <c r="BH1409" s="1">
        <v>0</v>
      </c>
      <c r="BI1409" s="118"/>
      <c r="BJ1409" s="118"/>
      <c r="BK1409" s="168"/>
    </row>
    <row r="1410" spans="1:63" hidden="1" outlineLevel="1">
      <c r="A1410" t="s">
        <v>933</v>
      </c>
      <c r="B1410" s="9" t="s">
        <v>2962</v>
      </c>
      <c r="C1410" s="1">
        <f t="shared" si="437"/>
        <v>196</v>
      </c>
      <c r="D1410" s="7">
        <f t="shared" si="438"/>
        <v>2</v>
      </c>
      <c r="E1410" s="7">
        <f t="shared" si="439"/>
        <v>4</v>
      </c>
      <c r="F1410" s="7">
        <f t="shared" si="440"/>
        <v>1</v>
      </c>
      <c r="G1410" s="7">
        <f t="shared" si="450"/>
        <v>0</v>
      </c>
      <c r="H1410" s="49">
        <f t="shared" si="441"/>
        <v>143</v>
      </c>
      <c r="I1410" s="178">
        <f t="shared" si="442"/>
        <v>0.72959183673469385</v>
      </c>
      <c r="J1410" s="8"/>
      <c r="K1410" s="2">
        <f t="shared" si="443"/>
        <v>0.1326530612244898</v>
      </c>
      <c r="L1410" s="2">
        <f t="shared" si="444"/>
        <v>0</v>
      </c>
      <c r="M1410" s="2">
        <f t="shared" si="445"/>
        <v>0.86224489795918369</v>
      </c>
      <c r="N1410" s="2">
        <f t="shared" si="446"/>
        <v>0</v>
      </c>
      <c r="O1410" s="2">
        <f t="shared" si="447"/>
        <v>5.1020408163264808E-3</v>
      </c>
      <c r="P1410" s="1">
        <v>26</v>
      </c>
      <c r="Q1410" s="1"/>
      <c r="R1410" s="1">
        <v>169</v>
      </c>
      <c r="S1410" s="1">
        <v>0</v>
      </c>
      <c r="T1410" s="1"/>
      <c r="U1410" s="1"/>
      <c r="V1410" s="1"/>
      <c r="W1410" s="1"/>
      <c r="X1410" s="1"/>
      <c r="Y1410" s="1">
        <v>1</v>
      </c>
      <c r="Z1410" s="1"/>
      <c r="AA1410" s="1"/>
      <c r="AB1410" s="1"/>
      <c r="AC1410" s="1">
        <v>0</v>
      </c>
      <c r="AD1410" s="1"/>
      <c r="AI1410" t="str">
        <f t="shared" si="436"/>
        <v>Grafton</v>
      </c>
      <c r="AJ1410" t="s">
        <v>2472</v>
      </c>
      <c r="AK1410" s="165">
        <v>1</v>
      </c>
      <c r="AL1410" s="7"/>
      <c r="AN1410" s="98">
        <v>50</v>
      </c>
      <c r="AO1410" s="100">
        <v>25</v>
      </c>
      <c r="AP1410" s="100">
        <v>30</v>
      </c>
      <c r="AQ1410" s="107">
        <v>28900</v>
      </c>
      <c r="AR1410" s="107">
        <f t="shared" si="448"/>
        <v>50025</v>
      </c>
      <c r="AS1410" s="9" t="s">
        <v>1726</v>
      </c>
      <c r="AT1410" s="110">
        <f t="shared" si="449"/>
        <v>5028900</v>
      </c>
      <c r="AW1410">
        <v>38.4</v>
      </c>
      <c r="AX1410">
        <v>0.01</v>
      </c>
      <c r="AY1410">
        <v>38.39</v>
      </c>
      <c r="BA1410" s="7">
        <f t="shared" si="431"/>
        <v>0</v>
      </c>
      <c r="BB1410" s="7">
        <f t="shared" si="432"/>
        <v>0</v>
      </c>
      <c r="BC1410" s="7">
        <f t="shared" si="433"/>
        <v>1</v>
      </c>
      <c r="BD1410" s="7">
        <f t="shared" si="434"/>
        <v>0</v>
      </c>
      <c r="BE1410" s="7">
        <f t="shared" si="435"/>
        <v>0</v>
      </c>
      <c r="BF1410" s="118"/>
      <c r="BG1410" s="1">
        <v>0</v>
      </c>
      <c r="BH1410" s="1">
        <v>0</v>
      </c>
      <c r="BI1410" s="118"/>
      <c r="BJ1410" s="118"/>
      <c r="BK1410" s="168"/>
    </row>
    <row r="1411" spans="1:63" hidden="1" outlineLevel="1">
      <c r="A1411" t="s">
        <v>2604</v>
      </c>
      <c r="B1411" s="9" t="s">
        <v>2962</v>
      </c>
      <c r="C1411" s="1">
        <f t="shared" si="437"/>
        <v>15</v>
      </c>
      <c r="D1411" s="7">
        <f t="shared" si="438"/>
        <v>2</v>
      </c>
      <c r="E1411" s="7">
        <f t="shared" si="439"/>
        <v>3</v>
      </c>
      <c r="F1411" s="7">
        <f t="shared" si="440"/>
        <v>1</v>
      </c>
      <c r="G1411" s="7">
        <f t="shared" si="450"/>
        <v>0</v>
      </c>
      <c r="H1411" s="49">
        <f t="shared" si="441"/>
        <v>11</v>
      </c>
      <c r="I1411" s="178">
        <f t="shared" si="442"/>
        <v>0.73333333333333328</v>
      </c>
      <c r="J1411" s="8"/>
      <c r="K1411" s="2">
        <f t="shared" si="443"/>
        <v>0.13333333333333333</v>
      </c>
      <c r="L1411" s="2">
        <f t="shared" si="444"/>
        <v>0</v>
      </c>
      <c r="M1411" s="2">
        <f t="shared" si="445"/>
        <v>0.8666666666666667</v>
      </c>
      <c r="N1411" s="2">
        <f t="shared" si="446"/>
        <v>0</v>
      </c>
      <c r="O1411" s="2">
        <f t="shared" si="447"/>
        <v>0</v>
      </c>
      <c r="P1411" s="1">
        <v>2</v>
      </c>
      <c r="Q1411" s="1"/>
      <c r="R1411" s="1">
        <v>13</v>
      </c>
      <c r="S1411" s="1">
        <v>0</v>
      </c>
      <c r="T1411" s="1"/>
      <c r="U1411" s="1"/>
      <c r="V1411" s="1"/>
      <c r="W1411" s="1"/>
      <c r="X1411" s="1"/>
      <c r="Y1411" s="1">
        <v>0</v>
      </c>
      <c r="Z1411" s="1"/>
      <c r="AA1411" s="1"/>
      <c r="AB1411" s="1"/>
      <c r="AC1411" s="1">
        <v>0</v>
      </c>
      <c r="AD1411" s="1"/>
      <c r="AI1411" t="str">
        <f t="shared" si="436"/>
        <v>Granby</v>
      </c>
      <c r="AJ1411" t="s">
        <v>819</v>
      </c>
      <c r="AK1411" s="165">
        <v>1</v>
      </c>
      <c r="AL1411" s="7"/>
      <c r="AN1411" s="98">
        <v>50</v>
      </c>
      <c r="AO1411" s="100">
        <v>9</v>
      </c>
      <c r="AP1411" s="100">
        <v>50</v>
      </c>
      <c r="AQ1411" s="107">
        <v>29125</v>
      </c>
      <c r="AR1411" s="107">
        <f t="shared" si="448"/>
        <v>50009</v>
      </c>
      <c r="AS1411" s="9" t="s">
        <v>1726</v>
      </c>
      <c r="AT1411" s="110">
        <f t="shared" si="449"/>
        <v>5029125</v>
      </c>
      <c r="AW1411">
        <v>39.08</v>
      </c>
      <c r="AX1411">
        <v>0.05</v>
      </c>
      <c r="AY1411">
        <v>39.03</v>
      </c>
      <c r="BA1411" s="7">
        <f t="shared" si="431"/>
        <v>0</v>
      </c>
      <c r="BB1411" s="7">
        <f t="shared" si="432"/>
        <v>0</v>
      </c>
      <c r="BC1411" s="7">
        <f t="shared" si="433"/>
        <v>1</v>
      </c>
      <c r="BD1411" s="7">
        <f t="shared" si="434"/>
        <v>0</v>
      </c>
      <c r="BE1411" s="7">
        <f t="shared" si="435"/>
        <v>0</v>
      </c>
      <c r="BF1411" s="118"/>
      <c r="BG1411" s="1">
        <v>1</v>
      </c>
      <c r="BH1411" s="1">
        <v>0</v>
      </c>
      <c r="BI1411" s="118"/>
      <c r="BJ1411" s="118"/>
      <c r="BK1411" s="168"/>
    </row>
    <row r="1412" spans="1:63" hidden="1" outlineLevel="1">
      <c r="A1412" t="s">
        <v>2318</v>
      </c>
      <c r="B1412" s="9" t="s">
        <v>2962</v>
      </c>
      <c r="C1412" s="1">
        <f t="shared" si="437"/>
        <v>497</v>
      </c>
      <c r="D1412" s="7">
        <f t="shared" si="438"/>
        <v>2</v>
      </c>
      <c r="E1412" s="7">
        <f t="shared" si="439"/>
        <v>5</v>
      </c>
      <c r="F1412" s="7">
        <f t="shared" si="440"/>
        <v>1</v>
      </c>
      <c r="G1412" s="7">
        <f t="shared" si="450"/>
        <v>3</v>
      </c>
      <c r="H1412" s="49">
        <f t="shared" si="441"/>
        <v>358</v>
      </c>
      <c r="I1412" s="178">
        <f t="shared" si="442"/>
        <v>0.72032193158953728</v>
      </c>
      <c r="J1412" s="8"/>
      <c r="K1412" s="2">
        <f t="shared" si="443"/>
        <v>0.13682092555331993</v>
      </c>
      <c r="L1412" s="2">
        <f t="shared" si="444"/>
        <v>0</v>
      </c>
      <c r="M1412" s="2">
        <f t="shared" si="445"/>
        <v>0.8571428571428571</v>
      </c>
      <c r="N1412" s="2">
        <f t="shared" si="446"/>
        <v>4.0241448692152921E-3</v>
      </c>
      <c r="O1412" s="2">
        <f t="shared" si="447"/>
        <v>2.0120724346076851E-3</v>
      </c>
      <c r="P1412" s="1">
        <v>68</v>
      </c>
      <c r="Q1412" s="1"/>
      <c r="R1412" s="1">
        <v>426</v>
      </c>
      <c r="S1412" s="1">
        <v>2</v>
      </c>
      <c r="T1412" s="1"/>
      <c r="U1412" s="1"/>
      <c r="V1412" s="1"/>
      <c r="W1412" s="1"/>
      <c r="X1412" s="1"/>
      <c r="Y1412" s="1">
        <v>0</v>
      </c>
      <c r="Z1412" s="1"/>
      <c r="AA1412" s="1"/>
      <c r="AB1412" s="1"/>
      <c r="AC1412" s="1">
        <v>1</v>
      </c>
      <c r="AD1412" s="1"/>
      <c r="AI1412" t="str">
        <f t="shared" si="436"/>
        <v>Grand Isle</v>
      </c>
      <c r="AJ1412" t="s">
        <v>2318</v>
      </c>
      <c r="AK1412" s="165">
        <v>1</v>
      </c>
      <c r="AL1412" s="7"/>
      <c r="AN1412" s="98">
        <v>50</v>
      </c>
      <c r="AO1412" s="100">
        <v>13</v>
      </c>
      <c r="AP1412" s="100">
        <v>10</v>
      </c>
      <c r="AQ1412" s="107">
        <v>29275</v>
      </c>
      <c r="AR1412" s="107">
        <f t="shared" si="448"/>
        <v>50013</v>
      </c>
      <c r="AS1412" s="9" t="s">
        <v>1726</v>
      </c>
      <c r="AT1412" s="110">
        <f t="shared" si="449"/>
        <v>5029275</v>
      </c>
      <c r="AW1412">
        <v>35.130000000000003</v>
      </c>
      <c r="AX1412">
        <v>18.62</v>
      </c>
      <c r="AY1412">
        <v>16.510000000000002</v>
      </c>
      <c r="BA1412" s="7">
        <f t="shared" si="431"/>
        <v>0</v>
      </c>
      <c r="BB1412" s="7">
        <f t="shared" si="432"/>
        <v>0</v>
      </c>
      <c r="BC1412" s="7">
        <f t="shared" si="433"/>
        <v>1</v>
      </c>
      <c r="BD1412" s="7">
        <f t="shared" si="434"/>
        <v>0</v>
      </c>
      <c r="BE1412" s="7" t="e">
        <f t="shared" si="435"/>
        <v>#N/A</v>
      </c>
      <c r="BF1412" s="118"/>
      <c r="BG1412" s="1">
        <v>1</v>
      </c>
      <c r="BH1412" s="1">
        <v>1</v>
      </c>
      <c r="BI1412" s="118"/>
      <c r="BJ1412" s="118"/>
      <c r="BK1412" s="168"/>
    </row>
    <row r="1413" spans="1:63" hidden="1" outlineLevel="1">
      <c r="A1413" t="s">
        <v>588</v>
      </c>
      <c r="B1413" s="9" t="s">
        <v>2962</v>
      </c>
      <c r="C1413" s="1">
        <f t="shared" si="437"/>
        <v>91</v>
      </c>
      <c r="D1413" s="7">
        <f t="shared" si="438"/>
        <v>2</v>
      </c>
      <c r="E1413" s="7">
        <f t="shared" si="439"/>
        <v>3</v>
      </c>
      <c r="F1413" s="7">
        <f t="shared" si="440"/>
        <v>1</v>
      </c>
      <c r="G1413" s="7">
        <f t="shared" si="450"/>
        <v>0</v>
      </c>
      <c r="H1413" s="49">
        <f t="shared" si="441"/>
        <v>81</v>
      </c>
      <c r="I1413" s="178">
        <f t="shared" si="442"/>
        <v>0.89010989010989006</v>
      </c>
      <c r="J1413" s="8"/>
      <c r="K1413" s="2">
        <f t="shared" si="443"/>
        <v>5.4945054945054944E-2</v>
      </c>
      <c r="L1413" s="2">
        <f t="shared" si="444"/>
        <v>0</v>
      </c>
      <c r="M1413" s="2">
        <f t="shared" si="445"/>
        <v>0.94505494505494503</v>
      </c>
      <c r="N1413" s="2">
        <f t="shared" si="446"/>
        <v>0</v>
      </c>
      <c r="O1413" s="2">
        <f t="shared" si="447"/>
        <v>0</v>
      </c>
      <c r="P1413" s="1">
        <v>5</v>
      </c>
      <c r="Q1413" s="1"/>
      <c r="R1413" s="1">
        <v>86</v>
      </c>
      <c r="S1413" s="1">
        <v>0</v>
      </c>
      <c r="T1413" s="1"/>
      <c r="U1413" s="1"/>
      <c r="V1413" s="1"/>
      <c r="W1413" s="1"/>
      <c r="X1413" s="1"/>
      <c r="Y1413" s="1">
        <v>0</v>
      </c>
      <c r="Z1413" s="1"/>
      <c r="AA1413" s="1"/>
      <c r="AB1413" s="1"/>
      <c r="AC1413" s="1">
        <v>0</v>
      </c>
      <c r="AD1413" s="1"/>
      <c r="AI1413" t="str">
        <f t="shared" si="436"/>
        <v>Granville</v>
      </c>
      <c r="AJ1413" t="s">
        <v>1842</v>
      </c>
      <c r="AK1413" s="165">
        <v>1</v>
      </c>
      <c r="AL1413" s="7"/>
      <c r="AN1413" s="98">
        <v>50</v>
      </c>
      <c r="AO1413" s="100">
        <v>1</v>
      </c>
      <c r="AP1413" s="100">
        <v>35</v>
      </c>
      <c r="AQ1413" s="107">
        <v>29575</v>
      </c>
      <c r="AR1413" s="107">
        <f t="shared" si="448"/>
        <v>50001</v>
      </c>
      <c r="AS1413" s="9" t="s">
        <v>1726</v>
      </c>
      <c r="AT1413" s="110">
        <f t="shared" si="449"/>
        <v>5029575</v>
      </c>
      <c r="AW1413">
        <v>52.22</v>
      </c>
      <c r="AX1413">
        <v>0</v>
      </c>
      <c r="AY1413">
        <v>52.22</v>
      </c>
      <c r="BA1413" s="7">
        <f t="shared" si="431"/>
        <v>0</v>
      </c>
      <c r="BB1413" s="7">
        <f t="shared" si="432"/>
        <v>0</v>
      </c>
      <c r="BC1413" s="7">
        <f t="shared" si="433"/>
        <v>1</v>
      </c>
      <c r="BD1413" s="7">
        <f t="shared" si="434"/>
        <v>0</v>
      </c>
      <c r="BE1413" s="7">
        <f t="shared" si="435"/>
        <v>0</v>
      </c>
      <c r="BF1413" s="118"/>
      <c r="BG1413" s="1">
        <v>0</v>
      </c>
      <c r="BH1413" s="1">
        <v>0</v>
      </c>
      <c r="BI1413" s="118"/>
      <c r="BJ1413" s="118"/>
      <c r="BK1413" s="168"/>
    </row>
    <row r="1414" spans="1:63" hidden="1" outlineLevel="1">
      <c r="A1414" t="s">
        <v>2785</v>
      </c>
      <c r="B1414" s="9" t="s">
        <v>2962</v>
      </c>
      <c r="C1414" s="1">
        <f t="shared" si="437"/>
        <v>174</v>
      </c>
      <c r="D1414" s="7">
        <f t="shared" si="438"/>
        <v>2</v>
      </c>
      <c r="E1414" s="7">
        <f t="shared" si="439"/>
        <v>3</v>
      </c>
      <c r="F1414" s="7">
        <f t="shared" si="440"/>
        <v>1</v>
      </c>
      <c r="G1414" s="7">
        <f t="shared" si="450"/>
        <v>0</v>
      </c>
      <c r="H1414" s="49">
        <f t="shared" si="441"/>
        <v>112</v>
      </c>
      <c r="I1414" s="178">
        <f t="shared" si="442"/>
        <v>0.64367816091954022</v>
      </c>
      <c r="J1414" s="8"/>
      <c r="K1414" s="2">
        <f t="shared" si="443"/>
        <v>0.17816091954022989</v>
      </c>
      <c r="L1414" s="2">
        <f t="shared" si="444"/>
        <v>0</v>
      </c>
      <c r="M1414" s="2">
        <f t="shared" si="445"/>
        <v>0.82183908045977017</v>
      </c>
      <c r="N1414" s="2">
        <f t="shared" si="446"/>
        <v>0</v>
      </c>
      <c r="O1414" s="2">
        <f t="shared" si="447"/>
        <v>0</v>
      </c>
      <c r="P1414" s="1">
        <v>31</v>
      </c>
      <c r="Q1414" s="1"/>
      <c r="R1414" s="1">
        <v>143</v>
      </c>
      <c r="S1414" s="1">
        <v>0</v>
      </c>
      <c r="T1414" s="1"/>
      <c r="U1414" s="1"/>
      <c r="V1414" s="1"/>
      <c r="W1414" s="1"/>
      <c r="X1414" s="1"/>
      <c r="Y1414" s="1">
        <v>0</v>
      </c>
      <c r="Z1414" s="1"/>
      <c r="AA1414" s="1"/>
      <c r="AB1414" s="1"/>
      <c r="AC1414" s="1">
        <v>0</v>
      </c>
      <c r="AD1414" s="1"/>
      <c r="AI1414" t="str">
        <f t="shared" si="436"/>
        <v>Greensboro</v>
      </c>
      <c r="AJ1414" t="s">
        <v>2183</v>
      </c>
      <c r="AK1414" s="165">
        <v>1</v>
      </c>
      <c r="AL1414" s="7"/>
      <c r="AN1414" s="98">
        <v>50</v>
      </c>
      <c r="AO1414" s="100">
        <v>19</v>
      </c>
      <c r="AP1414" s="100">
        <v>45</v>
      </c>
      <c r="AQ1414" s="107">
        <v>30175</v>
      </c>
      <c r="AR1414" s="107">
        <f t="shared" si="448"/>
        <v>50019</v>
      </c>
      <c r="AS1414" s="9" t="s">
        <v>1726</v>
      </c>
      <c r="AT1414" s="110">
        <f t="shared" si="449"/>
        <v>5030175</v>
      </c>
      <c r="AW1414">
        <v>39.39</v>
      </c>
      <c r="AX1414">
        <v>1.62</v>
      </c>
      <c r="AY1414">
        <v>37.770000000000003</v>
      </c>
      <c r="BA1414" s="7">
        <f t="shared" si="431"/>
        <v>0</v>
      </c>
      <c r="BB1414" s="7">
        <f t="shared" si="432"/>
        <v>0</v>
      </c>
      <c r="BC1414" s="7">
        <f t="shared" si="433"/>
        <v>1</v>
      </c>
      <c r="BD1414" s="7">
        <f t="shared" si="434"/>
        <v>0</v>
      </c>
      <c r="BE1414" s="7">
        <f t="shared" si="435"/>
        <v>0</v>
      </c>
      <c r="BF1414" s="118"/>
      <c r="BG1414" s="1">
        <v>0</v>
      </c>
      <c r="BH1414" s="1">
        <v>0</v>
      </c>
      <c r="BI1414" s="118"/>
      <c r="BJ1414" s="118"/>
      <c r="BK1414" s="168"/>
    </row>
    <row r="1415" spans="1:63" hidden="1" outlineLevel="1">
      <c r="A1415" t="s">
        <v>2718</v>
      </c>
      <c r="B1415" s="9" t="s">
        <v>2962</v>
      </c>
      <c r="C1415" s="1">
        <f t="shared" si="437"/>
        <v>164</v>
      </c>
      <c r="D1415" s="7">
        <f t="shared" si="438"/>
        <v>2</v>
      </c>
      <c r="E1415" s="7">
        <f t="shared" si="439"/>
        <v>4</v>
      </c>
      <c r="F1415" s="7">
        <f t="shared" si="440"/>
        <v>1</v>
      </c>
      <c r="G1415" s="7">
        <f t="shared" si="450"/>
        <v>3</v>
      </c>
      <c r="H1415" s="49">
        <f t="shared" si="441"/>
        <v>127</v>
      </c>
      <c r="I1415" s="178">
        <f t="shared" si="442"/>
        <v>0.77439024390243905</v>
      </c>
      <c r="J1415" s="8"/>
      <c r="K1415" s="2">
        <f t="shared" si="443"/>
        <v>0.10975609756097561</v>
      </c>
      <c r="L1415" s="2">
        <f t="shared" si="444"/>
        <v>0</v>
      </c>
      <c r="M1415" s="2">
        <f t="shared" si="445"/>
        <v>0.88414634146341464</v>
      </c>
      <c r="N1415" s="2">
        <f t="shared" si="446"/>
        <v>6.0975609756097563E-3</v>
      </c>
      <c r="O1415" s="2">
        <f t="shared" si="447"/>
        <v>5.2041704279304213E-18</v>
      </c>
      <c r="P1415" s="1">
        <v>18</v>
      </c>
      <c r="Q1415" s="1"/>
      <c r="R1415" s="1">
        <v>145</v>
      </c>
      <c r="S1415" s="1">
        <v>1</v>
      </c>
      <c r="T1415" s="1"/>
      <c r="U1415" s="1"/>
      <c r="V1415" s="1"/>
      <c r="W1415" s="1"/>
      <c r="X1415" s="1"/>
      <c r="Y1415" s="1">
        <v>0</v>
      </c>
      <c r="Z1415" s="1"/>
      <c r="AA1415" s="1"/>
      <c r="AB1415" s="1"/>
      <c r="AC1415" s="1">
        <v>0</v>
      </c>
      <c r="AD1415" s="1"/>
      <c r="AI1415" t="str">
        <f t="shared" si="436"/>
        <v>Groton</v>
      </c>
      <c r="AJ1415" t="s">
        <v>1819</v>
      </c>
      <c r="AK1415" s="165">
        <v>1</v>
      </c>
      <c r="AL1415" s="7"/>
      <c r="AN1415" s="98">
        <v>50</v>
      </c>
      <c r="AO1415" s="100">
        <v>5</v>
      </c>
      <c r="AP1415" s="100">
        <v>20</v>
      </c>
      <c r="AQ1415" s="107">
        <v>30550</v>
      </c>
      <c r="AR1415" s="107">
        <f t="shared" si="448"/>
        <v>50005</v>
      </c>
      <c r="AS1415" s="9" t="s">
        <v>1726</v>
      </c>
      <c r="AT1415" s="110">
        <f t="shared" si="449"/>
        <v>5030550</v>
      </c>
      <c r="AW1415">
        <v>54.96</v>
      </c>
      <c r="AX1415">
        <v>1</v>
      </c>
      <c r="AY1415">
        <v>53.96</v>
      </c>
      <c r="BA1415" s="7">
        <f t="shared" si="431"/>
        <v>0</v>
      </c>
      <c r="BB1415" s="7">
        <f t="shared" si="432"/>
        <v>0</v>
      </c>
      <c r="BC1415" s="7">
        <f t="shared" si="433"/>
        <v>1</v>
      </c>
      <c r="BD1415" s="7">
        <f t="shared" si="434"/>
        <v>0</v>
      </c>
      <c r="BE1415" s="7" t="e">
        <f t="shared" si="435"/>
        <v>#N/A</v>
      </c>
      <c r="BF1415" s="118"/>
      <c r="BG1415" s="1">
        <v>0</v>
      </c>
      <c r="BH1415" s="1">
        <v>0</v>
      </c>
      <c r="BI1415" s="118"/>
      <c r="BJ1415" s="118"/>
      <c r="BK1415" s="168"/>
    </row>
    <row r="1416" spans="1:63" hidden="1" outlineLevel="1">
      <c r="A1416" t="s">
        <v>2321</v>
      </c>
      <c r="B1416" s="9" t="s">
        <v>2962</v>
      </c>
      <c r="C1416" s="1">
        <f t="shared" si="437"/>
        <v>56</v>
      </c>
      <c r="D1416" s="7">
        <f t="shared" si="438"/>
        <v>2</v>
      </c>
      <c r="E1416" s="7">
        <f t="shared" si="439"/>
        <v>3</v>
      </c>
      <c r="F1416" s="7">
        <f t="shared" si="440"/>
        <v>1</v>
      </c>
      <c r="G1416" s="7">
        <f t="shared" si="450"/>
        <v>0</v>
      </c>
      <c r="H1416" s="49">
        <f t="shared" si="441"/>
        <v>44</v>
      </c>
      <c r="I1416" s="178">
        <f t="shared" si="442"/>
        <v>0.7857142857142857</v>
      </c>
      <c r="J1416" s="8"/>
      <c r="K1416" s="2">
        <f t="shared" si="443"/>
        <v>0.10714285714285714</v>
      </c>
      <c r="L1416" s="2">
        <f t="shared" si="444"/>
        <v>0</v>
      </c>
      <c r="M1416" s="2">
        <f t="shared" si="445"/>
        <v>0.8928571428571429</v>
      </c>
      <c r="N1416" s="2">
        <f t="shared" si="446"/>
        <v>0</v>
      </c>
      <c r="O1416" s="2">
        <f t="shared" si="447"/>
        <v>0</v>
      </c>
      <c r="P1416" s="1">
        <v>6</v>
      </c>
      <c r="Q1416" s="1"/>
      <c r="R1416" s="1">
        <v>50</v>
      </c>
      <c r="S1416" s="1">
        <v>0</v>
      </c>
      <c r="T1416" s="1"/>
      <c r="U1416" s="1"/>
      <c r="V1416" s="1"/>
      <c r="W1416" s="1"/>
      <c r="X1416" s="1"/>
      <c r="Y1416" s="1">
        <v>0</v>
      </c>
      <c r="Z1416" s="1"/>
      <c r="AA1416" s="1"/>
      <c r="AB1416" s="1"/>
      <c r="AC1416" s="1">
        <v>0</v>
      </c>
      <c r="AD1416" s="1"/>
      <c r="AI1416" t="str">
        <f t="shared" si="436"/>
        <v>Guildhall</v>
      </c>
      <c r="AJ1416" t="s">
        <v>819</v>
      </c>
      <c r="AK1416" s="165">
        <v>1</v>
      </c>
      <c r="AL1416" s="7"/>
      <c r="AN1416" s="98">
        <v>50</v>
      </c>
      <c r="AO1416" s="100">
        <v>9</v>
      </c>
      <c r="AP1416" s="100">
        <v>55</v>
      </c>
      <c r="AQ1416" s="107">
        <v>30775</v>
      </c>
      <c r="AR1416" s="107">
        <f t="shared" si="448"/>
        <v>50009</v>
      </c>
      <c r="AS1416" s="9" t="s">
        <v>1726</v>
      </c>
      <c r="AT1416" s="110">
        <f t="shared" si="449"/>
        <v>5030775</v>
      </c>
      <c r="AW1416">
        <v>32.72</v>
      </c>
      <c r="AX1416">
        <v>0</v>
      </c>
      <c r="AY1416">
        <v>32.72</v>
      </c>
      <c r="BA1416" s="7">
        <f t="shared" si="431"/>
        <v>0</v>
      </c>
      <c r="BB1416" s="7">
        <f t="shared" si="432"/>
        <v>0</v>
      </c>
      <c r="BC1416" s="7">
        <f t="shared" si="433"/>
        <v>1</v>
      </c>
      <c r="BD1416" s="7">
        <f t="shared" si="434"/>
        <v>0</v>
      </c>
      <c r="BE1416" s="7">
        <f t="shared" si="435"/>
        <v>0</v>
      </c>
      <c r="BF1416" s="118"/>
      <c r="BG1416" s="1">
        <v>1</v>
      </c>
      <c r="BH1416" s="1">
        <v>0</v>
      </c>
      <c r="BI1416" s="118"/>
      <c r="BJ1416" s="118"/>
      <c r="BK1416" s="168"/>
    </row>
    <row r="1417" spans="1:63" hidden="1" outlineLevel="1">
      <c r="A1417" t="s">
        <v>338</v>
      </c>
      <c r="B1417" s="9" t="s">
        <v>2962</v>
      </c>
      <c r="C1417" s="1">
        <f t="shared" si="437"/>
        <v>626</v>
      </c>
      <c r="D1417" s="7">
        <f t="shared" si="438"/>
        <v>2</v>
      </c>
      <c r="E1417" s="7">
        <f t="shared" si="439"/>
        <v>5</v>
      </c>
      <c r="F1417" s="7">
        <f t="shared" si="440"/>
        <v>1</v>
      </c>
      <c r="G1417" s="7">
        <f t="shared" si="450"/>
        <v>3</v>
      </c>
      <c r="H1417" s="49">
        <f t="shared" si="441"/>
        <v>508</v>
      </c>
      <c r="I1417" s="178">
        <f t="shared" si="442"/>
        <v>0.81150159744408945</v>
      </c>
      <c r="J1417" s="8"/>
      <c r="K1417" s="2">
        <f t="shared" si="443"/>
        <v>9.1054313099041537E-2</v>
      </c>
      <c r="L1417" s="2">
        <f t="shared" si="444"/>
        <v>0</v>
      </c>
      <c r="M1417" s="2">
        <f t="shared" si="445"/>
        <v>0.902555910543131</v>
      </c>
      <c r="N1417" s="2">
        <f t="shared" si="446"/>
        <v>4.7923322683706068E-3</v>
      </c>
      <c r="O1417" s="2">
        <f t="shared" si="447"/>
        <v>1.5974440894568412E-3</v>
      </c>
      <c r="P1417" s="1">
        <v>57</v>
      </c>
      <c r="Q1417" s="1"/>
      <c r="R1417" s="1">
        <v>565</v>
      </c>
      <c r="S1417" s="1">
        <v>3</v>
      </c>
      <c r="T1417" s="1"/>
      <c r="U1417" s="1"/>
      <c r="V1417" s="1"/>
      <c r="W1417" s="1"/>
      <c r="X1417" s="1"/>
      <c r="Y1417" s="1">
        <v>1</v>
      </c>
      <c r="Z1417" s="1"/>
      <c r="AA1417" s="1"/>
      <c r="AB1417" s="1"/>
      <c r="AC1417" s="1">
        <v>0</v>
      </c>
      <c r="AD1417" s="1"/>
      <c r="AI1417" t="str">
        <f t="shared" si="436"/>
        <v>Guilford</v>
      </c>
      <c r="AJ1417" t="s">
        <v>2472</v>
      </c>
      <c r="AK1417" s="165">
        <v>1</v>
      </c>
      <c r="AL1417" s="7"/>
      <c r="AN1417" s="98">
        <v>50</v>
      </c>
      <c r="AO1417" s="100">
        <v>25</v>
      </c>
      <c r="AP1417" s="100">
        <v>35</v>
      </c>
      <c r="AQ1417" s="107">
        <v>30925</v>
      </c>
      <c r="AR1417" s="107">
        <f t="shared" si="448"/>
        <v>50025</v>
      </c>
      <c r="AS1417" s="9" t="s">
        <v>1726</v>
      </c>
      <c r="AT1417" s="110">
        <f t="shared" si="449"/>
        <v>5030925</v>
      </c>
      <c r="AW1417">
        <v>39.97</v>
      </c>
      <c r="AX1417">
        <v>0.08</v>
      </c>
      <c r="AY1417">
        <v>39.89</v>
      </c>
      <c r="BA1417" s="7">
        <f t="shared" ref="BA1417:BA1480" si="451">IF(D1417=1,1,0)</f>
        <v>0</v>
      </c>
      <c r="BB1417" s="7">
        <f t="shared" ref="BB1417:BB1480" si="452">IF(E1417=1,1,0)</f>
        <v>0</v>
      </c>
      <c r="BC1417" s="7">
        <f t="shared" ref="BC1417:BC1480" si="453">IF(F1417=1,1,0)</f>
        <v>1</v>
      </c>
      <c r="BD1417" s="7">
        <f t="shared" ref="BD1417:BD1480" si="454">IF(G1417=1,1,0)</f>
        <v>0</v>
      </c>
      <c r="BE1417" s="7" t="e">
        <f t="shared" ref="BE1417:BE1480" si="455">IF(RANK(T1417,P1417:V1417)=1,1,0)</f>
        <v>#N/A</v>
      </c>
      <c r="BF1417" s="118"/>
      <c r="BG1417" s="1">
        <v>1</v>
      </c>
      <c r="BH1417" s="1">
        <v>0</v>
      </c>
      <c r="BI1417" s="118"/>
      <c r="BJ1417" s="118"/>
      <c r="BK1417" s="168"/>
    </row>
    <row r="1418" spans="1:63" hidden="1" outlineLevel="1">
      <c r="A1418" t="s">
        <v>1569</v>
      </c>
      <c r="B1418" s="9" t="s">
        <v>2962</v>
      </c>
      <c r="C1418" s="1">
        <f t="shared" si="437"/>
        <v>216</v>
      </c>
      <c r="D1418" s="7">
        <f t="shared" si="438"/>
        <v>2</v>
      </c>
      <c r="E1418" s="7">
        <f t="shared" si="439"/>
        <v>4</v>
      </c>
      <c r="F1418" s="7">
        <f t="shared" si="440"/>
        <v>1</v>
      </c>
      <c r="G1418" s="7">
        <f t="shared" si="450"/>
        <v>0</v>
      </c>
      <c r="H1418" s="49">
        <f t="shared" si="441"/>
        <v>163</v>
      </c>
      <c r="I1418" s="178">
        <f t="shared" si="442"/>
        <v>0.75462962962962965</v>
      </c>
      <c r="J1418" s="8"/>
      <c r="K1418" s="2">
        <f t="shared" si="443"/>
        <v>0.12037037037037036</v>
      </c>
      <c r="L1418" s="2">
        <f t="shared" si="444"/>
        <v>0</v>
      </c>
      <c r="M1418" s="2">
        <f t="shared" si="445"/>
        <v>0.875</v>
      </c>
      <c r="N1418" s="2">
        <f t="shared" si="446"/>
        <v>0</v>
      </c>
      <c r="O1418" s="2">
        <f t="shared" si="447"/>
        <v>4.6296296296296502E-3</v>
      </c>
      <c r="P1418" s="1">
        <v>26</v>
      </c>
      <c r="Q1418" s="1"/>
      <c r="R1418" s="1">
        <v>189</v>
      </c>
      <c r="S1418" s="1">
        <v>0</v>
      </c>
      <c r="T1418" s="1"/>
      <c r="U1418" s="1"/>
      <c r="V1418" s="1"/>
      <c r="W1418" s="1"/>
      <c r="X1418" s="1"/>
      <c r="Y1418" s="1">
        <v>1</v>
      </c>
      <c r="Z1418" s="1"/>
      <c r="AA1418" s="1"/>
      <c r="AB1418" s="1"/>
      <c r="AC1418" s="1">
        <v>0</v>
      </c>
      <c r="AD1418" s="1"/>
      <c r="AI1418" t="str">
        <f t="shared" si="436"/>
        <v>Halifax</v>
      </c>
      <c r="AJ1418" t="s">
        <v>2472</v>
      </c>
      <c r="AK1418" s="165">
        <v>1</v>
      </c>
      <c r="AL1418" s="7"/>
      <c r="AN1418" s="98">
        <v>50</v>
      </c>
      <c r="AO1418" s="100">
        <v>25</v>
      </c>
      <c r="AP1418" s="100">
        <v>40</v>
      </c>
      <c r="AQ1418" s="107">
        <v>31150</v>
      </c>
      <c r="AR1418" s="107">
        <f t="shared" si="448"/>
        <v>50025</v>
      </c>
      <c r="AS1418" s="9" t="s">
        <v>1726</v>
      </c>
      <c r="AT1418" s="110">
        <f t="shared" si="449"/>
        <v>5031150</v>
      </c>
      <c r="AW1418">
        <v>39.799999999999997</v>
      </c>
      <c r="AX1418">
        <v>0.05</v>
      </c>
      <c r="AY1418">
        <v>39.75</v>
      </c>
      <c r="BA1418" s="7">
        <f t="shared" si="451"/>
        <v>0</v>
      </c>
      <c r="BB1418" s="7">
        <f t="shared" si="452"/>
        <v>0</v>
      </c>
      <c r="BC1418" s="7">
        <f t="shared" si="453"/>
        <v>1</v>
      </c>
      <c r="BD1418" s="7">
        <f t="shared" si="454"/>
        <v>0</v>
      </c>
      <c r="BE1418" s="7">
        <f t="shared" si="455"/>
        <v>0</v>
      </c>
      <c r="BF1418" s="118"/>
      <c r="BG1418" s="1">
        <v>1</v>
      </c>
      <c r="BH1418" s="1">
        <v>1</v>
      </c>
      <c r="BI1418" s="118"/>
      <c r="BJ1418" s="118"/>
      <c r="BK1418" s="168"/>
    </row>
    <row r="1419" spans="1:63" hidden="1" outlineLevel="1">
      <c r="A1419" t="s">
        <v>695</v>
      </c>
      <c r="B1419" s="9" t="s">
        <v>2962</v>
      </c>
      <c r="C1419" s="1">
        <f t="shared" si="437"/>
        <v>62</v>
      </c>
      <c r="D1419" s="7">
        <f t="shared" si="438"/>
        <v>2</v>
      </c>
      <c r="E1419" s="7">
        <f t="shared" si="439"/>
        <v>3</v>
      </c>
      <c r="F1419" s="7">
        <f t="shared" si="440"/>
        <v>1</v>
      </c>
      <c r="G1419" s="7">
        <f t="shared" si="450"/>
        <v>0</v>
      </c>
      <c r="H1419" s="49">
        <f t="shared" si="441"/>
        <v>58</v>
      </c>
      <c r="I1419" s="178">
        <f t="shared" si="442"/>
        <v>0.93548387096774188</v>
      </c>
      <c r="J1419" s="8"/>
      <c r="K1419" s="2">
        <f t="shared" si="443"/>
        <v>3.2258064516129031E-2</v>
      </c>
      <c r="L1419" s="2">
        <f t="shared" si="444"/>
        <v>0</v>
      </c>
      <c r="M1419" s="2">
        <f t="shared" si="445"/>
        <v>0.967741935483871</v>
      </c>
      <c r="N1419" s="2">
        <f t="shared" si="446"/>
        <v>0</v>
      </c>
      <c r="O1419" s="2">
        <f t="shared" si="447"/>
        <v>0</v>
      </c>
      <c r="P1419" s="1">
        <v>2</v>
      </c>
      <c r="Q1419" s="1"/>
      <c r="R1419" s="1">
        <v>60</v>
      </c>
      <c r="S1419" s="1">
        <v>0</v>
      </c>
      <c r="T1419" s="1"/>
      <c r="U1419" s="1"/>
      <c r="V1419" s="1"/>
      <c r="W1419" s="1"/>
      <c r="X1419" s="1"/>
      <c r="Y1419" s="1">
        <v>0</v>
      </c>
      <c r="Z1419" s="1"/>
      <c r="AA1419" s="1"/>
      <c r="AB1419" s="1"/>
      <c r="AC1419" s="1">
        <v>0</v>
      </c>
      <c r="AD1419" s="1"/>
      <c r="AI1419" t="str">
        <f t="shared" si="436"/>
        <v>Hancock</v>
      </c>
      <c r="AJ1419" t="s">
        <v>1842</v>
      </c>
      <c r="AK1419" s="165">
        <v>1</v>
      </c>
      <c r="AL1419" s="7"/>
      <c r="AN1419" s="98">
        <v>50</v>
      </c>
      <c r="AO1419" s="100">
        <v>1</v>
      </c>
      <c r="AP1419" s="100">
        <v>40</v>
      </c>
      <c r="AQ1419" s="107">
        <v>31525</v>
      </c>
      <c r="AR1419" s="107">
        <f t="shared" si="448"/>
        <v>50001</v>
      </c>
      <c r="AS1419" s="9" t="s">
        <v>1726</v>
      </c>
      <c r="AT1419" s="110">
        <f t="shared" si="449"/>
        <v>5031525</v>
      </c>
      <c r="AW1419">
        <v>38.46</v>
      </c>
      <c r="AX1419">
        <v>0.02</v>
      </c>
      <c r="AY1419">
        <v>38.44</v>
      </c>
      <c r="BA1419" s="7">
        <f t="shared" si="451"/>
        <v>0</v>
      </c>
      <c r="BB1419" s="7">
        <f t="shared" si="452"/>
        <v>0</v>
      </c>
      <c r="BC1419" s="7">
        <f t="shared" si="453"/>
        <v>1</v>
      </c>
      <c r="BD1419" s="7">
        <f t="shared" si="454"/>
        <v>0</v>
      </c>
      <c r="BE1419" s="7">
        <f t="shared" si="455"/>
        <v>0</v>
      </c>
      <c r="BF1419" s="118"/>
      <c r="BG1419" s="1">
        <v>0</v>
      </c>
      <c r="BH1419" s="1">
        <v>0</v>
      </c>
      <c r="BI1419" s="118"/>
      <c r="BJ1419" s="118"/>
      <c r="BK1419" s="168"/>
    </row>
    <row r="1420" spans="1:63" hidden="1" outlineLevel="1">
      <c r="A1420" t="s">
        <v>2738</v>
      </c>
      <c r="B1420" s="9" t="s">
        <v>2962</v>
      </c>
      <c r="C1420" s="1">
        <f t="shared" si="437"/>
        <v>574</v>
      </c>
      <c r="D1420" s="7">
        <f t="shared" si="438"/>
        <v>2</v>
      </c>
      <c r="E1420" s="7">
        <f t="shared" si="439"/>
        <v>5</v>
      </c>
      <c r="F1420" s="7">
        <f t="shared" si="440"/>
        <v>1</v>
      </c>
      <c r="G1420" s="7">
        <f t="shared" si="450"/>
        <v>4</v>
      </c>
      <c r="H1420" s="49">
        <f t="shared" si="441"/>
        <v>469</v>
      </c>
      <c r="I1420" s="178">
        <f t="shared" si="442"/>
        <v>0.81707317073170727</v>
      </c>
      <c r="J1420" s="8"/>
      <c r="K1420" s="2">
        <f t="shared" si="443"/>
        <v>8.885017421602788E-2</v>
      </c>
      <c r="L1420" s="2">
        <f t="shared" si="444"/>
        <v>0</v>
      </c>
      <c r="M1420" s="2">
        <f t="shared" si="445"/>
        <v>0.90592334494773519</v>
      </c>
      <c r="N1420" s="2">
        <f t="shared" si="446"/>
        <v>1.7421602787456446E-3</v>
      </c>
      <c r="O1420" s="2">
        <f t="shared" si="447"/>
        <v>3.4843205574912463E-3</v>
      </c>
      <c r="P1420" s="1">
        <v>51</v>
      </c>
      <c r="Q1420" s="1"/>
      <c r="R1420" s="1">
        <v>520</v>
      </c>
      <c r="S1420" s="1">
        <v>1</v>
      </c>
      <c r="T1420" s="1"/>
      <c r="U1420" s="1"/>
      <c r="V1420" s="1"/>
      <c r="W1420" s="1"/>
      <c r="X1420" s="1"/>
      <c r="Y1420" s="1">
        <v>2</v>
      </c>
      <c r="Z1420" s="1"/>
      <c r="AA1420" s="1"/>
      <c r="AB1420" s="1"/>
      <c r="AC1420" s="1">
        <v>0</v>
      </c>
      <c r="AD1420" s="1"/>
      <c r="AI1420" t="str">
        <f t="shared" si="436"/>
        <v>Hardwick</v>
      </c>
      <c r="AJ1420" t="s">
        <v>1819</v>
      </c>
      <c r="AK1420" s="165">
        <v>1</v>
      </c>
      <c r="AL1420" s="7"/>
      <c r="AN1420" s="98">
        <v>50</v>
      </c>
      <c r="AO1420" s="100">
        <v>5</v>
      </c>
      <c r="AP1420" s="100">
        <v>25</v>
      </c>
      <c r="AQ1420" s="107">
        <v>31825</v>
      </c>
      <c r="AR1420" s="107">
        <f t="shared" si="448"/>
        <v>50005</v>
      </c>
      <c r="AS1420" s="9" t="s">
        <v>1726</v>
      </c>
      <c r="AT1420" s="110">
        <f t="shared" si="449"/>
        <v>5031825</v>
      </c>
      <c r="AW1420">
        <v>38.89</v>
      </c>
      <c r="AX1420">
        <v>0.36</v>
      </c>
      <c r="AY1420">
        <v>38.53</v>
      </c>
      <c r="BA1420" s="7">
        <f t="shared" si="451"/>
        <v>0</v>
      </c>
      <c r="BB1420" s="7">
        <f t="shared" si="452"/>
        <v>0</v>
      </c>
      <c r="BC1420" s="7">
        <f t="shared" si="453"/>
        <v>1</v>
      </c>
      <c r="BD1420" s="7">
        <f t="shared" si="454"/>
        <v>0</v>
      </c>
      <c r="BE1420" s="7" t="e">
        <f t="shared" si="455"/>
        <v>#N/A</v>
      </c>
      <c r="BF1420" s="118"/>
      <c r="BG1420" s="1">
        <v>0</v>
      </c>
      <c r="BH1420" s="1">
        <v>0</v>
      </c>
      <c r="BI1420" s="118"/>
      <c r="BJ1420" s="118"/>
      <c r="BK1420" s="168"/>
    </row>
    <row r="1421" spans="1:63" hidden="1" outlineLevel="1">
      <c r="A1421" t="s">
        <v>1580</v>
      </c>
      <c r="B1421" s="9" t="s">
        <v>2962</v>
      </c>
      <c r="C1421" s="1">
        <f t="shared" si="437"/>
        <v>2297</v>
      </c>
      <c r="D1421" s="7">
        <f t="shared" si="438"/>
        <v>2</v>
      </c>
      <c r="E1421" s="7" t="e">
        <f t="shared" si="439"/>
        <v>#N/A</v>
      </c>
      <c r="F1421" s="7">
        <f t="shared" si="440"/>
        <v>1</v>
      </c>
      <c r="G1421" s="7">
        <f t="shared" si="450"/>
        <v>4</v>
      </c>
      <c r="H1421" s="49">
        <f t="shared" si="441"/>
        <v>1516</v>
      </c>
      <c r="I1421" s="178">
        <f t="shared" si="442"/>
        <v>0.65999129299085768</v>
      </c>
      <c r="J1421" s="8"/>
      <c r="K1421" s="2">
        <f t="shared" si="443"/>
        <v>0.16804527644754028</v>
      </c>
      <c r="L1421" s="2">
        <f t="shared" si="444"/>
        <v>0</v>
      </c>
      <c r="M1421" s="2">
        <f t="shared" si="445"/>
        <v>0.82803656943839787</v>
      </c>
      <c r="N1421" s="2">
        <f t="shared" si="446"/>
        <v>1.3060513713539399E-3</v>
      </c>
      <c r="O1421" s="2">
        <f t="shared" si="447"/>
        <v>2.6121027427078829E-3</v>
      </c>
      <c r="P1421" s="1">
        <v>386</v>
      </c>
      <c r="Q1421" s="1"/>
      <c r="R1421" s="1">
        <v>1902</v>
      </c>
      <c r="S1421" s="1">
        <v>3</v>
      </c>
      <c r="T1421" s="1"/>
      <c r="U1421" s="1"/>
      <c r="V1421" s="1"/>
      <c r="W1421" s="1"/>
      <c r="X1421" s="1"/>
      <c r="Y1421" s="1">
        <v>4</v>
      </c>
      <c r="Z1421" s="1"/>
      <c r="AA1421" s="1"/>
      <c r="AB1421" s="1"/>
      <c r="AC1421" s="1">
        <v>2</v>
      </c>
      <c r="AD1421" s="1"/>
      <c r="AI1421" t="str">
        <f t="shared" si="436"/>
        <v>Hartford</v>
      </c>
      <c r="AJ1421" t="s">
        <v>1858</v>
      </c>
      <c r="AK1421" s="165">
        <v>1</v>
      </c>
      <c r="AL1421" s="7"/>
      <c r="AN1421" s="98">
        <v>50</v>
      </c>
      <c r="AO1421" s="100">
        <v>27</v>
      </c>
      <c r="AP1421" s="100">
        <v>40</v>
      </c>
      <c r="AQ1421" s="107">
        <v>32275</v>
      </c>
      <c r="AR1421" s="107">
        <f t="shared" si="448"/>
        <v>50027</v>
      </c>
      <c r="AS1421" s="9" t="s">
        <v>1726</v>
      </c>
      <c r="AT1421" s="110">
        <f t="shared" si="449"/>
        <v>5032275</v>
      </c>
      <c r="AW1421">
        <v>45.9</v>
      </c>
      <c r="AX1421">
        <v>0.75</v>
      </c>
      <c r="AY1421">
        <v>45.15</v>
      </c>
      <c r="BA1421" s="7">
        <f t="shared" si="451"/>
        <v>0</v>
      </c>
      <c r="BB1421" s="7" t="e">
        <f t="shared" si="452"/>
        <v>#N/A</v>
      </c>
      <c r="BC1421" s="7">
        <f t="shared" si="453"/>
        <v>1</v>
      </c>
      <c r="BD1421" s="7">
        <f t="shared" si="454"/>
        <v>0</v>
      </c>
      <c r="BE1421" s="7" t="e">
        <f t="shared" si="455"/>
        <v>#N/A</v>
      </c>
      <c r="BF1421" s="118"/>
      <c r="BG1421" s="1">
        <v>0</v>
      </c>
      <c r="BH1421" s="1">
        <v>0</v>
      </c>
      <c r="BI1421" s="118"/>
      <c r="BJ1421" s="118"/>
      <c r="BK1421" s="168"/>
    </row>
    <row r="1422" spans="1:63" hidden="1" outlineLevel="1">
      <c r="A1422" t="s">
        <v>1646</v>
      </c>
      <c r="B1422" s="9" t="s">
        <v>2962</v>
      </c>
      <c r="C1422" s="1">
        <f t="shared" si="437"/>
        <v>939</v>
      </c>
      <c r="D1422" s="7">
        <f t="shared" si="438"/>
        <v>2</v>
      </c>
      <c r="E1422" s="7">
        <f t="shared" si="439"/>
        <v>5</v>
      </c>
      <c r="F1422" s="7">
        <f t="shared" si="440"/>
        <v>1</v>
      </c>
      <c r="G1422" s="7">
        <f t="shared" si="450"/>
        <v>4</v>
      </c>
      <c r="H1422" s="49">
        <f t="shared" si="441"/>
        <v>660</v>
      </c>
      <c r="I1422" s="178">
        <f t="shared" si="442"/>
        <v>0.70287539936102239</v>
      </c>
      <c r="J1422" s="8"/>
      <c r="K1422" s="2">
        <f t="shared" si="443"/>
        <v>0.14696485623003194</v>
      </c>
      <c r="L1422" s="2">
        <f t="shared" si="444"/>
        <v>0</v>
      </c>
      <c r="M1422" s="2">
        <f t="shared" si="445"/>
        <v>0.84984025559105436</v>
      </c>
      <c r="N1422" s="2">
        <f t="shared" si="446"/>
        <v>1.0649627263045794E-3</v>
      </c>
      <c r="O1422" s="2">
        <f t="shared" si="447"/>
        <v>2.1299254526090891E-3</v>
      </c>
      <c r="P1422" s="1">
        <v>138</v>
      </c>
      <c r="Q1422" s="1"/>
      <c r="R1422" s="1">
        <v>798</v>
      </c>
      <c r="S1422" s="1">
        <v>1</v>
      </c>
      <c r="T1422" s="1"/>
      <c r="U1422" s="1"/>
      <c r="V1422" s="1"/>
      <c r="W1422" s="1"/>
      <c r="X1422" s="1"/>
      <c r="Y1422" s="1">
        <v>2</v>
      </c>
      <c r="Z1422" s="1"/>
      <c r="AA1422" s="1"/>
      <c r="AB1422" s="1"/>
      <c r="AC1422" s="1">
        <v>0</v>
      </c>
      <c r="AD1422" s="1"/>
      <c r="AI1422" t="str">
        <f t="shared" si="436"/>
        <v>Hartland</v>
      </c>
      <c r="AJ1422" t="s">
        <v>1858</v>
      </c>
      <c r="AK1422" s="165">
        <v>1</v>
      </c>
      <c r="AL1422" s="7"/>
      <c r="AN1422" s="98">
        <v>50</v>
      </c>
      <c r="AO1422" s="100">
        <v>27</v>
      </c>
      <c r="AP1422" s="100">
        <v>45</v>
      </c>
      <c r="AQ1422" s="107">
        <v>32425</v>
      </c>
      <c r="AR1422" s="107">
        <f t="shared" si="448"/>
        <v>50027</v>
      </c>
      <c r="AS1422" s="9" t="s">
        <v>1726</v>
      </c>
      <c r="AT1422" s="110">
        <f t="shared" si="449"/>
        <v>5032425</v>
      </c>
      <c r="AW1422">
        <v>45.19</v>
      </c>
      <c r="AX1422">
        <v>0.24</v>
      </c>
      <c r="AY1422">
        <v>44.96</v>
      </c>
      <c r="BA1422" s="7">
        <f t="shared" si="451"/>
        <v>0</v>
      </c>
      <c r="BB1422" s="7">
        <f t="shared" si="452"/>
        <v>0</v>
      </c>
      <c r="BC1422" s="7">
        <f t="shared" si="453"/>
        <v>1</v>
      </c>
      <c r="BD1422" s="7">
        <f t="shared" si="454"/>
        <v>0</v>
      </c>
      <c r="BE1422" s="7" t="e">
        <f t="shared" si="455"/>
        <v>#N/A</v>
      </c>
      <c r="BF1422" s="118"/>
      <c r="BG1422" s="1">
        <v>0</v>
      </c>
      <c r="BH1422" s="1">
        <v>0</v>
      </c>
      <c r="BI1422" s="118"/>
      <c r="BJ1422" s="118"/>
      <c r="BK1422" s="168"/>
    </row>
    <row r="1423" spans="1:63" hidden="1" outlineLevel="1">
      <c r="A1423" t="s">
        <v>3113</v>
      </c>
      <c r="B1423" s="9" t="s">
        <v>2962</v>
      </c>
      <c r="C1423" s="1">
        <f t="shared" si="437"/>
        <v>412</v>
      </c>
      <c r="D1423" s="7">
        <f t="shared" si="438"/>
        <v>2</v>
      </c>
      <c r="E1423" s="7">
        <f t="shared" si="439"/>
        <v>3</v>
      </c>
      <c r="F1423" s="7">
        <f t="shared" si="440"/>
        <v>1</v>
      </c>
      <c r="G1423" s="7">
        <f t="shared" si="450"/>
        <v>0</v>
      </c>
      <c r="H1423" s="49">
        <f t="shared" si="441"/>
        <v>308</v>
      </c>
      <c r="I1423" s="178">
        <f t="shared" si="442"/>
        <v>0.74757281553398058</v>
      </c>
      <c r="J1423" s="8"/>
      <c r="K1423" s="2">
        <f t="shared" si="443"/>
        <v>0.12621359223300971</v>
      </c>
      <c r="L1423" s="2">
        <f t="shared" si="444"/>
        <v>0</v>
      </c>
      <c r="M1423" s="2">
        <f t="shared" si="445"/>
        <v>0.87378640776699024</v>
      </c>
      <c r="N1423" s="2">
        <f t="shared" si="446"/>
        <v>0</v>
      </c>
      <c r="O1423" s="2">
        <f t="shared" si="447"/>
        <v>1.1102230246251565E-16</v>
      </c>
      <c r="P1423" s="1">
        <v>52</v>
      </c>
      <c r="Q1423" s="1"/>
      <c r="R1423" s="1">
        <v>360</v>
      </c>
      <c r="S1423" s="1">
        <v>0</v>
      </c>
      <c r="T1423" s="1"/>
      <c r="U1423" s="1"/>
      <c r="V1423" s="1"/>
      <c r="W1423" s="1"/>
      <c r="X1423" s="1"/>
      <c r="Y1423" s="1">
        <v>0</v>
      </c>
      <c r="Z1423" s="1"/>
      <c r="AA1423" s="1"/>
      <c r="AB1423" s="1"/>
      <c r="AC1423" s="1">
        <v>0</v>
      </c>
      <c r="AD1423" s="1"/>
      <c r="AI1423" t="str">
        <f t="shared" si="436"/>
        <v>Highgate</v>
      </c>
      <c r="AJ1423" t="s">
        <v>2429</v>
      </c>
      <c r="AK1423" s="165">
        <v>1</v>
      </c>
      <c r="AL1423" s="7"/>
      <c r="AN1423" s="98">
        <v>50</v>
      </c>
      <c r="AO1423" s="100">
        <v>11</v>
      </c>
      <c r="AP1423" s="100">
        <v>50</v>
      </c>
      <c r="AQ1423" s="107">
        <v>33025</v>
      </c>
      <c r="AR1423" s="107">
        <f t="shared" si="448"/>
        <v>50011</v>
      </c>
      <c r="AS1423" s="9" t="s">
        <v>1726</v>
      </c>
      <c r="AT1423" s="110">
        <f t="shared" si="449"/>
        <v>5033025</v>
      </c>
      <c r="AW1423">
        <v>59.89</v>
      </c>
      <c r="AX1423">
        <v>8.74</v>
      </c>
      <c r="AY1423">
        <v>51.14</v>
      </c>
      <c r="BA1423" s="7">
        <f t="shared" si="451"/>
        <v>0</v>
      </c>
      <c r="BB1423" s="7">
        <f t="shared" si="452"/>
        <v>0</v>
      </c>
      <c r="BC1423" s="7">
        <f t="shared" si="453"/>
        <v>1</v>
      </c>
      <c r="BD1423" s="7">
        <f t="shared" si="454"/>
        <v>0</v>
      </c>
      <c r="BE1423" s="7">
        <f t="shared" si="455"/>
        <v>0</v>
      </c>
      <c r="BF1423" s="118"/>
      <c r="BG1423" s="1">
        <v>1</v>
      </c>
      <c r="BH1423" s="1">
        <v>3</v>
      </c>
      <c r="BI1423" s="118"/>
      <c r="BJ1423" s="118"/>
      <c r="BK1423" s="168"/>
    </row>
    <row r="1424" spans="1:63" hidden="1" outlineLevel="1">
      <c r="A1424" t="s">
        <v>2375</v>
      </c>
      <c r="B1424" s="9" t="s">
        <v>2962</v>
      </c>
      <c r="C1424" s="1">
        <f t="shared" si="437"/>
        <v>1292</v>
      </c>
      <c r="D1424" s="7">
        <f t="shared" si="438"/>
        <v>2</v>
      </c>
      <c r="E1424" s="7">
        <f t="shared" si="439"/>
        <v>5</v>
      </c>
      <c r="F1424" s="7">
        <f t="shared" si="440"/>
        <v>1</v>
      </c>
      <c r="G1424" s="7">
        <f t="shared" si="450"/>
        <v>3</v>
      </c>
      <c r="H1424" s="49">
        <f t="shared" si="441"/>
        <v>888</v>
      </c>
      <c r="I1424" s="178">
        <f t="shared" si="442"/>
        <v>0.68730650154798767</v>
      </c>
      <c r="J1424" s="8"/>
      <c r="K1424" s="2">
        <f t="shared" si="443"/>
        <v>0.15402476780185759</v>
      </c>
      <c r="L1424" s="2">
        <f t="shared" si="444"/>
        <v>0</v>
      </c>
      <c r="M1424" s="2">
        <f t="shared" si="445"/>
        <v>0.84133126934984526</v>
      </c>
      <c r="N1424" s="2">
        <f t="shared" si="446"/>
        <v>2.3219814241486067E-3</v>
      </c>
      <c r="O1424" s="2">
        <f t="shared" si="447"/>
        <v>2.3219814241485495E-3</v>
      </c>
      <c r="P1424" s="1">
        <v>199</v>
      </c>
      <c r="Q1424" s="1"/>
      <c r="R1424" s="1">
        <v>1087</v>
      </c>
      <c r="S1424" s="1">
        <v>3</v>
      </c>
      <c r="T1424" s="1"/>
      <c r="U1424" s="1"/>
      <c r="V1424" s="1"/>
      <c r="W1424" s="1"/>
      <c r="X1424" s="1"/>
      <c r="Y1424" s="1">
        <v>0</v>
      </c>
      <c r="Z1424" s="1"/>
      <c r="AA1424" s="1"/>
      <c r="AB1424" s="1"/>
      <c r="AC1424" s="1">
        <v>3</v>
      </c>
      <c r="AD1424" s="1"/>
      <c r="AI1424" t="str">
        <f t="shared" si="436"/>
        <v>Hinesburg</v>
      </c>
      <c r="AJ1424" t="s">
        <v>1863</v>
      </c>
      <c r="AK1424" s="165">
        <v>1</v>
      </c>
      <c r="AL1424" s="7"/>
      <c r="AN1424" s="98">
        <v>50</v>
      </c>
      <c r="AO1424" s="100">
        <v>7</v>
      </c>
      <c r="AP1424" s="100">
        <v>35</v>
      </c>
      <c r="AQ1424" s="107">
        <v>33475</v>
      </c>
      <c r="AR1424" s="107">
        <f t="shared" si="448"/>
        <v>50007</v>
      </c>
      <c r="AS1424" s="9" t="s">
        <v>1726</v>
      </c>
      <c r="AT1424" s="110">
        <f t="shared" si="449"/>
        <v>5033475</v>
      </c>
      <c r="AW1424">
        <v>40.119999999999997</v>
      </c>
      <c r="AX1424">
        <v>0.3</v>
      </c>
      <c r="AY1424">
        <v>39.81</v>
      </c>
      <c r="BA1424" s="7">
        <f t="shared" si="451"/>
        <v>0</v>
      </c>
      <c r="BB1424" s="7">
        <f t="shared" si="452"/>
        <v>0</v>
      </c>
      <c r="BC1424" s="7">
        <f t="shared" si="453"/>
        <v>1</v>
      </c>
      <c r="BD1424" s="7">
        <f t="shared" si="454"/>
        <v>0</v>
      </c>
      <c r="BE1424" s="7" t="e">
        <f t="shared" si="455"/>
        <v>#N/A</v>
      </c>
      <c r="BF1424" s="118"/>
      <c r="BG1424" s="1">
        <v>2</v>
      </c>
      <c r="BH1424" s="1">
        <v>1</v>
      </c>
      <c r="BI1424" s="118"/>
      <c r="BJ1424" s="118"/>
      <c r="BK1424" s="168"/>
    </row>
    <row r="1425" spans="1:63" hidden="1" outlineLevel="1">
      <c r="A1425" t="s">
        <v>2751</v>
      </c>
      <c r="B1425" s="9" t="s">
        <v>2962</v>
      </c>
      <c r="C1425" s="1">
        <f t="shared" si="437"/>
        <v>96</v>
      </c>
      <c r="D1425" s="7">
        <f t="shared" si="438"/>
        <v>2</v>
      </c>
      <c r="E1425" s="7">
        <f t="shared" si="439"/>
        <v>3</v>
      </c>
      <c r="F1425" s="7">
        <f t="shared" si="440"/>
        <v>1</v>
      </c>
      <c r="G1425" s="7">
        <f t="shared" si="450"/>
        <v>0</v>
      </c>
      <c r="H1425" s="49">
        <f t="shared" si="441"/>
        <v>80</v>
      </c>
      <c r="I1425" s="178">
        <f t="shared" si="442"/>
        <v>0.83333333333333337</v>
      </c>
      <c r="J1425" s="8"/>
      <c r="K1425" s="2">
        <f t="shared" si="443"/>
        <v>8.3333333333333329E-2</v>
      </c>
      <c r="L1425" s="2">
        <f t="shared" si="444"/>
        <v>0</v>
      </c>
      <c r="M1425" s="2">
        <f t="shared" si="445"/>
        <v>0.91666666666666663</v>
      </c>
      <c r="N1425" s="2">
        <f t="shared" si="446"/>
        <v>0</v>
      </c>
      <c r="O1425" s="2">
        <f t="shared" si="447"/>
        <v>0</v>
      </c>
      <c r="P1425" s="1">
        <v>8</v>
      </c>
      <c r="Q1425" s="1"/>
      <c r="R1425" s="1">
        <v>88</v>
      </c>
      <c r="S1425" s="1">
        <v>0</v>
      </c>
      <c r="T1425" s="1"/>
      <c r="U1425" s="1"/>
      <c r="V1425" s="1"/>
      <c r="W1425" s="1"/>
      <c r="X1425" s="1"/>
      <c r="Y1425" s="1">
        <v>0</v>
      </c>
      <c r="Z1425" s="1"/>
      <c r="AA1425" s="1"/>
      <c r="AB1425" s="1"/>
      <c r="AC1425" s="1">
        <v>0</v>
      </c>
      <c r="AD1425" s="1"/>
      <c r="AI1425" t="str">
        <f t="shared" si="436"/>
        <v>Holland</v>
      </c>
      <c r="AJ1425" t="s">
        <v>2183</v>
      </c>
      <c r="AK1425" s="165">
        <v>1</v>
      </c>
      <c r="AL1425" s="7"/>
      <c r="AN1425" s="98">
        <v>50</v>
      </c>
      <c r="AO1425" s="100">
        <v>19</v>
      </c>
      <c r="AP1425" s="100">
        <v>50</v>
      </c>
      <c r="AQ1425" s="107">
        <v>33775</v>
      </c>
      <c r="AR1425" s="107">
        <f t="shared" si="448"/>
        <v>50019</v>
      </c>
      <c r="AS1425" s="9" t="s">
        <v>1726</v>
      </c>
      <c r="AT1425" s="110">
        <f t="shared" si="449"/>
        <v>5033775</v>
      </c>
      <c r="AW1425">
        <v>38.229999999999997</v>
      </c>
      <c r="AX1425">
        <v>0.63</v>
      </c>
      <c r="AY1425">
        <v>37.6</v>
      </c>
      <c r="BA1425" s="7">
        <f t="shared" si="451"/>
        <v>0</v>
      </c>
      <c r="BB1425" s="7">
        <f t="shared" si="452"/>
        <v>0</v>
      </c>
      <c r="BC1425" s="7">
        <f t="shared" si="453"/>
        <v>1</v>
      </c>
      <c r="BD1425" s="7">
        <f t="shared" si="454"/>
        <v>0</v>
      </c>
      <c r="BE1425" s="7">
        <f t="shared" si="455"/>
        <v>0</v>
      </c>
      <c r="BF1425" s="118"/>
      <c r="BG1425" s="1">
        <v>0</v>
      </c>
      <c r="BH1425" s="1">
        <v>0</v>
      </c>
      <c r="BI1425" s="118"/>
      <c r="BJ1425" s="118"/>
      <c r="BK1425" s="168"/>
    </row>
    <row r="1426" spans="1:63" hidden="1" outlineLevel="1">
      <c r="A1426" t="s">
        <v>2468</v>
      </c>
      <c r="B1426" s="9" t="s">
        <v>2962</v>
      </c>
      <c r="C1426" s="1">
        <f t="shared" si="437"/>
        <v>138</v>
      </c>
      <c r="D1426" s="7">
        <f t="shared" si="438"/>
        <v>2</v>
      </c>
      <c r="E1426" s="7">
        <f t="shared" si="439"/>
        <v>4</v>
      </c>
      <c r="F1426" s="7">
        <f t="shared" si="440"/>
        <v>1</v>
      </c>
      <c r="G1426" s="7">
        <f t="shared" si="450"/>
        <v>3</v>
      </c>
      <c r="H1426" s="49">
        <f t="shared" si="441"/>
        <v>90</v>
      </c>
      <c r="I1426" s="178">
        <f t="shared" si="442"/>
        <v>0.65217391304347827</v>
      </c>
      <c r="J1426" s="8"/>
      <c r="K1426" s="2">
        <f t="shared" si="443"/>
        <v>0.16666666666666666</v>
      </c>
      <c r="L1426" s="2">
        <f t="shared" si="444"/>
        <v>0</v>
      </c>
      <c r="M1426" s="2">
        <f t="shared" si="445"/>
        <v>0.8188405797101449</v>
      </c>
      <c r="N1426" s="2">
        <f t="shared" si="446"/>
        <v>1.4492753623188406E-2</v>
      </c>
      <c r="O1426" s="2">
        <f t="shared" si="447"/>
        <v>6.4184768611141862E-17</v>
      </c>
      <c r="P1426" s="1">
        <v>23</v>
      </c>
      <c r="Q1426" s="1"/>
      <c r="R1426" s="1">
        <v>113</v>
      </c>
      <c r="S1426" s="1">
        <v>2</v>
      </c>
      <c r="T1426" s="1"/>
      <c r="U1426" s="1"/>
      <c r="V1426" s="1"/>
      <c r="W1426" s="1"/>
      <c r="X1426" s="1"/>
      <c r="Y1426" s="1">
        <v>0</v>
      </c>
      <c r="Z1426" s="1"/>
      <c r="AA1426" s="1"/>
      <c r="AB1426" s="1"/>
      <c r="AC1426" s="1">
        <v>0</v>
      </c>
      <c r="AD1426" s="1"/>
      <c r="AI1426" t="str">
        <f t="shared" si="436"/>
        <v>Hubbardton</v>
      </c>
      <c r="AJ1426" t="s">
        <v>840</v>
      </c>
      <c r="AK1426" s="165">
        <v>1</v>
      </c>
      <c r="AL1426" s="7"/>
      <c r="AN1426" s="98">
        <v>50</v>
      </c>
      <c r="AO1426" s="100">
        <v>21</v>
      </c>
      <c r="AP1426" s="100">
        <v>40</v>
      </c>
      <c r="AQ1426" s="107">
        <v>34450</v>
      </c>
      <c r="AR1426" s="107">
        <f t="shared" si="448"/>
        <v>50021</v>
      </c>
      <c r="AS1426" s="9" t="s">
        <v>1726</v>
      </c>
      <c r="AT1426" s="110">
        <f t="shared" si="449"/>
        <v>5034450</v>
      </c>
      <c r="AW1426">
        <v>28.85</v>
      </c>
      <c r="AX1426">
        <v>1.33</v>
      </c>
      <c r="AY1426">
        <v>27.52</v>
      </c>
      <c r="BA1426" s="7">
        <f t="shared" si="451"/>
        <v>0</v>
      </c>
      <c r="BB1426" s="7">
        <f t="shared" si="452"/>
        <v>0</v>
      </c>
      <c r="BC1426" s="7">
        <f t="shared" si="453"/>
        <v>1</v>
      </c>
      <c r="BD1426" s="7">
        <f t="shared" si="454"/>
        <v>0</v>
      </c>
      <c r="BE1426" s="7" t="e">
        <f t="shared" si="455"/>
        <v>#N/A</v>
      </c>
      <c r="BF1426" s="118"/>
      <c r="BG1426" s="1">
        <v>2</v>
      </c>
      <c r="BH1426" s="1">
        <v>0</v>
      </c>
      <c r="BI1426" s="118"/>
      <c r="BJ1426" s="118"/>
      <c r="BK1426" s="168"/>
    </row>
    <row r="1427" spans="1:63" hidden="1" outlineLevel="1">
      <c r="A1427" t="s">
        <v>2351</v>
      </c>
      <c r="B1427" s="9" t="s">
        <v>2962</v>
      </c>
      <c r="C1427" s="1">
        <f t="shared" si="437"/>
        <v>690</v>
      </c>
      <c r="D1427" s="7">
        <f t="shared" si="438"/>
        <v>2</v>
      </c>
      <c r="E1427" s="7">
        <f t="shared" si="439"/>
        <v>4</v>
      </c>
      <c r="F1427" s="7">
        <f t="shared" si="440"/>
        <v>1</v>
      </c>
      <c r="G1427" s="7">
        <f t="shared" si="450"/>
        <v>3</v>
      </c>
      <c r="H1427" s="49">
        <f t="shared" si="441"/>
        <v>575</v>
      </c>
      <c r="I1427" s="178">
        <f t="shared" si="442"/>
        <v>0.83333333333333337</v>
      </c>
      <c r="J1427" s="8"/>
      <c r="K1427" s="2">
        <f t="shared" si="443"/>
        <v>8.2608695652173908E-2</v>
      </c>
      <c r="L1427" s="2">
        <f t="shared" si="444"/>
        <v>0</v>
      </c>
      <c r="M1427" s="2">
        <f t="shared" si="445"/>
        <v>0.91594202898550725</v>
      </c>
      <c r="N1427" s="2">
        <f t="shared" si="446"/>
        <v>1.4492753623188406E-3</v>
      </c>
      <c r="O1427" s="2">
        <f t="shared" si="447"/>
        <v>2.8622937353617317E-17</v>
      </c>
      <c r="P1427" s="1">
        <v>57</v>
      </c>
      <c r="Q1427" s="1"/>
      <c r="R1427" s="1">
        <v>632</v>
      </c>
      <c r="S1427" s="1">
        <v>1</v>
      </c>
      <c r="T1427" s="1"/>
      <c r="U1427" s="1"/>
      <c r="V1427" s="1"/>
      <c r="W1427" s="1"/>
      <c r="X1427" s="1"/>
      <c r="Y1427" s="1">
        <v>0</v>
      </c>
      <c r="Z1427" s="1"/>
      <c r="AA1427" s="1"/>
      <c r="AB1427" s="1"/>
      <c r="AC1427" s="1">
        <v>0</v>
      </c>
      <c r="AD1427" s="1"/>
      <c r="AI1427" t="str">
        <f t="shared" si="436"/>
        <v>Huntington</v>
      </c>
      <c r="AJ1427" t="s">
        <v>1863</v>
      </c>
      <c r="AK1427" s="165">
        <v>1</v>
      </c>
      <c r="AL1427" s="7"/>
      <c r="AN1427" s="98">
        <v>50</v>
      </c>
      <c r="AO1427" s="100">
        <v>7</v>
      </c>
      <c r="AP1427" s="100">
        <v>40</v>
      </c>
      <c r="AQ1427" s="107">
        <v>34600</v>
      </c>
      <c r="AR1427" s="107">
        <f t="shared" si="448"/>
        <v>50007</v>
      </c>
      <c r="AS1427" s="9" t="s">
        <v>1726</v>
      </c>
      <c r="AT1427" s="110">
        <f t="shared" si="449"/>
        <v>5034600</v>
      </c>
      <c r="AW1427">
        <v>38.15</v>
      </c>
      <c r="AX1427">
        <v>0.01</v>
      </c>
      <c r="AY1427">
        <v>38.14</v>
      </c>
      <c r="BA1427" s="7">
        <f t="shared" si="451"/>
        <v>0</v>
      </c>
      <c r="BB1427" s="7">
        <f t="shared" si="452"/>
        <v>0</v>
      </c>
      <c r="BC1427" s="7">
        <f t="shared" si="453"/>
        <v>1</v>
      </c>
      <c r="BD1427" s="7">
        <f t="shared" si="454"/>
        <v>0</v>
      </c>
      <c r="BE1427" s="7" t="e">
        <f t="shared" si="455"/>
        <v>#N/A</v>
      </c>
      <c r="BF1427" s="118"/>
      <c r="BG1427" s="1">
        <v>1</v>
      </c>
      <c r="BH1427" s="1">
        <v>0</v>
      </c>
      <c r="BI1427" s="118"/>
      <c r="BJ1427" s="118"/>
      <c r="BK1427" s="168"/>
    </row>
    <row r="1428" spans="1:63" hidden="1" outlineLevel="1">
      <c r="A1428" t="s">
        <v>3115</v>
      </c>
      <c r="B1428" s="9" t="s">
        <v>2962</v>
      </c>
      <c r="C1428" s="1">
        <f t="shared" si="437"/>
        <v>593</v>
      </c>
      <c r="D1428" s="7">
        <f t="shared" si="438"/>
        <v>2</v>
      </c>
      <c r="E1428" s="7">
        <f t="shared" si="439"/>
        <v>4</v>
      </c>
      <c r="F1428" s="7">
        <f t="shared" si="440"/>
        <v>1</v>
      </c>
      <c r="G1428" s="7">
        <f t="shared" si="450"/>
        <v>0</v>
      </c>
      <c r="H1428" s="49">
        <f t="shared" si="441"/>
        <v>477</v>
      </c>
      <c r="I1428" s="178">
        <f t="shared" si="442"/>
        <v>0.80438448566610454</v>
      </c>
      <c r="J1428" s="8"/>
      <c r="K1428" s="2">
        <f t="shared" si="443"/>
        <v>9.6121416526138273E-2</v>
      </c>
      <c r="L1428" s="2">
        <f t="shared" si="444"/>
        <v>0</v>
      </c>
      <c r="M1428" s="2">
        <f t="shared" si="445"/>
        <v>0.9005059021922428</v>
      </c>
      <c r="N1428" s="2">
        <f t="shared" si="446"/>
        <v>0</v>
      </c>
      <c r="O1428" s="2">
        <f t="shared" si="447"/>
        <v>3.3726812816189389E-3</v>
      </c>
      <c r="P1428" s="1">
        <v>57</v>
      </c>
      <c r="Q1428" s="1"/>
      <c r="R1428" s="1">
        <v>534</v>
      </c>
      <c r="S1428" s="1">
        <v>0</v>
      </c>
      <c r="T1428" s="1"/>
      <c r="U1428" s="1"/>
      <c r="V1428" s="1"/>
      <c r="W1428" s="1"/>
      <c r="X1428" s="1"/>
      <c r="Y1428" s="1">
        <v>2</v>
      </c>
      <c r="Z1428" s="1"/>
      <c r="AA1428" s="1"/>
      <c r="AB1428" s="1"/>
      <c r="AC1428" s="1">
        <v>0</v>
      </c>
      <c r="AD1428" s="1"/>
      <c r="AI1428" t="str">
        <f t="shared" si="436"/>
        <v>Hyde Park</v>
      </c>
      <c r="AJ1428" t="s">
        <v>1617</v>
      </c>
      <c r="AK1428" s="165">
        <v>1</v>
      </c>
      <c r="AL1428" s="7"/>
      <c r="AN1428" s="98">
        <v>50</v>
      </c>
      <c r="AO1428" s="100">
        <v>15</v>
      </c>
      <c r="AP1428" s="100">
        <v>25</v>
      </c>
      <c r="AQ1428" s="107">
        <v>35050</v>
      </c>
      <c r="AR1428" s="107">
        <f t="shared" si="448"/>
        <v>50015</v>
      </c>
      <c r="AS1428" s="9" t="s">
        <v>1726</v>
      </c>
      <c r="AT1428" s="110">
        <f t="shared" si="449"/>
        <v>5035050</v>
      </c>
      <c r="AW1428">
        <v>39</v>
      </c>
      <c r="AX1428">
        <v>1.1200000000000001</v>
      </c>
      <c r="AY1428">
        <v>37.880000000000003</v>
      </c>
      <c r="BA1428" s="7">
        <f t="shared" si="451"/>
        <v>0</v>
      </c>
      <c r="BB1428" s="7">
        <f t="shared" si="452"/>
        <v>0</v>
      </c>
      <c r="BC1428" s="7">
        <f t="shared" si="453"/>
        <v>1</v>
      </c>
      <c r="BD1428" s="7">
        <f t="shared" si="454"/>
        <v>0</v>
      </c>
      <c r="BE1428" s="7">
        <f t="shared" si="455"/>
        <v>0</v>
      </c>
      <c r="BF1428" s="118"/>
      <c r="BG1428" s="1">
        <v>1</v>
      </c>
      <c r="BH1428" s="1">
        <v>1</v>
      </c>
      <c r="BI1428" s="118"/>
      <c r="BJ1428" s="118"/>
      <c r="BK1428" s="168"/>
    </row>
    <row r="1429" spans="1:63" hidden="1" outlineLevel="1">
      <c r="A1429" t="s">
        <v>2801</v>
      </c>
      <c r="B1429" s="9" t="s">
        <v>2962</v>
      </c>
      <c r="C1429" s="1">
        <f t="shared" si="437"/>
        <v>77</v>
      </c>
      <c r="D1429" s="7">
        <f t="shared" si="438"/>
        <v>2</v>
      </c>
      <c r="E1429" s="7">
        <f t="shared" si="439"/>
        <v>4</v>
      </c>
      <c r="F1429" s="7">
        <f t="shared" si="440"/>
        <v>1</v>
      </c>
      <c r="G1429" s="7">
        <f t="shared" si="450"/>
        <v>3</v>
      </c>
      <c r="H1429" s="49">
        <f t="shared" si="441"/>
        <v>60</v>
      </c>
      <c r="I1429" s="178">
        <f t="shared" si="442"/>
        <v>0.77922077922077926</v>
      </c>
      <c r="J1429" s="8"/>
      <c r="K1429" s="2">
        <f t="shared" si="443"/>
        <v>0.1038961038961039</v>
      </c>
      <c r="L1429" s="2">
        <f t="shared" si="444"/>
        <v>0</v>
      </c>
      <c r="M1429" s="2">
        <f t="shared" si="445"/>
        <v>0.88311688311688308</v>
      </c>
      <c r="N1429" s="2">
        <f t="shared" si="446"/>
        <v>1.2987012987012988E-2</v>
      </c>
      <c r="O1429" s="2">
        <f t="shared" si="447"/>
        <v>3.4694469519536142E-18</v>
      </c>
      <c r="P1429" s="1">
        <v>8</v>
      </c>
      <c r="Q1429" s="1"/>
      <c r="R1429" s="1">
        <v>68</v>
      </c>
      <c r="S1429" s="1">
        <v>1</v>
      </c>
      <c r="T1429" s="1"/>
      <c r="U1429" s="1"/>
      <c r="V1429" s="1"/>
      <c r="W1429" s="1"/>
      <c r="X1429" s="1"/>
      <c r="Y1429" s="1">
        <v>0</v>
      </c>
      <c r="Z1429" s="1"/>
      <c r="AA1429" s="1"/>
      <c r="AB1429" s="1"/>
      <c r="AC1429" s="1">
        <v>0</v>
      </c>
      <c r="AD1429" s="1"/>
      <c r="AI1429" t="str">
        <f t="shared" si="436"/>
        <v>Ira</v>
      </c>
      <c r="AJ1429" t="s">
        <v>840</v>
      </c>
      <c r="AK1429" s="165">
        <v>1</v>
      </c>
      <c r="AL1429" s="7"/>
      <c r="AN1429" s="98">
        <v>50</v>
      </c>
      <c r="AO1429" s="100">
        <v>21</v>
      </c>
      <c r="AP1429" s="100">
        <v>45</v>
      </c>
      <c r="AQ1429" s="107">
        <v>35425</v>
      </c>
      <c r="AR1429" s="107">
        <f t="shared" si="448"/>
        <v>50021</v>
      </c>
      <c r="AS1429" s="9" t="s">
        <v>1726</v>
      </c>
      <c r="AT1429" s="110">
        <f t="shared" si="449"/>
        <v>5035425</v>
      </c>
      <c r="AW1429">
        <v>21.32</v>
      </c>
      <c r="AX1429">
        <v>0</v>
      </c>
      <c r="AY1429">
        <v>21.32</v>
      </c>
      <c r="BA1429" s="7">
        <f t="shared" si="451"/>
        <v>0</v>
      </c>
      <c r="BB1429" s="7">
        <f t="shared" si="452"/>
        <v>0</v>
      </c>
      <c r="BC1429" s="7">
        <f t="shared" si="453"/>
        <v>1</v>
      </c>
      <c r="BD1429" s="7">
        <f t="shared" si="454"/>
        <v>0</v>
      </c>
      <c r="BE1429" s="7" t="e">
        <f t="shared" si="455"/>
        <v>#N/A</v>
      </c>
      <c r="BF1429" s="118"/>
      <c r="BG1429" s="1">
        <v>0</v>
      </c>
      <c r="BH1429" s="1">
        <v>0</v>
      </c>
      <c r="BI1429" s="118"/>
      <c r="BJ1429" s="118"/>
      <c r="BK1429" s="168"/>
    </row>
    <row r="1430" spans="1:63" hidden="1" outlineLevel="1">
      <c r="A1430" t="s">
        <v>2849</v>
      </c>
      <c r="B1430" s="9" t="s">
        <v>2962</v>
      </c>
      <c r="C1430" s="1">
        <f t="shared" si="437"/>
        <v>156</v>
      </c>
      <c r="D1430" s="7">
        <f t="shared" si="438"/>
        <v>2</v>
      </c>
      <c r="E1430" s="7">
        <f t="shared" si="439"/>
        <v>3</v>
      </c>
      <c r="F1430" s="7">
        <f t="shared" si="440"/>
        <v>1</v>
      </c>
      <c r="G1430" s="7">
        <f t="shared" si="450"/>
        <v>0</v>
      </c>
      <c r="H1430" s="49">
        <f t="shared" si="441"/>
        <v>122</v>
      </c>
      <c r="I1430" s="178">
        <f t="shared" si="442"/>
        <v>0.78205128205128205</v>
      </c>
      <c r="J1430" s="8"/>
      <c r="K1430" s="2">
        <f t="shared" si="443"/>
        <v>0.10897435897435898</v>
      </c>
      <c r="L1430" s="2">
        <f t="shared" si="444"/>
        <v>0</v>
      </c>
      <c r="M1430" s="2">
        <f t="shared" si="445"/>
        <v>0.89102564102564108</v>
      </c>
      <c r="N1430" s="2">
        <f t="shared" si="446"/>
        <v>0</v>
      </c>
      <c r="O1430" s="2">
        <f t="shared" si="447"/>
        <v>-1.1102230246251565E-16</v>
      </c>
      <c r="P1430" s="1">
        <v>17</v>
      </c>
      <c r="Q1430" s="1"/>
      <c r="R1430" s="1">
        <v>139</v>
      </c>
      <c r="S1430" s="1">
        <v>0</v>
      </c>
      <c r="T1430" s="1"/>
      <c r="U1430" s="1"/>
      <c r="V1430" s="1"/>
      <c r="W1430" s="1"/>
      <c r="X1430" s="1"/>
      <c r="Y1430" s="1">
        <v>0</v>
      </c>
      <c r="Z1430" s="1"/>
      <c r="AA1430" s="1"/>
      <c r="AB1430" s="1"/>
      <c r="AC1430" s="1">
        <v>0</v>
      </c>
      <c r="AD1430" s="1"/>
      <c r="AI1430" t="str">
        <f t="shared" si="436"/>
        <v>Irasburg</v>
      </c>
      <c r="AJ1430" t="s">
        <v>2183</v>
      </c>
      <c r="AK1430" s="165">
        <v>1</v>
      </c>
      <c r="AL1430" s="7"/>
      <c r="AN1430" s="98">
        <v>50</v>
      </c>
      <c r="AO1430" s="100">
        <v>19</v>
      </c>
      <c r="AP1430" s="100">
        <v>55</v>
      </c>
      <c r="AQ1430" s="107">
        <v>35575</v>
      </c>
      <c r="AR1430" s="107">
        <f t="shared" si="448"/>
        <v>50019</v>
      </c>
      <c r="AS1430" s="9" t="s">
        <v>1726</v>
      </c>
      <c r="AT1430" s="110">
        <f t="shared" si="449"/>
        <v>5035575</v>
      </c>
      <c r="AW1430">
        <v>40.590000000000003</v>
      </c>
      <c r="AX1430">
        <v>0.06</v>
      </c>
      <c r="AY1430">
        <v>40.53</v>
      </c>
      <c r="BA1430" s="7">
        <f t="shared" si="451"/>
        <v>0</v>
      </c>
      <c r="BB1430" s="7">
        <f t="shared" si="452"/>
        <v>0</v>
      </c>
      <c r="BC1430" s="7">
        <f t="shared" si="453"/>
        <v>1</v>
      </c>
      <c r="BD1430" s="7">
        <f t="shared" si="454"/>
        <v>0</v>
      </c>
      <c r="BE1430" s="7">
        <f t="shared" si="455"/>
        <v>0</v>
      </c>
      <c r="BF1430" s="118"/>
      <c r="BG1430" s="1">
        <v>0</v>
      </c>
      <c r="BH1430" s="1">
        <v>0</v>
      </c>
      <c r="BI1430" s="118"/>
      <c r="BJ1430" s="118"/>
      <c r="BK1430" s="168"/>
    </row>
    <row r="1431" spans="1:63" hidden="1" outlineLevel="1">
      <c r="A1431" t="s">
        <v>2850</v>
      </c>
      <c r="B1431" s="9" t="s">
        <v>2962</v>
      </c>
      <c r="C1431" s="1">
        <f t="shared" si="437"/>
        <v>152</v>
      </c>
      <c r="D1431" s="7">
        <f t="shared" si="438"/>
        <v>2</v>
      </c>
      <c r="E1431" s="7">
        <f t="shared" si="439"/>
        <v>4</v>
      </c>
      <c r="F1431" s="7">
        <f t="shared" si="440"/>
        <v>1</v>
      </c>
      <c r="G1431" s="7">
        <f t="shared" si="450"/>
        <v>3</v>
      </c>
      <c r="H1431" s="49">
        <f t="shared" si="441"/>
        <v>120</v>
      </c>
      <c r="I1431" s="178">
        <f t="shared" si="442"/>
        <v>0.78947368421052633</v>
      </c>
      <c r="J1431" s="8"/>
      <c r="K1431" s="2">
        <f t="shared" si="443"/>
        <v>9.8684210526315791E-2</v>
      </c>
      <c r="L1431" s="2">
        <f t="shared" si="444"/>
        <v>0</v>
      </c>
      <c r="M1431" s="2">
        <f t="shared" si="445"/>
        <v>0.88815789473684215</v>
      </c>
      <c r="N1431" s="2">
        <f t="shared" si="446"/>
        <v>1.3157894736842105E-2</v>
      </c>
      <c r="O1431" s="2">
        <f t="shared" si="447"/>
        <v>-6.9388939039072284E-17</v>
      </c>
      <c r="P1431" s="1">
        <v>15</v>
      </c>
      <c r="Q1431" s="1"/>
      <c r="R1431" s="1">
        <v>135</v>
      </c>
      <c r="S1431" s="1">
        <v>2</v>
      </c>
      <c r="T1431" s="1"/>
      <c r="U1431" s="1"/>
      <c r="V1431" s="1"/>
      <c r="W1431" s="1"/>
      <c r="X1431" s="1"/>
      <c r="Y1431" s="1">
        <v>0</v>
      </c>
      <c r="Z1431" s="1"/>
      <c r="AA1431" s="1"/>
      <c r="AB1431" s="1"/>
      <c r="AC1431" s="1">
        <v>0</v>
      </c>
      <c r="AD1431" s="1"/>
      <c r="AI1431" t="str">
        <f t="shared" si="436"/>
        <v>Isle La Motte</v>
      </c>
      <c r="AJ1431" t="s">
        <v>2318</v>
      </c>
      <c r="AK1431" s="165">
        <v>1</v>
      </c>
      <c r="AL1431" s="7"/>
      <c r="AN1431" s="98">
        <v>50</v>
      </c>
      <c r="AO1431" s="100">
        <v>13</v>
      </c>
      <c r="AP1431" s="100">
        <v>15</v>
      </c>
      <c r="AQ1431" s="107">
        <v>35875</v>
      </c>
      <c r="AR1431" s="107">
        <f t="shared" si="448"/>
        <v>50013</v>
      </c>
      <c r="AS1431" s="9" t="s">
        <v>1726</v>
      </c>
      <c r="AT1431" s="110">
        <f t="shared" si="449"/>
        <v>5035875</v>
      </c>
      <c r="AW1431">
        <v>16.66</v>
      </c>
      <c r="AX1431">
        <v>8.6999999999999993</v>
      </c>
      <c r="AY1431">
        <v>7.96</v>
      </c>
      <c r="BA1431" s="7">
        <f t="shared" si="451"/>
        <v>0</v>
      </c>
      <c r="BB1431" s="7">
        <f t="shared" si="452"/>
        <v>0</v>
      </c>
      <c r="BC1431" s="7">
        <f t="shared" si="453"/>
        <v>1</v>
      </c>
      <c r="BD1431" s="7">
        <f t="shared" si="454"/>
        <v>0</v>
      </c>
      <c r="BE1431" s="7" t="e">
        <f t="shared" si="455"/>
        <v>#N/A</v>
      </c>
      <c r="BF1431" s="118"/>
      <c r="BG1431" s="1">
        <v>2</v>
      </c>
      <c r="BH1431" s="1">
        <v>0</v>
      </c>
      <c r="BI1431" s="118"/>
      <c r="BJ1431" s="118"/>
      <c r="BK1431" s="168"/>
    </row>
    <row r="1432" spans="1:63" hidden="1" outlineLevel="1">
      <c r="A1432" t="s">
        <v>2896</v>
      </c>
      <c r="B1432" s="9" t="s">
        <v>2962</v>
      </c>
      <c r="C1432" s="1">
        <f t="shared" si="437"/>
        <v>221</v>
      </c>
      <c r="D1432" s="7">
        <f t="shared" si="438"/>
        <v>2</v>
      </c>
      <c r="E1432" s="7">
        <f t="shared" si="439"/>
        <v>3</v>
      </c>
      <c r="F1432" s="7">
        <f t="shared" si="440"/>
        <v>1</v>
      </c>
      <c r="G1432" s="7">
        <f t="shared" si="450"/>
        <v>0</v>
      </c>
      <c r="H1432" s="49">
        <f t="shared" si="441"/>
        <v>135</v>
      </c>
      <c r="I1432" s="178">
        <f t="shared" si="442"/>
        <v>0.61085972850678738</v>
      </c>
      <c r="J1432" s="8"/>
      <c r="K1432" s="2">
        <f t="shared" si="443"/>
        <v>0.19457013574660634</v>
      </c>
      <c r="L1432" s="2">
        <f t="shared" si="444"/>
        <v>0</v>
      </c>
      <c r="M1432" s="2">
        <f t="shared" si="445"/>
        <v>0.80542986425339369</v>
      </c>
      <c r="N1432" s="2">
        <f t="shared" si="446"/>
        <v>0</v>
      </c>
      <c r="O1432" s="2">
        <f t="shared" si="447"/>
        <v>0</v>
      </c>
      <c r="P1432" s="1">
        <v>43</v>
      </c>
      <c r="Q1432" s="1"/>
      <c r="R1432" s="1">
        <v>178</v>
      </c>
      <c r="S1432" s="1">
        <v>0</v>
      </c>
      <c r="T1432" s="1"/>
      <c r="U1432" s="1"/>
      <c r="V1432" s="1"/>
      <c r="W1432" s="1"/>
      <c r="X1432" s="1"/>
      <c r="Y1432" s="1">
        <v>0</v>
      </c>
      <c r="Z1432" s="1"/>
      <c r="AA1432" s="1"/>
      <c r="AB1432" s="1"/>
      <c r="AC1432" s="1">
        <v>0</v>
      </c>
      <c r="AD1432" s="1"/>
      <c r="AI1432" t="str">
        <f t="shared" si="436"/>
        <v>Jamaica</v>
      </c>
      <c r="AJ1432" t="s">
        <v>2472</v>
      </c>
      <c r="AK1432" s="165">
        <v>1</v>
      </c>
      <c r="AL1432" s="7"/>
      <c r="AN1432" s="98">
        <v>50</v>
      </c>
      <c r="AO1432" s="100">
        <v>25</v>
      </c>
      <c r="AP1432" s="100">
        <v>45</v>
      </c>
      <c r="AQ1432" s="107">
        <v>36175</v>
      </c>
      <c r="AR1432" s="107">
        <f t="shared" si="448"/>
        <v>50025</v>
      </c>
      <c r="AS1432" s="9" t="s">
        <v>1726</v>
      </c>
      <c r="AT1432" s="110">
        <f t="shared" si="449"/>
        <v>5036175</v>
      </c>
      <c r="AW1432">
        <v>49.45</v>
      </c>
      <c r="AX1432">
        <v>0.1</v>
      </c>
      <c r="AY1432">
        <v>49.35</v>
      </c>
      <c r="BA1432" s="7">
        <f t="shared" si="451"/>
        <v>0</v>
      </c>
      <c r="BB1432" s="7">
        <f t="shared" si="452"/>
        <v>0</v>
      </c>
      <c r="BC1432" s="7">
        <f t="shared" si="453"/>
        <v>1</v>
      </c>
      <c r="BD1432" s="7">
        <f t="shared" si="454"/>
        <v>0</v>
      </c>
      <c r="BE1432" s="7">
        <f t="shared" si="455"/>
        <v>0</v>
      </c>
      <c r="BF1432" s="118"/>
      <c r="BG1432" s="1">
        <v>0</v>
      </c>
      <c r="BH1432" s="1">
        <v>1</v>
      </c>
      <c r="BI1432" s="118"/>
      <c r="BJ1432" s="118"/>
      <c r="BK1432" s="168"/>
    </row>
    <row r="1433" spans="1:63" hidden="1" outlineLevel="1">
      <c r="A1433" t="s">
        <v>118</v>
      </c>
      <c r="B1433" s="9" t="s">
        <v>2962</v>
      </c>
      <c r="C1433" s="1">
        <f t="shared" si="437"/>
        <v>78</v>
      </c>
      <c r="D1433" s="7">
        <f t="shared" si="438"/>
        <v>2</v>
      </c>
      <c r="E1433" s="7">
        <f t="shared" si="439"/>
        <v>5</v>
      </c>
      <c r="F1433" s="7">
        <f t="shared" si="440"/>
        <v>1</v>
      </c>
      <c r="G1433" s="7">
        <f t="shared" si="450"/>
        <v>3</v>
      </c>
      <c r="H1433" s="49">
        <f t="shared" si="441"/>
        <v>56</v>
      </c>
      <c r="I1433" s="178">
        <f t="shared" si="442"/>
        <v>0.71794871794871795</v>
      </c>
      <c r="J1433" s="8"/>
      <c r="K1433" s="2">
        <f t="shared" si="443"/>
        <v>0.12820512820512819</v>
      </c>
      <c r="L1433" s="2">
        <f t="shared" si="444"/>
        <v>0</v>
      </c>
      <c r="M1433" s="2">
        <f t="shared" si="445"/>
        <v>0.84615384615384615</v>
      </c>
      <c r="N1433" s="2">
        <f t="shared" si="446"/>
        <v>1.282051282051282E-2</v>
      </c>
      <c r="O1433" s="2">
        <f t="shared" si="447"/>
        <v>1.2820512820512841E-2</v>
      </c>
      <c r="P1433" s="1">
        <v>10</v>
      </c>
      <c r="Q1433" s="1"/>
      <c r="R1433" s="1">
        <v>66</v>
      </c>
      <c r="S1433" s="1">
        <v>1</v>
      </c>
      <c r="T1433" s="1"/>
      <c r="U1433" s="1"/>
      <c r="V1433" s="1"/>
      <c r="W1433" s="1"/>
      <c r="X1433" s="1"/>
      <c r="Y1433" s="1">
        <v>1</v>
      </c>
      <c r="Z1433" s="1"/>
      <c r="AA1433" s="1"/>
      <c r="AB1433" s="1"/>
      <c r="AC1433" s="1">
        <v>0</v>
      </c>
      <c r="AD1433" s="1"/>
      <c r="AI1433" t="str">
        <f t="shared" si="436"/>
        <v>Jay</v>
      </c>
      <c r="AJ1433" t="s">
        <v>2183</v>
      </c>
      <c r="AK1433" s="165">
        <v>1</v>
      </c>
      <c r="AL1433" s="7"/>
      <c r="AN1433" s="98">
        <v>50</v>
      </c>
      <c r="AO1433" s="100">
        <v>19</v>
      </c>
      <c r="AP1433" s="100">
        <v>60</v>
      </c>
      <c r="AQ1433" s="107">
        <v>36325</v>
      </c>
      <c r="AR1433" s="107">
        <f t="shared" si="448"/>
        <v>50019</v>
      </c>
      <c r="AS1433" s="9" t="s">
        <v>1726</v>
      </c>
      <c r="AT1433" s="110">
        <f t="shared" si="449"/>
        <v>5036325</v>
      </c>
      <c r="AW1433">
        <v>33.96</v>
      </c>
      <c r="AX1433">
        <v>0.04</v>
      </c>
      <c r="AY1433">
        <v>33.92</v>
      </c>
      <c r="BA1433" s="7">
        <f t="shared" si="451"/>
        <v>0</v>
      </c>
      <c r="BB1433" s="7">
        <f t="shared" si="452"/>
        <v>0</v>
      </c>
      <c r="BC1433" s="7">
        <f t="shared" si="453"/>
        <v>1</v>
      </c>
      <c r="BD1433" s="7">
        <f t="shared" si="454"/>
        <v>0</v>
      </c>
      <c r="BE1433" s="7" t="e">
        <f t="shared" si="455"/>
        <v>#N/A</v>
      </c>
      <c r="BF1433" s="118"/>
      <c r="BG1433" s="1">
        <v>0</v>
      </c>
      <c r="BH1433" s="1">
        <v>0</v>
      </c>
      <c r="BI1433" s="118"/>
      <c r="BJ1433" s="118"/>
      <c r="BK1433" s="168"/>
    </row>
    <row r="1434" spans="1:63" hidden="1" outlineLevel="1">
      <c r="A1434" t="s">
        <v>384</v>
      </c>
      <c r="B1434" s="9" t="s">
        <v>2962</v>
      </c>
      <c r="C1434" s="1">
        <f t="shared" si="437"/>
        <v>1435</v>
      </c>
      <c r="D1434" s="7">
        <f t="shared" si="438"/>
        <v>2</v>
      </c>
      <c r="E1434" s="7">
        <f t="shared" si="439"/>
        <v>4</v>
      </c>
      <c r="F1434" s="7">
        <f t="shared" si="440"/>
        <v>1</v>
      </c>
      <c r="G1434" s="7">
        <f t="shared" si="450"/>
        <v>3</v>
      </c>
      <c r="H1434" s="49">
        <f t="shared" si="441"/>
        <v>1024</v>
      </c>
      <c r="I1434" s="178">
        <f t="shared" si="442"/>
        <v>0.71358885017421603</v>
      </c>
      <c r="J1434" s="8"/>
      <c r="K1434" s="2">
        <f t="shared" si="443"/>
        <v>0.14285714285714285</v>
      </c>
      <c r="L1434" s="2">
        <f t="shared" si="444"/>
        <v>0</v>
      </c>
      <c r="M1434" s="2">
        <f t="shared" si="445"/>
        <v>0.85644599303135893</v>
      </c>
      <c r="N1434" s="2">
        <f t="shared" si="446"/>
        <v>6.9686411149825784E-4</v>
      </c>
      <c r="O1434" s="2">
        <f t="shared" si="447"/>
        <v>1.6479873021779667E-17</v>
      </c>
      <c r="P1434" s="1">
        <v>205</v>
      </c>
      <c r="Q1434" s="1"/>
      <c r="R1434" s="1">
        <v>1229</v>
      </c>
      <c r="S1434" s="1">
        <v>1</v>
      </c>
      <c r="T1434" s="1"/>
      <c r="U1434" s="1"/>
      <c r="V1434" s="1"/>
      <c r="W1434" s="1"/>
      <c r="X1434" s="1"/>
      <c r="Y1434" s="1">
        <v>0</v>
      </c>
      <c r="Z1434" s="1"/>
      <c r="AA1434" s="1"/>
      <c r="AB1434" s="1"/>
      <c r="AC1434" s="1">
        <v>0</v>
      </c>
      <c r="AD1434" s="1"/>
      <c r="AI1434" t="str">
        <f t="shared" si="436"/>
        <v>Jericho</v>
      </c>
      <c r="AJ1434" t="s">
        <v>1863</v>
      </c>
      <c r="AK1434" s="165">
        <v>1</v>
      </c>
      <c r="AL1434" s="7"/>
      <c r="AN1434" s="98">
        <v>50</v>
      </c>
      <c r="AO1434" s="100">
        <v>7</v>
      </c>
      <c r="AP1434" s="100">
        <v>45</v>
      </c>
      <c r="AQ1434" s="107">
        <v>36700</v>
      </c>
      <c r="AR1434" s="107">
        <f t="shared" si="448"/>
        <v>50007</v>
      </c>
      <c r="AS1434" s="9" t="s">
        <v>1726</v>
      </c>
      <c r="AT1434" s="110">
        <f t="shared" si="449"/>
        <v>5036700</v>
      </c>
      <c r="AW1434">
        <v>35.450000000000003</v>
      </c>
      <c r="AX1434">
        <v>0.05</v>
      </c>
      <c r="AY1434">
        <v>35.39</v>
      </c>
      <c r="BA1434" s="7">
        <f t="shared" si="451"/>
        <v>0</v>
      </c>
      <c r="BB1434" s="7">
        <f t="shared" si="452"/>
        <v>0</v>
      </c>
      <c r="BC1434" s="7">
        <f t="shared" si="453"/>
        <v>1</v>
      </c>
      <c r="BD1434" s="7">
        <f t="shared" si="454"/>
        <v>0</v>
      </c>
      <c r="BE1434" s="7" t="e">
        <f t="shared" si="455"/>
        <v>#N/A</v>
      </c>
      <c r="BF1434" s="118"/>
      <c r="BG1434" s="1">
        <v>5</v>
      </c>
      <c r="BH1434" s="1">
        <v>1</v>
      </c>
      <c r="BI1434" s="118"/>
      <c r="BJ1434" s="118"/>
      <c r="BK1434" s="168"/>
    </row>
    <row r="1435" spans="1:63" hidden="1" outlineLevel="1">
      <c r="A1435" t="s">
        <v>1964</v>
      </c>
      <c r="B1435" s="9" t="s">
        <v>2962</v>
      </c>
      <c r="C1435" s="1">
        <f t="shared" si="437"/>
        <v>498</v>
      </c>
      <c r="D1435" s="7">
        <f t="shared" si="438"/>
        <v>2</v>
      </c>
      <c r="E1435" s="7">
        <f t="shared" si="439"/>
        <v>5</v>
      </c>
      <c r="F1435" s="7">
        <f t="shared" si="440"/>
        <v>1</v>
      </c>
      <c r="G1435" s="7">
        <f t="shared" si="450"/>
        <v>4</v>
      </c>
      <c r="H1435" s="49">
        <f t="shared" si="441"/>
        <v>425</v>
      </c>
      <c r="I1435" s="178">
        <f t="shared" si="442"/>
        <v>0.85341365461847385</v>
      </c>
      <c r="J1435" s="8"/>
      <c r="K1435" s="2">
        <f t="shared" si="443"/>
        <v>7.0281124497991967E-2</v>
      </c>
      <c r="L1435" s="2">
        <f t="shared" si="444"/>
        <v>0</v>
      </c>
      <c r="M1435" s="2">
        <f t="shared" si="445"/>
        <v>0.92369477911646591</v>
      </c>
      <c r="N1435" s="2">
        <f t="shared" si="446"/>
        <v>2.008032128514056E-3</v>
      </c>
      <c r="O1435" s="2">
        <f t="shared" si="447"/>
        <v>4.0160642570280765E-3</v>
      </c>
      <c r="P1435" s="1">
        <v>35</v>
      </c>
      <c r="Q1435" s="1"/>
      <c r="R1435" s="1">
        <v>460</v>
      </c>
      <c r="S1435" s="1">
        <v>1</v>
      </c>
      <c r="T1435" s="1"/>
      <c r="U1435" s="1"/>
      <c r="V1435" s="1"/>
      <c r="W1435" s="1"/>
      <c r="X1435" s="1"/>
      <c r="Y1435" s="1">
        <v>2</v>
      </c>
      <c r="Z1435" s="1"/>
      <c r="AA1435" s="1"/>
      <c r="AB1435" s="1"/>
      <c r="AC1435" s="1">
        <v>0</v>
      </c>
      <c r="AD1435" s="1"/>
      <c r="AI1435" t="str">
        <f t="shared" si="436"/>
        <v>Johnson</v>
      </c>
      <c r="AJ1435" t="s">
        <v>1617</v>
      </c>
      <c r="AK1435" s="165">
        <v>1</v>
      </c>
      <c r="AL1435" s="7"/>
      <c r="AN1435" s="98">
        <v>50</v>
      </c>
      <c r="AO1435" s="100">
        <v>15</v>
      </c>
      <c r="AP1435" s="100">
        <v>30</v>
      </c>
      <c r="AQ1435" s="107">
        <v>37075</v>
      </c>
      <c r="AR1435" s="107">
        <f t="shared" si="448"/>
        <v>50015</v>
      </c>
      <c r="AS1435" s="9" t="s">
        <v>1726</v>
      </c>
      <c r="AT1435" s="110">
        <f t="shared" si="449"/>
        <v>5037075</v>
      </c>
      <c r="AW1435">
        <v>45.09</v>
      </c>
      <c r="AX1435">
        <v>0.01</v>
      </c>
      <c r="AY1435">
        <v>45.08</v>
      </c>
      <c r="BA1435" s="7">
        <f t="shared" si="451"/>
        <v>0</v>
      </c>
      <c r="BB1435" s="7">
        <f t="shared" si="452"/>
        <v>0</v>
      </c>
      <c r="BC1435" s="7">
        <f t="shared" si="453"/>
        <v>1</v>
      </c>
      <c r="BD1435" s="7">
        <f t="shared" si="454"/>
        <v>0</v>
      </c>
      <c r="BE1435" s="7" t="e">
        <f t="shared" si="455"/>
        <v>#N/A</v>
      </c>
      <c r="BF1435" s="118"/>
      <c r="BG1435" s="1">
        <v>1</v>
      </c>
      <c r="BH1435" s="1">
        <v>1</v>
      </c>
      <c r="BI1435" s="118"/>
      <c r="BJ1435" s="118"/>
      <c r="BK1435" s="168"/>
    </row>
    <row r="1436" spans="1:63" hidden="1" outlineLevel="1">
      <c r="A1436" t="s">
        <v>2227</v>
      </c>
      <c r="B1436" s="9" t="s">
        <v>2962</v>
      </c>
      <c r="C1436" s="1">
        <f t="shared" si="437"/>
        <v>270</v>
      </c>
      <c r="D1436" s="7">
        <f t="shared" si="438"/>
        <v>2</v>
      </c>
      <c r="E1436" s="7">
        <f t="shared" si="439"/>
        <v>3</v>
      </c>
      <c r="F1436" s="7">
        <f t="shared" si="440"/>
        <v>1</v>
      </c>
      <c r="G1436" s="7">
        <f t="shared" si="450"/>
        <v>0</v>
      </c>
      <c r="H1436" s="49">
        <f t="shared" si="441"/>
        <v>160</v>
      </c>
      <c r="I1436" s="178">
        <f t="shared" si="442"/>
        <v>0.59259259259259256</v>
      </c>
      <c r="J1436" s="8"/>
      <c r="K1436" s="2">
        <f t="shared" si="443"/>
        <v>0.20370370370370369</v>
      </c>
      <c r="L1436" s="2">
        <f t="shared" si="444"/>
        <v>0</v>
      </c>
      <c r="M1436" s="2">
        <f t="shared" si="445"/>
        <v>0.79629629629629628</v>
      </c>
      <c r="N1436" s="2">
        <f t="shared" si="446"/>
        <v>0</v>
      </c>
      <c r="O1436" s="2">
        <f t="shared" si="447"/>
        <v>0</v>
      </c>
      <c r="P1436" s="1">
        <v>55</v>
      </c>
      <c r="Q1436" s="1"/>
      <c r="R1436" s="1">
        <v>215</v>
      </c>
      <c r="S1436" s="1">
        <v>0</v>
      </c>
      <c r="T1436" s="1"/>
      <c r="U1436" s="1"/>
      <c r="V1436" s="1"/>
      <c r="W1436" s="1"/>
      <c r="X1436" s="1"/>
      <c r="Y1436" s="1">
        <v>0</v>
      </c>
      <c r="Z1436" s="1"/>
      <c r="AA1436" s="1"/>
      <c r="AB1436" s="1"/>
      <c r="AC1436" s="1">
        <v>0</v>
      </c>
      <c r="AD1436" s="1"/>
      <c r="AI1436" t="str">
        <f t="shared" si="436"/>
        <v>Killington</v>
      </c>
      <c r="AJ1436" t="s">
        <v>840</v>
      </c>
      <c r="AK1436" s="165">
        <v>1</v>
      </c>
      <c r="AL1436" s="7"/>
      <c r="AN1436" s="98">
        <v>50</v>
      </c>
      <c r="AO1436" s="100">
        <v>21</v>
      </c>
      <c r="AP1436" s="100">
        <v>47</v>
      </c>
      <c r="AQ1436" s="107">
        <v>37685</v>
      </c>
      <c r="AR1436" s="107">
        <f t="shared" si="448"/>
        <v>50021</v>
      </c>
      <c r="AS1436" s="9" t="s">
        <v>1726</v>
      </c>
      <c r="AT1436" s="110">
        <f t="shared" si="449"/>
        <v>5037685</v>
      </c>
      <c r="AW1436">
        <v>46.86</v>
      </c>
      <c r="AX1436">
        <v>0.22</v>
      </c>
      <c r="AY1436">
        <v>46.63</v>
      </c>
      <c r="BA1436" s="7">
        <f t="shared" si="451"/>
        <v>0</v>
      </c>
      <c r="BB1436" s="7">
        <f t="shared" si="452"/>
        <v>0</v>
      </c>
      <c r="BC1436" s="7">
        <f t="shared" si="453"/>
        <v>1</v>
      </c>
      <c r="BD1436" s="7">
        <f t="shared" si="454"/>
        <v>0</v>
      </c>
      <c r="BE1436" s="7">
        <f t="shared" si="455"/>
        <v>0</v>
      </c>
      <c r="BF1436" s="118"/>
      <c r="BG1436" s="1">
        <v>3</v>
      </c>
      <c r="BH1436" s="1">
        <v>0</v>
      </c>
      <c r="BI1436" s="118"/>
      <c r="BJ1436" s="118"/>
      <c r="BK1436" s="168"/>
    </row>
    <row r="1437" spans="1:63" hidden="1" outlineLevel="1">
      <c r="A1437" t="s">
        <v>2228</v>
      </c>
      <c r="B1437" s="9" t="s">
        <v>2962</v>
      </c>
      <c r="C1437" s="1">
        <f t="shared" si="437"/>
        <v>114</v>
      </c>
      <c r="D1437" s="7">
        <f t="shared" si="438"/>
        <v>2</v>
      </c>
      <c r="E1437" s="7">
        <f t="shared" si="439"/>
        <v>3</v>
      </c>
      <c r="F1437" s="7">
        <f t="shared" si="440"/>
        <v>1</v>
      </c>
      <c r="G1437" s="7">
        <f t="shared" si="450"/>
        <v>0</v>
      </c>
      <c r="H1437" s="49">
        <f t="shared" si="441"/>
        <v>86</v>
      </c>
      <c r="I1437" s="178">
        <f t="shared" si="442"/>
        <v>0.75438596491228072</v>
      </c>
      <c r="J1437" s="8"/>
      <c r="K1437" s="2">
        <f t="shared" si="443"/>
        <v>0.12280701754385964</v>
      </c>
      <c r="L1437" s="2">
        <f t="shared" si="444"/>
        <v>0</v>
      </c>
      <c r="M1437" s="2">
        <f t="shared" si="445"/>
        <v>0.8771929824561403</v>
      </c>
      <c r="N1437" s="2">
        <f t="shared" si="446"/>
        <v>0</v>
      </c>
      <c r="O1437" s="2">
        <f t="shared" si="447"/>
        <v>1.1102230246251565E-16</v>
      </c>
      <c r="P1437" s="1">
        <v>14</v>
      </c>
      <c r="Q1437" s="1"/>
      <c r="R1437" s="1">
        <v>100</v>
      </c>
      <c r="S1437" s="1">
        <v>0</v>
      </c>
      <c r="T1437" s="1"/>
      <c r="U1437" s="1"/>
      <c r="V1437" s="1"/>
      <c r="W1437" s="1"/>
      <c r="X1437" s="1"/>
      <c r="Y1437" s="1">
        <v>0</v>
      </c>
      <c r="Z1437" s="1"/>
      <c r="AA1437" s="1"/>
      <c r="AB1437" s="1"/>
      <c r="AC1437" s="1">
        <v>0</v>
      </c>
      <c r="AD1437" s="1"/>
      <c r="AI1437" t="str">
        <f t="shared" si="436"/>
        <v>Kirby</v>
      </c>
      <c r="AJ1437" t="s">
        <v>1819</v>
      </c>
      <c r="AK1437" s="165">
        <v>1</v>
      </c>
      <c r="AL1437" s="7"/>
      <c r="AN1437" s="98">
        <v>50</v>
      </c>
      <c r="AO1437" s="100">
        <v>5</v>
      </c>
      <c r="AP1437" s="100">
        <v>30</v>
      </c>
      <c r="AQ1437" s="107">
        <v>37900</v>
      </c>
      <c r="AR1437" s="107">
        <f t="shared" si="448"/>
        <v>50005</v>
      </c>
      <c r="AS1437" s="9" t="s">
        <v>1726</v>
      </c>
      <c r="AT1437" s="110">
        <f t="shared" si="449"/>
        <v>5037900</v>
      </c>
      <c r="AW1437">
        <v>24.43</v>
      </c>
      <c r="AX1437">
        <v>0.02</v>
      </c>
      <c r="AY1437">
        <v>24.41</v>
      </c>
      <c r="BA1437" s="7">
        <f t="shared" si="451"/>
        <v>0</v>
      </c>
      <c r="BB1437" s="7">
        <f t="shared" si="452"/>
        <v>0</v>
      </c>
      <c r="BC1437" s="7">
        <f t="shared" si="453"/>
        <v>1</v>
      </c>
      <c r="BD1437" s="7">
        <f t="shared" si="454"/>
        <v>0</v>
      </c>
      <c r="BE1437" s="7">
        <f t="shared" si="455"/>
        <v>0</v>
      </c>
      <c r="BF1437" s="118"/>
      <c r="BG1437" s="1">
        <v>0</v>
      </c>
      <c r="BH1437" s="1">
        <v>0</v>
      </c>
      <c r="BI1437" s="118"/>
      <c r="BJ1437" s="118"/>
      <c r="BK1437" s="168"/>
    </row>
    <row r="1438" spans="1:63" hidden="1" outlineLevel="1">
      <c r="A1438" t="s">
        <v>3064</v>
      </c>
      <c r="B1438" s="9" t="s">
        <v>2962</v>
      </c>
      <c r="C1438" s="1">
        <f t="shared" si="437"/>
        <v>44</v>
      </c>
      <c r="D1438" s="7">
        <f t="shared" si="438"/>
        <v>2</v>
      </c>
      <c r="E1438" s="7">
        <f t="shared" si="439"/>
        <v>3</v>
      </c>
      <c r="F1438" s="7">
        <f t="shared" si="440"/>
        <v>1</v>
      </c>
      <c r="G1438" s="7">
        <f t="shared" si="450"/>
        <v>0</v>
      </c>
      <c r="H1438" s="49">
        <f t="shared" si="441"/>
        <v>20</v>
      </c>
      <c r="I1438" s="178">
        <f t="shared" si="442"/>
        <v>0.45454545454545453</v>
      </c>
      <c r="J1438" s="8"/>
      <c r="K1438" s="2">
        <f t="shared" si="443"/>
        <v>0.27272727272727271</v>
      </c>
      <c r="L1438" s="2">
        <f t="shared" si="444"/>
        <v>0</v>
      </c>
      <c r="M1438" s="2">
        <f t="shared" si="445"/>
        <v>0.72727272727272729</v>
      </c>
      <c r="N1438" s="2">
        <f t="shared" si="446"/>
        <v>0</v>
      </c>
      <c r="O1438" s="2">
        <f t="shared" si="447"/>
        <v>0</v>
      </c>
      <c r="P1438" s="1">
        <v>12</v>
      </c>
      <c r="Q1438" s="1"/>
      <c r="R1438" s="1">
        <v>32</v>
      </c>
      <c r="S1438" s="1">
        <v>0</v>
      </c>
      <c r="T1438" s="1"/>
      <c r="U1438" s="1"/>
      <c r="V1438" s="1"/>
      <c r="W1438" s="1"/>
      <c r="X1438" s="1"/>
      <c r="Y1438" s="1">
        <v>0</v>
      </c>
      <c r="Z1438" s="1"/>
      <c r="AA1438" s="1"/>
      <c r="AB1438" s="1"/>
      <c r="AC1438" s="1">
        <v>0</v>
      </c>
      <c r="AD1438" s="1"/>
      <c r="AI1438" t="str">
        <f t="shared" si="436"/>
        <v>Landgrove</v>
      </c>
      <c r="AJ1438" t="s">
        <v>2078</v>
      </c>
      <c r="AK1438" s="165">
        <v>1</v>
      </c>
      <c r="AL1438" s="7"/>
      <c r="AN1438" s="98">
        <v>50</v>
      </c>
      <c r="AO1438" s="100">
        <v>3</v>
      </c>
      <c r="AP1438" s="100">
        <v>20</v>
      </c>
      <c r="AQ1438" s="107">
        <v>39025</v>
      </c>
      <c r="AR1438" s="107">
        <f t="shared" si="448"/>
        <v>50003</v>
      </c>
      <c r="AS1438" s="9" t="s">
        <v>1726</v>
      </c>
      <c r="AT1438" s="110">
        <f t="shared" si="449"/>
        <v>5039025</v>
      </c>
      <c r="AW1438">
        <v>9.1199999999999992</v>
      </c>
      <c r="AX1438">
        <v>0</v>
      </c>
      <c r="AY1438">
        <v>9.1199999999999992</v>
      </c>
      <c r="BA1438" s="7">
        <f t="shared" si="451"/>
        <v>0</v>
      </c>
      <c r="BB1438" s="7">
        <f t="shared" si="452"/>
        <v>0</v>
      </c>
      <c r="BC1438" s="7">
        <f t="shared" si="453"/>
        <v>1</v>
      </c>
      <c r="BD1438" s="7">
        <f t="shared" si="454"/>
        <v>0</v>
      </c>
      <c r="BE1438" s="7">
        <f t="shared" si="455"/>
        <v>0</v>
      </c>
      <c r="BF1438" s="118"/>
      <c r="BG1438" s="1">
        <v>0</v>
      </c>
      <c r="BH1438" s="1">
        <v>0</v>
      </c>
      <c r="BI1438" s="118"/>
      <c r="BJ1438" s="118"/>
      <c r="BK1438" s="168"/>
    </row>
    <row r="1439" spans="1:63" hidden="1" outlineLevel="1">
      <c r="A1439" t="s">
        <v>2467</v>
      </c>
      <c r="B1439" s="9" t="s">
        <v>2962</v>
      </c>
      <c r="C1439" s="1">
        <f t="shared" si="437"/>
        <v>181</v>
      </c>
      <c r="D1439" s="7">
        <f t="shared" si="438"/>
        <v>2</v>
      </c>
      <c r="E1439" s="7">
        <f t="shared" si="439"/>
        <v>3</v>
      </c>
      <c r="F1439" s="7">
        <f t="shared" si="440"/>
        <v>1</v>
      </c>
      <c r="G1439" s="7">
        <f t="shared" si="450"/>
        <v>0</v>
      </c>
      <c r="H1439" s="49">
        <f t="shared" si="441"/>
        <v>125</v>
      </c>
      <c r="I1439" s="178">
        <f t="shared" si="442"/>
        <v>0.69060773480662985</v>
      </c>
      <c r="J1439" s="8"/>
      <c r="K1439" s="2">
        <f t="shared" si="443"/>
        <v>0.15469613259668508</v>
      </c>
      <c r="L1439" s="2">
        <f t="shared" si="444"/>
        <v>0</v>
      </c>
      <c r="M1439" s="2">
        <f t="shared" si="445"/>
        <v>0.84530386740331487</v>
      </c>
      <c r="N1439" s="2">
        <f t="shared" si="446"/>
        <v>0</v>
      </c>
      <c r="O1439" s="2">
        <f t="shared" si="447"/>
        <v>0</v>
      </c>
      <c r="P1439" s="1">
        <v>28</v>
      </c>
      <c r="Q1439" s="1"/>
      <c r="R1439" s="1">
        <v>153</v>
      </c>
      <c r="S1439" s="1">
        <v>0</v>
      </c>
      <c r="T1439" s="1"/>
      <c r="U1439" s="1"/>
      <c r="V1439" s="1"/>
      <c r="W1439" s="1"/>
      <c r="X1439" s="1"/>
      <c r="Y1439" s="1">
        <v>0</v>
      </c>
      <c r="Z1439" s="1"/>
      <c r="AA1439" s="1"/>
      <c r="AB1439" s="1"/>
      <c r="AC1439" s="1">
        <v>0</v>
      </c>
      <c r="AD1439" s="1"/>
      <c r="AI1439" t="str">
        <f t="shared" si="436"/>
        <v>Leicester</v>
      </c>
      <c r="AJ1439" t="s">
        <v>1842</v>
      </c>
      <c r="AK1439" s="165">
        <v>1</v>
      </c>
      <c r="AL1439" s="7"/>
      <c r="AN1439" s="98">
        <v>50</v>
      </c>
      <c r="AO1439" s="100">
        <v>1</v>
      </c>
      <c r="AP1439" s="100">
        <v>45</v>
      </c>
      <c r="AQ1439" s="107">
        <v>39325</v>
      </c>
      <c r="AR1439" s="107">
        <f t="shared" si="448"/>
        <v>50001</v>
      </c>
      <c r="AS1439" s="9" t="s">
        <v>1726</v>
      </c>
      <c r="AT1439" s="110">
        <f t="shared" si="449"/>
        <v>5039325</v>
      </c>
      <c r="AW1439">
        <v>21.99</v>
      </c>
      <c r="AX1439">
        <v>0.71</v>
      </c>
      <c r="AY1439">
        <v>21.28</v>
      </c>
      <c r="BA1439" s="7">
        <f t="shared" si="451"/>
        <v>0</v>
      </c>
      <c r="BB1439" s="7">
        <f t="shared" si="452"/>
        <v>0</v>
      </c>
      <c r="BC1439" s="7">
        <f t="shared" si="453"/>
        <v>1</v>
      </c>
      <c r="BD1439" s="7">
        <f t="shared" si="454"/>
        <v>0</v>
      </c>
      <c r="BE1439" s="7">
        <f t="shared" si="455"/>
        <v>0</v>
      </c>
      <c r="BF1439" s="118"/>
      <c r="BG1439" s="1">
        <v>0</v>
      </c>
      <c r="BH1439" s="1">
        <v>1</v>
      </c>
      <c r="BI1439" s="118"/>
      <c r="BJ1439" s="118"/>
      <c r="BK1439" s="168"/>
    </row>
    <row r="1440" spans="1:63" hidden="1" outlineLevel="1">
      <c r="A1440" t="s">
        <v>1440</v>
      </c>
      <c r="B1440" s="9" t="s">
        <v>2962</v>
      </c>
      <c r="C1440" s="1">
        <f t="shared" si="437"/>
        <v>24</v>
      </c>
      <c r="D1440" s="7">
        <f t="shared" si="438"/>
        <v>2</v>
      </c>
      <c r="E1440" s="7">
        <f t="shared" si="439"/>
        <v>3</v>
      </c>
      <c r="F1440" s="7">
        <f t="shared" si="440"/>
        <v>1</v>
      </c>
      <c r="G1440" s="7">
        <f t="shared" si="450"/>
        <v>0</v>
      </c>
      <c r="H1440" s="49">
        <f t="shared" si="441"/>
        <v>16</v>
      </c>
      <c r="I1440" s="178">
        <f t="shared" si="442"/>
        <v>0.66666666666666663</v>
      </c>
      <c r="J1440" s="8"/>
      <c r="K1440" s="2">
        <f t="shared" si="443"/>
        <v>0.16666666666666666</v>
      </c>
      <c r="L1440" s="2">
        <f t="shared" si="444"/>
        <v>0</v>
      </c>
      <c r="M1440" s="2">
        <f t="shared" si="445"/>
        <v>0.83333333333333337</v>
      </c>
      <c r="N1440" s="2">
        <f t="shared" si="446"/>
        <v>0</v>
      </c>
      <c r="O1440" s="2">
        <f t="shared" si="447"/>
        <v>0</v>
      </c>
      <c r="P1440" s="1">
        <v>4</v>
      </c>
      <c r="Q1440" s="1"/>
      <c r="R1440" s="1">
        <v>20</v>
      </c>
      <c r="S1440" s="1">
        <v>0</v>
      </c>
      <c r="T1440" s="1"/>
      <c r="U1440" s="1"/>
      <c r="V1440" s="1"/>
      <c r="W1440" s="1"/>
      <c r="X1440" s="1"/>
      <c r="Y1440" s="1">
        <v>0</v>
      </c>
      <c r="Z1440" s="1"/>
      <c r="AA1440" s="1"/>
      <c r="AB1440" s="1"/>
      <c r="AC1440" s="1">
        <v>0</v>
      </c>
      <c r="AD1440" s="1"/>
      <c r="AI1440" t="str">
        <f t="shared" si="436"/>
        <v>Lemington</v>
      </c>
      <c r="AJ1440" t="s">
        <v>819</v>
      </c>
      <c r="AK1440" s="165">
        <v>1</v>
      </c>
      <c r="AL1440" s="7"/>
      <c r="AN1440" s="98">
        <v>50</v>
      </c>
      <c r="AO1440" s="100">
        <v>9</v>
      </c>
      <c r="AP1440" s="100">
        <v>60</v>
      </c>
      <c r="AQ1440" s="107">
        <v>39700</v>
      </c>
      <c r="AR1440" s="107">
        <f t="shared" si="448"/>
        <v>50009</v>
      </c>
      <c r="AS1440" s="9" t="s">
        <v>1726</v>
      </c>
      <c r="AT1440" s="110">
        <f t="shared" si="449"/>
        <v>5039700</v>
      </c>
      <c r="AW1440">
        <v>35.26</v>
      </c>
      <c r="AX1440">
        <v>0</v>
      </c>
      <c r="AY1440">
        <v>35.26</v>
      </c>
      <c r="BA1440" s="7">
        <f t="shared" si="451"/>
        <v>0</v>
      </c>
      <c r="BB1440" s="7">
        <f t="shared" si="452"/>
        <v>0</v>
      </c>
      <c r="BC1440" s="7">
        <f t="shared" si="453"/>
        <v>1</v>
      </c>
      <c r="BD1440" s="7">
        <f t="shared" si="454"/>
        <v>0</v>
      </c>
      <c r="BE1440" s="7">
        <f t="shared" si="455"/>
        <v>0</v>
      </c>
      <c r="BF1440" s="118"/>
      <c r="BG1440" s="1">
        <v>0</v>
      </c>
      <c r="BH1440" s="1">
        <v>0</v>
      </c>
      <c r="BI1440" s="118"/>
      <c r="BJ1440" s="118"/>
      <c r="BK1440" s="168"/>
    </row>
    <row r="1441" spans="1:63" hidden="1" outlineLevel="1">
      <c r="A1441" t="s">
        <v>227</v>
      </c>
      <c r="B1441" s="9" t="s">
        <v>2962</v>
      </c>
      <c r="C1441" s="1">
        <f t="shared" si="437"/>
        <v>469</v>
      </c>
      <c r="D1441" s="7">
        <f t="shared" si="438"/>
        <v>2</v>
      </c>
      <c r="E1441" s="7">
        <f t="shared" si="439"/>
        <v>4</v>
      </c>
      <c r="F1441" s="7">
        <f t="shared" si="440"/>
        <v>1</v>
      </c>
      <c r="G1441" s="7">
        <f t="shared" si="450"/>
        <v>3</v>
      </c>
      <c r="H1441" s="49">
        <f t="shared" si="441"/>
        <v>406</v>
      </c>
      <c r="I1441" s="178">
        <f t="shared" si="442"/>
        <v>0.86567164179104472</v>
      </c>
      <c r="J1441" s="8"/>
      <c r="K1441" s="2">
        <f t="shared" si="443"/>
        <v>6.6098081023454158E-2</v>
      </c>
      <c r="L1441" s="2">
        <f t="shared" si="444"/>
        <v>0</v>
      </c>
      <c r="M1441" s="2">
        <f t="shared" si="445"/>
        <v>0.93176972281449888</v>
      </c>
      <c r="N1441" s="2">
        <f t="shared" si="446"/>
        <v>2.1321961620469083E-3</v>
      </c>
      <c r="O1441" s="2">
        <f t="shared" si="447"/>
        <v>5.377642775528102E-17</v>
      </c>
      <c r="P1441" s="1">
        <v>31</v>
      </c>
      <c r="Q1441" s="1"/>
      <c r="R1441" s="1">
        <v>437</v>
      </c>
      <c r="S1441" s="1">
        <v>1</v>
      </c>
      <c r="T1441" s="1"/>
      <c r="U1441" s="1"/>
      <c r="V1441" s="1"/>
      <c r="W1441" s="1"/>
      <c r="X1441" s="1"/>
      <c r="Y1441" s="1">
        <v>0</v>
      </c>
      <c r="Z1441" s="1"/>
      <c r="AA1441" s="1"/>
      <c r="AB1441" s="1"/>
      <c r="AC1441" s="1">
        <v>0</v>
      </c>
      <c r="AD1441" s="1"/>
      <c r="AI1441" t="str">
        <f t="shared" si="436"/>
        <v>Lincoln</v>
      </c>
      <c r="AJ1441" t="s">
        <v>1842</v>
      </c>
      <c r="AK1441" s="165">
        <v>1</v>
      </c>
      <c r="AL1441" s="7"/>
      <c r="AN1441" s="98">
        <v>50</v>
      </c>
      <c r="AO1441" s="100">
        <v>1</v>
      </c>
      <c r="AP1441" s="100">
        <v>50</v>
      </c>
      <c r="AQ1441" s="107">
        <v>40075</v>
      </c>
      <c r="AR1441" s="107">
        <f t="shared" si="448"/>
        <v>50001</v>
      </c>
      <c r="AS1441" s="9" t="s">
        <v>1726</v>
      </c>
      <c r="AT1441" s="110">
        <f t="shared" si="449"/>
        <v>5040075</v>
      </c>
      <c r="AW1441">
        <v>44.02</v>
      </c>
      <c r="AX1441">
        <v>0.03</v>
      </c>
      <c r="AY1441">
        <v>43.99</v>
      </c>
      <c r="BA1441" s="7">
        <f t="shared" si="451"/>
        <v>0</v>
      </c>
      <c r="BB1441" s="7">
        <f t="shared" si="452"/>
        <v>0</v>
      </c>
      <c r="BC1441" s="7">
        <f t="shared" si="453"/>
        <v>1</v>
      </c>
      <c r="BD1441" s="7">
        <f t="shared" si="454"/>
        <v>0</v>
      </c>
      <c r="BE1441" s="7" t="e">
        <f t="shared" si="455"/>
        <v>#N/A</v>
      </c>
      <c r="BF1441" s="118"/>
      <c r="BG1441" s="1">
        <v>1</v>
      </c>
      <c r="BH1441" s="1">
        <v>0</v>
      </c>
      <c r="BI1441" s="118"/>
      <c r="BJ1441" s="118"/>
      <c r="BK1441" s="168"/>
    </row>
    <row r="1442" spans="1:63" hidden="1" outlineLevel="1">
      <c r="A1442" t="s">
        <v>3140</v>
      </c>
      <c r="B1442" s="9" t="s">
        <v>2962</v>
      </c>
      <c r="C1442" s="1">
        <f t="shared" si="437"/>
        <v>328</v>
      </c>
      <c r="D1442" s="7">
        <f t="shared" si="438"/>
        <v>2</v>
      </c>
      <c r="E1442" s="7">
        <f t="shared" si="439"/>
        <v>3</v>
      </c>
      <c r="F1442" s="7">
        <f t="shared" si="440"/>
        <v>1</v>
      </c>
      <c r="G1442" s="7">
        <f t="shared" si="450"/>
        <v>0</v>
      </c>
      <c r="H1442" s="49">
        <f t="shared" si="441"/>
        <v>220</v>
      </c>
      <c r="I1442" s="178">
        <f t="shared" si="442"/>
        <v>0.67073170731707321</v>
      </c>
      <c r="J1442" s="8"/>
      <c r="K1442" s="2">
        <f t="shared" si="443"/>
        <v>0.16463414634146342</v>
      </c>
      <c r="L1442" s="2">
        <f t="shared" si="444"/>
        <v>0</v>
      </c>
      <c r="M1442" s="2">
        <f t="shared" si="445"/>
        <v>0.83536585365853655</v>
      </c>
      <c r="N1442" s="2">
        <f t="shared" si="446"/>
        <v>0</v>
      </c>
      <c r="O1442" s="2">
        <f t="shared" si="447"/>
        <v>0</v>
      </c>
      <c r="P1442" s="1">
        <v>54</v>
      </c>
      <c r="Q1442" s="1"/>
      <c r="R1442" s="1">
        <v>274</v>
      </c>
      <c r="S1442" s="1">
        <v>0</v>
      </c>
      <c r="T1442" s="1"/>
      <c r="U1442" s="1"/>
      <c r="V1442" s="1"/>
      <c r="W1442" s="1"/>
      <c r="X1442" s="1"/>
      <c r="Y1442" s="1">
        <v>0</v>
      </c>
      <c r="Z1442" s="1"/>
      <c r="AA1442" s="1"/>
      <c r="AB1442" s="1"/>
      <c r="AC1442" s="1">
        <v>0</v>
      </c>
      <c r="AD1442" s="1"/>
      <c r="AI1442" t="str">
        <f t="shared" si="436"/>
        <v>Londonderry</v>
      </c>
      <c r="AJ1442" t="s">
        <v>2472</v>
      </c>
      <c r="AK1442" s="165">
        <v>1</v>
      </c>
      <c r="AL1442" s="7"/>
      <c r="AN1442" s="98">
        <v>50</v>
      </c>
      <c r="AO1442" s="100">
        <v>25</v>
      </c>
      <c r="AP1442" s="100">
        <v>50</v>
      </c>
      <c r="AQ1442" s="107">
        <v>40225</v>
      </c>
      <c r="AR1442" s="107">
        <f t="shared" si="448"/>
        <v>50025</v>
      </c>
      <c r="AS1442" s="9" t="s">
        <v>1726</v>
      </c>
      <c r="AT1442" s="110">
        <f t="shared" si="449"/>
        <v>5040225</v>
      </c>
      <c r="AW1442">
        <v>35.869999999999997</v>
      </c>
      <c r="AX1442">
        <v>0.21</v>
      </c>
      <c r="AY1442">
        <v>35.67</v>
      </c>
      <c r="BA1442" s="7">
        <f t="shared" si="451"/>
        <v>0</v>
      </c>
      <c r="BB1442" s="7">
        <f t="shared" si="452"/>
        <v>0</v>
      </c>
      <c r="BC1442" s="7">
        <f t="shared" si="453"/>
        <v>1</v>
      </c>
      <c r="BD1442" s="7">
        <f t="shared" si="454"/>
        <v>0</v>
      </c>
      <c r="BE1442" s="7">
        <f t="shared" si="455"/>
        <v>0</v>
      </c>
      <c r="BF1442" s="118"/>
      <c r="BG1442" s="1">
        <v>0</v>
      </c>
      <c r="BH1442" s="1">
        <v>2</v>
      </c>
      <c r="BI1442" s="118"/>
      <c r="BJ1442" s="118"/>
      <c r="BK1442" s="168"/>
    </row>
    <row r="1443" spans="1:63" hidden="1" outlineLevel="1">
      <c r="A1443" t="s">
        <v>2200</v>
      </c>
      <c r="B1443" s="9" t="s">
        <v>2962</v>
      </c>
      <c r="C1443" s="1">
        <f t="shared" si="437"/>
        <v>137</v>
      </c>
      <c r="D1443" s="7">
        <f t="shared" si="438"/>
        <v>2</v>
      </c>
      <c r="E1443" s="7">
        <f t="shared" si="439"/>
        <v>5</v>
      </c>
      <c r="F1443" s="7">
        <f t="shared" si="440"/>
        <v>1</v>
      </c>
      <c r="G1443" s="7">
        <f t="shared" si="450"/>
        <v>3</v>
      </c>
      <c r="H1443" s="49">
        <f t="shared" si="441"/>
        <v>114</v>
      </c>
      <c r="I1443" s="178">
        <f t="shared" si="442"/>
        <v>0.83211678832116787</v>
      </c>
      <c r="J1443" s="8"/>
      <c r="K1443" s="2">
        <f t="shared" si="443"/>
        <v>7.2992700729927001E-2</v>
      </c>
      <c r="L1443" s="2">
        <f t="shared" si="444"/>
        <v>0</v>
      </c>
      <c r="M1443" s="2">
        <f t="shared" si="445"/>
        <v>0.9051094890510949</v>
      </c>
      <c r="N1443" s="2">
        <f t="shared" si="446"/>
        <v>1.4598540145985401E-2</v>
      </c>
      <c r="O1443" s="2">
        <f t="shared" si="447"/>
        <v>7.2992700729926745E-3</v>
      </c>
      <c r="P1443" s="1">
        <v>10</v>
      </c>
      <c r="Q1443" s="1"/>
      <c r="R1443" s="1">
        <v>124</v>
      </c>
      <c r="S1443" s="1">
        <v>2</v>
      </c>
      <c r="T1443" s="1"/>
      <c r="U1443" s="1"/>
      <c r="V1443" s="1"/>
      <c r="W1443" s="1"/>
      <c r="X1443" s="1"/>
      <c r="Y1443" s="1">
        <v>0</v>
      </c>
      <c r="Z1443" s="1"/>
      <c r="AA1443" s="1"/>
      <c r="AB1443" s="1"/>
      <c r="AC1443" s="1">
        <v>1</v>
      </c>
      <c r="AD1443" s="1"/>
      <c r="AI1443" t="str">
        <f t="shared" si="436"/>
        <v>Lowell</v>
      </c>
      <c r="AJ1443" t="s">
        <v>2183</v>
      </c>
      <c r="AK1443" s="165">
        <v>1</v>
      </c>
      <c r="AL1443" s="7"/>
      <c r="AN1443" s="98">
        <v>50</v>
      </c>
      <c r="AO1443" s="100">
        <v>19</v>
      </c>
      <c r="AP1443" s="100">
        <v>65</v>
      </c>
      <c r="AQ1443" s="107">
        <v>40525</v>
      </c>
      <c r="AR1443" s="107">
        <f t="shared" si="448"/>
        <v>50019</v>
      </c>
      <c r="AS1443" s="9" t="s">
        <v>1726</v>
      </c>
      <c r="AT1443" s="110">
        <f t="shared" si="449"/>
        <v>5040525</v>
      </c>
      <c r="AW1443">
        <v>56.06</v>
      </c>
      <c r="AX1443">
        <v>0.06</v>
      </c>
      <c r="AY1443">
        <v>56.01</v>
      </c>
      <c r="BA1443" s="7">
        <f t="shared" si="451"/>
        <v>0</v>
      </c>
      <c r="BB1443" s="7">
        <f t="shared" si="452"/>
        <v>0</v>
      </c>
      <c r="BC1443" s="7">
        <f t="shared" si="453"/>
        <v>1</v>
      </c>
      <c r="BD1443" s="7">
        <f t="shared" si="454"/>
        <v>0</v>
      </c>
      <c r="BE1443" s="7" t="e">
        <f t="shared" si="455"/>
        <v>#N/A</v>
      </c>
      <c r="BF1443" s="118"/>
      <c r="BG1443" s="1">
        <v>2</v>
      </c>
      <c r="BH1443" s="1">
        <v>0</v>
      </c>
      <c r="BI1443" s="118"/>
      <c r="BJ1443" s="118"/>
      <c r="BK1443" s="168"/>
    </row>
    <row r="1444" spans="1:63" hidden="1" outlineLevel="1">
      <c r="A1444" t="s">
        <v>2201</v>
      </c>
      <c r="B1444" s="9" t="s">
        <v>2962</v>
      </c>
      <c r="C1444" s="1">
        <f t="shared" si="437"/>
        <v>453</v>
      </c>
      <c r="D1444" s="7">
        <f t="shared" si="438"/>
        <v>2</v>
      </c>
      <c r="E1444" s="7">
        <f t="shared" si="439"/>
        <v>5</v>
      </c>
      <c r="F1444" s="7">
        <f t="shared" si="440"/>
        <v>1</v>
      </c>
      <c r="G1444" s="7">
        <f t="shared" si="450"/>
        <v>4</v>
      </c>
      <c r="H1444" s="49">
        <f t="shared" si="441"/>
        <v>289</v>
      </c>
      <c r="I1444" s="178">
        <f t="shared" si="442"/>
        <v>0.63796909492273735</v>
      </c>
      <c r="J1444" s="8"/>
      <c r="K1444" s="2">
        <f t="shared" si="443"/>
        <v>0.17660044150110377</v>
      </c>
      <c r="L1444" s="2">
        <f t="shared" si="444"/>
        <v>0</v>
      </c>
      <c r="M1444" s="2">
        <f t="shared" si="445"/>
        <v>0.81456953642384111</v>
      </c>
      <c r="N1444" s="2">
        <f t="shared" si="446"/>
        <v>2.2075055187637969E-3</v>
      </c>
      <c r="O1444" s="2">
        <f t="shared" si="447"/>
        <v>6.6225165562913248E-3</v>
      </c>
      <c r="P1444" s="1">
        <v>80</v>
      </c>
      <c r="Q1444" s="1"/>
      <c r="R1444" s="1">
        <v>369</v>
      </c>
      <c r="S1444" s="1">
        <v>1</v>
      </c>
      <c r="T1444" s="1"/>
      <c r="U1444" s="1"/>
      <c r="V1444" s="1"/>
      <c r="W1444" s="1"/>
      <c r="X1444" s="1"/>
      <c r="Y1444" s="1">
        <v>3</v>
      </c>
      <c r="Z1444" s="1"/>
      <c r="AA1444" s="1"/>
      <c r="AB1444" s="1"/>
      <c r="AC1444" s="1">
        <v>0</v>
      </c>
      <c r="AD1444" s="1"/>
      <c r="AI1444" t="str">
        <f t="shared" si="436"/>
        <v>Ludlow</v>
      </c>
      <c r="AJ1444" t="s">
        <v>1858</v>
      </c>
      <c r="AK1444" s="165">
        <v>1</v>
      </c>
      <c r="AL1444" s="7"/>
      <c r="AN1444" s="98">
        <v>50</v>
      </c>
      <c r="AO1444" s="100">
        <v>27</v>
      </c>
      <c r="AP1444" s="100">
        <v>50</v>
      </c>
      <c r="AQ1444" s="107">
        <v>41275</v>
      </c>
      <c r="AR1444" s="107">
        <f t="shared" si="448"/>
        <v>50027</v>
      </c>
      <c r="AS1444" s="9" t="s">
        <v>1726</v>
      </c>
      <c r="AT1444" s="110">
        <f t="shared" si="449"/>
        <v>5041275</v>
      </c>
      <c r="AW1444">
        <v>35.700000000000003</v>
      </c>
      <c r="AX1444">
        <v>0.43</v>
      </c>
      <c r="AY1444">
        <v>35.270000000000003</v>
      </c>
      <c r="BA1444" s="7">
        <f t="shared" si="451"/>
        <v>0</v>
      </c>
      <c r="BB1444" s="7">
        <f t="shared" si="452"/>
        <v>0</v>
      </c>
      <c r="BC1444" s="7">
        <f t="shared" si="453"/>
        <v>1</v>
      </c>
      <c r="BD1444" s="7">
        <f t="shared" si="454"/>
        <v>0</v>
      </c>
      <c r="BE1444" s="7" t="e">
        <f t="shared" si="455"/>
        <v>#N/A</v>
      </c>
      <c r="BF1444" s="118"/>
      <c r="BG1444" s="1">
        <v>0</v>
      </c>
      <c r="BH1444" s="1">
        <v>0</v>
      </c>
      <c r="BI1444" s="118"/>
      <c r="BJ1444" s="118"/>
      <c r="BK1444" s="168"/>
    </row>
    <row r="1445" spans="1:63" hidden="1" outlineLevel="1">
      <c r="A1445" t="s">
        <v>1459</v>
      </c>
      <c r="B1445" s="9" t="s">
        <v>2962</v>
      </c>
      <c r="C1445" s="1">
        <f t="shared" si="437"/>
        <v>150</v>
      </c>
      <c r="D1445" s="7">
        <f t="shared" si="438"/>
        <v>2</v>
      </c>
      <c r="E1445" s="7">
        <f t="shared" si="439"/>
        <v>4</v>
      </c>
      <c r="F1445" s="7">
        <f t="shared" si="440"/>
        <v>1</v>
      </c>
      <c r="G1445" s="7">
        <f t="shared" si="450"/>
        <v>0</v>
      </c>
      <c r="H1445" s="49">
        <f t="shared" si="441"/>
        <v>105</v>
      </c>
      <c r="I1445" s="178">
        <f t="shared" si="442"/>
        <v>0.7</v>
      </c>
      <c r="J1445" s="8"/>
      <c r="K1445" s="2">
        <f t="shared" si="443"/>
        <v>0.14666666666666667</v>
      </c>
      <c r="L1445" s="2">
        <f t="shared" si="444"/>
        <v>0</v>
      </c>
      <c r="M1445" s="2">
        <f t="shared" si="445"/>
        <v>0.84666666666666668</v>
      </c>
      <c r="N1445" s="2">
        <f t="shared" si="446"/>
        <v>0</v>
      </c>
      <c r="O1445" s="2">
        <f t="shared" si="447"/>
        <v>6.6666666666665986E-3</v>
      </c>
      <c r="P1445" s="1">
        <v>22</v>
      </c>
      <c r="Q1445" s="1"/>
      <c r="R1445" s="1">
        <v>127</v>
      </c>
      <c r="S1445" s="1">
        <v>0</v>
      </c>
      <c r="T1445" s="1"/>
      <c r="U1445" s="1"/>
      <c r="V1445" s="1"/>
      <c r="W1445" s="1"/>
      <c r="X1445" s="1"/>
      <c r="Y1445" s="1">
        <v>0</v>
      </c>
      <c r="Z1445" s="1"/>
      <c r="AA1445" s="1"/>
      <c r="AB1445" s="1"/>
      <c r="AC1445" s="1">
        <v>1</v>
      </c>
      <c r="AD1445" s="1"/>
      <c r="AI1445" t="str">
        <f t="shared" si="436"/>
        <v>Lunenburg</v>
      </c>
      <c r="AJ1445" t="s">
        <v>819</v>
      </c>
      <c r="AK1445" s="165">
        <v>1</v>
      </c>
      <c r="AL1445" s="7"/>
      <c r="AN1445" s="98">
        <v>50</v>
      </c>
      <c r="AO1445" s="100">
        <v>9</v>
      </c>
      <c r="AP1445" s="100">
        <v>70</v>
      </c>
      <c r="AQ1445" s="107">
        <v>41425</v>
      </c>
      <c r="AR1445" s="107">
        <f t="shared" si="448"/>
        <v>50009</v>
      </c>
      <c r="AS1445" s="9" t="s">
        <v>1726</v>
      </c>
      <c r="AT1445" s="110">
        <f t="shared" si="449"/>
        <v>5041425</v>
      </c>
      <c r="AW1445">
        <v>45.36</v>
      </c>
      <c r="AX1445">
        <v>0.28000000000000003</v>
      </c>
      <c r="AY1445">
        <v>45.08</v>
      </c>
      <c r="BA1445" s="7">
        <f t="shared" si="451"/>
        <v>0</v>
      </c>
      <c r="BB1445" s="7">
        <f t="shared" si="452"/>
        <v>0</v>
      </c>
      <c r="BC1445" s="7">
        <f t="shared" si="453"/>
        <v>1</v>
      </c>
      <c r="BD1445" s="7">
        <f t="shared" si="454"/>
        <v>0</v>
      </c>
      <c r="BE1445" s="7">
        <f t="shared" si="455"/>
        <v>0</v>
      </c>
      <c r="BF1445" s="118"/>
      <c r="BG1445" s="1">
        <v>0</v>
      </c>
      <c r="BH1445" s="1">
        <v>0</v>
      </c>
      <c r="BI1445" s="118"/>
      <c r="BJ1445" s="118"/>
      <c r="BK1445" s="168"/>
    </row>
    <row r="1446" spans="1:63" hidden="1" outlineLevel="1">
      <c r="A1446" t="s">
        <v>2603</v>
      </c>
      <c r="B1446" s="9" t="s">
        <v>2962</v>
      </c>
      <c r="C1446" s="1">
        <f t="shared" si="437"/>
        <v>627</v>
      </c>
      <c r="D1446" s="7">
        <f t="shared" si="438"/>
        <v>2</v>
      </c>
      <c r="E1446" s="7">
        <f t="shared" si="439"/>
        <v>4</v>
      </c>
      <c r="F1446" s="7">
        <f t="shared" si="440"/>
        <v>1</v>
      </c>
      <c r="G1446" s="7">
        <f t="shared" si="450"/>
        <v>3</v>
      </c>
      <c r="H1446" s="49">
        <f t="shared" si="441"/>
        <v>520</v>
      </c>
      <c r="I1446" s="178">
        <f t="shared" si="442"/>
        <v>0.82934609250398728</v>
      </c>
      <c r="J1446" s="8"/>
      <c r="K1446" s="2">
        <f t="shared" si="443"/>
        <v>8.4529505582137163E-2</v>
      </c>
      <c r="L1446" s="2">
        <f t="shared" si="444"/>
        <v>0</v>
      </c>
      <c r="M1446" s="2">
        <f t="shared" si="445"/>
        <v>0.9138755980861244</v>
      </c>
      <c r="N1446" s="2">
        <f t="shared" si="446"/>
        <v>1.594896331738437E-3</v>
      </c>
      <c r="O1446" s="2">
        <f t="shared" si="447"/>
        <v>4.5319650809894085E-17</v>
      </c>
      <c r="P1446" s="1">
        <v>53</v>
      </c>
      <c r="Q1446" s="1"/>
      <c r="R1446" s="1">
        <v>573</v>
      </c>
      <c r="S1446" s="1">
        <v>1</v>
      </c>
      <c r="T1446" s="1"/>
      <c r="U1446" s="1"/>
      <c r="V1446" s="1"/>
      <c r="W1446" s="1"/>
      <c r="X1446" s="1"/>
      <c r="Y1446" s="1">
        <v>0</v>
      </c>
      <c r="Z1446" s="1"/>
      <c r="AA1446" s="1"/>
      <c r="AB1446" s="1"/>
      <c r="AC1446" s="1">
        <v>0</v>
      </c>
      <c r="AD1446" s="1"/>
      <c r="AI1446" t="str">
        <f t="shared" si="436"/>
        <v>Lyndon</v>
      </c>
      <c r="AJ1446" t="s">
        <v>1819</v>
      </c>
      <c r="AK1446" s="165">
        <v>1</v>
      </c>
      <c r="AL1446" s="7"/>
      <c r="AN1446" s="98">
        <v>50</v>
      </c>
      <c r="AO1446" s="100">
        <v>5</v>
      </c>
      <c r="AP1446" s="100">
        <v>35</v>
      </c>
      <c r="AQ1446" s="107">
        <v>41725</v>
      </c>
      <c r="AR1446" s="107">
        <f t="shared" si="448"/>
        <v>50005</v>
      </c>
      <c r="AS1446" s="9" t="s">
        <v>1726</v>
      </c>
      <c r="AT1446" s="110">
        <f t="shared" si="449"/>
        <v>5041725</v>
      </c>
      <c r="AW1446">
        <v>39.799999999999997</v>
      </c>
      <c r="AX1446">
        <v>0.04</v>
      </c>
      <c r="AY1446">
        <v>39.76</v>
      </c>
      <c r="BA1446" s="7">
        <f t="shared" si="451"/>
        <v>0</v>
      </c>
      <c r="BB1446" s="7">
        <f t="shared" si="452"/>
        <v>0</v>
      </c>
      <c r="BC1446" s="7">
        <f t="shared" si="453"/>
        <v>1</v>
      </c>
      <c r="BD1446" s="7">
        <f t="shared" si="454"/>
        <v>0</v>
      </c>
      <c r="BE1446" s="7" t="e">
        <f t="shared" si="455"/>
        <v>#N/A</v>
      </c>
      <c r="BF1446" s="118"/>
      <c r="BG1446" s="1">
        <v>0</v>
      </c>
      <c r="BH1446" s="1">
        <v>0</v>
      </c>
      <c r="BI1446" s="118"/>
      <c r="BJ1446" s="118"/>
      <c r="BK1446" s="168"/>
    </row>
    <row r="1447" spans="1:63" hidden="1" outlineLevel="1">
      <c r="A1447" t="s">
        <v>2840</v>
      </c>
      <c r="B1447" s="9" t="s">
        <v>2962</v>
      </c>
      <c r="C1447" s="1">
        <f t="shared" si="437"/>
        <v>27</v>
      </c>
      <c r="D1447" s="7">
        <f t="shared" si="438"/>
        <v>2</v>
      </c>
      <c r="E1447" s="7">
        <f t="shared" si="439"/>
        <v>3</v>
      </c>
      <c r="F1447" s="7">
        <f t="shared" si="440"/>
        <v>1</v>
      </c>
      <c r="G1447" s="7">
        <f t="shared" si="450"/>
        <v>0</v>
      </c>
      <c r="H1447" s="49">
        <f t="shared" si="441"/>
        <v>23</v>
      </c>
      <c r="I1447" s="178">
        <f t="shared" si="442"/>
        <v>0.85185185185185186</v>
      </c>
      <c r="J1447" s="8"/>
      <c r="K1447" s="2">
        <f t="shared" si="443"/>
        <v>7.407407407407407E-2</v>
      </c>
      <c r="L1447" s="2">
        <f t="shared" si="444"/>
        <v>0</v>
      </c>
      <c r="M1447" s="2">
        <f t="shared" si="445"/>
        <v>0.92592592592592593</v>
      </c>
      <c r="N1447" s="2">
        <f t="shared" si="446"/>
        <v>0</v>
      </c>
      <c r="O1447" s="2">
        <f t="shared" si="447"/>
        <v>0</v>
      </c>
      <c r="P1447" s="1">
        <v>2</v>
      </c>
      <c r="Q1447" s="1"/>
      <c r="R1447" s="1">
        <v>25</v>
      </c>
      <c r="S1447" s="1">
        <v>0</v>
      </c>
      <c r="T1447" s="1"/>
      <c r="U1447" s="1"/>
      <c r="V1447" s="1"/>
      <c r="W1447" s="1"/>
      <c r="X1447" s="1"/>
      <c r="Y1447" s="1">
        <v>0</v>
      </c>
      <c r="Z1447" s="1"/>
      <c r="AA1447" s="1"/>
      <c r="AB1447" s="1"/>
      <c r="AC1447" s="1">
        <v>0</v>
      </c>
      <c r="AD1447" s="1"/>
      <c r="AI1447" t="str">
        <f t="shared" si="436"/>
        <v>Maidstone</v>
      </c>
      <c r="AJ1447" t="s">
        <v>819</v>
      </c>
      <c r="AK1447" s="165">
        <v>1</v>
      </c>
      <c r="AL1447" s="7"/>
      <c r="AN1447" s="98">
        <v>50</v>
      </c>
      <c r="AO1447" s="100">
        <v>9</v>
      </c>
      <c r="AP1447" s="100">
        <v>75</v>
      </c>
      <c r="AQ1447" s="107">
        <v>42475</v>
      </c>
      <c r="AR1447" s="107">
        <f t="shared" si="448"/>
        <v>50009</v>
      </c>
      <c r="AS1447" s="9" t="s">
        <v>1726</v>
      </c>
      <c r="AT1447" s="110">
        <f t="shared" si="449"/>
        <v>5042475</v>
      </c>
      <c r="AW1447">
        <v>31.79</v>
      </c>
      <c r="AX1447">
        <v>1.31</v>
      </c>
      <c r="AY1447">
        <v>30.48</v>
      </c>
      <c r="BA1447" s="7">
        <f t="shared" si="451"/>
        <v>0</v>
      </c>
      <c r="BB1447" s="7">
        <f t="shared" si="452"/>
        <v>0</v>
      </c>
      <c r="BC1447" s="7">
        <f t="shared" si="453"/>
        <v>1</v>
      </c>
      <c r="BD1447" s="7">
        <f t="shared" si="454"/>
        <v>0</v>
      </c>
      <c r="BE1447" s="7">
        <f t="shared" si="455"/>
        <v>0</v>
      </c>
      <c r="BF1447" s="118"/>
      <c r="BG1447" s="1">
        <v>0</v>
      </c>
      <c r="BH1447" s="1">
        <v>0</v>
      </c>
      <c r="BI1447" s="118"/>
      <c r="BJ1447" s="118"/>
      <c r="BK1447" s="168"/>
    </row>
    <row r="1448" spans="1:63" hidden="1" outlineLevel="1">
      <c r="A1448" t="s">
        <v>1977</v>
      </c>
      <c r="B1448" s="9" t="s">
        <v>2962</v>
      </c>
      <c r="C1448" s="1">
        <f t="shared" si="437"/>
        <v>941</v>
      </c>
      <c r="D1448" s="7">
        <f t="shared" si="438"/>
        <v>2</v>
      </c>
      <c r="E1448" s="7">
        <f t="shared" si="439"/>
        <v>4</v>
      </c>
      <c r="F1448" s="7">
        <f t="shared" si="440"/>
        <v>1</v>
      </c>
      <c r="G1448" s="7">
        <f t="shared" si="450"/>
        <v>3</v>
      </c>
      <c r="H1448" s="49">
        <f t="shared" si="441"/>
        <v>498</v>
      </c>
      <c r="I1448" s="178">
        <f t="shared" si="442"/>
        <v>0.52922422954303927</v>
      </c>
      <c r="J1448" s="8"/>
      <c r="K1448" s="2">
        <f t="shared" si="443"/>
        <v>0.23485653560042508</v>
      </c>
      <c r="L1448" s="2">
        <f t="shared" si="444"/>
        <v>0</v>
      </c>
      <c r="M1448" s="2">
        <f t="shared" si="445"/>
        <v>0.76408076514346435</v>
      </c>
      <c r="N1448" s="2">
        <f t="shared" si="446"/>
        <v>1.0626992561105207E-3</v>
      </c>
      <c r="O1448" s="2">
        <f t="shared" si="447"/>
        <v>5.6812193838240432E-17</v>
      </c>
      <c r="P1448" s="1">
        <v>221</v>
      </c>
      <c r="Q1448" s="1"/>
      <c r="R1448" s="1">
        <v>719</v>
      </c>
      <c r="S1448" s="1">
        <v>1</v>
      </c>
      <c r="T1448" s="1"/>
      <c r="U1448" s="1"/>
      <c r="V1448" s="1"/>
      <c r="W1448" s="1"/>
      <c r="X1448" s="1"/>
      <c r="Y1448" s="1">
        <v>0</v>
      </c>
      <c r="Z1448" s="1"/>
      <c r="AA1448" s="1"/>
      <c r="AB1448" s="1"/>
      <c r="AC1448" s="1">
        <v>0</v>
      </c>
      <c r="AD1448" s="1"/>
      <c r="AI1448" t="str">
        <f t="shared" si="436"/>
        <v>Manchester</v>
      </c>
      <c r="AJ1448" t="s">
        <v>2078</v>
      </c>
      <c r="AK1448" s="165">
        <v>1</v>
      </c>
      <c r="AL1448" s="7"/>
      <c r="AN1448" s="98">
        <v>50</v>
      </c>
      <c r="AO1448" s="100">
        <v>3</v>
      </c>
      <c r="AP1448" s="100">
        <v>25</v>
      </c>
      <c r="AQ1448" s="107">
        <v>42850</v>
      </c>
      <c r="AR1448" s="107">
        <f t="shared" si="448"/>
        <v>50003</v>
      </c>
      <c r="AS1448" s="9" t="s">
        <v>1726</v>
      </c>
      <c r="AT1448" s="110">
        <f t="shared" si="449"/>
        <v>5042850</v>
      </c>
      <c r="AW1448">
        <v>42.28</v>
      </c>
      <c r="AX1448">
        <v>0.05</v>
      </c>
      <c r="AY1448">
        <v>42.23</v>
      </c>
      <c r="BA1448" s="7">
        <f t="shared" si="451"/>
        <v>0</v>
      </c>
      <c r="BB1448" s="7">
        <f t="shared" si="452"/>
        <v>0</v>
      </c>
      <c r="BC1448" s="7">
        <f t="shared" si="453"/>
        <v>1</v>
      </c>
      <c r="BD1448" s="7">
        <f t="shared" si="454"/>
        <v>0</v>
      </c>
      <c r="BE1448" s="7" t="e">
        <f t="shared" si="455"/>
        <v>#N/A</v>
      </c>
      <c r="BF1448" s="118"/>
      <c r="BG1448" s="1">
        <v>0</v>
      </c>
      <c r="BH1448" s="1">
        <v>0</v>
      </c>
      <c r="BI1448" s="118"/>
      <c r="BJ1448" s="118"/>
      <c r="BK1448" s="168"/>
    </row>
    <row r="1449" spans="1:63" hidden="1" outlineLevel="1">
      <c r="A1449" t="s">
        <v>6</v>
      </c>
      <c r="B1449" s="9" t="s">
        <v>2962</v>
      </c>
      <c r="C1449" s="1">
        <f t="shared" si="437"/>
        <v>349</v>
      </c>
      <c r="D1449" s="7">
        <f t="shared" si="438"/>
        <v>2</v>
      </c>
      <c r="E1449" s="7">
        <f t="shared" si="439"/>
        <v>5</v>
      </c>
      <c r="F1449" s="7">
        <f t="shared" si="440"/>
        <v>1</v>
      </c>
      <c r="G1449" s="7">
        <f t="shared" si="450"/>
        <v>3</v>
      </c>
      <c r="H1449" s="49">
        <f t="shared" si="441"/>
        <v>263</v>
      </c>
      <c r="I1449" s="178">
        <f t="shared" si="442"/>
        <v>0.75358166189111753</v>
      </c>
      <c r="J1449" s="8"/>
      <c r="K1449" s="2">
        <f t="shared" si="443"/>
        <v>0.12034383954154727</v>
      </c>
      <c r="L1449" s="2">
        <f t="shared" si="444"/>
        <v>0</v>
      </c>
      <c r="M1449" s="2">
        <f t="shared" si="445"/>
        <v>0.87392550143266479</v>
      </c>
      <c r="N1449" s="2">
        <f t="shared" si="446"/>
        <v>2.8653295128939827E-3</v>
      </c>
      <c r="O1449" s="2">
        <f t="shared" si="447"/>
        <v>2.8653295128939714E-3</v>
      </c>
      <c r="P1449" s="1">
        <v>42</v>
      </c>
      <c r="Q1449" s="1"/>
      <c r="R1449" s="1">
        <v>305</v>
      </c>
      <c r="S1449" s="1">
        <v>1</v>
      </c>
      <c r="T1449" s="1"/>
      <c r="U1449" s="1"/>
      <c r="V1449" s="1"/>
      <c r="W1449" s="1"/>
      <c r="X1449" s="1"/>
      <c r="Y1449" s="1">
        <v>1</v>
      </c>
      <c r="Z1449" s="1"/>
      <c r="AA1449" s="1"/>
      <c r="AB1449" s="1"/>
      <c r="AC1449" s="1">
        <v>0</v>
      </c>
      <c r="AD1449" s="1"/>
      <c r="AI1449" t="str">
        <f t="shared" si="436"/>
        <v>Marlboro</v>
      </c>
      <c r="AJ1449" t="s">
        <v>2472</v>
      </c>
      <c r="AK1449" s="165">
        <v>1</v>
      </c>
      <c r="AL1449" s="7"/>
      <c r="AN1449" s="98">
        <v>50</v>
      </c>
      <c r="AO1449" s="100">
        <v>25</v>
      </c>
      <c r="AP1449" s="100">
        <v>55</v>
      </c>
      <c r="AQ1449" s="107">
        <v>43375</v>
      </c>
      <c r="AR1449" s="107">
        <f t="shared" si="448"/>
        <v>50025</v>
      </c>
      <c r="AS1449" s="9" t="s">
        <v>1726</v>
      </c>
      <c r="AT1449" s="110">
        <f t="shared" si="449"/>
        <v>5043375</v>
      </c>
      <c r="AW1449">
        <v>40.65</v>
      </c>
      <c r="AX1449">
        <v>0.32</v>
      </c>
      <c r="AY1449">
        <v>40.33</v>
      </c>
      <c r="BA1449" s="7">
        <f t="shared" si="451"/>
        <v>0</v>
      </c>
      <c r="BB1449" s="7">
        <f t="shared" si="452"/>
        <v>0</v>
      </c>
      <c r="BC1449" s="7">
        <f t="shared" si="453"/>
        <v>1</v>
      </c>
      <c r="BD1449" s="7">
        <f t="shared" si="454"/>
        <v>0</v>
      </c>
      <c r="BE1449" s="7" t="e">
        <f t="shared" si="455"/>
        <v>#N/A</v>
      </c>
      <c r="BF1449" s="118"/>
      <c r="BG1449" s="1">
        <v>0</v>
      </c>
      <c r="BH1449" s="1">
        <v>0</v>
      </c>
      <c r="BI1449" s="118"/>
      <c r="BJ1449" s="118"/>
      <c r="BK1449" s="168"/>
    </row>
    <row r="1450" spans="1:63" hidden="1" outlineLevel="1">
      <c r="A1450" t="s">
        <v>2114</v>
      </c>
      <c r="B1450" s="9" t="s">
        <v>2962</v>
      </c>
      <c r="C1450" s="1">
        <f t="shared" si="437"/>
        <v>343</v>
      </c>
      <c r="D1450" s="7">
        <f t="shared" si="438"/>
        <v>2</v>
      </c>
      <c r="E1450" s="7">
        <f t="shared" si="439"/>
        <v>5</v>
      </c>
      <c r="F1450" s="7">
        <f t="shared" si="440"/>
        <v>1</v>
      </c>
      <c r="G1450" s="7">
        <f t="shared" si="450"/>
        <v>0</v>
      </c>
      <c r="H1450" s="49">
        <f t="shared" si="441"/>
        <v>307</v>
      </c>
      <c r="I1450" s="178">
        <f t="shared" si="442"/>
        <v>0.89504373177842567</v>
      </c>
      <c r="J1450" s="8"/>
      <c r="K1450" s="2">
        <f t="shared" si="443"/>
        <v>4.9562682215743441E-2</v>
      </c>
      <c r="L1450" s="2">
        <f t="shared" si="444"/>
        <v>0</v>
      </c>
      <c r="M1450" s="2">
        <f t="shared" si="445"/>
        <v>0.94460641399416911</v>
      </c>
      <c r="N1450" s="2">
        <f t="shared" si="446"/>
        <v>0</v>
      </c>
      <c r="O1450" s="2">
        <f t="shared" si="447"/>
        <v>5.8309037900874383E-3</v>
      </c>
      <c r="P1450" s="1">
        <v>17</v>
      </c>
      <c r="Q1450" s="1"/>
      <c r="R1450" s="1">
        <v>324</v>
      </c>
      <c r="S1450" s="1">
        <v>0</v>
      </c>
      <c r="T1450" s="1"/>
      <c r="U1450" s="1"/>
      <c r="V1450" s="1"/>
      <c r="W1450" s="1"/>
      <c r="X1450" s="1"/>
      <c r="Y1450" s="1">
        <v>1</v>
      </c>
      <c r="Z1450" s="1"/>
      <c r="AA1450" s="1"/>
      <c r="AB1450" s="1"/>
      <c r="AC1450" s="1">
        <v>1</v>
      </c>
      <c r="AD1450" s="1"/>
      <c r="AI1450" t="str">
        <f t="shared" si="436"/>
        <v>Marshfield</v>
      </c>
      <c r="AJ1450" t="s">
        <v>643</v>
      </c>
      <c r="AK1450" s="165">
        <v>1</v>
      </c>
      <c r="AL1450" s="7"/>
      <c r="AN1450" s="98">
        <v>50</v>
      </c>
      <c r="AO1450" s="100">
        <v>23</v>
      </c>
      <c r="AP1450" s="100">
        <v>45</v>
      </c>
      <c r="AQ1450" s="107">
        <v>43600</v>
      </c>
      <c r="AR1450" s="107">
        <f t="shared" si="448"/>
        <v>50023</v>
      </c>
      <c r="AS1450" s="9" t="s">
        <v>1726</v>
      </c>
      <c r="AT1450" s="110">
        <f t="shared" si="449"/>
        <v>5043600</v>
      </c>
      <c r="AW1450">
        <v>43.39</v>
      </c>
      <c r="AX1450">
        <v>0.28000000000000003</v>
      </c>
      <c r="AY1450">
        <v>43.11</v>
      </c>
      <c r="BA1450" s="7">
        <f t="shared" si="451"/>
        <v>0</v>
      </c>
      <c r="BB1450" s="7">
        <f t="shared" si="452"/>
        <v>0</v>
      </c>
      <c r="BC1450" s="7">
        <f t="shared" si="453"/>
        <v>1</v>
      </c>
      <c r="BD1450" s="7">
        <f t="shared" si="454"/>
        <v>0</v>
      </c>
      <c r="BE1450" s="7">
        <f>IF(RANK(T1450,P1450:V1450)=1,1,0)</f>
        <v>0</v>
      </c>
      <c r="BF1450" s="118"/>
      <c r="BG1450" s="1">
        <v>0</v>
      </c>
      <c r="BH1450" s="1">
        <v>3</v>
      </c>
      <c r="BI1450" s="118"/>
      <c r="BJ1450" s="118"/>
      <c r="BK1450" s="168"/>
    </row>
    <row r="1451" spans="1:63" hidden="1" outlineLevel="1">
      <c r="A1451" t="s">
        <v>1892</v>
      </c>
      <c r="B1451" s="9" t="s">
        <v>2962</v>
      </c>
      <c r="C1451" s="1">
        <f t="shared" si="437"/>
        <v>197</v>
      </c>
      <c r="D1451" s="7">
        <f t="shared" si="438"/>
        <v>2</v>
      </c>
      <c r="E1451" s="7">
        <f t="shared" si="439"/>
        <v>4</v>
      </c>
      <c r="F1451" s="7">
        <f t="shared" si="440"/>
        <v>1</v>
      </c>
      <c r="G1451" s="7">
        <f t="shared" si="450"/>
        <v>3</v>
      </c>
      <c r="H1451" s="49">
        <f t="shared" si="441"/>
        <v>121</v>
      </c>
      <c r="I1451" s="178">
        <f t="shared" si="442"/>
        <v>0.6142131979695431</v>
      </c>
      <c r="J1451" s="8"/>
      <c r="K1451" s="2">
        <f t="shared" si="443"/>
        <v>0.18781725888324874</v>
      </c>
      <c r="L1451" s="2">
        <f t="shared" si="444"/>
        <v>0</v>
      </c>
      <c r="M1451" s="2">
        <f t="shared" si="445"/>
        <v>0.80203045685279184</v>
      </c>
      <c r="N1451" s="2">
        <f t="shared" si="446"/>
        <v>1.015228426395939E-2</v>
      </c>
      <c r="O1451" s="2">
        <f t="shared" si="447"/>
        <v>3.1225022567582528E-17</v>
      </c>
      <c r="P1451" s="1">
        <v>37</v>
      </c>
      <c r="Q1451" s="1"/>
      <c r="R1451" s="1">
        <v>158</v>
      </c>
      <c r="S1451" s="1">
        <v>2</v>
      </c>
      <c r="T1451" s="1"/>
      <c r="U1451" s="1"/>
      <c r="V1451" s="1"/>
      <c r="W1451" s="1"/>
      <c r="X1451" s="1"/>
      <c r="Y1451" s="1">
        <v>0</v>
      </c>
      <c r="Z1451" s="1"/>
      <c r="AA1451" s="1"/>
      <c r="AB1451" s="1"/>
      <c r="AC1451" s="1">
        <v>0</v>
      </c>
      <c r="AD1451" s="1"/>
      <c r="AI1451" t="str">
        <f t="shared" si="436"/>
        <v>Mendon</v>
      </c>
      <c r="AJ1451" t="s">
        <v>840</v>
      </c>
      <c r="AK1451" s="165">
        <v>1</v>
      </c>
      <c r="AL1451" s="7"/>
      <c r="AN1451" s="98">
        <v>50</v>
      </c>
      <c r="AO1451" s="100">
        <v>21</v>
      </c>
      <c r="AP1451" s="100">
        <v>50</v>
      </c>
      <c r="AQ1451" s="107">
        <v>44125</v>
      </c>
      <c r="AR1451" s="107">
        <f t="shared" si="448"/>
        <v>50021</v>
      </c>
      <c r="AS1451" s="9" t="s">
        <v>1726</v>
      </c>
      <c r="AT1451" s="110">
        <f t="shared" si="449"/>
        <v>5044125</v>
      </c>
      <c r="AW1451">
        <v>38.1</v>
      </c>
      <c r="AX1451">
        <v>0.01</v>
      </c>
      <c r="AY1451">
        <v>38.090000000000003</v>
      </c>
      <c r="BA1451" s="7">
        <f t="shared" si="451"/>
        <v>0</v>
      </c>
      <c r="BB1451" s="7">
        <f t="shared" si="452"/>
        <v>0</v>
      </c>
      <c r="BC1451" s="7">
        <f t="shared" si="453"/>
        <v>1</v>
      </c>
      <c r="BD1451" s="7">
        <f t="shared" si="454"/>
        <v>0</v>
      </c>
      <c r="BE1451" s="7" t="e">
        <f t="shared" si="455"/>
        <v>#N/A</v>
      </c>
      <c r="BF1451" s="118"/>
      <c r="BG1451" s="1">
        <v>0</v>
      </c>
      <c r="BH1451" s="1">
        <v>1</v>
      </c>
      <c r="BI1451" s="118"/>
      <c r="BJ1451" s="118"/>
      <c r="BK1451" s="168"/>
    </row>
    <row r="1452" spans="1:63" hidden="1" outlineLevel="1">
      <c r="A1452" t="s">
        <v>2096</v>
      </c>
      <c r="B1452" s="9" t="s">
        <v>2962</v>
      </c>
      <c r="C1452" s="1">
        <f t="shared" si="437"/>
        <v>1793</v>
      </c>
      <c r="D1452" s="7">
        <f t="shared" si="438"/>
        <v>2</v>
      </c>
      <c r="E1452" s="7" t="e">
        <f t="shared" si="439"/>
        <v>#N/A</v>
      </c>
      <c r="F1452" s="7">
        <f t="shared" si="440"/>
        <v>1</v>
      </c>
      <c r="G1452" s="7">
        <f t="shared" si="450"/>
        <v>3</v>
      </c>
      <c r="H1452" s="49">
        <f t="shared" si="441"/>
        <v>1153</v>
      </c>
      <c r="I1452" s="178">
        <f t="shared" si="442"/>
        <v>0.64305633017289454</v>
      </c>
      <c r="J1452" s="8"/>
      <c r="K1452" s="2">
        <f t="shared" si="443"/>
        <v>0.17679866146123815</v>
      </c>
      <c r="L1452" s="2">
        <f t="shared" si="444"/>
        <v>0</v>
      </c>
      <c r="M1452" s="2">
        <f t="shared" si="445"/>
        <v>0.81985499163413278</v>
      </c>
      <c r="N1452" s="2">
        <f t="shared" si="446"/>
        <v>2.2308979364194089E-3</v>
      </c>
      <c r="O1452" s="2">
        <f t="shared" si="447"/>
        <v>1.115448968209685E-3</v>
      </c>
      <c r="P1452" s="1">
        <v>317</v>
      </c>
      <c r="Q1452" s="1"/>
      <c r="R1452" s="1">
        <v>1470</v>
      </c>
      <c r="S1452" s="1">
        <v>4</v>
      </c>
      <c r="T1452" s="1"/>
      <c r="U1452" s="1"/>
      <c r="V1452" s="1"/>
      <c r="W1452" s="1"/>
      <c r="X1452" s="1"/>
      <c r="Y1452" s="1">
        <v>1</v>
      </c>
      <c r="Z1452" s="1"/>
      <c r="AA1452" s="1"/>
      <c r="AB1452" s="1"/>
      <c r="AC1452" s="1">
        <v>1</v>
      </c>
      <c r="AD1452" s="1"/>
      <c r="AI1452" t="str">
        <f t="shared" si="436"/>
        <v>Middlebury</v>
      </c>
      <c r="AJ1452" t="s">
        <v>1842</v>
      </c>
      <c r="AK1452" s="165">
        <v>1</v>
      </c>
      <c r="AL1452" s="7"/>
      <c r="AN1452" s="98">
        <v>50</v>
      </c>
      <c r="AO1452" s="100">
        <v>1</v>
      </c>
      <c r="AP1452" s="100">
        <v>55</v>
      </c>
      <c r="AQ1452" s="107">
        <v>44350</v>
      </c>
      <c r="AR1452" s="107">
        <f t="shared" si="448"/>
        <v>50001</v>
      </c>
      <c r="AS1452" s="9" t="s">
        <v>1726</v>
      </c>
      <c r="AT1452" s="110">
        <f t="shared" si="449"/>
        <v>5044350</v>
      </c>
      <c r="AW1452">
        <v>39.17</v>
      </c>
      <c r="AX1452">
        <v>0.14000000000000001</v>
      </c>
      <c r="AY1452">
        <v>39.03</v>
      </c>
      <c r="BA1452" s="7">
        <f t="shared" si="451"/>
        <v>0</v>
      </c>
      <c r="BB1452" s="7" t="e">
        <f t="shared" si="452"/>
        <v>#N/A</v>
      </c>
      <c r="BC1452" s="7">
        <f t="shared" si="453"/>
        <v>1</v>
      </c>
      <c r="BD1452" s="7">
        <f t="shared" si="454"/>
        <v>0</v>
      </c>
      <c r="BE1452" s="7" t="e">
        <f t="shared" si="455"/>
        <v>#N/A</v>
      </c>
      <c r="BF1452" s="118"/>
      <c r="BG1452" s="1">
        <v>2</v>
      </c>
      <c r="BH1452" s="1">
        <v>1</v>
      </c>
      <c r="BI1452" s="118"/>
      <c r="BJ1452" s="118"/>
      <c r="BK1452" s="168"/>
    </row>
    <row r="1453" spans="1:63" hidden="1" outlineLevel="1">
      <c r="A1453" t="s">
        <v>2249</v>
      </c>
      <c r="B1453" s="9" t="s">
        <v>2962</v>
      </c>
      <c r="C1453" s="1">
        <f t="shared" si="437"/>
        <v>581</v>
      </c>
      <c r="D1453" s="7">
        <f t="shared" si="438"/>
        <v>2</v>
      </c>
      <c r="E1453" s="7">
        <f t="shared" si="439"/>
        <v>4</v>
      </c>
      <c r="F1453" s="7">
        <f t="shared" si="440"/>
        <v>1</v>
      </c>
      <c r="G1453" s="7">
        <f t="shared" si="450"/>
        <v>0</v>
      </c>
      <c r="H1453" s="49">
        <f t="shared" si="441"/>
        <v>443</v>
      </c>
      <c r="I1453" s="178">
        <f t="shared" si="442"/>
        <v>0.76247848537005158</v>
      </c>
      <c r="J1453" s="8"/>
      <c r="K1453" s="2">
        <f t="shared" si="443"/>
        <v>0.11703958691910499</v>
      </c>
      <c r="L1453" s="2">
        <f t="shared" si="444"/>
        <v>0</v>
      </c>
      <c r="M1453" s="2">
        <f t="shared" si="445"/>
        <v>0.87951807228915657</v>
      </c>
      <c r="N1453" s="2">
        <f t="shared" si="446"/>
        <v>0</v>
      </c>
      <c r="O1453" s="2">
        <f t="shared" si="447"/>
        <v>3.4423407917384408E-3</v>
      </c>
      <c r="P1453" s="1">
        <v>68</v>
      </c>
      <c r="Q1453" s="1"/>
      <c r="R1453" s="1">
        <v>511</v>
      </c>
      <c r="S1453" s="1">
        <v>0</v>
      </c>
      <c r="T1453" s="1"/>
      <c r="U1453" s="1"/>
      <c r="V1453" s="1"/>
      <c r="W1453" s="1"/>
      <c r="X1453" s="1"/>
      <c r="Y1453" s="1">
        <v>2</v>
      </c>
      <c r="Z1453" s="1"/>
      <c r="AA1453" s="1"/>
      <c r="AB1453" s="1"/>
      <c r="AC1453" s="1">
        <v>0</v>
      </c>
      <c r="AD1453" s="1"/>
      <c r="AI1453" t="str">
        <f t="shared" si="436"/>
        <v>Middlesex</v>
      </c>
      <c r="AJ1453" t="s">
        <v>643</v>
      </c>
      <c r="AK1453" s="165">
        <v>1</v>
      </c>
      <c r="AL1453" s="7"/>
      <c r="AN1453" s="98">
        <v>50</v>
      </c>
      <c r="AO1453" s="100">
        <v>23</v>
      </c>
      <c r="AP1453" s="100">
        <v>50</v>
      </c>
      <c r="AQ1453" s="107">
        <v>44500</v>
      </c>
      <c r="AR1453" s="107">
        <f t="shared" si="448"/>
        <v>50023</v>
      </c>
      <c r="AS1453" s="9" t="s">
        <v>1726</v>
      </c>
      <c r="AT1453" s="110">
        <f t="shared" si="449"/>
        <v>5044500</v>
      </c>
      <c r="AW1453">
        <v>39.86</v>
      </c>
      <c r="AX1453">
        <v>0.21</v>
      </c>
      <c r="AY1453">
        <v>39.659999999999997</v>
      </c>
      <c r="BA1453" s="7">
        <f t="shared" si="451"/>
        <v>0</v>
      </c>
      <c r="BB1453" s="7">
        <f t="shared" si="452"/>
        <v>0</v>
      </c>
      <c r="BC1453" s="7">
        <f t="shared" si="453"/>
        <v>1</v>
      </c>
      <c r="BD1453" s="7">
        <f t="shared" si="454"/>
        <v>0</v>
      </c>
      <c r="BE1453" s="7">
        <f t="shared" si="455"/>
        <v>0</v>
      </c>
      <c r="BF1453" s="118"/>
      <c r="BG1453" s="1">
        <v>0</v>
      </c>
      <c r="BH1453" s="1">
        <v>0</v>
      </c>
      <c r="BI1453" s="118"/>
      <c r="BJ1453" s="118"/>
      <c r="BK1453" s="168"/>
    </row>
    <row r="1454" spans="1:63" hidden="1" outlineLevel="1">
      <c r="A1454" t="s">
        <v>2870</v>
      </c>
      <c r="B1454" s="9" t="s">
        <v>2962</v>
      </c>
      <c r="C1454" s="1">
        <f t="shared" si="437"/>
        <v>239</v>
      </c>
      <c r="D1454" s="7">
        <f t="shared" si="438"/>
        <v>2</v>
      </c>
      <c r="E1454" s="7">
        <f t="shared" si="439"/>
        <v>4</v>
      </c>
      <c r="F1454" s="7">
        <f t="shared" si="440"/>
        <v>1</v>
      </c>
      <c r="G1454" s="7">
        <f t="shared" si="450"/>
        <v>3</v>
      </c>
      <c r="H1454" s="49">
        <f t="shared" si="441"/>
        <v>179</v>
      </c>
      <c r="I1454" s="178">
        <f t="shared" si="442"/>
        <v>0.7489539748953975</v>
      </c>
      <c r="J1454" s="8"/>
      <c r="K1454" s="2">
        <f t="shared" si="443"/>
        <v>0.12133891213389121</v>
      </c>
      <c r="L1454" s="2">
        <f t="shared" si="444"/>
        <v>0</v>
      </c>
      <c r="M1454" s="2">
        <f t="shared" si="445"/>
        <v>0.87029288702928875</v>
      </c>
      <c r="N1454" s="2">
        <f t="shared" si="446"/>
        <v>8.368200836820083E-3</v>
      </c>
      <c r="O1454" s="2">
        <f t="shared" si="447"/>
        <v>-8.8470897274817162E-17</v>
      </c>
      <c r="P1454" s="1">
        <v>29</v>
      </c>
      <c r="Q1454" s="1"/>
      <c r="R1454" s="1">
        <v>208</v>
      </c>
      <c r="S1454" s="1">
        <v>2</v>
      </c>
      <c r="T1454" s="1"/>
      <c r="U1454" s="1"/>
      <c r="V1454" s="1"/>
      <c r="W1454" s="1"/>
      <c r="X1454" s="1"/>
      <c r="Y1454" s="1">
        <v>0</v>
      </c>
      <c r="Z1454" s="1"/>
      <c r="AA1454" s="1"/>
      <c r="AB1454" s="1"/>
      <c r="AC1454" s="1">
        <v>0</v>
      </c>
      <c r="AD1454" s="1"/>
      <c r="AI1454" t="str">
        <f t="shared" si="436"/>
        <v>Middletown Springs</v>
      </c>
      <c r="AJ1454" t="s">
        <v>840</v>
      </c>
      <c r="AK1454" s="165">
        <v>1</v>
      </c>
      <c r="AL1454" s="7"/>
      <c r="AN1454" s="98">
        <v>50</v>
      </c>
      <c r="AO1454" s="100">
        <v>21</v>
      </c>
      <c r="AP1454" s="100">
        <v>55</v>
      </c>
      <c r="AQ1454" s="107">
        <v>44800</v>
      </c>
      <c r="AR1454" s="107">
        <f t="shared" si="448"/>
        <v>50021</v>
      </c>
      <c r="AS1454" s="9" t="s">
        <v>1726</v>
      </c>
      <c r="AT1454" s="110">
        <f t="shared" si="449"/>
        <v>5044800</v>
      </c>
      <c r="AW1454">
        <v>22.85</v>
      </c>
      <c r="AX1454">
        <v>0</v>
      </c>
      <c r="AY1454">
        <v>22.84</v>
      </c>
      <c r="BA1454" s="7">
        <f t="shared" si="451"/>
        <v>0</v>
      </c>
      <c r="BB1454" s="7">
        <f t="shared" si="452"/>
        <v>0</v>
      </c>
      <c r="BC1454" s="7">
        <f t="shared" si="453"/>
        <v>1</v>
      </c>
      <c r="BD1454" s="7">
        <f t="shared" si="454"/>
        <v>0</v>
      </c>
      <c r="BE1454" s="7" t="e">
        <f t="shared" si="455"/>
        <v>#N/A</v>
      </c>
      <c r="BF1454" s="118"/>
      <c r="BG1454" s="1">
        <v>4</v>
      </c>
      <c r="BH1454" s="1">
        <v>0</v>
      </c>
      <c r="BI1454" s="118"/>
      <c r="BJ1454" s="118"/>
      <c r="BK1454" s="168"/>
    </row>
    <row r="1455" spans="1:63" hidden="1" outlineLevel="1">
      <c r="A1455" t="s">
        <v>1606</v>
      </c>
      <c r="B1455" s="9" t="s">
        <v>2962</v>
      </c>
      <c r="C1455" s="1">
        <f t="shared" si="437"/>
        <v>1711</v>
      </c>
      <c r="D1455" s="7">
        <f t="shared" si="438"/>
        <v>2</v>
      </c>
      <c r="E1455" s="7" t="e">
        <f t="shared" si="439"/>
        <v>#N/A</v>
      </c>
      <c r="F1455" s="7">
        <f t="shared" si="440"/>
        <v>1</v>
      </c>
      <c r="G1455" s="7">
        <f t="shared" si="450"/>
        <v>3</v>
      </c>
      <c r="H1455" s="49">
        <f t="shared" si="441"/>
        <v>1303</v>
      </c>
      <c r="I1455" s="178">
        <f t="shared" si="442"/>
        <v>0.76154295733489186</v>
      </c>
      <c r="J1455" s="8"/>
      <c r="K1455" s="2">
        <f t="shared" si="443"/>
        <v>0.11455289304500292</v>
      </c>
      <c r="L1455" s="2">
        <f t="shared" si="444"/>
        <v>0</v>
      </c>
      <c r="M1455" s="2">
        <f t="shared" si="445"/>
        <v>0.87609585037989479</v>
      </c>
      <c r="N1455" s="2">
        <f t="shared" si="446"/>
        <v>5.2600818234950324E-3</v>
      </c>
      <c r="O1455" s="2">
        <f t="shared" si="447"/>
        <v>4.0911747516072412E-3</v>
      </c>
      <c r="P1455" s="1">
        <v>196</v>
      </c>
      <c r="Q1455" s="1"/>
      <c r="R1455" s="1">
        <v>1499</v>
      </c>
      <c r="S1455" s="1">
        <v>9</v>
      </c>
      <c r="T1455" s="1"/>
      <c r="U1455" s="1"/>
      <c r="V1455" s="1"/>
      <c r="W1455" s="1"/>
      <c r="X1455" s="1"/>
      <c r="Y1455" s="1">
        <v>5</v>
      </c>
      <c r="Z1455" s="1"/>
      <c r="AA1455" s="1"/>
      <c r="AB1455" s="1"/>
      <c r="AC1455" s="1">
        <v>2</v>
      </c>
      <c r="AD1455" s="1"/>
      <c r="AI1455" t="str">
        <f t="shared" si="436"/>
        <v>Milton</v>
      </c>
      <c r="AJ1455" t="s">
        <v>1863</v>
      </c>
      <c r="AK1455" s="165">
        <v>1</v>
      </c>
      <c r="AL1455" s="7"/>
      <c r="AN1455" s="98">
        <v>50</v>
      </c>
      <c r="AO1455" s="100">
        <v>7</v>
      </c>
      <c r="AP1455" s="100">
        <v>50</v>
      </c>
      <c r="AQ1455" s="107">
        <v>45250</v>
      </c>
      <c r="AR1455" s="107">
        <f t="shared" si="448"/>
        <v>50007</v>
      </c>
      <c r="AS1455" s="9" t="s">
        <v>1726</v>
      </c>
      <c r="AT1455" s="110">
        <f t="shared" si="449"/>
        <v>5045250</v>
      </c>
      <c r="AW1455">
        <v>60.89</v>
      </c>
      <c r="AX1455">
        <v>9.43</v>
      </c>
      <c r="AY1455">
        <v>51.46</v>
      </c>
      <c r="BA1455" s="7">
        <f t="shared" si="451"/>
        <v>0</v>
      </c>
      <c r="BB1455" s="7" t="e">
        <f t="shared" si="452"/>
        <v>#N/A</v>
      </c>
      <c r="BC1455" s="7">
        <f t="shared" si="453"/>
        <v>1</v>
      </c>
      <c r="BD1455" s="7">
        <f t="shared" si="454"/>
        <v>0</v>
      </c>
      <c r="BE1455" s="7" t="e">
        <f t="shared" si="455"/>
        <v>#N/A</v>
      </c>
      <c r="BF1455" s="118"/>
      <c r="BG1455" s="1">
        <v>0</v>
      </c>
      <c r="BH1455" s="1">
        <v>0</v>
      </c>
      <c r="BI1455" s="118"/>
      <c r="BJ1455" s="118"/>
      <c r="BK1455" s="168"/>
    </row>
    <row r="1456" spans="1:63" hidden="1" outlineLevel="1">
      <c r="A1456" t="s">
        <v>1306</v>
      </c>
      <c r="B1456" s="9" t="s">
        <v>2962</v>
      </c>
      <c r="C1456" s="1">
        <f t="shared" si="437"/>
        <v>571</v>
      </c>
      <c r="D1456" s="7">
        <f t="shared" si="438"/>
        <v>2</v>
      </c>
      <c r="E1456" s="7">
        <f t="shared" si="439"/>
        <v>4</v>
      </c>
      <c r="F1456" s="7">
        <f t="shared" si="440"/>
        <v>1</v>
      </c>
      <c r="G1456" s="7">
        <f t="shared" si="450"/>
        <v>3</v>
      </c>
      <c r="H1456" s="49">
        <f t="shared" si="441"/>
        <v>478</v>
      </c>
      <c r="I1456" s="178">
        <f t="shared" si="442"/>
        <v>0.83712784588441336</v>
      </c>
      <c r="J1456" s="8"/>
      <c r="K1456" s="2">
        <f t="shared" si="443"/>
        <v>8.0560420315236428E-2</v>
      </c>
      <c r="L1456" s="2">
        <f t="shared" si="444"/>
        <v>0</v>
      </c>
      <c r="M1456" s="2">
        <f t="shared" si="445"/>
        <v>0.91768826619964972</v>
      </c>
      <c r="N1456" s="2">
        <f t="shared" si="446"/>
        <v>1.7513134851138354E-3</v>
      </c>
      <c r="O1456" s="2">
        <f t="shared" si="447"/>
        <v>-2.0816681711721685E-17</v>
      </c>
      <c r="P1456" s="1">
        <v>46</v>
      </c>
      <c r="Q1456" s="1"/>
      <c r="R1456" s="1">
        <v>524</v>
      </c>
      <c r="S1456" s="1">
        <v>1</v>
      </c>
      <c r="T1456" s="1"/>
      <c r="U1456" s="1"/>
      <c r="V1456" s="1"/>
      <c r="W1456" s="1"/>
      <c r="X1456" s="1"/>
      <c r="Y1456" s="1">
        <v>0</v>
      </c>
      <c r="Z1456" s="1"/>
      <c r="AA1456" s="1"/>
      <c r="AB1456" s="1"/>
      <c r="AC1456" s="1">
        <v>0</v>
      </c>
      <c r="AD1456" s="1"/>
      <c r="AI1456" t="str">
        <f t="shared" si="436"/>
        <v>Monkton</v>
      </c>
      <c r="AJ1456" t="s">
        <v>1842</v>
      </c>
      <c r="AK1456" s="165">
        <v>1</v>
      </c>
      <c r="AL1456" s="7"/>
      <c r="AN1456" s="98">
        <v>50</v>
      </c>
      <c r="AO1456" s="100">
        <v>1</v>
      </c>
      <c r="AP1456" s="100">
        <v>60</v>
      </c>
      <c r="AQ1456" s="107">
        <v>45550</v>
      </c>
      <c r="AR1456" s="107">
        <f t="shared" si="448"/>
        <v>50001</v>
      </c>
      <c r="AS1456" s="9" t="s">
        <v>1726</v>
      </c>
      <c r="AT1456" s="110">
        <f t="shared" si="449"/>
        <v>5045550</v>
      </c>
      <c r="AW1456">
        <v>36.229999999999997</v>
      </c>
      <c r="AX1456">
        <v>0.21</v>
      </c>
      <c r="AY1456">
        <v>36.020000000000003</v>
      </c>
      <c r="BA1456" s="7">
        <f t="shared" si="451"/>
        <v>0</v>
      </c>
      <c r="BB1456" s="7">
        <f t="shared" si="452"/>
        <v>0</v>
      </c>
      <c r="BC1456" s="7">
        <f t="shared" si="453"/>
        <v>1</v>
      </c>
      <c r="BD1456" s="7">
        <f t="shared" si="454"/>
        <v>0</v>
      </c>
      <c r="BE1456" s="7" t="e">
        <f t="shared" si="455"/>
        <v>#N/A</v>
      </c>
      <c r="BF1456" s="118"/>
      <c r="BG1456" s="1">
        <v>1</v>
      </c>
      <c r="BH1456" s="1">
        <v>2</v>
      </c>
      <c r="BI1456" s="118"/>
      <c r="BJ1456" s="118"/>
      <c r="BK1456" s="168"/>
    </row>
    <row r="1457" spans="1:63" hidden="1" outlineLevel="1">
      <c r="A1457" t="s">
        <v>398</v>
      </c>
      <c r="B1457" s="9" t="s">
        <v>2962</v>
      </c>
      <c r="C1457" s="1">
        <f t="shared" si="437"/>
        <v>293</v>
      </c>
      <c r="D1457" s="7">
        <f t="shared" si="438"/>
        <v>2</v>
      </c>
      <c r="E1457" s="7">
        <f t="shared" si="439"/>
        <v>5</v>
      </c>
      <c r="F1457" s="7">
        <f t="shared" si="440"/>
        <v>1</v>
      </c>
      <c r="G1457" s="7">
        <f t="shared" si="450"/>
        <v>4</v>
      </c>
      <c r="H1457" s="49">
        <f t="shared" si="441"/>
        <v>244</v>
      </c>
      <c r="I1457" s="178">
        <f t="shared" si="442"/>
        <v>0.83276450511945388</v>
      </c>
      <c r="J1457" s="8"/>
      <c r="K1457" s="2">
        <f t="shared" si="443"/>
        <v>7.8498293515358364E-2</v>
      </c>
      <c r="L1457" s="2">
        <f t="shared" si="444"/>
        <v>0</v>
      </c>
      <c r="M1457" s="2">
        <f t="shared" si="445"/>
        <v>0.9112627986348123</v>
      </c>
      <c r="N1457" s="2">
        <f t="shared" si="446"/>
        <v>3.4129692832764505E-3</v>
      </c>
      <c r="O1457" s="2">
        <f t="shared" si="447"/>
        <v>6.8259385665528308E-3</v>
      </c>
      <c r="P1457" s="1">
        <v>23</v>
      </c>
      <c r="Q1457" s="1"/>
      <c r="R1457" s="1">
        <v>267</v>
      </c>
      <c r="S1457" s="1">
        <v>1</v>
      </c>
      <c r="T1457" s="1"/>
      <c r="U1457" s="1"/>
      <c r="V1457" s="1"/>
      <c r="W1457" s="1"/>
      <c r="X1457" s="1"/>
      <c r="Y1457" s="1">
        <v>0</v>
      </c>
      <c r="Z1457" s="1"/>
      <c r="AA1457" s="1"/>
      <c r="AB1457" s="1"/>
      <c r="AC1457" s="1">
        <v>2</v>
      </c>
      <c r="AD1457" s="1"/>
      <c r="AI1457" t="str">
        <f t="shared" si="436"/>
        <v>Montgomery</v>
      </c>
      <c r="AJ1457" t="s">
        <v>2429</v>
      </c>
      <c r="AK1457" s="165">
        <v>1</v>
      </c>
      <c r="AL1457" s="7"/>
      <c r="AN1457" s="98">
        <v>50</v>
      </c>
      <c r="AO1457" s="100">
        <v>11</v>
      </c>
      <c r="AP1457" s="100">
        <v>55</v>
      </c>
      <c r="AQ1457" s="107">
        <v>45850</v>
      </c>
      <c r="AR1457" s="107">
        <f t="shared" si="448"/>
        <v>50011</v>
      </c>
      <c r="AS1457" s="9" t="s">
        <v>1726</v>
      </c>
      <c r="AT1457" s="110">
        <f t="shared" si="449"/>
        <v>5045850</v>
      </c>
      <c r="AW1457">
        <v>56.75</v>
      </c>
      <c r="AX1457">
        <v>0</v>
      </c>
      <c r="AY1457">
        <v>56.75</v>
      </c>
      <c r="BA1457" s="7">
        <f t="shared" si="451"/>
        <v>0</v>
      </c>
      <c r="BB1457" s="7">
        <f t="shared" si="452"/>
        <v>0</v>
      </c>
      <c r="BC1457" s="7">
        <f t="shared" si="453"/>
        <v>1</v>
      </c>
      <c r="BD1457" s="7">
        <f t="shared" si="454"/>
        <v>0</v>
      </c>
      <c r="BE1457" s="7" t="e">
        <f t="shared" si="455"/>
        <v>#N/A</v>
      </c>
      <c r="BF1457" s="118"/>
      <c r="BG1457" s="1">
        <v>2</v>
      </c>
      <c r="BH1457" s="1">
        <v>1</v>
      </c>
      <c r="BI1457" s="118"/>
      <c r="BJ1457" s="118"/>
      <c r="BK1457" s="168"/>
    </row>
    <row r="1458" spans="1:63" hidden="1" outlineLevel="1">
      <c r="A1458" t="s">
        <v>1681</v>
      </c>
      <c r="B1458" s="9" t="s">
        <v>2962</v>
      </c>
      <c r="C1458" s="1">
        <f t="shared" si="437"/>
        <v>2895</v>
      </c>
      <c r="D1458" s="7">
        <f t="shared" si="438"/>
        <v>2</v>
      </c>
      <c r="E1458" s="7" t="e">
        <f t="shared" si="439"/>
        <v>#N/A</v>
      </c>
      <c r="F1458" s="7">
        <f t="shared" si="440"/>
        <v>1</v>
      </c>
      <c r="G1458" s="7">
        <f t="shared" si="450"/>
        <v>4</v>
      </c>
      <c r="H1458" s="49">
        <f t="shared" si="441"/>
        <v>1925</v>
      </c>
      <c r="I1458" s="178">
        <f t="shared" si="442"/>
        <v>0.66493955094991364</v>
      </c>
      <c r="J1458" s="8"/>
      <c r="K1458" s="2">
        <f t="shared" si="443"/>
        <v>0.16476683937823836</v>
      </c>
      <c r="L1458" s="2">
        <f t="shared" si="444"/>
        <v>0</v>
      </c>
      <c r="M1458" s="2">
        <f t="shared" si="445"/>
        <v>0.82970639032815197</v>
      </c>
      <c r="N1458" s="2">
        <f t="shared" si="446"/>
        <v>1.7271157167530224E-3</v>
      </c>
      <c r="O1458" s="2">
        <f t="shared" si="447"/>
        <v>3.7996545768566839E-3</v>
      </c>
      <c r="P1458" s="1">
        <v>477</v>
      </c>
      <c r="Q1458" s="1"/>
      <c r="R1458" s="1">
        <v>2402</v>
      </c>
      <c r="S1458" s="1">
        <v>5</v>
      </c>
      <c r="T1458" s="1"/>
      <c r="U1458" s="1"/>
      <c r="V1458" s="1"/>
      <c r="W1458" s="1"/>
      <c r="X1458" s="1"/>
      <c r="Y1458" s="1">
        <v>9</v>
      </c>
      <c r="Z1458" s="1"/>
      <c r="AA1458" s="1"/>
      <c r="AB1458" s="1"/>
      <c r="AC1458" s="1">
        <v>2</v>
      </c>
      <c r="AD1458" s="1"/>
      <c r="AI1458" t="str">
        <f t="shared" ref="AI1458:AI1521" si="456">A1458</f>
        <v>Montpelier</v>
      </c>
      <c r="AJ1458" t="s">
        <v>643</v>
      </c>
      <c r="AK1458" s="165">
        <v>1</v>
      </c>
      <c r="AL1458" s="7"/>
      <c r="AN1458" s="98">
        <v>50</v>
      </c>
      <c r="AO1458" s="100">
        <v>23</v>
      </c>
      <c r="AP1458" s="100">
        <v>55</v>
      </c>
      <c r="AQ1458" s="107">
        <v>46000</v>
      </c>
      <c r="AR1458" s="107">
        <f t="shared" si="448"/>
        <v>50023</v>
      </c>
      <c r="AS1458" s="9" t="s">
        <v>1037</v>
      </c>
      <c r="AT1458" s="110">
        <f t="shared" si="449"/>
        <v>5046000</v>
      </c>
      <c r="AW1458">
        <v>10.26</v>
      </c>
      <c r="AX1458">
        <v>0.01</v>
      </c>
      <c r="AY1458">
        <v>10.25</v>
      </c>
      <c r="BA1458" s="7">
        <f t="shared" si="451"/>
        <v>0</v>
      </c>
      <c r="BB1458" s="7" t="e">
        <f t="shared" si="452"/>
        <v>#N/A</v>
      </c>
      <c r="BC1458" s="7">
        <f t="shared" si="453"/>
        <v>1</v>
      </c>
      <c r="BD1458" s="7">
        <f t="shared" si="454"/>
        <v>0</v>
      </c>
      <c r="BE1458" s="7" t="e">
        <f t="shared" si="455"/>
        <v>#N/A</v>
      </c>
      <c r="BF1458" s="118"/>
      <c r="BG1458" s="1">
        <v>2</v>
      </c>
      <c r="BH1458" s="1">
        <v>2</v>
      </c>
      <c r="BI1458" s="118"/>
      <c r="BJ1458" s="118"/>
      <c r="BK1458" s="168"/>
    </row>
    <row r="1459" spans="1:63" hidden="1" outlineLevel="1">
      <c r="A1459" t="s">
        <v>1966</v>
      </c>
      <c r="B1459" s="9" t="s">
        <v>2962</v>
      </c>
      <c r="C1459" s="1">
        <f t="shared" si="437"/>
        <v>464</v>
      </c>
      <c r="D1459" s="7">
        <f t="shared" si="438"/>
        <v>2</v>
      </c>
      <c r="E1459" s="7" t="e">
        <f t="shared" si="439"/>
        <v>#N/A</v>
      </c>
      <c r="F1459" s="7">
        <f t="shared" si="440"/>
        <v>1</v>
      </c>
      <c r="G1459" s="7">
        <f t="shared" si="450"/>
        <v>4</v>
      </c>
      <c r="H1459" s="49">
        <f t="shared" si="441"/>
        <v>373</v>
      </c>
      <c r="I1459" s="178">
        <f t="shared" si="442"/>
        <v>0.80387931034482762</v>
      </c>
      <c r="J1459" s="8"/>
      <c r="K1459" s="2">
        <f t="shared" si="443"/>
        <v>9.2672413793103453E-2</v>
      </c>
      <c r="L1459" s="2">
        <f t="shared" si="444"/>
        <v>0</v>
      </c>
      <c r="M1459" s="2">
        <f t="shared" si="445"/>
        <v>0.89655172413793105</v>
      </c>
      <c r="N1459" s="2">
        <f t="shared" si="446"/>
        <v>2.1551724137931034E-3</v>
      </c>
      <c r="O1459" s="2">
        <f t="shared" si="447"/>
        <v>8.6206896551724206E-3</v>
      </c>
      <c r="P1459" s="1">
        <v>43</v>
      </c>
      <c r="Q1459" s="1"/>
      <c r="R1459" s="1">
        <v>416</v>
      </c>
      <c r="S1459" s="1">
        <v>1</v>
      </c>
      <c r="T1459" s="1"/>
      <c r="U1459" s="1"/>
      <c r="V1459" s="1"/>
      <c r="W1459" s="1"/>
      <c r="X1459" s="1"/>
      <c r="Y1459" s="1">
        <v>3</v>
      </c>
      <c r="Z1459" s="1"/>
      <c r="AA1459" s="1"/>
      <c r="AB1459" s="1"/>
      <c r="AC1459" s="1">
        <v>1</v>
      </c>
      <c r="AD1459" s="1"/>
      <c r="AI1459" t="str">
        <f t="shared" si="456"/>
        <v>Moretown</v>
      </c>
      <c r="AJ1459" t="s">
        <v>643</v>
      </c>
      <c r="AK1459" s="165">
        <v>1</v>
      </c>
      <c r="AL1459" s="7"/>
      <c r="AN1459" s="98">
        <v>50</v>
      </c>
      <c r="AO1459" s="100">
        <v>23</v>
      </c>
      <c r="AP1459" s="100">
        <v>60</v>
      </c>
      <c r="AQ1459" s="107">
        <v>46225</v>
      </c>
      <c r="AR1459" s="107">
        <f t="shared" si="448"/>
        <v>50023</v>
      </c>
      <c r="AS1459" s="9" t="s">
        <v>1726</v>
      </c>
      <c r="AT1459" s="110">
        <f t="shared" si="449"/>
        <v>5046225</v>
      </c>
      <c r="AW1459">
        <v>40.21</v>
      </c>
      <c r="AX1459">
        <v>0.13</v>
      </c>
      <c r="AY1459">
        <v>40.08</v>
      </c>
      <c r="BA1459" s="7">
        <f t="shared" si="451"/>
        <v>0</v>
      </c>
      <c r="BB1459" s="7" t="e">
        <f t="shared" si="452"/>
        <v>#N/A</v>
      </c>
      <c r="BC1459" s="7">
        <f t="shared" si="453"/>
        <v>1</v>
      </c>
      <c r="BD1459" s="7">
        <f t="shared" si="454"/>
        <v>0</v>
      </c>
      <c r="BE1459" s="7" t="e">
        <f t="shared" si="455"/>
        <v>#N/A</v>
      </c>
      <c r="BF1459" s="118"/>
      <c r="BG1459" s="1">
        <v>0</v>
      </c>
      <c r="BH1459" s="1">
        <v>0</v>
      </c>
      <c r="BI1459" s="118"/>
      <c r="BJ1459" s="118"/>
      <c r="BK1459" s="168"/>
    </row>
    <row r="1460" spans="1:63" hidden="1" outlineLevel="1">
      <c r="A1460" t="s">
        <v>370</v>
      </c>
      <c r="B1460" s="9" t="s">
        <v>2962</v>
      </c>
      <c r="C1460" s="1">
        <f t="shared" si="437"/>
        <v>82</v>
      </c>
      <c r="D1460" s="7">
        <f t="shared" si="438"/>
        <v>2</v>
      </c>
      <c r="E1460" s="7">
        <f t="shared" si="439"/>
        <v>4</v>
      </c>
      <c r="F1460" s="7">
        <f t="shared" si="440"/>
        <v>1</v>
      </c>
      <c r="G1460" s="7">
        <f t="shared" si="450"/>
        <v>3</v>
      </c>
      <c r="H1460" s="49">
        <f t="shared" si="441"/>
        <v>48</v>
      </c>
      <c r="I1460" s="178">
        <f t="shared" si="442"/>
        <v>0.58536585365853655</v>
      </c>
      <c r="J1460" s="8"/>
      <c r="K1460" s="2">
        <f t="shared" si="443"/>
        <v>0.1951219512195122</v>
      </c>
      <c r="L1460" s="2">
        <f t="shared" si="444"/>
        <v>0</v>
      </c>
      <c r="M1460" s="2">
        <f t="shared" si="445"/>
        <v>0.78048780487804881</v>
      </c>
      <c r="N1460" s="2">
        <f t="shared" si="446"/>
        <v>2.4390243902439025E-2</v>
      </c>
      <c r="O1460" s="2">
        <f t="shared" si="447"/>
        <v>2.0816681711721685E-17</v>
      </c>
      <c r="P1460" s="1">
        <v>16</v>
      </c>
      <c r="Q1460" s="1"/>
      <c r="R1460" s="1">
        <v>64</v>
      </c>
      <c r="S1460" s="1">
        <v>2</v>
      </c>
      <c r="T1460" s="1"/>
      <c r="U1460" s="1"/>
      <c r="V1460" s="1"/>
      <c r="W1460" s="1"/>
      <c r="X1460" s="1"/>
      <c r="Y1460" s="1">
        <v>0</v>
      </c>
      <c r="Z1460" s="1"/>
      <c r="AA1460" s="1"/>
      <c r="AB1460" s="1"/>
      <c r="AC1460" s="1">
        <v>0</v>
      </c>
      <c r="AD1460" s="1"/>
      <c r="AI1460" t="str">
        <f t="shared" si="456"/>
        <v>Morgan</v>
      </c>
      <c r="AJ1460" t="s">
        <v>2183</v>
      </c>
      <c r="AK1460" s="165">
        <v>1</v>
      </c>
      <c r="AL1460" s="7"/>
      <c r="AN1460" s="98">
        <v>50</v>
      </c>
      <c r="AO1460" s="100">
        <v>19</v>
      </c>
      <c r="AP1460" s="100">
        <v>70</v>
      </c>
      <c r="AQ1460" s="107">
        <v>46450</v>
      </c>
      <c r="AR1460" s="107">
        <f t="shared" si="448"/>
        <v>50019</v>
      </c>
      <c r="AS1460" s="9" t="s">
        <v>1726</v>
      </c>
      <c r="AT1460" s="110">
        <f t="shared" si="449"/>
        <v>5046450</v>
      </c>
      <c r="AW1460">
        <v>33.869999999999997</v>
      </c>
      <c r="AX1460">
        <v>2.61</v>
      </c>
      <c r="AY1460">
        <v>31.26</v>
      </c>
      <c r="BA1460" s="7">
        <f t="shared" si="451"/>
        <v>0</v>
      </c>
      <c r="BB1460" s="7">
        <f t="shared" si="452"/>
        <v>0</v>
      </c>
      <c r="BC1460" s="7">
        <f t="shared" si="453"/>
        <v>1</v>
      </c>
      <c r="BD1460" s="7">
        <f t="shared" si="454"/>
        <v>0</v>
      </c>
      <c r="BE1460" s="7" t="e">
        <f t="shared" si="455"/>
        <v>#N/A</v>
      </c>
      <c r="BF1460" s="118"/>
      <c r="BG1460" s="1">
        <v>0</v>
      </c>
      <c r="BH1460" s="1">
        <v>0</v>
      </c>
      <c r="BI1460" s="118"/>
      <c r="BJ1460" s="118"/>
      <c r="BK1460" s="168"/>
    </row>
    <row r="1461" spans="1:63" hidden="1" outlineLevel="1">
      <c r="A1461" t="s">
        <v>2585</v>
      </c>
      <c r="B1461" s="9" t="s">
        <v>2962</v>
      </c>
      <c r="C1461" s="1">
        <f t="shared" ref="C1461:C1524" si="457">SUM(P1461:AG1461)</f>
        <v>1159</v>
      </c>
      <c r="D1461" s="7">
        <f t="shared" ref="D1461:D1524" si="458">RANK(P1461,(P1461:AG1461))</f>
        <v>2</v>
      </c>
      <c r="E1461" s="7">
        <f t="shared" ref="E1461:E1524" si="459">RANK(Q1461,(P1461:AG1461))</f>
        <v>5</v>
      </c>
      <c r="F1461" s="7">
        <f t="shared" ref="F1461:F1524" si="460">IF(R1461&gt;0,RANK(R1461,(P1461:AG1461)),0)</f>
        <v>1</v>
      </c>
      <c r="G1461" s="7">
        <f t="shared" si="450"/>
        <v>3</v>
      </c>
      <c r="H1461" s="49">
        <f t="shared" ref="H1461:H1524" si="461">MAX(P1461:T1461)-LARGE(P1461:T1461,2)</f>
        <v>951</v>
      </c>
      <c r="I1461" s="178">
        <f t="shared" ref="I1461:I1524" si="462">H1461/C1461</f>
        <v>0.82053494391716997</v>
      </c>
      <c r="J1461" s="8"/>
      <c r="K1461" s="2">
        <f t="shared" ref="K1461:K1524" si="463">IF(C1461=0,"-",P1461/C1461)</f>
        <v>8.8869715271786026E-2</v>
      </c>
      <c r="L1461" s="2">
        <f t="shared" ref="L1461:L1524" si="464">IF(C1461=0,"-",Q1461/C1461)</f>
        <v>0</v>
      </c>
      <c r="M1461" s="2">
        <f t="shared" ref="M1461:M1524" si="465">IF(C1461=0,"-",R1461/C1461)</f>
        <v>0.90940465918895597</v>
      </c>
      <c r="N1461" s="2">
        <f t="shared" ref="N1461:N1524" si="466">IF(C1461=0,"-",S1461/C1461)</f>
        <v>8.6281276962899055E-4</v>
      </c>
      <c r="O1461" s="2">
        <f t="shared" ref="O1461:O1524" si="467">IF(C1461=0,"-",(1-K1461-L1461-M1461-N1461))</f>
        <v>8.6281276962904498E-4</v>
      </c>
      <c r="P1461" s="1">
        <v>103</v>
      </c>
      <c r="Q1461" s="1"/>
      <c r="R1461" s="1">
        <v>1054</v>
      </c>
      <c r="S1461" s="1">
        <v>1</v>
      </c>
      <c r="T1461" s="1"/>
      <c r="U1461" s="1"/>
      <c r="V1461" s="1"/>
      <c r="W1461" s="1"/>
      <c r="X1461" s="1"/>
      <c r="Y1461" s="1">
        <v>0</v>
      </c>
      <c r="Z1461" s="1"/>
      <c r="AA1461" s="1"/>
      <c r="AB1461" s="1"/>
      <c r="AC1461" s="1">
        <v>1</v>
      </c>
      <c r="AD1461" s="1"/>
      <c r="AI1461" t="str">
        <f t="shared" si="456"/>
        <v>Morristown</v>
      </c>
      <c r="AJ1461" t="s">
        <v>1617</v>
      </c>
      <c r="AK1461" s="165">
        <v>1</v>
      </c>
      <c r="AL1461" s="7"/>
      <c r="AN1461" s="98">
        <v>50</v>
      </c>
      <c r="AO1461" s="100">
        <v>15</v>
      </c>
      <c r="AP1461" s="100">
        <v>35</v>
      </c>
      <c r="AQ1461" s="107">
        <v>46675</v>
      </c>
      <c r="AR1461" s="107">
        <f t="shared" ref="AR1461:AR1524" si="468">AN1461*1000+AO1461</f>
        <v>50015</v>
      </c>
      <c r="AS1461" s="9" t="s">
        <v>1726</v>
      </c>
      <c r="AT1461" s="110">
        <f t="shared" ref="AT1461:AT1524" si="469">AN1461*100000+AQ1461</f>
        <v>5046675</v>
      </c>
      <c r="AW1461">
        <v>51.61</v>
      </c>
      <c r="AX1461">
        <v>0.26</v>
      </c>
      <c r="AY1461">
        <v>51.35</v>
      </c>
      <c r="BA1461" s="7">
        <f t="shared" si="451"/>
        <v>0</v>
      </c>
      <c r="BB1461" s="7">
        <f t="shared" si="452"/>
        <v>0</v>
      </c>
      <c r="BC1461" s="7">
        <f t="shared" si="453"/>
        <v>1</v>
      </c>
      <c r="BD1461" s="7">
        <f t="shared" si="454"/>
        <v>0</v>
      </c>
      <c r="BE1461" s="7" t="e">
        <f t="shared" si="455"/>
        <v>#N/A</v>
      </c>
      <c r="BF1461" s="118"/>
      <c r="BG1461" s="1">
        <v>6</v>
      </c>
      <c r="BH1461" s="1">
        <v>1</v>
      </c>
      <c r="BI1461" s="118"/>
      <c r="BJ1461" s="118"/>
      <c r="BK1461" s="168"/>
    </row>
    <row r="1462" spans="1:63" hidden="1" outlineLevel="1">
      <c r="A1462" t="s">
        <v>2017</v>
      </c>
      <c r="B1462" s="9" t="s">
        <v>2962</v>
      </c>
      <c r="C1462" s="1">
        <f t="shared" si="457"/>
        <v>288</v>
      </c>
      <c r="D1462" s="7">
        <f t="shared" si="458"/>
        <v>2</v>
      </c>
      <c r="E1462" s="7">
        <f t="shared" si="459"/>
        <v>3</v>
      </c>
      <c r="F1462" s="7">
        <f t="shared" si="460"/>
        <v>1</v>
      </c>
      <c r="G1462" s="7">
        <f t="shared" si="450"/>
        <v>0</v>
      </c>
      <c r="H1462" s="49">
        <f t="shared" si="461"/>
        <v>180</v>
      </c>
      <c r="I1462" s="178">
        <f t="shared" si="462"/>
        <v>0.625</v>
      </c>
      <c r="J1462" s="8"/>
      <c r="K1462" s="2">
        <f t="shared" si="463"/>
        <v>0.1875</v>
      </c>
      <c r="L1462" s="2">
        <f t="shared" si="464"/>
        <v>0</v>
      </c>
      <c r="M1462" s="2">
        <f t="shared" si="465"/>
        <v>0.8125</v>
      </c>
      <c r="N1462" s="2">
        <f t="shared" si="466"/>
        <v>0</v>
      </c>
      <c r="O1462" s="2">
        <f t="shared" si="467"/>
        <v>0</v>
      </c>
      <c r="P1462" s="1">
        <v>54</v>
      </c>
      <c r="Q1462" s="1"/>
      <c r="R1462" s="1">
        <v>234</v>
      </c>
      <c r="S1462" s="1">
        <v>0</v>
      </c>
      <c r="T1462" s="1"/>
      <c r="U1462" s="1"/>
      <c r="V1462" s="1"/>
      <c r="W1462" s="1"/>
      <c r="X1462" s="1"/>
      <c r="Y1462" s="1">
        <v>0</v>
      </c>
      <c r="Z1462" s="1"/>
      <c r="AA1462" s="1"/>
      <c r="AB1462" s="1"/>
      <c r="AC1462" s="1">
        <v>0</v>
      </c>
      <c r="AD1462" s="1"/>
      <c r="AI1462" t="str">
        <f t="shared" si="456"/>
        <v>Mount Holly</v>
      </c>
      <c r="AJ1462" t="s">
        <v>840</v>
      </c>
      <c r="AK1462" s="165">
        <v>1</v>
      </c>
      <c r="AL1462" s="7"/>
      <c r="AN1462" s="98">
        <v>50</v>
      </c>
      <c r="AO1462" s="100">
        <v>21</v>
      </c>
      <c r="AP1462" s="100">
        <v>60</v>
      </c>
      <c r="AQ1462" s="107">
        <v>47200</v>
      </c>
      <c r="AR1462" s="107">
        <f t="shared" si="468"/>
        <v>50021</v>
      </c>
      <c r="AS1462" s="9" t="s">
        <v>1726</v>
      </c>
      <c r="AT1462" s="110">
        <f t="shared" si="469"/>
        <v>5047200</v>
      </c>
      <c r="AW1462">
        <v>49.57</v>
      </c>
      <c r="AX1462">
        <v>0.38</v>
      </c>
      <c r="AY1462">
        <v>49.19</v>
      </c>
      <c r="BA1462" s="7">
        <f t="shared" si="451"/>
        <v>0</v>
      </c>
      <c r="BB1462" s="7">
        <f t="shared" si="452"/>
        <v>0</v>
      </c>
      <c r="BC1462" s="7">
        <f t="shared" si="453"/>
        <v>1</v>
      </c>
      <c r="BD1462" s="7">
        <f t="shared" si="454"/>
        <v>0</v>
      </c>
      <c r="BE1462" s="7">
        <f t="shared" si="455"/>
        <v>0</v>
      </c>
      <c r="BF1462" s="118"/>
      <c r="BG1462" s="1">
        <v>0</v>
      </c>
      <c r="BH1462" s="1">
        <v>1</v>
      </c>
      <c r="BI1462" s="118"/>
      <c r="BJ1462" s="118"/>
      <c r="BK1462" s="168"/>
    </row>
    <row r="1463" spans="1:63" hidden="1" outlineLevel="1">
      <c r="A1463" t="s">
        <v>2761</v>
      </c>
      <c r="B1463" s="9" t="s">
        <v>2962</v>
      </c>
      <c r="C1463" s="1">
        <f t="shared" si="457"/>
        <v>34</v>
      </c>
      <c r="D1463" s="7">
        <f t="shared" si="458"/>
        <v>2</v>
      </c>
      <c r="E1463" s="7">
        <f t="shared" si="459"/>
        <v>4</v>
      </c>
      <c r="F1463" s="7">
        <f t="shared" si="460"/>
        <v>1</v>
      </c>
      <c r="G1463" s="7">
        <f t="shared" si="450"/>
        <v>3</v>
      </c>
      <c r="H1463" s="49">
        <f t="shared" si="461"/>
        <v>29</v>
      </c>
      <c r="I1463" s="178">
        <f t="shared" si="462"/>
        <v>0.8529411764705882</v>
      </c>
      <c r="J1463" s="8"/>
      <c r="K1463" s="2">
        <f t="shared" si="463"/>
        <v>5.8823529411764705E-2</v>
      </c>
      <c r="L1463" s="2">
        <f t="shared" si="464"/>
        <v>0</v>
      </c>
      <c r="M1463" s="2">
        <f t="shared" si="465"/>
        <v>0.91176470588235292</v>
      </c>
      <c r="N1463" s="2">
        <f t="shared" si="466"/>
        <v>2.9411764705882353E-2</v>
      </c>
      <c r="O1463" s="2">
        <f t="shared" si="467"/>
        <v>6.9388939039072284E-18</v>
      </c>
      <c r="P1463" s="1">
        <v>2</v>
      </c>
      <c r="Q1463" s="1"/>
      <c r="R1463" s="1">
        <v>31</v>
      </c>
      <c r="S1463" s="1">
        <v>1</v>
      </c>
      <c r="T1463" s="1"/>
      <c r="U1463" s="1"/>
      <c r="V1463" s="1"/>
      <c r="W1463" s="1"/>
      <c r="X1463" s="1"/>
      <c r="Y1463" s="1">
        <v>0</v>
      </c>
      <c r="Z1463" s="1"/>
      <c r="AA1463" s="1"/>
      <c r="AB1463" s="1"/>
      <c r="AC1463" s="1">
        <v>0</v>
      </c>
      <c r="AD1463" s="1"/>
      <c r="AI1463" t="str">
        <f t="shared" si="456"/>
        <v>Mount Tabor</v>
      </c>
      <c r="AJ1463" t="s">
        <v>840</v>
      </c>
      <c r="AK1463" s="165">
        <v>1</v>
      </c>
      <c r="AL1463" s="7"/>
      <c r="AN1463" s="98">
        <v>50</v>
      </c>
      <c r="AO1463" s="100">
        <v>21</v>
      </c>
      <c r="AP1463" s="100">
        <v>65</v>
      </c>
      <c r="AQ1463" s="107">
        <v>47425</v>
      </c>
      <c r="AR1463" s="107">
        <f t="shared" si="468"/>
        <v>50021</v>
      </c>
      <c r="AS1463" s="9" t="s">
        <v>1726</v>
      </c>
      <c r="AT1463" s="110">
        <f t="shared" si="469"/>
        <v>5047425</v>
      </c>
      <c r="AW1463">
        <v>43.78</v>
      </c>
      <c r="AX1463">
        <v>0.05</v>
      </c>
      <c r="AY1463">
        <v>43.73</v>
      </c>
      <c r="BA1463" s="7">
        <f t="shared" si="451"/>
        <v>0</v>
      </c>
      <c r="BB1463" s="7">
        <f t="shared" si="452"/>
        <v>0</v>
      </c>
      <c r="BC1463" s="7">
        <f t="shared" si="453"/>
        <v>1</v>
      </c>
      <c r="BD1463" s="7">
        <f t="shared" si="454"/>
        <v>0</v>
      </c>
      <c r="BE1463" s="7" t="e">
        <f t="shared" si="455"/>
        <v>#N/A</v>
      </c>
      <c r="BF1463" s="118"/>
      <c r="BG1463" s="1">
        <v>0</v>
      </c>
      <c r="BH1463" s="1">
        <v>0</v>
      </c>
      <c r="BI1463" s="118"/>
      <c r="BJ1463" s="118"/>
      <c r="BK1463" s="168"/>
    </row>
    <row r="1464" spans="1:63" hidden="1" outlineLevel="1">
      <c r="A1464" t="s">
        <v>3213</v>
      </c>
      <c r="B1464" s="9" t="s">
        <v>2962</v>
      </c>
      <c r="C1464" s="1">
        <f t="shared" si="457"/>
        <v>476</v>
      </c>
      <c r="D1464" s="7">
        <f t="shared" si="458"/>
        <v>2</v>
      </c>
      <c r="E1464" s="7">
        <f t="shared" si="459"/>
        <v>5</v>
      </c>
      <c r="F1464" s="7">
        <f t="shared" si="460"/>
        <v>1</v>
      </c>
      <c r="G1464" s="7">
        <f t="shared" si="450"/>
        <v>3</v>
      </c>
      <c r="H1464" s="49">
        <f t="shared" si="461"/>
        <v>380</v>
      </c>
      <c r="I1464" s="178">
        <f t="shared" si="462"/>
        <v>0.79831932773109249</v>
      </c>
      <c r="J1464" s="8"/>
      <c r="K1464" s="2">
        <f t="shared" si="463"/>
        <v>9.6638655462184878E-2</v>
      </c>
      <c r="L1464" s="2">
        <f t="shared" si="464"/>
        <v>0</v>
      </c>
      <c r="M1464" s="2">
        <f t="shared" si="465"/>
        <v>0.89495798319327735</v>
      </c>
      <c r="N1464" s="2">
        <f t="shared" si="466"/>
        <v>4.2016806722689074E-3</v>
      </c>
      <c r="O1464" s="2">
        <f t="shared" si="467"/>
        <v>4.2016806722688779E-3</v>
      </c>
      <c r="P1464" s="1">
        <v>46</v>
      </c>
      <c r="Q1464" s="1"/>
      <c r="R1464" s="1">
        <v>426</v>
      </c>
      <c r="S1464" s="1">
        <v>2</v>
      </c>
      <c r="T1464" s="1"/>
      <c r="U1464" s="1"/>
      <c r="V1464" s="1"/>
      <c r="W1464" s="1"/>
      <c r="X1464" s="1"/>
      <c r="Y1464" s="1">
        <v>2</v>
      </c>
      <c r="Z1464" s="1"/>
      <c r="AA1464" s="1"/>
      <c r="AB1464" s="1"/>
      <c r="AC1464" s="1">
        <v>0</v>
      </c>
      <c r="AD1464" s="1"/>
      <c r="AI1464" t="str">
        <f t="shared" si="456"/>
        <v>New Haven</v>
      </c>
      <c r="AJ1464" t="s">
        <v>1842</v>
      </c>
      <c r="AK1464" s="165">
        <v>1</v>
      </c>
      <c r="AL1464" s="7"/>
      <c r="AN1464" s="98">
        <v>50</v>
      </c>
      <c r="AO1464" s="100">
        <v>1</v>
      </c>
      <c r="AP1464" s="100">
        <v>65</v>
      </c>
      <c r="AQ1464" s="107">
        <v>48700</v>
      </c>
      <c r="AR1464" s="107">
        <f t="shared" si="468"/>
        <v>50001</v>
      </c>
      <c r="AS1464" s="9" t="s">
        <v>1726</v>
      </c>
      <c r="AT1464" s="110">
        <f t="shared" si="469"/>
        <v>5048700</v>
      </c>
      <c r="AW1464">
        <v>41.79</v>
      </c>
      <c r="AX1464">
        <v>0.14000000000000001</v>
      </c>
      <c r="AY1464">
        <v>41.65</v>
      </c>
      <c r="BA1464" s="7">
        <f t="shared" si="451"/>
        <v>0</v>
      </c>
      <c r="BB1464" s="7">
        <f t="shared" si="452"/>
        <v>0</v>
      </c>
      <c r="BC1464" s="7">
        <f t="shared" si="453"/>
        <v>1</v>
      </c>
      <c r="BD1464" s="7">
        <f t="shared" si="454"/>
        <v>0</v>
      </c>
      <c r="BE1464" s="7" t="e">
        <f t="shared" si="455"/>
        <v>#N/A</v>
      </c>
      <c r="BF1464" s="118"/>
      <c r="BG1464" s="1">
        <v>0</v>
      </c>
      <c r="BH1464" s="1">
        <v>0</v>
      </c>
      <c r="BI1464" s="118"/>
      <c r="BJ1464" s="118"/>
      <c r="BK1464" s="168"/>
    </row>
    <row r="1465" spans="1:63" hidden="1" outlineLevel="1">
      <c r="A1465" t="s">
        <v>2999</v>
      </c>
      <c r="B1465" s="9" t="s">
        <v>2962</v>
      </c>
      <c r="C1465" s="1">
        <f t="shared" si="457"/>
        <v>98</v>
      </c>
      <c r="D1465" s="7">
        <f t="shared" si="458"/>
        <v>2</v>
      </c>
      <c r="E1465" s="7">
        <f t="shared" si="459"/>
        <v>5</v>
      </c>
      <c r="F1465" s="7">
        <f t="shared" si="460"/>
        <v>1</v>
      </c>
      <c r="G1465" s="7">
        <f t="shared" si="450"/>
        <v>4</v>
      </c>
      <c r="H1465" s="49">
        <f t="shared" si="461"/>
        <v>78</v>
      </c>
      <c r="I1465" s="178">
        <f t="shared" si="462"/>
        <v>0.79591836734693877</v>
      </c>
      <c r="J1465" s="8"/>
      <c r="K1465" s="2">
        <f t="shared" si="463"/>
        <v>8.1632653061224483E-2</v>
      </c>
      <c r="L1465" s="2">
        <f t="shared" si="464"/>
        <v>0</v>
      </c>
      <c r="M1465" s="2">
        <f t="shared" si="465"/>
        <v>0.87755102040816324</v>
      </c>
      <c r="N1465" s="2">
        <f t="shared" si="466"/>
        <v>1.020408163265306E-2</v>
      </c>
      <c r="O1465" s="2">
        <f t="shared" si="467"/>
        <v>3.0612244897959232E-2</v>
      </c>
      <c r="P1465" s="1">
        <v>8</v>
      </c>
      <c r="Q1465" s="1"/>
      <c r="R1465" s="1">
        <v>86</v>
      </c>
      <c r="S1465" s="1">
        <v>1</v>
      </c>
      <c r="T1465" s="1"/>
      <c r="U1465" s="1"/>
      <c r="V1465" s="1"/>
      <c r="W1465" s="1"/>
      <c r="X1465" s="1"/>
      <c r="Y1465" s="1">
        <v>3</v>
      </c>
      <c r="Z1465" s="1"/>
      <c r="AA1465" s="1"/>
      <c r="AB1465" s="1"/>
      <c r="AC1465" s="1">
        <v>0</v>
      </c>
      <c r="AD1465" s="1"/>
      <c r="AI1465" t="str">
        <f t="shared" si="456"/>
        <v>Newark</v>
      </c>
      <c r="AJ1465" t="s">
        <v>1819</v>
      </c>
      <c r="AK1465" s="165">
        <v>1</v>
      </c>
      <c r="AL1465" s="7"/>
      <c r="AN1465" s="98">
        <v>50</v>
      </c>
      <c r="AO1465" s="100">
        <v>5</v>
      </c>
      <c r="AP1465" s="100">
        <v>40</v>
      </c>
      <c r="AQ1465" s="107">
        <v>47725</v>
      </c>
      <c r="AR1465" s="107">
        <f t="shared" si="468"/>
        <v>50005</v>
      </c>
      <c r="AS1465" s="9" t="s">
        <v>1726</v>
      </c>
      <c r="AT1465" s="110">
        <f t="shared" si="469"/>
        <v>5047725</v>
      </c>
      <c r="AW1465">
        <v>37.17</v>
      </c>
      <c r="AX1465">
        <v>0.38</v>
      </c>
      <c r="AY1465">
        <v>36.78</v>
      </c>
      <c r="BA1465" s="7">
        <f t="shared" si="451"/>
        <v>0</v>
      </c>
      <c r="BB1465" s="7">
        <f t="shared" si="452"/>
        <v>0</v>
      </c>
      <c r="BC1465" s="7">
        <f t="shared" si="453"/>
        <v>1</v>
      </c>
      <c r="BD1465" s="7">
        <f t="shared" si="454"/>
        <v>0</v>
      </c>
      <c r="BE1465" s="7" t="e">
        <f t="shared" si="455"/>
        <v>#N/A</v>
      </c>
      <c r="BF1465" s="118"/>
      <c r="BG1465" s="1">
        <v>0</v>
      </c>
      <c r="BH1465" s="1">
        <v>0</v>
      </c>
      <c r="BI1465" s="118"/>
      <c r="BJ1465" s="118"/>
      <c r="BK1465" s="168"/>
    </row>
    <row r="1466" spans="1:63" hidden="1" outlineLevel="1">
      <c r="A1466" t="s">
        <v>2906</v>
      </c>
      <c r="B1466" s="9" t="s">
        <v>2962</v>
      </c>
      <c r="C1466" s="1">
        <f t="shared" si="457"/>
        <v>415</v>
      </c>
      <c r="D1466" s="7">
        <f t="shared" si="458"/>
        <v>2</v>
      </c>
      <c r="E1466" s="7">
        <f t="shared" si="459"/>
        <v>3</v>
      </c>
      <c r="F1466" s="7">
        <f t="shared" si="460"/>
        <v>1</v>
      </c>
      <c r="G1466" s="7">
        <f t="shared" ref="G1466:G1529" si="470">IF(S1466&gt;0,RANK(S1466,(P1466:AD1466)),0)</f>
        <v>0</v>
      </c>
      <c r="H1466" s="49">
        <f t="shared" si="461"/>
        <v>343</v>
      </c>
      <c r="I1466" s="178">
        <f t="shared" si="462"/>
        <v>0.82650602409638552</v>
      </c>
      <c r="J1466" s="8"/>
      <c r="K1466" s="2">
        <f t="shared" si="463"/>
        <v>8.6746987951807228E-2</v>
      </c>
      <c r="L1466" s="2">
        <f t="shared" si="464"/>
        <v>0</v>
      </c>
      <c r="M1466" s="2">
        <f t="shared" si="465"/>
        <v>0.91325301204819276</v>
      </c>
      <c r="N1466" s="2">
        <f t="shared" si="466"/>
        <v>0</v>
      </c>
      <c r="O1466" s="2">
        <f t="shared" si="467"/>
        <v>0</v>
      </c>
      <c r="P1466" s="1">
        <v>36</v>
      </c>
      <c r="Q1466" s="1"/>
      <c r="R1466" s="1">
        <v>379</v>
      </c>
      <c r="S1466" s="1">
        <v>0</v>
      </c>
      <c r="T1466" s="1"/>
      <c r="U1466" s="1"/>
      <c r="V1466" s="1"/>
      <c r="W1466" s="1"/>
      <c r="X1466" s="1"/>
      <c r="Y1466" s="1">
        <v>0</v>
      </c>
      <c r="Z1466" s="1"/>
      <c r="AA1466" s="1"/>
      <c r="AB1466" s="1"/>
      <c r="AC1466" s="1">
        <v>0</v>
      </c>
      <c r="AD1466" s="1"/>
      <c r="AI1466" t="str">
        <f t="shared" si="456"/>
        <v>Newbury</v>
      </c>
      <c r="AJ1466" t="s">
        <v>1424</v>
      </c>
      <c r="AK1466" s="165">
        <v>1</v>
      </c>
      <c r="AL1466" s="7"/>
      <c r="AN1466" s="98">
        <v>50</v>
      </c>
      <c r="AO1466" s="100">
        <v>17</v>
      </c>
      <c r="AP1466" s="100">
        <v>35</v>
      </c>
      <c r="AQ1466" s="107">
        <v>48175</v>
      </c>
      <c r="AR1466" s="107">
        <f t="shared" si="468"/>
        <v>50017</v>
      </c>
      <c r="AS1466" s="9" t="s">
        <v>1726</v>
      </c>
      <c r="AT1466" s="110">
        <f t="shared" si="469"/>
        <v>5048175</v>
      </c>
      <c r="AW1466">
        <v>64.430000000000007</v>
      </c>
      <c r="AX1466">
        <v>0.26</v>
      </c>
      <c r="AY1466">
        <v>64.180000000000007</v>
      </c>
      <c r="BA1466" s="7">
        <f t="shared" si="451"/>
        <v>0</v>
      </c>
      <c r="BB1466" s="7">
        <f t="shared" si="452"/>
        <v>0</v>
      </c>
      <c r="BC1466" s="7">
        <f t="shared" si="453"/>
        <v>1</v>
      </c>
      <c r="BD1466" s="7">
        <f t="shared" si="454"/>
        <v>0</v>
      </c>
      <c r="BE1466" s="7">
        <f t="shared" si="455"/>
        <v>0</v>
      </c>
      <c r="BF1466" s="118"/>
      <c r="BG1466" s="1">
        <v>0</v>
      </c>
      <c r="BH1466" s="1">
        <v>0</v>
      </c>
      <c r="BI1466" s="118"/>
      <c r="BJ1466" s="118"/>
      <c r="BK1466" s="168"/>
    </row>
    <row r="1467" spans="1:63" hidden="1" outlineLevel="1">
      <c r="A1467" t="s">
        <v>2847</v>
      </c>
      <c r="B1467" s="9" t="s">
        <v>2962</v>
      </c>
      <c r="C1467" s="1">
        <f t="shared" si="457"/>
        <v>517</v>
      </c>
      <c r="D1467" s="7">
        <f t="shared" si="458"/>
        <v>2</v>
      </c>
      <c r="E1467" s="7">
        <f t="shared" si="459"/>
        <v>4</v>
      </c>
      <c r="F1467" s="7">
        <f t="shared" si="460"/>
        <v>1</v>
      </c>
      <c r="G1467" s="7">
        <f t="shared" si="470"/>
        <v>3</v>
      </c>
      <c r="H1467" s="49">
        <f t="shared" si="461"/>
        <v>381</v>
      </c>
      <c r="I1467" s="178">
        <f t="shared" si="462"/>
        <v>0.73694390715667313</v>
      </c>
      <c r="J1467" s="8"/>
      <c r="K1467" s="2">
        <f t="shared" si="463"/>
        <v>0.12959381044487428</v>
      </c>
      <c r="L1467" s="2">
        <f t="shared" si="464"/>
        <v>0</v>
      </c>
      <c r="M1467" s="2">
        <f t="shared" si="465"/>
        <v>0.86653771760154741</v>
      </c>
      <c r="N1467" s="2">
        <f t="shared" si="466"/>
        <v>3.8684719535783366E-3</v>
      </c>
      <c r="O1467" s="2">
        <f t="shared" si="467"/>
        <v>-2.4719809532669501E-17</v>
      </c>
      <c r="P1467" s="1">
        <v>67</v>
      </c>
      <c r="Q1467" s="1"/>
      <c r="R1467" s="1">
        <v>448</v>
      </c>
      <c r="S1467" s="1">
        <v>2</v>
      </c>
      <c r="T1467" s="1"/>
      <c r="U1467" s="1"/>
      <c r="V1467" s="1"/>
      <c r="W1467" s="1"/>
      <c r="X1467" s="1"/>
      <c r="Y1467" s="1">
        <v>0</v>
      </c>
      <c r="Z1467" s="1"/>
      <c r="AA1467" s="1"/>
      <c r="AB1467" s="1"/>
      <c r="AC1467" s="1">
        <v>0</v>
      </c>
      <c r="AD1467" s="1"/>
      <c r="AI1467" t="str">
        <f t="shared" si="456"/>
        <v>Newfane</v>
      </c>
      <c r="AJ1467" t="s">
        <v>2472</v>
      </c>
      <c r="AK1467" s="165">
        <v>1</v>
      </c>
      <c r="AL1467" s="7"/>
      <c r="AN1467" s="98">
        <v>50</v>
      </c>
      <c r="AO1467" s="100">
        <v>25</v>
      </c>
      <c r="AP1467" s="100">
        <v>60</v>
      </c>
      <c r="AQ1467" s="107">
        <v>48400</v>
      </c>
      <c r="AR1467" s="107">
        <f t="shared" si="468"/>
        <v>50025</v>
      </c>
      <c r="AS1467" s="9" t="s">
        <v>1726</v>
      </c>
      <c r="AT1467" s="110">
        <f t="shared" si="469"/>
        <v>5048400</v>
      </c>
      <c r="AW1467">
        <v>40.380000000000003</v>
      </c>
      <c r="AX1467">
        <v>0.14000000000000001</v>
      </c>
      <c r="AY1467">
        <v>40.24</v>
      </c>
      <c r="BA1467" s="7">
        <f t="shared" si="451"/>
        <v>0</v>
      </c>
      <c r="BB1467" s="7">
        <f t="shared" si="452"/>
        <v>0</v>
      </c>
      <c r="BC1467" s="7">
        <f t="shared" si="453"/>
        <v>1</v>
      </c>
      <c r="BD1467" s="7">
        <f t="shared" si="454"/>
        <v>0</v>
      </c>
      <c r="BE1467" s="7" t="e">
        <f t="shared" si="455"/>
        <v>#N/A</v>
      </c>
      <c r="BF1467" s="118"/>
      <c r="BG1467" s="1">
        <v>1</v>
      </c>
      <c r="BH1467" s="1">
        <v>0</v>
      </c>
      <c r="BI1467" s="118"/>
      <c r="BJ1467" s="118"/>
      <c r="BK1467" s="168"/>
    </row>
    <row r="1468" spans="1:63" hidden="1" outlineLevel="1">
      <c r="A1468" t="s">
        <v>587</v>
      </c>
      <c r="B1468" s="9" t="s">
        <v>2962</v>
      </c>
      <c r="C1468" s="1">
        <f t="shared" si="457"/>
        <v>565</v>
      </c>
      <c r="D1468" s="7">
        <f t="shared" si="458"/>
        <v>2</v>
      </c>
      <c r="E1468" s="7">
        <f t="shared" si="459"/>
        <v>5</v>
      </c>
      <c r="F1468" s="7">
        <f t="shared" si="460"/>
        <v>1</v>
      </c>
      <c r="G1468" s="7">
        <f t="shared" si="470"/>
        <v>3</v>
      </c>
      <c r="H1468" s="49">
        <f t="shared" si="461"/>
        <v>393</v>
      </c>
      <c r="I1468" s="178">
        <f t="shared" si="462"/>
        <v>0.695575221238938</v>
      </c>
      <c r="J1468" s="8"/>
      <c r="K1468" s="2">
        <f t="shared" si="463"/>
        <v>0.14867256637168141</v>
      </c>
      <c r="L1468" s="2">
        <f t="shared" si="464"/>
        <v>0</v>
      </c>
      <c r="M1468" s="2">
        <f t="shared" si="465"/>
        <v>0.84424778761061947</v>
      </c>
      <c r="N1468" s="2">
        <f t="shared" si="466"/>
        <v>3.5398230088495575E-3</v>
      </c>
      <c r="O1468" s="2">
        <f t="shared" si="467"/>
        <v>3.539823008849502E-3</v>
      </c>
      <c r="P1468" s="1">
        <v>84</v>
      </c>
      <c r="Q1468" s="1"/>
      <c r="R1468" s="1">
        <v>477</v>
      </c>
      <c r="S1468" s="1">
        <v>2</v>
      </c>
      <c r="T1468" s="1"/>
      <c r="U1468" s="1"/>
      <c r="V1468" s="1"/>
      <c r="W1468" s="1"/>
      <c r="X1468" s="1"/>
      <c r="Y1468" s="1">
        <v>2</v>
      </c>
      <c r="Z1468" s="1"/>
      <c r="AA1468" s="1"/>
      <c r="AB1468" s="1"/>
      <c r="AC1468" s="1">
        <v>0</v>
      </c>
      <c r="AD1468" s="1"/>
      <c r="AI1468" t="str">
        <f t="shared" si="456"/>
        <v>Newport</v>
      </c>
      <c r="AJ1468" t="s">
        <v>2183</v>
      </c>
      <c r="AK1468" s="165">
        <v>1</v>
      </c>
      <c r="AL1468" s="7"/>
      <c r="AN1468" s="98">
        <v>50</v>
      </c>
      <c r="AO1468" s="100">
        <v>19</v>
      </c>
      <c r="AP1468" s="100">
        <v>75</v>
      </c>
      <c r="AQ1468" s="107">
        <v>48850</v>
      </c>
      <c r="AR1468" s="107">
        <f t="shared" si="468"/>
        <v>50019</v>
      </c>
      <c r="AS1468" s="9" t="s">
        <v>1037</v>
      </c>
      <c r="AT1468" s="110">
        <f t="shared" si="469"/>
        <v>5048850</v>
      </c>
      <c r="AW1468">
        <v>7.62</v>
      </c>
      <c r="AX1468">
        <v>1.59</v>
      </c>
      <c r="AY1468">
        <v>6.03</v>
      </c>
      <c r="BA1468" s="7">
        <f t="shared" si="451"/>
        <v>0</v>
      </c>
      <c r="BB1468" s="7">
        <f t="shared" si="452"/>
        <v>0</v>
      </c>
      <c r="BC1468" s="7">
        <f t="shared" si="453"/>
        <v>1</v>
      </c>
      <c r="BD1468" s="7">
        <f t="shared" si="454"/>
        <v>0</v>
      </c>
      <c r="BE1468" s="7" t="e">
        <f t="shared" si="455"/>
        <v>#N/A</v>
      </c>
      <c r="BF1468" s="118"/>
      <c r="BG1468" s="1">
        <v>0</v>
      </c>
      <c r="BH1468" s="1">
        <v>0</v>
      </c>
      <c r="BI1468" s="118"/>
      <c r="BJ1468" s="118"/>
      <c r="BK1468" s="168"/>
    </row>
    <row r="1469" spans="1:63" hidden="1" outlineLevel="1">
      <c r="A1469" t="s">
        <v>587</v>
      </c>
      <c r="B1469" s="9" t="s">
        <v>2962</v>
      </c>
      <c r="C1469" s="1">
        <f t="shared" si="457"/>
        <v>178</v>
      </c>
      <c r="D1469" s="7">
        <f t="shared" si="458"/>
        <v>2</v>
      </c>
      <c r="E1469" s="7">
        <f t="shared" si="459"/>
        <v>3</v>
      </c>
      <c r="F1469" s="7">
        <f t="shared" si="460"/>
        <v>1</v>
      </c>
      <c r="G1469" s="7">
        <f t="shared" si="470"/>
        <v>0</v>
      </c>
      <c r="H1469" s="49">
        <f t="shared" si="461"/>
        <v>140</v>
      </c>
      <c r="I1469" s="178">
        <f t="shared" si="462"/>
        <v>0.7865168539325843</v>
      </c>
      <c r="J1469" s="8"/>
      <c r="K1469" s="2">
        <f t="shared" si="463"/>
        <v>0.10674157303370786</v>
      </c>
      <c r="L1469" s="2">
        <f t="shared" si="464"/>
        <v>0</v>
      </c>
      <c r="M1469" s="2">
        <f t="shared" si="465"/>
        <v>0.8932584269662921</v>
      </c>
      <c r="N1469" s="2">
        <f t="shared" si="466"/>
        <v>0</v>
      </c>
      <c r="O1469" s="2">
        <f t="shared" si="467"/>
        <v>0</v>
      </c>
      <c r="P1469" s="1">
        <v>19</v>
      </c>
      <c r="Q1469" s="1"/>
      <c r="R1469" s="1">
        <v>159</v>
      </c>
      <c r="S1469" s="1">
        <v>0</v>
      </c>
      <c r="T1469" s="1"/>
      <c r="U1469" s="1"/>
      <c r="V1469" s="1"/>
      <c r="W1469" s="1"/>
      <c r="X1469" s="1"/>
      <c r="Y1469" s="1">
        <v>0</v>
      </c>
      <c r="Z1469" s="1"/>
      <c r="AA1469" s="1"/>
      <c r="AB1469" s="1"/>
      <c r="AC1469" s="1">
        <v>0</v>
      </c>
      <c r="AD1469" s="1"/>
      <c r="AI1469" t="str">
        <f t="shared" si="456"/>
        <v>Newport</v>
      </c>
      <c r="AJ1469" t="s">
        <v>2183</v>
      </c>
      <c r="AK1469" s="165">
        <v>1</v>
      </c>
      <c r="AL1469" s="7"/>
      <c r="AN1469" s="98">
        <v>50</v>
      </c>
      <c r="AO1469" s="100">
        <v>19</v>
      </c>
      <c r="AP1469" s="100">
        <v>80</v>
      </c>
      <c r="AQ1469" s="107">
        <v>48925</v>
      </c>
      <c r="AR1469" s="107">
        <f t="shared" si="468"/>
        <v>50019</v>
      </c>
      <c r="AS1469" s="9" t="s">
        <v>1726</v>
      </c>
      <c r="AT1469" s="110">
        <f t="shared" si="469"/>
        <v>5048925</v>
      </c>
      <c r="AW1469">
        <v>43.48</v>
      </c>
      <c r="AX1469">
        <v>1.77</v>
      </c>
      <c r="AY1469">
        <v>41.71</v>
      </c>
      <c r="BA1469" s="7">
        <f t="shared" si="451"/>
        <v>0</v>
      </c>
      <c r="BB1469" s="7">
        <f t="shared" si="452"/>
        <v>0</v>
      </c>
      <c r="BC1469" s="7">
        <f t="shared" si="453"/>
        <v>1</v>
      </c>
      <c r="BD1469" s="7">
        <f t="shared" si="454"/>
        <v>0</v>
      </c>
      <c r="BE1469" s="7">
        <f t="shared" si="455"/>
        <v>0</v>
      </c>
      <c r="BF1469" s="118"/>
      <c r="BG1469" s="1">
        <v>0</v>
      </c>
      <c r="BH1469" s="1">
        <v>0</v>
      </c>
      <c r="BI1469" s="118"/>
      <c r="BJ1469" s="118"/>
      <c r="BK1469" s="168"/>
    </row>
    <row r="1470" spans="1:63" hidden="1" outlineLevel="1">
      <c r="A1470" t="s">
        <v>2547</v>
      </c>
      <c r="B1470" s="9" t="s">
        <v>2962</v>
      </c>
      <c r="C1470" s="1">
        <f t="shared" si="457"/>
        <v>255</v>
      </c>
      <c r="D1470" s="7">
        <f t="shared" si="458"/>
        <v>2</v>
      </c>
      <c r="E1470" s="7">
        <f t="shared" si="459"/>
        <v>5</v>
      </c>
      <c r="F1470" s="7">
        <f t="shared" si="460"/>
        <v>1</v>
      </c>
      <c r="G1470" s="7">
        <f t="shared" si="470"/>
        <v>3</v>
      </c>
      <c r="H1470" s="49">
        <f t="shared" si="461"/>
        <v>179</v>
      </c>
      <c r="I1470" s="178">
        <f t="shared" si="462"/>
        <v>0.70196078431372544</v>
      </c>
      <c r="J1470" s="8"/>
      <c r="K1470" s="2">
        <f t="shared" si="463"/>
        <v>0.14509803921568629</v>
      </c>
      <c r="L1470" s="2">
        <f t="shared" si="464"/>
        <v>0</v>
      </c>
      <c r="M1470" s="2">
        <f t="shared" si="465"/>
        <v>0.84705882352941175</v>
      </c>
      <c r="N1470" s="2">
        <f t="shared" si="466"/>
        <v>3.9215686274509803E-3</v>
      </c>
      <c r="O1470" s="2">
        <f t="shared" si="467"/>
        <v>3.9215686274509526E-3</v>
      </c>
      <c r="P1470" s="1">
        <v>37</v>
      </c>
      <c r="Q1470" s="1"/>
      <c r="R1470" s="1">
        <v>216</v>
      </c>
      <c r="S1470" s="1">
        <v>1</v>
      </c>
      <c r="T1470" s="1"/>
      <c r="U1470" s="1"/>
      <c r="V1470" s="1"/>
      <c r="W1470" s="1"/>
      <c r="X1470" s="1"/>
      <c r="Y1470" s="1">
        <v>1</v>
      </c>
      <c r="Z1470" s="1"/>
      <c r="AA1470" s="1"/>
      <c r="AB1470" s="1"/>
      <c r="AC1470" s="1">
        <v>0</v>
      </c>
      <c r="AD1470" s="1"/>
      <c r="AI1470" t="str">
        <f t="shared" si="456"/>
        <v>North Hero</v>
      </c>
      <c r="AJ1470" t="s">
        <v>2318</v>
      </c>
      <c r="AK1470" s="165">
        <v>1</v>
      </c>
      <c r="AL1470" s="7"/>
      <c r="AN1470" s="98">
        <v>50</v>
      </c>
      <c r="AO1470" s="100">
        <v>13</v>
      </c>
      <c r="AP1470" s="100">
        <v>20</v>
      </c>
      <c r="AQ1470" s="107">
        <v>50650</v>
      </c>
      <c r="AR1470" s="107">
        <f t="shared" si="468"/>
        <v>50013</v>
      </c>
      <c r="AS1470" s="9" t="s">
        <v>1726</v>
      </c>
      <c r="AT1470" s="110">
        <f t="shared" si="469"/>
        <v>5050650</v>
      </c>
      <c r="AW1470">
        <v>46.58</v>
      </c>
      <c r="AX1470">
        <v>32.840000000000003</v>
      </c>
      <c r="AY1470">
        <v>13.74</v>
      </c>
      <c r="BA1470" s="7">
        <f t="shared" si="451"/>
        <v>0</v>
      </c>
      <c r="BB1470" s="7">
        <f t="shared" si="452"/>
        <v>0</v>
      </c>
      <c r="BC1470" s="7">
        <f t="shared" si="453"/>
        <v>1</v>
      </c>
      <c r="BD1470" s="7">
        <f t="shared" si="454"/>
        <v>0</v>
      </c>
      <c r="BE1470" s="7" t="e">
        <f t="shared" si="455"/>
        <v>#N/A</v>
      </c>
      <c r="BF1470" s="118"/>
      <c r="BG1470" s="1">
        <v>0</v>
      </c>
      <c r="BH1470" s="1">
        <v>4</v>
      </c>
      <c r="BI1470" s="118"/>
      <c r="BJ1470" s="118"/>
      <c r="BK1470" s="168"/>
    </row>
    <row r="1471" spans="1:63" hidden="1" outlineLevel="1">
      <c r="A1471" t="s">
        <v>2699</v>
      </c>
      <c r="B1471" s="9" t="s">
        <v>2962</v>
      </c>
      <c r="C1471" s="1">
        <f t="shared" si="457"/>
        <v>871</v>
      </c>
      <c r="D1471" s="7">
        <f t="shared" si="458"/>
        <v>2</v>
      </c>
      <c r="E1471" s="7" t="e">
        <f t="shared" si="459"/>
        <v>#N/A</v>
      </c>
      <c r="F1471" s="7">
        <f t="shared" si="460"/>
        <v>1</v>
      </c>
      <c r="G1471" s="7">
        <f t="shared" si="470"/>
        <v>4</v>
      </c>
      <c r="H1471" s="49">
        <f t="shared" si="461"/>
        <v>608</v>
      </c>
      <c r="I1471" s="178">
        <f t="shared" si="462"/>
        <v>0.69804822043628012</v>
      </c>
      <c r="J1471" s="8"/>
      <c r="K1471" s="2">
        <f t="shared" si="463"/>
        <v>0.14695752009184845</v>
      </c>
      <c r="L1471" s="2">
        <f t="shared" si="464"/>
        <v>0</v>
      </c>
      <c r="M1471" s="2">
        <f t="shared" si="465"/>
        <v>0.8450057405281286</v>
      </c>
      <c r="N1471" s="2">
        <f t="shared" si="466"/>
        <v>1.148105625717566E-3</v>
      </c>
      <c r="O1471" s="2">
        <f t="shared" si="467"/>
        <v>6.8886337543053507E-3</v>
      </c>
      <c r="P1471" s="1">
        <v>128</v>
      </c>
      <c r="Q1471" s="1"/>
      <c r="R1471" s="1">
        <v>736</v>
      </c>
      <c r="S1471" s="1">
        <v>1</v>
      </c>
      <c r="T1471" s="1"/>
      <c r="U1471" s="1"/>
      <c r="V1471" s="1"/>
      <c r="W1471" s="1"/>
      <c r="X1471" s="1"/>
      <c r="Y1471" s="1">
        <v>5</v>
      </c>
      <c r="Z1471" s="1"/>
      <c r="AA1471" s="1"/>
      <c r="AB1471" s="1"/>
      <c r="AC1471" s="1">
        <v>1</v>
      </c>
      <c r="AD1471" s="1"/>
      <c r="AI1471" t="str">
        <f t="shared" si="456"/>
        <v>Northfield</v>
      </c>
      <c r="AJ1471" t="s">
        <v>643</v>
      </c>
      <c r="AK1471" s="165">
        <v>1</v>
      </c>
      <c r="AL1471" s="7"/>
      <c r="AN1471" s="98">
        <v>50</v>
      </c>
      <c r="AO1471" s="100">
        <v>23</v>
      </c>
      <c r="AP1471" s="100">
        <v>65</v>
      </c>
      <c r="AQ1471" s="107">
        <v>50275</v>
      </c>
      <c r="AR1471" s="107">
        <f t="shared" si="468"/>
        <v>50023</v>
      </c>
      <c r="AS1471" s="9" t="s">
        <v>1726</v>
      </c>
      <c r="AT1471" s="110">
        <f t="shared" si="469"/>
        <v>5050275</v>
      </c>
      <c r="AW1471">
        <v>43.73</v>
      </c>
      <c r="AX1471">
        <v>0.03</v>
      </c>
      <c r="AY1471">
        <v>43.7</v>
      </c>
      <c r="BA1471" s="7">
        <f t="shared" si="451"/>
        <v>0</v>
      </c>
      <c r="BB1471" s="7" t="e">
        <f t="shared" si="452"/>
        <v>#N/A</v>
      </c>
      <c r="BC1471" s="7">
        <f t="shared" si="453"/>
        <v>1</v>
      </c>
      <c r="BD1471" s="7">
        <f t="shared" si="454"/>
        <v>0</v>
      </c>
      <c r="BE1471" s="7" t="e">
        <f t="shared" si="455"/>
        <v>#N/A</v>
      </c>
      <c r="BF1471" s="118"/>
      <c r="BG1471" s="1">
        <v>2</v>
      </c>
      <c r="BH1471" s="1">
        <v>0</v>
      </c>
      <c r="BI1471" s="118"/>
      <c r="BJ1471" s="118"/>
      <c r="BK1471" s="168"/>
    </row>
    <row r="1472" spans="1:63" hidden="1" outlineLevel="1">
      <c r="A1472" t="s">
        <v>2279</v>
      </c>
      <c r="B1472" s="9" t="s">
        <v>2962</v>
      </c>
      <c r="C1472" s="1">
        <f t="shared" si="457"/>
        <v>29</v>
      </c>
      <c r="D1472" s="7">
        <f t="shared" si="458"/>
        <v>2</v>
      </c>
      <c r="E1472" s="7">
        <f t="shared" si="459"/>
        <v>3</v>
      </c>
      <c r="F1472" s="7">
        <f t="shared" si="460"/>
        <v>1</v>
      </c>
      <c r="G1472" s="7">
        <f t="shared" si="470"/>
        <v>0</v>
      </c>
      <c r="H1472" s="49">
        <f t="shared" si="461"/>
        <v>17</v>
      </c>
      <c r="I1472" s="178">
        <f t="shared" si="462"/>
        <v>0.58620689655172409</v>
      </c>
      <c r="J1472" s="8"/>
      <c r="K1472" s="2">
        <f t="shared" si="463"/>
        <v>0.20689655172413793</v>
      </c>
      <c r="L1472" s="2">
        <f t="shared" si="464"/>
        <v>0</v>
      </c>
      <c r="M1472" s="2">
        <f t="shared" si="465"/>
        <v>0.7931034482758621</v>
      </c>
      <c r="N1472" s="2">
        <f t="shared" si="466"/>
        <v>0</v>
      </c>
      <c r="O1472" s="2">
        <f t="shared" si="467"/>
        <v>0</v>
      </c>
      <c r="P1472" s="1">
        <v>6</v>
      </c>
      <c r="Q1472" s="1"/>
      <c r="R1472" s="1">
        <v>23</v>
      </c>
      <c r="S1472" s="1">
        <v>0</v>
      </c>
      <c r="T1472" s="1"/>
      <c r="U1472" s="1"/>
      <c r="V1472" s="1"/>
      <c r="W1472" s="1"/>
      <c r="X1472" s="1"/>
      <c r="Y1472" s="1">
        <v>0</v>
      </c>
      <c r="Z1472" s="1"/>
      <c r="AA1472" s="1"/>
      <c r="AB1472" s="1"/>
      <c r="AC1472" s="1">
        <v>0</v>
      </c>
      <c r="AD1472" s="1"/>
      <c r="AI1472" t="str">
        <f t="shared" si="456"/>
        <v>Norton</v>
      </c>
      <c r="AJ1472" t="s">
        <v>819</v>
      </c>
      <c r="AK1472" s="165">
        <v>1</v>
      </c>
      <c r="AL1472" s="7"/>
      <c r="AN1472" s="98">
        <v>50</v>
      </c>
      <c r="AO1472" s="100">
        <v>9</v>
      </c>
      <c r="AP1472" s="100">
        <v>80</v>
      </c>
      <c r="AQ1472" s="107">
        <v>52750</v>
      </c>
      <c r="AR1472" s="107">
        <f t="shared" si="468"/>
        <v>50009</v>
      </c>
      <c r="AS1472" s="9" t="s">
        <v>1726</v>
      </c>
      <c r="AT1472" s="110">
        <f t="shared" si="469"/>
        <v>5052750</v>
      </c>
      <c r="AW1472">
        <v>39.369999999999997</v>
      </c>
      <c r="AX1472">
        <v>0.32</v>
      </c>
      <c r="AY1472">
        <v>39.049999999999997</v>
      </c>
      <c r="BA1472" s="7">
        <f t="shared" si="451"/>
        <v>0</v>
      </c>
      <c r="BB1472" s="7">
        <f t="shared" si="452"/>
        <v>0</v>
      </c>
      <c r="BC1472" s="7">
        <f t="shared" si="453"/>
        <v>1</v>
      </c>
      <c r="BD1472" s="7">
        <f t="shared" si="454"/>
        <v>0</v>
      </c>
      <c r="BE1472" s="7">
        <f t="shared" si="455"/>
        <v>0</v>
      </c>
      <c r="BF1472" s="118"/>
      <c r="BG1472" s="1">
        <v>0</v>
      </c>
      <c r="BH1472" s="1">
        <v>0</v>
      </c>
      <c r="BI1472" s="118"/>
      <c r="BJ1472" s="118"/>
      <c r="BK1472" s="168"/>
    </row>
    <row r="1473" spans="1:63" hidden="1" outlineLevel="1">
      <c r="A1473" t="s">
        <v>1651</v>
      </c>
      <c r="B1473" s="9" t="s">
        <v>2962</v>
      </c>
      <c r="C1473" s="1">
        <f t="shared" si="457"/>
        <v>1428</v>
      </c>
      <c r="D1473" s="7">
        <f t="shared" si="458"/>
        <v>2</v>
      </c>
      <c r="E1473" s="7">
        <f t="shared" si="459"/>
        <v>5</v>
      </c>
      <c r="F1473" s="7">
        <f t="shared" si="460"/>
        <v>1</v>
      </c>
      <c r="G1473" s="7">
        <f t="shared" si="470"/>
        <v>3</v>
      </c>
      <c r="H1473" s="49">
        <f t="shared" si="461"/>
        <v>615</v>
      </c>
      <c r="I1473" s="178">
        <f t="shared" si="462"/>
        <v>0.43067226890756305</v>
      </c>
      <c r="J1473" s="8"/>
      <c r="K1473" s="2">
        <f t="shared" si="463"/>
        <v>0.28361344537815125</v>
      </c>
      <c r="L1473" s="2">
        <f t="shared" si="464"/>
        <v>0</v>
      </c>
      <c r="M1473" s="2">
        <f t="shared" si="465"/>
        <v>0.7142857142857143</v>
      </c>
      <c r="N1473" s="2">
        <f t="shared" si="466"/>
        <v>1.4005602240896359E-3</v>
      </c>
      <c r="O1473" s="2">
        <f t="shared" si="467"/>
        <v>7.0028011204481045E-4</v>
      </c>
      <c r="P1473" s="1">
        <v>405</v>
      </c>
      <c r="Q1473" s="1"/>
      <c r="R1473" s="1">
        <v>1020</v>
      </c>
      <c r="S1473" s="1">
        <v>2</v>
      </c>
      <c r="T1473" s="1"/>
      <c r="U1473" s="1"/>
      <c r="V1473" s="1"/>
      <c r="W1473" s="1"/>
      <c r="X1473" s="1"/>
      <c r="Y1473" s="1">
        <v>1</v>
      </c>
      <c r="Z1473" s="1"/>
      <c r="AA1473" s="1"/>
      <c r="AB1473" s="1"/>
      <c r="AC1473" s="1">
        <v>0</v>
      </c>
      <c r="AD1473" s="1"/>
      <c r="AI1473" t="str">
        <f t="shared" si="456"/>
        <v>Norwich</v>
      </c>
      <c r="AJ1473" t="s">
        <v>1858</v>
      </c>
      <c r="AK1473" s="165">
        <v>1</v>
      </c>
      <c r="AL1473" s="7"/>
      <c r="AN1473" s="98">
        <v>50</v>
      </c>
      <c r="AO1473" s="100">
        <v>27</v>
      </c>
      <c r="AP1473" s="100">
        <v>55</v>
      </c>
      <c r="AQ1473" s="107">
        <v>52900</v>
      </c>
      <c r="AR1473" s="107">
        <f t="shared" si="468"/>
        <v>50027</v>
      </c>
      <c r="AS1473" s="9" t="s">
        <v>1726</v>
      </c>
      <c r="AT1473" s="110">
        <f t="shared" si="469"/>
        <v>5052900</v>
      </c>
      <c r="AW1473">
        <v>44.83</v>
      </c>
      <c r="AX1473">
        <v>0.14000000000000001</v>
      </c>
      <c r="AY1473">
        <v>44.69</v>
      </c>
      <c r="BA1473" s="7">
        <f t="shared" si="451"/>
        <v>0</v>
      </c>
      <c r="BB1473" s="7">
        <f t="shared" si="452"/>
        <v>0</v>
      </c>
      <c r="BC1473" s="7">
        <f t="shared" si="453"/>
        <v>1</v>
      </c>
      <c r="BD1473" s="7">
        <f t="shared" si="454"/>
        <v>0</v>
      </c>
      <c r="BE1473" s="7" t="e">
        <f t="shared" si="455"/>
        <v>#N/A</v>
      </c>
      <c r="BF1473" s="118"/>
      <c r="BG1473" s="1">
        <v>4</v>
      </c>
      <c r="BH1473" s="1">
        <v>1</v>
      </c>
      <c r="BI1473" s="118"/>
      <c r="BJ1473" s="118"/>
      <c r="BK1473" s="168"/>
    </row>
    <row r="1474" spans="1:63" hidden="1" outlineLevel="1">
      <c r="A1474" t="s">
        <v>1424</v>
      </c>
      <c r="B1474" s="9" t="s">
        <v>2962</v>
      </c>
      <c r="C1474" s="1">
        <f t="shared" si="457"/>
        <v>142</v>
      </c>
      <c r="D1474" s="7">
        <f t="shared" si="458"/>
        <v>2</v>
      </c>
      <c r="E1474" s="7">
        <f t="shared" si="459"/>
        <v>4</v>
      </c>
      <c r="F1474" s="7">
        <f t="shared" si="460"/>
        <v>1</v>
      </c>
      <c r="G1474" s="7">
        <f t="shared" si="470"/>
        <v>3</v>
      </c>
      <c r="H1474" s="49">
        <f t="shared" si="461"/>
        <v>125</v>
      </c>
      <c r="I1474" s="178">
        <f t="shared" si="462"/>
        <v>0.88028169014084512</v>
      </c>
      <c r="J1474" s="8"/>
      <c r="K1474" s="2">
        <f t="shared" si="463"/>
        <v>5.6338028169014086E-2</v>
      </c>
      <c r="L1474" s="2">
        <f t="shared" si="464"/>
        <v>0</v>
      </c>
      <c r="M1474" s="2">
        <f t="shared" si="465"/>
        <v>0.93661971830985913</v>
      </c>
      <c r="N1474" s="2">
        <f t="shared" si="466"/>
        <v>7.0422535211267607E-3</v>
      </c>
      <c r="O1474" s="2">
        <f t="shared" si="467"/>
        <v>-9.540979117872439E-18</v>
      </c>
      <c r="P1474" s="1">
        <v>8</v>
      </c>
      <c r="Q1474" s="1"/>
      <c r="R1474" s="1">
        <v>133</v>
      </c>
      <c r="S1474" s="1">
        <v>1</v>
      </c>
      <c r="T1474" s="1"/>
      <c r="U1474" s="1"/>
      <c r="V1474" s="1"/>
      <c r="W1474" s="1"/>
      <c r="X1474" s="1"/>
      <c r="Y1474" s="1">
        <v>0</v>
      </c>
      <c r="Z1474" s="1"/>
      <c r="AA1474" s="1"/>
      <c r="AB1474" s="1"/>
      <c r="AC1474" s="1">
        <v>0</v>
      </c>
      <c r="AD1474" s="1"/>
      <c r="AI1474" t="str">
        <f t="shared" si="456"/>
        <v>Orange</v>
      </c>
      <c r="AJ1474" t="s">
        <v>1424</v>
      </c>
      <c r="AK1474" s="165">
        <v>1</v>
      </c>
      <c r="AL1474" s="7"/>
      <c r="AN1474" s="98">
        <v>50</v>
      </c>
      <c r="AO1474" s="100">
        <v>17</v>
      </c>
      <c r="AP1474" s="100">
        <v>40</v>
      </c>
      <c r="AQ1474" s="107">
        <v>53425</v>
      </c>
      <c r="AR1474" s="107">
        <f t="shared" si="468"/>
        <v>50017</v>
      </c>
      <c r="AS1474" s="9" t="s">
        <v>1726</v>
      </c>
      <c r="AT1474" s="110">
        <f t="shared" si="469"/>
        <v>5053425</v>
      </c>
      <c r="AW1474">
        <v>39.01</v>
      </c>
      <c r="AX1474">
        <v>0.23</v>
      </c>
      <c r="AY1474">
        <v>38.78</v>
      </c>
      <c r="BA1474" s="7">
        <f t="shared" si="451"/>
        <v>0</v>
      </c>
      <c r="BB1474" s="7">
        <f t="shared" si="452"/>
        <v>0</v>
      </c>
      <c r="BC1474" s="7">
        <f t="shared" si="453"/>
        <v>1</v>
      </c>
      <c r="BD1474" s="7">
        <f t="shared" si="454"/>
        <v>0</v>
      </c>
      <c r="BE1474" s="7" t="e">
        <f t="shared" si="455"/>
        <v>#N/A</v>
      </c>
      <c r="BF1474" s="118"/>
      <c r="BG1474" s="1">
        <v>0</v>
      </c>
      <c r="BH1474" s="1">
        <v>0</v>
      </c>
      <c r="BI1474" s="118"/>
      <c r="BJ1474" s="118"/>
      <c r="BK1474" s="168"/>
    </row>
    <row r="1475" spans="1:63" hidden="1" outlineLevel="1">
      <c r="A1475" t="s">
        <v>2895</v>
      </c>
      <c r="B1475" s="9" t="s">
        <v>2962</v>
      </c>
      <c r="C1475" s="1">
        <f t="shared" si="457"/>
        <v>207</v>
      </c>
      <c r="D1475" s="7">
        <f t="shared" si="458"/>
        <v>2</v>
      </c>
      <c r="E1475" s="7">
        <f t="shared" si="459"/>
        <v>4</v>
      </c>
      <c r="F1475" s="7">
        <f t="shared" si="460"/>
        <v>1</v>
      </c>
      <c r="G1475" s="7">
        <f t="shared" si="470"/>
        <v>0</v>
      </c>
      <c r="H1475" s="49">
        <f t="shared" si="461"/>
        <v>142</v>
      </c>
      <c r="I1475" s="178">
        <f t="shared" si="462"/>
        <v>0.68599033816425126</v>
      </c>
      <c r="J1475" s="8"/>
      <c r="K1475" s="2">
        <f t="shared" si="463"/>
        <v>0.15458937198067632</v>
      </c>
      <c r="L1475" s="2">
        <f t="shared" si="464"/>
        <v>0</v>
      </c>
      <c r="M1475" s="2">
        <f t="shared" si="465"/>
        <v>0.84057971014492749</v>
      </c>
      <c r="N1475" s="2">
        <f t="shared" si="466"/>
        <v>0</v>
      </c>
      <c r="O1475" s="2">
        <f t="shared" si="467"/>
        <v>4.8309178743961567E-3</v>
      </c>
      <c r="P1475" s="1">
        <v>32</v>
      </c>
      <c r="Q1475" s="1"/>
      <c r="R1475" s="1">
        <v>174</v>
      </c>
      <c r="S1475" s="1">
        <v>0</v>
      </c>
      <c r="T1475" s="1"/>
      <c r="U1475" s="1"/>
      <c r="V1475" s="1"/>
      <c r="W1475" s="1"/>
      <c r="X1475" s="1"/>
      <c r="Y1475" s="1">
        <v>1</v>
      </c>
      <c r="Z1475" s="1"/>
      <c r="AA1475" s="1"/>
      <c r="AB1475" s="1"/>
      <c r="AC1475" s="1">
        <v>0</v>
      </c>
      <c r="AD1475" s="1"/>
      <c r="AI1475" t="str">
        <f t="shared" si="456"/>
        <v>Orwell</v>
      </c>
      <c r="AJ1475" t="s">
        <v>1842</v>
      </c>
      <c r="AK1475" s="165">
        <v>1</v>
      </c>
      <c r="AL1475" s="7"/>
      <c r="AN1475" s="98">
        <v>50</v>
      </c>
      <c r="AO1475" s="100">
        <v>1</v>
      </c>
      <c r="AP1475" s="100">
        <v>70</v>
      </c>
      <c r="AQ1475" s="107">
        <v>53725</v>
      </c>
      <c r="AR1475" s="107">
        <f t="shared" si="468"/>
        <v>50001</v>
      </c>
      <c r="AS1475" s="9" t="s">
        <v>1726</v>
      </c>
      <c r="AT1475" s="110">
        <f t="shared" si="469"/>
        <v>5053725</v>
      </c>
      <c r="AW1475">
        <v>49.68</v>
      </c>
      <c r="AX1475">
        <v>2.2999999999999998</v>
      </c>
      <c r="AY1475">
        <v>47.39</v>
      </c>
      <c r="BA1475" s="7">
        <f t="shared" si="451"/>
        <v>0</v>
      </c>
      <c r="BB1475" s="7">
        <f t="shared" si="452"/>
        <v>0</v>
      </c>
      <c r="BC1475" s="7">
        <f t="shared" si="453"/>
        <v>1</v>
      </c>
      <c r="BD1475" s="7">
        <f t="shared" si="454"/>
        <v>0</v>
      </c>
      <c r="BE1475" s="7">
        <f t="shared" si="455"/>
        <v>0</v>
      </c>
      <c r="BF1475" s="118"/>
      <c r="BG1475" s="1">
        <v>0</v>
      </c>
      <c r="BH1475" s="1">
        <v>0</v>
      </c>
      <c r="BI1475" s="118"/>
      <c r="BJ1475" s="118"/>
      <c r="BK1475" s="168"/>
    </row>
    <row r="1476" spans="1:63" hidden="1" outlineLevel="1">
      <c r="A1476" t="s">
        <v>2926</v>
      </c>
      <c r="B1476" s="9" t="s">
        <v>2962</v>
      </c>
      <c r="C1476" s="1">
        <f t="shared" si="457"/>
        <v>135</v>
      </c>
      <c r="D1476" s="7">
        <f t="shared" si="458"/>
        <v>2</v>
      </c>
      <c r="E1476" s="7">
        <f t="shared" si="459"/>
        <v>5</v>
      </c>
      <c r="F1476" s="7">
        <f t="shared" si="460"/>
        <v>1</v>
      </c>
      <c r="G1476" s="7">
        <f t="shared" si="470"/>
        <v>3</v>
      </c>
      <c r="H1476" s="49">
        <f t="shared" si="461"/>
        <v>99</v>
      </c>
      <c r="I1476" s="178">
        <f t="shared" si="462"/>
        <v>0.73333333333333328</v>
      </c>
      <c r="J1476" s="8"/>
      <c r="K1476" s="2">
        <f t="shared" si="463"/>
        <v>0.12592592592592591</v>
      </c>
      <c r="L1476" s="2">
        <f t="shared" si="464"/>
        <v>0</v>
      </c>
      <c r="M1476" s="2">
        <f t="shared" si="465"/>
        <v>0.85925925925925928</v>
      </c>
      <c r="N1476" s="2">
        <f t="shared" si="466"/>
        <v>7.4074074074074077E-3</v>
      </c>
      <c r="O1476" s="2">
        <f t="shared" si="467"/>
        <v>7.4074074074074285E-3</v>
      </c>
      <c r="P1476" s="1">
        <v>17</v>
      </c>
      <c r="Q1476" s="1"/>
      <c r="R1476" s="1">
        <v>116</v>
      </c>
      <c r="S1476" s="1">
        <v>1</v>
      </c>
      <c r="T1476" s="1"/>
      <c r="U1476" s="1"/>
      <c r="V1476" s="1"/>
      <c r="W1476" s="1"/>
      <c r="X1476" s="1"/>
      <c r="Y1476" s="1">
        <v>1</v>
      </c>
      <c r="Z1476" s="1"/>
      <c r="AA1476" s="1"/>
      <c r="AB1476" s="1"/>
      <c r="AC1476" s="1">
        <v>0</v>
      </c>
      <c r="AD1476" s="1"/>
      <c r="AI1476" t="str">
        <f t="shared" si="456"/>
        <v>Panton</v>
      </c>
      <c r="AJ1476" t="s">
        <v>1842</v>
      </c>
      <c r="AK1476" s="165">
        <v>1</v>
      </c>
      <c r="AL1476" s="7"/>
      <c r="AN1476" s="98">
        <v>50</v>
      </c>
      <c r="AO1476" s="100">
        <v>1</v>
      </c>
      <c r="AP1476" s="100">
        <v>75</v>
      </c>
      <c r="AQ1476" s="107">
        <v>53950</v>
      </c>
      <c r="AR1476" s="107">
        <f t="shared" si="468"/>
        <v>50001</v>
      </c>
      <c r="AS1476" s="9" t="s">
        <v>1726</v>
      </c>
      <c r="AT1476" s="110">
        <f t="shared" si="469"/>
        <v>5053950</v>
      </c>
      <c r="AW1476">
        <v>22.03</v>
      </c>
      <c r="AX1476">
        <v>6.56</v>
      </c>
      <c r="AY1476">
        <v>15.47</v>
      </c>
      <c r="BA1476" s="7">
        <f t="shared" si="451"/>
        <v>0</v>
      </c>
      <c r="BB1476" s="7">
        <f t="shared" si="452"/>
        <v>0</v>
      </c>
      <c r="BC1476" s="7">
        <f t="shared" si="453"/>
        <v>1</v>
      </c>
      <c r="BD1476" s="7">
        <f t="shared" si="454"/>
        <v>0</v>
      </c>
      <c r="BE1476" s="7" t="e">
        <f t="shared" si="455"/>
        <v>#N/A</v>
      </c>
      <c r="BF1476" s="118"/>
      <c r="BG1476" s="1">
        <v>0</v>
      </c>
      <c r="BH1476" s="1">
        <v>0</v>
      </c>
      <c r="BI1476" s="118"/>
      <c r="BJ1476" s="118"/>
      <c r="BK1476" s="168"/>
    </row>
    <row r="1477" spans="1:63" hidden="1" outlineLevel="1">
      <c r="A1477" t="s">
        <v>2367</v>
      </c>
      <c r="B1477" s="9" t="s">
        <v>2962</v>
      </c>
      <c r="C1477" s="1">
        <f t="shared" si="457"/>
        <v>318</v>
      </c>
      <c r="D1477" s="7">
        <f t="shared" si="458"/>
        <v>2</v>
      </c>
      <c r="E1477" s="7">
        <f t="shared" si="459"/>
        <v>5</v>
      </c>
      <c r="F1477" s="7">
        <f t="shared" si="460"/>
        <v>1</v>
      </c>
      <c r="G1477" s="7">
        <f t="shared" si="470"/>
        <v>0</v>
      </c>
      <c r="H1477" s="49">
        <f t="shared" si="461"/>
        <v>254</v>
      </c>
      <c r="I1477" s="178">
        <f t="shared" si="462"/>
        <v>0.79874213836477992</v>
      </c>
      <c r="J1477" s="8"/>
      <c r="K1477" s="2">
        <f t="shared" si="463"/>
        <v>9.7484276729559755E-2</v>
      </c>
      <c r="L1477" s="2">
        <f t="shared" si="464"/>
        <v>0</v>
      </c>
      <c r="M1477" s="2">
        <f t="shared" si="465"/>
        <v>0.89622641509433965</v>
      </c>
      <c r="N1477" s="2">
        <f t="shared" si="466"/>
        <v>0</v>
      </c>
      <c r="O1477" s="2">
        <f t="shared" si="467"/>
        <v>6.2893081761006275E-3</v>
      </c>
      <c r="P1477" s="1">
        <v>31</v>
      </c>
      <c r="Q1477" s="1"/>
      <c r="R1477" s="1">
        <v>285</v>
      </c>
      <c r="S1477" s="1">
        <v>0</v>
      </c>
      <c r="T1477" s="1"/>
      <c r="U1477" s="1"/>
      <c r="V1477" s="1"/>
      <c r="W1477" s="1"/>
      <c r="X1477" s="1"/>
      <c r="Y1477" s="1">
        <v>1</v>
      </c>
      <c r="Z1477" s="1"/>
      <c r="AA1477" s="1"/>
      <c r="AB1477" s="1"/>
      <c r="AC1477" s="1">
        <v>1</v>
      </c>
      <c r="AD1477" s="1"/>
      <c r="AI1477" t="str">
        <f t="shared" si="456"/>
        <v>Pawlet</v>
      </c>
      <c r="AJ1477" t="s">
        <v>840</v>
      </c>
      <c r="AK1477" s="165">
        <v>1</v>
      </c>
      <c r="AL1477" s="7"/>
      <c r="AN1477" s="98">
        <v>50</v>
      </c>
      <c r="AO1477" s="100">
        <v>21</v>
      </c>
      <c r="AP1477" s="100">
        <v>70</v>
      </c>
      <c r="AQ1477" s="107">
        <v>54250</v>
      </c>
      <c r="AR1477" s="107">
        <f t="shared" si="468"/>
        <v>50021</v>
      </c>
      <c r="AS1477" s="9" t="s">
        <v>1726</v>
      </c>
      <c r="AT1477" s="110">
        <f t="shared" si="469"/>
        <v>5054250</v>
      </c>
      <c r="AW1477">
        <v>42.91</v>
      </c>
      <c r="AX1477">
        <v>0.01</v>
      </c>
      <c r="AY1477">
        <v>42.89</v>
      </c>
      <c r="BA1477" s="7">
        <f t="shared" si="451"/>
        <v>0</v>
      </c>
      <c r="BB1477" s="7">
        <f t="shared" si="452"/>
        <v>0</v>
      </c>
      <c r="BC1477" s="7">
        <f t="shared" si="453"/>
        <v>1</v>
      </c>
      <c r="BD1477" s="7">
        <f t="shared" si="454"/>
        <v>0</v>
      </c>
      <c r="BE1477" s="7">
        <f t="shared" si="455"/>
        <v>0</v>
      </c>
      <c r="BF1477" s="118"/>
      <c r="BG1477" s="1">
        <v>0</v>
      </c>
      <c r="BH1477" s="1">
        <v>0</v>
      </c>
      <c r="BI1477" s="118"/>
      <c r="BJ1477" s="118"/>
      <c r="BK1477" s="168"/>
    </row>
    <row r="1478" spans="1:63" hidden="1" outlineLevel="1">
      <c r="A1478" t="s">
        <v>2670</v>
      </c>
      <c r="B1478" s="9" t="s">
        <v>2962</v>
      </c>
      <c r="C1478" s="1">
        <f t="shared" si="457"/>
        <v>190</v>
      </c>
      <c r="D1478" s="7">
        <f t="shared" si="458"/>
        <v>2</v>
      </c>
      <c r="E1478" s="7">
        <f t="shared" si="459"/>
        <v>3</v>
      </c>
      <c r="F1478" s="7">
        <f t="shared" si="460"/>
        <v>1</v>
      </c>
      <c r="G1478" s="7">
        <f t="shared" si="470"/>
        <v>0</v>
      </c>
      <c r="H1478" s="49">
        <f t="shared" si="461"/>
        <v>142</v>
      </c>
      <c r="I1478" s="178">
        <f t="shared" si="462"/>
        <v>0.74736842105263157</v>
      </c>
      <c r="J1478" s="8"/>
      <c r="K1478" s="2">
        <f t="shared" si="463"/>
        <v>0.12631578947368421</v>
      </c>
      <c r="L1478" s="2">
        <f t="shared" si="464"/>
        <v>0</v>
      </c>
      <c r="M1478" s="2">
        <f t="shared" si="465"/>
        <v>0.87368421052631584</v>
      </c>
      <c r="N1478" s="2">
        <f t="shared" si="466"/>
        <v>0</v>
      </c>
      <c r="O1478" s="2">
        <f t="shared" si="467"/>
        <v>0</v>
      </c>
      <c r="P1478" s="1">
        <v>24</v>
      </c>
      <c r="Q1478" s="1"/>
      <c r="R1478" s="1">
        <v>166</v>
      </c>
      <c r="S1478" s="1">
        <v>0</v>
      </c>
      <c r="T1478" s="1"/>
      <c r="U1478" s="1"/>
      <c r="V1478" s="1"/>
      <c r="W1478" s="1"/>
      <c r="X1478" s="1"/>
      <c r="Y1478" s="1">
        <v>0</v>
      </c>
      <c r="Z1478" s="1"/>
      <c r="AA1478" s="1"/>
      <c r="AB1478" s="1"/>
      <c r="AC1478" s="1">
        <v>0</v>
      </c>
      <c r="AD1478" s="1"/>
      <c r="AI1478" t="str">
        <f t="shared" si="456"/>
        <v>Peacham</v>
      </c>
      <c r="AJ1478" t="s">
        <v>1819</v>
      </c>
      <c r="AK1478" s="165">
        <v>1</v>
      </c>
      <c r="AL1478" s="7"/>
      <c r="AN1478" s="98">
        <v>50</v>
      </c>
      <c r="AO1478" s="100">
        <v>5</v>
      </c>
      <c r="AP1478" s="100">
        <v>45</v>
      </c>
      <c r="AQ1478" s="107">
        <v>54400</v>
      </c>
      <c r="AR1478" s="107">
        <f t="shared" si="468"/>
        <v>50005</v>
      </c>
      <c r="AS1478" s="9" t="s">
        <v>1726</v>
      </c>
      <c r="AT1478" s="110">
        <f t="shared" si="469"/>
        <v>5054400</v>
      </c>
      <c r="AW1478">
        <v>47.67</v>
      </c>
      <c r="AX1478">
        <v>0.93</v>
      </c>
      <c r="AY1478">
        <v>46.74</v>
      </c>
      <c r="BA1478" s="7">
        <f t="shared" si="451"/>
        <v>0</v>
      </c>
      <c r="BB1478" s="7">
        <f t="shared" si="452"/>
        <v>0</v>
      </c>
      <c r="BC1478" s="7">
        <f t="shared" si="453"/>
        <v>1</v>
      </c>
      <c r="BD1478" s="7">
        <f t="shared" si="454"/>
        <v>0</v>
      </c>
      <c r="BE1478" s="7">
        <f t="shared" si="455"/>
        <v>0</v>
      </c>
      <c r="BF1478" s="118"/>
      <c r="BG1478" s="1">
        <v>0</v>
      </c>
      <c r="BH1478" s="1">
        <v>1</v>
      </c>
      <c r="BI1478" s="118"/>
      <c r="BJ1478" s="118"/>
      <c r="BK1478" s="168"/>
    </row>
    <row r="1479" spans="1:63" hidden="1" outlineLevel="1">
      <c r="A1479" t="s">
        <v>2976</v>
      </c>
      <c r="B1479" s="9" t="s">
        <v>2962</v>
      </c>
      <c r="C1479" s="1">
        <f t="shared" si="457"/>
        <v>99</v>
      </c>
      <c r="D1479" s="7">
        <f t="shared" si="458"/>
        <v>2</v>
      </c>
      <c r="E1479" s="7">
        <f t="shared" si="459"/>
        <v>3</v>
      </c>
      <c r="F1479" s="7">
        <f t="shared" si="460"/>
        <v>1</v>
      </c>
      <c r="G1479" s="7">
        <f t="shared" si="470"/>
        <v>0</v>
      </c>
      <c r="H1479" s="49">
        <f t="shared" si="461"/>
        <v>67</v>
      </c>
      <c r="I1479" s="178">
        <f t="shared" si="462"/>
        <v>0.6767676767676768</v>
      </c>
      <c r="J1479" s="8"/>
      <c r="K1479" s="2">
        <f t="shared" si="463"/>
        <v>0.16161616161616163</v>
      </c>
      <c r="L1479" s="2">
        <f t="shared" si="464"/>
        <v>0</v>
      </c>
      <c r="M1479" s="2">
        <f t="shared" si="465"/>
        <v>0.83838383838383834</v>
      </c>
      <c r="N1479" s="2">
        <f t="shared" si="466"/>
        <v>0</v>
      </c>
      <c r="O1479" s="2">
        <f t="shared" si="467"/>
        <v>0</v>
      </c>
      <c r="P1479" s="1">
        <v>16</v>
      </c>
      <c r="Q1479" s="1"/>
      <c r="R1479" s="1">
        <v>83</v>
      </c>
      <c r="S1479" s="1">
        <v>0</v>
      </c>
      <c r="T1479" s="1"/>
      <c r="U1479" s="1"/>
      <c r="V1479" s="1"/>
      <c r="W1479" s="1"/>
      <c r="X1479" s="1"/>
      <c r="Y1479" s="1">
        <v>0</v>
      </c>
      <c r="Z1479" s="1"/>
      <c r="AA1479" s="1"/>
      <c r="AB1479" s="1"/>
      <c r="AC1479" s="1">
        <v>0</v>
      </c>
      <c r="AD1479" s="1"/>
      <c r="AI1479" t="str">
        <f t="shared" si="456"/>
        <v>Peru</v>
      </c>
      <c r="AJ1479" t="s">
        <v>2078</v>
      </c>
      <c r="AK1479" s="165">
        <v>1</v>
      </c>
      <c r="AL1479" s="7"/>
      <c r="AN1479" s="98">
        <v>50</v>
      </c>
      <c r="AO1479" s="100">
        <v>3</v>
      </c>
      <c r="AP1479" s="100">
        <v>30</v>
      </c>
      <c r="AQ1479" s="107">
        <v>55000</v>
      </c>
      <c r="AR1479" s="107">
        <f t="shared" si="468"/>
        <v>50003</v>
      </c>
      <c r="AS1479" s="9" t="s">
        <v>1726</v>
      </c>
      <c r="AT1479" s="110">
        <f t="shared" si="469"/>
        <v>5055000</v>
      </c>
      <c r="AW1479">
        <v>37.39</v>
      </c>
      <c r="AX1479">
        <v>7.0000000000000007E-2</v>
      </c>
      <c r="AY1479">
        <v>37.32</v>
      </c>
      <c r="BA1479" s="7">
        <f t="shared" si="451"/>
        <v>0</v>
      </c>
      <c r="BB1479" s="7">
        <f t="shared" si="452"/>
        <v>0</v>
      </c>
      <c r="BC1479" s="7">
        <f t="shared" si="453"/>
        <v>1</v>
      </c>
      <c r="BD1479" s="7">
        <f t="shared" si="454"/>
        <v>0</v>
      </c>
      <c r="BE1479" s="7">
        <f t="shared" si="455"/>
        <v>0</v>
      </c>
      <c r="BF1479" s="118"/>
      <c r="BG1479" s="1">
        <v>0</v>
      </c>
      <c r="BH1479" s="1">
        <v>1</v>
      </c>
      <c r="BI1479" s="118"/>
      <c r="BJ1479" s="118"/>
      <c r="BK1479" s="168"/>
    </row>
    <row r="1480" spans="1:63" hidden="1" outlineLevel="1">
      <c r="A1480" t="s">
        <v>2447</v>
      </c>
      <c r="B1480" s="9" t="s">
        <v>2962</v>
      </c>
      <c r="C1480" s="1">
        <f t="shared" si="457"/>
        <v>117</v>
      </c>
      <c r="D1480" s="7">
        <f t="shared" si="458"/>
        <v>2</v>
      </c>
      <c r="E1480" s="7">
        <f t="shared" si="459"/>
        <v>3</v>
      </c>
      <c r="F1480" s="7">
        <f t="shared" si="460"/>
        <v>1</v>
      </c>
      <c r="G1480" s="7">
        <f t="shared" si="470"/>
        <v>0</v>
      </c>
      <c r="H1480" s="49">
        <f t="shared" si="461"/>
        <v>97</v>
      </c>
      <c r="I1480" s="178">
        <f t="shared" si="462"/>
        <v>0.82905982905982911</v>
      </c>
      <c r="J1480" s="8"/>
      <c r="K1480" s="2">
        <f t="shared" si="463"/>
        <v>8.5470085470085472E-2</v>
      </c>
      <c r="L1480" s="2">
        <f t="shared" si="464"/>
        <v>0</v>
      </c>
      <c r="M1480" s="2">
        <f t="shared" si="465"/>
        <v>0.9145299145299145</v>
      </c>
      <c r="N1480" s="2">
        <f t="shared" si="466"/>
        <v>0</v>
      </c>
      <c r="O1480" s="2">
        <f t="shared" si="467"/>
        <v>0</v>
      </c>
      <c r="P1480" s="1">
        <v>10</v>
      </c>
      <c r="Q1480" s="1"/>
      <c r="R1480" s="1">
        <v>107</v>
      </c>
      <c r="S1480" s="1">
        <v>0</v>
      </c>
      <c r="T1480" s="1"/>
      <c r="U1480" s="1"/>
      <c r="V1480" s="1"/>
      <c r="W1480" s="1"/>
      <c r="X1480" s="1"/>
      <c r="Y1480" s="1">
        <v>0</v>
      </c>
      <c r="Z1480" s="1"/>
      <c r="AA1480" s="1"/>
      <c r="AB1480" s="1"/>
      <c r="AC1480" s="1">
        <v>0</v>
      </c>
      <c r="AD1480" s="1"/>
      <c r="AI1480" t="str">
        <f t="shared" si="456"/>
        <v>Pittsfield</v>
      </c>
      <c r="AJ1480" t="s">
        <v>840</v>
      </c>
      <c r="AK1480" s="165">
        <v>1</v>
      </c>
      <c r="AL1480" s="7"/>
      <c r="AN1480" s="98">
        <v>50</v>
      </c>
      <c r="AO1480" s="100">
        <v>21</v>
      </c>
      <c r="AP1480" s="100">
        <v>75</v>
      </c>
      <c r="AQ1480" s="107">
        <v>55450</v>
      </c>
      <c r="AR1480" s="107">
        <f t="shared" si="468"/>
        <v>50021</v>
      </c>
      <c r="AS1480" s="9" t="s">
        <v>1726</v>
      </c>
      <c r="AT1480" s="110">
        <f t="shared" si="469"/>
        <v>5055450</v>
      </c>
      <c r="AW1480">
        <v>20.05</v>
      </c>
      <c r="AX1480">
        <v>0</v>
      </c>
      <c r="AY1480">
        <v>20.05</v>
      </c>
      <c r="BA1480" s="7">
        <f t="shared" si="451"/>
        <v>0</v>
      </c>
      <c r="BB1480" s="7">
        <f t="shared" si="452"/>
        <v>0</v>
      </c>
      <c r="BC1480" s="7">
        <f t="shared" si="453"/>
        <v>1</v>
      </c>
      <c r="BD1480" s="7">
        <f t="shared" si="454"/>
        <v>0</v>
      </c>
      <c r="BE1480" s="7">
        <f t="shared" si="455"/>
        <v>0</v>
      </c>
      <c r="BF1480" s="118"/>
      <c r="BG1480" s="1">
        <v>0</v>
      </c>
      <c r="BH1480" s="1">
        <v>1</v>
      </c>
      <c r="BI1480" s="118"/>
      <c r="BJ1480" s="118"/>
      <c r="BK1480" s="168"/>
    </row>
    <row r="1481" spans="1:63" hidden="1" outlineLevel="1">
      <c r="A1481" t="s">
        <v>3246</v>
      </c>
      <c r="B1481" s="9" t="s">
        <v>2962</v>
      </c>
      <c r="C1481" s="1">
        <f t="shared" si="457"/>
        <v>450</v>
      </c>
      <c r="D1481" s="7">
        <f t="shared" si="458"/>
        <v>2</v>
      </c>
      <c r="E1481" s="7">
        <f t="shared" si="459"/>
        <v>4</v>
      </c>
      <c r="F1481" s="7">
        <f t="shared" si="460"/>
        <v>1</v>
      </c>
      <c r="G1481" s="7">
        <f t="shared" si="470"/>
        <v>0</v>
      </c>
      <c r="H1481" s="49">
        <f t="shared" si="461"/>
        <v>313</v>
      </c>
      <c r="I1481" s="178">
        <f t="shared" si="462"/>
        <v>0.69555555555555559</v>
      </c>
      <c r="J1481" s="8"/>
      <c r="K1481" s="2">
        <f t="shared" si="463"/>
        <v>0.15111111111111111</v>
      </c>
      <c r="L1481" s="2">
        <f t="shared" si="464"/>
        <v>0</v>
      </c>
      <c r="M1481" s="2">
        <f t="shared" si="465"/>
        <v>0.84666666666666668</v>
      </c>
      <c r="N1481" s="2">
        <f t="shared" si="466"/>
        <v>0</v>
      </c>
      <c r="O1481" s="2">
        <f t="shared" si="467"/>
        <v>2.2222222222222365E-3</v>
      </c>
      <c r="P1481" s="1">
        <v>68</v>
      </c>
      <c r="Q1481" s="1"/>
      <c r="R1481" s="1">
        <v>381</v>
      </c>
      <c r="S1481" s="1">
        <v>0</v>
      </c>
      <c r="T1481" s="1"/>
      <c r="U1481" s="1"/>
      <c r="V1481" s="1"/>
      <c r="W1481" s="1"/>
      <c r="X1481" s="1"/>
      <c r="Y1481" s="1">
        <v>1</v>
      </c>
      <c r="Z1481" s="1"/>
      <c r="AA1481" s="1"/>
      <c r="AB1481" s="1"/>
      <c r="AC1481" s="1">
        <v>0</v>
      </c>
      <c r="AD1481" s="1"/>
      <c r="AI1481" t="str">
        <f t="shared" si="456"/>
        <v>Pittsford</v>
      </c>
      <c r="AJ1481" t="s">
        <v>840</v>
      </c>
      <c r="AK1481" s="165">
        <v>1</v>
      </c>
      <c r="AL1481" s="7"/>
      <c r="AN1481" s="98">
        <v>50</v>
      </c>
      <c r="AO1481" s="100">
        <v>21</v>
      </c>
      <c r="AP1481" s="100">
        <v>80</v>
      </c>
      <c r="AQ1481" s="107">
        <v>55600</v>
      </c>
      <c r="AR1481" s="107">
        <f t="shared" si="468"/>
        <v>50021</v>
      </c>
      <c r="AS1481" s="9" t="s">
        <v>1726</v>
      </c>
      <c r="AT1481" s="110">
        <f t="shared" si="469"/>
        <v>5055600</v>
      </c>
      <c r="AW1481">
        <v>43.57</v>
      </c>
      <c r="AX1481">
        <v>0.08</v>
      </c>
      <c r="AY1481">
        <v>43.49</v>
      </c>
      <c r="BA1481" s="7">
        <f t="shared" ref="BA1481:BA1544" si="471">IF(D1481=1,1,0)</f>
        <v>0</v>
      </c>
      <c r="BB1481" s="7">
        <f t="shared" ref="BB1481:BB1544" si="472">IF(E1481=1,1,0)</f>
        <v>0</v>
      </c>
      <c r="BC1481" s="7">
        <f t="shared" ref="BC1481:BC1544" si="473">IF(F1481=1,1,0)</f>
        <v>1</v>
      </c>
      <c r="BD1481" s="7">
        <f t="shared" ref="BD1481:BD1544" si="474">IF(G1481=1,1,0)</f>
        <v>0</v>
      </c>
      <c r="BE1481" s="7">
        <f t="shared" ref="BE1481:BE1544" si="475">IF(RANK(T1481,P1481:V1481)=1,1,0)</f>
        <v>0</v>
      </c>
      <c r="BF1481" s="118"/>
      <c r="BG1481" s="1">
        <v>0</v>
      </c>
      <c r="BH1481" s="1">
        <v>0</v>
      </c>
      <c r="BI1481" s="118"/>
      <c r="BJ1481" s="118"/>
      <c r="BK1481" s="168"/>
    </row>
    <row r="1482" spans="1:63" hidden="1" outlineLevel="1">
      <c r="A1482" t="s">
        <v>2671</v>
      </c>
      <c r="B1482" s="9" t="s">
        <v>2962</v>
      </c>
      <c r="C1482" s="1">
        <f t="shared" si="457"/>
        <v>340</v>
      </c>
      <c r="D1482" s="7">
        <f t="shared" si="458"/>
        <v>2</v>
      </c>
      <c r="E1482" s="7">
        <f t="shared" si="459"/>
        <v>3</v>
      </c>
      <c r="F1482" s="7">
        <f t="shared" si="460"/>
        <v>1</v>
      </c>
      <c r="G1482" s="7">
        <f t="shared" si="470"/>
        <v>0</v>
      </c>
      <c r="H1482" s="49">
        <f t="shared" si="461"/>
        <v>284</v>
      </c>
      <c r="I1482" s="178">
        <f t="shared" si="462"/>
        <v>0.83529411764705885</v>
      </c>
      <c r="J1482" s="8"/>
      <c r="K1482" s="2">
        <f t="shared" si="463"/>
        <v>8.2352941176470587E-2</v>
      </c>
      <c r="L1482" s="2">
        <f t="shared" si="464"/>
        <v>0</v>
      </c>
      <c r="M1482" s="2">
        <f t="shared" si="465"/>
        <v>0.91764705882352937</v>
      </c>
      <c r="N1482" s="2">
        <f t="shared" si="466"/>
        <v>0</v>
      </c>
      <c r="O1482" s="2">
        <f t="shared" si="467"/>
        <v>0</v>
      </c>
      <c r="P1482" s="1">
        <v>28</v>
      </c>
      <c r="Q1482" s="1"/>
      <c r="R1482" s="1">
        <v>312</v>
      </c>
      <c r="S1482" s="1">
        <v>0</v>
      </c>
      <c r="T1482" s="1"/>
      <c r="U1482" s="1"/>
      <c r="V1482" s="1"/>
      <c r="W1482" s="1"/>
      <c r="X1482" s="1"/>
      <c r="Y1482" s="1">
        <v>0</v>
      </c>
      <c r="Z1482" s="1"/>
      <c r="AA1482" s="1"/>
      <c r="AB1482" s="1"/>
      <c r="AC1482" s="1">
        <v>0</v>
      </c>
      <c r="AD1482" s="1"/>
      <c r="AI1482" t="str">
        <f t="shared" si="456"/>
        <v>Plainfield</v>
      </c>
      <c r="AJ1482" t="s">
        <v>643</v>
      </c>
      <c r="AK1482" s="165">
        <v>1</v>
      </c>
      <c r="AL1482" s="7"/>
      <c r="AN1482" s="98">
        <v>50</v>
      </c>
      <c r="AO1482" s="100">
        <v>23</v>
      </c>
      <c r="AP1482" s="100">
        <v>70</v>
      </c>
      <c r="AQ1482" s="107">
        <v>55825</v>
      </c>
      <c r="AR1482" s="107">
        <f t="shared" si="468"/>
        <v>50023</v>
      </c>
      <c r="AS1482" s="9" t="s">
        <v>1726</v>
      </c>
      <c r="AT1482" s="110">
        <f t="shared" si="469"/>
        <v>5055825</v>
      </c>
      <c r="AW1482">
        <v>21.05</v>
      </c>
      <c r="AX1482">
        <v>0.04</v>
      </c>
      <c r="AY1482">
        <v>21.01</v>
      </c>
      <c r="BA1482" s="7">
        <f t="shared" si="471"/>
        <v>0</v>
      </c>
      <c r="BB1482" s="7">
        <f t="shared" si="472"/>
        <v>0</v>
      </c>
      <c r="BC1482" s="7">
        <f t="shared" si="473"/>
        <v>1</v>
      </c>
      <c r="BD1482" s="7">
        <f t="shared" si="474"/>
        <v>0</v>
      </c>
      <c r="BE1482" s="7">
        <f t="shared" si="475"/>
        <v>0</v>
      </c>
      <c r="BF1482" s="118"/>
      <c r="BG1482" s="1">
        <v>0</v>
      </c>
      <c r="BH1482" s="1">
        <v>0</v>
      </c>
      <c r="BI1482" s="118"/>
      <c r="BJ1482" s="118"/>
      <c r="BK1482" s="168"/>
    </row>
    <row r="1483" spans="1:63" hidden="1" outlineLevel="1">
      <c r="A1483" t="s">
        <v>1803</v>
      </c>
      <c r="B1483" s="9" t="s">
        <v>2962</v>
      </c>
      <c r="C1483" s="1">
        <f t="shared" si="457"/>
        <v>141</v>
      </c>
      <c r="D1483" s="7">
        <f t="shared" si="458"/>
        <v>2</v>
      </c>
      <c r="E1483" s="7">
        <f t="shared" si="459"/>
        <v>3</v>
      </c>
      <c r="F1483" s="7">
        <f t="shared" si="460"/>
        <v>1</v>
      </c>
      <c r="G1483" s="7">
        <f t="shared" si="470"/>
        <v>0</v>
      </c>
      <c r="H1483" s="49">
        <f t="shared" si="461"/>
        <v>87</v>
      </c>
      <c r="I1483" s="178">
        <f t="shared" si="462"/>
        <v>0.61702127659574468</v>
      </c>
      <c r="J1483" s="8"/>
      <c r="K1483" s="2">
        <f t="shared" si="463"/>
        <v>0.19148936170212766</v>
      </c>
      <c r="L1483" s="2">
        <f t="shared" si="464"/>
        <v>0</v>
      </c>
      <c r="M1483" s="2">
        <f t="shared" si="465"/>
        <v>0.80851063829787229</v>
      </c>
      <c r="N1483" s="2">
        <f t="shared" si="466"/>
        <v>0</v>
      </c>
      <c r="O1483" s="2">
        <f t="shared" si="467"/>
        <v>1.1102230246251565E-16</v>
      </c>
      <c r="P1483" s="1">
        <v>27</v>
      </c>
      <c r="Q1483" s="1"/>
      <c r="R1483" s="1">
        <v>114</v>
      </c>
      <c r="S1483" s="1">
        <v>0</v>
      </c>
      <c r="T1483" s="1"/>
      <c r="U1483" s="1"/>
      <c r="V1483" s="1"/>
      <c r="W1483" s="1"/>
      <c r="X1483" s="1"/>
      <c r="Y1483" s="1">
        <v>0</v>
      </c>
      <c r="Z1483" s="1"/>
      <c r="AA1483" s="1"/>
      <c r="AB1483" s="1"/>
      <c r="AC1483" s="1">
        <v>0</v>
      </c>
      <c r="AD1483" s="1"/>
      <c r="AI1483" t="str">
        <f t="shared" si="456"/>
        <v>Plymouth</v>
      </c>
      <c r="AJ1483" t="s">
        <v>1858</v>
      </c>
      <c r="AK1483" s="165">
        <v>1</v>
      </c>
      <c r="AL1483" s="7"/>
      <c r="AN1483" s="98">
        <v>50</v>
      </c>
      <c r="AO1483" s="100">
        <v>27</v>
      </c>
      <c r="AP1483" s="100">
        <v>60</v>
      </c>
      <c r="AQ1483" s="107">
        <v>56050</v>
      </c>
      <c r="AR1483" s="107">
        <f t="shared" si="468"/>
        <v>50027</v>
      </c>
      <c r="AS1483" s="9" t="s">
        <v>1726</v>
      </c>
      <c r="AT1483" s="110">
        <f t="shared" si="469"/>
        <v>5056050</v>
      </c>
      <c r="AW1483">
        <v>48.67</v>
      </c>
      <c r="AX1483">
        <v>0.49</v>
      </c>
      <c r="AY1483">
        <v>48.18</v>
      </c>
      <c r="BA1483" s="7">
        <f t="shared" si="471"/>
        <v>0</v>
      </c>
      <c r="BB1483" s="7">
        <f t="shared" si="472"/>
        <v>0</v>
      </c>
      <c r="BC1483" s="7">
        <f t="shared" si="473"/>
        <v>1</v>
      </c>
      <c r="BD1483" s="7">
        <f t="shared" si="474"/>
        <v>0</v>
      </c>
      <c r="BE1483" s="7">
        <f t="shared" si="475"/>
        <v>0</v>
      </c>
      <c r="BF1483" s="118"/>
      <c r="BG1483" s="1">
        <v>0</v>
      </c>
      <c r="BH1483" s="1">
        <v>0</v>
      </c>
      <c r="BI1483" s="118"/>
      <c r="BJ1483" s="118"/>
      <c r="BK1483" s="168"/>
    </row>
    <row r="1484" spans="1:63" hidden="1" outlineLevel="1">
      <c r="A1484" t="s">
        <v>3211</v>
      </c>
      <c r="B1484" s="9" t="s">
        <v>2962</v>
      </c>
      <c r="C1484" s="1">
        <f t="shared" si="457"/>
        <v>290</v>
      </c>
      <c r="D1484" s="7">
        <f t="shared" si="458"/>
        <v>2</v>
      </c>
      <c r="E1484" s="7">
        <f t="shared" si="459"/>
        <v>3</v>
      </c>
      <c r="F1484" s="7">
        <f t="shared" si="460"/>
        <v>1</v>
      </c>
      <c r="G1484" s="7">
        <f t="shared" si="470"/>
        <v>0</v>
      </c>
      <c r="H1484" s="49">
        <f t="shared" si="461"/>
        <v>180</v>
      </c>
      <c r="I1484" s="178">
        <f t="shared" si="462"/>
        <v>0.62068965517241381</v>
      </c>
      <c r="J1484" s="8"/>
      <c r="K1484" s="2">
        <f t="shared" si="463"/>
        <v>0.18965517241379309</v>
      </c>
      <c r="L1484" s="2">
        <f t="shared" si="464"/>
        <v>0</v>
      </c>
      <c r="M1484" s="2">
        <f t="shared" si="465"/>
        <v>0.81034482758620685</v>
      </c>
      <c r="N1484" s="2">
        <f t="shared" si="466"/>
        <v>0</v>
      </c>
      <c r="O1484" s="2">
        <f t="shared" si="467"/>
        <v>0</v>
      </c>
      <c r="P1484" s="1">
        <v>55</v>
      </c>
      <c r="Q1484" s="1"/>
      <c r="R1484" s="1">
        <v>235</v>
      </c>
      <c r="S1484" s="1">
        <v>0</v>
      </c>
      <c r="T1484" s="1"/>
      <c r="U1484" s="1"/>
      <c r="V1484" s="1"/>
      <c r="W1484" s="1"/>
      <c r="X1484" s="1"/>
      <c r="Y1484" s="1">
        <v>0</v>
      </c>
      <c r="Z1484" s="1"/>
      <c r="AA1484" s="1"/>
      <c r="AB1484" s="1"/>
      <c r="AC1484" s="1">
        <v>0</v>
      </c>
      <c r="AD1484" s="1"/>
      <c r="AI1484" t="str">
        <f t="shared" si="456"/>
        <v>Pomfret</v>
      </c>
      <c r="AJ1484" t="s">
        <v>1858</v>
      </c>
      <c r="AK1484" s="165">
        <v>1</v>
      </c>
      <c r="AL1484" s="7"/>
      <c r="AN1484" s="98">
        <v>50</v>
      </c>
      <c r="AO1484" s="100">
        <v>27</v>
      </c>
      <c r="AP1484" s="100">
        <v>65</v>
      </c>
      <c r="AQ1484" s="107">
        <v>56350</v>
      </c>
      <c r="AR1484" s="107">
        <f t="shared" si="468"/>
        <v>50027</v>
      </c>
      <c r="AS1484" s="9" t="s">
        <v>1726</v>
      </c>
      <c r="AT1484" s="110">
        <f t="shared" si="469"/>
        <v>5056350</v>
      </c>
      <c r="AW1484">
        <v>39.46</v>
      </c>
      <c r="AX1484">
        <v>0.06</v>
      </c>
      <c r="AY1484">
        <v>39.4</v>
      </c>
      <c r="BA1484" s="7">
        <f t="shared" si="471"/>
        <v>0</v>
      </c>
      <c r="BB1484" s="7">
        <f t="shared" si="472"/>
        <v>0</v>
      </c>
      <c r="BC1484" s="7">
        <f t="shared" si="473"/>
        <v>1</v>
      </c>
      <c r="BD1484" s="7">
        <f t="shared" si="474"/>
        <v>0</v>
      </c>
      <c r="BE1484" s="7">
        <f t="shared" si="475"/>
        <v>0</v>
      </c>
      <c r="BF1484" s="118"/>
      <c r="BG1484" s="1">
        <v>0</v>
      </c>
      <c r="BH1484" s="1">
        <v>0</v>
      </c>
      <c r="BI1484" s="118"/>
      <c r="BJ1484" s="118"/>
      <c r="BK1484" s="168"/>
    </row>
    <row r="1485" spans="1:63" hidden="1" outlineLevel="1">
      <c r="A1485" t="s">
        <v>2984</v>
      </c>
      <c r="B1485" s="9" t="s">
        <v>2962</v>
      </c>
      <c r="C1485" s="1">
        <f t="shared" si="457"/>
        <v>529</v>
      </c>
      <c r="D1485" s="7">
        <f t="shared" si="458"/>
        <v>2</v>
      </c>
      <c r="E1485" s="7">
        <f t="shared" si="459"/>
        <v>5</v>
      </c>
      <c r="F1485" s="7">
        <f t="shared" si="460"/>
        <v>1</v>
      </c>
      <c r="G1485" s="7">
        <f t="shared" si="470"/>
        <v>0</v>
      </c>
      <c r="H1485" s="49">
        <f t="shared" si="461"/>
        <v>371</v>
      </c>
      <c r="I1485" s="178">
        <f t="shared" si="462"/>
        <v>0.70132325141776941</v>
      </c>
      <c r="J1485" s="8"/>
      <c r="K1485" s="2">
        <f t="shared" si="463"/>
        <v>0.14744801512287334</v>
      </c>
      <c r="L1485" s="2">
        <f t="shared" si="464"/>
        <v>0</v>
      </c>
      <c r="M1485" s="2">
        <f t="shared" si="465"/>
        <v>0.84877126654064272</v>
      </c>
      <c r="N1485" s="2">
        <f t="shared" si="466"/>
        <v>0</v>
      </c>
      <c r="O1485" s="2">
        <f t="shared" si="467"/>
        <v>3.780718336483968E-3</v>
      </c>
      <c r="P1485" s="1">
        <v>78</v>
      </c>
      <c r="Q1485" s="1"/>
      <c r="R1485" s="1">
        <v>449</v>
      </c>
      <c r="S1485" s="1">
        <v>0</v>
      </c>
      <c r="T1485" s="1"/>
      <c r="U1485" s="1"/>
      <c r="V1485" s="1"/>
      <c r="W1485" s="1"/>
      <c r="X1485" s="1"/>
      <c r="Y1485" s="1">
        <v>1</v>
      </c>
      <c r="Z1485" s="1"/>
      <c r="AA1485" s="1"/>
      <c r="AB1485" s="1"/>
      <c r="AC1485" s="1">
        <v>1</v>
      </c>
      <c r="AD1485" s="1"/>
      <c r="AI1485" t="str">
        <f t="shared" si="456"/>
        <v>Poultney</v>
      </c>
      <c r="AJ1485" t="s">
        <v>840</v>
      </c>
      <c r="AK1485" s="165">
        <v>1</v>
      </c>
      <c r="AL1485" s="7"/>
      <c r="AN1485" s="98">
        <v>50</v>
      </c>
      <c r="AO1485" s="100">
        <v>21</v>
      </c>
      <c r="AP1485" s="100">
        <v>85</v>
      </c>
      <c r="AQ1485" s="107">
        <v>56875</v>
      </c>
      <c r="AR1485" s="107">
        <f t="shared" si="468"/>
        <v>50021</v>
      </c>
      <c r="AS1485" s="9" t="s">
        <v>1726</v>
      </c>
      <c r="AT1485" s="110">
        <f t="shared" si="469"/>
        <v>5056875</v>
      </c>
      <c r="AW1485">
        <v>44.8</v>
      </c>
      <c r="AX1485">
        <v>0.87</v>
      </c>
      <c r="AY1485">
        <v>43.92</v>
      </c>
      <c r="BA1485" s="7">
        <f t="shared" si="471"/>
        <v>0</v>
      </c>
      <c r="BB1485" s="7">
        <f t="shared" si="472"/>
        <v>0</v>
      </c>
      <c r="BC1485" s="7">
        <f t="shared" si="473"/>
        <v>1</v>
      </c>
      <c r="BD1485" s="7">
        <f t="shared" si="474"/>
        <v>0</v>
      </c>
      <c r="BE1485" s="7">
        <f t="shared" si="475"/>
        <v>0</v>
      </c>
      <c r="BF1485" s="118"/>
      <c r="BG1485" s="1">
        <v>1</v>
      </c>
      <c r="BH1485" s="1">
        <v>0</v>
      </c>
      <c r="BI1485" s="118"/>
      <c r="BJ1485" s="118"/>
      <c r="BK1485" s="168"/>
    </row>
    <row r="1486" spans="1:63" hidden="1" outlineLevel="1">
      <c r="A1486" t="s">
        <v>2985</v>
      </c>
      <c r="B1486" s="9" t="s">
        <v>2962</v>
      </c>
      <c r="C1486" s="1">
        <f t="shared" si="457"/>
        <v>577</v>
      </c>
      <c r="D1486" s="7">
        <f t="shared" si="458"/>
        <v>2</v>
      </c>
      <c r="E1486" s="7">
        <f t="shared" si="459"/>
        <v>5</v>
      </c>
      <c r="F1486" s="7">
        <f t="shared" si="460"/>
        <v>1</v>
      </c>
      <c r="G1486" s="7">
        <f t="shared" si="470"/>
        <v>3</v>
      </c>
      <c r="H1486" s="49">
        <f t="shared" si="461"/>
        <v>364</v>
      </c>
      <c r="I1486" s="178">
        <f t="shared" si="462"/>
        <v>0.63084922010398614</v>
      </c>
      <c r="J1486" s="8"/>
      <c r="K1486" s="2">
        <f t="shared" si="463"/>
        <v>0.18197573656845753</v>
      </c>
      <c r="L1486" s="2">
        <f t="shared" si="464"/>
        <v>0</v>
      </c>
      <c r="M1486" s="2">
        <f t="shared" si="465"/>
        <v>0.8128249566724437</v>
      </c>
      <c r="N1486" s="2">
        <f t="shared" si="466"/>
        <v>3.4662045060658577E-3</v>
      </c>
      <c r="O1486" s="2">
        <f t="shared" si="467"/>
        <v>1.7331022530328853E-3</v>
      </c>
      <c r="P1486" s="1">
        <v>105</v>
      </c>
      <c r="Q1486" s="1"/>
      <c r="R1486" s="1">
        <v>469</v>
      </c>
      <c r="S1486" s="1">
        <v>2</v>
      </c>
      <c r="T1486" s="1"/>
      <c r="U1486" s="1"/>
      <c r="V1486" s="1"/>
      <c r="W1486" s="1"/>
      <c r="X1486" s="1"/>
      <c r="Y1486" s="1">
        <v>0</v>
      </c>
      <c r="Z1486" s="1"/>
      <c r="AA1486" s="1"/>
      <c r="AB1486" s="1"/>
      <c r="AC1486" s="1">
        <v>1</v>
      </c>
      <c r="AD1486" s="1"/>
      <c r="AI1486" t="str">
        <f t="shared" si="456"/>
        <v>Pownal</v>
      </c>
      <c r="AJ1486" t="s">
        <v>2078</v>
      </c>
      <c r="AK1486" s="165">
        <v>1</v>
      </c>
      <c r="AL1486" s="7"/>
      <c r="AN1486" s="98">
        <v>50</v>
      </c>
      <c r="AO1486" s="100">
        <v>3</v>
      </c>
      <c r="AP1486" s="100">
        <v>35</v>
      </c>
      <c r="AQ1486" s="107">
        <v>57025</v>
      </c>
      <c r="AR1486" s="107">
        <f t="shared" si="468"/>
        <v>50003</v>
      </c>
      <c r="AS1486" s="9" t="s">
        <v>1726</v>
      </c>
      <c r="AT1486" s="110">
        <f t="shared" si="469"/>
        <v>5057025</v>
      </c>
      <c r="AW1486">
        <v>46.73</v>
      </c>
      <c r="AX1486">
        <v>0.08</v>
      </c>
      <c r="AY1486">
        <v>46.65</v>
      </c>
      <c r="BA1486" s="7">
        <f t="shared" si="471"/>
        <v>0</v>
      </c>
      <c r="BB1486" s="7">
        <f t="shared" si="472"/>
        <v>0</v>
      </c>
      <c r="BC1486" s="7">
        <f t="shared" si="473"/>
        <v>1</v>
      </c>
      <c r="BD1486" s="7">
        <f t="shared" si="474"/>
        <v>0</v>
      </c>
      <c r="BE1486" s="7" t="e">
        <f t="shared" si="475"/>
        <v>#N/A</v>
      </c>
      <c r="BF1486" s="118"/>
      <c r="BG1486" s="1">
        <v>5</v>
      </c>
      <c r="BH1486" s="1">
        <v>0</v>
      </c>
      <c r="BI1486" s="118"/>
      <c r="BJ1486" s="118"/>
      <c r="BK1486" s="168"/>
    </row>
    <row r="1487" spans="1:63" hidden="1" outlineLevel="1">
      <c r="A1487" t="s">
        <v>2335</v>
      </c>
      <c r="B1487" s="9" t="s">
        <v>2962</v>
      </c>
      <c r="C1487" s="1">
        <f t="shared" si="457"/>
        <v>358</v>
      </c>
      <c r="D1487" s="7">
        <f t="shared" si="458"/>
        <v>2</v>
      </c>
      <c r="E1487" s="7">
        <f t="shared" si="459"/>
        <v>4</v>
      </c>
      <c r="F1487" s="7">
        <f t="shared" si="460"/>
        <v>1</v>
      </c>
      <c r="G1487" s="7">
        <f t="shared" si="470"/>
        <v>3</v>
      </c>
      <c r="H1487" s="49">
        <f t="shared" si="461"/>
        <v>302</v>
      </c>
      <c r="I1487" s="178">
        <f t="shared" si="462"/>
        <v>0.84357541899441346</v>
      </c>
      <c r="J1487" s="8"/>
      <c r="K1487" s="2">
        <f t="shared" si="463"/>
        <v>7.5418994413407825E-2</v>
      </c>
      <c r="L1487" s="2">
        <f t="shared" si="464"/>
        <v>0</v>
      </c>
      <c r="M1487" s="2">
        <f t="shared" si="465"/>
        <v>0.91899441340782118</v>
      </c>
      <c r="N1487" s="2">
        <f t="shared" si="466"/>
        <v>5.5865921787709499E-3</v>
      </c>
      <c r="O1487" s="2">
        <f t="shared" si="467"/>
        <v>4.9439619065339002E-17</v>
      </c>
      <c r="P1487" s="1">
        <v>27</v>
      </c>
      <c r="Q1487" s="1"/>
      <c r="R1487" s="1">
        <v>329</v>
      </c>
      <c r="S1487" s="1">
        <v>2</v>
      </c>
      <c r="T1487" s="1"/>
      <c r="U1487" s="1"/>
      <c r="V1487" s="1"/>
      <c r="W1487" s="1"/>
      <c r="X1487" s="1"/>
      <c r="Y1487" s="1">
        <v>0</v>
      </c>
      <c r="Z1487" s="1"/>
      <c r="AA1487" s="1"/>
      <c r="AB1487" s="1"/>
      <c r="AC1487" s="1">
        <v>0</v>
      </c>
      <c r="AD1487" s="1"/>
      <c r="AI1487" t="str">
        <f t="shared" si="456"/>
        <v>Proctor</v>
      </c>
      <c r="AJ1487" t="s">
        <v>840</v>
      </c>
      <c r="AK1487" s="165">
        <v>1</v>
      </c>
      <c r="AL1487" s="7"/>
      <c r="AN1487" s="98">
        <v>50</v>
      </c>
      <c r="AO1487" s="100">
        <v>21</v>
      </c>
      <c r="AP1487" s="100">
        <v>90</v>
      </c>
      <c r="AQ1487" s="107">
        <v>57250</v>
      </c>
      <c r="AR1487" s="107">
        <f t="shared" si="468"/>
        <v>50021</v>
      </c>
      <c r="AS1487" s="9" t="s">
        <v>1726</v>
      </c>
      <c r="AT1487" s="110">
        <f t="shared" si="469"/>
        <v>5057250</v>
      </c>
      <c r="AW1487">
        <v>7.6</v>
      </c>
      <c r="AX1487">
        <v>0.03</v>
      </c>
      <c r="AY1487">
        <v>7.56</v>
      </c>
      <c r="BA1487" s="7">
        <f t="shared" si="471"/>
        <v>0</v>
      </c>
      <c r="BB1487" s="7">
        <f t="shared" si="472"/>
        <v>0</v>
      </c>
      <c r="BC1487" s="7">
        <f t="shared" si="473"/>
        <v>1</v>
      </c>
      <c r="BD1487" s="7">
        <f t="shared" si="474"/>
        <v>0</v>
      </c>
      <c r="BE1487" s="7" t="e">
        <f t="shared" si="475"/>
        <v>#N/A</v>
      </c>
      <c r="BF1487" s="118"/>
      <c r="BG1487" s="1">
        <v>0</v>
      </c>
      <c r="BH1487" s="1">
        <v>0</v>
      </c>
      <c r="BI1487" s="118"/>
      <c r="BJ1487" s="118"/>
      <c r="BK1487" s="168"/>
    </row>
    <row r="1488" spans="1:63" hidden="1" outlineLevel="1">
      <c r="A1488" t="s">
        <v>902</v>
      </c>
      <c r="B1488" s="9" t="s">
        <v>2962</v>
      </c>
      <c r="C1488" s="1">
        <f t="shared" si="457"/>
        <v>815</v>
      </c>
      <c r="D1488" s="7">
        <f t="shared" si="458"/>
        <v>2</v>
      </c>
      <c r="E1488" s="7">
        <f t="shared" si="459"/>
        <v>4</v>
      </c>
      <c r="F1488" s="7">
        <f t="shared" si="460"/>
        <v>1</v>
      </c>
      <c r="G1488" s="7">
        <f t="shared" si="470"/>
        <v>3</v>
      </c>
      <c r="H1488" s="49">
        <f t="shared" si="461"/>
        <v>654</v>
      </c>
      <c r="I1488" s="178">
        <f t="shared" si="462"/>
        <v>0.80245398773006138</v>
      </c>
      <c r="J1488" s="8"/>
      <c r="K1488" s="2">
        <f t="shared" si="463"/>
        <v>9.815950920245399E-2</v>
      </c>
      <c r="L1488" s="2">
        <f t="shared" si="464"/>
        <v>0</v>
      </c>
      <c r="M1488" s="2">
        <f t="shared" si="465"/>
        <v>0.90061349693251536</v>
      </c>
      <c r="N1488" s="2">
        <f t="shared" si="466"/>
        <v>1.2269938650306749E-3</v>
      </c>
      <c r="O1488" s="2">
        <f t="shared" si="467"/>
        <v>-7.1557343384043293E-18</v>
      </c>
      <c r="P1488" s="1">
        <v>80</v>
      </c>
      <c r="Q1488" s="1"/>
      <c r="R1488" s="1">
        <v>734</v>
      </c>
      <c r="S1488" s="1">
        <v>1</v>
      </c>
      <c r="T1488" s="1"/>
      <c r="U1488" s="1"/>
      <c r="V1488" s="1"/>
      <c r="W1488" s="1"/>
      <c r="X1488" s="1"/>
      <c r="Y1488" s="1">
        <v>0</v>
      </c>
      <c r="Z1488" s="1"/>
      <c r="AA1488" s="1"/>
      <c r="AB1488" s="1"/>
      <c r="AC1488" s="1">
        <v>0</v>
      </c>
      <c r="AD1488" s="1"/>
      <c r="AI1488" t="str">
        <f t="shared" si="456"/>
        <v>Putney</v>
      </c>
      <c r="AJ1488" t="s">
        <v>2472</v>
      </c>
      <c r="AK1488" s="165">
        <v>1</v>
      </c>
      <c r="AL1488" s="7"/>
      <c r="AN1488" s="98">
        <v>50</v>
      </c>
      <c r="AO1488" s="100">
        <v>25</v>
      </c>
      <c r="AP1488" s="100">
        <v>65</v>
      </c>
      <c r="AQ1488" s="107">
        <v>57700</v>
      </c>
      <c r="AR1488" s="107">
        <f t="shared" si="468"/>
        <v>50025</v>
      </c>
      <c r="AS1488" s="9" t="s">
        <v>1726</v>
      </c>
      <c r="AT1488" s="110">
        <f t="shared" si="469"/>
        <v>5057700</v>
      </c>
      <c r="AW1488">
        <v>26.81</v>
      </c>
      <c r="AX1488">
        <v>0.01</v>
      </c>
      <c r="AY1488">
        <v>26.8</v>
      </c>
      <c r="BA1488" s="7">
        <f t="shared" si="471"/>
        <v>0</v>
      </c>
      <c r="BB1488" s="7">
        <f t="shared" si="472"/>
        <v>0</v>
      </c>
      <c r="BC1488" s="7">
        <f t="shared" si="473"/>
        <v>1</v>
      </c>
      <c r="BD1488" s="7">
        <f t="shared" si="474"/>
        <v>0</v>
      </c>
      <c r="BE1488" s="7" t="e">
        <f t="shared" si="475"/>
        <v>#N/A</v>
      </c>
      <c r="BF1488" s="118"/>
      <c r="BG1488" s="1">
        <v>1</v>
      </c>
      <c r="BH1488" s="1">
        <v>1</v>
      </c>
      <c r="BI1488" s="118"/>
      <c r="BJ1488" s="118"/>
      <c r="BK1488" s="168"/>
    </row>
    <row r="1489" spans="1:63" hidden="1" outlineLevel="1">
      <c r="A1489" t="s">
        <v>981</v>
      </c>
      <c r="B1489" s="9" t="s">
        <v>2962</v>
      </c>
      <c r="C1489" s="1">
        <f t="shared" si="457"/>
        <v>995</v>
      </c>
      <c r="D1489" s="7">
        <f t="shared" si="458"/>
        <v>2</v>
      </c>
      <c r="E1489" s="7">
        <f t="shared" si="459"/>
        <v>5</v>
      </c>
      <c r="F1489" s="7">
        <f t="shared" si="460"/>
        <v>1</v>
      </c>
      <c r="G1489" s="7">
        <f t="shared" si="470"/>
        <v>3</v>
      </c>
      <c r="H1489" s="49">
        <f t="shared" si="461"/>
        <v>821</v>
      </c>
      <c r="I1489" s="178">
        <f t="shared" si="462"/>
        <v>0.82512562814070356</v>
      </c>
      <c r="J1489" s="8"/>
      <c r="K1489" s="2">
        <f t="shared" si="463"/>
        <v>8.5427135678391955E-2</v>
      </c>
      <c r="L1489" s="2">
        <f t="shared" si="464"/>
        <v>0</v>
      </c>
      <c r="M1489" s="2">
        <f t="shared" si="465"/>
        <v>0.91055276381909545</v>
      </c>
      <c r="N1489" s="2">
        <f t="shared" si="466"/>
        <v>2.0100502512562816E-3</v>
      </c>
      <c r="O1489" s="2">
        <f t="shared" si="467"/>
        <v>2.0100502512562764E-3</v>
      </c>
      <c r="P1489" s="1">
        <v>85</v>
      </c>
      <c r="Q1489" s="1"/>
      <c r="R1489" s="1">
        <v>906</v>
      </c>
      <c r="S1489" s="1">
        <v>2</v>
      </c>
      <c r="T1489" s="1"/>
      <c r="U1489" s="1"/>
      <c r="V1489" s="1"/>
      <c r="W1489" s="1"/>
      <c r="X1489" s="1"/>
      <c r="Y1489" s="1">
        <v>2</v>
      </c>
      <c r="Z1489" s="1"/>
      <c r="AA1489" s="1"/>
      <c r="AB1489" s="1"/>
      <c r="AC1489" s="1">
        <v>0</v>
      </c>
      <c r="AD1489" s="1"/>
      <c r="AI1489" t="str">
        <f t="shared" si="456"/>
        <v>Randolph</v>
      </c>
      <c r="AJ1489" t="s">
        <v>1424</v>
      </c>
      <c r="AK1489" s="165">
        <v>1</v>
      </c>
      <c r="AL1489" s="7"/>
      <c r="AN1489" s="98">
        <v>50</v>
      </c>
      <c r="AO1489" s="100">
        <v>17</v>
      </c>
      <c r="AP1489" s="100">
        <v>45</v>
      </c>
      <c r="AQ1489" s="107">
        <v>58075</v>
      </c>
      <c r="AR1489" s="107">
        <f t="shared" si="468"/>
        <v>50017</v>
      </c>
      <c r="AS1489" s="9" t="s">
        <v>1726</v>
      </c>
      <c r="AT1489" s="110">
        <f t="shared" si="469"/>
        <v>5058075</v>
      </c>
      <c r="AW1489">
        <v>47.9</v>
      </c>
      <c r="AX1489">
        <v>0.04</v>
      </c>
      <c r="AY1489">
        <v>47.86</v>
      </c>
      <c r="BA1489" s="7">
        <f t="shared" si="471"/>
        <v>0</v>
      </c>
      <c r="BB1489" s="7">
        <f t="shared" si="472"/>
        <v>0</v>
      </c>
      <c r="BC1489" s="7">
        <f t="shared" si="473"/>
        <v>1</v>
      </c>
      <c r="BD1489" s="7">
        <f t="shared" si="474"/>
        <v>0</v>
      </c>
      <c r="BE1489" s="7" t="e">
        <f t="shared" si="475"/>
        <v>#N/A</v>
      </c>
      <c r="BF1489" s="118"/>
      <c r="BG1489" s="1">
        <v>0</v>
      </c>
      <c r="BH1489" s="1">
        <v>4</v>
      </c>
      <c r="BI1489" s="118"/>
      <c r="BJ1489" s="118"/>
      <c r="BK1489" s="168"/>
    </row>
    <row r="1490" spans="1:63" hidden="1" outlineLevel="1">
      <c r="A1490" t="s">
        <v>3276</v>
      </c>
      <c r="B1490" s="9" t="s">
        <v>2962</v>
      </c>
      <c r="C1490" s="1">
        <f t="shared" si="457"/>
        <v>192</v>
      </c>
      <c r="D1490" s="7">
        <f t="shared" si="458"/>
        <v>2</v>
      </c>
      <c r="E1490" s="7">
        <f t="shared" si="459"/>
        <v>4</v>
      </c>
      <c r="F1490" s="7">
        <f t="shared" si="460"/>
        <v>1</v>
      </c>
      <c r="G1490" s="7">
        <f t="shared" si="470"/>
        <v>0</v>
      </c>
      <c r="H1490" s="49">
        <f t="shared" si="461"/>
        <v>135</v>
      </c>
      <c r="I1490" s="178">
        <f t="shared" si="462"/>
        <v>0.703125</v>
      </c>
      <c r="J1490" s="8"/>
      <c r="K1490" s="2">
        <f t="shared" si="463"/>
        <v>0.14583333333333334</v>
      </c>
      <c r="L1490" s="2">
        <f t="shared" si="464"/>
        <v>0</v>
      </c>
      <c r="M1490" s="2">
        <f t="shared" si="465"/>
        <v>0.84895833333333337</v>
      </c>
      <c r="N1490" s="2">
        <f t="shared" si="466"/>
        <v>0</v>
      </c>
      <c r="O1490" s="2">
        <f t="shared" si="467"/>
        <v>5.2083333333332593E-3</v>
      </c>
      <c r="P1490" s="1">
        <v>28</v>
      </c>
      <c r="Q1490" s="1"/>
      <c r="R1490" s="1">
        <v>163</v>
      </c>
      <c r="S1490" s="1">
        <v>0</v>
      </c>
      <c r="T1490" s="1"/>
      <c r="U1490" s="1"/>
      <c r="V1490" s="1"/>
      <c r="W1490" s="1"/>
      <c r="X1490" s="1"/>
      <c r="Y1490" s="1">
        <v>1</v>
      </c>
      <c r="Z1490" s="1"/>
      <c r="AA1490" s="1"/>
      <c r="AB1490" s="1"/>
      <c r="AC1490" s="1">
        <v>0</v>
      </c>
      <c r="AD1490" s="1"/>
      <c r="AI1490" t="str">
        <f t="shared" si="456"/>
        <v>Reading</v>
      </c>
      <c r="AJ1490" t="s">
        <v>1858</v>
      </c>
      <c r="AK1490" s="165">
        <v>1</v>
      </c>
      <c r="AL1490" s="7"/>
      <c r="AN1490" s="98">
        <v>50</v>
      </c>
      <c r="AO1490" s="100">
        <v>27</v>
      </c>
      <c r="AP1490" s="100">
        <v>70</v>
      </c>
      <c r="AQ1490" s="107">
        <v>58375</v>
      </c>
      <c r="AR1490" s="107">
        <f t="shared" si="468"/>
        <v>50027</v>
      </c>
      <c r="AS1490" s="9" t="s">
        <v>1726</v>
      </c>
      <c r="AT1490" s="110">
        <f t="shared" si="469"/>
        <v>5058375</v>
      </c>
      <c r="AW1490">
        <v>41.66</v>
      </c>
      <c r="AX1490">
        <v>0.17</v>
      </c>
      <c r="AY1490">
        <v>41.5</v>
      </c>
      <c r="BA1490" s="7">
        <f t="shared" si="471"/>
        <v>0</v>
      </c>
      <c r="BB1490" s="7">
        <f t="shared" si="472"/>
        <v>0</v>
      </c>
      <c r="BC1490" s="7">
        <f t="shared" si="473"/>
        <v>1</v>
      </c>
      <c r="BD1490" s="7">
        <f t="shared" si="474"/>
        <v>0</v>
      </c>
      <c r="BE1490" s="7">
        <f t="shared" si="475"/>
        <v>0</v>
      </c>
      <c r="BF1490" s="118"/>
      <c r="BG1490" s="1">
        <v>0</v>
      </c>
      <c r="BH1490" s="1">
        <v>0</v>
      </c>
      <c r="BI1490" s="118"/>
      <c r="BJ1490" s="118"/>
      <c r="BK1490" s="168"/>
    </row>
    <row r="1491" spans="1:63" hidden="1" outlineLevel="1">
      <c r="A1491" t="s">
        <v>903</v>
      </c>
      <c r="B1491" s="9" t="s">
        <v>2962</v>
      </c>
      <c r="C1491" s="1">
        <f t="shared" si="457"/>
        <v>154</v>
      </c>
      <c r="D1491" s="7">
        <f t="shared" si="458"/>
        <v>2</v>
      </c>
      <c r="E1491" s="7">
        <f t="shared" si="459"/>
        <v>4</v>
      </c>
      <c r="F1491" s="7">
        <f t="shared" si="460"/>
        <v>1</v>
      </c>
      <c r="G1491" s="7">
        <f t="shared" si="470"/>
        <v>0</v>
      </c>
      <c r="H1491" s="49">
        <f t="shared" si="461"/>
        <v>71</v>
      </c>
      <c r="I1491" s="178">
        <f t="shared" si="462"/>
        <v>0.46103896103896103</v>
      </c>
      <c r="J1491" s="8"/>
      <c r="K1491" s="2">
        <f t="shared" si="463"/>
        <v>0.26623376623376621</v>
      </c>
      <c r="L1491" s="2">
        <f t="shared" si="464"/>
        <v>0</v>
      </c>
      <c r="M1491" s="2">
        <f t="shared" si="465"/>
        <v>0.72727272727272729</v>
      </c>
      <c r="N1491" s="2">
        <f t="shared" si="466"/>
        <v>0</v>
      </c>
      <c r="O1491" s="2">
        <f t="shared" si="467"/>
        <v>6.4935064935065512E-3</v>
      </c>
      <c r="P1491" s="1">
        <v>41</v>
      </c>
      <c r="Q1491" s="1"/>
      <c r="R1491" s="1">
        <v>112</v>
      </c>
      <c r="S1491" s="1">
        <v>0</v>
      </c>
      <c r="T1491" s="1"/>
      <c r="U1491" s="1"/>
      <c r="V1491" s="1"/>
      <c r="W1491" s="1"/>
      <c r="X1491" s="1"/>
      <c r="Y1491" s="1">
        <v>1</v>
      </c>
      <c r="Z1491" s="1"/>
      <c r="AA1491" s="1"/>
      <c r="AB1491" s="1"/>
      <c r="AC1491" s="1">
        <v>0</v>
      </c>
      <c r="AD1491" s="1"/>
      <c r="AI1491" t="str">
        <f t="shared" si="456"/>
        <v>Readsboro</v>
      </c>
      <c r="AJ1491" t="s">
        <v>2078</v>
      </c>
      <c r="AK1491" s="165">
        <v>1</v>
      </c>
      <c r="AL1491" s="7"/>
      <c r="AN1491" s="98">
        <v>50</v>
      </c>
      <c r="AO1491" s="100">
        <v>3</v>
      </c>
      <c r="AP1491" s="100">
        <v>40</v>
      </c>
      <c r="AQ1491" s="107">
        <v>58600</v>
      </c>
      <c r="AR1491" s="107">
        <f t="shared" si="468"/>
        <v>50003</v>
      </c>
      <c r="AS1491" s="9" t="s">
        <v>1726</v>
      </c>
      <c r="AT1491" s="110">
        <f t="shared" si="469"/>
        <v>5058600</v>
      </c>
      <c r="AW1491">
        <v>36.47</v>
      </c>
      <c r="AX1491">
        <v>0.1</v>
      </c>
      <c r="AY1491">
        <v>36.369999999999997</v>
      </c>
      <c r="BA1491" s="7">
        <f t="shared" si="471"/>
        <v>0</v>
      </c>
      <c r="BB1491" s="7">
        <f t="shared" si="472"/>
        <v>0</v>
      </c>
      <c r="BC1491" s="7">
        <f t="shared" si="473"/>
        <v>1</v>
      </c>
      <c r="BD1491" s="7">
        <f t="shared" si="474"/>
        <v>0</v>
      </c>
      <c r="BE1491" s="7">
        <f t="shared" si="475"/>
        <v>0</v>
      </c>
      <c r="BF1491" s="118"/>
      <c r="BG1491" s="1">
        <v>2</v>
      </c>
      <c r="BH1491" s="1">
        <v>0</v>
      </c>
      <c r="BI1491" s="118"/>
      <c r="BJ1491" s="118"/>
      <c r="BK1491" s="168"/>
    </row>
    <row r="1492" spans="1:63" hidden="1" outlineLevel="1">
      <c r="A1492" t="s">
        <v>2293</v>
      </c>
      <c r="B1492" s="9" t="s">
        <v>2962</v>
      </c>
      <c r="C1492" s="1">
        <f t="shared" si="457"/>
        <v>293</v>
      </c>
      <c r="D1492" s="7">
        <f t="shared" si="458"/>
        <v>2</v>
      </c>
      <c r="E1492" s="7" t="e">
        <f t="shared" si="459"/>
        <v>#N/A</v>
      </c>
      <c r="F1492" s="7">
        <f t="shared" si="460"/>
        <v>1</v>
      </c>
      <c r="G1492" s="7">
        <f t="shared" si="470"/>
        <v>3</v>
      </c>
      <c r="H1492" s="49">
        <f t="shared" si="461"/>
        <v>227</v>
      </c>
      <c r="I1492" s="178">
        <f t="shared" si="462"/>
        <v>0.77474402730375425</v>
      </c>
      <c r="J1492" s="8"/>
      <c r="K1492" s="2">
        <f t="shared" si="463"/>
        <v>0.10580204778156997</v>
      </c>
      <c r="L1492" s="2">
        <f t="shared" si="464"/>
        <v>0</v>
      </c>
      <c r="M1492" s="2">
        <f t="shared" si="465"/>
        <v>0.88054607508532423</v>
      </c>
      <c r="N1492" s="2">
        <f t="shared" si="466"/>
        <v>6.8259385665529011E-3</v>
      </c>
      <c r="O1492" s="2">
        <f t="shared" si="467"/>
        <v>6.825938566552882E-3</v>
      </c>
      <c r="P1492" s="1">
        <v>31</v>
      </c>
      <c r="Q1492" s="1"/>
      <c r="R1492" s="1">
        <v>258</v>
      </c>
      <c r="S1492" s="1">
        <v>2</v>
      </c>
      <c r="T1492" s="1"/>
      <c r="U1492" s="1"/>
      <c r="V1492" s="1"/>
      <c r="W1492" s="1"/>
      <c r="X1492" s="1"/>
      <c r="Y1492" s="1">
        <v>1</v>
      </c>
      <c r="Z1492" s="1"/>
      <c r="AA1492" s="1"/>
      <c r="AB1492" s="1"/>
      <c r="AC1492" s="1">
        <v>1</v>
      </c>
      <c r="AD1492" s="1"/>
      <c r="AI1492" t="str">
        <f t="shared" si="456"/>
        <v>Richford</v>
      </c>
      <c r="AJ1492" t="s">
        <v>2429</v>
      </c>
      <c r="AK1492" s="165">
        <v>1</v>
      </c>
      <c r="AL1492" s="7"/>
      <c r="AN1492" s="98">
        <v>50</v>
      </c>
      <c r="AO1492" s="100">
        <v>11</v>
      </c>
      <c r="AP1492" s="100">
        <v>60</v>
      </c>
      <c r="AQ1492" s="107">
        <v>59125</v>
      </c>
      <c r="AR1492" s="107">
        <f t="shared" si="468"/>
        <v>50011</v>
      </c>
      <c r="AS1492" s="9" t="s">
        <v>1726</v>
      </c>
      <c r="AT1492" s="110">
        <f t="shared" si="469"/>
        <v>5059125</v>
      </c>
      <c r="AW1492">
        <v>43.28</v>
      </c>
      <c r="AX1492">
        <v>0.02</v>
      </c>
      <c r="AY1492">
        <v>43.25</v>
      </c>
      <c r="BA1492" s="7">
        <f t="shared" si="471"/>
        <v>0</v>
      </c>
      <c r="BB1492" s="7" t="e">
        <f t="shared" si="472"/>
        <v>#N/A</v>
      </c>
      <c r="BC1492" s="7">
        <f t="shared" si="473"/>
        <v>1</v>
      </c>
      <c r="BD1492" s="7">
        <f t="shared" si="474"/>
        <v>0</v>
      </c>
      <c r="BE1492" s="7" t="e">
        <f t="shared" si="475"/>
        <v>#N/A</v>
      </c>
      <c r="BF1492" s="118"/>
      <c r="BG1492" s="1">
        <v>0</v>
      </c>
      <c r="BH1492" s="1">
        <v>0</v>
      </c>
      <c r="BI1492" s="118"/>
      <c r="BJ1492" s="118"/>
      <c r="BK1492" s="168"/>
    </row>
    <row r="1493" spans="1:63" hidden="1" outlineLevel="1">
      <c r="A1493" t="s">
        <v>2368</v>
      </c>
      <c r="B1493" s="9" t="s">
        <v>2962</v>
      </c>
      <c r="C1493" s="1">
        <f t="shared" si="457"/>
        <v>1274</v>
      </c>
      <c r="D1493" s="7">
        <f t="shared" si="458"/>
        <v>2</v>
      </c>
      <c r="E1493" s="7">
        <f t="shared" si="459"/>
        <v>5</v>
      </c>
      <c r="F1493" s="7">
        <f t="shared" si="460"/>
        <v>1</v>
      </c>
      <c r="G1493" s="7">
        <f t="shared" si="470"/>
        <v>4</v>
      </c>
      <c r="H1493" s="49">
        <f t="shared" si="461"/>
        <v>979</v>
      </c>
      <c r="I1493" s="178">
        <f t="shared" si="462"/>
        <v>0.76844583987441129</v>
      </c>
      <c r="J1493" s="8"/>
      <c r="K1493" s="2">
        <f t="shared" si="463"/>
        <v>0.11459968602825746</v>
      </c>
      <c r="L1493" s="2">
        <f t="shared" si="464"/>
        <v>0</v>
      </c>
      <c r="M1493" s="2">
        <f t="shared" si="465"/>
        <v>0.88304552590266872</v>
      </c>
      <c r="N1493" s="2">
        <f t="shared" si="466"/>
        <v>7.8492935635792783E-4</v>
      </c>
      <c r="O1493" s="2">
        <f t="shared" si="467"/>
        <v>1.5698587127159266E-3</v>
      </c>
      <c r="P1493" s="1">
        <v>146</v>
      </c>
      <c r="Q1493" s="1"/>
      <c r="R1493" s="1">
        <v>1125</v>
      </c>
      <c r="S1493" s="1">
        <v>1</v>
      </c>
      <c r="T1493" s="1"/>
      <c r="U1493" s="1"/>
      <c r="V1493" s="1"/>
      <c r="W1493" s="1"/>
      <c r="X1493" s="1"/>
      <c r="Y1493" s="1">
        <v>2</v>
      </c>
      <c r="Z1493" s="1"/>
      <c r="AA1493" s="1"/>
      <c r="AB1493" s="1"/>
      <c r="AC1493" s="1">
        <v>0</v>
      </c>
      <c r="AD1493" s="1"/>
      <c r="AI1493" t="str">
        <f t="shared" si="456"/>
        <v>Richmond</v>
      </c>
      <c r="AJ1493" t="s">
        <v>1863</v>
      </c>
      <c r="AK1493" s="165">
        <v>1</v>
      </c>
      <c r="AL1493" s="7"/>
      <c r="AN1493" s="98">
        <v>50</v>
      </c>
      <c r="AO1493" s="100">
        <v>7</v>
      </c>
      <c r="AP1493" s="100">
        <v>55</v>
      </c>
      <c r="AQ1493" s="107">
        <v>59275</v>
      </c>
      <c r="AR1493" s="107">
        <f t="shared" si="468"/>
        <v>50007</v>
      </c>
      <c r="AS1493" s="9" t="s">
        <v>1726</v>
      </c>
      <c r="AT1493" s="110">
        <f t="shared" si="469"/>
        <v>5059275</v>
      </c>
      <c r="AW1493">
        <v>32.33</v>
      </c>
      <c r="AX1493">
        <v>0.49</v>
      </c>
      <c r="AY1493">
        <v>31.84</v>
      </c>
      <c r="BA1493" s="7">
        <f t="shared" si="471"/>
        <v>0</v>
      </c>
      <c r="BB1493" s="7">
        <f t="shared" si="472"/>
        <v>0</v>
      </c>
      <c r="BC1493" s="7">
        <f t="shared" si="473"/>
        <v>1</v>
      </c>
      <c r="BD1493" s="7">
        <f t="shared" si="474"/>
        <v>0</v>
      </c>
      <c r="BE1493" s="7" t="e">
        <f t="shared" si="475"/>
        <v>#N/A</v>
      </c>
      <c r="BF1493" s="118"/>
      <c r="BG1493" s="1">
        <v>1</v>
      </c>
      <c r="BH1493" s="1">
        <v>0</v>
      </c>
      <c r="BI1493" s="118"/>
      <c r="BJ1493" s="118"/>
      <c r="BK1493" s="168"/>
    </row>
    <row r="1494" spans="1:63" hidden="1" outlineLevel="1">
      <c r="A1494" t="s">
        <v>2947</v>
      </c>
      <c r="B1494" s="9" t="s">
        <v>2962</v>
      </c>
      <c r="C1494" s="1">
        <f t="shared" si="457"/>
        <v>215</v>
      </c>
      <c r="D1494" s="7">
        <f t="shared" si="458"/>
        <v>2</v>
      </c>
      <c r="E1494" s="7">
        <f t="shared" si="459"/>
        <v>3</v>
      </c>
      <c r="F1494" s="7">
        <f t="shared" si="460"/>
        <v>1</v>
      </c>
      <c r="G1494" s="7">
        <f t="shared" si="470"/>
        <v>0</v>
      </c>
      <c r="H1494" s="49">
        <f t="shared" si="461"/>
        <v>163</v>
      </c>
      <c r="I1494" s="178">
        <f t="shared" si="462"/>
        <v>0.75813953488372088</v>
      </c>
      <c r="J1494" s="8"/>
      <c r="K1494" s="2">
        <f t="shared" si="463"/>
        <v>0.12093023255813953</v>
      </c>
      <c r="L1494" s="2">
        <f t="shared" si="464"/>
        <v>0</v>
      </c>
      <c r="M1494" s="2">
        <f t="shared" si="465"/>
        <v>0.87906976744186049</v>
      </c>
      <c r="N1494" s="2">
        <f t="shared" si="466"/>
        <v>0</v>
      </c>
      <c r="O1494" s="2">
        <f t="shared" si="467"/>
        <v>0</v>
      </c>
      <c r="P1494" s="1">
        <v>26</v>
      </c>
      <c r="Q1494" s="1"/>
      <c r="R1494" s="1">
        <v>189</v>
      </c>
      <c r="S1494" s="1">
        <v>0</v>
      </c>
      <c r="T1494" s="1"/>
      <c r="U1494" s="1"/>
      <c r="V1494" s="1"/>
      <c r="W1494" s="1"/>
      <c r="X1494" s="1"/>
      <c r="Y1494" s="1">
        <v>0</v>
      </c>
      <c r="Z1494" s="1"/>
      <c r="AA1494" s="1"/>
      <c r="AB1494" s="1"/>
      <c r="AC1494" s="1">
        <v>0</v>
      </c>
      <c r="AD1494" s="1"/>
      <c r="AI1494" t="str">
        <f t="shared" si="456"/>
        <v>Ripton</v>
      </c>
      <c r="AJ1494" t="s">
        <v>1842</v>
      </c>
      <c r="AK1494" s="165">
        <v>1</v>
      </c>
      <c r="AL1494" s="7"/>
      <c r="AN1494" s="98">
        <v>50</v>
      </c>
      <c r="AO1494" s="100">
        <v>1</v>
      </c>
      <c r="AP1494" s="100">
        <v>80</v>
      </c>
      <c r="AQ1494" s="107">
        <v>59650</v>
      </c>
      <c r="AR1494" s="107">
        <f t="shared" si="468"/>
        <v>50001</v>
      </c>
      <c r="AS1494" s="9" t="s">
        <v>1726</v>
      </c>
      <c r="AT1494" s="110">
        <f t="shared" si="469"/>
        <v>5059650</v>
      </c>
      <c r="AW1494">
        <v>49.53</v>
      </c>
      <c r="AX1494">
        <v>0.01</v>
      </c>
      <c r="AY1494">
        <v>49.52</v>
      </c>
      <c r="BA1494" s="7">
        <f t="shared" si="471"/>
        <v>0</v>
      </c>
      <c r="BB1494" s="7">
        <f t="shared" si="472"/>
        <v>0</v>
      </c>
      <c r="BC1494" s="7">
        <f t="shared" si="473"/>
        <v>1</v>
      </c>
      <c r="BD1494" s="7">
        <f t="shared" si="474"/>
        <v>0</v>
      </c>
      <c r="BE1494" s="7">
        <f t="shared" si="475"/>
        <v>0</v>
      </c>
      <c r="BF1494" s="118"/>
      <c r="BG1494" s="1">
        <v>0</v>
      </c>
      <c r="BH1494" s="1">
        <v>1</v>
      </c>
      <c r="BI1494" s="118"/>
      <c r="BJ1494" s="118"/>
      <c r="BK1494" s="168"/>
    </row>
    <row r="1495" spans="1:63" hidden="1" outlineLevel="1">
      <c r="A1495" t="s">
        <v>2943</v>
      </c>
      <c r="B1495" s="9" t="s">
        <v>2962</v>
      </c>
      <c r="C1495" s="1">
        <f t="shared" si="457"/>
        <v>324</v>
      </c>
      <c r="D1495" s="7">
        <f t="shared" si="458"/>
        <v>2</v>
      </c>
      <c r="E1495" s="7">
        <f t="shared" si="459"/>
        <v>5</v>
      </c>
      <c r="F1495" s="7">
        <f t="shared" si="460"/>
        <v>1</v>
      </c>
      <c r="G1495" s="7">
        <f t="shared" si="470"/>
        <v>3</v>
      </c>
      <c r="H1495" s="49">
        <f t="shared" si="461"/>
        <v>266</v>
      </c>
      <c r="I1495" s="178">
        <f t="shared" si="462"/>
        <v>0.82098765432098764</v>
      </c>
      <c r="J1495" s="8"/>
      <c r="K1495" s="2">
        <f t="shared" si="463"/>
        <v>8.6419753086419748E-2</v>
      </c>
      <c r="L1495" s="2">
        <f t="shared" si="464"/>
        <v>0</v>
      </c>
      <c r="M1495" s="2">
        <f t="shared" si="465"/>
        <v>0.90740740740740744</v>
      </c>
      <c r="N1495" s="2">
        <f t="shared" si="466"/>
        <v>3.0864197530864196E-3</v>
      </c>
      <c r="O1495" s="2">
        <f t="shared" si="467"/>
        <v>3.0864197530864473E-3</v>
      </c>
      <c r="P1495" s="1">
        <v>28</v>
      </c>
      <c r="Q1495" s="1"/>
      <c r="R1495" s="1">
        <v>294</v>
      </c>
      <c r="S1495" s="1">
        <v>1</v>
      </c>
      <c r="T1495" s="1"/>
      <c r="U1495" s="1"/>
      <c r="V1495" s="1"/>
      <c r="W1495" s="1"/>
      <c r="X1495" s="1"/>
      <c r="Y1495" s="1">
        <v>1</v>
      </c>
      <c r="Z1495" s="1"/>
      <c r="AA1495" s="1"/>
      <c r="AB1495" s="1"/>
      <c r="AC1495" s="1">
        <v>0</v>
      </c>
      <c r="AD1495" s="1"/>
      <c r="AI1495" t="str">
        <f t="shared" si="456"/>
        <v>Rochester</v>
      </c>
      <c r="AJ1495" t="s">
        <v>1858</v>
      </c>
      <c r="AK1495" s="165">
        <v>1</v>
      </c>
      <c r="AL1495" s="7"/>
      <c r="AN1495" s="98">
        <v>50</v>
      </c>
      <c r="AO1495" s="100">
        <v>27</v>
      </c>
      <c r="AP1495" s="100">
        <v>75</v>
      </c>
      <c r="AQ1495" s="107">
        <v>60100</v>
      </c>
      <c r="AR1495" s="107">
        <f t="shared" si="468"/>
        <v>50027</v>
      </c>
      <c r="AS1495" s="9" t="s">
        <v>1726</v>
      </c>
      <c r="AT1495" s="110">
        <f t="shared" si="469"/>
        <v>5060100</v>
      </c>
      <c r="AW1495">
        <v>56.22</v>
      </c>
      <c r="AX1495">
        <v>0.05</v>
      </c>
      <c r="AY1495">
        <v>56.17</v>
      </c>
      <c r="BA1495" s="7">
        <f t="shared" si="471"/>
        <v>0</v>
      </c>
      <c r="BB1495" s="7">
        <f t="shared" si="472"/>
        <v>0</v>
      </c>
      <c r="BC1495" s="7">
        <f t="shared" si="473"/>
        <v>1</v>
      </c>
      <c r="BD1495" s="7">
        <f t="shared" si="474"/>
        <v>0</v>
      </c>
      <c r="BE1495" s="7" t="e">
        <f t="shared" si="475"/>
        <v>#N/A</v>
      </c>
      <c r="BF1495" s="118"/>
      <c r="BG1495" s="1">
        <v>0</v>
      </c>
      <c r="BH1495" s="1">
        <v>1</v>
      </c>
      <c r="BI1495" s="118"/>
      <c r="BJ1495" s="118"/>
      <c r="BK1495" s="168"/>
    </row>
    <row r="1496" spans="1:63" hidden="1" outlineLevel="1">
      <c r="A1496" t="s">
        <v>3034</v>
      </c>
      <c r="B1496" s="9" t="s">
        <v>2962</v>
      </c>
      <c r="C1496" s="1">
        <f t="shared" si="457"/>
        <v>1160</v>
      </c>
      <c r="D1496" s="7">
        <f t="shared" si="458"/>
        <v>2</v>
      </c>
      <c r="E1496" s="7" t="e">
        <f t="shared" si="459"/>
        <v>#N/A</v>
      </c>
      <c r="F1496" s="7">
        <f t="shared" si="460"/>
        <v>1</v>
      </c>
      <c r="G1496" s="7">
        <f t="shared" si="470"/>
        <v>3</v>
      </c>
      <c r="H1496" s="49">
        <f t="shared" si="461"/>
        <v>886</v>
      </c>
      <c r="I1496" s="178">
        <f t="shared" si="462"/>
        <v>0.76379310344827589</v>
      </c>
      <c r="J1496" s="8"/>
      <c r="K1496" s="2">
        <f t="shared" si="463"/>
        <v>0.11551724137931034</v>
      </c>
      <c r="L1496" s="2">
        <f t="shared" si="464"/>
        <v>0</v>
      </c>
      <c r="M1496" s="2">
        <f t="shared" si="465"/>
        <v>0.87931034482758619</v>
      </c>
      <c r="N1496" s="2">
        <f t="shared" si="466"/>
        <v>1.7241379310344827E-3</v>
      </c>
      <c r="O1496" s="2">
        <f t="shared" si="467"/>
        <v>3.4482758620690314E-3</v>
      </c>
      <c r="P1496" s="1">
        <v>134</v>
      </c>
      <c r="Q1496" s="1"/>
      <c r="R1496" s="1">
        <v>1020</v>
      </c>
      <c r="S1496" s="1">
        <v>2</v>
      </c>
      <c r="T1496" s="1"/>
      <c r="U1496" s="1"/>
      <c r="V1496" s="1"/>
      <c r="W1496" s="1"/>
      <c r="X1496" s="1"/>
      <c r="Y1496" s="1">
        <v>2</v>
      </c>
      <c r="Z1496" s="1"/>
      <c r="AA1496" s="1"/>
      <c r="AB1496" s="1"/>
      <c r="AC1496" s="1">
        <v>2</v>
      </c>
      <c r="AD1496" s="1"/>
      <c r="AI1496" t="str">
        <f t="shared" si="456"/>
        <v>Rockingham</v>
      </c>
      <c r="AJ1496" t="s">
        <v>2472</v>
      </c>
      <c r="AK1496" s="165">
        <v>1</v>
      </c>
      <c r="AL1496" s="7"/>
      <c r="AN1496" s="98">
        <v>50</v>
      </c>
      <c r="AO1496" s="100">
        <v>25</v>
      </c>
      <c r="AP1496" s="100">
        <v>70</v>
      </c>
      <c r="AQ1496" s="107">
        <v>60250</v>
      </c>
      <c r="AR1496" s="107">
        <f t="shared" si="468"/>
        <v>50025</v>
      </c>
      <c r="AS1496" s="9" t="s">
        <v>1726</v>
      </c>
      <c r="AT1496" s="110">
        <f t="shared" si="469"/>
        <v>5060250</v>
      </c>
      <c r="AW1496">
        <v>42.31</v>
      </c>
      <c r="AX1496">
        <v>0.41</v>
      </c>
      <c r="AY1496">
        <v>41.9</v>
      </c>
      <c r="BA1496" s="7">
        <f t="shared" si="471"/>
        <v>0</v>
      </c>
      <c r="BB1496" s="7" t="e">
        <f t="shared" si="472"/>
        <v>#N/A</v>
      </c>
      <c r="BC1496" s="7">
        <f t="shared" si="473"/>
        <v>1</v>
      </c>
      <c r="BD1496" s="7">
        <f t="shared" si="474"/>
        <v>0</v>
      </c>
      <c r="BE1496" s="7" t="e">
        <f t="shared" si="475"/>
        <v>#N/A</v>
      </c>
      <c r="BF1496" s="118"/>
      <c r="BG1496" s="1">
        <v>0</v>
      </c>
      <c r="BH1496" s="1">
        <v>0</v>
      </c>
      <c r="BI1496" s="118"/>
      <c r="BJ1496" s="118"/>
      <c r="BK1496" s="168"/>
    </row>
    <row r="1497" spans="1:63" hidden="1" outlineLevel="1">
      <c r="A1497" t="s">
        <v>1961</v>
      </c>
      <c r="B1497" s="9" t="s">
        <v>2962</v>
      </c>
      <c r="C1497" s="1">
        <f t="shared" si="457"/>
        <v>187</v>
      </c>
      <c r="D1497" s="7">
        <f t="shared" si="458"/>
        <v>2</v>
      </c>
      <c r="E1497" s="7">
        <f t="shared" si="459"/>
        <v>3</v>
      </c>
      <c r="F1497" s="7">
        <f t="shared" si="460"/>
        <v>1</v>
      </c>
      <c r="G1497" s="7">
        <f t="shared" si="470"/>
        <v>0</v>
      </c>
      <c r="H1497" s="49">
        <f t="shared" si="461"/>
        <v>159</v>
      </c>
      <c r="I1497" s="178">
        <f t="shared" si="462"/>
        <v>0.85026737967914434</v>
      </c>
      <c r="J1497" s="8"/>
      <c r="K1497" s="2">
        <f t="shared" si="463"/>
        <v>7.4866310160427801E-2</v>
      </c>
      <c r="L1497" s="2">
        <f t="shared" si="464"/>
        <v>0</v>
      </c>
      <c r="M1497" s="2">
        <f t="shared" si="465"/>
        <v>0.92513368983957223</v>
      </c>
      <c r="N1497" s="2">
        <f t="shared" si="466"/>
        <v>0</v>
      </c>
      <c r="O1497" s="2">
        <f t="shared" si="467"/>
        <v>0</v>
      </c>
      <c r="P1497" s="1">
        <v>14</v>
      </c>
      <c r="Q1497" s="1"/>
      <c r="R1497" s="1">
        <v>173</v>
      </c>
      <c r="S1497" s="1">
        <v>0</v>
      </c>
      <c r="T1497" s="1"/>
      <c r="U1497" s="1"/>
      <c r="V1497" s="1"/>
      <c r="W1497" s="1"/>
      <c r="X1497" s="1"/>
      <c r="Y1497" s="1">
        <v>0</v>
      </c>
      <c r="Z1497" s="1"/>
      <c r="AA1497" s="1"/>
      <c r="AB1497" s="1"/>
      <c r="AC1497" s="1">
        <v>0</v>
      </c>
      <c r="AD1497" s="1"/>
      <c r="AI1497" t="str">
        <f t="shared" si="456"/>
        <v>Roxbury</v>
      </c>
      <c r="AJ1497" t="s">
        <v>643</v>
      </c>
      <c r="AK1497" s="165">
        <v>1</v>
      </c>
      <c r="AL1497" s="7"/>
      <c r="AN1497" s="98">
        <v>50</v>
      </c>
      <c r="AO1497" s="100">
        <v>23</v>
      </c>
      <c r="AP1497" s="100">
        <v>75</v>
      </c>
      <c r="AQ1497" s="107">
        <v>60625</v>
      </c>
      <c r="AR1497" s="107">
        <f t="shared" si="468"/>
        <v>50023</v>
      </c>
      <c r="AS1497" s="9" t="s">
        <v>1726</v>
      </c>
      <c r="AT1497" s="110">
        <f t="shared" si="469"/>
        <v>5060625</v>
      </c>
      <c r="AW1497">
        <v>41.83</v>
      </c>
      <c r="AX1497">
        <v>0.04</v>
      </c>
      <c r="AY1497">
        <v>41.79</v>
      </c>
      <c r="BA1497" s="7">
        <f t="shared" si="471"/>
        <v>0</v>
      </c>
      <c r="BB1497" s="7">
        <f t="shared" si="472"/>
        <v>0</v>
      </c>
      <c r="BC1497" s="7">
        <f t="shared" si="473"/>
        <v>1</v>
      </c>
      <c r="BD1497" s="7">
        <f t="shared" si="474"/>
        <v>0</v>
      </c>
      <c r="BE1497" s="7">
        <f t="shared" si="475"/>
        <v>0</v>
      </c>
      <c r="BF1497" s="118"/>
      <c r="BG1497" s="1">
        <v>1</v>
      </c>
      <c r="BH1497" s="1">
        <v>0</v>
      </c>
      <c r="BI1497" s="118"/>
      <c r="BJ1497" s="118"/>
      <c r="BK1497" s="168"/>
    </row>
    <row r="1498" spans="1:63" hidden="1" outlineLevel="1">
      <c r="A1498" t="s">
        <v>1004</v>
      </c>
      <c r="B1498" s="9" t="s">
        <v>2962</v>
      </c>
      <c r="C1498" s="1">
        <f t="shared" si="457"/>
        <v>581</v>
      </c>
      <c r="D1498" s="7">
        <f t="shared" si="458"/>
        <v>2</v>
      </c>
      <c r="E1498" s="7">
        <f t="shared" si="459"/>
        <v>4</v>
      </c>
      <c r="F1498" s="7">
        <f t="shared" si="460"/>
        <v>1</v>
      </c>
      <c r="G1498" s="7">
        <f t="shared" si="470"/>
        <v>0</v>
      </c>
      <c r="H1498" s="49">
        <f t="shared" si="461"/>
        <v>425</v>
      </c>
      <c r="I1498" s="178">
        <f t="shared" si="462"/>
        <v>0.73149741824440617</v>
      </c>
      <c r="J1498" s="8"/>
      <c r="K1498" s="2">
        <f t="shared" si="463"/>
        <v>0.13253012048192772</v>
      </c>
      <c r="L1498" s="2">
        <f t="shared" si="464"/>
        <v>0</v>
      </c>
      <c r="M1498" s="2">
        <f t="shared" si="465"/>
        <v>0.86402753872633387</v>
      </c>
      <c r="N1498" s="2">
        <f t="shared" si="466"/>
        <v>0</v>
      </c>
      <c r="O1498" s="2">
        <f t="shared" si="467"/>
        <v>3.4423407917384408E-3</v>
      </c>
      <c r="P1498" s="1">
        <v>77</v>
      </c>
      <c r="Q1498" s="1"/>
      <c r="R1498" s="1">
        <v>502</v>
      </c>
      <c r="S1498" s="1">
        <v>0</v>
      </c>
      <c r="T1498" s="1"/>
      <c r="U1498" s="1"/>
      <c r="V1498" s="1"/>
      <c r="W1498" s="1"/>
      <c r="X1498" s="1"/>
      <c r="Y1498" s="1">
        <v>2</v>
      </c>
      <c r="Z1498" s="1"/>
      <c r="AA1498" s="1"/>
      <c r="AB1498" s="1"/>
      <c r="AC1498" s="1">
        <v>0</v>
      </c>
      <c r="AD1498" s="1"/>
      <c r="AI1498" t="str">
        <f t="shared" si="456"/>
        <v>Royalton</v>
      </c>
      <c r="AJ1498" t="s">
        <v>1858</v>
      </c>
      <c r="AK1498" s="165">
        <v>1</v>
      </c>
      <c r="AL1498" s="7"/>
      <c r="AN1498" s="98">
        <v>50</v>
      </c>
      <c r="AO1498" s="100">
        <v>27</v>
      </c>
      <c r="AP1498" s="100">
        <v>80</v>
      </c>
      <c r="AQ1498" s="107">
        <v>60850</v>
      </c>
      <c r="AR1498" s="107">
        <f t="shared" si="468"/>
        <v>50027</v>
      </c>
      <c r="AS1498" s="9" t="s">
        <v>1726</v>
      </c>
      <c r="AT1498" s="110">
        <f t="shared" si="469"/>
        <v>5060850</v>
      </c>
      <c r="AW1498">
        <v>40.94</v>
      </c>
      <c r="AX1498">
        <v>0.51</v>
      </c>
      <c r="AY1498">
        <v>40.43</v>
      </c>
      <c r="BA1498" s="7">
        <f t="shared" si="471"/>
        <v>0</v>
      </c>
      <c r="BB1498" s="7">
        <f t="shared" si="472"/>
        <v>0</v>
      </c>
      <c r="BC1498" s="7">
        <f t="shared" si="473"/>
        <v>1</v>
      </c>
      <c r="BD1498" s="7">
        <f t="shared" si="474"/>
        <v>0</v>
      </c>
      <c r="BE1498" s="7">
        <f t="shared" si="475"/>
        <v>0</v>
      </c>
      <c r="BF1498" s="118"/>
      <c r="BG1498" s="1">
        <v>0</v>
      </c>
      <c r="BH1498" s="1">
        <v>0</v>
      </c>
      <c r="BI1498" s="118"/>
      <c r="BJ1498" s="118"/>
      <c r="BK1498" s="168"/>
    </row>
    <row r="1499" spans="1:63" hidden="1" outlineLevel="1">
      <c r="A1499" t="s">
        <v>510</v>
      </c>
      <c r="B1499" s="9" t="s">
        <v>2962</v>
      </c>
      <c r="C1499" s="1">
        <f t="shared" si="457"/>
        <v>158</v>
      </c>
      <c r="D1499" s="7">
        <f t="shared" si="458"/>
        <v>2</v>
      </c>
      <c r="E1499" s="7">
        <f t="shared" si="459"/>
        <v>3</v>
      </c>
      <c r="F1499" s="7">
        <f t="shared" si="460"/>
        <v>1</v>
      </c>
      <c r="G1499" s="7">
        <f t="shared" si="470"/>
        <v>0</v>
      </c>
      <c r="H1499" s="49">
        <f t="shared" si="461"/>
        <v>102</v>
      </c>
      <c r="I1499" s="178">
        <f t="shared" si="462"/>
        <v>0.64556962025316456</v>
      </c>
      <c r="J1499" s="8"/>
      <c r="K1499" s="2">
        <f t="shared" si="463"/>
        <v>0.17721518987341772</v>
      </c>
      <c r="L1499" s="2">
        <f t="shared" si="464"/>
        <v>0</v>
      </c>
      <c r="M1499" s="2">
        <f t="shared" si="465"/>
        <v>0.82278481012658233</v>
      </c>
      <c r="N1499" s="2">
        <f t="shared" si="466"/>
        <v>0</v>
      </c>
      <c r="O1499" s="2">
        <f t="shared" si="467"/>
        <v>-1.1102230246251565E-16</v>
      </c>
      <c r="P1499" s="1">
        <v>28</v>
      </c>
      <c r="Q1499" s="1"/>
      <c r="R1499" s="1">
        <v>130</v>
      </c>
      <c r="S1499" s="1">
        <v>0</v>
      </c>
      <c r="T1499" s="1"/>
      <c r="U1499" s="1"/>
      <c r="V1499" s="1"/>
      <c r="W1499" s="1"/>
      <c r="X1499" s="1"/>
      <c r="Y1499" s="1">
        <v>0</v>
      </c>
      <c r="Z1499" s="1"/>
      <c r="AA1499" s="1"/>
      <c r="AB1499" s="1"/>
      <c r="AC1499" s="1">
        <v>0</v>
      </c>
      <c r="AD1499" s="1"/>
      <c r="AI1499" t="str">
        <f t="shared" si="456"/>
        <v>Rupert</v>
      </c>
      <c r="AJ1499" t="s">
        <v>2078</v>
      </c>
      <c r="AK1499" s="165">
        <v>1</v>
      </c>
      <c r="AL1499" s="7"/>
      <c r="AN1499" s="98">
        <v>50</v>
      </c>
      <c r="AO1499" s="100">
        <v>3</v>
      </c>
      <c r="AP1499" s="100">
        <v>45</v>
      </c>
      <c r="AQ1499" s="107">
        <v>61000</v>
      </c>
      <c r="AR1499" s="107">
        <f t="shared" si="468"/>
        <v>50003</v>
      </c>
      <c r="AS1499" s="9" t="s">
        <v>1726</v>
      </c>
      <c r="AT1499" s="110">
        <f t="shared" si="469"/>
        <v>5061000</v>
      </c>
      <c r="AW1499">
        <v>44.6</v>
      </c>
      <c r="AX1499">
        <v>0.01</v>
      </c>
      <c r="AY1499">
        <v>44.6</v>
      </c>
      <c r="BA1499" s="7">
        <f t="shared" si="471"/>
        <v>0</v>
      </c>
      <c r="BB1499" s="7">
        <f t="shared" si="472"/>
        <v>0</v>
      </c>
      <c r="BC1499" s="7">
        <f t="shared" si="473"/>
        <v>1</v>
      </c>
      <c r="BD1499" s="7">
        <f t="shared" si="474"/>
        <v>0</v>
      </c>
      <c r="BE1499" s="7">
        <f t="shared" si="475"/>
        <v>0</v>
      </c>
      <c r="BF1499" s="118"/>
      <c r="BG1499" s="1">
        <v>0</v>
      </c>
      <c r="BH1499" s="1">
        <v>0</v>
      </c>
      <c r="BI1499" s="118"/>
      <c r="BJ1499" s="118"/>
      <c r="BK1499" s="168"/>
    </row>
    <row r="1500" spans="1:63" hidden="1" outlineLevel="1">
      <c r="A1500" t="s">
        <v>840</v>
      </c>
      <c r="B1500" s="9" t="s">
        <v>2962</v>
      </c>
      <c r="C1500" s="1">
        <f t="shared" si="457"/>
        <v>2780</v>
      </c>
      <c r="D1500" s="7">
        <f t="shared" si="458"/>
        <v>2</v>
      </c>
      <c r="E1500" s="7" t="e">
        <f t="shared" si="459"/>
        <v>#N/A</v>
      </c>
      <c r="F1500" s="7">
        <f t="shared" si="460"/>
        <v>1</v>
      </c>
      <c r="G1500" s="7">
        <f t="shared" si="470"/>
        <v>4</v>
      </c>
      <c r="H1500" s="49">
        <f t="shared" si="461"/>
        <v>1888</v>
      </c>
      <c r="I1500" s="178">
        <f t="shared" si="462"/>
        <v>0.67913669064748206</v>
      </c>
      <c r="J1500" s="8"/>
      <c r="K1500" s="2">
        <f t="shared" si="463"/>
        <v>0.15467625899280577</v>
      </c>
      <c r="L1500" s="2">
        <f t="shared" si="464"/>
        <v>0</v>
      </c>
      <c r="M1500" s="2">
        <f t="shared" si="465"/>
        <v>0.83381294964028774</v>
      </c>
      <c r="N1500" s="2">
        <f t="shared" si="466"/>
        <v>2.158273381294964E-3</v>
      </c>
      <c r="O1500" s="2">
        <f t="shared" si="467"/>
        <v>9.3525179856115068E-3</v>
      </c>
      <c r="P1500" s="1">
        <v>430</v>
      </c>
      <c r="Q1500" s="1"/>
      <c r="R1500" s="1">
        <v>2318</v>
      </c>
      <c r="S1500" s="1">
        <v>6</v>
      </c>
      <c r="T1500" s="1"/>
      <c r="U1500" s="1"/>
      <c r="V1500" s="1"/>
      <c r="W1500" s="1"/>
      <c r="X1500" s="1"/>
      <c r="Y1500" s="1">
        <v>23</v>
      </c>
      <c r="Z1500" s="1"/>
      <c r="AA1500" s="1"/>
      <c r="AB1500" s="1"/>
      <c r="AC1500" s="1">
        <v>3</v>
      </c>
      <c r="AD1500" s="1"/>
      <c r="AI1500" t="str">
        <f t="shared" si="456"/>
        <v>Rutland</v>
      </c>
      <c r="AJ1500" t="s">
        <v>840</v>
      </c>
      <c r="AK1500" s="165">
        <v>1</v>
      </c>
      <c r="AL1500" s="7"/>
      <c r="AN1500" s="98">
        <v>50</v>
      </c>
      <c r="AO1500" s="100">
        <v>21</v>
      </c>
      <c r="AP1500" s="100">
        <v>95</v>
      </c>
      <c r="AQ1500" s="107">
        <v>61225</v>
      </c>
      <c r="AR1500" s="107">
        <f t="shared" si="468"/>
        <v>50021</v>
      </c>
      <c r="AS1500" s="9" t="s">
        <v>1037</v>
      </c>
      <c r="AT1500" s="110">
        <f t="shared" si="469"/>
        <v>5061225</v>
      </c>
      <c r="AW1500">
        <v>7.68</v>
      </c>
      <c r="AX1500">
        <v>0.04</v>
      </c>
      <c r="AY1500">
        <v>7.64</v>
      </c>
      <c r="BA1500" s="7">
        <f t="shared" si="471"/>
        <v>0</v>
      </c>
      <c r="BB1500" s="7" t="e">
        <f t="shared" si="472"/>
        <v>#N/A</v>
      </c>
      <c r="BC1500" s="7">
        <f t="shared" si="473"/>
        <v>1</v>
      </c>
      <c r="BD1500" s="7">
        <f t="shared" si="474"/>
        <v>0</v>
      </c>
      <c r="BE1500" s="7" t="e">
        <f t="shared" si="475"/>
        <v>#N/A</v>
      </c>
      <c r="BF1500" s="118"/>
      <c r="BG1500" s="1">
        <v>0</v>
      </c>
      <c r="BH1500" s="1">
        <v>0</v>
      </c>
      <c r="BI1500" s="118"/>
      <c r="BJ1500" s="118"/>
      <c r="BK1500" s="168"/>
    </row>
    <row r="1501" spans="1:63" hidden="1" outlineLevel="1">
      <c r="A1501" t="s">
        <v>840</v>
      </c>
      <c r="B1501" s="9" t="s">
        <v>2962</v>
      </c>
      <c r="C1501" s="1">
        <f t="shared" si="457"/>
        <v>789</v>
      </c>
      <c r="D1501" s="7">
        <f t="shared" si="458"/>
        <v>2</v>
      </c>
      <c r="E1501" s="7">
        <f t="shared" si="459"/>
        <v>5</v>
      </c>
      <c r="F1501" s="7">
        <f t="shared" si="460"/>
        <v>1</v>
      </c>
      <c r="G1501" s="7">
        <f t="shared" si="470"/>
        <v>4</v>
      </c>
      <c r="H1501" s="49">
        <f t="shared" si="461"/>
        <v>463</v>
      </c>
      <c r="I1501" s="178">
        <f t="shared" si="462"/>
        <v>0.58681875792141946</v>
      </c>
      <c r="J1501" s="8"/>
      <c r="K1501" s="2">
        <f t="shared" si="463"/>
        <v>0.20152091254752852</v>
      </c>
      <c r="L1501" s="2">
        <f t="shared" si="464"/>
        <v>0</v>
      </c>
      <c r="M1501" s="2">
        <f t="shared" si="465"/>
        <v>0.78833967046894804</v>
      </c>
      <c r="N1501" s="2">
        <f t="shared" si="466"/>
        <v>2.5348542458808617E-3</v>
      </c>
      <c r="O1501" s="2">
        <f t="shared" si="467"/>
        <v>7.6045627376425239E-3</v>
      </c>
      <c r="P1501" s="1">
        <v>159</v>
      </c>
      <c r="Q1501" s="1"/>
      <c r="R1501" s="1">
        <v>622</v>
      </c>
      <c r="S1501" s="1">
        <v>2</v>
      </c>
      <c r="T1501" s="1"/>
      <c r="U1501" s="1"/>
      <c r="V1501" s="1"/>
      <c r="W1501" s="1"/>
      <c r="X1501" s="1"/>
      <c r="Y1501" s="1">
        <v>6</v>
      </c>
      <c r="Z1501" s="1"/>
      <c r="AA1501" s="1"/>
      <c r="AB1501" s="1"/>
      <c r="AC1501" s="1">
        <v>0</v>
      </c>
      <c r="AD1501" s="1"/>
      <c r="AI1501" t="str">
        <f t="shared" si="456"/>
        <v>Rutland</v>
      </c>
      <c r="AJ1501" t="s">
        <v>840</v>
      </c>
      <c r="AK1501" s="165">
        <v>1</v>
      </c>
      <c r="AL1501" s="7"/>
      <c r="AN1501" s="98">
        <v>50</v>
      </c>
      <c r="AO1501" s="100">
        <v>21</v>
      </c>
      <c r="AP1501" s="100">
        <v>100</v>
      </c>
      <c r="AQ1501" s="107">
        <v>61300</v>
      </c>
      <c r="AR1501" s="107">
        <f t="shared" si="468"/>
        <v>50021</v>
      </c>
      <c r="AS1501" s="9" t="s">
        <v>1726</v>
      </c>
      <c r="AT1501" s="110">
        <f t="shared" si="469"/>
        <v>5061300</v>
      </c>
      <c r="AW1501">
        <v>19.3</v>
      </c>
      <c r="AX1501">
        <v>0.05</v>
      </c>
      <c r="AY1501">
        <v>19.25</v>
      </c>
      <c r="BA1501" s="7">
        <f t="shared" si="471"/>
        <v>0</v>
      </c>
      <c r="BB1501" s="7">
        <f t="shared" si="472"/>
        <v>0</v>
      </c>
      <c r="BC1501" s="7">
        <f t="shared" si="473"/>
        <v>1</v>
      </c>
      <c r="BD1501" s="7">
        <f t="shared" si="474"/>
        <v>0</v>
      </c>
      <c r="BE1501" s="7" t="e">
        <f t="shared" si="475"/>
        <v>#N/A</v>
      </c>
      <c r="BF1501" s="118"/>
      <c r="BG1501" s="1">
        <v>0</v>
      </c>
      <c r="BH1501" s="1">
        <v>0</v>
      </c>
      <c r="BI1501" s="118"/>
      <c r="BJ1501" s="118"/>
      <c r="BK1501" s="168"/>
    </row>
    <row r="1502" spans="1:63" hidden="1" outlineLevel="1">
      <c r="A1502" t="s">
        <v>946</v>
      </c>
      <c r="B1502" s="9" t="s">
        <v>2962</v>
      </c>
      <c r="C1502" s="1">
        <f t="shared" si="457"/>
        <v>232</v>
      </c>
      <c r="D1502" s="7">
        <f t="shared" si="458"/>
        <v>2</v>
      </c>
      <c r="E1502" s="7">
        <f t="shared" si="459"/>
        <v>3</v>
      </c>
      <c r="F1502" s="7">
        <f t="shared" si="460"/>
        <v>1</v>
      </c>
      <c r="G1502" s="7">
        <f t="shared" si="470"/>
        <v>0</v>
      </c>
      <c r="H1502" s="49">
        <f t="shared" si="461"/>
        <v>172</v>
      </c>
      <c r="I1502" s="178">
        <f t="shared" si="462"/>
        <v>0.74137931034482762</v>
      </c>
      <c r="J1502" s="8"/>
      <c r="K1502" s="2">
        <f t="shared" si="463"/>
        <v>0.12931034482758622</v>
      </c>
      <c r="L1502" s="2">
        <f t="shared" si="464"/>
        <v>0</v>
      </c>
      <c r="M1502" s="2">
        <f t="shared" si="465"/>
        <v>0.87068965517241381</v>
      </c>
      <c r="N1502" s="2">
        <f t="shared" si="466"/>
        <v>0</v>
      </c>
      <c r="O1502" s="2">
        <f t="shared" si="467"/>
        <v>0</v>
      </c>
      <c r="P1502" s="1">
        <v>30</v>
      </c>
      <c r="Q1502" s="1"/>
      <c r="R1502" s="1">
        <v>202</v>
      </c>
      <c r="S1502" s="1">
        <v>0</v>
      </c>
      <c r="T1502" s="1"/>
      <c r="U1502" s="1"/>
      <c r="V1502" s="1"/>
      <c r="W1502" s="1"/>
      <c r="X1502" s="1"/>
      <c r="Y1502" s="1">
        <v>0</v>
      </c>
      <c r="Z1502" s="1"/>
      <c r="AA1502" s="1"/>
      <c r="AB1502" s="1"/>
      <c r="AC1502" s="1">
        <v>0</v>
      </c>
      <c r="AD1502" s="1"/>
      <c r="AI1502" t="str">
        <f t="shared" si="456"/>
        <v>Ryegate</v>
      </c>
      <c r="AJ1502" t="s">
        <v>1819</v>
      </c>
      <c r="AK1502" s="165">
        <v>1</v>
      </c>
      <c r="AL1502" s="7"/>
      <c r="AN1502" s="98">
        <v>50</v>
      </c>
      <c r="AO1502" s="100">
        <v>5</v>
      </c>
      <c r="AP1502" s="100">
        <v>50</v>
      </c>
      <c r="AQ1502" s="107">
        <v>61525</v>
      </c>
      <c r="AR1502" s="107">
        <f t="shared" si="468"/>
        <v>50005</v>
      </c>
      <c r="AS1502" s="9" t="s">
        <v>1726</v>
      </c>
      <c r="AT1502" s="110">
        <f t="shared" si="469"/>
        <v>5061525</v>
      </c>
      <c r="AW1502">
        <v>36.799999999999997</v>
      </c>
      <c r="AX1502">
        <v>0.22</v>
      </c>
      <c r="AY1502">
        <v>36.58</v>
      </c>
      <c r="BA1502" s="7">
        <f t="shared" si="471"/>
        <v>0</v>
      </c>
      <c r="BB1502" s="7">
        <f t="shared" si="472"/>
        <v>0</v>
      </c>
      <c r="BC1502" s="7">
        <f t="shared" si="473"/>
        <v>1</v>
      </c>
      <c r="BD1502" s="7">
        <f t="shared" si="474"/>
        <v>0</v>
      </c>
      <c r="BE1502" s="7">
        <f t="shared" si="475"/>
        <v>0</v>
      </c>
      <c r="BF1502" s="118"/>
      <c r="BG1502" s="1">
        <v>1</v>
      </c>
      <c r="BH1502" s="1">
        <v>0</v>
      </c>
      <c r="BI1502" s="118"/>
      <c r="BJ1502" s="118"/>
      <c r="BK1502" s="168"/>
    </row>
    <row r="1503" spans="1:63" hidden="1" outlineLevel="1">
      <c r="A1503" t="s">
        <v>851</v>
      </c>
      <c r="B1503" s="9" t="s">
        <v>2962</v>
      </c>
      <c r="C1503" s="1">
        <f t="shared" si="457"/>
        <v>1047</v>
      </c>
      <c r="D1503" s="7">
        <f t="shared" si="458"/>
        <v>2</v>
      </c>
      <c r="E1503" s="7" t="e">
        <f t="shared" si="459"/>
        <v>#N/A</v>
      </c>
      <c r="F1503" s="7">
        <f t="shared" si="460"/>
        <v>1</v>
      </c>
      <c r="G1503" s="7">
        <f t="shared" si="470"/>
        <v>3</v>
      </c>
      <c r="H1503" s="49">
        <f t="shared" si="461"/>
        <v>791</v>
      </c>
      <c r="I1503" s="178">
        <f t="shared" si="462"/>
        <v>0.75549188156638014</v>
      </c>
      <c r="J1503" s="8"/>
      <c r="K1503" s="2">
        <f t="shared" si="463"/>
        <v>0.10983763132760267</v>
      </c>
      <c r="L1503" s="2">
        <f t="shared" si="464"/>
        <v>0</v>
      </c>
      <c r="M1503" s="2">
        <f t="shared" si="465"/>
        <v>0.86532951289398286</v>
      </c>
      <c r="N1503" s="2">
        <f t="shared" si="466"/>
        <v>1.5281757402101241E-2</v>
      </c>
      <c r="O1503" s="2">
        <f t="shared" si="467"/>
        <v>9.5510983763131899E-3</v>
      </c>
      <c r="P1503" s="1">
        <v>115</v>
      </c>
      <c r="Q1503" s="1"/>
      <c r="R1503" s="1">
        <v>906</v>
      </c>
      <c r="S1503" s="1">
        <v>16</v>
      </c>
      <c r="T1503" s="1"/>
      <c r="U1503" s="1"/>
      <c r="V1503" s="1"/>
      <c r="W1503" s="1"/>
      <c r="X1503" s="1"/>
      <c r="Y1503" s="1">
        <v>8</v>
      </c>
      <c r="Z1503" s="1"/>
      <c r="AA1503" s="1"/>
      <c r="AB1503" s="1"/>
      <c r="AC1503" s="1">
        <v>2</v>
      </c>
      <c r="AD1503" s="1"/>
      <c r="AI1503" t="str">
        <f t="shared" si="456"/>
        <v>St. Albans</v>
      </c>
      <c r="AJ1503" t="s">
        <v>2429</v>
      </c>
      <c r="AK1503" s="165">
        <v>1</v>
      </c>
      <c r="AL1503" s="7"/>
      <c r="AN1503" s="98">
        <v>50</v>
      </c>
      <c r="AO1503" s="100">
        <v>11</v>
      </c>
      <c r="AP1503" s="100">
        <v>65</v>
      </c>
      <c r="AQ1503" s="107">
        <v>61675</v>
      </c>
      <c r="AR1503" s="107">
        <f t="shared" si="468"/>
        <v>50011</v>
      </c>
      <c r="AS1503" s="9" t="s">
        <v>1037</v>
      </c>
      <c r="AT1503" s="110">
        <f t="shared" si="469"/>
        <v>5061675</v>
      </c>
      <c r="AW1503">
        <v>2.0299999999999998</v>
      </c>
      <c r="AX1503">
        <v>0</v>
      </c>
      <c r="AY1503">
        <v>2.0299999999999998</v>
      </c>
      <c r="BA1503" s="7">
        <f t="shared" si="471"/>
        <v>0</v>
      </c>
      <c r="BB1503" s="7" t="e">
        <f t="shared" si="472"/>
        <v>#N/A</v>
      </c>
      <c r="BC1503" s="7">
        <f t="shared" si="473"/>
        <v>1</v>
      </c>
      <c r="BD1503" s="7">
        <f t="shared" si="474"/>
        <v>0</v>
      </c>
      <c r="BE1503" s="7" t="e">
        <f t="shared" si="475"/>
        <v>#N/A</v>
      </c>
      <c r="BF1503" s="118"/>
      <c r="BG1503" s="1">
        <v>0</v>
      </c>
      <c r="BH1503" s="1">
        <v>0</v>
      </c>
      <c r="BI1503" s="118"/>
      <c r="BJ1503" s="118"/>
      <c r="BK1503" s="168"/>
    </row>
    <row r="1504" spans="1:63" hidden="1" outlineLevel="1">
      <c r="A1504" t="s">
        <v>851</v>
      </c>
      <c r="B1504" s="9" t="s">
        <v>2962</v>
      </c>
      <c r="C1504" s="1">
        <f t="shared" si="457"/>
        <v>1035</v>
      </c>
      <c r="D1504" s="7">
        <f t="shared" si="458"/>
        <v>2</v>
      </c>
      <c r="E1504" s="7">
        <f t="shared" si="459"/>
        <v>5</v>
      </c>
      <c r="F1504" s="7">
        <f t="shared" si="460"/>
        <v>1</v>
      </c>
      <c r="G1504" s="7">
        <f t="shared" si="470"/>
        <v>3</v>
      </c>
      <c r="H1504" s="49">
        <f t="shared" si="461"/>
        <v>750</v>
      </c>
      <c r="I1504" s="178">
        <f t="shared" si="462"/>
        <v>0.72463768115942029</v>
      </c>
      <c r="J1504" s="8"/>
      <c r="K1504" s="2">
        <f t="shared" si="463"/>
        <v>0.13526570048309178</v>
      </c>
      <c r="L1504" s="2">
        <f t="shared" si="464"/>
        <v>0</v>
      </c>
      <c r="M1504" s="2">
        <f t="shared" si="465"/>
        <v>0.85990338164251212</v>
      </c>
      <c r="N1504" s="2">
        <f t="shared" si="466"/>
        <v>3.8647342995169081E-3</v>
      </c>
      <c r="O1504" s="2">
        <f t="shared" si="467"/>
        <v>9.661835748792486E-4</v>
      </c>
      <c r="P1504" s="1">
        <v>140</v>
      </c>
      <c r="Q1504" s="1"/>
      <c r="R1504" s="1">
        <v>890</v>
      </c>
      <c r="S1504" s="1">
        <v>4</v>
      </c>
      <c r="T1504" s="1"/>
      <c r="U1504" s="1"/>
      <c r="V1504" s="1"/>
      <c r="W1504" s="1"/>
      <c r="X1504" s="1"/>
      <c r="Y1504" s="1">
        <v>0</v>
      </c>
      <c r="Z1504" s="1"/>
      <c r="AA1504" s="1"/>
      <c r="AB1504" s="1"/>
      <c r="AC1504" s="1">
        <v>1</v>
      </c>
      <c r="AD1504" s="1"/>
      <c r="AI1504" t="str">
        <f t="shared" si="456"/>
        <v>St. Albans</v>
      </c>
      <c r="AJ1504" t="s">
        <v>2429</v>
      </c>
      <c r="AK1504" s="165">
        <v>1</v>
      </c>
      <c r="AL1504" s="7"/>
      <c r="AN1504" s="98">
        <v>50</v>
      </c>
      <c r="AO1504" s="100">
        <v>11</v>
      </c>
      <c r="AP1504" s="100">
        <v>70</v>
      </c>
      <c r="AQ1504" s="107">
        <v>61750</v>
      </c>
      <c r="AR1504" s="107">
        <f t="shared" si="468"/>
        <v>50011</v>
      </c>
      <c r="AS1504" s="9" t="s">
        <v>1726</v>
      </c>
      <c r="AT1504" s="110">
        <f t="shared" si="469"/>
        <v>5061750</v>
      </c>
      <c r="AW1504">
        <v>60.56</v>
      </c>
      <c r="AX1504">
        <v>23</v>
      </c>
      <c r="AY1504">
        <v>37.56</v>
      </c>
      <c r="BA1504" s="7">
        <f t="shared" si="471"/>
        <v>0</v>
      </c>
      <c r="BB1504" s="7">
        <f t="shared" si="472"/>
        <v>0</v>
      </c>
      <c r="BC1504" s="7">
        <f t="shared" si="473"/>
        <v>1</v>
      </c>
      <c r="BD1504" s="7">
        <f t="shared" si="474"/>
        <v>0</v>
      </c>
      <c r="BE1504" s="7" t="e">
        <f t="shared" si="475"/>
        <v>#N/A</v>
      </c>
      <c r="BF1504" s="118"/>
      <c r="BG1504" s="1">
        <v>0</v>
      </c>
      <c r="BH1504" s="1">
        <v>3</v>
      </c>
      <c r="BI1504" s="118"/>
      <c r="BJ1504" s="118"/>
      <c r="BK1504" s="168"/>
    </row>
    <row r="1505" spans="1:63" hidden="1" outlineLevel="1">
      <c r="A1505" t="s">
        <v>181</v>
      </c>
      <c r="B1505" s="9" t="s">
        <v>2962</v>
      </c>
      <c r="C1505" s="1">
        <f t="shared" si="457"/>
        <v>126</v>
      </c>
      <c r="D1505" s="7">
        <f t="shared" si="458"/>
        <v>2</v>
      </c>
      <c r="E1505" s="7">
        <f t="shared" si="459"/>
        <v>3</v>
      </c>
      <c r="F1505" s="7">
        <f t="shared" si="460"/>
        <v>1</v>
      </c>
      <c r="G1505" s="7">
        <f t="shared" si="470"/>
        <v>0</v>
      </c>
      <c r="H1505" s="49">
        <f t="shared" si="461"/>
        <v>98</v>
      </c>
      <c r="I1505" s="178">
        <f t="shared" si="462"/>
        <v>0.77777777777777779</v>
      </c>
      <c r="J1505" s="8"/>
      <c r="K1505" s="2">
        <f t="shared" si="463"/>
        <v>0.1111111111111111</v>
      </c>
      <c r="L1505" s="2">
        <f t="shared" si="464"/>
        <v>0</v>
      </c>
      <c r="M1505" s="2">
        <f t="shared" si="465"/>
        <v>0.88888888888888884</v>
      </c>
      <c r="N1505" s="2">
        <f t="shared" si="466"/>
        <v>0</v>
      </c>
      <c r="O1505" s="2">
        <f t="shared" si="467"/>
        <v>0</v>
      </c>
      <c r="P1505" s="1">
        <v>14</v>
      </c>
      <c r="Q1505" s="1"/>
      <c r="R1505" s="1">
        <v>112</v>
      </c>
      <c r="S1505" s="1">
        <v>0</v>
      </c>
      <c r="T1505" s="1"/>
      <c r="U1505" s="1"/>
      <c r="V1505" s="1"/>
      <c r="W1505" s="1"/>
      <c r="X1505" s="1"/>
      <c r="Y1505" s="1">
        <v>0</v>
      </c>
      <c r="Z1505" s="1"/>
      <c r="AA1505" s="1"/>
      <c r="AB1505" s="1"/>
      <c r="AC1505" s="1">
        <v>0</v>
      </c>
      <c r="AD1505" s="1"/>
      <c r="AI1505" t="str">
        <f t="shared" si="456"/>
        <v>St. George</v>
      </c>
      <c r="AJ1505" t="s">
        <v>1863</v>
      </c>
      <c r="AK1505" s="165">
        <v>1</v>
      </c>
      <c r="AL1505" s="7"/>
      <c r="AN1505" s="98">
        <v>50</v>
      </c>
      <c r="AO1505" s="100">
        <v>7</v>
      </c>
      <c r="AP1505" s="100">
        <v>60</v>
      </c>
      <c r="AQ1505" s="107">
        <v>62050</v>
      </c>
      <c r="AR1505" s="107">
        <f t="shared" si="468"/>
        <v>50007</v>
      </c>
      <c r="AS1505" s="9" t="s">
        <v>1726</v>
      </c>
      <c r="AT1505" s="110">
        <f t="shared" si="469"/>
        <v>5062050</v>
      </c>
      <c r="AW1505">
        <v>3.59</v>
      </c>
      <c r="AX1505">
        <v>0</v>
      </c>
      <c r="AY1505">
        <v>3.59</v>
      </c>
      <c r="BA1505" s="7">
        <f t="shared" si="471"/>
        <v>0</v>
      </c>
      <c r="BB1505" s="7">
        <f t="shared" si="472"/>
        <v>0</v>
      </c>
      <c r="BC1505" s="7">
        <f t="shared" si="473"/>
        <v>1</v>
      </c>
      <c r="BD1505" s="7">
        <f t="shared" si="474"/>
        <v>0</v>
      </c>
      <c r="BE1505" s="7">
        <f t="shared" si="475"/>
        <v>0</v>
      </c>
      <c r="BF1505" s="118"/>
      <c r="BG1505" s="1">
        <v>0</v>
      </c>
      <c r="BH1505" s="1">
        <v>0</v>
      </c>
      <c r="BI1505" s="118"/>
      <c r="BJ1505" s="118"/>
      <c r="BK1505" s="168"/>
    </row>
    <row r="1506" spans="1:63" hidden="1" outlineLevel="1">
      <c r="A1506" t="s">
        <v>606</v>
      </c>
      <c r="B1506" s="9" t="s">
        <v>2962</v>
      </c>
      <c r="C1506" s="1">
        <f t="shared" si="457"/>
        <v>1157</v>
      </c>
      <c r="D1506" s="7">
        <f t="shared" si="458"/>
        <v>2</v>
      </c>
      <c r="E1506" s="7">
        <f t="shared" si="459"/>
        <v>5</v>
      </c>
      <c r="F1506" s="7">
        <f t="shared" si="460"/>
        <v>1</v>
      </c>
      <c r="G1506" s="7">
        <f t="shared" si="470"/>
        <v>3</v>
      </c>
      <c r="H1506" s="49">
        <f t="shared" si="461"/>
        <v>873</v>
      </c>
      <c r="I1506" s="178">
        <f t="shared" si="462"/>
        <v>0.75453759723422642</v>
      </c>
      <c r="J1506" s="8"/>
      <c r="K1506" s="2">
        <f t="shared" si="463"/>
        <v>0.12100259291270528</v>
      </c>
      <c r="L1506" s="2">
        <f t="shared" si="464"/>
        <v>0</v>
      </c>
      <c r="M1506" s="2">
        <f t="shared" si="465"/>
        <v>0.87554019014693174</v>
      </c>
      <c r="N1506" s="2">
        <f t="shared" si="466"/>
        <v>1.7286084701815039E-3</v>
      </c>
      <c r="O1506" s="2">
        <f t="shared" si="467"/>
        <v>1.7286084701814354E-3</v>
      </c>
      <c r="P1506" s="1">
        <v>140</v>
      </c>
      <c r="Q1506" s="1"/>
      <c r="R1506" s="1">
        <v>1013</v>
      </c>
      <c r="S1506" s="1">
        <v>2</v>
      </c>
      <c r="T1506" s="1"/>
      <c r="U1506" s="1"/>
      <c r="V1506" s="1"/>
      <c r="W1506" s="1"/>
      <c r="X1506" s="1"/>
      <c r="Y1506" s="1">
        <v>2</v>
      </c>
      <c r="Z1506" s="1"/>
      <c r="AA1506" s="1"/>
      <c r="AB1506" s="1"/>
      <c r="AC1506" s="1">
        <v>0</v>
      </c>
      <c r="AD1506" s="1"/>
      <c r="AI1506" t="str">
        <f t="shared" si="456"/>
        <v>St. Johnsbury</v>
      </c>
      <c r="AJ1506" t="s">
        <v>1819</v>
      </c>
      <c r="AK1506" s="165">
        <v>1</v>
      </c>
      <c r="AL1506" s="7"/>
      <c r="AN1506" s="98">
        <v>50</v>
      </c>
      <c r="AO1506" s="100">
        <v>5</v>
      </c>
      <c r="AP1506" s="100">
        <v>55</v>
      </c>
      <c r="AQ1506" s="107">
        <v>62200</v>
      </c>
      <c r="AR1506" s="107">
        <f t="shared" si="468"/>
        <v>50005</v>
      </c>
      <c r="AS1506" s="9" t="s">
        <v>1726</v>
      </c>
      <c r="AT1506" s="110">
        <f t="shared" si="469"/>
        <v>5062200</v>
      </c>
      <c r="AW1506">
        <v>36.770000000000003</v>
      </c>
      <c r="AX1506">
        <v>0.1</v>
      </c>
      <c r="AY1506">
        <v>36.68</v>
      </c>
      <c r="BA1506" s="7">
        <f t="shared" si="471"/>
        <v>0</v>
      </c>
      <c r="BB1506" s="7">
        <f t="shared" si="472"/>
        <v>0</v>
      </c>
      <c r="BC1506" s="7">
        <f t="shared" si="473"/>
        <v>1</v>
      </c>
      <c r="BD1506" s="7">
        <f t="shared" si="474"/>
        <v>0</v>
      </c>
      <c r="BE1506" s="7" t="e">
        <f t="shared" si="475"/>
        <v>#N/A</v>
      </c>
      <c r="BF1506" s="118"/>
      <c r="BG1506" s="1">
        <v>3</v>
      </c>
      <c r="BH1506" s="1">
        <v>5</v>
      </c>
      <c r="BI1506" s="118"/>
      <c r="BJ1506" s="118"/>
      <c r="BK1506" s="168"/>
    </row>
    <row r="1507" spans="1:63" hidden="1" outlineLevel="1">
      <c r="A1507" t="s">
        <v>1571</v>
      </c>
      <c r="B1507" s="9" t="s">
        <v>2962</v>
      </c>
      <c r="C1507" s="1">
        <f t="shared" si="457"/>
        <v>227</v>
      </c>
      <c r="D1507" s="7">
        <f t="shared" si="458"/>
        <v>2</v>
      </c>
      <c r="E1507" s="7">
        <f t="shared" si="459"/>
        <v>4</v>
      </c>
      <c r="F1507" s="7">
        <f t="shared" si="460"/>
        <v>1</v>
      </c>
      <c r="G1507" s="7">
        <f t="shared" si="470"/>
        <v>3</v>
      </c>
      <c r="H1507" s="49">
        <f t="shared" si="461"/>
        <v>158</v>
      </c>
      <c r="I1507" s="178">
        <f t="shared" si="462"/>
        <v>0.69603524229074887</v>
      </c>
      <c r="J1507" s="8"/>
      <c r="K1507" s="2">
        <f t="shared" si="463"/>
        <v>0.14977973568281938</v>
      </c>
      <c r="L1507" s="2">
        <f t="shared" si="464"/>
        <v>0</v>
      </c>
      <c r="M1507" s="2">
        <f t="shared" si="465"/>
        <v>0.8458149779735683</v>
      </c>
      <c r="N1507" s="2">
        <f t="shared" si="466"/>
        <v>4.4052863436123352E-3</v>
      </c>
      <c r="O1507" s="2">
        <f t="shared" si="467"/>
        <v>-7.7195194680967916E-17</v>
      </c>
      <c r="P1507" s="1">
        <v>34</v>
      </c>
      <c r="Q1507" s="1"/>
      <c r="R1507" s="1">
        <v>192</v>
      </c>
      <c r="S1507" s="1">
        <v>1</v>
      </c>
      <c r="T1507" s="1"/>
      <c r="U1507" s="1"/>
      <c r="V1507" s="1"/>
      <c r="W1507" s="1"/>
      <c r="X1507" s="1"/>
      <c r="Y1507" s="1">
        <v>0</v>
      </c>
      <c r="Z1507" s="1"/>
      <c r="AA1507" s="1"/>
      <c r="AB1507" s="1"/>
      <c r="AC1507" s="1">
        <v>0</v>
      </c>
      <c r="AD1507" s="1"/>
      <c r="AI1507" t="str">
        <f t="shared" si="456"/>
        <v>Salisbury</v>
      </c>
      <c r="AJ1507" t="s">
        <v>1842</v>
      </c>
      <c r="AK1507" s="165">
        <v>1</v>
      </c>
      <c r="AL1507" s="7"/>
      <c r="AN1507" s="98">
        <v>50</v>
      </c>
      <c r="AO1507" s="100">
        <v>1</v>
      </c>
      <c r="AP1507" s="100">
        <v>85</v>
      </c>
      <c r="AQ1507" s="107">
        <v>62575</v>
      </c>
      <c r="AR1507" s="107">
        <f t="shared" si="468"/>
        <v>50001</v>
      </c>
      <c r="AS1507" s="9" t="s">
        <v>1726</v>
      </c>
      <c r="AT1507" s="110">
        <f t="shared" si="469"/>
        <v>5062575</v>
      </c>
      <c r="AW1507">
        <v>30.14</v>
      </c>
      <c r="AX1507">
        <v>0.98</v>
      </c>
      <c r="AY1507">
        <v>29.15</v>
      </c>
      <c r="BA1507" s="7">
        <f t="shared" si="471"/>
        <v>0</v>
      </c>
      <c r="BB1507" s="7">
        <f t="shared" si="472"/>
        <v>0</v>
      </c>
      <c r="BC1507" s="7">
        <f t="shared" si="473"/>
        <v>1</v>
      </c>
      <c r="BD1507" s="7">
        <f t="shared" si="474"/>
        <v>0</v>
      </c>
      <c r="BE1507" s="7" t="e">
        <f t="shared" si="475"/>
        <v>#N/A</v>
      </c>
      <c r="BF1507" s="118"/>
      <c r="BG1507" s="1">
        <v>2</v>
      </c>
      <c r="BH1507" s="1">
        <v>0</v>
      </c>
      <c r="BI1507" s="118"/>
      <c r="BJ1507" s="118"/>
      <c r="BK1507" s="168"/>
    </row>
    <row r="1508" spans="1:63" hidden="1" outlineLevel="1">
      <c r="A1508" t="s">
        <v>1693</v>
      </c>
      <c r="B1508" s="9" t="s">
        <v>2962</v>
      </c>
      <c r="C1508" s="1">
        <f t="shared" si="457"/>
        <v>77</v>
      </c>
      <c r="D1508" s="7">
        <f t="shared" si="458"/>
        <v>2</v>
      </c>
      <c r="E1508" s="7">
        <f t="shared" si="459"/>
        <v>3</v>
      </c>
      <c r="F1508" s="7">
        <f t="shared" si="460"/>
        <v>1</v>
      </c>
      <c r="G1508" s="7">
        <f t="shared" si="470"/>
        <v>0</v>
      </c>
      <c r="H1508" s="49">
        <f t="shared" si="461"/>
        <v>55</v>
      </c>
      <c r="I1508" s="178">
        <f t="shared" si="462"/>
        <v>0.7142857142857143</v>
      </c>
      <c r="J1508" s="8"/>
      <c r="K1508" s="2">
        <f t="shared" si="463"/>
        <v>0.14285714285714285</v>
      </c>
      <c r="L1508" s="2">
        <f t="shared" si="464"/>
        <v>0</v>
      </c>
      <c r="M1508" s="2">
        <f t="shared" si="465"/>
        <v>0.8571428571428571</v>
      </c>
      <c r="N1508" s="2">
        <f t="shared" si="466"/>
        <v>0</v>
      </c>
      <c r="O1508" s="2">
        <f t="shared" si="467"/>
        <v>1.1102230246251565E-16</v>
      </c>
      <c r="P1508" s="1">
        <v>11</v>
      </c>
      <c r="Q1508" s="1"/>
      <c r="R1508" s="1">
        <v>66</v>
      </c>
      <c r="S1508" s="1">
        <v>0</v>
      </c>
      <c r="T1508" s="1"/>
      <c r="U1508" s="1"/>
      <c r="V1508" s="1"/>
      <c r="W1508" s="1"/>
      <c r="X1508" s="1"/>
      <c r="Y1508" s="1">
        <v>0</v>
      </c>
      <c r="Z1508" s="1"/>
      <c r="AA1508" s="1"/>
      <c r="AB1508" s="1"/>
      <c r="AC1508" s="1">
        <v>0</v>
      </c>
      <c r="AD1508" s="1"/>
      <c r="AI1508" t="str">
        <f t="shared" si="456"/>
        <v>Sandgate</v>
      </c>
      <c r="AJ1508" t="s">
        <v>2078</v>
      </c>
      <c r="AK1508" s="165">
        <v>1</v>
      </c>
      <c r="AL1508" s="7"/>
      <c r="AN1508" s="98">
        <v>50</v>
      </c>
      <c r="AO1508" s="100">
        <v>3</v>
      </c>
      <c r="AP1508" s="100">
        <v>50</v>
      </c>
      <c r="AQ1508" s="107">
        <v>62875</v>
      </c>
      <c r="AR1508" s="107">
        <f t="shared" si="468"/>
        <v>50003</v>
      </c>
      <c r="AS1508" s="9" t="s">
        <v>1726</v>
      </c>
      <c r="AT1508" s="110">
        <f t="shared" si="469"/>
        <v>5062875</v>
      </c>
      <c r="AW1508">
        <v>42.19</v>
      </c>
      <c r="AX1508">
        <v>0.04</v>
      </c>
      <c r="AY1508">
        <v>42.15</v>
      </c>
      <c r="BA1508" s="7">
        <f t="shared" si="471"/>
        <v>0</v>
      </c>
      <c r="BB1508" s="7">
        <f t="shared" si="472"/>
        <v>0</v>
      </c>
      <c r="BC1508" s="7">
        <f t="shared" si="473"/>
        <v>1</v>
      </c>
      <c r="BD1508" s="7">
        <f t="shared" si="474"/>
        <v>0</v>
      </c>
      <c r="BE1508" s="7">
        <f t="shared" si="475"/>
        <v>0</v>
      </c>
      <c r="BF1508" s="118"/>
      <c r="BG1508" s="1">
        <v>0</v>
      </c>
      <c r="BH1508" s="1">
        <v>0</v>
      </c>
      <c r="BI1508" s="118"/>
      <c r="BJ1508" s="118"/>
      <c r="BK1508" s="168"/>
    </row>
    <row r="1509" spans="1:63" hidden="1" outlineLevel="1">
      <c r="A1509" t="s">
        <v>1820</v>
      </c>
      <c r="B1509" s="9" t="s">
        <v>2962</v>
      </c>
      <c r="C1509" s="1">
        <f t="shared" si="457"/>
        <v>18</v>
      </c>
      <c r="D1509" s="7">
        <f t="shared" si="458"/>
        <v>2</v>
      </c>
      <c r="E1509" s="7">
        <f t="shared" si="459"/>
        <v>4</v>
      </c>
      <c r="F1509" s="7">
        <f t="shared" si="460"/>
        <v>1</v>
      </c>
      <c r="G1509" s="7">
        <f t="shared" si="470"/>
        <v>3</v>
      </c>
      <c r="H1509" s="49">
        <f t="shared" si="461"/>
        <v>11</v>
      </c>
      <c r="I1509" s="178">
        <f t="shared" si="462"/>
        <v>0.61111111111111116</v>
      </c>
      <c r="J1509" s="8"/>
      <c r="K1509" s="2">
        <f t="shared" si="463"/>
        <v>0.16666666666666666</v>
      </c>
      <c r="L1509" s="2">
        <f t="shared" si="464"/>
        <v>0</v>
      </c>
      <c r="M1509" s="2">
        <f t="shared" si="465"/>
        <v>0.77777777777777779</v>
      </c>
      <c r="N1509" s="2">
        <f t="shared" si="466"/>
        <v>5.5555555555555552E-2</v>
      </c>
      <c r="O1509" s="2">
        <f t="shared" si="467"/>
        <v>2.7755575615628914E-17</v>
      </c>
      <c r="P1509" s="1">
        <v>3</v>
      </c>
      <c r="Q1509" s="1"/>
      <c r="R1509" s="1">
        <v>14</v>
      </c>
      <c r="S1509" s="1">
        <v>1</v>
      </c>
      <c r="T1509" s="1"/>
      <c r="U1509" s="1"/>
      <c r="V1509" s="1"/>
      <c r="W1509" s="1"/>
      <c r="X1509" s="1"/>
      <c r="Y1509" s="1">
        <v>0</v>
      </c>
      <c r="Z1509" s="1"/>
      <c r="AA1509" s="1"/>
      <c r="AB1509" s="1"/>
      <c r="AC1509" s="1">
        <v>0</v>
      </c>
      <c r="AD1509" s="1"/>
      <c r="AI1509" t="str">
        <f t="shared" si="456"/>
        <v>Searsburg</v>
      </c>
      <c r="AJ1509" t="s">
        <v>2078</v>
      </c>
      <c r="AK1509" s="165">
        <v>1</v>
      </c>
      <c r="AL1509" s="7"/>
      <c r="AN1509" s="98">
        <v>50</v>
      </c>
      <c r="AO1509" s="100">
        <v>3</v>
      </c>
      <c r="AP1509" s="100">
        <v>55</v>
      </c>
      <c r="AQ1509" s="107">
        <v>63175</v>
      </c>
      <c r="AR1509" s="107">
        <f t="shared" si="468"/>
        <v>50003</v>
      </c>
      <c r="AS1509" s="9" t="s">
        <v>1726</v>
      </c>
      <c r="AT1509" s="110">
        <f t="shared" si="469"/>
        <v>5063175</v>
      </c>
      <c r="AW1509">
        <v>21.57</v>
      </c>
      <c r="AX1509">
        <v>0.04</v>
      </c>
      <c r="AY1509">
        <v>21.53</v>
      </c>
      <c r="BA1509" s="7">
        <f t="shared" si="471"/>
        <v>0</v>
      </c>
      <c r="BB1509" s="7">
        <f t="shared" si="472"/>
        <v>0</v>
      </c>
      <c r="BC1509" s="7">
        <f t="shared" si="473"/>
        <v>1</v>
      </c>
      <c r="BD1509" s="7">
        <f t="shared" si="474"/>
        <v>0</v>
      </c>
      <c r="BE1509" s="7" t="e">
        <f t="shared" si="475"/>
        <v>#N/A</v>
      </c>
      <c r="BF1509" s="118"/>
      <c r="BG1509" s="1">
        <v>1</v>
      </c>
      <c r="BH1509" s="1">
        <v>0</v>
      </c>
      <c r="BI1509" s="118"/>
      <c r="BJ1509" s="118"/>
      <c r="BK1509" s="168"/>
    </row>
    <row r="1510" spans="1:63" hidden="1" outlineLevel="1">
      <c r="A1510" t="s">
        <v>403</v>
      </c>
      <c r="B1510" s="9" t="s">
        <v>2962</v>
      </c>
      <c r="C1510" s="1">
        <f t="shared" si="457"/>
        <v>721</v>
      </c>
      <c r="D1510" s="7">
        <f t="shared" si="458"/>
        <v>2</v>
      </c>
      <c r="E1510" s="7">
        <f t="shared" si="459"/>
        <v>4</v>
      </c>
      <c r="F1510" s="7">
        <f t="shared" si="460"/>
        <v>1</v>
      </c>
      <c r="G1510" s="7">
        <f t="shared" si="470"/>
        <v>3</v>
      </c>
      <c r="H1510" s="49">
        <f t="shared" si="461"/>
        <v>474</v>
      </c>
      <c r="I1510" s="178">
        <f t="shared" si="462"/>
        <v>0.6574202496532594</v>
      </c>
      <c r="J1510" s="8"/>
      <c r="K1510" s="2">
        <f t="shared" si="463"/>
        <v>0.16920943134535368</v>
      </c>
      <c r="L1510" s="2">
        <f t="shared" si="464"/>
        <v>0</v>
      </c>
      <c r="M1510" s="2">
        <f t="shared" si="465"/>
        <v>0.826629680998613</v>
      </c>
      <c r="N1510" s="2">
        <f t="shared" si="466"/>
        <v>4.160887656033287E-3</v>
      </c>
      <c r="O1510" s="2">
        <f t="shared" si="467"/>
        <v>-1.7347234759768071E-18</v>
      </c>
      <c r="P1510" s="1">
        <v>122</v>
      </c>
      <c r="Q1510" s="1"/>
      <c r="R1510" s="1">
        <v>596</v>
      </c>
      <c r="S1510" s="1">
        <v>3</v>
      </c>
      <c r="T1510" s="1"/>
      <c r="U1510" s="1"/>
      <c r="V1510" s="1"/>
      <c r="W1510" s="1"/>
      <c r="X1510" s="1"/>
      <c r="Y1510" s="1">
        <v>0</v>
      </c>
      <c r="Z1510" s="1"/>
      <c r="AA1510" s="1"/>
      <c r="AB1510" s="1"/>
      <c r="AC1510" s="1">
        <v>0</v>
      </c>
      <c r="AD1510" s="1"/>
      <c r="AI1510" t="str">
        <f t="shared" si="456"/>
        <v>Shaftsbury</v>
      </c>
      <c r="AJ1510" t="s">
        <v>2078</v>
      </c>
      <c r="AK1510" s="165">
        <v>1</v>
      </c>
      <c r="AL1510" s="7"/>
      <c r="AN1510" s="98">
        <v>50</v>
      </c>
      <c r="AO1510" s="100">
        <v>3</v>
      </c>
      <c r="AP1510" s="100">
        <v>60</v>
      </c>
      <c r="AQ1510" s="107">
        <v>63550</v>
      </c>
      <c r="AR1510" s="107">
        <f t="shared" si="468"/>
        <v>50003</v>
      </c>
      <c r="AS1510" s="9" t="s">
        <v>1726</v>
      </c>
      <c r="AT1510" s="110">
        <f t="shared" si="469"/>
        <v>5063550</v>
      </c>
      <c r="AW1510">
        <v>43.15</v>
      </c>
      <c r="AX1510">
        <v>0.06</v>
      </c>
      <c r="AY1510">
        <v>43.1</v>
      </c>
      <c r="BA1510" s="7">
        <f t="shared" si="471"/>
        <v>0</v>
      </c>
      <c r="BB1510" s="7">
        <f t="shared" si="472"/>
        <v>0</v>
      </c>
      <c r="BC1510" s="7">
        <f t="shared" si="473"/>
        <v>1</v>
      </c>
      <c r="BD1510" s="7">
        <f t="shared" si="474"/>
        <v>0</v>
      </c>
      <c r="BE1510" s="7" t="e">
        <f t="shared" si="475"/>
        <v>#N/A</v>
      </c>
      <c r="BF1510" s="118"/>
      <c r="BG1510" s="1">
        <v>3</v>
      </c>
      <c r="BH1510" s="1">
        <v>0</v>
      </c>
      <c r="BI1510" s="118"/>
      <c r="BJ1510" s="118"/>
      <c r="BK1510" s="168"/>
    </row>
    <row r="1511" spans="1:63" hidden="1" outlineLevel="1">
      <c r="A1511" t="s">
        <v>3287</v>
      </c>
      <c r="B1511" s="9" t="s">
        <v>2962</v>
      </c>
      <c r="C1511" s="1">
        <f t="shared" si="457"/>
        <v>368</v>
      </c>
      <c r="D1511" s="7">
        <f t="shared" si="458"/>
        <v>2</v>
      </c>
      <c r="E1511" s="7">
        <f t="shared" si="459"/>
        <v>3</v>
      </c>
      <c r="F1511" s="7">
        <f t="shared" si="460"/>
        <v>1</v>
      </c>
      <c r="G1511" s="7">
        <f t="shared" si="470"/>
        <v>0</v>
      </c>
      <c r="H1511" s="49">
        <f t="shared" si="461"/>
        <v>292</v>
      </c>
      <c r="I1511" s="178">
        <f t="shared" si="462"/>
        <v>0.79347826086956519</v>
      </c>
      <c r="J1511" s="8"/>
      <c r="K1511" s="2">
        <f t="shared" si="463"/>
        <v>0.10326086956521739</v>
      </c>
      <c r="L1511" s="2">
        <f t="shared" si="464"/>
        <v>0</v>
      </c>
      <c r="M1511" s="2">
        <f t="shared" si="465"/>
        <v>0.89673913043478259</v>
      </c>
      <c r="N1511" s="2">
        <f t="shared" si="466"/>
        <v>0</v>
      </c>
      <c r="O1511" s="2">
        <f t="shared" si="467"/>
        <v>0</v>
      </c>
      <c r="P1511" s="1">
        <v>38</v>
      </c>
      <c r="Q1511" s="1"/>
      <c r="R1511" s="1">
        <v>330</v>
      </c>
      <c r="S1511" s="1">
        <v>0</v>
      </c>
      <c r="T1511" s="1"/>
      <c r="U1511" s="1"/>
      <c r="V1511" s="1"/>
      <c r="W1511" s="1"/>
      <c r="X1511" s="1"/>
      <c r="Y1511" s="1">
        <v>0</v>
      </c>
      <c r="Z1511" s="1"/>
      <c r="AA1511" s="1"/>
      <c r="AB1511" s="1"/>
      <c r="AC1511" s="1">
        <v>0</v>
      </c>
      <c r="AD1511" s="1"/>
      <c r="AI1511" t="str">
        <f t="shared" si="456"/>
        <v>Sharon</v>
      </c>
      <c r="AJ1511" t="s">
        <v>1858</v>
      </c>
      <c r="AK1511" s="165">
        <v>1</v>
      </c>
      <c r="AL1511" s="7"/>
      <c r="AN1511" s="98">
        <v>50</v>
      </c>
      <c r="AO1511" s="100">
        <v>27</v>
      </c>
      <c r="AP1511" s="100">
        <v>85</v>
      </c>
      <c r="AQ1511" s="107">
        <v>63775</v>
      </c>
      <c r="AR1511" s="107">
        <f t="shared" si="468"/>
        <v>50027</v>
      </c>
      <c r="AS1511" s="9" t="s">
        <v>1726</v>
      </c>
      <c r="AT1511" s="110">
        <f t="shared" si="469"/>
        <v>5063775</v>
      </c>
      <c r="AW1511">
        <v>40.1</v>
      </c>
      <c r="AX1511">
        <v>0.48</v>
      </c>
      <c r="AY1511">
        <v>39.619999999999997</v>
      </c>
      <c r="BA1511" s="7">
        <f t="shared" si="471"/>
        <v>0</v>
      </c>
      <c r="BB1511" s="7">
        <f t="shared" si="472"/>
        <v>0</v>
      </c>
      <c r="BC1511" s="7">
        <f t="shared" si="473"/>
        <v>1</v>
      </c>
      <c r="BD1511" s="7">
        <f t="shared" si="474"/>
        <v>0</v>
      </c>
      <c r="BE1511" s="7">
        <f t="shared" si="475"/>
        <v>0</v>
      </c>
      <c r="BF1511" s="118"/>
      <c r="BG1511" s="1">
        <v>2</v>
      </c>
      <c r="BH1511" s="1">
        <v>0</v>
      </c>
      <c r="BI1511" s="118"/>
      <c r="BJ1511" s="118"/>
      <c r="BK1511" s="168"/>
    </row>
    <row r="1512" spans="1:63" hidden="1" outlineLevel="1">
      <c r="A1512" t="s">
        <v>1688</v>
      </c>
      <c r="B1512" s="9" t="s">
        <v>2962</v>
      </c>
      <c r="C1512" s="1">
        <f t="shared" si="457"/>
        <v>112</v>
      </c>
      <c r="D1512" s="7">
        <f t="shared" si="458"/>
        <v>2</v>
      </c>
      <c r="E1512" s="7">
        <f t="shared" si="459"/>
        <v>3</v>
      </c>
      <c r="F1512" s="7">
        <f t="shared" si="460"/>
        <v>1</v>
      </c>
      <c r="G1512" s="7">
        <f t="shared" si="470"/>
        <v>0</v>
      </c>
      <c r="H1512" s="49">
        <f t="shared" si="461"/>
        <v>102</v>
      </c>
      <c r="I1512" s="178">
        <f t="shared" si="462"/>
        <v>0.9107142857142857</v>
      </c>
      <c r="J1512" s="8"/>
      <c r="K1512" s="2">
        <f t="shared" si="463"/>
        <v>4.4642857142857144E-2</v>
      </c>
      <c r="L1512" s="2">
        <f t="shared" si="464"/>
        <v>0</v>
      </c>
      <c r="M1512" s="2">
        <f t="shared" si="465"/>
        <v>0.9553571428571429</v>
      </c>
      <c r="N1512" s="2">
        <f t="shared" si="466"/>
        <v>0</v>
      </c>
      <c r="O1512" s="2">
        <f t="shared" si="467"/>
        <v>0</v>
      </c>
      <c r="P1512" s="1">
        <v>5</v>
      </c>
      <c r="Q1512" s="1"/>
      <c r="R1512" s="1">
        <v>107</v>
      </c>
      <c r="S1512" s="1">
        <v>0</v>
      </c>
      <c r="T1512" s="1"/>
      <c r="U1512" s="1"/>
      <c r="V1512" s="1"/>
      <c r="W1512" s="1"/>
      <c r="X1512" s="1"/>
      <c r="Y1512" s="1">
        <v>0</v>
      </c>
      <c r="Z1512" s="1"/>
      <c r="AA1512" s="1"/>
      <c r="AB1512" s="1"/>
      <c r="AC1512" s="1">
        <v>0</v>
      </c>
      <c r="AD1512" s="1"/>
      <c r="AI1512" t="str">
        <f t="shared" si="456"/>
        <v>Sheffield</v>
      </c>
      <c r="AJ1512" t="s">
        <v>1819</v>
      </c>
      <c r="AK1512" s="165">
        <v>1</v>
      </c>
      <c r="AL1512" s="7"/>
      <c r="AN1512" s="98">
        <v>50</v>
      </c>
      <c r="AO1512" s="100">
        <v>5</v>
      </c>
      <c r="AP1512" s="100">
        <v>60</v>
      </c>
      <c r="AQ1512" s="107">
        <v>64075</v>
      </c>
      <c r="AR1512" s="107">
        <f t="shared" si="468"/>
        <v>50005</v>
      </c>
      <c r="AS1512" s="9" t="s">
        <v>1726</v>
      </c>
      <c r="AT1512" s="110">
        <f t="shared" si="469"/>
        <v>5064075</v>
      </c>
      <c r="AW1512">
        <v>32.78</v>
      </c>
      <c r="AX1512">
        <v>0.15</v>
      </c>
      <c r="AY1512">
        <v>32.619999999999997</v>
      </c>
      <c r="BA1512" s="7">
        <f t="shared" si="471"/>
        <v>0</v>
      </c>
      <c r="BB1512" s="7">
        <f t="shared" si="472"/>
        <v>0</v>
      </c>
      <c r="BC1512" s="7">
        <f t="shared" si="473"/>
        <v>1</v>
      </c>
      <c r="BD1512" s="7">
        <f t="shared" si="474"/>
        <v>0</v>
      </c>
      <c r="BE1512" s="7">
        <f t="shared" si="475"/>
        <v>0</v>
      </c>
      <c r="BF1512" s="118"/>
      <c r="BG1512" s="1">
        <v>0</v>
      </c>
      <c r="BH1512" s="1">
        <v>0</v>
      </c>
      <c r="BI1512" s="118"/>
      <c r="BJ1512" s="118"/>
      <c r="BK1512" s="168"/>
    </row>
    <row r="1513" spans="1:63" hidden="1" outlineLevel="1">
      <c r="A1513" t="s">
        <v>1689</v>
      </c>
      <c r="B1513" s="9" t="s">
        <v>2962</v>
      </c>
      <c r="C1513" s="1">
        <f t="shared" si="457"/>
        <v>2139</v>
      </c>
      <c r="D1513" s="7">
        <f t="shared" si="458"/>
        <v>2</v>
      </c>
      <c r="E1513" s="7">
        <f t="shared" si="459"/>
        <v>5</v>
      </c>
      <c r="F1513" s="7">
        <f t="shared" si="460"/>
        <v>1</v>
      </c>
      <c r="G1513" s="7">
        <f t="shared" si="470"/>
        <v>3</v>
      </c>
      <c r="H1513" s="49">
        <f t="shared" si="461"/>
        <v>1144</v>
      </c>
      <c r="I1513" s="178">
        <f t="shared" si="462"/>
        <v>0.53482935951379151</v>
      </c>
      <c r="J1513" s="8"/>
      <c r="K1513" s="2">
        <f t="shared" si="463"/>
        <v>0.23141654978962131</v>
      </c>
      <c r="L1513" s="2">
        <f t="shared" si="464"/>
        <v>0</v>
      </c>
      <c r="M1513" s="2">
        <f t="shared" si="465"/>
        <v>0.76624590930341285</v>
      </c>
      <c r="N1513" s="2">
        <f t="shared" si="466"/>
        <v>1.8700327255726976E-3</v>
      </c>
      <c r="O1513" s="2">
        <f t="shared" si="467"/>
        <v>4.6750818139310946E-4</v>
      </c>
      <c r="P1513" s="1">
        <v>495</v>
      </c>
      <c r="Q1513" s="1"/>
      <c r="R1513" s="1">
        <v>1639</v>
      </c>
      <c r="S1513" s="1">
        <v>4</v>
      </c>
      <c r="T1513" s="1"/>
      <c r="U1513" s="1"/>
      <c r="V1513" s="1"/>
      <c r="W1513" s="1"/>
      <c r="X1513" s="1"/>
      <c r="Y1513" s="1">
        <v>0</v>
      </c>
      <c r="Z1513" s="1"/>
      <c r="AA1513" s="1"/>
      <c r="AB1513" s="1"/>
      <c r="AC1513" s="1">
        <v>1</v>
      </c>
      <c r="AD1513" s="1"/>
      <c r="AI1513" t="str">
        <f t="shared" si="456"/>
        <v>Shelburne</v>
      </c>
      <c r="AJ1513" t="s">
        <v>1863</v>
      </c>
      <c r="AK1513" s="165">
        <v>1</v>
      </c>
      <c r="AL1513" s="7"/>
      <c r="AN1513" s="98">
        <v>50</v>
      </c>
      <c r="AO1513" s="100">
        <v>7</v>
      </c>
      <c r="AP1513" s="100">
        <v>65</v>
      </c>
      <c r="AQ1513" s="107">
        <v>64300</v>
      </c>
      <c r="AR1513" s="107">
        <f t="shared" si="468"/>
        <v>50007</v>
      </c>
      <c r="AS1513" s="9" t="s">
        <v>1726</v>
      </c>
      <c r="AT1513" s="110">
        <f t="shared" si="469"/>
        <v>5064300</v>
      </c>
      <c r="AW1513">
        <v>44.89</v>
      </c>
      <c r="AX1513">
        <v>20.58</v>
      </c>
      <c r="AY1513">
        <v>24.31</v>
      </c>
      <c r="BA1513" s="7">
        <f t="shared" si="471"/>
        <v>0</v>
      </c>
      <c r="BB1513" s="7">
        <f t="shared" si="472"/>
        <v>0</v>
      </c>
      <c r="BC1513" s="7">
        <f t="shared" si="473"/>
        <v>1</v>
      </c>
      <c r="BD1513" s="7">
        <f t="shared" si="474"/>
        <v>0</v>
      </c>
      <c r="BE1513" s="7" t="e">
        <f t="shared" si="475"/>
        <v>#N/A</v>
      </c>
      <c r="BF1513" s="118"/>
      <c r="BG1513" s="1">
        <v>3</v>
      </c>
      <c r="BH1513" s="1">
        <v>6</v>
      </c>
      <c r="BI1513" s="118"/>
      <c r="BJ1513" s="118"/>
      <c r="BK1513" s="168"/>
    </row>
    <row r="1514" spans="1:63" hidden="1" outlineLevel="1">
      <c r="A1514" t="s">
        <v>247</v>
      </c>
      <c r="B1514" s="9" t="s">
        <v>2962</v>
      </c>
      <c r="C1514" s="1">
        <f t="shared" si="457"/>
        <v>242</v>
      </c>
      <c r="D1514" s="7">
        <f t="shared" si="458"/>
        <v>2</v>
      </c>
      <c r="E1514" s="7" t="e">
        <f t="shared" si="459"/>
        <v>#N/A</v>
      </c>
      <c r="F1514" s="7">
        <f t="shared" si="460"/>
        <v>1</v>
      </c>
      <c r="G1514" s="7">
        <f t="shared" si="470"/>
        <v>3</v>
      </c>
      <c r="H1514" s="49">
        <f t="shared" si="461"/>
        <v>191</v>
      </c>
      <c r="I1514" s="178">
        <f t="shared" si="462"/>
        <v>0.78925619834710747</v>
      </c>
      <c r="J1514" s="8"/>
      <c r="K1514" s="2">
        <f t="shared" si="463"/>
        <v>9.9173553719008267E-2</v>
      </c>
      <c r="L1514" s="2">
        <f t="shared" si="464"/>
        <v>0</v>
      </c>
      <c r="M1514" s="2">
        <f t="shared" si="465"/>
        <v>0.88842975206611574</v>
      </c>
      <c r="N1514" s="2">
        <f t="shared" si="466"/>
        <v>4.1322314049586778E-3</v>
      </c>
      <c r="O1514" s="2">
        <f t="shared" si="467"/>
        <v>8.264462809917314E-3</v>
      </c>
      <c r="P1514" s="1">
        <v>24</v>
      </c>
      <c r="Q1514" s="1"/>
      <c r="R1514" s="1">
        <v>215</v>
      </c>
      <c r="S1514" s="1">
        <v>1</v>
      </c>
      <c r="T1514" s="1"/>
      <c r="U1514" s="1"/>
      <c r="V1514" s="1"/>
      <c r="W1514" s="1"/>
      <c r="X1514" s="1"/>
      <c r="Y1514" s="1">
        <v>1</v>
      </c>
      <c r="Z1514" s="1"/>
      <c r="AA1514" s="1"/>
      <c r="AB1514" s="1"/>
      <c r="AC1514" s="1">
        <v>1</v>
      </c>
      <c r="AD1514" s="1"/>
      <c r="AI1514" t="str">
        <f t="shared" si="456"/>
        <v>Sheldon</v>
      </c>
      <c r="AJ1514" t="s">
        <v>2429</v>
      </c>
      <c r="AK1514" s="165">
        <v>1</v>
      </c>
      <c r="AL1514" s="7"/>
      <c r="AN1514" s="98">
        <v>50</v>
      </c>
      <c r="AO1514" s="100">
        <v>11</v>
      </c>
      <c r="AP1514" s="100">
        <v>75</v>
      </c>
      <c r="AQ1514" s="107">
        <v>64600</v>
      </c>
      <c r="AR1514" s="107">
        <f t="shared" si="468"/>
        <v>50011</v>
      </c>
      <c r="AS1514" s="9" t="s">
        <v>1726</v>
      </c>
      <c r="AT1514" s="110">
        <f t="shared" si="469"/>
        <v>5064600</v>
      </c>
      <c r="AW1514">
        <v>39.32</v>
      </c>
      <c r="AX1514">
        <v>0.67</v>
      </c>
      <c r="AY1514">
        <v>38.659999999999997</v>
      </c>
      <c r="BA1514" s="7">
        <f t="shared" si="471"/>
        <v>0</v>
      </c>
      <c r="BB1514" s="7" t="e">
        <f t="shared" si="472"/>
        <v>#N/A</v>
      </c>
      <c r="BC1514" s="7">
        <f t="shared" si="473"/>
        <v>1</v>
      </c>
      <c r="BD1514" s="7">
        <f t="shared" si="474"/>
        <v>0</v>
      </c>
      <c r="BE1514" s="7" t="e">
        <f t="shared" si="475"/>
        <v>#N/A</v>
      </c>
      <c r="BF1514" s="118"/>
      <c r="BG1514" s="1">
        <v>1</v>
      </c>
      <c r="BH1514" s="1">
        <v>0</v>
      </c>
      <c r="BI1514" s="118"/>
      <c r="BJ1514" s="118"/>
      <c r="BK1514" s="168"/>
    </row>
    <row r="1515" spans="1:63" hidden="1" outlineLevel="1">
      <c r="A1515" t="s">
        <v>94</v>
      </c>
      <c r="B1515" s="9" t="s">
        <v>2962</v>
      </c>
      <c r="C1515" s="1">
        <f t="shared" si="457"/>
        <v>298</v>
      </c>
      <c r="D1515" s="7">
        <f t="shared" si="458"/>
        <v>2</v>
      </c>
      <c r="E1515" s="7">
        <f t="shared" si="459"/>
        <v>3</v>
      </c>
      <c r="F1515" s="7">
        <f t="shared" si="460"/>
        <v>1</v>
      </c>
      <c r="G1515" s="7">
        <f t="shared" si="470"/>
        <v>0</v>
      </c>
      <c r="H1515" s="49">
        <f t="shared" si="461"/>
        <v>234</v>
      </c>
      <c r="I1515" s="178">
        <f t="shared" si="462"/>
        <v>0.78523489932885904</v>
      </c>
      <c r="J1515" s="8"/>
      <c r="K1515" s="2">
        <f t="shared" si="463"/>
        <v>0.10738255033557047</v>
      </c>
      <c r="L1515" s="2">
        <f t="shared" si="464"/>
        <v>0</v>
      </c>
      <c r="M1515" s="2">
        <f t="shared" si="465"/>
        <v>0.89261744966442957</v>
      </c>
      <c r="N1515" s="2">
        <f t="shared" si="466"/>
        <v>0</v>
      </c>
      <c r="O1515" s="2">
        <f t="shared" si="467"/>
        <v>0</v>
      </c>
      <c r="P1515" s="1">
        <v>32</v>
      </c>
      <c r="Q1515" s="1"/>
      <c r="R1515" s="1">
        <v>266</v>
      </c>
      <c r="S1515" s="1">
        <v>0</v>
      </c>
      <c r="T1515" s="1"/>
      <c r="U1515" s="1"/>
      <c r="V1515" s="1"/>
      <c r="W1515" s="1"/>
      <c r="X1515" s="1"/>
      <c r="Y1515" s="1">
        <v>0</v>
      </c>
      <c r="Z1515" s="1"/>
      <c r="AA1515" s="1"/>
      <c r="AB1515" s="1"/>
      <c r="AC1515" s="1">
        <v>0</v>
      </c>
      <c r="AD1515" s="1"/>
      <c r="AI1515" t="str">
        <f t="shared" si="456"/>
        <v>Shoreham</v>
      </c>
      <c r="AJ1515" t="s">
        <v>1842</v>
      </c>
      <c r="AK1515" s="165">
        <v>1</v>
      </c>
      <c r="AL1515" s="7"/>
      <c r="AN1515" s="98">
        <v>50</v>
      </c>
      <c r="AO1515" s="100">
        <v>1</v>
      </c>
      <c r="AP1515" s="100">
        <v>90</v>
      </c>
      <c r="AQ1515" s="107">
        <v>65050</v>
      </c>
      <c r="AR1515" s="107">
        <f t="shared" si="468"/>
        <v>50001</v>
      </c>
      <c r="AS1515" s="9" t="s">
        <v>1726</v>
      </c>
      <c r="AT1515" s="110">
        <f t="shared" si="469"/>
        <v>5065050</v>
      </c>
      <c r="AW1515">
        <v>46.32</v>
      </c>
      <c r="AX1515">
        <v>2.82</v>
      </c>
      <c r="AY1515">
        <v>43.5</v>
      </c>
      <c r="BA1515" s="7">
        <f t="shared" si="471"/>
        <v>0</v>
      </c>
      <c r="BB1515" s="7">
        <f t="shared" si="472"/>
        <v>0</v>
      </c>
      <c r="BC1515" s="7">
        <f t="shared" si="473"/>
        <v>1</v>
      </c>
      <c r="BD1515" s="7">
        <f t="shared" si="474"/>
        <v>0</v>
      </c>
      <c r="BE1515" s="7">
        <f t="shared" si="475"/>
        <v>0</v>
      </c>
      <c r="BF1515" s="118"/>
      <c r="BG1515" s="1">
        <v>0</v>
      </c>
      <c r="BH1515" s="1">
        <v>0</v>
      </c>
      <c r="BI1515" s="118"/>
      <c r="BJ1515" s="118"/>
      <c r="BK1515" s="168"/>
    </row>
    <row r="1516" spans="1:63" hidden="1" outlineLevel="1">
      <c r="A1516" t="s">
        <v>8</v>
      </c>
      <c r="B1516" s="9" t="s">
        <v>2962</v>
      </c>
      <c r="C1516" s="1">
        <f t="shared" si="457"/>
        <v>247</v>
      </c>
      <c r="D1516" s="7">
        <f t="shared" si="458"/>
        <v>2</v>
      </c>
      <c r="E1516" s="7">
        <f t="shared" si="459"/>
        <v>4</v>
      </c>
      <c r="F1516" s="7">
        <f t="shared" si="460"/>
        <v>1</v>
      </c>
      <c r="G1516" s="7">
        <f t="shared" si="470"/>
        <v>3</v>
      </c>
      <c r="H1516" s="49">
        <f t="shared" si="461"/>
        <v>176</v>
      </c>
      <c r="I1516" s="178">
        <f t="shared" si="462"/>
        <v>0.71255060728744934</v>
      </c>
      <c r="J1516" s="8"/>
      <c r="K1516" s="2">
        <f t="shared" si="463"/>
        <v>0.13765182186234817</v>
      </c>
      <c r="L1516" s="2">
        <f t="shared" si="464"/>
        <v>0</v>
      </c>
      <c r="M1516" s="2">
        <f t="shared" si="465"/>
        <v>0.8502024291497976</v>
      </c>
      <c r="N1516" s="2">
        <f t="shared" si="466"/>
        <v>1.2145748987854251E-2</v>
      </c>
      <c r="O1516" s="2">
        <f t="shared" si="467"/>
        <v>3.4694469519536142E-18</v>
      </c>
      <c r="P1516" s="1">
        <v>34</v>
      </c>
      <c r="Q1516" s="1"/>
      <c r="R1516" s="1">
        <v>210</v>
      </c>
      <c r="S1516" s="1">
        <v>3</v>
      </c>
      <c r="T1516" s="1"/>
      <c r="U1516" s="1"/>
      <c r="V1516" s="1"/>
      <c r="W1516" s="1"/>
      <c r="X1516" s="1"/>
      <c r="Y1516" s="1">
        <v>0</v>
      </c>
      <c r="Z1516" s="1"/>
      <c r="AA1516" s="1"/>
      <c r="AB1516" s="1"/>
      <c r="AC1516" s="1">
        <v>0</v>
      </c>
      <c r="AD1516" s="1"/>
      <c r="AI1516" t="str">
        <f t="shared" si="456"/>
        <v>Shrewsbury</v>
      </c>
      <c r="AJ1516" t="s">
        <v>840</v>
      </c>
      <c r="AK1516" s="165">
        <v>1</v>
      </c>
      <c r="AL1516" s="7"/>
      <c r="AN1516" s="98">
        <v>50</v>
      </c>
      <c r="AO1516" s="100">
        <v>21</v>
      </c>
      <c r="AP1516" s="100">
        <v>110</v>
      </c>
      <c r="AQ1516" s="107">
        <v>65275</v>
      </c>
      <c r="AR1516" s="107">
        <f t="shared" si="468"/>
        <v>50021</v>
      </c>
      <c r="AS1516" s="9" t="s">
        <v>1726</v>
      </c>
      <c r="AT1516" s="110">
        <f t="shared" si="469"/>
        <v>5065275</v>
      </c>
      <c r="AW1516">
        <v>50.19</v>
      </c>
      <c r="AX1516">
        <v>0.14000000000000001</v>
      </c>
      <c r="AY1516">
        <v>50.05</v>
      </c>
      <c r="BA1516" s="7">
        <f t="shared" si="471"/>
        <v>0</v>
      </c>
      <c r="BB1516" s="7">
        <f t="shared" si="472"/>
        <v>0</v>
      </c>
      <c r="BC1516" s="7">
        <f t="shared" si="473"/>
        <v>1</v>
      </c>
      <c r="BD1516" s="7">
        <f t="shared" si="474"/>
        <v>0</v>
      </c>
      <c r="BE1516" s="7" t="e">
        <f t="shared" si="475"/>
        <v>#N/A</v>
      </c>
      <c r="BF1516" s="118"/>
      <c r="BG1516" s="1">
        <v>1</v>
      </c>
      <c r="BH1516" s="1">
        <v>0</v>
      </c>
      <c r="BI1516" s="118"/>
      <c r="BJ1516" s="118"/>
      <c r="BK1516" s="168"/>
    </row>
    <row r="1517" spans="1:63" hidden="1" outlineLevel="1">
      <c r="A1517" t="s">
        <v>556</v>
      </c>
      <c r="B1517" s="9" t="s">
        <v>2962</v>
      </c>
      <c r="C1517" s="1">
        <f t="shared" si="457"/>
        <v>4583</v>
      </c>
      <c r="D1517" s="7">
        <f t="shared" si="458"/>
        <v>2</v>
      </c>
      <c r="E1517" s="7" t="e">
        <f t="shared" si="459"/>
        <v>#N/A</v>
      </c>
      <c r="F1517" s="7">
        <f t="shared" si="460"/>
        <v>1</v>
      </c>
      <c r="G1517" s="7">
        <f t="shared" si="470"/>
        <v>4</v>
      </c>
      <c r="H1517" s="49">
        <f t="shared" si="461"/>
        <v>2783</v>
      </c>
      <c r="I1517" s="178">
        <f t="shared" si="462"/>
        <v>0.60724416321186991</v>
      </c>
      <c r="J1517" s="8"/>
      <c r="K1517" s="2">
        <f t="shared" si="463"/>
        <v>0.19375954614881083</v>
      </c>
      <c r="L1517" s="2">
        <f t="shared" si="464"/>
        <v>0</v>
      </c>
      <c r="M1517" s="2">
        <f t="shared" si="465"/>
        <v>0.80100370936068077</v>
      </c>
      <c r="N1517" s="2">
        <f t="shared" si="466"/>
        <v>1.7455814968361336E-3</v>
      </c>
      <c r="O1517" s="2">
        <f t="shared" si="467"/>
        <v>3.4911629936722382E-3</v>
      </c>
      <c r="P1517" s="1">
        <v>888</v>
      </c>
      <c r="Q1517" s="1"/>
      <c r="R1517" s="1">
        <v>3671</v>
      </c>
      <c r="S1517" s="1">
        <v>8</v>
      </c>
      <c r="T1517" s="1"/>
      <c r="U1517" s="1"/>
      <c r="V1517" s="1"/>
      <c r="W1517" s="1"/>
      <c r="X1517" s="1"/>
      <c r="Y1517" s="1">
        <v>14</v>
      </c>
      <c r="Z1517" s="1"/>
      <c r="AA1517" s="1"/>
      <c r="AB1517" s="1"/>
      <c r="AC1517" s="1">
        <v>2</v>
      </c>
      <c r="AD1517" s="1"/>
      <c r="AI1517" t="str">
        <f t="shared" si="456"/>
        <v>South Burlington</v>
      </c>
      <c r="AJ1517" t="s">
        <v>1863</v>
      </c>
      <c r="AK1517" s="165">
        <v>1</v>
      </c>
      <c r="AL1517" s="7"/>
      <c r="AN1517" s="98">
        <v>50</v>
      </c>
      <c r="AO1517" s="100">
        <v>7</v>
      </c>
      <c r="AP1517" s="100">
        <v>70</v>
      </c>
      <c r="AQ1517" s="107">
        <v>66175</v>
      </c>
      <c r="AR1517" s="107">
        <f t="shared" si="468"/>
        <v>50007</v>
      </c>
      <c r="AS1517" s="9" t="s">
        <v>1037</v>
      </c>
      <c r="AT1517" s="110">
        <f t="shared" si="469"/>
        <v>5066175</v>
      </c>
      <c r="AW1517">
        <v>29.62</v>
      </c>
      <c r="AX1517">
        <v>12.98</v>
      </c>
      <c r="AY1517">
        <v>16.64</v>
      </c>
      <c r="BA1517" s="7">
        <f t="shared" si="471"/>
        <v>0</v>
      </c>
      <c r="BB1517" s="7" t="e">
        <f t="shared" si="472"/>
        <v>#N/A</v>
      </c>
      <c r="BC1517" s="7">
        <f t="shared" si="473"/>
        <v>1</v>
      </c>
      <c r="BD1517" s="7">
        <f t="shared" si="474"/>
        <v>0</v>
      </c>
      <c r="BE1517" s="7" t="e">
        <f t="shared" si="475"/>
        <v>#N/A</v>
      </c>
      <c r="BF1517" s="118"/>
      <c r="BG1517" s="1">
        <v>7</v>
      </c>
      <c r="BH1517" s="1">
        <v>3</v>
      </c>
      <c r="BI1517" s="118"/>
      <c r="BJ1517" s="118"/>
      <c r="BK1517" s="168"/>
    </row>
    <row r="1518" spans="1:63" hidden="1" outlineLevel="1">
      <c r="A1518" t="s">
        <v>391</v>
      </c>
      <c r="B1518" s="9" t="s">
        <v>2962</v>
      </c>
      <c r="C1518" s="1">
        <f t="shared" si="457"/>
        <v>523</v>
      </c>
      <c r="D1518" s="7">
        <f t="shared" si="458"/>
        <v>2</v>
      </c>
      <c r="E1518" s="7">
        <f t="shared" si="459"/>
        <v>5</v>
      </c>
      <c r="F1518" s="7">
        <f t="shared" si="460"/>
        <v>1</v>
      </c>
      <c r="G1518" s="7">
        <f t="shared" si="470"/>
        <v>3</v>
      </c>
      <c r="H1518" s="49">
        <f t="shared" si="461"/>
        <v>355</v>
      </c>
      <c r="I1518" s="178">
        <f t="shared" si="462"/>
        <v>0.67877629063097511</v>
      </c>
      <c r="J1518" s="8"/>
      <c r="K1518" s="2">
        <f t="shared" si="463"/>
        <v>0.15678776290630975</v>
      </c>
      <c r="L1518" s="2">
        <f t="shared" si="464"/>
        <v>0</v>
      </c>
      <c r="M1518" s="2">
        <f t="shared" si="465"/>
        <v>0.83556405353728491</v>
      </c>
      <c r="N1518" s="2">
        <f t="shared" si="466"/>
        <v>3.8240917782026767E-3</v>
      </c>
      <c r="O1518" s="2">
        <f t="shared" si="467"/>
        <v>3.8240917782027201E-3</v>
      </c>
      <c r="P1518" s="1">
        <v>82</v>
      </c>
      <c r="Q1518" s="1"/>
      <c r="R1518" s="1">
        <v>437</v>
      </c>
      <c r="S1518" s="1">
        <v>2</v>
      </c>
      <c r="T1518" s="1"/>
      <c r="U1518" s="1"/>
      <c r="V1518" s="1"/>
      <c r="W1518" s="1"/>
      <c r="X1518" s="1"/>
      <c r="Y1518" s="1">
        <v>2</v>
      </c>
      <c r="Z1518" s="1"/>
      <c r="AA1518" s="1"/>
      <c r="AB1518" s="1"/>
      <c r="AC1518" s="1">
        <v>0</v>
      </c>
      <c r="AD1518" s="1"/>
      <c r="AI1518" t="str">
        <f t="shared" si="456"/>
        <v>South Hero</v>
      </c>
      <c r="AJ1518" t="s">
        <v>2318</v>
      </c>
      <c r="AK1518" s="165">
        <v>1</v>
      </c>
      <c r="AL1518" s="7"/>
      <c r="AN1518" s="98">
        <v>50</v>
      </c>
      <c r="AO1518" s="100">
        <v>13</v>
      </c>
      <c r="AP1518" s="100">
        <v>25</v>
      </c>
      <c r="AQ1518" s="107">
        <v>67000</v>
      </c>
      <c r="AR1518" s="107">
        <f t="shared" si="468"/>
        <v>50013</v>
      </c>
      <c r="AS1518" s="9" t="s">
        <v>1726</v>
      </c>
      <c r="AT1518" s="110">
        <f t="shared" si="469"/>
        <v>5067000</v>
      </c>
      <c r="AW1518">
        <v>47.5</v>
      </c>
      <c r="AX1518">
        <v>32.4</v>
      </c>
      <c r="AY1518">
        <v>15.1</v>
      </c>
      <c r="BA1518" s="7">
        <f t="shared" si="471"/>
        <v>0</v>
      </c>
      <c r="BB1518" s="7">
        <f t="shared" si="472"/>
        <v>0</v>
      </c>
      <c r="BC1518" s="7">
        <f t="shared" si="473"/>
        <v>1</v>
      </c>
      <c r="BD1518" s="7">
        <f t="shared" si="474"/>
        <v>0</v>
      </c>
      <c r="BE1518" s="7" t="e">
        <f t="shared" si="475"/>
        <v>#N/A</v>
      </c>
      <c r="BF1518" s="118"/>
      <c r="BG1518" s="1">
        <v>0</v>
      </c>
      <c r="BH1518" s="1">
        <v>0</v>
      </c>
      <c r="BI1518" s="118"/>
      <c r="BJ1518" s="118"/>
      <c r="BK1518" s="168"/>
    </row>
    <row r="1519" spans="1:63" hidden="1" outlineLevel="1">
      <c r="A1519" t="s">
        <v>44</v>
      </c>
      <c r="B1519" s="9" t="s">
        <v>2962</v>
      </c>
      <c r="C1519" s="1">
        <f t="shared" si="457"/>
        <v>1586</v>
      </c>
      <c r="D1519" s="7">
        <f t="shared" si="458"/>
        <v>2</v>
      </c>
      <c r="E1519" s="7" t="e">
        <f t="shared" si="459"/>
        <v>#N/A</v>
      </c>
      <c r="F1519" s="7">
        <f t="shared" si="460"/>
        <v>1</v>
      </c>
      <c r="G1519" s="7">
        <f t="shared" si="470"/>
        <v>3</v>
      </c>
      <c r="H1519" s="49">
        <f t="shared" si="461"/>
        <v>1153</v>
      </c>
      <c r="I1519" s="178">
        <f t="shared" si="462"/>
        <v>0.72698612862547285</v>
      </c>
      <c r="J1519" s="8"/>
      <c r="K1519" s="2">
        <f t="shared" si="463"/>
        <v>0.1343001261034048</v>
      </c>
      <c r="L1519" s="2">
        <f t="shared" si="464"/>
        <v>0</v>
      </c>
      <c r="M1519" s="2">
        <f t="shared" si="465"/>
        <v>0.86128625472887765</v>
      </c>
      <c r="N1519" s="2">
        <f t="shared" si="466"/>
        <v>1.8915510718789407E-3</v>
      </c>
      <c r="O1519" s="2">
        <f t="shared" si="467"/>
        <v>2.5220680958386011E-3</v>
      </c>
      <c r="P1519" s="1">
        <v>213</v>
      </c>
      <c r="Q1519" s="1"/>
      <c r="R1519" s="1">
        <v>1366</v>
      </c>
      <c r="S1519" s="1">
        <v>3</v>
      </c>
      <c r="T1519" s="1"/>
      <c r="U1519" s="1"/>
      <c r="V1519" s="1"/>
      <c r="W1519" s="1"/>
      <c r="X1519" s="1"/>
      <c r="Y1519" s="1">
        <v>2</v>
      </c>
      <c r="Z1519" s="1"/>
      <c r="AA1519" s="1"/>
      <c r="AB1519" s="1"/>
      <c r="AC1519" s="1">
        <v>2</v>
      </c>
      <c r="AD1519" s="1"/>
      <c r="AI1519" t="str">
        <f t="shared" si="456"/>
        <v>Springfield</v>
      </c>
      <c r="AJ1519" t="s">
        <v>1858</v>
      </c>
      <c r="AK1519" s="165">
        <v>1</v>
      </c>
      <c r="AL1519" s="7"/>
      <c r="AN1519" s="98">
        <v>50</v>
      </c>
      <c r="AO1519" s="100">
        <v>27</v>
      </c>
      <c r="AP1519" s="100">
        <v>90</v>
      </c>
      <c r="AQ1519" s="107">
        <v>69550</v>
      </c>
      <c r="AR1519" s="107">
        <f t="shared" si="468"/>
        <v>50027</v>
      </c>
      <c r="AS1519" s="9" t="s">
        <v>1726</v>
      </c>
      <c r="AT1519" s="110">
        <f t="shared" si="469"/>
        <v>5069550</v>
      </c>
      <c r="AW1519">
        <v>49.46</v>
      </c>
      <c r="AX1519">
        <v>0.15</v>
      </c>
      <c r="AY1519">
        <v>49.32</v>
      </c>
      <c r="BA1519" s="7">
        <f t="shared" si="471"/>
        <v>0</v>
      </c>
      <c r="BB1519" s="7" t="e">
        <f t="shared" si="472"/>
        <v>#N/A</v>
      </c>
      <c r="BC1519" s="7">
        <f t="shared" si="473"/>
        <v>1</v>
      </c>
      <c r="BD1519" s="7">
        <f t="shared" si="474"/>
        <v>0</v>
      </c>
      <c r="BE1519" s="7" t="e">
        <f t="shared" si="475"/>
        <v>#N/A</v>
      </c>
      <c r="BF1519" s="118"/>
      <c r="BG1519" s="1">
        <v>2</v>
      </c>
      <c r="BH1519" s="1">
        <v>6</v>
      </c>
      <c r="BI1519" s="118"/>
      <c r="BJ1519" s="118"/>
      <c r="BK1519" s="168"/>
    </row>
    <row r="1520" spans="1:63" hidden="1" outlineLevel="1">
      <c r="A1520" t="s">
        <v>135</v>
      </c>
      <c r="B1520" s="9" t="s">
        <v>2962</v>
      </c>
      <c r="C1520" s="1">
        <f t="shared" si="457"/>
        <v>150</v>
      </c>
      <c r="D1520" s="7">
        <f t="shared" si="458"/>
        <v>2</v>
      </c>
      <c r="E1520" s="7">
        <f t="shared" si="459"/>
        <v>4</v>
      </c>
      <c r="F1520" s="7">
        <f t="shared" si="460"/>
        <v>1</v>
      </c>
      <c r="G1520" s="7">
        <f t="shared" si="470"/>
        <v>3</v>
      </c>
      <c r="H1520" s="49">
        <f t="shared" si="461"/>
        <v>87</v>
      </c>
      <c r="I1520" s="178">
        <f t="shared" si="462"/>
        <v>0.57999999999999996</v>
      </c>
      <c r="J1520" s="8"/>
      <c r="K1520" s="2">
        <f t="shared" si="463"/>
        <v>0.20666666666666667</v>
      </c>
      <c r="L1520" s="2">
        <f t="shared" si="464"/>
        <v>0</v>
      </c>
      <c r="M1520" s="2">
        <f t="shared" si="465"/>
        <v>0.78666666666666663</v>
      </c>
      <c r="N1520" s="2">
        <f t="shared" si="466"/>
        <v>6.6666666666666671E-3</v>
      </c>
      <c r="O1520" s="2">
        <f t="shared" si="467"/>
        <v>4.2500725161431774E-17</v>
      </c>
      <c r="P1520" s="1">
        <v>31</v>
      </c>
      <c r="Q1520" s="1"/>
      <c r="R1520" s="1">
        <v>118</v>
      </c>
      <c r="S1520" s="1">
        <v>1</v>
      </c>
      <c r="T1520" s="1"/>
      <c r="U1520" s="1"/>
      <c r="V1520" s="1"/>
      <c r="W1520" s="1"/>
      <c r="X1520" s="1"/>
      <c r="Y1520" s="1">
        <v>0</v>
      </c>
      <c r="Z1520" s="1"/>
      <c r="AA1520" s="1"/>
      <c r="AB1520" s="1"/>
      <c r="AC1520" s="1">
        <v>0</v>
      </c>
      <c r="AD1520" s="1"/>
      <c r="AI1520" t="str">
        <f t="shared" si="456"/>
        <v>Stamford</v>
      </c>
      <c r="AJ1520" t="s">
        <v>2078</v>
      </c>
      <c r="AK1520" s="165">
        <v>1</v>
      </c>
      <c r="AL1520" s="7"/>
      <c r="AN1520" s="98">
        <v>50</v>
      </c>
      <c r="AO1520" s="100">
        <v>3</v>
      </c>
      <c r="AP1520" s="100">
        <v>65</v>
      </c>
      <c r="AQ1520" s="107">
        <v>69775</v>
      </c>
      <c r="AR1520" s="107">
        <f t="shared" si="468"/>
        <v>50003</v>
      </c>
      <c r="AS1520" s="9" t="s">
        <v>1726</v>
      </c>
      <c r="AT1520" s="110">
        <f t="shared" si="469"/>
        <v>5069775</v>
      </c>
      <c r="AW1520">
        <v>39.630000000000003</v>
      </c>
      <c r="AX1520">
        <v>0.1</v>
      </c>
      <c r="AY1520">
        <v>39.520000000000003</v>
      </c>
      <c r="BA1520" s="7">
        <f t="shared" si="471"/>
        <v>0</v>
      </c>
      <c r="BB1520" s="7">
        <f t="shared" si="472"/>
        <v>0</v>
      </c>
      <c r="BC1520" s="7">
        <f t="shared" si="473"/>
        <v>1</v>
      </c>
      <c r="BD1520" s="7">
        <f t="shared" si="474"/>
        <v>0</v>
      </c>
      <c r="BE1520" s="7" t="e">
        <f t="shared" si="475"/>
        <v>#N/A</v>
      </c>
      <c r="BF1520" s="118"/>
      <c r="BG1520" s="1">
        <v>1</v>
      </c>
      <c r="BH1520" s="1">
        <v>0</v>
      </c>
      <c r="BI1520" s="118"/>
      <c r="BJ1520" s="118"/>
      <c r="BK1520" s="168"/>
    </row>
    <row r="1521" spans="1:63" hidden="1" outlineLevel="1">
      <c r="A1521" t="s">
        <v>1528</v>
      </c>
      <c r="B1521" s="9" t="s">
        <v>2962</v>
      </c>
      <c r="C1521" s="1">
        <f t="shared" si="457"/>
        <v>48</v>
      </c>
      <c r="D1521" s="7">
        <f t="shared" si="458"/>
        <v>2</v>
      </c>
      <c r="E1521" s="7">
        <f t="shared" si="459"/>
        <v>3</v>
      </c>
      <c r="F1521" s="7">
        <f t="shared" si="460"/>
        <v>1</v>
      </c>
      <c r="G1521" s="7">
        <f t="shared" si="470"/>
        <v>0</v>
      </c>
      <c r="H1521" s="49">
        <f t="shared" si="461"/>
        <v>46</v>
      </c>
      <c r="I1521" s="178">
        <f t="shared" si="462"/>
        <v>0.95833333333333337</v>
      </c>
      <c r="J1521" s="8"/>
      <c r="K1521" s="2">
        <f t="shared" si="463"/>
        <v>2.0833333333333332E-2</v>
      </c>
      <c r="L1521" s="2">
        <f t="shared" si="464"/>
        <v>0</v>
      </c>
      <c r="M1521" s="2">
        <f t="shared" si="465"/>
        <v>0.97916666666666663</v>
      </c>
      <c r="N1521" s="2">
        <f t="shared" si="466"/>
        <v>0</v>
      </c>
      <c r="O1521" s="2">
        <f t="shared" si="467"/>
        <v>0</v>
      </c>
      <c r="P1521" s="1">
        <v>1</v>
      </c>
      <c r="Q1521" s="1"/>
      <c r="R1521" s="1">
        <v>47</v>
      </c>
      <c r="S1521" s="1">
        <v>0</v>
      </c>
      <c r="T1521" s="1"/>
      <c r="U1521" s="1"/>
      <c r="V1521" s="1"/>
      <c r="W1521" s="1"/>
      <c r="X1521" s="1"/>
      <c r="Y1521" s="1">
        <v>0</v>
      </c>
      <c r="Z1521" s="1"/>
      <c r="AA1521" s="1"/>
      <c r="AB1521" s="1"/>
      <c r="AC1521" s="1">
        <v>0</v>
      </c>
      <c r="AD1521" s="1"/>
      <c r="AI1521" t="str">
        <f t="shared" si="456"/>
        <v>Stannard</v>
      </c>
      <c r="AJ1521" t="s">
        <v>1819</v>
      </c>
      <c r="AK1521" s="165">
        <v>1</v>
      </c>
      <c r="AL1521" s="7"/>
      <c r="AN1521" s="98">
        <v>50</v>
      </c>
      <c r="AO1521" s="100">
        <v>5</v>
      </c>
      <c r="AP1521" s="100">
        <v>65</v>
      </c>
      <c r="AQ1521" s="107">
        <v>69925</v>
      </c>
      <c r="AR1521" s="107">
        <f t="shared" si="468"/>
        <v>50005</v>
      </c>
      <c r="AS1521" s="9" t="s">
        <v>1726</v>
      </c>
      <c r="AT1521" s="110">
        <f t="shared" si="469"/>
        <v>5069925</v>
      </c>
      <c r="AW1521">
        <v>12.54</v>
      </c>
      <c r="AX1521">
        <v>0.03</v>
      </c>
      <c r="AY1521">
        <v>12.51</v>
      </c>
      <c r="BA1521" s="7">
        <f t="shared" si="471"/>
        <v>0</v>
      </c>
      <c r="BB1521" s="7">
        <f t="shared" si="472"/>
        <v>0</v>
      </c>
      <c r="BC1521" s="7">
        <f t="shared" si="473"/>
        <v>1</v>
      </c>
      <c r="BD1521" s="7">
        <f t="shared" si="474"/>
        <v>0</v>
      </c>
      <c r="BE1521" s="7">
        <f t="shared" si="475"/>
        <v>0</v>
      </c>
      <c r="BF1521" s="118"/>
      <c r="BG1521" s="1">
        <v>0</v>
      </c>
      <c r="BH1521" s="1">
        <v>0</v>
      </c>
      <c r="BI1521" s="118"/>
      <c r="BJ1521" s="118"/>
      <c r="BK1521" s="168"/>
    </row>
    <row r="1522" spans="1:63" hidden="1" outlineLevel="1">
      <c r="A1522" t="s">
        <v>2300</v>
      </c>
      <c r="B1522" s="9" t="s">
        <v>2962</v>
      </c>
      <c r="C1522" s="1">
        <f t="shared" si="457"/>
        <v>453</v>
      </c>
      <c r="D1522" s="7">
        <f t="shared" si="458"/>
        <v>2</v>
      </c>
      <c r="E1522" s="7">
        <f t="shared" si="459"/>
        <v>4</v>
      </c>
      <c r="F1522" s="7">
        <f t="shared" si="460"/>
        <v>1</v>
      </c>
      <c r="G1522" s="7">
        <f t="shared" si="470"/>
        <v>3</v>
      </c>
      <c r="H1522" s="49">
        <f t="shared" si="461"/>
        <v>392</v>
      </c>
      <c r="I1522" s="178">
        <f t="shared" si="462"/>
        <v>0.86534216335540837</v>
      </c>
      <c r="J1522" s="8"/>
      <c r="K1522" s="2">
        <f t="shared" si="463"/>
        <v>6.6225165562913912E-2</v>
      </c>
      <c r="L1522" s="2">
        <f t="shared" si="464"/>
        <v>0</v>
      </c>
      <c r="M1522" s="2">
        <f t="shared" si="465"/>
        <v>0.93156732891832228</v>
      </c>
      <c r="N1522" s="2">
        <f t="shared" si="466"/>
        <v>2.2075055187637969E-3</v>
      </c>
      <c r="O1522" s="2">
        <f t="shared" si="467"/>
        <v>1.1275702593849246E-17</v>
      </c>
      <c r="P1522" s="1">
        <v>30</v>
      </c>
      <c r="Q1522" s="1"/>
      <c r="R1522" s="1">
        <v>422</v>
      </c>
      <c r="S1522" s="1">
        <v>1</v>
      </c>
      <c r="T1522" s="1"/>
      <c r="U1522" s="1"/>
      <c r="V1522" s="1"/>
      <c r="W1522" s="1"/>
      <c r="X1522" s="1"/>
      <c r="Y1522" s="1">
        <v>0</v>
      </c>
      <c r="Z1522" s="1"/>
      <c r="AA1522" s="1"/>
      <c r="AB1522" s="1"/>
      <c r="AC1522" s="1">
        <v>0</v>
      </c>
      <c r="AD1522" s="1"/>
      <c r="AI1522" t="str">
        <f t="shared" ref="AI1522:AI1579" si="476">A1522</f>
        <v>Starksboro</v>
      </c>
      <c r="AJ1522" t="s">
        <v>1842</v>
      </c>
      <c r="AK1522" s="165">
        <v>1</v>
      </c>
      <c r="AL1522" s="7"/>
      <c r="AN1522" s="98">
        <v>50</v>
      </c>
      <c r="AO1522" s="100">
        <v>1</v>
      </c>
      <c r="AP1522" s="100">
        <v>95</v>
      </c>
      <c r="AQ1522" s="107">
        <v>70075</v>
      </c>
      <c r="AR1522" s="107">
        <f t="shared" si="468"/>
        <v>50001</v>
      </c>
      <c r="AS1522" s="9" t="s">
        <v>1726</v>
      </c>
      <c r="AT1522" s="110">
        <f t="shared" si="469"/>
        <v>5070075</v>
      </c>
      <c r="AW1522">
        <v>45.51</v>
      </c>
      <c r="AX1522">
        <v>0.05</v>
      </c>
      <c r="AY1522">
        <v>45.47</v>
      </c>
      <c r="BA1522" s="7">
        <f t="shared" si="471"/>
        <v>0</v>
      </c>
      <c r="BB1522" s="7">
        <f t="shared" si="472"/>
        <v>0</v>
      </c>
      <c r="BC1522" s="7">
        <f t="shared" si="473"/>
        <v>1</v>
      </c>
      <c r="BD1522" s="7">
        <f t="shared" si="474"/>
        <v>0</v>
      </c>
      <c r="BE1522" s="7" t="e">
        <f t="shared" si="475"/>
        <v>#N/A</v>
      </c>
      <c r="BF1522" s="118"/>
      <c r="BG1522" s="1">
        <v>0</v>
      </c>
      <c r="BH1522" s="1">
        <v>0</v>
      </c>
      <c r="BI1522" s="118"/>
      <c r="BJ1522" s="118"/>
      <c r="BK1522" s="168"/>
    </row>
    <row r="1523" spans="1:63" hidden="1" outlineLevel="1">
      <c r="A1523" t="s">
        <v>367</v>
      </c>
      <c r="B1523" s="9" t="s">
        <v>2962</v>
      </c>
      <c r="C1523" s="1">
        <f t="shared" si="457"/>
        <v>154</v>
      </c>
      <c r="D1523" s="7">
        <f t="shared" si="458"/>
        <v>2</v>
      </c>
      <c r="E1523" s="7">
        <f t="shared" si="459"/>
        <v>3</v>
      </c>
      <c r="F1523" s="7">
        <f t="shared" si="460"/>
        <v>1</v>
      </c>
      <c r="G1523" s="7">
        <f t="shared" si="470"/>
        <v>0</v>
      </c>
      <c r="H1523" s="49">
        <f t="shared" si="461"/>
        <v>110</v>
      </c>
      <c r="I1523" s="178">
        <f t="shared" si="462"/>
        <v>0.7142857142857143</v>
      </c>
      <c r="J1523" s="8"/>
      <c r="K1523" s="2">
        <f t="shared" si="463"/>
        <v>0.14285714285714285</v>
      </c>
      <c r="L1523" s="2">
        <f t="shared" si="464"/>
        <v>0</v>
      </c>
      <c r="M1523" s="2">
        <f t="shared" si="465"/>
        <v>0.8571428571428571</v>
      </c>
      <c r="N1523" s="2">
        <f t="shared" si="466"/>
        <v>0</v>
      </c>
      <c r="O1523" s="2">
        <f t="shared" si="467"/>
        <v>1.1102230246251565E-16</v>
      </c>
      <c r="P1523" s="1">
        <v>22</v>
      </c>
      <c r="Q1523" s="1"/>
      <c r="R1523" s="1">
        <v>132</v>
      </c>
      <c r="S1523" s="1">
        <v>0</v>
      </c>
      <c r="T1523" s="1"/>
      <c r="U1523" s="1"/>
      <c r="V1523" s="1"/>
      <c r="W1523" s="1"/>
      <c r="X1523" s="1"/>
      <c r="Y1523" s="1">
        <v>0</v>
      </c>
      <c r="Z1523" s="1"/>
      <c r="AA1523" s="1"/>
      <c r="AB1523" s="1"/>
      <c r="AC1523" s="1">
        <v>0</v>
      </c>
      <c r="AD1523" s="1"/>
      <c r="AI1523" t="str">
        <f t="shared" si="476"/>
        <v>Stockbridge</v>
      </c>
      <c r="AJ1523" t="s">
        <v>1858</v>
      </c>
      <c r="AK1523" s="165">
        <v>1</v>
      </c>
      <c r="AL1523" s="7"/>
      <c r="AN1523" s="98">
        <v>50</v>
      </c>
      <c r="AO1523" s="100">
        <v>27</v>
      </c>
      <c r="AP1523" s="100">
        <v>95</v>
      </c>
      <c r="AQ1523" s="107">
        <v>70375</v>
      </c>
      <c r="AR1523" s="107">
        <f t="shared" si="468"/>
        <v>50027</v>
      </c>
      <c r="AS1523" s="9" t="s">
        <v>1726</v>
      </c>
      <c r="AT1523" s="110">
        <f t="shared" si="469"/>
        <v>5070375</v>
      </c>
      <c r="AW1523">
        <v>46.17</v>
      </c>
      <c r="AX1523">
        <v>0.05</v>
      </c>
      <c r="AY1523">
        <v>46.12</v>
      </c>
      <c r="BA1523" s="7">
        <f t="shared" si="471"/>
        <v>0</v>
      </c>
      <c r="BB1523" s="7">
        <f t="shared" si="472"/>
        <v>0</v>
      </c>
      <c r="BC1523" s="7">
        <f t="shared" si="473"/>
        <v>1</v>
      </c>
      <c r="BD1523" s="7">
        <f t="shared" si="474"/>
        <v>0</v>
      </c>
      <c r="BE1523" s="7">
        <f t="shared" si="475"/>
        <v>0</v>
      </c>
      <c r="BF1523" s="118"/>
      <c r="BG1523" s="1">
        <v>0</v>
      </c>
      <c r="BH1523" s="1">
        <v>1</v>
      </c>
      <c r="BI1523" s="118"/>
      <c r="BJ1523" s="118"/>
      <c r="BK1523" s="168"/>
    </row>
    <row r="1524" spans="1:63" hidden="1" outlineLevel="1">
      <c r="A1524" t="s">
        <v>667</v>
      </c>
      <c r="B1524" s="9" t="s">
        <v>2962</v>
      </c>
      <c r="C1524" s="1">
        <f t="shared" si="457"/>
        <v>1116</v>
      </c>
      <c r="D1524" s="7">
        <f t="shared" si="458"/>
        <v>2</v>
      </c>
      <c r="E1524" s="7">
        <f t="shared" si="459"/>
        <v>5</v>
      </c>
      <c r="F1524" s="7">
        <f t="shared" si="460"/>
        <v>1</v>
      </c>
      <c r="G1524" s="7">
        <f t="shared" si="470"/>
        <v>4</v>
      </c>
      <c r="H1524" s="49">
        <f t="shared" si="461"/>
        <v>629</v>
      </c>
      <c r="I1524" s="178">
        <f t="shared" si="462"/>
        <v>0.56362007168458783</v>
      </c>
      <c r="J1524" s="8"/>
      <c r="K1524" s="2">
        <f t="shared" si="463"/>
        <v>0.21684587813620071</v>
      </c>
      <c r="L1524" s="2">
        <f t="shared" si="464"/>
        <v>0</v>
      </c>
      <c r="M1524" s="2">
        <f t="shared" si="465"/>
        <v>0.78046594982078854</v>
      </c>
      <c r="N1524" s="2">
        <f t="shared" si="466"/>
        <v>8.960573476702509E-4</v>
      </c>
      <c r="O1524" s="2">
        <f t="shared" si="467"/>
        <v>1.7921146953404994E-3</v>
      </c>
      <c r="P1524" s="1">
        <v>242</v>
      </c>
      <c r="Q1524" s="1"/>
      <c r="R1524" s="1">
        <v>871</v>
      </c>
      <c r="S1524" s="1">
        <v>1</v>
      </c>
      <c r="T1524" s="1"/>
      <c r="U1524" s="1"/>
      <c r="V1524" s="1"/>
      <c r="W1524" s="1"/>
      <c r="X1524" s="1"/>
      <c r="Y1524" s="1">
        <v>2</v>
      </c>
      <c r="Z1524" s="1"/>
      <c r="AA1524" s="1"/>
      <c r="AB1524" s="1"/>
      <c r="AC1524" s="1">
        <v>0</v>
      </c>
      <c r="AD1524" s="1"/>
      <c r="AI1524" t="str">
        <f t="shared" si="476"/>
        <v>Stowe</v>
      </c>
      <c r="AJ1524" t="s">
        <v>1617</v>
      </c>
      <c r="AK1524" s="165">
        <v>1</v>
      </c>
      <c r="AL1524" s="7"/>
      <c r="AN1524" s="98">
        <v>50</v>
      </c>
      <c r="AO1524" s="100">
        <v>15</v>
      </c>
      <c r="AP1524" s="100">
        <v>40</v>
      </c>
      <c r="AQ1524" s="107">
        <v>70525</v>
      </c>
      <c r="AR1524" s="107">
        <f t="shared" si="468"/>
        <v>50015</v>
      </c>
      <c r="AS1524" s="9" t="s">
        <v>1726</v>
      </c>
      <c r="AT1524" s="110">
        <f t="shared" si="469"/>
        <v>5070525</v>
      </c>
      <c r="AW1524">
        <v>72.739999999999995</v>
      </c>
      <c r="AX1524">
        <v>7.0000000000000007E-2</v>
      </c>
      <c r="AY1524">
        <v>72.680000000000007</v>
      </c>
      <c r="BA1524" s="7">
        <f t="shared" si="471"/>
        <v>0</v>
      </c>
      <c r="BB1524" s="7">
        <f t="shared" si="472"/>
        <v>0</v>
      </c>
      <c r="BC1524" s="7">
        <f t="shared" si="473"/>
        <v>1</v>
      </c>
      <c r="BD1524" s="7">
        <f t="shared" si="474"/>
        <v>0</v>
      </c>
      <c r="BE1524" s="7" t="e">
        <f t="shared" si="475"/>
        <v>#N/A</v>
      </c>
      <c r="BF1524" s="118"/>
      <c r="BG1524" s="1">
        <v>2</v>
      </c>
      <c r="BH1524" s="1">
        <v>3</v>
      </c>
      <c r="BI1524" s="118"/>
      <c r="BJ1524" s="118"/>
      <c r="BK1524" s="168"/>
    </row>
    <row r="1525" spans="1:63" hidden="1" outlineLevel="1">
      <c r="A1525" t="s">
        <v>2064</v>
      </c>
      <c r="B1525" s="9" t="s">
        <v>2962</v>
      </c>
      <c r="C1525" s="1">
        <f t="shared" ref="C1525:C1579" si="477">SUM(P1525:AG1525)</f>
        <v>364</v>
      </c>
      <c r="D1525" s="7">
        <f t="shared" ref="D1525:D1579" si="478">RANK(P1525,(P1525:AG1525))</f>
        <v>2</v>
      </c>
      <c r="E1525" s="7">
        <f t="shared" ref="E1525:E1579" si="479">RANK(Q1525,(P1525:AG1525))</f>
        <v>4</v>
      </c>
      <c r="F1525" s="7">
        <f t="shared" ref="F1525:F1579" si="480">IF(R1525&gt;0,RANK(R1525,(P1525:AG1525)),0)</f>
        <v>1</v>
      </c>
      <c r="G1525" s="7">
        <f t="shared" si="470"/>
        <v>3</v>
      </c>
      <c r="H1525" s="49">
        <f t="shared" ref="H1525:H1579" si="481">MAX(P1525:T1525)-LARGE(P1525:T1525,2)</f>
        <v>279</v>
      </c>
      <c r="I1525" s="178">
        <f t="shared" ref="I1525:I1579" si="482">H1525/C1525</f>
        <v>0.76648351648351654</v>
      </c>
      <c r="J1525" s="8"/>
      <c r="K1525" s="2">
        <f t="shared" ref="K1525:K1579" si="483">IF(C1525=0,"-",P1525/C1525)</f>
        <v>0.11538461538461539</v>
      </c>
      <c r="L1525" s="2">
        <f t="shared" ref="L1525:L1579" si="484">IF(C1525=0,"-",Q1525/C1525)</f>
        <v>0</v>
      </c>
      <c r="M1525" s="2">
        <f t="shared" ref="M1525:M1579" si="485">IF(C1525=0,"-",R1525/C1525)</f>
        <v>0.88186813186813184</v>
      </c>
      <c r="N1525" s="2">
        <f t="shared" ref="N1525:N1579" si="486">IF(C1525=0,"-",S1525/C1525)</f>
        <v>2.7472527472527475E-3</v>
      </c>
      <c r="O1525" s="2">
        <f t="shared" ref="O1525:O1579" si="487">IF(C1525=0,"-",(1-K1525-L1525-M1525-N1525))</f>
        <v>-9.9746599868666408E-18</v>
      </c>
      <c r="P1525" s="1">
        <v>42</v>
      </c>
      <c r="Q1525" s="1"/>
      <c r="R1525" s="1">
        <v>321</v>
      </c>
      <c r="S1525" s="1">
        <v>1</v>
      </c>
      <c r="T1525" s="1"/>
      <c r="U1525" s="1"/>
      <c r="V1525" s="1"/>
      <c r="W1525" s="1"/>
      <c r="X1525" s="1"/>
      <c r="Y1525" s="1">
        <v>0</v>
      </c>
      <c r="Z1525" s="1"/>
      <c r="AA1525" s="1"/>
      <c r="AB1525" s="1"/>
      <c r="AC1525" s="1">
        <v>0</v>
      </c>
      <c r="AD1525" s="1"/>
      <c r="AI1525" t="str">
        <f t="shared" si="476"/>
        <v>Strafford</v>
      </c>
      <c r="AJ1525" t="s">
        <v>1424</v>
      </c>
      <c r="AK1525" s="165">
        <v>1</v>
      </c>
      <c r="AL1525" s="7"/>
      <c r="AN1525" s="98">
        <v>50</v>
      </c>
      <c r="AO1525" s="100">
        <v>17</v>
      </c>
      <c r="AP1525" s="100">
        <v>50</v>
      </c>
      <c r="AQ1525" s="107">
        <v>70675</v>
      </c>
      <c r="AR1525" s="107">
        <f t="shared" ref="AR1525:AR1578" si="488">AN1525*1000+AO1525</f>
        <v>50017</v>
      </c>
      <c r="AS1525" s="9" t="s">
        <v>1726</v>
      </c>
      <c r="AT1525" s="110">
        <f t="shared" ref="AT1525:AT1578" si="489">AN1525*100000+AQ1525</f>
        <v>5070675</v>
      </c>
      <c r="AW1525">
        <v>44.34</v>
      </c>
      <c r="AX1525">
        <v>0.11</v>
      </c>
      <c r="AY1525">
        <v>44.22</v>
      </c>
      <c r="BA1525" s="7">
        <f t="shared" si="471"/>
        <v>0</v>
      </c>
      <c r="BB1525" s="7">
        <f t="shared" si="472"/>
        <v>0</v>
      </c>
      <c r="BC1525" s="7">
        <f t="shared" si="473"/>
        <v>1</v>
      </c>
      <c r="BD1525" s="7">
        <f t="shared" si="474"/>
        <v>0</v>
      </c>
      <c r="BE1525" s="7" t="e">
        <f t="shared" si="475"/>
        <v>#N/A</v>
      </c>
      <c r="BF1525" s="118"/>
      <c r="BG1525" s="1">
        <v>0</v>
      </c>
      <c r="BH1525" s="1">
        <v>2</v>
      </c>
      <c r="BI1525" s="118"/>
      <c r="BJ1525" s="118"/>
      <c r="BK1525" s="168"/>
    </row>
    <row r="1526" spans="1:63" hidden="1" outlineLevel="1">
      <c r="A1526" t="s">
        <v>3098</v>
      </c>
      <c r="B1526" s="9" t="s">
        <v>2962</v>
      </c>
      <c r="C1526" s="1">
        <f t="shared" si="477"/>
        <v>39</v>
      </c>
      <c r="D1526" s="7">
        <f t="shared" si="478"/>
        <v>2</v>
      </c>
      <c r="E1526" s="7">
        <f t="shared" si="479"/>
        <v>3</v>
      </c>
      <c r="F1526" s="7">
        <f t="shared" si="480"/>
        <v>1</v>
      </c>
      <c r="G1526" s="7">
        <f t="shared" si="470"/>
        <v>0</v>
      </c>
      <c r="H1526" s="49">
        <f t="shared" si="481"/>
        <v>25</v>
      </c>
      <c r="I1526" s="178">
        <f t="shared" si="482"/>
        <v>0.64102564102564108</v>
      </c>
      <c r="J1526" s="8"/>
      <c r="K1526" s="2">
        <f t="shared" si="483"/>
        <v>0.17948717948717949</v>
      </c>
      <c r="L1526" s="2">
        <f t="shared" si="484"/>
        <v>0</v>
      </c>
      <c r="M1526" s="2">
        <f t="shared" si="485"/>
        <v>0.82051282051282048</v>
      </c>
      <c r="N1526" s="2">
        <f t="shared" si="486"/>
        <v>0</v>
      </c>
      <c r="O1526" s="2">
        <f t="shared" si="487"/>
        <v>0</v>
      </c>
      <c r="P1526" s="1">
        <v>7</v>
      </c>
      <c r="Q1526" s="1"/>
      <c r="R1526" s="1">
        <v>32</v>
      </c>
      <c r="S1526" s="1">
        <v>0</v>
      </c>
      <c r="T1526" s="1"/>
      <c r="U1526" s="1"/>
      <c r="V1526" s="1"/>
      <c r="W1526" s="1"/>
      <c r="X1526" s="1"/>
      <c r="Y1526" s="1">
        <v>0</v>
      </c>
      <c r="Z1526" s="1"/>
      <c r="AA1526" s="1"/>
      <c r="AB1526" s="1"/>
      <c r="AC1526" s="1">
        <v>0</v>
      </c>
      <c r="AD1526" s="1"/>
      <c r="AI1526" t="str">
        <f t="shared" si="476"/>
        <v>Stratton</v>
      </c>
      <c r="AJ1526" t="s">
        <v>2472</v>
      </c>
      <c r="AK1526" s="165">
        <v>1</v>
      </c>
      <c r="AL1526" s="7"/>
      <c r="AN1526" s="98">
        <v>50</v>
      </c>
      <c r="AO1526" s="100">
        <v>25</v>
      </c>
      <c r="AP1526" s="100">
        <v>75</v>
      </c>
      <c r="AQ1526" s="107">
        <v>70750</v>
      </c>
      <c r="AR1526" s="107">
        <f t="shared" si="488"/>
        <v>50025</v>
      </c>
      <c r="AS1526" s="9" t="s">
        <v>1726</v>
      </c>
      <c r="AT1526" s="110">
        <f t="shared" si="489"/>
        <v>5070750</v>
      </c>
      <c r="AW1526">
        <v>46.93</v>
      </c>
      <c r="AX1526">
        <v>0.54</v>
      </c>
      <c r="AY1526">
        <v>46.39</v>
      </c>
      <c r="BA1526" s="7">
        <f t="shared" si="471"/>
        <v>0</v>
      </c>
      <c r="BB1526" s="7">
        <f t="shared" si="472"/>
        <v>0</v>
      </c>
      <c r="BC1526" s="7">
        <f t="shared" si="473"/>
        <v>1</v>
      </c>
      <c r="BD1526" s="7">
        <f t="shared" si="474"/>
        <v>0</v>
      </c>
      <c r="BE1526" s="7">
        <f t="shared" si="475"/>
        <v>0</v>
      </c>
      <c r="BF1526" s="118"/>
      <c r="BG1526" s="1">
        <v>0</v>
      </c>
      <c r="BH1526" s="1">
        <v>0</v>
      </c>
      <c r="BI1526" s="118"/>
      <c r="BJ1526" s="118"/>
      <c r="BK1526" s="168"/>
    </row>
    <row r="1527" spans="1:63" hidden="1" outlineLevel="1">
      <c r="A1527" t="s">
        <v>1443</v>
      </c>
      <c r="B1527" s="9" t="s">
        <v>2962</v>
      </c>
      <c r="C1527" s="1">
        <f t="shared" si="477"/>
        <v>124</v>
      </c>
      <c r="D1527" s="7">
        <f t="shared" si="478"/>
        <v>2</v>
      </c>
      <c r="E1527" s="7">
        <f t="shared" si="479"/>
        <v>4</v>
      </c>
      <c r="F1527" s="7">
        <f t="shared" si="480"/>
        <v>1</v>
      </c>
      <c r="G1527" s="7">
        <f t="shared" si="470"/>
        <v>0</v>
      </c>
      <c r="H1527" s="49">
        <f t="shared" si="481"/>
        <v>91</v>
      </c>
      <c r="I1527" s="178">
        <f t="shared" si="482"/>
        <v>0.7338709677419355</v>
      </c>
      <c r="J1527" s="8"/>
      <c r="K1527" s="2">
        <f t="shared" si="483"/>
        <v>0.12903225806451613</v>
      </c>
      <c r="L1527" s="2">
        <f t="shared" si="484"/>
        <v>0</v>
      </c>
      <c r="M1527" s="2">
        <f t="shared" si="485"/>
        <v>0.86290322580645162</v>
      </c>
      <c r="N1527" s="2">
        <f t="shared" si="486"/>
        <v>0</v>
      </c>
      <c r="O1527" s="2">
        <f t="shared" si="487"/>
        <v>8.0645161290322509E-3</v>
      </c>
      <c r="P1527" s="1">
        <v>16</v>
      </c>
      <c r="Q1527" s="1"/>
      <c r="R1527" s="1">
        <v>107</v>
      </c>
      <c r="S1527" s="1">
        <v>0</v>
      </c>
      <c r="T1527" s="1"/>
      <c r="U1527" s="1"/>
      <c r="V1527" s="1"/>
      <c r="W1527" s="1"/>
      <c r="X1527" s="1"/>
      <c r="Y1527" s="1">
        <v>0</v>
      </c>
      <c r="Z1527" s="1"/>
      <c r="AA1527" s="1"/>
      <c r="AB1527" s="1"/>
      <c r="AC1527" s="1">
        <v>1</v>
      </c>
      <c r="AD1527" s="1"/>
      <c r="AI1527" t="str">
        <f t="shared" si="476"/>
        <v>Sudbury</v>
      </c>
      <c r="AJ1527" t="s">
        <v>840</v>
      </c>
      <c r="AK1527" s="165">
        <v>1</v>
      </c>
      <c r="AL1527" s="7"/>
      <c r="AN1527" s="98">
        <v>50</v>
      </c>
      <c r="AO1527" s="100">
        <v>21</v>
      </c>
      <c r="AP1527" s="100">
        <v>115</v>
      </c>
      <c r="AQ1527" s="107">
        <v>71050</v>
      </c>
      <c r="AR1527" s="107">
        <f t="shared" si="488"/>
        <v>50021</v>
      </c>
      <c r="AS1527" s="9" t="s">
        <v>1726</v>
      </c>
      <c r="AT1527" s="110">
        <f t="shared" si="489"/>
        <v>5071050</v>
      </c>
      <c r="AW1527">
        <v>22.2</v>
      </c>
      <c r="AX1527">
        <v>0.7</v>
      </c>
      <c r="AY1527">
        <v>21.5</v>
      </c>
      <c r="BA1527" s="7">
        <f t="shared" si="471"/>
        <v>0</v>
      </c>
      <c r="BB1527" s="7">
        <f t="shared" si="472"/>
        <v>0</v>
      </c>
      <c r="BC1527" s="7">
        <f t="shared" si="473"/>
        <v>1</v>
      </c>
      <c r="BD1527" s="7">
        <f t="shared" si="474"/>
        <v>0</v>
      </c>
      <c r="BE1527" s="7">
        <f t="shared" si="475"/>
        <v>0</v>
      </c>
      <c r="BF1527" s="118"/>
      <c r="BG1527" s="1">
        <v>1</v>
      </c>
      <c r="BH1527" s="1">
        <v>0</v>
      </c>
      <c r="BI1527" s="118"/>
      <c r="BJ1527" s="118"/>
      <c r="BK1527" s="168"/>
    </row>
    <row r="1528" spans="1:63" hidden="1" outlineLevel="1">
      <c r="A1528" t="s">
        <v>3099</v>
      </c>
      <c r="B1528" s="9" t="s">
        <v>2962</v>
      </c>
      <c r="C1528" s="1">
        <f t="shared" si="477"/>
        <v>178</v>
      </c>
      <c r="D1528" s="7">
        <f t="shared" si="478"/>
        <v>2</v>
      </c>
      <c r="E1528" s="7">
        <f t="shared" si="479"/>
        <v>4</v>
      </c>
      <c r="F1528" s="7">
        <f t="shared" si="480"/>
        <v>1</v>
      </c>
      <c r="G1528" s="7">
        <f t="shared" si="470"/>
        <v>3</v>
      </c>
      <c r="H1528" s="49">
        <f t="shared" si="481"/>
        <v>131</v>
      </c>
      <c r="I1528" s="178">
        <f t="shared" si="482"/>
        <v>0.7359550561797753</v>
      </c>
      <c r="J1528" s="8"/>
      <c r="K1528" s="2">
        <f t="shared" si="483"/>
        <v>0.12921348314606743</v>
      </c>
      <c r="L1528" s="2">
        <f t="shared" si="484"/>
        <v>0</v>
      </c>
      <c r="M1528" s="2">
        <f t="shared" si="485"/>
        <v>0.8651685393258427</v>
      </c>
      <c r="N1528" s="2">
        <f t="shared" si="486"/>
        <v>5.6179775280898875E-3</v>
      </c>
      <c r="O1528" s="2">
        <f t="shared" si="487"/>
        <v>1.3877787807814457E-17</v>
      </c>
      <c r="P1528" s="1">
        <v>23</v>
      </c>
      <c r="Q1528" s="1"/>
      <c r="R1528" s="1">
        <v>154</v>
      </c>
      <c r="S1528" s="1">
        <v>1</v>
      </c>
      <c r="T1528" s="1"/>
      <c r="U1528" s="1"/>
      <c r="V1528" s="1"/>
      <c r="W1528" s="1"/>
      <c r="X1528" s="1"/>
      <c r="Y1528" s="1">
        <v>0</v>
      </c>
      <c r="Z1528" s="1"/>
      <c r="AA1528" s="1"/>
      <c r="AB1528" s="1"/>
      <c r="AC1528" s="1">
        <v>0</v>
      </c>
      <c r="AD1528" s="1"/>
      <c r="AI1528" t="str">
        <f t="shared" si="476"/>
        <v>Sunderland</v>
      </c>
      <c r="AJ1528" t="s">
        <v>2078</v>
      </c>
      <c r="AK1528" s="165">
        <v>1</v>
      </c>
      <c r="AL1528" s="7"/>
      <c r="AN1528" s="98">
        <v>50</v>
      </c>
      <c r="AO1528" s="100">
        <v>3</v>
      </c>
      <c r="AP1528" s="100">
        <v>70</v>
      </c>
      <c r="AQ1528" s="107">
        <v>71425</v>
      </c>
      <c r="AR1528" s="107">
        <f t="shared" si="488"/>
        <v>50003</v>
      </c>
      <c r="AS1528" s="9" t="s">
        <v>1726</v>
      </c>
      <c r="AT1528" s="110">
        <f t="shared" si="489"/>
        <v>5071425</v>
      </c>
      <c r="AW1528">
        <v>45.65</v>
      </c>
      <c r="AX1528">
        <v>0.25</v>
      </c>
      <c r="AY1528">
        <v>45.4</v>
      </c>
      <c r="BA1528" s="7">
        <f t="shared" si="471"/>
        <v>0</v>
      </c>
      <c r="BB1528" s="7">
        <f t="shared" si="472"/>
        <v>0</v>
      </c>
      <c r="BC1528" s="7">
        <f t="shared" si="473"/>
        <v>1</v>
      </c>
      <c r="BD1528" s="7">
        <f t="shared" si="474"/>
        <v>0</v>
      </c>
      <c r="BE1528" s="7" t="e">
        <f t="shared" si="475"/>
        <v>#N/A</v>
      </c>
      <c r="BF1528" s="118"/>
      <c r="BG1528" s="1">
        <v>0</v>
      </c>
      <c r="BH1528" s="1">
        <v>0</v>
      </c>
      <c r="BI1528" s="118"/>
      <c r="BJ1528" s="118"/>
      <c r="BK1528" s="168"/>
    </row>
    <row r="1529" spans="1:63" hidden="1" outlineLevel="1">
      <c r="A1529" t="s">
        <v>1016</v>
      </c>
      <c r="B1529" s="9" t="s">
        <v>2962</v>
      </c>
      <c r="C1529" s="1">
        <f t="shared" si="477"/>
        <v>152</v>
      </c>
      <c r="D1529" s="7">
        <f t="shared" si="478"/>
        <v>2</v>
      </c>
      <c r="E1529" s="7">
        <f t="shared" si="479"/>
        <v>3</v>
      </c>
      <c r="F1529" s="7">
        <f t="shared" si="480"/>
        <v>1</v>
      </c>
      <c r="G1529" s="7">
        <f t="shared" si="470"/>
        <v>0</v>
      </c>
      <c r="H1529" s="49">
        <f t="shared" si="481"/>
        <v>128</v>
      </c>
      <c r="I1529" s="178">
        <f t="shared" si="482"/>
        <v>0.84210526315789469</v>
      </c>
      <c r="J1529" s="8"/>
      <c r="K1529" s="2">
        <f t="shared" si="483"/>
        <v>7.8947368421052627E-2</v>
      </c>
      <c r="L1529" s="2">
        <f t="shared" si="484"/>
        <v>0</v>
      </c>
      <c r="M1529" s="2">
        <f t="shared" si="485"/>
        <v>0.92105263157894735</v>
      </c>
      <c r="N1529" s="2">
        <f t="shared" si="486"/>
        <v>0</v>
      </c>
      <c r="O1529" s="2">
        <f t="shared" si="487"/>
        <v>0</v>
      </c>
      <c r="P1529" s="1">
        <v>12</v>
      </c>
      <c r="Q1529" s="1"/>
      <c r="R1529" s="1">
        <v>140</v>
      </c>
      <c r="S1529" s="1">
        <v>0</v>
      </c>
      <c r="T1529" s="1"/>
      <c r="U1529" s="1"/>
      <c r="V1529" s="1"/>
      <c r="W1529" s="1"/>
      <c r="X1529" s="1"/>
      <c r="Y1529" s="1">
        <v>0</v>
      </c>
      <c r="Z1529" s="1"/>
      <c r="AA1529" s="1"/>
      <c r="AB1529" s="1"/>
      <c r="AC1529" s="1">
        <v>0</v>
      </c>
      <c r="AD1529" s="1"/>
      <c r="AI1529" t="str">
        <f t="shared" si="476"/>
        <v>Sutton</v>
      </c>
      <c r="AJ1529" t="s">
        <v>1819</v>
      </c>
      <c r="AK1529" s="165">
        <v>1</v>
      </c>
      <c r="AL1529" s="7"/>
      <c r="AN1529" s="98">
        <v>50</v>
      </c>
      <c r="AO1529" s="100">
        <v>5</v>
      </c>
      <c r="AP1529" s="100">
        <v>70</v>
      </c>
      <c r="AQ1529" s="107">
        <v>71575</v>
      </c>
      <c r="AR1529" s="107">
        <f t="shared" si="488"/>
        <v>50005</v>
      </c>
      <c r="AS1529" s="9" t="s">
        <v>1726</v>
      </c>
      <c r="AT1529" s="110">
        <f t="shared" si="489"/>
        <v>5071575</v>
      </c>
      <c r="AW1529">
        <v>38.369999999999997</v>
      </c>
      <c r="AX1529">
        <v>0.11</v>
      </c>
      <c r="AY1529">
        <v>38.26</v>
      </c>
      <c r="BA1529" s="7">
        <f t="shared" si="471"/>
        <v>0</v>
      </c>
      <c r="BB1529" s="7">
        <f t="shared" si="472"/>
        <v>0</v>
      </c>
      <c r="BC1529" s="7">
        <f t="shared" si="473"/>
        <v>1</v>
      </c>
      <c r="BD1529" s="7">
        <f t="shared" si="474"/>
        <v>0</v>
      </c>
      <c r="BE1529" s="7">
        <f t="shared" si="475"/>
        <v>0</v>
      </c>
      <c r="BF1529" s="118"/>
      <c r="BG1529" s="1">
        <v>0</v>
      </c>
      <c r="BH1529" s="1">
        <v>1</v>
      </c>
      <c r="BI1529" s="118"/>
      <c r="BJ1529" s="118"/>
      <c r="BK1529" s="168"/>
    </row>
    <row r="1530" spans="1:63" hidden="1" outlineLevel="1">
      <c r="A1530" t="s">
        <v>2442</v>
      </c>
      <c r="B1530" s="9" t="s">
        <v>2962</v>
      </c>
      <c r="C1530" s="1">
        <f t="shared" si="477"/>
        <v>910</v>
      </c>
      <c r="D1530" s="7">
        <f t="shared" si="478"/>
        <v>2</v>
      </c>
      <c r="E1530" s="7">
        <f t="shared" si="479"/>
        <v>5</v>
      </c>
      <c r="F1530" s="7">
        <f t="shared" si="480"/>
        <v>1</v>
      </c>
      <c r="G1530" s="7">
        <f t="shared" ref="G1530:G1579" si="490">IF(S1530&gt;0,RANK(S1530,(P1530:AD1530)),0)</f>
        <v>3</v>
      </c>
      <c r="H1530" s="49">
        <f t="shared" si="481"/>
        <v>733</v>
      </c>
      <c r="I1530" s="178">
        <f t="shared" si="482"/>
        <v>0.80549450549450552</v>
      </c>
      <c r="J1530" s="8"/>
      <c r="K1530" s="2">
        <f t="shared" si="483"/>
        <v>9.3406593406593408E-2</v>
      </c>
      <c r="L1530" s="2">
        <f t="shared" si="484"/>
        <v>0</v>
      </c>
      <c r="M1530" s="2">
        <f t="shared" si="485"/>
        <v>0.89890109890109893</v>
      </c>
      <c r="N1530" s="2">
        <f t="shared" si="486"/>
        <v>4.3956043956043956E-3</v>
      </c>
      <c r="O1530" s="2">
        <f t="shared" si="487"/>
        <v>3.2967032967032694E-3</v>
      </c>
      <c r="P1530" s="1">
        <v>85</v>
      </c>
      <c r="Q1530" s="1"/>
      <c r="R1530" s="1">
        <v>818</v>
      </c>
      <c r="S1530" s="1">
        <v>4</v>
      </c>
      <c r="T1530" s="1"/>
      <c r="U1530" s="1"/>
      <c r="V1530" s="1"/>
      <c r="W1530" s="1"/>
      <c r="X1530" s="1"/>
      <c r="Y1530" s="1">
        <v>3</v>
      </c>
      <c r="Z1530" s="1"/>
      <c r="AA1530" s="1"/>
      <c r="AB1530" s="1"/>
      <c r="AC1530" s="1">
        <v>0</v>
      </c>
      <c r="AD1530" s="1"/>
      <c r="AI1530" t="str">
        <f t="shared" si="476"/>
        <v>Swanton</v>
      </c>
      <c r="AJ1530" t="s">
        <v>2429</v>
      </c>
      <c r="AK1530" s="165">
        <v>1</v>
      </c>
      <c r="AL1530" s="7"/>
      <c r="AN1530" s="98">
        <v>50</v>
      </c>
      <c r="AO1530" s="100">
        <v>11</v>
      </c>
      <c r="AP1530" s="100">
        <v>80</v>
      </c>
      <c r="AQ1530" s="107">
        <v>71725</v>
      </c>
      <c r="AR1530" s="107">
        <f t="shared" si="488"/>
        <v>50011</v>
      </c>
      <c r="AS1530" s="9" t="s">
        <v>1726</v>
      </c>
      <c r="AT1530" s="110">
        <f t="shared" si="489"/>
        <v>5071725</v>
      </c>
      <c r="AW1530">
        <v>61.66</v>
      </c>
      <c r="AX1530">
        <v>13.26</v>
      </c>
      <c r="AY1530">
        <v>48.41</v>
      </c>
      <c r="BA1530" s="7">
        <f t="shared" si="471"/>
        <v>0</v>
      </c>
      <c r="BB1530" s="7">
        <f t="shared" si="472"/>
        <v>0</v>
      </c>
      <c r="BC1530" s="7">
        <f t="shared" si="473"/>
        <v>1</v>
      </c>
      <c r="BD1530" s="7">
        <f t="shared" si="474"/>
        <v>0</v>
      </c>
      <c r="BE1530" s="7" t="e">
        <f t="shared" si="475"/>
        <v>#N/A</v>
      </c>
      <c r="BF1530" s="118"/>
      <c r="BG1530" s="1">
        <v>0</v>
      </c>
      <c r="BH1530" s="1">
        <v>0</v>
      </c>
      <c r="BI1530" s="118"/>
      <c r="BJ1530" s="118"/>
      <c r="BK1530" s="168"/>
    </row>
    <row r="1531" spans="1:63" hidden="1" outlineLevel="1">
      <c r="A1531" t="s">
        <v>3118</v>
      </c>
      <c r="B1531" s="9" t="s">
        <v>2962</v>
      </c>
      <c r="C1531" s="1">
        <f t="shared" si="477"/>
        <v>920</v>
      </c>
      <c r="D1531" s="7">
        <f t="shared" si="478"/>
        <v>2</v>
      </c>
      <c r="E1531" s="7">
        <f t="shared" si="479"/>
        <v>4</v>
      </c>
      <c r="F1531" s="7">
        <f t="shared" si="480"/>
        <v>1</v>
      </c>
      <c r="G1531" s="7">
        <f t="shared" si="490"/>
        <v>0</v>
      </c>
      <c r="H1531" s="49">
        <f t="shared" si="481"/>
        <v>635</v>
      </c>
      <c r="I1531" s="178">
        <f t="shared" si="482"/>
        <v>0.69021739130434778</v>
      </c>
      <c r="J1531" s="8"/>
      <c r="K1531" s="2">
        <f t="shared" si="483"/>
        <v>0.15434782608695652</v>
      </c>
      <c r="L1531" s="2">
        <f t="shared" si="484"/>
        <v>0</v>
      </c>
      <c r="M1531" s="2">
        <f t="shared" si="485"/>
        <v>0.8445652173913043</v>
      </c>
      <c r="N1531" s="2">
        <f t="shared" si="486"/>
        <v>0</v>
      </c>
      <c r="O1531" s="2">
        <f t="shared" si="487"/>
        <v>1.0869565217391797E-3</v>
      </c>
      <c r="P1531" s="1">
        <v>142</v>
      </c>
      <c r="Q1531" s="1"/>
      <c r="R1531" s="1">
        <v>777</v>
      </c>
      <c r="S1531" s="1">
        <v>0</v>
      </c>
      <c r="T1531" s="1"/>
      <c r="U1531" s="1"/>
      <c r="V1531" s="1"/>
      <c r="W1531" s="1"/>
      <c r="X1531" s="1"/>
      <c r="Y1531" s="1">
        <v>1</v>
      </c>
      <c r="Z1531" s="1"/>
      <c r="AA1531" s="1"/>
      <c r="AB1531" s="1"/>
      <c r="AC1531" s="1">
        <v>0</v>
      </c>
      <c r="AD1531" s="1"/>
      <c r="AI1531" t="str">
        <f t="shared" si="476"/>
        <v>Thetford</v>
      </c>
      <c r="AJ1531" t="s">
        <v>1424</v>
      </c>
      <c r="AK1531" s="165">
        <v>1</v>
      </c>
      <c r="AL1531" s="7"/>
      <c r="AN1531" s="98">
        <v>50</v>
      </c>
      <c r="AO1531" s="100">
        <v>17</v>
      </c>
      <c r="AP1531" s="100">
        <v>55</v>
      </c>
      <c r="AQ1531" s="107">
        <v>72400</v>
      </c>
      <c r="AR1531" s="107">
        <f t="shared" si="488"/>
        <v>50017</v>
      </c>
      <c r="AS1531" s="9" t="s">
        <v>1726</v>
      </c>
      <c r="AT1531" s="110">
        <f t="shared" si="489"/>
        <v>5072400</v>
      </c>
      <c r="AW1531">
        <v>44.16</v>
      </c>
      <c r="AX1531">
        <v>0.6</v>
      </c>
      <c r="AY1531">
        <v>43.56</v>
      </c>
      <c r="BA1531" s="7">
        <f t="shared" si="471"/>
        <v>0</v>
      </c>
      <c r="BB1531" s="7">
        <f t="shared" si="472"/>
        <v>0</v>
      </c>
      <c r="BC1531" s="7">
        <f t="shared" si="473"/>
        <v>1</v>
      </c>
      <c r="BD1531" s="7">
        <f t="shared" si="474"/>
        <v>0</v>
      </c>
      <c r="BE1531" s="7">
        <f t="shared" si="475"/>
        <v>0</v>
      </c>
      <c r="BF1531" s="118"/>
      <c r="BG1531" s="1">
        <v>1</v>
      </c>
      <c r="BH1531" s="1">
        <v>0</v>
      </c>
      <c r="BI1531" s="118"/>
      <c r="BJ1531" s="118"/>
      <c r="BK1531" s="168"/>
    </row>
    <row r="1532" spans="1:63" hidden="1" outlineLevel="1">
      <c r="A1532" t="s">
        <v>1446</v>
      </c>
      <c r="B1532" s="9" t="s">
        <v>2962</v>
      </c>
      <c r="C1532" s="1">
        <f t="shared" si="477"/>
        <v>156</v>
      </c>
      <c r="D1532" s="7">
        <f t="shared" si="478"/>
        <v>2</v>
      </c>
      <c r="E1532" s="7">
        <f t="shared" si="479"/>
        <v>3</v>
      </c>
      <c r="F1532" s="7">
        <f t="shared" si="480"/>
        <v>1</v>
      </c>
      <c r="G1532" s="7">
        <f t="shared" si="490"/>
        <v>0</v>
      </c>
      <c r="H1532" s="49">
        <f t="shared" si="481"/>
        <v>116</v>
      </c>
      <c r="I1532" s="178">
        <f t="shared" si="482"/>
        <v>0.74358974358974361</v>
      </c>
      <c r="J1532" s="8"/>
      <c r="K1532" s="2">
        <f t="shared" si="483"/>
        <v>0.12820512820512819</v>
      </c>
      <c r="L1532" s="2">
        <f t="shared" si="484"/>
        <v>0</v>
      </c>
      <c r="M1532" s="2">
        <f t="shared" si="485"/>
        <v>0.87179487179487181</v>
      </c>
      <c r="N1532" s="2">
        <f t="shared" si="486"/>
        <v>0</v>
      </c>
      <c r="O1532" s="2">
        <f t="shared" si="487"/>
        <v>0</v>
      </c>
      <c r="P1532" s="1">
        <v>20</v>
      </c>
      <c r="Q1532" s="1"/>
      <c r="R1532" s="1">
        <v>136</v>
      </c>
      <c r="S1532" s="1">
        <v>0</v>
      </c>
      <c r="T1532" s="1"/>
      <c r="U1532" s="1"/>
      <c r="V1532" s="1"/>
      <c r="W1532" s="1"/>
      <c r="X1532" s="1"/>
      <c r="Y1532" s="1">
        <v>0</v>
      </c>
      <c r="Z1532" s="1"/>
      <c r="AA1532" s="1"/>
      <c r="AB1532" s="1"/>
      <c r="AC1532" s="1">
        <v>0</v>
      </c>
      <c r="AD1532" s="1"/>
      <c r="AI1532" t="str">
        <f t="shared" si="476"/>
        <v>Tinmouth</v>
      </c>
      <c r="AJ1532" t="s">
        <v>840</v>
      </c>
      <c r="AK1532" s="165">
        <v>1</v>
      </c>
      <c r="AL1532" s="7"/>
      <c r="AN1532" s="98">
        <v>50</v>
      </c>
      <c r="AO1532" s="100">
        <v>21</v>
      </c>
      <c r="AP1532" s="100">
        <v>120</v>
      </c>
      <c r="AQ1532" s="107">
        <v>72925</v>
      </c>
      <c r="AR1532" s="107">
        <f t="shared" si="488"/>
        <v>50021</v>
      </c>
      <c r="AS1532" s="9" t="s">
        <v>1726</v>
      </c>
      <c r="AT1532" s="110">
        <f t="shared" si="489"/>
        <v>5072925</v>
      </c>
      <c r="AW1532">
        <v>28.41</v>
      </c>
      <c r="AX1532">
        <v>0.12</v>
      </c>
      <c r="AY1532">
        <v>28.28</v>
      </c>
      <c r="BA1532" s="7">
        <f t="shared" si="471"/>
        <v>0</v>
      </c>
      <c r="BB1532" s="7">
        <f t="shared" si="472"/>
        <v>0</v>
      </c>
      <c r="BC1532" s="7">
        <f t="shared" si="473"/>
        <v>1</v>
      </c>
      <c r="BD1532" s="7">
        <f t="shared" si="474"/>
        <v>0</v>
      </c>
      <c r="BE1532" s="7">
        <f t="shared" si="475"/>
        <v>0</v>
      </c>
      <c r="BF1532" s="118"/>
      <c r="BG1532" s="1">
        <v>0</v>
      </c>
      <c r="BH1532" s="1">
        <v>0</v>
      </c>
      <c r="BI1532" s="118"/>
      <c r="BJ1532" s="118"/>
      <c r="BK1532" s="168"/>
    </row>
    <row r="1533" spans="1:63" hidden="1" outlineLevel="1">
      <c r="A1533" t="s">
        <v>949</v>
      </c>
      <c r="B1533" s="9" t="s">
        <v>2962</v>
      </c>
      <c r="C1533" s="1">
        <f t="shared" si="477"/>
        <v>147</v>
      </c>
      <c r="D1533" s="7">
        <f t="shared" si="478"/>
        <v>2</v>
      </c>
      <c r="E1533" s="7">
        <f t="shared" si="479"/>
        <v>4</v>
      </c>
      <c r="F1533" s="7">
        <f t="shared" si="480"/>
        <v>1</v>
      </c>
      <c r="G1533" s="7">
        <f t="shared" si="490"/>
        <v>0</v>
      </c>
      <c r="H1533" s="49">
        <f t="shared" si="481"/>
        <v>132</v>
      </c>
      <c r="I1533" s="178">
        <f t="shared" si="482"/>
        <v>0.89795918367346939</v>
      </c>
      <c r="J1533" s="8"/>
      <c r="K1533" s="2">
        <f t="shared" si="483"/>
        <v>4.0816326530612242E-2</v>
      </c>
      <c r="L1533" s="2">
        <f t="shared" si="484"/>
        <v>0</v>
      </c>
      <c r="M1533" s="2">
        <f t="shared" si="485"/>
        <v>0.93877551020408168</v>
      </c>
      <c r="N1533" s="2">
        <f t="shared" si="486"/>
        <v>0</v>
      </c>
      <c r="O1533" s="2">
        <f t="shared" si="487"/>
        <v>2.0408163265306034E-2</v>
      </c>
      <c r="P1533" s="1">
        <v>6</v>
      </c>
      <c r="Q1533" s="1"/>
      <c r="R1533" s="1">
        <v>138</v>
      </c>
      <c r="S1533" s="1">
        <v>0</v>
      </c>
      <c r="T1533" s="1"/>
      <c r="U1533" s="1"/>
      <c r="V1533" s="1"/>
      <c r="W1533" s="1"/>
      <c r="X1533" s="1"/>
      <c r="Y1533" s="1">
        <v>0</v>
      </c>
      <c r="Z1533" s="1"/>
      <c r="AA1533" s="1"/>
      <c r="AB1533" s="1"/>
      <c r="AC1533" s="1">
        <v>3</v>
      </c>
      <c r="AD1533" s="1"/>
      <c r="AI1533" t="str">
        <f t="shared" si="476"/>
        <v>Topsham</v>
      </c>
      <c r="AJ1533" t="s">
        <v>1424</v>
      </c>
      <c r="AK1533" s="165">
        <v>1</v>
      </c>
      <c r="AL1533" s="7"/>
      <c r="AN1533" s="98">
        <v>50</v>
      </c>
      <c r="AO1533" s="100">
        <v>17</v>
      </c>
      <c r="AP1533" s="100">
        <v>60</v>
      </c>
      <c r="AQ1533" s="107">
        <v>73075</v>
      </c>
      <c r="AR1533" s="107">
        <f t="shared" si="488"/>
        <v>50017</v>
      </c>
      <c r="AS1533" s="9" t="s">
        <v>1726</v>
      </c>
      <c r="AT1533" s="110">
        <f t="shared" si="489"/>
        <v>5073075</v>
      </c>
      <c r="AW1533">
        <v>48.98</v>
      </c>
      <c r="AX1533">
        <v>0.05</v>
      </c>
      <c r="AY1533">
        <v>48.93</v>
      </c>
      <c r="BA1533" s="7">
        <f t="shared" si="471"/>
        <v>0</v>
      </c>
      <c r="BB1533" s="7">
        <f t="shared" si="472"/>
        <v>0</v>
      </c>
      <c r="BC1533" s="7">
        <f t="shared" si="473"/>
        <v>1</v>
      </c>
      <c r="BD1533" s="7">
        <f t="shared" si="474"/>
        <v>0</v>
      </c>
      <c r="BE1533" s="7">
        <f t="shared" si="475"/>
        <v>0</v>
      </c>
      <c r="BF1533" s="118"/>
      <c r="BG1533" s="1">
        <v>0</v>
      </c>
      <c r="BH1533" s="1">
        <v>0</v>
      </c>
      <c r="BI1533" s="118"/>
      <c r="BJ1533" s="118"/>
      <c r="BK1533" s="168"/>
    </row>
    <row r="1534" spans="1:63" hidden="1" outlineLevel="1">
      <c r="A1534" t="s">
        <v>2821</v>
      </c>
      <c r="B1534" s="9" t="s">
        <v>2962</v>
      </c>
      <c r="C1534" s="1">
        <f t="shared" si="477"/>
        <v>290</v>
      </c>
      <c r="D1534" s="7">
        <f t="shared" si="478"/>
        <v>2</v>
      </c>
      <c r="E1534" s="7">
        <f t="shared" si="479"/>
        <v>5</v>
      </c>
      <c r="F1534" s="7">
        <f t="shared" si="480"/>
        <v>1</v>
      </c>
      <c r="G1534" s="7">
        <f t="shared" si="490"/>
        <v>3</v>
      </c>
      <c r="H1534" s="49">
        <f t="shared" si="481"/>
        <v>209</v>
      </c>
      <c r="I1534" s="178">
        <f t="shared" si="482"/>
        <v>0.72068965517241379</v>
      </c>
      <c r="J1534" s="8"/>
      <c r="K1534" s="2">
        <f t="shared" si="483"/>
        <v>0.13448275862068965</v>
      </c>
      <c r="L1534" s="2">
        <f t="shared" si="484"/>
        <v>0</v>
      </c>
      <c r="M1534" s="2">
        <f t="shared" si="485"/>
        <v>0.85517241379310349</v>
      </c>
      <c r="N1534" s="2">
        <f t="shared" si="486"/>
        <v>6.8965517241379309E-3</v>
      </c>
      <c r="O1534" s="2">
        <f t="shared" si="487"/>
        <v>3.4482758620689863E-3</v>
      </c>
      <c r="P1534" s="1">
        <v>39</v>
      </c>
      <c r="Q1534" s="1"/>
      <c r="R1534" s="1">
        <v>248</v>
      </c>
      <c r="S1534" s="1">
        <v>2</v>
      </c>
      <c r="T1534" s="1"/>
      <c r="U1534" s="1"/>
      <c r="V1534" s="1"/>
      <c r="W1534" s="1"/>
      <c r="X1534" s="1"/>
      <c r="Y1534" s="1">
        <v>1</v>
      </c>
      <c r="Z1534" s="1"/>
      <c r="AA1534" s="1"/>
      <c r="AB1534" s="1"/>
      <c r="AC1534" s="1">
        <v>0</v>
      </c>
      <c r="AD1534" s="1"/>
      <c r="AI1534" t="str">
        <f t="shared" si="476"/>
        <v>Townshend</v>
      </c>
      <c r="AJ1534" t="s">
        <v>2472</v>
      </c>
      <c r="AK1534" s="165">
        <v>1</v>
      </c>
      <c r="AL1534" s="7"/>
      <c r="AN1534" s="98">
        <v>50</v>
      </c>
      <c r="AO1534" s="100">
        <v>25</v>
      </c>
      <c r="AP1534" s="100">
        <v>80</v>
      </c>
      <c r="AQ1534" s="107">
        <v>73300</v>
      </c>
      <c r="AR1534" s="107">
        <f t="shared" si="488"/>
        <v>50025</v>
      </c>
      <c r="AS1534" s="9" t="s">
        <v>1726</v>
      </c>
      <c r="AT1534" s="110">
        <f t="shared" si="489"/>
        <v>5073300</v>
      </c>
      <c r="AW1534">
        <v>42.78</v>
      </c>
      <c r="AX1534">
        <v>0.06</v>
      </c>
      <c r="AY1534">
        <v>42.72</v>
      </c>
      <c r="BA1534" s="7">
        <f t="shared" si="471"/>
        <v>0</v>
      </c>
      <c r="BB1534" s="7">
        <f t="shared" si="472"/>
        <v>0</v>
      </c>
      <c r="BC1534" s="7">
        <f t="shared" si="473"/>
        <v>1</v>
      </c>
      <c r="BD1534" s="7">
        <f t="shared" si="474"/>
        <v>0</v>
      </c>
      <c r="BE1534" s="7" t="e">
        <f t="shared" si="475"/>
        <v>#N/A</v>
      </c>
      <c r="BF1534" s="118"/>
      <c r="BG1534" s="1">
        <v>0</v>
      </c>
      <c r="BH1534" s="1">
        <v>0</v>
      </c>
      <c r="BI1534" s="118"/>
      <c r="BJ1534" s="118"/>
      <c r="BK1534" s="168"/>
    </row>
    <row r="1535" spans="1:63" hidden="1" outlineLevel="1">
      <c r="A1535" t="s">
        <v>457</v>
      </c>
      <c r="B1535" s="9" t="s">
        <v>2962</v>
      </c>
      <c r="C1535" s="1">
        <f t="shared" si="477"/>
        <v>209</v>
      </c>
      <c r="D1535" s="7">
        <f t="shared" si="478"/>
        <v>2</v>
      </c>
      <c r="E1535" s="7">
        <f t="shared" si="479"/>
        <v>3</v>
      </c>
      <c r="F1535" s="7">
        <f t="shared" si="480"/>
        <v>1</v>
      </c>
      <c r="G1535" s="7">
        <f t="shared" si="490"/>
        <v>0</v>
      </c>
      <c r="H1535" s="49">
        <f t="shared" si="481"/>
        <v>163</v>
      </c>
      <c r="I1535" s="178">
        <f t="shared" si="482"/>
        <v>0.77990430622009566</v>
      </c>
      <c r="J1535" s="8"/>
      <c r="K1535" s="2">
        <f t="shared" si="483"/>
        <v>0.11004784688995216</v>
      </c>
      <c r="L1535" s="2">
        <f t="shared" si="484"/>
        <v>0</v>
      </c>
      <c r="M1535" s="2">
        <f t="shared" si="485"/>
        <v>0.88995215311004783</v>
      </c>
      <c r="N1535" s="2">
        <f t="shared" si="486"/>
        <v>0</v>
      </c>
      <c r="O1535" s="2">
        <f t="shared" si="487"/>
        <v>0</v>
      </c>
      <c r="P1535" s="1">
        <v>23</v>
      </c>
      <c r="Q1535" s="1"/>
      <c r="R1535" s="1">
        <v>186</v>
      </c>
      <c r="S1535" s="1">
        <v>0</v>
      </c>
      <c r="T1535" s="1"/>
      <c r="U1535" s="1"/>
      <c r="V1535" s="1"/>
      <c r="W1535" s="1"/>
      <c r="X1535" s="1"/>
      <c r="Y1535" s="1">
        <v>0</v>
      </c>
      <c r="Z1535" s="1"/>
      <c r="AA1535" s="1"/>
      <c r="AB1535" s="1"/>
      <c r="AC1535" s="1">
        <v>0</v>
      </c>
      <c r="AD1535" s="1"/>
      <c r="AI1535" t="str">
        <f t="shared" si="476"/>
        <v>Troy</v>
      </c>
      <c r="AJ1535" t="s">
        <v>2183</v>
      </c>
      <c r="AK1535" s="165">
        <v>1</v>
      </c>
      <c r="AL1535" s="7"/>
      <c r="AN1535" s="98">
        <v>50</v>
      </c>
      <c r="AO1535" s="100">
        <v>19</v>
      </c>
      <c r="AP1535" s="100">
        <v>85</v>
      </c>
      <c r="AQ1535" s="107">
        <v>73525</v>
      </c>
      <c r="AR1535" s="107">
        <f t="shared" si="488"/>
        <v>50019</v>
      </c>
      <c r="AS1535" s="9" t="s">
        <v>1726</v>
      </c>
      <c r="AT1535" s="110">
        <f t="shared" si="489"/>
        <v>5073525</v>
      </c>
      <c r="AW1535">
        <v>36.06</v>
      </c>
      <c r="AX1535">
        <v>0</v>
      </c>
      <c r="AY1535">
        <v>36.06</v>
      </c>
      <c r="BA1535" s="7">
        <f t="shared" si="471"/>
        <v>0</v>
      </c>
      <c r="BB1535" s="7">
        <f t="shared" si="472"/>
        <v>0</v>
      </c>
      <c r="BC1535" s="7">
        <f t="shared" si="473"/>
        <v>1</v>
      </c>
      <c r="BD1535" s="7">
        <f t="shared" si="474"/>
        <v>0</v>
      </c>
      <c r="BE1535" s="7">
        <f t="shared" si="475"/>
        <v>0</v>
      </c>
      <c r="BF1535" s="118"/>
      <c r="BG1535" s="1">
        <v>0</v>
      </c>
      <c r="BH1535" s="1">
        <v>1</v>
      </c>
      <c r="BI1535" s="118"/>
      <c r="BJ1535" s="118"/>
      <c r="BK1535" s="168"/>
    </row>
    <row r="1536" spans="1:63" hidden="1" outlineLevel="1">
      <c r="A1536" t="s">
        <v>2638</v>
      </c>
      <c r="B1536" s="9" t="s">
        <v>2962</v>
      </c>
      <c r="C1536" s="1">
        <f t="shared" si="477"/>
        <v>302</v>
      </c>
      <c r="D1536" s="7">
        <f t="shared" si="478"/>
        <v>2</v>
      </c>
      <c r="E1536" s="7">
        <f t="shared" si="479"/>
        <v>3</v>
      </c>
      <c r="F1536" s="7">
        <f t="shared" si="480"/>
        <v>1</v>
      </c>
      <c r="G1536" s="7">
        <f t="shared" si="490"/>
        <v>0</v>
      </c>
      <c r="H1536" s="49">
        <f t="shared" si="481"/>
        <v>236</v>
      </c>
      <c r="I1536" s="178">
        <f t="shared" si="482"/>
        <v>0.7814569536423841</v>
      </c>
      <c r="J1536" s="8"/>
      <c r="K1536" s="2">
        <f t="shared" si="483"/>
        <v>0.10927152317880795</v>
      </c>
      <c r="L1536" s="2">
        <f t="shared" si="484"/>
        <v>0</v>
      </c>
      <c r="M1536" s="2">
        <f t="shared" si="485"/>
        <v>0.89072847682119205</v>
      </c>
      <c r="N1536" s="2">
        <f t="shared" si="486"/>
        <v>0</v>
      </c>
      <c r="O1536" s="2">
        <f t="shared" si="487"/>
        <v>0</v>
      </c>
      <c r="P1536" s="1">
        <v>33</v>
      </c>
      <c r="Q1536" s="1"/>
      <c r="R1536" s="1">
        <v>269</v>
      </c>
      <c r="S1536" s="1">
        <v>0</v>
      </c>
      <c r="T1536" s="1"/>
      <c r="U1536" s="1"/>
      <c r="V1536" s="1"/>
      <c r="W1536" s="1"/>
      <c r="X1536" s="1"/>
      <c r="Y1536" s="1">
        <v>0</v>
      </c>
      <c r="Z1536" s="1"/>
      <c r="AA1536" s="1"/>
      <c r="AB1536" s="1"/>
      <c r="AC1536" s="1">
        <v>0</v>
      </c>
      <c r="AD1536" s="1"/>
      <c r="AI1536" t="str">
        <f t="shared" si="476"/>
        <v>Tunbridge</v>
      </c>
      <c r="AJ1536" t="s">
        <v>1424</v>
      </c>
      <c r="AK1536" s="165">
        <v>1</v>
      </c>
      <c r="AL1536" s="7"/>
      <c r="AN1536" s="98">
        <v>50</v>
      </c>
      <c r="AO1536" s="100">
        <v>17</v>
      </c>
      <c r="AP1536" s="100">
        <v>65</v>
      </c>
      <c r="AQ1536" s="107">
        <v>73675</v>
      </c>
      <c r="AR1536" s="107">
        <f t="shared" si="488"/>
        <v>50017</v>
      </c>
      <c r="AS1536" s="9" t="s">
        <v>1726</v>
      </c>
      <c r="AT1536" s="110">
        <f t="shared" si="489"/>
        <v>5073675</v>
      </c>
      <c r="AW1536">
        <v>44.76</v>
      </c>
      <c r="AX1536">
        <v>0.02</v>
      </c>
      <c r="AY1536">
        <v>44.73</v>
      </c>
      <c r="BA1536" s="7">
        <f t="shared" si="471"/>
        <v>0</v>
      </c>
      <c r="BB1536" s="7">
        <f t="shared" si="472"/>
        <v>0</v>
      </c>
      <c r="BC1536" s="7">
        <f t="shared" si="473"/>
        <v>1</v>
      </c>
      <c r="BD1536" s="7">
        <f t="shared" si="474"/>
        <v>0</v>
      </c>
      <c r="BE1536" s="7">
        <f t="shared" si="475"/>
        <v>0</v>
      </c>
      <c r="BF1536" s="118"/>
      <c r="BG1536" s="1">
        <v>0</v>
      </c>
      <c r="BH1536" s="1">
        <v>0</v>
      </c>
      <c r="BI1536" s="118"/>
      <c r="BJ1536" s="118"/>
      <c r="BK1536" s="168"/>
    </row>
    <row r="1537" spans="1:63" hidden="1" outlineLevel="1">
      <c r="A1537" t="s">
        <v>580</v>
      </c>
      <c r="B1537" s="9" t="s">
        <v>2962</v>
      </c>
      <c r="C1537" s="1">
        <f t="shared" si="477"/>
        <v>902</v>
      </c>
      <c r="D1537" s="7">
        <f t="shared" si="478"/>
        <v>2</v>
      </c>
      <c r="E1537" s="7">
        <f t="shared" si="479"/>
        <v>4</v>
      </c>
      <c r="F1537" s="7">
        <f t="shared" si="480"/>
        <v>1</v>
      </c>
      <c r="G1537" s="7">
        <f t="shared" si="490"/>
        <v>0</v>
      </c>
      <c r="H1537" s="49">
        <f t="shared" si="481"/>
        <v>663</v>
      </c>
      <c r="I1537" s="178">
        <f t="shared" si="482"/>
        <v>0.73503325942350328</v>
      </c>
      <c r="J1537" s="8"/>
      <c r="K1537" s="2">
        <f t="shared" si="483"/>
        <v>0.1319290465631929</v>
      </c>
      <c r="L1537" s="2">
        <f t="shared" si="484"/>
        <v>0</v>
      </c>
      <c r="M1537" s="2">
        <f t="shared" si="485"/>
        <v>0.86696230598669621</v>
      </c>
      <c r="N1537" s="2">
        <f t="shared" si="486"/>
        <v>0</v>
      </c>
      <c r="O1537" s="2">
        <f t="shared" si="487"/>
        <v>1.1086474501108556E-3</v>
      </c>
      <c r="P1537" s="1">
        <v>119</v>
      </c>
      <c r="Q1537" s="1"/>
      <c r="R1537" s="1">
        <v>782</v>
      </c>
      <c r="S1537" s="1">
        <v>0</v>
      </c>
      <c r="T1537" s="1"/>
      <c r="U1537" s="1"/>
      <c r="V1537" s="1"/>
      <c r="W1537" s="1"/>
      <c r="X1537" s="1"/>
      <c r="Y1537" s="1">
        <v>0</v>
      </c>
      <c r="Z1537" s="1"/>
      <c r="AA1537" s="1"/>
      <c r="AB1537" s="1"/>
      <c r="AC1537" s="1">
        <v>1</v>
      </c>
      <c r="AD1537" s="1"/>
      <c r="AI1537" t="str">
        <f t="shared" si="476"/>
        <v>Underhill</v>
      </c>
      <c r="AJ1537" t="s">
        <v>1863</v>
      </c>
      <c r="AK1537" s="165">
        <v>1</v>
      </c>
      <c r="AL1537" s="7"/>
      <c r="AN1537" s="98">
        <v>50</v>
      </c>
      <c r="AO1537" s="100">
        <v>7</v>
      </c>
      <c r="AP1537" s="100">
        <v>75</v>
      </c>
      <c r="AQ1537" s="107">
        <v>73975</v>
      </c>
      <c r="AR1537" s="107">
        <f t="shared" si="488"/>
        <v>50007</v>
      </c>
      <c r="AS1537" s="9" t="s">
        <v>1726</v>
      </c>
      <c r="AT1537" s="110">
        <f t="shared" si="489"/>
        <v>5073975</v>
      </c>
      <c r="AW1537">
        <v>51.4</v>
      </c>
      <c r="AX1537">
        <v>0.05</v>
      </c>
      <c r="AY1537">
        <v>51.35</v>
      </c>
      <c r="BA1537" s="7">
        <f t="shared" si="471"/>
        <v>0</v>
      </c>
      <c r="BB1537" s="7">
        <f t="shared" si="472"/>
        <v>0</v>
      </c>
      <c r="BC1537" s="7">
        <f t="shared" si="473"/>
        <v>1</v>
      </c>
      <c r="BD1537" s="7">
        <f t="shared" si="474"/>
        <v>0</v>
      </c>
      <c r="BE1537" s="7">
        <f t="shared" si="475"/>
        <v>0</v>
      </c>
      <c r="BF1537" s="118"/>
      <c r="BG1537" s="1">
        <v>0</v>
      </c>
      <c r="BH1537" s="1">
        <v>2</v>
      </c>
      <c r="BI1537" s="118"/>
      <c r="BJ1537" s="118"/>
      <c r="BK1537" s="168"/>
    </row>
    <row r="1538" spans="1:63" hidden="1" outlineLevel="1">
      <c r="A1538" t="s">
        <v>379</v>
      </c>
      <c r="B1538" s="9" t="s">
        <v>2962</v>
      </c>
      <c r="C1538" s="1">
        <f t="shared" si="477"/>
        <v>626</v>
      </c>
      <c r="D1538" s="7">
        <f t="shared" si="478"/>
        <v>2</v>
      </c>
      <c r="E1538" s="7">
        <f t="shared" si="479"/>
        <v>5</v>
      </c>
      <c r="F1538" s="7">
        <f t="shared" si="480"/>
        <v>1</v>
      </c>
      <c r="G1538" s="7">
        <f t="shared" si="490"/>
        <v>0</v>
      </c>
      <c r="H1538" s="49">
        <f t="shared" si="481"/>
        <v>514</v>
      </c>
      <c r="I1538" s="178">
        <f t="shared" si="482"/>
        <v>0.82108626198083068</v>
      </c>
      <c r="J1538" s="8"/>
      <c r="K1538" s="2">
        <f t="shared" si="483"/>
        <v>8.6261980830670923E-2</v>
      </c>
      <c r="L1538" s="2">
        <f t="shared" si="484"/>
        <v>0</v>
      </c>
      <c r="M1538" s="2">
        <f t="shared" si="485"/>
        <v>0.90734824281150162</v>
      </c>
      <c r="N1538" s="2">
        <f t="shared" si="486"/>
        <v>0</v>
      </c>
      <c r="O1538" s="2">
        <f t="shared" si="487"/>
        <v>6.389776357827448E-3</v>
      </c>
      <c r="P1538" s="1">
        <v>54</v>
      </c>
      <c r="Q1538" s="1"/>
      <c r="R1538" s="1">
        <v>568</v>
      </c>
      <c r="S1538" s="1">
        <v>0</v>
      </c>
      <c r="T1538" s="1"/>
      <c r="U1538" s="1"/>
      <c r="V1538" s="1"/>
      <c r="W1538" s="1"/>
      <c r="X1538" s="1"/>
      <c r="Y1538" s="1">
        <v>3</v>
      </c>
      <c r="Z1538" s="1"/>
      <c r="AA1538" s="1"/>
      <c r="AB1538" s="1"/>
      <c r="AC1538" s="1">
        <v>1</v>
      </c>
      <c r="AD1538" s="1"/>
      <c r="AI1538" t="str">
        <f t="shared" si="476"/>
        <v>Vergennes</v>
      </c>
      <c r="AJ1538" t="s">
        <v>1842</v>
      </c>
      <c r="AK1538" s="165">
        <v>1</v>
      </c>
      <c r="AL1538" s="7"/>
      <c r="AN1538" s="98">
        <v>50</v>
      </c>
      <c r="AO1538" s="100">
        <v>1</v>
      </c>
      <c r="AP1538" s="100">
        <v>100</v>
      </c>
      <c r="AQ1538" s="107">
        <v>74650</v>
      </c>
      <c r="AR1538" s="107">
        <f t="shared" si="488"/>
        <v>50001</v>
      </c>
      <c r="AS1538" s="9" t="s">
        <v>1037</v>
      </c>
      <c r="AT1538" s="110">
        <f t="shared" si="489"/>
        <v>5074650</v>
      </c>
      <c r="AW1538">
        <v>2.5</v>
      </c>
      <c r="AX1538">
        <v>0.1</v>
      </c>
      <c r="AY1538">
        <v>2.4</v>
      </c>
      <c r="BA1538" s="7">
        <f t="shared" si="471"/>
        <v>0</v>
      </c>
      <c r="BB1538" s="7">
        <f t="shared" si="472"/>
        <v>0</v>
      </c>
      <c r="BC1538" s="7">
        <f t="shared" si="473"/>
        <v>1</v>
      </c>
      <c r="BD1538" s="7">
        <f t="shared" si="474"/>
        <v>0</v>
      </c>
      <c r="BE1538" s="7">
        <f t="shared" si="475"/>
        <v>0</v>
      </c>
      <c r="BF1538" s="118"/>
      <c r="BG1538" s="1">
        <v>2</v>
      </c>
      <c r="BH1538" s="1">
        <v>0</v>
      </c>
      <c r="BI1538" s="118"/>
      <c r="BJ1538" s="118"/>
      <c r="BK1538" s="168"/>
    </row>
    <row r="1539" spans="1:63" hidden="1" outlineLevel="1">
      <c r="A1539" t="s">
        <v>464</v>
      </c>
      <c r="B1539" s="9" t="s">
        <v>2962</v>
      </c>
      <c r="C1539" s="1">
        <f t="shared" si="477"/>
        <v>457</v>
      </c>
      <c r="D1539" s="7">
        <f t="shared" si="478"/>
        <v>2</v>
      </c>
      <c r="E1539" s="7">
        <f t="shared" si="479"/>
        <v>5</v>
      </c>
      <c r="F1539" s="7">
        <f t="shared" si="480"/>
        <v>1</v>
      </c>
      <c r="G1539" s="7">
        <f t="shared" si="490"/>
        <v>3</v>
      </c>
      <c r="H1539" s="49">
        <f t="shared" si="481"/>
        <v>331</v>
      </c>
      <c r="I1539" s="178">
        <f t="shared" si="482"/>
        <v>0.72428884026258211</v>
      </c>
      <c r="J1539" s="8"/>
      <c r="K1539" s="2">
        <f t="shared" si="483"/>
        <v>0.13566739606126915</v>
      </c>
      <c r="L1539" s="2">
        <f t="shared" si="484"/>
        <v>0</v>
      </c>
      <c r="M1539" s="2">
        <f t="shared" si="485"/>
        <v>0.85995623632385121</v>
      </c>
      <c r="N1539" s="2">
        <f t="shared" si="486"/>
        <v>2.1881838074398249E-3</v>
      </c>
      <c r="O1539" s="2">
        <f t="shared" si="487"/>
        <v>2.18818380743987E-3</v>
      </c>
      <c r="P1539" s="1">
        <v>62</v>
      </c>
      <c r="Q1539" s="1"/>
      <c r="R1539" s="1">
        <v>393</v>
      </c>
      <c r="S1539" s="1">
        <v>1</v>
      </c>
      <c r="T1539" s="1"/>
      <c r="U1539" s="1"/>
      <c r="V1539" s="1"/>
      <c r="W1539" s="1"/>
      <c r="X1539" s="1"/>
      <c r="Y1539" s="1">
        <v>0</v>
      </c>
      <c r="Z1539" s="1"/>
      <c r="AA1539" s="1"/>
      <c r="AB1539" s="1"/>
      <c r="AC1539" s="1">
        <v>1</v>
      </c>
      <c r="AD1539" s="1"/>
      <c r="AI1539" t="str">
        <f t="shared" si="476"/>
        <v>Vernon</v>
      </c>
      <c r="AJ1539" t="s">
        <v>2472</v>
      </c>
      <c r="AK1539" s="165">
        <v>1</v>
      </c>
      <c r="AL1539" s="7"/>
      <c r="AN1539" s="98">
        <v>50</v>
      </c>
      <c r="AO1539" s="100">
        <v>25</v>
      </c>
      <c r="AP1539" s="100">
        <v>85</v>
      </c>
      <c r="AQ1539" s="107">
        <v>74800</v>
      </c>
      <c r="AR1539" s="107">
        <f t="shared" si="488"/>
        <v>50025</v>
      </c>
      <c r="AS1539" s="9" t="s">
        <v>1726</v>
      </c>
      <c r="AT1539" s="110">
        <f t="shared" si="489"/>
        <v>5074800</v>
      </c>
      <c r="AW1539">
        <v>20.010000000000002</v>
      </c>
      <c r="AX1539">
        <v>0.63</v>
      </c>
      <c r="AY1539">
        <v>19.38</v>
      </c>
      <c r="BA1539" s="7">
        <f t="shared" si="471"/>
        <v>0</v>
      </c>
      <c r="BB1539" s="7">
        <f t="shared" si="472"/>
        <v>0</v>
      </c>
      <c r="BC1539" s="7">
        <f t="shared" si="473"/>
        <v>1</v>
      </c>
      <c r="BD1539" s="7">
        <f t="shared" si="474"/>
        <v>0</v>
      </c>
      <c r="BE1539" s="7" t="e">
        <f t="shared" si="475"/>
        <v>#N/A</v>
      </c>
      <c r="BF1539" s="118"/>
      <c r="BG1539" s="1">
        <v>0</v>
      </c>
      <c r="BH1539" s="1">
        <v>3</v>
      </c>
      <c r="BI1539" s="118"/>
      <c r="BJ1539" s="118"/>
      <c r="BK1539" s="168"/>
    </row>
    <row r="1540" spans="1:63" hidden="1" outlineLevel="1">
      <c r="A1540" t="s">
        <v>1365</v>
      </c>
      <c r="B1540" s="9" t="s">
        <v>2962</v>
      </c>
      <c r="C1540" s="1">
        <f t="shared" si="477"/>
        <v>177</v>
      </c>
      <c r="D1540" s="7">
        <f t="shared" si="478"/>
        <v>2</v>
      </c>
      <c r="E1540" s="7">
        <f t="shared" si="479"/>
        <v>4</v>
      </c>
      <c r="F1540" s="7">
        <f t="shared" si="480"/>
        <v>1</v>
      </c>
      <c r="G1540" s="7">
        <f t="shared" si="490"/>
        <v>0</v>
      </c>
      <c r="H1540" s="49">
        <f t="shared" si="481"/>
        <v>142</v>
      </c>
      <c r="I1540" s="178">
        <f t="shared" si="482"/>
        <v>0.80225988700564976</v>
      </c>
      <c r="J1540" s="8"/>
      <c r="K1540" s="2">
        <f t="shared" si="483"/>
        <v>9.6045197740112997E-2</v>
      </c>
      <c r="L1540" s="2">
        <f t="shared" si="484"/>
        <v>0</v>
      </c>
      <c r="M1540" s="2">
        <f t="shared" si="485"/>
        <v>0.89830508474576276</v>
      </c>
      <c r="N1540" s="2">
        <f t="shared" si="486"/>
        <v>0</v>
      </c>
      <c r="O1540" s="2">
        <f t="shared" si="487"/>
        <v>5.6497175141242417E-3</v>
      </c>
      <c r="P1540" s="1">
        <v>17</v>
      </c>
      <c r="Q1540" s="1"/>
      <c r="R1540" s="1">
        <v>159</v>
      </c>
      <c r="S1540" s="1">
        <v>0</v>
      </c>
      <c r="T1540" s="1"/>
      <c r="U1540" s="1"/>
      <c r="V1540" s="1"/>
      <c r="W1540" s="1"/>
      <c r="X1540" s="1"/>
      <c r="Y1540" s="1">
        <v>0</v>
      </c>
      <c r="Z1540" s="1"/>
      <c r="AA1540" s="1"/>
      <c r="AB1540" s="1"/>
      <c r="AC1540" s="1">
        <v>1</v>
      </c>
      <c r="AD1540" s="1"/>
      <c r="AI1540" t="str">
        <f t="shared" si="476"/>
        <v>Vershire</v>
      </c>
      <c r="AJ1540" t="s">
        <v>1424</v>
      </c>
      <c r="AK1540" s="165">
        <v>1</v>
      </c>
      <c r="AL1540" s="7"/>
      <c r="AN1540" s="98">
        <v>50</v>
      </c>
      <c r="AO1540" s="100">
        <v>17</v>
      </c>
      <c r="AP1540" s="100">
        <v>70</v>
      </c>
      <c r="AQ1540" s="107">
        <v>74950</v>
      </c>
      <c r="AR1540" s="107">
        <f t="shared" si="488"/>
        <v>50017</v>
      </c>
      <c r="AS1540" s="9" t="s">
        <v>1726</v>
      </c>
      <c r="AT1540" s="110">
        <f t="shared" si="489"/>
        <v>5074950</v>
      </c>
      <c r="AW1540">
        <v>36.53</v>
      </c>
      <c r="AX1540">
        <v>0.02</v>
      </c>
      <c r="AY1540">
        <v>36.5</v>
      </c>
      <c r="BA1540" s="7">
        <f t="shared" si="471"/>
        <v>0</v>
      </c>
      <c r="BB1540" s="7">
        <f t="shared" si="472"/>
        <v>0</v>
      </c>
      <c r="BC1540" s="7">
        <f t="shared" si="473"/>
        <v>1</v>
      </c>
      <c r="BD1540" s="7">
        <f t="shared" si="474"/>
        <v>0</v>
      </c>
      <c r="BE1540" s="7">
        <f t="shared" si="475"/>
        <v>0</v>
      </c>
      <c r="BF1540" s="118"/>
      <c r="BG1540" s="1">
        <v>0</v>
      </c>
      <c r="BH1540" s="1">
        <v>0</v>
      </c>
      <c r="BI1540" s="118"/>
      <c r="BJ1540" s="118"/>
      <c r="BK1540" s="168"/>
    </row>
    <row r="1541" spans="1:63" hidden="1" outlineLevel="1">
      <c r="A1541" t="s">
        <v>1710</v>
      </c>
      <c r="B1541" s="9" t="s">
        <v>2962</v>
      </c>
      <c r="C1541" s="1">
        <f t="shared" si="477"/>
        <v>22</v>
      </c>
      <c r="D1541" s="7">
        <f t="shared" si="478"/>
        <v>2</v>
      </c>
      <c r="E1541" s="7">
        <f t="shared" si="479"/>
        <v>3</v>
      </c>
      <c r="F1541" s="7">
        <f t="shared" si="480"/>
        <v>1</v>
      </c>
      <c r="G1541" s="7">
        <f t="shared" si="490"/>
        <v>0</v>
      </c>
      <c r="H1541" s="49">
        <f t="shared" si="481"/>
        <v>10</v>
      </c>
      <c r="I1541" s="178">
        <f t="shared" si="482"/>
        <v>0.45454545454545453</v>
      </c>
      <c r="J1541" s="8"/>
      <c r="K1541" s="2">
        <f t="shared" si="483"/>
        <v>0.27272727272727271</v>
      </c>
      <c r="L1541" s="2">
        <f t="shared" si="484"/>
        <v>0</v>
      </c>
      <c r="M1541" s="2">
        <f t="shared" si="485"/>
        <v>0.72727272727272729</v>
      </c>
      <c r="N1541" s="2">
        <f t="shared" si="486"/>
        <v>0</v>
      </c>
      <c r="O1541" s="2">
        <f t="shared" si="487"/>
        <v>0</v>
      </c>
      <c r="P1541" s="1">
        <v>6</v>
      </c>
      <c r="Q1541" s="1"/>
      <c r="R1541" s="1">
        <v>16</v>
      </c>
      <c r="S1541" s="1">
        <v>0</v>
      </c>
      <c r="T1541" s="1"/>
      <c r="U1541" s="1"/>
      <c r="V1541" s="1"/>
      <c r="W1541" s="1"/>
      <c r="X1541" s="1"/>
      <c r="Y1541" s="1">
        <v>0</v>
      </c>
      <c r="Z1541" s="1"/>
      <c r="AA1541" s="1"/>
      <c r="AB1541" s="1"/>
      <c r="AC1541" s="1">
        <v>0</v>
      </c>
      <c r="AD1541" s="1"/>
      <c r="AI1541" t="str">
        <f t="shared" si="476"/>
        <v>Victory</v>
      </c>
      <c r="AJ1541" t="s">
        <v>819</v>
      </c>
      <c r="AK1541" s="165">
        <v>1</v>
      </c>
      <c r="AL1541" s="7"/>
      <c r="AN1541" s="98">
        <v>50</v>
      </c>
      <c r="AO1541" s="100">
        <v>9</v>
      </c>
      <c r="AP1541" s="100">
        <v>85</v>
      </c>
      <c r="AQ1541" s="107">
        <v>75175</v>
      </c>
      <c r="AR1541" s="107">
        <f t="shared" si="488"/>
        <v>50009</v>
      </c>
      <c r="AS1541" s="9" t="s">
        <v>1726</v>
      </c>
      <c r="AT1541" s="110">
        <f t="shared" si="489"/>
        <v>5075175</v>
      </c>
      <c r="AW1541">
        <v>43</v>
      </c>
      <c r="AX1541">
        <v>0.03</v>
      </c>
      <c r="AY1541">
        <v>42.97</v>
      </c>
      <c r="BA1541" s="7">
        <f t="shared" si="471"/>
        <v>0</v>
      </c>
      <c r="BB1541" s="7">
        <f t="shared" si="472"/>
        <v>0</v>
      </c>
      <c r="BC1541" s="7">
        <f t="shared" si="473"/>
        <v>1</v>
      </c>
      <c r="BD1541" s="7">
        <f t="shared" si="474"/>
        <v>0</v>
      </c>
      <c r="BE1541" s="7">
        <f t="shared" si="475"/>
        <v>0</v>
      </c>
      <c r="BF1541" s="118"/>
      <c r="BG1541" s="1">
        <v>1</v>
      </c>
      <c r="BH1541" s="1">
        <v>0</v>
      </c>
      <c r="BI1541" s="118"/>
      <c r="BJ1541" s="118"/>
      <c r="BK1541" s="168"/>
    </row>
    <row r="1542" spans="1:63" hidden="1" outlineLevel="1">
      <c r="A1542" t="s">
        <v>1733</v>
      </c>
      <c r="B1542" s="9" t="s">
        <v>2962</v>
      </c>
      <c r="C1542" s="1">
        <f t="shared" si="477"/>
        <v>572</v>
      </c>
      <c r="D1542" s="7">
        <f t="shared" si="478"/>
        <v>2</v>
      </c>
      <c r="E1542" s="7">
        <f t="shared" si="479"/>
        <v>5</v>
      </c>
      <c r="F1542" s="7">
        <f t="shared" si="480"/>
        <v>1</v>
      </c>
      <c r="G1542" s="7">
        <f t="shared" si="490"/>
        <v>3</v>
      </c>
      <c r="H1542" s="49">
        <f t="shared" si="481"/>
        <v>430</v>
      </c>
      <c r="I1542" s="178">
        <f t="shared" si="482"/>
        <v>0.75174825174825177</v>
      </c>
      <c r="J1542" s="8"/>
      <c r="K1542" s="2">
        <f t="shared" si="483"/>
        <v>0.12062937062937062</v>
      </c>
      <c r="L1542" s="2">
        <f t="shared" si="484"/>
        <v>0</v>
      </c>
      <c r="M1542" s="2">
        <f t="shared" si="485"/>
        <v>0.8723776223776224</v>
      </c>
      <c r="N1542" s="2">
        <f t="shared" si="486"/>
        <v>3.4965034965034965E-3</v>
      </c>
      <c r="O1542" s="2">
        <f t="shared" si="487"/>
        <v>3.4965034965034818E-3</v>
      </c>
      <c r="P1542" s="1">
        <v>69</v>
      </c>
      <c r="Q1542" s="1"/>
      <c r="R1542" s="1">
        <v>499</v>
      </c>
      <c r="S1542" s="1">
        <v>2</v>
      </c>
      <c r="T1542" s="1"/>
      <c r="U1542" s="1"/>
      <c r="V1542" s="1"/>
      <c r="W1542" s="1"/>
      <c r="X1542" s="1"/>
      <c r="Y1542" s="1">
        <v>2</v>
      </c>
      <c r="Z1542" s="1"/>
      <c r="AA1542" s="1"/>
      <c r="AB1542" s="1"/>
      <c r="AC1542" s="1">
        <v>0</v>
      </c>
      <c r="AD1542" s="1"/>
      <c r="AI1542" t="str">
        <f t="shared" si="476"/>
        <v>Waitsfield</v>
      </c>
      <c r="AJ1542" t="s">
        <v>643</v>
      </c>
      <c r="AK1542" s="165">
        <v>1</v>
      </c>
      <c r="AL1542" s="7"/>
      <c r="AN1542" s="98">
        <v>50</v>
      </c>
      <c r="AO1542" s="100">
        <v>23</v>
      </c>
      <c r="AP1542" s="100">
        <v>80</v>
      </c>
      <c r="AQ1542" s="107">
        <v>75325</v>
      </c>
      <c r="AR1542" s="107">
        <f t="shared" si="488"/>
        <v>50023</v>
      </c>
      <c r="AS1542" s="9" t="s">
        <v>1726</v>
      </c>
      <c r="AT1542" s="110">
        <f t="shared" si="489"/>
        <v>5075325</v>
      </c>
      <c r="AW1542">
        <v>26.91</v>
      </c>
      <c r="AX1542">
        <v>0.01</v>
      </c>
      <c r="AY1542">
        <v>26.91</v>
      </c>
      <c r="BA1542" s="7">
        <f t="shared" si="471"/>
        <v>0</v>
      </c>
      <c r="BB1542" s="7">
        <f t="shared" si="472"/>
        <v>0</v>
      </c>
      <c r="BC1542" s="7">
        <f t="shared" si="473"/>
        <v>1</v>
      </c>
      <c r="BD1542" s="7">
        <f t="shared" si="474"/>
        <v>0</v>
      </c>
      <c r="BE1542" s="7" t="e">
        <f t="shared" si="475"/>
        <v>#N/A</v>
      </c>
      <c r="BF1542" s="118"/>
      <c r="BG1542" s="1">
        <v>0</v>
      </c>
      <c r="BH1542" s="1">
        <v>0</v>
      </c>
      <c r="BI1542" s="118"/>
      <c r="BJ1542" s="118"/>
      <c r="BK1542" s="168"/>
    </row>
    <row r="1543" spans="1:63" hidden="1" outlineLevel="1">
      <c r="A1543" t="s">
        <v>1420</v>
      </c>
      <c r="B1543" s="9" t="s">
        <v>2962</v>
      </c>
      <c r="C1543" s="1">
        <f t="shared" si="477"/>
        <v>228</v>
      </c>
      <c r="D1543" s="7">
        <f t="shared" si="478"/>
        <v>2</v>
      </c>
      <c r="E1543" s="7">
        <f t="shared" si="479"/>
        <v>5</v>
      </c>
      <c r="F1543" s="7">
        <f t="shared" si="480"/>
        <v>1</v>
      </c>
      <c r="G1543" s="7">
        <f t="shared" si="490"/>
        <v>0</v>
      </c>
      <c r="H1543" s="49">
        <f t="shared" si="481"/>
        <v>190</v>
      </c>
      <c r="I1543" s="178">
        <f t="shared" si="482"/>
        <v>0.83333333333333337</v>
      </c>
      <c r="J1543" s="8"/>
      <c r="K1543" s="2">
        <f t="shared" si="483"/>
        <v>7.8947368421052627E-2</v>
      </c>
      <c r="L1543" s="2">
        <f t="shared" si="484"/>
        <v>0</v>
      </c>
      <c r="M1543" s="2">
        <f t="shared" si="485"/>
        <v>0.91228070175438591</v>
      </c>
      <c r="N1543" s="2">
        <f t="shared" si="486"/>
        <v>0</v>
      </c>
      <c r="O1543" s="2">
        <f t="shared" si="487"/>
        <v>8.7719298245614308E-3</v>
      </c>
      <c r="P1543" s="1">
        <v>18</v>
      </c>
      <c r="Q1543" s="1"/>
      <c r="R1543" s="1">
        <v>208</v>
      </c>
      <c r="S1543" s="1">
        <v>0</v>
      </c>
      <c r="T1543" s="1"/>
      <c r="U1543" s="1"/>
      <c r="V1543" s="1"/>
      <c r="W1543" s="1"/>
      <c r="X1543" s="1"/>
      <c r="Y1543" s="1">
        <v>1</v>
      </c>
      <c r="Z1543" s="1"/>
      <c r="AA1543" s="1"/>
      <c r="AB1543" s="1"/>
      <c r="AC1543" s="1">
        <v>1</v>
      </c>
      <c r="AD1543" s="1"/>
      <c r="AI1543" t="str">
        <f t="shared" si="476"/>
        <v>Walden</v>
      </c>
      <c r="AJ1543" t="s">
        <v>1819</v>
      </c>
      <c r="AK1543" s="165">
        <v>1</v>
      </c>
      <c r="AL1543" s="7"/>
      <c r="AN1543" s="98">
        <v>50</v>
      </c>
      <c r="AO1543" s="100">
        <v>5</v>
      </c>
      <c r="AP1543" s="100">
        <v>75</v>
      </c>
      <c r="AQ1543" s="107">
        <v>75700</v>
      </c>
      <c r="AR1543" s="107">
        <f t="shared" si="488"/>
        <v>50005</v>
      </c>
      <c r="AS1543" s="9" t="s">
        <v>1726</v>
      </c>
      <c r="AT1543" s="110">
        <f t="shared" si="489"/>
        <v>5075700</v>
      </c>
      <c r="AW1543">
        <v>39.020000000000003</v>
      </c>
      <c r="AX1543">
        <v>0.28999999999999998</v>
      </c>
      <c r="AY1543">
        <v>38.729999999999997</v>
      </c>
      <c r="BA1543" s="7">
        <f t="shared" si="471"/>
        <v>0</v>
      </c>
      <c r="BB1543" s="7">
        <f t="shared" si="472"/>
        <v>0</v>
      </c>
      <c r="BC1543" s="7">
        <f t="shared" si="473"/>
        <v>1</v>
      </c>
      <c r="BD1543" s="7">
        <f t="shared" si="474"/>
        <v>0</v>
      </c>
      <c r="BE1543" s="7">
        <f t="shared" si="475"/>
        <v>0</v>
      </c>
      <c r="BF1543" s="118"/>
      <c r="BG1543" s="1">
        <v>0</v>
      </c>
      <c r="BH1543" s="1">
        <v>2</v>
      </c>
      <c r="BI1543" s="118"/>
      <c r="BJ1543" s="118"/>
      <c r="BK1543" s="168"/>
    </row>
    <row r="1544" spans="1:63" hidden="1" outlineLevel="1">
      <c r="A1544" t="s">
        <v>541</v>
      </c>
      <c r="B1544" s="9" t="s">
        <v>2962</v>
      </c>
      <c r="C1544" s="1">
        <f t="shared" si="477"/>
        <v>417</v>
      </c>
      <c r="D1544" s="7">
        <f t="shared" si="478"/>
        <v>2</v>
      </c>
      <c r="E1544" s="7">
        <f t="shared" si="479"/>
        <v>5</v>
      </c>
      <c r="F1544" s="7">
        <f t="shared" si="480"/>
        <v>1</v>
      </c>
      <c r="G1544" s="7">
        <f t="shared" si="490"/>
        <v>3</v>
      </c>
      <c r="H1544" s="49">
        <f t="shared" si="481"/>
        <v>310</v>
      </c>
      <c r="I1544" s="178">
        <f t="shared" si="482"/>
        <v>0.74340527577937654</v>
      </c>
      <c r="J1544" s="8"/>
      <c r="K1544" s="2">
        <f t="shared" si="483"/>
        <v>0.1223021582733813</v>
      </c>
      <c r="L1544" s="2">
        <f t="shared" si="484"/>
        <v>0</v>
      </c>
      <c r="M1544" s="2">
        <f t="shared" si="485"/>
        <v>0.86570743405275774</v>
      </c>
      <c r="N1544" s="2">
        <f t="shared" si="486"/>
        <v>9.5923261390887284E-3</v>
      </c>
      <c r="O1544" s="2">
        <f t="shared" si="487"/>
        <v>2.3980815347722194E-3</v>
      </c>
      <c r="P1544" s="1">
        <v>51</v>
      </c>
      <c r="Q1544" s="1"/>
      <c r="R1544" s="1">
        <v>361</v>
      </c>
      <c r="S1544" s="1">
        <v>4</v>
      </c>
      <c r="T1544" s="1"/>
      <c r="U1544" s="1"/>
      <c r="V1544" s="1"/>
      <c r="W1544" s="1"/>
      <c r="X1544" s="1"/>
      <c r="Y1544" s="1">
        <v>1</v>
      </c>
      <c r="Z1544" s="1"/>
      <c r="AA1544" s="1"/>
      <c r="AB1544" s="1"/>
      <c r="AC1544" s="1">
        <v>0</v>
      </c>
      <c r="AD1544" s="1"/>
      <c r="AI1544" t="str">
        <f t="shared" si="476"/>
        <v>Wallingford</v>
      </c>
      <c r="AJ1544" t="s">
        <v>840</v>
      </c>
      <c r="AK1544" s="165">
        <v>1</v>
      </c>
      <c r="AL1544" s="7"/>
      <c r="AN1544" s="98">
        <v>50</v>
      </c>
      <c r="AO1544" s="100">
        <v>21</v>
      </c>
      <c r="AP1544" s="100">
        <v>125</v>
      </c>
      <c r="AQ1544" s="107">
        <v>75925</v>
      </c>
      <c r="AR1544" s="107">
        <f t="shared" si="488"/>
        <v>50021</v>
      </c>
      <c r="AS1544" s="9" t="s">
        <v>1726</v>
      </c>
      <c r="AT1544" s="110">
        <f t="shared" si="489"/>
        <v>5075925</v>
      </c>
      <c r="AW1544">
        <v>43.45</v>
      </c>
      <c r="AX1544">
        <v>0.21</v>
      </c>
      <c r="AY1544">
        <v>43.24</v>
      </c>
      <c r="BA1544" s="7">
        <f t="shared" si="471"/>
        <v>0</v>
      </c>
      <c r="BB1544" s="7">
        <f t="shared" si="472"/>
        <v>0</v>
      </c>
      <c r="BC1544" s="7">
        <f t="shared" si="473"/>
        <v>1</v>
      </c>
      <c r="BD1544" s="7">
        <f t="shared" si="474"/>
        <v>0</v>
      </c>
      <c r="BE1544" s="7" t="e">
        <f t="shared" si="475"/>
        <v>#N/A</v>
      </c>
      <c r="BF1544" s="118"/>
      <c r="BG1544" s="1">
        <v>0</v>
      </c>
      <c r="BH1544" s="1">
        <v>0</v>
      </c>
      <c r="BI1544" s="118"/>
      <c r="BJ1544" s="118"/>
      <c r="BK1544" s="168"/>
    </row>
    <row r="1545" spans="1:63" hidden="1" outlineLevel="1">
      <c r="A1545" t="s">
        <v>1555</v>
      </c>
      <c r="B1545" s="9" t="s">
        <v>2962</v>
      </c>
      <c r="C1545" s="1">
        <f t="shared" si="477"/>
        <v>130</v>
      </c>
      <c r="D1545" s="7">
        <f t="shared" si="478"/>
        <v>2</v>
      </c>
      <c r="E1545" s="7">
        <f t="shared" si="479"/>
        <v>3</v>
      </c>
      <c r="F1545" s="7">
        <f t="shared" si="480"/>
        <v>1</v>
      </c>
      <c r="G1545" s="7">
        <f t="shared" si="490"/>
        <v>0</v>
      </c>
      <c r="H1545" s="49">
        <f t="shared" si="481"/>
        <v>94</v>
      </c>
      <c r="I1545" s="178">
        <f t="shared" si="482"/>
        <v>0.72307692307692306</v>
      </c>
      <c r="J1545" s="8"/>
      <c r="K1545" s="2">
        <f t="shared" si="483"/>
        <v>0.13846153846153847</v>
      </c>
      <c r="L1545" s="2">
        <f t="shared" si="484"/>
        <v>0</v>
      </c>
      <c r="M1545" s="2">
        <f t="shared" si="485"/>
        <v>0.86153846153846159</v>
      </c>
      <c r="N1545" s="2">
        <f t="shared" si="486"/>
        <v>0</v>
      </c>
      <c r="O1545" s="2">
        <f t="shared" si="487"/>
        <v>0</v>
      </c>
      <c r="P1545" s="1">
        <v>18</v>
      </c>
      <c r="Q1545" s="1"/>
      <c r="R1545" s="1">
        <v>112</v>
      </c>
      <c r="S1545" s="1">
        <v>0</v>
      </c>
      <c r="T1545" s="1"/>
      <c r="U1545" s="1"/>
      <c r="V1545" s="1"/>
      <c r="W1545" s="1"/>
      <c r="X1545" s="1"/>
      <c r="Y1545" s="1">
        <v>0</v>
      </c>
      <c r="Z1545" s="1"/>
      <c r="AA1545" s="1"/>
      <c r="AB1545" s="1"/>
      <c r="AC1545" s="1">
        <v>0</v>
      </c>
      <c r="AD1545" s="1"/>
      <c r="AI1545" t="str">
        <f t="shared" si="476"/>
        <v>Waltham</v>
      </c>
      <c r="AJ1545" t="s">
        <v>1842</v>
      </c>
      <c r="AK1545" s="165">
        <v>1</v>
      </c>
      <c r="AL1545" s="7"/>
      <c r="AN1545" s="98">
        <v>50</v>
      </c>
      <c r="AO1545" s="100">
        <v>1</v>
      </c>
      <c r="AP1545" s="100">
        <v>105</v>
      </c>
      <c r="AQ1545" s="107">
        <v>76075</v>
      </c>
      <c r="AR1545" s="107">
        <f t="shared" si="488"/>
        <v>50001</v>
      </c>
      <c r="AS1545" s="9" t="s">
        <v>1726</v>
      </c>
      <c r="AT1545" s="110">
        <f t="shared" si="489"/>
        <v>5076075</v>
      </c>
      <c r="AW1545">
        <v>8.8699999999999992</v>
      </c>
      <c r="AX1545">
        <v>0.15</v>
      </c>
      <c r="AY1545">
        <v>8.7200000000000006</v>
      </c>
      <c r="BA1545" s="7">
        <f t="shared" ref="BA1545:BA1579" si="491">IF(D1545=1,1,0)</f>
        <v>0</v>
      </c>
      <c r="BB1545" s="7">
        <f t="shared" ref="BB1545:BB1579" si="492">IF(E1545=1,1,0)</f>
        <v>0</v>
      </c>
      <c r="BC1545" s="7">
        <f t="shared" ref="BC1545:BC1579" si="493">IF(F1545=1,1,0)</f>
        <v>1</v>
      </c>
      <c r="BD1545" s="7">
        <f t="shared" ref="BD1545:BD1579" si="494">IF(G1545=1,1,0)</f>
        <v>0</v>
      </c>
      <c r="BE1545" s="7">
        <f t="shared" ref="BE1545:BE1579" si="495">IF(RANK(T1545,P1545:V1545)=1,1,0)</f>
        <v>0</v>
      </c>
      <c r="BF1545" s="118"/>
      <c r="BG1545" s="1">
        <v>0</v>
      </c>
      <c r="BH1545" s="1">
        <v>0</v>
      </c>
      <c r="BI1545" s="118"/>
      <c r="BJ1545" s="118"/>
      <c r="BK1545" s="168"/>
    </row>
    <row r="1546" spans="1:63" hidden="1" outlineLevel="1">
      <c r="A1546" t="s">
        <v>789</v>
      </c>
      <c r="B1546" s="9" t="s">
        <v>2962</v>
      </c>
      <c r="C1546" s="1">
        <f t="shared" si="477"/>
        <v>150</v>
      </c>
      <c r="D1546" s="7">
        <f t="shared" si="478"/>
        <v>2</v>
      </c>
      <c r="E1546" s="7">
        <f t="shared" si="479"/>
        <v>3</v>
      </c>
      <c r="F1546" s="7">
        <f t="shared" si="480"/>
        <v>1</v>
      </c>
      <c r="G1546" s="7">
        <f t="shared" si="490"/>
        <v>0</v>
      </c>
      <c r="H1546" s="49">
        <f t="shared" si="481"/>
        <v>118</v>
      </c>
      <c r="I1546" s="178">
        <f t="shared" si="482"/>
        <v>0.78666666666666663</v>
      </c>
      <c r="J1546" s="8"/>
      <c r="K1546" s="2">
        <f t="shared" si="483"/>
        <v>0.10666666666666667</v>
      </c>
      <c r="L1546" s="2">
        <f t="shared" si="484"/>
        <v>0</v>
      </c>
      <c r="M1546" s="2">
        <f t="shared" si="485"/>
        <v>0.89333333333333331</v>
      </c>
      <c r="N1546" s="2">
        <f t="shared" si="486"/>
        <v>0</v>
      </c>
      <c r="O1546" s="2">
        <f t="shared" si="487"/>
        <v>0</v>
      </c>
      <c r="P1546" s="1">
        <v>16</v>
      </c>
      <c r="Q1546" s="1"/>
      <c r="R1546" s="1">
        <v>134</v>
      </c>
      <c r="S1546" s="1">
        <v>0</v>
      </c>
      <c r="T1546" s="1"/>
      <c r="U1546" s="1"/>
      <c r="V1546" s="1"/>
      <c r="W1546" s="1"/>
      <c r="X1546" s="1"/>
      <c r="Y1546" s="1">
        <v>0</v>
      </c>
      <c r="Z1546" s="1"/>
      <c r="AA1546" s="1"/>
      <c r="AB1546" s="1"/>
      <c r="AC1546" s="1">
        <v>0</v>
      </c>
      <c r="AD1546" s="1"/>
      <c r="AI1546" t="str">
        <f t="shared" si="476"/>
        <v>Wardsboro</v>
      </c>
      <c r="AJ1546" t="s">
        <v>2472</v>
      </c>
      <c r="AK1546" s="165">
        <v>1</v>
      </c>
      <c r="AL1546" s="7"/>
      <c r="AN1546" s="98">
        <v>50</v>
      </c>
      <c r="AO1546" s="100">
        <v>25</v>
      </c>
      <c r="AP1546" s="100">
        <v>90</v>
      </c>
      <c r="AQ1546" s="107">
        <v>76225</v>
      </c>
      <c r="AR1546" s="107">
        <f t="shared" si="488"/>
        <v>50025</v>
      </c>
      <c r="AS1546" s="9" t="s">
        <v>1726</v>
      </c>
      <c r="AT1546" s="110">
        <f t="shared" si="489"/>
        <v>5076225</v>
      </c>
      <c r="AW1546">
        <v>29.28</v>
      </c>
      <c r="AX1546">
        <v>0</v>
      </c>
      <c r="AY1546">
        <v>29.28</v>
      </c>
      <c r="BA1546" s="7">
        <f t="shared" si="491"/>
        <v>0</v>
      </c>
      <c r="BB1546" s="7">
        <f t="shared" si="492"/>
        <v>0</v>
      </c>
      <c r="BC1546" s="7">
        <f t="shared" si="493"/>
        <v>1</v>
      </c>
      <c r="BD1546" s="7">
        <f t="shared" si="494"/>
        <v>0</v>
      </c>
      <c r="BE1546" s="7">
        <f t="shared" si="495"/>
        <v>0</v>
      </c>
      <c r="BF1546" s="118"/>
      <c r="BG1546" s="1">
        <v>0</v>
      </c>
      <c r="BH1546" s="1">
        <v>0</v>
      </c>
      <c r="BI1546" s="118"/>
      <c r="BJ1546" s="118"/>
      <c r="BK1546" s="168"/>
    </row>
    <row r="1547" spans="1:63" hidden="1" outlineLevel="1">
      <c r="A1547" t="s">
        <v>1150</v>
      </c>
      <c r="B1547" s="9" t="s">
        <v>2962</v>
      </c>
      <c r="C1547" s="1">
        <f t="shared" si="477"/>
        <v>503</v>
      </c>
      <c r="D1547" s="7">
        <f t="shared" si="478"/>
        <v>2</v>
      </c>
      <c r="E1547" s="7">
        <f t="shared" si="479"/>
        <v>4</v>
      </c>
      <c r="F1547" s="7">
        <f t="shared" si="480"/>
        <v>1</v>
      </c>
      <c r="G1547" s="7">
        <f t="shared" si="490"/>
        <v>0</v>
      </c>
      <c r="H1547" s="49">
        <f t="shared" si="481"/>
        <v>374</v>
      </c>
      <c r="I1547" s="178">
        <f t="shared" si="482"/>
        <v>0.74353876739562619</v>
      </c>
      <c r="J1547" s="8"/>
      <c r="K1547" s="2">
        <f t="shared" si="483"/>
        <v>0.1272365805168986</v>
      </c>
      <c r="L1547" s="2">
        <f t="shared" si="484"/>
        <v>0</v>
      </c>
      <c r="M1547" s="2">
        <f t="shared" si="485"/>
        <v>0.87077534791252487</v>
      </c>
      <c r="N1547" s="2">
        <f t="shared" si="486"/>
        <v>0</v>
      </c>
      <c r="O1547" s="2">
        <f t="shared" si="487"/>
        <v>1.9880715705765661E-3</v>
      </c>
      <c r="P1547" s="1">
        <v>64</v>
      </c>
      <c r="Q1547" s="1"/>
      <c r="R1547" s="1">
        <v>438</v>
      </c>
      <c r="S1547" s="1">
        <v>0</v>
      </c>
      <c r="T1547" s="1"/>
      <c r="U1547" s="1"/>
      <c r="V1547" s="1"/>
      <c r="W1547" s="1"/>
      <c r="X1547" s="1"/>
      <c r="Y1547" s="1">
        <v>0</v>
      </c>
      <c r="Z1547" s="1"/>
      <c r="AA1547" s="1"/>
      <c r="AB1547" s="1"/>
      <c r="AC1547" s="1">
        <v>1</v>
      </c>
      <c r="AD1547" s="1"/>
      <c r="AI1547" t="str">
        <f t="shared" si="476"/>
        <v>Warren</v>
      </c>
      <c r="AJ1547" t="s">
        <v>643</v>
      </c>
      <c r="AK1547" s="165">
        <v>1</v>
      </c>
      <c r="AL1547" s="7"/>
      <c r="AN1547" s="98">
        <v>50</v>
      </c>
      <c r="AO1547" s="100">
        <v>23</v>
      </c>
      <c r="AP1547" s="100">
        <v>85</v>
      </c>
      <c r="AQ1547" s="107">
        <v>76525</v>
      </c>
      <c r="AR1547" s="107">
        <f t="shared" si="488"/>
        <v>50023</v>
      </c>
      <c r="AS1547" s="9" t="s">
        <v>1726</v>
      </c>
      <c r="AT1547" s="110">
        <f t="shared" si="489"/>
        <v>5076525</v>
      </c>
      <c r="AW1547">
        <v>40.07</v>
      </c>
      <c r="AX1547">
        <v>0</v>
      </c>
      <c r="AY1547">
        <v>40.07</v>
      </c>
      <c r="BA1547" s="7">
        <f t="shared" si="491"/>
        <v>0</v>
      </c>
      <c r="BB1547" s="7">
        <f t="shared" si="492"/>
        <v>0</v>
      </c>
      <c r="BC1547" s="7">
        <f t="shared" si="493"/>
        <v>1</v>
      </c>
      <c r="BD1547" s="7">
        <f t="shared" si="494"/>
        <v>0</v>
      </c>
      <c r="BE1547" s="7">
        <f t="shared" si="495"/>
        <v>0</v>
      </c>
      <c r="BF1547" s="118"/>
      <c r="BG1547" s="1">
        <v>0</v>
      </c>
      <c r="BH1547" s="1">
        <v>0</v>
      </c>
      <c r="BI1547" s="118"/>
      <c r="BJ1547" s="118"/>
      <c r="BK1547" s="168"/>
    </row>
    <row r="1548" spans="1:63" hidden="1" outlineLevel="1">
      <c r="A1548" t="s">
        <v>643</v>
      </c>
      <c r="B1548" s="9" t="s">
        <v>2962</v>
      </c>
      <c r="C1548" s="1">
        <f t="shared" si="477"/>
        <v>189</v>
      </c>
      <c r="D1548" s="7">
        <f t="shared" si="478"/>
        <v>2</v>
      </c>
      <c r="E1548" s="7">
        <f t="shared" si="479"/>
        <v>4</v>
      </c>
      <c r="F1548" s="7">
        <f t="shared" si="480"/>
        <v>1</v>
      </c>
      <c r="G1548" s="7">
        <f t="shared" si="490"/>
        <v>3</v>
      </c>
      <c r="H1548" s="49">
        <f t="shared" si="481"/>
        <v>122</v>
      </c>
      <c r="I1548" s="178">
        <f t="shared" si="482"/>
        <v>0.64550264550264547</v>
      </c>
      <c r="J1548" s="8"/>
      <c r="K1548" s="2">
        <f t="shared" si="483"/>
        <v>0.17460317460317459</v>
      </c>
      <c r="L1548" s="2">
        <f t="shared" si="484"/>
        <v>0</v>
      </c>
      <c r="M1548" s="2">
        <f t="shared" si="485"/>
        <v>0.82010582010582012</v>
      </c>
      <c r="N1548" s="2">
        <f t="shared" si="486"/>
        <v>5.2910052910052907E-3</v>
      </c>
      <c r="O1548" s="2">
        <f t="shared" si="487"/>
        <v>-5.5511151231257827E-17</v>
      </c>
      <c r="P1548" s="1">
        <v>33</v>
      </c>
      <c r="Q1548" s="1"/>
      <c r="R1548" s="1">
        <v>155</v>
      </c>
      <c r="S1548" s="1">
        <v>1</v>
      </c>
      <c r="T1548" s="1"/>
      <c r="U1548" s="1"/>
      <c r="V1548" s="1"/>
      <c r="W1548" s="1"/>
      <c r="X1548" s="1"/>
      <c r="Y1548" s="1">
        <v>0</v>
      </c>
      <c r="Z1548" s="1"/>
      <c r="AA1548" s="1"/>
      <c r="AB1548" s="1"/>
      <c r="AC1548" s="1">
        <v>0</v>
      </c>
      <c r="AD1548" s="1"/>
      <c r="AI1548" t="str">
        <f t="shared" si="476"/>
        <v>Washington</v>
      </c>
      <c r="AJ1548" t="s">
        <v>1424</v>
      </c>
      <c r="AK1548" s="165">
        <v>1</v>
      </c>
      <c r="AL1548" s="7"/>
      <c r="AN1548" s="98">
        <v>50</v>
      </c>
      <c r="AO1548" s="100">
        <v>17</v>
      </c>
      <c r="AP1548" s="100">
        <v>75</v>
      </c>
      <c r="AQ1548" s="107">
        <v>76750</v>
      </c>
      <c r="AR1548" s="107">
        <f t="shared" si="488"/>
        <v>50017</v>
      </c>
      <c r="AS1548" s="9" t="s">
        <v>1726</v>
      </c>
      <c r="AT1548" s="110">
        <f t="shared" si="489"/>
        <v>5076750</v>
      </c>
      <c r="AW1548">
        <v>38.869999999999997</v>
      </c>
      <c r="AX1548">
        <v>0.01</v>
      </c>
      <c r="AY1548">
        <v>38.86</v>
      </c>
      <c r="BA1548" s="7">
        <f t="shared" si="491"/>
        <v>0</v>
      </c>
      <c r="BB1548" s="7">
        <f t="shared" si="492"/>
        <v>0</v>
      </c>
      <c r="BC1548" s="7">
        <f t="shared" si="493"/>
        <v>1</v>
      </c>
      <c r="BD1548" s="7">
        <f t="shared" si="494"/>
        <v>0</v>
      </c>
      <c r="BE1548" s="7" t="e">
        <f t="shared" si="495"/>
        <v>#N/A</v>
      </c>
      <c r="BF1548" s="118"/>
      <c r="BG1548" s="1">
        <v>2</v>
      </c>
      <c r="BH1548" s="1">
        <v>2</v>
      </c>
      <c r="BI1548" s="118"/>
      <c r="BJ1548" s="118"/>
      <c r="BK1548" s="168"/>
    </row>
    <row r="1549" spans="1:63" hidden="1" outlineLevel="1">
      <c r="A1549" t="s">
        <v>24</v>
      </c>
      <c r="B1549" s="9" t="s">
        <v>2962</v>
      </c>
      <c r="C1549" s="1">
        <f t="shared" si="477"/>
        <v>1398</v>
      </c>
      <c r="D1549" s="7">
        <f t="shared" si="478"/>
        <v>2</v>
      </c>
      <c r="E1549" s="7">
        <f t="shared" si="479"/>
        <v>4</v>
      </c>
      <c r="F1549" s="7">
        <f t="shared" si="480"/>
        <v>1</v>
      </c>
      <c r="G1549" s="7">
        <f t="shared" si="490"/>
        <v>3</v>
      </c>
      <c r="H1549" s="49">
        <f t="shared" si="481"/>
        <v>1046</v>
      </c>
      <c r="I1549" s="178">
        <f t="shared" si="482"/>
        <v>0.74821173104434902</v>
      </c>
      <c r="J1549" s="8"/>
      <c r="K1549" s="2">
        <f t="shared" si="483"/>
        <v>0.12446351931330472</v>
      </c>
      <c r="L1549" s="2">
        <f t="shared" si="484"/>
        <v>0</v>
      </c>
      <c r="M1549" s="2">
        <f t="shared" si="485"/>
        <v>0.87267525035765381</v>
      </c>
      <c r="N1549" s="2">
        <f t="shared" si="486"/>
        <v>2.8612303290414878E-3</v>
      </c>
      <c r="O1549" s="2">
        <f t="shared" si="487"/>
        <v>2.0816681711721685E-17</v>
      </c>
      <c r="P1549" s="1">
        <v>174</v>
      </c>
      <c r="Q1549" s="1"/>
      <c r="R1549" s="1">
        <v>1220</v>
      </c>
      <c r="S1549" s="1">
        <v>4</v>
      </c>
      <c r="T1549" s="1"/>
      <c r="U1549" s="1"/>
      <c r="V1549" s="1"/>
      <c r="W1549" s="1"/>
      <c r="X1549" s="1"/>
      <c r="Y1549" s="1">
        <v>0</v>
      </c>
      <c r="Z1549" s="1"/>
      <c r="AA1549" s="1"/>
      <c r="AB1549" s="1"/>
      <c r="AC1549" s="1">
        <v>0</v>
      </c>
      <c r="AD1549" s="1"/>
      <c r="AI1549" t="str">
        <f t="shared" si="476"/>
        <v>Waterbury</v>
      </c>
      <c r="AJ1549" t="s">
        <v>643</v>
      </c>
      <c r="AK1549" s="165">
        <v>1</v>
      </c>
      <c r="AL1549" s="7"/>
      <c r="AN1549" s="98">
        <v>50</v>
      </c>
      <c r="AO1549" s="100">
        <v>23</v>
      </c>
      <c r="AP1549" s="100">
        <v>90</v>
      </c>
      <c r="AQ1549" s="107">
        <v>76975</v>
      </c>
      <c r="AR1549" s="107">
        <f t="shared" si="488"/>
        <v>50023</v>
      </c>
      <c r="AS1549" s="9" t="s">
        <v>1726</v>
      </c>
      <c r="AT1549" s="110">
        <f t="shared" si="489"/>
        <v>5076975</v>
      </c>
      <c r="AW1549">
        <v>49.75</v>
      </c>
      <c r="AX1549">
        <v>1.52</v>
      </c>
      <c r="AY1549">
        <v>48.23</v>
      </c>
      <c r="BA1549" s="7">
        <f t="shared" si="491"/>
        <v>0</v>
      </c>
      <c r="BB1549" s="7">
        <f t="shared" si="492"/>
        <v>0</v>
      </c>
      <c r="BC1549" s="7">
        <f t="shared" si="493"/>
        <v>1</v>
      </c>
      <c r="BD1549" s="7">
        <f t="shared" si="494"/>
        <v>0</v>
      </c>
      <c r="BE1549" s="7" t="e">
        <f t="shared" si="495"/>
        <v>#N/A</v>
      </c>
      <c r="BF1549" s="118"/>
      <c r="BG1549" s="1">
        <v>6</v>
      </c>
      <c r="BH1549" s="1">
        <v>0</v>
      </c>
      <c r="BI1549" s="118"/>
      <c r="BJ1549" s="118"/>
      <c r="BK1549" s="168"/>
    </row>
    <row r="1550" spans="1:63" hidden="1" outlineLevel="1">
      <c r="A1550" t="s">
        <v>353</v>
      </c>
      <c r="B1550" s="9" t="s">
        <v>2962</v>
      </c>
      <c r="C1550" s="1">
        <f t="shared" si="477"/>
        <v>218</v>
      </c>
      <c r="D1550" s="7">
        <f t="shared" si="478"/>
        <v>2</v>
      </c>
      <c r="E1550" s="7">
        <f t="shared" si="479"/>
        <v>3</v>
      </c>
      <c r="F1550" s="7">
        <f t="shared" si="480"/>
        <v>1</v>
      </c>
      <c r="G1550" s="7">
        <f t="shared" si="490"/>
        <v>0</v>
      </c>
      <c r="H1550" s="49">
        <f t="shared" si="481"/>
        <v>176</v>
      </c>
      <c r="I1550" s="178">
        <f t="shared" si="482"/>
        <v>0.80733944954128445</v>
      </c>
      <c r="J1550" s="8"/>
      <c r="K1550" s="2">
        <f t="shared" si="483"/>
        <v>9.6330275229357804E-2</v>
      </c>
      <c r="L1550" s="2">
        <f t="shared" si="484"/>
        <v>0</v>
      </c>
      <c r="M1550" s="2">
        <f t="shared" si="485"/>
        <v>0.90366972477064222</v>
      </c>
      <c r="N1550" s="2">
        <f t="shared" si="486"/>
        <v>0</v>
      </c>
      <c r="O1550" s="2">
        <f t="shared" si="487"/>
        <v>0</v>
      </c>
      <c r="P1550" s="1">
        <v>21</v>
      </c>
      <c r="Q1550" s="1"/>
      <c r="R1550" s="1">
        <v>197</v>
      </c>
      <c r="S1550" s="1">
        <v>0</v>
      </c>
      <c r="T1550" s="1"/>
      <c r="U1550" s="1"/>
      <c r="V1550" s="1"/>
      <c r="W1550" s="1"/>
      <c r="X1550" s="1"/>
      <c r="Y1550" s="1">
        <v>0</v>
      </c>
      <c r="Z1550" s="1"/>
      <c r="AA1550" s="1"/>
      <c r="AB1550" s="1"/>
      <c r="AC1550" s="1">
        <v>0</v>
      </c>
      <c r="AD1550" s="1"/>
      <c r="AI1550" t="str">
        <f t="shared" si="476"/>
        <v>Waterford</v>
      </c>
      <c r="AJ1550" t="s">
        <v>1819</v>
      </c>
      <c r="AK1550" s="165">
        <v>1</v>
      </c>
      <c r="AL1550" s="7"/>
      <c r="AN1550" s="98">
        <v>50</v>
      </c>
      <c r="AO1550" s="100">
        <v>5</v>
      </c>
      <c r="AP1550" s="100">
        <v>80</v>
      </c>
      <c r="AQ1550" s="107">
        <v>77125</v>
      </c>
      <c r="AR1550" s="107">
        <f t="shared" si="488"/>
        <v>50005</v>
      </c>
      <c r="AS1550" s="9" t="s">
        <v>1726</v>
      </c>
      <c r="AT1550" s="110">
        <f t="shared" si="489"/>
        <v>5077125</v>
      </c>
      <c r="AW1550">
        <v>39.729999999999997</v>
      </c>
      <c r="AX1550">
        <v>1.58</v>
      </c>
      <c r="AY1550">
        <v>38.15</v>
      </c>
      <c r="BA1550" s="7">
        <f t="shared" si="491"/>
        <v>0</v>
      </c>
      <c r="BB1550" s="7">
        <f t="shared" si="492"/>
        <v>0</v>
      </c>
      <c r="BC1550" s="7">
        <f t="shared" si="493"/>
        <v>1</v>
      </c>
      <c r="BD1550" s="7">
        <f t="shared" si="494"/>
        <v>0</v>
      </c>
      <c r="BE1550" s="7">
        <f t="shared" si="495"/>
        <v>0</v>
      </c>
      <c r="BF1550" s="118"/>
      <c r="BG1550" s="1">
        <v>0</v>
      </c>
      <c r="BH1550" s="1">
        <v>0</v>
      </c>
      <c r="BI1550" s="118"/>
      <c r="BJ1550" s="118"/>
      <c r="BK1550" s="168"/>
    </row>
    <row r="1551" spans="1:63" hidden="1" outlineLevel="1">
      <c r="A1551" t="s">
        <v>923</v>
      </c>
      <c r="B1551" s="9" t="s">
        <v>2962</v>
      </c>
      <c r="C1551" s="1">
        <f t="shared" si="477"/>
        <v>123</v>
      </c>
      <c r="D1551" s="7">
        <f t="shared" si="478"/>
        <v>2</v>
      </c>
      <c r="E1551" s="7">
        <f t="shared" si="479"/>
        <v>3</v>
      </c>
      <c r="F1551" s="7">
        <f t="shared" si="480"/>
        <v>1</v>
      </c>
      <c r="G1551" s="7">
        <f t="shared" si="490"/>
        <v>0</v>
      </c>
      <c r="H1551" s="49">
        <f t="shared" si="481"/>
        <v>111</v>
      </c>
      <c r="I1551" s="178">
        <f t="shared" si="482"/>
        <v>0.90243902439024393</v>
      </c>
      <c r="J1551" s="8"/>
      <c r="K1551" s="2">
        <f t="shared" si="483"/>
        <v>4.878048780487805E-2</v>
      </c>
      <c r="L1551" s="2">
        <f t="shared" si="484"/>
        <v>0</v>
      </c>
      <c r="M1551" s="2">
        <f t="shared" si="485"/>
        <v>0.95121951219512191</v>
      </c>
      <c r="N1551" s="2">
        <f t="shared" si="486"/>
        <v>0</v>
      </c>
      <c r="O1551" s="2">
        <f t="shared" si="487"/>
        <v>0</v>
      </c>
      <c r="P1551" s="1">
        <v>6</v>
      </c>
      <c r="Q1551" s="1"/>
      <c r="R1551" s="1">
        <v>117</v>
      </c>
      <c r="S1551" s="1">
        <v>0</v>
      </c>
      <c r="T1551" s="1"/>
      <c r="U1551" s="1"/>
      <c r="V1551" s="1"/>
      <c r="W1551" s="1"/>
      <c r="X1551" s="1"/>
      <c r="Y1551" s="1">
        <v>0</v>
      </c>
      <c r="Z1551" s="1"/>
      <c r="AA1551" s="1"/>
      <c r="AB1551" s="1"/>
      <c r="AC1551" s="1">
        <v>0</v>
      </c>
      <c r="AD1551" s="1"/>
      <c r="AI1551" t="str">
        <f t="shared" si="476"/>
        <v>Waterville</v>
      </c>
      <c r="AJ1551" t="s">
        <v>1617</v>
      </c>
      <c r="AK1551" s="165">
        <v>1</v>
      </c>
      <c r="AL1551" s="7"/>
      <c r="AN1551" s="98">
        <v>50</v>
      </c>
      <c r="AO1551" s="100">
        <v>15</v>
      </c>
      <c r="AP1551" s="100">
        <v>45</v>
      </c>
      <c r="AQ1551" s="107">
        <v>77425</v>
      </c>
      <c r="AR1551" s="107">
        <f t="shared" si="488"/>
        <v>50015</v>
      </c>
      <c r="AS1551" s="9" t="s">
        <v>1726</v>
      </c>
      <c r="AT1551" s="110">
        <f t="shared" si="489"/>
        <v>5077425</v>
      </c>
      <c r="AW1551">
        <v>16.41</v>
      </c>
      <c r="AX1551">
        <v>0.01</v>
      </c>
      <c r="AY1551">
        <v>16.399999999999999</v>
      </c>
      <c r="BA1551" s="7">
        <f t="shared" si="491"/>
        <v>0</v>
      </c>
      <c r="BB1551" s="7">
        <f t="shared" si="492"/>
        <v>0</v>
      </c>
      <c r="BC1551" s="7">
        <f t="shared" si="493"/>
        <v>1</v>
      </c>
      <c r="BD1551" s="7">
        <f t="shared" si="494"/>
        <v>0</v>
      </c>
      <c r="BE1551" s="7">
        <f t="shared" si="495"/>
        <v>0</v>
      </c>
      <c r="BF1551" s="118"/>
      <c r="BG1551" s="1">
        <v>0</v>
      </c>
      <c r="BH1551" s="1">
        <v>1</v>
      </c>
      <c r="BI1551" s="118"/>
      <c r="BJ1551" s="118"/>
      <c r="BK1551" s="168"/>
    </row>
    <row r="1552" spans="1:63" hidden="1" outlineLevel="1">
      <c r="A1552" t="s">
        <v>1824</v>
      </c>
      <c r="B1552" s="9" t="s">
        <v>2962</v>
      </c>
      <c r="C1552" s="1">
        <f t="shared" si="477"/>
        <v>618</v>
      </c>
      <c r="D1552" s="7">
        <f t="shared" si="478"/>
        <v>2</v>
      </c>
      <c r="E1552" s="7">
        <f t="shared" si="479"/>
        <v>4</v>
      </c>
      <c r="F1552" s="7">
        <f t="shared" si="480"/>
        <v>1</v>
      </c>
      <c r="G1552" s="7">
        <f t="shared" si="490"/>
        <v>0</v>
      </c>
      <c r="H1552" s="49">
        <f t="shared" si="481"/>
        <v>460</v>
      </c>
      <c r="I1552" s="178">
        <f t="shared" si="482"/>
        <v>0.74433656957928807</v>
      </c>
      <c r="J1552" s="8"/>
      <c r="K1552" s="2">
        <f t="shared" si="483"/>
        <v>0.12621359223300971</v>
      </c>
      <c r="L1552" s="2">
        <f t="shared" si="484"/>
        <v>0</v>
      </c>
      <c r="M1552" s="2">
        <f t="shared" si="485"/>
        <v>0.87055016181229772</v>
      </c>
      <c r="N1552" s="2">
        <f t="shared" si="486"/>
        <v>0</v>
      </c>
      <c r="O1552" s="2">
        <f t="shared" si="487"/>
        <v>3.2362459546926292E-3</v>
      </c>
      <c r="P1552" s="1">
        <v>78</v>
      </c>
      <c r="Q1552" s="1"/>
      <c r="R1552" s="1">
        <v>538</v>
      </c>
      <c r="S1552" s="1">
        <v>0</v>
      </c>
      <c r="T1552" s="1"/>
      <c r="U1552" s="1"/>
      <c r="V1552" s="1"/>
      <c r="W1552" s="1"/>
      <c r="X1552" s="1"/>
      <c r="Y1552" s="1">
        <v>2</v>
      </c>
      <c r="Z1552" s="1"/>
      <c r="AA1552" s="1"/>
      <c r="AB1552" s="1"/>
      <c r="AC1552" s="1">
        <v>0</v>
      </c>
      <c r="AD1552" s="1"/>
      <c r="AI1552" t="str">
        <f t="shared" si="476"/>
        <v>Weathersfield</v>
      </c>
      <c r="AJ1552" t="s">
        <v>1858</v>
      </c>
      <c r="AK1552" s="165">
        <v>1</v>
      </c>
      <c r="AL1552" s="7"/>
      <c r="AN1552" s="98">
        <v>50</v>
      </c>
      <c r="AO1552" s="100">
        <v>27</v>
      </c>
      <c r="AP1552" s="100">
        <v>100</v>
      </c>
      <c r="AQ1552" s="107">
        <v>77500</v>
      </c>
      <c r="AR1552" s="107">
        <f t="shared" si="488"/>
        <v>50027</v>
      </c>
      <c r="AS1552" s="9" t="s">
        <v>1726</v>
      </c>
      <c r="AT1552" s="110">
        <f t="shared" si="489"/>
        <v>5077500</v>
      </c>
      <c r="AW1552">
        <v>44.18</v>
      </c>
      <c r="AX1552">
        <v>0.41</v>
      </c>
      <c r="AY1552">
        <v>43.78</v>
      </c>
      <c r="BA1552" s="7">
        <f t="shared" si="491"/>
        <v>0</v>
      </c>
      <c r="BB1552" s="7">
        <f t="shared" si="492"/>
        <v>0</v>
      </c>
      <c r="BC1552" s="7">
        <f t="shared" si="493"/>
        <v>1</v>
      </c>
      <c r="BD1552" s="7">
        <f t="shared" si="494"/>
        <v>0</v>
      </c>
      <c r="BE1552" s="7">
        <f t="shared" si="495"/>
        <v>0</v>
      </c>
      <c r="BF1552" s="118"/>
      <c r="BG1552" s="1">
        <v>0</v>
      </c>
      <c r="BH1552" s="1">
        <v>0</v>
      </c>
      <c r="BI1552" s="118"/>
      <c r="BJ1552" s="118"/>
      <c r="BK1552" s="168"/>
    </row>
    <row r="1553" spans="1:63" hidden="1" outlineLevel="1">
      <c r="A1553" t="s">
        <v>1025</v>
      </c>
      <c r="B1553" s="9" t="s">
        <v>2962</v>
      </c>
      <c r="C1553" s="1">
        <f t="shared" si="477"/>
        <v>187</v>
      </c>
      <c r="D1553" s="7">
        <f t="shared" si="478"/>
        <v>2</v>
      </c>
      <c r="E1553" s="7">
        <f t="shared" si="479"/>
        <v>3</v>
      </c>
      <c r="F1553" s="7">
        <f t="shared" si="480"/>
        <v>1</v>
      </c>
      <c r="G1553" s="7">
        <f t="shared" si="490"/>
        <v>0</v>
      </c>
      <c r="H1553" s="49">
        <f t="shared" si="481"/>
        <v>135</v>
      </c>
      <c r="I1553" s="178">
        <f t="shared" si="482"/>
        <v>0.72192513368983957</v>
      </c>
      <c r="J1553" s="8"/>
      <c r="K1553" s="2">
        <f t="shared" si="483"/>
        <v>0.13903743315508021</v>
      </c>
      <c r="L1553" s="2">
        <f t="shared" si="484"/>
        <v>0</v>
      </c>
      <c r="M1553" s="2">
        <f t="shared" si="485"/>
        <v>0.86096256684491979</v>
      </c>
      <c r="N1553" s="2">
        <f t="shared" si="486"/>
        <v>0</v>
      </c>
      <c r="O1553" s="2">
        <f t="shared" si="487"/>
        <v>0</v>
      </c>
      <c r="P1553" s="1">
        <v>26</v>
      </c>
      <c r="Q1553" s="1"/>
      <c r="R1553" s="1">
        <v>161</v>
      </c>
      <c r="S1553" s="1">
        <v>0</v>
      </c>
      <c r="T1553" s="1"/>
      <c r="U1553" s="1"/>
      <c r="V1553" s="1"/>
      <c r="W1553" s="1"/>
      <c r="X1553" s="1"/>
      <c r="Y1553" s="1">
        <v>0</v>
      </c>
      <c r="Z1553" s="1"/>
      <c r="AA1553" s="1"/>
      <c r="AB1553" s="1"/>
      <c r="AC1553" s="1">
        <v>0</v>
      </c>
      <c r="AD1553" s="1"/>
      <c r="AI1553" t="str">
        <f t="shared" si="476"/>
        <v>Wells</v>
      </c>
      <c r="AJ1553" t="s">
        <v>840</v>
      </c>
      <c r="AK1553" s="165">
        <v>1</v>
      </c>
      <c r="AL1553" s="7"/>
      <c r="AN1553" s="98">
        <v>50</v>
      </c>
      <c r="AO1553" s="100">
        <v>21</v>
      </c>
      <c r="AP1553" s="100">
        <v>130</v>
      </c>
      <c r="AQ1553" s="107">
        <v>77950</v>
      </c>
      <c r="AR1553" s="107">
        <f t="shared" si="488"/>
        <v>50021</v>
      </c>
      <c r="AS1553" s="9" t="s">
        <v>1726</v>
      </c>
      <c r="AT1553" s="110">
        <f t="shared" si="489"/>
        <v>5077950</v>
      </c>
      <c r="AW1553">
        <v>23.36</v>
      </c>
      <c r="AX1553">
        <v>0.8</v>
      </c>
      <c r="AY1553">
        <v>22.55</v>
      </c>
      <c r="BA1553" s="7">
        <f t="shared" si="491"/>
        <v>0</v>
      </c>
      <c r="BB1553" s="7">
        <f t="shared" si="492"/>
        <v>0</v>
      </c>
      <c r="BC1553" s="7">
        <f t="shared" si="493"/>
        <v>1</v>
      </c>
      <c r="BD1553" s="7">
        <f t="shared" si="494"/>
        <v>0</v>
      </c>
      <c r="BE1553" s="7">
        <f t="shared" si="495"/>
        <v>0</v>
      </c>
      <c r="BF1553" s="118"/>
      <c r="BG1553" s="1">
        <v>0</v>
      </c>
      <c r="BH1553" s="1">
        <v>0</v>
      </c>
      <c r="BI1553" s="118"/>
      <c r="BJ1553" s="118"/>
      <c r="BK1553" s="168"/>
    </row>
    <row r="1554" spans="1:63" hidden="1" outlineLevel="1">
      <c r="A1554" t="s">
        <v>1552</v>
      </c>
      <c r="B1554" s="9" t="s">
        <v>2962</v>
      </c>
      <c r="C1554" s="1">
        <f t="shared" si="477"/>
        <v>127</v>
      </c>
      <c r="D1554" s="7">
        <f t="shared" si="478"/>
        <v>2</v>
      </c>
      <c r="E1554" s="7">
        <f t="shared" si="479"/>
        <v>3</v>
      </c>
      <c r="F1554" s="7">
        <f t="shared" si="480"/>
        <v>1</v>
      </c>
      <c r="G1554" s="7">
        <f t="shared" si="490"/>
        <v>0</v>
      </c>
      <c r="H1554" s="49">
        <f t="shared" si="481"/>
        <v>109</v>
      </c>
      <c r="I1554" s="178">
        <f t="shared" si="482"/>
        <v>0.8582677165354331</v>
      </c>
      <c r="J1554" s="8"/>
      <c r="K1554" s="2">
        <f t="shared" si="483"/>
        <v>7.0866141732283464E-2</v>
      </c>
      <c r="L1554" s="2">
        <f t="shared" si="484"/>
        <v>0</v>
      </c>
      <c r="M1554" s="2">
        <f t="shared" si="485"/>
        <v>0.92913385826771655</v>
      </c>
      <c r="N1554" s="2">
        <f t="shared" si="486"/>
        <v>0</v>
      </c>
      <c r="O1554" s="2">
        <f t="shared" si="487"/>
        <v>0</v>
      </c>
      <c r="P1554" s="1">
        <v>9</v>
      </c>
      <c r="Q1554" s="1"/>
      <c r="R1554" s="1">
        <v>118</v>
      </c>
      <c r="S1554" s="1">
        <v>0</v>
      </c>
      <c r="T1554" s="1"/>
      <c r="U1554" s="1"/>
      <c r="V1554" s="1"/>
      <c r="W1554" s="1"/>
      <c r="X1554" s="1"/>
      <c r="Y1554" s="1">
        <v>0</v>
      </c>
      <c r="Z1554" s="1"/>
      <c r="AA1554" s="1"/>
      <c r="AB1554" s="1"/>
      <c r="AC1554" s="1">
        <v>0</v>
      </c>
      <c r="AD1554" s="1"/>
      <c r="AI1554" t="str">
        <f t="shared" si="476"/>
        <v>West Fairlee</v>
      </c>
      <c r="AJ1554" t="s">
        <v>1424</v>
      </c>
      <c r="AK1554" s="165">
        <v>1</v>
      </c>
      <c r="AL1554" s="7"/>
      <c r="AN1554" s="98">
        <v>50</v>
      </c>
      <c r="AO1554" s="100">
        <v>17</v>
      </c>
      <c r="AP1554" s="100">
        <v>80</v>
      </c>
      <c r="AQ1554" s="107">
        <v>79975</v>
      </c>
      <c r="AR1554" s="107">
        <f t="shared" si="488"/>
        <v>50017</v>
      </c>
      <c r="AS1554" s="9" t="s">
        <v>1726</v>
      </c>
      <c r="AT1554" s="110">
        <f t="shared" si="489"/>
        <v>5079975</v>
      </c>
      <c r="AW1554">
        <v>22.83</v>
      </c>
      <c r="AX1554">
        <v>0.22</v>
      </c>
      <c r="AY1554">
        <v>22.6</v>
      </c>
      <c r="BA1554" s="7">
        <f t="shared" si="491"/>
        <v>0</v>
      </c>
      <c r="BB1554" s="7">
        <f t="shared" si="492"/>
        <v>0</v>
      </c>
      <c r="BC1554" s="7">
        <f t="shared" si="493"/>
        <v>1</v>
      </c>
      <c r="BD1554" s="7">
        <f t="shared" si="494"/>
        <v>0</v>
      </c>
      <c r="BE1554" s="7">
        <f t="shared" si="495"/>
        <v>0</v>
      </c>
      <c r="BF1554" s="118"/>
      <c r="BG1554" s="1">
        <v>0</v>
      </c>
      <c r="BH1554" s="1">
        <v>0</v>
      </c>
      <c r="BI1554" s="118"/>
      <c r="BJ1554" s="118"/>
      <c r="BK1554" s="168"/>
    </row>
    <row r="1555" spans="1:63" hidden="1" outlineLevel="1">
      <c r="A1555" t="s">
        <v>1652</v>
      </c>
      <c r="B1555" s="9" t="s">
        <v>2962</v>
      </c>
      <c r="C1555" s="1">
        <f t="shared" si="477"/>
        <v>58</v>
      </c>
      <c r="D1555" s="7">
        <f t="shared" si="478"/>
        <v>2</v>
      </c>
      <c r="E1555" s="7">
        <f t="shared" si="479"/>
        <v>3</v>
      </c>
      <c r="F1555" s="7">
        <f t="shared" si="480"/>
        <v>1</v>
      </c>
      <c r="G1555" s="7">
        <f t="shared" si="490"/>
        <v>0</v>
      </c>
      <c r="H1555" s="49">
        <f t="shared" si="481"/>
        <v>48</v>
      </c>
      <c r="I1555" s="178">
        <f t="shared" si="482"/>
        <v>0.82758620689655171</v>
      </c>
      <c r="J1555" s="8"/>
      <c r="K1555" s="2">
        <f t="shared" si="483"/>
        <v>8.6206896551724144E-2</v>
      </c>
      <c r="L1555" s="2">
        <f t="shared" si="484"/>
        <v>0</v>
      </c>
      <c r="M1555" s="2">
        <f t="shared" si="485"/>
        <v>0.91379310344827591</v>
      </c>
      <c r="N1555" s="2">
        <f t="shared" si="486"/>
        <v>0</v>
      </c>
      <c r="O1555" s="2">
        <f t="shared" si="487"/>
        <v>-1.1102230246251565E-16</v>
      </c>
      <c r="P1555" s="1">
        <v>5</v>
      </c>
      <c r="Q1555" s="1"/>
      <c r="R1555" s="1">
        <v>53</v>
      </c>
      <c r="S1555" s="1">
        <v>0</v>
      </c>
      <c r="T1555" s="1"/>
      <c r="U1555" s="1"/>
      <c r="V1555" s="1"/>
      <c r="W1555" s="1"/>
      <c r="X1555" s="1"/>
      <c r="Y1555" s="1">
        <v>0</v>
      </c>
      <c r="Z1555" s="1"/>
      <c r="AA1555" s="1"/>
      <c r="AB1555" s="1"/>
      <c r="AC1555" s="1">
        <v>0</v>
      </c>
      <c r="AD1555" s="1"/>
      <c r="AI1555" t="str">
        <f t="shared" si="476"/>
        <v>West Haven</v>
      </c>
      <c r="AJ1555" t="s">
        <v>840</v>
      </c>
      <c r="AK1555" s="165">
        <v>1</v>
      </c>
      <c r="AL1555" s="7"/>
      <c r="AN1555" s="98">
        <v>50</v>
      </c>
      <c r="AO1555" s="100">
        <v>21</v>
      </c>
      <c r="AP1555" s="100">
        <v>135</v>
      </c>
      <c r="AQ1555" s="107">
        <v>80875</v>
      </c>
      <c r="AR1555" s="107">
        <f t="shared" si="488"/>
        <v>50021</v>
      </c>
      <c r="AS1555" s="9" t="s">
        <v>1726</v>
      </c>
      <c r="AT1555" s="110">
        <f t="shared" si="489"/>
        <v>5080875</v>
      </c>
      <c r="AW1555">
        <v>28.49</v>
      </c>
      <c r="AX1555">
        <v>0.49</v>
      </c>
      <c r="AY1555">
        <v>28</v>
      </c>
      <c r="BA1555" s="7">
        <f t="shared" si="491"/>
        <v>0</v>
      </c>
      <c r="BB1555" s="7">
        <f t="shared" si="492"/>
        <v>0</v>
      </c>
      <c r="BC1555" s="7">
        <f t="shared" si="493"/>
        <v>1</v>
      </c>
      <c r="BD1555" s="7">
        <f t="shared" si="494"/>
        <v>0</v>
      </c>
      <c r="BE1555" s="7">
        <f t="shared" si="495"/>
        <v>0</v>
      </c>
      <c r="BF1555" s="118"/>
      <c r="BG1555" s="1">
        <v>0</v>
      </c>
      <c r="BH1555" s="1">
        <v>0</v>
      </c>
      <c r="BI1555" s="118"/>
      <c r="BJ1555" s="118"/>
      <c r="BK1555" s="168"/>
    </row>
    <row r="1556" spans="1:63" hidden="1" outlineLevel="1">
      <c r="A1556" t="s">
        <v>2983</v>
      </c>
      <c r="B1556" s="9" t="s">
        <v>2962</v>
      </c>
      <c r="C1556" s="1">
        <f t="shared" si="477"/>
        <v>338</v>
      </c>
      <c r="D1556" s="7">
        <f t="shared" si="478"/>
        <v>2</v>
      </c>
      <c r="E1556" s="7">
        <f t="shared" si="479"/>
        <v>5</v>
      </c>
      <c r="F1556" s="7">
        <f t="shared" si="480"/>
        <v>1</v>
      </c>
      <c r="G1556" s="7">
        <f t="shared" si="490"/>
        <v>0</v>
      </c>
      <c r="H1556" s="49">
        <f t="shared" si="481"/>
        <v>231</v>
      </c>
      <c r="I1556" s="178">
        <f t="shared" si="482"/>
        <v>0.68343195266272194</v>
      </c>
      <c r="J1556" s="8"/>
      <c r="K1556" s="2">
        <f t="shared" si="483"/>
        <v>0.15384615384615385</v>
      </c>
      <c r="L1556" s="2">
        <f t="shared" si="484"/>
        <v>0</v>
      </c>
      <c r="M1556" s="2">
        <f t="shared" si="485"/>
        <v>0.83727810650887569</v>
      </c>
      <c r="N1556" s="2">
        <f t="shared" si="486"/>
        <v>0</v>
      </c>
      <c r="O1556" s="2">
        <f t="shared" si="487"/>
        <v>8.8757396449704595E-3</v>
      </c>
      <c r="P1556" s="1">
        <v>52</v>
      </c>
      <c r="Q1556" s="1"/>
      <c r="R1556" s="1">
        <v>283</v>
      </c>
      <c r="S1556" s="1">
        <v>0</v>
      </c>
      <c r="T1556" s="1"/>
      <c r="U1556" s="1"/>
      <c r="V1556" s="1"/>
      <c r="W1556" s="1"/>
      <c r="X1556" s="1"/>
      <c r="Y1556" s="1">
        <v>1</v>
      </c>
      <c r="Z1556" s="1"/>
      <c r="AA1556" s="1"/>
      <c r="AB1556" s="1"/>
      <c r="AC1556" s="1">
        <v>2</v>
      </c>
      <c r="AD1556" s="1"/>
      <c r="AI1556" t="str">
        <f t="shared" si="476"/>
        <v>West Rutland</v>
      </c>
      <c r="AJ1556" t="s">
        <v>840</v>
      </c>
      <c r="AK1556" s="165">
        <v>1</v>
      </c>
      <c r="AL1556" s="7"/>
      <c r="AN1556" s="98">
        <v>50</v>
      </c>
      <c r="AO1556" s="100">
        <v>21</v>
      </c>
      <c r="AP1556" s="100">
        <v>140</v>
      </c>
      <c r="AQ1556" s="107">
        <v>82300</v>
      </c>
      <c r="AR1556" s="107">
        <f t="shared" si="488"/>
        <v>50021</v>
      </c>
      <c r="AS1556" s="9" t="s">
        <v>1726</v>
      </c>
      <c r="AT1556" s="110">
        <f t="shared" si="489"/>
        <v>5082300</v>
      </c>
      <c r="AW1556">
        <v>18</v>
      </c>
      <c r="AX1556">
        <v>0</v>
      </c>
      <c r="AY1556">
        <v>18</v>
      </c>
      <c r="BA1556" s="7">
        <f t="shared" si="491"/>
        <v>0</v>
      </c>
      <c r="BB1556" s="7">
        <f t="shared" si="492"/>
        <v>0</v>
      </c>
      <c r="BC1556" s="7">
        <f t="shared" si="493"/>
        <v>1</v>
      </c>
      <c r="BD1556" s="7">
        <f t="shared" si="494"/>
        <v>0</v>
      </c>
      <c r="BE1556" s="7">
        <f t="shared" si="495"/>
        <v>0</v>
      </c>
      <c r="BF1556" s="118"/>
      <c r="BG1556" s="1">
        <v>0</v>
      </c>
      <c r="BH1556" s="1">
        <v>0</v>
      </c>
      <c r="BI1556" s="118"/>
      <c r="BJ1556" s="118"/>
      <c r="BK1556" s="168"/>
    </row>
    <row r="1557" spans="1:63" hidden="1" outlineLevel="1">
      <c r="A1557" t="s">
        <v>2810</v>
      </c>
      <c r="B1557" s="9" t="s">
        <v>2962</v>
      </c>
      <c r="C1557" s="1">
        <f t="shared" si="477"/>
        <v>322</v>
      </c>
      <c r="D1557" s="7">
        <f t="shared" si="478"/>
        <v>2</v>
      </c>
      <c r="E1557" s="7">
        <f t="shared" si="479"/>
        <v>3</v>
      </c>
      <c r="F1557" s="7">
        <f t="shared" si="480"/>
        <v>1</v>
      </c>
      <c r="G1557" s="7">
        <f t="shared" si="490"/>
        <v>0</v>
      </c>
      <c r="H1557" s="49">
        <f t="shared" si="481"/>
        <v>216</v>
      </c>
      <c r="I1557" s="178">
        <f t="shared" si="482"/>
        <v>0.67080745341614911</v>
      </c>
      <c r="J1557" s="8"/>
      <c r="K1557" s="2">
        <f t="shared" si="483"/>
        <v>0.16459627329192547</v>
      </c>
      <c r="L1557" s="2">
        <f t="shared" si="484"/>
        <v>0</v>
      </c>
      <c r="M1557" s="2">
        <f t="shared" si="485"/>
        <v>0.8354037267080745</v>
      </c>
      <c r="N1557" s="2">
        <f t="shared" si="486"/>
        <v>0</v>
      </c>
      <c r="O1557" s="2">
        <f t="shared" si="487"/>
        <v>0</v>
      </c>
      <c r="P1557" s="1">
        <v>53</v>
      </c>
      <c r="Q1557" s="1"/>
      <c r="R1557" s="1">
        <v>269</v>
      </c>
      <c r="S1557" s="1">
        <v>0</v>
      </c>
      <c r="T1557" s="1"/>
      <c r="U1557" s="1"/>
      <c r="V1557" s="1"/>
      <c r="W1557" s="1"/>
      <c r="X1557" s="1"/>
      <c r="Y1557" s="1">
        <v>0</v>
      </c>
      <c r="Z1557" s="1"/>
      <c r="AA1557" s="1"/>
      <c r="AB1557" s="1"/>
      <c r="AC1557" s="1">
        <v>0</v>
      </c>
      <c r="AD1557" s="1"/>
      <c r="AI1557" t="str">
        <f t="shared" si="476"/>
        <v>West Windsor</v>
      </c>
      <c r="AJ1557" t="s">
        <v>1858</v>
      </c>
      <c r="AK1557" s="165">
        <v>1</v>
      </c>
      <c r="AL1557" s="7"/>
      <c r="AN1557" s="98">
        <v>50</v>
      </c>
      <c r="AO1557" s="100">
        <v>27</v>
      </c>
      <c r="AP1557" s="100">
        <v>110</v>
      </c>
      <c r="AQ1557" s="107">
        <v>83050</v>
      </c>
      <c r="AR1557" s="107">
        <f t="shared" si="488"/>
        <v>50027</v>
      </c>
      <c r="AS1557" s="9" t="s">
        <v>1726</v>
      </c>
      <c r="AT1557" s="110">
        <f t="shared" si="489"/>
        <v>5083050</v>
      </c>
      <c r="AW1557">
        <v>24.72</v>
      </c>
      <c r="AX1557">
        <v>0.02</v>
      </c>
      <c r="AY1557">
        <v>24.7</v>
      </c>
      <c r="BA1557" s="7">
        <f t="shared" si="491"/>
        <v>0</v>
      </c>
      <c r="BB1557" s="7">
        <f t="shared" si="492"/>
        <v>0</v>
      </c>
      <c r="BC1557" s="7">
        <f t="shared" si="493"/>
        <v>1</v>
      </c>
      <c r="BD1557" s="7">
        <f t="shared" si="494"/>
        <v>0</v>
      </c>
      <c r="BE1557" s="7">
        <f t="shared" si="495"/>
        <v>0</v>
      </c>
      <c r="BF1557" s="118"/>
      <c r="BG1557" s="1">
        <v>0</v>
      </c>
      <c r="BH1557" s="1">
        <v>0</v>
      </c>
      <c r="BI1557" s="118"/>
      <c r="BJ1557" s="118"/>
      <c r="BK1557" s="168"/>
    </row>
    <row r="1558" spans="1:63" hidden="1" outlineLevel="1">
      <c r="A1558" t="s">
        <v>1364</v>
      </c>
      <c r="B1558" s="9" t="s">
        <v>2962</v>
      </c>
      <c r="C1558" s="1">
        <f t="shared" si="477"/>
        <v>113</v>
      </c>
      <c r="D1558" s="7">
        <f t="shared" si="478"/>
        <v>2</v>
      </c>
      <c r="E1558" s="7">
        <f t="shared" si="479"/>
        <v>4</v>
      </c>
      <c r="F1558" s="7">
        <f t="shared" si="480"/>
        <v>1</v>
      </c>
      <c r="G1558" s="7">
        <f t="shared" si="490"/>
        <v>3</v>
      </c>
      <c r="H1558" s="49">
        <f t="shared" si="481"/>
        <v>96</v>
      </c>
      <c r="I1558" s="178">
        <f t="shared" si="482"/>
        <v>0.84955752212389379</v>
      </c>
      <c r="J1558" s="8"/>
      <c r="K1558" s="2">
        <f t="shared" si="483"/>
        <v>7.0796460176991149E-2</v>
      </c>
      <c r="L1558" s="2">
        <f t="shared" si="484"/>
        <v>0</v>
      </c>
      <c r="M1558" s="2">
        <f t="shared" si="485"/>
        <v>0.92035398230088494</v>
      </c>
      <c r="N1558" s="2">
        <f t="shared" si="486"/>
        <v>8.8495575221238937E-3</v>
      </c>
      <c r="O1558" s="2">
        <f t="shared" si="487"/>
        <v>1.3877787807814457E-17</v>
      </c>
      <c r="P1558" s="1">
        <v>8</v>
      </c>
      <c r="Q1558" s="1"/>
      <c r="R1558" s="1">
        <v>104</v>
      </c>
      <c r="S1558" s="1">
        <v>1</v>
      </c>
      <c r="T1558" s="1"/>
      <c r="U1558" s="1"/>
      <c r="V1558" s="1"/>
      <c r="W1558" s="1"/>
      <c r="X1558" s="1"/>
      <c r="Y1558" s="1">
        <v>0</v>
      </c>
      <c r="Z1558" s="1"/>
      <c r="AA1558" s="1"/>
      <c r="AB1558" s="1"/>
      <c r="AC1558" s="1">
        <v>0</v>
      </c>
      <c r="AD1558" s="1"/>
      <c r="AI1558" t="str">
        <f t="shared" si="476"/>
        <v>Westfield</v>
      </c>
      <c r="AJ1558" t="s">
        <v>2183</v>
      </c>
      <c r="AK1558" s="165">
        <v>1</v>
      </c>
      <c r="AL1558" s="7"/>
      <c r="AN1558" s="98">
        <v>50</v>
      </c>
      <c r="AO1558" s="100">
        <v>19</v>
      </c>
      <c r="AP1558" s="100">
        <v>90</v>
      </c>
      <c r="AQ1558" s="107">
        <v>80200</v>
      </c>
      <c r="AR1558" s="107">
        <f t="shared" si="488"/>
        <v>50019</v>
      </c>
      <c r="AS1558" s="9" t="s">
        <v>1726</v>
      </c>
      <c r="AT1558" s="110">
        <f t="shared" si="489"/>
        <v>5080200</v>
      </c>
      <c r="AW1558">
        <v>40.18</v>
      </c>
      <c r="AX1558">
        <v>0</v>
      </c>
      <c r="AY1558">
        <v>40.17</v>
      </c>
      <c r="BA1558" s="7">
        <f t="shared" si="491"/>
        <v>0</v>
      </c>
      <c r="BB1558" s="7">
        <f t="shared" si="492"/>
        <v>0</v>
      </c>
      <c r="BC1558" s="7">
        <f t="shared" si="493"/>
        <v>1</v>
      </c>
      <c r="BD1558" s="7">
        <f t="shared" si="494"/>
        <v>0</v>
      </c>
      <c r="BE1558" s="7" t="e">
        <f t="shared" si="495"/>
        <v>#N/A</v>
      </c>
      <c r="BF1558" s="118"/>
      <c r="BG1558" s="1">
        <v>0</v>
      </c>
      <c r="BH1558" s="1">
        <v>0</v>
      </c>
      <c r="BI1558" s="118"/>
      <c r="BJ1558" s="118"/>
      <c r="BK1558" s="168"/>
    </row>
    <row r="1559" spans="1:63" hidden="1" outlineLevel="1">
      <c r="A1559" t="s">
        <v>870</v>
      </c>
      <c r="B1559" s="9" t="s">
        <v>2962</v>
      </c>
      <c r="C1559" s="1">
        <f t="shared" si="477"/>
        <v>595</v>
      </c>
      <c r="D1559" s="7">
        <f t="shared" si="478"/>
        <v>2</v>
      </c>
      <c r="E1559" s="7">
        <f t="shared" si="479"/>
        <v>3</v>
      </c>
      <c r="F1559" s="7">
        <f t="shared" si="480"/>
        <v>1</v>
      </c>
      <c r="G1559" s="7">
        <f t="shared" si="490"/>
        <v>0</v>
      </c>
      <c r="H1559" s="49">
        <f t="shared" si="481"/>
        <v>463</v>
      </c>
      <c r="I1559" s="178">
        <f t="shared" si="482"/>
        <v>0.77815126050420169</v>
      </c>
      <c r="J1559" s="8"/>
      <c r="K1559" s="2">
        <f t="shared" si="483"/>
        <v>0.11092436974789915</v>
      </c>
      <c r="L1559" s="2">
        <f t="shared" si="484"/>
        <v>0</v>
      </c>
      <c r="M1559" s="2">
        <f t="shared" si="485"/>
        <v>0.88907563025210079</v>
      </c>
      <c r="N1559" s="2">
        <f t="shared" si="486"/>
        <v>0</v>
      </c>
      <c r="O1559" s="2">
        <f t="shared" si="487"/>
        <v>0</v>
      </c>
      <c r="P1559" s="1">
        <v>66</v>
      </c>
      <c r="Q1559" s="1"/>
      <c r="R1559" s="1">
        <v>529</v>
      </c>
      <c r="S1559" s="1">
        <v>0</v>
      </c>
      <c r="T1559" s="1"/>
      <c r="U1559" s="1"/>
      <c r="V1559" s="1"/>
      <c r="W1559" s="1"/>
      <c r="X1559" s="1"/>
      <c r="Y1559" s="1">
        <v>0</v>
      </c>
      <c r="Z1559" s="1"/>
      <c r="AA1559" s="1"/>
      <c r="AB1559" s="1"/>
      <c r="AC1559" s="1">
        <v>0</v>
      </c>
      <c r="AD1559" s="1"/>
      <c r="AI1559" t="str">
        <f t="shared" si="476"/>
        <v>Westford</v>
      </c>
      <c r="AJ1559" t="s">
        <v>1863</v>
      </c>
      <c r="AK1559" s="165">
        <v>1</v>
      </c>
      <c r="AL1559" s="7"/>
      <c r="AN1559" s="98">
        <v>50</v>
      </c>
      <c r="AO1559" s="100">
        <v>7</v>
      </c>
      <c r="AP1559" s="100">
        <v>80</v>
      </c>
      <c r="AQ1559" s="107">
        <v>80350</v>
      </c>
      <c r="AR1559" s="107">
        <f t="shared" si="488"/>
        <v>50007</v>
      </c>
      <c r="AS1559" s="9" t="s">
        <v>1726</v>
      </c>
      <c r="AT1559" s="110">
        <f t="shared" si="489"/>
        <v>5080350</v>
      </c>
      <c r="AW1559">
        <v>39.29</v>
      </c>
      <c r="AX1559">
        <v>0.03</v>
      </c>
      <c r="AY1559">
        <v>39.26</v>
      </c>
      <c r="BA1559" s="7">
        <f t="shared" si="491"/>
        <v>0</v>
      </c>
      <c r="BB1559" s="7">
        <f t="shared" si="492"/>
        <v>0</v>
      </c>
      <c r="BC1559" s="7">
        <f t="shared" si="493"/>
        <v>1</v>
      </c>
      <c r="BD1559" s="7">
        <f t="shared" si="494"/>
        <v>0</v>
      </c>
      <c r="BE1559" s="7">
        <f t="shared" si="495"/>
        <v>0</v>
      </c>
      <c r="BF1559" s="118"/>
      <c r="BG1559" s="1">
        <v>0</v>
      </c>
      <c r="BH1559" s="1">
        <v>1</v>
      </c>
      <c r="BI1559" s="118"/>
      <c r="BJ1559" s="118"/>
      <c r="BK1559" s="168"/>
    </row>
    <row r="1560" spans="1:63" hidden="1" outlineLevel="1">
      <c r="A1560" t="s">
        <v>2120</v>
      </c>
      <c r="B1560" s="9" t="s">
        <v>2962</v>
      </c>
      <c r="C1560" s="1">
        <f t="shared" si="477"/>
        <v>961</v>
      </c>
      <c r="D1560" s="7">
        <f t="shared" si="478"/>
        <v>2</v>
      </c>
      <c r="E1560" s="7">
        <f t="shared" si="479"/>
        <v>5</v>
      </c>
      <c r="F1560" s="7">
        <f t="shared" si="480"/>
        <v>1</v>
      </c>
      <c r="G1560" s="7">
        <f t="shared" si="490"/>
        <v>3</v>
      </c>
      <c r="H1560" s="49">
        <f t="shared" si="481"/>
        <v>755</v>
      </c>
      <c r="I1560" s="178">
        <f t="shared" si="482"/>
        <v>0.78563995837669098</v>
      </c>
      <c r="J1560" s="8"/>
      <c r="K1560" s="2">
        <f t="shared" si="483"/>
        <v>0.10613943808532779</v>
      </c>
      <c r="L1560" s="2">
        <f t="shared" si="484"/>
        <v>0</v>
      </c>
      <c r="M1560" s="2">
        <f t="shared" si="485"/>
        <v>0.89177939646201876</v>
      </c>
      <c r="N1560" s="2">
        <f t="shared" si="486"/>
        <v>1.0405827263267431E-3</v>
      </c>
      <c r="O1560" s="2">
        <f t="shared" si="487"/>
        <v>1.0405827263267231E-3</v>
      </c>
      <c r="P1560" s="1">
        <v>102</v>
      </c>
      <c r="Q1560" s="1"/>
      <c r="R1560" s="1">
        <v>857</v>
      </c>
      <c r="S1560" s="1">
        <v>1</v>
      </c>
      <c r="T1560" s="1"/>
      <c r="U1560" s="1"/>
      <c r="V1560" s="1"/>
      <c r="W1560" s="1"/>
      <c r="X1560" s="1"/>
      <c r="Y1560" s="1">
        <v>1</v>
      </c>
      <c r="Z1560" s="1"/>
      <c r="AA1560" s="1"/>
      <c r="AB1560" s="1"/>
      <c r="AC1560" s="1">
        <v>0</v>
      </c>
      <c r="AD1560" s="1"/>
      <c r="AI1560" t="str">
        <f t="shared" si="476"/>
        <v>Westminster</v>
      </c>
      <c r="AJ1560" t="s">
        <v>2472</v>
      </c>
      <c r="AK1560" s="165">
        <v>1</v>
      </c>
      <c r="AL1560" s="7"/>
      <c r="AN1560" s="98">
        <v>50</v>
      </c>
      <c r="AO1560" s="100">
        <v>25</v>
      </c>
      <c r="AP1560" s="100">
        <v>95</v>
      </c>
      <c r="AQ1560" s="107">
        <v>81400</v>
      </c>
      <c r="AR1560" s="107">
        <f t="shared" si="488"/>
        <v>50025</v>
      </c>
      <c r="AS1560" s="9" t="s">
        <v>1726</v>
      </c>
      <c r="AT1560" s="110">
        <f t="shared" si="489"/>
        <v>5081400</v>
      </c>
      <c r="AW1560">
        <v>46.12</v>
      </c>
      <c r="AX1560">
        <v>0.03</v>
      </c>
      <c r="AY1560">
        <v>46.08</v>
      </c>
      <c r="BA1560" s="7">
        <f t="shared" si="491"/>
        <v>0</v>
      </c>
      <c r="BB1560" s="7">
        <f t="shared" si="492"/>
        <v>0</v>
      </c>
      <c r="BC1560" s="7">
        <f t="shared" si="493"/>
        <v>1</v>
      </c>
      <c r="BD1560" s="7">
        <f t="shared" si="494"/>
        <v>0</v>
      </c>
      <c r="BE1560" s="7" t="e">
        <f t="shared" si="495"/>
        <v>#N/A</v>
      </c>
      <c r="BF1560" s="118"/>
      <c r="BG1560" s="1">
        <v>0</v>
      </c>
      <c r="BH1560" s="1">
        <v>0</v>
      </c>
      <c r="BI1560" s="118"/>
      <c r="BJ1560" s="118"/>
      <c r="BK1560" s="168"/>
    </row>
    <row r="1561" spans="1:63" hidden="1" outlineLevel="1">
      <c r="A1561" t="s">
        <v>2257</v>
      </c>
      <c r="B1561" s="9" t="s">
        <v>2962</v>
      </c>
      <c r="C1561" s="1">
        <f t="shared" si="477"/>
        <v>70</v>
      </c>
      <c r="D1561" s="7">
        <f t="shared" si="478"/>
        <v>2</v>
      </c>
      <c r="E1561" s="7">
        <f t="shared" si="479"/>
        <v>3</v>
      </c>
      <c r="F1561" s="7">
        <f t="shared" si="480"/>
        <v>1</v>
      </c>
      <c r="G1561" s="7">
        <f t="shared" si="490"/>
        <v>0</v>
      </c>
      <c r="H1561" s="49">
        <f t="shared" si="481"/>
        <v>62</v>
      </c>
      <c r="I1561" s="178">
        <f t="shared" si="482"/>
        <v>0.88571428571428568</v>
      </c>
      <c r="J1561" s="8"/>
      <c r="K1561" s="2">
        <f t="shared" si="483"/>
        <v>5.7142857142857141E-2</v>
      </c>
      <c r="L1561" s="2">
        <f t="shared" si="484"/>
        <v>0</v>
      </c>
      <c r="M1561" s="2">
        <f t="shared" si="485"/>
        <v>0.94285714285714284</v>
      </c>
      <c r="N1561" s="2">
        <f t="shared" si="486"/>
        <v>0</v>
      </c>
      <c r="O1561" s="2">
        <f t="shared" si="487"/>
        <v>0</v>
      </c>
      <c r="P1561" s="1">
        <v>4</v>
      </c>
      <c r="Q1561" s="1"/>
      <c r="R1561" s="1">
        <v>66</v>
      </c>
      <c r="S1561" s="1">
        <v>0</v>
      </c>
      <c r="T1561" s="1"/>
      <c r="U1561" s="1"/>
      <c r="V1561" s="1"/>
      <c r="W1561" s="1"/>
      <c r="X1561" s="1"/>
      <c r="Y1561" s="1">
        <v>0</v>
      </c>
      <c r="Z1561" s="1"/>
      <c r="AA1561" s="1"/>
      <c r="AB1561" s="1"/>
      <c r="AC1561" s="1">
        <v>0</v>
      </c>
      <c r="AD1561" s="1"/>
      <c r="AI1561" t="str">
        <f t="shared" si="476"/>
        <v>Westmore</v>
      </c>
      <c r="AJ1561" t="s">
        <v>2183</v>
      </c>
      <c r="AK1561" s="165">
        <v>1</v>
      </c>
      <c r="AL1561" s="7"/>
      <c r="AN1561" s="98">
        <v>50</v>
      </c>
      <c r="AO1561" s="100">
        <v>19</v>
      </c>
      <c r="AP1561" s="100">
        <v>95</v>
      </c>
      <c r="AQ1561" s="107">
        <v>81700</v>
      </c>
      <c r="AR1561" s="107">
        <f t="shared" si="488"/>
        <v>50019</v>
      </c>
      <c r="AS1561" s="9" t="s">
        <v>1726</v>
      </c>
      <c r="AT1561" s="110">
        <f t="shared" si="489"/>
        <v>5081700</v>
      </c>
      <c r="AW1561">
        <v>37.46</v>
      </c>
      <c r="AX1561">
        <v>2.94</v>
      </c>
      <c r="AY1561">
        <v>34.520000000000003</v>
      </c>
      <c r="BA1561" s="7">
        <f t="shared" si="491"/>
        <v>0</v>
      </c>
      <c r="BB1561" s="7">
        <f t="shared" si="492"/>
        <v>0</v>
      </c>
      <c r="BC1561" s="7">
        <f t="shared" si="493"/>
        <v>1</v>
      </c>
      <c r="BD1561" s="7">
        <f t="shared" si="494"/>
        <v>0</v>
      </c>
      <c r="BE1561" s="7">
        <f t="shared" si="495"/>
        <v>0</v>
      </c>
      <c r="BF1561" s="118"/>
      <c r="BG1561" s="1">
        <v>0</v>
      </c>
      <c r="BH1561" s="1">
        <v>0</v>
      </c>
      <c r="BI1561" s="118"/>
      <c r="BJ1561" s="118"/>
      <c r="BK1561" s="168"/>
    </row>
    <row r="1562" spans="1:63" hidden="1" outlineLevel="1">
      <c r="A1562" t="s">
        <v>754</v>
      </c>
      <c r="B1562" s="9" t="s">
        <v>2962</v>
      </c>
      <c r="C1562" s="1">
        <f t="shared" si="477"/>
        <v>181</v>
      </c>
      <c r="D1562" s="7">
        <f t="shared" si="478"/>
        <v>2</v>
      </c>
      <c r="E1562" s="7">
        <f t="shared" si="479"/>
        <v>3</v>
      </c>
      <c r="F1562" s="7">
        <f t="shared" si="480"/>
        <v>1</v>
      </c>
      <c r="G1562" s="7">
        <f t="shared" si="490"/>
        <v>0</v>
      </c>
      <c r="H1562" s="49">
        <f t="shared" si="481"/>
        <v>129</v>
      </c>
      <c r="I1562" s="178">
        <f t="shared" si="482"/>
        <v>0.71270718232044195</v>
      </c>
      <c r="J1562" s="8"/>
      <c r="K1562" s="2">
        <f t="shared" si="483"/>
        <v>0.143646408839779</v>
      </c>
      <c r="L1562" s="2">
        <f t="shared" si="484"/>
        <v>0</v>
      </c>
      <c r="M1562" s="2">
        <f t="shared" si="485"/>
        <v>0.85635359116022103</v>
      </c>
      <c r="N1562" s="2">
        <f t="shared" si="486"/>
        <v>0</v>
      </c>
      <c r="O1562" s="2">
        <f t="shared" si="487"/>
        <v>0</v>
      </c>
      <c r="P1562" s="1">
        <v>26</v>
      </c>
      <c r="Q1562" s="1"/>
      <c r="R1562" s="1">
        <v>155</v>
      </c>
      <c r="S1562" s="1">
        <v>0</v>
      </c>
      <c r="T1562" s="1"/>
      <c r="U1562" s="1"/>
      <c r="V1562" s="1"/>
      <c r="W1562" s="1"/>
      <c r="X1562" s="1"/>
      <c r="Y1562" s="1">
        <v>0</v>
      </c>
      <c r="Z1562" s="1"/>
      <c r="AA1562" s="1"/>
      <c r="AB1562" s="1"/>
      <c r="AC1562" s="1">
        <v>0</v>
      </c>
      <c r="AD1562" s="1"/>
      <c r="AI1562" t="str">
        <f t="shared" si="476"/>
        <v>Weston</v>
      </c>
      <c r="AJ1562" t="s">
        <v>1858</v>
      </c>
      <c r="AK1562" s="165">
        <v>1</v>
      </c>
      <c r="AL1562" s="7"/>
      <c r="AN1562" s="98">
        <v>50</v>
      </c>
      <c r="AO1562" s="100">
        <v>27</v>
      </c>
      <c r="AP1562" s="100">
        <v>105</v>
      </c>
      <c r="AQ1562" s="107">
        <v>82000</v>
      </c>
      <c r="AR1562" s="107">
        <f t="shared" si="488"/>
        <v>50027</v>
      </c>
      <c r="AS1562" s="9" t="s">
        <v>1726</v>
      </c>
      <c r="AT1562" s="110">
        <f t="shared" si="489"/>
        <v>5082000</v>
      </c>
      <c r="AW1562">
        <v>35.17</v>
      </c>
      <c r="AX1562">
        <v>0.08</v>
      </c>
      <c r="AY1562">
        <v>35.090000000000003</v>
      </c>
      <c r="BA1562" s="7">
        <f t="shared" si="491"/>
        <v>0</v>
      </c>
      <c r="BB1562" s="7">
        <f t="shared" si="492"/>
        <v>0</v>
      </c>
      <c r="BC1562" s="7">
        <f t="shared" si="493"/>
        <v>1</v>
      </c>
      <c r="BD1562" s="7">
        <f t="shared" si="494"/>
        <v>0</v>
      </c>
      <c r="BE1562" s="7">
        <f t="shared" si="495"/>
        <v>0</v>
      </c>
      <c r="BF1562" s="118"/>
      <c r="BG1562" s="1">
        <v>0</v>
      </c>
      <c r="BH1562" s="1">
        <v>1</v>
      </c>
      <c r="BI1562" s="118"/>
      <c r="BJ1562" s="118"/>
      <c r="BK1562" s="168"/>
    </row>
    <row r="1563" spans="1:63" hidden="1" outlineLevel="1">
      <c r="A1563" t="s">
        <v>2258</v>
      </c>
      <c r="B1563" s="9" t="s">
        <v>2962</v>
      </c>
      <c r="C1563" s="1">
        <f t="shared" si="477"/>
        <v>290</v>
      </c>
      <c r="D1563" s="7">
        <f t="shared" si="478"/>
        <v>2</v>
      </c>
      <c r="E1563" s="7">
        <f t="shared" si="479"/>
        <v>3</v>
      </c>
      <c r="F1563" s="7">
        <f t="shared" si="480"/>
        <v>1</v>
      </c>
      <c r="G1563" s="7">
        <f t="shared" si="490"/>
        <v>0</v>
      </c>
      <c r="H1563" s="49">
        <f t="shared" si="481"/>
        <v>168</v>
      </c>
      <c r="I1563" s="178">
        <f t="shared" si="482"/>
        <v>0.57931034482758625</v>
      </c>
      <c r="J1563" s="8"/>
      <c r="K1563" s="2">
        <f t="shared" si="483"/>
        <v>0.2103448275862069</v>
      </c>
      <c r="L1563" s="2">
        <f t="shared" si="484"/>
        <v>0</v>
      </c>
      <c r="M1563" s="2">
        <f t="shared" si="485"/>
        <v>0.78965517241379313</v>
      </c>
      <c r="N1563" s="2">
        <f t="shared" si="486"/>
        <v>0</v>
      </c>
      <c r="O1563" s="2">
        <f t="shared" si="487"/>
        <v>0</v>
      </c>
      <c r="P1563" s="1">
        <v>61</v>
      </c>
      <c r="Q1563" s="1"/>
      <c r="R1563" s="1">
        <v>229</v>
      </c>
      <c r="S1563" s="1">
        <v>0</v>
      </c>
      <c r="T1563" s="1"/>
      <c r="U1563" s="1"/>
      <c r="V1563" s="1"/>
      <c r="W1563" s="1"/>
      <c r="X1563" s="1"/>
      <c r="Y1563" s="1">
        <v>0</v>
      </c>
      <c r="Z1563" s="1"/>
      <c r="AA1563" s="1"/>
      <c r="AB1563" s="1"/>
      <c r="AC1563" s="1">
        <v>0</v>
      </c>
      <c r="AD1563" s="1"/>
      <c r="AI1563" t="str">
        <f t="shared" si="476"/>
        <v>Weybridge</v>
      </c>
      <c r="AJ1563" t="s">
        <v>1842</v>
      </c>
      <c r="AK1563" s="165">
        <v>1</v>
      </c>
      <c r="AL1563" s="7"/>
      <c r="AN1563" s="98">
        <v>50</v>
      </c>
      <c r="AO1563" s="100">
        <v>1</v>
      </c>
      <c r="AP1563" s="100">
        <v>110</v>
      </c>
      <c r="AQ1563" s="107">
        <v>83275</v>
      </c>
      <c r="AR1563" s="107">
        <f t="shared" si="488"/>
        <v>50001</v>
      </c>
      <c r="AS1563" s="9" t="s">
        <v>1726</v>
      </c>
      <c r="AT1563" s="110">
        <f t="shared" si="489"/>
        <v>5083275</v>
      </c>
      <c r="AW1563">
        <v>17.57</v>
      </c>
      <c r="AX1563">
        <v>0.56000000000000005</v>
      </c>
      <c r="AY1563">
        <v>17.010000000000002</v>
      </c>
      <c r="BA1563" s="7">
        <f t="shared" si="491"/>
        <v>0</v>
      </c>
      <c r="BB1563" s="7">
        <f t="shared" si="492"/>
        <v>0</v>
      </c>
      <c r="BC1563" s="7">
        <f t="shared" si="493"/>
        <v>1</v>
      </c>
      <c r="BD1563" s="7">
        <f t="shared" si="494"/>
        <v>0</v>
      </c>
      <c r="BE1563" s="7">
        <f t="shared" si="495"/>
        <v>0</v>
      </c>
      <c r="BF1563" s="118"/>
      <c r="BG1563" s="1">
        <v>1</v>
      </c>
      <c r="BH1563" s="1">
        <v>0</v>
      </c>
      <c r="BI1563" s="118"/>
      <c r="BJ1563" s="118"/>
      <c r="BK1563" s="168"/>
    </row>
    <row r="1564" spans="1:63" hidden="1" outlineLevel="1">
      <c r="A1564" t="s">
        <v>3030</v>
      </c>
      <c r="B1564" s="9" t="s">
        <v>2962</v>
      </c>
      <c r="C1564" s="1">
        <f t="shared" si="477"/>
        <v>143</v>
      </c>
      <c r="D1564" s="7">
        <f t="shared" si="478"/>
        <v>2</v>
      </c>
      <c r="E1564" s="7">
        <f t="shared" si="479"/>
        <v>3</v>
      </c>
      <c r="F1564" s="7">
        <f t="shared" si="480"/>
        <v>1</v>
      </c>
      <c r="G1564" s="7">
        <f t="shared" si="490"/>
        <v>0</v>
      </c>
      <c r="H1564" s="49">
        <f t="shared" si="481"/>
        <v>125</v>
      </c>
      <c r="I1564" s="178">
        <f t="shared" si="482"/>
        <v>0.87412587412587417</v>
      </c>
      <c r="J1564" s="8"/>
      <c r="K1564" s="2">
        <f t="shared" si="483"/>
        <v>6.2937062937062943E-2</v>
      </c>
      <c r="L1564" s="2">
        <f t="shared" si="484"/>
        <v>0</v>
      </c>
      <c r="M1564" s="2">
        <f t="shared" si="485"/>
        <v>0.93706293706293708</v>
      </c>
      <c r="N1564" s="2">
        <f t="shared" si="486"/>
        <v>0</v>
      </c>
      <c r="O1564" s="2">
        <f t="shared" si="487"/>
        <v>0</v>
      </c>
      <c r="P1564" s="1">
        <v>9</v>
      </c>
      <c r="Q1564" s="1"/>
      <c r="R1564" s="1">
        <v>134</v>
      </c>
      <c r="S1564" s="1">
        <v>0</v>
      </c>
      <c r="T1564" s="1"/>
      <c r="U1564" s="1"/>
      <c r="V1564" s="1"/>
      <c r="W1564" s="1"/>
      <c r="X1564" s="1"/>
      <c r="Y1564" s="1">
        <v>0</v>
      </c>
      <c r="Z1564" s="1"/>
      <c r="AA1564" s="1"/>
      <c r="AB1564" s="1"/>
      <c r="AC1564" s="1">
        <v>0</v>
      </c>
      <c r="AD1564" s="1"/>
      <c r="AI1564" t="str">
        <f t="shared" si="476"/>
        <v>Wheelock</v>
      </c>
      <c r="AJ1564" t="s">
        <v>1819</v>
      </c>
      <c r="AK1564" s="165">
        <v>1</v>
      </c>
      <c r="AL1564" s="7"/>
      <c r="AN1564" s="98">
        <v>50</v>
      </c>
      <c r="AO1564" s="100">
        <v>5</v>
      </c>
      <c r="AP1564" s="100">
        <v>85</v>
      </c>
      <c r="AQ1564" s="107">
        <v>83500</v>
      </c>
      <c r="AR1564" s="107">
        <f t="shared" si="488"/>
        <v>50005</v>
      </c>
      <c r="AS1564" s="9" t="s">
        <v>1726</v>
      </c>
      <c r="AT1564" s="110">
        <f t="shared" si="489"/>
        <v>5083500</v>
      </c>
      <c r="AW1564">
        <v>39.82</v>
      </c>
      <c r="AX1564">
        <v>0.25</v>
      </c>
      <c r="AY1564">
        <v>39.56</v>
      </c>
      <c r="BA1564" s="7">
        <f t="shared" si="491"/>
        <v>0</v>
      </c>
      <c r="BB1564" s="7">
        <f t="shared" si="492"/>
        <v>0</v>
      </c>
      <c r="BC1564" s="7">
        <f t="shared" si="493"/>
        <v>1</v>
      </c>
      <c r="BD1564" s="7">
        <f t="shared" si="494"/>
        <v>0</v>
      </c>
      <c r="BE1564" s="7">
        <f t="shared" si="495"/>
        <v>0</v>
      </c>
      <c r="BF1564" s="118"/>
      <c r="BG1564" s="1">
        <v>1</v>
      </c>
      <c r="BH1564" s="1">
        <v>0</v>
      </c>
      <c r="BI1564" s="118"/>
      <c r="BJ1564" s="118"/>
      <c r="BK1564" s="168"/>
    </row>
    <row r="1565" spans="1:63" hidden="1" outlineLevel="1">
      <c r="A1565" t="s">
        <v>2790</v>
      </c>
      <c r="B1565" s="9" t="s">
        <v>2962</v>
      </c>
      <c r="C1565" s="1">
        <f t="shared" si="477"/>
        <v>87</v>
      </c>
      <c r="D1565" s="7">
        <f t="shared" si="478"/>
        <v>2</v>
      </c>
      <c r="E1565" s="7">
        <f t="shared" si="479"/>
        <v>3</v>
      </c>
      <c r="F1565" s="7">
        <f t="shared" si="480"/>
        <v>1</v>
      </c>
      <c r="G1565" s="7">
        <f t="shared" si="490"/>
        <v>0</v>
      </c>
      <c r="H1565" s="49">
        <f t="shared" si="481"/>
        <v>71</v>
      </c>
      <c r="I1565" s="178">
        <f t="shared" si="482"/>
        <v>0.81609195402298851</v>
      </c>
      <c r="J1565" s="8"/>
      <c r="K1565" s="2">
        <f t="shared" si="483"/>
        <v>9.1954022988505746E-2</v>
      </c>
      <c r="L1565" s="2">
        <f t="shared" si="484"/>
        <v>0</v>
      </c>
      <c r="M1565" s="2">
        <f t="shared" si="485"/>
        <v>0.90804597701149425</v>
      </c>
      <c r="N1565" s="2">
        <f t="shared" si="486"/>
        <v>0</v>
      </c>
      <c r="O1565" s="2">
        <f t="shared" si="487"/>
        <v>0</v>
      </c>
      <c r="P1565" s="1">
        <v>8</v>
      </c>
      <c r="Q1565" s="1"/>
      <c r="R1565" s="1">
        <v>79</v>
      </c>
      <c r="S1565" s="1">
        <v>0</v>
      </c>
      <c r="T1565" s="1"/>
      <c r="U1565" s="1"/>
      <c r="V1565" s="1"/>
      <c r="W1565" s="1"/>
      <c r="X1565" s="1"/>
      <c r="Y1565" s="1">
        <v>0</v>
      </c>
      <c r="Z1565" s="1"/>
      <c r="AA1565" s="1"/>
      <c r="AB1565" s="1"/>
      <c r="AC1565" s="1">
        <v>0</v>
      </c>
      <c r="AD1565" s="1"/>
      <c r="AI1565" t="str">
        <f t="shared" si="476"/>
        <v>Whiting</v>
      </c>
      <c r="AJ1565" t="s">
        <v>1842</v>
      </c>
      <c r="AK1565" s="165">
        <v>1</v>
      </c>
      <c r="AL1565" s="7"/>
      <c r="AN1565" s="98">
        <v>50</v>
      </c>
      <c r="AO1565" s="100">
        <v>1</v>
      </c>
      <c r="AP1565" s="100">
        <v>115</v>
      </c>
      <c r="AQ1565" s="107">
        <v>83800</v>
      </c>
      <c r="AR1565" s="107">
        <f t="shared" si="488"/>
        <v>50001</v>
      </c>
      <c r="AS1565" s="9" t="s">
        <v>1726</v>
      </c>
      <c r="AT1565" s="110">
        <f t="shared" si="489"/>
        <v>5083800</v>
      </c>
      <c r="AW1565">
        <v>13.68</v>
      </c>
      <c r="AX1565">
        <v>0</v>
      </c>
      <c r="AY1565">
        <v>13.68</v>
      </c>
      <c r="BA1565" s="7">
        <f t="shared" si="491"/>
        <v>0</v>
      </c>
      <c r="BB1565" s="7">
        <f t="shared" si="492"/>
        <v>0</v>
      </c>
      <c r="BC1565" s="7">
        <f t="shared" si="493"/>
        <v>1</v>
      </c>
      <c r="BD1565" s="7">
        <f t="shared" si="494"/>
        <v>0</v>
      </c>
      <c r="BE1565" s="7">
        <f t="shared" si="495"/>
        <v>0</v>
      </c>
      <c r="BF1565" s="118"/>
      <c r="BG1565" s="1">
        <v>0</v>
      </c>
      <c r="BH1565" s="1">
        <v>1</v>
      </c>
      <c r="BI1565" s="118"/>
      <c r="BJ1565" s="118"/>
      <c r="BK1565" s="168"/>
    </row>
    <row r="1566" spans="1:63" hidden="1" outlineLevel="1">
      <c r="A1566" t="s">
        <v>2564</v>
      </c>
      <c r="B1566" s="9" t="s">
        <v>2962</v>
      </c>
      <c r="C1566" s="1">
        <f t="shared" si="477"/>
        <v>189</v>
      </c>
      <c r="D1566" s="7">
        <f t="shared" si="478"/>
        <v>2</v>
      </c>
      <c r="E1566" s="7">
        <f t="shared" si="479"/>
        <v>4</v>
      </c>
      <c r="F1566" s="7">
        <f t="shared" si="480"/>
        <v>1</v>
      </c>
      <c r="G1566" s="7">
        <f t="shared" si="490"/>
        <v>3</v>
      </c>
      <c r="H1566" s="49">
        <f t="shared" si="481"/>
        <v>140</v>
      </c>
      <c r="I1566" s="178">
        <f t="shared" si="482"/>
        <v>0.7407407407407407</v>
      </c>
      <c r="J1566" s="8"/>
      <c r="K1566" s="2">
        <f t="shared" si="483"/>
        <v>0.12698412698412698</v>
      </c>
      <c r="L1566" s="2">
        <f t="shared" si="484"/>
        <v>0</v>
      </c>
      <c r="M1566" s="2">
        <f t="shared" si="485"/>
        <v>0.86772486772486768</v>
      </c>
      <c r="N1566" s="2">
        <f t="shared" si="486"/>
        <v>5.2910052910052907E-3</v>
      </c>
      <c r="O1566" s="2">
        <f t="shared" si="487"/>
        <v>5.5511151231257827E-17</v>
      </c>
      <c r="P1566" s="1">
        <v>24</v>
      </c>
      <c r="Q1566" s="1"/>
      <c r="R1566" s="1">
        <v>164</v>
      </c>
      <c r="S1566" s="1">
        <v>1</v>
      </c>
      <c r="T1566" s="1"/>
      <c r="U1566" s="1"/>
      <c r="V1566" s="1"/>
      <c r="W1566" s="1"/>
      <c r="X1566" s="1"/>
      <c r="Y1566" s="1">
        <v>0</v>
      </c>
      <c r="Z1566" s="1"/>
      <c r="AA1566" s="1"/>
      <c r="AB1566" s="1"/>
      <c r="AC1566" s="1">
        <v>0</v>
      </c>
      <c r="AD1566" s="1"/>
      <c r="AI1566" t="str">
        <f t="shared" si="476"/>
        <v>Whitingham</v>
      </c>
      <c r="AJ1566" t="s">
        <v>2472</v>
      </c>
      <c r="AK1566" s="165">
        <v>1</v>
      </c>
      <c r="AL1566" s="7"/>
      <c r="AN1566" s="98">
        <v>50</v>
      </c>
      <c r="AO1566" s="100">
        <v>25</v>
      </c>
      <c r="AP1566" s="100">
        <v>100</v>
      </c>
      <c r="AQ1566" s="107">
        <v>83950</v>
      </c>
      <c r="AR1566" s="107">
        <f t="shared" si="488"/>
        <v>50025</v>
      </c>
      <c r="AS1566" s="9" t="s">
        <v>1726</v>
      </c>
      <c r="AT1566" s="110">
        <f t="shared" si="489"/>
        <v>5083950</v>
      </c>
      <c r="AW1566">
        <v>39.32</v>
      </c>
      <c r="AX1566">
        <v>2.2400000000000002</v>
      </c>
      <c r="AY1566">
        <v>37.08</v>
      </c>
      <c r="BA1566" s="7">
        <f t="shared" si="491"/>
        <v>0</v>
      </c>
      <c r="BB1566" s="7">
        <f t="shared" si="492"/>
        <v>0</v>
      </c>
      <c r="BC1566" s="7">
        <f t="shared" si="493"/>
        <v>1</v>
      </c>
      <c r="BD1566" s="7">
        <f t="shared" si="494"/>
        <v>0</v>
      </c>
      <c r="BE1566" s="7" t="e">
        <f t="shared" si="495"/>
        <v>#N/A</v>
      </c>
      <c r="BF1566" s="118"/>
      <c r="BG1566" s="1">
        <v>0</v>
      </c>
      <c r="BH1566" s="1">
        <v>0</v>
      </c>
      <c r="BI1566" s="118"/>
      <c r="BJ1566" s="118"/>
      <c r="BK1566" s="168"/>
    </row>
    <row r="1567" spans="1:63" hidden="1" outlineLevel="1">
      <c r="A1567" t="s">
        <v>3247</v>
      </c>
      <c r="B1567" s="9" t="s">
        <v>2962</v>
      </c>
      <c r="C1567" s="1">
        <f t="shared" si="477"/>
        <v>490</v>
      </c>
      <c r="D1567" s="7">
        <f t="shared" si="478"/>
        <v>2</v>
      </c>
      <c r="E1567" s="7">
        <f t="shared" si="479"/>
        <v>4</v>
      </c>
      <c r="F1567" s="7">
        <f t="shared" si="480"/>
        <v>1</v>
      </c>
      <c r="G1567" s="7">
        <f t="shared" si="490"/>
        <v>3</v>
      </c>
      <c r="H1567" s="49">
        <f t="shared" si="481"/>
        <v>378</v>
      </c>
      <c r="I1567" s="178">
        <f t="shared" si="482"/>
        <v>0.77142857142857146</v>
      </c>
      <c r="J1567" s="8"/>
      <c r="K1567" s="2">
        <f t="shared" si="483"/>
        <v>0.11224489795918367</v>
      </c>
      <c r="L1567" s="2">
        <f t="shared" si="484"/>
        <v>0</v>
      </c>
      <c r="M1567" s="2">
        <f t="shared" si="485"/>
        <v>0.88367346938775515</v>
      </c>
      <c r="N1567" s="2">
        <f t="shared" si="486"/>
        <v>4.0816326530612249E-3</v>
      </c>
      <c r="O1567" s="2">
        <f t="shared" si="487"/>
        <v>-6.2450045135165055E-17</v>
      </c>
      <c r="P1567" s="1">
        <v>55</v>
      </c>
      <c r="Q1567" s="1"/>
      <c r="R1567" s="1">
        <v>433</v>
      </c>
      <c r="S1567" s="1">
        <v>2</v>
      </c>
      <c r="T1567" s="1"/>
      <c r="U1567" s="1"/>
      <c r="V1567" s="1"/>
      <c r="W1567" s="1"/>
      <c r="X1567" s="1"/>
      <c r="Y1567" s="1">
        <v>0</v>
      </c>
      <c r="Z1567" s="1"/>
      <c r="AA1567" s="1"/>
      <c r="AB1567" s="1"/>
      <c r="AC1567" s="1">
        <v>0</v>
      </c>
      <c r="AD1567" s="1"/>
      <c r="AI1567" t="str">
        <f t="shared" si="476"/>
        <v>Williamstown</v>
      </c>
      <c r="AJ1567" t="s">
        <v>1424</v>
      </c>
      <c r="AK1567" s="165">
        <v>1</v>
      </c>
      <c r="AL1567" s="7"/>
      <c r="AN1567" s="98">
        <v>50</v>
      </c>
      <c r="AO1567" s="100">
        <v>17</v>
      </c>
      <c r="AP1567" s="100">
        <v>85</v>
      </c>
      <c r="AQ1567" s="107">
        <v>84175</v>
      </c>
      <c r="AR1567" s="107">
        <f t="shared" si="488"/>
        <v>50017</v>
      </c>
      <c r="AS1567" s="9" t="s">
        <v>1726</v>
      </c>
      <c r="AT1567" s="110">
        <f t="shared" si="489"/>
        <v>5084175</v>
      </c>
      <c r="AW1567">
        <v>40.33</v>
      </c>
      <c r="AX1567">
        <v>0.16</v>
      </c>
      <c r="AY1567">
        <v>40.18</v>
      </c>
      <c r="BA1567" s="7">
        <f t="shared" si="491"/>
        <v>0</v>
      </c>
      <c r="BB1567" s="7">
        <f t="shared" si="492"/>
        <v>0</v>
      </c>
      <c r="BC1567" s="7">
        <f t="shared" si="493"/>
        <v>1</v>
      </c>
      <c r="BD1567" s="7">
        <f t="shared" si="494"/>
        <v>0</v>
      </c>
      <c r="BE1567" s="7" t="e">
        <f t="shared" si="495"/>
        <v>#N/A</v>
      </c>
      <c r="BF1567" s="118"/>
      <c r="BG1567" s="1">
        <v>2</v>
      </c>
      <c r="BH1567" s="1">
        <v>3</v>
      </c>
      <c r="BI1567" s="118"/>
      <c r="BJ1567" s="118"/>
      <c r="BK1567" s="168"/>
    </row>
    <row r="1568" spans="1:63" hidden="1" outlineLevel="1">
      <c r="A1568" t="s">
        <v>2654</v>
      </c>
      <c r="B1568" s="9" t="s">
        <v>2962</v>
      </c>
      <c r="C1568" s="1">
        <f t="shared" si="477"/>
        <v>2258</v>
      </c>
      <c r="D1568" s="7">
        <f t="shared" si="478"/>
        <v>2</v>
      </c>
      <c r="E1568" s="7">
        <f t="shared" si="479"/>
        <v>5</v>
      </c>
      <c r="F1568" s="7">
        <f t="shared" si="480"/>
        <v>1</v>
      </c>
      <c r="G1568" s="7">
        <f t="shared" si="490"/>
        <v>4</v>
      </c>
      <c r="H1568" s="49">
        <f t="shared" si="481"/>
        <v>1467</v>
      </c>
      <c r="I1568" s="178">
        <f t="shared" si="482"/>
        <v>0.64968999114260406</v>
      </c>
      <c r="J1568" s="8"/>
      <c r="K1568" s="2">
        <f t="shared" si="483"/>
        <v>0.17360496014171833</v>
      </c>
      <c r="L1568" s="2">
        <f t="shared" si="484"/>
        <v>0</v>
      </c>
      <c r="M1568" s="2">
        <f t="shared" si="485"/>
        <v>0.8232949512843224</v>
      </c>
      <c r="N1568" s="2">
        <f t="shared" si="486"/>
        <v>1.3286093888396811E-3</v>
      </c>
      <c r="O1568" s="2">
        <f t="shared" si="487"/>
        <v>1.7714791851195888E-3</v>
      </c>
      <c r="P1568" s="1">
        <v>392</v>
      </c>
      <c r="Q1568" s="1"/>
      <c r="R1568" s="1">
        <v>1859</v>
      </c>
      <c r="S1568" s="1">
        <v>3</v>
      </c>
      <c r="T1568" s="1"/>
      <c r="U1568" s="1"/>
      <c r="V1568" s="1"/>
      <c r="W1568" s="1"/>
      <c r="X1568" s="1"/>
      <c r="Y1568" s="1">
        <v>4</v>
      </c>
      <c r="Z1568" s="1"/>
      <c r="AA1568" s="1"/>
      <c r="AB1568" s="1"/>
      <c r="AC1568" s="1">
        <v>0</v>
      </c>
      <c r="AD1568" s="1"/>
      <c r="AI1568" t="str">
        <f t="shared" si="476"/>
        <v>Williston</v>
      </c>
      <c r="AJ1568" t="s">
        <v>1863</v>
      </c>
      <c r="AK1568" s="165">
        <v>1</v>
      </c>
      <c r="AL1568" s="7"/>
      <c r="AN1568" s="98">
        <v>50</v>
      </c>
      <c r="AO1568" s="100">
        <v>7</v>
      </c>
      <c r="AP1568" s="100">
        <v>85</v>
      </c>
      <c r="AQ1568" s="107">
        <v>84475</v>
      </c>
      <c r="AR1568" s="107">
        <f t="shared" si="488"/>
        <v>50007</v>
      </c>
      <c r="AS1568" s="9" t="s">
        <v>1726</v>
      </c>
      <c r="AT1568" s="110">
        <f t="shared" si="489"/>
        <v>5084475</v>
      </c>
      <c r="AW1568">
        <v>30.71</v>
      </c>
      <c r="AX1568">
        <v>0.37</v>
      </c>
      <c r="AY1568">
        <v>30.34</v>
      </c>
      <c r="BA1568" s="7">
        <f t="shared" si="491"/>
        <v>0</v>
      </c>
      <c r="BB1568" s="7">
        <f t="shared" si="492"/>
        <v>0</v>
      </c>
      <c r="BC1568" s="7">
        <f t="shared" si="493"/>
        <v>1</v>
      </c>
      <c r="BD1568" s="7">
        <f t="shared" si="494"/>
        <v>0</v>
      </c>
      <c r="BE1568" s="7" t="e">
        <f t="shared" si="495"/>
        <v>#N/A</v>
      </c>
      <c r="BF1568" s="118"/>
      <c r="BG1568" s="1">
        <v>0</v>
      </c>
      <c r="BH1568" s="1">
        <v>3</v>
      </c>
      <c r="BI1568" s="118"/>
      <c r="BJ1568" s="118"/>
      <c r="BK1568" s="168"/>
    </row>
    <row r="1569" spans="1:63" hidden="1" outlineLevel="1">
      <c r="A1569" t="s">
        <v>2655</v>
      </c>
      <c r="B1569" s="9" t="s">
        <v>2962</v>
      </c>
      <c r="C1569" s="1">
        <f t="shared" si="477"/>
        <v>441</v>
      </c>
      <c r="D1569" s="7">
        <f t="shared" si="478"/>
        <v>2</v>
      </c>
      <c r="E1569" s="7">
        <f t="shared" si="479"/>
        <v>4</v>
      </c>
      <c r="F1569" s="7">
        <f t="shared" si="480"/>
        <v>1</v>
      </c>
      <c r="G1569" s="7">
        <f t="shared" si="490"/>
        <v>0</v>
      </c>
      <c r="H1569" s="49">
        <f t="shared" si="481"/>
        <v>300</v>
      </c>
      <c r="I1569" s="178">
        <f t="shared" si="482"/>
        <v>0.68027210884353739</v>
      </c>
      <c r="J1569" s="8"/>
      <c r="K1569" s="2">
        <f t="shared" si="483"/>
        <v>0.15873015873015872</v>
      </c>
      <c r="L1569" s="2">
        <f t="shared" si="484"/>
        <v>0</v>
      </c>
      <c r="M1569" s="2">
        <f t="shared" si="485"/>
        <v>0.83900226757369611</v>
      </c>
      <c r="N1569" s="2">
        <f t="shared" si="486"/>
        <v>0</v>
      </c>
      <c r="O1569" s="2">
        <f t="shared" si="487"/>
        <v>2.2675736961451642E-3</v>
      </c>
      <c r="P1569" s="1">
        <v>70</v>
      </c>
      <c r="Q1569" s="1"/>
      <c r="R1569" s="1">
        <v>370</v>
      </c>
      <c r="S1569" s="1">
        <v>0</v>
      </c>
      <c r="T1569" s="1"/>
      <c r="U1569" s="1"/>
      <c r="V1569" s="1"/>
      <c r="W1569" s="1"/>
      <c r="X1569" s="1"/>
      <c r="Y1569" s="1">
        <v>1</v>
      </c>
      <c r="Z1569" s="1"/>
      <c r="AA1569" s="1"/>
      <c r="AB1569" s="1"/>
      <c r="AC1569" s="1">
        <v>0</v>
      </c>
      <c r="AD1569" s="1"/>
      <c r="AI1569" t="str">
        <f t="shared" si="476"/>
        <v>Wilmington</v>
      </c>
      <c r="AJ1569" t="s">
        <v>2472</v>
      </c>
      <c r="AK1569" s="165">
        <v>1</v>
      </c>
      <c r="AL1569" s="7"/>
      <c r="AN1569" s="98">
        <v>50</v>
      </c>
      <c r="AO1569" s="100">
        <v>25</v>
      </c>
      <c r="AP1569" s="100">
        <v>105</v>
      </c>
      <c r="AQ1569" s="107">
        <v>84700</v>
      </c>
      <c r="AR1569" s="107">
        <f t="shared" si="488"/>
        <v>50025</v>
      </c>
      <c r="AS1569" s="9" t="s">
        <v>1726</v>
      </c>
      <c r="AT1569" s="110">
        <f t="shared" si="489"/>
        <v>5084700</v>
      </c>
      <c r="AW1569">
        <v>41.26</v>
      </c>
      <c r="AX1569">
        <v>1.81</v>
      </c>
      <c r="AY1569">
        <v>39.44</v>
      </c>
      <c r="BA1569" s="7">
        <f t="shared" si="491"/>
        <v>0</v>
      </c>
      <c r="BB1569" s="7">
        <f t="shared" si="492"/>
        <v>0</v>
      </c>
      <c r="BC1569" s="7">
        <f t="shared" si="493"/>
        <v>1</v>
      </c>
      <c r="BD1569" s="7">
        <f t="shared" si="494"/>
        <v>0</v>
      </c>
      <c r="BE1569" s="7">
        <f t="shared" si="495"/>
        <v>0</v>
      </c>
      <c r="BF1569" s="118"/>
      <c r="BG1569" s="1">
        <v>2</v>
      </c>
      <c r="BH1569" s="1">
        <v>0</v>
      </c>
      <c r="BI1569" s="118"/>
      <c r="BJ1569" s="118"/>
      <c r="BK1569" s="168"/>
    </row>
    <row r="1570" spans="1:63" hidden="1" outlineLevel="1">
      <c r="A1570" t="s">
        <v>2472</v>
      </c>
      <c r="B1570" s="9" t="s">
        <v>2962</v>
      </c>
      <c r="C1570" s="1">
        <f t="shared" si="477"/>
        <v>125</v>
      </c>
      <c r="D1570" s="7">
        <f t="shared" si="478"/>
        <v>2</v>
      </c>
      <c r="E1570" s="7">
        <f t="shared" si="479"/>
        <v>3</v>
      </c>
      <c r="F1570" s="7">
        <f t="shared" si="480"/>
        <v>1</v>
      </c>
      <c r="G1570" s="7">
        <f t="shared" si="490"/>
        <v>0</v>
      </c>
      <c r="H1570" s="49">
        <f t="shared" si="481"/>
        <v>95</v>
      </c>
      <c r="I1570" s="178">
        <f t="shared" si="482"/>
        <v>0.76</v>
      </c>
      <c r="J1570" s="8"/>
      <c r="K1570" s="2">
        <f t="shared" si="483"/>
        <v>0.12</v>
      </c>
      <c r="L1570" s="2">
        <f t="shared" si="484"/>
        <v>0</v>
      </c>
      <c r="M1570" s="2">
        <f t="shared" si="485"/>
        <v>0.88</v>
      </c>
      <c r="N1570" s="2">
        <f t="shared" si="486"/>
        <v>0</v>
      </c>
      <c r="O1570" s="2">
        <f t="shared" si="487"/>
        <v>0</v>
      </c>
      <c r="P1570" s="1">
        <v>15</v>
      </c>
      <c r="Q1570" s="1"/>
      <c r="R1570" s="1">
        <v>110</v>
      </c>
      <c r="S1570" s="1">
        <v>0</v>
      </c>
      <c r="T1570" s="1"/>
      <c r="U1570" s="1"/>
      <c r="V1570" s="1"/>
      <c r="W1570" s="1"/>
      <c r="X1570" s="1"/>
      <c r="Y1570" s="1">
        <v>0</v>
      </c>
      <c r="Z1570" s="1"/>
      <c r="AA1570" s="1"/>
      <c r="AB1570" s="1"/>
      <c r="AC1570" s="1">
        <v>0</v>
      </c>
      <c r="AD1570" s="1"/>
      <c r="AI1570" t="str">
        <f t="shared" si="476"/>
        <v>Windham</v>
      </c>
      <c r="AJ1570" t="s">
        <v>2472</v>
      </c>
      <c r="AK1570" s="165">
        <v>1</v>
      </c>
      <c r="AL1570" s="7"/>
      <c r="AN1570" s="98">
        <v>50</v>
      </c>
      <c r="AO1570" s="100">
        <v>25</v>
      </c>
      <c r="AP1570" s="100">
        <v>110</v>
      </c>
      <c r="AQ1570" s="107">
        <v>84850</v>
      </c>
      <c r="AR1570" s="107">
        <f t="shared" si="488"/>
        <v>50025</v>
      </c>
      <c r="AS1570" s="9" t="s">
        <v>1726</v>
      </c>
      <c r="AT1570" s="110">
        <f t="shared" si="489"/>
        <v>5084850</v>
      </c>
      <c r="AW1570">
        <v>26.12</v>
      </c>
      <c r="AX1570">
        <v>0.04</v>
      </c>
      <c r="AY1570">
        <v>26.07</v>
      </c>
      <c r="BA1570" s="7">
        <f t="shared" si="491"/>
        <v>0</v>
      </c>
      <c r="BB1570" s="7">
        <f t="shared" si="492"/>
        <v>0</v>
      </c>
      <c r="BC1570" s="7">
        <f t="shared" si="493"/>
        <v>1</v>
      </c>
      <c r="BD1570" s="7">
        <f t="shared" si="494"/>
        <v>0</v>
      </c>
      <c r="BE1570" s="7">
        <f t="shared" si="495"/>
        <v>0</v>
      </c>
      <c r="BF1570" s="118"/>
      <c r="BG1570" s="1">
        <v>0</v>
      </c>
      <c r="BH1570" s="1">
        <v>0</v>
      </c>
      <c r="BI1570" s="118"/>
      <c r="BJ1570" s="118"/>
      <c r="BK1570" s="168"/>
    </row>
    <row r="1571" spans="1:63" hidden="1" outlineLevel="1">
      <c r="A1571" t="s">
        <v>1858</v>
      </c>
      <c r="B1571" s="9" t="s">
        <v>2962</v>
      </c>
      <c r="C1571" s="1">
        <f t="shared" si="477"/>
        <v>821</v>
      </c>
      <c r="D1571" s="7">
        <f t="shared" si="478"/>
        <v>2</v>
      </c>
      <c r="E1571" s="7" t="e">
        <f t="shared" si="479"/>
        <v>#N/A</v>
      </c>
      <c r="F1571" s="7">
        <f t="shared" si="480"/>
        <v>1</v>
      </c>
      <c r="G1571" s="7">
        <f t="shared" si="490"/>
        <v>3</v>
      </c>
      <c r="H1571" s="49">
        <f t="shared" si="481"/>
        <v>601</v>
      </c>
      <c r="I1571" s="178">
        <f t="shared" si="482"/>
        <v>0.7320341047503045</v>
      </c>
      <c r="J1571" s="8"/>
      <c r="K1571" s="2">
        <f t="shared" si="483"/>
        <v>0.13154689403166869</v>
      </c>
      <c r="L1571" s="2">
        <f t="shared" si="484"/>
        <v>0</v>
      </c>
      <c r="M1571" s="2">
        <f t="shared" si="485"/>
        <v>0.86358099878197325</v>
      </c>
      <c r="N1571" s="2">
        <f t="shared" si="486"/>
        <v>2.4360535931790498E-3</v>
      </c>
      <c r="O1571" s="2">
        <f t="shared" si="487"/>
        <v>2.4360535931790602E-3</v>
      </c>
      <c r="P1571" s="1">
        <v>108</v>
      </c>
      <c r="Q1571" s="1"/>
      <c r="R1571" s="1">
        <v>709</v>
      </c>
      <c r="S1571" s="1">
        <v>2</v>
      </c>
      <c r="T1571" s="1"/>
      <c r="U1571" s="1"/>
      <c r="V1571" s="1"/>
      <c r="W1571" s="1"/>
      <c r="X1571" s="1"/>
      <c r="Y1571" s="1">
        <v>1</v>
      </c>
      <c r="Z1571" s="1"/>
      <c r="AA1571" s="1"/>
      <c r="AB1571" s="1"/>
      <c r="AC1571" s="1">
        <v>1</v>
      </c>
      <c r="AD1571" s="1"/>
      <c r="AI1571" t="str">
        <f t="shared" si="476"/>
        <v>Windsor</v>
      </c>
      <c r="AJ1571" t="s">
        <v>1858</v>
      </c>
      <c r="AK1571" s="165">
        <v>1</v>
      </c>
      <c r="AL1571" s="7"/>
      <c r="AN1571" s="98">
        <v>50</v>
      </c>
      <c r="AO1571" s="100">
        <v>27</v>
      </c>
      <c r="AP1571" s="100">
        <v>115</v>
      </c>
      <c r="AQ1571" s="107">
        <v>84925</v>
      </c>
      <c r="AR1571" s="107">
        <f t="shared" si="488"/>
        <v>50027</v>
      </c>
      <c r="AS1571" s="9" t="s">
        <v>1726</v>
      </c>
      <c r="AT1571" s="110">
        <f t="shared" si="489"/>
        <v>5084925</v>
      </c>
      <c r="AW1571">
        <v>19.760000000000002</v>
      </c>
      <c r="AX1571">
        <v>0.21</v>
      </c>
      <c r="AY1571">
        <v>19.55</v>
      </c>
      <c r="BA1571" s="7">
        <f t="shared" si="491"/>
        <v>0</v>
      </c>
      <c r="BB1571" s="7" t="e">
        <f t="shared" si="492"/>
        <v>#N/A</v>
      </c>
      <c r="BC1571" s="7">
        <f t="shared" si="493"/>
        <v>1</v>
      </c>
      <c r="BD1571" s="7">
        <f t="shared" si="494"/>
        <v>0</v>
      </c>
      <c r="BE1571" s="7" t="e">
        <f t="shared" si="495"/>
        <v>#N/A</v>
      </c>
      <c r="BF1571" s="118"/>
      <c r="BG1571" s="1">
        <v>0</v>
      </c>
      <c r="BH1571" s="1">
        <v>2</v>
      </c>
      <c r="BI1571" s="118"/>
      <c r="BJ1571" s="118"/>
      <c r="BK1571" s="168"/>
    </row>
    <row r="1572" spans="1:63" hidden="1" outlineLevel="1">
      <c r="A1572" t="s">
        <v>1905</v>
      </c>
      <c r="B1572" s="9" t="s">
        <v>2962</v>
      </c>
      <c r="C1572" s="1">
        <f t="shared" si="477"/>
        <v>204</v>
      </c>
      <c r="D1572" s="7">
        <f t="shared" si="478"/>
        <v>2</v>
      </c>
      <c r="E1572" s="7">
        <f t="shared" si="479"/>
        <v>4</v>
      </c>
      <c r="F1572" s="7">
        <f t="shared" si="480"/>
        <v>1</v>
      </c>
      <c r="G1572" s="7">
        <f t="shared" si="490"/>
        <v>0</v>
      </c>
      <c r="H1572" s="49">
        <f t="shared" si="481"/>
        <v>115</v>
      </c>
      <c r="I1572" s="178">
        <f t="shared" si="482"/>
        <v>0.56372549019607843</v>
      </c>
      <c r="J1572" s="8"/>
      <c r="K1572" s="2">
        <f t="shared" si="483"/>
        <v>0.21568627450980393</v>
      </c>
      <c r="L1572" s="2">
        <f t="shared" si="484"/>
        <v>0</v>
      </c>
      <c r="M1572" s="2">
        <f t="shared" si="485"/>
        <v>0.77941176470588236</v>
      </c>
      <c r="N1572" s="2">
        <f t="shared" si="486"/>
        <v>0</v>
      </c>
      <c r="O1572" s="2">
        <f t="shared" si="487"/>
        <v>4.9019607843137081E-3</v>
      </c>
      <c r="P1572" s="1">
        <v>44</v>
      </c>
      <c r="Q1572" s="1"/>
      <c r="R1572" s="1">
        <v>159</v>
      </c>
      <c r="S1572" s="1">
        <v>0</v>
      </c>
      <c r="T1572" s="1"/>
      <c r="U1572" s="1"/>
      <c r="V1572" s="1"/>
      <c r="W1572" s="1"/>
      <c r="X1572" s="1"/>
      <c r="Y1572" s="1">
        <v>0</v>
      </c>
      <c r="Z1572" s="1"/>
      <c r="AA1572" s="1"/>
      <c r="AB1572" s="1"/>
      <c r="AC1572" s="1">
        <v>1</v>
      </c>
      <c r="AD1572" s="1"/>
      <c r="AI1572" t="str">
        <f t="shared" si="476"/>
        <v>Winhall</v>
      </c>
      <c r="AJ1572" t="s">
        <v>2078</v>
      </c>
      <c r="AK1572" s="165">
        <v>1</v>
      </c>
      <c r="AL1572" s="7"/>
      <c r="AN1572" s="98">
        <v>50</v>
      </c>
      <c r="AO1572" s="100">
        <v>3</v>
      </c>
      <c r="AP1572" s="100">
        <v>75</v>
      </c>
      <c r="AQ1572" s="107">
        <v>85075</v>
      </c>
      <c r="AR1572" s="107">
        <f t="shared" si="488"/>
        <v>50003</v>
      </c>
      <c r="AS1572" s="9" t="s">
        <v>1726</v>
      </c>
      <c r="AT1572" s="110">
        <f t="shared" si="489"/>
        <v>5085075</v>
      </c>
      <c r="AW1572">
        <v>44.02</v>
      </c>
      <c r="AX1572">
        <v>0.35</v>
      </c>
      <c r="AY1572">
        <v>43.67</v>
      </c>
      <c r="BA1572" s="7">
        <f t="shared" si="491"/>
        <v>0</v>
      </c>
      <c r="BB1572" s="7">
        <f t="shared" si="492"/>
        <v>0</v>
      </c>
      <c r="BC1572" s="7">
        <f t="shared" si="493"/>
        <v>1</v>
      </c>
      <c r="BD1572" s="7">
        <f t="shared" si="494"/>
        <v>0</v>
      </c>
      <c r="BE1572" s="7">
        <f t="shared" si="495"/>
        <v>0</v>
      </c>
      <c r="BF1572" s="118"/>
      <c r="BG1572" s="1">
        <v>0</v>
      </c>
      <c r="BH1572" s="1">
        <v>0</v>
      </c>
      <c r="BI1572" s="118"/>
      <c r="BJ1572" s="118"/>
      <c r="BK1572" s="168"/>
    </row>
    <row r="1573" spans="1:63" hidden="1" outlineLevel="1">
      <c r="A1573" t="s">
        <v>1682</v>
      </c>
      <c r="B1573" s="9" t="s">
        <v>2962</v>
      </c>
      <c r="C1573" s="1">
        <f t="shared" si="477"/>
        <v>1526</v>
      </c>
      <c r="D1573" s="7">
        <f t="shared" si="478"/>
        <v>2</v>
      </c>
      <c r="E1573" s="7" t="e">
        <f t="shared" si="479"/>
        <v>#N/A</v>
      </c>
      <c r="F1573" s="7">
        <f t="shared" si="480"/>
        <v>1</v>
      </c>
      <c r="G1573" s="7">
        <f t="shared" si="490"/>
        <v>3</v>
      </c>
      <c r="H1573" s="49">
        <f t="shared" si="481"/>
        <v>1203</v>
      </c>
      <c r="I1573" s="178">
        <f t="shared" si="482"/>
        <v>0.78833551769331589</v>
      </c>
      <c r="J1573" s="8"/>
      <c r="K1573" s="2">
        <f t="shared" si="483"/>
        <v>0.10222804718217562</v>
      </c>
      <c r="L1573" s="2">
        <f t="shared" si="484"/>
        <v>0</v>
      </c>
      <c r="M1573" s="2">
        <f t="shared" si="485"/>
        <v>0.89056356487549149</v>
      </c>
      <c r="N1573" s="2">
        <f t="shared" si="486"/>
        <v>3.9318479685452159E-3</v>
      </c>
      <c r="O1573" s="2">
        <f t="shared" si="487"/>
        <v>3.2765399737877008E-3</v>
      </c>
      <c r="P1573" s="1">
        <v>156</v>
      </c>
      <c r="Q1573" s="1"/>
      <c r="R1573" s="1">
        <v>1359</v>
      </c>
      <c r="S1573" s="1">
        <v>6</v>
      </c>
      <c r="T1573" s="1"/>
      <c r="U1573" s="1"/>
      <c r="V1573" s="1"/>
      <c r="W1573" s="1"/>
      <c r="X1573" s="1"/>
      <c r="Y1573" s="1">
        <v>4</v>
      </c>
      <c r="Z1573" s="1"/>
      <c r="AA1573" s="1"/>
      <c r="AB1573" s="1"/>
      <c r="AC1573" s="1">
        <v>1</v>
      </c>
      <c r="AD1573" s="1"/>
      <c r="AI1573" t="str">
        <f t="shared" si="476"/>
        <v>Winooski</v>
      </c>
      <c r="AJ1573" t="s">
        <v>1863</v>
      </c>
      <c r="AK1573" s="165">
        <v>1</v>
      </c>
      <c r="AL1573" s="7"/>
      <c r="AN1573" s="98">
        <v>50</v>
      </c>
      <c r="AO1573" s="100">
        <v>7</v>
      </c>
      <c r="AP1573" s="100">
        <v>90</v>
      </c>
      <c r="AQ1573" s="107">
        <v>85150</v>
      </c>
      <c r="AR1573" s="107">
        <f t="shared" si="488"/>
        <v>50007</v>
      </c>
      <c r="AS1573" s="9" t="s">
        <v>1037</v>
      </c>
      <c r="AT1573" s="110">
        <f t="shared" si="489"/>
        <v>5085150</v>
      </c>
      <c r="AW1573">
        <v>1.51</v>
      </c>
      <c r="AX1573">
        <v>0.08</v>
      </c>
      <c r="AY1573">
        <v>1.43</v>
      </c>
      <c r="BA1573" s="7">
        <f t="shared" si="491"/>
        <v>0</v>
      </c>
      <c r="BB1573" s="7" t="e">
        <f t="shared" si="492"/>
        <v>#N/A</v>
      </c>
      <c r="BC1573" s="7">
        <f t="shared" si="493"/>
        <v>1</v>
      </c>
      <c r="BD1573" s="7">
        <f t="shared" si="494"/>
        <v>0</v>
      </c>
      <c r="BE1573" s="7" t="e">
        <f t="shared" si="495"/>
        <v>#N/A</v>
      </c>
      <c r="BF1573" s="118"/>
      <c r="BG1573" s="1">
        <v>7</v>
      </c>
      <c r="BH1573" s="1">
        <v>0</v>
      </c>
      <c r="BI1573" s="118"/>
      <c r="BJ1573" s="118"/>
      <c r="BK1573" s="168"/>
    </row>
    <row r="1574" spans="1:63" hidden="1" outlineLevel="1">
      <c r="A1574" t="s">
        <v>2462</v>
      </c>
      <c r="B1574" s="9" t="s">
        <v>2962</v>
      </c>
      <c r="C1574" s="1">
        <f t="shared" si="477"/>
        <v>330</v>
      </c>
      <c r="D1574" s="7">
        <f t="shared" si="478"/>
        <v>2</v>
      </c>
      <c r="E1574" s="7">
        <f t="shared" si="479"/>
        <v>4</v>
      </c>
      <c r="F1574" s="7">
        <f t="shared" si="480"/>
        <v>1</v>
      </c>
      <c r="G1574" s="7">
        <f t="shared" si="490"/>
        <v>0</v>
      </c>
      <c r="H1574" s="49">
        <f t="shared" si="481"/>
        <v>283</v>
      </c>
      <c r="I1574" s="178">
        <f t="shared" si="482"/>
        <v>0.85757575757575755</v>
      </c>
      <c r="J1574" s="8"/>
      <c r="K1574" s="2">
        <f t="shared" si="483"/>
        <v>6.9696969696969702E-2</v>
      </c>
      <c r="L1574" s="2">
        <f t="shared" si="484"/>
        <v>0</v>
      </c>
      <c r="M1574" s="2">
        <f t="shared" si="485"/>
        <v>0.92727272727272725</v>
      </c>
      <c r="N1574" s="2">
        <f t="shared" si="486"/>
        <v>0</v>
      </c>
      <c r="O1574" s="2">
        <f t="shared" si="487"/>
        <v>3.0303030303030498E-3</v>
      </c>
      <c r="P1574" s="1">
        <v>23</v>
      </c>
      <c r="Q1574" s="1"/>
      <c r="R1574" s="1">
        <v>306</v>
      </c>
      <c r="S1574" s="1">
        <v>0</v>
      </c>
      <c r="T1574" s="1"/>
      <c r="U1574" s="1"/>
      <c r="V1574" s="1"/>
      <c r="W1574" s="1"/>
      <c r="X1574" s="1"/>
      <c r="Y1574" s="1">
        <v>0</v>
      </c>
      <c r="Z1574" s="1"/>
      <c r="AA1574" s="1"/>
      <c r="AB1574" s="1"/>
      <c r="AC1574" s="1">
        <v>1</v>
      </c>
      <c r="AD1574" s="1"/>
      <c r="AI1574" t="str">
        <f t="shared" si="476"/>
        <v>Wolcott</v>
      </c>
      <c r="AJ1574" t="s">
        <v>1617</v>
      </c>
      <c r="AK1574" s="165">
        <v>1</v>
      </c>
      <c r="AL1574" s="7"/>
      <c r="AN1574" s="98">
        <v>50</v>
      </c>
      <c r="AO1574" s="100">
        <v>15</v>
      </c>
      <c r="AP1574" s="100">
        <v>50</v>
      </c>
      <c r="AQ1574" s="107">
        <v>85375</v>
      </c>
      <c r="AR1574" s="107">
        <f t="shared" si="488"/>
        <v>50015</v>
      </c>
      <c r="AS1574" s="9" t="s">
        <v>1726</v>
      </c>
      <c r="AT1574" s="110">
        <f t="shared" si="489"/>
        <v>5085375</v>
      </c>
      <c r="AW1574">
        <v>39.18</v>
      </c>
      <c r="AX1574">
        <v>0.15</v>
      </c>
      <c r="AY1574">
        <v>39.03</v>
      </c>
      <c r="BA1574" s="7">
        <f t="shared" si="491"/>
        <v>0</v>
      </c>
      <c r="BB1574" s="7">
        <f t="shared" si="492"/>
        <v>0</v>
      </c>
      <c r="BC1574" s="7">
        <f t="shared" si="493"/>
        <v>1</v>
      </c>
      <c r="BD1574" s="7">
        <f t="shared" si="494"/>
        <v>0</v>
      </c>
      <c r="BE1574" s="7">
        <f t="shared" si="495"/>
        <v>0</v>
      </c>
      <c r="BF1574" s="118"/>
      <c r="BG1574" s="1">
        <v>0</v>
      </c>
      <c r="BH1574" s="1">
        <v>0</v>
      </c>
      <c r="BI1574" s="118"/>
      <c r="BJ1574" s="118"/>
      <c r="BK1574" s="168"/>
    </row>
    <row r="1575" spans="1:63" hidden="1" outlineLevel="1">
      <c r="A1575" t="s">
        <v>2858</v>
      </c>
      <c r="B1575" s="9" t="s">
        <v>2962</v>
      </c>
      <c r="C1575" s="1">
        <f t="shared" si="477"/>
        <v>196</v>
      </c>
      <c r="D1575" s="7">
        <f t="shared" si="478"/>
        <v>2</v>
      </c>
      <c r="E1575" s="7">
        <f t="shared" si="479"/>
        <v>3</v>
      </c>
      <c r="F1575" s="7">
        <f t="shared" si="480"/>
        <v>1</v>
      </c>
      <c r="G1575" s="7">
        <f t="shared" si="490"/>
        <v>0</v>
      </c>
      <c r="H1575" s="49">
        <f t="shared" si="481"/>
        <v>174</v>
      </c>
      <c r="I1575" s="178">
        <f t="shared" si="482"/>
        <v>0.88775510204081631</v>
      </c>
      <c r="J1575" s="8"/>
      <c r="K1575" s="2">
        <f t="shared" si="483"/>
        <v>5.6122448979591837E-2</v>
      </c>
      <c r="L1575" s="2">
        <f t="shared" si="484"/>
        <v>0</v>
      </c>
      <c r="M1575" s="2">
        <f t="shared" si="485"/>
        <v>0.94387755102040816</v>
      </c>
      <c r="N1575" s="2">
        <f t="shared" si="486"/>
        <v>0</v>
      </c>
      <c r="O1575" s="2">
        <f t="shared" si="487"/>
        <v>0</v>
      </c>
      <c r="P1575" s="1">
        <v>11</v>
      </c>
      <c r="Q1575" s="1"/>
      <c r="R1575" s="1">
        <v>185</v>
      </c>
      <c r="S1575" s="1">
        <v>0</v>
      </c>
      <c r="T1575" s="1"/>
      <c r="U1575" s="1"/>
      <c r="V1575" s="1"/>
      <c r="W1575" s="1"/>
      <c r="X1575" s="1"/>
      <c r="Y1575" s="1">
        <v>0</v>
      </c>
      <c r="Z1575" s="1"/>
      <c r="AA1575" s="1"/>
      <c r="AB1575" s="1"/>
      <c r="AC1575" s="1">
        <v>0</v>
      </c>
      <c r="AD1575" s="1"/>
      <c r="AI1575" t="str">
        <f t="shared" si="476"/>
        <v>Woodbury</v>
      </c>
      <c r="AJ1575" t="s">
        <v>643</v>
      </c>
      <c r="AK1575" s="165">
        <v>1</v>
      </c>
      <c r="AL1575" s="7"/>
      <c r="AN1575" s="98">
        <v>50</v>
      </c>
      <c r="AO1575" s="100">
        <v>23</v>
      </c>
      <c r="AP1575" s="100">
        <v>95</v>
      </c>
      <c r="AQ1575" s="107">
        <v>85525</v>
      </c>
      <c r="AR1575" s="107">
        <f t="shared" si="488"/>
        <v>50023</v>
      </c>
      <c r="AS1575" s="9" t="s">
        <v>1726</v>
      </c>
      <c r="AT1575" s="110">
        <f t="shared" si="489"/>
        <v>5085525</v>
      </c>
      <c r="AW1575">
        <v>39.1</v>
      </c>
      <c r="AX1575">
        <v>1.33</v>
      </c>
      <c r="AY1575">
        <v>37.770000000000003</v>
      </c>
      <c r="BA1575" s="7">
        <f t="shared" si="491"/>
        <v>0</v>
      </c>
      <c r="BB1575" s="7">
        <f t="shared" si="492"/>
        <v>0</v>
      </c>
      <c r="BC1575" s="7">
        <f t="shared" si="493"/>
        <v>1</v>
      </c>
      <c r="BD1575" s="7">
        <f t="shared" si="494"/>
        <v>0</v>
      </c>
      <c r="BE1575" s="7">
        <f t="shared" si="495"/>
        <v>0</v>
      </c>
      <c r="BF1575" s="118"/>
      <c r="BG1575" s="1">
        <v>0</v>
      </c>
      <c r="BH1575" s="1">
        <v>0</v>
      </c>
      <c r="BI1575" s="118"/>
      <c r="BJ1575" s="118"/>
      <c r="BK1575" s="168"/>
    </row>
    <row r="1576" spans="1:63" hidden="1" outlineLevel="1">
      <c r="A1576" t="s">
        <v>570</v>
      </c>
      <c r="B1576" s="9" t="s">
        <v>2962</v>
      </c>
      <c r="C1576" s="1">
        <f t="shared" si="477"/>
        <v>86</v>
      </c>
      <c r="D1576" s="7">
        <f t="shared" si="478"/>
        <v>2</v>
      </c>
      <c r="E1576" s="7">
        <f t="shared" si="479"/>
        <v>3</v>
      </c>
      <c r="F1576" s="7">
        <f t="shared" si="480"/>
        <v>1</v>
      </c>
      <c r="G1576" s="7">
        <f t="shared" si="490"/>
        <v>0</v>
      </c>
      <c r="H1576" s="49">
        <f t="shared" si="481"/>
        <v>66</v>
      </c>
      <c r="I1576" s="178">
        <f t="shared" si="482"/>
        <v>0.76744186046511631</v>
      </c>
      <c r="J1576" s="8"/>
      <c r="K1576" s="2">
        <f t="shared" si="483"/>
        <v>0.11627906976744186</v>
      </c>
      <c r="L1576" s="2">
        <f t="shared" si="484"/>
        <v>0</v>
      </c>
      <c r="M1576" s="2">
        <f t="shared" si="485"/>
        <v>0.88372093023255816</v>
      </c>
      <c r="N1576" s="2">
        <f t="shared" si="486"/>
        <v>0</v>
      </c>
      <c r="O1576" s="2">
        <f t="shared" si="487"/>
        <v>0</v>
      </c>
      <c r="P1576" s="1">
        <v>10</v>
      </c>
      <c r="Q1576" s="1"/>
      <c r="R1576" s="1">
        <v>76</v>
      </c>
      <c r="S1576" s="1">
        <v>0</v>
      </c>
      <c r="T1576" s="1"/>
      <c r="U1576" s="1"/>
      <c r="V1576" s="1"/>
      <c r="W1576" s="1"/>
      <c r="X1576" s="1"/>
      <c r="Y1576" s="1">
        <v>0</v>
      </c>
      <c r="Z1576" s="1"/>
      <c r="AA1576" s="1"/>
      <c r="AB1576" s="1"/>
      <c r="AC1576" s="1">
        <v>0</v>
      </c>
      <c r="AD1576" s="1"/>
      <c r="AI1576" t="str">
        <f t="shared" si="476"/>
        <v>Woodford</v>
      </c>
      <c r="AJ1576" t="s">
        <v>2078</v>
      </c>
      <c r="AK1576" s="165">
        <v>1</v>
      </c>
      <c r="AL1576" s="7"/>
      <c r="AN1576" s="98">
        <v>50</v>
      </c>
      <c r="AO1576" s="100">
        <v>3</v>
      </c>
      <c r="AP1576" s="100">
        <v>80</v>
      </c>
      <c r="AQ1576" s="107">
        <v>85675</v>
      </c>
      <c r="AR1576" s="107">
        <f t="shared" si="488"/>
        <v>50003</v>
      </c>
      <c r="AS1576" s="9" t="s">
        <v>1726</v>
      </c>
      <c r="AT1576" s="110">
        <f t="shared" si="489"/>
        <v>5085675</v>
      </c>
      <c r="AW1576">
        <v>47.59</v>
      </c>
      <c r="AX1576">
        <v>0.13</v>
      </c>
      <c r="AY1576">
        <v>47.46</v>
      </c>
      <c r="BA1576" s="7">
        <f t="shared" si="491"/>
        <v>0</v>
      </c>
      <c r="BB1576" s="7">
        <f t="shared" si="492"/>
        <v>0</v>
      </c>
      <c r="BC1576" s="7">
        <f t="shared" si="493"/>
        <v>1</v>
      </c>
      <c r="BD1576" s="7">
        <f t="shared" si="494"/>
        <v>0</v>
      </c>
      <c r="BE1576" s="7">
        <f t="shared" si="495"/>
        <v>0</v>
      </c>
      <c r="BF1576" s="118"/>
      <c r="BG1576" s="1">
        <v>2</v>
      </c>
      <c r="BH1576" s="1">
        <v>1</v>
      </c>
      <c r="BI1576" s="118"/>
      <c r="BJ1576" s="118"/>
      <c r="BK1576" s="168"/>
    </row>
    <row r="1577" spans="1:63" hidden="1" outlineLevel="1">
      <c r="A1577" t="s">
        <v>2773</v>
      </c>
      <c r="B1577" s="9" t="s">
        <v>2962</v>
      </c>
      <c r="C1577" s="1">
        <f t="shared" si="477"/>
        <v>910</v>
      </c>
      <c r="D1577" s="7">
        <f t="shared" si="478"/>
        <v>2</v>
      </c>
      <c r="E1577" s="7">
        <f t="shared" si="479"/>
        <v>4</v>
      </c>
      <c r="F1577" s="7">
        <f t="shared" si="480"/>
        <v>1</v>
      </c>
      <c r="G1577" s="7">
        <f t="shared" si="490"/>
        <v>0</v>
      </c>
      <c r="H1577" s="49">
        <f t="shared" si="481"/>
        <v>509</v>
      </c>
      <c r="I1577" s="178">
        <f t="shared" si="482"/>
        <v>0.55934065934065935</v>
      </c>
      <c r="J1577" s="8"/>
      <c r="K1577" s="2">
        <f t="shared" si="483"/>
        <v>0.21978021978021978</v>
      </c>
      <c r="L1577" s="2">
        <f t="shared" si="484"/>
        <v>0</v>
      </c>
      <c r="M1577" s="2">
        <f t="shared" si="485"/>
        <v>0.77912087912087913</v>
      </c>
      <c r="N1577" s="2">
        <f t="shared" si="486"/>
        <v>0</v>
      </c>
      <c r="O1577" s="2">
        <f t="shared" si="487"/>
        <v>1.098901098901095E-3</v>
      </c>
      <c r="P1577" s="1">
        <v>200</v>
      </c>
      <c r="Q1577" s="1"/>
      <c r="R1577" s="1">
        <v>709</v>
      </c>
      <c r="S1577" s="1">
        <v>0</v>
      </c>
      <c r="T1577" s="1"/>
      <c r="U1577" s="1"/>
      <c r="V1577" s="1"/>
      <c r="W1577" s="1"/>
      <c r="X1577" s="1"/>
      <c r="Y1577" s="1">
        <v>1</v>
      </c>
      <c r="Z1577" s="1"/>
      <c r="AA1577" s="1"/>
      <c r="AB1577" s="1"/>
      <c r="AC1577" s="1">
        <v>0</v>
      </c>
      <c r="AD1577" s="1"/>
      <c r="AI1577" t="str">
        <f t="shared" si="476"/>
        <v>Woodstock</v>
      </c>
      <c r="AJ1577" t="s">
        <v>1858</v>
      </c>
      <c r="AK1577" s="165">
        <v>1</v>
      </c>
      <c r="AL1577" s="7"/>
      <c r="AN1577" s="98">
        <v>50</v>
      </c>
      <c r="AO1577" s="100">
        <v>27</v>
      </c>
      <c r="AP1577" s="100">
        <v>120</v>
      </c>
      <c r="AQ1577" s="107">
        <v>85975</v>
      </c>
      <c r="AR1577" s="107">
        <f t="shared" si="488"/>
        <v>50027</v>
      </c>
      <c r="AS1577" s="9" t="s">
        <v>1726</v>
      </c>
      <c r="AT1577" s="110">
        <f t="shared" si="489"/>
        <v>5085975</v>
      </c>
      <c r="AW1577">
        <v>44.63</v>
      </c>
      <c r="AX1577">
        <v>0.1</v>
      </c>
      <c r="AY1577">
        <v>44.53</v>
      </c>
      <c r="BA1577" s="7">
        <f t="shared" si="491"/>
        <v>0</v>
      </c>
      <c r="BB1577" s="7">
        <f t="shared" si="492"/>
        <v>0</v>
      </c>
      <c r="BC1577" s="7">
        <f t="shared" si="493"/>
        <v>1</v>
      </c>
      <c r="BD1577" s="7">
        <f t="shared" si="494"/>
        <v>0</v>
      </c>
      <c r="BE1577" s="7">
        <f t="shared" si="495"/>
        <v>0</v>
      </c>
      <c r="BF1577" s="118"/>
      <c r="BG1577" s="1">
        <v>3</v>
      </c>
      <c r="BH1577" s="1">
        <v>5</v>
      </c>
      <c r="BI1577" s="118"/>
      <c r="BJ1577" s="118"/>
      <c r="BK1577" s="168"/>
    </row>
    <row r="1578" spans="1:63" hidden="1" outlineLevel="1">
      <c r="A1578" t="s">
        <v>1781</v>
      </c>
      <c r="B1578" s="9" t="s">
        <v>2962</v>
      </c>
      <c r="C1578" s="1">
        <f t="shared" si="477"/>
        <v>336</v>
      </c>
      <c r="D1578" s="7">
        <f t="shared" si="478"/>
        <v>2</v>
      </c>
      <c r="E1578" s="7">
        <f t="shared" si="479"/>
        <v>4</v>
      </c>
      <c r="F1578" s="7">
        <f t="shared" si="480"/>
        <v>1</v>
      </c>
      <c r="G1578" s="7">
        <f t="shared" si="490"/>
        <v>0</v>
      </c>
      <c r="H1578" s="49">
        <f t="shared" si="481"/>
        <v>287</v>
      </c>
      <c r="I1578" s="178">
        <f t="shared" si="482"/>
        <v>0.85416666666666663</v>
      </c>
      <c r="J1578" s="8"/>
      <c r="K1578" s="2">
        <f t="shared" si="483"/>
        <v>7.1428571428571425E-2</v>
      </c>
      <c r="L1578" s="2">
        <f t="shared" si="484"/>
        <v>0</v>
      </c>
      <c r="M1578" s="2">
        <f t="shared" si="485"/>
        <v>0.92559523809523814</v>
      </c>
      <c r="N1578" s="2">
        <f t="shared" si="486"/>
        <v>0</v>
      </c>
      <c r="O1578" s="2">
        <f t="shared" si="487"/>
        <v>2.9761904761904656E-3</v>
      </c>
      <c r="P1578" s="1">
        <v>24</v>
      </c>
      <c r="Q1578" s="1"/>
      <c r="R1578" s="1">
        <v>311</v>
      </c>
      <c r="S1578" s="1">
        <v>0</v>
      </c>
      <c r="T1578" s="1"/>
      <c r="U1578" s="1"/>
      <c r="V1578" s="1"/>
      <c r="W1578" s="1"/>
      <c r="X1578" s="1"/>
      <c r="Y1578" s="1">
        <v>1</v>
      </c>
      <c r="Z1578" s="1"/>
      <c r="AA1578" s="1"/>
      <c r="AB1578" s="1"/>
      <c r="AC1578" s="1">
        <v>0</v>
      </c>
      <c r="AD1578" s="1"/>
      <c r="AI1578" t="str">
        <f t="shared" si="476"/>
        <v>Worcester</v>
      </c>
      <c r="AJ1578" t="s">
        <v>643</v>
      </c>
      <c r="AK1578" s="165">
        <v>1</v>
      </c>
      <c r="AL1578" s="7"/>
      <c r="AN1578" s="98">
        <v>50</v>
      </c>
      <c r="AO1578" s="100">
        <v>23</v>
      </c>
      <c r="AP1578" s="100">
        <v>100</v>
      </c>
      <c r="AQ1578" s="107">
        <v>86125</v>
      </c>
      <c r="AR1578" s="107">
        <f t="shared" si="488"/>
        <v>50023</v>
      </c>
      <c r="AS1578" s="9" t="s">
        <v>1726</v>
      </c>
      <c r="AT1578" s="110">
        <f t="shared" si="489"/>
        <v>5086125</v>
      </c>
      <c r="AW1578">
        <v>38.83</v>
      </c>
      <c r="AX1578">
        <v>0.08</v>
      </c>
      <c r="AY1578">
        <v>38.75</v>
      </c>
      <c r="BA1578" s="7">
        <f t="shared" si="491"/>
        <v>0</v>
      </c>
      <c r="BB1578" s="7">
        <f t="shared" si="492"/>
        <v>0</v>
      </c>
      <c r="BC1578" s="7">
        <f t="shared" si="493"/>
        <v>1</v>
      </c>
      <c r="BD1578" s="7">
        <f t="shared" si="494"/>
        <v>0</v>
      </c>
      <c r="BE1578" s="7">
        <f t="shared" si="495"/>
        <v>0</v>
      </c>
      <c r="BF1578" s="118"/>
      <c r="BG1578" s="1">
        <v>0</v>
      </c>
      <c r="BH1578" s="1">
        <v>0</v>
      </c>
      <c r="BI1578" s="118"/>
      <c r="BJ1578" s="118"/>
      <c r="BK1578" s="168"/>
    </row>
    <row r="1579" spans="1:63" collapsed="1">
      <c r="A1579" t="s">
        <v>289</v>
      </c>
      <c r="B1579" s="9" t="s">
        <v>1114</v>
      </c>
      <c r="C1579" s="1">
        <f t="shared" si="477"/>
        <v>134838</v>
      </c>
      <c r="D1579" s="7">
        <f t="shared" si="478"/>
        <v>2</v>
      </c>
      <c r="E1579" s="7" t="e">
        <f t="shared" si="479"/>
        <v>#N/A</v>
      </c>
      <c r="F1579" s="7">
        <f t="shared" si="480"/>
        <v>1</v>
      </c>
      <c r="G1579" s="7">
        <f t="shared" si="490"/>
        <v>3</v>
      </c>
      <c r="H1579" s="49">
        <f t="shared" si="481"/>
        <v>97562</v>
      </c>
      <c r="I1579" s="178">
        <f t="shared" si="482"/>
        <v>0.72354974117088655</v>
      </c>
      <c r="J1579" s="8"/>
      <c r="K1579" s="2">
        <f t="shared" si="483"/>
        <v>0.13600023732182323</v>
      </c>
      <c r="L1579" s="2">
        <f t="shared" si="484"/>
        <v>0</v>
      </c>
      <c r="M1579" s="2">
        <f t="shared" si="485"/>
        <v>0.85954997849270975</v>
      </c>
      <c r="N1579" s="2">
        <f t="shared" si="486"/>
        <v>2.0913985671694923E-3</v>
      </c>
      <c r="O1579" s="2">
        <f t="shared" si="487"/>
        <v>2.3583856182975505E-3</v>
      </c>
      <c r="P1579" s="1">
        <f t="shared" ref="P1579:S1579" si="496">SUM(P1333:P1578)</f>
        <v>18338</v>
      </c>
      <c r="Q1579" s="1"/>
      <c r="R1579" s="1">
        <f t="shared" si="496"/>
        <v>115900</v>
      </c>
      <c r="S1579" s="1">
        <f t="shared" si="496"/>
        <v>282</v>
      </c>
      <c r="T1579" s="1"/>
      <c r="U1579" s="1"/>
      <c r="V1579" s="1"/>
      <c r="W1579" s="1"/>
      <c r="X1579" s="1"/>
      <c r="Y1579" s="1">
        <f>SUM(Y1333:Y1578)</f>
        <v>238</v>
      </c>
      <c r="Z1579" s="1"/>
      <c r="AA1579" s="1"/>
      <c r="AB1579" s="1"/>
      <c r="AC1579" s="1">
        <f>SUM(AC1333:AC1578)</f>
        <v>80</v>
      </c>
      <c r="AD1579" s="1"/>
      <c r="AI1579" t="str">
        <f t="shared" si="476"/>
        <v>Vermont</v>
      </c>
      <c r="AK1579" s="165"/>
      <c r="AN1579" s="98">
        <v>50</v>
      </c>
      <c r="AR1579" s="98">
        <v>50</v>
      </c>
      <c r="AS1579" s="9" t="s">
        <v>1634</v>
      </c>
      <c r="AT1579" s="98">
        <v>50</v>
      </c>
      <c r="AW1579">
        <v>9614.26</v>
      </c>
      <c r="AX1579">
        <v>364.7</v>
      </c>
      <c r="AY1579">
        <v>9249.56</v>
      </c>
      <c r="BA1579" s="7">
        <f t="shared" si="491"/>
        <v>0</v>
      </c>
      <c r="BB1579" s="7" t="e">
        <f t="shared" si="492"/>
        <v>#N/A</v>
      </c>
      <c r="BC1579" s="7">
        <f t="shared" si="493"/>
        <v>1</v>
      </c>
      <c r="BD1579" s="7">
        <f t="shared" si="494"/>
        <v>0</v>
      </c>
      <c r="BE1579" s="7" t="e">
        <f t="shared" si="495"/>
        <v>#N/A</v>
      </c>
      <c r="BF1579" s="118"/>
      <c r="BG1579" s="1">
        <f t="shared" ref="BG1579:BH1579" si="497">SUM(BG1333:BG1578)</f>
        <v>260</v>
      </c>
      <c r="BH1579" s="1">
        <f t="shared" si="497"/>
        <v>158</v>
      </c>
      <c r="BI1579" s="118"/>
      <c r="BJ1579" s="118"/>
      <c r="BK1579" s="168"/>
    </row>
    <row r="1580" spans="1:63">
      <c r="B1580" s="9"/>
      <c r="C1580" s="1"/>
      <c r="D1580" s="7"/>
      <c r="E1580" s="7"/>
      <c r="F1580" s="7"/>
      <c r="G1580" s="7"/>
      <c r="H1580" s="1"/>
      <c r="J1580" s="8"/>
      <c r="K1580" s="2"/>
      <c r="L1580" s="2"/>
      <c r="M1580" s="2"/>
      <c r="N1580" s="2"/>
      <c r="O1580" s="2"/>
      <c r="P1580" s="1"/>
      <c r="Q1580" s="1"/>
      <c r="R1580" s="1"/>
      <c r="S1580" s="1"/>
      <c r="T1580" s="1"/>
      <c r="U1580" s="1"/>
      <c r="V1580" s="1"/>
      <c r="W1580" s="1"/>
      <c r="X1580" s="1"/>
      <c r="Y1580" s="1"/>
      <c r="Z1580" s="1"/>
      <c r="AA1580" s="1"/>
      <c r="AB1580" s="1"/>
      <c r="AC1580" s="1"/>
      <c r="AD1580" s="1"/>
      <c r="AS1580" s="9"/>
    </row>
    <row r="1581" spans="1:63">
      <c r="B1581" s="9"/>
      <c r="C1581" s="1"/>
      <c r="D1581" s="7"/>
      <c r="E1581" s="7"/>
      <c r="F1581" s="7"/>
      <c r="G1581" s="7"/>
      <c r="H1581" s="1"/>
      <c r="K1581" s="2"/>
      <c r="L1581" s="2"/>
      <c r="M1581" s="2"/>
      <c r="N1581" s="2"/>
      <c r="O1581" s="2"/>
    </row>
    <row r="1582" spans="1:63">
      <c r="A1582" s="48" t="s">
        <v>986</v>
      </c>
    </row>
    <row r="1583" spans="1:63" hidden="1" outlineLevel="1">
      <c r="A1583" s="48" t="s">
        <v>2550</v>
      </c>
    </row>
    <row r="1584" spans="1:63" hidden="1" outlineLevel="1">
      <c r="A1584" t="s">
        <v>2003</v>
      </c>
      <c r="AN1584" s="98">
        <v>33</v>
      </c>
      <c r="AO1584" s="100">
        <v>7</v>
      </c>
      <c r="AP1584" s="100">
        <v>5</v>
      </c>
      <c r="AQ1584" s="107">
        <v>2420</v>
      </c>
      <c r="AR1584" s="107">
        <f t="shared" ref="AR1584:AR1601" si="498">AN1584*1000+AO1584</f>
        <v>33007</v>
      </c>
      <c r="AS1584" t="s">
        <v>2072</v>
      </c>
      <c r="AT1584" s="110">
        <f t="shared" ref="AT1584:AT1601" si="499">AN1584*100000+AQ1584</f>
        <v>3302420</v>
      </c>
      <c r="AW1584">
        <v>19.66</v>
      </c>
      <c r="AX1584">
        <v>0</v>
      </c>
      <c r="AY1584">
        <v>19.66</v>
      </c>
    </row>
    <row r="1585" spans="1:51" hidden="1" outlineLevel="1">
      <c r="A1585" t="s">
        <v>2577</v>
      </c>
      <c r="AN1585" s="98">
        <v>33</v>
      </c>
      <c r="AO1585" s="100">
        <v>7</v>
      </c>
      <c r="AP1585" s="100">
        <v>10</v>
      </c>
      <c r="AQ1585" s="107">
        <v>4100</v>
      </c>
      <c r="AR1585" s="107">
        <f t="shared" si="498"/>
        <v>33007</v>
      </c>
      <c r="AS1585" t="s">
        <v>2072</v>
      </c>
      <c r="AT1585" s="110">
        <f t="shared" si="499"/>
        <v>3304100</v>
      </c>
      <c r="AW1585">
        <v>9.6999999999999993</v>
      </c>
      <c r="AX1585">
        <v>0</v>
      </c>
      <c r="AY1585">
        <v>9.6999999999999993</v>
      </c>
    </row>
    <row r="1586" spans="1:51" hidden="1" outlineLevel="1">
      <c r="A1586" t="s">
        <v>2004</v>
      </c>
      <c r="AN1586" s="98">
        <v>33</v>
      </c>
      <c r="AO1586" s="100">
        <v>7</v>
      </c>
      <c r="AP1586" s="100">
        <v>15</v>
      </c>
      <c r="AQ1586" s="107">
        <v>4260</v>
      </c>
      <c r="AR1586" s="107">
        <f t="shared" si="498"/>
        <v>33007</v>
      </c>
      <c r="AS1586" t="s">
        <v>61</v>
      </c>
      <c r="AT1586" s="110">
        <f t="shared" si="499"/>
        <v>3304260</v>
      </c>
      <c r="AW1586">
        <v>65.27</v>
      </c>
      <c r="AX1586">
        <v>0.02</v>
      </c>
      <c r="AY1586">
        <v>65.25</v>
      </c>
    </row>
    <row r="1587" spans="1:51" hidden="1" outlineLevel="1">
      <c r="A1587" t="s">
        <v>2005</v>
      </c>
      <c r="AN1587" s="98">
        <v>33</v>
      </c>
      <c r="AO1587" s="100">
        <v>7</v>
      </c>
      <c r="AP1587" s="100">
        <v>35</v>
      </c>
      <c r="AQ1587" s="107">
        <v>11220</v>
      </c>
      <c r="AR1587" s="107">
        <f t="shared" si="498"/>
        <v>33007</v>
      </c>
      <c r="AS1587" t="s">
        <v>61</v>
      </c>
      <c r="AT1587" s="110">
        <f t="shared" si="499"/>
        <v>3311220</v>
      </c>
      <c r="AW1587">
        <v>2.13</v>
      </c>
      <c r="AX1587">
        <v>0</v>
      </c>
      <c r="AY1587">
        <v>2.13</v>
      </c>
    </row>
    <row r="1588" spans="1:51" hidden="1" outlineLevel="1">
      <c r="A1588" t="s">
        <v>2006</v>
      </c>
      <c r="AN1588" s="98">
        <v>33</v>
      </c>
      <c r="AO1588" s="100">
        <v>7</v>
      </c>
      <c r="AP1588" s="100">
        <v>55</v>
      </c>
      <c r="AQ1588" s="107">
        <v>16100</v>
      </c>
      <c r="AR1588" s="107">
        <f t="shared" si="498"/>
        <v>33007</v>
      </c>
      <c r="AS1588" t="s">
        <v>61</v>
      </c>
      <c r="AT1588" s="110">
        <f t="shared" si="499"/>
        <v>3316100</v>
      </c>
      <c r="AW1588">
        <v>8.19</v>
      </c>
      <c r="AX1588">
        <v>0</v>
      </c>
      <c r="AY1588">
        <v>8.19</v>
      </c>
    </row>
    <row r="1589" spans="1:51" hidden="1" outlineLevel="1">
      <c r="A1589" t="s">
        <v>2578</v>
      </c>
      <c r="AN1589" s="98">
        <v>33</v>
      </c>
      <c r="AO1589" s="100">
        <v>7</v>
      </c>
      <c r="AP1589" s="100">
        <v>60</v>
      </c>
      <c r="AQ1589" s="107">
        <v>16660</v>
      </c>
      <c r="AR1589" s="107">
        <f t="shared" si="498"/>
        <v>33007</v>
      </c>
      <c r="AS1589" t="s">
        <v>2072</v>
      </c>
      <c r="AT1589" s="110">
        <f t="shared" si="499"/>
        <v>3316660</v>
      </c>
      <c r="AW1589">
        <v>11.44</v>
      </c>
      <c r="AX1589">
        <v>0</v>
      </c>
      <c r="AY1589">
        <v>11.44</v>
      </c>
    </row>
    <row r="1590" spans="1:51" hidden="1" outlineLevel="1">
      <c r="A1590" t="s">
        <v>984</v>
      </c>
      <c r="AN1590" s="98">
        <v>33</v>
      </c>
      <c r="AO1590" s="100">
        <v>7</v>
      </c>
      <c r="AP1590" s="100">
        <v>70</v>
      </c>
      <c r="AQ1590" s="107">
        <v>18340</v>
      </c>
      <c r="AR1590" s="107">
        <f t="shared" si="498"/>
        <v>33007</v>
      </c>
      <c r="AS1590" t="s">
        <v>2072</v>
      </c>
      <c r="AT1590" s="110">
        <f t="shared" si="499"/>
        <v>3318340</v>
      </c>
      <c r="AW1590">
        <v>20.18</v>
      </c>
      <c r="AX1590">
        <v>0</v>
      </c>
      <c r="AY1590">
        <v>20.18</v>
      </c>
    </row>
    <row r="1591" spans="1:51" hidden="1" outlineLevel="1">
      <c r="A1591" t="s">
        <v>2087</v>
      </c>
      <c r="AN1591" s="98">
        <v>33</v>
      </c>
      <c r="AO1591" s="100">
        <v>7</v>
      </c>
      <c r="AP1591" s="100">
        <v>90</v>
      </c>
      <c r="AQ1591" s="107">
        <v>25180</v>
      </c>
      <c r="AR1591" s="107">
        <f t="shared" si="498"/>
        <v>33007</v>
      </c>
      <c r="AS1591" t="s">
        <v>60</v>
      </c>
      <c r="AT1591" s="110">
        <f t="shared" si="499"/>
        <v>3325180</v>
      </c>
      <c r="AW1591">
        <v>3.68</v>
      </c>
      <c r="AX1591">
        <v>0</v>
      </c>
      <c r="AY1591">
        <v>3.68</v>
      </c>
    </row>
    <row r="1592" spans="1:51" hidden="1" outlineLevel="1">
      <c r="A1592" t="s">
        <v>1879</v>
      </c>
      <c r="AN1592" s="98">
        <v>33</v>
      </c>
      <c r="AO1592" s="100">
        <v>7</v>
      </c>
      <c r="AP1592" s="100">
        <v>105</v>
      </c>
      <c r="AQ1592" s="107">
        <v>32420</v>
      </c>
      <c r="AR1592" s="107">
        <f t="shared" si="498"/>
        <v>33007</v>
      </c>
      <c r="AS1592" t="s">
        <v>61</v>
      </c>
      <c r="AT1592" s="110">
        <f t="shared" si="499"/>
        <v>3332420</v>
      </c>
      <c r="AW1592">
        <v>7.41</v>
      </c>
      <c r="AX1592">
        <v>0</v>
      </c>
      <c r="AY1592">
        <v>7.41</v>
      </c>
    </row>
    <row r="1593" spans="1:51" hidden="1" outlineLevel="1">
      <c r="A1593" t="s">
        <v>2575</v>
      </c>
      <c r="AN1593" s="98">
        <v>33</v>
      </c>
      <c r="AO1593" s="100">
        <v>7</v>
      </c>
      <c r="AP1593" s="100">
        <v>115</v>
      </c>
      <c r="AQ1593" s="107">
        <v>39940</v>
      </c>
      <c r="AR1593" s="107">
        <f t="shared" si="498"/>
        <v>33007</v>
      </c>
      <c r="AS1593" t="s">
        <v>1138</v>
      </c>
      <c r="AT1593" s="110">
        <f t="shared" si="499"/>
        <v>3339940</v>
      </c>
      <c r="AW1593">
        <v>25.65</v>
      </c>
      <c r="AX1593">
        <v>0.01</v>
      </c>
      <c r="AY1593">
        <v>25.64</v>
      </c>
    </row>
    <row r="1594" spans="1:51" hidden="1" outlineLevel="1">
      <c r="A1594" t="s">
        <v>781</v>
      </c>
      <c r="AN1594" s="98">
        <v>33</v>
      </c>
      <c r="AO1594" s="100">
        <v>9</v>
      </c>
      <c r="AP1594" s="100">
        <v>127</v>
      </c>
      <c r="AQ1594" s="107">
        <v>42820</v>
      </c>
      <c r="AR1594" s="107">
        <f t="shared" si="498"/>
        <v>33009</v>
      </c>
      <c r="AS1594" t="s">
        <v>1726</v>
      </c>
      <c r="AT1594" s="110">
        <f t="shared" si="499"/>
        <v>3342820</v>
      </c>
      <c r="AW1594">
        <v>63.8</v>
      </c>
      <c r="AX1594">
        <v>0.17</v>
      </c>
      <c r="AY1594">
        <v>63.63</v>
      </c>
    </row>
    <row r="1595" spans="1:51" hidden="1" outlineLevel="1">
      <c r="A1595" t="s">
        <v>1997</v>
      </c>
      <c r="AN1595" s="98">
        <v>33</v>
      </c>
      <c r="AO1595" s="100">
        <v>7</v>
      </c>
      <c r="AP1595" s="100">
        <v>125</v>
      </c>
      <c r="AQ1595" s="107">
        <v>43620</v>
      </c>
      <c r="AR1595" s="107">
        <f t="shared" si="498"/>
        <v>33007</v>
      </c>
      <c r="AS1595" t="s">
        <v>2072</v>
      </c>
      <c r="AT1595" s="110">
        <f t="shared" si="499"/>
        <v>3343620</v>
      </c>
      <c r="AW1595">
        <v>26.14</v>
      </c>
      <c r="AX1595">
        <v>0</v>
      </c>
      <c r="AY1595">
        <v>26.14</v>
      </c>
    </row>
    <row r="1596" spans="1:51" hidden="1" outlineLevel="1">
      <c r="A1596" t="s">
        <v>2441</v>
      </c>
      <c r="AN1596" s="98">
        <v>33</v>
      </c>
      <c r="AO1596" s="100">
        <v>7</v>
      </c>
      <c r="AP1596" s="100">
        <v>130</v>
      </c>
      <c r="AQ1596" s="107">
        <v>46020</v>
      </c>
      <c r="AR1596" s="107">
        <f t="shared" si="498"/>
        <v>33007</v>
      </c>
      <c r="AS1596" t="s">
        <v>60</v>
      </c>
      <c r="AT1596" s="110">
        <f t="shared" si="499"/>
        <v>3346020</v>
      </c>
      <c r="AW1596">
        <v>3.76</v>
      </c>
      <c r="AX1596">
        <v>0</v>
      </c>
      <c r="AY1596">
        <v>3.76</v>
      </c>
    </row>
    <row r="1597" spans="1:51" hidden="1" outlineLevel="1">
      <c r="A1597" t="s">
        <v>2576</v>
      </c>
      <c r="AN1597" s="98">
        <v>33</v>
      </c>
      <c r="AO1597" s="100">
        <v>7</v>
      </c>
      <c r="AP1597" s="100">
        <v>150</v>
      </c>
      <c r="AQ1597" s="107">
        <v>57860</v>
      </c>
      <c r="AR1597" s="107">
        <f t="shared" si="498"/>
        <v>33007</v>
      </c>
      <c r="AS1597" t="s">
        <v>1138</v>
      </c>
      <c r="AT1597" s="110">
        <f t="shared" si="499"/>
        <v>3357860</v>
      </c>
      <c r="AW1597">
        <v>45.17</v>
      </c>
      <c r="AX1597">
        <v>0.68</v>
      </c>
      <c r="AY1597">
        <v>44.49</v>
      </c>
    </row>
    <row r="1598" spans="1:51" hidden="1" outlineLevel="1">
      <c r="A1598" t="s">
        <v>2099</v>
      </c>
      <c r="AN1598" s="98">
        <v>33</v>
      </c>
      <c r="AO1598" s="100">
        <v>7</v>
      </c>
      <c r="AP1598" s="100">
        <v>170</v>
      </c>
      <c r="AQ1598" s="107">
        <v>67860</v>
      </c>
      <c r="AR1598" s="107">
        <f t="shared" si="498"/>
        <v>33007</v>
      </c>
      <c r="AS1598" t="s">
        <v>61</v>
      </c>
      <c r="AT1598" s="110">
        <f t="shared" si="499"/>
        <v>3367860</v>
      </c>
      <c r="AW1598">
        <v>25.86</v>
      </c>
      <c r="AX1598">
        <v>0.01</v>
      </c>
      <c r="AY1598">
        <v>25.85</v>
      </c>
    </row>
    <row r="1599" spans="1:51" hidden="1" outlineLevel="1">
      <c r="A1599" t="s">
        <v>2330</v>
      </c>
      <c r="AN1599" s="98">
        <v>33</v>
      </c>
      <c r="AO1599" s="100">
        <v>7</v>
      </c>
      <c r="AP1599" s="100">
        <v>175</v>
      </c>
      <c r="AQ1599" s="107">
        <v>68500</v>
      </c>
      <c r="AR1599" s="107">
        <f t="shared" si="498"/>
        <v>33007</v>
      </c>
      <c r="AS1599" t="s">
        <v>2072</v>
      </c>
      <c r="AT1599" s="110">
        <f t="shared" si="499"/>
        <v>3368500</v>
      </c>
      <c r="AW1599">
        <v>41.68</v>
      </c>
      <c r="AX1599">
        <v>0.05</v>
      </c>
      <c r="AY1599">
        <v>41.63</v>
      </c>
    </row>
    <row r="1600" spans="1:51" hidden="1" outlineLevel="1">
      <c r="A1600" t="s">
        <v>2867</v>
      </c>
      <c r="AN1600" s="98">
        <v>33</v>
      </c>
      <c r="AO1600" s="100">
        <v>7</v>
      </c>
      <c r="AP1600" s="100">
        <v>200</v>
      </c>
      <c r="AQ1600" s="107">
        <v>74500</v>
      </c>
      <c r="AR1600" s="107">
        <f t="shared" si="498"/>
        <v>33007</v>
      </c>
      <c r="AS1600" t="s">
        <v>1138</v>
      </c>
      <c r="AT1600" s="110">
        <f t="shared" si="499"/>
        <v>3374500</v>
      </c>
      <c r="AW1600">
        <v>59.24</v>
      </c>
      <c r="AX1600">
        <v>0.48</v>
      </c>
      <c r="AY1600">
        <v>58.76</v>
      </c>
    </row>
    <row r="1601" spans="1:51" hidden="1" outlineLevel="1">
      <c r="A1601" t="s">
        <v>1089</v>
      </c>
      <c r="AN1601" s="98">
        <v>33</v>
      </c>
      <c r="AO1601" s="100">
        <v>7</v>
      </c>
      <c r="AP1601" s="100">
        <v>205</v>
      </c>
      <c r="AQ1601" s="107">
        <v>76580</v>
      </c>
      <c r="AR1601" s="107">
        <f t="shared" si="498"/>
        <v>33007</v>
      </c>
      <c r="AS1601" t="s">
        <v>61</v>
      </c>
      <c r="AT1601" s="110">
        <f t="shared" si="499"/>
        <v>3376580</v>
      </c>
      <c r="AW1601">
        <v>18.5</v>
      </c>
      <c r="AX1601">
        <v>0</v>
      </c>
      <c r="AY1601">
        <v>18.5</v>
      </c>
    </row>
    <row r="1602" spans="1:51" hidden="1" outlineLevel="1">
      <c r="AR1602"/>
    </row>
    <row r="1603" spans="1:51" hidden="1" outlineLevel="1">
      <c r="A1603" s="48" t="s">
        <v>289</v>
      </c>
      <c r="AR1603"/>
    </row>
    <row r="1604" spans="1:51" hidden="1" outlineLevel="1">
      <c r="A1604" t="s">
        <v>1497</v>
      </c>
      <c r="AN1604" s="98">
        <v>50</v>
      </c>
      <c r="AO1604" s="100">
        <v>9</v>
      </c>
      <c r="AP1604" s="100">
        <v>5</v>
      </c>
      <c r="AQ1604" s="107">
        <v>2125</v>
      </c>
      <c r="AR1604" s="107">
        <f t="shared" ref="AR1604:AR1612" si="500">AN1604*1000+AO1604</f>
        <v>50009</v>
      </c>
      <c r="AS1604" t="s">
        <v>1726</v>
      </c>
      <c r="AT1604" s="110">
        <f t="shared" ref="AT1604:AT1612" si="501">AN1604*100000+AQ1604</f>
        <v>5002125</v>
      </c>
      <c r="AW1604">
        <v>38.06</v>
      </c>
      <c r="AX1604">
        <v>1.92</v>
      </c>
      <c r="AY1604">
        <v>36.14</v>
      </c>
    </row>
    <row r="1605" spans="1:51" hidden="1" outlineLevel="1">
      <c r="A1605" t="s">
        <v>990</v>
      </c>
      <c r="AN1605" s="98">
        <v>50</v>
      </c>
      <c r="AO1605" s="100">
        <v>9</v>
      </c>
      <c r="AP1605" s="100">
        <v>10</v>
      </c>
      <c r="AQ1605" s="107">
        <v>2162</v>
      </c>
      <c r="AR1605" s="107">
        <f t="shared" si="500"/>
        <v>50009</v>
      </c>
      <c r="AS1605" t="s">
        <v>646</v>
      </c>
      <c r="AT1605" s="110">
        <f t="shared" si="501"/>
        <v>5002162</v>
      </c>
      <c r="AW1605">
        <v>17.600000000000001</v>
      </c>
      <c r="AX1605">
        <v>0.02</v>
      </c>
      <c r="AY1605">
        <v>17.57</v>
      </c>
    </row>
    <row r="1606" spans="1:51" hidden="1" outlineLevel="1">
      <c r="A1606" t="s">
        <v>3193</v>
      </c>
      <c r="AN1606" s="98">
        <v>50</v>
      </c>
      <c r="AO1606" s="100">
        <v>7</v>
      </c>
      <c r="AP1606" s="100">
        <v>10</v>
      </c>
      <c r="AQ1606" s="107">
        <v>10300</v>
      </c>
      <c r="AR1606" s="107">
        <f t="shared" si="500"/>
        <v>50007</v>
      </c>
      <c r="AS1606" t="s">
        <v>646</v>
      </c>
      <c r="AT1606" s="110">
        <f t="shared" si="501"/>
        <v>5010300</v>
      </c>
      <c r="AW1606">
        <v>5.05</v>
      </c>
      <c r="AX1606">
        <v>0</v>
      </c>
      <c r="AY1606">
        <v>5.05</v>
      </c>
    </row>
    <row r="1607" spans="1:51" hidden="1" outlineLevel="1">
      <c r="A1607" t="s">
        <v>2813</v>
      </c>
      <c r="AN1607" s="98">
        <v>50</v>
      </c>
      <c r="AO1607" s="100">
        <v>9</v>
      </c>
      <c r="AP1607" s="100">
        <v>45</v>
      </c>
      <c r="AQ1607" s="107">
        <v>25975</v>
      </c>
      <c r="AR1607" s="107">
        <f t="shared" si="500"/>
        <v>50009</v>
      </c>
      <c r="AS1607" t="s">
        <v>1726</v>
      </c>
      <c r="AT1607" s="110">
        <f t="shared" si="501"/>
        <v>5025975</v>
      </c>
      <c r="AW1607">
        <v>53.03</v>
      </c>
      <c r="AX1607">
        <v>0.14000000000000001</v>
      </c>
      <c r="AY1607">
        <v>52.89</v>
      </c>
    </row>
    <row r="1608" spans="1:51" hidden="1" outlineLevel="1">
      <c r="A1608" t="s">
        <v>3180</v>
      </c>
      <c r="AN1608" s="98">
        <v>50</v>
      </c>
      <c r="AO1608" s="100">
        <v>3</v>
      </c>
      <c r="AP1608" s="100">
        <v>18</v>
      </c>
      <c r="AQ1608" s="107">
        <v>27962</v>
      </c>
      <c r="AR1608" s="107">
        <f t="shared" si="500"/>
        <v>50003</v>
      </c>
      <c r="AS1608" t="s">
        <v>1726</v>
      </c>
      <c r="AT1608" s="110">
        <f t="shared" si="501"/>
        <v>5027962</v>
      </c>
      <c r="AW1608">
        <v>44.48</v>
      </c>
      <c r="AX1608">
        <v>0</v>
      </c>
      <c r="AY1608">
        <v>44.48</v>
      </c>
    </row>
    <row r="1609" spans="1:51" hidden="1" outlineLevel="1">
      <c r="A1609" t="s">
        <v>2981</v>
      </c>
      <c r="AN1609" s="98">
        <v>50</v>
      </c>
      <c r="AO1609" s="100">
        <v>9</v>
      </c>
      <c r="AP1609" s="100">
        <v>65</v>
      </c>
      <c r="AQ1609" s="107">
        <v>39775</v>
      </c>
      <c r="AR1609" s="107">
        <f t="shared" si="500"/>
        <v>50009</v>
      </c>
      <c r="AS1609" t="s">
        <v>1726</v>
      </c>
      <c r="AT1609" s="110">
        <f t="shared" si="501"/>
        <v>5039775</v>
      </c>
      <c r="AW1609">
        <v>39.67</v>
      </c>
      <c r="AX1609">
        <v>0.1</v>
      </c>
      <c r="AY1609">
        <v>39.57</v>
      </c>
    </row>
    <row r="1610" spans="1:51" hidden="1" outlineLevel="1">
      <c r="A1610" t="s">
        <v>3105</v>
      </c>
      <c r="AN1610" s="98">
        <v>50</v>
      </c>
      <c r="AO1610" s="100">
        <v>25</v>
      </c>
      <c r="AP1610" s="100">
        <v>73</v>
      </c>
      <c r="AQ1610" s="107">
        <v>65762</v>
      </c>
      <c r="AR1610" s="107">
        <f t="shared" si="500"/>
        <v>50025</v>
      </c>
      <c r="AS1610" t="s">
        <v>1726</v>
      </c>
      <c r="AT1610" s="110">
        <f t="shared" si="501"/>
        <v>5065762</v>
      </c>
      <c r="AW1610">
        <v>28.13</v>
      </c>
      <c r="AX1610">
        <v>1.99</v>
      </c>
      <c r="AY1610">
        <v>26.15</v>
      </c>
    </row>
    <row r="1611" spans="1:51" hidden="1" outlineLevel="1">
      <c r="A1611" t="s">
        <v>1540</v>
      </c>
      <c r="AN1611" s="98">
        <v>50</v>
      </c>
      <c r="AO1611" s="100">
        <v>9</v>
      </c>
      <c r="AP1611" s="100">
        <v>90</v>
      </c>
      <c r="AQ1611" s="107">
        <v>76337</v>
      </c>
      <c r="AR1611" s="107">
        <f t="shared" si="500"/>
        <v>50009</v>
      </c>
      <c r="AS1611" t="s">
        <v>2072</v>
      </c>
      <c r="AT1611" s="110">
        <f t="shared" si="501"/>
        <v>5076337</v>
      </c>
      <c r="AW1611">
        <v>3.15</v>
      </c>
      <c r="AX1611">
        <v>0</v>
      </c>
      <c r="AY1611">
        <v>3.15</v>
      </c>
    </row>
    <row r="1612" spans="1:51" hidden="1" outlineLevel="1">
      <c r="A1612" t="s">
        <v>2882</v>
      </c>
      <c r="AN1612" s="98">
        <v>50</v>
      </c>
      <c r="AO1612" s="100">
        <v>9</v>
      </c>
      <c r="AP1612" s="100">
        <v>95</v>
      </c>
      <c r="AQ1612" s="107">
        <v>76562</v>
      </c>
      <c r="AR1612" s="107">
        <f t="shared" si="500"/>
        <v>50009</v>
      </c>
      <c r="AS1612" t="s">
        <v>646</v>
      </c>
      <c r="AT1612" s="110">
        <f t="shared" si="501"/>
        <v>5076562</v>
      </c>
      <c r="AW1612">
        <v>11.6</v>
      </c>
      <c r="AX1612">
        <v>0.65</v>
      </c>
      <c r="AY1612">
        <v>10.94</v>
      </c>
    </row>
    <row r="1613" spans="1:51" hidden="1" outlineLevel="1">
      <c r="AR1613"/>
    </row>
    <row r="1614" spans="1:51" hidden="1" outlineLevel="1">
      <c r="A1614" s="48" t="s">
        <v>2082</v>
      </c>
      <c r="AR1614"/>
    </row>
    <row r="1615" spans="1:51" hidden="1" outlineLevel="1">
      <c r="A1615" s="9"/>
      <c r="AR1615" s="9"/>
      <c r="AS1615" s="9"/>
      <c r="AW1615" s="9"/>
      <c r="AX1615" s="9"/>
      <c r="AY1615" s="9"/>
    </row>
    <row r="1616" spans="1:51" hidden="1" outlineLevel="1">
      <c r="A1616" t="s">
        <v>2619</v>
      </c>
      <c r="AN1616" s="98">
        <v>23</v>
      </c>
      <c r="AO1616" s="100">
        <v>19</v>
      </c>
      <c r="AP1616" s="100">
        <v>7</v>
      </c>
      <c r="AQ1616" s="107">
        <v>1500</v>
      </c>
      <c r="AR1616" s="107">
        <f t="shared" ref="AR1616:AR1652" si="502">AN1616*1000+AO1616</f>
        <v>23019</v>
      </c>
      <c r="AS1616" t="s">
        <v>1908</v>
      </c>
      <c r="AT1616" s="110">
        <f t="shared" ref="AT1616:AT1652" si="503">AN1616*100000+AQ1616</f>
        <v>2301500</v>
      </c>
      <c r="AW1616">
        <v>26.73</v>
      </c>
      <c r="AX1616">
        <v>0</v>
      </c>
      <c r="AY1616">
        <v>26.73</v>
      </c>
    </row>
    <row r="1617" spans="1:51" hidden="1" outlineLevel="1">
      <c r="A1617" t="s">
        <v>3123</v>
      </c>
      <c r="AN1617" s="98">
        <v>23</v>
      </c>
      <c r="AO1617" s="100">
        <v>21</v>
      </c>
      <c r="AP1617" s="100">
        <v>20</v>
      </c>
      <c r="AQ1617" s="107">
        <v>5560</v>
      </c>
      <c r="AR1617" s="107">
        <f t="shared" si="502"/>
        <v>23021</v>
      </c>
      <c r="AS1617" t="s">
        <v>1908</v>
      </c>
      <c r="AT1617" s="110">
        <f t="shared" si="503"/>
        <v>2305560</v>
      </c>
      <c r="AW1617">
        <v>44.98</v>
      </c>
      <c r="AX1617">
        <v>0.66</v>
      </c>
      <c r="AY1617">
        <v>44.33</v>
      </c>
    </row>
    <row r="1618" spans="1:51" hidden="1" outlineLevel="1">
      <c r="A1618" t="s">
        <v>1251</v>
      </c>
      <c r="AN1618" s="98">
        <v>23</v>
      </c>
      <c r="AO1618" s="100">
        <v>3</v>
      </c>
      <c r="AP1618" s="100">
        <v>57</v>
      </c>
      <c r="AQ1618" s="107">
        <v>11785</v>
      </c>
      <c r="AR1618" s="107">
        <f t="shared" si="502"/>
        <v>23003</v>
      </c>
      <c r="AS1618" t="s">
        <v>1908</v>
      </c>
      <c r="AT1618" s="110">
        <f t="shared" si="503"/>
        <v>2311785</v>
      </c>
      <c r="AW1618">
        <v>566.5</v>
      </c>
      <c r="AX1618">
        <v>10.45</v>
      </c>
      <c r="AY1618">
        <v>556.04</v>
      </c>
    </row>
    <row r="1619" spans="1:51" hidden="1" outlineLevel="1">
      <c r="A1619" t="s">
        <v>2656</v>
      </c>
      <c r="AN1619" s="98">
        <v>23</v>
      </c>
      <c r="AO1619" s="100">
        <v>9</v>
      </c>
      <c r="AP1619" s="100">
        <v>42</v>
      </c>
      <c r="AQ1619" s="107">
        <v>11800</v>
      </c>
      <c r="AR1619" s="107">
        <f t="shared" si="502"/>
        <v>23009</v>
      </c>
      <c r="AS1619" t="s">
        <v>1908</v>
      </c>
      <c r="AT1619" s="110">
        <f t="shared" si="503"/>
        <v>2311800</v>
      </c>
      <c r="AW1619">
        <v>16.07</v>
      </c>
      <c r="AX1619">
        <v>0.85</v>
      </c>
      <c r="AY1619">
        <v>15.22</v>
      </c>
    </row>
    <row r="1620" spans="1:51" hidden="1" outlineLevel="1">
      <c r="A1620" t="s">
        <v>3260</v>
      </c>
      <c r="AN1620" s="98">
        <v>23</v>
      </c>
      <c r="AO1620" s="100">
        <v>25</v>
      </c>
      <c r="AP1620" s="100">
        <v>37</v>
      </c>
      <c r="AQ1620" s="107">
        <v>11820</v>
      </c>
      <c r="AR1620" s="107">
        <f t="shared" si="502"/>
        <v>23025</v>
      </c>
      <c r="AS1620" t="s">
        <v>1908</v>
      </c>
      <c r="AT1620" s="110">
        <f t="shared" si="503"/>
        <v>2311820</v>
      </c>
      <c r="AW1620">
        <v>77.77</v>
      </c>
      <c r="AX1620">
        <v>1.1299999999999999</v>
      </c>
      <c r="AY1620">
        <v>76.63</v>
      </c>
    </row>
    <row r="1621" spans="1:51" hidden="1" outlineLevel="1">
      <c r="A1621" t="s">
        <v>1880</v>
      </c>
      <c r="AN1621" s="98">
        <v>23</v>
      </c>
      <c r="AO1621" s="100">
        <v>13</v>
      </c>
      <c r="AP1621" s="100">
        <v>13</v>
      </c>
      <c r="AQ1621" s="107">
        <v>15125</v>
      </c>
      <c r="AR1621" s="107">
        <f t="shared" si="502"/>
        <v>23013</v>
      </c>
      <c r="AS1621" t="s">
        <v>1908</v>
      </c>
      <c r="AT1621" s="110">
        <f t="shared" si="503"/>
        <v>2315125</v>
      </c>
      <c r="AW1621">
        <v>131.79</v>
      </c>
      <c r="AX1621">
        <v>131.08000000000001</v>
      </c>
      <c r="AY1621">
        <v>0.72</v>
      </c>
    </row>
    <row r="1622" spans="1:51" hidden="1" outlineLevel="1">
      <c r="A1622" t="s">
        <v>1870</v>
      </c>
      <c r="AN1622" s="98">
        <v>23</v>
      </c>
      <c r="AO1622" s="100">
        <v>7</v>
      </c>
      <c r="AP1622" s="100">
        <v>27</v>
      </c>
      <c r="AQ1622" s="107">
        <v>19865</v>
      </c>
      <c r="AR1622" s="107">
        <f t="shared" si="502"/>
        <v>23007</v>
      </c>
      <c r="AS1622" t="s">
        <v>1908</v>
      </c>
      <c r="AT1622" s="110">
        <f t="shared" si="503"/>
        <v>2319865</v>
      </c>
      <c r="AW1622">
        <v>128.9</v>
      </c>
      <c r="AX1622">
        <v>0.14000000000000001</v>
      </c>
      <c r="AY1622">
        <v>128.77000000000001</v>
      </c>
    </row>
    <row r="1623" spans="1:51" hidden="1" outlineLevel="1">
      <c r="A1623" t="s">
        <v>1667</v>
      </c>
      <c r="AN1623" s="98">
        <v>23</v>
      </c>
      <c r="AO1623" s="100">
        <v>19</v>
      </c>
      <c r="AP1623" s="100">
        <v>83</v>
      </c>
      <c r="AQ1623" s="107">
        <v>19868</v>
      </c>
      <c r="AR1623" s="107">
        <f t="shared" si="502"/>
        <v>23019</v>
      </c>
      <c r="AS1623" t="s">
        <v>1908</v>
      </c>
      <c r="AT1623" s="110">
        <f t="shared" si="503"/>
        <v>2319868</v>
      </c>
      <c r="AW1623">
        <v>115.8</v>
      </c>
      <c r="AX1623">
        <v>1.3</v>
      </c>
      <c r="AY1623">
        <v>114.49</v>
      </c>
    </row>
    <row r="1624" spans="1:51" hidden="1" outlineLevel="1">
      <c r="A1624" t="s">
        <v>2237</v>
      </c>
      <c r="AN1624" s="98">
        <v>23</v>
      </c>
      <c r="AO1624" s="100">
        <v>29</v>
      </c>
      <c r="AP1624" s="100">
        <v>93</v>
      </c>
      <c r="AQ1624" s="107">
        <v>19870</v>
      </c>
      <c r="AR1624" s="107">
        <f t="shared" si="502"/>
        <v>23029</v>
      </c>
      <c r="AS1624" t="s">
        <v>1908</v>
      </c>
      <c r="AT1624" s="110">
        <f t="shared" si="503"/>
        <v>2319870</v>
      </c>
      <c r="AW1624">
        <v>252.58</v>
      </c>
      <c r="AX1624">
        <v>44.61</v>
      </c>
      <c r="AY1624">
        <v>207.98</v>
      </c>
    </row>
    <row r="1625" spans="1:51" hidden="1" outlineLevel="1">
      <c r="A1625" t="s">
        <v>2883</v>
      </c>
      <c r="AN1625" s="98">
        <v>23</v>
      </c>
      <c r="AO1625" s="100">
        <v>9</v>
      </c>
      <c r="AP1625" s="100">
        <v>62</v>
      </c>
      <c r="AQ1625" s="107">
        <v>20405</v>
      </c>
      <c r="AR1625" s="107">
        <f t="shared" si="502"/>
        <v>23009</v>
      </c>
      <c r="AS1625" t="s">
        <v>1908</v>
      </c>
      <c r="AT1625" s="110">
        <f t="shared" si="503"/>
        <v>2320405</v>
      </c>
      <c r="AW1625">
        <v>481.23</v>
      </c>
      <c r="AX1625">
        <v>36.97</v>
      </c>
      <c r="AY1625">
        <v>444.26</v>
      </c>
    </row>
    <row r="1626" spans="1:51" hidden="1" outlineLevel="1">
      <c r="A1626" t="s">
        <v>1498</v>
      </c>
      <c r="AN1626" s="98">
        <v>23</v>
      </c>
      <c r="AO1626" s="100">
        <v>15</v>
      </c>
      <c r="AP1626" s="100">
        <v>45</v>
      </c>
      <c r="AQ1626" s="107">
        <v>32715</v>
      </c>
      <c r="AR1626" s="107">
        <f t="shared" si="502"/>
        <v>23015</v>
      </c>
      <c r="AS1626" t="s">
        <v>761</v>
      </c>
      <c r="AT1626" s="110">
        <f t="shared" si="503"/>
        <v>2332715</v>
      </c>
      <c r="AW1626">
        <v>0.78</v>
      </c>
      <c r="AX1626">
        <v>0.01</v>
      </c>
      <c r="AY1626">
        <v>0.77</v>
      </c>
    </row>
    <row r="1627" spans="1:51" hidden="1" outlineLevel="1">
      <c r="A1627" t="s">
        <v>3020</v>
      </c>
      <c r="AN1627" s="98">
        <v>23</v>
      </c>
      <c r="AO1627" s="100">
        <v>7</v>
      </c>
      <c r="AP1627" s="100">
        <v>67</v>
      </c>
      <c r="AQ1627" s="107">
        <v>51400</v>
      </c>
      <c r="AR1627" s="107">
        <f t="shared" si="502"/>
        <v>23007</v>
      </c>
      <c r="AS1627" t="s">
        <v>1908</v>
      </c>
      <c r="AT1627" s="110">
        <f t="shared" si="503"/>
        <v>2351400</v>
      </c>
      <c r="AW1627">
        <v>508.07</v>
      </c>
      <c r="AX1627">
        <v>8.76</v>
      </c>
      <c r="AY1627">
        <v>499.32</v>
      </c>
    </row>
    <row r="1628" spans="1:51" hidden="1" outlineLevel="1">
      <c r="A1628" t="s">
        <v>1499</v>
      </c>
      <c r="AN1628" s="98">
        <v>23</v>
      </c>
      <c r="AO1628" s="100">
        <v>17</v>
      </c>
      <c r="AP1628" s="100">
        <v>102</v>
      </c>
      <c r="AQ1628" s="107">
        <v>52575</v>
      </c>
      <c r="AR1628" s="107">
        <f t="shared" si="502"/>
        <v>23017</v>
      </c>
      <c r="AS1628" t="s">
        <v>1908</v>
      </c>
      <c r="AT1628" s="110">
        <f t="shared" si="503"/>
        <v>2352575</v>
      </c>
      <c r="AW1628">
        <v>546.22</v>
      </c>
      <c r="AX1628">
        <v>36.590000000000003</v>
      </c>
      <c r="AY1628">
        <v>509.63</v>
      </c>
    </row>
    <row r="1629" spans="1:51" hidden="1" outlineLevel="1">
      <c r="A1629" t="s">
        <v>2100</v>
      </c>
      <c r="AN1629" s="98">
        <v>23</v>
      </c>
      <c r="AO1629" s="100">
        <v>19</v>
      </c>
      <c r="AP1629" s="100">
        <v>237</v>
      </c>
      <c r="AQ1629" s="107">
        <v>52710</v>
      </c>
      <c r="AR1629" s="107">
        <f t="shared" si="502"/>
        <v>23019</v>
      </c>
      <c r="AS1629" t="s">
        <v>1908</v>
      </c>
      <c r="AT1629" s="110">
        <f t="shared" si="503"/>
        <v>2352710</v>
      </c>
      <c r="AW1629">
        <v>1118.72</v>
      </c>
      <c r="AX1629">
        <v>67.150000000000006</v>
      </c>
      <c r="AY1629">
        <v>1051.57</v>
      </c>
    </row>
    <row r="1630" spans="1:51" hidden="1" outlineLevel="1">
      <c r="A1630" t="s">
        <v>2595</v>
      </c>
      <c r="AN1630" s="98">
        <v>23</v>
      </c>
      <c r="AO1630" s="100">
        <v>29</v>
      </c>
      <c r="AP1630" s="100">
        <v>157</v>
      </c>
      <c r="AQ1630" s="107">
        <v>53500</v>
      </c>
      <c r="AR1630" s="107">
        <f t="shared" si="502"/>
        <v>23029</v>
      </c>
      <c r="AS1630" t="s">
        <v>1908</v>
      </c>
      <c r="AT1630" s="110">
        <f t="shared" si="503"/>
        <v>2353500</v>
      </c>
      <c r="AW1630">
        <v>979.63</v>
      </c>
      <c r="AX1630">
        <v>93.53</v>
      </c>
      <c r="AY1630">
        <v>886.1</v>
      </c>
    </row>
    <row r="1631" spans="1:51" hidden="1" outlineLevel="1">
      <c r="A1631" t="s">
        <v>2084</v>
      </c>
      <c r="AN1631" s="98">
        <v>23</v>
      </c>
      <c r="AO1631" s="100">
        <v>21</v>
      </c>
      <c r="AP1631" s="100">
        <v>72</v>
      </c>
      <c r="AQ1631" s="107">
        <v>51105</v>
      </c>
      <c r="AR1631" s="107">
        <f t="shared" si="502"/>
        <v>23021</v>
      </c>
      <c r="AS1631" t="s">
        <v>1908</v>
      </c>
      <c r="AT1631" s="110">
        <f t="shared" si="503"/>
        <v>2351105</v>
      </c>
      <c r="AW1631">
        <v>1820.4</v>
      </c>
      <c r="AX1631">
        <v>109.85</v>
      </c>
      <c r="AY1631">
        <v>1710.54</v>
      </c>
    </row>
    <row r="1632" spans="1:51" hidden="1" outlineLevel="1">
      <c r="A1632" t="s">
        <v>3234</v>
      </c>
      <c r="AN1632" s="98">
        <v>23</v>
      </c>
      <c r="AO1632" s="100">
        <v>25</v>
      </c>
      <c r="AP1632" s="100">
        <v>112</v>
      </c>
      <c r="AQ1632" s="107">
        <v>51114</v>
      </c>
      <c r="AR1632" s="107">
        <f t="shared" si="502"/>
        <v>23025</v>
      </c>
      <c r="AS1632" t="s">
        <v>1908</v>
      </c>
      <c r="AT1632" s="110">
        <f t="shared" si="503"/>
        <v>2351114</v>
      </c>
      <c r="AW1632">
        <v>521.04999999999995</v>
      </c>
      <c r="AX1632">
        <v>35.76</v>
      </c>
      <c r="AY1632">
        <v>485.29</v>
      </c>
    </row>
    <row r="1633" spans="1:51" hidden="1" outlineLevel="1">
      <c r="A1633" t="s">
        <v>2567</v>
      </c>
      <c r="AN1633" s="98">
        <v>23</v>
      </c>
      <c r="AO1633" s="100">
        <v>3</v>
      </c>
      <c r="AP1633" s="100">
        <v>237</v>
      </c>
      <c r="AQ1633" s="107">
        <v>53602</v>
      </c>
      <c r="AR1633" s="107">
        <f t="shared" si="502"/>
        <v>23003</v>
      </c>
      <c r="AS1633" t="s">
        <v>1908</v>
      </c>
      <c r="AT1633" s="110">
        <f t="shared" si="503"/>
        <v>2353602</v>
      </c>
      <c r="AW1633">
        <v>2668.72</v>
      </c>
      <c r="AX1633">
        <v>39.68</v>
      </c>
      <c r="AY1633">
        <v>2629.04</v>
      </c>
    </row>
    <row r="1634" spans="1:51" hidden="1" outlineLevel="1">
      <c r="A1634" t="s">
        <v>3209</v>
      </c>
      <c r="AN1634" s="98">
        <v>23</v>
      </c>
      <c r="AO1634" s="100">
        <v>9</v>
      </c>
      <c r="AP1634" s="100">
        <v>102</v>
      </c>
      <c r="AQ1634" s="107">
        <v>53620</v>
      </c>
      <c r="AR1634" s="107">
        <f t="shared" si="502"/>
        <v>23009</v>
      </c>
      <c r="AS1634" t="s">
        <v>1908</v>
      </c>
      <c r="AT1634" s="110">
        <f t="shared" si="503"/>
        <v>2353620</v>
      </c>
      <c r="AW1634">
        <v>41.44</v>
      </c>
      <c r="AX1634">
        <v>0.09</v>
      </c>
      <c r="AY1634">
        <v>41.35</v>
      </c>
    </row>
    <row r="1635" spans="1:51" hidden="1" outlineLevel="1">
      <c r="A1635" t="s">
        <v>3121</v>
      </c>
      <c r="AN1635" s="98">
        <v>23</v>
      </c>
      <c r="AO1635" s="100">
        <v>21</v>
      </c>
      <c r="AP1635" s="100">
        <v>73</v>
      </c>
      <c r="AQ1635" s="107">
        <v>53628</v>
      </c>
      <c r="AR1635" s="107">
        <f t="shared" si="502"/>
        <v>23021</v>
      </c>
      <c r="AS1635" t="s">
        <v>1908</v>
      </c>
      <c r="AT1635" s="110">
        <f t="shared" si="503"/>
        <v>2353628</v>
      </c>
      <c r="AW1635">
        <v>1631.98</v>
      </c>
      <c r="AX1635">
        <v>259.57</v>
      </c>
      <c r="AY1635">
        <v>1372.41</v>
      </c>
    </row>
    <row r="1636" spans="1:51" hidden="1" outlineLevel="1">
      <c r="A1636" t="s">
        <v>2002</v>
      </c>
      <c r="AN1636" s="98">
        <v>23</v>
      </c>
      <c r="AO1636" s="100">
        <v>25</v>
      </c>
      <c r="AP1636" s="100">
        <v>113</v>
      </c>
      <c r="AQ1636" s="107">
        <v>53636</v>
      </c>
      <c r="AR1636" s="107">
        <f t="shared" si="502"/>
        <v>23025</v>
      </c>
      <c r="AS1636" t="s">
        <v>1908</v>
      </c>
      <c r="AT1636" s="110">
        <f t="shared" si="503"/>
        <v>2353636</v>
      </c>
      <c r="AW1636">
        <v>708.63</v>
      </c>
      <c r="AX1636">
        <v>51.54</v>
      </c>
      <c r="AY1636">
        <v>657.09</v>
      </c>
    </row>
    <row r="1637" spans="1:51" hidden="1" outlineLevel="1">
      <c r="A1637" t="s">
        <v>1654</v>
      </c>
      <c r="AN1637" s="98">
        <v>23</v>
      </c>
      <c r="AO1637" s="100">
        <v>29</v>
      </c>
      <c r="AP1637" s="100">
        <v>158</v>
      </c>
      <c r="AQ1637" s="107">
        <v>57082</v>
      </c>
      <c r="AR1637" s="107">
        <f t="shared" si="502"/>
        <v>23029</v>
      </c>
      <c r="AS1637" t="s">
        <v>1392</v>
      </c>
      <c r="AT1637" s="110">
        <f t="shared" si="503"/>
        <v>2357082</v>
      </c>
      <c r="AW1637">
        <v>43.43</v>
      </c>
      <c r="AX1637">
        <v>5.98</v>
      </c>
      <c r="AY1637">
        <v>37.450000000000003</v>
      </c>
    </row>
    <row r="1638" spans="1:51" hidden="1" outlineLevel="1">
      <c r="A1638" t="s">
        <v>2461</v>
      </c>
      <c r="AN1638" s="98">
        <v>23</v>
      </c>
      <c r="AO1638" s="100">
        <v>29</v>
      </c>
      <c r="AP1638" s="100">
        <v>159</v>
      </c>
      <c r="AQ1638" s="107">
        <v>57090</v>
      </c>
      <c r="AR1638" s="107">
        <f t="shared" si="502"/>
        <v>23029</v>
      </c>
      <c r="AS1638" t="s">
        <v>1392</v>
      </c>
      <c r="AT1638" s="110">
        <f t="shared" si="503"/>
        <v>2357090</v>
      </c>
      <c r="AW1638">
        <v>0.47</v>
      </c>
      <c r="AX1638">
        <v>0</v>
      </c>
      <c r="AY1638">
        <v>0.47</v>
      </c>
    </row>
    <row r="1639" spans="1:51" hidden="1" outlineLevel="1">
      <c r="A1639" t="s">
        <v>3108</v>
      </c>
      <c r="AN1639" s="98">
        <v>23</v>
      </c>
      <c r="AO1639" s="100">
        <v>3</v>
      </c>
      <c r="AP1639" s="100">
        <v>253</v>
      </c>
      <c r="AQ1639" s="107">
        <v>57936</v>
      </c>
      <c r="AR1639" s="107">
        <f t="shared" si="502"/>
        <v>23003</v>
      </c>
      <c r="AS1639" t="s">
        <v>1392</v>
      </c>
      <c r="AT1639" s="110">
        <f t="shared" si="503"/>
        <v>2357936</v>
      </c>
      <c r="AW1639">
        <v>0.14000000000000001</v>
      </c>
      <c r="AX1639">
        <v>0.14000000000000001</v>
      </c>
      <c r="AY1639">
        <v>0</v>
      </c>
    </row>
    <row r="1640" spans="1:51" hidden="1" outlineLevel="1">
      <c r="A1640" t="s">
        <v>3108</v>
      </c>
      <c r="AN1640" s="98">
        <v>23</v>
      </c>
      <c r="AO1640" s="100">
        <v>19</v>
      </c>
      <c r="AP1640" s="100">
        <v>262</v>
      </c>
      <c r="AQ1640" s="107">
        <v>57937</v>
      </c>
      <c r="AR1640" s="107">
        <f t="shared" si="502"/>
        <v>23019</v>
      </c>
      <c r="AS1640" t="s">
        <v>1392</v>
      </c>
      <c r="AT1640" s="110">
        <f t="shared" si="503"/>
        <v>2357937</v>
      </c>
      <c r="AW1640">
        <v>20.61</v>
      </c>
      <c r="AX1640">
        <v>12.87</v>
      </c>
      <c r="AY1640">
        <v>7.75</v>
      </c>
    </row>
    <row r="1641" spans="1:51" hidden="1" outlineLevel="1">
      <c r="A1641" t="s">
        <v>1026</v>
      </c>
      <c r="AN1641" s="98">
        <v>23</v>
      </c>
      <c r="AO1641" s="100">
        <v>23</v>
      </c>
      <c r="AP1641" s="100">
        <v>28</v>
      </c>
      <c r="AQ1641" s="107">
        <v>58070</v>
      </c>
      <c r="AR1641" s="107">
        <f t="shared" si="502"/>
        <v>23023</v>
      </c>
      <c r="AS1641" t="s">
        <v>1908</v>
      </c>
      <c r="AT1641" s="110">
        <f t="shared" si="503"/>
        <v>2358070</v>
      </c>
    </row>
    <row r="1642" spans="1:51" hidden="1" outlineLevel="1">
      <c r="A1642" t="s">
        <v>3205</v>
      </c>
      <c r="AN1642" s="98">
        <v>23</v>
      </c>
      <c r="AO1642" s="100">
        <v>25</v>
      </c>
      <c r="AP1642" s="100">
        <v>137</v>
      </c>
      <c r="AQ1642" s="107">
        <v>67238</v>
      </c>
      <c r="AR1642" s="107">
        <f t="shared" si="502"/>
        <v>23025</v>
      </c>
      <c r="AS1642" t="s">
        <v>1908</v>
      </c>
      <c r="AT1642" s="110">
        <f t="shared" si="503"/>
        <v>2367238</v>
      </c>
      <c r="AW1642">
        <v>1434.68</v>
      </c>
      <c r="AX1642">
        <v>33.75</v>
      </c>
      <c r="AY1642">
        <v>1400.93</v>
      </c>
    </row>
    <row r="1643" spans="1:51" hidden="1" outlineLevel="1">
      <c r="A1643" t="s">
        <v>1900</v>
      </c>
      <c r="AN1643" s="98">
        <v>23</v>
      </c>
      <c r="AO1643" s="100">
        <v>3</v>
      </c>
      <c r="AP1643" s="100">
        <v>297</v>
      </c>
      <c r="AQ1643" s="107">
        <v>69930</v>
      </c>
      <c r="AR1643" s="107">
        <f t="shared" si="502"/>
        <v>23003</v>
      </c>
      <c r="AS1643" t="s">
        <v>1908</v>
      </c>
      <c r="AT1643" s="110">
        <f t="shared" si="503"/>
        <v>2369930</v>
      </c>
      <c r="AW1643">
        <v>368.57</v>
      </c>
      <c r="AX1643">
        <v>11.31</v>
      </c>
      <c r="AY1643">
        <v>357.26</v>
      </c>
    </row>
    <row r="1644" spans="1:51" hidden="1" outlineLevel="1">
      <c r="A1644" t="s">
        <v>2129</v>
      </c>
      <c r="AN1644" s="98">
        <v>23</v>
      </c>
      <c r="AO1644" s="100">
        <v>7</v>
      </c>
      <c r="AP1644" s="100">
        <v>87</v>
      </c>
      <c r="AQ1644" s="107">
        <v>70760</v>
      </c>
      <c r="AR1644" s="107">
        <f t="shared" si="502"/>
        <v>23007</v>
      </c>
      <c r="AS1644" t="s">
        <v>1908</v>
      </c>
      <c r="AT1644" s="110">
        <f t="shared" si="503"/>
        <v>2370760</v>
      </c>
      <c r="AW1644">
        <v>12.44</v>
      </c>
      <c r="AX1644">
        <v>0.03</v>
      </c>
      <c r="AY1644">
        <v>12.41</v>
      </c>
    </row>
    <row r="1645" spans="1:51" hidden="1" outlineLevel="1">
      <c r="A1645" t="s">
        <v>866</v>
      </c>
      <c r="AN1645" s="98">
        <v>23</v>
      </c>
      <c r="AO1645" s="100">
        <v>17</v>
      </c>
      <c r="AP1645" s="100">
        <v>138</v>
      </c>
      <c r="AQ1645" s="107">
        <v>71755</v>
      </c>
      <c r="AR1645" s="107">
        <f t="shared" si="502"/>
        <v>23017</v>
      </c>
      <c r="AS1645" t="s">
        <v>1908</v>
      </c>
      <c r="AT1645" s="110">
        <f t="shared" si="503"/>
        <v>2371755</v>
      </c>
      <c r="AW1645">
        <v>95.67</v>
      </c>
      <c r="AX1645">
        <v>0.73</v>
      </c>
      <c r="AY1645">
        <v>94.94</v>
      </c>
    </row>
    <row r="1646" spans="1:51" hidden="1" outlineLevel="1">
      <c r="A1646" t="s">
        <v>3244</v>
      </c>
      <c r="AN1646" s="98">
        <v>23</v>
      </c>
      <c r="AO1646" s="100">
        <v>21</v>
      </c>
      <c r="AP1646" s="100">
        <v>93</v>
      </c>
      <c r="AQ1646" s="107">
        <v>70655</v>
      </c>
      <c r="AR1646" s="107">
        <f t="shared" si="502"/>
        <v>23021</v>
      </c>
      <c r="AS1646" t="s">
        <v>1908</v>
      </c>
      <c r="AT1646" s="110">
        <f t="shared" si="503"/>
        <v>2370655</v>
      </c>
      <c r="AW1646">
        <v>38.1</v>
      </c>
      <c r="AX1646">
        <v>1.84</v>
      </c>
      <c r="AY1646">
        <v>36.26</v>
      </c>
    </row>
    <row r="1647" spans="1:51" hidden="1" outlineLevel="1">
      <c r="A1647" t="s">
        <v>1353</v>
      </c>
      <c r="AN1647" s="98">
        <v>23</v>
      </c>
      <c r="AO1647" s="100">
        <v>3</v>
      </c>
      <c r="AP1647" s="100">
        <v>298</v>
      </c>
      <c r="AQ1647" s="107">
        <v>73472</v>
      </c>
      <c r="AR1647" s="107">
        <f t="shared" si="502"/>
        <v>23003</v>
      </c>
      <c r="AS1647" t="s">
        <v>1908</v>
      </c>
      <c r="AT1647" s="110">
        <f t="shared" si="503"/>
        <v>2373472</v>
      </c>
      <c r="AW1647">
        <v>414.93</v>
      </c>
      <c r="AX1647">
        <v>31.77</v>
      </c>
      <c r="AY1647">
        <v>383.16</v>
      </c>
    </row>
    <row r="1648" spans="1:51" hidden="1" outlineLevel="1">
      <c r="A1648" t="s">
        <v>2102</v>
      </c>
      <c r="AN1648" s="98">
        <v>23</v>
      </c>
      <c r="AO1648" s="100">
        <v>19</v>
      </c>
      <c r="AP1648" s="100">
        <v>293</v>
      </c>
      <c r="AQ1648" s="107">
        <v>78015</v>
      </c>
      <c r="AR1648" s="107">
        <f t="shared" si="502"/>
        <v>23019</v>
      </c>
      <c r="AS1648" t="s">
        <v>1908</v>
      </c>
      <c r="AT1648" s="110">
        <f t="shared" si="503"/>
        <v>2378015</v>
      </c>
      <c r="AW1648">
        <v>45.11</v>
      </c>
      <c r="AX1648">
        <v>1.22</v>
      </c>
      <c r="AY1648">
        <v>43.89</v>
      </c>
    </row>
    <row r="1649" spans="1:51" hidden="1" outlineLevel="1">
      <c r="A1649" t="s">
        <v>2112</v>
      </c>
      <c r="AN1649" s="98">
        <v>23</v>
      </c>
      <c r="AO1649" s="100">
        <v>11</v>
      </c>
      <c r="AP1649" s="100">
        <v>107</v>
      </c>
      <c r="AQ1649" s="107">
        <v>78190</v>
      </c>
      <c r="AR1649" s="107">
        <f t="shared" si="502"/>
        <v>23011</v>
      </c>
      <c r="AS1649" t="s">
        <v>1908</v>
      </c>
      <c r="AT1649" s="110">
        <f t="shared" si="503"/>
        <v>2378190</v>
      </c>
      <c r="AW1649">
        <v>10.37</v>
      </c>
      <c r="AX1649">
        <v>0.01</v>
      </c>
      <c r="AY1649">
        <v>10.35</v>
      </c>
    </row>
    <row r="1650" spans="1:51" hidden="1" outlineLevel="1">
      <c r="A1650" t="s">
        <v>2320</v>
      </c>
      <c r="AN1650" s="98">
        <v>23</v>
      </c>
      <c r="AO1650" s="100">
        <v>7</v>
      </c>
      <c r="AP1650" s="100">
        <v>102</v>
      </c>
      <c r="AQ1650" s="107">
        <v>82235</v>
      </c>
      <c r="AR1650" s="107">
        <f t="shared" si="502"/>
        <v>23007</v>
      </c>
      <c r="AS1650" t="s">
        <v>1908</v>
      </c>
      <c r="AT1650" s="110">
        <f t="shared" si="503"/>
        <v>2382235</v>
      </c>
      <c r="AW1650">
        <v>104.71</v>
      </c>
      <c r="AX1650">
        <v>0.72</v>
      </c>
      <c r="AY1650">
        <v>103.99</v>
      </c>
    </row>
    <row r="1651" spans="1:51" hidden="1" outlineLevel="1">
      <c r="A1651" t="s">
        <v>2101</v>
      </c>
      <c r="AN1651" s="98">
        <v>23</v>
      </c>
      <c r="AO1651" s="100">
        <v>19</v>
      </c>
      <c r="AP1651" s="100">
        <v>303</v>
      </c>
      <c r="AQ1651" s="107">
        <v>85230</v>
      </c>
      <c r="AR1651" s="107">
        <f t="shared" si="502"/>
        <v>23019</v>
      </c>
      <c r="AS1651" t="s">
        <v>1908</v>
      </c>
      <c r="AT1651" s="110">
        <f t="shared" si="503"/>
        <v>2385230</v>
      </c>
      <c r="AW1651">
        <v>18.37</v>
      </c>
      <c r="AX1651">
        <v>6.62</v>
      </c>
      <c r="AY1651">
        <v>11.74</v>
      </c>
    </row>
    <row r="1652" spans="1:51" hidden="1" outlineLevel="1">
      <c r="A1652" t="s">
        <v>3122</v>
      </c>
      <c r="AN1652" s="98">
        <v>23</v>
      </c>
      <c r="AO1652" s="100">
        <v>7</v>
      </c>
      <c r="AP1652" s="100">
        <v>111</v>
      </c>
      <c r="AQ1652" s="107">
        <v>87680</v>
      </c>
      <c r="AR1652" s="107">
        <f t="shared" si="502"/>
        <v>23007</v>
      </c>
      <c r="AS1652" t="s">
        <v>1908</v>
      </c>
      <c r="AT1652" s="110">
        <f t="shared" si="503"/>
        <v>2387680</v>
      </c>
      <c r="AW1652">
        <v>20.16</v>
      </c>
      <c r="AX1652">
        <v>0.1</v>
      </c>
      <c r="AY1652">
        <v>20.059999999999999</v>
      </c>
    </row>
    <row r="1653" spans="1:51" collapsed="1"/>
  </sheetData>
  <phoneticPr fontId="8"/>
  <conditionalFormatting sqref="D2:D265 D267:D1137 D1139:D1223 D1225:D1581">
    <cfRule type="cellIs" dxfId="1246" priority="71" stopIfTrue="1" operator="equal">
      <formula>1</formula>
    </cfRule>
    <cfRule type="cellIs" dxfId="1245" priority="72" stopIfTrue="1" operator="equal">
      <formula>3</formula>
    </cfRule>
  </conditionalFormatting>
  <conditionalFormatting sqref="E2:E265 E267:E1137 E1139:E1223 E1225:E1581">
    <cfRule type="cellIs" dxfId="1244" priority="73" stopIfTrue="1" operator="equal">
      <formula>1</formula>
    </cfRule>
    <cfRule type="cellIs" dxfId="1243" priority="74" stopIfTrue="1" operator="equal">
      <formula>3</formula>
    </cfRule>
  </conditionalFormatting>
  <conditionalFormatting sqref="G1331:G1332 G1581 G1290:G1329 F1331:F1581 F1330:G1330 F2:G265 F267:F1137 G267:G694 G696:G1047 F1139:F1223 F1225:F1329">
    <cfRule type="cellIs" dxfId="1242" priority="75" stopIfTrue="1" operator="equal">
      <formula>1</formula>
    </cfRule>
    <cfRule type="cellIs" dxfId="1241" priority="76" stopIfTrue="1" operator="equal">
      <formula>3</formula>
    </cfRule>
  </conditionalFormatting>
  <conditionalFormatting sqref="H1">
    <cfRule type="expression" dxfId="1240" priority="77" stopIfTrue="1">
      <formula>IF(#REF!=1,1,0)</formula>
    </cfRule>
    <cfRule type="expression" dxfId="1239" priority="78" stopIfTrue="1">
      <formula>IF(#REF!=1,1,0)</formula>
    </cfRule>
  </conditionalFormatting>
  <conditionalFormatting sqref="I1 I1582:I65537">
    <cfRule type="expression" dxfId="1238" priority="79" stopIfTrue="1">
      <formula>IF(#REF!=1,1,0)</formula>
    </cfRule>
    <cfRule type="expression" dxfId="1237" priority="80" stopIfTrue="1">
      <formula>IF(#REF!=1,1,0)</formula>
    </cfRule>
  </conditionalFormatting>
  <conditionalFormatting sqref="H1580:H1581">
    <cfRule type="expression" dxfId="1236" priority="81" stopIfTrue="1">
      <formula>IF(AND(H1580&gt;0,#REF!=1),1,0)</formula>
    </cfRule>
    <cfRule type="expression" dxfId="1235" priority="82" stopIfTrue="1">
      <formula>IF(AND(H1580&gt;0,#REF!=1),1,0)</formula>
    </cfRule>
    <cfRule type="expression" dxfId="1234" priority="83" stopIfTrue="1">
      <formula>IF(AND(H1580&gt;0,#REF!=1),1,0)</formula>
    </cfRule>
  </conditionalFormatting>
  <conditionalFormatting sqref="I1580:I1581">
    <cfRule type="expression" dxfId="1233" priority="84" stopIfTrue="1">
      <formula>IF(AND(#REF!&gt;0,#REF!=1),1,0)</formula>
    </cfRule>
    <cfRule type="expression" dxfId="1232" priority="85" stopIfTrue="1">
      <formula>IF(AND(#REF!&gt;0,#REF!=1),1,0)</formula>
    </cfRule>
    <cfRule type="expression" dxfId="1231" priority="86" stopIfTrue="1">
      <formula>IF(AND(#REF!&gt;0,#REF!=1),1,0)</formula>
    </cfRule>
  </conditionalFormatting>
  <conditionalFormatting sqref="G1333:G1580 G1048:G1137 G1139:G1223 G1225:G1289">
    <cfRule type="cellIs" dxfId="1230" priority="87" stopIfTrue="1" operator="equal">
      <formula>1</formula>
    </cfRule>
    <cfRule type="cellIs" dxfId="1229" priority="88" stopIfTrue="1" operator="equal">
      <formula>3</formula>
    </cfRule>
  </conditionalFormatting>
  <conditionalFormatting sqref="D266">
    <cfRule type="cellIs" dxfId="1228" priority="47" stopIfTrue="1" operator="equal">
      <formula>1</formula>
    </cfRule>
    <cfRule type="cellIs" dxfId="1227" priority="48" stopIfTrue="1" operator="equal">
      <formula>3</formula>
    </cfRule>
  </conditionalFormatting>
  <conditionalFormatting sqref="E266">
    <cfRule type="cellIs" dxfId="1226" priority="49" stopIfTrue="1" operator="equal">
      <formula>1</formula>
    </cfRule>
    <cfRule type="cellIs" dxfId="1225" priority="50" stopIfTrue="1" operator="equal">
      <formula>3</formula>
    </cfRule>
  </conditionalFormatting>
  <conditionalFormatting sqref="F266:G266">
    <cfRule type="cellIs" dxfId="1224" priority="51" stopIfTrue="1" operator="equal">
      <formula>1</formula>
    </cfRule>
    <cfRule type="cellIs" dxfId="1223" priority="52" stopIfTrue="1" operator="equal">
      <formula>3</formula>
    </cfRule>
  </conditionalFormatting>
  <conditionalFormatting sqref="G2:G1137 G1139:G1223 G1225:G1579">
    <cfRule type="cellIs" dxfId="1222" priority="45" stopIfTrue="1" operator="equal">
      <formula>1</formula>
    </cfRule>
    <cfRule type="cellIs" dxfId="1221" priority="46" stopIfTrue="1" operator="equal">
      <formula>3</formula>
    </cfRule>
  </conditionalFormatting>
  <conditionalFormatting sqref="H2:H1137 H1139:H1223 H1225:H1579">
    <cfRule type="expression" dxfId="1220" priority="42" stopIfTrue="1">
      <formula>IF(AND(H2&gt;0,D2=1),1,0)</formula>
    </cfRule>
    <cfRule type="expression" dxfId="1219" priority="43" stopIfTrue="1">
      <formula>IF(AND(H2&gt;0,E2=1),1,0)</formula>
    </cfRule>
    <cfRule type="expression" dxfId="1218" priority="44" stopIfTrue="1">
      <formula>IF(AND(H2&gt;0,F2=1),1,0)</formula>
    </cfRule>
  </conditionalFormatting>
  <conditionalFormatting sqref="H2:H1137 H1139:H1223 H1225:H1579">
    <cfRule type="expression" dxfId="1217" priority="41">
      <formula>IF(AND(H2&gt;0,AI2=1),1,0)</formula>
    </cfRule>
  </conditionalFormatting>
  <conditionalFormatting sqref="I2:I1137 I1139:I1223 I1225:I1579">
    <cfRule type="expression" dxfId="1216" priority="38" stopIfTrue="1">
      <formula>IF(AND(I2&gt;0,D2=1),1,0)</formula>
    </cfRule>
    <cfRule type="expression" dxfId="1215" priority="39" stopIfTrue="1">
      <formula>IF(AND(I2&gt;0,E2=1),1,0)</formula>
    </cfRule>
    <cfRule type="expression" dxfId="1214" priority="40" stopIfTrue="1">
      <formula>IF(AND(I2&gt;0,F2=1),1,0)</formula>
    </cfRule>
  </conditionalFormatting>
  <conditionalFormatting sqref="I2:I1137 I1139:I1223 I1225:I1579">
    <cfRule type="expression" dxfId="1213" priority="37">
      <formula>IF(AND(I2&gt;0,AI2=1),1,0)</formula>
    </cfRule>
  </conditionalFormatting>
  <conditionalFormatting sqref="D1138">
    <cfRule type="cellIs" dxfId="1212" priority="29" stopIfTrue="1" operator="equal">
      <formula>1</formula>
    </cfRule>
    <cfRule type="cellIs" dxfId="1211" priority="30" stopIfTrue="1" operator="equal">
      <formula>3</formula>
    </cfRule>
  </conditionalFormatting>
  <conditionalFormatting sqref="E1138">
    <cfRule type="cellIs" dxfId="1210" priority="31" stopIfTrue="1" operator="equal">
      <formula>1</formula>
    </cfRule>
    <cfRule type="cellIs" dxfId="1209" priority="32" stopIfTrue="1" operator="equal">
      <formula>3</formula>
    </cfRule>
  </conditionalFormatting>
  <conditionalFormatting sqref="F1138">
    <cfRule type="cellIs" dxfId="1208" priority="33" stopIfTrue="1" operator="equal">
      <formula>1</formula>
    </cfRule>
    <cfRule type="cellIs" dxfId="1207" priority="34" stopIfTrue="1" operator="equal">
      <formula>3</formula>
    </cfRule>
  </conditionalFormatting>
  <conditionalFormatting sqref="G1138">
    <cfRule type="cellIs" dxfId="1206" priority="35" stopIfTrue="1" operator="equal">
      <formula>1</formula>
    </cfRule>
    <cfRule type="cellIs" dxfId="1205" priority="36" stopIfTrue="1" operator="equal">
      <formula>3</formula>
    </cfRule>
  </conditionalFormatting>
  <conditionalFormatting sqref="G1138">
    <cfRule type="cellIs" dxfId="1204" priority="27" stopIfTrue="1" operator="equal">
      <formula>1</formula>
    </cfRule>
    <cfRule type="cellIs" dxfId="1203" priority="28" stopIfTrue="1" operator="equal">
      <formula>3</formula>
    </cfRule>
  </conditionalFormatting>
  <conditionalFormatting sqref="H1138">
    <cfRule type="expression" dxfId="1202" priority="24" stopIfTrue="1">
      <formula>IF(AND(H1138&gt;0,D1138=1),1,0)</formula>
    </cfRule>
    <cfRule type="expression" dxfId="1201" priority="25" stopIfTrue="1">
      <formula>IF(AND(H1138&gt;0,E1138=1),1,0)</formula>
    </cfRule>
    <cfRule type="expression" dxfId="1200" priority="26" stopIfTrue="1">
      <formula>IF(AND(H1138&gt;0,F1138=1),1,0)</formula>
    </cfRule>
  </conditionalFormatting>
  <conditionalFormatting sqref="H1138">
    <cfRule type="expression" dxfId="1199" priority="23">
      <formula>IF(AND(H1138&gt;0,AI1138=1),1,0)</formula>
    </cfRule>
  </conditionalFormatting>
  <conditionalFormatting sqref="I1138">
    <cfRule type="expression" dxfId="1198" priority="20" stopIfTrue="1">
      <formula>IF(AND(I1138&gt;0,D1138=1),1,0)</formula>
    </cfRule>
    <cfRule type="expression" dxfId="1197" priority="21" stopIfTrue="1">
      <formula>IF(AND(I1138&gt;0,E1138=1),1,0)</formula>
    </cfRule>
    <cfRule type="expression" dxfId="1196" priority="22" stopIfTrue="1">
      <formula>IF(AND(I1138&gt;0,F1138=1),1,0)</formula>
    </cfRule>
  </conditionalFormatting>
  <conditionalFormatting sqref="I1138">
    <cfRule type="expression" dxfId="1195" priority="19">
      <formula>IF(AND(I1138&gt;0,AI1138=1),1,0)</formula>
    </cfRule>
  </conditionalFormatting>
  <conditionalFormatting sqref="D1224">
    <cfRule type="cellIs" dxfId="1194" priority="11" stopIfTrue="1" operator="equal">
      <formula>1</formula>
    </cfRule>
    <cfRule type="cellIs" dxfId="1193" priority="12" stopIfTrue="1" operator="equal">
      <formula>3</formula>
    </cfRule>
  </conditionalFormatting>
  <conditionalFormatting sqref="E1224">
    <cfRule type="cellIs" dxfId="1192" priority="13" stopIfTrue="1" operator="equal">
      <formula>1</formula>
    </cfRule>
    <cfRule type="cellIs" dxfId="1191" priority="14" stopIfTrue="1" operator="equal">
      <formula>3</formula>
    </cfRule>
  </conditionalFormatting>
  <conditionalFormatting sqref="F1224">
    <cfRule type="cellIs" dxfId="1190" priority="15" stopIfTrue="1" operator="equal">
      <formula>1</formula>
    </cfRule>
    <cfRule type="cellIs" dxfId="1189" priority="16" stopIfTrue="1" operator="equal">
      <formula>3</formula>
    </cfRule>
  </conditionalFormatting>
  <conditionalFormatting sqref="G1224">
    <cfRule type="cellIs" dxfId="1188" priority="17" stopIfTrue="1" operator="equal">
      <formula>1</formula>
    </cfRule>
    <cfRule type="cellIs" dxfId="1187" priority="18" stopIfTrue="1" operator="equal">
      <formula>3</formula>
    </cfRule>
  </conditionalFormatting>
  <conditionalFormatting sqref="G1224">
    <cfRule type="cellIs" dxfId="1186" priority="9" stopIfTrue="1" operator="equal">
      <formula>1</formula>
    </cfRule>
    <cfRule type="cellIs" dxfId="1185" priority="10" stopIfTrue="1" operator="equal">
      <formula>3</formula>
    </cfRule>
  </conditionalFormatting>
  <conditionalFormatting sqref="H1224">
    <cfRule type="expression" dxfId="1184" priority="6" stopIfTrue="1">
      <formula>IF(AND(H1224&gt;0,D1224=1),1,0)</formula>
    </cfRule>
    <cfRule type="expression" dxfId="1183" priority="7" stopIfTrue="1">
      <formula>IF(AND(H1224&gt;0,E1224=1),1,0)</formula>
    </cfRule>
    <cfRule type="expression" dxfId="1182" priority="8" stopIfTrue="1">
      <formula>IF(AND(H1224&gt;0,F1224=1),1,0)</formula>
    </cfRule>
  </conditionalFormatting>
  <conditionalFormatting sqref="H1224">
    <cfRule type="expression" dxfId="1181" priority="5">
      <formula>IF(AND(H1224&gt;0,AI1224=1),1,0)</formula>
    </cfRule>
  </conditionalFormatting>
  <conditionalFormatting sqref="I1224">
    <cfRule type="expression" dxfId="1180" priority="2" stopIfTrue="1">
      <formula>IF(AND(I1224&gt;0,D1224=1),1,0)</formula>
    </cfRule>
    <cfRule type="expression" dxfId="1179" priority="3" stopIfTrue="1">
      <formula>IF(AND(I1224&gt;0,E1224=1),1,0)</formula>
    </cfRule>
    <cfRule type="expression" dxfId="1178" priority="4" stopIfTrue="1">
      <formula>IF(AND(I1224&gt;0,F1224=1),1,0)</formula>
    </cfRule>
  </conditionalFormatting>
  <conditionalFormatting sqref="I1224">
    <cfRule type="expression" dxfId="1177" priority="1">
      <formula>IF(AND(I1224&gt;0,AI1224=1),1,0)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dimension ref="A1:CT2116"/>
  <sheetViews>
    <sheetView workbookViewId="0">
      <pane xSplit="2" ySplit="1" topLeftCell="C1303" activePane="bottomRight" state="frozenSplit"/>
      <selection pane="topRight" activeCell="N1" sqref="N1"/>
      <selection pane="bottomLeft" activeCell="A1013" sqref="A1013"/>
      <selection pane="bottomRight" activeCell="W1313" sqref="W1309:AA1313"/>
    </sheetView>
  </sheetViews>
  <sheetFormatPr baseColWidth="10" defaultRowHeight="13" outlineLevelRow="1" x14ac:dyDescent="0"/>
  <cols>
    <col min="1" max="1" width="14.85546875" customWidth="1"/>
    <col min="2" max="2" width="2.5703125" customWidth="1"/>
    <col min="3" max="3" width="10.7109375" customWidth="1"/>
    <col min="4" max="9" width="4" customWidth="1"/>
    <col min="10" max="14" width="1.7109375" customWidth="1"/>
    <col min="15" max="15" width="9.7109375" style="1" customWidth="1"/>
    <col min="16" max="16" width="9.7109375" style="2" customWidth="1"/>
    <col min="17" max="17" width="1.7109375" style="1" customWidth="1"/>
    <col min="18" max="22" width="7.7109375" customWidth="1"/>
    <col min="23" max="33" width="9.7109375" style="1" customWidth="1"/>
    <col min="34" max="35" width="9.7109375" customWidth="1"/>
    <col min="36" max="36" width="9.7109375" style="1" customWidth="1"/>
    <col min="37" max="41" width="9.7109375" customWidth="1"/>
    <col min="42" max="45" width="1.7109375" customWidth="1"/>
    <col min="46" max="49" width="7.28515625" customWidth="1"/>
    <col min="51" max="51" width="17.42578125" bestFit="1" customWidth="1"/>
    <col min="52" max="52" width="3" customWidth="1"/>
    <col min="53" max="53" width="3" bestFit="1" customWidth="1"/>
    <col min="55" max="55" width="3" style="98" bestFit="1" customWidth="1"/>
    <col min="56" max="56" width="4" style="111" bestFit="1" customWidth="1"/>
    <col min="57" max="57" width="6" style="107" bestFit="1" customWidth="1"/>
    <col min="58" max="58" width="16.5703125" bestFit="1" customWidth="1"/>
    <col min="59" max="59" width="2" bestFit="1" customWidth="1"/>
    <col min="60" max="60" width="19.42578125" customWidth="1"/>
  </cols>
  <sheetData>
    <row r="1" spans="1:98">
      <c r="C1" s="25" t="s">
        <v>996</v>
      </c>
      <c r="D1" s="25" t="s">
        <v>2663</v>
      </c>
      <c r="E1" s="24" t="str">
        <f>LEFT(W1,1)</f>
        <v>C</v>
      </c>
      <c r="F1" s="26" t="str">
        <f>LEFT(X1,1)</f>
        <v>0</v>
      </c>
      <c r="G1" s="27" t="str">
        <f>LEFT(Y1,1)</f>
        <v>S</v>
      </c>
      <c r="H1" s="142" t="str">
        <f>LEFT(Z1,1)</f>
        <v>O</v>
      </c>
      <c r="I1" s="25" t="str">
        <f>LEFT(AA1,1)</f>
        <v>F</v>
      </c>
      <c r="J1" s="25"/>
      <c r="K1" s="22" t="str">
        <f>LEFT(W1)</f>
        <v>C</v>
      </c>
      <c r="L1" s="19" t="str">
        <f>LEFT(X1)</f>
        <v>0</v>
      </c>
      <c r="M1" s="20" t="str">
        <f>LEFT(Y1)</f>
        <v>S</v>
      </c>
      <c r="N1" s="94" t="str">
        <f>LEFT(Z1)</f>
        <v>O</v>
      </c>
      <c r="O1" s="29" t="s">
        <v>3263</v>
      </c>
      <c r="P1" s="2" t="s">
        <v>109</v>
      </c>
      <c r="Q1" s="25"/>
      <c r="R1" s="18" t="str">
        <f>W1</f>
        <v>Clinton</v>
      </c>
      <c r="S1" s="19">
        <f>X1</f>
        <v>0</v>
      </c>
      <c r="T1" s="20" t="str">
        <f>Y1</f>
        <v>Sanders</v>
      </c>
      <c r="U1" s="94" t="str">
        <f>Z1</f>
        <v>O'Malley</v>
      </c>
      <c r="V1" s="2" t="s">
        <v>1774</v>
      </c>
      <c r="W1" s="3" t="str">
        <f>County!P1</f>
        <v>Clinton</v>
      </c>
      <c r="X1" s="4">
        <f>County!Q1</f>
        <v>0</v>
      </c>
      <c r="Y1" s="21" t="str">
        <f>County!R1</f>
        <v>Sanders</v>
      </c>
      <c r="Z1" s="94" t="str">
        <f>County!S1</f>
        <v>O'Malley</v>
      </c>
      <c r="AA1" s="1" t="str">
        <f>County!T1</f>
        <v>Farrell</v>
      </c>
      <c r="AB1" s="1" t="str">
        <f>County!U1</f>
        <v>Webb</v>
      </c>
      <c r="AC1" s="1" t="str">
        <f>County!V1</f>
        <v>Wilson</v>
      </c>
      <c r="AD1" s="1" t="str">
        <f>County!W1</f>
        <v>Steinberg</v>
      </c>
      <c r="AE1" s="1" t="str">
        <f>County!X1</f>
        <v>Uncommitted</v>
      </c>
      <c r="AF1" s="1" t="str">
        <f>County!Y1</f>
        <v>Write-ins</v>
      </c>
      <c r="AG1" s="1" t="str">
        <f>County!Z1</f>
        <v>Other</v>
      </c>
      <c r="AH1" s="1" t="str">
        <f>County!AA1</f>
        <v>Judd</v>
      </c>
      <c r="AI1" s="1" t="str">
        <f>County!AB1</f>
        <v>Locke</v>
      </c>
      <c r="AJ1" s="1" t="str">
        <f>County!AC1</f>
        <v>De La Fuente</v>
      </c>
      <c r="AK1" s="1">
        <f>County!AD1</f>
        <v>0</v>
      </c>
      <c r="AL1" s="1">
        <f>County!AE1</f>
        <v>0</v>
      </c>
      <c r="AM1" s="1">
        <f>County!AF1</f>
        <v>0</v>
      </c>
      <c r="AN1" s="1">
        <f>County!AG1</f>
        <v>0</v>
      </c>
      <c r="AO1" s="1"/>
      <c r="AP1" s="23" t="str">
        <f>LEFT(AA1,1)</f>
        <v>F</v>
      </c>
      <c r="AQ1" s="23" t="str">
        <f>LEFT(AB1,1)</f>
        <v>W</v>
      </c>
      <c r="AR1" s="23" t="str">
        <f>LEFT(AC1,1)</f>
        <v>W</v>
      </c>
      <c r="AS1" s="23" t="str">
        <f>LEFT(AD1,1)</f>
        <v>S</v>
      </c>
      <c r="AT1" s="2" t="str">
        <f>AA1</f>
        <v>Farrell</v>
      </c>
      <c r="AU1" s="2" t="str">
        <f>AB1</f>
        <v>Webb</v>
      </c>
      <c r="AV1" s="2" t="str">
        <f>AC1</f>
        <v>Wilson</v>
      </c>
      <c r="AW1" s="2" t="str">
        <f>AD1</f>
        <v>Steinberg</v>
      </c>
      <c r="AX1" s="2"/>
      <c r="BA1" t="s">
        <v>3147</v>
      </c>
      <c r="BC1" s="101" t="s">
        <v>2676</v>
      </c>
      <c r="BD1" s="102" t="s">
        <v>3147</v>
      </c>
      <c r="BE1" s="105" t="s">
        <v>872</v>
      </c>
      <c r="BK1" t="str">
        <f>County!BE1</f>
        <v>Adams</v>
      </c>
      <c r="BL1" t="str">
        <f>County!BF1</f>
        <v>Burke</v>
      </c>
      <c r="BM1" t="str">
        <f>County!BG1</f>
        <v>Cohen</v>
      </c>
      <c r="BN1" t="str">
        <f>County!BH1</f>
        <v>Elbot</v>
      </c>
      <c r="BO1" t="str">
        <f>County!BI1</f>
        <v>French</v>
      </c>
      <c r="BP1" t="str">
        <f>County!BJ1</f>
        <v>Greenstein</v>
      </c>
      <c r="BQ1" t="str">
        <f>County!BK1</f>
        <v>Hewes</v>
      </c>
      <c r="BR1" t="str">
        <f>County!BL1</f>
        <v>Hutton</v>
      </c>
      <c r="BS1">
        <f>County!BM1</f>
        <v>0</v>
      </c>
      <c r="BT1" t="str">
        <f>County!BN1</f>
        <v>Kelso</v>
      </c>
      <c r="BU1" t="str">
        <f>County!BO1</f>
        <v>Lipscomb</v>
      </c>
      <c r="BV1">
        <f>County!BP1</f>
        <v>0</v>
      </c>
      <c r="BW1" t="str">
        <f>County!BQ1</f>
        <v>Lovitt</v>
      </c>
      <c r="BX1" t="str">
        <f>County!BR1</f>
        <v>McGaughey</v>
      </c>
      <c r="BY1" t="str">
        <f>County!BS1</f>
        <v>Moroz</v>
      </c>
      <c r="BZ1" t="str">
        <f>County!BT1</f>
        <v>O’Donnell</v>
      </c>
      <c r="CA1" t="str">
        <f>County!BU1</f>
        <v>Schwass</v>
      </c>
      <c r="CB1" t="str">
        <f>County!BV1</f>
        <v>Sloan</v>
      </c>
      <c r="CC1" t="str">
        <f>County!BW1</f>
        <v>Sonnino</v>
      </c>
      <c r="CD1" t="str">
        <f>County!BX1</f>
        <v>Stewart</v>
      </c>
      <c r="CE1" t="str">
        <f>County!BY1</f>
        <v>Supreme</v>
      </c>
      <c r="CF1" t="str">
        <f>County!BZ1</f>
        <v>Thistle</v>
      </c>
      <c r="CG1" t="str">
        <f>County!CA1</f>
        <v>Valentine</v>
      </c>
      <c r="CH1" t="str">
        <f>County!CB1</f>
        <v>Weil</v>
      </c>
      <c r="CI1" t="str">
        <f>County!CC1</f>
        <v>Wolfe</v>
      </c>
      <c r="CJ1" t="str">
        <f>County!CD1</f>
        <v>Hawes</v>
      </c>
      <c r="CK1" t="str">
        <f>County!CE1</f>
        <v>Formhals</v>
      </c>
      <c r="CL1" t="str">
        <f>County!CF1</f>
        <v>O'Neill</v>
      </c>
      <c r="CM1">
        <f>County!CG1</f>
        <v>0</v>
      </c>
      <c r="CN1">
        <f>County!CH1</f>
        <v>0</v>
      </c>
      <c r="CO1">
        <f>County!CI1</f>
        <v>0</v>
      </c>
      <c r="CP1">
        <f>County!CJ1</f>
        <v>0</v>
      </c>
      <c r="CQ1">
        <f>County!CK1</f>
        <v>0</v>
      </c>
      <c r="CR1">
        <f>County!CL1</f>
        <v>0</v>
      </c>
      <c r="CS1">
        <f>County!CM1</f>
        <v>0</v>
      </c>
      <c r="CT1">
        <f>County!CN1</f>
        <v>0</v>
      </c>
    </row>
    <row r="2" spans="1:98">
      <c r="R2" s="2"/>
      <c r="S2" s="2"/>
      <c r="T2" s="2"/>
      <c r="U2" s="2"/>
      <c r="V2" s="2"/>
      <c r="AP2" s="8"/>
      <c r="AQ2" s="8"/>
      <c r="AR2" s="8"/>
      <c r="AS2" s="8"/>
      <c r="BD2" s="100"/>
    </row>
    <row r="3" spans="1:98" outlineLevel="1">
      <c r="A3" s="9" t="s">
        <v>2158</v>
      </c>
      <c r="B3" t="s">
        <v>287</v>
      </c>
      <c r="C3" s="1">
        <f t="shared" ref="C3:C10" si="0">SUM(W3:AN3)</f>
        <v>51228</v>
      </c>
      <c r="D3" s="1">
        <v>5</v>
      </c>
      <c r="E3" s="1">
        <f t="shared" ref="E3:E8" si="1">IF(R3&gt;15/100,ROUND(W3/($W3+$Y3)*$D3,0),0)</f>
        <v>4</v>
      </c>
      <c r="F3" s="1"/>
      <c r="G3" s="1">
        <f t="shared" ref="G3:G9" si="2">IF(T3&gt;15/100,ROUND(Y3/($W3+$Y3)*$D3,0),0)</f>
        <v>1</v>
      </c>
      <c r="H3" s="1"/>
      <c r="I3" s="1"/>
      <c r="J3" s="1"/>
      <c r="K3" s="7">
        <f>IF(W3&gt;0,RANK(W3,(W3:Y3,Z3:AN3)),0)</f>
        <v>1</v>
      </c>
      <c r="L3" s="7">
        <f>IF(X3&gt;0,RANK(X3,(W3:Y3,Z3:AN3)),0)</f>
        <v>0</v>
      </c>
      <c r="M3" s="7">
        <f>IF(Y3&gt;0,RANK(Y3,(W3:Y3,Z3:AN3)),0)</f>
        <v>2</v>
      </c>
      <c r="N3" s="7">
        <f>IF(Z3&gt;0,RANK(Z3,(W3:Y3,Z3:AN3)),0)</f>
        <v>4</v>
      </c>
      <c r="O3" s="49">
        <f t="shared" ref="O3:O11" si="3">MAX(W3:AD3)-LARGE(W3:AD3,2)</f>
        <v>31047</v>
      </c>
      <c r="P3" s="178">
        <f t="shared" ref="P3:P11" si="4">O3/C3</f>
        <v>0.60605528226750993</v>
      </c>
      <c r="Q3" s="2"/>
      <c r="R3" s="2">
        <f t="shared" ref="R3:R11" si="5">IF($C3=0,"-",W3/$C3)</f>
        <v>0.79122745373623804</v>
      </c>
      <c r="S3" s="2">
        <f t="shared" ref="S3:S11" si="6">IF($C3=0,"-",X3/$C3)</f>
        <v>0</v>
      </c>
      <c r="T3" s="2">
        <f t="shared" ref="T3:T11" si="7">IF($C3=0,"-",Y3/$C3)</f>
        <v>0.18517217146872805</v>
      </c>
      <c r="U3" s="2">
        <f t="shared" ref="U3:U11" si="8">IF($C3=0,"-",Z3/$C3)</f>
        <v>2.5376747091434373E-3</v>
      </c>
      <c r="V3" s="2">
        <f t="shared" ref="V3:V11" si="9">IF(C3=0,"-",(1-R3-S3-T3-U3))</f>
        <v>2.1062700085890469E-2</v>
      </c>
      <c r="W3" s="1">
        <f>SUMIF(County!$AT$2:$AT$68,$BA3,County!P$2:P$68)+SUMIF('Cong Dist'!$BA$695:$BA$716,$BA3,'Cong Dist'!W$695:W$716)</f>
        <v>40533</v>
      </c>
      <c r="Y3" s="1">
        <f>SUMIF(County!$AT$2:$AT$68,$BA3,County!R$2:R$68)+SUMIF('Cong Dist'!$BA$695:$BA$716,$BA3,'Cong Dist'!Y$695:Y$716)</f>
        <v>9486</v>
      </c>
      <c r="Z3" s="1">
        <f>SUMIF(County!$AT$2:$AT$68,$BA3,County!S$2:S$68)+SUMIF('Cong Dist'!$BA$695:$BA$716,$BA3,'Cong Dist'!Z$695:Z$716)</f>
        <v>130</v>
      </c>
      <c r="AA3" s="1">
        <f>SUMIF(County!$AT$2:$AT$68,$BA3,County!T$2:T$68)+SUMIF('Cong Dist'!$BA$695:$BA$716,$BA3,'Cong Dist'!AA$695:AA$716)</f>
        <v>0</v>
      </c>
      <c r="AB3" s="1">
        <f>SUMIF(County!$AT$2:$AT$68,$BA3,County!U$2:U$68)+SUMIF('Cong Dist'!$BA$695:$BA$716,$BA3,'Cong Dist'!AB$695:AB$716)</f>
        <v>0</v>
      </c>
      <c r="AC3" s="1">
        <f>SUMIF(County!$AT$2:$AT$68,$BA3,County!V$2:V$68)+SUMIF('Cong Dist'!$BA$695:$BA$716,$BA3,'Cong Dist'!AC$695:AC$716)</f>
        <v>0</v>
      </c>
      <c r="AE3" s="1">
        <f>SUMIF(County!$AT$2:$AT$68,$BA3,County!X$2:X$68)+SUMIF('Cong Dist'!$BA$695:$BA$716,$BA3,'Cong Dist'!AE$695:AE$716)</f>
        <v>996</v>
      </c>
      <c r="AF3" s="1">
        <f>SUMIF(County!$AT$2:$AT$68,$BA3,County!Y$2:Y$68)+SUMIF('Cong Dist'!$BA$695:$BA$716,$BA3,'Cong Dist'!AF$695:AF$716)</f>
        <v>0</v>
      </c>
      <c r="AH3" s="1"/>
      <c r="AI3" s="1"/>
      <c r="AJ3" s="1">
        <f>SUMIF(County!$AT$2:$AT$68,$BA3,County!AC$2:AC$68)+SUMIF('Cong Dist'!$BA$695:$BA$716,$BA3,'Cong Dist'!AJ$695:AJ$716)</f>
        <v>83</v>
      </c>
      <c r="AP3" s="7">
        <f>IF(AA3&gt;0,RANK(AA3,(W3:Y3,Z3:AN3)),0)</f>
        <v>0</v>
      </c>
      <c r="AQ3" s="7">
        <f>IF(AB3&gt;0,RANK(AB3,(W3:Y3,Z3:AN3)),0)</f>
        <v>0</v>
      </c>
      <c r="AR3" s="7">
        <f>IF(AC3&gt;0,RANK(AC3,(W3:Y3,Z3:AN3)),0)</f>
        <v>0</v>
      </c>
      <c r="AS3" s="7">
        <f>IF(AD3&gt;0,RANK(AD3,(W3:Y3,AD3:AN3)),0)</f>
        <v>0</v>
      </c>
      <c r="AT3" s="2">
        <f t="shared" ref="AT3:AT10" si="10">IF($C3=0,"-",AA3/$C3)</f>
        <v>0</v>
      </c>
      <c r="AU3" s="2">
        <f t="shared" ref="AU3:AU11" si="11">IF($C3=0,"-",AB3/$C3)</f>
        <v>0</v>
      </c>
      <c r="AV3" s="2">
        <f t="shared" ref="AV3:AV10" si="12">IF($C3=0,"-",AC3/$C3)</f>
        <v>0</v>
      </c>
      <c r="AW3" s="2">
        <f t="shared" ref="AW3:AW11" si="13">IF($C3=0,"-",AD3/$C3)</f>
        <v>0</v>
      </c>
      <c r="AY3" s="2" t="str">
        <f t="shared" ref="AY3:AY11" si="14">A3</f>
        <v>District 1</v>
      </c>
      <c r="AZ3" t="str">
        <f t="shared" ref="AZ3:AZ11" si="15">B3</f>
        <v>AL</v>
      </c>
      <c r="BA3">
        <v>1</v>
      </c>
      <c r="BC3" s="98">
        <v>1</v>
      </c>
      <c r="BD3" s="100">
        <v>901</v>
      </c>
      <c r="BE3" s="107">
        <f t="shared" ref="BE3:BE11" si="16">BC3*1000+BD3</f>
        <v>1901</v>
      </c>
      <c r="BF3" t="s">
        <v>2627</v>
      </c>
      <c r="BG3" t="s">
        <v>3208</v>
      </c>
    </row>
    <row r="4" spans="1:98" outlineLevel="1">
      <c r="A4" s="9" t="s">
        <v>1576</v>
      </c>
      <c r="B4" t="s">
        <v>287</v>
      </c>
      <c r="C4" s="1">
        <f t="shared" si="0"/>
        <v>32317</v>
      </c>
      <c r="D4" s="1">
        <v>5</v>
      </c>
      <c r="E4" s="1">
        <f t="shared" si="1"/>
        <v>4</v>
      </c>
      <c r="F4" s="1"/>
      <c r="G4" s="1">
        <f t="shared" si="2"/>
        <v>1</v>
      </c>
      <c r="H4" s="1"/>
      <c r="I4" s="1"/>
      <c r="J4" s="1"/>
      <c r="K4" s="7">
        <f>IF(W4&gt;0,RANK(W4,(W4:Y4,Z4:AN4)),0)</f>
        <v>1</v>
      </c>
      <c r="L4" s="7">
        <f>IF(X4&gt;0,RANK(X4,(W4:Y4,Z4:AN4)),0)</f>
        <v>0</v>
      </c>
      <c r="M4" s="7">
        <f>IF(Y4&gt;0,RANK(Y4,(W4:Y4,Z4:AN4)),0)</f>
        <v>2</v>
      </c>
      <c r="N4" s="7">
        <f>IF(Z4&gt;0,RANK(Z4,(W4:Y4,Z4:AN4)),0)</f>
        <v>4</v>
      </c>
      <c r="O4" s="49">
        <f t="shared" si="3"/>
        <v>21531</v>
      </c>
      <c r="P4" s="178">
        <f t="shared" si="4"/>
        <v>0.66624377262740975</v>
      </c>
      <c r="Q4" s="2"/>
      <c r="R4" s="2">
        <f t="shared" si="5"/>
        <v>0.82031129127084812</v>
      </c>
      <c r="S4" s="2">
        <f t="shared" si="6"/>
        <v>0</v>
      </c>
      <c r="T4" s="2">
        <f t="shared" si="7"/>
        <v>0.15406751864343843</v>
      </c>
      <c r="U4" s="2">
        <f t="shared" si="8"/>
        <v>3.4656682241544696E-3</v>
      </c>
      <c r="V4" s="2">
        <f t="shared" si="9"/>
        <v>2.2155521861558981E-2</v>
      </c>
      <c r="W4" s="1">
        <f>SUMIF(County!$AT$2:$AT$68,$BA4,County!P$2:P$68)+SUMIF('Cong Dist'!$BA$695:$BA$716,$BA4,'Cong Dist'!W$695:W$716)</f>
        <v>26510</v>
      </c>
      <c r="Y4" s="1">
        <f>SUMIF(County!$AT$2:$AT$68,$BA4,County!R$2:R$68)+SUMIF('Cong Dist'!$BA$695:$BA$716,$BA4,'Cong Dist'!Y$695:Y$716)</f>
        <v>4979</v>
      </c>
      <c r="Z4" s="1">
        <f>SUMIF(County!$AT$2:$AT$68,$BA4,County!S$2:S$68)+SUMIF('Cong Dist'!$BA$695:$BA$716,$BA4,'Cong Dist'!Z$695:Z$716)</f>
        <v>112</v>
      </c>
      <c r="AA4" s="1">
        <f>SUMIF(County!$AT$2:$AT$68,$BA4,County!T$2:T$68)+SUMIF('Cong Dist'!$BA$695:$BA$716,$BA4,'Cong Dist'!AA$695:AA$716)</f>
        <v>0</v>
      </c>
      <c r="AB4" s="1">
        <f>SUMIF(County!$AT$2:$AT$68,$BA4,County!U$2:U$68)+SUMIF('Cong Dist'!$BA$695:$BA$716,$BA4,'Cong Dist'!AB$695:AB$716)</f>
        <v>0</v>
      </c>
      <c r="AC4" s="1">
        <f>SUMIF(County!$AT$2:$AT$68,$BA4,County!V$2:V$68)+SUMIF('Cong Dist'!$BA$695:$BA$716,$BA4,'Cong Dist'!AC$695:AC$716)</f>
        <v>0</v>
      </c>
      <c r="AE4" s="1">
        <f>SUMIF(County!$AT$2:$AT$68,$BA4,County!X$2:X$68)+SUMIF('Cong Dist'!$BA$695:$BA$716,$BA4,'Cong Dist'!AE$695:AE$716)</f>
        <v>648</v>
      </c>
      <c r="AF4" s="1">
        <f>SUMIF(County!$AT$2:$AT$68,$BA4,County!Y$2:Y$68)+SUMIF('Cong Dist'!$BA$695:$BA$716,$BA4,'Cong Dist'!AF$695:AF$716)</f>
        <v>0</v>
      </c>
      <c r="AH4" s="1"/>
      <c r="AI4" s="1"/>
      <c r="AJ4" s="1">
        <f>SUMIF(County!$AT$2:$AT$68,$BA4,County!AC$2:AC$68)+SUMIF('Cong Dist'!$BA$695:$BA$716,$BA4,'Cong Dist'!AJ$695:AJ$716)</f>
        <v>68</v>
      </c>
      <c r="AP4" s="7">
        <f>IF(AA4&gt;0,RANK(AA4,(W4:Y4,Z4:AN4)),0)</f>
        <v>0</v>
      </c>
      <c r="AQ4" s="7">
        <f>IF(AB4&gt;0,RANK(AB4,(W4:Y4,Z4:AN4)),0)</f>
        <v>0</v>
      </c>
      <c r="AR4" s="7">
        <f>IF(AC4&gt;0,RANK(AC4,(W4:Y4,Z4:AN4)),0)</f>
        <v>0</v>
      </c>
      <c r="AS4" s="7">
        <f>IF(AD4&gt;0,RANK(AD4,(W4:Y4,AD4:AN4)),0)</f>
        <v>0</v>
      </c>
      <c r="AT4" s="2">
        <f t="shared" si="10"/>
        <v>0</v>
      </c>
      <c r="AU4" s="2">
        <f t="shared" si="11"/>
        <v>0</v>
      </c>
      <c r="AV4" s="2">
        <f t="shared" si="12"/>
        <v>0</v>
      </c>
      <c r="AW4" s="2">
        <f t="shared" si="13"/>
        <v>0</v>
      </c>
      <c r="AY4" s="2" t="str">
        <f t="shared" si="14"/>
        <v>District 2</v>
      </c>
      <c r="AZ4" t="str">
        <f t="shared" si="15"/>
        <v>AL</v>
      </c>
      <c r="BA4">
        <v>2</v>
      </c>
      <c r="BC4" s="98">
        <v>1</v>
      </c>
      <c r="BD4" s="100">
        <v>902</v>
      </c>
      <c r="BE4" s="107">
        <f t="shared" si="16"/>
        <v>1902</v>
      </c>
      <c r="BF4" t="s">
        <v>2627</v>
      </c>
      <c r="BG4" t="s">
        <v>3208</v>
      </c>
    </row>
    <row r="5" spans="1:98" outlineLevel="1">
      <c r="A5" s="9" t="s">
        <v>1577</v>
      </c>
      <c r="B5" t="s">
        <v>287</v>
      </c>
      <c r="C5" s="1">
        <f t="shared" si="0"/>
        <v>45682</v>
      </c>
      <c r="D5" s="1">
        <v>5</v>
      </c>
      <c r="E5" s="1">
        <f t="shared" si="1"/>
        <v>4</v>
      </c>
      <c r="F5" s="1"/>
      <c r="G5" s="1">
        <f t="shared" si="2"/>
        <v>1</v>
      </c>
      <c r="H5" s="1"/>
      <c r="I5" s="1"/>
      <c r="J5" s="1"/>
      <c r="K5" s="7">
        <f>IF(W5&gt;0,RANK(W5,(W5:Y5,Z5:AN5)),0)</f>
        <v>1</v>
      </c>
      <c r="L5" s="7">
        <f>IF(X5&gt;0,RANK(X5,(W5:Y5,Z5:AN5)),0)</f>
        <v>0</v>
      </c>
      <c r="M5" s="7">
        <f>IF(Y5&gt;0,RANK(Y5,(W5:Y5,Z5:AN5)),0)</f>
        <v>2</v>
      </c>
      <c r="N5" s="7">
        <f>IF(Z5&gt;0,RANK(Z5,(W5:Y5,Z5:AN5)),0)</f>
        <v>4</v>
      </c>
      <c r="O5" s="49">
        <f t="shared" si="3"/>
        <v>28050</v>
      </c>
      <c r="P5" s="178">
        <f t="shared" si="4"/>
        <v>0.61402740685609214</v>
      </c>
      <c r="Q5" s="2"/>
      <c r="R5" s="2">
        <f t="shared" si="5"/>
        <v>0.79177794317236549</v>
      </c>
      <c r="S5" s="2">
        <f t="shared" si="6"/>
        <v>0</v>
      </c>
      <c r="T5" s="2">
        <f t="shared" si="7"/>
        <v>0.17775053631627336</v>
      </c>
      <c r="U5" s="2">
        <f t="shared" si="8"/>
        <v>3.393021321308174E-3</v>
      </c>
      <c r="V5" s="2">
        <f t="shared" si="9"/>
        <v>2.7078499190052976E-2</v>
      </c>
      <c r="W5" s="1">
        <f>SUMIF(County!$AT$2:$AT$68,$BA5,County!P$2:P$68)+SUMIF('Cong Dist'!$BA$695:$BA$716,$BA5,'Cong Dist'!W$695:W$716)</f>
        <v>36170</v>
      </c>
      <c r="Y5" s="1">
        <f>SUMIF(County!$AT$2:$AT$68,$BA5,County!R$2:R$68)+SUMIF('Cong Dist'!$BA$695:$BA$716,$BA5,'Cong Dist'!Y$695:Y$716)</f>
        <v>8120</v>
      </c>
      <c r="Z5" s="1">
        <f>SUMIF(County!$AT$2:$AT$68,$BA5,County!S$2:S$68)+SUMIF('Cong Dist'!$BA$695:$BA$716,$BA5,'Cong Dist'!Z$695:Z$716)</f>
        <v>155</v>
      </c>
      <c r="AA5" s="1">
        <f>SUMIF(County!$AT$2:$AT$68,$BA5,County!T$2:T$68)+SUMIF('Cong Dist'!$BA$695:$BA$716,$BA5,'Cong Dist'!AA$695:AA$716)</f>
        <v>0</v>
      </c>
      <c r="AB5" s="1">
        <f>SUMIF(County!$AT$2:$AT$68,$BA5,County!U$2:U$68)+SUMIF('Cong Dist'!$BA$695:$BA$716,$BA5,'Cong Dist'!AB$695:AB$716)</f>
        <v>0</v>
      </c>
      <c r="AC5" s="1">
        <f>SUMIF(County!$AT$2:$AT$68,$BA5,County!V$2:V$68)+SUMIF('Cong Dist'!$BA$695:$BA$716,$BA5,'Cong Dist'!AC$695:AC$716)</f>
        <v>0</v>
      </c>
      <c r="AE5" s="1">
        <f>SUMIF(County!$AT$2:$AT$68,$BA5,County!X$2:X$68)+SUMIF('Cong Dist'!$BA$695:$BA$716,$BA5,'Cong Dist'!AE$695:AE$716)</f>
        <v>1150</v>
      </c>
      <c r="AF5" s="1">
        <f>SUMIF(County!$AT$2:$AT$68,$BA5,County!Y$2:Y$68)+SUMIF('Cong Dist'!$BA$695:$BA$716,$BA5,'Cong Dist'!AF$695:AF$716)</f>
        <v>0</v>
      </c>
      <c r="AH5" s="1"/>
      <c r="AI5" s="1"/>
      <c r="AJ5" s="1">
        <f>SUMIF(County!$AT$2:$AT$68,$BA5,County!AC$2:AC$68)+SUMIF('Cong Dist'!$BA$695:$BA$716,$BA5,'Cong Dist'!AJ$695:AJ$716)</f>
        <v>87</v>
      </c>
      <c r="AP5" s="7">
        <f>IF(AA5&gt;0,RANK(AA5,(W5:Y5,Z5:AN5)),0)</f>
        <v>0</v>
      </c>
      <c r="AQ5" s="7">
        <f>IF(AB5&gt;0,RANK(AB5,(W5:Y5,Z5:AN5)),0)</f>
        <v>0</v>
      </c>
      <c r="AR5" s="7">
        <f>IF(AC5&gt;0,RANK(AC5,(W5:Y5,Z5:AN5)),0)</f>
        <v>0</v>
      </c>
      <c r="AS5" s="7">
        <f>IF(AD5&gt;0,RANK(AD5,(W5:Y5,AD5:AN5)),0)</f>
        <v>0</v>
      </c>
      <c r="AT5" s="2">
        <f t="shared" si="10"/>
        <v>0</v>
      </c>
      <c r="AU5" s="2">
        <f t="shared" si="11"/>
        <v>0</v>
      </c>
      <c r="AV5" s="2">
        <f t="shared" si="12"/>
        <v>0</v>
      </c>
      <c r="AW5" s="2">
        <f t="shared" si="13"/>
        <v>0</v>
      </c>
      <c r="AY5" s="2" t="str">
        <f t="shared" si="14"/>
        <v>District 3</v>
      </c>
      <c r="AZ5" t="str">
        <f t="shared" si="15"/>
        <v>AL</v>
      </c>
      <c r="BA5">
        <v>3</v>
      </c>
      <c r="BC5" s="98">
        <v>1</v>
      </c>
      <c r="BD5" s="100">
        <v>903</v>
      </c>
      <c r="BE5" s="107">
        <f t="shared" si="16"/>
        <v>1903</v>
      </c>
      <c r="BF5" t="s">
        <v>2627</v>
      </c>
      <c r="BG5" t="s">
        <v>3208</v>
      </c>
    </row>
    <row r="6" spans="1:98" outlineLevel="1">
      <c r="A6" s="9" t="s">
        <v>1841</v>
      </c>
      <c r="B6" t="s">
        <v>287</v>
      </c>
      <c r="C6" s="1">
        <f t="shared" si="0"/>
        <v>26032</v>
      </c>
      <c r="D6" s="1">
        <v>4</v>
      </c>
      <c r="E6" s="1">
        <f t="shared" si="1"/>
        <v>3</v>
      </c>
      <c r="F6" s="1"/>
      <c r="G6" s="1">
        <f t="shared" si="2"/>
        <v>1</v>
      </c>
      <c r="H6" s="1"/>
      <c r="I6" s="1"/>
      <c r="J6" s="1"/>
      <c r="K6" s="7">
        <f>IF(W6&gt;0,RANK(W6,(W6:Y6,Z6:AN6)),0)</f>
        <v>1</v>
      </c>
      <c r="L6" s="7">
        <f>IF(X6&gt;0,RANK(X6,(W6:Y6,Z6:AN6)),0)</f>
        <v>0</v>
      </c>
      <c r="M6" s="7">
        <f>IF(Y6&gt;0,RANK(Y6,(W6:Y6,Z6:AN6)),0)</f>
        <v>2</v>
      </c>
      <c r="N6" s="7">
        <f>IF(Z6&gt;0,RANK(Z6,(W6:Y6,Z6:AN6)),0)</f>
        <v>4</v>
      </c>
      <c r="O6" s="49">
        <f t="shared" si="3"/>
        <v>10534</v>
      </c>
      <c r="P6" s="178">
        <f t="shared" si="4"/>
        <v>0.40465580823601721</v>
      </c>
      <c r="Q6" s="2"/>
      <c r="R6" s="2">
        <f t="shared" si="5"/>
        <v>0.66168561770129075</v>
      </c>
      <c r="S6" s="2">
        <f t="shared" si="6"/>
        <v>0</v>
      </c>
      <c r="T6" s="2">
        <f t="shared" si="7"/>
        <v>0.25702980946527348</v>
      </c>
      <c r="U6" s="2">
        <f t="shared" si="8"/>
        <v>7.9901659496004925E-3</v>
      </c>
      <c r="V6" s="2">
        <f t="shared" si="9"/>
        <v>7.3294406883835275E-2</v>
      </c>
      <c r="W6" s="1">
        <f>SUMIF(County!$AT$2:$AT$68,$BA6,County!P$2:P$68)+SUMIF('Cong Dist'!$BA$695:$BA$716,$BA6,'Cong Dist'!W$695:W$716)</f>
        <v>17225</v>
      </c>
      <c r="Y6" s="1">
        <f>SUMIF(County!$AT$2:$AT$68,$BA6,County!R$2:R$68)+SUMIF('Cong Dist'!$BA$695:$BA$716,$BA6,'Cong Dist'!Y$695:Y$716)</f>
        <v>6691</v>
      </c>
      <c r="Z6" s="1">
        <f>SUMIF(County!$AT$2:$AT$68,$BA6,County!S$2:S$68)+SUMIF('Cong Dist'!$BA$695:$BA$716,$BA6,'Cong Dist'!Z$695:Z$716)</f>
        <v>208</v>
      </c>
      <c r="AA6" s="1">
        <f>SUMIF(County!$AT$2:$AT$68,$BA6,County!T$2:T$68)+SUMIF('Cong Dist'!$BA$695:$BA$716,$BA6,'Cong Dist'!AA$695:AA$716)</f>
        <v>0</v>
      </c>
      <c r="AB6" s="1">
        <f>SUMIF(County!$AT$2:$AT$68,$BA6,County!U$2:U$68)+SUMIF('Cong Dist'!$BA$695:$BA$716,$BA6,'Cong Dist'!AB$695:AB$716)</f>
        <v>0</v>
      </c>
      <c r="AC6" s="1">
        <f>SUMIF(County!$AT$2:$AT$68,$BA6,County!V$2:V$68)+SUMIF('Cong Dist'!$BA$695:$BA$716,$BA6,'Cong Dist'!AC$695:AC$716)</f>
        <v>0</v>
      </c>
      <c r="AE6" s="1">
        <f>SUMIF(County!$AT$2:$AT$68,$BA6,County!X$2:X$68)+SUMIF('Cong Dist'!$BA$695:$BA$716,$BA6,'Cong Dist'!AE$695:AE$716)</f>
        <v>1802</v>
      </c>
      <c r="AF6" s="1">
        <f>SUMIF(County!$AT$2:$AT$68,$BA6,County!Y$2:Y$68)+SUMIF('Cong Dist'!$BA$695:$BA$716,$BA6,'Cong Dist'!AF$695:AF$716)</f>
        <v>0</v>
      </c>
      <c r="AH6" s="1"/>
      <c r="AI6" s="1"/>
      <c r="AJ6" s="1">
        <f>SUMIF(County!$AT$2:$AT$68,$BA6,County!AC$2:AC$68)+SUMIF('Cong Dist'!$BA$695:$BA$716,$BA6,'Cong Dist'!AJ$695:AJ$716)</f>
        <v>106</v>
      </c>
      <c r="AP6" s="7">
        <f>IF(AA6&gt;0,RANK(AA6,(W6:Y6,Z6:AN6)),0)</f>
        <v>0</v>
      </c>
      <c r="AQ6" s="7">
        <f>IF(AB6&gt;0,RANK(AB6,(W6:Y6,Z6:AN6)),0)</f>
        <v>0</v>
      </c>
      <c r="AR6" s="7">
        <f>IF(AC6&gt;0,RANK(AC6,(W6:Y6,Z6:AN6)),0)</f>
        <v>0</v>
      </c>
      <c r="AS6" s="7">
        <f>IF(AD6&gt;0,RANK(AD6,(W6:Y6,AD6:AN6)),0)</f>
        <v>0</v>
      </c>
      <c r="AT6" s="2">
        <f t="shared" si="10"/>
        <v>0</v>
      </c>
      <c r="AU6" s="2">
        <f t="shared" si="11"/>
        <v>0</v>
      </c>
      <c r="AV6" s="2">
        <f t="shared" si="12"/>
        <v>0</v>
      </c>
      <c r="AW6" s="2">
        <f t="shared" si="13"/>
        <v>0</v>
      </c>
      <c r="AY6" s="2" t="str">
        <f t="shared" si="14"/>
        <v>District 4</v>
      </c>
      <c r="AZ6" t="str">
        <f t="shared" si="15"/>
        <v>AL</v>
      </c>
      <c r="BA6">
        <v>4</v>
      </c>
      <c r="BC6" s="98">
        <v>1</v>
      </c>
      <c r="BD6" s="100">
        <v>904</v>
      </c>
      <c r="BE6" s="107">
        <f t="shared" si="16"/>
        <v>1904</v>
      </c>
      <c r="BF6" t="s">
        <v>2627</v>
      </c>
      <c r="BG6" t="s">
        <v>3208</v>
      </c>
    </row>
    <row r="7" spans="1:98" outlineLevel="1">
      <c r="A7" s="9" t="s">
        <v>1796</v>
      </c>
      <c r="B7" t="s">
        <v>287</v>
      </c>
      <c r="C7" s="1">
        <f t="shared" si="0"/>
        <v>44821</v>
      </c>
      <c r="D7" s="1">
        <v>4</v>
      </c>
      <c r="E7" s="1">
        <f t="shared" si="1"/>
        <v>3</v>
      </c>
      <c r="F7" s="1"/>
      <c r="G7" s="1">
        <f t="shared" si="2"/>
        <v>1</v>
      </c>
      <c r="H7" s="1"/>
      <c r="I7" s="1"/>
      <c r="J7" s="1"/>
      <c r="K7" s="7">
        <f>IF(W7&gt;0,RANK(W7,(W7:Y7,Z7:AN7)),0)</f>
        <v>1</v>
      </c>
      <c r="L7" s="7">
        <f>IF(X7&gt;0,RANK(X7,(W7:Y7,Z7:AN7)),0)</f>
        <v>0</v>
      </c>
      <c r="M7" s="7">
        <f>IF(Y7&gt;0,RANK(Y7,(W7:Y7,Z7:AN7)),0)</f>
        <v>2</v>
      </c>
      <c r="N7" s="7">
        <f>IF(Z7&gt;0,RANK(Z7,(W7:Y7,Z7:AN7)),0)</f>
        <v>4</v>
      </c>
      <c r="O7" s="49">
        <f t="shared" si="3"/>
        <v>17825</v>
      </c>
      <c r="P7" s="178">
        <f t="shared" si="4"/>
        <v>0.39769304567055619</v>
      </c>
      <c r="Q7" s="2"/>
      <c r="R7" s="2">
        <f t="shared" si="5"/>
        <v>0.69039066509002478</v>
      </c>
      <c r="S7" s="2">
        <f t="shared" si="6"/>
        <v>0</v>
      </c>
      <c r="T7" s="2">
        <f t="shared" si="7"/>
        <v>0.29269761941946854</v>
      </c>
      <c r="U7" s="2">
        <f t="shared" si="8"/>
        <v>2.7665603177082173E-3</v>
      </c>
      <c r="V7" s="2">
        <f t="shared" si="9"/>
        <v>1.4145155172798468E-2</v>
      </c>
      <c r="W7" s="1">
        <f>SUMIF(County!$AT$2:$AT$68,$BA7,County!P$2:P$68)+SUMIF('Cong Dist'!$BA$695:$BA$716,$BA7,'Cong Dist'!W$695:W$716)</f>
        <v>30944</v>
      </c>
      <c r="Y7" s="1">
        <f>SUMIF(County!$AT$2:$AT$68,$BA7,County!R$2:R$68)+SUMIF('Cong Dist'!$BA$695:$BA$716,$BA7,'Cong Dist'!Y$695:Y$716)</f>
        <v>13119</v>
      </c>
      <c r="Z7" s="1">
        <f>SUMIF(County!$AT$2:$AT$68,$BA7,County!S$2:S$68)+SUMIF('Cong Dist'!$BA$695:$BA$716,$BA7,'Cong Dist'!Z$695:Z$716)</f>
        <v>124</v>
      </c>
      <c r="AA7" s="1">
        <f>SUMIF(County!$AT$2:$AT$68,$BA7,County!T$2:T$68)+SUMIF('Cong Dist'!$BA$695:$BA$716,$BA7,'Cong Dist'!AA$695:AA$716)</f>
        <v>0</v>
      </c>
      <c r="AB7" s="1">
        <f>SUMIF(County!$AT$2:$AT$68,$BA7,County!U$2:U$68)+SUMIF('Cong Dist'!$BA$695:$BA$716,$BA7,'Cong Dist'!AB$695:AB$716)</f>
        <v>0</v>
      </c>
      <c r="AC7" s="1">
        <f>SUMIF(County!$AT$2:$AT$68,$BA7,County!V$2:V$68)+SUMIF('Cong Dist'!$BA$695:$BA$716,$BA7,'Cong Dist'!AC$695:AC$716)</f>
        <v>0</v>
      </c>
      <c r="AE7" s="1">
        <f>SUMIF(County!$AT$2:$AT$68,$BA7,County!X$2:X$68)+SUMIF('Cong Dist'!$BA$695:$BA$716,$BA7,'Cong Dist'!AE$695:AE$716)</f>
        <v>577</v>
      </c>
      <c r="AF7" s="1">
        <f>SUMIF(County!$AT$2:$AT$68,$BA7,County!Y$2:Y$68)+SUMIF('Cong Dist'!$BA$695:$BA$716,$BA7,'Cong Dist'!AF$695:AF$716)</f>
        <v>0</v>
      </c>
      <c r="AH7" s="1"/>
      <c r="AI7" s="1"/>
      <c r="AJ7" s="1">
        <f>SUMIF(County!$AT$2:$AT$68,$BA7,County!AC$2:AC$68)+SUMIF('Cong Dist'!$BA$695:$BA$716,$BA7,'Cong Dist'!AJ$695:AJ$716)</f>
        <v>57</v>
      </c>
      <c r="AP7" s="7">
        <f>IF(AA7&gt;0,RANK(AA7,(W7:Y7,Z7:AN7)),0)</f>
        <v>0</v>
      </c>
      <c r="AQ7" s="7">
        <f>IF(AB7&gt;0,RANK(AB7,(W7:Y7,Z7:AN7)),0)</f>
        <v>0</v>
      </c>
      <c r="AR7" s="7">
        <f>IF(AC7&gt;0,RANK(AC7,(W7:Y7,Z7:AN7)),0)</f>
        <v>0</v>
      </c>
      <c r="AS7" s="7">
        <f>IF(AD7&gt;0,RANK(AD7,(W7:Y7,AD7:AN7)),0)</f>
        <v>0</v>
      </c>
      <c r="AT7" s="2">
        <f t="shared" si="10"/>
        <v>0</v>
      </c>
      <c r="AU7" s="2">
        <f t="shared" si="11"/>
        <v>0</v>
      </c>
      <c r="AV7" s="2">
        <f t="shared" si="12"/>
        <v>0</v>
      </c>
      <c r="AW7" s="2">
        <f t="shared" si="13"/>
        <v>0</v>
      </c>
      <c r="AY7" s="2" t="str">
        <f t="shared" si="14"/>
        <v>District 5</v>
      </c>
      <c r="AZ7" t="str">
        <f t="shared" si="15"/>
        <v>AL</v>
      </c>
      <c r="BA7">
        <v>5</v>
      </c>
      <c r="BC7" s="98">
        <v>1</v>
      </c>
      <c r="BD7" s="100">
        <v>905</v>
      </c>
      <c r="BE7" s="107">
        <f t="shared" si="16"/>
        <v>1905</v>
      </c>
      <c r="BF7" t="s">
        <v>2627</v>
      </c>
      <c r="BG7" t="s">
        <v>3208</v>
      </c>
    </row>
    <row r="8" spans="1:98" outlineLevel="1">
      <c r="A8" s="9" t="s">
        <v>1775</v>
      </c>
      <c r="B8" t="s">
        <v>287</v>
      </c>
      <c r="C8" s="1">
        <f t="shared" si="0"/>
        <v>14214</v>
      </c>
      <c r="D8" s="1">
        <v>3</v>
      </c>
      <c r="E8" s="1">
        <f t="shared" si="1"/>
        <v>2</v>
      </c>
      <c r="F8" s="1"/>
      <c r="G8" s="1">
        <f t="shared" si="2"/>
        <v>1</v>
      </c>
      <c r="H8" s="1"/>
      <c r="I8" s="1"/>
      <c r="J8" s="1"/>
      <c r="K8" s="7">
        <f>IF(W8&gt;0,RANK(W8,(W8:Y8,Z8:AN8)),0)</f>
        <v>1</v>
      </c>
      <c r="L8" s="7">
        <f>IF(X8&gt;0,RANK(X8,(W8:Y8,Z8:AN8)),0)</f>
        <v>0</v>
      </c>
      <c r="M8" s="7">
        <f>IF(Y8&gt;0,RANK(Y8,(W8:Y8,Z8:AN8)),0)</f>
        <v>2</v>
      </c>
      <c r="N8" s="7">
        <f>IF(Z8&gt;0,RANK(Z8,(W8:Y8,Z8:AN8)),0)</f>
        <v>4</v>
      </c>
      <c r="O8" s="49">
        <f t="shared" si="3"/>
        <v>5071</v>
      </c>
      <c r="P8" s="178">
        <f t="shared" si="4"/>
        <v>0.35676093991839031</v>
      </c>
      <c r="Q8" s="2"/>
      <c r="R8" s="2">
        <f t="shared" si="5"/>
        <v>0.66821443647108481</v>
      </c>
      <c r="S8" s="2">
        <f t="shared" si="6"/>
        <v>0</v>
      </c>
      <c r="T8" s="2">
        <f t="shared" si="7"/>
        <v>0.31145349655269455</v>
      </c>
      <c r="U8" s="2">
        <f t="shared" si="8"/>
        <v>2.5327142254115659E-3</v>
      </c>
      <c r="V8" s="2">
        <f t="shared" si="9"/>
        <v>1.7799352750809076E-2</v>
      </c>
      <c r="W8" s="1">
        <f>SUMIF(County!$AT$2:$AT$68,$BA8,County!P$2:P$68)+SUMIF('Cong Dist'!$BA$695:$BA$716,$BA8,'Cong Dist'!W$695:W$716)</f>
        <v>9498</v>
      </c>
      <c r="Y8" s="1">
        <f>SUMIF(County!$AT$2:$AT$68,$BA8,County!R$2:R$68)+SUMIF('Cong Dist'!$BA$695:$BA$716,$BA8,'Cong Dist'!Y$695:Y$716)</f>
        <v>4427</v>
      </c>
      <c r="Z8" s="1">
        <f>SUMIF(County!$AT$2:$AT$68,$BA8,County!S$2:S$68)+SUMIF('Cong Dist'!$BA$695:$BA$716,$BA8,'Cong Dist'!Z$695:Z$716)</f>
        <v>36</v>
      </c>
      <c r="AA8" s="1">
        <f>SUMIF(County!$AT$2:$AT$68,$BA8,County!T$2:T$68)+SUMIF('Cong Dist'!$BA$695:$BA$716,$BA8,'Cong Dist'!AA$695:AA$716)</f>
        <v>0</v>
      </c>
      <c r="AB8" s="1">
        <f>SUMIF(County!$AT$2:$AT$68,$BA8,County!U$2:U$68)+SUMIF('Cong Dist'!$BA$695:$BA$716,$BA8,'Cong Dist'!AB$695:AB$716)</f>
        <v>0</v>
      </c>
      <c r="AC8" s="1">
        <f>SUMIF(County!$AT$2:$AT$68,$BA8,County!V$2:V$68)+SUMIF('Cong Dist'!$BA$695:$BA$716,$BA8,'Cong Dist'!AC$695:AC$716)</f>
        <v>0</v>
      </c>
      <c r="AE8" s="1">
        <f>SUMIF(County!$AT$2:$AT$68,$BA8,County!X$2:X$68)+SUMIF('Cong Dist'!$BA$695:$BA$716,$BA8,'Cong Dist'!AE$695:AE$716)</f>
        <v>231</v>
      </c>
      <c r="AF8" s="1">
        <f>SUMIF(County!$AT$2:$AT$68,$BA8,County!Y$2:Y$68)+SUMIF('Cong Dist'!$BA$695:$BA$716,$BA8,'Cong Dist'!AF$695:AF$716)</f>
        <v>0</v>
      </c>
      <c r="AH8" s="1"/>
      <c r="AI8" s="1"/>
      <c r="AJ8" s="1">
        <f>SUMIF(County!$AT$2:$AT$68,$BA8,County!AC$2:AC$68)+SUMIF('Cong Dist'!$BA$695:$BA$716,$BA8,'Cong Dist'!AJ$695:AJ$716)</f>
        <v>22</v>
      </c>
      <c r="AP8" s="7">
        <f>IF(AA8&gt;0,RANK(AA8,(W8:Y8,Z8:AN8)),0)</f>
        <v>0</v>
      </c>
      <c r="AQ8" s="7">
        <f>IF(AB8&gt;0,RANK(AB8,(W8:Y8,Z8:AN8)),0)</f>
        <v>0</v>
      </c>
      <c r="AR8" s="7">
        <f>IF(AC8&gt;0,RANK(AC8,(W8:Y8,Z8:AN8)),0)</f>
        <v>0</v>
      </c>
      <c r="AS8" s="7">
        <f>IF(AD8&gt;0,RANK(AD8,(W8:Y8,AD8:AN8)),0)</f>
        <v>0</v>
      </c>
      <c r="AT8" s="2">
        <f t="shared" si="10"/>
        <v>0</v>
      </c>
      <c r="AU8" s="2">
        <f t="shared" si="11"/>
        <v>0</v>
      </c>
      <c r="AV8" s="2">
        <f t="shared" si="12"/>
        <v>0</v>
      </c>
      <c r="AW8" s="2">
        <f t="shared" si="13"/>
        <v>0</v>
      </c>
      <c r="AY8" s="2" t="str">
        <f t="shared" si="14"/>
        <v>District 6</v>
      </c>
      <c r="AZ8" t="str">
        <f t="shared" si="15"/>
        <v>AL</v>
      </c>
      <c r="BA8">
        <v>6</v>
      </c>
      <c r="BC8" s="98">
        <v>1</v>
      </c>
      <c r="BD8" s="100">
        <v>906</v>
      </c>
      <c r="BE8" s="107">
        <f t="shared" si="16"/>
        <v>1906</v>
      </c>
      <c r="BF8" t="s">
        <v>2627</v>
      </c>
      <c r="BG8" t="s">
        <v>3208</v>
      </c>
    </row>
    <row r="9" spans="1:98" s="177" customFormat="1" outlineLevel="1">
      <c r="A9" s="9" t="s">
        <v>1367</v>
      </c>
      <c r="B9" s="177" t="s">
        <v>287</v>
      </c>
      <c r="C9" s="1">
        <f>SUM(W9:AN9)</f>
        <v>43410</v>
      </c>
      <c r="D9" s="1">
        <v>9</v>
      </c>
      <c r="E9" s="1">
        <v>9</v>
      </c>
      <c r="F9" s="1"/>
      <c r="G9" s="1">
        <f t="shared" si="2"/>
        <v>0</v>
      </c>
      <c r="H9" s="1"/>
      <c r="I9" s="1"/>
      <c r="J9" s="1"/>
      <c r="K9" s="7">
        <f>IF(W9&gt;0,RANK(W9,(W9:Y9,Z9:AN9)),0)</f>
        <v>1</v>
      </c>
      <c r="L9" s="7">
        <f>IF(X9&gt;0,RANK(X9,(W9:Y9,Z9:AN9)),0)</f>
        <v>0</v>
      </c>
      <c r="M9" s="7">
        <f>IF(Y9&gt;0,RANK(Y9,(W9:Y9,Z9:AN9)),0)</f>
        <v>2</v>
      </c>
      <c r="N9" s="7">
        <f>IF(Z9&gt;0,RANK(Z9,(W9:Y9,Z9:AN9)),0)</f>
        <v>4</v>
      </c>
      <c r="O9" s="49">
        <f>MAX(W9:AD9)-LARGE(W9:AD9,2)</f>
        <v>28348</v>
      </c>
      <c r="P9" s="178">
        <f>O9/C9</f>
        <v>0.65302925593181294</v>
      </c>
      <c r="Q9" s="2"/>
      <c r="R9" s="2">
        <f>IF($C9=0,"-",W9/$C9)</f>
        <v>0.7861552637641096</v>
      </c>
      <c r="S9" s="2">
        <f>IF($C9=0,"-",X9/$C9)</f>
        <v>0</v>
      </c>
      <c r="T9" s="2">
        <f>IF($C9=0,"-",Y9/$C9)</f>
        <v>0.13312600783229669</v>
      </c>
      <c r="U9" s="2">
        <f>IF($C9=0,"-",Z9/$C9)</f>
        <v>1.0942179221377562E-2</v>
      </c>
      <c r="V9" s="2">
        <f>IF(C9=0,"-",(1-R9-S9-T9-U9))</f>
        <v>6.9776549182216138E-2</v>
      </c>
      <c r="W9" s="1">
        <f>SUMIF(County!$AT$2:$AT$68,$BA9,County!P$2:P$68)+SUMIF('Cong Dist'!$BA$695:$BA$716,$BA9,'Cong Dist'!W$695:W$716)</f>
        <v>34127</v>
      </c>
      <c r="X9" s="1"/>
      <c r="Y9" s="1">
        <f>SUMIF(County!$AT$2:$AT$68,$BA9,County!R$2:R$68)+SUMIF('Cong Dist'!$BA$695:$BA$716,$BA9,'Cong Dist'!Y$695:Y$716)</f>
        <v>5779</v>
      </c>
      <c r="Z9" s="1">
        <f>SUMIF(County!$AT$2:$AT$68,$BA9,County!S$2:S$68)+SUMIF('Cong Dist'!$BA$695:$BA$716,$BA9,'Cong Dist'!Z$695:Z$716)</f>
        <v>475</v>
      </c>
      <c r="AA9" s="1">
        <f>SUMIF(County!$AT$2:$AT$68,$BA9,County!T$2:T$68)+SUMIF('Cong Dist'!$BA$695:$BA$716,$BA9,'Cong Dist'!AA$695:AA$716)</f>
        <v>0</v>
      </c>
      <c r="AB9" s="1">
        <f>SUMIF(County!$AT$2:$AT$68,$BA9,County!U$2:U$68)+SUMIF('Cong Dist'!$BA$695:$BA$716,$BA9,'Cong Dist'!AB$695:AB$716)</f>
        <v>0</v>
      </c>
      <c r="AC9" s="1">
        <f>SUMIF(County!$AT$2:$AT$68,$BA9,County!V$2:V$68)+SUMIF('Cong Dist'!$BA$695:$BA$716,$BA9,'Cong Dist'!AC$695:AC$716)</f>
        <v>0</v>
      </c>
      <c r="AD9" s="1"/>
      <c r="AE9" s="1">
        <f>SUMIF(County!$AT$2:$AT$68,$BA9,County!X$2:X$68)+SUMIF('Cong Dist'!$BA$695:$BA$716,$BA9,'Cong Dist'!AE$695:AE$716)</f>
        <v>2770</v>
      </c>
      <c r="AF9" s="1">
        <f>SUMIF(County!$AT$2:$AT$68,$BA9,County!Y$2:Y$68)+SUMIF('Cong Dist'!$BA$695:$BA$716,$BA9,'Cong Dist'!AF$695:AF$716)</f>
        <v>0</v>
      </c>
      <c r="AG9" s="1"/>
      <c r="AH9" s="1"/>
      <c r="AI9" s="1"/>
      <c r="AJ9" s="1">
        <f>SUMIF(County!$AT$2:$AT$68,$BA9,County!AC$2:AC$68)+SUMIF('Cong Dist'!$BA$695:$BA$716,$BA9,'Cong Dist'!AJ$695:AJ$716)</f>
        <v>259</v>
      </c>
      <c r="AP9" s="7">
        <f>IF(AA9&gt;0,RANK(AA9,(W9:Y9,Z9:AN9)),0)</f>
        <v>0</v>
      </c>
      <c r="AQ9" s="7">
        <f>IF(AB9&gt;0,RANK(AB9,(W9:Y9,Z9:AN9)),0)</f>
        <v>0</v>
      </c>
      <c r="AR9" s="7">
        <f>IF(AC9&gt;0,RANK(AC9,(W9:Y9,Z9:AN9)),0)</f>
        <v>0</v>
      </c>
      <c r="AS9" s="7">
        <f>IF(AD9&gt;0,RANK(AD9,(W9:Y9,AD9:AN9)),0)</f>
        <v>0</v>
      </c>
      <c r="AT9" s="2">
        <f>IF($C9=0,"-",AA9/$C9)</f>
        <v>0</v>
      </c>
      <c r="AU9" s="2">
        <f>IF($C9=0,"-",AB9/$C9)</f>
        <v>0</v>
      </c>
      <c r="AV9" s="2">
        <f>IF($C9=0,"-",AC9/$C9)</f>
        <v>0</v>
      </c>
      <c r="AW9" s="2">
        <f>IF($C9=0,"-",AD9/$C9)</f>
        <v>0</v>
      </c>
      <c r="AY9" s="2" t="str">
        <f>A9</f>
        <v>District 7</v>
      </c>
      <c r="AZ9" s="177" t="str">
        <f>B9</f>
        <v>AL</v>
      </c>
      <c r="BA9" s="177">
        <v>7</v>
      </c>
      <c r="BC9" s="98">
        <v>1</v>
      </c>
      <c r="BD9" s="100">
        <v>907</v>
      </c>
      <c r="BE9" s="107">
        <f>BC9*1000+BD9</f>
        <v>1907</v>
      </c>
      <c r="BF9" s="177" t="s">
        <v>2627</v>
      </c>
      <c r="BG9" s="177" t="s">
        <v>3208</v>
      </c>
    </row>
    <row r="10" spans="1:98" outlineLevel="1">
      <c r="A10" s="155" t="s">
        <v>1018</v>
      </c>
      <c r="B10" t="s">
        <v>287</v>
      </c>
      <c r="C10" s="1">
        <f t="shared" si="0"/>
        <v>0</v>
      </c>
      <c r="D10" s="1"/>
      <c r="E10" s="1"/>
      <c r="F10" s="1"/>
      <c r="G10" s="1"/>
      <c r="H10" s="1"/>
      <c r="I10" s="1"/>
      <c r="J10" s="1"/>
      <c r="K10" s="7">
        <f>IF(W10&gt;0,RANK(W10,(W10:Y10,Z10:AN10)),0)</f>
        <v>0</v>
      </c>
      <c r="L10" s="7">
        <f>IF(X10&gt;0,RANK(X10,(W10:Y10,Z10:AN10)),0)</f>
        <v>0</v>
      </c>
      <c r="M10" s="7">
        <f>IF(Y10&gt;0,RANK(Y10,(W10:Y10,Z10:AN10)),0)</f>
        <v>0</v>
      </c>
      <c r="N10" s="7">
        <f>IF(Z10&gt;0,RANK(Z10,(W10:Y10,Z10:AN10)),0)</f>
        <v>0</v>
      </c>
      <c r="O10" s="49">
        <f t="shared" si="3"/>
        <v>0</v>
      </c>
      <c r="P10" s="178" t="e">
        <f t="shared" si="4"/>
        <v>#DIV/0!</v>
      </c>
      <c r="Q10" s="2"/>
      <c r="R10" s="2" t="str">
        <f t="shared" si="5"/>
        <v>-</v>
      </c>
      <c r="S10" s="2" t="str">
        <f t="shared" si="6"/>
        <v>-</v>
      </c>
      <c r="T10" s="2" t="str">
        <f t="shared" si="7"/>
        <v>-</v>
      </c>
      <c r="U10" s="2" t="str">
        <f t="shared" si="8"/>
        <v>-</v>
      </c>
      <c r="V10" s="2" t="str">
        <f t="shared" si="9"/>
        <v>-</v>
      </c>
      <c r="W10" s="1">
        <f>SUMIF('Cong Dist'!$BA$695:$BA$716,$BA10,'Cong Dist'!W$695:W$716)</f>
        <v>0</v>
      </c>
      <c r="Y10" s="1">
        <f>SUMIF('Cong Dist'!$BA$695:$BA$716,$BA10,'Cong Dist'!Y$695:Y$716)</f>
        <v>0</v>
      </c>
      <c r="Z10" s="1">
        <f>SUMIF('Cong Dist'!$BA$695:$BA$716,$BA10,'Cong Dist'!Z$695:Z$716)</f>
        <v>0</v>
      </c>
      <c r="AA10" s="1">
        <f>SUMIF('Cong Dist'!$BA$695:$BA$716,$BA10,'Cong Dist'!AA$695:AA$716)</f>
        <v>0</v>
      </c>
      <c r="AB10" s="1">
        <f>SUMIF('Cong Dist'!$BA$695:$BA$716,$BA10,'Cong Dist'!AB$695:AB$716)</f>
        <v>0</v>
      </c>
      <c r="AC10" s="1">
        <f>SUMIF('Cong Dist'!$BA$695:$BA$716,$BA10,'Cong Dist'!AC$695:AC$716)</f>
        <v>0</v>
      </c>
      <c r="AE10" s="1">
        <f>SUMIF('Cong Dist'!$BA$695:$BA$716,$BA10,'Cong Dist'!AE$695:AE$716)</f>
        <v>0</v>
      </c>
      <c r="AF10" s="1">
        <f>SUMIF('Cong Dist'!$BA$695:$BA$716,$BA10,'Cong Dist'!AF$695:AF$716)</f>
        <v>0</v>
      </c>
      <c r="AJ10" s="1">
        <f>SUMIF('Cong Dist'!$BA$695:$BA$716,$BA10,'Cong Dist'!AJ$695:AJ$716)</f>
        <v>0</v>
      </c>
      <c r="AP10" s="7">
        <f>IF(AA10&gt;0,RANK(AA10,(W10:Y10,Z10:AN10)),0)</f>
        <v>0</v>
      </c>
      <c r="AQ10" s="7">
        <f>IF(AB10&gt;0,RANK(AB10,(W10:Y10,Z10:AN10)),0)</f>
        <v>0</v>
      </c>
      <c r="AR10" s="7">
        <f>IF(AC10&gt;0,RANK(AC10,(W10:Y10,Z10:AN10)),0)</f>
        <v>0</v>
      </c>
      <c r="AS10" s="7">
        <f>IF(AD10&gt;0,RANK(AD10,(W10:Y10,AD10:AN10)),0)</f>
        <v>0</v>
      </c>
      <c r="AT10" s="2" t="str">
        <f t="shared" si="10"/>
        <v>-</v>
      </c>
      <c r="AU10" s="2" t="str">
        <f t="shared" si="11"/>
        <v>-</v>
      </c>
      <c r="AV10" s="2" t="str">
        <f t="shared" si="12"/>
        <v>-</v>
      </c>
      <c r="AW10" s="2" t="str">
        <f t="shared" si="13"/>
        <v>-</v>
      </c>
      <c r="AY10" s="2" t="str">
        <f t="shared" si="14"/>
        <v>Unknown</v>
      </c>
      <c r="AZ10" t="str">
        <f t="shared" si="15"/>
        <v>AL</v>
      </c>
      <c r="BA10">
        <v>0</v>
      </c>
      <c r="BC10" s="98">
        <v>1</v>
      </c>
      <c r="BD10" s="100">
        <v>999</v>
      </c>
      <c r="BE10" s="107">
        <f t="shared" si="16"/>
        <v>1999</v>
      </c>
      <c r="BF10" t="s">
        <v>2627</v>
      </c>
      <c r="BG10" t="s">
        <v>3208</v>
      </c>
    </row>
    <row r="11" spans="1:98">
      <c r="A11" t="s">
        <v>1284</v>
      </c>
      <c r="B11" t="s">
        <v>1114</v>
      </c>
      <c r="C11" s="1">
        <f>SUM(W11:AN11)</f>
        <v>257704</v>
      </c>
      <c r="D11" s="1">
        <v>18</v>
      </c>
      <c r="E11" s="1">
        <v>15</v>
      </c>
      <c r="F11" s="1"/>
      <c r="G11" s="1">
        <v>3</v>
      </c>
      <c r="H11" s="1"/>
      <c r="I11" s="1"/>
      <c r="J11" s="1"/>
      <c r="K11" s="7">
        <f>IF(W11&gt;0,RANK(W11,(W11:Y11,Z11:AN11)),0)</f>
        <v>1</v>
      </c>
      <c r="L11" s="7">
        <f>IF(X11&gt;0,RANK(X11,(W11:Y11,Z11:AN11)),0)</f>
        <v>0</v>
      </c>
      <c r="M11" s="7">
        <f>IF(Y11&gt;0,RANK(Y11,(W11:Y11,Z11:AN11)),0)</f>
        <v>2</v>
      </c>
      <c r="N11" s="7">
        <f>IF(Z11&gt;0,RANK(Z11,(W11:Y11,Z11:AN11)),0)</f>
        <v>4</v>
      </c>
      <c r="O11" s="49">
        <f t="shared" si="3"/>
        <v>142406</v>
      </c>
      <c r="P11" s="178">
        <f t="shared" si="4"/>
        <v>0.55259522553006546</v>
      </c>
      <c r="Q11" s="2"/>
      <c r="R11" s="2">
        <f t="shared" si="5"/>
        <v>0.75670924781920346</v>
      </c>
      <c r="S11" s="2">
        <f t="shared" si="6"/>
        <v>0</v>
      </c>
      <c r="T11" s="2">
        <f t="shared" si="7"/>
        <v>0.20411402228913791</v>
      </c>
      <c r="U11" s="2">
        <f t="shared" si="8"/>
        <v>4.8117219755999131E-3</v>
      </c>
      <c r="V11" s="2">
        <f t="shared" si="9"/>
        <v>3.4365007916058718E-2</v>
      </c>
      <c r="W11" s="1">
        <f t="shared" ref="W11:AF11" si="17">SUM(W3:W10)</f>
        <v>195007</v>
      </c>
      <c r="Y11" s="1">
        <f t="shared" si="17"/>
        <v>52601</v>
      </c>
      <c r="Z11" s="1">
        <f t="shared" si="17"/>
        <v>1240</v>
      </c>
      <c r="AA11" s="1">
        <f t="shared" si="17"/>
        <v>0</v>
      </c>
      <c r="AB11" s="1">
        <f t="shared" si="17"/>
        <v>0</v>
      </c>
      <c r="AC11" s="1">
        <f t="shared" si="17"/>
        <v>0</v>
      </c>
      <c r="AE11" s="1">
        <f t="shared" ref="AE11" si="18">SUM(AE3:AE10)</f>
        <v>8174</v>
      </c>
      <c r="AF11" s="1">
        <f t="shared" si="17"/>
        <v>0</v>
      </c>
      <c r="AJ11" s="1">
        <f t="shared" ref="AJ11" si="19">SUM(AJ3:AJ10)</f>
        <v>682</v>
      </c>
      <c r="AP11" s="7">
        <f>IF(AA11&gt;0,RANK(AA11,(W11:Y11,Z11:AN11)),0)</f>
        <v>0</v>
      </c>
      <c r="AQ11" s="7">
        <f>IF(AB11&gt;0,RANK(AB11,(W11:Y11,Z11:AN11)),0)</f>
        <v>0</v>
      </c>
      <c r="AR11" s="7">
        <f>IF(AC11&gt;0,RANK(AC11,(W11:Y11,Z11:AN11)),0)</f>
        <v>0</v>
      </c>
      <c r="AS11" s="7">
        <f>IF(AD11&gt;0,RANK(AD11,(W11:Y11,AD11:AN11)),0)</f>
        <v>0</v>
      </c>
      <c r="AT11" s="2">
        <f>IF($C11=0,"-",AA11/$C11)</f>
        <v>0</v>
      </c>
      <c r="AU11" s="2">
        <f t="shared" si="11"/>
        <v>0</v>
      </c>
      <c r="AV11" s="2">
        <f>IF($C11=0,"-",AC11/$C11)</f>
        <v>0</v>
      </c>
      <c r="AW11" s="2">
        <f t="shared" si="13"/>
        <v>0</v>
      </c>
      <c r="AY11" s="2" t="str">
        <f t="shared" si="14"/>
        <v>Alabama</v>
      </c>
      <c r="AZ11" t="str">
        <f t="shared" si="15"/>
        <v>T</v>
      </c>
      <c r="BC11" s="98">
        <v>1</v>
      </c>
      <c r="BD11" s="100"/>
      <c r="BE11" s="107">
        <f t="shared" si="16"/>
        <v>1000</v>
      </c>
      <c r="BF11" t="s">
        <v>1634</v>
      </c>
      <c r="BG11" t="s">
        <v>3208</v>
      </c>
    </row>
    <row r="12" spans="1:98">
      <c r="C12" s="1"/>
      <c r="D12" s="1"/>
      <c r="E12" s="1"/>
      <c r="F12" s="1"/>
      <c r="G12" s="1"/>
      <c r="H12" s="1"/>
      <c r="I12" s="1"/>
      <c r="J12" s="1"/>
      <c r="K12" s="7"/>
      <c r="L12" s="7"/>
      <c r="M12" s="7"/>
      <c r="N12" s="7"/>
      <c r="O12" s="49"/>
      <c r="P12" s="178"/>
      <c r="Q12" s="2"/>
      <c r="R12" s="2"/>
      <c r="S12" s="2"/>
      <c r="T12" s="2"/>
      <c r="U12" s="2"/>
      <c r="V12" s="2"/>
      <c r="AP12" s="7"/>
      <c r="AQ12" s="7"/>
      <c r="AR12" s="7"/>
      <c r="AS12" s="7"/>
      <c r="AT12" s="2"/>
      <c r="AU12" s="2"/>
      <c r="AV12" s="2"/>
      <c r="AW12" s="2"/>
      <c r="AY12" s="2"/>
      <c r="BD12" s="100"/>
    </row>
    <row r="13" spans="1:98" outlineLevel="1">
      <c r="A13" t="s">
        <v>1158</v>
      </c>
      <c r="B13" t="s">
        <v>2073</v>
      </c>
      <c r="C13" s="1">
        <f>SUM(W13:AN13)</f>
        <v>10610</v>
      </c>
      <c r="D13" s="1">
        <v>10</v>
      </c>
      <c r="E13" s="1">
        <f t="shared" ref="E13:E14" si="20">IF(R13&gt;15/100,ROUND(W13/($W13+$Y13)*$D13,0),0)</f>
        <v>2</v>
      </c>
      <c r="F13" s="1"/>
      <c r="G13" s="1">
        <f t="shared" ref="G13:G14" si="21">IF(T13&gt;15/100,ROUND(Y13/($W13+$Y13)*$D13,0),0)</f>
        <v>8</v>
      </c>
      <c r="H13" s="1"/>
      <c r="I13" s="1"/>
      <c r="J13" s="1"/>
      <c r="K13" s="7">
        <f>IF(W13&gt;0,RANK(W13,(W13:Y13,Z13:AN13)),0)</f>
        <v>2</v>
      </c>
      <c r="L13" s="7">
        <f>IF(X13&gt;0,RANK(X13,(W13:Y13,Z13:AN13)),0)</f>
        <v>0</v>
      </c>
      <c r="M13" s="7">
        <f>IF(Y13&gt;0,RANK(Y13,(W13:Y13,Z13:AN13)),0)</f>
        <v>1</v>
      </c>
      <c r="N13" s="7">
        <f>IF(Z13&gt;0,RANK(Z13,(W13:Y13,Z13:AN13)),0)</f>
        <v>0</v>
      </c>
      <c r="O13" s="49">
        <f>MAX(W13:AD13)-LARGE(W13:AD13,2)</f>
        <v>6301</v>
      </c>
      <c r="P13" s="178">
        <f>O13/C13</f>
        <v>0.59387370405278039</v>
      </c>
      <c r="Q13" s="2"/>
      <c r="R13" s="2">
        <f t="shared" ref="R13:T14" si="22">IF($C13=0,"-",W13/$C13)</f>
        <v>0.20226201696512724</v>
      </c>
      <c r="S13" s="2">
        <f t="shared" si="22"/>
        <v>0</v>
      </c>
      <c r="T13" s="2">
        <f t="shared" si="22"/>
        <v>0.79613572101790764</v>
      </c>
      <c r="U13" s="2">
        <f>IF($C13=0,"-",Z13/$C13)</f>
        <v>0</v>
      </c>
      <c r="V13" s="2">
        <f>IF(C13=0,"-",(1-R13-S13-T13-U13))</f>
        <v>1.6022620169651169E-3</v>
      </c>
      <c r="W13" s="1">
        <f>County!P2775</f>
        <v>2146</v>
      </c>
      <c r="Y13" s="1">
        <f>County!R2775</f>
        <v>8447</v>
      </c>
      <c r="AE13" s="1">
        <f>County!X2775</f>
        <v>16</v>
      </c>
      <c r="AJ13" s="1">
        <f>County!AC2775</f>
        <v>1</v>
      </c>
      <c r="AP13" s="7">
        <f>IF(AA13&gt;0,RANK(AA13,(W13:Y13,Z13:AN13)),0)</f>
        <v>0</v>
      </c>
      <c r="AQ13" s="7">
        <f>IF(AB13&gt;0,RANK(AB13,(W13:Y13,Z13:AN13)),0)</f>
        <v>0</v>
      </c>
      <c r="AR13" s="7">
        <f>IF(AC13&gt;0,RANK(AC13,(W13:Y13,Z13:AN13)),0)</f>
        <v>0</v>
      </c>
      <c r="AS13" s="7">
        <f>IF(AD13&gt;0,RANK(AD13,(W13:Y13,AD13:AN13)),0)</f>
        <v>0</v>
      </c>
      <c r="AT13" s="2">
        <f t="shared" ref="AT13:AW14" si="23">IF($C13=0,"-",AA13/$C13)</f>
        <v>0</v>
      </c>
      <c r="AU13" s="2">
        <f t="shared" si="23"/>
        <v>0</v>
      </c>
      <c r="AV13" s="2">
        <f t="shared" si="23"/>
        <v>0</v>
      </c>
      <c r="AW13" s="2">
        <f t="shared" si="23"/>
        <v>0</v>
      </c>
      <c r="AY13" s="2" t="str">
        <f>A13</f>
        <v>At Large</v>
      </c>
      <c r="AZ13" t="str">
        <f>B13</f>
        <v>AK</v>
      </c>
      <c r="BC13" s="98">
        <v>2</v>
      </c>
      <c r="BD13" s="100">
        <v>901</v>
      </c>
      <c r="BE13" s="107">
        <f>BC13*1000+BD13</f>
        <v>2901</v>
      </c>
      <c r="BF13" t="s">
        <v>2627</v>
      </c>
      <c r="BG13" t="s">
        <v>3015</v>
      </c>
    </row>
    <row r="14" spans="1:98">
      <c r="A14" t="s">
        <v>387</v>
      </c>
      <c r="B14" t="s">
        <v>1114</v>
      </c>
      <c r="C14" s="1">
        <f>SUM(W14:AN14)</f>
        <v>10610</v>
      </c>
      <c r="D14" s="1">
        <v>6</v>
      </c>
      <c r="E14" s="1">
        <f t="shared" si="20"/>
        <v>1</v>
      </c>
      <c r="F14" s="1"/>
      <c r="G14" s="1">
        <f t="shared" si="21"/>
        <v>5</v>
      </c>
      <c r="H14" s="1"/>
      <c r="I14" s="1"/>
      <c r="J14" s="1"/>
      <c r="K14" s="7">
        <f>IF(W14&gt;0,RANK(W14,(W14:Y14,Z14:AN14)),0)</f>
        <v>2</v>
      </c>
      <c r="L14" s="7">
        <f>IF(X14&gt;0,RANK(X14,(W14:Y14,Z14:AN14)),0)</f>
        <v>0</v>
      </c>
      <c r="M14" s="7">
        <f>IF(Y14&gt;0,RANK(Y14,(W14:Y14,Z14:AN14)),0)</f>
        <v>1</v>
      </c>
      <c r="N14" s="7">
        <f>IF(Z14&gt;0,RANK(Z14,(W14:Y14,Z14:AN14)),0)</f>
        <v>0</v>
      </c>
      <c r="O14" s="49">
        <f>MAX(W14:AD14)-LARGE(W14:AD14,2)</f>
        <v>6301</v>
      </c>
      <c r="P14" s="178">
        <f>O14/C14</f>
        <v>0.59387370405278039</v>
      </c>
      <c r="Q14" s="2"/>
      <c r="R14" s="2">
        <f t="shared" si="22"/>
        <v>0.20226201696512724</v>
      </c>
      <c r="S14" s="2">
        <f t="shared" si="22"/>
        <v>0</v>
      </c>
      <c r="T14" s="2">
        <f t="shared" si="22"/>
        <v>0.79613572101790764</v>
      </c>
      <c r="U14" s="2">
        <f>IF($C14=0,"-",Z14/$C14)</f>
        <v>0</v>
      </c>
      <c r="V14" s="2">
        <f>IF(C14=0,"-",(1-R14-S14-T14-U14))</f>
        <v>1.6022620169651169E-3</v>
      </c>
      <c r="W14" s="1">
        <f>W13</f>
        <v>2146</v>
      </c>
      <c r="Y14" s="1">
        <f>Y13</f>
        <v>8447</v>
      </c>
      <c r="AE14" s="1">
        <f>AE13</f>
        <v>16</v>
      </c>
      <c r="AJ14" s="1">
        <f>AJ13</f>
        <v>1</v>
      </c>
      <c r="AP14" s="7">
        <f>IF(AA14&gt;0,RANK(AA14,(W14:Y14,Z14:AN14)),0)</f>
        <v>0</v>
      </c>
      <c r="AQ14" s="7">
        <f>IF(AB14&gt;0,RANK(AB14,(W14:Y14,Z14:AN14)),0)</f>
        <v>0</v>
      </c>
      <c r="AR14" s="7">
        <f>IF(AC14&gt;0,RANK(AC14,(W14:Y14,Z14:AN14)),0)</f>
        <v>0</v>
      </c>
      <c r="AS14" s="7">
        <f>IF(AD14&gt;0,RANK(AD14,(W14:Y14,AD14:AN14)),0)</f>
        <v>0</v>
      </c>
      <c r="AT14" s="2">
        <f t="shared" si="23"/>
        <v>0</v>
      </c>
      <c r="AU14" s="2">
        <f t="shared" si="23"/>
        <v>0</v>
      </c>
      <c r="AV14" s="2">
        <f t="shared" si="23"/>
        <v>0</v>
      </c>
      <c r="AW14" s="2">
        <f t="shared" si="23"/>
        <v>0</v>
      </c>
      <c r="AY14" s="2" t="str">
        <f>A14</f>
        <v>Alaska</v>
      </c>
      <c r="AZ14" t="str">
        <f>B14</f>
        <v>T</v>
      </c>
      <c r="BC14" s="98">
        <v>2</v>
      </c>
      <c r="BD14" s="100"/>
      <c r="BE14" s="107">
        <f>BC14*1000+BD14</f>
        <v>2000</v>
      </c>
      <c r="BF14" t="s">
        <v>1634</v>
      </c>
      <c r="BG14" t="s">
        <v>3015</v>
      </c>
    </row>
    <row r="15" spans="1:98">
      <c r="C15" s="1"/>
      <c r="D15" s="1"/>
      <c r="E15" s="1"/>
      <c r="F15" s="1"/>
      <c r="G15" s="1"/>
      <c r="H15" s="1"/>
      <c r="I15" s="1"/>
      <c r="J15" s="1"/>
      <c r="K15" s="7"/>
      <c r="L15" s="7"/>
      <c r="M15" s="7"/>
      <c r="N15" s="7"/>
      <c r="O15" s="49"/>
      <c r="P15" s="178"/>
      <c r="Q15" s="2"/>
      <c r="R15" s="2"/>
      <c r="S15" s="2"/>
      <c r="T15" s="2"/>
      <c r="U15" s="2"/>
      <c r="V15" s="2"/>
      <c r="AP15" s="7"/>
      <c r="AQ15" s="7"/>
      <c r="AR15" s="7"/>
      <c r="AS15" s="7"/>
      <c r="AT15" s="2"/>
      <c r="AU15" s="2"/>
      <c r="AV15" s="2"/>
      <c r="AW15" s="2"/>
      <c r="AY15" s="2"/>
      <c r="BD15" s="100"/>
    </row>
    <row r="16" spans="1:98" outlineLevel="1">
      <c r="A16" t="s">
        <v>2158</v>
      </c>
      <c r="B16" t="s">
        <v>546</v>
      </c>
      <c r="C16" s="1">
        <f t="shared" ref="C16:C25" si="24">SUM(W16:AN16)</f>
        <v>63863</v>
      </c>
      <c r="D16" s="1">
        <v>6</v>
      </c>
      <c r="E16" s="1">
        <f t="shared" ref="E16:E25" si="25">IF(R16&gt;15/100,ROUND(W16/($W16+$Y16)*$D16,0),0)</f>
        <v>3</v>
      </c>
      <c r="F16" s="1"/>
      <c r="G16" s="1">
        <f t="shared" ref="G16:G25" si="26">IF(T16&gt;15/100,ROUND(Y16/($W16+$Y16)*$D16,0),0)</f>
        <v>3</v>
      </c>
      <c r="H16" s="1"/>
      <c r="I16" s="1"/>
      <c r="J16" s="1"/>
      <c r="K16" s="7">
        <f>IF(W16&gt;0,RANK(W16,(W16:Y16,Z16:AN16)),0)</f>
        <v>1</v>
      </c>
      <c r="L16" s="7">
        <f>IF(X16&gt;0,RANK(X16,(W16:Y16,Z16:AN16)),0)</f>
        <v>0</v>
      </c>
      <c r="M16" s="7">
        <f>IF(Y16&gt;0,RANK(Y16,(W16:Y16,Z16:AN16)),0)</f>
        <v>2</v>
      </c>
      <c r="N16" s="7">
        <f>IF(Z16&gt;0,RANK(Z16,(W16:Y16,Z16:AN16)),0)</f>
        <v>3</v>
      </c>
      <c r="O16" s="49">
        <f t="shared" ref="O16:O25" si="27">MAX(W16:AD16)-LARGE(W16:AD16,2)</f>
        <v>9178</v>
      </c>
      <c r="P16" s="178">
        <f t="shared" ref="P16:P25" si="28">O16/C16</f>
        <v>0.14371388754051642</v>
      </c>
      <c r="Q16" s="2"/>
      <c r="R16" s="2">
        <f t="shared" ref="R16:T25" si="29">IF($C16=0,"-",W16/$C16)</f>
        <v>0.55501620656718287</v>
      </c>
      <c r="S16" s="2">
        <f t="shared" si="29"/>
        <v>0</v>
      </c>
      <c r="T16" s="2">
        <f t="shared" si="29"/>
        <v>0.41130231902666647</v>
      </c>
      <c r="U16" s="2">
        <f t="shared" ref="U16:U25" si="30">IF($C16=0,"-",Z16/$C16)</f>
        <v>1.0428573665502717E-2</v>
      </c>
      <c r="V16" s="2">
        <f t="shared" ref="V16:V25" si="31">IF(C16=0,"-",(1-R16-S16-T16-U16))</f>
        <v>2.3252900740647939E-2</v>
      </c>
      <c r="W16" s="1">
        <v>35445</v>
      </c>
      <c r="Y16" s="1">
        <f>SUMIF(County!$AT$71:$AT$85,$BA16,County!R$71:R$85)+SUMIF($BA$719:$BA$740,$BA16,Y$719:Y$740)</f>
        <v>26267</v>
      </c>
      <c r="Z16" s="1">
        <f>SUMIF(County!$AT$71:$AT$85,$BA16,County!S$71:S$85)+SUMIF($BA$719:$BA$740,$BA16,Z$719:Z$740)</f>
        <v>666</v>
      </c>
      <c r="AD16" s="1">
        <f>SUMIF(County!$AT$71:$AT$85,$BA16,County!W$71:W$85)+SUMIF($BA$719:$BA$740,$BA16,AD$719:AD$740)</f>
        <v>523</v>
      </c>
      <c r="AG16" s="1">
        <f>SUM(BK16:CJ16)</f>
        <v>401</v>
      </c>
      <c r="AJ16" s="1">
        <f>SUMIF(County!$AT$71:$AT$85,$BA16,County!AC$71:AC$85)+SUMIF($BA$719:$BA$740,$BA16,AJ$719:AJ$740)</f>
        <v>561</v>
      </c>
      <c r="AP16" s="7">
        <f>IF(AA16&gt;0,RANK(AA16,(W16:Y16,Z16:AN16)),0)</f>
        <v>0</v>
      </c>
      <c r="AQ16" s="7">
        <f>IF(AB16&gt;0,RANK(AB16,(W16:Y16,Z16:AN16)),0)</f>
        <v>0</v>
      </c>
      <c r="AR16" s="7">
        <f>IF(AC16&gt;0,RANK(AC16,(W16:Y16,Z16:AN16)),0)</f>
        <v>0</v>
      </c>
      <c r="AS16" s="7">
        <f>IF(AD16&gt;0,RANK(AD16,(W16:Y16,AD16:AN16)),0)</f>
        <v>4</v>
      </c>
      <c r="AT16" s="2">
        <f t="shared" ref="AT16:AT25" si="32">IF($C16=0,"-",AA16/$C16)</f>
        <v>0</v>
      </c>
      <c r="AU16" s="2">
        <f t="shared" ref="AU16:AU25" si="33">IF($C16=0,"-",AB16/$C16)</f>
        <v>0</v>
      </c>
      <c r="AV16" s="2">
        <f t="shared" ref="AV16:AV25" si="34">IF($C16=0,"-",AC16/$C16)</f>
        <v>0</v>
      </c>
      <c r="AW16" s="2">
        <f t="shared" ref="AW16:AW25" si="35">IF($C16=0,"-",AD16/$C16)</f>
        <v>8.189405446032914E-3</v>
      </c>
      <c r="AY16" s="2" t="str">
        <f t="shared" ref="AY16:AZ25" si="36">A16</f>
        <v>District 1</v>
      </c>
      <c r="AZ16" t="str">
        <f t="shared" si="36"/>
        <v>AZ</v>
      </c>
      <c r="BA16">
        <v>1</v>
      </c>
      <c r="BC16" s="98">
        <v>4</v>
      </c>
      <c r="BD16" s="100">
        <v>901</v>
      </c>
      <c r="BE16" s="107">
        <f t="shared" ref="BE16:BE25" si="37">BC16*1000+BD16</f>
        <v>4901</v>
      </c>
      <c r="BF16" t="s">
        <v>2627</v>
      </c>
      <c r="BG16" t="s">
        <v>3208</v>
      </c>
      <c r="BQ16" s="1">
        <f>SUMIF(County!$AT$71:$AT$85,$BA16,County!BK$71:BK$85)+SUMIF($BA$719:$BA$740,$BA16,BQ$719:BQ$740)</f>
        <v>401</v>
      </c>
    </row>
    <row r="17" spans="1:87" outlineLevel="1">
      <c r="A17" t="s">
        <v>1576</v>
      </c>
      <c r="B17" t="s">
        <v>546</v>
      </c>
      <c r="C17" s="1">
        <f t="shared" si="24"/>
        <v>78237</v>
      </c>
      <c r="D17" s="1">
        <v>8</v>
      </c>
      <c r="E17" s="1">
        <f t="shared" si="25"/>
        <v>4</v>
      </c>
      <c r="F17" s="1"/>
      <c r="G17" s="1">
        <f t="shared" si="26"/>
        <v>4</v>
      </c>
      <c r="H17" s="1"/>
      <c r="I17" s="1"/>
      <c r="J17" s="1"/>
      <c r="K17" s="7">
        <f>IF(W17&gt;0,RANK(W17,(W17:Y17,Z17:AN17)),0)</f>
        <v>1</v>
      </c>
      <c r="L17" s="7">
        <f>IF(X17&gt;0,RANK(X17,(W17:Y17,Z17:AN17)),0)</f>
        <v>0</v>
      </c>
      <c r="M17" s="7">
        <f>IF(Y17&gt;0,RANK(Y17,(W17:Y17,Z17:AN17)),0)</f>
        <v>2</v>
      </c>
      <c r="N17" s="7">
        <f>IF(Z17&gt;0,RANK(Z17,(W17:Y17,Z17:AN17)),0)</f>
        <v>3</v>
      </c>
      <c r="O17" s="49">
        <f t="shared" si="27"/>
        <v>8906</v>
      </c>
      <c r="P17" s="178">
        <f t="shared" si="28"/>
        <v>0.11383360813937139</v>
      </c>
      <c r="Q17" s="2"/>
      <c r="R17" s="2">
        <f t="shared" si="29"/>
        <v>0.54701739586129328</v>
      </c>
      <c r="S17" s="2">
        <f t="shared" si="29"/>
        <v>0</v>
      </c>
      <c r="T17" s="2">
        <f t="shared" si="29"/>
        <v>0.43318378772192184</v>
      </c>
      <c r="U17" s="2">
        <f t="shared" si="30"/>
        <v>8.1035827038357811E-3</v>
      </c>
      <c r="V17" s="2">
        <f t="shared" si="31"/>
        <v>1.16952337129491E-2</v>
      </c>
      <c r="W17" s="1">
        <f>SUMIF(County!$AT$71:$AT$85,$BA17,County!P$71:P$85)+SUMIF($BA$719:$BA$740,$BA17,W$719:W$740)</f>
        <v>42797</v>
      </c>
      <c r="Y17" s="1">
        <f>SUMIF(County!$AT$71:$AT$85,$BA17,County!R$71:R$85)+SUMIF($BA$719:$BA$740,$BA17,Y$719:Y$740)</f>
        <v>33891</v>
      </c>
      <c r="Z17" s="1">
        <f>SUMIF(County!$AT$71:$AT$85,$BA17,County!S$71:S$85)+SUMIF($BA$719:$BA$740,$BA17,Z$719:Z$740)</f>
        <v>634</v>
      </c>
      <c r="AD17" s="1">
        <f>SUMIF(County!$AT$71:$AT$85,$BA17,County!W$71:W$85)+SUMIF($BA$719:$BA$740,$BA17,AD$719:AD$740)</f>
        <v>307</v>
      </c>
      <c r="AG17" s="1">
        <f t="shared" ref="AG17:AG24" si="38">SUM(BK17:CJ17)</f>
        <v>256</v>
      </c>
      <c r="AJ17" s="1">
        <f>SUMIF(County!$AT$71:$AT$85,$BA17,County!AC$71:AC$85)+SUMIF($BA$719:$BA$740,$BA17,AJ$719:AJ$740)</f>
        <v>352</v>
      </c>
      <c r="AP17" s="7">
        <f>IF(AA17&gt;0,RANK(AA17,(W17:Y17,Z17:AN17)),0)</f>
        <v>0</v>
      </c>
      <c r="AQ17" s="7">
        <f>IF(AB17&gt;0,RANK(AB17,(W17:Y17,Z17:AN17)),0)</f>
        <v>0</v>
      </c>
      <c r="AR17" s="7">
        <f>IF(AC17&gt;0,RANK(AC17,(W17:Y17,Z17:AN17)),0)</f>
        <v>0</v>
      </c>
      <c r="AS17" s="7">
        <f>IF(AD17&gt;0,RANK(AD17,(W17:Y17,AD17:AN17)),0)</f>
        <v>4</v>
      </c>
      <c r="AT17" s="2">
        <f t="shared" si="32"/>
        <v>0</v>
      </c>
      <c r="AU17" s="2">
        <f t="shared" si="33"/>
        <v>0</v>
      </c>
      <c r="AV17" s="2">
        <f t="shared" si="34"/>
        <v>0</v>
      </c>
      <c r="AW17" s="2">
        <f t="shared" si="35"/>
        <v>3.9239745900277361E-3</v>
      </c>
      <c r="AY17" s="2" t="str">
        <f t="shared" si="36"/>
        <v>District 2</v>
      </c>
      <c r="AZ17" t="str">
        <f t="shared" si="36"/>
        <v>AZ</v>
      </c>
      <c r="BA17">
        <v>2</v>
      </c>
      <c r="BC17" s="98">
        <v>4</v>
      </c>
      <c r="BD17" s="100">
        <v>902</v>
      </c>
      <c r="BE17" s="107">
        <f t="shared" si="37"/>
        <v>4902</v>
      </c>
      <c r="BF17" t="s">
        <v>2627</v>
      </c>
      <c r="BG17" t="s">
        <v>3208</v>
      </c>
      <c r="BQ17" s="1">
        <f>SUMIF(County!$AT$71:$AT$85,$BA17,County!BK$71:BK$85)+SUMIF($BA$719:$BA$740,$BA17,BQ$719:BQ$740)</f>
        <v>256</v>
      </c>
    </row>
    <row r="18" spans="1:87" outlineLevel="1">
      <c r="A18" t="s">
        <v>1577</v>
      </c>
      <c r="B18" t="s">
        <v>546</v>
      </c>
      <c r="C18" s="1">
        <f t="shared" si="24"/>
        <v>51520</v>
      </c>
      <c r="D18" s="1">
        <v>5</v>
      </c>
      <c r="E18" s="1">
        <f t="shared" si="25"/>
        <v>3</v>
      </c>
      <c r="F18" s="1"/>
      <c r="G18" s="1">
        <f t="shared" si="26"/>
        <v>2</v>
      </c>
      <c r="H18" s="1"/>
      <c r="I18" s="1"/>
      <c r="J18" s="1"/>
      <c r="K18" s="7">
        <f>IF(W18&gt;0,RANK(W18,(W18:Y18,Z18:AN18)),0)</f>
        <v>1</v>
      </c>
      <c r="L18" s="7">
        <f>IF(X18&gt;0,RANK(X18,(W18:Y18,Z18:AN18)),0)</f>
        <v>0</v>
      </c>
      <c r="M18" s="7">
        <f>IF(Y18&gt;0,RANK(Y18,(W18:Y18,Z18:AN18)),0)</f>
        <v>2</v>
      </c>
      <c r="N18" s="7">
        <f>IF(Z18&gt;0,RANK(Z18,(W18:Y18,Z18:AN18)),0)</f>
        <v>4</v>
      </c>
      <c r="O18" s="49">
        <f t="shared" si="27"/>
        <v>10207</v>
      </c>
      <c r="P18" s="178">
        <f t="shared" si="28"/>
        <v>0.19811723602484471</v>
      </c>
      <c r="Q18" s="2"/>
      <c r="R18" s="2">
        <f t="shared" si="29"/>
        <v>0.58808229813664592</v>
      </c>
      <c r="S18" s="2">
        <f t="shared" si="29"/>
        <v>0</v>
      </c>
      <c r="T18" s="2">
        <f t="shared" si="29"/>
        <v>0.38996506211180126</v>
      </c>
      <c r="U18" s="2">
        <f t="shared" si="30"/>
        <v>6.4440993788819874E-3</v>
      </c>
      <c r="V18" s="2">
        <f t="shared" si="31"/>
        <v>1.5508540372670829E-2</v>
      </c>
      <c r="W18" s="1">
        <f>SUMIF(County!$AT$71:$AT$85,$BA18,County!P$71:P$85)+SUMIF($BA$719:$BA$740,$BA18,W$719:W$740)</f>
        <v>30298</v>
      </c>
      <c r="Y18" s="1">
        <f>SUMIF(County!$AT$71:$AT$85,$BA18,County!R$71:R$85)+SUMIF($BA$719:$BA$740,$BA18,Y$719:Y$740)</f>
        <v>20091</v>
      </c>
      <c r="Z18" s="1">
        <f>SUMIF(County!$AT$71:$AT$85,$BA18,County!S$71:S$85)+SUMIF($BA$719:$BA$740,$BA18,Z$719:Z$740)</f>
        <v>332</v>
      </c>
      <c r="AD18" s="1">
        <f>SUMIF(County!$AT$71:$AT$85,$BA18,County!W$71:W$85)+SUMIF($BA$719:$BA$740,$BA18,AD$719:AD$740)</f>
        <v>194</v>
      </c>
      <c r="AG18" s="1">
        <f t="shared" si="38"/>
        <v>181</v>
      </c>
      <c r="AJ18" s="1">
        <f>SUMIF(County!$AT$71:$AT$85,$BA18,County!AC$71:AC$85)+SUMIF($BA$719:$BA$740,$BA18,AJ$719:AJ$740)</f>
        <v>424</v>
      </c>
      <c r="AP18" s="7">
        <f>IF(AA18&gt;0,RANK(AA18,(W18:Y18,Z18:AN18)),0)</f>
        <v>0</v>
      </c>
      <c r="AQ18" s="7">
        <f>IF(AB18&gt;0,RANK(AB18,(W18:Y18,Z18:AN18)),0)</f>
        <v>0</v>
      </c>
      <c r="AR18" s="7">
        <f>IF(AC18&gt;0,RANK(AC18,(W18:Y18,Z18:AN18)),0)</f>
        <v>0</v>
      </c>
      <c r="AS18" s="7">
        <f>IF(AD18&gt;0,RANK(AD18,(W18:Y18,AD18:AN18)),0)</f>
        <v>4</v>
      </c>
      <c r="AT18" s="2">
        <f t="shared" si="32"/>
        <v>0</v>
      </c>
      <c r="AU18" s="2">
        <f t="shared" si="33"/>
        <v>0</v>
      </c>
      <c r="AV18" s="2">
        <f t="shared" si="34"/>
        <v>0</v>
      </c>
      <c r="AW18" s="2">
        <f t="shared" si="35"/>
        <v>3.7655279503105588E-3</v>
      </c>
      <c r="AY18" s="2" t="str">
        <f t="shared" si="36"/>
        <v>District 3</v>
      </c>
      <c r="AZ18" t="str">
        <f t="shared" si="36"/>
        <v>AZ</v>
      </c>
      <c r="BA18">
        <v>3</v>
      </c>
      <c r="BC18" s="98">
        <v>4</v>
      </c>
      <c r="BD18" s="100">
        <v>903</v>
      </c>
      <c r="BE18" s="107">
        <f t="shared" si="37"/>
        <v>4903</v>
      </c>
      <c r="BF18" t="s">
        <v>2627</v>
      </c>
      <c r="BG18" t="s">
        <v>3208</v>
      </c>
      <c r="BQ18" s="1">
        <f>SUMIF(County!$AT$71:$AT$85,$BA18,County!BK$71:BK$85)+SUMIF($BA$719:$BA$740,$BA18,BQ$719:BQ$740)</f>
        <v>181</v>
      </c>
    </row>
    <row r="19" spans="1:87" outlineLevel="1">
      <c r="A19" t="s">
        <v>1841</v>
      </c>
      <c r="B19" t="s">
        <v>546</v>
      </c>
      <c r="C19" s="1">
        <f t="shared" si="24"/>
        <v>37273</v>
      </c>
      <c r="D19" s="1">
        <v>4</v>
      </c>
      <c r="E19" s="1">
        <f t="shared" si="25"/>
        <v>2</v>
      </c>
      <c r="F19" s="1"/>
      <c r="G19" s="1">
        <f t="shared" si="26"/>
        <v>2</v>
      </c>
      <c r="H19" s="1"/>
      <c r="I19" s="1"/>
      <c r="J19" s="1"/>
      <c r="K19" s="7">
        <f>IF(W19&gt;0,RANK(W19,(W19:Y19,Z19:AN19)),0)</f>
        <v>1</v>
      </c>
      <c r="L19" s="7">
        <f>IF(X19&gt;0,RANK(X19,(W19:Y19,Z19:AN19)),0)</f>
        <v>0</v>
      </c>
      <c r="M19" s="7">
        <f>IF(Y19&gt;0,RANK(Y19,(W19:Y19,Z19:AN19)),0)</f>
        <v>2</v>
      </c>
      <c r="N19" s="7">
        <f>IF(Z19&gt;0,RANK(Z19,(W19:Y19,Z19:AN19)),0)</f>
        <v>3</v>
      </c>
      <c r="O19" s="49">
        <f t="shared" si="27"/>
        <v>5373</v>
      </c>
      <c r="P19" s="178">
        <f t="shared" si="28"/>
        <v>0.1441526037614359</v>
      </c>
      <c r="Q19" s="2"/>
      <c r="R19" s="2">
        <f t="shared" si="29"/>
        <v>0.55434228530035146</v>
      </c>
      <c r="S19" s="2">
        <f t="shared" si="29"/>
        <v>0</v>
      </c>
      <c r="T19" s="2">
        <f t="shared" si="29"/>
        <v>0.41018968153891555</v>
      </c>
      <c r="U19" s="2">
        <f t="shared" si="30"/>
        <v>1.3360877847235265E-2</v>
      </c>
      <c r="V19" s="2">
        <f t="shared" si="31"/>
        <v>2.2107155313497728E-2</v>
      </c>
      <c r="W19" s="1">
        <v>20662</v>
      </c>
      <c r="Y19" s="1">
        <f>SUMIF(County!$AT$71:$AT$85,$BA19,County!R$71:R$85)+SUMIF($BA$719:$BA$740,$BA19,Y$719:Y$740)</f>
        <v>15289</v>
      </c>
      <c r="Z19" s="1">
        <f>SUMIF(County!$AT$71:$AT$85,$BA19,County!S$71:S$85)+SUMIF($BA$719:$BA$740,$BA19,Z$719:Z$740)</f>
        <v>498</v>
      </c>
      <c r="AD19" s="1">
        <f>SUMIF(County!$AT$71:$AT$85,$BA19,County!W$71:W$85)+SUMIF($BA$719:$BA$740,$BA19,AD$719:AD$740)</f>
        <v>314</v>
      </c>
      <c r="AG19" s="1">
        <f t="shared" si="38"/>
        <v>218</v>
      </c>
      <c r="AJ19" s="1">
        <f>SUMIF(County!$AT$71:$AT$85,$BA19,County!AC$71:AC$85)+SUMIF($BA$719:$BA$740,$BA19,AJ$719:AJ$740)</f>
        <v>292</v>
      </c>
      <c r="AP19" s="7">
        <f>IF(AA19&gt;0,RANK(AA19,(W19:Y19,Z19:AN19)),0)</f>
        <v>0</v>
      </c>
      <c r="AQ19" s="7">
        <f>IF(AB19&gt;0,RANK(AB19,(W19:Y19,Z19:AN19)),0)</f>
        <v>0</v>
      </c>
      <c r="AR19" s="7">
        <f>IF(AC19&gt;0,RANK(AC19,(W19:Y19,Z19:AN19)),0)</f>
        <v>0</v>
      </c>
      <c r="AS19" s="7">
        <f>IF(AD19&gt;0,RANK(AD19,(W19:Y19,AD19:AN19)),0)</f>
        <v>3</v>
      </c>
      <c r="AT19" s="2">
        <f t="shared" si="32"/>
        <v>0</v>
      </c>
      <c r="AU19" s="2">
        <f t="shared" si="33"/>
        <v>0</v>
      </c>
      <c r="AV19" s="2">
        <f t="shared" si="34"/>
        <v>0</v>
      </c>
      <c r="AW19" s="2">
        <f t="shared" si="35"/>
        <v>8.4243286024736404E-3</v>
      </c>
      <c r="AY19" s="2" t="str">
        <f t="shared" si="36"/>
        <v>District 4</v>
      </c>
      <c r="AZ19" t="str">
        <f t="shared" si="36"/>
        <v>AZ</v>
      </c>
      <c r="BA19">
        <v>4</v>
      </c>
      <c r="BC19" s="98">
        <v>4</v>
      </c>
      <c r="BD19" s="100">
        <v>904</v>
      </c>
      <c r="BE19" s="107">
        <f t="shared" si="37"/>
        <v>4904</v>
      </c>
      <c r="BF19" t="s">
        <v>2627</v>
      </c>
      <c r="BG19" t="s">
        <v>3208</v>
      </c>
      <c r="BQ19" s="1">
        <f>SUMIF(County!$AT$71:$AT$85,$BA19,County!BK$71:BK$85)+SUMIF($BA$719:$BA$740,$BA19,BQ$719:BQ$740)</f>
        <v>218</v>
      </c>
    </row>
    <row r="20" spans="1:87" outlineLevel="1">
      <c r="A20" t="s">
        <v>1796</v>
      </c>
      <c r="B20" t="s">
        <v>546</v>
      </c>
      <c r="C20" s="1">
        <f>SUM(W20:AN20)</f>
        <v>40847</v>
      </c>
      <c r="D20" s="1">
        <v>5</v>
      </c>
      <c r="E20" s="1">
        <f t="shared" si="25"/>
        <v>3</v>
      </c>
      <c r="F20" s="1"/>
      <c r="G20" s="1">
        <f t="shared" si="26"/>
        <v>2</v>
      </c>
      <c r="H20" s="1"/>
      <c r="I20" s="1"/>
      <c r="J20" s="1"/>
      <c r="K20" s="7">
        <f>IF(W20&gt;0,RANK(W20,(W20:Y20,Z20:AN20)),0)</f>
        <v>1</v>
      </c>
      <c r="L20" s="7">
        <f>IF(X20&gt;0,RANK(X20,(W20:Y20,Z20:AN20)),0)</f>
        <v>0</v>
      </c>
      <c r="M20" s="7">
        <f>IF(Y20&gt;0,RANK(Y20,(W20:Y20,Z20:AN20)),0)</f>
        <v>2</v>
      </c>
      <c r="N20" s="7">
        <f>IF(Z20&gt;0,RANK(Z20,(W20:Y20,Z20:AN20)),0)</f>
        <v>3</v>
      </c>
      <c r="O20" s="49">
        <f t="shared" si="27"/>
        <v>5991</v>
      </c>
      <c r="P20" s="178">
        <f>O20/C20</f>
        <v>0.14666927803755478</v>
      </c>
      <c r="Q20" s="2"/>
      <c r="R20" s="2">
        <f t="shared" ref="R20:T21" si="39">IF($C20=0,"-",W20/$C20)</f>
        <v>0.56241584449286364</v>
      </c>
      <c r="S20" s="2">
        <f t="shared" si="39"/>
        <v>0</v>
      </c>
      <c r="T20" s="2">
        <f t="shared" si="39"/>
        <v>0.41574656645530883</v>
      </c>
      <c r="U20" s="2">
        <f t="shared" si="30"/>
        <v>8.5930423286899888E-3</v>
      </c>
      <c r="V20" s="2">
        <f t="shared" si="31"/>
        <v>1.3244546723137544E-2</v>
      </c>
      <c r="W20" s="1">
        <f>SUMIF(County!$AT$71:$AT$85,$BA20,County!P$71:P$85)+SUMIF($BA$719:$BA$740,$BA20,W$719:W$740)</f>
        <v>22973</v>
      </c>
      <c r="Y20" s="1">
        <f>SUMIF(County!$AT$71:$AT$85,$BA20,County!R$71:R$85)+SUMIF($BA$719:$BA$740,$BA20,Y$719:Y$740)</f>
        <v>16982</v>
      </c>
      <c r="Z20" s="1">
        <f>SUMIF(County!$AT$71:$AT$85,$BA20,County!S$71:S$85)+SUMIF($BA$719:$BA$740,$BA20,Z$719:Z$740)</f>
        <v>351</v>
      </c>
      <c r="AD20" s="1">
        <f>SUMIF(County!$AT$71:$AT$85,$BA20,County!W$71:W$85)+SUMIF($BA$719:$BA$740,$BA20,AD$719:AD$740)</f>
        <v>175</v>
      </c>
      <c r="AG20" s="1">
        <f t="shared" si="38"/>
        <v>141</v>
      </c>
      <c r="AJ20" s="1">
        <f>SUMIF(County!$AT$71:$AT$85,$BA20,County!AC$71:AC$85)+SUMIF($BA$719:$BA$740,$BA20,AJ$719:AJ$740)</f>
        <v>225</v>
      </c>
      <c r="AP20" s="7">
        <f>IF(AA20&gt;0,RANK(AA20,(W20:Y20,Z20:AN20)),0)</f>
        <v>0</v>
      </c>
      <c r="AQ20" s="7">
        <f>IF(AB20&gt;0,RANK(AB20,(W20:Y20,Z20:AN20)),0)</f>
        <v>0</v>
      </c>
      <c r="AR20" s="7">
        <f>IF(AC20&gt;0,RANK(AC20,(W20:Y20,Z20:AN20)),0)</f>
        <v>0</v>
      </c>
      <c r="AS20" s="7">
        <f>IF(AD20&gt;0,RANK(AD20,(W20:Y20,AD20:AN20)),0)</f>
        <v>4</v>
      </c>
      <c r="AT20" s="2">
        <f>IF($C20=0,"-",AA20/$C20)</f>
        <v>0</v>
      </c>
      <c r="AU20" s="2">
        <f t="shared" si="33"/>
        <v>0</v>
      </c>
      <c r="AV20" s="2">
        <f>IF($C20=0,"-",AC20/$C20)</f>
        <v>0</v>
      </c>
      <c r="AW20" s="2">
        <f t="shared" si="35"/>
        <v>4.2842803633069745E-3</v>
      </c>
      <c r="AY20" s="2" t="str">
        <f>A20</f>
        <v>District 5</v>
      </c>
      <c r="AZ20" t="str">
        <f>B20</f>
        <v>AZ</v>
      </c>
      <c r="BA20">
        <v>5</v>
      </c>
      <c r="BC20" s="98">
        <v>4</v>
      </c>
      <c r="BD20" s="100">
        <v>905</v>
      </c>
      <c r="BE20" s="107">
        <f t="shared" si="37"/>
        <v>4905</v>
      </c>
      <c r="BF20" t="s">
        <v>2627</v>
      </c>
      <c r="BG20" t="s">
        <v>3208</v>
      </c>
      <c r="BQ20" s="1">
        <f>SUMIF(County!$AT$71:$AT$85,$BA20,County!BK$71:BK$85)+SUMIF($BA$719:$BA$740,$BA20,BQ$719:BQ$740)</f>
        <v>141</v>
      </c>
    </row>
    <row r="21" spans="1:87" outlineLevel="1">
      <c r="A21" t="s">
        <v>1775</v>
      </c>
      <c r="B21" t="s">
        <v>546</v>
      </c>
      <c r="C21" s="1">
        <f>SUM(W21:AN21)</f>
        <v>50465</v>
      </c>
      <c r="D21" s="1">
        <v>6</v>
      </c>
      <c r="E21" s="1">
        <f t="shared" si="25"/>
        <v>4</v>
      </c>
      <c r="F21" s="1"/>
      <c r="G21" s="1">
        <f t="shared" si="26"/>
        <v>2</v>
      </c>
      <c r="H21" s="1"/>
      <c r="I21" s="1"/>
      <c r="J21" s="1"/>
      <c r="K21" s="7">
        <f>IF(W21&gt;0,RANK(W21,(W21:Y21,Z21:AN21)),0)</f>
        <v>1</v>
      </c>
      <c r="L21" s="7">
        <f>IF(X21&gt;0,RANK(X21,(W21:Y21,Z21:AN21)),0)</f>
        <v>0</v>
      </c>
      <c r="M21" s="7">
        <f>IF(Y21&gt;0,RANK(Y21,(W21:Y21,Z21:AN21)),0)</f>
        <v>2</v>
      </c>
      <c r="N21" s="7">
        <f>IF(Z21&gt;0,RANK(Z21,(W21:Y21,Z21:AN21)),0)</f>
        <v>3</v>
      </c>
      <c r="O21" s="49">
        <f t="shared" si="27"/>
        <v>9007</v>
      </c>
      <c r="P21" s="178">
        <f>O21/C21</f>
        <v>0.17848013474685426</v>
      </c>
      <c r="Q21" s="2"/>
      <c r="R21" s="2">
        <f t="shared" si="39"/>
        <v>0.57992668185871399</v>
      </c>
      <c r="S21" s="2">
        <f t="shared" si="39"/>
        <v>0</v>
      </c>
      <c r="T21" s="2">
        <f t="shared" si="39"/>
        <v>0.40144654711185973</v>
      </c>
      <c r="U21" s="2">
        <f t="shared" si="30"/>
        <v>7.8073912612701872E-3</v>
      </c>
      <c r="V21" s="2">
        <f t="shared" si="31"/>
        <v>1.0819379768156095E-2</v>
      </c>
      <c r="W21" s="1">
        <f>SUMIF(County!$AT$71:$AT$85,$BA21,County!P$71:P$85)+SUMIF($BA$719:$BA$740,$BA21,W$719:W$740)</f>
        <v>29266</v>
      </c>
      <c r="Y21" s="1">
        <f>SUMIF(County!$AT$71:$AT$85,$BA21,County!R$71:R$85)+SUMIF($BA$719:$BA$740,$BA21,Y$719:Y$740)</f>
        <v>20259</v>
      </c>
      <c r="Z21" s="1">
        <f>SUMIF(County!$AT$71:$AT$85,$BA21,County!S$71:S$85)+SUMIF($BA$719:$BA$740,$BA21,Z$719:Z$740)</f>
        <v>394</v>
      </c>
      <c r="AD21" s="1">
        <f>SUMIF(County!$AT$71:$AT$85,$BA21,County!W$71:W$85)+SUMIF($BA$719:$BA$740,$BA21,AD$719:AD$740)</f>
        <v>175</v>
      </c>
      <c r="AG21" s="1">
        <f t="shared" si="38"/>
        <v>160</v>
      </c>
      <c r="AJ21" s="1">
        <f>SUMIF(County!$AT$71:$AT$85,$BA21,County!AC$71:AC$85)+SUMIF($BA$719:$BA$740,$BA21,AJ$719:AJ$740)</f>
        <v>211</v>
      </c>
      <c r="AP21" s="7">
        <f>IF(AA21&gt;0,RANK(AA21,(W21:Y21,Z21:AN21)),0)</f>
        <v>0</v>
      </c>
      <c r="AQ21" s="7">
        <f>IF(AB21&gt;0,RANK(AB21,(W21:Y21,Z21:AN21)),0)</f>
        <v>0</v>
      </c>
      <c r="AR21" s="7">
        <f>IF(AC21&gt;0,RANK(AC21,(W21:Y21,Z21:AN21)),0)</f>
        <v>0</v>
      </c>
      <c r="AS21" s="7">
        <f>IF(AD21&gt;0,RANK(AD21,(W21:Y21,AD21:AN21)),0)</f>
        <v>4</v>
      </c>
      <c r="AT21" s="2">
        <f>IF($C21=0,"-",AA21/$C21)</f>
        <v>0</v>
      </c>
      <c r="AU21" s="2">
        <f t="shared" si="33"/>
        <v>0</v>
      </c>
      <c r="AV21" s="2">
        <f>IF($C21=0,"-",AC21/$C21)</f>
        <v>0</v>
      </c>
      <c r="AW21" s="2">
        <f t="shared" si="35"/>
        <v>3.4677499256910728E-3</v>
      </c>
      <c r="AY21" s="2" t="str">
        <f>A21</f>
        <v>District 6</v>
      </c>
      <c r="AZ21" t="str">
        <f>B21</f>
        <v>AZ</v>
      </c>
      <c r="BA21">
        <v>6</v>
      </c>
      <c r="BC21" s="98">
        <v>4</v>
      </c>
      <c r="BD21" s="100">
        <v>906</v>
      </c>
      <c r="BE21" s="107">
        <f t="shared" si="37"/>
        <v>4906</v>
      </c>
      <c r="BF21" t="s">
        <v>2627</v>
      </c>
      <c r="BG21" t="s">
        <v>3208</v>
      </c>
      <c r="BQ21" s="1">
        <f>SUMIF(County!$AT$71:$AT$85,$BA21,County!BK$71:BK$85)+SUMIF($BA$719:$BA$740,$BA21,BQ$719:BQ$740)</f>
        <v>160</v>
      </c>
    </row>
    <row r="22" spans="1:87" outlineLevel="1">
      <c r="A22" t="s">
        <v>1367</v>
      </c>
      <c r="B22" t="s">
        <v>546</v>
      </c>
      <c r="C22" s="1">
        <f t="shared" si="24"/>
        <v>42199</v>
      </c>
      <c r="D22" s="1">
        <v>5</v>
      </c>
      <c r="E22" s="1">
        <f t="shared" si="25"/>
        <v>3</v>
      </c>
      <c r="F22" s="1"/>
      <c r="G22" s="1">
        <f t="shared" si="26"/>
        <v>2</v>
      </c>
      <c r="H22" s="1"/>
      <c r="I22" s="1"/>
      <c r="J22" s="1"/>
      <c r="K22" s="7">
        <f>IF(W22&gt;0,RANK(W22,(W22:Y22,Z22:AN22)),0)</f>
        <v>1</v>
      </c>
      <c r="L22" s="7">
        <f>IF(X22&gt;0,RANK(X22,(W22:Y22,Z22:AN22)),0)</f>
        <v>0</v>
      </c>
      <c r="M22" s="7">
        <f>IF(Y22&gt;0,RANK(Y22,(W22:Y22,Z22:AN22)),0)</f>
        <v>2</v>
      </c>
      <c r="N22" s="7">
        <f>IF(Z22&gt;0,RANK(Z22,(W22:Y22,Z22:AN22)),0)</f>
        <v>4</v>
      </c>
      <c r="O22" s="49">
        <f t="shared" si="27"/>
        <v>7072</v>
      </c>
      <c r="P22" s="178">
        <f t="shared" si="28"/>
        <v>0.16758690964240858</v>
      </c>
      <c r="Q22" s="2"/>
      <c r="R22" s="2">
        <f t="shared" si="29"/>
        <v>0.57453968103509567</v>
      </c>
      <c r="S22" s="2">
        <f t="shared" si="29"/>
        <v>0</v>
      </c>
      <c r="T22" s="2">
        <f t="shared" si="29"/>
        <v>0.40695277139268704</v>
      </c>
      <c r="U22" s="2">
        <f t="shared" si="30"/>
        <v>5.5214578544515273E-3</v>
      </c>
      <c r="V22" s="2">
        <f t="shared" si="31"/>
        <v>1.2986089717765759E-2</v>
      </c>
      <c r="W22" s="1">
        <f>SUMIF(County!$AT$71:$AT$85,$BA22,County!P$71:P$85)+SUMIF($BA$719:$BA$740,$BA22,W$719:W$740)</f>
        <v>24245</v>
      </c>
      <c r="Y22" s="1">
        <f>SUMIF(County!$AT$71:$AT$85,$BA22,County!R$71:R$85)+SUMIF($BA$719:$BA$740,$BA22,Y$719:Y$740)</f>
        <v>17173</v>
      </c>
      <c r="Z22" s="1">
        <f>SUMIF(County!$AT$71:$AT$85,$BA22,County!S$71:S$85)+SUMIF($BA$719:$BA$740,$BA22,Z$719:Z$740)</f>
        <v>233</v>
      </c>
      <c r="AD22" s="1">
        <f>SUMIF(County!$AT$71:$AT$85,$BA22,County!W$71:W$85)+SUMIF($BA$719:$BA$740,$BA22,AD$719:AD$740)</f>
        <v>161</v>
      </c>
      <c r="AG22" s="1">
        <f t="shared" si="38"/>
        <v>127</v>
      </c>
      <c r="AJ22" s="1">
        <f>SUMIF(County!$AT$71:$AT$85,$BA22,County!AC$71:AC$85)+SUMIF($BA$719:$BA$740,$BA22,AJ$719:AJ$740)</f>
        <v>260</v>
      </c>
      <c r="AP22" s="7">
        <f>IF(AA22&gt;0,RANK(AA22,(W22:Y22,Z22:AN22)),0)</f>
        <v>0</v>
      </c>
      <c r="AQ22" s="7">
        <f>IF(AB22&gt;0,RANK(AB22,(W22:Y22,Z22:AN22)),0)</f>
        <v>0</v>
      </c>
      <c r="AR22" s="7">
        <f>IF(AC22&gt;0,RANK(AC22,(W22:Y22,Z22:AN22)),0)</f>
        <v>0</v>
      </c>
      <c r="AS22" s="7">
        <f>IF(AD22&gt;0,RANK(AD22,(W22:Y22,AD22:AN22)),0)</f>
        <v>4</v>
      </c>
      <c r="AT22" s="2">
        <f t="shared" si="32"/>
        <v>0</v>
      </c>
      <c r="AU22" s="2">
        <f t="shared" si="33"/>
        <v>0</v>
      </c>
      <c r="AV22" s="2">
        <f t="shared" si="34"/>
        <v>0</v>
      </c>
      <c r="AW22" s="2">
        <f t="shared" si="35"/>
        <v>3.8152562856939736E-3</v>
      </c>
      <c r="AY22" s="2" t="str">
        <f t="shared" si="36"/>
        <v>District 7</v>
      </c>
      <c r="AZ22" t="str">
        <f t="shared" si="36"/>
        <v>AZ</v>
      </c>
      <c r="BA22">
        <v>7</v>
      </c>
      <c r="BC22" s="98">
        <v>4</v>
      </c>
      <c r="BD22" s="100">
        <v>907</v>
      </c>
      <c r="BE22" s="107">
        <f t="shared" si="37"/>
        <v>4907</v>
      </c>
      <c r="BF22" t="s">
        <v>2627</v>
      </c>
      <c r="BG22" t="s">
        <v>3208</v>
      </c>
      <c r="BQ22" s="1">
        <f>SUMIF(County!$AT$71:$AT$85,$BA22,County!BK$71:BK$85)+SUMIF($BA$719:$BA$740,$BA22,BQ$719:BQ$740)</f>
        <v>127</v>
      </c>
    </row>
    <row r="23" spans="1:87" s="154" customFormat="1" outlineLevel="1">
      <c r="A23" s="154" t="s">
        <v>279</v>
      </c>
      <c r="B23" s="154" t="s">
        <v>546</v>
      </c>
      <c r="C23" s="1">
        <f>SUM(W23:AN23)</f>
        <v>46491</v>
      </c>
      <c r="D23" s="1">
        <v>5</v>
      </c>
      <c r="E23" s="1">
        <f t="shared" si="25"/>
        <v>3</v>
      </c>
      <c r="F23" s="1"/>
      <c r="G23" s="1">
        <f t="shared" si="26"/>
        <v>2</v>
      </c>
      <c r="H23" s="1"/>
      <c r="I23" s="1"/>
      <c r="J23" s="1"/>
      <c r="K23" s="7">
        <f>IF(W23&gt;0,RANK(W23,(W23:Y23,Z23:AN23)),0)</f>
        <v>1</v>
      </c>
      <c r="L23" s="7">
        <f>IF(X23&gt;0,RANK(X23,(W23:Y23,Z23:AN23)),0)</f>
        <v>0</v>
      </c>
      <c r="M23" s="7">
        <f>IF(Y23&gt;0,RANK(Y23,(W23:Y23,Z23:AN23)),0)</f>
        <v>2</v>
      </c>
      <c r="N23" s="7">
        <f>IF(Z23&gt;0,RANK(Z23,(W23:Y23,Z23:AN23)),0)</f>
        <v>3</v>
      </c>
      <c r="O23" s="49">
        <f>MAX(W23:AD23)-LARGE(W23:AD23,2)</f>
        <v>10021</v>
      </c>
      <c r="P23" s="178">
        <f>O23/C23</f>
        <v>0.21554709513669312</v>
      </c>
      <c r="Q23" s="2"/>
      <c r="R23" s="2">
        <f>IF($C23=0,"-",W23/$C23)</f>
        <v>0.59521197651158286</v>
      </c>
      <c r="S23" s="2">
        <f>IF($C23=0,"-",X23/$C23)</f>
        <v>0</v>
      </c>
      <c r="T23" s="2">
        <f>IF($C23=0,"-",Y23/$C23)</f>
        <v>0.37966488137488974</v>
      </c>
      <c r="U23" s="2">
        <f>IF($C23=0,"-",Z23/$C23)</f>
        <v>9.5287259899765539E-3</v>
      </c>
      <c r="V23" s="2">
        <f>IF(C23=0,"-",(1-R23-S23-T23-U23))</f>
        <v>1.5594416123550843E-2</v>
      </c>
      <c r="W23" s="1">
        <f>SUMIF(County!$AT$71:$AT$85,$BA23,County!P$71:P$85)+SUMIF($BA$719:$BA$740,$BA23,W$719:W$740)</f>
        <v>27672</v>
      </c>
      <c r="X23" s="1"/>
      <c r="Y23" s="1">
        <f>SUMIF(County!$AT$71:$AT$85,$BA23,County!R$71:R$85)+SUMIF($BA$719:$BA$740,$BA23,Y$719:Y$740)</f>
        <v>17651</v>
      </c>
      <c r="Z23" s="1">
        <f>SUMIF(County!$AT$71:$AT$85,$BA23,County!S$71:S$85)+SUMIF($BA$719:$BA$740,$BA23,Z$719:Z$740)</f>
        <v>443</v>
      </c>
      <c r="AA23" s="1"/>
      <c r="AB23" s="1"/>
      <c r="AC23" s="1"/>
      <c r="AD23" s="1">
        <f>SUMIF(County!$AT$71:$AT$85,$BA23,County!W$71:W$85)+SUMIF($BA$719:$BA$740,$BA23,AD$719:AD$740)</f>
        <v>251</v>
      </c>
      <c r="AE23" s="1"/>
      <c r="AF23" s="1"/>
      <c r="AG23" s="1">
        <f t="shared" si="38"/>
        <v>227</v>
      </c>
      <c r="AJ23" s="1">
        <f>SUMIF(County!$AT$71:$AT$85,$BA23,County!AC$71:AC$85)+SUMIF($BA$719:$BA$740,$BA23,AJ$719:AJ$740)</f>
        <v>247</v>
      </c>
      <c r="AP23" s="7">
        <f>IF(AA23&gt;0,RANK(AA23,(W23:Y23,Z23:AN23)),0)</f>
        <v>0</v>
      </c>
      <c r="AQ23" s="7">
        <f>IF(AB23&gt;0,RANK(AB23,(W23:Y23,Z23:AN23)),0)</f>
        <v>0</v>
      </c>
      <c r="AR23" s="7">
        <f>IF(AC23&gt;0,RANK(AC23,(W23:Y23,Z23:AN23)),0)</f>
        <v>0</v>
      </c>
      <c r="AS23" s="7">
        <f>IF(AD23&gt;0,RANK(AD23,(W23:Y23,AD23:AN23)),0)</f>
        <v>3</v>
      </c>
      <c r="AT23" s="2">
        <f>IF($C23=0,"-",AA23/$C23)</f>
        <v>0</v>
      </c>
      <c r="AU23" s="2">
        <f>IF($C23=0,"-",AB23/$C23)</f>
        <v>0</v>
      </c>
      <c r="AV23" s="2">
        <f>IF($C23=0,"-",AC23/$C23)</f>
        <v>0</v>
      </c>
      <c r="AW23" s="2">
        <f>IF($C23=0,"-",AD23/$C23)</f>
        <v>5.3988944096706893E-3</v>
      </c>
      <c r="AY23" s="2" t="str">
        <f>A23</f>
        <v>District 8</v>
      </c>
      <c r="AZ23" s="154" t="str">
        <f>B23</f>
        <v>AZ</v>
      </c>
      <c r="BA23" s="154">
        <v>8</v>
      </c>
      <c r="BC23" s="98">
        <v>4</v>
      </c>
      <c r="BD23" s="100">
        <v>908</v>
      </c>
      <c r="BE23" s="107">
        <f>BC23*1000+BD23</f>
        <v>4908</v>
      </c>
      <c r="BF23" s="154" t="s">
        <v>2627</v>
      </c>
      <c r="BG23" s="154" t="s">
        <v>3208</v>
      </c>
      <c r="BQ23" s="1">
        <f>SUMIF(County!$AT$71:$AT$85,$BA23,County!BK$71:BK$85)+SUMIF($BA$719:$BA$740,$BA23,BQ$719:BQ$740)</f>
        <v>227</v>
      </c>
    </row>
    <row r="24" spans="1:87" outlineLevel="1">
      <c r="A24" t="s">
        <v>3025</v>
      </c>
      <c r="B24" t="s">
        <v>546</v>
      </c>
      <c r="C24" s="1">
        <f t="shared" si="24"/>
        <v>55340</v>
      </c>
      <c r="D24" s="1">
        <v>6</v>
      </c>
      <c r="E24" s="1">
        <f t="shared" si="25"/>
        <v>3</v>
      </c>
      <c r="F24" s="1"/>
      <c r="G24" s="1">
        <f t="shared" si="26"/>
        <v>3</v>
      </c>
      <c r="H24" s="1"/>
      <c r="I24" s="1"/>
      <c r="J24" s="1"/>
      <c r="K24" s="7">
        <f>IF(W24&gt;0,RANK(W24,(W24:Y24,Z24:AN24)),0)</f>
        <v>1</v>
      </c>
      <c r="L24" s="7">
        <f>IF(X24&gt;0,RANK(X24,(W24:Y24,Z24:AN24)),0)</f>
        <v>0</v>
      </c>
      <c r="M24" s="7">
        <f>IF(Y24&gt;0,RANK(Y24,(W24:Y24,Z24:AN24)),0)</f>
        <v>2</v>
      </c>
      <c r="N24" s="7">
        <f>IF(Z24&gt;0,RANK(Z24,(W24:Y24,Z24:AN24)),0)</f>
        <v>3</v>
      </c>
      <c r="O24" s="49">
        <f t="shared" si="27"/>
        <v>3742</v>
      </c>
      <c r="P24" s="178">
        <f t="shared" si="28"/>
        <v>6.7618359233827252E-2</v>
      </c>
      <c r="Q24" s="2"/>
      <c r="R24" s="2">
        <f t="shared" si="29"/>
        <v>0.52585833032164797</v>
      </c>
      <c r="S24" s="2">
        <f t="shared" si="29"/>
        <v>0</v>
      </c>
      <c r="T24" s="2">
        <f t="shared" si="29"/>
        <v>0.45823997108782072</v>
      </c>
      <c r="U24" s="2">
        <f t="shared" si="30"/>
        <v>5.8908565233104443E-3</v>
      </c>
      <c r="V24" s="2">
        <f t="shared" si="31"/>
        <v>1.0010842067220867E-2</v>
      </c>
      <c r="W24" s="1">
        <f>SUMIF(County!$AT$71:$AT$85,$BA24,County!P$71:P$85)+SUMIF($BA$719:$BA$740,$BA24,W$719:W$740)</f>
        <v>29101</v>
      </c>
      <c r="Y24" s="1">
        <f>SUMIF(County!$AT$71:$AT$85,$BA24,County!R$71:R$85)+SUMIF($BA$719:$BA$740,$BA24,Y$719:Y$740)</f>
        <v>25359</v>
      </c>
      <c r="Z24" s="1">
        <f>SUMIF(County!$AT$71:$AT$85,$BA24,County!S$71:S$85)+SUMIF($BA$719:$BA$740,$BA24,Z$719:Z$740)</f>
        <v>326</v>
      </c>
      <c r="AD24" s="1">
        <f>SUMIF(County!$AT$71:$AT$85,$BA24,County!W$71:W$85)+SUMIF($BA$719:$BA$740,$BA24,AD$719:AD$740)</f>
        <v>195</v>
      </c>
      <c r="AG24" s="1">
        <f t="shared" si="38"/>
        <v>134</v>
      </c>
      <c r="AJ24" s="1">
        <f>SUMIF(County!$AT$71:$AT$85,$BA24,County!AC$71:AC$85)+SUMIF($BA$719:$BA$740,$BA24,AJ$719:AJ$740)</f>
        <v>225</v>
      </c>
      <c r="AP24" s="7">
        <f>IF(AA24&gt;0,RANK(AA24,(W24:Y24,Z24:AN24)),0)</f>
        <v>0</v>
      </c>
      <c r="AQ24" s="7">
        <f>IF(AB24&gt;0,RANK(AB24,(W24:Y24,Z24:AN24)),0)</f>
        <v>0</v>
      </c>
      <c r="AR24" s="7">
        <f>IF(AC24&gt;0,RANK(AC24,(W24:Y24,Z24:AN24)),0)</f>
        <v>0</v>
      </c>
      <c r="AS24" s="7">
        <f>IF(AD24&gt;0,RANK(AD24,(W24:Y24,AD24:AN24)),0)</f>
        <v>4</v>
      </c>
      <c r="AT24" s="2">
        <f t="shared" si="32"/>
        <v>0</v>
      </c>
      <c r="AU24" s="2">
        <f t="shared" si="33"/>
        <v>0</v>
      </c>
      <c r="AV24" s="2">
        <f t="shared" si="34"/>
        <v>0</v>
      </c>
      <c r="AW24" s="2">
        <f t="shared" si="35"/>
        <v>3.5236718467654498E-3</v>
      </c>
      <c r="AY24" s="2" t="str">
        <f t="shared" si="36"/>
        <v>District 9</v>
      </c>
      <c r="AZ24" t="str">
        <f t="shared" si="36"/>
        <v>AZ</v>
      </c>
      <c r="BA24">
        <v>9</v>
      </c>
      <c r="BC24" s="98">
        <v>4</v>
      </c>
      <c r="BD24" s="100">
        <v>909</v>
      </c>
      <c r="BE24" s="107">
        <f t="shared" si="37"/>
        <v>4909</v>
      </c>
      <c r="BF24" t="s">
        <v>2627</v>
      </c>
      <c r="BG24" t="s">
        <v>3208</v>
      </c>
      <c r="BQ24" s="1">
        <f>SUMIF(County!$AT$71:$AT$85,$BA24,County!BK$71:BK$85)+SUMIF($BA$719:$BA$740,$BA24,BQ$719:BQ$740)</f>
        <v>134</v>
      </c>
    </row>
    <row r="25" spans="1:87">
      <c r="A25" t="s">
        <v>3</v>
      </c>
      <c r="B25" t="s">
        <v>1114</v>
      </c>
      <c r="C25" s="1">
        <f t="shared" si="24"/>
        <v>466235</v>
      </c>
      <c r="D25" s="1">
        <v>25</v>
      </c>
      <c r="E25" s="1">
        <f t="shared" si="25"/>
        <v>14</v>
      </c>
      <c r="F25" s="1"/>
      <c r="G25" s="1">
        <f t="shared" si="26"/>
        <v>11</v>
      </c>
      <c r="H25" s="1"/>
      <c r="I25" s="1"/>
      <c r="J25" s="1"/>
      <c r="K25" s="7">
        <f>IF(W25&gt;0,RANK(W25,(W25:Y25,Z25:AN25)),0)</f>
        <v>1</v>
      </c>
      <c r="L25" s="7">
        <f>IF(X25&gt;0,RANK(X25,(W25:Y25,Z25:AN25)),0)</f>
        <v>0</v>
      </c>
      <c r="M25" s="7">
        <f>IF(Y25&gt;0,RANK(Y25,(W25:Y25,Z25:AN25)),0)</f>
        <v>2</v>
      </c>
      <c r="N25" s="7">
        <f>IF(Z25&gt;0,RANK(Z25,(W25:Y25,Z25:AN25)),0)</f>
        <v>3</v>
      </c>
      <c r="O25" s="49">
        <f t="shared" si="27"/>
        <v>69497</v>
      </c>
      <c r="P25" s="178">
        <f t="shared" si="28"/>
        <v>0.14906002337876822</v>
      </c>
      <c r="Q25" s="2"/>
      <c r="R25" s="2">
        <f t="shared" si="29"/>
        <v>0.56293285574871044</v>
      </c>
      <c r="S25" s="2">
        <f t="shared" si="29"/>
        <v>0</v>
      </c>
      <c r="T25" s="2">
        <f t="shared" si="29"/>
        <v>0.41387283236994221</v>
      </c>
      <c r="U25" s="2">
        <f t="shared" si="30"/>
        <v>8.3155490257059202E-3</v>
      </c>
      <c r="V25" s="2">
        <f t="shared" si="31"/>
        <v>1.4878762855641431E-2</v>
      </c>
      <c r="W25" s="1">
        <f t="shared" ref="W25" si="40">SUM(W16:W24)</f>
        <v>262459</v>
      </c>
      <c r="Y25" s="1">
        <f t="shared" ref="Y25:AG25" si="41">SUM(Y16:Y24)</f>
        <v>192962</v>
      </c>
      <c r="Z25" s="1">
        <f t="shared" si="41"/>
        <v>3877</v>
      </c>
      <c r="AD25" s="1">
        <f t="shared" si="41"/>
        <v>2295</v>
      </c>
      <c r="AG25" s="1">
        <f t="shared" si="41"/>
        <v>1845</v>
      </c>
      <c r="AJ25" s="1">
        <f>SUM(AJ16:AJ24)</f>
        <v>2797</v>
      </c>
      <c r="AP25" s="7">
        <f>IF(AA25&gt;0,RANK(AA25,(W25:Y25,Z25:AN25)),0)</f>
        <v>0</v>
      </c>
      <c r="AQ25" s="7">
        <f>IF(AB25&gt;0,RANK(AB25,(W25:Y25,Z25:AN25)),0)</f>
        <v>0</v>
      </c>
      <c r="AR25" s="7">
        <f>IF(AC25&gt;0,RANK(AC25,(W25:Y25,Z25:AN25)),0)</f>
        <v>0</v>
      </c>
      <c r="AS25" s="7">
        <f>IF(AD25&gt;0,RANK(AD25,(W25:Y25,AD25:AN25)),0)</f>
        <v>4</v>
      </c>
      <c r="AT25" s="2">
        <f t="shared" si="32"/>
        <v>0</v>
      </c>
      <c r="AU25" s="2">
        <f t="shared" si="33"/>
        <v>0</v>
      </c>
      <c r="AV25" s="2">
        <f t="shared" si="34"/>
        <v>0</v>
      </c>
      <c r="AW25" s="2">
        <f t="shared" si="35"/>
        <v>4.922410372451661E-3</v>
      </c>
      <c r="AY25" s="2" t="str">
        <f t="shared" si="36"/>
        <v>Arizona</v>
      </c>
      <c r="AZ25" t="str">
        <f t="shared" si="36"/>
        <v>T</v>
      </c>
      <c r="BC25" s="98">
        <v>4</v>
      </c>
      <c r="BD25" s="100"/>
      <c r="BE25" s="107">
        <f t="shared" si="37"/>
        <v>4000</v>
      </c>
      <c r="BF25" t="s">
        <v>1634</v>
      </c>
      <c r="BG25" t="s">
        <v>3208</v>
      </c>
      <c r="BQ25" s="1">
        <f t="shared" ref="BQ25" si="42">SUM(BQ16:BQ24)</f>
        <v>1845</v>
      </c>
    </row>
    <row r="26" spans="1:87">
      <c r="C26" s="1"/>
      <c r="D26" s="1"/>
      <c r="E26" s="1"/>
      <c r="F26" s="1"/>
      <c r="G26" s="1"/>
      <c r="H26" s="1"/>
      <c r="I26" s="1"/>
      <c r="J26" s="1"/>
      <c r="K26" s="7"/>
      <c r="L26" s="7"/>
      <c r="M26" s="7"/>
      <c r="N26" s="7"/>
      <c r="O26" s="49"/>
      <c r="P26" s="178"/>
      <c r="Q26" s="2"/>
      <c r="R26" s="2"/>
      <c r="S26" s="2"/>
      <c r="T26" s="2"/>
      <c r="U26" s="2"/>
      <c r="V26" s="2"/>
      <c r="AP26" s="7"/>
      <c r="AQ26" s="7"/>
      <c r="AR26" s="7"/>
      <c r="AS26" s="7"/>
      <c r="AT26" s="2"/>
      <c r="AU26" s="2"/>
      <c r="AV26" s="2"/>
      <c r="AW26" s="2"/>
      <c r="AY26" s="2"/>
      <c r="BD26" s="100"/>
      <c r="BQ26" s="1"/>
    </row>
    <row r="27" spans="1:87" outlineLevel="1">
      <c r="A27" t="s">
        <v>2158</v>
      </c>
      <c r="B27" s="155" t="s">
        <v>204</v>
      </c>
      <c r="C27" s="1">
        <f t="shared" ref="C27:C32" si="43">SUM(W27:AN27)</f>
        <v>50553</v>
      </c>
      <c r="D27" s="1">
        <v>5</v>
      </c>
      <c r="E27" s="1">
        <v>4</v>
      </c>
      <c r="F27" s="1"/>
      <c r="G27" s="1">
        <f>IF(T27&gt;State!$CA$23/100,ROUND($D27*T27,0),0)</f>
        <v>1</v>
      </c>
      <c r="H27" s="1"/>
      <c r="I27" s="1"/>
      <c r="J27" s="1"/>
      <c r="K27" s="7">
        <f>IF(W27&gt;0,RANK(W27,(W27:Y27,Z27:AN27)),0)</f>
        <v>1</v>
      </c>
      <c r="L27" s="7">
        <f>IF(X27&gt;0,RANK(X27,(W27:Y27,Z27:AN27)),0)</f>
        <v>0</v>
      </c>
      <c r="M27" s="7">
        <f>IF(Y27&gt;0,RANK(Y27,(W27:Y27,Z27:AN27)),0)</f>
        <v>2</v>
      </c>
      <c r="N27" s="7">
        <f>IF(Z27&gt;0,RANK(Z27,(W27:Y27,Z27:AN27)),0)</f>
        <v>4</v>
      </c>
      <c r="O27" s="49">
        <f t="shared" ref="O27:O32" si="44">MAX(W27:AF27)-LARGE(W27:AF27,2)</f>
        <v>21408</v>
      </c>
      <c r="P27" s="178">
        <f t="shared" ref="P27:P32" si="45">O27/C27</f>
        <v>0.42347635155183666</v>
      </c>
      <c r="Q27" s="2"/>
      <c r="R27" s="2">
        <f t="shared" ref="R27:T32" si="46">IF($C27=0,"-",W27/$C27)</f>
        <v>0.68478626392103337</v>
      </c>
      <c r="S27" s="2">
        <f t="shared" si="46"/>
        <v>0</v>
      </c>
      <c r="T27" s="2">
        <f t="shared" si="46"/>
        <v>0.26130991236919671</v>
      </c>
      <c r="U27" s="2">
        <f t="shared" ref="U27:U32" si="47">IF($C27=0,"-",Z27/$C27)</f>
        <v>1.6042569184815936E-2</v>
      </c>
      <c r="V27" s="2">
        <f t="shared" ref="V27:V32" si="48">IF(C27=0,"-",(1-R27-S27-T27-U27))</f>
        <v>3.7861254524953994E-2</v>
      </c>
      <c r="W27" s="1">
        <f>SUMIF(County!$AT$88:$AT$162,$BA27,County!P$88:P$162)+SUMIF($BA$743:$BA$753,$BA27,W$743:W$753)</f>
        <v>34618</v>
      </c>
      <c r="Y27" s="1">
        <f>SUMIF(County!$AT$88:$AT$162,$BA27,County!R$88:R$162)+SUMIF($BA$743:$BA$753,$BA27,Y$743:Y$753)</f>
        <v>13210</v>
      </c>
      <c r="Z27" s="1">
        <f>SUMIF(County!$AT$88:$AT$162,$BA27,County!S$88:S$162)+SUMIF($BA$743:$BA$753,$BA27,Z$743:Z$753)</f>
        <v>811</v>
      </c>
      <c r="AG27" s="1">
        <f t="shared" ref="AG27:AG31" si="49">SUM(BK27:CJ27)</f>
        <v>1430</v>
      </c>
      <c r="AJ27" s="1">
        <f>SUMIF(County!$AT$88:$AT$162,$BA27,County!AC$88:AC$162)+SUMIF($BA$743:$BA$753,$BA27,AJ$743:AJ$753)</f>
        <v>484</v>
      </c>
      <c r="AP27" s="7">
        <f>IF(AA27&gt;0,RANK(AA27,(W27:Y27,Z27:AN27)),0)</f>
        <v>0</v>
      </c>
      <c r="AQ27" s="7">
        <f>IF(AB27&gt;0,RANK(AB27,(W27:Y27,Z27:AN27)),0)</f>
        <v>0</v>
      </c>
      <c r="AR27" s="7">
        <f>IF(AC27&gt;0,RANK(AC27,(W27:Y27,Z27:AN27)),0)</f>
        <v>0</v>
      </c>
      <c r="AS27" s="7">
        <f>IF(AD27&gt;0,RANK(AD27,(W27:Y27,AD27:AN27)),0)</f>
        <v>0</v>
      </c>
      <c r="AT27" s="2">
        <f t="shared" ref="AT27:AW32" si="50">IF($C27=0,"-",AA27/$C27)</f>
        <v>0</v>
      </c>
      <c r="AU27" s="2">
        <f t="shared" si="50"/>
        <v>0</v>
      </c>
      <c r="AV27" s="2">
        <f t="shared" si="50"/>
        <v>0</v>
      </c>
      <c r="AW27" s="2">
        <f t="shared" si="50"/>
        <v>0</v>
      </c>
      <c r="AY27" s="2" t="str">
        <f t="shared" ref="AY27:AZ32" si="51">A27</f>
        <v>District 1</v>
      </c>
      <c r="AZ27" t="str">
        <f t="shared" si="51"/>
        <v>AR</v>
      </c>
      <c r="BA27">
        <v>1</v>
      </c>
      <c r="BC27" s="98">
        <v>5</v>
      </c>
      <c r="BD27" s="100">
        <v>901</v>
      </c>
      <c r="BE27" s="107">
        <f t="shared" ref="BE27:BE32" si="52">BC27*1000+BD27</f>
        <v>5901</v>
      </c>
      <c r="BF27" t="s">
        <v>2627</v>
      </c>
      <c r="BG27" t="s">
        <v>3208</v>
      </c>
      <c r="CG27" s="1">
        <f>SUMIF(County!$AT$88:$AT$162,$BA27,County!CA$88:CA$162)+SUMIF($BA$743:$BA$753,$BA27,CG$743:CG$753)</f>
        <v>544</v>
      </c>
      <c r="CH27" s="1"/>
      <c r="CI27" s="1">
        <f>SUMIF(County!$AT$88:$AT$162,$BA27,County!CC$88:CC$162)+SUMIF($BA$743:$BA$753,$BA27,CI$743:CI$753)</f>
        <v>886</v>
      </c>
    </row>
    <row r="28" spans="1:87" outlineLevel="1">
      <c r="A28" t="s">
        <v>1576</v>
      </c>
      <c r="B28" s="155" t="s">
        <v>204</v>
      </c>
      <c r="C28" s="1">
        <f t="shared" si="43"/>
        <v>67415</v>
      </c>
      <c r="D28" s="1">
        <v>6</v>
      </c>
      <c r="E28" s="1">
        <f>IF(R28&gt;State!$CA$23/100,ROUND($D28*R28,0),0)</f>
        <v>4</v>
      </c>
      <c r="F28" s="1"/>
      <c r="G28" s="1">
        <f>IF(T28&gt;State!$CA$23/100,ROUND($D28*T28,0),0)</f>
        <v>2</v>
      </c>
      <c r="H28" s="1"/>
      <c r="I28" s="1"/>
      <c r="J28" s="1"/>
      <c r="K28" s="7">
        <f>IF(W28&gt;0,RANK(W28,(W28:Y28,Z28:AN28)),0)</f>
        <v>1</v>
      </c>
      <c r="L28" s="7">
        <f>IF(X28&gt;0,RANK(X28,(W28:Y28,Z28:AN28)),0)</f>
        <v>0</v>
      </c>
      <c r="M28" s="7">
        <f>IF(Y28&gt;0,RANK(Y28,(W28:Y28,Z28:AN28)),0)</f>
        <v>2</v>
      </c>
      <c r="N28" s="7">
        <f>IF(Z28&gt;0,RANK(Z28,(W28:Y28,Z28:AN28)),0)</f>
        <v>4</v>
      </c>
      <c r="O28" s="49">
        <f t="shared" si="44"/>
        <v>30741</v>
      </c>
      <c r="P28" s="178">
        <f t="shared" si="45"/>
        <v>0.45599643996143291</v>
      </c>
      <c r="Q28" s="2"/>
      <c r="R28" s="2">
        <f t="shared" si="46"/>
        <v>0.72022546910924867</v>
      </c>
      <c r="S28" s="2">
        <f t="shared" si="46"/>
        <v>0</v>
      </c>
      <c r="T28" s="2">
        <f t="shared" si="46"/>
        <v>0.26422902914781576</v>
      </c>
      <c r="U28" s="2">
        <f t="shared" si="47"/>
        <v>5.50322628495142E-3</v>
      </c>
      <c r="V28" s="2">
        <f t="shared" si="48"/>
        <v>1.0042275457984143E-2</v>
      </c>
      <c r="W28" s="1">
        <f>SUMIF(County!$AT$88:$AT$162,$BA28,County!P$88:P$162)+SUMIF($BA$743:$BA$753,$BA28,W$743:W$753)</f>
        <v>48554</v>
      </c>
      <c r="Y28" s="1">
        <f>SUMIF(County!$AT$88:$AT$162,$BA28,County!R$88:R$162)+SUMIF($BA$743:$BA$753,$BA28,Y$743:Y$753)</f>
        <v>17813</v>
      </c>
      <c r="Z28" s="1">
        <f>SUMIF(County!$AT$88:$AT$162,$BA28,County!S$88:S$162)+SUMIF($BA$743:$BA$753,$BA28,Z$743:Z$753)</f>
        <v>371</v>
      </c>
      <c r="AG28" s="1">
        <f t="shared" si="49"/>
        <v>470</v>
      </c>
      <c r="AJ28" s="1">
        <f>SUMIF(County!$AT$88:$AT$162,$BA28,County!AC$88:AC$162)+SUMIF($BA$743:$BA$753,$BA28,AJ$743:AJ$753)</f>
        <v>207</v>
      </c>
      <c r="AP28" s="7">
        <f>IF(AA28&gt;0,RANK(AA28,(W28:Y28,Z28:AN28)),0)</f>
        <v>0</v>
      </c>
      <c r="AQ28" s="7">
        <f>IF(AB28&gt;0,RANK(AB28,(W28:Y28,Z28:AN28)),0)</f>
        <v>0</v>
      </c>
      <c r="AR28" s="7">
        <f>IF(AC28&gt;0,RANK(AC28,(W28:Y28,Z28:AN28)),0)</f>
        <v>0</v>
      </c>
      <c r="AS28" s="7">
        <f>IF(AD28&gt;0,RANK(AD28,(W28:Y28,AD28:AN28)),0)</f>
        <v>0</v>
      </c>
      <c r="AT28" s="2">
        <f t="shared" si="50"/>
        <v>0</v>
      </c>
      <c r="AU28" s="2">
        <f t="shared" si="50"/>
        <v>0</v>
      </c>
      <c r="AV28" s="2">
        <f t="shared" si="50"/>
        <v>0</v>
      </c>
      <c r="AW28" s="2">
        <f t="shared" si="50"/>
        <v>0</v>
      </c>
      <c r="AY28" s="2" t="str">
        <f t="shared" si="51"/>
        <v>District 2</v>
      </c>
      <c r="AZ28" t="str">
        <f t="shared" si="51"/>
        <v>AR</v>
      </c>
      <c r="BA28">
        <v>2</v>
      </c>
      <c r="BC28" s="98">
        <v>5</v>
      </c>
      <c r="BD28" s="100">
        <v>902</v>
      </c>
      <c r="BE28" s="107">
        <f t="shared" si="52"/>
        <v>5902</v>
      </c>
      <c r="BF28" t="s">
        <v>2627</v>
      </c>
      <c r="BG28" t="s">
        <v>3208</v>
      </c>
      <c r="CG28" s="1">
        <f>SUMIF(County!$AT$88:$AT$162,$BA28,County!CA$88:CA$162)+SUMIF($BA$743:$BA$753,$BA28,CG$743:CG$753)</f>
        <v>188</v>
      </c>
      <c r="CH28" s="1"/>
      <c r="CI28" s="1">
        <f>SUMIF(County!$AT$88:$AT$162,$BA28,County!CC$88:CC$162)+SUMIF($BA$743:$BA$753,$BA28,CI$743:CI$753)</f>
        <v>282</v>
      </c>
    </row>
    <row r="29" spans="1:87" outlineLevel="1">
      <c r="A29" t="s">
        <v>1577</v>
      </c>
      <c r="B29" s="155" t="s">
        <v>204</v>
      </c>
      <c r="C29" s="1">
        <f t="shared" si="43"/>
        <v>43170</v>
      </c>
      <c r="D29" s="1">
        <v>4</v>
      </c>
      <c r="E29" s="1">
        <f>IF(R29&gt;State!$CA$23/100,ROUND($D29*R29,0),0)</f>
        <v>2</v>
      </c>
      <c r="F29" s="1"/>
      <c r="G29" s="1">
        <f>IF(T29&gt;State!$CA$23/100,ROUND($D29*T29,0),0)</f>
        <v>2</v>
      </c>
      <c r="H29" s="1"/>
      <c r="I29" s="1"/>
      <c r="J29" s="1"/>
      <c r="K29" s="7">
        <f>IF(W29&gt;0,RANK(W29,(W29:Y29,Z29:AN29)),0)</f>
        <v>1</v>
      </c>
      <c r="L29" s="7">
        <f>IF(X29&gt;0,RANK(X29,(W29:Y29,Z29:AN29)),0)</f>
        <v>0</v>
      </c>
      <c r="M29" s="7">
        <f>IF(Y29&gt;0,RANK(Y29,(W29:Y29,Z29:AN29)),0)</f>
        <v>2</v>
      </c>
      <c r="N29" s="7">
        <f>IF(Z29&gt;0,RANK(Z29,(W29:Y29,Z29:AN29)),0)</f>
        <v>4</v>
      </c>
      <c r="O29" s="49">
        <f t="shared" si="44"/>
        <v>4295</v>
      </c>
      <c r="P29" s="178">
        <f t="shared" si="45"/>
        <v>9.9490386842714842E-2</v>
      </c>
      <c r="Q29" s="2"/>
      <c r="R29" s="2">
        <f t="shared" si="46"/>
        <v>0.54320129719712762</v>
      </c>
      <c r="S29" s="2">
        <f t="shared" si="46"/>
        <v>0</v>
      </c>
      <c r="T29" s="2">
        <f t="shared" si="46"/>
        <v>0.44371091035441279</v>
      </c>
      <c r="U29" s="2">
        <f t="shared" si="47"/>
        <v>5.1656242761176745E-3</v>
      </c>
      <c r="V29" s="2">
        <f t="shared" si="48"/>
        <v>7.9221681723419153E-3</v>
      </c>
      <c r="W29" s="1">
        <f>SUMIF(County!$AT$88:$AT$162,$BA29,County!P$88:P$162)+SUMIF($BA$743:$BA$753,$BA29,W$743:W$753)</f>
        <v>23450</v>
      </c>
      <c r="Y29" s="1">
        <f>SUMIF(County!$AT$88:$AT$162,$BA29,County!R$88:R$162)+SUMIF($BA$743:$BA$753,$BA29,Y$743:Y$753)</f>
        <v>19155</v>
      </c>
      <c r="Z29" s="1">
        <f>SUMIF(County!$AT$88:$AT$162,$BA29,County!S$88:S$162)+SUMIF($BA$743:$BA$753,$BA29,Z$743:Z$753)</f>
        <v>223</v>
      </c>
      <c r="AG29" s="1">
        <f t="shared" si="49"/>
        <v>257</v>
      </c>
      <c r="AJ29" s="1">
        <f>SUMIF(County!$AT$88:$AT$162,$BA29,County!AC$88:AC$162)+SUMIF($BA$743:$BA$753,$BA29,AJ$743:AJ$753)</f>
        <v>85</v>
      </c>
      <c r="AP29" s="7">
        <f>IF(AA29&gt;0,RANK(AA29,(W29:Y29,Z29:AN29)),0)</f>
        <v>0</v>
      </c>
      <c r="AQ29" s="7">
        <f>IF(AB29&gt;0,RANK(AB29,(W29:Y29,Z29:AN29)),0)</f>
        <v>0</v>
      </c>
      <c r="AR29" s="7">
        <f>IF(AC29&gt;0,RANK(AC29,(W29:Y29,Z29:AN29)),0)</f>
        <v>0</v>
      </c>
      <c r="AS29" s="7">
        <f>IF(AD29&gt;0,RANK(AD29,(W29:Y29,AD29:AN29)),0)</f>
        <v>0</v>
      </c>
      <c r="AT29" s="2">
        <f t="shared" si="50"/>
        <v>0</v>
      </c>
      <c r="AU29" s="2">
        <f t="shared" si="50"/>
        <v>0</v>
      </c>
      <c r="AV29" s="2">
        <f t="shared" si="50"/>
        <v>0</v>
      </c>
      <c r="AW29" s="2">
        <f t="shared" si="50"/>
        <v>0</v>
      </c>
      <c r="AY29" s="2" t="str">
        <f t="shared" si="51"/>
        <v>District 3</v>
      </c>
      <c r="AZ29" t="str">
        <f t="shared" si="51"/>
        <v>AR</v>
      </c>
      <c r="BA29">
        <v>3</v>
      </c>
      <c r="BC29" s="98">
        <v>5</v>
      </c>
      <c r="BD29" s="100">
        <v>903</v>
      </c>
      <c r="BE29" s="107">
        <f t="shared" si="52"/>
        <v>5903</v>
      </c>
      <c r="BF29" t="s">
        <v>2627</v>
      </c>
      <c r="BG29" t="s">
        <v>3208</v>
      </c>
      <c r="CG29" s="1">
        <f>SUMIF(County!$AT$88:$AT$162,$BA29,County!CA$88:CA$162)+SUMIF($BA$743:$BA$753,$BA29,CG$743:CG$753)</f>
        <v>111</v>
      </c>
      <c r="CH29" s="1"/>
      <c r="CI29" s="1">
        <f>SUMIF(County!$AT$88:$AT$162,$BA29,County!CC$88:CC$162)+SUMIF($BA$743:$BA$753,$BA29,CI$743:CI$753)</f>
        <v>146</v>
      </c>
    </row>
    <row r="30" spans="1:87" s="177" customFormat="1" outlineLevel="1">
      <c r="A30" s="177" t="s">
        <v>1841</v>
      </c>
      <c r="B30" s="155" t="s">
        <v>204</v>
      </c>
      <c r="C30" s="1">
        <f t="shared" si="43"/>
        <v>59627</v>
      </c>
      <c r="D30" s="1">
        <v>6</v>
      </c>
      <c r="E30" s="1">
        <f>IF(R30&gt;State!$CA$23/100,ROUND($D30*R30,0),0)</f>
        <v>4</v>
      </c>
      <c r="F30" s="1"/>
      <c r="G30" s="1">
        <f>IF(T30&gt;State!$CA$23/100,ROUND($D30*T30,0),0)</f>
        <v>2</v>
      </c>
      <c r="H30" s="1"/>
      <c r="I30" s="1"/>
      <c r="J30" s="1"/>
      <c r="K30" s="7">
        <f>IF(W30&gt;0,RANK(W30,(W30:Y30,Z30:AN30)),0)</f>
        <v>1</v>
      </c>
      <c r="L30" s="7">
        <f>IF(X30&gt;0,RANK(X30,(W30:Y30,Z30:AN30)),0)</f>
        <v>0</v>
      </c>
      <c r="M30" s="7">
        <f>IF(Y30&gt;0,RANK(Y30,(W30:Y30,Z30:AN30)),0)</f>
        <v>2</v>
      </c>
      <c r="N30" s="7">
        <f>IF(Z30&gt;0,RANK(Z30,(W30:Y30,Z30:AN30)),0)</f>
        <v>4</v>
      </c>
      <c r="O30" s="49">
        <f t="shared" si="44"/>
        <v>23211</v>
      </c>
      <c r="P30" s="178">
        <f t="shared" si="45"/>
        <v>0.38926996159457966</v>
      </c>
      <c r="Q30" s="2"/>
      <c r="R30" s="2">
        <f>IF($C30=0,"-",W30/$C30)</f>
        <v>0.65788988210039079</v>
      </c>
      <c r="S30" s="2">
        <f>IF($C30=0,"-",X30/$C30)</f>
        <v>0</v>
      </c>
      <c r="T30" s="2">
        <f>IF($C30=0,"-",Y30/$C30)</f>
        <v>0.26861992050581113</v>
      </c>
      <c r="U30" s="2">
        <f t="shared" si="47"/>
        <v>2.3110335921646234E-2</v>
      </c>
      <c r="V30" s="2">
        <f t="shared" si="48"/>
        <v>5.037986147215185E-2</v>
      </c>
      <c r="W30" s="1">
        <f>SUMIF(County!$AT$88:$AT$162,$BA30,County!P$88:P$162)+SUMIF($BA$743:$BA$753,$BA30,W$743:W$753)</f>
        <v>39228</v>
      </c>
      <c r="X30" s="1"/>
      <c r="Y30" s="1">
        <f>SUMIF(County!$AT$88:$AT$162,$BA30,County!R$88:R$162)+SUMIF($BA$743:$BA$753,$BA30,Y$743:Y$753)</f>
        <v>16017</v>
      </c>
      <c r="Z30" s="1">
        <f>SUMIF(County!$AT$88:$AT$162,$BA30,County!S$88:S$162)+SUMIF($BA$743:$BA$753,$BA30,Z$743:Z$753)</f>
        <v>1378</v>
      </c>
      <c r="AA30" s="1"/>
      <c r="AB30" s="1"/>
      <c r="AC30" s="1"/>
      <c r="AD30" s="1"/>
      <c r="AE30" s="1"/>
      <c r="AF30" s="1"/>
      <c r="AG30" s="1">
        <f t="shared" si="49"/>
        <v>2096</v>
      </c>
      <c r="AJ30" s="1">
        <f>SUMIF(County!$AT$88:$AT$162,$BA30,County!AC$88:AC$162)+SUMIF($BA$743:$BA$753,$BA30,AJ$743:AJ$753)</f>
        <v>908</v>
      </c>
      <c r="AP30" s="7">
        <f>IF(AA30&gt;0,RANK(AA30,(W30:Y30,Z30:AN30)),0)</f>
        <v>0</v>
      </c>
      <c r="AQ30" s="7">
        <f>IF(AB30&gt;0,RANK(AB30,(W30:Y30,Z30:AN30)),0)</f>
        <v>0</v>
      </c>
      <c r="AR30" s="7">
        <f>IF(AC30&gt;0,RANK(AC30,(W30:Y30,Z30:AN30)),0)</f>
        <v>0</v>
      </c>
      <c r="AS30" s="7">
        <f>IF(AD30&gt;0,RANK(AD30,(W30:Y30,AD30:AN30)),0)</f>
        <v>0</v>
      </c>
      <c r="AT30" s="2">
        <f>IF($C30=0,"-",AA30/$C30)</f>
        <v>0</v>
      </c>
      <c r="AU30" s="2">
        <f>IF($C30=0,"-",AB30/$C30)</f>
        <v>0</v>
      </c>
      <c r="AV30" s="2">
        <f>IF($C30=0,"-",AC30/$C30)</f>
        <v>0</v>
      </c>
      <c r="AW30" s="2">
        <f>IF($C30=0,"-",AD30/$C30)</f>
        <v>0</v>
      </c>
      <c r="AY30" s="2" t="str">
        <f>A30</f>
        <v>District 4</v>
      </c>
      <c r="AZ30" s="177" t="str">
        <f>B30</f>
        <v>AR</v>
      </c>
      <c r="BA30" s="177">
        <v>4</v>
      </c>
      <c r="BC30" s="98">
        <v>5</v>
      </c>
      <c r="BD30" s="100">
        <v>904</v>
      </c>
      <c r="BE30" s="107">
        <f t="shared" si="52"/>
        <v>5904</v>
      </c>
      <c r="BF30" s="177" t="s">
        <v>2627</v>
      </c>
      <c r="BG30" s="177" t="s">
        <v>3208</v>
      </c>
      <c r="CG30" s="1">
        <f>SUMIF(County!$AT$88:$AT$162,$BA30,County!CA$88:CA$162)+SUMIF($BA$743:$BA$753,$BA30,CG$743:CG$753)</f>
        <v>857</v>
      </c>
      <c r="CH30" s="1"/>
      <c r="CI30" s="1">
        <f>SUMIF(County!$AT$88:$AT$162,$BA30,County!CC$88:CC$162)+SUMIF($BA$743:$BA$753,$BA30,CI$743:CI$753)</f>
        <v>1239</v>
      </c>
    </row>
    <row r="31" spans="1:87" outlineLevel="1">
      <c r="A31" t="s">
        <v>2784</v>
      </c>
      <c r="B31" s="155" t="s">
        <v>204</v>
      </c>
      <c r="C31" s="1">
        <f t="shared" si="43"/>
        <v>255</v>
      </c>
      <c r="D31" s="1"/>
      <c r="E31" s="1"/>
      <c r="F31" s="1"/>
      <c r="G31" s="1"/>
      <c r="H31" s="1"/>
      <c r="I31" s="1"/>
      <c r="J31" s="1"/>
      <c r="K31" s="7">
        <f>IF(W31&gt;0,RANK(W31,(W31:Y31,Z31:AN31)),0)</f>
        <v>1</v>
      </c>
      <c r="L31" s="7">
        <f>IF(X31&gt;0,RANK(X31,(W31:Y31,Z31:AN31)),0)</f>
        <v>0</v>
      </c>
      <c r="M31" s="7">
        <f>IF(Y31&gt;0,RANK(Y31,(W31:Y31,Z31:AN31)),0)</f>
        <v>2</v>
      </c>
      <c r="N31" s="7">
        <f>IF(Z31&gt;0,RANK(Z31,(W31:Y31,Z31:AN31)),0)</f>
        <v>4</v>
      </c>
      <c r="O31" s="49">
        <f t="shared" si="44"/>
        <v>166</v>
      </c>
      <c r="P31" s="178">
        <f t="shared" si="45"/>
        <v>0.65098039215686276</v>
      </c>
      <c r="Q31" s="2"/>
      <c r="R31" s="2">
        <f t="shared" si="46"/>
        <v>0.81176470588235294</v>
      </c>
      <c r="S31" s="2">
        <f t="shared" si="46"/>
        <v>0</v>
      </c>
      <c r="T31" s="2">
        <f t="shared" si="46"/>
        <v>0.16078431372549021</v>
      </c>
      <c r="U31" s="2">
        <f t="shared" si="47"/>
        <v>7.8431372549019607E-3</v>
      </c>
      <c r="V31" s="2">
        <f t="shared" si="48"/>
        <v>1.9607843137254888E-2</v>
      </c>
      <c r="W31" s="1">
        <f>SUMIF($BA$743:$BA$753,$BA31,W$743:W$753)</f>
        <v>207</v>
      </c>
      <c r="Y31" s="1">
        <f>SUMIF($BA$743:$BA$753,$BA31,Y$743:Y$753)</f>
        <v>41</v>
      </c>
      <c r="Z31" s="1">
        <f>SUMIF($BA$743:$BA$753,$BA31,Z$743:Z$753)</f>
        <v>2</v>
      </c>
      <c r="AG31" s="1">
        <f t="shared" si="49"/>
        <v>5</v>
      </c>
      <c r="AJ31" s="1">
        <f>SUMIF($BA$743:$BA$753,$BA31,AJ$743:AJ$753)</f>
        <v>0</v>
      </c>
      <c r="AP31" s="7">
        <f>IF(AA31&gt;0,RANK(AA31,(W31:Y31,Z31:AN31)),0)</f>
        <v>0</v>
      </c>
      <c r="AQ31" s="7">
        <f>IF(AB31&gt;0,RANK(AB31,(W31:Y31,Z31:AN31)),0)</f>
        <v>0</v>
      </c>
      <c r="AR31" s="7">
        <f>IF(AC31&gt;0,RANK(AC31,(W31:Y31,Z31:AN31)),0)</f>
        <v>0</v>
      </c>
      <c r="AS31" s="7">
        <f>IF(AD31&gt;0,RANK(AD31,(W31:Y31,AD31:AN31)),0)</f>
        <v>0</v>
      </c>
      <c r="AT31" s="2">
        <f t="shared" si="50"/>
        <v>0</v>
      </c>
      <c r="AU31" s="2">
        <f t="shared" si="50"/>
        <v>0</v>
      </c>
      <c r="AV31" s="2">
        <f t="shared" si="50"/>
        <v>0</v>
      </c>
      <c r="AW31" s="2">
        <f t="shared" si="50"/>
        <v>0</v>
      </c>
      <c r="AY31" s="2" t="str">
        <f t="shared" si="51"/>
        <v>Unallocated</v>
      </c>
      <c r="AZ31" t="str">
        <f t="shared" si="51"/>
        <v>AR</v>
      </c>
      <c r="BA31">
        <v>0</v>
      </c>
      <c r="BC31" s="98">
        <v>5</v>
      </c>
      <c r="BD31" s="100">
        <v>999</v>
      </c>
      <c r="BE31" s="107">
        <f t="shared" si="52"/>
        <v>5999</v>
      </c>
      <c r="BF31" t="s">
        <v>2627</v>
      </c>
      <c r="BG31" t="s">
        <v>3208</v>
      </c>
      <c r="CG31" s="1">
        <f>SUMIF(County!$AT$88:$AT$162,$BA31,County!CA$88:CA$162)+SUMIF($BA$743:$BA$753,$BA31,CG$743:CG$753)</f>
        <v>2</v>
      </c>
      <c r="CH31" s="1"/>
      <c r="CI31" s="1">
        <f>SUMIF(County!$AT$88:$AT$162,$BA31,County!CC$88:CC$162)+SUMIF($BA$743:$BA$753,$BA31,CI$743:CI$753)</f>
        <v>3</v>
      </c>
    </row>
    <row r="32" spans="1:87">
      <c r="A32" t="s">
        <v>1802</v>
      </c>
      <c r="B32" t="s">
        <v>1114</v>
      </c>
      <c r="C32" s="1">
        <f t="shared" si="43"/>
        <v>221020</v>
      </c>
      <c r="D32" s="1">
        <v>11</v>
      </c>
      <c r="E32" s="1">
        <v>8</v>
      </c>
      <c r="F32" s="1"/>
      <c r="G32" s="1">
        <f>IF(T32&gt;State!$CA$23/100,ROUND($D32*T32,0),0)</f>
        <v>3</v>
      </c>
      <c r="H32" s="1"/>
      <c r="I32" s="1"/>
      <c r="J32" s="1"/>
      <c r="K32" s="7">
        <f>IF(W32&gt;0,RANK(W32,(W32:Y32,Z32:AN32)),0)</f>
        <v>1</v>
      </c>
      <c r="L32" s="7">
        <f>IF(X32&gt;0,RANK(X32,(W32:Y32,Z32:AN32)),0)</f>
        <v>0</v>
      </c>
      <c r="M32" s="7">
        <f>IF(Y32&gt;0,RANK(Y32,(W32:Y32,Z32:AN32)),0)</f>
        <v>2</v>
      </c>
      <c r="N32" s="7">
        <f>IF(Z32&gt;0,RANK(Z32,(W32:Y32,Z32:AN32)),0)</f>
        <v>4</v>
      </c>
      <c r="O32" s="49">
        <f t="shared" si="44"/>
        <v>79821</v>
      </c>
      <c r="P32" s="178">
        <f t="shared" si="45"/>
        <v>0.36114831236992129</v>
      </c>
      <c r="Q32" s="2"/>
      <c r="R32" s="2">
        <f t="shared" si="46"/>
        <v>0.66083159895032129</v>
      </c>
      <c r="S32" s="2">
        <f t="shared" si="46"/>
        <v>0</v>
      </c>
      <c r="T32" s="2">
        <f t="shared" si="46"/>
        <v>0.29968328658039994</v>
      </c>
      <c r="U32" s="2">
        <f t="shared" si="47"/>
        <v>1.2600669622658583E-2</v>
      </c>
      <c r="V32" s="2">
        <f t="shared" si="48"/>
        <v>2.6884444846620188E-2</v>
      </c>
      <c r="W32" s="1">
        <f>SUM(W27:W31)</f>
        <v>146057</v>
      </c>
      <c r="Y32" s="1">
        <f>SUM(Y27:Y31)</f>
        <v>66236</v>
      </c>
      <c r="Z32" s="1">
        <f>SUM(Z27:Z31)</f>
        <v>2785</v>
      </c>
      <c r="AG32" s="1">
        <f>SUM(AG27:AG31)</f>
        <v>4258</v>
      </c>
      <c r="AJ32" s="1">
        <f>SUM(AJ27:AJ31)</f>
        <v>1684</v>
      </c>
      <c r="AP32" s="7">
        <f>IF(AA32&gt;0,RANK(AA32,(W32:Y32,Z32:AN32)),0)</f>
        <v>0</v>
      </c>
      <c r="AQ32" s="7">
        <f>IF(AB32&gt;0,RANK(AB32,(W32:Y32,Z32:AN32)),0)</f>
        <v>0</v>
      </c>
      <c r="AR32" s="7">
        <f>IF(AC32&gt;0,RANK(AC32,(W32:Y32,Z32:AN32)),0)</f>
        <v>0</v>
      </c>
      <c r="AS32" s="7">
        <f>IF(AD32&gt;0,RANK(AD32,(W32:Y32,AD32:AN32)),0)</f>
        <v>0</v>
      </c>
      <c r="AT32" s="2">
        <f t="shared" si="50"/>
        <v>0</v>
      </c>
      <c r="AU32" s="2">
        <f t="shared" si="50"/>
        <v>0</v>
      </c>
      <c r="AV32" s="2">
        <f t="shared" si="50"/>
        <v>0</v>
      </c>
      <c r="AW32" s="2">
        <f t="shared" si="50"/>
        <v>0</v>
      </c>
      <c r="AY32" s="2" t="str">
        <f t="shared" si="51"/>
        <v>Arkansas</v>
      </c>
      <c r="AZ32" t="str">
        <f t="shared" si="51"/>
        <v>T</v>
      </c>
      <c r="BC32" s="98">
        <v>5</v>
      </c>
      <c r="BD32" s="100"/>
      <c r="BE32" s="107">
        <f t="shared" si="52"/>
        <v>5000</v>
      </c>
      <c r="BF32" t="s">
        <v>1634</v>
      </c>
      <c r="BG32" t="s">
        <v>3208</v>
      </c>
      <c r="CG32" s="1">
        <f>SUM(CG27:CG31)</f>
        <v>1702</v>
      </c>
      <c r="CH32" s="1"/>
      <c r="CI32" s="1">
        <f>SUM(CI27:CI31)</f>
        <v>2556</v>
      </c>
    </row>
    <row r="33" spans="1:87">
      <c r="C33" s="1"/>
      <c r="D33" s="1"/>
      <c r="E33" s="1"/>
      <c r="F33" s="1"/>
      <c r="G33" s="1"/>
      <c r="H33" s="1"/>
      <c r="I33" s="1"/>
      <c r="J33" s="1"/>
      <c r="K33" s="7"/>
      <c r="L33" s="7"/>
      <c r="M33" s="7"/>
      <c r="N33" s="7"/>
      <c r="O33" s="49"/>
      <c r="P33" s="178"/>
      <c r="Q33" s="2"/>
      <c r="R33" s="2"/>
      <c r="S33" s="2"/>
      <c r="T33" s="2"/>
      <c r="U33" s="2"/>
      <c r="V33" s="2"/>
      <c r="AP33" s="7"/>
      <c r="AQ33" s="7"/>
      <c r="AR33" s="7"/>
      <c r="AS33" s="7"/>
      <c r="AT33" s="2"/>
      <c r="AU33" s="2"/>
      <c r="AV33" s="2"/>
      <c r="AW33" s="2"/>
      <c r="AY33" s="2"/>
      <c r="BD33" s="100"/>
      <c r="CG33" s="1"/>
      <c r="CI33" s="1"/>
    </row>
    <row r="34" spans="1:87" outlineLevel="1">
      <c r="A34" t="s">
        <v>2158</v>
      </c>
      <c r="B34" t="s">
        <v>206</v>
      </c>
      <c r="C34" s="1">
        <f t="shared" ref="C34:C65" si="53">SUM(W34:AN34)</f>
        <v>92034</v>
      </c>
      <c r="D34" s="1">
        <v>6</v>
      </c>
      <c r="E34" s="1">
        <f t="shared" ref="E34:E87" si="54">IF(R34&gt;15/100,ROUND(W34/($W34+$Y34)*$D34,0),0)</f>
        <v>2</v>
      </c>
      <c r="F34" s="1"/>
      <c r="G34" s="1">
        <f t="shared" ref="G34:G87" si="55">IF(T34&gt;15/100,ROUND(Y34/($W34+$Y34)*$D34,0),0)</f>
        <v>4</v>
      </c>
      <c r="H34" s="1"/>
      <c r="I34" s="1"/>
      <c r="J34" s="1"/>
      <c r="K34" s="7">
        <f>IF(W34&gt;0,RANK(W34,(W34:Y34,Z34:AN34)),0)</f>
        <v>2</v>
      </c>
      <c r="L34" s="7">
        <f>IF(X34&gt;0,RANK(X34,(W34:Y34,Z34:AN34)),0)</f>
        <v>0</v>
      </c>
      <c r="M34" s="7">
        <f>IF(Y34&gt;0,RANK(Y34,(W34:Y34,Z34:AN34)),0)</f>
        <v>1</v>
      </c>
      <c r="N34" s="7">
        <f>IF(Z34&gt;0,RANK(Z34,(W34:Y34,Z34:AN34)),0)</f>
        <v>0</v>
      </c>
      <c r="O34" s="49">
        <f t="shared" ref="O34:O65" si="56">MAX(W34:AD34)-LARGE(W34:AD34,2)</f>
        <v>16661</v>
      </c>
      <c r="P34" s="178">
        <f t="shared" ref="P34:P87" si="57">O34/C34</f>
        <v>0.18103092335441251</v>
      </c>
      <c r="Q34" s="2"/>
      <c r="R34" s="2">
        <f t="shared" ref="R34:R65" si="58">IF($C34=0,"-",W34/$C34)</f>
        <v>0.40211226285937807</v>
      </c>
      <c r="S34" s="2">
        <f t="shared" ref="S34:S65" si="59">IF($C34=0,"-",X34/$C34)</f>
        <v>0</v>
      </c>
      <c r="T34" s="2">
        <f t="shared" ref="T34:T65" si="60">IF($C34=0,"-",Y34/$C34)</f>
        <v>0.58314318621379058</v>
      </c>
      <c r="U34" s="2">
        <f t="shared" ref="U34:U87" si="61">IF($C34=0,"-",Z34/$C34)</f>
        <v>0</v>
      </c>
      <c r="V34" s="2">
        <f t="shared" ref="V34:V87" si="62">IF(C34=0,"-",(1-R34-S34-T34-U34))</f>
        <v>1.4744550926831357E-2</v>
      </c>
      <c r="W34" s="1">
        <f>SUMIF(County!$AT$165:$AT$222,$BA34,County!P$165:P$222)+SUMIF('Cong Dist'!$BA$756:$BA$847,$BA34,'Cong Dist'!W$756:W$847)</f>
        <v>37008</v>
      </c>
      <c r="Y34" s="1">
        <f>SUMIF(County!$AT$165:$AT$222,$BA34,County!R$165:R$222)+SUMIF('Cong Dist'!$BA$756:$BA$847,$BA34,'Cong Dist'!Y$756:Y$847)</f>
        <v>53669</v>
      </c>
      <c r="AC34" s="1">
        <f>SUMIF(County!$AT$165:$AT$222,$BA34,County!V$165:V$222)+SUMIF('Cong Dist'!$BA$756:$BA$847,$BA34,'Cong Dist'!AC$756:AC$847)</f>
        <v>431</v>
      </c>
      <c r="AD34" s="1">
        <f>SUMIF(County!$AT$165:$AT$222,$BA34,County!W$165:W$222)+SUMIF('Cong Dist'!$BA$756:$BA$847,$BA34,'Cong Dist'!AD$756:AD$847)</f>
        <v>330</v>
      </c>
      <c r="AF34" s="1">
        <f>SUMIF(County!$AT$165:$AT$222,$BA34,County!Y$165:Y$222)+SUMIF('Cong Dist'!$BA$756:$BA$847,$BA34,'Cong Dist'!AF$756:AF$847)</f>
        <v>0</v>
      </c>
      <c r="AG34" s="1">
        <f>SUM(BK34:CL34)</f>
        <v>206</v>
      </c>
      <c r="AH34" s="1">
        <f>SUMIF(County!$AT$165:$AT$222,$BA34,County!AA$165:AA$222)+SUMIF('Cong Dist'!$BA$756:$BA$847,$BA34,'Cong Dist'!AH$756:AH$847)</f>
        <v>270</v>
      </c>
      <c r="AI34" s="1"/>
      <c r="AJ34" s="1">
        <f>SUMIF(County!$AT$165:$AT$222,$BA34,County!AC$165:AC$222)+SUMIF('Cong Dist'!$BA$756:$BA$847,$BA34,'Cong Dist'!AJ$756:AJ$847)</f>
        <v>120</v>
      </c>
      <c r="AK34" s="1"/>
      <c r="AM34" s="1"/>
      <c r="AP34" s="7">
        <f>IF(AA34&gt;0,RANK(AA34,(W34:Y34,Z34:AN34)),0)</f>
        <v>0</v>
      </c>
      <c r="AQ34" s="7">
        <f>IF(AB34&gt;0,RANK(AB34,(W34:Y34,Z34:AN34)),0)</f>
        <v>0</v>
      </c>
      <c r="AR34" s="7">
        <f>IF(AC34&gt;0,RANK(AC34,(W34:Y34,Z34:AN34)),0)</f>
        <v>3</v>
      </c>
      <c r="AS34" s="7">
        <f>IF(AD34&gt;0,RANK(AD34,(W34:Y34,AD34:AN34)),0)</f>
        <v>3</v>
      </c>
      <c r="AT34" s="2">
        <f t="shared" ref="AT34:AT65" si="63">IF($C34=0,"-",AA34/$C34)</f>
        <v>0</v>
      </c>
      <c r="AU34" s="2">
        <f t="shared" ref="AU34:AU65" si="64">IF($C34=0,"-",AB34/$C34)</f>
        <v>0</v>
      </c>
      <c r="AV34" s="2">
        <f t="shared" ref="AV34:AV65" si="65">IF($C34=0,"-",AC34/$C34)</f>
        <v>4.68305191559641E-3</v>
      </c>
      <c r="AW34" s="2">
        <f t="shared" ref="AW34:AW65" si="66">IF($C34=0,"-",AD34/$C34)</f>
        <v>3.5856313970923791E-3</v>
      </c>
      <c r="AY34" s="2" t="str">
        <f t="shared" ref="AY34:AY65" si="67">A34</f>
        <v>District 1</v>
      </c>
      <c r="AZ34" t="str">
        <f t="shared" ref="AZ34:AZ65" si="68">B34</f>
        <v>CA</v>
      </c>
      <c r="BA34">
        <v>1</v>
      </c>
      <c r="BC34" s="98">
        <v>6</v>
      </c>
      <c r="BD34" s="100">
        <v>901</v>
      </c>
      <c r="BE34" s="107">
        <f t="shared" ref="BE34:BE65" si="69">BC34*1000+BD34</f>
        <v>6901</v>
      </c>
      <c r="BF34" t="s">
        <v>2627</v>
      </c>
      <c r="BG34" t="s">
        <v>3208</v>
      </c>
      <c r="BQ34" s="1">
        <f>SUMIF(County!$AT$165:$AT$222,$BA34,County!BK$165:BK$222)+SUMIF('Cong Dist'!$BA$756:$BA$847,$BA34,'Cong Dist'!BQ$756:BQ$847)</f>
        <v>206</v>
      </c>
    </row>
    <row r="35" spans="1:87" outlineLevel="1">
      <c r="A35" t="s">
        <v>1576</v>
      </c>
      <c r="B35" t="s">
        <v>206</v>
      </c>
      <c r="C35" s="1">
        <f t="shared" si="53"/>
        <v>179828</v>
      </c>
      <c r="D35" s="1">
        <v>8</v>
      </c>
      <c r="E35" s="1">
        <f t="shared" si="54"/>
        <v>4</v>
      </c>
      <c r="F35" s="1"/>
      <c r="G35" s="1">
        <f t="shared" si="55"/>
        <v>4</v>
      </c>
      <c r="H35" s="1"/>
      <c r="I35" s="1"/>
      <c r="J35" s="1"/>
      <c r="K35" s="7">
        <f>IF(W35&gt;0,RANK(W35,(W35:Y35,Z35:AN35)),0)</f>
        <v>2</v>
      </c>
      <c r="L35" s="7">
        <f>IF(X35&gt;0,RANK(X35,(W35:Y35,Z35:AN35)),0)</f>
        <v>0</v>
      </c>
      <c r="M35" s="7">
        <f>IF(Y35&gt;0,RANK(Y35,(W35:Y35,Z35:AN35)),0)</f>
        <v>1</v>
      </c>
      <c r="N35" s="7">
        <f>IF(Z35&gt;0,RANK(Z35,(W35:Y35,Z35:AN35)),0)</f>
        <v>0</v>
      </c>
      <c r="O35" s="49">
        <f t="shared" si="56"/>
        <v>12274</v>
      </c>
      <c r="P35" s="178">
        <f t="shared" si="57"/>
        <v>6.8254109482394285E-2</v>
      </c>
      <c r="Q35" s="2"/>
      <c r="R35" s="2">
        <f t="shared" si="58"/>
        <v>0.46289231932735725</v>
      </c>
      <c r="S35" s="2">
        <f t="shared" si="59"/>
        <v>0</v>
      </c>
      <c r="T35" s="2">
        <f t="shared" si="60"/>
        <v>0.53114642880975149</v>
      </c>
      <c r="U35" s="2">
        <f t="shared" si="61"/>
        <v>0</v>
      </c>
      <c r="V35" s="2">
        <f t="shared" si="62"/>
        <v>5.9612518628912037E-3</v>
      </c>
      <c r="W35" s="1">
        <f>SUMIF(County!$AT$165:$AT$222,$BA35,County!P$165:P$222)+SUMIF('Cong Dist'!$BA$756:$BA$847,$BA35,'Cong Dist'!W$756:W$847)</f>
        <v>83241</v>
      </c>
      <c r="Y35" s="1">
        <f>SUMIF(County!$AT$165:$AT$222,$BA35,County!R$165:R$222)+SUMIF('Cong Dist'!$BA$756:$BA$847,$BA35,'Cong Dist'!Y$756:Y$847)</f>
        <v>95515</v>
      </c>
      <c r="AC35" s="1">
        <f>SUMIF(County!$AT$165:$AT$222,$BA35,County!V$165:V$222)+SUMIF('Cong Dist'!$BA$756:$BA$847,$BA35,'Cong Dist'!AC$756:AC$847)</f>
        <v>298</v>
      </c>
      <c r="AD35" s="1">
        <f>SUMIF(County!$AT$165:$AT$222,$BA35,County!W$165:W$222)+SUMIF('Cong Dist'!$BA$756:$BA$847,$BA35,'Cong Dist'!AD$756:AD$847)</f>
        <v>334</v>
      </c>
      <c r="AF35" s="1">
        <f>SUMIF(County!$AT$165:$AT$222,$BA35,County!Y$165:Y$222)+SUMIF('Cong Dist'!$BA$756:$BA$847,$BA35,'Cong Dist'!AF$756:AF$847)</f>
        <v>0</v>
      </c>
      <c r="AG35" s="1">
        <f t="shared" ref="AG35:AG86" si="70">SUM(BK35:CL35)</f>
        <v>119</v>
      </c>
      <c r="AH35" s="1">
        <f>SUMIF(County!$AT$165:$AT$222,$BA35,County!AA$165:AA$222)+SUMIF('Cong Dist'!$BA$756:$BA$847,$BA35,'Cong Dist'!AH$756:AH$847)</f>
        <v>222</v>
      </c>
      <c r="AI35" s="1"/>
      <c r="AJ35" s="1">
        <f>SUMIF(County!$AT$165:$AT$222,$BA35,County!AC$165:AC$222)+SUMIF('Cong Dist'!$BA$756:$BA$847,$BA35,'Cong Dist'!AJ$756:AJ$847)</f>
        <v>99</v>
      </c>
      <c r="AK35" s="1"/>
      <c r="AM35" s="1"/>
      <c r="AP35" s="7">
        <f>IF(AA35&gt;0,RANK(AA35,(W35:Y35,Z35:AN35)),0)</f>
        <v>0</v>
      </c>
      <c r="AQ35" s="7">
        <f>IF(AB35&gt;0,RANK(AB35,(W35:Y35,Z35:AN35)),0)</f>
        <v>0</v>
      </c>
      <c r="AR35" s="7">
        <f>IF(AC35&gt;0,RANK(AC35,(W35:Y35,Z35:AN35)),0)</f>
        <v>4</v>
      </c>
      <c r="AS35" s="7">
        <f>IF(AD35&gt;0,RANK(AD35,(W35:Y35,AD35:AN35)),0)</f>
        <v>3</v>
      </c>
      <c r="AT35" s="2">
        <f t="shared" si="63"/>
        <v>0</v>
      </c>
      <c r="AU35" s="2">
        <f t="shared" si="64"/>
        <v>0</v>
      </c>
      <c r="AV35" s="2">
        <f t="shared" si="65"/>
        <v>1.6571390439753541E-3</v>
      </c>
      <c r="AW35" s="2">
        <f t="shared" si="66"/>
        <v>1.8573303378784172E-3</v>
      </c>
      <c r="AY35" s="2" t="str">
        <f t="shared" si="67"/>
        <v>District 2</v>
      </c>
      <c r="AZ35" t="str">
        <f t="shared" si="68"/>
        <v>CA</v>
      </c>
      <c r="BA35">
        <v>2</v>
      </c>
      <c r="BC35" s="98">
        <v>6</v>
      </c>
      <c r="BD35" s="100">
        <v>902</v>
      </c>
      <c r="BE35" s="107">
        <f t="shared" si="69"/>
        <v>6902</v>
      </c>
      <c r="BF35" t="s">
        <v>2627</v>
      </c>
      <c r="BG35" t="s">
        <v>3208</v>
      </c>
      <c r="BQ35" s="1">
        <f>SUMIF(County!$AT$165:$AT$222,$BA35,County!BK$165:BK$222)+SUMIF('Cong Dist'!$BA$756:$BA$847,$BA35,'Cong Dist'!BQ$756:BQ$847)</f>
        <v>119</v>
      </c>
    </row>
    <row r="36" spans="1:87" outlineLevel="1">
      <c r="A36" t="s">
        <v>1577</v>
      </c>
      <c r="B36" t="s">
        <v>206</v>
      </c>
      <c r="C36" s="1">
        <f t="shared" si="53"/>
        <v>89169</v>
      </c>
      <c r="D36" s="1">
        <v>6</v>
      </c>
      <c r="E36" s="1">
        <f t="shared" si="54"/>
        <v>3</v>
      </c>
      <c r="F36" s="1"/>
      <c r="G36" s="1">
        <f t="shared" si="55"/>
        <v>3</v>
      </c>
      <c r="H36" s="1"/>
      <c r="I36" s="1"/>
      <c r="J36" s="1"/>
      <c r="K36" s="7">
        <f>IF(W36&gt;0,RANK(W36,(W36:Y36,Z36:AN36)),0)</f>
        <v>1</v>
      </c>
      <c r="L36" s="7">
        <f>IF(X36&gt;0,RANK(X36,(W36:Y36,Z36:AN36)),0)</f>
        <v>0</v>
      </c>
      <c r="M36" s="7">
        <f>IF(Y36&gt;0,RANK(Y36,(W36:Y36,Z36:AN36)),0)</f>
        <v>2</v>
      </c>
      <c r="N36" s="7">
        <f>IF(Z36&gt;0,RANK(Z36,(W36:Y36,Z36:AN36)),0)</f>
        <v>0</v>
      </c>
      <c r="O36" s="49">
        <f t="shared" si="56"/>
        <v>2484</v>
      </c>
      <c r="P36" s="178">
        <f t="shared" si="57"/>
        <v>2.7857214951384449E-2</v>
      </c>
      <c r="Q36" s="2"/>
      <c r="R36" s="2">
        <f t="shared" si="58"/>
        <v>0.50824838228532343</v>
      </c>
      <c r="S36" s="2">
        <f t="shared" si="59"/>
        <v>0</v>
      </c>
      <c r="T36" s="2">
        <f t="shared" si="60"/>
        <v>0.48039116733393894</v>
      </c>
      <c r="U36" s="2">
        <f t="shared" si="61"/>
        <v>0</v>
      </c>
      <c r="V36" s="2">
        <f t="shared" si="62"/>
        <v>1.136045038073763E-2</v>
      </c>
      <c r="W36" s="1">
        <f>SUMIF(County!$AT$165:$AT$222,$BA36,County!P$165:P$222)+SUMIF('Cong Dist'!$BA$756:$BA$847,$BA36,'Cong Dist'!W$756:W$847)</f>
        <v>45320</v>
      </c>
      <c r="Y36" s="1">
        <f>SUMIF(County!$AT$165:$AT$222,$BA36,County!R$165:R$222)+SUMIF('Cong Dist'!$BA$756:$BA$847,$BA36,'Cong Dist'!Y$756:Y$847)</f>
        <v>42836</v>
      </c>
      <c r="AC36" s="1">
        <f>SUMIF(County!$AT$165:$AT$222,$BA36,County!V$165:V$222)+SUMIF('Cong Dist'!$BA$756:$BA$847,$BA36,'Cong Dist'!AC$756:AC$847)</f>
        <v>298</v>
      </c>
      <c r="AD36" s="1">
        <f>SUMIF(County!$AT$165:$AT$222,$BA36,County!W$165:W$222)+SUMIF('Cong Dist'!$BA$756:$BA$847,$BA36,'Cong Dist'!AD$756:AD$847)</f>
        <v>272</v>
      </c>
      <c r="AF36" s="1">
        <f>SUMIF(County!$AT$165:$AT$222,$BA36,County!Y$165:Y$222)+SUMIF('Cong Dist'!$BA$756:$BA$847,$BA36,'Cong Dist'!AF$756:AF$847)</f>
        <v>0</v>
      </c>
      <c r="AG36" s="1">
        <f t="shared" si="70"/>
        <v>169</v>
      </c>
      <c r="AH36" s="1">
        <f>SUMIF(County!$AT$165:$AT$222,$BA36,County!AA$165:AA$222)+SUMIF('Cong Dist'!$BA$756:$BA$847,$BA36,'Cong Dist'!AH$756:AH$847)</f>
        <v>178</v>
      </c>
      <c r="AI36" s="1"/>
      <c r="AJ36" s="1">
        <f>SUMIF(County!$AT$165:$AT$222,$BA36,County!AC$165:AC$222)+SUMIF('Cong Dist'!$BA$756:$BA$847,$BA36,'Cong Dist'!AJ$756:AJ$847)</f>
        <v>96</v>
      </c>
      <c r="AK36" s="1"/>
      <c r="AM36" s="1"/>
      <c r="AP36" s="7">
        <f>IF(AA36&gt;0,RANK(AA36,(W36:Y36,Z36:AN36)),0)</f>
        <v>0</v>
      </c>
      <c r="AQ36" s="7">
        <f>IF(AB36&gt;0,RANK(AB36,(W36:Y36,Z36:AN36)),0)</f>
        <v>0</v>
      </c>
      <c r="AR36" s="7">
        <f>IF(AC36&gt;0,RANK(AC36,(W36:Y36,Z36:AN36)),0)</f>
        <v>3</v>
      </c>
      <c r="AS36" s="7">
        <f>IF(AD36&gt;0,RANK(AD36,(W36:Y36,AD36:AN36)),0)</f>
        <v>3</v>
      </c>
      <c r="AT36" s="2">
        <f t="shared" si="63"/>
        <v>0</v>
      </c>
      <c r="AU36" s="2">
        <f t="shared" si="64"/>
        <v>0</v>
      </c>
      <c r="AV36" s="2">
        <f t="shared" si="65"/>
        <v>3.3419686213818703E-3</v>
      </c>
      <c r="AW36" s="2">
        <f t="shared" si="66"/>
        <v>3.050387466496204E-3</v>
      </c>
      <c r="AY36" s="2" t="str">
        <f t="shared" si="67"/>
        <v>District 3</v>
      </c>
      <c r="AZ36" t="str">
        <f t="shared" si="68"/>
        <v>CA</v>
      </c>
      <c r="BA36">
        <v>3</v>
      </c>
      <c r="BC36" s="98">
        <v>6</v>
      </c>
      <c r="BD36" s="100">
        <v>903</v>
      </c>
      <c r="BE36" s="107">
        <f t="shared" si="69"/>
        <v>6903</v>
      </c>
      <c r="BF36" t="s">
        <v>2627</v>
      </c>
      <c r="BG36" t="s">
        <v>3208</v>
      </c>
      <c r="BQ36" s="1">
        <f>SUMIF(County!$AT$165:$AT$222,$BA36,County!BK$165:BK$222)+SUMIF('Cong Dist'!$BA$756:$BA$847,$BA36,'Cong Dist'!BQ$756:BQ$847)</f>
        <v>169</v>
      </c>
    </row>
    <row r="37" spans="1:87" outlineLevel="1">
      <c r="A37" t="s">
        <v>1841</v>
      </c>
      <c r="B37" t="s">
        <v>206</v>
      </c>
      <c r="C37" s="1">
        <f t="shared" si="53"/>
        <v>94277</v>
      </c>
      <c r="D37" s="1">
        <v>6</v>
      </c>
      <c r="E37" s="1">
        <f t="shared" si="54"/>
        <v>3</v>
      </c>
      <c r="F37" s="1"/>
      <c r="G37" s="1">
        <f t="shared" si="55"/>
        <v>3</v>
      </c>
      <c r="H37" s="1"/>
      <c r="I37" s="1"/>
      <c r="J37" s="1"/>
      <c r="K37" s="7">
        <f>IF(W37&gt;0,RANK(W37,(W37:Y37,Z37:AN37)),0)</f>
        <v>1</v>
      </c>
      <c r="L37" s="7">
        <f>IF(X37&gt;0,RANK(X37,(W37:Y37,Z37:AN37)),0)</f>
        <v>0</v>
      </c>
      <c r="M37" s="7">
        <f>IF(Y37&gt;0,RANK(Y37,(W37:Y37,Z37:AN37)),0)</f>
        <v>2</v>
      </c>
      <c r="N37" s="7">
        <f>IF(Z37&gt;0,RANK(Z37,(W37:Y37,Z37:AN37)),0)</f>
        <v>0</v>
      </c>
      <c r="O37" s="49">
        <f t="shared" si="56"/>
        <v>3256</v>
      </c>
      <c r="P37" s="178">
        <f t="shared" si="57"/>
        <v>3.4536525345524358E-2</v>
      </c>
      <c r="Q37" s="2"/>
      <c r="R37" s="2">
        <f t="shared" si="58"/>
        <v>0.51112148244004374</v>
      </c>
      <c r="S37" s="2">
        <f t="shared" si="59"/>
        <v>0</v>
      </c>
      <c r="T37" s="2">
        <f t="shared" si="60"/>
        <v>0.47658495709451937</v>
      </c>
      <c r="U37" s="2">
        <f t="shared" si="61"/>
        <v>0</v>
      </c>
      <c r="V37" s="2">
        <f t="shared" si="62"/>
        <v>1.2293560465436892E-2</v>
      </c>
      <c r="W37" s="1">
        <f>SUMIF(County!$AT$165:$AT$222,$BA37,County!P$165:P$222)+SUMIF('Cong Dist'!$BA$756:$BA$847,$BA37,'Cong Dist'!W$756:W$847)</f>
        <v>48187</v>
      </c>
      <c r="Y37" s="1">
        <f>SUMIF(County!$AT$165:$AT$222,$BA37,County!R$165:R$222)+SUMIF('Cong Dist'!$BA$756:$BA$847,$BA37,'Cong Dist'!Y$756:Y$847)</f>
        <v>44931</v>
      </c>
      <c r="AC37" s="1">
        <f>SUMIF(County!$AT$165:$AT$222,$BA37,County!V$165:V$222)+SUMIF('Cong Dist'!$BA$756:$BA$847,$BA37,'Cong Dist'!AC$756:AC$847)</f>
        <v>449</v>
      </c>
      <c r="AD37" s="1">
        <f>SUMIF(County!$AT$165:$AT$222,$BA37,County!W$165:W$222)+SUMIF('Cong Dist'!$BA$756:$BA$847,$BA37,'Cong Dist'!AD$756:AD$847)</f>
        <v>270</v>
      </c>
      <c r="AF37" s="1">
        <f>SUMIF(County!$AT$165:$AT$222,$BA37,County!Y$165:Y$222)+SUMIF('Cong Dist'!$BA$756:$BA$847,$BA37,'Cong Dist'!AF$756:AF$847)</f>
        <v>0</v>
      </c>
      <c r="AG37" s="1">
        <f t="shared" si="70"/>
        <v>134</v>
      </c>
      <c r="AH37" s="1">
        <f>SUMIF(County!$AT$165:$AT$222,$BA37,County!AA$165:AA$222)+SUMIF('Cong Dist'!$BA$756:$BA$847,$BA37,'Cong Dist'!AH$756:AH$847)</f>
        <v>184</v>
      </c>
      <c r="AI37" s="1"/>
      <c r="AJ37" s="1">
        <f>SUMIF(County!$AT$165:$AT$222,$BA37,County!AC$165:AC$222)+SUMIF('Cong Dist'!$BA$756:$BA$847,$BA37,'Cong Dist'!AJ$756:AJ$847)</f>
        <v>122</v>
      </c>
      <c r="AK37" s="1"/>
      <c r="AM37" s="1"/>
      <c r="AP37" s="7">
        <f>IF(AA37&gt;0,RANK(AA37,(W37:Y37,Z37:AN37)),0)</f>
        <v>0</v>
      </c>
      <c r="AQ37" s="7">
        <f>IF(AB37&gt;0,RANK(AB37,(W37:Y37,Z37:AN37)),0)</f>
        <v>0</v>
      </c>
      <c r="AR37" s="7">
        <f>IF(AC37&gt;0,RANK(AC37,(W37:Y37,Z37:AN37)),0)</f>
        <v>3</v>
      </c>
      <c r="AS37" s="7">
        <f>IF(AD37&gt;0,RANK(AD37,(W37:Y37,AD37:AN37)),0)</f>
        <v>3</v>
      </c>
      <c r="AT37" s="2">
        <f t="shared" si="63"/>
        <v>0</v>
      </c>
      <c r="AU37" s="2">
        <f t="shared" si="64"/>
        <v>0</v>
      </c>
      <c r="AV37" s="2">
        <f t="shared" si="65"/>
        <v>4.7625613882495204E-3</v>
      </c>
      <c r="AW37" s="2">
        <f t="shared" si="66"/>
        <v>2.8639010575219831E-3</v>
      </c>
      <c r="AY37" s="2" t="str">
        <f t="shared" si="67"/>
        <v>District 4</v>
      </c>
      <c r="AZ37" t="str">
        <f t="shared" si="68"/>
        <v>CA</v>
      </c>
      <c r="BA37">
        <v>4</v>
      </c>
      <c r="BC37" s="98">
        <v>6</v>
      </c>
      <c r="BD37" s="100">
        <v>904</v>
      </c>
      <c r="BE37" s="107">
        <f t="shared" si="69"/>
        <v>6904</v>
      </c>
      <c r="BF37" t="s">
        <v>2627</v>
      </c>
      <c r="BG37" t="s">
        <v>3208</v>
      </c>
      <c r="BQ37" s="1">
        <f>SUMIF(County!$AT$165:$AT$222,$BA37,County!BK$165:BK$222)+SUMIF('Cong Dist'!$BA$756:$BA$847,$BA37,'Cong Dist'!BQ$756:BQ$847)</f>
        <v>134</v>
      </c>
    </row>
    <row r="38" spans="1:87" outlineLevel="1">
      <c r="A38" t="s">
        <v>1796</v>
      </c>
      <c r="B38" t="s">
        <v>206</v>
      </c>
      <c r="C38" s="1">
        <f t="shared" si="53"/>
        <v>140714</v>
      </c>
      <c r="D38" s="1">
        <v>7</v>
      </c>
      <c r="E38" s="1">
        <f t="shared" si="54"/>
        <v>4</v>
      </c>
      <c r="F38" s="1"/>
      <c r="G38" s="1">
        <f t="shared" si="55"/>
        <v>3</v>
      </c>
      <c r="H38" s="1"/>
      <c r="I38" s="1"/>
      <c r="J38" s="1"/>
      <c r="K38" s="7">
        <f>IF(W38&gt;0,RANK(W38,(W38:Y38,Z38:AN38)),0)</f>
        <v>1</v>
      </c>
      <c r="L38" s="7">
        <f>IF(X38&gt;0,RANK(X38,(W38:Y38,Z38:AN38)),0)</f>
        <v>0</v>
      </c>
      <c r="M38" s="7">
        <f>IF(Y38&gt;0,RANK(Y38,(W38:Y38,Z38:AN38)),0)</f>
        <v>2</v>
      </c>
      <c r="N38" s="7">
        <f>IF(Z38&gt;0,RANK(Z38,(W38:Y38,Z38:AN38)),0)</f>
        <v>0</v>
      </c>
      <c r="O38" s="49">
        <f t="shared" si="56"/>
        <v>3099</v>
      </c>
      <c r="P38" s="178">
        <f t="shared" si="57"/>
        <v>2.2023394971360348E-2</v>
      </c>
      <c r="Q38" s="2"/>
      <c r="R38" s="2">
        <f t="shared" si="58"/>
        <v>0.5076040763534545</v>
      </c>
      <c r="S38" s="2">
        <f t="shared" si="59"/>
        <v>0</v>
      </c>
      <c r="T38" s="2">
        <f t="shared" si="60"/>
        <v>0.4855806813820942</v>
      </c>
      <c r="U38" s="2">
        <f t="shared" si="61"/>
        <v>0</v>
      </c>
      <c r="V38" s="2">
        <f t="shared" si="62"/>
        <v>6.8152422644512933E-3</v>
      </c>
      <c r="W38" s="1">
        <f>SUMIF(County!$AT$165:$AT$222,$BA38,County!P$165:P$222)+SUMIF('Cong Dist'!$BA$756:$BA$847,$BA38,'Cong Dist'!W$756:W$847)</f>
        <v>71427</v>
      </c>
      <c r="Y38" s="1">
        <f>SUMIF(County!$AT$165:$AT$222,$BA38,County!R$165:R$222)+SUMIF('Cong Dist'!$BA$756:$BA$847,$BA38,'Cong Dist'!Y$756:Y$847)</f>
        <v>68328</v>
      </c>
      <c r="AC38" s="1">
        <f>SUMIF(County!$AT$165:$AT$222,$BA38,County!V$165:V$222)+SUMIF('Cong Dist'!$BA$756:$BA$847,$BA38,'Cong Dist'!AC$756:AC$847)</f>
        <v>311</v>
      </c>
      <c r="AD38" s="1">
        <f>SUMIF(County!$AT$165:$AT$222,$BA38,County!W$165:W$222)+SUMIF('Cong Dist'!$BA$756:$BA$847,$BA38,'Cong Dist'!AD$756:AD$847)</f>
        <v>245</v>
      </c>
      <c r="AF38" s="1">
        <f>SUMIF(County!$AT$165:$AT$222,$BA38,County!Y$165:Y$222)+SUMIF('Cong Dist'!$BA$756:$BA$847,$BA38,'Cong Dist'!AF$756:AF$847)</f>
        <v>0</v>
      </c>
      <c r="AG38" s="1">
        <f t="shared" si="70"/>
        <v>122</v>
      </c>
      <c r="AH38" s="1">
        <f>SUMIF(County!$AT$165:$AT$222,$BA38,County!AA$165:AA$222)+SUMIF('Cong Dist'!$BA$756:$BA$847,$BA38,'Cong Dist'!AH$756:AH$847)</f>
        <v>173</v>
      </c>
      <c r="AI38" s="1"/>
      <c r="AJ38" s="1">
        <f>SUMIF(County!$AT$165:$AT$222,$BA38,County!AC$165:AC$222)+SUMIF('Cong Dist'!$BA$756:$BA$847,$BA38,'Cong Dist'!AJ$756:AJ$847)</f>
        <v>108</v>
      </c>
      <c r="AK38" s="1"/>
      <c r="AM38" s="1"/>
      <c r="AP38" s="7">
        <f>IF(AA38&gt;0,RANK(AA38,(W38:Y38,Z38:AN38)),0)</f>
        <v>0</v>
      </c>
      <c r="AQ38" s="7">
        <f>IF(AB38&gt;0,RANK(AB38,(W38:Y38,Z38:AN38)),0)</f>
        <v>0</v>
      </c>
      <c r="AR38" s="7">
        <f>IF(AC38&gt;0,RANK(AC38,(W38:Y38,Z38:AN38)),0)</f>
        <v>3</v>
      </c>
      <c r="AS38" s="7">
        <f>IF(AD38&gt;0,RANK(AD38,(W38:Y38,AD38:AN38)),0)</f>
        <v>3</v>
      </c>
      <c r="AT38" s="2">
        <f t="shared" si="63"/>
        <v>0</v>
      </c>
      <c r="AU38" s="2">
        <f t="shared" si="64"/>
        <v>0</v>
      </c>
      <c r="AV38" s="2">
        <f t="shared" si="65"/>
        <v>2.2101567718919228E-3</v>
      </c>
      <c r="AW38" s="2">
        <f t="shared" si="66"/>
        <v>1.7411202865386529E-3</v>
      </c>
      <c r="AY38" s="2" t="str">
        <f t="shared" si="67"/>
        <v>District 5</v>
      </c>
      <c r="AZ38" t="str">
        <f t="shared" si="68"/>
        <v>CA</v>
      </c>
      <c r="BA38">
        <v>5</v>
      </c>
      <c r="BC38" s="98">
        <v>6</v>
      </c>
      <c r="BD38" s="100">
        <v>905</v>
      </c>
      <c r="BE38" s="107">
        <f t="shared" si="69"/>
        <v>6905</v>
      </c>
      <c r="BF38" t="s">
        <v>2627</v>
      </c>
      <c r="BG38" t="s">
        <v>3208</v>
      </c>
      <c r="BQ38" s="1">
        <f>SUMIF(County!$AT$165:$AT$222,$BA38,County!BK$165:BK$222)+SUMIF('Cong Dist'!$BA$756:$BA$847,$BA38,'Cong Dist'!BQ$756:BQ$847)</f>
        <v>122</v>
      </c>
    </row>
    <row r="39" spans="1:87" outlineLevel="1">
      <c r="A39" t="s">
        <v>1775</v>
      </c>
      <c r="B39" t="s">
        <v>206</v>
      </c>
      <c r="C39" s="1">
        <f t="shared" si="53"/>
        <v>105468</v>
      </c>
      <c r="D39" s="1">
        <v>6</v>
      </c>
      <c r="E39" s="1">
        <f t="shared" si="54"/>
        <v>3</v>
      </c>
      <c r="F39" s="1"/>
      <c r="G39" s="1">
        <f t="shared" si="55"/>
        <v>3</v>
      </c>
      <c r="H39" s="1"/>
      <c r="I39" s="1"/>
      <c r="J39" s="1"/>
      <c r="K39" s="7">
        <f>IF(W39&gt;0,RANK(W39,(W39:Y39,Z39:AN39)),0)</f>
        <v>1</v>
      </c>
      <c r="L39" s="7">
        <f>IF(X39&gt;0,RANK(X39,(W39:Y39,Z39:AN39)),0)</f>
        <v>0</v>
      </c>
      <c r="M39" s="7">
        <f>IF(Y39&gt;0,RANK(Y39,(W39:Y39,Z39:AN39)),0)</f>
        <v>2</v>
      </c>
      <c r="N39" s="7">
        <f>IF(Z39&gt;0,RANK(Z39,(W39:Y39,Z39:AN39)),0)</f>
        <v>0</v>
      </c>
      <c r="O39" s="49">
        <f t="shared" si="56"/>
        <v>10062</v>
      </c>
      <c r="P39" s="178">
        <f t="shared" si="57"/>
        <v>9.5403345090453978E-2</v>
      </c>
      <c r="Q39" s="2"/>
      <c r="R39" s="2">
        <f t="shared" si="58"/>
        <v>0.54361512496681463</v>
      </c>
      <c r="S39" s="2">
        <f t="shared" si="59"/>
        <v>0</v>
      </c>
      <c r="T39" s="2">
        <f t="shared" si="60"/>
        <v>0.44821177987636063</v>
      </c>
      <c r="U39" s="2">
        <f t="shared" si="61"/>
        <v>0</v>
      </c>
      <c r="V39" s="2">
        <f t="shared" si="62"/>
        <v>8.173095156824739E-3</v>
      </c>
      <c r="W39" s="1">
        <f>SUMIF(County!$AT$165:$AT$222,$BA39,County!P$165:P$222)+SUMIF('Cong Dist'!$BA$756:$BA$847,$BA39,'Cong Dist'!W$756:W$847)</f>
        <v>57334</v>
      </c>
      <c r="Y39" s="1">
        <f>SUMIF(County!$AT$165:$AT$222,$BA39,County!R$165:R$222)+SUMIF('Cong Dist'!$BA$756:$BA$847,$BA39,'Cong Dist'!Y$756:Y$847)</f>
        <v>47272</v>
      </c>
      <c r="AC39" s="1">
        <f>SUMIF(County!$AT$165:$AT$222,$BA39,County!V$165:V$222)+SUMIF('Cong Dist'!$BA$756:$BA$847,$BA39,'Cong Dist'!AC$756:AC$847)</f>
        <v>172</v>
      </c>
      <c r="AD39" s="1">
        <f>SUMIF(County!$AT$165:$AT$222,$BA39,County!W$165:W$222)+SUMIF('Cong Dist'!$BA$756:$BA$847,$BA39,'Cong Dist'!AD$756:AD$847)</f>
        <v>343</v>
      </c>
      <c r="AF39" s="1">
        <f>SUMIF(County!$AT$165:$AT$222,$BA39,County!Y$165:Y$222)+SUMIF('Cong Dist'!$BA$756:$BA$847,$BA39,'Cong Dist'!AF$756:AF$847)</f>
        <v>0</v>
      </c>
      <c r="AG39" s="1">
        <f t="shared" si="70"/>
        <v>114</v>
      </c>
      <c r="AH39" s="1">
        <f>SUMIF(County!$AT$165:$AT$222,$BA39,County!AA$165:AA$222)+SUMIF('Cong Dist'!$BA$756:$BA$847,$BA39,'Cong Dist'!AH$756:AH$847)</f>
        <v>119</v>
      </c>
      <c r="AI39" s="1"/>
      <c r="AJ39" s="1">
        <f>SUMIF(County!$AT$165:$AT$222,$BA39,County!AC$165:AC$222)+SUMIF('Cong Dist'!$BA$756:$BA$847,$BA39,'Cong Dist'!AJ$756:AJ$847)</f>
        <v>114</v>
      </c>
      <c r="AK39" s="1"/>
      <c r="AM39" s="1"/>
      <c r="AP39" s="7">
        <f>IF(AA39&gt;0,RANK(AA39,(W39:Y39,Z39:AN39)),0)</f>
        <v>0</v>
      </c>
      <c r="AQ39" s="7">
        <f>IF(AB39&gt;0,RANK(AB39,(W39:Y39,Z39:AN39)),0)</f>
        <v>0</v>
      </c>
      <c r="AR39" s="7">
        <f>IF(AC39&gt;0,RANK(AC39,(W39:Y39,Z39:AN39)),0)</f>
        <v>4</v>
      </c>
      <c r="AS39" s="7">
        <f>IF(AD39&gt;0,RANK(AD39,(W39:Y39,AD39:AN39)),0)</f>
        <v>3</v>
      </c>
      <c r="AT39" s="2">
        <f t="shared" si="63"/>
        <v>0</v>
      </c>
      <c r="AU39" s="2">
        <f t="shared" si="64"/>
        <v>0</v>
      </c>
      <c r="AV39" s="2">
        <f t="shared" si="65"/>
        <v>1.6308264118026321E-3</v>
      </c>
      <c r="AW39" s="2">
        <f t="shared" si="66"/>
        <v>3.252171274699435E-3</v>
      </c>
      <c r="AY39" s="2" t="str">
        <f t="shared" si="67"/>
        <v>District 6</v>
      </c>
      <c r="AZ39" t="str">
        <f t="shared" si="68"/>
        <v>CA</v>
      </c>
      <c r="BA39">
        <v>6</v>
      </c>
      <c r="BC39" s="98">
        <v>6</v>
      </c>
      <c r="BD39" s="100">
        <v>906</v>
      </c>
      <c r="BE39" s="107">
        <f t="shared" si="69"/>
        <v>6906</v>
      </c>
      <c r="BF39" t="s">
        <v>2627</v>
      </c>
      <c r="BG39" t="s">
        <v>3208</v>
      </c>
      <c r="BQ39" s="1">
        <f>SUMIF(County!$AT$165:$AT$222,$BA39,County!BK$165:BK$222)+SUMIF('Cong Dist'!$BA$756:$BA$847,$BA39,'Cong Dist'!BQ$756:BQ$847)</f>
        <v>114</v>
      </c>
    </row>
    <row r="40" spans="1:87" outlineLevel="1">
      <c r="A40" t="s">
        <v>1367</v>
      </c>
      <c r="B40" t="s">
        <v>206</v>
      </c>
      <c r="C40" s="1">
        <f t="shared" si="53"/>
        <v>96467</v>
      </c>
      <c r="D40" s="1">
        <v>6</v>
      </c>
      <c r="E40" s="1">
        <f t="shared" si="54"/>
        <v>3</v>
      </c>
      <c r="F40" s="1"/>
      <c r="G40" s="1">
        <f t="shared" si="55"/>
        <v>3</v>
      </c>
      <c r="H40" s="1"/>
      <c r="I40" s="1"/>
      <c r="J40" s="1"/>
      <c r="K40" s="7">
        <f>IF(W40&gt;0,RANK(W40,(W40:Y40,Z40:AN40)),0)</f>
        <v>1</v>
      </c>
      <c r="L40" s="7">
        <f>IF(X40&gt;0,RANK(X40,(W40:Y40,Z40:AN40)),0)</f>
        <v>0</v>
      </c>
      <c r="M40" s="7">
        <f>IF(Y40&gt;0,RANK(Y40,(W40:Y40,Z40:AN40)),0)</f>
        <v>2</v>
      </c>
      <c r="N40" s="7">
        <f>IF(Z40&gt;0,RANK(Z40,(W40:Y40,Z40:AN40)),0)</f>
        <v>0</v>
      </c>
      <c r="O40" s="49">
        <f t="shared" si="56"/>
        <v>10710</v>
      </c>
      <c r="P40" s="178">
        <f t="shared" si="57"/>
        <v>0.11102242217545896</v>
      </c>
      <c r="Q40" s="2"/>
      <c r="R40" s="2">
        <f t="shared" si="58"/>
        <v>0.55026071091668649</v>
      </c>
      <c r="S40" s="2">
        <f t="shared" si="59"/>
        <v>0</v>
      </c>
      <c r="T40" s="2">
        <f t="shared" si="60"/>
        <v>0.43923828874122756</v>
      </c>
      <c r="U40" s="2">
        <f t="shared" si="61"/>
        <v>0</v>
      </c>
      <c r="V40" s="2">
        <f t="shared" si="62"/>
        <v>1.0501000342085953E-2</v>
      </c>
      <c r="W40" s="1">
        <f>SUMIF(County!$AT$165:$AT$222,$BA40,County!P$165:P$222)+SUMIF('Cong Dist'!$BA$756:$BA$847,$BA40,'Cong Dist'!W$756:W$847)</f>
        <v>53082</v>
      </c>
      <c r="Y40" s="1">
        <f>SUMIF(County!$AT$165:$AT$222,$BA40,County!R$165:R$222)+SUMIF('Cong Dist'!$BA$756:$BA$847,$BA40,'Cong Dist'!Y$756:Y$847)</f>
        <v>42372</v>
      </c>
      <c r="AC40" s="1">
        <f>SUMIF(County!$AT$165:$AT$222,$BA40,County!V$165:V$222)+SUMIF('Cong Dist'!$BA$756:$BA$847,$BA40,'Cong Dist'!AC$756:AC$847)</f>
        <v>240</v>
      </c>
      <c r="AD40" s="1">
        <f>SUMIF(County!$AT$165:$AT$222,$BA40,County!W$165:W$222)+SUMIF('Cong Dist'!$BA$756:$BA$847,$BA40,'Cong Dist'!AD$756:AD$847)</f>
        <v>357</v>
      </c>
      <c r="AF40" s="1">
        <f>SUMIF(County!$AT$165:$AT$222,$BA40,County!Y$165:Y$222)+SUMIF('Cong Dist'!$BA$756:$BA$847,$BA40,'Cong Dist'!AF$756:AF$847)</f>
        <v>0</v>
      </c>
      <c r="AG40" s="1">
        <f t="shared" si="70"/>
        <v>147</v>
      </c>
      <c r="AH40" s="1">
        <f>SUMIF(County!$AT$165:$AT$222,$BA40,County!AA$165:AA$222)+SUMIF('Cong Dist'!$BA$756:$BA$847,$BA40,'Cong Dist'!AH$756:AH$847)</f>
        <v>189</v>
      </c>
      <c r="AI40" s="1"/>
      <c r="AJ40" s="1">
        <f>SUMIF(County!$AT$165:$AT$222,$BA40,County!AC$165:AC$222)+SUMIF('Cong Dist'!$BA$756:$BA$847,$BA40,'Cong Dist'!AJ$756:AJ$847)</f>
        <v>80</v>
      </c>
      <c r="AK40" s="1"/>
      <c r="AM40" s="1"/>
      <c r="AP40" s="7">
        <f>IF(AA40&gt;0,RANK(AA40,(W40:Y40,Z40:AN40)),0)</f>
        <v>0</v>
      </c>
      <c r="AQ40" s="7">
        <f>IF(AB40&gt;0,RANK(AB40,(W40:Y40,Z40:AN40)),0)</f>
        <v>0</v>
      </c>
      <c r="AR40" s="7">
        <f>IF(AC40&gt;0,RANK(AC40,(W40:Y40,Z40:AN40)),0)</f>
        <v>4</v>
      </c>
      <c r="AS40" s="7">
        <f>IF(AD40&gt;0,RANK(AD40,(W40:Y40,AD40:AN40)),0)</f>
        <v>3</v>
      </c>
      <c r="AT40" s="2">
        <f t="shared" si="63"/>
        <v>0</v>
      </c>
      <c r="AU40" s="2">
        <f t="shared" si="64"/>
        <v>0</v>
      </c>
      <c r="AV40" s="2">
        <f t="shared" si="65"/>
        <v>2.4878974156965594E-3</v>
      </c>
      <c r="AW40" s="2">
        <f t="shared" si="66"/>
        <v>3.7007474058486324E-3</v>
      </c>
      <c r="AY40" s="2" t="str">
        <f t="shared" si="67"/>
        <v>District 7</v>
      </c>
      <c r="AZ40" t="str">
        <f t="shared" si="68"/>
        <v>CA</v>
      </c>
      <c r="BA40">
        <v>7</v>
      </c>
      <c r="BC40" s="98">
        <v>6</v>
      </c>
      <c r="BD40" s="100">
        <v>907</v>
      </c>
      <c r="BE40" s="107">
        <f t="shared" si="69"/>
        <v>6907</v>
      </c>
      <c r="BF40" t="s">
        <v>2627</v>
      </c>
      <c r="BG40" t="s">
        <v>3208</v>
      </c>
      <c r="BQ40" s="1">
        <f>SUMIF(County!$AT$165:$AT$222,$BA40,County!BK$165:BK$222)+SUMIF('Cong Dist'!$BA$756:$BA$847,$BA40,'Cong Dist'!BQ$756:BQ$847)</f>
        <v>147</v>
      </c>
    </row>
    <row r="41" spans="1:87" outlineLevel="1">
      <c r="A41" t="s">
        <v>279</v>
      </c>
      <c r="B41" t="s">
        <v>206</v>
      </c>
      <c r="C41" s="1">
        <f t="shared" si="53"/>
        <v>51853</v>
      </c>
      <c r="D41" s="1">
        <v>5</v>
      </c>
      <c r="E41" s="1">
        <f t="shared" si="54"/>
        <v>3</v>
      </c>
      <c r="F41" s="1"/>
      <c r="G41" s="1">
        <f t="shared" si="55"/>
        <v>2</v>
      </c>
      <c r="H41" s="1"/>
      <c r="I41" s="1"/>
      <c r="J41" s="1"/>
      <c r="K41" s="7">
        <f>IF(W41&gt;0,RANK(W41,(W41:Y41,Z41:AN41)),0)</f>
        <v>1</v>
      </c>
      <c r="L41" s="7">
        <f>IF(X41&gt;0,RANK(X41,(W41:Y41,Z41:AN41)),0)</f>
        <v>0</v>
      </c>
      <c r="M41" s="7">
        <f>IF(Y41&gt;0,RANK(Y41,(W41:Y41,Z41:AN41)),0)</f>
        <v>2</v>
      </c>
      <c r="N41" s="7">
        <f>IF(Z41&gt;0,RANK(Z41,(W41:Y41,Z41:AN41)),0)</f>
        <v>0</v>
      </c>
      <c r="O41" s="49">
        <f t="shared" si="56"/>
        <v>3115</v>
      </c>
      <c r="P41" s="178">
        <f t="shared" si="57"/>
        <v>6.007366979731163E-2</v>
      </c>
      <c r="Q41" s="2"/>
      <c r="R41" s="2">
        <f t="shared" si="58"/>
        <v>0.52158987908124888</v>
      </c>
      <c r="S41" s="2">
        <f t="shared" si="59"/>
        <v>0</v>
      </c>
      <c r="T41" s="2">
        <f t="shared" si="60"/>
        <v>0.46151620928393727</v>
      </c>
      <c r="U41" s="2">
        <f t="shared" si="61"/>
        <v>0</v>
      </c>
      <c r="V41" s="2">
        <f t="shared" si="62"/>
        <v>1.6893911634813852E-2</v>
      </c>
      <c r="W41" s="1">
        <f>SUMIF(County!$AT$165:$AT$222,$BA41,County!P$165:P$222)+SUMIF('Cong Dist'!$BA$756:$BA$847,$BA41,'Cong Dist'!W$756:W$847)</f>
        <v>27046</v>
      </c>
      <c r="Y41" s="1">
        <f>SUMIF(County!$AT$165:$AT$222,$BA41,County!R$165:R$222)+SUMIF('Cong Dist'!$BA$756:$BA$847,$BA41,'Cong Dist'!Y$756:Y$847)</f>
        <v>23931</v>
      </c>
      <c r="AC41" s="1">
        <f>SUMIF(County!$AT$165:$AT$222,$BA41,County!V$165:V$222)+SUMIF('Cong Dist'!$BA$756:$BA$847,$BA41,'Cong Dist'!AC$756:AC$847)</f>
        <v>329</v>
      </c>
      <c r="AD41" s="1">
        <f>SUMIF(County!$AT$165:$AT$222,$BA41,County!W$165:W$222)+SUMIF('Cong Dist'!$BA$756:$BA$847,$BA41,'Cong Dist'!AD$756:AD$847)</f>
        <v>210</v>
      </c>
      <c r="AF41" s="1">
        <f>SUMIF(County!$AT$165:$AT$222,$BA41,County!Y$165:Y$222)+SUMIF('Cong Dist'!$BA$756:$BA$847,$BA41,'Cong Dist'!AF$756:AF$847)</f>
        <v>0</v>
      </c>
      <c r="AG41" s="1">
        <f t="shared" si="70"/>
        <v>89</v>
      </c>
      <c r="AH41" s="1">
        <f>SUMIF(County!$AT$165:$AT$222,$BA41,County!AA$165:AA$222)+SUMIF('Cong Dist'!$BA$756:$BA$847,$BA41,'Cong Dist'!AH$756:AH$847)</f>
        <v>100</v>
      </c>
      <c r="AI41" s="1"/>
      <c r="AJ41" s="1">
        <f>SUMIF(County!$AT$165:$AT$222,$BA41,County!AC$165:AC$222)+SUMIF('Cong Dist'!$BA$756:$BA$847,$BA41,'Cong Dist'!AJ$756:AJ$847)</f>
        <v>148</v>
      </c>
      <c r="AK41" s="1"/>
      <c r="AM41" s="1"/>
      <c r="AP41" s="7">
        <f>IF(AA41&gt;0,RANK(AA41,(W41:Y41,Z41:AN41)),0)</f>
        <v>0</v>
      </c>
      <c r="AQ41" s="7">
        <f>IF(AB41&gt;0,RANK(AB41,(W41:Y41,Z41:AN41)),0)</f>
        <v>0</v>
      </c>
      <c r="AR41" s="7">
        <f>IF(AC41&gt;0,RANK(AC41,(W41:Y41,Z41:AN41)),0)</f>
        <v>3</v>
      </c>
      <c r="AS41" s="7">
        <f>IF(AD41&gt;0,RANK(AD41,(W41:Y41,AD41:AN41)),0)</f>
        <v>3</v>
      </c>
      <c r="AT41" s="2">
        <f t="shared" si="63"/>
        <v>0</v>
      </c>
      <c r="AU41" s="2">
        <f t="shared" si="64"/>
        <v>0</v>
      </c>
      <c r="AV41" s="2">
        <f t="shared" si="65"/>
        <v>6.3448595066823519E-3</v>
      </c>
      <c r="AW41" s="2">
        <f t="shared" si="66"/>
        <v>4.049910323414267E-3</v>
      </c>
      <c r="AY41" s="2" t="str">
        <f t="shared" si="67"/>
        <v>District 8</v>
      </c>
      <c r="AZ41" t="str">
        <f t="shared" si="68"/>
        <v>CA</v>
      </c>
      <c r="BA41">
        <v>8</v>
      </c>
      <c r="BC41" s="98">
        <v>6</v>
      </c>
      <c r="BD41" s="100">
        <v>908</v>
      </c>
      <c r="BE41" s="107">
        <f t="shared" si="69"/>
        <v>6908</v>
      </c>
      <c r="BF41" t="s">
        <v>2627</v>
      </c>
      <c r="BG41" t="s">
        <v>3208</v>
      </c>
      <c r="BQ41" s="1">
        <f>SUMIF(County!$AT$165:$AT$222,$BA41,County!BK$165:BK$222)+SUMIF('Cong Dist'!$BA$756:$BA$847,$BA41,'Cong Dist'!BQ$756:BQ$847)</f>
        <v>89</v>
      </c>
    </row>
    <row r="42" spans="1:87" outlineLevel="1">
      <c r="A42" t="s">
        <v>3025</v>
      </c>
      <c r="B42" t="s">
        <v>206</v>
      </c>
      <c r="C42" s="1">
        <f t="shared" si="53"/>
        <v>75576</v>
      </c>
      <c r="D42" s="1">
        <v>6</v>
      </c>
      <c r="E42" s="1">
        <f t="shared" si="54"/>
        <v>3</v>
      </c>
      <c r="F42" s="1"/>
      <c r="G42" s="1">
        <f t="shared" si="55"/>
        <v>3</v>
      </c>
      <c r="H42" s="1"/>
      <c r="I42" s="1"/>
      <c r="J42" s="1"/>
      <c r="K42" s="7">
        <f>IF(W42&gt;0,RANK(W42,(W42:Y42,Z42:AN42)),0)</f>
        <v>1</v>
      </c>
      <c r="L42" s="7">
        <f>IF(X42&gt;0,RANK(X42,(W42:Y42,Z42:AN42)),0)</f>
        <v>0</v>
      </c>
      <c r="M42" s="7">
        <f>IF(Y42&gt;0,RANK(Y42,(W42:Y42,Z42:AN42)),0)</f>
        <v>2</v>
      </c>
      <c r="N42" s="7">
        <f>IF(Z42&gt;0,RANK(Z42,(W42:Y42,Z42:AN42)),0)</f>
        <v>0</v>
      </c>
      <c r="O42" s="49">
        <f t="shared" si="56"/>
        <v>10950</v>
      </c>
      <c r="P42" s="178">
        <f t="shared" si="57"/>
        <v>0.14488726579866623</v>
      </c>
      <c r="Q42" s="2"/>
      <c r="R42" s="2">
        <f t="shared" si="58"/>
        <v>0.56639673970572668</v>
      </c>
      <c r="S42" s="2">
        <f t="shared" si="59"/>
        <v>0</v>
      </c>
      <c r="T42" s="2">
        <f t="shared" si="60"/>
        <v>0.42150947390706045</v>
      </c>
      <c r="U42" s="2">
        <f t="shared" si="61"/>
        <v>0</v>
      </c>
      <c r="V42" s="2">
        <f t="shared" si="62"/>
        <v>1.2093786387212868E-2</v>
      </c>
      <c r="W42" s="1">
        <f>SUMIF(County!$AT$165:$AT$222,$BA42,County!P$165:P$222)+SUMIF('Cong Dist'!$BA$756:$BA$847,$BA42,'Cong Dist'!W$756:W$847)</f>
        <v>42806</v>
      </c>
      <c r="Y42" s="1">
        <f>SUMIF(County!$AT$165:$AT$222,$BA42,County!R$165:R$222)+SUMIF('Cong Dist'!$BA$756:$BA$847,$BA42,'Cong Dist'!Y$756:Y$847)</f>
        <v>31856</v>
      </c>
      <c r="AC42" s="1">
        <f>SUMIF(County!$AT$165:$AT$222,$BA42,County!V$165:V$222)+SUMIF('Cong Dist'!$BA$756:$BA$847,$BA42,'Cong Dist'!AC$756:AC$847)</f>
        <v>252</v>
      </c>
      <c r="AD42" s="1">
        <f>SUMIF(County!$AT$165:$AT$222,$BA42,County!W$165:W$222)+SUMIF('Cong Dist'!$BA$756:$BA$847,$BA42,'Cong Dist'!AD$756:AD$847)</f>
        <v>226</v>
      </c>
      <c r="AF42" s="1">
        <f>SUMIF(County!$AT$165:$AT$222,$BA42,County!Y$165:Y$222)+SUMIF('Cong Dist'!$BA$756:$BA$847,$BA42,'Cong Dist'!AF$756:AF$847)</f>
        <v>0</v>
      </c>
      <c r="AG42" s="1">
        <f t="shared" si="70"/>
        <v>134</v>
      </c>
      <c r="AH42" s="1">
        <f>SUMIF(County!$AT$165:$AT$222,$BA42,County!AA$165:AA$222)+SUMIF('Cong Dist'!$BA$756:$BA$847,$BA42,'Cong Dist'!AH$756:AH$847)</f>
        <v>149</v>
      </c>
      <c r="AI42" s="1"/>
      <c r="AJ42" s="1">
        <f>SUMIF(County!$AT$165:$AT$222,$BA42,County!AC$165:AC$222)+SUMIF('Cong Dist'!$BA$756:$BA$847,$BA42,'Cong Dist'!AJ$756:AJ$847)</f>
        <v>153</v>
      </c>
      <c r="AK42" s="1"/>
      <c r="AM42" s="1"/>
      <c r="AP42" s="7">
        <f>IF(AA42&gt;0,RANK(AA42,(W42:Y42,Z42:AN42)),0)</f>
        <v>0</v>
      </c>
      <c r="AQ42" s="7">
        <f>IF(AB42&gt;0,RANK(AB42,(W42:Y42,Z42:AN42)),0)</f>
        <v>0</v>
      </c>
      <c r="AR42" s="7">
        <f>IF(AC42&gt;0,RANK(AC42,(W42:Y42,Z42:AN42)),0)</f>
        <v>3</v>
      </c>
      <c r="AS42" s="7">
        <f>IF(AD42&gt;0,RANK(AD42,(W42:Y42,AD42:AN42)),0)</f>
        <v>3</v>
      </c>
      <c r="AT42" s="2">
        <f t="shared" si="63"/>
        <v>0</v>
      </c>
      <c r="AU42" s="2">
        <f t="shared" si="64"/>
        <v>0</v>
      </c>
      <c r="AV42" s="2">
        <f t="shared" si="65"/>
        <v>3.3343918704350586E-3</v>
      </c>
      <c r="AW42" s="2">
        <f t="shared" si="66"/>
        <v>2.9903673123742986E-3</v>
      </c>
      <c r="AY42" s="2" t="str">
        <f t="shared" si="67"/>
        <v>District 9</v>
      </c>
      <c r="AZ42" t="str">
        <f t="shared" si="68"/>
        <v>CA</v>
      </c>
      <c r="BA42">
        <v>9</v>
      </c>
      <c r="BC42" s="98">
        <v>6</v>
      </c>
      <c r="BD42" s="100">
        <v>909</v>
      </c>
      <c r="BE42" s="107">
        <f t="shared" si="69"/>
        <v>6909</v>
      </c>
      <c r="BF42" t="s">
        <v>2627</v>
      </c>
      <c r="BG42" t="s">
        <v>3208</v>
      </c>
      <c r="BQ42" s="1">
        <f>SUMIF(County!$AT$165:$AT$222,$BA42,County!BK$165:BK$222)+SUMIF('Cong Dist'!$BA$756:$BA$847,$BA42,'Cong Dist'!BQ$756:BQ$847)</f>
        <v>134</v>
      </c>
    </row>
    <row r="43" spans="1:87" outlineLevel="1">
      <c r="A43" t="s">
        <v>51</v>
      </c>
      <c r="B43" t="s">
        <v>206</v>
      </c>
      <c r="C43" s="1">
        <f t="shared" si="53"/>
        <v>66080</v>
      </c>
      <c r="D43" s="1">
        <v>5</v>
      </c>
      <c r="E43" s="1">
        <f t="shared" si="54"/>
        <v>3</v>
      </c>
      <c r="F43" s="1"/>
      <c r="G43" s="1">
        <f t="shared" si="55"/>
        <v>2</v>
      </c>
      <c r="H43" s="1"/>
      <c r="I43" s="1"/>
      <c r="J43" s="1"/>
      <c r="K43" s="7">
        <f>IF(W43&gt;0,RANK(W43,(W43:Y43,Z43:AN43)),0)</f>
        <v>1</v>
      </c>
      <c r="L43" s="7">
        <f>IF(X43&gt;0,RANK(X43,(W43:Y43,Z43:AN43)),0)</f>
        <v>0</v>
      </c>
      <c r="M43" s="7">
        <f>IF(Y43&gt;0,RANK(Y43,(W43:Y43,Z43:AN43)),0)</f>
        <v>2</v>
      </c>
      <c r="N43" s="7">
        <f>IF(Z43&gt;0,RANK(Z43,(W43:Y43,Z43:AN43)),0)</f>
        <v>0</v>
      </c>
      <c r="O43" s="49">
        <f t="shared" si="56"/>
        <v>4158</v>
      </c>
      <c r="P43" s="178">
        <f t="shared" si="57"/>
        <v>6.2923728813559315E-2</v>
      </c>
      <c r="Q43" s="2"/>
      <c r="R43" s="2">
        <f t="shared" si="58"/>
        <v>0.5235774818401937</v>
      </c>
      <c r="S43" s="2">
        <f t="shared" si="59"/>
        <v>0</v>
      </c>
      <c r="T43" s="2">
        <f t="shared" si="60"/>
        <v>0.46065375302663436</v>
      </c>
      <c r="U43" s="2">
        <f t="shared" si="61"/>
        <v>0</v>
      </c>
      <c r="V43" s="2">
        <f t="shared" si="62"/>
        <v>1.5768765133171936E-2</v>
      </c>
      <c r="W43" s="1">
        <f>SUMIF(County!$AT$165:$AT$222,$BA43,County!P$165:P$222)+SUMIF('Cong Dist'!$BA$756:$BA$847,$BA43,'Cong Dist'!W$756:W$847)</f>
        <v>34598</v>
      </c>
      <c r="Y43" s="1">
        <f>SUMIF(County!$AT$165:$AT$222,$BA43,County!R$165:R$222)+SUMIF('Cong Dist'!$BA$756:$BA$847,$BA43,'Cong Dist'!Y$756:Y$847)</f>
        <v>30440</v>
      </c>
      <c r="AC43" s="1">
        <f>SUMIF(County!$AT$165:$AT$222,$BA43,County!V$165:V$222)+SUMIF('Cong Dist'!$BA$756:$BA$847,$BA43,'Cong Dist'!AC$756:AC$847)</f>
        <v>353</v>
      </c>
      <c r="AD43" s="1">
        <f>SUMIF(County!$AT$165:$AT$222,$BA43,County!W$165:W$222)+SUMIF('Cong Dist'!$BA$756:$BA$847,$BA43,'Cong Dist'!AD$756:AD$847)</f>
        <v>231</v>
      </c>
      <c r="AF43" s="1">
        <f>SUMIF(County!$AT$165:$AT$222,$BA43,County!Y$165:Y$222)+SUMIF('Cong Dist'!$BA$756:$BA$847,$BA43,'Cong Dist'!AF$756:AF$847)</f>
        <v>1</v>
      </c>
      <c r="AG43" s="1">
        <f t="shared" si="70"/>
        <v>165</v>
      </c>
      <c r="AH43" s="1">
        <f>SUMIF(County!$AT$165:$AT$222,$BA43,County!AA$165:AA$222)+SUMIF('Cong Dist'!$BA$756:$BA$847,$BA43,'Cong Dist'!AH$756:AH$847)</f>
        <v>155</v>
      </c>
      <c r="AI43" s="1"/>
      <c r="AJ43" s="1">
        <f>SUMIF(County!$AT$165:$AT$222,$BA43,County!AC$165:AC$222)+SUMIF('Cong Dist'!$BA$756:$BA$847,$BA43,'Cong Dist'!AJ$756:AJ$847)</f>
        <v>137</v>
      </c>
      <c r="AK43" s="1"/>
      <c r="AM43" s="1"/>
      <c r="AP43" s="7">
        <f>IF(AA43&gt;0,RANK(AA43,(W43:Y43,Z43:AN43)),0)</f>
        <v>0</v>
      </c>
      <c r="AQ43" s="7">
        <f>IF(AB43&gt;0,RANK(AB43,(W43:Y43,Z43:AN43)),0)</f>
        <v>0</v>
      </c>
      <c r="AR43" s="7">
        <f>IF(AC43&gt;0,RANK(AC43,(W43:Y43,Z43:AN43)),0)</f>
        <v>3</v>
      </c>
      <c r="AS43" s="7">
        <f>IF(AD43&gt;0,RANK(AD43,(W43:Y43,AD43:AN43)),0)</f>
        <v>3</v>
      </c>
      <c r="AT43" s="2">
        <f t="shared" si="63"/>
        <v>0</v>
      </c>
      <c r="AU43" s="2">
        <f t="shared" si="64"/>
        <v>0</v>
      </c>
      <c r="AV43" s="2">
        <f t="shared" si="65"/>
        <v>5.3420096852300246E-3</v>
      </c>
      <c r="AW43" s="2">
        <f t="shared" si="66"/>
        <v>3.4957627118644067E-3</v>
      </c>
      <c r="AY43" s="2" t="str">
        <f t="shared" si="67"/>
        <v>District 10</v>
      </c>
      <c r="AZ43" t="str">
        <f t="shared" si="68"/>
        <v>CA</v>
      </c>
      <c r="BA43">
        <v>10</v>
      </c>
      <c r="BC43" s="98">
        <v>6</v>
      </c>
      <c r="BD43" s="100">
        <v>910</v>
      </c>
      <c r="BE43" s="107">
        <f t="shared" si="69"/>
        <v>6910</v>
      </c>
      <c r="BF43" t="s">
        <v>2627</v>
      </c>
      <c r="BG43" t="s">
        <v>3208</v>
      </c>
      <c r="BQ43" s="1">
        <f>SUMIF(County!$AT$165:$AT$222,$BA43,County!BK$165:BK$222)+SUMIF('Cong Dist'!$BA$756:$BA$847,$BA43,'Cong Dist'!BQ$756:BQ$847)</f>
        <v>165</v>
      </c>
    </row>
    <row r="44" spans="1:87" outlineLevel="1">
      <c r="A44" t="s">
        <v>1909</v>
      </c>
      <c r="B44" t="s">
        <v>206</v>
      </c>
      <c r="C44" s="1">
        <f t="shared" si="53"/>
        <v>130858</v>
      </c>
      <c r="D44" s="1">
        <v>7</v>
      </c>
      <c r="E44" s="1">
        <f t="shared" si="54"/>
        <v>4</v>
      </c>
      <c r="F44" s="1"/>
      <c r="G44" s="1">
        <f t="shared" si="55"/>
        <v>3</v>
      </c>
      <c r="H44" s="1"/>
      <c r="I44" s="1"/>
      <c r="J44" s="1"/>
      <c r="K44" s="7">
        <f>IF(W44&gt;0,RANK(W44,(W44:Y44,Z44:AN44)),0)</f>
        <v>1</v>
      </c>
      <c r="L44" s="7">
        <f>IF(X44&gt;0,RANK(X44,(W44:Y44,Z44:AN44)),0)</f>
        <v>0</v>
      </c>
      <c r="M44" s="7">
        <f>IF(Y44&gt;0,RANK(Y44,(W44:Y44,Z44:AN44)),0)</f>
        <v>2</v>
      </c>
      <c r="N44" s="7">
        <f>IF(Z44&gt;0,RANK(Z44,(W44:Y44,Z44:AN44)),0)</f>
        <v>0</v>
      </c>
      <c r="O44" s="49">
        <f t="shared" si="56"/>
        <v>18661</v>
      </c>
      <c r="P44" s="178">
        <f t="shared" si="57"/>
        <v>0.14260496110287488</v>
      </c>
      <c r="Q44" s="2"/>
      <c r="R44" s="2">
        <f t="shared" si="58"/>
        <v>0.56866221400296502</v>
      </c>
      <c r="S44" s="2">
        <f t="shared" si="59"/>
        <v>0</v>
      </c>
      <c r="T44" s="2">
        <f t="shared" si="60"/>
        <v>0.42605725290009017</v>
      </c>
      <c r="U44" s="2">
        <f t="shared" si="61"/>
        <v>0</v>
      </c>
      <c r="V44" s="2">
        <f t="shared" si="62"/>
        <v>5.2805330969448172E-3</v>
      </c>
      <c r="W44" s="1">
        <f>SUMIF(County!$AT$165:$AT$222,$BA44,County!P$165:P$222)+SUMIF('Cong Dist'!$BA$756:$BA$847,$BA44,'Cong Dist'!W$756:W$847)</f>
        <v>74414</v>
      </c>
      <c r="Y44" s="1">
        <f>SUMIF(County!$AT$165:$AT$222,$BA44,County!R$165:R$222)+SUMIF('Cong Dist'!$BA$756:$BA$847,$BA44,'Cong Dist'!Y$756:Y$847)</f>
        <v>55753</v>
      </c>
      <c r="AC44" s="1">
        <f>SUMIF(County!$AT$165:$AT$222,$BA44,County!V$165:V$222)+SUMIF('Cong Dist'!$BA$756:$BA$847,$BA44,'Cong Dist'!AC$756:AC$847)</f>
        <v>176</v>
      </c>
      <c r="AD44" s="1">
        <f>SUMIF(County!$AT$165:$AT$222,$BA44,County!W$165:W$222)+SUMIF('Cong Dist'!$BA$756:$BA$847,$BA44,'Cong Dist'!AD$756:AD$847)</f>
        <v>174</v>
      </c>
      <c r="AF44" s="1">
        <f>SUMIF(County!$AT$165:$AT$222,$BA44,County!Y$165:Y$222)+SUMIF('Cong Dist'!$BA$756:$BA$847,$BA44,'Cong Dist'!AF$756:AF$847)</f>
        <v>0</v>
      </c>
      <c r="AG44" s="1">
        <f t="shared" si="70"/>
        <v>114</v>
      </c>
      <c r="AH44" s="1">
        <f>SUMIF(County!$AT$165:$AT$222,$BA44,County!AA$165:AA$222)+SUMIF('Cong Dist'!$BA$756:$BA$847,$BA44,'Cong Dist'!AH$756:AH$847)</f>
        <v>130</v>
      </c>
      <c r="AI44" s="1"/>
      <c r="AJ44" s="1">
        <f>SUMIF(County!$AT$165:$AT$222,$BA44,County!AC$165:AC$222)+SUMIF('Cong Dist'!$BA$756:$BA$847,$BA44,'Cong Dist'!AJ$756:AJ$847)</f>
        <v>97</v>
      </c>
      <c r="AK44" s="1"/>
      <c r="AM44" s="1"/>
      <c r="AP44" s="7">
        <f>IF(AA44&gt;0,RANK(AA44,(W44:Y44,Z44:AN44)),0)</f>
        <v>0</v>
      </c>
      <c r="AQ44" s="7">
        <f>IF(AB44&gt;0,RANK(AB44,(W44:Y44,Z44:AN44)),0)</f>
        <v>0</v>
      </c>
      <c r="AR44" s="7">
        <f>IF(AC44&gt;0,RANK(AC44,(W44:Y44,Z44:AN44)),0)</f>
        <v>3</v>
      </c>
      <c r="AS44" s="7">
        <f>IF(AD44&gt;0,RANK(AD44,(W44:Y44,AD44:AN44)),0)</f>
        <v>3</v>
      </c>
      <c r="AT44" s="2">
        <f t="shared" si="63"/>
        <v>0</v>
      </c>
      <c r="AU44" s="2">
        <f t="shared" si="64"/>
        <v>0</v>
      </c>
      <c r="AV44" s="2">
        <f t="shared" si="65"/>
        <v>1.3449693560959209E-3</v>
      </c>
      <c r="AW44" s="2">
        <f t="shared" si="66"/>
        <v>1.3296856134130126E-3</v>
      </c>
      <c r="AY44" s="2" t="str">
        <f t="shared" si="67"/>
        <v>District 11</v>
      </c>
      <c r="AZ44" t="str">
        <f t="shared" si="68"/>
        <v>CA</v>
      </c>
      <c r="BA44">
        <v>11</v>
      </c>
      <c r="BC44" s="98">
        <v>6</v>
      </c>
      <c r="BD44" s="100">
        <v>911</v>
      </c>
      <c r="BE44" s="107">
        <f t="shared" si="69"/>
        <v>6911</v>
      </c>
      <c r="BF44" t="s">
        <v>2627</v>
      </c>
      <c r="BG44" t="s">
        <v>3208</v>
      </c>
      <c r="BQ44" s="1">
        <f>SUMIF(County!$AT$165:$AT$222,$BA44,County!BK$165:BK$222)+SUMIF('Cong Dist'!$BA$756:$BA$847,$BA44,'Cong Dist'!BQ$756:BQ$847)</f>
        <v>114</v>
      </c>
    </row>
    <row r="45" spans="1:87" outlineLevel="1">
      <c r="A45" t="s">
        <v>473</v>
      </c>
      <c r="B45" t="s">
        <v>206</v>
      </c>
      <c r="C45" s="1">
        <f t="shared" si="53"/>
        <v>194448</v>
      </c>
      <c r="D45" s="1">
        <v>9</v>
      </c>
      <c r="E45" s="1">
        <f t="shared" si="54"/>
        <v>5</v>
      </c>
      <c r="F45" s="1"/>
      <c r="G45" s="1">
        <f t="shared" si="55"/>
        <v>4</v>
      </c>
      <c r="H45" s="1"/>
      <c r="I45" s="1"/>
      <c r="J45" s="1"/>
      <c r="K45" s="7">
        <f>IF(W45&gt;0,RANK(W45,(W45:Y45,Z45:AN45)),0)</f>
        <v>1</v>
      </c>
      <c r="L45" s="7">
        <f>IF(X45&gt;0,RANK(X45,(W45:Y45,Z45:AN45)),0)</f>
        <v>0</v>
      </c>
      <c r="M45" s="7">
        <f>IF(Y45&gt;0,RANK(Y45,(W45:Y45,Z45:AN45)),0)</f>
        <v>2</v>
      </c>
      <c r="N45" s="7">
        <f>IF(Z45&gt;0,RANK(Z45,(W45:Y45,Z45:AN45)),0)</f>
        <v>0</v>
      </c>
      <c r="O45" s="49">
        <f t="shared" si="56"/>
        <v>14850</v>
      </c>
      <c r="P45" s="178">
        <f t="shared" si="57"/>
        <v>7.6370032090841769E-2</v>
      </c>
      <c r="Q45" s="2"/>
      <c r="R45" s="2">
        <f t="shared" si="58"/>
        <v>0.53611248251460542</v>
      </c>
      <c r="S45" s="2">
        <f t="shared" si="59"/>
        <v>0</v>
      </c>
      <c r="T45" s="2">
        <f t="shared" si="60"/>
        <v>0.45974245042376366</v>
      </c>
      <c r="U45" s="2">
        <f t="shared" si="61"/>
        <v>0</v>
      </c>
      <c r="V45" s="2">
        <f t="shared" si="62"/>
        <v>4.1450670616309249E-3</v>
      </c>
      <c r="W45" s="1">
        <f>SUMIF(County!$AT$165:$AT$222,$BA45,County!P$165:P$222)+SUMIF('Cong Dist'!$BA$756:$BA$847,$BA45,'Cong Dist'!W$756:W$847)</f>
        <v>104246</v>
      </c>
      <c r="Y45" s="1">
        <f>SUMIF(County!$AT$165:$AT$222,$BA45,County!R$165:R$222)+SUMIF('Cong Dist'!$BA$756:$BA$847,$BA45,'Cong Dist'!Y$756:Y$847)</f>
        <v>89396</v>
      </c>
      <c r="AC45" s="1">
        <f>SUMIF(County!$AT$165:$AT$222,$BA45,County!V$165:V$222)+SUMIF('Cong Dist'!$BA$756:$BA$847,$BA45,'Cong Dist'!AC$756:AC$847)</f>
        <v>240</v>
      </c>
      <c r="AD45" s="1">
        <f>SUMIF(County!$AT$165:$AT$222,$BA45,County!W$165:W$222)+SUMIF('Cong Dist'!$BA$756:$BA$847,$BA45,'Cong Dist'!AD$756:AD$847)</f>
        <v>185</v>
      </c>
      <c r="AF45" s="1">
        <f>SUMIF(County!$AT$165:$AT$222,$BA45,County!Y$165:Y$222)+SUMIF('Cong Dist'!$BA$756:$BA$847,$BA45,'Cong Dist'!AF$756:AF$847)</f>
        <v>0</v>
      </c>
      <c r="AG45" s="1">
        <f t="shared" si="70"/>
        <v>171</v>
      </c>
      <c r="AH45" s="1">
        <f>SUMIF(County!$AT$165:$AT$222,$BA45,County!AA$165:AA$222)+SUMIF('Cong Dist'!$BA$756:$BA$847,$BA45,'Cong Dist'!AH$756:AH$847)</f>
        <v>55</v>
      </c>
      <c r="AI45" s="1"/>
      <c r="AJ45" s="1">
        <f>SUMIF(County!$AT$165:$AT$222,$BA45,County!AC$165:AC$222)+SUMIF('Cong Dist'!$BA$756:$BA$847,$BA45,'Cong Dist'!AJ$756:AJ$847)</f>
        <v>155</v>
      </c>
      <c r="AK45" s="1"/>
      <c r="AM45" s="1"/>
      <c r="AP45" s="7">
        <f>IF(AA45&gt;0,RANK(AA45,(W45:Y45,Z45:AN45)),0)</f>
        <v>0</v>
      </c>
      <c r="AQ45" s="7">
        <f>IF(AB45&gt;0,RANK(AB45,(W45:Y45,Z45:AN45)),0)</f>
        <v>0</v>
      </c>
      <c r="AR45" s="7">
        <f>IF(AC45&gt;0,RANK(AC45,(W45:Y45,Z45:AN45)),0)</f>
        <v>3</v>
      </c>
      <c r="AS45" s="7">
        <f>IF(AD45&gt;0,RANK(AD45,(W45:Y45,AD45:AN45)),0)</f>
        <v>3</v>
      </c>
      <c r="AT45" s="2">
        <f t="shared" si="63"/>
        <v>0</v>
      </c>
      <c r="AU45" s="2">
        <f t="shared" si="64"/>
        <v>0</v>
      </c>
      <c r="AV45" s="2">
        <f t="shared" si="65"/>
        <v>1.2342631449024932E-3</v>
      </c>
      <c r="AW45" s="2">
        <f t="shared" si="66"/>
        <v>9.5141117419567187E-4</v>
      </c>
      <c r="AY45" s="2" t="str">
        <f t="shared" si="67"/>
        <v>District 12</v>
      </c>
      <c r="AZ45" t="str">
        <f t="shared" si="68"/>
        <v>CA</v>
      </c>
      <c r="BA45">
        <v>12</v>
      </c>
      <c r="BC45" s="98">
        <v>6</v>
      </c>
      <c r="BD45" s="100">
        <v>912</v>
      </c>
      <c r="BE45" s="107">
        <f t="shared" si="69"/>
        <v>6912</v>
      </c>
      <c r="BF45" t="s">
        <v>2627</v>
      </c>
      <c r="BG45" t="s">
        <v>3208</v>
      </c>
      <c r="BQ45" s="1">
        <f>SUMIF(County!$AT$165:$AT$222,$BA45,County!BK$165:BK$222)+SUMIF('Cong Dist'!$BA$756:$BA$847,$BA45,'Cong Dist'!BQ$756:BQ$847)</f>
        <v>171</v>
      </c>
    </row>
    <row r="46" spans="1:87" outlineLevel="1">
      <c r="A46" t="s">
        <v>584</v>
      </c>
      <c r="B46" t="s">
        <v>206</v>
      </c>
      <c r="C46" s="1">
        <f t="shared" si="53"/>
        <v>198050</v>
      </c>
      <c r="D46" s="1">
        <v>8</v>
      </c>
      <c r="E46" s="1">
        <f t="shared" si="54"/>
        <v>4</v>
      </c>
      <c r="F46" s="1"/>
      <c r="G46" s="1">
        <f t="shared" si="55"/>
        <v>4</v>
      </c>
      <c r="H46" s="1"/>
      <c r="I46" s="1"/>
      <c r="J46" s="1"/>
      <c r="K46" s="7">
        <f>IF(W46&gt;0,RANK(W46,(W46:Y46,Z46:AN46)),0)</f>
        <v>2</v>
      </c>
      <c r="L46" s="7">
        <f>IF(X46&gt;0,RANK(X46,(W46:Y46,Z46:AN46)),0)</f>
        <v>0</v>
      </c>
      <c r="M46" s="7">
        <f>IF(Y46&gt;0,RANK(Y46,(W46:Y46,Z46:AN46)),0)</f>
        <v>1</v>
      </c>
      <c r="N46" s="7">
        <f>IF(Z46&gt;0,RANK(Z46,(W46:Y46,Z46:AN46)),0)</f>
        <v>0</v>
      </c>
      <c r="O46" s="49">
        <f t="shared" si="56"/>
        <v>3039</v>
      </c>
      <c r="P46" s="178">
        <f t="shared" si="57"/>
        <v>1.5344609946983084E-2</v>
      </c>
      <c r="Q46" s="2"/>
      <c r="R46" s="2">
        <f t="shared" si="58"/>
        <v>0.49060338298409495</v>
      </c>
      <c r="S46" s="2">
        <f t="shared" si="59"/>
        <v>0</v>
      </c>
      <c r="T46" s="2">
        <f t="shared" si="60"/>
        <v>0.50594799293107806</v>
      </c>
      <c r="U46" s="2">
        <f t="shared" si="61"/>
        <v>0</v>
      </c>
      <c r="V46" s="2">
        <f t="shared" si="62"/>
        <v>3.4486240848269345E-3</v>
      </c>
      <c r="W46" s="1">
        <f>SUMIF(County!$AT$165:$AT$222,$BA46,County!P$165:P$222)+SUMIF('Cong Dist'!$BA$756:$BA$847,$BA46,'Cong Dist'!W$756:W$847)</f>
        <v>97164</v>
      </c>
      <c r="Y46" s="1">
        <f>SUMIF(County!$AT$165:$AT$222,$BA46,County!R$165:R$222)+SUMIF('Cong Dist'!$BA$756:$BA$847,$BA46,'Cong Dist'!Y$756:Y$847)</f>
        <v>100203</v>
      </c>
      <c r="AC46" s="1">
        <f>SUMIF(County!$AT$165:$AT$222,$BA46,County!V$165:V$222)+SUMIF('Cong Dist'!$BA$756:$BA$847,$BA46,'Cong Dist'!AC$756:AC$847)</f>
        <v>217</v>
      </c>
      <c r="AD46" s="1">
        <f>SUMIF(County!$AT$165:$AT$222,$BA46,County!W$165:W$222)+SUMIF('Cong Dist'!$BA$756:$BA$847,$BA46,'Cong Dist'!AD$756:AD$847)</f>
        <v>135</v>
      </c>
      <c r="AF46" s="1">
        <f>SUMIF(County!$AT$165:$AT$222,$BA46,County!Y$165:Y$222)+SUMIF('Cong Dist'!$BA$756:$BA$847,$BA46,'Cong Dist'!AF$756:AF$847)</f>
        <v>0</v>
      </c>
      <c r="AG46" s="1">
        <f t="shared" si="70"/>
        <v>145</v>
      </c>
      <c r="AH46" s="1">
        <f>SUMIF(County!$AT$165:$AT$222,$BA46,County!AA$165:AA$222)+SUMIF('Cong Dist'!$BA$756:$BA$847,$BA46,'Cong Dist'!AH$756:AH$847)</f>
        <v>65</v>
      </c>
      <c r="AI46" s="1"/>
      <c r="AJ46" s="1">
        <f>SUMIF(County!$AT$165:$AT$222,$BA46,County!AC$165:AC$222)+SUMIF('Cong Dist'!$BA$756:$BA$847,$BA46,'Cong Dist'!AJ$756:AJ$847)</f>
        <v>121</v>
      </c>
      <c r="AK46" s="1"/>
      <c r="AM46" s="1"/>
      <c r="AP46" s="7">
        <f>IF(AA46&gt;0,RANK(AA46,(W46:Y46,Z46:AN46)),0)</f>
        <v>0</v>
      </c>
      <c r="AQ46" s="7">
        <f>IF(AB46&gt;0,RANK(AB46,(W46:Y46,Z46:AN46)),0)</f>
        <v>0</v>
      </c>
      <c r="AR46" s="7">
        <f>IF(AC46&gt;0,RANK(AC46,(W46:Y46,Z46:AN46)),0)</f>
        <v>3</v>
      </c>
      <c r="AS46" s="7">
        <f>IF(AD46&gt;0,RANK(AD46,(W46:Y46,AD46:AN46)),0)</f>
        <v>4</v>
      </c>
      <c r="AT46" s="2">
        <f t="shared" si="63"/>
        <v>0</v>
      </c>
      <c r="AU46" s="2">
        <f t="shared" si="64"/>
        <v>0</v>
      </c>
      <c r="AV46" s="2">
        <f t="shared" si="65"/>
        <v>1.0956829083564757E-3</v>
      </c>
      <c r="AW46" s="2">
        <f t="shared" si="66"/>
        <v>6.8164604897753096E-4</v>
      </c>
      <c r="AY46" s="2" t="str">
        <f t="shared" si="67"/>
        <v>District 13</v>
      </c>
      <c r="AZ46" t="str">
        <f t="shared" si="68"/>
        <v>CA</v>
      </c>
      <c r="BA46">
        <v>13</v>
      </c>
      <c r="BC46" s="98">
        <v>6</v>
      </c>
      <c r="BD46" s="100">
        <v>913</v>
      </c>
      <c r="BE46" s="107">
        <f t="shared" si="69"/>
        <v>6913</v>
      </c>
      <c r="BF46" t="s">
        <v>2627</v>
      </c>
      <c r="BG46" t="s">
        <v>3208</v>
      </c>
      <c r="BQ46" s="1">
        <f>SUMIF(County!$AT$165:$AT$222,$BA46,County!BK$165:BK$222)+SUMIF('Cong Dist'!$BA$756:$BA$847,$BA46,'Cong Dist'!BQ$756:BQ$847)</f>
        <v>145</v>
      </c>
    </row>
    <row r="47" spans="1:87" outlineLevel="1">
      <c r="A47" t="s">
        <v>28</v>
      </c>
      <c r="B47" t="s">
        <v>206</v>
      </c>
      <c r="C47" s="1">
        <f t="shared" si="53"/>
        <v>132261</v>
      </c>
      <c r="D47" s="1">
        <v>7</v>
      </c>
      <c r="E47" s="1">
        <f t="shared" si="54"/>
        <v>4</v>
      </c>
      <c r="F47" s="1"/>
      <c r="G47" s="1">
        <f t="shared" si="55"/>
        <v>3</v>
      </c>
      <c r="H47" s="1"/>
      <c r="I47" s="1"/>
      <c r="J47" s="1"/>
      <c r="K47" s="7">
        <f>IF(W47&gt;0,RANK(W47,(W47:Y47,Z47:AN47)),0)</f>
        <v>1</v>
      </c>
      <c r="L47" s="7">
        <f>IF(X47&gt;0,RANK(X47,(W47:Y47,Z47:AN47)),0)</f>
        <v>0</v>
      </c>
      <c r="M47" s="7">
        <f>IF(Y47&gt;0,RANK(Y47,(W47:Y47,Z47:AN47)),0)</f>
        <v>2</v>
      </c>
      <c r="N47" s="7">
        <f>IF(Z47&gt;0,RANK(Z47,(W47:Y47,Z47:AN47)),0)</f>
        <v>0</v>
      </c>
      <c r="O47" s="49">
        <f t="shared" si="56"/>
        <v>19707</v>
      </c>
      <c r="P47" s="178">
        <f t="shared" si="57"/>
        <v>0.14900083924966542</v>
      </c>
      <c r="Q47" s="2"/>
      <c r="R47" s="2">
        <f t="shared" si="58"/>
        <v>0.57163487346988151</v>
      </c>
      <c r="S47" s="2">
        <f t="shared" si="59"/>
        <v>0</v>
      </c>
      <c r="T47" s="2">
        <f t="shared" si="60"/>
        <v>0.42263403422021611</v>
      </c>
      <c r="U47" s="2">
        <f t="shared" si="61"/>
        <v>0</v>
      </c>
      <c r="V47" s="2">
        <f t="shared" si="62"/>
        <v>5.7310923099023747E-3</v>
      </c>
      <c r="W47" s="1">
        <f>SUMIF(County!$AT$165:$AT$222,$BA47,County!P$165:P$222)+SUMIF('Cong Dist'!$BA$756:$BA$847,$BA47,'Cong Dist'!W$756:W$847)</f>
        <v>75605</v>
      </c>
      <c r="Y47" s="1">
        <f>SUMIF(County!$AT$165:$AT$222,$BA47,County!R$165:R$222)+SUMIF('Cong Dist'!$BA$756:$BA$847,$BA47,'Cong Dist'!Y$756:Y$847)</f>
        <v>55898</v>
      </c>
      <c r="AC47" s="1">
        <f>SUMIF(County!$AT$165:$AT$222,$BA47,County!V$165:V$222)+SUMIF('Cong Dist'!$BA$756:$BA$847,$BA47,'Cong Dist'!AC$756:AC$847)</f>
        <v>180</v>
      </c>
      <c r="AD47" s="1">
        <f>SUMIF(County!$AT$165:$AT$222,$BA47,County!W$165:W$222)+SUMIF('Cong Dist'!$BA$756:$BA$847,$BA47,'Cong Dist'!AD$756:AD$847)</f>
        <v>170</v>
      </c>
      <c r="AF47" s="1">
        <f>SUMIF(County!$AT$165:$AT$222,$BA47,County!Y$165:Y$222)+SUMIF('Cong Dist'!$BA$756:$BA$847,$BA47,'Cong Dist'!AF$756:AF$847)</f>
        <v>0</v>
      </c>
      <c r="AG47" s="1">
        <f t="shared" si="70"/>
        <v>151</v>
      </c>
      <c r="AH47" s="1">
        <f>SUMIF(County!$AT$165:$AT$222,$BA47,County!AA$165:AA$222)+SUMIF('Cong Dist'!$BA$756:$BA$847,$BA47,'Cong Dist'!AH$756:AH$847)</f>
        <v>126</v>
      </c>
      <c r="AI47" s="1"/>
      <c r="AJ47" s="1">
        <f>SUMIF(County!$AT$165:$AT$222,$BA47,County!AC$165:AC$222)+SUMIF('Cong Dist'!$BA$756:$BA$847,$BA47,'Cong Dist'!AJ$756:AJ$847)</f>
        <v>131</v>
      </c>
      <c r="AK47" s="1"/>
      <c r="AM47" s="1"/>
      <c r="AP47" s="7">
        <f>IF(AA47&gt;0,RANK(AA47,(W47:Y47,Z47:AN47)),0)</f>
        <v>0</v>
      </c>
      <c r="AQ47" s="7">
        <f>IF(AB47&gt;0,RANK(AB47,(W47:Y47,Z47:AN47)),0)</f>
        <v>0</v>
      </c>
      <c r="AR47" s="7">
        <f>IF(AC47&gt;0,RANK(AC47,(W47:Y47,Z47:AN47)),0)</f>
        <v>3</v>
      </c>
      <c r="AS47" s="7">
        <f>IF(AD47&gt;0,RANK(AD47,(W47:Y47,AD47:AN47)),0)</f>
        <v>3</v>
      </c>
      <c r="AT47" s="2">
        <f t="shared" si="63"/>
        <v>0</v>
      </c>
      <c r="AU47" s="2">
        <f t="shared" si="64"/>
        <v>0</v>
      </c>
      <c r="AV47" s="2">
        <f t="shared" si="65"/>
        <v>1.3609454034069E-3</v>
      </c>
      <c r="AW47" s="2">
        <f t="shared" si="66"/>
        <v>1.2853373254398501E-3</v>
      </c>
      <c r="AY47" s="2" t="str">
        <f t="shared" si="67"/>
        <v>District 14</v>
      </c>
      <c r="AZ47" t="str">
        <f t="shared" si="68"/>
        <v>CA</v>
      </c>
      <c r="BA47">
        <v>14</v>
      </c>
      <c r="BC47" s="98">
        <v>6</v>
      </c>
      <c r="BD47" s="100">
        <v>914</v>
      </c>
      <c r="BE47" s="107">
        <f t="shared" si="69"/>
        <v>6914</v>
      </c>
      <c r="BF47" t="s">
        <v>2627</v>
      </c>
      <c r="BG47" t="s">
        <v>3208</v>
      </c>
      <c r="BQ47" s="1">
        <f>SUMIF(County!$AT$165:$AT$222,$BA47,County!BK$165:BK$222)+SUMIF('Cong Dist'!$BA$756:$BA$847,$BA47,'Cong Dist'!BQ$756:BQ$847)</f>
        <v>151</v>
      </c>
    </row>
    <row r="48" spans="1:87" outlineLevel="1">
      <c r="A48" t="s">
        <v>1060</v>
      </c>
      <c r="B48" t="s">
        <v>206</v>
      </c>
      <c r="C48" s="1">
        <f t="shared" si="53"/>
        <v>107875</v>
      </c>
      <c r="D48" s="1">
        <v>7</v>
      </c>
      <c r="E48" s="1">
        <f t="shared" si="54"/>
        <v>4</v>
      </c>
      <c r="F48" s="1"/>
      <c r="G48" s="1">
        <f t="shared" si="55"/>
        <v>3</v>
      </c>
      <c r="H48" s="1"/>
      <c r="I48" s="1"/>
      <c r="J48" s="1"/>
      <c r="K48" s="7">
        <f>IF(W48&gt;0,RANK(W48,(W48:Y48,Z48:AN48)),0)</f>
        <v>1</v>
      </c>
      <c r="L48" s="7">
        <f>IF(X48&gt;0,RANK(X48,(W48:Y48,Z48:AN48)),0)</f>
        <v>0</v>
      </c>
      <c r="M48" s="7">
        <f>IF(Y48&gt;0,RANK(Y48,(W48:Y48,Z48:AN48)),0)</f>
        <v>2</v>
      </c>
      <c r="N48" s="7">
        <f>IF(Z48&gt;0,RANK(Z48,(W48:Y48,Z48:AN48)),0)</f>
        <v>0</v>
      </c>
      <c r="O48" s="49">
        <f t="shared" si="56"/>
        <v>13158</v>
      </c>
      <c r="P48" s="178">
        <f t="shared" si="57"/>
        <v>0.12197450753186559</v>
      </c>
      <c r="Q48" s="2"/>
      <c r="R48" s="2">
        <f t="shared" si="58"/>
        <v>0.55746929316338356</v>
      </c>
      <c r="S48" s="2">
        <f t="shared" si="59"/>
        <v>0</v>
      </c>
      <c r="T48" s="2">
        <f t="shared" si="60"/>
        <v>0.43549478563151794</v>
      </c>
      <c r="U48" s="2">
        <f t="shared" si="61"/>
        <v>0</v>
      </c>
      <c r="V48" s="2">
        <f t="shared" si="62"/>
        <v>7.0359212050984943E-3</v>
      </c>
      <c r="W48" s="1">
        <f>SUMIF(County!$AT$165:$AT$222,$BA48,County!P$165:P$222)+SUMIF('Cong Dist'!$BA$756:$BA$847,$BA48,'Cong Dist'!W$756:W$847)</f>
        <v>60137</v>
      </c>
      <c r="Y48" s="1">
        <f>SUMIF(County!$AT$165:$AT$222,$BA48,County!R$165:R$222)+SUMIF('Cong Dist'!$BA$756:$BA$847,$BA48,'Cong Dist'!Y$756:Y$847)</f>
        <v>46979</v>
      </c>
      <c r="AC48" s="1">
        <f>SUMIF(County!$AT$165:$AT$222,$BA48,County!V$165:V$222)+SUMIF('Cong Dist'!$BA$756:$BA$847,$BA48,'Cong Dist'!AC$756:AC$847)</f>
        <v>193</v>
      </c>
      <c r="AD48" s="1">
        <f>SUMIF(County!$AT$165:$AT$222,$BA48,County!W$165:W$222)+SUMIF('Cong Dist'!$BA$756:$BA$847,$BA48,'Cong Dist'!AD$756:AD$847)</f>
        <v>177</v>
      </c>
      <c r="AF48" s="1">
        <f>SUMIF(County!$AT$165:$AT$222,$BA48,County!Y$165:Y$222)+SUMIF('Cong Dist'!$BA$756:$BA$847,$BA48,'Cong Dist'!AF$756:AF$847)</f>
        <v>0</v>
      </c>
      <c r="AG48" s="1">
        <f t="shared" si="70"/>
        <v>143</v>
      </c>
      <c r="AH48" s="1">
        <f>SUMIF(County!$AT$165:$AT$222,$BA48,County!AA$165:AA$222)+SUMIF('Cong Dist'!$BA$756:$BA$847,$BA48,'Cong Dist'!AH$756:AH$847)</f>
        <v>134</v>
      </c>
      <c r="AI48" s="1"/>
      <c r="AJ48" s="1">
        <f>SUMIF(County!$AT$165:$AT$222,$BA48,County!AC$165:AC$222)+SUMIF('Cong Dist'!$BA$756:$BA$847,$BA48,'Cong Dist'!AJ$756:AJ$847)</f>
        <v>112</v>
      </c>
      <c r="AK48" s="1"/>
      <c r="AM48" s="1"/>
      <c r="AP48" s="7">
        <f>IF(AA48&gt;0,RANK(AA48,(W48:Y48,Z48:AN48)),0)</f>
        <v>0</v>
      </c>
      <c r="AQ48" s="7">
        <f>IF(AB48&gt;0,RANK(AB48,(W48:Y48,Z48:AN48)),0)</f>
        <v>0</v>
      </c>
      <c r="AR48" s="7">
        <f>IF(AC48&gt;0,RANK(AC48,(W48:Y48,Z48:AN48)),0)</f>
        <v>3</v>
      </c>
      <c r="AS48" s="7">
        <f>IF(AD48&gt;0,RANK(AD48,(W48:Y48,AD48:AN48)),0)</f>
        <v>3</v>
      </c>
      <c r="AT48" s="2">
        <f t="shared" si="63"/>
        <v>0</v>
      </c>
      <c r="AU48" s="2">
        <f t="shared" si="64"/>
        <v>0</v>
      </c>
      <c r="AV48" s="2">
        <f t="shared" si="65"/>
        <v>1.7891077636152954E-3</v>
      </c>
      <c r="AW48" s="2">
        <f t="shared" si="66"/>
        <v>1.6407879490150637E-3</v>
      </c>
      <c r="AY48" s="2" t="str">
        <f t="shared" si="67"/>
        <v>District 15</v>
      </c>
      <c r="AZ48" t="str">
        <f t="shared" si="68"/>
        <v>CA</v>
      </c>
      <c r="BA48">
        <v>15</v>
      </c>
      <c r="BC48" s="98">
        <v>6</v>
      </c>
      <c r="BD48" s="100">
        <v>915</v>
      </c>
      <c r="BE48" s="107">
        <f t="shared" si="69"/>
        <v>6915</v>
      </c>
      <c r="BF48" t="s">
        <v>2627</v>
      </c>
      <c r="BG48" t="s">
        <v>3208</v>
      </c>
      <c r="BQ48" s="1">
        <f>SUMIF(County!$AT$165:$AT$222,$BA48,County!BK$165:BK$222)+SUMIF('Cong Dist'!$BA$756:$BA$847,$BA48,'Cong Dist'!BQ$756:BQ$847)</f>
        <v>143</v>
      </c>
    </row>
    <row r="49" spans="1:69" outlineLevel="1">
      <c r="A49" t="s">
        <v>3142</v>
      </c>
      <c r="B49" t="s">
        <v>206</v>
      </c>
      <c r="C49" s="1">
        <f t="shared" si="53"/>
        <v>55628</v>
      </c>
      <c r="D49" s="1">
        <v>5</v>
      </c>
      <c r="E49" s="1">
        <f t="shared" si="54"/>
        <v>3</v>
      </c>
      <c r="F49" s="1"/>
      <c r="G49" s="1">
        <f t="shared" si="55"/>
        <v>2</v>
      </c>
      <c r="H49" s="1"/>
      <c r="I49" s="1"/>
      <c r="J49" s="1"/>
      <c r="K49" s="7">
        <f>IF(W49&gt;0,RANK(W49,(W49:Y49,Z49:AN49)),0)</f>
        <v>1</v>
      </c>
      <c r="L49" s="7">
        <f>IF(X49&gt;0,RANK(X49,(W49:Y49,Z49:AN49)),0)</f>
        <v>0</v>
      </c>
      <c r="M49" s="7">
        <f>IF(Y49&gt;0,RANK(Y49,(W49:Y49,Z49:AN49)),0)</f>
        <v>2</v>
      </c>
      <c r="N49" s="7">
        <f>IF(Z49&gt;0,RANK(Z49,(W49:Y49,Z49:AN49)),0)</f>
        <v>0</v>
      </c>
      <c r="O49" s="49">
        <f t="shared" si="56"/>
        <v>6201</v>
      </c>
      <c r="P49" s="178">
        <f t="shared" si="57"/>
        <v>0.11147263967786007</v>
      </c>
      <c r="Q49" s="2"/>
      <c r="R49" s="2">
        <f t="shared" si="58"/>
        <v>0.54815920040267496</v>
      </c>
      <c r="S49" s="2">
        <f t="shared" si="59"/>
        <v>0</v>
      </c>
      <c r="T49" s="2">
        <f t="shared" si="60"/>
        <v>0.43668656072481482</v>
      </c>
      <c r="U49" s="2">
        <f t="shared" si="61"/>
        <v>0</v>
      </c>
      <c r="V49" s="2">
        <f t="shared" si="62"/>
        <v>1.5154238872510217E-2</v>
      </c>
      <c r="W49" s="1">
        <f>SUMIF(County!$AT$165:$AT$222,$BA49,County!P$165:P$222)+SUMIF('Cong Dist'!$BA$756:$BA$847,$BA49,'Cong Dist'!W$756:W$847)</f>
        <v>30493</v>
      </c>
      <c r="Y49" s="1">
        <f>SUMIF(County!$AT$165:$AT$222,$BA49,County!R$165:R$222)+SUMIF('Cong Dist'!$BA$756:$BA$847,$BA49,'Cong Dist'!Y$756:Y$847)</f>
        <v>24292</v>
      </c>
      <c r="AC49" s="1">
        <f>SUMIF(County!$AT$165:$AT$222,$BA49,County!V$165:V$222)+SUMIF('Cong Dist'!$BA$756:$BA$847,$BA49,'Cong Dist'!AC$756:AC$847)</f>
        <v>221</v>
      </c>
      <c r="AD49" s="1">
        <f>SUMIF(County!$AT$165:$AT$222,$BA49,County!W$165:W$222)+SUMIF('Cong Dist'!$BA$756:$BA$847,$BA49,'Cong Dist'!AD$756:AD$847)</f>
        <v>195</v>
      </c>
      <c r="AF49" s="1">
        <f>SUMIF(County!$AT$165:$AT$222,$BA49,County!Y$165:Y$222)+SUMIF('Cong Dist'!$BA$756:$BA$847,$BA49,'Cong Dist'!AF$756:AF$847)</f>
        <v>0</v>
      </c>
      <c r="AG49" s="1">
        <f t="shared" si="70"/>
        <v>143</v>
      </c>
      <c r="AH49" s="1">
        <f>SUMIF(County!$AT$165:$AT$222,$BA49,County!AA$165:AA$222)+SUMIF('Cong Dist'!$BA$756:$BA$847,$BA49,'Cong Dist'!AH$756:AH$847)</f>
        <v>116</v>
      </c>
      <c r="AI49" s="1"/>
      <c r="AJ49" s="1">
        <f>SUMIF(County!$AT$165:$AT$222,$BA49,County!AC$165:AC$222)+SUMIF('Cong Dist'!$BA$756:$BA$847,$BA49,'Cong Dist'!AJ$756:AJ$847)</f>
        <v>168</v>
      </c>
      <c r="AK49" s="1"/>
      <c r="AM49" s="1"/>
      <c r="AP49" s="7">
        <f>IF(AA49&gt;0,RANK(AA49,(W49:Y49,Z49:AN49)),0)</f>
        <v>0</v>
      </c>
      <c r="AQ49" s="7">
        <f>IF(AB49&gt;0,RANK(AB49,(W49:Y49,Z49:AN49)),0)</f>
        <v>0</v>
      </c>
      <c r="AR49" s="7">
        <f>IF(AC49&gt;0,RANK(AC49,(W49:Y49,Z49:AN49)),0)</f>
        <v>3</v>
      </c>
      <c r="AS49" s="7">
        <f>IF(AD49&gt;0,RANK(AD49,(W49:Y49,AD49:AN49)),0)</f>
        <v>3</v>
      </c>
      <c r="AT49" s="2">
        <f t="shared" si="63"/>
        <v>0</v>
      </c>
      <c r="AU49" s="2">
        <f t="shared" si="64"/>
        <v>0</v>
      </c>
      <c r="AV49" s="2">
        <f t="shared" si="65"/>
        <v>3.972819443445747E-3</v>
      </c>
      <c r="AW49" s="2">
        <f t="shared" si="66"/>
        <v>3.5054289206874235E-3</v>
      </c>
      <c r="AY49" s="2" t="str">
        <f t="shared" si="67"/>
        <v>District 16</v>
      </c>
      <c r="AZ49" t="str">
        <f t="shared" si="68"/>
        <v>CA</v>
      </c>
      <c r="BA49">
        <v>16</v>
      </c>
      <c r="BC49" s="98">
        <v>6</v>
      </c>
      <c r="BD49" s="100">
        <v>916</v>
      </c>
      <c r="BE49" s="107">
        <f t="shared" si="69"/>
        <v>6916</v>
      </c>
      <c r="BF49" t="s">
        <v>2627</v>
      </c>
      <c r="BG49" t="s">
        <v>3208</v>
      </c>
      <c r="BQ49" s="1">
        <f>SUMIF(County!$AT$165:$AT$222,$BA49,County!BK$165:BK$222)+SUMIF('Cong Dist'!$BA$756:$BA$847,$BA49,'Cong Dist'!BQ$756:BQ$847)</f>
        <v>143</v>
      </c>
    </row>
    <row r="50" spans="1:69" outlineLevel="1">
      <c r="A50" t="s">
        <v>1507</v>
      </c>
      <c r="B50" t="s">
        <v>206</v>
      </c>
      <c r="C50" s="1">
        <f t="shared" si="53"/>
        <v>95791</v>
      </c>
      <c r="D50" s="1">
        <v>6</v>
      </c>
      <c r="E50" s="1">
        <f t="shared" si="54"/>
        <v>3</v>
      </c>
      <c r="F50" s="1"/>
      <c r="G50" s="1">
        <f t="shared" si="55"/>
        <v>3</v>
      </c>
      <c r="H50" s="1"/>
      <c r="I50" s="1"/>
      <c r="J50" s="1"/>
      <c r="K50" s="7">
        <f>IF(W50&gt;0,RANK(W50,(W50:Y50,Z50:AN50)),0)</f>
        <v>1</v>
      </c>
      <c r="L50" s="7">
        <f>IF(X50&gt;0,RANK(X50,(W50:Y50,Z50:AN50)),0)</f>
        <v>0</v>
      </c>
      <c r="M50" s="7">
        <f>IF(Y50&gt;0,RANK(Y50,(W50:Y50,Z50:AN50)),0)</f>
        <v>2</v>
      </c>
      <c r="N50" s="7">
        <f>IF(Z50&gt;0,RANK(Z50,(W50:Y50,Z50:AN50)),0)</f>
        <v>0</v>
      </c>
      <c r="O50" s="49">
        <f t="shared" si="56"/>
        <v>12406</v>
      </c>
      <c r="P50" s="178">
        <f t="shared" si="57"/>
        <v>0.12951112317441096</v>
      </c>
      <c r="Q50" s="2"/>
      <c r="R50" s="2">
        <f t="shared" si="58"/>
        <v>0.56126358426156941</v>
      </c>
      <c r="S50" s="2">
        <f t="shared" si="59"/>
        <v>0</v>
      </c>
      <c r="T50" s="2">
        <f t="shared" si="60"/>
        <v>0.43175246108715848</v>
      </c>
      <c r="U50" s="2">
        <f t="shared" si="61"/>
        <v>0</v>
      </c>
      <c r="V50" s="2">
        <f t="shared" si="62"/>
        <v>6.9839546512721062E-3</v>
      </c>
      <c r="W50" s="1">
        <f>SUMIF(County!$AT$165:$AT$222,$BA50,County!P$165:P$222)+SUMIF('Cong Dist'!$BA$756:$BA$847,$BA50,'Cong Dist'!W$756:W$847)</f>
        <v>53764</v>
      </c>
      <c r="Y50" s="1">
        <f>SUMIF(County!$AT$165:$AT$222,$BA50,County!R$165:R$222)+SUMIF('Cong Dist'!$BA$756:$BA$847,$BA50,'Cong Dist'!Y$756:Y$847)</f>
        <v>41358</v>
      </c>
      <c r="AC50" s="1">
        <f>SUMIF(County!$AT$165:$AT$222,$BA50,County!V$165:V$222)+SUMIF('Cong Dist'!$BA$756:$BA$847,$BA50,'Cong Dist'!AC$756:AC$847)</f>
        <v>205</v>
      </c>
      <c r="AD50" s="1">
        <f>SUMIF(County!$AT$165:$AT$222,$BA50,County!W$165:W$222)+SUMIF('Cong Dist'!$BA$756:$BA$847,$BA50,'Cong Dist'!AD$756:AD$847)</f>
        <v>163</v>
      </c>
      <c r="AF50" s="1">
        <f>SUMIF(County!$AT$165:$AT$222,$BA50,County!Y$165:Y$222)+SUMIF('Cong Dist'!$BA$756:$BA$847,$BA50,'Cong Dist'!AF$756:AF$847)</f>
        <v>0</v>
      </c>
      <c r="AG50" s="1">
        <f t="shared" si="70"/>
        <v>136</v>
      </c>
      <c r="AH50" s="1">
        <f>SUMIF(County!$AT$165:$AT$222,$BA50,County!AA$165:AA$222)+SUMIF('Cong Dist'!$BA$756:$BA$847,$BA50,'Cong Dist'!AH$756:AH$847)</f>
        <v>77</v>
      </c>
      <c r="AI50" s="1"/>
      <c r="AJ50" s="1">
        <f>SUMIF(County!$AT$165:$AT$222,$BA50,County!AC$165:AC$222)+SUMIF('Cong Dist'!$BA$756:$BA$847,$BA50,'Cong Dist'!AJ$756:AJ$847)</f>
        <v>88</v>
      </c>
      <c r="AK50" s="1"/>
      <c r="AM50" s="1"/>
      <c r="AP50" s="7">
        <f>IF(AA50&gt;0,RANK(AA50,(W50:Y50,Z50:AN50)),0)</f>
        <v>0</v>
      </c>
      <c r="AQ50" s="7">
        <f>IF(AB50&gt;0,RANK(AB50,(W50:Y50,Z50:AN50)),0)</f>
        <v>0</v>
      </c>
      <c r="AR50" s="7">
        <f>IF(AC50&gt;0,RANK(AC50,(W50:Y50,Z50:AN50)),0)</f>
        <v>3</v>
      </c>
      <c r="AS50" s="7">
        <f>IF(AD50&gt;0,RANK(AD50,(W50:Y50,AD50:AN50)),0)</f>
        <v>3</v>
      </c>
      <c r="AT50" s="2">
        <f t="shared" si="63"/>
        <v>0</v>
      </c>
      <c r="AU50" s="2">
        <f t="shared" si="64"/>
        <v>0</v>
      </c>
      <c r="AV50" s="2">
        <f t="shared" si="65"/>
        <v>2.1400757900011482E-3</v>
      </c>
      <c r="AW50" s="2">
        <f t="shared" si="66"/>
        <v>1.7016212379033521E-3</v>
      </c>
      <c r="AY50" s="2" t="str">
        <f t="shared" si="67"/>
        <v>District 17</v>
      </c>
      <c r="AZ50" t="str">
        <f t="shared" si="68"/>
        <v>CA</v>
      </c>
      <c r="BA50">
        <v>17</v>
      </c>
      <c r="BC50" s="98">
        <v>6</v>
      </c>
      <c r="BD50" s="100">
        <v>917</v>
      </c>
      <c r="BE50" s="107">
        <f t="shared" si="69"/>
        <v>6917</v>
      </c>
      <c r="BF50" t="s">
        <v>2627</v>
      </c>
      <c r="BG50" t="s">
        <v>3208</v>
      </c>
      <c r="BQ50" s="1">
        <f>SUMIF(County!$AT$165:$AT$222,$BA50,County!BK$165:BK$222)+SUMIF('Cong Dist'!$BA$756:$BA$847,$BA50,'Cong Dist'!BQ$756:BQ$847)</f>
        <v>136</v>
      </c>
    </row>
    <row r="51" spans="1:69" outlineLevel="1">
      <c r="A51" t="s">
        <v>1623</v>
      </c>
      <c r="B51" t="s">
        <v>206</v>
      </c>
      <c r="C51" s="1">
        <f t="shared" si="53"/>
        <v>144818</v>
      </c>
      <c r="D51" s="1">
        <v>8</v>
      </c>
      <c r="E51" s="1">
        <f t="shared" si="54"/>
        <v>5</v>
      </c>
      <c r="F51" s="1"/>
      <c r="G51" s="1">
        <f t="shared" si="55"/>
        <v>3</v>
      </c>
      <c r="H51" s="1"/>
      <c r="I51" s="1"/>
      <c r="J51" s="1"/>
      <c r="K51" s="7">
        <f>IF(W51&gt;0,RANK(W51,(W51:Y51,Z51:AN51)),0)</f>
        <v>1</v>
      </c>
      <c r="L51" s="7">
        <f>IF(X51&gt;0,RANK(X51,(W51:Y51,Z51:AN51)),0)</f>
        <v>0</v>
      </c>
      <c r="M51" s="7">
        <f>IF(Y51&gt;0,RANK(Y51,(W51:Y51,Z51:AN51)),0)</f>
        <v>2</v>
      </c>
      <c r="N51" s="7">
        <f>IF(Z51&gt;0,RANK(Z51,(W51:Y51,Z51:AN51)),0)</f>
        <v>0</v>
      </c>
      <c r="O51" s="49">
        <f t="shared" si="56"/>
        <v>24122</v>
      </c>
      <c r="P51" s="178">
        <f t="shared" si="57"/>
        <v>0.16656769186150894</v>
      </c>
      <c r="Q51" s="2"/>
      <c r="R51" s="2">
        <f t="shared" si="58"/>
        <v>0.58064605228631805</v>
      </c>
      <c r="S51" s="2">
        <f t="shared" si="59"/>
        <v>0</v>
      </c>
      <c r="T51" s="2">
        <f t="shared" si="60"/>
        <v>0.41407836042480906</v>
      </c>
      <c r="U51" s="2">
        <f t="shared" si="61"/>
        <v>0</v>
      </c>
      <c r="V51" s="2">
        <f t="shared" si="62"/>
        <v>5.2755872888728961E-3</v>
      </c>
      <c r="W51" s="1">
        <f>SUMIF(County!$AT$165:$AT$222,$BA51,County!P$165:P$222)+SUMIF('Cong Dist'!$BA$756:$BA$847,$BA51,'Cong Dist'!W$756:W$847)</f>
        <v>84088</v>
      </c>
      <c r="Y51" s="1">
        <f>SUMIF(County!$AT$165:$AT$222,$BA51,County!R$165:R$222)+SUMIF('Cong Dist'!$BA$756:$BA$847,$BA51,'Cong Dist'!Y$756:Y$847)</f>
        <v>59966</v>
      </c>
      <c r="AC51" s="1">
        <f>SUMIF(County!$AT$165:$AT$222,$BA51,County!V$165:V$222)+SUMIF('Cong Dist'!$BA$756:$BA$847,$BA51,'Cong Dist'!AC$756:AC$847)</f>
        <v>193</v>
      </c>
      <c r="AD51" s="1">
        <f>SUMIF(County!$AT$165:$AT$222,$BA51,County!W$165:W$222)+SUMIF('Cong Dist'!$BA$756:$BA$847,$BA51,'Cong Dist'!AD$756:AD$847)</f>
        <v>220</v>
      </c>
      <c r="AF51" s="1">
        <f>SUMIF(County!$AT$165:$AT$222,$BA51,County!Y$165:Y$222)+SUMIF('Cong Dist'!$BA$756:$BA$847,$BA51,'Cong Dist'!AF$756:AF$847)</f>
        <v>0</v>
      </c>
      <c r="AG51" s="1">
        <f t="shared" si="70"/>
        <v>145</v>
      </c>
      <c r="AH51" s="1">
        <f>SUMIF(County!$AT$165:$AT$222,$BA51,County!AA$165:AA$222)+SUMIF('Cong Dist'!$BA$756:$BA$847,$BA51,'Cong Dist'!AH$756:AH$847)</f>
        <v>114</v>
      </c>
      <c r="AI51" s="1"/>
      <c r="AJ51" s="1">
        <f>SUMIF(County!$AT$165:$AT$222,$BA51,County!AC$165:AC$222)+SUMIF('Cong Dist'!$BA$756:$BA$847,$BA51,'Cong Dist'!AJ$756:AJ$847)</f>
        <v>92</v>
      </c>
      <c r="AK51" s="1"/>
      <c r="AM51" s="1"/>
      <c r="AP51" s="7">
        <f>IF(AA51&gt;0,RANK(AA51,(W51:Y51,Z51:AN51)),0)</f>
        <v>0</v>
      </c>
      <c r="AQ51" s="7">
        <f>IF(AB51&gt;0,RANK(AB51,(W51:Y51,Z51:AN51)),0)</f>
        <v>0</v>
      </c>
      <c r="AR51" s="7">
        <f>IF(AC51&gt;0,RANK(AC51,(W51:Y51,Z51:AN51)),0)</f>
        <v>4</v>
      </c>
      <c r="AS51" s="7">
        <f>IF(AD51&gt;0,RANK(AD51,(W51:Y51,AD51:AN51)),0)</f>
        <v>3</v>
      </c>
      <c r="AT51" s="2">
        <f t="shared" si="63"/>
        <v>0</v>
      </c>
      <c r="AU51" s="2">
        <f t="shared" si="64"/>
        <v>0</v>
      </c>
      <c r="AV51" s="2">
        <f t="shared" si="65"/>
        <v>1.3327072601472193E-3</v>
      </c>
      <c r="AW51" s="2">
        <f t="shared" si="66"/>
        <v>1.51914817218854E-3</v>
      </c>
      <c r="AY51" s="2" t="str">
        <f t="shared" si="67"/>
        <v>District 18</v>
      </c>
      <c r="AZ51" t="str">
        <f t="shared" si="68"/>
        <v>CA</v>
      </c>
      <c r="BA51">
        <v>18</v>
      </c>
      <c r="BC51" s="98">
        <v>6</v>
      </c>
      <c r="BD51" s="100">
        <v>918</v>
      </c>
      <c r="BE51" s="107">
        <f t="shared" si="69"/>
        <v>6918</v>
      </c>
      <c r="BF51" t="s">
        <v>2627</v>
      </c>
      <c r="BG51" t="s">
        <v>3208</v>
      </c>
      <c r="BQ51" s="1">
        <f>SUMIF(County!$AT$165:$AT$222,$BA51,County!BK$165:BK$222)+SUMIF('Cong Dist'!$BA$756:$BA$847,$BA51,'Cong Dist'!BQ$756:BQ$847)</f>
        <v>145</v>
      </c>
    </row>
    <row r="52" spans="1:69" outlineLevel="1">
      <c r="A52" t="s">
        <v>2304</v>
      </c>
      <c r="B52" t="s">
        <v>206</v>
      </c>
      <c r="C52" s="1">
        <f t="shared" si="53"/>
        <v>101284</v>
      </c>
      <c r="D52" s="1">
        <v>6</v>
      </c>
      <c r="E52" s="1">
        <f t="shared" si="54"/>
        <v>3</v>
      </c>
      <c r="F52" s="1"/>
      <c r="G52" s="1">
        <f t="shared" si="55"/>
        <v>3</v>
      </c>
      <c r="H52" s="1"/>
      <c r="I52" s="1"/>
      <c r="J52" s="1"/>
      <c r="K52" s="7">
        <f>IF(W52&gt;0,RANK(W52,(W52:Y52,Z52:AN52)),0)</f>
        <v>1</v>
      </c>
      <c r="L52" s="7">
        <f>IF(X52&gt;0,RANK(X52,(W52:Y52,Z52:AN52)),0)</f>
        <v>0</v>
      </c>
      <c r="M52" s="7">
        <f>IF(Y52&gt;0,RANK(Y52,(W52:Y52,Z52:AN52)),0)</f>
        <v>2</v>
      </c>
      <c r="N52" s="7">
        <f>IF(Z52&gt;0,RANK(Z52,(W52:Y52,Z52:AN52)),0)</f>
        <v>0</v>
      </c>
      <c r="O52" s="49">
        <f>MAX(W52:AD52)-LARGE(W52:AD52,2)</f>
        <v>13399</v>
      </c>
      <c r="P52" s="178">
        <f t="shared" si="57"/>
        <v>0.1322913786975238</v>
      </c>
      <c r="Q52" s="2"/>
      <c r="R52" s="2">
        <f t="shared" si="58"/>
        <v>0.56242841909877173</v>
      </c>
      <c r="S52" s="2">
        <f t="shared" si="59"/>
        <v>0</v>
      </c>
      <c r="T52" s="2">
        <f t="shared" si="60"/>
        <v>0.43013704040124795</v>
      </c>
      <c r="U52" s="2">
        <f t="shared" si="61"/>
        <v>0</v>
      </c>
      <c r="V52" s="2">
        <f t="shared" si="62"/>
        <v>7.4345404999803244E-3</v>
      </c>
      <c r="W52" s="1">
        <f>SUMIF(County!$AT$165:$AT$222,$BA52,County!P$165:P$222)+SUMIF('Cong Dist'!$BA$756:$BA$847,$BA52,'Cong Dist'!W$756:W$847)</f>
        <v>56965</v>
      </c>
      <c r="Y52" s="1">
        <f>SUMIF(County!$AT$165:$AT$222,$BA52,County!R$165:R$222)+SUMIF('Cong Dist'!$BA$756:$BA$847,$BA52,'Cong Dist'!Y$756:Y$847)</f>
        <v>43566</v>
      </c>
      <c r="AC52" s="1">
        <f>SUMIF(County!$AT$165:$AT$222,$BA52,County!V$165:V$222)+SUMIF('Cong Dist'!$BA$756:$BA$847,$BA52,'Cong Dist'!AC$756:AC$847)</f>
        <v>201</v>
      </c>
      <c r="AD52" s="1">
        <f>SUMIF(County!$AT$165:$AT$222,$BA52,County!W$165:W$222)+SUMIF('Cong Dist'!$BA$756:$BA$847,$BA52,'Cong Dist'!AD$756:AD$847)</f>
        <v>165</v>
      </c>
      <c r="AF52" s="1">
        <f>SUMIF(County!$AT$165:$AT$222,$BA52,County!Y$165:Y$222)+SUMIF('Cong Dist'!$BA$756:$BA$847,$BA52,'Cong Dist'!AF$756:AF$847)</f>
        <v>0</v>
      </c>
      <c r="AG52" s="1">
        <f t="shared" si="70"/>
        <v>142</v>
      </c>
      <c r="AH52" s="1">
        <f>SUMIF(County!$AT$165:$AT$222,$BA52,County!AA$165:AA$222)+SUMIF('Cong Dist'!$BA$756:$BA$847,$BA52,'Cong Dist'!AH$756:AH$847)</f>
        <v>123</v>
      </c>
      <c r="AI52" s="1"/>
      <c r="AJ52" s="1">
        <f>SUMIF(County!$AT$165:$AT$222,$BA52,County!AC$165:AC$222)+SUMIF('Cong Dist'!$BA$756:$BA$847,$BA52,'Cong Dist'!AJ$756:AJ$847)</f>
        <v>122</v>
      </c>
      <c r="AK52" s="1"/>
      <c r="AM52" s="1"/>
      <c r="AP52" s="7">
        <f>IF(AA52&gt;0,RANK(AA52,(W52:Y52,Z52:AN52)),0)</f>
        <v>0</v>
      </c>
      <c r="AQ52" s="7">
        <f>IF(AB52&gt;0,RANK(AB52,(W52:Y52,Z52:AN52)),0)</f>
        <v>0</v>
      </c>
      <c r="AR52" s="7">
        <f>IF(AC52&gt;0,RANK(AC52,(W52:Y52,Z52:AN52)),0)</f>
        <v>3</v>
      </c>
      <c r="AS52" s="7">
        <f>IF(AD52&gt;0,RANK(AD52,(W52:Y52,AD52:AN52)),0)</f>
        <v>3</v>
      </c>
      <c r="AT52" s="2">
        <f t="shared" si="63"/>
        <v>0</v>
      </c>
      <c r="AU52" s="2">
        <f t="shared" si="64"/>
        <v>0</v>
      </c>
      <c r="AV52" s="2">
        <f t="shared" si="65"/>
        <v>1.9845187788791914E-3</v>
      </c>
      <c r="AW52" s="2">
        <f t="shared" si="66"/>
        <v>1.6290825796769479E-3</v>
      </c>
      <c r="AY52" s="2" t="str">
        <f t="shared" si="67"/>
        <v>District 19</v>
      </c>
      <c r="AZ52" t="str">
        <f t="shared" si="68"/>
        <v>CA</v>
      </c>
      <c r="BA52">
        <v>19</v>
      </c>
      <c r="BC52" s="98">
        <v>6</v>
      </c>
      <c r="BD52" s="100">
        <v>919</v>
      </c>
      <c r="BE52" s="107">
        <f t="shared" si="69"/>
        <v>6919</v>
      </c>
      <c r="BF52" t="s">
        <v>2627</v>
      </c>
      <c r="BG52" t="s">
        <v>3208</v>
      </c>
      <c r="BQ52" s="1">
        <f>SUMIF(County!$AT$165:$AT$222,$BA52,County!BK$165:BK$222)+SUMIF('Cong Dist'!$BA$756:$BA$847,$BA52,'Cong Dist'!BQ$756:BQ$847)</f>
        <v>142</v>
      </c>
    </row>
    <row r="53" spans="1:69" outlineLevel="1">
      <c r="A53" t="s">
        <v>1618</v>
      </c>
      <c r="B53" t="s">
        <v>206</v>
      </c>
      <c r="C53" s="1">
        <f t="shared" si="53"/>
        <v>122817</v>
      </c>
      <c r="D53" s="1">
        <v>6</v>
      </c>
      <c r="E53" s="1">
        <f t="shared" si="54"/>
        <v>3</v>
      </c>
      <c r="F53" s="1"/>
      <c r="G53" s="1">
        <f t="shared" si="55"/>
        <v>3</v>
      </c>
      <c r="H53" s="1"/>
      <c r="I53" s="1"/>
      <c r="J53" s="1"/>
      <c r="K53" s="7">
        <f>IF(W53&gt;0,RANK(W53,(W53:Y53,Z53:AN53)),0)</f>
        <v>2</v>
      </c>
      <c r="L53" s="7">
        <f>IF(X53&gt;0,RANK(X53,(W53:Y53,Z53:AN53)),0)</f>
        <v>0</v>
      </c>
      <c r="M53" s="7">
        <f>IF(Y53&gt;0,RANK(Y53,(W53:Y53,Z53:AN53)),0)</f>
        <v>1</v>
      </c>
      <c r="N53" s="7">
        <f>IF(Z53&gt;0,RANK(Z53,(W53:Y53,Z53:AN53)),0)</f>
        <v>0</v>
      </c>
      <c r="O53" s="49">
        <f t="shared" si="56"/>
        <v>6197</v>
      </c>
      <c r="P53" s="178">
        <f t="shared" si="57"/>
        <v>5.0457184266021804E-2</v>
      </c>
      <c r="Q53" s="2"/>
      <c r="R53" s="2">
        <f t="shared" si="58"/>
        <v>0.47109113559197829</v>
      </c>
      <c r="S53" s="2">
        <f t="shared" si="59"/>
        <v>0</v>
      </c>
      <c r="T53" s="2">
        <f t="shared" si="60"/>
        <v>0.5215483198580001</v>
      </c>
      <c r="U53" s="2">
        <f t="shared" si="61"/>
        <v>0</v>
      </c>
      <c r="V53" s="2">
        <f t="shared" si="62"/>
        <v>7.3605445500216637E-3</v>
      </c>
      <c r="W53" s="1">
        <f>SUMIF(County!$AT$165:$AT$222,$BA53,County!P$165:P$222)+SUMIF('Cong Dist'!$BA$756:$BA$847,$BA53,'Cong Dist'!W$756:W$847)</f>
        <v>57858</v>
      </c>
      <c r="Y53" s="1">
        <f>SUMIF(County!$AT$165:$AT$222,$BA53,County!R$165:R$222)+SUMIF('Cong Dist'!$BA$756:$BA$847,$BA53,'Cong Dist'!Y$756:Y$847)</f>
        <v>64055</v>
      </c>
      <c r="AC53" s="1">
        <f>SUMIF(County!$AT$165:$AT$222,$BA53,County!V$165:V$222)+SUMIF('Cong Dist'!$BA$756:$BA$847,$BA53,'Cong Dist'!AC$756:AC$847)</f>
        <v>210</v>
      </c>
      <c r="AD53" s="1">
        <f>SUMIF(County!$AT$165:$AT$222,$BA53,County!W$165:W$222)+SUMIF('Cong Dist'!$BA$756:$BA$847,$BA53,'Cong Dist'!AD$756:AD$847)</f>
        <v>212</v>
      </c>
      <c r="AF53" s="1">
        <f>SUMIF(County!$AT$165:$AT$222,$BA53,County!Y$165:Y$222)+SUMIF('Cong Dist'!$BA$756:$BA$847,$BA53,'Cong Dist'!AF$756:AF$847)</f>
        <v>0</v>
      </c>
      <c r="AG53" s="1">
        <f t="shared" si="70"/>
        <v>178</v>
      </c>
      <c r="AH53" s="1">
        <f>SUMIF(County!$AT$165:$AT$222,$BA53,County!AA$165:AA$222)+SUMIF('Cong Dist'!$BA$756:$BA$847,$BA53,'Cong Dist'!AH$756:AH$847)</f>
        <v>139</v>
      </c>
      <c r="AI53" s="1"/>
      <c r="AJ53" s="1">
        <f>SUMIF(County!$AT$165:$AT$222,$BA53,County!AC$165:AC$222)+SUMIF('Cong Dist'!$BA$756:$BA$847,$BA53,'Cong Dist'!AJ$756:AJ$847)</f>
        <v>165</v>
      </c>
      <c r="AK53" s="1"/>
      <c r="AM53" s="1"/>
      <c r="AP53" s="7">
        <f>IF(AA53&gt;0,RANK(AA53,(W53:Y53,Z53:AN53)),0)</f>
        <v>0</v>
      </c>
      <c r="AQ53" s="7">
        <f>IF(AB53&gt;0,RANK(AB53,(W53:Y53,Z53:AN53)),0)</f>
        <v>0</v>
      </c>
      <c r="AR53" s="7">
        <f>IF(AC53&gt;0,RANK(AC53,(W53:Y53,Z53:AN53)),0)</f>
        <v>4</v>
      </c>
      <c r="AS53" s="7">
        <f>IF(AD53&gt;0,RANK(AD53,(W53:Y53,AD53:AN53)),0)</f>
        <v>3</v>
      </c>
      <c r="AT53" s="2">
        <f t="shared" si="63"/>
        <v>0</v>
      </c>
      <c r="AU53" s="2">
        <f t="shared" si="64"/>
        <v>0</v>
      </c>
      <c r="AV53" s="2">
        <f t="shared" si="65"/>
        <v>1.7098610127262513E-3</v>
      </c>
      <c r="AW53" s="2">
        <f t="shared" si="66"/>
        <v>1.7261454033236441E-3</v>
      </c>
      <c r="AY53" s="2" t="str">
        <f t="shared" si="67"/>
        <v>District 20</v>
      </c>
      <c r="AZ53" t="str">
        <f t="shared" si="68"/>
        <v>CA</v>
      </c>
      <c r="BA53">
        <v>20</v>
      </c>
      <c r="BC53" s="98">
        <v>6</v>
      </c>
      <c r="BD53" s="100">
        <v>920</v>
      </c>
      <c r="BE53" s="107">
        <f t="shared" si="69"/>
        <v>6920</v>
      </c>
      <c r="BF53" t="s">
        <v>2627</v>
      </c>
      <c r="BG53" t="s">
        <v>3208</v>
      </c>
      <c r="BQ53" s="1">
        <f>SUMIF(County!$AT$165:$AT$222,$BA53,County!BK$165:BK$222)+SUMIF('Cong Dist'!$BA$756:$BA$847,$BA53,'Cong Dist'!BQ$756:BQ$847)</f>
        <v>178</v>
      </c>
    </row>
    <row r="54" spans="1:69" outlineLevel="1">
      <c r="A54" t="s">
        <v>108</v>
      </c>
      <c r="B54" t="s">
        <v>206</v>
      </c>
      <c r="C54" s="1">
        <f t="shared" si="53"/>
        <v>37103</v>
      </c>
      <c r="D54" s="1">
        <v>4</v>
      </c>
      <c r="E54" s="1">
        <f t="shared" si="54"/>
        <v>2</v>
      </c>
      <c r="F54" s="1"/>
      <c r="G54" s="1">
        <f t="shared" si="55"/>
        <v>2</v>
      </c>
      <c r="H54" s="1"/>
      <c r="I54" s="1"/>
      <c r="J54" s="1"/>
      <c r="K54" s="7">
        <f>IF(W54&gt;0,RANK(W54,(W54:Y54,Z54:AN54)),0)</f>
        <v>1</v>
      </c>
      <c r="L54" s="7">
        <f>IF(X54&gt;0,RANK(X54,(W54:Y54,Z54:AN54)),0)</f>
        <v>0</v>
      </c>
      <c r="M54" s="7">
        <f>IF(Y54&gt;0,RANK(Y54,(W54:Y54,Z54:AN54)),0)</f>
        <v>2</v>
      </c>
      <c r="N54" s="7">
        <f>IF(Z54&gt;0,RANK(Z54,(W54:Y54,Z54:AN54)),0)</f>
        <v>0</v>
      </c>
      <c r="O54" s="49">
        <f t="shared" si="56"/>
        <v>7439</v>
      </c>
      <c r="P54" s="178">
        <f t="shared" si="57"/>
        <v>0.20049591677222867</v>
      </c>
      <c r="Q54" s="2"/>
      <c r="R54" s="2">
        <f t="shared" si="58"/>
        <v>0.59154246287362211</v>
      </c>
      <c r="S54" s="2">
        <f t="shared" si="59"/>
        <v>0</v>
      </c>
      <c r="T54" s="2">
        <f t="shared" si="60"/>
        <v>0.39104654610139344</v>
      </c>
      <c r="U54" s="2">
        <f t="shared" si="61"/>
        <v>0</v>
      </c>
      <c r="V54" s="2">
        <f t="shared" si="62"/>
        <v>1.7410991024984446E-2</v>
      </c>
      <c r="W54" s="1">
        <f>SUMIF(County!$AT$165:$AT$222,$BA54,County!P$165:P$222)+SUMIF('Cong Dist'!$BA$756:$BA$847,$BA54,'Cong Dist'!W$756:W$847)</f>
        <v>21948</v>
      </c>
      <c r="Y54" s="1">
        <f>SUMIF(County!$AT$165:$AT$222,$BA54,County!R$165:R$222)+SUMIF('Cong Dist'!$BA$756:$BA$847,$BA54,'Cong Dist'!Y$756:Y$847)</f>
        <v>14509</v>
      </c>
      <c r="AC54" s="1">
        <f>SUMIF(County!$AT$165:$AT$222,$BA54,County!V$165:V$222)+SUMIF('Cong Dist'!$BA$756:$BA$847,$BA54,'Cong Dist'!AC$756:AC$847)</f>
        <v>175</v>
      </c>
      <c r="AD54" s="1">
        <f>SUMIF(County!$AT$165:$AT$222,$BA54,County!W$165:W$222)+SUMIF('Cong Dist'!$BA$756:$BA$847,$BA54,'Cong Dist'!AD$756:AD$847)</f>
        <v>143</v>
      </c>
      <c r="AF54" s="1">
        <f>SUMIF(County!$AT$165:$AT$222,$BA54,County!Y$165:Y$222)+SUMIF('Cong Dist'!$BA$756:$BA$847,$BA54,'Cong Dist'!AF$756:AF$847)</f>
        <v>0</v>
      </c>
      <c r="AG54" s="1">
        <f t="shared" si="70"/>
        <v>103</v>
      </c>
      <c r="AH54" s="1">
        <f>SUMIF(County!$AT$165:$AT$222,$BA54,County!AA$165:AA$222)+SUMIF('Cong Dist'!$BA$756:$BA$847,$BA54,'Cong Dist'!AH$756:AH$847)</f>
        <v>82</v>
      </c>
      <c r="AI54" s="1"/>
      <c r="AJ54" s="1">
        <f>SUMIF(County!$AT$165:$AT$222,$BA54,County!AC$165:AC$222)+SUMIF('Cong Dist'!$BA$756:$BA$847,$BA54,'Cong Dist'!AJ$756:AJ$847)</f>
        <v>143</v>
      </c>
      <c r="AK54" s="1"/>
      <c r="AM54" s="1"/>
      <c r="AP54" s="7">
        <f>IF(AA54&gt;0,RANK(AA54,(W54:Y54,Z54:AN54)),0)</f>
        <v>0</v>
      </c>
      <c r="AQ54" s="7">
        <f>IF(AB54&gt;0,RANK(AB54,(W54:Y54,Z54:AN54)),0)</f>
        <v>0</v>
      </c>
      <c r="AR54" s="7">
        <f>IF(AC54&gt;0,RANK(AC54,(W54:Y54,Z54:AN54)),0)</f>
        <v>3</v>
      </c>
      <c r="AS54" s="7">
        <f>IF(AD54&gt;0,RANK(AD54,(W54:Y54,AD54:AN54)),0)</f>
        <v>3</v>
      </c>
      <c r="AT54" s="2">
        <f t="shared" si="63"/>
        <v>0</v>
      </c>
      <c r="AU54" s="2">
        <f t="shared" si="64"/>
        <v>0</v>
      </c>
      <c r="AV54" s="2">
        <f t="shared" si="65"/>
        <v>4.7165997358704151E-3</v>
      </c>
      <c r="AW54" s="2">
        <f t="shared" si="66"/>
        <v>3.8541357841683963E-3</v>
      </c>
      <c r="AY54" s="2" t="str">
        <f t="shared" si="67"/>
        <v>District 21</v>
      </c>
      <c r="AZ54" t="str">
        <f t="shared" si="68"/>
        <v>CA</v>
      </c>
      <c r="BA54">
        <v>21</v>
      </c>
      <c r="BC54" s="98">
        <v>6</v>
      </c>
      <c r="BD54" s="100">
        <v>921</v>
      </c>
      <c r="BE54" s="107">
        <f t="shared" si="69"/>
        <v>6921</v>
      </c>
      <c r="BF54" t="s">
        <v>2627</v>
      </c>
      <c r="BG54" t="s">
        <v>3208</v>
      </c>
      <c r="BQ54" s="1">
        <f>SUMIF(County!$AT$165:$AT$222,$BA54,County!BK$165:BK$222)+SUMIF('Cong Dist'!$BA$756:$BA$847,$BA54,'Cong Dist'!BQ$756:BQ$847)</f>
        <v>103</v>
      </c>
    </row>
    <row r="55" spans="1:69" outlineLevel="1">
      <c r="A55" t="s">
        <v>264</v>
      </c>
      <c r="B55" t="s">
        <v>206</v>
      </c>
      <c r="C55" s="1">
        <f t="shared" si="53"/>
        <v>57774</v>
      </c>
      <c r="D55" s="1">
        <v>5</v>
      </c>
      <c r="E55" s="1">
        <f t="shared" si="54"/>
        <v>3</v>
      </c>
      <c r="F55" s="1"/>
      <c r="G55" s="1">
        <f t="shared" si="55"/>
        <v>2</v>
      </c>
      <c r="H55" s="1"/>
      <c r="I55" s="1"/>
      <c r="J55" s="1"/>
      <c r="K55" s="7">
        <f>IF(W55&gt;0,RANK(W55,(W55:Y55,Z55:AN55)),0)</f>
        <v>1</v>
      </c>
      <c r="L55" s="7">
        <f>IF(X55&gt;0,RANK(X55,(W55:Y55,Z55:AN55)),0)</f>
        <v>0</v>
      </c>
      <c r="M55" s="7">
        <f>IF(Y55&gt;0,RANK(Y55,(W55:Y55,Z55:AN55)),0)</f>
        <v>2</v>
      </c>
      <c r="N55" s="7">
        <f>IF(Z55&gt;0,RANK(Z55,(W55:Y55,Z55:AN55)),0)</f>
        <v>0</v>
      </c>
      <c r="O55" s="49">
        <f t="shared" si="56"/>
        <v>6407</v>
      </c>
      <c r="P55" s="178">
        <f t="shared" si="57"/>
        <v>0.11089763561463634</v>
      </c>
      <c r="Q55" s="2"/>
      <c r="R55" s="2">
        <f t="shared" si="58"/>
        <v>0.54820507494720805</v>
      </c>
      <c r="S55" s="2">
        <f t="shared" si="59"/>
        <v>0</v>
      </c>
      <c r="T55" s="2">
        <f t="shared" si="60"/>
        <v>0.43730743933257177</v>
      </c>
      <c r="U55" s="2">
        <f t="shared" si="61"/>
        <v>0</v>
      </c>
      <c r="V55" s="2">
        <f t="shared" si="62"/>
        <v>1.4487485720220183E-2</v>
      </c>
      <c r="W55" s="1">
        <f>SUMIF(County!$AT$165:$AT$222,$BA55,County!P$165:P$222)+SUMIF('Cong Dist'!$BA$756:$BA$847,$BA55,'Cong Dist'!W$756:W$847)</f>
        <v>31672</v>
      </c>
      <c r="Y55" s="1">
        <f>SUMIF(County!$AT$165:$AT$222,$BA55,County!R$165:R$222)+SUMIF('Cong Dist'!$BA$756:$BA$847,$BA55,'Cong Dist'!Y$756:Y$847)</f>
        <v>25265</v>
      </c>
      <c r="AC55" s="1">
        <f>SUMIF(County!$AT$165:$AT$222,$BA55,County!V$165:V$222)+SUMIF('Cong Dist'!$BA$756:$BA$847,$BA55,'Cong Dist'!AC$756:AC$847)</f>
        <v>221</v>
      </c>
      <c r="AD55" s="1">
        <f>SUMIF(County!$AT$165:$AT$222,$BA55,County!W$165:W$222)+SUMIF('Cong Dist'!$BA$756:$BA$847,$BA55,'Cong Dist'!AD$756:AD$847)</f>
        <v>215</v>
      </c>
      <c r="AF55" s="1">
        <f>SUMIF(County!$AT$165:$AT$222,$BA55,County!Y$165:Y$222)+SUMIF('Cong Dist'!$BA$756:$BA$847,$BA55,'Cong Dist'!AF$756:AF$847)</f>
        <v>0</v>
      </c>
      <c r="AG55" s="1">
        <f t="shared" si="70"/>
        <v>112</v>
      </c>
      <c r="AH55" s="1">
        <f>SUMIF(County!$AT$165:$AT$222,$BA55,County!AA$165:AA$222)+SUMIF('Cong Dist'!$BA$756:$BA$847,$BA55,'Cong Dist'!AH$756:AH$847)</f>
        <v>161</v>
      </c>
      <c r="AI55" s="1"/>
      <c r="AJ55" s="1">
        <f>SUMIF(County!$AT$165:$AT$222,$BA55,County!AC$165:AC$222)+SUMIF('Cong Dist'!$BA$756:$BA$847,$BA55,'Cong Dist'!AJ$756:AJ$847)</f>
        <v>128</v>
      </c>
      <c r="AK55" s="1"/>
      <c r="AM55" s="1"/>
      <c r="AP55" s="7">
        <f>IF(AA55&gt;0,RANK(AA55,(W55:Y55,Z55:AN55)),0)</f>
        <v>0</v>
      </c>
      <c r="AQ55" s="7">
        <f>IF(AB55&gt;0,RANK(AB55,(W55:Y55,Z55:AN55)),0)</f>
        <v>0</v>
      </c>
      <c r="AR55" s="7">
        <f>IF(AC55&gt;0,RANK(AC55,(W55:Y55,Z55:AN55)),0)</f>
        <v>3</v>
      </c>
      <c r="AS55" s="7">
        <f>IF(AD55&gt;0,RANK(AD55,(W55:Y55,AD55:AN55)),0)</f>
        <v>3</v>
      </c>
      <c r="AT55" s="2">
        <f t="shared" si="63"/>
        <v>0</v>
      </c>
      <c r="AU55" s="2">
        <f t="shared" si="64"/>
        <v>0</v>
      </c>
      <c r="AV55" s="2">
        <f t="shared" si="65"/>
        <v>3.8252501125073564E-3</v>
      </c>
      <c r="AW55" s="2">
        <f t="shared" si="66"/>
        <v>3.7213971682763872E-3</v>
      </c>
      <c r="AY55" s="2" t="str">
        <f t="shared" si="67"/>
        <v>District 22</v>
      </c>
      <c r="AZ55" t="str">
        <f t="shared" si="68"/>
        <v>CA</v>
      </c>
      <c r="BA55">
        <v>22</v>
      </c>
      <c r="BC55" s="98">
        <v>6</v>
      </c>
      <c r="BD55" s="100">
        <v>922</v>
      </c>
      <c r="BE55" s="107">
        <f t="shared" si="69"/>
        <v>6922</v>
      </c>
      <c r="BF55" t="s">
        <v>2627</v>
      </c>
      <c r="BG55" t="s">
        <v>3208</v>
      </c>
      <c r="BQ55" s="1">
        <f>SUMIF(County!$AT$165:$AT$222,$BA55,County!BK$165:BK$222)+SUMIF('Cong Dist'!$BA$756:$BA$847,$BA55,'Cong Dist'!BQ$756:BQ$847)</f>
        <v>112</v>
      </c>
    </row>
    <row r="56" spans="1:69" outlineLevel="1">
      <c r="A56" t="s">
        <v>199</v>
      </c>
      <c r="B56" t="s">
        <v>206</v>
      </c>
      <c r="C56" s="1">
        <f t="shared" si="53"/>
        <v>49252</v>
      </c>
      <c r="D56" s="1">
        <v>5</v>
      </c>
      <c r="E56" s="1">
        <f t="shared" si="54"/>
        <v>3</v>
      </c>
      <c r="F56" s="1"/>
      <c r="G56" s="1">
        <f t="shared" si="55"/>
        <v>2</v>
      </c>
      <c r="H56" s="1"/>
      <c r="I56" s="1"/>
      <c r="J56" s="1"/>
      <c r="K56" s="7">
        <f>IF(W56&gt;0,RANK(W56,(W56:Y56,Z56:AN56)),0)</f>
        <v>1</v>
      </c>
      <c r="L56" s="7">
        <f>IF(X56&gt;0,RANK(X56,(W56:Y56,Z56:AN56)),0)</f>
        <v>0</v>
      </c>
      <c r="M56" s="7">
        <f>IF(Y56&gt;0,RANK(Y56,(W56:Y56,Z56:AN56)),0)</f>
        <v>2</v>
      </c>
      <c r="N56" s="7">
        <f>IF(Z56&gt;0,RANK(Z56,(W56:Y56,Z56:AN56)),0)</f>
        <v>0</v>
      </c>
      <c r="O56" s="49">
        <f t="shared" si="56"/>
        <v>3205</v>
      </c>
      <c r="P56" s="178">
        <f t="shared" si="57"/>
        <v>6.5073499553317635E-2</v>
      </c>
      <c r="Q56" s="2"/>
      <c r="R56" s="2">
        <f t="shared" si="58"/>
        <v>0.52237472589945588</v>
      </c>
      <c r="S56" s="2">
        <f t="shared" si="59"/>
        <v>0</v>
      </c>
      <c r="T56" s="2">
        <f t="shared" si="60"/>
        <v>0.45730122634613823</v>
      </c>
      <c r="U56" s="2">
        <f t="shared" si="61"/>
        <v>0</v>
      </c>
      <c r="V56" s="2">
        <f t="shared" si="62"/>
        <v>2.0324047754405883E-2</v>
      </c>
      <c r="W56" s="1">
        <f>SUMIF(County!$AT$165:$AT$222,$BA56,County!P$165:P$222)+SUMIF('Cong Dist'!$BA$756:$BA$847,$BA56,'Cong Dist'!W$756:W$847)</f>
        <v>25728</v>
      </c>
      <c r="Y56" s="1">
        <f>SUMIF(County!$AT$165:$AT$222,$BA56,County!R$165:R$222)+SUMIF('Cong Dist'!$BA$756:$BA$847,$BA56,'Cong Dist'!Y$756:Y$847)</f>
        <v>22523</v>
      </c>
      <c r="AC56" s="1">
        <f>SUMIF(County!$AT$165:$AT$222,$BA56,County!V$165:V$222)+SUMIF('Cong Dist'!$BA$756:$BA$847,$BA56,'Cong Dist'!AC$756:AC$847)</f>
        <v>305</v>
      </c>
      <c r="AD56" s="1">
        <f>SUMIF(County!$AT$165:$AT$222,$BA56,County!W$165:W$222)+SUMIF('Cong Dist'!$BA$756:$BA$847,$BA56,'Cong Dist'!AD$756:AD$847)</f>
        <v>211</v>
      </c>
      <c r="AF56" s="1">
        <f>SUMIF(County!$AT$165:$AT$222,$BA56,County!Y$165:Y$222)+SUMIF('Cong Dist'!$BA$756:$BA$847,$BA56,'Cong Dist'!AF$756:AF$847)</f>
        <v>0</v>
      </c>
      <c r="AG56" s="1">
        <f t="shared" si="70"/>
        <v>134</v>
      </c>
      <c r="AH56" s="1">
        <f>SUMIF(County!$AT$165:$AT$222,$BA56,County!AA$165:AA$222)+SUMIF('Cong Dist'!$BA$756:$BA$847,$BA56,'Cong Dist'!AH$756:AH$847)</f>
        <v>197</v>
      </c>
      <c r="AI56" s="1"/>
      <c r="AJ56" s="1">
        <f>SUMIF(County!$AT$165:$AT$222,$BA56,County!AC$165:AC$222)+SUMIF('Cong Dist'!$BA$756:$BA$847,$BA56,'Cong Dist'!AJ$756:AJ$847)</f>
        <v>154</v>
      </c>
      <c r="AK56" s="1"/>
      <c r="AM56" s="1"/>
      <c r="AP56" s="7">
        <f>IF(AA56&gt;0,RANK(AA56,(W56:Y56,Z56:AN56)),0)</f>
        <v>0</v>
      </c>
      <c r="AQ56" s="7">
        <f>IF(AB56&gt;0,RANK(AB56,(W56:Y56,Z56:AN56)),0)</f>
        <v>0</v>
      </c>
      <c r="AR56" s="7">
        <f>IF(AC56&gt;0,RANK(AC56,(W56:Y56,Z56:AN56)),0)</f>
        <v>3</v>
      </c>
      <c r="AS56" s="7">
        <f>IF(AD56&gt;0,RANK(AD56,(W56:Y56,AD56:AN56)),0)</f>
        <v>3</v>
      </c>
      <c r="AT56" s="2">
        <f t="shared" si="63"/>
        <v>0</v>
      </c>
      <c r="AU56" s="2">
        <f t="shared" si="64"/>
        <v>0</v>
      </c>
      <c r="AV56" s="2">
        <f t="shared" si="65"/>
        <v>6.1926419231706324E-3</v>
      </c>
      <c r="AW56" s="2">
        <f t="shared" si="66"/>
        <v>4.2840899861934538E-3</v>
      </c>
      <c r="AY56" s="2" t="str">
        <f t="shared" si="67"/>
        <v>District 23</v>
      </c>
      <c r="AZ56" t="str">
        <f t="shared" si="68"/>
        <v>CA</v>
      </c>
      <c r="BA56">
        <v>23</v>
      </c>
      <c r="BC56" s="98">
        <v>6</v>
      </c>
      <c r="BD56" s="100">
        <v>923</v>
      </c>
      <c r="BE56" s="107">
        <f t="shared" si="69"/>
        <v>6923</v>
      </c>
      <c r="BF56" t="s">
        <v>2627</v>
      </c>
      <c r="BG56" t="s">
        <v>3208</v>
      </c>
      <c r="BQ56" s="1">
        <f>SUMIF(County!$AT$165:$AT$222,$BA56,County!BK$165:BK$222)+SUMIF('Cong Dist'!$BA$756:$BA$847,$BA56,'Cong Dist'!BQ$756:BQ$847)</f>
        <v>134</v>
      </c>
    </row>
    <row r="57" spans="1:69" outlineLevel="1">
      <c r="A57" t="s">
        <v>443</v>
      </c>
      <c r="B57" t="s">
        <v>206</v>
      </c>
      <c r="C57" s="1">
        <f t="shared" si="53"/>
        <v>116491</v>
      </c>
      <c r="D57" s="1">
        <v>6</v>
      </c>
      <c r="E57" s="1">
        <f t="shared" si="54"/>
        <v>3</v>
      </c>
      <c r="F57" s="1"/>
      <c r="G57" s="1">
        <f t="shared" si="55"/>
        <v>3</v>
      </c>
      <c r="H57" s="1"/>
      <c r="I57" s="1"/>
      <c r="J57" s="1"/>
      <c r="K57" s="7">
        <f>IF(W57&gt;0,RANK(W57,(W57:Y57,Z57:AN57)),0)</f>
        <v>2</v>
      </c>
      <c r="L57" s="7">
        <f>IF(X57&gt;0,RANK(X57,(W57:Y57,Z57:AN57)),0)</f>
        <v>0</v>
      </c>
      <c r="M57" s="7">
        <f>IF(Y57&gt;0,RANK(Y57,(W57:Y57,Z57:AN57)),0)</f>
        <v>1</v>
      </c>
      <c r="N57" s="7">
        <f>IF(Z57&gt;0,RANK(Z57,(W57:Y57,Z57:AN57)),0)</f>
        <v>0</v>
      </c>
      <c r="O57" s="49">
        <f t="shared" si="56"/>
        <v>6874</v>
      </c>
      <c r="P57" s="178">
        <f t="shared" si="57"/>
        <v>5.9008850469134955E-2</v>
      </c>
      <c r="Q57" s="2"/>
      <c r="R57" s="2">
        <f t="shared" si="58"/>
        <v>0.46691160690525446</v>
      </c>
      <c r="S57" s="2">
        <f t="shared" si="59"/>
        <v>0</v>
      </c>
      <c r="T57" s="2">
        <f t="shared" si="60"/>
        <v>0.52592045737438942</v>
      </c>
      <c r="U57" s="2">
        <f t="shared" si="61"/>
        <v>0</v>
      </c>
      <c r="V57" s="2">
        <f t="shared" si="62"/>
        <v>7.1679357203561223E-3</v>
      </c>
      <c r="W57" s="1">
        <f>SUMIF(County!$AT$165:$AT$222,$BA57,County!P$165:P$222)+SUMIF('Cong Dist'!$BA$756:$BA$847,$BA57,'Cong Dist'!W$756:W$847)</f>
        <v>54391</v>
      </c>
      <c r="Y57" s="1">
        <f>SUMIF(County!$AT$165:$AT$222,$BA57,County!R$165:R$222)+SUMIF('Cong Dist'!$BA$756:$BA$847,$BA57,'Cong Dist'!Y$756:Y$847)</f>
        <v>61265</v>
      </c>
      <c r="AC57" s="1">
        <f>SUMIF(County!$AT$165:$AT$222,$BA57,County!V$165:V$222)+SUMIF('Cong Dist'!$BA$756:$BA$847,$BA57,'Cong Dist'!AC$756:AC$847)</f>
        <v>243</v>
      </c>
      <c r="AD57" s="1">
        <f>SUMIF(County!$AT$165:$AT$222,$BA57,County!W$165:W$222)+SUMIF('Cong Dist'!$BA$756:$BA$847,$BA57,'Cong Dist'!AD$756:AD$847)</f>
        <v>164</v>
      </c>
      <c r="AF57" s="1">
        <f>SUMIF(County!$AT$165:$AT$222,$BA57,County!Y$165:Y$222)+SUMIF('Cong Dist'!$BA$756:$BA$847,$BA57,'Cong Dist'!AF$756:AF$847)</f>
        <v>1</v>
      </c>
      <c r="AG57" s="1">
        <f t="shared" si="70"/>
        <v>122</v>
      </c>
      <c r="AH57" s="1">
        <f>SUMIF(County!$AT$165:$AT$222,$BA57,County!AA$165:AA$222)+SUMIF('Cong Dist'!$BA$756:$BA$847,$BA57,'Cong Dist'!AH$756:AH$847)</f>
        <v>171</v>
      </c>
      <c r="AI57" s="1"/>
      <c r="AJ57" s="1">
        <f>SUMIF(County!$AT$165:$AT$222,$BA57,County!AC$165:AC$222)+SUMIF('Cong Dist'!$BA$756:$BA$847,$BA57,'Cong Dist'!AJ$756:AJ$847)</f>
        <v>134</v>
      </c>
      <c r="AK57" s="1"/>
      <c r="AM57" s="1"/>
      <c r="AP57" s="7">
        <f>IF(AA57&gt;0,RANK(AA57,(W57:Y57,Z57:AN57)),0)</f>
        <v>0</v>
      </c>
      <c r="AQ57" s="7">
        <f>IF(AB57&gt;0,RANK(AB57,(W57:Y57,Z57:AN57)),0)</f>
        <v>0</v>
      </c>
      <c r="AR57" s="7">
        <f>IF(AC57&gt;0,RANK(AC57,(W57:Y57,Z57:AN57)),0)</f>
        <v>3</v>
      </c>
      <c r="AS57" s="7">
        <f>IF(AD57&gt;0,RANK(AD57,(W57:Y57,AD57:AN57)),0)</f>
        <v>4</v>
      </c>
      <c r="AT57" s="2">
        <f t="shared" si="63"/>
        <v>0</v>
      </c>
      <c r="AU57" s="2">
        <f t="shared" si="64"/>
        <v>0</v>
      </c>
      <c r="AV57" s="2">
        <f t="shared" si="65"/>
        <v>2.0859980599359606E-3</v>
      </c>
      <c r="AW57" s="2">
        <f t="shared" si="66"/>
        <v>1.4078340816028707E-3</v>
      </c>
      <c r="AY57" s="2" t="str">
        <f t="shared" si="67"/>
        <v>District 24</v>
      </c>
      <c r="AZ57" t="str">
        <f t="shared" si="68"/>
        <v>CA</v>
      </c>
      <c r="BA57">
        <v>24</v>
      </c>
      <c r="BC57" s="98">
        <v>6</v>
      </c>
      <c r="BD57" s="100">
        <v>924</v>
      </c>
      <c r="BE57" s="107">
        <f t="shared" si="69"/>
        <v>6924</v>
      </c>
      <c r="BF57" t="s">
        <v>2627</v>
      </c>
      <c r="BG57" t="s">
        <v>3208</v>
      </c>
      <c r="BQ57" s="1">
        <f>SUMIF(County!$AT$165:$AT$222,$BA57,County!BK$165:BK$222)+SUMIF('Cong Dist'!$BA$756:$BA$847,$BA57,'Cong Dist'!BQ$756:BQ$847)</f>
        <v>122</v>
      </c>
    </row>
    <row r="58" spans="1:69" outlineLevel="1">
      <c r="A58" t="s">
        <v>1268</v>
      </c>
      <c r="B58" t="s">
        <v>206</v>
      </c>
      <c r="C58" s="1">
        <f t="shared" si="53"/>
        <v>72316</v>
      </c>
      <c r="D58" s="1">
        <v>5</v>
      </c>
      <c r="E58" s="1">
        <f t="shared" si="54"/>
        <v>3</v>
      </c>
      <c r="F58" s="1"/>
      <c r="G58" s="1">
        <f t="shared" si="55"/>
        <v>2</v>
      </c>
      <c r="H58" s="1"/>
      <c r="I58" s="1"/>
      <c r="J58" s="1"/>
      <c r="K58" s="7">
        <f>IF(W58&gt;0,RANK(W58,(W58:Y58,Z58:AN58)),0)</f>
        <v>1</v>
      </c>
      <c r="L58" s="7">
        <f>IF(X58&gt;0,RANK(X58,(W58:Y58,Z58:AN58)),0)</f>
        <v>0</v>
      </c>
      <c r="M58" s="7">
        <f>IF(Y58&gt;0,RANK(Y58,(W58:Y58,Z58:AN58)),0)</f>
        <v>2</v>
      </c>
      <c r="N58" s="7">
        <f>IF(Z58&gt;0,RANK(Z58,(W58:Y58,Z58:AN58)),0)</f>
        <v>0</v>
      </c>
      <c r="O58" s="49">
        <f t="shared" si="56"/>
        <v>3199</v>
      </c>
      <c r="P58" s="178">
        <f t="shared" si="57"/>
        <v>4.4236406880911558E-2</v>
      </c>
      <c r="Q58" s="2"/>
      <c r="R58" s="2">
        <f t="shared" si="58"/>
        <v>0.51577797444548923</v>
      </c>
      <c r="S58" s="2">
        <f t="shared" si="59"/>
        <v>0</v>
      </c>
      <c r="T58" s="2">
        <f t="shared" si="60"/>
        <v>0.47154156756457771</v>
      </c>
      <c r="U58" s="2">
        <f t="shared" si="61"/>
        <v>0</v>
      </c>
      <c r="V58" s="2">
        <f t="shared" si="62"/>
        <v>1.2680457989933058E-2</v>
      </c>
      <c r="W58" s="1">
        <f>SUMIF(County!$AT$165:$AT$222,$BA58,County!P$165:P$222)+SUMIF('Cong Dist'!$BA$756:$BA$847,$BA58,'Cong Dist'!W$756:W$847)</f>
        <v>37299</v>
      </c>
      <c r="Y58" s="1">
        <f>SUMIF(County!$AT$165:$AT$222,$BA58,County!R$165:R$222)+SUMIF('Cong Dist'!$BA$756:$BA$847,$BA58,'Cong Dist'!Y$756:Y$847)</f>
        <v>34100</v>
      </c>
      <c r="AC58" s="1">
        <f>SUMIF(County!$AT$165:$AT$222,$BA58,County!V$165:V$222)+SUMIF('Cong Dist'!$BA$756:$BA$847,$BA58,'Cong Dist'!AC$756:AC$847)</f>
        <v>189</v>
      </c>
      <c r="AD58" s="1">
        <f>SUMIF(County!$AT$165:$AT$222,$BA58,County!W$165:W$222)+SUMIF('Cong Dist'!$BA$756:$BA$847,$BA58,'Cong Dist'!AD$756:AD$847)</f>
        <v>234</v>
      </c>
      <c r="AF58" s="1">
        <f>SUMIF(County!$AT$165:$AT$222,$BA58,County!Y$165:Y$222)+SUMIF('Cong Dist'!$BA$756:$BA$847,$BA58,'Cong Dist'!AF$756:AF$847)</f>
        <v>0</v>
      </c>
      <c r="AG58" s="1">
        <f t="shared" si="70"/>
        <v>148</v>
      </c>
      <c r="AH58" s="1">
        <f>SUMIF(County!$AT$165:$AT$222,$BA58,County!AA$165:AA$222)+SUMIF('Cong Dist'!$BA$756:$BA$847,$BA58,'Cong Dist'!AH$756:AH$847)</f>
        <v>209</v>
      </c>
      <c r="AI58" s="1"/>
      <c r="AJ58" s="1">
        <f>SUMIF(County!$AT$165:$AT$222,$BA58,County!AC$165:AC$222)+SUMIF('Cong Dist'!$BA$756:$BA$847,$BA58,'Cong Dist'!AJ$756:AJ$847)</f>
        <v>137</v>
      </c>
      <c r="AK58" s="1"/>
      <c r="AM58" s="1"/>
      <c r="AP58" s="7">
        <f>IF(AA58&gt;0,RANK(AA58,(W58:Y58,Z58:AN58)),0)</f>
        <v>0</v>
      </c>
      <c r="AQ58" s="7">
        <f>IF(AB58&gt;0,RANK(AB58,(W58:Y58,Z58:AN58)),0)</f>
        <v>0</v>
      </c>
      <c r="AR58" s="7">
        <f>IF(AC58&gt;0,RANK(AC58,(W58:Y58,Z58:AN58)),0)</f>
        <v>5</v>
      </c>
      <c r="AS58" s="7">
        <f>IF(AD58&gt;0,RANK(AD58,(W58:Y58,AD58:AN58)),0)</f>
        <v>3</v>
      </c>
      <c r="AT58" s="2">
        <f t="shared" si="63"/>
        <v>0</v>
      </c>
      <c r="AU58" s="2">
        <f t="shared" si="64"/>
        <v>0</v>
      </c>
      <c r="AV58" s="2">
        <f t="shared" si="65"/>
        <v>2.6135295093755186E-3</v>
      </c>
      <c r="AW58" s="2">
        <f t="shared" si="66"/>
        <v>3.2357984401792136E-3</v>
      </c>
      <c r="AY58" s="2" t="str">
        <f t="shared" si="67"/>
        <v>District 25</v>
      </c>
      <c r="AZ58" t="str">
        <f t="shared" si="68"/>
        <v>CA</v>
      </c>
      <c r="BA58">
        <v>25</v>
      </c>
      <c r="BC58" s="98">
        <v>6</v>
      </c>
      <c r="BD58" s="100">
        <v>925</v>
      </c>
      <c r="BE58" s="107">
        <f t="shared" si="69"/>
        <v>6925</v>
      </c>
      <c r="BF58" t="s">
        <v>2627</v>
      </c>
      <c r="BG58" t="s">
        <v>3208</v>
      </c>
      <c r="BQ58" s="1">
        <f>SUMIF(County!$AT$165:$AT$222,$BA58,County!BK$165:BK$222)+SUMIF('Cong Dist'!$BA$756:$BA$847,$BA58,'Cong Dist'!BQ$756:BQ$847)</f>
        <v>148</v>
      </c>
    </row>
    <row r="59" spans="1:69" outlineLevel="1">
      <c r="A59" t="s">
        <v>3066</v>
      </c>
      <c r="B59" t="s">
        <v>206</v>
      </c>
      <c r="C59" s="1">
        <f t="shared" si="53"/>
        <v>103738</v>
      </c>
      <c r="D59" s="1">
        <v>6</v>
      </c>
      <c r="E59" s="1">
        <f t="shared" si="54"/>
        <v>3</v>
      </c>
      <c r="F59" s="1"/>
      <c r="G59" s="1">
        <f t="shared" si="55"/>
        <v>3</v>
      </c>
      <c r="H59" s="1"/>
      <c r="I59" s="1"/>
      <c r="J59" s="1"/>
      <c r="K59" s="7">
        <f>IF(W59&gt;0,RANK(W59,(W59:Y59,Z59:AN59)),0)</f>
        <v>1</v>
      </c>
      <c r="L59" s="7">
        <f>IF(X59&gt;0,RANK(X59,(W59:Y59,Z59:AN59)),0)</f>
        <v>0</v>
      </c>
      <c r="M59" s="7">
        <f>IF(Y59&gt;0,RANK(Y59,(W59:Y59,Z59:AN59)),0)</f>
        <v>2</v>
      </c>
      <c r="N59" s="7">
        <f>IF(Z59&gt;0,RANK(Z59,(W59:Y59,Z59:AN59)),0)</f>
        <v>0</v>
      </c>
      <c r="O59" s="49">
        <f t="shared" si="56"/>
        <v>4621</v>
      </c>
      <c r="P59" s="178">
        <f t="shared" si="57"/>
        <v>4.4544911218646975E-2</v>
      </c>
      <c r="Q59" s="2"/>
      <c r="R59" s="2">
        <f t="shared" si="58"/>
        <v>0.51801654167228983</v>
      </c>
      <c r="S59" s="2">
        <f t="shared" si="59"/>
        <v>0</v>
      </c>
      <c r="T59" s="2">
        <f t="shared" si="60"/>
        <v>0.47347163045364282</v>
      </c>
      <c r="U59" s="2">
        <f t="shared" si="61"/>
        <v>0</v>
      </c>
      <c r="V59" s="2">
        <f t="shared" si="62"/>
        <v>8.5118278740673459E-3</v>
      </c>
      <c r="W59" s="1">
        <f>SUMIF(County!$AT$165:$AT$222,$BA59,County!P$165:P$222)+SUMIF('Cong Dist'!$BA$756:$BA$847,$BA59,'Cong Dist'!W$756:W$847)</f>
        <v>53738</v>
      </c>
      <c r="Y59" s="1">
        <f>SUMIF(County!$AT$165:$AT$222,$BA59,County!R$165:R$222)+SUMIF('Cong Dist'!$BA$756:$BA$847,$BA59,'Cong Dist'!Y$756:Y$847)</f>
        <v>49117</v>
      </c>
      <c r="AC59" s="1">
        <f>SUMIF(County!$AT$165:$AT$222,$BA59,County!V$165:V$222)+SUMIF('Cong Dist'!$BA$756:$BA$847,$BA59,'Cong Dist'!AC$756:AC$847)</f>
        <v>193</v>
      </c>
      <c r="AD59" s="1">
        <f>SUMIF(County!$AT$165:$AT$222,$BA59,County!W$165:W$222)+SUMIF('Cong Dist'!$BA$756:$BA$847,$BA59,'Cong Dist'!AD$756:AD$847)</f>
        <v>291</v>
      </c>
      <c r="AF59" s="1">
        <f>SUMIF(County!$AT$165:$AT$222,$BA59,County!Y$165:Y$222)+SUMIF('Cong Dist'!$BA$756:$BA$847,$BA59,'Cong Dist'!AF$756:AF$847)</f>
        <v>0</v>
      </c>
      <c r="AG59" s="1">
        <f t="shared" si="70"/>
        <v>125</v>
      </c>
      <c r="AH59" s="1">
        <f>SUMIF(County!$AT$165:$AT$222,$BA59,County!AA$165:AA$222)+SUMIF('Cong Dist'!$BA$756:$BA$847,$BA59,'Cong Dist'!AH$756:AH$847)</f>
        <v>132</v>
      </c>
      <c r="AI59" s="1"/>
      <c r="AJ59" s="1">
        <f>SUMIF(County!$AT$165:$AT$222,$BA59,County!AC$165:AC$222)+SUMIF('Cong Dist'!$BA$756:$BA$847,$BA59,'Cong Dist'!AJ$756:AJ$847)</f>
        <v>142</v>
      </c>
      <c r="AK59" s="1"/>
      <c r="AM59" s="1"/>
      <c r="AP59" s="7">
        <f>IF(AA59&gt;0,RANK(AA59,(W59:Y59,Z59:AN59)),0)</f>
        <v>0</v>
      </c>
      <c r="AQ59" s="7">
        <f>IF(AB59&gt;0,RANK(AB59,(W59:Y59,Z59:AN59)),0)</f>
        <v>0</v>
      </c>
      <c r="AR59" s="7">
        <f>IF(AC59&gt;0,RANK(AC59,(W59:Y59,Z59:AN59)),0)</f>
        <v>4</v>
      </c>
      <c r="AS59" s="7">
        <f>IF(AD59&gt;0,RANK(AD59,(W59:Y59,AD59:AN59)),0)</f>
        <v>3</v>
      </c>
      <c r="AT59" s="2">
        <f t="shared" si="63"/>
        <v>0</v>
      </c>
      <c r="AU59" s="2">
        <f t="shared" si="64"/>
        <v>0</v>
      </c>
      <c r="AV59" s="2">
        <f t="shared" si="65"/>
        <v>1.8604561491449613E-3</v>
      </c>
      <c r="AW59" s="2">
        <f t="shared" si="66"/>
        <v>2.8051437274672734E-3</v>
      </c>
      <c r="AY59" s="2" t="str">
        <f t="shared" si="67"/>
        <v>District 26</v>
      </c>
      <c r="AZ59" t="str">
        <f t="shared" si="68"/>
        <v>CA</v>
      </c>
      <c r="BA59">
        <v>26</v>
      </c>
      <c r="BC59" s="98">
        <v>6</v>
      </c>
      <c r="BD59" s="100">
        <v>926</v>
      </c>
      <c r="BE59" s="107">
        <f t="shared" si="69"/>
        <v>6926</v>
      </c>
      <c r="BF59" t="s">
        <v>2627</v>
      </c>
      <c r="BG59" t="s">
        <v>3208</v>
      </c>
      <c r="BQ59" s="1">
        <f>SUMIF(County!$AT$165:$AT$222,$BA59,County!BK$165:BK$222)+SUMIF('Cong Dist'!$BA$756:$BA$847,$BA59,'Cong Dist'!BQ$756:BQ$847)</f>
        <v>125</v>
      </c>
    </row>
    <row r="60" spans="1:69" outlineLevel="1">
      <c r="A60" t="s">
        <v>2819</v>
      </c>
      <c r="B60" t="s">
        <v>206</v>
      </c>
      <c r="C60" s="1">
        <f t="shared" si="53"/>
        <v>100864</v>
      </c>
      <c r="D60" s="1">
        <v>6</v>
      </c>
      <c r="E60" s="1">
        <f t="shared" si="54"/>
        <v>3</v>
      </c>
      <c r="F60" s="1"/>
      <c r="G60" s="1">
        <f t="shared" si="55"/>
        <v>3</v>
      </c>
      <c r="H60" s="1"/>
      <c r="I60" s="1"/>
      <c r="J60" s="1"/>
      <c r="K60" s="7">
        <f>IF(W60&gt;0,RANK(W60,(W60:Y60,Z60:AN60)),0)</f>
        <v>1</v>
      </c>
      <c r="L60" s="7">
        <f>IF(X60&gt;0,RANK(X60,(W60:Y60,Z60:AN60)),0)</f>
        <v>0</v>
      </c>
      <c r="M60" s="7">
        <f>IF(Y60&gt;0,RANK(Y60,(W60:Y60,Z60:AN60)),0)</f>
        <v>2</v>
      </c>
      <c r="N60" s="7">
        <f>IF(Z60&gt;0,RANK(Z60,(W60:Y60,Z60:AN60)),0)</f>
        <v>0</v>
      </c>
      <c r="O60" s="49">
        <f t="shared" si="56"/>
        <v>11332</v>
      </c>
      <c r="P60" s="178">
        <f t="shared" si="57"/>
        <v>0.11234930203045686</v>
      </c>
      <c r="Q60" s="2"/>
      <c r="R60" s="2">
        <f t="shared" si="58"/>
        <v>0.55194122779187815</v>
      </c>
      <c r="S60" s="2">
        <f t="shared" si="59"/>
        <v>0</v>
      </c>
      <c r="T60" s="2">
        <f t="shared" si="60"/>
        <v>0.43959192576142131</v>
      </c>
      <c r="U60" s="2">
        <f t="shared" si="61"/>
        <v>0</v>
      </c>
      <c r="V60" s="2">
        <f t="shared" si="62"/>
        <v>8.4668464467005378E-3</v>
      </c>
      <c r="W60" s="1">
        <f>SUMIF(County!$AT$165:$AT$222,$BA60,County!P$165:P$222)+SUMIF('Cong Dist'!$BA$756:$BA$847,$BA60,'Cong Dist'!W$756:W$847)</f>
        <v>55671</v>
      </c>
      <c r="Y60" s="1">
        <f>SUMIF(County!$AT$165:$AT$222,$BA60,County!R$165:R$222)+SUMIF('Cong Dist'!$BA$756:$BA$847,$BA60,'Cong Dist'!Y$756:Y$847)</f>
        <v>44339</v>
      </c>
      <c r="AC60" s="1">
        <f>SUMIF(County!$AT$165:$AT$222,$BA60,County!V$165:V$222)+SUMIF('Cong Dist'!$BA$756:$BA$847,$BA60,'Cong Dist'!AC$756:AC$847)</f>
        <v>189</v>
      </c>
      <c r="AD60" s="1">
        <f>SUMIF(County!$AT$165:$AT$222,$BA60,County!W$165:W$222)+SUMIF('Cong Dist'!$BA$756:$BA$847,$BA60,'Cong Dist'!AD$756:AD$847)</f>
        <v>200</v>
      </c>
      <c r="AF60" s="1">
        <f>SUMIF(County!$AT$165:$AT$222,$BA60,County!Y$165:Y$222)+SUMIF('Cong Dist'!$BA$756:$BA$847,$BA60,'Cong Dist'!AF$756:AF$847)</f>
        <v>0</v>
      </c>
      <c r="AG60" s="1">
        <f t="shared" si="70"/>
        <v>212</v>
      </c>
      <c r="AH60" s="1">
        <f>SUMIF(County!$AT$165:$AT$222,$BA60,County!AA$165:AA$222)+SUMIF('Cong Dist'!$BA$756:$BA$847,$BA60,'Cong Dist'!AH$756:AH$847)</f>
        <v>97</v>
      </c>
      <c r="AI60" s="1"/>
      <c r="AJ60" s="1">
        <f>SUMIF(County!$AT$165:$AT$222,$BA60,County!AC$165:AC$222)+SUMIF('Cong Dist'!$BA$756:$BA$847,$BA60,'Cong Dist'!AJ$756:AJ$847)</f>
        <v>156</v>
      </c>
      <c r="AK60" s="1"/>
      <c r="AM60" s="1"/>
      <c r="AP60" s="7">
        <f>IF(AA60&gt;0,RANK(AA60,(W60:Y60,Z60:AN60)),0)</f>
        <v>0</v>
      </c>
      <c r="AQ60" s="7">
        <f>IF(AB60&gt;0,RANK(AB60,(W60:Y60,Z60:AN60)),0)</f>
        <v>0</v>
      </c>
      <c r="AR60" s="7">
        <f>IF(AC60&gt;0,RANK(AC60,(W60:Y60,Z60:AN60)),0)</f>
        <v>5</v>
      </c>
      <c r="AS60" s="7">
        <f>IF(AD60&gt;0,RANK(AD60,(W60:Y60,AD60:AN60)),0)</f>
        <v>4</v>
      </c>
      <c r="AT60" s="2">
        <f t="shared" si="63"/>
        <v>0</v>
      </c>
      <c r="AU60" s="2">
        <f t="shared" si="64"/>
        <v>0</v>
      </c>
      <c r="AV60" s="2">
        <f t="shared" si="65"/>
        <v>1.8738102791878172E-3</v>
      </c>
      <c r="AW60" s="2">
        <f t="shared" si="66"/>
        <v>1.9828680203045684E-3</v>
      </c>
      <c r="AY60" s="2" t="str">
        <f t="shared" si="67"/>
        <v>District 27</v>
      </c>
      <c r="AZ60" t="str">
        <f t="shared" si="68"/>
        <v>CA</v>
      </c>
      <c r="BA60">
        <v>27</v>
      </c>
      <c r="BC60" s="98">
        <v>6</v>
      </c>
      <c r="BD60" s="100">
        <v>927</v>
      </c>
      <c r="BE60" s="107">
        <f t="shared" si="69"/>
        <v>6927</v>
      </c>
      <c r="BF60" t="s">
        <v>2627</v>
      </c>
      <c r="BG60" t="s">
        <v>3208</v>
      </c>
      <c r="BQ60" s="1">
        <f>SUMIF(County!$AT$165:$AT$222,$BA60,County!BK$165:BK$222)+SUMIF('Cong Dist'!$BA$756:$BA$847,$BA60,'Cong Dist'!BQ$756:BQ$847)</f>
        <v>212</v>
      </c>
    </row>
    <row r="61" spans="1:69" outlineLevel="1">
      <c r="A61" t="s">
        <v>633</v>
      </c>
      <c r="B61" t="s">
        <v>206</v>
      </c>
      <c r="C61" s="1">
        <f t="shared" si="53"/>
        <v>132972</v>
      </c>
      <c r="D61" s="1">
        <v>7</v>
      </c>
      <c r="E61" s="1">
        <f t="shared" si="54"/>
        <v>4</v>
      </c>
      <c r="F61" s="1"/>
      <c r="G61" s="1">
        <f t="shared" si="55"/>
        <v>3</v>
      </c>
      <c r="H61" s="1"/>
      <c r="I61" s="1"/>
      <c r="J61" s="1"/>
      <c r="K61" s="7">
        <f>IF(W61&gt;0,RANK(W61,(W61:Y61,Z61:AN61)),0)</f>
        <v>1</v>
      </c>
      <c r="L61" s="7">
        <f>IF(X61&gt;0,RANK(X61,(W61:Y61,Z61:AN61)),0)</f>
        <v>0</v>
      </c>
      <c r="M61" s="7">
        <f>IF(Y61&gt;0,RANK(Y61,(W61:Y61,Z61:AN61)),0)</f>
        <v>2</v>
      </c>
      <c r="N61" s="7">
        <f>IF(Z61&gt;0,RANK(Z61,(W61:Y61,Z61:AN61)),0)</f>
        <v>0</v>
      </c>
      <c r="O61" s="49">
        <f t="shared" si="56"/>
        <v>67</v>
      </c>
      <c r="P61" s="178">
        <f t="shared" si="57"/>
        <v>5.0386547543843812E-4</v>
      </c>
      <c r="Q61" s="2"/>
      <c r="R61" s="2">
        <f t="shared" si="58"/>
        <v>0.49615708570225309</v>
      </c>
      <c r="S61" s="2">
        <f t="shared" si="59"/>
        <v>0</v>
      </c>
      <c r="T61" s="2">
        <f t="shared" si="60"/>
        <v>0.49565322022681468</v>
      </c>
      <c r="U61" s="2">
        <f t="shared" si="61"/>
        <v>0</v>
      </c>
      <c r="V61" s="2">
        <f t="shared" si="62"/>
        <v>8.1896940709322852E-3</v>
      </c>
      <c r="W61" s="1">
        <f>SUMIF(County!$AT$165:$AT$222,$BA61,County!P$165:P$222)+SUMIF('Cong Dist'!$BA$756:$BA$847,$BA61,'Cong Dist'!W$756:W$847)</f>
        <v>65975</v>
      </c>
      <c r="Y61" s="1">
        <f>SUMIF(County!$AT$165:$AT$222,$BA61,County!R$165:R$222)+SUMIF('Cong Dist'!$BA$756:$BA$847,$BA61,'Cong Dist'!Y$756:Y$847)</f>
        <v>65908</v>
      </c>
      <c r="AC61" s="1">
        <f>SUMIF(County!$AT$165:$AT$222,$BA61,County!V$165:V$222)+SUMIF('Cong Dist'!$BA$756:$BA$847,$BA61,'Cong Dist'!AC$756:AC$847)</f>
        <v>247</v>
      </c>
      <c r="AD61" s="1">
        <f>SUMIF(County!$AT$165:$AT$222,$BA61,County!W$165:W$222)+SUMIF('Cong Dist'!$BA$756:$BA$847,$BA61,'Cong Dist'!AD$756:AD$847)</f>
        <v>278</v>
      </c>
      <c r="AF61" s="1">
        <f>SUMIF(County!$AT$165:$AT$222,$BA61,County!Y$165:Y$222)+SUMIF('Cong Dist'!$BA$756:$BA$847,$BA61,'Cong Dist'!AF$756:AF$847)</f>
        <v>0</v>
      </c>
      <c r="AG61" s="1">
        <f t="shared" si="70"/>
        <v>212</v>
      </c>
      <c r="AH61" s="1">
        <f>SUMIF(County!$AT$165:$AT$222,$BA61,County!AA$165:AA$222)+SUMIF('Cong Dist'!$BA$756:$BA$847,$BA61,'Cong Dist'!AH$756:AH$847)</f>
        <v>176</v>
      </c>
      <c r="AI61" s="1"/>
      <c r="AJ61" s="1">
        <f>SUMIF(County!$AT$165:$AT$222,$BA61,County!AC$165:AC$222)+SUMIF('Cong Dist'!$BA$756:$BA$847,$BA61,'Cong Dist'!AJ$756:AJ$847)</f>
        <v>176</v>
      </c>
      <c r="AK61" s="1"/>
      <c r="AM61" s="1"/>
      <c r="AP61" s="7">
        <f>IF(AA61&gt;0,RANK(AA61,(W61:Y61,Z61:AN61)),0)</f>
        <v>0</v>
      </c>
      <c r="AQ61" s="7">
        <f>IF(AB61&gt;0,RANK(AB61,(W61:Y61,Z61:AN61)),0)</f>
        <v>0</v>
      </c>
      <c r="AR61" s="7">
        <f>IF(AC61&gt;0,RANK(AC61,(W61:Y61,Z61:AN61)),0)</f>
        <v>4</v>
      </c>
      <c r="AS61" s="7">
        <f>IF(AD61&gt;0,RANK(AD61,(W61:Y61,AD61:AN61)),0)</f>
        <v>3</v>
      </c>
      <c r="AT61" s="2">
        <f t="shared" si="63"/>
        <v>0</v>
      </c>
      <c r="AU61" s="2">
        <f t="shared" si="64"/>
        <v>0</v>
      </c>
      <c r="AV61" s="2">
        <f t="shared" si="65"/>
        <v>1.8575339169148392E-3</v>
      </c>
      <c r="AW61" s="2">
        <f t="shared" si="66"/>
        <v>2.090665704057997E-3</v>
      </c>
      <c r="AY61" s="2" t="str">
        <f t="shared" si="67"/>
        <v>District 28</v>
      </c>
      <c r="AZ61" t="str">
        <f t="shared" si="68"/>
        <v>CA</v>
      </c>
      <c r="BA61">
        <v>28</v>
      </c>
      <c r="BC61" s="98">
        <v>6</v>
      </c>
      <c r="BD61" s="100">
        <v>928</v>
      </c>
      <c r="BE61" s="107">
        <f t="shared" si="69"/>
        <v>6928</v>
      </c>
      <c r="BF61" t="s">
        <v>2627</v>
      </c>
      <c r="BG61" t="s">
        <v>3208</v>
      </c>
      <c r="BQ61" s="1">
        <f>SUMIF(County!$AT$165:$AT$222,$BA61,County!BK$165:BK$222)+SUMIF('Cong Dist'!$BA$756:$BA$847,$BA61,'Cong Dist'!BQ$756:BQ$847)</f>
        <v>212</v>
      </c>
    </row>
    <row r="62" spans="1:69" outlineLevel="1">
      <c r="A62" t="s">
        <v>634</v>
      </c>
      <c r="B62" t="s">
        <v>206</v>
      </c>
      <c r="C62" s="1">
        <f t="shared" si="53"/>
        <v>88267</v>
      </c>
      <c r="D62" s="1">
        <v>5</v>
      </c>
      <c r="E62" s="1">
        <f t="shared" si="54"/>
        <v>3</v>
      </c>
      <c r="F62" s="1"/>
      <c r="G62" s="1">
        <f t="shared" si="55"/>
        <v>2</v>
      </c>
      <c r="H62" s="1"/>
      <c r="I62" s="1"/>
      <c r="J62" s="1"/>
      <c r="K62" s="7">
        <f>IF(W62&gt;0,RANK(W62,(W62:Y62,Z62:AN62)),0)</f>
        <v>1</v>
      </c>
      <c r="L62" s="7">
        <f>IF(X62&gt;0,RANK(X62,(W62:Y62,Z62:AN62)),0)</f>
        <v>0</v>
      </c>
      <c r="M62" s="7">
        <f>IF(Y62&gt;0,RANK(Y62,(W62:Y62,Z62:AN62)),0)</f>
        <v>2</v>
      </c>
      <c r="N62" s="7">
        <f>IF(Z62&gt;0,RANK(Z62,(W62:Y62,Z62:AN62)),0)</f>
        <v>0</v>
      </c>
      <c r="O62" s="49">
        <f t="shared" si="56"/>
        <v>2841</v>
      </c>
      <c r="P62" s="178">
        <f t="shared" si="57"/>
        <v>3.2186434341260041E-2</v>
      </c>
      <c r="Q62" s="2"/>
      <c r="R62" s="2">
        <f t="shared" si="58"/>
        <v>0.51060985419239358</v>
      </c>
      <c r="S62" s="2">
        <f t="shared" si="59"/>
        <v>0</v>
      </c>
      <c r="T62" s="2">
        <f t="shared" si="60"/>
        <v>0.47842341985113351</v>
      </c>
      <c r="U62" s="2">
        <f t="shared" si="61"/>
        <v>0</v>
      </c>
      <c r="V62" s="2">
        <f t="shared" si="62"/>
        <v>1.0966725956472911E-2</v>
      </c>
      <c r="W62" s="1">
        <f>SUMIF(County!$AT$165:$AT$222,$BA62,County!P$165:P$222)+SUMIF('Cong Dist'!$BA$756:$BA$847,$BA62,'Cong Dist'!W$756:W$847)</f>
        <v>45070</v>
      </c>
      <c r="Y62" s="1">
        <f>SUMIF(County!$AT$165:$AT$222,$BA62,County!R$165:R$222)+SUMIF('Cong Dist'!$BA$756:$BA$847,$BA62,'Cong Dist'!Y$756:Y$847)</f>
        <v>42229</v>
      </c>
      <c r="AC62" s="1">
        <f>SUMIF(County!$AT$165:$AT$222,$BA62,County!V$165:V$222)+SUMIF('Cong Dist'!$BA$756:$BA$847,$BA62,'Cong Dist'!AC$756:AC$847)</f>
        <v>307</v>
      </c>
      <c r="AD62" s="1">
        <f>SUMIF(County!$AT$165:$AT$222,$BA62,County!W$165:W$222)+SUMIF('Cong Dist'!$BA$756:$BA$847,$BA62,'Cong Dist'!AD$756:AD$847)</f>
        <v>122</v>
      </c>
      <c r="AF62" s="1">
        <f>SUMIF(County!$AT$165:$AT$222,$BA62,County!Y$165:Y$222)+SUMIF('Cong Dist'!$BA$756:$BA$847,$BA62,'Cong Dist'!AF$756:AF$847)</f>
        <v>0</v>
      </c>
      <c r="AG62" s="1">
        <f t="shared" si="70"/>
        <v>158</v>
      </c>
      <c r="AH62" s="1">
        <f>SUMIF(County!$AT$165:$AT$222,$BA62,County!AA$165:AA$222)+SUMIF('Cong Dist'!$BA$756:$BA$847,$BA62,'Cong Dist'!AH$756:AH$847)</f>
        <v>101</v>
      </c>
      <c r="AI62" s="1"/>
      <c r="AJ62" s="1">
        <f>SUMIF(County!$AT$165:$AT$222,$BA62,County!AC$165:AC$222)+SUMIF('Cong Dist'!$BA$756:$BA$847,$BA62,'Cong Dist'!AJ$756:AJ$847)</f>
        <v>280</v>
      </c>
      <c r="AK62" s="1"/>
      <c r="AM62" s="1"/>
      <c r="AP62" s="7">
        <f>IF(AA62&gt;0,RANK(AA62,(W62:Y62,Z62:AN62)),0)</f>
        <v>0</v>
      </c>
      <c r="AQ62" s="7">
        <f>IF(AB62&gt;0,RANK(AB62,(W62:Y62,Z62:AN62)),0)</f>
        <v>0</v>
      </c>
      <c r="AR62" s="7">
        <f>IF(AC62&gt;0,RANK(AC62,(W62:Y62,Z62:AN62)),0)</f>
        <v>3</v>
      </c>
      <c r="AS62" s="7">
        <f>IF(AD62&gt;0,RANK(AD62,(W62:Y62,AD62:AN62)),0)</f>
        <v>5</v>
      </c>
      <c r="AT62" s="2">
        <f t="shared" si="63"/>
        <v>0</v>
      </c>
      <c r="AU62" s="2">
        <f t="shared" si="64"/>
        <v>0</v>
      </c>
      <c r="AV62" s="2">
        <f t="shared" si="65"/>
        <v>3.4780835419805818E-3</v>
      </c>
      <c r="AW62" s="2">
        <f t="shared" si="66"/>
        <v>1.38217000691085E-3</v>
      </c>
      <c r="AY62" s="2" t="str">
        <f t="shared" si="67"/>
        <v>District 29</v>
      </c>
      <c r="AZ62" t="str">
        <f t="shared" si="68"/>
        <v>CA</v>
      </c>
      <c r="BA62">
        <v>29</v>
      </c>
      <c r="BC62" s="98">
        <v>6</v>
      </c>
      <c r="BD62" s="100">
        <v>929</v>
      </c>
      <c r="BE62" s="107">
        <f t="shared" si="69"/>
        <v>6929</v>
      </c>
      <c r="BF62" t="s">
        <v>2627</v>
      </c>
      <c r="BG62" t="s">
        <v>3208</v>
      </c>
      <c r="BQ62" s="1">
        <f>SUMIF(County!$AT$165:$AT$222,$BA62,County!BK$165:BK$222)+SUMIF('Cong Dist'!$BA$756:$BA$847,$BA62,'Cong Dist'!BQ$756:BQ$847)</f>
        <v>158</v>
      </c>
    </row>
    <row r="63" spans="1:69" outlineLevel="1">
      <c r="A63" t="s">
        <v>380</v>
      </c>
      <c r="B63" t="s">
        <v>206</v>
      </c>
      <c r="C63" s="1">
        <f t="shared" si="53"/>
        <v>126293</v>
      </c>
      <c r="D63" s="1">
        <v>7</v>
      </c>
      <c r="E63" s="1">
        <f t="shared" si="54"/>
        <v>4</v>
      </c>
      <c r="F63" s="1"/>
      <c r="G63" s="1">
        <f t="shared" si="55"/>
        <v>3</v>
      </c>
      <c r="H63" s="1"/>
      <c r="I63" s="1"/>
      <c r="J63" s="1"/>
      <c r="K63" s="7">
        <f>IF(W63&gt;0,RANK(W63,(W63:Y63,Z63:AN63)),0)</f>
        <v>1</v>
      </c>
      <c r="L63" s="7">
        <f>IF(X63&gt;0,RANK(X63,(W63:Y63,Z63:AN63)),0)</f>
        <v>0</v>
      </c>
      <c r="M63" s="7">
        <f>IF(Y63&gt;0,RANK(Y63,(W63:Y63,Z63:AN63)),0)</f>
        <v>2</v>
      </c>
      <c r="N63" s="7">
        <f>IF(Z63&gt;0,RANK(Z63,(W63:Y63,Z63:AN63)),0)</f>
        <v>0</v>
      </c>
      <c r="O63" s="49">
        <f t="shared" si="56"/>
        <v>12353</v>
      </c>
      <c r="P63" s="178">
        <f t="shared" si="57"/>
        <v>9.7812230289881466E-2</v>
      </c>
      <c r="Q63" s="2"/>
      <c r="R63" s="2">
        <f t="shared" si="58"/>
        <v>0.5447966237241969</v>
      </c>
      <c r="S63" s="2">
        <f t="shared" si="59"/>
        <v>0</v>
      </c>
      <c r="T63" s="2">
        <f t="shared" si="60"/>
        <v>0.44698439343431545</v>
      </c>
      <c r="U63" s="2">
        <f t="shared" si="61"/>
        <v>0</v>
      </c>
      <c r="V63" s="2">
        <f t="shared" si="62"/>
        <v>8.2189828414876431E-3</v>
      </c>
      <c r="W63" s="1">
        <f>SUMIF(County!$AT$165:$AT$222,$BA63,County!P$165:P$222)+SUMIF('Cong Dist'!$BA$756:$BA$847,$BA63,'Cong Dist'!W$756:W$847)</f>
        <v>68804</v>
      </c>
      <c r="Y63" s="1">
        <f>SUMIF(County!$AT$165:$AT$222,$BA63,County!R$165:R$222)+SUMIF('Cong Dist'!$BA$756:$BA$847,$BA63,'Cong Dist'!Y$756:Y$847)</f>
        <v>56451</v>
      </c>
      <c r="AC63" s="1">
        <f>SUMIF(County!$AT$165:$AT$222,$BA63,County!V$165:V$222)+SUMIF('Cong Dist'!$BA$756:$BA$847,$BA63,'Cong Dist'!AC$756:AC$847)</f>
        <v>277</v>
      </c>
      <c r="AD63" s="1">
        <f>SUMIF(County!$AT$165:$AT$222,$BA63,County!W$165:W$222)+SUMIF('Cong Dist'!$BA$756:$BA$847,$BA63,'Cong Dist'!AD$756:AD$847)</f>
        <v>336</v>
      </c>
      <c r="AF63" s="1">
        <f>SUMIF(County!$AT$165:$AT$222,$BA63,County!Y$165:Y$222)+SUMIF('Cong Dist'!$BA$756:$BA$847,$BA63,'Cong Dist'!AF$756:AF$847)</f>
        <v>0</v>
      </c>
      <c r="AG63" s="1">
        <f t="shared" si="70"/>
        <v>151</v>
      </c>
      <c r="AH63" s="1">
        <f>SUMIF(County!$AT$165:$AT$222,$BA63,County!AA$165:AA$222)+SUMIF('Cong Dist'!$BA$756:$BA$847,$BA63,'Cong Dist'!AH$756:AH$847)</f>
        <v>120</v>
      </c>
      <c r="AI63" s="1"/>
      <c r="AJ63" s="1">
        <f>SUMIF(County!$AT$165:$AT$222,$BA63,County!AC$165:AC$222)+SUMIF('Cong Dist'!$BA$756:$BA$847,$BA63,'Cong Dist'!AJ$756:AJ$847)</f>
        <v>154</v>
      </c>
      <c r="AK63" s="1"/>
      <c r="AM63" s="1"/>
      <c r="AP63" s="7">
        <f>IF(AA63&gt;0,RANK(AA63,(W63:Y63,Z63:AN63)),0)</f>
        <v>0</v>
      </c>
      <c r="AQ63" s="7">
        <f>IF(AB63&gt;0,RANK(AB63,(W63:Y63,Z63:AN63)),0)</f>
        <v>0</v>
      </c>
      <c r="AR63" s="7">
        <f>IF(AC63&gt;0,RANK(AC63,(W63:Y63,Z63:AN63)),0)</f>
        <v>4</v>
      </c>
      <c r="AS63" s="7">
        <f>IF(AD63&gt;0,RANK(AD63,(W63:Y63,AD63:AN63)),0)</f>
        <v>3</v>
      </c>
      <c r="AT63" s="2">
        <f t="shared" si="63"/>
        <v>0</v>
      </c>
      <c r="AU63" s="2">
        <f t="shared" si="64"/>
        <v>0</v>
      </c>
      <c r="AV63" s="2">
        <f t="shared" si="65"/>
        <v>2.1933123767746429E-3</v>
      </c>
      <c r="AW63" s="2">
        <f t="shared" si="66"/>
        <v>2.6604799949324189E-3</v>
      </c>
      <c r="AY63" s="2" t="str">
        <f t="shared" si="67"/>
        <v>District 30</v>
      </c>
      <c r="AZ63" t="str">
        <f t="shared" si="68"/>
        <v>CA</v>
      </c>
      <c r="BA63">
        <v>30</v>
      </c>
      <c r="BC63" s="98">
        <v>6</v>
      </c>
      <c r="BD63" s="100">
        <v>930</v>
      </c>
      <c r="BE63" s="107">
        <f t="shared" si="69"/>
        <v>6930</v>
      </c>
      <c r="BF63" t="s">
        <v>2627</v>
      </c>
      <c r="BG63" t="s">
        <v>3208</v>
      </c>
      <c r="BQ63" s="1">
        <f>SUMIF(County!$AT$165:$AT$222,$BA63,County!BK$165:BK$222)+SUMIF('Cong Dist'!$BA$756:$BA$847,$BA63,'Cong Dist'!BQ$756:BQ$847)</f>
        <v>151</v>
      </c>
    </row>
    <row r="64" spans="1:69" outlineLevel="1">
      <c r="A64" t="s">
        <v>1354</v>
      </c>
      <c r="B64" t="s">
        <v>206</v>
      </c>
      <c r="C64" s="1">
        <f t="shared" si="53"/>
        <v>67693</v>
      </c>
      <c r="D64" s="1">
        <v>5</v>
      </c>
      <c r="E64" s="1">
        <f t="shared" si="54"/>
        <v>3</v>
      </c>
      <c r="F64" s="1"/>
      <c r="G64" s="1">
        <f t="shared" si="55"/>
        <v>2</v>
      </c>
      <c r="H64" s="1"/>
      <c r="I64" s="1"/>
      <c r="J64" s="1"/>
      <c r="K64" s="7">
        <f>IF(W64&gt;0,RANK(W64,(W64:Y64,Z64:AN64)),0)</f>
        <v>1</v>
      </c>
      <c r="L64" s="7">
        <f>IF(X64&gt;0,RANK(X64,(W64:Y64,Z64:AN64)),0)</f>
        <v>0</v>
      </c>
      <c r="M64" s="7">
        <f>IF(Y64&gt;0,RANK(Y64,(W64:Y64,Z64:AN64)),0)</f>
        <v>2</v>
      </c>
      <c r="N64" s="7">
        <f>IF(Z64&gt;0,RANK(Z64,(W64:Y64,Z64:AN64)),0)</f>
        <v>0</v>
      </c>
      <c r="O64" s="49">
        <f t="shared" si="56"/>
        <v>8334</v>
      </c>
      <c r="P64" s="178">
        <f t="shared" si="57"/>
        <v>0.12311464996380719</v>
      </c>
      <c r="Q64" s="2"/>
      <c r="R64" s="2">
        <f t="shared" si="58"/>
        <v>0.55575908882750058</v>
      </c>
      <c r="S64" s="2">
        <f t="shared" si="59"/>
        <v>0</v>
      </c>
      <c r="T64" s="2">
        <f t="shared" si="60"/>
        <v>0.43264443886369341</v>
      </c>
      <c r="U64" s="2">
        <f t="shared" si="61"/>
        <v>0</v>
      </c>
      <c r="V64" s="2">
        <f t="shared" si="62"/>
        <v>1.1596472308806005E-2</v>
      </c>
      <c r="W64" s="1">
        <f>SUMIF(County!$AT$165:$AT$222,$BA64,County!P$165:P$222)+SUMIF('Cong Dist'!$BA$756:$BA$847,$BA64,'Cong Dist'!W$756:W$847)</f>
        <v>37621</v>
      </c>
      <c r="Y64" s="1">
        <f>SUMIF(County!$AT$165:$AT$222,$BA64,County!R$165:R$222)+SUMIF('Cong Dist'!$BA$756:$BA$847,$BA64,'Cong Dist'!Y$756:Y$847)</f>
        <v>29287</v>
      </c>
      <c r="AC64" s="1">
        <f>SUMIF(County!$AT$165:$AT$222,$BA64,County!V$165:V$222)+SUMIF('Cong Dist'!$BA$756:$BA$847,$BA64,'Cong Dist'!AC$756:AC$847)</f>
        <v>252</v>
      </c>
      <c r="AD64" s="1">
        <f>SUMIF(County!$AT$165:$AT$222,$BA64,County!W$165:W$222)+SUMIF('Cong Dist'!$BA$756:$BA$847,$BA64,'Cong Dist'!AD$756:AD$847)</f>
        <v>209</v>
      </c>
      <c r="AF64" s="1">
        <f>SUMIF(County!$AT$165:$AT$222,$BA64,County!Y$165:Y$222)+SUMIF('Cong Dist'!$BA$756:$BA$847,$BA64,'Cong Dist'!AF$756:AF$847)</f>
        <v>0</v>
      </c>
      <c r="AG64" s="1">
        <f t="shared" si="70"/>
        <v>93</v>
      </c>
      <c r="AH64" s="1">
        <f>SUMIF(County!$AT$165:$AT$222,$BA64,County!AA$165:AA$222)+SUMIF('Cong Dist'!$BA$756:$BA$847,$BA64,'Cong Dist'!AH$756:AH$847)</f>
        <v>62</v>
      </c>
      <c r="AI64" s="1"/>
      <c r="AJ64" s="1">
        <f>SUMIF(County!$AT$165:$AT$222,$BA64,County!AC$165:AC$222)+SUMIF('Cong Dist'!$BA$756:$BA$847,$BA64,'Cong Dist'!AJ$756:AJ$847)</f>
        <v>169</v>
      </c>
      <c r="AK64" s="1"/>
      <c r="AM64" s="1"/>
      <c r="AP64" s="7">
        <f>IF(AA64&gt;0,RANK(AA64,(W64:Y64,Z64:AN64)),0)</f>
        <v>0</v>
      </c>
      <c r="AQ64" s="7">
        <f>IF(AB64&gt;0,RANK(AB64,(W64:Y64,Z64:AN64)),0)</f>
        <v>0</v>
      </c>
      <c r="AR64" s="7">
        <f>IF(AC64&gt;0,RANK(AC64,(W64:Y64,Z64:AN64)),0)</f>
        <v>3</v>
      </c>
      <c r="AS64" s="7">
        <f>IF(AD64&gt;0,RANK(AD64,(W64:Y64,AD64:AN64)),0)</f>
        <v>3</v>
      </c>
      <c r="AT64" s="2">
        <f t="shared" si="63"/>
        <v>0</v>
      </c>
      <c r="AU64" s="2">
        <f t="shared" si="64"/>
        <v>0</v>
      </c>
      <c r="AV64" s="2">
        <f t="shared" si="65"/>
        <v>3.7226891997695476E-3</v>
      </c>
      <c r="AW64" s="2">
        <f t="shared" si="66"/>
        <v>3.0874684236183946E-3</v>
      </c>
      <c r="AY64" s="2" t="str">
        <f t="shared" si="67"/>
        <v>District 31</v>
      </c>
      <c r="AZ64" t="str">
        <f t="shared" si="68"/>
        <v>CA</v>
      </c>
      <c r="BA64">
        <v>31</v>
      </c>
      <c r="BC64" s="98">
        <v>6</v>
      </c>
      <c r="BD64" s="100">
        <v>931</v>
      </c>
      <c r="BE64" s="107">
        <f t="shared" si="69"/>
        <v>6931</v>
      </c>
      <c r="BF64" t="s">
        <v>2627</v>
      </c>
      <c r="BG64" t="s">
        <v>3208</v>
      </c>
      <c r="BQ64" s="1">
        <f>SUMIF(County!$AT$165:$AT$222,$BA64,County!BK$165:BK$222)+SUMIF('Cong Dist'!$BA$756:$BA$847,$BA64,'Cong Dist'!BQ$756:BQ$847)</f>
        <v>93</v>
      </c>
    </row>
    <row r="65" spans="1:69" outlineLevel="1">
      <c r="A65" t="s">
        <v>2452</v>
      </c>
      <c r="B65" t="s">
        <v>206</v>
      </c>
      <c r="C65" s="1">
        <f t="shared" si="53"/>
        <v>79459</v>
      </c>
      <c r="D65" s="1">
        <v>6</v>
      </c>
      <c r="E65" s="1">
        <f t="shared" si="54"/>
        <v>3</v>
      </c>
      <c r="F65" s="1"/>
      <c r="G65" s="1">
        <f t="shared" si="55"/>
        <v>3</v>
      </c>
      <c r="H65" s="1"/>
      <c r="I65" s="1"/>
      <c r="J65" s="1"/>
      <c r="K65" s="7">
        <f>IF(W65&gt;0,RANK(W65,(W65:Y65,Z65:AN65)),0)</f>
        <v>1</v>
      </c>
      <c r="L65" s="7">
        <f>IF(X65&gt;0,RANK(X65,(W65:Y65,Z65:AN65)),0)</f>
        <v>0</v>
      </c>
      <c r="M65" s="7">
        <f>IF(Y65&gt;0,RANK(Y65,(W65:Y65,Z65:AN65)),0)</f>
        <v>2</v>
      </c>
      <c r="N65" s="7">
        <f>IF(Z65&gt;0,RANK(Z65,(W65:Y65,Z65:AN65)),0)</f>
        <v>0</v>
      </c>
      <c r="O65" s="49">
        <f t="shared" si="56"/>
        <v>9434</v>
      </c>
      <c r="P65" s="178">
        <f t="shared" si="57"/>
        <v>0.1187278974062095</v>
      </c>
      <c r="Q65" s="2"/>
      <c r="R65" s="2">
        <f t="shared" si="58"/>
        <v>0.55309027297096613</v>
      </c>
      <c r="S65" s="2">
        <f t="shared" si="59"/>
        <v>0</v>
      </c>
      <c r="T65" s="2">
        <f t="shared" si="60"/>
        <v>0.43436237556475665</v>
      </c>
      <c r="U65" s="2">
        <f t="shared" si="61"/>
        <v>0</v>
      </c>
      <c r="V65" s="2">
        <f t="shared" si="62"/>
        <v>1.2547351464277212E-2</v>
      </c>
      <c r="W65" s="1">
        <f>SUMIF(County!$AT$165:$AT$222,$BA65,County!P$165:P$222)+SUMIF('Cong Dist'!$BA$756:$BA$847,$BA65,'Cong Dist'!W$756:W$847)</f>
        <v>43948</v>
      </c>
      <c r="Y65" s="1">
        <f>SUMIF(County!$AT$165:$AT$222,$BA65,County!R$165:R$222)+SUMIF('Cong Dist'!$BA$756:$BA$847,$BA65,'Cong Dist'!Y$756:Y$847)</f>
        <v>34514</v>
      </c>
      <c r="AC65" s="1">
        <f>SUMIF(County!$AT$165:$AT$222,$BA65,County!V$165:V$222)+SUMIF('Cong Dist'!$BA$756:$BA$847,$BA65,'Cong Dist'!AC$756:AC$847)</f>
        <v>191</v>
      </c>
      <c r="AD65" s="1">
        <f>SUMIF(County!$AT$165:$AT$222,$BA65,County!W$165:W$222)+SUMIF('Cong Dist'!$BA$756:$BA$847,$BA65,'Cong Dist'!AD$756:AD$847)</f>
        <v>234</v>
      </c>
      <c r="AF65" s="1">
        <f>SUMIF(County!$AT$165:$AT$222,$BA65,County!Y$165:Y$222)+SUMIF('Cong Dist'!$BA$756:$BA$847,$BA65,'Cong Dist'!AF$756:AF$847)</f>
        <v>0</v>
      </c>
      <c r="AG65" s="1">
        <f t="shared" si="70"/>
        <v>187</v>
      </c>
      <c r="AH65" s="1">
        <f>SUMIF(County!$AT$165:$AT$222,$BA65,County!AA$165:AA$222)+SUMIF('Cong Dist'!$BA$756:$BA$847,$BA65,'Cong Dist'!AH$756:AH$847)</f>
        <v>155</v>
      </c>
      <c r="AI65" s="1"/>
      <c r="AJ65" s="1">
        <f>SUMIF(County!$AT$165:$AT$222,$BA65,County!AC$165:AC$222)+SUMIF('Cong Dist'!$BA$756:$BA$847,$BA65,'Cong Dist'!AJ$756:AJ$847)</f>
        <v>230</v>
      </c>
      <c r="AK65" s="1"/>
      <c r="AM65" s="1"/>
      <c r="AP65" s="7">
        <f>IF(AA65&gt;0,RANK(AA65,(W65:Y65,Z65:AN65)),0)</f>
        <v>0</v>
      </c>
      <c r="AQ65" s="7">
        <f>IF(AB65&gt;0,RANK(AB65,(W65:Y65,Z65:AN65)),0)</f>
        <v>0</v>
      </c>
      <c r="AR65" s="7">
        <f>IF(AC65&gt;0,RANK(AC65,(W65:Y65,Z65:AN65)),0)</f>
        <v>5</v>
      </c>
      <c r="AS65" s="7">
        <f>IF(AD65&gt;0,RANK(AD65,(W65:Y65,AD65:AN65)),0)</f>
        <v>3</v>
      </c>
      <c r="AT65" s="2">
        <f t="shared" si="63"/>
        <v>0</v>
      </c>
      <c r="AU65" s="2">
        <f t="shared" si="64"/>
        <v>0</v>
      </c>
      <c r="AV65" s="2">
        <f t="shared" si="65"/>
        <v>2.4037553958645339E-3</v>
      </c>
      <c r="AW65" s="2">
        <f t="shared" si="66"/>
        <v>2.9449149876036697E-3</v>
      </c>
      <c r="AY65" s="2" t="str">
        <f t="shared" si="67"/>
        <v>District 32</v>
      </c>
      <c r="AZ65" t="str">
        <f t="shared" si="68"/>
        <v>CA</v>
      </c>
      <c r="BA65">
        <v>32</v>
      </c>
      <c r="BC65" s="98">
        <v>6</v>
      </c>
      <c r="BD65" s="100">
        <v>932</v>
      </c>
      <c r="BE65" s="107">
        <f t="shared" si="69"/>
        <v>6932</v>
      </c>
      <c r="BF65" t="s">
        <v>2627</v>
      </c>
      <c r="BG65" t="s">
        <v>3208</v>
      </c>
      <c r="BQ65" s="1">
        <f>SUMIF(County!$AT$165:$AT$222,$BA65,County!BK$165:BK$222)+SUMIF('Cong Dist'!$BA$756:$BA$847,$BA65,'Cong Dist'!BQ$756:BQ$847)</f>
        <v>187</v>
      </c>
    </row>
    <row r="66" spans="1:69" outlineLevel="1">
      <c r="A66" t="s">
        <v>2987</v>
      </c>
      <c r="B66" t="s">
        <v>206</v>
      </c>
      <c r="C66" s="1">
        <f t="shared" ref="C66:C87" si="71">SUM(W66:AN66)</f>
        <v>140799</v>
      </c>
      <c r="D66" s="1">
        <v>7</v>
      </c>
      <c r="E66" s="1">
        <f t="shared" si="54"/>
        <v>4</v>
      </c>
      <c r="F66" s="1"/>
      <c r="G66" s="1">
        <f t="shared" si="55"/>
        <v>3</v>
      </c>
      <c r="H66" s="1"/>
      <c r="I66" s="1"/>
      <c r="J66" s="1"/>
      <c r="K66" s="7">
        <f>IF(W66&gt;0,RANK(W66,(W66:Y66,Z66:AN66)),0)</f>
        <v>1</v>
      </c>
      <c r="L66" s="7">
        <f>IF(X66&gt;0,RANK(X66,(W66:Y66,Z66:AN66)),0)</f>
        <v>0</v>
      </c>
      <c r="M66" s="7">
        <f>IF(Y66&gt;0,RANK(Y66,(W66:Y66,Z66:AN66)),0)</f>
        <v>2</v>
      </c>
      <c r="N66" s="7">
        <f>IF(Z66&gt;0,RANK(Z66,(W66:Y66,Z66:AN66)),0)</f>
        <v>0</v>
      </c>
      <c r="O66" s="49">
        <f t="shared" ref="O66:O87" si="72">MAX(W66:AD66)-LARGE(W66:AD66,2)</f>
        <v>22826</v>
      </c>
      <c r="P66" s="178">
        <f t="shared" si="57"/>
        <v>0.16211762867634003</v>
      </c>
      <c r="Q66" s="2"/>
      <c r="R66" s="2">
        <f t="shared" ref="R66:R87" si="73">IF($C66=0,"-",W66/$C66)</f>
        <v>0.57772427360989775</v>
      </c>
      <c r="S66" s="2">
        <f t="shared" ref="S66:S87" si="74">IF($C66=0,"-",X66/$C66)</f>
        <v>0</v>
      </c>
      <c r="T66" s="2">
        <f t="shared" ref="T66:T87" si="75">IF($C66=0,"-",Y66/$C66)</f>
        <v>0.41560664493355776</v>
      </c>
      <c r="U66" s="2">
        <f t="shared" si="61"/>
        <v>0</v>
      </c>
      <c r="V66" s="2">
        <f t="shared" si="62"/>
        <v>6.66908145654449E-3</v>
      </c>
      <c r="W66" s="1">
        <f>SUMIF(County!$AT$165:$AT$222,$BA66,County!P$165:P$222)+SUMIF('Cong Dist'!$BA$756:$BA$847,$BA66,'Cong Dist'!W$756:W$847)</f>
        <v>81343</v>
      </c>
      <c r="Y66" s="1">
        <f>SUMIF(County!$AT$165:$AT$222,$BA66,County!R$165:R$222)+SUMIF('Cong Dist'!$BA$756:$BA$847,$BA66,'Cong Dist'!Y$756:Y$847)</f>
        <v>58517</v>
      </c>
      <c r="AC66" s="1">
        <f>SUMIF(County!$AT$165:$AT$222,$BA66,County!V$165:V$222)+SUMIF('Cong Dist'!$BA$756:$BA$847,$BA66,'Cong Dist'!AC$756:AC$847)</f>
        <v>196</v>
      </c>
      <c r="AD66" s="1">
        <f>SUMIF(County!$AT$165:$AT$222,$BA66,County!W$165:W$222)+SUMIF('Cong Dist'!$BA$756:$BA$847,$BA66,'Cong Dist'!AD$756:AD$847)</f>
        <v>321</v>
      </c>
      <c r="AF66" s="1">
        <f>SUMIF(County!$AT$165:$AT$222,$BA66,County!Y$165:Y$222)+SUMIF('Cong Dist'!$BA$756:$BA$847,$BA66,'Cong Dist'!AF$756:AF$847)</f>
        <v>0</v>
      </c>
      <c r="AG66" s="1">
        <f t="shared" si="70"/>
        <v>153</v>
      </c>
      <c r="AH66" s="1">
        <f>SUMIF(County!$AT$165:$AT$222,$BA66,County!AA$165:AA$222)+SUMIF('Cong Dist'!$BA$756:$BA$847,$BA66,'Cong Dist'!AH$756:AH$847)</f>
        <v>137</v>
      </c>
      <c r="AI66" s="1"/>
      <c r="AJ66" s="1">
        <f>SUMIF(County!$AT$165:$AT$222,$BA66,County!AC$165:AC$222)+SUMIF('Cong Dist'!$BA$756:$BA$847,$BA66,'Cong Dist'!AJ$756:AJ$847)</f>
        <v>132</v>
      </c>
      <c r="AK66" s="1"/>
      <c r="AM66" s="1"/>
      <c r="AP66" s="7">
        <f>IF(AA66&gt;0,RANK(AA66,(W66:Y66,Z66:AN66)),0)</f>
        <v>0</v>
      </c>
      <c r="AQ66" s="7">
        <f>IF(AB66&gt;0,RANK(AB66,(W66:Y66,Z66:AN66)),0)</f>
        <v>0</v>
      </c>
      <c r="AR66" s="7">
        <f>IF(AC66&gt;0,RANK(AC66,(W66:Y66,Z66:AN66)),0)</f>
        <v>4</v>
      </c>
      <c r="AS66" s="7">
        <f>IF(AD66&gt;0,RANK(AD66,(W66:Y66,AD66:AN66)),0)</f>
        <v>3</v>
      </c>
      <c r="AT66" s="2">
        <f t="shared" ref="AT66:AT87" si="76">IF($C66=0,"-",AA66/$C66)</f>
        <v>0</v>
      </c>
      <c r="AU66" s="2">
        <f t="shared" ref="AU66:AU87" si="77">IF($C66=0,"-",AB66/$C66)</f>
        <v>0</v>
      </c>
      <c r="AV66" s="2">
        <f t="shared" ref="AV66:AV87" si="78">IF($C66=0,"-",AC66/$C66)</f>
        <v>1.3920553413021399E-3</v>
      </c>
      <c r="AW66" s="2">
        <f t="shared" ref="AW66:AW87" si="79">IF($C66=0,"-",AD66/$C66)</f>
        <v>2.2798457375407498E-3</v>
      </c>
      <c r="AY66" s="2" t="str">
        <f t="shared" ref="AY66:AY87" si="80">A66</f>
        <v>District 33</v>
      </c>
      <c r="AZ66" t="str">
        <f t="shared" ref="AZ66:AZ87" si="81">B66</f>
        <v>CA</v>
      </c>
      <c r="BA66">
        <v>33</v>
      </c>
      <c r="BC66" s="98">
        <v>6</v>
      </c>
      <c r="BD66" s="100">
        <v>933</v>
      </c>
      <c r="BE66" s="107">
        <f t="shared" ref="BE66:BE87" si="82">BC66*1000+BD66</f>
        <v>6933</v>
      </c>
      <c r="BF66" t="s">
        <v>2627</v>
      </c>
      <c r="BG66" t="s">
        <v>3208</v>
      </c>
      <c r="BQ66" s="1">
        <f>SUMIF(County!$AT$165:$AT$222,$BA66,County!BK$165:BK$222)+SUMIF('Cong Dist'!$BA$756:$BA$847,$BA66,'Cong Dist'!BQ$756:BQ$847)</f>
        <v>153</v>
      </c>
    </row>
    <row r="67" spans="1:69" outlineLevel="1">
      <c r="A67" t="s">
        <v>2245</v>
      </c>
      <c r="B67" t="s">
        <v>206</v>
      </c>
      <c r="C67" s="1">
        <f t="shared" si="71"/>
        <v>95843</v>
      </c>
      <c r="D67" s="1">
        <v>5</v>
      </c>
      <c r="E67" s="1">
        <f t="shared" si="54"/>
        <v>2</v>
      </c>
      <c r="F67" s="1"/>
      <c r="G67" s="1">
        <f t="shared" si="55"/>
        <v>3</v>
      </c>
      <c r="H67" s="1"/>
      <c r="I67" s="1"/>
      <c r="J67" s="1"/>
      <c r="K67" s="7">
        <f>IF(W67&gt;0,RANK(W67,(W67:Y67,Z67:AN67)),0)</f>
        <v>2</v>
      </c>
      <c r="L67" s="7">
        <f>IF(X67&gt;0,RANK(X67,(W67:Y67,Z67:AN67)),0)</f>
        <v>0</v>
      </c>
      <c r="M67" s="7">
        <f>IF(Y67&gt;0,RANK(Y67,(W67:Y67,Z67:AN67)),0)</f>
        <v>1</v>
      </c>
      <c r="N67" s="7">
        <f>IF(Z67&gt;0,RANK(Z67,(W67:Y67,Z67:AN67)),0)</f>
        <v>0</v>
      </c>
      <c r="O67" s="49">
        <f t="shared" si="72"/>
        <v>3358</v>
      </c>
      <c r="P67" s="178">
        <f t="shared" si="57"/>
        <v>3.5036465886919235E-2</v>
      </c>
      <c r="Q67" s="2"/>
      <c r="R67" s="2">
        <f t="shared" si="73"/>
        <v>0.47747879344344396</v>
      </c>
      <c r="S67" s="2">
        <f t="shared" si="74"/>
        <v>0</v>
      </c>
      <c r="T67" s="2">
        <f t="shared" si="75"/>
        <v>0.51251525933036324</v>
      </c>
      <c r="U67" s="2">
        <f t="shared" si="61"/>
        <v>0</v>
      </c>
      <c r="V67" s="2">
        <f t="shared" si="62"/>
        <v>1.0005947226192857E-2</v>
      </c>
      <c r="W67" s="1">
        <f>SUMIF(County!$AT$165:$AT$222,$BA67,County!P$165:P$222)+SUMIF('Cong Dist'!$BA$756:$BA$847,$BA67,'Cong Dist'!W$756:W$847)</f>
        <v>45763</v>
      </c>
      <c r="Y67" s="1">
        <f>SUMIF(County!$AT$165:$AT$222,$BA67,County!R$165:R$222)+SUMIF('Cong Dist'!$BA$756:$BA$847,$BA67,'Cong Dist'!Y$756:Y$847)</f>
        <v>49121</v>
      </c>
      <c r="AC67" s="1">
        <f>SUMIF(County!$AT$165:$AT$222,$BA67,County!V$165:V$222)+SUMIF('Cong Dist'!$BA$756:$BA$847,$BA67,'Cong Dist'!AC$756:AC$847)</f>
        <v>233</v>
      </c>
      <c r="AD67" s="1">
        <f>SUMIF(County!$AT$165:$AT$222,$BA67,County!W$165:W$222)+SUMIF('Cong Dist'!$BA$756:$BA$847,$BA67,'Cong Dist'!AD$756:AD$847)</f>
        <v>212</v>
      </c>
      <c r="AF67" s="1">
        <f>SUMIF(County!$AT$165:$AT$222,$BA67,County!Y$165:Y$222)+SUMIF('Cong Dist'!$BA$756:$BA$847,$BA67,'Cong Dist'!AF$756:AF$847)</f>
        <v>0</v>
      </c>
      <c r="AG67" s="1">
        <f t="shared" si="70"/>
        <v>194</v>
      </c>
      <c r="AH67" s="1">
        <f>SUMIF(County!$AT$165:$AT$222,$BA67,County!AA$165:AA$222)+SUMIF('Cong Dist'!$BA$756:$BA$847,$BA67,'Cong Dist'!AH$756:AH$847)</f>
        <v>86</v>
      </c>
      <c r="AI67" s="1"/>
      <c r="AJ67" s="1">
        <f>SUMIF(County!$AT$165:$AT$222,$BA67,County!AC$165:AC$222)+SUMIF('Cong Dist'!$BA$756:$BA$847,$BA67,'Cong Dist'!AJ$756:AJ$847)</f>
        <v>234</v>
      </c>
      <c r="AK67" s="1"/>
      <c r="AM67" s="1"/>
      <c r="AP67" s="7">
        <f>IF(AA67&gt;0,RANK(AA67,(W67:Y67,Z67:AN67)),0)</f>
        <v>0</v>
      </c>
      <c r="AQ67" s="7">
        <f>IF(AB67&gt;0,RANK(AB67,(W67:Y67,Z67:AN67)),0)</f>
        <v>0</v>
      </c>
      <c r="AR67" s="7">
        <f>IF(AC67&gt;0,RANK(AC67,(W67:Y67,Z67:AN67)),0)</f>
        <v>4</v>
      </c>
      <c r="AS67" s="7">
        <f>IF(AD67&gt;0,RANK(AD67,(W67:Y67,AD67:AN67)),0)</f>
        <v>4</v>
      </c>
      <c r="AT67" s="2">
        <f t="shared" si="76"/>
        <v>0</v>
      </c>
      <c r="AU67" s="2">
        <f t="shared" si="77"/>
        <v>0</v>
      </c>
      <c r="AV67" s="2">
        <f t="shared" si="78"/>
        <v>2.4310591279488331E-3</v>
      </c>
      <c r="AW67" s="2">
        <f t="shared" si="79"/>
        <v>2.2119507945285517E-3</v>
      </c>
      <c r="AY67" s="2" t="str">
        <f t="shared" si="80"/>
        <v>District 34</v>
      </c>
      <c r="AZ67" t="str">
        <f t="shared" si="81"/>
        <v>CA</v>
      </c>
      <c r="BA67">
        <v>34</v>
      </c>
      <c r="BC67" s="98">
        <v>6</v>
      </c>
      <c r="BD67" s="100">
        <v>934</v>
      </c>
      <c r="BE67" s="107">
        <f t="shared" si="82"/>
        <v>6934</v>
      </c>
      <c r="BF67" t="s">
        <v>2627</v>
      </c>
      <c r="BG67" t="s">
        <v>3208</v>
      </c>
      <c r="BQ67" s="1">
        <f>SUMIF(County!$AT$165:$AT$222,$BA67,County!BK$165:BK$222)+SUMIF('Cong Dist'!$BA$756:$BA$847,$BA67,'Cong Dist'!BQ$756:BQ$847)</f>
        <v>194</v>
      </c>
    </row>
    <row r="68" spans="1:69" outlineLevel="1">
      <c r="A68" t="s">
        <v>1877</v>
      </c>
      <c r="B68" t="s">
        <v>206</v>
      </c>
      <c r="C68" s="1">
        <f t="shared" si="71"/>
        <v>64627</v>
      </c>
      <c r="D68" s="1">
        <v>5</v>
      </c>
      <c r="E68" s="1">
        <f t="shared" si="54"/>
        <v>3</v>
      </c>
      <c r="F68" s="1"/>
      <c r="G68" s="1">
        <f t="shared" si="55"/>
        <v>2</v>
      </c>
      <c r="H68" s="1"/>
      <c r="I68" s="1"/>
      <c r="J68" s="1"/>
      <c r="K68" s="7">
        <f>IF(W68&gt;0,RANK(W68,(W68:Y68,Z68:AN68)),0)</f>
        <v>1</v>
      </c>
      <c r="L68" s="7">
        <f>IF(X68&gt;0,RANK(X68,(W68:Y68,Z68:AN68)),0)</f>
        <v>0</v>
      </c>
      <c r="M68" s="7">
        <f>IF(Y68&gt;0,RANK(Y68,(W68:Y68,Z68:AN68)),0)</f>
        <v>2</v>
      </c>
      <c r="N68" s="7">
        <f>IF(Z68&gt;0,RANK(Z68,(W68:Y68,Z68:AN68)),0)</f>
        <v>0</v>
      </c>
      <c r="O68" s="49">
        <f t="shared" si="72"/>
        <v>5410</v>
      </c>
      <c r="P68" s="178">
        <f t="shared" si="57"/>
        <v>8.371114240178254E-2</v>
      </c>
      <c r="Q68" s="2"/>
      <c r="R68" s="2">
        <f t="shared" si="73"/>
        <v>0.53558110387299429</v>
      </c>
      <c r="S68" s="2">
        <f t="shared" si="74"/>
        <v>0</v>
      </c>
      <c r="T68" s="2">
        <f t="shared" si="75"/>
        <v>0.45186996147121172</v>
      </c>
      <c r="U68" s="2">
        <f t="shared" si="61"/>
        <v>0</v>
      </c>
      <c r="V68" s="2">
        <f t="shared" si="62"/>
        <v>1.2548934655793986E-2</v>
      </c>
      <c r="W68" s="1">
        <f>SUMIF(County!$AT$165:$AT$222,$BA68,County!P$165:P$222)+SUMIF('Cong Dist'!$BA$756:$BA$847,$BA68,'Cong Dist'!W$756:W$847)</f>
        <v>34613</v>
      </c>
      <c r="Y68" s="1">
        <f>SUMIF(County!$AT$165:$AT$222,$BA68,County!R$165:R$222)+SUMIF('Cong Dist'!$BA$756:$BA$847,$BA68,'Cong Dist'!Y$756:Y$847)</f>
        <v>29203</v>
      </c>
      <c r="AC68" s="1">
        <f>SUMIF(County!$AT$165:$AT$222,$BA68,County!V$165:V$222)+SUMIF('Cong Dist'!$BA$756:$BA$847,$BA68,'Cong Dist'!AC$756:AC$847)</f>
        <v>127</v>
      </c>
      <c r="AD68" s="1">
        <f>SUMIF(County!$AT$165:$AT$222,$BA68,County!W$165:W$222)+SUMIF('Cong Dist'!$BA$756:$BA$847,$BA68,'Cong Dist'!AD$756:AD$847)</f>
        <v>130</v>
      </c>
      <c r="AF68" s="1">
        <f>SUMIF(County!$AT$165:$AT$222,$BA68,County!Y$165:Y$222)+SUMIF('Cong Dist'!$BA$756:$BA$847,$BA68,'Cong Dist'!AF$756:AF$847)</f>
        <v>0</v>
      </c>
      <c r="AG68" s="1">
        <f t="shared" si="70"/>
        <v>294</v>
      </c>
      <c r="AH68" s="1">
        <f>SUMIF(County!$AT$165:$AT$222,$BA68,County!AA$165:AA$222)+SUMIF('Cong Dist'!$BA$756:$BA$847,$BA68,'Cong Dist'!AH$756:AH$847)</f>
        <v>67</v>
      </c>
      <c r="AI68" s="1"/>
      <c r="AJ68" s="1">
        <f>SUMIF(County!$AT$165:$AT$222,$BA68,County!AC$165:AC$222)+SUMIF('Cong Dist'!$BA$756:$BA$847,$BA68,'Cong Dist'!AJ$756:AJ$847)</f>
        <v>193</v>
      </c>
      <c r="AK68" s="1"/>
      <c r="AM68" s="1"/>
      <c r="AP68" s="7">
        <f>IF(AA68&gt;0,RANK(AA68,(W68:Y68,Z68:AN68)),0)</f>
        <v>0</v>
      </c>
      <c r="AQ68" s="7">
        <f>IF(AB68&gt;0,RANK(AB68,(W68:Y68,Z68:AN68)),0)</f>
        <v>0</v>
      </c>
      <c r="AR68" s="7">
        <f>IF(AC68&gt;0,RANK(AC68,(W68:Y68,Z68:AN68)),0)</f>
        <v>6</v>
      </c>
      <c r="AS68" s="7">
        <f>IF(AD68&gt;0,RANK(AD68,(W68:Y68,AD68:AN68)),0)</f>
        <v>5</v>
      </c>
      <c r="AT68" s="2">
        <f t="shared" si="76"/>
        <v>0</v>
      </c>
      <c r="AU68" s="2">
        <f t="shared" si="77"/>
        <v>0</v>
      </c>
      <c r="AV68" s="2">
        <f t="shared" si="78"/>
        <v>1.9651229362340817E-3</v>
      </c>
      <c r="AW68" s="2">
        <f t="shared" si="79"/>
        <v>2.011543163074257E-3</v>
      </c>
      <c r="AY68" s="2" t="str">
        <f t="shared" si="80"/>
        <v>District 35</v>
      </c>
      <c r="AZ68" t="str">
        <f t="shared" si="81"/>
        <v>CA</v>
      </c>
      <c r="BA68">
        <v>35</v>
      </c>
      <c r="BC68" s="98">
        <v>6</v>
      </c>
      <c r="BD68" s="100">
        <v>935</v>
      </c>
      <c r="BE68" s="107">
        <f t="shared" si="82"/>
        <v>6935</v>
      </c>
      <c r="BF68" t="s">
        <v>2627</v>
      </c>
      <c r="BG68" t="s">
        <v>3208</v>
      </c>
      <c r="BQ68" s="1">
        <f>SUMIF(County!$AT$165:$AT$222,$BA68,County!BK$165:BK$222)+SUMIF('Cong Dist'!$BA$756:$BA$847,$BA68,'Cong Dist'!BQ$756:BQ$847)</f>
        <v>294</v>
      </c>
    </row>
    <row r="69" spans="1:69" outlineLevel="1">
      <c r="A69" t="s">
        <v>3199</v>
      </c>
      <c r="B69" t="s">
        <v>206</v>
      </c>
      <c r="C69" s="1">
        <f t="shared" si="71"/>
        <v>71986</v>
      </c>
      <c r="D69" s="1">
        <v>5</v>
      </c>
      <c r="E69" s="1">
        <f t="shared" si="54"/>
        <v>3</v>
      </c>
      <c r="F69" s="1"/>
      <c r="G69" s="1">
        <f t="shared" si="55"/>
        <v>2</v>
      </c>
      <c r="H69" s="1"/>
      <c r="I69" s="1"/>
      <c r="J69" s="1"/>
      <c r="K69" s="7">
        <f>IF(W69&gt;0,RANK(W69,(W69:Y69,Z69:AN69)),0)</f>
        <v>1</v>
      </c>
      <c r="L69" s="7">
        <f>IF(X69&gt;0,RANK(X69,(W69:Y69,Z69:AN69)),0)</f>
        <v>0</v>
      </c>
      <c r="M69" s="7">
        <f>IF(Y69&gt;0,RANK(Y69,(W69:Y69,Z69:AN69)),0)</f>
        <v>2</v>
      </c>
      <c r="N69" s="7">
        <f>IF(Z69&gt;0,RANK(Z69,(W69:Y69,Z69:AN69)),0)</f>
        <v>0</v>
      </c>
      <c r="O69" s="49">
        <f t="shared" si="72"/>
        <v>17638</v>
      </c>
      <c r="P69" s="178">
        <f t="shared" si="57"/>
        <v>0.24501986497374489</v>
      </c>
      <c r="Q69" s="2"/>
      <c r="R69" s="2">
        <f t="shared" si="73"/>
        <v>0.61748117689550741</v>
      </c>
      <c r="S69" s="2">
        <f t="shared" si="74"/>
        <v>0</v>
      </c>
      <c r="T69" s="2">
        <f t="shared" si="75"/>
        <v>0.37246131192176257</v>
      </c>
      <c r="U69" s="2">
        <f t="shared" si="61"/>
        <v>0</v>
      </c>
      <c r="V69" s="2">
        <f t="shared" si="62"/>
        <v>1.0057511182730017E-2</v>
      </c>
      <c r="W69" s="1">
        <f>SUMIF(County!$AT$165:$AT$222,$BA69,County!P$165:P$222)+SUMIF('Cong Dist'!$BA$756:$BA$847,$BA69,'Cong Dist'!W$756:W$847)</f>
        <v>44450</v>
      </c>
      <c r="Y69" s="1">
        <f>SUMIF(County!$AT$165:$AT$222,$BA69,County!R$165:R$222)+SUMIF('Cong Dist'!$BA$756:$BA$847,$BA69,'Cong Dist'!Y$756:Y$847)</f>
        <v>26812</v>
      </c>
      <c r="AC69" s="1">
        <f>SUMIF(County!$AT$165:$AT$222,$BA69,County!V$165:V$222)+SUMIF('Cong Dist'!$BA$756:$BA$847,$BA69,'Cong Dist'!AC$756:AC$847)</f>
        <v>200</v>
      </c>
      <c r="AD69" s="1">
        <f>SUMIF(County!$AT$165:$AT$222,$BA69,County!W$165:W$222)+SUMIF('Cong Dist'!$BA$756:$BA$847,$BA69,'Cong Dist'!AD$756:AD$847)</f>
        <v>164</v>
      </c>
      <c r="AF69" s="1">
        <f>SUMIF(County!$AT$165:$AT$222,$BA69,County!Y$165:Y$222)+SUMIF('Cong Dist'!$BA$756:$BA$847,$BA69,'Cong Dist'!AF$756:AF$847)</f>
        <v>0</v>
      </c>
      <c r="AG69" s="1">
        <f t="shared" si="70"/>
        <v>125</v>
      </c>
      <c r="AH69" s="1">
        <f>SUMIF(County!$AT$165:$AT$222,$BA69,County!AA$165:AA$222)+SUMIF('Cong Dist'!$BA$756:$BA$847,$BA69,'Cong Dist'!AH$756:AH$847)</f>
        <v>105</v>
      </c>
      <c r="AI69" s="1"/>
      <c r="AJ69" s="1">
        <f>SUMIF(County!$AT$165:$AT$222,$BA69,County!AC$165:AC$222)+SUMIF('Cong Dist'!$BA$756:$BA$847,$BA69,'Cong Dist'!AJ$756:AJ$847)</f>
        <v>130</v>
      </c>
      <c r="AK69" s="1"/>
      <c r="AM69" s="1"/>
      <c r="AP69" s="7">
        <f>IF(AA69&gt;0,RANK(AA69,(W69:Y69,Z69:AN69)),0)</f>
        <v>0</v>
      </c>
      <c r="AQ69" s="7">
        <f>IF(AB69&gt;0,RANK(AB69,(W69:Y69,Z69:AN69)),0)</f>
        <v>0</v>
      </c>
      <c r="AR69" s="7">
        <f>IF(AC69&gt;0,RANK(AC69,(W69:Y69,Z69:AN69)),0)</f>
        <v>3</v>
      </c>
      <c r="AS69" s="7">
        <f>IF(AD69&gt;0,RANK(AD69,(W69:Y69,AD69:AN69)),0)</f>
        <v>3</v>
      </c>
      <c r="AT69" s="2">
        <f t="shared" si="76"/>
        <v>0</v>
      </c>
      <c r="AU69" s="2">
        <f t="shared" si="77"/>
        <v>0</v>
      </c>
      <c r="AV69" s="2">
        <f t="shared" si="78"/>
        <v>2.7783180062789987E-3</v>
      </c>
      <c r="AW69" s="2">
        <f t="shared" si="79"/>
        <v>2.278220765148779E-3</v>
      </c>
      <c r="AY69" s="2" t="str">
        <f t="shared" si="80"/>
        <v>District 36</v>
      </c>
      <c r="AZ69" t="str">
        <f t="shared" si="81"/>
        <v>CA</v>
      </c>
      <c r="BA69">
        <v>36</v>
      </c>
      <c r="BC69" s="98">
        <v>6</v>
      </c>
      <c r="BD69" s="100">
        <v>936</v>
      </c>
      <c r="BE69" s="107">
        <f t="shared" si="82"/>
        <v>6936</v>
      </c>
      <c r="BF69" t="s">
        <v>2627</v>
      </c>
      <c r="BG69" t="s">
        <v>3208</v>
      </c>
      <c r="BQ69" s="1">
        <f>SUMIF(County!$AT$165:$AT$222,$BA69,County!BK$165:BK$222)+SUMIF('Cong Dist'!$BA$756:$BA$847,$BA69,'Cong Dist'!BQ$756:BQ$847)</f>
        <v>125</v>
      </c>
    </row>
    <row r="70" spans="1:69" outlineLevel="1">
      <c r="A70" t="s">
        <v>3143</v>
      </c>
      <c r="B70" t="s">
        <v>206</v>
      </c>
      <c r="C70" s="1">
        <f t="shared" si="71"/>
        <v>146067</v>
      </c>
      <c r="D70" s="1">
        <v>7</v>
      </c>
      <c r="E70" s="1">
        <f t="shared" si="54"/>
        <v>4</v>
      </c>
      <c r="F70" s="1"/>
      <c r="G70" s="1">
        <f t="shared" si="55"/>
        <v>3</v>
      </c>
      <c r="H70" s="1"/>
      <c r="I70" s="1"/>
      <c r="J70" s="1"/>
      <c r="K70" s="7">
        <f>IF(W70&gt;0,RANK(W70,(W70:Y70,Z70:AN70)),0)</f>
        <v>1</v>
      </c>
      <c r="L70" s="7">
        <f>IF(X70&gt;0,RANK(X70,(W70:Y70,Z70:AN70)),0)</f>
        <v>0</v>
      </c>
      <c r="M70" s="7">
        <f>IF(Y70&gt;0,RANK(Y70,(W70:Y70,Z70:AN70)),0)</f>
        <v>2</v>
      </c>
      <c r="N70" s="7">
        <f>IF(Z70&gt;0,RANK(Z70,(W70:Y70,Z70:AN70)),0)</f>
        <v>0</v>
      </c>
      <c r="O70" s="49">
        <f t="shared" si="72"/>
        <v>26801</v>
      </c>
      <c r="P70" s="178">
        <f t="shared" si="57"/>
        <v>0.18348429145529108</v>
      </c>
      <c r="Q70" s="2"/>
      <c r="R70" s="2">
        <f t="shared" si="73"/>
        <v>0.58614197594254691</v>
      </c>
      <c r="S70" s="2">
        <f t="shared" si="74"/>
        <v>0</v>
      </c>
      <c r="T70" s="2">
        <f t="shared" si="75"/>
        <v>0.40265768448725586</v>
      </c>
      <c r="U70" s="2">
        <f t="shared" si="61"/>
        <v>0</v>
      </c>
      <c r="V70" s="2">
        <f t="shared" si="62"/>
        <v>1.1200339570197226E-2</v>
      </c>
      <c r="W70" s="1">
        <f>SUMIF(County!$AT$165:$AT$222,$BA70,County!P$165:P$222)+SUMIF('Cong Dist'!$BA$756:$BA$847,$BA70,'Cong Dist'!W$756:W$847)</f>
        <v>85616</v>
      </c>
      <c r="Y70" s="1">
        <f>SUMIF(County!$AT$165:$AT$222,$BA70,County!R$165:R$222)+SUMIF('Cong Dist'!$BA$756:$BA$847,$BA70,'Cong Dist'!Y$756:Y$847)</f>
        <v>58815</v>
      </c>
      <c r="AC70" s="1">
        <f>SUMIF(County!$AT$165:$AT$222,$BA70,County!V$165:V$222)+SUMIF('Cong Dist'!$BA$756:$BA$847,$BA70,'Cong Dist'!AC$756:AC$847)</f>
        <v>361</v>
      </c>
      <c r="AD70" s="1">
        <f>SUMIF(County!$AT$165:$AT$222,$BA70,County!W$165:W$222)+SUMIF('Cong Dist'!$BA$756:$BA$847,$BA70,'Cong Dist'!AD$756:AD$847)</f>
        <v>178</v>
      </c>
      <c r="AF70" s="1">
        <f>SUMIF(County!$AT$165:$AT$222,$BA70,County!Y$165:Y$222)+SUMIF('Cong Dist'!$BA$756:$BA$847,$BA70,'Cong Dist'!AF$756:AF$847)</f>
        <v>0</v>
      </c>
      <c r="AG70" s="1">
        <f t="shared" si="70"/>
        <v>220</v>
      </c>
      <c r="AH70" s="1">
        <f>SUMIF(County!$AT$165:$AT$222,$BA70,County!AA$165:AA$222)+SUMIF('Cong Dist'!$BA$756:$BA$847,$BA70,'Cong Dist'!AH$756:AH$847)</f>
        <v>388</v>
      </c>
      <c r="AI70" s="1"/>
      <c r="AJ70" s="1">
        <f>SUMIF(County!$AT$165:$AT$222,$BA70,County!AC$165:AC$222)+SUMIF('Cong Dist'!$BA$756:$BA$847,$BA70,'Cong Dist'!AJ$756:AJ$847)</f>
        <v>489</v>
      </c>
      <c r="AK70" s="1"/>
      <c r="AM70" s="1"/>
      <c r="AP70" s="7">
        <f>IF(AA70&gt;0,RANK(AA70,(W70:Y70,Z70:AN70)),0)</f>
        <v>0</v>
      </c>
      <c r="AQ70" s="7">
        <f>IF(AB70&gt;0,RANK(AB70,(W70:Y70,Z70:AN70)),0)</f>
        <v>0</v>
      </c>
      <c r="AR70" s="7">
        <f>IF(AC70&gt;0,RANK(AC70,(W70:Y70,Z70:AN70)),0)</f>
        <v>5</v>
      </c>
      <c r="AS70" s="7">
        <f>IF(AD70&gt;0,RANK(AD70,(W70:Y70,AD70:AN70)),0)</f>
        <v>6</v>
      </c>
      <c r="AT70" s="2">
        <f t="shared" si="76"/>
        <v>0</v>
      </c>
      <c r="AU70" s="2">
        <f t="shared" si="77"/>
        <v>0</v>
      </c>
      <c r="AV70" s="2">
        <f t="shared" si="78"/>
        <v>2.471468572641322E-3</v>
      </c>
      <c r="AW70" s="2">
        <f t="shared" si="79"/>
        <v>1.21861885299212E-3</v>
      </c>
      <c r="AY70" s="2" t="str">
        <f t="shared" si="80"/>
        <v>District 37</v>
      </c>
      <c r="AZ70" t="str">
        <f t="shared" si="81"/>
        <v>CA</v>
      </c>
      <c r="BA70">
        <v>37</v>
      </c>
      <c r="BC70" s="98">
        <v>6</v>
      </c>
      <c r="BD70" s="100">
        <v>937</v>
      </c>
      <c r="BE70" s="107">
        <f t="shared" si="82"/>
        <v>6937</v>
      </c>
      <c r="BF70" t="s">
        <v>2627</v>
      </c>
      <c r="BG70" t="s">
        <v>3208</v>
      </c>
      <c r="BQ70" s="1">
        <f>SUMIF(County!$AT$165:$AT$222,$BA70,County!BK$165:BK$222)+SUMIF('Cong Dist'!$BA$756:$BA$847,$BA70,'Cong Dist'!BQ$756:BQ$847)</f>
        <v>220</v>
      </c>
    </row>
    <row r="71" spans="1:69" outlineLevel="1">
      <c r="A71" t="s">
        <v>2820</v>
      </c>
      <c r="B71" t="s">
        <v>206</v>
      </c>
      <c r="C71" s="1">
        <f t="shared" si="71"/>
        <v>91584</v>
      </c>
      <c r="D71" s="1">
        <v>6</v>
      </c>
      <c r="E71" s="1">
        <f t="shared" si="54"/>
        <v>3</v>
      </c>
      <c r="F71" s="1"/>
      <c r="G71" s="1">
        <f t="shared" si="55"/>
        <v>3</v>
      </c>
      <c r="H71" s="1"/>
      <c r="I71" s="1"/>
      <c r="J71" s="1"/>
      <c r="K71" s="7">
        <f>IF(W71&gt;0,RANK(W71,(W71:Y71,Z71:AN71)),0)</f>
        <v>1</v>
      </c>
      <c r="L71" s="7">
        <f>IF(X71&gt;0,RANK(X71,(W71:Y71,Z71:AN71)),0)</f>
        <v>0</v>
      </c>
      <c r="M71" s="7">
        <f>IF(Y71&gt;0,RANK(Y71,(W71:Y71,Z71:AN71)),0)</f>
        <v>2</v>
      </c>
      <c r="N71" s="7">
        <f>IF(Z71&gt;0,RANK(Z71,(W71:Y71,Z71:AN71)),0)</f>
        <v>0</v>
      </c>
      <c r="O71" s="49">
        <f t="shared" si="72"/>
        <v>9648</v>
      </c>
      <c r="P71" s="178">
        <f t="shared" si="57"/>
        <v>0.10534591194968554</v>
      </c>
      <c r="Q71" s="2"/>
      <c r="R71" s="2">
        <f t="shared" si="73"/>
        <v>0.54535726764500347</v>
      </c>
      <c r="S71" s="2">
        <f t="shared" si="74"/>
        <v>0</v>
      </c>
      <c r="T71" s="2">
        <f t="shared" si="75"/>
        <v>0.44001135569531796</v>
      </c>
      <c r="U71" s="2">
        <f t="shared" si="61"/>
        <v>0</v>
      </c>
      <c r="V71" s="2">
        <f t="shared" si="62"/>
        <v>1.4631376659678563E-2</v>
      </c>
      <c r="W71" s="1">
        <f>SUMIF(County!$AT$165:$AT$222,$BA71,County!P$165:P$222)+SUMIF('Cong Dist'!$BA$756:$BA$847,$BA71,'Cong Dist'!W$756:W$847)</f>
        <v>49946</v>
      </c>
      <c r="Y71" s="1">
        <f>SUMIF(County!$AT$165:$AT$222,$BA71,County!R$165:R$222)+SUMIF('Cong Dist'!$BA$756:$BA$847,$BA71,'Cong Dist'!Y$756:Y$847)</f>
        <v>40298</v>
      </c>
      <c r="AC71" s="1">
        <f>SUMIF(County!$AT$165:$AT$222,$BA71,County!V$165:V$222)+SUMIF('Cong Dist'!$BA$756:$BA$847,$BA71,'Cong Dist'!AC$756:AC$847)</f>
        <v>208</v>
      </c>
      <c r="AD71" s="1">
        <f>SUMIF(County!$AT$165:$AT$222,$BA71,County!W$165:W$222)+SUMIF('Cong Dist'!$BA$756:$BA$847,$BA71,'Cong Dist'!AD$756:AD$847)</f>
        <v>313</v>
      </c>
      <c r="AF71" s="1">
        <f>SUMIF(County!$AT$165:$AT$222,$BA71,County!Y$165:Y$222)+SUMIF('Cong Dist'!$BA$756:$BA$847,$BA71,'Cong Dist'!AF$756:AF$847)</f>
        <v>0</v>
      </c>
      <c r="AG71" s="1">
        <f t="shared" si="70"/>
        <v>278</v>
      </c>
      <c r="AH71" s="1">
        <f>SUMIF(County!$AT$165:$AT$222,$BA71,County!AA$165:AA$222)+SUMIF('Cong Dist'!$BA$756:$BA$847,$BA71,'Cong Dist'!AH$756:AH$847)</f>
        <v>268</v>
      </c>
      <c r="AI71" s="1"/>
      <c r="AJ71" s="1">
        <f>SUMIF(County!$AT$165:$AT$222,$BA71,County!AC$165:AC$222)+SUMIF('Cong Dist'!$BA$756:$BA$847,$BA71,'Cong Dist'!AJ$756:AJ$847)</f>
        <v>273</v>
      </c>
      <c r="AK71" s="1"/>
      <c r="AM71" s="1"/>
      <c r="AP71" s="7">
        <f>IF(AA71&gt;0,RANK(AA71,(W71:Y71,Z71:AN71)),0)</f>
        <v>0</v>
      </c>
      <c r="AQ71" s="7">
        <f>IF(AB71&gt;0,RANK(AB71,(W71:Y71,Z71:AN71)),0)</f>
        <v>0</v>
      </c>
      <c r="AR71" s="7">
        <f>IF(AC71&gt;0,RANK(AC71,(W71:Y71,Z71:AN71)),0)</f>
        <v>7</v>
      </c>
      <c r="AS71" s="7">
        <f>IF(AD71&gt;0,RANK(AD71,(W71:Y71,AD71:AN71)),0)</f>
        <v>3</v>
      </c>
      <c r="AT71" s="2">
        <f t="shared" si="76"/>
        <v>0</v>
      </c>
      <c r="AU71" s="2">
        <f t="shared" si="77"/>
        <v>0</v>
      </c>
      <c r="AV71" s="2">
        <f t="shared" si="78"/>
        <v>2.2711390635918936E-3</v>
      </c>
      <c r="AW71" s="2">
        <f t="shared" si="79"/>
        <v>3.4176275331935708E-3</v>
      </c>
      <c r="AY71" s="2" t="str">
        <f t="shared" si="80"/>
        <v>District 38</v>
      </c>
      <c r="AZ71" t="str">
        <f t="shared" si="81"/>
        <v>CA</v>
      </c>
      <c r="BA71">
        <v>38</v>
      </c>
      <c r="BC71" s="98">
        <v>6</v>
      </c>
      <c r="BD71" s="100">
        <v>938</v>
      </c>
      <c r="BE71" s="107">
        <f t="shared" si="82"/>
        <v>6938</v>
      </c>
      <c r="BF71" t="s">
        <v>2627</v>
      </c>
      <c r="BG71" t="s">
        <v>3208</v>
      </c>
      <c r="BQ71" s="1">
        <f>SUMIF(County!$AT$165:$AT$222,$BA71,County!BK$165:BK$222)+SUMIF('Cong Dist'!$BA$756:$BA$847,$BA71,'Cong Dist'!BQ$756:BQ$847)</f>
        <v>278</v>
      </c>
    </row>
    <row r="72" spans="1:69" outlineLevel="1">
      <c r="A72" t="s">
        <v>724</v>
      </c>
      <c r="B72" t="s">
        <v>206</v>
      </c>
      <c r="C72" s="1">
        <f t="shared" si="71"/>
        <v>73079</v>
      </c>
      <c r="D72" s="1">
        <v>6</v>
      </c>
      <c r="E72" s="1">
        <f t="shared" si="54"/>
        <v>3</v>
      </c>
      <c r="F72" s="1"/>
      <c r="G72" s="1">
        <f t="shared" si="55"/>
        <v>3</v>
      </c>
      <c r="H72" s="1"/>
      <c r="I72" s="1"/>
      <c r="J72" s="1"/>
      <c r="K72" s="7">
        <f>IF(W72&gt;0,RANK(W72,(W72:Y72,Z72:AN72)),0)</f>
        <v>1</v>
      </c>
      <c r="L72" s="7">
        <f>IF(X72&gt;0,RANK(X72,(W72:Y72,Z72:AN72)),0)</f>
        <v>0</v>
      </c>
      <c r="M72" s="7">
        <f>IF(Y72&gt;0,RANK(Y72,(W72:Y72,Z72:AN72)),0)</f>
        <v>2</v>
      </c>
      <c r="N72" s="7">
        <f>IF(Z72&gt;0,RANK(Z72,(W72:Y72,Z72:AN72)),0)</f>
        <v>0</v>
      </c>
      <c r="O72" s="49">
        <f t="shared" si="72"/>
        <v>5275</v>
      </c>
      <c r="P72" s="178">
        <f t="shared" si="57"/>
        <v>7.218215903337484E-2</v>
      </c>
      <c r="Q72" s="2"/>
      <c r="R72" s="2">
        <f t="shared" si="73"/>
        <v>0.53098701405328486</v>
      </c>
      <c r="S72" s="2">
        <f t="shared" si="74"/>
        <v>0</v>
      </c>
      <c r="T72" s="2">
        <f t="shared" si="75"/>
        <v>0.45880485501990997</v>
      </c>
      <c r="U72" s="2">
        <f t="shared" si="61"/>
        <v>0</v>
      </c>
      <c r="V72" s="2">
        <f t="shared" si="62"/>
        <v>1.020813092680517E-2</v>
      </c>
      <c r="W72" s="1">
        <f>SUMIF(County!$AT$165:$AT$222,$BA72,County!P$165:P$222)+SUMIF('Cong Dist'!$BA$756:$BA$847,$BA72,'Cong Dist'!W$756:W$847)</f>
        <v>38804</v>
      </c>
      <c r="Y72" s="1">
        <f>SUMIF(County!$AT$165:$AT$222,$BA72,County!R$165:R$222)+SUMIF('Cong Dist'!$BA$756:$BA$847,$BA72,'Cong Dist'!Y$756:Y$847)</f>
        <v>33529</v>
      </c>
      <c r="AC72" s="1">
        <f>SUMIF(County!$AT$165:$AT$222,$BA72,County!V$165:V$222)+SUMIF('Cong Dist'!$BA$756:$BA$847,$BA72,'Cong Dist'!AC$756:AC$847)</f>
        <v>190</v>
      </c>
      <c r="AD72" s="1">
        <f>SUMIF(County!$AT$165:$AT$222,$BA72,County!W$165:W$222)+SUMIF('Cong Dist'!$BA$756:$BA$847,$BA72,'Cong Dist'!AD$756:AD$847)</f>
        <v>177</v>
      </c>
      <c r="AF72" s="1">
        <f>SUMIF(County!$AT$165:$AT$222,$BA72,County!Y$165:Y$222)+SUMIF('Cong Dist'!$BA$756:$BA$847,$BA72,'Cong Dist'!AF$756:AF$847)</f>
        <v>0</v>
      </c>
      <c r="AG72" s="1">
        <f t="shared" si="70"/>
        <v>114</v>
      </c>
      <c r="AH72" s="1">
        <f>SUMIF(County!$AT$165:$AT$222,$BA72,County!AA$165:AA$222)+SUMIF('Cong Dist'!$BA$756:$BA$847,$BA72,'Cong Dist'!AH$756:AH$847)</f>
        <v>129</v>
      </c>
      <c r="AI72" s="1"/>
      <c r="AJ72" s="1">
        <f>SUMIF(County!$AT$165:$AT$222,$BA72,County!AC$165:AC$222)+SUMIF('Cong Dist'!$BA$756:$BA$847,$BA72,'Cong Dist'!AJ$756:AJ$847)</f>
        <v>136</v>
      </c>
      <c r="AK72" s="1"/>
      <c r="AM72" s="1"/>
      <c r="AP72" s="7">
        <f>IF(AA72&gt;0,RANK(AA72,(W72:Y72,Z72:AN72)),0)</f>
        <v>0</v>
      </c>
      <c r="AQ72" s="7">
        <f>IF(AB72&gt;0,RANK(AB72,(W72:Y72,Z72:AN72)),0)</f>
        <v>0</v>
      </c>
      <c r="AR72" s="7">
        <f>IF(AC72&gt;0,RANK(AC72,(W72:Y72,Z72:AN72)),0)</f>
        <v>3</v>
      </c>
      <c r="AS72" s="7">
        <f>IF(AD72&gt;0,RANK(AD72,(W72:Y72,AD72:AN72)),0)</f>
        <v>3</v>
      </c>
      <c r="AT72" s="2">
        <f t="shared" si="76"/>
        <v>0</v>
      </c>
      <c r="AU72" s="2">
        <f t="shared" si="77"/>
        <v>0</v>
      </c>
      <c r="AV72" s="2">
        <f t="shared" si="78"/>
        <v>2.5999261073632643E-3</v>
      </c>
      <c r="AW72" s="2">
        <f t="shared" si="79"/>
        <v>2.4220364263331461E-3</v>
      </c>
      <c r="AY72" s="2" t="str">
        <f t="shared" si="80"/>
        <v>District 39</v>
      </c>
      <c r="AZ72" t="str">
        <f t="shared" si="81"/>
        <v>CA</v>
      </c>
      <c r="BA72">
        <v>39</v>
      </c>
      <c r="BC72" s="98">
        <v>6</v>
      </c>
      <c r="BD72" s="100">
        <v>939</v>
      </c>
      <c r="BE72" s="107">
        <f t="shared" si="82"/>
        <v>6939</v>
      </c>
      <c r="BF72" t="s">
        <v>2627</v>
      </c>
      <c r="BG72" t="s">
        <v>3208</v>
      </c>
      <c r="BQ72" s="1">
        <f>SUMIF(County!$AT$165:$AT$222,$BA72,County!BK$165:BK$222)+SUMIF('Cong Dist'!$BA$756:$BA$847,$BA72,'Cong Dist'!BQ$756:BQ$847)</f>
        <v>114</v>
      </c>
    </row>
    <row r="73" spans="1:69" outlineLevel="1">
      <c r="A73" t="s">
        <v>2537</v>
      </c>
      <c r="B73" t="s">
        <v>206</v>
      </c>
      <c r="C73" s="1">
        <f t="shared" si="71"/>
        <v>75401</v>
      </c>
      <c r="D73" s="1">
        <v>5</v>
      </c>
      <c r="E73" s="1">
        <f t="shared" si="54"/>
        <v>3</v>
      </c>
      <c r="F73" s="1"/>
      <c r="G73" s="1">
        <f t="shared" si="55"/>
        <v>2</v>
      </c>
      <c r="H73" s="1"/>
      <c r="I73" s="1"/>
      <c r="J73" s="1"/>
      <c r="K73" s="7">
        <f>IF(W73&gt;0,RANK(W73,(W73:Y73,Z73:AN73)),0)</f>
        <v>1</v>
      </c>
      <c r="L73" s="7">
        <f>IF(X73&gt;0,RANK(X73,(W73:Y73,Z73:AN73)),0)</f>
        <v>0</v>
      </c>
      <c r="M73" s="7">
        <f>IF(Y73&gt;0,RANK(Y73,(W73:Y73,Z73:AN73)),0)</f>
        <v>2</v>
      </c>
      <c r="N73" s="7">
        <f>IF(Z73&gt;0,RANK(Z73,(W73:Y73,Z73:AN73)),0)</f>
        <v>0</v>
      </c>
      <c r="O73" s="49">
        <f t="shared" si="72"/>
        <v>4286</v>
      </c>
      <c r="P73" s="178">
        <f t="shared" si="57"/>
        <v>5.6842747443667858E-2</v>
      </c>
      <c r="Q73" s="2"/>
      <c r="R73" s="2">
        <f t="shared" si="73"/>
        <v>0.52277821249055056</v>
      </c>
      <c r="S73" s="2">
        <f t="shared" si="74"/>
        <v>0</v>
      </c>
      <c r="T73" s="2">
        <f t="shared" si="75"/>
        <v>0.46593546504688266</v>
      </c>
      <c r="U73" s="2">
        <f t="shared" si="61"/>
        <v>0</v>
      </c>
      <c r="V73" s="2">
        <f t="shared" si="62"/>
        <v>1.1286322462566778E-2</v>
      </c>
      <c r="W73" s="1">
        <f>SUMIF(County!$AT$165:$AT$222,$BA73,County!P$165:P$222)+SUMIF('Cong Dist'!$BA$756:$BA$847,$BA73,'Cong Dist'!W$756:W$847)</f>
        <v>39418</v>
      </c>
      <c r="Y73" s="1">
        <f>SUMIF(County!$AT$165:$AT$222,$BA73,County!R$165:R$222)+SUMIF('Cong Dist'!$BA$756:$BA$847,$BA73,'Cong Dist'!Y$756:Y$847)</f>
        <v>35132</v>
      </c>
      <c r="AC73" s="1">
        <f>SUMIF(County!$AT$165:$AT$222,$BA73,County!V$165:V$222)+SUMIF('Cong Dist'!$BA$756:$BA$847,$BA73,'Cong Dist'!AC$756:AC$847)</f>
        <v>152</v>
      </c>
      <c r="AD73" s="1">
        <f>SUMIF(County!$AT$165:$AT$222,$BA73,County!W$165:W$222)+SUMIF('Cong Dist'!$BA$756:$BA$847,$BA73,'Cong Dist'!AD$756:AD$847)</f>
        <v>167</v>
      </c>
      <c r="AF73" s="1">
        <f>SUMIF(County!$AT$165:$AT$222,$BA73,County!Y$165:Y$222)+SUMIF('Cong Dist'!$BA$756:$BA$847,$BA73,'Cong Dist'!AF$756:AF$847)</f>
        <v>0</v>
      </c>
      <c r="AG73" s="1">
        <f t="shared" si="70"/>
        <v>152</v>
      </c>
      <c r="AH73" s="1">
        <f>SUMIF(County!$AT$165:$AT$222,$BA73,County!AA$165:AA$222)+SUMIF('Cong Dist'!$BA$756:$BA$847,$BA73,'Cong Dist'!AH$756:AH$847)</f>
        <v>91</v>
      </c>
      <c r="AI73" s="1"/>
      <c r="AJ73" s="1">
        <f>SUMIF(County!$AT$165:$AT$222,$BA73,County!AC$165:AC$222)+SUMIF('Cong Dist'!$BA$756:$BA$847,$BA73,'Cong Dist'!AJ$756:AJ$847)</f>
        <v>289</v>
      </c>
      <c r="AK73" s="1"/>
      <c r="AM73" s="1"/>
      <c r="AP73" s="7">
        <f>IF(AA73&gt;0,RANK(AA73,(W73:Y73,Z73:AN73)),0)</f>
        <v>0</v>
      </c>
      <c r="AQ73" s="7">
        <f>IF(AB73&gt;0,RANK(AB73,(W73:Y73,Z73:AN73)),0)</f>
        <v>0</v>
      </c>
      <c r="AR73" s="7">
        <f>IF(AC73&gt;0,RANK(AC73,(W73:Y73,Z73:AN73)),0)</f>
        <v>5</v>
      </c>
      <c r="AS73" s="7">
        <f>IF(AD73&gt;0,RANK(AD73,(W73:Y73,AD73:AN73)),0)</f>
        <v>4</v>
      </c>
      <c r="AT73" s="2">
        <f t="shared" si="76"/>
        <v>0</v>
      </c>
      <c r="AU73" s="2">
        <f t="shared" si="77"/>
        <v>0</v>
      </c>
      <c r="AV73" s="2">
        <f t="shared" si="78"/>
        <v>2.0158883834431904E-3</v>
      </c>
      <c r="AW73" s="2">
        <f t="shared" si="79"/>
        <v>2.2148247370724528E-3</v>
      </c>
      <c r="AY73" s="2" t="str">
        <f t="shared" si="80"/>
        <v>District 40</v>
      </c>
      <c r="AZ73" t="str">
        <f t="shared" si="81"/>
        <v>CA</v>
      </c>
      <c r="BA73">
        <v>40</v>
      </c>
      <c r="BC73" s="98">
        <v>6</v>
      </c>
      <c r="BD73" s="100">
        <v>940</v>
      </c>
      <c r="BE73" s="107">
        <f t="shared" si="82"/>
        <v>6940</v>
      </c>
      <c r="BF73" t="s">
        <v>2627</v>
      </c>
      <c r="BG73" t="s">
        <v>3208</v>
      </c>
      <c r="BQ73" s="1">
        <f>SUMIF(County!$AT$165:$AT$222,$BA73,County!BK$165:BK$222)+SUMIF('Cong Dist'!$BA$756:$BA$847,$BA73,'Cong Dist'!BQ$756:BQ$847)</f>
        <v>152</v>
      </c>
    </row>
    <row r="74" spans="1:69" outlineLevel="1">
      <c r="A74" t="s">
        <v>2733</v>
      </c>
      <c r="B74" t="s">
        <v>206</v>
      </c>
      <c r="C74" s="1">
        <f t="shared" si="71"/>
        <v>65085</v>
      </c>
      <c r="D74" s="1">
        <v>5</v>
      </c>
      <c r="E74" s="1">
        <f t="shared" si="54"/>
        <v>3</v>
      </c>
      <c r="F74" s="1"/>
      <c r="G74" s="1">
        <f t="shared" si="55"/>
        <v>2</v>
      </c>
      <c r="H74" s="1"/>
      <c r="I74" s="1"/>
      <c r="J74" s="1"/>
      <c r="K74" s="7">
        <f>IF(W74&gt;0,RANK(W74,(W74:Y74,Z74:AN74)),0)</f>
        <v>1</v>
      </c>
      <c r="L74" s="7">
        <f>IF(X74&gt;0,RANK(X74,(W74:Y74,Z74:AN74)),0)</f>
        <v>0</v>
      </c>
      <c r="M74" s="7">
        <f>IF(Y74&gt;0,RANK(Y74,(W74:Y74,Z74:AN74)),0)</f>
        <v>2</v>
      </c>
      <c r="N74" s="7">
        <f>IF(Z74&gt;0,RANK(Z74,(W74:Y74,Z74:AN74)),0)</f>
        <v>0</v>
      </c>
      <c r="O74" s="49">
        <f t="shared" si="72"/>
        <v>4543</v>
      </c>
      <c r="P74" s="178">
        <f t="shared" si="57"/>
        <v>6.9801029423062155E-2</v>
      </c>
      <c r="Q74" s="2"/>
      <c r="R74" s="2">
        <f t="shared" si="73"/>
        <v>0.52949220250441731</v>
      </c>
      <c r="S74" s="2">
        <f t="shared" si="74"/>
        <v>0</v>
      </c>
      <c r="T74" s="2">
        <f t="shared" si="75"/>
        <v>0.45969117308135515</v>
      </c>
      <c r="U74" s="2">
        <f t="shared" si="61"/>
        <v>0</v>
      </c>
      <c r="V74" s="2">
        <f t="shared" si="62"/>
        <v>1.0816624414227538E-2</v>
      </c>
      <c r="W74" s="1">
        <f>SUMIF(County!$AT$165:$AT$222,$BA74,County!P$165:P$222)+SUMIF('Cong Dist'!$BA$756:$BA$847,$BA74,'Cong Dist'!W$756:W$847)</f>
        <v>34462</v>
      </c>
      <c r="Y74" s="1">
        <f>SUMIF(County!$AT$165:$AT$222,$BA74,County!R$165:R$222)+SUMIF('Cong Dist'!$BA$756:$BA$847,$BA74,'Cong Dist'!Y$756:Y$847)</f>
        <v>29919</v>
      </c>
      <c r="AC74" s="1">
        <f>SUMIF(County!$AT$165:$AT$222,$BA74,County!V$165:V$222)+SUMIF('Cong Dist'!$BA$756:$BA$847,$BA74,'Cong Dist'!AC$756:AC$847)</f>
        <v>216</v>
      </c>
      <c r="AD74" s="1">
        <f>SUMIF(County!$AT$165:$AT$222,$BA74,County!W$165:W$222)+SUMIF('Cong Dist'!$BA$756:$BA$847,$BA74,'Cong Dist'!AD$756:AD$847)</f>
        <v>122</v>
      </c>
      <c r="AF74" s="1">
        <f>SUMIF(County!$AT$165:$AT$222,$BA74,County!Y$165:Y$222)+SUMIF('Cong Dist'!$BA$756:$BA$847,$BA74,'Cong Dist'!AF$756:AF$847)</f>
        <v>0</v>
      </c>
      <c r="AG74" s="1">
        <f t="shared" si="70"/>
        <v>107</v>
      </c>
      <c r="AH74" s="1">
        <f>SUMIF(County!$AT$165:$AT$222,$BA74,County!AA$165:AA$222)+SUMIF('Cong Dist'!$BA$756:$BA$847,$BA74,'Cong Dist'!AH$756:AH$847)</f>
        <v>96</v>
      </c>
      <c r="AI74" s="1"/>
      <c r="AJ74" s="1">
        <f>SUMIF(County!$AT$165:$AT$222,$BA74,County!AC$165:AC$222)+SUMIF('Cong Dist'!$BA$756:$BA$847,$BA74,'Cong Dist'!AJ$756:AJ$847)</f>
        <v>163</v>
      </c>
      <c r="AK74" s="1"/>
      <c r="AM74" s="1"/>
      <c r="AP74" s="7">
        <f>IF(AA74&gt;0,RANK(AA74,(W74:Y74,Z74:AN74)),0)</f>
        <v>0</v>
      </c>
      <c r="AQ74" s="7">
        <f>IF(AB74&gt;0,RANK(AB74,(W74:Y74,Z74:AN74)),0)</f>
        <v>0</v>
      </c>
      <c r="AR74" s="7">
        <f>IF(AC74&gt;0,RANK(AC74,(W74:Y74,Z74:AN74)),0)</f>
        <v>3</v>
      </c>
      <c r="AS74" s="7">
        <f>IF(AD74&gt;0,RANK(AD74,(W74:Y74,AD74:AN74)),0)</f>
        <v>4</v>
      </c>
      <c r="AT74" s="2">
        <f t="shared" si="76"/>
        <v>0</v>
      </c>
      <c r="AU74" s="2">
        <f t="shared" si="77"/>
        <v>0</v>
      </c>
      <c r="AV74" s="2">
        <f t="shared" si="78"/>
        <v>3.3187370361834525E-3</v>
      </c>
      <c r="AW74" s="2">
        <f t="shared" si="79"/>
        <v>1.874471844511024E-3</v>
      </c>
      <c r="AY74" s="2" t="str">
        <f t="shared" si="80"/>
        <v>District 41</v>
      </c>
      <c r="AZ74" t="str">
        <f t="shared" si="81"/>
        <v>CA</v>
      </c>
      <c r="BA74">
        <v>41</v>
      </c>
      <c r="BC74" s="98">
        <v>6</v>
      </c>
      <c r="BD74" s="100">
        <v>941</v>
      </c>
      <c r="BE74" s="107">
        <f t="shared" si="82"/>
        <v>6941</v>
      </c>
      <c r="BF74" t="s">
        <v>2627</v>
      </c>
      <c r="BG74" t="s">
        <v>3208</v>
      </c>
      <c r="BQ74" s="1">
        <f>SUMIF(County!$AT$165:$AT$222,$BA74,County!BK$165:BK$222)+SUMIF('Cong Dist'!$BA$756:$BA$847,$BA74,'Cong Dist'!BQ$756:BQ$847)</f>
        <v>107</v>
      </c>
    </row>
    <row r="75" spans="1:69" outlineLevel="1">
      <c r="A75" t="s">
        <v>564</v>
      </c>
      <c r="B75" t="s">
        <v>206</v>
      </c>
      <c r="C75" s="1">
        <f t="shared" si="71"/>
        <v>57082</v>
      </c>
      <c r="D75" s="1">
        <v>5</v>
      </c>
      <c r="E75" s="1">
        <f t="shared" si="54"/>
        <v>3</v>
      </c>
      <c r="F75" s="1"/>
      <c r="G75" s="1">
        <f t="shared" si="55"/>
        <v>2</v>
      </c>
      <c r="H75" s="1"/>
      <c r="I75" s="1"/>
      <c r="J75" s="1"/>
      <c r="K75" s="7">
        <f>IF(W75&gt;0,RANK(W75,(W75:Y75,Z75:AN75)),0)</f>
        <v>1</v>
      </c>
      <c r="L75" s="7">
        <f>IF(X75&gt;0,RANK(X75,(W75:Y75,Z75:AN75)),0)</f>
        <v>0</v>
      </c>
      <c r="M75" s="7">
        <f>IF(Y75&gt;0,RANK(Y75,(W75:Y75,Z75:AN75)),0)</f>
        <v>2</v>
      </c>
      <c r="N75" s="7">
        <f>IF(Z75&gt;0,RANK(Z75,(W75:Y75,Z75:AN75)),0)</f>
        <v>0</v>
      </c>
      <c r="O75" s="49">
        <f t="shared" si="72"/>
        <v>4495</v>
      </c>
      <c r="P75" s="178">
        <f t="shared" si="57"/>
        <v>7.8746364878595709E-2</v>
      </c>
      <c r="Q75" s="2"/>
      <c r="R75" s="2">
        <f t="shared" si="73"/>
        <v>0.53314529974422764</v>
      </c>
      <c r="S75" s="2">
        <f t="shared" si="74"/>
        <v>0</v>
      </c>
      <c r="T75" s="2">
        <f t="shared" si="75"/>
        <v>0.45439893486563188</v>
      </c>
      <c r="U75" s="2">
        <f t="shared" si="61"/>
        <v>0</v>
      </c>
      <c r="V75" s="2">
        <f t="shared" si="62"/>
        <v>1.2455765390140483E-2</v>
      </c>
      <c r="W75" s="1">
        <f>SUMIF(County!$AT$165:$AT$222,$BA75,County!P$165:P$222)+SUMIF('Cong Dist'!$BA$756:$BA$847,$BA75,'Cong Dist'!W$756:W$847)</f>
        <v>30433</v>
      </c>
      <c r="Y75" s="1">
        <f>SUMIF(County!$AT$165:$AT$222,$BA75,County!R$165:R$222)+SUMIF('Cong Dist'!$BA$756:$BA$847,$BA75,'Cong Dist'!Y$756:Y$847)</f>
        <v>25938</v>
      </c>
      <c r="AC75" s="1">
        <f>SUMIF(County!$AT$165:$AT$222,$BA75,County!V$165:V$222)+SUMIF('Cong Dist'!$BA$756:$BA$847,$BA75,'Cong Dist'!AC$756:AC$847)</f>
        <v>207</v>
      </c>
      <c r="AD75" s="1">
        <f>SUMIF(County!$AT$165:$AT$222,$BA75,County!W$165:W$222)+SUMIF('Cong Dist'!$BA$756:$BA$847,$BA75,'Cong Dist'!AD$756:AD$847)</f>
        <v>173</v>
      </c>
      <c r="AF75" s="1">
        <f>SUMIF(County!$AT$165:$AT$222,$BA75,County!Y$165:Y$222)+SUMIF('Cong Dist'!$BA$756:$BA$847,$BA75,'Cong Dist'!AF$756:AF$847)</f>
        <v>0</v>
      </c>
      <c r="AG75" s="1">
        <f t="shared" si="70"/>
        <v>91</v>
      </c>
      <c r="AH75" s="1">
        <f>SUMIF(County!$AT$165:$AT$222,$BA75,County!AA$165:AA$222)+SUMIF('Cong Dist'!$BA$756:$BA$847,$BA75,'Cong Dist'!AH$756:AH$847)</f>
        <v>97</v>
      </c>
      <c r="AI75" s="1"/>
      <c r="AJ75" s="1">
        <f>SUMIF(County!$AT$165:$AT$222,$BA75,County!AC$165:AC$222)+SUMIF('Cong Dist'!$BA$756:$BA$847,$BA75,'Cong Dist'!AJ$756:AJ$847)</f>
        <v>143</v>
      </c>
      <c r="AK75" s="1"/>
      <c r="AM75" s="1"/>
      <c r="AP75" s="7">
        <f>IF(AA75&gt;0,RANK(AA75,(W75:Y75,Z75:AN75)),0)</f>
        <v>0</v>
      </c>
      <c r="AQ75" s="7">
        <f>IF(AB75&gt;0,RANK(AB75,(W75:Y75,Z75:AN75)),0)</f>
        <v>0</v>
      </c>
      <c r="AR75" s="7">
        <f>IF(AC75&gt;0,RANK(AC75,(W75:Y75,Z75:AN75)),0)</f>
        <v>3</v>
      </c>
      <c r="AS75" s="7">
        <f>IF(AD75&gt;0,RANK(AD75,(W75:Y75,AD75:AN75)),0)</f>
        <v>3</v>
      </c>
      <c r="AT75" s="2">
        <f t="shared" si="76"/>
        <v>0</v>
      </c>
      <c r="AU75" s="2">
        <f t="shared" si="77"/>
        <v>0</v>
      </c>
      <c r="AV75" s="2">
        <f t="shared" si="78"/>
        <v>3.6263620756105254E-3</v>
      </c>
      <c r="AW75" s="2">
        <f t="shared" si="79"/>
        <v>3.0307277250271538E-3</v>
      </c>
      <c r="AY75" s="2" t="str">
        <f t="shared" si="80"/>
        <v>District 42</v>
      </c>
      <c r="AZ75" t="str">
        <f t="shared" si="81"/>
        <v>CA</v>
      </c>
      <c r="BA75">
        <v>42</v>
      </c>
      <c r="BC75" s="98">
        <v>6</v>
      </c>
      <c r="BD75" s="100">
        <v>942</v>
      </c>
      <c r="BE75" s="107">
        <f t="shared" si="82"/>
        <v>6942</v>
      </c>
      <c r="BF75" t="s">
        <v>2627</v>
      </c>
      <c r="BG75" t="s">
        <v>3208</v>
      </c>
      <c r="BQ75" s="1">
        <f>SUMIF(County!$AT$165:$AT$222,$BA75,County!BK$165:BK$222)+SUMIF('Cong Dist'!$BA$756:$BA$847,$BA75,'Cong Dist'!BQ$756:BQ$847)</f>
        <v>91</v>
      </c>
    </row>
    <row r="76" spans="1:69" outlineLevel="1">
      <c r="A76" t="s">
        <v>306</v>
      </c>
      <c r="B76" t="s">
        <v>206</v>
      </c>
      <c r="C76" s="1">
        <f t="shared" si="71"/>
        <v>103832</v>
      </c>
      <c r="D76" s="1">
        <v>6</v>
      </c>
      <c r="E76" s="1">
        <f t="shared" si="54"/>
        <v>4</v>
      </c>
      <c r="F76" s="1"/>
      <c r="G76" s="1">
        <f t="shared" si="55"/>
        <v>2</v>
      </c>
      <c r="H76" s="1"/>
      <c r="I76" s="1"/>
      <c r="J76" s="1"/>
      <c r="K76" s="7">
        <f>IF(W76&gt;0,RANK(W76,(W76:Y76,Z76:AN76)),0)</f>
        <v>1</v>
      </c>
      <c r="L76" s="7">
        <f>IF(X76&gt;0,RANK(X76,(W76:Y76,Z76:AN76)),0)</f>
        <v>0</v>
      </c>
      <c r="M76" s="7">
        <f>IF(Y76&gt;0,RANK(Y76,(W76:Y76,Z76:AN76)),0)</f>
        <v>2</v>
      </c>
      <c r="N76" s="7">
        <f>IF(Z76&gt;0,RANK(Z76,(W76:Y76,Z76:AN76)),0)</f>
        <v>0</v>
      </c>
      <c r="O76" s="49">
        <f t="shared" si="72"/>
        <v>21401</v>
      </c>
      <c r="P76" s="178">
        <f t="shared" si="57"/>
        <v>0.20611179597811849</v>
      </c>
      <c r="Q76" s="2"/>
      <c r="R76" s="2">
        <f t="shared" si="73"/>
        <v>0.59835118267971343</v>
      </c>
      <c r="S76" s="2">
        <f t="shared" si="74"/>
        <v>0</v>
      </c>
      <c r="T76" s="2">
        <f t="shared" si="75"/>
        <v>0.39223938670159486</v>
      </c>
      <c r="U76" s="2">
        <f t="shared" si="61"/>
        <v>0</v>
      </c>
      <c r="V76" s="2">
        <f t="shared" si="62"/>
        <v>9.4094306186917054E-3</v>
      </c>
      <c r="W76" s="1">
        <f>SUMIF(County!$AT$165:$AT$222,$BA76,County!P$165:P$222)+SUMIF('Cong Dist'!$BA$756:$BA$847,$BA76,'Cong Dist'!W$756:W$847)</f>
        <v>62128</v>
      </c>
      <c r="Y76" s="1">
        <f>SUMIF(County!$AT$165:$AT$222,$BA76,County!R$165:R$222)+SUMIF('Cong Dist'!$BA$756:$BA$847,$BA76,'Cong Dist'!Y$756:Y$847)</f>
        <v>40727</v>
      </c>
      <c r="AC76" s="1">
        <f>SUMIF(County!$AT$165:$AT$222,$BA76,County!V$165:V$222)+SUMIF('Cong Dist'!$BA$756:$BA$847,$BA76,'Cong Dist'!AC$756:AC$847)</f>
        <v>253</v>
      </c>
      <c r="AD76" s="1">
        <f>SUMIF(County!$AT$165:$AT$222,$BA76,County!W$165:W$222)+SUMIF('Cong Dist'!$BA$756:$BA$847,$BA76,'Cong Dist'!AD$756:AD$847)</f>
        <v>171</v>
      </c>
      <c r="AF76" s="1">
        <f>SUMIF(County!$AT$165:$AT$222,$BA76,County!Y$165:Y$222)+SUMIF('Cong Dist'!$BA$756:$BA$847,$BA76,'Cong Dist'!AF$756:AF$847)</f>
        <v>0</v>
      </c>
      <c r="AG76" s="1">
        <f t="shared" si="70"/>
        <v>166</v>
      </c>
      <c r="AH76" s="1">
        <f>SUMIF(County!$AT$165:$AT$222,$BA76,County!AA$165:AA$222)+SUMIF('Cong Dist'!$BA$756:$BA$847,$BA76,'Cong Dist'!AH$756:AH$847)</f>
        <v>181</v>
      </c>
      <c r="AI76" s="1"/>
      <c r="AJ76" s="1">
        <f>SUMIF(County!$AT$165:$AT$222,$BA76,County!AC$165:AC$222)+SUMIF('Cong Dist'!$BA$756:$BA$847,$BA76,'Cong Dist'!AJ$756:AJ$847)</f>
        <v>206</v>
      </c>
      <c r="AK76" s="1"/>
      <c r="AM76" s="1"/>
      <c r="AP76" s="7">
        <f>IF(AA76&gt;0,RANK(AA76,(W76:Y76,Z76:AN76)),0)</f>
        <v>0</v>
      </c>
      <c r="AQ76" s="7">
        <f>IF(AB76&gt;0,RANK(AB76,(W76:Y76,Z76:AN76)),0)</f>
        <v>0</v>
      </c>
      <c r="AR76" s="7">
        <f>IF(AC76&gt;0,RANK(AC76,(W76:Y76,Z76:AN76)),0)</f>
        <v>3</v>
      </c>
      <c r="AS76" s="7">
        <f>IF(AD76&gt;0,RANK(AD76,(W76:Y76,AD76:AN76)),0)</f>
        <v>5</v>
      </c>
      <c r="AT76" s="2">
        <f t="shared" si="76"/>
        <v>0</v>
      </c>
      <c r="AU76" s="2">
        <f t="shared" si="77"/>
        <v>0</v>
      </c>
      <c r="AV76" s="2">
        <f t="shared" si="78"/>
        <v>2.4366283997226288E-3</v>
      </c>
      <c r="AW76" s="2">
        <f t="shared" si="79"/>
        <v>1.6468911318283381E-3</v>
      </c>
      <c r="AY76" s="2" t="str">
        <f t="shared" si="80"/>
        <v>District 43</v>
      </c>
      <c r="AZ76" t="str">
        <f t="shared" si="81"/>
        <v>CA</v>
      </c>
      <c r="BA76">
        <v>43</v>
      </c>
      <c r="BC76" s="98">
        <v>6</v>
      </c>
      <c r="BD76" s="100">
        <v>943</v>
      </c>
      <c r="BE76" s="107">
        <f t="shared" si="82"/>
        <v>6943</v>
      </c>
      <c r="BF76" t="s">
        <v>2627</v>
      </c>
      <c r="BG76" t="s">
        <v>3208</v>
      </c>
      <c r="BQ76" s="1">
        <f>SUMIF(County!$AT$165:$AT$222,$BA76,County!BK$165:BK$222)+SUMIF('Cong Dist'!$BA$756:$BA$847,$BA76,'Cong Dist'!BQ$756:BQ$847)</f>
        <v>166</v>
      </c>
    </row>
    <row r="77" spans="1:69" outlineLevel="1">
      <c r="A77" t="s">
        <v>307</v>
      </c>
      <c r="B77" t="s">
        <v>206</v>
      </c>
      <c r="C77" s="1">
        <f t="shared" si="71"/>
        <v>92402</v>
      </c>
      <c r="D77" s="1">
        <v>6</v>
      </c>
      <c r="E77" s="1">
        <f t="shared" si="54"/>
        <v>3</v>
      </c>
      <c r="F77" s="1"/>
      <c r="G77" s="1">
        <f t="shared" si="55"/>
        <v>3</v>
      </c>
      <c r="H77" s="1"/>
      <c r="I77" s="1"/>
      <c r="J77" s="1"/>
      <c r="K77" s="7">
        <f>IF(W77&gt;0,RANK(W77,(W77:Y77,Z77:AN77)),0)</f>
        <v>1</v>
      </c>
      <c r="L77" s="7">
        <f>IF(X77&gt;0,RANK(X77,(W77:Y77,Z77:AN77)),0)</f>
        <v>0</v>
      </c>
      <c r="M77" s="7">
        <f>IF(Y77&gt;0,RANK(Y77,(W77:Y77,Z77:AN77)),0)</f>
        <v>2</v>
      </c>
      <c r="N77" s="7">
        <f>IF(Z77&gt;0,RANK(Z77,(W77:Y77,Z77:AN77)),0)</f>
        <v>0</v>
      </c>
      <c r="O77" s="49">
        <f t="shared" si="72"/>
        <v>14471</v>
      </c>
      <c r="P77" s="178">
        <f t="shared" si="57"/>
        <v>0.15660916430380295</v>
      </c>
      <c r="Q77" s="2"/>
      <c r="R77" s="2">
        <f t="shared" si="73"/>
        <v>0.57272569857795286</v>
      </c>
      <c r="S77" s="2">
        <f t="shared" si="74"/>
        <v>0</v>
      </c>
      <c r="T77" s="2">
        <f t="shared" si="75"/>
        <v>0.41611653427414991</v>
      </c>
      <c r="U77" s="2">
        <f t="shared" si="61"/>
        <v>0</v>
      </c>
      <c r="V77" s="2">
        <f t="shared" si="62"/>
        <v>1.1157767147897235E-2</v>
      </c>
      <c r="W77" s="1">
        <f>SUMIF(County!$AT$165:$AT$222,$BA77,County!P$165:P$222)+SUMIF('Cong Dist'!$BA$756:$BA$847,$BA77,'Cong Dist'!W$756:W$847)</f>
        <v>52921</v>
      </c>
      <c r="Y77" s="1">
        <f>SUMIF(County!$AT$165:$AT$222,$BA77,County!R$165:R$222)+SUMIF('Cong Dist'!$BA$756:$BA$847,$BA77,'Cong Dist'!Y$756:Y$847)</f>
        <v>38450</v>
      </c>
      <c r="AC77" s="1">
        <f>SUMIF(County!$AT$165:$AT$222,$BA77,County!V$165:V$222)+SUMIF('Cong Dist'!$BA$756:$BA$847,$BA77,'Cong Dist'!AC$756:AC$847)</f>
        <v>215</v>
      </c>
      <c r="AD77" s="1">
        <f>SUMIF(County!$AT$165:$AT$222,$BA77,County!W$165:W$222)+SUMIF('Cong Dist'!$BA$756:$BA$847,$BA77,'Cong Dist'!AD$756:AD$847)</f>
        <v>164</v>
      </c>
      <c r="AF77" s="1">
        <f>SUMIF(County!$AT$165:$AT$222,$BA77,County!Y$165:Y$222)+SUMIF('Cong Dist'!$BA$756:$BA$847,$BA77,'Cong Dist'!AF$756:AF$847)</f>
        <v>0</v>
      </c>
      <c r="AG77" s="1">
        <f t="shared" si="70"/>
        <v>222</v>
      </c>
      <c r="AH77" s="1">
        <f>SUMIF(County!$AT$165:$AT$222,$BA77,County!AA$165:AA$222)+SUMIF('Cong Dist'!$BA$756:$BA$847,$BA77,'Cong Dist'!AH$756:AH$847)</f>
        <v>172</v>
      </c>
      <c r="AI77" s="1"/>
      <c r="AJ77" s="1">
        <f>SUMIF(County!$AT$165:$AT$222,$BA77,County!AC$165:AC$222)+SUMIF('Cong Dist'!$BA$756:$BA$847,$BA77,'Cong Dist'!AJ$756:AJ$847)</f>
        <v>258</v>
      </c>
      <c r="AK77" s="1"/>
      <c r="AM77" s="1"/>
      <c r="AP77" s="7">
        <f>IF(AA77&gt;0,RANK(AA77,(W77:Y77,Z77:AN77)),0)</f>
        <v>0</v>
      </c>
      <c r="AQ77" s="7">
        <f>IF(AB77&gt;0,RANK(AB77,(W77:Y77,Z77:AN77)),0)</f>
        <v>0</v>
      </c>
      <c r="AR77" s="7">
        <f>IF(AC77&gt;0,RANK(AC77,(W77:Y77,Z77:AN77)),0)</f>
        <v>5</v>
      </c>
      <c r="AS77" s="7">
        <f>IF(AD77&gt;0,RANK(AD77,(W77:Y77,AD77:AN77)),0)</f>
        <v>6</v>
      </c>
      <c r="AT77" s="2">
        <f t="shared" si="76"/>
        <v>0</v>
      </c>
      <c r="AU77" s="2">
        <f t="shared" si="77"/>
        <v>0</v>
      </c>
      <c r="AV77" s="2">
        <f t="shared" si="78"/>
        <v>2.3267894634315276E-3</v>
      </c>
      <c r="AW77" s="2">
        <f t="shared" si="79"/>
        <v>1.774853358152421E-3</v>
      </c>
      <c r="AY77" s="2" t="str">
        <f t="shared" si="80"/>
        <v>District 44</v>
      </c>
      <c r="AZ77" t="str">
        <f t="shared" si="81"/>
        <v>CA</v>
      </c>
      <c r="BA77">
        <v>44</v>
      </c>
      <c r="BC77" s="98">
        <v>6</v>
      </c>
      <c r="BD77" s="100">
        <v>944</v>
      </c>
      <c r="BE77" s="107">
        <f t="shared" si="82"/>
        <v>6944</v>
      </c>
      <c r="BF77" t="s">
        <v>2627</v>
      </c>
      <c r="BG77" t="s">
        <v>3208</v>
      </c>
      <c r="BQ77" s="1">
        <f>SUMIF(County!$AT$165:$AT$222,$BA77,County!BK$165:BK$222)+SUMIF('Cong Dist'!$BA$756:$BA$847,$BA77,'Cong Dist'!BQ$756:BQ$847)</f>
        <v>222</v>
      </c>
    </row>
    <row r="78" spans="1:69" outlineLevel="1">
      <c r="A78" t="s">
        <v>308</v>
      </c>
      <c r="B78" t="s">
        <v>206</v>
      </c>
      <c r="C78" s="1">
        <f t="shared" si="71"/>
        <v>84261</v>
      </c>
      <c r="D78" s="1">
        <v>6</v>
      </c>
      <c r="E78" s="1">
        <f t="shared" si="54"/>
        <v>3</v>
      </c>
      <c r="F78" s="1"/>
      <c r="G78" s="1">
        <f t="shared" si="55"/>
        <v>3</v>
      </c>
      <c r="H78" s="1"/>
      <c r="I78" s="1"/>
      <c r="J78" s="1"/>
      <c r="K78" s="7">
        <f>IF(W78&gt;0,RANK(W78,(W78:Y78,Z78:AN78)),0)</f>
        <v>1</v>
      </c>
      <c r="L78" s="7">
        <f>IF(X78&gt;0,RANK(X78,(W78:Y78,Z78:AN78)),0)</f>
        <v>0</v>
      </c>
      <c r="M78" s="7">
        <f>IF(Y78&gt;0,RANK(Y78,(W78:Y78,Z78:AN78)),0)</f>
        <v>2</v>
      </c>
      <c r="N78" s="7">
        <f>IF(Z78&gt;0,RANK(Z78,(W78:Y78,Z78:AN78)),0)</f>
        <v>0</v>
      </c>
      <c r="O78" s="49">
        <f t="shared" si="72"/>
        <v>5537</v>
      </c>
      <c r="P78" s="178">
        <f t="shared" si="57"/>
        <v>6.571248857715907E-2</v>
      </c>
      <c r="Q78" s="2"/>
      <c r="R78" s="2">
        <f t="shared" si="73"/>
        <v>0.52941455714980834</v>
      </c>
      <c r="S78" s="2">
        <f t="shared" si="74"/>
        <v>0</v>
      </c>
      <c r="T78" s="2">
        <f t="shared" si="75"/>
        <v>0.46370206857264928</v>
      </c>
      <c r="U78" s="2">
        <f t="shared" si="61"/>
        <v>0</v>
      </c>
      <c r="V78" s="2">
        <f t="shared" si="62"/>
        <v>6.8833742775423756E-3</v>
      </c>
      <c r="W78" s="1">
        <f>SUMIF(County!$AT$165:$AT$222,$BA78,County!P$165:P$222)+SUMIF('Cong Dist'!$BA$756:$BA$847,$BA78,'Cong Dist'!W$756:W$847)</f>
        <v>44609</v>
      </c>
      <c r="Y78" s="1">
        <f>SUMIF(County!$AT$165:$AT$222,$BA78,County!R$165:R$222)+SUMIF('Cong Dist'!$BA$756:$BA$847,$BA78,'Cong Dist'!Y$756:Y$847)</f>
        <v>39072</v>
      </c>
      <c r="AC78" s="1">
        <f>SUMIF(County!$AT$165:$AT$222,$BA78,County!V$165:V$222)+SUMIF('Cong Dist'!$BA$756:$BA$847,$BA78,'Cong Dist'!AC$756:AC$847)</f>
        <v>155</v>
      </c>
      <c r="AD78" s="1">
        <f>SUMIF(County!$AT$165:$AT$222,$BA78,County!W$165:W$222)+SUMIF('Cong Dist'!$BA$756:$BA$847,$BA78,'Cong Dist'!AD$756:AD$847)</f>
        <v>136</v>
      </c>
      <c r="AF78" s="1">
        <f>SUMIF(County!$AT$165:$AT$222,$BA78,County!Y$165:Y$222)+SUMIF('Cong Dist'!$BA$756:$BA$847,$BA78,'Cong Dist'!AF$756:AF$847)</f>
        <v>0</v>
      </c>
      <c r="AG78" s="1">
        <f t="shared" si="70"/>
        <v>99</v>
      </c>
      <c r="AH78" s="1">
        <f>SUMIF(County!$AT$165:$AT$222,$BA78,County!AA$165:AA$222)+SUMIF('Cong Dist'!$BA$756:$BA$847,$BA78,'Cong Dist'!AH$756:AH$847)</f>
        <v>90</v>
      </c>
      <c r="AI78" s="1"/>
      <c r="AJ78" s="1">
        <f>SUMIF(County!$AT$165:$AT$222,$BA78,County!AC$165:AC$222)+SUMIF('Cong Dist'!$BA$756:$BA$847,$BA78,'Cong Dist'!AJ$756:AJ$847)</f>
        <v>100</v>
      </c>
      <c r="AK78" s="1"/>
      <c r="AM78" s="1"/>
      <c r="AP78" s="7">
        <f>IF(AA78&gt;0,RANK(AA78,(W78:Y78,Z78:AN78)),0)</f>
        <v>0</v>
      </c>
      <c r="AQ78" s="7">
        <f>IF(AB78&gt;0,RANK(AB78,(W78:Y78,Z78:AN78)),0)</f>
        <v>0</v>
      </c>
      <c r="AR78" s="7">
        <f>IF(AC78&gt;0,RANK(AC78,(W78:Y78,Z78:AN78)),0)</f>
        <v>3</v>
      </c>
      <c r="AS78" s="7">
        <f>IF(AD78&gt;0,RANK(AD78,(W78:Y78,AD78:AN78)),0)</f>
        <v>3</v>
      </c>
      <c r="AT78" s="2">
        <f t="shared" si="76"/>
        <v>0</v>
      </c>
      <c r="AU78" s="2">
        <f t="shared" si="77"/>
        <v>0</v>
      </c>
      <c r="AV78" s="2">
        <f t="shared" si="78"/>
        <v>1.8395224362397788E-3</v>
      </c>
      <c r="AW78" s="2">
        <f t="shared" si="79"/>
        <v>1.6140325892168381E-3</v>
      </c>
      <c r="AY78" s="2" t="str">
        <f t="shared" si="80"/>
        <v>District 45</v>
      </c>
      <c r="AZ78" t="str">
        <f t="shared" si="81"/>
        <v>CA</v>
      </c>
      <c r="BA78">
        <v>45</v>
      </c>
      <c r="BC78" s="98">
        <v>6</v>
      </c>
      <c r="BD78" s="100">
        <v>945</v>
      </c>
      <c r="BE78" s="107">
        <f t="shared" si="82"/>
        <v>6945</v>
      </c>
      <c r="BF78" t="s">
        <v>2627</v>
      </c>
      <c r="BG78" t="s">
        <v>3208</v>
      </c>
      <c r="BQ78" s="1">
        <f>SUMIF(County!$AT$165:$AT$222,$BA78,County!BK$165:BK$222)+SUMIF('Cong Dist'!$BA$756:$BA$847,$BA78,'Cong Dist'!BQ$756:BQ$847)</f>
        <v>99</v>
      </c>
    </row>
    <row r="79" spans="1:69" outlineLevel="1">
      <c r="A79" t="s">
        <v>1051</v>
      </c>
      <c r="B79" t="s">
        <v>206</v>
      </c>
      <c r="C79" s="1">
        <f t="shared" si="71"/>
        <v>68129</v>
      </c>
      <c r="D79" s="1">
        <v>5</v>
      </c>
      <c r="E79" s="1">
        <f t="shared" si="54"/>
        <v>2</v>
      </c>
      <c r="F79" s="1"/>
      <c r="G79" s="1">
        <f t="shared" si="55"/>
        <v>3</v>
      </c>
      <c r="H79" s="1"/>
      <c r="I79" s="1"/>
      <c r="J79" s="1"/>
      <c r="K79" s="7">
        <f>IF(W79&gt;0,RANK(W79,(W79:Y79,Z79:AN79)),0)</f>
        <v>2</v>
      </c>
      <c r="L79" s="7">
        <f>IF(X79&gt;0,RANK(X79,(W79:Y79,Z79:AN79)),0)</f>
        <v>0</v>
      </c>
      <c r="M79" s="7">
        <f>IF(Y79&gt;0,RANK(Y79,(W79:Y79,Z79:AN79)),0)</f>
        <v>1</v>
      </c>
      <c r="N79" s="7">
        <f>IF(Z79&gt;0,RANK(Z79,(W79:Y79,Z79:AN79)),0)</f>
        <v>0</v>
      </c>
      <c r="O79" s="49">
        <f t="shared" si="72"/>
        <v>1133</v>
      </c>
      <c r="P79" s="178">
        <f t="shared" si="57"/>
        <v>1.6630216207488734E-2</v>
      </c>
      <c r="Q79" s="2"/>
      <c r="R79" s="2">
        <f t="shared" si="73"/>
        <v>0.48751632931644379</v>
      </c>
      <c r="S79" s="2">
        <f t="shared" si="74"/>
        <v>0</v>
      </c>
      <c r="T79" s="2">
        <f t="shared" si="75"/>
        <v>0.50414654552393257</v>
      </c>
      <c r="U79" s="2">
        <f t="shared" si="61"/>
        <v>0</v>
      </c>
      <c r="V79" s="2">
        <f t="shared" si="62"/>
        <v>8.3371251596237039E-3</v>
      </c>
      <c r="W79" s="1">
        <f>SUMIF(County!$AT$165:$AT$222,$BA79,County!P$165:P$222)+SUMIF('Cong Dist'!$BA$756:$BA$847,$BA79,'Cong Dist'!W$756:W$847)</f>
        <v>33214</v>
      </c>
      <c r="Y79" s="1">
        <f>SUMIF(County!$AT$165:$AT$222,$BA79,County!R$165:R$222)+SUMIF('Cong Dist'!$BA$756:$BA$847,$BA79,'Cong Dist'!Y$756:Y$847)</f>
        <v>34347</v>
      </c>
      <c r="AC79" s="1">
        <f>SUMIF(County!$AT$165:$AT$222,$BA79,County!V$165:V$222)+SUMIF('Cong Dist'!$BA$756:$BA$847,$BA79,'Cong Dist'!AC$756:AC$847)</f>
        <v>113</v>
      </c>
      <c r="AD79" s="1">
        <f>SUMIF(County!$AT$165:$AT$222,$BA79,County!W$165:W$222)+SUMIF('Cong Dist'!$BA$756:$BA$847,$BA79,'Cong Dist'!AD$756:AD$847)</f>
        <v>116</v>
      </c>
      <c r="AF79" s="1">
        <f>SUMIF(County!$AT$165:$AT$222,$BA79,County!Y$165:Y$222)+SUMIF('Cong Dist'!$BA$756:$BA$847,$BA79,'Cong Dist'!AF$756:AF$847)</f>
        <v>0</v>
      </c>
      <c r="AG79" s="1">
        <f t="shared" si="70"/>
        <v>113</v>
      </c>
      <c r="AH79" s="1">
        <f>SUMIF(County!$AT$165:$AT$222,$BA79,County!AA$165:AA$222)+SUMIF('Cong Dist'!$BA$756:$BA$847,$BA79,'Cong Dist'!AH$756:AH$847)</f>
        <v>73</v>
      </c>
      <c r="AI79" s="1"/>
      <c r="AJ79" s="1">
        <f>SUMIF(County!$AT$165:$AT$222,$BA79,County!AC$165:AC$222)+SUMIF('Cong Dist'!$BA$756:$BA$847,$BA79,'Cong Dist'!AJ$756:AJ$847)</f>
        <v>153</v>
      </c>
      <c r="AK79" s="1"/>
      <c r="AM79" s="1"/>
      <c r="AP79" s="7">
        <f>IF(AA79&gt;0,RANK(AA79,(W79:Y79,Z79:AN79)),0)</f>
        <v>0</v>
      </c>
      <c r="AQ79" s="7">
        <f>IF(AB79&gt;0,RANK(AB79,(W79:Y79,Z79:AN79)),0)</f>
        <v>0</v>
      </c>
      <c r="AR79" s="7">
        <f>IF(AC79&gt;0,RANK(AC79,(W79:Y79,Z79:AN79)),0)</f>
        <v>5</v>
      </c>
      <c r="AS79" s="7">
        <f>IF(AD79&gt;0,RANK(AD79,(W79:Y79,AD79:AN79)),0)</f>
        <v>4</v>
      </c>
      <c r="AT79" s="2">
        <f t="shared" si="76"/>
        <v>0</v>
      </c>
      <c r="AU79" s="2">
        <f t="shared" si="77"/>
        <v>0</v>
      </c>
      <c r="AV79" s="2">
        <f t="shared" si="78"/>
        <v>1.658618209573016E-3</v>
      </c>
      <c r="AW79" s="2">
        <f t="shared" si="79"/>
        <v>1.7026523213315916E-3</v>
      </c>
      <c r="AY79" s="2" t="str">
        <f t="shared" si="80"/>
        <v>District 46</v>
      </c>
      <c r="AZ79" t="str">
        <f t="shared" si="81"/>
        <v>CA</v>
      </c>
      <c r="BA79">
        <v>46</v>
      </c>
      <c r="BC79" s="98">
        <v>6</v>
      </c>
      <c r="BD79" s="100">
        <v>946</v>
      </c>
      <c r="BE79" s="107">
        <f t="shared" si="82"/>
        <v>6946</v>
      </c>
      <c r="BF79" t="s">
        <v>2627</v>
      </c>
      <c r="BG79" t="s">
        <v>3208</v>
      </c>
      <c r="BQ79" s="1">
        <f>SUMIF(County!$AT$165:$AT$222,$BA79,County!BK$165:BK$222)+SUMIF('Cong Dist'!$BA$756:$BA$847,$BA79,'Cong Dist'!BQ$756:BQ$847)</f>
        <v>113</v>
      </c>
    </row>
    <row r="80" spans="1:69" outlineLevel="1">
      <c r="A80" t="s">
        <v>1052</v>
      </c>
      <c r="B80" t="s">
        <v>206</v>
      </c>
      <c r="C80" s="1">
        <f t="shared" si="71"/>
        <v>94225</v>
      </c>
      <c r="D80" s="1">
        <v>6</v>
      </c>
      <c r="E80" s="1">
        <f t="shared" si="54"/>
        <v>3</v>
      </c>
      <c r="F80" s="1"/>
      <c r="G80" s="1">
        <f t="shared" si="55"/>
        <v>3</v>
      </c>
      <c r="H80" s="1"/>
      <c r="I80" s="1"/>
      <c r="J80" s="1"/>
      <c r="K80" s="7">
        <f>IF(W80&gt;0,RANK(W80,(W80:Y80,Z80:AN80)),0)</f>
        <v>1</v>
      </c>
      <c r="L80" s="7">
        <f>IF(X80&gt;0,RANK(X80,(W80:Y80,Z80:AN80)),0)</f>
        <v>0</v>
      </c>
      <c r="M80" s="7">
        <f>IF(Y80&gt;0,RANK(Y80,(W80:Y80,Z80:AN80)),0)</f>
        <v>2</v>
      </c>
      <c r="N80" s="7">
        <f>IF(Z80&gt;0,RANK(Z80,(W80:Y80,Z80:AN80)),0)</f>
        <v>0</v>
      </c>
      <c r="O80" s="49">
        <f t="shared" si="72"/>
        <v>3177</v>
      </c>
      <c r="P80" s="178">
        <f t="shared" si="57"/>
        <v>3.3717166357123907E-2</v>
      </c>
      <c r="Q80" s="2"/>
      <c r="R80" s="2">
        <f t="shared" si="73"/>
        <v>0.51155213584505177</v>
      </c>
      <c r="S80" s="2">
        <f t="shared" si="74"/>
        <v>0</v>
      </c>
      <c r="T80" s="2">
        <f t="shared" si="75"/>
        <v>0.47783496948792781</v>
      </c>
      <c r="U80" s="2">
        <f t="shared" si="61"/>
        <v>0</v>
      </c>
      <c r="V80" s="2">
        <f t="shared" si="62"/>
        <v>1.0612894667020423E-2</v>
      </c>
      <c r="W80" s="1">
        <f>SUMIF(County!$AT$165:$AT$222,$BA80,County!P$165:P$222)+SUMIF('Cong Dist'!$BA$756:$BA$847,$BA80,'Cong Dist'!W$756:W$847)</f>
        <v>48201</v>
      </c>
      <c r="Y80" s="1">
        <f>SUMIF(County!$AT$165:$AT$222,$BA80,County!R$165:R$222)+SUMIF('Cong Dist'!$BA$756:$BA$847,$BA80,'Cong Dist'!Y$756:Y$847)</f>
        <v>45024</v>
      </c>
      <c r="AC80" s="1">
        <f>SUMIF(County!$AT$165:$AT$222,$BA80,County!V$165:V$222)+SUMIF('Cong Dist'!$BA$756:$BA$847,$BA80,'Cong Dist'!AC$756:AC$847)</f>
        <v>233</v>
      </c>
      <c r="AD80" s="1">
        <f>SUMIF(County!$AT$165:$AT$222,$BA80,County!W$165:W$222)+SUMIF('Cong Dist'!$BA$756:$BA$847,$BA80,'Cong Dist'!AD$756:AD$847)</f>
        <v>243</v>
      </c>
      <c r="AF80" s="1">
        <f>SUMIF(County!$AT$165:$AT$222,$BA80,County!Y$165:Y$222)+SUMIF('Cong Dist'!$BA$756:$BA$847,$BA80,'Cong Dist'!AF$756:AF$847)</f>
        <v>0</v>
      </c>
      <c r="AG80" s="1">
        <f t="shared" si="70"/>
        <v>191</v>
      </c>
      <c r="AH80" s="1">
        <f>SUMIF(County!$AT$165:$AT$222,$BA80,County!AA$165:AA$222)+SUMIF('Cong Dist'!$BA$756:$BA$847,$BA80,'Cong Dist'!AH$756:AH$847)</f>
        <v>194</v>
      </c>
      <c r="AI80" s="1"/>
      <c r="AJ80" s="1">
        <f>SUMIF(County!$AT$165:$AT$222,$BA80,County!AC$165:AC$222)+SUMIF('Cong Dist'!$BA$756:$BA$847,$BA80,'Cong Dist'!AJ$756:AJ$847)</f>
        <v>139</v>
      </c>
      <c r="AK80" s="1"/>
      <c r="AM80" s="1"/>
      <c r="AP80" s="7">
        <f>IF(AA80&gt;0,RANK(AA80,(W80:Y80,Z80:AN80)),0)</f>
        <v>0</v>
      </c>
      <c r="AQ80" s="7">
        <f>IF(AB80&gt;0,RANK(AB80,(W80:Y80,Z80:AN80)),0)</f>
        <v>0</v>
      </c>
      <c r="AR80" s="7">
        <f>IF(AC80&gt;0,RANK(AC80,(W80:Y80,Z80:AN80)),0)</f>
        <v>4</v>
      </c>
      <c r="AS80" s="7">
        <f>IF(AD80&gt;0,RANK(AD80,(W80:Y80,AD80:AN80)),0)</f>
        <v>3</v>
      </c>
      <c r="AT80" s="2">
        <f t="shared" si="76"/>
        <v>0</v>
      </c>
      <c r="AU80" s="2">
        <f t="shared" si="77"/>
        <v>0</v>
      </c>
      <c r="AV80" s="2">
        <f t="shared" si="78"/>
        <v>2.4728044574157601E-3</v>
      </c>
      <c r="AW80" s="2">
        <f t="shared" si="79"/>
        <v>2.5789334040859646E-3</v>
      </c>
      <c r="AY80" s="2" t="str">
        <f t="shared" si="80"/>
        <v>District 47</v>
      </c>
      <c r="AZ80" t="str">
        <f t="shared" si="81"/>
        <v>CA</v>
      </c>
      <c r="BA80">
        <v>47</v>
      </c>
      <c r="BC80" s="98">
        <v>6</v>
      </c>
      <c r="BD80" s="100">
        <v>947</v>
      </c>
      <c r="BE80" s="107">
        <f t="shared" si="82"/>
        <v>6947</v>
      </c>
      <c r="BF80" t="s">
        <v>2627</v>
      </c>
      <c r="BG80" t="s">
        <v>3208</v>
      </c>
      <c r="BQ80" s="1">
        <f>SUMIF(County!$AT$165:$AT$222,$BA80,County!BK$165:BK$222)+SUMIF('Cong Dist'!$BA$756:$BA$847,$BA80,'Cong Dist'!BQ$756:BQ$847)</f>
        <v>191</v>
      </c>
    </row>
    <row r="81" spans="1:69" outlineLevel="1">
      <c r="A81" t="s">
        <v>616</v>
      </c>
      <c r="B81" t="s">
        <v>206</v>
      </c>
      <c r="C81" s="1">
        <f t="shared" si="71"/>
        <v>83366</v>
      </c>
      <c r="D81" s="1">
        <v>6</v>
      </c>
      <c r="E81" s="1">
        <f t="shared" si="54"/>
        <v>3</v>
      </c>
      <c r="F81" s="1"/>
      <c r="G81" s="1">
        <f t="shared" si="55"/>
        <v>3</v>
      </c>
      <c r="H81" s="1"/>
      <c r="I81" s="1"/>
      <c r="J81" s="1"/>
      <c r="K81" s="7">
        <f>IF(W81&gt;0,RANK(W81,(W81:Y81,Z81:AN81)),0)</f>
        <v>1</v>
      </c>
      <c r="L81" s="7">
        <f>IF(X81&gt;0,RANK(X81,(W81:Y81,Z81:AN81)),0)</f>
        <v>0</v>
      </c>
      <c r="M81" s="7">
        <f>IF(Y81&gt;0,RANK(Y81,(W81:Y81,Z81:AN81)),0)</f>
        <v>2</v>
      </c>
      <c r="N81" s="7">
        <f>IF(Z81&gt;0,RANK(Z81,(W81:Y81,Z81:AN81)),0)</f>
        <v>0</v>
      </c>
      <c r="O81" s="49">
        <f t="shared" si="72"/>
        <v>6097</v>
      </c>
      <c r="P81" s="178">
        <f t="shared" si="57"/>
        <v>7.3135330950267502E-2</v>
      </c>
      <c r="Q81" s="2"/>
      <c r="R81" s="2">
        <f t="shared" si="73"/>
        <v>0.53244728066597891</v>
      </c>
      <c r="S81" s="2">
        <f t="shared" si="74"/>
        <v>0</v>
      </c>
      <c r="T81" s="2">
        <f t="shared" si="75"/>
        <v>0.45931194971571143</v>
      </c>
      <c r="U81" s="2">
        <f t="shared" si="61"/>
        <v>0</v>
      </c>
      <c r="V81" s="2">
        <f t="shared" si="62"/>
        <v>8.2407696183096624E-3</v>
      </c>
      <c r="W81" s="1">
        <f>SUMIF(County!$AT$165:$AT$222,$BA81,County!P$165:P$222)+SUMIF('Cong Dist'!$BA$756:$BA$847,$BA81,'Cong Dist'!W$756:W$847)</f>
        <v>44388</v>
      </c>
      <c r="Y81" s="1">
        <f>SUMIF(County!$AT$165:$AT$222,$BA81,County!R$165:R$222)+SUMIF('Cong Dist'!$BA$756:$BA$847,$BA81,'Cong Dist'!Y$756:Y$847)</f>
        <v>38291</v>
      </c>
      <c r="AC81" s="1">
        <f>SUMIF(County!$AT$165:$AT$222,$BA81,County!V$165:V$222)+SUMIF('Cong Dist'!$BA$756:$BA$847,$BA81,'Cong Dist'!AC$756:AC$847)</f>
        <v>178</v>
      </c>
      <c r="AD81" s="1">
        <f>SUMIF(County!$AT$165:$AT$222,$BA81,County!W$165:W$222)+SUMIF('Cong Dist'!$BA$756:$BA$847,$BA81,'Cong Dist'!AD$756:AD$847)</f>
        <v>211</v>
      </c>
      <c r="AF81" s="1">
        <f>SUMIF(County!$AT$165:$AT$222,$BA81,County!Y$165:Y$222)+SUMIF('Cong Dist'!$BA$756:$BA$847,$BA81,'Cong Dist'!AF$756:AF$847)</f>
        <v>0</v>
      </c>
      <c r="AG81" s="1">
        <f t="shared" si="70"/>
        <v>105</v>
      </c>
      <c r="AH81" s="1">
        <f>SUMIF(County!$AT$165:$AT$222,$BA81,County!AA$165:AA$222)+SUMIF('Cong Dist'!$BA$756:$BA$847,$BA81,'Cong Dist'!AH$756:AH$847)</f>
        <v>124</v>
      </c>
      <c r="AI81" s="1"/>
      <c r="AJ81" s="1">
        <f>SUMIF(County!$AT$165:$AT$222,$BA81,County!AC$165:AC$222)+SUMIF('Cong Dist'!$BA$756:$BA$847,$BA81,'Cong Dist'!AJ$756:AJ$847)</f>
        <v>69</v>
      </c>
      <c r="AK81" s="1"/>
      <c r="AM81" s="1"/>
      <c r="AP81" s="7">
        <f>IF(AA81&gt;0,RANK(AA81,(W81:Y81,Z81:AN81)),0)</f>
        <v>0</v>
      </c>
      <c r="AQ81" s="7">
        <f>IF(AB81&gt;0,RANK(AB81,(W81:Y81,Z81:AN81)),0)</f>
        <v>0</v>
      </c>
      <c r="AR81" s="7">
        <f>IF(AC81&gt;0,RANK(AC81,(W81:Y81,Z81:AN81)),0)</f>
        <v>4</v>
      </c>
      <c r="AS81" s="7">
        <f>IF(AD81&gt;0,RANK(AD81,(W81:Y81,AD81:AN81)),0)</f>
        <v>3</v>
      </c>
      <c r="AT81" s="2">
        <f t="shared" si="76"/>
        <v>0</v>
      </c>
      <c r="AU81" s="2">
        <f t="shared" si="77"/>
        <v>0</v>
      </c>
      <c r="AV81" s="2">
        <f t="shared" si="78"/>
        <v>2.1351630160976898E-3</v>
      </c>
      <c r="AW81" s="2">
        <f t="shared" si="79"/>
        <v>2.5310078449247895E-3</v>
      </c>
      <c r="AY81" s="2" t="str">
        <f t="shared" si="80"/>
        <v>District 48</v>
      </c>
      <c r="AZ81" t="str">
        <f t="shared" si="81"/>
        <v>CA</v>
      </c>
      <c r="BA81">
        <v>48</v>
      </c>
      <c r="BC81" s="98">
        <v>6</v>
      </c>
      <c r="BD81" s="100">
        <v>948</v>
      </c>
      <c r="BE81" s="107">
        <f t="shared" si="82"/>
        <v>6948</v>
      </c>
      <c r="BF81" t="s">
        <v>2627</v>
      </c>
      <c r="BG81" t="s">
        <v>3208</v>
      </c>
      <c r="BQ81" s="1">
        <f>SUMIF(County!$AT$165:$AT$222,$BA81,County!BK$165:BK$222)+SUMIF('Cong Dist'!$BA$756:$BA$847,$BA81,'Cong Dist'!BQ$756:BQ$847)</f>
        <v>105</v>
      </c>
    </row>
    <row r="82" spans="1:69" outlineLevel="1">
      <c r="A82" t="s">
        <v>845</v>
      </c>
      <c r="B82" t="s">
        <v>206</v>
      </c>
      <c r="C82" s="1">
        <f t="shared" si="71"/>
        <v>89941</v>
      </c>
      <c r="D82" s="1">
        <v>6</v>
      </c>
      <c r="E82" s="1">
        <f t="shared" si="54"/>
        <v>3</v>
      </c>
      <c r="F82" s="1"/>
      <c r="G82" s="1">
        <f t="shared" si="55"/>
        <v>3</v>
      </c>
      <c r="H82" s="1"/>
      <c r="I82" s="1"/>
      <c r="J82" s="1"/>
      <c r="K82" s="7">
        <f>IF(W82&gt;0,RANK(W82,(W82:Y82,Z82:AN82)),0)</f>
        <v>1</v>
      </c>
      <c r="L82" s="7">
        <f>IF(X82&gt;0,RANK(X82,(W82:Y82,Z82:AN82)),0)</f>
        <v>0</v>
      </c>
      <c r="M82" s="7">
        <f>IF(Y82&gt;0,RANK(Y82,(W82:Y82,Z82:AN82)),0)</f>
        <v>2</v>
      </c>
      <c r="N82" s="7">
        <f>IF(Z82&gt;0,RANK(Z82,(W82:Y82,Z82:AN82)),0)</f>
        <v>0</v>
      </c>
      <c r="O82" s="49">
        <f t="shared" si="72"/>
        <v>4764</v>
      </c>
      <c r="P82" s="178">
        <f t="shared" si="57"/>
        <v>5.2968056837259983E-2</v>
      </c>
      <c r="Q82" s="2"/>
      <c r="R82" s="2">
        <f t="shared" si="73"/>
        <v>0.52373222445825596</v>
      </c>
      <c r="S82" s="2">
        <f t="shared" si="74"/>
        <v>0</v>
      </c>
      <c r="T82" s="2">
        <f t="shared" si="75"/>
        <v>0.47076416762099599</v>
      </c>
      <c r="U82" s="2">
        <f t="shared" si="61"/>
        <v>0</v>
      </c>
      <c r="V82" s="2">
        <f t="shared" si="62"/>
        <v>5.5036079207480548E-3</v>
      </c>
      <c r="W82" s="1">
        <f>SUMIF(County!$AT$165:$AT$222,$BA82,County!P$165:P$222)+SUMIF('Cong Dist'!$BA$756:$BA$847,$BA82,'Cong Dist'!W$756:W$847)</f>
        <v>47105</v>
      </c>
      <c r="Y82" s="1">
        <f>SUMIF(County!$AT$165:$AT$222,$BA82,County!R$165:R$222)+SUMIF('Cong Dist'!$BA$756:$BA$847,$BA82,'Cong Dist'!Y$756:Y$847)</f>
        <v>42341</v>
      </c>
      <c r="AC82" s="1">
        <f>SUMIF(County!$AT$165:$AT$222,$BA82,County!V$165:V$222)+SUMIF('Cong Dist'!$BA$756:$BA$847,$BA82,'Cong Dist'!AC$756:AC$847)</f>
        <v>165</v>
      </c>
      <c r="AD82" s="1">
        <f>SUMIF(County!$AT$165:$AT$222,$BA82,County!W$165:W$222)+SUMIF('Cong Dist'!$BA$756:$BA$847,$BA82,'Cong Dist'!AD$756:AD$847)</f>
        <v>108</v>
      </c>
      <c r="AF82" s="1">
        <f>SUMIF(County!$AT$165:$AT$222,$BA82,County!Y$165:Y$222)+SUMIF('Cong Dist'!$BA$756:$BA$847,$BA82,'Cong Dist'!AF$756:AF$847)</f>
        <v>0</v>
      </c>
      <c r="AG82" s="1">
        <f t="shared" si="70"/>
        <v>73</v>
      </c>
      <c r="AH82" s="1">
        <f>SUMIF(County!$AT$165:$AT$222,$BA82,County!AA$165:AA$222)+SUMIF('Cong Dist'!$BA$756:$BA$847,$BA82,'Cong Dist'!AH$756:AH$847)</f>
        <v>68</v>
      </c>
      <c r="AI82" s="1"/>
      <c r="AJ82" s="1">
        <f>SUMIF(County!$AT$165:$AT$222,$BA82,County!AC$165:AC$222)+SUMIF('Cong Dist'!$BA$756:$BA$847,$BA82,'Cong Dist'!AJ$756:AJ$847)</f>
        <v>81</v>
      </c>
      <c r="AK82" s="1"/>
      <c r="AM82" s="1"/>
      <c r="AP82" s="7">
        <f>IF(AA82&gt;0,RANK(AA82,(W82:Y82,Z82:AN82)),0)</f>
        <v>0</v>
      </c>
      <c r="AQ82" s="7">
        <f>IF(AB82&gt;0,RANK(AB82,(W82:Y82,Z82:AN82)),0)</f>
        <v>0</v>
      </c>
      <c r="AR82" s="7">
        <f>IF(AC82&gt;0,RANK(AC82,(W82:Y82,Z82:AN82)),0)</f>
        <v>3</v>
      </c>
      <c r="AS82" s="7">
        <f>IF(AD82&gt;0,RANK(AD82,(W82:Y82,AD82:AN82)),0)</f>
        <v>3</v>
      </c>
      <c r="AT82" s="2">
        <f t="shared" si="76"/>
        <v>0</v>
      </c>
      <c r="AU82" s="2">
        <f t="shared" si="77"/>
        <v>0</v>
      </c>
      <c r="AV82" s="2">
        <f t="shared" si="78"/>
        <v>1.8345359735826819E-3</v>
      </c>
      <c r="AW82" s="2">
        <f t="shared" si="79"/>
        <v>1.2007871827086646E-3</v>
      </c>
      <c r="AY82" s="2" t="str">
        <f t="shared" si="80"/>
        <v>District 49</v>
      </c>
      <c r="AZ82" t="str">
        <f t="shared" si="81"/>
        <v>CA</v>
      </c>
      <c r="BA82">
        <v>49</v>
      </c>
      <c r="BC82" s="98">
        <v>6</v>
      </c>
      <c r="BD82" s="100">
        <v>949</v>
      </c>
      <c r="BE82" s="107">
        <f t="shared" si="82"/>
        <v>6949</v>
      </c>
      <c r="BF82" t="s">
        <v>2627</v>
      </c>
      <c r="BG82" t="s">
        <v>3208</v>
      </c>
      <c r="BQ82" s="1">
        <f>SUMIF(County!$AT$165:$AT$222,$BA82,County!BK$165:BK$222)+SUMIF('Cong Dist'!$BA$756:$BA$847,$BA82,'Cong Dist'!BQ$756:BQ$847)</f>
        <v>73</v>
      </c>
    </row>
    <row r="83" spans="1:69" outlineLevel="1">
      <c r="A83" t="s">
        <v>2048</v>
      </c>
      <c r="B83" t="s">
        <v>206</v>
      </c>
      <c r="C83" s="1">
        <f t="shared" si="71"/>
        <v>66229</v>
      </c>
      <c r="D83" s="1">
        <v>5</v>
      </c>
      <c r="E83" s="1">
        <f t="shared" si="54"/>
        <v>2</v>
      </c>
      <c r="F83" s="1"/>
      <c r="G83" s="1">
        <f t="shared" si="55"/>
        <v>3</v>
      </c>
      <c r="H83" s="1"/>
      <c r="I83" s="1"/>
      <c r="J83" s="1"/>
      <c r="K83" s="7">
        <f>IF(W83&gt;0,RANK(W83,(W83:Y83,Z83:AN83)),0)</f>
        <v>2</v>
      </c>
      <c r="L83" s="7">
        <f>IF(X83&gt;0,RANK(X83,(W83:Y83,Z83:AN83)),0)</f>
        <v>0</v>
      </c>
      <c r="M83" s="7">
        <f>IF(Y83&gt;0,RANK(Y83,(W83:Y83,Z83:AN83)),0)</f>
        <v>1</v>
      </c>
      <c r="N83" s="7">
        <f>IF(Z83&gt;0,RANK(Z83,(W83:Y83,Z83:AN83)),0)</f>
        <v>0</v>
      </c>
      <c r="O83" s="49">
        <f t="shared" si="72"/>
        <v>846</v>
      </c>
      <c r="P83" s="178">
        <f t="shared" si="57"/>
        <v>1.2773860393483218E-2</v>
      </c>
      <c r="Q83" s="2"/>
      <c r="R83" s="2">
        <f t="shared" si="73"/>
        <v>0.48786785245134306</v>
      </c>
      <c r="S83" s="2">
        <f t="shared" si="74"/>
        <v>0</v>
      </c>
      <c r="T83" s="2">
        <f t="shared" si="75"/>
        <v>0.50064171284482628</v>
      </c>
      <c r="U83" s="2">
        <f t="shared" si="61"/>
        <v>0</v>
      </c>
      <c r="V83" s="2">
        <f t="shared" si="62"/>
        <v>1.1490434703830599E-2</v>
      </c>
      <c r="W83" s="1">
        <f>SUMIF(County!$AT$165:$AT$222,$BA83,County!P$165:P$222)+SUMIF('Cong Dist'!$BA$756:$BA$847,$BA83,'Cong Dist'!W$756:W$847)</f>
        <v>32311</v>
      </c>
      <c r="Y83" s="1">
        <f>SUMIF(County!$AT$165:$AT$222,$BA83,County!R$165:R$222)+SUMIF('Cong Dist'!$BA$756:$BA$847,$BA83,'Cong Dist'!Y$756:Y$847)</f>
        <v>33157</v>
      </c>
      <c r="AC83" s="1">
        <f>SUMIF(County!$AT$165:$AT$222,$BA83,County!V$165:V$222)+SUMIF('Cong Dist'!$BA$756:$BA$847,$BA83,'Cong Dist'!AC$756:AC$847)</f>
        <v>234</v>
      </c>
      <c r="AD83" s="1">
        <f>SUMIF(County!$AT$165:$AT$222,$BA83,County!W$165:W$222)+SUMIF('Cong Dist'!$BA$756:$BA$847,$BA83,'Cong Dist'!AD$756:AD$847)</f>
        <v>134</v>
      </c>
      <c r="AF83" s="1">
        <f>SUMIF(County!$AT$165:$AT$222,$BA83,County!Y$165:Y$222)+SUMIF('Cong Dist'!$BA$756:$BA$847,$BA83,'Cong Dist'!AF$756:AF$847)</f>
        <v>0</v>
      </c>
      <c r="AG83" s="1">
        <f t="shared" si="70"/>
        <v>100</v>
      </c>
      <c r="AH83" s="1">
        <f>SUMIF(County!$AT$165:$AT$222,$BA83,County!AA$165:AA$222)+SUMIF('Cong Dist'!$BA$756:$BA$847,$BA83,'Cong Dist'!AH$756:AH$847)</f>
        <v>103</v>
      </c>
      <c r="AI83" s="1"/>
      <c r="AJ83" s="1">
        <f>SUMIF(County!$AT$165:$AT$222,$BA83,County!AC$165:AC$222)+SUMIF('Cong Dist'!$BA$756:$BA$847,$BA83,'Cong Dist'!AJ$756:AJ$847)</f>
        <v>190</v>
      </c>
      <c r="AK83" s="1"/>
      <c r="AM83" s="1"/>
      <c r="AP83" s="7">
        <f>IF(AA83&gt;0,RANK(AA83,(W83:Y83,Z83:AN83)),0)</f>
        <v>0</v>
      </c>
      <c r="AQ83" s="7">
        <f>IF(AB83&gt;0,RANK(AB83,(W83:Y83,Z83:AN83)),0)</f>
        <v>0</v>
      </c>
      <c r="AR83" s="7">
        <f>IF(AC83&gt;0,RANK(AC83,(W83:Y83,Z83:AN83)),0)</f>
        <v>3</v>
      </c>
      <c r="AS83" s="7">
        <f>IF(AD83&gt;0,RANK(AD83,(W83:Y83,AD83:AN83)),0)</f>
        <v>4</v>
      </c>
      <c r="AT83" s="2">
        <f t="shared" si="76"/>
        <v>0</v>
      </c>
      <c r="AU83" s="2">
        <f t="shared" si="77"/>
        <v>0</v>
      </c>
      <c r="AV83" s="2">
        <f t="shared" si="78"/>
        <v>3.5331954279847195E-3</v>
      </c>
      <c r="AW83" s="2">
        <f t="shared" si="79"/>
        <v>2.0232828519228738E-3</v>
      </c>
      <c r="AY83" s="2" t="str">
        <f t="shared" si="80"/>
        <v>District 50</v>
      </c>
      <c r="AZ83" t="str">
        <f t="shared" si="81"/>
        <v>CA</v>
      </c>
      <c r="BA83">
        <v>50</v>
      </c>
      <c r="BC83" s="98">
        <v>6</v>
      </c>
      <c r="BD83" s="100">
        <v>950</v>
      </c>
      <c r="BE83" s="107">
        <f t="shared" si="82"/>
        <v>6950</v>
      </c>
      <c r="BF83" t="s">
        <v>2627</v>
      </c>
      <c r="BG83" t="s">
        <v>3208</v>
      </c>
      <c r="BQ83" s="1">
        <f>SUMIF(County!$AT$165:$AT$222,$BA83,County!BK$165:BK$222)+SUMIF('Cong Dist'!$BA$756:$BA$847,$BA83,'Cong Dist'!BQ$756:BQ$847)</f>
        <v>100</v>
      </c>
    </row>
    <row r="84" spans="1:69" outlineLevel="1">
      <c r="A84" t="s">
        <v>2049</v>
      </c>
      <c r="B84" t="s">
        <v>206</v>
      </c>
      <c r="C84" s="1">
        <f t="shared" si="71"/>
        <v>76555</v>
      </c>
      <c r="D84" s="1">
        <v>5</v>
      </c>
      <c r="E84" s="1">
        <f t="shared" si="54"/>
        <v>3</v>
      </c>
      <c r="F84" s="1"/>
      <c r="G84" s="1">
        <f t="shared" si="55"/>
        <v>2</v>
      </c>
      <c r="H84" s="1"/>
      <c r="I84" s="1"/>
      <c r="J84" s="1"/>
      <c r="K84" s="7">
        <f>IF(W84&gt;0,RANK(W84,(W84:Y84,Z84:AN84)),0)</f>
        <v>1</v>
      </c>
      <c r="L84" s="7">
        <f>IF(X84&gt;0,RANK(X84,(W84:Y84,Z84:AN84)),0)</f>
        <v>0</v>
      </c>
      <c r="M84" s="7">
        <f>IF(Y84&gt;0,RANK(Y84,(W84:Y84,Z84:AN84)),0)</f>
        <v>2</v>
      </c>
      <c r="N84" s="7">
        <f>IF(Z84&gt;0,RANK(Z84,(W84:Y84,Z84:AN84)),0)</f>
        <v>0</v>
      </c>
      <c r="O84" s="49">
        <f t="shared" si="72"/>
        <v>6924</v>
      </c>
      <c r="P84" s="178">
        <f t="shared" si="57"/>
        <v>9.0444778263993206E-2</v>
      </c>
      <c r="Q84" s="2"/>
      <c r="R84" s="2">
        <f t="shared" si="73"/>
        <v>0.54029129384102936</v>
      </c>
      <c r="S84" s="2">
        <f t="shared" si="74"/>
        <v>0</v>
      </c>
      <c r="T84" s="2">
        <f t="shared" si="75"/>
        <v>0.44984651557703614</v>
      </c>
      <c r="U84" s="2">
        <f t="shared" si="61"/>
        <v>0</v>
      </c>
      <c r="V84" s="2">
        <f t="shared" si="62"/>
        <v>9.8621905819344935E-3</v>
      </c>
      <c r="W84" s="1">
        <f>SUMIF(County!$AT$165:$AT$222,$BA84,County!P$165:P$222)+SUMIF('Cong Dist'!$BA$756:$BA$847,$BA84,'Cong Dist'!W$756:W$847)</f>
        <v>41362</v>
      </c>
      <c r="Y84" s="1">
        <f>SUMIF(County!$AT$165:$AT$222,$BA84,County!R$165:R$222)+SUMIF('Cong Dist'!$BA$756:$BA$847,$BA84,'Cong Dist'!Y$756:Y$847)</f>
        <v>34438</v>
      </c>
      <c r="AC84" s="1">
        <f>SUMIF(County!$AT$165:$AT$222,$BA84,County!V$165:V$222)+SUMIF('Cong Dist'!$BA$756:$BA$847,$BA84,'Cong Dist'!AC$756:AC$847)</f>
        <v>132</v>
      </c>
      <c r="AD84" s="1">
        <f>SUMIF(County!$AT$165:$AT$222,$BA84,County!W$165:W$222)+SUMIF('Cong Dist'!$BA$756:$BA$847,$BA84,'Cong Dist'!AD$756:AD$847)</f>
        <v>131</v>
      </c>
      <c r="AF84" s="1">
        <f>SUMIF(County!$AT$165:$AT$222,$BA84,County!Y$165:Y$222)+SUMIF('Cong Dist'!$BA$756:$BA$847,$BA84,'Cong Dist'!AF$756:AF$847)</f>
        <v>1</v>
      </c>
      <c r="AG84" s="1">
        <f t="shared" si="70"/>
        <v>131</v>
      </c>
      <c r="AH84" s="1">
        <f>SUMIF(County!$AT$165:$AT$222,$BA84,County!AA$165:AA$222)+SUMIF('Cong Dist'!$BA$756:$BA$847,$BA84,'Cong Dist'!AH$756:AH$847)</f>
        <v>67</v>
      </c>
      <c r="AI84" s="1"/>
      <c r="AJ84" s="1">
        <f>SUMIF(County!$AT$165:$AT$222,$BA84,County!AC$165:AC$222)+SUMIF('Cong Dist'!$BA$756:$BA$847,$BA84,'Cong Dist'!AJ$756:AJ$847)</f>
        <v>293</v>
      </c>
      <c r="AK84" s="1"/>
      <c r="AM84" s="1"/>
      <c r="AP84" s="7">
        <f>IF(AA84&gt;0,RANK(AA84,(W84:Y84,Z84:AN84)),0)</f>
        <v>0</v>
      </c>
      <c r="AQ84" s="7">
        <f>IF(AB84&gt;0,RANK(AB84,(W84:Y84,Z84:AN84)),0)</f>
        <v>0</v>
      </c>
      <c r="AR84" s="7">
        <f>IF(AC84&gt;0,RANK(AC84,(W84:Y84,Z84:AN84)),0)</f>
        <v>4</v>
      </c>
      <c r="AS84" s="7">
        <f>IF(AD84&gt;0,RANK(AD84,(W84:Y84,AD84:AN84)),0)</f>
        <v>4</v>
      </c>
      <c r="AT84" s="2">
        <f t="shared" si="76"/>
        <v>0</v>
      </c>
      <c r="AU84" s="2">
        <f t="shared" si="77"/>
        <v>0</v>
      </c>
      <c r="AV84" s="2">
        <f t="shared" si="78"/>
        <v>1.7242505388282935E-3</v>
      </c>
      <c r="AW84" s="2">
        <f t="shared" si="79"/>
        <v>1.7111880347462608E-3</v>
      </c>
      <c r="AY84" s="2" t="str">
        <f t="shared" si="80"/>
        <v>District 51</v>
      </c>
      <c r="AZ84" t="str">
        <f t="shared" si="81"/>
        <v>CA</v>
      </c>
      <c r="BA84">
        <v>51</v>
      </c>
      <c r="BC84" s="98">
        <v>6</v>
      </c>
      <c r="BD84" s="100">
        <v>951</v>
      </c>
      <c r="BE84" s="107">
        <f t="shared" si="82"/>
        <v>6951</v>
      </c>
      <c r="BF84" t="s">
        <v>2627</v>
      </c>
      <c r="BG84" t="s">
        <v>3208</v>
      </c>
      <c r="BQ84" s="1">
        <f>SUMIF(County!$AT$165:$AT$222,$BA84,County!BK$165:BK$222)+SUMIF('Cong Dist'!$BA$756:$BA$847,$BA84,'Cong Dist'!BQ$756:BQ$847)</f>
        <v>131</v>
      </c>
    </row>
    <row r="85" spans="1:69" outlineLevel="1">
      <c r="A85" t="s">
        <v>557</v>
      </c>
      <c r="B85" t="s">
        <v>206</v>
      </c>
      <c r="C85" s="1">
        <f>SUM(W85:AN85)</f>
        <v>107737</v>
      </c>
      <c r="D85" s="1">
        <v>6</v>
      </c>
      <c r="E85" s="1">
        <f t="shared" si="54"/>
        <v>3</v>
      </c>
      <c r="F85" s="1"/>
      <c r="G85" s="1">
        <f t="shared" si="55"/>
        <v>3</v>
      </c>
      <c r="H85" s="1"/>
      <c r="I85" s="1"/>
      <c r="J85" s="1"/>
      <c r="K85" s="7">
        <f>IF(W85&gt;0,RANK(W85,(W85:Y85,Z85:AN85)),0)</f>
        <v>1</v>
      </c>
      <c r="L85" s="7">
        <f>IF(X85&gt;0,RANK(X85,(W85:Y85,Z85:AN85)),0)</f>
        <v>0</v>
      </c>
      <c r="M85" s="7">
        <f>IF(Y85&gt;0,RANK(Y85,(W85:Y85,Z85:AN85)),0)</f>
        <v>2</v>
      </c>
      <c r="N85" s="7">
        <f>IF(Z85&gt;0,RANK(Z85,(W85:Y85,Z85:AN85)),0)</f>
        <v>0</v>
      </c>
      <c r="O85" s="49">
        <f t="shared" si="72"/>
        <v>7798</v>
      </c>
      <c r="P85" s="178">
        <f>O85/C85</f>
        <v>7.2379962315639007E-2</v>
      </c>
      <c r="Q85" s="2"/>
      <c r="R85" s="2">
        <f>IF($C85=0,"-",W85/$C85)</f>
        <v>0.53354929132981244</v>
      </c>
      <c r="S85" s="2">
        <f>IF($C85=0,"-",X85/$C85)</f>
        <v>0</v>
      </c>
      <c r="T85" s="2">
        <f>IF($C85=0,"-",Y85/$C85)</f>
        <v>0.4611693290141734</v>
      </c>
      <c r="U85" s="2">
        <f>IF($C85=0,"-",Z85/$C85)</f>
        <v>0</v>
      </c>
      <c r="V85" s="2">
        <f>IF(C85=0,"-",(1-R85-S85-T85-U85))</f>
        <v>5.2813796560141624E-3</v>
      </c>
      <c r="W85" s="1">
        <f>SUMIF(County!$AT$165:$AT$222,$BA85,County!P$165:P$222)+SUMIF('Cong Dist'!$BA$756:$BA$847,$BA85,'Cong Dist'!W$756:W$847)</f>
        <v>57483</v>
      </c>
      <c r="Y85" s="1">
        <f>SUMIF(County!$AT$165:$AT$222,$BA85,County!R$165:R$222)+SUMIF('Cong Dist'!$BA$756:$BA$847,$BA85,'Cong Dist'!Y$756:Y$847)</f>
        <v>49685</v>
      </c>
      <c r="AC85" s="1">
        <f>SUMIF(County!$AT$165:$AT$222,$BA85,County!V$165:V$222)+SUMIF('Cong Dist'!$BA$756:$BA$847,$BA85,'Cong Dist'!AC$756:AC$847)</f>
        <v>137</v>
      </c>
      <c r="AD85" s="1">
        <f>SUMIF(County!$AT$165:$AT$222,$BA85,County!W$165:W$222)+SUMIF('Cong Dist'!$BA$756:$BA$847,$BA85,'Cong Dist'!AD$756:AD$847)</f>
        <v>119</v>
      </c>
      <c r="AF85" s="1">
        <f>SUMIF(County!$AT$165:$AT$222,$BA85,County!Y$165:Y$222)+SUMIF('Cong Dist'!$BA$756:$BA$847,$BA85,'Cong Dist'!AF$756:AF$847)</f>
        <v>0</v>
      </c>
      <c r="AG85" s="1">
        <f t="shared" si="70"/>
        <v>96</v>
      </c>
      <c r="AH85" s="1">
        <f>SUMIF(County!$AT$165:$AT$222,$BA85,County!AA$165:AA$222)+SUMIF('Cong Dist'!$BA$756:$BA$847,$BA85,'Cong Dist'!AH$756:AH$847)</f>
        <v>76</v>
      </c>
      <c r="AI85" s="1"/>
      <c r="AJ85" s="1">
        <f>SUMIF(County!$AT$165:$AT$222,$BA85,County!AC$165:AC$222)+SUMIF('Cong Dist'!$BA$756:$BA$847,$BA85,'Cong Dist'!AJ$756:AJ$847)</f>
        <v>141</v>
      </c>
      <c r="AK85" s="1"/>
      <c r="AM85" s="1"/>
      <c r="AP85" s="7">
        <f>IF(AA85&gt;0,RANK(AA85,(W85:Y85,Z85:AN85)),0)</f>
        <v>0</v>
      </c>
      <c r="AQ85" s="7">
        <f>IF(AB85&gt;0,RANK(AB85,(W85:Y85,Z85:AN85)),0)</f>
        <v>0</v>
      </c>
      <c r="AR85" s="7">
        <f>IF(AC85&gt;0,RANK(AC85,(W85:Y85,Z85:AN85)),0)</f>
        <v>4</v>
      </c>
      <c r="AS85" s="7">
        <f>IF(AD85&gt;0,RANK(AD85,(W85:Y85,AD85:AN85)),0)</f>
        <v>4</v>
      </c>
      <c r="AT85" s="2">
        <f>IF($C85=0,"-",AA85/$C85)</f>
        <v>0</v>
      </c>
      <c r="AU85" s="2">
        <f t="shared" si="77"/>
        <v>0</v>
      </c>
      <c r="AV85" s="2">
        <f>IF($C85=0,"-",AC85/$C85)</f>
        <v>1.2716151368610598E-3</v>
      </c>
      <c r="AW85" s="2">
        <f t="shared" si="79"/>
        <v>1.1045416152296796E-3</v>
      </c>
      <c r="AY85" s="2" t="str">
        <f>A85</f>
        <v>District 52</v>
      </c>
      <c r="AZ85" t="str">
        <f>B85</f>
        <v>CA</v>
      </c>
      <c r="BA85">
        <v>52</v>
      </c>
      <c r="BC85" s="98">
        <v>6</v>
      </c>
      <c r="BD85" s="100">
        <v>952</v>
      </c>
      <c r="BE85" s="107">
        <f t="shared" si="82"/>
        <v>6952</v>
      </c>
      <c r="BF85" t="s">
        <v>2627</v>
      </c>
      <c r="BG85" t="s">
        <v>3208</v>
      </c>
      <c r="BQ85" s="1">
        <f>SUMIF(County!$AT$165:$AT$222,$BA85,County!BK$165:BK$222)+SUMIF('Cong Dist'!$BA$756:$BA$847,$BA85,'Cong Dist'!BQ$756:BQ$847)</f>
        <v>96</v>
      </c>
    </row>
    <row r="86" spans="1:69" outlineLevel="1">
      <c r="A86" t="s">
        <v>2166</v>
      </c>
      <c r="B86" t="s">
        <v>206</v>
      </c>
      <c r="C86" s="1">
        <f t="shared" si="71"/>
        <v>117570</v>
      </c>
      <c r="D86" s="1">
        <v>7</v>
      </c>
      <c r="E86" s="1">
        <f t="shared" si="54"/>
        <v>4</v>
      </c>
      <c r="F86" s="1"/>
      <c r="G86" s="1">
        <f t="shared" si="55"/>
        <v>3</v>
      </c>
      <c r="H86" s="1"/>
      <c r="I86" s="1"/>
      <c r="J86" s="1"/>
      <c r="K86" s="7">
        <f>IF(W86&gt;0,RANK(W86,(W86:Y86,Z86:AN86)),0)</f>
        <v>1</v>
      </c>
      <c r="L86" s="7">
        <f>IF(X86&gt;0,RANK(X86,(W86:Y86,Z86:AN86)),0)</f>
        <v>0</v>
      </c>
      <c r="M86" s="7">
        <f>IF(Y86&gt;0,RANK(Y86,(W86:Y86,Z86:AN86)),0)</f>
        <v>2</v>
      </c>
      <c r="N86" s="7">
        <f>IF(Z86&gt;0,RANK(Z86,(W86:Y86,Z86:AN86)),0)</f>
        <v>0</v>
      </c>
      <c r="O86" s="49">
        <f t="shared" si="72"/>
        <v>3301</v>
      </c>
      <c r="P86" s="178">
        <f t="shared" si="57"/>
        <v>2.807689036318789E-2</v>
      </c>
      <c r="Q86" s="2"/>
      <c r="R86" s="2">
        <f t="shared" si="73"/>
        <v>0.51104873692268438</v>
      </c>
      <c r="S86" s="2">
        <f t="shared" si="74"/>
        <v>0</v>
      </c>
      <c r="T86" s="2">
        <f t="shared" si="75"/>
        <v>0.48297184655949649</v>
      </c>
      <c r="U86" s="2">
        <f t="shared" si="61"/>
        <v>0</v>
      </c>
      <c r="V86" s="2">
        <f t="shared" si="62"/>
        <v>5.9794165178191361E-3</v>
      </c>
      <c r="W86" s="1">
        <f>SUMIF(County!$AT$165:$AT$222,$BA86,County!P$165:P$222)+SUMIF('Cong Dist'!$BA$756:$BA$847,$BA86,'Cong Dist'!W$756:W$847)</f>
        <v>60084</v>
      </c>
      <c r="Y86" s="1">
        <f>SUMIF(County!$AT$165:$AT$222,$BA86,County!R$165:R$222)+SUMIF('Cong Dist'!$BA$756:$BA$847,$BA86,'Cong Dist'!Y$756:Y$847)</f>
        <v>56783</v>
      </c>
      <c r="AC86" s="1">
        <f>SUMIF(County!$AT$165:$AT$222,$BA86,County!V$165:V$222)+SUMIF('Cong Dist'!$BA$756:$BA$847,$BA86,'Cong Dist'!AC$756:AC$847)</f>
        <v>151</v>
      </c>
      <c r="AD86" s="1">
        <f>SUMIF(County!$AT$165:$AT$222,$BA86,County!W$165:W$222)+SUMIF('Cong Dist'!$BA$756:$BA$847,$BA86,'Cong Dist'!AD$756:AD$847)</f>
        <v>139</v>
      </c>
      <c r="AF86" s="1">
        <f>SUMIF(County!$AT$165:$AT$222,$BA86,County!Y$165:Y$222)+SUMIF('Cong Dist'!$BA$756:$BA$847,$BA86,'Cong Dist'!AF$756:AF$847)</f>
        <v>0</v>
      </c>
      <c r="AG86" s="1">
        <f t="shared" si="70"/>
        <v>95</v>
      </c>
      <c r="AH86" s="1">
        <f>SUMIF(County!$AT$165:$AT$222,$BA86,County!AA$165:AA$222)+SUMIF('Cong Dist'!$BA$756:$BA$847,$BA86,'Cong Dist'!AH$756:AH$847)</f>
        <v>108</v>
      </c>
      <c r="AI86" s="1"/>
      <c r="AJ86" s="1">
        <f>SUMIF(County!$AT$165:$AT$222,$BA86,County!AC$165:AC$222)+SUMIF('Cong Dist'!$BA$756:$BA$847,$BA86,'Cong Dist'!AJ$756:AJ$847)</f>
        <v>210</v>
      </c>
      <c r="AK86" s="1"/>
      <c r="AM86" s="1"/>
      <c r="AP86" s="7">
        <f>IF(AA86&gt;0,RANK(AA86,(W86:Y86,Z86:AN86)),0)</f>
        <v>0</v>
      </c>
      <c r="AQ86" s="7">
        <f>IF(AB86&gt;0,RANK(AB86,(W86:Y86,Z86:AN86)),0)</f>
        <v>0</v>
      </c>
      <c r="AR86" s="7">
        <f>IF(AC86&gt;0,RANK(AC86,(W86:Y86,Z86:AN86)),0)</f>
        <v>4</v>
      </c>
      <c r="AS86" s="7">
        <f>IF(AD86&gt;0,RANK(AD86,(W86:Y86,AD86:AN86)),0)</f>
        <v>4</v>
      </c>
      <c r="AT86" s="2">
        <f t="shared" si="76"/>
        <v>0</v>
      </c>
      <c r="AU86" s="2">
        <f t="shared" si="77"/>
        <v>0</v>
      </c>
      <c r="AV86" s="2">
        <f t="shared" si="78"/>
        <v>1.284341243514502E-3</v>
      </c>
      <c r="AW86" s="2">
        <f t="shared" si="79"/>
        <v>1.1822743897252702E-3</v>
      </c>
      <c r="AY86" s="2" t="str">
        <f t="shared" si="80"/>
        <v>District 53</v>
      </c>
      <c r="AZ86" t="str">
        <f t="shared" si="81"/>
        <v>CA</v>
      </c>
      <c r="BA86">
        <v>53</v>
      </c>
      <c r="BC86" s="98">
        <v>6</v>
      </c>
      <c r="BD86" s="100">
        <v>953</v>
      </c>
      <c r="BE86" s="107">
        <f t="shared" si="82"/>
        <v>6953</v>
      </c>
      <c r="BF86" t="s">
        <v>2627</v>
      </c>
      <c r="BG86" t="s">
        <v>3208</v>
      </c>
      <c r="BQ86" s="1">
        <f>SUMIF(County!$AT$165:$AT$222,$BA86,County!BK$165:BK$222)+SUMIF('Cong Dist'!$BA$756:$BA$847,$BA86,'Cong Dist'!BQ$756:BQ$847)</f>
        <v>95</v>
      </c>
    </row>
    <row r="87" spans="1:69">
      <c r="A87" t="s">
        <v>205</v>
      </c>
      <c r="B87" t="s">
        <v>1114</v>
      </c>
      <c r="C87" s="1">
        <f t="shared" si="71"/>
        <v>5173318</v>
      </c>
      <c r="D87" s="1">
        <v>158</v>
      </c>
      <c r="E87" s="1">
        <f t="shared" si="54"/>
        <v>85</v>
      </c>
      <c r="F87" s="1"/>
      <c r="G87" s="1">
        <f t="shared" si="55"/>
        <v>73</v>
      </c>
      <c r="H87" s="1"/>
      <c r="I87" s="1"/>
      <c r="J87" s="1"/>
      <c r="K87" s="7">
        <f>IF(W87&gt;0,RANK(W87,(W87:Y87,Z87:AN87)),0)</f>
        <v>1</v>
      </c>
      <c r="L87" s="7">
        <f>IF(X87&gt;0,RANK(X87,(W87:Y87,Z87:AN87)),0)</f>
        <v>0</v>
      </c>
      <c r="M87" s="7">
        <f>IF(Y87&gt;0,RANK(Y87,(W87:Y87,Z87:AN87)),0)</f>
        <v>2</v>
      </c>
      <c r="N87" s="7">
        <f>IF(Z87&gt;0,RANK(Z87,(W87:Y87,Z87:AN87)),0)</f>
        <v>0</v>
      </c>
      <c r="O87" s="49">
        <f t="shared" si="72"/>
        <v>363580</v>
      </c>
      <c r="P87" s="178">
        <f t="shared" si="57"/>
        <v>7.0279847478929389E-2</v>
      </c>
      <c r="Q87" s="2"/>
      <c r="R87" s="2">
        <f t="shared" si="73"/>
        <v>0.53066561924088174</v>
      </c>
      <c r="S87" s="2">
        <f t="shared" si="74"/>
        <v>0</v>
      </c>
      <c r="T87" s="2">
        <f t="shared" si="75"/>
        <v>0.46038577176195239</v>
      </c>
      <c r="U87" s="2">
        <f t="shared" si="61"/>
        <v>0</v>
      </c>
      <c r="V87" s="2">
        <f t="shared" si="62"/>
        <v>8.9486089971658744E-3</v>
      </c>
      <c r="W87" s="1">
        <f>SUM(W34:W86)</f>
        <v>2745302</v>
      </c>
      <c r="Y87" s="1">
        <f>SUM(Y34:Y86)</f>
        <v>2381722</v>
      </c>
      <c r="AC87" s="1">
        <f t="shared" ref="AC87:AF87" si="83">SUM(AC34:AC86)</f>
        <v>12014</v>
      </c>
      <c r="AD87" s="1">
        <f t="shared" si="83"/>
        <v>10880</v>
      </c>
      <c r="AF87" s="1">
        <f t="shared" si="83"/>
        <v>3</v>
      </c>
      <c r="AG87" s="1">
        <f>SUM(AG34:AG86)</f>
        <v>7743</v>
      </c>
      <c r="AH87" s="1">
        <f>SUM(AH34:AH86)</f>
        <v>7201</v>
      </c>
      <c r="AI87" s="1"/>
      <c r="AJ87" s="1">
        <f>SUM(AJ34:AJ86)</f>
        <v>8453</v>
      </c>
      <c r="AK87" s="1"/>
      <c r="AM87" s="1"/>
      <c r="AP87" s="7">
        <f>IF(AA87&gt;0,RANK(AA87,(W87:Y87,Z87:AN87)),0)</f>
        <v>0</v>
      </c>
      <c r="AQ87" s="7">
        <f>IF(AB87&gt;0,RANK(AB87,(W87:Y87,Z87:AN87)),0)</f>
        <v>0</v>
      </c>
      <c r="AR87" s="7">
        <f>IF(AC87&gt;0,RANK(AC87,(W87:Y87,Z87:AN87)),0)</f>
        <v>3</v>
      </c>
      <c r="AS87" s="7">
        <f>IF(AD87&gt;0,RANK(AD87,(W87:Y87,AD87:AN87)),0)</f>
        <v>3</v>
      </c>
      <c r="AT87" s="2">
        <f t="shared" si="76"/>
        <v>0</v>
      </c>
      <c r="AU87" s="2">
        <f t="shared" si="77"/>
        <v>0</v>
      </c>
      <c r="AV87" s="2">
        <f t="shared" si="78"/>
        <v>2.3223006975407272E-3</v>
      </c>
      <c r="AW87" s="2">
        <f t="shared" si="79"/>
        <v>2.1030990169171892E-3</v>
      </c>
      <c r="AY87" s="2" t="str">
        <f t="shared" si="80"/>
        <v>California</v>
      </c>
      <c r="AZ87" t="str">
        <f t="shared" si="81"/>
        <v>T</v>
      </c>
      <c r="BC87" s="98">
        <v>6</v>
      </c>
      <c r="BD87" s="100"/>
      <c r="BE87" s="107">
        <f t="shared" si="82"/>
        <v>6000</v>
      </c>
      <c r="BF87" t="s">
        <v>1634</v>
      </c>
      <c r="BG87" t="s">
        <v>3208</v>
      </c>
      <c r="BQ87" s="1">
        <f>SUM(BQ34:BQ86)</f>
        <v>7743</v>
      </c>
    </row>
    <row r="88" spans="1:69">
      <c r="C88" s="1"/>
      <c r="D88" s="1"/>
      <c r="E88" s="1"/>
      <c r="F88" s="1"/>
      <c r="G88" s="1"/>
      <c r="H88" s="1"/>
      <c r="I88" s="1"/>
      <c r="J88" s="1"/>
      <c r="K88" s="7"/>
      <c r="L88" s="7"/>
      <c r="M88" s="7"/>
      <c r="N88" s="7"/>
      <c r="O88" s="49"/>
      <c r="P88" s="178"/>
      <c r="Q88" s="2"/>
      <c r="R88" s="2"/>
      <c r="S88" s="2"/>
      <c r="T88" s="2"/>
      <c r="U88" s="2"/>
      <c r="V88" s="2"/>
      <c r="AH88" s="1"/>
      <c r="AI88" s="1"/>
      <c r="AK88" s="1"/>
      <c r="AL88" s="1"/>
      <c r="AP88" s="7"/>
      <c r="AQ88" s="7"/>
      <c r="AR88" s="7"/>
      <c r="AS88" s="7"/>
      <c r="AT88" s="2"/>
      <c r="AU88" s="2"/>
      <c r="AV88" s="2"/>
      <c r="AW88" s="2"/>
      <c r="AY88" s="2"/>
      <c r="BD88" s="100"/>
      <c r="BQ88" s="1"/>
    </row>
    <row r="89" spans="1:69" outlineLevel="1">
      <c r="A89" s="9" t="s">
        <v>2158</v>
      </c>
      <c r="B89" s="9" t="s">
        <v>637</v>
      </c>
      <c r="C89" s="1">
        <f t="shared" ref="C89:C96" si="84">SUM(W89:AN89)</f>
        <v>29668</v>
      </c>
      <c r="D89" s="1">
        <v>8</v>
      </c>
      <c r="E89" s="1">
        <f>IF(R89&gt;State!$CA$23/100,ROUND($D89*R89,0),0)</f>
        <v>4</v>
      </c>
      <c r="F89" s="1"/>
      <c r="G89" s="1">
        <f>IF(T89&gt;State!$CA$23/100,ROUND($D89*T89,0),0)</f>
        <v>4</v>
      </c>
      <c r="H89" s="1"/>
      <c r="I89" s="1"/>
      <c r="J89" s="1"/>
      <c r="K89" s="7">
        <f>IF(W89&gt;0,RANK(W89,(W89:Y89,Z89:AN89)),0)</f>
        <v>2</v>
      </c>
      <c r="L89" s="7">
        <f>IF(X89&gt;0,RANK(X89,(W89:Y89,Z89:AN89)),0)</f>
        <v>0</v>
      </c>
      <c r="M89" s="7">
        <f>IF(Y89&gt;0,RANK(Y89,(W89:Y89,Z89:AN89)),0)</f>
        <v>1</v>
      </c>
      <c r="N89" s="7">
        <f>IF(Z89&gt;0,RANK(Z89,(W89:Y89,Z89:AN89)),0)</f>
        <v>0</v>
      </c>
      <c r="O89" s="49">
        <f t="shared" ref="O89:O96" si="85">MAX(W89:AD89)-LARGE(W89:AD89,2)</f>
        <v>2990</v>
      </c>
      <c r="P89" s="178">
        <f t="shared" ref="P89:P153" si="86">O89/C89</f>
        <v>0.10078198732641229</v>
      </c>
      <c r="Q89" s="2"/>
      <c r="R89" s="2">
        <f t="shared" ref="R89:U94" si="87">IF($C89=0,"-",W89/$C89)</f>
        <v>0.44633949035998383</v>
      </c>
      <c r="S89" s="2">
        <f t="shared" si="87"/>
        <v>0</v>
      </c>
      <c r="T89" s="2">
        <f t="shared" si="87"/>
        <v>0.54712147768639607</v>
      </c>
      <c r="U89" s="2">
        <f t="shared" si="87"/>
        <v>0</v>
      </c>
      <c r="V89" s="2">
        <f t="shared" ref="V89:V94" si="88">IF(C89=0,"-",(1-R89-S89-T89))</f>
        <v>6.5390319536201558E-3</v>
      </c>
      <c r="W89" s="1">
        <f>SUMIF(County!$AT$2779:$AT$2842,$BA89,County!P$2779:P$2842)+SUMIF($BA$850:$BA$866,$BA89,W$850:W$866)</f>
        <v>13242</v>
      </c>
      <c r="Y89" s="1">
        <f>SUMIF(County!$AT$2779:$AT$2842,$BA89,County!R$2779:R$2842)+SUMIF($BA$850:$BA$866,$BA89,Y$850:Y$866)</f>
        <v>16232</v>
      </c>
      <c r="AD89" s="83"/>
      <c r="AE89" s="1">
        <f>SUMIF(County!$AT$2779:$AT$2842,$BA89,County!X$2779:X$2842)+SUMIF($BA$850:$BA$866,$BA89,AE$850:AE$866)</f>
        <v>194</v>
      </c>
      <c r="AH89" s="1"/>
      <c r="AI89" s="1"/>
      <c r="AK89" s="1"/>
      <c r="AL89" s="1"/>
      <c r="AM89" s="1"/>
      <c r="AP89" s="7">
        <f>IF(AA89&gt;0,RANK(AA89,(W89:Y89,Z89:AN89)),0)</f>
        <v>0</v>
      </c>
      <c r="AQ89" s="7">
        <f>IF(AB89&gt;0,RANK(AB89,(W89:Y89,Z89:AN89)),0)</f>
        <v>0</v>
      </c>
      <c r="AR89" s="7">
        <f>IF(AC89&gt;0,RANK(AC89,(W89:Y89,Z89:AN89)),0)</f>
        <v>0</v>
      </c>
      <c r="AS89" s="7">
        <f>IF(AD89&gt;0,RANK(AD89,(W89:Y89,AD89:AN89)),0)</f>
        <v>0</v>
      </c>
      <c r="AT89" s="2">
        <f t="shared" ref="AT89:AT94" si="89">IF($C89=0,"-",AA89/$C89)</f>
        <v>0</v>
      </c>
      <c r="AU89" s="2">
        <f t="shared" ref="AU89:AU94" si="90">IF($C89=0,"-",AB89/$C89)</f>
        <v>0</v>
      </c>
      <c r="AV89" s="2">
        <f t="shared" ref="AV89:AV94" si="91">IF($C89=0,"-",AC89/$C89)</f>
        <v>0</v>
      </c>
      <c r="AW89" s="2">
        <f t="shared" ref="AW89:AW94" si="92">IF($C89=0,"-",AD89/$C89)</f>
        <v>0</v>
      </c>
      <c r="AY89" s="2" t="str">
        <f t="shared" ref="AY89:AZ96" si="93">A89</f>
        <v>District 1</v>
      </c>
      <c r="AZ89" t="str">
        <f t="shared" si="93"/>
        <v>CO</v>
      </c>
      <c r="BA89">
        <v>1</v>
      </c>
      <c r="BC89" s="98">
        <v>8</v>
      </c>
      <c r="BD89" s="100">
        <v>901</v>
      </c>
      <c r="BE89" s="107">
        <f t="shared" ref="BE89:BE96" si="94">BC89*1000+BD89</f>
        <v>8901</v>
      </c>
      <c r="BF89" t="s">
        <v>2627</v>
      </c>
      <c r="BG89" t="s">
        <v>3015</v>
      </c>
    </row>
    <row r="90" spans="1:69" outlineLevel="1">
      <c r="A90" s="9" t="s">
        <v>1576</v>
      </c>
      <c r="B90" s="9" t="s">
        <v>637</v>
      </c>
      <c r="C90" s="1">
        <f t="shared" si="84"/>
        <v>30730</v>
      </c>
      <c r="D90" s="1">
        <v>7</v>
      </c>
      <c r="E90" s="1">
        <f>IF(R90&gt;State!$CA$23/100,ROUND($D90*R90,0),0)</f>
        <v>3</v>
      </c>
      <c r="F90" s="1"/>
      <c r="G90" s="1">
        <f>IF(T90&gt;State!$CA$23/100,ROUND($D90*T90,0),0)</f>
        <v>4</v>
      </c>
      <c r="H90" s="1"/>
      <c r="I90" s="1"/>
      <c r="J90" s="1"/>
      <c r="K90" s="7">
        <f>IF(W90&gt;0,RANK(W90,(W90:Y90,Z90:AN90)),0)</f>
        <v>2</v>
      </c>
      <c r="L90" s="7">
        <f>IF(X90&gt;0,RANK(X90,(W90:Y90,Z90:AN90)),0)</f>
        <v>0</v>
      </c>
      <c r="M90" s="7">
        <f>IF(Y90&gt;0,RANK(Y90,(W90:Y90,Z90:AN90)),0)</f>
        <v>1</v>
      </c>
      <c r="N90" s="7">
        <f>IF(Z90&gt;0,RANK(Z90,(W90:Y90,Z90:AN90)),0)</f>
        <v>0</v>
      </c>
      <c r="O90" s="49">
        <f t="shared" si="85"/>
        <v>8128</v>
      </c>
      <c r="P90" s="178">
        <f t="shared" si="86"/>
        <v>0.26449723397331598</v>
      </c>
      <c r="Q90" s="2"/>
      <c r="R90" s="2">
        <f t="shared" si="87"/>
        <v>0.36602668402212823</v>
      </c>
      <c r="S90" s="2">
        <f t="shared" si="87"/>
        <v>0</v>
      </c>
      <c r="T90" s="2">
        <f t="shared" si="87"/>
        <v>0.63052391799544416</v>
      </c>
      <c r="U90" s="2">
        <f t="shared" si="87"/>
        <v>0</v>
      </c>
      <c r="V90" s="2">
        <f t="shared" si="88"/>
        <v>3.4493979824276044E-3</v>
      </c>
      <c r="W90" s="1">
        <f>SUMIF(County!$AT$2779:$AT$2842,$BA90,County!P$2779:P$2842)+SUMIF($BA$850:$BA$866,$BA90,W$850:W$866)</f>
        <v>11248</v>
      </c>
      <c r="Y90" s="1">
        <f>SUMIF(County!$AT$2779:$AT$2842,$BA90,County!R$2779:R$2842)+SUMIF($BA$850:$BA$866,$BA90,Y$850:Y$866)</f>
        <v>19376</v>
      </c>
      <c r="AD90" s="83"/>
      <c r="AE90" s="1">
        <f>SUMIF(County!$AT$2779:$AT$2842,$BA90,County!X$2779:X$2842)+SUMIF($BA$850:$BA$866,$BA90,AE$850:AE$866)</f>
        <v>106</v>
      </c>
      <c r="AH90" s="1"/>
      <c r="AI90" s="1"/>
      <c r="AK90" s="1"/>
      <c r="AL90" s="1"/>
      <c r="AM90" s="1"/>
      <c r="AP90" s="7">
        <f>IF(AA90&gt;0,RANK(AA90,(W90:Y90,Z90:AN90)),0)</f>
        <v>0</v>
      </c>
      <c r="AQ90" s="7">
        <f>IF(AB90&gt;0,RANK(AB90,(W90:Y90,Z90:AN90)),0)</f>
        <v>0</v>
      </c>
      <c r="AR90" s="7">
        <f>IF(AC90&gt;0,RANK(AC90,(W90:Y90,Z90:AN90)),0)</f>
        <v>0</v>
      </c>
      <c r="AS90" s="7">
        <f>IF(AD90&gt;0,RANK(AD90,(W90:Y90,AD90:AN90)),0)</f>
        <v>0</v>
      </c>
      <c r="AT90" s="2">
        <f t="shared" si="89"/>
        <v>0</v>
      </c>
      <c r="AU90" s="2">
        <f t="shared" si="90"/>
        <v>0</v>
      </c>
      <c r="AV90" s="2">
        <f t="shared" si="91"/>
        <v>0</v>
      </c>
      <c r="AW90" s="2">
        <f t="shared" si="92"/>
        <v>0</v>
      </c>
      <c r="AY90" s="2" t="str">
        <f t="shared" si="93"/>
        <v>District 2</v>
      </c>
      <c r="AZ90" t="str">
        <f t="shared" si="93"/>
        <v>CO</v>
      </c>
      <c r="BA90">
        <v>2</v>
      </c>
      <c r="BC90" s="98">
        <v>8</v>
      </c>
      <c r="BD90" s="100">
        <v>902</v>
      </c>
      <c r="BE90" s="107">
        <f t="shared" si="94"/>
        <v>8902</v>
      </c>
      <c r="BF90" t="s">
        <v>2627</v>
      </c>
      <c r="BG90" t="s">
        <v>3015</v>
      </c>
    </row>
    <row r="91" spans="1:69" outlineLevel="1">
      <c r="A91" s="9" t="s">
        <v>1577</v>
      </c>
      <c r="B91" s="9" t="s">
        <v>637</v>
      </c>
      <c r="C91" s="1">
        <f t="shared" si="84"/>
        <v>14850</v>
      </c>
      <c r="D91" s="1">
        <v>6</v>
      </c>
      <c r="E91" s="1">
        <f>IF(R91&gt;State!$CA$23/100,ROUND($D91*R91,0),0)</f>
        <v>2</v>
      </c>
      <c r="F91" s="1"/>
      <c r="G91" s="1">
        <f>IF(T91&gt;State!$CA$23/100,ROUND($D91*T91,0),0)</f>
        <v>4</v>
      </c>
      <c r="H91" s="1"/>
      <c r="I91" s="1"/>
      <c r="J91" s="1"/>
      <c r="K91" s="7">
        <f>IF(W91&gt;0,RANK(W91,(W91:Y91,Z91:AN91)),0)</f>
        <v>2</v>
      </c>
      <c r="L91" s="7">
        <f>IF(X91&gt;0,RANK(X91,(W91:Y91,Z91:AN91)),0)</f>
        <v>0</v>
      </c>
      <c r="M91" s="7">
        <f>IF(Y91&gt;0,RANK(Y91,(W91:Y91,Z91:AN91)),0)</f>
        <v>1</v>
      </c>
      <c r="N91" s="7">
        <f>IF(Z91&gt;0,RANK(Z91,(W91:Y91,Z91:AN91)),0)</f>
        <v>0</v>
      </c>
      <c r="O91" s="49">
        <f t="shared" si="85"/>
        <v>3241</v>
      </c>
      <c r="P91" s="178">
        <f t="shared" si="86"/>
        <v>0.21824915824915825</v>
      </c>
      <c r="Q91" s="2"/>
      <c r="R91" s="2">
        <f t="shared" si="87"/>
        <v>0.38484848484848483</v>
      </c>
      <c r="S91" s="2">
        <f t="shared" si="87"/>
        <v>0</v>
      </c>
      <c r="T91" s="2">
        <f t="shared" si="87"/>
        <v>0.60309764309764313</v>
      </c>
      <c r="U91" s="2">
        <f t="shared" si="87"/>
        <v>0</v>
      </c>
      <c r="V91" s="2">
        <f t="shared" si="88"/>
        <v>1.2053872053872094E-2</v>
      </c>
      <c r="W91" s="1">
        <f>SUMIF(County!$AT$2779:$AT$2842,$BA91,County!P$2779:P$2842)+SUMIF($BA$850:$BA$866,$BA91,W$850:W$866)</f>
        <v>5715</v>
      </c>
      <c r="Y91" s="1">
        <f>SUMIF(County!$AT$2779:$AT$2842,$BA91,County!R$2779:R$2842)+SUMIF($BA$850:$BA$866,$BA91,Y$850:Y$866)</f>
        <v>8956</v>
      </c>
      <c r="AD91" s="83"/>
      <c r="AE91" s="1">
        <f>SUMIF(County!$AT$2779:$AT$2842,$BA91,County!X$2779:X$2842)+SUMIF($BA$850:$BA$866,$BA91,AE$850:AE$866)</f>
        <v>179</v>
      </c>
      <c r="AH91" s="1"/>
      <c r="AI91" s="1"/>
      <c r="AK91" s="1"/>
      <c r="AL91" s="1"/>
      <c r="AM91" s="1"/>
      <c r="AP91" s="7">
        <f>IF(AA91&gt;0,RANK(AA91,(W91:Y91,Z91:AN91)),0)</f>
        <v>0</v>
      </c>
      <c r="AQ91" s="7">
        <f>IF(AB91&gt;0,RANK(AB91,(W91:Y91,Z91:AN91)),0)</f>
        <v>0</v>
      </c>
      <c r="AR91" s="7">
        <f>IF(AC91&gt;0,RANK(AC91,(W91:Y91,Z91:AN91)),0)</f>
        <v>0</v>
      </c>
      <c r="AS91" s="7">
        <f>IF(AD91&gt;0,RANK(AD91,(W91:Y91,AD91:AN91)),0)</f>
        <v>0</v>
      </c>
      <c r="AT91" s="2">
        <f t="shared" si="89"/>
        <v>0</v>
      </c>
      <c r="AU91" s="2">
        <f t="shared" si="90"/>
        <v>0</v>
      </c>
      <c r="AV91" s="2">
        <f t="shared" si="91"/>
        <v>0</v>
      </c>
      <c r="AW91" s="2">
        <f t="shared" si="92"/>
        <v>0</v>
      </c>
      <c r="AY91" s="2" t="str">
        <f t="shared" si="93"/>
        <v>District 3</v>
      </c>
      <c r="AZ91" t="str">
        <f t="shared" si="93"/>
        <v>CO</v>
      </c>
      <c r="BA91">
        <v>3</v>
      </c>
      <c r="BC91" s="98">
        <v>8</v>
      </c>
      <c r="BD91" s="100">
        <v>903</v>
      </c>
      <c r="BE91" s="107">
        <f t="shared" si="94"/>
        <v>8903</v>
      </c>
      <c r="BF91" t="s">
        <v>2627</v>
      </c>
      <c r="BG91" t="s">
        <v>3015</v>
      </c>
    </row>
    <row r="92" spans="1:69" outlineLevel="1">
      <c r="A92" s="9" t="s">
        <v>1841</v>
      </c>
      <c r="B92" s="9" t="s">
        <v>637</v>
      </c>
      <c r="C92" s="1">
        <f t="shared" si="84"/>
        <v>10176</v>
      </c>
      <c r="D92" s="1">
        <v>5</v>
      </c>
      <c r="E92" s="1">
        <f>IF(R92&gt;State!$CA$23/100,ROUND($D92*R92,0),0)</f>
        <v>2</v>
      </c>
      <c r="F92" s="1"/>
      <c r="G92" s="1">
        <f>IF(T92&gt;State!$CA$23/100,ROUND($D92*T92,0),0)</f>
        <v>3</v>
      </c>
      <c r="H92" s="1"/>
      <c r="I92" s="1"/>
      <c r="J92" s="1"/>
      <c r="K92" s="7">
        <f>IF(W92&gt;0,RANK(W92,(W92:Y92,Z92:AN92)),0)</f>
        <v>2</v>
      </c>
      <c r="L92" s="7">
        <f>IF(X92&gt;0,RANK(X92,(W92:Y92,Z92:AN92)),0)</f>
        <v>0</v>
      </c>
      <c r="M92" s="7">
        <f>IF(Y92&gt;0,RANK(Y92,(W92:Y92,Z92:AN92)),0)</f>
        <v>1</v>
      </c>
      <c r="N92" s="7">
        <f>IF(Z92&gt;0,RANK(Z92,(W92:Y92,Z92:AN92)),0)</f>
        <v>0</v>
      </c>
      <c r="O92" s="49">
        <f t="shared" si="85"/>
        <v>2170</v>
      </c>
      <c r="P92" s="178">
        <f t="shared" si="86"/>
        <v>0.21324685534591195</v>
      </c>
      <c r="Q92" s="2"/>
      <c r="R92" s="2">
        <f t="shared" si="87"/>
        <v>0.38767688679245282</v>
      </c>
      <c r="S92" s="2">
        <f t="shared" si="87"/>
        <v>0</v>
      </c>
      <c r="T92" s="2">
        <f t="shared" si="87"/>
        <v>0.60092374213836475</v>
      </c>
      <c r="U92" s="2">
        <f t="shared" si="87"/>
        <v>0</v>
      </c>
      <c r="V92" s="2">
        <f t="shared" si="88"/>
        <v>1.1399371069182429E-2</v>
      </c>
      <c r="W92" s="1">
        <f>SUMIF(County!$AT$2779:$AT$2842,$BA92,County!P$2779:P$2842)+SUMIF($BA$850:$BA$866,$BA92,W$850:W$866)</f>
        <v>3945</v>
      </c>
      <c r="Y92" s="1">
        <f>SUMIF(County!$AT$2779:$AT$2842,$BA92,County!R$2779:R$2842)+SUMIF($BA$850:$BA$866,$BA92,Y$850:Y$866)</f>
        <v>6115</v>
      </c>
      <c r="AD92" s="83"/>
      <c r="AE92" s="1">
        <f>SUMIF(County!$AT$2779:$AT$2842,$BA92,County!X$2779:X$2842)+SUMIF($BA$850:$BA$866,$BA92,AE$850:AE$866)</f>
        <v>116</v>
      </c>
      <c r="AH92" s="1"/>
      <c r="AI92" s="1"/>
      <c r="AK92" s="1"/>
      <c r="AL92" s="1"/>
      <c r="AM92" s="1"/>
      <c r="AP92" s="7">
        <f>IF(AA92&gt;0,RANK(AA92,(W92:Y92,Z92:AN92)),0)</f>
        <v>0</v>
      </c>
      <c r="AQ92" s="7">
        <f>IF(AB92&gt;0,RANK(AB92,(W92:Y92,Z92:AN92)),0)</f>
        <v>0</v>
      </c>
      <c r="AR92" s="7">
        <f>IF(AC92&gt;0,RANK(AC92,(W92:Y92,Z92:AN92)),0)</f>
        <v>0</v>
      </c>
      <c r="AS92" s="7">
        <f>IF(AD92&gt;0,RANK(AD92,(W92:Y92,AD92:AN92)),0)</f>
        <v>0</v>
      </c>
      <c r="AT92" s="2">
        <f t="shared" si="89"/>
        <v>0</v>
      </c>
      <c r="AU92" s="2">
        <f t="shared" si="90"/>
        <v>0</v>
      </c>
      <c r="AV92" s="2">
        <f t="shared" si="91"/>
        <v>0</v>
      </c>
      <c r="AW92" s="2">
        <f t="shared" si="92"/>
        <v>0</v>
      </c>
      <c r="AY92" s="2" t="str">
        <f t="shared" si="93"/>
        <v>District 4</v>
      </c>
      <c r="AZ92" t="str">
        <f t="shared" si="93"/>
        <v>CO</v>
      </c>
      <c r="BA92">
        <v>4</v>
      </c>
      <c r="BC92" s="98">
        <v>8</v>
      </c>
      <c r="BD92" s="100">
        <v>904</v>
      </c>
      <c r="BE92" s="107">
        <f t="shared" si="94"/>
        <v>8904</v>
      </c>
      <c r="BF92" t="s">
        <v>2627</v>
      </c>
      <c r="BG92" t="s">
        <v>3015</v>
      </c>
    </row>
    <row r="93" spans="1:69" outlineLevel="1">
      <c r="A93" s="9" t="s">
        <v>1796</v>
      </c>
      <c r="B93" s="9" t="s">
        <v>637</v>
      </c>
      <c r="C93" s="1">
        <f t="shared" si="84"/>
        <v>10374</v>
      </c>
      <c r="D93" s="1">
        <v>5</v>
      </c>
      <c r="E93" s="1">
        <f>IF(R93&gt;State!$CA$23/100,ROUND($D93*R93,0),0)</f>
        <v>2</v>
      </c>
      <c r="F93" s="1"/>
      <c r="G93" s="1">
        <f>IF(T93&gt;State!$CA$23/100,ROUND($D93*T93,0),0)</f>
        <v>3</v>
      </c>
      <c r="H93" s="1"/>
      <c r="I93" s="1"/>
      <c r="J93" s="1"/>
      <c r="K93" s="7">
        <f>IF(W93&gt;0,RANK(W93,(W93:Y93,Z93:AN93)),0)</f>
        <v>2</v>
      </c>
      <c r="L93" s="7">
        <f>IF(X93&gt;0,RANK(X93,(W93:Y93,Z93:AN93)),0)</f>
        <v>0</v>
      </c>
      <c r="M93" s="7">
        <f>IF(Y93&gt;0,RANK(Y93,(W93:Y93,Z93:AN93)),0)</f>
        <v>1</v>
      </c>
      <c r="N93" s="7">
        <f>IF(Z93&gt;0,RANK(Z93,(W93:Y93,Z93:AN93)),0)</f>
        <v>0</v>
      </c>
      <c r="O93" s="49">
        <f t="shared" si="85"/>
        <v>2361</v>
      </c>
      <c r="P93" s="178">
        <f t="shared" si="86"/>
        <v>0.22758820127241181</v>
      </c>
      <c r="Q93" s="2"/>
      <c r="R93" s="2">
        <f t="shared" si="87"/>
        <v>0.38336225178330441</v>
      </c>
      <c r="S93" s="2">
        <f t="shared" si="87"/>
        <v>0</v>
      </c>
      <c r="T93" s="2">
        <f t="shared" si="87"/>
        <v>0.61095045305571616</v>
      </c>
      <c r="U93" s="2">
        <f t="shared" si="87"/>
        <v>0</v>
      </c>
      <c r="V93" s="2">
        <f t="shared" si="88"/>
        <v>5.6872951609794331E-3</v>
      </c>
      <c r="W93" s="1">
        <f>SUMIF(County!$AT$2779:$AT$2842,$BA93,County!P$2779:P$2842)+SUMIF($BA$850:$BA$866,$BA93,W$850:W$866)</f>
        <v>3977</v>
      </c>
      <c r="Y93" s="1">
        <f>SUMIF(County!$AT$2779:$AT$2842,$BA93,County!R$2779:R$2842)+SUMIF($BA$850:$BA$866,$BA93,Y$850:Y$866)</f>
        <v>6338</v>
      </c>
      <c r="AD93" s="83"/>
      <c r="AE93" s="1">
        <f>SUMIF(County!$AT$2779:$AT$2842,$BA93,County!X$2779:X$2842)+SUMIF($BA$850:$BA$866,$BA93,AE$850:AE$866)</f>
        <v>59</v>
      </c>
      <c r="AH93" s="1"/>
      <c r="AI93" s="1"/>
      <c r="AK93" s="1"/>
      <c r="AL93" s="1"/>
      <c r="AM93" s="1"/>
      <c r="AP93" s="7">
        <f>IF(AA93&gt;0,RANK(AA93,(W93:Y93,Z93:AN93)),0)</f>
        <v>0</v>
      </c>
      <c r="AQ93" s="7">
        <f>IF(AB93&gt;0,RANK(AB93,(W93:Y93,Z93:AN93)),0)</f>
        <v>0</v>
      </c>
      <c r="AR93" s="7">
        <f>IF(AC93&gt;0,RANK(AC93,(W93:Y93,Z93:AN93)),0)</f>
        <v>0</v>
      </c>
      <c r="AS93" s="7">
        <f>IF(AD93&gt;0,RANK(AD93,(W93:Y93,AD93:AN93)),0)</f>
        <v>0</v>
      </c>
      <c r="AT93" s="2">
        <f t="shared" si="89"/>
        <v>0</v>
      </c>
      <c r="AU93" s="2">
        <f t="shared" si="90"/>
        <v>0</v>
      </c>
      <c r="AV93" s="2">
        <f t="shared" si="91"/>
        <v>0</v>
      </c>
      <c r="AW93" s="2">
        <f t="shared" si="92"/>
        <v>0</v>
      </c>
      <c r="AY93" s="2" t="str">
        <f t="shared" si="93"/>
        <v>District 5</v>
      </c>
      <c r="AZ93" t="str">
        <f t="shared" si="93"/>
        <v>CO</v>
      </c>
      <c r="BA93">
        <v>5</v>
      </c>
      <c r="BC93" s="98">
        <v>8</v>
      </c>
      <c r="BD93" s="100">
        <v>905</v>
      </c>
      <c r="BE93" s="107">
        <f t="shared" si="94"/>
        <v>8905</v>
      </c>
      <c r="BF93" t="s">
        <v>2627</v>
      </c>
      <c r="BG93" t="s">
        <v>3015</v>
      </c>
    </row>
    <row r="94" spans="1:69" outlineLevel="1">
      <c r="A94" s="9" t="s">
        <v>1775</v>
      </c>
      <c r="B94" s="9" t="s">
        <v>637</v>
      </c>
      <c r="C94" s="1">
        <f>SUM(W94:AN94)</f>
        <v>12925</v>
      </c>
      <c r="D94" s="1">
        <v>6</v>
      </c>
      <c r="E94" s="1">
        <f>IF(R94&gt;State!$CA$23/100,ROUND($D94*R94,0),0)</f>
        <v>3</v>
      </c>
      <c r="F94" s="1"/>
      <c r="G94" s="1">
        <f>IF(T94&gt;State!$CA$23/100,ROUND($D94*T94,0),0)</f>
        <v>3</v>
      </c>
      <c r="H94" s="1"/>
      <c r="I94" s="1"/>
      <c r="J94" s="1"/>
      <c r="K94" s="7">
        <f>IF(W94&gt;0,RANK(W94,(W94:Y94,Z94:AN94)),0)</f>
        <v>2</v>
      </c>
      <c r="L94" s="7">
        <f>IF(X94&gt;0,RANK(X94,(W94:Y94,Z94:AN94)),0)</f>
        <v>0</v>
      </c>
      <c r="M94" s="7">
        <f>IF(Y94&gt;0,RANK(Y94,(W94:Y94,Z94:AN94)),0)</f>
        <v>1</v>
      </c>
      <c r="N94" s="7">
        <f>IF(Z94&gt;0,RANK(Z94,(W94:Y94,Z94:AN94)),0)</f>
        <v>0</v>
      </c>
      <c r="O94" s="49">
        <f t="shared" si="85"/>
        <v>514</v>
      </c>
      <c r="P94" s="178">
        <f t="shared" si="86"/>
        <v>3.97678916827853E-2</v>
      </c>
      <c r="Q94" s="2"/>
      <c r="R94" s="2">
        <f t="shared" si="87"/>
        <v>0.47667311411992264</v>
      </c>
      <c r="S94" s="2">
        <f t="shared" si="87"/>
        <v>0</v>
      </c>
      <c r="T94" s="2">
        <f t="shared" si="87"/>
        <v>0.51644100580270791</v>
      </c>
      <c r="U94" s="2">
        <f t="shared" si="87"/>
        <v>0</v>
      </c>
      <c r="V94" s="2">
        <f t="shared" si="88"/>
        <v>6.8858800773694551E-3</v>
      </c>
      <c r="W94" s="1">
        <f>SUMIF(County!$AT$2779:$AT$2842,$BA94,County!P$2779:P$2842)+SUMIF($BA$850:$BA$866,$BA94,W$850:W$866)</f>
        <v>6161</v>
      </c>
      <c r="Y94" s="1">
        <f>SUMIF(County!$AT$2779:$AT$2842,$BA94,County!R$2779:R$2842)+SUMIF($BA$850:$BA$866,$BA94,Y$850:Y$866)</f>
        <v>6675</v>
      </c>
      <c r="AD94" s="83"/>
      <c r="AE94" s="1">
        <f>SUMIF(County!$AT$2779:$AT$2842,$BA94,County!X$2779:X$2842)+SUMIF($BA$850:$BA$866,$BA94,AE$850:AE$866)</f>
        <v>89</v>
      </c>
      <c r="AH94" s="1"/>
      <c r="AI94" s="1"/>
      <c r="AK94" s="1"/>
      <c r="AL94" s="1"/>
      <c r="AM94" s="1"/>
      <c r="AP94" s="7">
        <f>IF(AA94&gt;0,RANK(AA94,(W94:Y94,Z94:AN94)),0)</f>
        <v>0</v>
      </c>
      <c r="AQ94" s="7">
        <f>IF(AB94&gt;0,RANK(AB94,(W94:Y94,Z94:AN94)),0)</f>
        <v>0</v>
      </c>
      <c r="AR94" s="7">
        <f>IF(AC94&gt;0,RANK(AC94,(W94:Y94,Z94:AN94)),0)</f>
        <v>0</v>
      </c>
      <c r="AS94" s="7">
        <f>IF(AD94&gt;0,RANK(AD94,(W94:Y94,AD94:AN94)),0)</f>
        <v>0</v>
      </c>
      <c r="AT94" s="2">
        <f t="shared" si="89"/>
        <v>0</v>
      </c>
      <c r="AU94" s="2">
        <f t="shared" si="90"/>
        <v>0</v>
      </c>
      <c r="AV94" s="2">
        <f t="shared" si="91"/>
        <v>0</v>
      </c>
      <c r="AW94" s="2">
        <f t="shared" si="92"/>
        <v>0</v>
      </c>
      <c r="AY94" s="2" t="str">
        <f>A94</f>
        <v>District 6</v>
      </c>
      <c r="AZ94" t="str">
        <f>B94</f>
        <v>CO</v>
      </c>
      <c r="BA94">
        <v>6</v>
      </c>
      <c r="BC94" s="98">
        <v>8</v>
      </c>
      <c r="BD94" s="100">
        <v>906</v>
      </c>
      <c r="BE94" s="107">
        <f t="shared" si="94"/>
        <v>8906</v>
      </c>
      <c r="BF94" t="s">
        <v>2627</v>
      </c>
      <c r="BG94" t="s">
        <v>3015</v>
      </c>
    </row>
    <row r="95" spans="1:69" outlineLevel="1">
      <c r="A95" s="9" t="s">
        <v>1367</v>
      </c>
      <c r="B95" s="155" t="s">
        <v>637</v>
      </c>
      <c r="C95" s="1">
        <f t="shared" si="84"/>
        <v>14734</v>
      </c>
      <c r="D95" s="1">
        <v>6</v>
      </c>
      <c r="E95" s="1">
        <f>IF(R95&gt;State!$CA$23/100,ROUND($D95*R95,0),0)</f>
        <v>2</v>
      </c>
      <c r="F95" s="1"/>
      <c r="G95" s="1">
        <f>IF(T95&gt;State!$CA$23/100,ROUND($D95*T95,0),0)</f>
        <v>4</v>
      </c>
      <c r="H95" s="1"/>
      <c r="I95" s="1"/>
      <c r="J95" s="1"/>
      <c r="K95" s="7">
        <f>IF(W95&gt;0,RANK(W95,(W95:Y95,Z95:AN95)),0)</f>
        <v>2</v>
      </c>
      <c r="L95" s="7">
        <f>IF(X95&gt;0,RANK(X95,(W95:Y95,Z95:AN95)),0)</f>
        <v>0</v>
      </c>
      <c r="M95" s="7">
        <f>IF(Y95&gt;0,RANK(Y95,(W95:Y95,Z95:AN95)),0)</f>
        <v>1</v>
      </c>
      <c r="N95" s="7">
        <f>IF(Z95&gt;0,RANK(Z95,(W95:Y95,Z95:AN95)),0)</f>
        <v>0</v>
      </c>
      <c r="O95" s="49">
        <f t="shared" si="85"/>
        <v>3653</v>
      </c>
      <c r="P95" s="178">
        <f t="shared" si="86"/>
        <v>0.24792995792045608</v>
      </c>
      <c r="Q95" s="2"/>
      <c r="R95" s="2">
        <f t="shared" ref="R95" si="95">IF($C95=0,"-",W95/$C95)</f>
        <v>0.37335414687118229</v>
      </c>
      <c r="S95" s="2">
        <f t="shared" ref="S95" si="96">IF($C95=0,"-",X95/$C95)</f>
        <v>0</v>
      </c>
      <c r="T95" s="2">
        <f t="shared" ref="T95:U95" si="97">IF($C95=0,"-",Y95/$C95)</f>
        <v>0.62128410479163843</v>
      </c>
      <c r="U95" s="2">
        <f t="shared" si="97"/>
        <v>0</v>
      </c>
      <c r="V95" s="2">
        <f t="shared" ref="V95" si="98">IF(C95=0,"-",(1-R95-S95-T95))</f>
        <v>5.361748337179284E-3</v>
      </c>
      <c r="W95" s="1">
        <f>SUMIF(County!$AT$2779:$AT$2842,$BA95,County!P$2779:P$2842)+SUMIF($BA$850:$BA$866,$BA95,W$850:W$866)</f>
        <v>5501</v>
      </c>
      <c r="Y95" s="1">
        <f>SUMIF(County!$AT$2779:$AT$2842,$BA95,County!R$2779:R$2842)+SUMIF($BA$850:$BA$866,$BA95,Y$850:Y$866)</f>
        <v>9154</v>
      </c>
      <c r="AE95" s="1">
        <f>SUMIF(County!$AT$2779:$AT$2842,$BA95,County!X$2779:X$2842)+SUMIF($BA$850:$BA$866,$BA95,AE$850:AE$866)</f>
        <v>79</v>
      </c>
      <c r="AH95" s="1"/>
      <c r="AI95" s="1"/>
      <c r="AK95" s="1"/>
      <c r="AL95" s="1"/>
      <c r="AM95" s="1"/>
      <c r="AP95" s="7">
        <f>IF(AA95&gt;0,RANK(AA95,(W95:Y95,Z95:AN95)),0)</f>
        <v>0</v>
      </c>
      <c r="AQ95" s="7">
        <f>IF(AB95&gt;0,RANK(AB95,(W95:Y95,Z95:AN95)),0)</f>
        <v>0</v>
      </c>
      <c r="AR95" s="7">
        <f>IF(AC95&gt;0,RANK(AC95,(W95:Y95,Z95:AN95)),0)</f>
        <v>0</v>
      </c>
      <c r="AS95" s="7">
        <f>IF(AD95&gt;0,RANK(AD95,(W95:Y95,AD95:AN95)),0)</f>
        <v>0</v>
      </c>
      <c r="AT95" s="2">
        <f t="shared" ref="AT95" si="99">IF($C95=0,"-",AA95/$C95)</f>
        <v>0</v>
      </c>
      <c r="AU95" s="2">
        <f t="shared" ref="AU95" si="100">IF($C95=0,"-",AB95/$C95)</f>
        <v>0</v>
      </c>
      <c r="AV95" s="2">
        <f t="shared" ref="AV95" si="101">IF($C95=0,"-",AC95/$C95)</f>
        <v>0</v>
      </c>
      <c r="AW95" s="2">
        <f t="shared" ref="AW95" si="102">IF($C95=0,"-",AD95/$C95)</f>
        <v>0</v>
      </c>
      <c r="AY95" s="2" t="str">
        <f t="shared" si="93"/>
        <v>District 7</v>
      </c>
      <c r="AZ95" s="185" t="str">
        <f>B95</f>
        <v>CO</v>
      </c>
      <c r="BA95" s="185">
        <v>7</v>
      </c>
      <c r="BC95" s="98">
        <v>8</v>
      </c>
      <c r="BD95" s="100">
        <v>907</v>
      </c>
      <c r="BE95" s="107">
        <f t="shared" si="94"/>
        <v>8907</v>
      </c>
      <c r="BF95" s="185" t="s">
        <v>2627</v>
      </c>
      <c r="BG95" t="s">
        <v>3015</v>
      </c>
    </row>
    <row r="96" spans="1:69">
      <c r="A96" t="s">
        <v>629</v>
      </c>
      <c r="B96" s="9" t="s">
        <v>1114</v>
      </c>
      <c r="C96" s="1">
        <f t="shared" si="84"/>
        <v>123457</v>
      </c>
      <c r="D96" s="1">
        <v>23</v>
      </c>
      <c r="E96" s="1">
        <v>10</v>
      </c>
      <c r="F96" s="1"/>
      <c r="G96" s="1">
        <v>13</v>
      </c>
      <c r="H96" s="1"/>
      <c r="I96" s="1"/>
      <c r="J96" s="1"/>
      <c r="K96" s="7">
        <f>IF(W96&gt;0,RANK(W96,(W96:Y96,Z96:AN96)),0)</f>
        <v>2</v>
      </c>
      <c r="L96" s="7">
        <f>IF(X96&gt;0,RANK(X96,(W96:Y96,Z96:AN96)),0)</f>
        <v>0</v>
      </c>
      <c r="M96" s="7">
        <f>IF(Y96&gt;0,RANK(Y96,(W96:Y96,Z96:AN96)),0)</f>
        <v>1</v>
      </c>
      <c r="N96" s="7">
        <f>IF(Z96&gt;0,RANK(Z96,(W96:Y96,Z96:AN96)),0)</f>
        <v>0</v>
      </c>
      <c r="O96" s="49">
        <f t="shared" si="85"/>
        <v>23057</v>
      </c>
      <c r="P96" s="178">
        <f t="shared" si="86"/>
        <v>0.18676138250564975</v>
      </c>
      <c r="Q96" s="2"/>
      <c r="R96" s="2">
        <f>IF($C96=0,"-",W96/$C96)</f>
        <v>0.40329021440663548</v>
      </c>
      <c r="S96" s="2">
        <f>IF($C96=0,"-",X96/$C96)</f>
        <v>0</v>
      </c>
      <c r="T96" s="2">
        <f>IF($C96=0,"-",Y96/$C96)</f>
        <v>0.59005159691228526</v>
      </c>
      <c r="U96" s="2">
        <f>IF($C96=0,"-",Z96/$C96)</f>
        <v>0</v>
      </c>
      <c r="V96" s="2">
        <f>IF(C96=0,"-",(1-R96-S96-T96))</f>
        <v>6.6581886810792579E-3</v>
      </c>
      <c r="W96" s="1">
        <f t="shared" ref="W96:AE96" si="103">SUM(W89:W95)</f>
        <v>49789</v>
      </c>
      <c r="Y96" s="1">
        <f t="shared" si="103"/>
        <v>72846</v>
      </c>
      <c r="AE96" s="1">
        <f t="shared" si="103"/>
        <v>822</v>
      </c>
      <c r="AH96" s="1"/>
      <c r="AI96" s="1"/>
      <c r="AK96" s="1"/>
      <c r="AL96" s="1"/>
      <c r="AM96" s="1"/>
      <c r="AP96" s="7">
        <f>IF(AA96&gt;0,RANK(AA96,(W96:Y96,Z96:AN96)),0)</f>
        <v>0</v>
      </c>
      <c r="AQ96" s="7">
        <f>IF(AB96&gt;0,RANK(AB96,(W96:Y96,Z96:AN96)),0)</f>
        <v>0</v>
      </c>
      <c r="AR96" s="7">
        <f>IF(AC96&gt;0,RANK(AC96,(W96:Y96,Z96:AN96)),0)</f>
        <v>0</v>
      </c>
      <c r="AS96" s="7">
        <f>IF(AD96&gt;0,RANK(AD96,(W96:Y96,AD96:AN96)),0)</f>
        <v>0</v>
      </c>
      <c r="AT96" s="2">
        <f>IF($C96=0,"-",AA96/$C96)</f>
        <v>0</v>
      </c>
      <c r="AU96" s="2">
        <f>IF($C96=0,"-",AB96/$C96)</f>
        <v>0</v>
      </c>
      <c r="AV96" s="2">
        <f>IF($C96=0,"-",AC96/$C96)</f>
        <v>0</v>
      </c>
      <c r="AW96" s="2">
        <f>IF($C96=0,"-",AD96/$C96)</f>
        <v>0</v>
      </c>
      <c r="AY96" s="2" t="str">
        <f t="shared" si="93"/>
        <v>Colorado</v>
      </c>
      <c r="AZ96" t="str">
        <f t="shared" si="93"/>
        <v>T</v>
      </c>
      <c r="BC96" s="98">
        <v>8</v>
      </c>
      <c r="BD96" s="100"/>
      <c r="BE96" s="107">
        <f t="shared" si="94"/>
        <v>8000</v>
      </c>
      <c r="BF96" t="s">
        <v>1634</v>
      </c>
      <c r="BG96" t="s">
        <v>3015</v>
      </c>
    </row>
    <row r="97" spans="1:59">
      <c r="C97" s="1"/>
      <c r="D97" s="1"/>
      <c r="E97" s="1"/>
      <c r="F97" s="1"/>
      <c r="G97" s="1"/>
      <c r="H97" s="1"/>
      <c r="I97" s="1"/>
      <c r="J97" s="1"/>
      <c r="K97" s="7"/>
      <c r="L97" s="7"/>
      <c r="M97" s="7"/>
      <c r="N97" s="7"/>
      <c r="O97" s="49"/>
      <c r="P97" s="178"/>
      <c r="Q97" s="2"/>
      <c r="R97" s="2"/>
      <c r="S97" s="2"/>
      <c r="T97" s="2"/>
      <c r="U97" s="2"/>
      <c r="V97" s="2"/>
      <c r="AP97" s="7"/>
      <c r="AQ97" s="7"/>
      <c r="AR97" s="7"/>
      <c r="AS97" s="7"/>
      <c r="AT97" s="2"/>
      <c r="AU97" s="2"/>
      <c r="AV97" s="2"/>
      <c r="AW97" s="2"/>
      <c r="AY97" s="2"/>
      <c r="BD97" s="100"/>
    </row>
    <row r="98" spans="1:59" outlineLevel="1">
      <c r="A98" t="s">
        <v>2158</v>
      </c>
      <c r="B98" t="s">
        <v>138</v>
      </c>
      <c r="C98" s="1">
        <f t="shared" ref="C98:C103" si="104">SUM(W98:AN98)</f>
        <v>74740</v>
      </c>
      <c r="D98" s="1">
        <v>8</v>
      </c>
      <c r="E98" s="1">
        <f t="shared" ref="E98:E103" si="105">ROUND(W98/($W98+$Y98)*$D98,0)</f>
        <v>4</v>
      </c>
      <c r="F98" s="1"/>
      <c r="G98" s="1">
        <f t="shared" ref="G98:G103" si="106">ROUND(Y98/($W98+$Y98)*$D98,0)</f>
        <v>4</v>
      </c>
      <c r="H98" s="1"/>
      <c r="I98" s="1"/>
      <c r="J98" s="1"/>
      <c r="K98" s="7">
        <f>IF(W98&gt;0,RANK(W98,(W98:Y98,Z98:AN98)),0)</f>
        <v>1</v>
      </c>
      <c r="L98" s="7">
        <f>IF(X98&gt;0,RANK(X98,(W98:Y98,Z98:AN98)),0)</f>
        <v>0</v>
      </c>
      <c r="M98" s="7">
        <f>IF(Y98&gt;0,RANK(Y98,(W98:Y98,Z98:AN98)),0)</f>
        <v>2</v>
      </c>
      <c r="N98" s="7">
        <f>IF(Z98&gt;0,RANK(Z98,(W98:Y98,Z98:AN98)),0)</f>
        <v>0</v>
      </c>
      <c r="O98" s="49">
        <f t="shared" ref="O98:O103" si="107">MAX(W98:AD98)-LARGE(W98:AD98,2)</f>
        <v>6913</v>
      </c>
      <c r="P98" s="178">
        <f t="shared" si="86"/>
        <v>9.2493979127642498E-2</v>
      </c>
      <c r="Q98" s="2"/>
      <c r="R98" s="2">
        <f t="shared" ref="R98:T103" si="108">IF($C98=0,"-",W98/$C98)</f>
        <v>0.53672732138078671</v>
      </c>
      <c r="S98" s="2">
        <f t="shared" si="108"/>
        <v>0</v>
      </c>
      <c r="T98" s="2">
        <f t="shared" si="108"/>
        <v>0.44423334225314426</v>
      </c>
      <c r="U98" s="2">
        <f t="shared" ref="U98:U103" si="109">IF($C98=0,"-",Z98/$C98)</f>
        <v>0</v>
      </c>
      <c r="V98" s="2">
        <f t="shared" ref="V98:V103" si="110">IF(C98=0,"-",(1-R98-S98-T98-U98))</f>
        <v>1.9039336366069026E-2</v>
      </c>
      <c r="W98" s="1">
        <f>SUMIF(County!$AT$225:$AT$232,$BA98,County!P$225:P$232)+SUMIF('Cong Dist'!$BA$869:$BA$883,$BA98,'Cong Dist'!W$869:W$883)</f>
        <v>40115</v>
      </c>
      <c r="Y98" s="1">
        <f>SUMIF(County!$AT$225:$AT$232,$BA98,County!R$225:R$232)+SUMIF('Cong Dist'!$BA$869:$BA$883,$BA98,'Cong Dist'!Y$869:Y$883)</f>
        <v>33202</v>
      </c>
      <c r="AE98" s="1">
        <f>SUMIF(County!$AT$225:$AT$232,$BA98,County!X$225:X$232)+SUMIF('Cong Dist'!$BA$869:$BA$883,$BA98,'Cong Dist'!AE$869:AE$883)</f>
        <v>1200</v>
      </c>
      <c r="AJ98" s="1">
        <f>SUMIF(County!$AT$225:$AT$232,$BA98,County!AC$225:AC$232)+SUMIF('Cong Dist'!$BA$869:$BA$883,$BA98,'Cong Dist'!AJ$869:AJ$883)</f>
        <v>223</v>
      </c>
      <c r="AP98" s="7">
        <f>IF(AA98&gt;0,RANK(AA98,(W98:Y98,Z98:AN98)),0)</f>
        <v>0</v>
      </c>
      <c r="AQ98" s="7">
        <f>IF(AB98&gt;0,RANK(AB98,(W98:Y98,Z98:AN98)),0)</f>
        <v>0</v>
      </c>
      <c r="AR98" s="7">
        <f>IF(AC98&gt;0,RANK(AC98,(W98:Y98,Z98:AN98)),0)</f>
        <v>0</v>
      </c>
      <c r="AS98" s="7">
        <f>IF(AD98&gt;0,RANK(AD98,(W98:Y98,AD98:AN98)),0)</f>
        <v>0</v>
      </c>
      <c r="AT98" s="2">
        <f t="shared" ref="AT98:AT103" si="111">IF($C98=0,"-",AA98/$C98)</f>
        <v>0</v>
      </c>
      <c r="AU98" s="2">
        <f t="shared" ref="AU98:AU103" si="112">IF($C98=0,"-",AB98/$C98)</f>
        <v>0</v>
      </c>
      <c r="AV98" s="2">
        <f t="shared" ref="AV98:AV103" si="113">IF($C98=0,"-",AC98/$C98)</f>
        <v>0</v>
      </c>
      <c r="AW98" s="2">
        <f t="shared" ref="AW98:AW103" si="114">IF($C98=0,"-",AD98/$C98)</f>
        <v>0</v>
      </c>
      <c r="AY98" s="2" t="str">
        <f t="shared" ref="AY98:AZ103" si="115">A98</f>
        <v>District 1</v>
      </c>
      <c r="AZ98" t="str">
        <f t="shared" si="115"/>
        <v>CT</v>
      </c>
      <c r="BA98">
        <v>1</v>
      </c>
      <c r="BC98" s="98">
        <v>9</v>
      </c>
      <c r="BD98" s="100">
        <v>901</v>
      </c>
      <c r="BE98" s="107">
        <f t="shared" ref="BE98:BE103" si="116">BC98*1000+BD98</f>
        <v>9901</v>
      </c>
      <c r="BF98" t="s">
        <v>2627</v>
      </c>
      <c r="BG98" t="s">
        <v>3208</v>
      </c>
    </row>
    <row r="99" spans="1:59" outlineLevel="1">
      <c r="A99" t="s">
        <v>1576</v>
      </c>
      <c r="B99" t="s">
        <v>138</v>
      </c>
      <c r="C99" s="1">
        <f t="shared" si="104"/>
        <v>64606</v>
      </c>
      <c r="D99" s="1">
        <v>7</v>
      </c>
      <c r="E99" s="1">
        <f t="shared" si="105"/>
        <v>3</v>
      </c>
      <c r="F99" s="1"/>
      <c r="G99" s="1">
        <f t="shared" si="106"/>
        <v>4</v>
      </c>
      <c r="H99" s="1"/>
      <c r="I99" s="1"/>
      <c r="J99" s="1"/>
      <c r="K99" s="7">
        <f>IF(W99&gt;0,RANK(W99,(W99:Y99,Z99:AN99)),0)</f>
        <v>2</v>
      </c>
      <c r="L99" s="7">
        <f>IF(X99&gt;0,RANK(X99,(W99:Y99,Z99:AN99)),0)</f>
        <v>0</v>
      </c>
      <c r="M99" s="7">
        <f>IF(Y99&gt;0,RANK(Y99,(W99:Y99,Z99:AN99)),0)</f>
        <v>1</v>
      </c>
      <c r="N99" s="7">
        <f>IF(Z99&gt;0,RANK(Z99,(W99:Y99,Z99:AN99)),0)</f>
        <v>0</v>
      </c>
      <c r="O99" s="49">
        <f t="shared" si="107"/>
        <v>8625</v>
      </c>
      <c r="P99" s="178">
        <f t="shared" si="86"/>
        <v>0.13350153236541498</v>
      </c>
      <c r="Q99" s="2"/>
      <c r="R99" s="2">
        <f t="shared" si="108"/>
        <v>0.42386156084574189</v>
      </c>
      <c r="S99" s="2">
        <f t="shared" si="108"/>
        <v>0</v>
      </c>
      <c r="T99" s="2">
        <f t="shared" si="108"/>
        <v>0.55736309321115685</v>
      </c>
      <c r="U99" s="2">
        <f t="shared" si="109"/>
        <v>0</v>
      </c>
      <c r="V99" s="2">
        <f t="shared" si="110"/>
        <v>1.8775345943101263E-2</v>
      </c>
      <c r="W99" s="1">
        <f>SUMIF(County!$AT$225:$AT$232,$BA99,County!P$225:P$232)+SUMIF('Cong Dist'!$BA$869:$BA$883,$BA99,'Cong Dist'!W$869:W$883)</f>
        <v>27384</v>
      </c>
      <c r="Y99" s="1">
        <f>SUMIF(County!$AT$225:$AT$232,$BA99,County!R$225:R$232)+SUMIF('Cong Dist'!$BA$869:$BA$883,$BA99,'Cong Dist'!Y$869:Y$883)</f>
        <v>36009</v>
      </c>
      <c r="AE99" s="1">
        <f>SUMIF(County!$AT$225:$AT$232,$BA99,County!X$225:X$232)+SUMIF('Cong Dist'!$BA$869:$BA$883,$BA99,'Cong Dist'!AE$869:AE$883)</f>
        <v>1027</v>
      </c>
      <c r="AJ99" s="1">
        <f>SUMIF(County!$AT$225:$AT$232,$BA99,County!AC$225:AC$232)+SUMIF('Cong Dist'!$BA$869:$BA$883,$BA99,'Cong Dist'!AJ$869:AJ$883)</f>
        <v>186</v>
      </c>
      <c r="AP99" s="7">
        <f>IF(AA99&gt;0,RANK(AA99,(W99:Y99,Z99:AN99)),0)</f>
        <v>0</v>
      </c>
      <c r="AQ99" s="7">
        <f>IF(AB99&gt;0,RANK(AB99,(W99:Y99,Z99:AN99)),0)</f>
        <v>0</v>
      </c>
      <c r="AR99" s="7">
        <f>IF(AC99&gt;0,RANK(AC99,(W99:Y99,Z99:AN99)),0)</f>
        <v>0</v>
      </c>
      <c r="AS99" s="7">
        <f>IF(AD99&gt;0,RANK(AD99,(W99:Y99,AD99:AN99)),0)</f>
        <v>0</v>
      </c>
      <c r="AT99" s="2">
        <f t="shared" si="111"/>
        <v>0</v>
      </c>
      <c r="AU99" s="2">
        <f t="shared" si="112"/>
        <v>0</v>
      </c>
      <c r="AV99" s="2">
        <f t="shared" si="113"/>
        <v>0</v>
      </c>
      <c r="AW99" s="2">
        <f t="shared" si="114"/>
        <v>0</v>
      </c>
      <c r="AY99" s="2" t="str">
        <f t="shared" si="115"/>
        <v>District 2</v>
      </c>
      <c r="AZ99" t="str">
        <f t="shared" si="115"/>
        <v>CT</v>
      </c>
      <c r="BA99">
        <v>2</v>
      </c>
      <c r="BC99" s="98">
        <v>9</v>
      </c>
      <c r="BD99" s="100">
        <v>902</v>
      </c>
      <c r="BE99" s="107">
        <f t="shared" si="116"/>
        <v>9902</v>
      </c>
      <c r="BF99" t="s">
        <v>2627</v>
      </c>
      <c r="BG99" t="s">
        <v>3208</v>
      </c>
    </row>
    <row r="100" spans="1:59" outlineLevel="1">
      <c r="A100" t="s">
        <v>1577</v>
      </c>
      <c r="B100" t="s">
        <v>138</v>
      </c>
      <c r="C100" s="1">
        <f t="shared" si="104"/>
        <v>71261</v>
      </c>
      <c r="D100" s="1">
        <v>7</v>
      </c>
      <c r="E100" s="1">
        <f t="shared" si="105"/>
        <v>4</v>
      </c>
      <c r="F100" s="1"/>
      <c r="G100" s="1">
        <f t="shared" si="106"/>
        <v>3</v>
      </c>
      <c r="H100" s="1"/>
      <c r="I100" s="1"/>
      <c r="J100" s="1"/>
      <c r="K100" s="7">
        <f>IF(W100&gt;0,RANK(W100,(W100:Y100,Z100:AN100)),0)</f>
        <v>1</v>
      </c>
      <c r="L100" s="7">
        <f>IF(X100&gt;0,RANK(X100,(W100:Y100,Z100:AN100)),0)</f>
        <v>0</v>
      </c>
      <c r="M100" s="7">
        <f>IF(Y100&gt;0,RANK(Y100,(W100:Y100,Z100:AN100)),0)</f>
        <v>2</v>
      </c>
      <c r="N100" s="7">
        <f>IF(Z100&gt;0,RANK(Z100,(W100:Y100,Z100:AN100)),0)</f>
        <v>0</v>
      </c>
      <c r="O100" s="49">
        <f t="shared" si="107"/>
        <v>3721</v>
      </c>
      <c r="P100" s="178">
        <f t="shared" si="86"/>
        <v>5.2216499908786011E-2</v>
      </c>
      <c r="Q100" s="2"/>
      <c r="R100" s="2">
        <f t="shared" si="108"/>
        <v>0.51757623384459939</v>
      </c>
      <c r="S100" s="2">
        <f t="shared" si="108"/>
        <v>0</v>
      </c>
      <c r="T100" s="2">
        <f t="shared" si="108"/>
        <v>0.46535973393581342</v>
      </c>
      <c r="U100" s="2">
        <f t="shared" si="109"/>
        <v>0</v>
      </c>
      <c r="V100" s="2">
        <f t="shared" si="110"/>
        <v>1.7064032219587189E-2</v>
      </c>
      <c r="W100" s="1">
        <f>SUMIF(County!$AT$225:$AT$232,$BA100,County!P$225:P$232)+SUMIF('Cong Dist'!$BA$869:$BA$883,$BA100,'Cong Dist'!W$869:W$883)</f>
        <v>36883</v>
      </c>
      <c r="Y100" s="1">
        <f>SUMIF(County!$AT$225:$AT$232,$BA100,County!R$225:R$232)+SUMIF('Cong Dist'!$BA$869:$BA$883,$BA100,'Cong Dist'!Y$869:Y$883)</f>
        <v>33162</v>
      </c>
      <c r="AE100" s="1">
        <f>SUMIF(County!$AT$225:$AT$232,$BA100,County!X$225:X$232)+SUMIF('Cong Dist'!$BA$869:$BA$883,$BA100,'Cong Dist'!AE$869:AE$883)</f>
        <v>1008</v>
      </c>
      <c r="AJ100" s="1">
        <f>SUMIF(County!$AT$225:$AT$232,$BA100,County!AC$225:AC$232)+SUMIF('Cong Dist'!$BA$869:$BA$883,$BA100,'Cong Dist'!AJ$869:AJ$883)</f>
        <v>208</v>
      </c>
      <c r="AP100" s="7">
        <f>IF(AA100&gt;0,RANK(AA100,(W100:Y100,Z100:AN100)),0)</f>
        <v>0</v>
      </c>
      <c r="AQ100" s="7">
        <f>IF(AB100&gt;0,RANK(AB100,(W100:Y100,Z100:AN100)),0)</f>
        <v>0</v>
      </c>
      <c r="AR100" s="7">
        <f>IF(AC100&gt;0,RANK(AC100,(W100:Y100,Z100:AN100)),0)</f>
        <v>0</v>
      </c>
      <c r="AS100" s="7">
        <f>IF(AD100&gt;0,RANK(AD100,(W100:Y100,AD100:AN100)),0)</f>
        <v>0</v>
      </c>
      <c r="AT100" s="2">
        <f t="shared" si="111"/>
        <v>0</v>
      </c>
      <c r="AU100" s="2">
        <f t="shared" si="112"/>
        <v>0</v>
      </c>
      <c r="AV100" s="2">
        <f t="shared" si="113"/>
        <v>0</v>
      </c>
      <c r="AW100" s="2">
        <f t="shared" si="114"/>
        <v>0</v>
      </c>
      <c r="AY100" s="2" t="str">
        <f t="shared" si="115"/>
        <v>District 3</v>
      </c>
      <c r="AZ100" t="str">
        <f t="shared" si="115"/>
        <v>CT</v>
      </c>
      <c r="BA100">
        <v>3</v>
      </c>
      <c r="BC100" s="98">
        <v>9</v>
      </c>
      <c r="BD100" s="100">
        <v>903</v>
      </c>
      <c r="BE100" s="107">
        <f t="shared" si="116"/>
        <v>9903</v>
      </c>
      <c r="BF100" t="s">
        <v>2627</v>
      </c>
      <c r="BG100" t="s">
        <v>3208</v>
      </c>
    </row>
    <row r="101" spans="1:59" outlineLevel="1">
      <c r="A101" t="s">
        <v>1841</v>
      </c>
      <c r="B101" t="s">
        <v>138</v>
      </c>
      <c r="C101" s="1">
        <f t="shared" si="104"/>
        <v>62334</v>
      </c>
      <c r="D101" s="1">
        <v>7</v>
      </c>
      <c r="E101" s="1">
        <f t="shared" si="105"/>
        <v>4</v>
      </c>
      <c r="F101" s="1"/>
      <c r="G101" s="1">
        <f t="shared" si="106"/>
        <v>3</v>
      </c>
      <c r="H101" s="1"/>
      <c r="I101" s="1"/>
      <c r="J101" s="1"/>
      <c r="K101" s="7">
        <f>IF(W101&gt;0,RANK(W101,(W101:Y101,Z101:AN101)),0)</f>
        <v>1</v>
      </c>
      <c r="L101" s="7">
        <f>IF(X101&gt;0,RANK(X101,(W101:Y101,Z101:AN101)),0)</f>
        <v>0</v>
      </c>
      <c r="M101" s="7">
        <f>IF(Y101&gt;0,RANK(Y101,(W101:Y101,Z101:AN101)),0)</f>
        <v>2</v>
      </c>
      <c r="N101" s="7">
        <f>IF(Z101&gt;0,RANK(Z101,(W101:Y101,Z101:AN101)),0)</f>
        <v>0</v>
      </c>
      <c r="O101" s="49">
        <f t="shared" si="107"/>
        <v>16011</v>
      </c>
      <c r="P101" s="178">
        <f t="shared" si="86"/>
        <v>0.25685821542015591</v>
      </c>
      <c r="Q101" s="2"/>
      <c r="R101" s="2">
        <f t="shared" si="108"/>
        <v>0.62182757403664135</v>
      </c>
      <c r="S101" s="2">
        <f t="shared" si="108"/>
        <v>0</v>
      </c>
      <c r="T101" s="2">
        <f t="shared" si="108"/>
        <v>0.36496935861648538</v>
      </c>
      <c r="U101" s="2">
        <f t="shared" si="109"/>
        <v>0</v>
      </c>
      <c r="V101" s="2">
        <f t="shared" si="110"/>
        <v>1.3203067346873265E-2</v>
      </c>
      <c r="W101" s="1">
        <f>SUMIF(County!$AT$225:$AT$232,$BA101,County!P$225:P$232)+SUMIF('Cong Dist'!$BA$869:$BA$883,$BA101,'Cong Dist'!W$869:W$883)</f>
        <v>38761</v>
      </c>
      <c r="Y101" s="1">
        <f>SUMIF(County!$AT$225:$AT$232,$BA101,County!R$225:R$232)+SUMIF('Cong Dist'!$BA$869:$BA$883,$BA101,'Cong Dist'!Y$869:Y$883)</f>
        <v>22750</v>
      </c>
      <c r="AE101" s="1">
        <f>SUMIF(County!$AT$225:$AT$232,$BA101,County!X$225:X$232)+SUMIF('Cong Dist'!$BA$869:$BA$883,$BA101,'Cong Dist'!AE$869:AE$883)</f>
        <v>673</v>
      </c>
      <c r="AJ101" s="1">
        <f>SUMIF(County!$AT$225:$AT$232,$BA101,County!AC$225:AC$232)+SUMIF('Cong Dist'!$BA$869:$BA$883,$BA101,'Cong Dist'!AJ$869:AJ$883)</f>
        <v>150</v>
      </c>
      <c r="AP101" s="7">
        <f>IF(AA101&gt;0,RANK(AA101,(W101:Y101,Z101:AN101)),0)</f>
        <v>0</v>
      </c>
      <c r="AQ101" s="7">
        <f>IF(AB101&gt;0,RANK(AB101,(W101:Y101,Z101:AN101)),0)</f>
        <v>0</v>
      </c>
      <c r="AR101" s="7">
        <f>IF(AC101&gt;0,RANK(AC101,(W101:Y101,Z101:AN101)),0)</f>
        <v>0</v>
      </c>
      <c r="AS101" s="7">
        <f>IF(AD101&gt;0,RANK(AD101,(W101:Y101,AD101:AN101)),0)</f>
        <v>0</v>
      </c>
      <c r="AT101" s="2">
        <f t="shared" si="111"/>
        <v>0</v>
      </c>
      <c r="AU101" s="2">
        <f t="shared" si="112"/>
        <v>0</v>
      </c>
      <c r="AV101" s="2">
        <f t="shared" si="113"/>
        <v>0</v>
      </c>
      <c r="AW101" s="2">
        <f t="shared" si="114"/>
        <v>0</v>
      </c>
      <c r="AY101" s="2" t="str">
        <f t="shared" si="115"/>
        <v>District 4</v>
      </c>
      <c r="AZ101" t="str">
        <f t="shared" si="115"/>
        <v>CT</v>
      </c>
      <c r="BA101">
        <v>4</v>
      </c>
      <c r="BC101" s="98">
        <v>9</v>
      </c>
      <c r="BD101" s="100">
        <v>904</v>
      </c>
      <c r="BE101" s="107">
        <f t="shared" si="116"/>
        <v>9904</v>
      </c>
      <c r="BF101" t="s">
        <v>2627</v>
      </c>
      <c r="BG101" t="s">
        <v>3208</v>
      </c>
    </row>
    <row r="102" spans="1:59" outlineLevel="1">
      <c r="A102" t="s">
        <v>1796</v>
      </c>
      <c r="B102" t="s">
        <v>138</v>
      </c>
      <c r="C102" s="1">
        <f t="shared" si="104"/>
        <v>55314</v>
      </c>
      <c r="D102" s="1">
        <v>7</v>
      </c>
      <c r="E102" s="1">
        <f t="shared" si="105"/>
        <v>3</v>
      </c>
      <c r="F102" s="1"/>
      <c r="G102" s="1">
        <f t="shared" si="106"/>
        <v>4</v>
      </c>
      <c r="H102" s="1"/>
      <c r="I102" s="1"/>
      <c r="J102" s="1"/>
      <c r="K102" s="7">
        <f>IF(W102&gt;0,RANK(W102,(W102:Y102,Z102:AN102)),0)</f>
        <v>2</v>
      </c>
      <c r="L102" s="7">
        <f>IF(X102&gt;0,RANK(X102,(W102:Y102,Z102:AN102)),0)</f>
        <v>0</v>
      </c>
      <c r="M102" s="7">
        <f>IF(Y102&gt;0,RANK(Y102,(W102:Y102,Z102:AN102)),0)</f>
        <v>1</v>
      </c>
      <c r="N102" s="7">
        <f>IF(Z102&gt;0,RANK(Z102,(W102:Y102,Z102:AN102)),0)</f>
        <v>0</v>
      </c>
      <c r="O102" s="49">
        <f t="shared" si="107"/>
        <v>354</v>
      </c>
      <c r="P102" s="178">
        <f t="shared" si="86"/>
        <v>6.3998264453845322E-3</v>
      </c>
      <c r="Q102" s="2"/>
      <c r="R102" s="2">
        <f t="shared" si="108"/>
        <v>0.48635065263766858</v>
      </c>
      <c r="S102" s="2">
        <f t="shared" si="108"/>
        <v>0</v>
      </c>
      <c r="T102" s="2">
        <f t="shared" si="108"/>
        <v>0.49275047908305314</v>
      </c>
      <c r="U102" s="2">
        <f t="shared" si="109"/>
        <v>0</v>
      </c>
      <c r="V102" s="2">
        <f t="shared" si="110"/>
        <v>2.0898868279278227E-2</v>
      </c>
      <c r="W102" s="1">
        <f>SUMIF(County!$AT$225:$AT$232,$BA102,County!P$225:P$232)+SUMIF('Cong Dist'!$BA$869:$BA$883,$BA102,'Cong Dist'!W$869:W$883)</f>
        <v>26902</v>
      </c>
      <c r="Y102" s="1">
        <f>SUMIF(County!$AT$225:$AT$232,$BA102,County!R$225:R$232)+SUMIF('Cong Dist'!$BA$869:$BA$883,$BA102,'Cong Dist'!Y$869:Y$883)</f>
        <v>27256</v>
      </c>
      <c r="AE102" s="1">
        <f>SUMIF(County!$AT$225:$AT$232,$BA102,County!X$225:X$232)+SUMIF('Cong Dist'!$BA$869:$BA$883,$BA102,'Cong Dist'!AE$869:AE$883)</f>
        <v>963</v>
      </c>
      <c r="AJ102" s="1">
        <f>SUMIF(County!$AT$225:$AT$232,$BA102,County!AC$225:AC$232)+SUMIF('Cong Dist'!$BA$869:$BA$883,$BA102,'Cong Dist'!AJ$869:AJ$883)</f>
        <v>193</v>
      </c>
      <c r="AP102" s="7">
        <f>IF(AA102&gt;0,RANK(AA102,(W102:Y102,Z102:AN102)),0)</f>
        <v>0</v>
      </c>
      <c r="AQ102" s="7">
        <f>IF(AB102&gt;0,RANK(AB102,(W102:Y102,Z102:AN102)),0)</f>
        <v>0</v>
      </c>
      <c r="AR102" s="7">
        <f>IF(AC102&gt;0,RANK(AC102,(W102:Y102,Z102:AN102)),0)</f>
        <v>0</v>
      </c>
      <c r="AS102" s="7">
        <f>IF(AD102&gt;0,RANK(AD102,(W102:Y102,AD102:AN102)),0)</f>
        <v>0</v>
      </c>
      <c r="AT102" s="2">
        <f t="shared" si="111"/>
        <v>0</v>
      </c>
      <c r="AU102" s="2">
        <f t="shared" si="112"/>
        <v>0</v>
      </c>
      <c r="AV102" s="2">
        <f t="shared" si="113"/>
        <v>0</v>
      </c>
      <c r="AW102" s="2">
        <f t="shared" si="114"/>
        <v>0</v>
      </c>
      <c r="AY102" s="2" t="str">
        <f t="shared" si="115"/>
        <v>District 5</v>
      </c>
      <c r="AZ102" t="str">
        <f t="shared" si="115"/>
        <v>CT</v>
      </c>
      <c r="BA102">
        <v>5</v>
      </c>
      <c r="BC102" s="98">
        <v>9</v>
      </c>
      <c r="BD102" s="100">
        <v>905</v>
      </c>
      <c r="BE102" s="107">
        <f t="shared" si="116"/>
        <v>9905</v>
      </c>
      <c r="BF102" t="s">
        <v>2627</v>
      </c>
      <c r="BG102" t="s">
        <v>3208</v>
      </c>
    </row>
    <row r="103" spans="1:59">
      <c r="A103" t="s">
        <v>337</v>
      </c>
      <c r="B103" t="s">
        <v>1114</v>
      </c>
      <c r="C103" s="1">
        <f t="shared" si="104"/>
        <v>328255</v>
      </c>
      <c r="D103" s="1">
        <v>19</v>
      </c>
      <c r="E103" s="1">
        <f t="shared" si="105"/>
        <v>10</v>
      </c>
      <c r="F103" s="1"/>
      <c r="G103" s="1">
        <f t="shared" si="106"/>
        <v>9</v>
      </c>
      <c r="H103" s="1"/>
      <c r="I103" s="1"/>
      <c r="J103" s="1"/>
      <c r="K103" s="7">
        <f>IF(W103&gt;0,RANK(W103,(W103:Y103,Z103:AN103)),0)</f>
        <v>1</v>
      </c>
      <c r="L103" s="7">
        <f>IF(X103&gt;0,RANK(X103,(W103:Y103,Z103:AN103)),0)</f>
        <v>0</v>
      </c>
      <c r="M103" s="7">
        <f>IF(Y103&gt;0,RANK(Y103,(W103:Y103,Z103:AN103)),0)</f>
        <v>2</v>
      </c>
      <c r="N103" s="7">
        <f>IF(Z103&gt;0,RANK(Z103,(W103:Y103,Z103:AN103)),0)</f>
        <v>0</v>
      </c>
      <c r="O103" s="49">
        <f t="shared" si="107"/>
        <v>17666</v>
      </c>
      <c r="P103" s="178">
        <f t="shared" si="86"/>
        <v>5.3817915949490487E-2</v>
      </c>
      <c r="Q103" s="2"/>
      <c r="R103" s="2">
        <f t="shared" si="108"/>
        <v>0.51802714353170554</v>
      </c>
      <c r="S103" s="2">
        <f t="shared" si="108"/>
        <v>0</v>
      </c>
      <c r="T103" s="2">
        <f t="shared" si="108"/>
        <v>0.46420922758221506</v>
      </c>
      <c r="U103" s="2">
        <f t="shared" si="109"/>
        <v>0</v>
      </c>
      <c r="V103" s="2">
        <f t="shared" si="110"/>
        <v>1.7763628886079408E-2</v>
      </c>
      <c r="W103" s="1">
        <f t="shared" ref="W103" si="117">SUM(W98:W102)</f>
        <v>170045</v>
      </c>
      <c r="Y103" s="1">
        <f t="shared" ref="Y103" si="118">SUM(Y98:Y102)</f>
        <v>152379</v>
      </c>
      <c r="AE103" s="1">
        <f t="shared" ref="AE103" si="119">SUM(AE98:AE102)</f>
        <v>4871</v>
      </c>
      <c r="AJ103" s="1">
        <f t="shared" ref="AJ103" si="120">SUM(AJ98:AJ102)</f>
        <v>960</v>
      </c>
      <c r="AP103" s="7">
        <f>IF(AA103&gt;0,RANK(AA103,(W103:Y103,Z103:AN103)),0)</f>
        <v>0</v>
      </c>
      <c r="AQ103" s="7">
        <f>IF(AB103&gt;0,RANK(AB103,(W103:Y103,Z103:AN103)),0)</f>
        <v>0</v>
      </c>
      <c r="AR103" s="7">
        <f>IF(AC103&gt;0,RANK(AC103,(W103:Y103,Z103:AN103)),0)</f>
        <v>0</v>
      </c>
      <c r="AS103" s="7">
        <f>IF(AD103&gt;0,RANK(AD103,(W103:Y103,AD103:AN103)),0)</f>
        <v>0</v>
      </c>
      <c r="AT103" s="2">
        <f t="shared" si="111"/>
        <v>0</v>
      </c>
      <c r="AU103" s="2">
        <f t="shared" si="112"/>
        <v>0</v>
      </c>
      <c r="AV103" s="2">
        <f t="shared" si="113"/>
        <v>0</v>
      </c>
      <c r="AW103" s="2">
        <f t="shared" si="114"/>
        <v>0</v>
      </c>
      <c r="AY103" s="2" t="str">
        <f t="shared" si="115"/>
        <v>Connecticut</v>
      </c>
      <c r="AZ103" t="str">
        <f t="shared" si="115"/>
        <v>T</v>
      </c>
      <c r="BC103" s="98">
        <v>9</v>
      </c>
      <c r="BD103" s="100"/>
      <c r="BE103" s="107">
        <f t="shared" si="116"/>
        <v>9000</v>
      </c>
      <c r="BF103" t="s">
        <v>1634</v>
      </c>
      <c r="BG103" t="s">
        <v>3208</v>
      </c>
    </row>
    <row r="104" spans="1:59">
      <c r="C104" s="1"/>
      <c r="D104" s="1"/>
      <c r="E104" s="1"/>
      <c r="F104" s="1"/>
      <c r="G104" s="1"/>
      <c r="H104" s="1"/>
      <c r="I104" s="1"/>
      <c r="J104" s="1"/>
      <c r="K104" s="7"/>
      <c r="L104" s="7"/>
      <c r="M104" s="7"/>
      <c r="N104" s="7"/>
      <c r="O104" s="49"/>
      <c r="P104" s="178"/>
      <c r="Q104" s="2"/>
      <c r="R104" s="2"/>
      <c r="S104" s="2"/>
      <c r="T104" s="2"/>
      <c r="U104" s="2"/>
      <c r="V104" s="2"/>
      <c r="W104" s="49"/>
      <c r="X104" s="49"/>
      <c r="Y104" s="49"/>
      <c r="Z104" s="49"/>
      <c r="AA104" s="49"/>
      <c r="AB104" s="49"/>
      <c r="AC104" s="49"/>
      <c r="AD104" s="49"/>
      <c r="AE104" s="49"/>
      <c r="AF104" s="49"/>
      <c r="AJ104" s="49"/>
      <c r="AP104" s="7"/>
      <c r="AQ104" s="7"/>
      <c r="AR104" s="7"/>
      <c r="AS104" s="7"/>
      <c r="AT104" s="2"/>
      <c r="AU104" s="2"/>
      <c r="AV104" s="2"/>
      <c r="AW104" s="2"/>
      <c r="AY104" s="2"/>
      <c r="BD104" s="100"/>
    </row>
    <row r="105" spans="1:59" outlineLevel="1">
      <c r="A105" t="s">
        <v>1158</v>
      </c>
      <c r="B105" t="s">
        <v>1719</v>
      </c>
      <c r="C105" s="1">
        <f>SUM(W105:AN105)</f>
        <v>93640</v>
      </c>
      <c r="D105" s="1"/>
      <c r="E105" s="1"/>
      <c r="F105" s="1"/>
      <c r="G105" s="1"/>
      <c r="H105" s="1"/>
      <c r="I105" s="1"/>
      <c r="J105" s="1"/>
      <c r="K105" s="7">
        <f>IF(W105&gt;0,RANK(W105,(W105:Y105,Z105:AN105)),0)</f>
        <v>1</v>
      </c>
      <c r="L105" s="7">
        <f>IF(X105&gt;0,RANK(X105,(W105:Y105,Z105:AN105)),0)</f>
        <v>0</v>
      </c>
      <c r="M105" s="7">
        <f>IF(Y105&gt;0,RANK(Y105,(W105:Y105,Z105:AN105)),0)</f>
        <v>2</v>
      </c>
      <c r="N105" s="7">
        <f>IF(Z105&gt;0,RANK(Z105,(W105:Y105,Z105:AN105)),0)</f>
        <v>0</v>
      </c>
      <c r="O105" s="49">
        <f>MAX(W105:AD105)-LARGE(W105:AD105,2)</f>
        <v>19292</v>
      </c>
      <c r="P105" s="178">
        <f t="shared" si="86"/>
        <v>0.2060230670653567</v>
      </c>
      <c r="Q105" s="2"/>
      <c r="R105" s="2">
        <f t="shared" ref="R105:T106" si="121">IF($C105=0,"-",W105/$C105)</f>
        <v>0.59754378470739</v>
      </c>
      <c r="S105" s="2">
        <f t="shared" si="121"/>
        <v>0</v>
      </c>
      <c r="T105" s="2">
        <f t="shared" si="121"/>
        <v>0.39152071764203333</v>
      </c>
      <c r="U105" s="2">
        <f>IF($C105=0,"-",Z105/$C105)</f>
        <v>0</v>
      </c>
      <c r="V105" s="2">
        <f>IF(C105=0,"-",(1-R105-S105-T105-U105))</f>
        <v>1.0935497650576664E-2</v>
      </c>
      <c r="W105" s="1">
        <f>County!P238</f>
        <v>55954</v>
      </c>
      <c r="Y105" s="1">
        <f>County!R238</f>
        <v>36662</v>
      </c>
      <c r="AH105" s="1"/>
      <c r="AI105" s="1"/>
      <c r="AJ105" s="1">
        <f>County!AC238</f>
        <v>1024</v>
      </c>
      <c r="AK105" s="1"/>
      <c r="AL105" s="1"/>
      <c r="AM105" s="1"/>
      <c r="AN105" s="1"/>
      <c r="AP105" s="7">
        <f>IF(AA105&gt;0,RANK(AA105,(W105:Y105,Z105:AN105)),0)</f>
        <v>0</v>
      </c>
      <c r="AQ105" s="7">
        <f>IF(AB105&gt;0,RANK(AB105,(W105:Y105,Z105:AN105)),0)</f>
        <v>0</v>
      </c>
      <c r="AR105" s="7">
        <f>IF(AC105&gt;0,RANK(AC105,(W105:Y105,Z105:AN105)),0)</f>
        <v>0</v>
      </c>
      <c r="AS105" s="7">
        <f>IF(AD105&gt;0,RANK(AD105,(W105:Y105,AD105:AN105)),0)</f>
        <v>0</v>
      </c>
      <c r="AT105" s="2">
        <f t="shared" ref="AT105:AW106" si="122">IF($C105=0,"-",AA105/$C105)</f>
        <v>0</v>
      </c>
      <c r="AU105" s="2">
        <f t="shared" si="122"/>
        <v>0</v>
      </c>
      <c r="AV105" s="2">
        <f t="shared" si="122"/>
        <v>0</v>
      </c>
      <c r="AW105" s="2">
        <f t="shared" si="122"/>
        <v>0</v>
      </c>
      <c r="AY105" s="2" t="str">
        <f>A105</f>
        <v>At Large</v>
      </c>
      <c r="AZ105" t="str">
        <f>B105</f>
        <v>DE</v>
      </c>
      <c r="BC105" s="98">
        <v>10</v>
      </c>
      <c r="BD105" s="100">
        <v>901</v>
      </c>
      <c r="BE105" s="107">
        <f>BC105*1000+BD105</f>
        <v>10901</v>
      </c>
      <c r="BF105" t="s">
        <v>2627</v>
      </c>
      <c r="BG105" t="s">
        <v>3208</v>
      </c>
    </row>
    <row r="106" spans="1:59">
      <c r="A106" t="s">
        <v>1718</v>
      </c>
      <c r="B106" t="s">
        <v>1114</v>
      </c>
      <c r="C106" s="1">
        <f>SUM(W106:AN106)</f>
        <v>93640</v>
      </c>
      <c r="D106" s="1">
        <v>21</v>
      </c>
      <c r="E106" s="1"/>
      <c r="F106" s="1"/>
      <c r="G106" s="1"/>
      <c r="H106" s="1"/>
      <c r="I106" s="1"/>
      <c r="J106" s="1"/>
      <c r="K106" s="7">
        <f>IF(W106&gt;0,RANK(W106,(W106:Y106,Z106:AN106)),0)</f>
        <v>1</v>
      </c>
      <c r="L106" s="7">
        <f>IF(X106&gt;0,RANK(X106,(W106:Y106,Z106:AN106)),0)</f>
        <v>0</v>
      </c>
      <c r="M106" s="7">
        <f>IF(Y106&gt;0,RANK(Y106,(W106:Y106,Z106:AN106)),0)</f>
        <v>2</v>
      </c>
      <c r="N106" s="7">
        <f>IF(Z106&gt;0,RANK(Z106,(W106:Y106,Z106:AN106)),0)</f>
        <v>0</v>
      </c>
      <c r="O106" s="49">
        <f>MAX(W106:AD106)-LARGE(W106:AD106,2)</f>
        <v>19292</v>
      </c>
      <c r="P106" s="178">
        <f t="shared" si="86"/>
        <v>0.2060230670653567</v>
      </c>
      <c r="Q106" s="2"/>
      <c r="R106" s="2">
        <f t="shared" si="121"/>
        <v>0.59754378470739</v>
      </c>
      <c r="S106" s="2">
        <f t="shared" si="121"/>
        <v>0</v>
      </c>
      <c r="T106" s="2">
        <f t="shared" si="121"/>
        <v>0.39152071764203333</v>
      </c>
      <c r="U106" s="2">
        <f>IF($C106=0,"-",Z106/$C106)</f>
        <v>0</v>
      </c>
      <c r="V106" s="2">
        <f>IF(C106=0,"-",(1-R106-S106-T106-U106))</f>
        <v>1.0935497650576664E-2</v>
      </c>
      <c r="W106" s="1">
        <f>W105</f>
        <v>55954</v>
      </c>
      <c r="Y106" s="1">
        <f>Y105</f>
        <v>36662</v>
      </c>
      <c r="AH106" s="1"/>
      <c r="AI106" s="1"/>
      <c r="AJ106" s="1">
        <f>AJ105</f>
        <v>1024</v>
      </c>
      <c r="AK106" s="1"/>
      <c r="AL106" s="1"/>
      <c r="AM106" s="1"/>
      <c r="AN106" s="1"/>
      <c r="AP106" s="7">
        <f>IF(AA106&gt;0,RANK(AA106,(W106:Y106,Z106:AN106)),0)</f>
        <v>0</v>
      </c>
      <c r="AQ106" s="7">
        <f>IF(AB106&gt;0,RANK(AB106,(W106:Y106,Z106:AN106)),0)</f>
        <v>0</v>
      </c>
      <c r="AR106" s="7">
        <f>IF(AC106&gt;0,RANK(AC106,(W106:Y106,Z106:AN106)),0)</f>
        <v>0</v>
      </c>
      <c r="AS106" s="7">
        <f>IF(AD106&gt;0,RANK(AD106,(W106:Y106,AD106:AN106)),0)</f>
        <v>0</v>
      </c>
      <c r="AT106" s="2">
        <f t="shared" si="122"/>
        <v>0</v>
      </c>
      <c r="AU106" s="2">
        <f t="shared" si="122"/>
        <v>0</v>
      </c>
      <c r="AV106" s="2">
        <f t="shared" si="122"/>
        <v>0</v>
      </c>
      <c r="AW106" s="2">
        <f t="shared" si="122"/>
        <v>0</v>
      </c>
      <c r="AY106" s="2" t="str">
        <f>A106</f>
        <v>Delaware</v>
      </c>
      <c r="AZ106" t="str">
        <f>B106</f>
        <v>T</v>
      </c>
      <c r="BC106" s="98">
        <v>10</v>
      </c>
      <c r="BD106" s="100"/>
      <c r="BE106" s="107">
        <f>BC106*1000+BD106</f>
        <v>10000</v>
      </c>
      <c r="BF106" t="s">
        <v>1634</v>
      </c>
      <c r="BG106" t="s">
        <v>3208</v>
      </c>
    </row>
    <row r="107" spans="1:59">
      <c r="C107" s="1"/>
      <c r="D107" s="1"/>
      <c r="E107" s="1"/>
      <c r="F107" s="1"/>
      <c r="G107" s="1"/>
      <c r="H107" s="1"/>
      <c r="I107" s="1"/>
      <c r="J107" s="1"/>
      <c r="K107" s="7"/>
      <c r="L107" s="7"/>
      <c r="M107" s="7"/>
      <c r="N107" s="7"/>
      <c r="O107" s="49"/>
      <c r="P107" s="178"/>
      <c r="Q107" s="2"/>
      <c r="R107" s="2"/>
      <c r="S107" s="2"/>
      <c r="T107" s="2"/>
      <c r="U107" s="2"/>
      <c r="V107" s="2"/>
      <c r="AP107" s="7"/>
      <c r="AQ107" s="7"/>
      <c r="AR107" s="7"/>
      <c r="AS107" s="7"/>
      <c r="AT107" s="2"/>
      <c r="AU107" s="2"/>
      <c r="AV107" s="2"/>
      <c r="AW107" s="2"/>
      <c r="AY107" s="2"/>
      <c r="BD107" s="100"/>
    </row>
    <row r="108" spans="1:59" outlineLevel="1">
      <c r="A108" s="9" t="s">
        <v>2158</v>
      </c>
      <c r="B108" t="s">
        <v>632</v>
      </c>
      <c r="C108" s="1">
        <f t="shared" ref="C108:C135" si="123">SUM(W108:AN108)</f>
        <v>47540</v>
      </c>
      <c r="D108" s="1">
        <v>3</v>
      </c>
      <c r="E108" s="1">
        <f>IF(R108&gt;15/100,ROUND(W108/($W108+$Y108)*$D108,0),0)</f>
        <v>2</v>
      </c>
      <c r="F108" s="1"/>
      <c r="G108" s="1">
        <f>IF(T108&gt;15/100,ROUND(Y108/($W108+$Y108)*$D108,0),0)</f>
        <v>1</v>
      </c>
      <c r="H108" s="1"/>
      <c r="I108" s="1"/>
      <c r="J108" s="1"/>
      <c r="K108" s="7">
        <f>IF(W108&gt;0,RANK(W108,(W108:Y108,Z108:AN108)),0)</f>
        <v>1</v>
      </c>
      <c r="L108" s="7">
        <f>IF(X108&gt;0,RANK(X108,(W108:Y108,Z108:AN108)),0)</f>
        <v>0</v>
      </c>
      <c r="M108" s="7">
        <f>IF(Y108&gt;0,RANK(Y108,(W108:Y108,Z108:AN108)),0)</f>
        <v>2</v>
      </c>
      <c r="N108" s="7">
        <f>IF(Z108&gt;0,RANK(Z108,(W108:Y108,Z108:AN108)),0)</f>
        <v>3</v>
      </c>
      <c r="O108" s="49">
        <f t="shared" ref="O108:O135" si="124">MAX(W108:AD108)-LARGE(W108:AD108,2)</f>
        <v>8490</v>
      </c>
      <c r="P108" s="178">
        <f t="shared" si="86"/>
        <v>0.17858645351283131</v>
      </c>
      <c r="Q108" s="2"/>
      <c r="R108" s="2">
        <f t="shared" ref="R108:R135" si="125">IF($C108=0,"-",W108/$C108)</f>
        <v>0.56766933108960871</v>
      </c>
      <c r="S108" s="2">
        <f t="shared" ref="S108:S135" si="126">IF($C108=0,"-",X108/$C108)</f>
        <v>0</v>
      </c>
      <c r="T108" s="2">
        <f t="shared" ref="T108:T135" si="127">IF($C108=0,"-",Y108/$C108)</f>
        <v>0.38908287757677745</v>
      </c>
      <c r="U108" s="2">
        <f t="shared" ref="U108:U135" si="128">IF($C108=0,"-",Z108/$C108)</f>
        <v>4.3247791333613797E-2</v>
      </c>
      <c r="V108" s="2">
        <f t="shared" ref="V108:V135" si="129">IF(C108=0,"-",(1-R108-S108-T108-U108))</f>
        <v>4.163336342344337E-17</v>
      </c>
      <c r="W108" s="1">
        <f>SUMIF(County!$AT$243:$AT$309,$BA108,County!P$243:P$309)+SUMIF('Cong Dist'!$BA$886:$BA$942,$BA108,'Cong Dist'!W$886:W$942)</f>
        <v>26987</v>
      </c>
      <c r="Y108" s="1">
        <f>SUMIF(County!$AT$243:$AT$309,$BA108,County!R$243:R$309)+SUMIF('Cong Dist'!$BA$886:$BA$942,$BA108,'Cong Dist'!Y$886:Y$942)</f>
        <v>18497</v>
      </c>
      <c r="Z108" s="1">
        <f>SUMIF(County!$AT$243:$AT$309,$BA108,County!S$243:S$309)+SUMIF('Cong Dist'!$BA$886:$BA$942,$BA108,'Cong Dist'!Z$886:Z$942)</f>
        <v>2056</v>
      </c>
      <c r="AP108" s="7">
        <f>IF(AA108&gt;0,RANK(AA108,(W108:Y108,Z108:AN108)),0)</f>
        <v>0</v>
      </c>
      <c r="AQ108" s="7">
        <f>IF(AB108&gt;0,RANK(AB108,(W108:Y108,Z108:AN108)),0)</f>
        <v>0</v>
      </c>
      <c r="AR108" s="7">
        <f>IF(AC108&gt;0,RANK(AC108,(W108:Y108,Z108:AN108)),0)</f>
        <v>0</v>
      </c>
      <c r="AS108" s="7">
        <f>IF(AD108&gt;0,RANK(AD108,(W108:Y108,AD108:AN108)),0)</f>
        <v>0</v>
      </c>
      <c r="AT108" s="2">
        <f t="shared" ref="AT108:AT135" si="130">IF($C108=0,"-",AA108/$C108)</f>
        <v>0</v>
      </c>
      <c r="AU108" s="2">
        <f t="shared" ref="AU108:AU135" si="131">IF($C108=0,"-",AB108/$C108)</f>
        <v>0</v>
      </c>
      <c r="AV108" s="2">
        <f t="shared" ref="AV108:AV135" si="132">IF($C108=0,"-",AC108/$C108)</f>
        <v>0</v>
      </c>
      <c r="AW108" s="2">
        <f t="shared" ref="AW108:AW135" si="133">IF($C108=0,"-",AD108/$C108)</f>
        <v>0</v>
      </c>
      <c r="AY108" s="2" t="str">
        <f t="shared" ref="AY108:AY135" si="134">A108</f>
        <v>District 1</v>
      </c>
      <c r="AZ108" t="str">
        <f t="shared" ref="AZ108:AZ135" si="135">B108</f>
        <v>FL</v>
      </c>
      <c r="BA108">
        <v>1</v>
      </c>
      <c r="BC108" s="98">
        <v>12</v>
      </c>
      <c r="BD108" s="100">
        <v>901</v>
      </c>
      <c r="BE108" s="107">
        <f t="shared" ref="BE108:BE135" si="136">BC108*1000+BD108</f>
        <v>12901</v>
      </c>
      <c r="BF108" t="s">
        <v>2627</v>
      </c>
      <c r="BG108" t="s">
        <v>3208</v>
      </c>
    </row>
    <row r="109" spans="1:59" outlineLevel="1">
      <c r="A109" s="9" t="s">
        <v>1576</v>
      </c>
      <c r="B109" t="s">
        <v>632</v>
      </c>
      <c r="C109" s="1">
        <f t="shared" si="123"/>
        <v>88429</v>
      </c>
      <c r="D109" s="1">
        <v>6</v>
      </c>
      <c r="E109" s="1">
        <f t="shared" ref="E109:E134" si="137">IF(R109&gt;15/100,ROUND(W109/($W109+$Y109)*$D109,0),0)</f>
        <v>4</v>
      </c>
      <c r="F109" s="1"/>
      <c r="G109" s="1">
        <f t="shared" ref="G109:G134" si="138">IF(T109&gt;15/100,ROUND(Y109/($W109+$Y109)*$D109,0),0)</f>
        <v>2</v>
      </c>
      <c r="H109" s="1"/>
      <c r="I109" s="1"/>
      <c r="J109" s="1"/>
      <c r="K109" s="7">
        <f>IF(W109&gt;0,RANK(W109,(W109:Y109,Z109:AN109)),0)</f>
        <v>1</v>
      </c>
      <c r="L109" s="7">
        <f>IF(X109&gt;0,RANK(X109,(W109:Y109,Z109:AN109)),0)</f>
        <v>0</v>
      </c>
      <c r="M109" s="7">
        <f>IF(Y109&gt;0,RANK(Y109,(W109:Y109,Z109:AN109)),0)</f>
        <v>2</v>
      </c>
      <c r="N109" s="7">
        <f>IF(Z109&gt;0,RANK(Z109,(W109:Y109,Z109:AN109)),0)</f>
        <v>3</v>
      </c>
      <c r="O109" s="49">
        <f t="shared" si="124"/>
        <v>16117</v>
      </c>
      <c r="P109" s="178">
        <f t="shared" si="86"/>
        <v>0.1822592136063961</v>
      </c>
      <c r="Q109" s="2"/>
      <c r="R109" s="2">
        <f t="shared" si="125"/>
        <v>0.56757398590959984</v>
      </c>
      <c r="S109" s="2">
        <f t="shared" si="126"/>
        <v>0</v>
      </c>
      <c r="T109" s="2">
        <f t="shared" si="127"/>
        <v>0.38531477230320371</v>
      </c>
      <c r="U109" s="2">
        <f t="shared" si="128"/>
        <v>4.7111241787196508E-2</v>
      </c>
      <c r="V109" s="2">
        <f t="shared" si="129"/>
        <v>-6.2450045135165055E-17</v>
      </c>
      <c r="W109" s="1">
        <f>SUMIF(County!$AT$243:$AT$309,$BA109,County!P$243:P$309)+SUMIF('Cong Dist'!$BA$886:$BA$942,$BA109,'Cong Dist'!W$886:W$942)</f>
        <v>50190</v>
      </c>
      <c r="Y109" s="1">
        <f>SUMIF(County!$AT$243:$AT$309,$BA109,County!R$243:R$309)+SUMIF('Cong Dist'!$BA$886:$BA$942,$BA109,'Cong Dist'!Y$886:Y$942)</f>
        <v>34073</v>
      </c>
      <c r="Z109" s="1">
        <f>SUMIF(County!$AT$243:$AT$309,$BA109,County!S$243:S$309)+SUMIF('Cong Dist'!$BA$886:$BA$942,$BA109,'Cong Dist'!Z$886:Z$942)</f>
        <v>4166</v>
      </c>
      <c r="AP109" s="7">
        <f>IF(AA109&gt;0,RANK(AA109,(W109:Y109,Z109:AN109)),0)</f>
        <v>0</v>
      </c>
      <c r="AQ109" s="7">
        <f>IF(AB109&gt;0,RANK(AB109,(W109:Y109,Z109:AN109)),0)</f>
        <v>0</v>
      </c>
      <c r="AR109" s="7">
        <f>IF(AC109&gt;0,RANK(AC109,(W109:Y109,Z109:AN109)),0)</f>
        <v>0</v>
      </c>
      <c r="AS109" s="7">
        <f>IF(AD109&gt;0,RANK(AD109,(W109:Y109,AD109:AN109)),0)</f>
        <v>0</v>
      </c>
      <c r="AT109" s="2">
        <f t="shared" si="130"/>
        <v>0</v>
      </c>
      <c r="AU109" s="2">
        <f t="shared" si="131"/>
        <v>0</v>
      </c>
      <c r="AV109" s="2">
        <f t="shared" si="132"/>
        <v>0</v>
      </c>
      <c r="AW109" s="2">
        <f t="shared" si="133"/>
        <v>0</v>
      </c>
      <c r="AY109" s="2" t="str">
        <f t="shared" si="134"/>
        <v>District 2</v>
      </c>
      <c r="AZ109" t="str">
        <f t="shared" si="135"/>
        <v>FL</v>
      </c>
      <c r="BA109">
        <v>2</v>
      </c>
      <c r="BC109" s="98">
        <v>12</v>
      </c>
      <c r="BD109" s="100">
        <v>902</v>
      </c>
      <c r="BE109" s="107">
        <f t="shared" si="136"/>
        <v>12902</v>
      </c>
      <c r="BF109" t="s">
        <v>2627</v>
      </c>
      <c r="BG109" t="s">
        <v>3208</v>
      </c>
    </row>
    <row r="110" spans="1:59" outlineLevel="1">
      <c r="A110" s="9" t="s">
        <v>1577</v>
      </c>
      <c r="B110" t="s">
        <v>632</v>
      </c>
      <c r="C110" s="1">
        <f t="shared" si="123"/>
        <v>63262</v>
      </c>
      <c r="D110" s="1">
        <v>4</v>
      </c>
      <c r="E110" s="1">
        <f t="shared" si="137"/>
        <v>2</v>
      </c>
      <c r="F110" s="1"/>
      <c r="G110" s="1">
        <f t="shared" si="138"/>
        <v>2</v>
      </c>
      <c r="H110" s="1"/>
      <c r="I110" s="1"/>
      <c r="J110" s="1"/>
      <c r="K110" s="7">
        <f>IF(W110&gt;0,RANK(W110,(W110:Y110,Z110:AN110)),0)</f>
        <v>1</v>
      </c>
      <c r="L110" s="7">
        <f>IF(X110&gt;0,RANK(X110,(W110:Y110,Z110:AN110)),0)</f>
        <v>0</v>
      </c>
      <c r="M110" s="7">
        <f>IF(Y110&gt;0,RANK(Y110,(W110:Y110,Z110:AN110)),0)</f>
        <v>2</v>
      </c>
      <c r="N110" s="7">
        <f>IF(Z110&gt;0,RANK(Z110,(W110:Y110,Z110:AN110)),0)</f>
        <v>3</v>
      </c>
      <c r="O110" s="49">
        <f t="shared" si="124"/>
        <v>4096</v>
      </c>
      <c r="P110" s="178">
        <f t="shared" si="86"/>
        <v>6.4746609338939651E-2</v>
      </c>
      <c r="Q110" s="2"/>
      <c r="R110" s="2">
        <f t="shared" si="125"/>
        <v>0.5069393948974108</v>
      </c>
      <c r="S110" s="2">
        <f t="shared" si="126"/>
        <v>0</v>
      </c>
      <c r="T110" s="2">
        <f t="shared" si="127"/>
        <v>0.44219278555847114</v>
      </c>
      <c r="U110" s="2">
        <f t="shared" si="128"/>
        <v>5.0867819544118113E-2</v>
      </c>
      <c r="V110" s="2">
        <f t="shared" si="129"/>
        <v>-4.8572257327350599E-17</v>
      </c>
      <c r="W110" s="1">
        <f>SUMIF(County!$AT$243:$AT$309,$BA110,County!P$243:P$309)+SUMIF('Cong Dist'!$BA$886:$BA$942,$BA110,'Cong Dist'!W$886:W$942)</f>
        <v>32070</v>
      </c>
      <c r="Y110" s="1">
        <f>SUMIF(County!$AT$243:$AT$309,$BA110,County!R$243:R$309)+SUMIF('Cong Dist'!$BA$886:$BA$942,$BA110,'Cong Dist'!Y$886:Y$942)</f>
        <v>27974</v>
      </c>
      <c r="Z110" s="1">
        <f>SUMIF(County!$AT$243:$AT$309,$BA110,County!S$243:S$309)+SUMIF('Cong Dist'!$BA$886:$BA$942,$BA110,'Cong Dist'!Z$886:Z$942)</f>
        <v>3218</v>
      </c>
      <c r="AP110" s="7">
        <f>IF(AA110&gt;0,RANK(AA110,(W110:Y110,Z110:AN110)),0)</f>
        <v>0</v>
      </c>
      <c r="AQ110" s="7">
        <f>IF(AB110&gt;0,RANK(AB110,(W110:Y110,Z110:AN110)),0)</f>
        <v>0</v>
      </c>
      <c r="AR110" s="7">
        <f>IF(AC110&gt;0,RANK(AC110,(W110:Y110,Z110:AN110)),0)</f>
        <v>0</v>
      </c>
      <c r="AS110" s="7">
        <f>IF(AD110&gt;0,RANK(AD110,(W110:Y110,AD110:AN110)),0)</f>
        <v>0</v>
      </c>
      <c r="AT110" s="2">
        <f t="shared" si="130"/>
        <v>0</v>
      </c>
      <c r="AU110" s="2">
        <f t="shared" si="131"/>
        <v>0</v>
      </c>
      <c r="AV110" s="2">
        <f t="shared" si="132"/>
        <v>0</v>
      </c>
      <c r="AW110" s="2">
        <f t="shared" si="133"/>
        <v>0</v>
      </c>
      <c r="AY110" s="2" t="str">
        <f t="shared" si="134"/>
        <v>District 3</v>
      </c>
      <c r="AZ110" t="str">
        <f t="shared" si="135"/>
        <v>FL</v>
      </c>
      <c r="BA110">
        <v>3</v>
      </c>
      <c r="BC110" s="98">
        <v>12</v>
      </c>
      <c r="BD110" s="100">
        <v>903</v>
      </c>
      <c r="BE110" s="107">
        <f t="shared" si="136"/>
        <v>12903</v>
      </c>
      <c r="BF110" t="s">
        <v>2627</v>
      </c>
      <c r="BG110" t="s">
        <v>3208</v>
      </c>
    </row>
    <row r="111" spans="1:59" outlineLevel="1">
      <c r="A111" s="9" t="s">
        <v>1841</v>
      </c>
      <c r="B111" t="s">
        <v>632</v>
      </c>
      <c r="C111" s="1">
        <f t="shared" si="123"/>
        <v>58664</v>
      </c>
      <c r="D111" s="1">
        <v>4</v>
      </c>
      <c r="E111" s="1">
        <f t="shared" si="137"/>
        <v>2</v>
      </c>
      <c r="F111" s="1"/>
      <c r="G111" s="1">
        <f t="shared" si="138"/>
        <v>2</v>
      </c>
      <c r="H111" s="1"/>
      <c r="I111" s="1"/>
      <c r="J111" s="1"/>
      <c r="K111" s="7">
        <f>IF(W111&gt;0,RANK(W111,(W111:Y111,Z111:AN111)),0)</f>
        <v>1</v>
      </c>
      <c r="L111" s="7">
        <f>IF(X111&gt;0,RANK(X111,(W111:Y111,Z111:AN111)),0)</f>
        <v>0</v>
      </c>
      <c r="M111" s="7">
        <f>IF(Y111&gt;0,RANK(Y111,(W111:Y111,Z111:AN111)),0)</f>
        <v>2</v>
      </c>
      <c r="N111" s="7">
        <f>IF(Z111&gt;0,RANK(Z111,(W111:Y111,Z111:AN111)),0)</f>
        <v>3</v>
      </c>
      <c r="O111" s="49">
        <f t="shared" si="124"/>
        <v>11155</v>
      </c>
      <c r="P111" s="178">
        <f t="shared" si="86"/>
        <v>0.19015068866766671</v>
      </c>
      <c r="Q111" s="2"/>
      <c r="R111" s="2">
        <f t="shared" si="125"/>
        <v>0.57820810036819859</v>
      </c>
      <c r="S111" s="2">
        <f t="shared" si="126"/>
        <v>0</v>
      </c>
      <c r="T111" s="2">
        <f t="shared" si="127"/>
        <v>0.38805741170053182</v>
      </c>
      <c r="U111" s="2">
        <f t="shared" si="128"/>
        <v>3.3734487931269604E-2</v>
      </c>
      <c r="V111" s="2">
        <f t="shared" si="129"/>
        <v>-6.9388939039072284E-18</v>
      </c>
      <c r="W111" s="1">
        <f>SUMIF(County!$AT$243:$AT$309,$BA111,County!P$243:P$309)+SUMIF('Cong Dist'!$BA$886:$BA$942,$BA111,'Cong Dist'!W$886:W$942)</f>
        <v>33920</v>
      </c>
      <c r="Y111" s="1">
        <f>SUMIF(County!$AT$243:$AT$309,$BA111,County!R$243:R$309)+SUMIF('Cong Dist'!$BA$886:$BA$942,$BA111,'Cong Dist'!Y$886:Y$942)</f>
        <v>22765</v>
      </c>
      <c r="Z111" s="1">
        <f>SUMIF(County!$AT$243:$AT$309,$BA111,County!S$243:S$309)+SUMIF('Cong Dist'!$BA$886:$BA$942,$BA111,'Cong Dist'!Z$886:Z$942)</f>
        <v>1979</v>
      </c>
      <c r="AP111" s="7">
        <f>IF(AA111&gt;0,RANK(AA111,(W111:Y111,Z111:AN111)),0)</f>
        <v>0</v>
      </c>
      <c r="AQ111" s="7">
        <f>IF(AB111&gt;0,RANK(AB111,(W111:Y111,Z111:AN111)),0)</f>
        <v>0</v>
      </c>
      <c r="AR111" s="7">
        <f>IF(AC111&gt;0,RANK(AC111,(W111:Y111,Z111:AN111)),0)</f>
        <v>0</v>
      </c>
      <c r="AS111" s="7">
        <f>IF(AD111&gt;0,RANK(AD111,(W111:Y111,AD111:AN111)),0)</f>
        <v>0</v>
      </c>
      <c r="AT111" s="2">
        <f t="shared" si="130"/>
        <v>0</v>
      </c>
      <c r="AU111" s="2">
        <f t="shared" si="131"/>
        <v>0</v>
      </c>
      <c r="AV111" s="2">
        <f t="shared" si="132"/>
        <v>0</v>
      </c>
      <c r="AW111" s="2">
        <f t="shared" si="133"/>
        <v>0</v>
      </c>
      <c r="AY111" s="2" t="str">
        <f t="shared" si="134"/>
        <v>District 4</v>
      </c>
      <c r="AZ111" t="str">
        <f t="shared" si="135"/>
        <v>FL</v>
      </c>
      <c r="BA111">
        <v>4</v>
      </c>
      <c r="BC111" s="98">
        <v>12</v>
      </c>
      <c r="BD111" s="100">
        <v>904</v>
      </c>
      <c r="BE111" s="107">
        <f t="shared" si="136"/>
        <v>12904</v>
      </c>
      <c r="BF111" t="s">
        <v>2627</v>
      </c>
      <c r="BG111" t="s">
        <v>3208</v>
      </c>
    </row>
    <row r="112" spans="1:59" outlineLevel="1">
      <c r="A112" s="9" t="s">
        <v>1796</v>
      </c>
      <c r="B112" t="s">
        <v>632</v>
      </c>
      <c r="C112" s="1">
        <f t="shared" si="123"/>
        <v>75546</v>
      </c>
      <c r="D112" s="1">
        <v>6</v>
      </c>
      <c r="E112" s="1">
        <f t="shared" si="137"/>
        <v>4</v>
      </c>
      <c r="F112" s="1"/>
      <c r="G112" s="1">
        <f t="shared" si="138"/>
        <v>2</v>
      </c>
      <c r="H112" s="1"/>
      <c r="I112" s="1"/>
      <c r="J112" s="1"/>
      <c r="K112" s="7">
        <f>IF(W112&gt;0,RANK(W112,(W112:Y112,Z112:AN112)),0)</f>
        <v>1</v>
      </c>
      <c r="L112" s="7">
        <f>IF(X112&gt;0,RANK(X112,(W112:Y112,Z112:AN112)),0)</f>
        <v>0</v>
      </c>
      <c r="M112" s="7">
        <f>IF(Y112&gt;0,RANK(Y112,(W112:Y112,Z112:AN112)),0)</f>
        <v>2</v>
      </c>
      <c r="N112" s="7">
        <f>IF(Z112&gt;0,RANK(Z112,(W112:Y112,Z112:AN112)),0)</f>
        <v>3</v>
      </c>
      <c r="O112" s="49">
        <f t="shared" si="124"/>
        <v>37216</v>
      </c>
      <c r="P112" s="178">
        <f t="shared" si="86"/>
        <v>0.4926270087099251</v>
      </c>
      <c r="Q112" s="2"/>
      <c r="R112" s="2">
        <f t="shared" si="125"/>
        <v>0.73935085907923648</v>
      </c>
      <c r="S112" s="2">
        <f t="shared" si="126"/>
        <v>0</v>
      </c>
      <c r="T112" s="2">
        <f t="shared" si="127"/>
        <v>0.24672385036931141</v>
      </c>
      <c r="U112" s="2">
        <f t="shared" si="128"/>
        <v>1.3925290551452096E-2</v>
      </c>
      <c r="V112" s="2">
        <f t="shared" si="129"/>
        <v>1.7347234759768071E-17</v>
      </c>
      <c r="W112" s="1">
        <f>SUMIF(County!$AT$243:$AT$309,$BA112,County!P$243:P$309)+SUMIF('Cong Dist'!$BA$886:$BA$942,$BA112,'Cong Dist'!W$886:W$942)</f>
        <v>55855</v>
      </c>
      <c r="Y112" s="1">
        <f>SUMIF(County!$AT$243:$AT$309,$BA112,County!R$243:R$309)+SUMIF('Cong Dist'!$BA$886:$BA$942,$BA112,'Cong Dist'!Y$886:Y$942)</f>
        <v>18639</v>
      </c>
      <c r="Z112" s="1">
        <f>SUMIF(County!$AT$243:$AT$309,$BA112,County!S$243:S$309)+SUMIF('Cong Dist'!$BA$886:$BA$942,$BA112,'Cong Dist'!Z$886:Z$942)</f>
        <v>1052</v>
      </c>
      <c r="AP112" s="7">
        <f>IF(AA112&gt;0,RANK(AA112,(W112:Y112,Z112:AN112)),0)</f>
        <v>0</v>
      </c>
      <c r="AQ112" s="7">
        <f>IF(AB112&gt;0,RANK(AB112,(W112:Y112,Z112:AN112)),0)</f>
        <v>0</v>
      </c>
      <c r="AR112" s="7">
        <f>IF(AC112&gt;0,RANK(AC112,(W112:Y112,Z112:AN112)),0)</f>
        <v>0</v>
      </c>
      <c r="AS112" s="7">
        <f>IF(AD112&gt;0,RANK(AD112,(W112:Y112,AD112:AN112)),0)</f>
        <v>0</v>
      </c>
      <c r="AT112" s="2">
        <f t="shared" si="130"/>
        <v>0</v>
      </c>
      <c r="AU112" s="2">
        <f t="shared" si="131"/>
        <v>0</v>
      </c>
      <c r="AV112" s="2">
        <f t="shared" si="132"/>
        <v>0</v>
      </c>
      <c r="AW112" s="2">
        <f t="shared" si="133"/>
        <v>0</v>
      </c>
      <c r="AY112" s="2" t="str">
        <f t="shared" si="134"/>
        <v>District 5</v>
      </c>
      <c r="AZ112" t="str">
        <f t="shared" si="135"/>
        <v>FL</v>
      </c>
      <c r="BA112">
        <v>5</v>
      </c>
      <c r="BC112" s="98">
        <v>12</v>
      </c>
      <c r="BD112" s="100">
        <v>905</v>
      </c>
      <c r="BE112" s="107">
        <f t="shared" si="136"/>
        <v>12905</v>
      </c>
      <c r="BF112" t="s">
        <v>2627</v>
      </c>
      <c r="BG112" t="s">
        <v>3208</v>
      </c>
    </row>
    <row r="113" spans="1:59" outlineLevel="1">
      <c r="A113" s="9" t="s">
        <v>1775</v>
      </c>
      <c r="B113" t="s">
        <v>632</v>
      </c>
      <c r="C113" s="1">
        <f t="shared" si="123"/>
        <v>64319</v>
      </c>
      <c r="D113" s="1">
        <v>5</v>
      </c>
      <c r="E113" s="1">
        <f t="shared" si="137"/>
        <v>3</v>
      </c>
      <c r="F113" s="1"/>
      <c r="G113" s="1">
        <f t="shared" si="138"/>
        <v>2</v>
      </c>
      <c r="H113" s="1"/>
      <c r="I113" s="1"/>
      <c r="J113" s="1"/>
      <c r="K113" s="7">
        <f>IF(W113&gt;0,RANK(W113,(W113:Y113,Z113:AN113)),0)</f>
        <v>1</v>
      </c>
      <c r="L113" s="7">
        <f>IF(X113&gt;0,RANK(X113,(W113:Y113,Z113:AN113)),0)</f>
        <v>0</v>
      </c>
      <c r="M113" s="7">
        <f>IF(Y113&gt;0,RANK(Y113,(W113:Y113,Z113:AN113)),0)</f>
        <v>2</v>
      </c>
      <c r="N113" s="7">
        <f>IF(Z113&gt;0,RANK(Z113,(W113:Y113,Z113:AN113)),0)</f>
        <v>3</v>
      </c>
      <c r="O113" s="49">
        <f t="shared" si="124"/>
        <v>13552</v>
      </c>
      <c r="P113" s="178">
        <f t="shared" si="86"/>
        <v>0.21069979321817814</v>
      </c>
      <c r="Q113" s="2"/>
      <c r="R113" s="2">
        <f t="shared" si="125"/>
        <v>0.59072746777779506</v>
      </c>
      <c r="S113" s="2">
        <f t="shared" si="126"/>
        <v>0</v>
      </c>
      <c r="T113" s="2">
        <f t="shared" si="127"/>
        <v>0.38002767455961689</v>
      </c>
      <c r="U113" s="2">
        <f t="shared" si="128"/>
        <v>2.9244857662588039E-2</v>
      </c>
      <c r="V113" s="2">
        <f t="shared" si="129"/>
        <v>1.3877787807814457E-17</v>
      </c>
      <c r="W113" s="1">
        <f>SUMIF(County!$AT$243:$AT$309,$BA113,County!P$243:P$309)+SUMIF('Cong Dist'!$BA$886:$BA$942,$BA113,'Cong Dist'!W$886:W$942)</f>
        <v>37995</v>
      </c>
      <c r="Y113" s="1">
        <f>SUMIF(County!$AT$243:$AT$309,$BA113,County!R$243:R$309)+SUMIF('Cong Dist'!$BA$886:$BA$942,$BA113,'Cong Dist'!Y$886:Y$942)</f>
        <v>24443</v>
      </c>
      <c r="Z113" s="1">
        <f>SUMIF(County!$AT$243:$AT$309,$BA113,County!S$243:S$309)+SUMIF('Cong Dist'!$BA$886:$BA$942,$BA113,'Cong Dist'!Z$886:Z$942)</f>
        <v>1881</v>
      </c>
      <c r="AP113" s="7">
        <f>IF(AA113&gt;0,RANK(AA113,(W113:Y113,Z113:AN113)),0)</f>
        <v>0</v>
      </c>
      <c r="AQ113" s="7">
        <f>IF(AB113&gt;0,RANK(AB113,(W113:Y113,Z113:AN113)),0)</f>
        <v>0</v>
      </c>
      <c r="AR113" s="7">
        <f>IF(AC113&gt;0,RANK(AC113,(W113:Y113,Z113:AN113)),0)</f>
        <v>0</v>
      </c>
      <c r="AS113" s="7">
        <f>IF(AD113&gt;0,RANK(AD113,(W113:Y113,AD113:AN113)),0)</f>
        <v>0</v>
      </c>
      <c r="AT113" s="2">
        <f t="shared" si="130"/>
        <v>0</v>
      </c>
      <c r="AU113" s="2">
        <f t="shared" si="131"/>
        <v>0</v>
      </c>
      <c r="AV113" s="2">
        <f t="shared" si="132"/>
        <v>0</v>
      </c>
      <c r="AW113" s="2">
        <f t="shared" si="133"/>
        <v>0</v>
      </c>
      <c r="AY113" s="2" t="str">
        <f t="shared" si="134"/>
        <v>District 6</v>
      </c>
      <c r="AZ113" t="str">
        <f t="shared" si="135"/>
        <v>FL</v>
      </c>
      <c r="BA113">
        <v>6</v>
      </c>
      <c r="BC113" s="98">
        <v>12</v>
      </c>
      <c r="BD113" s="100">
        <v>906</v>
      </c>
      <c r="BE113" s="107">
        <f t="shared" si="136"/>
        <v>12906</v>
      </c>
      <c r="BF113" t="s">
        <v>2627</v>
      </c>
      <c r="BG113" t="s">
        <v>3208</v>
      </c>
    </row>
    <row r="114" spans="1:59" outlineLevel="1">
      <c r="A114" s="9" t="s">
        <v>1367</v>
      </c>
      <c r="B114" t="s">
        <v>632</v>
      </c>
      <c r="C114" s="1">
        <f t="shared" si="123"/>
        <v>65351</v>
      </c>
      <c r="D114" s="1">
        <v>5</v>
      </c>
      <c r="E114" s="1">
        <f t="shared" si="137"/>
        <v>3</v>
      </c>
      <c r="F114" s="1"/>
      <c r="G114" s="1">
        <f t="shared" si="138"/>
        <v>2</v>
      </c>
      <c r="H114" s="1"/>
      <c r="I114" s="1"/>
      <c r="J114" s="1"/>
      <c r="K114" s="7">
        <f>IF(W114&gt;0,RANK(W114,(W114:Y114,Z114:AN114)),0)</f>
        <v>1</v>
      </c>
      <c r="L114" s="7">
        <f>IF(X114&gt;0,RANK(X114,(W114:Y114,Z114:AN114)),0)</f>
        <v>0</v>
      </c>
      <c r="M114" s="7">
        <f>IF(Y114&gt;0,RANK(Y114,(W114:Y114,Z114:AN114)),0)</f>
        <v>2</v>
      </c>
      <c r="N114" s="7">
        <f>IF(Z114&gt;0,RANK(Z114,(W114:Y114,Z114:AN114)),0)</f>
        <v>3</v>
      </c>
      <c r="O114" s="49">
        <f t="shared" si="124"/>
        <v>10615</v>
      </c>
      <c r="P114" s="178">
        <f t="shared" si="86"/>
        <v>0.16243056724457161</v>
      </c>
      <c r="Q114" s="2"/>
      <c r="R114" s="2">
        <f t="shared" si="125"/>
        <v>0.57244724640785905</v>
      </c>
      <c r="S114" s="2">
        <f t="shared" si="126"/>
        <v>0</v>
      </c>
      <c r="T114" s="2">
        <f t="shared" si="127"/>
        <v>0.41001667916328749</v>
      </c>
      <c r="U114" s="2">
        <f t="shared" si="128"/>
        <v>1.7536074428853424E-2</v>
      </c>
      <c r="V114" s="2">
        <f t="shared" si="129"/>
        <v>4.163336342344337E-17</v>
      </c>
      <c r="W114" s="1">
        <f>SUMIF(County!$AT$243:$AT$309,$BA114,County!P$243:P$309)+SUMIF('Cong Dist'!$BA$886:$BA$942,$BA114,'Cong Dist'!W$886:W$942)</f>
        <v>37410</v>
      </c>
      <c r="Y114" s="1">
        <f>SUMIF(County!$AT$243:$AT$309,$BA114,County!R$243:R$309)+SUMIF('Cong Dist'!$BA$886:$BA$942,$BA114,'Cong Dist'!Y$886:Y$942)</f>
        <v>26795</v>
      </c>
      <c r="Z114" s="1">
        <f>SUMIF(County!$AT$243:$AT$309,$BA114,County!S$243:S$309)+SUMIF('Cong Dist'!$BA$886:$BA$942,$BA114,'Cong Dist'!Z$886:Z$942)</f>
        <v>1146</v>
      </c>
      <c r="AP114" s="7">
        <f>IF(AA114&gt;0,RANK(AA114,(W114:Y114,Z114:AN114)),0)</f>
        <v>0</v>
      </c>
      <c r="AQ114" s="7">
        <f>IF(AB114&gt;0,RANK(AB114,(W114:Y114,Z114:AN114)),0)</f>
        <v>0</v>
      </c>
      <c r="AR114" s="7">
        <f>IF(AC114&gt;0,RANK(AC114,(W114:Y114,Z114:AN114)),0)</f>
        <v>0</v>
      </c>
      <c r="AS114" s="7">
        <f>IF(AD114&gt;0,RANK(AD114,(W114:Y114,AD114:AN114)),0)</f>
        <v>0</v>
      </c>
      <c r="AT114" s="2">
        <f t="shared" si="130"/>
        <v>0</v>
      </c>
      <c r="AU114" s="2">
        <f t="shared" si="131"/>
        <v>0</v>
      </c>
      <c r="AV114" s="2">
        <f t="shared" si="132"/>
        <v>0</v>
      </c>
      <c r="AW114" s="2">
        <f t="shared" si="133"/>
        <v>0</v>
      </c>
      <c r="AY114" s="2" t="str">
        <f t="shared" si="134"/>
        <v>District 7</v>
      </c>
      <c r="AZ114" t="str">
        <f t="shared" si="135"/>
        <v>FL</v>
      </c>
      <c r="BA114">
        <v>7</v>
      </c>
      <c r="BC114" s="98">
        <v>12</v>
      </c>
      <c r="BD114" s="100">
        <v>907</v>
      </c>
      <c r="BE114" s="107">
        <f t="shared" si="136"/>
        <v>12907</v>
      </c>
      <c r="BF114" t="s">
        <v>2627</v>
      </c>
      <c r="BG114" t="s">
        <v>3208</v>
      </c>
    </row>
    <row r="115" spans="1:59" outlineLevel="1">
      <c r="A115" s="9" t="s">
        <v>279</v>
      </c>
      <c r="B115" t="s">
        <v>632</v>
      </c>
      <c r="C115" s="1">
        <f t="shared" si="123"/>
        <v>65410</v>
      </c>
      <c r="D115" s="1">
        <v>5</v>
      </c>
      <c r="E115" s="1">
        <f t="shared" si="137"/>
        <v>3</v>
      </c>
      <c r="F115" s="1"/>
      <c r="G115" s="1">
        <f t="shared" si="138"/>
        <v>2</v>
      </c>
      <c r="H115" s="1"/>
      <c r="I115" s="1"/>
      <c r="J115" s="1"/>
      <c r="K115" s="7">
        <f>IF(W115&gt;0,RANK(W115,(W115:Y115,Z115:AN115)),0)</f>
        <v>1</v>
      </c>
      <c r="L115" s="7">
        <f>IF(X115&gt;0,RANK(X115,(W115:Y115,Z115:AN115)),0)</f>
        <v>0</v>
      </c>
      <c r="M115" s="7">
        <f>IF(Y115&gt;0,RANK(Y115,(W115:Y115,Z115:AN115)),0)</f>
        <v>2</v>
      </c>
      <c r="N115" s="7">
        <f>IF(Z115&gt;0,RANK(Z115,(W115:Y115,Z115:AN115)),0)</f>
        <v>3</v>
      </c>
      <c r="O115" s="49">
        <f t="shared" si="124"/>
        <v>15008</v>
      </c>
      <c r="P115" s="178">
        <f t="shared" si="86"/>
        <v>0.22944503898486471</v>
      </c>
      <c r="Q115" s="2"/>
      <c r="R115" s="2">
        <f t="shared" si="125"/>
        <v>0.60210976914844827</v>
      </c>
      <c r="S115" s="2">
        <f t="shared" si="126"/>
        <v>0</v>
      </c>
      <c r="T115" s="2">
        <f t="shared" si="127"/>
        <v>0.37266473016358354</v>
      </c>
      <c r="U115" s="2">
        <f t="shared" si="128"/>
        <v>2.5225500687968201E-2</v>
      </c>
      <c r="V115" s="2">
        <f t="shared" si="129"/>
        <v>-6.9388939039072284E-18</v>
      </c>
      <c r="W115" s="1">
        <f>SUMIF(County!$AT$243:$AT$309,$BA115,County!P$243:P$309)+SUMIF('Cong Dist'!$BA$886:$BA$942,$BA115,'Cong Dist'!W$886:W$942)</f>
        <v>39384</v>
      </c>
      <c r="Y115" s="1">
        <f>SUMIF(County!$AT$243:$AT$309,$BA115,County!R$243:R$309)+SUMIF('Cong Dist'!$BA$886:$BA$942,$BA115,'Cong Dist'!Y$886:Y$942)</f>
        <v>24376</v>
      </c>
      <c r="Z115" s="1">
        <f>SUMIF(County!$AT$243:$AT$309,$BA115,County!S$243:S$309)+SUMIF('Cong Dist'!$BA$886:$BA$942,$BA115,'Cong Dist'!Z$886:Z$942)</f>
        <v>1650</v>
      </c>
      <c r="AP115" s="7">
        <f>IF(AA115&gt;0,RANK(AA115,(W115:Y115,Z115:AN115)),0)</f>
        <v>0</v>
      </c>
      <c r="AQ115" s="7">
        <f>IF(AB115&gt;0,RANK(AB115,(W115:Y115,Z115:AN115)),0)</f>
        <v>0</v>
      </c>
      <c r="AR115" s="7">
        <f>IF(AC115&gt;0,RANK(AC115,(W115:Y115,Z115:AN115)),0)</f>
        <v>0</v>
      </c>
      <c r="AS115" s="7">
        <f>IF(AD115&gt;0,RANK(AD115,(W115:Y115,AD115:AN115)),0)</f>
        <v>0</v>
      </c>
      <c r="AT115" s="2">
        <f t="shared" si="130"/>
        <v>0</v>
      </c>
      <c r="AU115" s="2">
        <f t="shared" si="131"/>
        <v>0</v>
      </c>
      <c r="AV115" s="2">
        <f t="shared" si="132"/>
        <v>0</v>
      </c>
      <c r="AW115" s="2">
        <f t="shared" si="133"/>
        <v>0</v>
      </c>
      <c r="AY115" s="2" t="str">
        <f t="shared" si="134"/>
        <v>District 8</v>
      </c>
      <c r="AZ115" t="str">
        <f t="shared" si="135"/>
        <v>FL</v>
      </c>
      <c r="BA115">
        <v>8</v>
      </c>
      <c r="BC115" s="98">
        <v>12</v>
      </c>
      <c r="BD115" s="100">
        <v>908</v>
      </c>
      <c r="BE115" s="107">
        <f t="shared" si="136"/>
        <v>12908</v>
      </c>
      <c r="BF115" t="s">
        <v>2627</v>
      </c>
      <c r="BG115" t="s">
        <v>3208</v>
      </c>
    </row>
    <row r="116" spans="1:59" outlineLevel="1">
      <c r="A116" s="9" t="s">
        <v>3025</v>
      </c>
      <c r="B116" t="s">
        <v>632</v>
      </c>
      <c r="C116" s="1">
        <f t="shared" si="123"/>
        <v>61313</v>
      </c>
      <c r="D116" s="1">
        <v>5</v>
      </c>
      <c r="E116" s="1">
        <f t="shared" si="137"/>
        <v>3</v>
      </c>
      <c r="F116" s="1"/>
      <c r="G116" s="1">
        <f t="shared" si="138"/>
        <v>2</v>
      </c>
      <c r="H116" s="1"/>
      <c r="I116" s="1"/>
      <c r="J116" s="1"/>
      <c r="K116" s="7">
        <f>IF(W116&gt;0,RANK(W116,(W116:Y116,Z116:AN116)),0)</f>
        <v>1</v>
      </c>
      <c r="L116" s="7">
        <f>IF(X116&gt;0,RANK(X116,(W116:Y116,Z116:AN116)),0)</f>
        <v>0</v>
      </c>
      <c r="M116" s="7">
        <f>IF(Y116&gt;0,RANK(Y116,(W116:Y116,Z116:AN116)),0)</f>
        <v>2</v>
      </c>
      <c r="N116" s="7">
        <f>IF(Z116&gt;0,RANK(Z116,(W116:Y116,Z116:AN116)),0)</f>
        <v>3</v>
      </c>
      <c r="O116" s="49">
        <f t="shared" si="124"/>
        <v>20729</v>
      </c>
      <c r="P116" s="178">
        <f t="shared" si="86"/>
        <v>0.33808490858382401</v>
      </c>
      <c r="Q116" s="2"/>
      <c r="R116" s="2">
        <f t="shared" si="125"/>
        <v>0.66232283528778557</v>
      </c>
      <c r="S116" s="2">
        <f t="shared" si="126"/>
        <v>0</v>
      </c>
      <c r="T116" s="2">
        <f t="shared" si="127"/>
        <v>0.32423792670396162</v>
      </c>
      <c r="U116" s="2">
        <f t="shared" si="128"/>
        <v>1.3439238008252736E-2</v>
      </c>
      <c r="V116" s="2">
        <f t="shared" si="129"/>
        <v>7.1123662515049091E-17</v>
      </c>
      <c r="W116" s="1">
        <f>SUMIF(County!$AT$243:$AT$309,$BA116,County!P$243:P$309)+SUMIF('Cong Dist'!$BA$886:$BA$942,$BA116,'Cong Dist'!W$886:W$942)</f>
        <v>40609</v>
      </c>
      <c r="Y116" s="1">
        <f>SUMIF(County!$AT$243:$AT$309,$BA116,County!R$243:R$309)+SUMIF('Cong Dist'!$BA$886:$BA$942,$BA116,'Cong Dist'!Y$886:Y$942)</f>
        <v>19880</v>
      </c>
      <c r="Z116" s="1">
        <f>SUMIF(County!$AT$243:$AT$309,$BA116,County!S$243:S$309)+SUMIF('Cong Dist'!$BA$886:$BA$942,$BA116,'Cong Dist'!Z$886:Z$942)</f>
        <v>824</v>
      </c>
      <c r="AP116" s="7">
        <f>IF(AA116&gt;0,RANK(AA116,(W116:Y116,Z116:AN116)),0)</f>
        <v>0</v>
      </c>
      <c r="AQ116" s="7">
        <f>IF(AB116&gt;0,RANK(AB116,(W116:Y116,Z116:AN116)),0)</f>
        <v>0</v>
      </c>
      <c r="AR116" s="7">
        <f>IF(AC116&gt;0,RANK(AC116,(W116:Y116,Z116:AN116)),0)</f>
        <v>0</v>
      </c>
      <c r="AS116" s="7">
        <f>IF(AD116&gt;0,RANK(AD116,(W116:Y116,AD116:AN116)),0)</f>
        <v>0</v>
      </c>
      <c r="AT116" s="2">
        <f t="shared" si="130"/>
        <v>0</v>
      </c>
      <c r="AU116" s="2">
        <f t="shared" si="131"/>
        <v>0</v>
      </c>
      <c r="AV116" s="2">
        <f t="shared" si="132"/>
        <v>0</v>
      </c>
      <c r="AW116" s="2">
        <f t="shared" si="133"/>
        <v>0</v>
      </c>
      <c r="AY116" s="2" t="str">
        <f t="shared" si="134"/>
        <v>District 9</v>
      </c>
      <c r="AZ116" t="str">
        <f t="shared" si="135"/>
        <v>FL</v>
      </c>
      <c r="BA116">
        <v>9</v>
      </c>
      <c r="BC116" s="98">
        <v>12</v>
      </c>
      <c r="BD116" s="100">
        <v>909</v>
      </c>
      <c r="BE116" s="107">
        <f t="shared" si="136"/>
        <v>12909</v>
      </c>
      <c r="BF116" t="s">
        <v>2627</v>
      </c>
      <c r="BG116" t="s">
        <v>3208</v>
      </c>
    </row>
    <row r="117" spans="1:59" outlineLevel="1">
      <c r="A117" s="9" t="s">
        <v>51</v>
      </c>
      <c r="B117" t="s">
        <v>632</v>
      </c>
      <c r="C117" s="1">
        <f t="shared" si="123"/>
        <v>61509</v>
      </c>
      <c r="D117" s="1">
        <v>5</v>
      </c>
      <c r="E117" s="1">
        <f t="shared" si="137"/>
        <v>3</v>
      </c>
      <c r="F117" s="1"/>
      <c r="G117" s="1">
        <f t="shared" si="138"/>
        <v>2</v>
      </c>
      <c r="H117" s="1"/>
      <c r="I117" s="1"/>
      <c r="J117" s="1"/>
      <c r="K117" s="7">
        <f>IF(W117&gt;0,RANK(W117,(W117:Y117,Z117:AN117)),0)</f>
        <v>1</v>
      </c>
      <c r="L117" s="7">
        <f>IF(X117&gt;0,RANK(X117,(W117:Y117,Z117:AN117)),0)</f>
        <v>0</v>
      </c>
      <c r="M117" s="7">
        <f>IF(Y117&gt;0,RANK(Y117,(W117:Y117,Z117:AN117)),0)</f>
        <v>2</v>
      </c>
      <c r="N117" s="7">
        <f>IF(Z117&gt;0,RANK(Z117,(W117:Y117,Z117:AN117)),0)</f>
        <v>3</v>
      </c>
      <c r="O117" s="49">
        <f t="shared" si="124"/>
        <v>15798</v>
      </c>
      <c r="P117" s="178">
        <f t="shared" si="86"/>
        <v>0.25684046237136027</v>
      </c>
      <c r="Q117" s="2"/>
      <c r="R117" s="2">
        <f t="shared" si="125"/>
        <v>0.61797460534230764</v>
      </c>
      <c r="S117" s="2">
        <f t="shared" si="126"/>
        <v>0</v>
      </c>
      <c r="T117" s="2">
        <f t="shared" si="127"/>
        <v>0.36113414297094731</v>
      </c>
      <c r="U117" s="2">
        <f t="shared" si="128"/>
        <v>2.0891251686745028E-2</v>
      </c>
      <c r="V117" s="2">
        <f t="shared" si="129"/>
        <v>2.0816681711721685E-17</v>
      </c>
      <c r="W117" s="1">
        <f>SUMIF(County!$AT$243:$AT$309,$BA117,County!P$243:P$309)+SUMIF('Cong Dist'!$BA$886:$BA$942,$BA117,'Cong Dist'!W$886:W$942)</f>
        <v>38011</v>
      </c>
      <c r="Y117" s="1">
        <f>SUMIF(County!$AT$243:$AT$309,$BA117,County!R$243:R$309)+SUMIF('Cong Dist'!$BA$886:$BA$942,$BA117,'Cong Dist'!Y$886:Y$942)</f>
        <v>22213</v>
      </c>
      <c r="Z117" s="1">
        <f>SUMIF(County!$AT$243:$AT$309,$BA117,County!S$243:S$309)+SUMIF('Cong Dist'!$BA$886:$BA$942,$BA117,'Cong Dist'!Z$886:Z$942)</f>
        <v>1285</v>
      </c>
      <c r="AP117" s="7">
        <f>IF(AA117&gt;0,RANK(AA117,(W117:Y117,Z117:AN117)),0)</f>
        <v>0</v>
      </c>
      <c r="AQ117" s="7">
        <f>IF(AB117&gt;0,RANK(AB117,(W117:Y117,Z117:AN117)),0)</f>
        <v>0</v>
      </c>
      <c r="AR117" s="7">
        <f>IF(AC117&gt;0,RANK(AC117,(W117:Y117,Z117:AN117)),0)</f>
        <v>0</v>
      </c>
      <c r="AS117" s="7">
        <f>IF(AD117&gt;0,RANK(AD117,(W117:Y117,AD117:AN117)),0)</f>
        <v>0</v>
      </c>
      <c r="AT117" s="2">
        <f t="shared" si="130"/>
        <v>0</v>
      </c>
      <c r="AU117" s="2">
        <f t="shared" si="131"/>
        <v>0</v>
      </c>
      <c r="AV117" s="2">
        <f t="shared" si="132"/>
        <v>0</v>
      </c>
      <c r="AW117" s="2">
        <f t="shared" si="133"/>
        <v>0</v>
      </c>
      <c r="AY117" s="2" t="str">
        <f t="shared" si="134"/>
        <v>District 10</v>
      </c>
      <c r="AZ117" t="str">
        <f t="shared" si="135"/>
        <v>FL</v>
      </c>
      <c r="BA117">
        <v>10</v>
      </c>
      <c r="BC117" s="98">
        <v>12</v>
      </c>
      <c r="BD117" s="100">
        <v>910</v>
      </c>
      <c r="BE117" s="107">
        <f t="shared" si="136"/>
        <v>12910</v>
      </c>
      <c r="BF117" t="s">
        <v>2627</v>
      </c>
      <c r="BG117" t="s">
        <v>3208</v>
      </c>
    </row>
    <row r="118" spans="1:59" outlineLevel="1">
      <c r="A118" s="9" t="s">
        <v>1909</v>
      </c>
      <c r="B118" t="s">
        <v>632</v>
      </c>
      <c r="C118" s="1">
        <f t="shared" si="123"/>
        <v>61754</v>
      </c>
      <c r="D118" s="1">
        <v>5</v>
      </c>
      <c r="E118" s="1">
        <f t="shared" si="137"/>
        <v>3</v>
      </c>
      <c r="F118" s="1"/>
      <c r="G118" s="1">
        <f t="shared" si="138"/>
        <v>2</v>
      </c>
      <c r="H118" s="1"/>
      <c r="I118" s="1"/>
      <c r="J118" s="1"/>
      <c r="K118" s="7">
        <f>IF(W118&gt;0,RANK(W118,(W118:Y118,Z118:AN118)),0)</f>
        <v>1</v>
      </c>
      <c r="L118" s="7">
        <f>IF(X118&gt;0,RANK(X118,(W118:Y118,Z118:AN118)),0)</f>
        <v>0</v>
      </c>
      <c r="M118" s="7">
        <f>IF(Y118&gt;0,RANK(Y118,(W118:Y118,Z118:AN118)),0)</f>
        <v>2</v>
      </c>
      <c r="N118" s="7">
        <f>IF(Z118&gt;0,RANK(Z118,(W118:Y118,Z118:AN118)),0)</f>
        <v>3</v>
      </c>
      <c r="O118" s="49">
        <f t="shared" si="124"/>
        <v>16471</v>
      </c>
      <c r="P118" s="178">
        <f t="shared" si="86"/>
        <v>0.26671956472455227</v>
      </c>
      <c r="Q118" s="2"/>
      <c r="R118" s="2">
        <f t="shared" si="125"/>
        <v>0.61633254526022607</v>
      </c>
      <c r="S118" s="2">
        <f t="shared" si="126"/>
        <v>0</v>
      </c>
      <c r="T118" s="2">
        <f t="shared" si="127"/>
        <v>0.3496129805356738</v>
      </c>
      <c r="U118" s="2">
        <f t="shared" si="128"/>
        <v>3.4054474204100141E-2</v>
      </c>
      <c r="V118" s="2">
        <f t="shared" si="129"/>
        <v>-1.3877787807814457E-17</v>
      </c>
      <c r="W118" s="1">
        <f>SUMIF(County!$AT$243:$AT$309,$BA118,County!P$243:P$309)+SUMIF('Cong Dist'!$BA$886:$BA$942,$BA118,'Cong Dist'!W$886:W$942)</f>
        <v>38061</v>
      </c>
      <c r="Y118" s="1">
        <f>SUMIF(County!$AT$243:$AT$309,$BA118,County!R$243:R$309)+SUMIF('Cong Dist'!$BA$886:$BA$942,$BA118,'Cong Dist'!Y$886:Y$942)</f>
        <v>21590</v>
      </c>
      <c r="Z118" s="1">
        <f>SUMIF(County!$AT$243:$AT$309,$BA118,County!S$243:S$309)+SUMIF('Cong Dist'!$BA$886:$BA$942,$BA118,'Cong Dist'!Z$886:Z$942)</f>
        <v>2103</v>
      </c>
      <c r="AP118" s="7">
        <f>IF(AA118&gt;0,RANK(AA118,(W118:Y118,Z118:AN118)),0)</f>
        <v>0</v>
      </c>
      <c r="AQ118" s="7">
        <f>IF(AB118&gt;0,RANK(AB118,(W118:Y118,Z118:AN118)),0)</f>
        <v>0</v>
      </c>
      <c r="AR118" s="7">
        <f>IF(AC118&gt;0,RANK(AC118,(W118:Y118,Z118:AN118)),0)</f>
        <v>0</v>
      </c>
      <c r="AS118" s="7">
        <f>IF(AD118&gt;0,RANK(AD118,(W118:Y118,AD118:AN118)),0)</f>
        <v>0</v>
      </c>
      <c r="AT118" s="2">
        <f t="shared" si="130"/>
        <v>0</v>
      </c>
      <c r="AU118" s="2">
        <f t="shared" si="131"/>
        <v>0</v>
      </c>
      <c r="AV118" s="2">
        <f t="shared" si="132"/>
        <v>0</v>
      </c>
      <c r="AW118" s="2">
        <f t="shared" si="133"/>
        <v>0</v>
      </c>
      <c r="AY118" s="2" t="str">
        <f t="shared" si="134"/>
        <v>District 11</v>
      </c>
      <c r="AZ118" t="str">
        <f t="shared" si="135"/>
        <v>FL</v>
      </c>
      <c r="BA118">
        <v>11</v>
      </c>
      <c r="BC118" s="98">
        <v>12</v>
      </c>
      <c r="BD118" s="100">
        <v>911</v>
      </c>
      <c r="BE118" s="107">
        <f t="shared" si="136"/>
        <v>12911</v>
      </c>
      <c r="BF118" t="s">
        <v>2627</v>
      </c>
      <c r="BG118" t="s">
        <v>3208</v>
      </c>
    </row>
    <row r="119" spans="1:59" outlineLevel="1">
      <c r="A119" s="9" t="s">
        <v>473</v>
      </c>
      <c r="B119" t="s">
        <v>632</v>
      </c>
      <c r="C119" s="1">
        <f t="shared" si="123"/>
        <v>60239</v>
      </c>
      <c r="D119" s="1">
        <v>5</v>
      </c>
      <c r="E119" s="1">
        <f t="shared" si="137"/>
        <v>3</v>
      </c>
      <c r="F119" s="1"/>
      <c r="G119" s="1">
        <f t="shared" si="138"/>
        <v>2</v>
      </c>
      <c r="H119" s="1"/>
      <c r="I119" s="1"/>
      <c r="J119" s="1"/>
      <c r="K119" s="7">
        <f>IF(W119&gt;0,RANK(W119,(W119:Y119,Z119:AN119)),0)</f>
        <v>1</v>
      </c>
      <c r="L119" s="7">
        <f>IF(X119&gt;0,RANK(X119,(W119:Y119,Z119:AN119)),0)</f>
        <v>0</v>
      </c>
      <c r="M119" s="7">
        <f>IF(Y119&gt;0,RANK(Y119,(W119:Y119,Z119:AN119)),0)</f>
        <v>2</v>
      </c>
      <c r="N119" s="7">
        <f>IF(Z119&gt;0,RANK(Z119,(W119:Y119,Z119:AN119)),0)</f>
        <v>3</v>
      </c>
      <c r="O119" s="49">
        <f t="shared" si="124"/>
        <v>12326</v>
      </c>
      <c r="P119" s="178">
        <f t="shared" si="86"/>
        <v>0.20461827055562012</v>
      </c>
      <c r="Q119" s="2"/>
      <c r="R119" s="2">
        <f t="shared" si="125"/>
        <v>0.58928601072394959</v>
      </c>
      <c r="S119" s="2">
        <f t="shared" si="126"/>
        <v>0</v>
      </c>
      <c r="T119" s="2">
        <f t="shared" si="127"/>
        <v>0.3846677401683295</v>
      </c>
      <c r="U119" s="2">
        <f t="shared" si="128"/>
        <v>2.6046249107720913E-2</v>
      </c>
      <c r="V119" s="2">
        <f t="shared" si="129"/>
        <v>-3.4694469519536142E-18</v>
      </c>
      <c r="W119" s="1">
        <f>SUMIF(County!$AT$243:$AT$309,$BA119,County!P$243:P$309)+SUMIF('Cong Dist'!$BA$886:$BA$942,$BA119,'Cong Dist'!W$886:W$942)</f>
        <v>35498</v>
      </c>
      <c r="Y119" s="1">
        <f>SUMIF(County!$AT$243:$AT$309,$BA119,County!R$243:R$309)+SUMIF('Cong Dist'!$BA$886:$BA$942,$BA119,'Cong Dist'!Y$886:Y$942)</f>
        <v>23172</v>
      </c>
      <c r="Z119" s="1">
        <f>SUMIF(County!$AT$243:$AT$309,$BA119,County!S$243:S$309)+SUMIF('Cong Dist'!$BA$886:$BA$942,$BA119,'Cong Dist'!Z$886:Z$942)</f>
        <v>1569</v>
      </c>
      <c r="AP119" s="7">
        <f>IF(AA119&gt;0,RANK(AA119,(W119:Y119,Z119:AN119)),0)</f>
        <v>0</v>
      </c>
      <c r="AQ119" s="7">
        <f>IF(AB119&gt;0,RANK(AB119,(W119:Y119,Z119:AN119)),0)</f>
        <v>0</v>
      </c>
      <c r="AR119" s="7">
        <f>IF(AC119&gt;0,RANK(AC119,(W119:Y119,Z119:AN119)),0)</f>
        <v>0</v>
      </c>
      <c r="AS119" s="7">
        <f>IF(AD119&gt;0,RANK(AD119,(W119:Y119,AD119:AN119)),0)</f>
        <v>0</v>
      </c>
      <c r="AT119" s="2">
        <f t="shared" si="130"/>
        <v>0</v>
      </c>
      <c r="AU119" s="2">
        <f t="shared" si="131"/>
        <v>0</v>
      </c>
      <c r="AV119" s="2">
        <f t="shared" si="132"/>
        <v>0</v>
      </c>
      <c r="AW119" s="2">
        <f t="shared" si="133"/>
        <v>0</v>
      </c>
      <c r="AY119" s="2" t="str">
        <f t="shared" si="134"/>
        <v>District 12</v>
      </c>
      <c r="AZ119" t="str">
        <f t="shared" si="135"/>
        <v>FL</v>
      </c>
      <c r="BA119">
        <v>12</v>
      </c>
      <c r="BC119" s="98">
        <v>12</v>
      </c>
      <c r="BD119" s="100">
        <v>912</v>
      </c>
      <c r="BE119" s="107">
        <f t="shared" si="136"/>
        <v>12912</v>
      </c>
      <c r="BF119" t="s">
        <v>2627</v>
      </c>
      <c r="BG119" t="s">
        <v>3208</v>
      </c>
    </row>
    <row r="120" spans="1:59" outlineLevel="1">
      <c r="A120" s="9" t="s">
        <v>584</v>
      </c>
      <c r="B120" t="s">
        <v>632</v>
      </c>
      <c r="C120" s="1">
        <f t="shared" si="123"/>
        <v>75596</v>
      </c>
      <c r="D120" s="1">
        <v>6</v>
      </c>
      <c r="E120" s="1">
        <f t="shared" si="137"/>
        <v>4</v>
      </c>
      <c r="F120" s="1"/>
      <c r="G120" s="1">
        <f t="shared" si="138"/>
        <v>2</v>
      </c>
      <c r="H120" s="1"/>
      <c r="I120" s="1"/>
      <c r="J120" s="1"/>
      <c r="K120" s="7">
        <f>IF(W120&gt;0,RANK(W120,(W120:Y120,Z120:AN120)),0)</f>
        <v>1</v>
      </c>
      <c r="L120" s="7">
        <f>IF(X120&gt;0,RANK(X120,(W120:Y120,Z120:AN120)),0)</f>
        <v>0</v>
      </c>
      <c r="M120" s="7">
        <f>IF(Y120&gt;0,RANK(Y120,(W120:Y120,Z120:AN120)),0)</f>
        <v>2</v>
      </c>
      <c r="N120" s="7">
        <f>IF(Z120&gt;0,RANK(Z120,(W120:Y120,Z120:AN120)),0)</f>
        <v>3</v>
      </c>
      <c r="O120" s="49">
        <f t="shared" si="124"/>
        <v>14414</v>
      </c>
      <c r="P120" s="178">
        <f t="shared" si="86"/>
        <v>0.19067146409862956</v>
      </c>
      <c r="Q120" s="2"/>
      <c r="R120" s="2">
        <f t="shared" si="125"/>
        <v>0.58364199163976926</v>
      </c>
      <c r="S120" s="2">
        <f t="shared" si="126"/>
        <v>0</v>
      </c>
      <c r="T120" s="2">
        <f t="shared" si="127"/>
        <v>0.39297052754113976</v>
      </c>
      <c r="U120" s="2">
        <f t="shared" si="128"/>
        <v>2.3387480819090957E-2</v>
      </c>
      <c r="V120" s="2">
        <f t="shared" si="129"/>
        <v>2.0816681711721685E-17</v>
      </c>
      <c r="W120" s="1">
        <f>SUMIF(County!$AT$243:$AT$309,$BA120,County!P$243:P$309)+SUMIF('Cong Dist'!$BA$886:$BA$942,$BA120,'Cong Dist'!W$886:W$942)</f>
        <v>44121</v>
      </c>
      <c r="Y120" s="1">
        <f>SUMIF(County!$AT$243:$AT$309,$BA120,County!R$243:R$309)+SUMIF('Cong Dist'!$BA$886:$BA$942,$BA120,'Cong Dist'!Y$886:Y$942)</f>
        <v>29707</v>
      </c>
      <c r="Z120" s="1">
        <f>SUMIF(County!$AT$243:$AT$309,$BA120,County!S$243:S$309)+SUMIF('Cong Dist'!$BA$886:$BA$942,$BA120,'Cong Dist'!Z$886:Z$942)</f>
        <v>1768</v>
      </c>
      <c r="AP120" s="7">
        <f>IF(AA120&gt;0,RANK(AA120,(W120:Y120,Z120:AN120)),0)</f>
        <v>0</v>
      </c>
      <c r="AQ120" s="7">
        <f>IF(AB120&gt;0,RANK(AB120,(W120:Y120,Z120:AN120)),0)</f>
        <v>0</v>
      </c>
      <c r="AR120" s="7">
        <f>IF(AC120&gt;0,RANK(AC120,(W120:Y120,Z120:AN120)),0)</f>
        <v>0</v>
      </c>
      <c r="AS120" s="7">
        <f>IF(AD120&gt;0,RANK(AD120,(W120:Y120,AD120:AN120)),0)</f>
        <v>0</v>
      </c>
      <c r="AT120" s="2">
        <f t="shared" si="130"/>
        <v>0</v>
      </c>
      <c r="AU120" s="2">
        <f t="shared" si="131"/>
        <v>0</v>
      </c>
      <c r="AV120" s="2">
        <f t="shared" si="132"/>
        <v>0</v>
      </c>
      <c r="AW120" s="2">
        <f t="shared" si="133"/>
        <v>0</v>
      </c>
      <c r="AY120" s="2" t="str">
        <f t="shared" si="134"/>
        <v>District 13</v>
      </c>
      <c r="AZ120" t="str">
        <f t="shared" si="135"/>
        <v>FL</v>
      </c>
      <c r="BA120">
        <v>13</v>
      </c>
      <c r="BC120" s="98">
        <v>12</v>
      </c>
      <c r="BD120" s="100">
        <v>913</v>
      </c>
      <c r="BE120" s="107">
        <f t="shared" si="136"/>
        <v>12913</v>
      </c>
      <c r="BF120" t="s">
        <v>2627</v>
      </c>
      <c r="BG120" t="s">
        <v>3208</v>
      </c>
    </row>
    <row r="121" spans="1:59" outlineLevel="1">
      <c r="A121" s="9" t="s">
        <v>28</v>
      </c>
      <c r="B121" t="s">
        <v>632</v>
      </c>
      <c r="C121" s="1">
        <f t="shared" si="123"/>
        <v>73932</v>
      </c>
      <c r="D121" s="1">
        <v>6</v>
      </c>
      <c r="E121" s="1">
        <f t="shared" si="137"/>
        <v>4</v>
      </c>
      <c r="F121" s="1"/>
      <c r="G121" s="1">
        <f t="shared" si="138"/>
        <v>2</v>
      </c>
      <c r="H121" s="1"/>
      <c r="I121" s="1"/>
      <c r="J121" s="1"/>
      <c r="K121" s="7">
        <f>IF(W121&gt;0,RANK(W121,(W121:Y121,Z121:AN121)),0)</f>
        <v>1</v>
      </c>
      <c r="L121" s="7">
        <f>IF(X121&gt;0,RANK(X121,(W121:Y121,Z121:AN121)),0)</f>
        <v>0</v>
      </c>
      <c r="M121" s="7">
        <f>IF(Y121&gt;0,RANK(Y121,(W121:Y121,Z121:AN121)),0)</f>
        <v>2</v>
      </c>
      <c r="N121" s="7">
        <f>IF(Z121&gt;0,RANK(Z121,(W121:Y121,Z121:AN121)),0)</f>
        <v>3</v>
      </c>
      <c r="O121" s="49">
        <f t="shared" si="124"/>
        <v>25529</v>
      </c>
      <c r="P121" s="178">
        <f t="shared" si="86"/>
        <v>0.34530379267434941</v>
      </c>
      <c r="Q121" s="2"/>
      <c r="R121" s="2">
        <f t="shared" si="125"/>
        <v>0.66474598279500086</v>
      </c>
      <c r="S121" s="2">
        <f t="shared" si="126"/>
        <v>0</v>
      </c>
      <c r="T121" s="2">
        <f t="shared" si="127"/>
        <v>0.31944219012065139</v>
      </c>
      <c r="U121" s="2">
        <f t="shared" si="128"/>
        <v>1.5811827084347779E-2</v>
      </c>
      <c r="V121" s="2">
        <f t="shared" si="129"/>
        <v>-2.7755575615628914E-17</v>
      </c>
      <c r="W121" s="1">
        <f>SUMIF(County!$AT$243:$AT$309,$BA121,County!P$243:P$309)+SUMIF('Cong Dist'!$BA$886:$BA$942,$BA121,'Cong Dist'!W$886:W$942)</f>
        <v>49146</v>
      </c>
      <c r="Y121" s="1">
        <f>SUMIF(County!$AT$243:$AT$309,$BA121,County!R$243:R$309)+SUMIF('Cong Dist'!$BA$886:$BA$942,$BA121,'Cong Dist'!Y$886:Y$942)</f>
        <v>23617</v>
      </c>
      <c r="Z121" s="1">
        <f>SUMIF(County!$AT$243:$AT$309,$BA121,County!S$243:S$309)+SUMIF('Cong Dist'!$BA$886:$BA$942,$BA121,'Cong Dist'!Z$886:Z$942)</f>
        <v>1169</v>
      </c>
      <c r="AP121" s="7">
        <f>IF(AA121&gt;0,RANK(AA121,(W121:Y121,Z121:AN121)),0)</f>
        <v>0</v>
      </c>
      <c r="AQ121" s="7">
        <f>IF(AB121&gt;0,RANK(AB121,(W121:Y121,Z121:AN121)),0)</f>
        <v>0</v>
      </c>
      <c r="AR121" s="7">
        <f>IF(AC121&gt;0,RANK(AC121,(W121:Y121,Z121:AN121)),0)</f>
        <v>0</v>
      </c>
      <c r="AS121" s="7">
        <f>IF(AD121&gt;0,RANK(AD121,(W121:Y121,AD121:AN121)),0)</f>
        <v>0</v>
      </c>
      <c r="AT121" s="2">
        <f t="shared" si="130"/>
        <v>0</v>
      </c>
      <c r="AU121" s="2">
        <f t="shared" si="131"/>
        <v>0</v>
      </c>
      <c r="AV121" s="2">
        <f t="shared" si="132"/>
        <v>0</v>
      </c>
      <c r="AW121" s="2">
        <f t="shared" si="133"/>
        <v>0</v>
      </c>
      <c r="AY121" s="2" t="str">
        <f t="shared" si="134"/>
        <v>District 14</v>
      </c>
      <c r="AZ121" t="str">
        <f t="shared" si="135"/>
        <v>FL</v>
      </c>
      <c r="BA121">
        <v>14</v>
      </c>
      <c r="BC121" s="98">
        <v>12</v>
      </c>
      <c r="BD121" s="100">
        <v>914</v>
      </c>
      <c r="BE121" s="107">
        <f t="shared" si="136"/>
        <v>12914</v>
      </c>
      <c r="BF121" t="s">
        <v>2627</v>
      </c>
      <c r="BG121" t="s">
        <v>3208</v>
      </c>
    </row>
    <row r="122" spans="1:59" outlineLevel="1">
      <c r="A122" s="9" t="s">
        <v>1060</v>
      </c>
      <c r="B122" t="s">
        <v>632</v>
      </c>
      <c r="C122" s="1">
        <f t="shared" si="123"/>
        <v>55333</v>
      </c>
      <c r="D122" s="1">
        <v>5</v>
      </c>
      <c r="E122" s="1">
        <f t="shared" si="137"/>
        <v>3</v>
      </c>
      <c r="F122" s="1"/>
      <c r="G122" s="1">
        <f t="shared" si="138"/>
        <v>2</v>
      </c>
      <c r="H122" s="1"/>
      <c r="I122" s="1"/>
      <c r="J122" s="1"/>
      <c r="K122" s="7">
        <f>IF(W122&gt;0,RANK(W122,(W122:Y122,Z122:AN122)),0)</f>
        <v>1</v>
      </c>
      <c r="L122" s="7">
        <f>IF(X122&gt;0,RANK(X122,(W122:Y122,Z122:AN122)),0)</f>
        <v>0</v>
      </c>
      <c r="M122" s="7">
        <f>IF(Y122&gt;0,RANK(Y122,(W122:Y122,Z122:AN122)),0)</f>
        <v>2</v>
      </c>
      <c r="N122" s="7">
        <f>IF(Z122&gt;0,RANK(Z122,(W122:Y122,Z122:AN122)),0)</f>
        <v>3</v>
      </c>
      <c r="O122" s="49">
        <f t="shared" si="124"/>
        <v>12081</v>
      </c>
      <c r="P122" s="178">
        <f t="shared" si="86"/>
        <v>0.21833264055807566</v>
      </c>
      <c r="Q122" s="2"/>
      <c r="R122" s="2">
        <f t="shared" si="125"/>
        <v>0.59264814848282221</v>
      </c>
      <c r="S122" s="2">
        <f t="shared" si="126"/>
        <v>0</v>
      </c>
      <c r="T122" s="2">
        <f t="shared" si="127"/>
        <v>0.37431550792474655</v>
      </c>
      <c r="U122" s="2">
        <f t="shared" si="128"/>
        <v>3.303634359243128E-2</v>
      </c>
      <c r="V122" s="2">
        <f t="shared" si="129"/>
        <v>-4.163336342344337E-17</v>
      </c>
      <c r="W122" s="1">
        <f>SUMIF(County!$AT$243:$AT$309,$BA122,County!P$243:P$309)+SUMIF('Cong Dist'!$BA$886:$BA$942,$BA122,'Cong Dist'!W$886:W$942)</f>
        <v>32793</v>
      </c>
      <c r="Y122" s="1">
        <f>SUMIF(County!$AT$243:$AT$309,$BA122,County!R$243:R$309)+SUMIF('Cong Dist'!$BA$886:$BA$942,$BA122,'Cong Dist'!Y$886:Y$942)</f>
        <v>20712</v>
      </c>
      <c r="Z122" s="1">
        <f>SUMIF(County!$AT$243:$AT$309,$BA122,County!S$243:S$309)+SUMIF('Cong Dist'!$BA$886:$BA$942,$BA122,'Cong Dist'!Z$886:Z$942)</f>
        <v>1828</v>
      </c>
      <c r="AP122" s="7">
        <f>IF(AA122&gt;0,RANK(AA122,(W122:Y122,Z122:AN122)),0)</f>
        <v>0</v>
      </c>
      <c r="AQ122" s="7">
        <f>IF(AB122&gt;0,RANK(AB122,(W122:Y122,Z122:AN122)),0)</f>
        <v>0</v>
      </c>
      <c r="AR122" s="7">
        <f>IF(AC122&gt;0,RANK(AC122,(W122:Y122,Z122:AN122)),0)</f>
        <v>0</v>
      </c>
      <c r="AS122" s="7">
        <f>IF(AD122&gt;0,RANK(AD122,(W122:Y122,AD122:AN122)),0)</f>
        <v>0</v>
      </c>
      <c r="AT122" s="2">
        <f t="shared" si="130"/>
        <v>0</v>
      </c>
      <c r="AU122" s="2">
        <f t="shared" si="131"/>
        <v>0</v>
      </c>
      <c r="AV122" s="2">
        <f t="shared" si="132"/>
        <v>0</v>
      </c>
      <c r="AW122" s="2">
        <f t="shared" si="133"/>
        <v>0</v>
      </c>
      <c r="AY122" s="2" t="str">
        <f t="shared" si="134"/>
        <v>District 15</v>
      </c>
      <c r="AZ122" t="str">
        <f t="shared" si="135"/>
        <v>FL</v>
      </c>
      <c r="BA122">
        <v>15</v>
      </c>
      <c r="BC122" s="98">
        <v>12</v>
      </c>
      <c r="BD122" s="100">
        <v>915</v>
      </c>
      <c r="BE122" s="107">
        <f t="shared" si="136"/>
        <v>12915</v>
      </c>
      <c r="BF122" t="s">
        <v>2627</v>
      </c>
      <c r="BG122" t="s">
        <v>3208</v>
      </c>
    </row>
    <row r="123" spans="1:59" outlineLevel="1">
      <c r="A123" s="9" t="s">
        <v>3142</v>
      </c>
      <c r="B123" t="s">
        <v>632</v>
      </c>
      <c r="C123" s="1">
        <f t="shared" si="123"/>
        <v>71136</v>
      </c>
      <c r="D123" s="1">
        <v>6</v>
      </c>
      <c r="E123" s="1">
        <f t="shared" si="137"/>
        <v>4</v>
      </c>
      <c r="F123" s="1"/>
      <c r="G123" s="1">
        <f t="shared" si="138"/>
        <v>2</v>
      </c>
      <c r="H123" s="1"/>
      <c r="I123" s="1"/>
      <c r="J123" s="1"/>
      <c r="K123" s="7">
        <f>IF(W123&gt;0,RANK(W123,(W123:Y123,Z123:AN123)),0)</f>
        <v>1</v>
      </c>
      <c r="L123" s="7">
        <f>IF(X123&gt;0,RANK(X123,(W123:Y123,Z123:AN123)),0)</f>
        <v>0</v>
      </c>
      <c r="M123" s="7">
        <f>IF(Y123&gt;0,RANK(Y123,(W123:Y123,Z123:AN123)),0)</f>
        <v>2</v>
      </c>
      <c r="N123" s="7">
        <f>IF(Z123&gt;0,RANK(Z123,(W123:Y123,Z123:AN123)),0)</f>
        <v>3</v>
      </c>
      <c r="O123" s="49">
        <f t="shared" si="124"/>
        <v>18065</v>
      </c>
      <c r="P123" s="178">
        <f t="shared" si="86"/>
        <v>0.25395017993702207</v>
      </c>
      <c r="Q123" s="2"/>
      <c r="R123" s="2">
        <f t="shared" si="125"/>
        <v>0.61742296446243816</v>
      </c>
      <c r="S123" s="2">
        <f t="shared" si="126"/>
        <v>0</v>
      </c>
      <c r="T123" s="2">
        <f t="shared" si="127"/>
        <v>0.36347278452541609</v>
      </c>
      <c r="U123" s="2">
        <f t="shared" si="128"/>
        <v>1.9104251012145749E-2</v>
      </c>
      <c r="V123" s="2">
        <f t="shared" si="129"/>
        <v>-3.4694469519536142E-18</v>
      </c>
      <c r="W123" s="1">
        <f>SUMIF(County!$AT$243:$AT$309,$BA123,County!P$243:P$309)+SUMIF('Cong Dist'!$BA$886:$BA$942,$BA123,'Cong Dist'!W$886:W$942)</f>
        <v>43921</v>
      </c>
      <c r="Y123" s="1">
        <f>SUMIF(County!$AT$243:$AT$309,$BA123,County!R$243:R$309)+SUMIF('Cong Dist'!$BA$886:$BA$942,$BA123,'Cong Dist'!Y$886:Y$942)</f>
        <v>25856</v>
      </c>
      <c r="Z123" s="1">
        <f>SUMIF(County!$AT$243:$AT$309,$BA123,County!S$243:S$309)+SUMIF('Cong Dist'!$BA$886:$BA$942,$BA123,'Cong Dist'!Z$886:Z$942)</f>
        <v>1359</v>
      </c>
      <c r="AP123" s="7">
        <f>IF(AA123&gt;0,RANK(AA123,(W123:Y123,Z123:AN123)),0)</f>
        <v>0</v>
      </c>
      <c r="AQ123" s="7">
        <f>IF(AB123&gt;0,RANK(AB123,(W123:Y123,Z123:AN123)),0)</f>
        <v>0</v>
      </c>
      <c r="AR123" s="7">
        <f>IF(AC123&gt;0,RANK(AC123,(W123:Y123,Z123:AN123)),0)</f>
        <v>0</v>
      </c>
      <c r="AS123" s="7">
        <f>IF(AD123&gt;0,RANK(AD123,(W123:Y123,AD123:AN123)),0)</f>
        <v>0</v>
      </c>
      <c r="AT123" s="2">
        <f t="shared" si="130"/>
        <v>0</v>
      </c>
      <c r="AU123" s="2">
        <f t="shared" si="131"/>
        <v>0</v>
      </c>
      <c r="AV123" s="2">
        <f t="shared" si="132"/>
        <v>0</v>
      </c>
      <c r="AW123" s="2">
        <f t="shared" si="133"/>
        <v>0</v>
      </c>
      <c r="AY123" s="2" t="str">
        <f t="shared" si="134"/>
        <v>District 16</v>
      </c>
      <c r="AZ123" t="str">
        <f t="shared" si="135"/>
        <v>FL</v>
      </c>
      <c r="BA123">
        <v>16</v>
      </c>
      <c r="BC123" s="98">
        <v>12</v>
      </c>
      <c r="BD123" s="100">
        <v>916</v>
      </c>
      <c r="BE123" s="107">
        <f t="shared" si="136"/>
        <v>12916</v>
      </c>
      <c r="BF123" t="s">
        <v>2627</v>
      </c>
      <c r="BG123" t="s">
        <v>3208</v>
      </c>
    </row>
    <row r="124" spans="1:59" outlineLevel="1">
      <c r="A124" s="9" t="s">
        <v>1507</v>
      </c>
      <c r="B124" t="s">
        <v>632</v>
      </c>
      <c r="C124" s="1">
        <f t="shared" si="123"/>
        <v>48793</v>
      </c>
      <c r="D124" s="1">
        <v>4</v>
      </c>
      <c r="E124" s="1">
        <f t="shared" si="137"/>
        <v>3</v>
      </c>
      <c r="F124" s="1"/>
      <c r="G124" s="1">
        <f t="shared" si="138"/>
        <v>1</v>
      </c>
      <c r="H124" s="1"/>
      <c r="I124" s="1"/>
      <c r="J124" s="1"/>
      <c r="K124" s="7">
        <f>IF(W124&gt;0,RANK(W124,(W124:Y124,Z124:AN124)),0)</f>
        <v>1</v>
      </c>
      <c r="L124" s="7">
        <f>IF(X124&gt;0,RANK(X124,(W124:Y124,Z124:AN124)),0)</f>
        <v>0</v>
      </c>
      <c r="M124" s="7">
        <f>IF(Y124&gt;0,RANK(Y124,(W124:Y124,Z124:AN124)),0)</f>
        <v>2</v>
      </c>
      <c r="N124" s="7">
        <f>IF(Z124&gt;0,RANK(Z124,(W124:Y124,Z124:AN124)),0)</f>
        <v>3</v>
      </c>
      <c r="O124" s="49">
        <f t="shared" si="124"/>
        <v>12854</v>
      </c>
      <c r="P124" s="178">
        <f t="shared" si="86"/>
        <v>0.26343942778677271</v>
      </c>
      <c r="Q124" s="2"/>
      <c r="R124" s="2">
        <f t="shared" si="125"/>
        <v>0.61277232389891989</v>
      </c>
      <c r="S124" s="2">
        <f t="shared" si="126"/>
        <v>0</v>
      </c>
      <c r="T124" s="2">
        <f t="shared" si="127"/>
        <v>0.34933289611214724</v>
      </c>
      <c r="U124" s="2">
        <f t="shared" si="128"/>
        <v>3.7894779988932842E-2</v>
      </c>
      <c r="V124" s="2">
        <f t="shared" si="129"/>
        <v>2.7755575615628914E-17</v>
      </c>
      <c r="W124" s="1">
        <f>SUMIF(County!$AT$243:$AT$309,$BA124,County!P$243:P$309)+SUMIF('Cong Dist'!$BA$886:$BA$942,$BA124,'Cong Dist'!W$886:W$942)</f>
        <v>29899</v>
      </c>
      <c r="Y124" s="1">
        <f>SUMIF(County!$AT$243:$AT$309,$BA124,County!R$243:R$309)+SUMIF('Cong Dist'!$BA$886:$BA$942,$BA124,'Cong Dist'!Y$886:Y$942)</f>
        <v>17045</v>
      </c>
      <c r="Z124" s="1">
        <f>SUMIF(County!$AT$243:$AT$309,$BA124,County!S$243:S$309)+SUMIF('Cong Dist'!$BA$886:$BA$942,$BA124,'Cong Dist'!Z$886:Z$942)</f>
        <v>1849</v>
      </c>
      <c r="AP124" s="7">
        <f>IF(AA124&gt;0,RANK(AA124,(W124:Y124,Z124:AN124)),0)</f>
        <v>0</v>
      </c>
      <c r="AQ124" s="7">
        <f>IF(AB124&gt;0,RANK(AB124,(W124:Y124,Z124:AN124)),0)</f>
        <v>0</v>
      </c>
      <c r="AR124" s="7">
        <f>IF(AC124&gt;0,RANK(AC124,(W124:Y124,Z124:AN124)),0)</f>
        <v>0</v>
      </c>
      <c r="AS124" s="7">
        <f>IF(AD124&gt;0,RANK(AD124,(W124:Y124,AD124:AN124)),0)</f>
        <v>0</v>
      </c>
      <c r="AT124" s="2">
        <f t="shared" si="130"/>
        <v>0</v>
      </c>
      <c r="AU124" s="2">
        <f t="shared" si="131"/>
        <v>0</v>
      </c>
      <c r="AV124" s="2">
        <f t="shared" si="132"/>
        <v>0</v>
      </c>
      <c r="AW124" s="2">
        <f t="shared" si="133"/>
        <v>0</v>
      </c>
      <c r="AY124" s="2" t="str">
        <f t="shared" si="134"/>
        <v>District 17</v>
      </c>
      <c r="AZ124" t="str">
        <f t="shared" si="135"/>
        <v>FL</v>
      </c>
      <c r="BA124">
        <v>17</v>
      </c>
      <c r="BC124" s="98">
        <v>12</v>
      </c>
      <c r="BD124" s="100">
        <v>917</v>
      </c>
      <c r="BE124" s="107">
        <f t="shared" si="136"/>
        <v>12917</v>
      </c>
      <c r="BF124" t="s">
        <v>2627</v>
      </c>
      <c r="BG124" t="s">
        <v>3208</v>
      </c>
    </row>
    <row r="125" spans="1:59" outlineLevel="1">
      <c r="A125" s="9" t="s">
        <v>1623</v>
      </c>
      <c r="B125" t="s">
        <v>632</v>
      </c>
      <c r="C125" s="1">
        <f t="shared" si="123"/>
        <v>64804</v>
      </c>
      <c r="D125" s="1">
        <v>6</v>
      </c>
      <c r="E125" s="1">
        <f t="shared" si="137"/>
        <v>4</v>
      </c>
      <c r="F125" s="1"/>
      <c r="G125" s="1">
        <f t="shared" si="138"/>
        <v>2</v>
      </c>
      <c r="H125" s="1"/>
      <c r="I125" s="1"/>
      <c r="J125" s="1"/>
      <c r="K125" s="7">
        <f>IF(W125&gt;0,RANK(W125,(W125:Y125,Z125:AN125)),0)</f>
        <v>1</v>
      </c>
      <c r="L125" s="7">
        <f>IF(X125&gt;0,RANK(X125,(W125:Y125,Z125:AN125)),0)</f>
        <v>0</v>
      </c>
      <c r="M125" s="7">
        <f>IF(Y125&gt;0,RANK(Y125,(W125:Y125,Z125:AN125)),0)</f>
        <v>2</v>
      </c>
      <c r="N125" s="7">
        <f>IF(Z125&gt;0,RANK(Z125,(W125:Y125,Z125:AN125)),0)</f>
        <v>3</v>
      </c>
      <c r="O125" s="49">
        <f t="shared" si="124"/>
        <v>22184</v>
      </c>
      <c r="P125" s="178">
        <f t="shared" si="86"/>
        <v>0.34232454786741562</v>
      </c>
      <c r="Q125" s="2"/>
      <c r="R125" s="2">
        <f t="shared" si="125"/>
        <v>0.66051478303808409</v>
      </c>
      <c r="S125" s="2">
        <f t="shared" si="126"/>
        <v>0</v>
      </c>
      <c r="T125" s="2">
        <f t="shared" si="127"/>
        <v>0.31819023517066847</v>
      </c>
      <c r="U125" s="2">
        <f t="shared" si="128"/>
        <v>2.1294981791247454E-2</v>
      </c>
      <c r="V125" s="2">
        <f t="shared" si="129"/>
        <v>-6.9388939039072284E-18</v>
      </c>
      <c r="W125" s="1">
        <f>SUMIF(County!$AT$243:$AT$309,$BA125,County!P$243:P$309)+SUMIF('Cong Dist'!$BA$886:$BA$942,$BA125,'Cong Dist'!W$886:W$942)</f>
        <v>42804</v>
      </c>
      <c r="Y125" s="1">
        <f>SUMIF(County!$AT$243:$AT$309,$BA125,County!R$243:R$309)+SUMIF('Cong Dist'!$BA$886:$BA$942,$BA125,'Cong Dist'!Y$886:Y$942)</f>
        <v>20620</v>
      </c>
      <c r="Z125" s="1">
        <f>SUMIF(County!$AT$243:$AT$309,$BA125,County!S$243:S$309)+SUMIF('Cong Dist'!$BA$886:$BA$942,$BA125,'Cong Dist'!Z$886:Z$942)</f>
        <v>1380</v>
      </c>
      <c r="AP125" s="7">
        <f>IF(AA125&gt;0,RANK(AA125,(W125:Y125,Z125:AN125)),0)</f>
        <v>0</v>
      </c>
      <c r="AQ125" s="7">
        <f>IF(AB125&gt;0,RANK(AB125,(W125:Y125,Z125:AN125)),0)</f>
        <v>0</v>
      </c>
      <c r="AR125" s="7">
        <f>IF(AC125&gt;0,RANK(AC125,(W125:Y125,Z125:AN125)),0)</f>
        <v>0</v>
      </c>
      <c r="AS125" s="7">
        <f>IF(AD125&gt;0,RANK(AD125,(W125:Y125,AD125:AN125)),0)</f>
        <v>0</v>
      </c>
      <c r="AT125" s="2">
        <f t="shared" si="130"/>
        <v>0</v>
      </c>
      <c r="AU125" s="2">
        <f t="shared" si="131"/>
        <v>0</v>
      </c>
      <c r="AV125" s="2">
        <f t="shared" si="132"/>
        <v>0</v>
      </c>
      <c r="AW125" s="2">
        <f t="shared" si="133"/>
        <v>0</v>
      </c>
      <c r="AY125" s="2" t="str">
        <f t="shared" si="134"/>
        <v>District 18</v>
      </c>
      <c r="AZ125" t="str">
        <f t="shared" si="135"/>
        <v>FL</v>
      </c>
      <c r="BA125">
        <v>18</v>
      </c>
      <c r="BC125" s="98">
        <v>12</v>
      </c>
      <c r="BD125" s="100">
        <v>918</v>
      </c>
      <c r="BE125" s="107">
        <f t="shared" si="136"/>
        <v>12918</v>
      </c>
      <c r="BF125" t="s">
        <v>2627</v>
      </c>
      <c r="BG125" t="s">
        <v>3208</v>
      </c>
    </row>
    <row r="126" spans="1:59" outlineLevel="1">
      <c r="A126" s="9" t="s">
        <v>2304</v>
      </c>
      <c r="B126" t="s">
        <v>632</v>
      </c>
      <c r="C126" s="1">
        <f t="shared" si="123"/>
        <v>50271</v>
      </c>
      <c r="D126" s="1">
        <v>4</v>
      </c>
      <c r="E126" s="1">
        <f t="shared" si="137"/>
        <v>3</v>
      </c>
      <c r="F126" s="1"/>
      <c r="G126" s="1">
        <f t="shared" si="138"/>
        <v>1</v>
      </c>
      <c r="H126" s="1"/>
      <c r="I126" s="1"/>
      <c r="J126" s="1"/>
      <c r="K126" s="7">
        <f>IF(W126&gt;0,RANK(W126,(W126:Y126,Z126:AN126)),0)</f>
        <v>1</v>
      </c>
      <c r="L126" s="7">
        <f>IF(X126&gt;0,RANK(X126,(W126:Y126,Z126:AN126)),0)</f>
        <v>0</v>
      </c>
      <c r="M126" s="7">
        <f>IF(Y126&gt;0,RANK(Y126,(W126:Y126,Z126:AN126)),0)</f>
        <v>2</v>
      </c>
      <c r="N126" s="7">
        <f>IF(Z126&gt;0,RANK(Z126,(W126:Y126,Z126:AN126)),0)</f>
        <v>3</v>
      </c>
      <c r="O126" s="49">
        <f t="shared" si="124"/>
        <v>14723</v>
      </c>
      <c r="P126" s="178">
        <f t="shared" si="86"/>
        <v>0.292872630343538</v>
      </c>
      <c r="Q126" s="2"/>
      <c r="R126" s="2">
        <f t="shared" si="125"/>
        <v>0.63571442780131682</v>
      </c>
      <c r="S126" s="2">
        <f t="shared" si="126"/>
        <v>0</v>
      </c>
      <c r="T126" s="2">
        <f t="shared" si="127"/>
        <v>0.34284179745777882</v>
      </c>
      <c r="U126" s="2">
        <f t="shared" si="128"/>
        <v>2.1443774740904298E-2</v>
      </c>
      <c r="V126" s="2">
        <f t="shared" si="129"/>
        <v>6.591949208711867E-17</v>
      </c>
      <c r="W126" s="1">
        <f>SUMIF(County!$AT$243:$AT$309,$BA126,County!P$243:P$309)+SUMIF('Cong Dist'!$BA$886:$BA$942,$BA126,'Cong Dist'!W$886:W$942)</f>
        <v>31958</v>
      </c>
      <c r="Y126" s="1">
        <f>SUMIF(County!$AT$243:$AT$309,$BA126,County!R$243:R$309)+SUMIF('Cong Dist'!$BA$886:$BA$942,$BA126,'Cong Dist'!Y$886:Y$942)</f>
        <v>17235</v>
      </c>
      <c r="Z126" s="1">
        <f>SUMIF(County!$AT$243:$AT$309,$BA126,County!S$243:S$309)+SUMIF('Cong Dist'!$BA$886:$BA$942,$BA126,'Cong Dist'!Z$886:Z$942)</f>
        <v>1078</v>
      </c>
      <c r="AP126" s="7">
        <f>IF(AA126&gt;0,RANK(AA126,(W126:Y126,Z126:AN126)),0)</f>
        <v>0</v>
      </c>
      <c r="AQ126" s="7">
        <f>IF(AB126&gt;0,RANK(AB126,(W126:Y126,Z126:AN126)),0)</f>
        <v>0</v>
      </c>
      <c r="AR126" s="7">
        <f>IF(AC126&gt;0,RANK(AC126,(W126:Y126,Z126:AN126)),0)</f>
        <v>0</v>
      </c>
      <c r="AS126" s="7">
        <f>IF(AD126&gt;0,RANK(AD126,(W126:Y126,AD126:AN126)),0)</f>
        <v>0</v>
      </c>
      <c r="AT126" s="2">
        <f t="shared" si="130"/>
        <v>0</v>
      </c>
      <c r="AU126" s="2">
        <f t="shared" si="131"/>
        <v>0</v>
      </c>
      <c r="AV126" s="2">
        <f t="shared" si="132"/>
        <v>0</v>
      </c>
      <c r="AW126" s="2">
        <f t="shared" si="133"/>
        <v>0</v>
      </c>
      <c r="AY126" s="2" t="str">
        <f t="shared" si="134"/>
        <v>District 19</v>
      </c>
      <c r="AZ126" t="str">
        <f t="shared" si="135"/>
        <v>FL</v>
      </c>
      <c r="BA126">
        <v>19</v>
      </c>
      <c r="BC126" s="98">
        <v>12</v>
      </c>
      <c r="BD126" s="100">
        <v>919</v>
      </c>
      <c r="BE126" s="107">
        <f t="shared" si="136"/>
        <v>12919</v>
      </c>
      <c r="BF126" t="s">
        <v>2627</v>
      </c>
      <c r="BG126" t="s">
        <v>3208</v>
      </c>
    </row>
    <row r="127" spans="1:59" outlineLevel="1">
      <c r="A127" s="9" t="s">
        <v>1618</v>
      </c>
      <c r="B127" t="s">
        <v>632</v>
      </c>
      <c r="C127" s="1">
        <f t="shared" si="123"/>
        <v>78383</v>
      </c>
      <c r="D127" s="1">
        <v>7</v>
      </c>
      <c r="E127" s="1">
        <f t="shared" si="137"/>
        <v>6</v>
      </c>
      <c r="F127" s="1"/>
      <c r="G127" s="1">
        <f t="shared" si="138"/>
        <v>1</v>
      </c>
      <c r="H127" s="1"/>
      <c r="I127" s="1"/>
      <c r="J127" s="1"/>
      <c r="K127" s="7">
        <f>IF(W127&gt;0,RANK(W127,(W127:Y127,Z127:AN127)),0)</f>
        <v>1</v>
      </c>
      <c r="L127" s="7">
        <f>IF(X127&gt;0,RANK(X127,(W127:Y127,Z127:AN127)),0)</f>
        <v>0</v>
      </c>
      <c r="M127" s="7">
        <f>IF(Y127&gt;0,RANK(Y127,(W127:Y127,Z127:AN127)),0)</f>
        <v>2</v>
      </c>
      <c r="N127" s="7">
        <f>IF(Z127&gt;0,RANK(Z127,(W127:Y127,Z127:AN127)),0)</f>
        <v>3</v>
      </c>
      <c r="O127" s="49">
        <f t="shared" si="124"/>
        <v>46237</v>
      </c>
      <c r="P127" s="178">
        <f t="shared" si="86"/>
        <v>0.58988556192031438</v>
      </c>
      <c r="Q127" s="2"/>
      <c r="R127" s="2">
        <f t="shared" si="125"/>
        <v>0.79096232601456951</v>
      </c>
      <c r="S127" s="2">
        <f t="shared" si="126"/>
        <v>0</v>
      </c>
      <c r="T127" s="2">
        <f t="shared" si="127"/>
        <v>0.20107676409425512</v>
      </c>
      <c r="U127" s="2">
        <f t="shared" si="128"/>
        <v>7.9609098911753821E-3</v>
      </c>
      <c r="V127" s="2">
        <f t="shared" si="129"/>
        <v>-1.0408340855860843E-17</v>
      </c>
      <c r="W127" s="1">
        <f>SUMIF(County!$AT$243:$AT$309,$BA127,County!P$243:P$309)+SUMIF('Cong Dist'!$BA$886:$BA$942,$BA127,'Cong Dist'!W$886:W$942)</f>
        <v>61998</v>
      </c>
      <c r="Y127" s="1">
        <f>SUMIF(County!$AT$243:$AT$309,$BA127,County!R$243:R$309)+SUMIF('Cong Dist'!$BA$886:$BA$942,$BA127,'Cong Dist'!Y$886:Y$942)</f>
        <v>15761</v>
      </c>
      <c r="Z127" s="1">
        <f>SUMIF(County!$AT$243:$AT$309,$BA127,County!S$243:S$309)+SUMIF('Cong Dist'!$BA$886:$BA$942,$BA127,'Cong Dist'!Z$886:Z$942)</f>
        <v>624</v>
      </c>
      <c r="AP127" s="7">
        <f>IF(AA127&gt;0,RANK(AA127,(W127:Y127,Z127:AN127)),0)</f>
        <v>0</v>
      </c>
      <c r="AQ127" s="7">
        <f>IF(AB127&gt;0,RANK(AB127,(W127:Y127,Z127:AN127)),0)</f>
        <v>0</v>
      </c>
      <c r="AR127" s="7">
        <f>IF(AC127&gt;0,RANK(AC127,(W127:Y127,Z127:AN127)),0)</f>
        <v>0</v>
      </c>
      <c r="AS127" s="7">
        <f>IF(AD127&gt;0,RANK(AD127,(W127:Y127,AD127:AN127)),0)</f>
        <v>0</v>
      </c>
      <c r="AT127" s="2">
        <f t="shared" si="130"/>
        <v>0</v>
      </c>
      <c r="AU127" s="2">
        <f t="shared" si="131"/>
        <v>0</v>
      </c>
      <c r="AV127" s="2">
        <f t="shared" si="132"/>
        <v>0</v>
      </c>
      <c r="AW127" s="2">
        <f t="shared" si="133"/>
        <v>0</v>
      </c>
      <c r="AY127" s="2" t="str">
        <f t="shared" si="134"/>
        <v>District 20</v>
      </c>
      <c r="AZ127" t="str">
        <f t="shared" si="135"/>
        <v>FL</v>
      </c>
      <c r="BA127">
        <v>20</v>
      </c>
      <c r="BC127" s="98">
        <v>12</v>
      </c>
      <c r="BD127" s="100">
        <v>920</v>
      </c>
      <c r="BE127" s="107">
        <f t="shared" si="136"/>
        <v>12920</v>
      </c>
      <c r="BF127" t="s">
        <v>2627</v>
      </c>
      <c r="BG127" t="s">
        <v>3208</v>
      </c>
    </row>
    <row r="128" spans="1:59" outlineLevel="1">
      <c r="A128" s="9" t="s">
        <v>108</v>
      </c>
      <c r="B128" t="s">
        <v>632</v>
      </c>
      <c r="C128" s="1">
        <f t="shared" si="123"/>
        <v>80731</v>
      </c>
      <c r="D128" s="1">
        <v>7</v>
      </c>
      <c r="E128" s="1">
        <f t="shared" si="137"/>
        <v>5</v>
      </c>
      <c r="F128" s="1"/>
      <c r="G128" s="1">
        <f t="shared" si="138"/>
        <v>2</v>
      </c>
      <c r="H128" s="1"/>
      <c r="I128" s="1"/>
      <c r="J128" s="1"/>
      <c r="K128" s="7">
        <f>IF(W128&gt;0,RANK(W128,(W128:Y128,Z128:AN128)),0)</f>
        <v>1</v>
      </c>
      <c r="L128" s="7">
        <f>IF(X128&gt;0,RANK(X128,(W128:Y128,Z128:AN128)),0)</f>
        <v>0</v>
      </c>
      <c r="M128" s="7">
        <f>IF(Y128&gt;0,RANK(Y128,(W128:Y128,Z128:AN128)),0)</f>
        <v>2</v>
      </c>
      <c r="N128" s="7">
        <f>IF(Z128&gt;0,RANK(Z128,(W128:Y128,Z128:AN128)),0)</f>
        <v>3</v>
      </c>
      <c r="O128" s="49">
        <f t="shared" si="124"/>
        <v>35623</v>
      </c>
      <c r="P128" s="178">
        <f t="shared" si="86"/>
        <v>0.44125552761640507</v>
      </c>
      <c r="Q128" s="2"/>
      <c r="R128" s="2">
        <f t="shared" si="125"/>
        <v>0.7150041495831837</v>
      </c>
      <c r="S128" s="2">
        <f t="shared" si="126"/>
        <v>0</v>
      </c>
      <c r="T128" s="2">
        <f t="shared" si="127"/>
        <v>0.27374862196677857</v>
      </c>
      <c r="U128" s="2">
        <f t="shared" si="128"/>
        <v>1.1247228450037779E-2</v>
      </c>
      <c r="V128" s="2">
        <f t="shared" si="129"/>
        <v>-5.2041704279304213E-17</v>
      </c>
      <c r="W128" s="1">
        <f>SUMIF(County!$AT$243:$AT$309,$BA128,County!P$243:P$309)+SUMIF('Cong Dist'!$BA$886:$BA$942,$BA128,'Cong Dist'!W$886:W$942)</f>
        <v>57723</v>
      </c>
      <c r="Y128" s="1">
        <f>SUMIF(County!$AT$243:$AT$309,$BA128,County!R$243:R$309)+SUMIF('Cong Dist'!$BA$886:$BA$942,$BA128,'Cong Dist'!Y$886:Y$942)</f>
        <v>22100</v>
      </c>
      <c r="Z128" s="1">
        <f>SUMIF(County!$AT$243:$AT$309,$BA128,County!S$243:S$309)+SUMIF('Cong Dist'!$BA$886:$BA$942,$BA128,'Cong Dist'!Z$886:Z$942)</f>
        <v>908</v>
      </c>
      <c r="AP128" s="7">
        <f>IF(AA128&gt;0,RANK(AA128,(W128:Y128,Z128:AN128)),0)</f>
        <v>0</v>
      </c>
      <c r="AQ128" s="7">
        <f>IF(AB128&gt;0,RANK(AB128,(W128:Y128,Z128:AN128)),0)</f>
        <v>0</v>
      </c>
      <c r="AR128" s="7">
        <f>IF(AC128&gt;0,RANK(AC128,(W128:Y128,Z128:AN128)),0)</f>
        <v>0</v>
      </c>
      <c r="AS128" s="7">
        <f>IF(AD128&gt;0,RANK(AD128,(W128:Y128,AD128:AN128)),0)</f>
        <v>0</v>
      </c>
      <c r="AT128" s="2">
        <f t="shared" si="130"/>
        <v>0</v>
      </c>
      <c r="AU128" s="2">
        <f t="shared" si="131"/>
        <v>0</v>
      </c>
      <c r="AV128" s="2">
        <f t="shared" si="132"/>
        <v>0</v>
      </c>
      <c r="AW128" s="2">
        <f t="shared" si="133"/>
        <v>0</v>
      </c>
      <c r="AY128" s="2" t="str">
        <f t="shared" si="134"/>
        <v>District 21</v>
      </c>
      <c r="AZ128" t="str">
        <f t="shared" si="135"/>
        <v>FL</v>
      </c>
      <c r="BA128">
        <v>21</v>
      </c>
      <c r="BC128" s="98">
        <v>12</v>
      </c>
      <c r="BD128" s="100">
        <v>921</v>
      </c>
      <c r="BE128" s="107">
        <f t="shared" si="136"/>
        <v>12921</v>
      </c>
      <c r="BF128" t="s">
        <v>2627</v>
      </c>
      <c r="BG128" t="s">
        <v>3208</v>
      </c>
    </row>
    <row r="129" spans="1:59" outlineLevel="1">
      <c r="A129" s="9" t="s">
        <v>264</v>
      </c>
      <c r="B129" t="s">
        <v>632</v>
      </c>
      <c r="C129" s="1">
        <f t="shared" si="123"/>
        <v>72801</v>
      </c>
      <c r="D129" s="1">
        <v>6</v>
      </c>
      <c r="E129" s="1">
        <f t="shared" si="137"/>
        <v>4</v>
      </c>
      <c r="F129" s="1"/>
      <c r="G129" s="1">
        <f t="shared" si="138"/>
        <v>2</v>
      </c>
      <c r="H129" s="1"/>
      <c r="I129" s="1"/>
      <c r="J129" s="1"/>
      <c r="K129" s="7">
        <f>IF(W129&gt;0,RANK(W129,(W129:Y129,Z129:AN129)),0)</f>
        <v>1</v>
      </c>
      <c r="L129" s="7">
        <f>IF(X129&gt;0,RANK(X129,(W129:Y129,Z129:AN129)),0)</f>
        <v>0</v>
      </c>
      <c r="M129" s="7">
        <f>IF(Y129&gt;0,RANK(Y129,(W129:Y129,Z129:AN129)),0)</f>
        <v>2</v>
      </c>
      <c r="N129" s="7">
        <f>IF(Z129&gt;0,RANK(Z129,(W129:Y129,Z129:AN129)),0)</f>
        <v>3</v>
      </c>
      <c r="O129" s="49">
        <f t="shared" si="124"/>
        <v>27393</v>
      </c>
      <c r="P129" s="178">
        <f t="shared" si="86"/>
        <v>0.37627230395186878</v>
      </c>
      <c r="Q129" s="2"/>
      <c r="R129" s="2">
        <f t="shared" si="125"/>
        <v>0.68133679482424692</v>
      </c>
      <c r="S129" s="2">
        <f t="shared" si="126"/>
        <v>0</v>
      </c>
      <c r="T129" s="2">
        <f t="shared" si="127"/>
        <v>0.30506449087237814</v>
      </c>
      <c r="U129" s="2">
        <f t="shared" si="128"/>
        <v>1.3598714303374953E-2</v>
      </c>
      <c r="V129" s="2">
        <f t="shared" si="129"/>
        <v>-5.2041704279304213E-18</v>
      </c>
      <c r="W129" s="1">
        <f>SUMIF(County!$AT$243:$AT$309,$BA129,County!P$243:P$309)+SUMIF('Cong Dist'!$BA$886:$BA$942,$BA129,'Cong Dist'!W$886:W$942)</f>
        <v>49602</v>
      </c>
      <c r="Y129" s="1">
        <f>SUMIF(County!$AT$243:$AT$309,$BA129,County!R$243:R$309)+SUMIF('Cong Dist'!$BA$886:$BA$942,$BA129,'Cong Dist'!Y$886:Y$942)</f>
        <v>22209</v>
      </c>
      <c r="Z129" s="1">
        <f>SUMIF(County!$AT$243:$AT$309,$BA129,County!S$243:S$309)+SUMIF('Cong Dist'!$BA$886:$BA$942,$BA129,'Cong Dist'!Z$886:Z$942)</f>
        <v>990</v>
      </c>
      <c r="AP129" s="7">
        <f>IF(AA129&gt;0,RANK(AA129,(W129:Y129,Z129:AN129)),0)</f>
        <v>0</v>
      </c>
      <c r="AQ129" s="7">
        <f>IF(AB129&gt;0,RANK(AB129,(W129:Y129,Z129:AN129)),0)</f>
        <v>0</v>
      </c>
      <c r="AR129" s="7">
        <f>IF(AC129&gt;0,RANK(AC129,(W129:Y129,Z129:AN129)),0)</f>
        <v>0</v>
      </c>
      <c r="AS129" s="7">
        <f>IF(AD129&gt;0,RANK(AD129,(W129:Y129,AD129:AN129)),0)</f>
        <v>0</v>
      </c>
      <c r="AT129" s="2">
        <f t="shared" si="130"/>
        <v>0</v>
      </c>
      <c r="AU129" s="2">
        <f t="shared" si="131"/>
        <v>0</v>
      </c>
      <c r="AV129" s="2">
        <f t="shared" si="132"/>
        <v>0</v>
      </c>
      <c r="AW129" s="2">
        <f t="shared" si="133"/>
        <v>0</v>
      </c>
      <c r="AY129" s="2" t="str">
        <f t="shared" si="134"/>
        <v>District 22</v>
      </c>
      <c r="AZ129" t="str">
        <f t="shared" si="135"/>
        <v>FL</v>
      </c>
      <c r="BA129">
        <v>22</v>
      </c>
      <c r="BC129" s="98">
        <v>12</v>
      </c>
      <c r="BD129" s="100">
        <v>922</v>
      </c>
      <c r="BE129" s="107">
        <f t="shared" si="136"/>
        <v>12922</v>
      </c>
      <c r="BF129" t="s">
        <v>2627</v>
      </c>
      <c r="BG129" t="s">
        <v>3208</v>
      </c>
    </row>
    <row r="130" spans="1:59" outlineLevel="1">
      <c r="A130" s="9" t="s">
        <v>199</v>
      </c>
      <c r="B130" t="s">
        <v>632</v>
      </c>
      <c r="C130" s="1">
        <f>SUM(W130:AN130)</f>
        <v>65392</v>
      </c>
      <c r="D130" s="1">
        <v>6</v>
      </c>
      <c r="E130" s="1">
        <f t="shared" si="137"/>
        <v>4</v>
      </c>
      <c r="F130" s="1"/>
      <c r="G130" s="1">
        <f t="shared" si="138"/>
        <v>2</v>
      </c>
      <c r="H130" s="1"/>
      <c r="I130" s="1"/>
      <c r="J130" s="1"/>
      <c r="K130" s="7">
        <f>IF(W130&gt;0,RANK(W130,(W130:Y130,Z130:AN130)),0)</f>
        <v>1</v>
      </c>
      <c r="L130" s="7">
        <f>IF(X130&gt;0,RANK(X130,(W130:Y130,Z130:AN130)),0)</f>
        <v>0</v>
      </c>
      <c r="M130" s="7">
        <f>IF(Y130&gt;0,RANK(Y130,(W130:Y130,Z130:AN130)),0)</f>
        <v>2</v>
      </c>
      <c r="N130" s="7">
        <f>IF(Z130&gt;0,RANK(Z130,(W130:Y130,Z130:AN130)),0)</f>
        <v>3</v>
      </c>
      <c r="O130" s="49">
        <f t="shared" si="124"/>
        <v>24536</v>
      </c>
      <c r="P130" s="178">
        <f>O130/C130</f>
        <v>0.37521409346709078</v>
      </c>
      <c r="Q130" s="2"/>
      <c r="R130" s="2">
        <f t="shared" ref="R130:T133" si="139">IF($C130=0,"-",W130/$C130)</f>
        <v>0.68066430144360168</v>
      </c>
      <c r="S130" s="2">
        <f t="shared" si="139"/>
        <v>0</v>
      </c>
      <c r="T130" s="2">
        <f t="shared" si="139"/>
        <v>0.3054502079765109</v>
      </c>
      <c r="U130" s="2">
        <f t="shared" si="128"/>
        <v>1.3885490579887447E-2</v>
      </c>
      <c r="V130" s="2">
        <f t="shared" si="129"/>
        <v>-3.1225022567582528E-17</v>
      </c>
      <c r="W130" s="1">
        <f>SUMIF(County!$AT$243:$AT$309,$BA130,County!P$243:P$309)+SUMIF('Cong Dist'!$BA$886:$BA$942,$BA130,'Cong Dist'!W$886:W$942)</f>
        <v>44510</v>
      </c>
      <c r="Y130" s="1">
        <f>SUMIF(County!$AT$243:$AT$309,$BA130,County!R$243:R$309)+SUMIF('Cong Dist'!$BA$886:$BA$942,$BA130,'Cong Dist'!Y$886:Y$942)</f>
        <v>19974</v>
      </c>
      <c r="Z130" s="1">
        <f>SUMIF(County!$AT$243:$AT$309,$BA130,County!S$243:S$309)+SUMIF('Cong Dist'!$BA$886:$BA$942,$BA130,'Cong Dist'!Z$886:Z$942)</f>
        <v>908</v>
      </c>
      <c r="AP130" s="7">
        <f>IF(AA130&gt;0,RANK(AA130,(W130:Y130,Z130:AN130)),0)</f>
        <v>0</v>
      </c>
      <c r="AQ130" s="7">
        <f>IF(AB130&gt;0,RANK(AB130,(W130:Y130,Z130:AN130)),0)</f>
        <v>0</v>
      </c>
      <c r="AR130" s="7">
        <f>IF(AC130&gt;0,RANK(AC130,(W130:Y130,Z130:AN130)),0)</f>
        <v>0</v>
      </c>
      <c r="AS130" s="7">
        <f>IF(AD130&gt;0,RANK(AD130,(W130:Y130,AD130:AN130)),0)</f>
        <v>0</v>
      </c>
      <c r="AT130" s="2">
        <f>IF($C130=0,"-",AA130/$C130)</f>
        <v>0</v>
      </c>
      <c r="AU130" s="2">
        <f t="shared" si="131"/>
        <v>0</v>
      </c>
      <c r="AV130" s="2">
        <f>IF($C130=0,"-",AC130/$C130)</f>
        <v>0</v>
      </c>
      <c r="AW130" s="2">
        <f t="shared" si="133"/>
        <v>0</v>
      </c>
      <c r="AY130" s="2" t="str">
        <f t="shared" si="134"/>
        <v>District 23</v>
      </c>
      <c r="AZ130" t="str">
        <f t="shared" si="135"/>
        <v>FL</v>
      </c>
      <c r="BA130">
        <v>23</v>
      </c>
      <c r="BC130" s="98">
        <v>12</v>
      </c>
      <c r="BD130" s="100">
        <v>923</v>
      </c>
      <c r="BE130" s="107">
        <f t="shared" si="136"/>
        <v>12923</v>
      </c>
      <c r="BF130" t="s">
        <v>2627</v>
      </c>
      <c r="BG130" t="s">
        <v>3208</v>
      </c>
    </row>
    <row r="131" spans="1:59" outlineLevel="1">
      <c r="A131" s="9" t="s">
        <v>443</v>
      </c>
      <c r="B131" t="s">
        <v>632</v>
      </c>
      <c r="C131" s="1">
        <f>SUM(W131:AN131)</f>
        <v>73542</v>
      </c>
      <c r="D131" s="1">
        <v>8</v>
      </c>
      <c r="E131" s="1">
        <f t="shared" si="137"/>
        <v>6</v>
      </c>
      <c r="F131" s="1"/>
      <c r="G131" s="1">
        <f t="shared" si="138"/>
        <v>2</v>
      </c>
      <c r="H131" s="1"/>
      <c r="I131" s="1"/>
      <c r="J131" s="1"/>
      <c r="K131" s="7">
        <f>IF(W131&gt;0,RANK(W131,(W131:Y131,Z131:AN131)),0)</f>
        <v>1</v>
      </c>
      <c r="L131" s="7">
        <f>IF(X131&gt;0,RANK(X131,(W131:Y131,Z131:AN131)),0)</f>
        <v>0</v>
      </c>
      <c r="M131" s="7">
        <f>IF(Y131&gt;0,RANK(Y131,(W131:Y131,Z131:AN131)),0)</f>
        <v>2</v>
      </c>
      <c r="N131" s="7">
        <f>IF(Z131&gt;0,RANK(Z131,(W131:Y131,Z131:AN131)),0)</f>
        <v>3</v>
      </c>
      <c r="O131" s="49">
        <f t="shared" si="124"/>
        <v>45381</v>
      </c>
      <c r="P131" s="178">
        <f>O131/C131</f>
        <v>0.61707595659623071</v>
      </c>
      <c r="Q131" s="2"/>
      <c r="R131" s="2">
        <f t="shared" si="139"/>
        <v>0.80598841478338912</v>
      </c>
      <c r="S131" s="2">
        <f t="shared" si="139"/>
        <v>0</v>
      </c>
      <c r="T131" s="2">
        <f t="shared" si="139"/>
        <v>0.18891245818715835</v>
      </c>
      <c r="U131" s="2">
        <f t="shared" si="128"/>
        <v>5.0991270294525578E-3</v>
      </c>
      <c r="V131" s="2">
        <f t="shared" si="129"/>
        <v>-2.5153490401663703E-17</v>
      </c>
      <c r="W131" s="1">
        <f>SUMIF(County!$AT$243:$AT$309,$BA131,County!P$243:P$309)+SUMIF('Cong Dist'!$BA$886:$BA$942,$BA131,'Cong Dist'!W$886:W$942)</f>
        <v>59274</v>
      </c>
      <c r="Y131" s="1">
        <f>SUMIF(County!$AT$243:$AT$309,$BA131,County!R$243:R$309)+SUMIF('Cong Dist'!$BA$886:$BA$942,$BA131,'Cong Dist'!Y$886:Y$942)</f>
        <v>13893</v>
      </c>
      <c r="Z131" s="1">
        <f>SUMIF(County!$AT$243:$AT$309,$BA131,County!S$243:S$309)+SUMIF('Cong Dist'!$BA$886:$BA$942,$BA131,'Cong Dist'!Z$886:Z$942)</f>
        <v>375</v>
      </c>
      <c r="AP131" s="7">
        <f>IF(AA131&gt;0,RANK(AA131,(W131:Y131,Z131:AN131)),0)</f>
        <v>0</v>
      </c>
      <c r="AQ131" s="7">
        <f>IF(AB131&gt;0,RANK(AB131,(W131:Y131,Z131:AN131)),0)</f>
        <v>0</v>
      </c>
      <c r="AR131" s="7">
        <f>IF(AC131&gt;0,RANK(AC131,(W131:Y131,Z131:AN131)),0)</f>
        <v>0</v>
      </c>
      <c r="AS131" s="7">
        <f>IF(AD131&gt;0,RANK(AD131,(W131:Y131,AD131:AN131)),0)</f>
        <v>0</v>
      </c>
      <c r="AT131" s="2">
        <f>IF($C131=0,"-",AA131/$C131)</f>
        <v>0</v>
      </c>
      <c r="AU131" s="2">
        <f t="shared" si="131"/>
        <v>0</v>
      </c>
      <c r="AV131" s="2">
        <f>IF($C131=0,"-",AC131/$C131)</f>
        <v>0</v>
      </c>
      <c r="AW131" s="2">
        <f t="shared" si="133"/>
        <v>0</v>
      </c>
      <c r="AY131" s="2" t="str">
        <f t="shared" si="134"/>
        <v>District 24</v>
      </c>
      <c r="AZ131" t="str">
        <f t="shared" si="135"/>
        <v>FL</v>
      </c>
      <c r="BA131">
        <v>24</v>
      </c>
      <c r="BC131" s="98">
        <v>12</v>
      </c>
      <c r="BD131" s="100">
        <v>924</v>
      </c>
      <c r="BE131" s="107">
        <f t="shared" si="136"/>
        <v>12924</v>
      </c>
      <c r="BF131" t="s">
        <v>2627</v>
      </c>
      <c r="BG131" t="s">
        <v>3208</v>
      </c>
    </row>
    <row r="132" spans="1:59" s="182" customFormat="1" outlineLevel="1">
      <c r="A132" s="9" t="s">
        <v>1268</v>
      </c>
      <c r="B132" s="182" t="s">
        <v>632</v>
      </c>
      <c r="C132" s="1">
        <f t="shared" ref="C132" si="140">SUM(W132:AN132)</f>
        <v>34733</v>
      </c>
      <c r="D132" s="1">
        <v>3</v>
      </c>
      <c r="E132" s="1">
        <f t="shared" si="137"/>
        <v>2</v>
      </c>
      <c r="F132" s="1"/>
      <c r="G132" s="1">
        <f t="shared" si="138"/>
        <v>1</v>
      </c>
      <c r="H132" s="1"/>
      <c r="I132" s="1"/>
      <c r="J132" s="1"/>
      <c r="K132" s="7">
        <f>IF(W132&gt;0,RANK(W132,(W132:Y132,Z132:AN132)),0)</f>
        <v>1</v>
      </c>
      <c r="L132" s="7">
        <f>IF(X132&gt;0,RANK(X132,(W132:Y132,Z132:AN132)),0)</f>
        <v>0</v>
      </c>
      <c r="M132" s="7">
        <f>IF(Y132&gt;0,RANK(Y132,(W132:Y132,Z132:AN132)),0)</f>
        <v>2</v>
      </c>
      <c r="N132" s="7">
        <f>IF(Z132&gt;0,RANK(Z132,(W132:Y132,Z132:AN132)),0)</f>
        <v>3</v>
      </c>
      <c r="O132" s="49">
        <f t="shared" si="124"/>
        <v>15610</v>
      </c>
      <c r="P132" s="178">
        <f t="shared" ref="P132" si="141">O132/C132</f>
        <v>0.44942849739440877</v>
      </c>
      <c r="Q132" s="2"/>
      <c r="R132" s="2">
        <f t="shared" ref="R132" si="142">IF($C132=0,"-",W132/$C132)</f>
        <v>0.71681110183399077</v>
      </c>
      <c r="S132" s="2">
        <f t="shared" ref="S132" si="143">IF($C132=0,"-",X132/$C132)</f>
        <v>0</v>
      </c>
      <c r="T132" s="2">
        <f t="shared" ref="T132" si="144">IF($C132=0,"-",Y132/$C132)</f>
        <v>0.26738260443958195</v>
      </c>
      <c r="U132" s="2">
        <f t="shared" si="128"/>
        <v>1.5806293726427317E-2</v>
      </c>
      <c r="V132" s="2">
        <f t="shared" si="129"/>
        <v>-3.8163916471489756E-17</v>
      </c>
      <c r="W132" s="1">
        <f>SUMIF(County!$AT$243:$AT$309,$BA132,County!P$243:P$309)+SUMIF('Cong Dist'!$BA$886:$BA$942,$BA132,'Cong Dist'!W$886:W$942)</f>
        <v>24897</v>
      </c>
      <c r="X132" s="1"/>
      <c r="Y132" s="1">
        <f>SUMIF(County!$AT$243:$AT$309,$BA132,County!R$243:R$309)+SUMIF('Cong Dist'!$BA$886:$BA$942,$BA132,'Cong Dist'!Y$886:Y$942)</f>
        <v>9287</v>
      </c>
      <c r="Z132" s="1">
        <f>SUMIF(County!$AT$243:$AT$309,$BA132,County!S$243:S$309)+SUMIF('Cong Dist'!$BA$886:$BA$942,$BA132,'Cong Dist'!Z$886:Z$942)</f>
        <v>549</v>
      </c>
      <c r="AA132" s="1"/>
      <c r="AB132" s="1"/>
      <c r="AC132" s="1"/>
      <c r="AD132" s="1"/>
      <c r="AE132" s="1"/>
      <c r="AF132" s="1"/>
      <c r="AG132" s="1"/>
      <c r="AJ132" s="1"/>
      <c r="AP132" s="7">
        <f>IF(AA132&gt;0,RANK(AA132,(W132:Y132,Z132:AN132)),0)</f>
        <v>0</v>
      </c>
      <c r="AQ132" s="7">
        <f>IF(AB132&gt;0,RANK(AB132,(W132:Y132,Z132:AN132)),0)</f>
        <v>0</v>
      </c>
      <c r="AR132" s="7">
        <f>IF(AC132&gt;0,RANK(AC132,(W132:Y132,Z132:AN132)),0)</f>
        <v>0</v>
      </c>
      <c r="AS132" s="7">
        <f>IF(AD132&gt;0,RANK(AD132,(W132:Y132,AD132:AN132)),0)</f>
        <v>0</v>
      </c>
      <c r="AT132" s="2">
        <f t="shared" ref="AT132" si="145">IF($C132=0,"-",AA132/$C132)</f>
        <v>0</v>
      </c>
      <c r="AU132" s="2">
        <f t="shared" si="131"/>
        <v>0</v>
      </c>
      <c r="AV132" s="2">
        <f t="shared" ref="AV132" si="146">IF($C132=0,"-",AC132/$C132)</f>
        <v>0</v>
      </c>
      <c r="AW132" s="2">
        <f t="shared" si="133"/>
        <v>0</v>
      </c>
      <c r="AY132" s="2" t="str">
        <f t="shared" si="134"/>
        <v>District 25</v>
      </c>
      <c r="AZ132" s="182" t="str">
        <f t="shared" si="135"/>
        <v>FL</v>
      </c>
      <c r="BA132" s="182">
        <v>25</v>
      </c>
      <c r="BC132" s="98">
        <v>12</v>
      </c>
      <c r="BD132" s="100">
        <v>925</v>
      </c>
      <c r="BE132" s="107">
        <f t="shared" si="136"/>
        <v>12925</v>
      </c>
      <c r="BF132" s="182" t="s">
        <v>2627</v>
      </c>
      <c r="BG132" s="182" t="s">
        <v>3208</v>
      </c>
    </row>
    <row r="133" spans="1:59" s="182" customFormat="1" outlineLevel="1">
      <c r="A133" s="9" t="s">
        <v>3066</v>
      </c>
      <c r="B133" s="182" t="s">
        <v>632</v>
      </c>
      <c r="C133" s="1">
        <f t="shared" ref="C133" si="147">SUM(W133:AN133)</f>
        <v>46855</v>
      </c>
      <c r="D133" s="1">
        <v>4</v>
      </c>
      <c r="E133" s="1">
        <f t="shared" si="137"/>
        <v>3</v>
      </c>
      <c r="F133" s="1"/>
      <c r="G133" s="1">
        <f t="shared" si="138"/>
        <v>1</v>
      </c>
      <c r="H133" s="1"/>
      <c r="I133" s="1"/>
      <c r="J133" s="1"/>
      <c r="K133" s="7">
        <f>IF(W133&gt;0,RANK(W133,(W133:Y133,Z133:AN133)),0)</f>
        <v>1</v>
      </c>
      <c r="L133" s="7">
        <f>IF(X133&gt;0,RANK(X133,(W133:Y133,Z133:AN133)),0)</f>
        <v>0</v>
      </c>
      <c r="M133" s="7">
        <f>IF(Y133&gt;0,RANK(Y133,(W133:Y133,Z133:AN133)),0)</f>
        <v>2</v>
      </c>
      <c r="N133" s="7">
        <f>IF(Z133&gt;0,RANK(Z133,(W133:Y133,Z133:AN133)),0)</f>
        <v>3</v>
      </c>
      <c r="O133" s="49">
        <f t="shared" ref="O133" si="148">MAX(W133:AD133)-LARGE(W133:AD133,2)</f>
        <v>17921</v>
      </c>
      <c r="P133" s="178">
        <f t="shared" ref="P133" si="149">O133/C133</f>
        <v>0.38247785721908012</v>
      </c>
      <c r="Q133" s="2"/>
      <c r="R133" s="2">
        <f t="shared" si="139"/>
        <v>0.68443069042791593</v>
      </c>
      <c r="S133" s="2">
        <f t="shared" si="139"/>
        <v>0</v>
      </c>
      <c r="T133" s="2">
        <f t="shared" si="139"/>
        <v>0.30195283320883576</v>
      </c>
      <c r="U133" s="2">
        <f t="shared" ref="U133" si="150">IF($C133=0,"-",Z133/$C133)</f>
        <v>1.3616476363248319E-2</v>
      </c>
      <c r="V133" s="2">
        <f t="shared" ref="V133" si="151">IF(C133=0,"-",(1-R133-S133-T133-U133))</f>
        <v>-1.0408340855860843E-17</v>
      </c>
      <c r="W133" s="1">
        <f>SUMIF(County!$AT$243:$AT$309,$BA133,County!P$243:P$309)+SUMIF('Cong Dist'!$BA$886:$BA$942,$BA133,'Cong Dist'!W$886:W$942)</f>
        <v>32069</v>
      </c>
      <c r="X133" s="1"/>
      <c r="Y133" s="1">
        <f>SUMIF(County!$AT$243:$AT$309,$BA133,County!R$243:R$309)+SUMIF('Cong Dist'!$BA$886:$BA$942,$BA133,'Cong Dist'!Y$886:Y$942)</f>
        <v>14148</v>
      </c>
      <c r="Z133" s="1">
        <f>SUMIF(County!$AT$243:$AT$309,$BA133,County!S$243:S$309)+SUMIF('Cong Dist'!$BA$886:$BA$942,$BA133,'Cong Dist'!Z$886:Z$942)</f>
        <v>638</v>
      </c>
      <c r="AA133" s="1"/>
      <c r="AB133" s="1"/>
      <c r="AC133" s="1"/>
      <c r="AD133" s="1"/>
      <c r="AE133" s="1"/>
      <c r="AF133" s="1"/>
      <c r="AG133" s="1"/>
      <c r="AJ133" s="1"/>
      <c r="AP133" s="7">
        <f>IF(AA133&gt;0,RANK(AA133,(W133:Y133,Z133:AN133)),0)</f>
        <v>0</v>
      </c>
      <c r="AQ133" s="7">
        <f>IF(AB133&gt;0,RANK(AB133,(W133:Y133,Z133:AN133)),0)</f>
        <v>0</v>
      </c>
      <c r="AR133" s="7">
        <f>IF(AC133&gt;0,RANK(AC133,(W133:Y133,Z133:AN133)),0)</f>
        <v>0</v>
      </c>
      <c r="AS133" s="7">
        <f>IF(AD133&gt;0,RANK(AD133,(W133:Y133,AD133:AN133)),0)</f>
        <v>0</v>
      </c>
      <c r="AT133" s="2">
        <f t="shared" ref="AT133" si="152">IF($C133=0,"-",AA133/$C133)</f>
        <v>0</v>
      </c>
      <c r="AU133" s="2">
        <f t="shared" ref="AU133" si="153">IF($C133=0,"-",AB133/$C133)</f>
        <v>0</v>
      </c>
      <c r="AV133" s="2">
        <f t="shared" ref="AV133" si="154">IF($C133=0,"-",AC133/$C133)</f>
        <v>0</v>
      </c>
      <c r="AW133" s="2">
        <f t="shared" ref="AW133" si="155">IF($C133=0,"-",AD133/$C133)</f>
        <v>0</v>
      </c>
      <c r="AY133" s="2" t="str">
        <f t="shared" ref="AY133" si="156">A133</f>
        <v>District 26</v>
      </c>
      <c r="AZ133" s="182" t="str">
        <f t="shared" ref="AZ133" si="157">B133</f>
        <v>FL</v>
      </c>
      <c r="BA133" s="182">
        <v>26</v>
      </c>
      <c r="BC133" s="98">
        <v>12</v>
      </c>
      <c r="BD133" s="100">
        <v>926</v>
      </c>
      <c r="BE133" s="107">
        <f t="shared" ref="BE133" si="158">BC133*1000+BD133</f>
        <v>12926</v>
      </c>
      <c r="BF133" s="182" t="s">
        <v>2627</v>
      </c>
      <c r="BG133" s="182" t="s">
        <v>3208</v>
      </c>
    </row>
    <row r="134" spans="1:59" outlineLevel="1">
      <c r="A134" s="9" t="s">
        <v>2819</v>
      </c>
      <c r="B134" t="s">
        <v>632</v>
      </c>
      <c r="C134" s="1">
        <f t="shared" si="123"/>
        <v>43545</v>
      </c>
      <c r="D134" s="1">
        <v>4</v>
      </c>
      <c r="E134" s="1">
        <f t="shared" si="137"/>
        <v>3</v>
      </c>
      <c r="F134" s="1"/>
      <c r="G134" s="1">
        <f t="shared" si="138"/>
        <v>1</v>
      </c>
      <c r="H134" s="1"/>
      <c r="I134" s="1"/>
      <c r="J134" s="1"/>
      <c r="K134" s="7">
        <f>IF(W134&gt;0,RANK(W134,(W134:Y134,Z134:AN134)),0)</f>
        <v>1</v>
      </c>
      <c r="L134" s="7">
        <f>IF(X134&gt;0,RANK(X134,(W134:Y134,Z134:AN134)),0)</f>
        <v>0</v>
      </c>
      <c r="M134" s="7">
        <f>IF(Y134&gt;0,RANK(Y134,(W134:Y134,Z134:AN134)),0)</f>
        <v>2</v>
      </c>
      <c r="N134" s="7">
        <f>IF(Z134&gt;0,RANK(Z134,(W134:Y134,Z134:AN134)),0)</f>
        <v>3</v>
      </c>
      <c r="O134" s="49">
        <f t="shared" si="124"/>
        <v>18451</v>
      </c>
      <c r="P134" s="178">
        <f t="shared" si="86"/>
        <v>0.42372258583074979</v>
      </c>
      <c r="Q134" s="2"/>
      <c r="R134" s="2">
        <f t="shared" si="125"/>
        <v>0.70522448042255137</v>
      </c>
      <c r="S134" s="2">
        <f t="shared" si="126"/>
        <v>0</v>
      </c>
      <c r="T134" s="2">
        <f t="shared" si="127"/>
        <v>0.28150189459180158</v>
      </c>
      <c r="U134" s="2">
        <f t="shared" si="128"/>
        <v>1.3273624985647032E-2</v>
      </c>
      <c r="V134" s="2">
        <f t="shared" si="129"/>
        <v>1.5612511283791264E-17</v>
      </c>
      <c r="W134" s="1">
        <f>SUMIF(County!$AT$243:$AT$309,$BA134,County!P$243:P$309)+SUMIF('Cong Dist'!$BA$886:$BA$942,$BA134,'Cong Dist'!W$886:W$942)</f>
        <v>30709</v>
      </c>
      <c r="Y134" s="1">
        <f>SUMIF(County!$AT$243:$AT$309,$BA134,County!R$243:R$309)+SUMIF('Cong Dist'!$BA$886:$BA$942,$BA134,'Cong Dist'!Y$886:Y$942)</f>
        <v>12258</v>
      </c>
      <c r="Z134" s="1">
        <f>SUMIF(County!$AT$243:$AT$309,$BA134,County!S$243:S$309)+SUMIF('Cong Dist'!$BA$886:$BA$942,$BA134,'Cong Dist'!Z$886:Z$942)</f>
        <v>578</v>
      </c>
      <c r="AP134" s="7">
        <f>IF(AA134&gt;0,RANK(AA134,(W134:Y134,Z134:AN134)),0)</f>
        <v>0</v>
      </c>
      <c r="AQ134" s="7">
        <f>IF(AB134&gt;0,RANK(AB134,(W134:Y134,Z134:AN134)),0)</f>
        <v>0</v>
      </c>
      <c r="AR134" s="7">
        <f>IF(AC134&gt;0,RANK(AC134,(W134:Y134,Z134:AN134)),0)</f>
        <v>0</v>
      </c>
      <c r="AS134" s="7">
        <f>IF(AD134&gt;0,RANK(AD134,(W134:Y134,AD134:AN134)),0)</f>
        <v>0</v>
      </c>
      <c r="AT134" s="2">
        <f t="shared" si="130"/>
        <v>0</v>
      </c>
      <c r="AU134" s="2">
        <f t="shared" si="131"/>
        <v>0</v>
      </c>
      <c r="AV134" s="2">
        <f t="shared" si="132"/>
        <v>0</v>
      </c>
      <c r="AW134" s="2">
        <f t="shared" si="133"/>
        <v>0</v>
      </c>
      <c r="AY134" s="2" t="str">
        <f t="shared" si="134"/>
        <v>District 27</v>
      </c>
      <c r="AZ134" t="str">
        <f t="shared" si="135"/>
        <v>FL</v>
      </c>
      <c r="BA134">
        <v>27</v>
      </c>
      <c r="BC134" s="98">
        <v>12</v>
      </c>
      <c r="BD134" s="100">
        <v>927</v>
      </c>
      <c r="BE134" s="107">
        <f t="shared" si="136"/>
        <v>12927</v>
      </c>
      <c r="BF134" t="s">
        <v>2627</v>
      </c>
      <c r="BG134" t="s">
        <v>3208</v>
      </c>
    </row>
    <row r="135" spans="1:59">
      <c r="A135" t="s">
        <v>2797</v>
      </c>
      <c r="B135" t="s">
        <v>1114</v>
      </c>
      <c r="C135" s="1">
        <f t="shared" si="123"/>
        <v>1709183</v>
      </c>
      <c r="D135" s="1">
        <v>74</v>
      </c>
      <c r="E135" s="1">
        <v>48</v>
      </c>
      <c r="F135" s="1"/>
      <c r="G135" s="1">
        <v>26</v>
      </c>
      <c r="H135" s="1"/>
      <c r="I135" s="1"/>
      <c r="J135" s="1"/>
      <c r="K135" s="7">
        <f>IF(W135&gt;0,RANK(W135,(W135:Y135,Z135:AN135)),0)</f>
        <v>1</v>
      </c>
      <c r="L135" s="7">
        <f>IF(X135&gt;0,RANK(X135,(W135:Y135,Z135:AN135)),0)</f>
        <v>0</v>
      </c>
      <c r="M135" s="7">
        <f>IF(Y135&gt;0,RANK(Y135,(W135:Y135,Z135:AN135)),0)</f>
        <v>2</v>
      </c>
      <c r="N135" s="7">
        <f>IF(Z135&gt;0,RANK(Z135,(W135:Y135,Z135:AN135)),0)</f>
        <v>3</v>
      </c>
      <c r="O135" s="49">
        <f t="shared" si="124"/>
        <v>532575</v>
      </c>
      <c r="P135" s="178">
        <f t="shared" si="86"/>
        <v>0.31159624218120585</v>
      </c>
      <c r="Q135" s="2"/>
      <c r="R135" s="2">
        <f t="shared" si="125"/>
        <v>0.64440963899126069</v>
      </c>
      <c r="S135" s="2">
        <f t="shared" si="126"/>
        <v>0</v>
      </c>
      <c r="T135" s="2">
        <f t="shared" si="127"/>
        <v>0.33281339681005484</v>
      </c>
      <c r="U135" s="2">
        <f t="shared" si="128"/>
        <v>2.2776964198684399E-2</v>
      </c>
      <c r="V135" s="2">
        <f t="shared" si="129"/>
        <v>6.9388939039072284E-17</v>
      </c>
      <c r="W135" s="1">
        <f t="shared" ref="W135:Z135" si="159">SUM(W108:W134)</f>
        <v>1101414</v>
      </c>
      <c r="Y135" s="1">
        <f t="shared" si="159"/>
        <v>568839</v>
      </c>
      <c r="Z135" s="1">
        <f t="shared" si="159"/>
        <v>38930</v>
      </c>
      <c r="AP135" s="7">
        <f>IF(AA135&gt;0,RANK(AA135,(W135:Y135,Z135:AN135)),0)</f>
        <v>0</v>
      </c>
      <c r="AQ135" s="7">
        <f>IF(AB135&gt;0,RANK(AB135,(W135:Y135,Z135:AN135)),0)</f>
        <v>0</v>
      </c>
      <c r="AR135" s="7">
        <f>IF(AC135&gt;0,RANK(AC135,(W135:Y135,Z135:AN135)),0)</f>
        <v>0</v>
      </c>
      <c r="AS135" s="7">
        <f>IF(AD135&gt;0,RANK(AD135,(W135:Y135,AD135:AN135)),0)</f>
        <v>0</v>
      </c>
      <c r="AT135" s="2">
        <f t="shared" si="130"/>
        <v>0</v>
      </c>
      <c r="AU135" s="2">
        <f t="shared" si="131"/>
        <v>0</v>
      </c>
      <c r="AV135" s="2">
        <f t="shared" si="132"/>
        <v>0</v>
      </c>
      <c r="AW135" s="2">
        <f t="shared" si="133"/>
        <v>0</v>
      </c>
      <c r="AY135" s="2" t="str">
        <f t="shared" si="134"/>
        <v>Florida</v>
      </c>
      <c r="AZ135" t="str">
        <f t="shared" si="135"/>
        <v>T</v>
      </c>
      <c r="BC135" s="98">
        <v>12</v>
      </c>
      <c r="BD135" s="100"/>
      <c r="BE135" s="107">
        <f t="shared" si="136"/>
        <v>12000</v>
      </c>
      <c r="BF135" t="s">
        <v>1634</v>
      </c>
      <c r="BG135" t="s">
        <v>3208</v>
      </c>
    </row>
    <row r="136" spans="1:59">
      <c r="C136" s="1"/>
      <c r="D136" s="1"/>
      <c r="E136" s="1"/>
      <c r="F136" s="1"/>
      <c r="G136" s="1"/>
      <c r="H136" s="1"/>
      <c r="I136" s="1"/>
      <c r="J136" s="1"/>
      <c r="K136" s="7"/>
      <c r="L136" s="7"/>
      <c r="M136" s="7"/>
      <c r="N136" s="7"/>
      <c r="O136" s="49"/>
      <c r="P136" s="178"/>
      <c r="Q136" s="2"/>
      <c r="R136" s="2"/>
      <c r="S136" s="2"/>
      <c r="T136" s="2"/>
      <c r="U136" s="2"/>
      <c r="V136" s="2"/>
      <c r="AP136" s="7"/>
      <c r="AQ136" s="7"/>
      <c r="AR136" s="7"/>
      <c r="AS136" s="7"/>
      <c r="AT136" s="2"/>
      <c r="AU136" s="2"/>
      <c r="AV136" s="2"/>
      <c r="AW136" s="2"/>
      <c r="AY136" s="2"/>
      <c r="BD136" s="100"/>
    </row>
    <row r="137" spans="1:59" outlineLevel="1">
      <c r="A137" s="9" t="s">
        <v>2158</v>
      </c>
      <c r="B137" t="s">
        <v>1546</v>
      </c>
      <c r="C137" s="1">
        <f t="shared" ref="C137:C149" si="160">SUM(W137:AN137)</f>
        <v>45097</v>
      </c>
      <c r="D137" s="1">
        <v>5</v>
      </c>
      <c r="E137" s="1">
        <f>IF(R137&gt;State!$CA$23/100,ROUND(W137/($W137+$Y137)*$D137,0),0)</f>
        <v>4</v>
      </c>
      <c r="F137" s="1"/>
      <c r="G137" s="1">
        <f>IF(T137&gt;State!$CA$23/100,ROUND(Y137/($W137+$Y137)*$D137,0),0)</f>
        <v>1</v>
      </c>
      <c r="H137" s="1"/>
      <c r="I137" s="1"/>
      <c r="J137" s="1"/>
      <c r="K137" s="7">
        <f>IF(W137&gt;0,RANK(W137,(W137:Y137,Z137:AN137)),0)</f>
        <v>1</v>
      </c>
      <c r="L137" s="7">
        <f>IF(X137&gt;0,RANK(X137,(W137:Y137,Z137:AN137)),0)</f>
        <v>0</v>
      </c>
      <c r="M137" s="7">
        <f>IF(Y137&gt;0,RANK(Y137,(W137:Y137,Z137:AN137)),0)</f>
        <v>2</v>
      </c>
      <c r="N137" s="7">
        <f>IF(Z137&gt;0,RANK(Z137,(W137:Y137,Z137:AN137)),0)</f>
        <v>3</v>
      </c>
      <c r="O137" s="49">
        <f t="shared" ref="O137:O149" si="161">MAX(W137:AD137)-LARGE(W137:AD137,2)</f>
        <v>20065</v>
      </c>
      <c r="P137" s="178">
        <f t="shared" ref="P137:P149" si="162">O137/C137</f>
        <v>0.44492981794797881</v>
      </c>
      <c r="Q137" s="2"/>
      <c r="R137" s="2">
        <f t="shared" ref="R137:R149" si="163">IF($C137=0,"-",W137/$C137)</f>
        <v>0.71862873361864421</v>
      </c>
      <c r="S137" s="2">
        <f t="shared" ref="S137:S149" si="164">IF($C137=0,"-",X137/$C137)</f>
        <v>0</v>
      </c>
      <c r="T137" s="2">
        <f t="shared" ref="T137:T149" si="165">IF($C137=0,"-",Y137/$C137)</f>
        <v>0.27369891567066545</v>
      </c>
      <c r="U137" s="2">
        <f t="shared" ref="U137:U149" si="166">IF($C137=0,"-",Z137/$C137)</f>
        <v>3.9913963234804979E-3</v>
      </c>
      <c r="V137" s="2">
        <f t="shared" ref="V137:V149" si="167">IF(C137=0,"-",(1-R137-S137-T137-U137))</f>
        <v>3.6809543872098364E-3</v>
      </c>
      <c r="W137" s="1">
        <f>SUMIF(County!$AT$312:$AT$470,$BA137,County!P$312:P$470)+SUMIF('Cong Dist'!$BA$945:$BA$982,$BA137,'Cong Dist'!W$945:W$982)</f>
        <v>32408</v>
      </c>
      <c r="Y137" s="1">
        <f>SUMIF(County!$AT$312:$AT$470,$BA137,County!R$312:R$470)+SUMIF('Cong Dist'!$BA$945:$BA$982,$BA137,'Cong Dist'!Y$945:Y$982)</f>
        <v>12343</v>
      </c>
      <c r="Z137" s="1">
        <f>SUMIF(County!$AT$312:$AT$470,$BA137,County!S$312:S$470)+SUMIF('Cong Dist'!$BA$945:$BA$982,$BA137,'Cong Dist'!Z$945:Z$982)</f>
        <v>180</v>
      </c>
      <c r="AD137" s="1">
        <f>SUMIF(County!$AT$312:$AT$470,$BA137,County!W$312:W$470)+SUMIF('Cong Dist'!$BA$945:$BA$982,$BA137,'Cong Dist'!AD$945:AD$982)</f>
        <v>166</v>
      </c>
      <c r="AP137" s="7">
        <f>IF(AA137&gt;0,RANK(AA137,(W137:Y137,Z137:AN137)),0)</f>
        <v>0</v>
      </c>
      <c r="AQ137" s="7">
        <f>IF(AB137&gt;0,RANK(AB137,(W137:Y137,Z137:AN137)),0)</f>
        <v>0</v>
      </c>
      <c r="AR137" s="7">
        <f>IF(AC137&gt;0,RANK(AC137,(W137:Y137,Z137:AN137)),0)</f>
        <v>0</v>
      </c>
      <c r="AS137" s="7">
        <f>IF(AD137&gt;0,RANK(AD137,(W137:Y137,AD137:AN137)),0)</f>
        <v>3</v>
      </c>
      <c r="AT137" s="2">
        <f t="shared" ref="AT137:AT151" si="168">IF($C137=0,"-",AA137/$C137)</f>
        <v>0</v>
      </c>
      <c r="AU137" s="2">
        <f t="shared" ref="AU137:AU149" si="169">IF($C137=0,"-",AB137/$C137)</f>
        <v>0</v>
      </c>
      <c r="AV137" s="2">
        <f t="shared" ref="AV137:AV151" si="170">IF($C137=0,"-",AC137/$C137)</f>
        <v>0</v>
      </c>
      <c r="AW137" s="2">
        <f t="shared" ref="AW137:AW149" si="171">IF($C137=0,"-",AD137/$C137)</f>
        <v>3.6809543872097922E-3</v>
      </c>
      <c r="AY137" s="2" t="str">
        <f t="shared" ref="AY137:AY151" si="172">A137</f>
        <v>District 1</v>
      </c>
      <c r="AZ137" t="str">
        <f t="shared" ref="AZ137:AZ151" si="173">B137</f>
        <v>GA</v>
      </c>
      <c r="BA137">
        <v>1</v>
      </c>
      <c r="BC137" s="98">
        <v>13</v>
      </c>
      <c r="BD137" s="100">
        <v>901</v>
      </c>
      <c r="BE137" s="107">
        <f t="shared" ref="BE137:BE149" si="174">BC137*1000+BD137</f>
        <v>13901</v>
      </c>
      <c r="BF137" t="s">
        <v>2627</v>
      </c>
      <c r="BG137" t="s">
        <v>3208</v>
      </c>
    </row>
    <row r="138" spans="1:59" outlineLevel="1">
      <c r="A138" s="9" t="s">
        <v>1576</v>
      </c>
      <c r="B138" t="s">
        <v>1546</v>
      </c>
      <c r="C138" s="1">
        <f t="shared" si="160"/>
        <v>57875</v>
      </c>
      <c r="D138" s="1">
        <v>5</v>
      </c>
      <c r="E138" s="1">
        <f>IF(R138&gt;State!$CA$23/100,ROUND(W138/($W138+$Y138)*$D138,0),0)</f>
        <v>4</v>
      </c>
      <c r="F138" s="1"/>
      <c r="G138" s="1">
        <f>IF(T138&gt;State!$CA$23/100,ROUND(Y138/($W138+$Y138)*$D138,0),0)</f>
        <v>1</v>
      </c>
      <c r="H138" s="1"/>
      <c r="I138" s="1"/>
      <c r="J138" s="1"/>
      <c r="K138" s="7">
        <f>IF(W138&gt;0,RANK(W138,(W138:Y138,Z138:AN138)),0)</f>
        <v>1</v>
      </c>
      <c r="L138" s="7">
        <f>IF(X138&gt;0,RANK(X138,(W138:Y138,Z138:AN138)),0)</f>
        <v>0</v>
      </c>
      <c r="M138" s="7">
        <f>IF(Y138&gt;0,RANK(Y138,(W138:Y138,Z138:AN138)),0)</f>
        <v>2</v>
      </c>
      <c r="N138" s="7">
        <f>IF(Z138&gt;0,RANK(Z138,(W138:Y138,Z138:AN138)),0)</f>
        <v>3</v>
      </c>
      <c r="O138" s="49">
        <f t="shared" si="161"/>
        <v>39888</v>
      </c>
      <c r="P138" s="178">
        <f t="shared" si="162"/>
        <v>0.68920950323974084</v>
      </c>
      <c r="Q138" s="2"/>
      <c r="R138" s="2">
        <f t="shared" si="163"/>
        <v>0.84155507559395248</v>
      </c>
      <c r="S138" s="2">
        <f t="shared" si="164"/>
        <v>0</v>
      </c>
      <c r="T138" s="2">
        <f t="shared" si="165"/>
        <v>0.15234557235421167</v>
      </c>
      <c r="U138" s="2">
        <f t="shared" si="166"/>
        <v>3.1965442764578834E-3</v>
      </c>
      <c r="V138" s="2">
        <f t="shared" si="167"/>
        <v>2.9028077753779601E-3</v>
      </c>
      <c r="W138" s="1">
        <f>SUMIF(County!$AT$312:$AT$470,$BA138,County!P$312:P$470)+SUMIF('Cong Dist'!$BA$945:$BA$982,$BA138,'Cong Dist'!W$945:W$982)</f>
        <v>48705</v>
      </c>
      <c r="Y138" s="1">
        <f>SUMIF(County!$AT$312:$AT$470,$BA138,County!R$312:R$470)+SUMIF('Cong Dist'!$BA$945:$BA$982,$BA138,'Cong Dist'!Y$945:Y$982)</f>
        <v>8817</v>
      </c>
      <c r="Z138" s="1">
        <f>SUMIF(County!$AT$312:$AT$470,$BA138,County!S$312:S$470)+SUMIF('Cong Dist'!$BA$945:$BA$982,$BA138,'Cong Dist'!Z$945:Z$982)</f>
        <v>185</v>
      </c>
      <c r="AD138" s="1">
        <f>SUMIF(County!$AT$312:$AT$470,$BA138,County!W$312:W$470)+SUMIF('Cong Dist'!$BA$945:$BA$982,$BA138,'Cong Dist'!AD$945:AD$982)</f>
        <v>168</v>
      </c>
      <c r="AP138" s="7">
        <f>IF(AA138&gt;0,RANK(AA138,(W138:Y138,Z138:AN138)),0)</f>
        <v>0</v>
      </c>
      <c r="AQ138" s="7">
        <f>IF(AB138&gt;0,RANK(AB138,(W138:Y138,Z138:AN138)),0)</f>
        <v>0</v>
      </c>
      <c r="AR138" s="7">
        <f>IF(AC138&gt;0,RANK(AC138,(W138:Y138,Z138:AN138)),0)</f>
        <v>0</v>
      </c>
      <c r="AS138" s="7">
        <f>IF(AD138&gt;0,RANK(AD138,(W138:Y138,AD138:AN138)),0)</f>
        <v>3</v>
      </c>
      <c r="AT138" s="2">
        <f t="shared" si="168"/>
        <v>0</v>
      </c>
      <c r="AU138" s="2">
        <f t="shared" si="169"/>
        <v>0</v>
      </c>
      <c r="AV138" s="2">
        <f t="shared" si="170"/>
        <v>0</v>
      </c>
      <c r="AW138" s="2">
        <f t="shared" si="171"/>
        <v>2.9028077753779696E-3</v>
      </c>
      <c r="AY138" s="2" t="str">
        <f t="shared" si="172"/>
        <v>District 2</v>
      </c>
      <c r="AZ138" t="str">
        <f t="shared" si="173"/>
        <v>GA</v>
      </c>
      <c r="BA138">
        <v>2</v>
      </c>
      <c r="BC138" s="98">
        <v>13</v>
      </c>
      <c r="BD138" s="100">
        <v>902</v>
      </c>
      <c r="BE138" s="107">
        <f t="shared" si="174"/>
        <v>13902</v>
      </c>
      <c r="BF138" t="s">
        <v>2627</v>
      </c>
      <c r="BG138" t="s">
        <v>3208</v>
      </c>
    </row>
    <row r="139" spans="1:59" outlineLevel="1">
      <c r="A139" s="9" t="s">
        <v>1577</v>
      </c>
      <c r="B139" t="s">
        <v>1546</v>
      </c>
      <c r="C139" s="1">
        <f t="shared" si="160"/>
        <v>42297</v>
      </c>
      <c r="D139" s="1">
        <v>4</v>
      </c>
      <c r="E139" s="1">
        <f>IF(R139&gt;State!$CA$23/100,ROUND(W139/($W139+$Y139)*$D139,0),0)</f>
        <v>3</v>
      </c>
      <c r="F139" s="1"/>
      <c r="G139" s="1">
        <f>IF(T139&gt;State!$CA$23/100,ROUND(Y139/($W139+$Y139)*$D139,0),0)</f>
        <v>1</v>
      </c>
      <c r="H139" s="1"/>
      <c r="I139" s="1"/>
      <c r="J139" s="1"/>
      <c r="K139" s="7">
        <f>IF(W139&gt;0,RANK(W139,(W139:Y139,Z139:AN139)),0)</f>
        <v>1</v>
      </c>
      <c r="L139" s="7">
        <f>IF(X139&gt;0,RANK(X139,(W139:Y139,Z139:AN139)),0)</f>
        <v>0</v>
      </c>
      <c r="M139" s="7">
        <f>IF(Y139&gt;0,RANK(Y139,(W139:Y139,Z139:AN139)),0)</f>
        <v>2</v>
      </c>
      <c r="N139" s="7">
        <f>IF(Z139&gt;0,RANK(Z139,(W139:Y139,Z139:AN139)),0)</f>
        <v>3</v>
      </c>
      <c r="O139" s="49">
        <f t="shared" si="161"/>
        <v>18620</v>
      </c>
      <c r="P139" s="178">
        <f t="shared" si="162"/>
        <v>0.44022034659668535</v>
      </c>
      <c r="Q139" s="2"/>
      <c r="R139" s="2">
        <f t="shared" si="163"/>
        <v>0.71662292834007135</v>
      </c>
      <c r="S139" s="2">
        <f t="shared" si="164"/>
        <v>0</v>
      </c>
      <c r="T139" s="2">
        <f t="shared" si="165"/>
        <v>0.27640258174338606</v>
      </c>
      <c r="U139" s="2">
        <f t="shared" si="166"/>
        <v>3.782774192023075E-3</v>
      </c>
      <c r="V139" s="2">
        <f t="shared" si="167"/>
        <v>3.1917157245195172E-3</v>
      </c>
      <c r="W139" s="1">
        <f>SUMIF(County!$AT$312:$AT$470,$BA139,County!P$312:P$470)+SUMIF('Cong Dist'!$BA$945:$BA$982,$BA139,'Cong Dist'!W$945:W$982)</f>
        <v>30311</v>
      </c>
      <c r="Y139" s="1">
        <f>SUMIF(County!$AT$312:$AT$470,$BA139,County!R$312:R$470)+SUMIF('Cong Dist'!$BA$945:$BA$982,$BA139,'Cong Dist'!Y$945:Y$982)</f>
        <v>11691</v>
      </c>
      <c r="Z139" s="1">
        <f>SUMIF(County!$AT$312:$AT$470,$BA139,County!S$312:S$470)+SUMIF('Cong Dist'!$BA$945:$BA$982,$BA139,'Cong Dist'!Z$945:Z$982)</f>
        <v>160</v>
      </c>
      <c r="AD139" s="1">
        <f>SUMIF(County!$AT$312:$AT$470,$BA139,County!W$312:W$470)+SUMIF('Cong Dist'!$BA$945:$BA$982,$BA139,'Cong Dist'!AD$945:AD$982)</f>
        <v>135</v>
      </c>
      <c r="AP139" s="7">
        <f>IF(AA139&gt;0,RANK(AA139,(W139:Y139,Z139:AN139)),0)</f>
        <v>0</v>
      </c>
      <c r="AQ139" s="7">
        <f>IF(AB139&gt;0,RANK(AB139,(W139:Y139,Z139:AN139)),0)</f>
        <v>0</v>
      </c>
      <c r="AR139" s="7">
        <f>IF(AC139&gt;0,RANK(AC139,(W139:Y139,Z139:AN139)),0)</f>
        <v>0</v>
      </c>
      <c r="AS139" s="7">
        <f>IF(AD139&gt;0,RANK(AD139,(W139:Y139,AD139:AN139)),0)</f>
        <v>3</v>
      </c>
      <c r="AT139" s="2">
        <f t="shared" si="168"/>
        <v>0</v>
      </c>
      <c r="AU139" s="2">
        <f t="shared" si="169"/>
        <v>0</v>
      </c>
      <c r="AV139" s="2">
        <f t="shared" si="170"/>
        <v>0</v>
      </c>
      <c r="AW139" s="2">
        <f t="shared" si="171"/>
        <v>3.1917157245194695E-3</v>
      </c>
      <c r="AY139" s="2" t="str">
        <f t="shared" si="172"/>
        <v>District 3</v>
      </c>
      <c r="AZ139" t="str">
        <f t="shared" si="173"/>
        <v>GA</v>
      </c>
      <c r="BA139">
        <v>3</v>
      </c>
      <c r="BC139" s="98">
        <v>13</v>
      </c>
      <c r="BD139" s="100">
        <v>903</v>
      </c>
      <c r="BE139" s="107">
        <f t="shared" si="174"/>
        <v>13903</v>
      </c>
      <c r="BF139" t="s">
        <v>2627</v>
      </c>
      <c r="BG139" t="s">
        <v>3208</v>
      </c>
    </row>
    <row r="140" spans="1:59" outlineLevel="1">
      <c r="A140" s="9" t="s">
        <v>1841</v>
      </c>
      <c r="B140" t="s">
        <v>1546</v>
      </c>
      <c r="C140" s="1">
        <f t="shared" si="160"/>
        <v>99247</v>
      </c>
      <c r="D140" s="1">
        <v>6</v>
      </c>
      <c r="E140" s="1">
        <f>IF(R140&gt;State!$CA$23/100,ROUND(W140/($W140+$Y140)*$D140,0),0)</f>
        <v>5</v>
      </c>
      <c r="F140" s="1"/>
      <c r="G140" s="1">
        <f>IF(T140&gt;State!$CA$23/100,ROUND(Y140/($W140+$Y140)*$D140,0),0)</f>
        <v>1</v>
      </c>
      <c r="H140" s="1"/>
      <c r="I140" s="1"/>
      <c r="J140" s="1"/>
      <c r="K140" s="7">
        <f>IF(W140&gt;0,RANK(W140,(W140:Y140,Z140:AN140)),0)</f>
        <v>1</v>
      </c>
      <c r="L140" s="7">
        <f>IF(X140&gt;0,RANK(X140,(W140:Y140,Z140:AN140)),0)</f>
        <v>0</v>
      </c>
      <c r="M140" s="7">
        <f>IF(Y140&gt;0,RANK(Y140,(W140:Y140,Z140:AN140)),0)</f>
        <v>2</v>
      </c>
      <c r="N140" s="7">
        <f>IF(Z140&gt;0,RANK(Z140,(W140:Y140,Z140:AN140)),0)</f>
        <v>3</v>
      </c>
      <c r="O140" s="49">
        <f t="shared" si="161"/>
        <v>50817</v>
      </c>
      <c r="P140" s="178">
        <f t="shared" si="162"/>
        <v>0.51202555240964465</v>
      </c>
      <c r="Q140" s="2"/>
      <c r="R140" s="2">
        <f t="shared" si="163"/>
        <v>0.75471298880570692</v>
      </c>
      <c r="S140" s="2">
        <f t="shared" si="164"/>
        <v>0</v>
      </c>
      <c r="T140" s="2">
        <f t="shared" si="165"/>
        <v>0.24268743639606236</v>
      </c>
      <c r="U140" s="2">
        <f t="shared" si="166"/>
        <v>1.5315324392676858E-3</v>
      </c>
      <c r="V140" s="2">
        <f t="shared" si="167"/>
        <v>1.0680423589630391E-3</v>
      </c>
      <c r="W140" s="1">
        <f>SUMIF(County!$AT$312:$AT$470,$BA140,County!P$312:P$470)+SUMIF('Cong Dist'!$BA$945:$BA$982,$BA140,'Cong Dist'!W$945:W$982)</f>
        <v>74903</v>
      </c>
      <c r="Y140" s="1">
        <f>SUMIF(County!$AT$312:$AT$470,$BA140,County!R$312:R$470)+SUMIF('Cong Dist'!$BA$945:$BA$982,$BA140,'Cong Dist'!Y$945:Y$982)</f>
        <v>24086</v>
      </c>
      <c r="Z140" s="1">
        <f>SUMIF(County!$AT$312:$AT$470,$BA140,County!S$312:S$470)+SUMIF('Cong Dist'!$BA$945:$BA$982,$BA140,'Cong Dist'!Z$945:Z$982)</f>
        <v>152</v>
      </c>
      <c r="AD140" s="1">
        <f>SUMIF(County!$AT$312:$AT$470,$BA140,County!W$312:W$470)+SUMIF('Cong Dist'!$BA$945:$BA$982,$BA140,'Cong Dist'!AD$945:AD$982)</f>
        <v>106</v>
      </c>
      <c r="AP140" s="7">
        <f>IF(AA140&gt;0,RANK(AA140,(W140:Y140,Z140:AN140)),0)</f>
        <v>0</v>
      </c>
      <c r="AQ140" s="7">
        <f>IF(AB140&gt;0,RANK(AB140,(W140:Y140,Z140:AN140)),0)</f>
        <v>0</v>
      </c>
      <c r="AR140" s="7">
        <f>IF(AC140&gt;0,RANK(AC140,(W140:Y140,Z140:AN140)),0)</f>
        <v>0</v>
      </c>
      <c r="AS140" s="7">
        <f>IF(AD140&gt;0,RANK(AD140,(W140:Y140,AD140:AN140)),0)</f>
        <v>3</v>
      </c>
      <c r="AT140" s="2">
        <f t="shared" si="168"/>
        <v>0</v>
      </c>
      <c r="AU140" s="2">
        <f t="shared" si="169"/>
        <v>0</v>
      </c>
      <c r="AV140" s="2">
        <f t="shared" si="170"/>
        <v>0</v>
      </c>
      <c r="AW140" s="2">
        <f t="shared" si="171"/>
        <v>1.0680423589629912E-3</v>
      </c>
      <c r="AY140" s="2" t="str">
        <f t="shared" si="172"/>
        <v>District 4</v>
      </c>
      <c r="AZ140" t="str">
        <f t="shared" si="173"/>
        <v>GA</v>
      </c>
      <c r="BA140">
        <v>4</v>
      </c>
      <c r="BC140" s="98">
        <v>13</v>
      </c>
      <c r="BD140" s="100">
        <v>904</v>
      </c>
      <c r="BE140" s="107">
        <f>BC140*1000+BD140</f>
        <v>13904</v>
      </c>
      <c r="BF140" t="s">
        <v>2627</v>
      </c>
      <c r="BG140" t="s">
        <v>3208</v>
      </c>
    </row>
    <row r="141" spans="1:59" outlineLevel="1">
      <c r="A141" s="9" t="s">
        <v>1796</v>
      </c>
      <c r="B141" t="s">
        <v>1546</v>
      </c>
      <c r="C141" s="1">
        <f t="shared" si="160"/>
        <v>114722</v>
      </c>
      <c r="D141" s="1">
        <v>7</v>
      </c>
      <c r="E141" s="1">
        <f>IF(R141&gt;State!$CA$23/100,ROUND(W141/($W141+$Y141)*$D141,0),0)</f>
        <v>5</v>
      </c>
      <c r="F141" s="1"/>
      <c r="G141" s="1">
        <f>IF(T141&gt;State!$CA$23/100,ROUND(Y141/($W141+$Y141)*$D141,0),0)</f>
        <v>2</v>
      </c>
      <c r="H141" s="1"/>
      <c r="I141" s="1"/>
      <c r="J141" s="1"/>
      <c r="K141" s="7">
        <f>IF(W141&gt;0,RANK(W141,(W141:Y141,Z141:AN141)),0)</f>
        <v>1</v>
      </c>
      <c r="L141" s="7">
        <f>IF(X141&gt;0,RANK(X141,(W141:Y141,Z141:AN141)),0)</f>
        <v>0</v>
      </c>
      <c r="M141" s="7">
        <f>IF(Y141&gt;0,RANK(Y141,(W141:Y141,Z141:AN141)),0)</f>
        <v>2</v>
      </c>
      <c r="N141" s="7">
        <f>IF(Z141&gt;0,RANK(Z141,(W141:Y141,Z141:AN141)),0)</f>
        <v>3</v>
      </c>
      <c r="O141" s="49">
        <f t="shared" si="161"/>
        <v>49377</v>
      </c>
      <c r="P141" s="178">
        <f t="shared" si="162"/>
        <v>0.43040567633060789</v>
      </c>
      <c r="Q141" s="2"/>
      <c r="R141" s="2">
        <f t="shared" si="163"/>
        <v>0.71405658897160096</v>
      </c>
      <c r="S141" s="2">
        <f t="shared" si="164"/>
        <v>0</v>
      </c>
      <c r="T141" s="2">
        <f t="shared" si="165"/>
        <v>0.28365091264099301</v>
      </c>
      <c r="U141" s="2">
        <f t="shared" si="166"/>
        <v>1.5167099597287355E-3</v>
      </c>
      <c r="V141" s="2">
        <f t="shared" si="167"/>
        <v>7.7578842767729236E-4</v>
      </c>
      <c r="W141" s="1">
        <f>SUMIF(County!$AT$312:$AT$470,$BA141,County!P$312:P$470)+SUMIF('Cong Dist'!$BA$945:$BA$982,$BA141,'Cong Dist'!W$945:W$982)</f>
        <v>81918</v>
      </c>
      <c r="Y141" s="1">
        <f>SUMIF(County!$AT$312:$AT$470,$BA141,County!R$312:R$470)+SUMIF('Cong Dist'!$BA$945:$BA$982,$BA141,'Cong Dist'!Y$945:Y$982)</f>
        <v>32541</v>
      </c>
      <c r="Z141" s="1">
        <f>SUMIF(County!$AT$312:$AT$470,$BA141,County!S$312:S$470)+SUMIF('Cong Dist'!$BA$945:$BA$982,$BA141,'Cong Dist'!Z$945:Z$982)</f>
        <v>174</v>
      </c>
      <c r="AD141" s="1">
        <f>SUMIF(County!$AT$312:$AT$470,$BA141,County!W$312:W$470)+SUMIF('Cong Dist'!$BA$945:$BA$982,$BA141,'Cong Dist'!AD$945:AD$982)</f>
        <v>89</v>
      </c>
      <c r="AP141" s="7">
        <f>IF(AA141&gt;0,RANK(AA141,(W141:Y141,Z141:AN141)),0)</f>
        <v>0</v>
      </c>
      <c r="AQ141" s="7">
        <f>IF(AB141&gt;0,RANK(AB141,(W141:Y141,Z141:AN141)),0)</f>
        <v>0</v>
      </c>
      <c r="AR141" s="7">
        <f>IF(AC141&gt;0,RANK(AC141,(W141:Y141,Z141:AN141)),0)</f>
        <v>0</v>
      </c>
      <c r="AS141" s="7">
        <f>IF(AD141&gt;0,RANK(AD141,(W141:Y141,AD141:AN141)),0)</f>
        <v>3</v>
      </c>
      <c r="AT141" s="2">
        <f t="shared" si="168"/>
        <v>0</v>
      </c>
      <c r="AU141" s="2">
        <f t="shared" si="169"/>
        <v>0</v>
      </c>
      <c r="AV141" s="2">
        <f t="shared" si="170"/>
        <v>0</v>
      </c>
      <c r="AW141" s="2">
        <f t="shared" si="171"/>
        <v>7.7578842767734169E-4</v>
      </c>
      <c r="AY141" s="2" t="str">
        <f t="shared" si="172"/>
        <v>District 5</v>
      </c>
      <c r="AZ141" t="str">
        <f t="shared" si="173"/>
        <v>GA</v>
      </c>
      <c r="BA141">
        <v>5</v>
      </c>
      <c r="BC141" s="98">
        <v>13</v>
      </c>
      <c r="BD141" s="100">
        <v>905</v>
      </c>
      <c r="BE141" s="107">
        <f t="shared" si="174"/>
        <v>13905</v>
      </c>
      <c r="BF141" t="s">
        <v>2627</v>
      </c>
      <c r="BG141" t="s">
        <v>3208</v>
      </c>
    </row>
    <row r="142" spans="1:59" outlineLevel="1">
      <c r="A142" s="9" t="s">
        <v>1775</v>
      </c>
      <c r="B142" t="s">
        <v>1546</v>
      </c>
      <c r="C142" s="1">
        <f t="shared" si="160"/>
        <v>55416</v>
      </c>
      <c r="D142" s="1">
        <v>5</v>
      </c>
      <c r="E142" s="1">
        <f>IF(R142&gt;State!$CA$23/100,ROUND(W142/($W142+$Y142)*$D142,0),0)</f>
        <v>3</v>
      </c>
      <c r="F142" s="1"/>
      <c r="G142" s="1">
        <f>IF(T142&gt;State!$CA$23/100,ROUND(Y142/($W142+$Y142)*$D142,0),0)</f>
        <v>2</v>
      </c>
      <c r="H142" s="1"/>
      <c r="I142" s="1"/>
      <c r="J142" s="1"/>
      <c r="K142" s="7">
        <f>IF(W142&gt;0,RANK(W142,(W142:Y142,Z142:AN142)),0)</f>
        <v>1</v>
      </c>
      <c r="L142" s="7">
        <f>IF(X142&gt;0,RANK(X142,(W142:Y142,Z142:AN142)),0)</f>
        <v>0</v>
      </c>
      <c r="M142" s="7">
        <f>IF(Y142&gt;0,RANK(Y142,(W142:Y142,Z142:AN142)),0)</f>
        <v>2</v>
      </c>
      <c r="N142" s="7">
        <f>IF(Z142&gt;0,RANK(Z142,(W142:Y142,Z142:AN142)),0)</f>
        <v>3</v>
      </c>
      <c r="O142" s="49">
        <f t="shared" si="161"/>
        <v>10606</v>
      </c>
      <c r="P142" s="178">
        <f t="shared" si="162"/>
        <v>0.19138876858668977</v>
      </c>
      <c r="Q142" s="2"/>
      <c r="R142" s="2">
        <f t="shared" si="163"/>
        <v>0.59398007795582508</v>
      </c>
      <c r="S142" s="2">
        <f t="shared" si="164"/>
        <v>0</v>
      </c>
      <c r="T142" s="2">
        <f t="shared" si="165"/>
        <v>0.40259130936913529</v>
      </c>
      <c r="U142" s="2">
        <f t="shared" si="166"/>
        <v>2.3639382127905299E-3</v>
      </c>
      <c r="V142" s="2">
        <f t="shared" si="167"/>
        <v>1.064674462249103E-3</v>
      </c>
      <c r="W142" s="1">
        <f>SUMIF(County!$AT$312:$AT$470,$BA142,County!P$312:P$470)+SUMIF('Cong Dist'!$BA$945:$BA$982,$BA142,'Cong Dist'!W$945:W$982)</f>
        <v>32916</v>
      </c>
      <c r="Y142" s="1">
        <f>SUMIF(County!$AT$312:$AT$470,$BA142,County!R$312:R$470)+SUMIF('Cong Dist'!$BA$945:$BA$982,$BA142,'Cong Dist'!Y$945:Y$982)</f>
        <v>22310</v>
      </c>
      <c r="Z142" s="1">
        <f>SUMIF(County!$AT$312:$AT$470,$BA142,County!S$312:S$470)+SUMIF('Cong Dist'!$BA$945:$BA$982,$BA142,'Cong Dist'!Z$945:Z$982)</f>
        <v>131</v>
      </c>
      <c r="AD142" s="1">
        <f>SUMIF(County!$AT$312:$AT$470,$BA142,County!W$312:W$470)+SUMIF('Cong Dist'!$BA$945:$BA$982,$BA142,'Cong Dist'!AD$945:AD$982)</f>
        <v>59</v>
      </c>
      <c r="AP142" s="7">
        <f>IF(AA142&gt;0,RANK(AA142,(W142:Y142,Z142:AN142)),0)</f>
        <v>0</v>
      </c>
      <c r="AQ142" s="7">
        <f>IF(AB142&gt;0,RANK(AB142,(W142:Y142,Z142:AN142)),0)</f>
        <v>0</v>
      </c>
      <c r="AR142" s="7">
        <f>IF(AC142&gt;0,RANK(AC142,(W142:Y142,Z142:AN142)),0)</f>
        <v>0</v>
      </c>
      <c r="AS142" s="7">
        <f>IF(AD142&gt;0,RANK(AD142,(W142:Y142,AD142:AN142)),0)</f>
        <v>3</v>
      </c>
      <c r="AT142" s="2">
        <f t="shared" si="168"/>
        <v>0</v>
      </c>
      <c r="AU142" s="2">
        <f t="shared" si="169"/>
        <v>0</v>
      </c>
      <c r="AV142" s="2">
        <f t="shared" si="170"/>
        <v>0</v>
      </c>
      <c r="AW142" s="2">
        <f t="shared" si="171"/>
        <v>1.06467446224917E-3</v>
      </c>
      <c r="AY142" s="2" t="str">
        <f t="shared" si="172"/>
        <v>District 6</v>
      </c>
      <c r="AZ142" t="str">
        <f t="shared" si="173"/>
        <v>GA</v>
      </c>
      <c r="BA142">
        <v>6</v>
      </c>
      <c r="BC142" s="98">
        <v>13</v>
      </c>
      <c r="BD142" s="100">
        <v>906</v>
      </c>
      <c r="BE142" s="107">
        <f t="shared" si="174"/>
        <v>13906</v>
      </c>
      <c r="BF142" t="s">
        <v>2627</v>
      </c>
      <c r="BG142" t="s">
        <v>3208</v>
      </c>
    </row>
    <row r="143" spans="1:59" outlineLevel="1">
      <c r="A143" s="9" t="s">
        <v>1367</v>
      </c>
      <c r="B143" t="s">
        <v>1546</v>
      </c>
      <c r="C143" s="1">
        <f t="shared" si="160"/>
        <v>43113</v>
      </c>
      <c r="D143" s="1">
        <v>4</v>
      </c>
      <c r="E143" s="1">
        <f>IF(R143&gt;State!$CA$23/100,ROUND(W143/($W143+$Y143)*$D143,0),0)</f>
        <v>3</v>
      </c>
      <c r="F143" s="1"/>
      <c r="G143" s="1">
        <f>IF(T143&gt;State!$CA$23/100,ROUND(Y143/($W143+$Y143)*$D143,0),0)</f>
        <v>1</v>
      </c>
      <c r="H143" s="1"/>
      <c r="I143" s="1"/>
      <c r="J143" s="1"/>
      <c r="K143" s="7">
        <f>IF(W143&gt;0,RANK(W143,(W143:Y143,Z143:AN143)),0)</f>
        <v>1</v>
      </c>
      <c r="L143" s="7">
        <f>IF(X143&gt;0,RANK(X143,(W143:Y143,Z143:AN143)),0)</f>
        <v>0</v>
      </c>
      <c r="M143" s="7">
        <f>IF(Y143&gt;0,RANK(Y143,(W143:Y143,Z143:AN143)),0)</f>
        <v>2</v>
      </c>
      <c r="N143" s="7">
        <f>IF(Z143&gt;0,RANK(Z143,(W143:Y143,Z143:AN143)),0)</f>
        <v>3</v>
      </c>
      <c r="O143" s="49">
        <f t="shared" si="161"/>
        <v>12022</v>
      </c>
      <c r="P143" s="178">
        <f t="shared" si="162"/>
        <v>0.27884860714865584</v>
      </c>
      <c r="Q143" s="2"/>
      <c r="R143" s="2">
        <f t="shared" si="163"/>
        <v>0.63746433790272072</v>
      </c>
      <c r="S143" s="2">
        <f t="shared" si="164"/>
        <v>0</v>
      </c>
      <c r="T143" s="2">
        <f t="shared" si="165"/>
        <v>0.35861573075406489</v>
      </c>
      <c r="U143" s="2">
        <f t="shared" si="166"/>
        <v>2.4586551620160973E-3</v>
      </c>
      <c r="V143" s="2">
        <f t="shared" si="167"/>
        <v>1.4612761811982917E-3</v>
      </c>
      <c r="W143" s="1">
        <f>SUMIF(County!$AT$312:$AT$470,$BA143,County!P$312:P$470)+SUMIF('Cong Dist'!$BA$945:$BA$982,$BA143,'Cong Dist'!W$945:W$982)</f>
        <v>27483</v>
      </c>
      <c r="Y143" s="1">
        <f>SUMIF(County!$AT$312:$AT$470,$BA143,County!R$312:R$470)+SUMIF('Cong Dist'!$BA$945:$BA$982,$BA143,'Cong Dist'!Y$945:Y$982)</f>
        <v>15461</v>
      </c>
      <c r="Z143" s="1">
        <f>SUMIF(County!$AT$312:$AT$470,$BA143,County!S$312:S$470)+SUMIF('Cong Dist'!$BA$945:$BA$982,$BA143,'Cong Dist'!Z$945:Z$982)</f>
        <v>106</v>
      </c>
      <c r="AD143" s="1">
        <f>SUMIF(County!$AT$312:$AT$470,$BA143,County!W$312:W$470)+SUMIF('Cong Dist'!$BA$945:$BA$982,$BA143,'Cong Dist'!AD$945:AD$982)</f>
        <v>63</v>
      </c>
      <c r="AP143" s="7">
        <f>IF(AA143&gt;0,RANK(AA143,(W143:Y143,Z143:AN143)),0)</f>
        <v>0</v>
      </c>
      <c r="AQ143" s="7">
        <f>IF(AB143&gt;0,RANK(AB143,(W143:Y143,Z143:AN143)),0)</f>
        <v>0</v>
      </c>
      <c r="AR143" s="7">
        <f>IF(AC143&gt;0,RANK(AC143,(W143:Y143,Z143:AN143)),0)</f>
        <v>0</v>
      </c>
      <c r="AS143" s="7">
        <f>IF(AD143&gt;0,RANK(AD143,(W143:Y143,AD143:AN143)),0)</f>
        <v>3</v>
      </c>
      <c r="AT143" s="2">
        <f t="shared" si="168"/>
        <v>0</v>
      </c>
      <c r="AU143" s="2">
        <f t="shared" si="169"/>
        <v>0</v>
      </c>
      <c r="AV143" s="2">
        <f t="shared" si="170"/>
        <v>0</v>
      </c>
      <c r="AW143" s="2">
        <f t="shared" si="171"/>
        <v>1.4612761811982464E-3</v>
      </c>
      <c r="AY143" s="2" t="str">
        <f t="shared" si="172"/>
        <v>District 7</v>
      </c>
      <c r="AZ143" t="str">
        <f t="shared" si="173"/>
        <v>GA</v>
      </c>
      <c r="BA143">
        <v>7</v>
      </c>
      <c r="BC143" s="98">
        <v>13</v>
      </c>
      <c r="BD143" s="100">
        <v>907</v>
      </c>
      <c r="BE143" s="107">
        <f t="shared" si="174"/>
        <v>13907</v>
      </c>
      <c r="BF143" t="s">
        <v>2627</v>
      </c>
      <c r="BG143" t="s">
        <v>3208</v>
      </c>
    </row>
    <row r="144" spans="1:59" outlineLevel="1">
      <c r="A144" s="9" t="s">
        <v>279</v>
      </c>
      <c r="B144" t="s">
        <v>1546</v>
      </c>
      <c r="C144" s="1">
        <f t="shared" si="160"/>
        <v>36492</v>
      </c>
      <c r="D144" s="1">
        <v>4</v>
      </c>
      <c r="E144" s="1">
        <f>IF(R144&gt;State!$CA$23/100,ROUND(W144/($W144+$Y144)*$D144,0),0)</f>
        <v>3</v>
      </c>
      <c r="F144" s="1"/>
      <c r="G144" s="1">
        <f>IF(T144&gt;State!$CA$23/100,ROUND(Y144/($W144+$Y144)*$D144,0),0)</f>
        <v>1</v>
      </c>
      <c r="H144" s="1"/>
      <c r="I144" s="1"/>
      <c r="J144" s="1"/>
      <c r="K144" s="7">
        <f>IF(W144&gt;0,RANK(W144,(W144:Y144,Z144:AN144)),0)</f>
        <v>1</v>
      </c>
      <c r="L144" s="7">
        <f>IF(X144&gt;0,RANK(X144,(W144:Y144,Z144:AN144)),0)</f>
        <v>0</v>
      </c>
      <c r="M144" s="7">
        <f>IF(Y144&gt;0,RANK(Y144,(W144:Y144,Z144:AN144)),0)</f>
        <v>2</v>
      </c>
      <c r="N144" s="7">
        <f>IF(Z144&gt;0,RANK(Z144,(W144:Y144,Z144:AN144)),0)</f>
        <v>3</v>
      </c>
      <c r="O144" s="49">
        <f t="shared" si="161"/>
        <v>19093</v>
      </c>
      <c r="P144" s="178">
        <f t="shared" si="162"/>
        <v>0.52321056669955057</v>
      </c>
      <c r="Q144" s="2"/>
      <c r="R144" s="2">
        <f t="shared" si="163"/>
        <v>0.75720705908144248</v>
      </c>
      <c r="S144" s="2">
        <f t="shared" si="164"/>
        <v>0</v>
      </c>
      <c r="T144" s="2">
        <f t="shared" si="165"/>
        <v>0.23399649238189194</v>
      </c>
      <c r="U144" s="2">
        <f t="shared" si="166"/>
        <v>4.6037487668530086E-3</v>
      </c>
      <c r="V144" s="2">
        <f t="shared" si="167"/>
        <v>4.1926997698125768E-3</v>
      </c>
      <c r="W144" s="1">
        <f>SUMIF(County!$AT$312:$AT$470,$BA144,County!P$312:P$470)+SUMIF('Cong Dist'!$BA$945:$BA$982,$BA144,'Cong Dist'!W$945:W$982)</f>
        <v>27632</v>
      </c>
      <c r="Y144" s="1">
        <f>SUMIF(County!$AT$312:$AT$470,$BA144,County!R$312:R$470)+SUMIF('Cong Dist'!$BA$945:$BA$982,$BA144,'Cong Dist'!Y$945:Y$982)</f>
        <v>8539</v>
      </c>
      <c r="Z144" s="1">
        <f>SUMIF(County!$AT$312:$AT$470,$BA144,County!S$312:S$470)+SUMIF('Cong Dist'!$BA$945:$BA$982,$BA144,'Cong Dist'!Z$945:Z$982)</f>
        <v>168</v>
      </c>
      <c r="AD144" s="1">
        <f>SUMIF(County!$AT$312:$AT$470,$BA144,County!W$312:W$470)+SUMIF('Cong Dist'!$BA$945:$BA$982,$BA144,'Cong Dist'!AD$945:AD$982)</f>
        <v>153</v>
      </c>
      <c r="AP144" s="7">
        <f>IF(AA144&gt;0,RANK(AA144,(W144:Y144,Z144:AN144)),0)</f>
        <v>0</v>
      </c>
      <c r="AQ144" s="7">
        <f>IF(AB144&gt;0,RANK(AB144,(W144:Y144,Z144:AN144)),0)</f>
        <v>0</v>
      </c>
      <c r="AR144" s="7">
        <f>IF(AC144&gt;0,RANK(AC144,(W144:Y144,Z144:AN144)),0)</f>
        <v>0</v>
      </c>
      <c r="AS144" s="7">
        <f>IF(AD144&gt;0,RANK(AD144,(W144:Y144,AD144:AN144)),0)</f>
        <v>3</v>
      </c>
      <c r="AT144" s="2">
        <f t="shared" si="168"/>
        <v>0</v>
      </c>
      <c r="AU144" s="2">
        <f t="shared" si="169"/>
        <v>0</v>
      </c>
      <c r="AV144" s="2">
        <f t="shared" si="170"/>
        <v>0</v>
      </c>
      <c r="AW144" s="2">
        <f t="shared" si="171"/>
        <v>4.192699769812562E-3</v>
      </c>
      <c r="AY144" s="2" t="str">
        <f t="shared" si="172"/>
        <v>District 8</v>
      </c>
      <c r="AZ144" t="str">
        <f t="shared" si="173"/>
        <v>GA</v>
      </c>
      <c r="BA144">
        <v>8</v>
      </c>
      <c r="BC144" s="98">
        <v>13</v>
      </c>
      <c r="BD144" s="100">
        <v>908</v>
      </c>
      <c r="BE144" s="107">
        <f t="shared" si="174"/>
        <v>13908</v>
      </c>
      <c r="BF144" t="s">
        <v>2627</v>
      </c>
      <c r="BG144" t="s">
        <v>3208</v>
      </c>
    </row>
    <row r="145" spans="1:59" outlineLevel="1">
      <c r="A145" s="9" t="s">
        <v>3025</v>
      </c>
      <c r="B145" t="s">
        <v>1546</v>
      </c>
      <c r="C145" s="1">
        <f t="shared" si="160"/>
        <v>24266</v>
      </c>
      <c r="D145" s="1">
        <v>4</v>
      </c>
      <c r="E145" s="1">
        <f>IF(R145&gt;State!$CA$23/100,ROUND(W145/($W145+$Y145)*$D145,0),0)</f>
        <v>2</v>
      </c>
      <c r="F145" s="1"/>
      <c r="G145" s="1">
        <f>IF(T145&gt;State!$CA$23/100,ROUND(Y145/($W145+$Y145)*$D145,0),0)</f>
        <v>2</v>
      </c>
      <c r="H145" s="1"/>
      <c r="I145" s="1"/>
      <c r="J145" s="1"/>
      <c r="K145" s="7">
        <f>IF(W145&gt;0,RANK(W145,(W145:Y145,Z145:AN145)),0)</f>
        <v>1</v>
      </c>
      <c r="L145" s="7">
        <f>IF(X145&gt;0,RANK(X145,(W145:Y145,Z145:AN145)),0)</f>
        <v>0</v>
      </c>
      <c r="M145" s="7">
        <f>IF(Y145&gt;0,RANK(Y145,(W145:Y145,Z145:AN145)),0)</f>
        <v>2</v>
      </c>
      <c r="N145" s="7">
        <f>IF(Z145&gt;0,RANK(Z145,(W145:Y145,Z145:AN145)),0)</f>
        <v>3</v>
      </c>
      <c r="O145" s="49">
        <f t="shared" si="161"/>
        <v>4536</v>
      </c>
      <c r="P145" s="178">
        <f t="shared" si="162"/>
        <v>0.18692821231352511</v>
      </c>
      <c r="Q145" s="2"/>
      <c r="R145" s="2">
        <f t="shared" si="163"/>
        <v>0.5877771367345257</v>
      </c>
      <c r="S145" s="2">
        <f t="shared" si="164"/>
        <v>0</v>
      </c>
      <c r="T145" s="2">
        <f t="shared" si="165"/>
        <v>0.40084892442100056</v>
      </c>
      <c r="U145" s="2">
        <f t="shared" si="166"/>
        <v>6.0166488090332149E-3</v>
      </c>
      <c r="V145" s="2">
        <f t="shared" si="167"/>
        <v>5.3572900354405262E-3</v>
      </c>
      <c r="W145" s="1">
        <f>SUMIF(County!$AT$312:$AT$470,$BA145,County!P$312:P$470)+SUMIF('Cong Dist'!$BA$945:$BA$982,$BA145,'Cong Dist'!W$945:W$982)</f>
        <v>14263</v>
      </c>
      <c r="Y145" s="1">
        <f>SUMIF(County!$AT$312:$AT$470,$BA145,County!R$312:R$470)+SUMIF('Cong Dist'!$BA$945:$BA$982,$BA145,'Cong Dist'!Y$945:Y$982)</f>
        <v>9727</v>
      </c>
      <c r="Z145" s="1">
        <f>SUMIF(County!$AT$312:$AT$470,$BA145,County!S$312:S$470)+SUMIF('Cong Dist'!$BA$945:$BA$982,$BA145,'Cong Dist'!Z$945:Z$982)</f>
        <v>146</v>
      </c>
      <c r="AD145" s="1">
        <f>SUMIF(County!$AT$312:$AT$470,$BA145,County!W$312:W$470)+SUMIF('Cong Dist'!$BA$945:$BA$982,$BA145,'Cong Dist'!AD$945:AD$982)</f>
        <v>130</v>
      </c>
      <c r="AP145" s="7">
        <f>IF(AA145&gt;0,RANK(AA145,(W145:Y145,Z145:AN145)),0)</f>
        <v>0</v>
      </c>
      <c r="AQ145" s="7">
        <f>IF(AB145&gt;0,RANK(AB145,(W145:Y145,Z145:AN145)),0)</f>
        <v>0</v>
      </c>
      <c r="AR145" s="7">
        <f>IF(AC145&gt;0,RANK(AC145,(W145:Y145,Z145:AN145)),0)</f>
        <v>0</v>
      </c>
      <c r="AS145" s="7">
        <f>IF(AD145&gt;0,RANK(AD145,(W145:Y145,AD145:AN145)),0)</f>
        <v>3</v>
      </c>
      <c r="AT145" s="2">
        <f t="shared" si="168"/>
        <v>0</v>
      </c>
      <c r="AU145" s="2">
        <f t="shared" si="169"/>
        <v>0</v>
      </c>
      <c r="AV145" s="2">
        <f t="shared" si="170"/>
        <v>0</v>
      </c>
      <c r="AW145" s="2">
        <f t="shared" si="171"/>
        <v>5.357290035440534E-3</v>
      </c>
      <c r="AY145" s="2" t="str">
        <f t="shared" si="172"/>
        <v>District 9</v>
      </c>
      <c r="AZ145" t="str">
        <f t="shared" si="173"/>
        <v>GA</v>
      </c>
      <c r="BA145">
        <v>9</v>
      </c>
      <c r="BC145" s="98">
        <v>13</v>
      </c>
      <c r="BD145" s="100">
        <v>909</v>
      </c>
      <c r="BE145" s="107">
        <f t="shared" si="174"/>
        <v>13909</v>
      </c>
      <c r="BF145" t="s">
        <v>2627</v>
      </c>
      <c r="BG145" t="s">
        <v>3208</v>
      </c>
    </row>
    <row r="146" spans="1:59" outlineLevel="1">
      <c r="A146" s="9" t="s">
        <v>51</v>
      </c>
      <c r="B146" t="s">
        <v>1546</v>
      </c>
      <c r="C146" s="1">
        <f t="shared" si="160"/>
        <v>48888</v>
      </c>
      <c r="D146" s="1">
        <v>4</v>
      </c>
      <c r="E146" s="1">
        <f>IF(R146&gt;State!$CA$23/100,ROUND(W146/($W146+$Y146)*$D146,0),0)</f>
        <v>3</v>
      </c>
      <c r="F146" s="1"/>
      <c r="G146" s="1">
        <f>IF(T146&gt;State!$CA$23/100,ROUND(Y146/($W146+$Y146)*$D146,0),0)</f>
        <v>1</v>
      </c>
      <c r="H146" s="1"/>
      <c r="I146" s="1"/>
      <c r="J146" s="1"/>
      <c r="K146" s="7">
        <f>IF(W146&gt;0,RANK(W146,(W146:Y146,Z146:AN146)),0)</f>
        <v>1</v>
      </c>
      <c r="L146" s="7">
        <f>IF(X146&gt;0,RANK(X146,(W146:Y146,Z146:AN146)),0)</f>
        <v>0</v>
      </c>
      <c r="M146" s="7">
        <f>IF(Y146&gt;0,RANK(Y146,(W146:Y146,Z146:AN146)),0)</f>
        <v>2</v>
      </c>
      <c r="N146" s="7">
        <f>IF(Z146&gt;0,RANK(Z146,(W146:Y146,Z146:AN146)),0)</f>
        <v>4</v>
      </c>
      <c r="O146" s="49">
        <f t="shared" si="161"/>
        <v>18029</v>
      </c>
      <c r="P146" s="178">
        <f t="shared" si="162"/>
        <v>0.36878170512191133</v>
      </c>
      <c r="Q146" s="2"/>
      <c r="R146" s="2">
        <f t="shared" si="163"/>
        <v>0.68121011291114386</v>
      </c>
      <c r="S146" s="2">
        <f t="shared" si="164"/>
        <v>0</v>
      </c>
      <c r="T146" s="2">
        <f t="shared" si="165"/>
        <v>0.31242840778923253</v>
      </c>
      <c r="U146" s="2">
        <f t="shared" si="166"/>
        <v>2.9045982654230078E-3</v>
      </c>
      <c r="V146" s="2">
        <f t="shared" si="167"/>
        <v>3.4568810342005991E-3</v>
      </c>
      <c r="W146" s="1">
        <f>SUMIF(County!$AT$312:$AT$470,$BA146,County!P$312:P$470)+SUMIF('Cong Dist'!$BA$945:$BA$982,$BA146,'Cong Dist'!W$945:W$982)</f>
        <v>33303</v>
      </c>
      <c r="Y146" s="1">
        <f>SUMIF(County!$AT$312:$AT$470,$BA146,County!R$312:R$470)+SUMIF('Cong Dist'!$BA$945:$BA$982,$BA146,'Cong Dist'!Y$945:Y$982)</f>
        <v>15274</v>
      </c>
      <c r="Z146" s="1">
        <f>SUMIF(County!$AT$312:$AT$470,$BA146,County!S$312:S$470)+SUMIF('Cong Dist'!$BA$945:$BA$982,$BA146,'Cong Dist'!Z$945:Z$982)</f>
        <v>142</v>
      </c>
      <c r="AD146" s="1">
        <f>SUMIF(County!$AT$312:$AT$470,$BA146,County!W$312:W$470)+SUMIF('Cong Dist'!$BA$945:$BA$982,$BA146,'Cong Dist'!AD$945:AD$982)</f>
        <v>169</v>
      </c>
      <c r="AP146" s="7">
        <f>IF(AA146&gt;0,RANK(AA146,(W146:Y146,Z146:AN146)),0)</f>
        <v>0</v>
      </c>
      <c r="AQ146" s="7">
        <f>IF(AB146&gt;0,RANK(AB146,(W146:Y146,Z146:AN146)),0)</f>
        <v>0</v>
      </c>
      <c r="AR146" s="7">
        <f>IF(AC146&gt;0,RANK(AC146,(W146:Y146,Z146:AN146)),0)</f>
        <v>0</v>
      </c>
      <c r="AS146" s="7">
        <f>IF(AD146&gt;0,RANK(AD146,(W146:Y146,AD146:AN146)),0)</f>
        <v>3</v>
      </c>
      <c r="AT146" s="2">
        <f t="shared" si="168"/>
        <v>0</v>
      </c>
      <c r="AU146" s="2">
        <f t="shared" si="169"/>
        <v>0</v>
      </c>
      <c r="AV146" s="2">
        <f t="shared" si="170"/>
        <v>0</v>
      </c>
      <c r="AW146" s="2">
        <f t="shared" si="171"/>
        <v>3.4568810342006217E-3</v>
      </c>
      <c r="AY146" s="2" t="str">
        <f t="shared" si="172"/>
        <v>District 10</v>
      </c>
      <c r="AZ146" t="str">
        <f t="shared" si="173"/>
        <v>GA</v>
      </c>
      <c r="BA146">
        <v>10</v>
      </c>
      <c r="BC146" s="98">
        <v>13</v>
      </c>
      <c r="BD146" s="100">
        <v>910</v>
      </c>
      <c r="BE146" s="107">
        <f t="shared" si="174"/>
        <v>13910</v>
      </c>
      <c r="BF146" t="s">
        <v>2627</v>
      </c>
      <c r="BG146" t="s">
        <v>3208</v>
      </c>
    </row>
    <row r="147" spans="1:59" outlineLevel="1">
      <c r="A147" s="9" t="s">
        <v>1909</v>
      </c>
      <c r="B147" t="s">
        <v>1546</v>
      </c>
      <c r="C147" s="1">
        <f t="shared" si="160"/>
        <v>43860</v>
      </c>
      <c r="D147" s="1">
        <v>4</v>
      </c>
      <c r="E147" s="1">
        <f>IF(R147&gt;State!$CA$23/100,ROUND(W147/($W147+$Y147)*$D147,0),0)</f>
        <v>2</v>
      </c>
      <c r="F147" s="1"/>
      <c r="G147" s="1">
        <f>IF(T147&gt;State!$CA$23/100,ROUND(Y147/($W147+$Y147)*$D147,0),0)</f>
        <v>2</v>
      </c>
      <c r="H147" s="1"/>
      <c r="I147" s="1"/>
      <c r="J147" s="1"/>
      <c r="K147" s="7">
        <f>IF(W147&gt;0,RANK(W147,(W147:Y147,Z147:AN147)),0)</f>
        <v>1</v>
      </c>
      <c r="L147" s="7">
        <f>IF(X147&gt;0,RANK(X147,(W147:Y147,Z147:AN147)),0)</f>
        <v>0</v>
      </c>
      <c r="M147" s="7">
        <f>IF(Y147&gt;0,RANK(Y147,(W147:Y147,Z147:AN147)),0)</f>
        <v>2</v>
      </c>
      <c r="N147" s="7">
        <f>IF(Z147&gt;0,RANK(Z147,(W147:Y147,Z147:AN147)),0)</f>
        <v>3</v>
      </c>
      <c r="O147" s="49">
        <f t="shared" si="161"/>
        <v>8626</v>
      </c>
      <c r="P147" s="178">
        <f t="shared" si="162"/>
        <v>0.19667122663018696</v>
      </c>
      <c r="Q147" s="2"/>
      <c r="R147" s="2">
        <f t="shared" si="163"/>
        <v>0.59591883264933876</v>
      </c>
      <c r="S147" s="2">
        <f t="shared" si="164"/>
        <v>0</v>
      </c>
      <c r="T147" s="2">
        <f t="shared" si="165"/>
        <v>0.39924760601915182</v>
      </c>
      <c r="U147" s="2">
        <f t="shared" si="166"/>
        <v>2.8043775649794801E-3</v>
      </c>
      <c r="V147" s="2">
        <f t="shared" si="167"/>
        <v>2.0291837665299371E-3</v>
      </c>
      <c r="W147" s="1">
        <f>SUMIF(County!$AT$312:$AT$470,$BA147,County!P$312:P$470)+SUMIF('Cong Dist'!$BA$945:$BA$982,$BA147,'Cong Dist'!W$945:W$982)</f>
        <v>26137</v>
      </c>
      <c r="Y147" s="1">
        <f>SUMIF(County!$AT$312:$AT$470,$BA147,County!R$312:R$470)+SUMIF('Cong Dist'!$BA$945:$BA$982,$BA147,'Cong Dist'!Y$945:Y$982)</f>
        <v>17511</v>
      </c>
      <c r="Z147" s="1">
        <f>SUMIF(County!$AT$312:$AT$470,$BA147,County!S$312:S$470)+SUMIF('Cong Dist'!$BA$945:$BA$982,$BA147,'Cong Dist'!Z$945:Z$982)</f>
        <v>123</v>
      </c>
      <c r="AD147" s="1">
        <f>SUMIF(County!$AT$312:$AT$470,$BA147,County!W$312:W$470)+SUMIF('Cong Dist'!$BA$945:$BA$982,$BA147,'Cong Dist'!AD$945:AD$982)</f>
        <v>89</v>
      </c>
      <c r="AP147" s="7">
        <f>IF(AA147&gt;0,RANK(AA147,(W147:Y147,Z147:AN147)),0)</f>
        <v>0</v>
      </c>
      <c r="AQ147" s="7">
        <f>IF(AB147&gt;0,RANK(AB147,(W147:Y147,Z147:AN147)),0)</f>
        <v>0</v>
      </c>
      <c r="AR147" s="7">
        <f>IF(AC147&gt;0,RANK(AC147,(W147:Y147,Z147:AN147)),0)</f>
        <v>0</v>
      </c>
      <c r="AS147" s="7">
        <f>IF(AD147&gt;0,RANK(AD147,(W147:Y147,AD147:AN147)),0)</f>
        <v>3</v>
      </c>
      <c r="AT147" s="2">
        <f t="shared" si="168"/>
        <v>0</v>
      </c>
      <c r="AU147" s="2">
        <f t="shared" si="169"/>
        <v>0</v>
      </c>
      <c r="AV147" s="2">
        <f t="shared" si="170"/>
        <v>0</v>
      </c>
      <c r="AW147" s="2">
        <f t="shared" si="171"/>
        <v>2.0291837665298677E-3</v>
      </c>
      <c r="AY147" s="2" t="str">
        <f t="shared" si="172"/>
        <v>District 11</v>
      </c>
      <c r="AZ147" t="str">
        <f t="shared" si="173"/>
        <v>GA</v>
      </c>
      <c r="BA147">
        <v>11</v>
      </c>
      <c r="BC147" s="98">
        <v>13</v>
      </c>
      <c r="BD147" s="100">
        <v>911</v>
      </c>
      <c r="BE147" s="107">
        <f t="shared" si="174"/>
        <v>13911</v>
      </c>
      <c r="BF147" t="s">
        <v>2627</v>
      </c>
      <c r="BG147" t="s">
        <v>3208</v>
      </c>
    </row>
    <row r="148" spans="1:59" outlineLevel="1">
      <c r="A148" s="9" t="s">
        <v>473</v>
      </c>
      <c r="B148" t="s">
        <v>1546</v>
      </c>
      <c r="C148" s="1">
        <f t="shared" si="160"/>
        <v>42996</v>
      </c>
      <c r="D148" s="1">
        <v>5</v>
      </c>
      <c r="E148" s="1">
        <f>IF(R148&gt;State!$CA$23/100,ROUND(W148/($W148+$Y148)*$D148,0),0)</f>
        <v>4</v>
      </c>
      <c r="F148" s="1"/>
      <c r="G148" s="1">
        <f>IF(T148&gt;State!$CA$23/100,ROUND(Y148/($W148+$Y148)*$D148,0),0)</f>
        <v>1</v>
      </c>
      <c r="H148" s="1"/>
      <c r="I148" s="1"/>
      <c r="J148" s="1"/>
      <c r="K148" s="7">
        <f>IF(W148&gt;0,RANK(W148,(W148:Y148,Z148:AN148)),0)</f>
        <v>1</v>
      </c>
      <c r="L148" s="7">
        <f>IF(X148&gt;0,RANK(X148,(W148:Y148,Z148:AN148)),0)</f>
        <v>0</v>
      </c>
      <c r="M148" s="7">
        <f>IF(Y148&gt;0,RANK(Y148,(W148:Y148,Z148:AN148)),0)</f>
        <v>2</v>
      </c>
      <c r="N148" s="7">
        <f>IF(Z148&gt;0,RANK(Z148,(W148:Y148,Z148:AN148)),0)</f>
        <v>3</v>
      </c>
      <c r="O148" s="49">
        <f t="shared" si="161"/>
        <v>23947</v>
      </c>
      <c r="P148" s="178">
        <f t="shared" si="162"/>
        <v>0.55695878686389433</v>
      </c>
      <c r="Q148" s="2"/>
      <c r="R148" s="2">
        <f t="shared" si="163"/>
        <v>0.7746767141129407</v>
      </c>
      <c r="S148" s="2">
        <f t="shared" si="164"/>
        <v>0</v>
      </c>
      <c r="T148" s="2">
        <f t="shared" si="165"/>
        <v>0.21771792724904643</v>
      </c>
      <c r="U148" s="2">
        <f t="shared" si="166"/>
        <v>4.0934040375848919E-3</v>
      </c>
      <c r="V148" s="2">
        <f t="shared" si="167"/>
        <v>3.5119546004279793E-3</v>
      </c>
      <c r="W148" s="1">
        <f>SUMIF(County!$AT$312:$AT$470,$BA148,County!P$312:P$470)+SUMIF('Cong Dist'!$BA$945:$BA$982,$BA148,'Cong Dist'!W$945:W$982)</f>
        <v>33308</v>
      </c>
      <c r="Y148" s="1">
        <f>SUMIF(County!$AT$312:$AT$470,$BA148,County!R$312:R$470)+SUMIF('Cong Dist'!$BA$945:$BA$982,$BA148,'Cong Dist'!Y$945:Y$982)</f>
        <v>9361</v>
      </c>
      <c r="Z148" s="1">
        <f>SUMIF(County!$AT$312:$AT$470,$BA148,County!S$312:S$470)+SUMIF('Cong Dist'!$BA$945:$BA$982,$BA148,'Cong Dist'!Z$945:Z$982)</f>
        <v>176</v>
      </c>
      <c r="AD148" s="1">
        <f>SUMIF(County!$AT$312:$AT$470,$BA148,County!W$312:W$470)+SUMIF('Cong Dist'!$BA$945:$BA$982,$BA148,'Cong Dist'!AD$945:AD$982)</f>
        <v>151</v>
      </c>
      <c r="AP148" s="7">
        <f>IF(AA148&gt;0,RANK(AA148,(W148:Y148,Z148:AN148)),0)</f>
        <v>0</v>
      </c>
      <c r="AQ148" s="7">
        <f>IF(AB148&gt;0,RANK(AB148,(W148:Y148,Z148:AN148)),0)</f>
        <v>0</v>
      </c>
      <c r="AR148" s="7">
        <f>IF(AC148&gt;0,RANK(AC148,(W148:Y148,Z148:AN148)),0)</f>
        <v>0</v>
      </c>
      <c r="AS148" s="7">
        <f>IF(AD148&gt;0,RANK(AD148,(W148:Y148,AD148:AN148)),0)</f>
        <v>3</v>
      </c>
      <c r="AT148" s="2">
        <f>IF($C148=0,"-",AA148/$C148)</f>
        <v>0</v>
      </c>
      <c r="AU148" s="2">
        <f t="shared" si="169"/>
        <v>0</v>
      </c>
      <c r="AV148" s="2">
        <f>IF($C148=0,"-",AC148/$C148)</f>
        <v>0</v>
      </c>
      <c r="AW148" s="2">
        <f t="shared" si="171"/>
        <v>3.5119546004279468E-3</v>
      </c>
      <c r="AY148" s="2" t="str">
        <f t="shared" si="172"/>
        <v>District 12</v>
      </c>
      <c r="AZ148" t="str">
        <f>B148</f>
        <v>GA</v>
      </c>
      <c r="BA148">
        <v>12</v>
      </c>
      <c r="BC148" s="98">
        <v>13</v>
      </c>
      <c r="BD148" s="100">
        <v>912</v>
      </c>
      <c r="BE148" s="107">
        <f t="shared" si="174"/>
        <v>13912</v>
      </c>
      <c r="BF148" t="s">
        <v>2627</v>
      </c>
      <c r="BG148" t="s">
        <v>3208</v>
      </c>
    </row>
    <row r="149" spans="1:59" outlineLevel="1">
      <c r="A149" s="9" t="s">
        <v>584</v>
      </c>
      <c r="B149" t="s">
        <v>1546</v>
      </c>
      <c r="C149" s="1">
        <f t="shared" si="160"/>
        <v>87967</v>
      </c>
      <c r="D149" s="1">
        <v>6</v>
      </c>
      <c r="E149" s="1">
        <f>IF(R149&gt;State!$CA$23/100,ROUND(W149/($W149+$Y149)*$D149,0),0)</f>
        <v>5</v>
      </c>
      <c r="F149" s="1"/>
      <c r="G149" s="1">
        <f>IF(T149&gt;State!$CA$23/100,ROUND(Y149/($W149+$Y149)*$D149,0),0)</f>
        <v>1</v>
      </c>
      <c r="H149" s="1"/>
      <c r="I149" s="1"/>
      <c r="J149" s="1"/>
      <c r="K149" s="7">
        <f>IF(W149&gt;0,RANK(W149,(W149:Y149,Z149:AN149)),0)</f>
        <v>1</v>
      </c>
      <c r="L149" s="7">
        <f>IF(X149&gt;0,RANK(X149,(W149:Y149,Z149:AN149)),0)</f>
        <v>0</v>
      </c>
      <c r="M149" s="7">
        <f>IF(Y149&gt;0,RANK(Y149,(W149:Y149,Z149:AN149)),0)</f>
        <v>2</v>
      </c>
      <c r="N149" s="7">
        <f>IF(Z149&gt;0,RANK(Z149,(W149:Y149,Z149:AN149)),0)</f>
        <v>3</v>
      </c>
      <c r="O149" s="49">
        <f t="shared" si="161"/>
        <v>49453</v>
      </c>
      <c r="P149" s="178">
        <f t="shared" si="162"/>
        <v>0.56217672536292018</v>
      </c>
      <c r="Q149" s="2"/>
      <c r="R149" s="2">
        <f t="shared" si="163"/>
        <v>0.7795764320711176</v>
      </c>
      <c r="S149" s="2">
        <f t="shared" si="164"/>
        <v>0</v>
      </c>
      <c r="T149" s="2">
        <f t="shared" si="165"/>
        <v>0.21739970670819739</v>
      </c>
      <c r="U149" s="2">
        <f t="shared" si="166"/>
        <v>1.7279206975343026E-3</v>
      </c>
      <c r="V149" s="2">
        <f t="shared" si="167"/>
        <v>1.295940523150712E-3</v>
      </c>
      <c r="W149" s="1">
        <f>SUMIF(County!$AT$312:$AT$470,$BA149,County!P$312:P$470)+SUMIF('Cong Dist'!$BA$945:$BA$982,$BA149,'Cong Dist'!W$945:W$982)</f>
        <v>68577</v>
      </c>
      <c r="Y149" s="1">
        <f>SUMIF(County!$AT$312:$AT$470,$BA149,County!R$312:R$470)+SUMIF('Cong Dist'!$BA$945:$BA$982,$BA149,'Cong Dist'!Y$945:Y$982)</f>
        <v>19124</v>
      </c>
      <c r="Z149" s="1">
        <f>SUMIF(County!$AT$312:$AT$470,$BA149,County!S$312:S$470)+SUMIF('Cong Dist'!$BA$945:$BA$982,$BA149,'Cong Dist'!Z$945:Z$982)</f>
        <v>152</v>
      </c>
      <c r="AD149" s="1">
        <f>SUMIF(County!$AT$312:$AT$470,$BA149,County!W$312:W$470)+SUMIF('Cong Dist'!$BA$945:$BA$982,$BA149,'Cong Dist'!AD$945:AD$982)</f>
        <v>114</v>
      </c>
      <c r="AP149" s="7">
        <f>IF(AA149&gt;0,RANK(AA149,(W149:Y149,Z149:AN149)),0)</f>
        <v>0</v>
      </c>
      <c r="AQ149" s="7">
        <f>IF(AB149&gt;0,RANK(AB149,(W149:Y149,Z149:AN149)),0)</f>
        <v>0</v>
      </c>
      <c r="AR149" s="7">
        <f>IF(AC149&gt;0,RANK(AC149,(W149:Y149,Z149:AN149)),0)</f>
        <v>0</v>
      </c>
      <c r="AS149" s="7">
        <f>IF(AD149&gt;0,RANK(AD149,(W149:Y149,AD149:AN149)),0)</f>
        <v>3</v>
      </c>
      <c r="AT149" s="2">
        <f>IF($C149=0,"-",AA149/$C149)</f>
        <v>0</v>
      </c>
      <c r="AU149" s="2">
        <f t="shared" si="169"/>
        <v>0</v>
      </c>
      <c r="AV149" s="2">
        <f>IF($C149=0,"-",AC149/$C149)</f>
        <v>0</v>
      </c>
      <c r="AW149" s="2">
        <f t="shared" si="171"/>
        <v>1.2959405231507269E-3</v>
      </c>
      <c r="AY149" s="2" t="str">
        <f t="shared" si="172"/>
        <v>District 13</v>
      </c>
      <c r="AZ149" t="str">
        <f>B149</f>
        <v>GA</v>
      </c>
      <c r="BA149">
        <v>13</v>
      </c>
      <c r="BC149" s="98">
        <v>13</v>
      </c>
      <c r="BD149" s="100">
        <v>913</v>
      </c>
      <c r="BE149" s="107">
        <f t="shared" si="174"/>
        <v>13913</v>
      </c>
      <c r="BF149" t="s">
        <v>2627</v>
      </c>
      <c r="BG149" t="s">
        <v>3208</v>
      </c>
    </row>
    <row r="150" spans="1:59" s="165" customFormat="1" outlineLevel="1">
      <c r="A150" s="155" t="s">
        <v>28</v>
      </c>
      <c r="B150" s="165" t="s">
        <v>1546</v>
      </c>
      <c r="C150" s="1">
        <f>SUM(W150:AN150)</f>
        <v>23130</v>
      </c>
      <c r="D150" s="1">
        <v>4</v>
      </c>
      <c r="E150" s="1">
        <f>IF(R150&gt;State!$CA$23/100,ROUND(W150/($W150+$Y150)*$D150,0),0)</f>
        <v>2</v>
      </c>
      <c r="F150" s="1"/>
      <c r="G150" s="1">
        <f>IF(T150&gt;State!$CA$23/100,ROUND(Y150/($W150+$Y150)*$D150,0),0)</f>
        <v>2</v>
      </c>
      <c r="H150" s="1"/>
      <c r="I150" s="1"/>
      <c r="J150" s="1"/>
      <c r="K150" s="7">
        <f>IF(W150&gt;0,RANK(W150,(W150:Y150,Z150:AN150)),0)</f>
        <v>1</v>
      </c>
      <c r="L150" s="7">
        <f>IF(X150&gt;0,RANK(X150,(W150:Y150,Z150:AN150)),0)</f>
        <v>0</v>
      </c>
      <c r="M150" s="7">
        <f>IF(Y150&gt;0,RANK(Y150,(W150:Y150,Z150:AN150)),0)</f>
        <v>2</v>
      </c>
      <c r="N150" s="7">
        <f>IF(Z150&gt;0,RANK(Z150,(W150:Y150,Z150:AN150)),0)</f>
        <v>4</v>
      </c>
      <c r="O150" s="49">
        <f>MAX(W150:AD150)-LARGE(W150:AD150,2)</f>
        <v>4798</v>
      </c>
      <c r="P150" s="178">
        <f>O150/C150</f>
        <v>0.2074362300043234</v>
      </c>
      <c r="Q150" s="2"/>
      <c r="R150" s="2">
        <f t="shared" ref="R150:U151" si="175">IF($C150=0,"-",W150/$C150)</f>
        <v>0.59706009511456981</v>
      </c>
      <c r="S150" s="2">
        <f t="shared" si="175"/>
        <v>0</v>
      </c>
      <c r="T150" s="2">
        <f t="shared" si="175"/>
        <v>0.38962386511024644</v>
      </c>
      <c r="U150" s="2">
        <f t="shared" si="175"/>
        <v>5.7933419801124084E-3</v>
      </c>
      <c r="V150" s="2">
        <f>IF(C150=0,"-",(1-R150-S150-T150-U150))</f>
        <v>7.5226977950713439E-3</v>
      </c>
      <c r="W150" s="1">
        <f>SUMIF(County!$AT$312:$AT$470,$BA150,County!P$312:P$470)+SUMIF('Cong Dist'!$BA$945:$BA$982,$BA150,'Cong Dist'!W$945:W$982)</f>
        <v>13810</v>
      </c>
      <c r="X150" s="1"/>
      <c r="Y150" s="1">
        <f>SUMIF(County!$AT$312:$AT$470,$BA150,County!R$312:R$470)+SUMIF('Cong Dist'!$BA$945:$BA$982,$BA150,'Cong Dist'!Y$945:Y$982)</f>
        <v>9012</v>
      </c>
      <c r="Z150" s="1">
        <f>SUMIF(County!$AT$312:$AT$470,$BA150,County!S$312:S$470)+SUMIF('Cong Dist'!$BA$945:$BA$982,$BA150,'Cong Dist'!Z$945:Z$982)</f>
        <v>134</v>
      </c>
      <c r="AA150" s="1"/>
      <c r="AB150" s="1"/>
      <c r="AC150" s="1"/>
      <c r="AD150" s="1">
        <f>SUMIF(County!$AT$312:$AT$470,$BA150,County!W$312:W$470)+SUMIF('Cong Dist'!$BA$945:$BA$982,$BA150,'Cong Dist'!AD$945:AD$982)</f>
        <v>174</v>
      </c>
      <c r="AE150" s="1"/>
      <c r="AF150" s="1"/>
      <c r="AG150" s="1"/>
      <c r="AJ150" s="1"/>
      <c r="AP150" s="7">
        <f>IF(AA150&gt;0,RANK(AA150,(W150:Y150,Z150:AN150)),0)</f>
        <v>0</v>
      </c>
      <c r="AQ150" s="7">
        <f>IF(AB150&gt;0,RANK(AB150,(W150:Y150,Z150:AN150)),0)</f>
        <v>0</v>
      </c>
      <c r="AR150" s="7">
        <f>IF(AC150&gt;0,RANK(AC150,(W150:Y150,Z150:AN150)),0)</f>
        <v>0</v>
      </c>
      <c r="AS150" s="7">
        <f>IF(AD150&gt;0,RANK(AD150,(W150:Y150,AD150:AN150)),0)</f>
        <v>3</v>
      </c>
      <c r="AT150" s="2">
        <f>IF($C150=0,"-",AA150/$C150)</f>
        <v>0</v>
      </c>
      <c r="AU150" s="2">
        <f>IF($C150=0,"-",AB150/$C150)</f>
        <v>0</v>
      </c>
      <c r="AV150" s="2">
        <f>IF($C150=0,"-",AC150/$C150)</f>
        <v>0</v>
      </c>
      <c r="AW150" s="2">
        <f>IF($C150=0,"-",AD150/$C150)</f>
        <v>7.5226977950713361E-3</v>
      </c>
      <c r="AY150" s="2" t="str">
        <f>A150</f>
        <v>District 14</v>
      </c>
      <c r="AZ150" s="165" t="str">
        <f>B150</f>
        <v>GA</v>
      </c>
      <c r="BA150" s="165">
        <v>14</v>
      </c>
      <c r="BC150" s="98">
        <v>13</v>
      </c>
      <c r="BD150" s="100">
        <v>914</v>
      </c>
      <c r="BE150" s="107">
        <f>BC150*1000+BD150</f>
        <v>13914</v>
      </c>
      <c r="BF150" s="165" t="s">
        <v>2627</v>
      </c>
      <c r="BG150" s="165" t="s">
        <v>3208</v>
      </c>
    </row>
    <row r="151" spans="1:59">
      <c r="A151" t="s">
        <v>3259</v>
      </c>
      <c r="B151" t="s">
        <v>1114</v>
      </c>
      <c r="C151" s="1">
        <f>SUM(W151:AN151)</f>
        <v>765366</v>
      </c>
      <c r="D151" s="1">
        <v>35</v>
      </c>
      <c r="E151" s="1">
        <f>IF(R151&gt;State!$CA$23/100,ROUND(W151/($W151+$Y151)*$D151,0),0)</f>
        <v>25</v>
      </c>
      <c r="F151" s="1"/>
      <c r="G151" s="1">
        <f>IF(T151&gt;State!$CA$23/100,ROUND(Y151/($W151+$Y151)*$D151,0),0)</f>
        <v>10</v>
      </c>
      <c r="H151" s="1"/>
      <c r="I151" s="1"/>
      <c r="J151" s="1"/>
      <c r="K151" s="7">
        <f>IF(W151&gt;0,RANK(W151,(W151:Y151,Z151:AN151)),0)</f>
        <v>1</v>
      </c>
      <c r="L151" s="7">
        <f>IF(X151&gt;0,RANK(X151,(W151:Y151,Z151:AN151)),0)</f>
        <v>0</v>
      </c>
      <c r="M151" s="7">
        <f>IF(Y151&gt;0,RANK(Y151,(W151:Y151,Z151:AN151)),0)</f>
        <v>2</v>
      </c>
      <c r="N151" s="7">
        <f>IF(Z151&gt;0,RANK(Z151,(W151:Y151,Z151:AN151)),0)</f>
        <v>3</v>
      </c>
      <c r="O151" s="49">
        <f>MAX(W151:AD151)-LARGE(W151:AD151,2)</f>
        <v>329877</v>
      </c>
      <c r="P151" s="178">
        <f>O151/C151</f>
        <v>0.4310055581251323</v>
      </c>
      <c r="Q151" s="2"/>
      <c r="R151" s="2">
        <f t="shared" si="175"/>
        <v>0.71295824481359249</v>
      </c>
      <c r="S151" s="2">
        <f t="shared" si="175"/>
        <v>0</v>
      </c>
      <c r="T151" s="2">
        <f t="shared" si="175"/>
        <v>0.28195268668846019</v>
      </c>
      <c r="U151" s="2">
        <f t="shared" si="175"/>
        <v>2.7816756950269543E-3</v>
      </c>
      <c r="V151" s="2">
        <f>IF(C151=0,"-",(1-R151-S151-T151-U151))</f>
        <v>2.3073928029203701E-3</v>
      </c>
      <c r="W151" s="1">
        <f t="shared" ref="W151" si="176">SUM(W137:W150)</f>
        <v>545674</v>
      </c>
      <c r="Y151" s="1">
        <f t="shared" ref="Y151:Z151" si="177">SUM(Y137:Y150)</f>
        <v>215797</v>
      </c>
      <c r="Z151" s="1">
        <f t="shared" si="177"/>
        <v>2129</v>
      </c>
      <c r="AD151" s="1">
        <f t="shared" ref="AD151" si="178">SUM(AD137:AD150)</f>
        <v>1766</v>
      </c>
      <c r="AM151" s="1">
        <f>SUM(AM137:AM150)</f>
        <v>0</v>
      </c>
      <c r="AP151" s="7">
        <f>IF(AA151&gt;0,RANK(AA151,(W151:Y151,Z151:AN151)),0)</f>
        <v>0</v>
      </c>
      <c r="AQ151" s="7">
        <f>IF(AB151&gt;0,RANK(AB151,(W151:Y151,Z151:AN151)),0)</f>
        <v>0</v>
      </c>
      <c r="AR151" s="7">
        <f>IF(AC151&gt;0,RANK(AC151,(W151:Y151,Z151:AN151)),0)</f>
        <v>0</v>
      </c>
      <c r="AS151" s="7">
        <f>IF(AD151&gt;0,RANK(AD151,(W151:Y151,AD151:AN151)),0)</f>
        <v>3</v>
      </c>
      <c r="AT151" s="2">
        <f t="shared" si="168"/>
        <v>0</v>
      </c>
      <c r="AU151" s="2">
        <f>IF($C151=0,"-",AB151/$C151)</f>
        <v>0</v>
      </c>
      <c r="AV151" s="2">
        <f t="shared" si="170"/>
        <v>0</v>
      </c>
      <c r="AW151" s="2">
        <f>IF($C151=0,"-",AD151/$C151)</f>
        <v>2.307392802920433E-3</v>
      </c>
      <c r="AY151" s="2" t="str">
        <f t="shared" si="172"/>
        <v>Georgia</v>
      </c>
      <c r="AZ151" t="str">
        <f t="shared" si="173"/>
        <v>T</v>
      </c>
      <c r="BC151" s="98">
        <v>13</v>
      </c>
      <c r="BD151" s="100"/>
      <c r="BE151" s="107">
        <f>BC151*1000+BD151</f>
        <v>13000</v>
      </c>
      <c r="BF151" t="s">
        <v>1634</v>
      </c>
      <c r="BG151" t="s">
        <v>3208</v>
      </c>
    </row>
    <row r="152" spans="1:59">
      <c r="C152" s="1"/>
      <c r="D152" s="1"/>
      <c r="E152" s="1"/>
      <c r="F152" s="1"/>
      <c r="G152" s="1"/>
      <c r="H152" s="1"/>
      <c r="I152" s="1"/>
      <c r="J152" s="1"/>
      <c r="K152" s="7"/>
      <c r="L152" s="7"/>
      <c r="M152" s="7"/>
      <c r="N152" s="7"/>
      <c r="O152" s="49"/>
      <c r="P152" s="178"/>
      <c r="Q152" s="2"/>
      <c r="R152" s="2"/>
      <c r="S152" s="2"/>
      <c r="T152" s="2"/>
      <c r="U152" s="2"/>
      <c r="V152" s="2"/>
      <c r="AH152" s="1"/>
      <c r="AI152" s="1"/>
      <c r="AK152" s="1"/>
      <c r="AL152" s="1"/>
      <c r="AM152" s="1">
        <f>AM151-County!AF471</f>
        <v>0</v>
      </c>
      <c r="AP152" s="7"/>
      <c r="AQ152" s="7"/>
      <c r="AR152" s="7"/>
      <c r="AS152" s="7"/>
      <c r="AT152" s="2"/>
      <c r="AU152" s="2"/>
      <c r="AV152" s="2"/>
      <c r="AW152" s="2"/>
      <c r="AY152" s="2"/>
      <c r="BD152" s="100"/>
    </row>
    <row r="153" spans="1:59" outlineLevel="1">
      <c r="A153" s="9" t="s">
        <v>2158</v>
      </c>
      <c r="B153" t="s">
        <v>827</v>
      </c>
      <c r="C153" s="1">
        <f>SUM(W153:AN153)</f>
        <v>13113</v>
      </c>
      <c r="D153" s="1">
        <v>8</v>
      </c>
      <c r="E153" s="1">
        <f>IF(R153&gt;State!$CA$23/100,ROUND(W153/($W153+$Y153)*$D153,0),0)</f>
        <v>3</v>
      </c>
      <c r="F153" s="1"/>
      <c r="G153" s="1">
        <f>IF(T153&gt;State!$CA$23/100,ROUND(Y153/($W153+$Y153)*$D153,0),0)</f>
        <v>5</v>
      </c>
      <c r="H153" s="1"/>
      <c r="I153" s="1"/>
      <c r="J153" s="1"/>
      <c r="K153" s="7">
        <f>IF(W153&gt;0,RANK(W153,(W153:Y153,Z153:AN153)),0)</f>
        <v>2</v>
      </c>
      <c r="L153" s="7">
        <f>IF(X153&gt;0,RANK(X153,(W153:Y153,Z153:AN153)),0)</f>
        <v>0</v>
      </c>
      <c r="M153" s="7">
        <f>IF(Y153&gt;0,RANK(Y153,(W153:Y153,Z153:AN153)),0)</f>
        <v>1</v>
      </c>
      <c r="N153" s="7">
        <f>IF(Z153&gt;0,RANK(Z153,(W153:Y153,Z153:AN153)),0)</f>
        <v>5</v>
      </c>
      <c r="O153" s="49">
        <f>MAX(W153:AD153)-LARGE(W153:AD153,2)</f>
        <v>3085</v>
      </c>
      <c r="P153" s="178">
        <f t="shared" si="86"/>
        <v>0.23526271638831694</v>
      </c>
      <c r="Q153" s="2"/>
      <c r="R153" s="2">
        <f t="shared" ref="R153:U155" si="179">IF($C153=0,"-",W153/$C153)</f>
        <v>0.38137725920841914</v>
      </c>
      <c r="S153" s="2">
        <f t="shared" si="179"/>
        <v>0</v>
      </c>
      <c r="T153" s="2">
        <f t="shared" si="179"/>
        <v>0.61663997559673611</v>
      </c>
      <c r="U153" s="2">
        <f t="shared" si="179"/>
        <v>7.6260199801723484E-5</v>
      </c>
      <c r="V153" s="2">
        <f>IF(C153=0,"-",(1-R153-S153-T153-U153))</f>
        <v>1.9065049950430255E-3</v>
      </c>
      <c r="W153" s="1">
        <f>SUMIF(County!$AT$2847:$AT$2850,$BA153,County!P$2847:P$2850)+SUMIF($BA$985:$BA$986,$BA153,W$985:W$986)</f>
        <v>5001</v>
      </c>
      <c r="Y153" s="1">
        <f>SUMIF(County!$AT$2847:$AT$2850,$BA153,County!R$2847:R$2850)+SUMIF($BA$985:$BA$986,$BA153,Y$985:Y$986)</f>
        <v>8086</v>
      </c>
      <c r="Z153" s="1">
        <f>SUMIF(County!$AT$2847:$AT$2850,$BA153,County!S$2847:S$2850)+SUMIF($BA$985:$BA$986,$BA153,Z$985:Z$986)</f>
        <v>1</v>
      </c>
      <c r="AE153" s="1">
        <f>SUMIF(County!$AT$2847:$AT$2850,$BA153,County!X$2847:X$2850)+SUMIF($BA$985:$BA$986,$BA153,AE$985:AE$986)</f>
        <v>17</v>
      </c>
      <c r="AJ153" s="1">
        <f>SUMIF(County!$AT$2847:$AT$2850,$BA153,County!AC$2847:AC$2850)+SUMIF($BA$985:$BA$986,$BA153,AJ$985:AJ$986)</f>
        <v>8</v>
      </c>
      <c r="AP153" s="7">
        <f>IF(AA153&gt;0,RANK(AA153,(W153:Y153,Z153:AN153)),0)</f>
        <v>0</v>
      </c>
      <c r="AQ153" s="7">
        <f>IF(AB153&gt;0,RANK(AB153,(W153:Y153,Z153:AN153)),0)</f>
        <v>0</v>
      </c>
      <c r="AR153" s="7">
        <f>IF(AC153&gt;0,RANK(AC153,(W153:Y153,Z153:AN153)),0)</f>
        <v>0</v>
      </c>
      <c r="AS153" s="7">
        <f>IF(AD153&gt;0,RANK(AD153,(W153:Y153,AD153:AN153)),0)</f>
        <v>0</v>
      </c>
      <c r="AT153" s="2">
        <f t="shared" ref="AT153:AW155" si="180">IF($C153=0,"-",AA153/$C153)</f>
        <v>0</v>
      </c>
      <c r="AU153" s="2">
        <f t="shared" si="180"/>
        <v>0</v>
      </c>
      <c r="AV153" s="2">
        <f t="shared" si="180"/>
        <v>0</v>
      </c>
      <c r="AW153" s="2">
        <f t="shared" si="180"/>
        <v>0</v>
      </c>
      <c r="AY153" s="2" t="str">
        <f t="shared" ref="AY153:AZ155" si="181">A153</f>
        <v>District 1</v>
      </c>
      <c r="AZ153" t="str">
        <f t="shared" si="181"/>
        <v>HI</v>
      </c>
      <c r="BA153">
        <v>1</v>
      </c>
      <c r="BC153" s="98">
        <v>15</v>
      </c>
      <c r="BD153" s="100">
        <v>901</v>
      </c>
      <c r="BE153" s="107">
        <f>BC153*1000+BD153</f>
        <v>15901</v>
      </c>
      <c r="BF153" t="s">
        <v>2627</v>
      </c>
      <c r="BG153" t="s">
        <v>3015</v>
      </c>
    </row>
    <row r="154" spans="1:59" outlineLevel="1">
      <c r="A154" s="9" t="s">
        <v>1576</v>
      </c>
      <c r="B154" t="s">
        <v>827</v>
      </c>
      <c r="C154" s="1">
        <f>SUM(W154:AN154)</f>
        <v>20600</v>
      </c>
      <c r="D154" s="1">
        <v>8</v>
      </c>
      <c r="E154" s="1">
        <f>IF(R154&gt;State!$CA$23/100,ROUND(W154/($W154+$Y154)*$D154,0),0)</f>
        <v>2</v>
      </c>
      <c r="F154" s="1"/>
      <c r="G154" s="1">
        <f>IF(T154&gt;State!$CA$23/100,ROUND(Y154/($W154+$Y154)*$D154,0),0)</f>
        <v>6</v>
      </c>
      <c r="H154" s="1"/>
      <c r="I154" s="1"/>
      <c r="J154" s="1"/>
      <c r="K154" s="7">
        <f>IF(W154&gt;0,RANK(W154,(W154:Y154,Z154:AN154)),0)</f>
        <v>2</v>
      </c>
      <c r="L154" s="7">
        <f>IF(X154&gt;0,RANK(X154,(W154:Y154,Z154:AN154)),0)</f>
        <v>0</v>
      </c>
      <c r="M154" s="7">
        <f>IF(Y154&gt;0,RANK(Y154,(W154:Y154,Z154:AN154)),0)</f>
        <v>1</v>
      </c>
      <c r="N154" s="7">
        <f>IF(Z154&gt;0,RANK(Z154,(W154:Y154,Z154:AN154)),0)</f>
        <v>4</v>
      </c>
      <c r="O154" s="49">
        <f>MAX(W154:AD154)-LARGE(W154:AD154,2)</f>
        <v>10310</v>
      </c>
      <c r="P154" s="178">
        <f t="shared" ref="P154:P202" si="182">O154/C154</f>
        <v>0.50048543689320391</v>
      </c>
      <c r="Q154" s="2"/>
      <c r="R154" s="2">
        <f t="shared" si="179"/>
        <v>0.24878640776699029</v>
      </c>
      <c r="S154" s="2">
        <f t="shared" si="179"/>
        <v>0</v>
      </c>
      <c r="T154" s="2">
        <f t="shared" si="179"/>
        <v>0.74927184466019414</v>
      </c>
      <c r="U154" s="2">
        <f t="shared" si="179"/>
        <v>2.4271844660194174E-4</v>
      </c>
      <c r="V154" s="2">
        <f>IF(C154=0,"-",(1-R154-S154-T154-U154))</f>
        <v>1.6990291262135692E-3</v>
      </c>
      <c r="W154" s="1">
        <f>SUMIF(County!$AT$2847:$AT$2850,$BA154,County!P$2847:P$2850)+SUMIF($BA$985:$BA$986,$BA154,W$985:W$986)</f>
        <v>5125</v>
      </c>
      <c r="Y154" s="1">
        <f>SUMIF(County!$AT$2847:$AT$2850,$BA154,County!R$2847:R$2850)+SUMIF($BA$985:$BA$986,$BA154,Y$985:Y$986)</f>
        <v>15435</v>
      </c>
      <c r="Z154" s="1">
        <f>SUMIF(County!$AT$2847:$AT$2850,$BA154,County!S$2847:S$2850)+SUMIF($BA$985:$BA$986,$BA154,Z$985:Z$986)</f>
        <v>5</v>
      </c>
      <c r="AE154" s="1">
        <f>SUMIF(County!$AT$2847:$AT$2850,$BA154,County!X$2847:X$2850)+SUMIF($BA$985:$BA$986,$BA154,AE$985:AE$986)</f>
        <v>31</v>
      </c>
      <c r="AJ154" s="1">
        <f>SUMIF(County!$AT$2847:$AT$2850,$BA154,County!AC$2847:AC$2850)+SUMIF($BA$985:$BA$986,$BA154,AJ$985:AJ$986)</f>
        <v>4</v>
      </c>
      <c r="AP154" s="7">
        <f>IF(AA154&gt;0,RANK(AA154,(W154:Y154,Z154:AN154)),0)</f>
        <v>0</v>
      </c>
      <c r="AQ154" s="7">
        <f>IF(AB154&gt;0,RANK(AB154,(W154:Y154,Z154:AN154)),0)</f>
        <v>0</v>
      </c>
      <c r="AR154" s="7">
        <f>IF(AC154&gt;0,RANK(AC154,(W154:Y154,Z154:AN154)),0)</f>
        <v>0</v>
      </c>
      <c r="AS154" s="7">
        <f>IF(AD154&gt;0,RANK(AD154,(W154:Y154,AD154:AN154)),0)</f>
        <v>0</v>
      </c>
      <c r="AT154" s="2">
        <f t="shared" si="180"/>
        <v>0</v>
      </c>
      <c r="AU154" s="2">
        <f t="shared" si="180"/>
        <v>0</v>
      </c>
      <c r="AV154" s="2">
        <f t="shared" si="180"/>
        <v>0</v>
      </c>
      <c r="AW154" s="2">
        <f t="shared" si="180"/>
        <v>0</v>
      </c>
      <c r="AY154" s="2" t="str">
        <f t="shared" si="181"/>
        <v>District 2</v>
      </c>
      <c r="AZ154" t="str">
        <f t="shared" si="181"/>
        <v>HI</v>
      </c>
      <c r="BA154">
        <v>2</v>
      </c>
      <c r="BC154" s="98">
        <v>15</v>
      </c>
      <c r="BD154" s="100">
        <v>902</v>
      </c>
      <c r="BE154" s="107">
        <f>BC154*1000+BD154</f>
        <v>15902</v>
      </c>
      <c r="BF154" t="s">
        <v>2627</v>
      </c>
      <c r="BG154" t="s">
        <v>3015</v>
      </c>
    </row>
    <row r="155" spans="1:59">
      <c r="A155" t="s">
        <v>684</v>
      </c>
      <c r="B155" t="s">
        <v>1114</v>
      </c>
      <c r="C155" s="1">
        <f>SUM(W155:AN155)</f>
        <v>33713</v>
      </c>
      <c r="D155" s="1">
        <v>9</v>
      </c>
      <c r="E155" s="1">
        <f>IF(R155&gt;State!$CA$23/100,ROUND(W155/($W155+$Y155)*$D155,0),0)</f>
        <v>3</v>
      </c>
      <c r="F155" s="1"/>
      <c r="G155" s="1">
        <f>IF(T155&gt;State!$CA$23/100,ROUND(Y155/($W155+$Y155)*$D155,0),0)</f>
        <v>6</v>
      </c>
      <c r="H155" s="1"/>
      <c r="I155" s="1"/>
      <c r="J155" s="1"/>
      <c r="K155" s="7">
        <f>IF(W155&gt;0,RANK(W155,(W155:Y155,Z155:AN155)),0)</f>
        <v>2</v>
      </c>
      <c r="L155" s="7">
        <f>IF(X155&gt;0,RANK(X155,(W155:Y155,Z155:AN155)),0)</f>
        <v>0</v>
      </c>
      <c r="M155" s="7">
        <f>IF(Y155&gt;0,RANK(Y155,(W155:Y155,Z155:AN155)),0)</f>
        <v>1</v>
      </c>
      <c r="N155" s="7">
        <f>IF(Z155&gt;0,RANK(Z155,(W155:Y155,Z155:AN155)),0)</f>
        <v>5</v>
      </c>
      <c r="O155" s="49">
        <f>MAX(W155:AD155)-LARGE(W155:AD155,2)</f>
        <v>13395</v>
      </c>
      <c r="P155" s="178">
        <f t="shared" si="182"/>
        <v>0.39732447423842437</v>
      </c>
      <c r="Q155" s="2"/>
      <c r="R155" s="2">
        <f t="shared" si="179"/>
        <v>0.3003589119924065</v>
      </c>
      <c r="S155" s="2">
        <f t="shared" si="179"/>
        <v>0</v>
      </c>
      <c r="T155" s="2">
        <f t="shared" si="179"/>
        <v>0.69768338623083082</v>
      </c>
      <c r="U155" s="2">
        <f t="shared" si="179"/>
        <v>1.7797288879660666E-4</v>
      </c>
      <c r="V155" s="2">
        <f>IF(C155=0,"-",(1-R155-S155-T155-U155))</f>
        <v>1.7797288879660815E-3</v>
      </c>
      <c r="W155" s="1">
        <f>W153+W154</f>
        <v>10126</v>
      </c>
      <c r="Y155" s="1">
        <f>Y153+Y154</f>
        <v>23521</v>
      </c>
      <c r="Z155" s="1">
        <f>Z153+Z154</f>
        <v>6</v>
      </c>
      <c r="AE155" s="1">
        <f>AE153+AE154</f>
        <v>48</v>
      </c>
      <c r="AJ155" s="1">
        <f>AJ153+AJ154</f>
        <v>12</v>
      </c>
      <c r="AP155" s="7">
        <f>IF(AA155&gt;0,RANK(AA155,(W155:Y155,Z155:AN155)),0)</f>
        <v>0</v>
      </c>
      <c r="AQ155" s="7">
        <f>IF(AB155&gt;0,RANK(AB155,(W155:Y155,Z155:AN155)),0)</f>
        <v>0</v>
      </c>
      <c r="AR155" s="7">
        <f>IF(AC155&gt;0,RANK(AC155,(W155:Y155,Z155:AN155)),0)</f>
        <v>0</v>
      </c>
      <c r="AS155" s="7">
        <f>IF(AD155&gt;0,RANK(AD155,(W155:Y155,AD155:AN155)),0)</f>
        <v>0</v>
      </c>
      <c r="AT155" s="2">
        <f t="shared" si="180"/>
        <v>0</v>
      </c>
      <c r="AU155" s="2">
        <f t="shared" si="180"/>
        <v>0</v>
      </c>
      <c r="AV155" s="2">
        <f t="shared" si="180"/>
        <v>0</v>
      </c>
      <c r="AW155" s="2">
        <f t="shared" si="180"/>
        <v>0</v>
      </c>
      <c r="AY155" s="2" t="str">
        <f t="shared" si="181"/>
        <v>Hawaii</v>
      </c>
      <c r="AZ155" t="str">
        <f t="shared" si="181"/>
        <v>T</v>
      </c>
      <c r="BC155" s="98">
        <v>15</v>
      </c>
      <c r="BD155" s="100"/>
      <c r="BE155" s="107">
        <f>BC155*1000+BD155</f>
        <v>15000</v>
      </c>
      <c r="BF155" t="s">
        <v>1634</v>
      </c>
      <c r="BG155" t="s">
        <v>3015</v>
      </c>
    </row>
    <row r="156" spans="1:59">
      <c r="C156" s="1"/>
      <c r="D156" s="1"/>
      <c r="E156" s="1"/>
      <c r="F156" s="1"/>
      <c r="G156" s="1"/>
      <c r="H156" s="1"/>
      <c r="I156" s="1"/>
      <c r="J156" s="1"/>
      <c r="K156" s="7"/>
      <c r="L156" s="7"/>
      <c r="M156" s="7"/>
      <c r="N156" s="7"/>
      <c r="O156" s="49"/>
      <c r="P156" s="178"/>
      <c r="Q156" s="2"/>
      <c r="R156" s="2"/>
      <c r="S156" s="2"/>
      <c r="T156" s="2"/>
      <c r="U156" s="2"/>
      <c r="V156" s="2"/>
      <c r="AP156" s="7"/>
      <c r="AQ156" s="7"/>
      <c r="AR156" s="7"/>
      <c r="AS156" s="7"/>
      <c r="AT156" s="2"/>
      <c r="AU156" s="2"/>
      <c r="AV156" s="2"/>
      <c r="AW156" s="2"/>
      <c r="AY156" s="2"/>
      <c r="BD156" s="100"/>
    </row>
    <row r="157" spans="1:59" outlineLevel="1">
      <c r="A157" s="60" t="s">
        <v>2158</v>
      </c>
      <c r="B157" t="s">
        <v>1286</v>
      </c>
      <c r="C157" s="1">
        <f>SUM(W157:AN157)</f>
        <v>10839</v>
      </c>
      <c r="D157" s="1">
        <v>8</v>
      </c>
      <c r="E157" s="1">
        <f>IF(R157&gt;State!$CA$23/100,ROUND(W157/($W157+$Y157)*$D157,0),0)</f>
        <v>2</v>
      </c>
      <c r="F157" s="1"/>
      <c r="G157" s="1">
        <f>IF(T157&gt;State!$CA$23/100,ROUND(Y157/($W157+$Y157)*$D157,0),0)</f>
        <v>6</v>
      </c>
      <c r="H157" s="1"/>
      <c r="I157" s="1"/>
      <c r="J157" s="1"/>
      <c r="K157" s="7">
        <f>IF(W157&gt;0,RANK(W157,(W157:Y157,Z157:AN157)),0)</f>
        <v>2</v>
      </c>
      <c r="L157" s="7">
        <f>IF(X157&gt;0,RANK(X157,(W157:Y157,Z157:AN157)),0)</f>
        <v>0</v>
      </c>
      <c r="M157" s="7">
        <f>IF(Y157&gt;0,RANK(Y157,(W157:Y157,Z157:AN157)),0)</f>
        <v>1</v>
      </c>
      <c r="N157" s="7">
        <f>IF(Z157&gt;0,RANK(Z157,(W157:Y157,Z157:AN157)),0)</f>
        <v>0</v>
      </c>
      <c r="O157" s="49">
        <f>MAX(W157:AD157)-LARGE(W157:AD157,2)</f>
        <v>6135</v>
      </c>
      <c r="P157" s="178">
        <f t="shared" si="182"/>
        <v>0.56601162468862443</v>
      </c>
      <c r="Q157" s="2"/>
      <c r="R157" s="2">
        <f t="shared" ref="R157:U159" si="183">IF($C157=0,"-",W157/$C157)</f>
        <v>0.21394962634929421</v>
      </c>
      <c r="S157" s="2">
        <f t="shared" si="183"/>
        <v>0</v>
      </c>
      <c r="T157" s="2">
        <f t="shared" si="183"/>
        <v>0.77996125103791858</v>
      </c>
      <c r="U157" s="2">
        <f t="shared" si="183"/>
        <v>0</v>
      </c>
      <c r="V157" s="2">
        <f>IF(C157=0,"-",(1-R157-S157-T157))</f>
        <v>6.0891226127872677E-3</v>
      </c>
      <c r="W157" s="1">
        <f>SUMIF(County!$AT$2853:$AT$2896,$BA157,County!P$2853:P$2896)+SUMIF($BA$989:$BA$990,$BA157,W$989:W$990)</f>
        <v>2319</v>
      </c>
      <c r="Y157" s="1">
        <f>SUMIF(County!$AT$2853:$AT$2896,$BA157,County!R$2853:R$2896)+SUMIF($BA$989:$BA$990,$BA157,Y$989:Y$990)</f>
        <v>8454</v>
      </c>
      <c r="AE157" s="1">
        <f>SUMIF(County!$AT$2853:$AT$2896,$BA157,County!X$2853:X$2896)+SUMIF($BA$989:$BA$990,$BA157,AE$989:AE$990)</f>
        <v>64</v>
      </c>
      <c r="AJ157" s="1">
        <f>SUMIF(County!$AT$2853:$AT$2896,$BA157,County!AC$2853:AC$2896)+SUMIF($BA$989:$BA$990,$BA157,AJ$989:AJ$990)</f>
        <v>2</v>
      </c>
      <c r="AP157" s="7">
        <f>IF(AA157&gt;0,RANK(AA157,(W157:Y157,Z157:AN157)),0)</f>
        <v>0</v>
      </c>
      <c r="AQ157" s="7">
        <f>IF(AB157&gt;0,RANK(AB157,(W157:Y157,Z157:AN157)),0)</f>
        <v>0</v>
      </c>
      <c r="AR157" s="7">
        <f>IF(AC157&gt;0,RANK(AC157,(W157:Y157,Z157:AN157)),0)</f>
        <v>0</v>
      </c>
      <c r="AS157" s="7">
        <f>IF(AD157&gt;0,RANK(AD157,(W157:Y157,AD157:AN157)),0)</f>
        <v>0</v>
      </c>
      <c r="AT157" s="2">
        <f t="shared" ref="AT157:AW159" si="184">IF($C157=0,"-",AA157/$C157)</f>
        <v>0</v>
      </c>
      <c r="AU157" s="2">
        <f t="shared" si="184"/>
        <v>0</v>
      </c>
      <c r="AV157" s="2">
        <f t="shared" si="184"/>
        <v>0</v>
      </c>
      <c r="AW157" s="2">
        <f t="shared" si="184"/>
        <v>0</v>
      </c>
      <c r="AY157" s="2" t="str">
        <f t="shared" ref="AY157:AZ159" si="185">A157</f>
        <v>District 1</v>
      </c>
      <c r="AZ157" t="str">
        <f t="shared" si="185"/>
        <v>ID</v>
      </c>
      <c r="BA157">
        <v>1</v>
      </c>
      <c r="BC157" s="98">
        <v>16</v>
      </c>
      <c r="BD157" s="100">
        <v>901</v>
      </c>
      <c r="BE157" s="107">
        <f>BC157*1000+BD157</f>
        <v>16901</v>
      </c>
      <c r="BF157" t="s">
        <v>2627</v>
      </c>
      <c r="BG157" t="s">
        <v>3208</v>
      </c>
    </row>
    <row r="158" spans="1:59" outlineLevel="1">
      <c r="A158" s="60" t="s">
        <v>1576</v>
      </c>
      <c r="B158" t="s">
        <v>1286</v>
      </c>
      <c r="C158" s="1">
        <f>SUM(W158:AN158)</f>
        <v>13045</v>
      </c>
      <c r="D158" s="1">
        <v>7</v>
      </c>
      <c r="E158" s="1">
        <f>IF(R158&gt;State!$CA$23/100,ROUND(W158/($W158+$Y158)*$D158,0),0)</f>
        <v>1</v>
      </c>
      <c r="F158" s="1"/>
      <c r="G158" s="1">
        <f>IF(T158&gt;State!$CA$23/100,ROUND(Y158/($W158+$Y158)*$D158,0),0)</f>
        <v>6</v>
      </c>
      <c r="H158" s="1"/>
      <c r="I158" s="1"/>
      <c r="J158" s="1"/>
      <c r="K158" s="7">
        <f>IF(W158&gt;0,RANK(W158,(W158:Y158,Z158:AN158)),0)</f>
        <v>2</v>
      </c>
      <c r="L158" s="7">
        <f>IF(X158&gt;0,RANK(X158,(W158:Y158,Z158:AN158)),0)</f>
        <v>0</v>
      </c>
      <c r="M158" s="7">
        <f>IF(Y158&gt;0,RANK(Y158,(W158:Y158,Z158:AN158)),0)</f>
        <v>1</v>
      </c>
      <c r="N158" s="7">
        <f>IF(Z158&gt;0,RANK(Z158,(W158:Y158,Z158:AN158)),0)</f>
        <v>0</v>
      </c>
      <c r="O158" s="49">
        <f>MAX(W158:AD158)-LARGE(W158:AD158,2)</f>
        <v>7440</v>
      </c>
      <c r="P158" s="178">
        <f t="shared" si="182"/>
        <v>0.57033346109620542</v>
      </c>
      <c r="Q158" s="2"/>
      <c r="R158" s="2">
        <f t="shared" si="183"/>
        <v>0.21050210808738981</v>
      </c>
      <c r="S158" s="2">
        <f t="shared" si="183"/>
        <v>0</v>
      </c>
      <c r="T158" s="2">
        <f t="shared" si="183"/>
        <v>0.7808355691835952</v>
      </c>
      <c r="U158" s="2">
        <f t="shared" si="183"/>
        <v>0</v>
      </c>
      <c r="V158" s="2">
        <f>IF(C158=0,"-",(1-R158-S158-T158))</f>
        <v>8.6623227290150151E-3</v>
      </c>
      <c r="W158" s="1">
        <f>SUMIF(County!$AT$2853:$AT$2896,$BA158,County!P$2853:P$2896)+SUMIF($BA$989:$BA$990,$BA158,W$989:W$990)</f>
        <v>2746</v>
      </c>
      <c r="Y158" s="1">
        <f>SUMIF(County!$AT$2853:$AT$2896,$BA158,County!R$2853:R$2896)+SUMIF($BA$989:$BA$990,$BA158,Y$989:Y$990)</f>
        <v>10186</v>
      </c>
      <c r="AE158" s="1">
        <f>SUMIF(County!$AT$2853:$AT$2896,$BA158,County!X$2853:X$2896)+SUMIF($BA$989:$BA$990,$BA158,AE$989:AE$990)</f>
        <v>111</v>
      </c>
      <c r="AJ158" s="1">
        <f>SUMIF(County!$AT$2853:$AT$2896,$BA158,County!AC$2853:AC$2896)+SUMIF($BA$989:$BA$990,$BA158,AJ$989:AJ$990)</f>
        <v>2</v>
      </c>
      <c r="AP158" s="7">
        <f>IF(AA158&gt;0,RANK(AA158,(W158:Y158,Z158:AN158)),0)</f>
        <v>0</v>
      </c>
      <c r="AQ158" s="7">
        <f>IF(AB158&gt;0,RANK(AB158,(W158:Y158,Z158:AN158)),0)</f>
        <v>0</v>
      </c>
      <c r="AR158" s="7">
        <f>IF(AC158&gt;0,RANK(AC158,(W158:Y158,Z158:AN158)),0)</f>
        <v>0</v>
      </c>
      <c r="AS158" s="7">
        <f>IF(AD158&gt;0,RANK(AD158,(W158:Y158,AD158:AN158)),0)</f>
        <v>0</v>
      </c>
      <c r="AT158" s="2">
        <f t="shared" si="184"/>
        <v>0</v>
      </c>
      <c r="AU158" s="2">
        <f t="shared" si="184"/>
        <v>0</v>
      </c>
      <c r="AV158" s="2">
        <f t="shared" si="184"/>
        <v>0</v>
      </c>
      <c r="AW158" s="2">
        <f t="shared" si="184"/>
        <v>0</v>
      </c>
      <c r="AY158" s="2" t="str">
        <f t="shared" si="185"/>
        <v>District 2</v>
      </c>
      <c r="AZ158" t="str">
        <f t="shared" si="185"/>
        <v>ID</v>
      </c>
      <c r="BA158">
        <v>2</v>
      </c>
      <c r="BC158" s="98">
        <v>16</v>
      </c>
      <c r="BD158" s="100">
        <v>902</v>
      </c>
      <c r="BE158" s="107">
        <f>BC158*1000+BD158</f>
        <v>16902</v>
      </c>
      <c r="BF158" t="s">
        <v>2627</v>
      </c>
      <c r="BG158" t="s">
        <v>3208</v>
      </c>
    </row>
    <row r="159" spans="1:59">
      <c r="A159" t="s">
        <v>1288</v>
      </c>
      <c r="B159" t="s">
        <v>1114</v>
      </c>
      <c r="C159" s="1">
        <f>SUM(W159:AN159)</f>
        <v>23884</v>
      </c>
      <c r="D159" s="1">
        <v>8</v>
      </c>
      <c r="E159" s="1">
        <f>IF(R159&gt;State!$CA$23/100,ROUND(W159/($W159+$Y159)*$D159,0),0)</f>
        <v>2</v>
      </c>
      <c r="F159" s="1"/>
      <c r="G159" s="1">
        <f>IF(T159&gt;State!$CA$23/100,ROUND(Y159/($W159+$Y159)*$D159,0),0)</f>
        <v>6</v>
      </c>
      <c r="H159" s="1"/>
      <c r="I159" s="1"/>
      <c r="J159" s="1"/>
      <c r="K159" s="7">
        <f>IF(W159&gt;0,RANK(W159,(W159:Y159,Z159:AN159)),0)</f>
        <v>2</v>
      </c>
      <c r="L159" s="7">
        <f>IF(X159&gt;0,RANK(X159,(W159:Y159,Z159:AN159)),0)</f>
        <v>0</v>
      </c>
      <c r="M159" s="7">
        <f>IF(Y159&gt;0,RANK(Y159,(W159:Y159,Z159:AN159)),0)</f>
        <v>1</v>
      </c>
      <c r="N159" s="7">
        <f>IF(Z159&gt;0,RANK(Z159,(W159:Y159,Z159:AN159)),0)</f>
        <v>0</v>
      </c>
      <c r="O159" s="49">
        <f>MAX(W159:AD159)-LARGE(W159:AD159,2)</f>
        <v>13575</v>
      </c>
      <c r="P159" s="178">
        <f t="shared" si="182"/>
        <v>0.56837213197119407</v>
      </c>
      <c r="Q159" s="2"/>
      <c r="R159" s="2">
        <f t="shared" si="183"/>
        <v>0.21206665550159101</v>
      </c>
      <c r="S159" s="2">
        <f t="shared" si="183"/>
        <v>0</v>
      </c>
      <c r="T159" s="2">
        <f t="shared" si="183"/>
        <v>0.78043878747278517</v>
      </c>
      <c r="U159" s="2">
        <f t="shared" si="183"/>
        <v>0</v>
      </c>
      <c r="V159" s="2">
        <f>IF(C159=0,"-",(1-R159-S159-T159))</f>
        <v>7.4945570256238492E-3</v>
      </c>
      <c r="W159" s="1">
        <f>SUM(W157:W158)</f>
        <v>5065</v>
      </c>
      <c r="Y159" s="1">
        <f>SUM(Y157:Y158)</f>
        <v>18640</v>
      </c>
      <c r="AE159" s="1">
        <f>SUM(AE157:AE158)</f>
        <v>175</v>
      </c>
      <c r="AJ159" s="1">
        <f>SUM(AJ157:AJ158)</f>
        <v>4</v>
      </c>
      <c r="AP159" s="7">
        <f>IF(AA159&gt;0,RANK(AA159,(W159:Y159,Z159:AN159)),0)</f>
        <v>0</v>
      </c>
      <c r="AQ159" s="7">
        <f>IF(AB159&gt;0,RANK(AB159,(W159:Y159,Z159:AN159)),0)</f>
        <v>0</v>
      </c>
      <c r="AR159" s="7">
        <f>IF(AC159&gt;0,RANK(AC159,(W159:Y159,Z159:AN159)),0)</f>
        <v>0</v>
      </c>
      <c r="AS159" s="7">
        <f>IF(AD159&gt;0,RANK(AD159,(W159:Y159,AD159:AN159)),0)</f>
        <v>0</v>
      </c>
      <c r="AT159" s="2">
        <f t="shared" si="184"/>
        <v>0</v>
      </c>
      <c r="AU159" s="2">
        <f t="shared" si="184"/>
        <v>0</v>
      </c>
      <c r="AV159" s="2">
        <f t="shared" si="184"/>
        <v>0</v>
      </c>
      <c r="AW159" s="2">
        <f t="shared" si="184"/>
        <v>0</v>
      </c>
      <c r="AY159" s="2" t="str">
        <f t="shared" si="185"/>
        <v>Idaho</v>
      </c>
      <c r="AZ159" t="str">
        <f t="shared" si="185"/>
        <v>T</v>
      </c>
      <c r="BC159" s="98">
        <v>16</v>
      </c>
      <c r="BD159" s="100"/>
      <c r="BE159" s="107">
        <f>BC159*1000+BD159</f>
        <v>16000</v>
      </c>
      <c r="BF159" t="s">
        <v>1634</v>
      </c>
      <c r="BG159" t="s">
        <v>3208</v>
      </c>
    </row>
    <row r="160" spans="1:59">
      <c r="C160" s="1"/>
      <c r="D160" s="1"/>
      <c r="E160" s="1"/>
      <c r="F160" s="1"/>
      <c r="G160" s="1"/>
      <c r="H160" s="1"/>
      <c r="I160" s="1"/>
      <c r="J160" s="1"/>
      <c r="K160" s="7"/>
      <c r="L160" s="7"/>
      <c r="M160" s="7"/>
      <c r="N160" s="7"/>
      <c r="O160" s="49"/>
      <c r="P160" s="178"/>
      <c r="Q160" s="2"/>
      <c r="R160" s="2"/>
      <c r="S160" s="2"/>
      <c r="T160" s="2"/>
      <c r="U160" s="2"/>
      <c r="V160" s="2"/>
      <c r="AP160" s="7"/>
      <c r="AQ160" s="7"/>
      <c r="AR160" s="7"/>
      <c r="AS160" s="7"/>
      <c r="AT160" s="2"/>
      <c r="AU160" s="2"/>
      <c r="AV160" s="2"/>
      <c r="AW160" s="2"/>
      <c r="AY160" s="2"/>
      <c r="BD160" s="100"/>
    </row>
    <row r="161" spans="1:59" outlineLevel="1">
      <c r="A161" s="9" t="s">
        <v>2158</v>
      </c>
      <c r="B161" t="s">
        <v>195</v>
      </c>
      <c r="C161" s="1">
        <f t="shared" ref="C161:C179" si="186">SUM(W161:AN161)</f>
        <v>12041</v>
      </c>
      <c r="D161" s="1">
        <v>9</v>
      </c>
      <c r="E161" s="1"/>
      <c r="F161" s="1"/>
      <c r="G161" s="1"/>
      <c r="H161" s="1"/>
      <c r="I161" s="1"/>
      <c r="J161" s="1"/>
      <c r="K161" s="7">
        <f>IF(W161&gt;0,RANK(W161,(W161:Y161,Z161:AN161)),0)</f>
        <v>2</v>
      </c>
      <c r="L161" s="7">
        <f>IF(X161&gt;0,RANK(X161,(W161:Y161,Z161:AN161)),0)</f>
        <v>0</v>
      </c>
      <c r="M161" s="7">
        <f>IF(Y161&gt;0,RANK(Y161,(W161:Y161,Z161:AN161)),0)</f>
        <v>1</v>
      </c>
      <c r="N161" s="7">
        <f>IF(Z161&gt;0,RANK(Z161,(W161:Y161,Z161:AN161)),0)</f>
        <v>3</v>
      </c>
      <c r="O161" s="49">
        <f t="shared" ref="O161:O179" si="187">MAX(W161:AD161)-LARGE(W161:AD161,2)</f>
        <v>1740</v>
      </c>
      <c r="P161" s="178">
        <f t="shared" si="182"/>
        <v>0.14450627024333526</v>
      </c>
      <c r="Q161" s="2"/>
      <c r="R161" s="2">
        <f t="shared" ref="R161:R179" si="188">IF($C161=0,"-",W161/$C161)</f>
        <v>0.4246325056058467</v>
      </c>
      <c r="S161" s="2">
        <f t="shared" ref="S161:S179" si="189">IF($C161=0,"-",X161/$C161)</f>
        <v>0</v>
      </c>
      <c r="T161" s="2">
        <f t="shared" ref="T161:T179" si="190">IF($C161=0,"-",Y161/$C161)</f>
        <v>0.56913877584918193</v>
      </c>
      <c r="U161" s="2">
        <f t="shared" ref="U161:U178" si="191">IF($C161=0,"-",Z161/$C161)</f>
        <v>3.488082385183955E-3</v>
      </c>
      <c r="V161" s="2">
        <f t="shared" ref="V161:V178" si="192">IF(C161=0,"-",(1-R161-S161-T161-U161))</f>
        <v>2.7406361597874683E-3</v>
      </c>
      <c r="W161" s="1">
        <f>SUMIF(County!$AT$473:$AT$574,$BA161,County!P$473:P$574)+SUMIF('Cong Dist'!$BA$1014:$BA$1070,$BA161,'Cong Dist'!W$1014:W$1070)</f>
        <v>5113</v>
      </c>
      <c r="Y161" s="1">
        <f>SUMIF(County!$AT$473:$AT$574,$BA161,County!R$473:R$574)+SUMIF('Cong Dist'!$BA$1014:$BA$1070,$BA161,'Cong Dist'!Y$1014:Y$1070)</f>
        <v>6853</v>
      </c>
      <c r="Z161" s="1">
        <f>SUMIF(County!$AT$473:$AT$574,$BA161,County!S$473:S$574)+SUMIF('Cong Dist'!$BA$1014:$BA$1070,$BA161,'Cong Dist'!Z$1014:Z$1070)</f>
        <v>42</v>
      </c>
      <c r="AA161" s="1">
        <f>SUMIF(County!$AT$473:$AT$574,$BA161,County!T$473:T$574)+SUMIF('Cong Dist'!$BA$1014:$BA$1070,$BA161,'Cong Dist'!AA$1014:AA$1070)</f>
        <v>0</v>
      </c>
      <c r="AB161" s="1">
        <f>SUMIF(County!$AT$473:$AT$574,$BA161,County!U$473:U$574)+SUMIF('Cong Dist'!$BA$1014:$BA$1070,$BA161,'Cong Dist'!AB$1014:AB$1070)</f>
        <v>0</v>
      </c>
      <c r="AC161" s="1">
        <f>SUMIF(County!$AT$473:$AT$574,$BA161,County!V$473:V$574)+SUMIF('Cong Dist'!$BA$1014:$BA$1070,$BA161,'Cong Dist'!AC$1014:AC$1070)</f>
        <v>13</v>
      </c>
      <c r="AD161" s="1">
        <f>SUMIF(County!$AT$473:$AT$574,$BA161,County!W$473:W$574)+SUMIF('Cong Dist'!$BA$1014:$BA$1070,$BA161,'Cong Dist'!AD$1014:AD$1070)</f>
        <v>0</v>
      </c>
      <c r="AE161" s="1">
        <f>SUMIF(County!$AT$473:$AT$574,$BA161,County!X$473:X$574)+SUMIF('Cong Dist'!$BA$1014:$BA$1070,$BA161,'Cong Dist'!AE$1014:AE$1070)</f>
        <v>0</v>
      </c>
      <c r="AG161" s="1">
        <f>SUMIF(County!$AT$473:$AT$574,$BA161,County!Z$473:Z$574)+SUMIF('Cong Dist'!$BA$1014:$BA$1070,$BA161,'Cong Dist'!AG$1014:AG$1070)</f>
        <v>15</v>
      </c>
      <c r="AJ161" s="1">
        <f>SUMIF(County!$AT$473:$AT$574,$BA161,County!AC$473:AC$574)+SUMIF('Cong Dist'!$BA$1014:$BA$1070,$BA161,'Cong Dist'!AJ$1014:AJ$1070)</f>
        <v>5</v>
      </c>
      <c r="AP161" s="7">
        <f>IF(AA161&gt;0,RANK(AA161,(W161:Y161,Z161:AN161)),0)</f>
        <v>0</v>
      </c>
      <c r="AQ161" s="7">
        <f>IF(AB161&gt;0,RANK(AB161,(W161:Y161,Z161:AN161)),0)</f>
        <v>0</v>
      </c>
      <c r="AR161" s="7">
        <f>IF(AC161&gt;0,RANK(AC161,(W161:Y161,Z161:AN161)),0)</f>
        <v>5</v>
      </c>
      <c r="AS161" s="7">
        <f>IF(AD161&gt;0,RANK(AD161,(W161:Y161,AD161:AN161)),0)</f>
        <v>0</v>
      </c>
      <c r="AT161" s="2">
        <f t="shared" ref="AT161:AT180" si="193">IF($C161=0,"-",AA161/$C161)</f>
        <v>0</v>
      </c>
      <c r="AU161" s="2">
        <f t="shared" ref="AU161:AU196" si="194">IF($C161=0,"-",AB161/$C161)</f>
        <v>0</v>
      </c>
      <c r="AV161" s="2">
        <f t="shared" ref="AV161:AV180" si="195">IF($C161=0,"-",AC161/$C161)</f>
        <v>1.0796445477950336E-3</v>
      </c>
      <c r="AW161" s="2">
        <f t="shared" ref="AW161:AW196" si="196">IF($C161=0,"-",AD161/$C161)</f>
        <v>0</v>
      </c>
      <c r="AY161" s="2" t="str">
        <f t="shared" ref="AY161:AY179" si="197">A161</f>
        <v>District 1</v>
      </c>
      <c r="AZ161" t="str">
        <f t="shared" ref="AZ161:AZ179" si="198">B161</f>
        <v>IL</v>
      </c>
      <c r="BA161">
        <v>1</v>
      </c>
      <c r="BC161" s="98">
        <v>17</v>
      </c>
      <c r="BD161" s="100">
        <v>901</v>
      </c>
      <c r="BE161" s="107">
        <f t="shared" ref="BE161:BE179" si="199">BC161*1000+BD161</f>
        <v>17901</v>
      </c>
      <c r="BF161" t="s">
        <v>2627</v>
      </c>
      <c r="BG161" t="s">
        <v>3208</v>
      </c>
    </row>
    <row r="162" spans="1:59" outlineLevel="1">
      <c r="A162" s="9" t="s">
        <v>1576</v>
      </c>
      <c r="B162" t="s">
        <v>195</v>
      </c>
      <c r="C162" s="1">
        <f t="shared" si="186"/>
        <v>19180</v>
      </c>
      <c r="D162" s="1">
        <v>8</v>
      </c>
      <c r="E162" s="1"/>
      <c r="F162" s="1"/>
      <c r="G162" s="1"/>
      <c r="H162" s="1"/>
      <c r="I162" s="1"/>
      <c r="J162" s="1"/>
      <c r="K162" s="7">
        <f>IF(W162&gt;0,RANK(W162,(W162:Y162,Z162:AN162)),0)</f>
        <v>2</v>
      </c>
      <c r="L162" s="7">
        <f>IF(X162&gt;0,RANK(X162,(W162:Y162,Z162:AN162)),0)</f>
        <v>0</v>
      </c>
      <c r="M162" s="7">
        <f>IF(Y162&gt;0,RANK(Y162,(W162:Y162,Z162:AN162)),0)</f>
        <v>1</v>
      </c>
      <c r="N162" s="7">
        <f>IF(Z162&gt;0,RANK(Z162,(W162:Y162,Z162:AN162)),0)</f>
        <v>4</v>
      </c>
      <c r="O162" s="49">
        <f t="shared" si="187"/>
        <v>283</v>
      </c>
      <c r="P162" s="178">
        <f t="shared" si="182"/>
        <v>1.475495307612096E-2</v>
      </c>
      <c r="Q162" s="2"/>
      <c r="R162" s="2">
        <f t="shared" si="188"/>
        <v>0.48889468196037539</v>
      </c>
      <c r="S162" s="2">
        <f t="shared" si="189"/>
        <v>0</v>
      </c>
      <c r="T162" s="2">
        <f t="shared" si="190"/>
        <v>0.5036496350364964</v>
      </c>
      <c r="U162" s="2">
        <f t="shared" si="191"/>
        <v>2.3983315954118874E-3</v>
      </c>
      <c r="V162" s="2">
        <f t="shared" si="192"/>
        <v>5.0573514077162677E-3</v>
      </c>
      <c r="W162" s="1">
        <f>SUMIF(County!$AT$473:$AT$574,$BA162,County!P$473:P$574)+SUMIF('Cong Dist'!$BA$1014:$BA$1070,$BA162,'Cong Dist'!W$1014:W$1070)</f>
        <v>9377</v>
      </c>
      <c r="Y162" s="1">
        <f>SUMIF(County!$AT$473:$AT$574,$BA162,County!R$473:R$574)+SUMIF('Cong Dist'!$BA$1014:$BA$1070,$BA162,'Cong Dist'!Y$1014:Y$1070)</f>
        <v>9660</v>
      </c>
      <c r="Z162" s="1">
        <f>SUMIF(County!$AT$473:$AT$574,$BA162,County!S$473:S$574)+SUMIF('Cong Dist'!$BA$1014:$BA$1070,$BA162,'Cong Dist'!Z$1014:Z$1070)</f>
        <v>46</v>
      </c>
      <c r="AA162" s="1">
        <f>SUMIF(County!$AT$473:$AT$574,$BA162,County!T$473:T$574)+SUMIF('Cong Dist'!$BA$1014:$BA$1070,$BA162,'Cong Dist'!AA$1014:AA$1070)</f>
        <v>0</v>
      </c>
      <c r="AB162" s="1">
        <f>SUMIF(County!$AT$473:$AT$574,$BA162,County!U$473:U$574)+SUMIF('Cong Dist'!$BA$1014:$BA$1070,$BA162,'Cong Dist'!AB$1014:AB$1070)</f>
        <v>0</v>
      </c>
      <c r="AC162" s="1">
        <f>SUMIF(County!$AT$473:$AT$574,$BA162,County!V$473:V$574)+SUMIF('Cong Dist'!$BA$1014:$BA$1070,$BA162,'Cong Dist'!AC$1014:AC$1070)</f>
        <v>53</v>
      </c>
      <c r="AD162" s="1">
        <f>SUMIF(County!$AT$473:$AT$574,$BA162,County!W$473:W$574)+SUMIF('Cong Dist'!$BA$1014:$BA$1070,$BA162,'Cong Dist'!AD$1014:AD$1070)</f>
        <v>0</v>
      </c>
      <c r="AE162" s="1">
        <f>SUMIF(County!$AT$473:$AT$574,$BA162,County!X$473:X$574)+SUMIF('Cong Dist'!$BA$1014:$BA$1070,$BA162,'Cong Dist'!AE$1014:AE$1070)</f>
        <v>0</v>
      </c>
      <c r="AG162" s="1">
        <f>SUMIF(County!$AT$473:$AT$574,$BA162,County!Z$473:Z$574)+SUMIF('Cong Dist'!$BA$1014:$BA$1070,$BA162,'Cong Dist'!AG$1014:AG$1070)</f>
        <v>29</v>
      </c>
      <c r="AJ162" s="1">
        <f>SUMIF(County!$AT$473:$AT$574,$BA162,County!AC$473:AC$574)+SUMIF('Cong Dist'!$BA$1014:$BA$1070,$BA162,'Cong Dist'!AJ$1014:AJ$1070)</f>
        <v>15</v>
      </c>
      <c r="AP162" s="7">
        <f>IF(AA162&gt;0,RANK(AA162,(W162:Y162,Z162:AN162)),0)</f>
        <v>0</v>
      </c>
      <c r="AQ162" s="7">
        <f>IF(AB162&gt;0,RANK(AB162,(W162:Y162,Z162:AN162)),0)</f>
        <v>0</v>
      </c>
      <c r="AR162" s="7">
        <f>IF(AC162&gt;0,RANK(AC162,(W162:Y162,Z162:AN162)),0)</f>
        <v>3</v>
      </c>
      <c r="AS162" s="7">
        <f>IF(AD162&gt;0,RANK(AD162,(W162:Y162,AD162:AN162)),0)</f>
        <v>0</v>
      </c>
      <c r="AT162" s="2">
        <f t="shared" si="193"/>
        <v>0</v>
      </c>
      <c r="AU162" s="2">
        <f t="shared" si="194"/>
        <v>0</v>
      </c>
      <c r="AV162" s="2">
        <f t="shared" si="195"/>
        <v>2.7632950990615223E-3</v>
      </c>
      <c r="AW162" s="2">
        <f t="shared" si="196"/>
        <v>0</v>
      </c>
      <c r="AY162" s="2" t="str">
        <f t="shared" si="197"/>
        <v>District 2</v>
      </c>
      <c r="AZ162" t="str">
        <f t="shared" si="198"/>
        <v>IL</v>
      </c>
      <c r="BA162">
        <v>2</v>
      </c>
      <c r="BC162" s="98">
        <v>17</v>
      </c>
      <c r="BD162" s="100">
        <v>902</v>
      </c>
      <c r="BE162" s="107">
        <f t="shared" si="199"/>
        <v>17902</v>
      </c>
      <c r="BF162" t="s">
        <v>2627</v>
      </c>
      <c r="BG162" t="s">
        <v>3208</v>
      </c>
    </row>
    <row r="163" spans="1:59" outlineLevel="1">
      <c r="A163" s="9" t="s">
        <v>1577</v>
      </c>
      <c r="B163" t="s">
        <v>195</v>
      </c>
      <c r="C163" s="1">
        <f t="shared" si="186"/>
        <v>10978</v>
      </c>
      <c r="D163" s="1">
        <v>5</v>
      </c>
      <c r="E163" s="1"/>
      <c r="F163" s="1"/>
      <c r="G163" s="1"/>
      <c r="H163" s="1"/>
      <c r="I163" s="1"/>
      <c r="J163" s="1"/>
      <c r="K163" s="7">
        <f>IF(W163&gt;0,RANK(W163,(W163:Y163,Z163:AN163)),0)</f>
        <v>2</v>
      </c>
      <c r="L163" s="7">
        <f>IF(X163&gt;0,RANK(X163,(W163:Y163,Z163:AN163)),0)</f>
        <v>0</v>
      </c>
      <c r="M163" s="7">
        <f>IF(Y163&gt;0,RANK(Y163,(W163:Y163,Z163:AN163)),0)</f>
        <v>1</v>
      </c>
      <c r="N163" s="7">
        <f>IF(Z163&gt;0,RANK(Z163,(W163:Y163,Z163:AN163)),0)</f>
        <v>3</v>
      </c>
      <c r="O163" s="49">
        <f t="shared" si="187"/>
        <v>984</v>
      </c>
      <c r="P163" s="178">
        <f t="shared" si="182"/>
        <v>8.9633813080706864E-2</v>
      </c>
      <c r="Q163" s="2"/>
      <c r="R163" s="2">
        <f t="shared" si="188"/>
        <v>0.45254144652942246</v>
      </c>
      <c r="S163" s="2">
        <f t="shared" si="189"/>
        <v>0</v>
      </c>
      <c r="T163" s="2">
        <f t="shared" si="190"/>
        <v>0.54217525961012936</v>
      </c>
      <c r="U163" s="2">
        <f t="shared" si="191"/>
        <v>2.18619056294407E-3</v>
      </c>
      <c r="V163" s="2">
        <f t="shared" si="192"/>
        <v>3.0971032975041649E-3</v>
      </c>
      <c r="W163" s="1">
        <f>SUMIF(County!$AT$473:$AT$574,$BA163,County!P$473:P$574)+SUMIF('Cong Dist'!$BA$1014:$BA$1070,$BA163,'Cong Dist'!W$1014:W$1070)</f>
        <v>4968</v>
      </c>
      <c r="Y163" s="1">
        <f>SUMIF(County!$AT$473:$AT$574,$BA163,County!R$473:R$574)+SUMIF('Cong Dist'!$BA$1014:$BA$1070,$BA163,'Cong Dist'!Y$1014:Y$1070)</f>
        <v>5952</v>
      </c>
      <c r="Z163" s="1">
        <f>SUMIF(County!$AT$473:$AT$574,$BA163,County!S$473:S$574)+SUMIF('Cong Dist'!$BA$1014:$BA$1070,$BA163,'Cong Dist'!Z$1014:Z$1070)</f>
        <v>24</v>
      </c>
      <c r="AA163" s="1">
        <f>SUMIF(County!$AT$473:$AT$574,$BA163,County!T$473:T$574)+SUMIF('Cong Dist'!$BA$1014:$BA$1070,$BA163,'Cong Dist'!AA$1014:AA$1070)</f>
        <v>0</v>
      </c>
      <c r="AB163" s="1">
        <f>SUMIF(County!$AT$473:$AT$574,$BA163,County!U$473:U$574)+SUMIF('Cong Dist'!$BA$1014:$BA$1070,$BA163,'Cong Dist'!AB$1014:AB$1070)</f>
        <v>0</v>
      </c>
      <c r="AC163" s="1">
        <f>SUMIF(County!$AT$473:$AT$574,$BA163,County!V$473:V$574)+SUMIF('Cong Dist'!$BA$1014:$BA$1070,$BA163,'Cong Dist'!AC$1014:AC$1070)</f>
        <v>13</v>
      </c>
      <c r="AD163" s="1">
        <f>SUMIF(County!$AT$473:$AT$574,$BA163,County!W$473:W$574)+SUMIF('Cong Dist'!$BA$1014:$BA$1070,$BA163,'Cong Dist'!AD$1014:AD$1070)</f>
        <v>0</v>
      </c>
      <c r="AE163" s="1">
        <f>SUMIF(County!$AT$473:$AT$574,$BA163,County!X$473:X$574)+SUMIF('Cong Dist'!$BA$1014:$BA$1070,$BA163,'Cong Dist'!AE$1014:AE$1070)</f>
        <v>0</v>
      </c>
      <c r="AG163" s="1">
        <f>SUMIF(County!$AT$473:$AT$574,$BA163,County!Z$473:Z$574)+SUMIF('Cong Dist'!$BA$1014:$BA$1070,$BA163,'Cong Dist'!AG$1014:AG$1070)</f>
        <v>10</v>
      </c>
      <c r="AJ163" s="1">
        <f>SUMIF(County!$AT$473:$AT$574,$BA163,County!AC$473:AC$574)+SUMIF('Cong Dist'!$BA$1014:$BA$1070,$BA163,'Cong Dist'!AJ$1014:AJ$1070)</f>
        <v>11</v>
      </c>
      <c r="AP163" s="7">
        <f>IF(AA163&gt;0,RANK(AA163,(W163:Y163,Z163:AN163)),0)</f>
        <v>0</v>
      </c>
      <c r="AQ163" s="7">
        <f>IF(AB163&gt;0,RANK(AB163,(W163:Y163,Z163:AN163)),0)</f>
        <v>0</v>
      </c>
      <c r="AR163" s="7">
        <f>IF(AC163&gt;0,RANK(AC163,(W163:Y163,Z163:AN163)),0)</f>
        <v>4</v>
      </c>
      <c r="AS163" s="7">
        <f>IF(AD163&gt;0,RANK(AD163,(W163:Y163,AD163:AN163)),0)</f>
        <v>0</v>
      </c>
      <c r="AT163" s="2">
        <f t="shared" si="193"/>
        <v>0</v>
      </c>
      <c r="AU163" s="2">
        <f t="shared" si="194"/>
        <v>0</v>
      </c>
      <c r="AV163" s="2">
        <f t="shared" si="195"/>
        <v>1.1841865549280378E-3</v>
      </c>
      <c r="AW163" s="2">
        <f t="shared" si="196"/>
        <v>0</v>
      </c>
      <c r="AY163" s="2" t="str">
        <f t="shared" si="197"/>
        <v>District 3</v>
      </c>
      <c r="AZ163" t="str">
        <f t="shared" si="198"/>
        <v>IL</v>
      </c>
      <c r="BA163">
        <v>3</v>
      </c>
      <c r="BC163" s="98">
        <v>17</v>
      </c>
      <c r="BD163" s="100">
        <v>903</v>
      </c>
      <c r="BE163" s="107">
        <f t="shared" si="199"/>
        <v>17903</v>
      </c>
      <c r="BF163" t="s">
        <v>2627</v>
      </c>
      <c r="BG163" t="s">
        <v>3208</v>
      </c>
    </row>
    <row r="164" spans="1:59" outlineLevel="1">
      <c r="A164" s="9" t="s">
        <v>1841</v>
      </c>
      <c r="B164" t="s">
        <v>195</v>
      </c>
      <c r="C164" s="1">
        <f t="shared" si="186"/>
        <v>0</v>
      </c>
      <c r="D164" s="1">
        <v>5</v>
      </c>
      <c r="E164" s="1"/>
      <c r="F164" s="1"/>
      <c r="G164" s="1"/>
      <c r="H164" s="1"/>
      <c r="I164" s="1"/>
      <c r="J164" s="1"/>
      <c r="K164" s="7">
        <f>IF(W164&gt;0,RANK(W164,(W164:Y164,Z164:AN164)),0)</f>
        <v>0</v>
      </c>
      <c r="L164" s="7">
        <f>IF(X164&gt;0,RANK(X164,(W164:Y164,Z164:AN164)),0)</f>
        <v>0</v>
      </c>
      <c r="M164" s="7">
        <f>IF(Y164&gt;0,RANK(Y164,(W164:Y164,Z164:AN164)),0)</f>
        <v>0</v>
      </c>
      <c r="N164" s="7">
        <f>IF(Z164&gt;0,RANK(Z164,(W164:Y164,Z164:AN164)),0)</f>
        <v>0</v>
      </c>
      <c r="O164" s="49">
        <f t="shared" si="187"/>
        <v>0</v>
      </c>
      <c r="P164" s="178" t="e">
        <f t="shared" si="182"/>
        <v>#DIV/0!</v>
      </c>
      <c r="Q164" s="2"/>
      <c r="R164" s="2" t="str">
        <f t="shared" si="188"/>
        <v>-</v>
      </c>
      <c r="S164" s="2" t="str">
        <f t="shared" si="189"/>
        <v>-</v>
      </c>
      <c r="T164" s="2" t="str">
        <f t="shared" si="190"/>
        <v>-</v>
      </c>
      <c r="U164" s="2" t="str">
        <f t="shared" si="191"/>
        <v>-</v>
      </c>
      <c r="V164" s="2" t="str">
        <f t="shared" si="192"/>
        <v>-</v>
      </c>
      <c r="W164" s="1">
        <f>SUMIF(County!$AT$473:$AT$574,$BA164,County!P$473:P$574)+SUMIF('Cong Dist'!$BA$1014:$BA$1070,$BA164,'Cong Dist'!W$1014:W$1070)</f>
        <v>0</v>
      </c>
      <c r="Y164" s="1">
        <f>SUMIF(County!$AT$473:$AT$574,$BA164,County!R$473:R$574)+SUMIF('Cong Dist'!$BA$1014:$BA$1070,$BA164,'Cong Dist'!Y$1014:Y$1070)</f>
        <v>0</v>
      </c>
      <c r="Z164" s="1">
        <f>SUMIF(County!$AT$473:$AT$574,$BA164,County!S$473:S$574)+SUMIF('Cong Dist'!$BA$1014:$BA$1070,$BA164,'Cong Dist'!Z$1014:Z$1070)</f>
        <v>0</v>
      </c>
      <c r="AA164" s="1">
        <f>SUMIF(County!$AT$473:$AT$574,$BA164,County!T$473:T$574)+SUMIF('Cong Dist'!$BA$1014:$BA$1070,$BA164,'Cong Dist'!AA$1014:AA$1070)</f>
        <v>0</v>
      </c>
      <c r="AB164" s="1">
        <f>SUMIF(County!$AT$473:$AT$574,$BA164,County!U$473:U$574)+SUMIF('Cong Dist'!$BA$1014:$BA$1070,$BA164,'Cong Dist'!AB$1014:AB$1070)</f>
        <v>0</v>
      </c>
      <c r="AC164" s="1">
        <f>SUMIF(County!$AT$473:$AT$574,$BA164,County!V$473:V$574)+SUMIF('Cong Dist'!$BA$1014:$BA$1070,$BA164,'Cong Dist'!AC$1014:AC$1070)</f>
        <v>0</v>
      </c>
      <c r="AD164" s="1">
        <f>SUMIF(County!$AT$473:$AT$574,$BA164,County!W$473:W$574)+SUMIF('Cong Dist'!$BA$1014:$BA$1070,$BA164,'Cong Dist'!AD$1014:AD$1070)</f>
        <v>0</v>
      </c>
      <c r="AE164" s="1">
        <f>SUMIF(County!$AT$473:$AT$574,$BA164,County!X$473:X$574)+SUMIF('Cong Dist'!$BA$1014:$BA$1070,$BA164,'Cong Dist'!AE$1014:AE$1070)</f>
        <v>0</v>
      </c>
      <c r="AG164" s="1">
        <f>SUMIF(County!$AT$473:$AT$574,$BA164,County!Z$473:Z$574)+SUMIF('Cong Dist'!$BA$1014:$BA$1070,$BA164,'Cong Dist'!AG$1014:AG$1070)</f>
        <v>0</v>
      </c>
      <c r="AJ164" s="1">
        <f>SUMIF(County!$AT$473:$AT$574,$BA164,County!AC$473:AC$574)+SUMIF('Cong Dist'!$BA$1014:$BA$1070,$BA164,'Cong Dist'!AJ$1014:AJ$1070)</f>
        <v>0</v>
      </c>
      <c r="AP164" s="7">
        <f>IF(AA164&gt;0,RANK(AA164,(W164:Y164,Z164:AN164)),0)</f>
        <v>0</v>
      </c>
      <c r="AQ164" s="7">
        <f>IF(AB164&gt;0,RANK(AB164,(W164:Y164,Z164:AN164)),0)</f>
        <v>0</v>
      </c>
      <c r="AR164" s="7">
        <f>IF(AC164&gt;0,RANK(AC164,(W164:Y164,Z164:AN164)),0)</f>
        <v>0</v>
      </c>
      <c r="AS164" s="7">
        <f>IF(AD164&gt;0,RANK(AD164,(W164:Y164,AD164:AN164)),0)</f>
        <v>0</v>
      </c>
      <c r="AT164" s="2" t="str">
        <f t="shared" si="193"/>
        <v>-</v>
      </c>
      <c r="AU164" s="2" t="str">
        <f t="shared" si="194"/>
        <v>-</v>
      </c>
      <c r="AV164" s="2" t="str">
        <f t="shared" si="195"/>
        <v>-</v>
      </c>
      <c r="AW164" s="2" t="str">
        <f t="shared" si="196"/>
        <v>-</v>
      </c>
      <c r="AY164" s="2" t="str">
        <f t="shared" si="197"/>
        <v>District 4</v>
      </c>
      <c r="AZ164" t="str">
        <f t="shared" si="198"/>
        <v>IL</v>
      </c>
      <c r="BA164">
        <v>4</v>
      </c>
      <c r="BC164" s="98">
        <v>17</v>
      </c>
      <c r="BD164" s="100">
        <v>904</v>
      </c>
      <c r="BE164" s="107">
        <f t="shared" si="199"/>
        <v>17904</v>
      </c>
      <c r="BF164" t="s">
        <v>2627</v>
      </c>
      <c r="BG164" t="s">
        <v>3208</v>
      </c>
    </row>
    <row r="165" spans="1:59" outlineLevel="1">
      <c r="A165" s="9" t="s">
        <v>1796</v>
      </c>
      <c r="B165" t="s">
        <v>195</v>
      </c>
      <c r="C165" s="1">
        <f t="shared" si="186"/>
        <v>0</v>
      </c>
      <c r="D165" s="1">
        <v>6</v>
      </c>
      <c r="E165" s="1"/>
      <c r="F165" s="1"/>
      <c r="G165" s="1"/>
      <c r="H165" s="1"/>
      <c r="I165" s="1"/>
      <c r="J165" s="1"/>
      <c r="K165" s="7">
        <f>IF(W165&gt;0,RANK(W165,(W165:Y165,Z165:AN165)),0)</f>
        <v>0</v>
      </c>
      <c r="L165" s="7">
        <f>IF(X165&gt;0,RANK(X165,(W165:Y165,Z165:AN165)),0)</f>
        <v>0</v>
      </c>
      <c r="M165" s="7">
        <f>IF(Y165&gt;0,RANK(Y165,(W165:Y165,Z165:AN165)),0)</f>
        <v>0</v>
      </c>
      <c r="N165" s="7">
        <f>IF(Z165&gt;0,RANK(Z165,(W165:Y165,Z165:AN165)),0)</f>
        <v>0</v>
      </c>
      <c r="O165" s="49">
        <f t="shared" si="187"/>
        <v>0</v>
      </c>
      <c r="P165" s="178" t="e">
        <f t="shared" si="182"/>
        <v>#DIV/0!</v>
      </c>
      <c r="Q165" s="2"/>
      <c r="R165" s="2" t="str">
        <f t="shared" si="188"/>
        <v>-</v>
      </c>
      <c r="S165" s="2" t="str">
        <f t="shared" si="189"/>
        <v>-</v>
      </c>
      <c r="T165" s="2" t="str">
        <f t="shared" si="190"/>
        <v>-</v>
      </c>
      <c r="U165" s="2" t="str">
        <f t="shared" si="191"/>
        <v>-</v>
      </c>
      <c r="V165" s="2" t="str">
        <f t="shared" si="192"/>
        <v>-</v>
      </c>
      <c r="W165" s="1">
        <f>SUMIF(County!$AT$473:$AT$574,$BA165,County!P$473:P$574)+SUMIF('Cong Dist'!$BA$1014:$BA$1070,$BA165,'Cong Dist'!W$1014:W$1070)</f>
        <v>0</v>
      </c>
      <c r="Y165" s="1">
        <f>SUMIF(County!$AT$473:$AT$574,$BA165,County!R$473:R$574)+SUMIF('Cong Dist'!$BA$1014:$BA$1070,$BA165,'Cong Dist'!Y$1014:Y$1070)</f>
        <v>0</v>
      </c>
      <c r="Z165" s="1">
        <f>SUMIF(County!$AT$473:$AT$574,$BA165,County!S$473:S$574)+SUMIF('Cong Dist'!$BA$1014:$BA$1070,$BA165,'Cong Dist'!Z$1014:Z$1070)</f>
        <v>0</v>
      </c>
      <c r="AA165" s="1">
        <f>SUMIF(County!$AT$473:$AT$574,$BA165,County!T$473:T$574)+SUMIF('Cong Dist'!$BA$1014:$BA$1070,$BA165,'Cong Dist'!AA$1014:AA$1070)</f>
        <v>0</v>
      </c>
      <c r="AB165" s="1">
        <f>SUMIF(County!$AT$473:$AT$574,$BA165,County!U$473:U$574)+SUMIF('Cong Dist'!$BA$1014:$BA$1070,$BA165,'Cong Dist'!AB$1014:AB$1070)</f>
        <v>0</v>
      </c>
      <c r="AC165" s="1">
        <f>SUMIF(County!$AT$473:$AT$574,$BA165,County!V$473:V$574)+SUMIF('Cong Dist'!$BA$1014:$BA$1070,$BA165,'Cong Dist'!AC$1014:AC$1070)</f>
        <v>0</v>
      </c>
      <c r="AD165" s="1">
        <f>SUMIF(County!$AT$473:$AT$574,$BA165,County!W$473:W$574)+SUMIF('Cong Dist'!$BA$1014:$BA$1070,$BA165,'Cong Dist'!AD$1014:AD$1070)</f>
        <v>0</v>
      </c>
      <c r="AE165" s="1">
        <f>SUMIF(County!$AT$473:$AT$574,$BA165,County!X$473:X$574)+SUMIF('Cong Dist'!$BA$1014:$BA$1070,$BA165,'Cong Dist'!AE$1014:AE$1070)</f>
        <v>0</v>
      </c>
      <c r="AG165" s="1">
        <f>SUMIF(County!$AT$473:$AT$574,$BA165,County!Z$473:Z$574)+SUMIF('Cong Dist'!$BA$1014:$BA$1070,$BA165,'Cong Dist'!AG$1014:AG$1070)</f>
        <v>0</v>
      </c>
      <c r="AJ165" s="1">
        <f>SUMIF(County!$AT$473:$AT$574,$BA165,County!AC$473:AC$574)+SUMIF('Cong Dist'!$BA$1014:$BA$1070,$BA165,'Cong Dist'!AJ$1014:AJ$1070)</f>
        <v>0</v>
      </c>
      <c r="AP165" s="7">
        <f>IF(AA165&gt;0,RANK(AA165,(W165:Y165,Z165:AN165)),0)</f>
        <v>0</v>
      </c>
      <c r="AQ165" s="7">
        <f>IF(AB165&gt;0,RANK(AB165,(W165:Y165,Z165:AN165)),0)</f>
        <v>0</v>
      </c>
      <c r="AR165" s="7">
        <f>IF(AC165&gt;0,RANK(AC165,(W165:Y165,Z165:AN165)),0)</f>
        <v>0</v>
      </c>
      <c r="AS165" s="7">
        <f>IF(AD165&gt;0,RANK(AD165,(W165:Y165,AD165:AN165)),0)</f>
        <v>0</v>
      </c>
      <c r="AT165" s="2" t="str">
        <f t="shared" si="193"/>
        <v>-</v>
      </c>
      <c r="AU165" s="2" t="str">
        <f t="shared" si="194"/>
        <v>-</v>
      </c>
      <c r="AV165" s="2" t="str">
        <f t="shared" si="195"/>
        <v>-</v>
      </c>
      <c r="AW165" s="2" t="str">
        <f t="shared" si="196"/>
        <v>-</v>
      </c>
      <c r="AY165" s="2" t="str">
        <f t="shared" si="197"/>
        <v>District 5</v>
      </c>
      <c r="AZ165" t="str">
        <f t="shared" si="198"/>
        <v>IL</v>
      </c>
      <c r="BA165">
        <v>5</v>
      </c>
      <c r="BC165" s="98">
        <v>17</v>
      </c>
      <c r="BD165" s="100">
        <v>905</v>
      </c>
      <c r="BE165" s="107">
        <f t="shared" si="199"/>
        <v>17905</v>
      </c>
      <c r="BF165" t="s">
        <v>2627</v>
      </c>
      <c r="BG165" t="s">
        <v>3208</v>
      </c>
    </row>
    <row r="166" spans="1:59" outlineLevel="1">
      <c r="A166" s="9" t="s">
        <v>1775</v>
      </c>
      <c r="B166" t="s">
        <v>195</v>
      </c>
      <c r="C166" s="1">
        <f t="shared" si="186"/>
        <v>15973</v>
      </c>
      <c r="D166" s="1">
        <v>5</v>
      </c>
      <c r="E166" s="1"/>
      <c r="F166" s="1"/>
      <c r="G166" s="1"/>
      <c r="H166" s="1"/>
      <c r="I166" s="1"/>
      <c r="J166" s="1"/>
      <c r="K166" s="7">
        <f>IF(W166&gt;0,RANK(W166,(W166:Y166,Z166:AN166)),0)</f>
        <v>1</v>
      </c>
      <c r="L166" s="7">
        <f>IF(X166&gt;0,RANK(X166,(W166:Y166,Z166:AN166)),0)</f>
        <v>0</v>
      </c>
      <c r="M166" s="7">
        <f>IF(Y166&gt;0,RANK(Y166,(W166:Y166,Z166:AN166)),0)</f>
        <v>2</v>
      </c>
      <c r="N166" s="7">
        <f>IF(Z166&gt;0,RANK(Z166,(W166:Y166,Z166:AN166)),0)</f>
        <v>3</v>
      </c>
      <c r="O166" s="49">
        <f t="shared" si="187"/>
        <v>2899</v>
      </c>
      <c r="P166" s="178">
        <f t="shared" si="182"/>
        <v>0.18149377073812059</v>
      </c>
      <c r="Q166" s="2"/>
      <c r="R166" s="2">
        <f t="shared" si="188"/>
        <v>0.58974519501659051</v>
      </c>
      <c r="S166" s="2">
        <f t="shared" si="189"/>
        <v>0</v>
      </c>
      <c r="T166" s="2">
        <f t="shared" si="190"/>
        <v>0.40825142427846994</v>
      </c>
      <c r="U166" s="2">
        <f t="shared" si="191"/>
        <v>1.252112940587241E-3</v>
      </c>
      <c r="V166" s="2">
        <f t="shared" si="192"/>
        <v>7.5126776435230922E-4</v>
      </c>
      <c r="W166" s="1">
        <f>SUMIF(County!$AT$473:$AT$574,$BA166,County!P$473:P$574)+SUMIF('Cong Dist'!$BA$1014:$BA$1070,$BA166,'Cong Dist'!W$1014:W$1070)</f>
        <v>9420</v>
      </c>
      <c r="Y166" s="1">
        <f>SUMIF(County!$AT$473:$AT$574,$BA166,County!R$473:R$574)+SUMIF('Cong Dist'!$BA$1014:$BA$1070,$BA166,'Cong Dist'!Y$1014:Y$1070)</f>
        <v>6521</v>
      </c>
      <c r="Z166" s="1">
        <f>SUMIF(County!$AT$473:$AT$574,$BA166,County!S$473:S$574)+SUMIF('Cong Dist'!$BA$1014:$BA$1070,$BA166,'Cong Dist'!Z$1014:Z$1070)</f>
        <v>20</v>
      </c>
      <c r="AA166" s="1">
        <f>SUMIF(County!$AT$473:$AT$574,$BA166,County!T$473:T$574)+SUMIF('Cong Dist'!$BA$1014:$BA$1070,$BA166,'Cong Dist'!AA$1014:AA$1070)</f>
        <v>0</v>
      </c>
      <c r="AB166" s="1">
        <f>SUMIF(County!$AT$473:$AT$574,$BA166,County!U$473:U$574)+SUMIF('Cong Dist'!$BA$1014:$BA$1070,$BA166,'Cong Dist'!AB$1014:AB$1070)</f>
        <v>0</v>
      </c>
      <c r="AC166" s="1">
        <f>SUMIF(County!$AT$473:$AT$574,$BA166,County!V$473:V$574)+SUMIF('Cong Dist'!$BA$1014:$BA$1070,$BA166,'Cong Dist'!AC$1014:AC$1070)</f>
        <v>4</v>
      </c>
      <c r="AD166" s="1">
        <f>SUMIF(County!$AT$473:$AT$574,$BA166,County!W$473:W$574)+SUMIF('Cong Dist'!$BA$1014:$BA$1070,$BA166,'Cong Dist'!AD$1014:AD$1070)</f>
        <v>0</v>
      </c>
      <c r="AE166" s="1">
        <f>SUMIF(County!$AT$473:$AT$574,$BA166,County!X$473:X$574)+SUMIF('Cong Dist'!$BA$1014:$BA$1070,$BA166,'Cong Dist'!AE$1014:AE$1070)</f>
        <v>0</v>
      </c>
      <c r="AG166" s="1">
        <f>SUMIF(County!$AT$473:$AT$574,$BA166,County!Z$473:Z$574)+SUMIF('Cong Dist'!$BA$1014:$BA$1070,$BA166,'Cong Dist'!AG$1014:AG$1070)</f>
        <v>7</v>
      </c>
      <c r="AJ166" s="1">
        <f>SUMIF(County!$AT$473:$AT$574,$BA166,County!AC$473:AC$574)+SUMIF('Cong Dist'!$BA$1014:$BA$1070,$BA166,'Cong Dist'!AJ$1014:AJ$1070)</f>
        <v>1</v>
      </c>
      <c r="AP166" s="7">
        <f>IF(AA166&gt;0,RANK(AA166,(W166:Y166,Z166:AN166)),0)</f>
        <v>0</v>
      </c>
      <c r="AQ166" s="7">
        <f>IF(AB166&gt;0,RANK(AB166,(W166:Y166,Z166:AN166)),0)</f>
        <v>0</v>
      </c>
      <c r="AR166" s="7">
        <f>IF(AC166&gt;0,RANK(AC166,(W166:Y166,Z166:AN166)),0)</f>
        <v>5</v>
      </c>
      <c r="AS166" s="7">
        <f>IF(AD166&gt;0,RANK(AD166,(W166:Y166,AD166:AN166)),0)</f>
        <v>0</v>
      </c>
      <c r="AT166" s="2">
        <f t="shared" si="193"/>
        <v>0</v>
      </c>
      <c r="AU166" s="2">
        <f t="shared" si="194"/>
        <v>0</v>
      </c>
      <c r="AV166" s="2">
        <f t="shared" si="195"/>
        <v>2.5042258811744817E-4</v>
      </c>
      <c r="AW166" s="2">
        <f t="shared" si="196"/>
        <v>0</v>
      </c>
      <c r="AY166" s="2" t="str">
        <f t="shared" si="197"/>
        <v>District 6</v>
      </c>
      <c r="AZ166" t="str">
        <f t="shared" si="198"/>
        <v>IL</v>
      </c>
      <c r="BA166">
        <v>6</v>
      </c>
      <c r="BC166" s="98">
        <v>17</v>
      </c>
      <c r="BD166" s="100">
        <v>906</v>
      </c>
      <c r="BE166" s="107">
        <f t="shared" si="199"/>
        <v>17906</v>
      </c>
      <c r="BF166" t="s">
        <v>2627</v>
      </c>
      <c r="BG166" t="s">
        <v>3208</v>
      </c>
    </row>
    <row r="167" spans="1:59" outlineLevel="1">
      <c r="A167" s="9" t="s">
        <v>1367</v>
      </c>
      <c r="B167" t="s">
        <v>195</v>
      </c>
      <c r="C167" s="1">
        <f t="shared" si="186"/>
        <v>0</v>
      </c>
      <c r="D167" s="1">
        <v>9</v>
      </c>
      <c r="E167" s="1"/>
      <c r="F167" s="1"/>
      <c r="G167" s="1"/>
      <c r="H167" s="1"/>
      <c r="I167" s="1"/>
      <c r="J167" s="1"/>
      <c r="K167" s="7">
        <f>IF(W167&gt;0,RANK(W167,(W167:Y167,Z167:AN167)),0)</f>
        <v>0</v>
      </c>
      <c r="L167" s="7">
        <f>IF(X167&gt;0,RANK(X167,(W167:Y167,Z167:AN167)),0)</f>
        <v>0</v>
      </c>
      <c r="M167" s="7">
        <f>IF(Y167&gt;0,RANK(Y167,(W167:Y167,Z167:AN167)),0)</f>
        <v>0</v>
      </c>
      <c r="N167" s="7">
        <f>IF(Z167&gt;0,RANK(Z167,(W167:Y167,Z167:AN167)),0)</f>
        <v>0</v>
      </c>
      <c r="O167" s="49">
        <f t="shared" si="187"/>
        <v>0</v>
      </c>
      <c r="P167" s="178" t="e">
        <f t="shared" si="182"/>
        <v>#DIV/0!</v>
      </c>
      <c r="Q167" s="2"/>
      <c r="R167" s="2" t="str">
        <f t="shared" si="188"/>
        <v>-</v>
      </c>
      <c r="S167" s="2" t="str">
        <f t="shared" si="189"/>
        <v>-</v>
      </c>
      <c r="T167" s="2" t="str">
        <f t="shared" si="190"/>
        <v>-</v>
      </c>
      <c r="U167" s="2" t="str">
        <f t="shared" si="191"/>
        <v>-</v>
      </c>
      <c r="V167" s="2" t="str">
        <f t="shared" si="192"/>
        <v>-</v>
      </c>
      <c r="W167" s="1">
        <f>SUMIF(County!$AT$473:$AT$574,$BA167,County!P$473:P$574)+SUMIF('Cong Dist'!$BA$1014:$BA$1070,$BA167,'Cong Dist'!W$1014:W$1070)</f>
        <v>0</v>
      </c>
      <c r="Y167" s="1">
        <f>SUMIF(County!$AT$473:$AT$574,$BA167,County!R$473:R$574)+SUMIF('Cong Dist'!$BA$1014:$BA$1070,$BA167,'Cong Dist'!Y$1014:Y$1070)</f>
        <v>0</v>
      </c>
      <c r="Z167" s="1">
        <f>SUMIF(County!$AT$473:$AT$574,$BA167,County!S$473:S$574)+SUMIF('Cong Dist'!$BA$1014:$BA$1070,$BA167,'Cong Dist'!Z$1014:Z$1070)</f>
        <v>0</v>
      </c>
      <c r="AA167" s="1">
        <f>SUMIF(County!$AT$473:$AT$574,$BA167,County!T$473:T$574)+SUMIF('Cong Dist'!$BA$1014:$BA$1070,$BA167,'Cong Dist'!AA$1014:AA$1070)</f>
        <v>0</v>
      </c>
      <c r="AB167" s="1">
        <f>SUMIF(County!$AT$473:$AT$574,$BA167,County!U$473:U$574)+SUMIF('Cong Dist'!$BA$1014:$BA$1070,$BA167,'Cong Dist'!AB$1014:AB$1070)</f>
        <v>0</v>
      </c>
      <c r="AC167" s="1">
        <f>SUMIF(County!$AT$473:$AT$574,$BA167,County!V$473:V$574)+SUMIF('Cong Dist'!$BA$1014:$BA$1070,$BA167,'Cong Dist'!AC$1014:AC$1070)</f>
        <v>0</v>
      </c>
      <c r="AD167" s="1">
        <f>SUMIF(County!$AT$473:$AT$574,$BA167,County!W$473:W$574)+SUMIF('Cong Dist'!$BA$1014:$BA$1070,$BA167,'Cong Dist'!AD$1014:AD$1070)</f>
        <v>0</v>
      </c>
      <c r="AE167" s="1">
        <f>SUMIF(County!$AT$473:$AT$574,$BA167,County!X$473:X$574)+SUMIF('Cong Dist'!$BA$1014:$BA$1070,$BA167,'Cong Dist'!AE$1014:AE$1070)</f>
        <v>0</v>
      </c>
      <c r="AG167" s="1">
        <f>SUMIF(County!$AT$473:$AT$574,$BA167,County!Z$473:Z$574)+SUMIF('Cong Dist'!$BA$1014:$BA$1070,$BA167,'Cong Dist'!AG$1014:AG$1070)</f>
        <v>0</v>
      </c>
      <c r="AJ167" s="1">
        <f>SUMIF(County!$AT$473:$AT$574,$BA167,County!AC$473:AC$574)+SUMIF('Cong Dist'!$BA$1014:$BA$1070,$BA167,'Cong Dist'!AJ$1014:AJ$1070)</f>
        <v>0</v>
      </c>
      <c r="AP167" s="7">
        <f>IF(AA167&gt;0,RANK(AA167,(W167:Y167,Z167:AN167)),0)</f>
        <v>0</v>
      </c>
      <c r="AQ167" s="7">
        <f>IF(AB167&gt;0,RANK(AB167,(W167:Y167,Z167:AN167)),0)</f>
        <v>0</v>
      </c>
      <c r="AR167" s="7">
        <f>IF(AC167&gt;0,RANK(AC167,(W167:Y167,Z167:AN167)),0)</f>
        <v>0</v>
      </c>
      <c r="AS167" s="7">
        <f>IF(AD167&gt;0,RANK(AD167,(W167:Y167,AD167:AN167)),0)</f>
        <v>0</v>
      </c>
      <c r="AT167" s="2" t="str">
        <f t="shared" si="193"/>
        <v>-</v>
      </c>
      <c r="AU167" s="2" t="str">
        <f t="shared" si="194"/>
        <v>-</v>
      </c>
      <c r="AV167" s="2" t="str">
        <f t="shared" si="195"/>
        <v>-</v>
      </c>
      <c r="AW167" s="2" t="str">
        <f t="shared" si="196"/>
        <v>-</v>
      </c>
      <c r="AY167" s="2" t="str">
        <f t="shared" si="197"/>
        <v>District 7</v>
      </c>
      <c r="AZ167" t="str">
        <f t="shared" si="198"/>
        <v>IL</v>
      </c>
      <c r="BA167">
        <v>7</v>
      </c>
      <c r="BC167" s="98">
        <v>17</v>
      </c>
      <c r="BD167" s="100">
        <v>907</v>
      </c>
      <c r="BE167" s="107">
        <f t="shared" si="199"/>
        <v>17907</v>
      </c>
      <c r="BF167" t="s">
        <v>2627</v>
      </c>
      <c r="BG167" t="s">
        <v>3208</v>
      </c>
    </row>
    <row r="168" spans="1:59" outlineLevel="1">
      <c r="A168" s="9" t="s">
        <v>279</v>
      </c>
      <c r="B168" t="s">
        <v>195</v>
      </c>
      <c r="C168" s="1">
        <f t="shared" si="186"/>
        <v>5179</v>
      </c>
      <c r="D168" s="1">
        <v>4</v>
      </c>
      <c r="E168" s="1"/>
      <c r="F168" s="1"/>
      <c r="G168" s="1"/>
      <c r="H168" s="1"/>
      <c r="I168" s="1"/>
      <c r="J168" s="1"/>
      <c r="K168" s="7">
        <f>IF(W168&gt;0,RANK(W168,(W168:Y168,Z168:AN168)),0)</f>
        <v>1</v>
      </c>
      <c r="L168" s="7">
        <f>IF(X168&gt;0,RANK(X168,(W168:Y168,Z168:AN168)),0)</f>
        <v>0</v>
      </c>
      <c r="M168" s="7">
        <f>IF(Y168&gt;0,RANK(Y168,(W168:Y168,Z168:AN168)),0)</f>
        <v>0</v>
      </c>
      <c r="N168" s="7">
        <f>IF(Z168&gt;0,RANK(Z168,(W168:Y168,Z168:AN168)),0)</f>
        <v>0</v>
      </c>
      <c r="O168" s="49">
        <f t="shared" si="187"/>
        <v>5179</v>
      </c>
      <c r="P168" s="178">
        <f t="shared" si="182"/>
        <v>1</v>
      </c>
      <c r="Q168" s="2"/>
      <c r="R168" s="2">
        <f t="shared" si="188"/>
        <v>1</v>
      </c>
      <c r="S168" s="2">
        <f t="shared" si="189"/>
        <v>0</v>
      </c>
      <c r="T168" s="2">
        <f t="shared" si="190"/>
        <v>0</v>
      </c>
      <c r="U168" s="2">
        <f t="shared" si="191"/>
        <v>0</v>
      </c>
      <c r="V168" s="2">
        <f t="shared" si="192"/>
        <v>0</v>
      </c>
      <c r="W168" s="1">
        <f>SUMIF(County!$AT$473:$AT$574,$BA168,County!P$473:P$574)+SUMIF('Cong Dist'!$BA$1014:$BA$1070,$BA168,'Cong Dist'!W$1014:W$1070)</f>
        <v>5179</v>
      </c>
      <c r="Y168" s="1">
        <f>SUMIF(County!$AT$473:$AT$574,$BA168,County!R$473:R$574)+SUMIF('Cong Dist'!$BA$1014:$BA$1070,$BA168,'Cong Dist'!Y$1014:Y$1070)</f>
        <v>0</v>
      </c>
      <c r="Z168" s="1">
        <f>SUMIF(County!$AT$473:$AT$574,$BA168,County!S$473:S$574)+SUMIF('Cong Dist'!$BA$1014:$BA$1070,$BA168,'Cong Dist'!Z$1014:Z$1070)</f>
        <v>0</v>
      </c>
      <c r="AA168" s="1">
        <f>SUMIF(County!$AT$473:$AT$574,$BA168,County!T$473:T$574)+SUMIF('Cong Dist'!$BA$1014:$BA$1070,$BA168,'Cong Dist'!AA$1014:AA$1070)</f>
        <v>0</v>
      </c>
      <c r="AB168" s="1">
        <f>SUMIF(County!$AT$473:$AT$574,$BA168,County!U$473:U$574)+SUMIF('Cong Dist'!$BA$1014:$BA$1070,$BA168,'Cong Dist'!AB$1014:AB$1070)</f>
        <v>0</v>
      </c>
      <c r="AC168" s="1">
        <f>SUMIF(County!$AT$473:$AT$574,$BA168,County!V$473:V$574)+SUMIF('Cong Dist'!$BA$1014:$BA$1070,$BA168,'Cong Dist'!AC$1014:AC$1070)</f>
        <v>0</v>
      </c>
      <c r="AD168" s="1">
        <f>SUMIF(County!$AT$473:$AT$574,$BA168,County!W$473:W$574)+SUMIF('Cong Dist'!$BA$1014:$BA$1070,$BA168,'Cong Dist'!AD$1014:AD$1070)</f>
        <v>0</v>
      </c>
      <c r="AE168" s="1">
        <f>SUMIF(County!$AT$473:$AT$574,$BA168,County!X$473:X$574)+SUMIF('Cong Dist'!$BA$1014:$BA$1070,$BA168,'Cong Dist'!AE$1014:AE$1070)</f>
        <v>0</v>
      </c>
      <c r="AG168" s="1">
        <f>SUMIF(County!$AT$473:$AT$574,$BA168,County!Z$473:Z$574)+SUMIF('Cong Dist'!$BA$1014:$BA$1070,$BA168,'Cong Dist'!AG$1014:AG$1070)</f>
        <v>0</v>
      </c>
      <c r="AJ168" s="1">
        <f>SUMIF(County!$AT$473:$AT$574,$BA168,County!AC$473:AC$574)+SUMIF('Cong Dist'!$BA$1014:$BA$1070,$BA168,'Cong Dist'!AJ$1014:AJ$1070)</f>
        <v>0</v>
      </c>
      <c r="AP168" s="7">
        <f>IF(AA168&gt;0,RANK(AA168,(W168:Y168,Z168:AN168)),0)</f>
        <v>0</v>
      </c>
      <c r="AQ168" s="7">
        <f>IF(AB168&gt;0,RANK(AB168,(W168:Y168,Z168:AN168)),0)</f>
        <v>0</v>
      </c>
      <c r="AR168" s="7">
        <f>IF(AC168&gt;0,RANK(AC168,(W168:Y168,Z168:AN168)),0)</f>
        <v>0</v>
      </c>
      <c r="AS168" s="7">
        <f>IF(AD168&gt;0,RANK(AD168,(W168:Y168,AD168:AN168)),0)</f>
        <v>0</v>
      </c>
      <c r="AT168" s="2">
        <f t="shared" si="193"/>
        <v>0</v>
      </c>
      <c r="AU168" s="2">
        <f t="shared" si="194"/>
        <v>0</v>
      </c>
      <c r="AV168" s="2">
        <f t="shared" si="195"/>
        <v>0</v>
      </c>
      <c r="AW168" s="2">
        <f t="shared" si="196"/>
        <v>0</v>
      </c>
      <c r="AY168" s="2" t="str">
        <f t="shared" si="197"/>
        <v>District 8</v>
      </c>
      <c r="AZ168" t="str">
        <f t="shared" si="198"/>
        <v>IL</v>
      </c>
      <c r="BA168">
        <v>8</v>
      </c>
      <c r="BC168" s="98">
        <v>17</v>
      </c>
      <c r="BD168" s="100">
        <v>908</v>
      </c>
      <c r="BE168" s="107">
        <f t="shared" si="199"/>
        <v>17908</v>
      </c>
      <c r="BF168" t="s">
        <v>2627</v>
      </c>
      <c r="BG168" t="s">
        <v>3208</v>
      </c>
    </row>
    <row r="169" spans="1:59" outlineLevel="1">
      <c r="A169" s="9" t="s">
        <v>3025</v>
      </c>
      <c r="B169" t="s">
        <v>195</v>
      </c>
      <c r="C169" s="1">
        <f t="shared" si="186"/>
        <v>0</v>
      </c>
      <c r="D169" s="1">
        <v>7</v>
      </c>
      <c r="E169" s="1"/>
      <c r="F169" s="1"/>
      <c r="G169" s="1"/>
      <c r="H169" s="1"/>
      <c r="I169" s="1"/>
      <c r="J169" s="1"/>
      <c r="K169" s="7">
        <f>IF(W169&gt;0,RANK(W169,(W169:Y169,Z169:AN169)),0)</f>
        <v>0</v>
      </c>
      <c r="L169" s="7">
        <f>IF(X169&gt;0,RANK(X169,(W169:Y169,Z169:AN169)),0)</f>
        <v>0</v>
      </c>
      <c r="M169" s="7">
        <f>IF(Y169&gt;0,RANK(Y169,(W169:Y169,Z169:AN169)),0)</f>
        <v>0</v>
      </c>
      <c r="N169" s="7">
        <f>IF(Z169&gt;0,RANK(Z169,(W169:Y169,Z169:AN169)),0)</f>
        <v>0</v>
      </c>
      <c r="O169" s="49">
        <f t="shared" si="187"/>
        <v>0</v>
      </c>
      <c r="P169" s="178" t="e">
        <f t="shared" si="182"/>
        <v>#DIV/0!</v>
      </c>
      <c r="Q169" s="2"/>
      <c r="R169" s="2" t="str">
        <f t="shared" si="188"/>
        <v>-</v>
      </c>
      <c r="S169" s="2" t="str">
        <f t="shared" si="189"/>
        <v>-</v>
      </c>
      <c r="T169" s="2" t="str">
        <f t="shared" si="190"/>
        <v>-</v>
      </c>
      <c r="U169" s="2" t="str">
        <f t="shared" si="191"/>
        <v>-</v>
      </c>
      <c r="V169" s="2" t="str">
        <f t="shared" si="192"/>
        <v>-</v>
      </c>
      <c r="W169" s="1">
        <f>SUMIF(County!$AT$473:$AT$574,$BA169,County!P$473:P$574)+SUMIF('Cong Dist'!$BA$1014:$BA$1070,$BA169,'Cong Dist'!W$1014:W$1070)</f>
        <v>0</v>
      </c>
      <c r="Y169" s="1">
        <f>SUMIF(County!$AT$473:$AT$574,$BA169,County!R$473:R$574)+SUMIF('Cong Dist'!$BA$1014:$BA$1070,$BA169,'Cong Dist'!Y$1014:Y$1070)</f>
        <v>0</v>
      </c>
      <c r="Z169" s="1">
        <f>SUMIF(County!$AT$473:$AT$574,$BA169,County!S$473:S$574)+SUMIF('Cong Dist'!$BA$1014:$BA$1070,$BA169,'Cong Dist'!Z$1014:Z$1070)</f>
        <v>0</v>
      </c>
      <c r="AA169" s="1">
        <f>SUMIF(County!$AT$473:$AT$574,$BA169,County!T$473:T$574)+SUMIF('Cong Dist'!$BA$1014:$BA$1070,$BA169,'Cong Dist'!AA$1014:AA$1070)</f>
        <v>0</v>
      </c>
      <c r="AB169" s="1">
        <f>SUMIF(County!$AT$473:$AT$574,$BA169,County!U$473:U$574)+SUMIF('Cong Dist'!$BA$1014:$BA$1070,$BA169,'Cong Dist'!AB$1014:AB$1070)</f>
        <v>0</v>
      </c>
      <c r="AC169" s="1">
        <f>SUMIF(County!$AT$473:$AT$574,$BA169,County!V$473:V$574)+SUMIF('Cong Dist'!$BA$1014:$BA$1070,$BA169,'Cong Dist'!AC$1014:AC$1070)</f>
        <v>0</v>
      </c>
      <c r="AD169" s="1">
        <f>SUMIF(County!$AT$473:$AT$574,$BA169,County!W$473:W$574)+SUMIF('Cong Dist'!$BA$1014:$BA$1070,$BA169,'Cong Dist'!AD$1014:AD$1070)</f>
        <v>0</v>
      </c>
      <c r="AE169" s="1">
        <f>SUMIF(County!$AT$473:$AT$574,$BA169,County!X$473:X$574)+SUMIF('Cong Dist'!$BA$1014:$BA$1070,$BA169,'Cong Dist'!AE$1014:AE$1070)</f>
        <v>0</v>
      </c>
      <c r="AG169" s="1">
        <f>SUMIF(County!$AT$473:$AT$574,$BA169,County!Z$473:Z$574)+SUMIF('Cong Dist'!$BA$1014:$BA$1070,$BA169,'Cong Dist'!AG$1014:AG$1070)</f>
        <v>0</v>
      </c>
      <c r="AJ169" s="1">
        <f>SUMIF(County!$AT$473:$AT$574,$BA169,County!AC$473:AC$574)+SUMIF('Cong Dist'!$BA$1014:$BA$1070,$BA169,'Cong Dist'!AJ$1014:AJ$1070)</f>
        <v>0</v>
      </c>
      <c r="AP169" s="7">
        <f>IF(AA169&gt;0,RANK(AA169,(W169:Y169,Z169:AN169)),0)</f>
        <v>0</v>
      </c>
      <c r="AQ169" s="7">
        <f>IF(AB169&gt;0,RANK(AB169,(W169:Y169,Z169:AN169)),0)</f>
        <v>0</v>
      </c>
      <c r="AR169" s="7">
        <f>IF(AC169&gt;0,RANK(AC169,(W169:Y169,Z169:AN169)),0)</f>
        <v>0</v>
      </c>
      <c r="AS169" s="7">
        <f>IF(AD169&gt;0,RANK(AD169,(W169:Y169,AD169:AN169)),0)</f>
        <v>0</v>
      </c>
      <c r="AT169" s="2" t="str">
        <f t="shared" si="193"/>
        <v>-</v>
      </c>
      <c r="AU169" s="2" t="str">
        <f t="shared" si="194"/>
        <v>-</v>
      </c>
      <c r="AV169" s="2" t="str">
        <f t="shared" si="195"/>
        <v>-</v>
      </c>
      <c r="AW169" s="2" t="str">
        <f t="shared" si="196"/>
        <v>-</v>
      </c>
      <c r="AY169" s="2" t="str">
        <f t="shared" si="197"/>
        <v>District 9</v>
      </c>
      <c r="AZ169" t="str">
        <f t="shared" si="198"/>
        <v>IL</v>
      </c>
      <c r="BA169">
        <v>9</v>
      </c>
      <c r="BC169" s="98">
        <v>17</v>
      </c>
      <c r="BD169" s="100">
        <v>909</v>
      </c>
      <c r="BE169" s="107">
        <f t="shared" si="199"/>
        <v>17909</v>
      </c>
      <c r="BF169" t="s">
        <v>2627</v>
      </c>
      <c r="BG169" t="s">
        <v>3208</v>
      </c>
    </row>
    <row r="170" spans="1:59" outlineLevel="1">
      <c r="A170" s="9" t="s">
        <v>51</v>
      </c>
      <c r="B170" t="s">
        <v>195</v>
      </c>
      <c r="C170" s="1">
        <f t="shared" si="186"/>
        <v>0</v>
      </c>
      <c r="D170" s="1">
        <v>5</v>
      </c>
      <c r="E170" s="1"/>
      <c r="F170" s="1"/>
      <c r="G170" s="1"/>
      <c r="H170" s="1"/>
      <c r="I170" s="1"/>
      <c r="J170" s="1"/>
      <c r="K170" s="7">
        <f>IF(W170&gt;0,RANK(W170,(W170:Y170,Z170:AN170)),0)</f>
        <v>0</v>
      </c>
      <c r="L170" s="7">
        <f>IF(X170&gt;0,RANK(X170,(W170:Y170,Z170:AN170)),0)</f>
        <v>0</v>
      </c>
      <c r="M170" s="7">
        <f>IF(Y170&gt;0,RANK(Y170,(W170:Y170,Z170:AN170)),0)</f>
        <v>0</v>
      </c>
      <c r="N170" s="7">
        <f>IF(Z170&gt;0,RANK(Z170,(W170:Y170,Z170:AN170)),0)</f>
        <v>0</v>
      </c>
      <c r="O170" s="49">
        <f t="shared" si="187"/>
        <v>0</v>
      </c>
      <c r="P170" s="178" t="e">
        <f t="shared" si="182"/>
        <v>#DIV/0!</v>
      </c>
      <c r="Q170" s="2"/>
      <c r="R170" s="2" t="str">
        <f t="shared" si="188"/>
        <v>-</v>
      </c>
      <c r="S170" s="2" t="str">
        <f t="shared" si="189"/>
        <v>-</v>
      </c>
      <c r="T170" s="2" t="str">
        <f t="shared" si="190"/>
        <v>-</v>
      </c>
      <c r="U170" s="2" t="str">
        <f t="shared" si="191"/>
        <v>-</v>
      </c>
      <c r="V170" s="2" t="str">
        <f t="shared" si="192"/>
        <v>-</v>
      </c>
      <c r="W170" s="1">
        <f>SUMIF(County!$AT$473:$AT$574,$BA170,County!P$473:P$574)+SUMIF('Cong Dist'!$BA$1014:$BA$1070,$BA170,'Cong Dist'!W$1014:W$1070)</f>
        <v>0</v>
      </c>
      <c r="Y170" s="1">
        <f>SUMIF(County!$AT$473:$AT$574,$BA170,County!R$473:R$574)+SUMIF('Cong Dist'!$BA$1014:$BA$1070,$BA170,'Cong Dist'!Y$1014:Y$1070)</f>
        <v>0</v>
      </c>
      <c r="Z170" s="1">
        <f>SUMIF(County!$AT$473:$AT$574,$BA170,County!S$473:S$574)+SUMIF('Cong Dist'!$BA$1014:$BA$1070,$BA170,'Cong Dist'!Z$1014:Z$1070)</f>
        <v>0</v>
      </c>
      <c r="AA170" s="1">
        <f>SUMIF(County!$AT$473:$AT$574,$BA170,County!T$473:T$574)+SUMIF('Cong Dist'!$BA$1014:$BA$1070,$BA170,'Cong Dist'!AA$1014:AA$1070)</f>
        <v>0</v>
      </c>
      <c r="AB170" s="1">
        <f>SUMIF(County!$AT$473:$AT$574,$BA170,County!U$473:U$574)+SUMIF('Cong Dist'!$BA$1014:$BA$1070,$BA170,'Cong Dist'!AB$1014:AB$1070)</f>
        <v>0</v>
      </c>
      <c r="AC170" s="1">
        <f>SUMIF(County!$AT$473:$AT$574,$BA170,County!V$473:V$574)+SUMIF('Cong Dist'!$BA$1014:$BA$1070,$BA170,'Cong Dist'!AC$1014:AC$1070)</f>
        <v>0</v>
      </c>
      <c r="AD170" s="1">
        <f>SUMIF(County!$AT$473:$AT$574,$BA170,County!W$473:W$574)+SUMIF('Cong Dist'!$BA$1014:$BA$1070,$BA170,'Cong Dist'!AD$1014:AD$1070)</f>
        <v>0</v>
      </c>
      <c r="AE170" s="1">
        <f>SUMIF(County!$AT$473:$AT$574,$BA170,County!X$473:X$574)+SUMIF('Cong Dist'!$BA$1014:$BA$1070,$BA170,'Cong Dist'!AE$1014:AE$1070)</f>
        <v>0</v>
      </c>
      <c r="AG170" s="1">
        <f>SUMIF(County!$AT$473:$AT$574,$BA170,County!Z$473:Z$574)+SUMIF('Cong Dist'!$BA$1014:$BA$1070,$BA170,'Cong Dist'!AG$1014:AG$1070)</f>
        <v>0</v>
      </c>
      <c r="AJ170" s="1">
        <f>SUMIF(County!$AT$473:$AT$574,$BA170,County!AC$473:AC$574)+SUMIF('Cong Dist'!$BA$1014:$BA$1070,$BA170,'Cong Dist'!AJ$1014:AJ$1070)</f>
        <v>0</v>
      </c>
      <c r="AP170" s="7">
        <f>IF(AA170&gt;0,RANK(AA170,(W170:Y170,Z170:AN170)),0)</f>
        <v>0</v>
      </c>
      <c r="AQ170" s="7">
        <f>IF(AB170&gt;0,RANK(AB170,(W170:Y170,Z170:AN170)),0)</f>
        <v>0</v>
      </c>
      <c r="AR170" s="7">
        <f>IF(AC170&gt;0,RANK(AC170,(W170:Y170,Z170:AN170)),0)</f>
        <v>0</v>
      </c>
      <c r="AS170" s="7">
        <f>IF(AD170&gt;0,RANK(AD170,(W170:Y170,AD170:AN170)),0)</f>
        <v>0</v>
      </c>
      <c r="AT170" s="2" t="str">
        <f t="shared" si="193"/>
        <v>-</v>
      </c>
      <c r="AU170" s="2" t="str">
        <f t="shared" si="194"/>
        <v>-</v>
      </c>
      <c r="AV170" s="2" t="str">
        <f t="shared" si="195"/>
        <v>-</v>
      </c>
      <c r="AW170" s="2" t="str">
        <f t="shared" si="196"/>
        <v>-</v>
      </c>
      <c r="AY170" s="2" t="str">
        <f t="shared" si="197"/>
        <v>District 10</v>
      </c>
      <c r="AZ170" t="str">
        <f t="shared" si="198"/>
        <v>IL</v>
      </c>
      <c r="BA170">
        <v>10</v>
      </c>
      <c r="BC170" s="98">
        <v>17</v>
      </c>
      <c r="BD170" s="100">
        <v>910</v>
      </c>
      <c r="BE170" s="107">
        <f t="shared" si="199"/>
        <v>17910</v>
      </c>
      <c r="BF170" t="s">
        <v>2627</v>
      </c>
      <c r="BG170" t="s">
        <v>3208</v>
      </c>
    </row>
    <row r="171" spans="1:59" outlineLevel="1">
      <c r="A171" s="9" t="s">
        <v>1909</v>
      </c>
      <c r="B171" t="s">
        <v>195</v>
      </c>
      <c r="C171" s="1">
        <f t="shared" si="186"/>
        <v>56187</v>
      </c>
      <c r="D171" s="1">
        <v>5</v>
      </c>
      <c r="E171" s="1"/>
      <c r="F171" s="1"/>
      <c r="G171" s="1"/>
      <c r="H171" s="1"/>
      <c r="I171" s="1"/>
      <c r="J171" s="1"/>
      <c r="K171" s="7">
        <f>IF(W171&gt;0,RANK(W171,(W171:Y171,Z171:AN171)),0)</f>
        <v>1</v>
      </c>
      <c r="L171" s="7">
        <f>IF(X171&gt;0,RANK(X171,(W171:Y171,Z171:AN171)),0)</f>
        <v>0</v>
      </c>
      <c r="M171" s="7">
        <f>IF(Y171&gt;0,RANK(Y171,(W171:Y171,Z171:AN171)),0)</f>
        <v>2</v>
      </c>
      <c r="N171" s="7">
        <f>IF(Z171&gt;0,RANK(Z171,(W171:Y171,Z171:AN171)),0)</f>
        <v>3</v>
      </c>
      <c r="O171" s="49">
        <f t="shared" si="187"/>
        <v>4422</v>
      </c>
      <c r="P171" s="178">
        <f t="shared" si="182"/>
        <v>7.8701478989801912E-2</v>
      </c>
      <c r="Q171" s="2"/>
      <c r="R171" s="2">
        <f t="shared" si="188"/>
        <v>0.5373484969832879</v>
      </c>
      <c r="S171" s="2">
        <f t="shared" si="189"/>
        <v>0</v>
      </c>
      <c r="T171" s="2">
        <f t="shared" si="190"/>
        <v>0.45864701799348606</v>
      </c>
      <c r="U171" s="2">
        <f t="shared" si="191"/>
        <v>1.2814352074323242E-3</v>
      </c>
      <c r="V171" s="2">
        <f t="shared" si="192"/>
        <v>2.7230498157937103E-3</v>
      </c>
      <c r="W171" s="1">
        <f>SUMIF(County!$AT$473:$AT$574,$BA171,County!P$473:P$574)+SUMIF('Cong Dist'!$BA$1014:$BA$1070,$BA171,'Cong Dist'!W$1014:W$1070)</f>
        <v>30192</v>
      </c>
      <c r="Y171" s="1">
        <f>SUMIF(County!$AT$473:$AT$574,$BA171,County!R$473:R$574)+SUMIF('Cong Dist'!$BA$1014:$BA$1070,$BA171,'Cong Dist'!Y$1014:Y$1070)</f>
        <v>25770</v>
      </c>
      <c r="Z171" s="1">
        <f>SUMIF(County!$AT$473:$AT$574,$BA171,County!S$473:S$574)+SUMIF('Cong Dist'!$BA$1014:$BA$1070,$BA171,'Cong Dist'!Z$1014:Z$1070)</f>
        <v>72</v>
      </c>
      <c r="AA171" s="1">
        <f>SUMIF(County!$AT$473:$AT$574,$BA171,County!T$473:T$574)+SUMIF('Cong Dist'!$BA$1014:$BA$1070,$BA171,'Cong Dist'!AA$1014:AA$1070)</f>
        <v>0</v>
      </c>
      <c r="AB171" s="1">
        <f>SUMIF(County!$AT$473:$AT$574,$BA171,County!U$473:U$574)+SUMIF('Cong Dist'!$BA$1014:$BA$1070,$BA171,'Cong Dist'!AB$1014:AB$1070)</f>
        <v>0</v>
      </c>
      <c r="AC171" s="1">
        <f>SUMIF(County!$AT$473:$AT$574,$BA171,County!V$473:V$574)+SUMIF('Cong Dist'!$BA$1014:$BA$1070,$BA171,'Cong Dist'!AC$1014:AC$1070)</f>
        <v>68</v>
      </c>
      <c r="AD171" s="1">
        <f>SUMIF(County!$AT$473:$AT$574,$BA171,County!W$473:W$574)+SUMIF('Cong Dist'!$BA$1014:$BA$1070,$BA171,'Cong Dist'!AD$1014:AD$1070)</f>
        <v>0</v>
      </c>
      <c r="AE171" s="1">
        <f>SUMIF(County!$AT$473:$AT$574,$BA171,County!X$473:X$574)+SUMIF('Cong Dist'!$BA$1014:$BA$1070,$BA171,'Cong Dist'!AE$1014:AE$1070)</f>
        <v>0</v>
      </c>
      <c r="AG171" s="1">
        <f>SUMIF(County!$AT$473:$AT$574,$BA171,County!Z$473:Z$574)+SUMIF('Cong Dist'!$BA$1014:$BA$1070,$BA171,'Cong Dist'!AG$1014:AG$1070)</f>
        <v>60</v>
      </c>
      <c r="AJ171" s="1">
        <f>SUMIF(County!$AT$473:$AT$574,$BA171,County!AC$473:AC$574)+SUMIF('Cong Dist'!$BA$1014:$BA$1070,$BA171,'Cong Dist'!AJ$1014:AJ$1070)</f>
        <v>25</v>
      </c>
      <c r="AP171" s="7">
        <f>IF(AA171&gt;0,RANK(AA171,(W171:Y171,Z171:AN171)),0)</f>
        <v>0</v>
      </c>
      <c r="AQ171" s="7">
        <f>IF(AB171&gt;0,RANK(AB171,(W171:Y171,Z171:AN171)),0)</f>
        <v>0</v>
      </c>
      <c r="AR171" s="7">
        <f>IF(AC171&gt;0,RANK(AC171,(W171:Y171,Z171:AN171)),0)</f>
        <v>4</v>
      </c>
      <c r="AS171" s="7">
        <f>IF(AD171&gt;0,RANK(AD171,(W171:Y171,AD171:AN171)),0)</f>
        <v>0</v>
      </c>
      <c r="AT171" s="2">
        <f t="shared" si="193"/>
        <v>0</v>
      </c>
      <c r="AU171" s="2">
        <f t="shared" si="194"/>
        <v>0</v>
      </c>
      <c r="AV171" s="2">
        <f t="shared" si="195"/>
        <v>1.2102443625749729E-3</v>
      </c>
      <c r="AW171" s="2">
        <f t="shared" si="196"/>
        <v>0</v>
      </c>
      <c r="AY171" s="2" t="str">
        <f t="shared" si="197"/>
        <v>District 11</v>
      </c>
      <c r="AZ171" t="str">
        <f t="shared" si="198"/>
        <v>IL</v>
      </c>
      <c r="BA171">
        <v>11</v>
      </c>
      <c r="BC171" s="98">
        <v>17</v>
      </c>
      <c r="BD171" s="100">
        <v>911</v>
      </c>
      <c r="BE171" s="107">
        <f t="shared" si="199"/>
        <v>17911</v>
      </c>
      <c r="BF171" t="s">
        <v>2627</v>
      </c>
      <c r="BG171" t="s">
        <v>3208</v>
      </c>
    </row>
    <row r="172" spans="1:59" outlineLevel="1">
      <c r="A172" s="9" t="s">
        <v>473</v>
      </c>
      <c r="B172" t="s">
        <v>195</v>
      </c>
      <c r="C172" s="1">
        <f t="shared" si="186"/>
        <v>75854</v>
      </c>
      <c r="D172" s="1">
        <v>6</v>
      </c>
      <c r="E172" s="1"/>
      <c r="F172" s="1"/>
      <c r="G172" s="1"/>
      <c r="H172" s="1"/>
      <c r="I172" s="1"/>
      <c r="J172" s="1"/>
      <c r="K172" s="7">
        <f>IF(W172&gt;0,RANK(W172,(W172:Y172,Z172:AN172)),0)</f>
        <v>1</v>
      </c>
      <c r="L172" s="7">
        <f>IF(X172&gt;0,RANK(X172,(W172:Y172,Z172:AN172)),0)</f>
        <v>0</v>
      </c>
      <c r="M172" s="7">
        <f>IF(Y172&gt;0,RANK(Y172,(W172:Y172,Z172:AN172)),0)</f>
        <v>2</v>
      </c>
      <c r="N172" s="7">
        <f>IF(Z172&gt;0,RANK(Z172,(W172:Y172,Z172:AN172)),0)</f>
        <v>3</v>
      </c>
      <c r="O172" s="49">
        <f t="shared" si="187"/>
        <v>4498</v>
      </c>
      <c r="P172" s="178">
        <f t="shared" si="182"/>
        <v>5.9298125346059535E-2</v>
      </c>
      <c r="Q172" s="2"/>
      <c r="R172" s="2">
        <f t="shared" si="188"/>
        <v>0.52185777941835632</v>
      </c>
      <c r="S172" s="2">
        <f t="shared" si="189"/>
        <v>0</v>
      </c>
      <c r="T172" s="2">
        <f t="shared" si="190"/>
        <v>0.46255965407229677</v>
      </c>
      <c r="U172" s="2">
        <f t="shared" si="191"/>
        <v>6.3279457905977268E-3</v>
      </c>
      <c r="V172" s="2">
        <f t="shared" si="192"/>
        <v>9.2546207187491902E-3</v>
      </c>
      <c r="W172" s="1">
        <f>SUMIF(County!$AT$473:$AT$574,$BA172,County!P$473:P$574)+SUMIF('Cong Dist'!$BA$1014:$BA$1070,$BA172,'Cong Dist'!W$1014:W$1070)</f>
        <v>39585</v>
      </c>
      <c r="Y172" s="1">
        <f>SUMIF(County!$AT$473:$AT$574,$BA172,County!R$473:R$574)+SUMIF('Cong Dist'!$BA$1014:$BA$1070,$BA172,'Cong Dist'!Y$1014:Y$1070)</f>
        <v>35087</v>
      </c>
      <c r="Z172" s="1">
        <f>SUMIF(County!$AT$473:$AT$574,$BA172,County!S$473:S$574)+SUMIF('Cong Dist'!$BA$1014:$BA$1070,$BA172,'Cong Dist'!Z$1014:Z$1070)</f>
        <v>480</v>
      </c>
      <c r="AA172" s="1">
        <f>SUMIF(County!$AT$473:$AT$574,$BA172,County!T$473:T$574)+SUMIF('Cong Dist'!$BA$1014:$BA$1070,$BA172,'Cong Dist'!AA$1014:AA$1070)</f>
        <v>0</v>
      </c>
      <c r="AB172" s="1">
        <f>SUMIF(County!$AT$473:$AT$574,$BA172,County!U$473:U$574)+SUMIF('Cong Dist'!$BA$1014:$BA$1070,$BA172,'Cong Dist'!AB$1014:AB$1070)</f>
        <v>0</v>
      </c>
      <c r="AC172" s="1">
        <f>SUMIF(County!$AT$473:$AT$574,$BA172,County!V$473:V$574)+SUMIF('Cong Dist'!$BA$1014:$BA$1070,$BA172,'Cong Dist'!AC$1014:AC$1070)</f>
        <v>326</v>
      </c>
      <c r="AD172" s="1">
        <f>SUMIF(County!$AT$473:$AT$574,$BA172,County!W$473:W$574)+SUMIF('Cong Dist'!$BA$1014:$BA$1070,$BA172,'Cong Dist'!AD$1014:AD$1070)</f>
        <v>0</v>
      </c>
      <c r="AE172" s="1">
        <f>SUMIF(County!$AT$473:$AT$574,$BA172,County!X$473:X$574)+SUMIF('Cong Dist'!$BA$1014:$BA$1070,$BA172,'Cong Dist'!AE$1014:AE$1070)</f>
        <v>0</v>
      </c>
      <c r="AG172" s="1">
        <f>SUMIF(County!$AT$473:$AT$574,$BA172,County!Z$473:Z$574)+SUMIF('Cong Dist'!$BA$1014:$BA$1070,$BA172,'Cong Dist'!AG$1014:AG$1070)</f>
        <v>214</v>
      </c>
      <c r="AJ172" s="1">
        <f>SUMIF(County!$AT$473:$AT$574,$BA172,County!AC$473:AC$574)+SUMIF('Cong Dist'!$BA$1014:$BA$1070,$BA172,'Cong Dist'!AJ$1014:AJ$1070)</f>
        <v>162</v>
      </c>
      <c r="AP172" s="7">
        <f>IF(AA172&gt;0,RANK(AA172,(W172:Y172,Z172:AN172)),0)</f>
        <v>0</v>
      </c>
      <c r="AQ172" s="7">
        <f>IF(AB172&gt;0,RANK(AB172,(W172:Y172,Z172:AN172)),0)</f>
        <v>0</v>
      </c>
      <c r="AR172" s="7">
        <f>IF(AC172&gt;0,RANK(AC172,(W172:Y172,Z172:AN172)),0)</f>
        <v>4</v>
      </c>
      <c r="AS172" s="7">
        <f>IF(AD172&gt;0,RANK(AD172,(W172:Y172,AD172:AN172)),0)</f>
        <v>0</v>
      </c>
      <c r="AT172" s="2">
        <f t="shared" si="193"/>
        <v>0</v>
      </c>
      <c r="AU172" s="2">
        <f t="shared" si="194"/>
        <v>0</v>
      </c>
      <c r="AV172" s="2">
        <f t="shared" si="195"/>
        <v>4.2977298494476235E-3</v>
      </c>
      <c r="AW172" s="2">
        <f t="shared" si="196"/>
        <v>0</v>
      </c>
      <c r="AY172" s="2" t="str">
        <f t="shared" si="197"/>
        <v>District 12</v>
      </c>
      <c r="AZ172" t="str">
        <f t="shared" si="198"/>
        <v>IL</v>
      </c>
      <c r="BA172">
        <v>12</v>
      </c>
      <c r="BC172" s="98">
        <v>17</v>
      </c>
      <c r="BD172" s="100">
        <v>912</v>
      </c>
      <c r="BE172" s="107">
        <f t="shared" si="199"/>
        <v>17912</v>
      </c>
      <c r="BF172" t="s">
        <v>2627</v>
      </c>
      <c r="BG172" t="s">
        <v>3208</v>
      </c>
    </row>
    <row r="173" spans="1:59" outlineLevel="1">
      <c r="A173" s="9" t="s">
        <v>584</v>
      </c>
      <c r="B173" t="s">
        <v>195</v>
      </c>
      <c r="C173" s="1">
        <f t="shared" si="186"/>
        <v>38850</v>
      </c>
      <c r="D173" s="1">
        <v>5</v>
      </c>
      <c r="E173" s="1"/>
      <c r="F173" s="1"/>
      <c r="G173" s="1"/>
      <c r="H173" s="1"/>
      <c r="I173" s="1"/>
      <c r="J173" s="1"/>
      <c r="K173" s="7">
        <f>IF(W173&gt;0,RANK(W173,(W173:Y173,Z173:AN173)),0)</f>
        <v>2</v>
      </c>
      <c r="L173" s="7">
        <f>IF(X173&gt;0,RANK(X173,(W173:Y173,Z173:AN173)),0)</f>
        <v>0</v>
      </c>
      <c r="M173" s="7">
        <f>IF(Y173&gt;0,RANK(Y173,(W173:Y173,Z173:AN173)),0)</f>
        <v>1</v>
      </c>
      <c r="N173" s="7">
        <f>IF(Z173&gt;0,RANK(Z173,(W173:Y173,Z173:AN173)),0)</f>
        <v>3</v>
      </c>
      <c r="O173" s="49">
        <f t="shared" si="187"/>
        <v>3762</v>
      </c>
      <c r="P173" s="178">
        <f t="shared" si="182"/>
        <v>9.6833976833976834E-2</v>
      </c>
      <c r="Q173" s="2"/>
      <c r="R173" s="2">
        <f t="shared" si="188"/>
        <v>0.44404118404118403</v>
      </c>
      <c r="S173" s="2">
        <f t="shared" si="189"/>
        <v>0</v>
      </c>
      <c r="T173" s="2">
        <f t="shared" si="190"/>
        <v>0.54087516087516085</v>
      </c>
      <c r="U173" s="2">
        <f t="shared" si="191"/>
        <v>5.2767052767052763E-3</v>
      </c>
      <c r="V173" s="2">
        <f t="shared" si="192"/>
        <v>9.8069498069498912E-3</v>
      </c>
      <c r="W173" s="1">
        <f>SUMIF(County!$AT$473:$AT$574,$BA173,County!P$473:P$574)+SUMIF('Cong Dist'!$BA$1014:$BA$1070,$BA173,'Cong Dist'!W$1014:W$1070)</f>
        <v>17251</v>
      </c>
      <c r="Y173" s="1">
        <f>SUMIF(County!$AT$473:$AT$574,$BA173,County!R$473:R$574)+SUMIF('Cong Dist'!$BA$1014:$BA$1070,$BA173,'Cong Dist'!Y$1014:Y$1070)</f>
        <v>21013</v>
      </c>
      <c r="Z173" s="1">
        <f>SUMIF(County!$AT$473:$AT$574,$BA173,County!S$473:S$574)+SUMIF('Cong Dist'!$BA$1014:$BA$1070,$BA173,'Cong Dist'!Z$1014:Z$1070)</f>
        <v>205</v>
      </c>
      <c r="AA173" s="1">
        <f>SUMIF(County!$AT$473:$AT$574,$BA173,County!T$473:T$574)+SUMIF('Cong Dist'!$BA$1014:$BA$1070,$BA173,'Cong Dist'!AA$1014:AA$1070)</f>
        <v>0</v>
      </c>
      <c r="AB173" s="1">
        <f>SUMIF(County!$AT$473:$AT$574,$BA173,County!U$473:U$574)+SUMIF('Cong Dist'!$BA$1014:$BA$1070,$BA173,'Cong Dist'!AB$1014:AB$1070)</f>
        <v>0</v>
      </c>
      <c r="AC173" s="1">
        <f>SUMIF(County!$AT$473:$AT$574,$BA173,County!V$473:V$574)+SUMIF('Cong Dist'!$BA$1014:$BA$1070,$BA173,'Cong Dist'!AC$1014:AC$1070)</f>
        <v>149</v>
      </c>
      <c r="AD173" s="1">
        <f>SUMIF(County!$AT$473:$AT$574,$BA173,County!W$473:W$574)+SUMIF('Cong Dist'!$BA$1014:$BA$1070,$BA173,'Cong Dist'!AD$1014:AD$1070)</f>
        <v>0</v>
      </c>
      <c r="AE173" s="1">
        <f>SUMIF(County!$AT$473:$AT$574,$BA173,County!X$473:X$574)+SUMIF('Cong Dist'!$BA$1014:$BA$1070,$BA173,'Cong Dist'!AE$1014:AE$1070)</f>
        <v>0</v>
      </c>
      <c r="AG173" s="1">
        <f>SUMIF(County!$AT$473:$AT$574,$BA173,County!Z$473:Z$574)+SUMIF('Cong Dist'!$BA$1014:$BA$1070,$BA173,'Cong Dist'!AG$1014:AG$1070)</f>
        <v>144</v>
      </c>
      <c r="AJ173" s="1">
        <f>SUMIF(County!$AT$473:$AT$574,$BA173,County!AC$473:AC$574)+SUMIF('Cong Dist'!$BA$1014:$BA$1070,$BA173,'Cong Dist'!AJ$1014:AJ$1070)</f>
        <v>88</v>
      </c>
      <c r="AP173" s="7">
        <f>IF(AA173&gt;0,RANK(AA173,(W173:Y173,Z173:AN173)),0)</f>
        <v>0</v>
      </c>
      <c r="AQ173" s="7">
        <f>IF(AB173&gt;0,RANK(AB173,(W173:Y173,Z173:AN173)),0)</f>
        <v>0</v>
      </c>
      <c r="AR173" s="7">
        <f>IF(AC173&gt;0,RANK(AC173,(W173:Y173,Z173:AN173)),0)</f>
        <v>4</v>
      </c>
      <c r="AS173" s="7">
        <f>IF(AD173&gt;0,RANK(AD173,(W173:Y173,AD173:AN173)),0)</f>
        <v>0</v>
      </c>
      <c r="AT173" s="2">
        <f t="shared" si="193"/>
        <v>0</v>
      </c>
      <c r="AU173" s="2">
        <f t="shared" si="194"/>
        <v>0</v>
      </c>
      <c r="AV173" s="2">
        <f t="shared" si="195"/>
        <v>3.8352638352638353E-3</v>
      </c>
      <c r="AW173" s="2">
        <f t="shared" si="196"/>
        <v>0</v>
      </c>
      <c r="AY173" s="2" t="str">
        <f t="shared" si="197"/>
        <v>District 13</v>
      </c>
      <c r="AZ173" t="str">
        <f t="shared" si="198"/>
        <v>IL</v>
      </c>
      <c r="BA173">
        <v>13</v>
      </c>
      <c r="BC173" s="98">
        <v>17</v>
      </c>
      <c r="BD173" s="100">
        <v>913</v>
      </c>
      <c r="BE173" s="107">
        <f t="shared" si="199"/>
        <v>17913</v>
      </c>
      <c r="BF173" t="s">
        <v>2627</v>
      </c>
      <c r="BG173" t="s">
        <v>3208</v>
      </c>
    </row>
    <row r="174" spans="1:59" outlineLevel="1">
      <c r="A174" s="9" t="s">
        <v>28</v>
      </c>
      <c r="B174" t="s">
        <v>195</v>
      </c>
      <c r="C174" s="1">
        <f t="shared" si="186"/>
        <v>51951</v>
      </c>
      <c r="D174" s="1">
        <v>4</v>
      </c>
      <c r="E174" s="1"/>
      <c r="F174" s="1"/>
      <c r="G174" s="1"/>
      <c r="H174" s="1"/>
      <c r="I174" s="1"/>
      <c r="J174" s="1"/>
      <c r="K174" s="7">
        <f>IF(W174&gt;0,RANK(W174,(W174:Y174,Z174:AN174)),0)</f>
        <v>1</v>
      </c>
      <c r="L174" s="7">
        <f>IF(X174&gt;0,RANK(X174,(W174:Y174,Z174:AN174)),0)</f>
        <v>0</v>
      </c>
      <c r="M174" s="7">
        <f>IF(Y174&gt;0,RANK(Y174,(W174:Y174,Z174:AN174)),0)</f>
        <v>2</v>
      </c>
      <c r="N174" s="7">
        <f>IF(Z174&gt;0,RANK(Z174,(W174:Y174,Z174:AN174)),0)</f>
        <v>4</v>
      </c>
      <c r="O174" s="49">
        <f t="shared" si="187"/>
        <v>947</v>
      </c>
      <c r="P174" s="178">
        <f t="shared" si="182"/>
        <v>1.8228715520394217E-2</v>
      </c>
      <c r="Q174" s="2"/>
      <c r="R174" s="2">
        <f t="shared" si="188"/>
        <v>0.50740120498161734</v>
      </c>
      <c r="S174" s="2">
        <f t="shared" si="189"/>
        <v>0</v>
      </c>
      <c r="T174" s="2">
        <f t="shared" si="190"/>
        <v>0.48917248946122305</v>
      </c>
      <c r="U174" s="2">
        <f t="shared" si="191"/>
        <v>1.116436642220554E-3</v>
      </c>
      <c r="V174" s="2">
        <f t="shared" si="192"/>
        <v>2.3098689149390608E-3</v>
      </c>
      <c r="W174" s="1">
        <f>SUMIF(County!$AT$473:$AT$574,$BA174,County!P$473:P$574)+SUMIF('Cong Dist'!$BA$1014:$BA$1070,$BA174,'Cong Dist'!W$1014:W$1070)</f>
        <v>26360</v>
      </c>
      <c r="Y174" s="1">
        <f>SUMIF(County!$AT$473:$AT$574,$BA174,County!R$473:R$574)+SUMIF('Cong Dist'!$BA$1014:$BA$1070,$BA174,'Cong Dist'!Y$1014:Y$1070)</f>
        <v>25413</v>
      </c>
      <c r="Z174" s="1">
        <f>SUMIF(County!$AT$473:$AT$574,$BA174,County!S$473:S$574)+SUMIF('Cong Dist'!$BA$1014:$BA$1070,$BA174,'Cong Dist'!Z$1014:Z$1070)</f>
        <v>58</v>
      </c>
      <c r="AA174" s="1">
        <f>SUMIF(County!$AT$473:$AT$574,$BA174,County!T$473:T$574)+SUMIF('Cong Dist'!$BA$1014:$BA$1070,$BA174,'Cong Dist'!AA$1014:AA$1070)</f>
        <v>0</v>
      </c>
      <c r="AB174" s="1">
        <f>SUMIF(County!$AT$473:$AT$574,$BA174,County!U$473:U$574)+SUMIF('Cong Dist'!$BA$1014:$BA$1070,$BA174,'Cong Dist'!AB$1014:AB$1070)</f>
        <v>0</v>
      </c>
      <c r="AC174" s="1">
        <f>SUMIF(County!$AT$473:$AT$574,$BA174,County!V$473:V$574)+SUMIF('Cong Dist'!$BA$1014:$BA$1070,$BA174,'Cong Dist'!AC$1014:AC$1070)</f>
        <v>35</v>
      </c>
      <c r="AD174" s="1">
        <f>SUMIF(County!$AT$473:$AT$574,$BA174,County!W$473:W$574)+SUMIF('Cong Dist'!$BA$1014:$BA$1070,$BA174,'Cong Dist'!AD$1014:AD$1070)</f>
        <v>0</v>
      </c>
      <c r="AE174" s="1">
        <f>SUMIF(County!$AT$473:$AT$574,$BA174,County!X$473:X$574)+SUMIF('Cong Dist'!$BA$1014:$BA$1070,$BA174,'Cong Dist'!AE$1014:AE$1070)</f>
        <v>0</v>
      </c>
      <c r="AG174" s="1">
        <f>SUMIF(County!$AT$473:$AT$574,$BA174,County!Z$473:Z$574)+SUMIF('Cong Dist'!$BA$1014:$BA$1070,$BA174,'Cong Dist'!AG$1014:AG$1070)</f>
        <v>59</v>
      </c>
      <c r="AJ174" s="1">
        <f>SUMIF(County!$AT$473:$AT$574,$BA174,County!AC$473:AC$574)+SUMIF('Cong Dist'!$BA$1014:$BA$1070,$BA174,'Cong Dist'!AJ$1014:AJ$1070)</f>
        <v>26</v>
      </c>
      <c r="AP174" s="7">
        <f>IF(AA174&gt;0,RANK(AA174,(W174:Y174,Z174:AN174)),0)</f>
        <v>0</v>
      </c>
      <c r="AQ174" s="7">
        <f>IF(AB174&gt;0,RANK(AB174,(W174:Y174,Z174:AN174)),0)</f>
        <v>0</v>
      </c>
      <c r="AR174" s="7">
        <f>IF(AC174&gt;0,RANK(AC174,(W174:Y174,Z174:AN174)),0)</f>
        <v>5</v>
      </c>
      <c r="AS174" s="7">
        <f>IF(AD174&gt;0,RANK(AD174,(W174:Y174,AD174:AN174)),0)</f>
        <v>0</v>
      </c>
      <c r="AT174" s="2">
        <f t="shared" si="193"/>
        <v>0</v>
      </c>
      <c r="AU174" s="2">
        <f t="shared" si="194"/>
        <v>0</v>
      </c>
      <c r="AV174" s="2">
        <f t="shared" si="195"/>
        <v>6.7371176685723083E-4</v>
      </c>
      <c r="AW174" s="2">
        <f t="shared" si="196"/>
        <v>0</v>
      </c>
      <c r="AY174" s="2" t="str">
        <f t="shared" si="197"/>
        <v>District 14</v>
      </c>
      <c r="AZ174" t="str">
        <f t="shared" si="198"/>
        <v>IL</v>
      </c>
      <c r="BA174">
        <v>14</v>
      </c>
      <c r="BC174" s="98">
        <v>17</v>
      </c>
      <c r="BD174" s="100">
        <v>914</v>
      </c>
      <c r="BE174" s="107">
        <f t="shared" si="199"/>
        <v>17914</v>
      </c>
      <c r="BF174" t="s">
        <v>2627</v>
      </c>
      <c r="BG174" t="s">
        <v>3208</v>
      </c>
    </row>
    <row r="175" spans="1:59" outlineLevel="1">
      <c r="A175" s="9" t="s">
        <v>1060</v>
      </c>
      <c r="B175" t="s">
        <v>195</v>
      </c>
      <c r="C175" s="1">
        <f t="shared" si="186"/>
        <v>43394</v>
      </c>
      <c r="D175" s="1">
        <v>4</v>
      </c>
      <c r="E175" s="1"/>
      <c r="F175" s="1"/>
      <c r="G175" s="1"/>
      <c r="H175" s="1"/>
      <c r="I175" s="1"/>
      <c r="J175" s="1"/>
      <c r="K175" s="7">
        <f>IF(W175&gt;0,RANK(W175,(W175:Y175,Z175:AN175)),0)</f>
        <v>2</v>
      </c>
      <c r="L175" s="7">
        <f>IF(X175&gt;0,RANK(X175,(W175:Y175,Z175:AN175)),0)</f>
        <v>0</v>
      </c>
      <c r="M175" s="7">
        <f>IF(Y175&gt;0,RANK(Y175,(W175:Y175,Z175:AN175)),0)</f>
        <v>1</v>
      </c>
      <c r="N175" s="7">
        <f>IF(Z175&gt;0,RANK(Z175,(W175:Y175,Z175:AN175)),0)</f>
        <v>3</v>
      </c>
      <c r="O175" s="49">
        <f t="shared" si="187"/>
        <v>3144</v>
      </c>
      <c r="P175" s="178">
        <f t="shared" si="182"/>
        <v>7.2452412775959804E-2</v>
      </c>
      <c r="Q175" s="2"/>
      <c r="R175" s="2">
        <f t="shared" si="188"/>
        <v>0.45031571184956448</v>
      </c>
      <c r="S175" s="2">
        <f t="shared" si="189"/>
        <v>0</v>
      </c>
      <c r="T175" s="2">
        <f t="shared" si="190"/>
        <v>0.52276812462552424</v>
      </c>
      <c r="U175" s="2">
        <f t="shared" si="191"/>
        <v>1.041618656957183E-2</v>
      </c>
      <c r="V175" s="2">
        <f t="shared" si="192"/>
        <v>1.6499976955339501E-2</v>
      </c>
      <c r="W175" s="1">
        <f>SUMIF(County!$AT$473:$AT$574,$BA175,County!P$473:P$574)+SUMIF('Cong Dist'!$BA$1014:$BA$1070,$BA175,'Cong Dist'!W$1014:W$1070)</f>
        <v>19541</v>
      </c>
      <c r="Y175" s="1">
        <f>SUMIF(County!$AT$473:$AT$574,$BA175,County!R$473:R$574)+SUMIF('Cong Dist'!$BA$1014:$BA$1070,$BA175,'Cong Dist'!Y$1014:Y$1070)</f>
        <v>22685</v>
      </c>
      <c r="Z175" s="1">
        <f>SUMIF(County!$AT$473:$AT$574,$BA175,County!S$473:S$574)+SUMIF('Cong Dist'!$BA$1014:$BA$1070,$BA175,'Cong Dist'!Z$1014:Z$1070)</f>
        <v>452</v>
      </c>
      <c r="AA175" s="1">
        <f>SUMIF(County!$AT$473:$AT$574,$BA175,County!T$473:T$574)+SUMIF('Cong Dist'!$BA$1014:$BA$1070,$BA175,'Cong Dist'!AA$1014:AA$1070)</f>
        <v>0</v>
      </c>
      <c r="AB175" s="1">
        <f>SUMIF(County!$AT$473:$AT$574,$BA175,County!U$473:U$574)+SUMIF('Cong Dist'!$BA$1014:$BA$1070,$BA175,'Cong Dist'!AB$1014:AB$1070)</f>
        <v>0</v>
      </c>
      <c r="AC175" s="1">
        <f>SUMIF(County!$AT$473:$AT$574,$BA175,County!V$473:V$574)+SUMIF('Cong Dist'!$BA$1014:$BA$1070,$BA175,'Cong Dist'!AC$1014:AC$1070)</f>
        <v>335</v>
      </c>
      <c r="AD175" s="1">
        <f>SUMIF(County!$AT$473:$AT$574,$BA175,County!W$473:W$574)+SUMIF('Cong Dist'!$BA$1014:$BA$1070,$BA175,'Cong Dist'!AD$1014:AD$1070)</f>
        <v>0</v>
      </c>
      <c r="AE175" s="1">
        <f>SUMIF(County!$AT$473:$AT$574,$BA175,County!X$473:X$574)+SUMIF('Cong Dist'!$BA$1014:$BA$1070,$BA175,'Cong Dist'!AE$1014:AE$1070)</f>
        <v>0</v>
      </c>
      <c r="AG175" s="1">
        <f>SUMIF(County!$AT$473:$AT$574,$BA175,County!Z$473:Z$574)+SUMIF('Cong Dist'!$BA$1014:$BA$1070,$BA175,'Cong Dist'!AG$1014:AG$1070)</f>
        <v>242</v>
      </c>
      <c r="AJ175" s="1">
        <f>SUMIF(County!$AT$473:$AT$574,$BA175,County!AC$473:AC$574)+SUMIF('Cong Dist'!$BA$1014:$BA$1070,$BA175,'Cong Dist'!AJ$1014:AJ$1070)</f>
        <v>139</v>
      </c>
      <c r="AP175" s="7">
        <f>IF(AA175&gt;0,RANK(AA175,(W175:Y175,Z175:AN175)),0)</f>
        <v>0</v>
      </c>
      <c r="AQ175" s="7">
        <f>IF(AB175&gt;0,RANK(AB175,(W175:Y175,Z175:AN175)),0)</f>
        <v>0</v>
      </c>
      <c r="AR175" s="7">
        <f>IF(AC175&gt;0,RANK(AC175,(W175:Y175,Z175:AN175)),0)</f>
        <v>4</v>
      </c>
      <c r="AS175" s="7">
        <f>IF(AD175&gt;0,RANK(AD175,(W175:Y175,AD175:AN175)),0)</f>
        <v>0</v>
      </c>
      <c r="AT175" s="2">
        <f t="shared" si="193"/>
        <v>0</v>
      </c>
      <c r="AU175" s="2">
        <f t="shared" si="194"/>
        <v>0</v>
      </c>
      <c r="AV175" s="2">
        <f t="shared" si="195"/>
        <v>7.7199612849702722E-3</v>
      </c>
      <c r="AW175" s="2">
        <f t="shared" si="196"/>
        <v>0</v>
      </c>
      <c r="AY175" s="2" t="str">
        <f t="shared" si="197"/>
        <v>District 15</v>
      </c>
      <c r="AZ175" t="str">
        <f t="shared" si="198"/>
        <v>IL</v>
      </c>
      <c r="BA175">
        <v>15</v>
      </c>
      <c r="BC175" s="98">
        <v>17</v>
      </c>
      <c r="BD175" s="100">
        <v>915</v>
      </c>
      <c r="BE175" s="107">
        <f t="shared" si="199"/>
        <v>17915</v>
      </c>
      <c r="BF175" t="s">
        <v>2627</v>
      </c>
      <c r="BG175" t="s">
        <v>3208</v>
      </c>
    </row>
    <row r="176" spans="1:59" outlineLevel="1">
      <c r="A176" s="9" t="s">
        <v>3142</v>
      </c>
      <c r="B176" t="s">
        <v>195</v>
      </c>
      <c r="C176" s="1">
        <f t="shared" si="186"/>
        <v>65638</v>
      </c>
      <c r="D176" s="1">
        <v>5</v>
      </c>
      <c r="E176" s="1"/>
      <c r="F176" s="1"/>
      <c r="G176" s="1"/>
      <c r="H176" s="1"/>
      <c r="I176" s="1"/>
      <c r="J176" s="1"/>
      <c r="K176" s="7">
        <f>IF(W176&gt;0,RANK(W176,(W176:Y176,Z176:AN176)),0)</f>
        <v>1</v>
      </c>
      <c r="L176" s="7">
        <f>IF(X176&gt;0,RANK(X176,(W176:Y176,Z176:AN176)),0)</f>
        <v>0</v>
      </c>
      <c r="M176" s="7">
        <f>IF(Y176&gt;0,RANK(Y176,(W176:Y176,Z176:AN176)),0)</f>
        <v>2</v>
      </c>
      <c r="N176" s="7">
        <f>IF(Z176&gt;0,RANK(Z176,(W176:Y176,Z176:AN176)),0)</f>
        <v>3</v>
      </c>
      <c r="O176" s="49">
        <f t="shared" si="187"/>
        <v>18578</v>
      </c>
      <c r="P176" s="178">
        <f t="shared" si="182"/>
        <v>0.28303726499893356</v>
      </c>
      <c r="Q176" s="2"/>
      <c r="R176" s="2">
        <f t="shared" si="188"/>
        <v>0.63862396782351682</v>
      </c>
      <c r="S176" s="2">
        <f t="shared" si="189"/>
        <v>0</v>
      </c>
      <c r="T176" s="2">
        <f t="shared" si="190"/>
        <v>0.35558670282458332</v>
      </c>
      <c r="U176" s="2">
        <f t="shared" si="191"/>
        <v>2.2700265090344006E-3</v>
      </c>
      <c r="V176" s="2">
        <f t="shared" si="192"/>
        <v>3.5193028428654517E-3</v>
      </c>
      <c r="W176" s="1">
        <f>SUMIF(County!$AT$473:$AT$574,$BA176,County!P$473:P$574)+SUMIF('Cong Dist'!$BA$1014:$BA$1070,$BA176,'Cong Dist'!W$1014:W$1070)</f>
        <v>41918</v>
      </c>
      <c r="Y176" s="1">
        <f>SUMIF(County!$AT$473:$AT$574,$BA176,County!R$473:R$574)+SUMIF('Cong Dist'!$BA$1014:$BA$1070,$BA176,'Cong Dist'!Y$1014:Y$1070)</f>
        <v>23340</v>
      </c>
      <c r="Z176" s="1">
        <f>SUMIF(County!$AT$473:$AT$574,$BA176,County!S$473:S$574)+SUMIF('Cong Dist'!$BA$1014:$BA$1070,$BA176,'Cong Dist'!Z$1014:Z$1070)</f>
        <v>149</v>
      </c>
      <c r="AA176" s="1">
        <f>SUMIF(County!$AT$473:$AT$574,$BA176,County!T$473:T$574)+SUMIF('Cong Dist'!$BA$1014:$BA$1070,$BA176,'Cong Dist'!AA$1014:AA$1070)</f>
        <v>0</v>
      </c>
      <c r="AB176" s="1">
        <f>SUMIF(County!$AT$473:$AT$574,$BA176,County!U$473:U$574)+SUMIF('Cong Dist'!$BA$1014:$BA$1070,$BA176,'Cong Dist'!AB$1014:AB$1070)</f>
        <v>0</v>
      </c>
      <c r="AC176" s="1">
        <f>SUMIF(County!$AT$473:$AT$574,$BA176,County!V$473:V$574)+SUMIF('Cong Dist'!$BA$1014:$BA$1070,$BA176,'Cong Dist'!AC$1014:AC$1070)</f>
        <v>106</v>
      </c>
      <c r="AD176" s="1">
        <f>SUMIF(County!$AT$473:$AT$574,$BA176,County!W$473:W$574)+SUMIF('Cong Dist'!$BA$1014:$BA$1070,$BA176,'Cong Dist'!AD$1014:AD$1070)</f>
        <v>0</v>
      </c>
      <c r="AE176" s="1">
        <f>SUMIF(County!$AT$473:$AT$574,$BA176,County!X$473:X$574)+SUMIF('Cong Dist'!$BA$1014:$BA$1070,$BA176,'Cong Dist'!AE$1014:AE$1070)</f>
        <v>0</v>
      </c>
      <c r="AG176" s="1">
        <f>SUMIF(County!$AT$473:$AT$574,$BA176,County!Z$473:Z$574)+SUMIF('Cong Dist'!$BA$1014:$BA$1070,$BA176,'Cong Dist'!AG$1014:AG$1070)</f>
        <v>82</v>
      </c>
      <c r="AJ176" s="1">
        <f>SUMIF(County!$AT$473:$AT$574,$BA176,County!AC$473:AC$574)+SUMIF('Cong Dist'!$BA$1014:$BA$1070,$BA176,'Cong Dist'!AJ$1014:AJ$1070)</f>
        <v>43</v>
      </c>
      <c r="AP176" s="7">
        <f>IF(AA176&gt;0,RANK(AA176,(W176:Y176,Z176:AN176)),0)</f>
        <v>0</v>
      </c>
      <c r="AQ176" s="7">
        <f>IF(AB176&gt;0,RANK(AB176,(W176:Y176,Z176:AN176)),0)</f>
        <v>0</v>
      </c>
      <c r="AR176" s="7">
        <f>IF(AC176&gt;0,RANK(AC176,(W176:Y176,Z176:AN176)),0)</f>
        <v>4</v>
      </c>
      <c r="AS176" s="7">
        <f>IF(AD176&gt;0,RANK(AD176,(W176:Y176,AD176:AN176)),0)</f>
        <v>0</v>
      </c>
      <c r="AT176" s="2">
        <f t="shared" si="193"/>
        <v>0</v>
      </c>
      <c r="AU176" s="2">
        <f t="shared" si="194"/>
        <v>0</v>
      </c>
      <c r="AV176" s="2">
        <f t="shared" si="195"/>
        <v>1.6149181876352113E-3</v>
      </c>
      <c r="AW176" s="2">
        <f t="shared" si="196"/>
        <v>0</v>
      </c>
      <c r="AY176" s="2" t="str">
        <f t="shared" si="197"/>
        <v>District 16</v>
      </c>
      <c r="AZ176" t="str">
        <f t="shared" si="198"/>
        <v>IL</v>
      </c>
      <c r="BA176">
        <v>16</v>
      </c>
      <c r="BC176" s="98">
        <v>17</v>
      </c>
      <c r="BD176" s="100">
        <v>916</v>
      </c>
      <c r="BE176" s="107">
        <f t="shared" si="199"/>
        <v>17916</v>
      </c>
      <c r="BF176" t="s">
        <v>2627</v>
      </c>
      <c r="BG176" t="s">
        <v>3208</v>
      </c>
    </row>
    <row r="177" spans="1:59" outlineLevel="1">
      <c r="A177" s="9" t="s">
        <v>1507</v>
      </c>
      <c r="B177" t="s">
        <v>195</v>
      </c>
      <c r="C177" s="1">
        <f t="shared" si="186"/>
        <v>57901</v>
      </c>
      <c r="D177" s="1">
        <v>6</v>
      </c>
      <c r="E177" s="1"/>
      <c r="F177" s="1"/>
      <c r="G177" s="1"/>
      <c r="H177" s="1"/>
      <c r="I177" s="1"/>
      <c r="J177" s="1"/>
      <c r="K177" s="7">
        <f>IF(W177&gt;0,RANK(W177,(W177:Y177,Z177:AN177)),0)</f>
        <v>1</v>
      </c>
      <c r="L177" s="7">
        <f>IF(X177&gt;0,RANK(X177,(W177:Y177,Z177:AN177)),0)</f>
        <v>0</v>
      </c>
      <c r="M177" s="7">
        <f>IF(Y177&gt;0,RANK(Y177,(W177:Y177,Z177:AN177)),0)</f>
        <v>2</v>
      </c>
      <c r="N177" s="7">
        <f>IF(Z177&gt;0,RANK(Z177,(W177:Y177,Z177:AN177)),0)</f>
        <v>3</v>
      </c>
      <c r="O177" s="49">
        <f t="shared" si="187"/>
        <v>11</v>
      </c>
      <c r="P177" s="178">
        <f t="shared" si="182"/>
        <v>1.8997944767793303E-4</v>
      </c>
      <c r="Q177" s="2"/>
      <c r="R177" s="2">
        <f t="shared" si="188"/>
        <v>0.4942919811402221</v>
      </c>
      <c r="S177" s="2">
        <f t="shared" si="189"/>
        <v>0</v>
      </c>
      <c r="T177" s="2">
        <f t="shared" si="190"/>
        <v>0.49410200169254415</v>
      </c>
      <c r="U177" s="2">
        <f t="shared" si="191"/>
        <v>5.5094039826600579E-3</v>
      </c>
      <c r="V177" s="2">
        <f t="shared" si="192"/>
        <v>6.096613184573693E-3</v>
      </c>
      <c r="W177" s="1">
        <f>SUMIF(County!$AT$473:$AT$574,$BA177,County!P$473:P$574)+SUMIF('Cong Dist'!$BA$1014:$BA$1070,$BA177,'Cong Dist'!W$1014:W$1070)</f>
        <v>28620</v>
      </c>
      <c r="Y177" s="1">
        <f>SUMIF(County!$AT$473:$AT$574,$BA177,County!R$473:R$574)+SUMIF('Cong Dist'!$BA$1014:$BA$1070,$BA177,'Cong Dist'!Y$1014:Y$1070)</f>
        <v>28609</v>
      </c>
      <c r="Z177" s="1">
        <f>SUMIF(County!$AT$473:$AT$574,$BA177,County!S$473:S$574)+SUMIF('Cong Dist'!$BA$1014:$BA$1070,$BA177,'Cong Dist'!Z$1014:Z$1070)</f>
        <v>319</v>
      </c>
      <c r="AA177" s="1">
        <f>SUMIF(County!$AT$473:$AT$574,$BA177,County!T$473:T$574)+SUMIF('Cong Dist'!$BA$1014:$BA$1070,$BA177,'Cong Dist'!AA$1014:AA$1070)</f>
        <v>0</v>
      </c>
      <c r="AB177" s="1">
        <f>SUMIF(County!$AT$473:$AT$574,$BA177,County!U$473:U$574)+SUMIF('Cong Dist'!$BA$1014:$BA$1070,$BA177,'Cong Dist'!AB$1014:AB$1070)</f>
        <v>0</v>
      </c>
      <c r="AC177" s="1">
        <f>SUMIF(County!$AT$473:$AT$574,$BA177,County!V$473:V$574)+SUMIF('Cong Dist'!$BA$1014:$BA$1070,$BA177,'Cong Dist'!AC$1014:AC$1070)</f>
        <v>154</v>
      </c>
      <c r="AD177" s="1">
        <f>SUMIF(County!$AT$473:$AT$574,$BA177,County!W$473:W$574)+SUMIF('Cong Dist'!$BA$1014:$BA$1070,$BA177,'Cong Dist'!AD$1014:AD$1070)</f>
        <v>0</v>
      </c>
      <c r="AE177" s="1">
        <f>SUMIF(County!$AT$473:$AT$574,$BA177,County!X$473:X$574)+SUMIF('Cong Dist'!$BA$1014:$BA$1070,$BA177,'Cong Dist'!AE$1014:AE$1070)</f>
        <v>0</v>
      </c>
      <c r="AG177" s="1">
        <f>SUMIF(County!$AT$473:$AT$574,$BA177,County!Z$473:Z$574)+SUMIF('Cong Dist'!$BA$1014:$BA$1070,$BA177,'Cong Dist'!AG$1014:AG$1070)</f>
        <v>120</v>
      </c>
      <c r="AJ177" s="1">
        <f>SUMIF(County!$AT$473:$AT$574,$BA177,County!AC$473:AC$574)+SUMIF('Cong Dist'!$BA$1014:$BA$1070,$BA177,'Cong Dist'!AJ$1014:AJ$1070)</f>
        <v>79</v>
      </c>
      <c r="AP177" s="7">
        <f>IF(AA177&gt;0,RANK(AA177,(W177:Y177,Z177:AN177)),0)</f>
        <v>0</v>
      </c>
      <c r="AQ177" s="7">
        <f>IF(AB177&gt;0,RANK(AB177,(W177:Y177,Z177:AN177)),0)</f>
        <v>0</v>
      </c>
      <c r="AR177" s="7">
        <f>IF(AC177&gt;0,RANK(AC177,(W177:Y177,Z177:AN177)),0)</f>
        <v>4</v>
      </c>
      <c r="AS177" s="7">
        <f>IF(AD177&gt;0,RANK(AD177,(W177:Y177,AD177:AN177)),0)</f>
        <v>0</v>
      </c>
      <c r="AT177" s="2">
        <f t="shared" si="193"/>
        <v>0</v>
      </c>
      <c r="AU177" s="2">
        <f t="shared" si="194"/>
        <v>0</v>
      </c>
      <c r="AV177" s="2">
        <f t="shared" si="195"/>
        <v>2.6597122674910621E-3</v>
      </c>
      <c r="AW177" s="2">
        <f t="shared" si="196"/>
        <v>0</v>
      </c>
      <c r="AY177" s="2" t="str">
        <f t="shared" si="197"/>
        <v>District 17</v>
      </c>
      <c r="AZ177" t="str">
        <f t="shared" si="198"/>
        <v>IL</v>
      </c>
      <c r="BA177">
        <v>17</v>
      </c>
      <c r="BC177" s="98">
        <v>17</v>
      </c>
      <c r="BD177" s="100">
        <v>917</v>
      </c>
      <c r="BE177" s="107">
        <f t="shared" si="199"/>
        <v>17917</v>
      </c>
      <c r="BF177" t="s">
        <v>2627</v>
      </c>
      <c r="BG177" t="s">
        <v>3208</v>
      </c>
    </row>
    <row r="178" spans="1:59" outlineLevel="1">
      <c r="A178" s="9" t="s">
        <v>1623</v>
      </c>
      <c r="B178" t="s">
        <v>195</v>
      </c>
      <c r="C178" s="1">
        <f t="shared" si="186"/>
        <v>41926</v>
      </c>
      <c r="D178" s="1">
        <v>4</v>
      </c>
      <c r="E178" s="1"/>
      <c r="F178" s="1"/>
      <c r="G178" s="1"/>
      <c r="H178" s="1"/>
      <c r="I178" s="1"/>
      <c r="J178" s="1"/>
      <c r="K178" s="7">
        <f>IF(W178&gt;0,RANK(W178,(W178:Y178,Z178:AN178)),0)</f>
        <v>2</v>
      </c>
      <c r="L178" s="7">
        <f>IF(X178&gt;0,RANK(X178,(W178:Y178,Z178:AN178)),0)</f>
        <v>0</v>
      </c>
      <c r="M178" s="7">
        <f>IF(Y178&gt;0,RANK(Y178,(W178:Y178,Z178:AN178)),0)</f>
        <v>1</v>
      </c>
      <c r="N178" s="7">
        <f>IF(Z178&gt;0,RANK(Z178,(W178:Y178,Z178:AN178)),0)</f>
        <v>3</v>
      </c>
      <c r="O178" s="49">
        <f t="shared" si="187"/>
        <v>4241</v>
      </c>
      <c r="P178" s="178">
        <f t="shared" si="182"/>
        <v>0.10115441492152841</v>
      </c>
      <c r="Q178" s="2"/>
      <c r="R178" s="2">
        <f t="shared" si="188"/>
        <v>0.44435433859657492</v>
      </c>
      <c r="S178" s="2">
        <f t="shared" si="189"/>
        <v>0</v>
      </c>
      <c r="T178" s="2">
        <f t="shared" si="190"/>
        <v>0.54550875351810335</v>
      </c>
      <c r="U178" s="2">
        <f t="shared" si="191"/>
        <v>3.5777321948194437E-3</v>
      </c>
      <c r="V178" s="2">
        <f t="shared" si="192"/>
        <v>6.5591756905022894E-3</v>
      </c>
      <c r="W178" s="1">
        <f>SUMIF(County!$AT$473:$AT$574,$BA178,County!P$473:P$574)+SUMIF('Cong Dist'!$BA$1014:$BA$1070,$BA178,'Cong Dist'!W$1014:W$1070)</f>
        <v>18630</v>
      </c>
      <c r="Y178" s="1">
        <f>SUMIF(County!$AT$473:$AT$574,$BA178,County!R$473:R$574)+SUMIF('Cong Dist'!$BA$1014:$BA$1070,$BA178,'Cong Dist'!Y$1014:Y$1070)</f>
        <v>22871</v>
      </c>
      <c r="Z178" s="1">
        <f>SUMIF(County!$AT$473:$AT$574,$BA178,County!S$473:S$574)+SUMIF('Cong Dist'!$BA$1014:$BA$1070,$BA178,'Cong Dist'!Z$1014:Z$1070)</f>
        <v>150</v>
      </c>
      <c r="AA178" s="1">
        <f>SUMIF(County!$AT$473:$AT$574,$BA178,County!T$473:T$574)+SUMIF('Cong Dist'!$BA$1014:$BA$1070,$BA178,'Cong Dist'!AA$1014:AA$1070)</f>
        <v>0</v>
      </c>
      <c r="AB178" s="1">
        <f>SUMIF(County!$AT$473:$AT$574,$BA178,County!U$473:U$574)+SUMIF('Cong Dist'!$BA$1014:$BA$1070,$BA178,'Cong Dist'!AB$1014:AB$1070)</f>
        <v>0</v>
      </c>
      <c r="AC178" s="1">
        <f>SUMIF(County!$AT$473:$AT$574,$BA178,County!V$473:V$574)+SUMIF('Cong Dist'!$BA$1014:$BA$1070,$BA178,'Cong Dist'!AC$1014:AC$1070)</f>
        <v>122</v>
      </c>
      <c r="AD178" s="1">
        <f>SUMIF(County!$AT$473:$AT$574,$BA178,County!W$473:W$574)+SUMIF('Cong Dist'!$BA$1014:$BA$1070,$BA178,'Cong Dist'!AD$1014:AD$1070)</f>
        <v>0</v>
      </c>
      <c r="AE178" s="1">
        <f>SUMIF(County!$AT$473:$AT$574,$BA178,County!X$473:X$574)+SUMIF('Cong Dist'!$BA$1014:$BA$1070,$BA178,'Cong Dist'!AE$1014:AE$1070)</f>
        <v>0</v>
      </c>
      <c r="AG178" s="1">
        <f>SUMIF(County!$AT$473:$AT$574,$BA178,County!Z$473:Z$574)+SUMIF('Cong Dist'!$BA$1014:$BA$1070,$BA178,'Cong Dist'!AG$1014:AG$1070)</f>
        <v>102</v>
      </c>
      <c r="AJ178" s="1">
        <f>SUMIF(County!$AT$473:$AT$574,$BA178,County!AC$473:AC$574)+SUMIF('Cong Dist'!$BA$1014:$BA$1070,$BA178,'Cong Dist'!AJ$1014:AJ$1070)</f>
        <v>51</v>
      </c>
      <c r="AP178" s="7">
        <f>IF(AA178&gt;0,RANK(AA178,(W178:Y178,Z178:AN178)),0)</f>
        <v>0</v>
      </c>
      <c r="AQ178" s="7">
        <f>IF(AB178&gt;0,RANK(AB178,(W178:Y178,Z178:AN178)),0)</f>
        <v>0</v>
      </c>
      <c r="AR178" s="7">
        <f>IF(AC178&gt;0,RANK(AC178,(W178:Y178,Z178:AN178)),0)</f>
        <v>4</v>
      </c>
      <c r="AS178" s="7">
        <f>IF(AD178&gt;0,RANK(AD178,(W178:Y178,AD178:AN178)),0)</f>
        <v>0</v>
      </c>
      <c r="AT178" s="2">
        <f t="shared" si="193"/>
        <v>0</v>
      </c>
      <c r="AU178" s="2">
        <f t="shared" si="194"/>
        <v>0</v>
      </c>
      <c r="AV178" s="2">
        <f t="shared" si="195"/>
        <v>2.909888851786481E-3</v>
      </c>
      <c r="AW178" s="2">
        <f t="shared" si="196"/>
        <v>0</v>
      </c>
      <c r="AY178" s="2" t="str">
        <f t="shared" si="197"/>
        <v>District 18</v>
      </c>
      <c r="AZ178" t="str">
        <f t="shared" si="198"/>
        <v>IL</v>
      </c>
      <c r="BA178">
        <v>18</v>
      </c>
      <c r="BC178" s="98">
        <v>17</v>
      </c>
      <c r="BD178" s="100">
        <v>918</v>
      </c>
      <c r="BE178" s="107">
        <f t="shared" si="199"/>
        <v>17918</v>
      </c>
      <c r="BF178" t="s">
        <v>2627</v>
      </c>
      <c r="BG178" t="s">
        <v>3208</v>
      </c>
    </row>
    <row r="179" spans="1:59">
      <c r="A179" t="s">
        <v>193</v>
      </c>
      <c r="B179" t="s">
        <v>1114</v>
      </c>
      <c r="C179" s="1">
        <f t="shared" si="186"/>
        <v>495052</v>
      </c>
      <c r="D179" s="1">
        <v>54</v>
      </c>
      <c r="E179" s="1"/>
      <c r="F179" s="1"/>
      <c r="G179" s="1"/>
      <c r="H179" s="1"/>
      <c r="I179" s="1"/>
      <c r="J179" s="1"/>
      <c r="K179" s="7">
        <f>IF(W179&gt;0,RANK(W179,(W179:Y179,Z179:AN179)),0)</f>
        <v>1</v>
      </c>
      <c r="L179" s="7">
        <f>IF(X179&gt;0,RANK(X179,(W179:Y179,Z179:AN179)),0)</f>
        <v>0</v>
      </c>
      <c r="M179" s="7">
        <f>IF(Y179&gt;0,RANK(Y179,(W179:Y179,Z179:AN179)),0)</f>
        <v>2</v>
      </c>
      <c r="N179" s="7">
        <f>IF(Z179&gt;0,RANK(Z179,(W179:Y179,Z179:AN179)),0)</f>
        <v>3</v>
      </c>
      <c r="O179" s="49">
        <f t="shared" si="187"/>
        <v>22380</v>
      </c>
      <c r="P179" s="178">
        <f t="shared" si="182"/>
        <v>4.5207372154844341E-2</v>
      </c>
      <c r="Q179" s="2"/>
      <c r="R179" s="2">
        <f t="shared" si="188"/>
        <v>0.51742847216050036</v>
      </c>
      <c r="S179" s="2">
        <f t="shared" si="189"/>
        <v>0</v>
      </c>
      <c r="T179" s="2">
        <f t="shared" si="190"/>
        <v>0.47222110000565598</v>
      </c>
      <c r="U179" s="2">
        <f>IF($C179=0,"-",Z179/$C179)</f>
        <v>4.0743194654298941E-3</v>
      </c>
      <c r="V179" s="2">
        <f>IF(C179=0,"-",(1-R179-S179-T179-U179))</f>
        <v>6.276108368413762E-3</v>
      </c>
      <c r="W179" s="1">
        <f t="shared" ref="W179:AE179" si="200">SUM(W161:W178)</f>
        <v>256154</v>
      </c>
      <c r="Y179" s="1">
        <f t="shared" si="200"/>
        <v>233774</v>
      </c>
      <c r="Z179" s="1">
        <f t="shared" si="200"/>
        <v>2017</v>
      </c>
      <c r="AA179" s="1">
        <f t="shared" si="200"/>
        <v>0</v>
      </c>
      <c r="AB179" s="1">
        <f t="shared" si="200"/>
        <v>0</v>
      </c>
      <c r="AC179" s="1">
        <f t="shared" si="200"/>
        <v>1378</v>
      </c>
      <c r="AD179" s="1">
        <f t="shared" si="200"/>
        <v>0</v>
      </c>
      <c r="AE179" s="1">
        <f t="shared" si="200"/>
        <v>0</v>
      </c>
      <c r="AG179" s="1">
        <f>SUM(AG161:AG178)</f>
        <v>1084</v>
      </c>
      <c r="AJ179" s="1">
        <f>SUM(AJ161:AJ178)</f>
        <v>645</v>
      </c>
      <c r="AP179" s="7">
        <f>IF(AA179&gt;0,RANK(AA179,(W179:Y179,Z179:AN179)),0)</f>
        <v>0</v>
      </c>
      <c r="AQ179" s="7">
        <f>IF(AB179&gt;0,RANK(AB179,(W179:Y179,Z179:AN179)),0)</f>
        <v>0</v>
      </c>
      <c r="AR179" s="7">
        <f>IF(AC179&gt;0,RANK(AC179,(W179:Y179,Z179:AN179)),0)</f>
        <v>4</v>
      </c>
      <c r="AS179" s="7">
        <f>IF(AD179&gt;0,RANK(AD179,(W179:Y179,AD179:AN179)),0)</f>
        <v>0</v>
      </c>
      <c r="AT179" s="2">
        <f t="shared" si="193"/>
        <v>0</v>
      </c>
      <c r="AU179" s="2">
        <f t="shared" si="194"/>
        <v>0</v>
      </c>
      <c r="AV179" s="2">
        <f t="shared" si="195"/>
        <v>2.7835459709283066E-3</v>
      </c>
      <c r="AW179" s="2">
        <f t="shared" si="196"/>
        <v>0</v>
      </c>
      <c r="AY179" s="2" t="str">
        <f t="shared" si="197"/>
        <v>Illinois</v>
      </c>
      <c r="AZ179" t="str">
        <f t="shared" si="198"/>
        <v>T</v>
      </c>
      <c r="BC179" s="98">
        <v>17</v>
      </c>
      <c r="BD179" s="100"/>
      <c r="BE179" s="107">
        <f t="shared" si="199"/>
        <v>17000</v>
      </c>
      <c r="BF179" t="s">
        <v>1634</v>
      </c>
      <c r="BG179" t="s">
        <v>3208</v>
      </c>
    </row>
    <row r="180" spans="1:59">
      <c r="C180" s="1"/>
      <c r="D180" s="1"/>
      <c r="E180" s="1"/>
      <c r="F180" s="1"/>
      <c r="G180" s="1"/>
      <c r="H180" s="1"/>
      <c r="I180" s="1"/>
      <c r="J180" s="1"/>
      <c r="K180" s="7"/>
      <c r="L180" s="7"/>
      <c r="M180" s="7"/>
      <c r="N180" s="7"/>
      <c r="O180" s="49"/>
      <c r="P180" s="178"/>
      <c r="Q180" s="2"/>
      <c r="R180" s="2"/>
      <c r="S180" s="2"/>
      <c r="T180" s="2"/>
      <c r="U180" s="2"/>
      <c r="V180" s="2"/>
      <c r="AP180" s="7"/>
      <c r="AQ180" s="7"/>
      <c r="AR180" s="7"/>
      <c r="AS180" s="7"/>
      <c r="AT180" s="2" t="str">
        <f t="shared" si="193"/>
        <v>-</v>
      </c>
      <c r="AU180" s="2" t="str">
        <f t="shared" si="194"/>
        <v>-</v>
      </c>
      <c r="AV180" s="2" t="str">
        <f t="shared" si="195"/>
        <v>-</v>
      </c>
      <c r="AW180" s="2" t="str">
        <f t="shared" si="196"/>
        <v>-</v>
      </c>
      <c r="AY180" s="2"/>
      <c r="BD180" s="100"/>
    </row>
    <row r="181" spans="1:59" outlineLevel="1">
      <c r="A181" s="9" t="s">
        <v>2158</v>
      </c>
      <c r="B181" t="s">
        <v>298</v>
      </c>
      <c r="C181" s="1">
        <f t="shared" ref="C181:C190" si="201">SUM(W181:AN181)</f>
        <v>98882</v>
      </c>
      <c r="D181" s="1">
        <v>8</v>
      </c>
      <c r="E181" s="1"/>
      <c r="F181" s="1"/>
      <c r="G181" s="1"/>
      <c r="H181" s="1"/>
      <c r="I181" s="1"/>
      <c r="J181" s="1"/>
      <c r="K181" s="7">
        <f>IF(W181&gt;0,RANK(W181,(W181:Y181,Z181:AN181)),0)</f>
        <v>1</v>
      </c>
      <c r="L181" s="7">
        <f>IF(X181&gt;0,RANK(X181,(W181:Y181,Z181:AN181)),0)</f>
        <v>0</v>
      </c>
      <c r="M181" s="7">
        <f>IF(Y181&gt;0,RANK(Y181,(W181:Y181,Z181:AN181)),0)</f>
        <v>2</v>
      </c>
      <c r="N181" s="7">
        <f>IF(Z181&gt;0,RANK(Z181,(W181:Y181,Z181:AN181)),0)</f>
        <v>0</v>
      </c>
      <c r="O181" s="49">
        <f t="shared" ref="O181:O190" si="202">MAX(W181:AD181)-LARGE(W181:AD181,2)</f>
        <v>6302</v>
      </c>
      <c r="P181" s="178">
        <f t="shared" si="182"/>
        <v>6.3732529681843009E-2</v>
      </c>
      <c r="Q181" s="2"/>
      <c r="R181" s="2">
        <f t="shared" ref="R181:R190" si="203">IF($C181=0,"-",W181/$C181)</f>
        <v>0.53186626484092148</v>
      </c>
      <c r="S181" s="2">
        <f t="shared" ref="S181:S190" si="204">IF($C181=0,"-",X181/$C181)</f>
        <v>0</v>
      </c>
      <c r="T181" s="2">
        <f t="shared" ref="T181:U190" si="205">IF($C181=0,"-",Y181/$C181)</f>
        <v>0.46813373515907852</v>
      </c>
      <c r="U181" s="2">
        <f t="shared" si="205"/>
        <v>0</v>
      </c>
      <c r="V181" s="2">
        <f t="shared" ref="V181:V190" si="206">IF(C181=0,"-",(1-R181-S181-T181))</f>
        <v>0</v>
      </c>
      <c r="W181" s="49">
        <f>SUMIF(County!$AT$577:$AT$668,$BA181,County!P$577:P$668)+SUMIF($BA$1073:$BA$1090,$BA181,W$1073:W$1090)</f>
        <v>52592</v>
      </c>
      <c r="X181" s="49"/>
      <c r="Y181" s="49">
        <f>SUMIF(County!$AT$577:$AT$668,$BA181,County!R$577:R$668)+SUMIF($BA$1073:$BA$1090,$BA181,Y$1073:Y$1090)</f>
        <v>46290</v>
      </c>
      <c r="Z181" s="49"/>
      <c r="AA181" s="49"/>
      <c r="AB181" s="49"/>
      <c r="AC181" s="49"/>
      <c r="AD181" s="49"/>
      <c r="AE181" s="49"/>
      <c r="AF181" s="49"/>
      <c r="AJ181" s="49"/>
      <c r="AP181" s="7">
        <f>IF(AA181&gt;0,RANK(AA181,(W181:Y181,Z181:AN181)),0)</f>
        <v>0</v>
      </c>
      <c r="AQ181" s="7">
        <f>IF(AB181&gt;0,RANK(AB181,(W181:Y181,Z181:AN181)),0)</f>
        <v>0</v>
      </c>
      <c r="AR181" s="7">
        <f>IF(AC181&gt;0,RANK(AC181,(W181:Y181,Z181:AN181)),0)</f>
        <v>0</v>
      </c>
      <c r="AS181" s="7">
        <f>IF(AD181&gt;0,RANK(AD181,(W181:Y181,AD181:AN181)),0)</f>
        <v>0</v>
      </c>
      <c r="AT181" s="2">
        <f t="shared" ref="AT181:AT191" si="207">IF($C181=0,"-",AA181/$C181)</f>
        <v>0</v>
      </c>
      <c r="AU181" s="2">
        <f t="shared" si="194"/>
        <v>0</v>
      </c>
      <c r="AV181" s="2">
        <f t="shared" ref="AV181:AV191" si="208">IF($C181=0,"-",AC181/$C181)</f>
        <v>0</v>
      </c>
      <c r="AW181" s="2">
        <f t="shared" si="196"/>
        <v>0</v>
      </c>
      <c r="AY181" s="2" t="str">
        <f t="shared" ref="AY181:AY190" si="209">A181</f>
        <v>District 1</v>
      </c>
      <c r="AZ181" t="str">
        <f t="shared" ref="AZ181:AZ190" si="210">B181</f>
        <v>IN</v>
      </c>
      <c r="BA181">
        <v>1</v>
      </c>
      <c r="BC181" s="98">
        <v>18</v>
      </c>
      <c r="BD181" s="100">
        <v>901</v>
      </c>
      <c r="BE181" s="107">
        <f t="shared" ref="BE181:BE190" si="211">BC181*1000+BD181</f>
        <v>18901</v>
      </c>
      <c r="BF181" t="s">
        <v>2627</v>
      </c>
      <c r="BG181" t="s">
        <v>3208</v>
      </c>
    </row>
    <row r="182" spans="1:59" outlineLevel="1">
      <c r="A182" s="9" t="s">
        <v>1576</v>
      </c>
      <c r="B182" t="s">
        <v>298</v>
      </c>
      <c r="C182" s="1">
        <f t="shared" si="201"/>
        <v>56372</v>
      </c>
      <c r="D182" s="1">
        <v>6</v>
      </c>
      <c r="E182" s="1"/>
      <c r="F182" s="1"/>
      <c r="G182" s="1"/>
      <c r="H182" s="1"/>
      <c r="I182" s="1"/>
      <c r="J182" s="1"/>
      <c r="K182" s="7">
        <f>IF(W182&gt;0,RANK(W182,(W182:Y182,Z182:AN182)),0)</f>
        <v>2</v>
      </c>
      <c r="L182" s="7">
        <f>IF(X182&gt;0,RANK(X182,(W182:Y182,Z182:AN182)),0)</f>
        <v>0</v>
      </c>
      <c r="M182" s="7">
        <f>IF(Y182&gt;0,RANK(Y182,(W182:Y182,Z182:AN182)),0)</f>
        <v>1</v>
      </c>
      <c r="N182" s="7">
        <f>IF(Z182&gt;0,RANK(Z182,(W182:Y182,Z182:AN182)),0)</f>
        <v>0</v>
      </c>
      <c r="O182" s="49">
        <f t="shared" si="202"/>
        <v>5106</v>
      </c>
      <c r="P182" s="178">
        <f t="shared" si="182"/>
        <v>9.0576882140069537E-2</v>
      </c>
      <c r="Q182" s="2"/>
      <c r="R182" s="2">
        <f t="shared" si="203"/>
        <v>0.45471155892996523</v>
      </c>
      <c r="S182" s="2">
        <f t="shared" si="204"/>
        <v>0</v>
      </c>
      <c r="T182" s="2">
        <f t="shared" si="205"/>
        <v>0.54528844107003482</v>
      </c>
      <c r="U182" s="2">
        <f t="shared" si="205"/>
        <v>0</v>
      </c>
      <c r="V182" s="2">
        <f t="shared" si="206"/>
        <v>-1.1102230246251565E-16</v>
      </c>
      <c r="W182" s="49">
        <f>SUMIF(County!$AT$577:$AT$668,$BA182,County!P$577:P$668)+SUMIF($BA$1073:$BA$1090,$BA182,W$1073:W$1090)</f>
        <v>25633</v>
      </c>
      <c r="X182" s="49"/>
      <c r="Y182" s="49">
        <f>SUMIF(County!$AT$577:$AT$668,$BA182,County!R$577:R$668)+SUMIF($BA$1073:$BA$1090,$BA182,Y$1073:Y$1090)</f>
        <v>30739</v>
      </c>
      <c r="Z182" s="49"/>
      <c r="AA182" s="49"/>
      <c r="AB182" s="49"/>
      <c r="AC182" s="49"/>
      <c r="AD182" s="49"/>
      <c r="AE182" s="49"/>
      <c r="AF182" s="49"/>
      <c r="AJ182" s="49"/>
      <c r="AP182" s="7">
        <f>IF(AA182&gt;0,RANK(AA182,(W182:Y182,Z182:AN182)),0)</f>
        <v>0</v>
      </c>
      <c r="AQ182" s="7">
        <f>IF(AB182&gt;0,RANK(AB182,(W182:Y182,Z182:AN182)),0)</f>
        <v>0</v>
      </c>
      <c r="AR182" s="7">
        <f>IF(AC182&gt;0,RANK(AC182,(W182:Y182,Z182:AN182)),0)</f>
        <v>0</v>
      </c>
      <c r="AS182" s="7">
        <f>IF(AD182&gt;0,RANK(AD182,(W182:Y182,AD182:AN182)),0)</f>
        <v>0</v>
      </c>
      <c r="AT182" s="2">
        <f t="shared" si="207"/>
        <v>0</v>
      </c>
      <c r="AU182" s="2">
        <f t="shared" si="194"/>
        <v>0</v>
      </c>
      <c r="AV182" s="2">
        <f t="shared" si="208"/>
        <v>0</v>
      </c>
      <c r="AW182" s="2">
        <f t="shared" si="196"/>
        <v>0</v>
      </c>
      <c r="AY182" s="2" t="str">
        <f t="shared" si="209"/>
        <v>District 2</v>
      </c>
      <c r="AZ182" t="str">
        <f t="shared" si="210"/>
        <v>IN</v>
      </c>
      <c r="BA182">
        <v>2</v>
      </c>
      <c r="BC182" s="98">
        <v>18</v>
      </c>
      <c r="BD182" s="100">
        <v>902</v>
      </c>
      <c r="BE182" s="107">
        <f t="shared" si="211"/>
        <v>18902</v>
      </c>
      <c r="BF182" t="s">
        <v>2627</v>
      </c>
      <c r="BG182" t="s">
        <v>3208</v>
      </c>
    </row>
    <row r="183" spans="1:59" outlineLevel="1">
      <c r="A183" s="9" t="s">
        <v>1577</v>
      </c>
      <c r="B183" t="s">
        <v>298</v>
      </c>
      <c r="C183" s="1">
        <f t="shared" si="201"/>
        <v>50841</v>
      </c>
      <c r="D183" s="1">
        <v>5</v>
      </c>
      <c r="E183" s="1"/>
      <c r="F183" s="1"/>
      <c r="G183" s="1"/>
      <c r="H183" s="1"/>
      <c r="I183" s="1"/>
      <c r="J183" s="1"/>
      <c r="K183" s="7">
        <f>IF(W183&gt;0,RANK(W183,(W183:Y183,Z183:AN183)),0)</f>
        <v>2</v>
      </c>
      <c r="L183" s="7">
        <f>IF(X183&gt;0,RANK(X183,(W183:Y183,Z183:AN183)),0)</f>
        <v>0</v>
      </c>
      <c r="M183" s="7">
        <f>IF(Y183&gt;0,RANK(Y183,(W183:Y183,Z183:AN183)),0)</f>
        <v>1</v>
      </c>
      <c r="N183" s="7">
        <f>IF(Z183&gt;0,RANK(Z183,(W183:Y183,Z183:AN183)),0)</f>
        <v>0</v>
      </c>
      <c r="O183" s="49">
        <f t="shared" si="202"/>
        <v>3121</v>
      </c>
      <c r="P183" s="178">
        <f t="shared" si="182"/>
        <v>6.1387462874451723E-2</v>
      </c>
      <c r="Q183" s="2"/>
      <c r="R183" s="2">
        <f t="shared" si="203"/>
        <v>0.46930626856277413</v>
      </c>
      <c r="S183" s="2">
        <f t="shared" si="204"/>
        <v>0</v>
      </c>
      <c r="T183" s="2">
        <f t="shared" si="205"/>
        <v>0.53069373143722587</v>
      </c>
      <c r="U183" s="2">
        <f t="shared" si="205"/>
        <v>0</v>
      </c>
      <c r="V183" s="2">
        <f t="shared" si="206"/>
        <v>0</v>
      </c>
      <c r="W183" s="49">
        <f>SUMIF(County!$AT$577:$AT$668,$BA183,County!P$577:P$668)+SUMIF($BA$1073:$BA$1090,$BA183,W$1073:W$1090)</f>
        <v>23860</v>
      </c>
      <c r="X183" s="49"/>
      <c r="Y183" s="49">
        <f>SUMIF(County!$AT$577:$AT$668,$BA183,County!R$577:R$668)+SUMIF($BA$1073:$BA$1090,$BA183,Y$1073:Y$1090)</f>
        <v>26981</v>
      </c>
      <c r="Z183" s="49"/>
      <c r="AA183" s="49"/>
      <c r="AB183" s="49"/>
      <c r="AC183" s="49"/>
      <c r="AD183" s="49"/>
      <c r="AE183" s="49"/>
      <c r="AF183" s="49"/>
      <c r="AJ183" s="49"/>
      <c r="AP183" s="7">
        <f>IF(AA183&gt;0,RANK(AA183,(W183:Y183,Z183:AN183)),0)</f>
        <v>0</v>
      </c>
      <c r="AQ183" s="7">
        <f>IF(AB183&gt;0,RANK(AB183,(W183:Y183,Z183:AN183)),0)</f>
        <v>0</v>
      </c>
      <c r="AR183" s="7">
        <f>IF(AC183&gt;0,RANK(AC183,(W183:Y183,Z183:AN183)),0)</f>
        <v>0</v>
      </c>
      <c r="AS183" s="7">
        <f>IF(AD183&gt;0,RANK(AD183,(W183:Y183,AD183:AN183)),0)</f>
        <v>0</v>
      </c>
      <c r="AT183" s="2">
        <f t="shared" si="207"/>
        <v>0</v>
      </c>
      <c r="AU183" s="2">
        <f t="shared" si="194"/>
        <v>0</v>
      </c>
      <c r="AV183" s="2">
        <f t="shared" si="208"/>
        <v>0</v>
      </c>
      <c r="AW183" s="2">
        <f t="shared" si="196"/>
        <v>0</v>
      </c>
      <c r="AY183" s="2" t="str">
        <f t="shared" si="209"/>
        <v>District 3</v>
      </c>
      <c r="AZ183" t="str">
        <f t="shared" si="210"/>
        <v>IN</v>
      </c>
      <c r="BA183">
        <v>3</v>
      </c>
      <c r="BC183" s="98">
        <v>18</v>
      </c>
      <c r="BD183" s="100">
        <v>903</v>
      </c>
      <c r="BE183" s="107">
        <f t="shared" si="211"/>
        <v>18903</v>
      </c>
      <c r="BF183" t="s">
        <v>2627</v>
      </c>
      <c r="BG183" t="s">
        <v>3208</v>
      </c>
    </row>
    <row r="184" spans="1:59" outlineLevel="1">
      <c r="A184" s="9" t="s">
        <v>1841</v>
      </c>
      <c r="B184" t="s">
        <v>298</v>
      </c>
      <c r="C184" s="1">
        <f t="shared" si="201"/>
        <v>43576</v>
      </c>
      <c r="D184" s="1">
        <v>5</v>
      </c>
      <c r="E184" s="1"/>
      <c r="F184" s="1"/>
      <c r="G184" s="1"/>
      <c r="H184" s="1"/>
      <c r="I184" s="1"/>
      <c r="J184" s="1"/>
      <c r="K184" s="7">
        <f>IF(W184&gt;0,RANK(W184,(W184:Y184,Z184:AN184)),0)</f>
        <v>2</v>
      </c>
      <c r="L184" s="7">
        <f>IF(X184&gt;0,RANK(X184,(W184:Y184,Z184:AN184)),0)</f>
        <v>0</v>
      </c>
      <c r="M184" s="7">
        <f>IF(Y184&gt;0,RANK(Y184,(W184:Y184,Z184:AN184)),0)</f>
        <v>1</v>
      </c>
      <c r="N184" s="7">
        <f>IF(Z184&gt;0,RANK(Z184,(W184:Y184,Z184:AN184)),0)</f>
        <v>0</v>
      </c>
      <c r="O184" s="49">
        <f t="shared" si="202"/>
        <v>7876</v>
      </c>
      <c r="P184" s="178">
        <f t="shared" si="182"/>
        <v>0.18074169267486689</v>
      </c>
      <c r="Q184" s="2"/>
      <c r="R184" s="2">
        <f t="shared" si="203"/>
        <v>0.40962915366256653</v>
      </c>
      <c r="S184" s="2">
        <f t="shared" si="204"/>
        <v>0</v>
      </c>
      <c r="T184" s="2">
        <f t="shared" si="205"/>
        <v>0.59037084633743342</v>
      </c>
      <c r="U184" s="2">
        <f t="shared" si="205"/>
        <v>0</v>
      </c>
      <c r="V184" s="2">
        <f t="shared" si="206"/>
        <v>1.1102230246251565E-16</v>
      </c>
      <c r="W184" s="49">
        <f>SUMIF(County!$AT$577:$AT$668,$BA184,County!P$577:P$668)+SUMIF($BA$1073:$BA$1090,$BA184,W$1073:W$1090)</f>
        <v>17850</v>
      </c>
      <c r="X184" s="49"/>
      <c r="Y184" s="49">
        <f>SUMIF(County!$AT$577:$AT$668,$BA184,County!R$577:R$668)+SUMIF($BA$1073:$BA$1090,$BA184,Y$1073:Y$1090)</f>
        <v>25726</v>
      </c>
      <c r="Z184" s="49"/>
      <c r="AA184" s="49"/>
      <c r="AB184" s="49"/>
      <c r="AC184" s="49"/>
      <c r="AD184" s="49"/>
      <c r="AE184" s="49"/>
      <c r="AF184" s="49"/>
      <c r="AJ184" s="49"/>
      <c r="AP184" s="7">
        <f>IF(AA184&gt;0,RANK(AA184,(W184:Y184,Z184:AN184)),0)</f>
        <v>0</v>
      </c>
      <c r="AQ184" s="7">
        <f>IF(AB184&gt;0,RANK(AB184,(W184:Y184,Z184:AN184)),0)</f>
        <v>0</v>
      </c>
      <c r="AR184" s="7">
        <f>IF(AC184&gt;0,RANK(AC184,(W184:Y184,Z184:AN184)),0)</f>
        <v>0</v>
      </c>
      <c r="AS184" s="7">
        <f>IF(AD184&gt;0,RANK(AD184,(W184:Y184,AD184:AN184)),0)</f>
        <v>0</v>
      </c>
      <c r="AT184" s="2">
        <f t="shared" si="207"/>
        <v>0</v>
      </c>
      <c r="AU184" s="2">
        <f t="shared" si="194"/>
        <v>0</v>
      </c>
      <c r="AV184" s="2">
        <f t="shared" si="208"/>
        <v>0</v>
      </c>
      <c r="AW184" s="2">
        <f t="shared" si="196"/>
        <v>0</v>
      </c>
      <c r="AY184" s="2" t="str">
        <f t="shared" si="209"/>
        <v>District 4</v>
      </c>
      <c r="AZ184" t="str">
        <f t="shared" si="210"/>
        <v>IN</v>
      </c>
      <c r="BA184">
        <v>4</v>
      </c>
      <c r="BC184" s="98">
        <v>18</v>
      </c>
      <c r="BD184" s="100">
        <v>904</v>
      </c>
      <c r="BE184" s="107">
        <f t="shared" si="211"/>
        <v>18904</v>
      </c>
      <c r="BF184" t="s">
        <v>2627</v>
      </c>
      <c r="BG184" t="s">
        <v>3208</v>
      </c>
    </row>
    <row r="185" spans="1:59" outlineLevel="1">
      <c r="A185" s="9" t="s">
        <v>1796</v>
      </c>
      <c r="B185" t="s">
        <v>298</v>
      </c>
      <c r="C185" s="1">
        <f t="shared" si="201"/>
        <v>78805</v>
      </c>
      <c r="D185" s="1">
        <v>7</v>
      </c>
      <c r="E185" s="1"/>
      <c r="F185" s="1"/>
      <c r="G185" s="1"/>
      <c r="H185" s="1"/>
      <c r="I185" s="1"/>
      <c r="J185" s="1"/>
      <c r="K185" s="7">
        <f>IF(W185&gt;0,RANK(W185,(W185:Y185,Z185:AN185)),0)</f>
        <v>2</v>
      </c>
      <c r="L185" s="7">
        <f>IF(X185&gt;0,RANK(X185,(W185:Y185,Z185:AN185)),0)</f>
        <v>0</v>
      </c>
      <c r="M185" s="7">
        <f>IF(Y185&gt;0,RANK(Y185,(W185:Y185,Z185:AN185)),0)</f>
        <v>1</v>
      </c>
      <c r="N185" s="7">
        <f>IF(Z185&gt;0,RANK(Z185,(W185:Y185,Z185:AN185)),0)</f>
        <v>0</v>
      </c>
      <c r="O185" s="49">
        <f t="shared" si="202"/>
        <v>2573</v>
      </c>
      <c r="P185" s="178">
        <f t="shared" si="182"/>
        <v>3.2650212549965106E-2</v>
      </c>
      <c r="Q185" s="2"/>
      <c r="R185" s="2">
        <f t="shared" si="203"/>
        <v>0.48367489372501743</v>
      </c>
      <c r="S185" s="2">
        <f t="shared" si="204"/>
        <v>0</v>
      </c>
      <c r="T185" s="2">
        <f t="shared" si="205"/>
        <v>0.51632510627498251</v>
      </c>
      <c r="U185" s="2">
        <f t="shared" si="205"/>
        <v>0</v>
      </c>
      <c r="V185" s="2">
        <f t="shared" si="206"/>
        <v>0</v>
      </c>
      <c r="W185" s="49">
        <f>SUMIF(County!$AT$577:$AT$668,$BA185,County!P$577:P$668)+SUMIF($BA$1073:$BA$1090,$BA185,W$1073:W$1090)</f>
        <v>38116</v>
      </c>
      <c r="X185" s="49"/>
      <c r="Y185" s="49">
        <f>SUMIF(County!$AT$577:$AT$668,$BA185,County!R$577:R$668)+SUMIF($BA$1073:$BA$1090,$BA185,Y$1073:Y$1090)</f>
        <v>40689</v>
      </c>
      <c r="Z185" s="49"/>
      <c r="AA185" s="49"/>
      <c r="AB185" s="49"/>
      <c r="AC185" s="49"/>
      <c r="AD185" s="49"/>
      <c r="AE185" s="49"/>
      <c r="AF185" s="49"/>
      <c r="AJ185" s="49"/>
      <c r="AP185" s="7">
        <f>IF(AA185&gt;0,RANK(AA185,(W185:Y185,Z185:AN185)),0)</f>
        <v>0</v>
      </c>
      <c r="AQ185" s="7">
        <f>IF(AB185&gt;0,RANK(AB185,(W185:Y185,Z185:AN185)),0)</f>
        <v>0</v>
      </c>
      <c r="AR185" s="7">
        <f>IF(AC185&gt;0,RANK(AC185,(W185:Y185,Z185:AN185)),0)</f>
        <v>0</v>
      </c>
      <c r="AS185" s="7">
        <f>IF(AD185&gt;0,RANK(AD185,(W185:Y185,AD185:AN185)),0)</f>
        <v>0</v>
      </c>
      <c r="AT185" s="2">
        <f t="shared" si="207"/>
        <v>0</v>
      </c>
      <c r="AU185" s="2">
        <f t="shared" si="194"/>
        <v>0</v>
      </c>
      <c r="AV185" s="2">
        <f t="shared" si="208"/>
        <v>0</v>
      </c>
      <c r="AW185" s="2">
        <f t="shared" si="196"/>
        <v>0</v>
      </c>
      <c r="AY185" s="2" t="str">
        <f t="shared" si="209"/>
        <v>District 5</v>
      </c>
      <c r="AZ185" t="str">
        <f t="shared" si="210"/>
        <v>IN</v>
      </c>
      <c r="BA185">
        <v>5</v>
      </c>
      <c r="BC185" s="98">
        <v>18</v>
      </c>
      <c r="BD185" s="100">
        <v>905</v>
      </c>
      <c r="BE185" s="107">
        <f t="shared" si="211"/>
        <v>18905</v>
      </c>
      <c r="BF185" t="s">
        <v>2627</v>
      </c>
      <c r="BG185" t="s">
        <v>3208</v>
      </c>
    </row>
    <row r="186" spans="1:59" outlineLevel="1">
      <c r="A186" s="9" t="s">
        <v>1775</v>
      </c>
      <c r="B186" t="s">
        <v>298</v>
      </c>
      <c r="C186" s="1">
        <f t="shared" si="201"/>
        <v>53247</v>
      </c>
      <c r="D186" s="1">
        <v>5</v>
      </c>
      <c r="E186" s="1"/>
      <c r="F186" s="1"/>
      <c r="G186" s="1"/>
      <c r="H186" s="1"/>
      <c r="I186" s="1"/>
      <c r="J186" s="1"/>
      <c r="K186" s="7">
        <f>IF(W186&gt;0,RANK(W186,(W186:Y186,Z186:AN186)),0)</f>
        <v>2</v>
      </c>
      <c r="L186" s="7">
        <f>IF(X186&gt;0,RANK(X186,(W186:Y186,Z186:AN186)),0)</f>
        <v>0</v>
      </c>
      <c r="M186" s="7">
        <f>IF(Y186&gt;0,RANK(Y186,(W186:Y186,Z186:AN186)),0)</f>
        <v>1</v>
      </c>
      <c r="N186" s="7">
        <f>IF(Z186&gt;0,RANK(Z186,(W186:Y186,Z186:AN186)),0)</f>
        <v>0</v>
      </c>
      <c r="O186" s="49">
        <f t="shared" si="202"/>
        <v>3901</v>
      </c>
      <c r="P186" s="178">
        <f t="shared" si="182"/>
        <v>7.3262343418408551E-2</v>
      </c>
      <c r="Q186" s="2"/>
      <c r="R186" s="2">
        <f t="shared" si="203"/>
        <v>0.46336882829079573</v>
      </c>
      <c r="S186" s="2">
        <f t="shared" si="204"/>
        <v>0</v>
      </c>
      <c r="T186" s="2">
        <f t="shared" si="205"/>
        <v>0.53663117170920427</v>
      </c>
      <c r="U186" s="2">
        <f t="shared" si="205"/>
        <v>0</v>
      </c>
      <c r="V186" s="2">
        <f t="shared" si="206"/>
        <v>0</v>
      </c>
      <c r="W186" s="49">
        <f>SUMIF(County!$AT$577:$AT$668,$BA186,County!P$577:P$668)+SUMIF($BA$1073:$BA$1090,$BA186,W$1073:W$1090)</f>
        <v>24673</v>
      </c>
      <c r="X186" s="49"/>
      <c r="Y186" s="49">
        <f>SUMIF(County!$AT$577:$AT$668,$BA186,County!R$577:R$668)+SUMIF($BA$1073:$BA$1090,$BA186,Y$1073:Y$1090)</f>
        <v>28574</v>
      </c>
      <c r="Z186" s="49"/>
      <c r="AA186" s="49"/>
      <c r="AB186" s="49"/>
      <c r="AC186" s="49"/>
      <c r="AD186" s="49"/>
      <c r="AE186" s="49"/>
      <c r="AF186" s="49"/>
      <c r="AJ186" s="49"/>
      <c r="AP186" s="7">
        <f>IF(AA186&gt;0,RANK(AA186,(W186:Y186,Z186:AN186)),0)</f>
        <v>0</v>
      </c>
      <c r="AQ186" s="7">
        <f>IF(AB186&gt;0,RANK(AB186,(W186:Y186,Z186:AN186)),0)</f>
        <v>0</v>
      </c>
      <c r="AR186" s="7">
        <f>IF(AC186&gt;0,RANK(AC186,(W186:Y186,Z186:AN186)),0)</f>
        <v>0</v>
      </c>
      <c r="AS186" s="7">
        <f>IF(AD186&gt;0,RANK(AD186,(W186:Y186,AD186:AN186)),0)</f>
        <v>0</v>
      </c>
      <c r="AT186" s="2">
        <f t="shared" si="207"/>
        <v>0</v>
      </c>
      <c r="AU186" s="2">
        <f t="shared" si="194"/>
        <v>0</v>
      </c>
      <c r="AV186" s="2">
        <f t="shared" si="208"/>
        <v>0</v>
      </c>
      <c r="AW186" s="2">
        <f t="shared" si="196"/>
        <v>0</v>
      </c>
      <c r="AY186" s="2" t="str">
        <f t="shared" si="209"/>
        <v>District 6</v>
      </c>
      <c r="AZ186" t="str">
        <f t="shared" si="210"/>
        <v>IN</v>
      </c>
      <c r="BA186">
        <v>6</v>
      </c>
      <c r="BC186" s="98">
        <v>18</v>
      </c>
      <c r="BD186" s="100">
        <v>906</v>
      </c>
      <c r="BE186" s="107">
        <f t="shared" si="211"/>
        <v>18906</v>
      </c>
      <c r="BF186" t="s">
        <v>2627</v>
      </c>
      <c r="BG186" t="s">
        <v>3208</v>
      </c>
    </row>
    <row r="187" spans="1:59" outlineLevel="1">
      <c r="A187" s="9" t="s">
        <v>1367</v>
      </c>
      <c r="B187" t="s">
        <v>298</v>
      </c>
      <c r="C187" s="1">
        <f t="shared" si="201"/>
        <v>86037</v>
      </c>
      <c r="D187" s="1">
        <v>8</v>
      </c>
      <c r="E187" s="1"/>
      <c r="F187" s="1"/>
      <c r="G187" s="1"/>
      <c r="H187" s="1"/>
      <c r="I187" s="1"/>
      <c r="J187" s="1"/>
      <c r="K187" s="7">
        <f>IF(W187&gt;0,RANK(W187,(W187:Y187,Z187:AN187)),0)</f>
        <v>1</v>
      </c>
      <c r="L187" s="7">
        <f>IF(X187&gt;0,RANK(X187,(W187:Y187,Z187:AN187)),0)</f>
        <v>0</v>
      </c>
      <c r="M187" s="7">
        <f>IF(Y187&gt;0,RANK(Y187,(W187:Y187,Z187:AN187)),0)</f>
        <v>2</v>
      </c>
      <c r="N187" s="7">
        <f>IF(Z187&gt;0,RANK(Z187,(W187:Y187,Z187:AN187)),0)</f>
        <v>0</v>
      </c>
      <c r="O187" s="49">
        <f t="shared" si="202"/>
        <v>421</v>
      </c>
      <c r="P187" s="178">
        <f t="shared" si="182"/>
        <v>4.8932436044957402E-3</v>
      </c>
      <c r="Q187" s="2"/>
      <c r="R187" s="2">
        <f t="shared" si="203"/>
        <v>0.50244662180224786</v>
      </c>
      <c r="S187" s="2">
        <f t="shared" si="204"/>
        <v>0</v>
      </c>
      <c r="T187" s="2">
        <f t="shared" si="205"/>
        <v>0.49755337819775214</v>
      </c>
      <c r="U187" s="2">
        <f t="shared" si="205"/>
        <v>0</v>
      </c>
      <c r="V187" s="2">
        <f t="shared" si="206"/>
        <v>0</v>
      </c>
      <c r="W187" s="49">
        <f>SUMIF(County!$AT$577:$AT$668,$BA187,County!P$577:P$668)+SUMIF($BA$1073:$BA$1090,$BA187,W$1073:W$1090)</f>
        <v>43229</v>
      </c>
      <c r="X187" s="49"/>
      <c r="Y187" s="49">
        <f>SUMIF(County!$AT$577:$AT$668,$BA187,County!R$577:R$668)+SUMIF($BA$1073:$BA$1090,$BA187,Y$1073:Y$1090)</f>
        <v>42808</v>
      </c>
      <c r="Z187" s="49"/>
      <c r="AA187" s="49"/>
      <c r="AB187" s="49"/>
      <c r="AC187" s="49"/>
      <c r="AD187" s="49"/>
      <c r="AE187" s="49"/>
      <c r="AF187" s="49"/>
      <c r="AJ187" s="49"/>
      <c r="AP187" s="7">
        <f>IF(AA187&gt;0,RANK(AA187,(W187:Y187,Z187:AN187)),0)</f>
        <v>0</v>
      </c>
      <c r="AQ187" s="7">
        <f>IF(AB187&gt;0,RANK(AB187,(W187:Y187,Z187:AN187)),0)</f>
        <v>0</v>
      </c>
      <c r="AR187" s="7">
        <f>IF(AC187&gt;0,RANK(AC187,(W187:Y187,Z187:AN187)),0)</f>
        <v>0</v>
      </c>
      <c r="AS187" s="7">
        <f>IF(AD187&gt;0,RANK(AD187,(W187:Y187,AD187:AN187)),0)</f>
        <v>0</v>
      </c>
      <c r="AT187" s="2">
        <f t="shared" si="207"/>
        <v>0</v>
      </c>
      <c r="AU187" s="2">
        <f t="shared" si="194"/>
        <v>0</v>
      </c>
      <c r="AV187" s="2">
        <f t="shared" si="208"/>
        <v>0</v>
      </c>
      <c r="AW187" s="2">
        <f t="shared" si="196"/>
        <v>0</v>
      </c>
      <c r="AY187" s="2" t="str">
        <f t="shared" si="209"/>
        <v>District 7</v>
      </c>
      <c r="AZ187" t="str">
        <f t="shared" si="210"/>
        <v>IN</v>
      </c>
      <c r="BA187">
        <v>7</v>
      </c>
      <c r="BC187" s="98">
        <v>18</v>
      </c>
      <c r="BD187" s="100">
        <v>907</v>
      </c>
      <c r="BE187" s="107">
        <f t="shared" si="211"/>
        <v>18907</v>
      </c>
      <c r="BF187" t="s">
        <v>2627</v>
      </c>
      <c r="BG187" t="s">
        <v>3208</v>
      </c>
    </row>
    <row r="188" spans="1:59" outlineLevel="1">
      <c r="A188" s="9" t="s">
        <v>279</v>
      </c>
      <c r="B188" t="s">
        <v>298</v>
      </c>
      <c r="C188" s="1">
        <f t="shared" si="201"/>
        <v>69722</v>
      </c>
      <c r="D188" s="1">
        <v>6</v>
      </c>
      <c r="E188" s="1"/>
      <c r="F188" s="1"/>
      <c r="G188" s="1"/>
      <c r="H188" s="1"/>
      <c r="I188" s="1"/>
      <c r="J188" s="1"/>
      <c r="K188" s="7">
        <f>IF(W188&gt;0,RANK(W188,(W188:Y188,Z188:AN188)),0)</f>
        <v>2</v>
      </c>
      <c r="L188" s="7">
        <f>IF(X188&gt;0,RANK(X188,(W188:Y188,Z188:AN188)),0)</f>
        <v>0</v>
      </c>
      <c r="M188" s="7">
        <f>IF(Y188&gt;0,RANK(Y188,(W188:Y188,Z188:AN188)),0)</f>
        <v>1</v>
      </c>
      <c r="N188" s="7">
        <f>IF(Z188&gt;0,RANK(Z188,(W188:Y188,Z188:AN188)),0)</f>
        <v>0</v>
      </c>
      <c r="O188" s="49">
        <f t="shared" si="202"/>
        <v>5284</v>
      </c>
      <c r="P188" s="178">
        <f t="shared" si="182"/>
        <v>7.5786695734488402E-2</v>
      </c>
      <c r="Q188" s="2"/>
      <c r="R188" s="2">
        <f t="shared" si="203"/>
        <v>0.46210665213275581</v>
      </c>
      <c r="S188" s="2">
        <f t="shared" si="204"/>
        <v>0</v>
      </c>
      <c r="T188" s="2">
        <f t="shared" si="205"/>
        <v>0.53789334786724419</v>
      </c>
      <c r="U188" s="2">
        <f t="shared" si="205"/>
        <v>0</v>
      </c>
      <c r="V188" s="2">
        <f t="shared" si="206"/>
        <v>0</v>
      </c>
      <c r="W188" s="49">
        <f>SUMIF(County!$AT$577:$AT$668,$BA188,County!P$577:P$668)+SUMIF($BA$1073:$BA$1090,$BA188,W$1073:W$1090)</f>
        <v>32219</v>
      </c>
      <c r="X188" s="49"/>
      <c r="Y188" s="49">
        <f>SUMIF(County!$AT$577:$AT$668,$BA188,County!R$577:R$668)+SUMIF($BA$1073:$BA$1090,$BA188,Y$1073:Y$1090)</f>
        <v>37503</v>
      </c>
      <c r="Z188" s="49"/>
      <c r="AA188" s="49"/>
      <c r="AB188" s="49"/>
      <c r="AC188" s="49"/>
      <c r="AD188" s="49"/>
      <c r="AE188" s="49"/>
      <c r="AF188" s="49"/>
      <c r="AJ188" s="49"/>
      <c r="AP188" s="7">
        <f>IF(AA188&gt;0,RANK(AA188,(W188:Y188,Z188:AN188)),0)</f>
        <v>0</v>
      </c>
      <c r="AQ188" s="7">
        <f>IF(AB188&gt;0,RANK(AB188,(W188:Y188,Z188:AN188)),0)</f>
        <v>0</v>
      </c>
      <c r="AR188" s="7">
        <f>IF(AC188&gt;0,RANK(AC188,(W188:Y188,Z188:AN188)),0)</f>
        <v>0</v>
      </c>
      <c r="AS188" s="7">
        <f>IF(AD188&gt;0,RANK(AD188,(W188:Y188,AD188:AN188)),0)</f>
        <v>0</v>
      </c>
      <c r="AT188" s="2">
        <f t="shared" si="207"/>
        <v>0</v>
      </c>
      <c r="AU188" s="2">
        <f t="shared" si="194"/>
        <v>0</v>
      </c>
      <c r="AV188" s="2">
        <f t="shared" si="208"/>
        <v>0</v>
      </c>
      <c r="AW188" s="2">
        <f t="shared" si="196"/>
        <v>0</v>
      </c>
      <c r="AY188" s="2" t="str">
        <f t="shared" si="209"/>
        <v>District 8</v>
      </c>
      <c r="AZ188" t="str">
        <f t="shared" si="210"/>
        <v>IN</v>
      </c>
      <c r="BA188">
        <v>8</v>
      </c>
      <c r="BC188" s="98">
        <v>18</v>
      </c>
      <c r="BD188" s="100">
        <v>908</v>
      </c>
      <c r="BE188" s="107">
        <f t="shared" si="211"/>
        <v>18908</v>
      </c>
      <c r="BF188" t="s">
        <v>2627</v>
      </c>
      <c r="BG188" t="s">
        <v>3208</v>
      </c>
    </row>
    <row r="189" spans="1:59" outlineLevel="1">
      <c r="A189" s="9" t="s">
        <v>3025</v>
      </c>
      <c r="B189" t="s">
        <v>298</v>
      </c>
      <c r="C189" s="1">
        <f t="shared" si="201"/>
        <v>67009</v>
      </c>
      <c r="D189" s="1">
        <v>6</v>
      </c>
      <c r="E189" s="1"/>
      <c r="F189" s="1"/>
      <c r="G189" s="1"/>
      <c r="H189" s="1"/>
      <c r="I189" s="1"/>
      <c r="J189" s="1"/>
      <c r="K189" s="7">
        <f>IF(W189&gt;0,RANK(W189,(W189:Y189,Z189:AN189)),0)</f>
        <v>2</v>
      </c>
      <c r="L189" s="7">
        <f>IF(X189&gt;0,RANK(X189,(W189:Y189,Z189:AN189)),0)</f>
        <v>0</v>
      </c>
      <c r="M189" s="7">
        <f>IF(Y189&gt;0,RANK(Y189,(W189:Y189,Z189:AN189)),0)</f>
        <v>1</v>
      </c>
      <c r="N189" s="7">
        <f>IF(Z189&gt;0,RANK(Z189,(W189:Y189,Z189:AN189)),0)</f>
        <v>0</v>
      </c>
      <c r="O189" s="49">
        <f t="shared" si="202"/>
        <v>8235</v>
      </c>
      <c r="P189" s="178">
        <f t="shared" si="182"/>
        <v>0.12289393962005103</v>
      </c>
      <c r="Q189" s="2"/>
      <c r="R189" s="2">
        <f t="shared" si="203"/>
        <v>0.43855303018997449</v>
      </c>
      <c r="S189" s="2">
        <f t="shared" si="204"/>
        <v>0</v>
      </c>
      <c r="T189" s="2">
        <f t="shared" si="205"/>
        <v>0.56144696981002551</v>
      </c>
      <c r="U189" s="2">
        <f t="shared" si="205"/>
        <v>0</v>
      </c>
      <c r="V189" s="2">
        <f t="shared" si="206"/>
        <v>0</v>
      </c>
      <c r="W189" s="49">
        <f>SUMIF(County!$AT$577:$AT$668,$BA189,County!P$577:P$668)+SUMIF($BA$1073:$BA$1090,$BA189,W$1073:W$1090)</f>
        <v>29387</v>
      </c>
      <c r="X189" s="49"/>
      <c r="Y189" s="49">
        <f>SUMIF(County!$AT$577:$AT$668,$BA189,County!R$577:R$668)+SUMIF($BA$1073:$BA$1090,$BA189,Y$1073:Y$1090)</f>
        <v>37622</v>
      </c>
      <c r="Z189" s="49"/>
      <c r="AA189" s="49"/>
      <c r="AB189" s="49"/>
      <c r="AC189" s="49"/>
      <c r="AD189" s="49"/>
      <c r="AE189" s="49"/>
      <c r="AF189" s="49"/>
      <c r="AJ189" s="49"/>
      <c r="AP189" s="7">
        <f>IF(AA189&gt;0,RANK(AA189,(W189:Y189,Z189:AN189)),0)</f>
        <v>0</v>
      </c>
      <c r="AQ189" s="7">
        <f>IF(AB189&gt;0,RANK(AB189,(W189:Y189,Z189:AN189)),0)</f>
        <v>0</v>
      </c>
      <c r="AR189" s="7">
        <f>IF(AC189&gt;0,RANK(AC189,(W189:Y189,Z189:AN189)),0)</f>
        <v>0</v>
      </c>
      <c r="AS189" s="7">
        <f>IF(AD189&gt;0,RANK(AD189,(W189:Y189,AD189:AN189)),0)</f>
        <v>0</v>
      </c>
      <c r="AT189" s="2">
        <f t="shared" si="207"/>
        <v>0</v>
      </c>
      <c r="AU189" s="2">
        <f t="shared" si="194"/>
        <v>0</v>
      </c>
      <c r="AV189" s="2">
        <f t="shared" si="208"/>
        <v>0</v>
      </c>
      <c r="AW189" s="2">
        <f t="shared" si="196"/>
        <v>0</v>
      </c>
      <c r="AY189" s="2" t="str">
        <f t="shared" si="209"/>
        <v>District 9</v>
      </c>
      <c r="AZ189" t="str">
        <f t="shared" si="210"/>
        <v>IN</v>
      </c>
      <c r="BA189">
        <v>9</v>
      </c>
      <c r="BC189" s="98">
        <v>18</v>
      </c>
      <c r="BD189" s="100">
        <v>909</v>
      </c>
      <c r="BE189" s="107">
        <f t="shared" si="211"/>
        <v>18909</v>
      </c>
      <c r="BF189" t="s">
        <v>2627</v>
      </c>
      <c r="BG189" t="s">
        <v>3208</v>
      </c>
    </row>
    <row r="190" spans="1:59">
      <c r="A190" s="9" t="s">
        <v>297</v>
      </c>
      <c r="B190" t="s">
        <v>1114</v>
      </c>
      <c r="C190" s="1">
        <f t="shared" si="201"/>
        <v>604491</v>
      </c>
      <c r="D190" s="1">
        <v>27</v>
      </c>
      <c r="E190" s="1"/>
      <c r="F190" s="1"/>
      <c r="G190" s="1"/>
      <c r="H190" s="1"/>
      <c r="I190" s="1"/>
      <c r="J190" s="1"/>
      <c r="K190" s="7">
        <f>IF(W190&gt;0,RANK(W190,(W190:Y190,Z190:AN190)),0)</f>
        <v>2</v>
      </c>
      <c r="L190" s="7">
        <f>IF(X190&gt;0,RANK(X190,(W190:Y190,Z190:AN190)),0)</f>
        <v>0</v>
      </c>
      <c r="M190" s="7">
        <f>IF(Y190&gt;0,RANK(Y190,(W190:Y190,Z190:AN190)),0)</f>
        <v>1</v>
      </c>
      <c r="N190" s="7">
        <f>IF(Z190&gt;0,RANK(Z190,(W190:Y190,Z190:AN190)),0)</f>
        <v>0</v>
      </c>
      <c r="O190" s="49">
        <f t="shared" si="202"/>
        <v>29373</v>
      </c>
      <c r="P190" s="178">
        <f t="shared" si="182"/>
        <v>4.8591294163188532E-2</v>
      </c>
      <c r="Q190" s="2"/>
      <c r="R190" s="2">
        <f t="shared" si="203"/>
        <v>0.47570435291840574</v>
      </c>
      <c r="S190" s="2">
        <f t="shared" si="204"/>
        <v>0</v>
      </c>
      <c r="T190" s="2">
        <f t="shared" si="205"/>
        <v>0.52429564708159426</v>
      </c>
      <c r="U190" s="2">
        <f t="shared" si="205"/>
        <v>0</v>
      </c>
      <c r="V190" s="2">
        <f t="shared" si="206"/>
        <v>0</v>
      </c>
      <c r="W190" s="1">
        <f>SUM(W181:W189)</f>
        <v>287559</v>
      </c>
      <c r="Y190" s="1">
        <f>SUM(Y181:Y189)</f>
        <v>316932</v>
      </c>
      <c r="AP190" s="7">
        <f>IF(AA190&gt;0,RANK(AA190,(W190:Y190,Z190:AN190)),0)</f>
        <v>0</v>
      </c>
      <c r="AQ190" s="7">
        <f>IF(AB190&gt;0,RANK(AB190,(W190:Y190,Z190:AN190)),0)</f>
        <v>0</v>
      </c>
      <c r="AR190" s="7">
        <f>IF(AC190&gt;0,RANK(AC190,(W190:Y190,Z190:AN190)),0)</f>
        <v>0</v>
      </c>
      <c r="AS190" s="7">
        <f>IF(AD190&gt;0,RANK(AD190,(W190:Y190,AD190:AN190)),0)</f>
        <v>0</v>
      </c>
      <c r="AT190" s="2">
        <f t="shared" si="207"/>
        <v>0</v>
      </c>
      <c r="AU190" s="2">
        <f t="shared" si="194"/>
        <v>0</v>
      </c>
      <c r="AV190" s="2">
        <f t="shared" si="208"/>
        <v>0</v>
      </c>
      <c r="AW190" s="2">
        <f t="shared" si="196"/>
        <v>0</v>
      </c>
      <c r="AY190" s="2" t="str">
        <f t="shared" si="209"/>
        <v>Indiana</v>
      </c>
      <c r="AZ190" t="str">
        <f t="shared" si="210"/>
        <v>T</v>
      </c>
      <c r="BC190" s="98">
        <v>18</v>
      </c>
      <c r="BD190" s="100"/>
      <c r="BE190" s="107">
        <f t="shared" si="211"/>
        <v>18000</v>
      </c>
      <c r="BF190" t="s">
        <v>1634</v>
      </c>
      <c r="BG190" t="s">
        <v>3208</v>
      </c>
    </row>
    <row r="191" spans="1:59">
      <c r="C191" s="1"/>
      <c r="D191" s="1"/>
      <c r="E191" s="1"/>
      <c r="F191" s="1"/>
      <c r="G191" s="1"/>
      <c r="H191" s="1"/>
      <c r="I191" s="1"/>
      <c r="J191" s="1"/>
      <c r="K191" s="7"/>
      <c r="L191" s="7"/>
      <c r="M191" s="7"/>
      <c r="N191" s="7"/>
      <c r="O191" s="49"/>
      <c r="P191" s="178"/>
      <c r="Q191" s="2"/>
      <c r="R191" s="2"/>
      <c r="S191" s="2"/>
      <c r="T191" s="2"/>
      <c r="U191" s="2"/>
      <c r="V191" s="2"/>
      <c r="W191" s="1">
        <f>W190-County!P669</f>
        <v>-16146</v>
      </c>
      <c r="Y191" s="1">
        <f>Y190-County!R669</f>
        <v>-18142</v>
      </c>
      <c r="AP191" s="7"/>
      <c r="AQ191" s="7"/>
      <c r="AR191" s="7"/>
      <c r="AS191" s="7"/>
      <c r="AT191" s="2" t="str">
        <f t="shared" si="207"/>
        <v>-</v>
      </c>
      <c r="AU191" s="2" t="str">
        <f t="shared" si="194"/>
        <v>-</v>
      </c>
      <c r="AV191" s="2" t="str">
        <f t="shared" si="208"/>
        <v>-</v>
      </c>
      <c r="AW191" s="2" t="str">
        <f t="shared" si="196"/>
        <v>-</v>
      </c>
      <c r="AY191" s="2"/>
      <c r="BD191" s="100"/>
    </row>
    <row r="192" spans="1:59" outlineLevel="1">
      <c r="A192" t="s">
        <v>2158</v>
      </c>
      <c r="B192" s="58" t="s">
        <v>518</v>
      </c>
      <c r="C192" s="1">
        <f>SUM(W192:AN192)</f>
        <v>38777.857141399996</v>
      </c>
      <c r="D192" s="1">
        <v>8</v>
      </c>
      <c r="E192" s="1"/>
      <c r="F192" s="1"/>
      <c r="G192" s="1"/>
      <c r="H192" s="1"/>
      <c r="I192" s="1"/>
      <c r="J192" s="1"/>
      <c r="K192" s="7">
        <f>IF(W192&gt;0,RANK(W192,(W192:Y192,Z192:AN192)),0)</f>
        <v>2</v>
      </c>
      <c r="L192" s="7">
        <f>IF(X192&gt;0,RANK(X192,(W192:Y192,Z192:AN192)),0)</f>
        <v>0</v>
      </c>
      <c r="M192" s="7">
        <f>IF(Y192&gt;0,RANK(Y192,(W192:Y192,Z192:AN192)),0)</f>
        <v>1</v>
      </c>
      <c r="N192" s="7">
        <f>IF(Z192&gt;0,RANK(Z192,(W192:Y192,Z192:AN192)),0)</f>
        <v>3</v>
      </c>
      <c r="O192" s="49">
        <f>MAX(W192:AD192)-LARGE(W192:AD192,2)</f>
        <v>579.25851980000152</v>
      </c>
      <c r="P192" s="178">
        <f t="shared" si="182"/>
        <v>1.4937868219169178E-2</v>
      </c>
      <c r="Q192" s="2"/>
      <c r="R192" s="2">
        <f t="shared" ref="R192:U196" si="212">IF($C192=0,"-",W192/$C192)</f>
        <v>0.49067981194571619</v>
      </c>
      <c r="S192" s="2">
        <f t="shared" si="212"/>
        <v>0</v>
      </c>
      <c r="T192" s="2">
        <f t="shared" si="212"/>
        <v>0.5056176801648854</v>
      </c>
      <c r="U192" s="2">
        <f t="shared" si="212"/>
        <v>3.7025078893984627E-3</v>
      </c>
      <c r="V192" s="2">
        <f>IF(C192=0,"-",(1-R192-S192-T192-U192))</f>
        <v>-5.2909066017292616E-17</v>
      </c>
      <c r="W192" s="1">
        <f>SUMIF(County!$AT$2899:$AT$2997,$BA192,County!P$2899:P$2997)</f>
        <v>19027.511649799999</v>
      </c>
      <c r="Y192" s="1">
        <f>SUMIF(County!$AT$2899:$AT$2997,$BA192,County!R$2899:R$2997)</f>
        <v>19606.7701696</v>
      </c>
      <c r="Z192" s="1">
        <f>SUMIF(County!$AT$2899:$AT$2997,$BA192,County!S$2899:S$2997)</f>
        <v>143.575322</v>
      </c>
      <c r="AA192" s="1">
        <f>SUMIF(County!$AT$2899:$AT$2997,$BA192,County!T$2899:T$2997)</f>
        <v>0</v>
      </c>
      <c r="AB192" s="1">
        <f>SUMIF(County!$AT$2899:$AT$2997,$BA192,County!U$2899:U$2997)</f>
        <v>0</v>
      </c>
      <c r="AC192" s="1">
        <f>SUMIF(County!$AT$2899:$AT$2997,$BA192,County!V$2899:V$2997)</f>
        <v>0</v>
      </c>
      <c r="AG192" s="1">
        <f>SUMIF(County!$AT$2899:$AT$2997,$BA192,County!Z$2899:Z$2997)</f>
        <v>0</v>
      </c>
      <c r="AH192" s="1"/>
      <c r="AI192" s="1"/>
      <c r="AJ192" s="1">
        <f>SUMIF(County!$AT$2899:$AT$2997,$BA192,County!AC$2899:AC$2997)</f>
        <v>0</v>
      </c>
      <c r="AL192" s="1">
        <f>SUMIF(County!$AT$2899:$AT$2997,$BA192,County!AE$2899:AE$2997)</f>
        <v>0</v>
      </c>
      <c r="AP192" s="7">
        <f>IF(AA192&gt;0,RANK(AA192,(W192:Y192,Z192:AN192)),0)</f>
        <v>0</v>
      </c>
      <c r="AQ192" s="7">
        <f>IF(AB192&gt;0,RANK(AB192,(W192:Y192,Z192:AN192)),0)</f>
        <v>0</v>
      </c>
      <c r="AR192" s="7">
        <f>IF(AC192&gt;0,RANK(AC192,(W192:Y192,Z192:AN192)),0)</f>
        <v>0</v>
      </c>
      <c r="AS192" s="7">
        <f>IF(AD192&gt;0,RANK(AD192,(W192:Y192,AD192:AN192)),0)</f>
        <v>0</v>
      </c>
      <c r="AT192" s="2">
        <f>IF($C192=0,"-",AA192/$C192)</f>
        <v>0</v>
      </c>
      <c r="AU192" s="2">
        <f t="shared" si="194"/>
        <v>0</v>
      </c>
      <c r="AV192" s="2">
        <f>IF($C192=0,"-",AC192/$C192)</f>
        <v>0</v>
      </c>
      <c r="AW192" s="2">
        <f t="shared" si="196"/>
        <v>0</v>
      </c>
      <c r="AY192" s="2" t="str">
        <f t="shared" ref="AY192:AZ196" si="213">A192</f>
        <v>District 1</v>
      </c>
      <c r="AZ192" t="str">
        <f t="shared" si="213"/>
        <v>IA</v>
      </c>
      <c r="BA192">
        <v>1</v>
      </c>
      <c r="BC192" s="98">
        <v>19</v>
      </c>
      <c r="BD192" s="100">
        <v>901</v>
      </c>
      <c r="BE192" s="107">
        <f>BC192*1000+BD192</f>
        <v>19901</v>
      </c>
      <c r="BF192" t="s">
        <v>2627</v>
      </c>
      <c r="BG192" t="s">
        <v>3015</v>
      </c>
    </row>
    <row r="193" spans="1:59" outlineLevel="1">
      <c r="A193" t="s">
        <v>1576</v>
      </c>
      <c r="B193" s="58" t="s">
        <v>518</v>
      </c>
      <c r="C193" s="1">
        <f>SUM(W193:AN193)</f>
        <v>37188.214284799993</v>
      </c>
      <c r="D193" s="1">
        <v>8</v>
      </c>
      <c r="E193" s="1"/>
      <c r="F193" s="1"/>
      <c r="G193" s="1"/>
      <c r="H193" s="1"/>
      <c r="I193" s="1"/>
      <c r="J193" s="1"/>
      <c r="K193" s="7">
        <f>IF(W193&gt;0,RANK(W193,(W193:Y193,Z193:AN193)),0)</f>
        <v>2</v>
      </c>
      <c r="L193" s="7">
        <f>IF(X193&gt;0,RANK(X193,(W193:Y193,Z193:AN193)),0)</f>
        <v>0</v>
      </c>
      <c r="M193" s="7">
        <f>IF(Y193&gt;0,RANK(Y193,(W193:Y193,Z193:AN193)),0)</f>
        <v>1</v>
      </c>
      <c r="N193" s="7">
        <f>IF(Z193&gt;0,RANK(Z193,(W193:Y193,Z193:AN193)),0)</f>
        <v>3</v>
      </c>
      <c r="O193" s="49">
        <f>MAX(W193:AD193)-LARGE(W193:AD193,2)</f>
        <v>1721.0814499999979</v>
      </c>
      <c r="P193" s="178">
        <f t="shared" si="182"/>
        <v>4.6280292912678482E-2</v>
      </c>
      <c r="Q193" s="2"/>
      <c r="R193" s="2">
        <f t="shared" si="212"/>
        <v>0.47401501009165237</v>
      </c>
      <c r="S193" s="2">
        <f t="shared" si="212"/>
        <v>0</v>
      </c>
      <c r="T193" s="2">
        <f t="shared" si="212"/>
        <v>0.5202953030043308</v>
      </c>
      <c r="U193" s="2">
        <f t="shared" si="212"/>
        <v>5.6896869040168798E-3</v>
      </c>
      <c r="V193" s="2">
        <f>IF(C193=0,"-",(1-R193-S193-T193-U193))</f>
        <v>-4.6837533851373792E-17</v>
      </c>
      <c r="W193" s="1">
        <f>SUMIF(County!$AT$2899:$AT$2997,$BA193,County!P$2899:P$2997)</f>
        <v>17627.771769499999</v>
      </c>
      <c r="Y193" s="1">
        <f>SUMIF(County!$AT$2899:$AT$2997,$BA193,County!R$2899:R$2997)</f>
        <v>19348.853219499997</v>
      </c>
      <c r="Z193" s="1">
        <f>SUMIF(County!$AT$2899:$AT$2997,$BA193,County!S$2899:S$2997)</f>
        <v>211.58929579999997</v>
      </c>
      <c r="AA193" s="1">
        <f>SUMIF(County!$AT$2899:$AT$2997,$BA193,County!T$2899:T$2997)</f>
        <v>0</v>
      </c>
      <c r="AB193" s="1">
        <f>SUMIF(County!$AT$2899:$AT$2997,$BA193,County!U$2899:U$2997)</f>
        <v>0</v>
      </c>
      <c r="AC193" s="1">
        <f>SUMIF(County!$AT$2899:$AT$2997,$BA193,County!V$2899:V$2997)</f>
        <v>0</v>
      </c>
      <c r="AG193" s="1">
        <f>SUMIF(County!$AT$2899:$AT$2997,$BA193,County!Z$2899:Z$2997)</f>
        <v>0</v>
      </c>
      <c r="AH193" s="1"/>
      <c r="AI193" s="1"/>
      <c r="AJ193" s="1">
        <f>SUMIF(County!$AT$2899:$AT$2997,$BA193,County!AC$2899:AC$2997)</f>
        <v>0</v>
      </c>
      <c r="AL193" s="1">
        <f>SUMIF(County!$AT$2899:$AT$2997,$BA193,County!AE$2899:AE$2997)</f>
        <v>0</v>
      </c>
      <c r="AP193" s="7">
        <f>IF(AA193&gt;0,RANK(AA193,(W193:Y193,Z193:AN193)),0)</f>
        <v>0</v>
      </c>
      <c r="AQ193" s="7">
        <f>IF(AB193&gt;0,RANK(AB193,(W193:Y193,Z193:AN193)),0)</f>
        <v>0</v>
      </c>
      <c r="AR193" s="7">
        <f>IF(AC193&gt;0,RANK(AC193,(W193:Y193,Z193:AN193)),0)</f>
        <v>0</v>
      </c>
      <c r="AS193" s="7">
        <f>IF(AD193&gt;0,RANK(AD193,(W193:Y193,AD193:AN193)),0)</f>
        <v>0</v>
      </c>
      <c r="AT193" s="2">
        <f>IF($C193=0,"-",AA193/$C193)</f>
        <v>0</v>
      </c>
      <c r="AU193" s="2">
        <f t="shared" si="194"/>
        <v>0</v>
      </c>
      <c r="AV193" s="2">
        <f>IF($C193=0,"-",AC193/$C193)</f>
        <v>0</v>
      </c>
      <c r="AW193" s="2">
        <f t="shared" si="196"/>
        <v>0</v>
      </c>
      <c r="AY193" s="2" t="str">
        <f t="shared" si="213"/>
        <v>District 2</v>
      </c>
      <c r="AZ193" t="str">
        <f t="shared" si="213"/>
        <v>IA</v>
      </c>
      <c r="BA193">
        <v>2</v>
      </c>
      <c r="BC193" s="98">
        <v>19</v>
      </c>
      <c r="BD193" s="100">
        <v>902</v>
      </c>
      <c r="BE193" s="107">
        <f>BC193*1000+BD193</f>
        <v>19902</v>
      </c>
      <c r="BF193" t="s">
        <v>2627</v>
      </c>
      <c r="BG193" t="s">
        <v>3015</v>
      </c>
    </row>
    <row r="194" spans="1:59" outlineLevel="1">
      <c r="A194" t="s">
        <v>1577</v>
      </c>
      <c r="B194" s="58" t="s">
        <v>518</v>
      </c>
      <c r="C194" s="1">
        <f>SUM(W194:AN194)</f>
        <v>35362.250000499997</v>
      </c>
      <c r="D194" s="1">
        <v>7</v>
      </c>
      <c r="E194" s="1"/>
      <c r="F194" s="1"/>
      <c r="G194" s="1"/>
      <c r="H194" s="1"/>
      <c r="I194" s="1"/>
      <c r="J194" s="1"/>
      <c r="K194" s="7">
        <f>IF(W194&gt;0,RANK(W194,(W194:Y194,Z194:AN194)),0)</f>
        <v>1</v>
      </c>
      <c r="L194" s="7">
        <f>IF(X194&gt;0,RANK(X194,(W194:Y194,Z194:AN194)),0)</f>
        <v>0</v>
      </c>
      <c r="M194" s="7">
        <f>IF(Y194&gt;0,RANK(Y194,(W194:Y194,Z194:AN194)),0)</f>
        <v>2</v>
      </c>
      <c r="N194" s="7">
        <f>IF(Z194&gt;0,RANK(Z194,(W194:Y194,Z194:AN194)),0)</f>
        <v>3</v>
      </c>
      <c r="O194" s="49">
        <f>MAX(W194:AD194)-LARGE(W194:AD194,2)</f>
        <v>2531.8611110000074</v>
      </c>
      <c r="P194" s="178">
        <f t="shared" si="182"/>
        <v>7.1597851125542317E-2</v>
      </c>
      <c r="Q194" s="2"/>
      <c r="R194" s="2">
        <f t="shared" si="212"/>
        <v>0.53253980036433579</v>
      </c>
      <c r="S194" s="2">
        <f t="shared" si="212"/>
        <v>0</v>
      </c>
      <c r="T194" s="2">
        <f t="shared" si="212"/>
        <v>0.46094194923879345</v>
      </c>
      <c r="U194" s="2">
        <f t="shared" si="212"/>
        <v>6.5182503968706984E-3</v>
      </c>
      <c r="V194" s="2">
        <f>IF(C194=0,"-",(1-R194-S194-T194-U194))</f>
        <v>6.3317406873153459E-17</v>
      </c>
      <c r="W194" s="1">
        <f>SUMIF(County!$AT$2899:$AT$2997,$BA194,County!P$2899:P$2997)</f>
        <v>18831.805555700001</v>
      </c>
      <c r="Y194" s="1">
        <f>SUMIF(County!$AT$2899:$AT$2997,$BA194,County!R$2899:R$2997)</f>
        <v>16299.944444699993</v>
      </c>
      <c r="Z194" s="1">
        <f>SUMIF(County!$AT$2899:$AT$2997,$BA194,County!S$2899:S$2997)</f>
        <v>230.50000009999997</v>
      </c>
      <c r="AA194" s="1">
        <f>SUMIF(County!$AT$2899:$AT$2997,$BA194,County!T$2899:T$2997)</f>
        <v>0</v>
      </c>
      <c r="AB194" s="1">
        <f>SUMIF(County!$AT$2899:$AT$2997,$BA194,County!U$2899:U$2997)</f>
        <v>0</v>
      </c>
      <c r="AC194" s="1">
        <f>SUMIF(County!$AT$2899:$AT$2997,$BA194,County!V$2899:V$2997)</f>
        <v>0</v>
      </c>
      <c r="AG194" s="1">
        <f>SUMIF(County!$AT$2899:$AT$2997,$BA194,County!Z$2899:Z$2997)</f>
        <v>0</v>
      </c>
      <c r="AH194" s="1"/>
      <c r="AI194" s="1"/>
      <c r="AJ194" s="1">
        <f>SUMIF(County!$AT$2899:$AT$2997,$BA194,County!AC$2899:AC$2997)</f>
        <v>0</v>
      </c>
      <c r="AL194" s="1">
        <f>SUMIF(County!$AT$2899:$AT$2997,$BA194,County!AE$2899:AE$2997)</f>
        <v>0</v>
      </c>
      <c r="AP194" s="7">
        <f>IF(AA194&gt;0,RANK(AA194,(W194:Y194,Z194:AN194)),0)</f>
        <v>0</v>
      </c>
      <c r="AQ194" s="7">
        <f>IF(AB194&gt;0,RANK(AB194,(W194:Y194,Z194:AN194)),0)</f>
        <v>0</v>
      </c>
      <c r="AR194" s="7">
        <f>IF(AC194&gt;0,RANK(AC194,(W194:Y194,Z194:AN194)),0)</f>
        <v>0</v>
      </c>
      <c r="AS194" s="7">
        <f>IF(AD194&gt;0,RANK(AD194,(W194:Y194,AD194:AN194)),0)</f>
        <v>0</v>
      </c>
      <c r="AT194" s="2">
        <f>IF($C194=0,"-",AA194/$C194)</f>
        <v>0</v>
      </c>
      <c r="AU194" s="2">
        <f t="shared" si="194"/>
        <v>0</v>
      </c>
      <c r="AV194" s="2">
        <f>IF($C194=0,"-",AC194/$C194)</f>
        <v>0</v>
      </c>
      <c r="AW194" s="2">
        <f t="shared" si="196"/>
        <v>0</v>
      </c>
      <c r="AY194" s="2" t="str">
        <f t="shared" si="213"/>
        <v>District 3</v>
      </c>
      <c r="AZ194" t="str">
        <f t="shared" si="213"/>
        <v>IA</v>
      </c>
      <c r="BA194">
        <v>3</v>
      </c>
      <c r="BC194" s="98">
        <v>19</v>
      </c>
      <c r="BD194" s="100">
        <v>903</v>
      </c>
      <c r="BE194" s="107">
        <f>BC194*1000+BD194</f>
        <v>19903</v>
      </c>
      <c r="BF194" t="s">
        <v>2627</v>
      </c>
      <c r="BG194" t="s">
        <v>3015</v>
      </c>
    </row>
    <row r="195" spans="1:59" outlineLevel="1">
      <c r="A195" t="s">
        <v>1841</v>
      </c>
      <c r="B195" s="58" t="s">
        <v>518</v>
      </c>
      <c r="C195" s="1">
        <f>SUM(W195:AN195)</f>
        <v>28673.333333400005</v>
      </c>
      <c r="D195" s="1">
        <v>6</v>
      </c>
      <c r="E195" s="1"/>
      <c r="F195" s="1"/>
      <c r="G195" s="1"/>
      <c r="H195" s="1"/>
      <c r="I195" s="1"/>
      <c r="J195" s="1"/>
      <c r="K195" s="7">
        <f>IF(W195&gt;0,RANK(W195,(W195:Y195,Z195:AN195)),0)</f>
        <v>1</v>
      </c>
      <c r="L195" s="7">
        <f>IF(X195&gt;0,RANK(X195,(W195:Y195,Z195:AN195)),0)</f>
        <v>0</v>
      </c>
      <c r="M195" s="7">
        <f>IF(Y195&gt;0,RANK(Y195,(W195:Y195,Z195:AN195)),0)</f>
        <v>2</v>
      </c>
      <c r="N195" s="7">
        <f>IF(Z195&gt;0,RANK(Z195,(W195:Y195,Z195:AN195)),0)</f>
        <v>3</v>
      </c>
      <c r="O195" s="49">
        <f>MAX(W195:AD195)-LARGE(W195:AD195,2)</f>
        <v>23.13492160000169</v>
      </c>
      <c r="P195" s="178">
        <f t="shared" si="182"/>
        <v>8.0684451057711794E-4</v>
      </c>
      <c r="Q195" s="2"/>
      <c r="R195" s="2">
        <f t="shared" si="212"/>
        <v>0.49731474786678143</v>
      </c>
      <c r="S195" s="2">
        <f t="shared" si="212"/>
        <v>0</v>
      </c>
      <c r="T195" s="2">
        <f t="shared" si="212"/>
        <v>0.49650790335620432</v>
      </c>
      <c r="U195" s="2">
        <f t="shared" si="212"/>
        <v>6.1773487770142342E-3</v>
      </c>
      <c r="V195" s="2">
        <f>IF(C195=0,"-",(1-R195-S195-T195-U195))</f>
        <v>2.3418766925686896E-17</v>
      </c>
      <c r="W195" s="1">
        <f>SUMIF(County!$AT$2899:$AT$2997,$BA195,County!P$2899:P$2997)</f>
        <v>14259.671537200004</v>
      </c>
      <c r="Y195" s="1">
        <f>SUMIF(County!$AT$2899:$AT$2997,$BA195,County!R$2899:R$2997)</f>
        <v>14236.536615600002</v>
      </c>
      <c r="Z195" s="1">
        <f>SUMIF(County!$AT$2899:$AT$2997,$BA195,County!S$2899:S$2997)</f>
        <v>177.12518059999999</v>
      </c>
      <c r="AA195" s="1">
        <f>SUMIF(County!$AT$2899:$AT$2997,$BA195,County!T$2899:T$2997)</f>
        <v>0</v>
      </c>
      <c r="AB195" s="1">
        <f>SUMIF(County!$AT$2899:$AT$2997,$BA195,County!U$2899:U$2997)</f>
        <v>0</v>
      </c>
      <c r="AC195" s="1">
        <f>SUMIF(County!$AT$2899:$AT$2997,$BA195,County!V$2899:V$2997)</f>
        <v>0</v>
      </c>
      <c r="AG195" s="1">
        <f>SUMIF(County!$AT$2899:$AT$2997,$BA195,County!Z$2899:Z$2997)</f>
        <v>0</v>
      </c>
      <c r="AH195" s="1"/>
      <c r="AI195" s="1"/>
      <c r="AJ195" s="1">
        <f>SUMIF(County!$AT$2899:$AT$2997,$BA195,County!AC$2899:AC$2997)</f>
        <v>0</v>
      </c>
      <c r="AL195" s="1">
        <f>SUMIF(County!$AT$2899:$AT$2997,$BA195,County!AE$2899:AE$2997)</f>
        <v>0</v>
      </c>
      <c r="AP195" s="7">
        <f>IF(AA195&gt;0,RANK(AA195,(W195:Y195,Z195:AN195)),0)</f>
        <v>0</v>
      </c>
      <c r="AQ195" s="7">
        <f>IF(AB195&gt;0,RANK(AB195,(W195:Y195,Z195:AN195)),0)</f>
        <v>0</v>
      </c>
      <c r="AR195" s="7">
        <f>IF(AC195&gt;0,RANK(AC195,(W195:Y195,Z195:AN195)),0)</f>
        <v>0</v>
      </c>
      <c r="AS195" s="7">
        <f>IF(AD195&gt;0,RANK(AD195,(W195:Y195,AD195:AN195)),0)</f>
        <v>0</v>
      </c>
      <c r="AT195" s="2">
        <f>IF($C195=0,"-",AA195/$C195)</f>
        <v>0</v>
      </c>
      <c r="AU195" s="2">
        <f t="shared" si="194"/>
        <v>0</v>
      </c>
      <c r="AV195" s="2">
        <f>IF($C195=0,"-",AC195/$C195)</f>
        <v>0</v>
      </c>
      <c r="AW195" s="2">
        <f t="shared" si="196"/>
        <v>0</v>
      </c>
      <c r="AY195" s="2" t="str">
        <f t="shared" si="213"/>
        <v>District 4</v>
      </c>
      <c r="AZ195" t="str">
        <f t="shared" si="213"/>
        <v>IA</v>
      </c>
      <c r="BA195">
        <v>4</v>
      </c>
      <c r="BC195" s="98">
        <v>19</v>
      </c>
      <c r="BD195" s="100">
        <v>904</v>
      </c>
      <c r="BE195" s="107">
        <f>BC195*1000+BD195</f>
        <v>19904</v>
      </c>
      <c r="BF195" t="s">
        <v>2627</v>
      </c>
      <c r="BG195" t="s">
        <v>3015</v>
      </c>
    </row>
    <row r="196" spans="1:59">
      <c r="A196" t="s">
        <v>550</v>
      </c>
      <c r="B196" t="s">
        <v>1114</v>
      </c>
      <c r="C196" s="1">
        <f>SUM(W196:AN196)</f>
        <v>140001.65476009998</v>
      </c>
      <c r="D196" s="1">
        <v>15</v>
      </c>
      <c r="E196" s="1"/>
      <c r="F196" s="1"/>
      <c r="G196" s="1"/>
      <c r="H196" s="1"/>
      <c r="I196" s="1"/>
      <c r="J196" s="1"/>
      <c r="K196" s="7">
        <f>IF(W196&gt;0,RANK(W196,(W196:Y196,Z196:AN196)),0)</f>
        <v>1</v>
      </c>
      <c r="L196" s="7">
        <f>IF(X196&gt;0,RANK(X196,(W196:Y196,Z196:AN196)),0)</f>
        <v>0</v>
      </c>
      <c r="M196" s="7">
        <f>IF(Y196&gt;0,RANK(Y196,(W196:Y196,Z196:AN196)),0)</f>
        <v>2</v>
      </c>
      <c r="N196" s="7">
        <f>IF(Z196&gt;0,RANK(Z196,(W196:Y196,Z196:AN196)),0)</f>
        <v>3</v>
      </c>
      <c r="O196" s="49">
        <f>MAX(W196:AD196)-LARGE(W196:AD196,2)</f>
        <v>254.65606280001521</v>
      </c>
      <c r="P196" s="178">
        <f t="shared" si="182"/>
        <v>1.818950377667903E-3</v>
      </c>
      <c r="Q196" s="2"/>
      <c r="R196" s="2">
        <f t="shared" si="212"/>
        <v>0.49818525810794639</v>
      </c>
      <c r="S196" s="2">
        <f t="shared" si="212"/>
        <v>0</v>
      </c>
      <c r="T196" s="2">
        <f t="shared" si="212"/>
        <v>0.49636630773027851</v>
      </c>
      <c r="U196" s="2">
        <f t="shared" si="212"/>
        <v>5.4484341617752983E-3</v>
      </c>
      <c r="V196" s="2">
        <f>IF(C196=0,"-",(1-R196-S196-T196-U196))</f>
        <v>-2.5847379792054426E-16</v>
      </c>
      <c r="W196" s="1">
        <f t="shared" ref="W196:AC196" si="214">SUM(W192:W195)</f>
        <v>69746.76051220001</v>
      </c>
      <c r="Y196" s="1">
        <f t="shared" si="214"/>
        <v>69492.104449399994</v>
      </c>
      <c r="Z196" s="1">
        <f t="shared" si="214"/>
        <v>762.78979849999996</v>
      </c>
      <c r="AA196" s="1">
        <f t="shared" si="214"/>
        <v>0</v>
      </c>
      <c r="AB196" s="1">
        <f t="shared" si="214"/>
        <v>0</v>
      </c>
      <c r="AC196" s="1">
        <f t="shared" si="214"/>
        <v>0</v>
      </c>
      <c r="AG196" s="1">
        <f>SUM(AG192:AG195)</f>
        <v>0</v>
      </c>
      <c r="AH196" s="1"/>
      <c r="AI196" s="1"/>
      <c r="AJ196" s="1">
        <f>SUM(AJ192:AJ195)</f>
        <v>0</v>
      </c>
      <c r="AL196" s="1">
        <f>SUM(AL192:AL195)</f>
        <v>0</v>
      </c>
      <c r="AP196" s="7">
        <f>IF(AA196&gt;0,RANK(AA196,(W196:Y196,Z196:AN196)),0)</f>
        <v>0</v>
      </c>
      <c r="AQ196" s="7">
        <f>IF(AB196&gt;0,RANK(AB196,(W196:Y196,Z196:AN196)),0)</f>
        <v>0</v>
      </c>
      <c r="AR196" s="7">
        <f>IF(AC196&gt;0,RANK(AC196,(W196:Y196,Z196:AN196)),0)</f>
        <v>0</v>
      </c>
      <c r="AS196" s="7">
        <f>IF(AD196&gt;0,RANK(AD196,(W196:Y196,AD196:AN196)),0)</f>
        <v>0</v>
      </c>
      <c r="AT196" s="2">
        <f>IF($C196=0,"-",AA196/$C196)</f>
        <v>0</v>
      </c>
      <c r="AU196" s="2">
        <f t="shared" si="194"/>
        <v>0</v>
      </c>
      <c r="AV196" s="2">
        <f>IF($C196=0,"-",AC196/$C196)</f>
        <v>0</v>
      </c>
      <c r="AW196" s="2">
        <f t="shared" si="196"/>
        <v>0</v>
      </c>
      <c r="AY196" s="2" t="str">
        <f t="shared" si="213"/>
        <v>Iowa</v>
      </c>
      <c r="AZ196" t="str">
        <f t="shared" si="213"/>
        <v>T</v>
      </c>
      <c r="BC196" s="98">
        <v>19</v>
      </c>
      <c r="BD196" s="100"/>
      <c r="BE196" s="107">
        <f>BC196*1000+BD196</f>
        <v>19000</v>
      </c>
      <c r="BF196" t="s">
        <v>1634</v>
      </c>
      <c r="BG196" t="s">
        <v>3015</v>
      </c>
    </row>
    <row r="197" spans="1:59">
      <c r="C197" s="1"/>
      <c r="D197" s="1"/>
      <c r="E197" s="1"/>
      <c r="F197" s="1"/>
      <c r="G197" s="1"/>
      <c r="H197" s="1"/>
      <c r="I197" s="1"/>
      <c r="J197" s="1"/>
      <c r="K197" s="7"/>
      <c r="L197" s="7"/>
      <c r="M197" s="7"/>
      <c r="N197" s="7"/>
      <c r="O197" s="49"/>
      <c r="P197" s="178"/>
      <c r="Q197" s="2"/>
      <c r="R197" s="2"/>
      <c r="S197" s="2"/>
      <c r="T197" s="2"/>
      <c r="U197" s="2"/>
      <c r="V197" s="2"/>
      <c r="AH197" s="1"/>
      <c r="AI197" s="1"/>
      <c r="AL197" s="1"/>
      <c r="AP197" s="7"/>
      <c r="AQ197" s="7"/>
      <c r="AR197" s="7"/>
      <c r="AS197" s="7"/>
      <c r="AT197" s="2"/>
      <c r="AU197" s="2"/>
      <c r="AV197" s="2"/>
      <c r="AW197" s="2"/>
      <c r="AY197" s="2"/>
      <c r="BD197" s="100"/>
    </row>
    <row r="198" spans="1:59" outlineLevel="1">
      <c r="A198" s="9" t="s">
        <v>2158</v>
      </c>
      <c r="B198" t="s">
        <v>1404</v>
      </c>
      <c r="C198" s="1">
        <f>SUM(W198:AN198)</f>
        <v>5907</v>
      </c>
      <c r="D198" s="1">
        <v>4</v>
      </c>
      <c r="E198" s="1">
        <f>IF(R198&gt;State!$CA$23/100,ROUND($D198*R198,0),0)</f>
        <v>1</v>
      </c>
      <c r="F198" s="1"/>
      <c r="G198" s="1">
        <f>IF(T198&gt;State!$CA$23/100,ROUND($D198*T198,0),0)</f>
        <v>3</v>
      </c>
      <c r="H198" s="1"/>
      <c r="I198" s="1"/>
      <c r="J198" s="1"/>
      <c r="K198" s="7">
        <f>IF(W198&gt;0,RANK(W198,(W198:Y198,Z198:AN198)),0)</f>
        <v>2</v>
      </c>
      <c r="L198" s="7">
        <f>IF(X198&gt;0,RANK(X198,(W198:Y198,Z198:AN198)),0)</f>
        <v>0</v>
      </c>
      <c r="M198" s="7">
        <f>IF(Y198&gt;0,RANK(Y198,(W198:Y198,Z198:AN198)),0)</f>
        <v>1</v>
      </c>
      <c r="N198" s="7">
        <f>IF(Z198&gt;0,RANK(Z198,(W198:Y198,Z198:AN198)),0)</f>
        <v>0</v>
      </c>
      <c r="O198" s="49">
        <f>MAX(W198:AD198)-LARGE(W198:AD198,2)</f>
        <v>2241</v>
      </c>
      <c r="P198" s="178">
        <f t="shared" si="182"/>
        <v>0.37938039614017266</v>
      </c>
      <c r="Q198" s="2"/>
      <c r="R198" s="2">
        <f t="shared" ref="R198:U202" si="215">IF($C198=0,"-",W198/$C198)</f>
        <v>0.31030980192991364</v>
      </c>
      <c r="S198" s="2">
        <f t="shared" si="215"/>
        <v>0</v>
      </c>
      <c r="T198" s="2">
        <f t="shared" si="215"/>
        <v>0.68969019807008636</v>
      </c>
      <c r="U198" s="2">
        <f t="shared" si="215"/>
        <v>0</v>
      </c>
      <c r="V198" s="2">
        <f>IF(C198=0,"-",(1-R198-S198-T198-U198))</f>
        <v>0</v>
      </c>
      <c r="W198" s="1">
        <v>1833</v>
      </c>
      <c r="Y198" s="1">
        <v>4074</v>
      </c>
      <c r="AD198" s="1">
        <f>SUMIF(County!$AT$3000:$AT$3105,1,County!W$3000:W$3105)+SUMIF('Cong Dist'!$BA$1093:$BA$1101,1,'Cong Dist'!AD$1093:AD$1101)</f>
        <v>0</v>
      </c>
      <c r="AP198" s="7">
        <f>IF(AA198&gt;0,RANK(AA198,(W198:Y198,Z198:AN198)),0)</f>
        <v>0</v>
      </c>
      <c r="AQ198" s="7">
        <f>IF(AB198&gt;0,RANK(AB198,(W198:Y198,Z198:AN198)),0)</f>
        <v>0</v>
      </c>
      <c r="AR198" s="7">
        <f>IF(AC198&gt;0,RANK(AC198,(W198:Y198,Z198:AN198)),0)</f>
        <v>0</v>
      </c>
      <c r="AS198" s="7">
        <f>IF(AD198&gt;0,RANK(AD198,(W198:Y198,AD198:AN198)),0)</f>
        <v>0</v>
      </c>
      <c r="AT198" s="2">
        <f t="shared" ref="AT198:AW202" si="216">IF($C198=0,"-",AA198/$C198)</f>
        <v>0</v>
      </c>
      <c r="AU198" s="2">
        <f t="shared" si="216"/>
        <v>0</v>
      </c>
      <c r="AV198" s="2">
        <f t="shared" si="216"/>
        <v>0</v>
      </c>
      <c r="AW198" s="2">
        <f t="shared" si="216"/>
        <v>0</v>
      </c>
      <c r="AY198" s="2" t="str">
        <f t="shared" ref="AY198:AZ201" si="217">A198</f>
        <v>District 1</v>
      </c>
      <c r="AZ198" t="str">
        <f t="shared" si="217"/>
        <v>KS</v>
      </c>
      <c r="BC198" s="98">
        <v>20</v>
      </c>
      <c r="BD198" s="100">
        <v>901</v>
      </c>
      <c r="BE198" s="107">
        <f>BC198*1000+BD198</f>
        <v>20901</v>
      </c>
      <c r="BF198" t="s">
        <v>2627</v>
      </c>
      <c r="BG198" t="s">
        <v>3015</v>
      </c>
    </row>
    <row r="199" spans="1:59" outlineLevel="1">
      <c r="A199" s="9" t="s">
        <v>1576</v>
      </c>
      <c r="B199" t="s">
        <v>1404</v>
      </c>
      <c r="C199" s="1">
        <f>SUM(W199:AN199)</f>
        <v>11342</v>
      </c>
      <c r="D199" s="1">
        <v>7</v>
      </c>
      <c r="E199" s="1">
        <f>IF(R199&gt;State!$CA$23/100,ROUND($D199*R199,0),0)</f>
        <v>2</v>
      </c>
      <c r="F199" s="1"/>
      <c r="G199" s="1">
        <f>IF(T199&gt;State!$CA$23/100,ROUND($D199*T199,0),0)</f>
        <v>5</v>
      </c>
      <c r="H199" s="1"/>
      <c r="I199" s="1"/>
      <c r="J199" s="1"/>
      <c r="K199" s="7">
        <f>IF(W199&gt;0,RANK(W199,(W199:Y199,Z199:AN199)),0)</f>
        <v>2</v>
      </c>
      <c r="L199" s="7">
        <f>IF(X199&gt;0,RANK(X199,(W199:Y199,Z199:AN199)),0)</f>
        <v>0</v>
      </c>
      <c r="M199" s="7">
        <f>IF(Y199&gt;0,RANK(Y199,(W199:Y199,Z199:AN199)),0)</f>
        <v>1</v>
      </c>
      <c r="N199" s="7">
        <f>IF(Z199&gt;0,RANK(Z199,(W199:Y199,Z199:AN199)),0)</f>
        <v>0</v>
      </c>
      <c r="O199" s="49">
        <f>MAX(W199:AD199)-LARGE(W199:AD199,2)</f>
        <v>4892</v>
      </c>
      <c r="P199" s="178">
        <f t="shared" si="182"/>
        <v>0.43131722800211603</v>
      </c>
      <c r="Q199" s="2"/>
      <c r="R199" s="2">
        <f t="shared" si="215"/>
        <v>0.28434138599894199</v>
      </c>
      <c r="S199" s="2">
        <f t="shared" si="215"/>
        <v>0</v>
      </c>
      <c r="T199" s="2">
        <f t="shared" si="215"/>
        <v>0.71565861400105801</v>
      </c>
      <c r="U199" s="2">
        <f t="shared" si="215"/>
        <v>0</v>
      </c>
      <c r="V199" s="2">
        <f>IF(C199=0,"-",(1-R199-S199-T199-U199))</f>
        <v>0</v>
      </c>
      <c r="W199" s="1">
        <v>3225</v>
      </c>
      <c r="Y199" s="1">
        <v>8117</v>
      </c>
      <c r="AD199" s="1">
        <f>SUMIF(County!$AT$3000:$AT$3105,2,County!W$3000:W$3105)+SUMIF('Cong Dist'!$BA$1093:$BA$1101,2,'Cong Dist'!AD$1093:AD$1101)</f>
        <v>0</v>
      </c>
      <c r="AP199" s="7">
        <f>IF(AA199&gt;0,RANK(AA199,(W199:Y199,Z199:AN199)),0)</f>
        <v>0</v>
      </c>
      <c r="AQ199" s="7">
        <f>IF(AB199&gt;0,RANK(AB199,(W199:Y199,Z199:AN199)),0)</f>
        <v>0</v>
      </c>
      <c r="AR199" s="7">
        <f>IF(AC199&gt;0,RANK(AC199,(W199:Y199,Z199:AN199)),0)</f>
        <v>0</v>
      </c>
      <c r="AS199" s="7">
        <f>IF(AD199&gt;0,RANK(AD199,(W199:Y199,AD199:AN199)),0)</f>
        <v>0</v>
      </c>
      <c r="AT199" s="2">
        <f t="shared" si="216"/>
        <v>0</v>
      </c>
      <c r="AU199" s="2">
        <f t="shared" si="216"/>
        <v>0</v>
      </c>
      <c r="AV199" s="2">
        <f t="shared" si="216"/>
        <v>0</v>
      </c>
      <c r="AW199" s="2">
        <f t="shared" si="216"/>
        <v>0</v>
      </c>
      <c r="AY199" s="2" t="str">
        <f t="shared" si="217"/>
        <v>District 2</v>
      </c>
      <c r="AZ199" t="str">
        <f t="shared" si="217"/>
        <v>KS</v>
      </c>
      <c r="BC199" s="98">
        <v>20</v>
      </c>
      <c r="BD199" s="100">
        <v>902</v>
      </c>
      <c r="BE199" s="107">
        <f>BC199*1000+BD199</f>
        <v>20902</v>
      </c>
      <c r="BF199" t="s">
        <v>2627</v>
      </c>
      <c r="BG199" t="s">
        <v>3015</v>
      </c>
    </row>
    <row r="200" spans="1:59" outlineLevel="1">
      <c r="A200" s="9" t="s">
        <v>1577</v>
      </c>
      <c r="B200" t="s">
        <v>1404</v>
      </c>
      <c r="C200" s="1">
        <f>SUM(W200:AN200)</f>
        <v>12360</v>
      </c>
      <c r="D200" s="1">
        <v>6</v>
      </c>
      <c r="E200" s="1">
        <f>IF(R200&gt;State!$CA$23/100,ROUND($D200*R200,0),0)</f>
        <v>2</v>
      </c>
      <c r="F200" s="1"/>
      <c r="G200" s="1">
        <f>IF(T200&gt;State!$CA$23/100,ROUND($D200*T200,0),0)</f>
        <v>4</v>
      </c>
      <c r="H200" s="1"/>
      <c r="I200" s="1"/>
      <c r="J200" s="1"/>
      <c r="K200" s="7">
        <f>IF(W200&gt;0,RANK(W200,(W200:Y200,Z200:AN200)),0)</f>
        <v>2</v>
      </c>
      <c r="L200" s="7">
        <f>IF(X200&gt;0,RANK(X200,(W200:Y200,Z200:AN200)),0)</f>
        <v>0</v>
      </c>
      <c r="M200" s="7">
        <f>IF(Y200&gt;0,RANK(Y200,(W200:Y200,Z200:AN200)),0)</f>
        <v>1</v>
      </c>
      <c r="N200" s="7">
        <f>IF(Z200&gt;0,RANK(Z200,(W200:Y200,Z200:AN200)),0)</f>
        <v>0</v>
      </c>
      <c r="O200" s="49">
        <f>MAX(W200:AD200)-LARGE(W200:AD200,2)</f>
        <v>2982</v>
      </c>
      <c r="P200" s="178">
        <f t="shared" si="182"/>
        <v>0.24126213592233009</v>
      </c>
      <c r="Q200" s="2"/>
      <c r="R200" s="2">
        <f t="shared" si="215"/>
        <v>0.37936893203883493</v>
      </c>
      <c r="S200" s="2">
        <f t="shared" si="215"/>
        <v>0</v>
      </c>
      <c r="T200" s="2">
        <f t="shared" si="215"/>
        <v>0.62063106796116507</v>
      </c>
      <c r="U200" s="2">
        <f t="shared" si="215"/>
        <v>0</v>
      </c>
      <c r="V200" s="2">
        <f>IF(C200=0,"-",(1-R200-S200-T200-U200))</f>
        <v>0</v>
      </c>
      <c r="W200" s="1">
        <v>4689</v>
      </c>
      <c r="Y200" s="1">
        <v>7671</v>
      </c>
      <c r="AD200" s="1">
        <f>SUMIF(County!$AT$3000:$AT$3105,3,County!W$3000:W$3105)+SUMIF('Cong Dist'!$BA$1093:$BA$1101,3,'Cong Dist'!AD$1093:AD$1101)</f>
        <v>0</v>
      </c>
      <c r="AP200" s="7">
        <f>IF(AA200&gt;0,RANK(AA200,(W200:Y200,Z200:AN200)),0)</f>
        <v>0</v>
      </c>
      <c r="AQ200" s="7">
        <f>IF(AB200&gt;0,RANK(AB200,(W200:Y200,Z200:AN200)),0)</f>
        <v>0</v>
      </c>
      <c r="AR200" s="7">
        <f>IF(AC200&gt;0,RANK(AC200,(W200:Y200,Z200:AN200)),0)</f>
        <v>0</v>
      </c>
      <c r="AS200" s="7">
        <f>IF(AD200&gt;0,RANK(AD200,(W200:Y200,AD200:AN200)),0)</f>
        <v>0</v>
      </c>
      <c r="AT200" s="2">
        <f t="shared" si="216"/>
        <v>0</v>
      </c>
      <c r="AU200" s="2">
        <f t="shared" si="216"/>
        <v>0</v>
      </c>
      <c r="AV200" s="2">
        <f t="shared" si="216"/>
        <v>0</v>
      </c>
      <c r="AW200" s="2">
        <f t="shared" si="216"/>
        <v>0</v>
      </c>
      <c r="AY200" s="2" t="str">
        <f t="shared" si="217"/>
        <v>District 3</v>
      </c>
      <c r="AZ200" t="str">
        <f t="shared" si="217"/>
        <v>KS</v>
      </c>
      <c r="BC200" s="98">
        <v>20</v>
      </c>
      <c r="BD200" s="100">
        <v>903</v>
      </c>
      <c r="BE200" s="107">
        <f>BC200*1000+BD200</f>
        <v>20903</v>
      </c>
      <c r="BF200" t="s">
        <v>2627</v>
      </c>
      <c r="BG200" t="s">
        <v>3015</v>
      </c>
    </row>
    <row r="201" spans="1:59" outlineLevel="1">
      <c r="A201" s="9" t="s">
        <v>1841</v>
      </c>
      <c r="B201" t="s">
        <v>1404</v>
      </c>
      <c r="C201" s="1">
        <f>SUM(W201:AN201)</f>
        <v>9413</v>
      </c>
      <c r="D201" s="1">
        <v>5</v>
      </c>
      <c r="E201" s="1">
        <f>IF(R201&gt;State!$CA$23/100,ROUND($D201*R201,0),0)</f>
        <v>2</v>
      </c>
      <c r="F201" s="1"/>
      <c r="G201" s="1">
        <f>IF(T201&gt;State!$CA$23/100,ROUND($D201*T201,0),0)</f>
        <v>3</v>
      </c>
      <c r="H201" s="1"/>
      <c r="I201" s="1"/>
      <c r="J201" s="1"/>
      <c r="K201" s="7">
        <f>IF(W201&gt;0,RANK(W201,(W201:Y201,Z201:AN201)),0)</f>
        <v>2</v>
      </c>
      <c r="L201" s="7">
        <f>IF(X201&gt;0,RANK(X201,(W201:Y201,Z201:AN201)),0)</f>
        <v>0</v>
      </c>
      <c r="M201" s="7">
        <f>IF(Y201&gt;0,RANK(Y201,(W201:Y201,Z201:AN201)),0)</f>
        <v>1</v>
      </c>
      <c r="N201" s="7">
        <f>IF(Z201&gt;0,RANK(Z201,(W201:Y201,Z201:AN201)),0)</f>
        <v>0</v>
      </c>
      <c r="O201" s="49">
        <f>MAX(W201:AD201)-LARGE(W201:AD201,2)</f>
        <v>3721</v>
      </c>
      <c r="P201" s="178">
        <f t="shared" si="182"/>
        <v>0.39530436630192289</v>
      </c>
      <c r="Q201" s="2"/>
      <c r="R201" s="2">
        <f t="shared" si="215"/>
        <v>0.30234781684903855</v>
      </c>
      <c r="S201" s="2">
        <f t="shared" si="215"/>
        <v>0</v>
      </c>
      <c r="T201" s="2">
        <f t="shared" si="215"/>
        <v>0.69765218315096145</v>
      </c>
      <c r="U201" s="2">
        <f t="shared" si="215"/>
        <v>0</v>
      </c>
      <c r="V201" s="2">
        <f>IF(C201=0,"-",(1-R201-S201-T201-U201))</f>
        <v>0</v>
      </c>
      <c r="W201" s="1">
        <v>2846</v>
      </c>
      <c r="Y201" s="1">
        <v>6567</v>
      </c>
      <c r="AD201" s="1">
        <f>SUMIF(County!$AT$3000:$AT$3105,4,County!W$3000:W$3105)+SUMIF('Cong Dist'!$BA$1093:$BA$1101,4,'Cong Dist'!AD$1093:AD$1101)</f>
        <v>0</v>
      </c>
      <c r="AP201" s="7">
        <f>IF(AA201&gt;0,RANK(AA201,(W201:Y201,Z201:AN201)),0)</f>
        <v>0</v>
      </c>
      <c r="AQ201" s="7">
        <f>IF(AB201&gt;0,RANK(AB201,(W201:Y201,Z201:AN201)),0)</f>
        <v>0</v>
      </c>
      <c r="AR201" s="7">
        <f>IF(AC201&gt;0,RANK(AC201,(W201:Y201,Z201:AN201)),0)</f>
        <v>0</v>
      </c>
      <c r="AS201" s="7">
        <f>IF(AD201&gt;0,RANK(AD201,(W201:Y201,AD201:AN201)),0)</f>
        <v>0</v>
      </c>
      <c r="AT201" s="2">
        <f t="shared" si="216"/>
        <v>0</v>
      </c>
      <c r="AU201" s="2">
        <f t="shared" si="216"/>
        <v>0</v>
      </c>
      <c r="AV201" s="2">
        <f t="shared" si="216"/>
        <v>0</v>
      </c>
      <c r="AW201" s="2">
        <f t="shared" si="216"/>
        <v>0</v>
      </c>
      <c r="AY201" s="2" t="str">
        <f t="shared" si="217"/>
        <v>District 4</v>
      </c>
      <c r="AZ201" t="str">
        <f t="shared" si="217"/>
        <v>KS</v>
      </c>
      <c r="BC201" s="98">
        <v>20</v>
      </c>
      <c r="BD201" s="100">
        <v>904</v>
      </c>
      <c r="BE201" s="107">
        <f>BC201*1000+BD201</f>
        <v>20904</v>
      </c>
      <c r="BF201" t="s">
        <v>2627</v>
      </c>
      <c r="BG201" t="s">
        <v>3015</v>
      </c>
    </row>
    <row r="202" spans="1:59">
      <c r="A202" t="s">
        <v>2037</v>
      </c>
      <c r="B202" t="s">
        <v>1114</v>
      </c>
      <c r="C202" s="1">
        <f>SUM(W202:AN202)</f>
        <v>39022</v>
      </c>
      <c r="D202" s="1">
        <v>11</v>
      </c>
      <c r="E202" s="1">
        <v>3</v>
      </c>
      <c r="F202" s="1"/>
      <c r="G202" s="1">
        <v>8</v>
      </c>
      <c r="H202" s="1"/>
      <c r="I202" s="1"/>
      <c r="J202" s="1"/>
      <c r="K202" s="7">
        <f>IF(W202&gt;0,RANK(W202,(W202:Y202,Z202:AN202)),0)</f>
        <v>2</v>
      </c>
      <c r="L202" s="7">
        <f>IF(X202&gt;0,RANK(X202,(W202:Y202,Z202:AN202)),0)</f>
        <v>0</v>
      </c>
      <c r="M202" s="7">
        <f>IF(Y202&gt;0,RANK(Y202,(W202:Y202,Z202:AN202)),0)</f>
        <v>1</v>
      </c>
      <c r="N202" s="7">
        <f>IF(Z202&gt;0,RANK(Z202,(W202:Y202,Z202:AN202)),0)</f>
        <v>0</v>
      </c>
      <c r="O202" s="49">
        <f>MAX(W202:AD202)-LARGE(W202:AD202,2)</f>
        <v>13836</v>
      </c>
      <c r="P202" s="178">
        <f t="shared" si="182"/>
        <v>0.35456921736456359</v>
      </c>
      <c r="Q202" s="2"/>
      <c r="R202" s="2">
        <f t="shared" si="215"/>
        <v>0.3227153913177182</v>
      </c>
      <c r="S202" s="2">
        <f t="shared" si="215"/>
        <v>0</v>
      </c>
      <c r="T202" s="2">
        <f t="shared" si="215"/>
        <v>0.6772846086822818</v>
      </c>
      <c r="U202" s="2">
        <f t="shared" si="215"/>
        <v>0</v>
      </c>
      <c r="V202" s="2">
        <f>IF(C202=0,"-",(1-R202-S202-T202-U202))</f>
        <v>0</v>
      </c>
      <c r="W202" s="1">
        <f t="shared" ref="W202:Y202" si="218">SUM(W198:W201)</f>
        <v>12593</v>
      </c>
      <c r="Y202" s="1">
        <f t="shared" si="218"/>
        <v>26429</v>
      </c>
      <c r="AD202" s="1">
        <f>SUM(AD198:AD201)</f>
        <v>0</v>
      </c>
      <c r="AF202" s="1">
        <f>SUM(AF198:AF201)</f>
        <v>0</v>
      </c>
      <c r="AL202" s="1">
        <f>SUM(AL198:AL201)</f>
        <v>0</v>
      </c>
      <c r="AP202" s="7">
        <f>IF(AA202&gt;0,RANK(AA202,(W202:Y202,Z202:AN202)),0)</f>
        <v>0</v>
      </c>
      <c r="AQ202" s="7">
        <f>IF(AB202&gt;0,RANK(AB202,(W202:Y202,Z202:AN202)),0)</f>
        <v>0</v>
      </c>
      <c r="AR202" s="7">
        <f>IF(AC202&gt;0,RANK(AC202,(W202:Y202,Z202:AN202)),0)</f>
        <v>0</v>
      </c>
      <c r="AS202" s="7">
        <f>IF(AD202&gt;0,RANK(AD202,(W202:Y202,AD202:AN202)),0)</f>
        <v>0</v>
      </c>
      <c r="AT202" s="2">
        <f t="shared" si="216"/>
        <v>0</v>
      </c>
      <c r="AU202" s="2">
        <f t="shared" si="216"/>
        <v>0</v>
      </c>
      <c r="AV202" s="2">
        <f t="shared" si="216"/>
        <v>0</v>
      </c>
      <c r="AW202" s="2">
        <f t="shared" si="216"/>
        <v>0</v>
      </c>
      <c r="AY202" s="2" t="str">
        <f t="shared" ref="AY202:AY260" si="219">A202</f>
        <v>Kansas</v>
      </c>
      <c r="AZ202" t="str">
        <f t="shared" ref="AZ202:AZ260" si="220">B202</f>
        <v>T</v>
      </c>
      <c r="BC202" s="98">
        <v>20</v>
      </c>
      <c r="BD202" s="100"/>
      <c r="BE202" s="107">
        <f>BC202*1000+BD202</f>
        <v>20000</v>
      </c>
      <c r="BF202" t="s">
        <v>1634</v>
      </c>
      <c r="BG202" t="s">
        <v>3015</v>
      </c>
    </row>
    <row r="203" spans="1:59">
      <c r="C203" s="1"/>
      <c r="D203" s="1"/>
      <c r="E203" s="1"/>
      <c r="F203" s="1"/>
      <c r="G203" s="1"/>
      <c r="H203" s="1"/>
      <c r="I203" s="1"/>
      <c r="J203" s="1"/>
      <c r="K203" s="7"/>
      <c r="L203" s="7"/>
      <c r="M203" s="7"/>
      <c r="N203" s="7"/>
      <c r="O203" s="49"/>
      <c r="P203" s="178"/>
      <c r="Q203" s="2"/>
      <c r="R203" s="2"/>
      <c r="S203" s="2"/>
      <c r="T203" s="2"/>
      <c r="U203" s="2"/>
      <c r="V203" s="2"/>
      <c r="AP203" s="7"/>
      <c r="AQ203" s="7"/>
      <c r="AR203" s="7"/>
      <c r="AS203" s="7"/>
      <c r="AT203" s="2"/>
      <c r="AU203" s="2"/>
      <c r="AV203" s="2"/>
      <c r="AW203" s="2"/>
      <c r="AY203" s="2"/>
      <c r="BD203" s="100"/>
    </row>
    <row r="204" spans="1:59" outlineLevel="1">
      <c r="A204" t="s">
        <v>2158</v>
      </c>
      <c r="B204" s="9" t="s">
        <v>479</v>
      </c>
      <c r="C204" s="1">
        <f t="shared" ref="C204:C210" si="221">SUM(W204:AN204)</f>
        <v>73082</v>
      </c>
      <c r="D204" s="1">
        <v>5</v>
      </c>
      <c r="E204" s="1">
        <f t="shared" ref="E204:E210" si="222">ROUND(W204/($W204+$Y204)*$D204,0)</f>
        <v>2</v>
      </c>
      <c r="F204" s="1"/>
      <c r="G204" s="1">
        <f t="shared" ref="G204:G210" si="223">ROUND(Y204/($W204+$Y204)*$D204,0)</f>
        <v>3</v>
      </c>
      <c r="H204" s="1"/>
      <c r="I204" s="1"/>
      <c r="J204" s="1"/>
      <c r="K204" s="7">
        <f>IF(W204&gt;0,RANK(W204,(W204:Y204,Z204:AN204)),0)</f>
        <v>2</v>
      </c>
      <c r="L204" s="7">
        <f>IF(X204&gt;0,RANK(X204,(W204:Y204,Z204:AN204)),0)</f>
        <v>0</v>
      </c>
      <c r="M204" s="7">
        <f>IF(Y204&gt;0,RANK(Y204,(W204:Y204,Z204:AN204)),0)</f>
        <v>1</v>
      </c>
      <c r="N204" s="7">
        <f>IF(Z204&gt;0,RANK(Z204,(W204:Y204,Z204:AN204)),0)</f>
        <v>4</v>
      </c>
      <c r="O204" s="49">
        <f t="shared" ref="O204:O210" si="224">MAX(W204:AD204)-LARGE(W204:AD204,2)</f>
        <v>5684</v>
      </c>
      <c r="P204" s="178">
        <f t="shared" ref="P204:P261" si="225">O204/C204</f>
        <v>7.7775649270682243E-2</v>
      </c>
      <c r="Q204" s="2"/>
      <c r="R204" s="2">
        <f t="shared" ref="R204:R210" si="226">IF($C204=0,"-",W204/$C204)</f>
        <v>0.3993322569168879</v>
      </c>
      <c r="S204" s="2">
        <f t="shared" ref="S204:S210" si="227">IF($C204=0,"-",X204/$C204)</f>
        <v>0</v>
      </c>
      <c r="T204" s="2">
        <f t="shared" ref="T204:T210" si="228">IF($C204=0,"-",Y204/$C204)</f>
        <v>0.47710790618757015</v>
      </c>
      <c r="U204" s="2">
        <f t="shared" ref="U204:U210" si="229">IF($C204=0,"-",Z204/$C204)</f>
        <v>1.8540817164281218E-2</v>
      </c>
      <c r="V204" s="2">
        <f t="shared" ref="V204:V210" si="230">IF(C204=0,"-",(1-R204-S204-T204-U204))</f>
        <v>0.10501901973126074</v>
      </c>
      <c r="W204" s="1">
        <f>SUMIF(County!$AT$671:$AT$790,$BA204,County!P$671:P$790)+SUMIF($BA$1104:$BA$1115,$BA204,W$1104:W$1115)</f>
        <v>29184</v>
      </c>
      <c r="Y204" s="1">
        <f>SUMIF(County!$AT$671:$AT$790,$BA204,County!R$671:R$790)+SUMIF($BA$1104:$BA$1115,$BA204,Y$1104:Y$1115)</f>
        <v>34868</v>
      </c>
      <c r="Z204" s="1">
        <f>SUMIF(County!$AT$671:$AT$790,$BA204,County!S$671:S$790)+SUMIF($BA$1104:$BA$1115,$BA204,Z$1104:Z$1115)</f>
        <v>1355</v>
      </c>
      <c r="AE204" s="1">
        <f>SUMIF(County!$AT$671:$AT$790,$BA204,County!X$671:X$790)+SUMIF($BA$1104:$BA$1115,$BA204,AE$1104:AE$1115)</f>
        <v>7308</v>
      </c>
      <c r="AH204" s="1"/>
      <c r="AJ204" s="1">
        <f>SUMIF(County!$AT$671:$AT$790,$BA204,County!AC$671:AC$790)+SUMIF($BA$1104:$BA$1115,$BA204,AJ$1104:AJ$1115)</f>
        <v>367</v>
      </c>
      <c r="AP204" s="7">
        <f>IF(AA204&gt;0,RANK(AA204,(W204:Y204,Z204:AN204)),0)</f>
        <v>0</v>
      </c>
      <c r="AQ204" s="7">
        <f>IF(AB204&gt;0,RANK(AB204,(W204:Y204,Z204:AN204)),0)</f>
        <v>0</v>
      </c>
      <c r="AR204" s="7">
        <f>IF(AC204&gt;0,RANK(AC204,(W204:Y204,Z204:AN204)),0)</f>
        <v>0</v>
      </c>
      <c r="AS204" s="7">
        <f>IF(AD204&gt;0,RANK(AD204,(W204:Y204,AD204:AN204)),0)</f>
        <v>0</v>
      </c>
      <c r="AT204" s="2">
        <f t="shared" ref="AT204:AT210" si="231">IF($C204=0,"-",AA204/$C204)</f>
        <v>0</v>
      </c>
      <c r="AU204" s="2">
        <f t="shared" ref="AU204:AU210" si="232">IF($C204=0,"-",AB204/$C204)</f>
        <v>0</v>
      </c>
      <c r="AV204" s="2">
        <f t="shared" ref="AV204:AV210" si="233">IF($C204=0,"-",AC204/$C204)</f>
        <v>0</v>
      </c>
      <c r="AW204" s="2">
        <f t="shared" ref="AW204:AW210" si="234">IF($C204=0,"-",AD204/$C204)</f>
        <v>0</v>
      </c>
      <c r="AY204" s="2" t="str">
        <f t="shared" si="219"/>
        <v>District 1</v>
      </c>
      <c r="AZ204" t="str">
        <f t="shared" si="220"/>
        <v>KY</v>
      </c>
      <c r="BA204">
        <v>1</v>
      </c>
      <c r="BC204" s="98">
        <v>21</v>
      </c>
      <c r="BD204" s="100">
        <v>901</v>
      </c>
      <c r="BE204" s="107">
        <f t="shared" ref="BE204:BE210" si="235">BC204*1000+BD204</f>
        <v>21901</v>
      </c>
      <c r="BF204" t="s">
        <v>2627</v>
      </c>
      <c r="BG204" t="s">
        <v>3208</v>
      </c>
    </row>
    <row r="205" spans="1:59" outlineLevel="1">
      <c r="A205" s="9" t="s">
        <v>1576</v>
      </c>
      <c r="B205" s="9" t="s">
        <v>479</v>
      </c>
      <c r="C205" s="1">
        <f t="shared" si="221"/>
        <v>70508</v>
      </c>
      <c r="D205" s="1">
        <v>6</v>
      </c>
      <c r="E205" s="1">
        <f t="shared" si="222"/>
        <v>3</v>
      </c>
      <c r="F205" s="1"/>
      <c r="G205" s="1">
        <f t="shared" si="223"/>
        <v>3</v>
      </c>
      <c r="H205" s="1"/>
      <c r="I205" s="1"/>
      <c r="J205" s="1"/>
      <c r="K205" s="7">
        <f>IF(W205&gt;0,RANK(W205,(W205:Y205,Z205:AN205)),0)</f>
        <v>2</v>
      </c>
      <c r="L205" s="7">
        <f>IF(X205&gt;0,RANK(X205,(W205:Y205,Z205:AN205)),0)</f>
        <v>0</v>
      </c>
      <c r="M205" s="7">
        <f>IF(Y205&gt;0,RANK(Y205,(W205:Y205,Z205:AN205)),0)</f>
        <v>1</v>
      </c>
      <c r="N205" s="7">
        <f>IF(Z205&gt;0,RANK(Z205,(W205:Y205,Z205:AN205)),0)</f>
        <v>4</v>
      </c>
      <c r="O205" s="49">
        <f t="shared" si="224"/>
        <v>2428</v>
      </c>
      <c r="P205" s="178">
        <f t="shared" si="225"/>
        <v>3.4435808702558572E-2</v>
      </c>
      <c r="Q205" s="2"/>
      <c r="R205" s="2">
        <f t="shared" si="226"/>
        <v>0.44609122369092868</v>
      </c>
      <c r="S205" s="2">
        <f t="shared" si="227"/>
        <v>0</v>
      </c>
      <c r="T205" s="2">
        <f t="shared" si="228"/>
        <v>0.48052703239348726</v>
      </c>
      <c r="U205" s="2">
        <f t="shared" si="229"/>
        <v>1.4239518919838884E-2</v>
      </c>
      <c r="V205" s="2">
        <f t="shared" si="230"/>
        <v>5.9142224995745167E-2</v>
      </c>
      <c r="W205" s="1">
        <f>SUMIF(County!$AT$671:$AT$790,$BA205,County!P$671:P$790)+SUMIF($BA$1104:$BA$1115,$BA205,W$1104:W$1115)</f>
        <v>31453</v>
      </c>
      <c r="Y205" s="1">
        <f>SUMIF(County!$AT$671:$AT$790,$BA205,County!R$671:R$790)+SUMIF($BA$1104:$BA$1115,$BA205,Y$1104:Y$1115)</f>
        <v>33881</v>
      </c>
      <c r="Z205" s="1">
        <f>SUMIF(County!$AT$671:$AT$790,$BA205,County!S$671:S$790)+SUMIF($BA$1104:$BA$1115,$BA205,Z$1104:Z$1115)</f>
        <v>1004</v>
      </c>
      <c r="AE205" s="1">
        <f>SUMIF(County!$AT$671:$AT$790,$BA205,County!X$671:X$790)+SUMIF($BA$1104:$BA$1115,$BA205,AE$1104:AE$1115)</f>
        <v>3898</v>
      </c>
      <c r="AH205" s="1"/>
      <c r="AJ205" s="1">
        <f>SUMIF(County!$AT$671:$AT$790,$BA205,County!AC$671:AC$790)+SUMIF($BA$1104:$BA$1115,$BA205,AJ$1104:AJ$1115)</f>
        <v>272</v>
      </c>
      <c r="AP205" s="7">
        <f>IF(AA205&gt;0,RANK(AA205,(W205:Y205,Z205:AN205)),0)</f>
        <v>0</v>
      </c>
      <c r="AQ205" s="7">
        <f>IF(AB205&gt;0,RANK(AB205,(W205:Y205,Z205:AN205)),0)</f>
        <v>0</v>
      </c>
      <c r="AR205" s="7">
        <f>IF(AC205&gt;0,RANK(AC205,(W205:Y205,Z205:AN205)),0)</f>
        <v>0</v>
      </c>
      <c r="AS205" s="7">
        <f>IF(AD205&gt;0,RANK(AD205,(W205:Y205,AD205:AN205)),0)</f>
        <v>0</v>
      </c>
      <c r="AT205" s="2">
        <f t="shared" si="231"/>
        <v>0</v>
      </c>
      <c r="AU205" s="2">
        <f t="shared" si="232"/>
        <v>0</v>
      </c>
      <c r="AV205" s="2">
        <f t="shared" si="233"/>
        <v>0</v>
      </c>
      <c r="AW205" s="2">
        <f t="shared" si="234"/>
        <v>0</v>
      </c>
      <c r="AY205" s="2" t="str">
        <f t="shared" si="219"/>
        <v>District 2</v>
      </c>
      <c r="AZ205" t="str">
        <f t="shared" si="220"/>
        <v>KY</v>
      </c>
      <c r="BA205">
        <v>2</v>
      </c>
      <c r="BC205" s="98">
        <v>21</v>
      </c>
      <c r="BD205" s="100">
        <v>902</v>
      </c>
      <c r="BE205" s="107">
        <f t="shared" si="235"/>
        <v>21902</v>
      </c>
      <c r="BF205" t="s">
        <v>2627</v>
      </c>
      <c r="BG205" t="s">
        <v>3208</v>
      </c>
    </row>
    <row r="206" spans="1:59" outlineLevel="1">
      <c r="A206" s="9" t="s">
        <v>1577</v>
      </c>
      <c r="B206" s="9" t="s">
        <v>479</v>
      </c>
      <c r="C206" s="1">
        <f t="shared" si="221"/>
        <v>109736</v>
      </c>
      <c r="D206" s="1">
        <v>9</v>
      </c>
      <c r="E206" s="1">
        <f t="shared" si="222"/>
        <v>5</v>
      </c>
      <c r="F206" s="1"/>
      <c r="G206" s="1">
        <f t="shared" si="223"/>
        <v>4</v>
      </c>
      <c r="H206" s="1"/>
      <c r="I206" s="1"/>
      <c r="J206" s="1"/>
      <c r="K206" s="7">
        <f>IF(W206&gt;0,RANK(W206,(W206:Y206,Z206:AN206)),0)</f>
        <v>1</v>
      </c>
      <c r="L206" s="7">
        <f>IF(X206&gt;0,RANK(X206,(W206:Y206,Z206:AN206)),0)</f>
        <v>0</v>
      </c>
      <c r="M206" s="7">
        <f>IF(Y206&gt;0,RANK(Y206,(W206:Y206,Z206:AN206)),0)</f>
        <v>2</v>
      </c>
      <c r="N206" s="7">
        <f>IF(Z206&gt;0,RANK(Z206,(W206:Y206,Z206:AN206)),0)</f>
        <v>4</v>
      </c>
      <c r="O206" s="49">
        <f t="shared" si="224"/>
        <v>18571</v>
      </c>
      <c r="P206" s="178">
        <f t="shared" si="225"/>
        <v>0.16923343296639207</v>
      </c>
      <c r="Q206" s="2"/>
      <c r="R206" s="2">
        <f t="shared" si="226"/>
        <v>0.57292957643799669</v>
      </c>
      <c r="S206" s="2">
        <f t="shared" si="227"/>
        <v>0</v>
      </c>
      <c r="T206" s="2">
        <f t="shared" si="228"/>
        <v>0.4036961434716046</v>
      </c>
      <c r="U206" s="2">
        <f t="shared" si="229"/>
        <v>5.549682875264271E-3</v>
      </c>
      <c r="V206" s="2">
        <f t="shared" si="230"/>
        <v>1.7824597215134443E-2</v>
      </c>
      <c r="W206" s="1">
        <f>SUMIF(County!$AT$671:$AT$790,$BA206,County!P$671:P$790)+SUMIF($BA$1104:$BA$1115,$BA206,W$1104:W$1115)</f>
        <v>62871</v>
      </c>
      <c r="Y206" s="1">
        <f>SUMIF(County!$AT$671:$AT$790,$BA206,County!R$671:R$790)+SUMIF($BA$1104:$BA$1115,$BA206,Y$1104:Y$1115)</f>
        <v>44300</v>
      </c>
      <c r="Z206" s="1">
        <f>SUMIF(County!$AT$671:$AT$790,$BA206,County!S$671:S$790)+SUMIF($BA$1104:$BA$1115,$BA206,Z$1104:Z$1115)</f>
        <v>609</v>
      </c>
      <c r="AE206" s="1">
        <f>SUMIF(County!$AT$671:$AT$790,$BA206,County!X$671:X$790)+SUMIF($BA$1104:$BA$1115,$BA206,AE$1104:AE$1115)</f>
        <v>1818</v>
      </c>
      <c r="AJ206" s="1">
        <f>SUMIF(County!$AT$671:$AT$790,$BA206,County!AC$671:AC$790)+SUMIF($BA$1104:$BA$1115,$BA206,AJ$1104:AJ$1115)</f>
        <v>138</v>
      </c>
      <c r="AP206" s="7">
        <f>IF(AA206&gt;0,RANK(AA206,(W206:Y206,Z206:AN206)),0)</f>
        <v>0</v>
      </c>
      <c r="AQ206" s="7">
        <f>IF(AB206&gt;0,RANK(AB206,(W206:Y206,Z206:AN206)),0)</f>
        <v>0</v>
      </c>
      <c r="AR206" s="7">
        <f>IF(AC206&gt;0,RANK(AC206,(W206:Y206,Z206:AN206)),0)</f>
        <v>0</v>
      </c>
      <c r="AS206" s="7">
        <f>IF(AD206&gt;0,RANK(AD206,(W206:Y206,AD206:AN206)),0)</f>
        <v>0</v>
      </c>
      <c r="AT206" s="2">
        <f t="shared" si="231"/>
        <v>0</v>
      </c>
      <c r="AU206" s="2">
        <f t="shared" si="232"/>
        <v>0</v>
      </c>
      <c r="AV206" s="2">
        <f t="shared" si="233"/>
        <v>0</v>
      </c>
      <c r="AW206" s="2">
        <f t="shared" si="234"/>
        <v>0</v>
      </c>
      <c r="AY206" s="2" t="str">
        <f t="shared" si="219"/>
        <v>District 3</v>
      </c>
      <c r="AZ206" t="str">
        <f t="shared" si="220"/>
        <v>KY</v>
      </c>
      <c r="BA206">
        <v>3</v>
      </c>
      <c r="BC206" s="98">
        <v>21</v>
      </c>
      <c r="BD206" s="100">
        <v>903</v>
      </c>
      <c r="BE206" s="107">
        <f t="shared" si="235"/>
        <v>21903</v>
      </c>
      <c r="BF206" t="s">
        <v>2627</v>
      </c>
      <c r="BG206" t="s">
        <v>3208</v>
      </c>
    </row>
    <row r="207" spans="1:59" outlineLevel="1">
      <c r="A207" s="9" t="s">
        <v>1841</v>
      </c>
      <c r="B207" s="9" t="s">
        <v>479</v>
      </c>
      <c r="C207" s="1">
        <f t="shared" si="221"/>
        <v>55742</v>
      </c>
      <c r="D207" s="1">
        <v>6</v>
      </c>
      <c r="E207" s="1">
        <f t="shared" si="222"/>
        <v>3</v>
      </c>
      <c r="F207" s="1"/>
      <c r="G207" s="1">
        <f t="shared" si="223"/>
        <v>3</v>
      </c>
      <c r="H207" s="1"/>
      <c r="I207" s="1"/>
      <c r="J207" s="1"/>
      <c r="K207" s="7">
        <f>IF(W207&gt;0,RANK(W207,(W207:Y207,Z207:AN207)),0)</f>
        <v>1</v>
      </c>
      <c r="L207" s="7">
        <f>IF(X207&gt;0,RANK(X207,(W207:Y207,Z207:AN207)),0)</f>
        <v>0</v>
      </c>
      <c r="M207" s="7">
        <f>IF(Y207&gt;0,RANK(Y207,(W207:Y207,Z207:AN207)),0)</f>
        <v>2</v>
      </c>
      <c r="N207" s="7">
        <f>IF(Z207&gt;0,RANK(Z207,(W207:Y207,Z207:AN207)),0)</f>
        <v>4</v>
      </c>
      <c r="O207" s="49">
        <f t="shared" si="224"/>
        <v>252</v>
      </c>
      <c r="P207" s="178">
        <f t="shared" si="225"/>
        <v>4.5208281008934014E-3</v>
      </c>
      <c r="Q207" s="2"/>
      <c r="R207" s="2">
        <f t="shared" si="226"/>
        <v>0.47032758063937424</v>
      </c>
      <c r="S207" s="2">
        <f t="shared" si="227"/>
        <v>0</v>
      </c>
      <c r="T207" s="2">
        <f t="shared" si="228"/>
        <v>0.46580675253848086</v>
      </c>
      <c r="U207" s="2">
        <f t="shared" si="229"/>
        <v>1.2773133364428976E-2</v>
      </c>
      <c r="V207" s="2">
        <f t="shared" si="230"/>
        <v>5.1092533457715861E-2</v>
      </c>
      <c r="W207" s="1">
        <f>SUMIF(County!$AT$671:$AT$790,$BA207,County!P$671:P$790)+SUMIF($BA$1104:$BA$1115,$BA207,W$1104:W$1115)</f>
        <v>26217</v>
      </c>
      <c r="Y207" s="1">
        <f>SUMIF(County!$AT$671:$AT$790,$BA207,County!R$671:R$790)+SUMIF($BA$1104:$BA$1115,$BA207,Y$1104:Y$1115)</f>
        <v>25965</v>
      </c>
      <c r="Z207" s="1">
        <f>SUMIF(County!$AT$671:$AT$790,$BA207,County!S$671:S$790)+SUMIF($BA$1104:$BA$1115,$BA207,Z$1104:Z$1115)</f>
        <v>712</v>
      </c>
      <c r="AE207" s="1">
        <f>SUMIF(County!$AT$671:$AT$790,$BA207,County!X$671:X$790)+SUMIF($BA$1104:$BA$1115,$BA207,AE$1104:AE$1115)</f>
        <v>2670</v>
      </c>
      <c r="AJ207" s="1">
        <f>SUMIF(County!$AT$671:$AT$790,$BA207,County!AC$671:AC$790)+SUMIF($BA$1104:$BA$1115,$BA207,AJ$1104:AJ$1115)</f>
        <v>178</v>
      </c>
      <c r="AP207" s="7">
        <f>IF(AA207&gt;0,RANK(AA207,(W207:Y207,Z207:AN207)),0)</f>
        <v>0</v>
      </c>
      <c r="AQ207" s="7">
        <f>IF(AB207&gt;0,RANK(AB207,(W207:Y207,Z207:AN207)),0)</f>
        <v>0</v>
      </c>
      <c r="AR207" s="7">
        <f>IF(AC207&gt;0,RANK(AC207,(W207:Y207,Z207:AN207)),0)</f>
        <v>0</v>
      </c>
      <c r="AS207" s="7">
        <f>IF(AD207&gt;0,RANK(AD207,(W207:Y207,AD207:AN207)),0)</f>
        <v>0</v>
      </c>
      <c r="AT207" s="2">
        <f t="shared" si="231"/>
        <v>0</v>
      </c>
      <c r="AU207" s="2">
        <f t="shared" si="232"/>
        <v>0</v>
      </c>
      <c r="AV207" s="2">
        <f t="shared" si="233"/>
        <v>0</v>
      </c>
      <c r="AW207" s="2">
        <f t="shared" si="234"/>
        <v>0</v>
      </c>
      <c r="AY207" s="2" t="str">
        <f t="shared" si="219"/>
        <v>District 4</v>
      </c>
      <c r="AZ207" t="str">
        <f t="shared" si="220"/>
        <v>KY</v>
      </c>
      <c r="BA207">
        <v>4</v>
      </c>
      <c r="BC207" s="98">
        <v>21</v>
      </c>
      <c r="BD207" s="100">
        <v>904</v>
      </c>
      <c r="BE207" s="107">
        <f t="shared" si="235"/>
        <v>21904</v>
      </c>
      <c r="BF207" t="s">
        <v>2627</v>
      </c>
      <c r="BG207" t="s">
        <v>3208</v>
      </c>
    </row>
    <row r="208" spans="1:59" outlineLevel="1">
      <c r="A208" s="9" t="s">
        <v>1796</v>
      </c>
      <c r="B208" s="9" t="s">
        <v>479</v>
      </c>
      <c r="C208" s="1">
        <f t="shared" si="221"/>
        <v>53864</v>
      </c>
      <c r="D208" s="1">
        <v>4</v>
      </c>
      <c r="E208" s="1">
        <f t="shared" si="222"/>
        <v>2</v>
      </c>
      <c r="F208" s="1"/>
      <c r="G208" s="1">
        <f t="shared" si="223"/>
        <v>2</v>
      </c>
      <c r="H208" s="1"/>
      <c r="I208" s="1"/>
      <c r="J208" s="1"/>
      <c r="K208" s="7">
        <f>IF(W208&gt;0,RANK(W208,(W208:Y208,Z208:AN208)),0)</f>
        <v>2</v>
      </c>
      <c r="L208" s="7">
        <f>IF(X208&gt;0,RANK(X208,(W208:Y208,Z208:AN208)),0)</f>
        <v>0</v>
      </c>
      <c r="M208" s="7">
        <f>IF(Y208&gt;0,RANK(Y208,(W208:Y208,Z208:AN208)),0)</f>
        <v>1</v>
      </c>
      <c r="N208" s="7">
        <f>IF(Z208&gt;0,RANK(Z208,(W208:Y208,Z208:AN208)),0)</f>
        <v>4</v>
      </c>
      <c r="O208" s="49">
        <f t="shared" si="224"/>
        <v>9323</v>
      </c>
      <c r="P208" s="178">
        <f t="shared" si="225"/>
        <v>0.17308406356750333</v>
      </c>
      <c r="Q208" s="2"/>
      <c r="R208" s="2">
        <f t="shared" si="226"/>
        <v>0.35402123867518193</v>
      </c>
      <c r="S208" s="2">
        <f t="shared" si="227"/>
        <v>0</v>
      </c>
      <c r="T208" s="2">
        <f t="shared" si="228"/>
        <v>0.52710530224268526</v>
      </c>
      <c r="U208" s="2">
        <f t="shared" si="229"/>
        <v>2.0923065498291996E-2</v>
      </c>
      <c r="V208" s="2">
        <f t="shared" si="230"/>
        <v>9.7950393583840764E-2</v>
      </c>
      <c r="W208" s="1">
        <f>SUMIF(County!$AT$671:$AT$790,$BA208,County!P$671:P$790)+SUMIF($BA$1104:$BA$1115,$BA208,W$1104:W$1115)</f>
        <v>19069</v>
      </c>
      <c r="Y208" s="1">
        <f>SUMIF(County!$AT$671:$AT$790,$BA208,County!R$671:R$790)+SUMIF($BA$1104:$BA$1115,$BA208,Y$1104:Y$1115)</f>
        <v>28392</v>
      </c>
      <c r="Z208" s="1">
        <f>SUMIF(County!$AT$671:$AT$790,$BA208,County!S$671:S$790)+SUMIF($BA$1104:$BA$1115,$BA208,Z$1104:Z$1115)</f>
        <v>1127</v>
      </c>
      <c r="AE208" s="1">
        <f>SUMIF(County!$AT$671:$AT$790,$BA208,County!X$671:X$790)+SUMIF($BA$1104:$BA$1115,$BA208,AE$1104:AE$1115)</f>
        <v>4907</v>
      </c>
      <c r="AJ208" s="1">
        <f>SUMIF(County!$AT$671:$AT$790,$BA208,County!AC$671:AC$790)+SUMIF($BA$1104:$BA$1115,$BA208,AJ$1104:AJ$1115)</f>
        <v>369</v>
      </c>
      <c r="AP208" s="7">
        <f>IF(AA208&gt;0,RANK(AA208,(W208:Y208,Z208:AN208)),0)</f>
        <v>0</v>
      </c>
      <c r="AQ208" s="7">
        <f>IF(AB208&gt;0,RANK(AB208,(W208:Y208,Z208:AN208)),0)</f>
        <v>0</v>
      </c>
      <c r="AR208" s="7">
        <f>IF(AC208&gt;0,RANK(AC208,(W208:Y208,Z208:AN208)),0)</f>
        <v>0</v>
      </c>
      <c r="AS208" s="7">
        <f>IF(AD208&gt;0,RANK(AD208,(W208:Y208,AD208:AN208)),0)</f>
        <v>0</v>
      </c>
      <c r="AT208" s="2">
        <f t="shared" si="231"/>
        <v>0</v>
      </c>
      <c r="AU208" s="2">
        <f t="shared" si="232"/>
        <v>0</v>
      </c>
      <c r="AV208" s="2">
        <f t="shared" si="233"/>
        <v>0</v>
      </c>
      <c r="AW208" s="2">
        <f t="shared" si="234"/>
        <v>0</v>
      </c>
      <c r="AY208" s="2" t="str">
        <f t="shared" si="219"/>
        <v>District 5</v>
      </c>
      <c r="AZ208" t="str">
        <f t="shared" si="220"/>
        <v>KY</v>
      </c>
      <c r="BA208">
        <v>5</v>
      </c>
      <c r="BC208" s="98">
        <v>21</v>
      </c>
      <c r="BD208" s="100">
        <v>905</v>
      </c>
      <c r="BE208" s="107">
        <f t="shared" si="235"/>
        <v>21905</v>
      </c>
      <c r="BF208" t="s">
        <v>2627</v>
      </c>
      <c r="BG208" t="s">
        <v>3208</v>
      </c>
    </row>
    <row r="209" spans="1:87" s="177" customFormat="1" outlineLevel="1">
      <c r="A209" s="9" t="s">
        <v>1775</v>
      </c>
      <c r="B209" s="9" t="s">
        <v>479</v>
      </c>
      <c r="C209" s="1">
        <f>SUM(W209:AN209)</f>
        <v>91632</v>
      </c>
      <c r="D209" s="1">
        <v>7</v>
      </c>
      <c r="E209" s="1">
        <f t="shared" si="222"/>
        <v>4</v>
      </c>
      <c r="F209" s="1"/>
      <c r="G209" s="1">
        <f t="shared" si="223"/>
        <v>3</v>
      </c>
      <c r="H209" s="1"/>
      <c r="I209" s="1"/>
      <c r="J209" s="1"/>
      <c r="K209" s="7">
        <f>IF(W209&gt;0,RANK(W209,(W209:Y209,Z209:AN209)),0)</f>
        <v>1</v>
      </c>
      <c r="L209" s="7">
        <f>IF(X209&gt;0,RANK(X209,(W209:Y209,Z209:AN209)),0)</f>
        <v>0</v>
      </c>
      <c r="M209" s="7">
        <f>IF(Y209&gt;0,RANK(Y209,(W209:Y209,Z209:AN209)),0)</f>
        <v>2</v>
      </c>
      <c r="N209" s="7">
        <f>IF(Z209&gt;0,RANK(Z209,(W209:Y209,Z209:AN209)),0)</f>
        <v>4</v>
      </c>
      <c r="O209" s="49">
        <f>MAX(W209:AD209)-LARGE(W209:AD209,2)</f>
        <v>524</v>
      </c>
      <c r="P209" s="178">
        <f>O209/C209</f>
        <v>5.7185262790291598E-3</v>
      </c>
      <c r="Q209" s="2"/>
      <c r="R209" s="2">
        <f>IF($C209=0,"-",W209/$C209)</f>
        <v>0.47734415924567836</v>
      </c>
      <c r="S209" s="2">
        <f>IF($C209=0,"-",X209/$C209)</f>
        <v>0</v>
      </c>
      <c r="T209" s="2">
        <f>IF($C209=0,"-",Y209/$C209)</f>
        <v>0.47162563296664922</v>
      </c>
      <c r="U209" s="2">
        <f>IF($C209=0,"-",Z209/$C209)</f>
        <v>9.8873755893137769E-3</v>
      </c>
      <c r="V209" s="2">
        <f>IF(C209=0,"-",(1-R209-S209-T209-U209))</f>
        <v>4.1142832198358591E-2</v>
      </c>
      <c r="W209" s="1">
        <f>SUMIF(County!$AT$671:$AT$790,$BA209,County!P$671:P$790)+SUMIF($BA$1104:$BA$1115,$BA209,W$1104:W$1115)</f>
        <v>43740</v>
      </c>
      <c r="X209" s="1"/>
      <c r="Y209" s="1">
        <f>SUMIF(County!$AT$671:$AT$790,$BA209,County!R$671:R$790)+SUMIF($BA$1104:$BA$1115,$BA209,Y$1104:Y$1115)</f>
        <v>43216</v>
      </c>
      <c r="Z209" s="1">
        <f>SUMIF(County!$AT$671:$AT$790,$BA209,County!S$671:S$790)+SUMIF($BA$1104:$BA$1115,$BA209,Z$1104:Z$1115)</f>
        <v>906</v>
      </c>
      <c r="AA209" s="1"/>
      <c r="AB209" s="1"/>
      <c r="AC209" s="1"/>
      <c r="AD209" s="1"/>
      <c r="AE209" s="1">
        <f>SUMIF(County!$AT$671:$AT$790,$BA209,County!X$671:X$790)+SUMIF($BA$1104:$BA$1115,$BA209,AE$1104:AE$1115)</f>
        <v>3500</v>
      </c>
      <c r="AF209" s="1"/>
      <c r="AG209" s="1"/>
      <c r="AJ209" s="1">
        <f>SUMIF(County!$AT$671:$AT$790,$BA209,County!AC$671:AC$790)+SUMIF($BA$1104:$BA$1115,$BA209,AJ$1104:AJ$1115)</f>
        <v>270</v>
      </c>
      <c r="AP209" s="7">
        <f>IF(AA209&gt;0,RANK(AA209,(W209:Y209,Z209:AN209)),0)</f>
        <v>0</v>
      </c>
      <c r="AQ209" s="7">
        <f>IF(AB209&gt;0,RANK(AB209,(W209:Y209,Z209:AN209)),0)</f>
        <v>0</v>
      </c>
      <c r="AR209" s="7">
        <f>IF(AC209&gt;0,RANK(AC209,(W209:Y209,Z209:AN209)),0)</f>
        <v>0</v>
      </c>
      <c r="AS209" s="7">
        <f>IF(AD209&gt;0,RANK(AD209,(W209:Y209,AD209:AN209)),0)</f>
        <v>0</v>
      </c>
      <c r="AT209" s="2">
        <f>IF($C209=0,"-",AA209/$C209)</f>
        <v>0</v>
      </c>
      <c r="AU209" s="2">
        <f>IF($C209=0,"-",AB209/$C209)</f>
        <v>0</v>
      </c>
      <c r="AV209" s="2">
        <f>IF($C209=0,"-",AC209/$C209)</f>
        <v>0</v>
      </c>
      <c r="AW209" s="2">
        <f>IF($C209=0,"-",AD209/$C209)</f>
        <v>0</v>
      </c>
      <c r="AY209" s="2" t="str">
        <f>A209</f>
        <v>District 6</v>
      </c>
      <c r="AZ209" s="177" t="str">
        <f>B209</f>
        <v>KY</v>
      </c>
      <c r="BA209" s="177">
        <v>6</v>
      </c>
      <c r="BC209" s="98">
        <v>21</v>
      </c>
      <c r="BD209" s="100">
        <v>906</v>
      </c>
      <c r="BE209" s="107">
        <f>BC209*1000+BD209</f>
        <v>21906</v>
      </c>
      <c r="BF209" s="177" t="s">
        <v>2627</v>
      </c>
      <c r="BG209" s="177" t="s">
        <v>3208</v>
      </c>
    </row>
    <row r="210" spans="1:87">
      <c r="A210" t="s">
        <v>2388</v>
      </c>
      <c r="B210" t="s">
        <v>1114</v>
      </c>
      <c r="C210" s="1">
        <f t="shared" si="221"/>
        <v>454564</v>
      </c>
      <c r="D210" s="1">
        <v>18</v>
      </c>
      <c r="E210" s="1">
        <f t="shared" si="222"/>
        <v>9</v>
      </c>
      <c r="F210" s="1"/>
      <c r="G210" s="1">
        <f t="shared" si="223"/>
        <v>9</v>
      </c>
      <c r="H210" s="1"/>
      <c r="I210" s="1"/>
      <c r="J210" s="1"/>
      <c r="K210" s="7">
        <f>IF(W210&gt;0,RANK(W210,(W210:Y210,Z210:AN210)),0)</f>
        <v>1</v>
      </c>
      <c r="L210" s="7">
        <f>IF(X210&gt;0,RANK(X210,(W210:Y210,Z210:AN210)),0)</f>
        <v>0</v>
      </c>
      <c r="M210" s="7">
        <f>IF(Y210&gt;0,RANK(Y210,(W210:Y210,Z210:AN210)),0)</f>
        <v>2</v>
      </c>
      <c r="N210" s="7">
        <f>IF(Z210&gt;0,RANK(Z210,(W210:Y210,Z210:AN210)),0)</f>
        <v>4</v>
      </c>
      <c r="O210" s="49">
        <f t="shared" si="224"/>
        <v>1912</v>
      </c>
      <c r="P210" s="178">
        <f t="shared" si="225"/>
        <v>4.2062283858818562E-3</v>
      </c>
      <c r="Q210" s="2"/>
      <c r="R210" s="2">
        <f t="shared" si="226"/>
        <v>0.46755572372647197</v>
      </c>
      <c r="S210" s="2">
        <f t="shared" si="227"/>
        <v>0</v>
      </c>
      <c r="T210" s="2">
        <f t="shared" si="228"/>
        <v>0.46334949534059011</v>
      </c>
      <c r="U210" s="2">
        <f t="shared" si="229"/>
        <v>1.2568087222041341E-2</v>
      </c>
      <c r="V210" s="2">
        <f t="shared" si="230"/>
        <v>5.6526693710896518E-2</v>
      </c>
      <c r="W210" s="1">
        <f>SUM(W204:W209)</f>
        <v>212534</v>
      </c>
      <c r="Y210" s="1">
        <f>SUM(Y204:Y209)</f>
        <v>210622</v>
      </c>
      <c r="Z210" s="1">
        <f>SUM(Z204:Z209)</f>
        <v>5713</v>
      </c>
      <c r="AE210" s="1">
        <f>SUM(AE204:AE209)</f>
        <v>24101</v>
      </c>
      <c r="AJ210" s="1">
        <f>SUM(AJ204:AJ209)</f>
        <v>1594</v>
      </c>
      <c r="AP210" s="7">
        <f>IF(AA210&gt;0,RANK(AA210,(W210:Y210,Z210:AN210)),0)</f>
        <v>0</v>
      </c>
      <c r="AQ210" s="7">
        <f>IF(AB210&gt;0,RANK(AB210,(W210:Y210,Z210:AN210)),0)</f>
        <v>0</v>
      </c>
      <c r="AR210" s="7">
        <f>IF(AC210&gt;0,RANK(AC210,(W210:Y210,Z210:AN210)),0)</f>
        <v>0</v>
      </c>
      <c r="AS210" s="7">
        <f>IF(AD210&gt;0,RANK(AD210,(W210:Y210,AD210:AN210)),0)</f>
        <v>0</v>
      </c>
      <c r="AT210" s="2">
        <f t="shared" si="231"/>
        <v>0</v>
      </c>
      <c r="AU210" s="2">
        <f t="shared" si="232"/>
        <v>0</v>
      </c>
      <c r="AV210" s="2">
        <f t="shared" si="233"/>
        <v>0</v>
      </c>
      <c r="AW210" s="2">
        <f t="shared" si="234"/>
        <v>0</v>
      </c>
      <c r="AY210" s="2" t="str">
        <f t="shared" si="219"/>
        <v>Kentucky</v>
      </c>
      <c r="AZ210" t="str">
        <f t="shared" si="220"/>
        <v>T</v>
      </c>
      <c r="BC210" s="98">
        <v>21</v>
      </c>
      <c r="BD210" s="100"/>
      <c r="BE210" s="107">
        <f t="shared" si="235"/>
        <v>21000</v>
      </c>
      <c r="BF210" t="s">
        <v>1634</v>
      </c>
      <c r="BG210" t="s">
        <v>3208</v>
      </c>
    </row>
    <row r="211" spans="1:87">
      <c r="C211" s="1"/>
      <c r="D211" s="1"/>
      <c r="E211" s="1"/>
      <c r="F211" s="1"/>
      <c r="G211" s="1"/>
      <c r="H211" s="1"/>
      <c r="I211" s="1"/>
      <c r="J211" s="1"/>
      <c r="K211" s="7"/>
      <c r="L211" s="7"/>
      <c r="M211" s="7"/>
      <c r="N211" s="7"/>
      <c r="O211" s="49"/>
      <c r="P211" s="178"/>
      <c r="Q211" s="2"/>
      <c r="R211" s="2"/>
      <c r="S211" s="2"/>
      <c r="T211" s="2"/>
      <c r="U211" s="2"/>
      <c r="V211" s="2"/>
      <c r="W211" s="1">
        <f>W210-County!P791</f>
        <v>0</v>
      </c>
      <c r="Y211" s="1">
        <f>Y210-County!R791</f>
        <v>-1</v>
      </c>
      <c r="Z211" s="1">
        <f>Z210-County!S791</f>
        <v>0</v>
      </c>
      <c r="AE211" s="1">
        <f>AE210-County!X791</f>
        <v>0</v>
      </c>
      <c r="AJ211" s="1">
        <f>AJ210-County!AC791</f>
        <v>0</v>
      </c>
      <c r="AP211" s="7"/>
      <c r="AQ211" s="7"/>
      <c r="AR211" s="7"/>
      <c r="AS211" s="7"/>
      <c r="AT211" s="2"/>
      <c r="AU211" s="2"/>
      <c r="AV211" s="2"/>
      <c r="AW211" s="2"/>
      <c r="AY211" s="2"/>
      <c r="BD211" s="100"/>
    </row>
    <row r="212" spans="1:87" outlineLevel="1">
      <c r="A212" s="9" t="s">
        <v>2158</v>
      </c>
      <c r="B212" t="s">
        <v>886</v>
      </c>
      <c r="C212" s="1">
        <f t="shared" ref="C212:C219" si="236">SUM(W212:AN212)</f>
        <v>32753</v>
      </c>
      <c r="D212" s="1">
        <v>4</v>
      </c>
      <c r="E212" s="1">
        <f t="shared" ref="E212:E217" si="237">ROUND(W212/($W212+$Y212)*$D212,0)</f>
        <v>2</v>
      </c>
      <c r="F212" s="1"/>
      <c r="G212" s="1">
        <f t="shared" ref="G212:G217" si="238">ROUND(Y212/($W212+$Y212)*$D212,0)</f>
        <v>2</v>
      </c>
      <c r="H212" s="1"/>
      <c r="I212" s="1"/>
      <c r="J212" s="1"/>
      <c r="K212" s="7">
        <f>IF(W212&gt;0,RANK(W212,(W212:Y212,Z212:AN212)),0)</f>
        <v>1</v>
      </c>
      <c r="L212" s="7">
        <f>IF(X212&gt;0,RANK(X212,(W212:Y212,Z212:AN212)),0)</f>
        <v>0</v>
      </c>
      <c r="M212" s="7">
        <f>IF(Y212&gt;0,RANK(Y212,(W212:Y212,Z212:AN212)),0)</f>
        <v>2</v>
      </c>
      <c r="N212" s="7">
        <f>IF(Z212&gt;0,RANK(Z212,(W212:Y212,Z212:AN212)),0)</f>
        <v>4</v>
      </c>
      <c r="O212" s="49">
        <f t="shared" ref="O212:O219" si="239">MAX(W212:AD212)-LARGE(W212:AD212,2)</f>
        <v>5992</v>
      </c>
      <c r="P212" s="178">
        <f t="shared" si="225"/>
        <v>0.18294507373370378</v>
      </c>
      <c r="Q212" s="2"/>
      <c r="R212" s="2">
        <f t="shared" ref="R212:R219" si="240">IF($C212=0,"-",W212/$C212)</f>
        <v>0.55491100051903641</v>
      </c>
      <c r="S212" s="2">
        <f t="shared" ref="S212:S219" si="241">IF($C212=0,"-",X212/$C212)</f>
        <v>0</v>
      </c>
      <c r="T212" s="2">
        <f t="shared" ref="T212:T219" si="242">IF($C212=0,"-",Y212/$C212)</f>
        <v>0.37196592678533263</v>
      </c>
      <c r="U212" s="2">
        <f t="shared" ref="U212:U219" si="243">IF($C212=0,"-",Z212/$C212)</f>
        <v>1.0624980917778524E-2</v>
      </c>
      <c r="V212" s="2">
        <f t="shared" ref="V212:V219" si="244">IF(C212=0,"-",(1-R212-S212-T212-U212))</f>
        <v>6.2498091777852427E-2</v>
      </c>
      <c r="W212" s="1">
        <f>SUMIF(County!$AT$793:$AT$856,$BA212,County!P$793:P$856)+SUMIF($BA$1118:$BA$1163,$BA212,W$1118:W$1163)</f>
        <v>18175</v>
      </c>
      <c r="Y212" s="1">
        <f>SUMIF(County!$AT$793:$AT$856,$BA212,County!R$793:R$856)+SUMIF($BA$1118:$BA$1163,$BA212,Y$1118:Y$1163)</f>
        <v>12183</v>
      </c>
      <c r="Z212" s="1">
        <f>SUMIF(County!$AT$793:$AT$856,$BA212,County!S$793:S$856)+SUMIF($BA$1118:$BA$1163,$BA212,Z$1118:Z$1163)</f>
        <v>348</v>
      </c>
      <c r="AC212" s="1">
        <f>SUMIF(County!$AT$793:$AT$856,$BA212,County!V$793:V$856)+SUMIF($BA$1118:$BA$1163,$BA212,AC$1118:AC$1163)</f>
        <v>165</v>
      </c>
      <c r="AD212" s="1">
        <f>SUMIF(County!$AT$793:$AT$856,$BA212,County!W$793:W$856)+SUMIF($BA$1118:$BA$1163,$BA212,AD$1118:AD$1163)</f>
        <v>124</v>
      </c>
      <c r="AF212" s="49"/>
      <c r="AG212" s="1">
        <f>SUMIF(County!$AT$793:$AT$856,$BA212,County!Z$793:Z$856)+SUMIF($BA$1118:$BA$1163,$BA212,AG$1118:AG$1163)</f>
        <v>1426</v>
      </c>
      <c r="AH212" s="1">
        <f>SUMIF(County!$AT$793:$AT$856,$BA212,County!AA$793:AA$856)+SUMIF($BA$1118:$BA$1163,$BA212,AH$1118:AH$1163)</f>
        <v>138</v>
      </c>
      <c r="AJ212" s="1">
        <f>SUMIF(County!$AT$793:$AT$856,$BA212,County!AC$793:AC$856)+SUMIF($BA$1118:$BA$1163,$BA212,AJ$1118:AJ$1163)</f>
        <v>194</v>
      </c>
      <c r="AL212" s="1"/>
      <c r="AM212" s="1"/>
      <c r="AP212" s="7">
        <f>IF(AA212&gt;0,RANK(AA212,(W212:Y212,Z212:AN212)),0)</f>
        <v>0</v>
      </c>
      <c r="AQ212" s="7">
        <f>IF(AB212&gt;0,RANK(AB212,(W212:Y212,Z212:AN212)),0)</f>
        <v>0</v>
      </c>
      <c r="AR212" s="7">
        <f>IF(AC212&gt;0,RANK(AC212,(W212:Y212,Z212:AN212)),0)</f>
        <v>6</v>
      </c>
      <c r="AS212" s="7">
        <f>IF(AD212&gt;0,RANK(AD212,(W212:Y212,AD212:AN212)),0)</f>
        <v>6</v>
      </c>
      <c r="AT212" s="2">
        <f t="shared" ref="AT212:AT217" si="245">IF($C212=0,"-",AA212/$C212)</f>
        <v>0</v>
      </c>
      <c r="AU212" s="2">
        <f t="shared" ref="AU212:AU219" si="246">IF($C212=0,"-",AB212/$C212)</f>
        <v>0</v>
      </c>
      <c r="AV212" s="2">
        <f t="shared" ref="AV212:AV219" si="247">IF($C212=0,"-",AC212/$C212)</f>
        <v>5.0377064696363692E-3</v>
      </c>
      <c r="AW212" s="2">
        <f t="shared" ref="AW212:AW219" si="248">IF($C212=0,"-",AD212/$C212)</f>
        <v>3.7859127408176349E-3</v>
      </c>
      <c r="AY212" s="2" t="str">
        <f t="shared" si="219"/>
        <v>District 1</v>
      </c>
      <c r="AZ212" t="str">
        <f t="shared" si="220"/>
        <v>LA</v>
      </c>
      <c r="BA212">
        <v>1</v>
      </c>
      <c r="BC212" s="98">
        <v>22</v>
      </c>
      <c r="BD212" s="100">
        <v>901</v>
      </c>
      <c r="BE212" s="107">
        <f t="shared" ref="BE212:BE219" si="249">BC212*1000+BD212</f>
        <v>22901</v>
      </c>
      <c r="BF212" t="s">
        <v>2627</v>
      </c>
      <c r="BG212" t="s">
        <v>3208</v>
      </c>
      <c r="BL212" s="1">
        <f>SUMIF(County!$AT$793:$AT$856,$BA212,County!BE$793:BE$856)+SUMIF($BA$1118:$BA$1163,$BA212,BL$1118:BL$1163)</f>
        <v>448</v>
      </c>
      <c r="BQ212" s="1">
        <f>SUMIF(County!$AT$793:$AT$856,$BA212,County!BJ$793:BJ$856)+SUMIF($BA$1118:$BA$1163,$BA212,BQ$1118:BQ$1163)</f>
        <v>60</v>
      </c>
      <c r="CI212" s="1">
        <f>SUMIF(County!$AT$793:$AT$856,$BA212,County!CB$793:CB$856)+SUMIF($BA$1118:$BA$1142,$BA212,CI$1118:CI$1142)</f>
        <v>317</v>
      </c>
    </row>
    <row r="213" spans="1:87" outlineLevel="1">
      <c r="A213" s="9" t="s">
        <v>1576</v>
      </c>
      <c r="B213" t="s">
        <v>886</v>
      </c>
      <c r="C213" s="1">
        <f t="shared" si="236"/>
        <v>81890</v>
      </c>
      <c r="D213" s="1">
        <v>8</v>
      </c>
      <c r="E213" s="1">
        <f t="shared" si="237"/>
        <v>6</v>
      </c>
      <c r="F213" s="1"/>
      <c r="G213" s="1">
        <f t="shared" si="238"/>
        <v>2</v>
      </c>
      <c r="H213" s="1"/>
      <c r="I213" s="1"/>
      <c r="J213" s="1"/>
      <c r="K213" s="7">
        <f>IF(W213&gt;0,RANK(W213,(W213:Y213,Z213:AN213)),0)</f>
        <v>1</v>
      </c>
      <c r="L213" s="7">
        <f>IF(X213&gt;0,RANK(X213,(W213:Y213,Z213:AN213)),0)</f>
        <v>0</v>
      </c>
      <c r="M213" s="7">
        <f>IF(Y213&gt;0,RANK(Y213,(W213:Y213,Z213:AN213)),0)</f>
        <v>2</v>
      </c>
      <c r="N213" s="7">
        <f>IF(Z213&gt;0,RANK(Z213,(W213:Y213,Z213:AN213)),0)</f>
        <v>4</v>
      </c>
      <c r="O213" s="49">
        <f t="shared" si="239"/>
        <v>48747</v>
      </c>
      <c r="P213" s="178">
        <f t="shared" si="225"/>
        <v>0.59527414824764924</v>
      </c>
      <c r="Q213" s="2"/>
      <c r="R213" s="2">
        <f t="shared" si="240"/>
        <v>0.78677494199535958</v>
      </c>
      <c r="S213" s="2">
        <f t="shared" si="241"/>
        <v>0</v>
      </c>
      <c r="T213" s="2">
        <f t="shared" si="242"/>
        <v>0.19150079374771034</v>
      </c>
      <c r="U213" s="2">
        <f t="shared" si="243"/>
        <v>2.3812431310294298E-3</v>
      </c>
      <c r="V213" s="2">
        <f t="shared" si="244"/>
        <v>1.9343021125900653E-2</v>
      </c>
      <c r="W213" s="1">
        <f>SUMIF(County!$AT$793:$AT$856,$BA213,County!P$793:P$856)+SUMIF($BA$1118:$BA$1163,$BA213,W$1118:W$1163)</f>
        <v>64429</v>
      </c>
      <c r="Y213" s="1">
        <f>SUMIF(County!$AT$793:$AT$856,$BA213,County!R$793:R$856)+SUMIF($BA$1118:$BA$1163,$BA213,Y$1118:Y$1163)</f>
        <v>15682</v>
      </c>
      <c r="Z213" s="1">
        <f>SUMIF(County!$AT$793:$AT$856,$BA213,County!S$793:S$856)+SUMIF($BA$1118:$BA$1163,$BA213,Z$1118:Z$1163)</f>
        <v>195</v>
      </c>
      <c r="AC213" s="1">
        <f>SUMIF(County!$AT$793:$AT$856,$BA213,County!V$793:V$856)+SUMIF($BA$1118:$BA$1163,$BA213,AC$1118:AC$1163)</f>
        <v>132</v>
      </c>
      <c r="AD213" s="1">
        <f>SUMIF(County!$AT$793:$AT$856,$BA213,County!W$793:W$856)+SUMIF($BA$1118:$BA$1163,$BA213,AD$1118:AD$1163)</f>
        <v>107</v>
      </c>
      <c r="AF213" s="49"/>
      <c r="AG213" s="1">
        <f>SUMIF(County!$AT$793:$AT$856,$BA213,County!Z$793:Z$856)+SUMIF($BA$1118:$BA$1163,$BA213,AG$1118:AG$1163)</f>
        <v>1097</v>
      </c>
      <c r="AH213" s="1">
        <f>SUMIF(County!$AT$793:$AT$856,$BA213,County!AA$793:AA$856)+SUMIF($BA$1118:$BA$1163,$BA213,AH$1118:AH$1163)</f>
        <v>106</v>
      </c>
      <c r="AJ213" s="1">
        <f>SUMIF(County!$AT$793:$AT$856,$BA213,County!AC$793:AC$856)+SUMIF($BA$1118:$BA$1163,$BA213,AJ$1118:AJ$1163)</f>
        <v>142</v>
      </c>
      <c r="AL213" s="1"/>
      <c r="AM213" s="1"/>
      <c r="AP213" s="7">
        <f>IF(AA213&gt;0,RANK(AA213,(W213:Y213,Z213:AN213)),0)</f>
        <v>0</v>
      </c>
      <c r="AQ213" s="7">
        <f>IF(AB213&gt;0,RANK(AB213,(W213:Y213,Z213:AN213)),0)</f>
        <v>0</v>
      </c>
      <c r="AR213" s="7">
        <f>IF(AC213&gt;0,RANK(AC213,(W213:Y213,Z213:AN213)),0)</f>
        <v>6</v>
      </c>
      <c r="AS213" s="7">
        <f>IF(AD213&gt;0,RANK(AD213,(W213:Y213,AD213:AN213)),0)</f>
        <v>5</v>
      </c>
      <c r="AT213" s="2">
        <f t="shared" si="245"/>
        <v>0</v>
      </c>
      <c r="AU213" s="2">
        <f t="shared" si="246"/>
        <v>0</v>
      </c>
      <c r="AV213" s="2">
        <f t="shared" si="247"/>
        <v>1.6119184271583833E-3</v>
      </c>
      <c r="AW213" s="2">
        <f t="shared" si="248"/>
        <v>1.3066308462571742E-3</v>
      </c>
      <c r="AY213" s="2" t="str">
        <f t="shared" si="219"/>
        <v>District 2</v>
      </c>
      <c r="AZ213" t="str">
        <f t="shared" si="220"/>
        <v>LA</v>
      </c>
      <c r="BA213">
        <v>2</v>
      </c>
      <c r="BC213" s="98">
        <v>22</v>
      </c>
      <c r="BD213" s="100">
        <v>902</v>
      </c>
      <c r="BE213" s="107">
        <f t="shared" si="249"/>
        <v>22902</v>
      </c>
      <c r="BF213" t="s">
        <v>2627</v>
      </c>
      <c r="BG213" t="s">
        <v>3208</v>
      </c>
      <c r="BL213" s="1">
        <f>SUMIF(County!$AT$793:$AT$856,$BA213,County!BE$793:BE$856)+SUMIF($BA$1118:$BA$1163,$BA213,BL$1118:BL$1163)</f>
        <v>619</v>
      </c>
      <c r="BQ213" s="1">
        <f>SUMIF(County!$AT$793:$AT$856,$BA213,County!BJ$793:BJ$856)+SUMIF($BA$1118:$BA$1163,$BA213,BQ$1118:BQ$1163)</f>
        <v>89</v>
      </c>
      <c r="CI213" s="1">
        <f>SUMIF(County!$AT$793:$AT$856,$BA213,County!CB$793:CB$856)+SUMIF($BA$1118:$BA$1142,$BA213,CI$1118:CI$1142)</f>
        <v>289</v>
      </c>
    </row>
    <row r="214" spans="1:87" outlineLevel="1">
      <c r="A214" s="9" t="s">
        <v>1577</v>
      </c>
      <c r="B214" t="s">
        <v>886</v>
      </c>
      <c r="C214" s="1">
        <f t="shared" si="236"/>
        <v>35866</v>
      </c>
      <c r="D214" s="1">
        <v>5</v>
      </c>
      <c r="E214" s="1">
        <f>ROUND(W214/($W214+$Y214)*$D214,0)</f>
        <v>3</v>
      </c>
      <c r="F214" s="1"/>
      <c r="G214" s="1">
        <f t="shared" si="238"/>
        <v>2</v>
      </c>
      <c r="H214" s="1"/>
      <c r="I214" s="1"/>
      <c r="J214" s="1"/>
      <c r="K214" s="7">
        <f>IF(W214&gt;0,RANK(W214,(W214:Y214,Z214:AN214)),0)</f>
        <v>1</v>
      </c>
      <c r="L214" s="7">
        <f>IF(X214&gt;0,RANK(X214,(W214:Y214,Z214:AN214)),0)</f>
        <v>0</v>
      </c>
      <c r="M214" s="7">
        <f>IF(Y214&gt;0,RANK(Y214,(W214:Y214,Z214:AN214)),0)</f>
        <v>2</v>
      </c>
      <c r="N214" s="7">
        <f>IF(Z214&gt;0,RANK(Z214,(W214:Y214,Z214:AN214)),0)</f>
        <v>4</v>
      </c>
      <c r="O214" s="49">
        <f t="shared" si="239"/>
        <v>11854</v>
      </c>
      <c r="P214" s="178">
        <f t="shared" si="225"/>
        <v>0.33050800200747227</v>
      </c>
      <c r="Q214" s="2"/>
      <c r="R214" s="2">
        <f t="shared" si="240"/>
        <v>0.62318072826632465</v>
      </c>
      <c r="S214" s="2">
        <f t="shared" si="241"/>
        <v>0</v>
      </c>
      <c r="T214" s="2">
        <f t="shared" si="242"/>
        <v>0.29267272625885238</v>
      </c>
      <c r="U214" s="2">
        <f t="shared" si="243"/>
        <v>1.2128478224502314E-2</v>
      </c>
      <c r="V214" s="2">
        <f t="shared" si="244"/>
        <v>7.2018067250320658E-2</v>
      </c>
      <c r="W214" s="1">
        <f>SUMIF(County!$AT$793:$AT$856,$BA214,County!P$793:P$856)+SUMIF($BA$1118:$BA$1163,$BA214,W$1118:W$1163)</f>
        <v>22351</v>
      </c>
      <c r="Y214" s="1">
        <f>SUMIF(County!$AT$793:$AT$856,$BA214,County!R$793:R$856)+SUMIF($BA$1118:$BA$1163,$BA214,Y$1118:Y$1163)</f>
        <v>10497</v>
      </c>
      <c r="Z214" s="1">
        <f>SUMIF(County!$AT$793:$AT$856,$BA214,County!S$793:S$856)+SUMIF($BA$1118:$BA$1163,$BA214,Z$1118:Z$1163)</f>
        <v>435</v>
      </c>
      <c r="AC214" s="1">
        <f>SUMIF(County!$AT$793:$AT$856,$BA214,County!V$793:V$856)+SUMIF($BA$1118:$BA$1163,$BA214,AC$1118:AC$1163)</f>
        <v>242</v>
      </c>
      <c r="AD214" s="1">
        <f>SUMIF(County!$AT$793:$AT$856,$BA214,County!W$793:W$856)+SUMIF($BA$1118:$BA$1163,$BA214,AD$1118:AD$1163)</f>
        <v>138</v>
      </c>
      <c r="AF214" s="49"/>
      <c r="AG214" s="1">
        <f>SUMIF(County!$AT$793:$AT$856,$BA214,County!Z$793:Z$856)+SUMIF($BA$1118:$BA$1163,$BA214,AG$1118:AG$1163)</f>
        <v>1730</v>
      </c>
      <c r="AH214" s="1">
        <f>SUMIF(County!$AT$793:$AT$856,$BA214,County!AA$793:AA$856)+SUMIF($BA$1118:$BA$1163,$BA214,AH$1118:AH$1163)</f>
        <v>251</v>
      </c>
      <c r="AJ214" s="1">
        <f>SUMIF(County!$AT$793:$AT$856,$BA214,County!AC$793:AC$856)+SUMIF($BA$1118:$BA$1163,$BA214,AJ$1118:AJ$1163)</f>
        <v>222</v>
      </c>
      <c r="AL214" s="1"/>
      <c r="AM214" s="1"/>
      <c r="AP214" s="7">
        <f>IF(AA214&gt;0,RANK(AA214,(W214:Y214,Z214:AN214)),0)</f>
        <v>0</v>
      </c>
      <c r="AQ214" s="7">
        <f>IF(AB214&gt;0,RANK(AB214,(W214:Y214,Z214:AN214)),0)</f>
        <v>0</v>
      </c>
      <c r="AR214" s="7">
        <f>IF(AC214&gt;0,RANK(AC214,(W214:Y214,Z214:AN214)),0)</f>
        <v>6</v>
      </c>
      <c r="AS214" s="7">
        <f>IF(AD214&gt;0,RANK(AD214,(W214:Y214,AD214:AN214)),0)</f>
        <v>6</v>
      </c>
      <c r="AT214" s="2">
        <f t="shared" si="245"/>
        <v>0</v>
      </c>
      <c r="AU214" s="2">
        <f t="shared" si="246"/>
        <v>0</v>
      </c>
      <c r="AV214" s="2">
        <f t="shared" si="247"/>
        <v>6.7473373111024372E-3</v>
      </c>
      <c r="AW214" s="2">
        <f t="shared" si="248"/>
        <v>3.8476551608765961E-3</v>
      </c>
      <c r="AY214" s="2" t="str">
        <f t="shared" si="219"/>
        <v>District 3</v>
      </c>
      <c r="AZ214" t="str">
        <f t="shared" si="220"/>
        <v>LA</v>
      </c>
      <c r="BA214">
        <v>3</v>
      </c>
      <c r="BC214" s="98">
        <v>22</v>
      </c>
      <c r="BD214" s="100">
        <v>903</v>
      </c>
      <c r="BE214" s="107">
        <f t="shared" si="249"/>
        <v>22903</v>
      </c>
      <c r="BF214" t="s">
        <v>2627</v>
      </c>
      <c r="BG214" t="s">
        <v>3208</v>
      </c>
      <c r="BL214" s="1">
        <f>SUMIF(County!$AT$793:$AT$856,$BA214,County!BE$793:BE$856)+SUMIF($BA$1118:$BA$1163,$BA214,BL$1118:BL$1163)</f>
        <v>3</v>
      </c>
      <c r="BQ214" s="1">
        <f>SUMIF(County!$AT$793:$AT$856,$BA214,County!BJ$793:BJ$856)+SUMIF($BA$1118:$BA$1163,$BA214,BQ$1118:BQ$1163)</f>
        <v>0</v>
      </c>
      <c r="CI214" s="1">
        <f>SUMIF(County!$AT$793:$AT$856,$BA214,County!CB$793:CB$856)+SUMIF($BA$1118:$BA$1142,$BA214,CI$1118:CI$1142)</f>
        <v>0</v>
      </c>
    </row>
    <row r="215" spans="1:87" outlineLevel="1">
      <c r="A215" s="9" t="s">
        <v>1841</v>
      </c>
      <c r="B215" t="s">
        <v>886</v>
      </c>
      <c r="C215" s="1">
        <f t="shared" si="236"/>
        <v>46977</v>
      </c>
      <c r="D215" s="1">
        <v>5</v>
      </c>
      <c r="E215" s="1">
        <f t="shared" si="237"/>
        <v>4</v>
      </c>
      <c r="F215" s="1"/>
      <c r="G215" s="1">
        <f t="shared" si="238"/>
        <v>1</v>
      </c>
      <c r="H215" s="1"/>
      <c r="I215" s="1"/>
      <c r="J215" s="1"/>
      <c r="K215" s="7">
        <f>IF(W215&gt;0,RANK(W215,(W215:Y215,Z215:AN215)),0)</f>
        <v>1</v>
      </c>
      <c r="L215" s="7">
        <f>IF(X215&gt;0,RANK(X215,(W215:Y215,Z215:AN215)),0)</f>
        <v>0</v>
      </c>
      <c r="M215" s="7">
        <f>IF(Y215&gt;0,RANK(Y215,(W215:Y215,Z215:AN215)),0)</f>
        <v>2</v>
      </c>
      <c r="N215" s="7">
        <f>IF(Z215&gt;0,RANK(Z215,(W215:Y215,Z215:AN215)),0)</f>
        <v>4</v>
      </c>
      <c r="O215" s="49">
        <f t="shared" si="239"/>
        <v>24709</v>
      </c>
      <c r="P215" s="178">
        <f t="shared" si="225"/>
        <v>0.52598079911446027</v>
      </c>
      <c r="Q215" s="2"/>
      <c r="R215" s="2">
        <f t="shared" si="240"/>
        <v>0.72880345701087768</v>
      </c>
      <c r="S215" s="2">
        <f t="shared" si="241"/>
        <v>0</v>
      </c>
      <c r="T215" s="2">
        <f t="shared" si="242"/>
        <v>0.2028226578964174</v>
      </c>
      <c r="U215" s="2">
        <f t="shared" si="243"/>
        <v>9.5791557570726101E-3</v>
      </c>
      <c r="V215" s="2">
        <f t="shared" si="244"/>
        <v>5.8794729335632311E-2</v>
      </c>
      <c r="W215" s="1">
        <f>SUMIF(County!$AT$793:$AT$856,$BA215,County!P$793:P$856)+SUMIF($BA$1118:$BA$1163,$BA215,W$1118:W$1163)</f>
        <v>34237</v>
      </c>
      <c r="Y215" s="1">
        <f>SUMIF(County!$AT$793:$AT$856,$BA215,County!R$793:R$856)+SUMIF($BA$1118:$BA$1163,$BA215,Y$1118:Y$1163)</f>
        <v>9528</v>
      </c>
      <c r="Z215" s="1">
        <f>SUMIF(County!$AT$793:$AT$856,$BA215,County!S$793:S$856)+SUMIF($BA$1118:$BA$1163,$BA215,Z$1118:Z$1163)</f>
        <v>450</v>
      </c>
      <c r="AC215" s="1">
        <f>SUMIF(County!$AT$793:$AT$856,$BA215,County!V$793:V$856)+SUMIF($BA$1118:$BA$1163,$BA215,AC$1118:AC$1163)</f>
        <v>250</v>
      </c>
      <c r="AD215" s="1">
        <f>SUMIF(County!$AT$793:$AT$856,$BA215,County!W$793:W$856)+SUMIF($BA$1118:$BA$1163,$BA215,AD$1118:AD$1163)</f>
        <v>153</v>
      </c>
      <c r="AF215" s="49"/>
      <c r="AG215" s="1">
        <f>SUMIF(County!$AT$793:$AT$856,$BA215,County!Z$793:Z$856)+SUMIF($BA$1118:$BA$1163,$BA215,AG$1118:AG$1163)</f>
        <v>1834</v>
      </c>
      <c r="AH215" s="1">
        <f>SUMIF(County!$AT$793:$AT$856,$BA215,County!AA$793:AA$856)+SUMIF($BA$1118:$BA$1163,$BA215,AH$1118:AH$1163)</f>
        <v>262</v>
      </c>
      <c r="AJ215" s="1">
        <f>SUMIF(County!$AT$793:$AT$856,$BA215,County!AC$793:AC$856)+SUMIF($BA$1118:$BA$1163,$BA215,AJ$1118:AJ$1163)</f>
        <v>263</v>
      </c>
      <c r="AL215" s="1"/>
      <c r="AM215" s="1"/>
      <c r="AP215" s="7">
        <f>IF(AA215&gt;0,RANK(AA215,(W215:Y215,Z215:AN215)),0)</f>
        <v>0</v>
      </c>
      <c r="AQ215" s="7">
        <f>IF(AB215&gt;0,RANK(AB215,(W215:Y215,Z215:AN215)),0)</f>
        <v>0</v>
      </c>
      <c r="AR215" s="7">
        <f>IF(AC215&gt;0,RANK(AC215,(W215:Y215,Z215:AN215)),0)</f>
        <v>7</v>
      </c>
      <c r="AS215" s="7">
        <f>IF(AD215&gt;0,RANK(AD215,(W215:Y215,AD215:AN215)),0)</f>
        <v>6</v>
      </c>
      <c r="AT215" s="2">
        <f t="shared" si="245"/>
        <v>0</v>
      </c>
      <c r="AU215" s="2">
        <f t="shared" si="246"/>
        <v>0</v>
      </c>
      <c r="AV215" s="2">
        <f t="shared" si="247"/>
        <v>5.3217531983736719E-3</v>
      </c>
      <c r="AW215" s="2">
        <f t="shared" si="248"/>
        <v>3.2569129574046875E-3</v>
      </c>
      <c r="AY215" s="2" t="str">
        <f t="shared" si="219"/>
        <v>District 4</v>
      </c>
      <c r="AZ215" t="str">
        <f t="shared" si="220"/>
        <v>LA</v>
      </c>
      <c r="BA215">
        <v>4</v>
      </c>
      <c r="BC215" s="98">
        <v>22</v>
      </c>
      <c r="BD215" s="100">
        <v>904</v>
      </c>
      <c r="BE215" s="107">
        <f t="shared" si="249"/>
        <v>22904</v>
      </c>
      <c r="BF215" t="s">
        <v>2627</v>
      </c>
      <c r="BG215" t="s">
        <v>3208</v>
      </c>
      <c r="BL215" s="1">
        <f>SUMIF(County!$AT$793:$AT$856,$BA215,County!BE$793:BE$856)+SUMIF($BA$1118:$BA$1163,$BA215,BL$1118:BL$1163)</f>
        <v>76</v>
      </c>
      <c r="BQ215" s="1">
        <f>SUMIF(County!$AT$793:$AT$856,$BA215,County!BJ$793:BJ$856)+SUMIF($BA$1118:$BA$1163,$BA215,BQ$1118:BQ$1163)</f>
        <v>16</v>
      </c>
      <c r="CI215" s="1">
        <f>SUMIF(County!$AT$793:$AT$856,$BA215,County!CB$793:CB$856)+SUMIF($BA$1118:$BA$1142,$BA215,CI$1118:CI$1142)</f>
        <v>0</v>
      </c>
    </row>
    <row r="216" spans="1:87" outlineLevel="1">
      <c r="A216" s="9" t="s">
        <v>1796</v>
      </c>
      <c r="B216" t="s">
        <v>886</v>
      </c>
      <c r="C216" s="1">
        <f t="shared" si="236"/>
        <v>44728</v>
      </c>
      <c r="D216" s="1">
        <v>6</v>
      </c>
      <c r="E216" s="1">
        <f t="shared" si="237"/>
        <v>5</v>
      </c>
      <c r="F216" s="1"/>
      <c r="G216" s="1">
        <f t="shared" si="238"/>
        <v>1</v>
      </c>
      <c r="H216" s="1"/>
      <c r="I216" s="1"/>
      <c r="J216" s="1"/>
      <c r="K216" s="7">
        <f>IF(W216&gt;0,RANK(W216,(W216:Y216,Z216:AN216)),0)</f>
        <v>1</v>
      </c>
      <c r="L216" s="7">
        <f>IF(X216&gt;0,RANK(X216,(W216:Y216,Z216:AN216)),0)</f>
        <v>0</v>
      </c>
      <c r="M216" s="7">
        <f>IF(Y216&gt;0,RANK(Y216,(W216:Y216,Z216:AN216)),0)</f>
        <v>2</v>
      </c>
      <c r="N216" s="7">
        <f>IF(Z216&gt;0,RANK(Z216,(W216:Y216,Z216:AN216)),0)</f>
        <v>4</v>
      </c>
      <c r="O216" s="49">
        <f t="shared" si="239"/>
        <v>24262</v>
      </c>
      <c r="P216" s="178">
        <f t="shared" si="225"/>
        <v>0.54243426936147376</v>
      </c>
      <c r="Q216" s="2"/>
      <c r="R216" s="2">
        <f t="shared" si="240"/>
        <v>0.73133160436415667</v>
      </c>
      <c r="S216" s="2">
        <f t="shared" si="241"/>
        <v>0</v>
      </c>
      <c r="T216" s="2">
        <f t="shared" si="242"/>
        <v>0.18889733500268288</v>
      </c>
      <c r="U216" s="2">
        <f t="shared" si="243"/>
        <v>1.0373815059917725E-2</v>
      </c>
      <c r="V216" s="2">
        <f t="shared" si="244"/>
        <v>6.9397245573242727E-2</v>
      </c>
      <c r="W216" s="1">
        <f>SUMIF(County!$AT$793:$AT$856,$BA216,County!P$793:P$856)+SUMIF($BA$1118:$BA$1163,$BA216,W$1118:W$1163)</f>
        <v>32711</v>
      </c>
      <c r="Y216" s="1">
        <f>SUMIF(County!$AT$793:$AT$856,$BA216,County!R$793:R$856)+SUMIF($BA$1118:$BA$1163,$BA216,Y$1118:Y$1163)</f>
        <v>8449</v>
      </c>
      <c r="Z216" s="1">
        <f>SUMIF(County!$AT$793:$AT$856,$BA216,County!S$793:S$856)+SUMIF($BA$1118:$BA$1163,$BA216,Z$1118:Z$1163)</f>
        <v>464</v>
      </c>
      <c r="AC216" s="1">
        <f>SUMIF(County!$AT$793:$AT$856,$BA216,County!V$793:V$856)+SUMIF($BA$1118:$BA$1163,$BA216,AC$1118:AC$1163)</f>
        <v>322</v>
      </c>
      <c r="AD216" s="1">
        <f>SUMIF(County!$AT$793:$AT$856,$BA216,County!W$793:W$856)+SUMIF($BA$1118:$BA$1163,$BA216,AD$1118:AD$1163)</f>
        <v>206</v>
      </c>
      <c r="AF216" s="49"/>
      <c r="AG216" s="1">
        <f>SUMIF(County!$AT$793:$AT$856,$BA216,County!Z$793:Z$856)+SUMIF($BA$1118:$BA$1163,$BA216,AG$1118:AG$1163)</f>
        <v>2046</v>
      </c>
      <c r="AH216" s="1">
        <f>SUMIF(County!$AT$793:$AT$856,$BA216,County!AA$793:AA$856)+SUMIF($BA$1118:$BA$1163,$BA216,AH$1118:AH$1163)</f>
        <v>285</v>
      </c>
      <c r="AJ216" s="1">
        <f>SUMIF(County!$AT$793:$AT$856,$BA216,County!AC$793:AC$856)+SUMIF($BA$1118:$BA$1163,$BA216,AJ$1118:AJ$1163)</f>
        <v>245</v>
      </c>
      <c r="AL216" s="1"/>
      <c r="AM216" s="1"/>
      <c r="AP216" s="7">
        <f>IF(AA216&gt;0,RANK(AA216,(W216:Y216,Z216:AN216)),0)</f>
        <v>0</v>
      </c>
      <c r="AQ216" s="7">
        <f>IF(AB216&gt;0,RANK(AB216,(W216:Y216,Z216:AN216)),0)</f>
        <v>0</v>
      </c>
      <c r="AR216" s="7">
        <f>IF(AC216&gt;0,RANK(AC216,(W216:Y216,Z216:AN216)),0)</f>
        <v>5</v>
      </c>
      <c r="AS216" s="7">
        <f>IF(AD216&gt;0,RANK(AD216,(W216:Y216,AD216:AN216)),0)</f>
        <v>6</v>
      </c>
      <c r="AT216" s="2">
        <f t="shared" si="245"/>
        <v>0</v>
      </c>
      <c r="AU216" s="2">
        <f t="shared" si="246"/>
        <v>0</v>
      </c>
      <c r="AV216" s="2">
        <f t="shared" si="247"/>
        <v>7.1990699338222146E-3</v>
      </c>
      <c r="AW216" s="2">
        <f t="shared" si="248"/>
        <v>4.6056161688427834E-3</v>
      </c>
      <c r="AY216" s="2" t="str">
        <f t="shared" si="219"/>
        <v>District 5</v>
      </c>
      <c r="AZ216" t="str">
        <f t="shared" si="220"/>
        <v>LA</v>
      </c>
      <c r="BA216">
        <v>5</v>
      </c>
      <c r="BC216" s="98">
        <v>22</v>
      </c>
      <c r="BD216" s="100">
        <v>905</v>
      </c>
      <c r="BE216" s="107">
        <f t="shared" si="249"/>
        <v>22905</v>
      </c>
      <c r="BF216" t="s">
        <v>2627</v>
      </c>
      <c r="BG216" t="s">
        <v>3208</v>
      </c>
      <c r="BL216" s="1">
        <f>SUMIF(County!$AT$793:$AT$856,$BA216,County!BE$793:BE$856)+SUMIF($BA$1118:$BA$1163,$BA216,BL$1118:BL$1163)</f>
        <v>129</v>
      </c>
      <c r="BQ216" s="1">
        <f>SUMIF(County!$AT$793:$AT$856,$BA216,County!BJ$793:BJ$856)+SUMIF($BA$1118:$BA$1163,$BA216,BQ$1118:BQ$1163)</f>
        <v>25</v>
      </c>
      <c r="CI216" s="1">
        <f>SUMIF(County!$AT$793:$AT$856,$BA216,County!CB$793:CB$856)+SUMIF($BA$1118:$BA$1142,$BA216,CI$1118:CI$1142)</f>
        <v>37</v>
      </c>
    </row>
    <row r="217" spans="1:87" outlineLevel="1">
      <c r="A217" s="9" t="s">
        <v>1775</v>
      </c>
      <c r="B217" t="s">
        <v>886</v>
      </c>
      <c r="C217" s="1">
        <f t="shared" si="236"/>
        <v>42183</v>
      </c>
      <c r="D217" s="1">
        <v>5</v>
      </c>
      <c r="E217" s="1">
        <f t="shared" si="237"/>
        <v>4</v>
      </c>
      <c r="F217" s="1"/>
      <c r="G217" s="1">
        <f t="shared" si="238"/>
        <v>1</v>
      </c>
      <c r="H217" s="1"/>
      <c r="I217" s="1"/>
      <c r="J217" s="1"/>
      <c r="K217" s="7">
        <f>IF(W217&gt;0,RANK(W217,(W217:Y217,Z217:AN217)),0)</f>
        <v>1</v>
      </c>
      <c r="L217" s="7">
        <f>IF(X217&gt;0,RANK(X217,(W217:Y217,Z217:AN217)),0)</f>
        <v>0</v>
      </c>
      <c r="M217" s="7">
        <f>IF(Y217&gt;0,RANK(Y217,(W217:Y217,Z217:AN217)),0)</f>
        <v>2</v>
      </c>
      <c r="N217" s="7">
        <f>IF(Z217&gt;0,RANK(Z217,(W217:Y217,Z217:AN217)),0)</f>
        <v>4</v>
      </c>
      <c r="O217" s="49">
        <f t="shared" si="239"/>
        <v>17447</v>
      </c>
      <c r="P217" s="178">
        <f t="shared" si="225"/>
        <v>0.41360263613303938</v>
      </c>
      <c r="Q217" s="2"/>
      <c r="R217" s="2">
        <f t="shared" si="240"/>
        <v>0.6754142664106394</v>
      </c>
      <c r="S217" s="2">
        <f t="shared" si="241"/>
        <v>0</v>
      </c>
      <c r="T217" s="2">
        <f t="shared" si="242"/>
        <v>0.26181163027759996</v>
      </c>
      <c r="U217" s="2">
        <f t="shared" si="243"/>
        <v>8.7713059763411799E-3</v>
      </c>
      <c r="V217" s="2">
        <f t="shared" si="244"/>
        <v>5.4002797335419461E-2</v>
      </c>
      <c r="W217" s="1">
        <f>SUMIF(County!$AT$793:$AT$856,$BA217,County!P$793:P$856)+SUMIF($BA$1118:$BA$1163,$BA217,W$1118:W$1163)</f>
        <v>28491</v>
      </c>
      <c r="Y217" s="1">
        <f>SUMIF(County!$AT$793:$AT$856,$BA217,County!R$793:R$856)+SUMIF($BA$1118:$BA$1163,$BA217,Y$1118:Y$1163)</f>
        <v>11044</v>
      </c>
      <c r="Z217" s="1">
        <f>SUMIF(County!$AT$793:$AT$856,$BA217,County!S$793:S$856)+SUMIF($BA$1118:$BA$1163,$BA217,Z$1118:Z$1163)</f>
        <v>370</v>
      </c>
      <c r="AC217" s="1">
        <f>SUMIF(County!$AT$793:$AT$856,$BA217,County!V$793:V$856)+SUMIF($BA$1118:$BA$1163,$BA217,AC$1118:AC$1163)</f>
        <v>225</v>
      </c>
      <c r="AD217" s="1">
        <f>SUMIF(County!$AT$793:$AT$856,$BA217,County!W$793:W$856)+SUMIF($BA$1118:$BA$1163,$BA217,AD$1118:AD$1163)</f>
        <v>190</v>
      </c>
      <c r="AF217" s="49"/>
      <c r="AG217" s="1">
        <f>SUMIF(County!$AT$793:$AT$856,$BA217,County!Z$793:Z$856)+SUMIF($BA$1118:$BA$1163,$BA217,AG$1118:AG$1163)</f>
        <v>1467</v>
      </c>
      <c r="AH217" s="1">
        <f>SUMIF(County!$AT$793:$AT$856,$BA217,County!AA$793:AA$856)+SUMIF($BA$1118:$BA$1163,$BA217,AH$1118:AH$1163)</f>
        <v>187</v>
      </c>
      <c r="AJ217" s="1">
        <f>SUMIF(County!$AT$793:$AT$856,$BA217,County!AC$793:AC$856)+SUMIF($BA$1118:$BA$1163,$BA217,AJ$1118:AJ$1163)</f>
        <v>209</v>
      </c>
      <c r="AL217" s="1"/>
      <c r="AM217" s="1"/>
      <c r="AP217" s="7">
        <f>IF(AA217&gt;0,RANK(AA217,(W217:Y217,Z217:AN217)),0)</f>
        <v>0</v>
      </c>
      <c r="AQ217" s="7">
        <f>IF(AB217&gt;0,RANK(AB217,(W217:Y217,Z217:AN217)),0)</f>
        <v>0</v>
      </c>
      <c r="AR217" s="7">
        <f>IF(AC217&gt;0,RANK(AC217,(W217:Y217,Z217:AN217)),0)</f>
        <v>5</v>
      </c>
      <c r="AS217" s="7">
        <f>IF(AD217&gt;0,RANK(AD217,(W217:Y217,AD217:AN217)),0)</f>
        <v>5</v>
      </c>
      <c r="AT217" s="2">
        <f t="shared" si="245"/>
        <v>0</v>
      </c>
      <c r="AU217" s="2">
        <f t="shared" si="246"/>
        <v>0</v>
      </c>
      <c r="AV217" s="2">
        <f t="shared" si="247"/>
        <v>5.3339022829101768E-3</v>
      </c>
      <c r="AW217" s="2">
        <f t="shared" si="248"/>
        <v>4.5041841500130381E-3</v>
      </c>
      <c r="AY217" s="2" t="str">
        <f t="shared" si="219"/>
        <v>District 6</v>
      </c>
      <c r="AZ217" t="str">
        <f t="shared" si="220"/>
        <v>LA</v>
      </c>
      <c r="BA217">
        <v>6</v>
      </c>
      <c r="BC217" s="98">
        <v>22</v>
      </c>
      <c r="BD217" s="100">
        <v>906</v>
      </c>
      <c r="BE217" s="107">
        <f t="shared" si="249"/>
        <v>22906</v>
      </c>
      <c r="BF217" t="s">
        <v>2627</v>
      </c>
      <c r="BG217" t="s">
        <v>3208</v>
      </c>
      <c r="BL217" s="1">
        <f>SUMIF(County!$AT$793:$AT$856,$BA217,County!BE$793:BE$856)+SUMIF($BA$1118:$BA$1163,$BA217,BL$1118:BL$1163)</f>
        <v>508</v>
      </c>
      <c r="BQ217" s="1">
        <f>SUMIF(County!$AT$793:$AT$856,$BA217,County!BJ$793:BJ$856)+SUMIF($BA$1118:$BA$1163,$BA217,BQ$1118:BQ$1163)</f>
        <v>82</v>
      </c>
      <c r="CI217" s="1">
        <f>SUMIF(County!$AT$793:$AT$856,$BA217,County!CB$793:CB$856)+SUMIF($BA$1118:$BA$1142,$BA217,CI$1118:CI$1142)</f>
        <v>395</v>
      </c>
    </row>
    <row r="218" spans="1:87" outlineLevel="1">
      <c r="A218" s="155" t="s">
        <v>3534</v>
      </c>
      <c r="B218" t="s">
        <v>886</v>
      </c>
      <c r="C218" s="1">
        <f>SUM(W218:AN218)</f>
        <v>27379</v>
      </c>
      <c r="D218" s="1"/>
      <c r="E218" s="1"/>
      <c r="F218" s="1"/>
      <c r="G218" s="1"/>
      <c r="H218" s="1"/>
      <c r="I218" s="1"/>
      <c r="J218" s="1"/>
      <c r="K218" s="7">
        <f>IF(W218&gt;0,RANK(W218,(W218:Y218,Z218:AN218)),0)</f>
        <v>1</v>
      </c>
      <c r="L218" s="7">
        <f>IF(X218&gt;0,RANK(X218,(W218:Y218,Z218:AN218)),0)</f>
        <v>0</v>
      </c>
      <c r="M218" s="7">
        <f>IF(Y218&gt;0,RANK(Y218,(W218:Y218,Z218:AN218)),0)</f>
        <v>2</v>
      </c>
      <c r="N218" s="7">
        <f>IF(Z218&gt;0,RANK(Z218,(W218:Y218,Z218:AN218)),0)</f>
        <v>4</v>
      </c>
      <c r="O218" s="49">
        <f>MAX(W218:AD218)-LARGE(W218:AD218,2)</f>
        <v>16446</v>
      </c>
      <c r="P218" s="178">
        <f>O218/C218</f>
        <v>0.6006793527886336</v>
      </c>
      <c r="Q218" s="2"/>
      <c r="R218" s="2">
        <f t="shared" si="240"/>
        <v>0.77939296541144676</v>
      </c>
      <c r="S218" s="2">
        <f t="shared" si="241"/>
        <v>0</v>
      </c>
      <c r="T218" s="2">
        <f t="shared" si="242"/>
        <v>0.1787136126228131</v>
      </c>
      <c r="U218" s="2">
        <f t="shared" si="243"/>
        <v>1.0519010920778699E-2</v>
      </c>
      <c r="V218" s="2">
        <f t="shared" si="244"/>
        <v>3.1374411044961442E-2</v>
      </c>
      <c r="W218" s="1">
        <f>SUMIF(County!$AT$793:$AT$856,$BA218,County!P$793:P$856)+SUMIF($BA$1118:$BA$1163,$BA218,W$1118:W$1163)</f>
        <v>21339</v>
      </c>
      <c r="Y218" s="1">
        <f>SUMIF(County!$AT$793:$AT$856,$BA218,County!R$793:R$856)+SUMIF($BA$1118:$BA$1163,$BA218,Y$1118:Y$1163)</f>
        <v>4893</v>
      </c>
      <c r="Z218" s="1">
        <f>SUMIF(County!$AT$793:$AT$856,$BA218,County!S$793:S$856)+SUMIF($BA$1118:$BA$1163,$BA218,Z$1118:Z$1163)</f>
        <v>288</v>
      </c>
      <c r="AC218" s="1">
        <f>SUMIF(County!$AT$793:$AT$856,$BA218,County!V$793:V$856)+SUMIF($BA$1118:$BA$1163,$BA218,AC$1118:AC$1163)</f>
        <v>87</v>
      </c>
      <c r="AD218" s="1">
        <f>SUMIF(County!$AT$793:$AT$856,$BA218,County!W$793:W$856)+SUMIF($BA$1118:$BA$1163,$BA218,AD$1118:AD$1163)</f>
        <v>75</v>
      </c>
      <c r="AF218" s="49"/>
      <c r="AG218" s="1">
        <f>SUMIF(County!$AT$793:$AT$856,$BA218,County!Z$793:Z$856)+SUMIF($BA$1118:$BA$1163,$BA218,AG$1118:AG$1163)</f>
        <v>503</v>
      </c>
      <c r="AH218" s="1">
        <f>SUMIF(County!$AT$793:$AT$856,$BA218,County!AA$793:AA$856)+SUMIF($BA$1118:$BA$1163,$BA218,AH$1118:AH$1163)</f>
        <v>128</v>
      </c>
      <c r="AJ218" s="1">
        <f>SUMIF(County!$AT$793:$AT$856,$BA218,County!AC$793:AC$856)+SUMIF($BA$1118:$BA$1163,$BA218,AJ$1118:AJ$1163)</f>
        <v>66</v>
      </c>
      <c r="AL218" s="1"/>
      <c r="AM218" s="1"/>
      <c r="AP218" s="7">
        <f>IF(AA218&gt;0,RANK(AA218,(W218:Y218,Z218:AN218)),0)</f>
        <v>0</v>
      </c>
      <c r="AQ218" s="7">
        <f>IF(AB218&gt;0,RANK(AB218,(W218:Y218,Z218:AN218)),0)</f>
        <v>0</v>
      </c>
      <c r="AR218" s="7">
        <f>IF(AC218&gt;0,RANK(AC218,(W218:Y218,Z218:AN218)),0)</f>
        <v>6</v>
      </c>
      <c r="AS218" s="7">
        <f>IF(AD218&gt;0,RANK(AD218,(W218:Y218,AD218:AN218)),0)</f>
        <v>5</v>
      </c>
      <c r="AT218" s="2">
        <f>IF($C218=0,"-",AA218/$C218)</f>
        <v>0</v>
      </c>
      <c r="AU218" s="2">
        <f>IF($C218=0,"-",AB218/$C218)</f>
        <v>0</v>
      </c>
      <c r="AV218" s="2">
        <f>IF($C218=0,"-",AC218/$C218)</f>
        <v>3.1776178823185652E-3</v>
      </c>
      <c r="AW218" s="2">
        <f>IF($C218=0,"-",AD218/$C218)</f>
        <v>2.7393257606194528E-3</v>
      </c>
      <c r="AY218" s="2" t="str">
        <f t="shared" si="219"/>
        <v>Early/Prov</v>
      </c>
      <c r="AZ218" t="str">
        <f t="shared" si="220"/>
        <v>LA</v>
      </c>
      <c r="BA218">
        <v>0</v>
      </c>
      <c r="BC218" s="98">
        <v>22</v>
      </c>
      <c r="BD218" s="100">
        <v>999</v>
      </c>
      <c r="BE218" s="107">
        <f t="shared" si="249"/>
        <v>22999</v>
      </c>
      <c r="BF218" t="s">
        <v>2784</v>
      </c>
      <c r="BG218" t="s">
        <v>3208</v>
      </c>
      <c r="BL218" s="1">
        <f>SUMIF(County!$AT$793:$AT$856,$BA218,County!BE$793:BE$856)+SUMIF($BA$1118:$BA$1163,$BA218,BL$1118:BL$1163)</f>
        <v>276</v>
      </c>
      <c r="BQ218" s="1">
        <f>SUMIF(County!$AT$793:$AT$856,$BA218,County!BJ$793:BJ$856)+SUMIF($BA$1118:$BA$1163,$BA218,BQ$1118:BQ$1163)</f>
        <v>34</v>
      </c>
      <c r="CI218" s="1">
        <f>SUMIF($BA$1118:$BA$1142,$BA218,CI$1118:CI$1142)</f>
        <v>120</v>
      </c>
    </row>
    <row r="219" spans="1:87">
      <c r="A219" s="9" t="s">
        <v>885</v>
      </c>
      <c r="B219" t="s">
        <v>1114</v>
      </c>
      <c r="C219" s="1">
        <f t="shared" si="236"/>
        <v>311776</v>
      </c>
      <c r="D219" s="1">
        <v>18</v>
      </c>
      <c r="E219" s="1">
        <v>13</v>
      </c>
      <c r="F219" s="1"/>
      <c r="G219" s="1">
        <v>5</v>
      </c>
      <c r="H219" s="1"/>
      <c r="I219" s="1"/>
      <c r="J219" s="1"/>
      <c r="K219" s="7">
        <f>IF(W219&gt;0,RANK(W219,(W219:Y219,Z219:AN219)),0)</f>
        <v>1</v>
      </c>
      <c r="L219" s="7">
        <f>IF(X219&gt;0,RANK(X219,(W219:Y219,Z219:AN219)),0)</f>
        <v>0</v>
      </c>
      <c r="M219" s="7">
        <f>IF(Y219&gt;0,RANK(Y219,(W219:Y219,Z219:AN219)),0)</f>
        <v>2</v>
      </c>
      <c r="N219" s="7">
        <f>IF(Z219&gt;0,RANK(Z219,(W219:Y219,Z219:AN219)),0)</f>
        <v>4</v>
      </c>
      <c r="O219" s="49">
        <f t="shared" si="239"/>
        <v>149457</v>
      </c>
      <c r="P219" s="178">
        <f t="shared" si="225"/>
        <v>0.47937301139279481</v>
      </c>
      <c r="Q219" s="2"/>
      <c r="R219" s="2">
        <f t="shared" si="240"/>
        <v>0.71119329262034281</v>
      </c>
      <c r="S219" s="2">
        <f t="shared" si="241"/>
        <v>0</v>
      </c>
      <c r="T219" s="2">
        <f t="shared" si="242"/>
        <v>0.23182028122754797</v>
      </c>
      <c r="U219" s="2">
        <f t="shared" si="243"/>
        <v>8.1789489890177567E-3</v>
      </c>
      <c r="V219" s="2">
        <f t="shared" si="244"/>
        <v>4.8807477163091466E-2</v>
      </c>
      <c r="W219" s="1">
        <f>SUM(W212:W218)</f>
        <v>221733</v>
      </c>
      <c r="Y219" s="1">
        <f t="shared" ref="Y219:AD219" si="250">SUM(Y212:Y218)</f>
        <v>72276</v>
      </c>
      <c r="Z219" s="1">
        <f t="shared" si="250"/>
        <v>2550</v>
      </c>
      <c r="AC219" s="1">
        <f t="shared" si="250"/>
        <v>1423</v>
      </c>
      <c r="AD219" s="1">
        <f t="shared" si="250"/>
        <v>993</v>
      </c>
      <c r="AF219" s="49"/>
      <c r="AG219" s="1">
        <f t="shared" ref="AG219:AH219" si="251">SUM(AG212:AG218)</f>
        <v>10103</v>
      </c>
      <c r="AH219" s="1">
        <f t="shared" si="251"/>
        <v>1357</v>
      </c>
      <c r="AJ219" s="1">
        <f t="shared" ref="AJ219" si="252">SUM(AJ212:AJ218)</f>
        <v>1341</v>
      </c>
      <c r="AL219" s="1"/>
      <c r="AM219" s="1"/>
      <c r="AP219" s="7">
        <f>IF(AA219&gt;0,RANK(AA219,(W219:Y219,Z219:AN219)),0)</f>
        <v>0</v>
      </c>
      <c r="AQ219" s="7">
        <f>IF(AB219&gt;0,RANK(AB219,(W219:Y219,Z219:AN219)),0)</f>
        <v>0</v>
      </c>
      <c r="AR219" s="7">
        <f>IF(AC219&gt;0,RANK(AC219,(W219:Y219,Z219:AN219)),0)</f>
        <v>5</v>
      </c>
      <c r="AS219" s="7">
        <f>IF(AD219&gt;0,RANK(AD219,(W219:Y219,AD219:AN219)),0)</f>
        <v>6</v>
      </c>
      <c r="AT219" s="2">
        <f>IF($C219=0,"-",AA219/$C219)</f>
        <v>0</v>
      </c>
      <c r="AU219" s="2">
        <f t="shared" si="246"/>
        <v>0</v>
      </c>
      <c r="AV219" s="2">
        <f t="shared" si="247"/>
        <v>4.5641742789695166E-3</v>
      </c>
      <c r="AW219" s="2">
        <f t="shared" si="248"/>
        <v>3.1849789592527968E-3</v>
      </c>
      <c r="AY219" s="2" t="str">
        <f t="shared" si="219"/>
        <v>Louisiana</v>
      </c>
      <c r="AZ219" t="str">
        <f t="shared" si="220"/>
        <v>T</v>
      </c>
      <c r="BC219" s="98">
        <v>22</v>
      </c>
      <c r="BD219" s="100"/>
      <c r="BE219" s="107">
        <f t="shared" si="249"/>
        <v>22000</v>
      </c>
      <c r="BF219" t="s">
        <v>1634</v>
      </c>
      <c r="BG219" t="s">
        <v>3208</v>
      </c>
      <c r="BL219" s="1">
        <f t="shared" ref="BL219" si="253">SUM(BL212:BL218)</f>
        <v>2059</v>
      </c>
      <c r="BQ219" s="1">
        <f t="shared" ref="BQ219" si="254">SUM(BQ212:BQ218)</f>
        <v>306</v>
      </c>
      <c r="CI219" s="1">
        <f t="shared" ref="CI219" si="255">SUM(CI212:CI218)</f>
        <v>1158</v>
      </c>
    </row>
    <row r="220" spans="1:87">
      <c r="C220" s="1"/>
      <c r="D220" s="1"/>
      <c r="E220" s="1"/>
      <c r="F220" s="1"/>
      <c r="G220" s="1"/>
      <c r="H220" s="1"/>
      <c r="I220" s="1"/>
      <c r="J220" s="1"/>
      <c r="K220" s="7"/>
      <c r="L220" s="7"/>
      <c r="M220" s="7"/>
      <c r="N220" s="7"/>
      <c r="O220" s="49"/>
      <c r="P220" s="178"/>
      <c r="Q220" s="2"/>
      <c r="R220" s="2"/>
      <c r="S220" s="2"/>
      <c r="T220" s="2"/>
      <c r="U220" s="2"/>
      <c r="V220" s="2"/>
      <c r="AH220" s="1"/>
      <c r="AI220" s="1"/>
      <c r="AK220" s="1"/>
      <c r="AL220" s="1"/>
      <c r="AM220" s="1"/>
      <c r="AP220" s="7"/>
      <c r="AQ220" s="7"/>
      <c r="AR220" s="7"/>
      <c r="AS220" s="7"/>
      <c r="AT220" s="2"/>
      <c r="AU220" s="2"/>
      <c r="AV220" s="2"/>
      <c r="AW220" s="2"/>
      <c r="AY220" s="2"/>
      <c r="BD220" s="100"/>
      <c r="BL220" s="1"/>
      <c r="BQ220" s="1"/>
      <c r="CI220" s="1"/>
    </row>
    <row r="221" spans="1:87" outlineLevel="1">
      <c r="A221" t="s">
        <v>2158</v>
      </c>
      <c r="B221" t="s">
        <v>968</v>
      </c>
      <c r="C221" s="1">
        <f>SUM(W221:AN221)</f>
        <v>0</v>
      </c>
      <c r="D221" s="1">
        <v>10</v>
      </c>
      <c r="E221" s="1"/>
      <c r="F221" s="1"/>
      <c r="G221" s="1"/>
      <c r="H221" s="1"/>
      <c r="I221" s="1"/>
      <c r="J221" s="1"/>
      <c r="K221" s="7">
        <f>IF(W221&gt;0,RANK(W221,(W221:Y221,Z221:AN221)),0)</f>
        <v>0</v>
      </c>
      <c r="L221" s="7">
        <f>IF(X221&gt;0,RANK(X221,(W221:Y221,Z221:AN221)),0)</f>
        <v>0</v>
      </c>
      <c r="M221" s="7">
        <f>IF(Y221&gt;0,RANK(Y221,(W221:Y221,Z221:AN221)),0)</f>
        <v>0</v>
      </c>
      <c r="N221" s="7">
        <f>IF(Z221&gt;0,RANK(Z221,(W221:Y221,Z221:AN221)),0)</f>
        <v>0</v>
      </c>
      <c r="O221" s="49">
        <f>MAX(W221:AD221)-LARGE(W221:AD221,2)</f>
        <v>0</v>
      </c>
      <c r="P221" s="178" t="e">
        <f t="shared" si="225"/>
        <v>#DIV/0!</v>
      </c>
      <c r="Q221" s="2"/>
      <c r="R221" s="2" t="str">
        <f t="shared" ref="R221:U223" si="256">IF($C221=0,"-",W221/$C221)</f>
        <v>-</v>
      </c>
      <c r="S221" s="2" t="str">
        <f t="shared" si="256"/>
        <v>-</v>
      </c>
      <c r="T221" s="2" t="str">
        <f t="shared" si="256"/>
        <v>-</v>
      </c>
      <c r="U221" s="2" t="str">
        <f t="shared" si="256"/>
        <v>-</v>
      </c>
      <c r="V221" s="2" t="str">
        <f>IF(C221=0,"-",(1-R221-S221-T221-U221))</f>
        <v>-</v>
      </c>
      <c r="X221" s="1">
        <f>SUMIF(County!$AT$3108:$AT$3123,$BA221,County!Q$3108:Q$3123)+SUMIF('Cong Dist'!$BA$1166:$BA$1167,$BA221,'Cong Dist'!X$1166:X$1167)</f>
        <v>0</v>
      </c>
      <c r="Y221" s="1">
        <f>SUMIF(County!$AT$3108:$AT$3123,$BA221,County!R$3108:R$3123)+SUMIF('Cong Dist'!$BA$1166:$BA$1167,$BA221,'Cong Dist'!Y$1166:Y$1167)</f>
        <v>0</v>
      </c>
      <c r="Z221" s="1">
        <f>SUMIF(County!$AT$3108:$AT$3123,$BA221,County!S$3108:S$3123)+SUMIF('Cong Dist'!$BA$1166:$BA$1167,$BA221,'Cong Dist'!Z$1166:Z$1167)</f>
        <v>0</v>
      </c>
      <c r="AA221" s="1">
        <f>SUMIF(County!$AT$3108:$AT$3123,$BA221,County!T$3108:T$3123)+SUMIF('Cong Dist'!$BA$1166:$BA$1167,$BA221,'Cong Dist'!AA$1166:AA$1167)</f>
        <v>0</v>
      </c>
      <c r="AF221" s="1">
        <f>SUMIF(County!$AT$3108:$AT$3123,$BA221,County!Y$3108:Y$3123)+SUMIF('Cong Dist'!$BA$1166:$BA$1167,$BA221,'Cong Dist'!AF$1166:AF$1167)</f>
        <v>0</v>
      </c>
      <c r="AG221" s="1">
        <f>SUMIF(County!$AT$3108:$AT$3123,$BA221,County!Z$3108:Z$3123)+SUMIF('Cong Dist'!$BA$1166:$BA$1167,$BA221,'Cong Dist'!AG$1166:AG$1167)</f>
        <v>0</v>
      </c>
      <c r="AI221" s="1"/>
      <c r="AK221" s="1"/>
      <c r="AL221" s="1"/>
      <c r="AM221" s="1"/>
      <c r="AO221" s="1"/>
      <c r="AP221" s="7">
        <f>IF(AA221&gt;0,RANK(AA221,(W221:Y221,Z221:AN221)),0)</f>
        <v>0</v>
      </c>
      <c r="AQ221" s="7">
        <f>IF(AB221&gt;0,RANK(AB221,(W221:Y221,Z221:AN221)),0)</f>
        <v>0</v>
      </c>
      <c r="AR221" s="7">
        <f>IF(AC221&gt;0,RANK(AC221,(W221:Y221,Z221:AN221)),0)</f>
        <v>0</v>
      </c>
      <c r="AS221" s="7">
        <f>IF(AD221&gt;0,RANK(AD221,(W221:Y221,AD221:AN221)),0)</f>
        <v>0</v>
      </c>
      <c r="AT221" s="2" t="str">
        <f t="shared" ref="AT221:AW223" si="257">IF($C221=0,"-",AA221/$C221)</f>
        <v>-</v>
      </c>
      <c r="AU221" s="2" t="str">
        <f t="shared" si="257"/>
        <v>-</v>
      </c>
      <c r="AV221" s="2" t="str">
        <f t="shared" si="257"/>
        <v>-</v>
      </c>
      <c r="AW221" s="2" t="str">
        <f t="shared" si="257"/>
        <v>-</v>
      </c>
      <c r="AX221" s="2"/>
      <c r="AY221" s="2" t="str">
        <f t="shared" si="219"/>
        <v>District 1</v>
      </c>
      <c r="AZ221" t="str">
        <f t="shared" si="220"/>
        <v>ME</v>
      </c>
      <c r="BA221">
        <v>1</v>
      </c>
      <c r="BC221" s="98">
        <v>23</v>
      </c>
      <c r="BD221" s="100">
        <v>901</v>
      </c>
      <c r="BE221" s="107">
        <f>BC221*1000+BD221</f>
        <v>23901</v>
      </c>
      <c r="BF221" t="s">
        <v>2627</v>
      </c>
      <c r="BG221" t="s">
        <v>3015</v>
      </c>
    </row>
    <row r="222" spans="1:87" outlineLevel="1">
      <c r="A222" t="s">
        <v>1576</v>
      </c>
      <c r="B222" t="s">
        <v>968</v>
      </c>
      <c r="C222" s="1">
        <f>SUM(W222:AN222)</f>
        <v>0</v>
      </c>
      <c r="D222" s="1">
        <v>7</v>
      </c>
      <c r="E222" s="1"/>
      <c r="F222" s="1"/>
      <c r="G222" s="1"/>
      <c r="H222" s="1"/>
      <c r="I222" s="1"/>
      <c r="J222" s="1"/>
      <c r="K222" s="7">
        <f>IF(W222&gt;0,RANK(W222,(W222:Y222,Z222:AN222)),0)</f>
        <v>0</v>
      </c>
      <c r="L222" s="7">
        <f>IF(X222&gt;0,RANK(X222,(W222:Y222,Z222:AN222)),0)</f>
        <v>0</v>
      </c>
      <c r="M222" s="7">
        <f>IF(Y222&gt;0,RANK(Y222,(W222:Y222,Z222:AN222)),0)</f>
        <v>0</v>
      </c>
      <c r="N222" s="7">
        <f>IF(Z222&gt;0,RANK(Z222,(W222:Y222,Z222:AN222)),0)</f>
        <v>0</v>
      </c>
      <c r="O222" s="49">
        <f>MAX(W222:AD222)-LARGE(W222:AD222,2)</f>
        <v>0</v>
      </c>
      <c r="P222" s="178" t="e">
        <f t="shared" si="225"/>
        <v>#DIV/0!</v>
      </c>
      <c r="Q222" s="2"/>
      <c r="R222" s="2" t="str">
        <f t="shared" si="256"/>
        <v>-</v>
      </c>
      <c r="S222" s="2" t="str">
        <f t="shared" si="256"/>
        <v>-</v>
      </c>
      <c r="T222" s="2" t="str">
        <f t="shared" si="256"/>
        <v>-</v>
      </c>
      <c r="U222" s="2" t="str">
        <f t="shared" si="256"/>
        <v>-</v>
      </c>
      <c r="V222" s="2" t="str">
        <f>IF(C222=0,"-",(1-R222-S222-T222-U222))</f>
        <v>-</v>
      </c>
      <c r="X222" s="1">
        <f>SUMIF(County!$AT$3108:$AT$3123,$BA222,County!Q$3108:Q$3123)+SUMIF('Cong Dist'!$BA$1166:$BA$1167,$BA222,'Cong Dist'!X$1166:X$1167)</f>
        <v>0</v>
      </c>
      <c r="Y222" s="1">
        <f>SUMIF(County!$AT$3108:$AT$3123,$BA222,County!R$3108:R$3123)+SUMIF('Cong Dist'!$BA$1166:$BA$1167,$BA222,'Cong Dist'!Y$1166:Y$1167)</f>
        <v>0</v>
      </c>
      <c r="Z222" s="1">
        <f>SUMIF(County!$AT$3108:$AT$3123,$BA222,County!S$3108:S$3123)+SUMIF('Cong Dist'!$BA$1166:$BA$1167,$BA222,'Cong Dist'!Z$1166:Z$1167)</f>
        <v>0</v>
      </c>
      <c r="AA222" s="1">
        <f>SUMIF(County!$AT$3108:$AT$3123,$BA222,County!T$3108:T$3123)+SUMIF('Cong Dist'!$BA$1166:$BA$1167,$BA222,'Cong Dist'!AA$1166:AA$1167)</f>
        <v>0</v>
      </c>
      <c r="AF222" s="1">
        <f>SUMIF(County!$AT$3108:$AT$3123,$BA222,County!Y$3108:Y$3123)+SUMIF('Cong Dist'!$BA$1166:$BA$1167,$BA222,'Cong Dist'!AF$1166:AF$1167)</f>
        <v>0</v>
      </c>
      <c r="AG222" s="1">
        <f>SUMIF(County!$AT$3108:$AT$3123,$BA222,County!Z$3108:Z$3123)+SUMIF('Cong Dist'!$BA$1166:$BA$1167,$BA222,'Cong Dist'!AG$1166:AG$1167)</f>
        <v>0</v>
      </c>
      <c r="AI222" s="1"/>
      <c r="AK222" s="1"/>
      <c r="AL222" s="1"/>
      <c r="AM222" s="1"/>
      <c r="AO222" s="1"/>
      <c r="AP222" s="7">
        <f>IF(AA222&gt;0,RANK(AA222,(W222:Y222,Z222:AN222)),0)</f>
        <v>0</v>
      </c>
      <c r="AQ222" s="7">
        <f>IF(AB222&gt;0,RANK(AB222,(W222:Y222,Z222:AN222)),0)</f>
        <v>0</v>
      </c>
      <c r="AR222" s="7">
        <f>IF(AC222&gt;0,RANK(AC222,(W222:Y222,Z222:AN222)),0)</f>
        <v>0</v>
      </c>
      <c r="AS222" s="7">
        <f>IF(AD222&gt;0,RANK(AD222,(W222:Y222,AD222:AN222)),0)</f>
        <v>0</v>
      </c>
      <c r="AT222" s="2" t="str">
        <f t="shared" si="257"/>
        <v>-</v>
      </c>
      <c r="AU222" s="2" t="str">
        <f t="shared" si="257"/>
        <v>-</v>
      </c>
      <c r="AV222" s="2" t="str">
        <f t="shared" si="257"/>
        <v>-</v>
      </c>
      <c r="AW222" s="2" t="str">
        <f t="shared" si="257"/>
        <v>-</v>
      </c>
      <c r="AX222" s="2"/>
      <c r="AY222" s="2" t="str">
        <f t="shared" si="219"/>
        <v>District 2</v>
      </c>
      <c r="AZ222" t="str">
        <f t="shared" si="220"/>
        <v>ME</v>
      </c>
      <c r="BA222">
        <v>2</v>
      </c>
      <c r="BC222" s="98">
        <v>23</v>
      </c>
      <c r="BD222" s="100">
        <v>902</v>
      </c>
      <c r="BE222" s="107">
        <f>BC222*1000+BD222</f>
        <v>23902</v>
      </c>
      <c r="BF222" t="s">
        <v>2627</v>
      </c>
      <c r="BG222" t="s">
        <v>3015</v>
      </c>
    </row>
    <row r="223" spans="1:87">
      <c r="A223" t="s">
        <v>2082</v>
      </c>
      <c r="B223" t="s">
        <v>1114</v>
      </c>
      <c r="C223" s="1">
        <f>SUM(W223:AN223)</f>
        <v>0</v>
      </c>
      <c r="D223" s="1">
        <v>8</v>
      </c>
      <c r="E223" s="1"/>
      <c r="F223" s="1"/>
      <c r="G223" s="1"/>
      <c r="H223" s="1"/>
      <c r="I223" s="1"/>
      <c r="J223" s="1"/>
      <c r="K223" s="7">
        <f>IF(W223&gt;0,RANK(W223,(W223:Y223,Z223:AN223)),0)</f>
        <v>0</v>
      </c>
      <c r="L223" s="7">
        <f>IF(X223&gt;0,RANK(X223,(W223:Y223,Z223:AN223)),0)</f>
        <v>0</v>
      </c>
      <c r="M223" s="7">
        <f>IF(Y223&gt;0,RANK(Y223,(W223:Y223,Z223:AN223)),0)</f>
        <v>0</v>
      </c>
      <c r="N223" s="7">
        <f>IF(Z223&gt;0,RANK(Z223,(W223:Y223,Z223:AN223)),0)</f>
        <v>0</v>
      </c>
      <c r="O223" s="49">
        <f>MAX(W223:AD223)-LARGE(W223:AD223,2)</f>
        <v>0</v>
      </c>
      <c r="P223" s="178" t="e">
        <f t="shared" si="225"/>
        <v>#DIV/0!</v>
      </c>
      <c r="Q223" s="2"/>
      <c r="R223" s="2" t="str">
        <f t="shared" si="256"/>
        <v>-</v>
      </c>
      <c r="S223" s="2" t="str">
        <f t="shared" si="256"/>
        <v>-</v>
      </c>
      <c r="T223" s="2" t="str">
        <f t="shared" si="256"/>
        <v>-</v>
      </c>
      <c r="U223" s="2" t="str">
        <f t="shared" si="256"/>
        <v>-</v>
      </c>
      <c r="V223" s="2" t="str">
        <f>IF(C223=0,"-",(1-R223-S223-T223-U223))</f>
        <v>-</v>
      </c>
      <c r="X223" s="1">
        <f>X221+X222</f>
        <v>0</v>
      </c>
      <c r="Y223" s="1">
        <f>Y221+Y222</f>
        <v>0</v>
      </c>
      <c r="Z223" s="1">
        <f>Z221+Z222</f>
        <v>0</v>
      </c>
      <c r="AA223" s="1">
        <f>AA221+AA222</f>
        <v>0</v>
      </c>
      <c r="AF223" s="1">
        <f>AF221+AF222</f>
        <v>0</v>
      </c>
      <c r="AG223" s="1">
        <f>AG221+AG222</f>
        <v>0</v>
      </c>
      <c r="AI223" s="1"/>
      <c r="AK223" s="1"/>
      <c r="AL223" s="1"/>
      <c r="AM223" s="1"/>
      <c r="AO223" s="1"/>
      <c r="AP223" s="7">
        <f>IF(AA223&gt;0,RANK(AA223,(W223:Y223,Z223:AN223)),0)</f>
        <v>0</v>
      </c>
      <c r="AQ223" s="7">
        <f>IF(AB223&gt;0,RANK(AB223,(W223:Y223,Z223:AN223)),0)</f>
        <v>0</v>
      </c>
      <c r="AR223" s="7">
        <f>IF(AC223&gt;0,RANK(AC223,(W223:Y223,Z223:AN223)),0)</f>
        <v>0</v>
      </c>
      <c r="AS223" s="7">
        <f>IF(AD223&gt;0,RANK(AD223,(W223:Y223,AD223:AN223)),0)</f>
        <v>0</v>
      </c>
      <c r="AT223" s="2" t="str">
        <f t="shared" si="257"/>
        <v>-</v>
      </c>
      <c r="AU223" s="2" t="str">
        <f t="shared" si="257"/>
        <v>-</v>
      </c>
      <c r="AV223" s="2" t="str">
        <f t="shared" si="257"/>
        <v>-</v>
      </c>
      <c r="AW223" s="2" t="str">
        <f t="shared" si="257"/>
        <v>-</v>
      </c>
      <c r="AX223" s="2"/>
      <c r="AY223" s="2" t="str">
        <f t="shared" si="219"/>
        <v>Maine</v>
      </c>
      <c r="AZ223" t="str">
        <f t="shared" si="220"/>
        <v>T</v>
      </c>
      <c r="BC223" s="98">
        <v>23</v>
      </c>
      <c r="BD223" s="100"/>
      <c r="BE223" s="107">
        <f>BC223*1000+BD223</f>
        <v>23000</v>
      </c>
      <c r="BF223" t="s">
        <v>1634</v>
      </c>
      <c r="BG223" t="s">
        <v>3015</v>
      </c>
    </row>
    <row r="224" spans="1:87">
      <c r="C224" s="1"/>
      <c r="D224" s="1"/>
      <c r="E224" s="1"/>
      <c r="F224" s="1"/>
      <c r="G224" s="1"/>
      <c r="H224" s="1"/>
      <c r="I224" s="1"/>
      <c r="J224" s="1"/>
      <c r="K224" s="7"/>
      <c r="L224" s="7"/>
      <c r="M224" s="7"/>
      <c r="N224" s="7"/>
      <c r="O224" s="49"/>
      <c r="P224" s="178"/>
      <c r="Q224" s="2"/>
      <c r="R224" s="2"/>
      <c r="S224" s="2"/>
      <c r="T224" s="2"/>
      <c r="U224" s="2"/>
      <c r="V224" s="2"/>
      <c r="AP224" s="7"/>
      <c r="AQ224" s="7"/>
      <c r="AR224" s="7"/>
      <c r="AS224" s="7"/>
      <c r="AT224" s="2"/>
      <c r="AU224" s="2"/>
      <c r="AV224" s="2"/>
      <c r="AW224" s="2"/>
      <c r="AY224" s="2"/>
      <c r="BD224" s="100"/>
    </row>
    <row r="225" spans="1:59" outlineLevel="1">
      <c r="A225" t="s">
        <v>2158</v>
      </c>
      <c r="B225" t="s">
        <v>2613</v>
      </c>
      <c r="C225" s="1">
        <f t="shared" ref="C225:C233" si="258">SUM(W225:AN225)</f>
        <v>71417</v>
      </c>
      <c r="D225" s="1">
        <v>6</v>
      </c>
      <c r="E225" s="1">
        <f t="shared" ref="E225:E232" si="259">ROUND(W225/($W225+$Y225)*$D225,0)</f>
        <v>3</v>
      </c>
      <c r="F225" s="1"/>
      <c r="G225" s="1">
        <f t="shared" ref="G225:G232" si="260">ROUND(Y225/($W225+$Y225)*$D225,0)</f>
        <v>3</v>
      </c>
      <c r="H225" s="1"/>
      <c r="I225" s="1"/>
      <c r="J225" s="1"/>
      <c r="K225" s="7">
        <f>IF(W225&gt;0,RANK(W225,(W225:Y225,Z225:AN225)),0)</f>
        <v>1</v>
      </c>
      <c r="L225" s="7">
        <f>IF(X225&gt;0,RANK(X225,(W225:Y225,Z225:AN225)),0)</f>
        <v>0</v>
      </c>
      <c r="M225" s="7">
        <f>IF(Y225&gt;0,RANK(Y225,(W225:Y225,Z225:AN225)),0)</f>
        <v>2</v>
      </c>
      <c r="N225" s="7">
        <f>IF(Z225&gt;0,RANK(Z225,(W225:Y225,Z225:AN225)),0)</f>
        <v>0</v>
      </c>
      <c r="O225" s="49">
        <f t="shared" ref="O225:O232" si="261">MAX(W225:AD225)-LARGE(W225:AD225,2)</f>
        <v>6933</v>
      </c>
      <c r="P225" s="178">
        <f t="shared" si="225"/>
        <v>9.7077726591707852E-2</v>
      </c>
      <c r="Q225" s="2"/>
      <c r="R225" s="2">
        <f t="shared" ref="R225:R233" si="262">IF($C225=0,"-",W225/$C225)</f>
        <v>0.5126090426649117</v>
      </c>
      <c r="S225" s="2">
        <f t="shared" ref="S225:S233" si="263">IF($C225=0,"-",X225/$C225)</f>
        <v>0</v>
      </c>
      <c r="T225" s="2">
        <f t="shared" ref="T225:T233" si="264">IF($C225=0,"-",Y225/$C225)</f>
        <v>0.41553131607320387</v>
      </c>
      <c r="U225" s="2">
        <f t="shared" ref="U225:U233" si="265">IF($C225=0,"-",Z225/$C225)</f>
        <v>0</v>
      </c>
      <c r="V225" s="2">
        <f t="shared" ref="V225:V233" si="266">IF(C225=0,"-",(1-R225-S225-T225-U225))</f>
        <v>7.1859641261884433E-2</v>
      </c>
      <c r="W225" s="1">
        <f>SUMIF(County!$AT$859:$AT$882,$BA225,County!P$859:P$882)+SUMIF('Cong Dist'!$BA$1203:$BA$1227,$BA225,'Cong Dist'!W$1203:W$1227)</f>
        <v>36609</v>
      </c>
      <c r="Y225" s="1">
        <f>SUMIF(County!$AT$859:$AT$882,$BA225,County!R$859:R$882)+SUMIF('Cong Dist'!$BA$1203:$BA$1227,$BA225,'Cong Dist'!Y$1203:Y$1227)</f>
        <v>29676</v>
      </c>
      <c r="AE225" s="1">
        <f>SUMIF(County!$AT$859:$AT$882,$BA225,County!X$859:X$882)+SUMIF('Cong Dist'!$BA$1203:$BA$1227,$BA225,'Cong Dist'!AE$1203:AE$1227)</f>
        <v>4531</v>
      </c>
      <c r="AH225" s="1"/>
      <c r="AI225" s="1"/>
      <c r="AJ225" s="1">
        <f>SUMIF(County!$AT$859:$AT$882,$BA225,County!AC$859:AC$882)+SUMIF('Cong Dist'!$BA$1203:$BA$1227,$BA225,'Cong Dist'!AJ$1203:AJ$1227)</f>
        <v>601</v>
      </c>
      <c r="AK225" s="1"/>
      <c r="AP225" s="7">
        <f>IF(AA225&gt;0,RANK(AA225,(W225:Y225,Z225:AN225)),0)</f>
        <v>0</v>
      </c>
      <c r="AQ225" s="7">
        <f>IF(AB225&gt;0,RANK(AB225,(W225:Y225,Z225:AN225)),0)</f>
        <v>0</v>
      </c>
      <c r="AR225" s="7">
        <f>IF(AC225&gt;0,RANK(AC225,(W225:Y225,Z225:AN225)),0)</f>
        <v>0</v>
      </c>
      <c r="AS225" s="7">
        <f>IF(AD225&gt;0,RANK(AD225,(W225:Y225,AD225:AN225)),0)</f>
        <v>0</v>
      </c>
      <c r="AT225" s="2">
        <f t="shared" ref="AT225:AT233" si="267">IF($C225=0,"-",AA225/$C225)</f>
        <v>0</v>
      </c>
      <c r="AU225" s="2">
        <f t="shared" ref="AU225:AU232" si="268">IF($C225=0,"-",AB225/$C225)</f>
        <v>0</v>
      </c>
      <c r="AV225" s="2">
        <f t="shared" ref="AV225:AV233" si="269">IF($C225=0,"-",AC225/$C225)</f>
        <v>0</v>
      </c>
      <c r="AW225" s="2">
        <f t="shared" ref="AW225:AW232" si="270">IF($C225=0,"-",AD225/$C225)</f>
        <v>0</v>
      </c>
      <c r="AY225" s="2" t="str">
        <f t="shared" si="219"/>
        <v>District 1</v>
      </c>
      <c r="AZ225" t="str">
        <f t="shared" si="220"/>
        <v>MD</v>
      </c>
      <c r="BA225">
        <v>1</v>
      </c>
      <c r="BC225" s="98">
        <v>24</v>
      </c>
      <c r="BD225" s="100">
        <v>901</v>
      </c>
      <c r="BE225" s="107">
        <f t="shared" ref="BE225:BE233" si="271">BC225*1000+BD225</f>
        <v>24901</v>
      </c>
      <c r="BF225" t="s">
        <v>2627</v>
      </c>
      <c r="BG225" t="s">
        <v>3208</v>
      </c>
    </row>
    <row r="226" spans="1:59" outlineLevel="1">
      <c r="A226" t="s">
        <v>1576</v>
      </c>
      <c r="B226" t="s">
        <v>2613</v>
      </c>
      <c r="C226" s="1">
        <f t="shared" si="258"/>
        <v>107533</v>
      </c>
      <c r="D226" s="1">
        <v>7</v>
      </c>
      <c r="E226" s="1">
        <f t="shared" si="259"/>
        <v>4</v>
      </c>
      <c r="F226" s="1"/>
      <c r="G226" s="1">
        <f t="shared" si="260"/>
        <v>3</v>
      </c>
      <c r="H226" s="1"/>
      <c r="I226" s="1"/>
      <c r="J226" s="1"/>
      <c r="K226" s="7">
        <f>IF(W226&gt;0,RANK(W226,(W226:Y226,Z226:AN226)),0)</f>
        <v>1</v>
      </c>
      <c r="L226" s="7">
        <f>IF(X226&gt;0,RANK(X226,(W226:Y226,Z226:AN226)),0)</f>
        <v>0</v>
      </c>
      <c r="M226" s="7">
        <f>IF(Y226&gt;0,RANK(Y226,(W226:Y226,Z226:AN226)),0)</f>
        <v>2</v>
      </c>
      <c r="N226" s="7">
        <f>IF(Z226&gt;0,RANK(Z226,(W226:Y226,Z226:AN226)),0)</f>
        <v>0</v>
      </c>
      <c r="O226" s="49">
        <f t="shared" si="261"/>
        <v>23879</v>
      </c>
      <c r="P226" s="178">
        <f t="shared" si="225"/>
        <v>0.22206206466852035</v>
      </c>
      <c r="Q226" s="2"/>
      <c r="R226" s="2">
        <f t="shared" si="262"/>
        <v>0.58772655835882937</v>
      </c>
      <c r="S226" s="2">
        <f t="shared" si="263"/>
        <v>0</v>
      </c>
      <c r="T226" s="2">
        <f t="shared" si="264"/>
        <v>0.36566449369030901</v>
      </c>
      <c r="U226" s="2">
        <f t="shared" si="265"/>
        <v>0</v>
      </c>
      <c r="V226" s="2">
        <f t="shared" si="266"/>
        <v>4.6608947950861623E-2</v>
      </c>
      <c r="W226" s="1">
        <f>SUMIF(County!$AT$859:$AT$882,$BA226,County!P$859:P$882)+SUMIF('Cong Dist'!$BA$1203:$BA$1227,$BA226,'Cong Dist'!W$1203:W$1227)</f>
        <v>63200</v>
      </c>
      <c r="Y226" s="1">
        <f>SUMIF(County!$AT$859:$AT$882,$BA226,County!R$859:R$882)+SUMIF('Cong Dist'!$BA$1203:$BA$1227,$BA226,'Cong Dist'!Y$1203:Y$1227)</f>
        <v>39321</v>
      </c>
      <c r="AE226" s="1">
        <f>SUMIF(County!$AT$859:$AT$882,$BA226,County!X$859:X$882)+SUMIF('Cong Dist'!$BA$1203:$BA$1227,$BA226,'Cong Dist'!AE$1203:AE$1227)</f>
        <v>4380</v>
      </c>
      <c r="AH226" s="1"/>
      <c r="AI226" s="1"/>
      <c r="AJ226" s="1">
        <f>SUMIF(County!$AT$859:$AT$882,$BA226,County!AC$859:AC$882)+SUMIF('Cong Dist'!$BA$1203:$BA$1227,$BA226,'Cong Dist'!AJ$1203:AJ$1227)</f>
        <v>632</v>
      </c>
      <c r="AK226" s="1"/>
      <c r="AP226" s="7">
        <f>IF(AA226&gt;0,RANK(AA226,(W226:Y226,Z226:AN226)),0)</f>
        <v>0</v>
      </c>
      <c r="AQ226" s="7">
        <f>IF(AB226&gt;0,RANK(AB226,(W226:Y226,Z226:AN226)),0)</f>
        <v>0</v>
      </c>
      <c r="AR226" s="7">
        <f>IF(AC226&gt;0,RANK(AC226,(W226:Y226,Z226:AN226)),0)</f>
        <v>0</v>
      </c>
      <c r="AS226" s="7">
        <f>IF(AD226&gt;0,RANK(AD226,(W226:Y226,AD226:AN226)),0)</f>
        <v>0</v>
      </c>
      <c r="AT226" s="2">
        <f t="shared" si="267"/>
        <v>0</v>
      </c>
      <c r="AU226" s="2">
        <f t="shared" si="268"/>
        <v>0</v>
      </c>
      <c r="AV226" s="2">
        <f t="shared" si="269"/>
        <v>0</v>
      </c>
      <c r="AW226" s="2">
        <f t="shared" si="270"/>
        <v>0</v>
      </c>
      <c r="AY226" s="2" t="str">
        <f t="shared" si="219"/>
        <v>District 2</v>
      </c>
      <c r="AZ226" t="str">
        <f t="shared" si="220"/>
        <v>MD</v>
      </c>
      <c r="BA226">
        <v>2</v>
      </c>
      <c r="BC226" s="98">
        <v>24</v>
      </c>
      <c r="BD226" s="100">
        <v>902</v>
      </c>
      <c r="BE226" s="107">
        <f t="shared" si="271"/>
        <v>24902</v>
      </c>
      <c r="BF226" t="s">
        <v>2627</v>
      </c>
      <c r="BG226" t="s">
        <v>3208</v>
      </c>
    </row>
    <row r="227" spans="1:59" outlineLevel="1">
      <c r="A227" t="s">
        <v>1577</v>
      </c>
      <c r="B227" t="s">
        <v>2613</v>
      </c>
      <c r="C227" s="1">
        <f t="shared" si="258"/>
        <v>127742</v>
      </c>
      <c r="D227" s="1">
        <v>8</v>
      </c>
      <c r="E227" s="1">
        <f t="shared" si="259"/>
        <v>5</v>
      </c>
      <c r="F227" s="1"/>
      <c r="G227" s="1">
        <f t="shared" si="260"/>
        <v>3</v>
      </c>
      <c r="H227" s="1"/>
      <c r="I227" s="1"/>
      <c r="J227" s="1"/>
      <c r="K227" s="7">
        <f>IF(W227&gt;0,RANK(W227,(W227:Y227,Z227:AN227)),0)</f>
        <v>1</v>
      </c>
      <c r="L227" s="7">
        <f>IF(X227&gt;0,RANK(X227,(W227:Y227,Z227:AN227)),0)</f>
        <v>0</v>
      </c>
      <c r="M227" s="7">
        <f>IF(Y227&gt;0,RANK(Y227,(W227:Y227,Z227:AN227)),0)</f>
        <v>2</v>
      </c>
      <c r="N227" s="7">
        <f>IF(Z227&gt;0,RANK(Z227,(W227:Y227,Z227:AN227)),0)</f>
        <v>0</v>
      </c>
      <c r="O227" s="49">
        <f t="shared" si="261"/>
        <v>25198</v>
      </c>
      <c r="P227" s="178">
        <f t="shared" si="225"/>
        <v>0.19725697108233783</v>
      </c>
      <c r="Q227" s="2"/>
      <c r="R227" s="2">
        <f t="shared" si="262"/>
        <v>0.57410248782702633</v>
      </c>
      <c r="S227" s="2">
        <f t="shared" si="263"/>
        <v>0</v>
      </c>
      <c r="T227" s="2">
        <f t="shared" si="264"/>
        <v>0.37684551674468852</v>
      </c>
      <c r="U227" s="2">
        <f t="shared" si="265"/>
        <v>0</v>
      </c>
      <c r="V227" s="2">
        <f t="shared" si="266"/>
        <v>4.9051995428285144E-2</v>
      </c>
      <c r="W227" s="1">
        <f>SUMIF(County!$AT$859:$AT$882,$BA227,County!P$859:P$882)+SUMIF('Cong Dist'!$BA$1203:$BA$1227,$BA227,'Cong Dist'!W$1203:W$1227)</f>
        <v>73337</v>
      </c>
      <c r="Y227" s="1">
        <f>SUMIF(County!$AT$859:$AT$882,$BA227,County!R$859:R$882)+SUMIF('Cong Dist'!$BA$1203:$BA$1227,$BA227,'Cong Dist'!Y$1203:Y$1227)</f>
        <v>48139</v>
      </c>
      <c r="AE227" s="1">
        <f>SUMIF(County!$AT$859:$AT$882,$BA227,County!X$859:X$882)+SUMIF('Cong Dist'!$BA$1203:$BA$1227,$BA227,'Cong Dist'!AE$1203:AE$1227)</f>
        <v>5587</v>
      </c>
      <c r="AH227" s="1"/>
      <c r="AI227" s="1"/>
      <c r="AJ227" s="1">
        <f>SUMIF(County!$AT$859:$AT$882,$BA227,County!AC$859:AC$882)+SUMIF('Cong Dist'!$BA$1203:$BA$1227,$BA227,'Cong Dist'!AJ$1203:AJ$1227)</f>
        <v>679</v>
      </c>
      <c r="AK227" s="1"/>
      <c r="AP227" s="7">
        <f>IF(AA227&gt;0,RANK(AA227,(W227:Y227,Z227:AN227)),0)</f>
        <v>0</v>
      </c>
      <c r="AQ227" s="7">
        <f>IF(AB227&gt;0,RANK(AB227,(W227:Y227,Z227:AN227)),0)</f>
        <v>0</v>
      </c>
      <c r="AR227" s="7">
        <f>IF(AC227&gt;0,RANK(AC227,(W227:Y227,Z227:AN227)),0)</f>
        <v>0</v>
      </c>
      <c r="AS227" s="7">
        <f>IF(AD227&gt;0,RANK(AD227,(W227:Y227,AD227:AN227)),0)</f>
        <v>0</v>
      </c>
      <c r="AT227" s="2">
        <f t="shared" si="267"/>
        <v>0</v>
      </c>
      <c r="AU227" s="2">
        <f t="shared" si="268"/>
        <v>0</v>
      </c>
      <c r="AV227" s="2">
        <f t="shared" si="269"/>
        <v>0</v>
      </c>
      <c r="AW227" s="2">
        <f t="shared" si="270"/>
        <v>0</v>
      </c>
      <c r="AY227" s="2" t="str">
        <f t="shared" si="219"/>
        <v>District 3</v>
      </c>
      <c r="AZ227" t="str">
        <f t="shared" si="220"/>
        <v>MD</v>
      </c>
      <c r="BA227">
        <v>3</v>
      </c>
      <c r="BC227" s="98">
        <v>24</v>
      </c>
      <c r="BD227" s="100">
        <v>903</v>
      </c>
      <c r="BE227" s="107">
        <f t="shared" si="271"/>
        <v>24903</v>
      </c>
      <c r="BF227" t="s">
        <v>2627</v>
      </c>
      <c r="BG227" t="s">
        <v>3208</v>
      </c>
    </row>
    <row r="228" spans="1:59" outlineLevel="1">
      <c r="A228" t="s">
        <v>1841</v>
      </c>
      <c r="B228" t="s">
        <v>2613</v>
      </c>
      <c r="C228" s="1">
        <f t="shared" si="258"/>
        <v>119350</v>
      </c>
      <c r="D228" s="1">
        <v>10</v>
      </c>
      <c r="E228" s="1">
        <f t="shared" si="259"/>
        <v>7</v>
      </c>
      <c r="F228" s="1"/>
      <c r="G228" s="1">
        <f t="shared" si="260"/>
        <v>3</v>
      </c>
      <c r="H228" s="1"/>
      <c r="I228" s="1"/>
      <c r="J228" s="1"/>
      <c r="K228" s="7">
        <f>IF(W228&gt;0,RANK(W228,(W228:Y228,Z228:AN228)),0)</f>
        <v>1</v>
      </c>
      <c r="L228" s="7">
        <f>IF(X228&gt;0,RANK(X228,(W228:Y228,Z228:AN228)),0)</f>
        <v>0</v>
      </c>
      <c r="M228" s="7">
        <f>IF(Y228&gt;0,RANK(Y228,(W228:Y228,Z228:AN228)),0)</f>
        <v>2</v>
      </c>
      <c r="N228" s="7">
        <f>IF(Z228&gt;0,RANK(Z228,(W228:Y228,Z228:AN228)),0)</f>
        <v>0</v>
      </c>
      <c r="O228" s="49">
        <f t="shared" si="261"/>
        <v>54073</v>
      </c>
      <c r="P228" s="178">
        <f t="shared" si="225"/>
        <v>0.45306242144951825</v>
      </c>
      <c r="Q228" s="2"/>
      <c r="R228" s="2">
        <f t="shared" si="262"/>
        <v>0.71569333891914533</v>
      </c>
      <c r="S228" s="2">
        <f t="shared" si="263"/>
        <v>0</v>
      </c>
      <c r="T228" s="2">
        <f t="shared" si="264"/>
        <v>0.26263091746962713</v>
      </c>
      <c r="U228" s="2">
        <f t="shared" si="265"/>
        <v>0</v>
      </c>
      <c r="V228" s="2">
        <f t="shared" si="266"/>
        <v>2.1675743611227538E-2</v>
      </c>
      <c r="W228" s="1">
        <f>SUMIF(County!$AT$859:$AT$882,$BA228,County!P$859:P$882)+SUMIF('Cong Dist'!$BA$1203:$BA$1227,$BA228,'Cong Dist'!W$1203:W$1227)</f>
        <v>85418</v>
      </c>
      <c r="Y228" s="1">
        <f>SUMIF(County!$AT$859:$AT$882,$BA228,County!R$859:R$882)+SUMIF('Cong Dist'!$BA$1203:$BA$1227,$BA228,'Cong Dist'!Y$1203:Y$1227)</f>
        <v>31345</v>
      </c>
      <c r="AE228" s="1">
        <f>SUMIF(County!$AT$859:$AT$882,$BA228,County!X$859:X$882)+SUMIF('Cong Dist'!$BA$1203:$BA$1227,$BA228,'Cong Dist'!AE$1203:AE$1227)</f>
        <v>2357</v>
      </c>
      <c r="AH228" s="1"/>
      <c r="AI228" s="1"/>
      <c r="AJ228" s="1">
        <f>SUMIF(County!$AT$859:$AT$882,$BA228,County!AC$859:AC$882)+SUMIF('Cong Dist'!$BA$1203:$BA$1227,$BA228,'Cong Dist'!AJ$1203:AJ$1227)</f>
        <v>230</v>
      </c>
      <c r="AK228" s="1"/>
      <c r="AP228" s="7">
        <f>IF(AA228&gt;0,RANK(AA228,(W228:Y228,Z228:AN228)),0)</f>
        <v>0</v>
      </c>
      <c r="AQ228" s="7">
        <f>IF(AB228&gt;0,RANK(AB228,(W228:Y228,Z228:AN228)),0)</f>
        <v>0</v>
      </c>
      <c r="AR228" s="7">
        <f>IF(AC228&gt;0,RANK(AC228,(W228:Y228,Z228:AN228)),0)</f>
        <v>0</v>
      </c>
      <c r="AS228" s="7">
        <f>IF(AD228&gt;0,RANK(AD228,(W228:Y228,AD228:AN228)),0)</f>
        <v>0</v>
      </c>
      <c r="AT228" s="2">
        <f t="shared" si="267"/>
        <v>0</v>
      </c>
      <c r="AU228" s="2">
        <f t="shared" si="268"/>
        <v>0</v>
      </c>
      <c r="AV228" s="2">
        <f t="shared" si="269"/>
        <v>0</v>
      </c>
      <c r="AW228" s="2">
        <f t="shared" si="270"/>
        <v>0</v>
      </c>
      <c r="AY228" s="2" t="str">
        <f t="shared" si="219"/>
        <v>District 4</v>
      </c>
      <c r="AZ228" t="str">
        <f t="shared" si="220"/>
        <v>MD</v>
      </c>
      <c r="BA228">
        <v>4</v>
      </c>
      <c r="BC228" s="98">
        <v>24</v>
      </c>
      <c r="BD228" s="100">
        <v>904</v>
      </c>
      <c r="BE228" s="107">
        <f t="shared" si="271"/>
        <v>24904</v>
      </c>
      <c r="BF228" t="s">
        <v>2627</v>
      </c>
      <c r="BG228" t="s">
        <v>3208</v>
      </c>
    </row>
    <row r="229" spans="1:59" outlineLevel="1">
      <c r="A229" t="s">
        <v>1796</v>
      </c>
      <c r="B229" t="s">
        <v>2613</v>
      </c>
      <c r="C229" s="1">
        <f t="shared" si="258"/>
        <v>116504</v>
      </c>
      <c r="D229" s="1">
        <v>9</v>
      </c>
      <c r="E229" s="1">
        <f t="shared" si="259"/>
        <v>6</v>
      </c>
      <c r="F229" s="1"/>
      <c r="G229" s="1">
        <f t="shared" si="260"/>
        <v>3</v>
      </c>
      <c r="H229" s="1"/>
      <c r="I229" s="1"/>
      <c r="J229" s="1"/>
      <c r="K229" s="7">
        <f>IF(W229&gt;0,RANK(W229,(W229:Y229,Z229:AN229)),0)</f>
        <v>1</v>
      </c>
      <c r="L229" s="7">
        <f>IF(X229&gt;0,RANK(X229,(W229:Y229,Z229:AN229)),0)</f>
        <v>0</v>
      </c>
      <c r="M229" s="7">
        <f>IF(Y229&gt;0,RANK(Y229,(W229:Y229,Z229:AN229)),0)</f>
        <v>2</v>
      </c>
      <c r="N229" s="7">
        <f>IF(Z229&gt;0,RANK(Z229,(W229:Y229,Z229:AN229)),0)</f>
        <v>0</v>
      </c>
      <c r="O229" s="49">
        <f t="shared" si="261"/>
        <v>42251</v>
      </c>
      <c r="P229" s="178">
        <f t="shared" si="225"/>
        <v>0.3626570761518918</v>
      </c>
      <c r="Q229" s="2"/>
      <c r="R229" s="2">
        <f t="shared" si="262"/>
        <v>0.66583121609558471</v>
      </c>
      <c r="S229" s="2">
        <f t="shared" si="263"/>
        <v>0</v>
      </c>
      <c r="T229" s="2">
        <f t="shared" si="264"/>
        <v>0.30317413994369291</v>
      </c>
      <c r="U229" s="2">
        <f t="shared" si="265"/>
        <v>0</v>
      </c>
      <c r="V229" s="2">
        <f t="shared" si="266"/>
        <v>3.0994643960722379E-2</v>
      </c>
      <c r="W229" s="1">
        <f>SUMIF(County!$AT$859:$AT$882,$BA229,County!P$859:P$882)+SUMIF('Cong Dist'!$BA$1203:$BA$1227,$BA229,'Cong Dist'!W$1203:W$1227)</f>
        <v>77572</v>
      </c>
      <c r="Y229" s="1">
        <f>SUMIF(County!$AT$859:$AT$882,$BA229,County!R$859:R$882)+SUMIF('Cong Dist'!$BA$1203:$BA$1227,$BA229,'Cong Dist'!Y$1203:Y$1227)</f>
        <v>35321</v>
      </c>
      <c r="AE229" s="1">
        <f>SUMIF(County!$AT$859:$AT$882,$BA229,County!X$859:X$882)+SUMIF('Cong Dist'!$BA$1203:$BA$1227,$BA229,'Cong Dist'!AE$1203:AE$1227)</f>
        <v>3238</v>
      </c>
      <c r="AH229" s="1"/>
      <c r="AI229" s="1"/>
      <c r="AJ229" s="1">
        <f>SUMIF(County!$AT$859:$AT$882,$BA229,County!AC$859:AC$882)+SUMIF('Cong Dist'!$BA$1203:$BA$1227,$BA229,'Cong Dist'!AJ$1203:AJ$1227)</f>
        <v>373</v>
      </c>
      <c r="AK229" s="1"/>
      <c r="AP229" s="7">
        <f>IF(AA229&gt;0,RANK(AA229,(W229:Y229,Z229:AN229)),0)</f>
        <v>0</v>
      </c>
      <c r="AQ229" s="7">
        <f>IF(AB229&gt;0,RANK(AB229,(W229:Y229,Z229:AN229)),0)</f>
        <v>0</v>
      </c>
      <c r="AR229" s="7">
        <f>IF(AC229&gt;0,RANK(AC229,(W229:Y229,Z229:AN229)),0)</f>
        <v>0</v>
      </c>
      <c r="AS229" s="7">
        <f>IF(AD229&gt;0,RANK(AD229,(W229:Y229,AD229:AN229)),0)</f>
        <v>0</v>
      </c>
      <c r="AT229" s="2">
        <f t="shared" si="267"/>
        <v>0</v>
      </c>
      <c r="AU229" s="2">
        <f t="shared" si="268"/>
        <v>0</v>
      </c>
      <c r="AV229" s="2">
        <f t="shared" si="269"/>
        <v>0</v>
      </c>
      <c r="AW229" s="2">
        <f t="shared" si="270"/>
        <v>0</v>
      </c>
      <c r="AY229" s="2" t="str">
        <f t="shared" si="219"/>
        <v>District 5</v>
      </c>
      <c r="AZ229" t="str">
        <f t="shared" si="220"/>
        <v>MD</v>
      </c>
      <c r="BA229">
        <v>5</v>
      </c>
      <c r="BC229" s="98">
        <v>24</v>
      </c>
      <c r="BD229" s="100">
        <v>905</v>
      </c>
      <c r="BE229" s="107">
        <f t="shared" si="271"/>
        <v>24905</v>
      </c>
      <c r="BF229" t="s">
        <v>2627</v>
      </c>
      <c r="BG229" t="s">
        <v>3208</v>
      </c>
    </row>
    <row r="230" spans="1:59" outlineLevel="1">
      <c r="A230" t="s">
        <v>1775</v>
      </c>
      <c r="B230" t="s">
        <v>2613</v>
      </c>
      <c r="C230" s="1">
        <f t="shared" si="258"/>
        <v>90701</v>
      </c>
      <c r="D230" s="1">
        <v>7</v>
      </c>
      <c r="E230" s="1">
        <f t="shared" si="259"/>
        <v>4</v>
      </c>
      <c r="F230" s="1"/>
      <c r="G230" s="1">
        <f t="shared" si="260"/>
        <v>3</v>
      </c>
      <c r="H230" s="1"/>
      <c r="I230" s="1"/>
      <c r="J230" s="1"/>
      <c r="K230" s="7">
        <f>IF(W230&gt;0,RANK(W230,(W230:Y230,Z230:AN230)),0)</f>
        <v>1</v>
      </c>
      <c r="L230" s="7">
        <f>IF(X230&gt;0,RANK(X230,(W230:Y230,Z230:AN230)),0)</f>
        <v>0</v>
      </c>
      <c r="M230" s="7">
        <f>IF(Y230&gt;0,RANK(Y230,(W230:Y230,Z230:AN230)),0)</f>
        <v>2</v>
      </c>
      <c r="N230" s="7">
        <f>IF(Z230&gt;0,RANK(Z230,(W230:Y230,Z230:AN230)),0)</f>
        <v>0</v>
      </c>
      <c r="O230" s="49">
        <f t="shared" si="261"/>
        <v>18448</v>
      </c>
      <c r="P230" s="178">
        <f t="shared" si="225"/>
        <v>0.20339356787687016</v>
      </c>
      <c r="Q230" s="2"/>
      <c r="R230" s="2">
        <f t="shared" si="262"/>
        <v>0.58018103438771351</v>
      </c>
      <c r="S230" s="2">
        <f t="shared" si="263"/>
        <v>0</v>
      </c>
      <c r="T230" s="2">
        <f t="shared" si="264"/>
        <v>0.37678746651084333</v>
      </c>
      <c r="U230" s="2">
        <f t="shared" si="265"/>
        <v>0</v>
      </c>
      <c r="V230" s="2">
        <f t="shared" si="266"/>
        <v>4.303149910144316E-2</v>
      </c>
      <c r="W230" s="1">
        <f>SUMIF(County!$AT$859:$AT$882,$BA230,County!P$859:P$882)+SUMIF('Cong Dist'!$BA$1203:$BA$1227,$BA230,'Cong Dist'!W$1203:W$1227)</f>
        <v>52623</v>
      </c>
      <c r="Y230" s="1">
        <f>SUMIF(County!$AT$859:$AT$882,$BA230,County!R$859:R$882)+SUMIF('Cong Dist'!$BA$1203:$BA$1227,$BA230,'Cong Dist'!Y$1203:Y$1227)</f>
        <v>34175</v>
      </c>
      <c r="AE230" s="1">
        <f>SUMIF(County!$AT$859:$AT$882,$BA230,County!X$859:X$882)+SUMIF('Cong Dist'!$BA$1203:$BA$1227,$BA230,'Cong Dist'!AE$1203:AE$1227)</f>
        <v>3574</v>
      </c>
      <c r="AH230" s="1"/>
      <c r="AI230" s="1"/>
      <c r="AJ230" s="1">
        <f>SUMIF(County!$AT$859:$AT$882,$BA230,County!AC$859:AC$882)+SUMIF('Cong Dist'!$BA$1203:$BA$1227,$BA230,'Cong Dist'!AJ$1203:AJ$1227)</f>
        <v>329</v>
      </c>
      <c r="AK230" s="1"/>
      <c r="AP230" s="7">
        <f>IF(AA230&gt;0,RANK(AA230,(W230:Y230,Z230:AN230)),0)</f>
        <v>0</v>
      </c>
      <c r="AQ230" s="7">
        <f>IF(AB230&gt;0,RANK(AB230,(W230:Y230,Z230:AN230)),0)</f>
        <v>0</v>
      </c>
      <c r="AR230" s="7">
        <f>IF(AC230&gt;0,RANK(AC230,(W230:Y230,Z230:AN230)),0)</f>
        <v>0</v>
      </c>
      <c r="AS230" s="7">
        <f>IF(AD230&gt;0,RANK(AD230,(W230:Y230,AD230:AN230)),0)</f>
        <v>0</v>
      </c>
      <c r="AT230" s="2">
        <f t="shared" si="267"/>
        <v>0</v>
      </c>
      <c r="AU230" s="2">
        <f t="shared" si="268"/>
        <v>0</v>
      </c>
      <c r="AV230" s="2">
        <f t="shared" si="269"/>
        <v>0</v>
      </c>
      <c r="AW230" s="2">
        <f t="shared" si="270"/>
        <v>0</v>
      </c>
      <c r="AY230" s="2" t="str">
        <f t="shared" si="219"/>
        <v>District 6</v>
      </c>
      <c r="AZ230" t="str">
        <f t="shared" si="220"/>
        <v>MD</v>
      </c>
      <c r="BA230">
        <v>6</v>
      </c>
      <c r="BC230" s="98">
        <v>24</v>
      </c>
      <c r="BD230" s="100">
        <v>906</v>
      </c>
      <c r="BE230" s="107">
        <f t="shared" si="271"/>
        <v>24906</v>
      </c>
      <c r="BF230" t="s">
        <v>2627</v>
      </c>
      <c r="BG230" t="s">
        <v>3208</v>
      </c>
    </row>
    <row r="231" spans="1:59" outlineLevel="1">
      <c r="A231" t="s">
        <v>1367</v>
      </c>
      <c r="B231" t="s">
        <v>2613</v>
      </c>
      <c r="C231" s="1">
        <f t="shared" si="258"/>
        <v>148528</v>
      </c>
      <c r="D231" s="1">
        <v>9</v>
      </c>
      <c r="E231" s="1">
        <f t="shared" si="259"/>
        <v>6</v>
      </c>
      <c r="F231" s="1"/>
      <c r="G231" s="1">
        <f t="shared" si="260"/>
        <v>3</v>
      </c>
      <c r="H231" s="1"/>
      <c r="I231" s="1"/>
      <c r="J231" s="1"/>
      <c r="K231" s="7">
        <f>IF(W231&gt;0,RANK(W231,(W231:Y231,Z231:AN231)),0)</f>
        <v>1</v>
      </c>
      <c r="L231" s="7">
        <f>IF(X231&gt;0,RANK(X231,(W231:Y231,Z231:AN231)),0)</f>
        <v>0</v>
      </c>
      <c r="M231" s="7">
        <f>IF(Y231&gt;0,RANK(Y231,(W231:Y231,Z231:AN231)),0)</f>
        <v>2</v>
      </c>
      <c r="N231" s="7">
        <f>IF(Z231&gt;0,RANK(Z231,(W231:Y231,Z231:AN231)),0)</f>
        <v>0</v>
      </c>
      <c r="O231" s="49">
        <f t="shared" si="261"/>
        <v>50880</v>
      </c>
      <c r="P231" s="178">
        <f t="shared" si="225"/>
        <v>0.34256167187331682</v>
      </c>
      <c r="Q231" s="2"/>
      <c r="R231" s="2">
        <f t="shared" si="262"/>
        <v>0.65847516966497899</v>
      </c>
      <c r="S231" s="2">
        <f t="shared" si="263"/>
        <v>0</v>
      </c>
      <c r="T231" s="2">
        <f t="shared" si="264"/>
        <v>0.31591349779166217</v>
      </c>
      <c r="U231" s="2">
        <f t="shared" si="265"/>
        <v>0</v>
      </c>
      <c r="V231" s="2">
        <f t="shared" si="266"/>
        <v>2.5611332543358845E-2</v>
      </c>
      <c r="W231" s="1">
        <f>SUMIF(County!$AT$859:$AT$882,$BA231,County!P$859:P$882)+SUMIF('Cong Dist'!$BA$1203:$BA$1227,$BA231,'Cong Dist'!W$1203:W$1227)</f>
        <v>97802</v>
      </c>
      <c r="Y231" s="1">
        <f>SUMIF(County!$AT$859:$AT$882,$BA231,County!R$859:R$882)+SUMIF('Cong Dist'!$BA$1203:$BA$1227,$BA231,'Cong Dist'!Y$1203:Y$1227)</f>
        <v>46922</v>
      </c>
      <c r="AE231" s="1">
        <f>SUMIF(County!$AT$859:$AT$882,$BA231,County!X$859:X$882)+SUMIF('Cong Dist'!$BA$1203:$BA$1227,$BA231,'Cong Dist'!AE$1203:AE$1227)</f>
        <v>3399</v>
      </c>
      <c r="AH231" s="1"/>
      <c r="AI231" s="1"/>
      <c r="AJ231" s="1">
        <f>SUMIF(County!$AT$859:$AT$882,$BA231,County!AC$859:AC$882)+SUMIF('Cong Dist'!$BA$1203:$BA$1227,$BA231,'Cong Dist'!AJ$1203:AJ$1227)</f>
        <v>405</v>
      </c>
      <c r="AK231" s="1"/>
      <c r="AP231" s="7">
        <f>IF(AA231&gt;0,RANK(AA231,(W231:Y231,Z231:AN231)),0)</f>
        <v>0</v>
      </c>
      <c r="AQ231" s="7">
        <f>IF(AB231&gt;0,RANK(AB231,(W231:Y231,Z231:AN231)),0)</f>
        <v>0</v>
      </c>
      <c r="AR231" s="7">
        <f>IF(AC231&gt;0,RANK(AC231,(W231:Y231,Z231:AN231)),0)</f>
        <v>0</v>
      </c>
      <c r="AS231" s="7">
        <f>IF(AD231&gt;0,RANK(AD231,(W231:Y231,AD231:AN231)),0)</f>
        <v>0</v>
      </c>
      <c r="AT231" s="2">
        <f t="shared" si="267"/>
        <v>0</v>
      </c>
      <c r="AU231" s="2">
        <f t="shared" si="268"/>
        <v>0</v>
      </c>
      <c r="AV231" s="2">
        <f t="shared" si="269"/>
        <v>0</v>
      </c>
      <c r="AW231" s="2">
        <f t="shared" si="270"/>
        <v>0</v>
      </c>
      <c r="AY231" s="2" t="str">
        <f t="shared" si="219"/>
        <v>District 7</v>
      </c>
      <c r="AZ231" t="str">
        <f t="shared" si="220"/>
        <v>MD</v>
      </c>
      <c r="BA231">
        <v>7</v>
      </c>
      <c r="BC231" s="98">
        <v>24</v>
      </c>
      <c r="BD231" s="100">
        <v>907</v>
      </c>
      <c r="BE231" s="107">
        <f t="shared" si="271"/>
        <v>24907</v>
      </c>
      <c r="BF231" t="s">
        <v>2627</v>
      </c>
      <c r="BG231" t="s">
        <v>3208</v>
      </c>
    </row>
    <row r="232" spans="1:59" outlineLevel="1">
      <c r="A232" t="s">
        <v>279</v>
      </c>
      <c r="B232" t="s">
        <v>2613</v>
      </c>
      <c r="C232" s="1">
        <f t="shared" si="258"/>
        <v>134988</v>
      </c>
      <c r="D232" s="1">
        <v>8</v>
      </c>
      <c r="E232" s="1">
        <f t="shared" si="259"/>
        <v>5</v>
      </c>
      <c r="F232" s="1"/>
      <c r="G232" s="1">
        <f t="shared" si="260"/>
        <v>3</v>
      </c>
      <c r="H232" s="1"/>
      <c r="I232" s="1"/>
      <c r="J232" s="1"/>
      <c r="K232" s="7">
        <f>IF(W232&gt;0,RANK(W232,(W232:Y232,Z232:AN232)),0)</f>
        <v>1</v>
      </c>
      <c r="L232" s="7">
        <f>IF(X232&gt;0,RANK(X232,(W232:Y232,Z232:AN232)),0)</f>
        <v>0</v>
      </c>
      <c r="M232" s="7">
        <f>IF(Y232&gt;0,RANK(Y232,(W232:Y232,Z232:AN232)),0)</f>
        <v>2</v>
      </c>
      <c r="N232" s="7">
        <f>IF(Z232&gt;0,RANK(Z232,(W232:Y232,Z232:AN232)),0)</f>
        <v>0</v>
      </c>
      <c r="O232" s="49">
        <f t="shared" si="261"/>
        <v>41590</v>
      </c>
      <c r="P232" s="178">
        <f t="shared" si="225"/>
        <v>0.30810146087059592</v>
      </c>
      <c r="Q232" s="2"/>
      <c r="R232" s="2">
        <f t="shared" si="262"/>
        <v>0.64213856046463391</v>
      </c>
      <c r="S232" s="2">
        <f t="shared" si="263"/>
        <v>0</v>
      </c>
      <c r="T232" s="2">
        <f t="shared" si="264"/>
        <v>0.33403709959403799</v>
      </c>
      <c r="U232" s="2">
        <f t="shared" si="265"/>
        <v>0</v>
      </c>
      <c r="V232" s="2">
        <f t="shared" si="266"/>
        <v>2.3824339941328099E-2</v>
      </c>
      <c r="W232" s="1">
        <f>SUMIF(County!$AT$859:$AT$882,$BA232,County!P$859:P$882)+SUMIF('Cong Dist'!$BA$1203:$BA$1227,$BA232,'Cong Dist'!W$1203:W$1227)</f>
        <v>86681</v>
      </c>
      <c r="Y232" s="1">
        <f>SUMIF(County!$AT$859:$AT$882,$BA232,County!R$859:R$882)+SUMIF('Cong Dist'!$BA$1203:$BA$1227,$BA232,'Cong Dist'!Y$1203:Y$1227)</f>
        <v>45091</v>
      </c>
      <c r="AE232" s="1">
        <f>SUMIF(County!$AT$859:$AT$882,$BA232,County!X$859:X$882)+SUMIF('Cong Dist'!$BA$1203:$BA$1227,$BA232,'Cong Dist'!AE$1203:AE$1227)</f>
        <v>2883</v>
      </c>
      <c r="AH232" s="1"/>
      <c r="AI232" s="1"/>
      <c r="AJ232" s="1">
        <f>SUMIF(County!$AT$859:$AT$882,$BA232,County!AC$859:AC$882)+SUMIF('Cong Dist'!$BA$1203:$BA$1227,$BA232,'Cong Dist'!AJ$1203:AJ$1227)</f>
        <v>333</v>
      </c>
      <c r="AK232" s="1"/>
      <c r="AP232" s="7">
        <f>IF(AA232&gt;0,RANK(AA232,(W232:Y232,Z232:AN232)),0)</f>
        <v>0</v>
      </c>
      <c r="AQ232" s="7">
        <f>IF(AB232&gt;0,RANK(AB232,(W232:Y232,Z232:AN232)),0)</f>
        <v>0</v>
      </c>
      <c r="AR232" s="7">
        <f>IF(AC232&gt;0,RANK(AC232,(W232:Y232,Z232:AN232)),0)</f>
        <v>0</v>
      </c>
      <c r="AS232" s="7">
        <f>IF(AD232&gt;0,RANK(AD232,(W232:Y232,AD232:AN232)),0)</f>
        <v>0</v>
      </c>
      <c r="AT232" s="2">
        <f t="shared" si="267"/>
        <v>0</v>
      </c>
      <c r="AU232" s="2">
        <f t="shared" si="268"/>
        <v>0</v>
      </c>
      <c r="AV232" s="2">
        <f t="shared" si="269"/>
        <v>0</v>
      </c>
      <c r="AW232" s="2">
        <f t="shared" si="270"/>
        <v>0</v>
      </c>
      <c r="AY232" s="2" t="str">
        <f t="shared" si="219"/>
        <v>District 8</v>
      </c>
      <c r="AZ232" t="str">
        <f t="shared" si="220"/>
        <v>MD</v>
      </c>
      <c r="BA232">
        <v>8</v>
      </c>
      <c r="BC232" s="98">
        <v>24</v>
      </c>
      <c r="BD232" s="100">
        <v>908</v>
      </c>
      <c r="BE232" s="107">
        <f t="shared" si="271"/>
        <v>24908</v>
      </c>
      <c r="BF232" t="s">
        <v>2627</v>
      </c>
      <c r="BG232" t="s">
        <v>3208</v>
      </c>
    </row>
    <row r="233" spans="1:59">
      <c r="A233" t="s">
        <v>2469</v>
      </c>
      <c r="B233" t="s">
        <v>1114</v>
      </c>
      <c r="C233" s="1">
        <f t="shared" si="258"/>
        <v>916763</v>
      </c>
      <c r="D233" s="1">
        <v>31</v>
      </c>
      <c r="E233" s="1">
        <v>21</v>
      </c>
      <c r="F233" s="1"/>
      <c r="G233" s="1">
        <v>10</v>
      </c>
      <c r="H233" s="1"/>
      <c r="I233" s="1"/>
      <c r="J233" s="1"/>
      <c r="K233" s="7">
        <f>IF(W233&gt;0,RANK(W233,(W233:Y233,Z233:AN233)),0)</f>
        <v>1</v>
      </c>
      <c r="L233" s="7">
        <f>IF(X233&gt;0,RANK(X233,(W233:Y233,Z233:AN233)),0)</f>
        <v>0</v>
      </c>
      <c r="M233" s="7">
        <f>IF(Y233&gt;0,RANK(Y233,(W233:Y233,Z233:AN233)),0)</f>
        <v>2</v>
      </c>
      <c r="N233" s="7">
        <f>IF(Z233&gt;0,RANK(Z233,(W233:Y233,Z233:AN233)),0)</f>
        <v>0</v>
      </c>
      <c r="O233" s="49">
        <f>MAX(W233:AD233)-LARGE(W233:AD233,2)</f>
        <v>263252</v>
      </c>
      <c r="P233" s="178">
        <f t="shared" si="225"/>
        <v>0.28715382274371892</v>
      </c>
      <c r="Q233" s="2"/>
      <c r="R233" s="2">
        <f t="shared" si="262"/>
        <v>0.62528919688076412</v>
      </c>
      <c r="S233" s="2">
        <f t="shared" si="263"/>
        <v>0</v>
      </c>
      <c r="T233" s="2">
        <f t="shared" si="264"/>
        <v>0.33813537413704525</v>
      </c>
      <c r="U233" s="2">
        <f t="shared" si="265"/>
        <v>0</v>
      </c>
      <c r="V233" s="2">
        <f t="shared" si="266"/>
        <v>3.6575428982190628E-2</v>
      </c>
      <c r="W233" s="1">
        <f t="shared" ref="W233:Y233" si="272">SUM(W225:W232)</f>
        <v>573242</v>
      </c>
      <c r="Y233" s="1">
        <f t="shared" si="272"/>
        <v>309990</v>
      </c>
      <c r="AE233" s="1">
        <f t="shared" ref="AE233:AJ233" si="273">SUM(AE225:AE232)</f>
        <v>29949</v>
      </c>
      <c r="AH233" s="1"/>
      <c r="AI233" s="1"/>
      <c r="AJ233" s="1">
        <f t="shared" si="273"/>
        <v>3582</v>
      </c>
      <c r="AK233" s="1"/>
      <c r="AP233" s="7">
        <f>IF(AA233&gt;0,RANK(AA233,(W233:Y233,Z233:AN233)),0)</f>
        <v>0</v>
      </c>
      <c r="AQ233" s="7">
        <f>IF(AB233&gt;0,RANK(AB233,(W233:Y233,Z233:AN233)),0)</f>
        <v>0</v>
      </c>
      <c r="AR233" s="7">
        <f>IF(AC233&gt;0,RANK(AC233,(W233:Y233,Z233:AN233)),0)</f>
        <v>0</v>
      </c>
      <c r="AS233" s="7">
        <f>IF(AD233&gt;0,RANK(AD233,(W233:Y233,AD233:AN233)),0)</f>
        <v>0</v>
      </c>
      <c r="AT233" s="2">
        <f t="shared" si="267"/>
        <v>0</v>
      </c>
      <c r="AU233" s="2">
        <f>IF($C233=0,"-",AB233/$C233)</f>
        <v>0</v>
      </c>
      <c r="AV233" s="2">
        <f t="shared" si="269"/>
        <v>0</v>
      </c>
      <c r="AW233" s="2">
        <f>IF($C233=0,"-",AD233/$C233)</f>
        <v>0</v>
      </c>
      <c r="AY233" s="2" t="str">
        <f t="shared" si="219"/>
        <v>Maryland</v>
      </c>
      <c r="AZ233" t="str">
        <f t="shared" si="220"/>
        <v>T</v>
      </c>
      <c r="BC233" s="98">
        <v>24</v>
      </c>
      <c r="BD233" s="100"/>
      <c r="BE233" s="107">
        <f t="shared" si="271"/>
        <v>24000</v>
      </c>
      <c r="BF233" t="s">
        <v>1634</v>
      </c>
      <c r="BG233" t="s">
        <v>3208</v>
      </c>
    </row>
    <row r="234" spans="1:59">
      <c r="C234" s="1"/>
      <c r="D234" s="1"/>
      <c r="E234" s="1"/>
      <c r="F234" s="1"/>
      <c r="G234" s="1"/>
      <c r="H234" s="1"/>
      <c r="I234" s="1"/>
      <c r="J234" s="1"/>
      <c r="K234" s="7"/>
      <c r="L234" s="7"/>
      <c r="M234" s="7"/>
      <c r="N234" s="7"/>
      <c r="O234" s="49"/>
      <c r="P234" s="178"/>
      <c r="Q234" s="2"/>
      <c r="R234" s="2"/>
      <c r="S234" s="2"/>
      <c r="T234" s="2"/>
      <c r="U234" s="2"/>
      <c r="V234" s="2"/>
      <c r="AJ234" s="1">
        <f>AJ233-County!AC883</f>
        <v>0</v>
      </c>
      <c r="AP234" s="7"/>
      <c r="AQ234" s="7"/>
      <c r="AR234" s="7"/>
      <c r="AS234" s="7"/>
      <c r="AT234" s="2"/>
      <c r="AU234" s="2"/>
      <c r="AV234" s="2"/>
      <c r="AW234" s="2"/>
      <c r="AY234" s="2"/>
      <c r="BD234" s="100"/>
    </row>
    <row r="235" spans="1:59" outlineLevel="1">
      <c r="A235" s="9" t="s">
        <v>2158</v>
      </c>
      <c r="B235" t="s">
        <v>2332</v>
      </c>
      <c r="C235" s="1">
        <f t="shared" ref="C235:C244" si="274">SUM(W235:AN235)</f>
        <v>114989</v>
      </c>
      <c r="D235" s="1">
        <v>6</v>
      </c>
      <c r="E235" s="1">
        <f>IF(R235&gt;State!$CA$23/100,ROUND($D235*R235,0),0)</f>
        <v>3</v>
      </c>
      <c r="F235" s="1"/>
      <c r="G235" s="1">
        <f>IF(T235&gt;State!$CA$23/100,ROUND($D235*T235,0),0)</f>
        <v>3</v>
      </c>
      <c r="H235" s="1"/>
      <c r="I235" s="1"/>
      <c r="J235" s="1"/>
      <c r="K235" s="7">
        <f>IF(W235&gt;0,RANK(W235,(W235:Y235,Z235:AN235)),0)</f>
        <v>2</v>
      </c>
      <c r="L235" s="7">
        <f>IF(X235&gt;0,RANK(X235,(W235:Y235,Z235:AN235)),0)</f>
        <v>0</v>
      </c>
      <c r="M235" s="7">
        <f>IF(Y235&gt;0,RANK(Y235,(W235:Y235,Z235:AN235)),0)</f>
        <v>1</v>
      </c>
      <c r="N235" s="7">
        <f>IF(Z235&gt;0,RANK(Z235,(W235:Y235,Z235:AN235)),0)</f>
        <v>4</v>
      </c>
      <c r="O235" s="49">
        <f t="shared" ref="O235:O244" si="275">MAX(W235:AD235)-LARGE(W235:AD235,2)</f>
        <v>4922</v>
      </c>
      <c r="P235" s="178">
        <f t="shared" si="225"/>
        <v>4.2804094304672621E-2</v>
      </c>
      <c r="Q235" s="2"/>
      <c r="R235" s="2">
        <f t="shared" ref="R235:R244" si="276">IF($C235=0,"-",W235/$C235)</f>
        <v>0.47295828296619674</v>
      </c>
      <c r="S235" s="2">
        <f t="shared" ref="S235:S244" si="277">IF($C235=0,"-",X235/$C235)</f>
        <v>0</v>
      </c>
      <c r="T235" s="2">
        <f t="shared" ref="T235:T244" si="278">IF($C235=0,"-",Y235/$C235)</f>
        <v>0.51576237727086938</v>
      </c>
      <c r="U235" s="2">
        <f t="shared" ref="U235:U244" si="279">IF($C235=0,"-",Z235/$C235)</f>
        <v>4.3134560697110158E-3</v>
      </c>
      <c r="V235" s="2">
        <f t="shared" ref="V235:V244" si="280">IF(C235=0,"-",(1-R235-S235-T235-U235))</f>
        <v>6.9658836932229217E-3</v>
      </c>
      <c r="W235" s="1">
        <f>SUMIF(County!$AT$885:$AT$898,$BA235,County!P$885:P$898)+SUMIF('Cong Dist'!$BA$1170:$BA$1200,$BA235,'Cong Dist'!W$1170:W$1200)</f>
        <v>54385</v>
      </c>
      <c r="Y235" s="1">
        <f>SUMIF(County!$AT$885:$AT$898,$BA235,County!R$885:R$898)+SUMIF('Cong Dist'!$BA$1170:$BA$1200,$BA235,'Cong Dist'!Y$1170:Y$1200)</f>
        <v>59307</v>
      </c>
      <c r="Z235" s="1">
        <f>SUMIF(County!$AT$885:$AT$898,$BA235,County!S$885:S$898)+SUMIF('Cong Dist'!$BA$1170:$BA$1200,$BA235,'Cong Dist'!Z$1170:Z$1200)</f>
        <v>496</v>
      </c>
      <c r="AF235" s="1">
        <f>SUMIF(County!$AT$885:$AT$898,$BA235,County!Y$885:Y$898)+SUMIF('Cong Dist'!$BA$1170:$BA$1200,$BA235,'Cong Dist'!AF$1170:AF$1200)</f>
        <v>605</v>
      </c>
      <c r="AH235" s="1"/>
      <c r="AJ235" s="1">
        <f>SUMIF(County!$AT$885:$AT$898,$BA235,County!AC$885:AC$898)+SUMIF('Cong Dist'!$BA$1170:$BA$1200,$BA235,'Cong Dist'!AJ$1170:AJ$1200)</f>
        <v>196</v>
      </c>
      <c r="AP235" s="7">
        <f>IF(AA235&gt;0,RANK(AA235,(W235:Y235,Z235:AN235)),0)</f>
        <v>0</v>
      </c>
      <c r="AQ235" s="7">
        <f>IF(AB235&gt;0,RANK(AB235,(W235:Y235,Z235:AN235)),0)</f>
        <v>0</v>
      </c>
      <c r="AR235" s="7">
        <f>IF(AC235&gt;0,RANK(AC235,(W235:Y235,Z235:AN235)),0)</f>
        <v>0</v>
      </c>
      <c r="AS235" s="7">
        <f>IF(AD235&gt;0,RANK(AD235,(W235:Y235,AD235:AN235)),0)</f>
        <v>0</v>
      </c>
      <c r="AT235" s="2">
        <f t="shared" ref="AT235:AT244" si="281">IF($C235=0,"-",AA235/$C235)</f>
        <v>0</v>
      </c>
      <c r="AU235" s="2">
        <f t="shared" ref="AU235:AU244" si="282">IF($C235=0,"-",AB235/$C235)</f>
        <v>0</v>
      </c>
      <c r="AV235" s="2">
        <f t="shared" ref="AV235:AV244" si="283">IF($C235=0,"-",AC235/$C235)</f>
        <v>0</v>
      </c>
      <c r="AW235" s="2">
        <f t="shared" ref="AW235:AW244" si="284">IF($C235=0,"-",AD235/$C235)</f>
        <v>0</v>
      </c>
      <c r="AY235" s="2" t="str">
        <f t="shared" si="219"/>
        <v>District 1</v>
      </c>
      <c r="AZ235" t="str">
        <f t="shared" si="220"/>
        <v>MA</v>
      </c>
      <c r="BA235">
        <v>1</v>
      </c>
      <c r="BC235" s="98">
        <v>25</v>
      </c>
      <c r="BD235" s="100">
        <v>901</v>
      </c>
      <c r="BE235" s="107">
        <f t="shared" ref="BE235:BE244" si="285">BC235*1000+BD235</f>
        <v>25901</v>
      </c>
      <c r="BF235" t="s">
        <v>2627</v>
      </c>
      <c r="BG235" t="s">
        <v>3208</v>
      </c>
    </row>
    <row r="236" spans="1:59" outlineLevel="1">
      <c r="A236" s="9" t="s">
        <v>1576</v>
      </c>
      <c r="B236" t="s">
        <v>2332</v>
      </c>
      <c r="C236" s="1">
        <f t="shared" si="274"/>
        <v>124029</v>
      </c>
      <c r="D236" s="1">
        <v>6</v>
      </c>
      <c r="E236" s="1">
        <f>IF(R236&gt;State!$CA$23/100,ROUND($D236*R236,0),0)</f>
        <v>2</v>
      </c>
      <c r="F236" s="1"/>
      <c r="G236" s="1">
        <f>IF(T236&gt;State!$CA$23/100,ROUND($D236*T236,0),0)</f>
        <v>3</v>
      </c>
      <c r="H236" s="1"/>
      <c r="I236" s="1"/>
      <c r="J236" s="1"/>
      <c r="K236" s="7">
        <f>IF(W236&gt;0,RANK(W236,(W236:Y236,Z236:AN236)),0)</f>
        <v>2</v>
      </c>
      <c r="L236" s="7">
        <f>IF(X236&gt;0,RANK(X236,(W236:Y236,Z236:AN236)),0)</f>
        <v>0</v>
      </c>
      <c r="M236" s="7">
        <f>IF(Y236&gt;0,RANK(Y236,(W236:Y236,Z236:AN236)),0)</f>
        <v>1</v>
      </c>
      <c r="N236" s="7">
        <f>IF(Z236&gt;0,RANK(Z236,(W236:Y236,Z236:AN236)),0)</f>
        <v>3</v>
      </c>
      <c r="O236" s="49">
        <f t="shared" si="275"/>
        <v>19800</v>
      </c>
      <c r="P236" s="178">
        <f t="shared" si="225"/>
        <v>0.15964008417386255</v>
      </c>
      <c r="Q236" s="2"/>
      <c r="R236" s="2">
        <f t="shared" si="276"/>
        <v>0.41612848607986841</v>
      </c>
      <c r="S236" s="2">
        <f t="shared" si="277"/>
        <v>0</v>
      </c>
      <c r="T236" s="2">
        <f t="shared" si="278"/>
        <v>0.57576857025373096</v>
      </c>
      <c r="U236" s="2">
        <f t="shared" si="279"/>
        <v>3.805561602528441E-3</v>
      </c>
      <c r="V236" s="2">
        <f t="shared" si="280"/>
        <v>4.2973820638721894E-3</v>
      </c>
      <c r="W236" s="1">
        <f>SUMIF(County!$AT$885:$AT$898,$BA236,County!P$885:P$898)+SUMIF('Cong Dist'!$BA$1170:$BA$1200,$BA236,'Cong Dist'!W$1170:W$1200)</f>
        <v>51612</v>
      </c>
      <c r="Y236" s="1">
        <f>SUMIF(County!$AT$885:$AT$898,$BA236,County!R$885:R$898)+SUMIF('Cong Dist'!$BA$1170:$BA$1200,$BA236,'Cong Dist'!Y$1170:Y$1200)</f>
        <v>71412</v>
      </c>
      <c r="Z236" s="1">
        <f>SUMIF(County!$AT$885:$AT$898,$BA236,County!S$885:S$898)+SUMIF('Cong Dist'!$BA$1170:$BA$1200,$BA236,'Cong Dist'!Z$1170:Z$1200)</f>
        <v>472</v>
      </c>
      <c r="AF236" s="1">
        <f>SUMIF(County!$AT$885:$AT$898,$BA236,County!Y$885:Y$898)+SUMIF('Cong Dist'!$BA$1170:$BA$1200,$BA236,'Cong Dist'!AF$1170:AF$1200)</f>
        <v>381</v>
      </c>
      <c r="AH236" s="1"/>
      <c r="AJ236" s="1">
        <f>SUMIF(County!$AT$885:$AT$898,$BA236,County!AC$885:AC$898)+SUMIF('Cong Dist'!$BA$1170:$BA$1200,$BA236,'Cong Dist'!AJ$1170:AJ$1200)</f>
        <v>152</v>
      </c>
      <c r="AP236" s="7">
        <f>IF(AA236&gt;0,RANK(AA236,(W236:Y236,Z236:AN236)),0)</f>
        <v>0</v>
      </c>
      <c r="AQ236" s="7">
        <f>IF(AB236&gt;0,RANK(AB236,(W236:Y236,Z236:AN236)),0)</f>
        <v>0</v>
      </c>
      <c r="AR236" s="7">
        <f>IF(AC236&gt;0,RANK(AC236,(W236:Y236,Z236:AN236)),0)</f>
        <v>0</v>
      </c>
      <c r="AS236" s="7">
        <f>IF(AD236&gt;0,RANK(AD236,(W236:Y236,AD236:AN236)),0)</f>
        <v>0</v>
      </c>
      <c r="AT236" s="2">
        <f t="shared" si="281"/>
        <v>0</v>
      </c>
      <c r="AU236" s="2">
        <f t="shared" si="282"/>
        <v>0</v>
      </c>
      <c r="AV236" s="2">
        <f t="shared" si="283"/>
        <v>0</v>
      </c>
      <c r="AW236" s="2">
        <f t="shared" si="284"/>
        <v>0</v>
      </c>
      <c r="AY236" s="2" t="str">
        <f t="shared" si="219"/>
        <v>District 2</v>
      </c>
      <c r="AZ236" t="str">
        <f t="shared" si="220"/>
        <v>MA</v>
      </c>
      <c r="BA236">
        <v>2</v>
      </c>
      <c r="BC236" s="98">
        <v>25</v>
      </c>
      <c r="BD236" s="100">
        <v>902</v>
      </c>
      <c r="BE236" s="107">
        <f t="shared" si="285"/>
        <v>25902</v>
      </c>
      <c r="BF236" t="s">
        <v>2627</v>
      </c>
      <c r="BG236" t="s">
        <v>3208</v>
      </c>
    </row>
    <row r="237" spans="1:59" outlineLevel="1">
      <c r="A237" s="9" t="s">
        <v>1577</v>
      </c>
      <c r="B237" t="s">
        <v>2332</v>
      </c>
      <c r="C237" s="1">
        <f t="shared" si="274"/>
        <v>123681</v>
      </c>
      <c r="D237" s="1">
        <v>6</v>
      </c>
      <c r="E237" s="1">
        <f>IF(R237&gt;State!$CA$23/100,ROUND($D237*R237,0),0)</f>
        <v>3</v>
      </c>
      <c r="F237" s="1"/>
      <c r="G237" s="1">
        <f>IF(T237&gt;State!$CA$23/100,ROUND($D237*T237,0),0)</f>
        <v>3</v>
      </c>
      <c r="H237" s="1"/>
      <c r="I237" s="1"/>
      <c r="J237" s="1"/>
      <c r="K237" s="7">
        <f>IF(W237&gt;0,RANK(W237,(W237:Y237,Z237:AN237)),0)</f>
        <v>2</v>
      </c>
      <c r="L237" s="7">
        <f>IF(X237&gt;0,RANK(X237,(W237:Y237,Z237:AN237)),0)</f>
        <v>0</v>
      </c>
      <c r="M237" s="7">
        <f>IF(Y237&gt;0,RANK(Y237,(W237:Y237,Z237:AN237)),0)</f>
        <v>1</v>
      </c>
      <c r="N237" s="7">
        <f>IF(Z237&gt;0,RANK(Z237,(W237:Y237,Z237:AN237)),0)</f>
        <v>3</v>
      </c>
      <c r="O237" s="49">
        <f t="shared" si="275"/>
        <v>973</v>
      </c>
      <c r="P237" s="178">
        <f t="shared" si="225"/>
        <v>7.8670127182024728E-3</v>
      </c>
      <c r="Q237" s="2"/>
      <c r="R237" s="2">
        <f t="shared" si="276"/>
        <v>0.49125573046789728</v>
      </c>
      <c r="S237" s="2">
        <f t="shared" si="277"/>
        <v>0</v>
      </c>
      <c r="T237" s="2">
        <f t="shared" si="278"/>
        <v>0.49912274318609973</v>
      </c>
      <c r="U237" s="2">
        <f t="shared" si="279"/>
        <v>4.3337295138299332E-3</v>
      </c>
      <c r="V237" s="2">
        <f t="shared" si="280"/>
        <v>5.2877968321730622E-3</v>
      </c>
      <c r="W237" s="1">
        <f>SUMIF(County!$AT$885:$AT$898,$BA237,County!P$885:P$898)+SUMIF('Cong Dist'!$BA$1170:$BA$1200,$BA237,'Cong Dist'!W$1170:W$1200)</f>
        <v>60759</v>
      </c>
      <c r="Y237" s="1">
        <f>SUMIF(County!$AT$885:$AT$898,$BA237,County!R$885:R$898)+SUMIF('Cong Dist'!$BA$1170:$BA$1200,$BA237,'Cong Dist'!Y$1170:Y$1200)</f>
        <v>61732</v>
      </c>
      <c r="Z237" s="1">
        <f>SUMIF(County!$AT$885:$AT$898,$BA237,County!S$885:S$898)+SUMIF('Cong Dist'!$BA$1170:$BA$1200,$BA237,'Cong Dist'!Z$1170:Z$1200)</f>
        <v>536</v>
      </c>
      <c r="AF237" s="1">
        <f>SUMIF(County!$AT$885:$AT$898,$BA237,County!Y$885:Y$898)+SUMIF('Cong Dist'!$BA$1170:$BA$1200,$BA237,'Cong Dist'!AF$1170:AF$1200)</f>
        <v>503</v>
      </c>
      <c r="AH237" s="1"/>
      <c r="AJ237" s="1">
        <f>SUMIF(County!$AT$885:$AT$898,$BA237,County!AC$885:AC$898)+SUMIF('Cong Dist'!$BA$1170:$BA$1200,$BA237,'Cong Dist'!AJ$1170:AJ$1200)</f>
        <v>151</v>
      </c>
      <c r="AP237" s="7">
        <f>IF(AA237&gt;0,RANK(AA237,(W237:Y237,Z237:AN237)),0)</f>
        <v>0</v>
      </c>
      <c r="AQ237" s="7">
        <f>IF(AB237&gt;0,RANK(AB237,(W237:Y237,Z237:AN237)),0)</f>
        <v>0</v>
      </c>
      <c r="AR237" s="7">
        <f>IF(AC237&gt;0,RANK(AC237,(W237:Y237,Z237:AN237)),0)</f>
        <v>0</v>
      </c>
      <c r="AS237" s="7">
        <f>IF(AD237&gt;0,RANK(AD237,(W237:Y237,AD237:AN237)),0)</f>
        <v>0</v>
      </c>
      <c r="AT237" s="2">
        <f t="shared" si="281"/>
        <v>0</v>
      </c>
      <c r="AU237" s="2">
        <f t="shared" si="282"/>
        <v>0</v>
      </c>
      <c r="AV237" s="2">
        <f t="shared" si="283"/>
        <v>0</v>
      </c>
      <c r="AW237" s="2">
        <f t="shared" si="284"/>
        <v>0</v>
      </c>
      <c r="AY237" s="2" t="str">
        <f t="shared" si="219"/>
        <v>District 3</v>
      </c>
      <c r="AZ237" t="str">
        <f t="shared" si="220"/>
        <v>MA</v>
      </c>
      <c r="BA237">
        <v>3</v>
      </c>
      <c r="BC237" s="98">
        <v>25</v>
      </c>
      <c r="BD237" s="100">
        <v>903</v>
      </c>
      <c r="BE237" s="107">
        <f t="shared" si="285"/>
        <v>25903</v>
      </c>
      <c r="BF237" t="s">
        <v>2627</v>
      </c>
      <c r="BG237" t="s">
        <v>3208</v>
      </c>
    </row>
    <row r="238" spans="1:59" outlineLevel="1">
      <c r="A238" s="9" t="s">
        <v>1841</v>
      </c>
      <c r="B238" t="s">
        <v>2332</v>
      </c>
      <c r="C238" s="1">
        <f t="shared" si="274"/>
        <v>131686</v>
      </c>
      <c r="D238" s="1">
        <v>6</v>
      </c>
      <c r="E238" s="1">
        <f>IF(R238&gt;State!$CA$23/100,ROUND($D238*R238,0),0)</f>
        <v>3</v>
      </c>
      <c r="F238" s="1"/>
      <c r="G238" s="1">
        <f>IF(T238&gt;State!$CA$23/100,ROUND($D238*T238,0),0)</f>
        <v>3</v>
      </c>
      <c r="H238" s="1"/>
      <c r="I238" s="1"/>
      <c r="J238" s="1"/>
      <c r="K238" s="7">
        <f>IF(W238&gt;0,RANK(W238,(W238:Y238,Z238:AN238)),0)</f>
        <v>1</v>
      </c>
      <c r="L238" s="7">
        <f>IF(X238&gt;0,RANK(X238,(W238:Y238,Z238:AN238)),0)</f>
        <v>0</v>
      </c>
      <c r="M238" s="7">
        <f>IF(Y238&gt;0,RANK(Y238,(W238:Y238,Z238:AN238)),0)</f>
        <v>2</v>
      </c>
      <c r="N238" s="7">
        <f>IF(Z238&gt;0,RANK(Z238,(W238:Y238,Z238:AN238)),0)</f>
        <v>4</v>
      </c>
      <c r="O238" s="49">
        <f t="shared" si="275"/>
        <v>12254</v>
      </c>
      <c r="P238" s="178">
        <f t="shared" si="225"/>
        <v>9.3054690703643514E-2</v>
      </c>
      <c r="Q238" s="2"/>
      <c r="R238" s="2">
        <f t="shared" si="276"/>
        <v>0.54253299515514175</v>
      </c>
      <c r="S238" s="2">
        <f t="shared" si="277"/>
        <v>0</v>
      </c>
      <c r="T238" s="2">
        <f t="shared" si="278"/>
        <v>0.44947830445149828</v>
      </c>
      <c r="U238" s="2">
        <f t="shared" si="279"/>
        <v>2.8476831250094921E-3</v>
      </c>
      <c r="V238" s="2">
        <f t="shared" si="280"/>
        <v>5.1410172683504785E-3</v>
      </c>
      <c r="W238" s="1">
        <f>SUMIF(County!$AT$885:$AT$898,$BA238,County!P$885:P$898)+SUMIF('Cong Dist'!$BA$1170:$BA$1200,$BA238,'Cong Dist'!W$1170:W$1200)</f>
        <v>71444</v>
      </c>
      <c r="Y238" s="1">
        <f>SUMIF(County!$AT$885:$AT$898,$BA238,County!R$885:R$898)+SUMIF('Cong Dist'!$BA$1170:$BA$1200,$BA238,'Cong Dist'!Y$1170:Y$1200)</f>
        <v>59190</v>
      </c>
      <c r="Z238" s="1">
        <f>SUMIF(County!$AT$885:$AT$898,$BA238,County!S$885:S$898)+SUMIF('Cong Dist'!$BA$1170:$BA$1200,$BA238,'Cong Dist'!Z$1170:Z$1200)</f>
        <v>375</v>
      </c>
      <c r="AF238" s="1">
        <f>SUMIF(County!$AT$885:$AT$898,$BA238,County!Y$885:Y$898)+SUMIF('Cong Dist'!$BA$1170:$BA$1200,$BA238,'Cong Dist'!AF$1170:AF$1200)</f>
        <v>544</v>
      </c>
      <c r="AH238" s="1"/>
      <c r="AJ238" s="1">
        <f>SUMIF(County!$AT$885:$AT$898,$BA238,County!AC$885:AC$898)+SUMIF('Cong Dist'!$BA$1170:$BA$1200,$BA238,'Cong Dist'!AJ$1170:AJ$1200)</f>
        <v>133</v>
      </c>
      <c r="AP238" s="7">
        <f>IF(AA238&gt;0,RANK(AA238,(W238:Y238,Z238:AN238)),0)</f>
        <v>0</v>
      </c>
      <c r="AQ238" s="7">
        <f>IF(AB238&gt;0,RANK(AB238,(W238:Y238,Z238:AN238)),0)</f>
        <v>0</v>
      </c>
      <c r="AR238" s="7">
        <f>IF(AC238&gt;0,RANK(AC238,(W238:Y238,Z238:AN238)),0)</f>
        <v>0</v>
      </c>
      <c r="AS238" s="7">
        <f>IF(AD238&gt;0,RANK(AD238,(W238:Y238,AD238:AN238)),0)</f>
        <v>0</v>
      </c>
      <c r="AT238" s="2">
        <f t="shared" si="281"/>
        <v>0</v>
      </c>
      <c r="AU238" s="2">
        <f t="shared" si="282"/>
        <v>0</v>
      </c>
      <c r="AV238" s="2">
        <f t="shared" si="283"/>
        <v>0</v>
      </c>
      <c r="AW238" s="2">
        <f t="shared" si="284"/>
        <v>0</v>
      </c>
      <c r="AY238" s="2" t="str">
        <f t="shared" si="219"/>
        <v>District 4</v>
      </c>
      <c r="AZ238" t="str">
        <f t="shared" si="220"/>
        <v>MA</v>
      </c>
      <c r="BA238">
        <v>4</v>
      </c>
      <c r="BC238" s="98">
        <v>25</v>
      </c>
      <c r="BD238" s="100">
        <v>904</v>
      </c>
      <c r="BE238" s="107">
        <f t="shared" si="285"/>
        <v>25904</v>
      </c>
      <c r="BF238" t="s">
        <v>2627</v>
      </c>
      <c r="BG238" t="s">
        <v>3208</v>
      </c>
    </row>
    <row r="239" spans="1:59" outlineLevel="1">
      <c r="A239" s="9" t="s">
        <v>1796</v>
      </c>
      <c r="B239" t="s">
        <v>2332</v>
      </c>
      <c r="C239" s="1">
        <f t="shared" si="274"/>
        <v>163817</v>
      </c>
      <c r="D239" s="1">
        <v>7</v>
      </c>
      <c r="E239" s="1">
        <f>IF(R239&gt;State!$CA$23/100,ROUND($D239*R239,0),0)</f>
        <v>4</v>
      </c>
      <c r="F239" s="1"/>
      <c r="G239" s="1">
        <f>IF(T239&gt;State!$CA$23/100,ROUND($D239*T239,0),0)</f>
        <v>3</v>
      </c>
      <c r="H239" s="1"/>
      <c r="I239" s="1"/>
      <c r="J239" s="1"/>
      <c r="K239" s="7">
        <f>IF(W239&gt;0,RANK(W239,(W239:Y239,Z239:AN239)),0)</f>
        <v>1</v>
      </c>
      <c r="L239" s="7">
        <f>IF(X239&gt;0,RANK(X239,(W239:Y239,Z239:AN239)),0)</f>
        <v>0</v>
      </c>
      <c r="M239" s="7">
        <f>IF(Y239&gt;0,RANK(Y239,(W239:Y239,Z239:AN239)),0)</f>
        <v>2</v>
      </c>
      <c r="N239" s="7">
        <f>IF(Z239&gt;0,RANK(Z239,(W239:Y239,Z239:AN239)),0)</f>
        <v>3</v>
      </c>
      <c r="O239" s="49">
        <f t="shared" si="275"/>
        <v>14649</v>
      </c>
      <c r="P239" s="178">
        <f t="shared" si="225"/>
        <v>8.9422953661707882E-2</v>
      </c>
      <c r="Q239" s="2"/>
      <c r="R239" s="2">
        <f t="shared" si="276"/>
        <v>0.54076805215575918</v>
      </c>
      <c r="S239" s="2">
        <f t="shared" si="277"/>
        <v>0</v>
      </c>
      <c r="T239" s="2">
        <f t="shared" si="278"/>
        <v>0.4513450984940513</v>
      </c>
      <c r="U239" s="2">
        <f t="shared" si="279"/>
        <v>3.3268830463260833E-3</v>
      </c>
      <c r="V239" s="2">
        <f t="shared" si="280"/>
        <v>4.5599663038634348E-3</v>
      </c>
      <c r="W239" s="1">
        <f>SUMIF(County!$AT$885:$AT$898,$BA239,County!P$885:P$898)+SUMIF('Cong Dist'!$BA$1170:$BA$1200,$BA239,'Cong Dist'!W$1170:W$1200)</f>
        <v>88587</v>
      </c>
      <c r="Y239" s="1">
        <f>SUMIF(County!$AT$885:$AT$898,$BA239,County!R$885:R$898)+SUMIF('Cong Dist'!$BA$1170:$BA$1200,$BA239,'Cong Dist'!Y$1170:Y$1200)</f>
        <v>73938</v>
      </c>
      <c r="Z239" s="1">
        <f>SUMIF(County!$AT$885:$AT$898,$BA239,County!S$885:S$898)+SUMIF('Cong Dist'!$BA$1170:$BA$1200,$BA239,'Cong Dist'!Z$1170:Z$1200)</f>
        <v>545</v>
      </c>
      <c r="AF239" s="1">
        <f>SUMIF(County!$AT$885:$AT$898,$BA239,County!Y$885:Y$898)+SUMIF('Cong Dist'!$BA$1170:$BA$1200,$BA239,'Cong Dist'!AF$1170:AF$1200)</f>
        <v>530</v>
      </c>
      <c r="AH239" s="1"/>
      <c r="AJ239" s="1">
        <f>SUMIF(County!$AT$885:$AT$898,$BA239,County!AC$885:AC$898)+SUMIF('Cong Dist'!$BA$1170:$BA$1200,$BA239,'Cong Dist'!AJ$1170:AJ$1200)</f>
        <v>217</v>
      </c>
      <c r="AP239" s="7">
        <f>IF(AA239&gt;0,RANK(AA239,(W239:Y239,Z239:AN239)),0)</f>
        <v>0</v>
      </c>
      <c r="AQ239" s="7">
        <f>IF(AB239&gt;0,RANK(AB239,(W239:Y239,Z239:AN239)),0)</f>
        <v>0</v>
      </c>
      <c r="AR239" s="7">
        <f>IF(AC239&gt;0,RANK(AC239,(W239:Y239,Z239:AN239)),0)</f>
        <v>0</v>
      </c>
      <c r="AS239" s="7">
        <f>IF(AD239&gt;0,RANK(AD239,(W239:Y239,AD239:AN239)),0)</f>
        <v>0</v>
      </c>
      <c r="AT239" s="2">
        <f t="shared" si="281"/>
        <v>0</v>
      </c>
      <c r="AU239" s="2">
        <f t="shared" si="282"/>
        <v>0</v>
      </c>
      <c r="AV239" s="2">
        <f t="shared" si="283"/>
        <v>0</v>
      </c>
      <c r="AW239" s="2">
        <f t="shared" si="284"/>
        <v>0</v>
      </c>
      <c r="AY239" s="2" t="str">
        <f t="shared" si="219"/>
        <v>District 5</v>
      </c>
      <c r="AZ239" t="str">
        <f t="shared" si="220"/>
        <v>MA</v>
      </c>
      <c r="BA239">
        <v>5</v>
      </c>
      <c r="BC239" s="98">
        <v>25</v>
      </c>
      <c r="BD239" s="100">
        <v>905</v>
      </c>
      <c r="BE239" s="107">
        <f t="shared" si="285"/>
        <v>25905</v>
      </c>
      <c r="BF239" t="s">
        <v>2627</v>
      </c>
      <c r="BG239" t="s">
        <v>3208</v>
      </c>
    </row>
    <row r="240" spans="1:59" outlineLevel="1">
      <c r="A240" s="9" t="s">
        <v>1775</v>
      </c>
      <c r="B240" t="s">
        <v>2332</v>
      </c>
      <c r="C240" s="1">
        <f t="shared" si="274"/>
        <v>139019</v>
      </c>
      <c r="D240" s="1">
        <v>7</v>
      </c>
      <c r="E240" s="1">
        <f>IF(R240&gt;State!$CA$23/100,ROUND($D240*R240,0),0)</f>
        <v>3</v>
      </c>
      <c r="F240" s="1"/>
      <c r="G240" s="1">
        <f>IF(T240&gt;State!$CA$23/100,ROUND($D240*T240,0),0)</f>
        <v>4</v>
      </c>
      <c r="H240" s="1"/>
      <c r="I240" s="1"/>
      <c r="J240" s="1"/>
      <c r="K240" s="7">
        <f>IF(W240&gt;0,RANK(W240,(W240:Y240,Z240:AN240)),0)</f>
        <v>2</v>
      </c>
      <c r="L240" s="7">
        <f>IF(X240&gt;0,RANK(X240,(W240:Y240,Z240:AN240)),0)</f>
        <v>0</v>
      </c>
      <c r="M240" s="7">
        <f>IF(Y240&gt;0,RANK(Y240,(W240:Y240,Z240:AN240)),0)</f>
        <v>1</v>
      </c>
      <c r="N240" s="7">
        <f>IF(Z240&gt;0,RANK(Z240,(W240:Y240,Z240:AN240)),0)</f>
        <v>4</v>
      </c>
      <c r="O240" s="49">
        <f t="shared" si="275"/>
        <v>5184</v>
      </c>
      <c r="P240" s="178">
        <f t="shared" si="225"/>
        <v>3.7289866852732362E-2</v>
      </c>
      <c r="Q240" s="2"/>
      <c r="R240" s="2">
        <f t="shared" si="276"/>
        <v>0.47649601852984125</v>
      </c>
      <c r="S240" s="2">
        <f t="shared" si="277"/>
        <v>0</v>
      </c>
      <c r="T240" s="2">
        <f t="shared" si="278"/>
        <v>0.51378588538257364</v>
      </c>
      <c r="U240" s="2">
        <f t="shared" si="279"/>
        <v>3.7692689488487184E-3</v>
      </c>
      <c r="V240" s="2">
        <f t="shared" si="280"/>
        <v>5.9488271387363968E-3</v>
      </c>
      <c r="W240" s="1">
        <f>SUMIF(County!$AT$885:$AT$898,$BA240,County!P$885:P$898)+SUMIF('Cong Dist'!$BA$1170:$BA$1200,$BA240,'Cong Dist'!W$1170:W$1200)</f>
        <v>66242</v>
      </c>
      <c r="Y240" s="1">
        <f>SUMIF(County!$AT$885:$AT$898,$BA240,County!R$885:R$898)+SUMIF('Cong Dist'!$BA$1170:$BA$1200,$BA240,'Cong Dist'!Y$1170:Y$1200)</f>
        <v>71426</v>
      </c>
      <c r="Z240" s="1">
        <f>SUMIF(County!$AT$885:$AT$898,$BA240,County!S$885:S$898)+SUMIF('Cong Dist'!$BA$1170:$BA$1200,$BA240,'Cong Dist'!Z$1170:Z$1200)</f>
        <v>524</v>
      </c>
      <c r="AF240" s="1">
        <f>SUMIF(County!$AT$885:$AT$898,$BA240,County!Y$885:Y$898)+SUMIF('Cong Dist'!$BA$1170:$BA$1200,$BA240,'Cong Dist'!AF$1170:AF$1200)</f>
        <v>659</v>
      </c>
      <c r="AH240" s="1"/>
      <c r="AJ240" s="1">
        <f>SUMIF(County!$AT$885:$AT$898,$BA240,County!AC$885:AC$898)+SUMIF('Cong Dist'!$BA$1170:$BA$1200,$BA240,'Cong Dist'!AJ$1170:AJ$1200)</f>
        <v>168</v>
      </c>
      <c r="AP240" s="7">
        <f>IF(AA240&gt;0,RANK(AA240,(W240:Y240,Z240:AN240)),0)</f>
        <v>0</v>
      </c>
      <c r="AQ240" s="7">
        <f>IF(AB240&gt;0,RANK(AB240,(W240:Y240,Z240:AN240)),0)</f>
        <v>0</v>
      </c>
      <c r="AR240" s="7">
        <f>IF(AC240&gt;0,RANK(AC240,(W240:Y240,Z240:AN240)),0)</f>
        <v>0</v>
      </c>
      <c r="AS240" s="7">
        <f>IF(AD240&gt;0,RANK(AD240,(W240:Y240,AD240:AN240)),0)</f>
        <v>0</v>
      </c>
      <c r="AT240" s="2">
        <f t="shared" si="281"/>
        <v>0</v>
      </c>
      <c r="AU240" s="2">
        <f t="shared" si="282"/>
        <v>0</v>
      </c>
      <c r="AV240" s="2">
        <f t="shared" si="283"/>
        <v>0</v>
      </c>
      <c r="AW240" s="2">
        <f t="shared" si="284"/>
        <v>0</v>
      </c>
      <c r="AY240" s="2" t="str">
        <f t="shared" si="219"/>
        <v>District 6</v>
      </c>
      <c r="AZ240" t="str">
        <f t="shared" si="220"/>
        <v>MA</v>
      </c>
      <c r="BA240">
        <v>6</v>
      </c>
      <c r="BC240" s="98">
        <v>25</v>
      </c>
      <c r="BD240" s="100">
        <v>906</v>
      </c>
      <c r="BE240" s="107">
        <f t="shared" si="285"/>
        <v>25906</v>
      </c>
      <c r="BF240" t="s">
        <v>2627</v>
      </c>
      <c r="BG240" t="s">
        <v>3208</v>
      </c>
    </row>
    <row r="241" spans="1:59" outlineLevel="1">
      <c r="A241" s="9" t="s">
        <v>1367</v>
      </c>
      <c r="B241" t="s">
        <v>2332</v>
      </c>
      <c r="C241" s="1">
        <f t="shared" si="274"/>
        <v>142485</v>
      </c>
      <c r="D241" s="1">
        <v>7</v>
      </c>
      <c r="E241" s="1">
        <f>IF(R241&gt;State!$CA$23/100,ROUND($D241*R241,0),0)</f>
        <v>4</v>
      </c>
      <c r="F241" s="1"/>
      <c r="G241" s="1">
        <f>IF(T241&gt;State!$CA$23/100,ROUND($D241*T241,0),0)</f>
        <v>3</v>
      </c>
      <c r="H241" s="1"/>
      <c r="I241" s="1"/>
      <c r="J241" s="1"/>
      <c r="K241" s="7">
        <f>IF(W241&gt;0,RANK(W241,(W241:Y241,Z241:AN241)),0)</f>
        <v>1</v>
      </c>
      <c r="L241" s="7">
        <f>IF(X241&gt;0,RANK(X241,(W241:Y241,Z241:AN241)),0)</f>
        <v>0</v>
      </c>
      <c r="M241" s="7">
        <f>IF(Y241&gt;0,RANK(Y241,(W241:Y241,Z241:AN241)),0)</f>
        <v>2</v>
      </c>
      <c r="N241" s="7">
        <f>IF(Z241&gt;0,RANK(Z241,(W241:Y241,Z241:AN241)),0)</f>
        <v>3</v>
      </c>
      <c r="O241" s="49">
        <f t="shared" si="275"/>
        <v>17727</v>
      </c>
      <c r="P241" s="178">
        <f t="shared" si="225"/>
        <v>0.12441309611538057</v>
      </c>
      <c r="Q241" s="2"/>
      <c r="R241" s="2">
        <f t="shared" si="276"/>
        <v>0.5590272660280029</v>
      </c>
      <c r="S241" s="2">
        <f t="shared" si="277"/>
        <v>0</v>
      </c>
      <c r="T241" s="2">
        <f t="shared" si="278"/>
        <v>0.43461416991262236</v>
      </c>
      <c r="U241" s="2">
        <f t="shared" si="279"/>
        <v>3.0950626381724394E-3</v>
      </c>
      <c r="V241" s="2">
        <f t="shared" si="280"/>
        <v>3.263501421202299E-3</v>
      </c>
      <c r="W241" s="1">
        <f>SUMIF(County!$AT$885:$AT$898,$BA241,County!P$885:P$898)+SUMIF('Cong Dist'!$BA$1170:$BA$1200,$BA241,'Cong Dist'!W$1170:W$1200)</f>
        <v>79653</v>
      </c>
      <c r="Y241" s="1">
        <f>SUMIF(County!$AT$885:$AT$898,$BA241,County!R$885:R$898)+SUMIF('Cong Dist'!$BA$1170:$BA$1200,$BA241,'Cong Dist'!Y$1170:Y$1200)</f>
        <v>61926</v>
      </c>
      <c r="Z241" s="1">
        <f>SUMIF(County!$AT$885:$AT$898,$BA241,County!S$885:S$898)+SUMIF('Cong Dist'!$BA$1170:$BA$1200,$BA241,'Cong Dist'!Z$1170:Z$1200)</f>
        <v>441</v>
      </c>
      <c r="AF241" s="1">
        <f>SUMIF(County!$AT$885:$AT$898,$BA241,County!Y$885:Y$898)+SUMIF('Cong Dist'!$BA$1170:$BA$1200,$BA241,'Cong Dist'!AF$1170:AF$1200)</f>
        <v>319</v>
      </c>
      <c r="AH241" s="1"/>
      <c r="AJ241" s="1">
        <f>SUMIF(County!$AT$885:$AT$898,$BA241,County!AC$885:AC$898)+SUMIF('Cong Dist'!$BA$1170:$BA$1200,$BA241,'Cong Dist'!AJ$1170:AJ$1200)</f>
        <v>146</v>
      </c>
      <c r="AP241" s="7">
        <f>IF(AA241&gt;0,RANK(AA241,(W241:Y241,Z241:AN241)),0)</f>
        <v>0</v>
      </c>
      <c r="AQ241" s="7">
        <f>IF(AB241&gt;0,RANK(AB241,(W241:Y241,Z241:AN241)),0)</f>
        <v>0</v>
      </c>
      <c r="AR241" s="7">
        <f>IF(AC241&gt;0,RANK(AC241,(W241:Y241,Z241:AN241)),0)</f>
        <v>0</v>
      </c>
      <c r="AS241" s="7">
        <f>IF(AD241&gt;0,RANK(AD241,(W241:Y241,AD241:AN241)),0)</f>
        <v>0</v>
      </c>
      <c r="AT241" s="2">
        <f t="shared" si="281"/>
        <v>0</v>
      </c>
      <c r="AU241" s="2">
        <f t="shared" si="282"/>
        <v>0</v>
      </c>
      <c r="AV241" s="2">
        <f t="shared" si="283"/>
        <v>0</v>
      </c>
      <c r="AW241" s="2">
        <f t="shared" si="284"/>
        <v>0</v>
      </c>
      <c r="AY241" s="2" t="str">
        <f t="shared" si="219"/>
        <v>District 7</v>
      </c>
      <c r="AZ241" t="str">
        <f t="shared" si="220"/>
        <v>MA</v>
      </c>
      <c r="BA241">
        <v>7</v>
      </c>
      <c r="BC241" s="98">
        <v>25</v>
      </c>
      <c r="BD241" s="100">
        <v>907</v>
      </c>
      <c r="BE241" s="107">
        <f t="shared" si="285"/>
        <v>25907</v>
      </c>
      <c r="BF241" t="s">
        <v>2627</v>
      </c>
      <c r="BG241" t="s">
        <v>3208</v>
      </c>
    </row>
    <row r="242" spans="1:59" outlineLevel="1">
      <c r="A242" s="9" t="s">
        <v>279</v>
      </c>
      <c r="B242" t="s">
        <v>2332</v>
      </c>
      <c r="C242" s="1">
        <f t="shared" si="274"/>
        <v>142106</v>
      </c>
      <c r="D242" s="1">
        <v>7</v>
      </c>
      <c r="E242" s="1">
        <f>IF(R242&gt;State!$CA$23/100,ROUND($D242*R242,0),0)</f>
        <v>4</v>
      </c>
      <c r="F242" s="1"/>
      <c r="G242" s="1">
        <f>IF(T242&gt;State!$CA$23/100,ROUND($D242*T242,0),0)</f>
        <v>3</v>
      </c>
      <c r="H242" s="1"/>
      <c r="I242" s="1"/>
      <c r="J242" s="1"/>
      <c r="K242" s="7">
        <f>IF(W242&gt;0,RANK(W242,(W242:Y242,Z242:AN242)),0)</f>
        <v>1</v>
      </c>
      <c r="L242" s="7">
        <f>IF(X242&gt;0,RANK(X242,(W242:Y242,Z242:AN242)),0)</f>
        <v>0</v>
      </c>
      <c r="M242" s="7">
        <f>IF(Y242&gt;0,RANK(Y242,(W242:Y242,Z242:AN242)),0)</f>
        <v>2</v>
      </c>
      <c r="N242" s="7">
        <f>IF(Z242&gt;0,RANK(Z242,(W242:Y242,Z242:AN242)),0)</f>
        <v>3</v>
      </c>
      <c r="O242" s="49">
        <f t="shared" si="275"/>
        <v>6169</v>
      </c>
      <c r="P242" s="178">
        <f t="shared" si="225"/>
        <v>4.3411256386077998E-2</v>
      </c>
      <c r="Q242" s="2"/>
      <c r="R242" s="2">
        <f t="shared" si="276"/>
        <v>0.51490436716254062</v>
      </c>
      <c r="S242" s="2">
        <f t="shared" si="277"/>
        <v>0</v>
      </c>
      <c r="T242" s="2">
        <f t="shared" si="278"/>
        <v>0.47149311077646266</v>
      </c>
      <c r="U242" s="2">
        <f t="shared" si="279"/>
        <v>6.2277454857641475E-3</v>
      </c>
      <c r="V242" s="2">
        <f t="shared" si="280"/>
        <v>7.374776575232566E-3</v>
      </c>
      <c r="W242" s="1">
        <f>SUMIF(County!$AT$885:$AT$898,$BA242,County!P$885:P$898)+SUMIF('Cong Dist'!$BA$1170:$BA$1200,$BA242,'Cong Dist'!W$1170:W$1200)</f>
        <v>73171</v>
      </c>
      <c r="Y242" s="1">
        <f>SUMIF(County!$AT$885:$AT$898,$BA242,County!R$885:R$898)+SUMIF('Cong Dist'!$BA$1170:$BA$1200,$BA242,'Cong Dist'!Y$1170:Y$1200)</f>
        <v>67002</v>
      </c>
      <c r="Z242" s="1">
        <f>SUMIF(County!$AT$885:$AT$898,$BA242,County!S$885:S$898)+SUMIF('Cong Dist'!$BA$1170:$BA$1200,$BA242,'Cong Dist'!Z$1170:Z$1200)</f>
        <v>885</v>
      </c>
      <c r="AF242" s="1">
        <f>SUMIF(County!$AT$885:$AT$898,$BA242,County!Y$885:Y$898)+SUMIF('Cong Dist'!$BA$1170:$BA$1200,$BA242,'Cong Dist'!AF$1170:AF$1200)</f>
        <v>822</v>
      </c>
      <c r="AH242" s="1"/>
      <c r="AJ242" s="1">
        <f>SUMIF(County!$AT$885:$AT$898,$BA242,County!AC$885:AC$898)+SUMIF('Cong Dist'!$BA$1170:$BA$1200,$BA242,'Cong Dist'!AJ$1170:AJ$1200)</f>
        <v>226</v>
      </c>
      <c r="AP242" s="7">
        <f>IF(AA242&gt;0,RANK(AA242,(W242:Y242,Z242:AN242)),0)</f>
        <v>0</v>
      </c>
      <c r="AQ242" s="7">
        <f>IF(AB242&gt;0,RANK(AB242,(W242:Y242,Z242:AN242)),0)</f>
        <v>0</v>
      </c>
      <c r="AR242" s="7">
        <f>IF(AC242&gt;0,RANK(AC242,(W242:Y242,Z242:AN242)),0)</f>
        <v>0</v>
      </c>
      <c r="AS242" s="7">
        <f>IF(AD242&gt;0,RANK(AD242,(W242:Y242,AD242:AN242)),0)</f>
        <v>0</v>
      </c>
      <c r="AT242" s="2">
        <f t="shared" si="281"/>
        <v>0</v>
      </c>
      <c r="AU242" s="2">
        <f t="shared" si="282"/>
        <v>0</v>
      </c>
      <c r="AV242" s="2">
        <f t="shared" si="283"/>
        <v>0</v>
      </c>
      <c r="AW242" s="2">
        <f t="shared" si="284"/>
        <v>0</v>
      </c>
      <c r="AY242" s="2" t="str">
        <f t="shared" si="219"/>
        <v>District 8</v>
      </c>
      <c r="AZ242" t="str">
        <f t="shared" si="220"/>
        <v>MA</v>
      </c>
      <c r="BA242">
        <v>8</v>
      </c>
      <c r="BC242" s="98">
        <v>25</v>
      </c>
      <c r="BD242" s="100">
        <v>908</v>
      </c>
      <c r="BE242" s="107">
        <f t="shared" si="285"/>
        <v>25908</v>
      </c>
      <c r="BF242" t="s">
        <v>2627</v>
      </c>
      <c r="BG242" t="s">
        <v>3208</v>
      </c>
    </row>
    <row r="243" spans="1:59" outlineLevel="1">
      <c r="A243" s="9" t="s">
        <v>3025</v>
      </c>
      <c r="B243" t="s">
        <v>2332</v>
      </c>
      <c r="C243" s="1">
        <f t="shared" si="274"/>
        <v>126068</v>
      </c>
      <c r="D243" s="1">
        <v>7</v>
      </c>
      <c r="E243" s="1">
        <f>IF(R243&gt;State!$CA$23/100,ROUND($D243*R243,0),0)</f>
        <v>3</v>
      </c>
      <c r="F243" s="1"/>
      <c r="G243" s="1">
        <f>IF(T243&gt;State!$CA$23/100,ROUND($D243*T243,0),0)</f>
        <v>4</v>
      </c>
      <c r="H243" s="1"/>
      <c r="I243" s="1"/>
      <c r="J243" s="1"/>
      <c r="K243" s="7">
        <f>IF(W243&gt;0,RANK(W243,(W243:Y243,Z243:AN243)),0)</f>
        <v>2</v>
      </c>
      <c r="L243" s="7">
        <f>IF(X243&gt;0,RANK(X243,(W243:Y243,Z243:AN243)),0)</f>
        <v>0</v>
      </c>
      <c r="M243" s="7">
        <f>IF(Y243&gt;0,RANK(Y243,(W243:Y243,Z243:AN243)),0)</f>
        <v>1</v>
      </c>
      <c r="N243" s="7">
        <f>IF(Z243&gt;0,RANK(Z243,(W243:Y243,Z243:AN243)),0)</f>
        <v>4</v>
      </c>
      <c r="O243" s="49">
        <f t="shared" si="275"/>
        <v>2901</v>
      </c>
      <c r="P243" s="178">
        <f t="shared" si="225"/>
        <v>2.3011390678046768E-2</v>
      </c>
      <c r="Q243" s="2"/>
      <c r="R243" s="2">
        <f t="shared" si="276"/>
        <v>0.48361995113748135</v>
      </c>
      <c r="S243" s="2">
        <f t="shared" si="277"/>
        <v>0</v>
      </c>
      <c r="T243" s="2">
        <f t="shared" si="278"/>
        <v>0.50663134181552816</v>
      </c>
      <c r="U243" s="2">
        <f t="shared" si="279"/>
        <v>4.0375035695021733E-3</v>
      </c>
      <c r="V243" s="2">
        <f t="shared" si="280"/>
        <v>5.7112034774883169E-3</v>
      </c>
      <c r="W243" s="1">
        <f>SUMIF(County!$AT$885:$AT$898,$BA243,County!P$885:P$898)+SUMIF('Cong Dist'!$BA$1170:$BA$1200,$BA243,'Cong Dist'!W$1170:W$1200)</f>
        <v>60969</v>
      </c>
      <c r="Y243" s="1">
        <f>SUMIF(County!$AT$885:$AT$898,$BA243,County!R$885:R$898)+SUMIF('Cong Dist'!$BA$1170:$BA$1200,$BA243,'Cong Dist'!Y$1170:Y$1200)</f>
        <v>63870</v>
      </c>
      <c r="Z243" s="1">
        <f>SUMIF(County!$AT$885:$AT$898,$BA243,County!S$885:S$898)+SUMIF('Cong Dist'!$BA$1170:$BA$1200,$BA243,'Cong Dist'!Z$1170:Z$1200)</f>
        <v>509</v>
      </c>
      <c r="AF243" s="1">
        <f>SUMIF(County!$AT$885:$AT$898,$BA243,County!Y$885:Y$898)+SUMIF('Cong Dist'!$BA$1170:$BA$1200,$BA243,'Cong Dist'!AF$1170:AF$1200)</f>
        <v>564</v>
      </c>
      <c r="AH243" s="1"/>
      <c r="AJ243" s="1">
        <f>SUMIF(County!$AT$885:$AT$898,$BA243,County!AC$885:AC$898)+SUMIF('Cong Dist'!$BA$1170:$BA$1200,$BA243,'Cong Dist'!AJ$1170:AJ$1200)</f>
        <v>156</v>
      </c>
      <c r="AP243" s="7">
        <f>IF(AA243&gt;0,RANK(AA243,(W243:Y243,Z243:AN243)),0)</f>
        <v>0</v>
      </c>
      <c r="AQ243" s="7">
        <f>IF(AB243&gt;0,RANK(AB243,(W243:Y243,Z243:AN243)),0)</f>
        <v>0</v>
      </c>
      <c r="AR243" s="7">
        <f>IF(AC243&gt;0,RANK(AC243,(W243:Y243,Z243:AN243)),0)</f>
        <v>0</v>
      </c>
      <c r="AS243" s="7">
        <f>IF(AD243&gt;0,RANK(AD243,(W243:Y243,AD243:AN243)),0)</f>
        <v>0</v>
      </c>
      <c r="AT243" s="2">
        <f t="shared" si="281"/>
        <v>0</v>
      </c>
      <c r="AU243" s="2">
        <f t="shared" si="282"/>
        <v>0</v>
      </c>
      <c r="AV243" s="2">
        <f t="shared" si="283"/>
        <v>0</v>
      </c>
      <c r="AW243" s="2">
        <f t="shared" si="284"/>
        <v>0</v>
      </c>
      <c r="AY243" s="2" t="str">
        <f t="shared" si="219"/>
        <v>District 9</v>
      </c>
      <c r="AZ243" t="str">
        <f t="shared" si="220"/>
        <v>MA</v>
      </c>
      <c r="BA243">
        <v>9</v>
      </c>
      <c r="BC243" s="98">
        <v>25</v>
      </c>
      <c r="BD243" s="100">
        <v>909</v>
      </c>
      <c r="BE243" s="107">
        <f t="shared" si="285"/>
        <v>25909</v>
      </c>
      <c r="BF243" t="s">
        <v>2627</v>
      </c>
      <c r="BG243" t="s">
        <v>3208</v>
      </c>
    </row>
    <row r="244" spans="1:59">
      <c r="A244" t="s">
        <v>2548</v>
      </c>
      <c r="B244" t="s">
        <v>1114</v>
      </c>
      <c r="C244" s="1">
        <f t="shared" si="274"/>
        <v>1207880</v>
      </c>
      <c r="D244" s="1">
        <v>32</v>
      </c>
      <c r="E244" s="1">
        <f>IF(R244&gt;State!$CA$23/100,ROUND($D244*R244,0),0)</f>
        <v>16</v>
      </c>
      <c r="F244" s="1"/>
      <c r="G244" s="1">
        <f>IF(T244&gt;State!$CA$23/100,ROUND($D244*T244,0),0)</f>
        <v>16</v>
      </c>
      <c r="H244" s="1"/>
      <c r="I244" s="1"/>
      <c r="J244" s="1"/>
      <c r="K244" s="7">
        <f>IF(W244&gt;0,RANK(W244,(W244:Y244,Z244:AN244)),0)</f>
        <v>1</v>
      </c>
      <c r="L244" s="7">
        <f>IF(X244&gt;0,RANK(X244,(W244:Y244,Z244:AN244)),0)</f>
        <v>0</v>
      </c>
      <c r="M244" s="7">
        <f>IF(Y244&gt;0,RANK(Y244,(W244:Y244,Z244:AN244)),0)</f>
        <v>2</v>
      </c>
      <c r="N244" s="7">
        <f>IF(Z244&gt;0,RANK(Z244,(W244:Y244,Z244:AN244)),0)</f>
        <v>4</v>
      </c>
      <c r="O244" s="49">
        <f t="shared" si="275"/>
        <v>17019</v>
      </c>
      <c r="P244" s="178">
        <f t="shared" si="225"/>
        <v>1.4089975825413121E-2</v>
      </c>
      <c r="Q244" s="2"/>
      <c r="R244" s="2">
        <f t="shared" si="276"/>
        <v>0.50238599860913336</v>
      </c>
      <c r="S244" s="2">
        <f t="shared" si="277"/>
        <v>0</v>
      </c>
      <c r="T244" s="2">
        <f t="shared" si="278"/>
        <v>0.48829602278372025</v>
      </c>
      <c r="U244" s="2">
        <f t="shared" si="279"/>
        <v>3.9598304467331194E-3</v>
      </c>
      <c r="V244" s="2">
        <f t="shared" si="280"/>
        <v>5.3581481604132739E-3</v>
      </c>
      <c r="W244" s="1">
        <f t="shared" ref="W244:AF244" si="286">SUM(W235:W243)</f>
        <v>606822</v>
      </c>
      <c r="Y244" s="1">
        <f t="shared" si="286"/>
        <v>589803</v>
      </c>
      <c r="Z244" s="1">
        <f t="shared" si="286"/>
        <v>4783</v>
      </c>
      <c r="AF244" s="1">
        <f t="shared" si="286"/>
        <v>4927</v>
      </c>
      <c r="AH244" s="1"/>
      <c r="AJ244" s="1">
        <f t="shared" ref="AJ244" si="287">SUM(AJ235:AJ243)</f>
        <v>1545</v>
      </c>
      <c r="AP244" s="7">
        <f>IF(AA244&gt;0,RANK(AA244,(W244:Y244,Z244:AN244)),0)</f>
        <v>0</v>
      </c>
      <c r="AQ244" s="7">
        <f>IF(AB244&gt;0,RANK(AB244,(W244:Y244,Z244:AN244)),0)</f>
        <v>0</v>
      </c>
      <c r="AR244" s="7">
        <f>IF(AC244&gt;0,RANK(AC244,(W244:Y244,Z244:AN244)),0)</f>
        <v>0</v>
      </c>
      <c r="AS244" s="7">
        <f>IF(AD244&gt;0,RANK(AD244,(W244:Y244,AD244:AN244)),0)</f>
        <v>0</v>
      </c>
      <c r="AT244" s="2">
        <f t="shared" si="281"/>
        <v>0</v>
      </c>
      <c r="AU244" s="2">
        <f t="shared" si="282"/>
        <v>0</v>
      </c>
      <c r="AV244" s="2">
        <f t="shared" si="283"/>
        <v>0</v>
      </c>
      <c r="AW244" s="2">
        <f t="shared" si="284"/>
        <v>0</v>
      </c>
      <c r="AY244" s="2" t="str">
        <f t="shared" si="219"/>
        <v>Massachusetts</v>
      </c>
      <c r="AZ244" t="str">
        <f t="shared" si="220"/>
        <v>T</v>
      </c>
      <c r="BC244" s="98">
        <v>25</v>
      </c>
      <c r="BD244" s="100"/>
      <c r="BE244" s="107">
        <f t="shared" si="285"/>
        <v>25000</v>
      </c>
      <c r="BF244" t="s">
        <v>1634</v>
      </c>
      <c r="BG244" t="s">
        <v>3208</v>
      </c>
    </row>
    <row r="245" spans="1:59">
      <c r="C245" s="1"/>
      <c r="D245" s="1"/>
      <c r="E245" s="1"/>
      <c r="F245" s="1"/>
      <c r="G245" s="1"/>
      <c r="H245" s="1"/>
      <c r="I245" s="1"/>
      <c r="J245" s="1"/>
      <c r="K245" s="7"/>
      <c r="L245" s="7"/>
      <c r="M245" s="7"/>
      <c r="N245" s="7"/>
      <c r="O245" s="49"/>
      <c r="P245" s="178"/>
      <c r="Q245" s="2"/>
      <c r="R245" s="2"/>
      <c r="S245" s="2"/>
      <c r="T245" s="2"/>
      <c r="U245" s="2"/>
      <c r="V245" s="2"/>
      <c r="AH245" s="1"/>
      <c r="AI245" s="1"/>
      <c r="AK245" s="1"/>
      <c r="AP245" s="7"/>
      <c r="AQ245" s="7"/>
      <c r="AR245" s="7"/>
      <c r="AS245" s="7"/>
      <c r="AT245" s="2"/>
      <c r="AU245" s="2"/>
      <c r="AV245" s="2"/>
      <c r="AW245" s="2"/>
      <c r="AY245" s="2"/>
      <c r="BD245" s="100"/>
    </row>
    <row r="246" spans="1:59" outlineLevel="1">
      <c r="A246" t="s">
        <v>2158</v>
      </c>
      <c r="B246" t="s">
        <v>3268</v>
      </c>
      <c r="C246" s="1">
        <f t="shared" ref="C246:C261" si="288">SUM(W246:AN246)</f>
        <v>75072</v>
      </c>
      <c r="D246" s="1">
        <v>6</v>
      </c>
      <c r="E246" s="1">
        <f>IF(R246&gt;State!$CA$23/100,ROUND($D246*R246,0),0)</f>
        <v>2</v>
      </c>
      <c r="F246" s="1"/>
      <c r="G246" s="1">
        <f>IF(T246&gt;State!$CA$23/100,ROUND($D246*T246,0),0)</f>
        <v>4</v>
      </c>
      <c r="H246" s="1"/>
      <c r="I246" s="1"/>
      <c r="J246" s="1"/>
      <c r="K246" s="7">
        <f>IF(W246&gt;0,RANK(W246,(W246:Y246,Z246:AN246)),0)</f>
        <v>2</v>
      </c>
      <c r="L246" s="7">
        <f>IF(X246&gt;0,RANK(X246,(W246:Y246,Z246:AN246)),0)</f>
        <v>0</v>
      </c>
      <c r="M246" s="7">
        <f>IF(Y246&gt;0,RANK(Y246,(W246:Y246,Z246:AN246)),0)</f>
        <v>1</v>
      </c>
      <c r="N246" s="7">
        <f>IF(Z246&gt;0,RANK(Z246,(W246:Y246,Z246:AN246)),0)</f>
        <v>4</v>
      </c>
      <c r="O246" s="49">
        <f t="shared" ref="O246:O261" si="289">MAX(W246:AD246)-LARGE(W246:AD246,2)</f>
        <v>15499</v>
      </c>
      <c r="P246" s="178">
        <f t="shared" si="225"/>
        <v>0.20645513640238705</v>
      </c>
      <c r="Q246" s="2"/>
      <c r="R246" s="2">
        <f t="shared" ref="R246:R261" si="290">IF($C246=0,"-",W246/$C246)</f>
        <v>0.3844309462915601</v>
      </c>
      <c r="S246" s="2">
        <f t="shared" ref="S246:S261" si="291">IF($C246=0,"-",X246/$C246)</f>
        <v>0</v>
      </c>
      <c r="T246" s="2">
        <f t="shared" ref="T246:T261" si="292">IF($C246=0,"-",Y246/$C246)</f>
        <v>0.59088608269394716</v>
      </c>
      <c r="U246" s="2">
        <f t="shared" ref="U246:U261" si="293">IF($C246=0,"-",Z246/$C246)</f>
        <v>2.5708653026427961E-3</v>
      </c>
      <c r="V246" s="2">
        <f t="shared" ref="V246:V261" si="294">IF(C246=0,"-",(1-R246-S246-T246-U246))</f>
        <v>2.2112105711849999E-2</v>
      </c>
      <c r="W246" s="1">
        <f>SUMIF(County!$AT$901:$AT$983,$BA246,County!P$901:P$983)+SUMIF($BA$1230:$BA$1254,$BA246,W$1230:W$1254)</f>
        <v>28860</v>
      </c>
      <c r="Y246" s="1">
        <f>SUMIF(County!$AT$901:$AT$983,$BA246,County!R$901:R$983)+SUMIF($BA$1230:$BA$1254,$BA246,Y$1230:Y$1254)</f>
        <v>44359</v>
      </c>
      <c r="Z246" s="1">
        <f>SUMIF(County!$AT$901:$AT$983,$BA246,County!S$901:S$983)+SUMIF($BA$1230:$BA$1254,$BA246,Z$1230:Z$1254)</f>
        <v>193</v>
      </c>
      <c r="AE246" s="1">
        <f>SUMIF(County!$AT$901:$AT$983,$BA246,County!X$901:X$983)+SUMIF($BA$1230:$BA$1254,$BA246,AE$1230:AE$1254)</f>
        <v>1591</v>
      </c>
      <c r="AH246" s="1"/>
      <c r="AI246" s="1"/>
      <c r="AJ246" s="1">
        <f>SUMIF(County!$AT$901:$AT$983,$BA246,County!AC$901:AC$983)+SUMIF($BA$1230:$BA$1254,$BA246,AJ$1230:AJ$1254)</f>
        <v>69</v>
      </c>
      <c r="AK246" s="1"/>
      <c r="AL246" s="1"/>
      <c r="AM246" s="1"/>
      <c r="AP246" s="7">
        <f>IF(AA246&gt;0,RANK(AA246,(W246:Y246,Z246:AN246)),0)</f>
        <v>0</v>
      </c>
      <c r="AQ246" s="7">
        <f>IF(AB246&gt;0,RANK(AB246,(W246:Y246,Z246:AN246)),0)</f>
        <v>0</v>
      </c>
      <c r="AR246" s="7">
        <f>IF(AC246&gt;0,RANK(AC246,(W246:Y246,Z246:AN246)),0)</f>
        <v>0</v>
      </c>
      <c r="AS246" s="7">
        <f>IF(AD246&gt;0,RANK(AD246,(W246:Y246,AD246:AN246)),0)</f>
        <v>0</v>
      </c>
      <c r="AT246" s="2">
        <f t="shared" ref="AT246:AT260" si="295">IF($C246=0,"-",AA246/$C246)</f>
        <v>0</v>
      </c>
      <c r="AU246" s="2">
        <f t="shared" ref="AU246:AU261" si="296">IF($C246=0,"-",AB246/$C246)</f>
        <v>0</v>
      </c>
      <c r="AV246" s="2">
        <f t="shared" ref="AV246:AV260" si="297">IF($C246=0,"-",AC246/$C246)</f>
        <v>0</v>
      </c>
      <c r="AW246" s="2">
        <f t="shared" ref="AW246:AW261" si="298">IF($C246=0,"-",AD246/$C246)</f>
        <v>0</v>
      </c>
      <c r="AY246" s="2" t="str">
        <f t="shared" si="219"/>
        <v>District 1</v>
      </c>
      <c r="AZ246" t="str">
        <f t="shared" si="220"/>
        <v>MI</v>
      </c>
      <c r="BA246">
        <v>1</v>
      </c>
      <c r="BC246" s="98">
        <v>26</v>
      </c>
      <c r="BD246" s="100">
        <v>901</v>
      </c>
      <c r="BE246" s="107">
        <f t="shared" ref="BE246:BE261" si="299">BC246*1000+BD246</f>
        <v>26901</v>
      </c>
      <c r="BF246" t="s">
        <v>2627</v>
      </c>
      <c r="BG246" t="s">
        <v>3208</v>
      </c>
    </row>
    <row r="247" spans="1:59" outlineLevel="1">
      <c r="A247" t="s">
        <v>1576</v>
      </c>
      <c r="B247" t="s">
        <v>3268</v>
      </c>
      <c r="C247" s="1">
        <f t="shared" si="288"/>
        <v>67247</v>
      </c>
      <c r="D247" s="1">
        <v>5</v>
      </c>
      <c r="E247" s="1">
        <f>IF(R247&gt;State!$CA$23/100,ROUND($D247*R247,0),0)</f>
        <v>2</v>
      </c>
      <c r="F247" s="1"/>
      <c r="G247" s="1">
        <f>IF(T247&gt;State!$CA$23/100,ROUND($D247*T247,0),0)</f>
        <v>3</v>
      </c>
      <c r="H247" s="1"/>
      <c r="I247" s="1"/>
      <c r="J247" s="1"/>
      <c r="K247" s="7">
        <f>IF(W247&gt;0,RANK(W247,(W247:Y247,Z247:AN247)),0)</f>
        <v>2</v>
      </c>
      <c r="L247" s="7">
        <f>IF(X247&gt;0,RANK(X247,(W247:Y247,Z247:AN247)),0)</f>
        <v>0</v>
      </c>
      <c r="M247" s="7">
        <f>IF(Y247&gt;0,RANK(Y247,(W247:Y247,Z247:AN247)),0)</f>
        <v>1</v>
      </c>
      <c r="N247" s="7">
        <f>IF(Z247&gt;0,RANK(Z247,(W247:Y247,Z247:AN247)),0)</f>
        <v>4</v>
      </c>
      <c r="O247" s="49">
        <f t="shared" si="289"/>
        <v>13744</v>
      </c>
      <c r="P247" s="178">
        <f t="shared" si="225"/>
        <v>0.20438086457388432</v>
      </c>
      <c r="Q247" s="2"/>
      <c r="R247" s="2">
        <f t="shared" si="290"/>
        <v>0.38797269766681042</v>
      </c>
      <c r="S247" s="2">
        <f t="shared" si="291"/>
        <v>0</v>
      </c>
      <c r="T247" s="2">
        <f t="shared" si="292"/>
        <v>0.5923535622406948</v>
      </c>
      <c r="U247" s="2">
        <f t="shared" si="293"/>
        <v>2.1711005695421357E-3</v>
      </c>
      <c r="V247" s="2">
        <f t="shared" si="294"/>
        <v>1.750263952295265E-2</v>
      </c>
      <c r="W247" s="1">
        <f>SUMIF(County!$AT$901:$AT$983,$BA247,County!P$901:P$983)+SUMIF($BA$1230:$BA$1254,$BA247,W$1230:W$1254)</f>
        <v>26090</v>
      </c>
      <c r="Y247" s="1">
        <f>SUMIF(County!$AT$901:$AT$983,$BA247,County!R$901:R$983)+SUMIF($BA$1230:$BA$1254,$BA247,Y$1230:Y$1254)</f>
        <v>39834</v>
      </c>
      <c r="Z247" s="1">
        <f>SUMIF(County!$AT$901:$AT$983,$BA247,County!S$901:S$983)+SUMIF($BA$1230:$BA$1254,$BA247,Z$1230:Z$1254)</f>
        <v>146</v>
      </c>
      <c r="AE247" s="1">
        <f>SUMIF(County!$AT$901:$AT$983,$BA247,County!X$901:X$983)+SUMIF($BA$1230:$BA$1254,$BA247,AE$1230:AE$1254)</f>
        <v>1114</v>
      </c>
      <c r="AH247" s="1"/>
      <c r="AI247" s="1"/>
      <c r="AJ247" s="1">
        <f>SUMIF(County!$AT$901:$AT$983,$BA247,County!AC$901:AC$983)+SUMIF($BA$1230:$BA$1254,$BA247,AJ$1230:AJ$1254)</f>
        <v>63</v>
      </c>
      <c r="AK247" s="1"/>
      <c r="AL247" s="1"/>
      <c r="AM247" s="1"/>
      <c r="AP247" s="7">
        <f>IF(AA247&gt;0,RANK(AA247,(W247:Y247,Z247:AN247)),0)</f>
        <v>0</v>
      </c>
      <c r="AQ247" s="7">
        <f>IF(AB247&gt;0,RANK(AB247,(W247:Y247,Z247:AN247)),0)</f>
        <v>0</v>
      </c>
      <c r="AR247" s="7">
        <f>IF(AC247&gt;0,RANK(AC247,(W247:Y247,Z247:AN247)),0)</f>
        <v>0</v>
      </c>
      <c r="AS247" s="7">
        <f>IF(AD247&gt;0,RANK(AD247,(W247:Y247,AD247:AN247)),0)</f>
        <v>0</v>
      </c>
      <c r="AT247" s="2">
        <f t="shared" si="295"/>
        <v>0</v>
      </c>
      <c r="AU247" s="2">
        <f t="shared" si="296"/>
        <v>0</v>
      </c>
      <c r="AV247" s="2">
        <f t="shared" si="297"/>
        <v>0</v>
      </c>
      <c r="AW247" s="2">
        <f t="shared" si="298"/>
        <v>0</v>
      </c>
      <c r="AY247" s="2" t="str">
        <f t="shared" si="219"/>
        <v>District 2</v>
      </c>
      <c r="AZ247" t="str">
        <f t="shared" si="220"/>
        <v>MI</v>
      </c>
      <c r="BA247">
        <v>2</v>
      </c>
      <c r="BC247" s="98">
        <v>26</v>
      </c>
      <c r="BD247" s="100">
        <v>902</v>
      </c>
      <c r="BE247" s="107">
        <f t="shared" si="299"/>
        <v>26902</v>
      </c>
      <c r="BF247" t="s">
        <v>2627</v>
      </c>
      <c r="BG247" t="s">
        <v>3208</v>
      </c>
    </row>
    <row r="248" spans="1:59" outlineLevel="1">
      <c r="A248" s="9" t="s">
        <v>1577</v>
      </c>
      <c r="B248" t="s">
        <v>3268</v>
      </c>
      <c r="C248" s="1">
        <f t="shared" si="288"/>
        <v>75001</v>
      </c>
      <c r="D248" s="1">
        <v>5</v>
      </c>
      <c r="E248" s="1">
        <f>IF(R248&gt;State!$CA$23/100,ROUND($D248*R248,0),0)</f>
        <v>2</v>
      </c>
      <c r="F248" s="1"/>
      <c r="G248" s="1">
        <f>IF(T248&gt;State!$CA$23/100,ROUND($D248*T248,0),0)</f>
        <v>3</v>
      </c>
      <c r="H248" s="1"/>
      <c r="I248" s="1"/>
      <c r="J248" s="1"/>
      <c r="K248" s="7">
        <f>IF(W248&gt;0,RANK(W248,(W248:Y248,Z248:AN248)),0)</f>
        <v>2</v>
      </c>
      <c r="L248" s="7">
        <f>IF(X248&gt;0,RANK(X248,(W248:Y248,Z248:AN248)),0)</f>
        <v>0</v>
      </c>
      <c r="M248" s="7">
        <f>IF(Y248&gt;0,RANK(Y248,(W248:Y248,Z248:AN248)),0)</f>
        <v>1</v>
      </c>
      <c r="N248" s="7">
        <f>IF(Z248&gt;0,RANK(Z248,(W248:Y248,Z248:AN248)),0)</f>
        <v>4</v>
      </c>
      <c r="O248" s="49">
        <f t="shared" si="289"/>
        <v>16841</v>
      </c>
      <c r="P248" s="178">
        <f t="shared" si="225"/>
        <v>0.22454367275102999</v>
      </c>
      <c r="Q248" s="2"/>
      <c r="R248" s="2">
        <f t="shared" si="290"/>
        <v>0.37920827722297035</v>
      </c>
      <c r="S248" s="2">
        <f t="shared" si="291"/>
        <v>0</v>
      </c>
      <c r="T248" s="2">
        <f t="shared" si="292"/>
        <v>0.60375194997400039</v>
      </c>
      <c r="U248" s="2">
        <f t="shared" si="293"/>
        <v>1.8666417781096252E-3</v>
      </c>
      <c r="V248" s="2">
        <f t="shared" si="294"/>
        <v>1.5173131024919637E-2</v>
      </c>
      <c r="W248" s="1">
        <f>SUMIF(County!$AT$901:$AT$983,$BA248,County!P$901:P$983)+SUMIF($BA$1230:$BA$1254,$BA248,W$1230:W$1254)</f>
        <v>28441</v>
      </c>
      <c r="Y248" s="1">
        <f>SUMIF(County!$AT$901:$AT$983,$BA248,County!R$901:R$983)+SUMIF($BA$1230:$BA$1254,$BA248,Y$1230:Y$1254)</f>
        <v>45282</v>
      </c>
      <c r="Z248" s="1">
        <f>SUMIF(County!$AT$901:$AT$983,$BA248,County!S$901:S$983)+SUMIF($BA$1230:$BA$1254,$BA248,Z$1230:Z$1254)</f>
        <v>140</v>
      </c>
      <c r="AE248" s="1">
        <f>SUMIF(County!$AT$901:$AT$983,$BA248,County!X$901:X$983)+SUMIF($BA$1230:$BA$1254,$BA248,AE$1230:AE$1254)</f>
        <v>1087</v>
      </c>
      <c r="AH248" s="1"/>
      <c r="AI248" s="1"/>
      <c r="AJ248" s="1">
        <f>SUMIF(County!$AT$901:$AT$983,$BA248,County!AC$901:AC$983)+SUMIF($BA$1230:$BA$1254,$BA248,AJ$1230:AJ$1254)</f>
        <v>51</v>
      </c>
      <c r="AK248" s="1"/>
      <c r="AL248" s="1"/>
      <c r="AM248" s="1"/>
      <c r="AP248" s="7">
        <f>IF(AA248&gt;0,RANK(AA248,(W248:Y248,Z248:AN248)),0)</f>
        <v>0</v>
      </c>
      <c r="AQ248" s="7">
        <f>IF(AB248&gt;0,RANK(AB248,(W248:Y248,Z248:AN248)),0)</f>
        <v>0</v>
      </c>
      <c r="AR248" s="7">
        <f>IF(AC248&gt;0,RANK(AC248,(W248:Y248,Z248:AN248)),0)</f>
        <v>0</v>
      </c>
      <c r="AS248" s="7">
        <f>IF(AD248&gt;0,RANK(AD248,(W248:Y248,AD248:AN248)),0)</f>
        <v>0</v>
      </c>
      <c r="AT248" s="2">
        <f t="shared" si="295"/>
        <v>0</v>
      </c>
      <c r="AU248" s="2">
        <f t="shared" si="296"/>
        <v>0</v>
      </c>
      <c r="AV248" s="2">
        <f t="shared" si="297"/>
        <v>0</v>
      </c>
      <c r="AW248" s="2">
        <f t="shared" si="298"/>
        <v>0</v>
      </c>
      <c r="AY248" s="2" t="str">
        <f t="shared" si="219"/>
        <v>District 3</v>
      </c>
      <c r="AZ248" t="str">
        <f t="shared" si="220"/>
        <v>MI</v>
      </c>
      <c r="BA248">
        <v>3</v>
      </c>
      <c r="BC248" s="98">
        <v>26</v>
      </c>
      <c r="BD248" s="100">
        <v>903</v>
      </c>
      <c r="BE248" s="107">
        <f t="shared" si="299"/>
        <v>26903</v>
      </c>
      <c r="BF248" t="s">
        <v>2627</v>
      </c>
      <c r="BG248" t="s">
        <v>3208</v>
      </c>
    </row>
    <row r="249" spans="1:59" outlineLevel="1">
      <c r="A249" s="9" t="s">
        <v>1841</v>
      </c>
      <c r="B249" t="s">
        <v>3268</v>
      </c>
      <c r="C249" s="1">
        <f t="shared" si="288"/>
        <v>61924</v>
      </c>
      <c r="D249" s="1">
        <v>5</v>
      </c>
      <c r="E249" s="1">
        <f>IF(R249&gt;State!$CA$23/100,ROUND($D249*R249,0),0)</f>
        <v>2</v>
      </c>
      <c r="F249" s="1"/>
      <c r="G249" s="1">
        <f>IF(T249&gt;State!$CA$23/100,ROUND($D249*T249,0),0)</f>
        <v>3</v>
      </c>
      <c r="H249" s="1"/>
      <c r="I249" s="1"/>
      <c r="J249" s="1"/>
      <c r="K249" s="7">
        <f>IF(W249&gt;0,RANK(W249,(W249:Y249,Z249:AN249)),0)</f>
        <v>2</v>
      </c>
      <c r="L249" s="7">
        <f>IF(X249&gt;0,RANK(X249,(W249:Y249,Z249:AN249)),0)</f>
        <v>0</v>
      </c>
      <c r="M249" s="7">
        <f>IF(Y249&gt;0,RANK(Y249,(W249:Y249,Z249:AN249)),0)</f>
        <v>1</v>
      </c>
      <c r="N249" s="7">
        <f>IF(Z249&gt;0,RANK(Z249,(W249:Y249,Z249:AN249)),0)</f>
        <v>4</v>
      </c>
      <c r="O249" s="49">
        <f t="shared" si="289"/>
        <v>10669</v>
      </c>
      <c r="P249" s="178">
        <f t="shared" si="225"/>
        <v>0.17229184161229893</v>
      </c>
      <c r="Q249" s="2"/>
      <c r="R249" s="2">
        <f t="shared" si="290"/>
        <v>0.40255797429106649</v>
      </c>
      <c r="S249" s="2">
        <f t="shared" si="291"/>
        <v>0</v>
      </c>
      <c r="T249" s="2">
        <f t="shared" si="292"/>
        <v>0.57484981590336537</v>
      </c>
      <c r="U249" s="2">
        <f t="shared" si="293"/>
        <v>2.664556553194238E-3</v>
      </c>
      <c r="V249" s="2">
        <f t="shared" si="294"/>
        <v>1.9927653252373848E-2</v>
      </c>
      <c r="W249" s="1">
        <f>SUMIF(County!$AT$901:$AT$983,$BA249,County!P$901:P$983)+SUMIF($BA$1230:$BA$1254,$BA249,W$1230:W$1254)</f>
        <v>24928</v>
      </c>
      <c r="Y249" s="1">
        <f>SUMIF(County!$AT$901:$AT$983,$BA249,County!R$901:R$983)+SUMIF($BA$1230:$BA$1254,$BA249,Y$1230:Y$1254)</f>
        <v>35597</v>
      </c>
      <c r="Z249" s="1">
        <f>SUMIF(County!$AT$901:$AT$983,$BA249,County!S$901:S$983)+SUMIF($BA$1230:$BA$1254,$BA249,Z$1230:Z$1254)</f>
        <v>165</v>
      </c>
      <c r="AE249" s="1">
        <f>SUMIF(County!$AT$901:$AT$983,$BA249,County!X$901:X$983)+SUMIF($BA$1230:$BA$1254,$BA249,AE$1230:AE$1254)</f>
        <v>1179</v>
      </c>
      <c r="AH249" s="1"/>
      <c r="AI249" s="1"/>
      <c r="AJ249" s="1">
        <f>SUMIF(County!$AT$901:$AT$983,$BA249,County!AC$901:AC$983)+SUMIF($BA$1230:$BA$1254,$BA249,AJ$1230:AJ$1254)</f>
        <v>55</v>
      </c>
      <c r="AK249" s="1"/>
      <c r="AL249" s="1"/>
      <c r="AM249" s="1"/>
      <c r="AP249" s="7">
        <f>IF(AA249&gt;0,RANK(AA249,(W249:Y249,Z249:AN249)),0)</f>
        <v>0</v>
      </c>
      <c r="AQ249" s="7">
        <f>IF(AB249&gt;0,RANK(AB249,(W249:Y249,Z249:AN249)),0)</f>
        <v>0</v>
      </c>
      <c r="AR249" s="7">
        <f>IF(AC249&gt;0,RANK(AC249,(W249:Y249,Z249:AN249)),0)</f>
        <v>0</v>
      </c>
      <c r="AS249" s="7">
        <f>IF(AD249&gt;0,RANK(AD249,(W249:Y249,AD249:AN249)),0)</f>
        <v>0</v>
      </c>
      <c r="AT249" s="2">
        <f t="shared" si="295"/>
        <v>0</v>
      </c>
      <c r="AU249" s="2">
        <f t="shared" si="296"/>
        <v>0</v>
      </c>
      <c r="AV249" s="2">
        <f t="shared" si="297"/>
        <v>0</v>
      </c>
      <c r="AW249" s="2">
        <f t="shared" si="298"/>
        <v>0</v>
      </c>
      <c r="AY249" s="2" t="str">
        <f t="shared" si="219"/>
        <v>District 4</v>
      </c>
      <c r="AZ249" t="str">
        <f t="shared" si="220"/>
        <v>MI</v>
      </c>
      <c r="BA249">
        <v>4</v>
      </c>
      <c r="BC249" s="98">
        <v>26</v>
      </c>
      <c r="BD249" s="100">
        <v>904</v>
      </c>
      <c r="BE249" s="107">
        <f t="shared" si="299"/>
        <v>26904</v>
      </c>
      <c r="BF249" t="s">
        <v>2627</v>
      </c>
      <c r="BG249" t="s">
        <v>3208</v>
      </c>
    </row>
    <row r="250" spans="1:59" outlineLevel="1">
      <c r="A250" s="9" t="s">
        <v>1796</v>
      </c>
      <c r="B250" t="s">
        <v>3268</v>
      </c>
      <c r="C250" s="1">
        <f t="shared" si="288"/>
        <v>93413</v>
      </c>
      <c r="D250" s="1">
        <v>7</v>
      </c>
      <c r="E250" s="1">
        <f>IF(R250&gt;State!$CA$23/100,ROUND($D250*R250,0),0)</f>
        <v>4</v>
      </c>
      <c r="F250" s="1"/>
      <c r="G250" s="1">
        <f>IF(T250&gt;State!$CA$23/100,ROUND($D250*T250,0),0)</f>
        <v>3</v>
      </c>
      <c r="H250" s="1"/>
      <c r="I250" s="1"/>
      <c r="J250" s="1"/>
      <c r="K250" s="7">
        <f>IF(W250&gt;0,RANK(W250,(W250:Y250,Z250:AN250)),0)</f>
        <v>1</v>
      </c>
      <c r="L250" s="7">
        <f>IF(X250&gt;0,RANK(X250,(W250:Y250,Z250:AN250)),0)</f>
        <v>0</v>
      </c>
      <c r="M250" s="7">
        <f>IF(Y250&gt;0,RANK(Y250,(W250:Y250,Z250:AN250)),0)</f>
        <v>2</v>
      </c>
      <c r="N250" s="7">
        <f>IF(Z250&gt;0,RANK(Z250,(W250:Y250,Z250:AN250)),0)</f>
        <v>4</v>
      </c>
      <c r="O250" s="49">
        <f t="shared" si="289"/>
        <v>5867</v>
      </c>
      <c r="P250" s="178">
        <f t="shared" si="225"/>
        <v>6.2807103936282957E-2</v>
      </c>
      <c r="Q250" s="2"/>
      <c r="R250" s="2">
        <f t="shared" si="290"/>
        <v>0.52050571119651445</v>
      </c>
      <c r="S250" s="2">
        <f t="shared" si="291"/>
        <v>0</v>
      </c>
      <c r="T250" s="2">
        <f t="shared" si="292"/>
        <v>0.45769860726023143</v>
      </c>
      <c r="U250" s="2">
        <f t="shared" si="293"/>
        <v>1.7556442893387431E-3</v>
      </c>
      <c r="V250" s="2">
        <f t="shared" si="294"/>
        <v>2.0040037253915375E-2</v>
      </c>
      <c r="W250" s="1">
        <f>SUMIF(County!$AT$901:$AT$983,$BA250,County!P$901:P$983)+SUMIF($BA$1230:$BA$1254,$BA250,W$1230:W$1254)</f>
        <v>48622</v>
      </c>
      <c r="Y250" s="1">
        <f>SUMIF(County!$AT$901:$AT$983,$BA250,County!R$901:R$983)+SUMIF($BA$1230:$BA$1254,$BA250,Y$1230:Y$1254)</f>
        <v>42755</v>
      </c>
      <c r="Z250" s="1">
        <f>SUMIF(County!$AT$901:$AT$983,$BA250,County!S$901:S$983)+SUMIF($BA$1230:$BA$1254,$BA250,Z$1230:Z$1254)</f>
        <v>164</v>
      </c>
      <c r="AE250" s="1">
        <f>SUMIF(County!$AT$901:$AT$983,$BA250,County!X$901:X$983)+SUMIF($BA$1230:$BA$1254,$BA250,AE$1230:AE$1254)</f>
        <v>1798</v>
      </c>
      <c r="AH250" s="1"/>
      <c r="AI250" s="1"/>
      <c r="AJ250" s="1">
        <f>SUMIF(County!$AT$901:$AT$983,$BA250,County!AC$901:AC$983)+SUMIF($BA$1230:$BA$1254,$BA250,AJ$1230:AJ$1254)</f>
        <v>74</v>
      </c>
      <c r="AK250" s="1"/>
      <c r="AL250" s="1"/>
      <c r="AM250" s="1"/>
      <c r="AP250" s="7">
        <f>IF(AA250&gt;0,RANK(AA250,(W250:Y250,Z250:AN250)),0)</f>
        <v>0</v>
      </c>
      <c r="AQ250" s="7">
        <f>IF(AB250&gt;0,RANK(AB250,(W250:Y250,Z250:AN250)),0)</f>
        <v>0</v>
      </c>
      <c r="AR250" s="7">
        <f>IF(AC250&gt;0,RANK(AC250,(W250:Y250,Z250:AN250)),0)</f>
        <v>0</v>
      </c>
      <c r="AS250" s="7">
        <f>IF(AD250&gt;0,RANK(AD250,(W250:Y250,AD250:AN250)),0)</f>
        <v>0</v>
      </c>
      <c r="AT250" s="2">
        <f t="shared" si="295"/>
        <v>0</v>
      </c>
      <c r="AU250" s="2">
        <f t="shared" si="296"/>
        <v>0</v>
      </c>
      <c r="AV250" s="2">
        <f t="shared" si="297"/>
        <v>0</v>
      </c>
      <c r="AW250" s="2">
        <f t="shared" si="298"/>
        <v>0</v>
      </c>
      <c r="AY250" s="2" t="str">
        <f t="shared" si="219"/>
        <v>District 5</v>
      </c>
      <c r="AZ250" t="str">
        <f t="shared" si="220"/>
        <v>MI</v>
      </c>
      <c r="BA250">
        <v>5</v>
      </c>
      <c r="BC250" s="98">
        <v>26</v>
      </c>
      <c r="BD250" s="100">
        <v>905</v>
      </c>
      <c r="BE250" s="107">
        <f t="shared" si="299"/>
        <v>26905</v>
      </c>
      <c r="BF250" t="s">
        <v>2627</v>
      </c>
      <c r="BG250" t="s">
        <v>3208</v>
      </c>
    </row>
    <row r="251" spans="1:59" outlineLevel="1">
      <c r="A251" s="9" t="s">
        <v>1775</v>
      </c>
      <c r="B251" t="s">
        <v>3268</v>
      </c>
      <c r="C251" s="1">
        <f t="shared" si="288"/>
        <v>68657</v>
      </c>
      <c r="D251" s="1">
        <v>5</v>
      </c>
      <c r="E251" s="1">
        <f>IF(R251&gt;State!$CA$23/100,ROUND($D251*R251,0),0)</f>
        <v>2</v>
      </c>
      <c r="F251" s="1"/>
      <c r="G251" s="1">
        <f>IF(T251&gt;State!$CA$23/100,ROUND($D251*T251,0),0)</f>
        <v>3</v>
      </c>
      <c r="H251" s="1"/>
      <c r="I251" s="1"/>
      <c r="J251" s="1"/>
      <c r="K251" s="7">
        <f>IF(W251&gt;0,RANK(W251,(W251:Y251,Z251:AN251)),0)</f>
        <v>2</v>
      </c>
      <c r="L251" s="7">
        <f>IF(X251&gt;0,RANK(X251,(W251:Y251,Z251:AN251)),0)</f>
        <v>0</v>
      </c>
      <c r="M251" s="7">
        <f>IF(Y251&gt;0,RANK(Y251,(W251:Y251,Z251:AN251)),0)</f>
        <v>1</v>
      </c>
      <c r="N251" s="7">
        <f>IF(Z251&gt;0,RANK(Z251,(W251:Y251,Z251:AN251)),0)</f>
        <v>4</v>
      </c>
      <c r="O251" s="49">
        <f t="shared" si="289"/>
        <v>10892</v>
      </c>
      <c r="P251" s="178">
        <f t="shared" si="225"/>
        <v>0.15864369255866118</v>
      </c>
      <c r="Q251" s="2"/>
      <c r="R251" s="2">
        <f t="shared" si="290"/>
        <v>0.41168416913060574</v>
      </c>
      <c r="S251" s="2">
        <f t="shared" si="291"/>
        <v>0</v>
      </c>
      <c r="T251" s="2">
        <f t="shared" si="292"/>
        <v>0.57032786168926697</v>
      </c>
      <c r="U251" s="2">
        <f t="shared" si="293"/>
        <v>1.9080355972442722E-3</v>
      </c>
      <c r="V251" s="2">
        <f t="shared" si="294"/>
        <v>1.6079933582883076E-2</v>
      </c>
      <c r="W251" s="1">
        <f>SUMIF(County!$AT$901:$AT$983,$BA251,County!P$901:P$983)+SUMIF($BA$1230:$BA$1254,$BA251,W$1230:W$1254)</f>
        <v>28265</v>
      </c>
      <c r="Y251" s="1">
        <f>SUMIF(County!$AT$901:$AT$983,$BA251,County!R$901:R$983)+SUMIF($BA$1230:$BA$1254,$BA251,Y$1230:Y$1254)</f>
        <v>39157</v>
      </c>
      <c r="Z251" s="1">
        <f>SUMIF(County!$AT$901:$AT$983,$BA251,County!S$901:S$983)+SUMIF($BA$1230:$BA$1254,$BA251,Z$1230:Z$1254)</f>
        <v>131</v>
      </c>
      <c r="AE251" s="1">
        <f>SUMIF(County!$AT$901:$AT$983,$BA251,County!X$901:X$983)+SUMIF($BA$1230:$BA$1254,$BA251,AE$1230:AE$1254)</f>
        <v>1049</v>
      </c>
      <c r="AH251" s="1"/>
      <c r="AI251" s="1"/>
      <c r="AJ251" s="1">
        <f>SUMIF(County!$AT$901:$AT$983,$BA251,County!AC$901:AC$983)+SUMIF($BA$1230:$BA$1254,$BA251,AJ$1230:AJ$1254)</f>
        <v>55</v>
      </c>
      <c r="AK251" s="1"/>
      <c r="AL251" s="1"/>
      <c r="AM251" s="1"/>
      <c r="AP251" s="7">
        <f>IF(AA251&gt;0,RANK(AA251,(W251:Y251,Z251:AN251)),0)</f>
        <v>0</v>
      </c>
      <c r="AQ251" s="7">
        <f>IF(AB251&gt;0,RANK(AB251,(W251:Y251,Z251:AN251)),0)</f>
        <v>0</v>
      </c>
      <c r="AR251" s="7">
        <f>IF(AC251&gt;0,RANK(AC251,(W251:Y251,Z251:AN251)),0)</f>
        <v>0</v>
      </c>
      <c r="AS251" s="7">
        <f>IF(AD251&gt;0,RANK(AD251,(W251:Y251,AD251:AN251)),0)</f>
        <v>0</v>
      </c>
      <c r="AT251" s="2">
        <f t="shared" si="295"/>
        <v>0</v>
      </c>
      <c r="AU251" s="2">
        <f t="shared" si="296"/>
        <v>0</v>
      </c>
      <c r="AV251" s="2">
        <f t="shared" si="297"/>
        <v>0</v>
      </c>
      <c r="AW251" s="2">
        <f t="shared" si="298"/>
        <v>0</v>
      </c>
      <c r="AY251" s="2" t="str">
        <f t="shared" si="219"/>
        <v>District 6</v>
      </c>
      <c r="AZ251" t="str">
        <f t="shared" si="220"/>
        <v>MI</v>
      </c>
      <c r="BA251">
        <v>6</v>
      </c>
      <c r="BC251" s="98">
        <v>26</v>
      </c>
      <c r="BD251" s="100">
        <v>906</v>
      </c>
      <c r="BE251" s="107">
        <f t="shared" si="299"/>
        <v>26906</v>
      </c>
      <c r="BF251" t="s">
        <v>2627</v>
      </c>
      <c r="BG251" t="s">
        <v>3208</v>
      </c>
    </row>
    <row r="252" spans="1:59" outlineLevel="1">
      <c r="A252" s="9" t="s">
        <v>1367</v>
      </c>
      <c r="B252" t="s">
        <v>3268</v>
      </c>
      <c r="C252" s="1">
        <f t="shared" si="288"/>
        <v>67054</v>
      </c>
      <c r="D252" s="1">
        <v>5</v>
      </c>
      <c r="E252" s="1">
        <f>IF(R252&gt;State!$CA$23/100,ROUND($D252*R252,0),0)</f>
        <v>2</v>
      </c>
      <c r="F252" s="1"/>
      <c r="G252" s="1">
        <f>IF(T252&gt;State!$CA$23/100,ROUND($D252*T252,0),0)</f>
        <v>3</v>
      </c>
      <c r="H252" s="1"/>
      <c r="I252" s="1"/>
      <c r="J252" s="1"/>
      <c r="K252" s="7">
        <f>IF(W252&gt;0,RANK(W252,(W252:Y252,Z252:AN252)),0)</f>
        <v>2</v>
      </c>
      <c r="L252" s="7">
        <f>IF(X252&gt;0,RANK(X252,(W252:Y252,Z252:AN252)),0)</f>
        <v>0</v>
      </c>
      <c r="M252" s="7">
        <f>IF(Y252&gt;0,RANK(Y252,(W252:Y252,Z252:AN252)),0)</f>
        <v>1</v>
      </c>
      <c r="N252" s="7">
        <f>IF(Z252&gt;0,RANK(Z252,(W252:Y252,Z252:AN252)),0)</f>
        <v>4</v>
      </c>
      <c r="O252" s="49">
        <f t="shared" si="289"/>
        <v>6833</v>
      </c>
      <c r="P252" s="178">
        <f t="shared" si="225"/>
        <v>0.10190294389596445</v>
      </c>
      <c r="Q252" s="2"/>
      <c r="R252" s="2">
        <f t="shared" si="290"/>
        <v>0.43526113281832551</v>
      </c>
      <c r="S252" s="2">
        <f t="shared" si="291"/>
        <v>0</v>
      </c>
      <c r="T252" s="2">
        <f t="shared" si="292"/>
        <v>0.53716407671429001</v>
      </c>
      <c r="U252" s="2">
        <f t="shared" si="293"/>
        <v>2.7440570286634651E-3</v>
      </c>
      <c r="V252" s="2">
        <f t="shared" si="294"/>
        <v>2.483073343872096E-2</v>
      </c>
      <c r="W252" s="1">
        <f>SUMIF(County!$AT$901:$AT$983,$BA252,County!P$901:P$983)+SUMIF($BA$1230:$BA$1254,$BA252,W$1230:W$1254)</f>
        <v>29186</v>
      </c>
      <c r="Y252" s="1">
        <f>SUMIF(County!$AT$901:$AT$983,$BA252,County!R$901:R$983)+SUMIF($BA$1230:$BA$1254,$BA252,Y$1230:Y$1254)</f>
        <v>36019</v>
      </c>
      <c r="Z252" s="1">
        <f>SUMIF(County!$AT$901:$AT$983,$BA252,County!S$901:S$983)+SUMIF($BA$1230:$BA$1254,$BA252,Z$1230:Z$1254)</f>
        <v>184</v>
      </c>
      <c r="AE252" s="1">
        <f>SUMIF(County!$AT$901:$AT$983,$BA252,County!X$901:X$983)+SUMIF($BA$1230:$BA$1254,$BA252,AE$1230:AE$1254)</f>
        <v>1602</v>
      </c>
      <c r="AH252" s="1"/>
      <c r="AI252" s="1"/>
      <c r="AJ252" s="1">
        <f>SUMIF(County!$AT$901:$AT$983,$BA252,County!AC$901:AC$983)+SUMIF($BA$1230:$BA$1254,$BA252,AJ$1230:AJ$1254)</f>
        <v>63</v>
      </c>
      <c r="AK252" s="1"/>
      <c r="AL252" s="1"/>
      <c r="AM252" s="1"/>
      <c r="AP252" s="7">
        <f>IF(AA252&gt;0,RANK(AA252,(W252:Y252,Z252:AN252)),0)</f>
        <v>0</v>
      </c>
      <c r="AQ252" s="7">
        <f>IF(AB252&gt;0,RANK(AB252,(W252:Y252,Z252:AN252)),0)</f>
        <v>0</v>
      </c>
      <c r="AR252" s="7">
        <f>IF(AC252&gt;0,RANK(AC252,(W252:Y252,Z252:AN252)),0)</f>
        <v>0</v>
      </c>
      <c r="AS252" s="7">
        <f>IF(AD252&gt;0,RANK(AD252,(W252:Y252,AD252:AN252)),0)</f>
        <v>0</v>
      </c>
      <c r="AT252" s="2">
        <f t="shared" si="295"/>
        <v>0</v>
      </c>
      <c r="AU252" s="2">
        <f t="shared" si="296"/>
        <v>0</v>
      </c>
      <c r="AV252" s="2">
        <f t="shared" si="297"/>
        <v>0</v>
      </c>
      <c r="AW252" s="2">
        <f t="shared" si="298"/>
        <v>0</v>
      </c>
      <c r="AY252" s="2" t="str">
        <f t="shared" si="219"/>
        <v>District 7</v>
      </c>
      <c r="AZ252" t="str">
        <f t="shared" si="220"/>
        <v>MI</v>
      </c>
      <c r="BA252">
        <v>7</v>
      </c>
      <c r="BC252" s="98">
        <v>26</v>
      </c>
      <c r="BD252" s="100">
        <v>907</v>
      </c>
      <c r="BE252" s="107">
        <f t="shared" si="299"/>
        <v>26907</v>
      </c>
      <c r="BF252" t="s">
        <v>2627</v>
      </c>
      <c r="BG252" t="s">
        <v>3208</v>
      </c>
    </row>
    <row r="253" spans="1:59" outlineLevel="1">
      <c r="A253" s="9" t="s">
        <v>279</v>
      </c>
      <c r="B253" t="s">
        <v>3268</v>
      </c>
      <c r="C253" s="1">
        <f t="shared" si="288"/>
        <v>83876</v>
      </c>
      <c r="D253" s="1">
        <v>5</v>
      </c>
      <c r="E253" s="1">
        <f>IF(R253&gt;State!$CA$23/100,ROUND($D253*R253,0),0)</f>
        <v>2</v>
      </c>
      <c r="F253" s="1"/>
      <c r="G253" s="1">
        <f>IF(T253&gt;State!$CA$23/100,ROUND($D253*T253,0),0)</f>
        <v>3</v>
      </c>
      <c r="H253" s="1"/>
      <c r="I253" s="1"/>
      <c r="J253" s="1"/>
      <c r="K253" s="7">
        <f>IF(W253&gt;0,RANK(W253,(W253:Y253,Z253:AN253)),0)</f>
        <v>2</v>
      </c>
      <c r="L253" s="7">
        <f>IF(X253&gt;0,RANK(X253,(W253:Y253,Z253:AN253)),0)</f>
        <v>0</v>
      </c>
      <c r="M253" s="7">
        <f>IF(Y253&gt;0,RANK(Y253,(W253:Y253,Z253:AN253)),0)</f>
        <v>1</v>
      </c>
      <c r="N253" s="7">
        <f>IF(Z253&gt;0,RANK(Z253,(W253:Y253,Z253:AN253)),0)</f>
        <v>4</v>
      </c>
      <c r="O253" s="49">
        <f t="shared" si="289"/>
        <v>11764</v>
      </c>
      <c r="P253" s="178">
        <f t="shared" si="225"/>
        <v>0.14025466164337833</v>
      </c>
      <c r="Q253" s="2"/>
      <c r="R253" s="2">
        <f t="shared" si="290"/>
        <v>0.41972673947255473</v>
      </c>
      <c r="S253" s="2">
        <f t="shared" si="291"/>
        <v>0</v>
      </c>
      <c r="T253" s="2">
        <f t="shared" si="292"/>
        <v>0.55998140111593309</v>
      </c>
      <c r="U253" s="2">
        <f t="shared" si="293"/>
        <v>1.81219896037007E-3</v>
      </c>
      <c r="V253" s="2">
        <f t="shared" si="294"/>
        <v>1.8479660451142056E-2</v>
      </c>
      <c r="W253" s="1">
        <f>SUMIF(County!$AT$901:$AT$983,$BA253,County!P$901:P$983)+SUMIF($BA$1230:$BA$1254,$BA253,W$1230:W$1254)</f>
        <v>35205</v>
      </c>
      <c r="Y253" s="1">
        <f>SUMIF(County!$AT$901:$AT$983,$BA253,County!R$901:R$983)+SUMIF($BA$1230:$BA$1254,$BA253,Y$1230:Y$1254)</f>
        <v>46969</v>
      </c>
      <c r="Z253" s="1">
        <f>SUMIF(County!$AT$901:$AT$983,$BA253,County!S$901:S$983)+SUMIF($BA$1230:$BA$1254,$BA253,Z$1230:Z$1254)</f>
        <v>152</v>
      </c>
      <c r="AE253" s="1">
        <f>SUMIF(County!$AT$901:$AT$983,$BA253,County!X$901:X$983)+SUMIF($BA$1230:$BA$1254,$BA253,AE$1230:AE$1254)</f>
        <v>1493</v>
      </c>
      <c r="AH253" s="1"/>
      <c r="AI253" s="1"/>
      <c r="AJ253" s="1">
        <f>SUMIF(County!$AT$901:$AT$983,$BA253,County!AC$901:AC$983)+SUMIF($BA$1230:$BA$1254,$BA253,AJ$1230:AJ$1254)</f>
        <v>57</v>
      </c>
      <c r="AK253" s="1"/>
      <c r="AL253" s="1"/>
      <c r="AM253" s="1"/>
      <c r="AP253" s="7">
        <f>IF(AA253&gt;0,RANK(AA253,(W253:Y253,Z253:AN253)),0)</f>
        <v>0</v>
      </c>
      <c r="AQ253" s="7">
        <f>IF(AB253&gt;0,RANK(AB253,(W253:Y253,Z253:AN253)),0)</f>
        <v>0</v>
      </c>
      <c r="AR253" s="7">
        <f>IF(AC253&gt;0,RANK(AC253,(W253:Y253,Z253:AN253)),0)</f>
        <v>0</v>
      </c>
      <c r="AS253" s="7">
        <f>IF(AD253&gt;0,RANK(AD253,(W253:Y253,AD253:AN253)),0)</f>
        <v>0</v>
      </c>
      <c r="AT253" s="2">
        <f t="shared" si="295"/>
        <v>0</v>
      </c>
      <c r="AU253" s="2">
        <f t="shared" si="296"/>
        <v>0</v>
      </c>
      <c r="AV253" s="2">
        <f t="shared" si="297"/>
        <v>0</v>
      </c>
      <c r="AW253" s="2">
        <f t="shared" si="298"/>
        <v>0</v>
      </c>
      <c r="AY253" s="2" t="str">
        <f t="shared" si="219"/>
        <v>District 8</v>
      </c>
      <c r="AZ253" t="str">
        <f t="shared" si="220"/>
        <v>MI</v>
      </c>
      <c r="BA253">
        <v>8</v>
      </c>
      <c r="BC253" s="98">
        <v>26</v>
      </c>
      <c r="BD253" s="100">
        <v>908</v>
      </c>
      <c r="BE253" s="107">
        <f t="shared" si="299"/>
        <v>26908</v>
      </c>
      <c r="BF253" t="s">
        <v>2627</v>
      </c>
      <c r="BG253" t="s">
        <v>3208</v>
      </c>
    </row>
    <row r="254" spans="1:59" outlineLevel="1">
      <c r="A254" s="9" t="s">
        <v>3025</v>
      </c>
      <c r="B254" t="s">
        <v>3268</v>
      </c>
      <c r="C254" s="1">
        <f t="shared" si="288"/>
        <v>102314</v>
      </c>
      <c r="D254" s="1">
        <v>6</v>
      </c>
      <c r="E254" s="1">
        <f>IF(R254&gt;State!$CA$23/100,ROUND($D254*R254,0),0)</f>
        <v>3</v>
      </c>
      <c r="F254" s="1"/>
      <c r="G254" s="1">
        <f>IF(T254&gt;State!$CA$23/100,ROUND($D254*T254,0),0)</f>
        <v>3</v>
      </c>
      <c r="H254" s="1"/>
      <c r="I254" s="1"/>
      <c r="J254" s="1"/>
      <c r="K254" s="7">
        <f>IF(W254&gt;0,RANK(W254,(W254:Y254,Z254:AN254)),0)</f>
        <v>2</v>
      </c>
      <c r="L254" s="7">
        <f>IF(X254&gt;0,RANK(X254,(W254:Y254,Z254:AN254)),0)</f>
        <v>0</v>
      </c>
      <c r="M254" s="7">
        <f>IF(Y254&gt;0,RANK(Y254,(W254:Y254,Z254:AN254)),0)</f>
        <v>1</v>
      </c>
      <c r="N254" s="7">
        <f>IF(Z254&gt;0,RANK(Z254,(W254:Y254,Z254:AN254)),0)</f>
        <v>4</v>
      </c>
      <c r="O254" s="49">
        <f t="shared" si="289"/>
        <v>2333</v>
      </c>
      <c r="P254" s="178">
        <f t="shared" si="225"/>
        <v>2.2802353539105109E-2</v>
      </c>
      <c r="Q254" s="2"/>
      <c r="R254" s="2">
        <f t="shared" si="290"/>
        <v>0.47471509275367985</v>
      </c>
      <c r="S254" s="2">
        <f t="shared" si="291"/>
        <v>0</v>
      </c>
      <c r="T254" s="2">
        <f t="shared" si="292"/>
        <v>0.49751744629278494</v>
      </c>
      <c r="U254" s="2">
        <f t="shared" si="293"/>
        <v>2.3554938718063998E-3</v>
      </c>
      <c r="V254" s="2">
        <f t="shared" si="294"/>
        <v>2.5411967081728819E-2</v>
      </c>
      <c r="W254" s="1">
        <f>SUMIF(County!$AT$901:$AT$983,$BA254,County!P$901:P$983)+SUMIF($BA$1230:$BA$1254,$BA254,W$1230:W$1254)</f>
        <v>48570</v>
      </c>
      <c r="Y254" s="1">
        <f>SUMIF(County!$AT$901:$AT$983,$BA254,County!R$901:R$983)+SUMIF($BA$1230:$BA$1254,$BA254,Y$1230:Y$1254)</f>
        <v>50903</v>
      </c>
      <c r="Z254" s="1">
        <f>SUMIF(County!$AT$901:$AT$983,$BA254,County!S$901:S$983)+SUMIF($BA$1230:$BA$1254,$BA254,Z$1230:Z$1254)</f>
        <v>241</v>
      </c>
      <c r="AE254" s="1">
        <f>SUMIF(County!$AT$901:$AT$983,$BA254,County!X$901:X$983)+SUMIF($BA$1230:$BA$1254,$BA254,AE$1230:AE$1254)</f>
        <v>2537</v>
      </c>
      <c r="AH254" s="1"/>
      <c r="AI254" s="1"/>
      <c r="AJ254" s="1">
        <f>SUMIF(County!$AT$901:$AT$983,$BA254,County!AC$901:AC$983)+SUMIF($BA$1230:$BA$1254,$BA254,AJ$1230:AJ$1254)</f>
        <v>63</v>
      </c>
      <c r="AK254" s="1"/>
      <c r="AL254" s="1"/>
      <c r="AM254" s="1"/>
      <c r="AP254" s="7">
        <f>IF(AA254&gt;0,RANK(AA254,(W254:Y254,Z254:AN254)),0)</f>
        <v>0</v>
      </c>
      <c r="AQ254" s="7">
        <f>IF(AB254&gt;0,RANK(AB254,(W254:Y254,Z254:AN254)),0)</f>
        <v>0</v>
      </c>
      <c r="AR254" s="7">
        <f>IF(AC254&gt;0,RANK(AC254,(W254:Y254,Z254:AN254)),0)</f>
        <v>0</v>
      </c>
      <c r="AS254" s="7">
        <f>IF(AD254&gt;0,RANK(AD254,(W254:Y254,AD254:AN254)),0)</f>
        <v>0</v>
      </c>
      <c r="AT254" s="2">
        <f t="shared" si="295"/>
        <v>0</v>
      </c>
      <c r="AU254" s="2">
        <f t="shared" si="296"/>
        <v>0</v>
      </c>
      <c r="AV254" s="2">
        <f t="shared" si="297"/>
        <v>0</v>
      </c>
      <c r="AW254" s="2">
        <f t="shared" si="298"/>
        <v>0</v>
      </c>
      <c r="AY254" s="2" t="str">
        <f t="shared" si="219"/>
        <v>District 9</v>
      </c>
      <c r="AZ254" t="str">
        <f t="shared" si="220"/>
        <v>MI</v>
      </c>
      <c r="BA254">
        <v>9</v>
      </c>
      <c r="BC254" s="98">
        <v>26</v>
      </c>
      <c r="BD254" s="100">
        <v>909</v>
      </c>
      <c r="BE254" s="107">
        <f t="shared" si="299"/>
        <v>26909</v>
      </c>
      <c r="BF254" t="s">
        <v>2627</v>
      </c>
      <c r="BG254" t="s">
        <v>3208</v>
      </c>
    </row>
    <row r="255" spans="1:59" outlineLevel="1">
      <c r="A255" s="9" t="s">
        <v>51</v>
      </c>
      <c r="B255" t="s">
        <v>3268</v>
      </c>
      <c r="C255" s="1">
        <f t="shared" si="288"/>
        <v>64425</v>
      </c>
      <c r="D255" s="1">
        <v>5</v>
      </c>
      <c r="E255" s="1">
        <f>IF(R255&gt;State!$CA$23/100,ROUND($D255*R255,0),0)</f>
        <v>2</v>
      </c>
      <c r="F255" s="1"/>
      <c r="G255" s="1">
        <f>IF(T255&gt;State!$CA$23/100,ROUND($D255*T255,0),0)</f>
        <v>3</v>
      </c>
      <c r="H255" s="1"/>
      <c r="I255" s="1"/>
      <c r="J255" s="1"/>
      <c r="K255" s="7">
        <f>IF(W255&gt;0,RANK(W255,(W255:Y255,Z255:AN255)),0)</f>
        <v>2</v>
      </c>
      <c r="L255" s="7">
        <f>IF(X255&gt;0,RANK(X255,(W255:Y255,Z255:AN255)),0)</f>
        <v>0</v>
      </c>
      <c r="M255" s="7">
        <f>IF(Y255&gt;0,RANK(Y255,(W255:Y255,Z255:AN255)),0)</f>
        <v>1</v>
      </c>
      <c r="N255" s="7">
        <f>IF(Z255&gt;0,RANK(Z255,(W255:Y255,Z255:AN255)),0)</f>
        <v>4</v>
      </c>
      <c r="O255" s="49">
        <f t="shared" si="289"/>
        <v>5396</v>
      </c>
      <c r="P255" s="178">
        <f t="shared" si="225"/>
        <v>8.3756305781916951E-2</v>
      </c>
      <c r="Q255" s="2"/>
      <c r="R255" s="2">
        <f t="shared" si="290"/>
        <v>0.43948777648428405</v>
      </c>
      <c r="S255" s="2">
        <f t="shared" si="291"/>
        <v>0</v>
      </c>
      <c r="T255" s="2">
        <f t="shared" si="292"/>
        <v>0.523244082266201</v>
      </c>
      <c r="U255" s="2">
        <f t="shared" si="293"/>
        <v>3.3061699650756694E-3</v>
      </c>
      <c r="V255" s="2">
        <f t="shared" si="294"/>
        <v>3.3961971284439271E-2</v>
      </c>
      <c r="W255" s="1">
        <f>SUMIF(County!$AT$901:$AT$983,$BA255,County!P$901:P$983)+SUMIF($BA$1230:$BA$1254,$BA255,W$1230:W$1254)</f>
        <v>28314</v>
      </c>
      <c r="Y255" s="1">
        <f>SUMIF(County!$AT$901:$AT$983,$BA255,County!R$901:R$983)+SUMIF($BA$1230:$BA$1254,$BA255,Y$1230:Y$1254)</f>
        <v>33710</v>
      </c>
      <c r="Z255" s="1">
        <f>SUMIF(County!$AT$901:$AT$983,$BA255,County!S$901:S$983)+SUMIF($BA$1230:$BA$1254,$BA255,Z$1230:Z$1254)</f>
        <v>213</v>
      </c>
      <c r="AE255" s="1">
        <f>SUMIF(County!$AT$901:$AT$983,$BA255,County!X$901:X$983)+SUMIF($BA$1230:$BA$1254,$BA255,AE$1230:AE$1254)</f>
        <v>2123</v>
      </c>
      <c r="AH255" s="1"/>
      <c r="AI255" s="1"/>
      <c r="AJ255" s="1">
        <f>SUMIF(County!$AT$901:$AT$983,$BA255,County!AC$901:AC$983)+SUMIF($BA$1230:$BA$1254,$BA255,AJ$1230:AJ$1254)</f>
        <v>65</v>
      </c>
      <c r="AK255" s="1"/>
      <c r="AL255" s="1"/>
      <c r="AM255" s="1"/>
      <c r="AP255" s="7">
        <f>IF(AA255&gt;0,RANK(AA255,(W255:Y255,Z255:AN255)),0)</f>
        <v>0</v>
      </c>
      <c r="AQ255" s="7">
        <f>IF(AB255&gt;0,RANK(AB255,(W255:Y255,Z255:AN255)),0)</f>
        <v>0</v>
      </c>
      <c r="AR255" s="7">
        <f>IF(AC255&gt;0,RANK(AC255,(W255:Y255,Z255:AN255)),0)</f>
        <v>0</v>
      </c>
      <c r="AS255" s="7">
        <f>IF(AD255&gt;0,RANK(AD255,(W255:Y255,AD255:AN255)),0)</f>
        <v>0</v>
      </c>
      <c r="AT255" s="2">
        <f t="shared" si="295"/>
        <v>0</v>
      </c>
      <c r="AU255" s="2">
        <f t="shared" si="296"/>
        <v>0</v>
      </c>
      <c r="AV255" s="2">
        <f t="shared" si="297"/>
        <v>0</v>
      </c>
      <c r="AW255" s="2">
        <f t="shared" si="298"/>
        <v>0</v>
      </c>
      <c r="AY255" s="2" t="str">
        <f t="shared" si="219"/>
        <v>District 10</v>
      </c>
      <c r="AZ255" t="str">
        <f t="shared" si="220"/>
        <v>MI</v>
      </c>
      <c r="BA255">
        <v>10</v>
      </c>
      <c r="BC255" s="98">
        <v>26</v>
      </c>
      <c r="BD255" s="100">
        <v>910</v>
      </c>
      <c r="BE255" s="107">
        <f t="shared" si="299"/>
        <v>26910</v>
      </c>
      <c r="BF255" t="s">
        <v>2627</v>
      </c>
      <c r="BG255" t="s">
        <v>3208</v>
      </c>
    </row>
    <row r="256" spans="1:59" outlineLevel="1">
      <c r="A256" s="9" t="s">
        <v>1909</v>
      </c>
      <c r="B256" t="s">
        <v>3268</v>
      </c>
      <c r="C256" s="1">
        <f t="shared" si="288"/>
        <v>86466</v>
      </c>
      <c r="D256" s="1">
        <v>6</v>
      </c>
      <c r="E256" s="1">
        <f>IF(R256&gt;State!$CA$23/100,ROUND($D256*R256,0),0)</f>
        <v>3</v>
      </c>
      <c r="F256" s="1"/>
      <c r="G256" s="1">
        <f>IF(T256&gt;State!$CA$23/100,ROUND($D256*T256,0),0)</f>
        <v>3</v>
      </c>
      <c r="H256" s="1"/>
      <c r="I256" s="1"/>
      <c r="J256" s="1"/>
      <c r="K256" s="7">
        <f>IF(W256&gt;0,RANK(W256,(W256:Y256,Z256:AN256)),0)</f>
        <v>2</v>
      </c>
      <c r="L256" s="7">
        <f>IF(X256&gt;0,RANK(X256,(W256:Y256,Z256:AN256)),0)</f>
        <v>0</v>
      </c>
      <c r="M256" s="7">
        <f>IF(Y256&gt;0,RANK(Y256,(W256:Y256,Z256:AN256)),0)</f>
        <v>1</v>
      </c>
      <c r="N256" s="7">
        <f>IF(Z256&gt;0,RANK(Z256,(W256:Y256,Z256:AN256)),0)</f>
        <v>4</v>
      </c>
      <c r="O256" s="49">
        <f t="shared" si="289"/>
        <v>5322</v>
      </c>
      <c r="P256" s="178">
        <f t="shared" si="225"/>
        <v>6.1550204704739438E-2</v>
      </c>
      <c r="Q256" s="2"/>
      <c r="R256" s="2">
        <f t="shared" si="290"/>
        <v>0.45951009645409757</v>
      </c>
      <c r="S256" s="2">
        <f t="shared" si="291"/>
        <v>0</v>
      </c>
      <c r="T256" s="2">
        <f t="shared" si="292"/>
        <v>0.52106030115883695</v>
      </c>
      <c r="U256" s="2">
        <f t="shared" si="293"/>
        <v>1.4572201790299076E-3</v>
      </c>
      <c r="V256" s="2">
        <f t="shared" si="294"/>
        <v>1.7972382208035573E-2</v>
      </c>
      <c r="W256" s="1">
        <f>SUMIF(County!$AT$901:$AT$983,$BA256,County!P$901:P$983)+SUMIF($BA$1230:$BA$1254,$BA256,W$1230:W$1254)</f>
        <v>39732</v>
      </c>
      <c r="Y256" s="1">
        <f>SUMIF(County!$AT$901:$AT$983,$BA256,County!R$901:R$983)+SUMIF($BA$1230:$BA$1254,$BA256,Y$1230:Y$1254)</f>
        <v>45054</v>
      </c>
      <c r="Z256" s="1">
        <f>SUMIF(County!$AT$901:$AT$983,$BA256,County!S$901:S$983)+SUMIF($BA$1230:$BA$1254,$BA256,Z$1230:Z$1254)</f>
        <v>126</v>
      </c>
      <c r="AE256" s="1">
        <f>SUMIF(County!$AT$901:$AT$983,$BA256,County!X$901:X$983)+SUMIF($BA$1230:$BA$1254,$BA256,AE$1230:AE$1254)</f>
        <v>1517</v>
      </c>
      <c r="AH256" s="1"/>
      <c r="AI256" s="1"/>
      <c r="AJ256" s="1">
        <f>SUMIF(County!$AT$901:$AT$983,$BA256,County!AC$901:AC$983)+SUMIF($BA$1230:$BA$1254,$BA256,AJ$1230:AJ$1254)</f>
        <v>37</v>
      </c>
      <c r="AK256" s="1"/>
      <c r="AL256" s="1"/>
      <c r="AM256" s="1"/>
      <c r="AP256" s="7">
        <f>IF(AA256&gt;0,RANK(AA256,(W256:Y256,Z256:AN256)),0)</f>
        <v>0</v>
      </c>
      <c r="AQ256" s="7">
        <f>IF(AB256&gt;0,RANK(AB256,(W256:Y256,Z256:AN256)),0)</f>
        <v>0</v>
      </c>
      <c r="AR256" s="7">
        <f>IF(AC256&gt;0,RANK(AC256,(W256:Y256,Z256:AN256)),0)</f>
        <v>0</v>
      </c>
      <c r="AS256" s="7">
        <f>IF(AD256&gt;0,RANK(AD256,(W256:Y256,AD256:AN256)),0)</f>
        <v>0</v>
      </c>
      <c r="AT256" s="2">
        <f t="shared" si="295"/>
        <v>0</v>
      </c>
      <c r="AU256" s="2">
        <f t="shared" si="296"/>
        <v>0</v>
      </c>
      <c r="AV256" s="2">
        <f t="shared" si="297"/>
        <v>0</v>
      </c>
      <c r="AW256" s="2">
        <f t="shared" si="298"/>
        <v>0</v>
      </c>
      <c r="AY256" s="2" t="str">
        <f t="shared" si="219"/>
        <v>District 11</v>
      </c>
      <c r="AZ256" t="str">
        <f t="shared" si="220"/>
        <v>MI</v>
      </c>
      <c r="BA256">
        <v>11</v>
      </c>
      <c r="BC256" s="98">
        <v>26</v>
      </c>
      <c r="BD256" s="100">
        <v>911</v>
      </c>
      <c r="BE256" s="107">
        <f t="shared" si="299"/>
        <v>26911</v>
      </c>
      <c r="BF256" t="s">
        <v>2627</v>
      </c>
      <c r="BG256" t="s">
        <v>3208</v>
      </c>
    </row>
    <row r="257" spans="1:59" outlineLevel="1">
      <c r="A257" s="9" t="s">
        <v>473</v>
      </c>
      <c r="B257" t="s">
        <v>3268</v>
      </c>
      <c r="C257" s="1">
        <f t="shared" si="288"/>
        <v>110929</v>
      </c>
      <c r="D257" s="1">
        <v>7</v>
      </c>
      <c r="E257" s="1">
        <f>IF(R257&gt;State!$CA$23/100,ROUND($D257*R257,0),0)</f>
        <v>3</v>
      </c>
      <c r="F257" s="1"/>
      <c r="G257" s="1">
        <f>IF(T257&gt;State!$CA$23/100,ROUND($D257*T257,0),0)</f>
        <v>4</v>
      </c>
      <c r="H257" s="1"/>
      <c r="I257" s="1"/>
      <c r="J257" s="1"/>
      <c r="K257" s="7">
        <f>IF(W257&gt;0,RANK(W257,(W257:Y257,Z257:AN257)),0)</f>
        <v>2</v>
      </c>
      <c r="L257" s="7">
        <f>IF(X257&gt;0,RANK(X257,(W257:Y257,Z257:AN257)),0)</f>
        <v>0</v>
      </c>
      <c r="M257" s="7">
        <f>IF(Y257&gt;0,RANK(Y257,(W257:Y257,Z257:AN257)),0)</f>
        <v>1</v>
      </c>
      <c r="N257" s="7">
        <f>IF(Z257&gt;0,RANK(Z257,(W257:Y257,Z257:AN257)),0)</f>
        <v>4</v>
      </c>
      <c r="O257" s="49">
        <f t="shared" si="289"/>
        <v>8735</v>
      </c>
      <c r="P257" s="178">
        <f t="shared" si="225"/>
        <v>7.8744061516826072E-2</v>
      </c>
      <c r="Q257" s="2"/>
      <c r="R257" s="2">
        <f t="shared" si="290"/>
        <v>0.45215408053800177</v>
      </c>
      <c r="S257" s="2">
        <f t="shared" si="291"/>
        <v>0</v>
      </c>
      <c r="T257" s="2">
        <f t="shared" si="292"/>
        <v>0.53089814205482788</v>
      </c>
      <c r="U257" s="2">
        <f t="shared" si="293"/>
        <v>1.5234970116020157E-3</v>
      </c>
      <c r="V257" s="2">
        <f t="shared" si="294"/>
        <v>1.5424280395568334E-2</v>
      </c>
      <c r="W257" s="1">
        <f>SUMIF(County!$AT$901:$AT$983,$BA257,County!P$901:P$983)+SUMIF($BA$1230:$BA$1254,$BA257,W$1230:W$1254)</f>
        <v>50157</v>
      </c>
      <c r="Y257" s="1">
        <f>SUMIF(County!$AT$901:$AT$983,$BA257,County!R$901:R$983)+SUMIF($BA$1230:$BA$1254,$BA257,Y$1230:Y$1254)</f>
        <v>58892</v>
      </c>
      <c r="Z257" s="1">
        <f>SUMIF(County!$AT$901:$AT$983,$BA257,County!S$901:S$983)+SUMIF($BA$1230:$BA$1254,$BA257,Z$1230:Z$1254)</f>
        <v>169</v>
      </c>
      <c r="AE257" s="1">
        <f>SUMIF(County!$AT$901:$AT$983,$BA257,County!X$901:X$983)+SUMIF($BA$1230:$BA$1254,$BA257,AE$1230:AE$1254)</f>
        <v>1643</v>
      </c>
      <c r="AH257" s="1"/>
      <c r="AI257" s="1"/>
      <c r="AJ257" s="1">
        <f>SUMIF(County!$AT$901:$AT$983,$BA257,County!AC$901:AC$983)+SUMIF($BA$1230:$BA$1254,$BA257,AJ$1230:AJ$1254)</f>
        <v>68</v>
      </c>
      <c r="AK257" s="1"/>
      <c r="AL257" s="1"/>
      <c r="AM257" s="1"/>
      <c r="AP257" s="7">
        <f>IF(AA257&gt;0,RANK(AA257,(W257:Y257,Z257:AN257)),0)</f>
        <v>0</v>
      </c>
      <c r="AQ257" s="7">
        <f>IF(AB257&gt;0,RANK(AB257,(W257:Y257,Z257:AN257)),0)</f>
        <v>0</v>
      </c>
      <c r="AR257" s="7">
        <f>IF(AC257&gt;0,RANK(AC257,(W257:Y257,Z257:AN257)),0)</f>
        <v>0</v>
      </c>
      <c r="AS257" s="7">
        <f>IF(AD257&gt;0,RANK(AD257,(W257:Y257,AD257:AN257)),0)</f>
        <v>0</v>
      </c>
      <c r="AT257" s="2">
        <f t="shared" si="295"/>
        <v>0</v>
      </c>
      <c r="AU257" s="2">
        <f t="shared" si="296"/>
        <v>0</v>
      </c>
      <c r="AV257" s="2">
        <f t="shared" si="297"/>
        <v>0</v>
      </c>
      <c r="AW257" s="2">
        <f t="shared" si="298"/>
        <v>0</v>
      </c>
      <c r="AY257" s="2" t="str">
        <f t="shared" si="219"/>
        <v>District 12</v>
      </c>
      <c r="AZ257" t="str">
        <f t="shared" si="220"/>
        <v>MI</v>
      </c>
      <c r="BA257">
        <v>12</v>
      </c>
      <c r="BC257" s="98">
        <v>26</v>
      </c>
      <c r="BD257" s="100">
        <v>912</v>
      </c>
      <c r="BE257" s="107">
        <f t="shared" si="299"/>
        <v>26912</v>
      </c>
      <c r="BF257" t="s">
        <v>2627</v>
      </c>
      <c r="BG257" t="s">
        <v>3208</v>
      </c>
    </row>
    <row r="258" spans="1:59" outlineLevel="1">
      <c r="A258" s="9" t="s">
        <v>584</v>
      </c>
      <c r="B258" t="s">
        <v>3268</v>
      </c>
      <c r="C258" s="1">
        <f t="shared" si="288"/>
        <v>109734</v>
      </c>
      <c r="D258" s="1">
        <v>9</v>
      </c>
      <c r="E258" s="1">
        <f>IF(R258&gt;State!$CA$23/100,ROUND($D258*R258,0),0)</f>
        <v>6</v>
      </c>
      <c r="F258" s="1"/>
      <c r="G258" s="1">
        <f>IF(T258&gt;State!$CA$23/100,ROUND($D258*T258,0),0)</f>
        <v>3</v>
      </c>
      <c r="H258" s="1"/>
      <c r="I258" s="1"/>
      <c r="J258" s="1"/>
      <c r="K258" s="7">
        <f>IF(W258&gt;0,RANK(W258,(W258:Y258,Z258:AN258)),0)</f>
        <v>1</v>
      </c>
      <c r="L258" s="7">
        <f>IF(X258&gt;0,RANK(X258,(W258:Y258,Z258:AN258)),0)</f>
        <v>0</v>
      </c>
      <c r="M258" s="7">
        <f>IF(Y258&gt;0,RANK(Y258,(W258:Y258,Z258:AN258)),0)</f>
        <v>2</v>
      </c>
      <c r="N258" s="7">
        <f>IF(Z258&gt;0,RANK(Z258,(W258:Y258,Z258:AN258)),0)</f>
        <v>4</v>
      </c>
      <c r="O258" s="49">
        <f t="shared" si="289"/>
        <v>34207</v>
      </c>
      <c r="P258" s="178">
        <f t="shared" si="225"/>
        <v>0.31172653872090694</v>
      </c>
      <c r="Q258" s="2"/>
      <c r="R258" s="2">
        <f t="shared" si="290"/>
        <v>0.64916069768713436</v>
      </c>
      <c r="S258" s="2">
        <f t="shared" si="291"/>
        <v>0</v>
      </c>
      <c r="T258" s="2">
        <f t="shared" si="292"/>
        <v>0.33743415896622742</v>
      </c>
      <c r="U258" s="2">
        <f t="shared" si="293"/>
        <v>1.4762972278418722E-3</v>
      </c>
      <c r="V258" s="2">
        <f t="shared" si="294"/>
        <v>1.1928846118796355E-2</v>
      </c>
      <c r="W258" s="1">
        <f>SUMIF(County!$AT$901:$AT$983,$BA258,County!P$901:P$983)+SUMIF($BA$1230:$BA$1254,$BA258,W$1230:W$1254)</f>
        <v>71235</v>
      </c>
      <c r="Y258" s="1">
        <f>SUMIF(County!$AT$901:$AT$983,$BA258,County!R$901:R$983)+SUMIF($BA$1230:$BA$1254,$BA258,Y$1230:Y$1254)</f>
        <v>37028</v>
      </c>
      <c r="Z258" s="1">
        <f>SUMIF(County!$AT$901:$AT$983,$BA258,County!S$901:S$983)+SUMIF($BA$1230:$BA$1254,$BA258,Z$1230:Z$1254)</f>
        <v>162</v>
      </c>
      <c r="AE258" s="1">
        <f>SUMIF(County!$AT$901:$AT$983,$BA258,County!X$901:X$983)+SUMIF($BA$1230:$BA$1254,$BA258,AE$1230:AE$1254)</f>
        <v>1239</v>
      </c>
      <c r="AH258" s="1"/>
      <c r="AI258" s="1"/>
      <c r="AJ258" s="1">
        <f>SUMIF(County!$AT$901:$AT$983,$BA258,County!AC$901:AC$983)+SUMIF($BA$1230:$BA$1254,$BA258,AJ$1230:AJ$1254)</f>
        <v>70</v>
      </c>
      <c r="AK258" s="1"/>
      <c r="AL258" s="1"/>
      <c r="AM258" s="1"/>
      <c r="AP258" s="7">
        <f>IF(AA258&gt;0,RANK(AA258,(W258:Y258,Z258:AN258)),0)</f>
        <v>0</v>
      </c>
      <c r="AQ258" s="7">
        <f>IF(AB258&gt;0,RANK(AB258,(W258:Y258,Z258:AN258)),0)</f>
        <v>0</v>
      </c>
      <c r="AR258" s="7">
        <f>IF(AC258&gt;0,RANK(AC258,(W258:Y258,Z258:AN258)),0)</f>
        <v>0</v>
      </c>
      <c r="AS258" s="7">
        <f>IF(AD258&gt;0,RANK(AD258,(W258:Y258,AD258:AN258)),0)</f>
        <v>0</v>
      </c>
      <c r="AT258" s="2">
        <f t="shared" si="295"/>
        <v>0</v>
      </c>
      <c r="AU258" s="2">
        <f t="shared" si="296"/>
        <v>0</v>
      </c>
      <c r="AV258" s="2">
        <f t="shared" si="297"/>
        <v>0</v>
      </c>
      <c r="AW258" s="2">
        <f t="shared" si="298"/>
        <v>0</v>
      </c>
      <c r="AY258" s="2" t="str">
        <f t="shared" si="219"/>
        <v>District 13</v>
      </c>
      <c r="AZ258" t="str">
        <f t="shared" si="220"/>
        <v>MI</v>
      </c>
      <c r="BA258">
        <v>13</v>
      </c>
      <c r="BC258" s="98">
        <v>26</v>
      </c>
      <c r="BD258" s="100">
        <v>913</v>
      </c>
      <c r="BE258" s="107">
        <f t="shared" si="299"/>
        <v>26913</v>
      </c>
      <c r="BF258" t="s">
        <v>2627</v>
      </c>
      <c r="BG258" t="s">
        <v>3208</v>
      </c>
    </row>
    <row r="259" spans="1:59" s="192" customFormat="1" outlineLevel="1">
      <c r="A259" s="9" t="s">
        <v>28</v>
      </c>
      <c r="B259" s="192" t="s">
        <v>3268</v>
      </c>
      <c r="C259" s="1">
        <f t="shared" ref="C259" si="300">SUM(W259:AN259)</f>
        <v>132745</v>
      </c>
      <c r="D259" s="1">
        <v>9</v>
      </c>
      <c r="E259" s="1">
        <f>IF(R259&gt;State!$CA$23/100,ROUND($D259*R259,0),0)</f>
        <v>6</v>
      </c>
      <c r="F259" s="1"/>
      <c r="G259" s="1">
        <f>IF(T259&gt;State!$CA$23/100,ROUND($D259*T259,0),0)</f>
        <v>3</v>
      </c>
      <c r="H259" s="1"/>
      <c r="I259" s="1"/>
      <c r="J259" s="1"/>
      <c r="K259" s="7">
        <f>IF(W259&gt;0,RANK(W259,(W259:Y259,Z259:AN259)),0)</f>
        <v>1</v>
      </c>
      <c r="L259" s="7">
        <f>IF(X259&gt;0,RANK(X259,(W259:Y259,Z259:AN259)),0)</f>
        <v>0</v>
      </c>
      <c r="M259" s="7">
        <f>IF(Y259&gt;0,RANK(Y259,(W259:Y259,Z259:AN259)),0)</f>
        <v>2</v>
      </c>
      <c r="N259" s="7">
        <f>IF(Z259&gt;0,RANK(Z259,(W259:Y259,Z259:AN259)),0)</f>
        <v>4</v>
      </c>
      <c r="O259" s="49">
        <f t="shared" ref="O259" si="301">MAX(W259:AD259)-LARGE(W259:AD259,2)</f>
        <v>45886</v>
      </c>
      <c r="P259" s="178">
        <f t="shared" ref="P259" si="302">O259/C259</f>
        <v>0.34567027006666917</v>
      </c>
      <c r="Q259" s="2"/>
      <c r="R259" s="2">
        <f t="shared" ref="R259" si="303">IF($C259=0,"-",W259/$C259)</f>
        <v>0.66664657802553773</v>
      </c>
      <c r="S259" s="2">
        <f t="shared" ref="S259" si="304">IF($C259=0,"-",X259/$C259)</f>
        <v>0</v>
      </c>
      <c r="T259" s="2">
        <f t="shared" ref="T259" si="305">IF($C259=0,"-",Y259/$C259)</f>
        <v>0.3209763079588685</v>
      </c>
      <c r="U259" s="2">
        <f t="shared" ref="U259" si="306">IF($C259=0,"-",Z259/$C259)</f>
        <v>1.1751855060454254E-3</v>
      </c>
      <c r="V259" s="2">
        <f t="shared" ref="V259" si="307">IF(C259=0,"-",(1-R259-S259-T259-U259))</f>
        <v>1.1201928509548346E-2</v>
      </c>
      <c r="W259" s="1">
        <f>SUMIF(County!$AT$901:$AT$983,$BA259,County!P$901:P$983)+SUMIF($BA$1230:$BA$1254,$BA259,W$1230:W$1254)</f>
        <v>88494</v>
      </c>
      <c r="X259" s="1"/>
      <c r="Y259" s="1">
        <f>SUMIF(County!$AT$901:$AT$983,$BA259,County!R$901:R$983)+SUMIF($BA$1230:$BA$1254,$BA259,Y$1230:Y$1254)</f>
        <v>42608</v>
      </c>
      <c r="Z259" s="1">
        <f>SUMIF(County!$AT$901:$AT$983,$BA259,County!S$901:S$983)+SUMIF($BA$1230:$BA$1254,$BA259,Z$1230:Z$1254)</f>
        <v>156</v>
      </c>
      <c r="AA259" s="1"/>
      <c r="AB259" s="1"/>
      <c r="AC259" s="1"/>
      <c r="AD259" s="1"/>
      <c r="AE259" s="1">
        <f>SUMIF(County!$AT$901:$AT$983,$BA259,County!X$901:X$983)+SUMIF($BA$1230:$BA$1254,$BA259,AE$1230:AE$1254)</f>
        <v>1413</v>
      </c>
      <c r="AF259" s="1"/>
      <c r="AG259" s="1"/>
      <c r="AH259" s="1"/>
      <c r="AI259" s="1"/>
      <c r="AJ259" s="1">
        <f>SUMIF(County!$AT$901:$AT$983,$BA259,County!AC$901:AC$983)+SUMIF($BA$1230:$BA$1254,$BA259,AJ$1230:AJ$1254)</f>
        <v>74</v>
      </c>
      <c r="AK259" s="1"/>
      <c r="AL259" s="1"/>
      <c r="AM259" s="1"/>
      <c r="AP259" s="7">
        <f>IF(AA259&gt;0,RANK(AA259,(W259:Y259,Z259:AN259)),0)</f>
        <v>0</v>
      </c>
      <c r="AQ259" s="7">
        <f>IF(AB259&gt;0,RANK(AB259,(W259:Y259,Z259:AN259)),0)</f>
        <v>0</v>
      </c>
      <c r="AR259" s="7">
        <f>IF(AC259&gt;0,RANK(AC259,(W259:Y259,Z259:AN259)),0)</f>
        <v>0</v>
      </c>
      <c r="AS259" s="7">
        <f>IF(AD259&gt;0,RANK(AD259,(W259:Y259,AD259:AN259)),0)</f>
        <v>0</v>
      </c>
      <c r="AT259" s="2">
        <f t="shared" ref="AT259" si="308">IF($C259=0,"-",AA259/$C259)</f>
        <v>0</v>
      </c>
      <c r="AU259" s="2">
        <f t="shared" ref="AU259" si="309">IF($C259=0,"-",AB259/$C259)</f>
        <v>0</v>
      </c>
      <c r="AV259" s="2">
        <f t="shared" ref="AV259" si="310">IF($C259=0,"-",AC259/$C259)</f>
        <v>0</v>
      </c>
      <c r="AW259" s="2">
        <f t="shared" ref="AW259" si="311">IF($C259=0,"-",AD259/$C259)</f>
        <v>0</v>
      </c>
      <c r="AY259" s="2" t="str">
        <f t="shared" ref="AY259" si="312">A259</f>
        <v>District 14</v>
      </c>
      <c r="AZ259" s="192" t="str">
        <f t="shared" ref="AZ259" si="313">B259</f>
        <v>MI</v>
      </c>
      <c r="BA259" s="192">
        <v>14</v>
      </c>
      <c r="BC259" s="98">
        <v>26</v>
      </c>
      <c r="BD259" s="100">
        <v>914</v>
      </c>
      <c r="BE259" s="107">
        <f t="shared" ref="BE259" si="314">BC259*1000+BD259</f>
        <v>26914</v>
      </c>
      <c r="BF259" s="192" t="s">
        <v>2627</v>
      </c>
      <c r="BG259" s="192" t="s">
        <v>3208</v>
      </c>
    </row>
    <row r="260" spans="1:59" outlineLevel="1">
      <c r="A260" s="155" t="s">
        <v>2784</v>
      </c>
      <c r="B260" t="s">
        <v>3268</v>
      </c>
      <c r="C260" s="1">
        <f t="shared" si="288"/>
        <v>6695</v>
      </c>
      <c r="D260" s="1">
        <v>9</v>
      </c>
      <c r="E260" s="1">
        <f>IF(R260&gt;State!$CA$23/100,ROUND($D260*R260,0),0)</f>
        <v>8</v>
      </c>
      <c r="F260" s="1"/>
      <c r="G260" s="1">
        <f>IF(T260&gt;State!$CA$23/100,ROUND($D260*T260,0),0)</f>
        <v>0</v>
      </c>
      <c r="H260" s="1"/>
      <c r="I260" s="1"/>
      <c r="J260" s="1"/>
      <c r="K260" s="7">
        <f>IF(W260&gt;0,RANK(W260,(W260:Y260,Z260:AN260)),0)</f>
        <v>1</v>
      </c>
      <c r="L260" s="7">
        <f>IF(X260&gt;0,RANK(X260,(W260:Y260,Z260:AN260)),0)</f>
        <v>0</v>
      </c>
      <c r="M260" s="7">
        <f>IF(Y260&gt;0,RANK(Y260,(W260:Y260,Z260:AN260)),0)</f>
        <v>2</v>
      </c>
      <c r="N260" s="7">
        <f>IF(Z260&gt;0,RANK(Z260,(W260:Y260,Z260:AN260)),0)</f>
        <v>4</v>
      </c>
      <c r="O260" s="49">
        <f t="shared" si="289"/>
        <v>4900</v>
      </c>
      <c r="P260" s="178">
        <f t="shared" si="225"/>
        <v>0.73188946975354741</v>
      </c>
      <c r="Q260" s="2"/>
      <c r="R260" s="2">
        <f t="shared" si="290"/>
        <v>0.84779686333084392</v>
      </c>
      <c r="S260" s="2">
        <f t="shared" si="291"/>
        <v>0</v>
      </c>
      <c r="T260" s="2">
        <f t="shared" si="292"/>
        <v>0.11590739357729649</v>
      </c>
      <c r="U260" s="2">
        <f t="shared" si="293"/>
        <v>3.1366691560866318E-3</v>
      </c>
      <c r="V260" s="2">
        <f t="shared" si="294"/>
        <v>3.3159073935772963E-2</v>
      </c>
      <c r="W260" s="1">
        <f>SUMIF(County!$AT$901:$AT$983,$BA260,County!P$901:P$983)+SUMIF($BA$1230:$BA$1254,$BA260,W$1230:W$1254)</f>
        <v>5676</v>
      </c>
      <c r="Y260" s="1">
        <f>SUMIF(County!$AT$901:$AT$983,$BA260,County!R$901:R$983)+SUMIF($BA$1230:$BA$1254,$BA260,Y$1230:Y$1254)</f>
        <v>776</v>
      </c>
      <c r="Z260" s="1">
        <f>SUMIF(County!$AT$901:$AT$983,$BA260,County!S$901:S$983)+SUMIF($BA$1230:$BA$1254,$BA260,Z$1230:Z$1254)</f>
        <v>21</v>
      </c>
      <c r="AE260" s="1">
        <f>SUMIF(County!$AT$901:$AT$983,$BA260,County!X$901:X$983)+SUMIF($BA$1230:$BA$1254,$BA260,AE$1230:AE$1254)</f>
        <v>216</v>
      </c>
      <c r="AH260" s="1"/>
      <c r="AI260" s="1"/>
      <c r="AJ260" s="1">
        <f>SUMIF(County!$AT$901:$AT$983,$BA260,County!AC$901:AC$983)+SUMIF($BA$1230:$BA$1254,$BA260,AJ$1230:AJ$1254)</f>
        <v>6</v>
      </c>
      <c r="AK260" s="1"/>
      <c r="AL260" s="1"/>
      <c r="AM260" s="1"/>
      <c r="AP260" s="7">
        <f>IF(AA260&gt;0,RANK(AA260,(W260:Y260,Z260:AN260)),0)</f>
        <v>0</v>
      </c>
      <c r="AQ260" s="7">
        <f>IF(AB260&gt;0,RANK(AB260,(W260:Y260,Z260:AN260)),0)</f>
        <v>0</v>
      </c>
      <c r="AR260" s="7">
        <f>IF(AC260&gt;0,RANK(AC260,(W260:Y260,Z260:AN260)),0)</f>
        <v>0</v>
      </c>
      <c r="AS260" s="7">
        <f>IF(AD260&gt;0,RANK(AD260,(W260:Y260,AD260:AN260)),0)</f>
        <v>0</v>
      </c>
      <c r="AT260" s="2">
        <f t="shared" si="295"/>
        <v>0</v>
      </c>
      <c r="AU260" s="2">
        <f t="shared" si="296"/>
        <v>0</v>
      </c>
      <c r="AV260" s="2">
        <f t="shared" si="297"/>
        <v>0</v>
      </c>
      <c r="AW260" s="2">
        <f t="shared" si="298"/>
        <v>0</v>
      </c>
      <c r="AY260" s="2" t="str">
        <f t="shared" si="219"/>
        <v>Unallocated</v>
      </c>
      <c r="AZ260" t="str">
        <f t="shared" si="220"/>
        <v>MI</v>
      </c>
      <c r="BA260">
        <v>0</v>
      </c>
      <c r="BC260" s="98">
        <v>26</v>
      </c>
      <c r="BD260" s="100">
        <v>999</v>
      </c>
      <c r="BE260" s="107">
        <f t="shared" si="299"/>
        <v>26999</v>
      </c>
      <c r="BF260" t="s">
        <v>2627</v>
      </c>
      <c r="BG260" t="s">
        <v>3208</v>
      </c>
    </row>
    <row r="261" spans="1:59">
      <c r="A261" t="s">
        <v>737</v>
      </c>
      <c r="B261" t="s">
        <v>1114</v>
      </c>
      <c r="C261" s="1">
        <f t="shared" si="288"/>
        <v>1205552</v>
      </c>
      <c r="D261" s="1">
        <v>45</v>
      </c>
      <c r="E261" s="1">
        <v>21</v>
      </c>
      <c r="F261" s="1"/>
      <c r="G261" s="1">
        <v>24</v>
      </c>
      <c r="H261" s="1"/>
      <c r="I261" s="1"/>
      <c r="J261" s="1"/>
      <c r="K261" s="7">
        <f>IF(W261&gt;0,RANK(W261,(W261:Y261,Z261:AN261)),0)</f>
        <v>2</v>
      </c>
      <c r="L261" s="7">
        <f>IF(X261&gt;0,RANK(X261,(W261:Y261,Z261:AN261)),0)</f>
        <v>0</v>
      </c>
      <c r="M261" s="7">
        <f>IF(Y261&gt;0,RANK(Y261,(W261:Y261,Z261:AN261)),0)</f>
        <v>1</v>
      </c>
      <c r="N261" s="7">
        <f>IF(Z261&gt;0,RANK(Z261,(W261:Y261,Z261:AN261)),0)</f>
        <v>4</v>
      </c>
      <c r="O261" s="49">
        <f t="shared" si="289"/>
        <v>17168</v>
      </c>
      <c r="P261" s="178">
        <f t="shared" si="225"/>
        <v>1.42407793276441E-2</v>
      </c>
      <c r="Q261" s="2"/>
      <c r="R261" s="2">
        <f t="shared" si="290"/>
        <v>0.48257976429054905</v>
      </c>
      <c r="S261" s="2">
        <f t="shared" si="291"/>
        <v>0</v>
      </c>
      <c r="T261" s="2">
        <f t="shared" si="292"/>
        <v>0.49682054361819317</v>
      </c>
      <c r="U261" s="2">
        <f t="shared" si="293"/>
        <v>1.9600979468326544E-3</v>
      </c>
      <c r="V261" s="2">
        <f t="shared" si="294"/>
        <v>1.8639594144425127E-2</v>
      </c>
      <c r="W261" s="1">
        <f t="shared" ref="W261:Z261" si="315">SUM(W246:W260)</f>
        <v>581775</v>
      </c>
      <c r="Y261" s="1">
        <f t="shared" si="315"/>
        <v>598943</v>
      </c>
      <c r="Z261" s="1">
        <f t="shared" si="315"/>
        <v>2363</v>
      </c>
      <c r="AE261" s="1">
        <f t="shared" ref="AE261" si="316">SUM(AE246:AE260)</f>
        <v>21601</v>
      </c>
      <c r="AI261" s="1"/>
      <c r="AJ261" s="1">
        <f>SUM(AJ246:AJ260)</f>
        <v>870</v>
      </c>
      <c r="AK261" s="1"/>
      <c r="AL261" s="1"/>
      <c r="AM261" s="1"/>
      <c r="AP261" s="7">
        <f>IF(AA261&gt;0,RANK(AA261,(W261:Y261,Z261:AN261)),0)</f>
        <v>0</v>
      </c>
      <c r="AQ261" s="7">
        <f>IF(AB261&gt;0,RANK(AB261,(W261:Y261,Z261:AN261)),0)</f>
        <v>0</v>
      </c>
      <c r="AR261" s="7">
        <f>IF(AC261&gt;0,RANK(AC261,(W261:Y261,Z261:AN261)),0)</f>
        <v>0</v>
      </c>
      <c r="AS261" s="7">
        <f>IF(AD261&gt;0,RANK(AD261,(W261:Y261,AD261:AN261)),0)</f>
        <v>0</v>
      </c>
      <c r="AT261" s="2">
        <f>IF($C261=0,"-",AA261/$C261)</f>
        <v>0</v>
      </c>
      <c r="AU261" s="2">
        <f t="shared" si="296"/>
        <v>0</v>
      </c>
      <c r="AV261" s="2">
        <f>IF($C261=0,"-",AC261/$C261)</f>
        <v>0</v>
      </c>
      <c r="AW261" s="2">
        <f t="shared" si="298"/>
        <v>0</v>
      </c>
      <c r="AY261" s="2" t="str">
        <f t="shared" ref="AY261:AY328" si="317">A261</f>
        <v>Michigan</v>
      </c>
      <c r="AZ261" t="str">
        <f t="shared" ref="AZ261:AZ328" si="318">B261</f>
        <v>T</v>
      </c>
      <c r="BC261" s="98">
        <v>26</v>
      </c>
      <c r="BD261" s="100"/>
      <c r="BE261" s="107">
        <f t="shared" si="299"/>
        <v>26000</v>
      </c>
      <c r="BF261" t="s">
        <v>1634</v>
      </c>
      <c r="BG261" t="s">
        <v>3208</v>
      </c>
    </row>
    <row r="262" spans="1:59">
      <c r="C262" s="1"/>
      <c r="D262" s="1"/>
      <c r="E262" s="1"/>
      <c r="F262" s="1"/>
      <c r="G262" s="1"/>
      <c r="H262" s="1"/>
      <c r="I262" s="1"/>
      <c r="J262" s="1"/>
      <c r="K262" s="7"/>
      <c r="L262" s="7"/>
      <c r="M262" s="7"/>
      <c r="N262" s="7"/>
      <c r="O262" s="49"/>
      <c r="P262" s="178"/>
      <c r="Q262" s="2"/>
      <c r="R262" s="2"/>
      <c r="S262" s="2"/>
      <c r="T262" s="2"/>
      <c r="U262" s="2"/>
      <c r="V262" s="2"/>
      <c r="AH262" s="1"/>
      <c r="AI262" s="1"/>
      <c r="AP262" s="7"/>
      <c r="AQ262" s="7"/>
      <c r="AR262" s="7"/>
      <c r="AS262" s="7"/>
      <c r="AT262" s="2"/>
      <c r="AU262" s="2"/>
      <c r="AV262" s="2"/>
      <c r="AW262" s="2"/>
      <c r="AY262" s="2"/>
      <c r="BD262" s="100"/>
    </row>
    <row r="263" spans="1:59" ht="13" customHeight="1" outlineLevel="1">
      <c r="A263" t="s">
        <v>2158</v>
      </c>
      <c r="B263" t="s">
        <v>2844</v>
      </c>
      <c r="C263" s="1">
        <f t="shared" ref="C263:C271" si="319">SUM(W263:AN263)</f>
        <v>16384</v>
      </c>
      <c r="D263" s="1">
        <v>5</v>
      </c>
      <c r="E263" s="1">
        <f>IF(R263&gt;State!$CA$23/100,ROUND($D263*R263,0),0)</f>
        <v>2</v>
      </c>
      <c r="F263" s="1"/>
      <c r="G263" s="1">
        <f>IF(T263&gt;State!$CA$23/100,ROUND($D263*T263,0),0)</f>
        <v>3</v>
      </c>
      <c r="H263" s="1"/>
      <c r="I263" s="1"/>
      <c r="J263" s="1"/>
      <c r="K263" s="7">
        <f>IF(W263&gt;0,RANK(W263,(W263:Y263,Z263:AN263)),0)</f>
        <v>2</v>
      </c>
      <c r="L263" s="7">
        <f>IF(X263&gt;0,RANK(X263,(W263:Y263,Z263:AN263)),0)</f>
        <v>0</v>
      </c>
      <c r="M263" s="7">
        <f>IF(Y263&gt;0,RANK(Y263,(W263:Y263,Z263:AN263)),0)</f>
        <v>1</v>
      </c>
      <c r="N263" s="7">
        <f>IF(Z263&gt;0,RANK(Z263,(W263:Y263,Z263:AN263)),0)</f>
        <v>0</v>
      </c>
      <c r="O263" s="49">
        <f t="shared" ref="O263:O271" si="320">MAX(W263:AD263)-LARGE(W263:AD263,2)</f>
        <v>5408</v>
      </c>
      <c r="P263" s="178">
        <f t="shared" ref="P263:P271" si="321">O263/C263</f>
        <v>0.330078125</v>
      </c>
      <c r="Q263" s="2"/>
      <c r="R263" s="2">
        <f t="shared" ref="R263:R271" si="322">IF($C263=0,"-",W263/$C263)</f>
        <v>0.3349609375</v>
      </c>
      <c r="S263" s="2">
        <f t="shared" ref="S263:S271" si="323">IF($C263=0,"-",X263/$C263)</f>
        <v>0</v>
      </c>
      <c r="T263" s="2">
        <f t="shared" ref="T263:T271" si="324">IF($C263=0,"-",Y263/$C263)</f>
        <v>0.6650390625</v>
      </c>
      <c r="U263" s="2">
        <f t="shared" ref="U263:U271" si="325">IF($C263=0,"-",Z263/$C263)</f>
        <v>0</v>
      </c>
      <c r="V263" s="2">
        <f t="shared" ref="V263:V271" si="326">IF(C263=0,"-",(1-R263-S263-T263-U263))</f>
        <v>0</v>
      </c>
      <c r="W263" s="1">
        <v>5488</v>
      </c>
      <c r="Y263" s="1">
        <v>10896</v>
      </c>
      <c r="AH263" s="193"/>
      <c r="AI263" s="193"/>
      <c r="AP263" s="7">
        <f>IF(AA263&gt;0,RANK(AA263,(W263:Y263,Z263:AN263)),0)</f>
        <v>0</v>
      </c>
      <c r="AQ263" s="7">
        <f>IF(AB263&gt;0,RANK(AB263,(W263:Y263,Z263:AN263)),0)</f>
        <v>0</v>
      </c>
      <c r="AR263" s="7">
        <f>IF(AC263&gt;0,RANK(AC263,(W263:Y263,Z263:AN263)),0)</f>
        <v>0</v>
      </c>
      <c r="AS263" s="7">
        <f>IF(AD263&gt;0,RANK(AD263,(W263:Y263,AD263:AN263)),0)</f>
        <v>0</v>
      </c>
      <c r="AT263" s="2">
        <f t="shared" ref="AT263:AT271" si="327">IF($C263=0,"-",AA263/$C263)</f>
        <v>0</v>
      </c>
      <c r="AU263" s="2">
        <f t="shared" ref="AU263:AU271" si="328">IF($C263=0,"-",AB263/$C263)</f>
        <v>0</v>
      </c>
      <c r="AV263" s="2">
        <f t="shared" ref="AV263:AV271" si="329">IF($C263=0,"-",AC263/$C263)</f>
        <v>0</v>
      </c>
      <c r="AW263" s="2">
        <f t="shared" ref="AW263:AW271" si="330">IF($C263=0,"-",AD263/$C263)</f>
        <v>0</v>
      </c>
      <c r="AY263" s="2" t="str">
        <f t="shared" ref="AY263:AY271" si="331">A263</f>
        <v>District 1</v>
      </c>
      <c r="AZ263" t="str">
        <f t="shared" ref="AZ263:AZ271" si="332">B263</f>
        <v>MN</v>
      </c>
      <c r="BA263">
        <v>1</v>
      </c>
      <c r="BC263" s="98">
        <v>27</v>
      </c>
      <c r="BD263" s="100">
        <v>901</v>
      </c>
      <c r="BE263" s="107">
        <f t="shared" ref="BE263:BE271" si="333">BC263*1000+BD263</f>
        <v>27901</v>
      </c>
      <c r="BF263" t="s">
        <v>2627</v>
      </c>
      <c r="BG263" t="s">
        <v>3015</v>
      </c>
    </row>
    <row r="264" spans="1:59" ht="13" customHeight="1" outlineLevel="1">
      <c r="A264" t="s">
        <v>1576</v>
      </c>
      <c r="B264" t="s">
        <v>2844</v>
      </c>
      <c r="C264" s="1">
        <f t="shared" si="319"/>
        <v>20451</v>
      </c>
      <c r="D264" s="1">
        <v>6</v>
      </c>
      <c r="E264" s="1">
        <f>IF(R264&gt;State!$CA$23/100,ROUND($D264*R264,0),0)</f>
        <v>3</v>
      </c>
      <c r="F264" s="1"/>
      <c r="G264" s="1">
        <f>IF(T264&gt;State!$CA$23/100,ROUND($D264*T264,0),0)</f>
        <v>3</v>
      </c>
      <c r="H264" s="1"/>
      <c r="I264" s="1"/>
      <c r="J264" s="1"/>
      <c r="K264" s="7">
        <f>IF(W264&gt;0,RANK(W264,(W264:Y264,Z264:AN264)),0)</f>
        <v>2</v>
      </c>
      <c r="L264" s="7">
        <f>IF(X264&gt;0,RANK(X264,(W264:Y264,Z264:AN264)),0)</f>
        <v>0</v>
      </c>
      <c r="M264" s="7">
        <f>IF(Y264&gt;0,RANK(Y264,(W264:Y264,Z264:AN264)),0)</f>
        <v>1</v>
      </c>
      <c r="N264" s="7">
        <f>IF(Z264&gt;0,RANK(Z264,(W264:Y264,Z264:AN264)),0)</f>
        <v>0</v>
      </c>
      <c r="O264" s="49">
        <f t="shared" si="320"/>
        <v>3375</v>
      </c>
      <c r="P264" s="178">
        <f t="shared" si="321"/>
        <v>0.16502860495819274</v>
      </c>
      <c r="Q264" s="2"/>
      <c r="R264" s="2">
        <f t="shared" si="322"/>
        <v>0.41748569752090364</v>
      </c>
      <c r="S264" s="2">
        <f t="shared" si="323"/>
        <v>0</v>
      </c>
      <c r="T264" s="2">
        <f t="shared" si="324"/>
        <v>0.58251430247909641</v>
      </c>
      <c r="U264" s="2">
        <f t="shared" si="325"/>
        <v>0</v>
      </c>
      <c r="V264" s="2">
        <f t="shared" si="326"/>
        <v>0</v>
      </c>
      <c r="W264" s="1">
        <v>8538</v>
      </c>
      <c r="Y264" s="1">
        <v>11913</v>
      </c>
      <c r="AH264" s="193"/>
      <c r="AI264" s="193"/>
      <c r="AP264" s="7">
        <f>IF(AA264&gt;0,RANK(AA264,(W264:Y264,Z264:AN264)),0)</f>
        <v>0</v>
      </c>
      <c r="AQ264" s="7">
        <f>IF(AB264&gt;0,RANK(AB264,(W264:Y264,Z264:AN264)),0)</f>
        <v>0</v>
      </c>
      <c r="AR264" s="7">
        <f>IF(AC264&gt;0,RANK(AC264,(W264:Y264,Z264:AN264)),0)</f>
        <v>0</v>
      </c>
      <c r="AS264" s="7">
        <f>IF(AD264&gt;0,RANK(AD264,(W264:Y264,AD264:AN264)),0)</f>
        <v>0</v>
      </c>
      <c r="AT264" s="2">
        <f t="shared" si="327"/>
        <v>0</v>
      </c>
      <c r="AU264" s="2">
        <f t="shared" si="328"/>
        <v>0</v>
      </c>
      <c r="AV264" s="2">
        <f t="shared" si="329"/>
        <v>0</v>
      </c>
      <c r="AW264" s="2">
        <f t="shared" si="330"/>
        <v>0</v>
      </c>
      <c r="AY264" s="2" t="str">
        <f t="shared" si="331"/>
        <v>District 2</v>
      </c>
      <c r="AZ264" t="str">
        <f t="shared" si="332"/>
        <v>MN</v>
      </c>
      <c r="BA264">
        <v>2</v>
      </c>
      <c r="BC264" s="98">
        <v>27</v>
      </c>
      <c r="BD264" s="100">
        <v>902</v>
      </c>
      <c r="BE264" s="107">
        <f t="shared" si="333"/>
        <v>27902</v>
      </c>
      <c r="BF264" t="s">
        <v>2627</v>
      </c>
      <c r="BG264" t="s">
        <v>3015</v>
      </c>
    </row>
    <row r="265" spans="1:59" ht="13" customHeight="1" outlineLevel="1">
      <c r="A265" t="s">
        <v>1577</v>
      </c>
      <c r="B265" t="s">
        <v>2844</v>
      </c>
      <c r="C265" s="1">
        <f t="shared" si="319"/>
        <v>23790</v>
      </c>
      <c r="D265" s="1">
        <v>7</v>
      </c>
      <c r="E265" s="1">
        <f>IF(R265&gt;State!$CA$23/100,ROUND($D265*R265,0),0)</f>
        <v>3</v>
      </c>
      <c r="F265" s="1"/>
      <c r="G265" s="1">
        <f>IF(T265&gt;State!$CA$23/100,ROUND($D265*T265,0),0)</f>
        <v>4</v>
      </c>
      <c r="H265" s="1"/>
      <c r="I265" s="1"/>
      <c r="J265" s="1"/>
      <c r="K265" s="7">
        <f>IF(W265&gt;0,RANK(W265,(W265:Y265,Z265:AN265)),0)</f>
        <v>2</v>
      </c>
      <c r="L265" s="7">
        <f>IF(X265&gt;0,RANK(X265,(W265:Y265,Z265:AN265)),0)</f>
        <v>0</v>
      </c>
      <c r="M265" s="7">
        <f>IF(Y265&gt;0,RANK(Y265,(W265:Y265,Z265:AN265)),0)</f>
        <v>1</v>
      </c>
      <c r="N265" s="7">
        <f>IF(Z265&gt;0,RANK(Z265,(W265:Y265,Z265:AN265)),0)</f>
        <v>0</v>
      </c>
      <c r="O265" s="49">
        <f t="shared" si="320"/>
        <v>1482</v>
      </c>
      <c r="P265" s="178">
        <f t="shared" si="321"/>
        <v>6.2295081967213117E-2</v>
      </c>
      <c r="Q265" s="2"/>
      <c r="R265" s="2">
        <f t="shared" si="322"/>
        <v>0.46885245901639344</v>
      </c>
      <c r="S265" s="2">
        <f t="shared" si="323"/>
        <v>0</v>
      </c>
      <c r="T265" s="2">
        <f t="shared" si="324"/>
        <v>0.5311475409836065</v>
      </c>
      <c r="U265" s="2">
        <f t="shared" si="325"/>
        <v>0</v>
      </c>
      <c r="V265" s="2">
        <f>IF(C265=0,"-",(1-R265-S265-T265-U265))</f>
        <v>1.1102230246251565E-16</v>
      </c>
      <c r="W265" s="1">
        <v>11154</v>
      </c>
      <c r="Y265" s="1">
        <v>12636</v>
      </c>
      <c r="AH265" s="193"/>
      <c r="AI265" s="193"/>
      <c r="AP265" s="7">
        <f>IF(AA265&gt;0,RANK(AA265,(W265:Y265,Z265:AN265)),0)</f>
        <v>0</v>
      </c>
      <c r="AQ265" s="7">
        <f>IF(AB265&gt;0,RANK(AB265,(W265:Y265,Z265:AN265)),0)</f>
        <v>0</v>
      </c>
      <c r="AR265" s="7">
        <f>IF(AC265&gt;0,RANK(AC265,(W265:Y265,Z265:AN265)),0)</f>
        <v>0</v>
      </c>
      <c r="AS265" s="7">
        <f>IF(AD265&gt;0,RANK(AD265,(W265:Y265,AD265:AN265)),0)</f>
        <v>0</v>
      </c>
      <c r="AT265" s="2">
        <f t="shared" si="327"/>
        <v>0</v>
      </c>
      <c r="AU265" s="2">
        <f t="shared" si="328"/>
        <v>0</v>
      </c>
      <c r="AV265" s="2">
        <f t="shared" si="329"/>
        <v>0</v>
      </c>
      <c r="AW265" s="2">
        <f t="shared" si="330"/>
        <v>0</v>
      </c>
      <c r="AY265" s="2" t="str">
        <f t="shared" si="331"/>
        <v>District 3</v>
      </c>
      <c r="AZ265" t="str">
        <f t="shared" si="332"/>
        <v>MN</v>
      </c>
      <c r="BA265">
        <v>3</v>
      </c>
      <c r="BC265" s="98">
        <v>27</v>
      </c>
      <c r="BD265" s="100">
        <v>903</v>
      </c>
      <c r="BE265" s="107">
        <f t="shared" si="333"/>
        <v>27903</v>
      </c>
      <c r="BF265" t="s">
        <v>2627</v>
      </c>
      <c r="BG265" t="s">
        <v>3015</v>
      </c>
    </row>
    <row r="266" spans="1:59" ht="13" customHeight="1" outlineLevel="1">
      <c r="A266" t="s">
        <v>1841</v>
      </c>
      <c r="B266" t="s">
        <v>2844</v>
      </c>
      <c r="C266" s="1">
        <f t="shared" si="319"/>
        <v>36054</v>
      </c>
      <c r="D266" s="1">
        <v>7</v>
      </c>
      <c r="E266" s="1">
        <f>IF(R266&gt;State!$CA$23/100,ROUND($D266*R266,0),0)</f>
        <v>3</v>
      </c>
      <c r="F266" s="1"/>
      <c r="G266" s="1">
        <f>IF(T266&gt;State!$CA$23/100,ROUND($D266*T266,0),0)</f>
        <v>4</v>
      </c>
      <c r="H266" s="1"/>
      <c r="I266" s="1"/>
      <c r="J266" s="1"/>
      <c r="K266" s="7">
        <f>IF(W266&gt;0,RANK(W266,(W266:Y266,Z266:AN266)),0)</f>
        <v>2</v>
      </c>
      <c r="L266" s="7">
        <f>IF(X266&gt;0,RANK(X266,(W266:Y266,Z266:AN266)),0)</f>
        <v>0</v>
      </c>
      <c r="M266" s="7">
        <f>IF(Y266&gt;0,RANK(Y266,(W266:Y266,Z266:AN266)),0)</f>
        <v>1</v>
      </c>
      <c r="N266" s="7">
        <f>IF(Z266&gt;0,RANK(Z266,(W266:Y266,Z266:AN266)),0)</f>
        <v>0</v>
      </c>
      <c r="O266" s="49">
        <f t="shared" si="320"/>
        <v>6228</v>
      </c>
      <c r="P266" s="178">
        <f t="shared" si="321"/>
        <v>0.17274088866699949</v>
      </c>
      <c r="Q266" s="2"/>
      <c r="R266" s="2">
        <f t="shared" si="322"/>
        <v>0.41362955566650023</v>
      </c>
      <c r="S266" s="2">
        <f t="shared" si="323"/>
        <v>0</v>
      </c>
      <c r="T266" s="2">
        <f t="shared" si="324"/>
        <v>0.58637044433349972</v>
      </c>
      <c r="U266" s="2">
        <f t="shared" si="325"/>
        <v>0</v>
      </c>
      <c r="V266" s="2">
        <f t="shared" si="326"/>
        <v>1.1102230246251565E-16</v>
      </c>
      <c r="W266" s="1">
        <v>14913</v>
      </c>
      <c r="Y266" s="1">
        <v>21141</v>
      </c>
      <c r="AH266" s="193"/>
      <c r="AI266" s="193"/>
      <c r="AP266" s="7">
        <f>IF(AA266&gt;0,RANK(AA266,(W266:Y266,Z266:AN266)),0)</f>
        <v>0</v>
      </c>
      <c r="AQ266" s="7">
        <f>IF(AB266&gt;0,RANK(AB266,(W266:Y266,Z266:AN266)),0)</f>
        <v>0</v>
      </c>
      <c r="AR266" s="7">
        <f>IF(AC266&gt;0,RANK(AC266,(W266:Y266,Z266:AN266)),0)</f>
        <v>0</v>
      </c>
      <c r="AS266" s="7">
        <f>IF(AD266&gt;0,RANK(AD266,(W266:Y266,AD266:AN266)),0)</f>
        <v>0</v>
      </c>
      <c r="AT266" s="2">
        <f t="shared" si="327"/>
        <v>0</v>
      </c>
      <c r="AU266" s="2">
        <f t="shared" si="328"/>
        <v>0</v>
      </c>
      <c r="AV266" s="2">
        <f t="shared" si="329"/>
        <v>0</v>
      </c>
      <c r="AW266" s="2">
        <f t="shared" si="330"/>
        <v>0</v>
      </c>
      <c r="AY266" s="2" t="str">
        <f t="shared" si="331"/>
        <v>District 4</v>
      </c>
      <c r="AZ266" t="str">
        <f t="shared" si="332"/>
        <v>MN</v>
      </c>
      <c r="BA266">
        <v>4</v>
      </c>
      <c r="BC266" s="98">
        <v>27</v>
      </c>
      <c r="BD266" s="100">
        <v>904</v>
      </c>
      <c r="BE266" s="107">
        <f t="shared" si="333"/>
        <v>27904</v>
      </c>
      <c r="BF266" t="s">
        <v>2627</v>
      </c>
      <c r="BG266" t="s">
        <v>3015</v>
      </c>
    </row>
    <row r="267" spans="1:59" ht="13" customHeight="1" outlineLevel="1">
      <c r="A267" t="s">
        <v>1796</v>
      </c>
      <c r="B267" t="s">
        <v>2844</v>
      </c>
      <c r="C267" s="1">
        <f t="shared" si="319"/>
        <v>63502</v>
      </c>
      <c r="D267" s="1">
        <v>9</v>
      </c>
      <c r="E267" s="1">
        <f>IF(R267&gt;State!$CA$23/100,ROUND($D267*R267,0),0)</f>
        <v>3</v>
      </c>
      <c r="F267" s="1"/>
      <c r="G267" s="1">
        <f>IF(T267&gt;State!$CA$23/100,ROUND($D267*T267,0),0)</f>
        <v>6</v>
      </c>
      <c r="H267" s="1"/>
      <c r="I267" s="1"/>
      <c r="J267" s="1"/>
      <c r="K267" s="7">
        <f>IF(W267&gt;0,RANK(W267,(W267:Y267,Z267:AN267)),0)</f>
        <v>2</v>
      </c>
      <c r="L267" s="7">
        <f>IF(X267&gt;0,RANK(X267,(W267:Y267,Z267:AN267)),0)</f>
        <v>0</v>
      </c>
      <c r="M267" s="7">
        <f>IF(Y267&gt;0,RANK(Y267,(W267:Y267,Z267:AN267)),0)</f>
        <v>1</v>
      </c>
      <c r="N267" s="7">
        <f>IF(Z267&gt;0,RANK(Z267,(W267:Y267,Z267:AN267)),0)</f>
        <v>0</v>
      </c>
      <c r="O267" s="49">
        <f t="shared" si="320"/>
        <v>18820</v>
      </c>
      <c r="P267" s="178">
        <f t="shared" si="321"/>
        <v>0.29636861831123429</v>
      </c>
      <c r="Q267" s="2"/>
      <c r="R267" s="2">
        <f t="shared" si="322"/>
        <v>0.35181569084438286</v>
      </c>
      <c r="S267" s="2">
        <f t="shared" si="323"/>
        <v>0</v>
      </c>
      <c r="T267" s="2">
        <f t="shared" si="324"/>
        <v>0.6481843091556172</v>
      </c>
      <c r="U267" s="2">
        <f t="shared" si="325"/>
        <v>0</v>
      </c>
      <c r="V267" s="2">
        <f t="shared" si="326"/>
        <v>0</v>
      </c>
      <c r="W267" s="1">
        <v>22341</v>
      </c>
      <c r="Y267" s="1">
        <v>41161</v>
      </c>
      <c r="AH267" s="193"/>
      <c r="AI267" s="193"/>
      <c r="AP267" s="7">
        <f>IF(AA267&gt;0,RANK(AA267,(W267:Y267,Z267:AN267)),0)</f>
        <v>0</v>
      </c>
      <c r="AQ267" s="7">
        <f>IF(AB267&gt;0,RANK(AB267,(W267:Y267,Z267:AN267)),0)</f>
        <v>0</v>
      </c>
      <c r="AR267" s="7">
        <f>IF(AC267&gt;0,RANK(AC267,(W267:Y267,Z267:AN267)),0)</f>
        <v>0</v>
      </c>
      <c r="AS267" s="7">
        <f>IF(AD267&gt;0,RANK(AD267,(W267:Y267,AD267:AN267)),0)</f>
        <v>0</v>
      </c>
      <c r="AT267" s="2">
        <f t="shared" si="327"/>
        <v>0</v>
      </c>
      <c r="AU267" s="2">
        <f t="shared" si="328"/>
        <v>0</v>
      </c>
      <c r="AV267" s="2">
        <f t="shared" si="329"/>
        <v>0</v>
      </c>
      <c r="AW267" s="2">
        <f t="shared" si="330"/>
        <v>0</v>
      </c>
      <c r="AY267" s="2" t="str">
        <f t="shared" si="331"/>
        <v>District 5</v>
      </c>
      <c r="AZ267" t="str">
        <f t="shared" si="332"/>
        <v>MN</v>
      </c>
      <c r="BA267">
        <v>5</v>
      </c>
      <c r="BC267" s="98">
        <v>27</v>
      </c>
      <c r="BD267" s="100">
        <v>905</v>
      </c>
      <c r="BE267" s="107">
        <f t="shared" si="333"/>
        <v>27905</v>
      </c>
      <c r="BF267" t="s">
        <v>2627</v>
      </c>
      <c r="BG267" t="s">
        <v>3015</v>
      </c>
    </row>
    <row r="268" spans="1:59" ht="13" customHeight="1" outlineLevel="1">
      <c r="A268" t="s">
        <v>1775</v>
      </c>
      <c r="B268" t="s">
        <v>2844</v>
      </c>
      <c r="C268" s="1">
        <f t="shared" si="319"/>
        <v>14161</v>
      </c>
      <c r="D268" s="1">
        <v>5</v>
      </c>
      <c r="E268" s="1">
        <f>IF(R268&gt;State!$CA$23/100,ROUND($D268*R268,0),0)</f>
        <v>2</v>
      </c>
      <c r="F268" s="1"/>
      <c r="G268" s="1">
        <f>IF(T268&gt;State!$CA$23/100,ROUND($D268*T268,0),0)</f>
        <v>3</v>
      </c>
      <c r="H268" s="1"/>
      <c r="I268" s="1"/>
      <c r="J268" s="1"/>
      <c r="K268" s="7">
        <f>IF(W268&gt;0,RANK(W268,(W268:Y268,Z268:AN268)),0)</f>
        <v>2</v>
      </c>
      <c r="L268" s="7">
        <f>IF(X268&gt;0,RANK(X268,(W268:Y268,Z268:AN268)),0)</f>
        <v>0</v>
      </c>
      <c r="M268" s="7">
        <f>IF(Y268&gt;0,RANK(Y268,(W268:Y268,Z268:AN268)),0)</f>
        <v>1</v>
      </c>
      <c r="N268" s="7">
        <f>IF(Z268&gt;0,RANK(Z268,(W268:Y268,Z268:AN268)),0)</f>
        <v>0</v>
      </c>
      <c r="O268" s="49">
        <f t="shared" si="320"/>
        <v>3519</v>
      </c>
      <c r="P268" s="178">
        <f t="shared" si="321"/>
        <v>0.24849939975990396</v>
      </c>
      <c r="Q268" s="2"/>
      <c r="R268" s="2">
        <f t="shared" si="322"/>
        <v>0.37575030012004801</v>
      </c>
      <c r="S268" s="2">
        <f t="shared" si="323"/>
        <v>0</v>
      </c>
      <c r="T268" s="2">
        <f t="shared" si="324"/>
        <v>0.62424969987995194</v>
      </c>
      <c r="U268" s="2">
        <f t="shared" si="325"/>
        <v>0</v>
      </c>
      <c r="V268" s="2">
        <f t="shared" si="326"/>
        <v>1.1102230246251565E-16</v>
      </c>
      <c r="W268" s="1">
        <v>5321</v>
      </c>
      <c r="Y268" s="1">
        <v>8840</v>
      </c>
      <c r="AH268" s="193"/>
      <c r="AI268" s="193"/>
      <c r="AP268" s="7">
        <f>IF(AA268&gt;0,RANK(AA268,(W268:Y268,Z268:AN268)),0)</f>
        <v>0</v>
      </c>
      <c r="AQ268" s="7">
        <f>IF(AB268&gt;0,RANK(AB268,(W268:Y268,Z268:AN268)),0)</f>
        <v>0</v>
      </c>
      <c r="AR268" s="7">
        <f>IF(AC268&gt;0,RANK(AC268,(W268:Y268,Z268:AN268)),0)</f>
        <v>0</v>
      </c>
      <c r="AS268" s="7">
        <f>IF(AD268&gt;0,RANK(AD268,(W268:Y268,AD268:AN268)),0)</f>
        <v>0</v>
      </c>
      <c r="AT268" s="2">
        <f t="shared" si="327"/>
        <v>0</v>
      </c>
      <c r="AU268" s="2">
        <f t="shared" si="328"/>
        <v>0</v>
      </c>
      <c r="AV268" s="2">
        <f t="shared" si="329"/>
        <v>0</v>
      </c>
      <c r="AW268" s="2">
        <f t="shared" si="330"/>
        <v>0</v>
      </c>
      <c r="AY268" s="2" t="str">
        <f t="shared" si="331"/>
        <v>District 6</v>
      </c>
      <c r="AZ268" t="str">
        <f t="shared" si="332"/>
        <v>MN</v>
      </c>
      <c r="BA268">
        <v>6</v>
      </c>
      <c r="BC268" s="98">
        <v>27</v>
      </c>
      <c r="BD268" s="100">
        <v>906</v>
      </c>
      <c r="BE268" s="107">
        <f t="shared" si="333"/>
        <v>27906</v>
      </c>
      <c r="BF268" t="s">
        <v>2627</v>
      </c>
      <c r="BG268" t="s">
        <v>3015</v>
      </c>
    </row>
    <row r="269" spans="1:59" ht="13" customHeight="1" outlineLevel="1">
      <c r="A269" t="s">
        <v>1367</v>
      </c>
      <c r="B269" t="s">
        <v>2844</v>
      </c>
      <c r="C269" s="1">
        <f t="shared" si="319"/>
        <v>11005</v>
      </c>
      <c r="D269" s="1">
        <v>5</v>
      </c>
      <c r="E269" s="1">
        <f>IF(R269&gt;State!$CA$23/100,ROUND($D269*R269,0),0)</f>
        <v>2</v>
      </c>
      <c r="F269" s="1"/>
      <c r="G269" s="1">
        <f>IF(T269&gt;State!$CA$23/100,ROUND($D269*T269,0),0)</f>
        <v>3</v>
      </c>
      <c r="H269" s="1"/>
      <c r="I269" s="1"/>
      <c r="J269" s="1"/>
      <c r="K269" s="7">
        <f>IF(W269&gt;0,RANK(W269,(W269:Y269,Z269:AN269)),0)</f>
        <v>2</v>
      </c>
      <c r="L269" s="7">
        <f>IF(X269&gt;0,RANK(X269,(W269:Y269,Z269:AN269)),0)</f>
        <v>0</v>
      </c>
      <c r="M269" s="7">
        <f>IF(Y269&gt;0,RANK(Y269,(W269:Y269,Z269:AN269)),0)</f>
        <v>1</v>
      </c>
      <c r="N269" s="7">
        <f>IF(Z269&gt;0,RANK(Z269,(W269:Y269,Z269:AN269)),0)</f>
        <v>0</v>
      </c>
      <c r="O269" s="49">
        <f t="shared" si="320"/>
        <v>2905</v>
      </c>
      <c r="P269" s="178">
        <f t="shared" si="321"/>
        <v>0.26397092230804181</v>
      </c>
      <c r="Q269" s="2"/>
      <c r="R269" s="2">
        <f t="shared" si="322"/>
        <v>0.36801453884597912</v>
      </c>
      <c r="S269" s="2">
        <f t="shared" si="323"/>
        <v>0</v>
      </c>
      <c r="T269" s="2">
        <f t="shared" si="324"/>
        <v>0.63198546115402088</v>
      </c>
      <c r="U269" s="2">
        <f t="shared" si="325"/>
        <v>0</v>
      </c>
      <c r="V269" s="2">
        <f t="shared" si="326"/>
        <v>0</v>
      </c>
      <c r="W269" s="1">
        <v>4050</v>
      </c>
      <c r="Y269" s="1">
        <v>6955</v>
      </c>
      <c r="AH269" s="193"/>
      <c r="AI269" s="193"/>
      <c r="AP269" s="7">
        <f>IF(AA269&gt;0,RANK(AA269,(W269:Y269,Z269:AN269)),0)</f>
        <v>0</v>
      </c>
      <c r="AQ269" s="7">
        <f>IF(AB269&gt;0,RANK(AB269,(W269:Y269,Z269:AN269)),0)</f>
        <v>0</v>
      </c>
      <c r="AR269" s="7">
        <f>IF(AC269&gt;0,RANK(AC269,(W269:Y269,Z269:AN269)),0)</f>
        <v>0</v>
      </c>
      <c r="AS269" s="7">
        <f>IF(AD269&gt;0,RANK(AD269,(W269:Y269,AD269:AN269)),0)</f>
        <v>0</v>
      </c>
      <c r="AT269" s="2">
        <f t="shared" si="327"/>
        <v>0</v>
      </c>
      <c r="AU269" s="2">
        <f t="shared" si="328"/>
        <v>0</v>
      </c>
      <c r="AV269" s="2">
        <f t="shared" si="329"/>
        <v>0</v>
      </c>
      <c r="AW269" s="2">
        <f t="shared" si="330"/>
        <v>0</v>
      </c>
      <c r="AY269" s="2" t="str">
        <f t="shared" si="331"/>
        <v>District 7</v>
      </c>
      <c r="AZ269" t="str">
        <f t="shared" si="332"/>
        <v>MN</v>
      </c>
      <c r="BA269">
        <v>7</v>
      </c>
      <c r="BC269" s="98">
        <v>27</v>
      </c>
      <c r="BD269" s="100">
        <v>907</v>
      </c>
      <c r="BE269" s="107">
        <f t="shared" si="333"/>
        <v>27907</v>
      </c>
      <c r="BF269" t="s">
        <v>2627</v>
      </c>
      <c r="BG269" t="s">
        <v>3015</v>
      </c>
    </row>
    <row r="270" spans="1:59" ht="13" customHeight="1" outlineLevel="1">
      <c r="A270" t="s">
        <v>279</v>
      </c>
      <c r="B270" t="s">
        <v>2844</v>
      </c>
      <c r="C270" s="1">
        <f t="shared" si="319"/>
        <v>19263</v>
      </c>
      <c r="D270" s="1">
        <v>6</v>
      </c>
      <c r="E270" s="1">
        <f>IF(R270&gt;State!$CA$23/100,ROUND($D270*R270,0),0)</f>
        <v>2</v>
      </c>
      <c r="F270" s="1"/>
      <c r="G270" s="1">
        <f>IF(T270&gt;State!$CA$23/100,ROUND($D270*T270,0),0)</f>
        <v>4</v>
      </c>
      <c r="H270" s="1"/>
      <c r="I270" s="1"/>
      <c r="J270" s="1"/>
      <c r="K270" s="7">
        <f>IF(W270&gt;0,RANK(W270,(W270:Y270,Z270:AN270)),0)</f>
        <v>2</v>
      </c>
      <c r="L270" s="7">
        <f>IF(X270&gt;0,RANK(X270,(W270:Y270,Z270:AN270)),0)</f>
        <v>0</v>
      </c>
      <c r="M270" s="7">
        <f>IF(Y270&gt;0,RANK(Y270,(W270:Y270,Z270:AN270)),0)</f>
        <v>1</v>
      </c>
      <c r="N270" s="7">
        <f>IF(Z270&gt;0,RANK(Z270,(W270:Y270,Z270:AN270)),0)</f>
        <v>0</v>
      </c>
      <c r="O270" s="49">
        <f t="shared" si="320"/>
        <v>6111</v>
      </c>
      <c r="P270" s="178">
        <f t="shared" si="321"/>
        <v>0.31724030524840369</v>
      </c>
      <c r="Q270" s="2"/>
      <c r="R270" s="2">
        <f t="shared" si="322"/>
        <v>0.34137984737579818</v>
      </c>
      <c r="S270" s="2">
        <f t="shared" si="323"/>
        <v>0</v>
      </c>
      <c r="T270" s="2">
        <f t="shared" si="324"/>
        <v>0.65862015262420182</v>
      </c>
      <c r="U270" s="2">
        <f t="shared" si="325"/>
        <v>0</v>
      </c>
      <c r="V270" s="2">
        <f t="shared" si="326"/>
        <v>0</v>
      </c>
      <c r="W270" s="1">
        <v>6576</v>
      </c>
      <c r="Y270" s="1">
        <v>12687</v>
      </c>
      <c r="AH270" s="193"/>
      <c r="AI270" s="193"/>
      <c r="AP270" s="7">
        <f>IF(AA270&gt;0,RANK(AA270,(W270:Y270,Z270:AN270)),0)</f>
        <v>0</v>
      </c>
      <c r="AQ270" s="7">
        <f>IF(AB270&gt;0,RANK(AB270,(W270:Y270,Z270:AN270)),0)</f>
        <v>0</v>
      </c>
      <c r="AR270" s="7">
        <f>IF(AC270&gt;0,RANK(AC270,(W270:Y270,Z270:AN270)),0)</f>
        <v>0</v>
      </c>
      <c r="AS270" s="7">
        <f>IF(AD270&gt;0,RANK(AD270,(W270:Y270,AD270:AN270)),0)</f>
        <v>0</v>
      </c>
      <c r="AT270" s="2">
        <f t="shared" si="327"/>
        <v>0</v>
      </c>
      <c r="AU270" s="2">
        <f t="shared" si="328"/>
        <v>0</v>
      </c>
      <c r="AV270" s="2">
        <f t="shared" si="329"/>
        <v>0</v>
      </c>
      <c r="AW270" s="2">
        <f t="shared" si="330"/>
        <v>0</v>
      </c>
      <c r="AY270" s="2" t="str">
        <f t="shared" si="331"/>
        <v>District 8</v>
      </c>
      <c r="AZ270" t="str">
        <f t="shared" si="332"/>
        <v>MN</v>
      </c>
      <c r="BA270">
        <v>8</v>
      </c>
      <c r="BC270" s="98">
        <v>27</v>
      </c>
      <c r="BD270" s="100">
        <v>908</v>
      </c>
      <c r="BE270" s="107">
        <f t="shared" si="333"/>
        <v>27908</v>
      </c>
      <c r="BF270" t="s">
        <v>2627</v>
      </c>
      <c r="BG270" t="s">
        <v>3015</v>
      </c>
    </row>
    <row r="271" spans="1:59">
      <c r="A271" t="s">
        <v>2872</v>
      </c>
      <c r="B271" t="s">
        <v>1114</v>
      </c>
      <c r="C271" s="1">
        <f t="shared" si="319"/>
        <v>204610</v>
      </c>
      <c r="D271" s="1">
        <v>27</v>
      </c>
      <c r="E271" s="1">
        <v>11</v>
      </c>
      <c r="F271" s="1"/>
      <c r="G271" s="1">
        <v>16</v>
      </c>
      <c r="H271" s="1"/>
      <c r="I271" s="1"/>
      <c r="J271" s="1"/>
      <c r="K271" s="7">
        <f>IF(W271&gt;0,RANK(W271,(W271:Y271,Z271:AN271)),0)</f>
        <v>2</v>
      </c>
      <c r="L271" s="7">
        <f>IF(X271&gt;0,RANK(X271,(W271:Y271,Z271:AN271)),0)</f>
        <v>0</v>
      </c>
      <c r="M271" s="7">
        <f>IF(Y271&gt;0,RANK(Y271,(W271:Y271,Z271:AN271)),0)</f>
        <v>1</v>
      </c>
      <c r="N271" s="7">
        <f>IF(Z271&gt;0,RANK(Z271,(W271:Y271,Z271:AN271)),0)</f>
        <v>0</v>
      </c>
      <c r="O271" s="49">
        <f t="shared" si="320"/>
        <v>47848</v>
      </c>
      <c r="P271" s="178">
        <f t="shared" si="321"/>
        <v>0.23384976296368701</v>
      </c>
      <c r="Q271" s="2"/>
      <c r="R271" s="2">
        <f t="shared" si="322"/>
        <v>0.38307511851815651</v>
      </c>
      <c r="S271" s="2">
        <f t="shared" si="323"/>
        <v>0</v>
      </c>
      <c r="T271" s="2">
        <f t="shared" si="324"/>
        <v>0.61692488148184355</v>
      </c>
      <c r="U271" s="2">
        <f t="shared" si="325"/>
        <v>0</v>
      </c>
      <c r="V271" s="2">
        <f t="shared" si="326"/>
        <v>0</v>
      </c>
      <c r="W271" s="1">
        <f>SUM(W263:W270)</f>
        <v>78381</v>
      </c>
      <c r="X271" s="1">
        <f t="shared" ref="X271:AH271" si="334">SUM(X263:X270)</f>
        <v>0</v>
      </c>
      <c r="Y271" s="1">
        <f t="shared" si="334"/>
        <v>126229</v>
      </c>
      <c r="Z271" s="1">
        <f t="shared" si="334"/>
        <v>0</v>
      </c>
      <c r="AA271" s="1">
        <f t="shared" si="334"/>
        <v>0</v>
      </c>
      <c r="AB271" s="1">
        <f t="shared" si="334"/>
        <v>0</v>
      </c>
      <c r="AC271" s="1">
        <f t="shared" si="334"/>
        <v>0</v>
      </c>
      <c r="AD271" s="1">
        <f t="shared" si="334"/>
        <v>0</v>
      </c>
      <c r="AF271" s="1">
        <f t="shared" si="334"/>
        <v>0</v>
      </c>
      <c r="AH271" s="1">
        <f t="shared" si="334"/>
        <v>0</v>
      </c>
      <c r="AJ271" s="1">
        <f>SUM(AJ263:AJ270)</f>
        <v>0</v>
      </c>
      <c r="AP271" s="7">
        <f>IF(AA271&gt;0,RANK(AA271,(W271:Y271,Z271:AN271)),0)</f>
        <v>0</v>
      </c>
      <c r="AQ271" s="7">
        <f>IF(AB271&gt;0,RANK(AB271,(W271:Y271,Z271:AN271)),0)</f>
        <v>0</v>
      </c>
      <c r="AR271" s="7">
        <f>IF(AC271&gt;0,RANK(AC271,(W271:Y271,Z271:AN271)),0)</f>
        <v>0</v>
      </c>
      <c r="AS271" s="7">
        <f>IF(AD271&gt;0,RANK(AD271,(W271:Y271,AD271:AN271)),0)</f>
        <v>0</v>
      </c>
      <c r="AT271" s="2">
        <f t="shared" si="327"/>
        <v>0</v>
      </c>
      <c r="AU271" s="2">
        <f t="shared" si="328"/>
        <v>0</v>
      </c>
      <c r="AV271" s="2">
        <f t="shared" si="329"/>
        <v>0</v>
      </c>
      <c r="AW271" s="2">
        <f t="shared" si="330"/>
        <v>0</v>
      </c>
      <c r="AY271" s="2" t="str">
        <f t="shared" si="331"/>
        <v>Minnesota</v>
      </c>
      <c r="AZ271" t="str">
        <f t="shared" si="332"/>
        <v>T</v>
      </c>
      <c r="BC271" s="98">
        <v>27</v>
      </c>
      <c r="BD271" s="100"/>
      <c r="BE271" s="107">
        <f t="shared" si="333"/>
        <v>27000</v>
      </c>
      <c r="BF271" t="s">
        <v>1634</v>
      </c>
      <c r="BG271" t="s">
        <v>3015</v>
      </c>
    </row>
    <row r="272" spans="1:59">
      <c r="C272" s="1"/>
      <c r="D272" s="1"/>
      <c r="E272" s="1"/>
      <c r="F272" s="1"/>
      <c r="G272" s="1"/>
      <c r="H272" s="1"/>
      <c r="I272" s="1"/>
      <c r="J272" s="1"/>
      <c r="K272" s="7"/>
      <c r="L272" s="7"/>
      <c r="M272" s="7"/>
      <c r="N272" s="7"/>
      <c r="O272" s="49"/>
      <c r="P272" s="178"/>
      <c r="Q272" s="2"/>
      <c r="R272" s="2"/>
      <c r="S272" s="2"/>
      <c r="T272" s="2"/>
      <c r="U272" s="2"/>
      <c r="V272" s="2"/>
      <c r="AH272" s="1"/>
      <c r="AI272" s="1"/>
      <c r="AP272" s="7"/>
      <c r="AQ272" s="7"/>
      <c r="AR272" s="7"/>
      <c r="AS272" s="7"/>
      <c r="AT272" s="2"/>
      <c r="AU272" s="2"/>
      <c r="AV272" s="2"/>
      <c r="AW272" s="2"/>
      <c r="AY272" s="2"/>
      <c r="BD272" s="100"/>
    </row>
    <row r="273" spans="1:87" outlineLevel="1">
      <c r="A273" s="9" t="s">
        <v>2158</v>
      </c>
      <c r="B273" t="s">
        <v>1516</v>
      </c>
      <c r="C273" s="1">
        <f t="shared" ref="C273:C278" si="335">SUM(W273:AN273)</f>
        <v>43597</v>
      </c>
      <c r="D273" s="1">
        <v>5</v>
      </c>
      <c r="E273" s="1">
        <f>IF(R273&gt;State!$CA$23/100,ROUND($D273*R273,0),0)</f>
        <v>4</v>
      </c>
      <c r="F273" s="1"/>
      <c r="G273" s="1">
        <f>IF(T273&gt;State!$CA$23/100,ROUND($D273*T273,0),0)</f>
        <v>1</v>
      </c>
      <c r="H273" s="1"/>
      <c r="I273" s="1"/>
      <c r="J273" s="1"/>
      <c r="K273" s="7">
        <f>IF(W273&gt;0,RANK(W273,(W273:Y273,Z273:AN273)),0)</f>
        <v>1</v>
      </c>
      <c r="L273" s="7">
        <f>IF(X273&gt;0,RANK(X273,(W273:Y273,Z273:AN273)),0)</f>
        <v>0</v>
      </c>
      <c r="M273" s="7">
        <f>IF(Y273&gt;0,RANK(Y273,(W273:Y273,Z273:AN273)),0)</f>
        <v>2</v>
      </c>
      <c r="N273" s="7">
        <f>IF(Z273&gt;0,RANK(Z273,(W273:Y273,Z273:AN273)),0)</f>
        <v>4</v>
      </c>
      <c r="O273" s="49">
        <f t="shared" ref="O273:O278" si="336">MAX(W273:AD273)-LARGE(W273:AD273,2)</f>
        <v>25193</v>
      </c>
      <c r="P273" s="178">
        <f t="shared" ref="P273:P278" si="337">O273/C273</f>
        <v>0.57786086198591646</v>
      </c>
      <c r="Q273" s="2"/>
      <c r="R273" s="2">
        <f t="shared" ref="R273:U278" si="338">IF($C273=0,"-",W273/$C273)</f>
        <v>0.78347133977108518</v>
      </c>
      <c r="S273" s="2">
        <f t="shared" si="338"/>
        <v>0</v>
      </c>
      <c r="T273" s="2">
        <f t="shared" si="338"/>
        <v>0.20561047778516869</v>
      </c>
      <c r="U273" s="2">
        <f t="shared" si="338"/>
        <v>3.8993508727664748E-3</v>
      </c>
      <c r="V273" s="2">
        <f t="shared" ref="V273:V278" si="339">IF(C273=0,"-",(1-R273-S273-T273-U273))</f>
        <v>7.0188315709796469E-3</v>
      </c>
      <c r="W273" s="1">
        <f>SUMIF(County!$AT$986:$AT$1067,$BA273,County!P$986:P$1067)+SUMIF('Cong Dist'!$BA$1277:$BA$1286,$BA273,'Cong Dist'!W$1277:W$1286)</f>
        <v>34157</v>
      </c>
      <c r="Y273" s="1">
        <f>SUMIF(County!$AT$986:$AT$1067,$BA273,County!R$986:R$1067)+SUMIF('Cong Dist'!$BA$1277:$BA$1286,$BA273,'Cong Dist'!Y$1277:Y$1286)</f>
        <v>8964</v>
      </c>
      <c r="Z273" s="1">
        <f>SUMIF(County!$AT$986:$AT$1067,$BA273,County!S$986:S$1067)+SUMIF('Cong Dist'!$BA$1277:$BA$1286,$BA273,'Cong Dist'!Z$1277:Z$1286)</f>
        <v>170</v>
      </c>
      <c r="AC273" s="1">
        <f>SUMIF(County!$AT$986:$AT$1067,$BA273,County!V$986:V$1067)+SUMIF('Cong Dist'!$BA$1277:$BA$1286,$BA273,'Cong Dist'!AC$1277:AC$1286)</f>
        <v>198</v>
      </c>
      <c r="AF273" s="1">
        <f>SUMIF(County!$AT$986:$AT$1067,$BA273,County!Y$986:Y$1067)+SUMIF('Cong Dist'!$BA$1277:$BA$1286,$BA273,'Cong Dist'!AF$1277:AF$1286)</f>
        <v>0</v>
      </c>
      <c r="AG273" s="53"/>
      <c r="AJ273" s="1">
        <f>SUMIF(County!$AT$986:$AT$1067,$BA273,County!AC$986:AC$1067)+SUMIF('Cong Dist'!$BA$1277:$BA$1286,$BA273,'Cong Dist'!AJ$1277:AJ$1286)</f>
        <v>108</v>
      </c>
      <c r="AM273" s="1">
        <f>SUMIF(County!$AT$986:$AT$1067,$BA273,County!AF$986:AF$1067)+SUMIF('Cong Dist'!$BA$1277:$BA$1286,$BA273,'Cong Dist'!AM$1277:AM$1286)</f>
        <v>0</v>
      </c>
      <c r="AP273" s="7">
        <f>IF(AA273&gt;0,RANK(AA273,(W273:Y273,Z273:AN273)),0)</f>
        <v>0</v>
      </c>
      <c r="AQ273" s="7">
        <f>IF(AB273&gt;0,RANK(AB273,(W273:Y273,Z273:AN273)),0)</f>
        <v>0</v>
      </c>
      <c r="AR273" s="7">
        <f>IF(AC273&gt;0,RANK(AC273,(W273:Y273,Z273:AN273)),0)</f>
        <v>3</v>
      </c>
      <c r="AS273" s="7">
        <f>IF(AD273&gt;0,RANK(AD273,(W273:Y273,AD273:AN273)),0)</f>
        <v>0</v>
      </c>
      <c r="AT273" s="2">
        <f t="shared" ref="AT273:AW278" si="340">IF($C273=0,"-",AA273/$C273)</f>
        <v>0</v>
      </c>
      <c r="AU273" s="2">
        <f t="shared" si="340"/>
        <v>0</v>
      </c>
      <c r="AV273" s="2">
        <f t="shared" si="340"/>
        <v>4.5415968988691885E-3</v>
      </c>
      <c r="AW273" s="2">
        <f t="shared" si="340"/>
        <v>0</v>
      </c>
      <c r="AY273" s="2" t="str">
        <f t="shared" si="317"/>
        <v>District 1</v>
      </c>
      <c r="AZ273" t="str">
        <f t="shared" si="318"/>
        <v>MS</v>
      </c>
      <c r="BA273">
        <v>1</v>
      </c>
      <c r="BC273" s="98">
        <v>28</v>
      </c>
      <c r="BD273" s="100">
        <v>901</v>
      </c>
      <c r="BE273" s="107">
        <f t="shared" ref="BE273:BE278" si="341">BC273*1000+BD273</f>
        <v>28901</v>
      </c>
      <c r="BF273" t="s">
        <v>2627</v>
      </c>
      <c r="BG273" t="s">
        <v>3208</v>
      </c>
    </row>
    <row r="274" spans="1:87" outlineLevel="1">
      <c r="A274" s="9" t="s">
        <v>1576</v>
      </c>
      <c r="B274" t="s">
        <v>1516</v>
      </c>
      <c r="C274" s="1">
        <f t="shared" si="335"/>
        <v>92758</v>
      </c>
      <c r="D274" s="1">
        <v>9</v>
      </c>
      <c r="E274" s="1">
        <v>9</v>
      </c>
      <c r="F274" s="1"/>
      <c r="G274" s="1"/>
      <c r="H274" s="1"/>
      <c r="I274" s="1"/>
      <c r="J274" s="1"/>
      <c r="K274" s="7">
        <f>IF(W274&gt;0,RANK(W274,(W274:Y274,Z274:AN274)),0)</f>
        <v>1</v>
      </c>
      <c r="L274" s="7">
        <f>IF(X274&gt;0,RANK(X274,(W274:Y274,Z274:AN274)),0)</f>
        <v>0</v>
      </c>
      <c r="M274" s="7">
        <f>IF(Y274&gt;0,RANK(Y274,(W274:Y274,Z274:AN274)),0)</f>
        <v>2</v>
      </c>
      <c r="N274" s="7">
        <f>IF(Z274&gt;0,RANK(Z274,(W274:Y274,Z274:AN274)),0)</f>
        <v>4</v>
      </c>
      <c r="O274" s="49">
        <f t="shared" si="336"/>
        <v>69053</v>
      </c>
      <c r="P274" s="178">
        <f t="shared" si="337"/>
        <v>0.74444252786821619</v>
      </c>
      <c r="Q274" s="2"/>
      <c r="R274" s="2">
        <f t="shared" si="338"/>
        <v>0.86815153409948465</v>
      </c>
      <c r="S274" s="2">
        <f t="shared" si="338"/>
        <v>0</v>
      </c>
      <c r="T274" s="2">
        <f t="shared" si="338"/>
        <v>0.12370900623126846</v>
      </c>
      <c r="U274" s="2">
        <f t="shared" si="338"/>
        <v>2.2855171521593827E-3</v>
      </c>
      <c r="V274" s="2">
        <f t="shared" si="339"/>
        <v>5.8539425170875126E-3</v>
      </c>
      <c r="W274" s="1">
        <f>SUMIF(County!$AT$986:$AT$1067,$BA274,County!P$986:P$1067)+SUMIF('Cong Dist'!$BA$1277:$BA$1286,$BA274,'Cong Dist'!W$1277:W$1286)</f>
        <v>80528</v>
      </c>
      <c r="Y274" s="1">
        <f>SUMIF(County!$AT$986:$AT$1067,$BA274,County!R$986:R$1067)+SUMIF('Cong Dist'!$BA$1277:$BA$1286,$BA274,'Cong Dist'!Y$1277:Y$1286)</f>
        <v>11475</v>
      </c>
      <c r="Z274" s="1">
        <f>SUMIF(County!$AT$986:$AT$1067,$BA274,County!S$986:S$1067)+SUMIF('Cong Dist'!$BA$1277:$BA$1286,$BA274,'Cong Dist'!Z$1277:Z$1286)</f>
        <v>212</v>
      </c>
      <c r="AC274" s="1">
        <f>SUMIF(County!$AT$986:$AT$1067,$BA274,County!V$986:V$1067)+SUMIF('Cong Dist'!$BA$1277:$BA$1286,$BA274,'Cong Dist'!AC$1277:AC$1286)</f>
        <v>380</v>
      </c>
      <c r="AF274" s="1">
        <f>SUMIF(County!$AT$986:$AT$1067,$BA274,County!Y$986:Y$1067)+SUMIF('Cong Dist'!$BA$1277:$BA$1286,$BA274,'Cong Dist'!AF$1277:AF$1286)</f>
        <v>1</v>
      </c>
      <c r="AG274" s="53"/>
      <c r="AJ274" s="1">
        <f>SUMIF(County!$AT$986:$AT$1067,$BA274,County!AC$986:AC$1067)+SUMIF('Cong Dist'!$BA$1277:$BA$1286,$BA274,'Cong Dist'!AJ$1277:AJ$1286)</f>
        <v>162</v>
      </c>
      <c r="AM274" s="1">
        <f>SUMIF(County!$AT$986:$AT$1067,$BA274,County!AF$986:AF$1067)+SUMIF('Cong Dist'!$BA$1277:$BA$1286,$BA274,'Cong Dist'!AM$1277:AM$1286)</f>
        <v>0</v>
      </c>
      <c r="AP274" s="7">
        <f>IF(AA274&gt;0,RANK(AA274,(W274:Y274,Z274:AN274)),0)</f>
        <v>0</v>
      </c>
      <c r="AQ274" s="7">
        <f>IF(AB274&gt;0,RANK(AB274,(W274:Y274,Z274:AN274)),0)</f>
        <v>0</v>
      </c>
      <c r="AR274" s="7">
        <f>IF(AC274&gt;0,RANK(AC274,(W274:Y274,Z274:AN274)),0)</f>
        <v>3</v>
      </c>
      <c r="AS274" s="7">
        <f>IF(AD274&gt;0,RANK(AD274,(W274:Y274,AD274:AN274)),0)</f>
        <v>0</v>
      </c>
      <c r="AT274" s="2">
        <f t="shared" si="340"/>
        <v>0</v>
      </c>
      <c r="AU274" s="2">
        <f t="shared" si="340"/>
        <v>0</v>
      </c>
      <c r="AV274" s="2">
        <f t="shared" si="340"/>
        <v>4.0966816878328554E-3</v>
      </c>
      <c r="AW274" s="2">
        <f t="shared" si="340"/>
        <v>0</v>
      </c>
      <c r="AY274" s="2" t="str">
        <f t="shared" si="317"/>
        <v>District 2</v>
      </c>
      <c r="AZ274" t="str">
        <f t="shared" si="318"/>
        <v>MS</v>
      </c>
      <c r="BA274">
        <v>2</v>
      </c>
      <c r="BC274" s="98">
        <v>28</v>
      </c>
      <c r="BD274" s="100">
        <v>902</v>
      </c>
      <c r="BE274" s="107">
        <f t="shared" si="341"/>
        <v>28902</v>
      </c>
      <c r="BF274" t="s">
        <v>2627</v>
      </c>
      <c r="BG274" t="s">
        <v>3208</v>
      </c>
    </row>
    <row r="275" spans="1:87" outlineLevel="1">
      <c r="A275" s="9" t="s">
        <v>1577</v>
      </c>
      <c r="B275" t="s">
        <v>1516</v>
      </c>
      <c r="C275" s="1">
        <f t="shared" si="335"/>
        <v>54147</v>
      </c>
      <c r="D275" s="1">
        <v>5</v>
      </c>
      <c r="E275" s="1">
        <f>IF(R275&gt;State!$CA$23/100,ROUND($D275*R275,0),0)</f>
        <v>4</v>
      </c>
      <c r="F275" s="1"/>
      <c r="G275" s="1">
        <f>IF(T275&gt;State!$CA$23/100,ROUND($D275*T275,0),0)</f>
        <v>1</v>
      </c>
      <c r="H275" s="1"/>
      <c r="I275" s="1"/>
      <c r="J275" s="1"/>
      <c r="K275" s="7">
        <f>IF(W275&gt;0,RANK(W275,(W275:Y275,Z275:AN275)),0)</f>
        <v>1</v>
      </c>
      <c r="L275" s="7">
        <f>IF(X275&gt;0,RANK(X275,(W275:Y275,Z275:AN275)),0)</f>
        <v>0</v>
      </c>
      <c r="M275" s="7">
        <f>IF(Y275&gt;0,RANK(Y275,(W275:Y275,Z275:AN275)),0)</f>
        <v>2</v>
      </c>
      <c r="N275" s="7">
        <f>IF(Z275&gt;0,RANK(Z275,(W275:Y275,Z275:AN275)),0)</f>
        <v>4</v>
      </c>
      <c r="O275" s="49">
        <f t="shared" si="336"/>
        <v>35921</v>
      </c>
      <c r="P275" s="178">
        <f t="shared" si="337"/>
        <v>0.66339778750438616</v>
      </c>
      <c r="Q275" s="2"/>
      <c r="R275" s="2">
        <f t="shared" si="338"/>
        <v>0.82700795981310138</v>
      </c>
      <c r="S275" s="2">
        <f t="shared" si="338"/>
        <v>0</v>
      </c>
      <c r="T275" s="2">
        <f t="shared" si="338"/>
        <v>0.16361017230871516</v>
      </c>
      <c r="U275" s="2">
        <f t="shared" si="338"/>
        <v>3.0841967237335401E-3</v>
      </c>
      <c r="V275" s="2">
        <f t="shared" si="339"/>
        <v>6.2976711544499185E-3</v>
      </c>
      <c r="W275" s="1">
        <f>SUMIF(County!$AT$986:$AT$1067,$BA275,County!P$986:P$1067)+SUMIF('Cong Dist'!$BA$1277:$BA$1286,$BA275,'Cong Dist'!W$1277:W$1286)</f>
        <v>44780</v>
      </c>
      <c r="Y275" s="1">
        <f>SUMIF(County!$AT$986:$AT$1067,$BA275,County!R$986:R$1067)+SUMIF('Cong Dist'!$BA$1277:$BA$1286,$BA275,'Cong Dist'!Y$1277:Y$1286)</f>
        <v>8859</v>
      </c>
      <c r="Z275" s="1">
        <f>SUMIF(County!$AT$986:$AT$1067,$BA275,County!S$986:S$1067)+SUMIF('Cong Dist'!$BA$1277:$BA$1286,$BA275,'Cong Dist'!Z$1277:Z$1286)</f>
        <v>167</v>
      </c>
      <c r="AC275" s="1">
        <f>SUMIF(County!$AT$986:$AT$1067,$BA275,County!V$986:V$1067)+SUMIF('Cong Dist'!$BA$1277:$BA$1286,$BA275,'Cong Dist'!AC$1277:AC$1286)</f>
        <v>214</v>
      </c>
      <c r="AF275" s="1">
        <f>SUMIF(County!$AT$986:$AT$1067,$BA275,County!Y$986:Y$1067)+SUMIF('Cong Dist'!$BA$1277:$BA$1286,$BA275,'Cong Dist'!AF$1277:AF$1286)</f>
        <v>9</v>
      </c>
      <c r="AG275" s="53"/>
      <c r="AJ275" s="1">
        <f>SUMIF(County!$AT$986:$AT$1067,$BA275,County!AC$986:AC$1067)+SUMIF('Cong Dist'!$BA$1277:$BA$1286,$BA275,'Cong Dist'!AJ$1277:AJ$1286)</f>
        <v>118</v>
      </c>
      <c r="AM275" s="1">
        <f>SUMIF(County!$AT$986:$AT$1067,$BA275,County!AF$986:AF$1067)+SUMIF('Cong Dist'!$BA$1277:$BA$1286,$BA275,'Cong Dist'!AM$1277:AM$1286)</f>
        <v>0</v>
      </c>
      <c r="AP275" s="7">
        <f>IF(AA275&gt;0,RANK(AA275,(W275:Y275,Z275:AN275)),0)</f>
        <v>0</v>
      </c>
      <c r="AQ275" s="7">
        <f>IF(AB275&gt;0,RANK(AB275,(W275:Y275,Z275:AN275)),0)</f>
        <v>0</v>
      </c>
      <c r="AR275" s="7">
        <f>IF(AC275&gt;0,RANK(AC275,(W275:Y275,Z275:AN275)),0)</f>
        <v>3</v>
      </c>
      <c r="AS275" s="7">
        <f>IF(AD275&gt;0,RANK(AD275,(W275:Y275,AD275:AN275)),0)</f>
        <v>0</v>
      </c>
      <c r="AT275" s="2">
        <f t="shared" si="340"/>
        <v>0</v>
      </c>
      <c r="AU275" s="2">
        <f t="shared" si="340"/>
        <v>0</v>
      </c>
      <c r="AV275" s="2">
        <f t="shared" si="340"/>
        <v>3.9522041849040573E-3</v>
      </c>
      <c r="AW275" s="2">
        <f t="shared" si="340"/>
        <v>0</v>
      </c>
      <c r="AY275" s="2" t="str">
        <f t="shared" si="317"/>
        <v>District 3</v>
      </c>
      <c r="AZ275" t="str">
        <f t="shared" si="318"/>
        <v>MS</v>
      </c>
      <c r="BA275">
        <v>3</v>
      </c>
      <c r="BC275" s="98">
        <v>28</v>
      </c>
      <c r="BD275" s="100">
        <v>903</v>
      </c>
      <c r="BE275" s="107">
        <f t="shared" si="341"/>
        <v>28903</v>
      </c>
      <c r="BF275" t="s">
        <v>2627</v>
      </c>
      <c r="BG275" t="s">
        <v>3208</v>
      </c>
    </row>
    <row r="276" spans="1:87" s="177" customFormat="1" outlineLevel="1">
      <c r="A276" s="9" t="s">
        <v>1841</v>
      </c>
      <c r="B276" s="177" t="s">
        <v>1516</v>
      </c>
      <c r="C276" s="1">
        <f t="shared" si="335"/>
        <v>35492</v>
      </c>
      <c r="D276" s="1">
        <v>4</v>
      </c>
      <c r="E276" s="1">
        <f>IF(R276&gt;State!$CA$23/100,ROUND($D276*R276,0),0)</f>
        <v>3</v>
      </c>
      <c r="F276" s="1"/>
      <c r="G276" s="1">
        <f>IF(T276&gt;State!$CA$23/100,ROUND($D276*T276,0),0)</f>
        <v>1</v>
      </c>
      <c r="H276" s="1"/>
      <c r="I276" s="1"/>
      <c r="J276" s="1"/>
      <c r="K276" s="7">
        <f>IF(W276&gt;0,RANK(W276,(W276:Y276,Z276:AN276)),0)</f>
        <v>1</v>
      </c>
      <c r="L276" s="7">
        <f>IF(X276&gt;0,RANK(X276,(W276:Y276,Z276:AN276)),0)</f>
        <v>0</v>
      </c>
      <c r="M276" s="7">
        <f>IF(Y276&gt;0,RANK(Y276,(W276:Y276,Z276:AN276)),0)</f>
        <v>2</v>
      </c>
      <c r="N276" s="7">
        <f>IF(Z276&gt;0,RANK(Z276,(W276:Y276,Z276:AN276)),0)</f>
        <v>4</v>
      </c>
      <c r="O276" s="49">
        <f t="shared" si="336"/>
        <v>18865</v>
      </c>
      <c r="P276" s="178">
        <f t="shared" si="337"/>
        <v>0.53152823171418906</v>
      </c>
      <c r="Q276" s="2"/>
      <c r="R276" s="2">
        <f>IF($C276=0,"-",W276/$C276)</f>
        <v>0.7610447424771779</v>
      </c>
      <c r="S276" s="2">
        <f>IF($C276=0,"-",X276/$C276)</f>
        <v>0</v>
      </c>
      <c r="T276" s="2">
        <f>IF($C276=0,"-",Y276/$C276)</f>
        <v>0.22951651076298885</v>
      </c>
      <c r="U276" s="2">
        <f>IF($C276=0,"-",Z276/$C276)</f>
        <v>3.3246928885382622E-3</v>
      </c>
      <c r="V276" s="2">
        <f t="shared" si="339"/>
        <v>6.114053871294987E-3</v>
      </c>
      <c r="W276" s="1">
        <f>SUMIF(County!$AT$986:$AT$1067,$BA276,County!P$986:P$1067)+SUMIF('Cong Dist'!$BA$1277:$BA$1286,$BA276,'Cong Dist'!W$1277:W$1286)</f>
        <v>27011</v>
      </c>
      <c r="X276" s="1"/>
      <c r="Y276" s="1">
        <f>SUMIF(County!$AT$986:$AT$1067,$BA276,County!R$986:R$1067)+SUMIF('Cong Dist'!$BA$1277:$BA$1286,$BA276,'Cong Dist'!Y$1277:Y$1286)</f>
        <v>8146</v>
      </c>
      <c r="Z276" s="1">
        <f>SUMIF(County!$AT$986:$AT$1067,$BA276,County!S$986:S$1067)+SUMIF('Cong Dist'!$BA$1277:$BA$1286,$BA276,'Cong Dist'!Z$1277:Z$1286)</f>
        <v>118</v>
      </c>
      <c r="AA276" s="1"/>
      <c r="AB276" s="1"/>
      <c r="AC276" s="1">
        <f>SUMIF(County!$AT$986:$AT$1067,$BA276,County!V$986:V$1067)+SUMIF('Cong Dist'!$BA$1277:$BA$1286,$BA276,'Cong Dist'!AC$1277:AC$1286)</f>
        <v>124</v>
      </c>
      <c r="AD276" s="1"/>
      <c r="AE276" s="1"/>
      <c r="AF276" s="1">
        <f>SUMIF(County!$AT$986:$AT$1067,$BA276,County!Y$986:Y$1067)+SUMIF('Cong Dist'!$BA$1277:$BA$1286,$BA276,'Cong Dist'!AF$1277:AF$1286)</f>
        <v>0</v>
      </c>
      <c r="AG276" s="53"/>
      <c r="AJ276" s="1">
        <f>SUMIF(County!$AT$986:$AT$1067,$BA276,County!AC$986:AC$1067)+SUMIF('Cong Dist'!$BA$1277:$BA$1286,$BA276,'Cong Dist'!AJ$1277:AJ$1286)</f>
        <v>93</v>
      </c>
      <c r="AM276" s="1">
        <f>SUMIF(County!$AT$986:$AT$1067,$BA276,County!AF$986:AF$1067)+SUMIF('Cong Dist'!$BA$1277:$BA$1286,$BA276,'Cong Dist'!AM$1277:AM$1286)</f>
        <v>0</v>
      </c>
      <c r="AP276" s="7">
        <f>IF(AA276&gt;0,RANK(AA276,(W276:Y276,Z276:AN276)),0)</f>
        <v>0</v>
      </c>
      <c r="AQ276" s="7">
        <f>IF(AB276&gt;0,RANK(AB276,(W276:Y276,Z276:AN276)),0)</f>
        <v>0</v>
      </c>
      <c r="AR276" s="7">
        <f>IF(AC276&gt;0,RANK(AC276,(W276:Y276,Z276:AN276)),0)</f>
        <v>3</v>
      </c>
      <c r="AS276" s="7">
        <f>IF(AD276&gt;0,RANK(AD276,(W276:Y276,AD276:AN276)),0)</f>
        <v>0</v>
      </c>
      <c r="AT276" s="2">
        <f>IF($C276=0,"-",AA276/$C276)</f>
        <v>0</v>
      </c>
      <c r="AU276" s="2">
        <f>IF($C276=0,"-",AB276/$C276)</f>
        <v>0</v>
      </c>
      <c r="AV276" s="2">
        <f>IF($C276=0,"-",AC276/$C276)</f>
        <v>3.4937450693113942E-3</v>
      </c>
      <c r="AW276" s="2">
        <f>IF($C276=0,"-",AD276/$C276)</f>
        <v>0</v>
      </c>
      <c r="AY276" s="2" t="str">
        <f>A276</f>
        <v>District 4</v>
      </c>
      <c r="AZ276" s="177" t="str">
        <f>B276</f>
        <v>MS</v>
      </c>
      <c r="BA276" s="177">
        <v>4</v>
      </c>
      <c r="BC276" s="98">
        <v>28</v>
      </c>
      <c r="BD276" s="100">
        <v>904</v>
      </c>
      <c r="BE276" s="107">
        <f t="shared" si="341"/>
        <v>28904</v>
      </c>
      <c r="BF276" s="177" t="s">
        <v>2627</v>
      </c>
      <c r="BG276" s="177" t="s">
        <v>3208</v>
      </c>
    </row>
    <row r="277" spans="1:87" outlineLevel="1">
      <c r="A277" s="155" t="s">
        <v>1018</v>
      </c>
      <c r="B277" t="s">
        <v>1516</v>
      </c>
      <c r="C277" s="1">
        <f t="shared" si="335"/>
        <v>1170</v>
      </c>
      <c r="D277" s="1"/>
      <c r="E277" s="1"/>
      <c r="F277" s="1"/>
      <c r="G277" s="1"/>
      <c r="H277" s="1"/>
      <c r="I277" s="1"/>
      <c r="J277" s="1"/>
      <c r="K277" s="7">
        <f>IF(W277&gt;0,RANK(W277,(W277:Y277,Z277:AN277)),0)</f>
        <v>1</v>
      </c>
      <c r="L277" s="7">
        <f>IF(X277&gt;0,RANK(X277,(W277:Y277,Z277:AN277)),0)</f>
        <v>0</v>
      </c>
      <c r="M277" s="7">
        <f>IF(Y277&gt;0,RANK(Y277,(W277:Y277,Z277:AN277)),0)</f>
        <v>2</v>
      </c>
      <c r="N277" s="7">
        <f>IF(Z277&gt;0,RANK(Z277,(W277:Y277,Z277:AN277)),0)</f>
        <v>3</v>
      </c>
      <c r="O277" s="49">
        <f t="shared" si="336"/>
        <v>554</v>
      </c>
      <c r="P277" s="178">
        <f t="shared" si="337"/>
        <v>0.47350427350427349</v>
      </c>
      <c r="Q277" s="2"/>
      <c r="R277" s="2">
        <f t="shared" si="338"/>
        <v>0.73333333333333328</v>
      </c>
      <c r="S277" s="2">
        <f t="shared" si="338"/>
        <v>0</v>
      </c>
      <c r="T277" s="2">
        <f t="shared" si="338"/>
        <v>0.25982905982905985</v>
      </c>
      <c r="U277" s="2">
        <f t="shared" si="338"/>
        <v>4.2735042735042739E-3</v>
      </c>
      <c r="V277" s="2">
        <f t="shared" si="339"/>
        <v>2.5641025641025949E-3</v>
      </c>
      <c r="W277" s="1">
        <f>SUMIF(County!$AT$986:$AT$1067,$BA277,County!P$986:P$1067)+SUMIF('Cong Dist'!$BA$1277:$BA$1286,$BA277,'Cong Dist'!W$1277:W$1286)</f>
        <v>858</v>
      </c>
      <c r="Y277" s="1">
        <f>SUMIF(County!$AT$986:$AT$1067,$BA277,County!R$986:R$1067)+SUMIF('Cong Dist'!$BA$1277:$BA$1286,$BA277,'Cong Dist'!Y$1277:Y$1286)</f>
        <v>304</v>
      </c>
      <c r="Z277" s="1">
        <f>SUMIF(County!$AT$986:$AT$1067,$BA277,County!S$986:S$1067)+SUMIF('Cong Dist'!$BA$1277:$BA$1286,$BA277,'Cong Dist'!Z$1277:Z$1286)</f>
        <v>5</v>
      </c>
      <c r="AC277" s="1">
        <f>SUMIF(County!$AT$986:$AT$1067,$BA277,County!V$986:V$1067)+SUMIF('Cong Dist'!$BA$1277:$BA$1286,$BA277,'Cong Dist'!AC$1277:AC$1286)</f>
        <v>3</v>
      </c>
      <c r="AF277" s="1">
        <f>SUMIF(County!$AT$986:$AT$1067,$BA277,County!Y$986:Y$1067)+SUMIF('Cong Dist'!$BA$1277:$BA$1286,$BA277,'Cong Dist'!AF$1277:AF$1286)</f>
        <v>0</v>
      </c>
      <c r="AG277" s="53"/>
      <c r="AJ277" s="1">
        <f>SUMIF(County!$AT$986:$AT$1067,$BA277,County!AC$986:AC$1067)+SUMIF('Cong Dist'!$BA$1277:$BA$1286,$BA277,'Cong Dist'!AJ$1277:AJ$1286)</f>
        <v>0</v>
      </c>
      <c r="AM277" s="1">
        <f>SUMIF(County!$AT$986:$AT$1067,$BA277,County!AF$986:AF$1067)+SUMIF('Cong Dist'!$BA$1277:$BA$1286,$BA277,'Cong Dist'!AM$1277:AM$1286)</f>
        <v>0</v>
      </c>
      <c r="AP277" s="7">
        <f>IF(AA277&gt;0,RANK(AA277,(W277:Y277,Z277:AN277)),0)</f>
        <v>0</v>
      </c>
      <c r="AQ277" s="7">
        <f>IF(AB277&gt;0,RANK(AB277,(W277:Y277,Z277:AN277)),0)</f>
        <v>0</v>
      </c>
      <c r="AR277" s="7">
        <f>IF(AC277&gt;0,RANK(AC277,(W277:Y277,Z277:AN277)),0)</f>
        <v>4</v>
      </c>
      <c r="AS277" s="7">
        <f>IF(AD277&gt;0,RANK(AD277,(W277:Y277,AD277:AN277)),0)</f>
        <v>0</v>
      </c>
      <c r="AT277" s="2">
        <f t="shared" si="340"/>
        <v>0</v>
      </c>
      <c r="AU277" s="2">
        <f t="shared" si="340"/>
        <v>0</v>
      </c>
      <c r="AV277" s="2">
        <f t="shared" si="340"/>
        <v>2.5641025641025641E-3</v>
      </c>
      <c r="AW277" s="2">
        <f t="shared" si="340"/>
        <v>0</v>
      </c>
      <c r="AY277" s="2" t="str">
        <f t="shared" si="317"/>
        <v>Unknown</v>
      </c>
      <c r="AZ277" t="str">
        <f t="shared" si="318"/>
        <v>MS</v>
      </c>
      <c r="BA277">
        <v>0</v>
      </c>
      <c r="BC277" s="98">
        <v>28</v>
      </c>
      <c r="BD277" s="100">
        <v>999</v>
      </c>
      <c r="BE277" s="107">
        <f t="shared" si="341"/>
        <v>28999</v>
      </c>
      <c r="BF277" t="s">
        <v>2627</v>
      </c>
      <c r="BG277" t="s">
        <v>3208</v>
      </c>
    </row>
    <row r="278" spans="1:87">
      <c r="A278" t="s">
        <v>3110</v>
      </c>
      <c r="B278" t="s">
        <v>1114</v>
      </c>
      <c r="C278" s="1">
        <f t="shared" si="335"/>
        <v>227164</v>
      </c>
      <c r="D278" s="1">
        <v>13</v>
      </c>
      <c r="E278" s="1">
        <f>IF(R278&gt;State!$CA$23/100,ROUND($D278*R278,0),0)</f>
        <v>11</v>
      </c>
      <c r="F278" s="1"/>
      <c r="G278" s="1">
        <f>IF(T278&gt;State!$CA$23/100,ROUND($D278*T278,0),0)</f>
        <v>2</v>
      </c>
      <c r="H278" s="1"/>
      <c r="I278" s="1"/>
      <c r="J278" s="1"/>
      <c r="K278" s="7">
        <f>IF(W278&gt;0,RANK(W278,(W278:Y278,Z278:AN278)),0)</f>
        <v>1</v>
      </c>
      <c r="L278" s="7">
        <f>IF(X278&gt;0,RANK(X278,(W278:Y278,Z278:AN278)),0)</f>
        <v>0</v>
      </c>
      <c r="M278" s="7">
        <f>IF(Y278&gt;0,RANK(Y278,(W278:Y278,Z278:AN278)),0)</f>
        <v>2</v>
      </c>
      <c r="N278" s="7">
        <f>IF(Z278&gt;0,RANK(Z278,(W278:Y278,Z278:AN278)),0)</f>
        <v>4</v>
      </c>
      <c r="O278" s="49">
        <f t="shared" si="336"/>
        <v>149586</v>
      </c>
      <c r="P278" s="178">
        <f t="shared" si="337"/>
        <v>0.65849342325368454</v>
      </c>
      <c r="Q278" s="2"/>
      <c r="R278" s="2">
        <f t="shared" si="338"/>
        <v>0.82466411931468009</v>
      </c>
      <c r="S278" s="2">
        <f t="shared" si="338"/>
        <v>0</v>
      </c>
      <c r="T278" s="2">
        <f t="shared" si="338"/>
        <v>0.16617069606099558</v>
      </c>
      <c r="U278" s="2">
        <f t="shared" si="338"/>
        <v>2.958215210156539E-3</v>
      </c>
      <c r="V278" s="2">
        <f t="shared" si="339"/>
        <v>6.2069694141677961E-3</v>
      </c>
      <c r="W278" s="1">
        <f t="shared" ref="W278:AC278" si="342">SUM(W273:W277)</f>
        <v>187334</v>
      </c>
      <c r="Y278" s="1">
        <f t="shared" si="342"/>
        <v>37748</v>
      </c>
      <c r="Z278" s="1">
        <f t="shared" si="342"/>
        <v>672</v>
      </c>
      <c r="AC278" s="1">
        <f t="shared" si="342"/>
        <v>919</v>
      </c>
      <c r="AF278" s="1">
        <f t="shared" ref="AF278" si="343">SUM(AF273:AF277)</f>
        <v>10</v>
      </c>
      <c r="AJ278" s="1">
        <f t="shared" ref="AJ278" si="344">SUM(AJ273:AJ277)</f>
        <v>481</v>
      </c>
      <c r="AM278" s="1">
        <f>SUM(AM273:AM277)</f>
        <v>0</v>
      </c>
      <c r="AP278" s="7">
        <f>IF(AA278&gt;0,RANK(AA278,(W278:Y278,Z278:AN278)),0)</f>
        <v>0</v>
      </c>
      <c r="AQ278" s="7">
        <f>IF(AB278&gt;0,RANK(AB278,(W278:Y278,Z278:AN278)),0)</f>
        <v>0</v>
      </c>
      <c r="AR278" s="7">
        <f>IF(AC278&gt;0,RANK(AC278,(W278:Y278,Z278:AN278)),0)</f>
        <v>3</v>
      </c>
      <c r="AS278" s="7">
        <f>IF(AD278&gt;0,RANK(AD278,(W278:Y278,AD278:AN278)),0)</f>
        <v>0</v>
      </c>
      <c r="AT278" s="2">
        <f t="shared" si="340"/>
        <v>0</v>
      </c>
      <c r="AU278" s="2">
        <f t="shared" si="340"/>
        <v>0</v>
      </c>
      <c r="AV278" s="2">
        <f t="shared" si="340"/>
        <v>4.0455353841277663E-3</v>
      </c>
      <c r="AW278" s="2">
        <f t="shared" si="340"/>
        <v>0</v>
      </c>
      <c r="AY278" s="2" t="str">
        <f t="shared" si="317"/>
        <v>Mississippi</v>
      </c>
      <c r="AZ278" t="str">
        <f t="shared" si="318"/>
        <v>T</v>
      </c>
      <c r="BC278" s="98">
        <v>28</v>
      </c>
      <c r="BD278" s="100"/>
      <c r="BE278" s="107">
        <f t="shared" si="341"/>
        <v>28000</v>
      </c>
      <c r="BF278" t="s">
        <v>1634</v>
      </c>
      <c r="BG278" t="s">
        <v>3208</v>
      </c>
    </row>
    <row r="279" spans="1:87">
      <c r="C279" s="1"/>
      <c r="D279" s="1"/>
      <c r="E279" s="1"/>
      <c r="F279" s="1"/>
      <c r="G279" s="1"/>
      <c r="H279" s="1"/>
      <c r="I279" s="1"/>
      <c r="J279" s="1"/>
      <c r="K279" s="7"/>
      <c r="L279" s="7"/>
      <c r="M279" s="7"/>
      <c r="N279" s="7"/>
      <c r="O279" s="49"/>
      <c r="P279" s="178"/>
      <c r="Q279" s="2"/>
      <c r="R279" s="2"/>
      <c r="S279" s="2"/>
      <c r="T279" s="2"/>
      <c r="U279" s="2"/>
      <c r="V279" s="2"/>
      <c r="AH279" s="1"/>
      <c r="AI279" s="1"/>
      <c r="AM279" s="1"/>
      <c r="AP279" s="7"/>
      <c r="AQ279" s="7"/>
      <c r="AR279" s="7"/>
      <c r="AS279" s="7"/>
      <c r="AT279" s="2"/>
      <c r="AU279" s="2"/>
      <c r="AV279" s="2"/>
      <c r="AW279" s="2"/>
      <c r="AY279" s="2"/>
      <c r="BD279" s="100"/>
    </row>
    <row r="280" spans="1:87" outlineLevel="1">
      <c r="A280" s="9" t="s">
        <v>2158</v>
      </c>
      <c r="B280" t="s">
        <v>2242</v>
      </c>
      <c r="C280" s="1">
        <f t="shared" ref="C280:C288" si="345">SUM(W280:AN280)</f>
        <v>147560</v>
      </c>
      <c r="D280" s="1">
        <v>10</v>
      </c>
      <c r="E280" s="1">
        <f>IF(R280&gt;State!$CA$23/100,ROUND($D280*R280,0),0)</f>
        <v>6</v>
      </c>
      <c r="F280" s="1"/>
      <c r="G280" s="1">
        <f>IF(T280&gt;State!$CA$23/100,ROUND($D280*T280,0),0)</f>
        <v>4</v>
      </c>
      <c r="H280" s="1"/>
      <c r="I280" s="1"/>
      <c r="J280" s="1"/>
      <c r="K280" s="7">
        <f>IF(W280&gt;0,RANK(W280,(W280:Y280,Z280:AN280)),0)</f>
        <v>1</v>
      </c>
      <c r="L280" s="7">
        <f>IF(X280&gt;0,RANK(X280,(W280:Y280,Z280:AN280)),0)</f>
        <v>0</v>
      </c>
      <c r="M280" s="7">
        <f>IF(Y280&gt;0,RANK(Y280,(W280:Y280,Z280:AN280)),0)</f>
        <v>2</v>
      </c>
      <c r="N280" s="7">
        <f>IF(Z280&gt;0,RANK(Z280,(W280:Y280,Z280:AN280)),0)</f>
        <v>5</v>
      </c>
      <c r="O280" s="49">
        <f t="shared" ref="O280:O288" si="346">MAX(W280:AD280)-LARGE(W280:AD280,2)</f>
        <v>26206</v>
      </c>
      <c r="P280" s="178">
        <f t="shared" ref="P280:P288" si="347">O280/C280</f>
        <v>0.17759555435077257</v>
      </c>
      <c r="Q280" s="2"/>
      <c r="R280" s="2">
        <f t="shared" ref="R280:R288" si="348">IF($C280=0,"-",W280/$C280)</f>
        <v>0.58544998644619139</v>
      </c>
      <c r="S280" s="2">
        <f t="shared" ref="S280:S288" si="349">IF($C280=0,"-",X280/$C280)</f>
        <v>0</v>
      </c>
      <c r="T280" s="2">
        <f t="shared" ref="T280:T288" si="350">IF($C280=0,"-",Y280/$C280)</f>
        <v>0.40785443209541883</v>
      </c>
      <c r="U280" s="2">
        <f t="shared" ref="U280:U288" si="351">IF($C280=0,"-",Z280/$C280)</f>
        <v>5.1504472756844677E-4</v>
      </c>
      <c r="V280" s="2">
        <f t="shared" ref="V280:V288" si="352">IF(C280=0,"-",(1-R280-S280-T280-U280))</f>
        <v>6.18053673082133E-3</v>
      </c>
      <c r="W280" s="1">
        <f>SUMIF(County!$AT$1070:$AT$1184,$BA280,County!P$1070:P$1184)+SUMIF('Cong Dist'!$BA$1289:$BA$1306,$BA280,'Cong Dist'!W$1289:W$1306)</f>
        <v>86389</v>
      </c>
      <c r="Y280" s="1">
        <f>SUMIF(County!$AT$1070:$AT$1184,$BA280,County!R$1070:R$1184)+SUMIF('Cong Dist'!$BA$1289:$BA$1306,$BA280,'Cong Dist'!Y$1289:Y$1306)</f>
        <v>60183</v>
      </c>
      <c r="Z280" s="1">
        <f>SUMIF(County!$AT$1070:$AT$1184,$BA280,County!S$1070:S$1184)+SUMIF('Cong Dist'!$BA$1289:$BA$1306,$BA280,'Cong Dist'!Z$1289:Z$1306)</f>
        <v>76</v>
      </c>
      <c r="AC280" s="1">
        <f>SUMIF(County!$AT$1070:$AT$1184,$BA280,County!V$1070:V$1184)+SUMIF('Cong Dist'!$BA$1289:$BA$1306,$BA280,'Cong Dist'!AC$1289:AC$1306)</f>
        <v>56</v>
      </c>
      <c r="AE280" s="1">
        <f>SUMIF(County!$AT$1070:$AT$1184,$BA280,County!X$1070:X$1184)+SUMIF('Cong Dist'!$BA$1289:$BA$1306,$BA280,'Cong Dist'!AE$1289:AE$1306)</f>
        <v>584</v>
      </c>
      <c r="AG280" s="1">
        <f>SUMIF(County!$AT$1070:$AT$1184,$BA280,County!Z$1070:Z$1184)+SUMIF('Cong Dist'!$BA$1289:$BA$1306,$BA280,'Cong Dist'!AG$1289:AG$1306)</f>
        <v>222</v>
      </c>
      <c r="AJ280" s="1">
        <f>SUMIF(County!$AT$1070:$AT$1184,$BA280,County!AC$1070:AC$1184)+SUMIF('Cong Dist'!$BA$1289:$BA$1306,$BA280,'Cong Dist'!AJ$1289:AJ$1306)</f>
        <v>50</v>
      </c>
      <c r="AM280" s="1"/>
      <c r="AP280" s="7">
        <f>IF(AA280&gt;0,RANK(AA280,(W280:Y280,Z280:AN280)),0)</f>
        <v>0</v>
      </c>
      <c r="AQ280" s="7">
        <f>IF(AB280&gt;0,RANK(AB280,(W280:Y280,Z280:AN280)),0)</f>
        <v>0</v>
      </c>
      <c r="AR280" s="7">
        <f>IF(AC280&gt;0,RANK(AC280,(W280:Y280,Z280:AN280)),0)</f>
        <v>6</v>
      </c>
      <c r="AS280" s="7">
        <f>IF(AD280&gt;0,RANK(AD280,(W280:Y280,AD280:AN280)),0)</f>
        <v>0</v>
      </c>
      <c r="AT280" s="2">
        <f t="shared" ref="AT280:AT288" si="353">IF($C280=0,"-",AA280/$C280)</f>
        <v>0</v>
      </c>
      <c r="AU280" s="2">
        <f t="shared" ref="AU280:AU288" si="354">IF($C280=0,"-",AB280/$C280)</f>
        <v>0</v>
      </c>
      <c r="AV280" s="2">
        <f t="shared" ref="AV280:AV288" si="355">IF($C280=0,"-",AC280/$C280)</f>
        <v>3.7950664136622391E-4</v>
      </c>
      <c r="AW280" s="2">
        <f t="shared" ref="AW280:AW288" si="356">IF($C280=0,"-",AD280/$C280)</f>
        <v>0</v>
      </c>
      <c r="AY280" s="2" t="str">
        <f t="shared" si="317"/>
        <v>District 1</v>
      </c>
      <c r="AZ280" t="str">
        <f t="shared" si="318"/>
        <v>MO</v>
      </c>
      <c r="BA280">
        <v>1</v>
      </c>
      <c r="BC280" s="98">
        <v>29</v>
      </c>
      <c r="BD280" s="100">
        <v>901</v>
      </c>
      <c r="BE280" s="107">
        <f t="shared" ref="BE280:BE288" si="357">BC280*1000+BD280</f>
        <v>29901</v>
      </c>
      <c r="BF280" t="s">
        <v>2627</v>
      </c>
      <c r="BG280" t="s">
        <v>3208</v>
      </c>
      <c r="BK280" s="1">
        <f>SUMIF(County!$AT$1070:$AT$1184,$BA280,County!BE$1070:BE$1184)+SUMIF('Cong Dist'!$BA$1289:$BA$1306,$BA280,'Cong Dist'!BK$1289:BK$1306)</f>
        <v>63</v>
      </c>
      <c r="BQ280" s="1">
        <f>SUMIF(County!$AT$1070:$AT$1184,$BA280,County!BK$1070:BK$1184)+SUMIF('Cong Dist'!$BA$1289:$BA$1306,$BA280,'Cong Dist'!BQ$1289:BQ$1306)</f>
        <v>116</v>
      </c>
      <c r="CI280" s="1">
        <f>SUMIF(County!$AT$1070:$AT$1184,$BA280,County!CC$1070:CC$1184)+SUMIF('Cong Dist'!$BA$1289:$BA$1306,$BA280,'Cong Dist'!CI$1289:CI$1306)</f>
        <v>43</v>
      </c>
    </row>
    <row r="281" spans="1:87" outlineLevel="1">
      <c r="A281" s="9" t="s">
        <v>1576</v>
      </c>
      <c r="B281" t="s">
        <v>2242</v>
      </c>
      <c r="C281" s="1">
        <f t="shared" si="345"/>
        <v>97216</v>
      </c>
      <c r="D281" s="1">
        <v>6</v>
      </c>
      <c r="E281" s="1">
        <f>IF(R281&gt;State!$CA$23/100,ROUND($D281*R281,0),0)</f>
        <v>3</v>
      </c>
      <c r="F281" s="1"/>
      <c r="G281" s="1">
        <f>IF(T281&gt;State!$CA$23/100,ROUND($D281*T281,0),0)</f>
        <v>3</v>
      </c>
      <c r="H281" s="1"/>
      <c r="I281" s="1"/>
      <c r="J281" s="1"/>
      <c r="K281" s="7">
        <f>IF(W281&gt;0,RANK(W281,(W281:Y281,Z281:AN281)),0)</f>
        <v>2</v>
      </c>
      <c r="L281" s="7">
        <f>IF(X281&gt;0,RANK(X281,(W281:Y281,Z281:AN281)),0)</f>
        <v>0</v>
      </c>
      <c r="M281" s="7">
        <f>IF(Y281&gt;0,RANK(Y281,(W281:Y281,Z281:AN281)),0)</f>
        <v>1</v>
      </c>
      <c r="N281" s="7">
        <f>IF(Z281&gt;0,RANK(Z281,(W281:Y281,Z281:AN281)),0)</f>
        <v>5</v>
      </c>
      <c r="O281" s="49">
        <f t="shared" si="346"/>
        <v>2871</v>
      </c>
      <c r="P281" s="178">
        <f t="shared" si="347"/>
        <v>2.9532175773535219E-2</v>
      </c>
      <c r="Q281" s="2"/>
      <c r="R281" s="2">
        <f t="shared" si="348"/>
        <v>0.48175197498354183</v>
      </c>
      <c r="S281" s="2">
        <f t="shared" si="349"/>
        <v>0</v>
      </c>
      <c r="T281" s="2">
        <f t="shared" si="350"/>
        <v>0.511284150757077</v>
      </c>
      <c r="U281" s="2">
        <f t="shared" si="351"/>
        <v>5.8632323897300851E-4</v>
      </c>
      <c r="V281" s="2">
        <f t="shared" si="352"/>
        <v>6.3775510204081556E-3</v>
      </c>
      <c r="W281" s="1">
        <f>SUMIF(County!$AT$1070:$AT$1184,$BA281,County!P$1070:P$1184)+SUMIF('Cong Dist'!$BA$1289:$BA$1306,$BA281,'Cong Dist'!W$1289:W$1306)</f>
        <v>46834</v>
      </c>
      <c r="Y281" s="1">
        <f>SUMIF(County!$AT$1070:$AT$1184,$BA281,County!R$1070:R$1184)+SUMIF('Cong Dist'!$BA$1289:$BA$1306,$BA281,'Cong Dist'!Y$1289:Y$1306)</f>
        <v>49705</v>
      </c>
      <c r="Z281" s="1">
        <f>SUMIF(County!$AT$1070:$AT$1184,$BA281,County!S$1070:S$1184)+SUMIF('Cong Dist'!$BA$1289:$BA$1306,$BA281,'Cong Dist'!Z$1289:Z$1306)</f>
        <v>57</v>
      </c>
      <c r="AC281" s="1">
        <f>SUMIF(County!$AT$1070:$AT$1184,$BA281,County!V$1070:V$1184)+SUMIF('Cong Dist'!$BA$1289:$BA$1306,$BA281,'Cong Dist'!AC$1289:AC$1306)</f>
        <v>10</v>
      </c>
      <c r="AE281" s="1">
        <f>SUMIF(County!$AT$1070:$AT$1184,$BA281,County!X$1070:X$1184)+SUMIF('Cong Dist'!$BA$1289:$BA$1306,$BA281,'Cong Dist'!AE$1289:AE$1306)</f>
        <v>452</v>
      </c>
      <c r="AG281" s="1">
        <f>SUMIF(County!$AT$1070:$AT$1184,$BA281,County!Z$1070:Z$1184)+SUMIF('Cong Dist'!$BA$1289:$BA$1306,$BA281,'Cong Dist'!AG$1289:AG$1306)</f>
        <v>119</v>
      </c>
      <c r="AJ281" s="1">
        <f>SUMIF(County!$AT$1070:$AT$1184,$BA281,County!AC$1070:AC$1184)+SUMIF('Cong Dist'!$BA$1289:$BA$1306,$BA281,'Cong Dist'!AJ$1289:AJ$1306)</f>
        <v>39</v>
      </c>
      <c r="AM281" s="1"/>
      <c r="AP281" s="7">
        <f>IF(AA281&gt;0,RANK(AA281,(W281:Y281,Z281:AN281)),0)</f>
        <v>0</v>
      </c>
      <c r="AQ281" s="7">
        <f>IF(AB281&gt;0,RANK(AB281,(W281:Y281,Z281:AN281)),0)</f>
        <v>0</v>
      </c>
      <c r="AR281" s="7">
        <f>IF(AC281&gt;0,RANK(AC281,(W281:Y281,Z281:AN281)),0)</f>
        <v>7</v>
      </c>
      <c r="AS281" s="7">
        <f>IF(AD281&gt;0,RANK(AD281,(W281:Y281,AD281:AN281)),0)</f>
        <v>0</v>
      </c>
      <c r="AT281" s="2">
        <f t="shared" si="353"/>
        <v>0</v>
      </c>
      <c r="AU281" s="2">
        <f t="shared" si="354"/>
        <v>0</v>
      </c>
      <c r="AV281" s="2">
        <f t="shared" si="355"/>
        <v>1.0286372613561554E-4</v>
      </c>
      <c r="AW281" s="2">
        <f t="shared" si="356"/>
        <v>0</v>
      </c>
      <c r="AY281" s="2" t="str">
        <f t="shared" si="317"/>
        <v>District 2</v>
      </c>
      <c r="AZ281" t="str">
        <f t="shared" si="318"/>
        <v>MO</v>
      </c>
      <c r="BA281">
        <v>2</v>
      </c>
      <c r="BC281" s="98">
        <v>29</v>
      </c>
      <c r="BD281" s="100">
        <v>902</v>
      </c>
      <c r="BE281" s="107">
        <f t="shared" si="357"/>
        <v>29902</v>
      </c>
      <c r="BF281" t="s">
        <v>2627</v>
      </c>
      <c r="BG281" t="s">
        <v>3208</v>
      </c>
      <c r="BK281" s="1">
        <f>SUMIF(County!$AT$1070:$AT$1184,$BA281,County!BE$1070:BE$1184)+SUMIF('Cong Dist'!$BA$1289:$BA$1306,$BA281,'Cong Dist'!BK$1289:BK$1306)</f>
        <v>46</v>
      </c>
      <c r="BQ281" s="1">
        <f>SUMIF(County!$AT$1070:$AT$1184,$BA281,County!BK$1070:BK$1184)+SUMIF('Cong Dist'!$BA$1289:$BA$1306,$BA281,'Cong Dist'!BQ$1289:BQ$1306)</f>
        <v>52</v>
      </c>
      <c r="CI281" s="1">
        <f>SUMIF(County!$AT$1070:$AT$1184,$BA281,County!CC$1070:CC$1184)+SUMIF('Cong Dist'!$BA$1289:$BA$1306,$BA281,'Cong Dist'!CI$1289:CI$1306)</f>
        <v>21</v>
      </c>
    </row>
    <row r="282" spans="1:87" outlineLevel="1">
      <c r="A282" s="9" t="s">
        <v>1577</v>
      </c>
      <c r="B282" t="s">
        <v>2242</v>
      </c>
      <c r="C282" s="1">
        <f t="shared" si="345"/>
        <v>65557</v>
      </c>
      <c r="D282" s="1">
        <v>5</v>
      </c>
      <c r="E282" s="1">
        <f>IF(R282&gt;State!$CA$23/100,ROUND($D282*R282,0),0)</f>
        <v>2</v>
      </c>
      <c r="F282" s="1"/>
      <c r="G282" s="1">
        <f>IF(T282&gt;State!$CA$23/100,ROUND($D282*T282,0),0)</f>
        <v>3</v>
      </c>
      <c r="H282" s="1"/>
      <c r="I282" s="1"/>
      <c r="J282" s="1"/>
      <c r="K282" s="7">
        <f>IF(W282&gt;0,RANK(W282,(W282:Y282,Z282:AN282)),0)</f>
        <v>2</v>
      </c>
      <c r="L282" s="7">
        <f>IF(X282&gt;0,RANK(X282,(W282:Y282,Z282:AN282)),0)</f>
        <v>0</v>
      </c>
      <c r="M282" s="7">
        <f>IF(Y282&gt;0,RANK(Y282,(W282:Y282,Z282:AN282)),0)</f>
        <v>1</v>
      </c>
      <c r="N282" s="7">
        <f>IF(Z282&gt;0,RANK(Z282,(W282:Y282,Z282:AN282)),0)</f>
        <v>5</v>
      </c>
      <c r="O282" s="49">
        <f t="shared" si="346"/>
        <v>6714</v>
      </c>
      <c r="P282" s="178">
        <f t="shared" si="347"/>
        <v>0.10241469255762162</v>
      </c>
      <c r="Q282" s="2"/>
      <c r="R282" s="2">
        <f t="shared" si="348"/>
        <v>0.44268346629650535</v>
      </c>
      <c r="S282" s="2">
        <f t="shared" si="349"/>
        <v>0</v>
      </c>
      <c r="T282" s="2">
        <f t="shared" si="350"/>
        <v>0.54509815885412694</v>
      </c>
      <c r="U282" s="2">
        <f t="shared" si="351"/>
        <v>8.2371066400231858E-4</v>
      </c>
      <c r="V282" s="2">
        <f t="shared" si="352"/>
        <v>1.1394664185365401E-2</v>
      </c>
      <c r="W282" s="1">
        <f>SUMIF(County!$AT$1070:$AT$1184,$BA282,County!P$1070:P$1184)+SUMIF('Cong Dist'!$BA$1289:$BA$1306,$BA282,'Cong Dist'!W$1289:W$1306)</f>
        <v>29021</v>
      </c>
      <c r="Y282" s="1">
        <f>SUMIF(County!$AT$1070:$AT$1184,$BA282,County!R$1070:R$1184)+SUMIF('Cong Dist'!$BA$1289:$BA$1306,$BA282,'Cong Dist'!Y$1289:Y$1306)</f>
        <v>35735</v>
      </c>
      <c r="Z282" s="1">
        <f>SUMIF(County!$AT$1070:$AT$1184,$BA282,County!S$1070:S$1184)+SUMIF('Cong Dist'!$BA$1289:$BA$1306,$BA282,'Cong Dist'!Z$1289:Z$1306)</f>
        <v>54</v>
      </c>
      <c r="AC282" s="1">
        <f>SUMIF(County!$AT$1070:$AT$1184,$BA282,County!V$1070:V$1184)+SUMIF('Cong Dist'!$BA$1289:$BA$1306,$BA282,'Cong Dist'!AC$1289:AC$1306)</f>
        <v>31</v>
      </c>
      <c r="AE282" s="1">
        <f>SUMIF(County!$AT$1070:$AT$1184,$BA282,County!X$1070:X$1184)+SUMIF('Cong Dist'!$BA$1289:$BA$1306,$BA282,'Cong Dist'!AE$1289:AE$1306)</f>
        <v>511</v>
      </c>
      <c r="AG282" s="1">
        <f>SUMIF(County!$AT$1070:$AT$1184,$BA282,County!Z$1070:Z$1184)+SUMIF('Cong Dist'!$BA$1289:$BA$1306,$BA282,'Cong Dist'!AG$1289:AG$1306)</f>
        <v>166</v>
      </c>
      <c r="AJ282" s="1">
        <f>SUMIF(County!$AT$1070:$AT$1184,$BA282,County!AC$1070:AC$1184)+SUMIF('Cong Dist'!$BA$1289:$BA$1306,$BA282,'Cong Dist'!AJ$1289:AJ$1306)</f>
        <v>39</v>
      </c>
      <c r="AM282" s="1"/>
      <c r="AP282" s="7">
        <f>IF(AA282&gt;0,RANK(AA282,(W282:Y282,Z282:AN282)),0)</f>
        <v>0</v>
      </c>
      <c r="AQ282" s="7">
        <f>IF(AB282&gt;0,RANK(AB282,(W282:Y282,Z282:AN282)),0)</f>
        <v>0</v>
      </c>
      <c r="AR282" s="7">
        <f>IF(AC282&gt;0,RANK(AC282,(W282:Y282,Z282:AN282)),0)</f>
        <v>7</v>
      </c>
      <c r="AS282" s="7">
        <f>IF(AD282&gt;0,RANK(AD282,(W282:Y282,AD282:AN282)),0)</f>
        <v>0</v>
      </c>
      <c r="AT282" s="2">
        <f t="shared" si="353"/>
        <v>0</v>
      </c>
      <c r="AU282" s="2">
        <f t="shared" si="354"/>
        <v>0</v>
      </c>
      <c r="AV282" s="2">
        <f t="shared" si="355"/>
        <v>4.7287093674207179E-4</v>
      </c>
      <c r="AW282" s="2">
        <f t="shared" si="356"/>
        <v>0</v>
      </c>
      <c r="AY282" s="2" t="str">
        <f t="shared" si="317"/>
        <v>District 3</v>
      </c>
      <c r="AZ282" t="str">
        <f t="shared" si="318"/>
        <v>MO</v>
      </c>
      <c r="BA282">
        <v>3</v>
      </c>
      <c r="BC282" s="98">
        <v>29</v>
      </c>
      <c r="BD282" s="100">
        <v>903</v>
      </c>
      <c r="BE282" s="107">
        <f t="shared" si="357"/>
        <v>29903</v>
      </c>
      <c r="BF282" t="s">
        <v>2627</v>
      </c>
      <c r="BG282" t="s">
        <v>3208</v>
      </c>
      <c r="BK282" s="1">
        <f>SUMIF(County!$AT$1070:$AT$1184,$BA282,County!BE$1070:BE$1184)+SUMIF('Cong Dist'!$BA$1289:$BA$1306,$BA282,'Cong Dist'!BK$1289:BK$1306)</f>
        <v>52</v>
      </c>
      <c r="BQ282" s="1">
        <f>SUMIF(County!$AT$1070:$AT$1184,$BA282,County!BK$1070:BK$1184)+SUMIF('Cong Dist'!$BA$1289:$BA$1306,$BA282,'Cong Dist'!BQ$1289:BQ$1306)</f>
        <v>83</v>
      </c>
      <c r="CI282" s="1">
        <f>SUMIF(County!$AT$1070:$AT$1184,$BA282,County!CC$1070:CC$1184)+SUMIF('Cong Dist'!$BA$1289:$BA$1306,$BA282,'Cong Dist'!CI$1289:CI$1306)</f>
        <v>31</v>
      </c>
    </row>
    <row r="283" spans="1:87" outlineLevel="1">
      <c r="A283" s="9" t="s">
        <v>1841</v>
      </c>
      <c r="B283" t="s">
        <v>2242</v>
      </c>
      <c r="C283" s="1">
        <f t="shared" si="345"/>
        <v>60978</v>
      </c>
      <c r="D283" s="1">
        <v>5</v>
      </c>
      <c r="E283" s="1">
        <f>IF(R283&gt;State!$CA$23/100,ROUND($D283*R283,0),0)</f>
        <v>2</v>
      </c>
      <c r="F283" s="1"/>
      <c r="G283" s="1">
        <f>IF(T283&gt;State!$CA$23/100,ROUND($D283*T283,0),0)</f>
        <v>3</v>
      </c>
      <c r="H283" s="1"/>
      <c r="I283" s="1"/>
      <c r="J283" s="1"/>
      <c r="K283" s="7">
        <f>IF(W283&gt;0,RANK(W283,(W283:Y283,Z283:AN283)),0)</f>
        <v>2</v>
      </c>
      <c r="L283" s="7">
        <f>IF(X283&gt;0,RANK(X283,(W283:Y283,Z283:AN283)),0)</f>
        <v>0</v>
      </c>
      <c r="M283" s="7">
        <f>IF(Y283&gt;0,RANK(Y283,(W283:Y283,Z283:AN283)),0)</f>
        <v>1</v>
      </c>
      <c r="N283" s="7">
        <f>IF(Z283&gt;0,RANK(Z283,(W283:Y283,Z283:AN283)),0)</f>
        <v>5</v>
      </c>
      <c r="O283" s="49">
        <f t="shared" si="346"/>
        <v>7233</v>
      </c>
      <c r="P283" s="178">
        <f t="shared" si="347"/>
        <v>0.11861655023123094</v>
      </c>
      <c r="Q283" s="2"/>
      <c r="R283" s="2">
        <f t="shared" si="348"/>
        <v>0.43446816884778117</v>
      </c>
      <c r="S283" s="2">
        <f t="shared" si="349"/>
        <v>0</v>
      </c>
      <c r="T283" s="2">
        <f t="shared" si="350"/>
        <v>0.55308471907901213</v>
      </c>
      <c r="U283" s="2">
        <f t="shared" si="351"/>
        <v>9.6756207156679464E-4</v>
      </c>
      <c r="V283" s="2">
        <f t="shared" si="352"/>
        <v>1.1479550001639907E-2</v>
      </c>
      <c r="W283" s="1">
        <f>SUMIF(County!$AT$1070:$AT$1184,$BA283,County!P$1070:P$1184)+SUMIF('Cong Dist'!$BA$1289:$BA$1306,$BA283,'Cong Dist'!W$1289:W$1306)</f>
        <v>26493</v>
      </c>
      <c r="Y283" s="1">
        <f>SUMIF(County!$AT$1070:$AT$1184,$BA283,County!R$1070:R$1184)+SUMIF('Cong Dist'!$BA$1289:$BA$1306,$BA283,'Cong Dist'!Y$1289:Y$1306)</f>
        <v>33726</v>
      </c>
      <c r="Z283" s="1">
        <f>SUMIF(County!$AT$1070:$AT$1184,$BA283,County!S$1070:S$1184)+SUMIF('Cong Dist'!$BA$1289:$BA$1306,$BA283,'Cong Dist'!Z$1289:Z$1306)</f>
        <v>59</v>
      </c>
      <c r="AC283" s="1">
        <f>SUMIF(County!$AT$1070:$AT$1184,$BA283,County!V$1070:V$1184)+SUMIF('Cong Dist'!$BA$1289:$BA$1306,$BA283,'Cong Dist'!AC$1289:AC$1306)</f>
        <v>44</v>
      </c>
      <c r="AE283" s="1">
        <f>SUMIF(County!$AT$1070:$AT$1184,$BA283,County!X$1070:X$1184)+SUMIF('Cong Dist'!$BA$1289:$BA$1306,$BA283,'Cong Dist'!AE$1289:AE$1306)</f>
        <v>458</v>
      </c>
      <c r="AG283" s="1">
        <f>SUMIF(County!$AT$1070:$AT$1184,$BA283,County!Z$1070:Z$1184)+SUMIF('Cong Dist'!$BA$1289:$BA$1306,$BA283,'Cong Dist'!AG$1289:AG$1306)</f>
        <v>158</v>
      </c>
      <c r="AJ283" s="1">
        <f>SUMIF(County!$AT$1070:$AT$1184,$BA283,County!AC$1070:AC$1184)+SUMIF('Cong Dist'!$BA$1289:$BA$1306,$BA283,'Cong Dist'!AJ$1289:AJ$1306)</f>
        <v>40</v>
      </c>
      <c r="AM283" s="1"/>
      <c r="AP283" s="7">
        <f>IF(AA283&gt;0,RANK(AA283,(W283:Y283,Z283:AN283)),0)</f>
        <v>0</v>
      </c>
      <c r="AQ283" s="7">
        <f>IF(AB283&gt;0,RANK(AB283,(W283:Y283,Z283:AN283)),0)</f>
        <v>0</v>
      </c>
      <c r="AR283" s="7">
        <f>IF(AC283&gt;0,RANK(AC283,(W283:Y283,Z283:AN283)),0)</f>
        <v>6</v>
      </c>
      <c r="AS283" s="7">
        <f>IF(AD283&gt;0,RANK(AD283,(W283:Y283,AD283:AN283)),0)</f>
        <v>0</v>
      </c>
      <c r="AT283" s="2">
        <f t="shared" si="353"/>
        <v>0</v>
      </c>
      <c r="AU283" s="2">
        <f t="shared" si="354"/>
        <v>0</v>
      </c>
      <c r="AV283" s="2">
        <f t="shared" si="355"/>
        <v>7.2157171438879601E-4</v>
      </c>
      <c r="AW283" s="2">
        <f t="shared" si="356"/>
        <v>0</v>
      </c>
      <c r="AY283" s="2" t="str">
        <f t="shared" si="317"/>
        <v>District 4</v>
      </c>
      <c r="AZ283" t="str">
        <f t="shared" si="318"/>
        <v>MO</v>
      </c>
      <c r="BA283">
        <v>4</v>
      </c>
      <c r="BC283" s="98">
        <v>29</v>
      </c>
      <c r="BD283" s="100">
        <v>904</v>
      </c>
      <c r="BE283" s="107">
        <f t="shared" si="357"/>
        <v>29904</v>
      </c>
      <c r="BF283" t="s">
        <v>2627</v>
      </c>
      <c r="BG283" t="s">
        <v>3208</v>
      </c>
      <c r="BK283" s="1">
        <f>SUMIF(County!$AT$1070:$AT$1184,$BA283,County!BE$1070:BE$1184)+SUMIF('Cong Dist'!$BA$1289:$BA$1306,$BA283,'Cong Dist'!BK$1289:BK$1306)</f>
        <v>46</v>
      </c>
      <c r="BQ283" s="1">
        <f>SUMIF(County!$AT$1070:$AT$1184,$BA283,County!BK$1070:BK$1184)+SUMIF('Cong Dist'!$BA$1289:$BA$1306,$BA283,'Cong Dist'!BQ$1289:BQ$1306)</f>
        <v>82</v>
      </c>
      <c r="CI283" s="1">
        <f>SUMIF(County!$AT$1070:$AT$1184,$BA283,County!CC$1070:CC$1184)+SUMIF('Cong Dist'!$BA$1289:$BA$1306,$BA283,'Cong Dist'!CI$1289:CI$1306)</f>
        <v>30</v>
      </c>
    </row>
    <row r="284" spans="1:87" outlineLevel="1">
      <c r="A284" s="9" t="s">
        <v>1796</v>
      </c>
      <c r="B284" t="s">
        <v>2242</v>
      </c>
      <c r="C284" s="1">
        <f t="shared" si="345"/>
        <v>99399</v>
      </c>
      <c r="D284" s="1">
        <v>7</v>
      </c>
      <c r="E284" s="1">
        <f>IF(R284&gt;State!$CA$23/100,ROUND($D284*R284,0),0)</f>
        <v>4</v>
      </c>
      <c r="F284" s="1"/>
      <c r="G284" s="1">
        <f>IF(T284&gt;State!$CA$23/100,ROUND($D284*T284,0),0)</f>
        <v>3</v>
      </c>
      <c r="H284" s="1"/>
      <c r="I284" s="1"/>
      <c r="J284" s="1"/>
      <c r="K284" s="7">
        <f>IF(W284&gt;0,RANK(W284,(W284:Y284,Z284:AN284)),0)</f>
        <v>1</v>
      </c>
      <c r="L284" s="7">
        <f>IF(X284&gt;0,RANK(X284,(W284:Y284,Z284:AN284)),0)</f>
        <v>0</v>
      </c>
      <c r="M284" s="7">
        <f>IF(Y284&gt;0,RANK(Y284,(W284:Y284,Z284:AN284)),0)</f>
        <v>2</v>
      </c>
      <c r="N284" s="7">
        <f>IF(Z284&gt;0,RANK(Z284,(W284:Y284,Z284:AN284)),0)</f>
        <v>6</v>
      </c>
      <c r="O284" s="49">
        <f t="shared" si="346"/>
        <v>5696</v>
      </c>
      <c r="P284" s="178">
        <f t="shared" si="347"/>
        <v>5.7304399440638233E-2</v>
      </c>
      <c r="Q284" s="2"/>
      <c r="R284" s="2">
        <f t="shared" si="348"/>
        <v>0.52484431432911804</v>
      </c>
      <c r="S284" s="2">
        <f t="shared" si="349"/>
        <v>0</v>
      </c>
      <c r="T284" s="2">
        <f t="shared" si="350"/>
        <v>0.46753991488847979</v>
      </c>
      <c r="U284" s="2">
        <f t="shared" si="351"/>
        <v>4.7284177909234499E-4</v>
      </c>
      <c r="V284" s="2">
        <f t="shared" si="352"/>
        <v>7.1429290033098196E-3</v>
      </c>
      <c r="W284" s="1">
        <f>SUMIF(County!$AT$1070:$AT$1184,$BA284,County!P$1070:P$1184)+SUMIF('Cong Dist'!$BA$1289:$BA$1306,$BA284,'Cong Dist'!W$1289:W$1306)</f>
        <v>52169</v>
      </c>
      <c r="Y284" s="1">
        <f>SUMIF(County!$AT$1070:$AT$1184,$BA284,County!R$1070:R$1184)+SUMIF('Cong Dist'!$BA$1289:$BA$1306,$BA284,'Cong Dist'!Y$1289:Y$1306)</f>
        <v>46473</v>
      </c>
      <c r="Z284" s="1">
        <f>SUMIF(County!$AT$1070:$AT$1184,$BA284,County!S$1070:S$1184)+SUMIF('Cong Dist'!$BA$1289:$BA$1306,$BA284,'Cong Dist'!Z$1289:Z$1306)</f>
        <v>47</v>
      </c>
      <c r="AC284" s="1">
        <f>SUMIF(County!$AT$1070:$AT$1184,$BA284,County!V$1070:V$1184)+SUMIF('Cong Dist'!$BA$1289:$BA$1306,$BA284,'Cong Dist'!AC$1289:AC$1306)</f>
        <v>42</v>
      </c>
      <c r="AE284" s="1">
        <f>SUMIF(County!$AT$1070:$AT$1184,$BA284,County!X$1070:X$1184)+SUMIF('Cong Dist'!$BA$1289:$BA$1306,$BA284,'Cong Dist'!AE$1289:AE$1306)</f>
        <v>459</v>
      </c>
      <c r="AG284" s="1">
        <f>SUMIF(County!$AT$1070:$AT$1184,$BA284,County!Z$1070:Z$1184)+SUMIF('Cong Dist'!$BA$1289:$BA$1306,$BA284,'Cong Dist'!AG$1289:AG$1306)</f>
        <v>146</v>
      </c>
      <c r="AJ284" s="1">
        <f>SUMIF(County!$AT$1070:$AT$1184,$BA284,County!AC$1070:AC$1184)+SUMIF('Cong Dist'!$BA$1289:$BA$1306,$BA284,'Cong Dist'!AJ$1289:AJ$1306)</f>
        <v>63</v>
      </c>
      <c r="AM284" s="1"/>
      <c r="AP284" s="7">
        <f>IF(AA284&gt;0,RANK(AA284,(W284:Y284,Z284:AN284)),0)</f>
        <v>0</v>
      </c>
      <c r="AQ284" s="7">
        <f>IF(AB284&gt;0,RANK(AB284,(W284:Y284,Z284:AN284)),0)</f>
        <v>0</v>
      </c>
      <c r="AR284" s="7">
        <f>IF(AC284&gt;0,RANK(AC284,(W284:Y284,Z284:AN284)),0)</f>
        <v>7</v>
      </c>
      <c r="AS284" s="7">
        <f>IF(AD284&gt;0,RANK(AD284,(W284:Y284,AD284:AN284)),0)</f>
        <v>0</v>
      </c>
      <c r="AT284" s="2">
        <f t="shared" si="353"/>
        <v>0</v>
      </c>
      <c r="AU284" s="2">
        <f t="shared" si="354"/>
        <v>0</v>
      </c>
      <c r="AV284" s="2">
        <f t="shared" si="355"/>
        <v>4.2253946216762745E-4</v>
      </c>
      <c r="AW284" s="2">
        <f t="shared" si="356"/>
        <v>0</v>
      </c>
      <c r="AY284" s="2" t="str">
        <f t="shared" si="317"/>
        <v>District 5</v>
      </c>
      <c r="AZ284" t="str">
        <f t="shared" si="318"/>
        <v>MO</v>
      </c>
      <c r="BA284">
        <v>5</v>
      </c>
      <c r="BC284" s="98">
        <v>29</v>
      </c>
      <c r="BD284" s="100">
        <v>905</v>
      </c>
      <c r="BE284" s="107">
        <f t="shared" si="357"/>
        <v>29905</v>
      </c>
      <c r="BF284" t="s">
        <v>2627</v>
      </c>
      <c r="BG284" t="s">
        <v>3208</v>
      </c>
      <c r="BK284" s="1">
        <f>SUMIF(County!$AT$1070:$AT$1184,$BA284,County!BE$1070:BE$1184)+SUMIF('Cong Dist'!$BA$1289:$BA$1306,$BA284,'Cong Dist'!BK$1289:BK$1306)</f>
        <v>54</v>
      </c>
      <c r="BQ284" s="1">
        <f>SUMIF(County!$AT$1070:$AT$1184,$BA284,County!BK$1070:BK$1184)+SUMIF('Cong Dist'!$BA$1289:$BA$1306,$BA284,'Cong Dist'!BQ$1289:BQ$1306)</f>
        <v>61</v>
      </c>
      <c r="CI284" s="1">
        <f>SUMIF(County!$AT$1070:$AT$1184,$BA284,County!CC$1070:CC$1184)+SUMIF('Cong Dist'!$BA$1289:$BA$1306,$BA284,'Cong Dist'!CI$1289:CI$1306)</f>
        <v>31</v>
      </c>
    </row>
    <row r="285" spans="1:87" outlineLevel="1">
      <c r="A285" s="9" t="s">
        <v>1775</v>
      </c>
      <c r="B285" t="s">
        <v>2242</v>
      </c>
      <c r="C285" s="1">
        <f t="shared" si="345"/>
        <v>61868</v>
      </c>
      <c r="D285" s="1">
        <v>5</v>
      </c>
      <c r="E285" s="1">
        <f>IF(R285&gt;State!$CA$23/100,ROUND($D285*R285,0),0)</f>
        <v>2</v>
      </c>
      <c r="F285" s="1"/>
      <c r="G285" s="1">
        <f>IF(T285&gt;State!$CA$23/100,ROUND($D285*T285,0),0)</f>
        <v>3</v>
      </c>
      <c r="H285" s="1"/>
      <c r="I285" s="1"/>
      <c r="J285" s="1"/>
      <c r="K285" s="7">
        <f>IF(W285&gt;0,RANK(W285,(W285:Y285,Z285:AN285)),0)</f>
        <v>2</v>
      </c>
      <c r="L285" s="7">
        <f>IF(X285&gt;0,RANK(X285,(W285:Y285,Z285:AN285)),0)</f>
        <v>0</v>
      </c>
      <c r="M285" s="7">
        <f>IF(Y285&gt;0,RANK(Y285,(W285:Y285,Z285:AN285)),0)</f>
        <v>1</v>
      </c>
      <c r="N285" s="7">
        <f>IF(Z285&gt;0,RANK(Z285,(W285:Y285,Z285:AN285)),0)</f>
        <v>5</v>
      </c>
      <c r="O285" s="49">
        <f t="shared" si="346"/>
        <v>3371</v>
      </c>
      <c r="P285" s="178">
        <f t="shared" si="347"/>
        <v>5.4486972263528805E-2</v>
      </c>
      <c r="Q285" s="2"/>
      <c r="R285" s="2">
        <f t="shared" si="348"/>
        <v>0.46549104545160663</v>
      </c>
      <c r="S285" s="2">
        <f t="shared" si="349"/>
        <v>0</v>
      </c>
      <c r="T285" s="2">
        <f t="shared" si="350"/>
        <v>0.51997801771513541</v>
      </c>
      <c r="U285" s="2">
        <f t="shared" si="351"/>
        <v>9.5364324044740418E-4</v>
      </c>
      <c r="V285" s="2">
        <f t="shared" si="352"/>
        <v>1.3577293592810609E-2</v>
      </c>
      <c r="W285" s="1">
        <f>SUMIF(County!$AT$1070:$AT$1184,$BA285,County!P$1070:P$1184)+SUMIF('Cong Dist'!$BA$1289:$BA$1306,$BA285,'Cong Dist'!W$1289:W$1306)</f>
        <v>28799</v>
      </c>
      <c r="Y285" s="1">
        <f>SUMIF(County!$AT$1070:$AT$1184,$BA285,County!R$1070:R$1184)+SUMIF('Cong Dist'!$BA$1289:$BA$1306,$BA285,'Cong Dist'!Y$1289:Y$1306)</f>
        <v>32170</v>
      </c>
      <c r="Z285" s="1">
        <f>SUMIF(County!$AT$1070:$AT$1184,$BA285,County!S$1070:S$1184)+SUMIF('Cong Dist'!$BA$1289:$BA$1306,$BA285,'Cong Dist'!Z$1289:Z$1306)</f>
        <v>59</v>
      </c>
      <c r="AC285" s="1">
        <f>SUMIF(County!$AT$1070:$AT$1184,$BA285,County!V$1070:V$1184)+SUMIF('Cong Dist'!$BA$1289:$BA$1306,$BA285,'Cong Dist'!AC$1289:AC$1306)</f>
        <v>54</v>
      </c>
      <c r="AE285" s="1">
        <f>SUMIF(County!$AT$1070:$AT$1184,$BA285,County!X$1070:X$1184)+SUMIF('Cong Dist'!$BA$1289:$BA$1306,$BA285,'Cong Dist'!AE$1289:AE$1306)</f>
        <v>578</v>
      </c>
      <c r="AG285" s="1">
        <f>SUMIF(County!$AT$1070:$AT$1184,$BA285,County!Z$1070:Z$1184)+SUMIF('Cong Dist'!$BA$1289:$BA$1306,$BA285,'Cong Dist'!AG$1289:AG$1306)</f>
        <v>170</v>
      </c>
      <c r="AJ285" s="1">
        <f>SUMIF(County!$AT$1070:$AT$1184,$BA285,County!AC$1070:AC$1184)+SUMIF('Cong Dist'!$BA$1289:$BA$1306,$BA285,'Cong Dist'!AJ$1289:AJ$1306)</f>
        <v>38</v>
      </c>
      <c r="AM285" s="1"/>
      <c r="AP285" s="7">
        <f>IF(AA285&gt;0,RANK(AA285,(W285:Y285,Z285:AN285)),0)</f>
        <v>0</v>
      </c>
      <c r="AQ285" s="7">
        <f>IF(AB285&gt;0,RANK(AB285,(W285:Y285,Z285:AN285)),0)</f>
        <v>0</v>
      </c>
      <c r="AR285" s="7">
        <f>IF(AC285&gt;0,RANK(AC285,(W285:Y285,Z285:AN285)),0)</f>
        <v>6</v>
      </c>
      <c r="AS285" s="7">
        <f>IF(AD285&gt;0,RANK(AD285,(W285:Y285,AD285:AN285)),0)</f>
        <v>0</v>
      </c>
      <c r="AT285" s="2">
        <f t="shared" si="353"/>
        <v>0</v>
      </c>
      <c r="AU285" s="2">
        <f t="shared" si="354"/>
        <v>0</v>
      </c>
      <c r="AV285" s="2">
        <f t="shared" si="355"/>
        <v>8.7282601668067501E-4</v>
      </c>
      <c r="AW285" s="2">
        <f t="shared" si="356"/>
        <v>0</v>
      </c>
      <c r="AY285" s="2" t="str">
        <f t="shared" si="317"/>
        <v>District 6</v>
      </c>
      <c r="AZ285" t="str">
        <f t="shared" si="318"/>
        <v>MO</v>
      </c>
      <c r="BA285">
        <v>6</v>
      </c>
      <c r="BC285" s="98">
        <v>29</v>
      </c>
      <c r="BD285" s="100">
        <v>906</v>
      </c>
      <c r="BE285" s="107">
        <f t="shared" si="357"/>
        <v>29906</v>
      </c>
      <c r="BF285" t="s">
        <v>2627</v>
      </c>
      <c r="BG285" t="s">
        <v>3208</v>
      </c>
      <c r="BK285" s="1">
        <f>SUMIF(County!$AT$1070:$AT$1184,$BA285,County!BE$1070:BE$1184)+SUMIF('Cong Dist'!$BA$1289:$BA$1306,$BA285,'Cong Dist'!BK$1289:BK$1306)</f>
        <v>65</v>
      </c>
      <c r="BQ285" s="1">
        <f>SUMIF(County!$AT$1070:$AT$1184,$BA285,County!BK$1070:BK$1184)+SUMIF('Cong Dist'!$BA$1289:$BA$1306,$BA285,'Cong Dist'!BQ$1289:BQ$1306)</f>
        <v>71</v>
      </c>
      <c r="CI285" s="1">
        <f>SUMIF(County!$AT$1070:$AT$1184,$BA285,County!CC$1070:CC$1184)+SUMIF('Cong Dist'!$BA$1289:$BA$1306,$BA285,'Cong Dist'!CI$1289:CI$1306)</f>
        <v>34</v>
      </c>
    </row>
    <row r="286" spans="1:87" outlineLevel="1">
      <c r="A286" t="s">
        <v>1367</v>
      </c>
      <c r="B286" s="9" t="s">
        <v>2242</v>
      </c>
      <c r="C286" s="1">
        <f t="shared" si="345"/>
        <v>53419</v>
      </c>
      <c r="D286" s="1">
        <v>4</v>
      </c>
      <c r="E286" s="1">
        <f>IF(R286&gt;State!$CA$23/100,ROUND($D286*R286,0),0)</f>
        <v>2</v>
      </c>
      <c r="F286" s="1"/>
      <c r="G286" s="1">
        <f>IF(T286&gt;State!$CA$23/100,ROUND($D286*T286,0),0)</f>
        <v>2</v>
      </c>
      <c r="H286" s="1"/>
      <c r="I286" s="1"/>
      <c r="J286" s="1"/>
      <c r="K286" s="7">
        <f>IF(W286&gt;0,RANK(W286,(W286:Y286,Z286:AN286)),0)</f>
        <v>2</v>
      </c>
      <c r="L286" s="7">
        <f>IF(X286&gt;0,RANK(X286,(W286:Y286,Z286:AN286)),0)</f>
        <v>0</v>
      </c>
      <c r="M286" s="7">
        <f>IF(Y286&gt;0,RANK(Y286,(W286:Y286,Z286:AN286)),0)</f>
        <v>1</v>
      </c>
      <c r="N286" s="7">
        <f>IF(Z286&gt;0,RANK(Z286,(W286:Y286,Z286:AN286)),0)</f>
        <v>6</v>
      </c>
      <c r="O286" s="49">
        <f t="shared" si="346"/>
        <v>9824</v>
      </c>
      <c r="P286" s="178">
        <f t="shared" si="347"/>
        <v>0.18390460323106012</v>
      </c>
      <c r="Q286" s="2"/>
      <c r="R286" s="2">
        <f t="shared" si="348"/>
        <v>0.4042194724723413</v>
      </c>
      <c r="S286" s="2">
        <f t="shared" si="349"/>
        <v>0</v>
      </c>
      <c r="T286" s="2">
        <f t="shared" si="350"/>
        <v>0.58812407570340142</v>
      </c>
      <c r="U286" s="2">
        <f t="shared" si="351"/>
        <v>5.2415807109829841E-4</v>
      </c>
      <c r="V286" s="2">
        <f t="shared" si="352"/>
        <v>7.1322937531589281E-3</v>
      </c>
      <c r="W286" s="1">
        <f>SUMIF(County!$AT$1070:$AT$1184,$BA286,County!P$1070:P$1184)+SUMIF('Cong Dist'!$BA$1289:$BA$1306,$BA286,'Cong Dist'!W$1289:W$1306)</f>
        <v>21593</v>
      </c>
      <c r="Y286" s="1">
        <f>SUMIF(County!$AT$1070:$AT$1184,$BA286,County!R$1070:R$1184)+SUMIF('Cong Dist'!$BA$1289:$BA$1306,$BA286,'Cong Dist'!Y$1289:Y$1306)</f>
        <v>31417</v>
      </c>
      <c r="Z286" s="1">
        <f>SUMIF(County!$AT$1070:$AT$1184,$BA286,County!S$1070:S$1184)+SUMIF('Cong Dist'!$BA$1289:$BA$1306,$BA286,'Cong Dist'!Z$1289:Z$1306)</f>
        <v>28</v>
      </c>
      <c r="AC286" s="1">
        <f>SUMIF(County!$AT$1070:$AT$1184,$BA286,County!V$1070:V$1184)+SUMIF('Cong Dist'!$BA$1289:$BA$1306,$BA286,'Cong Dist'!AC$1289:AC$1306)</f>
        <v>28</v>
      </c>
      <c r="AE286" s="1">
        <f>SUMIF(County!$AT$1070:$AT$1184,$BA286,County!X$1070:X$1184)+SUMIF('Cong Dist'!$BA$1289:$BA$1306,$BA286,'Cong Dist'!AE$1289:AE$1306)</f>
        <v>226</v>
      </c>
      <c r="AG286" s="1">
        <f>SUMIF(County!$AT$1070:$AT$1184,$BA286,County!Z$1070:Z$1184)+SUMIF('Cong Dist'!$BA$1289:$BA$1306,$BA286,'Cong Dist'!AG$1289:AG$1306)</f>
        <v>95</v>
      </c>
      <c r="AJ286" s="1">
        <f>SUMIF(County!$AT$1070:$AT$1184,$BA286,County!AC$1070:AC$1184)+SUMIF('Cong Dist'!$BA$1289:$BA$1306,$BA286,'Cong Dist'!AJ$1289:AJ$1306)</f>
        <v>32</v>
      </c>
      <c r="AM286" s="1"/>
      <c r="AP286" s="7">
        <f>IF(AA286&gt;0,RANK(AA286,(W286:Y286,Z286:AN286)),0)</f>
        <v>0</v>
      </c>
      <c r="AQ286" s="7">
        <f>IF(AB286&gt;0,RANK(AB286,(W286:Y286,Z286:AN286)),0)</f>
        <v>0</v>
      </c>
      <c r="AR286" s="7">
        <f>IF(AC286&gt;0,RANK(AC286,(W286:Y286,Z286:AN286)),0)</f>
        <v>6</v>
      </c>
      <c r="AS286" s="7">
        <f>IF(AD286&gt;0,RANK(AD286,(W286:Y286,AD286:AN286)),0)</f>
        <v>0</v>
      </c>
      <c r="AT286" s="2">
        <f t="shared" si="353"/>
        <v>0</v>
      </c>
      <c r="AU286" s="2">
        <f t="shared" si="354"/>
        <v>0</v>
      </c>
      <c r="AV286" s="2">
        <f t="shared" si="355"/>
        <v>5.2415807109829841E-4</v>
      </c>
      <c r="AW286" s="2">
        <f t="shared" si="356"/>
        <v>0</v>
      </c>
      <c r="AY286" s="2" t="str">
        <f t="shared" si="317"/>
        <v>District 7</v>
      </c>
      <c r="AZ286" t="str">
        <f t="shared" si="318"/>
        <v>MO</v>
      </c>
      <c r="BA286">
        <v>7</v>
      </c>
      <c r="BC286" s="98">
        <v>29</v>
      </c>
      <c r="BD286" s="100">
        <v>907</v>
      </c>
      <c r="BE286" s="107">
        <f t="shared" si="357"/>
        <v>29907</v>
      </c>
      <c r="BF286" t="s">
        <v>2627</v>
      </c>
      <c r="BG286" t="s">
        <v>3208</v>
      </c>
      <c r="BK286" s="1">
        <f>SUMIF(County!$AT$1070:$AT$1184,$BA286,County!BE$1070:BE$1184)+SUMIF('Cong Dist'!$BA$1289:$BA$1306,$BA286,'Cong Dist'!BK$1289:BK$1306)</f>
        <v>36</v>
      </c>
      <c r="BQ286" s="1">
        <f>SUMIF(County!$AT$1070:$AT$1184,$BA286,County!BK$1070:BK$1184)+SUMIF('Cong Dist'!$BA$1289:$BA$1306,$BA286,'Cong Dist'!BQ$1289:BQ$1306)</f>
        <v>44</v>
      </c>
      <c r="CI286" s="1">
        <f>SUMIF(County!$AT$1070:$AT$1184,$BA286,County!CC$1070:CC$1184)+SUMIF('Cong Dist'!$BA$1289:$BA$1306,$BA286,'Cong Dist'!CI$1289:CI$1306)</f>
        <v>15</v>
      </c>
    </row>
    <row r="287" spans="1:87" outlineLevel="1">
      <c r="A287" t="s">
        <v>279</v>
      </c>
      <c r="B287" s="9" t="s">
        <v>2242</v>
      </c>
      <c r="C287" s="1">
        <f t="shared" si="345"/>
        <v>43140</v>
      </c>
      <c r="D287" s="1">
        <v>5</v>
      </c>
      <c r="E287" s="1">
        <f>IF(R287&gt;State!$CA$23/100,ROUND($D287*R287,0),0)</f>
        <v>2</v>
      </c>
      <c r="F287" s="1"/>
      <c r="G287" s="1">
        <f>IF(T287&gt;State!$CA$23/100,ROUND($D287*T287,0),0)</f>
        <v>2</v>
      </c>
      <c r="H287" s="1"/>
      <c r="I287" s="1"/>
      <c r="J287" s="1"/>
      <c r="K287" s="7">
        <f>IF(W287&gt;0,RANK(W287,(W287:Y287,Z287:AN287)),0)</f>
        <v>2</v>
      </c>
      <c r="L287" s="7">
        <f>IF(X287&gt;0,RANK(X287,(W287:Y287,Z287:AN287)),0)</f>
        <v>0</v>
      </c>
      <c r="M287" s="7">
        <f>IF(Y287&gt;0,RANK(Y287,(W287:Y287,Z287:AN287)),0)</f>
        <v>1</v>
      </c>
      <c r="N287" s="7">
        <f>IF(Z287&gt;0,RANK(Z287,(W287:Y287,Z287:AN287)),0)</f>
        <v>5</v>
      </c>
      <c r="O287" s="49">
        <f t="shared" si="346"/>
        <v>315</v>
      </c>
      <c r="P287" s="178">
        <f t="shared" si="347"/>
        <v>7.3018080667593879E-3</v>
      </c>
      <c r="Q287" s="2"/>
      <c r="R287" s="2">
        <f t="shared" si="348"/>
        <v>0.48648585999072785</v>
      </c>
      <c r="S287" s="2">
        <f t="shared" si="349"/>
        <v>0</v>
      </c>
      <c r="T287" s="2">
        <f t="shared" si="350"/>
        <v>0.49378766805748725</v>
      </c>
      <c r="U287" s="2">
        <f t="shared" si="351"/>
        <v>1.4371812702828001E-3</v>
      </c>
      <c r="V287" s="2">
        <f t="shared" si="352"/>
        <v>1.8289290681502153E-2</v>
      </c>
      <c r="W287" s="1">
        <f>SUMIF(County!$AT$1070:$AT$1184,$BA287,County!P$1070:P$1184)+SUMIF('Cong Dist'!$BA$1289:$BA$1306,$BA287,'Cong Dist'!W$1289:W$1306)</f>
        <v>20987</v>
      </c>
      <c r="Y287" s="1">
        <f>SUMIF(County!$AT$1070:$AT$1184,$BA287,County!R$1070:R$1184)+SUMIF('Cong Dist'!$BA$1289:$BA$1306,$BA287,'Cong Dist'!Y$1289:Y$1306)</f>
        <v>21302</v>
      </c>
      <c r="Z287" s="1">
        <f>SUMIF(County!$AT$1070:$AT$1184,$BA287,County!S$1070:S$1184)+SUMIF('Cong Dist'!$BA$1289:$BA$1306,$BA287,'Cong Dist'!Z$1289:Z$1306)</f>
        <v>62</v>
      </c>
      <c r="AC287" s="1">
        <f>SUMIF(County!$AT$1070:$AT$1184,$BA287,County!V$1070:V$1184)+SUMIF('Cong Dist'!$BA$1289:$BA$1306,$BA287,'Cong Dist'!AC$1289:AC$1306)</f>
        <v>42</v>
      </c>
      <c r="AE287" s="1">
        <f>SUMIF(County!$AT$1070:$AT$1184,$BA287,County!X$1070:X$1184)+SUMIF('Cong Dist'!$BA$1289:$BA$1306,$BA287,'Cong Dist'!AE$1289:AE$1306)</f>
        <v>449</v>
      </c>
      <c r="AG287" s="1">
        <f>SUMIF(County!$AT$1070:$AT$1184,$BA287,County!Z$1070:Z$1184)+SUMIF('Cong Dist'!$BA$1289:$BA$1306,$BA287,'Cong Dist'!AG$1289:AG$1306)</f>
        <v>254</v>
      </c>
      <c r="AJ287" s="1">
        <f>SUMIF(County!$AT$1070:$AT$1184,$BA287,County!AC$1070:AC$1184)+SUMIF('Cong Dist'!$BA$1289:$BA$1306,$BA287,'Cong Dist'!AJ$1289:AJ$1306)</f>
        <v>44</v>
      </c>
      <c r="AM287" s="1"/>
      <c r="AP287" s="7">
        <f>IF(AA287&gt;0,RANK(AA287,(W287:Y287,Z287:AN287)),0)</f>
        <v>0</v>
      </c>
      <c r="AQ287" s="7">
        <f>IF(AB287&gt;0,RANK(AB287,(W287:Y287,Z287:AN287)),0)</f>
        <v>0</v>
      </c>
      <c r="AR287" s="7">
        <f>IF(AC287&gt;0,RANK(AC287,(W287:Y287,Z287:AN287)),0)</f>
        <v>7</v>
      </c>
      <c r="AS287" s="7">
        <f>IF(AD287&gt;0,RANK(AD287,(W287:Y287,AD287:AN287)),0)</f>
        <v>0</v>
      </c>
      <c r="AT287" s="2">
        <f t="shared" si="353"/>
        <v>0</v>
      </c>
      <c r="AU287" s="2">
        <f t="shared" si="354"/>
        <v>0</v>
      </c>
      <c r="AV287" s="2">
        <f t="shared" si="355"/>
        <v>9.7357440890125178E-4</v>
      </c>
      <c r="AW287" s="2">
        <f t="shared" si="356"/>
        <v>0</v>
      </c>
      <c r="AY287" s="2" t="str">
        <f t="shared" si="317"/>
        <v>District 8</v>
      </c>
      <c r="AZ287" t="str">
        <f t="shared" si="318"/>
        <v>MO</v>
      </c>
      <c r="BA287">
        <v>8</v>
      </c>
      <c r="BC287" s="98">
        <v>29</v>
      </c>
      <c r="BD287" s="100">
        <v>908</v>
      </c>
      <c r="BE287" s="107">
        <f t="shared" si="357"/>
        <v>29908</v>
      </c>
      <c r="BF287" t="s">
        <v>2627</v>
      </c>
      <c r="BG287" t="s">
        <v>3208</v>
      </c>
      <c r="BK287" s="1">
        <f>SUMIF(County!$AT$1070:$AT$1184,$BA287,County!BE$1070:BE$1184)+SUMIF('Cong Dist'!$BA$1289:$BA$1306,$BA287,'Cong Dist'!BK$1289:BK$1306)</f>
        <v>71</v>
      </c>
      <c r="BQ287" s="1">
        <f>SUMIF(County!$AT$1070:$AT$1184,$BA287,County!BK$1070:BK$1184)+SUMIF('Cong Dist'!$BA$1289:$BA$1306,$BA287,'Cong Dist'!BQ$1289:BQ$1306)</f>
        <v>141</v>
      </c>
      <c r="CI287" s="1">
        <f>SUMIF(County!$AT$1070:$AT$1184,$BA287,County!CC$1070:CC$1184)+SUMIF('Cong Dist'!$BA$1289:$BA$1306,$BA287,'Cong Dist'!CI$1289:CI$1306)</f>
        <v>42</v>
      </c>
    </row>
    <row r="288" spans="1:87">
      <c r="A288" t="s">
        <v>2973</v>
      </c>
      <c r="B288" t="s">
        <v>1114</v>
      </c>
      <c r="C288" s="1">
        <f t="shared" si="345"/>
        <v>629137</v>
      </c>
      <c r="D288" s="1">
        <v>24</v>
      </c>
      <c r="E288" s="1">
        <v>13</v>
      </c>
      <c r="F288" s="1"/>
      <c r="G288" s="1">
        <v>11</v>
      </c>
      <c r="H288" s="1"/>
      <c r="I288" s="1"/>
      <c r="J288" s="1"/>
      <c r="K288" s="7">
        <f>IF(W288&gt;0,RANK(W288,(W288:Y288,Z288:AN288)),0)</f>
        <v>1</v>
      </c>
      <c r="L288" s="7">
        <f>IF(X288&gt;0,RANK(X288,(W288:Y288,Z288:AN288)),0)</f>
        <v>0</v>
      </c>
      <c r="M288" s="7">
        <f>IF(Y288&gt;0,RANK(Y288,(W288:Y288,Z288:AN288)),0)</f>
        <v>2</v>
      </c>
      <c r="N288" s="7">
        <f>IF(Z288&gt;0,RANK(Z288,(W288:Y288,Z288:AN288)),0)</f>
        <v>5</v>
      </c>
      <c r="O288" s="49">
        <f t="shared" si="346"/>
        <v>1574</v>
      </c>
      <c r="P288" s="178">
        <f t="shared" si="347"/>
        <v>2.5018398218512026E-3</v>
      </c>
      <c r="Q288" s="2"/>
      <c r="R288" s="2">
        <f t="shared" si="348"/>
        <v>0.49637042488361038</v>
      </c>
      <c r="S288" s="2">
        <f t="shared" si="349"/>
        <v>0</v>
      </c>
      <c r="T288" s="2">
        <f t="shared" si="350"/>
        <v>0.49386858506175918</v>
      </c>
      <c r="U288" s="2">
        <f t="shared" si="351"/>
        <v>7.0254968313737708E-4</v>
      </c>
      <c r="V288" s="2">
        <f t="shared" si="352"/>
        <v>9.0584403714930595E-3</v>
      </c>
      <c r="W288" s="1">
        <f t="shared" ref="W288:AG288" si="358">SUM(W280:W287)</f>
        <v>312285</v>
      </c>
      <c r="Y288" s="1">
        <f t="shared" si="358"/>
        <v>310711</v>
      </c>
      <c r="Z288" s="1">
        <f t="shared" si="358"/>
        <v>442</v>
      </c>
      <c r="AC288" s="1">
        <f t="shared" si="358"/>
        <v>307</v>
      </c>
      <c r="AE288" s="1">
        <f t="shared" si="358"/>
        <v>3717</v>
      </c>
      <c r="AG288" s="1">
        <f t="shared" si="358"/>
        <v>1330</v>
      </c>
      <c r="AJ288" s="1">
        <f>SUM(AJ280:AJ287)</f>
        <v>345</v>
      </c>
      <c r="AM288" s="1"/>
      <c r="AP288" s="7">
        <f>IF(AA288&gt;0,RANK(AA288,(W288:Y288,Z288:AN288)),0)</f>
        <v>0</v>
      </c>
      <c r="AQ288" s="7">
        <f>IF(AB288&gt;0,RANK(AB288,(W288:Y288,Z288:AN288)),0)</f>
        <v>0</v>
      </c>
      <c r="AR288" s="7">
        <f>IF(AC288&gt;0,RANK(AC288,(W288:Y288,Z288:AN288)),0)</f>
        <v>7</v>
      </c>
      <c r="AS288" s="7">
        <f>IF(AD288&gt;0,RANK(AD288,(W288:Y288,AD288:AN288)),0)</f>
        <v>0</v>
      </c>
      <c r="AT288" s="2">
        <f t="shared" si="353"/>
        <v>0</v>
      </c>
      <c r="AU288" s="2">
        <f t="shared" si="354"/>
        <v>0</v>
      </c>
      <c r="AV288" s="2">
        <f t="shared" si="355"/>
        <v>4.8797002878546328E-4</v>
      </c>
      <c r="AW288" s="2">
        <f t="shared" si="356"/>
        <v>0</v>
      </c>
      <c r="AY288" s="2" t="str">
        <f t="shared" si="317"/>
        <v>Missouri</v>
      </c>
      <c r="AZ288" t="str">
        <f t="shared" si="318"/>
        <v>T</v>
      </c>
      <c r="BC288" s="98">
        <v>29</v>
      </c>
      <c r="BD288" s="100"/>
      <c r="BE288" s="107">
        <f t="shared" si="357"/>
        <v>29000</v>
      </c>
      <c r="BF288" t="s">
        <v>1634</v>
      </c>
      <c r="BG288" t="s">
        <v>3208</v>
      </c>
      <c r="BK288" s="1">
        <f>SUM(BK280:BK287)</f>
        <v>433</v>
      </c>
      <c r="BQ288" s="1">
        <f>SUM(BQ280:BQ287)</f>
        <v>650</v>
      </c>
      <c r="CI288" s="1">
        <f>SUM(CI280:CI287)</f>
        <v>247</v>
      </c>
    </row>
    <row r="289" spans="1:87">
      <c r="C289" s="1"/>
      <c r="D289" s="1"/>
      <c r="E289" s="1"/>
      <c r="F289" s="1"/>
      <c r="G289" s="1"/>
      <c r="H289" s="1"/>
      <c r="I289" s="1"/>
      <c r="J289" s="1"/>
      <c r="K289" s="7"/>
      <c r="L289" s="7"/>
      <c r="M289" s="7"/>
      <c r="N289" s="7"/>
      <c r="O289" s="49"/>
      <c r="P289" s="178"/>
      <c r="Q289" s="2"/>
      <c r="R289" s="2"/>
      <c r="S289" s="2"/>
      <c r="T289" s="2"/>
      <c r="U289" s="2"/>
      <c r="V289" s="2"/>
      <c r="AP289" s="7"/>
      <c r="AQ289" s="7"/>
      <c r="AR289" s="7"/>
      <c r="AS289" s="7"/>
      <c r="AT289" s="2"/>
      <c r="AU289" s="2"/>
      <c r="AV289" s="2"/>
      <c r="AW289" s="2"/>
      <c r="AY289" s="2"/>
      <c r="BD289" s="100"/>
      <c r="BK289" s="1"/>
      <c r="BQ289" s="1"/>
      <c r="CI289" s="1"/>
    </row>
    <row r="290" spans="1:87" outlineLevel="1">
      <c r="A290" t="s">
        <v>1158</v>
      </c>
      <c r="B290" t="s">
        <v>3087</v>
      </c>
      <c r="C290" s="1">
        <f>SUM(W290:AN290)</f>
        <v>126376</v>
      </c>
      <c r="D290" s="1"/>
      <c r="E290" s="1"/>
      <c r="F290" s="1"/>
      <c r="G290" s="1"/>
      <c r="H290" s="1"/>
      <c r="I290" s="1"/>
      <c r="J290" s="1"/>
      <c r="K290" s="7">
        <f>IF(W290&gt;0,RANK(W290,(W290:Y290,Z290:AN290)),0)</f>
        <v>2</v>
      </c>
      <c r="L290" s="7">
        <f>IF(X290&gt;0,RANK(X290,(W290:Y290,Z290:AN290)),0)</f>
        <v>0</v>
      </c>
      <c r="M290" s="7">
        <f>IF(Y290&gt;0,RANK(Y290,(W290:Y290,Z290:AN290)),0)</f>
        <v>1</v>
      </c>
      <c r="N290" s="7">
        <f>IF(Z290&gt;0,RANK(Z290,(W290:Y290,Z290:AN290)),0)</f>
        <v>0</v>
      </c>
      <c r="O290" s="49">
        <f>MAX(W290:AD290)-LARGE(W290:AD290,2)</f>
        <v>9351</v>
      </c>
      <c r="P290" s="178">
        <f>O290/C290</f>
        <v>7.3993479774640755E-2</v>
      </c>
      <c r="Q290" s="2"/>
      <c r="R290" s="2">
        <f t="shared" ref="R290:T291" si="359">IF($C290=0,"-",W290/$C290)</f>
        <v>0.4415790972969551</v>
      </c>
      <c r="S290" s="2">
        <f t="shared" si="359"/>
        <v>0</v>
      </c>
      <c r="T290" s="2">
        <f t="shared" si="359"/>
        <v>0.51557257707159587</v>
      </c>
      <c r="U290" s="2">
        <f>IF($C290=0,"-",Z290/$C290)</f>
        <v>0</v>
      </c>
      <c r="V290" s="2">
        <f>IF(C290=0,"-",(1-R290-S290-T290))</f>
        <v>4.2848325631449025E-2</v>
      </c>
      <c r="W290" s="1">
        <f>County!P1243</f>
        <v>55805</v>
      </c>
      <c r="Y290" s="1">
        <f>County!R1243</f>
        <v>65156</v>
      </c>
      <c r="AE290" s="1">
        <f>County!X1243</f>
        <v>5415</v>
      </c>
      <c r="AF290" s="1">
        <f>County!Y1243</f>
        <v>0</v>
      </c>
      <c r="AH290" s="1"/>
      <c r="AI290" s="1"/>
      <c r="AK290" s="1"/>
      <c r="AL290" s="1"/>
      <c r="AM290" s="1"/>
      <c r="AP290" s="7">
        <f>IF(AA290&gt;0,RANK(AA290,(W290:Y290,Z290:AN290)),0)</f>
        <v>0</v>
      </c>
      <c r="AQ290" s="7">
        <f>IF(AB290&gt;0,RANK(AB290,(W290:Y290,Z290:AN290)),0)</f>
        <v>0</v>
      </c>
      <c r="AR290" s="7">
        <f>IF(AC290&gt;0,RANK(AC290,(W290:Y290,Z290:AN290)),0)</f>
        <v>0</v>
      </c>
      <c r="AS290" s="7">
        <f>IF(AD290&gt;0,RANK(AD290,(W290:Y290,AD290:AN290)),0)</f>
        <v>0</v>
      </c>
      <c r="AT290" s="2">
        <f t="shared" ref="AT290:AW291" si="360">IF($C290=0,"-",AA290/$C290)</f>
        <v>0</v>
      </c>
      <c r="AU290" s="2">
        <f t="shared" si="360"/>
        <v>0</v>
      </c>
      <c r="AV290" s="2">
        <f t="shared" si="360"/>
        <v>0</v>
      </c>
      <c r="AW290" s="2">
        <f t="shared" si="360"/>
        <v>0</v>
      </c>
      <c r="AY290" s="2" t="str">
        <f t="shared" si="317"/>
        <v>At Large</v>
      </c>
      <c r="AZ290" t="str">
        <f t="shared" si="318"/>
        <v>MT</v>
      </c>
      <c r="BC290" s="98">
        <v>30</v>
      </c>
      <c r="BD290" s="100">
        <v>901</v>
      </c>
      <c r="BE290" s="107">
        <f>BC290*1000+BD290</f>
        <v>30901</v>
      </c>
      <c r="BF290" t="s">
        <v>2627</v>
      </c>
      <c r="BG290" t="s">
        <v>3208</v>
      </c>
    </row>
    <row r="291" spans="1:87">
      <c r="A291" t="s">
        <v>432</v>
      </c>
      <c r="B291" t="s">
        <v>1114</v>
      </c>
      <c r="C291" s="1">
        <f>SUM(W291:AN291)</f>
        <v>126376</v>
      </c>
      <c r="D291" s="1"/>
      <c r="E291" s="1"/>
      <c r="F291" s="1"/>
      <c r="G291" s="1"/>
      <c r="H291" s="1"/>
      <c r="I291" s="1"/>
      <c r="J291" s="1"/>
      <c r="K291" s="7">
        <f>IF(W291&gt;0,RANK(W291,(W291:Y291,Z291:AN291)),0)</f>
        <v>2</v>
      </c>
      <c r="L291" s="7">
        <f>IF(X291&gt;0,RANK(X291,(W291:Y291,Z291:AN291)),0)</f>
        <v>0</v>
      </c>
      <c r="M291" s="7">
        <f>IF(Y291&gt;0,RANK(Y291,(W291:Y291,Z291:AN291)),0)</f>
        <v>1</v>
      </c>
      <c r="N291" s="7">
        <f>IF(Z291&gt;0,RANK(Z291,(W291:Y291,Z291:AN291)),0)</f>
        <v>0</v>
      </c>
      <c r="O291" s="49">
        <f>MAX(W291:AD291)-LARGE(W291:AD291,2)</f>
        <v>9351</v>
      </c>
      <c r="P291" s="178">
        <f>O291/C291</f>
        <v>7.3993479774640755E-2</v>
      </c>
      <c r="Q291" s="2"/>
      <c r="R291" s="2">
        <f t="shared" si="359"/>
        <v>0.4415790972969551</v>
      </c>
      <c r="S291" s="2">
        <f t="shared" si="359"/>
        <v>0</v>
      </c>
      <c r="T291" s="2">
        <f t="shared" si="359"/>
        <v>0.51557257707159587</v>
      </c>
      <c r="U291" s="2">
        <f>IF($C291=0,"-",Z291/$C291)</f>
        <v>0</v>
      </c>
      <c r="V291" s="2">
        <f>IF(C291=0,"-",(1-R291-S291-T291))</f>
        <v>4.2848325631449025E-2</v>
      </c>
      <c r="W291" s="1">
        <f>W290</f>
        <v>55805</v>
      </c>
      <c r="Y291" s="1">
        <f>Y290</f>
        <v>65156</v>
      </c>
      <c r="AE291" s="1">
        <f>AE290</f>
        <v>5415</v>
      </c>
      <c r="AF291" s="1">
        <f>AF290</f>
        <v>0</v>
      </c>
      <c r="AP291" s="7">
        <f>IF(AA291&gt;0,RANK(AA291,(W291:Y291,Z291:AN291)),0)</f>
        <v>0</v>
      </c>
      <c r="AQ291" s="7">
        <f>IF(AB291&gt;0,RANK(AB291,(W291:Y291,Z291:AN291)),0)</f>
        <v>0</v>
      </c>
      <c r="AR291" s="7">
        <f>IF(AC291&gt;0,RANK(AC291,(W291:Y291,Z291:AN291)),0)</f>
        <v>0</v>
      </c>
      <c r="AS291" s="7">
        <f>IF(AD291&gt;0,RANK(AD291,(W291:Y291,AD291:AN291)),0)</f>
        <v>0</v>
      </c>
      <c r="AT291" s="2">
        <f t="shared" si="360"/>
        <v>0</v>
      </c>
      <c r="AU291" s="2">
        <f t="shared" si="360"/>
        <v>0</v>
      </c>
      <c r="AV291" s="2">
        <f t="shared" si="360"/>
        <v>0</v>
      </c>
      <c r="AW291" s="2">
        <f t="shared" si="360"/>
        <v>0</v>
      </c>
      <c r="AY291" s="2" t="str">
        <f t="shared" si="317"/>
        <v>Montana</v>
      </c>
      <c r="AZ291" t="str">
        <f t="shared" si="318"/>
        <v>T</v>
      </c>
      <c r="BC291" s="98">
        <v>30</v>
      </c>
      <c r="BD291" s="100"/>
      <c r="BE291" s="107">
        <f>BC291*1000+BD291</f>
        <v>30000</v>
      </c>
      <c r="BF291" t="s">
        <v>1634</v>
      </c>
      <c r="BG291" t="s">
        <v>3208</v>
      </c>
    </row>
    <row r="292" spans="1:87" s="217" customFormat="1">
      <c r="C292" s="1"/>
      <c r="D292" s="1"/>
      <c r="E292" s="1"/>
      <c r="F292" s="1"/>
      <c r="G292" s="1"/>
      <c r="H292" s="1"/>
      <c r="I292" s="1"/>
      <c r="J292" s="1"/>
      <c r="K292" s="7"/>
      <c r="L292" s="7"/>
      <c r="M292" s="7"/>
      <c r="N292" s="7"/>
      <c r="O292" s="49"/>
      <c r="P292" s="178"/>
      <c r="Q292" s="2"/>
      <c r="R292" s="2"/>
      <c r="S292" s="2"/>
      <c r="T292" s="2"/>
      <c r="U292" s="2"/>
      <c r="V292" s="2"/>
      <c r="W292" s="1"/>
      <c r="X292" s="1"/>
      <c r="Y292" s="1"/>
      <c r="Z292" s="1"/>
      <c r="AA292" s="1"/>
      <c r="AB292" s="1"/>
      <c r="AC292" s="1"/>
      <c r="AD292" s="1"/>
      <c r="AE292" s="1"/>
      <c r="AF292" s="1"/>
      <c r="AG292" s="1"/>
      <c r="AJ292" s="1"/>
      <c r="AP292" s="7"/>
      <c r="AQ292" s="7"/>
      <c r="AR292" s="7"/>
      <c r="AS292" s="7"/>
      <c r="AT292" s="2"/>
      <c r="AU292" s="2"/>
      <c r="AV292" s="2"/>
      <c r="AW292" s="2"/>
      <c r="AY292" s="2"/>
      <c r="BC292" s="98"/>
      <c r="BD292" s="100"/>
      <c r="BE292" s="107"/>
    </row>
    <row r="293" spans="1:87" s="217" customFormat="1" outlineLevel="1">
      <c r="A293" s="217" t="s">
        <v>2158</v>
      </c>
      <c r="B293" s="217" t="s">
        <v>342</v>
      </c>
      <c r="C293" s="1">
        <f>SUM(W293:AN293)</f>
        <v>34527</v>
      </c>
      <c r="D293" s="1">
        <v>0</v>
      </c>
      <c r="E293" s="1">
        <f>IF(R293&gt;State!$CA$23/100,ROUND($D293*R293,0),0)</f>
        <v>0</v>
      </c>
      <c r="F293" s="1"/>
      <c r="G293" s="1">
        <f>IF(T293&gt;State!$CA$23/100,ROUND($D293*T293,0),0)</f>
        <v>0</v>
      </c>
      <c r="H293" s="1"/>
      <c r="I293" s="1"/>
      <c r="J293" s="1"/>
      <c r="K293" s="7">
        <f>IF(W293&gt;0,RANK(W293,(W293:Y293,Z293:AN293)),0)</f>
        <v>1</v>
      </c>
      <c r="L293" s="7">
        <f>IF(X293&gt;0,RANK(X293,(W293:Y293,Z293:AN293)),0)</f>
        <v>0</v>
      </c>
      <c r="M293" s="7">
        <f>IF(Y293&gt;0,RANK(Y293,(W293:Y293,Z293:AN293)),0)</f>
        <v>2</v>
      </c>
      <c r="N293" s="7">
        <f>IF(Z293&gt;0,RANK(Z293,(W293:Y293,Z293:AN293)),0)</f>
        <v>0</v>
      </c>
      <c r="O293" s="49">
        <f>MAX(W293:AD293)-LARGE(W293:AD293,2)</f>
        <v>2057</v>
      </c>
      <c r="P293" s="178">
        <f>O293/C293</f>
        <v>5.9576563269325457E-2</v>
      </c>
      <c r="Q293" s="2"/>
      <c r="R293" s="2">
        <f t="shared" ref="R293:R296" si="361">IF($C293=0,"-",W293/$C293)</f>
        <v>0.52978828163466274</v>
      </c>
      <c r="S293" s="2">
        <f t="shared" ref="S293:S296" si="362">IF($C293=0,"-",X293/$C293)</f>
        <v>0</v>
      </c>
      <c r="T293" s="2">
        <f t="shared" ref="T293:T296" si="363">IF($C293=0,"-",Y293/$C293)</f>
        <v>0.47021171836533726</v>
      </c>
      <c r="U293" s="2">
        <f t="shared" ref="U293:U296" si="364">IF($C293=0,"-",Z293/$C293)</f>
        <v>0</v>
      </c>
      <c r="V293" s="2">
        <f>IF(C293=0,"-",(1-R293-S293-T293-U293))</f>
        <v>0</v>
      </c>
      <c r="W293" s="1">
        <f>SUMIF(County!$AT$1245:$AT$1337,$BA293,County!P$1245:P$1337)+SUMIF('Cong Dist'!$BA$1309:$BA$1313,$BA293,'Cong Dist'!W$1309:W$1313)</f>
        <v>18292</v>
      </c>
      <c r="X293" s="1"/>
      <c r="Y293" s="1">
        <f>SUMIF(County!$AT$1245:$AT$1337,$BA293,County!R$1245:R$1337)+SUMIF('Cong Dist'!$BA$1309:$BA$1313,$BA293,'Cong Dist'!Y$1309:Y$1313)</f>
        <v>16235</v>
      </c>
      <c r="Z293" s="1"/>
      <c r="AA293" s="1"/>
      <c r="AB293" s="1"/>
      <c r="AC293" s="1"/>
      <c r="AD293" s="1"/>
      <c r="AE293" s="1"/>
      <c r="AF293" s="1"/>
      <c r="AG293" s="1"/>
      <c r="AH293" s="1"/>
      <c r="AI293" s="1"/>
      <c r="AJ293" s="1"/>
      <c r="AK293" s="1"/>
      <c r="AP293" s="7">
        <f>IF(AA293&gt;0,RANK(AA293,(W293:Y293,Z293:AN293)),0)</f>
        <v>0</v>
      </c>
      <c r="AQ293" s="7">
        <f>IF(AB293&gt;0,RANK(AB293,(W293:Y293,Z293:AN293)),0)</f>
        <v>0</v>
      </c>
      <c r="AR293" s="7">
        <f>IF(AC293&gt;0,RANK(AC293,(W293:Y293,Z293:AN293)),0)</f>
        <v>0</v>
      </c>
      <c r="AS293" s="7">
        <f>IF(AD293&gt;0,RANK(AD293,(W293:Y293,AD293:AN293)),0)</f>
        <v>0</v>
      </c>
      <c r="AT293" s="2">
        <f t="shared" ref="AT293:AT296" si="365">IF($C293=0,"-",AA293/$C293)</f>
        <v>0</v>
      </c>
      <c r="AU293" s="2">
        <f t="shared" ref="AU293:AU296" si="366">IF($C293=0,"-",AB293/$C293)</f>
        <v>0</v>
      </c>
      <c r="AV293" s="2">
        <f t="shared" ref="AV293:AV296" si="367">IF($C293=0,"-",AC293/$C293)</f>
        <v>0</v>
      </c>
      <c r="AW293" s="2">
        <f t="shared" ref="AW293:AW296" si="368">IF($C293=0,"-",AD293/$C293)</f>
        <v>0</v>
      </c>
      <c r="AY293" s="2" t="str">
        <f t="shared" ref="AY293:AY296" si="369">A293</f>
        <v>District 1</v>
      </c>
      <c r="AZ293" s="217" t="str">
        <f t="shared" ref="AZ293:AZ296" si="370">B293</f>
        <v>NE</v>
      </c>
      <c r="BA293" s="217">
        <v>1</v>
      </c>
      <c r="BC293" s="98">
        <v>31</v>
      </c>
      <c r="BD293" s="100">
        <v>901</v>
      </c>
      <c r="BE293" s="107">
        <f>BC293*1000+BD293</f>
        <v>31901</v>
      </c>
      <c r="BF293" s="217" t="s">
        <v>2627</v>
      </c>
      <c r="BG293" s="217" t="s">
        <v>3208</v>
      </c>
    </row>
    <row r="294" spans="1:87" s="217" customFormat="1" outlineLevel="1">
      <c r="A294" s="217" t="s">
        <v>1576</v>
      </c>
      <c r="B294" s="217" t="s">
        <v>342</v>
      </c>
      <c r="C294" s="1">
        <f>SUM(W294:AN294)</f>
        <v>24652</v>
      </c>
      <c r="D294" s="1">
        <v>0</v>
      </c>
      <c r="E294" s="1">
        <f>IF(R294&gt;State!$CA$23/100,ROUND($D294*R294,0),0)</f>
        <v>0</v>
      </c>
      <c r="F294" s="1"/>
      <c r="G294" s="1">
        <f>IF(T294&gt;State!$CA$23/100,ROUND($D294*T294,0),0)</f>
        <v>0</v>
      </c>
      <c r="H294" s="1"/>
      <c r="I294" s="1"/>
      <c r="J294" s="1"/>
      <c r="K294" s="7">
        <f>IF(W294&gt;0,RANK(W294,(W294:Y294,Z294:AN294)),0)</f>
        <v>1</v>
      </c>
      <c r="L294" s="7">
        <f>IF(X294&gt;0,RANK(X294,(W294:Y294,Z294:AN294)),0)</f>
        <v>0</v>
      </c>
      <c r="M294" s="7">
        <f>IF(Y294&gt;0,RANK(Y294,(W294:Y294,Z294:AN294)),0)</f>
        <v>2</v>
      </c>
      <c r="N294" s="7">
        <f>IF(Z294&gt;0,RANK(Z294,(W294:Y294,Z294:AN294)),0)</f>
        <v>0</v>
      </c>
      <c r="O294" s="49">
        <f>MAX(W294:AD294)-LARGE(W294:AD294,2)</f>
        <v>2900</v>
      </c>
      <c r="P294" s="178">
        <f>O294/C294</f>
        <v>0.11763751419763102</v>
      </c>
      <c r="Q294" s="2"/>
      <c r="R294" s="2">
        <f t="shared" si="361"/>
        <v>0.55881875709881557</v>
      </c>
      <c r="S294" s="2">
        <f t="shared" si="362"/>
        <v>0</v>
      </c>
      <c r="T294" s="2">
        <f t="shared" si="363"/>
        <v>0.44118124290118449</v>
      </c>
      <c r="U294" s="2">
        <f t="shared" si="364"/>
        <v>0</v>
      </c>
      <c r="V294" s="2">
        <f>IF(C294=0,"-",(1-R294-S294-T294-U294))</f>
        <v>-5.5511151231257827E-17</v>
      </c>
      <c r="W294" s="1">
        <f>SUMIF(County!$AT$1245:$AT$1337,$BA294,County!P$1245:P$1337)+SUMIF('Cong Dist'!$BA$1309:$BA$1313,$BA294,'Cong Dist'!W$1309:W$1313)</f>
        <v>13776</v>
      </c>
      <c r="X294" s="1"/>
      <c r="Y294" s="1">
        <f>SUMIF(County!$AT$1245:$AT$1337,$BA294,County!R$1245:R$1337)+SUMIF('Cong Dist'!$BA$1309:$BA$1313,$BA294,'Cong Dist'!Y$1309:Y$1313)</f>
        <v>10876</v>
      </c>
      <c r="Z294" s="1"/>
      <c r="AA294" s="1"/>
      <c r="AB294" s="1"/>
      <c r="AC294" s="1"/>
      <c r="AD294" s="1"/>
      <c r="AE294" s="1"/>
      <c r="AF294" s="1"/>
      <c r="AG294" s="1"/>
      <c r="AH294" s="1"/>
      <c r="AI294" s="1"/>
      <c r="AJ294" s="1"/>
      <c r="AK294" s="1"/>
      <c r="AP294" s="7">
        <f>IF(AA294&gt;0,RANK(AA294,(W294:Y294,Z294:AN294)),0)</f>
        <v>0</v>
      </c>
      <c r="AQ294" s="7">
        <f>IF(AB294&gt;0,RANK(AB294,(W294:Y294,Z294:AN294)),0)</f>
        <v>0</v>
      </c>
      <c r="AR294" s="7">
        <f>IF(AC294&gt;0,RANK(AC294,(W294:Y294,Z294:AN294)),0)</f>
        <v>0</v>
      </c>
      <c r="AS294" s="7">
        <f>IF(AD294&gt;0,RANK(AD294,(W294:Y294,AD294:AN294)),0)</f>
        <v>0</v>
      </c>
      <c r="AT294" s="2">
        <f t="shared" si="365"/>
        <v>0</v>
      </c>
      <c r="AU294" s="2">
        <f t="shared" si="366"/>
        <v>0</v>
      </c>
      <c r="AV294" s="2">
        <f t="shared" si="367"/>
        <v>0</v>
      </c>
      <c r="AW294" s="2">
        <f t="shared" si="368"/>
        <v>0</v>
      </c>
      <c r="AY294" s="2" t="str">
        <f t="shared" si="369"/>
        <v>District 2</v>
      </c>
      <c r="AZ294" s="217" t="str">
        <f t="shared" si="370"/>
        <v>NE</v>
      </c>
      <c r="BA294" s="217">
        <v>2</v>
      </c>
      <c r="BC294" s="98">
        <v>31</v>
      </c>
      <c r="BD294" s="100">
        <v>902</v>
      </c>
      <c r="BE294" s="107">
        <f>BC294*1000+BD294</f>
        <v>31902</v>
      </c>
      <c r="BF294" s="217" t="s">
        <v>2627</v>
      </c>
      <c r="BG294" s="217" t="s">
        <v>3208</v>
      </c>
    </row>
    <row r="295" spans="1:87" s="217" customFormat="1" outlineLevel="1">
      <c r="A295" s="217" t="s">
        <v>1577</v>
      </c>
      <c r="B295" s="217" t="s">
        <v>342</v>
      </c>
      <c r="C295" s="1">
        <f>SUM(W295:AN295)</f>
        <v>20633</v>
      </c>
      <c r="D295" s="1">
        <v>0</v>
      </c>
      <c r="E295" s="1">
        <f>IF(R295&gt;State!$CA$23/100,ROUND($D295*R295,0),0)</f>
        <v>0</v>
      </c>
      <c r="F295" s="1"/>
      <c r="G295" s="1">
        <f>IF(T295&gt;State!$CA$23/100,ROUND($D295*T295,0),0)</f>
        <v>0</v>
      </c>
      <c r="H295" s="1"/>
      <c r="I295" s="1"/>
      <c r="J295" s="1"/>
      <c r="K295" s="7">
        <f>IF(W295&gt;0,RANK(W295,(W295:Y295,Z295:AN295)),0)</f>
        <v>2</v>
      </c>
      <c r="L295" s="7">
        <f>IF(X295&gt;0,RANK(X295,(W295:Y295,Z295:AN295)),0)</f>
        <v>0</v>
      </c>
      <c r="M295" s="7">
        <f>IF(Y295&gt;0,RANK(Y295,(W295:Y295,Z295:AN295)),0)</f>
        <v>1</v>
      </c>
      <c r="N295" s="7">
        <f>IF(Z295&gt;0,RANK(Z295,(W295:Y295,Z295:AN295)),0)</f>
        <v>0</v>
      </c>
      <c r="O295" s="49">
        <f>MAX(W295:AD295)-LARGE(W295:AD295,2)</f>
        <v>137</v>
      </c>
      <c r="P295" s="178">
        <f>O295/C295</f>
        <v>6.6398487859254595E-3</v>
      </c>
      <c r="Q295" s="2"/>
      <c r="R295" s="2">
        <f t="shared" si="361"/>
        <v>0.49668007560703725</v>
      </c>
      <c r="S295" s="2">
        <f t="shared" si="362"/>
        <v>0</v>
      </c>
      <c r="T295" s="2">
        <f t="shared" si="363"/>
        <v>0.50331992439296269</v>
      </c>
      <c r="U295" s="2">
        <f t="shared" si="364"/>
        <v>0</v>
      </c>
      <c r="V295" s="2">
        <f>IF(C295=0,"-",(1-R295-S295-T295-U295))</f>
        <v>0</v>
      </c>
      <c r="W295" s="1">
        <f>SUMIF(County!$AT$1245:$AT$1337,$BA295,County!P$1245:P$1337)+SUMIF('Cong Dist'!$BA$1309:$BA$1313,$BA295,'Cong Dist'!W$1309:W$1313)</f>
        <v>10248</v>
      </c>
      <c r="X295" s="1"/>
      <c r="Y295" s="1">
        <f>SUMIF(County!$AT$1245:$AT$1337,$BA295,County!R$1245:R$1337)+SUMIF('Cong Dist'!$BA$1309:$BA$1313,$BA295,'Cong Dist'!Y$1309:Y$1313)</f>
        <v>10385</v>
      </c>
      <c r="Z295" s="1"/>
      <c r="AA295" s="1"/>
      <c r="AB295" s="1"/>
      <c r="AC295" s="1"/>
      <c r="AD295" s="1"/>
      <c r="AE295" s="1"/>
      <c r="AF295" s="1"/>
      <c r="AG295" s="1"/>
      <c r="AH295" s="1"/>
      <c r="AI295" s="1"/>
      <c r="AJ295" s="1"/>
      <c r="AK295" s="1"/>
      <c r="AP295" s="7">
        <f>IF(AA295&gt;0,RANK(AA295,(W295:Y295,Z295:AN295)),0)</f>
        <v>0</v>
      </c>
      <c r="AQ295" s="7">
        <f>IF(AB295&gt;0,RANK(AB295,(W295:Y295,Z295:AN295)),0)</f>
        <v>0</v>
      </c>
      <c r="AR295" s="7">
        <f>IF(AC295&gt;0,RANK(AC295,(W295:Y295,Z295:AN295)),0)</f>
        <v>0</v>
      </c>
      <c r="AS295" s="7">
        <f>IF(AD295&gt;0,RANK(AD295,(W295:Y295,AD295:AN295)),0)</f>
        <v>0</v>
      </c>
      <c r="AT295" s="2">
        <f t="shared" si="365"/>
        <v>0</v>
      </c>
      <c r="AU295" s="2">
        <f t="shared" si="366"/>
        <v>0</v>
      </c>
      <c r="AV295" s="2">
        <f t="shared" si="367"/>
        <v>0</v>
      </c>
      <c r="AW295" s="2">
        <f t="shared" si="368"/>
        <v>0</v>
      </c>
      <c r="AY295" s="2" t="str">
        <f t="shared" si="369"/>
        <v>District 3</v>
      </c>
      <c r="AZ295" s="217" t="str">
        <f t="shared" si="370"/>
        <v>NE</v>
      </c>
      <c r="BA295" s="217">
        <v>3</v>
      </c>
      <c r="BC295" s="98">
        <v>31</v>
      </c>
      <c r="BD295" s="100">
        <v>903</v>
      </c>
      <c r="BE295" s="107">
        <f>BC295*1000+BD295</f>
        <v>31903</v>
      </c>
      <c r="BF295" s="217" t="s">
        <v>2627</v>
      </c>
      <c r="BG295" s="217" t="s">
        <v>3208</v>
      </c>
    </row>
    <row r="296" spans="1:87" s="217" customFormat="1">
      <c r="A296" s="217" t="s">
        <v>341</v>
      </c>
      <c r="B296" s="217" t="s">
        <v>1114</v>
      </c>
      <c r="C296" s="1">
        <f>SUM(W296:AN296)</f>
        <v>79812</v>
      </c>
      <c r="D296" s="1">
        <v>0</v>
      </c>
      <c r="E296" s="1">
        <f>IF(R296&gt;State!$CA$23/100,ROUND($D296*R296,0),0)</f>
        <v>0</v>
      </c>
      <c r="F296" s="1"/>
      <c r="G296" s="1">
        <f>IF(T296&gt;State!$CA$23/100,ROUND($D296*T296,0),0)</f>
        <v>0</v>
      </c>
      <c r="H296" s="1"/>
      <c r="I296" s="1"/>
      <c r="J296" s="1"/>
      <c r="K296" s="7">
        <f>IF(W296&gt;0,RANK(W296,(W296:Y296,Z296:AN296)),0)</f>
        <v>1</v>
      </c>
      <c r="L296" s="7">
        <f>IF(X296&gt;0,RANK(X296,(W296:Y296,Z296:AN296)),0)</f>
        <v>0</v>
      </c>
      <c r="M296" s="7">
        <f>IF(Y296&gt;0,RANK(Y296,(W296:Y296,Z296:AN296)),0)</f>
        <v>2</v>
      </c>
      <c r="N296" s="7">
        <f>IF(Z296&gt;0,RANK(Z296,(W296:Y296,Z296:AN296)),0)</f>
        <v>0</v>
      </c>
      <c r="O296" s="49">
        <f>MAX(W296:AD296)-LARGE(W296:AD296,2)</f>
        <v>4820</v>
      </c>
      <c r="P296" s="178">
        <f>O296/C296</f>
        <v>6.0391921014383801E-2</v>
      </c>
      <c r="Q296" s="2"/>
      <c r="R296" s="2">
        <f t="shared" si="361"/>
        <v>0.53019596050719187</v>
      </c>
      <c r="S296" s="2">
        <f t="shared" si="362"/>
        <v>0</v>
      </c>
      <c r="T296" s="2">
        <f t="shared" si="363"/>
        <v>0.46980403949280808</v>
      </c>
      <c r="U296" s="2">
        <f t="shared" si="364"/>
        <v>0</v>
      </c>
      <c r="V296" s="2">
        <f>IF(C296=0,"-",(1-R296-S296-T296-U296))</f>
        <v>5.5511151231257827E-17</v>
      </c>
      <c r="W296" s="1">
        <f>SUM(W293:W295)</f>
        <v>42316</v>
      </c>
      <c r="X296" s="1"/>
      <c r="Y296" s="1">
        <f>SUM(Y293:Y295)</f>
        <v>37496</v>
      </c>
      <c r="Z296" s="1"/>
      <c r="AA296" s="1"/>
      <c r="AB296" s="1"/>
      <c r="AC296" s="1"/>
      <c r="AD296" s="1"/>
      <c r="AE296" s="1"/>
      <c r="AF296" s="1"/>
      <c r="AG296" s="1"/>
      <c r="AH296" s="1"/>
      <c r="AJ296" s="1"/>
      <c r="AP296" s="7">
        <f>IF(AA296&gt;0,RANK(AA296,(W296:Y296,Z296:AN296)),0)</f>
        <v>0</v>
      </c>
      <c r="AQ296" s="7">
        <f>IF(AB296&gt;0,RANK(AB296,(W296:Y296,Z296:AN296)),0)</f>
        <v>0</v>
      </c>
      <c r="AR296" s="7">
        <f>IF(AC296&gt;0,RANK(AC296,(W296:Y296,Z296:AN296)),0)</f>
        <v>0</v>
      </c>
      <c r="AS296" s="7">
        <f>IF(AD296&gt;0,RANK(AD296,(W296:Y296,AD296:AN296)),0)</f>
        <v>0</v>
      </c>
      <c r="AT296" s="2">
        <f t="shared" si="365"/>
        <v>0</v>
      </c>
      <c r="AU296" s="2">
        <f t="shared" si="366"/>
        <v>0</v>
      </c>
      <c r="AV296" s="2">
        <f t="shared" si="367"/>
        <v>0</v>
      </c>
      <c r="AW296" s="2">
        <f t="shared" si="368"/>
        <v>0</v>
      </c>
      <c r="AY296" s="2" t="str">
        <f t="shared" si="369"/>
        <v>Nebraska</v>
      </c>
      <c r="AZ296" s="217" t="str">
        <f t="shared" si="370"/>
        <v>T</v>
      </c>
      <c r="BC296" s="98">
        <v>31</v>
      </c>
      <c r="BD296" s="100"/>
      <c r="BE296" s="107">
        <f>BC296*1000+BD296</f>
        <v>31000</v>
      </c>
      <c r="BF296" s="217" t="s">
        <v>1634</v>
      </c>
      <c r="BG296" s="217" t="s">
        <v>3208</v>
      </c>
    </row>
    <row r="297" spans="1:87">
      <c r="C297" s="1"/>
      <c r="D297" s="1"/>
      <c r="E297" s="1"/>
      <c r="F297" s="1"/>
      <c r="G297" s="1"/>
      <c r="H297" s="1"/>
      <c r="I297" s="1"/>
      <c r="J297" s="1"/>
      <c r="K297" s="7"/>
      <c r="L297" s="7"/>
      <c r="M297" s="7"/>
      <c r="N297" s="7"/>
      <c r="O297" s="49"/>
      <c r="P297" s="178"/>
      <c r="Q297" s="2"/>
      <c r="R297" s="2"/>
      <c r="S297" s="2"/>
      <c r="T297" s="2"/>
      <c r="U297" s="2"/>
      <c r="V297" s="2"/>
      <c r="AP297" s="7"/>
      <c r="AQ297" s="7"/>
      <c r="AR297" s="7"/>
      <c r="AS297" s="7"/>
      <c r="AT297" s="2"/>
      <c r="AU297" s="2"/>
      <c r="AV297" s="2"/>
      <c r="AW297" s="2"/>
      <c r="AY297" s="2"/>
      <c r="BD297" s="100"/>
    </row>
    <row r="298" spans="1:87" outlineLevel="1">
      <c r="A298" t="s">
        <v>2158</v>
      </c>
      <c r="B298" t="s">
        <v>342</v>
      </c>
      <c r="C298" s="1">
        <f>SUM(W298:AN298)</f>
        <v>13070</v>
      </c>
      <c r="D298" s="1">
        <v>6</v>
      </c>
      <c r="E298" s="1">
        <f>IF(R298&gt;State!$CA$23/100,ROUND($D298*R298,0),0)</f>
        <v>2</v>
      </c>
      <c r="F298" s="1"/>
      <c r="G298" s="1">
        <f>IF(T298&gt;State!$CA$23/100,ROUND($D298*T298,0),0)</f>
        <v>4</v>
      </c>
      <c r="H298" s="1"/>
      <c r="I298" s="1"/>
      <c r="J298" s="1"/>
      <c r="K298" s="7">
        <f>IF(W298&gt;0,RANK(W298,(W298:Y298,Z298:AN298)),0)</f>
        <v>2</v>
      </c>
      <c r="L298" s="7">
        <f>IF(X298&gt;0,RANK(X298,(W298:Y298,Z298:AN298)),0)</f>
        <v>0</v>
      </c>
      <c r="M298" s="7">
        <f>IF(Y298&gt;0,RANK(Y298,(W298:Y298,Z298:AN298)),0)</f>
        <v>1</v>
      </c>
      <c r="N298" s="7">
        <f>IF(Z298&gt;0,RANK(Z298,(W298:Y298,Z298:AN298)),0)</f>
        <v>0</v>
      </c>
      <c r="O298" s="49">
        <f>MAX(W298:AD298)-LARGE(W298:AD298,2)</f>
        <v>2624</v>
      </c>
      <c r="P298" s="178">
        <f>O298/C298</f>
        <v>0.20076511094108646</v>
      </c>
      <c r="Q298" s="2"/>
      <c r="R298" s="2">
        <f t="shared" ref="R298:U301" si="371">IF($C298=0,"-",W298/$C298)</f>
        <v>0.39961744452945674</v>
      </c>
      <c r="S298" s="2">
        <f t="shared" si="371"/>
        <v>0</v>
      </c>
      <c r="T298" s="2">
        <f t="shared" si="371"/>
        <v>0.6003825554705432</v>
      </c>
      <c r="U298" s="2">
        <f t="shared" si="371"/>
        <v>0</v>
      </c>
      <c r="V298" s="2">
        <f>IF(C298=0,"-",(1-R298-S298-T298-U298))</f>
        <v>1.1102230246251565E-16</v>
      </c>
      <c r="W298" s="1">
        <f>SUMIF(County!$AT$3215:$AT$3307,$BA298,County!P$3215:P$3307)+SUMIF('Cong Dist'!$BA$1316:$BA$1320,$BA298,'Cong Dist'!W$1316:W$1320)</f>
        <v>5223</v>
      </c>
      <c r="X298" s="1">
        <f>SUMIF(County!$AT$3215:$AT$3307,$BA298,County!Q$3215:Q$3307)+SUMIF('Cong Dist'!$BA$1316:$BA$1320,$BA298,'Cong Dist'!X$1316:X$1320)</f>
        <v>0</v>
      </c>
      <c r="Y298" s="1">
        <f>SUMIF(County!$AT$3215:$AT$3307,$BA298,County!R$3215:R$3307)+SUMIF('Cong Dist'!$BA$1316:$BA$1320,$BA298,'Cong Dist'!Y$1316:Y$1320)</f>
        <v>7847</v>
      </c>
      <c r="Z298" s="1">
        <f>SUMIF(County!$AT$3215:$AT$3307,$BA298,County!S$3215:S$3307)+SUMIF('Cong Dist'!$BA$1316:$BA$1320,$BA298,'Cong Dist'!Z$1316:Z$1320)</f>
        <v>0</v>
      </c>
      <c r="AA298" s="1">
        <f>SUMIF(County!$AT$3215:$AT$3307,$BA298,County!T$3215:T$3307)+SUMIF('Cong Dist'!$BA$1316:$BA$1320,$BA298,'Cong Dist'!AA$1316:AA$1320)</f>
        <v>0</v>
      </c>
      <c r="AH298" s="1">
        <f>SUMIF(County!$AT$3215:$AT$3307,$BA298,County!AA$3215:AA$3307)+SUMIF('Cong Dist'!$BA$1316:$BA$1320,$BA298,'Cong Dist'!AH$1316:AH$1320)</f>
        <v>0</v>
      </c>
      <c r="AP298" s="7">
        <f>IF(AA298&gt;0,RANK(AA298,(W298:Y298,Z298:AN298)),0)</f>
        <v>0</v>
      </c>
      <c r="AQ298" s="7">
        <f>IF(AB298&gt;0,RANK(AB298,(W298:Y298,Z298:AN298)),0)</f>
        <v>0</v>
      </c>
      <c r="AR298" s="7">
        <f>IF(AC298&gt;0,RANK(AC298,(W298:Y298,Z298:AN298)),0)</f>
        <v>0</v>
      </c>
      <c r="AS298" s="7">
        <f>IF(AD298&gt;0,RANK(AD298,(W298:Y298,AD298:AN298)),0)</f>
        <v>0</v>
      </c>
      <c r="AT298" s="2">
        <f t="shared" ref="AT298:AW301" si="372">IF($C298=0,"-",AA298/$C298)</f>
        <v>0</v>
      </c>
      <c r="AU298" s="2">
        <f t="shared" si="372"/>
        <v>0</v>
      </c>
      <c r="AV298" s="2">
        <f t="shared" si="372"/>
        <v>0</v>
      </c>
      <c r="AW298" s="2">
        <f t="shared" si="372"/>
        <v>0</v>
      </c>
      <c r="AY298" s="2" t="str">
        <f t="shared" si="317"/>
        <v>District 1</v>
      </c>
      <c r="AZ298" t="str">
        <f t="shared" si="318"/>
        <v>NE</v>
      </c>
      <c r="BA298">
        <v>1</v>
      </c>
      <c r="BC298" s="98">
        <v>31</v>
      </c>
      <c r="BD298" s="100">
        <v>901</v>
      </c>
      <c r="BE298" s="107">
        <f>BC298*1000+BD298</f>
        <v>31901</v>
      </c>
      <c r="BF298" t="s">
        <v>2627</v>
      </c>
      <c r="BG298" t="s">
        <v>3015</v>
      </c>
    </row>
    <row r="299" spans="1:87" outlineLevel="1">
      <c r="A299" t="s">
        <v>1576</v>
      </c>
      <c r="B299" t="s">
        <v>342</v>
      </c>
      <c r="C299" s="1">
        <f>SUM(W299:AN299)</f>
        <v>11709</v>
      </c>
      <c r="D299" s="1">
        <v>6</v>
      </c>
      <c r="E299" s="1">
        <f>IF(R299&gt;State!$CA$23/100,ROUND($D299*R299,0),0)</f>
        <v>3</v>
      </c>
      <c r="F299" s="1"/>
      <c r="G299" s="1">
        <f>IF(T299&gt;State!$CA$23/100,ROUND($D299*T299,0),0)</f>
        <v>3</v>
      </c>
      <c r="H299" s="1"/>
      <c r="I299" s="1"/>
      <c r="J299" s="1"/>
      <c r="K299" s="7">
        <f>IF(W299&gt;0,RANK(W299,(W299:Y299,Z299:AN299)),0)</f>
        <v>2</v>
      </c>
      <c r="L299" s="7">
        <f>IF(X299&gt;0,RANK(X299,(W299:Y299,Z299:AN299)),0)</f>
        <v>0</v>
      </c>
      <c r="M299" s="7">
        <f>IF(Y299&gt;0,RANK(Y299,(W299:Y299,Z299:AN299)),0)</f>
        <v>1</v>
      </c>
      <c r="N299" s="7">
        <f>IF(Z299&gt;0,RANK(Z299,(W299:Y299,Z299:AN299)),0)</f>
        <v>0</v>
      </c>
      <c r="O299" s="49">
        <f>MAX(W299:AD299)-LARGE(W299:AD299,2)</f>
        <v>935</v>
      </c>
      <c r="P299" s="178">
        <f>O299/C299</f>
        <v>7.985310444956871E-2</v>
      </c>
      <c r="Q299" s="2"/>
      <c r="R299" s="2">
        <f t="shared" si="371"/>
        <v>0.46007344777521564</v>
      </c>
      <c r="S299" s="2">
        <f t="shared" si="371"/>
        <v>0</v>
      </c>
      <c r="T299" s="2">
        <f t="shared" si="371"/>
        <v>0.53992655222478436</v>
      </c>
      <c r="U299" s="2">
        <f t="shared" si="371"/>
        <v>0</v>
      </c>
      <c r="V299" s="2">
        <f>IF(C299=0,"-",(1-R299-S299-T299-U299))</f>
        <v>0</v>
      </c>
      <c r="W299" s="1">
        <f>SUMIF(County!$AT$3215:$AT$3307,$BA299,County!P$3215:P$3307)+SUMIF('Cong Dist'!$BA$1316:$BA$1320,$BA299,'Cong Dist'!W$1316:W$1320)</f>
        <v>5387</v>
      </c>
      <c r="X299" s="1">
        <f>SUMIF(County!$AT$3215:$AT$3307,$BA299,County!Q$3215:Q$3307)+SUMIF('Cong Dist'!$BA$1316:$BA$1320,$BA299,'Cong Dist'!X$1316:X$1320)</f>
        <v>0</v>
      </c>
      <c r="Y299" s="1">
        <f>SUMIF(County!$AT$3215:$AT$3307,$BA299,County!R$3215:R$3307)+SUMIF('Cong Dist'!$BA$1316:$BA$1320,$BA299,'Cong Dist'!Y$1316:Y$1320)</f>
        <v>6322</v>
      </c>
      <c r="Z299" s="1">
        <f>SUMIF(County!$AT$3215:$AT$3307,$BA299,County!S$3215:S$3307)+SUMIF('Cong Dist'!$BA$1316:$BA$1320,$BA299,'Cong Dist'!Z$1316:Z$1320)</f>
        <v>0</v>
      </c>
      <c r="AA299" s="1">
        <f>SUMIF(County!$AT$3215:$AT$3307,$BA299,County!T$3215:T$3307)+SUMIF('Cong Dist'!$BA$1316:$BA$1320,$BA299,'Cong Dist'!AA$1316:AA$1320)</f>
        <v>0</v>
      </c>
      <c r="AH299" s="1">
        <f>SUMIF(County!$AT$3215:$AT$3307,$BA299,County!AA$3215:AA$3307)+SUMIF('Cong Dist'!$BA$1316:$BA$1320,$BA299,'Cong Dist'!AH$1316:AH$1320)</f>
        <v>0</v>
      </c>
      <c r="AP299" s="7">
        <f>IF(AA299&gt;0,RANK(AA299,(W299:Y299,Z299:AN299)),0)</f>
        <v>0</v>
      </c>
      <c r="AQ299" s="7">
        <f>IF(AB299&gt;0,RANK(AB299,(W299:Y299,Z299:AN299)),0)</f>
        <v>0</v>
      </c>
      <c r="AR299" s="7">
        <f>IF(AC299&gt;0,RANK(AC299,(W299:Y299,Z299:AN299)),0)</f>
        <v>0</v>
      </c>
      <c r="AS299" s="7">
        <f>IF(AD299&gt;0,RANK(AD299,(W299:Y299,AD299:AN299)),0)</f>
        <v>0</v>
      </c>
      <c r="AT299" s="2">
        <f t="shared" si="372"/>
        <v>0</v>
      </c>
      <c r="AU299" s="2">
        <f t="shared" si="372"/>
        <v>0</v>
      </c>
      <c r="AV299" s="2">
        <f t="shared" si="372"/>
        <v>0</v>
      </c>
      <c r="AW299" s="2">
        <f t="shared" si="372"/>
        <v>0</v>
      </c>
      <c r="AY299" s="2" t="str">
        <f t="shared" si="317"/>
        <v>District 2</v>
      </c>
      <c r="AZ299" t="str">
        <f t="shared" si="318"/>
        <v>NE</v>
      </c>
      <c r="BA299">
        <v>2</v>
      </c>
      <c r="BC299" s="98">
        <v>31</v>
      </c>
      <c r="BD299" s="100">
        <v>902</v>
      </c>
      <c r="BE299" s="107">
        <f>BC299*1000+BD299</f>
        <v>31902</v>
      </c>
      <c r="BF299" t="s">
        <v>2627</v>
      </c>
      <c r="BG299" t="s">
        <v>3015</v>
      </c>
    </row>
    <row r="300" spans="1:87" outlineLevel="1">
      <c r="A300" t="s">
        <v>1577</v>
      </c>
      <c r="B300" t="s">
        <v>342</v>
      </c>
      <c r="C300" s="1">
        <f>SUM(W300:AN300)</f>
        <v>5901</v>
      </c>
      <c r="D300" s="1">
        <v>5</v>
      </c>
      <c r="E300" s="1">
        <f>IF(R300&gt;State!$CA$23/100,ROUND($D300*R300,0),0)</f>
        <v>2</v>
      </c>
      <c r="F300" s="1"/>
      <c r="G300" s="1">
        <f>IF(T300&gt;State!$CA$23/100,ROUND($D300*T300,0),0)</f>
        <v>3</v>
      </c>
      <c r="H300" s="1"/>
      <c r="I300" s="1"/>
      <c r="J300" s="1"/>
      <c r="K300" s="7">
        <f>IF(W300&gt;0,RANK(W300,(W300:Y300,Z300:AN300)),0)</f>
        <v>2</v>
      </c>
      <c r="L300" s="7">
        <f>IF(X300&gt;0,RANK(X300,(W300:Y300,Z300:AN300)),0)</f>
        <v>0</v>
      </c>
      <c r="M300" s="7">
        <f>IF(Y300&gt;0,RANK(Y300,(W300:Y300,Z300:AN300)),0)</f>
        <v>1</v>
      </c>
      <c r="N300" s="7">
        <f>IF(Z300&gt;0,RANK(Z300,(W300:Y300,Z300:AN300)),0)</f>
        <v>0</v>
      </c>
      <c r="O300" s="49">
        <f>MAX(W300:AD300)-LARGE(W300:AD300,2)</f>
        <v>695</v>
      </c>
      <c r="P300" s="178">
        <f>O300/C300</f>
        <v>0.11777664802575835</v>
      </c>
      <c r="Q300" s="2"/>
      <c r="R300" s="2">
        <f t="shared" si="371"/>
        <v>0.44111167598712081</v>
      </c>
      <c r="S300" s="2">
        <f t="shared" si="371"/>
        <v>0</v>
      </c>
      <c r="T300" s="2">
        <f t="shared" si="371"/>
        <v>0.55888832401287913</v>
      </c>
      <c r="U300" s="2">
        <f t="shared" si="371"/>
        <v>0</v>
      </c>
      <c r="V300" s="2">
        <f>IF(C300=0,"-",(1-R300-S300-T300-U300))</f>
        <v>1.1102230246251565E-16</v>
      </c>
      <c r="W300" s="1">
        <f>SUMIF(County!$AT$3215:$AT$3307,$BA300,County!P$3215:P$3307)+SUMIF('Cong Dist'!$BA$1316:$BA$1320,$BA300,'Cong Dist'!W$1316:W$1320)</f>
        <v>2603</v>
      </c>
      <c r="X300" s="1">
        <f>SUMIF(County!$AT$3215:$AT$3307,$BA300,County!Q$3215:Q$3307)+SUMIF('Cong Dist'!$BA$1316:$BA$1320,$BA300,'Cong Dist'!X$1316:X$1320)</f>
        <v>0</v>
      </c>
      <c r="Y300" s="1">
        <f>SUMIF(County!$AT$3215:$AT$3307,$BA300,County!R$3215:R$3307)+SUMIF('Cong Dist'!$BA$1316:$BA$1320,$BA300,'Cong Dist'!Y$1316:Y$1320)</f>
        <v>3298</v>
      </c>
      <c r="Z300" s="1">
        <f>SUMIF(County!$AT$3215:$AT$3307,$BA300,County!S$3215:S$3307)+SUMIF('Cong Dist'!$BA$1316:$BA$1320,$BA300,'Cong Dist'!Z$1316:Z$1320)</f>
        <v>0</v>
      </c>
      <c r="AA300" s="1">
        <f>SUMIF(County!$AT$3215:$AT$3307,$BA300,County!T$3215:T$3307)+SUMIF('Cong Dist'!$BA$1316:$BA$1320,$BA300,'Cong Dist'!AA$1316:AA$1320)</f>
        <v>0</v>
      </c>
      <c r="AH300" s="1">
        <f>SUMIF(County!$AT$3215:$AT$3307,$BA300,County!AA$3215:AA$3307)+SUMIF('Cong Dist'!$BA$1316:$BA$1320,$BA300,'Cong Dist'!AH$1316:AH$1320)</f>
        <v>0</v>
      </c>
      <c r="AP300" s="7">
        <f>IF(AA300&gt;0,RANK(AA300,(W300:Y300,Z300:AN300)),0)</f>
        <v>0</v>
      </c>
      <c r="AQ300" s="7">
        <f>IF(AB300&gt;0,RANK(AB300,(W300:Y300,Z300:AN300)),0)</f>
        <v>0</v>
      </c>
      <c r="AR300" s="7">
        <f>IF(AC300&gt;0,RANK(AC300,(W300:Y300,Z300:AN300)),0)</f>
        <v>0</v>
      </c>
      <c r="AS300" s="7">
        <f>IF(AD300&gt;0,RANK(AD300,(W300:Y300,AD300:AN300)),0)</f>
        <v>0</v>
      </c>
      <c r="AT300" s="2">
        <f t="shared" si="372"/>
        <v>0</v>
      </c>
      <c r="AU300" s="2">
        <f t="shared" si="372"/>
        <v>0</v>
      </c>
      <c r="AV300" s="2">
        <f t="shared" si="372"/>
        <v>0</v>
      </c>
      <c r="AW300" s="2">
        <f t="shared" si="372"/>
        <v>0</v>
      </c>
      <c r="AY300" s="2" t="str">
        <f t="shared" si="317"/>
        <v>District 3</v>
      </c>
      <c r="AZ300" t="str">
        <f t="shared" si="318"/>
        <v>NE</v>
      </c>
      <c r="BA300">
        <v>3</v>
      </c>
      <c r="BC300" s="98">
        <v>31</v>
      </c>
      <c r="BD300" s="100">
        <v>903</v>
      </c>
      <c r="BE300" s="107">
        <f>BC300*1000+BD300</f>
        <v>31903</v>
      </c>
      <c r="BF300" t="s">
        <v>2627</v>
      </c>
      <c r="BG300" t="s">
        <v>3015</v>
      </c>
    </row>
    <row r="301" spans="1:87">
      <c r="A301" t="s">
        <v>341</v>
      </c>
      <c r="B301" t="s">
        <v>1114</v>
      </c>
      <c r="C301" s="1">
        <f>SUM(W301:AN301)</f>
        <v>30680</v>
      </c>
      <c r="D301" s="1">
        <v>8</v>
      </c>
      <c r="E301" s="1">
        <f>IF(R301&gt;State!$CA$23/100,ROUND($D301*R301,0),0)</f>
        <v>3</v>
      </c>
      <c r="F301" s="1"/>
      <c r="G301" s="1">
        <f>IF(T301&gt;State!$CA$23/100,ROUND($D301*T301,0),0)</f>
        <v>5</v>
      </c>
      <c r="H301" s="1"/>
      <c r="I301" s="1"/>
      <c r="J301" s="1"/>
      <c r="K301" s="7">
        <f>IF(W301&gt;0,RANK(W301,(W301:Y301,Z301:AN301)),0)</f>
        <v>2</v>
      </c>
      <c r="L301" s="7">
        <f>IF(X301&gt;0,RANK(X301,(W301:Y301,Z301:AN301)),0)</f>
        <v>0</v>
      </c>
      <c r="M301" s="7">
        <f>IF(Y301&gt;0,RANK(Y301,(W301:Y301,Z301:AN301)),0)</f>
        <v>1</v>
      </c>
      <c r="N301" s="7">
        <f>IF(Z301&gt;0,RANK(Z301,(W301:Y301,Z301:AN301)),0)</f>
        <v>0</v>
      </c>
      <c r="O301" s="49">
        <f>MAX(W301:AD301)-LARGE(W301:AD301,2)</f>
        <v>4254</v>
      </c>
      <c r="P301" s="178">
        <f>O301/C301</f>
        <v>0.13865710560625816</v>
      </c>
      <c r="Q301" s="2"/>
      <c r="R301" s="2">
        <f t="shared" si="371"/>
        <v>0.43067144719687095</v>
      </c>
      <c r="S301" s="2">
        <f t="shared" si="371"/>
        <v>0</v>
      </c>
      <c r="T301" s="2">
        <f t="shared" si="371"/>
        <v>0.56932855280312911</v>
      </c>
      <c r="U301" s="2">
        <f t="shared" si="371"/>
        <v>0</v>
      </c>
      <c r="V301" s="2">
        <f>IF(C301=0,"-",(1-R301-S301-T301-U301))</f>
        <v>0</v>
      </c>
      <c r="W301" s="1">
        <f>SUM(W298:W300)</f>
        <v>13213</v>
      </c>
      <c r="X301" s="1">
        <f>SUM(X298:X300)</f>
        <v>0</v>
      </c>
      <c r="Y301" s="1">
        <f>SUM(Y298:Y300)</f>
        <v>17467</v>
      </c>
      <c r="Z301" s="1">
        <f>SUM(Z298:Z300)</f>
        <v>0</v>
      </c>
      <c r="AA301" s="1">
        <f>SUM(AA298:AA300)</f>
        <v>0</v>
      </c>
      <c r="AH301" s="1">
        <f>SUM(AH298:AH300)</f>
        <v>0</v>
      </c>
      <c r="AP301" s="7">
        <f>IF(AA301&gt;0,RANK(AA301,(W301:Y301,Z301:AN301)),0)</f>
        <v>0</v>
      </c>
      <c r="AQ301" s="7">
        <f>IF(AB301&gt;0,RANK(AB301,(W301:Y301,Z301:AN301)),0)</f>
        <v>0</v>
      </c>
      <c r="AR301" s="7">
        <f>IF(AC301&gt;0,RANK(AC301,(W301:Y301,Z301:AN301)),0)</f>
        <v>0</v>
      </c>
      <c r="AS301" s="7">
        <f>IF(AD301&gt;0,RANK(AD301,(W301:Y301,AD301:AN301)),0)</f>
        <v>0</v>
      </c>
      <c r="AT301" s="2">
        <f t="shared" si="372"/>
        <v>0</v>
      </c>
      <c r="AU301" s="2">
        <f t="shared" si="372"/>
        <v>0</v>
      </c>
      <c r="AV301" s="2">
        <f t="shared" si="372"/>
        <v>0</v>
      </c>
      <c r="AW301" s="2">
        <f t="shared" si="372"/>
        <v>0</v>
      </c>
      <c r="AY301" s="2" t="str">
        <f t="shared" si="317"/>
        <v>Nebraska</v>
      </c>
      <c r="AZ301" t="str">
        <f t="shared" si="318"/>
        <v>T</v>
      </c>
      <c r="BC301" s="98">
        <v>31</v>
      </c>
      <c r="BD301" s="100"/>
      <c r="BE301" s="107">
        <f>BC301*1000+BD301</f>
        <v>31000</v>
      </c>
      <c r="BF301" t="s">
        <v>1634</v>
      </c>
      <c r="BG301" t="s">
        <v>3015</v>
      </c>
    </row>
    <row r="302" spans="1:87">
      <c r="C302" s="1"/>
      <c r="D302" s="1"/>
      <c r="E302" s="1"/>
      <c r="F302" s="1"/>
      <c r="G302" s="1"/>
      <c r="H302" s="1"/>
      <c r="I302" s="1"/>
      <c r="J302" s="1"/>
      <c r="K302" s="7"/>
      <c r="L302" s="7"/>
      <c r="M302" s="7"/>
      <c r="N302" s="7"/>
      <c r="O302" s="49"/>
      <c r="P302" s="178"/>
      <c r="Q302" s="2"/>
      <c r="R302" s="2"/>
      <c r="S302" s="2"/>
      <c r="T302" s="2"/>
      <c r="U302" s="2"/>
      <c r="V302" s="2"/>
      <c r="W302" s="1">
        <f>W301-County!P3308</f>
        <v>-1127</v>
      </c>
      <c r="X302" s="1">
        <f>X301-County!Q3308</f>
        <v>0</v>
      </c>
      <c r="Y302" s="1">
        <f>Y301-County!R3308</f>
        <v>-1653</v>
      </c>
      <c r="Z302" s="1">
        <f>Z301-County!S3308</f>
        <v>0</v>
      </c>
      <c r="AA302" s="1">
        <f>AA301-County!T3308</f>
        <v>0</v>
      </c>
      <c r="AH302" s="1">
        <f>AH301-County!AA3308</f>
        <v>0</v>
      </c>
      <c r="AP302" s="7"/>
      <c r="AQ302" s="7"/>
      <c r="AR302" s="7"/>
      <c r="AS302" s="7"/>
      <c r="AT302" s="2"/>
      <c r="AU302" s="2"/>
      <c r="AV302" s="2"/>
      <c r="AW302" s="2"/>
      <c r="AY302" s="2"/>
      <c r="BD302" s="100"/>
    </row>
    <row r="303" spans="1:87" outlineLevel="1">
      <c r="A303" s="14" t="s">
        <v>2158</v>
      </c>
      <c r="B303" t="s">
        <v>390</v>
      </c>
      <c r="C303" s="1">
        <f>SUM(W303:AN303)</f>
        <v>2922</v>
      </c>
      <c r="D303" s="1">
        <v>5</v>
      </c>
      <c r="E303" s="1">
        <f>IF(R303&gt;State!$CA$23/100,ROUND($D303*R303,0),0)</f>
        <v>3</v>
      </c>
      <c r="F303" s="1"/>
      <c r="G303" s="1">
        <f>IF(T303&gt;State!$CA$23/100,ROUND($D303*T303,0),0)</f>
        <v>2</v>
      </c>
      <c r="H303" s="1"/>
      <c r="I303" s="1"/>
      <c r="J303" s="1"/>
      <c r="K303" s="7">
        <f>IF(W303&gt;0,RANK(W303,(W303:Y303,Z303:AN303)),0)</f>
        <v>1</v>
      </c>
      <c r="L303" s="7">
        <f>IF(X303&gt;0,RANK(X303,(W303:Y303,Z303:AN303)),0)</f>
        <v>0</v>
      </c>
      <c r="M303" s="7">
        <f>IF(Y303&gt;0,RANK(Y303,(W303:Y303,Z303:AN303)),0)</f>
        <v>2</v>
      </c>
      <c r="N303" s="7">
        <f>IF(Z303&gt;0,RANK(Z303,(W303:Y303,Z303:AN303)),0)</f>
        <v>0</v>
      </c>
      <c r="O303" s="49">
        <f>MAX(W303:AD303)-LARGE(W303:AD303,2)</f>
        <v>124</v>
      </c>
      <c r="P303" s="178">
        <f t="shared" ref="P303:P360" si="373">O303/C303</f>
        <v>4.2436687200547572E-2</v>
      </c>
      <c r="Q303" s="2"/>
      <c r="R303" s="2">
        <f t="shared" ref="R303:U308" si="374">IF($C303=0,"-",W303/$C303)</f>
        <v>0.52121834360027375</v>
      </c>
      <c r="S303" s="2">
        <f t="shared" si="374"/>
        <v>0</v>
      </c>
      <c r="T303" s="2">
        <f t="shared" si="374"/>
        <v>0.4787816563997262</v>
      </c>
      <c r="U303" s="2">
        <f t="shared" si="374"/>
        <v>0</v>
      </c>
      <c r="V303" s="2">
        <f>IF(C303=0,"-",(1-R303-S303-T303-U303))</f>
        <v>5.5511151231257827E-17</v>
      </c>
      <c r="W303" s="1">
        <f>SUMIF(County!$AT$3310:$AT$3326,$BA303,County!P$3310:P$3326)+SUMIF('Cong Dist'!$BA$1323:$BA$1328,$BA303,'Cong Dist'!W$1323:W$1328)</f>
        <v>1523</v>
      </c>
      <c r="X303" s="1">
        <f>SUMIF(County!$AT$3310:$AT$3326,$BA303,County!Q$3310:Q$3326)+SUMIF('Cong Dist'!$BA$1323:$BA$1328,$BA303,'Cong Dist'!X$1323:X$1328)</f>
        <v>0</v>
      </c>
      <c r="Y303" s="1">
        <f>SUMIF(County!$AT$3310:$AT$3326,$BA303,County!R$3310:R$3326)+SUMIF('Cong Dist'!$BA$1323:$BA$1328,$BA303,'Cong Dist'!Y$1323:Y$1328)</f>
        <v>1399</v>
      </c>
      <c r="Z303" s="1">
        <f>SUMIF(County!$AT$3310:$AT$3326,$BA303,County!S$3310:S$3326)+SUMIF('Cong Dist'!$BA$1323:$BA$1328,$BA303,'Cong Dist'!Z$1323:Z$1328)</f>
        <v>0</v>
      </c>
      <c r="AA303" s="1">
        <f>SUMIF(County!$AT$3310:$AT$3326,$BA303,County!T$3310:T$3326)+SUMIF('Cong Dist'!$BA$1323:$BA$1328,$BA303,'Cong Dist'!AA$1323:AA$1328)</f>
        <v>0</v>
      </c>
      <c r="AB303" s="1">
        <f>SUMIF(County!$AT$3310:$AT$3326,$BA303,County!U$3310:U$3326)+SUMIF('Cong Dist'!$BA$1323:$BA$1328,$BA303,'Cong Dist'!AB$1323:AB$1328)</f>
        <v>0</v>
      </c>
      <c r="AC303" s="1">
        <f>SUMIF(County!$AT$3310:$AT$3326,$BA303,County!V$3310:V$3326)+SUMIF('Cong Dist'!$BA$1323:$BA$1328,$BA303,'Cong Dist'!AC$1323:AC$1328)</f>
        <v>0</v>
      </c>
      <c r="AH303" s="1">
        <f>SUMIF(County!$AT$3310:$AT$3326,$BA303,County!AA$3310:AA$3326)+SUMIF('Cong Dist'!$BA$1323:$BA$1328,$BA303,'Cong Dist'!AH$1323:AH$1328)</f>
        <v>0</v>
      </c>
      <c r="AP303" s="7">
        <f>IF(AA303&gt;0,RANK(AA303,(W303:Y303,Z303:AN303)),0)</f>
        <v>0</v>
      </c>
      <c r="AQ303" s="7">
        <f>IF(AB303&gt;0,RANK(AB303,(W303:Y303,Z303:AN303)),0)</f>
        <v>0</v>
      </c>
      <c r="AR303" s="7">
        <f>IF(AC303&gt;0,RANK(AC303,(W303:Y303,Z303:AN303)),0)</f>
        <v>0</v>
      </c>
      <c r="AS303" s="7">
        <f>IF(AD303&gt;0,RANK(AD303,(W303:Y303,AD303:AN303)),0)</f>
        <v>0</v>
      </c>
      <c r="AT303" s="2">
        <f t="shared" ref="AT303:AW304" si="375">IF($C303=0,"-",AA303/$C303)</f>
        <v>0</v>
      </c>
      <c r="AU303" s="2">
        <f t="shared" si="375"/>
        <v>0</v>
      </c>
      <c r="AV303" s="2">
        <f t="shared" si="375"/>
        <v>0</v>
      </c>
      <c r="AW303" s="2">
        <f t="shared" si="375"/>
        <v>0</v>
      </c>
      <c r="AY303" s="2" t="str">
        <f t="shared" si="317"/>
        <v>District 1</v>
      </c>
      <c r="AZ303" t="str">
        <f t="shared" si="318"/>
        <v>NV</v>
      </c>
      <c r="BA303">
        <v>1</v>
      </c>
      <c r="BC303" s="98">
        <v>32</v>
      </c>
      <c r="BD303" s="100">
        <v>901</v>
      </c>
      <c r="BE303" s="107">
        <f>BC303*1000+BD303</f>
        <v>32901</v>
      </c>
      <c r="BF303" t="s">
        <v>2627</v>
      </c>
      <c r="BG303" t="s">
        <v>3015</v>
      </c>
    </row>
    <row r="304" spans="1:87" outlineLevel="1">
      <c r="A304" s="14" t="s">
        <v>1576</v>
      </c>
      <c r="B304" t="s">
        <v>390</v>
      </c>
      <c r="C304" s="1">
        <f>SUM(W304:AN304)</f>
        <v>2872</v>
      </c>
      <c r="D304" s="1">
        <v>6</v>
      </c>
      <c r="E304" s="1">
        <f>IF(R304&gt;State!$CA$23/100,ROUND($D304*R304,0),0)</f>
        <v>3</v>
      </c>
      <c r="F304" s="1"/>
      <c r="G304" s="1">
        <f>IF(T304&gt;State!$CA$23/100,ROUND($D304*T304,0),0)</f>
        <v>3</v>
      </c>
      <c r="H304" s="1"/>
      <c r="I304" s="1"/>
      <c r="J304" s="1"/>
      <c r="K304" s="7">
        <f>IF(W304&gt;0,RANK(W304,(W304:Y304,Z304:AN304)),0)</f>
        <v>2</v>
      </c>
      <c r="L304" s="7">
        <f>IF(X304&gt;0,RANK(X304,(W304:Y304,Z304:AN304)),0)</f>
        <v>0</v>
      </c>
      <c r="M304" s="7">
        <f>IF(Y304&gt;0,RANK(Y304,(W304:Y304,Z304:AN304)),0)</f>
        <v>1</v>
      </c>
      <c r="N304" s="7">
        <f>IF(Z304&gt;0,RANK(Z304,(W304:Y304,Z304:AN304)),0)</f>
        <v>0</v>
      </c>
      <c r="O304" s="49">
        <f>MAX(W304:AD304)-LARGE(W304:AD304,2)</f>
        <v>250</v>
      </c>
      <c r="P304" s="178">
        <f t="shared" si="373"/>
        <v>8.7047353760445687E-2</v>
      </c>
      <c r="Q304" s="2"/>
      <c r="R304" s="2">
        <f t="shared" si="374"/>
        <v>0.45647632311977715</v>
      </c>
      <c r="S304" s="2">
        <f t="shared" si="374"/>
        <v>0</v>
      </c>
      <c r="T304" s="2">
        <f t="shared" si="374"/>
        <v>0.54352367688022285</v>
      </c>
      <c r="U304" s="2">
        <f t="shared" si="374"/>
        <v>0</v>
      </c>
      <c r="V304" s="2">
        <f>IF(C304=0,"-",(1-R304-S304-T304-U304))</f>
        <v>0</v>
      </c>
      <c r="W304" s="1">
        <f>SUMIF(County!$AT$3310:$AT$3326,$BA304,County!P$3310:P$3326)+SUMIF('Cong Dist'!$BA$1323:$BA$1328,$BA304,'Cong Dist'!W$1323:W$1328)</f>
        <v>1311</v>
      </c>
      <c r="X304" s="1">
        <f>SUMIF(County!$AT$3310:$AT$3326,$BA304,County!Q$3310:Q$3326)+SUMIF('Cong Dist'!$BA$1323:$BA$1328,$BA304,'Cong Dist'!X$1323:X$1328)</f>
        <v>0</v>
      </c>
      <c r="Y304" s="1">
        <f>SUMIF(County!$AT$3310:$AT$3326,$BA304,County!R$3310:R$3326)+SUMIF('Cong Dist'!$BA$1323:$BA$1328,$BA304,'Cong Dist'!Y$1323:Y$1328)</f>
        <v>1561</v>
      </c>
      <c r="Z304" s="1">
        <f>SUMIF(County!$AT$3310:$AT$3326,$BA304,County!S$3310:S$3326)+SUMIF('Cong Dist'!$BA$1323:$BA$1328,$BA304,'Cong Dist'!Z$1323:Z$1328)</f>
        <v>0</v>
      </c>
      <c r="AA304" s="1">
        <f>SUMIF(County!$AT$3310:$AT$3326,$BA304,County!T$3310:T$3326)+SUMIF('Cong Dist'!$BA$1323:$BA$1328,$BA304,'Cong Dist'!AA$1323:AA$1328)</f>
        <v>0</v>
      </c>
      <c r="AB304" s="1">
        <f>SUMIF(County!$AT$3310:$AT$3326,$BA304,County!U$3310:U$3326)+SUMIF('Cong Dist'!$BA$1323:$BA$1328,$BA304,'Cong Dist'!AB$1323:AB$1328)</f>
        <v>0</v>
      </c>
      <c r="AC304" s="1">
        <f>SUMIF(County!$AT$3310:$AT$3326,$BA304,County!V$3310:V$3326)+SUMIF('Cong Dist'!$BA$1323:$BA$1328,$BA304,'Cong Dist'!AC$1323:AC$1328)</f>
        <v>0</v>
      </c>
      <c r="AH304" s="1">
        <f>SUMIF(County!$AT$3310:$AT$3326,$BA304,County!AA$3310:AA$3326)+SUMIF('Cong Dist'!$BA$1323:$BA$1328,$BA304,'Cong Dist'!AH$1323:AH$1328)</f>
        <v>0</v>
      </c>
      <c r="AP304" s="7">
        <f>IF(AA304&gt;0,RANK(AA304,(W304:Y304,Z304:AN304)),0)</f>
        <v>0</v>
      </c>
      <c r="AQ304" s="7">
        <f>IF(AB304&gt;0,RANK(AB304,(W304:Y304,Z304:AN304)),0)</f>
        <v>0</v>
      </c>
      <c r="AR304" s="7">
        <f>IF(AC304&gt;0,RANK(AC304,(W304:Y304,Z304:AN304)),0)</f>
        <v>0</v>
      </c>
      <c r="AS304" s="7">
        <f>IF(AD304&gt;0,RANK(AD304,(W304:Y304,AD304:AN304)),0)</f>
        <v>0</v>
      </c>
      <c r="AT304" s="2">
        <f t="shared" si="375"/>
        <v>0</v>
      </c>
      <c r="AU304" s="2">
        <f t="shared" si="375"/>
        <v>0</v>
      </c>
      <c r="AV304" s="2">
        <f t="shared" si="375"/>
        <v>0</v>
      </c>
      <c r="AW304" s="2">
        <f t="shared" si="375"/>
        <v>0</v>
      </c>
      <c r="AY304" s="2" t="str">
        <f t="shared" si="317"/>
        <v>District 2</v>
      </c>
      <c r="AZ304" t="str">
        <f t="shared" si="318"/>
        <v>NV</v>
      </c>
      <c r="BA304">
        <v>2</v>
      </c>
      <c r="BC304" s="98">
        <v>32</v>
      </c>
      <c r="BD304" s="100">
        <v>902</v>
      </c>
      <c r="BE304" s="107">
        <f>BC304*1000+BD304</f>
        <v>32902</v>
      </c>
      <c r="BF304" t="s">
        <v>2627</v>
      </c>
      <c r="BG304" t="s">
        <v>3015</v>
      </c>
    </row>
    <row r="305" spans="1:59" s="182" customFormat="1" outlineLevel="1">
      <c r="A305" s="14" t="s">
        <v>1577</v>
      </c>
      <c r="B305" s="182" t="s">
        <v>390</v>
      </c>
      <c r="C305" s="1">
        <f t="shared" ref="C305:C306" si="376">SUM(W305:AN305)</f>
        <v>2965</v>
      </c>
      <c r="D305" s="1">
        <v>6</v>
      </c>
      <c r="E305" s="1">
        <f>IF(R305&gt;State!$CA$23/100,ROUND($D305*R305,0),0)</f>
        <v>3</v>
      </c>
      <c r="F305" s="1"/>
      <c r="G305" s="1">
        <f>IF(T305&gt;State!$CA$23/100,ROUND($D305*T305,0),0)</f>
        <v>3</v>
      </c>
      <c r="H305" s="1"/>
      <c r="I305" s="1"/>
      <c r="J305" s="1"/>
      <c r="K305" s="7">
        <f>IF(W305&gt;0,RANK(W305,(W305:Y305,Z305:AN305)),0)</f>
        <v>1</v>
      </c>
      <c r="L305" s="7">
        <f>IF(X305&gt;0,RANK(X305,(W305:Y305,Z305:AN305)),0)</f>
        <v>0</v>
      </c>
      <c r="M305" s="7">
        <f>IF(Y305&gt;0,RANK(Y305,(W305:Y305,Z305:AN305)),0)</f>
        <v>2</v>
      </c>
      <c r="N305" s="7">
        <f>IF(Z305&gt;0,RANK(Z305,(W305:Y305,Z305:AN305)),0)</f>
        <v>0</v>
      </c>
      <c r="O305" s="49">
        <f t="shared" ref="O305:O306" si="377">MAX(W305:AD305)-LARGE(W305:AD305,2)</f>
        <v>155</v>
      </c>
      <c r="P305" s="178">
        <f t="shared" ref="P305:P306" si="378">O305/C305</f>
        <v>5.2276559865092748E-2</v>
      </c>
      <c r="Q305" s="2"/>
      <c r="R305" s="2">
        <f t="shared" ref="R305:R306" si="379">IF($C305=0,"-",W305/$C305)</f>
        <v>0.52613827993254636</v>
      </c>
      <c r="S305" s="2">
        <f t="shared" ref="S305:S306" si="380">IF($C305=0,"-",X305/$C305)</f>
        <v>0</v>
      </c>
      <c r="T305" s="2">
        <f t="shared" ref="T305:T306" si="381">IF($C305=0,"-",Y305/$C305)</f>
        <v>0.47386172006745364</v>
      </c>
      <c r="U305" s="2">
        <f t="shared" ref="U305:U306" si="382">IF($C305=0,"-",Z305/$C305)</f>
        <v>0</v>
      </c>
      <c r="V305" s="2">
        <f t="shared" ref="V305:V306" si="383">IF(C305=0,"-",(1-R305-S305-T305-U305))</f>
        <v>0</v>
      </c>
      <c r="W305" s="1">
        <f>SUMIF(County!$AT$3310:$AT$3326,$BA305,County!P$3310:P$3326)+SUMIF('Cong Dist'!$BA$1323:$BA$1328,$BA305,'Cong Dist'!W$1323:W$1328)</f>
        <v>1560</v>
      </c>
      <c r="X305" s="1">
        <f>SUMIF(County!$AT$3310:$AT$3326,$BA305,County!Q$3310:Q$3326)+SUMIF('Cong Dist'!$BA$1323:$BA$1328,$BA305,'Cong Dist'!X$1323:X$1328)</f>
        <v>0</v>
      </c>
      <c r="Y305" s="1">
        <f>SUMIF(County!$AT$3310:$AT$3326,$BA305,County!R$3310:R$3326)+SUMIF('Cong Dist'!$BA$1323:$BA$1328,$BA305,'Cong Dist'!Y$1323:Y$1328)</f>
        <v>1405</v>
      </c>
      <c r="Z305" s="1">
        <f>SUMIF(County!$AT$3310:$AT$3326,$BA305,County!S$3310:S$3326)+SUMIF('Cong Dist'!$BA$1323:$BA$1328,$BA305,'Cong Dist'!Z$1323:Z$1328)</f>
        <v>0</v>
      </c>
      <c r="AA305" s="1">
        <f>SUMIF(County!$AT$3310:$AT$3326,$BA305,County!T$3310:T$3326)+SUMIF('Cong Dist'!$BA$1323:$BA$1328,$BA305,'Cong Dist'!AA$1323:AA$1328)</f>
        <v>0</v>
      </c>
      <c r="AB305" s="1">
        <f>SUMIF(County!$AT$3310:$AT$3326,$BA305,County!U$3310:U$3326)+SUMIF('Cong Dist'!$BA$1323:$BA$1328,$BA305,'Cong Dist'!AB$1323:AB$1328)</f>
        <v>0</v>
      </c>
      <c r="AC305" s="1">
        <f>SUMIF(County!$AT$3310:$AT$3326,$BA305,County!V$3310:V$3326)+SUMIF('Cong Dist'!$BA$1323:$BA$1328,$BA305,'Cong Dist'!AC$1323:AC$1328)</f>
        <v>0</v>
      </c>
      <c r="AD305" s="1"/>
      <c r="AE305" s="1"/>
      <c r="AF305" s="1"/>
      <c r="AG305" s="1"/>
      <c r="AH305" s="1">
        <f>SUMIF(County!$AT$3310:$AT$3326,$BA305,County!AA$3310:AA$3326)+SUMIF('Cong Dist'!$BA$1323:$BA$1328,$BA305,'Cong Dist'!AH$1323:AH$1328)</f>
        <v>0</v>
      </c>
      <c r="AJ305" s="1"/>
      <c r="AP305" s="7">
        <f>IF(AA305&gt;0,RANK(AA305,(W305:Y305,Z305:AN305)),0)</f>
        <v>0</v>
      </c>
      <c r="AQ305" s="7">
        <f>IF(AB305&gt;0,RANK(AB305,(W305:Y305,Z305:AN305)),0)</f>
        <v>0</v>
      </c>
      <c r="AR305" s="7">
        <f>IF(AC305&gt;0,RANK(AC305,(W305:Y305,Z305:AN305)),0)</f>
        <v>0</v>
      </c>
      <c r="AS305" s="7">
        <f>IF(AD305&gt;0,RANK(AD305,(W305:Y305,AD305:AN305)),0)</f>
        <v>0</v>
      </c>
      <c r="AT305" s="2">
        <f t="shared" ref="AT305:AT306" si="384">IF($C305=0,"-",AA305/$C305)</f>
        <v>0</v>
      </c>
      <c r="AU305" s="2">
        <f t="shared" ref="AU305:AU306" si="385">IF($C305=0,"-",AB305/$C305)</f>
        <v>0</v>
      </c>
      <c r="AV305" s="2">
        <f t="shared" ref="AV305:AV306" si="386">IF($C305=0,"-",AC305/$C305)</f>
        <v>0</v>
      </c>
      <c r="AW305" s="2">
        <f t="shared" ref="AW305:AW306" si="387">IF($C305=0,"-",AD305/$C305)</f>
        <v>0</v>
      </c>
      <c r="AY305" s="2" t="str">
        <f t="shared" ref="AY305:AY306" si="388">A305</f>
        <v>District 3</v>
      </c>
      <c r="AZ305" s="182" t="str">
        <f t="shared" ref="AZ305:AZ306" si="389">B305</f>
        <v>NV</v>
      </c>
      <c r="BA305" s="182">
        <v>3</v>
      </c>
      <c r="BC305" s="98">
        <v>32</v>
      </c>
      <c r="BD305" s="100">
        <v>903</v>
      </c>
      <c r="BE305" s="107">
        <f t="shared" ref="BE305:BE306" si="390">BC305*1000+BD305</f>
        <v>32903</v>
      </c>
      <c r="BF305" s="182" t="s">
        <v>2627</v>
      </c>
      <c r="BG305" s="182" t="s">
        <v>3015</v>
      </c>
    </row>
    <row r="306" spans="1:59" s="182" customFormat="1" outlineLevel="1">
      <c r="A306" s="14" t="s">
        <v>1841</v>
      </c>
      <c r="B306" s="182" t="s">
        <v>390</v>
      </c>
      <c r="C306" s="1">
        <f t="shared" si="376"/>
        <v>3305</v>
      </c>
      <c r="D306" s="1">
        <v>6</v>
      </c>
      <c r="E306" s="1">
        <f>IF(R306&gt;State!$CA$23/100,ROUND($D306*R306,0),0)</f>
        <v>4</v>
      </c>
      <c r="F306" s="1"/>
      <c r="G306" s="1">
        <f>IF(T306&gt;State!$CA$23/100,ROUND($D306*T306,0),0)</f>
        <v>2</v>
      </c>
      <c r="H306" s="1"/>
      <c r="I306" s="1"/>
      <c r="J306" s="1"/>
      <c r="K306" s="7">
        <f>IF(W306&gt;0,RANK(W306,(W306:Y306,Z306:AN306)),0)</f>
        <v>1</v>
      </c>
      <c r="L306" s="7">
        <f>IF(X306&gt;0,RANK(X306,(W306:Y306,Z306:AN306)),0)</f>
        <v>0</v>
      </c>
      <c r="M306" s="7">
        <f>IF(Y306&gt;0,RANK(Y306,(W306:Y306,Z306:AN306)),0)</f>
        <v>2</v>
      </c>
      <c r="N306" s="7">
        <f>IF(Z306&gt;0,RANK(Z306,(W306:Y306,Z306:AN306)),0)</f>
        <v>0</v>
      </c>
      <c r="O306" s="49">
        <f t="shared" si="377"/>
        <v>569</v>
      </c>
      <c r="P306" s="178">
        <f t="shared" si="378"/>
        <v>0.17216338880484114</v>
      </c>
      <c r="Q306" s="2"/>
      <c r="R306" s="2">
        <f t="shared" si="379"/>
        <v>0.58608169440242053</v>
      </c>
      <c r="S306" s="2">
        <f t="shared" si="380"/>
        <v>0</v>
      </c>
      <c r="T306" s="2">
        <f t="shared" si="381"/>
        <v>0.41391830559757942</v>
      </c>
      <c r="U306" s="2">
        <f t="shared" si="382"/>
        <v>0</v>
      </c>
      <c r="V306" s="2">
        <f t="shared" si="383"/>
        <v>5.5511151231257827E-17</v>
      </c>
      <c r="W306" s="1">
        <f>SUMIF(County!$AT$3310:$AT$3326,$BA306,County!P$3310:P$3326)+SUMIF('Cong Dist'!$BA$1323:$BA$1328,$BA306,'Cong Dist'!W$1323:W$1328)</f>
        <v>1937</v>
      </c>
      <c r="X306" s="1">
        <f>SUMIF(County!$AT$3310:$AT$3326,$BA306,County!Q$3310:Q$3326)+SUMIF('Cong Dist'!$BA$1323:$BA$1328,$BA306,'Cong Dist'!X$1323:X$1328)</f>
        <v>0</v>
      </c>
      <c r="Y306" s="1">
        <f>SUMIF(County!$AT$3310:$AT$3326,$BA306,County!R$3310:R$3326)+SUMIF('Cong Dist'!$BA$1323:$BA$1328,$BA306,'Cong Dist'!Y$1323:Y$1328)</f>
        <v>1368</v>
      </c>
      <c r="Z306" s="1">
        <f>SUMIF(County!$AT$3310:$AT$3326,$BA306,County!S$3310:S$3326)+SUMIF('Cong Dist'!$BA$1323:$BA$1328,$BA306,'Cong Dist'!Z$1323:Z$1328)</f>
        <v>0</v>
      </c>
      <c r="AA306" s="1">
        <f>SUMIF(County!$AT$3310:$AT$3326,$BA306,County!T$3310:T$3326)+SUMIF('Cong Dist'!$BA$1323:$BA$1328,$BA306,'Cong Dist'!AA$1323:AA$1328)</f>
        <v>0</v>
      </c>
      <c r="AB306" s="1">
        <f>SUMIF(County!$AT$3310:$AT$3326,$BA306,County!U$3310:U$3326)+SUMIF('Cong Dist'!$BA$1323:$BA$1328,$BA306,'Cong Dist'!AB$1323:AB$1328)</f>
        <v>0</v>
      </c>
      <c r="AC306" s="1">
        <f>SUMIF(County!$AT$3310:$AT$3326,$BA306,County!V$3310:V$3326)+SUMIF('Cong Dist'!$BA$1323:$BA$1328,$BA306,'Cong Dist'!AC$1323:AC$1328)</f>
        <v>0</v>
      </c>
      <c r="AD306" s="1"/>
      <c r="AE306" s="1"/>
      <c r="AF306" s="1"/>
      <c r="AG306" s="1"/>
      <c r="AH306" s="1">
        <f>SUMIF(County!$AT$3310:$AT$3326,$BA306,County!AA$3310:AA$3326)+SUMIF('Cong Dist'!$BA$1323:$BA$1328,$BA306,'Cong Dist'!AH$1323:AH$1328)</f>
        <v>0</v>
      </c>
      <c r="AJ306" s="1"/>
      <c r="AP306" s="7">
        <f>IF(AA306&gt;0,RANK(AA306,(W306:Y306,Z306:AN306)),0)</f>
        <v>0</v>
      </c>
      <c r="AQ306" s="7">
        <f>IF(AB306&gt;0,RANK(AB306,(W306:Y306,Z306:AN306)),0)</f>
        <v>0</v>
      </c>
      <c r="AR306" s="7">
        <f>IF(AC306&gt;0,RANK(AC306,(W306:Y306,Z306:AN306)),0)</f>
        <v>0</v>
      </c>
      <c r="AS306" s="7">
        <f>IF(AD306&gt;0,RANK(AD306,(W306:Y306,AD306:AN306)),0)</f>
        <v>0</v>
      </c>
      <c r="AT306" s="2">
        <f t="shared" si="384"/>
        <v>0</v>
      </c>
      <c r="AU306" s="2">
        <f t="shared" si="385"/>
        <v>0</v>
      </c>
      <c r="AV306" s="2">
        <f t="shared" si="386"/>
        <v>0</v>
      </c>
      <c r="AW306" s="2">
        <f t="shared" si="387"/>
        <v>0</v>
      </c>
      <c r="AY306" s="2" t="str">
        <f t="shared" si="388"/>
        <v>District 4</v>
      </c>
      <c r="AZ306" s="182" t="str">
        <f t="shared" si="389"/>
        <v>NV</v>
      </c>
      <c r="BA306" s="182">
        <v>4</v>
      </c>
      <c r="BC306" s="98">
        <v>32</v>
      </c>
      <c r="BD306" s="100">
        <v>904</v>
      </c>
      <c r="BE306" s="107">
        <f t="shared" si="390"/>
        <v>32904</v>
      </c>
      <c r="BF306" s="182" t="s">
        <v>2627</v>
      </c>
      <c r="BG306" s="182" t="s">
        <v>3015</v>
      </c>
    </row>
    <row r="307" spans="1:59" outlineLevel="1">
      <c r="A307" s="14" t="s">
        <v>1018</v>
      </c>
      <c r="C307" s="1"/>
      <c r="D307" s="1"/>
      <c r="E307" s="1"/>
      <c r="F307" s="1"/>
      <c r="G307" s="1"/>
      <c r="H307" s="1"/>
      <c r="I307" s="1"/>
      <c r="J307" s="1"/>
      <c r="K307" s="7">
        <f>IF(W307&gt;0,RANK(W307,(W307:Y307,Z307:AN307)),0)</f>
        <v>1</v>
      </c>
      <c r="L307" s="7">
        <f>IF(X307&gt;0,RANK(X307,(W307:Y307,Z307:AN307)),0)</f>
        <v>0</v>
      </c>
      <c r="M307" s="7">
        <f>IF(Y307&gt;0,RANK(Y307,(W307:Y307,Z307:AN307)),0)</f>
        <v>2</v>
      </c>
      <c r="N307" s="7">
        <f>IF(Z307&gt;0,RANK(Z307,(W307:Y307,Z307:AN307)),0)</f>
        <v>0</v>
      </c>
      <c r="O307" s="49">
        <f>MAX(W307:AD307)-LARGE(W307:AD307,2)</f>
        <v>57</v>
      </c>
      <c r="P307" s="178" t="e">
        <f t="shared" si="373"/>
        <v>#DIV/0!</v>
      </c>
      <c r="Q307" s="2"/>
      <c r="R307" s="2" t="str">
        <f t="shared" si="374"/>
        <v>-</v>
      </c>
      <c r="S307" s="2" t="str">
        <f t="shared" si="374"/>
        <v>-</v>
      </c>
      <c r="T307" s="2" t="str">
        <f t="shared" si="374"/>
        <v>-</v>
      </c>
      <c r="U307" s="2" t="str">
        <f t="shared" si="374"/>
        <v>-</v>
      </c>
      <c r="V307" s="2" t="str">
        <f>IF(C307=0,"-",(1-R307-S307-T307-U307))</f>
        <v>-</v>
      </c>
      <c r="W307" s="1">
        <f>SUMIF(County!$AT$3310:$AT$3326,$BA307,County!P$3310:P$3326)+SUMIF('Cong Dist'!$BA$1323:$BA$1328,$BA307,'Cong Dist'!W$1323:W$1328)</f>
        <v>109</v>
      </c>
      <c r="X307" s="1">
        <f>SUMIF(County!$AT$3310:$AT$3326,$BA307,County!Q$3310:Q$3326)+SUMIF('Cong Dist'!$BA$1323:$BA$1328,$BA307,'Cong Dist'!X$1323:X$1328)</f>
        <v>0</v>
      </c>
      <c r="Y307" s="1">
        <f>SUMIF(County!$AT$3310:$AT$3326,$BA307,County!R$3310:R$3326)+SUMIF('Cong Dist'!$BA$1323:$BA$1328,$BA307,'Cong Dist'!Y$1323:Y$1328)</f>
        <v>52</v>
      </c>
      <c r="Z307" s="1">
        <f>SUMIF(County!$AT$3310:$AT$3326,$BA307,County!S$3310:S$3326)+SUMIF('Cong Dist'!$BA$1323:$BA$1328,$BA307,'Cong Dist'!Z$1323:Z$1328)</f>
        <v>0</v>
      </c>
      <c r="AA307" s="1">
        <f>SUMIF(County!$AT$3310:$AT$3326,$BA307,County!T$3310:T$3326)+SUMIF('Cong Dist'!$BA$1323:$BA$1328,$BA307,'Cong Dist'!AA$1323:AA$1328)</f>
        <v>0</v>
      </c>
      <c r="AB307" s="1">
        <f>SUMIF(County!$AT$3310:$AT$3326,$BA307,County!U$3310:U$3326)+SUMIF('Cong Dist'!$BA$1323:$BA$1328,$BA307,'Cong Dist'!AB$1323:AB$1328)</f>
        <v>0</v>
      </c>
      <c r="AC307" s="1">
        <f>SUMIF(County!$AT$3310:$AT$3326,$BA307,County!V$3310:V$3326)+SUMIF('Cong Dist'!$BA$1323:$BA$1328,$BA307,'Cong Dist'!AC$1323:AC$1328)</f>
        <v>0</v>
      </c>
      <c r="AH307" s="1">
        <f>SUMIF(County!$AT$3310:$AT$3326,$BA307,County!AA$3310:AA$3326)+SUMIF('Cong Dist'!$BA$1323:$BA$1328,$BA307,'Cong Dist'!AH$1323:AH$1328)</f>
        <v>0</v>
      </c>
      <c r="AP307" s="7"/>
      <c r="AQ307" s="7"/>
      <c r="AR307" s="7"/>
      <c r="AS307" s="7"/>
      <c r="AT307" s="2"/>
      <c r="AU307" s="2"/>
      <c r="AV307" s="2"/>
      <c r="AW307" s="2"/>
      <c r="AY307" s="2" t="str">
        <f t="shared" si="317"/>
        <v>Unknown</v>
      </c>
      <c r="AZ307">
        <f t="shared" si="318"/>
        <v>0</v>
      </c>
      <c r="BA307">
        <v>0</v>
      </c>
      <c r="BC307" s="98">
        <v>32</v>
      </c>
      <c r="BD307" s="100">
        <v>999</v>
      </c>
      <c r="BE307" s="107">
        <f>BC307*1000+BD307</f>
        <v>32999</v>
      </c>
      <c r="BF307" t="s">
        <v>2809</v>
      </c>
      <c r="BG307" t="s">
        <v>3015</v>
      </c>
    </row>
    <row r="308" spans="1:59">
      <c r="A308" t="s">
        <v>1423</v>
      </c>
      <c r="B308" t="s">
        <v>1114</v>
      </c>
      <c r="C308" s="1">
        <f>SUM(W308:AN308)</f>
        <v>12225</v>
      </c>
      <c r="D308" s="1">
        <v>12</v>
      </c>
      <c r="E308" s="1">
        <v>7</v>
      </c>
      <c r="F308" s="1"/>
      <c r="G308" s="1">
        <v>5</v>
      </c>
      <c r="H308" s="1"/>
      <c r="I308" s="1"/>
      <c r="J308" s="1"/>
      <c r="K308" s="7">
        <f>IF(W308&gt;0,RANK(W308,(W308:Y308,Z308:AN308)),0)</f>
        <v>1</v>
      </c>
      <c r="L308" s="7">
        <f>IF(X308&gt;0,RANK(X308,(W308:Y308,Z308:AN308)),0)</f>
        <v>0</v>
      </c>
      <c r="M308" s="7">
        <f>IF(Y308&gt;0,RANK(Y308,(W308:Y308,Z308:AN308)),0)</f>
        <v>2</v>
      </c>
      <c r="N308" s="7">
        <f>IF(Z308&gt;0,RANK(Z308,(W308:Y308,Z308:AN308)),0)</f>
        <v>0</v>
      </c>
      <c r="O308" s="49">
        <f>MAX(W308:AD308)-LARGE(W308:AD308,2)</f>
        <v>655</v>
      </c>
      <c r="P308" s="178">
        <f t="shared" si="373"/>
        <v>5.3578732106339469E-2</v>
      </c>
      <c r="Q308" s="2"/>
      <c r="R308" s="2">
        <f t="shared" si="374"/>
        <v>0.52678936605316973</v>
      </c>
      <c r="S308" s="2">
        <f t="shared" si="374"/>
        <v>0</v>
      </c>
      <c r="T308" s="2">
        <f t="shared" si="374"/>
        <v>0.47321063394683027</v>
      </c>
      <c r="U308" s="2">
        <f t="shared" si="374"/>
        <v>0</v>
      </c>
      <c r="V308" s="2">
        <f>IF(C308=0,"-",(1-R308-S308-T308-U308))</f>
        <v>0</v>
      </c>
      <c r="W308" s="1">
        <f>SUM(W303:W307)</f>
        <v>6440</v>
      </c>
      <c r="X308" s="1">
        <f t="shared" ref="X308:AC308" si="391">SUM(X303:X307)</f>
        <v>0</v>
      </c>
      <c r="Y308" s="1">
        <f t="shared" si="391"/>
        <v>5785</v>
      </c>
      <c r="Z308" s="1">
        <f t="shared" si="391"/>
        <v>0</v>
      </c>
      <c r="AA308" s="1">
        <f t="shared" si="391"/>
        <v>0</v>
      </c>
      <c r="AB308" s="1">
        <f>SUM(AB303:AB307)</f>
        <v>0</v>
      </c>
      <c r="AC308" s="1">
        <f t="shared" si="391"/>
        <v>0</v>
      </c>
      <c r="AH308" s="1">
        <f>SUM(AH303:AH307)</f>
        <v>0</v>
      </c>
      <c r="AP308" s="7">
        <f>IF(AA308&gt;0,RANK(AA308,(W308:Y308,Z308:AN308)),0)</f>
        <v>0</v>
      </c>
      <c r="AQ308" s="7">
        <f>IF(AB308&gt;0,RANK(AB308,(W308:Y308,Z308:AN308)),0)</f>
        <v>0</v>
      </c>
      <c r="AR308" s="7">
        <f>IF(AC308&gt;0,RANK(AC308,(W308:Y308,Z308:AN308)),0)</f>
        <v>0</v>
      </c>
      <c r="AS308" s="7">
        <f>IF(AD308&gt;0,RANK(AD308,(W308:Y308,AD308:AN308)),0)</f>
        <v>0</v>
      </c>
      <c r="AT308" s="2">
        <f>IF($C308=0,"-",AA308/$C308)</f>
        <v>0</v>
      </c>
      <c r="AU308" s="2">
        <f>IF($C308=0,"-",AB308/$C308)</f>
        <v>0</v>
      </c>
      <c r="AV308" s="2">
        <f>IF($C308=0,"-",AC308/$C308)</f>
        <v>0</v>
      </c>
      <c r="AW308" s="2">
        <f>IF($C308=0,"-",AD308/$C308)</f>
        <v>0</v>
      </c>
      <c r="AY308" s="2" t="str">
        <f t="shared" si="317"/>
        <v>Nevada</v>
      </c>
      <c r="AZ308" t="str">
        <f t="shared" si="318"/>
        <v>T</v>
      </c>
      <c r="BC308" s="98">
        <v>32</v>
      </c>
      <c r="BD308" s="100"/>
      <c r="BE308" s="107">
        <f>BC308*1000+BD308</f>
        <v>32000</v>
      </c>
      <c r="BF308" t="s">
        <v>1634</v>
      </c>
      <c r="BG308" t="s">
        <v>3015</v>
      </c>
    </row>
    <row r="309" spans="1:59">
      <c r="C309" s="1"/>
      <c r="D309" s="1"/>
      <c r="E309" s="1"/>
      <c r="F309" s="1"/>
      <c r="G309" s="1"/>
      <c r="H309" s="1"/>
      <c r="I309" s="1"/>
      <c r="J309" s="1"/>
      <c r="K309" s="7"/>
      <c r="L309" s="7"/>
      <c r="M309" s="7"/>
      <c r="N309" s="7"/>
      <c r="O309" s="49"/>
      <c r="P309" s="178"/>
      <c r="Q309" s="2"/>
      <c r="R309" s="2"/>
      <c r="S309" s="2"/>
      <c r="T309" s="2"/>
      <c r="U309" s="2"/>
      <c r="V309" s="2"/>
      <c r="AH309" s="1"/>
      <c r="AP309" s="7"/>
      <c r="AQ309" s="7"/>
      <c r="AR309" s="7"/>
      <c r="AS309" s="7"/>
      <c r="AT309" s="2"/>
      <c r="AU309" s="2"/>
      <c r="AV309" s="2"/>
      <c r="AW309" s="2"/>
      <c r="AY309" s="2"/>
      <c r="BD309" s="100"/>
    </row>
    <row r="310" spans="1:59" outlineLevel="1">
      <c r="A310" t="s">
        <v>2158</v>
      </c>
      <c r="B310" t="s">
        <v>3141</v>
      </c>
      <c r="C310" s="1">
        <f>SUM(W310:AN310)</f>
        <v>119867</v>
      </c>
      <c r="D310" s="1">
        <v>8</v>
      </c>
      <c r="E310" s="1">
        <f>IF(R310&gt;State!$CA$23/100,ROUND($D310*R310,0),0)</f>
        <v>3</v>
      </c>
      <c r="F310" s="1"/>
      <c r="G310" s="1">
        <f>IF(T310&gt;State!$CA$23/100,ROUND($D310*T310,0),0)</f>
        <v>5</v>
      </c>
      <c r="H310" s="1"/>
      <c r="I310" s="1"/>
      <c r="J310" s="1"/>
      <c r="K310" s="7">
        <f>IF(W310&gt;0,RANK(W310,(W310:Y310,Z310:AN310)),0)</f>
        <v>2</v>
      </c>
      <c r="L310" s="7">
        <f>IF(X310&gt;0,RANK(X310,(W310:Y310,Z310:AN310)),0)</f>
        <v>0</v>
      </c>
      <c r="M310" s="7">
        <f>IF(Y310&gt;0,RANK(Y310,(W310:Y310,Z310:AN310)),0)</f>
        <v>1</v>
      </c>
      <c r="N310" s="7">
        <f>IF(Z310&gt;0,RANK(Z310,(W310:Y310,Z310:AN310)),0)</f>
        <v>4</v>
      </c>
      <c r="O310" s="49">
        <f>MAX(W310:AD310)-LARGE(W310:AD310,2)</f>
        <v>23631</v>
      </c>
      <c r="P310" s="178">
        <f t="shared" si="373"/>
        <v>0.19714350071329056</v>
      </c>
      <c r="Q310" s="2"/>
      <c r="R310" s="2">
        <f t="shared" ref="R310:T312" si="392">IF($C310=0,"-",W310/$C310)</f>
        <v>0.3972069043189535</v>
      </c>
      <c r="S310" s="2">
        <f t="shared" si="392"/>
        <v>0</v>
      </c>
      <c r="T310" s="2">
        <f t="shared" si="392"/>
        <v>0.59435040503224412</v>
      </c>
      <c r="U310" s="2">
        <f>IF($C310=0,"-",Z310/$C310)</f>
        <v>2.6279126031351413E-3</v>
      </c>
      <c r="V310" s="2">
        <f>IF(C310=0,"-",(1-R310-S310-T310-U310))</f>
        <v>5.8147780456672899E-3</v>
      </c>
      <c r="W310" s="1">
        <f>SUMIF(County!$AT$1340:$AT$1349,$BA310,County!P$1340:P$1349)+SUMIF('Cong Dist'!$BA$1331:$BA$1340,$BA310,'Cong Dist'!W$1331:W$1340)</f>
        <v>47612</v>
      </c>
      <c r="X310" s="1">
        <f>SUMIF(County!$AT$1340:$AT$1349,$BA310,County!Q$1340:Q$1349)+SUMIF('Cong Dist'!$BA$1331:$BA$1340,$BA310,'Cong Dist'!X$1331:X$1340)</f>
        <v>0</v>
      </c>
      <c r="Y310" s="1">
        <f>SUMIF(County!$AT$1340:$AT$1349,$BA310,County!R$1340:R$1349)+SUMIF('Cong Dist'!$BA$1331:$BA$1340,$BA310,'Cong Dist'!Y$1331:Y$1340)</f>
        <v>71243</v>
      </c>
      <c r="Z310" s="1">
        <f>SUMIF(County!$AT$1340:$AT$1349,$BA310,County!S$1340:S$1349)+SUMIF('Cong Dist'!$BA$1331:$BA$1340,$BA310,'Cong Dist'!Z$1331:Z$1340)</f>
        <v>315</v>
      </c>
      <c r="AA310" s="1">
        <f>SUMIF(County!$AT$1340:$AT$1349,$BA310,County!T$1340:T$1349)+SUMIF('Cong Dist'!$BA$1331:$BA$1340,$BA310,'Cong Dist'!AA$1331:AA$1340)</f>
        <v>0</v>
      </c>
      <c r="AB310" s="1">
        <f>SUMIF(County!$AT$1340:$AT$1349,$BA310,County!U$1340:U$1349)+SUMIF('Cong Dist'!$BA$1331:$BA$1340,$BA310,'Cong Dist'!AB$1331:AB$1340)</f>
        <v>0</v>
      </c>
      <c r="AC310" s="1">
        <f>SUMIF(County!$AT$1340:$AT$1349,$BA310,County!V$1340:V$1349)+SUMIF('Cong Dist'!$BA$1331:$BA$1340,$BA310,'Cong Dist'!AC$1331:AC$1340)</f>
        <v>0</v>
      </c>
      <c r="AG310" s="1">
        <f>SUMIF(County!$AT$1340:$AT$1349,$BA310,County!Z$1340:Z$1349)+SUMIF('Cong Dist'!$BA$1331:$BA$1340,$BA310,'Cong Dist'!AG$1331:AG$1340)</f>
        <v>621</v>
      </c>
      <c r="AH310" s="1">
        <f>SUMIF(County!$AT$1340:$AT$1349,$BA310,County!AA$1340:AA$1349)+SUMIF('Cong Dist'!$BA$1331:$BA$1340,$BA310,'Cong Dist'!AH$1331:AH$1340)</f>
        <v>20</v>
      </c>
      <c r="AI310" s="1"/>
      <c r="AJ310" s="1">
        <f>SUMIF(County!$AT$1340:$AT$1349,$BA310,County!AC$1340:AC$1349)+SUMIF('Cong Dist'!$BA$1331:$BA$1340,$BA310,'Cong Dist'!AJ$1331:AJ$1340)</f>
        <v>56</v>
      </c>
      <c r="AK310" s="1">
        <f>SUMIF(County!$AT$1340:$AT$1349,$BA310,County!AD$1340:AD$1349)+SUMIF('Cong Dist'!$BA$1331:$BA$1340,$BA310,'Cong Dist'!AK$1331:AK$1340)</f>
        <v>0</v>
      </c>
      <c r="AL310" s="1">
        <f>SUMIF(County!$AT$1340:$AT$1349,$BA310,County!AE$1340:AE$1349)+SUMIF('Cong Dist'!$BA$1331:$BA$1340,$BA310,'Cong Dist'!AL$1331:AL$1340)</f>
        <v>0</v>
      </c>
      <c r="AM310" s="1">
        <f>SUMIF(County!$AT$1340:$AT$1349,$BA310,County!AF$1340:AF$1349)+SUMIF('Cong Dist'!$BA$1331:$BA$1340,$BA310,'Cong Dist'!AM$1331:AM$1340)</f>
        <v>0</v>
      </c>
      <c r="AP310" s="7">
        <f>IF(AA310&gt;0,RANK(AA310,(W310:Y310,Z310:AN310)),0)</f>
        <v>0</v>
      </c>
      <c r="AQ310" s="7">
        <f>IF(AB310&gt;0,RANK(AB310,(W310:Y310,Z310:AN310)),0)</f>
        <v>0</v>
      </c>
      <c r="AR310" s="7">
        <f>IF(AC310&gt;0,RANK(AC310,(W310:Y310,Z310:AN310)),0)</f>
        <v>0</v>
      </c>
      <c r="AS310" s="7">
        <f>IF(AD310&gt;0,RANK(AD310,(W310:Y310,AD310:AN310)),0)</f>
        <v>0</v>
      </c>
      <c r="AT310" s="2">
        <f t="shared" ref="AT310:AW312" si="393">IF($C310=0,"-",AA310/$C310)</f>
        <v>0</v>
      </c>
      <c r="AU310" s="2">
        <f t="shared" si="393"/>
        <v>0</v>
      </c>
      <c r="AV310" s="2">
        <f t="shared" si="393"/>
        <v>0</v>
      </c>
      <c r="AW310" s="2">
        <f t="shared" si="393"/>
        <v>0</v>
      </c>
      <c r="AY310" s="2" t="str">
        <f t="shared" si="317"/>
        <v>District 1</v>
      </c>
      <c r="AZ310" t="str">
        <f t="shared" si="318"/>
        <v>NH</v>
      </c>
      <c r="BA310">
        <v>1</v>
      </c>
      <c r="BC310" s="98">
        <v>33</v>
      </c>
      <c r="BD310" s="100">
        <v>901</v>
      </c>
      <c r="BE310" s="107">
        <f>BC310*1000+BD310</f>
        <v>33901</v>
      </c>
      <c r="BF310" t="s">
        <v>2627</v>
      </c>
      <c r="BG310" t="s">
        <v>3208</v>
      </c>
    </row>
    <row r="311" spans="1:59" outlineLevel="1">
      <c r="A311" t="s">
        <v>1576</v>
      </c>
      <c r="B311" t="s">
        <v>3141</v>
      </c>
      <c r="C311" s="1">
        <f>SUM(W311:AN311)</f>
        <v>129623</v>
      </c>
      <c r="D311" s="1">
        <v>8</v>
      </c>
      <c r="E311" s="1">
        <f>IF(R311&gt;State!$CA$23/100,ROUND($D311*R311,0),0)</f>
        <v>3</v>
      </c>
      <c r="F311" s="1"/>
      <c r="G311" s="1">
        <f>IF(T311&gt;State!$CA$23/100,ROUND($D311*T311,0),0)</f>
        <v>5</v>
      </c>
      <c r="H311" s="1"/>
      <c r="I311" s="1"/>
      <c r="J311" s="1"/>
      <c r="K311" s="7">
        <f>IF(W311&gt;0,RANK(W311,(W311:Y311,Z311:AN311)),0)</f>
        <v>2</v>
      </c>
      <c r="L311" s="7">
        <f>IF(X311&gt;0,RANK(X311,(W311:Y311,Z311:AN311)),0)</f>
        <v>0</v>
      </c>
      <c r="M311" s="7">
        <f>IF(Y311&gt;0,RANK(Y311,(W311:Y311,Z311:AN311)),0)</f>
        <v>1</v>
      </c>
      <c r="N311" s="7">
        <f>IF(Z311&gt;0,RANK(Z311,(W311:Y311,Z311:AN311)),0)</f>
        <v>4</v>
      </c>
      <c r="O311" s="49">
        <f>MAX(W311:AD311)-LARGE(W311:AD311,2)</f>
        <v>33226</v>
      </c>
      <c r="P311" s="178">
        <f t="shared" si="373"/>
        <v>0.25632796648742895</v>
      </c>
      <c r="Q311" s="2"/>
      <c r="R311" s="2">
        <f t="shared" si="392"/>
        <v>0.36808282480732585</v>
      </c>
      <c r="S311" s="2">
        <f t="shared" si="392"/>
        <v>0</v>
      </c>
      <c r="T311" s="2">
        <f t="shared" si="392"/>
        <v>0.62441079129475474</v>
      </c>
      <c r="U311" s="2">
        <f>IF($C311=0,"-",Z311/$C311)</f>
        <v>2.6615646914513627E-3</v>
      </c>
      <c r="V311" s="2">
        <f>IF(C311=0,"-",(1-R311-S311-T311-U311))</f>
        <v>4.8448192064681032E-3</v>
      </c>
      <c r="W311" s="1">
        <f>SUMIF(County!$AT$1340:$AT$1349,$BA311,County!P$1340:P$1349)+SUMIF('Cong Dist'!$BA$1331:$BA$1340,$BA311,'Cong Dist'!W$1331:W$1340)</f>
        <v>47712</v>
      </c>
      <c r="X311" s="1">
        <f>SUMIF(County!$AT$1340:$AT$1349,$BA311,County!Q$1340:Q$1349)+SUMIF('Cong Dist'!$BA$1331:$BA$1340,$BA311,'Cong Dist'!X$1331:X$1340)</f>
        <v>0</v>
      </c>
      <c r="Y311" s="1">
        <f>SUMIF(County!$AT$1340:$AT$1349,$BA311,County!R$1340:R$1349)+SUMIF('Cong Dist'!$BA$1331:$BA$1340,$BA311,'Cong Dist'!Y$1331:Y$1340)</f>
        <v>80938</v>
      </c>
      <c r="Z311" s="1">
        <f>SUMIF(County!$AT$1340:$AT$1349,$BA311,County!S$1340:S$1349)+SUMIF('Cong Dist'!$BA$1331:$BA$1340,$BA311,'Cong Dist'!Z$1331:Z$1340)</f>
        <v>345</v>
      </c>
      <c r="AA311" s="1">
        <f>SUMIF(County!$AT$1340:$AT$1349,$BA311,County!T$1340:T$1349)+SUMIF('Cong Dist'!$BA$1331:$BA$1340,$BA311,'Cong Dist'!AA$1331:AA$1340)</f>
        <v>0</v>
      </c>
      <c r="AB311" s="1">
        <f>SUMIF(County!$AT$1340:$AT$1349,$BA311,County!U$1340:U$1349)+SUMIF('Cong Dist'!$BA$1331:$BA$1340,$BA311,'Cong Dist'!AB$1331:AB$1340)</f>
        <v>0</v>
      </c>
      <c r="AC311" s="1">
        <f>SUMIF(County!$AT$1340:$AT$1349,$BA311,County!V$1340:V$1349)+SUMIF('Cong Dist'!$BA$1331:$BA$1340,$BA311,'Cong Dist'!AC$1331:AC$1340)</f>
        <v>0</v>
      </c>
      <c r="AG311" s="1">
        <f>SUMIF(County!$AT$1340:$AT$1349,$BA311,County!Z$1340:Z$1349)+SUMIF('Cong Dist'!$BA$1331:$BA$1340,$BA311,'Cong Dist'!AG$1331:AG$1340)</f>
        <v>565</v>
      </c>
      <c r="AH311" s="1">
        <f>SUMIF(County!$AT$1340:$AT$1349,$BA311,County!AA$1340:AA$1349)+SUMIF('Cong Dist'!$BA$1331:$BA$1340,$BA311,'Cong Dist'!AH$1331:AH$1340)</f>
        <v>24</v>
      </c>
      <c r="AI311" s="1"/>
      <c r="AJ311" s="1">
        <f>SUMIF(County!$AT$1340:$AT$1349,$BA311,County!AC$1340:AC$1349)+SUMIF('Cong Dist'!$BA$1331:$BA$1340,$BA311,'Cong Dist'!AJ$1331:AJ$1340)</f>
        <v>39</v>
      </c>
      <c r="AK311" s="1">
        <f>SUMIF(County!$AT$1340:$AT$1349,$BA311,County!AD$1340:AD$1349)+SUMIF('Cong Dist'!$BA$1331:$BA$1340,$BA311,'Cong Dist'!AK$1331:AK$1340)</f>
        <v>0</v>
      </c>
      <c r="AL311" s="1">
        <f>SUMIF(County!$AT$1340:$AT$1349,$BA311,County!AE$1340:AE$1349)+SUMIF('Cong Dist'!$BA$1331:$BA$1340,$BA311,'Cong Dist'!AL$1331:AL$1340)</f>
        <v>0</v>
      </c>
      <c r="AM311" s="1">
        <f>SUMIF(County!$AT$1340:$AT$1349,$BA311,County!AF$1340:AF$1349)+SUMIF('Cong Dist'!$BA$1331:$BA$1340,$BA311,'Cong Dist'!AM$1331:AM$1340)</f>
        <v>0</v>
      </c>
      <c r="AP311" s="7">
        <f>IF(AA311&gt;0,RANK(AA311,(W311:Y311,Z311:AN311)),0)</f>
        <v>0</v>
      </c>
      <c r="AQ311" s="7">
        <f>IF(AB311&gt;0,RANK(AB311,(W311:Y311,Z311:AN311)),0)</f>
        <v>0</v>
      </c>
      <c r="AR311" s="7">
        <f>IF(AC311&gt;0,RANK(AC311,(W311:Y311,Z311:AN311)),0)</f>
        <v>0</v>
      </c>
      <c r="AS311" s="7">
        <f>IF(AD311&gt;0,RANK(AD311,(W311:Y311,AD311:AN311)),0)</f>
        <v>0</v>
      </c>
      <c r="AT311" s="2">
        <f t="shared" si="393"/>
        <v>0</v>
      </c>
      <c r="AU311" s="2">
        <f t="shared" si="393"/>
        <v>0</v>
      </c>
      <c r="AV311" s="2">
        <f t="shared" si="393"/>
        <v>0</v>
      </c>
      <c r="AW311" s="2">
        <f t="shared" si="393"/>
        <v>0</v>
      </c>
      <c r="AY311" s="2" t="str">
        <f t="shared" si="317"/>
        <v>District 2</v>
      </c>
      <c r="AZ311" t="str">
        <f t="shared" si="318"/>
        <v>NH</v>
      </c>
      <c r="BA311">
        <v>2</v>
      </c>
      <c r="BC311" s="98">
        <v>33</v>
      </c>
      <c r="BD311" s="100">
        <v>902</v>
      </c>
      <c r="BE311" s="107">
        <f>BC311*1000+BD311</f>
        <v>33902</v>
      </c>
      <c r="BF311" t="s">
        <v>2627</v>
      </c>
      <c r="BG311" t="s">
        <v>3208</v>
      </c>
    </row>
    <row r="312" spans="1:59">
      <c r="A312" t="s">
        <v>2550</v>
      </c>
      <c r="B312" t="s">
        <v>1114</v>
      </c>
      <c r="C312" s="1">
        <f>SUM(W312:AN312)</f>
        <v>249490</v>
      </c>
      <c r="D312" s="1">
        <v>8</v>
      </c>
      <c r="E312" s="1">
        <f>IF(R312&gt;State!$CA$23/100,ROUND($D312*R312,0),0)</f>
        <v>3</v>
      </c>
      <c r="F312" s="1"/>
      <c r="G312" s="1">
        <f>IF(T312&gt;State!$CA$23/100,ROUND($D312*T312,0),0)</f>
        <v>5</v>
      </c>
      <c r="H312" s="1"/>
      <c r="I312" s="1"/>
      <c r="J312" s="1"/>
      <c r="K312" s="7">
        <f>IF(W312&gt;0,RANK(W312,(W312:Y312,Z312:AN312)),0)</f>
        <v>2</v>
      </c>
      <c r="L312" s="7">
        <f>IF(X312&gt;0,RANK(X312,(W312:Y312,Z312:AN312)),0)</f>
        <v>0</v>
      </c>
      <c r="M312" s="7">
        <f>IF(Y312&gt;0,RANK(Y312,(W312:Y312,Z312:AN312)),0)</f>
        <v>1</v>
      </c>
      <c r="N312" s="7">
        <f>IF(Z312&gt;0,RANK(Z312,(W312:Y312,Z312:AN312)),0)</f>
        <v>4</v>
      </c>
      <c r="O312" s="49">
        <f>MAX(W312:AD312)-LARGE(W312:AD312,2)</f>
        <v>56857</v>
      </c>
      <c r="P312" s="178">
        <f t="shared" si="373"/>
        <v>0.22789290151909897</v>
      </c>
      <c r="Q312" s="2"/>
      <c r="R312" s="2">
        <f t="shared" si="392"/>
        <v>0.38207543388512566</v>
      </c>
      <c r="S312" s="2">
        <f t="shared" si="392"/>
        <v>0</v>
      </c>
      <c r="T312" s="2">
        <f t="shared" si="392"/>
        <v>0.60996833540422457</v>
      </c>
      <c r="U312" s="2">
        <f>IF($C312=0,"-",Z312/$C312)</f>
        <v>2.6453966090825283E-3</v>
      </c>
      <c r="V312" s="2">
        <f>IF(C312=0,"-",(1-R312-S312-T312-U312))</f>
        <v>5.3108341015672411E-3</v>
      </c>
      <c r="W312" s="1">
        <f t="shared" ref="W312:AB312" si="394">W310+W311</f>
        <v>95324</v>
      </c>
      <c r="X312" s="1">
        <f t="shared" si="394"/>
        <v>0</v>
      </c>
      <c r="Y312" s="1">
        <f t="shared" si="394"/>
        <v>152181</v>
      </c>
      <c r="Z312" s="1">
        <f t="shared" si="394"/>
        <v>660</v>
      </c>
      <c r="AA312" s="1">
        <f t="shared" si="394"/>
        <v>0</v>
      </c>
      <c r="AB312" s="1">
        <f t="shared" si="394"/>
        <v>0</v>
      </c>
      <c r="AC312" s="1">
        <f>AC310+AC311</f>
        <v>0</v>
      </c>
      <c r="AG312" s="1">
        <f>AG310+AG311</f>
        <v>1186</v>
      </c>
      <c r="AH312" s="1">
        <f t="shared" ref="AH312:AM312" si="395">AH310+AH311</f>
        <v>44</v>
      </c>
      <c r="AI312" s="1"/>
      <c r="AJ312" s="1">
        <f t="shared" si="395"/>
        <v>95</v>
      </c>
      <c r="AK312" s="1">
        <f t="shared" si="395"/>
        <v>0</v>
      </c>
      <c r="AL312" s="1">
        <f t="shared" si="395"/>
        <v>0</v>
      </c>
      <c r="AM312" s="1">
        <f t="shared" si="395"/>
        <v>0</v>
      </c>
      <c r="AP312" s="7">
        <f>IF(AA312&gt;0,RANK(AA312,(W312:Y312,Z312:AN312)),0)</f>
        <v>0</v>
      </c>
      <c r="AQ312" s="7">
        <f>IF(AB312&gt;0,RANK(AB312,(W312:Y312,Z312:AN312)),0)</f>
        <v>0</v>
      </c>
      <c r="AR312" s="7">
        <f>IF(AC312&gt;0,RANK(AC312,(W312:Y312,Z312:AN312)),0)</f>
        <v>0</v>
      </c>
      <c r="AS312" s="7">
        <f>IF(AD312&gt;0,RANK(AD312,(W312:Y312,AD312:AN312)),0)</f>
        <v>0</v>
      </c>
      <c r="AT312" s="2">
        <f t="shared" si="393"/>
        <v>0</v>
      </c>
      <c r="AU312" s="2">
        <f t="shared" si="393"/>
        <v>0</v>
      </c>
      <c r="AV312" s="2">
        <f t="shared" si="393"/>
        <v>0</v>
      </c>
      <c r="AW312" s="2">
        <f t="shared" si="393"/>
        <v>0</v>
      </c>
      <c r="AY312" s="2" t="str">
        <f t="shared" si="317"/>
        <v>New Hampshire</v>
      </c>
      <c r="AZ312" t="str">
        <f t="shared" si="318"/>
        <v>T</v>
      </c>
      <c r="BC312" s="98">
        <v>33</v>
      </c>
      <c r="BD312" s="100"/>
      <c r="BE312" s="107">
        <f>BC312*1000+BD312</f>
        <v>33000</v>
      </c>
      <c r="BF312" t="s">
        <v>1634</v>
      </c>
      <c r="BG312" t="s">
        <v>3208</v>
      </c>
    </row>
    <row r="313" spans="1:59">
      <c r="C313" s="1"/>
      <c r="D313" s="1"/>
      <c r="E313" s="1"/>
      <c r="F313" s="1"/>
      <c r="G313" s="1"/>
      <c r="H313" s="1"/>
      <c r="I313" s="1"/>
      <c r="J313" s="1"/>
      <c r="K313" s="7"/>
      <c r="L313" s="7"/>
      <c r="M313" s="7"/>
      <c r="N313" s="7"/>
      <c r="O313" s="49"/>
      <c r="P313" s="178"/>
      <c r="Q313" s="2"/>
      <c r="R313" s="2"/>
      <c r="S313" s="2"/>
      <c r="T313" s="2"/>
      <c r="U313" s="2"/>
      <c r="V313" s="2"/>
      <c r="AP313" s="7"/>
      <c r="AQ313" s="7"/>
      <c r="AR313" s="7"/>
      <c r="AS313" s="7"/>
      <c r="AT313" s="2"/>
      <c r="AU313" s="2"/>
      <c r="AV313" s="2"/>
      <c r="AW313" s="2"/>
      <c r="AY313" s="2"/>
      <c r="BD313" s="100"/>
    </row>
    <row r="314" spans="1:59" outlineLevel="1">
      <c r="A314" s="9" t="s">
        <v>2158</v>
      </c>
      <c r="B314" t="s">
        <v>3094</v>
      </c>
      <c r="C314" s="1">
        <f t="shared" ref="C314:C326" si="396">SUM(W314:AN314)</f>
        <v>0</v>
      </c>
      <c r="D314" s="1"/>
      <c r="E314" s="1"/>
      <c r="F314" s="1"/>
      <c r="G314" s="1"/>
      <c r="H314" s="1"/>
      <c r="I314" s="1"/>
      <c r="J314" s="1"/>
      <c r="K314" s="7">
        <f>IF(W314&gt;0,RANK(W314,(W314:Y314,Z314:AN314)),0)</f>
        <v>0</v>
      </c>
      <c r="L314" s="7">
        <f>IF(X314&gt;0,RANK(X314,(W314:Y314,Z314:AN314)),0)</f>
        <v>0</v>
      </c>
      <c r="M314" s="7">
        <f>IF(Y314&gt;0,RANK(Y314,(W314:Y314,Z314:AN314)),0)</f>
        <v>0</v>
      </c>
      <c r="N314" s="7">
        <f>IF(Z314&gt;0,RANK(Z314,(W314:Y314,Z314:AN314)),0)</f>
        <v>0</v>
      </c>
      <c r="O314" s="49" t="e">
        <f t="shared" ref="O314:O326" si="397">MAX(W314:AD314)-LARGE(W314:AD314,2)</f>
        <v>#NUM!</v>
      </c>
      <c r="P314" s="178" t="e">
        <f t="shared" si="373"/>
        <v>#NUM!</v>
      </c>
      <c r="Q314" s="2"/>
      <c r="R314" s="2" t="str">
        <f t="shared" ref="R314:R326" si="398">IF($C314=0,"-",W314/$C314)</f>
        <v>-</v>
      </c>
      <c r="S314" s="2" t="str">
        <f t="shared" ref="S314:S326" si="399">IF($C314=0,"-",X314/$C314)</f>
        <v>-</v>
      </c>
      <c r="T314" s="2" t="str">
        <f t="shared" ref="T314:T326" si="400">IF($C314=0,"-",Y314/$C314)</f>
        <v>-</v>
      </c>
      <c r="U314" s="2"/>
      <c r="V314" s="2" t="str">
        <f t="shared" ref="V314:V326" si="401">IF(C314=0,"-",(1-R314-S314-T314))</f>
        <v>-</v>
      </c>
      <c r="AP314" s="7">
        <f>IF(AA314&gt;0,RANK(AA314,(W314:Y314,Z314:AN314)),0)</f>
        <v>0</v>
      </c>
      <c r="AQ314" s="7">
        <f>IF(AB314&gt;0,RANK(AB314,(W314:Y314,Z314:AN314)),0)</f>
        <v>0</v>
      </c>
      <c r="AR314" s="7">
        <f>IF(AC314&gt;0,RANK(AC314,(W314:Y314,Z314:AN314)),0)</f>
        <v>0</v>
      </c>
      <c r="AS314" s="7">
        <f>IF(AD314&gt;0,RANK(AD314,(W314:Y314,AD314:AN314)),0)</f>
        <v>0</v>
      </c>
      <c r="AT314" s="2" t="str">
        <f t="shared" ref="AT314:AT326" si="402">IF($C314=0,"-",AA314/$C314)</f>
        <v>-</v>
      </c>
      <c r="AU314" s="2" t="str">
        <f t="shared" ref="AU314:AU326" si="403">IF($C314=0,"-",AB314/$C314)</f>
        <v>-</v>
      </c>
      <c r="AV314" s="2" t="str">
        <f t="shared" ref="AV314:AV326" si="404">IF($C314=0,"-",AC314/$C314)</f>
        <v>-</v>
      </c>
      <c r="AW314" s="2" t="str">
        <f t="shared" ref="AW314:AW326" si="405">IF($C314=0,"-",AD314/$C314)</f>
        <v>-</v>
      </c>
      <c r="AY314" s="2" t="str">
        <f t="shared" si="317"/>
        <v>District 1</v>
      </c>
      <c r="AZ314" t="str">
        <f t="shared" si="318"/>
        <v>NJ</v>
      </c>
      <c r="BA314">
        <v>1</v>
      </c>
      <c r="BC314" s="98">
        <v>34</v>
      </c>
      <c r="BD314" s="100">
        <v>901</v>
      </c>
      <c r="BE314" s="107">
        <f t="shared" ref="BE314:BE326" si="406">BC314*1000+BD314</f>
        <v>34901</v>
      </c>
      <c r="BF314" t="s">
        <v>2627</v>
      </c>
      <c r="BG314" t="s">
        <v>3208</v>
      </c>
    </row>
    <row r="315" spans="1:59" outlineLevel="1">
      <c r="A315" s="9" t="s">
        <v>1576</v>
      </c>
      <c r="B315" t="s">
        <v>3094</v>
      </c>
      <c r="C315" s="1">
        <f t="shared" si="396"/>
        <v>0</v>
      </c>
      <c r="D315" s="1"/>
      <c r="E315" s="1"/>
      <c r="F315" s="1"/>
      <c r="G315" s="1"/>
      <c r="H315" s="1"/>
      <c r="I315" s="1"/>
      <c r="J315" s="1"/>
      <c r="K315" s="7">
        <f>IF(W315&gt;0,RANK(W315,(W315:Y315,Z315:AN315)),0)</f>
        <v>0</v>
      </c>
      <c r="L315" s="7">
        <f>IF(X315&gt;0,RANK(X315,(W315:Y315,Z315:AN315)),0)</f>
        <v>0</v>
      </c>
      <c r="M315" s="7">
        <f>IF(Y315&gt;0,RANK(Y315,(W315:Y315,Z315:AN315)),0)</f>
        <v>0</v>
      </c>
      <c r="N315" s="7">
        <f>IF(Z315&gt;0,RANK(Z315,(W315:Y315,Z315:AN315)),0)</f>
        <v>0</v>
      </c>
      <c r="O315" s="49" t="e">
        <f t="shared" si="397"/>
        <v>#NUM!</v>
      </c>
      <c r="P315" s="178" t="e">
        <f t="shared" si="373"/>
        <v>#NUM!</v>
      </c>
      <c r="Q315" s="2"/>
      <c r="R315" s="2" t="str">
        <f t="shared" si="398"/>
        <v>-</v>
      </c>
      <c r="S315" s="2" t="str">
        <f t="shared" si="399"/>
        <v>-</v>
      </c>
      <c r="T315" s="2" t="str">
        <f t="shared" si="400"/>
        <v>-</v>
      </c>
      <c r="U315" s="2"/>
      <c r="V315" s="2" t="str">
        <f t="shared" si="401"/>
        <v>-</v>
      </c>
      <c r="AP315" s="7">
        <f>IF(AA315&gt;0,RANK(AA315,(W315:Y315,Z315:AN315)),0)</f>
        <v>0</v>
      </c>
      <c r="AQ315" s="7">
        <f>IF(AB315&gt;0,RANK(AB315,(W315:Y315,Z315:AN315)),0)</f>
        <v>0</v>
      </c>
      <c r="AR315" s="7">
        <f>IF(AC315&gt;0,RANK(AC315,(W315:Y315,Z315:AN315)),0)</f>
        <v>0</v>
      </c>
      <c r="AS315" s="7">
        <f>IF(AD315&gt;0,RANK(AD315,(W315:Y315,AD315:AN315)),0)</f>
        <v>0</v>
      </c>
      <c r="AT315" s="2" t="str">
        <f t="shared" si="402"/>
        <v>-</v>
      </c>
      <c r="AU315" s="2" t="str">
        <f t="shared" si="403"/>
        <v>-</v>
      </c>
      <c r="AV315" s="2" t="str">
        <f t="shared" si="404"/>
        <v>-</v>
      </c>
      <c r="AW315" s="2" t="str">
        <f t="shared" si="405"/>
        <v>-</v>
      </c>
      <c r="AY315" s="2" t="str">
        <f t="shared" si="317"/>
        <v>District 2</v>
      </c>
      <c r="AZ315" t="str">
        <f t="shared" si="318"/>
        <v>NJ</v>
      </c>
      <c r="BA315">
        <v>2</v>
      </c>
      <c r="BC315" s="98">
        <v>34</v>
      </c>
      <c r="BD315" s="100">
        <v>902</v>
      </c>
      <c r="BE315" s="107">
        <f t="shared" si="406"/>
        <v>34902</v>
      </c>
      <c r="BF315" t="s">
        <v>2627</v>
      </c>
      <c r="BG315" t="s">
        <v>3208</v>
      </c>
    </row>
    <row r="316" spans="1:59" outlineLevel="1">
      <c r="A316" s="9" t="s">
        <v>1577</v>
      </c>
      <c r="B316" t="s">
        <v>3094</v>
      </c>
      <c r="C316" s="1">
        <f t="shared" si="396"/>
        <v>0</v>
      </c>
      <c r="D316" s="1"/>
      <c r="E316" s="1"/>
      <c r="F316" s="1"/>
      <c r="G316" s="1"/>
      <c r="H316" s="1"/>
      <c r="I316" s="1"/>
      <c r="J316" s="1"/>
      <c r="K316" s="7">
        <f>IF(W316&gt;0,RANK(W316,(W316:Y316,Z316:AN316)),0)</f>
        <v>0</v>
      </c>
      <c r="L316" s="7">
        <f>IF(X316&gt;0,RANK(X316,(W316:Y316,Z316:AN316)),0)</f>
        <v>0</v>
      </c>
      <c r="M316" s="7">
        <f>IF(Y316&gt;0,RANK(Y316,(W316:Y316,Z316:AN316)),0)</f>
        <v>0</v>
      </c>
      <c r="N316" s="7">
        <f>IF(Z316&gt;0,RANK(Z316,(W316:Y316,Z316:AN316)),0)</f>
        <v>0</v>
      </c>
      <c r="O316" s="49" t="e">
        <f t="shared" si="397"/>
        <v>#NUM!</v>
      </c>
      <c r="P316" s="178" t="e">
        <f t="shared" si="373"/>
        <v>#NUM!</v>
      </c>
      <c r="Q316" s="2"/>
      <c r="R316" s="2" t="str">
        <f t="shared" si="398"/>
        <v>-</v>
      </c>
      <c r="S316" s="2" t="str">
        <f t="shared" si="399"/>
        <v>-</v>
      </c>
      <c r="T316" s="2" t="str">
        <f t="shared" si="400"/>
        <v>-</v>
      </c>
      <c r="U316" s="2"/>
      <c r="V316" s="2" t="str">
        <f t="shared" si="401"/>
        <v>-</v>
      </c>
      <c r="AP316" s="7">
        <f>IF(AA316&gt;0,RANK(AA316,(W316:Y316,Z316:AN316)),0)</f>
        <v>0</v>
      </c>
      <c r="AQ316" s="7">
        <f>IF(AB316&gt;0,RANK(AB316,(W316:Y316,Z316:AN316)),0)</f>
        <v>0</v>
      </c>
      <c r="AR316" s="7">
        <f>IF(AC316&gt;0,RANK(AC316,(W316:Y316,Z316:AN316)),0)</f>
        <v>0</v>
      </c>
      <c r="AS316" s="7">
        <f>IF(AD316&gt;0,RANK(AD316,(W316:Y316,AD316:AN316)),0)</f>
        <v>0</v>
      </c>
      <c r="AT316" s="2" t="str">
        <f t="shared" si="402"/>
        <v>-</v>
      </c>
      <c r="AU316" s="2" t="str">
        <f t="shared" si="403"/>
        <v>-</v>
      </c>
      <c r="AV316" s="2" t="str">
        <f t="shared" si="404"/>
        <v>-</v>
      </c>
      <c r="AW316" s="2" t="str">
        <f t="shared" si="405"/>
        <v>-</v>
      </c>
      <c r="AY316" s="2" t="str">
        <f t="shared" si="317"/>
        <v>District 3</v>
      </c>
      <c r="AZ316" t="str">
        <f t="shared" si="318"/>
        <v>NJ</v>
      </c>
      <c r="BA316">
        <v>3</v>
      </c>
      <c r="BC316" s="98">
        <v>34</v>
      </c>
      <c r="BD316" s="100">
        <v>903</v>
      </c>
      <c r="BE316" s="107">
        <f t="shared" si="406"/>
        <v>34903</v>
      </c>
      <c r="BF316" t="s">
        <v>2627</v>
      </c>
      <c r="BG316" t="s">
        <v>3208</v>
      </c>
    </row>
    <row r="317" spans="1:59" outlineLevel="1">
      <c r="A317" s="9" t="s">
        <v>1841</v>
      </c>
      <c r="B317" t="s">
        <v>3094</v>
      </c>
      <c r="C317" s="1">
        <f t="shared" si="396"/>
        <v>0</v>
      </c>
      <c r="D317" s="1"/>
      <c r="E317" s="1"/>
      <c r="F317" s="1"/>
      <c r="G317" s="1"/>
      <c r="H317" s="1"/>
      <c r="I317" s="1"/>
      <c r="J317" s="1"/>
      <c r="K317" s="7">
        <f>IF(W317&gt;0,RANK(W317,(W317:Y317,Z317:AN317)),0)</f>
        <v>0</v>
      </c>
      <c r="L317" s="7">
        <f>IF(X317&gt;0,RANK(X317,(W317:Y317,Z317:AN317)),0)</f>
        <v>0</v>
      </c>
      <c r="M317" s="7">
        <f>IF(Y317&gt;0,RANK(Y317,(W317:Y317,Z317:AN317)),0)</f>
        <v>0</v>
      </c>
      <c r="N317" s="7">
        <f>IF(Z317&gt;0,RANK(Z317,(W317:Y317,Z317:AN317)),0)</f>
        <v>0</v>
      </c>
      <c r="O317" s="49" t="e">
        <f t="shared" si="397"/>
        <v>#NUM!</v>
      </c>
      <c r="P317" s="178" t="e">
        <f t="shared" si="373"/>
        <v>#NUM!</v>
      </c>
      <c r="Q317" s="2"/>
      <c r="R317" s="2" t="str">
        <f t="shared" si="398"/>
        <v>-</v>
      </c>
      <c r="S317" s="2" t="str">
        <f t="shared" si="399"/>
        <v>-</v>
      </c>
      <c r="T317" s="2" t="str">
        <f t="shared" si="400"/>
        <v>-</v>
      </c>
      <c r="U317" s="2"/>
      <c r="V317" s="2" t="str">
        <f t="shared" si="401"/>
        <v>-</v>
      </c>
      <c r="AP317" s="7">
        <f>IF(AA317&gt;0,RANK(AA317,(W317:Y317,Z317:AN317)),0)</f>
        <v>0</v>
      </c>
      <c r="AQ317" s="7">
        <f>IF(AB317&gt;0,RANK(AB317,(W317:Y317,Z317:AN317)),0)</f>
        <v>0</v>
      </c>
      <c r="AR317" s="7">
        <f>IF(AC317&gt;0,RANK(AC317,(W317:Y317,Z317:AN317)),0)</f>
        <v>0</v>
      </c>
      <c r="AS317" s="7">
        <f>IF(AD317&gt;0,RANK(AD317,(W317:Y317,AD317:AN317)),0)</f>
        <v>0</v>
      </c>
      <c r="AT317" s="2" t="str">
        <f t="shared" si="402"/>
        <v>-</v>
      </c>
      <c r="AU317" s="2" t="str">
        <f t="shared" si="403"/>
        <v>-</v>
      </c>
      <c r="AV317" s="2" t="str">
        <f t="shared" si="404"/>
        <v>-</v>
      </c>
      <c r="AW317" s="2" t="str">
        <f t="shared" si="405"/>
        <v>-</v>
      </c>
      <c r="AY317" s="2" t="str">
        <f t="shared" si="317"/>
        <v>District 4</v>
      </c>
      <c r="AZ317" t="str">
        <f t="shared" si="318"/>
        <v>NJ</v>
      </c>
      <c r="BA317">
        <v>4</v>
      </c>
      <c r="BC317" s="98">
        <v>34</v>
      </c>
      <c r="BD317" s="100">
        <v>904</v>
      </c>
      <c r="BE317" s="107">
        <f t="shared" si="406"/>
        <v>34904</v>
      </c>
      <c r="BF317" t="s">
        <v>2627</v>
      </c>
      <c r="BG317" t="s">
        <v>3208</v>
      </c>
    </row>
    <row r="318" spans="1:59" outlineLevel="1">
      <c r="A318" s="9" t="s">
        <v>1796</v>
      </c>
      <c r="B318" t="s">
        <v>3094</v>
      </c>
      <c r="C318" s="1">
        <f t="shared" si="396"/>
        <v>0</v>
      </c>
      <c r="D318" s="1"/>
      <c r="E318" s="1"/>
      <c r="F318" s="1"/>
      <c r="G318" s="1"/>
      <c r="H318" s="1"/>
      <c r="I318" s="1"/>
      <c r="J318" s="1"/>
      <c r="K318" s="7">
        <f>IF(W318&gt;0,RANK(W318,(W318:Y318,Z318:AN318)),0)</f>
        <v>0</v>
      </c>
      <c r="L318" s="7">
        <f>IF(X318&gt;0,RANK(X318,(W318:Y318,Z318:AN318)),0)</f>
        <v>0</v>
      </c>
      <c r="M318" s="7">
        <f>IF(Y318&gt;0,RANK(Y318,(W318:Y318,Z318:AN318)),0)</f>
        <v>0</v>
      </c>
      <c r="N318" s="7">
        <f>IF(Z318&gt;0,RANK(Z318,(W318:Y318,Z318:AN318)),0)</f>
        <v>0</v>
      </c>
      <c r="O318" s="49" t="e">
        <f t="shared" si="397"/>
        <v>#NUM!</v>
      </c>
      <c r="P318" s="178" t="e">
        <f t="shared" si="373"/>
        <v>#NUM!</v>
      </c>
      <c r="Q318" s="2"/>
      <c r="R318" s="2" t="str">
        <f t="shared" si="398"/>
        <v>-</v>
      </c>
      <c r="S318" s="2" t="str">
        <f t="shared" si="399"/>
        <v>-</v>
      </c>
      <c r="T318" s="2" t="str">
        <f t="shared" si="400"/>
        <v>-</v>
      </c>
      <c r="U318" s="2"/>
      <c r="V318" s="2" t="str">
        <f t="shared" si="401"/>
        <v>-</v>
      </c>
      <c r="AP318" s="7">
        <f>IF(AA318&gt;0,RANK(AA318,(W318:Y318,Z318:AN318)),0)</f>
        <v>0</v>
      </c>
      <c r="AQ318" s="7">
        <f>IF(AB318&gt;0,RANK(AB318,(W318:Y318,Z318:AN318)),0)</f>
        <v>0</v>
      </c>
      <c r="AR318" s="7">
        <f>IF(AC318&gt;0,RANK(AC318,(W318:Y318,Z318:AN318)),0)</f>
        <v>0</v>
      </c>
      <c r="AS318" s="7">
        <f>IF(AD318&gt;0,RANK(AD318,(W318:Y318,AD318:AN318)),0)</f>
        <v>0</v>
      </c>
      <c r="AT318" s="2" t="str">
        <f t="shared" si="402"/>
        <v>-</v>
      </c>
      <c r="AU318" s="2" t="str">
        <f t="shared" si="403"/>
        <v>-</v>
      </c>
      <c r="AV318" s="2" t="str">
        <f t="shared" si="404"/>
        <v>-</v>
      </c>
      <c r="AW318" s="2" t="str">
        <f t="shared" si="405"/>
        <v>-</v>
      </c>
      <c r="AY318" s="2" t="str">
        <f t="shared" si="317"/>
        <v>District 5</v>
      </c>
      <c r="AZ318" t="str">
        <f t="shared" si="318"/>
        <v>NJ</v>
      </c>
      <c r="BA318">
        <v>5</v>
      </c>
      <c r="BC318" s="98">
        <v>34</v>
      </c>
      <c r="BD318" s="100">
        <v>905</v>
      </c>
      <c r="BE318" s="107">
        <f t="shared" si="406"/>
        <v>34905</v>
      </c>
      <c r="BF318" t="s">
        <v>2627</v>
      </c>
      <c r="BG318" t="s">
        <v>3208</v>
      </c>
    </row>
    <row r="319" spans="1:59" outlineLevel="1">
      <c r="A319" s="9" t="s">
        <v>1775</v>
      </c>
      <c r="B319" t="s">
        <v>3094</v>
      </c>
      <c r="C319" s="1">
        <f t="shared" si="396"/>
        <v>0</v>
      </c>
      <c r="D319" s="1"/>
      <c r="E319" s="1"/>
      <c r="F319" s="1"/>
      <c r="G319" s="1"/>
      <c r="H319" s="1"/>
      <c r="I319" s="1"/>
      <c r="J319" s="1"/>
      <c r="K319" s="7">
        <f>IF(W319&gt;0,RANK(W319,(W319:Y319,Z319:AN319)),0)</f>
        <v>0</v>
      </c>
      <c r="L319" s="7">
        <f>IF(X319&gt;0,RANK(X319,(W319:Y319,Z319:AN319)),0)</f>
        <v>0</v>
      </c>
      <c r="M319" s="7">
        <f>IF(Y319&gt;0,RANK(Y319,(W319:Y319,Z319:AN319)),0)</f>
        <v>0</v>
      </c>
      <c r="N319" s="7">
        <f>IF(Z319&gt;0,RANK(Z319,(W319:Y319,Z319:AN319)),0)</f>
        <v>0</v>
      </c>
      <c r="O319" s="49" t="e">
        <f t="shared" si="397"/>
        <v>#NUM!</v>
      </c>
      <c r="P319" s="178" t="e">
        <f t="shared" si="373"/>
        <v>#NUM!</v>
      </c>
      <c r="Q319" s="2"/>
      <c r="R319" s="2" t="str">
        <f t="shared" si="398"/>
        <v>-</v>
      </c>
      <c r="S319" s="2" t="str">
        <f t="shared" si="399"/>
        <v>-</v>
      </c>
      <c r="T319" s="2" t="str">
        <f t="shared" si="400"/>
        <v>-</v>
      </c>
      <c r="U319" s="2"/>
      <c r="V319" s="2" t="str">
        <f t="shared" si="401"/>
        <v>-</v>
      </c>
      <c r="AP319" s="7">
        <f>IF(AA319&gt;0,RANK(AA319,(W319:Y319,Z319:AN319)),0)</f>
        <v>0</v>
      </c>
      <c r="AQ319" s="7">
        <f>IF(AB319&gt;0,RANK(AB319,(W319:Y319,Z319:AN319)),0)</f>
        <v>0</v>
      </c>
      <c r="AR319" s="7">
        <f>IF(AC319&gt;0,RANK(AC319,(W319:Y319,Z319:AN319)),0)</f>
        <v>0</v>
      </c>
      <c r="AS319" s="7">
        <f>IF(AD319&gt;0,RANK(AD319,(W319:Y319,AD319:AN319)),0)</f>
        <v>0</v>
      </c>
      <c r="AT319" s="2" t="str">
        <f t="shared" si="402"/>
        <v>-</v>
      </c>
      <c r="AU319" s="2" t="str">
        <f t="shared" si="403"/>
        <v>-</v>
      </c>
      <c r="AV319" s="2" t="str">
        <f t="shared" si="404"/>
        <v>-</v>
      </c>
      <c r="AW319" s="2" t="str">
        <f t="shared" si="405"/>
        <v>-</v>
      </c>
      <c r="AY319" s="2" t="str">
        <f t="shared" si="317"/>
        <v>District 6</v>
      </c>
      <c r="AZ319" t="str">
        <f t="shared" si="318"/>
        <v>NJ</v>
      </c>
      <c r="BA319">
        <v>6</v>
      </c>
      <c r="BC319" s="98">
        <v>34</v>
      </c>
      <c r="BD319" s="100">
        <v>906</v>
      </c>
      <c r="BE319" s="107">
        <f t="shared" si="406"/>
        <v>34906</v>
      </c>
      <c r="BF319" t="s">
        <v>2627</v>
      </c>
      <c r="BG319" t="s">
        <v>3208</v>
      </c>
    </row>
    <row r="320" spans="1:59" outlineLevel="1">
      <c r="A320" s="9" t="s">
        <v>1367</v>
      </c>
      <c r="B320" t="s">
        <v>3094</v>
      </c>
      <c r="C320" s="1">
        <f t="shared" si="396"/>
        <v>0</v>
      </c>
      <c r="D320" s="1"/>
      <c r="E320" s="1"/>
      <c r="F320" s="1"/>
      <c r="G320" s="1"/>
      <c r="H320" s="1"/>
      <c r="I320" s="1"/>
      <c r="J320" s="1"/>
      <c r="K320" s="7">
        <f>IF(W320&gt;0,RANK(W320,(W320:Y320,Z320:AN320)),0)</f>
        <v>0</v>
      </c>
      <c r="L320" s="7">
        <f>IF(X320&gt;0,RANK(X320,(W320:Y320,Z320:AN320)),0)</f>
        <v>0</v>
      </c>
      <c r="M320" s="7">
        <f>IF(Y320&gt;0,RANK(Y320,(W320:Y320,Z320:AN320)),0)</f>
        <v>0</v>
      </c>
      <c r="N320" s="7">
        <f>IF(Z320&gt;0,RANK(Z320,(W320:Y320,Z320:AN320)),0)</f>
        <v>0</v>
      </c>
      <c r="O320" s="49" t="e">
        <f t="shared" si="397"/>
        <v>#NUM!</v>
      </c>
      <c r="P320" s="178" t="e">
        <f t="shared" si="373"/>
        <v>#NUM!</v>
      </c>
      <c r="Q320" s="2"/>
      <c r="R320" s="2" t="str">
        <f t="shared" si="398"/>
        <v>-</v>
      </c>
      <c r="S320" s="2" t="str">
        <f t="shared" si="399"/>
        <v>-</v>
      </c>
      <c r="T320" s="2" t="str">
        <f t="shared" si="400"/>
        <v>-</v>
      </c>
      <c r="U320" s="2"/>
      <c r="V320" s="2" t="str">
        <f t="shared" si="401"/>
        <v>-</v>
      </c>
      <c r="AP320" s="7">
        <f>IF(AA320&gt;0,RANK(AA320,(W320:Y320,Z320:AN320)),0)</f>
        <v>0</v>
      </c>
      <c r="AQ320" s="7">
        <f>IF(AB320&gt;0,RANK(AB320,(W320:Y320,Z320:AN320)),0)</f>
        <v>0</v>
      </c>
      <c r="AR320" s="7">
        <f>IF(AC320&gt;0,RANK(AC320,(W320:Y320,Z320:AN320)),0)</f>
        <v>0</v>
      </c>
      <c r="AS320" s="7">
        <f>IF(AD320&gt;0,RANK(AD320,(W320:Y320,AD320:AN320)),0)</f>
        <v>0</v>
      </c>
      <c r="AT320" s="2" t="str">
        <f t="shared" si="402"/>
        <v>-</v>
      </c>
      <c r="AU320" s="2" t="str">
        <f t="shared" si="403"/>
        <v>-</v>
      </c>
      <c r="AV320" s="2" t="str">
        <f t="shared" si="404"/>
        <v>-</v>
      </c>
      <c r="AW320" s="2" t="str">
        <f t="shared" si="405"/>
        <v>-</v>
      </c>
      <c r="AY320" s="2" t="str">
        <f t="shared" si="317"/>
        <v>District 7</v>
      </c>
      <c r="AZ320" t="str">
        <f t="shared" si="318"/>
        <v>NJ</v>
      </c>
      <c r="BA320">
        <v>7</v>
      </c>
      <c r="BC320" s="98">
        <v>34</v>
      </c>
      <c r="BD320" s="100">
        <v>907</v>
      </c>
      <c r="BE320" s="107">
        <f t="shared" si="406"/>
        <v>34907</v>
      </c>
      <c r="BF320" t="s">
        <v>2627</v>
      </c>
      <c r="BG320" t="s">
        <v>3208</v>
      </c>
    </row>
    <row r="321" spans="1:59" outlineLevel="1">
      <c r="A321" s="9" t="s">
        <v>279</v>
      </c>
      <c r="B321" t="s">
        <v>3094</v>
      </c>
      <c r="C321" s="1">
        <f t="shared" si="396"/>
        <v>0</v>
      </c>
      <c r="D321" s="1"/>
      <c r="E321" s="1"/>
      <c r="F321" s="1"/>
      <c r="G321" s="1"/>
      <c r="H321" s="1"/>
      <c r="I321" s="1"/>
      <c r="J321" s="1"/>
      <c r="K321" s="7">
        <f>IF(W321&gt;0,RANK(W321,(W321:Y321,Z321:AN321)),0)</f>
        <v>0</v>
      </c>
      <c r="L321" s="7">
        <f>IF(X321&gt;0,RANK(X321,(W321:Y321,Z321:AN321)),0)</f>
        <v>0</v>
      </c>
      <c r="M321" s="7">
        <f>IF(Y321&gt;0,RANK(Y321,(W321:Y321,Z321:AN321)),0)</f>
        <v>0</v>
      </c>
      <c r="N321" s="7">
        <f>IF(Z321&gt;0,RANK(Z321,(W321:Y321,Z321:AN321)),0)</f>
        <v>0</v>
      </c>
      <c r="O321" s="49" t="e">
        <f t="shared" si="397"/>
        <v>#NUM!</v>
      </c>
      <c r="P321" s="178" t="e">
        <f t="shared" si="373"/>
        <v>#NUM!</v>
      </c>
      <c r="Q321" s="2"/>
      <c r="R321" s="2" t="str">
        <f t="shared" si="398"/>
        <v>-</v>
      </c>
      <c r="S321" s="2" t="str">
        <f t="shared" si="399"/>
        <v>-</v>
      </c>
      <c r="T321" s="2" t="str">
        <f t="shared" si="400"/>
        <v>-</v>
      </c>
      <c r="U321" s="2"/>
      <c r="V321" s="2" t="str">
        <f t="shared" si="401"/>
        <v>-</v>
      </c>
      <c r="AP321" s="7">
        <f>IF(AA321&gt;0,RANK(AA321,(W321:Y321,Z321:AN321)),0)</f>
        <v>0</v>
      </c>
      <c r="AQ321" s="7">
        <f>IF(AB321&gt;0,RANK(AB321,(W321:Y321,Z321:AN321)),0)</f>
        <v>0</v>
      </c>
      <c r="AR321" s="7">
        <f>IF(AC321&gt;0,RANK(AC321,(W321:Y321,Z321:AN321)),0)</f>
        <v>0</v>
      </c>
      <c r="AS321" s="7">
        <f>IF(AD321&gt;0,RANK(AD321,(W321:Y321,AD321:AN321)),0)</f>
        <v>0</v>
      </c>
      <c r="AT321" s="2" t="str">
        <f t="shared" si="402"/>
        <v>-</v>
      </c>
      <c r="AU321" s="2" t="str">
        <f t="shared" si="403"/>
        <v>-</v>
      </c>
      <c r="AV321" s="2" t="str">
        <f t="shared" si="404"/>
        <v>-</v>
      </c>
      <c r="AW321" s="2" t="str">
        <f t="shared" si="405"/>
        <v>-</v>
      </c>
      <c r="AY321" s="2" t="str">
        <f t="shared" si="317"/>
        <v>District 8</v>
      </c>
      <c r="AZ321" t="str">
        <f t="shared" si="318"/>
        <v>NJ</v>
      </c>
      <c r="BA321">
        <v>8</v>
      </c>
      <c r="BC321" s="98">
        <v>34</v>
      </c>
      <c r="BD321" s="100">
        <v>908</v>
      </c>
      <c r="BE321" s="107">
        <f t="shared" si="406"/>
        <v>34908</v>
      </c>
      <c r="BF321" t="s">
        <v>2627</v>
      </c>
      <c r="BG321" t="s">
        <v>3208</v>
      </c>
    </row>
    <row r="322" spans="1:59" outlineLevel="1">
      <c r="A322" s="9" t="s">
        <v>3025</v>
      </c>
      <c r="B322" t="s">
        <v>3094</v>
      </c>
      <c r="C322" s="1">
        <f t="shared" si="396"/>
        <v>0</v>
      </c>
      <c r="D322" s="1"/>
      <c r="E322" s="1"/>
      <c r="F322" s="1"/>
      <c r="G322" s="1"/>
      <c r="H322" s="1"/>
      <c r="I322" s="1"/>
      <c r="J322" s="1"/>
      <c r="K322" s="7">
        <f>IF(W322&gt;0,RANK(W322,(W322:Y322,Z322:AN322)),0)</f>
        <v>0</v>
      </c>
      <c r="L322" s="7">
        <f>IF(X322&gt;0,RANK(X322,(W322:Y322,Z322:AN322)),0)</f>
        <v>0</v>
      </c>
      <c r="M322" s="7">
        <f>IF(Y322&gt;0,RANK(Y322,(W322:Y322,Z322:AN322)),0)</f>
        <v>0</v>
      </c>
      <c r="N322" s="7">
        <f>IF(Z322&gt;0,RANK(Z322,(W322:Y322,Z322:AN322)),0)</f>
        <v>0</v>
      </c>
      <c r="O322" s="49" t="e">
        <f t="shared" si="397"/>
        <v>#NUM!</v>
      </c>
      <c r="P322" s="178" t="e">
        <f t="shared" si="373"/>
        <v>#NUM!</v>
      </c>
      <c r="Q322" s="2"/>
      <c r="R322" s="2" t="str">
        <f t="shared" si="398"/>
        <v>-</v>
      </c>
      <c r="S322" s="2" t="str">
        <f t="shared" si="399"/>
        <v>-</v>
      </c>
      <c r="T322" s="2" t="str">
        <f t="shared" si="400"/>
        <v>-</v>
      </c>
      <c r="U322" s="2"/>
      <c r="V322" s="2" t="str">
        <f t="shared" si="401"/>
        <v>-</v>
      </c>
      <c r="AP322" s="7">
        <f>IF(AA322&gt;0,RANK(AA322,(W322:Y322,Z322:AN322)),0)</f>
        <v>0</v>
      </c>
      <c r="AQ322" s="7">
        <f>IF(AB322&gt;0,RANK(AB322,(W322:Y322,Z322:AN322)),0)</f>
        <v>0</v>
      </c>
      <c r="AR322" s="7">
        <f>IF(AC322&gt;0,RANK(AC322,(W322:Y322,Z322:AN322)),0)</f>
        <v>0</v>
      </c>
      <c r="AS322" s="7">
        <f>IF(AD322&gt;0,RANK(AD322,(W322:Y322,AD322:AN322)),0)</f>
        <v>0</v>
      </c>
      <c r="AT322" s="2" t="str">
        <f t="shared" si="402"/>
        <v>-</v>
      </c>
      <c r="AU322" s="2" t="str">
        <f t="shared" si="403"/>
        <v>-</v>
      </c>
      <c r="AV322" s="2" t="str">
        <f t="shared" si="404"/>
        <v>-</v>
      </c>
      <c r="AW322" s="2" t="str">
        <f t="shared" si="405"/>
        <v>-</v>
      </c>
      <c r="AY322" s="2" t="str">
        <f t="shared" si="317"/>
        <v>District 9</v>
      </c>
      <c r="AZ322" t="str">
        <f t="shared" si="318"/>
        <v>NJ</v>
      </c>
      <c r="BA322">
        <v>9</v>
      </c>
      <c r="BC322" s="98">
        <v>34</v>
      </c>
      <c r="BD322" s="100">
        <v>909</v>
      </c>
      <c r="BE322" s="107">
        <f t="shared" si="406"/>
        <v>34909</v>
      </c>
      <c r="BF322" t="s">
        <v>2627</v>
      </c>
      <c r="BG322" t="s">
        <v>3208</v>
      </c>
    </row>
    <row r="323" spans="1:59" outlineLevel="1">
      <c r="A323" s="9" t="s">
        <v>51</v>
      </c>
      <c r="B323" t="s">
        <v>3094</v>
      </c>
      <c r="C323" s="1">
        <f t="shared" si="396"/>
        <v>0</v>
      </c>
      <c r="D323" s="1"/>
      <c r="E323" s="1"/>
      <c r="F323" s="1"/>
      <c r="G323" s="1"/>
      <c r="H323" s="1"/>
      <c r="I323" s="1"/>
      <c r="J323" s="1"/>
      <c r="K323" s="7">
        <f>IF(W323&gt;0,RANK(W323,(W323:Y323,Z323:AN323)),0)</f>
        <v>0</v>
      </c>
      <c r="L323" s="7">
        <f>IF(X323&gt;0,RANK(X323,(W323:Y323,Z323:AN323)),0)</f>
        <v>0</v>
      </c>
      <c r="M323" s="7">
        <f>IF(Y323&gt;0,RANK(Y323,(W323:Y323,Z323:AN323)),0)</f>
        <v>0</v>
      </c>
      <c r="N323" s="7">
        <f>IF(Z323&gt;0,RANK(Z323,(W323:Y323,Z323:AN323)),0)</f>
        <v>0</v>
      </c>
      <c r="O323" s="49" t="e">
        <f t="shared" si="397"/>
        <v>#NUM!</v>
      </c>
      <c r="P323" s="178" t="e">
        <f t="shared" si="373"/>
        <v>#NUM!</v>
      </c>
      <c r="Q323" s="2"/>
      <c r="R323" s="2" t="str">
        <f t="shared" si="398"/>
        <v>-</v>
      </c>
      <c r="S323" s="2" t="str">
        <f t="shared" si="399"/>
        <v>-</v>
      </c>
      <c r="T323" s="2" t="str">
        <f t="shared" si="400"/>
        <v>-</v>
      </c>
      <c r="U323" s="2"/>
      <c r="V323" s="2" t="str">
        <f t="shared" si="401"/>
        <v>-</v>
      </c>
      <c r="AP323" s="7">
        <f>IF(AA323&gt;0,RANK(AA323,(W323:Y323,Z323:AN323)),0)</f>
        <v>0</v>
      </c>
      <c r="AQ323" s="7">
        <f>IF(AB323&gt;0,RANK(AB323,(W323:Y323,Z323:AN323)),0)</f>
        <v>0</v>
      </c>
      <c r="AR323" s="7">
        <f>IF(AC323&gt;0,RANK(AC323,(W323:Y323,Z323:AN323)),0)</f>
        <v>0</v>
      </c>
      <c r="AS323" s="7">
        <f>IF(AD323&gt;0,RANK(AD323,(W323:Y323,AD323:AN323)),0)</f>
        <v>0</v>
      </c>
      <c r="AT323" s="2" t="str">
        <f t="shared" si="402"/>
        <v>-</v>
      </c>
      <c r="AU323" s="2" t="str">
        <f t="shared" si="403"/>
        <v>-</v>
      </c>
      <c r="AV323" s="2" t="str">
        <f t="shared" si="404"/>
        <v>-</v>
      </c>
      <c r="AW323" s="2" t="str">
        <f t="shared" si="405"/>
        <v>-</v>
      </c>
      <c r="AY323" s="2" t="str">
        <f t="shared" si="317"/>
        <v>District 10</v>
      </c>
      <c r="AZ323" t="str">
        <f t="shared" si="318"/>
        <v>NJ</v>
      </c>
      <c r="BA323">
        <v>10</v>
      </c>
      <c r="BC323" s="98">
        <v>34</v>
      </c>
      <c r="BD323" s="100">
        <v>910</v>
      </c>
      <c r="BE323" s="107">
        <f t="shared" si="406"/>
        <v>34910</v>
      </c>
      <c r="BF323" t="s">
        <v>2627</v>
      </c>
      <c r="BG323" t="s">
        <v>3208</v>
      </c>
    </row>
    <row r="324" spans="1:59" outlineLevel="1">
      <c r="A324" s="9" t="s">
        <v>1909</v>
      </c>
      <c r="B324" t="s">
        <v>3094</v>
      </c>
      <c r="C324" s="1">
        <f t="shared" si="396"/>
        <v>0</v>
      </c>
      <c r="D324" s="1"/>
      <c r="E324" s="1"/>
      <c r="F324" s="1"/>
      <c r="G324" s="1"/>
      <c r="H324" s="1"/>
      <c r="I324" s="1"/>
      <c r="J324" s="1"/>
      <c r="K324" s="7">
        <f>IF(W324&gt;0,RANK(W324,(W324:Y324,Z324:AN324)),0)</f>
        <v>0</v>
      </c>
      <c r="L324" s="7">
        <f>IF(X324&gt;0,RANK(X324,(W324:Y324,Z324:AN324)),0)</f>
        <v>0</v>
      </c>
      <c r="M324" s="7">
        <f>IF(Y324&gt;0,RANK(Y324,(W324:Y324,Z324:AN324)),0)</f>
        <v>0</v>
      </c>
      <c r="N324" s="7">
        <f>IF(Z324&gt;0,RANK(Z324,(W324:Y324,Z324:AN324)),0)</f>
        <v>0</v>
      </c>
      <c r="O324" s="49" t="e">
        <f t="shared" si="397"/>
        <v>#NUM!</v>
      </c>
      <c r="P324" s="178" t="e">
        <f t="shared" si="373"/>
        <v>#NUM!</v>
      </c>
      <c r="Q324" s="2"/>
      <c r="R324" s="2" t="str">
        <f t="shared" si="398"/>
        <v>-</v>
      </c>
      <c r="S324" s="2" t="str">
        <f t="shared" si="399"/>
        <v>-</v>
      </c>
      <c r="T324" s="2" t="str">
        <f t="shared" si="400"/>
        <v>-</v>
      </c>
      <c r="U324" s="2"/>
      <c r="V324" s="2" t="str">
        <f t="shared" si="401"/>
        <v>-</v>
      </c>
      <c r="AP324" s="7">
        <f>IF(AA324&gt;0,RANK(AA324,(W324:Y324,Z324:AN324)),0)</f>
        <v>0</v>
      </c>
      <c r="AQ324" s="7">
        <f>IF(AB324&gt;0,RANK(AB324,(W324:Y324,Z324:AN324)),0)</f>
        <v>0</v>
      </c>
      <c r="AR324" s="7">
        <f>IF(AC324&gt;0,RANK(AC324,(W324:Y324,Z324:AN324)),0)</f>
        <v>0</v>
      </c>
      <c r="AS324" s="7">
        <f>IF(AD324&gt;0,RANK(AD324,(W324:Y324,AD324:AN324)),0)</f>
        <v>0</v>
      </c>
      <c r="AT324" s="2" t="str">
        <f t="shared" si="402"/>
        <v>-</v>
      </c>
      <c r="AU324" s="2" t="str">
        <f t="shared" si="403"/>
        <v>-</v>
      </c>
      <c r="AV324" s="2" t="str">
        <f t="shared" si="404"/>
        <v>-</v>
      </c>
      <c r="AW324" s="2" t="str">
        <f t="shared" si="405"/>
        <v>-</v>
      </c>
      <c r="AY324" s="2" t="str">
        <f t="shared" si="317"/>
        <v>District 11</v>
      </c>
      <c r="AZ324" t="str">
        <f t="shared" si="318"/>
        <v>NJ</v>
      </c>
      <c r="BA324">
        <v>11</v>
      </c>
      <c r="BC324" s="98">
        <v>34</v>
      </c>
      <c r="BD324" s="100">
        <v>911</v>
      </c>
      <c r="BE324" s="107">
        <f t="shared" si="406"/>
        <v>34911</v>
      </c>
      <c r="BF324" t="s">
        <v>2627</v>
      </c>
      <c r="BG324" t="s">
        <v>3208</v>
      </c>
    </row>
    <row r="325" spans="1:59" outlineLevel="1">
      <c r="A325" s="9" t="s">
        <v>473</v>
      </c>
      <c r="B325" t="s">
        <v>3094</v>
      </c>
      <c r="C325" s="1">
        <f t="shared" si="396"/>
        <v>0</v>
      </c>
      <c r="D325" s="1"/>
      <c r="E325" s="1"/>
      <c r="F325" s="1"/>
      <c r="G325" s="1"/>
      <c r="H325" s="1"/>
      <c r="I325" s="1"/>
      <c r="J325" s="1"/>
      <c r="K325" s="7">
        <f>IF(W325&gt;0,RANK(W325,(W325:Y325,Z325:AN325)),0)</f>
        <v>0</v>
      </c>
      <c r="L325" s="7">
        <f>IF(X325&gt;0,RANK(X325,(W325:Y325,Z325:AN325)),0)</f>
        <v>0</v>
      </c>
      <c r="M325" s="7">
        <f>IF(Y325&gt;0,RANK(Y325,(W325:Y325,Z325:AN325)),0)</f>
        <v>0</v>
      </c>
      <c r="N325" s="7">
        <f>IF(Z325&gt;0,RANK(Z325,(W325:Y325,Z325:AN325)),0)</f>
        <v>0</v>
      </c>
      <c r="O325" s="49" t="e">
        <f t="shared" si="397"/>
        <v>#NUM!</v>
      </c>
      <c r="P325" s="178" t="e">
        <f t="shared" si="373"/>
        <v>#NUM!</v>
      </c>
      <c r="Q325" s="2"/>
      <c r="R325" s="2" t="str">
        <f t="shared" si="398"/>
        <v>-</v>
      </c>
      <c r="S325" s="2" t="str">
        <f t="shared" si="399"/>
        <v>-</v>
      </c>
      <c r="T325" s="2" t="str">
        <f t="shared" si="400"/>
        <v>-</v>
      </c>
      <c r="U325" s="2"/>
      <c r="V325" s="2" t="str">
        <f t="shared" si="401"/>
        <v>-</v>
      </c>
      <c r="AP325" s="7">
        <f>IF(AA325&gt;0,RANK(AA325,(W325:Y325,Z325:AN325)),0)</f>
        <v>0</v>
      </c>
      <c r="AQ325" s="7">
        <f>IF(AB325&gt;0,RANK(AB325,(W325:Y325,Z325:AN325)),0)</f>
        <v>0</v>
      </c>
      <c r="AR325" s="7">
        <f>IF(AC325&gt;0,RANK(AC325,(W325:Y325,Z325:AN325)),0)</f>
        <v>0</v>
      </c>
      <c r="AS325" s="7">
        <f>IF(AD325&gt;0,RANK(AD325,(W325:Y325,AD325:AN325)),0)</f>
        <v>0</v>
      </c>
      <c r="AT325" s="2" t="str">
        <f t="shared" si="402"/>
        <v>-</v>
      </c>
      <c r="AU325" s="2" t="str">
        <f t="shared" si="403"/>
        <v>-</v>
      </c>
      <c r="AV325" s="2" t="str">
        <f t="shared" si="404"/>
        <v>-</v>
      </c>
      <c r="AW325" s="2" t="str">
        <f t="shared" si="405"/>
        <v>-</v>
      </c>
      <c r="AY325" s="2" t="str">
        <f t="shared" si="317"/>
        <v>District 12</v>
      </c>
      <c r="AZ325" t="str">
        <f t="shared" si="318"/>
        <v>NJ</v>
      </c>
      <c r="BA325">
        <v>12</v>
      </c>
      <c r="BC325" s="98">
        <v>34</v>
      </c>
      <c r="BD325" s="100">
        <v>912</v>
      </c>
      <c r="BE325" s="107">
        <f t="shared" si="406"/>
        <v>34912</v>
      </c>
      <c r="BF325" t="s">
        <v>2627</v>
      </c>
      <c r="BG325" t="s">
        <v>3208</v>
      </c>
    </row>
    <row r="326" spans="1:59">
      <c r="A326" t="s">
        <v>1408</v>
      </c>
      <c r="B326" t="s">
        <v>1114</v>
      </c>
      <c r="C326" s="1">
        <f t="shared" si="396"/>
        <v>0</v>
      </c>
      <c r="D326" s="1">
        <v>52</v>
      </c>
      <c r="E326" s="1"/>
      <c r="F326" s="1"/>
      <c r="G326" s="1"/>
      <c r="H326" s="1"/>
      <c r="I326" s="1"/>
      <c r="J326" s="1"/>
      <c r="K326" s="7">
        <f>IF(W326&gt;0,RANK(W326,(W326:Y326,Z326:AN326)),0)</f>
        <v>0</v>
      </c>
      <c r="L326" s="7">
        <f>IF(X326&gt;0,RANK(X326,(W326:Y326,Z326:AN326)),0)</f>
        <v>0</v>
      </c>
      <c r="M326" s="7">
        <f>IF(Y326&gt;0,RANK(Y326,(W326:Y326,Z326:AN326)),0)</f>
        <v>0</v>
      </c>
      <c r="N326" s="7">
        <f>IF(Z326&gt;0,RANK(Z326,(W326:Y326,Z326:AN326)),0)</f>
        <v>0</v>
      </c>
      <c r="O326" s="49">
        <f t="shared" si="397"/>
        <v>0</v>
      </c>
      <c r="P326" s="178" t="e">
        <f t="shared" si="373"/>
        <v>#DIV/0!</v>
      </c>
      <c r="Q326" s="2"/>
      <c r="R326" s="2" t="str">
        <f t="shared" si="398"/>
        <v>-</v>
      </c>
      <c r="S326" s="2" t="str">
        <f t="shared" si="399"/>
        <v>-</v>
      </c>
      <c r="T326" s="2" t="str">
        <f t="shared" si="400"/>
        <v>-</v>
      </c>
      <c r="U326" s="2"/>
      <c r="V326" s="2" t="str">
        <f t="shared" si="401"/>
        <v>-</v>
      </c>
      <c r="W326" s="1">
        <f>SUM(W314:W325)</f>
        <v>0</v>
      </c>
      <c r="X326" s="1">
        <f>SUM(X314:X325)</f>
        <v>0</v>
      </c>
      <c r="Y326" s="1">
        <f>SUM(Y314:Y325)</f>
        <v>0</v>
      </c>
      <c r="AD326" s="1">
        <f>SUM(AD314:AD325)</f>
        <v>0</v>
      </c>
      <c r="AP326" s="7">
        <f>IF(AA326&gt;0,RANK(AA326,(W326:Y326,Z326:AN326)),0)</f>
        <v>0</v>
      </c>
      <c r="AQ326" s="7">
        <f>IF(AB326&gt;0,RANK(AB326,(W326:Y326,Z326:AN326)),0)</f>
        <v>0</v>
      </c>
      <c r="AR326" s="7">
        <f>IF(AC326&gt;0,RANK(AC326,(W326:Y326,Z326:AN326)),0)</f>
        <v>0</v>
      </c>
      <c r="AS326" s="7">
        <f>IF(AD326&gt;0,RANK(AD326,(W326:Y326,AD326:AN326)),0)</f>
        <v>0</v>
      </c>
      <c r="AT326" s="2" t="str">
        <f t="shared" si="402"/>
        <v>-</v>
      </c>
      <c r="AU326" s="2" t="str">
        <f t="shared" si="403"/>
        <v>-</v>
      </c>
      <c r="AV326" s="2" t="str">
        <f t="shared" si="404"/>
        <v>-</v>
      </c>
      <c r="AW326" s="2" t="str">
        <f t="shared" si="405"/>
        <v>-</v>
      </c>
      <c r="AY326" s="2" t="str">
        <f t="shared" si="317"/>
        <v>New Jersey</v>
      </c>
      <c r="AZ326" t="str">
        <f t="shared" si="318"/>
        <v>T</v>
      </c>
      <c r="BC326" s="98">
        <v>34</v>
      </c>
      <c r="BD326" s="100"/>
      <c r="BE326" s="107">
        <f t="shared" si="406"/>
        <v>34000</v>
      </c>
      <c r="BF326" t="s">
        <v>1634</v>
      </c>
      <c r="BG326" t="s">
        <v>3208</v>
      </c>
    </row>
    <row r="327" spans="1:59">
      <c r="C327" s="1"/>
      <c r="D327" s="1"/>
      <c r="E327" s="1"/>
      <c r="F327" s="1"/>
      <c r="G327" s="1"/>
      <c r="H327" s="1"/>
      <c r="I327" s="1"/>
      <c r="J327" s="1"/>
      <c r="K327" s="7"/>
      <c r="L327" s="7"/>
      <c r="M327" s="7"/>
      <c r="N327" s="7"/>
      <c r="O327" s="49"/>
      <c r="P327" s="178"/>
      <c r="Q327" s="2"/>
      <c r="R327" s="2"/>
      <c r="S327" s="2"/>
      <c r="T327" s="2"/>
      <c r="U327" s="2"/>
      <c r="V327" s="2"/>
      <c r="AP327" s="7"/>
      <c r="AQ327" s="7"/>
      <c r="AR327" s="7"/>
      <c r="AS327" s="7"/>
      <c r="AT327" s="2"/>
      <c r="AU327" s="2"/>
      <c r="AV327" s="2"/>
      <c r="AW327" s="2"/>
      <c r="AY327" s="2"/>
      <c r="BD327" s="100"/>
    </row>
    <row r="328" spans="1:59" outlineLevel="1">
      <c r="A328" s="9" t="s">
        <v>2158</v>
      </c>
      <c r="B328" t="s">
        <v>877</v>
      </c>
      <c r="C328" s="1">
        <f>SUM(W328:AN328)</f>
        <v>78520</v>
      </c>
      <c r="D328" s="1">
        <v>8</v>
      </c>
      <c r="E328" s="1">
        <f>IF(R328&gt;State!$CA$23/100,ROUND($D328*R328,0),0)</f>
        <v>4</v>
      </c>
      <c r="F328" s="1"/>
      <c r="G328" s="1">
        <f>IF(T328&gt;State!$CA$23/100,ROUND($D328*T328,0),0)</f>
        <v>4</v>
      </c>
      <c r="H328" s="1"/>
      <c r="I328" s="1"/>
      <c r="J328" s="1"/>
      <c r="K328" s="7">
        <f>IF(W328&gt;0,RANK(W328,(W328:Y328,Z328:AN328)),0)</f>
        <v>2</v>
      </c>
      <c r="L328" s="7">
        <f>IF(X328&gt;0,RANK(X328,(W328:Y328,Z328:AN328)),0)</f>
        <v>0</v>
      </c>
      <c r="M328" s="7">
        <f>IF(Y328&gt;0,RANK(Y328,(W328:Y328,Z328:AN328)),0)</f>
        <v>1</v>
      </c>
      <c r="N328" s="7">
        <f>IF(Z328&gt;0,RANK(Z328,(W328:Y328,Z328:AN328)),0)</f>
        <v>0</v>
      </c>
      <c r="O328" s="49">
        <f>MAX(W328:AD328)-LARGE(W328:AD328,2)</f>
        <v>1074</v>
      </c>
      <c r="P328" s="178">
        <f t="shared" si="373"/>
        <v>1.3678043810494141E-2</v>
      </c>
      <c r="Q328" s="2"/>
      <c r="R328" s="2">
        <f t="shared" ref="R328:U331" si="407">IF($C328=0,"-",W328/$C328)</f>
        <v>0.49316097809475296</v>
      </c>
      <c r="S328" s="2">
        <f t="shared" si="407"/>
        <v>0</v>
      </c>
      <c r="T328" s="2">
        <f t="shared" si="407"/>
        <v>0.5068390219052471</v>
      </c>
      <c r="U328" s="2">
        <f t="shared" si="407"/>
        <v>0</v>
      </c>
      <c r="V328" s="2">
        <f>IF(C328=0,"-",(1-R328-S328-T328-U328))</f>
        <v>-1.1102230246251565E-16</v>
      </c>
      <c r="W328" s="1">
        <f>SUMIF(County!$AT$1375:$AT$1407,$BA328,County!P$1375:P$1407)+SUMIF($BA$1448:$BA$1461,$BA328,W$1448:W$1461)</f>
        <v>38723</v>
      </c>
      <c r="Y328" s="1">
        <f>SUMIF(County!$AT$1375:$AT$1407,$BA328,County!R$1375:R$1407)+SUMIF($BA$1448:$BA$1461,$BA328,Y$1448:Y$1461)</f>
        <v>39797</v>
      </c>
      <c r="AP328" s="7">
        <f>IF(AA328&gt;0,RANK(AA328,(W328:Y328,Z328:AN328)),0)</f>
        <v>0</v>
      </c>
      <c r="AQ328" s="7">
        <f>IF(AB328&gt;0,RANK(AB328,(W328:Y328,Z328:AN328)),0)</f>
        <v>0</v>
      </c>
      <c r="AR328" s="7">
        <f>IF(AC328&gt;0,RANK(AC328,(W328:Y328,Z328:AN328)),0)</f>
        <v>0</v>
      </c>
      <c r="AS328" s="7">
        <f>IF(AD328&gt;0,RANK(AD328,(W328:Y328,AD328:AN328)),0)</f>
        <v>0</v>
      </c>
      <c r="AT328" s="2">
        <f t="shared" ref="AT328:AW331" si="408">IF($C328=0,"-",AA328/$C328)</f>
        <v>0</v>
      </c>
      <c r="AU328" s="2">
        <f t="shared" si="408"/>
        <v>0</v>
      </c>
      <c r="AV328" s="2">
        <f t="shared" si="408"/>
        <v>0</v>
      </c>
      <c r="AW328" s="2">
        <f t="shared" si="408"/>
        <v>0</v>
      </c>
      <c r="AY328" s="2" t="str">
        <f t="shared" si="317"/>
        <v>District 1</v>
      </c>
      <c r="AZ328" t="str">
        <f t="shared" si="318"/>
        <v>NM</v>
      </c>
      <c r="BA328">
        <v>1</v>
      </c>
      <c r="BC328" s="98">
        <v>35</v>
      </c>
      <c r="BD328" s="100">
        <v>901</v>
      </c>
      <c r="BE328" s="107">
        <f>BC328*1000+BD328</f>
        <v>35901</v>
      </c>
      <c r="BF328" t="s">
        <v>2627</v>
      </c>
      <c r="BG328" t="s">
        <v>3208</v>
      </c>
    </row>
    <row r="329" spans="1:59" outlineLevel="1">
      <c r="A329" s="9" t="s">
        <v>1576</v>
      </c>
      <c r="B329" t="s">
        <v>877</v>
      </c>
      <c r="C329" s="1">
        <f>SUM(W329:AN329)</f>
        <v>47322</v>
      </c>
      <c r="D329" s="1">
        <v>7</v>
      </c>
      <c r="E329" s="1">
        <f>IF(R329&gt;State!$CA$23/100,ROUND($D329*R329,0),0)</f>
        <v>4</v>
      </c>
      <c r="F329" s="1"/>
      <c r="G329" s="1">
        <f>IF(T329&gt;State!$CA$23/100,ROUND($D329*T329,0),0)</f>
        <v>3</v>
      </c>
      <c r="H329" s="1"/>
      <c r="I329" s="1"/>
      <c r="J329" s="1"/>
      <c r="K329" s="7">
        <f>IF(W329&gt;0,RANK(W329,(W329:Y329,Z329:AN329)),0)</f>
        <v>1</v>
      </c>
      <c r="L329" s="7">
        <f>IF(X329&gt;0,RANK(X329,(W329:Y329,Z329:AN329)),0)</f>
        <v>0</v>
      </c>
      <c r="M329" s="7">
        <f>IF(Y329&gt;0,RANK(Y329,(W329:Y329,Z329:AN329)),0)</f>
        <v>2</v>
      </c>
      <c r="N329" s="7">
        <f>IF(Z329&gt;0,RANK(Z329,(W329:Y329,Z329:AN329)),0)</f>
        <v>0</v>
      </c>
      <c r="O329" s="49">
        <f>MAX(W329:AD329)-LARGE(W329:AD329,2)</f>
        <v>3394</v>
      </c>
      <c r="P329" s="178">
        <f t="shared" si="373"/>
        <v>7.1721398081230722E-2</v>
      </c>
      <c r="Q329" s="2"/>
      <c r="R329" s="2">
        <f t="shared" si="407"/>
        <v>0.5358606990406154</v>
      </c>
      <c r="S329" s="2">
        <f t="shared" si="407"/>
        <v>0</v>
      </c>
      <c r="T329" s="2">
        <f t="shared" si="407"/>
        <v>0.46413930095938466</v>
      </c>
      <c r="U329" s="2">
        <f t="shared" si="407"/>
        <v>0</v>
      </c>
      <c r="V329" s="2">
        <f>IF(C329=0,"-",(1-R329-S329-T329-U329))</f>
        <v>-5.5511151231257827E-17</v>
      </c>
      <c r="W329" s="1">
        <f>SUMIF(County!$AT$1375:$AT$1407,$BA329,County!P$1375:P$1407)+SUMIF($BA$1448:$BA$1461,$BA329,W$1448:W$1461)</f>
        <v>25358</v>
      </c>
      <c r="Y329" s="1">
        <f>SUMIF(County!$AT$1375:$AT$1407,$BA329,County!R$1375:R$1407)+SUMIF($BA$1448:$BA$1461,$BA329,Y$1448:Y$1461)</f>
        <v>21964</v>
      </c>
      <c r="AP329" s="7">
        <f>IF(AA329&gt;0,RANK(AA329,(W329:Y329,Z329:AN329)),0)</f>
        <v>0</v>
      </c>
      <c r="AQ329" s="7">
        <f>IF(AB329&gt;0,RANK(AB329,(W329:Y329,Z329:AN329)),0)</f>
        <v>0</v>
      </c>
      <c r="AR329" s="7">
        <f>IF(AC329&gt;0,RANK(AC329,(W329:Y329,Z329:AN329)),0)</f>
        <v>0</v>
      </c>
      <c r="AS329" s="7">
        <f>IF(AD329&gt;0,RANK(AD329,(W329:Y329,AD329:AN329)),0)</f>
        <v>0</v>
      </c>
      <c r="AT329" s="2">
        <f t="shared" si="408"/>
        <v>0</v>
      </c>
      <c r="AU329" s="2">
        <f t="shared" si="408"/>
        <v>0</v>
      </c>
      <c r="AV329" s="2">
        <f t="shared" si="408"/>
        <v>0</v>
      </c>
      <c r="AW329" s="2">
        <f t="shared" si="408"/>
        <v>0</v>
      </c>
      <c r="AY329" s="2" t="str">
        <f t="shared" ref="AY329:AY387" si="409">A329</f>
        <v>District 2</v>
      </c>
      <c r="AZ329" t="str">
        <f t="shared" ref="AZ329:AZ387" si="410">B329</f>
        <v>NM</v>
      </c>
      <c r="BA329">
        <v>2</v>
      </c>
      <c r="BC329" s="98">
        <v>35</v>
      </c>
      <c r="BD329" s="100">
        <v>902</v>
      </c>
      <c r="BE329" s="107">
        <f>BC329*1000+BD329</f>
        <v>35902</v>
      </c>
      <c r="BF329" t="s">
        <v>2627</v>
      </c>
      <c r="BG329" t="s">
        <v>3208</v>
      </c>
    </row>
    <row r="330" spans="1:59" outlineLevel="1">
      <c r="A330" s="9" t="s">
        <v>1577</v>
      </c>
      <c r="B330" t="s">
        <v>877</v>
      </c>
      <c r="C330" s="1">
        <f>SUM(W330:AN330)</f>
        <v>89448</v>
      </c>
      <c r="D330" s="1">
        <v>8</v>
      </c>
      <c r="E330" s="1">
        <f>IF(R330&gt;State!$CA$23/100,ROUND($D330*R330,0),0)</f>
        <v>4</v>
      </c>
      <c r="F330" s="1"/>
      <c r="G330" s="1">
        <f>IF(T330&gt;State!$CA$23/100,ROUND($D330*T330,0),0)</f>
        <v>4</v>
      </c>
      <c r="H330" s="1"/>
      <c r="I330" s="1"/>
      <c r="J330" s="1"/>
      <c r="K330" s="7">
        <f>IF(W330&gt;0,RANK(W330,(W330:Y330,Z330:AN330)),0)</f>
        <v>1</v>
      </c>
      <c r="L330" s="7">
        <f>IF(X330&gt;0,RANK(X330,(W330:Y330,Z330:AN330)),0)</f>
        <v>0</v>
      </c>
      <c r="M330" s="7">
        <f>IF(Y330&gt;0,RANK(Y330,(W330:Y330,Z330:AN330)),0)</f>
        <v>2</v>
      </c>
      <c r="N330" s="7">
        <f>IF(Z330&gt;0,RANK(Z330,(W330:Y330,Z330:AN330)),0)</f>
        <v>0</v>
      </c>
      <c r="O330" s="49">
        <f>MAX(W330:AD330)-LARGE(W330:AD330,2)</f>
        <v>4284</v>
      </c>
      <c r="P330" s="178">
        <f t="shared" si="373"/>
        <v>4.7893748323048026E-2</v>
      </c>
      <c r="Q330" s="2"/>
      <c r="R330" s="2">
        <f t="shared" si="407"/>
        <v>0.52394687416152397</v>
      </c>
      <c r="S330" s="2">
        <f t="shared" si="407"/>
        <v>0</v>
      </c>
      <c r="T330" s="2">
        <f t="shared" si="407"/>
        <v>0.47605312583847598</v>
      </c>
      <c r="U330" s="2">
        <f t="shared" si="407"/>
        <v>0</v>
      </c>
      <c r="V330" s="2">
        <f>IF(C330=0,"-",(1-R330-S330-T330-U330))</f>
        <v>5.5511151231257827E-17</v>
      </c>
      <c r="W330" s="1">
        <f>SUMIF(County!$AT$1375:$AT$1407,$BA330,County!P$1375:P$1407)+SUMIF($BA$1448:$BA$1461,$BA330,W$1448:W$1461)</f>
        <v>46866</v>
      </c>
      <c r="Y330" s="1">
        <f>SUMIF(County!$AT$1375:$AT$1407,$BA330,County!R$1375:R$1407)+SUMIF($BA$1448:$BA$1461,$BA330,Y$1448:Y$1461)</f>
        <v>42582</v>
      </c>
      <c r="AP330" s="7">
        <f>IF(AA330&gt;0,RANK(AA330,(W330:Y330,Z330:AN330)),0)</f>
        <v>0</v>
      </c>
      <c r="AQ330" s="7">
        <f>IF(AB330&gt;0,RANK(AB330,(W330:Y330,Z330:AN330)),0)</f>
        <v>0</v>
      </c>
      <c r="AR330" s="7">
        <f>IF(AC330&gt;0,RANK(AC330,(W330:Y330,Z330:AN330)),0)</f>
        <v>0</v>
      </c>
      <c r="AS330" s="7">
        <f>IF(AD330&gt;0,RANK(AD330,(W330:Y330,AD330:AN330)),0)</f>
        <v>0</v>
      </c>
      <c r="AT330" s="2">
        <f t="shared" si="408"/>
        <v>0</v>
      </c>
      <c r="AU330" s="2">
        <f t="shared" si="408"/>
        <v>0</v>
      </c>
      <c r="AV330" s="2">
        <f t="shared" si="408"/>
        <v>0</v>
      </c>
      <c r="AW330" s="2">
        <f t="shared" si="408"/>
        <v>0</v>
      </c>
      <c r="AY330" s="2" t="str">
        <f t="shared" si="409"/>
        <v>District 3</v>
      </c>
      <c r="AZ330" t="str">
        <f t="shared" si="410"/>
        <v>NM</v>
      </c>
      <c r="BA330">
        <v>3</v>
      </c>
      <c r="BC330" s="98">
        <v>35</v>
      </c>
      <c r="BD330" s="100">
        <v>903</v>
      </c>
      <c r="BE330" s="107">
        <f>BC330*1000+BD330</f>
        <v>35903</v>
      </c>
      <c r="BF330" t="s">
        <v>2627</v>
      </c>
      <c r="BG330" t="s">
        <v>3208</v>
      </c>
    </row>
    <row r="331" spans="1:59">
      <c r="A331" s="9" t="s">
        <v>1639</v>
      </c>
      <c r="B331" t="s">
        <v>1114</v>
      </c>
      <c r="C331" s="1">
        <f>SUM(W331:AN331)</f>
        <v>215290</v>
      </c>
      <c r="D331" s="1">
        <v>11</v>
      </c>
      <c r="E331" s="1">
        <f>IF(R331&gt;State!$CA$23/100,ROUND($D331*R331,0),0)</f>
        <v>6</v>
      </c>
      <c r="F331" s="1"/>
      <c r="G331" s="1">
        <f>IF(T331&gt;State!$CA$23/100,ROUND($D331*T331,0),0)</f>
        <v>5</v>
      </c>
      <c r="H331" s="1"/>
      <c r="I331" s="1"/>
      <c r="J331" s="1"/>
      <c r="K331" s="7">
        <f>IF(W331&gt;0,RANK(W331,(W331:Y331,Z331:AN331)),0)</f>
        <v>1</v>
      </c>
      <c r="L331" s="7">
        <f>IF(X331&gt;0,RANK(X331,(W331:Y331,Z331:AN331)),0)</f>
        <v>0</v>
      </c>
      <c r="M331" s="7">
        <f>IF(Y331&gt;0,RANK(Y331,(W331:Y331,Z331:AN331)),0)</f>
        <v>2</v>
      </c>
      <c r="N331" s="7">
        <f>IF(Z331&gt;0,RANK(Z331,(W331:Y331,Z331:AN331)),0)</f>
        <v>0</v>
      </c>
      <c r="O331" s="49">
        <f>MAX(W331:AD331)-LARGE(W331:AD331,2)</f>
        <v>6604</v>
      </c>
      <c r="P331" s="178">
        <f t="shared" si="373"/>
        <v>3.0674903618375216E-2</v>
      </c>
      <c r="Q331" s="2"/>
      <c r="R331" s="2">
        <f t="shared" si="407"/>
        <v>0.51533745180918755</v>
      </c>
      <c r="S331" s="2">
        <f t="shared" si="407"/>
        <v>0</v>
      </c>
      <c r="T331" s="2">
        <f t="shared" si="407"/>
        <v>0.48466254819081239</v>
      </c>
      <c r="U331" s="2">
        <f t="shared" si="407"/>
        <v>0</v>
      </c>
      <c r="V331" s="2">
        <f>IF(C331=0,"-",(1-R331-S331-T331-U331))</f>
        <v>5.5511151231257827E-17</v>
      </c>
      <c r="W331" s="1">
        <f>SUM(W328:W330)</f>
        <v>110947</v>
      </c>
      <c r="Y331" s="1">
        <f>SUM(Y328:Y330)</f>
        <v>104343</v>
      </c>
      <c r="AH331" s="1"/>
      <c r="AI331" s="1"/>
      <c r="AP331" s="7">
        <f>IF(AA331&gt;0,RANK(AA331,(W331:Y331,Z331:AN331)),0)</f>
        <v>0</v>
      </c>
      <c r="AQ331" s="7">
        <f>IF(AB331&gt;0,RANK(AB331,(W331:Y331,Z331:AN331)),0)</f>
        <v>0</v>
      </c>
      <c r="AR331" s="7">
        <f>IF(AC331&gt;0,RANK(AC331,(W331:Y331,Z331:AN331)),0)</f>
        <v>0</v>
      </c>
      <c r="AS331" s="7">
        <f>IF(AD331&gt;0,RANK(AD331,(W331:Y331,AD331:AN331)),0)</f>
        <v>0</v>
      </c>
      <c r="AT331" s="2">
        <f t="shared" si="408"/>
        <v>0</v>
      </c>
      <c r="AU331" s="2">
        <f t="shared" si="408"/>
        <v>0</v>
      </c>
      <c r="AV331" s="2">
        <f t="shared" si="408"/>
        <v>0</v>
      </c>
      <c r="AW331" s="2">
        <f t="shared" si="408"/>
        <v>0</v>
      </c>
      <c r="AY331" s="2" t="str">
        <f t="shared" si="409"/>
        <v>New Mexico</v>
      </c>
      <c r="AZ331" t="str">
        <f t="shared" si="410"/>
        <v>T</v>
      </c>
      <c r="BC331" s="98">
        <v>35</v>
      </c>
      <c r="BD331" s="100"/>
      <c r="BE331" s="107">
        <f>BC331*1000+BD331</f>
        <v>35000</v>
      </c>
      <c r="BF331" t="s">
        <v>1634</v>
      </c>
      <c r="BG331" t="s">
        <v>3208</v>
      </c>
    </row>
    <row r="332" spans="1:59">
      <c r="A332" s="9"/>
      <c r="C332" s="1"/>
      <c r="D332" s="1"/>
      <c r="E332" s="1"/>
      <c r="F332" s="1"/>
      <c r="G332" s="1"/>
      <c r="H332" s="1"/>
      <c r="I332" s="1"/>
      <c r="J332" s="1"/>
      <c r="K332" s="7"/>
      <c r="L332" s="7"/>
      <c r="M332" s="7"/>
      <c r="N332" s="7"/>
      <c r="O332" s="49"/>
      <c r="P332" s="178"/>
      <c r="Q332" s="2"/>
      <c r="R332" s="2"/>
      <c r="S332" s="2"/>
      <c r="T332" s="2"/>
      <c r="U332" s="2"/>
      <c r="V332" s="2"/>
      <c r="W332" s="1">
        <f>W331-County!P1408</f>
        <v>-387</v>
      </c>
      <c r="Y332" s="1">
        <f>Y331-County!R1408</f>
        <v>-398</v>
      </c>
      <c r="AP332" s="7"/>
      <c r="AQ332" s="7"/>
      <c r="AR332" s="7"/>
      <c r="AS332" s="7"/>
      <c r="AT332" s="2"/>
      <c r="AU332" s="2"/>
      <c r="AV332" s="2"/>
      <c r="AW332" s="2"/>
      <c r="AY332" s="2"/>
      <c r="BD332" s="100"/>
    </row>
    <row r="333" spans="1:59" outlineLevel="1">
      <c r="A333" s="9" t="s">
        <v>2158</v>
      </c>
      <c r="B333" t="s">
        <v>1945</v>
      </c>
      <c r="C333" s="1">
        <f t="shared" ref="C333:C360" si="411">SUM(W333:AN333)</f>
        <v>45627</v>
      </c>
      <c r="D333" s="1">
        <v>6</v>
      </c>
      <c r="E333" s="1">
        <f>IF($C333&gt;0,IF(R333&gt;State!$CA$26/100,ROUND($D333*R333,0),0),"")</f>
        <v>3</v>
      </c>
      <c r="F333" s="1"/>
      <c r="G333" s="1">
        <f>IF($C333&gt;0,IF(T333&gt;State!$CA$26/100,ROUND($D333*T333,0),0),"")</f>
        <v>3</v>
      </c>
      <c r="H333" s="1"/>
      <c r="I333" s="1"/>
      <c r="J333" s="1"/>
      <c r="K333" s="7">
        <f>IF(W333&gt;0,RANK(W333,(W333:Y333,Z333:AN333)),0)</f>
        <v>1</v>
      </c>
      <c r="L333" s="7">
        <f>IF(X333&gt;0,RANK(X333,(W333:Y333,Z333:AN333)),0)</f>
        <v>0</v>
      </c>
      <c r="M333" s="7">
        <f>IF(Y333&gt;0,RANK(Y333,(W333:Y333,Z333:AN333)),0)</f>
        <v>2</v>
      </c>
      <c r="N333" s="7">
        <f>IF(Z333&gt;0,RANK(Z333,(W333:Y333,Z333:AN333)),0)</f>
        <v>0</v>
      </c>
      <c r="O333" s="49">
        <f t="shared" ref="O333:O360" si="412">MAX(W333:AD333)-LARGE(W333:AD333,2)</f>
        <v>2097</v>
      </c>
      <c r="P333" s="178">
        <f t="shared" si="373"/>
        <v>4.595962916694063E-2</v>
      </c>
      <c r="Q333" s="2"/>
      <c r="R333" s="2">
        <f t="shared" ref="R333:R360" si="413">IF($C333=0,"-",W333/$C333)</f>
        <v>0.52297981458347031</v>
      </c>
      <c r="S333" s="2">
        <f t="shared" ref="S333:S360" si="414">IF($C333=0,"-",X333/$C333)</f>
        <v>0</v>
      </c>
      <c r="T333" s="2">
        <f t="shared" ref="T333:T360" si="415">IF($C333=0,"-",Y333/$C333)</f>
        <v>0.47702018541652969</v>
      </c>
      <c r="U333" s="2">
        <f t="shared" ref="U333:U375" si="416">IF($C333=0,"-",Z333/$C333)</f>
        <v>0</v>
      </c>
      <c r="V333" s="2">
        <f t="shared" ref="V333:V360" si="417">IF(C333=0,"-",(1-R333-S333-T333-U333))</f>
        <v>0</v>
      </c>
      <c r="W333" s="1">
        <f>SUMIF(County!$AT$1410:$AT$1471,$BA333,County!P$1410:P$1471)+SUMIF('Cong Dist'!$BA$1464:$BA$1518,$BA333,'Cong Dist'!W$1464:W$1518)</f>
        <v>23862</v>
      </c>
      <c r="X333" s="1">
        <f>SUMIF(County!$AT$1410:$AT$1471,$BA333,County!Q$1410:Q$1471)+SUMIF('Cong Dist'!$BA$1464:$BA$1518,$BA333,'Cong Dist'!X$1464:X$1518)</f>
        <v>0</v>
      </c>
      <c r="Y333" s="1">
        <f>SUMIF(County!$AT$1410:$AT$1471,$BA333,County!R$1410:R$1471)+SUMIF('Cong Dist'!$BA$1464:$BA$1518,$BA333,'Cong Dist'!Y$1464:Y$1518)</f>
        <v>21765</v>
      </c>
      <c r="AJ333" s="1">
        <f>SUMIF(County!$AT$1410:$AT$1471,$BA333,County!AC$1410:AC$1471)+SUMIF('Cong Dist'!$BA$1464:$BA$1518,$BA333,'Cong Dist'!AJ$1464:AJ$1518)</f>
        <v>0</v>
      </c>
      <c r="AP333" s="7">
        <f>IF(AA333&gt;0,RANK(AA333,(W333:Y333,Z333:AN333)),0)</f>
        <v>0</v>
      </c>
      <c r="AQ333" s="7">
        <f>IF(AB333&gt;0,RANK(AB333,(W333:Y333,Z333:AN333)),0)</f>
        <v>0</v>
      </c>
      <c r="AR333" s="7">
        <f>IF(AC333&gt;0,RANK(AC333,(W333:Y333,Z333:AN333)),0)</f>
        <v>0</v>
      </c>
      <c r="AS333" s="7">
        <f>IF(AD333&gt;0,RANK(AD333,(W333:Y333,AD333:AN333)),0)</f>
        <v>0</v>
      </c>
      <c r="AT333" s="2">
        <f t="shared" ref="AT333:AT360" si="418">IF($C333=0,"-",AA333/$C333)</f>
        <v>0</v>
      </c>
      <c r="AU333" s="2">
        <f t="shared" ref="AU333:AU360" si="419">IF($C333=0,"-",AB333/$C333)</f>
        <v>0</v>
      </c>
      <c r="AV333" s="2">
        <f t="shared" ref="AV333:AV360" si="420">IF($C333=0,"-",AC333/$C333)</f>
        <v>0</v>
      </c>
      <c r="AW333" s="2">
        <f t="shared" ref="AW333:AW360" si="421">IF($C333=0,"-",AD333/$C333)</f>
        <v>0</v>
      </c>
      <c r="AY333" s="2" t="str">
        <f t="shared" si="409"/>
        <v>District 1</v>
      </c>
      <c r="AZ333" t="str">
        <f t="shared" si="410"/>
        <v>NY</v>
      </c>
      <c r="BA333">
        <v>1</v>
      </c>
      <c r="BC333" s="98">
        <v>36</v>
      </c>
      <c r="BD333" s="100">
        <v>901</v>
      </c>
      <c r="BE333" s="107">
        <f t="shared" ref="BE333:BE360" si="422">BC333*1000+BD333</f>
        <v>36901</v>
      </c>
      <c r="BF333" t="s">
        <v>2627</v>
      </c>
      <c r="BG333" t="s">
        <v>3208</v>
      </c>
    </row>
    <row r="334" spans="1:59" outlineLevel="1">
      <c r="A334" s="9" t="s">
        <v>1576</v>
      </c>
      <c r="B334" t="s">
        <v>1945</v>
      </c>
      <c r="C334" s="1">
        <f t="shared" si="411"/>
        <v>42466</v>
      </c>
      <c r="D334" s="1">
        <v>6</v>
      </c>
      <c r="E334" s="1">
        <f>IF($C334&gt;0,IF(R334&gt;State!$CA$26/100,ROUND($D334*R334,0),0),"")</f>
        <v>3</v>
      </c>
      <c r="F334" s="1"/>
      <c r="G334" s="1">
        <f>IF($C334&gt;0,IF(T334&gt;State!$CA$26/100,ROUND($D334*T334,0),0),"")</f>
        <v>3</v>
      </c>
      <c r="H334" s="1"/>
      <c r="I334" s="1"/>
      <c r="J334" s="1"/>
      <c r="K334" s="7">
        <f>IF(W334&gt;0,RANK(W334,(W334:Y334,Z334:AN334)),0)</f>
        <v>1</v>
      </c>
      <c r="L334" s="7">
        <f>IF(X334&gt;0,RANK(X334,(W334:Y334,Z334:AN334)),0)</f>
        <v>0</v>
      </c>
      <c r="M334" s="7">
        <f>IF(Y334&gt;0,RANK(Y334,(W334:Y334,Z334:AN334)),0)</f>
        <v>2</v>
      </c>
      <c r="N334" s="7">
        <f>IF(Z334&gt;0,RANK(Z334,(W334:Y334,Z334:AN334)),0)</f>
        <v>0</v>
      </c>
      <c r="O334" s="49">
        <f t="shared" si="412"/>
        <v>4314</v>
      </c>
      <c r="P334" s="178">
        <f t="shared" si="373"/>
        <v>0.10158715207460085</v>
      </c>
      <c r="Q334" s="2"/>
      <c r="R334" s="2">
        <f t="shared" si="413"/>
        <v>0.55079357603730039</v>
      </c>
      <c r="S334" s="2">
        <f t="shared" si="414"/>
        <v>0</v>
      </c>
      <c r="T334" s="2">
        <f t="shared" si="415"/>
        <v>0.44920642396269955</v>
      </c>
      <c r="U334" s="2">
        <f t="shared" si="416"/>
        <v>0</v>
      </c>
      <c r="V334" s="2">
        <f t="shared" si="417"/>
        <v>5.5511151231257827E-17</v>
      </c>
      <c r="W334" s="1">
        <f>SUMIF(County!$AT$1410:$AT$1471,$BA334,County!P$1410:P$1471)+SUMIF('Cong Dist'!$BA$1464:$BA$1518,$BA334,'Cong Dist'!W$1464:W$1518)</f>
        <v>23390</v>
      </c>
      <c r="X334" s="1">
        <f>SUMIF(County!$AT$1410:$AT$1471,$BA334,County!Q$1410:Q$1471)+SUMIF('Cong Dist'!$BA$1464:$BA$1518,$BA334,'Cong Dist'!X$1464:X$1518)</f>
        <v>0</v>
      </c>
      <c r="Y334" s="1">
        <f>SUMIF(County!$AT$1410:$AT$1471,$BA334,County!R$1410:R$1471)+SUMIF('Cong Dist'!$BA$1464:$BA$1518,$BA334,'Cong Dist'!Y$1464:Y$1518)</f>
        <v>19076</v>
      </c>
      <c r="AJ334" s="1">
        <f>SUMIF(County!$AT$1410:$AT$1471,$BA334,County!AC$1410:AC$1471)+SUMIF('Cong Dist'!$BA$1464:$BA$1518,$BA334,'Cong Dist'!AJ$1464:AJ$1518)</f>
        <v>0</v>
      </c>
      <c r="AP334" s="7">
        <f>IF(AA334&gt;0,RANK(AA334,(W334:Y334,Z334:AN334)),0)</f>
        <v>0</v>
      </c>
      <c r="AQ334" s="7">
        <f>IF(AB334&gt;0,RANK(AB334,(W334:Y334,Z334:AN334)),0)</f>
        <v>0</v>
      </c>
      <c r="AR334" s="7">
        <f>IF(AC334&gt;0,RANK(AC334,(W334:Y334,Z334:AN334)),0)</f>
        <v>0</v>
      </c>
      <c r="AS334" s="7">
        <f>IF(AD334&gt;0,RANK(AD334,(W334:Y334,AD334:AN334)),0)</f>
        <v>0</v>
      </c>
      <c r="AT334" s="2">
        <f t="shared" si="418"/>
        <v>0</v>
      </c>
      <c r="AU334" s="2">
        <f t="shared" si="419"/>
        <v>0</v>
      </c>
      <c r="AV334" s="2">
        <f t="shared" si="420"/>
        <v>0</v>
      </c>
      <c r="AW334" s="2">
        <f t="shared" si="421"/>
        <v>0</v>
      </c>
      <c r="AY334" s="2" t="str">
        <f t="shared" si="409"/>
        <v>District 2</v>
      </c>
      <c r="AZ334" t="str">
        <f t="shared" si="410"/>
        <v>NY</v>
      </c>
      <c r="BA334">
        <v>2</v>
      </c>
      <c r="BC334" s="98">
        <v>36</v>
      </c>
      <c r="BD334" s="100">
        <v>902</v>
      </c>
      <c r="BE334" s="107">
        <f t="shared" si="422"/>
        <v>36902</v>
      </c>
      <c r="BF334" t="s">
        <v>2627</v>
      </c>
      <c r="BG334" t="s">
        <v>3208</v>
      </c>
    </row>
    <row r="335" spans="1:59" outlineLevel="1">
      <c r="A335" s="9" t="s">
        <v>1577</v>
      </c>
      <c r="B335" t="s">
        <v>1945</v>
      </c>
      <c r="C335" s="1">
        <f t="shared" si="411"/>
        <v>64862</v>
      </c>
      <c r="D335" s="1">
        <v>7</v>
      </c>
      <c r="E335" s="1">
        <f>IF($C335&gt;0,IF(R335&gt;State!$CA$26/100,ROUND($D335*R335,0),0),"")</f>
        <v>4</v>
      </c>
      <c r="F335" s="1"/>
      <c r="G335" s="1">
        <f>IF($C335&gt;0,IF(T335&gt;State!$CA$26/100,ROUND($D335*T335,0),0),"")</f>
        <v>3</v>
      </c>
      <c r="H335" s="1"/>
      <c r="I335" s="1"/>
      <c r="J335" s="1"/>
      <c r="K335" s="7">
        <f>IF(W335&gt;0,RANK(W335,(W335:Y335,Z335:AN335)),0)</f>
        <v>1</v>
      </c>
      <c r="L335" s="7">
        <f>IF(X335&gt;0,RANK(X335,(W335:Y335,Z335:AN335)),0)</f>
        <v>0</v>
      </c>
      <c r="M335" s="7">
        <f>IF(Y335&gt;0,RANK(Y335,(W335:Y335,Z335:AN335)),0)</f>
        <v>2</v>
      </c>
      <c r="N335" s="7">
        <f>IF(Z335&gt;0,RANK(Z335,(W335:Y335,Z335:AN335)),0)</f>
        <v>0</v>
      </c>
      <c r="O335" s="49">
        <f t="shared" si="412"/>
        <v>15566</v>
      </c>
      <c r="P335" s="178">
        <f t="shared" si="373"/>
        <v>0.23998643273411244</v>
      </c>
      <c r="Q335" s="2"/>
      <c r="R335" s="2">
        <f t="shared" si="413"/>
        <v>0.61999321636705618</v>
      </c>
      <c r="S335" s="2">
        <f t="shared" si="414"/>
        <v>0</v>
      </c>
      <c r="T335" s="2">
        <f t="shared" si="415"/>
        <v>0.38000678363294377</v>
      </c>
      <c r="U335" s="2">
        <f t="shared" si="416"/>
        <v>0</v>
      </c>
      <c r="V335" s="2">
        <f t="shared" si="417"/>
        <v>5.5511151231257827E-17</v>
      </c>
      <c r="W335" s="1">
        <f>SUMIF(County!$AT$1410:$AT$1471,$BA335,County!P$1410:P$1471)+SUMIF('Cong Dist'!$BA$1464:$BA$1518,$BA335,'Cong Dist'!W$1464:W$1518)</f>
        <v>40214</v>
      </c>
      <c r="X335" s="1">
        <f>SUMIF(County!$AT$1410:$AT$1471,$BA335,County!Q$1410:Q$1471)+SUMIF('Cong Dist'!$BA$1464:$BA$1518,$BA335,'Cong Dist'!X$1464:X$1518)</f>
        <v>0</v>
      </c>
      <c r="Y335" s="1">
        <f>SUMIF(County!$AT$1410:$AT$1471,$BA335,County!R$1410:R$1471)+SUMIF('Cong Dist'!$BA$1464:$BA$1518,$BA335,'Cong Dist'!Y$1464:Y$1518)</f>
        <v>24648</v>
      </c>
      <c r="AJ335" s="1">
        <f>SUMIF(County!$AT$1410:$AT$1471,$BA335,County!AC$1410:AC$1471)+SUMIF('Cong Dist'!$BA$1464:$BA$1518,$BA335,'Cong Dist'!AJ$1464:AJ$1518)</f>
        <v>0</v>
      </c>
      <c r="AP335" s="7">
        <f>IF(AA335&gt;0,RANK(AA335,(W335:Y335,Z335:AN335)),0)</f>
        <v>0</v>
      </c>
      <c r="AQ335" s="7">
        <f>IF(AB335&gt;0,RANK(AB335,(W335:Y335,Z335:AN335)),0)</f>
        <v>0</v>
      </c>
      <c r="AR335" s="7">
        <f>IF(AC335&gt;0,RANK(AC335,(W335:Y335,Z335:AN335)),0)</f>
        <v>0</v>
      </c>
      <c r="AS335" s="7">
        <f>IF(AD335&gt;0,RANK(AD335,(W335:Y335,AD335:AN335)),0)</f>
        <v>0</v>
      </c>
      <c r="AT335" s="2">
        <f t="shared" si="418"/>
        <v>0</v>
      </c>
      <c r="AU335" s="2">
        <f t="shared" si="419"/>
        <v>0</v>
      </c>
      <c r="AV335" s="2">
        <f t="shared" si="420"/>
        <v>0</v>
      </c>
      <c r="AW335" s="2">
        <f t="shared" si="421"/>
        <v>0</v>
      </c>
      <c r="AY335" s="2" t="str">
        <f t="shared" si="409"/>
        <v>District 3</v>
      </c>
      <c r="AZ335" t="str">
        <f t="shared" si="410"/>
        <v>NY</v>
      </c>
      <c r="BA335">
        <v>3</v>
      </c>
      <c r="BC335" s="98">
        <v>36</v>
      </c>
      <c r="BD335" s="100">
        <v>903</v>
      </c>
      <c r="BE335" s="107">
        <f t="shared" si="422"/>
        <v>36903</v>
      </c>
      <c r="BF335" t="s">
        <v>2627</v>
      </c>
      <c r="BG335" t="s">
        <v>3208</v>
      </c>
    </row>
    <row r="336" spans="1:59" outlineLevel="1">
      <c r="A336" s="9" t="s">
        <v>1841</v>
      </c>
      <c r="B336" t="s">
        <v>1945</v>
      </c>
      <c r="C336" s="1">
        <f t="shared" si="411"/>
        <v>66175</v>
      </c>
      <c r="D336" s="1">
        <v>6</v>
      </c>
      <c r="E336" s="1">
        <f>IF($C336&gt;0,IF(R336&gt;State!$CA$26/100,ROUND($D336*R336,0),0),"")</f>
        <v>4</v>
      </c>
      <c r="F336" s="1"/>
      <c r="G336" s="1">
        <f>IF($C336&gt;0,IF(T336&gt;State!$CA$26/100,ROUND($D336*T336,0),0),"")</f>
        <v>2</v>
      </c>
      <c r="H336" s="1"/>
      <c r="I336" s="1"/>
      <c r="J336" s="1"/>
      <c r="K336" s="7">
        <f>IF(W336&gt;0,RANK(W336,(W336:Y336,Z336:AN336)),0)</f>
        <v>1</v>
      </c>
      <c r="L336" s="7">
        <f>IF(X336&gt;0,RANK(X336,(W336:Y336,Z336:AN336)),0)</f>
        <v>0</v>
      </c>
      <c r="M336" s="7">
        <f>IF(Y336&gt;0,RANK(Y336,(W336:Y336,Z336:AN336)),0)</f>
        <v>2</v>
      </c>
      <c r="N336" s="7">
        <f>IF(Z336&gt;0,RANK(Z336,(W336:Y336,Z336:AN336)),0)</f>
        <v>0</v>
      </c>
      <c r="O336" s="49">
        <f t="shared" si="412"/>
        <v>16245</v>
      </c>
      <c r="P336" s="178">
        <f t="shared" si="373"/>
        <v>0.2454854552323385</v>
      </c>
      <c r="Q336" s="2"/>
      <c r="R336" s="2">
        <f t="shared" si="413"/>
        <v>0.62274272761616922</v>
      </c>
      <c r="S336" s="2">
        <f t="shared" si="414"/>
        <v>0</v>
      </c>
      <c r="T336" s="2">
        <f t="shared" si="415"/>
        <v>0.37725727238383078</v>
      </c>
      <c r="U336" s="2">
        <f t="shared" si="416"/>
        <v>0</v>
      </c>
      <c r="V336" s="2">
        <f t="shared" si="417"/>
        <v>0</v>
      </c>
      <c r="W336" s="1">
        <f>SUMIF(County!$AT$1410:$AT$1471,$BA336,County!P$1410:P$1471)+SUMIF('Cong Dist'!$BA$1464:$BA$1518,$BA336,'Cong Dist'!W$1464:W$1518)</f>
        <v>41210</v>
      </c>
      <c r="X336" s="1">
        <f>SUMIF(County!$AT$1410:$AT$1471,$BA336,County!Q$1410:Q$1471)+SUMIF('Cong Dist'!$BA$1464:$BA$1518,$BA336,'Cong Dist'!X$1464:X$1518)</f>
        <v>0</v>
      </c>
      <c r="Y336" s="1">
        <f>SUMIF(County!$AT$1410:$AT$1471,$BA336,County!R$1410:R$1471)+SUMIF('Cong Dist'!$BA$1464:$BA$1518,$BA336,'Cong Dist'!Y$1464:Y$1518)</f>
        <v>24965</v>
      </c>
      <c r="AJ336" s="1">
        <f>SUMIF(County!$AT$1410:$AT$1471,$BA336,County!AC$1410:AC$1471)+SUMIF('Cong Dist'!$BA$1464:$BA$1518,$BA336,'Cong Dist'!AJ$1464:AJ$1518)</f>
        <v>0</v>
      </c>
      <c r="AP336" s="7">
        <f>IF(AA336&gt;0,RANK(AA336,(W336:Y336,Z336:AN336)),0)</f>
        <v>0</v>
      </c>
      <c r="AQ336" s="7">
        <f>IF(AB336&gt;0,RANK(AB336,(W336:Y336,Z336:AN336)),0)</f>
        <v>0</v>
      </c>
      <c r="AR336" s="7">
        <f>IF(AC336&gt;0,RANK(AC336,(W336:Y336,Z336:AN336)),0)</f>
        <v>0</v>
      </c>
      <c r="AS336" s="7">
        <f>IF(AD336&gt;0,RANK(AD336,(W336:Y336,AD336:AN336)),0)</f>
        <v>0</v>
      </c>
      <c r="AT336" s="2">
        <f t="shared" si="418"/>
        <v>0</v>
      </c>
      <c r="AU336" s="2">
        <f t="shared" si="419"/>
        <v>0</v>
      </c>
      <c r="AV336" s="2">
        <f t="shared" si="420"/>
        <v>0</v>
      </c>
      <c r="AW336" s="2">
        <f t="shared" si="421"/>
        <v>0</v>
      </c>
      <c r="AY336" s="2" t="str">
        <f t="shared" si="409"/>
        <v>District 4</v>
      </c>
      <c r="AZ336" t="str">
        <f t="shared" si="410"/>
        <v>NY</v>
      </c>
      <c r="BA336">
        <v>4</v>
      </c>
      <c r="BC336" s="98">
        <v>36</v>
      </c>
      <c r="BD336" s="100">
        <v>904</v>
      </c>
      <c r="BE336" s="107">
        <f t="shared" si="422"/>
        <v>36904</v>
      </c>
      <c r="BF336" t="s">
        <v>2627</v>
      </c>
      <c r="BG336" t="s">
        <v>3208</v>
      </c>
    </row>
    <row r="337" spans="1:59" outlineLevel="1">
      <c r="A337" s="9" t="s">
        <v>1796</v>
      </c>
      <c r="B337" t="s">
        <v>1945</v>
      </c>
      <c r="C337" s="1">
        <f t="shared" si="411"/>
        <v>86389</v>
      </c>
      <c r="D337" s="1">
        <v>6</v>
      </c>
      <c r="E337" s="1">
        <f>IF($C337&gt;0,IF(R337&gt;State!$CA$26/100,ROUND($D337*R337,0),0),"")</f>
        <v>4</v>
      </c>
      <c r="F337" s="1"/>
      <c r="G337" s="1">
        <f>IF($C337&gt;0,IF(T337&gt;State!$CA$26/100,ROUND($D337*T337,0),0),"")</f>
        <v>2</v>
      </c>
      <c r="H337" s="1"/>
      <c r="I337" s="1"/>
      <c r="J337" s="1"/>
      <c r="K337" s="7">
        <f>IF(W337&gt;0,RANK(W337,(W337:Y337,Z337:AN337)),0)</f>
        <v>1</v>
      </c>
      <c r="L337" s="7">
        <f>IF(X337&gt;0,RANK(X337,(W337:Y337,Z337:AN337)),0)</f>
        <v>0</v>
      </c>
      <c r="M337" s="7">
        <f>IF(Y337&gt;0,RANK(Y337,(W337:Y337,Z337:AN337)),0)</f>
        <v>2</v>
      </c>
      <c r="N337" s="7">
        <f>IF(Z337&gt;0,RANK(Z337,(W337:Y337,Z337:AN337)),0)</f>
        <v>0</v>
      </c>
      <c r="O337" s="49">
        <f t="shared" si="412"/>
        <v>37253</v>
      </c>
      <c r="P337" s="178">
        <f t="shared" si="373"/>
        <v>0.43122388267024736</v>
      </c>
      <c r="Q337" s="2"/>
      <c r="R337" s="2">
        <f t="shared" si="413"/>
        <v>0.71561194133512374</v>
      </c>
      <c r="S337" s="2">
        <f t="shared" si="414"/>
        <v>0</v>
      </c>
      <c r="T337" s="2">
        <f t="shared" si="415"/>
        <v>0.28438805866487632</v>
      </c>
      <c r="U337" s="2">
        <f t="shared" si="416"/>
        <v>0</v>
      </c>
      <c r="V337" s="2">
        <f t="shared" si="417"/>
        <v>-5.5511151231257827E-17</v>
      </c>
      <c r="W337" s="1">
        <f>SUMIF(County!$AT$1410:$AT$1471,$BA337,County!P$1410:P$1471)+SUMIF('Cong Dist'!$BA$1464:$BA$1518,$BA337,'Cong Dist'!W$1464:W$1518)</f>
        <v>61821</v>
      </c>
      <c r="X337" s="1">
        <f>SUMIF(County!$AT$1410:$AT$1471,$BA337,County!Q$1410:Q$1471)+SUMIF('Cong Dist'!$BA$1464:$BA$1518,$BA337,'Cong Dist'!X$1464:X$1518)</f>
        <v>0</v>
      </c>
      <c r="Y337" s="1">
        <f>SUMIF(County!$AT$1410:$AT$1471,$BA337,County!R$1410:R$1471)+SUMIF('Cong Dist'!$BA$1464:$BA$1518,$BA337,'Cong Dist'!Y$1464:Y$1518)</f>
        <v>24568</v>
      </c>
      <c r="AJ337" s="1">
        <f>SUMIF(County!$AT$1410:$AT$1471,$BA337,County!AC$1410:AC$1471)+SUMIF('Cong Dist'!$BA$1464:$BA$1518,$BA337,'Cong Dist'!AJ$1464:AJ$1518)</f>
        <v>0</v>
      </c>
      <c r="AP337" s="7">
        <f>IF(AA337&gt;0,RANK(AA337,(W337:Y337,Z337:AN337)),0)</f>
        <v>0</v>
      </c>
      <c r="AQ337" s="7">
        <f>IF(AB337&gt;0,RANK(AB337,(W337:Y337,Z337:AN337)),0)</f>
        <v>0</v>
      </c>
      <c r="AR337" s="7">
        <f>IF(AC337&gt;0,RANK(AC337,(W337:Y337,Z337:AN337)),0)</f>
        <v>0</v>
      </c>
      <c r="AS337" s="7">
        <f>IF(AD337&gt;0,RANK(AD337,(W337:Y337,AD337:AN337)),0)</f>
        <v>0</v>
      </c>
      <c r="AT337" s="2">
        <f t="shared" si="418"/>
        <v>0</v>
      </c>
      <c r="AU337" s="2">
        <f t="shared" si="419"/>
        <v>0</v>
      </c>
      <c r="AV337" s="2">
        <f t="shared" si="420"/>
        <v>0</v>
      </c>
      <c r="AW337" s="2">
        <f t="shared" si="421"/>
        <v>0</v>
      </c>
      <c r="AY337" s="2" t="str">
        <f t="shared" si="409"/>
        <v>District 5</v>
      </c>
      <c r="AZ337" t="str">
        <f t="shared" si="410"/>
        <v>NY</v>
      </c>
      <c r="BA337">
        <v>5</v>
      </c>
      <c r="BC337" s="98">
        <v>36</v>
      </c>
      <c r="BD337" s="100">
        <v>905</v>
      </c>
      <c r="BE337" s="107">
        <f t="shared" si="422"/>
        <v>36905</v>
      </c>
      <c r="BF337" t="s">
        <v>2627</v>
      </c>
      <c r="BG337" t="s">
        <v>3208</v>
      </c>
    </row>
    <row r="338" spans="1:59" outlineLevel="1">
      <c r="A338" s="9" t="s">
        <v>1775</v>
      </c>
      <c r="B338" t="s">
        <v>1945</v>
      </c>
      <c r="C338" s="1">
        <f t="shared" si="411"/>
        <v>57096</v>
      </c>
      <c r="D338" s="1">
        <v>6</v>
      </c>
      <c r="E338" s="1">
        <f>IF($C338&gt;0,IF(R338&gt;State!$CA$26/100,ROUND($D338*R338,0),0),"")</f>
        <v>3</v>
      </c>
      <c r="F338" s="1"/>
      <c r="G338" s="1">
        <f>IF($C338&gt;0,IF(T338&gt;State!$CA$26/100,ROUND($D338*T338,0),0),"")</f>
        <v>3</v>
      </c>
      <c r="H338" s="1"/>
      <c r="I338" s="1"/>
      <c r="J338" s="1"/>
      <c r="K338" s="7">
        <f>IF(W338&gt;0,RANK(W338,(W338:Y338,Z338:AN338)),0)</f>
        <v>1</v>
      </c>
      <c r="L338" s="7">
        <f>IF(X338&gt;0,RANK(X338,(W338:Y338,Z338:AN338)),0)</f>
        <v>0</v>
      </c>
      <c r="M338" s="7">
        <f>IF(Y338&gt;0,RANK(Y338,(W338:Y338,Z338:AN338)),0)</f>
        <v>2</v>
      </c>
      <c r="N338" s="7">
        <f>IF(Z338&gt;0,RANK(Z338,(W338:Y338,Z338:AN338)),0)</f>
        <v>0</v>
      </c>
      <c r="O338" s="49">
        <f t="shared" si="412"/>
        <v>8818</v>
      </c>
      <c r="P338" s="178">
        <f t="shared" si="373"/>
        <v>0.15444164214656017</v>
      </c>
      <c r="Q338" s="2"/>
      <c r="R338" s="2">
        <f t="shared" si="413"/>
        <v>0.5772208210732801</v>
      </c>
      <c r="S338" s="2">
        <f t="shared" si="414"/>
        <v>0</v>
      </c>
      <c r="T338" s="2">
        <f t="shared" si="415"/>
        <v>0.4227791789267199</v>
      </c>
      <c r="U338" s="2">
        <f t="shared" si="416"/>
        <v>0</v>
      </c>
      <c r="V338" s="2">
        <f t="shared" si="417"/>
        <v>0</v>
      </c>
      <c r="W338" s="1">
        <f>SUMIF(County!$AT$1410:$AT$1471,$BA338,County!P$1410:P$1471)+SUMIF('Cong Dist'!$BA$1464:$BA$1518,$BA338,'Cong Dist'!W$1464:W$1518)</f>
        <v>32957</v>
      </c>
      <c r="X338" s="1">
        <f>SUMIF(County!$AT$1410:$AT$1471,$BA338,County!Q$1410:Q$1471)+SUMIF('Cong Dist'!$BA$1464:$BA$1518,$BA338,'Cong Dist'!X$1464:X$1518)</f>
        <v>0</v>
      </c>
      <c r="Y338" s="1">
        <f>SUMIF(County!$AT$1410:$AT$1471,$BA338,County!R$1410:R$1471)+SUMIF('Cong Dist'!$BA$1464:$BA$1518,$BA338,'Cong Dist'!Y$1464:Y$1518)</f>
        <v>24139</v>
      </c>
      <c r="AJ338" s="1">
        <f>SUMIF(County!$AT$1410:$AT$1471,$BA338,County!AC$1410:AC$1471)+SUMIF('Cong Dist'!$BA$1464:$BA$1518,$BA338,'Cong Dist'!AJ$1464:AJ$1518)</f>
        <v>0</v>
      </c>
      <c r="AP338" s="7">
        <f>IF(AA338&gt;0,RANK(AA338,(W338:Y338,Z338:AN338)),0)</f>
        <v>0</v>
      </c>
      <c r="AQ338" s="7">
        <f>IF(AB338&gt;0,RANK(AB338,(W338:Y338,Z338:AN338)),0)</f>
        <v>0</v>
      </c>
      <c r="AR338" s="7">
        <f>IF(AC338&gt;0,RANK(AC338,(W338:Y338,Z338:AN338)),0)</f>
        <v>0</v>
      </c>
      <c r="AS338" s="7">
        <f>IF(AD338&gt;0,RANK(AD338,(W338:Y338,AD338:AN338)),0)</f>
        <v>0</v>
      </c>
      <c r="AT338" s="2">
        <f t="shared" si="418"/>
        <v>0</v>
      </c>
      <c r="AU338" s="2">
        <f t="shared" si="419"/>
        <v>0</v>
      </c>
      <c r="AV338" s="2">
        <f t="shared" si="420"/>
        <v>0</v>
      </c>
      <c r="AW338" s="2">
        <f t="shared" si="421"/>
        <v>0</v>
      </c>
      <c r="AY338" s="2" t="str">
        <f t="shared" si="409"/>
        <v>District 6</v>
      </c>
      <c r="AZ338" t="str">
        <f t="shared" si="410"/>
        <v>NY</v>
      </c>
      <c r="BA338">
        <v>6</v>
      </c>
      <c r="BC338" s="98">
        <v>36</v>
      </c>
      <c r="BD338" s="100">
        <v>906</v>
      </c>
      <c r="BE338" s="107">
        <f t="shared" si="422"/>
        <v>36906</v>
      </c>
      <c r="BF338" t="s">
        <v>2627</v>
      </c>
      <c r="BG338" t="s">
        <v>3208</v>
      </c>
    </row>
    <row r="339" spans="1:59" outlineLevel="1">
      <c r="A339" s="9" t="s">
        <v>1367</v>
      </c>
      <c r="B339" t="s">
        <v>1945</v>
      </c>
      <c r="C339" s="1">
        <f t="shared" si="411"/>
        <v>84824</v>
      </c>
      <c r="D339" s="1">
        <v>7</v>
      </c>
      <c r="E339" s="1">
        <f>IF($C339&gt;0,IF(R339&gt;State!$CA$26/100,ROUND($D339*R339,0),0),"")</f>
        <v>4</v>
      </c>
      <c r="F339" s="1"/>
      <c r="G339" s="1">
        <f>IF($C339&gt;0,IF(T339&gt;State!$CA$26/100,ROUND($D339*T339,0),0),"")</f>
        <v>3</v>
      </c>
      <c r="H339" s="1"/>
      <c r="I339" s="1"/>
      <c r="J339" s="1"/>
      <c r="K339" s="7">
        <f>IF(W339&gt;0,RANK(W339,(W339:Y339,Z339:AN339)),0)</f>
        <v>1</v>
      </c>
      <c r="L339" s="7">
        <f>IF(X339&gt;0,RANK(X339,(W339:Y339,Z339:AN339)),0)</f>
        <v>0</v>
      </c>
      <c r="M339" s="7">
        <f>IF(Y339&gt;0,RANK(Y339,(W339:Y339,Z339:AN339)),0)</f>
        <v>2</v>
      </c>
      <c r="N339" s="7">
        <f>IF(Z339&gt;0,RANK(Z339,(W339:Y339,Z339:AN339)),0)</f>
        <v>0</v>
      </c>
      <c r="O339" s="49">
        <f t="shared" si="412"/>
        <v>11168</v>
      </c>
      <c r="P339" s="178">
        <f t="shared" si="373"/>
        <v>0.13166085070263134</v>
      </c>
      <c r="Q339" s="2"/>
      <c r="R339" s="2">
        <f t="shared" si="413"/>
        <v>0.56583042535131567</v>
      </c>
      <c r="S339" s="2">
        <f t="shared" si="414"/>
        <v>0</v>
      </c>
      <c r="T339" s="2">
        <f t="shared" si="415"/>
        <v>0.43416957464868433</v>
      </c>
      <c r="U339" s="2">
        <f t="shared" si="416"/>
        <v>0</v>
      </c>
      <c r="V339" s="2">
        <f t="shared" si="417"/>
        <v>0</v>
      </c>
      <c r="W339" s="1">
        <f>SUMIF(County!$AT$1410:$AT$1471,$BA339,County!P$1410:P$1471)+SUMIF('Cong Dist'!$BA$1464:$BA$1518,$BA339,'Cong Dist'!W$1464:W$1518)</f>
        <v>47996</v>
      </c>
      <c r="X339" s="1">
        <f>SUMIF(County!$AT$1410:$AT$1471,$BA339,County!Q$1410:Q$1471)+SUMIF('Cong Dist'!$BA$1464:$BA$1518,$BA339,'Cong Dist'!X$1464:X$1518)</f>
        <v>0</v>
      </c>
      <c r="Y339" s="1">
        <f>SUMIF(County!$AT$1410:$AT$1471,$BA339,County!R$1410:R$1471)+SUMIF('Cong Dist'!$BA$1464:$BA$1518,$BA339,'Cong Dist'!Y$1464:Y$1518)</f>
        <v>36828</v>
      </c>
      <c r="AJ339" s="1">
        <f>SUMIF(County!$AT$1410:$AT$1471,$BA339,County!AC$1410:AC$1471)+SUMIF('Cong Dist'!$BA$1464:$BA$1518,$BA339,'Cong Dist'!AJ$1464:AJ$1518)</f>
        <v>0</v>
      </c>
      <c r="AP339" s="7">
        <f>IF(AA339&gt;0,RANK(AA339,(W339:Y339,Z339:AN339)),0)</f>
        <v>0</v>
      </c>
      <c r="AQ339" s="7">
        <f>IF(AB339&gt;0,RANK(AB339,(W339:Y339,Z339:AN339)),0)</f>
        <v>0</v>
      </c>
      <c r="AR339" s="7">
        <f>IF(AC339&gt;0,RANK(AC339,(W339:Y339,Z339:AN339)),0)</f>
        <v>0</v>
      </c>
      <c r="AS339" s="7">
        <f>IF(AD339&gt;0,RANK(AD339,(W339:Y339,AD339:AN339)),0)</f>
        <v>0</v>
      </c>
      <c r="AT339" s="2">
        <f t="shared" si="418"/>
        <v>0</v>
      </c>
      <c r="AU339" s="2">
        <f t="shared" si="419"/>
        <v>0</v>
      </c>
      <c r="AV339" s="2">
        <f t="shared" si="420"/>
        <v>0</v>
      </c>
      <c r="AW339" s="2">
        <f t="shared" si="421"/>
        <v>0</v>
      </c>
      <c r="AY339" s="2" t="str">
        <f t="shared" si="409"/>
        <v>District 7</v>
      </c>
      <c r="AZ339" t="str">
        <f t="shared" si="410"/>
        <v>NY</v>
      </c>
      <c r="BA339">
        <v>7</v>
      </c>
      <c r="BC339" s="98">
        <v>36</v>
      </c>
      <c r="BD339" s="100">
        <v>907</v>
      </c>
      <c r="BE339" s="107">
        <f t="shared" si="422"/>
        <v>36907</v>
      </c>
      <c r="BF339" t="s">
        <v>2627</v>
      </c>
      <c r="BG339" t="s">
        <v>3208</v>
      </c>
    </row>
    <row r="340" spans="1:59" outlineLevel="1">
      <c r="A340" s="9" t="s">
        <v>279</v>
      </c>
      <c r="B340" t="s">
        <v>1945</v>
      </c>
      <c r="C340" s="1">
        <f t="shared" si="411"/>
        <v>97773</v>
      </c>
      <c r="D340" s="1">
        <v>6</v>
      </c>
      <c r="E340" s="1">
        <f>IF($C340&gt;0,IF(R340&gt;State!$CA$26/100,ROUND($D340*R340,0),0),"")</f>
        <v>4</v>
      </c>
      <c r="F340" s="1"/>
      <c r="G340" s="1">
        <f>IF($C340&gt;0,IF(T340&gt;State!$CA$26/100,ROUND($D340*T340,0),0),"")</f>
        <v>2</v>
      </c>
      <c r="H340" s="1"/>
      <c r="I340" s="1"/>
      <c r="J340" s="1"/>
      <c r="K340" s="7">
        <f>IF(W340&gt;0,RANK(W340,(W340:Y340,Z340:AN340)),0)</f>
        <v>1</v>
      </c>
      <c r="L340" s="7">
        <f>IF(X340&gt;0,RANK(X340,(W340:Y340,Z340:AN340)),0)</f>
        <v>0</v>
      </c>
      <c r="M340" s="7">
        <f>IF(Y340&gt;0,RANK(Y340,(W340:Y340,Z340:AN340)),0)</f>
        <v>2</v>
      </c>
      <c r="N340" s="7">
        <f>IF(Z340&gt;0,RANK(Z340,(W340:Y340,Z340:AN340)),0)</f>
        <v>0</v>
      </c>
      <c r="O340" s="49">
        <f t="shared" si="412"/>
        <v>25923</v>
      </c>
      <c r="P340" s="178">
        <f t="shared" si="373"/>
        <v>0.26513454634715106</v>
      </c>
      <c r="Q340" s="2"/>
      <c r="R340" s="2">
        <f t="shared" si="413"/>
        <v>0.63256727317357553</v>
      </c>
      <c r="S340" s="2">
        <f t="shared" si="414"/>
        <v>0</v>
      </c>
      <c r="T340" s="2">
        <f t="shared" si="415"/>
        <v>0.36743272682642447</v>
      </c>
      <c r="U340" s="2">
        <f t="shared" si="416"/>
        <v>0</v>
      </c>
      <c r="V340" s="2">
        <f t="shared" si="417"/>
        <v>0</v>
      </c>
      <c r="W340" s="1">
        <f>SUMIF(County!$AT$1410:$AT$1471,$BA340,County!P$1410:P$1471)+SUMIF('Cong Dist'!$BA$1464:$BA$1518,$BA340,'Cong Dist'!W$1464:W$1518)</f>
        <v>61848</v>
      </c>
      <c r="X340" s="1">
        <f>SUMIF(County!$AT$1410:$AT$1471,$BA340,County!Q$1410:Q$1471)+SUMIF('Cong Dist'!$BA$1464:$BA$1518,$BA340,'Cong Dist'!X$1464:X$1518)</f>
        <v>0</v>
      </c>
      <c r="Y340" s="1">
        <f>SUMIF(County!$AT$1410:$AT$1471,$BA340,County!R$1410:R$1471)+SUMIF('Cong Dist'!$BA$1464:$BA$1518,$BA340,'Cong Dist'!Y$1464:Y$1518)</f>
        <v>35925</v>
      </c>
      <c r="AJ340" s="1">
        <f>SUMIF(County!$AT$1410:$AT$1471,$BA340,County!AC$1410:AC$1471)+SUMIF('Cong Dist'!$BA$1464:$BA$1518,$BA340,'Cong Dist'!AJ$1464:AJ$1518)</f>
        <v>0</v>
      </c>
      <c r="AP340" s="7">
        <f>IF(AA340&gt;0,RANK(AA340,(W340:Y340,Z340:AN340)),0)</f>
        <v>0</v>
      </c>
      <c r="AQ340" s="7">
        <f>IF(AB340&gt;0,RANK(AB340,(W340:Y340,Z340:AN340)),0)</f>
        <v>0</v>
      </c>
      <c r="AR340" s="7">
        <f>IF(AC340&gt;0,RANK(AC340,(W340:Y340,Z340:AN340)),0)</f>
        <v>0</v>
      </c>
      <c r="AS340" s="7">
        <f>IF(AD340&gt;0,RANK(AD340,(W340:Y340,AD340:AN340)),0)</f>
        <v>0</v>
      </c>
      <c r="AT340" s="2">
        <f t="shared" si="418"/>
        <v>0</v>
      </c>
      <c r="AU340" s="2">
        <f t="shared" si="419"/>
        <v>0</v>
      </c>
      <c r="AV340" s="2">
        <f t="shared" si="420"/>
        <v>0</v>
      </c>
      <c r="AW340" s="2">
        <f t="shared" si="421"/>
        <v>0</v>
      </c>
      <c r="AY340" s="2" t="str">
        <f t="shared" si="409"/>
        <v>District 8</v>
      </c>
      <c r="AZ340" t="str">
        <f t="shared" si="410"/>
        <v>NY</v>
      </c>
      <c r="BA340">
        <v>8</v>
      </c>
      <c r="BC340" s="98">
        <v>36</v>
      </c>
      <c r="BD340" s="100">
        <v>908</v>
      </c>
      <c r="BE340" s="107">
        <f t="shared" si="422"/>
        <v>36908</v>
      </c>
      <c r="BF340" t="s">
        <v>2627</v>
      </c>
      <c r="BG340" t="s">
        <v>3208</v>
      </c>
    </row>
    <row r="341" spans="1:59" outlineLevel="1">
      <c r="A341" s="9" t="s">
        <v>3025</v>
      </c>
      <c r="B341" t="s">
        <v>1945</v>
      </c>
      <c r="C341" s="1">
        <f t="shared" si="411"/>
        <v>105542</v>
      </c>
      <c r="D341" s="1">
        <v>6</v>
      </c>
      <c r="E341" s="1">
        <f>IF($C341&gt;0,IF(R341&gt;State!$CA$26/100,ROUND($D341*R341,0),0),"")</f>
        <v>4</v>
      </c>
      <c r="F341" s="1"/>
      <c r="G341" s="1">
        <f>IF($C341&gt;0,IF(T341&gt;State!$CA$26/100,ROUND($D341*T341,0),0),"")</f>
        <v>2</v>
      </c>
      <c r="H341" s="1"/>
      <c r="I341" s="1"/>
      <c r="J341" s="1"/>
      <c r="K341" s="7">
        <f>IF(W341&gt;0,RANK(W341,(W341:Y341,Z341:AN341)),0)</f>
        <v>1</v>
      </c>
      <c r="L341" s="7">
        <f>IF(X341&gt;0,RANK(X341,(W341:Y341,Z341:AN341)),0)</f>
        <v>0</v>
      </c>
      <c r="M341" s="7">
        <f>IF(Y341&gt;0,RANK(Y341,(W341:Y341,Z341:AN341)),0)</f>
        <v>2</v>
      </c>
      <c r="N341" s="7">
        <f>IF(Z341&gt;0,RANK(Z341,(W341:Y341,Z341:AN341)),0)</f>
        <v>0</v>
      </c>
      <c r="O341" s="49">
        <f t="shared" si="412"/>
        <v>28534</v>
      </c>
      <c r="P341" s="178">
        <f t="shared" si="373"/>
        <v>0.27035682477118111</v>
      </c>
      <c r="Q341" s="2"/>
      <c r="R341" s="2">
        <f t="shared" si="413"/>
        <v>0.63517841238559059</v>
      </c>
      <c r="S341" s="2">
        <f t="shared" si="414"/>
        <v>0</v>
      </c>
      <c r="T341" s="2">
        <f t="shared" si="415"/>
        <v>0.36482158761440941</v>
      </c>
      <c r="U341" s="2">
        <f t="shared" si="416"/>
        <v>0</v>
      </c>
      <c r="V341" s="2">
        <f t="shared" si="417"/>
        <v>0</v>
      </c>
      <c r="W341" s="1">
        <f>SUMIF(County!$AT$1410:$AT$1471,$BA341,County!P$1410:P$1471)+SUMIF('Cong Dist'!$BA$1464:$BA$1518,$BA341,'Cong Dist'!W$1464:W$1518)</f>
        <v>67038</v>
      </c>
      <c r="X341" s="1">
        <f>SUMIF(County!$AT$1410:$AT$1471,$BA341,County!Q$1410:Q$1471)+SUMIF('Cong Dist'!$BA$1464:$BA$1518,$BA341,'Cong Dist'!X$1464:X$1518)</f>
        <v>0</v>
      </c>
      <c r="Y341" s="1">
        <f>SUMIF(County!$AT$1410:$AT$1471,$BA341,County!R$1410:R$1471)+SUMIF('Cong Dist'!$BA$1464:$BA$1518,$BA341,'Cong Dist'!Y$1464:Y$1518)</f>
        <v>38504</v>
      </c>
      <c r="AJ341" s="1">
        <f>SUMIF(County!$AT$1410:$AT$1471,$BA341,County!AC$1410:AC$1471)+SUMIF('Cong Dist'!$BA$1464:$BA$1518,$BA341,'Cong Dist'!AJ$1464:AJ$1518)</f>
        <v>0</v>
      </c>
      <c r="AP341" s="7">
        <f>IF(AA341&gt;0,RANK(AA341,(W341:Y341,Z341:AN341)),0)</f>
        <v>0</v>
      </c>
      <c r="AQ341" s="7">
        <f>IF(AB341&gt;0,RANK(AB341,(W341:Y341,Z341:AN341)),0)</f>
        <v>0</v>
      </c>
      <c r="AR341" s="7">
        <f>IF(AC341&gt;0,RANK(AC341,(W341:Y341,Z341:AN341)),0)</f>
        <v>0</v>
      </c>
      <c r="AS341" s="7">
        <f>IF(AD341&gt;0,RANK(AD341,(W341:Y341,AD341:AN341)),0)</f>
        <v>0</v>
      </c>
      <c r="AT341" s="2">
        <f t="shared" si="418"/>
        <v>0</v>
      </c>
      <c r="AU341" s="2">
        <f t="shared" si="419"/>
        <v>0</v>
      </c>
      <c r="AV341" s="2">
        <f t="shared" si="420"/>
        <v>0</v>
      </c>
      <c r="AW341" s="2">
        <f t="shared" si="421"/>
        <v>0</v>
      </c>
      <c r="AY341" s="2" t="str">
        <f t="shared" si="409"/>
        <v>District 9</v>
      </c>
      <c r="AZ341" t="str">
        <f t="shared" si="410"/>
        <v>NY</v>
      </c>
      <c r="BA341">
        <v>9</v>
      </c>
      <c r="BC341" s="98">
        <v>36</v>
      </c>
      <c r="BD341" s="100">
        <v>909</v>
      </c>
      <c r="BE341" s="107">
        <f t="shared" si="422"/>
        <v>36909</v>
      </c>
      <c r="BF341" t="s">
        <v>2627</v>
      </c>
      <c r="BG341" t="s">
        <v>3208</v>
      </c>
    </row>
    <row r="342" spans="1:59" outlineLevel="1">
      <c r="A342" s="9" t="s">
        <v>51</v>
      </c>
      <c r="B342" t="s">
        <v>1945</v>
      </c>
      <c r="C342" s="1">
        <f t="shared" si="411"/>
        <v>108875</v>
      </c>
      <c r="D342" s="1">
        <v>6</v>
      </c>
      <c r="E342" s="1">
        <f>IF($C342&gt;0,IF(R342&gt;State!$CA$26/100,ROUND($D342*R342,0),0),"")</f>
        <v>4</v>
      </c>
      <c r="F342" s="1"/>
      <c r="G342" s="1">
        <f>IF($C342&gt;0,IF(T342&gt;State!$CA$26/100,ROUND($D342*T342,0),0),"")</f>
        <v>2</v>
      </c>
      <c r="H342" s="1"/>
      <c r="I342" s="1"/>
      <c r="J342" s="1"/>
      <c r="K342" s="7">
        <f>IF(W342&gt;0,RANK(W342,(W342:Y342,Z342:AN342)),0)</f>
        <v>1</v>
      </c>
      <c r="L342" s="7">
        <f>IF(X342&gt;0,RANK(X342,(W342:Y342,Z342:AN342)),0)</f>
        <v>0</v>
      </c>
      <c r="M342" s="7">
        <f>IF(Y342&gt;0,RANK(Y342,(W342:Y342,Z342:AN342)),0)</f>
        <v>2</v>
      </c>
      <c r="N342" s="7">
        <f>IF(Z342&gt;0,RANK(Z342,(W342:Y342,Z342:AN342)),0)</f>
        <v>0</v>
      </c>
      <c r="O342" s="49">
        <f t="shared" si="412"/>
        <v>35121</v>
      </c>
      <c r="P342" s="178">
        <f t="shared" si="373"/>
        <v>0.32258094144661309</v>
      </c>
      <c r="Q342" s="2"/>
      <c r="R342" s="2">
        <f t="shared" si="413"/>
        <v>0.66129047072330649</v>
      </c>
      <c r="S342" s="2">
        <f t="shared" si="414"/>
        <v>0</v>
      </c>
      <c r="T342" s="2">
        <f t="shared" si="415"/>
        <v>0.33870952927669346</v>
      </c>
      <c r="U342" s="2">
        <f t="shared" si="416"/>
        <v>0</v>
      </c>
      <c r="V342" s="2">
        <f t="shared" si="417"/>
        <v>5.5511151231257827E-17</v>
      </c>
      <c r="W342" s="1">
        <f>SUMIF(County!$AT$1410:$AT$1471,$BA342,County!P$1410:P$1471)+SUMIF('Cong Dist'!$BA$1464:$BA$1518,$BA342,'Cong Dist'!W$1464:W$1518)</f>
        <v>71998</v>
      </c>
      <c r="X342" s="1">
        <f>SUMIF(County!$AT$1410:$AT$1471,$BA342,County!Q$1410:Q$1471)+SUMIF('Cong Dist'!$BA$1464:$BA$1518,$BA342,'Cong Dist'!X$1464:X$1518)</f>
        <v>0</v>
      </c>
      <c r="Y342" s="1">
        <f>SUMIF(County!$AT$1410:$AT$1471,$BA342,County!R$1410:R$1471)+SUMIF('Cong Dist'!$BA$1464:$BA$1518,$BA342,'Cong Dist'!Y$1464:Y$1518)</f>
        <v>36877</v>
      </c>
      <c r="AJ342" s="1">
        <f>SUMIF(County!$AT$1410:$AT$1471,$BA342,County!AC$1410:AC$1471)+SUMIF('Cong Dist'!$BA$1464:$BA$1518,$BA342,'Cong Dist'!AJ$1464:AJ$1518)</f>
        <v>0</v>
      </c>
      <c r="AP342" s="7">
        <f>IF(AA342&gt;0,RANK(AA342,(W342:Y342,Z342:AN342)),0)</f>
        <v>0</v>
      </c>
      <c r="AQ342" s="7">
        <f>IF(AB342&gt;0,RANK(AB342,(W342:Y342,Z342:AN342)),0)</f>
        <v>0</v>
      </c>
      <c r="AR342" s="7">
        <f>IF(AC342&gt;0,RANK(AC342,(W342:Y342,Z342:AN342)),0)</f>
        <v>0</v>
      </c>
      <c r="AS342" s="7">
        <f>IF(AD342&gt;0,RANK(AD342,(W342:Y342,AD342:AN342)),0)</f>
        <v>0</v>
      </c>
      <c r="AT342" s="2">
        <f t="shared" si="418"/>
        <v>0</v>
      </c>
      <c r="AU342" s="2">
        <f t="shared" si="419"/>
        <v>0</v>
      </c>
      <c r="AV342" s="2">
        <f t="shared" si="420"/>
        <v>0</v>
      </c>
      <c r="AW342" s="2">
        <f t="shared" si="421"/>
        <v>0</v>
      </c>
      <c r="AY342" s="2" t="str">
        <f t="shared" si="409"/>
        <v>District 10</v>
      </c>
      <c r="AZ342" t="str">
        <f t="shared" si="410"/>
        <v>NY</v>
      </c>
      <c r="BA342">
        <v>10</v>
      </c>
      <c r="BC342" s="98">
        <v>36</v>
      </c>
      <c r="BD342" s="100">
        <v>910</v>
      </c>
      <c r="BE342" s="107">
        <f t="shared" si="422"/>
        <v>36910</v>
      </c>
      <c r="BF342" t="s">
        <v>2627</v>
      </c>
      <c r="BG342" t="s">
        <v>3208</v>
      </c>
    </row>
    <row r="343" spans="1:59" outlineLevel="1">
      <c r="A343" s="9" t="s">
        <v>1909</v>
      </c>
      <c r="B343" t="s">
        <v>1945</v>
      </c>
      <c r="C343" s="1">
        <f t="shared" si="411"/>
        <v>48806</v>
      </c>
      <c r="D343" s="1">
        <v>5</v>
      </c>
      <c r="E343" s="1">
        <f>IF($C343&gt;0,IF(R343&gt;State!$CA$26/100,ROUND($D343*R343,0),0),"")</f>
        <v>3</v>
      </c>
      <c r="F343" s="1"/>
      <c r="G343" s="1">
        <f>IF($C343&gt;0,IF(T343&gt;State!$CA$26/100,ROUND($D343*T343,0),0),"")</f>
        <v>2</v>
      </c>
      <c r="H343" s="1"/>
      <c r="I343" s="1"/>
      <c r="J343" s="1"/>
      <c r="K343" s="7">
        <f>IF(W343&gt;0,RANK(W343,(W343:Y343,Z343:AN343)),0)</f>
        <v>1</v>
      </c>
      <c r="L343" s="7">
        <f>IF(X343&gt;0,RANK(X343,(W343:Y343,Z343:AN343)),0)</f>
        <v>0</v>
      </c>
      <c r="M343" s="7">
        <f>IF(Y343&gt;0,RANK(Y343,(W343:Y343,Z343:AN343)),0)</f>
        <v>2</v>
      </c>
      <c r="N343" s="7">
        <f>IF(Z343&gt;0,RANK(Z343,(W343:Y343,Z343:AN343)),0)</f>
        <v>0</v>
      </c>
      <c r="O343" s="49">
        <f t="shared" si="412"/>
        <v>1538</v>
      </c>
      <c r="P343" s="178">
        <f t="shared" si="373"/>
        <v>3.1512518952587797E-2</v>
      </c>
      <c r="Q343" s="2"/>
      <c r="R343" s="2">
        <f t="shared" si="413"/>
        <v>0.51575625947629389</v>
      </c>
      <c r="S343" s="2">
        <f t="shared" si="414"/>
        <v>0</v>
      </c>
      <c r="T343" s="2">
        <f t="shared" si="415"/>
        <v>0.48424374052370611</v>
      </c>
      <c r="U343" s="2">
        <f t="shared" si="416"/>
        <v>0</v>
      </c>
      <c r="V343" s="2">
        <f t="shared" si="417"/>
        <v>0</v>
      </c>
      <c r="W343" s="1">
        <f>SUMIF(County!$AT$1410:$AT$1471,$BA343,County!P$1410:P$1471)+SUMIF('Cong Dist'!$BA$1464:$BA$1518,$BA343,'Cong Dist'!W$1464:W$1518)</f>
        <v>25172</v>
      </c>
      <c r="X343" s="1">
        <f>SUMIF(County!$AT$1410:$AT$1471,$BA343,County!Q$1410:Q$1471)+SUMIF('Cong Dist'!$BA$1464:$BA$1518,$BA343,'Cong Dist'!X$1464:X$1518)</f>
        <v>0</v>
      </c>
      <c r="Y343" s="1">
        <f>SUMIF(County!$AT$1410:$AT$1471,$BA343,County!R$1410:R$1471)+SUMIF('Cong Dist'!$BA$1464:$BA$1518,$BA343,'Cong Dist'!Y$1464:Y$1518)</f>
        <v>23634</v>
      </c>
      <c r="AJ343" s="1">
        <f>SUMIF(County!$AT$1410:$AT$1471,$BA343,County!AC$1410:AC$1471)+SUMIF('Cong Dist'!$BA$1464:$BA$1518,$BA343,'Cong Dist'!AJ$1464:AJ$1518)</f>
        <v>0</v>
      </c>
      <c r="AP343" s="7">
        <f>IF(AA343&gt;0,RANK(AA343,(W343:Y343,Z343:AN343)),0)</f>
        <v>0</v>
      </c>
      <c r="AQ343" s="7">
        <f>IF(AB343&gt;0,RANK(AB343,(W343:Y343,Z343:AN343)),0)</f>
        <v>0</v>
      </c>
      <c r="AR343" s="7">
        <f>IF(AC343&gt;0,RANK(AC343,(W343:Y343,Z343:AN343)),0)</f>
        <v>0</v>
      </c>
      <c r="AS343" s="7">
        <f>IF(AD343&gt;0,RANK(AD343,(W343:Y343,AD343:AN343)),0)</f>
        <v>0</v>
      </c>
      <c r="AT343" s="2">
        <f t="shared" si="418"/>
        <v>0</v>
      </c>
      <c r="AU343" s="2">
        <f t="shared" si="419"/>
        <v>0</v>
      </c>
      <c r="AV343" s="2">
        <f t="shared" si="420"/>
        <v>0</v>
      </c>
      <c r="AW343" s="2">
        <f t="shared" si="421"/>
        <v>0</v>
      </c>
      <c r="AY343" s="2" t="str">
        <f t="shared" si="409"/>
        <v>District 11</v>
      </c>
      <c r="AZ343" t="str">
        <f t="shared" si="410"/>
        <v>NY</v>
      </c>
      <c r="BA343">
        <v>11</v>
      </c>
      <c r="BC343" s="98">
        <v>36</v>
      </c>
      <c r="BD343" s="100">
        <v>911</v>
      </c>
      <c r="BE343" s="107">
        <f t="shared" si="422"/>
        <v>36911</v>
      </c>
      <c r="BF343" t="s">
        <v>2627</v>
      </c>
      <c r="BG343" t="s">
        <v>3208</v>
      </c>
    </row>
    <row r="344" spans="1:59" outlineLevel="1">
      <c r="A344" s="9" t="s">
        <v>473</v>
      </c>
      <c r="B344" t="s">
        <v>1945</v>
      </c>
      <c r="C344" s="1">
        <f t="shared" si="411"/>
        <v>117798</v>
      </c>
      <c r="D344" s="1">
        <v>6</v>
      </c>
      <c r="E344" s="1">
        <f>IF($C344&gt;0,IF(R344&gt;State!$CA$26/100,ROUND($D344*R344,0),0),"")</f>
        <v>4</v>
      </c>
      <c r="F344" s="1"/>
      <c r="G344" s="1">
        <f>IF($C344&gt;0,IF(T344&gt;State!$CA$26/100,ROUND($D344*T344,0),0),"")</f>
        <v>2</v>
      </c>
      <c r="H344" s="1"/>
      <c r="I344" s="1"/>
      <c r="J344" s="1"/>
      <c r="K344" s="7">
        <f>IF(W344&gt;0,RANK(W344,(W344:Y344,Z344:AN344)),0)</f>
        <v>1</v>
      </c>
      <c r="L344" s="7">
        <f>IF(X344&gt;0,RANK(X344,(W344:Y344,Z344:AN344)),0)</f>
        <v>0</v>
      </c>
      <c r="M344" s="7">
        <f>IF(Y344&gt;0,RANK(Y344,(W344:Y344,Z344:AN344)),0)</f>
        <v>2</v>
      </c>
      <c r="N344" s="7">
        <f>IF(Z344&gt;0,RANK(Z344,(W344:Y344,Z344:AN344)),0)</f>
        <v>0</v>
      </c>
      <c r="O344" s="49">
        <f t="shared" si="412"/>
        <v>30578</v>
      </c>
      <c r="P344" s="178">
        <f t="shared" si="373"/>
        <v>0.25957995891271501</v>
      </c>
      <c r="Q344" s="2"/>
      <c r="R344" s="2">
        <f t="shared" si="413"/>
        <v>0.62978997945635751</v>
      </c>
      <c r="S344" s="2">
        <f t="shared" si="414"/>
        <v>0</v>
      </c>
      <c r="T344" s="2">
        <f t="shared" si="415"/>
        <v>0.37021002054364249</v>
      </c>
      <c r="U344" s="2">
        <f t="shared" si="416"/>
        <v>0</v>
      </c>
      <c r="V344" s="2">
        <f t="shared" si="417"/>
        <v>0</v>
      </c>
      <c r="W344" s="1">
        <f>SUMIF(County!$AT$1410:$AT$1471,$BA344,County!P$1410:P$1471)+SUMIF('Cong Dist'!$BA$1464:$BA$1518,$BA344,'Cong Dist'!W$1464:W$1518)</f>
        <v>74188</v>
      </c>
      <c r="X344" s="1">
        <f>SUMIF(County!$AT$1410:$AT$1471,$BA344,County!Q$1410:Q$1471)+SUMIF('Cong Dist'!$BA$1464:$BA$1518,$BA344,'Cong Dist'!X$1464:X$1518)</f>
        <v>0</v>
      </c>
      <c r="Y344" s="1">
        <f>SUMIF(County!$AT$1410:$AT$1471,$BA344,County!R$1410:R$1471)+SUMIF('Cong Dist'!$BA$1464:$BA$1518,$BA344,'Cong Dist'!Y$1464:Y$1518)</f>
        <v>43610</v>
      </c>
      <c r="AJ344" s="1">
        <f>SUMIF(County!$AT$1410:$AT$1471,$BA344,County!AC$1410:AC$1471)+SUMIF('Cong Dist'!$BA$1464:$BA$1518,$BA344,'Cong Dist'!AJ$1464:AJ$1518)</f>
        <v>0</v>
      </c>
      <c r="AP344" s="7">
        <f>IF(AA344&gt;0,RANK(AA344,(W344:Y344,Z344:AN344)),0)</f>
        <v>0</v>
      </c>
      <c r="AQ344" s="7">
        <f>IF(AB344&gt;0,RANK(AB344,(W344:Y344,Z344:AN344)),0)</f>
        <v>0</v>
      </c>
      <c r="AR344" s="7">
        <f>IF(AC344&gt;0,RANK(AC344,(W344:Y344,Z344:AN344)),0)</f>
        <v>0</v>
      </c>
      <c r="AS344" s="7">
        <f>IF(AD344&gt;0,RANK(AD344,(W344:Y344,AD344:AN344)),0)</f>
        <v>0</v>
      </c>
      <c r="AT344" s="2">
        <f t="shared" si="418"/>
        <v>0</v>
      </c>
      <c r="AU344" s="2">
        <f t="shared" si="419"/>
        <v>0</v>
      </c>
      <c r="AV344" s="2">
        <f t="shared" si="420"/>
        <v>0</v>
      </c>
      <c r="AW344" s="2">
        <f t="shared" si="421"/>
        <v>0</v>
      </c>
      <c r="AY344" s="2" t="str">
        <f t="shared" si="409"/>
        <v>District 12</v>
      </c>
      <c r="AZ344" t="str">
        <f t="shared" si="410"/>
        <v>NY</v>
      </c>
      <c r="BA344">
        <v>12</v>
      </c>
      <c r="BC344" s="98">
        <v>36</v>
      </c>
      <c r="BD344" s="100">
        <v>912</v>
      </c>
      <c r="BE344" s="107">
        <f t="shared" si="422"/>
        <v>36912</v>
      </c>
      <c r="BF344" t="s">
        <v>2627</v>
      </c>
      <c r="BG344" t="s">
        <v>3208</v>
      </c>
    </row>
    <row r="345" spans="1:59" outlineLevel="1">
      <c r="A345" s="9" t="s">
        <v>584</v>
      </c>
      <c r="B345" t="s">
        <v>1945</v>
      </c>
      <c r="C345" s="1">
        <f t="shared" si="411"/>
        <v>112554</v>
      </c>
      <c r="D345" s="1">
        <v>6</v>
      </c>
      <c r="E345" s="1">
        <f>IF($C345&gt;0,IF(R345&gt;State!$CA$26/100,ROUND($D345*R345,0),0),"")</f>
        <v>4</v>
      </c>
      <c r="F345" s="1"/>
      <c r="G345" s="1">
        <f>IF($C345&gt;0,IF(T345&gt;State!$CA$26/100,ROUND($D345*T345,0),0),"")</f>
        <v>2</v>
      </c>
      <c r="H345" s="1"/>
      <c r="I345" s="1"/>
      <c r="J345" s="1"/>
      <c r="K345" s="7">
        <f>IF(W345&gt;0,RANK(W345,(W345:Y345,Z345:AN345)),0)</f>
        <v>1</v>
      </c>
      <c r="L345" s="7">
        <f>IF(X345&gt;0,RANK(X345,(W345:Y345,Z345:AN345)),0)</f>
        <v>0</v>
      </c>
      <c r="M345" s="7">
        <f>IF(Y345&gt;0,RANK(Y345,(W345:Y345,Z345:AN345)),0)</f>
        <v>2</v>
      </c>
      <c r="N345" s="7">
        <f>IF(Z345&gt;0,RANK(Z345,(W345:Y345,Z345:AN345)),0)</f>
        <v>0</v>
      </c>
      <c r="O345" s="49">
        <f t="shared" si="412"/>
        <v>29134</v>
      </c>
      <c r="P345" s="178">
        <f t="shared" si="373"/>
        <v>0.25884464346002806</v>
      </c>
      <c r="Q345" s="2"/>
      <c r="R345" s="2">
        <f t="shared" si="413"/>
        <v>0.629422321730014</v>
      </c>
      <c r="S345" s="2">
        <f t="shared" si="414"/>
        <v>0</v>
      </c>
      <c r="T345" s="2">
        <f t="shared" si="415"/>
        <v>0.37057767826998594</v>
      </c>
      <c r="U345" s="2">
        <f t="shared" si="416"/>
        <v>0</v>
      </c>
      <c r="V345" s="2">
        <f t="shared" si="417"/>
        <v>5.5511151231257827E-17</v>
      </c>
      <c r="W345" s="1">
        <f>SUMIF(County!$AT$1410:$AT$1471,$BA345,County!P$1410:P$1471)+SUMIF('Cong Dist'!$BA$1464:$BA$1518,$BA345,'Cong Dist'!W$1464:W$1518)</f>
        <v>70844</v>
      </c>
      <c r="X345" s="1">
        <f>SUMIF(County!$AT$1410:$AT$1471,$BA345,County!Q$1410:Q$1471)+SUMIF('Cong Dist'!$BA$1464:$BA$1518,$BA345,'Cong Dist'!X$1464:X$1518)</f>
        <v>0</v>
      </c>
      <c r="Y345" s="1">
        <f>SUMIF(County!$AT$1410:$AT$1471,$BA345,County!R$1410:R$1471)+SUMIF('Cong Dist'!$BA$1464:$BA$1518,$BA345,'Cong Dist'!Y$1464:Y$1518)</f>
        <v>41710</v>
      </c>
      <c r="AJ345" s="1">
        <f>SUMIF(County!$AT$1410:$AT$1471,$BA345,County!AC$1410:AC$1471)+SUMIF('Cong Dist'!$BA$1464:$BA$1518,$BA345,'Cong Dist'!AJ$1464:AJ$1518)</f>
        <v>0</v>
      </c>
      <c r="AP345" s="7">
        <f>IF(AA345&gt;0,RANK(AA345,(W345:Y345,Z345:AN345)),0)</f>
        <v>0</v>
      </c>
      <c r="AQ345" s="7">
        <f>IF(AB345&gt;0,RANK(AB345,(W345:Y345,Z345:AN345)),0)</f>
        <v>0</v>
      </c>
      <c r="AR345" s="7">
        <f>IF(AC345&gt;0,RANK(AC345,(W345:Y345,Z345:AN345)),0)</f>
        <v>0</v>
      </c>
      <c r="AS345" s="7">
        <f>IF(AD345&gt;0,RANK(AD345,(W345:Y345,AD345:AN345)),0)</f>
        <v>0</v>
      </c>
      <c r="AT345" s="2">
        <f t="shared" si="418"/>
        <v>0</v>
      </c>
      <c r="AU345" s="2">
        <f t="shared" si="419"/>
        <v>0</v>
      </c>
      <c r="AV345" s="2">
        <f t="shared" si="420"/>
        <v>0</v>
      </c>
      <c r="AW345" s="2">
        <f t="shared" si="421"/>
        <v>0</v>
      </c>
      <c r="AY345" s="2" t="str">
        <f t="shared" si="409"/>
        <v>District 13</v>
      </c>
      <c r="AZ345" t="str">
        <f t="shared" si="410"/>
        <v>NY</v>
      </c>
      <c r="BA345">
        <v>13</v>
      </c>
      <c r="BC345" s="98">
        <v>36</v>
      </c>
      <c r="BD345" s="100">
        <v>913</v>
      </c>
      <c r="BE345" s="107">
        <f t="shared" si="422"/>
        <v>36913</v>
      </c>
      <c r="BF345" t="s">
        <v>2627</v>
      </c>
      <c r="BG345" t="s">
        <v>3208</v>
      </c>
    </row>
    <row r="346" spans="1:59" outlineLevel="1">
      <c r="A346" s="9" t="s">
        <v>28</v>
      </c>
      <c r="B346" t="s">
        <v>1945</v>
      </c>
      <c r="C346" s="1">
        <f t="shared" si="411"/>
        <v>63548</v>
      </c>
      <c r="D346" s="1">
        <v>7</v>
      </c>
      <c r="E346" s="1">
        <f>IF($C346&gt;0,IF(R346&gt;State!$CA$26/100,ROUND($D346*R346,0),0),"")</f>
        <v>4</v>
      </c>
      <c r="F346" s="1"/>
      <c r="G346" s="1">
        <f>IF($C346&gt;0,IF(T346&gt;State!$CA$26/100,ROUND($D346*T346,0),0),"")</f>
        <v>3</v>
      </c>
      <c r="H346" s="1"/>
      <c r="I346" s="1"/>
      <c r="J346" s="1"/>
      <c r="K346" s="7">
        <f>IF(W346&gt;0,RANK(W346,(W346:Y346,Z346:AN346)),0)</f>
        <v>1</v>
      </c>
      <c r="L346" s="7">
        <f>IF(X346&gt;0,RANK(X346,(W346:Y346,Z346:AN346)),0)</f>
        <v>0</v>
      </c>
      <c r="M346" s="7">
        <f>IF(Y346&gt;0,RANK(Y346,(W346:Y346,Z346:AN346)),0)</f>
        <v>2</v>
      </c>
      <c r="N346" s="7">
        <f>IF(Z346&gt;0,RANK(Z346,(W346:Y346,Z346:AN346)),0)</f>
        <v>0</v>
      </c>
      <c r="O346" s="49">
        <f t="shared" si="412"/>
        <v>10266</v>
      </c>
      <c r="P346" s="178">
        <f t="shared" si="373"/>
        <v>0.1615471769371184</v>
      </c>
      <c r="Q346" s="2"/>
      <c r="R346" s="2">
        <f t="shared" si="413"/>
        <v>0.5807735884685592</v>
      </c>
      <c r="S346" s="2">
        <f t="shared" si="414"/>
        <v>0</v>
      </c>
      <c r="T346" s="2">
        <f t="shared" si="415"/>
        <v>0.4192264115314408</v>
      </c>
      <c r="U346" s="2">
        <f t="shared" si="416"/>
        <v>0</v>
      </c>
      <c r="V346" s="2">
        <f t="shared" si="417"/>
        <v>0</v>
      </c>
      <c r="W346" s="1">
        <f>SUMIF(County!$AT$1410:$AT$1471,$BA346,County!P$1410:P$1471)+SUMIF('Cong Dist'!$BA$1464:$BA$1518,$BA346,'Cong Dist'!W$1464:W$1518)</f>
        <v>36907</v>
      </c>
      <c r="X346" s="1">
        <f>SUMIF(County!$AT$1410:$AT$1471,$BA346,County!Q$1410:Q$1471)+SUMIF('Cong Dist'!$BA$1464:$BA$1518,$BA346,'Cong Dist'!X$1464:X$1518)</f>
        <v>0</v>
      </c>
      <c r="Y346" s="1">
        <f>SUMIF(County!$AT$1410:$AT$1471,$BA346,County!R$1410:R$1471)+SUMIF('Cong Dist'!$BA$1464:$BA$1518,$BA346,'Cong Dist'!Y$1464:Y$1518)</f>
        <v>26641</v>
      </c>
      <c r="AJ346" s="1">
        <f>SUMIF(County!$AT$1410:$AT$1471,$BA346,County!AC$1410:AC$1471)+SUMIF('Cong Dist'!$BA$1464:$BA$1518,$BA346,'Cong Dist'!AJ$1464:AJ$1518)</f>
        <v>0</v>
      </c>
      <c r="AP346" s="7">
        <f>IF(AA346&gt;0,RANK(AA346,(W346:Y346,Z346:AN346)),0)</f>
        <v>0</v>
      </c>
      <c r="AQ346" s="7">
        <f>IF(AB346&gt;0,RANK(AB346,(W346:Y346,Z346:AN346)),0)</f>
        <v>0</v>
      </c>
      <c r="AR346" s="7">
        <f>IF(AC346&gt;0,RANK(AC346,(W346:Y346,Z346:AN346)),0)</f>
        <v>0</v>
      </c>
      <c r="AS346" s="7">
        <f>IF(AD346&gt;0,RANK(AD346,(W346:Y346,AD346:AN346)),0)</f>
        <v>0</v>
      </c>
      <c r="AT346" s="2">
        <f t="shared" si="418"/>
        <v>0</v>
      </c>
      <c r="AU346" s="2">
        <f t="shared" si="419"/>
        <v>0</v>
      </c>
      <c r="AV346" s="2">
        <f t="shared" si="420"/>
        <v>0</v>
      </c>
      <c r="AW346" s="2">
        <f t="shared" si="421"/>
        <v>0</v>
      </c>
      <c r="AY346" s="2" t="str">
        <f t="shared" si="409"/>
        <v>District 14</v>
      </c>
      <c r="AZ346" t="str">
        <f t="shared" si="410"/>
        <v>NY</v>
      </c>
      <c r="BA346">
        <v>14</v>
      </c>
      <c r="BC346" s="98">
        <v>36</v>
      </c>
      <c r="BD346" s="100">
        <v>914</v>
      </c>
      <c r="BE346" s="107">
        <f t="shared" si="422"/>
        <v>36914</v>
      </c>
      <c r="BF346" t="s">
        <v>2627</v>
      </c>
      <c r="BG346" t="s">
        <v>3208</v>
      </c>
    </row>
    <row r="347" spans="1:59" outlineLevel="1">
      <c r="A347" s="9" t="s">
        <v>1060</v>
      </c>
      <c r="B347" t="s">
        <v>1945</v>
      </c>
      <c r="C347" s="1">
        <f t="shared" si="411"/>
        <v>73186</v>
      </c>
      <c r="D347" s="1">
        <v>6</v>
      </c>
      <c r="E347" s="1">
        <f>IF($C347&gt;0,IF(R347&gt;State!$CA$26/100,ROUND($D347*R347,0),0),"")</f>
        <v>4</v>
      </c>
      <c r="F347" s="1"/>
      <c r="G347" s="1">
        <f>IF($C347&gt;0,IF(T347&gt;State!$CA$26/100,ROUND($D347*T347,0),0),"")</f>
        <v>2</v>
      </c>
      <c r="H347" s="1"/>
      <c r="I347" s="1"/>
      <c r="J347" s="1"/>
      <c r="K347" s="7">
        <f>IF(W347&gt;0,RANK(W347,(W347:Y347,Z347:AN347)),0)</f>
        <v>1</v>
      </c>
      <c r="L347" s="7">
        <f>IF(X347&gt;0,RANK(X347,(W347:Y347,Z347:AN347)),0)</f>
        <v>0</v>
      </c>
      <c r="M347" s="7">
        <f>IF(Y347&gt;0,RANK(Y347,(W347:Y347,Z347:AN347)),0)</f>
        <v>2</v>
      </c>
      <c r="N347" s="7">
        <f>IF(Z347&gt;0,RANK(Z347,(W347:Y347,Z347:AN347)),0)</f>
        <v>0</v>
      </c>
      <c r="O347" s="49">
        <f t="shared" si="412"/>
        <v>31592</v>
      </c>
      <c r="P347" s="178">
        <f t="shared" si="373"/>
        <v>0.43166725876533762</v>
      </c>
      <c r="Q347" s="2"/>
      <c r="R347" s="2">
        <f t="shared" si="413"/>
        <v>0.71583362938266881</v>
      </c>
      <c r="S347" s="2">
        <f t="shared" si="414"/>
        <v>0</v>
      </c>
      <c r="T347" s="2">
        <f t="shared" si="415"/>
        <v>0.28416637061733119</v>
      </c>
      <c r="U347" s="2">
        <f t="shared" si="416"/>
        <v>0</v>
      </c>
      <c r="V347" s="2">
        <f t="shared" si="417"/>
        <v>0</v>
      </c>
      <c r="W347" s="1">
        <f>SUMIF(County!$AT$1410:$AT$1471,$BA347,County!P$1410:P$1471)+SUMIF('Cong Dist'!$BA$1464:$BA$1518,$BA347,'Cong Dist'!W$1464:W$1518)</f>
        <v>52389</v>
      </c>
      <c r="X347" s="1">
        <f>SUMIF(County!$AT$1410:$AT$1471,$BA347,County!Q$1410:Q$1471)+SUMIF('Cong Dist'!$BA$1464:$BA$1518,$BA347,'Cong Dist'!X$1464:X$1518)</f>
        <v>0</v>
      </c>
      <c r="Y347" s="1">
        <f>SUMIF(County!$AT$1410:$AT$1471,$BA347,County!R$1410:R$1471)+SUMIF('Cong Dist'!$BA$1464:$BA$1518,$BA347,'Cong Dist'!Y$1464:Y$1518)</f>
        <v>20797</v>
      </c>
      <c r="AJ347" s="1">
        <f>SUMIF(County!$AT$1410:$AT$1471,$BA347,County!AC$1410:AC$1471)+SUMIF('Cong Dist'!$BA$1464:$BA$1518,$BA347,'Cong Dist'!AJ$1464:AJ$1518)</f>
        <v>0</v>
      </c>
      <c r="AP347" s="7">
        <f>IF(AA347&gt;0,RANK(AA347,(W347:Y347,Z347:AN347)),0)</f>
        <v>0</v>
      </c>
      <c r="AQ347" s="7">
        <f>IF(AB347&gt;0,RANK(AB347,(W347:Y347,Z347:AN347)),0)</f>
        <v>0</v>
      </c>
      <c r="AR347" s="7">
        <f>IF(AC347&gt;0,RANK(AC347,(W347:Y347,Z347:AN347)),0)</f>
        <v>0</v>
      </c>
      <c r="AS347" s="7">
        <f>IF(AD347&gt;0,RANK(AD347,(W347:Y347,AD347:AN347)),0)</f>
        <v>0</v>
      </c>
      <c r="AT347" s="2">
        <f t="shared" si="418"/>
        <v>0</v>
      </c>
      <c r="AU347" s="2">
        <f t="shared" si="419"/>
        <v>0</v>
      </c>
      <c r="AV347" s="2">
        <f t="shared" si="420"/>
        <v>0</v>
      </c>
      <c r="AW347" s="2">
        <f t="shared" si="421"/>
        <v>0</v>
      </c>
      <c r="AY347" s="2" t="str">
        <f t="shared" si="409"/>
        <v>District 15</v>
      </c>
      <c r="AZ347" t="str">
        <f t="shared" si="410"/>
        <v>NY</v>
      </c>
      <c r="BA347">
        <v>15</v>
      </c>
      <c r="BC347" s="98">
        <v>36</v>
      </c>
      <c r="BD347" s="100">
        <v>915</v>
      </c>
      <c r="BE347" s="107">
        <f t="shared" si="422"/>
        <v>36915</v>
      </c>
      <c r="BF347" t="s">
        <v>2627</v>
      </c>
      <c r="BG347" t="s">
        <v>3208</v>
      </c>
    </row>
    <row r="348" spans="1:59" outlineLevel="1">
      <c r="A348" s="9" t="s">
        <v>3142</v>
      </c>
      <c r="B348" t="s">
        <v>1945</v>
      </c>
      <c r="C348" s="1">
        <f t="shared" si="411"/>
        <v>93855</v>
      </c>
      <c r="D348" s="1">
        <v>6</v>
      </c>
      <c r="E348" s="1">
        <f>IF($C348&gt;0,IF(R348&gt;State!$CA$26/100,ROUND($D348*R348,0),0),"")</f>
        <v>4</v>
      </c>
      <c r="F348" s="1"/>
      <c r="G348" s="1">
        <f>IF($C348&gt;0,IF(T348&gt;State!$CA$26/100,ROUND($D348*T348,0),0),"")</f>
        <v>2</v>
      </c>
      <c r="H348" s="1"/>
      <c r="I348" s="1"/>
      <c r="J348" s="1"/>
      <c r="K348" s="7">
        <f>IF(W348&gt;0,RANK(W348,(W348:Y348,Z348:AN348)),0)</f>
        <v>1</v>
      </c>
      <c r="L348" s="7">
        <f>IF(X348&gt;0,RANK(X348,(W348:Y348,Z348:AN348)),0)</f>
        <v>0</v>
      </c>
      <c r="M348" s="7">
        <f>IF(Y348&gt;0,RANK(Y348,(W348:Y348,Z348:AN348)),0)</f>
        <v>2</v>
      </c>
      <c r="N348" s="7">
        <f>IF(Z348&gt;0,RANK(Z348,(W348:Y348,Z348:AN348)),0)</f>
        <v>0</v>
      </c>
      <c r="O348" s="49">
        <f t="shared" si="412"/>
        <v>37533</v>
      </c>
      <c r="P348" s="178">
        <f t="shared" si="373"/>
        <v>0.39990410739971233</v>
      </c>
      <c r="Q348" s="2"/>
      <c r="R348" s="2">
        <f t="shared" si="413"/>
        <v>0.69995205369985614</v>
      </c>
      <c r="S348" s="2">
        <f t="shared" si="414"/>
        <v>0</v>
      </c>
      <c r="T348" s="2">
        <f t="shared" si="415"/>
        <v>0.30004794630014386</v>
      </c>
      <c r="U348" s="2">
        <f t="shared" si="416"/>
        <v>0</v>
      </c>
      <c r="V348" s="2">
        <f t="shared" si="417"/>
        <v>0</v>
      </c>
      <c r="W348" s="1">
        <f>SUMIF(County!$AT$1410:$AT$1471,$BA348,County!P$1410:P$1471)+SUMIF('Cong Dist'!$BA$1464:$BA$1518,$BA348,'Cong Dist'!W$1464:W$1518)</f>
        <v>65694</v>
      </c>
      <c r="X348" s="1">
        <f>SUMIF(County!$AT$1410:$AT$1471,$BA348,County!Q$1410:Q$1471)+SUMIF('Cong Dist'!$BA$1464:$BA$1518,$BA348,'Cong Dist'!X$1464:X$1518)</f>
        <v>0</v>
      </c>
      <c r="Y348" s="1">
        <f>SUMIF(County!$AT$1410:$AT$1471,$BA348,County!R$1410:R$1471)+SUMIF('Cong Dist'!$BA$1464:$BA$1518,$BA348,'Cong Dist'!Y$1464:Y$1518)</f>
        <v>28161</v>
      </c>
      <c r="AJ348" s="1">
        <f>SUMIF(County!$AT$1410:$AT$1471,$BA348,County!AC$1410:AC$1471)+SUMIF('Cong Dist'!$BA$1464:$BA$1518,$BA348,'Cong Dist'!AJ$1464:AJ$1518)</f>
        <v>0</v>
      </c>
      <c r="AP348" s="7">
        <f>IF(AA348&gt;0,RANK(AA348,(W348:Y348,Z348:AN348)),0)</f>
        <v>0</v>
      </c>
      <c r="AQ348" s="7">
        <f>IF(AB348&gt;0,RANK(AB348,(W348:Y348,Z348:AN348)),0)</f>
        <v>0</v>
      </c>
      <c r="AR348" s="7">
        <f>IF(AC348&gt;0,RANK(AC348,(W348:Y348,Z348:AN348)),0)</f>
        <v>0</v>
      </c>
      <c r="AS348" s="7">
        <f>IF(AD348&gt;0,RANK(AD348,(W348:Y348,AD348:AN348)),0)</f>
        <v>0</v>
      </c>
      <c r="AT348" s="2">
        <f t="shared" si="418"/>
        <v>0</v>
      </c>
      <c r="AU348" s="2">
        <f t="shared" si="419"/>
        <v>0</v>
      </c>
      <c r="AV348" s="2">
        <f t="shared" si="420"/>
        <v>0</v>
      </c>
      <c r="AW348" s="2">
        <f t="shared" si="421"/>
        <v>0</v>
      </c>
      <c r="AY348" s="2" t="str">
        <f t="shared" si="409"/>
        <v>District 16</v>
      </c>
      <c r="AZ348" t="str">
        <f t="shared" si="410"/>
        <v>NY</v>
      </c>
      <c r="BA348">
        <v>16</v>
      </c>
      <c r="BC348" s="98">
        <v>36</v>
      </c>
      <c r="BD348" s="100">
        <v>916</v>
      </c>
      <c r="BE348" s="107">
        <f t="shared" si="422"/>
        <v>36916</v>
      </c>
      <c r="BF348" t="s">
        <v>2627</v>
      </c>
      <c r="BG348" t="s">
        <v>3208</v>
      </c>
    </row>
    <row r="349" spans="1:59" outlineLevel="1">
      <c r="A349" s="9" t="s">
        <v>1507</v>
      </c>
      <c r="B349" t="s">
        <v>1945</v>
      </c>
      <c r="C349" s="1">
        <f t="shared" si="411"/>
        <v>77168</v>
      </c>
      <c r="D349" s="1">
        <v>6</v>
      </c>
      <c r="E349" s="1">
        <f>IF($C349&gt;0,IF(R349&gt;State!$CA$26/100,ROUND($D349*R349,0),0),"")</f>
        <v>4</v>
      </c>
      <c r="F349" s="1"/>
      <c r="G349" s="1">
        <f>IF($C349&gt;0,IF(T349&gt;State!$CA$26/100,ROUND($D349*T349,0),0),"")</f>
        <v>2</v>
      </c>
      <c r="H349" s="1"/>
      <c r="I349" s="1"/>
      <c r="J349" s="1"/>
      <c r="K349" s="7">
        <f>IF(W349&gt;0,RANK(W349,(W349:Y349,Z349:AN349)),0)</f>
        <v>1</v>
      </c>
      <c r="L349" s="7">
        <f>IF(X349&gt;0,RANK(X349,(W349:Y349,Z349:AN349)),0)</f>
        <v>0</v>
      </c>
      <c r="M349" s="7">
        <f>IF(Y349&gt;0,RANK(Y349,(W349:Y349,Z349:AN349)),0)</f>
        <v>2</v>
      </c>
      <c r="N349" s="7">
        <f>IF(Z349&gt;0,RANK(Z349,(W349:Y349,Z349:AN349)),0)</f>
        <v>0</v>
      </c>
      <c r="O349" s="49">
        <f t="shared" si="412"/>
        <v>20844</v>
      </c>
      <c r="P349" s="178">
        <f t="shared" si="373"/>
        <v>0.27011196350818995</v>
      </c>
      <c r="Q349" s="2"/>
      <c r="R349" s="2">
        <f t="shared" si="413"/>
        <v>0.63505598175409494</v>
      </c>
      <c r="S349" s="2">
        <f t="shared" si="414"/>
        <v>0</v>
      </c>
      <c r="T349" s="2">
        <f t="shared" si="415"/>
        <v>0.36494401824590506</v>
      </c>
      <c r="U349" s="2">
        <f t="shared" si="416"/>
        <v>0</v>
      </c>
      <c r="V349" s="2">
        <f t="shared" si="417"/>
        <v>0</v>
      </c>
      <c r="W349" s="1">
        <f>SUMIF(County!$AT$1410:$AT$1471,$BA349,County!P$1410:P$1471)+SUMIF('Cong Dist'!$BA$1464:$BA$1518,$BA349,'Cong Dist'!W$1464:W$1518)</f>
        <v>49006</v>
      </c>
      <c r="X349" s="1">
        <f>SUMIF(County!$AT$1410:$AT$1471,$BA349,County!Q$1410:Q$1471)+SUMIF('Cong Dist'!$BA$1464:$BA$1518,$BA349,'Cong Dist'!X$1464:X$1518)</f>
        <v>0</v>
      </c>
      <c r="Y349" s="1">
        <f>SUMIF(County!$AT$1410:$AT$1471,$BA349,County!R$1410:R$1471)+SUMIF('Cong Dist'!$BA$1464:$BA$1518,$BA349,'Cong Dist'!Y$1464:Y$1518)</f>
        <v>28162</v>
      </c>
      <c r="AJ349" s="1">
        <f>SUMIF(County!$AT$1410:$AT$1471,$BA349,County!AC$1410:AC$1471)+SUMIF('Cong Dist'!$BA$1464:$BA$1518,$BA349,'Cong Dist'!AJ$1464:AJ$1518)</f>
        <v>0</v>
      </c>
      <c r="AP349" s="7">
        <f>IF(AA349&gt;0,RANK(AA349,(W349:Y349,Z349:AN349)),0)</f>
        <v>0</v>
      </c>
      <c r="AQ349" s="7">
        <f>IF(AB349&gt;0,RANK(AB349,(W349:Y349,Z349:AN349)),0)</f>
        <v>0</v>
      </c>
      <c r="AR349" s="7">
        <f>IF(AC349&gt;0,RANK(AC349,(W349:Y349,Z349:AN349)),0)</f>
        <v>0</v>
      </c>
      <c r="AS349" s="7">
        <f>IF(AD349&gt;0,RANK(AD349,(W349:Y349,AD349:AN349)),0)</f>
        <v>0</v>
      </c>
      <c r="AT349" s="2">
        <f t="shared" si="418"/>
        <v>0</v>
      </c>
      <c r="AU349" s="2">
        <f t="shared" si="419"/>
        <v>0</v>
      </c>
      <c r="AV349" s="2">
        <f t="shared" si="420"/>
        <v>0</v>
      </c>
      <c r="AW349" s="2">
        <f t="shared" si="421"/>
        <v>0</v>
      </c>
      <c r="AY349" s="2" t="str">
        <f t="shared" si="409"/>
        <v>District 17</v>
      </c>
      <c r="AZ349" t="str">
        <f t="shared" si="410"/>
        <v>NY</v>
      </c>
      <c r="BA349">
        <v>17</v>
      </c>
      <c r="BC349" s="98">
        <v>36</v>
      </c>
      <c r="BD349" s="100">
        <v>917</v>
      </c>
      <c r="BE349" s="107">
        <f t="shared" si="422"/>
        <v>36917</v>
      </c>
      <c r="BF349" t="s">
        <v>2627</v>
      </c>
      <c r="BG349" t="s">
        <v>3208</v>
      </c>
    </row>
    <row r="350" spans="1:59" outlineLevel="1">
      <c r="A350" s="9" t="s">
        <v>1623</v>
      </c>
      <c r="B350" t="s">
        <v>1945</v>
      </c>
      <c r="C350" s="1">
        <f t="shared" si="411"/>
        <v>55126</v>
      </c>
      <c r="D350" s="1">
        <v>6</v>
      </c>
      <c r="E350" s="1">
        <f>IF($C350&gt;0,IF(R350&gt;State!$CA$26/100,ROUND($D350*R350,0),0),"")</f>
        <v>3</v>
      </c>
      <c r="F350" s="1"/>
      <c r="G350" s="1">
        <f>IF($C350&gt;0,IF(T350&gt;State!$CA$26/100,ROUND($D350*T350,0),0),"")</f>
        <v>3</v>
      </c>
      <c r="H350" s="1"/>
      <c r="I350" s="1"/>
      <c r="J350" s="1"/>
      <c r="K350" s="7">
        <f>IF(W350&gt;0,RANK(W350,(W350:Y350,Z350:AN350)),0)</f>
        <v>1</v>
      </c>
      <c r="L350" s="7">
        <f>IF(X350&gt;0,RANK(X350,(W350:Y350,Z350:AN350)),0)</f>
        <v>0</v>
      </c>
      <c r="M350" s="7">
        <f>IF(Y350&gt;0,RANK(Y350,(W350:Y350,Z350:AN350)),0)</f>
        <v>2</v>
      </c>
      <c r="N350" s="7">
        <f>IF(Z350&gt;0,RANK(Z350,(W350:Y350,Z350:AN350)),0)</f>
        <v>0</v>
      </c>
      <c r="O350" s="49">
        <f t="shared" si="412"/>
        <v>3580</v>
      </c>
      <c r="P350" s="178">
        <f t="shared" si="373"/>
        <v>6.4942132569023689E-2</v>
      </c>
      <c r="Q350" s="2"/>
      <c r="R350" s="2">
        <f t="shared" si="413"/>
        <v>0.5324710662845118</v>
      </c>
      <c r="S350" s="2">
        <f t="shared" si="414"/>
        <v>0</v>
      </c>
      <c r="T350" s="2">
        <f t="shared" si="415"/>
        <v>0.46752893371548815</v>
      </c>
      <c r="U350" s="2">
        <f t="shared" si="416"/>
        <v>0</v>
      </c>
      <c r="V350" s="2">
        <f t="shared" si="417"/>
        <v>5.5511151231257827E-17</v>
      </c>
      <c r="W350" s="1">
        <f>SUMIF(County!$AT$1410:$AT$1471,$BA350,County!P$1410:P$1471)+SUMIF('Cong Dist'!$BA$1464:$BA$1518,$BA350,'Cong Dist'!W$1464:W$1518)</f>
        <v>29353</v>
      </c>
      <c r="X350" s="1">
        <f>SUMIF(County!$AT$1410:$AT$1471,$BA350,County!Q$1410:Q$1471)+SUMIF('Cong Dist'!$BA$1464:$BA$1518,$BA350,'Cong Dist'!X$1464:X$1518)</f>
        <v>0</v>
      </c>
      <c r="Y350" s="1">
        <f>SUMIF(County!$AT$1410:$AT$1471,$BA350,County!R$1410:R$1471)+SUMIF('Cong Dist'!$BA$1464:$BA$1518,$BA350,'Cong Dist'!Y$1464:Y$1518)</f>
        <v>25773</v>
      </c>
      <c r="AJ350" s="1">
        <f>SUMIF(County!$AT$1410:$AT$1471,$BA350,County!AC$1410:AC$1471)+SUMIF('Cong Dist'!$BA$1464:$BA$1518,$BA350,'Cong Dist'!AJ$1464:AJ$1518)</f>
        <v>0</v>
      </c>
      <c r="AP350" s="7">
        <f>IF(AA350&gt;0,RANK(AA350,(W350:Y350,Z350:AN350)),0)</f>
        <v>0</v>
      </c>
      <c r="AQ350" s="7">
        <f>IF(AB350&gt;0,RANK(AB350,(W350:Y350,Z350:AN350)),0)</f>
        <v>0</v>
      </c>
      <c r="AR350" s="7">
        <f>IF(AC350&gt;0,RANK(AC350,(W350:Y350,Z350:AN350)),0)</f>
        <v>0</v>
      </c>
      <c r="AS350" s="7">
        <f>IF(AD350&gt;0,RANK(AD350,(W350:Y350,AD350:AN350)),0)</f>
        <v>0</v>
      </c>
      <c r="AT350" s="2">
        <f t="shared" si="418"/>
        <v>0</v>
      </c>
      <c r="AU350" s="2">
        <f t="shared" si="419"/>
        <v>0</v>
      </c>
      <c r="AV350" s="2">
        <f t="shared" si="420"/>
        <v>0</v>
      </c>
      <c r="AW350" s="2">
        <f t="shared" si="421"/>
        <v>0</v>
      </c>
      <c r="AY350" s="2" t="str">
        <f t="shared" si="409"/>
        <v>District 18</v>
      </c>
      <c r="AZ350" t="str">
        <f t="shared" si="410"/>
        <v>NY</v>
      </c>
      <c r="BA350">
        <v>18</v>
      </c>
      <c r="BC350" s="98">
        <v>36</v>
      </c>
      <c r="BD350" s="100">
        <v>918</v>
      </c>
      <c r="BE350" s="107">
        <f t="shared" si="422"/>
        <v>36918</v>
      </c>
      <c r="BF350" t="s">
        <v>2627</v>
      </c>
      <c r="BG350" t="s">
        <v>3208</v>
      </c>
    </row>
    <row r="351" spans="1:59" outlineLevel="1">
      <c r="A351" s="9" t="s">
        <v>2304</v>
      </c>
      <c r="B351" t="s">
        <v>1945</v>
      </c>
      <c r="C351" s="1">
        <f t="shared" si="411"/>
        <v>59643</v>
      </c>
      <c r="D351" s="1">
        <v>5</v>
      </c>
      <c r="E351" s="1">
        <f>IF($C351&gt;0,IF(R351&gt;State!$CA$26/100,ROUND($D351*R351,0),0),"")</f>
        <v>2</v>
      </c>
      <c r="F351" s="1"/>
      <c r="G351" s="1">
        <f>IF($C351&gt;0,IF(T351&gt;State!$CA$26/100,ROUND($D351*T351,0),0),"")</f>
        <v>3</v>
      </c>
      <c r="H351" s="1"/>
      <c r="I351" s="1"/>
      <c r="J351" s="1"/>
      <c r="K351" s="7">
        <f>IF(W351&gt;0,RANK(W351,(W351:Y351,Z351:AN351)),0)</f>
        <v>2</v>
      </c>
      <c r="L351" s="7">
        <f>IF(X351&gt;0,RANK(X351,(W351:Y351,Z351:AN351)),0)</f>
        <v>0</v>
      </c>
      <c r="M351" s="7">
        <f>IF(Y351&gt;0,RANK(Y351,(W351:Y351,Z351:AN351)),0)</f>
        <v>1</v>
      </c>
      <c r="N351" s="7">
        <f>IF(Z351&gt;0,RANK(Z351,(W351:Y351,Z351:AN351)),0)</f>
        <v>0</v>
      </c>
      <c r="O351" s="49">
        <f t="shared" si="412"/>
        <v>10401</v>
      </c>
      <c r="P351" s="178">
        <f t="shared" si="373"/>
        <v>0.17438760625723052</v>
      </c>
      <c r="Q351" s="2"/>
      <c r="R351" s="2">
        <f t="shared" si="413"/>
        <v>0.41280619687138476</v>
      </c>
      <c r="S351" s="2">
        <f t="shared" si="414"/>
        <v>0</v>
      </c>
      <c r="T351" s="2">
        <f t="shared" si="415"/>
        <v>0.58719380312861524</v>
      </c>
      <c r="U351" s="2">
        <f t="shared" si="416"/>
        <v>0</v>
      </c>
      <c r="V351" s="2">
        <f t="shared" si="417"/>
        <v>0</v>
      </c>
      <c r="W351" s="1">
        <f>SUMIF(County!$AT$1410:$AT$1471,$BA351,County!P$1410:P$1471)+SUMIF('Cong Dist'!$BA$1464:$BA$1518,$BA351,'Cong Dist'!W$1464:W$1518)</f>
        <v>24621</v>
      </c>
      <c r="X351" s="1">
        <f>SUMIF(County!$AT$1410:$AT$1471,$BA351,County!Q$1410:Q$1471)+SUMIF('Cong Dist'!$BA$1464:$BA$1518,$BA351,'Cong Dist'!X$1464:X$1518)</f>
        <v>0</v>
      </c>
      <c r="Y351" s="1">
        <f>SUMIF(County!$AT$1410:$AT$1471,$BA351,County!R$1410:R$1471)+SUMIF('Cong Dist'!$BA$1464:$BA$1518,$BA351,'Cong Dist'!Y$1464:Y$1518)</f>
        <v>35022</v>
      </c>
      <c r="AJ351" s="1">
        <f>SUMIF(County!$AT$1410:$AT$1471,$BA351,County!AC$1410:AC$1471)+SUMIF('Cong Dist'!$BA$1464:$BA$1518,$BA351,'Cong Dist'!AJ$1464:AJ$1518)</f>
        <v>0</v>
      </c>
      <c r="AP351" s="7">
        <f>IF(AA351&gt;0,RANK(AA351,(W351:Y351,Z351:AN351)),0)</f>
        <v>0</v>
      </c>
      <c r="AQ351" s="7">
        <f>IF(AB351&gt;0,RANK(AB351,(W351:Y351,Z351:AN351)),0)</f>
        <v>0</v>
      </c>
      <c r="AR351" s="7">
        <f>IF(AC351&gt;0,RANK(AC351,(W351:Y351,Z351:AN351)),0)</f>
        <v>0</v>
      </c>
      <c r="AS351" s="7">
        <f>IF(AD351&gt;0,RANK(AD351,(W351:Y351,AD351:AN351)),0)</f>
        <v>0</v>
      </c>
      <c r="AT351" s="2">
        <f t="shared" si="418"/>
        <v>0</v>
      </c>
      <c r="AU351" s="2">
        <f t="shared" si="419"/>
        <v>0</v>
      </c>
      <c r="AV351" s="2">
        <f t="shared" si="420"/>
        <v>0</v>
      </c>
      <c r="AW351" s="2">
        <f t="shared" si="421"/>
        <v>0</v>
      </c>
      <c r="AY351" s="2" t="str">
        <f t="shared" si="409"/>
        <v>District 19</v>
      </c>
      <c r="AZ351" t="str">
        <f t="shared" si="410"/>
        <v>NY</v>
      </c>
      <c r="BA351">
        <v>19</v>
      </c>
      <c r="BC351" s="98">
        <v>36</v>
      </c>
      <c r="BD351" s="100">
        <v>919</v>
      </c>
      <c r="BE351" s="107">
        <f t="shared" si="422"/>
        <v>36919</v>
      </c>
      <c r="BF351" t="s">
        <v>2627</v>
      </c>
      <c r="BG351" t="s">
        <v>3208</v>
      </c>
    </row>
    <row r="352" spans="1:59" outlineLevel="1">
      <c r="A352" s="9" t="s">
        <v>1618</v>
      </c>
      <c r="B352" t="s">
        <v>1945</v>
      </c>
      <c r="C352" s="1">
        <f t="shared" si="411"/>
        <v>77072</v>
      </c>
      <c r="D352" s="1">
        <v>7</v>
      </c>
      <c r="E352" s="1">
        <f>IF($C352&gt;0,IF(R352&gt;State!$CA$26/100,ROUND($D352*R352,0),0),"")</f>
        <v>3</v>
      </c>
      <c r="F352" s="1"/>
      <c r="G352" s="1">
        <f>IF($C352&gt;0,IF(T352&gt;State!$CA$26/100,ROUND($D352*T352,0),0),"")</f>
        <v>4</v>
      </c>
      <c r="H352" s="1"/>
      <c r="I352" s="1"/>
      <c r="J352" s="1"/>
      <c r="K352" s="7">
        <f>IF(W352&gt;0,RANK(W352,(W352:Y352,Z352:AN352)),0)</f>
        <v>2</v>
      </c>
      <c r="L352" s="7">
        <f>IF(X352&gt;0,RANK(X352,(W352:Y352,Z352:AN352)),0)</f>
        <v>0</v>
      </c>
      <c r="M352" s="7">
        <f>IF(Y352&gt;0,RANK(Y352,(W352:Y352,Z352:AN352)),0)</f>
        <v>1</v>
      </c>
      <c r="N352" s="7">
        <f>IF(Z352&gt;0,RANK(Z352,(W352:Y352,Z352:AN352)),0)</f>
        <v>0</v>
      </c>
      <c r="O352" s="49">
        <f t="shared" si="412"/>
        <v>4710</v>
      </c>
      <c r="P352" s="178">
        <f t="shared" si="373"/>
        <v>6.1111687772472494E-2</v>
      </c>
      <c r="Q352" s="2"/>
      <c r="R352" s="2">
        <f t="shared" si="413"/>
        <v>0.46944415611376378</v>
      </c>
      <c r="S352" s="2">
        <f t="shared" si="414"/>
        <v>0</v>
      </c>
      <c r="T352" s="2">
        <f t="shared" si="415"/>
        <v>0.53055584388623622</v>
      </c>
      <c r="U352" s="2">
        <f t="shared" si="416"/>
        <v>0</v>
      </c>
      <c r="V352" s="2">
        <f t="shared" si="417"/>
        <v>0</v>
      </c>
      <c r="W352" s="1">
        <f>SUMIF(County!$AT$1410:$AT$1471,$BA352,County!P$1410:P$1471)+SUMIF('Cong Dist'!$BA$1464:$BA$1518,$BA352,'Cong Dist'!W$1464:W$1518)</f>
        <v>36181</v>
      </c>
      <c r="X352" s="1">
        <f>SUMIF(County!$AT$1410:$AT$1471,$BA352,County!Q$1410:Q$1471)+SUMIF('Cong Dist'!$BA$1464:$BA$1518,$BA352,'Cong Dist'!X$1464:X$1518)</f>
        <v>0</v>
      </c>
      <c r="Y352" s="1">
        <f>SUMIF(County!$AT$1410:$AT$1471,$BA352,County!R$1410:R$1471)+SUMIF('Cong Dist'!$BA$1464:$BA$1518,$BA352,'Cong Dist'!Y$1464:Y$1518)</f>
        <v>40891</v>
      </c>
      <c r="AJ352" s="1">
        <f>SUMIF(County!$AT$1410:$AT$1471,$BA352,County!AC$1410:AC$1471)+SUMIF('Cong Dist'!$BA$1464:$BA$1518,$BA352,'Cong Dist'!AJ$1464:AJ$1518)</f>
        <v>0</v>
      </c>
      <c r="AP352" s="7">
        <f>IF(AA352&gt;0,RANK(AA352,(W352:Y352,Z352:AN352)),0)</f>
        <v>0</v>
      </c>
      <c r="AQ352" s="7">
        <f>IF(AB352&gt;0,RANK(AB352,(W352:Y352,Z352:AN352)),0)</f>
        <v>0</v>
      </c>
      <c r="AR352" s="7">
        <f>IF(AC352&gt;0,RANK(AC352,(W352:Y352,Z352:AN352)),0)</f>
        <v>0</v>
      </c>
      <c r="AS352" s="7">
        <f>IF(AD352&gt;0,RANK(AD352,(W352:Y352,AD352:AN352)),0)</f>
        <v>0</v>
      </c>
      <c r="AT352" s="2">
        <f t="shared" si="418"/>
        <v>0</v>
      </c>
      <c r="AU352" s="2">
        <f t="shared" si="419"/>
        <v>0</v>
      </c>
      <c r="AV352" s="2">
        <f t="shared" si="420"/>
        <v>0</v>
      </c>
      <c r="AW352" s="2">
        <f t="shared" si="421"/>
        <v>0</v>
      </c>
      <c r="AY352" s="2" t="str">
        <f t="shared" si="409"/>
        <v>District 20</v>
      </c>
      <c r="AZ352" t="str">
        <f t="shared" si="410"/>
        <v>NY</v>
      </c>
      <c r="BA352">
        <v>20</v>
      </c>
      <c r="BC352" s="98">
        <v>36</v>
      </c>
      <c r="BD352" s="100">
        <v>920</v>
      </c>
      <c r="BE352" s="107">
        <f t="shared" si="422"/>
        <v>36920</v>
      </c>
      <c r="BF352" t="s">
        <v>2627</v>
      </c>
      <c r="BG352" t="s">
        <v>3208</v>
      </c>
    </row>
    <row r="353" spans="1:59" outlineLevel="1">
      <c r="A353" s="9" t="s">
        <v>108</v>
      </c>
      <c r="B353" t="s">
        <v>1945</v>
      </c>
      <c r="C353" s="1">
        <f t="shared" si="411"/>
        <v>44533</v>
      </c>
      <c r="D353" s="1">
        <v>6</v>
      </c>
      <c r="E353" s="1">
        <f>IF($C353&gt;0,IF(R353&gt;State!$CA$26/100,ROUND($D353*R353,0),0),"")</f>
        <v>2</v>
      </c>
      <c r="F353" s="1"/>
      <c r="G353" s="1">
        <f>IF($C353&gt;0,IF(T353&gt;State!$CA$26/100,ROUND($D353*T353,0),0),"")</f>
        <v>4</v>
      </c>
      <c r="H353" s="1"/>
      <c r="I353" s="1"/>
      <c r="J353" s="1"/>
      <c r="K353" s="7">
        <f>IF(W353&gt;0,RANK(W353,(W353:Y353,Z353:AN353)),0)</f>
        <v>2</v>
      </c>
      <c r="L353" s="7">
        <f>IF(X353&gt;0,RANK(X353,(W353:Y353,Z353:AN353)),0)</f>
        <v>0</v>
      </c>
      <c r="M353" s="7">
        <f>IF(Y353&gt;0,RANK(Y353,(W353:Y353,Z353:AN353)),0)</f>
        <v>1</v>
      </c>
      <c r="N353" s="7">
        <f>IF(Z353&gt;0,RANK(Z353,(W353:Y353,Z353:AN353)),0)</f>
        <v>0</v>
      </c>
      <c r="O353" s="49">
        <f t="shared" si="412"/>
        <v>11153</v>
      </c>
      <c r="P353" s="178">
        <f t="shared" si="373"/>
        <v>0.25044349134349808</v>
      </c>
      <c r="Q353" s="2"/>
      <c r="R353" s="2">
        <f t="shared" si="413"/>
        <v>0.37477825432825096</v>
      </c>
      <c r="S353" s="2">
        <f t="shared" si="414"/>
        <v>0</v>
      </c>
      <c r="T353" s="2">
        <f t="shared" si="415"/>
        <v>0.62522174567174904</v>
      </c>
      <c r="U353" s="2">
        <f t="shared" si="416"/>
        <v>0</v>
      </c>
      <c r="V353" s="2">
        <f t="shared" si="417"/>
        <v>0</v>
      </c>
      <c r="W353" s="1">
        <f>SUMIF(County!$AT$1410:$AT$1471,$BA353,County!P$1410:P$1471)+SUMIF('Cong Dist'!$BA$1464:$BA$1518,$BA353,'Cong Dist'!W$1464:W$1518)</f>
        <v>16690</v>
      </c>
      <c r="X353" s="1">
        <f>SUMIF(County!$AT$1410:$AT$1471,$BA353,County!Q$1410:Q$1471)+SUMIF('Cong Dist'!$BA$1464:$BA$1518,$BA353,'Cong Dist'!X$1464:X$1518)</f>
        <v>0</v>
      </c>
      <c r="Y353" s="1">
        <f>SUMIF(County!$AT$1410:$AT$1471,$BA353,County!R$1410:R$1471)+SUMIF('Cong Dist'!$BA$1464:$BA$1518,$BA353,'Cong Dist'!Y$1464:Y$1518)</f>
        <v>27843</v>
      </c>
      <c r="AJ353" s="1">
        <f>SUMIF(County!$AT$1410:$AT$1471,$BA353,County!AC$1410:AC$1471)+SUMIF('Cong Dist'!$BA$1464:$BA$1518,$BA353,'Cong Dist'!AJ$1464:AJ$1518)</f>
        <v>0</v>
      </c>
      <c r="AP353" s="7">
        <f>IF(AA353&gt;0,RANK(AA353,(W353:Y353,Z353:AN353)),0)</f>
        <v>0</v>
      </c>
      <c r="AQ353" s="7">
        <f>IF(AB353&gt;0,RANK(AB353,(W353:Y353,Z353:AN353)),0)</f>
        <v>0</v>
      </c>
      <c r="AR353" s="7">
        <f>IF(AC353&gt;0,RANK(AC353,(W353:Y353,Z353:AN353)),0)</f>
        <v>0</v>
      </c>
      <c r="AS353" s="7">
        <f>IF(AD353&gt;0,RANK(AD353,(W353:Y353,AD353:AN353)),0)</f>
        <v>0</v>
      </c>
      <c r="AT353" s="2">
        <f t="shared" si="418"/>
        <v>0</v>
      </c>
      <c r="AU353" s="2">
        <f t="shared" si="419"/>
        <v>0</v>
      </c>
      <c r="AV353" s="2">
        <f t="shared" si="420"/>
        <v>0</v>
      </c>
      <c r="AW353" s="2">
        <f t="shared" si="421"/>
        <v>0</v>
      </c>
      <c r="AY353" s="2" t="str">
        <f t="shared" si="409"/>
        <v>District 21</v>
      </c>
      <c r="AZ353" t="str">
        <f t="shared" si="410"/>
        <v>NY</v>
      </c>
      <c r="BA353">
        <v>21</v>
      </c>
      <c r="BC353" s="98">
        <v>36</v>
      </c>
      <c r="BD353" s="100">
        <v>921</v>
      </c>
      <c r="BE353" s="107">
        <f t="shared" si="422"/>
        <v>36921</v>
      </c>
      <c r="BF353" t="s">
        <v>2627</v>
      </c>
      <c r="BG353" t="s">
        <v>3208</v>
      </c>
    </row>
    <row r="354" spans="1:59" outlineLevel="1">
      <c r="A354" s="9" t="s">
        <v>264</v>
      </c>
      <c r="B354" t="s">
        <v>1945</v>
      </c>
      <c r="C354" s="1">
        <f t="shared" si="411"/>
        <v>48103</v>
      </c>
      <c r="D354" s="1">
        <v>5</v>
      </c>
      <c r="E354" s="1">
        <f>IF($C354&gt;0,IF(R354&gt;State!$CA$26/100,ROUND($D354*R354,0),0),"")</f>
        <v>2</v>
      </c>
      <c r="F354" s="1"/>
      <c r="G354" s="1">
        <f>IF($C354&gt;0,IF(T354&gt;State!$CA$26/100,ROUND($D354*T354,0),0),"")</f>
        <v>3</v>
      </c>
      <c r="H354" s="1"/>
      <c r="I354" s="1"/>
      <c r="J354" s="1"/>
      <c r="K354" s="7">
        <f>IF(W354&gt;0,RANK(W354,(W354:Y354,Z354:AN354)),0)</f>
        <v>2</v>
      </c>
      <c r="L354" s="7">
        <f>IF(X354&gt;0,RANK(X354,(W354:Y354,Z354:AN354)),0)</f>
        <v>0</v>
      </c>
      <c r="M354" s="7">
        <f>IF(Y354&gt;0,RANK(Y354,(W354:Y354,Z354:AN354)),0)</f>
        <v>1</v>
      </c>
      <c r="N354" s="7">
        <f>IF(Z354&gt;0,RANK(Z354,(W354:Y354,Z354:AN354)),0)</f>
        <v>0</v>
      </c>
      <c r="O354" s="49">
        <f t="shared" si="412"/>
        <v>5635</v>
      </c>
      <c r="P354" s="178">
        <f t="shared" si="373"/>
        <v>0.11714446084443798</v>
      </c>
      <c r="Q354" s="2"/>
      <c r="R354" s="2">
        <f t="shared" si="413"/>
        <v>0.44142776957778102</v>
      </c>
      <c r="S354" s="2">
        <f t="shared" si="414"/>
        <v>0</v>
      </c>
      <c r="T354" s="2">
        <f t="shared" si="415"/>
        <v>0.55857223042221904</v>
      </c>
      <c r="U354" s="2">
        <f t="shared" si="416"/>
        <v>0</v>
      </c>
      <c r="V354" s="2">
        <f t="shared" si="417"/>
        <v>-1.1102230246251565E-16</v>
      </c>
      <c r="W354" s="1">
        <f>SUMIF(County!$AT$1410:$AT$1471,$BA354,County!P$1410:P$1471)+SUMIF('Cong Dist'!$BA$1464:$BA$1518,$BA354,'Cong Dist'!W$1464:W$1518)</f>
        <v>21234</v>
      </c>
      <c r="X354" s="1">
        <f>SUMIF(County!$AT$1410:$AT$1471,$BA354,County!Q$1410:Q$1471)+SUMIF('Cong Dist'!$BA$1464:$BA$1518,$BA354,'Cong Dist'!X$1464:X$1518)</f>
        <v>0</v>
      </c>
      <c r="Y354" s="1">
        <f>SUMIF(County!$AT$1410:$AT$1471,$BA354,County!R$1410:R$1471)+SUMIF('Cong Dist'!$BA$1464:$BA$1518,$BA354,'Cong Dist'!Y$1464:Y$1518)</f>
        <v>26869</v>
      </c>
      <c r="AJ354" s="1">
        <f>SUMIF(County!$AT$1410:$AT$1471,$BA354,County!AC$1410:AC$1471)+SUMIF('Cong Dist'!$BA$1464:$BA$1518,$BA354,'Cong Dist'!AJ$1464:AJ$1518)</f>
        <v>0</v>
      </c>
      <c r="AP354" s="7">
        <f>IF(AA354&gt;0,RANK(AA354,(W354:Y354,Z354:AN354)),0)</f>
        <v>0</v>
      </c>
      <c r="AQ354" s="7">
        <f>IF(AB354&gt;0,RANK(AB354,(W354:Y354,Z354:AN354)),0)</f>
        <v>0</v>
      </c>
      <c r="AR354" s="7">
        <f>IF(AC354&gt;0,RANK(AC354,(W354:Y354,Z354:AN354)),0)</f>
        <v>0</v>
      </c>
      <c r="AS354" s="7">
        <f>IF(AD354&gt;0,RANK(AD354,(W354:Y354,AD354:AN354)),0)</f>
        <v>0</v>
      </c>
      <c r="AT354" s="2">
        <f t="shared" si="418"/>
        <v>0</v>
      </c>
      <c r="AU354" s="2">
        <f t="shared" si="419"/>
        <v>0</v>
      </c>
      <c r="AV354" s="2">
        <f t="shared" si="420"/>
        <v>0</v>
      </c>
      <c r="AW354" s="2">
        <f t="shared" si="421"/>
        <v>0</v>
      </c>
      <c r="AY354" s="2" t="str">
        <f t="shared" si="409"/>
        <v>District 22</v>
      </c>
      <c r="AZ354" t="str">
        <f t="shared" si="410"/>
        <v>NY</v>
      </c>
      <c r="BA354">
        <v>22</v>
      </c>
      <c r="BC354" s="98">
        <v>36</v>
      </c>
      <c r="BD354" s="100">
        <v>922</v>
      </c>
      <c r="BE354" s="107">
        <f t="shared" si="422"/>
        <v>36922</v>
      </c>
      <c r="BF354" t="s">
        <v>2627</v>
      </c>
      <c r="BG354" t="s">
        <v>3208</v>
      </c>
    </row>
    <row r="355" spans="1:59" outlineLevel="1">
      <c r="A355" s="9" t="s">
        <v>199</v>
      </c>
      <c r="B355" t="s">
        <v>1945</v>
      </c>
      <c r="C355" s="1">
        <f t="shared" si="411"/>
        <v>52459</v>
      </c>
      <c r="D355" s="1">
        <v>5</v>
      </c>
      <c r="E355" s="1">
        <f>IF($C355&gt;0,IF(R355&gt;State!$CA$26/100,ROUND($D355*R355,0),0),"")</f>
        <v>2</v>
      </c>
      <c r="F355" s="1"/>
      <c r="G355" s="1">
        <f>IF($C355&gt;0,IF(T355&gt;State!$CA$26/100,ROUND($D355*T355,0),0),"")</f>
        <v>3</v>
      </c>
      <c r="H355" s="1"/>
      <c r="I355" s="1"/>
      <c r="J355" s="1"/>
      <c r="K355" s="7">
        <f>IF(W355&gt;0,RANK(W355,(W355:Y355,Z355:AN355)),0)</f>
        <v>2</v>
      </c>
      <c r="L355" s="7">
        <f>IF(X355&gt;0,RANK(X355,(W355:Y355,Z355:AN355)),0)</f>
        <v>0</v>
      </c>
      <c r="M355" s="7">
        <f>IF(Y355&gt;0,RANK(Y355,(W355:Y355,Z355:AN355)),0)</f>
        <v>1</v>
      </c>
      <c r="N355" s="7">
        <f>IF(Z355&gt;0,RANK(Z355,(W355:Y355,Z355:AN355)),0)</f>
        <v>0</v>
      </c>
      <c r="O355" s="49">
        <f t="shared" si="412"/>
        <v>7501</v>
      </c>
      <c r="P355" s="178">
        <f t="shared" si="373"/>
        <v>0.14298785718370538</v>
      </c>
      <c r="Q355" s="2"/>
      <c r="R355" s="2">
        <f t="shared" si="413"/>
        <v>0.42850607140814734</v>
      </c>
      <c r="S355" s="2">
        <f t="shared" si="414"/>
        <v>0</v>
      </c>
      <c r="T355" s="2">
        <f t="shared" si="415"/>
        <v>0.57149392859185266</v>
      </c>
      <c r="U355" s="2">
        <f t="shared" si="416"/>
        <v>0</v>
      </c>
      <c r="V355" s="2">
        <f t="shared" si="417"/>
        <v>0</v>
      </c>
      <c r="W355" s="1">
        <f>SUMIF(County!$AT$1410:$AT$1471,$BA355,County!P$1410:P$1471)+SUMIF('Cong Dist'!$BA$1464:$BA$1518,$BA355,'Cong Dist'!W$1464:W$1518)</f>
        <v>22479</v>
      </c>
      <c r="X355" s="1">
        <f>SUMIF(County!$AT$1410:$AT$1471,$BA355,County!Q$1410:Q$1471)+SUMIF('Cong Dist'!$BA$1464:$BA$1518,$BA355,'Cong Dist'!X$1464:X$1518)</f>
        <v>0</v>
      </c>
      <c r="Y355" s="1">
        <f>SUMIF(County!$AT$1410:$AT$1471,$BA355,County!R$1410:R$1471)+SUMIF('Cong Dist'!$BA$1464:$BA$1518,$BA355,'Cong Dist'!Y$1464:Y$1518)</f>
        <v>29980</v>
      </c>
      <c r="AJ355" s="1">
        <f>SUMIF(County!$AT$1410:$AT$1471,$BA355,County!AC$1410:AC$1471)+SUMIF('Cong Dist'!$BA$1464:$BA$1518,$BA355,'Cong Dist'!AJ$1464:AJ$1518)</f>
        <v>0</v>
      </c>
      <c r="AP355" s="7">
        <f>IF(AA355&gt;0,RANK(AA355,(W355:Y355,Z355:AN355)),0)</f>
        <v>0</v>
      </c>
      <c r="AQ355" s="7">
        <f>IF(AB355&gt;0,RANK(AB355,(W355:Y355,Z355:AN355)),0)</f>
        <v>0</v>
      </c>
      <c r="AR355" s="7">
        <f>IF(AC355&gt;0,RANK(AC355,(W355:Y355,Z355:AN355)),0)</f>
        <v>0</v>
      </c>
      <c r="AS355" s="7">
        <f>IF(AD355&gt;0,RANK(AD355,(W355:Y355,AD355:AN355)),0)</f>
        <v>0</v>
      </c>
      <c r="AT355" s="2">
        <f t="shared" si="418"/>
        <v>0</v>
      </c>
      <c r="AU355" s="2">
        <f t="shared" si="419"/>
        <v>0</v>
      </c>
      <c r="AV355" s="2">
        <f t="shared" si="420"/>
        <v>0</v>
      </c>
      <c r="AW355" s="2">
        <f t="shared" si="421"/>
        <v>0</v>
      </c>
      <c r="AY355" s="2" t="str">
        <f t="shared" si="409"/>
        <v>District 23</v>
      </c>
      <c r="AZ355" t="str">
        <f t="shared" si="410"/>
        <v>NY</v>
      </c>
      <c r="BA355">
        <v>23</v>
      </c>
      <c r="BC355" s="98">
        <v>36</v>
      </c>
      <c r="BD355" s="100">
        <v>923</v>
      </c>
      <c r="BE355" s="107">
        <f t="shared" si="422"/>
        <v>36923</v>
      </c>
      <c r="BF355" t="s">
        <v>2627</v>
      </c>
      <c r="BG355" t="s">
        <v>3208</v>
      </c>
    </row>
    <row r="356" spans="1:59" outlineLevel="1">
      <c r="A356" s="9" t="s">
        <v>443</v>
      </c>
      <c r="B356" t="s">
        <v>1945</v>
      </c>
      <c r="C356" s="1">
        <f t="shared" si="411"/>
        <v>54895</v>
      </c>
      <c r="D356" s="1">
        <v>6</v>
      </c>
      <c r="E356" s="1">
        <f>IF($C356&gt;0,IF(R356&gt;State!$CA$26/100,ROUND($D356*R356,0),0),"")</f>
        <v>3</v>
      </c>
      <c r="F356" s="1"/>
      <c r="G356" s="1">
        <f>IF($C356&gt;0,IF(T356&gt;State!$CA$26/100,ROUND($D356*T356,0),0),"")</f>
        <v>3</v>
      </c>
      <c r="H356" s="1"/>
      <c r="I356" s="1"/>
      <c r="J356" s="1"/>
      <c r="K356" s="7">
        <f>IF(W356&gt;0,RANK(W356,(W356:Y356,Z356:AN356)),0)</f>
        <v>1</v>
      </c>
      <c r="L356" s="7">
        <f>IF(X356&gt;0,RANK(X356,(W356:Y356,Z356:AN356)),0)</f>
        <v>0</v>
      </c>
      <c r="M356" s="7">
        <f>IF(Y356&gt;0,RANK(Y356,(W356:Y356,Z356:AN356)),0)</f>
        <v>2</v>
      </c>
      <c r="N356" s="7">
        <f>IF(Z356&gt;0,RANK(Z356,(W356:Y356,Z356:AN356)),0)</f>
        <v>0</v>
      </c>
      <c r="O356" s="49">
        <f t="shared" si="412"/>
        <v>1549</v>
      </c>
      <c r="P356" s="178">
        <f t="shared" si="373"/>
        <v>2.821750614810092E-2</v>
      </c>
      <c r="Q356" s="2"/>
      <c r="R356" s="2">
        <f t="shared" si="413"/>
        <v>0.51410875307405046</v>
      </c>
      <c r="S356" s="2">
        <f t="shared" si="414"/>
        <v>0</v>
      </c>
      <c r="T356" s="2">
        <f t="shared" si="415"/>
        <v>0.48589124692594954</v>
      </c>
      <c r="U356" s="2">
        <f t="shared" si="416"/>
        <v>0</v>
      </c>
      <c r="V356" s="2">
        <f t="shared" si="417"/>
        <v>0</v>
      </c>
      <c r="W356" s="1">
        <f>SUMIF(County!$AT$1410:$AT$1471,$BA356,County!P$1410:P$1471)+SUMIF('Cong Dist'!$BA$1464:$BA$1518,$BA356,'Cong Dist'!W$1464:W$1518)</f>
        <v>28222</v>
      </c>
      <c r="X356" s="1">
        <f>SUMIF(County!$AT$1410:$AT$1471,$BA356,County!Q$1410:Q$1471)+SUMIF('Cong Dist'!$BA$1464:$BA$1518,$BA356,'Cong Dist'!X$1464:X$1518)</f>
        <v>0</v>
      </c>
      <c r="Y356" s="1">
        <f>SUMIF(County!$AT$1410:$AT$1471,$BA356,County!R$1410:R$1471)+SUMIF('Cong Dist'!$BA$1464:$BA$1518,$BA356,'Cong Dist'!Y$1464:Y$1518)</f>
        <v>26673</v>
      </c>
      <c r="AJ356" s="1">
        <f>SUMIF(County!$AT$1410:$AT$1471,$BA356,County!AC$1410:AC$1471)+SUMIF('Cong Dist'!$BA$1464:$BA$1518,$BA356,'Cong Dist'!AJ$1464:AJ$1518)</f>
        <v>0</v>
      </c>
      <c r="AP356" s="7">
        <f>IF(AA356&gt;0,RANK(AA356,(W356:Y356,Z356:AN356)),0)</f>
        <v>0</v>
      </c>
      <c r="AQ356" s="7">
        <f>IF(AB356&gt;0,RANK(AB356,(W356:Y356,Z356:AN356)),0)</f>
        <v>0</v>
      </c>
      <c r="AR356" s="7">
        <f>IF(AC356&gt;0,RANK(AC356,(W356:Y356,Z356:AN356)),0)</f>
        <v>0</v>
      </c>
      <c r="AS356" s="7">
        <f>IF(AD356&gt;0,RANK(AD356,(W356:Y356,AD356:AN356)),0)</f>
        <v>0</v>
      </c>
      <c r="AT356" s="2">
        <f t="shared" si="418"/>
        <v>0</v>
      </c>
      <c r="AU356" s="2">
        <f t="shared" si="419"/>
        <v>0</v>
      </c>
      <c r="AV356" s="2">
        <f t="shared" si="420"/>
        <v>0</v>
      </c>
      <c r="AW356" s="2">
        <f t="shared" si="421"/>
        <v>0</v>
      </c>
      <c r="AY356" s="2" t="str">
        <f t="shared" si="409"/>
        <v>District 24</v>
      </c>
      <c r="AZ356" t="str">
        <f t="shared" si="410"/>
        <v>NY</v>
      </c>
      <c r="BA356">
        <v>24</v>
      </c>
      <c r="BC356" s="98">
        <v>36</v>
      </c>
      <c r="BD356" s="100">
        <v>924</v>
      </c>
      <c r="BE356" s="107">
        <f t="shared" si="422"/>
        <v>36924</v>
      </c>
      <c r="BF356" t="s">
        <v>2627</v>
      </c>
      <c r="BG356" t="s">
        <v>3208</v>
      </c>
    </row>
    <row r="357" spans="1:59" outlineLevel="1">
      <c r="A357" s="9" t="s">
        <v>1268</v>
      </c>
      <c r="B357" t="s">
        <v>1945</v>
      </c>
      <c r="C357" s="1">
        <f t="shared" si="411"/>
        <v>73602</v>
      </c>
      <c r="D357" s="1">
        <v>6</v>
      </c>
      <c r="E357" s="1">
        <f>IF($C357&gt;0,IF(R357&gt;State!$CA$26/100,ROUND($D357*R357,0),0),"")</f>
        <v>3</v>
      </c>
      <c r="F357" s="1"/>
      <c r="G357" s="1">
        <f>IF($C357&gt;0,IF(T357&gt;State!$CA$26/100,ROUND($D357*T357,0),0),"")</f>
        <v>3</v>
      </c>
      <c r="H357" s="1"/>
      <c r="I357" s="1"/>
      <c r="J357" s="1"/>
      <c r="K357" s="7">
        <f>IF(W357&gt;0,RANK(W357,(W357:Y357,Z357:AN357)),0)</f>
        <v>1</v>
      </c>
      <c r="L357" s="7">
        <f>IF(X357&gt;0,RANK(X357,(W357:Y357,Z357:AN357)),0)</f>
        <v>0</v>
      </c>
      <c r="M357" s="7">
        <f>IF(Y357&gt;0,RANK(Y357,(W357:Y357,Z357:AN357)),0)</f>
        <v>2</v>
      </c>
      <c r="N357" s="7">
        <f>IF(Z357&gt;0,RANK(Z357,(W357:Y357,Z357:AN357)),0)</f>
        <v>0</v>
      </c>
      <c r="O357" s="49">
        <f t="shared" si="412"/>
        <v>3122</v>
      </c>
      <c r="P357" s="178">
        <f t="shared" si="373"/>
        <v>4.2417325616151733E-2</v>
      </c>
      <c r="Q357" s="2"/>
      <c r="R357" s="2">
        <f t="shared" si="413"/>
        <v>0.52120866280807587</v>
      </c>
      <c r="S357" s="2">
        <f t="shared" si="414"/>
        <v>0</v>
      </c>
      <c r="T357" s="2">
        <f t="shared" si="415"/>
        <v>0.47879133719192413</v>
      </c>
      <c r="U357" s="2">
        <f t="shared" si="416"/>
        <v>0</v>
      </c>
      <c r="V357" s="2">
        <f t="shared" si="417"/>
        <v>0</v>
      </c>
      <c r="W357" s="1">
        <f>SUMIF(County!$AT$1410:$AT$1471,$BA357,County!P$1410:P$1471)+SUMIF('Cong Dist'!$BA$1464:$BA$1518,$BA357,'Cong Dist'!W$1464:W$1518)</f>
        <v>38362</v>
      </c>
      <c r="X357" s="1">
        <f>SUMIF(County!$AT$1410:$AT$1471,$BA357,County!Q$1410:Q$1471)+SUMIF('Cong Dist'!$BA$1464:$BA$1518,$BA357,'Cong Dist'!X$1464:X$1518)</f>
        <v>0</v>
      </c>
      <c r="Y357" s="1">
        <f>SUMIF(County!$AT$1410:$AT$1471,$BA357,County!R$1410:R$1471)+SUMIF('Cong Dist'!$BA$1464:$BA$1518,$BA357,'Cong Dist'!Y$1464:Y$1518)</f>
        <v>35240</v>
      </c>
      <c r="AJ357" s="1">
        <f>SUMIF(County!$AT$1410:$AT$1471,$BA357,County!AC$1410:AC$1471)+SUMIF('Cong Dist'!$BA$1464:$BA$1518,$BA357,'Cong Dist'!AJ$1464:AJ$1518)</f>
        <v>0</v>
      </c>
      <c r="AP357" s="7">
        <f>IF(AA357&gt;0,RANK(AA357,(W357:Y357,Z357:AN357)),0)</f>
        <v>0</v>
      </c>
      <c r="AQ357" s="7">
        <f>IF(AB357&gt;0,RANK(AB357,(W357:Y357,Z357:AN357)),0)</f>
        <v>0</v>
      </c>
      <c r="AR357" s="7">
        <f>IF(AC357&gt;0,RANK(AC357,(W357:Y357,Z357:AN357)),0)</f>
        <v>0</v>
      </c>
      <c r="AS357" s="7">
        <f>IF(AD357&gt;0,RANK(AD357,(W357:Y357,AD357:AN357)),0)</f>
        <v>0</v>
      </c>
      <c r="AT357" s="2">
        <f t="shared" si="418"/>
        <v>0</v>
      </c>
      <c r="AU357" s="2">
        <f t="shared" si="419"/>
        <v>0</v>
      </c>
      <c r="AV357" s="2">
        <f t="shared" si="420"/>
        <v>0</v>
      </c>
      <c r="AW357" s="2">
        <f t="shared" si="421"/>
        <v>0</v>
      </c>
      <c r="AY357" s="2" t="str">
        <f t="shared" si="409"/>
        <v>District 25</v>
      </c>
      <c r="AZ357" t="str">
        <f t="shared" si="410"/>
        <v>NY</v>
      </c>
      <c r="BA357">
        <v>25</v>
      </c>
      <c r="BC357" s="98">
        <v>36</v>
      </c>
      <c r="BD357" s="100">
        <v>925</v>
      </c>
      <c r="BE357" s="107">
        <f t="shared" si="422"/>
        <v>36925</v>
      </c>
      <c r="BF357" t="s">
        <v>2627</v>
      </c>
      <c r="BG357" t="s">
        <v>3208</v>
      </c>
    </row>
    <row r="358" spans="1:59" outlineLevel="1">
      <c r="A358" s="9" t="s">
        <v>3066</v>
      </c>
      <c r="B358" t="s">
        <v>1945</v>
      </c>
      <c r="C358" s="1">
        <f t="shared" si="411"/>
        <v>88668</v>
      </c>
      <c r="D358" s="1">
        <v>7</v>
      </c>
      <c r="E358" s="1">
        <f>IF($C358&gt;0,IF(R358&gt;State!$CA$26/100,ROUND($D358*R358,0),0),"")</f>
        <v>4</v>
      </c>
      <c r="F358" s="1"/>
      <c r="G358" s="1">
        <f>IF($C358&gt;0,IF(T358&gt;State!$CA$26/100,ROUND($D358*T358,0),0),"")</f>
        <v>3</v>
      </c>
      <c r="H358" s="1"/>
      <c r="I358" s="1"/>
      <c r="J358" s="1"/>
      <c r="K358" s="7">
        <f>IF(W358&gt;0,RANK(W358,(W358:Y358,Z358:AN358)),0)</f>
        <v>1</v>
      </c>
      <c r="L358" s="7">
        <f>IF(X358&gt;0,RANK(X358,(W358:Y358,Z358:AN358)),0)</f>
        <v>0</v>
      </c>
      <c r="M358" s="7">
        <f>IF(Y358&gt;0,RANK(Y358,(W358:Y358,Z358:AN358)),0)</f>
        <v>2</v>
      </c>
      <c r="N358" s="7">
        <f>IF(Z358&gt;0,RANK(Z358,(W358:Y358,Z358:AN358)),0)</f>
        <v>0</v>
      </c>
      <c r="O358" s="49">
        <f t="shared" si="412"/>
        <v>4200</v>
      </c>
      <c r="P358" s="178">
        <f t="shared" si="373"/>
        <v>4.7367708756259307E-2</v>
      </c>
      <c r="Q358" s="2"/>
      <c r="R358" s="2">
        <f t="shared" si="413"/>
        <v>0.5236838543781297</v>
      </c>
      <c r="S358" s="2">
        <f t="shared" si="414"/>
        <v>0</v>
      </c>
      <c r="T358" s="2">
        <f t="shared" si="415"/>
        <v>0.47631614562187036</v>
      </c>
      <c r="U358" s="2">
        <f t="shared" si="416"/>
        <v>0</v>
      </c>
      <c r="V358" s="2">
        <f t="shared" si="417"/>
        <v>-5.5511151231257827E-17</v>
      </c>
      <c r="W358" s="1">
        <f>SUMIF(County!$AT$1410:$AT$1471,$BA358,County!P$1410:P$1471)+SUMIF('Cong Dist'!$BA$1464:$BA$1518,$BA358,'Cong Dist'!W$1464:W$1518)</f>
        <v>46434</v>
      </c>
      <c r="X358" s="1">
        <f>SUMIF(County!$AT$1410:$AT$1471,$BA358,County!Q$1410:Q$1471)+SUMIF('Cong Dist'!$BA$1464:$BA$1518,$BA358,'Cong Dist'!X$1464:X$1518)</f>
        <v>0</v>
      </c>
      <c r="Y358" s="1">
        <f>SUMIF(County!$AT$1410:$AT$1471,$BA358,County!R$1410:R$1471)+SUMIF('Cong Dist'!$BA$1464:$BA$1518,$BA358,'Cong Dist'!Y$1464:Y$1518)</f>
        <v>42234</v>
      </c>
      <c r="AJ358" s="1">
        <f>SUMIF(County!$AT$1410:$AT$1471,$BA358,County!AC$1410:AC$1471)+SUMIF('Cong Dist'!$BA$1464:$BA$1518,$BA358,'Cong Dist'!AJ$1464:AJ$1518)</f>
        <v>0</v>
      </c>
      <c r="AP358" s="7">
        <f>IF(AA358&gt;0,RANK(AA358,(W358:Y358,Z358:AN358)),0)</f>
        <v>0</v>
      </c>
      <c r="AQ358" s="7">
        <f>IF(AB358&gt;0,RANK(AB358,(W358:Y358,Z358:AN358)),0)</f>
        <v>0</v>
      </c>
      <c r="AR358" s="7">
        <f>IF(AC358&gt;0,RANK(AC358,(W358:Y358,Z358:AN358)),0)</f>
        <v>0</v>
      </c>
      <c r="AS358" s="7">
        <f>IF(AD358&gt;0,RANK(AD358,(W358:Y358,AD358:AN358)),0)</f>
        <v>0</v>
      </c>
      <c r="AT358" s="2">
        <f t="shared" si="418"/>
        <v>0</v>
      </c>
      <c r="AU358" s="2">
        <f t="shared" si="419"/>
        <v>0</v>
      </c>
      <c r="AV358" s="2">
        <f t="shared" si="420"/>
        <v>0</v>
      </c>
      <c r="AW358" s="2">
        <f t="shared" si="421"/>
        <v>0</v>
      </c>
      <c r="AY358" s="2" t="str">
        <f t="shared" si="409"/>
        <v>District 26</v>
      </c>
      <c r="AZ358" t="str">
        <f t="shared" si="410"/>
        <v>NY</v>
      </c>
      <c r="BA358">
        <v>26</v>
      </c>
      <c r="BC358" s="98">
        <v>36</v>
      </c>
      <c r="BD358" s="100">
        <v>926</v>
      </c>
      <c r="BE358" s="107">
        <f t="shared" si="422"/>
        <v>36926</v>
      </c>
      <c r="BF358" t="s">
        <v>2627</v>
      </c>
      <c r="BG358" t="s">
        <v>3208</v>
      </c>
    </row>
    <row r="359" spans="1:59" outlineLevel="1">
      <c r="A359" s="9" t="s">
        <v>2819</v>
      </c>
      <c r="B359" t="s">
        <v>1945</v>
      </c>
      <c r="C359" s="1">
        <f t="shared" si="411"/>
        <v>53391</v>
      </c>
      <c r="D359" s="1">
        <v>6</v>
      </c>
      <c r="E359" s="1">
        <f>IF($C359&gt;0,IF(R359&gt;State!$CA$26/100,ROUND($D359*R359,0),0),"")</f>
        <v>3</v>
      </c>
      <c r="F359" s="1"/>
      <c r="G359" s="1">
        <f>IF($C359&gt;0,IF(T359&gt;State!$CA$26/100,ROUND($D359*T359,0),0),"")</f>
        <v>3</v>
      </c>
      <c r="H359" s="1"/>
      <c r="I359" s="1"/>
      <c r="J359" s="1"/>
      <c r="K359" s="7">
        <f>IF(W359&gt;0,RANK(W359,(W359:Y359,Z359:AN359)),0)</f>
        <v>2</v>
      </c>
      <c r="L359" s="7">
        <f>IF(X359&gt;0,RANK(X359,(W359:Y359,Z359:AN359)),0)</f>
        <v>0</v>
      </c>
      <c r="M359" s="7">
        <f>IF(Y359&gt;0,RANK(Y359,(W359:Y359,Z359:AN359)),0)</f>
        <v>1</v>
      </c>
      <c r="N359" s="7">
        <f>IF(Z359&gt;0,RANK(Z359,(W359:Y359,Z359:AN359)),0)</f>
        <v>0</v>
      </c>
      <c r="O359" s="49">
        <f t="shared" si="412"/>
        <v>5651</v>
      </c>
      <c r="P359" s="178">
        <f t="shared" si="373"/>
        <v>0.10584180854451125</v>
      </c>
      <c r="Q359" s="2"/>
      <c r="R359" s="2">
        <f t="shared" si="413"/>
        <v>0.4470790957277444</v>
      </c>
      <c r="S359" s="2">
        <f t="shared" si="414"/>
        <v>0</v>
      </c>
      <c r="T359" s="2">
        <f t="shared" si="415"/>
        <v>0.5529209042722556</v>
      </c>
      <c r="U359" s="2">
        <f t="shared" si="416"/>
        <v>0</v>
      </c>
      <c r="V359" s="2">
        <f t="shared" si="417"/>
        <v>0</v>
      </c>
      <c r="W359" s="1">
        <f>SUMIF(County!$AT$1410:$AT$1471,$BA359,County!P$1410:P$1471)+SUMIF('Cong Dist'!$BA$1464:$BA$1518,$BA359,'Cong Dist'!W$1464:W$1518)</f>
        <v>23870</v>
      </c>
      <c r="X359" s="1">
        <f>SUMIF(County!$AT$1410:$AT$1471,$BA359,County!Q$1410:Q$1471)+SUMIF('Cong Dist'!$BA$1464:$BA$1518,$BA359,'Cong Dist'!X$1464:X$1518)</f>
        <v>0</v>
      </c>
      <c r="Y359" s="1">
        <f>SUMIF(County!$AT$1410:$AT$1471,$BA359,County!R$1410:R$1471)+SUMIF('Cong Dist'!$BA$1464:$BA$1518,$BA359,'Cong Dist'!Y$1464:Y$1518)</f>
        <v>29521</v>
      </c>
      <c r="AJ359" s="1">
        <f>SUMIF(County!$AT$1410:$AT$1471,$BA359,County!AC$1410:AC$1471)+SUMIF('Cong Dist'!$BA$1464:$BA$1518,$BA359,'Cong Dist'!AJ$1464:AJ$1518)</f>
        <v>0</v>
      </c>
      <c r="AP359" s="7">
        <f>IF(AA359&gt;0,RANK(AA359,(W359:Y359,Z359:AN359)),0)</f>
        <v>0</v>
      </c>
      <c r="AQ359" s="7">
        <f>IF(AB359&gt;0,RANK(AB359,(W359:Y359,Z359:AN359)),0)</f>
        <v>0</v>
      </c>
      <c r="AR359" s="7">
        <f>IF(AC359&gt;0,RANK(AC359,(W359:Y359,Z359:AN359)),0)</f>
        <v>0</v>
      </c>
      <c r="AS359" s="7">
        <f>IF(AD359&gt;0,RANK(AD359,(W359:Y359,AD359:AN359)),0)</f>
        <v>0</v>
      </c>
      <c r="AT359" s="2">
        <f t="shared" si="418"/>
        <v>0</v>
      </c>
      <c r="AU359" s="2">
        <f t="shared" si="419"/>
        <v>0</v>
      </c>
      <c r="AV359" s="2">
        <f t="shared" si="420"/>
        <v>0</v>
      </c>
      <c r="AW359" s="2">
        <f t="shared" si="421"/>
        <v>0</v>
      </c>
      <c r="AY359" s="2" t="str">
        <f t="shared" si="409"/>
        <v>District 27</v>
      </c>
      <c r="AZ359" t="str">
        <f t="shared" si="410"/>
        <v>NY</v>
      </c>
      <c r="BA359">
        <v>27</v>
      </c>
      <c r="BC359" s="98">
        <v>36</v>
      </c>
      <c r="BD359" s="100">
        <v>927</v>
      </c>
      <c r="BE359" s="107">
        <f t="shared" si="422"/>
        <v>36927</v>
      </c>
      <c r="BF359" t="s">
        <v>2627</v>
      </c>
      <c r="BG359" t="s">
        <v>3208</v>
      </c>
    </row>
    <row r="360" spans="1:59">
      <c r="A360" s="9" t="s">
        <v>1944</v>
      </c>
      <c r="B360" t="s">
        <v>1114</v>
      </c>
      <c r="C360" s="1">
        <f t="shared" si="411"/>
        <v>1954036</v>
      </c>
      <c r="D360" s="1">
        <v>84</v>
      </c>
      <c r="E360" s="1">
        <f>IF($C360&gt;0,IF(R360&gt;State!$CA$26/100,ROUND($D360*R360,0),0),"")</f>
        <v>49</v>
      </c>
      <c r="F360" s="1"/>
      <c r="G360" s="1">
        <f>IF($C360&gt;0,IF(T360&gt;State!$CA$26/100,ROUND($D360*T360,0),0),"")</f>
        <v>35</v>
      </c>
      <c r="H360" s="1"/>
      <c r="I360" s="1"/>
      <c r="J360" s="1"/>
      <c r="K360" s="7">
        <f>IF(W360&gt;0,RANK(W360,(W360:Y360,Z360:AN360)),0)</f>
        <v>1</v>
      </c>
      <c r="L360" s="7">
        <f>IF(X360&gt;0,RANK(X360,(W360:Y360,Z360:AN360)),0)</f>
        <v>0</v>
      </c>
      <c r="M360" s="7">
        <f>IF(Y360&gt;0,RANK(Y360,(W360:Y360,Z360:AN360)),0)</f>
        <v>2</v>
      </c>
      <c r="N360" s="7">
        <f>IF(Z360&gt;0,RANK(Z360,(W360:Y360,Z360:AN360)),0)</f>
        <v>0</v>
      </c>
      <c r="O360" s="49">
        <f t="shared" si="412"/>
        <v>313924</v>
      </c>
      <c r="P360" s="178">
        <f t="shared" si="373"/>
        <v>0.1606541537617526</v>
      </c>
      <c r="Q360" s="2"/>
      <c r="R360" s="2">
        <f t="shared" si="413"/>
        <v>0.58032707688087626</v>
      </c>
      <c r="S360" s="2">
        <f t="shared" si="414"/>
        <v>0</v>
      </c>
      <c r="T360" s="2">
        <f t="shared" si="415"/>
        <v>0.41967292311912369</v>
      </c>
      <c r="U360" s="2">
        <f t="shared" si="416"/>
        <v>0</v>
      </c>
      <c r="V360" s="2">
        <f t="shared" si="417"/>
        <v>5.5511151231257827E-17</v>
      </c>
      <c r="W360" s="1">
        <f t="shared" ref="W360:Y360" si="423">SUM(W333:W359)</f>
        <v>1133980</v>
      </c>
      <c r="X360" s="1">
        <f t="shared" si="423"/>
        <v>0</v>
      </c>
      <c r="Y360" s="1">
        <f t="shared" si="423"/>
        <v>820056</v>
      </c>
      <c r="AH360" s="1"/>
      <c r="AJ360" s="1">
        <f>SUM(AJ333:AJ359)</f>
        <v>0</v>
      </c>
      <c r="AP360" s="7">
        <f>IF(AA360&gt;0,RANK(AA360,(W360:Y360,Z360:AN360)),0)</f>
        <v>0</v>
      </c>
      <c r="AQ360" s="7">
        <f>IF(AB360&gt;0,RANK(AB360,(W360:Y360,Z360:AN360)),0)</f>
        <v>0</v>
      </c>
      <c r="AR360" s="7">
        <f>IF(AC360&gt;0,RANK(AC360,(W360:Y360,Z360:AN360)),0)</f>
        <v>0</v>
      </c>
      <c r="AS360" s="7">
        <f>IF(AD360&gt;0,RANK(AD360,(W360:Y360,AD360:AN360)),0)</f>
        <v>0</v>
      </c>
      <c r="AT360" s="2">
        <f t="shared" si="418"/>
        <v>0</v>
      </c>
      <c r="AU360" s="2">
        <f t="shared" si="419"/>
        <v>0</v>
      </c>
      <c r="AV360" s="2">
        <f t="shared" si="420"/>
        <v>0</v>
      </c>
      <c r="AW360" s="2">
        <f t="shared" si="421"/>
        <v>0</v>
      </c>
      <c r="AY360" s="2" t="str">
        <f t="shared" si="409"/>
        <v>New York</v>
      </c>
      <c r="AZ360" t="str">
        <f t="shared" si="410"/>
        <v>T</v>
      </c>
      <c r="BC360" s="98">
        <v>36</v>
      </c>
      <c r="BD360" s="100"/>
      <c r="BE360" s="107">
        <f t="shared" si="422"/>
        <v>36000</v>
      </c>
      <c r="BF360" t="s">
        <v>1634</v>
      </c>
      <c r="BG360" t="s">
        <v>3208</v>
      </c>
    </row>
    <row r="361" spans="1:59">
      <c r="C361" s="1"/>
      <c r="D361" s="1"/>
      <c r="E361" s="1"/>
      <c r="F361" s="1"/>
      <c r="G361" s="1"/>
      <c r="H361" s="1"/>
      <c r="I361" s="1"/>
      <c r="J361" s="1"/>
      <c r="K361" s="7"/>
      <c r="L361" s="7"/>
      <c r="M361" s="7"/>
      <c r="N361" s="7"/>
      <c r="O361" s="49"/>
      <c r="P361" s="178"/>
      <c r="Q361" s="2"/>
      <c r="R361" s="2"/>
      <c r="S361" s="2"/>
      <c r="T361" s="2"/>
      <c r="U361" s="2"/>
      <c r="V361" s="2"/>
      <c r="W361" s="83"/>
      <c r="X361" s="83"/>
      <c r="Y361" s="83"/>
      <c r="AP361" s="7"/>
      <c r="AQ361" s="7"/>
      <c r="AR361" s="7"/>
      <c r="AS361" s="7"/>
      <c r="AT361" s="2"/>
      <c r="AU361" s="2"/>
      <c r="AV361" s="2"/>
      <c r="AW361" s="2"/>
      <c r="AY361" s="2"/>
      <c r="BD361" s="100"/>
    </row>
    <row r="362" spans="1:59" outlineLevel="1">
      <c r="A362" s="9" t="s">
        <v>2158</v>
      </c>
      <c r="B362" t="s">
        <v>869</v>
      </c>
      <c r="C362" s="1">
        <f t="shared" ref="C362:C373" si="424">SUM(W362:AN362)</f>
        <v>6628</v>
      </c>
      <c r="D362" s="1">
        <v>8</v>
      </c>
      <c r="E362" s="1"/>
      <c r="F362" s="1"/>
      <c r="G362" s="1"/>
      <c r="H362" s="1"/>
      <c r="I362" s="1"/>
      <c r="J362" s="1"/>
      <c r="K362" s="7">
        <f>IF(W362&gt;0,RANK(W362,(W362:Y362,Z362:AN362)),0)</f>
        <v>0</v>
      </c>
      <c r="L362" s="7">
        <f>IF(X362&gt;0,RANK(X362,(W362:Y362,Z362:AN362)),0)</f>
        <v>0</v>
      </c>
      <c r="M362" s="7">
        <f>IF(Y362&gt;0,RANK(Y362,(W362:Y362,Z362:AN362)),0)</f>
        <v>1</v>
      </c>
      <c r="N362" s="7">
        <f>IF(Z362&gt;0,RANK(Z362,(W362:Y362,Z362:AN362)),0)</f>
        <v>2</v>
      </c>
      <c r="O362" s="49">
        <f t="shared" ref="O362:O375" si="425">MAX(W362:AD362)-LARGE(W362:AD362,2)</f>
        <v>5724</v>
      </c>
      <c r="P362" s="178">
        <f t="shared" ref="P362:P375" si="426">O362/C362</f>
        <v>0.86360893180446585</v>
      </c>
      <c r="Q362" s="2"/>
      <c r="R362" s="2">
        <f t="shared" ref="R362:R373" si="427">IF($C362=0,"-",W362/$C362)</f>
        <v>0</v>
      </c>
      <c r="S362" s="2">
        <f t="shared" ref="S362:S373" si="428">IF($C362=0,"-",X362/$C362)</f>
        <v>0</v>
      </c>
      <c r="T362" s="2">
        <f t="shared" ref="T362:T373" si="429">IF($C362=0,"-",Y362/$C362)</f>
        <v>0.93180446590223298</v>
      </c>
      <c r="U362" s="2">
        <f t="shared" si="416"/>
        <v>6.8195534097767047E-2</v>
      </c>
      <c r="V362" s="2">
        <f t="shared" ref="V362:V373" si="430">IF(C362=0,"-",(1-R362-S362-T362))</f>
        <v>6.8195534097767019E-2</v>
      </c>
      <c r="X362" s="1">
        <f>SUMIF(County!$AT$1474:$AT$1573,$BA362,County!Q$1474:Q$1573)+SUMIF($BA$1521:$BA$1580,$BA362,X$1521:X$1580)</f>
        <v>0</v>
      </c>
      <c r="Y362" s="1">
        <f>SUMIF(County!$AT$1474:$AT$1573,$BA362,County!R$1474:R$1573)+SUMIF($BA$1521:$BA$1580,$BA362,Y$1521:Y$1580)</f>
        <v>6176</v>
      </c>
      <c r="Z362" s="1">
        <f>SUMIF(County!$AT$1474:$AT$1573,$BA362,County!S$1474:S$1573)+SUMIF($BA$1521:$BA$1580,$BA362,Z$1521:Z$1580)</f>
        <v>452</v>
      </c>
      <c r="AA362" s="1">
        <f>SUMIF(County!$AT$1474:$AT$1573,$BA362,County!T$1474:T$1573)+SUMIF($BA$1521:$BA$1580,$BA362,AA$1521:AA$1580)</f>
        <v>0</v>
      </c>
      <c r="AF362" s="1">
        <f>SUMIF(County!$AT$1474:$AT$1573,$BA362,County!Y$1474:Y$1573)+SUMIF($BA$1521:$BA$1580,$BA362,AF$1521:AF$1580)</f>
        <v>0</v>
      </c>
      <c r="AP362" s="7">
        <f>IF(AA362&gt;0,RANK(AA362,(W362:Y362,Z362:AN362)),0)</f>
        <v>0</v>
      </c>
      <c r="AQ362" s="7">
        <f>IF(AB362&gt;0,RANK(AB362,(W362:Y362,Z362:AN362)),0)</f>
        <v>0</v>
      </c>
      <c r="AR362" s="7">
        <f>IF(AC362&gt;0,RANK(AC362,(W362:Y362,Z362:AN362)),0)</f>
        <v>0</v>
      </c>
      <c r="AS362" s="7">
        <f>IF(AD362&gt;0,RANK(AD362,(W362:Y362,AD362:AN362)),0)</f>
        <v>0</v>
      </c>
      <c r="AT362" s="2">
        <f t="shared" ref="AT362:AT374" si="431">IF($C362=0,"-",AA362/$C362)</f>
        <v>0</v>
      </c>
      <c r="AU362" s="2">
        <f t="shared" ref="AU362:AU374" si="432">IF($C362=0,"-",AB362/$C362)</f>
        <v>0</v>
      </c>
      <c r="AV362" s="2">
        <f t="shared" ref="AV362:AV374" si="433">IF($C362=0,"-",AC362/$C362)</f>
        <v>0</v>
      </c>
      <c r="AW362" s="2">
        <f t="shared" ref="AW362:AW374" si="434">IF($C362=0,"-",AD362/$C362)</f>
        <v>0</v>
      </c>
      <c r="AY362" s="2" t="str">
        <f t="shared" si="409"/>
        <v>District 1</v>
      </c>
      <c r="AZ362" t="str">
        <f t="shared" si="410"/>
        <v>NC</v>
      </c>
      <c r="BA362">
        <v>1</v>
      </c>
      <c r="BC362" s="98">
        <v>37</v>
      </c>
      <c r="BD362" s="100">
        <v>901</v>
      </c>
      <c r="BE362" s="107">
        <f t="shared" ref="BE362:BE375" si="435">BC362*1000+BD362</f>
        <v>37901</v>
      </c>
      <c r="BF362" t="s">
        <v>2627</v>
      </c>
      <c r="BG362" t="s">
        <v>3208</v>
      </c>
    </row>
    <row r="363" spans="1:59" outlineLevel="1">
      <c r="A363" s="9" t="s">
        <v>1576</v>
      </c>
      <c r="B363" t="s">
        <v>869</v>
      </c>
      <c r="C363" s="1">
        <f t="shared" si="424"/>
        <v>5438</v>
      </c>
      <c r="D363" s="1">
        <v>4</v>
      </c>
      <c r="E363" s="1"/>
      <c r="F363" s="1"/>
      <c r="G363" s="1"/>
      <c r="H363" s="1"/>
      <c r="I363" s="1"/>
      <c r="J363" s="1"/>
      <c r="K363" s="7">
        <f>IF(W363&gt;0,RANK(W363,(W363:Y363,Z363:AN363)),0)</f>
        <v>0</v>
      </c>
      <c r="L363" s="7">
        <f>IF(X363&gt;0,RANK(X363,(W363:Y363,Z363:AN363)),0)</f>
        <v>0</v>
      </c>
      <c r="M363" s="7">
        <f>IF(Y363&gt;0,RANK(Y363,(W363:Y363,Z363:AN363)),0)</f>
        <v>1</v>
      </c>
      <c r="N363" s="7">
        <f>IF(Z363&gt;0,RANK(Z363,(W363:Y363,Z363:AN363)),0)</f>
        <v>2</v>
      </c>
      <c r="O363" s="49">
        <f t="shared" si="425"/>
        <v>5074</v>
      </c>
      <c r="P363" s="178">
        <f t="shared" si="426"/>
        <v>0.93306362633321072</v>
      </c>
      <c r="Q363" s="2"/>
      <c r="R363" s="2">
        <f t="shared" si="427"/>
        <v>0</v>
      </c>
      <c r="S363" s="2">
        <f t="shared" si="428"/>
        <v>0</v>
      </c>
      <c r="T363" s="2">
        <f t="shared" si="429"/>
        <v>0.96653181316660541</v>
      </c>
      <c r="U363" s="2">
        <f t="shared" si="416"/>
        <v>3.3468186833394628E-2</v>
      </c>
      <c r="V363" s="2">
        <f t="shared" si="430"/>
        <v>3.3468186833394586E-2</v>
      </c>
      <c r="X363" s="1">
        <f>SUMIF(County!$AT$1474:$AT$1573,$BA363,County!Q$1474:Q$1573)+SUMIF($BA$1521:$BA$1580,$BA363,X$1521:X$1580)</f>
        <v>0</v>
      </c>
      <c r="Y363" s="1">
        <f>SUMIF(County!$AT$1474:$AT$1573,$BA363,County!R$1474:R$1573)+SUMIF($BA$1521:$BA$1580,$BA363,Y$1521:Y$1580)</f>
        <v>5256</v>
      </c>
      <c r="Z363" s="1">
        <f>SUMIF(County!$AT$1474:$AT$1573,$BA363,County!S$1474:S$1573)+SUMIF($BA$1521:$BA$1580,$BA363,Z$1521:Z$1580)</f>
        <v>182</v>
      </c>
      <c r="AA363" s="1">
        <f>SUMIF(County!$AT$1474:$AT$1573,$BA363,County!T$1474:T$1573)+SUMIF($BA$1521:$BA$1580,$BA363,AA$1521:AA$1580)</f>
        <v>0</v>
      </c>
      <c r="AF363" s="1">
        <f>SUMIF(County!$AT$1474:$AT$1573,$BA363,County!Y$1474:Y$1573)+SUMIF($BA$1521:$BA$1580,$BA363,AF$1521:AF$1580)</f>
        <v>0</v>
      </c>
      <c r="AP363" s="7">
        <f>IF(AA363&gt;0,RANK(AA363,(W363:Y363,Z363:AN363)),0)</f>
        <v>0</v>
      </c>
      <c r="AQ363" s="7">
        <f>IF(AB363&gt;0,RANK(AB363,(W363:Y363,Z363:AN363)),0)</f>
        <v>0</v>
      </c>
      <c r="AR363" s="7">
        <f>IF(AC363&gt;0,RANK(AC363,(W363:Y363,Z363:AN363)),0)</f>
        <v>0</v>
      </c>
      <c r="AS363" s="7">
        <f>IF(AD363&gt;0,RANK(AD363,(W363:Y363,AD363:AN363)),0)</f>
        <v>0</v>
      </c>
      <c r="AT363" s="2">
        <f t="shared" si="431"/>
        <v>0</v>
      </c>
      <c r="AU363" s="2">
        <f t="shared" si="432"/>
        <v>0</v>
      </c>
      <c r="AV363" s="2">
        <f t="shared" si="433"/>
        <v>0</v>
      </c>
      <c r="AW363" s="2">
        <f t="shared" si="434"/>
        <v>0</v>
      </c>
      <c r="AY363" s="2" t="str">
        <f t="shared" si="409"/>
        <v>District 2</v>
      </c>
      <c r="AZ363" t="str">
        <f t="shared" si="410"/>
        <v>NC</v>
      </c>
      <c r="BA363" s="179">
        <v>2</v>
      </c>
      <c r="BC363" s="98">
        <v>37</v>
      </c>
      <c r="BD363" s="100">
        <v>902</v>
      </c>
      <c r="BE363" s="107">
        <f t="shared" si="435"/>
        <v>37902</v>
      </c>
      <c r="BF363" t="s">
        <v>2627</v>
      </c>
      <c r="BG363" t="s">
        <v>3208</v>
      </c>
    </row>
    <row r="364" spans="1:59" outlineLevel="1">
      <c r="A364" s="9" t="s">
        <v>1577</v>
      </c>
      <c r="B364" t="s">
        <v>869</v>
      </c>
      <c r="C364" s="1">
        <f t="shared" si="424"/>
        <v>11615</v>
      </c>
      <c r="D364" s="1">
        <v>4</v>
      </c>
      <c r="E364" s="1"/>
      <c r="F364" s="1"/>
      <c r="G364" s="1"/>
      <c r="H364" s="1"/>
      <c r="I364" s="1"/>
      <c r="J364" s="1"/>
      <c r="K364" s="7">
        <f>IF(W364&gt;0,RANK(W364,(W364:Y364,Z364:AN364)),0)</f>
        <v>0</v>
      </c>
      <c r="L364" s="7">
        <f>IF(X364&gt;0,RANK(X364,(W364:Y364,Z364:AN364)),0)</f>
        <v>0</v>
      </c>
      <c r="M364" s="7">
        <f>IF(Y364&gt;0,RANK(Y364,(W364:Y364,Z364:AN364)),0)</f>
        <v>1</v>
      </c>
      <c r="N364" s="7">
        <f>IF(Z364&gt;0,RANK(Z364,(W364:Y364,Z364:AN364)),0)</f>
        <v>2</v>
      </c>
      <c r="O364" s="49">
        <f t="shared" si="425"/>
        <v>10635</v>
      </c>
      <c r="P364" s="178">
        <f t="shared" si="426"/>
        <v>0.91562634524321995</v>
      </c>
      <c r="Q364" s="2"/>
      <c r="R364" s="2">
        <f t="shared" si="427"/>
        <v>0</v>
      </c>
      <c r="S364" s="2">
        <f t="shared" si="428"/>
        <v>0</v>
      </c>
      <c r="T364" s="2">
        <f t="shared" si="429"/>
        <v>0.95781317262161003</v>
      </c>
      <c r="U364" s="2">
        <f t="shared" si="416"/>
        <v>4.218682737839001E-2</v>
      </c>
      <c r="V364" s="2">
        <f t="shared" si="430"/>
        <v>4.2186827378389968E-2</v>
      </c>
      <c r="X364" s="1">
        <f>SUMIF(County!$AT$1474:$AT$1573,$BA364,County!Q$1474:Q$1573)+SUMIF($BA$1521:$BA$1580,$BA364,X$1521:X$1580)</f>
        <v>0</v>
      </c>
      <c r="Y364" s="1">
        <f>SUMIF(County!$AT$1474:$AT$1573,$BA364,County!R$1474:R$1573)+SUMIF($BA$1521:$BA$1580,$BA364,Y$1521:Y$1580)</f>
        <v>11125</v>
      </c>
      <c r="Z364" s="1">
        <f>SUMIF(County!$AT$1474:$AT$1573,$BA364,County!S$1474:S$1573)+SUMIF($BA$1521:$BA$1580,$BA364,Z$1521:Z$1580)</f>
        <v>490</v>
      </c>
      <c r="AA364" s="1">
        <f>SUMIF(County!$AT$1474:$AT$1573,$BA364,County!T$1474:T$1573)+SUMIF($BA$1521:$BA$1580,$BA364,AA$1521:AA$1580)</f>
        <v>0</v>
      </c>
      <c r="AF364" s="1">
        <f>SUMIF(County!$AT$1474:$AT$1573,$BA364,County!Y$1474:Y$1573)+SUMIF($BA$1521:$BA$1580,$BA364,AF$1521:AF$1580)</f>
        <v>0</v>
      </c>
      <c r="AP364" s="7">
        <f>IF(AA364&gt;0,RANK(AA364,(W364:Y364,Z364:AN364)),0)</f>
        <v>0</v>
      </c>
      <c r="AQ364" s="7">
        <f>IF(AB364&gt;0,RANK(AB364,(W364:Y364,Z364:AN364)),0)</f>
        <v>0</v>
      </c>
      <c r="AR364" s="7">
        <f>IF(AC364&gt;0,RANK(AC364,(W364:Y364,Z364:AN364)),0)</f>
        <v>0</v>
      </c>
      <c r="AS364" s="7">
        <f>IF(AD364&gt;0,RANK(AD364,(W364:Y364,AD364:AN364)),0)</f>
        <v>0</v>
      </c>
      <c r="AT364" s="2">
        <f t="shared" si="431"/>
        <v>0</v>
      </c>
      <c r="AU364" s="2">
        <f t="shared" si="432"/>
        <v>0</v>
      </c>
      <c r="AV364" s="2">
        <f t="shared" si="433"/>
        <v>0</v>
      </c>
      <c r="AW364" s="2">
        <f t="shared" si="434"/>
        <v>0</v>
      </c>
      <c r="AY364" s="2" t="str">
        <f t="shared" si="409"/>
        <v>District 3</v>
      </c>
      <c r="AZ364" t="str">
        <f t="shared" si="410"/>
        <v>NC</v>
      </c>
      <c r="BA364" s="179">
        <v>3</v>
      </c>
      <c r="BC364" s="98">
        <v>37</v>
      </c>
      <c r="BD364" s="100">
        <v>903</v>
      </c>
      <c r="BE364" s="107">
        <f t="shared" si="435"/>
        <v>37903</v>
      </c>
      <c r="BF364" t="s">
        <v>2627</v>
      </c>
      <c r="BG364" t="s">
        <v>3208</v>
      </c>
    </row>
    <row r="365" spans="1:59" outlineLevel="1">
      <c r="A365" s="9" t="s">
        <v>1841</v>
      </c>
      <c r="B365" t="s">
        <v>869</v>
      </c>
      <c r="C365" s="1">
        <f t="shared" si="424"/>
        <v>0</v>
      </c>
      <c r="D365" s="1">
        <v>8</v>
      </c>
      <c r="E365" s="1"/>
      <c r="F365" s="1"/>
      <c r="G365" s="1"/>
      <c r="H365" s="1"/>
      <c r="I365" s="1"/>
      <c r="J365" s="1"/>
      <c r="K365" s="7">
        <f>IF(W365&gt;0,RANK(W365,(W365:Y365,Z365:AN365)),0)</f>
        <v>0</v>
      </c>
      <c r="L365" s="7">
        <f>IF(X365&gt;0,RANK(X365,(W365:Y365,Z365:AN365)),0)</f>
        <v>0</v>
      </c>
      <c r="M365" s="7">
        <f>IF(Y365&gt;0,RANK(Y365,(W365:Y365,Z365:AN365)),0)</f>
        <v>0</v>
      </c>
      <c r="N365" s="7">
        <f>IF(Z365&gt;0,RANK(Z365,(W365:Y365,Z365:AN365)),0)</f>
        <v>0</v>
      </c>
      <c r="O365" s="49">
        <f t="shared" si="425"/>
        <v>0</v>
      </c>
      <c r="P365" s="178" t="e">
        <f t="shared" si="426"/>
        <v>#DIV/0!</v>
      </c>
      <c r="Q365" s="2"/>
      <c r="R365" s="2" t="str">
        <f t="shared" si="427"/>
        <v>-</v>
      </c>
      <c r="S365" s="2" t="str">
        <f t="shared" si="428"/>
        <v>-</v>
      </c>
      <c r="T365" s="2" t="str">
        <f t="shared" si="429"/>
        <v>-</v>
      </c>
      <c r="U365" s="2" t="str">
        <f t="shared" si="416"/>
        <v>-</v>
      </c>
      <c r="V365" s="2" t="str">
        <f t="shared" si="430"/>
        <v>-</v>
      </c>
      <c r="X365" s="1">
        <f>SUMIF(County!$AT$1474:$AT$1573,$BA365,County!Q$1474:Q$1573)+SUMIF($BA$1521:$BA$1580,$BA365,X$1521:X$1580)</f>
        <v>0</v>
      </c>
      <c r="Y365" s="1">
        <f>SUMIF(County!$AT$1474:$AT$1573,$BA365,County!R$1474:R$1573)+SUMIF($BA$1521:$BA$1580,$BA365,Y$1521:Y$1580)</f>
        <v>0</v>
      </c>
      <c r="Z365" s="1">
        <f>SUMIF(County!$AT$1474:$AT$1573,$BA365,County!S$1474:S$1573)+SUMIF($BA$1521:$BA$1580,$BA365,Z$1521:Z$1580)</f>
        <v>0</v>
      </c>
      <c r="AA365" s="1">
        <f>SUMIF(County!$AT$1474:$AT$1573,$BA365,County!T$1474:T$1573)+SUMIF($BA$1521:$BA$1580,$BA365,AA$1521:AA$1580)</f>
        <v>0</v>
      </c>
      <c r="AF365" s="1">
        <f>SUMIF(County!$AT$1474:$AT$1573,$BA365,County!Y$1474:Y$1573)+SUMIF($BA$1521:$BA$1580,$BA365,AF$1521:AF$1580)</f>
        <v>0</v>
      </c>
      <c r="AP365" s="7">
        <f>IF(AA365&gt;0,RANK(AA365,(W365:Y365,Z365:AN365)),0)</f>
        <v>0</v>
      </c>
      <c r="AQ365" s="7">
        <f>IF(AB365&gt;0,RANK(AB365,(W365:Y365,Z365:AN365)),0)</f>
        <v>0</v>
      </c>
      <c r="AR365" s="7">
        <f>IF(AC365&gt;0,RANK(AC365,(W365:Y365,Z365:AN365)),0)</f>
        <v>0</v>
      </c>
      <c r="AS365" s="7">
        <f>IF(AD365&gt;0,RANK(AD365,(W365:Y365,AD365:AN365)),0)</f>
        <v>0</v>
      </c>
      <c r="AT365" s="2" t="str">
        <f t="shared" si="431"/>
        <v>-</v>
      </c>
      <c r="AU365" s="2" t="str">
        <f t="shared" si="432"/>
        <v>-</v>
      </c>
      <c r="AV365" s="2" t="str">
        <f t="shared" si="433"/>
        <v>-</v>
      </c>
      <c r="AW365" s="2" t="str">
        <f t="shared" si="434"/>
        <v>-</v>
      </c>
      <c r="AY365" s="2" t="str">
        <f t="shared" si="409"/>
        <v>District 4</v>
      </c>
      <c r="AZ365" t="str">
        <f t="shared" si="410"/>
        <v>NC</v>
      </c>
      <c r="BA365" s="179">
        <v>4</v>
      </c>
      <c r="BC365" s="98">
        <v>37</v>
      </c>
      <c r="BD365" s="100">
        <v>904</v>
      </c>
      <c r="BE365" s="107">
        <f t="shared" si="435"/>
        <v>37904</v>
      </c>
      <c r="BF365" t="s">
        <v>2627</v>
      </c>
      <c r="BG365" t="s">
        <v>3208</v>
      </c>
    </row>
    <row r="366" spans="1:59" outlineLevel="1">
      <c r="A366" s="9" t="s">
        <v>1796</v>
      </c>
      <c r="B366" t="s">
        <v>869</v>
      </c>
      <c r="C366" s="1">
        <f t="shared" si="424"/>
        <v>12868</v>
      </c>
      <c r="D366" s="1">
        <v>5</v>
      </c>
      <c r="E366" s="1"/>
      <c r="F366" s="1"/>
      <c r="G366" s="1"/>
      <c r="H366" s="1"/>
      <c r="I366" s="1"/>
      <c r="J366" s="1"/>
      <c r="K366" s="7">
        <f>IF(W366&gt;0,RANK(W366,(W366:Y366,Z366:AN366)),0)</f>
        <v>0</v>
      </c>
      <c r="L366" s="7">
        <f>IF(X366&gt;0,RANK(X366,(W366:Y366,Z366:AN366)),0)</f>
        <v>0</v>
      </c>
      <c r="M366" s="7">
        <f>IF(Y366&gt;0,RANK(Y366,(W366:Y366,Z366:AN366)),0)</f>
        <v>1</v>
      </c>
      <c r="N366" s="7">
        <f>IF(Z366&gt;0,RANK(Z366,(W366:Y366,Z366:AN366)),0)</f>
        <v>2</v>
      </c>
      <c r="O366" s="49">
        <f t="shared" si="425"/>
        <v>12254</v>
      </c>
      <c r="P366" s="178">
        <f t="shared" si="426"/>
        <v>0.95228473733291885</v>
      </c>
      <c r="Q366" s="2"/>
      <c r="R366" s="2">
        <f t="shared" si="427"/>
        <v>0</v>
      </c>
      <c r="S366" s="2">
        <f t="shared" si="428"/>
        <v>0</v>
      </c>
      <c r="T366" s="2">
        <f t="shared" si="429"/>
        <v>0.97614236866645943</v>
      </c>
      <c r="U366" s="2">
        <f t="shared" si="416"/>
        <v>2.3857631333540567E-2</v>
      </c>
      <c r="V366" s="2">
        <f t="shared" si="430"/>
        <v>2.3857631333540574E-2</v>
      </c>
      <c r="X366" s="1">
        <f>SUMIF(County!$AT$1474:$AT$1573,$BA366,County!Q$1474:Q$1573)+SUMIF($BA$1521:$BA$1580,$BA366,X$1521:X$1580)</f>
        <v>0</v>
      </c>
      <c r="Y366" s="1">
        <f>SUMIF(County!$AT$1474:$AT$1573,$BA366,County!R$1474:R$1573)+SUMIF($BA$1521:$BA$1580,$BA366,Y$1521:Y$1580)</f>
        <v>12561</v>
      </c>
      <c r="Z366" s="1">
        <f>SUMIF(County!$AT$1474:$AT$1573,$BA366,County!S$1474:S$1573)+SUMIF($BA$1521:$BA$1580,$BA366,Z$1521:Z$1580)</f>
        <v>307</v>
      </c>
      <c r="AA366" s="1">
        <f>SUMIF(County!$AT$1474:$AT$1573,$BA366,County!T$1474:T$1573)+SUMIF($BA$1521:$BA$1580,$BA366,AA$1521:AA$1580)</f>
        <v>0</v>
      </c>
      <c r="AF366" s="1">
        <f>SUMIF(County!$AT$1474:$AT$1573,$BA366,County!Y$1474:Y$1573)+SUMIF($BA$1521:$BA$1580,$BA366,AF$1521:AF$1580)</f>
        <v>0</v>
      </c>
      <c r="AP366" s="7">
        <f>IF(AA366&gt;0,RANK(AA366,(W366:Y366,Z366:AN366)),0)</f>
        <v>0</v>
      </c>
      <c r="AQ366" s="7">
        <f>IF(AB366&gt;0,RANK(AB366,(W366:Y366,Z366:AN366)),0)</f>
        <v>0</v>
      </c>
      <c r="AR366" s="7">
        <f>IF(AC366&gt;0,RANK(AC366,(W366:Y366,Z366:AN366)),0)</f>
        <v>0</v>
      </c>
      <c r="AS366" s="7">
        <f>IF(AD366&gt;0,RANK(AD366,(W366:Y366,AD366:AN366)),0)</f>
        <v>0</v>
      </c>
      <c r="AT366" s="2">
        <f t="shared" si="431"/>
        <v>0</v>
      </c>
      <c r="AU366" s="2">
        <f t="shared" si="432"/>
        <v>0</v>
      </c>
      <c r="AV366" s="2">
        <f t="shared" si="433"/>
        <v>0</v>
      </c>
      <c r="AW366" s="2">
        <f t="shared" si="434"/>
        <v>0</v>
      </c>
      <c r="AY366" s="2" t="str">
        <f t="shared" si="409"/>
        <v>District 5</v>
      </c>
      <c r="AZ366" t="str">
        <f t="shared" si="410"/>
        <v>NC</v>
      </c>
      <c r="BA366" s="179">
        <v>5</v>
      </c>
      <c r="BC366" s="98">
        <v>37</v>
      </c>
      <c r="BD366" s="100">
        <v>905</v>
      </c>
      <c r="BE366" s="107">
        <f t="shared" si="435"/>
        <v>37905</v>
      </c>
      <c r="BF366" t="s">
        <v>2627</v>
      </c>
      <c r="BG366" t="s">
        <v>3208</v>
      </c>
    </row>
    <row r="367" spans="1:59" outlineLevel="1">
      <c r="A367" s="9" t="s">
        <v>1775</v>
      </c>
      <c r="B367" t="s">
        <v>869</v>
      </c>
      <c r="C367" s="1">
        <f t="shared" si="424"/>
        <v>10172</v>
      </c>
      <c r="D367" s="1">
        <v>5</v>
      </c>
      <c r="E367" s="1"/>
      <c r="F367" s="1"/>
      <c r="G367" s="1"/>
      <c r="H367" s="1"/>
      <c r="I367" s="1"/>
      <c r="J367" s="1"/>
      <c r="K367" s="7">
        <f>IF(W367&gt;0,RANK(W367,(W367:Y367,Z367:AN367)),0)</f>
        <v>0</v>
      </c>
      <c r="L367" s="7">
        <f>IF(X367&gt;0,RANK(X367,(W367:Y367,Z367:AN367)),0)</f>
        <v>0</v>
      </c>
      <c r="M367" s="7">
        <f>IF(Y367&gt;0,RANK(Y367,(W367:Y367,Z367:AN367)),0)</f>
        <v>1</v>
      </c>
      <c r="N367" s="7">
        <f>IF(Z367&gt;0,RANK(Z367,(W367:Y367,Z367:AN367)),0)</f>
        <v>2</v>
      </c>
      <c r="O367" s="49">
        <f t="shared" si="425"/>
        <v>9154</v>
      </c>
      <c r="P367" s="178">
        <f t="shared" si="426"/>
        <v>0.89992135273299256</v>
      </c>
      <c r="Q367" s="2"/>
      <c r="R367" s="2">
        <f t="shared" si="427"/>
        <v>0</v>
      </c>
      <c r="S367" s="2">
        <f t="shared" si="428"/>
        <v>0</v>
      </c>
      <c r="T367" s="2">
        <f t="shared" si="429"/>
        <v>0.94996067636649628</v>
      </c>
      <c r="U367" s="2">
        <f t="shared" si="416"/>
        <v>5.0039323633503739E-2</v>
      </c>
      <c r="V367" s="2">
        <f t="shared" si="430"/>
        <v>5.0039323633503718E-2</v>
      </c>
      <c r="X367" s="1">
        <f>SUMIF(County!$AT$1474:$AT$1573,$BA367,County!Q$1474:Q$1573)+SUMIF($BA$1521:$BA$1580,$BA367,X$1521:X$1580)</f>
        <v>0</v>
      </c>
      <c r="Y367" s="1">
        <f>SUMIF(County!$AT$1474:$AT$1573,$BA367,County!R$1474:R$1573)+SUMIF($BA$1521:$BA$1580,$BA367,Y$1521:Y$1580)</f>
        <v>9663</v>
      </c>
      <c r="Z367" s="1">
        <f>SUMIF(County!$AT$1474:$AT$1573,$BA367,County!S$1474:S$1573)+SUMIF($BA$1521:$BA$1580,$BA367,Z$1521:Z$1580)</f>
        <v>509</v>
      </c>
      <c r="AA367" s="1">
        <f>SUMIF(County!$AT$1474:$AT$1573,$BA367,County!T$1474:T$1573)+SUMIF($BA$1521:$BA$1580,$BA367,AA$1521:AA$1580)</f>
        <v>0</v>
      </c>
      <c r="AF367" s="1">
        <f>SUMIF(County!$AT$1474:$AT$1573,$BA367,County!Y$1474:Y$1573)+SUMIF($BA$1521:$BA$1580,$BA367,AF$1521:AF$1580)</f>
        <v>0</v>
      </c>
      <c r="AP367" s="7">
        <f>IF(AA367&gt;0,RANK(AA367,(W367:Y367,Z367:AN367)),0)</f>
        <v>0</v>
      </c>
      <c r="AQ367" s="7">
        <f>IF(AB367&gt;0,RANK(AB367,(W367:Y367,Z367:AN367)),0)</f>
        <v>0</v>
      </c>
      <c r="AR367" s="7">
        <f>IF(AC367&gt;0,RANK(AC367,(W367:Y367,Z367:AN367)),0)</f>
        <v>0</v>
      </c>
      <c r="AS367" s="7">
        <f>IF(AD367&gt;0,RANK(AD367,(W367:Y367,AD367:AN367)),0)</f>
        <v>0</v>
      </c>
      <c r="AT367" s="2">
        <f t="shared" si="431"/>
        <v>0</v>
      </c>
      <c r="AU367" s="2">
        <f t="shared" si="432"/>
        <v>0</v>
      </c>
      <c r="AV367" s="2">
        <f t="shared" si="433"/>
        <v>0</v>
      </c>
      <c r="AW367" s="2">
        <f t="shared" si="434"/>
        <v>0</v>
      </c>
      <c r="AY367" s="2" t="str">
        <f t="shared" si="409"/>
        <v>District 6</v>
      </c>
      <c r="AZ367" t="str">
        <f t="shared" si="410"/>
        <v>NC</v>
      </c>
      <c r="BA367" s="179">
        <v>6</v>
      </c>
      <c r="BC367" s="98">
        <v>37</v>
      </c>
      <c r="BD367" s="100">
        <v>906</v>
      </c>
      <c r="BE367" s="107">
        <f t="shared" si="435"/>
        <v>37906</v>
      </c>
      <c r="BF367" t="s">
        <v>2627</v>
      </c>
      <c r="BG367" t="s">
        <v>3208</v>
      </c>
    </row>
    <row r="368" spans="1:59" outlineLevel="1">
      <c r="A368" s="9" t="s">
        <v>1367</v>
      </c>
      <c r="B368" t="s">
        <v>869</v>
      </c>
      <c r="C368" s="1">
        <f t="shared" si="424"/>
        <v>17990</v>
      </c>
      <c r="D368" s="1">
        <v>4</v>
      </c>
      <c r="E368" s="1"/>
      <c r="F368" s="1"/>
      <c r="G368" s="1"/>
      <c r="H368" s="1"/>
      <c r="I368" s="1"/>
      <c r="J368" s="1"/>
      <c r="K368" s="7">
        <f>IF(W368&gt;0,RANK(W368,(W368:Y368,Z368:AN368)),0)</f>
        <v>0</v>
      </c>
      <c r="L368" s="7">
        <f>IF(X368&gt;0,RANK(X368,(W368:Y368,Z368:AN368)),0)</f>
        <v>0</v>
      </c>
      <c r="M368" s="7">
        <f>IF(Y368&gt;0,RANK(Y368,(W368:Y368,Z368:AN368)),0)</f>
        <v>1</v>
      </c>
      <c r="N368" s="7">
        <f>IF(Z368&gt;0,RANK(Z368,(W368:Y368,Z368:AN368)),0)</f>
        <v>2</v>
      </c>
      <c r="O368" s="49">
        <f t="shared" si="425"/>
        <v>16290</v>
      </c>
      <c r="P368" s="178">
        <f t="shared" si="426"/>
        <v>0.90550305725403002</v>
      </c>
      <c r="Q368" s="2"/>
      <c r="R368" s="2">
        <f t="shared" si="427"/>
        <v>0</v>
      </c>
      <c r="S368" s="2">
        <f t="shared" si="428"/>
        <v>0</v>
      </c>
      <c r="T368" s="2">
        <f t="shared" si="429"/>
        <v>0.95275152862701495</v>
      </c>
      <c r="U368" s="2">
        <f t="shared" si="416"/>
        <v>4.724847137298499E-2</v>
      </c>
      <c r="V368" s="2">
        <f t="shared" si="430"/>
        <v>4.7248471372985046E-2</v>
      </c>
      <c r="X368" s="1">
        <f>SUMIF(County!$AT$1474:$AT$1573,$BA368,County!Q$1474:Q$1573)+SUMIF($BA$1521:$BA$1580,$BA368,X$1521:X$1580)</f>
        <v>0</v>
      </c>
      <c r="Y368" s="1">
        <f>SUMIF(County!$AT$1474:$AT$1573,$BA368,County!R$1474:R$1573)+SUMIF($BA$1521:$BA$1580,$BA368,Y$1521:Y$1580)</f>
        <v>17140</v>
      </c>
      <c r="Z368" s="1">
        <f>SUMIF(County!$AT$1474:$AT$1573,$BA368,County!S$1474:S$1573)+SUMIF($BA$1521:$BA$1580,$BA368,Z$1521:Z$1580)</f>
        <v>850</v>
      </c>
      <c r="AA368" s="1">
        <f>SUMIF(County!$AT$1474:$AT$1573,$BA368,County!T$1474:T$1573)+SUMIF($BA$1521:$BA$1580,$BA368,AA$1521:AA$1580)</f>
        <v>0</v>
      </c>
      <c r="AF368" s="1">
        <f>SUMIF(County!$AT$1474:$AT$1573,$BA368,County!Y$1474:Y$1573)+SUMIF($BA$1521:$BA$1580,$BA368,AF$1521:AF$1580)</f>
        <v>0</v>
      </c>
      <c r="AP368" s="7">
        <f>IF(AA368&gt;0,RANK(AA368,(W368:Y368,Z368:AN368)),0)</f>
        <v>0</v>
      </c>
      <c r="AQ368" s="7">
        <f>IF(AB368&gt;0,RANK(AB368,(W368:Y368,Z368:AN368)),0)</f>
        <v>0</v>
      </c>
      <c r="AR368" s="7">
        <f>IF(AC368&gt;0,RANK(AC368,(W368:Y368,Z368:AN368)),0)</f>
        <v>0</v>
      </c>
      <c r="AS368" s="7">
        <f>IF(AD368&gt;0,RANK(AD368,(W368:Y368,AD368:AN368)),0)</f>
        <v>0</v>
      </c>
      <c r="AT368" s="2">
        <f t="shared" si="431"/>
        <v>0</v>
      </c>
      <c r="AU368" s="2">
        <f t="shared" si="432"/>
        <v>0</v>
      </c>
      <c r="AV368" s="2">
        <f t="shared" si="433"/>
        <v>0</v>
      </c>
      <c r="AW368" s="2">
        <f t="shared" si="434"/>
        <v>0</v>
      </c>
      <c r="AY368" s="2" t="str">
        <f t="shared" si="409"/>
        <v>District 7</v>
      </c>
      <c r="AZ368" t="str">
        <f t="shared" si="410"/>
        <v>NC</v>
      </c>
      <c r="BA368" s="179">
        <v>7</v>
      </c>
      <c r="BC368" s="98">
        <v>37</v>
      </c>
      <c r="BD368" s="100">
        <v>907</v>
      </c>
      <c r="BE368" s="107">
        <f t="shared" si="435"/>
        <v>37907</v>
      </c>
      <c r="BF368" t="s">
        <v>2627</v>
      </c>
      <c r="BG368" t="s">
        <v>3208</v>
      </c>
    </row>
    <row r="369" spans="1:59" outlineLevel="1">
      <c r="A369" s="9" t="s">
        <v>279</v>
      </c>
      <c r="B369" t="s">
        <v>869</v>
      </c>
      <c r="C369" s="1">
        <f t="shared" si="424"/>
        <v>6739</v>
      </c>
      <c r="D369" s="1">
        <v>4</v>
      </c>
      <c r="E369" s="1"/>
      <c r="F369" s="1"/>
      <c r="G369" s="1"/>
      <c r="H369" s="1"/>
      <c r="I369" s="1"/>
      <c r="J369" s="1"/>
      <c r="K369" s="7">
        <f>IF(W369&gt;0,RANK(W369,(W369:Y369,Z369:AN369)),0)</f>
        <v>0</v>
      </c>
      <c r="L369" s="7">
        <f>IF(X369&gt;0,RANK(X369,(W369:Y369,Z369:AN369)),0)</f>
        <v>0</v>
      </c>
      <c r="M369" s="7">
        <f>IF(Y369&gt;0,RANK(Y369,(W369:Y369,Z369:AN369)),0)</f>
        <v>1</v>
      </c>
      <c r="N369" s="7">
        <f>IF(Z369&gt;0,RANK(Z369,(W369:Y369,Z369:AN369)),0)</f>
        <v>2</v>
      </c>
      <c r="O369" s="49">
        <f t="shared" si="425"/>
        <v>6047</v>
      </c>
      <c r="P369" s="178">
        <f t="shared" si="426"/>
        <v>0.89731414156403022</v>
      </c>
      <c r="Q369" s="2"/>
      <c r="R369" s="2">
        <f t="shared" si="427"/>
        <v>0</v>
      </c>
      <c r="S369" s="2">
        <f t="shared" si="428"/>
        <v>0</v>
      </c>
      <c r="T369" s="2">
        <f t="shared" si="429"/>
        <v>0.94865707078201511</v>
      </c>
      <c r="U369" s="2">
        <f t="shared" si="416"/>
        <v>5.1342929217984862E-2</v>
      </c>
      <c r="V369" s="2">
        <f t="shared" si="430"/>
        <v>5.134292921798489E-2</v>
      </c>
      <c r="X369" s="1">
        <f>SUMIF(County!$AT$1474:$AT$1573,$BA369,County!Q$1474:Q$1573)+SUMIF($BA$1521:$BA$1580,$BA369,X$1521:X$1580)</f>
        <v>0</v>
      </c>
      <c r="Y369" s="1">
        <f>SUMIF(County!$AT$1474:$AT$1573,$BA369,County!R$1474:R$1573)+SUMIF($BA$1521:$BA$1580,$BA369,Y$1521:Y$1580)</f>
        <v>6393</v>
      </c>
      <c r="Z369" s="1">
        <f>SUMIF(County!$AT$1474:$AT$1573,$BA369,County!S$1474:S$1573)+SUMIF($BA$1521:$BA$1580,$BA369,Z$1521:Z$1580)</f>
        <v>346</v>
      </c>
      <c r="AA369" s="1">
        <f>SUMIF(County!$AT$1474:$AT$1573,$BA369,County!T$1474:T$1573)+SUMIF($BA$1521:$BA$1580,$BA369,AA$1521:AA$1580)</f>
        <v>0</v>
      </c>
      <c r="AF369" s="1">
        <f>SUMIF(County!$AT$1474:$AT$1573,$BA369,County!Y$1474:Y$1573)+SUMIF($BA$1521:$BA$1580,$BA369,AF$1521:AF$1580)</f>
        <v>0</v>
      </c>
      <c r="AP369" s="7">
        <f>IF(AA369&gt;0,RANK(AA369,(W369:Y369,Z369:AN369)),0)</f>
        <v>0</v>
      </c>
      <c r="AQ369" s="7">
        <f>IF(AB369&gt;0,RANK(AB369,(W369:Y369,Z369:AN369)),0)</f>
        <v>0</v>
      </c>
      <c r="AR369" s="7">
        <f>IF(AC369&gt;0,RANK(AC369,(W369:Y369,Z369:AN369)),0)</f>
        <v>0</v>
      </c>
      <c r="AS369" s="7">
        <f>IF(AD369&gt;0,RANK(AD369,(W369:Y369,AD369:AN369)),0)</f>
        <v>0</v>
      </c>
      <c r="AT369" s="2">
        <f t="shared" si="431"/>
        <v>0</v>
      </c>
      <c r="AU369" s="2">
        <f t="shared" si="432"/>
        <v>0</v>
      </c>
      <c r="AV369" s="2">
        <f t="shared" si="433"/>
        <v>0</v>
      </c>
      <c r="AW369" s="2">
        <f t="shared" si="434"/>
        <v>0</v>
      </c>
      <c r="AY369" s="2" t="str">
        <f t="shared" si="409"/>
        <v>District 8</v>
      </c>
      <c r="AZ369" t="str">
        <f t="shared" si="410"/>
        <v>NC</v>
      </c>
      <c r="BA369" s="179">
        <v>8</v>
      </c>
      <c r="BC369" s="98">
        <v>37</v>
      </c>
      <c r="BD369" s="100">
        <v>908</v>
      </c>
      <c r="BE369" s="107">
        <f t="shared" si="435"/>
        <v>37908</v>
      </c>
      <c r="BF369" t="s">
        <v>2627</v>
      </c>
      <c r="BG369" t="s">
        <v>3208</v>
      </c>
    </row>
    <row r="370" spans="1:59" outlineLevel="1">
      <c r="A370" s="9" t="s">
        <v>3025</v>
      </c>
      <c r="B370" t="s">
        <v>869</v>
      </c>
      <c r="C370" s="1">
        <f t="shared" si="424"/>
        <v>0</v>
      </c>
      <c r="D370" s="1">
        <v>5</v>
      </c>
      <c r="E370" s="1"/>
      <c r="F370" s="1"/>
      <c r="G370" s="1"/>
      <c r="H370" s="1"/>
      <c r="I370" s="1"/>
      <c r="J370" s="1"/>
      <c r="K370" s="7">
        <f>IF(W370&gt;0,RANK(W370,(W370:Y370,Z370:AN370)),0)</f>
        <v>0</v>
      </c>
      <c r="L370" s="7">
        <f>IF(X370&gt;0,RANK(X370,(W370:Y370,Z370:AN370)),0)</f>
        <v>0</v>
      </c>
      <c r="M370" s="7">
        <f>IF(Y370&gt;0,RANK(Y370,(W370:Y370,Z370:AN370)),0)</f>
        <v>0</v>
      </c>
      <c r="N370" s="7">
        <f>IF(Z370&gt;0,RANK(Z370,(W370:Y370,Z370:AN370)),0)</f>
        <v>0</v>
      </c>
      <c r="O370" s="49">
        <f t="shared" si="425"/>
        <v>0</v>
      </c>
      <c r="P370" s="178" t="e">
        <f t="shared" si="426"/>
        <v>#DIV/0!</v>
      </c>
      <c r="Q370" s="2"/>
      <c r="R370" s="2" t="str">
        <f t="shared" si="427"/>
        <v>-</v>
      </c>
      <c r="S370" s="2" t="str">
        <f t="shared" si="428"/>
        <v>-</v>
      </c>
      <c r="T370" s="2" t="str">
        <f t="shared" si="429"/>
        <v>-</v>
      </c>
      <c r="U370" s="2" t="str">
        <f t="shared" si="416"/>
        <v>-</v>
      </c>
      <c r="V370" s="2" t="str">
        <f t="shared" si="430"/>
        <v>-</v>
      </c>
      <c r="X370" s="1">
        <f>SUMIF(County!$AT$1474:$AT$1573,$BA370,County!Q$1474:Q$1573)+SUMIF($BA$1521:$BA$1580,$BA370,X$1521:X$1580)</f>
        <v>0</v>
      </c>
      <c r="Y370" s="1">
        <f>SUMIF(County!$AT$1474:$AT$1573,$BA370,County!R$1474:R$1573)+SUMIF($BA$1521:$BA$1580,$BA370,Y$1521:Y$1580)</f>
        <v>0</v>
      </c>
      <c r="Z370" s="1">
        <f>SUMIF(County!$AT$1474:$AT$1573,$BA370,County!S$1474:S$1573)+SUMIF($BA$1521:$BA$1580,$BA370,Z$1521:Z$1580)</f>
        <v>0</v>
      </c>
      <c r="AA370" s="1">
        <f>SUMIF(County!$AT$1474:$AT$1573,$BA370,County!T$1474:T$1573)+SUMIF($BA$1521:$BA$1580,$BA370,AA$1521:AA$1580)</f>
        <v>0</v>
      </c>
      <c r="AF370" s="1">
        <f>SUMIF(County!$AT$1474:$AT$1573,$BA370,County!Y$1474:Y$1573)+SUMIF($BA$1521:$BA$1580,$BA370,AF$1521:AF$1580)</f>
        <v>0</v>
      </c>
      <c r="AP370" s="7">
        <f>IF(AA370&gt;0,RANK(AA370,(W370:Y370,Z370:AN370)),0)</f>
        <v>0</v>
      </c>
      <c r="AQ370" s="7">
        <f>IF(AB370&gt;0,RANK(AB370,(W370:Y370,Z370:AN370)),0)</f>
        <v>0</v>
      </c>
      <c r="AR370" s="7">
        <f>IF(AC370&gt;0,RANK(AC370,(W370:Y370,Z370:AN370)),0)</f>
        <v>0</v>
      </c>
      <c r="AS370" s="7">
        <f>IF(AD370&gt;0,RANK(AD370,(W370:Y370,AD370:AN370)),0)</f>
        <v>0</v>
      </c>
      <c r="AT370" s="2" t="str">
        <f t="shared" si="431"/>
        <v>-</v>
      </c>
      <c r="AU370" s="2" t="str">
        <f t="shared" si="432"/>
        <v>-</v>
      </c>
      <c r="AV370" s="2" t="str">
        <f t="shared" si="433"/>
        <v>-</v>
      </c>
      <c r="AW370" s="2" t="str">
        <f t="shared" si="434"/>
        <v>-</v>
      </c>
      <c r="AY370" s="2" t="str">
        <f t="shared" si="409"/>
        <v>District 9</v>
      </c>
      <c r="AZ370" t="str">
        <f t="shared" si="410"/>
        <v>NC</v>
      </c>
      <c r="BA370" s="179">
        <v>9</v>
      </c>
      <c r="BC370" s="98">
        <v>37</v>
      </c>
      <c r="BD370" s="100">
        <v>909</v>
      </c>
      <c r="BE370" s="107">
        <f t="shared" si="435"/>
        <v>37909</v>
      </c>
      <c r="BF370" t="s">
        <v>2627</v>
      </c>
      <c r="BG370" t="s">
        <v>3208</v>
      </c>
    </row>
    <row r="371" spans="1:59" outlineLevel="1">
      <c r="A371" s="9" t="s">
        <v>51</v>
      </c>
      <c r="B371" t="s">
        <v>869</v>
      </c>
      <c r="C371" s="1">
        <f t="shared" si="424"/>
        <v>15304</v>
      </c>
      <c r="D371" s="1">
        <v>5</v>
      </c>
      <c r="E371" s="1"/>
      <c r="F371" s="1"/>
      <c r="G371" s="1"/>
      <c r="H371" s="1"/>
      <c r="I371" s="1"/>
      <c r="J371" s="1"/>
      <c r="K371" s="7">
        <f>IF(W371&gt;0,RANK(W371,(W371:Y371,Z371:AN371)),0)</f>
        <v>0</v>
      </c>
      <c r="L371" s="7">
        <f>IF(X371&gt;0,RANK(X371,(W371:Y371,Z371:AN371)),0)</f>
        <v>0</v>
      </c>
      <c r="M371" s="7">
        <f>IF(Y371&gt;0,RANK(Y371,(W371:Y371,Z371:AN371)),0)</f>
        <v>1</v>
      </c>
      <c r="N371" s="7">
        <f>IF(Z371&gt;0,RANK(Z371,(W371:Y371,Z371:AN371)),0)</f>
        <v>2</v>
      </c>
      <c r="O371" s="49">
        <f t="shared" si="425"/>
        <v>14102</v>
      </c>
      <c r="P371" s="178">
        <f t="shared" si="426"/>
        <v>0.92145844223732354</v>
      </c>
      <c r="Q371" s="2"/>
      <c r="R371" s="2">
        <f t="shared" si="427"/>
        <v>0</v>
      </c>
      <c r="S371" s="2">
        <f t="shared" si="428"/>
        <v>0</v>
      </c>
      <c r="T371" s="2">
        <f t="shared" si="429"/>
        <v>0.96072922111866177</v>
      </c>
      <c r="U371" s="2">
        <f t="shared" si="416"/>
        <v>3.927077888133821E-2</v>
      </c>
      <c r="V371" s="2">
        <f t="shared" si="430"/>
        <v>3.9270778881338231E-2</v>
      </c>
      <c r="X371" s="1">
        <f>SUMIF(County!$AT$1474:$AT$1573,$BA371,County!Q$1474:Q$1573)+SUMIF($BA$1521:$BA$1580,$BA371,X$1521:X$1580)</f>
        <v>0</v>
      </c>
      <c r="Y371" s="1">
        <f>SUMIF(County!$AT$1474:$AT$1573,$BA371,County!R$1474:R$1573)+SUMIF($BA$1521:$BA$1580,$BA371,Y$1521:Y$1580)</f>
        <v>14703</v>
      </c>
      <c r="Z371" s="1">
        <f>SUMIF(County!$AT$1474:$AT$1573,$BA371,County!S$1474:S$1573)+SUMIF($BA$1521:$BA$1580,$BA371,Z$1521:Z$1580)</f>
        <v>601</v>
      </c>
      <c r="AA371" s="1">
        <f>SUMIF(County!$AT$1474:$AT$1573,$BA371,County!T$1474:T$1573)+SUMIF($BA$1521:$BA$1580,$BA371,AA$1521:AA$1580)</f>
        <v>0</v>
      </c>
      <c r="AF371" s="1">
        <f>SUMIF(County!$AT$1474:$AT$1573,$BA371,County!Y$1474:Y$1573)+SUMIF($BA$1521:$BA$1580,$BA371,AF$1521:AF$1580)</f>
        <v>0</v>
      </c>
      <c r="AP371" s="7">
        <f>IF(AA371&gt;0,RANK(AA371,(W371:Y371,Z371:AN371)),0)</f>
        <v>0</v>
      </c>
      <c r="AQ371" s="7">
        <f>IF(AB371&gt;0,RANK(AB371,(W371:Y371,Z371:AN371)),0)</f>
        <v>0</v>
      </c>
      <c r="AR371" s="7">
        <f>IF(AC371&gt;0,RANK(AC371,(W371:Y371,Z371:AN371)),0)</f>
        <v>0</v>
      </c>
      <c r="AS371" s="7">
        <f>IF(AD371&gt;0,RANK(AD371,(W371:Y371,AD371:AN371)),0)</f>
        <v>0</v>
      </c>
      <c r="AT371" s="2">
        <f t="shared" si="431"/>
        <v>0</v>
      </c>
      <c r="AU371" s="2">
        <f t="shared" si="432"/>
        <v>0</v>
      </c>
      <c r="AV371" s="2">
        <f t="shared" si="433"/>
        <v>0</v>
      </c>
      <c r="AW371" s="2">
        <f t="shared" si="434"/>
        <v>0</v>
      </c>
      <c r="AY371" s="2" t="str">
        <f t="shared" si="409"/>
        <v>District 10</v>
      </c>
      <c r="AZ371" t="str">
        <f t="shared" si="410"/>
        <v>NC</v>
      </c>
      <c r="BA371" s="179">
        <v>10</v>
      </c>
      <c r="BC371" s="98">
        <v>37</v>
      </c>
      <c r="BD371" s="100">
        <v>910</v>
      </c>
      <c r="BE371" s="107">
        <f t="shared" si="435"/>
        <v>37910</v>
      </c>
      <c r="BF371" t="s">
        <v>2627</v>
      </c>
      <c r="BG371" t="s">
        <v>3208</v>
      </c>
    </row>
    <row r="372" spans="1:59" outlineLevel="1">
      <c r="A372" s="9" t="s">
        <v>1909</v>
      </c>
      <c r="B372" t="s">
        <v>869</v>
      </c>
      <c r="C372" s="1">
        <f t="shared" si="424"/>
        <v>30605</v>
      </c>
      <c r="D372" s="1">
        <v>4</v>
      </c>
      <c r="E372" s="1"/>
      <c r="F372" s="1"/>
      <c r="G372" s="1"/>
      <c r="H372" s="1"/>
      <c r="I372" s="1"/>
      <c r="J372" s="1"/>
      <c r="K372" s="7">
        <f>IF(W372&gt;0,RANK(W372,(W372:Y372,Z372:AN372)),0)</f>
        <v>0</v>
      </c>
      <c r="L372" s="7">
        <f>IF(X372&gt;0,RANK(X372,(W372:Y372,Z372:AN372)),0)</f>
        <v>0</v>
      </c>
      <c r="M372" s="7">
        <f>IF(Y372&gt;0,RANK(Y372,(W372:Y372,Z372:AN372)),0)</f>
        <v>1</v>
      </c>
      <c r="N372" s="7">
        <f>IF(Z372&gt;0,RANK(Z372,(W372:Y372,Z372:AN372)),0)</f>
        <v>2</v>
      </c>
      <c r="O372" s="49">
        <f t="shared" si="425"/>
        <v>28721</v>
      </c>
      <c r="P372" s="178">
        <f t="shared" si="426"/>
        <v>0.93844143113870282</v>
      </c>
      <c r="Q372" s="2"/>
      <c r="R372" s="2">
        <f t="shared" si="427"/>
        <v>0</v>
      </c>
      <c r="S372" s="2">
        <f t="shared" si="428"/>
        <v>0</v>
      </c>
      <c r="T372" s="2">
        <f t="shared" si="429"/>
        <v>0.96922071556935141</v>
      </c>
      <c r="U372" s="2">
        <f t="shared" si="416"/>
        <v>3.0779284430648587E-2</v>
      </c>
      <c r="V372" s="2">
        <f t="shared" si="430"/>
        <v>3.077928443064859E-2</v>
      </c>
      <c r="X372" s="1">
        <f>SUMIF(County!$AT$1474:$AT$1573,$BA372,County!Q$1474:Q$1573)+SUMIF($BA$1521:$BA$1580,$BA372,X$1521:X$1580)</f>
        <v>0</v>
      </c>
      <c r="Y372" s="1">
        <f>SUMIF(County!$AT$1474:$AT$1573,$BA372,County!R$1474:R$1573)+SUMIF($BA$1521:$BA$1580,$BA372,Y$1521:Y$1580)</f>
        <v>29663</v>
      </c>
      <c r="Z372" s="1">
        <f>SUMIF(County!$AT$1474:$AT$1573,$BA372,County!S$1474:S$1573)+SUMIF($BA$1521:$BA$1580,$BA372,Z$1521:Z$1580)</f>
        <v>942</v>
      </c>
      <c r="AA372" s="1">
        <f>SUMIF(County!$AT$1474:$AT$1573,$BA372,County!T$1474:T$1573)+SUMIF($BA$1521:$BA$1580,$BA372,AA$1521:AA$1580)</f>
        <v>0</v>
      </c>
      <c r="AF372" s="1">
        <f>SUMIF(County!$AT$1474:$AT$1573,$BA372,County!Y$1474:Y$1573)+SUMIF($BA$1521:$BA$1580,$BA372,AF$1521:AF$1580)</f>
        <v>0</v>
      </c>
      <c r="AP372" s="7">
        <f>IF(AA372&gt;0,RANK(AA372,(W372:Y372,Z372:AN372)),0)</f>
        <v>0</v>
      </c>
      <c r="AQ372" s="7">
        <f>IF(AB372&gt;0,RANK(AB372,(W372:Y372,Z372:AN372)),0)</f>
        <v>0</v>
      </c>
      <c r="AR372" s="7">
        <f>IF(AC372&gt;0,RANK(AC372,(W372:Y372,Z372:AN372)),0)</f>
        <v>0</v>
      </c>
      <c r="AS372" s="7">
        <f>IF(AD372&gt;0,RANK(AD372,(W372:Y372,AD372:AN372)),0)</f>
        <v>0</v>
      </c>
      <c r="AT372" s="2">
        <f t="shared" si="431"/>
        <v>0</v>
      </c>
      <c r="AU372" s="2">
        <f t="shared" si="432"/>
        <v>0</v>
      </c>
      <c r="AV372" s="2">
        <f t="shared" si="433"/>
        <v>0</v>
      </c>
      <c r="AW372" s="2">
        <f t="shared" si="434"/>
        <v>0</v>
      </c>
      <c r="AY372" s="2" t="str">
        <f t="shared" si="409"/>
        <v>District 11</v>
      </c>
      <c r="AZ372" t="str">
        <f t="shared" si="410"/>
        <v>NC</v>
      </c>
      <c r="BA372" s="179">
        <v>11</v>
      </c>
      <c r="BC372" s="98">
        <v>37</v>
      </c>
      <c r="BD372" s="100">
        <v>911</v>
      </c>
      <c r="BE372" s="107">
        <f t="shared" si="435"/>
        <v>37911</v>
      </c>
      <c r="BF372" t="s">
        <v>2627</v>
      </c>
      <c r="BG372" t="s">
        <v>3208</v>
      </c>
    </row>
    <row r="373" spans="1:59" outlineLevel="1">
      <c r="A373" s="9" t="s">
        <v>473</v>
      </c>
      <c r="B373" t="s">
        <v>869</v>
      </c>
      <c r="C373" s="1">
        <f t="shared" si="424"/>
        <v>0</v>
      </c>
      <c r="D373" s="1">
        <v>8</v>
      </c>
      <c r="E373" s="1"/>
      <c r="F373" s="1"/>
      <c r="G373" s="1"/>
      <c r="H373" s="1"/>
      <c r="I373" s="1"/>
      <c r="J373" s="1"/>
      <c r="K373" s="7">
        <f>IF(W373&gt;0,RANK(W373,(W373:Y373,Z373:AN373)),0)</f>
        <v>0</v>
      </c>
      <c r="L373" s="7">
        <f>IF(X373&gt;0,RANK(X373,(W373:Y373,Z373:AN373)),0)</f>
        <v>0</v>
      </c>
      <c r="M373" s="7">
        <f>IF(Y373&gt;0,RANK(Y373,(W373:Y373,Z373:AN373)),0)</f>
        <v>0</v>
      </c>
      <c r="N373" s="7">
        <f>IF(Z373&gt;0,RANK(Z373,(W373:Y373,Z373:AN373)),0)</f>
        <v>0</v>
      </c>
      <c r="O373" s="49">
        <f t="shared" si="425"/>
        <v>0</v>
      </c>
      <c r="P373" s="178" t="e">
        <f t="shared" si="426"/>
        <v>#DIV/0!</v>
      </c>
      <c r="Q373" s="2"/>
      <c r="R373" s="2" t="str">
        <f t="shared" si="427"/>
        <v>-</v>
      </c>
      <c r="S373" s="2" t="str">
        <f t="shared" si="428"/>
        <v>-</v>
      </c>
      <c r="T373" s="2" t="str">
        <f t="shared" si="429"/>
        <v>-</v>
      </c>
      <c r="U373" s="2" t="str">
        <f t="shared" si="416"/>
        <v>-</v>
      </c>
      <c r="V373" s="2" t="str">
        <f t="shared" si="430"/>
        <v>-</v>
      </c>
      <c r="X373" s="1">
        <f>SUMIF(County!$AT$1474:$AT$1573,$BA373,County!Q$1474:Q$1573)+SUMIF($BA$1521:$BA$1580,$BA373,X$1521:X$1580)</f>
        <v>0</v>
      </c>
      <c r="Y373" s="1">
        <f>SUMIF(County!$AT$1474:$AT$1573,$BA373,County!R$1474:R$1573)+SUMIF($BA$1521:$BA$1580,$BA373,Y$1521:Y$1580)</f>
        <v>0</v>
      </c>
      <c r="Z373" s="1">
        <f>SUMIF(County!$AT$1474:$AT$1573,$BA373,County!S$1474:S$1573)+SUMIF($BA$1521:$BA$1580,$BA373,Z$1521:Z$1580)</f>
        <v>0</v>
      </c>
      <c r="AA373" s="1">
        <f>SUMIF(County!$AT$1474:$AT$1573,$BA373,County!T$1474:T$1573)+SUMIF($BA$1521:$BA$1580,$BA373,AA$1521:AA$1580)</f>
        <v>0</v>
      </c>
      <c r="AF373" s="1">
        <f>SUMIF(County!$AT$1474:$AT$1573,$BA373,County!Y$1474:Y$1573)+SUMIF($BA$1521:$BA$1580,$BA373,AF$1521:AF$1580)</f>
        <v>0</v>
      </c>
      <c r="AP373" s="7">
        <f>IF(AA373&gt;0,RANK(AA373,(W373:Y373,Z373:AN373)),0)</f>
        <v>0</v>
      </c>
      <c r="AQ373" s="7">
        <f>IF(AB373&gt;0,RANK(AB373,(W373:Y373,Z373:AN373)),0)</f>
        <v>0</v>
      </c>
      <c r="AR373" s="7">
        <f>IF(AC373&gt;0,RANK(AC373,(W373:Y373,Z373:AN373)),0)</f>
        <v>0</v>
      </c>
      <c r="AS373" s="7">
        <f>IF(AD373&gt;0,RANK(AD373,(W373:Y373,AD373:AN373)),0)</f>
        <v>0</v>
      </c>
      <c r="AT373" s="2" t="str">
        <f t="shared" si="431"/>
        <v>-</v>
      </c>
      <c r="AU373" s="2" t="str">
        <f t="shared" si="432"/>
        <v>-</v>
      </c>
      <c r="AV373" s="2" t="str">
        <f t="shared" si="433"/>
        <v>-</v>
      </c>
      <c r="AW373" s="2" t="str">
        <f t="shared" si="434"/>
        <v>-</v>
      </c>
      <c r="AY373" s="2" t="str">
        <f t="shared" si="409"/>
        <v>District 12</v>
      </c>
      <c r="AZ373" t="str">
        <f t="shared" si="410"/>
        <v>NC</v>
      </c>
      <c r="BA373" s="179">
        <v>12</v>
      </c>
      <c r="BC373" s="98">
        <v>37</v>
      </c>
      <c r="BD373" s="100">
        <v>912</v>
      </c>
      <c r="BE373" s="107">
        <f t="shared" si="435"/>
        <v>37912</v>
      </c>
      <c r="BF373" t="s">
        <v>2627</v>
      </c>
      <c r="BG373" t="s">
        <v>3208</v>
      </c>
    </row>
    <row r="374" spans="1:59" outlineLevel="1">
      <c r="A374" s="9" t="s">
        <v>584</v>
      </c>
      <c r="B374" t="s">
        <v>869</v>
      </c>
      <c r="C374" s="1">
        <f>SUM(W374:AN374)</f>
        <v>0</v>
      </c>
      <c r="D374" s="1">
        <v>6</v>
      </c>
      <c r="E374" s="1"/>
      <c r="F374" s="1"/>
      <c r="G374" s="1"/>
      <c r="H374" s="1"/>
      <c r="I374" s="1"/>
      <c r="J374" s="1"/>
      <c r="K374" s="7">
        <f>IF(W374&gt;0,RANK(W374,(W374:Y374,Z374:AN374)),0)</f>
        <v>0</v>
      </c>
      <c r="L374" s="7">
        <f>IF(X374&gt;0,RANK(X374,(W374:Y374,Z374:AN374)),0)</f>
        <v>0</v>
      </c>
      <c r="M374" s="7">
        <f>IF(Y374&gt;0,RANK(Y374,(W374:Y374,Z374:AN374)),0)</f>
        <v>0</v>
      </c>
      <c r="N374" s="7">
        <f>IF(Z374&gt;0,RANK(Z374,(W374:Y374,Z374:AN374)),0)</f>
        <v>0</v>
      </c>
      <c r="O374" s="49">
        <f t="shared" si="425"/>
        <v>0</v>
      </c>
      <c r="P374" s="178" t="e">
        <f>O374/C374</f>
        <v>#DIV/0!</v>
      </c>
      <c r="Q374" s="2"/>
      <c r="R374" s="2" t="str">
        <f t="shared" ref="R374:T375" si="436">IF($C374=0,"-",W374/$C374)</f>
        <v>-</v>
      </c>
      <c r="S374" s="2" t="str">
        <f t="shared" si="436"/>
        <v>-</v>
      </c>
      <c r="T374" s="2" t="str">
        <f t="shared" si="436"/>
        <v>-</v>
      </c>
      <c r="U374" s="2" t="str">
        <f t="shared" si="416"/>
        <v>-</v>
      </c>
      <c r="V374" s="2" t="str">
        <f>IF(C374=0,"-",(1-R374-S374-T374))</f>
        <v>-</v>
      </c>
      <c r="X374" s="1">
        <f>SUMIF(County!$AT$1474:$AT$1573,$BA374,County!Q$1474:Q$1573)+SUMIF($BA$1521:$BA$1580,$BA374,X$1521:X$1580)</f>
        <v>0</v>
      </c>
      <c r="Y374" s="1">
        <f>SUMIF(County!$AT$1474:$AT$1573,$BA374,County!R$1474:R$1573)+SUMIF($BA$1521:$BA$1580,$BA374,Y$1521:Y$1580)</f>
        <v>0</v>
      </c>
      <c r="Z374" s="1">
        <f>SUMIF(County!$AT$1474:$AT$1573,$BA374,County!S$1474:S$1573)+SUMIF($BA$1521:$BA$1580,$BA374,Z$1521:Z$1580)</f>
        <v>0</v>
      </c>
      <c r="AA374" s="1">
        <f>SUMIF(County!$AT$1474:$AT$1573,$BA374,County!T$1474:T$1573)+SUMIF($BA$1521:$BA$1580,$BA374,AA$1521:AA$1580)</f>
        <v>0</v>
      </c>
      <c r="AF374" s="1">
        <f>SUMIF(County!$AT$1474:$AT$1573,$BA374,County!Y$1474:Y$1573)+SUMIF($BA$1521:$BA$1580,$BA374,AF$1521:AF$1580)</f>
        <v>0</v>
      </c>
      <c r="AP374" s="7"/>
      <c r="AQ374" s="7"/>
      <c r="AR374" s="7"/>
      <c r="AS374" s="7"/>
      <c r="AT374" s="2" t="str">
        <f t="shared" si="431"/>
        <v>-</v>
      </c>
      <c r="AU374" s="2" t="str">
        <f t="shared" si="432"/>
        <v>-</v>
      </c>
      <c r="AV374" s="2" t="str">
        <f t="shared" si="433"/>
        <v>-</v>
      </c>
      <c r="AW374" s="2" t="str">
        <f t="shared" si="434"/>
        <v>-</v>
      </c>
      <c r="AY374" s="2" t="str">
        <f t="shared" si="409"/>
        <v>District 13</v>
      </c>
      <c r="AZ374" t="str">
        <f t="shared" si="410"/>
        <v>NC</v>
      </c>
      <c r="BA374" s="179">
        <v>13</v>
      </c>
      <c r="BC374" s="98">
        <v>37</v>
      </c>
      <c r="BD374" s="100">
        <v>913</v>
      </c>
      <c r="BE374" s="107">
        <f t="shared" si="435"/>
        <v>37913</v>
      </c>
      <c r="BF374" s="179" t="s">
        <v>2627</v>
      </c>
      <c r="BG374" t="s">
        <v>3208</v>
      </c>
    </row>
    <row r="375" spans="1:59">
      <c r="A375" t="s">
        <v>2133</v>
      </c>
      <c r="B375" t="s">
        <v>1114</v>
      </c>
      <c r="C375" s="1">
        <f>SUM(W375:AN375)</f>
        <v>117359</v>
      </c>
      <c r="D375" s="1">
        <v>37</v>
      </c>
      <c r="E375" s="1"/>
      <c r="F375" s="1"/>
      <c r="G375" s="1"/>
      <c r="H375" s="1"/>
      <c r="I375" s="1"/>
      <c r="J375" s="1"/>
      <c r="K375" s="7">
        <f>IF(W375&gt;0,RANK(W375,(W375:Y375,Z375:AN375)),0)</f>
        <v>0</v>
      </c>
      <c r="L375" s="7">
        <f>IF(X375&gt;0,RANK(X375,(W375:Y375,Z375:AN375)),0)</f>
        <v>0</v>
      </c>
      <c r="M375" s="7">
        <f>IF(Y375&gt;0,RANK(Y375,(W375:Y375,Z375:AN375)),0)</f>
        <v>1</v>
      </c>
      <c r="N375" s="7">
        <f>IF(Z375&gt;0,RANK(Z375,(W375:Y375,Z375:AN375)),0)</f>
        <v>2</v>
      </c>
      <c r="O375" s="49">
        <f t="shared" si="425"/>
        <v>108001</v>
      </c>
      <c r="P375" s="178">
        <f t="shared" si="426"/>
        <v>0.9202617609216166</v>
      </c>
      <c r="Q375" s="2"/>
      <c r="R375" s="2">
        <f t="shared" si="436"/>
        <v>0</v>
      </c>
      <c r="S375" s="2">
        <f t="shared" si="436"/>
        <v>0</v>
      </c>
      <c r="T375" s="2">
        <f t="shared" si="436"/>
        <v>0.9601308804608083</v>
      </c>
      <c r="U375" s="2">
        <f t="shared" si="416"/>
        <v>3.9869119539191714E-2</v>
      </c>
      <c r="V375" s="2">
        <f>IF(C375=0,"-",(1-R375-S375-T375))</f>
        <v>3.98691195391917E-2</v>
      </c>
      <c r="X375" s="1">
        <f>SUM(X362:X374)</f>
        <v>0</v>
      </c>
      <c r="Y375" s="1">
        <f>SUM(Y362:Y374)</f>
        <v>112680</v>
      </c>
      <c r="Z375" s="1">
        <f>SUM(Z362:Z374)</f>
        <v>4679</v>
      </c>
      <c r="AA375" s="1">
        <f>SUM(AA362:AA374)</f>
        <v>0</v>
      </c>
      <c r="AF375" s="1">
        <f>SUM(AF362:AF374)</f>
        <v>0</v>
      </c>
      <c r="AP375" s="7">
        <f>IF(AA375&gt;0,RANK(AA375,(W375:Y375,Z375:AN375)),0)</f>
        <v>0</v>
      </c>
      <c r="AQ375" s="7">
        <f>IF(AB375&gt;0,RANK(AB375,(W375:Y375,Z375:AN375)),0)</f>
        <v>0</v>
      </c>
      <c r="AR375" s="7">
        <f>IF(AC375&gt;0,RANK(AC375,(W375:Y375,Z375:AN375)),0)</f>
        <v>0</v>
      </c>
      <c r="AS375" s="7">
        <f>IF(AD375&gt;0,RANK(AD375,(W375:Y375,AD375:AN375)),0)</f>
        <v>0</v>
      </c>
      <c r="AT375" s="2">
        <f>IF($C375=0,"-",AA375/$C375)</f>
        <v>0</v>
      </c>
      <c r="AU375" s="2">
        <f>IF($C375=0,"-",AB375/$C375)</f>
        <v>0</v>
      </c>
      <c r="AV375" s="2">
        <f>IF($C375=0,"-",AC375/$C375)</f>
        <v>0</v>
      </c>
      <c r="AW375" s="2">
        <f>IF($C375=0,"-",AD375/$C375)</f>
        <v>0</v>
      </c>
      <c r="AY375" s="2" t="str">
        <f t="shared" si="409"/>
        <v>North Carolina</v>
      </c>
      <c r="AZ375" t="str">
        <f t="shared" si="410"/>
        <v>T</v>
      </c>
      <c r="BC375" s="98">
        <v>37</v>
      </c>
      <c r="BD375" s="100"/>
      <c r="BE375" s="107">
        <f t="shared" si="435"/>
        <v>37000</v>
      </c>
      <c r="BF375" t="s">
        <v>1634</v>
      </c>
      <c r="BG375" t="s">
        <v>3208</v>
      </c>
    </row>
    <row r="376" spans="1:59">
      <c r="C376" s="1"/>
      <c r="D376" s="1"/>
      <c r="E376" s="1"/>
      <c r="F376" s="1"/>
      <c r="G376" s="1"/>
      <c r="H376" s="1"/>
      <c r="I376" s="1"/>
      <c r="J376" s="1"/>
      <c r="K376" s="7"/>
      <c r="L376" s="7"/>
      <c r="M376" s="7"/>
      <c r="N376" s="7"/>
      <c r="O376" s="49"/>
      <c r="P376" s="178"/>
      <c r="Q376" s="2"/>
      <c r="R376" s="2"/>
      <c r="S376" s="2"/>
      <c r="T376" s="2"/>
      <c r="U376" s="2"/>
      <c r="V376" s="2"/>
      <c r="X376" s="1">
        <f>X375-County!Q1574</f>
        <v>0</v>
      </c>
      <c r="Y376" s="1">
        <f>Y375-County!R1574</f>
        <v>-354338</v>
      </c>
      <c r="Z376" s="1">
        <f>Z375-County!S1574</f>
        <v>-7443</v>
      </c>
      <c r="AA376" s="1">
        <f>AA375-County!T1574</f>
        <v>0</v>
      </c>
      <c r="AF376" s="1">
        <f>AF375-County!Y1574</f>
        <v>0</v>
      </c>
      <c r="AP376" s="7"/>
      <c r="AQ376" s="7"/>
      <c r="AR376" s="7"/>
      <c r="AS376" s="7"/>
      <c r="AT376" s="2"/>
      <c r="AU376" s="2"/>
      <c r="AV376" s="2"/>
      <c r="AW376" s="2"/>
      <c r="AY376" s="2"/>
      <c r="BD376" s="100"/>
    </row>
    <row r="377" spans="1:59" outlineLevel="1">
      <c r="A377" t="s">
        <v>1158</v>
      </c>
      <c r="B377" t="s">
        <v>2510</v>
      </c>
      <c r="C377" s="1">
        <f>SUM(W377:AN377)</f>
        <v>394</v>
      </c>
      <c r="D377" s="1"/>
      <c r="E377" s="1"/>
      <c r="F377" s="1"/>
      <c r="G377" s="1"/>
      <c r="H377" s="1"/>
      <c r="I377" s="1"/>
      <c r="J377" s="1"/>
      <c r="K377" s="7">
        <f>IF(W377&gt;0,RANK(W377,(W377:Y377,Z377:AN377)),0)</f>
        <v>2</v>
      </c>
      <c r="L377" s="7">
        <f>IF(X377&gt;0,RANK(X377,(W377:Y377,Z377:AN377)),0)</f>
        <v>0</v>
      </c>
      <c r="M377" s="7">
        <f>IF(Y377&gt;0,RANK(Y377,(W377:Y377,Z377:AN377)),0)</f>
        <v>1</v>
      </c>
      <c r="N377" s="7">
        <f>IF(Z377&gt;0,RANK(Z377,(W377:Y377,Z377:AN377)),0)</f>
        <v>0</v>
      </c>
      <c r="O377" s="49">
        <f>MAX(W377:AD377)-LARGE(W377:AD377,2)</f>
        <v>152</v>
      </c>
      <c r="P377" s="178">
        <f t="shared" ref="P377:P431" si="437">O377/C377</f>
        <v>0.38578680203045684</v>
      </c>
      <c r="Q377" s="2"/>
      <c r="R377" s="2">
        <f t="shared" ref="R377:U378" si="438">IF($C377=0,"-",W377/$C377)</f>
        <v>0.25634517766497461</v>
      </c>
      <c r="S377" s="2">
        <f t="shared" si="438"/>
        <v>0</v>
      </c>
      <c r="T377" s="2">
        <f t="shared" si="438"/>
        <v>0.64213197969543145</v>
      </c>
      <c r="U377" s="2">
        <f t="shared" si="438"/>
        <v>0</v>
      </c>
      <c r="V377" s="2">
        <f>IF(C377=0,"-",(1-R377-S377-T377))</f>
        <v>0.10152284263959399</v>
      </c>
      <c r="W377" s="1">
        <f>County!P3382</f>
        <v>101</v>
      </c>
      <c r="X377" s="1">
        <f>County!Q3382</f>
        <v>0</v>
      </c>
      <c r="Y377" s="1">
        <f>County!R3382</f>
        <v>253</v>
      </c>
      <c r="Z377" s="1">
        <f>County!S3382</f>
        <v>0</v>
      </c>
      <c r="AA377" s="1">
        <f>County!T3382</f>
        <v>0</v>
      </c>
      <c r="AE377" s="1">
        <f>County!X3382</f>
        <v>40</v>
      </c>
      <c r="AH377" s="1"/>
      <c r="AP377" s="7">
        <f>IF(AA377&gt;0,RANK(AA377,(W377:Y377,Z377:AN377)),0)</f>
        <v>0</v>
      </c>
      <c r="AQ377" s="7">
        <f>IF(AB377&gt;0,RANK(AB377,(W377:Y377,Z377:AN377)),0)</f>
        <v>0</v>
      </c>
      <c r="AR377" s="7">
        <f>IF(AC377&gt;0,RANK(AC377,(W377:Y377,Z377:AN377)),0)</f>
        <v>0</v>
      </c>
      <c r="AS377" s="7">
        <f>IF(AD377&gt;0,RANK(AD377,(W377:Y377,AD377:AN377)),0)</f>
        <v>0</v>
      </c>
      <c r="AT377" s="2">
        <f t="shared" ref="AT377:AW378" si="439">IF($C377=0,"-",AA377/$C377)</f>
        <v>0</v>
      </c>
      <c r="AU377" s="2">
        <f t="shared" si="439"/>
        <v>0</v>
      </c>
      <c r="AV377" s="2">
        <f t="shared" si="439"/>
        <v>0</v>
      </c>
      <c r="AW377" s="2">
        <f t="shared" si="439"/>
        <v>0</v>
      </c>
      <c r="AY377" s="2" t="str">
        <f t="shared" si="409"/>
        <v>At Large</v>
      </c>
      <c r="AZ377" t="str">
        <f t="shared" si="410"/>
        <v>ND</v>
      </c>
      <c r="BC377" s="98">
        <v>38</v>
      </c>
      <c r="BD377" s="100">
        <v>901</v>
      </c>
      <c r="BE377" s="107">
        <f>BC377*1000+BD377</f>
        <v>38901</v>
      </c>
      <c r="BF377" t="s">
        <v>2627</v>
      </c>
      <c r="BG377" t="s">
        <v>3015</v>
      </c>
    </row>
    <row r="378" spans="1:59">
      <c r="A378" t="s">
        <v>1758</v>
      </c>
      <c r="B378" t="s">
        <v>1114</v>
      </c>
      <c r="C378" s="1">
        <f>SUM(W378:AN378)</f>
        <v>394</v>
      </c>
      <c r="D378" s="1"/>
      <c r="E378" s="1"/>
      <c r="F378" s="1"/>
      <c r="G378" s="1"/>
      <c r="H378" s="1"/>
      <c r="I378" s="1"/>
      <c r="J378" s="1"/>
      <c r="K378" s="7">
        <f>IF(W378&gt;0,RANK(W378,(W378:Y378,Z378:AN378)),0)</f>
        <v>2</v>
      </c>
      <c r="L378" s="7">
        <f>IF(X378&gt;0,RANK(X378,(W378:Y378,Z378:AN378)),0)</f>
        <v>0</v>
      </c>
      <c r="M378" s="7">
        <f>IF(Y378&gt;0,RANK(Y378,(W378:Y378,Z378:AN378)),0)</f>
        <v>1</v>
      </c>
      <c r="N378" s="7">
        <f>IF(Z378&gt;0,RANK(Z378,(W378:Y378,Z378:AN378)),0)</f>
        <v>0</v>
      </c>
      <c r="O378" s="49">
        <f>MAX(W378:AD378)-LARGE(W378:AD378,2)</f>
        <v>152</v>
      </c>
      <c r="P378" s="178">
        <f t="shared" si="437"/>
        <v>0.38578680203045684</v>
      </c>
      <c r="Q378" s="2"/>
      <c r="R378" s="2">
        <f t="shared" si="438"/>
        <v>0.25634517766497461</v>
      </c>
      <c r="S378" s="2">
        <f t="shared" si="438"/>
        <v>0</v>
      </c>
      <c r="T378" s="2">
        <f t="shared" si="438"/>
        <v>0.64213197969543145</v>
      </c>
      <c r="U378" s="2">
        <f t="shared" si="438"/>
        <v>0</v>
      </c>
      <c r="V378" s="2">
        <f>IF(C378=0,"-",(1-R378-S378-T378))</f>
        <v>0.10152284263959399</v>
      </c>
      <c r="W378" s="1">
        <f>W377</f>
        <v>101</v>
      </c>
      <c r="X378" s="1">
        <f>X377</f>
        <v>0</v>
      </c>
      <c r="Y378" s="1">
        <f>Y377</f>
        <v>253</v>
      </c>
      <c r="Z378" s="1">
        <f>Z377</f>
        <v>0</v>
      </c>
      <c r="AA378" s="1">
        <f>AA377</f>
        <v>0</v>
      </c>
      <c r="AE378" s="1">
        <f>AE377</f>
        <v>40</v>
      </c>
      <c r="AH378" s="1"/>
      <c r="AP378" s="7">
        <f>IF(AA378&gt;0,RANK(AA378,(W378:Y378,Z378:AN378)),0)</f>
        <v>0</v>
      </c>
      <c r="AQ378" s="7">
        <f>IF(AB378&gt;0,RANK(AB378,(W378:Y378,Z378:AN378)),0)</f>
        <v>0</v>
      </c>
      <c r="AR378" s="7">
        <f>IF(AC378&gt;0,RANK(AC378,(W378:Y378,Z378:AN378)),0)</f>
        <v>0</v>
      </c>
      <c r="AS378" s="7">
        <f>IF(AD378&gt;0,RANK(AD378,(W378:Y378,AD378:AN378)),0)</f>
        <v>0</v>
      </c>
      <c r="AT378" s="2">
        <f t="shared" si="439"/>
        <v>0</v>
      </c>
      <c r="AU378" s="2">
        <f t="shared" si="439"/>
        <v>0</v>
      </c>
      <c r="AV378" s="2">
        <f t="shared" si="439"/>
        <v>0</v>
      </c>
      <c r="AW378" s="2">
        <f t="shared" si="439"/>
        <v>0</v>
      </c>
      <c r="AY378" s="2" t="str">
        <f t="shared" si="409"/>
        <v>North Dakota</v>
      </c>
      <c r="AZ378" t="str">
        <f t="shared" si="410"/>
        <v>T</v>
      </c>
      <c r="BC378" s="98">
        <v>38</v>
      </c>
      <c r="BD378" s="100"/>
      <c r="BE378" s="107">
        <f>BC378*1000+BD378</f>
        <v>38000</v>
      </c>
      <c r="BF378" t="s">
        <v>1634</v>
      </c>
      <c r="BG378" t="s">
        <v>3015</v>
      </c>
    </row>
    <row r="379" spans="1:59">
      <c r="C379" s="1"/>
      <c r="D379" s="1"/>
      <c r="E379" s="1"/>
      <c r="F379" s="1"/>
      <c r="G379" s="1"/>
      <c r="H379" s="1"/>
      <c r="I379" s="1"/>
      <c r="J379" s="1"/>
      <c r="K379" s="7"/>
      <c r="L379" s="7"/>
      <c r="M379" s="7"/>
      <c r="N379" s="7"/>
      <c r="O379" s="49"/>
      <c r="P379" s="178"/>
      <c r="Q379" s="2"/>
      <c r="R379" s="2"/>
      <c r="S379" s="2"/>
      <c r="T379" s="2"/>
      <c r="U379" s="2"/>
      <c r="V379" s="2"/>
      <c r="AH379" s="1"/>
      <c r="AP379" s="7"/>
      <c r="AQ379" s="7"/>
      <c r="AR379" s="7"/>
      <c r="AS379" s="7"/>
      <c r="AT379" s="2"/>
      <c r="AU379" s="2"/>
      <c r="AV379" s="2"/>
      <c r="AW379" s="2"/>
      <c r="AY379" s="2"/>
      <c r="BD379" s="100"/>
    </row>
    <row r="380" spans="1:59" outlineLevel="1">
      <c r="A380" s="9" t="s">
        <v>2158</v>
      </c>
      <c r="B380" t="s">
        <v>2511</v>
      </c>
      <c r="C380" s="1">
        <f t="shared" ref="C380:C396" si="440">SUM(W380:AN380)</f>
        <v>0</v>
      </c>
      <c r="D380" s="1">
        <v>4</v>
      </c>
      <c r="E380" s="1"/>
      <c r="F380" s="1"/>
      <c r="G380" s="1"/>
      <c r="H380" s="1"/>
      <c r="I380" s="1"/>
      <c r="J380" s="1"/>
      <c r="K380" s="7">
        <f>IF(W380&gt;0,RANK(W380,(W380:Y380,Z380:AN380)),0)</f>
        <v>0</v>
      </c>
      <c r="L380" s="7">
        <f>IF(X380&gt;0,RANK(X380,(W380:Y380,Z380:AN380)),0)</f>
        <v>0</v>
      </c>
      <c r="M380" s="7">
        <f>IF(Y380&gt;0,RANK(Y380,(W380:Y380,Z380:AN380)),0)</f>
        <v>0</v>
      </c>
      <c r="N380" s="7">
        <f>IF(Z380&gt;0,RANK(Z380,(W380:Y380,Z380:AN380)),0)</f>
        <v>0</v>
      </c>
      <c r="O380" s="49" t="e">
        <f t="shared" ref="O380:O396" si="441">MAX(W380:AD380)-LARGE(W380:AD380,2)</f>
        <v>#NUM!</v>
      </c>
      <c r="P380" s="178" t="e">
        <f t="shared" si="437"/>
        <v>#NUM!</v>
      </c>
      <c r="Q380" s="2"/>
      <c r="R380" s="2" t="str">
        <f t="shared" ref="R380:R396" si="442">IF($C380=0,"-",W380/$C380)</f>
        <v>-</v>
      </c>
      <c r="S380" s="2" t="str">
        <f t="shared" ref="S380:S396" si="443">IF($C380=0,"-",X380/$C380)</f>
        <v>-</v>
      </c>
      <c r="T380" s="2" t="str">
        <f t="shared" ref="T380:T396" si="444">IF($C380=0,"-",Y380/$C380)</f>
        <v>-</v>
      </c>
      <c r="U380" s="2" t="str">
        <f t="shared" ref="U380:U396" si="445">IF($C380=0,"-",Z380/$C380)</f>
        <v>-</v>
      </c>
      <c r="V380" s="2" t="str">
        <f t="shared" ref="V380:V396" si="446">IF(C380=0,"-",(1-R380-S380-T380-U380))</f>
        <v>-</v>
      </c>
      <c r="AD380" s="1">
        <f>SUMIF(County!$AT$1576:$AT$1663,$BA380,County!W$1576:W$1663)+SUMIF('Cong Dist'!$BA$1583:$BA$1637,$BA380,'Cong Dist'!AD$1583:AD$1637)</f>
        <v>0</v>
      </c>
      <c r="AE380" s="1">
        <f>SUMIF(County!$AT$1576:$AT$1663,$BA380,County!X$1576:X$1663)+SUMIF('Cong Dist'!$BA$1583:$BA$1637,$BA380,'Cong Dist'!AE$1583:AE$1637)</f>
        <v>0</v>
      </c>
      <c r="AP380" s="7">
        <f>IF(AA380&gt;0,RANK(AA380,(W380:Y380,Z380:AN380)),0)</f>
        <v>0</v>
      </c>
      <c r="AQ380" s="7">
        <f>IF(AB380&gt;0,RANK(AB380,(W380:Y380,Z380:AN380)),0)</f>
        <v>0</v>
      </c>
      <c r="AR380" s="7">
        <f>IF(AC380&gt;0,RANK(AC380,(W380:Y380,Z380:AN380)),0)</f>
        <v>0</v>
      </c>
      <c r="AS380" s="7">
        <f>IF(AD380&gt;0,RANK(AD380,(W380:Y380,AD380:AN380)),0)</f>
        <v>0</v>
      </c>
      <c r="AT380" s="2" t="str">
        <f t="shared" ref="AT380:AT396" si="447">IF($C380=0,"-",AA380/$C380)</f>
        <v>-</v>
      </c>
      <c r="AU380" s="2" t="str">
        <f t="shared" ref="AU380:AU396" si="448">IF($C380=0,"-",AB380/$C380)</f>
        <v>-</v>
      </c>
      <c r="AV380" s="2" t="str">
        <f t="shared" ref="AV380:AV396" si="449">IF($C380=0,"-",AC380/$C380)</f>
        <v>-</v>
      </c>
      <c r="AW380" s="2" t="str">
        <f t="shared" ref="AW380:AW396" si="450">IF($C380=0,"-",AD380/$C380)</f>
        <v>-</v>
      </c>
      <c r="AY380" s="2" t="str">
        <f t="shared" si="409"/>
        <v>District 1</v>
      </c>
      <c r="AZ380" t="str">
        <f t="shared" si="410"/>
        <v>OH</v>
      </c>
      <c r="BA380">
        <v>1</v>
      </c>
      <c r="BC380" s="98">
        <v>39</v>
      </c>
      <c r="BD380" s="100">
        <v>901</v>
      </c>
      <c r="BE380" s="107">
        <f t="shared" ref="BE380:BE396" si="451">BC380*1000+BD380</f>
        <v>39901</v>
      </c>
      <c r="BF380" t="s">
        <v>2627</v>
      </c>
      <c r="BG380" t="s">
        <v>3208</v>
      </c>
    </row>
    <row r="381" spans="1:59" outlineLevel="1">
      <c r="A381" s="9" t="s">
        <v>1576</v>
      </c>
      <c r="B381" t="s">
        <v>2511</v>
      </c>
      <c r="C381" s="1">
        <f t="shared" si="440"/>
        <v>0</v>
      </c>
      <c r="D381" s="1">
        <v>4</v>
      </c>
      <c r="E381" s="1"/>
      <c r="F381" s="1"/>
      <c r="G381" s="1"/>
      <c r="H381" s="1"/>
      <c r="I381" s="1"/>
      <c r="J381" s="1"/>
      <c r="K381" s="7">
        <f>IF(W381&gt;0,RANK(W381,(W381:Y381,Z381:AN381)),0)</f>
        <v>0</v>
      </c>
      <c r="L381" s="7">
        <f>IF(X381&gt;0,RANK(X381,(W381:Y381,Z381:AN381)),0)</f>
        <v>0</v>
      </c>
      <c r="M381" s="7">
        <f>IF(Y381&gt;0,RANK(Y381,(W381:Y381,Z381:AN381)),0)</f>
        <v>0</v>
      </c>
      <c r="N381" s="7">
        <f>IF(Z381&gt;0,RANK(Z381,(W381:Y381,Z381:AN381)),0)</f>
        <v>0</v>
      </c>
      <c r="O381" s="49" t="e">
        <f t="shared" si="441"/>
        <v>#NUM!</v>
      </c>
      <c r="P381" s="178" t="e">
        <f t="shared" si="437"/>
        <v>#NUM!</v>
      </c>
      <c r="Q381" s="2"/>
      <c r="R381" s="2" t="str">
        <f t="shared" si="442"/>
        <v>-</v>
      </c>
      <c r="S381" s="2" t="str">
        <f t="shared" si="443"/>
        <v>-</v>
      </c>
      <c r="T381" s="2" t="str">
        <f t="shared" si="444"/>
        <v>-</v>
      </c>
      <c r="U381" s="2" t="str">
        <f t="shared" si="445"/>
        <v>-</v>
      </c>
      <c r="V381" s="2" t="str">
        <f t="shared" si="446"/>
        <v>-</v>
      </c>
      <c r="AD381" s="1">
        <f>SUMIF(County!$AT$1576:$AT$1663,$BA381,County!W$1576:W$1663)+SUMIF('Cong Dist'!$BA$1583:$BA$1637,$BA381,'Cong Dist'!AD$1583:AD$1637)</f>
        <v>0</v>
      </c>
      <c r="AE381" s="1">
        <f>SUMIF(County!$AT$1576:$AT$1663,$BA381,County!X$1576:X$1663)+SUMIF('Cong Dist'!$BA$1583:$BA$1637,$BA381,'Cong Dist'!AE$1583:AE$1637)</f>
        <v>0</v>
      </c>
      <c r="AP381" s="7">
        <f>IF(AA381&gt;0,RANK(AA381,(W381:Y381,Z381:AN381)),0)</f>
        <v>0</v>
      </c>
      <c r="AQ381" s="7">
        <f>IF(AB381&gt;0,RANK(AB381,(W381:Y381,Z381:AN381)),0)</f>
        <v>0</v>
      </c>
      <c r="AR381" s="7">
        <f>IF(AC381&gt;0,RANK(AC381,(W381:Y381,Z381:AN381)),0)</f>
        <v>0</v>
      </c>
      <c r="AS381" s="7">
        <f>IF(AD381&gt;0,RANK(AD381,(W381:Y381,AD381:AN381)),0)</f>
        <v>0</v>
      </c>
      <c r="AT381" s="2" t="str">
        <f t="shared" si="447"/>
        <v>-</v>
      </c>
      <c r="AU381" s="2" t="str">
        <f t="shared" si="448"/>
        <v>-</v>
      </c>
      <c r="AV381" s="2" t="str">
        <f t="shared" si="449"/>
        <v>-</v>
      </c>
      <c r="AW381" s="2" t="str">
        <f t="shared" si="450"/>
        <v>-</v>
      </c>
      <c r="AY381" s="2" t="str">
        <f t="shared" si="409"/>
        <v>District 2</v>
      </c>
      <c r="AZ381" t="str">
        <f t="shared" si="410"/>
        <v>OH</v>
      </c>
      <c r="BA381">
        <v>2</v>
      </c>
      <c r="BC381" s="98">
        <v>39</v>
      </c>
      <c r="BD381" s="100">
        <v>902</v>
      </c>
      <c r="BE381" s="107">
        <f t="shared" si="451"/>
        <v>39902</v>
      </c>
      <c r="BF381" t="s">
        <v>2627</v>
      </c>
      <c r="BG381" t="s">
        <v>3208</v>
      </c>
    </row>
    <row r="382" spans="1:59" outlineLevel="1">
      <c r="A382" s="9" t="s">
        <v>1577</v>
      </c>
      <c r="B382" t="s">
        <v>2511</v>
      </c>
      <c r="C382" s="1">
        <f t="shared" si="440"/>
        <v>0</v>
      </c>
      <c r="D382" s="1">
        <v>12</v>
      </c>
      <c r="E382" s="1"/>
      <c r="F382" s="1"/>
      <c r="G382" s="1"/>
      <c r="H382" s="1"/>
      <c r="I382" s="1"/>
      <c r="J382" s="1"/>
      <c r="K382" s="7">
        <f>IF(W382&gt;0,RANK(W382,(W382:Y382,Z382:AN382)),0)</f>
        <v>0</v>
      </c>
      <c r="L382" s="7">
        <f>IF(X382&gt;0,RANK(X382,(W382:Y382,Z382:AN382)),0)</f>
        <v>0</v>
      </c>
      <c r="M382" s="7">
        <f>IF(Y382&gt;0,RANK(Y382,(W382:Y382,Z382:AN382)),0)</f>
        <v>0</v>
      </c>
      <c r="N382" s="7">
        <f>IF(Z382&gt;0,RANK(Z382,(W382:Y382,Z382:AN382)),0)</f>
        <v>0</v>
      </c>
      <c r="O382" s="49" t="e">
        <f t="shared" si="441"/>
        <v>#NUM!</v>
      </c>
      <c r="P382" s="178" t="e">
        <f t="shared" si="437"/>
        <v>#NUM!</v>
      </c>
      <c r="Q382" s="2"/>
      <c r="R382" s="2" t="str">
        <f t="shared" si="442"/>
        <v>-</v>
      </c>
      <c r="S382" s="2" t="str">
        <f t="shared" si="443"/>
        <v>-</v>
      </c>
      <c r="T382" s="2" t="str">
        <f t="shared" si="444"/>
        <v>-</v>
      </c>
      <c r="U382" s="2" t="str">
        <f t="shared" si="445"/>
        <v>-</v>
      </c>
      <c r="V382" s="2" t="str">
        <f t="shared" si="446"/>
        <v>-</v>
      </c>
      <c r="AD382" s="1">
        <f>SUMIF(County!$AT$1576:$AT$1663,$BA382,County!W$1576:W$1663)+SUMIF('Cong Dist'!$BA$1583:$BA$1637,$BA382,'Cong Dist'!AD$1583:AD$1637)</f>
        <v>0</v>
      </c>
      <c r="AE382" s="1">
        <f>SUMIF(County!$AT$1576:$AT$1663,$BA382,County!X$1576:X$1663)+SUMIF('Cong Dist'!$BA$1583:$BA$1637,$BA382,'Cong Dist'!AE$1583:AE$1637)</f>
        <v>0</v>
      </c>
      <c r="AP382" s="7">
        <f>IF(AA382&gt;0,RANK(AA382,(W382:Y382,Z382:AN382)),0)</f>
        <v>0</v>
      </c>
      <c r="AQ382" s="7">
        <f>IF(AB382&gt;0,RANK(AB382,(W382:Y382,Z382:AN382)),0)</f>
        <v>0</v>
      </c>
      <c r="AR382" s="7">
        <f>IF(AC382&gt;0,RANK(AC382,(W382:Y382,Z382:AN382)),0)</f>
        <v>0</v>
      </c>
      <c r="AS382" s="7">
        <f>IF(AD382&gt;0,RANK(AD382,(W382:Y382,AD382:AN382)),0)</f>
        <v>0</v>
      </c>
      <c r="AT382" s="2" t="str">
        <f t="shared" si="447"/>
        <v>-</v>
      </c>
      <c r="AU382" s="2" t="str">
        <f t="shared" si="448"/>
        <v>-</v>
      </c>
      <c r="AV382" s="2" t="str">
        <f t="shared" si="449"/>
        <v>-</v>
      </c>
      <c r="AW382" s="2" t="str">
        <f t="shared" si="450"/>
        <v>-</v>
      </c>
      <c r="AY382" s="2" t="str">
        <f t="shared" si="409"/>
        <v>District 3</v>
      </c>
      <c r="AZ382" t="str">
        <f t="shared" si="410"/>
        <v>OH</v>
      </c>
      <c r="BA382">
        <v>3</v>
      </c>
      <c r="BC382" s="98">
        <v>39</v>
      </c>
      <c r="BD382" s="100">
        <v>903</v>
      </c>
      <c r="BE382" s="107">
        <f t="shared" si="451"/>
        <v>39903</v>
      </c>
      <c r="BF382" t="s">
        <v>2627</v>
      </c>
      <c r="BG382" t="s">
        <v>3208</v>
      </c>
    </row>
    <row r="383" spans="1:59" outlineLevel="1">
      <c r="A383" s="9" t="s">
        <v>1841</v>
      </c>
      <c r="B383" t="s">
        <v>2511</v>
      </c>
      <c r="C383" s="1">
        <f t="shared" si="440"/>
        <v>0</v>
      </c>
      <c r="D383" s="1">
        <v>4</v>
      </c>
      <c r="E383" s="1"/>
      <c r="F383" s="1"/>
      <c r="G383" s="1"/>
      <c r="H383" s="1"/>
      <c r="I383" s="1"/>
      <c r="J383" s="1"/>
      <c r="K383" s="7">
        <f>IF(W383&gt;0,RANK(W383,(W383:Y383,Z383:AN383)),0)</f>
        <v>0</v>
      </c>
      <c r="L383" s="7">
        <f>IF(X383&gt;0,RANK(X383,(W383:Y383,Z383:AN383)),0)</f>
        <v>0</v>
      </c>
      <c r="M383" s="7">
        <f>IF(Y383&gt;0,RANK(Y383,(W383:Y383,Z383:AN383)),0)</f>
        <v>0</v>
      </c>
      <c r="N383" s="7">
        <f>IF(Z383&gt;0,RANK(Z383,(W383:Y383,Z383:AN383)),0)</f>
        <v>0</v>
      </c>
      <c r="O383" s="49" t="e">
        <f t="shared" si="441"/>
        <v>#NUM!</v>
      </c>
      <c r="P383" s="178" t="e">
        <f t="shared" si="437"/>
        <v>#NUM!</v>
      </c>
      <c r="Q383" s="2"/>
      <c r="R383" s="2" t="str">
        <f t="shared" si="442"/>
        <v>-</v>
      </c>
      <c r="S383" s="2" t="str">
        <f t="shared" si="443"/>
        <v>-</v>
      </c>
      <c r="T383" s="2" t="str">
        <f t="shared" si="444"/>
        <v>-</v>
      </c>
      <c r="U383" s="2" t="str">
        <f t="shared" si="445"/>
        <v>-</v>
      </c>
      <c r="V383" s="2" t="str">
        <f t="shared" si="446"/>
        <v>-</v>
      </c>
      <c r="AD383" s="1">
        <f>SUMIF(County!$AT$1576:$AT$1663,$BA383,County!W$1576:W$1663)+SUMIF('Cong Dist'!$BA$1583:$BA$1637,$BA383,'Cong Dist'!AD$1583:AD$1637)</f>
        <v>0</v>
      </c>
      <c r="AE383" s="1">
        <f>SUMIF(County!$AT$1576:$AT$1663,$BA383,County!X$1576:X$1663)+SUMIF('Cong Dist'!$BA$1583:$BA$1637,$BA383,'Cong Dist'!AE$1583:AE$1637)</f>
        <v>0</v>
      </c>
      <c r="AP383" s="7">
        <f>IF(AA383&gt;0,RANK(AA383,(W383:Y383,Z383:AN383)),0)</f>
        <v>0</v>
      </c>
      <c r="AQ383" s="7">
        <f>IF(AB383&gt;0,RANK(AB383,(W383:Y383,Z383:AN383)),0)</f>
        <v>0</v>
      </c>
      <c r="AR383" s="7">
        <f>IF(AC383&gt;0,RANK(AC383,(W383:Y383,Z383:AN383)),0)</f>
        <v>0</v>
      </c>
      <c r="AS383" s="7">
        <f>IF(AD383&gt;0,RANK(AD383,(W383:Y383,AD383:AN383)),0)</f>
        <v>0</v>
      </c>
      <c r="AT383" s="2" t="str">
        <f t="shared" si="447"/>
        <v>-</v>
      </c>
      <c r="AU383" s="2" t="str">
        <f t="shared" si="448"/>
        <v>-</v>
      </c>
      <c r="AV383" s="2" t="str">
        <f t="shared" si="449"/>
        <v>-</v>
      </c>
      <c r="AW383" s="2" t="str">
        <f t="shared" si="450"/>
        <v>-</v>
      </c>
      <c r="AY383" s="2" t="str">
        <f t="shared" si="409"/>
        <v>District 4</v>
      </c>
      <c r="AZ383" t="str">
        <f t="shared" si="410"/>
        <v>OH</v>
      </c>
      <c r="BA383">
        <v>4</v>
      </c>
      <c r="BC383" s="98">
        <v>39</v>
      </c>
      <c r="BD383" s="100">
        <v>904</v>
      </c>
      <c r="BE383" s="107">
        <f t="shared" si="451"/>
        <v>39904</v>
      </c>
      <c r="BF383" t="s">
        <v>2627</v>
      </c>
      <c r="BG383" t="s">
        <v>3208</v>
      </c>
    </row>
    <row r="384" spans="1:59" outlineLevel="1">
      <c r="A384" s="9" t="s">
        <v>1796</v>
      </c>
      <c r="B384" t="s">
        <v>2511</v>
      </c>
      <c r="C384" s="1">
        <f t="shared" si="440"/>
        <v>0</v>
      </c>
      <c r="D384" s="1">
        <v>4</v>
      </c>
      <c r="E384" s="1"/>
      <c r="F384" s="1"/>
      <c r="G384" s="1"/>
      <c r="H384" s="1"/>
      <c r="I384" s="1"/>
      <c r="J384" s="1"/>
      <c r="K384" s="7">
        <f>IF(W384&gt;0,RANK(W384,(W384:Y384,Z384:AN384)),0)</f>
        <v>0</v>
      </c>
      <c r="L384" s="7">
        <f>IF(X384&gt;0,RANK(X384,(W384:Y384,Z384:AN384)),0)</f>
        <v>0</v>
      </c>
      <c r="M384" s="7">
        <f>IF(Y384&gt;0,RANK(Y384,(W384:Y384,Z384:AN384)),0)</f>
        <v>0</v>
      </c>
      <c r="N384" s="7">
        <f>IF(Z384&gt;0,RANK(Z384,(W384:Y384,Z384:AN384)),0)</f>
        <v>0</v>
      </c>
      <c r="O384" s="49" t="e">
        <f t="shared" si="441"/>
        <v>#NUM!</v>
      </c>
      <c r="P384" s="178" t="e">
        <f t="shared" si="437"/>
        <v>#NUM!</v>
      </c>
      <c r="Q384" s="2"/>
      <c r="R384" s="2" t="str">
        <f t="shared" si="442"/>
        <v>-</v>
      </c>
      <c r="S384" s="2" t="str">
        <f t="shared" si="443"/>
        <v>-</v>
      </c>
      <c r="T384" s="2" t="str">
        <f t="shared" si="444"/>
        <v>-</v>
      </c>
      <c r="U384" s="2" t="str">
        <f t="shared" si="445"/>
        <v>-</v>
      </c>
      <c r="V384" s="2" t="str">
        <f t="shared" si="446"/>
        <v>-</v>
      </c>
      <c r="AD384" s="1">
        <f>SUMIF(County!$AT$1576:$AT$1663,$BA384,County!W$1576:W$1663)+SUMIF('Cong Dist'!$BA$1583:$BA$1637,$BA384,'Cong Dist'!AD$1583:AD$1637)</f>
        <v>0</v>
      </c>
      <c r="AE384" s="1">
        <f>SUMIF(County!$AT$1576:$AT$1663,$BA384,County!X$1576:X$1663)+SUMIF('Cong Dist'!$BA$1583:$BA$1637,$BA384,'Cong Dist'!AE$1583:AE$1637)</f>
        <v>0</v>
      </c>
      <c r="AP384" s="7">
        <f>IF(AA384&gt;0,RANK(AA384,(W384:Y384,Z384:AN384)),0)</f>
        <v>0</v>
      </c>
      <c r="AQ384" s="7">
        <f>IF(AB384&gt;0,RANK(AB384,(W384:Y384,Z384:AN384)),0)</f>
        <v>0</v>
      </c>
      <c r="AR384" s="7">
        <f>IF(AC384&gt;0,RANK(AC384,(W384:Y384,Z384:AN384)),0)</f>
        <v>0</v>
      </c>
      <c r="AS384" s="7">
        <f>IF(AD384&gt;0,RANK(AD384,(W384:Y384,AD384:AN384)),0)</f>
        <v>0</v>
      </c>
      <c r="AT384" s="2" t="str">
        <f t="shared" si="447"/>
        <v>-</v>
      </c>
      <c r="AU384" s="2" t="str">
        <f t="shared" si="448"/>
        <v>-</v>
      </c>
      <c r="AV384" s="2" t="str">
        <f t="shared" si="449"/>
        <v>-</v>
      </c>
      <c r="AW384" s="2" t="str">
        <f t="shared" si="450"/>
        <v>-</v>
      </c>
      <c r="AY384" s="2" t="str">
        <f t="shared" si="409"/>
        <v>District 5</v>
      </c>
      <c r="AZ384" t="str">
        <f t="shared" si="410"/>
        <v>OH</v>
      </c>
      <c r="BA384">
        <v>5</v>
      </c>
      <c r="BC384" s="98">
        <v>39</v>
      </c>
      <c r="BD384" s="100">
        <v>905</v>
      </c>
      <c r="BE384" s="107">
        <f t="shared" si="451"/>
        <v>39905</v>
      </c>
      <c r="BF384" t="s">
        <v>2627</v>
      </c>
      <c r="BG384" t="s">
        <v>3208</v>
      </c>
    </row>
    <row r="385" spans="1:59" outlineLevel="1">
      <c r="A385" s="9" t="s">
        <v>1775</v>
      </c>
      <c r="B385" t="s">
        <v>2511</v>
      </c>
      <c r="C385" s="1">
        <f t="shared" si="440"/>
        <v>0</v>
      </c>
      <c r="D385" s="1">
        <v>4</v>
      </c>
      <c r="E385" s="1"/>
      <c r="F385" s="1"/>
      <c r="G385" s="1"/>
      <c r="H385" s="1"/>
      <c r="I385" s="1"/>
      <c r="J385" s="1"/>
      <c r="K385" s="7">
        <f>IF(W385&gt;0,RANK(W385,(W385:Y385,Z385:AN385)),0)</f>
        <v>0</v>
      </c>
      <c r="L385" s="7">
        <f>IF(X385&gt;0,RANK(X385,(W385:Y385,Z385:AN385)),0)</f>
        <v>0</v>
      </c>
      <c r="M385" s="7">
        <f>IF(Y385&gt;0,RANK(Y385,(W385:Y385,Z385:AN385)),0)</f>
        <v>0</v>
      </c>
      <c r="N385" s="7">
        <f>IF(Z385&gt;0,RANK(Z385,(W385:Y385,Z385:AN385)),0)</f>
        <v>0</v>
      </c>
      <c r="O385" s="49" t="e">
        <f t="shared" si="441"/>
        <v>#NUM!</v>
      </c>
      <c r="P385" s="178" t="e">
        <f t="shared" si="437"/>
        <v>#NUM!</v>
      </c>
      <c r="Q385" s="2"/>
      <c r="R385" s="2" t="str">
        <f t="shared" si="442"/>
        <v>-</v>
      </c>
      <c r="S385" s="2" t="str">
        <f t="shared" si="443"/>
        <v>-</v>
      </c>
      <c r="T385" s="2" t="str">
        <f t="shared" si="444"/>
        <v>-</v>
      </c>
      <c r="U385" s="2" t="str">
        <f t="shared" si="445"/>
        <v>-</v>
      </c>
      <c r="V385" s="2" t="str">
        <f t="shared" si="446"/>
        <v>-</v>
      </c>
      <c r="AD385" s="1">
        <f>SUMIF(County!$AT$1576:$AT$1663,$BA385,County!W$1576:W$1663)+SUMIF('Cong Dist'!$BA$1583:$BA$1637,$BA385,'Cong Dist'!AD$1583:AD$1637)</f>
        <v>0</v>
      </c>
      <c r="AE385" s="1">
        <f>SUMIF(County!$AT$1576:$AT$1663,$BA385,County!X$1576:X$1663)+SUMIF('Cong Dist'!$BA$1583:$BA$1637,$BA385,'Cong Dist'!AE$1583:AE$1637)</f>
        <v>0</v>
      </c>
      <c r="AP385" s="7">
        <f>IF(AA385&gt;0,RANK(AA385,(W385:Y385,Z385:AN385)),0)</f>
        <v>0</v>
      </c>
      <c r="AQ385" s="7">
        <f>IF(AB385&gt;0,RANK(AB385,(W385:Y385,Z385:AN385)),0)</f>
        <v>0</v>
      </c>
      <c r="AR385" s="7">
        <f>IF(AC385&gt;0,RANK(AC385,(W385:Y385,Z385:AN385)),0)</f>
        <v>0</v>
      </c>
      <c r="AS385" s="7">
        <f>IF(AD385&gt;0,RANK(AD385,(W385:Y385,AD385:AN385)),0)</f>
        <v>0</v>
      </c>
      <c r="AT385" s="2" t="str">
        <f t="shared" si="447"/>
        <v>-</v>
      </c>
      <c r="AU385" s="2" t="str">
        <f t="shared" si="448"/>
        <v>-</v>
      </c>
      <c r="AV385" s="2" t="str">
        <f t="shared" si="449"/>
        <v>-</v>
      </c>
      <c r="AW385" s="2" t="str">
        <f t="shared" si="450"/>
        <v>-</v>
      </c>
      <c r="AY385" s="2" t="str">
        <f t="shared" si="409"/>
        <v>District 6</v>
      </c>
      <c r="AZ385" t="str">
        <f t="shared" si="410"/>
        <v>OH</v>
      </c>
      <c r="BA385">
        <v>6</v>
      </c>
      <c r="BC385" s="98">
        <v>39</v>
      </c>
      <c r="BD385" s="100">
        <v>906</v>
      </c>
      <c r="BE385" s="107">
        <f t="shared" si="451"/>
        <v>39906</v>
      </c>
      <c r="BF385" t="s">
        <v>2627</v>
      </c>
      <c r="BG385" t="s">
        <v>3208</v>
      </c>
    </row>
    <row r="386" spans="1:59" outlineLevel="1">
      <c r="A386" s="9" t="s">
        <v>1367</v>
      </c>
      <c r="B386" t="s">
        <v>2511</v>
      </c>
      <c r="C386" s="1">
        <f t="shared" si="440"/>
        <v>0</v>
      </c>
      <c r="D386" s="1">
        <v>4</v>
      </c>
      <c r="E386" s="1"/>
      <c r="F386" s="1"/>
      <c r="G386" s="1"/>
      <c r="H386" s="1"/>
      <c r="I386" s="1"/>
      <c r="J386" s="1"/>
      <c r="K386" s="7">
        <f>IF(W386&gt;0,RANK(W386,(W386:Y386,Z386:AN386)),0)</f>
        <v>0</v>
      </c>
      <c r="L386" s="7">
        <f>IF(X386&gt;0,RANK(X386,(W386:Y386,Z386:AN386)),0)</f>
        <v>0</v>
      </c>
      <c r="M386" s="7">
        <f>IF(Y386&gt;0,RANK(Y386,(W386:Y386,Z386:AN386)),0)</f>
        <v>0</v>
      </c>
      <c r="N386" s="7">
        <f>IF(Z386&gt;0,RANK(Z386,(W386:Y386,Z386:AN386)),0)</f>
        <v>0</v>
      </c>
      <c r="O386" s="49" t="e">
        <f t="shared" si="441"/>
        <v>#NUM!</v>
      </c>
      <c r="P386" s="178" t="e">
        <f t="shared" si="437"/>
        <v>#NUM!</v>
      </c>
      <c r="Q386" s="2"/>
      <c r="R386" s="2" t="str">
        <f t="shared" si="442"/>
        <v>-</v>
      </c>
      <c r="S386" s="2" t="str">
        <f t="shared" si="443"/>
        <v>-</v>
      </c>
      <c r="T386" s="2" t="str">
        <f t="shared" si="444"/>
        <v>-</v>
      </c>
      <c r="U386" s="2" t="str">
        <f t="shared" si="445"/>
        <v>-</v>
      </c>
      <c r="V386" s="2" t="str">
        <f t="shared" si="446"/>
        <v>-</v>
      </c>
      <c r="AD386" s="1">
        <f>SUMIF(County!$AT$1576:$AT$1663,$BA386,County!W$1576:W$1663)+SUMIF('Cong Dist'!$BA$1583:$BA$1637,$BA386,'Cong Dist'!AD$1583:AD$1637)</f>
        <v>0</v>
      </c>
      <c r="AE386" s="1">
        <f>SUMIF(County!$AT$1576:$AT$1663,$BA386,County!X$1576:X$1663)+SUMIF('Cong Dist'!$BA$1583:$BA$1637,$BA386,'Cong Dist'!AE$1583:AE$1637)</f>
        <v>0</v>
      </c>
      <c r="AP386" s="7">
        <f>IF(AA386&gt;0,RANK(AA386,(W386:Y386,Z386:AN386)),0)</f>
        <v>0</v>
      </c>
      <c r="AQ386" s="7">
        <f>IF(AB386&gt;0,RANK(AB386,(W386:Y386,Z386:AN386)),0)</f>
        <v>0</v>
      </c>
      <c r="AR386" s="7">
        <f>IF(AC386&gt;0,RANK(AC386,(W386:Y386,Z386:AN386)),0)</f>
        <v>0</v>
      </c>
      <c r="AS386" s="7">
        <f>IF(AD386&gt;0,RANK(AD386,(W386:Y386,AD386:AN386)),0)</f>
        <v>0</v>
      </c>
      <c r="AT386" s="2" t="str">
        <f t="shared" si="447"/>
        <v>-</v>
      </c>
      <c r="AU386" s="2" t="str">
        <f t="shared" si="448"/>
        <v>-</v>
      </c>
      <c r="AV386" s="2" t="str">
        <f t="shared" si="449"/>
        <v>-</v>
      </c>
      <c r="AW386" s="2" t="str">
        <f t="shared" si="450"/>
        <v>-</v>
      </c>
      <c r="AY386" s="2" t="str">
        <f t="shared" si="409"/>
        <v>District 7</v>
      </c>
      <c r="AZ386" t="str">
        <f t="shared" si="410"/>
        <v>OH</v>
      </c>
      <c r="BA386">
        <v>7</v>
      </c>
      <c r="BC386" s="98">
        <v>39</v>
      </c>
      <c r="BD386" s="100">
        <v>907</v>
      </c>
      <c r="BE386" s="107">
        <f t="shared" si="451"/>
        <v>39907</v>
      </c>
      <c r="BF386" t="s">
        <v>2627</v>
      </c>
      <c r="BG386" t="s">
        <v>3208</v>
      </c>
    </row>
    <row r="387" spans="1:59" outlineLevel="1">
      <c r="A387" s="9" t="s">
        <v>279</v>
      </c>
      <c r="B387" t="s">
        <v>2511</v>
      </c>
      <c r="C387" s="1">
        <f t="shared" si="440"/>
        <v>0</v>
      </c>
      <c r="D387" s="1">
        <v>4</v>
      </c>
      <c r="E387" s="1"/>
      <c r="F387" s="1"/>
      <c r="G387" s="1"/>
      <c r="H387" s="1"/>
      <c r="I387" s="1"/>
      <c r="J387" s="1"/>
      <c r="K387" s="7">
        <f>IF(W387&gt;0,RANK(W387,(W387:Y387,Z387:AN387)),0)</f>
        <v>0</v>
      </c>
      <c r="L387" s="7">
        <f>IF(X387&gt;0,RANK(X387,(W387:Y387,Z387:AN387)),0)</f>
        <v>0</v>
      </c>
      <c r="M387" s="7">
        <f>IF(Y387&gt;0,RANK(Y387,(W387:Y387,Z387:AN387)),0)</f>
        <v>0</v>
      </c>
      <c r="N387" s="7">
        <f>IF(Z387&gt;0,RANK(Z387,(W387:Y387,Z387:AN387)),0)</f>
        <v>0</v>
      </c>
      <c r="O387" s="49" t="e">
        <f t="shared" si="441"/>
        <v>#NUM!</v>
      </c>
      <c r="P387" s="178" t="e">
        <f t="shared" si="437"/>
        <v>#NUM!</v>
      </c>
      <c r="Q387" s="2"/>
      <c r="R387" s="2" t="str">
        <f t="shared" si="442"/>
        <v>-</v>
      </c>
      <c r="S387" s="2" t="str">
        <f t="shared" si="443"/>
        <v>-</v>
      </c>
      <c r="T387" s="2" t="str">
        <f t="shared" si="444"/>
        <v>-</v>
      </c>
      <c r="U387" s="2" t="str">
        <f t="shared" si="445"/>
        <v>-</v>
      </c>
      <c r="V387" s="2" t="str">
        <f t="shared" si="446"/>
        <v>-</v>
      </c>
      <c r="AD387" s="1">
        <f>SUMIF(County!$AT$1576:$AT$1663,$BA387,County!W$1576:W$1663)+SUMIF('Cong Dist'!$BA$1583:$BA$1637,$BA387,'Cong Dist'!AD$1583:AD$1637)</f>
        <v>0</v>
      </c>
      <c r="AE387" s="1">
        <f>SUMIF(County!$AT$1576:$AT$1663,$BA387,County!X$1576:X$1663)+SUMIF('Cong Dist'!$BA$1583:$BA$1637,$BA387,'Cong Dist'!AE$1583:AE$1637)</f>
        <v>0</v>
      </c>
      <c r="AP387" s="7">
        <f>IF(AA387&gt;0,RANK(AA387,(W387:Y387,Z387:AN387)),0)</f>
        <v>0</v>
      </c>
      <c r="AQ387" s="7">
        <f>IF(AB387&gt;0,RANK(AB387,(W387:Y387,Z387:AN387)),0)</f>
        <v>0</v>
      </c>
      <c r="AR387" s="7">
        <f>IF(AC387&gt;0,RANK(AC387,(W387:Y387,Z387:AN387)),0)</f>
        <v>0</v>
      </c>
      <c r="AS387" s="7">
        <f>IF(AD387&gt;0,RANK(AD387,(W387:Y387,AD387:AN387)),0)</f>
        <v>0</v>
      </c>
      <c r="AT387" s="2" t="str">
        <f t="shared" si="447"/>
        <v>-</v>
      </c>
      <c r="AU387" s="2" t="str">
        <f t="shared" si="448"/>
        <v>-</v>
      </c>
      <c r="AV387" s="2" t="str">
        <f t="shared" si="449"/>
        <v>-</v>
      </c>
      <c r="AW387" s="2" t="str">
        <f t="shared" si="450"/>
        <v>-</v>
      </c>
      <c r="AY387" s="2" t="str">
        <f t="shared" si="409"/>
        <v>District 8</v>
      </c>
      <c r="AZ387" t="str">
        <f t="shared" si="410"/>
        <v>OH</v>
      </c>
      <c r="BA387">
        <v>8</v>
      </c>
      <c r="BC387" s="98">
        <v>39</v>
      </c>
      <c r="BD387" s="100">
        <v>908</v>
      </c>
      <c r="BE387" s="107">
        <f t="shared" si="451"/>
        <v>39908</v>
      </c>
      <c r="BF387" t="s">
        <v>2627</v>
      </c>
      <c r="BG387" t="s">
        <v>3208</v>
      </c>
    </row>
    <row r="388" spans="1:59" outlineLevel="1">
      <c r="A388" s="9" t="s">
        <v>3025</v>
      </c>
      <c r="B388" t="s">
        <v>2511</v>
      </c>
      <c r="C388" s="1">
        <f t="shared" si="440"/>
        <v>0</v>
      </c>
      <c r="D388" s="1">
        <v>8</v>
      </c>
      <c r="E388" s="1"/>
      <c r="F388" s="1"/>
      <c r="G388" s="1"/>
      <c r="H388" s="1"/>
      <c r="I388" s="1"/>
      <c r="J388" s="1"/>
      <c r="K388" s="7">
        <f>IF(W388&gt;0,RANK(W388,(W388:Y388,Z388:AN388)),0)</f>
        <v>0</v>
      </c>
      <c r="L388" s="7">
        <f>IF(X388&gt;0,RANK(X388,(W388:Y388,Z388:AN388)),0)</f>
        <v>0</v>
      </c>
      <c r="M388" s="7">
        <f>IF(Y388&gt;0,RANK(Y388,(W388:Y388,Z388:AN388)),0)</f>
        <v>0</v>
      </c>
      <c r="N388" s="7">
        <f>IF(Z388&gt;0,RANK(Z388,(W388:Y388,Z388:AN388)),0)</f>
        <v>0</v>
      </c>
      <c r="O388" s="49" t="e">
        <f t="shared" si="441"/>
        <v>#NUM!</v>
      </c>
      <c r="P388" s="178" t="e">
        <f t="shared" si="437"/>
        <v>#NUM!</v>
      </c>
      <c r="Q388" s="2"/>
      <c r="R388" s="2" t="str">
        <f t="shared" si="442"/>
        <v>-</v>
      </c>
      <c r="S388" s="2" t="str">
        <f t="shared" si="443"/>
        <v>-</v>
      </c>
      <c r="T388" s="2" t="str">
        <f t="shared" si="444"/>
        <v>-</v>
      </c>
      <c r="U388" s="2" t="str">
        <f t="shared" si="445"/>
        <v>-</v>
      </c>
      <c r="V388" s="2" t="str">
        <f t="shared" si="446"/>
        <v>-</v>
      </c>
      <c r="AD388" s="1">
        <f>SUMIF(County!$AT$1576:$AT$1663,$BA388,County!W$1576:W$1663)+SUMIF('Cong Dist'!$BA$1583:$BA$1637,$BA388,'Cong Dist'!AD$1583:AD$1637)</f>
        <v>0</v>
      </c>
      <c r="AE388" s="1">
        <f>SUMIF(County!$AT$1576:$AT$1663,$BA388,County!X$1576:X$1663)+SUMIF('Cong Dist'!$BA$1583:$BA$1637,$BA388,'Cong Dist'!AE$1583:AE$1637)</f>
        <v>0</v>
      </c>
      <c r="AP388" s="7">
        <f>IF(AA388&gt;0,RANK(AA388,(W388:Y388,Z388:AN388)),0)</f>
        <v>0</v>
      </c>
      <c r="AQ388" s="7">
        <f>IF(AB388&gt;0,RANK(AB388,(W388:Y388,Z388:AN388)),0)</f>
        <v>0</v>
      </c>
      <c r="AR388" s="7">
        <f>IF(AC388&gt;0,RANK(AC388,(W388:Y388,Z388:AN388)),0)</f>
        <v>0</v>
      </c>
      <c r="AS388" s="7">
        <f>IF(AD388&gt;0,RANK(AD388,(W388:Y388,AD388:AN388)),0)</f>
        <v>0</v>
      </c>
      <c r="AT388" s="2" t="str">
        <f t="shared" si="447"/>
        <v>-</v>
      </c>
      <c r="AU388" s="2" t="str">
        <f t="shared" si="448"/>
        <v>-</v>
      </c>
      <c r="AV388" s="2" t="str">
        <f t="shared" si="449"/>
        <v>-</v>
      </c>
      <c r="AW388" s="2" t="str">
        <f t="shared" si="450"/>
        <v>-</v>
      </c>
      <c r="AY388" s="2" t="str">
        <f t="shared" ref="AY388:AY444" si="452">A388</f>
        <v>District 9</v>
      </c>
      <c r="AZ388" t="str">
        <f t="shared" ref="AZ388:AZ444" si="453">B388</f>
        <v>OH</v>
      </c>
      <c r="BA388">
        <v>9</v>
      </c>
      <c r="BC388" s="98">
        <v>39</v>
      </c>
      <c r="BD388" s="100">
        <v>909</v>
      </c>
      <c r="BE388" s="107">
        <f t="shared" si="451"/>
        <v>39909</v>
      </c>
      <c r="BF388" t="s">
        <v>2627</v>
      </c>
      <c r="BG388" t="s">
        <v>3208</v>
      </c>
    </row>
    <row r="389" spans="1:59" outlineLevel="1">
      <c r="A389" s="9" t="s">
        <v>51</v>
      </c>
      <c r="B389" t="s">
        <v>2511</v>
      </c>
      <c r="C389" s="1">
        <f t="shared" si="440"/>
        <v>0</v>
      </c>
      <c r="D389" s="1">
        <v>4</v>
      </c>
      <c r="E389" s="1"/>
      <c r="F389" s="1"/>
      <c r="G389" s="1"/>
      <c r="H389" s="1"/>
      <c r="I389" s="1"/>
      <c r="J389" s="1"/>
      <c r="K389" s="7">
        <f>IF(W389&gt;0,RANK(W389,(W389:Y389,Z389:AN389)),0)</f>
        <v>0</v>
      </c>
      <c r="L389" s="7">
        <f>IF(X389&gt;0,RANK(X389,(W389:Y389,Z389:AN389)),0)</f>
        <v>0</v>
      </c>
      <c r="M389" s="7">
        <f>IF(Y389&gt;0,RANK(Y389,(W389:Y389,Z389:AN389)),0)</f>
        <v>0</v>
      </c>
      <c r="N389" s="7">
        <f>IF(Z389&gt;0,RANK(Z389,(W389:Y389,Z389:AN389)),0)</f>
        <v>0</v>
      </c>
      <c r="O389" s="49" t="e">
        <f t="shared" si="441"/>
        <v>#NUM!</v>
      </c>
      <c r="P389" s="178" t="e">
        <f t="shared" si="437"/>
        <v>#NUM!</v>
      </c>
      <c r="Q389" s="2"/>
      <c r="R389" s="2" t="str">
        <f t="shared" si="442"/>
        <v>-</v>
      </c>
      <c r="S389" s="2" t="str">
        <f t="shared" si="443"/>
        <v>-</v>
      </c>
      <c r="T389" s="2" t="str">
        <f t="shared" si="444"/>
        <v>-</v>
      </c>
      <c r="U389" s="2" t="str">
        <f t="shared" si="445"/>
        <v>-</v>
      </c>
      <c r="V389" s="2" t="str">
        <f t="shared" si="446"/>
        <v>-</v>
      </c>
      <c r="AD389" s="1">
        <f>SUMIF(County!$AT$1576:$AT$1663,$BA389,County!W$1576:W$1663)+SUMIF('Cong Dist'!$BA$1583:$BA$1637,$BA389,'Cong Dist'!AD$1583:AD$1637)</f>
        <v>0</v>
      </c>
      <c r="AE389" s="1">
        <f>SUMIF(County!$AT$1576:$AT$1663,$BA389,County!X$1576:X$1663)+SUMIF('Cong Dist'!$BA$1583:$BA$1637,$BA389,'Cong Dist'!AE$1583:AE$1637)</f>
        <v>0</v>
      </c>
      <c r="AP389" s="7">
        <f>IF(AA389&gt;0,RANK(AA389,(W389:Y389,Z389:AN389)),0)</f>
        <v>0</v>
      </c>
      <c r="AQ389" s="7">
        <f>IF(AB389&gt;0,RANK(AB389,(W389:Y389,Z389:AN389)),0)</f>
        <v>0</v>
      </c>
      <c r="AR389" s="7">
        <f>IF(AC389&gt;0,RANK(AC389,(W389:Y389,Z389:AN389)),0)</f>
        <v>0</v>
      </c>
      <c r="AS389" s="7">
        <f>IF(AD389&gt;0,RANK(AD389,(W389:Y389,AD389:AN389)),0)</f>
        <v>0</v>
      </c>
      <c r="AT389" s="2" t="str">
        <f t="shared" si="447"/>
        <v>-</v>
      </c>
      <c r="AU389" s="2" t="str">
        <f t="shared" si="448"/>
        <v>-</v>
      </c>
      <c r="AV389" s="2" t="str">
        <f t="shared" si="449"/>
        <v>-</v>
      </c>
      <c r="AW389" s="2" t="str">
        <f t="shared" si="450"/>
        <v>-</v>
      </c>
      <c r="AY389" s="2" t="str">
        <f t="shared" si="452"/>
        <v>District 10</v>
      </c>
      <c r="AZ389" t="str">
        <f t="shared" si="453"/>
        <v>OH</v>
      </c>
      <c r="BA389">
        <v>10</v>
      </c>
      <c r="BC389" s="98">
        <v>39</v>
      </c>
      <c r="BD389" s="100">
        <v>910</v>
      </c>
      <c r="BE389" s="107">
        <f t="shared" si="451"/>
        <v>39910</v>
      </c>
      <c r="BF389" t="s">
        <v>2627</v>
      </c>
      <c r="BG389" t="s">
        <v>3208</v>
      </c>
    </row>
    <row r="390" spans="1:59" outlineLevel="1">
      <c r="A390" s="9" t="s">
        <v>1909</v>
      </c>
      <c r="B390" t="s">
        <v>2511</v>
      </c>
      <c r="C390" s="1">
        <f t="shared" si="440"/>
        <v>0</v>
      </c>
      <c r="D390" s="1">
        <v>17</v>
      </c>
      <c r="E390" s="1"/>
      <c r="F390" s="1"/>
      <c r="G390" s="1"/>
      <c r="H390" s="1"/>
      <c r="I390" s="1"/>
      <c r="J390" s="1"/>
      <c r="K390" s="7">
        <f>IF(W390&gt;0,RANK(W390,(W390:Y390,Z390:AN390)),0)</f>
        <v>0</v>
      </c>
      <c r="L390" s="7">
        <f>IF(X390&gt;0,RANK(X390,(W390:Y390,Z390:AN390)),0)</f>
        <v>0</v>
      </c>
      <c r="M390" s="7">
        <f>IF(Y390&gt;0,RANK(Y390,(W390:Y390,Z390:AN390)),0)</f>
        <v>0</v>
      </c>
      <c r="N390" s="7">
        <f>IF(Z390&gt;0,RANK(Z390,(W390:Y390,Z390:AN390)),0)</f>
        <v>0</v>
      </c>
      <c r="O390" s="49" t="e">
        <f t="shared" si="441"/>
        <v>#NUM!</v>
      </c>
      <c r="P390" s="178" t="e">
        <f t="shared" si="437"/>
        <v>#NUM!</v>
      </c>
      <c r="Q390" s="2"/>
      <c r="R390" s="2" t="str">
        <f t="shared" si="442"/>
        <v>-</v>
      </c>
      <c r="S390" s="2" t="str">
        <f t="shared" si="443"/>
        <v>-</v>
      </c>
      <c r="T390" s="2" t="str">
        <f t="shared" si="444"/>
        <v>-</v>
      </c>
      <c r="U390" s="2" t="str">
        <f t="shared" si="445"/>
        <v>-</v>
      </c>
      <c r="V390" s="2" t="str">
        <f t="shared" si="446"/>
        <v>-</v>
      </c>
      <c r="AD390" s="1">
        <f>SUMIF(County!$AT$1576:$AT$1663,$BA390,County!W$1576:W$1663)+SUMIF('Cong Dist'!$BA$1583:$BA$1637,$BA390,'Cong Dist'!AD$1583:AD$1637)</f>
        <v>0</v>
      </c>
      <c r="AE390" s="1">
        <f>SUMIF(County!$AT$1576:$AT$1663,$BA390,County!X$1576:X$1663)+SUMIF('Cong Dist'!$BA$1583:$BA$1637,$BA390,'Cong Dist'!AE$1583:AE$1637)</f>
        <v>0</v>
      </c>
      <c r="AP390" s="7">
        <f>IF(AA390&gt;0,RANK(AA390,(W390:Y390,Z390:AN390)),0)</f>
        <v>0</v>
      </c>
      <c r="AQ390" s="7">
        <f>IF(AB390&gt;0,RANK(AB390,(W390:Y390,Z390:AN390)),0)</f>
        <v>0</v>
      </c>
      <c r="AR390" s="7">
        <f>IF(AC390&gt;0,RANK(AC390,(W390:Y390,Z390:AN390)),0)</f>
        <v>0</v>
      </c>
      <c r="AS390" s="7">
        <f>IF(AD390&gt;0,RANK(AD390,(W390:Y390,AD390:AN390)),0)</f>
        <v>0</v>
      </c>
      <c r="AT390" s="2" t="str">
        <f t="shared" si="447"/>
        <v>-</v>
      </c>
      <c r="AU390" s="2" t="str">
        <f t="shared" si="448"/>
        <v>-</v>
      </c>
      <c r="AV390" s="2" t="str">
        <f t="shared" si="449"/>
        <v>-</v>
      </c>
      <c r="AW390" s="2" t="str">
        <f t="shared" si="450"/>
        <v>-</v>
      </c>
      <c r="AY390" s="2" t="str">
        <f t="shared" si="452"/>
        <v>District 11</v>
      </c>
      <c r="AZ390" t="str">
        <f t="shared" si="453"/>
        <v>OH</v>
      </c>
      <c r="BA390">
        <v>11</v>
      </c>
      <c r="BC390" s="98">
        <v>39</v>
      </c>
      <c r="BD390" s="100">
        <v>911</v>
      </c>
      <c r="BE390" s="107">
        <f t="shared" si="451"/>
        <v>39911</v>
      </c>
      <c r="BF390" t="s">
        <v>2627</v>
      </c>
      <c r="BG390" t="s">
        <v>3208</v>
      </c>
    </row>
    <row r="391" spans="1:59" outlineLevel="1">
      <c r="A391" s="9" t="s">
        <v>473</v>
      </c>
      <c r="B391" t="s">
        <v>2511</v>
      </c>
      <c r="C391" s="1">
        <f t="shared" si="440"/>
        <v>0</v>
      </c>
      <c r="D391" s="1">
        <v>4</v>
      </c>
      <c r="E391" s="1"/>
      <c r="F391" s="1"/>
      <c r="G391" s="1"/>
      <c r="H391" s="1"/>
      <c r="I391" s="1"/>
      <c r="J391" s="1"/>
      <c r="K391" s="7">
        <f>IF(W391&gt;0,RANK(W391,(W391:Y391,Z391:AN391)),0)</f>
        <v>0</v>
      </c>
      <c r="L391" s="7">
        <f>IF(X391&gt;0,RANK(X391,(W391:Y391,Z391:AN391)),0)</f>
        <v>0</v>
      </c>
      <c r="M391" s="7">
        <f>IF(Y391&gt;0,RANK(Y391,(W391:Y391,Z391:AN391)),0)</f>
        <v>0</v>
      </c>
      <c r="N391" s="7">
        <f>IF(Z391&gt;0,RANK(Z391,(W391:Y391,Z391:AN391)),0)</f>
        <v>0</v>
      </c>
      <c r="O391" s="49" t="e">
        <f t="shared" si="441"/>
        <v>#NUM!</v>
      </c>
      <c r="P391" s="178" t="e">
        <f t="shared" si="437"/>
        <v>#NUM!</v>
      </c>
      <c r="Q391" s="2"/>
      <c r="R391" s="2" t="str">
        <f t="shared" si="442"/>
        <v>-</v>
      </c>
      <c r="S391" s="2" t="str">
        <f t="shared" si="443"/>
        <v>-</v>
      </c>
      <c r="T391" s="2" t="str">
        <f t="shared" si="444"/>
        <v>-</v>
      </c>
      <c r="U391" s="2" t="str">
        <f t="shared" si="445"/>
        <v>-</v>
      </c>
      <c r="V391" s="2" t="str">
        <f t="shared" si="446"/>
        <v>-</v>
      </c>
      <c r="AD391" s="1">
        <f>SUMIF(County!$AT$1576:$AT$1663,$BA391,County!W$1576:W$1663)+SUMIF('Cong Dist'!$BA$1583:$BA$1637,$BA391,'Cong Dist'!AD$1583:AD$1637)</f>
        <v>0</v>
      </c>
      <c r="AE391" s="1">
        <f>SUMIF(County!$AT$1576:$AT$1663,$BA391,County!X$1576:X$1663)+SUMIF('Cong Dist'!$BA$1583:$BA$1637,$BA391,'Cong Dist'!AE$1583:AE$1637)</f>
        <v>0</v>
      </c>
      <c r="AP391" s="7">
        <f>IF(AA391&gt;0,RANK(AA391,(W391:Y391,Z391:AN391)),0)</f>
        <v>0</v>
      </c>
      <c r="AQ391" s="7">
        <f>IF(AB391&gt;0,RANK(AB391,(W391:Y391,Z391:AN391)),0)</f>
        <v>0</v>
      </c>
      <c r="AR391" s="7">
        <f>IF(AC391&gt;0,RANK(AC391,(W391:Y391,Z391:AN391)),0)</f>
        <v>0</v>
      </c>
      <c r="AS391" s="7">
        <f>IF(AD391&gt;0,RANK(AD391,(W391:Y391,AD391:AN391)),0)</f>
        <v>0</v>
      </c>
      <c r="AT391" s="2" t="str">
        <f t="shared" si="447"/>
        <v>-</v>
      </c>
      <c r="AU391" s="2" t="str">
        <f t="shared" si="448"/>
        <v>-</v>
      </c>
      <c r="AV391" s="2" t="str">
        <f t="shared" si="449"/>
        <v>-</v>
      </c>
      <c r="AW391" s="2" t="str">
        <f t="shared" si="450"/>
        <v>-</v>
      </c>
      <c r="AY391" s="2" t="str">
        <f t="shared" si="452"/>
        <v>District 12</v>
      </c>
      <c r="AZ391" t="str">
        <f t="shared" si="453"/>
        <v>OH</v>
      </c>
      <c r="BA391">
        <v>12</v>
      </c>
      <c r="BC391" s="98">
        <v>39</v>
      </c>
      <c r="BD391" s="100">
        <v>912</v>
      </c>
      <c r="BE391" s="107">
        <f t="shared" si="451"/>
        <v>39912</v>
      </c>
      <c r="BF391" t="s">
        <v>2627</v>
      </c>
      <c r="BG391" t="s">
        <v>3208</v>
      </c>
    </row>
    <row r="392" spans="1:59" outlineLevel="1">
      <c r="A392" s="9" t="s">
        <v>584</v>
      </c>
      <c r="B392" t="s">
        <v>2511</v>
      </c>
      <c r="C392" s="1">
        <f t="shared" si="440"/>
        <v>0</v>
      </c>
      <c r="D392" s="1">
        <v>8</v>
      </c>
      <c r="E392" s="1"/>
      <c r="F392" s="1"/>
      <c r="G392" s="1"/>
      <c r="H392" s="1"/>
      <c r="I392" s="1"/>
      <c r="J392" s="1"/>
      <c r="K392" s="7">
        <f>IF(W392&gt;0,RANK(W392,(W392:Y392,Z392:AN392)),0)</f>
        <v>0</v>
      </c>
      <c r="L392" s="7">
        <f>IF(X392&gt;0,RANK(X392,(W392:Y392,Z392:AN392)),0)</f>
        <v>0</v>
      </c>
      <c r="M392" s="7">
        <f>IF(Y392&gt;0,RANK(Y392,(W392:Y392,Z392:AN392)),0)</f>
        <v>0</v>
      </c>
      <c r="N392" s="7">
        <f>IF(Z392&gt;0,RANK(Z392,(W392:Y392,Z392:AN392)),0)</f>
        <v>0</v>
      </c>
      <c r="O392" s="49" t="e">
        <f t="shared" si="441"/>
        <v>#NUM!</v>
      </c>
      <c r="P392" s="178" t="e">
        <f t="shared" si="437"/>
        <v>#NUM!</v>
      </c>
      <c r="Q392" s="2"/>
      <c r="R392" s="2" t="str">
        <f t="shared" si="442"/>
        <v>-</v>
      </c>
      <c r="S392" s="2" t="str">
        <f t="shared" si="443"/>
        <v>-</v>
      </c>
      <c r="T392" s="2" t="str">
        <f t="shared" si="444"/>
        <v>-</v>
      </c>
      <c r="U392" s="2" t="str">
        <f t="shared" si="445"/>
        <v>-</v>
      </c>
      <c r="V392" s="2" t="str">
        <f t="shared" si="446"/>
        <v>-</v>
      </c>
      <c r="AD392" s="1">
        <f>SUMIF(County!$AT$1576:$AT$1663,$BA392,County!W$1576:W$1663)+SUMIF('Cong Dist'!$BA$1583:$BA$1637,$BA392,'Cong Dist'!AD$1583:AD$1637)</f>
        <v>0</v>
      </c>
      <c r="AE392" s="1">
        <f>SUMIF(County!$AT$1576:$AT$1663,$BA392,County!X$1576:X$1663)+SUMIF('Cong Dist'!$BA$1583:$BA$1637,$BA392,'Cong Dist'!AE$1583:AE$1637)</f>
        <v>0</v>
      </c>
      <c r="AP392" s="7">
        <f>IF(AA392&gt;0,RANK(AA392,(W392:Y392,Z392:AN392)),0)</f>
        <v>0</v>
      </c>
      <c r="AQ392" s="7">
        <f>IF(AB392&gt;0,RANK(AB392,(W392:Y392,Z392:AN392)),0)</f>
        <v>0</v>
      </c>
      <c r="AR392" s="7">
        <f>IF(AC392&gt;0,RANK(AC392,(W392:Y392,Z392:AN392)),0)</f>
        <v>0</v>
      </c>
      <c r="AS392" s="7">
        <f>IF(AD392&gt;0,RANK(AD392,(W392:Y392,AD392:AN392)),0)</f>
        <v>0</v>
      </c>
      <c r="AT392" s="2" t="str">
        <f t="shared" si="447"/>
        <v>-</v>
      </c>
      <c r="AU392" s="2" t="str">
        <f t="shared" si="448"/>
        <v>-</v>
      </c>
      <c r="AV392" s="2" t="str">
        <f t="shared" si="449"/>
        <v>-</v>
      </c>
      <c r="AW392" s="2" t="str">
        <f t="shared" si="450"/>
        <v>-</v>
      </c>
      <c r="AY392" s="2" t="str">
        <f t="shared" si="452"/>
        <v>District 13</v>
      </c>
      <c r="AZ392" t="str">
        <f t="shared" si="453"/>
        <v>OH</v>
      </c>
      <c r="BA392">
        <v>13</v>
      </c>
      <c r="BC392" s="98">
        <v>39</v>
      </c>
      <c r="BD392" s="100">
        <v>913</v>
      </c>
      <c r="BE392" s="107">
        <f t="shared" si="451"/>
        <v>39913</v>
      </c>
      <c r="BF392" t="s">
        <v>2627</v>
      </c>
      <c r="BG392" t="s">
        <v>3208</v>
      </c>
    </row>
    <row r="393" spans="1:59" outlineLevel="1">
      <c r="A393" s="9" t="s">
        <v>28</v>
      </c>
      <c r="B393" t="s">
        <v>2511</v>
      </c>
      <c r="C393" s="1">
        <f t="shared" si="440"/>
        <v>0</v>
      </c>
      <c r="D393" s="1">
        <v>4</v>
      </c>
      <c r="E393" s="1"/>
      <c r="F393" s="1"/>
      <c r="G393" s="1"/>
      <c r="H393" s="1"/>
      <c r="I393" s="1"/>
      <c r="J393" s="1"/>
      <c r="K393" s="7">
        <f>IF(W393&gt;0,RANK(W393,(W393:Y393,Z393:AN393)),0)</f>
        <v>0</v>
      </c>
      <c r="L393" s="7">
        <f>IF(X393&gt;0,RANK(X393,(W393:Y393,Z393:AN393)),0)</f>
        <v>0</v>
      </c>
      <c r="M393" s="7">
        <f>IF(Y393&gt;0,RANK(Y393,(W393:Y393,Z393:AN393)),0)</f>
        <v>0</v>
      </c>
      <c r="N393" s="7">
        <f>IF(Z393&gt;0,RANK(Z393,(W393:Y393,Z393:AN393)),0)</f>
        <v>0</v>
      </c>
      <c r="O393" s="49" t="e">
        <f t="shared" si="441"/>
        <v>#NUM!</v>
      </c>
      <c r="P393" s="178" t="e">
        <f t="shared" si="437"/>
        <v>#NUM!</v>
      </c>
      <c r="Q393" s="2"/>
      <c r="R393" s="2" t="str">
        <f t="shared" si="442"/>
        <v>-</v>
      </c>
      <c r="S393" s="2" t="str">
        <f t="shared" si="443"/>
        <v>-</v>
      </c>
      <c r="T393" s="2" t="str">
        <f t="shared" si="444"/>
        <v>-</v>
      </c>
      <c r="U393" s="2" t="str">
        <f t="shared" si="445"/>
        <v>-</v>
      </c>
      <c r="V393" s="2" t="str">
        <f t="shared" si="446"/>
        <v>-</v>
      </c>
      <c r="AD393" s="1">
        <f>SUMIF(County!$AT$1576:$AT$1663,$BA393,County!W$1576:W$1663)+SUMIF('Cong Dist'!$BA$1583:$BA$1637,$BA393,'Cong Dist'!AD$1583:AD$1637)</f>
        <v>0</v>
      </c>
      <c r="AE393" s="1">
        <f>SUMIF(County!$AT$1576:$AT$1663,$BA393,County!X$1576:X$1663)+SUMIF('Cong Dist'!$BA$1583:$BA$1637,$BA393,'Cong Dist'!AE$1583:AE$1637)</f>
        <v>0</v>
      </c>
      <c r="AP393" s="7">
        <f>IF(AA393&gt;0,RANK(AA393,(W393:Y393,Z393:AN393)),0)</f>
        <v>0</v>
      </c>
      <c r="AQ393" s="7">
        <f>IF(AB393&gt;0,RANK(AB393,(W393:Y393,Z393:AN393)),0)</f>
        <v>0</v>
      </c>
      <c r="AR393" s="7">
        <f>IF(AC393&gt;0,RANK(AC393,(W393:Y393,Z393:AN393)),0)</f>
        <v>0</v>
      </c>
      <c r="AS393" s="7">
        <f>IF(AD393&gt;0,RANK(AD393,(W393:Y393,AD393:AN393)),0)</f>
        <v>0</v>
      </c>
      <c r="AT393" s="2" t="str">
        <f t="shared" si="447"/>
        <v>-</v>
      </c>
      <c r="AU393" s="2" t="str">
        <f t="shared" si="448"/>
        <v>-</v>
      </c>
      <c r="AV393" s="2" t="str">
        <f t="shared" si="449"/>
        <v>-</v>
      </c>
      <c r="AW393" s="2" t="str">
        <f t="shared" si="450"/>
        <v>-</v>
      </c>
      <c r="AY393" s="2" t="str">
        <f t="shared" si="452"/>
        <v>District 14</v>
      </c>
      <c r="AZ393" t="str">
        <f t="shared" si="453"/>
        <v>OH</v>
      </c>
      <c r="BA393">
        <v>14</v>
      </c>
      <c r="BC393" s="98">
        <v>39</v>
      </c>
      <c r="BD393" s="100">
        <v>914</v>
      </c>
      <c r="BE393" s="107">
        <f t="shared" si="451"/>
        <v>39914</v>
      </c>
      <c r="BF393" t="s">
        <v>2627</v>
      </c>
      <c r="BG393" t="s">
        <v>3208</v>
      </c>
    </row>
    <row r="394" spans="1:59" outlineLevel="1">
      <c r="A394" s="9" t="s">
        <v>1060</v>
      </c>
      <c r="B394" t="s">
        <v>2511</v>
      </c>
      <c r="C394" s="1">
        <f t="shared" si="440"/>
        <v>0</v>
      </c>
      <c r="D394" s="1">
        <v>4</v>
      </c>
      <c r="E394" s="1"/>
      <c r="F394" s="1"/>
      <c r="G394" s="1"/>
      <c r="H394" s="1"/>
      <c r="I394" s="1"/>
      <c r="J394" s="1"/>
      <c r="K394" s="7">
        <f>IF(W394&gt;0,RANK(W394,(W394:Y394,Z394:AN394)),0)</f>
        <v>0</v>
      </c>
      <c r="L394" s="7">
        <f>IF(X394&gt;0,RANK(X394,(W394:Y394,Z394:AN394)),0)</f>
        <v>0</v>
      </c>
      <c r="M394" s="7">
        <f>IF(Y394&gt;0,RANK(Y394,(W394:Y394,Z394:AN394)),0)</f>
        <v>0</v>
      </c>
      <c r="N394" s="7">
        <f>IF(Z394&gt;0,RANK(Z394,(W394:Y394,Z394:AN394)),0)</f>
        <v>0</v>
      </c>
      <c r="O394" s="49" t="e">
        <f t="shared" si="441"/>
        <v>#NUM!</v>
      </c>
      <c r="P394" s="178" t="e">
        <f t="shared" si="437"/>
        <v>#NUM!</v>
      </c>
      <c r="Q394" s="2"/>
      <c r="R394" s="2" t="str">
        <f t="shared" si="442"/>
        <v>-</v>
      </c>
      <c r="S394" s="2" t="str">
        <f t="shared" si="443"/>
        <v>-</v>
      </c>
      <c r="T394" s="2" t="str">
        <f t="shared" si="444"/>
        <v>-</v>
      </c>
      <c r="U394" s="2" t="str">
        <f t="shared" si="445"/>
        <v>-</v>
      </c>
      <c r="V394" s="2" t="str">
        <f t="shared" si="446"/>
        <v>-</v>
      </c>
      <c r="AD394" s="1">
        <f>SUMIF(County!$AT$1576:$AT$1663,$BA394,County!W$1576:W$1663)+SUMIF('Cong Dist'!$BA$1583:$BA$1637,$BA394,'Cong Dist'!AD$1583:AD$1637)</f>
        <v>0</v>
      </c>
      <c r="AE394" s="1">
        <f>SUMIF(County!$AT$1576:$AT$1663,$BA394,County!X$1576:X$1663)+SUMIF('Cong Dist'!$BA$1583:$BA$1637,$BA394,'Cong Dist'!AE$1583:AE$1637)</f>
        <v>0</v>
      </c>
      <c r="AP394" s="7">
        <f>IF(AA394&gt;0,RANK(AA394,(W394:Y394,Z394:AN394)),0)</f>
        <v>0</v>
      </c>
      <c r="AQ394" s="7">
        <f>IF(AB394&gt;0,RANK(AB394,(W394:Y394,Z394:AN394)),0)</f>
        <v>0</v>
      </c>
      <c r="AR394" s="7">
        <f>IF(AC394&gt;0,RANK(AC394,(W394:Y394,Z394:AN394)),0)</f>
        <v>0</v>
      </c>
      <c r="AS394" s="7">
        <f>IF(AD394&gt;0,RANK(AD394,(W394:Y394,AD394:AN394)),0)</f>
        <v>0</v>
      </c>
      <c r="AT394" s="2" t="str">
        <f t="shared" si="447"/>
        <v>-</v>
      </c>
      <c r="AU394" s="2" t="str">
        <f t="shared" si="448"/>
        <v>-</v>
      </c>
      <c r="AV394" s="2" t="str">
        <f t="shared" si="449"/>
        <v>-</v>
      </c>
      <c r="AW394" s="2" t="str">
        <f t="shared" si="450"/>
        <v>-</v>
      </c>
      <c r="AY394" s="2" t="str">
        <f t="shared" si="452"/>
        <v>District 15</v>
      </c>
      <c r="AZ394" t="str">
        <f t="shared" si="453"/>
        <v>OH</v>
      </c>
      <c r="BA394">
        <v>15</v>
      </c>
      <c r="BC394" s="98">
        <v>39</v>
      </c>
      <c r="BD394" s="100">
        <v>915</v>
      </c>
      <c r="BE394" s="107">
        <f t="shared" si="451"/>
        <v>39915</v>
      </c>
      <c r="BF394" t="s">
        <v>2627</v>
      </c>
      <c r="BG394" t="s">
        <v>3208</v>
      </c>
    </row>
    <row r="395" spans="1:59" outlineLevel="1">
      <c r="A395" s="9" t="s">
        <v>3142</v>
      </c>
      <c r="B395" t="s">
        <v>2511</v>
      </c>
      <c r="C395" s="1">
        <f t="shared" si="440"/>
        <v>0</v>
      </c>
      <c r="D395" s="1">
        <v>4</v>
      </c>
      <c r="E395" s="1"/>
      <c r="F395" s="1"/>
      <c r="G395" s="1"/>
      <c r="H395" s="1"/>
      <c r="I395" s="1"/>
      <c r="J395" s="1"/>
      <c r="K395" s="7">
        <f>IF(W395&gt;0,RANK(W395,(W395:Y395,Z395:AN395)),0)</f>
        <v>0</v>
      </c>
      <c r="L395" s="7">
        <f>IF(X395&gt;0,RANK(X395,(W395:Y395,Z395:AN395)),0)</f>
        <v>0</v>
      </c>
      <c r="M395" s="7">
        <f>IF(Y395&gt;0,RANK(Y395,(W395:Y395,Z395:AN395)),0)</f>
        <v>0</v>
      </c>
      <c r="N395" s="7">
        <f>IF(Z395&gt;0,RANK(Z395,(W395:Y395,Z395:AN395)),0)</f>
        <v>0</v>
      </c>
      <c r="O395" s="49" t="e">
        <f t="shared" si="441"/>
        <v>#NUM!</v>
      </c>
      <c r="P395" s="178" t="e">
        <f t="shared" si="437"/>
        <v>#NUM!</v>
      </c>
      <c r="Q395" s="2"/>
      <c r="R395" s="2" t="str">
        <f t="shared" si="442"/>
        <v>-</v>
      </c>
      <c r="S395" s="2" t="str">
        <f t="shared" si="443"/>
        <v>-</v>
      </c>
      <c r="T395" s="2" t="str">
        <f t="shared" si="444"/>
        <v>-</v>
      </c>
      <c r="U395" s="2" t="str">
        <f t="shared" si="445"/>
        <v>-</v>
      </c>
      <c r="V395" s="2" t="str">
        <f t="shared" si="446"/>
        <v>-</v>
      </c>
      <c r="AD395" s="1">
        <f>SUMIF(County!$AT$1576:$AT$1663,$BA395,County!W$1576:W$1663)+SUMIF('Cong Dist'!$BA$1583:$BA$1637,$BA395,'Cong Dist'!AD$1583:AD$1637)</f>
        <v>0</v>
      </c>
      <c r="AE395" s="1">
        <f>SUMIF(County!$AT$1576:$AT$1663,$BA395,County!X$1576:X$1663)+SUMIF('Cong Dist'!$BA$1583:$BA$1637,$BA395,'Cong Dist'!AE$1583:AE$1637)</f>
        <v>0</v>
      </c>
      <c r="AP395" s="7">
        <f>IF(AA395&gt;0,RANK(AA395,(W395:Y395,Z395:AN395)),0)</f>
        <v>0</v>
      </c>
      <c r="AQ395" s="7">
        <f>IF(AB395&gt;0,RANK(AB395,(W395:Y395,Z395:AN395)),0)</f>
        <v>0</v>
      </c>
      <c r="AR395" s="7">
        <f>IF(AC395&gt;0,RANK(AC395,(W395:Y395,Z395:AN395)),0)</f>
        <v>0</v>
      </c>
      <c r="AS395" s="7">
        <f>IF(AD395&gt;0,RANK(AD395,(W395:Y395,AD395:AN395)),0)</f>
        <v>0</v>
      </c>
      <c r="AT395" s="2" t="str">
        <f t="shared" si="447"/>
        <v>-</v>
      </c>
      <c r="AU395" s="2" t="str">
        <f t="shared" si="448"/>
        <v>-</v>
      </c>
      <c r="AV395" s="2" t="str">
        <f t="shared" si="449"/>
        <v>-</v>
      </c>
      <c r="AW395" s="2" t="str">
        <f t="shared" si="450"/>
        <v>-</v>
      </c>
      <c r="AY395" s="2" t="str">
        <f t="shared" si="452"/>
        <v>District 16</v>
      </c>
      <c r="AZ395" t="str">
        <f t="shared" si="453"/>
        <v>OH</v>
      </c>
      <c r="BA395">
        <v>16</v>
      </c>
      <c r="BC395" s="98">
        <v>39</v>
      </c>
      <c r="BD395" s="100">
        <v>916</v>
      </c>
      <c r="BE395" s="107">
        <f t="shared" si="451"/>
        <v>39916</v>
      </c>
      <c r="BF395" t="s">
        <v>2627</v>
      </c>
      <c r="BG395" t="s">
        <v>3208</v>
      </c>
    </row>
    <row r="396" spans="1:59">
      <c r="A396" t="s">
        <v>732</v>
      </c>
      <c r="B396" t="s">
        <v>1114</v>
      </c>
      <c r="C396" s="1">
        <f t="shared" si="440"/>
        <v>0</v>
      </c>
      <c r="D396" s="1">
        <v>50</v>
      </c>
      <c r="E396" s="1"/>
      <c r="F396" s="1"/>
      <c r="G396" s="1"/>
      <c r="H396" s="1"/>
      <c r="I396" s="1"/>
      <c r="J396" s="1"/>
      <c r="K396" s="7">
        <f>IF(W396&gt;0,RANK(W396,(W396:Y396,Z396:AN396)),0)</f>
        <v>0</v>
      </c>
      <c r="L396" s="7">
        <f>IF(X396&gt;0,RANK(X396,(W396:Y396,Z396:AN396)),0)</f>
        <v>0</v>
      </c>
      <c r="M396" s="7">
        <f>IF(Y396&gt;0,RANK(Y396,(W396:Y396,Z396:AN396)),0)</f>
        <v>0</v>
      </c>
      <c r="N396" s="7">
        <f>IF(Z396&gt;0,RANK(Z396,(W396:Y396,Z396:AN396)),0)</f>
        <v>0</v>
      </c>
      <c r="O396" s="49">
        <f t="shared" si="441"/>
        <v>0</v>
      </c>
      <c r="P396" s="178" t="e">
        <f t="shared" si="437"/>
        <v>#DIV/0!</v>
      </c>
      <c r="Q396" s="2"/>
      <c r="R396" s="2" t="str">
        <f t="shared" si="442"/>
        <v>-</v>
      </c>
      <c r="S396" s="2" t="str">
        <f t="shared" si="443"/>
        <v>-</v>
      </c>
      <c r="T396" s="2" t="str">
        <f t="shared" si="444"/>
        <v>-</v>
      </c>
      <c r="U396" s="2" t="str">
        <f t="shared" si="445"/>
        <v>-</v>
      </c>
      <c r="V396" s="2" t="str">
        <f t="shared" si="446"/>
        <v>-</v>
      </c>
      <c r="W396" s="1">
        <f t="shared" ref="W396:AB396" si="454">SUM(W380:W395)</f>
        <v>0</v>
      </c>
      <c r="X396" s="1">
        <f t="shared" si="454"/>
        <v>0</v>
      </c>
      <c r="Y396" s="1">
        <f t="shared" si="454"/>
        <v>0</v>
      </c>
      <c r="Z396" s="1">
        <f t="shared" si="454"/>
        <v>0</v>
      </c>
      <c r="AA396" s="1">
        <f t="shared" si="454"/>
        <v>0</v>
      </c>
      <c r="AB396" s="1">
        <f t="shared" si="454"/>
        <v>0</v>
      </c>
      <c r="AD396" s="1">
        <f>SUM(AD380:AD395)</f>
        <v>0</v>
      </c>
      <c r="AE396" s="1">
        <f>SUM(AE380:AE395)</f>
        <v>0</v>
      </c>
      <c r="AP396" s="7">
        <f>IF(AA396&gt;0,RANK(AA396,(W396:Y396,Z396:AN396)),0)</f>
        <v>0</v>
      </c>
      <c r="AQ396" s="7">
        <f>IF(AB396&gt;0,RANK(AB396,(W396:Y396,Z396:AN396)),0)</f>
        <v>0</v>
      </c>
      <c r="AR396" s="7">
        <f>IF(AC396&gt;0,RANK(AC396,(W396:Y396,Z396:AN396)),0)</f>
        <v>0</v>
      </c>
      <c r="AS396" s="7">
        <f>IF(AD396&gt;0,RANK(AD396,(W396:Y396,AD396:AN396)),0)</f>
        <v>0</v>
      </c>
      <c r="AT396" s="2" t="str">
        <f t="shared" si="447"/>
        <v>-</v>
      </c>
      <c r="AU396" s="2" t="str">
        <f t="shared" si="448"/>
        <v>-</v>
      </c>
      <c r="AV396" s="2" t="str">
        <f t="shared" si="449"/>
        <v>-</v>
      </c>
      <c r="AW396" s="2" t="str">
        <f t="shared" si="450"/>
        <v>-</v>
      </c>
      <c r="AY396" s="2" t="str">
        <f t="shared" si="452"/>
        <v>Ohio</v>
      </c>
      <c r="AZ396" t="str">
        <f t="shared" si="453"/>
        <v>T</v>
      </c>
      <c r="BC396" s="98">
        <v>39</v>
      </c>
      <c r="BD396" s="100"/>
      <c r="BE396" s="107">
        <f t="shared" si="451"/>
        <v>39000</v>
      </c>
      <c r="BF396" t="s">
        <v>1634</v>
      </c>
      <c r="BG396" t="s">
        <v>3208</v>
      </c>
    </row>
    <row r="397" spans="1:59">
      <c r="C397" s="1"/>
      <c r="D397" s="1"/>
      <c r="E397" s="1"/>
      <c r="F397" s="1"/>
      <c r="G397" s="1"/>
      <c r="H397" s="1"/>
      <c r="I397" s="1"/>
      <c r="J397" s="1"/>
      <c r="K397" s="7"/>
      <c r="L397" s="7"/>
      <c r="M397" s="7"/>
      <c r="N397" s="7"/>
      <c r="O397" s="49"/>
      <c r="P397" s="178"/>
      <c r="Q397" s="2"/>
      <c r="R397" s="2"/>
      <c r="S397" s="2"/>
      <c r="T397" s="2"/>
      <c r="U397" s="2"/>
      <c r="V397" s="2"/>
      <c r="AP397" s="7"/>
      <c r="AQ397" s="7"/>
      <c r="AR397" s="7"/>
      <c r="AS397" s="7"/>
      <c r="AT397" s="2"/>
      <c r="AU397" s="2"/>
      <c r="AV397" s="2"/>
      <c r="AW397" s="2"/>
      <c r="AY397" s="2"/>
      <c r="BD397" s="100"/>
    </row>
    <row r="398" spans="1:59" outlineLevel="1">
      <c r="A398" s="9" t="s">
        <v>2158</v>
      </c>
      <c r="B398" t="s">
        <v>1859</v>
      </c>
      <c r="C398" s="1">
        <f t="shared" ref="C398:C403" si="455">SUM(W398:AN398)</f>
        <v>64851</v>
      </c>
      <c r="D398" s="1">
        <v>5</v>
      </c>
      <c r="E398" s="1">
        <f>ROUND(W398/($W398+$Y398)*$D398,0)</f>
        <v>2</v>
      </c>
      <c r="F398" s="1"/>
      <c r="G398" s="1">
        <f>ROUND(Y398/($W398+$Y398)*$D398,0)</f>
        <v>3</v>
      </c>
      <c r="H398" s="1"/>
      <c r="I398" s="1"/>
      <c r="J398" s="1"/>
      <c r="K398" s="7">
        <f>IF(W398&gt;0,RANK(W398,(W398:Y398,Z398:AN398)),0)</f>
        <v>2</v>
      </c>
      <c r="L398" s="7">
        <f>IF(X398&gt;0,RANK(X398,(W398:Y398,Z398:AN398)),0)</f>
        <v>0</v>
      </c>
      <c r="M398" s="7">
        <f>IF(Y398&gt;0,RANK(Y398,(W398:Y398,Z398:AN398)),0)</f>
        <v>1</v>
      </c>
      <c r="N398" s="7">
        <f>IF(Z398&gt;0,RANK(Z398,(W398:Y398,Z398:AN398)),0)</f>
        <v>3</v>
      </c>
      <c r="O398" s="49">
        <f t="shared" ref="O398:O403" si="456">MAX(W398:AD398)-LARGE(W398:AD398,2)</f>
        <v>2073</v>
      </c>
      <c r="P398" s="178">
        <f t="shared" si="437"/>
        <v>3.1965582643290004E-2</v>
      </c>
      <c r="Q398" s="2"/>
      <c r="R398" s="2">
        <f t="shared" ref="R398:T402" si="457">IF($C398=0,"-",W398/$C398)</f>
        <v>0.46594501241306996</v>
      </c>
      <c r="S398" s="2">
        <f t="shared" si="457"/>
        <v>0</v>
      </c>
      <c r="T398" s="2">
        <f t="shared" si="457"/>
        <v>0.49791059505635998</v>
      </c>
      <c r="U398" s="2">
        <f t="shared" ref="U398:U411" si="458">IF($C398=0,"-",Z398/$C398)</f>
        <v>1.3245747945289972E-2</v>
      </c>
      <c r="V398" s="2">
        <f t="shared" ref="V398:V403" si="459">IF(C398=0,"-",(1-R398-S398-T398-U398))</f>
        <v>2.2898644585280084E-2</v>
      </c>
      <c r="W398" s="1">
        <f>SUMIF(County!$AT$1666:$AT$1742,$BA398,County!P$1666:P$1742)+SUMIF('Cong Dist'!$BA$1640:$BA$1647,$BA398,'Cong Dist'!W$1640:W$1647)</f>
        <v>30217</v>
      </c>
      <c r="Y398" s="1">
        <f>SUMIF(County!$AT$1666:$AT$1742,$BA398,County!R$1666:R$1742)+SUMIF('Cong Dist'!$BA$1640:$BA$1647,$BA398,'Cong Dist'!Y$1640:Y$1647)</f>
        <v>32290</v>
      </c>
      <c r="Z398" s="1">
        <f>SUMIF(County!$AT$1666:$AT$1742,$BA398,County!S$1666:S$1742)+SUMIF('Cong Dist'!$BA$1640:$BA$1647,$BA398,'Cong Dist'!Z$1640:Z$1647)</f>
        <v>859</v>
      </c>
      <c r="AD398" s="1">
        <f>SUMIF(County!$AT$1666:$AT$1742,$BA398,County!W$1666:W$1742)+SUMIF('Cong Dist'!$BA$1640:$BA$1647,$BA398,'Cong Dist'!AD$1640:AD$1647)</f>
        <v>425</v>
      </c>
      <c r="AE398" s="1">
        <f>SUMIF(County!$AT$1666:$AT$1742,$BA398,County!X$1666:X$1742)+SUMIF('Cong Dist'!$BA$1640:$BA$1647,$BA398,'Cong Dist'!AE$1640:AE$1647)</f>
        <v>0</v>
      </c>
      <c r="AH398" s="1">
        <f>SUMIF(County!$AT$1666:$AT$1742,$BA398,County!AA$1666:AA$1742)+SUMIF('Cong Dist'!$BA$1640:$BA$1647,$BA398,'Cong Dist'!AH$1640:AH$1647)</f>
        <v>417</v>
      </c>
      <c r="AI398" s="1">
        <f>SUMIF(County!$AT$1666:$AT$1742,$BA398,County!AB$1666:AB$1742)+SUMIF('Cong Dist'!$BA$1640:$BA$1647,$BA398,'Cong Dist'!AI$1640:AI$1647)</f>
        <v>330</v>
      </c>
      <c r="AJ398" s="1">
        <f>SUMIF(County!$AT$1666:$AT$1742,$BA398,County!AC$1666:AC$1742)+SUMIF('Cong Dist'!$BA$1640:$BA$1647,$BA398,'Cong Dist'!AJ$1640:AJ$1647)</f>
        <v>313</v>
      </c>
      <c r="AL398" s="1"/>
      <c r="AM398" s="1"/>
      <c r="AP398" s="7">
        <f>IF(AA398&gt;0,RANK(AA398,(W398:Y398,Z398:AN398)),0)</f>
        <v>0</v>
      </c>
      <c r="AQ398" s="7">
        <f>IF(AB398&gt;0,RANK(AB398,(W398:Y398,Z398:AN398)),0)</f>
        <v>0</v>
      </c>
      <c r="AR398" s="7">
        <f>IF(AC398&gt;0,RANK(AC398,(W398:Y398,Z398:AN398)),0)</f>
        <v>0</v>
      </c>
      <c r="AS398" s="7">
        <f>IF(AD398&gt;0,RANK(AD398,(W398:Y398,AD398:AN398)),0)</f>
        <v>3</v>
      </c>
      <c r="AT398" s="2">
        <f t="shared" ref="AT398:AT403" si="460">IF($C398=0,"-",AA398/$C398)</f>
        <v>0</v>
      </c>
      <c r="AU398" s="2">
        <f t="shared" ref="AU398:AU403" si="461">IF($C398=0,"-",AB398/$C398)</f>
        <v>0</v>
      </c>
      <c r="AV398" s="2">
        <f t="shared" ref="AV398:AV403" si="462">IF($C398=0,"-",AC398/$C398)</f>
        <v>0</v>
      </c>
      <c r="AW398" s="2">
        <f t="shared" ref="AW398:AW403" si="463">IF($C398=0,"-",AD398/$C398)</f>
        <v>6.5534841405683799E-3</v>
      </c>
      <c r="AY398" s="2" t="str">
        <f t="shared" si="452"/>
        <v>District 1</v>
      </c>
      <c r="AZ398" t="str">
        <f t="shared" si="453"/>
        <v>OK</v>
      </c>
      <c r="BA398">
        <v>1</v>
      </c>
      <c r="BC398" s="98">
        <v>40</v>
      </c>
      <c r="BD398" s="100">
        <v>901</v>
      </c>
      <c r="BE398" s="107">
        <f t="shared" ref="BE398:BE403" si="464">BC398*1000+BD398</f>
        <v>40901</v>
      </c>
      <c r="BF398" t="s">
        <v>2627</v>
      </c>
      <c r="BG398" t="s">
        <v>3208</v>
      </c>
    </row>
    <row r="399" spans="1:59" outlineLevel="1">
      <c r="A399" s="9" t="s">
        <v>1576</v>
      </c>
      <c r="B399" t="s">
        <v>1859</v>
      </c>
      <c r="C399" s="1">
        <f t="shared" si="455"/>
        <v>72297</v>
      </c>
      <c r="D399" s="1">
        <v>5</v>
      </c>
      <c r="E399" s="1">
        <f t="shared" ref="E399:E403" si="465">ROUND(W399/($W399+$Y399)*$D399,0)</f>
        <v>2</v>
      </c>
      <c r="F399" s="1"/>
      <c r="G399" s="1">
        <f t="shared" ref="G399:G403" si="466">ROUND(Y399/($W399+$Y399)*$D399,0)</f>
        <v>3</v>
      </c>
      <c r="H399" s="1"/>
      <c r="I399" s="1"/>
      <c r="J399" s="1"/>
      <c r="K399" s="7">
        <f>IF(W399&gt;0,RANK(W399,(W399:Y399,Z399:AN399)),0)</f>
        <v>2</v>
      </c>
      <c r="L399" s="7">
        <f>IF(X399&gt;0,RANK(X399,(W399:Y399,Z399:AN399)),0)</f>
        <v>0</v>
      </c>
      <c r="M399" s="7">
        <f>IF(Y399&gt;0,RANK(Y399,(W399:Y399,Z399:AN399)),0)</f>
        <v>1</v>
      </c>
      <c r="N399" s="7">
        <f>IF(Z399&gt;0,RANK(Z399,(W399:Y399,Z399:AN399)),0)</f>
        <v>3</v>
      </c>
      <c r="O399" s="49">
        <f t="shared" si="456"/>
        <v>11251</v>
      </c>
      <c r="P399" s="178">
        <f t="shared" si="437"/>
        <v>0.15562194835193716</v>
      </c>
      <c r="Q399" s="2"/>
      <c r="R399" s="2">
        <f t="shared" si="457"/>
        <v>0.3658519717277342</v>
      </c>
      <c r="S399" s="2">
        <f t="shared" si="457"/>
        <v>0</v>
      </c>
      <c r="T399" s="2">
        <f t="shared" si="457"/>
        <v>0.5214739200796713</v>
      </c>
      <c r="U399" s="2">
        <f t="shared" si="458"/>
        <v>3.8397167240687716E-2</v>
      </c>
      <c r="V399" s="2">
        <f t="shared" si="459"/>
        <v>7.4276940951906775E-2</v>
      </c>
      <c r="W399" s="1">
        <f>SUMIF(County!$AT$1666:$AT$1742,$BA399,County!P$1666:P$1742)+SUMIF('Cong Dist'!$BA$1640:$BA$1647,$BA399,'Cong Dist'!W$1640:W$1647)</f>
        <v>26450</v>
      </c>
      <c r="Y399" s="1">
        <f>SUMIF(County!$AT$1666:$AT$1742,$BA399,County!R$1666:R$1742)+SUMIF('Cong Dist'!$BA$1640:$BA$1647,$BA399,'Cong Dist'!Y$1640:Y$1647)</f>
        <v>37701</v>
      </c>
      <c r="Z399" s="1">
        <f>SUMIF(County!$AT$1666:$AT$1742,$BA399,County!S$1666:S$1742)+SUMIF('Cong Dist'!$BA$1640:$BA$1647,$BA399,'Cong Dist'!Z$1640:Z$1647)</f>
        <v>2776</v>
      </c>
      <c r="AD399" s="1">
        <f>SUMIF(County!$AT$1666:$AT$1742,$BA399,County!W$1666:W$1742)+SUMIF('Cong Dist'!$BA$1640:$BA$1647,$BA399,'Cong Dist'!AD$1640:AD$1647)</f>
        <v>1499</v>
      </c>
      <c r="AE399" s="1">
        <f>SUMIF(County!$AT$1666:$AT$1742,$BA399,County!X$1666:X$1742)+SUMIF('Cong Dist'!$BA$1640:$BA$1647,$BA399,'Cong Dist'!AE$1640:AE$1647)</f>
        <v>0</v>
      </c>
      <c r="AH399" s="1">
        <f>SUMIF(County!$AT$1666:$AT$1742,$BA399,County!AA$1666:AA$1742)+SUMIF('Cong Dist'!$BA$1640:$BA$1647,$BA399,'Cong Dist'!AH$1640:AH$1647)</f>
        <v>1686</v>
      </c>
      <c r="AI399" s="1">
        <f>SUMIF(County!$AT$1666:$AT$1742,$BA399,County!AB$1666:AB$1742)+SUMIF('Cong Dist'!$BA$1640:$BA$1647,$BA399,'Cong Dist'!AI$1640:AI$1647)</f>
        <v>1330</v>
      </c>
      <c r="AJ399" s="1">
        <f>SUMIF(County!$AT$1666:$AT$1742,$BA399,County!AC$1666:AC$1742)+SUMIF('Cong Dist'!$BA$1640:$BA$1647,$BA399,'Cong Dist'!AJ$1640:AJ$1647)</f>
        <v>855</v>
      </c>
      <c r="AL399" s="1"/>
      <c r="AM399" s="1"/>
      <c r="AP399" s="7">
        <f>IF(AA399&gt;0,RANK(AA399,(W399:Y399,Z399:AN399)),0)</f>
        <v>0</v>
      </c>
      <c r="AQ399" s="7">
        <f>IF(AB399&gt;0,RANK(AB399,(W399:Y399,Z399:AN399)),0)</f>
        <v>0</v>
      </c>
      <c r="AR399" s="7">
        <f>IF(AC399&gt;0,RANK(AC399,(W399:Y399,Z399:AN399)),0)</f>
        <v>0</v>
      </c>
      <c r="AS399" s="7">
        <f>IF(AD399&gt;0,RANK(AD399,(W399:Y399,AD399:AN399)),0)</f>
        <v>4</v>
      </c>
      <c r="AT399" s="2">
        <f t="shared" si="460"/>
        <v>0</v>
      </c>
      <c r="AU399" s="2">
        <f t="shared" si="461"/>
        <v>0</v>
      </c>
      <c r="AV399" s="2">
        <f t="shared" si="462"/>
        <v>0</v>
      </c>
      <c r="AW399" s="2">
        <f t="shared" si="463"/>
        <v>2.0733917036668187E-2</v>
      </c>
      <c r="AY399" s="2" t="str">
        <f t="shared" si="452"/>
        <v>District 2</v>
      </c>
      <c r="AZ399" t="str">
        <f t="shared" si="453"/>
        <v>OK</v>
      </c>
      <c r="BA399">
        <v>2</v>
      </c>
      <c r="BC399" s="98">
        <v>40</v>
      </c>
      <c r="BD399" s="100">
        <v>902</v>
      </c>
      <c r="BE399" s="107">
        <f t="shared" si="464"/>
        <v>40902</v>
      </c>
      <c r="BF399" t="s">
        <v>2627</v>
      </c>
      <c r="BG399" t="s">
        <v>3208</v>
      </c>
    </row>
    <row r="400" spans="1:59" outlineLevel="1">
      <c r="A400" s="9" t="s">
        <v>1577</v>
      </c>
      <c r="B400" t="s">
        <v>1859</v>
      </c>
      <c r="C400" s="1">
        <f t="shared" si="455"/>
        <v>57798</v>
      </c>
      <c r="D400" s="1">
        <v>4</v>
      </c>
      <c r="E400" s="1">
        <f t="shared" si="465"/>
        <v>2</v>
      </c>
      <c r="F400" s="1"/>
      <c r="G400" s="1">
        <f t="shared" si="466"/>
        <v>2</v>
      </c>
      <c r="H400" s="1"/>
      <c r="I400" s="1"/>
      <c r="J400" s="1"/>
      <c r="K400" s="7">
        <f>IF(W400&gt;0,RANK(W400,(W400:Y400,Z400:AN400)),0)</f>
        <v>2</v>
      </c>
      <c r="L400" s="7">
        <f>IF(X400&gt;0,RANK(X400,(W400:Y400,Z400:AN400)),0)</f>
        <v>0</v>
      </c>
      <c r="M400" s="7">
        <f>IF(Y400&gt;0,RANK(Y400,(W400:Y400,Z400:AN400)),0)</f>
        <v>1</v>
      </c>
      <c r="N400" s="7">
        <f>IF(Z400&gt;0,RANK(Z400,(W400:Y400,Z400:AN400)),0)</f>
        <v>3</v>
      </c>
      <c r="O400" s="49">
        <f t="shared" si="456"/>
        <v>8930</v>
      </c>
      <c r="P400" s="178">
        <f t="shared" si="437"/>
        <v>0.15450361604207757</v>
      </c>
      <c r="Q400" s="2"/>
      <c r="R400" s="2">
        <f t="shared" si="457"/>
        <v>0.38215855219903805</v>
      </c>
      <c r="S400" s="2">
        <f t="shared" si="457"/>
        <v>0</v>
      </c>
      <c r="T400" s="2">
        <f t="shared" si="457"/>
        <v>0.53666216824111557</v>
      </c>
      <c r="U400" s="2">
        <f t="shared" si="458"/>
        <v>2.9153257898197168E-2</v>
      </c>
      <c r="V400" s="2">
        <f t="shared" si="459"/>
        <v>5.2026021661649213E-2</v>
      </c>
      <c r="W400" s="1">
        <f>SUMIF(County!$AT$1666:$AT$1742,$BA400,County!P$1666:P$1742)+SUMIF('Cong Dist'!$BA$1640:$BA$1647,$BA400,'Cong Dist'!W$1640:W$1647)</f>
        <v>22088</v>
      </c>
      <c r="Y400" s="1">
        <f>SUMIF(County!$AT$1666:$AT$1742,$BA400,County!R$1666:R$1742)+SUMIF('Cong Dist'!$BA$1640:$BA$1647,$BA400,'Cong Dist'!Y$1640:Y$1647)</f>
        <v>31018</v>
      </c>
      <c r="Z400" s="1">
        <f>SUMIF(County!$AT$1666:$AT$1742,$BA400,County!S$1666:S$1742)+SUMIF('Cong Dist'!$BA$1640:$BA$1647,$BA400,'Cong Dist'!Z$1640:Z$1647)</f>
        <v>1685</v>
      </c>
      <c r="AD400" s="1">
        <f>SUMIF(County!$AT$1666:$AT$1742,$BA400,County!W$1666:W$1742)+SUMIF('Cong Dist'!$BA$1640:$BA$1647,$BA400,'Cong Dist'!AD$1640:AD$1647)</f>
        <v>879</v>
      </c>
      <c r="AE400" s="1">
        <f>SUMIF(County!$AT$1666:$AT$1742,$BA400,County!X$1666:X$1742)+SUMIF('Cong Dist'!$BA$1640:$BA$1647,$BA400,'Cong Dist'!AE$1640:AE$1647)</f>
        <v>0</v>
      </c>
      <c r="AH400" s="1">
        <f>SUMIF(County!$AT$1666:$AT$1742,$BA400,County!AA$1666:AA$1742)+SUMIF('Cong Dist'!$BA$1640:$BA$1647,$BA400,'Cong Dist'!AH$1640:AH$1647)</f>
        <v>880</v>
      </c>
      <c r="AI400" s="1">
        <f>SUMIF(County!$AT$1666:$AT$1742,$BA400,County!AB$1666:AB$1742)+SUMIF('Cong Dist'!$BA$1640:$BA$1647,$BA400,'Cong Dist'!AI$1640:AI$1647)</f>
        <v>731</v>
      </c>
      <c r="AJ400" s="1">
        <f>SUMIF(County!$AT$1666:$AT$1742,$BA400,County!AC$1666:AC$1742)+SUMIF('Cong Dist'!$BA$1640:$BA$1647,$BA400,'Cong Dist'!AJ$1640:AJ$1647)</f>
        <v>517</v>
      </c>
      <c r="AL400" s="1"/>
      <c r="AM400" s="1"/>
      <c r="AP400" s="7">
        <f>IF(AA400&gt;0,RANK(AA400,(W400:Y400,Z400:AN400)),0)</f>
        <v>0</v>
      </c>
      <c r="AQ400" s="7">
        <f>IF(AB400&gt;0,RANK(AB400,(W400:Y400,Z400:AN400)),0)</f>
        <v>0</v>
      </c>
      <c r="AR400" s="7">
        <f>IF(AC400&gt;0,RANK(AC400,(W400:Y400,Z400:AN400)),0)</f>
        <v>0</v>
      </c>
      <c r="AS400" s="7">
        <f>IF(AD400&gt;0,RANK(AD400,(W400:Y400,AD400:AN400)),0)</f>
        <v>4</v>
      </c>
      <c r="AT400" s="2">
        <f t="shared" si="460"/>
        <v>0</v>
      </c>
      <c r="AU400" s="2">
        <f t="shared" si="461"/>
        <v>0</v>
      </c>
      <c r="AV400" s="2">
        <f t="shared" si="462"/>
        <v>0</v>
      </c>
      <c r="AW400" s="2">
        <f t="shared" si="463"/>
        <v>1.5208138689920067E-2</v>
      </c>
      <c r="AY400" s="2" t="str">
        <f t="shared" si="452"/>
        <v>District 3</v>
      </c>
      <c r="AZ400" t="str">
        <f t="shared" si="453"/>
        <v>OK</v>
      </c>
      <c r="BA400">
        <v>3</v>
      </c>
      <c r="BC400" s="98">
        <v>40</v>
      </c>
      <c r="BD400" s="100">
        <v>903</v>
      </c>
      <c r="BE400" s="107">
        <f t="shared" si="464"/>
        <v>40903</v>
      </c>
      <c r="BF400" t="s">
        <v>2627</v>
      </c>
      <c r="BG400" t="s">
        <v>3208</v>
      </c>
    </row>
    <row r="401" spans="1:59" outlineLevel="1">
      <c r="A401" s="9" t="s">
        <v>1841</v>
      </c>
      <c r="B401" t="s">
        <v>1859</v>
      </c>
      <c r="C401" s="1">
        <f t="shared" si="455"/>
        <v>70053</v>
      </c>
      <c r="D401" s="1">
        <v>5</v>
      </c>
      <c r="E401" s="1">
        <f t="shared" si="465"/>
        <v>2</v>
      </c>
      <c r="F401" s="1"/>
      <c r="G401" s="1">
        <f t="shared" si="466"/>
        <v>3</v>
      </c>
      <c r="H401" s="1"/>
      <c r="I401" s="1"/>
      <c r="J401" s="1"/>
      <c r="K401" s="7">
        <f>IF(W401&gt;0,RANK(W401,(W401:Y401,Z401:AN401)),0)</f>
        <v>2</v>
      </c>
      <c r="L401" s="7">
        <f>IF(X401&gt;0,RANK(X401,(W401:Y401,Z401:AN401)),0)</f>
        <v>0</v>
      </c>
      <c r="M401" s="7">
        <f>IF(Y401&gt;0,RANK(Y401,(W401:Y401,Z401:AN401)),0)</f>
        <v>1</v>
      </c>
      <c r="N401" s="7">
        <f>IF(Z401&gt;0,RANK(Z401,(W401:Y401,Z401:AN401)),0)</f>
        <v>3</v>
      </c>
      <c r="O401" s="49">
        <f t="shared" si="456"/>
        <v>13254</v>
      </c>
      <c r="P401" s="178">
        <f t="shared" si="437"/>
        <v>0.18919960601259048</v>
      </c>
      <c r="Q401" s="2"/>
      <c r="R401" s="2">
        <f t="shared" si="457"/>
        <v>0.37126175895393487</v>
      </c>
      <c r="S401" s="2">
        <f t="shared" si="457"/>
        <v>0</v>
      </c>
      <c r="T401" s="2">
        <f t="shared" si="457"/>
        <v>0.56046136496652532</v>
      </c>
      <c r="U401" s="2">
        <f t="shared" si="458"/>
        <v>2.2411602643712617E-2</v>
      </c>
      <c r="V401" s="2">
        <f t="shared" si="459"/>
        <v>4.5865273435827192E-2</v>
      </c>
      <c r="W401" s="1">
        <f>SUMIF(County!$AT$1666:$AT$1742,$BA401,County!P$1666:P$1742)+SUMIF('Cong Dist'!$BA$1640:$BA$1647,$BA401,'Cong Dist'!W$1640:W$1647)</f>
        <v>26008</v>
      </c>
      <c r="Y401" s="1">
        <f>SUMIF(County!$AT$1666:$AT$1742,$BA401,County!R$1666:R$1742)+SUMIF('Cong Dist'!$BA$1640:$BA$1647,$BA401,'Cong Dist'!Y$1640:Y$1647)</f>
        <v>39262</v>
      </c>
      <c r="Z401" s="1">
        <f>SUMIF(County!$AT$1666:$AT$1742,$BA401,County!S$1666:S$1742)+SUMIF('Cong Dist'!$BA$1640:$BA$1647,$BA401,'Cong Dist'!Z$1640:Z$1647)</f>
        <v>1570</v>
      </c>
      <c r="AD401" s="1">
        <f>SUMIF(County!$AT$1666:$AT$1742,$BA401,County!W$1666:W$1742)+SUMIF('Cong Dist'!$BA$1640:$BA$1647,$BA401,'Cong Dist'!AD$1640:AD$1647)</f>
        <v>953</v>
      </c>
      <c r="AE401" s="1">
        <f>SUMIF(County!$AT$1666:$AT$1742,$BA401,County!X$1666:X$1742)+SUMIF('Cong Dist'!$BA$1640:$BA$1647,$BA401,'Cong Dist'!AE$1640:AE$1647)</f>
        <v>0</v>
      </c>
      <c r="AH401" s="1">
        <f>SUMIF(County!$AT$1666:$AT$1742,$BA401,County!AA$1666:AA$1742)+SUMIF('Cong Dist'!$BA$1640:$BA$1647,$BA401,'Cong Dist'!AH$1640:AH$1647)</f>
        <v>984</v>
      </c>
      <c r="AI401" s="1">
        <f>SUMIF(County!$AT$1666:$AT$1742,$BA401,County!AB$1666:AB$1742)+SUMIF('Cong Dist'!$BA$1640:$BA$1647,$BA401,'Cong Dist'!AI$1640:AI$1647)</f>
        <v>741</v>
      </c>
      <c r="AJ401" s="1">
        <f>SUMIF(County!$AT$1666:$AT$1742,$BA401,County!AC$1666:AC$1742)+SUMIF('Cong Dist'!$BA$1640:$BA$1647,$BA401,'Cong Dist'!AJ$1640:AJ$1647)</f>
        <v>535</v>
      </c>
      <c r="AL401" s="1"/>
      <c r="AM401" s="1"/>
      <c r="AP401" s="7">
        <f>IF(AA401&gt;0,RANK(AA401,(W401:Y401,Z401:AN401)),0)</f>
        <v>0</v>
      </c>
      <c r="AQ401" s="7">
        <f>IF(AB401&gt;0,RANK(AB401,(W401:Y401,Z401:AN401)),0)</f>
        <v>0</v>
      </c>
      <c r="AR401" s="7">
        <f>IF(AC401&gt;0,RANK(AC401,(W401:Y401,Z401:AN401)),0)</f>
        <v>0</v>
      </c>
      <c r="AS401" s="7">
        <f>IF(AD401&gt;0,RANK(AD401,(W401:Y401,AD401:AN401)),0)</f>
        <v>4</v>
      </c>
      <c r="AT401" s="2">
        <f t="shared" si="460"/>
        <v>0</v>
      </c>
      <c r="AU401" s="2">
        <f t="shared" si="461"/>
        <v>0</v>
      </c>
      <c r="AV401" s="2">
        <f t="shared" si="462"/>
        <v>0</v>
      </c>
      <c r="AW401" s="2">
        <f t="shared" si="463"/>
        <v>1.3603985553794985E-2</v>
      </c>
      <c r="AY401" s="2" t="str">
        <f t="shared" si="452"/>
        <v>District 4</v>
      </c>
      <c r="AZ401" t="str">
        <f t="shared" si="453"/>
        <v>OK</v>
      </c>
      <c r="BA401">
        <v>4</v>
      </c>
      <c r="BC401" s="98">
        <v>40</v>
      </c>
      <c r="BD401" s="100">
        <v>904</v>
      </c>
      <c r="BE401" s="107">
        <f t="shared" si="464"/>
        <v>40904</v>
      </c>
      <c r="BF401" t="s">
        <v>2627</v>
      </c>
      <c r="BG401" t="s">
        <v>3208</v>
      </c>
    </row>
    <row r="402" spans="1:59" outlineLevel="1">
      <c r="A402" s="9" t="s">
        <v>1796</v>
      </c>
      <c r="B402" t="s">
        <v>1859</v>
      </c>
      <c r="C402" s="1">
        <f t="shared" si="455"/>
        <v>70844</v>
      </c>
      <c r="D402" s="1">
        <v>6</v>
      </c>
      <c r="E402" s="1">
        <f t="shared" si="465"/>
        <v>3</v>
      </c>
      <c r="F402" s="1"/>
      <c r="G402" s="1">
        <f t="shared" si="466"/>
        <v>3</v>
      </c>
      <c r="H402" s="1"/>
      <c r="I402" s="1"/>
      <c r="J402" s="1"/>
      <c r="K402" s="7">
        <f>IF(W402&gt;0,RANK(W402,(W402:Y402,Z402:AN402)),0)</f>
        <v>1</v>
      </c>
      <c r="L402" s="7">
        <f>IF(X402&gt;0,RANK(X402,(W402:Y402,Z402:AN402)),0)</f>
        <v>0</v>
      </c>
      <c r="M402" s="7">
        <f>IF(Y402&gt;0,RANK(Y402,(W402:Y402,Z402:AN402)),0)</f>
        <v>2</v>
      </c>
      <c r="N402" s="7">
        <f>IF(Z402&gt;0,RANK(Z402,(W402:Y402,Z402:AN402)),0)</f>
        <v>3</v>
      </c>
      <c r="O402" s="49">
        <f t="shared" si="456"/>
        <v>723</v>
      </c>
      <c r="P402" s="178">
        <f t="shared" si="437"/>
        <v>1.0205521991982384E-2</v>
      </c>
      <c r="Q402" s="2"/>
      <c r="R402" s="2">
        <f t="shared" si="457"/>
        <v>0.48952628310089774</v>
      </c>
      <c r="S402" s="2">
        <f t="shared" si="457"/>
        <v>0</v>
      </c>
      <c r="T402" s="2">
        <f t="shared" si="457"/>
        <v>0.47932076110891536</v>
      </c>
      <c r="U402" s="2">
        <f t="shared" si="458"/>
        <v>1.1038337756196713E-2</v>
      </c>
      <c r="V402" s="2">
        <f t="shared" si="459"/>
        <v>2.0114618033990186E-2</v>
      </c>
      <c r="W402" s="1">
        <f>SUMIF(County!$AT$1666:$AT$1742,$BA402,County!P$1666:P$1742)+SUMIF('Cong Dist'!$BA$1640:$BA$1647,$BA402,'Cong Dist'!W$1640:W$1647)</f>
        <v>34680</v>
      </c>
      <c r="Y402" s="1">
        <f>SUMIF(County!$AT$1666:$AT$1742,$BA402,County!R$1666:R$1742)+SUMIF('Cong Dist'!$BA$1640:$BA$1647,$BA402,'Cong Dist'!Y$1640:Y$1647)</f>
        <v>33957</v>
      </c>
      <c r="Z402" s="1">
        <f>SUMIF(County!$AT$1666:$AT$1742,$BA402,County!S$1666:S$1742)+SUMIF('Cong Dist'!$BA$1640:$BA$1647,$BA402,'Cong Dist'!Z$1640:Z$1647)</f>
        <v>782</v>
      </c>
      <c r="AD402" s="1">
        <f>SUMIF(County!$AT$1666:$AT$1742,$BA402,County!W$1666:W$1742)+SUMIF('Cong Dist'!$BA$1640:$BA$1647,$BA402,'Cong Dist'!AD$1640:AD$1647)</f>
        <v>415</v>
      </c>
      <c r="AE402" s="1">
        <f>SUMIF(County!$AT$1666:$AT$1742,$BA402,County!X$1666:X$1742)+SUMIF('Cong Dist'!$BA$1640:$BA$1647,$BA402,'Cong Dist'!AE$1640:AE$1647)</f>
        <v>0</v>
      </c>
      <c r="AH402" s="1">
        <f>SUMIF(County!$AT$1666:$AT$1742,$BA402,County!AA$1666:AA$1742)+SUMIF('Cong Dist'!$BA$1640:$BA$1647,$BA402,'Cong Dist'!AH$1640:AH$1647)</f>
        <v>419</v>
      </c>
      <c r="AI402" s="1">
        <f>SUMIF(County!$AT$1666:$AT$1742,$BA402,County!AB$1666:AB$1742)+SUMIF('Cong Dist'!$BA$1640:$BA$1647,$BA402,'Cong Dist'!AI$1640:AI$1647)</f>
        <v>326</v>
      </c>
      <c r="AJ402" s="1">
        <f>SUMIF(County!$AT$1666:$AT$1742,$BA402,County!AC$1666:AC$1742)+SUMIF('Cong Dist'!$BA$1640:$BA$1647,$BA402,'Cong Dist'!AJ$1640:AJ$1647)</f>
        <v>265</v>
      </c>
      <c r="AL402" s="1"/>
      <c r="AM402" s="1"/>
      <c r="AP402" s="7">
        <f>IF(AA402&gt;0,RANK(AA402,(W402:Y402,Z402:AN402)),0)</f>
        <v>0</v>
      </c>
      <c r="AQ402" s="7">
        <f>IF(AB402&gt;0,RANK(AB402,(W402:Y402,Z402:AN402)),0)</f>
        <v>0</v>
      </c>
      <c r="AR402" s="7">
        <f>IF(AC402&gt;0,RANK(AC402,(W402:Y402,Z402:AN402)),0)</f>
        <v>0</v>
      </c>
      <c r="AS402" s="7">
        <f>IF(AD402&gt;0,RANK(AD402,(W402:Y402,AD402:AN402)),0)</f>
        <v>4</v>
      </c>
      <c r="AT402" s="2">
        <f t="shared" si="460"/>
        <v>0</v>
      </c>
      <c r="AU402" s="2">
        <f t="shared" si="461"/>
        <v>0</v>
      </c>
      <c r="AV402" s="2">
        <f t="shared" si="462"/>
        <v>0</v>
      </c>
      <c r="AW402" s="2">
        <f t="shared" si="463"/>
        <v>5.8579413923550332E-3</v>
      </c>
      <c r="AY402" s="2" t="str">
        <f t="shared" si="452"/>
        <v>District 5</v>
      </c>
      <c r="AZ402" t="str">
        <f t="shared" si="453"/>
        <v>OK</v>
      </c>
      <c r="BA402">
        <v>5</v>
      </c>
      <c r="BC402" s="98">
        <v>40</v>
      </c>
      <c r="BD402" s="100">
        <v>905</v>
      </c>
      <c r="BE402" s="107">
        <f t="shared" si="464"/>
        <v>40905</v>
      </c>
      <c r="BF402" t="s">
        <v>2627</v>
      </c>
      <c r="BG402" t="s">
        <v>3208</v>
      </c>
    </row>
    <row r="403" spans="1:59">
      <c r="A403" t="s">
        <v>1613</v>
      </c>
      <c r="B403" t="s">
        <v>1114</v>
      </c>
      <c r="C403" s="1">
        <f t="shared" si="455"/>
        <v>335843</v>
      </c>
      <c r="D403" s="1">
        <v>13</v>
      </c>
      <c r="E403" s="1">
        <f t="shared" si="465"/>
        <v>6</v>
      </c>
      <c r="F403" s="1"/>
      <c r="G403" s="1">
        <f t="shared" si="466"/>
        <v>7</v>
      </c>
      <c r="H403" s="1"/>
      <c r="I403" s="1"/>
      <c r="J403" s="1"/>
      <c r="K403" s="7">
        <f>IF(W403&gt;0,RANK(W403,(W403:Y403,Z403:AN403)),0)</f>
        <v>2</v>
      </c>
      <c r="L403" s="7">
        <f>IF(X403&gt;0,RANK(X403,(W403:Y403,Z403:AN403)),0)</f>
        <v>0</v>
      </c>
      <c r="M403" s="7">
        <f>IF(Y403&gt;0,RANK(Y403,(W403:Y403,Z403:AN403)),0)</f>
        <v>1</v>
      </c>
      <c r="N403" s="7">
        <f>IF(Z403&gt;0,RANK(Z403,(W403:Y403,Z403:AN403)),0)</f>
        <v>3</v>
      </c>
      <c r="O403" s="49">
        <f t="shared" si="456"/>
        <v>34785</v>
      </c>
      <c r="P403" s="178">
        <f t="shared" si="437"/>
        <v>0.10357518245132398</v>
      </c>
      <c r="Q403" s="2"/>
      <c r="R403" s="2">
        <f>IF($C403=0,"-",W403/$C403)</f>
        <v>0.41520293708667444</v>
      </c>
      <c r="S403" s="2">
        <f>IF($C403=0,"-",X403/$C403)</f>
        <v>0</v>
      </c>
      <c r="T403" s="2">
        <f>IF($C403=0,"-",Y403/$C403)</f>
        <v>0.51877811953799846</v>
      </c>
      <c r="U403" s="2">
        <f t="shared" si="458"/>
        <v>2.284400746777512E-2</v>
      </c>
      <c r="V403" s="2">
        <f t="shared" si="459"/>
        <v>4.3174935907551976E-2</v>
      </c>
      <c r="W403" s="1">
        <f t="shared" ref="W403" si="467">SUM(W398:W402)</f>
        <v>139443</v>
      </c>
      <c r="Y403" s="1">
        <f t="shared" ref="Y403:Z403" si="468">SUM(Y398:Y402)</f>
        <v>174228</v>
      </c>
      <c r="Z403" s="1">
        <f t="shared" si="468"/>
        <v>7672</v>
      </c>
      <c r="AD403" s="1">
        <f t="shared" ref="AD403:AE403" si="469">SUM(AD398:AD402)</f>
        <v>4171</v>
      </c>
      <c r="AE403" s="1">
        <f t="shared" si="469"/>
        <v>0</v>
      </c>
      <c r="AH403" s="1">
        <f t="shared" ref="AH403:AJ403" si="470">SUM(AH398:AH402)</f>
        <v>4386</v>
      </c>
      <c r="AI403" s="1">
        <f t="shared" si="470"/>
        <v>3458</v>
      </c>
      <c r="AJ403" s="1">
        <f t="shared" si="470"/>
        <v>2485</v>
      </c>
      <c r="AL403" s="1"/>
      <c r="AM403" s="1"/>
      <c r="AP403" s="7">
        <f>IF(AA403&gt;0,RANK(AA403,(W403:Y403,Z403:AN403)),0)</f>
        <v>0</v>
      </c>
      <c r="AQ403" s="7">
        <f>IF(AB403&gt;0,RANK(AB403,(W403:Y403,Z403:AN403)),0)</f>
        <v>0</v>
      </c>
      <c r="AR403" s="7">
        <f>IF(AC403&gt;0,RANK(AC403,(W403:Y403,Z403:AN403)),0)</f>
        <v>0</v>
      </c>
      <c r="AS403" s="7">
        <f>IF(AD403&gt;0,RANK(AD403,(W403:Y403,AD403:AN403)),0)</f>
        <v>4</v>
      </c>
      <c r="AT403" s="2">
        <f t="shared" si="460"/>
        <v>0</v>
      </c>
      <c r="AU403" s="2">
        <f t="shared" si="461"/>
        <v>0</v>
      </c>
      <c r="AV403" s="2">
        <f t="shared" si="462"/>
        <v>0</v>
      </c>
      <c r="AW403" s="2">
        <f t="shared" si="463"/>
        <v>1.2419493632441349E-2</v>
      </c>
      <c r="AY403" s="2" t="str">
        <f t="shared" si="452"/>
        <v>Oklahoma</v>
      </c>
      <c r="AZ403" t="str">
        <f t="shared" si="453"/>
        <v>T</v>
      </c>
      <c r="BC403" s="98">
        <v>40</v>
      </c>
      <c r="BD403" s="100"/>
      <c r="BE403" s="107">
        <f t="shared" si="464"/>
        <v>40000</v>
      </c>
      <c r="BF403" t="s">
        <v>1634</v>
      </c>
      <c r="BG403" t="s">
        <v>3208</v>
      </c>
    </row>
    <row r="404" spans="1:59">
      <c r="C404" s="1"/>
      <c r="D404" s="1"/>
      <c r="E404" s="1"/>
      <c r="F404" s="1"/>
      <c r="G404" s="1"/>
      <c r="H404" s="1"/>
      <c r="I404" s="1"/>
      <c r="J404" s="1"/>
      <c r="K404" s="7"/>
      <c r="L404" s="7"/>
      <c r="M404" s="7"/>
      <c r="N404" s="7"/>
      <c r="O404" s="49"/>
      <c r="P404" s="178"/>
      <c r="Q404" s="2"/>
      <c r="R404" s="2"/>
      <c r="S404" s="2"/>
      <c r="T404" s="2"/>
      <c r="U404" s="2"/>
      <c r="V404" s="2"/>
      <c r="AH404" s="1"/>
      <c r="AI404" s="1"/>
      <c r="AK404" s="1"/>
      <c r="AL404" s="1"/>
      <c r="AM404" s="1"/>
      <c r="AN404" s="1"/>
      <c r="AP404" s="7"/>
      <c r="AQ404" s="7"/>
      <c r="AR404" s="7"/>
      <c r="AS404" s="7"/>
      <c r="AT404" s="2"/>
      <c r="AU404" s="2"/>
      <c r="AV404" s="2"/>
      <c r="AW404" s="2"/>
      <c r="AY404" s="2"/>
      <c r="BD404" s="100"/>
    </row>
    <row r="405" spans="1:59" outlineLevel="1">
      <c r="A405" s="9" t="s">
        <v>2158</v>
      </c>
      <c r="B405" t="s">
        <v>1342</v>
      </c>
      <c r="C405" s="1">
        <f t="shared" ref="C405:C411" si="471">SUM(W405:AN405)</f>
        <v>59093</v>
      </c>
      <c r="D405" s="1">
        <v>9</v>
      </c>
      <c r="E405" s="1"/>
      <c r="F405" s="1"/>
      <c r="G405" s="1"/>
      <c r="H405" s="1"/>
      <c r="I405" s="1"/>
      <c r="J405" s="1"/>
      <c r="K405" s="7">
        <f>IF(W405&gt;0,RANK(W405,(W405:Y405,Z405:AN405)),0)</f>
        <v>0</v>
      </c>
      <c r="L405" s="7">
        <f>IF(X405&gt;0,RANK(X405,(W405:Y405,Z405:AN405)),0)</f>
        <v>0</v>
      </c>
      <c r="M405" s="7">
        <f>IF(Y405&gt;0,RANK(Y405,(W405:Y405,Z405:AN405)),0)</f>
        <v>1</v>
      </c>
      <c r="N405" s="7">
        <f>IF(Z405&gt;0,RANK(Z405,(W405:Y405,Z405:AN405)),0)</f>
        <v>0</v>
      </c>
      <c r="O405" s="49">
        <f t="shared" ref="O405:O411" si="472">MAX(W405:AD405)-LARGE(W405:AD405,2)</f>
        <v>59093</v>
      </c>
      <c r="P405" s="178">
        <f t="shared" si="437"/>
        <v>1</v>
      </c>
      <c r="Q405" s="2"/>
      <c r="R405" s="2">
        <f t="shared" ref="R405:T410" si="473">IF($C405=0,"-",W405/$C405)</f>
        <v>0</v>
      </c>
      <c r="S405" s="2">
        <f t="shared" si="473"/>
        <v>0</v>
      </c>
      <c r="T405" s="2">
        <f t="shared" si="473"/>
        <v>1</v>
      </c>
      <c r="U405" s="2">
        <f t="shared" si="458"/>
        <v>0</v>
      </c>
      <c r="V405" s="2">
        <f t="shared" ref="V405:V411" si="474">IF(C405=0,"-",(1-R405-S405-T405))</f>
        <v>0</v>
      </c>
      <c r="X405" s="1">
        <f>SUMIF(County!$AT$1745:$AT$1780,$BA405,County!Q$1745:Q$1780)+SUMIF('Cong Dist'!$BA$1650:$BA$1659,$BA405,'Cong Dist'!X$1650:X$1659)</f>
        <v>0</v>
      </c>
      <c r="Y405" s="1">
        <f>SUMIF(County!$AT$1745:$AT$1780,$BA405,County!R$1745:R$1780)+SUMIF('Cong Dist'!$BA$1650:$BA$1659,$BA405,'Cong Dist'!Y$1650:Y$1659)</f>
        <v>59093</v>
      </c>
      <c r="Z405" s="1">
        <f>SUMIF(County!$AT$1745:$AT$1780,$BA405,County!S$1745:S$1780)+SUMIF('Cong Dist'!$BA$1650:$BA$1659,$BA405,'Cong Dist'!Z$1650:Z$1659)</f>
        <v>0</v>
      </c>
      <c r="AA405" s="1">
        <f>SUMIF(County!$AT$1745:$AT$1780,$BA405,County!T$1745:T$1780)+SUMIF('Cong Dist'!$BA$1650:$BA$1659,$BA405,'Cong Dist'!AA$1650:AA$1659)</f>
        <v>0</v>
      </c>
      <c r="AH405" s="1">
        <f>SUMIF(County!$AT$1745:$AT$1780,$BA405,County!AA$1745:AA$1780)+SUMIF('Cong Dist'!$BA$1650:$BA$1659,$BA405,'Cong Dist'!AH$1650:AH$1659)</f>
        <v>0</v>
      </c>
      <c r="AI405" s="1"/>
      <c r="AK405" s="1"/>
      <c r="AP405" s="7">
        <f>IF(AA405&gt;0,RANK(AA405,(W405:Y405,Z405:AN405)),0)</f>
        <v>0</v>
      </c>
      <c r="AQ405" s="7">
        <f>IF(AB405&gt;0,RANK(AB405,(W405:Y405,Z405:AN405)),0)</f>
        <v>0</v>
      </c>
      <c r="AR405" s="7">
        <f>IF(AC405&gt;0,RANK(AC405,(W405:Y405,Z405:AN405)),0)</f>
        <v>0</v>
      </c>
      <c r="AS405" s="7">
        <f>IF(AD405&gt;0,RANK(AD405,(W405:Y405,AD405:AN405)),0)</f>
        <v>0</v>
      </c>
      <c r="AT405" s="2">
        <f t="shared" ref="AT405:AT411" si="475">IF($C405=0,"-",AA405/$C405)</f>
        <v>0</v>
      </c>
      <c r="AU405" s="2">
        <f t="shared" ref="AU405:AU411" si="476">IF($C405=0,"-",AB405/$C405)</f>
        <v>0</v>
      </c>
      <c r="AV405" s="2">
        <f t="shared" ref="AV405:AV411" si="477">IF($C405=0,"-",AC405/$C405)</f>
        <v>0</v>
      </c>
      <c r="AW405" s="2">
        <f t="shared" ref="AW405:AW411" si="478">IF($C405=0,"-",AD405/$C405)</f>
        <v>0</v>
      </c>
      <c r="AY405" s="2" t="str">
        <f t="shared" si="452"/>
        <v>District 1</v>
      </c>
      <c r="AZ405" t="str">
        <f t="shared" si="453"/>
        <v>OR</v>
      </c>
      <c r="BA405">
        <v>1</v>
      </c>
      <c r="BC405" s="98">
        <v>41</v>
      </c>
      <c r="BD405" s="100">
        <v>901</v>
      </c>
      <c r="BE405" s="107">
        <f t="shared" ref="BE405:BE411" si="479">BC405*1000+BD405</f>
        <v>41901</v>
      </c>
      <c r="BF405" t="s">
        <v>2627</v>
      </c>
      <c r="BG405" t="s">
        <v>3208</v>
      </c>
    </row>
    <row r="406" spans="1:59" outlineLevel="1">
      <c r="A406" s="9" t="s">
        <v>1576</v>
      </c>
      <c r="B406" t="s">
        <v>1342</v>
      </c>
      <c r="C406" s="1">
        <f t="shared" si="471"/>
        <v>46800</v>
      </c>
      <c r="D406" s="1">
        <v>3</v>
      </c>
      <c r="E406" s="1"/>
      <c r="F406" s="1"/>
      <c r="G406" s="1"/>
      <c r="H406" s="1"/>
      <c r="I406" s="1"/>
      <c r="J406" s="1"/>
      <c r="K406" s="7">
        <f>IF(W406&gt;0,RANK(W406,(W406:Y406,Z406:AN406)),0)</f>
        <v>0</v>
      </c>
      <c r="L406" s="7">
        <f>IF(X406&gt;0,RANK(X406,(W406:Y406,Z406:AN406)),0)</f>
        <v>0</v>
      </c>
      <c r="M406" s="7">
        <f>IF(Y406&gt;0,RANK(Y406,(W406:Y406,Z406:AN406)),0)</f>
        <v>1</v>
      </c>
      <c r="N406" s="7">
        <f>IF(Z406&gt;0,RANK(Z406,(W406:Y406,Z406:AN406)),0)</f>
        <v>0</v>
      </c>
      <c r="O406" s="49">
        <f t="shared" si="472"/>
        <v>46800</v>
      </c>
      <c r="P406" s="178">
        <f t="shared" si="437"/>
        <v>1</v>
      </c>
      <c r="Q406" s="2"/>
      <c r="R406" s="2">
        <f t="shared" si="473"/>
        <v>0</v>
      </c>
      <c r="S406" s="2">
        <f t="shared" si="473"/>
        <v>0</v>
      </c>
      <c r="T406" s="2">
        <f t="shared" si="473"/>
        <v>1</v>
      </c>
      <c r="U406" s="2">
        <f t="shared" si="458"/>
        <v>0</v>
      </c>
      <c r="V406" s="2">
        <f t="shared" si="474"/>
        <v>0</v>
      </c>
      <c r="X406" s="1">
        <f>SUMIF(County!$AT$1745:$AT$1780,$BA406,County!Q$1745:Q$1780)+SUMIF('Cong Dist'!$BA$1650:$BA$1659,$BA406,'Cong Dist'!X$1650:X$1659)</f>
        <v>0</v>
      </c>
      <c r="Y406" s="1">
        <f>SUMIF(County!$AT$1745:$AT$1780,$BA406,County!R$1745:R$1780)+SUMIF('Cong Dist'!$BA$1650:$BA$1659,$BA406,'Cong Dist'!Y$1650:Y$1659)</f>
        <v>46800</v>
      </c>
      <c r="Z406" s="1">
        <f>SUMIF(County!$AT$1745:$AT$1780,$BA406,County!S$1745:S$1780)+SUMIF('Cong Dist'!$BA$1650:$BA$1659,$BA406,'Cong Dist'!Z$1650:Z$1659)</f>
        <v>0</v>
      </c>
      <c r="AA406" s="1">
        <f>SUMIF(County!$AT$1745:$AT$1780,$BA406,County!T$1745:T$1780)+SUMIF('Cong Dist'!$BA$1650:$BA$1659,$BA406,'Cong Dist'!AA$1650:AA$1659)</f>
        <v>0</v>
      </c>
      <c r="AH406" s="1">
        <f>SUMIF(County!$AT$1745:$AT$1780,$BA406,County!AA$1745:AA$1780)+SUMIF('Cong Dist'!$BA$1650:$BA$1659,$BA406,'Cong Dist'!AH$1650:AH$1659)</f>
        <v>0</v>
      </c>
      <c r="AI406" s="1"/>
      <c r="AK406" s="1"/>
      <c r="AP406" s="7">
        <f>IF(AA406&gt;0,RANK(AA406,(W406:Y406,Z406:AN406)),0)</f>
        <v>0</v>
      </c>
      <c r="AQ406" s="7">
        <f>IF(AB406&gt;0,RANK(AB406,(W406:Y406,Z406:AN406)),0)</f>
        <v>0</v>
      </c>
      <c r="AR406" s="7">
        <f>IF(AC406&gt;0,RANK(AC406,(W406:Y406,Z406:AN406)),0)</f>
        <v>0</v>
      </c>
      <c r="AS406" s="7">
        <f>IF(AD406&gt;0,RANK(AD406,(W406:Y406,AD406:AN406)),0)</f>
        <v>0</v>
      </c>
      <c r="AT406" s="2">
        <f t="shared" si="475"/>
        <v>0</v>
      </c>
      <c r="AU406" s="2">
        <f t="shared" si="476"/>
        <v>0</v>
      </c>
      <c r="AV406" s="2">
        <f t="shared" si="477"/>
        <v>0</v>
      </c>
      <c r="AW406" s="2">
        <f t="shared" si="478"/>
        <v>0</v>
      </c>
      <c r="AY406" s="2" t="str">
        <f t="shared" si="452"/>
        <v>District 2</v>
      </c>
      <c r="AZ406" t="str">
        <f t="shared" si="453"/>
        <v>OR</v>
      </c>
      <c r="BA406">
        <v>2</v>
      </c>
      <c r="BC406" s="98">
        <v>41</v>
      </c>
      <c r="BD406" s="100">
        <v>902</v>
      </c>
      <c r="BE406" s="107">
        <f t="shared" si="479"/>
        <v>41902</v>
      </c>
      <c r="BF406" t="s">
        <v>2627</v>
      </c>
      <c r="BG406" t="s">
        <v>3208</v>
      </c>
    </row>
    <row r="407" spans="1:59" outlineLevel="1">
      <c r="A407" s="9" t="s">
        <v>1577</v>
      </c>
      <c r="B407" t="s">
        <v>1342</v>
      </c>
      <c r="C407" s="1">
        <f t="shared" si="471"/>
        <v>0</v>
      </c>
      <c r="D407" s="1">
        <v>3</v>
      </c>
      <c r="E407" s="1"/>
      <c r="F407" s="1"/>
      <c r="G407" s="1"/>
      <c r="H407" s="1"/>
      <c r="I407" s="1"/>
      <c r="J407" s="1"/>
      <c r="K407" s="7">
        <f>IF(W407&gt;0,RANK(W407,(W407:Y407,Z407:AN407)),0)</f>
        <v>0</v>
      </c>
      <c r="L407" s="7">
        <f>IF(X407&gt;0,RANK(X407,(W407:Y407,Z407:AN407)),0)</f>
        <v>0</v>
      </c>
      <c r="M407" s="7">
        <f>IF(Y407&gt;0,RANK(Y407,(W407:Y407,Z407:AN407)),0)</f>
        <v>0</v>
      </c>
      <c r="N407" s="7">
        <f>IF(Z407&gt;0,RANK(Z407,(W407:Y407,Z407:AN407)),0)</f>
        <v>0</v>
      </c>
      <c r="O407" s="49">
        <f t="shared" si="472"/>
        <v>0</v>
      </c>
      <c r="P407" s="178" t="e">
        <f t="shared" si="437"/>
        <v>#DIV/0!</v>
      </c>
      <c r="Q407" s="2"/>
      <c r="R407" s="2" t="str">
        <f t="shared" si="473"/>
        <v>-</v>
      </c>
      <c r="S407" s="2" t="str">
        <f t="shared" si="473"/>
        <v>-</v>
      </c>
      <c r="T407" s="2" t="str">
        <f t="shared" si="473"/>
        <v>-</v>
      </c>
      <c r="U407" s="2" t="str">
        <f t="shared" si="458"/>
        <v>-</v>
      </c>
      <c r="V407" s="2" t="str">
        <f t="shared" si="474"/>
        <v>-</v>
      </c>
      <c r="X407" s="1">
        <f>SUMIF(County!$AT$1745:$AT$1780,$BA407,County!Q$1745:Q$1780)+SUMIF('Cong Dist'!$BA$1650:$BA$1659,$BA407,'Cong Dist'!X$1650:X$1659)</f>
        <v>0</v>
      </c>
      <c r="Y407" s="1">
        <f>SUMIF(County!$AT$1745:$AT$1780,$BA407,County!R$1745:R$1780)+SUMIF('Cong Dist'!$BA$1650:$BA$1659,$BA407,'Cong Dist'!Y$1650:Y$1659)</f>
        <v>0</v>
      </c>
      <c r="Z407" s="1">
        <f>SUMIF(County!$AT$1745:$AT$1780,$BA407,County!S$1745:S$1780)+SUMIF('Cong Dist'!$BA$1650:$BA$1659,$BA407,'Cong Dist'!Z$1650:Z$1659)</f>
        <v>0</v>
      </c>
      <c r="AA407" s="1">
        <f>SUMIF(County!$AT$1745:$AT$1780,$BA407,County!T$1745:T$1780)+SUMIF('Cong Dist'!$BA$1650:$BA$1659,$BA407,'Cong Dist'!AA$1650:AA$1659)</f>
        <v>0</v>
      </c>
      <c r="AH407" s="1">
        <f>SUMIF(County!$AT$1745:$AT$1780,$BA407,County!AA$1745:AA$1780)+SUMIF('Cong Dist'!$BA$1650:$BA$1659,$BA407,'Cong Dist'!AH$1650:AH$1659)</f>
        <v>0</v>
      </c>
      <c r="AI407" s="1"/>
      <c r="AK407" s="1"/>
      <c r="AP407" s="7">
        <f>IF(AA407&gt;0,RANK(AA407,(W407:Y407,Z407:AN407)),0)</f>
        <v>0</v>
      </c>
      <c r="AQ407" s="7">
        <f>IF(AB407&gt;0,RANK(AB407,(W407:Y407,Z407:AN407)),0)</f>
        <v>0</v>
      </c>
      <c r="AR407" s="7">
        <f>IF(AC407&gt;0,RANK(AC407,(W407:Y407,Z407:AN407)),0)</f>
        <v>0</v>
      </c>
      <c r="AS407" s="7">
        <f>IF(AD407&gt;0,RANK(AD407,(W407:Y407,AD407:AN407)),0)</f>
        <v>0</v>
      </c>
      <c r="AT407" s="2" t="str">
        <f t="shared" si="475"/>
        <v>-</v>
      </c>
      <c r="AU407" s="2" t="str">
        <f t="shared" si="476"/>
        <v>-</v>
      </c>
      <c r="AV407" s="2" t="str">
        <f t="shared" si="477"/>
        <v>-</v>
      </c>
      <c r="AW407" s="2" t="str">
        <f t="shared" si="478"/>
        <v>-</v>
      </c>
      <c r="AY407" s="2" t="str">
        <f t="shared" si="452"/>
        <v>District 3</v>
      </c>
      <c r="AZ407" t="str">
        <f t="shared" si="453"/>
        <v>OR</v>
      </c>
      <c r="BA407">
        <v>3</v>
      </c>
      <c r="BC407" s="98">
        <v>41</v>
      </c>
      <c r="BD407" s="100">
        <v>903</v>
      </c>
      <c r="BE407" s="107">
        <f t="shared" si="479"/>
        <v>41903</v>
      </c>
      <c r="BF407" t="s">
        <v>2627</v>
      </c>
      <c r="BG407" t="s">
        <v>3208</v>
      </c>
    </row>
    <row r="408" spans="1:59" outlineLevel="1">
      <c r="A408" s="9" t="s">
        <v>1841</v>
      </c>
      <c r="B408" t="s">
        <v>1342</v>
      </c>
      <c r="C408" s="1">
        <f t="shared" si="471"/>
        <v>63913</v>
      </c>
      <c r="D408" s="1">
        <v>11</v>
      </c>
      <c r="E408" s="1"/>
      <c r="F408" s="1"/>
      <c r="G408" s="1"/>
      <c r="H408" s="1"/>
      <c r="I408" s="1"/>
      <c r="J408" s="1"/>
      <c r="K408" s="7">
        <f>IF(W408&gt;0,RANK(W408,(W408:Y408,Z408:AN408)),0)</f>
        <v>0</v>
      </c>
      <c r="L408" s="7">
        <f>IF(X408&gt;0,RANK(X408,(W408:Y408,Z408:AN408)),0)</f>
        <v>0</v>
      </c>
      <c r="M408" s="7">
        <f>IF(Y408&gt;0,RANK(Y408,(W408:Y408,Z408:AN408)),0)</f>
        <v>1</v>
      </c>
      <c r="N408" s="7">
        <f>IF(Z408&gt;0,RANK(Z408,(W408:Y408,Z408:AN408)),0)</f>
        <v>0</v>
      </c>
      <c r="O408" s="49">
        <f t="shared" si="472"/>
        <v>63913</v>
      </c>
      <c r="P408" s="178">
        <f t="shared" si="437"/>
        <v>1</v>
      </c>
      <c r="Q408" s="2"/>
      <c r="R408" s="2">
        <f t="shared" si="473"/>
        <v>0</v>
      </c>
      <c r="S408" s="2">
        <f t="shared" si="473"/>
        <v>0</v>
      </c>
      <c r="T408" s="2">
        <f t="shared" si="473"/>
        <v>1</v>
      </c>
      <c r="U408" s="2">
        <f t="shared" si="458"/>
        <v>0</v>
      </c>
      <c r="V408" s="2">
        <f t="shared" si="474"/>
        <v>0</v>
      </c>
      <c r="X408" s="1">
        <f>SUMIF(County!$AT$1745:$AT$1780,$BA408,County!Q$1745:Q$1780)+SUMIF('Cong Dist'!$BA$1650:$BA$1659,$BA408,'Cong Dist'!X$1650:X$1659)</f>
        <v>0</v>
      </c>
      <c r="Y408" s="1">
        <f>SUMIF(County!$AT$1745:$AT$1780,$BA408,County!R$1745:R$1780)+SUMIF('Cong Dist'!$BA$1650:$BA$1659,$BA408,'Cong Dist'!Y$1650:Y$1659)</f>
        <v>63913</v>
      </c>
      <c r="Z408" s="1">
        <f>SUMIF(County!$AT$1745:$AT$1780,$BA408,County!S$1745:S$1780)+SUMIF('Cong Dist'!$BA$1650:$BA$1659,$BA408,'Cong Dist'!Z$1650:Z$1659)</f>
        <v>0</v>
      </c>
      <c r="AA408" s="1">
        <f>SUMIF(County!$AT$1745:$AT$1780,$BA408,County!T$1745:T$1780)+SUMIF('Cong Dist'!$BA$1650:$BA$1659,$BA408,'Cong Dist'!AA$1650:AA$1659)</f>
        <v>0</v>
      </c>
      <c r="AH408" s="1">
        <f>SUMIF(County!$AT$1745:$AT$1780,$BA408,County!AA$1745:AA$1780)+SUMIF('Cong Dist'!$BA$1650:$BA$1659,$BA408,'Cong Dist'!AH$1650:AH$1659)</f>
        <v>0</v>
      </c>
      <c r="AI408" s="1"/>
      <c r="AK408" s="1"/>
      <c r="AP408" s="7">
        <f>IF(AA408&gt;0,RANK(AA408,(W408:Y408,Z408:AN408)),0)</f>
        <v>0</v>
      </c>
      <c r="AQ408" s="7">
        <f>IF(AB408&gt;0,RANK(AB408,(W408:Y408,Z408:AN408)),0)</f>
        <v>0</v>
      </c>
      <c r="AR408" s="7">
        <f>IF(AC408&gt;0,RANK(AC408,(W408:Y408,Z408:AN408)),0)</f>
        <v>0</v>
      </c>
      <c r="AS408" s="7">
        <f>IF(AD408&gt;0,RANK(AD408,(W408:Y408,AD408:AN408)),0)</f>
        <v>0</v>
      </c>
      <c r="AT408" s="2">
        <f t="shared" si="475"/>
        <v>0</v>
      </c>
      <c r="AU408" s="2">
        <f t="shared" si="476"/>
        <v>0</v>
      </c>
      <c r="AV408" s="2">
        <f t="shared" si="477"/>
        <v>0</v>
      </c>
      <c r="AW408" s="2">
        <f t="shared" si="478"/>
        <v>0</v>
      </c>
      <c r="AY408" s="2" t="str">
        <f t="shared" si="452"/>
        <v>District 4</v>
      </c>
      <c r="AZ408" t="str">
        <f t="shared" si="453"/>
        <v>OR</v>
      </c>
      <c r="BA408">
        <v>4</v>
      </c>
      <c r="BC408" s="98">
        <v>41</v>
      </c>
      <c r="BD408" s="100">
        <v>904</v>
      </c>
      <c r="BE408" s="107">
        <f t="shared" si="479"/>
        <v>41904</v>
      </c>
      <c r="BF408" t="s">
        <v>2627</v>
      </c>
      <c r="BG408" t="s">
        <v>3208</v>
      </c>
    </row>
    <row r="409" spans="1:59" s="177" customFormat="1" outlineLevel="1">
      <c r="A409" s="9" t="s">
        <v>1796</v>
      </c>
      <c r="B409" s="177" t="s">
        <v>1342</v>
      </c>
      <c r="C409" s="1">
        <f>SUM(W409:AN409)</f>
        <v>31861</v>
      </c>
      <c r="D409" s="1">
        <v>8</v>
      </c>
      <c r="E409" s="1"/>
      <c r="F409" s="1"/>
      <c r="G409" s="1"/>
      <c r="H409" s="1"/>
      <c r="I409" s="1"/>
      <c r="J409" s="1"/>
      <c r="K409" s="7">
        <f>IF(W409&gt;0,RANK(W409,(W409:Y409,Z409:AN409)),0)</f>
        <v>0</v>
      </c>
      <c r="L409" s="7">
        <f>IF(X409&gt;0,RANK(X409,(W409:Y409,Z409:AN409)),0)</f>
        <v>0</v>
      </c>
      <c r="M409" s="7">
        <f>IF(Y409&gt;0,RANK(Y409,(W409:Y409,Z409:AN409)),0)</f>
        <v>1</v>
      </c>
      <c r="N409" s="7">
        <f>IF(Z409&gt;0,RANK(Z409,(W409:Y409,Z409:AN409)),0)</f>
        <v>0</v>
      </c>
      <c r="O409" s="49">
        <f>MAX(W409:AD409)-LARGE(W409:AD409,2)</f>
        <v>31861</v>
      </c>
      <c r="P409" s="178">
        <f>O409/C409</f>
        <v>1</v>
      </c>
      <c r="Q409" s="2"/>
      <c r="R409" s="2">
        <f>IF($C409=0,"-",W409/$C409)</f>
        <v>0</v>
      </c>
      <c r="S409" s="2">
        <f>IF($C409=0,"-",X409/$C409)</f>
        <v>0</v>
      </c>
      <c r="T409" s="2">
        <f>IF($C409=0,"-",Y409/$C409)</f>
        <v>1</v>
      </c>
      <c r="U409" s="2">
        <f>IF($C409=0,"-",Z409/$C409)</f>
        <v>0</v>
      </c>
      <c r="V409" s="2">
        <f>IF(C409=0,"-",(1-R409-S409-T409))</f>
        <v>0</v>
      </c>
      <c r="W409" s="1"/>
      <c r="X409" s="1">
        <f>SUMIF(County!$AT$1745:$AT$1780,$BA409,County!Q$1745:Q$1780)+SUMIF('Cong Dist'!$BA$1650:$BA$1659,$BA409,'Cong Dist'!X$1650:X$1659)</f>
        <v>0</v>
      </c>
      <c r="Y409" s="1">
        <f>SUMIF(County!$AT$1745:$AT$1780,$BA409,County!R$1745:R$1780)+SUMIF('Cong Dist'!$BA$1650:$BA$1659,$BA409,'Cong Dist'!Y$1650:Y$1659)</f>
        <v>31861</v>
      </c>
      <c r="Z409" s="1">
        <f>SUMIF(County!$AT$1745:$AT$1780,$BA409,County!S$1745:S$1780)+SUMIF('Cong Dist'!$BA$1650:$BA$1659,$BA409,'Cong Dist'!Z$1650:Z$1659)</f>
        <v>0</v>
      </c>
      <c r="AA409" s="1">
        <f>SUMIF(County!$AT$1745:$AT$1780,$BA409,County!T$1745:T$1780)+SUMIF('Cong Dist'!$BA$1650:$BA$1659,$BA409,'Cong Dist'!AA$1650:AA$1659)</f>
        <v>0</v>
      </c>
      <c r="AB409" s="1"/>
      <c r="AC409" s="1"/>
      <c r="AD409" s="1"/>
      <c r="AE409" s="1"/>
      <c r="AF409" s="1"/>
      <c r="AG409" s="1"/>
      <c r="AH409" s="1">
        <f>SUMIF(County!$AT$1745:$AT$1780,$BA409,County!AA$1745:AA$1780)+SUMIF('Cong Dist'!$BA$1650:$BA$1659,$BA409,'Cong Dist'!AH$1650:AH$1659)</f>
        <v>0</v>
      </c>
      <c r="AI409" s="1"/>
      <c r="AJ409" s="1"/>
      <c r="AK409" s="1"/>
      <c r="AP409" s="7">
        <f>IF(AA409&gt;0,RANK(AA409,(W409:Y409,Z409:AN409)),0)</f>
        <v>0</v>
      </c>
      <c r="AQ409" s="7">
        <f>IF(AB409&gt;0,RANK(AB409,(W409:Y409,Z409:AN409)),0)</f>
        <v>0</v>
      </c>
      <c r="AR409" s="7">
        <f>IF(AC409&gt;0,RANK(AC409,(W409:Y409,Z409:AN409)),0)</f>
        <v>0</v>
      </c>
      <c r="AS409" s="7">
        <f>IF(AD409&gt;0,RANK(AD409,(W409:Y409,AD409:AN409)),0)</f>
        <v>0</v>
      </c>
      <c r="AT409" s="2">
        <f>IF($C409=0,"-",AA409/$C409)</f>
        <v>0</v>
      </c>
      <c r="AU409" s="2">
        <f>IF($C409=0,"-",AB409/$C409)</f>
        <v>0</v>
      </c>
      <c r="AV409" s="2">
        <f>IF($C409=0,"-",AC409/$C409)</f>
        <v>0</v>
      </c>
      <c r="AW409" s="2">
        <f>IF($C409=0,"-",AD409/$C409)</f>
        <v>0</v>
      </c>
      <c r="AY409" s="2" t="str">
        <f>A409</f>
        <v>District 5</v>
      </c>
      <c r="AZ409" s="177" t="str">
        <f>B409</f>
        <v>OR</v>
      </c>
      <c r="BA409" s="177">
        <v>5</v>
      </c>
      <c r="BC409" s="98">
        <v>41</v>
      </c>
      <c r="BD409" s="100">
        <v>905</v>
      </c>
      <c r="BE409" s="107">
        <f>BC409*1000+BD409</f>
        <v>41905</v>
      </c>
      <c r="BF409" s="177" t="s">
        <v>2627</v>
      </c>
      <c r="BG409" s="177" t="s">
        <v>3208</v>
      </c>
    </row>
    <row r="410" spans="1:59" outlineLevel="1">
      <c r="A410" s="155" t="s">
        <v>1018</v>
      </c>
      <c r="B410" t="s">
        <v>1342</v>
      </c>
      <c r="C410" s="1">
        <f t="shared" si="471"/>
        <v>0</v>
      </c>
      <c r="D410" s="1">
        <v>7</v>
      </c>
      <c r="E410" s="1"/>
      <c r="F410" s="1"/>
      <c r="G410" s="1"/>
      <c r="H410" s="1"/>
      <c r="I410" s="1"/>
      <c r="J410" s="1"/>
      <c r="K410" s="7">
        <f>IF(W410&gt;0,RANK(W410,(W410:Y410,Z410:AN410)),0)</f>
        <v>0</v>
      </c>
      <c r="L410" s="7">
        <f>IF(X410&gt;0,RANK(X410,(W410:Y410,Z410:AN410)),0)</f>
        <v>0</v>
      </c>
      <c r="M410" s="7">
        <f>IF(Y410&gt;0,RANK(Y410,(W410:Y410,Z410:AN410)),0)</f>
        <v>0</v>
      </c>
      <c r="N410" s="7">
        <f>IF(Z410&gt;0,RANK(Z410,(W410:Y410,Z410:AN410)),0)</f>
        <v>0</v>
      </c>
      <c r="O410" s="49">
        <f t="shared" si="472"/>
        <v>0</v>
      </c>
      <c r="P410" s="178" t="e">
        <f t="shared" si="437"/>
        <v>#DIV/0!</v>
      </c>
      <c r="Q410" s="2"/>
      <c r="R410" s="2" t="str">
        <f t="shared" si="473"/>
        <v>-</v>
      </c>
      <c r="S410" s="2" t="str">
        <f t="shared" si="473"/>
        <v>-</v>
      </c>
      <c r="T410" s="2" t="str">
        <f t="shared" si="473"/>
        <v>-</v>
      </c>
      <c r="U410" s="2" t="str">
        <f t="shared" si="458"/>
        <v>-</v>
      </c>
      <c r="V410" s="2" t="str">
        <f t="shared" si="474"/>
        <v>-</v>
      </c>
      <c r="X410" s="1">
        <f>SUMIF(County!$AT$1745:$AT$1780,$BA410,County!Q$1745:Q$1780)+SUMIF('Cong Dist'!$BA$1650:$BA$1659,$BA410,'Cong Dist'!X$1650:X$1659)</f>
        <v>0</v>
      </c>
      <c r="Y410" s="1">
        <f>SUMIF(County!$AT$1745:$AT$1780,$BA410,County!R$1745:R$1780)+SUMIF('Cong Dist'!$BA$1650:$BA$1659,$BA410,'Cong Dist'!Y$1650:Y$1659)</f>
        <v>0</v>
      </c>
      <c r="Z410" s="1">
        <f>SUMIF(County!$AT$1745:$AT$1780,$BA410,County!S$1745:S$1780)+SUMIF('Cong Dist'!$BA$1650:$BA$1659,$BA410,'Cong Dist'!Z$1650:Z$1659)</f>
        <v>0</v>
      </c>
      <c r="AA410" s="1">
        <f>SUMIF(County!$AT$1745:$AT$1780,$BA410,County!T$1745:T$1780)+SUMIF('Cong Dist'!$BA$1650:$BA$1659,$BA410,'Cong Dist'!AA$1650:AA$1659)</f>
        <v>0</v>
      </c>
      <c r="AH410" s="1">
        <f>SUMIF(County!$AT$1745:$AT$1780,$BA410,County!AA$1745:AA$1780)+SUMIF('Cong Dist'!$BA$1650:$BA$1659,$BA410,'Cong Dist'!AH$1650:AH$1659)</f>
        <v>0</v>
      </c>
      <c r="AI410" s="1"/>
      <c r="AK410" s="1"/>
      <c r="AP410" s="7">
        <f>IF(AA410&gt;0,RANK(AA410,(W410:Y410,Z410:AN410)),0)</f>
        <v>0</v>
      </c>
      <c r="AQ410" s="7">
        <f>IF(AB410&gt;0,RANK(AB410,(W410:Y410,Z410:AN410)),0)</f>
        <v>0</v>
      </c>
      <c r="AR410" s="7">
        <f>IF(AC410&gt;0,RANK(AC410,(W410:Y410,Z410:AN410)),0)</f>
        <v>0</v>
      </c>
      <c r="AS410" s="7">
        <f>IF(AD410&gt;0,RANK(AD410,(W410:Y410,AD410:AN410)),0)</f>
        <v>0</v>
      </c>
      <c r="AT410" s="2" t="str">
        <f t="shared" si="475"/>
        <v>-</v>
      </c>
      <c r="AU410" s="2" t="str">
        <f t="shared" si="476"/>
        <v>-</v>
      </c>
      <c r="AV410" s="2" t="str">
        <f t="shared" si="477"/>
        <v>-</v>
      </c>
      <c r="AW410" s="2" t="str">
        <f t="shared" si="478"/>
        <v>-</v>
      </c>
      <c r="AY410" s="2" t="str">
        <f t="shared" si="452"/>
        <v>Unknown</v>
      </c>
      <c r="AZ410" t="str">
        <f t="shared" si="453"/>
        <v>OR</v>
      </c>
      <c r="BA410">
        <v>0</v>
      </c>
      <c r="BC410" s="98">
        <v>41</v>
      </c>
      <c r="BD410" s="100">
        <v>999</v>
      </c>
      <c r="BE410" s="107">
        <f t="shared" si="479"/>
        <v>41999</v>
      </c>
      <c r="BF410" t="s">
        <v>2627</v>
      </c>
      <c r="BG410" t="s">
        <v>3208</v>
      </c>
    </row>
    <row r="411" spans="1:59">
      <c r="A411" s="9" t="s">
        <v>2425</v>
      </c>
      <c r="B411" t="s">
        <v>1114</v>
      </c>
      <c r="C411" s="1">
        <f t="shared" si="471"/>
        <v>201667</v>
      </c>
      <c r="D411" s="1">
        <v>20</v>
      </c>
      <c r="E411" s="1"/>
      <c r="F411" s="1"/>
      <c r="G411" s="1"/>
      <c r="H411" s="1"/>
      <c r="I411" s="1"/>
      <c r="J411" s="1"/>
      <c r="K411" s="7">
        <f>IF(W411&gt;0,RANK(W411,(W411:Y411,Z411:AN411)),0)</f>
        <v>0</v>
      </c>
      <c r="L411" s="7">
        <f>IF(X411&gt;0,RANK(X411,(W411:Y411,Z411:AN411)),0)</f>
        <v>0</v>
      </c>
      <c r="M411" s="7">
        <f>IF(Y411&gt;0,RANK(Y411,(W411:Y411,Z411:AN411)),0)</f>
        <v>1</v>
      </c>
      <c r="N411" s="7">
        <f>IF(Z411&gt;0,RANK(Z411,(W411:Y411,Z411:AN411)),0)</f>
        <v>0</v>
      </c>
      <c r="O411" s="49">
        <f t="shared" si="472"/>
        <v>201667</v>
      </c>
      <c r="P411" s="178">
        <f t="shared" si="437"/>
        <v>1</v>
      </c>
      <c r="Q411" s="2"/>
      <c r="R411" s="2">
        <f>IF($C411=0,"-",W411/$C411)</f>
        <v>0</v>
      </c>
      <c r="S411" s="2">
        <f>IF($C411=0,"-",X411/$C411)</f>
        <v>0</v>
      </c>
      <c r="T411" s="2">
        <f>IF($C411=0,"-",Y411/$C411)</f>
        <v>1</v>
      </c>
      <c r="U411" s="2">
        <f t="shared" si="458"/>
        <v>0</v>
      </c>
      <c r="V411" s="2">
        <f t="shared" si="474"/>
        <v>0</v>
      </c>
      <c r="X411" s="1">
        <f>SUM(X405:X410)</f>
        <v>0</v>
      </c>
      <c r="Y411" s="1">
        <f>SUM(Y405:Y410)</f>
        <v>201667</v>
      </c>
      <c r="Z411" s="1">
        <f>SUM(Z405:Z410)</f>
        <v>0</v>
      </c>
      <c r="AA411" s="1">
        <f>SUM(AA405:AA410)</f>
        <v>0</v>
      </c>
      <c r="AH411" s="1">
        <f>SUM(AH405:AH410)</f>
        <v>0</v>
      </c>
      <c r="AI411" s="1"/>
      <c r="AK411" s="1"/>
      <c r="AP411" s="7">
        <f>IF(AA411&gt;0,RANK(AA411,(W411:Y411,Z411:AN411)),0)</f>
        <v>0</v>
      </c>
      <c r="AQ411" s="7">
        <f>IF(AB411&gt;0,RANK(AB411,(W411:Y411,Z411:AN411)),0)</f>
        <v>0</v>
      </c>
      <c r="AR411" s="7">
        <f>IF(AC411&gt;0,RANK(AC411,(W411:Y411,Z411:AN411)),0)</f>
        <v>0</v>
      </c>
      <c r="AS411" s="7">
        <f>IF(AD411&gt;0,RANK(AD411,(W411:Y411,AD411:AN411)),0)</f>
        <v>0</v>
      </c>
      <c r="AT411" s="2">
        <f t="shared" si="475"/>
        <v>0</v>
      </c>
      <c r="AU411" s="2">
        <f t="shared" si="476"/>
        <v>0</v>
      </c>
      <c r="AV411" s="2">
        <f t="shared" si="477"/>
        <v>0</v>
      </c>
      <c r="AW411" s="2">
        <f t="shared" si="478"/>
        <v>0</v>
      </c>
      <c r="AY411" s="2" t="str">
        <f t="shared" si="452"/>
        <v>Oregon</v>
      </c>
      <c r="AZ411" t="str">
        <f t="shared" si="453"/>
        <v>T</v>
      </c>
      <c r="BC411" s="98">
        <v>41</v>
      </c>
      <c r="BD411" s="100"/>
      <c r="BE411" s="107">
        <f t="shared" si="479"/>
        <v>41000</v>
      </c>
      <c r="BF411" t="s">
        <v>1634</v>
      </c>
      <c r="BG411" t="s">
        <v>3208</v>
      </c>
    </row>
    <row r="412" spans="1:59">
      <c r="A412" s="9"/>
      <c r="C412" s="1"/>
      <c r="D412" s="1"/>
      <c r="E412" s="1"/>
      <c r="F412" s="1"/>
      <c r="G412" s="1"/>
      <c r="H412" s="1"/>
      <c r="I412" s="1"/>
      <c r="J412" s="1"/>
      <c r="K412" s="7"/>
      <c r="L412" s="7"/>
      <c r="M412" s="7"/>
      <c r="N412" s="7"/>
      <c r="O412" s="49"/>
      <c r="P412" s="178"/>
      <c r="Q412" s="2"/>
      <c r="R412" s="2"/>
      <c r="S412" s="2"/>
      <c r="T412" s="2"/>
      <c r="U412" s="2"/>
      <c r="V412" s="2"/>
      <c r="X412" s="1">
        <f>X411-County!Q1781</f>
        <v>0</v>
      </c>
      <c r="Y412" s="1">
        <f>Y411-County!R1781</f>
        <v>-159162</v>
      </c>
      <c r="Z412" s="1">
        <f>Z411-County!S1781</f>
        <v>0</v>
      </c>
      <c r="AA412" s="1">
        <f>AA411-County!T1781</f>
        <v>0</v>
      </c>
      <c r="AH412" s="1">
        <f>AH411-County!AA1781</f>
        <v>0</v>
      </c>
      <c r="AI412" s="1"/>
      <c r="AK412" s="1"/>
      <c r="AP412" s="7"/>
      <c r="AQ412" s="7"/>
      <c r="AR412" s="7"/>
      <c r="AS412" s="7"/>
      <c r="AT412" s="2"/>
      <c r="AU412" s="2"/>
      <c r="AV412" s="2"/>
      <c r="AW412" s="2"/>
      <c r="AY412" s="2"/>
      <c r="BD412" s="100"/>
    </row>
    <row r="413" spans="1:59" outlineLevel="1">
      <c r="A413" s="14" t="s">
        <v>2158</v>
      </c>
      <c r="B413" t="s">
        <v>2021</v>
      </c>
      <c r="C413" s="1">
        <f t="shared" ref="C413:C432" si="480">SUM(W413:AN413)</f>
        <v>0</v>
      </c>
      <c r="D413" s="1">
        <v>10</v>
      </c>
      <c r="E413" s="1"/>
      <c r="F413" s="1"/>
      <c r="G413" s="1"/>
      <c r="H413" s="1"/>
      <c r="I413" s="1"/>
      <c r="J413" s="1"/>
      <c r="K413" s="7">
        <f>IF(W413&gt;0,RANK(W413,(W413:Y413,Z413:AN413)),0)</f>
        <v>0</v>
      </c>
      <c r="L413" s="7">
        <f>IF(X413&gt;0,RANK(X413,(W413:Y413,Z413:AN413)),0)</f>
        <v>0</v>
      </c>
      <c r="M413" s="7">
        <f>IF(Y413&gt;0,RANK(Y413,(W413:Y413,Z413:AN413)),0)</f>
        <v>0</v>
      </c>
      <c r="N413" s="7">
        <f>IF(Z413&gt;0,RANK(Z413,(W413:Y413,Z413:AN413)),0)</f>
        <v>0</v>
      </c>
      <c r="O413" s="49">
        <f t="shared" ref="O413:O432" si="481">MAX(W413:AD413)-LARGE(W413:AD413,2)</f>
        <v>0</v>
      </c>
      <c r="P413" s="178" t="e">
        <f t="shared" si="437"/>
        <v>#DIV/0!</v>
      </c>
      <c r="Q413" s="2"/>
      <c r="R413" s="2" t="str">
        <f t="shared" ref="R413:R432" si="482">IF($C413=0,"-",W413/$C413)</f>
        <v>-</v>
      </c>
      <c r="S413" s="2" t="str">
        <f t="shared" ref="S413:S432" si="483">IF($C413=0,"-",X413/$C413)</f>
        <v>-</v>
      </c>
      <c r="T413" s="2" t="str">
        <f t="shared" ref="T413:T432" si="484">IF($C413=0,"-",Y413/$C413)</f>
        <v>-</v>
      </c>
      <c r="U413" s="2" t="str">
        <f t="shared" ref="U413:U432" si="485">IF($C413=0,"-",Z413/$C413)</f>
        <v>-</v>
      </c>
      <c r="V413" s="2" t="str">
        <f t="shared" ref="V413:V432" si="486">IF(C413=0,"-",(1-R413-S413-T413))</f>
        <v>-</v>
      </c>
      <c r="W413" s="161">
        <f>SUMIF(County!$AT$1783:$AT$1849,$BA413,County!P$1783:P$1849)+SUMIF($BA$1662:$BA$1731,$BA413,W$1662:W$1731)</f>
        <v>0</v>
      </c>
      <c r="X413" s="161">
        <f>SUMIF(County!$AT$1783:$AT$1849,$BA413,County!Q$1783:Q$1849)+SUMIF($BA$1662:$BA$1731,$BA413,X$1662:X$1731)</f>
        <v>0</v>
      </c>
      <c r="Y413" s="161">
        <f>SUMIF(County!$AT$1783:$AT$1849,$BA413,County!R$1783:R$1849)+SUMIF($BA$1662:$BA$1731,$BA413,Y$1662:Y$1731)</f>
        <v>0</v>
      </c>
      <c r="Z413" s="161">
        <f>SUMIF(County!$AT$1783:$AT$1849,$BA413,County!S$1783:S$1849)+SUMIF($BA$1662:$BA$1731,$BA413,Z$1662:Z$1731)</f>
        <v>0</v>
      </c>
      <c r="AA413" s="161">
        <f>SUMIF(County!$AT$1783:$AT$1849,$BA413,County!T$1783:T$1849)+SUMIF($BA$1662:$BA$1731,$BA413,AA$1662:AA$1731)</f>
        <v>0</v>
      </c>
      <c r="AB413" s="161">
        <f>SUMIF(County!$AT$1783:$AT$1849,$BA413,County!U$1783:U$1849)+SUMIF($BA$1662:$BA$1731,$BA413,AB$1662:AB$1731)</f>
        <v>0</v>
      </c>
      <c r="AC413" s="161">
        <f>SUMIF(County!$AT$1783:$AT$1849,$BA413,County!V$1783:V$1849)+SUMIF($BA$1662:$BA$1731,$BA413,AC$1662:AC$1731)</f>
        <v>0</v>
      </c>
      <c r="AD413" s="161"/>
      <c r="AE413" s="161"/>
      <c r="AF413" s="161"/>
      <c r="AG413" s="161"/>
      <c r="AH413" s="161">
        <f>SUMIF(County!$AT$1783:$AT$1849,$BA413,County!AA$1783:AA$1849)+SUMIF($BA$1662:$BA$1731,$BA413,AH$1662:AH$1731)</f>
        <v>0</v>
      </c>
      <c r="AI413" s="1"/>
      <c r="AK413" s="1"/>
      <c r="AP413" s="7">
        <f>IF(AA413&gt;0,RANK(AA413,(W413:Y413,Z413:AN413)),0)</f>
        <v>0</v>
      </c>
      <c r="AQ413" s="7">
        <f>IF(AB413&gt;0,RANK(AB413,(W413:Y413,Z413:AN413)),0)</f>
        <v>0</v>
      </c>
      <c r="AR413" s="7">
        <f>IF(AC413&gt;0,RANK(AC413,(W413:Y413,Z413:AN413)),0)</f>
        <v>0</v>
      </c>
      <c r="AS413" s="7">
        <f>IF(AD413&gt;0,RANK(AD413,(W413:Y413,AD413:AN413)),0)</f>
        <v>0</v>
      </c>
      <c r="AT413" s="2" t="str">
        <f t="shared" ref="AT413:AT432" si="487">IF($C413=0,"-",AA413/$C413)</f>
        <v>-</v>
      </c>
      <c r="AU413" s="2" t="str">
        <f t="shared" ref="AU413:AU430" si="488">IF($C413=0,"-",AB413/$C413)</f>
        <v>-</v>
      </c>
      <c r="AV413" s="2" t="str">
        <f t="shared" ref="AV413:AV432" si="489">IF($C413=0,"-",AC413/$C413)</f>
        <v>-</v>
      </c>
      <c r="AW413" s="2" t="str">
        <f t="shared" ref="AW413:AW430" si="490">IF($C413=0,"-",AD413/$C413)</f>
        <v>-</v>
      </c>
      <c r="AY413" s="2" t="str">
        <f t="shared" si="452"/>
        <v>District 1</v>
      </c>
      <c r="AZ413" t="str">
        <f t="shared" si="453"/>
        <v>PA</v>
      </c>
      <c r="BA413">
        <v>1</v>
      </c>
      <c r="BC413" s="98">
        <v>42</v>
      </c>
      <c r="BD413" s="100">
        <v>901</v>
      </c>
      <c r="BE413" s="107">
        <f t="shared" ref="BE413:BE432" si="491">BC413*1000+BD413</f>
        <v>42901</v>
      </c>
      <c r="BF413" t="s">
        <v>2627</v>
      </c>
      <c r="BG413" t="s">
        <v>3208</v>
      </c>
    </row>
    <row r="414" spans="1:59" outlineLevel="1">
      <c r="A414" s="14" t="s">
        <v>1576</v>
      </c>
      <c r="B414" t="s">
        <v>2021</v>
      </c>
      <c r="C414" s="1">
        <f t="shared" si="480"/>
        <v>0</v>
      </c>
      <c r="D414" s="1">
        <v>14</v>
      </c>
      <c r="E414" s="1"/>
      <c r="F414" s="1"/>
      <c r="G414" s="1"/>
      <c r="H414" s="1"/>
      <c r="I414" s="1"/>
      <c r="J414" s="1"/>
      <c r="K414" s="7">
        <f>IF(W414&gt;0,RANK(W414,(W414:Y414,Z414:AN414)),0)</f>
        <v>0</v>
      </c>
      <c r="L414" s="7">
        <f>IF(X414&gt;0,RANK(X414,(W414:Y414,Z414:AN414)),0)</f>
        <v>0</v>
      </c>
      <c r="M414" s="7">
        <f>IF(Y414&gt;0,RANK(Y414,(W414:Y414,Z414:AN414)),0)</f>
        <v>0</v>
      </c>
      <c r="N414" s="7">
        <f>IF(Z414&gt;0,RANK(Z414,(W414:Y414,Z414:AN414)),0)</f>
        <v>0</v>
      </c>
      <c r="O414" s="49">
        <f t="shared" si="481"/>
        <v>0</v>
      </c>
      <c r="P414" s="178" t="e">
        <f t="shared" si="437"/>
        <v>#DIV/0!</v>
      </c>
      <c r="Q414" s="2"/>
      <c r="R414" s="2" t="str">
        <f t="shared" si="482"/>
        <v>-</v>
      </c>
      <c r="S414" s="2" t="str">
        <f t="shared" si="483"/>
        <v>-</v>
      </c>
      <c r="T414" s="2" t="str">
        <f t="shared" si="484"/>
        <v>-</v>
      </c>
      <c r="U414" s="2" t="str">
        <f t="shared" si="485"/>
        <v>-</v>
      </c>
      <c r="V414" s="2" t="str">
        <f t="shared" si="486"/>
        <v>-</v>
      </c>
      <c r="W414" s="161">
        <f>SUMIF(County!$AT$1783:$AT$1849,$BA414,County!P$1783:P$1849)+SUMIF($BA$1662:$BA$1731,$BA414,W$1662:W$1731)</f>
        <v>0</v>
      </c>
      <c r="X414" s="161">
        <f>SUMIF(County!$AT$1783:$AT$1849,$BA414,County!Q$1783:Q$1849)+SUMIF($BA$1662:$BA$1731,$BA414,X$1662:X$1731)</f>
        <v>0</v>
      </c>
      <c r="Y414" s="161">
        <f>SUMIF(County!$AT$1783:$AT$1849,$BA414,County!R$1783:R$1849)+SUMIF($BA$1662:$BA$1731,$BA414,Y$1662:Y$1731)</f>
        <v>0</v>
      </c>
      <c r="Z414" s="161">
        <f>SUMIF(County!$AT$1783:$AT$1849,$BA414,County!S$1783:S$1849)+SUMIF($BA$1662:$BA$1731,$BA414,Z$1662:Z$1731)</f>
        <v>0</v>
      </c>
      <c r="AA414" s="161">
        <f>SUMIF(County!$AT$1783:$AT$1849,$BA414,County!T$1783:T$1849)+SUMIF($BA$1662:$BA$1731,$BA414,AA$1662:AA$1731)</f>
        <v>0</v>
      </c>
      <c r="AB414" s="161">
        <f>SUMIF(County!$AT$1783:$AT$1849,$BA414,County!U$1783:U$1849)+SUMIF($BA$1662:$BA$1731,$BA414,AB$1662:AB$1731)</f>
        <v>0</v>
      </c>
      <c r="AC414" s="161">
        <f>SUMIF(County!$AT$1783:$AT$1849,$BA414,County!V$1783:V$1849)+SUMIF($BA$1662:$BA$1731,$BA414,AC$1662:AC$1731)</f>
        <v>0</v>
      </c>
      <c r="AD414" s="161"/>
      <c r="AE414" s="161"/>
      <c r="AF414" s="161"/>
      <c r="AG414" s="161"/>
      <c r="AH414" s="161">
        <f>SUMIF(County!$AT$1783:$AT$1849,$BA414,County!AA$1783:AA$1849)+SUMIF($BA$1662:$BA$1731,$BA414,AH$1662:AH$1731)</f>
        <v>0</v>
      </c>
      <c r="AI414" s="1"/>
      <c r="AK414" s="1"/>
      <c r="AP414" s="7">
        <f>IF(AA414&gt;0,RANK(AA414,(W414:Y414,Z414:AN414)),0)</f>
        <v>0</v>
      </c>
      <c r="AQ414" s="7">
        <f>IF(AB414&gt;0,RANK(AB414,(W414:Y414,Z414:AN414)),0)</f>
        <v>0</v>
      </c>
      <c r="AR414" s="7">
        <f>IF(AC414&gt;0,RANK(AC414,(W414:Y414,Z414:AN414)),0)</f>
        <v>0</v>
      </c>
      <c r="AS414" s="7">
        <f>IF(AD414&gt;0,RANK(AD414,(W414:Y414,AD414:AN414)),0)</f>
        <v>0</v>
      </c>
      <c r="AT414" s="2" t="str">
        <f t="shared" si="487"/>
        <v>-</v>
      </c>
      <c r="AU414" s="2" t="str">
        <f t="shared" si="488"/>
        <v>-</v>
      </c>
      <c r="AV414" s="2" t="str">
        <f t="shared" si="489"/>
        <v>-</v>
      </c>
      <c r="AW414" s="2" t="str">
        <f t="shared" si="490"/>
        <v>-</v>
      </c>
      <c r="AY414" s="2" t="str">
        <f t="shared" si="452"/>
        <v>District 2</v>
      </c>
      <c r="AZ414" t="str">
        <f t="shared" si="453"/>
        <v>PA</v>
      </c>
      <c r="BA414">
        <v>2</v>
      </c>
      <c r="BC414" s="98">
        <v>42</v>
      </c>
      <c r="BD414" s="100">
        <v>902</v>
      </c>
      <c r="BE414" s="107">
        <f t="shared" si="491"/>
        <v>42902</v>
      </c>
      <c r="BF414" t="s">
        <v>2627</v>
      </c>
      <c r="BG414" t="s">
        <v>3208</v>
      </c>
    </row>
    <row r="415" spans="1:59" outlineLevel="1">
      <c r="A415" s="14" t="s">
        <v>1577</v>
      </c>
      <c r="B415" t="s">
        <v>2021</v>
      </c>
      <c r="C415" s="1">
        <f t="shared" si="480"/>
        <v>33957</v>
      </c>
      <c r="D415" s="1">
        <v>6</v>
      </c>
      <c r="E415" s="1"/>
      <c r="F415" s="1"/>
      <c r="G415" s="1"/>
      <c r="H415" s="1"/>
      <c r="I415" s="1"/>
      <c r="J415" s="1"/>
      <c r="K415" s="7">
        <f>IF(W415&gt;0,RANK(W415,(W415:Y415,Z415:AN415)),0)</f>
        <v>1</v>
      </c>
      <c r="L415" s="7">
        <f>IF(X415&gt;0,RANK(X415,(W415:Y415,Z415:AN415)),0)</f>
        <v>0</v>
      </c>
      <c r="M415" s="7">
        <f>IF(Y415&gt;0,RANK(Y415,(W415:Y415,Z415:AN415)),0)</f>
        <v>2</v>
      </c>
      <c r="N415" s="7">
        <f>IF(Z415&gt;0,RANK(Z415,(W415:Y415,Z415:AN415)),0)</f>
        <v>0</v>
      </c>
      <c r="O415" s="49">
        <f t="shared" si="481"/>
        <v>2667</v>
      </c>
      <c r="P415" s="178">
        <f t="shared" si="437"/>
        <v>7.8540507111935678E-2</v>
      </c>
      <c r="Q415" s="2"/>
      <c r="R415" s="2">
        <f t="shared" si="482"/>
        <v>0.5392702535559678</v>
      </c>
      <c r="S415" s="2">
        <f t="shared" si="483"/>
        <v>0</v>
      </c>
      <c r="T415" s="2">
        <f t="shared" si="484"/>
        <v>0.46072974644403214</v>
      </c>
      <c r="U415" s="2">
        <f t="shared" si="485"/>
        <v>0</v>
      </c>
      <c r="V415" s="2">
        <f t="shared" si="486"/>
        <v>5.5511151231257827E-17</v>
      </c>
      <c r="W415" s="161">
        <f>SUMIF(County!$AT$1783:$AT$1849,$BA415,County!P$1783:P$1849)+SUMIF($BA$1662:$BA$1731,$BA415,W$1662:W$1731)</f>
        <v>18312</v>
      </c>
      <c r="X415" s="161">
        <f>SUMIF(County!$AT$1783:$AT$1849,$BA415,County!Q$1783:Q$1849)+SUMIF($BA$1662:$BA$1731,$BA415,X$1662:X$1731)</f>
        <v>0</v>
      </c>
      <c r="Y415" s="161">
        <f>SUMIF(County!$AT$1783:$AT$1849,$BA415,County!R$1783:R$1849)+SUMIF($BA$1662:$BA$1731,$BA415,Y$1662:Y$1731)</f>
        <v>15645</v>
      </c>
      <c r="Z415" s="161">
        <f>SUMIF(County!$AT$1783:$AT$1849,$BA415,County!S$1783:S$1849)+SUMIF($BA$1662:$BA$1731,$BA415,Z$1662:Z$1731)</f>
        <v>0</v>
      </c>
      <c r="AA415" s="161">
        <f>SUMIF(County!$AT$1783:$AT$1849,$BA415,County!T$1783:T$1849)+SUMIF($BA$1662:$BA$1731,$BA415,AA$1662:AA$1731)</f>
        <v>0</v>
      </c>
      <c r="AB415" s="161">
        <f>SUMIF(County!$AT$1783:$AT$1849,$BA415,County!U$1783:U$1849)+SUMIF($BA$1662:$BA$1731,$BA415,AB$1662:AB$1731)</f>
        <v>0</v>
      </c>
      <c r="AC415" s="161">
        <f>SUMIF(County!$AT$1783:$AT$1849,$BA415,County!V$1783:V$1849)+SUMIF($BA$1662:$BA$1731,$BA415,AC$1662:AC$1731)</f>
        <v>0</v>
      </c>
      <c r="AD415" s="161"/>
      <c r="AE415" s="161"/>
      <c r="AF415" s="161"/>
      <c r="AG415" s="161"/>
      <c r="AH415" s="161">
        <f>SUMIF(County!$AT$1783:$AT$1849,$BA415,County!AA$1783:AA$1849)+SUMIF($BA$1662:$BA$1731,$BA415,AH$1662:AH$1731)</f>
        <v>0</v>
      </c>
      <c r="AI415" s="1"/>
      <c r="AK415" s="1"/>
      <c r="AP415" s="7">
        <f>IF(AA415&gt;0,RANK(AA415,(W415:Y415,Z415:AN415)),0)</f>
        <v>0</v>
      </c>
      <c r="AQ415" s="7">
        <f>IF(AB415&gt;0,RANK(AB415,(W415:Y415,Z415:AN415)),0)</f>
        <v>0</v>
      </c>
      <c r="AR415" s="7">
        <f>IF(AC415&gt;0,RANK(AC415,(W415:Y415,Z415:AN415)),0)</f>
        <v>0</v>
      </c>
      <c r="AS415" s="7">
        <f>IF(AD415&gt;0,RANK(AD415,(W415:Y415,AD415:AN415)),0)</f>
        <v>0</v>
      </c>
      <c r="AT415" s="2">
        <f t="shared" si="487"/>
        <v>0</v>
      </c>
      <c r="AU415" s="2">
        <f t="shared" si="488"/>
        <v>0</v>
      </c>
      <c r="AV415" s="2">
        <f t="shared" si="489"/>
        <v>0</v>
      </c>
      <c r="AW415" s="2">
        <f t="shared" si="490"/>
        <v>0</v>
      </c>
      <c r="AY415" s="2" t="str">
        <f t="shared" si="452"/>
        <v>District 3</v>
      </c>
      <c r="AZ415" t="str">
        <f t="shared" si="453"/>
        <v>PA</v>
      </c>
      <c r="BA415">
        <v>3</v>
      </c>
      <c r="BC415" s="98">
        <v>42</v>
      </c>
      <c r="BD415" s="100">
        <v>903</v>
      </c>
      <c r="BE415" s="107">
        <f t="shared" si="491"/>
        <v>42903</v>
      </c>
      <c r="BF415" t="s">
        <v>2627</v>
      </c>
      <c r="BG415" t="s">
        <v>3208</v>
      </c>
    </row>
    <row r="416" spans="1:59" outlineLevel="1">
      <c r="A416" s="14" t="s">
        <v>1841</v>
      </c>
      <c r="B416" t="s">
        <v>2021</v>
      </c>
      <c r="C416" s="1">
        <f t="shared" si="480"/>
        <v>43967</v>
      </c>
      <c r="D416" s="1">
        <v>6</v>
      </c>
      <c r="E416" s="1"/>
      <c r="F416" s="1"/>
      <c r="G416" s="1"/>
      <c r="H416" s="1"/>
      <c r="I416" s="1"/>
      <c r="J416" s="1"/>
      <c r="K416" s="7">
        <f>IF(W416&gt;0,RANK(W416,(W416:Y416,Z416:AN416)),0)</f>
        <v>1</v>
      </c>
      <c r="L416" s="7">
        <f>IF(X416&gt;0,RANK(X416,(W416:Y416,Z416:AN416)),0)</f>
        <v>0</v>
      </c>
      <c r="M416" s="7">
        <f>IF(Y416&gt;0,RANK(Y416,(W416:Y416,Z416:AN416)),0)</f>
        <v>2</v>
      </c>
      <c r="N416" s="7">
        <f>IF(Z416&gt;0,RANK(Z416,(W416:Y416,Z416:AN416)),0)</f>
        <v>0</v>
      </c>
      <c r="O416" s="49">
        <f t="shared" si="481"/>
        <v>677</v>
      </c>
      <c r="P416" s="178">
        <f t="shared" si="437"/>
        <v>1.5397912070416448E-2</v>
      </c>
      <c r="Q416" s="2"/>
      <c r="R416" s="2">
        <f t="shared" si="482"/>
        <v>0.5076989560352082</v>
      </c>
      <c r="S416" s="2">
        <f t="shared" si="483"/>
        <v>0</v>
      </c>
      <c r="T416" s="2">
        <f t="shared" si="484"/>
        <v>0.4923010439647918</v>
      </c>
      <c r="U416" s="2">
        <f t="shared" si="485"/>
        <v>0</v>
      </c>
      <c r="V416" s="2">
        <f t="shared" si="486"/>
        <v>0</v>
      </c>
      <c r="W416" s="161">
        <f>SUMIF(County!$AT$1783:$AT$1849,$BA416,County!P$1783:P$1849)+SUMIF($BA$1662:$BA$1731,$BA416,W$1662:W$1731)</f>
        <v>22322</v>
      </c>
      <c r="X416" s="161">
        <f>SUMIF(County!$AT$1783:$AT$1849,$BA416,County!Q$1783:Q$1849)+SUMIF($BA$1662:$BA$1731,$BA416,X$1662:X$1731)</f>
        <v>0</v>
      </c>
      <c r="Y416" s="161">
        <f>SUMIF(County!$AT$1783:$AT$1849,$BA416,County!R$1783:R$1849)+SUMIF($BA$1662:$BA$1731,$BA416,Y$1662:Y$1731)</f>
        <v>21645</v>
      </c>
      <c r="Z416" s="161">
        <f>SUMIF(County!$AT$1783:$AT$1849,$BA416,County!S$1783:S$1849)+SUMIF($BA$1662:$BA$1731,$BA416,Z$1662:Z$1731)</f>
        <v>0</v>
      </c>
      <c r="AA416" s="161">
        <f>SUMIF(County!$AT$1783:$AT$1849,$BA416,County!T$1783:T$1849)+SUMIF($BA$1662:$BA$1731,$BA416,AA$1662:AA$1731)</f>
        <v>0</v>
      </c>
      <c r="AB416" s="161">
        <f>SUMIF(County!$AT$1783:$AT$1849,$BA416,County!U$1783:U$1849)+SUMIF($BA$1662:$BA$1731,$BA416,AB$1662:AB$1731)</f>
        <v>0</v>
      </c>
      <c r="AC416" s="161">
        <f>SUMIF(County!$AT$1783:$AT$1849,$BA416,County!V$1783:V$1849)+SUMIF($BA$1662:$BA$1731,$BA416,AC$1662:AC$1731)</f>
        <v>0</v>
      </c>
      <c r="AD416" s="161"/>
      <c r="AE416" s="161"/>
      <c r="AF416" s="161"/>
      <c r="AG416" s="161"/>
      <c r="AH416" s="161">
        <f>SUMIF(County!$AT$1783:$AT$1849,$BA416,County!AA$1783:AA$1849)+SUMIF($BA$1662:$BA$1731,$BA416,AH$1662:AH$1731)</f>
        <v>0</v>
      </c>
      <c r="AI416" s="1"/>
      <c r="AK416" s="1"/>
      <c r="AP416" s="7">
        <f>IF(AA416&gt;0,RANK(AA416,(W416:Y416,Z416:AN416)),0)</f>
        <v>0</v>
      </c>
      <c r="AQ416" s="7">
        <f>IF(AB416&gt;0,RANK(AB416,(W416:Y416,Z416:AN416)),0)</f>
        <v>0</v>
      </c>
      <c r="AR416" s="7">
        <f>IF(AC416&gt;0,RANK(AC416,(W416:Y416,Z416:AN416)),0)</f>
        <v>0</v>
      </c>
      <c r="AS416" s="7">
        <f>IF(AD416&gt;0,RANK(AD416,(W416:Y416,AD416:AN416)),0)</f>
        <v>0</v>
      </c>
      <c r="AT416" s="2">
        <f t="shared" si="487"/>
        <v>0</v>
      </c>
      <c r="AU416" s="2">
        <f t="shared" si="488"/>
        <v>0</v>
      </c>
      <c r="AV416" s="2">
        <f t="shared" si="489"/>
        <v>0</v>
      </c>
      <c r="AW416" s="2">
        <f t="shared" si="490"/>
        <v>0</v>
      </c>
      <c r="AY416" s="2" t="str">
        <f t="shared" si="452"/>
        <v>District 4</v>
      </c>
      <c r="AZ416" t="str">
        <f t="shared" si="453"/>
        <v>PA</v>
      </c>
      <c r="BA416">
        <v>4</v>
      </c>
      <c r="BC416" s="98">
        <v>42</v>
      </c>
      <c r="BD416" s="100">
        <v>904</v>
      </c>
      <c r="BE416" s="107">
        <f t="shared" si="491"/>
        <v>42904</v>
      </c>
      <c r="BF416" t="s">
        <v>2627</v>
      </c>
      <c r="BG416" t="s">
        <v>3208</v>
      </c>
    </row>
    <row r="417" spans="1:59" outlineLevel="1">
      <c r="A417" s="14" t="s">
        <v>1796</v>
      </c>
      <c r="B417" t="s">
        <v>2021</v>
      </c>
      <c r="C417" s="1">
        <f t="shared" si="480"/>
        <v>46754</v>
      </c>
      <c r="D417" s="1">
        <v>5</v>
      </c>
      <c r="E417" s="1"/>
      <c r="F417" s="1"/>
      <c r="G417" s="1"/>
      <c r="H417" s="1"/>
      <c r="I417" s="1"/>
      <c r="J417" s="1"/>
      <c r="K417" s="7">
        <f>IF(W417&gt;0,RANK(W417,(W417:Y417,Z417:AN417)),0)</f>
        <v>2</v>
      </c>
      <c r="L417" s="7">
        <f>IF(X417&gt;0,RANK(X417,(W417:Y417,Z417:AN417)),0)</f>
        <v>0</v>
      </c>
      <c r="M417" s="7">
        <f>IF(Y417&gt;0,RANK(Y417,(W417:Y417,Z417:AN417)),0)</f>
        <v>1</v>
      </c>
      <c r="N417" s="7">
        <f>IF(Z417&gt;0,RANK(Z417,(W417:Y417,Z417:AN417)),0)</f>
        <v>0</v>
      </c>
      <c r="O417" s="49">
        <f t="shared" si="481"/>
        <v>2846</v>
      </c>
      <c r="P417" s="178">
        <f t="shared" si="437"/>
        <v>6.0871797065491721E-2</v>
      </c>
      <c r="Q417" s="2"/>
      <c r="R417" s="2">
        <f t="shared" si="482"/>
        <v>0.46956410146725414</v>
      </c>
      <c r="S417" s="2">
        <f t="shared" si="483"/>
        <v>0</v>
      </c>
      <c r="T417" s="2">
        <f t="shared" si="484"/>
        <v>0.53043589853274586</v>
      </c>
      <c r="U417" s="2">
        <f t="shared" si="485"/>
        <v>0</v>
      </c>
      <c r="V417" s="2">
        <f t="shared" si="486"/>
        <v>0</v>
      </c>
      <c r="W417" s="161">
        <f>SUMIF(County!$AT$1783:$AT$1849,$BA417,County!P$1783:P$1849)+SUMIF($BA$1662:$BA$1731,$BA417,W$1662:W$1731)</f>
        <v>21954</v>
      </c>
      <c r="X417" s="161">
        <f>SUMIF(County!$AT$1783:$AT$1849,$BA417,County!Q$1783:Q$1849)+SUMIF($BA$1662:$BA$1731,$BA417,X$1662:X$1731)</f>
        <v>0</v>
      </c>
      <c r="Y417" s="161">
        <f>SUMIF(County!$AT$1783:$AT$1849,$BA417,County!R$1783:R$1849)+SUMIF($BA$1662:$BA$1731,$BA417,Y$1662:Y$1731)</f>
        <v>24800</v>
      </c>
      <c r="Z417" s="161">
        <f>SUMIF(County!$AT$1783:$AT$1849,$BA417,County!S$1783:S$1849)+SUMIF($BA$1662:$BA$1731,$BA417,Z$1662:Z$1731)</f>
        <v>0</v>
      </c>
      <c r="AA417" s="161">
        <f>SUMIF(County!$AT$1783:$AT$1849,$BA417,County!T$1783:T$1849)+SUMIF($BA$1662:$BA$1731,$BA417,AA$1662:AA$1731)</f>
        <v>0</v>
      </c>
      <c r="AB417" s="161">
        <f>SUMIF(County!$AT$1783:$AT$1849,$BA417,County!U$1783:U$1849)+SUMIF($BA$1662:$BA$1731,$BA417,AB$1662:AB$1731)</f>
        <v>0</v>
      </c>
      <c r="AC417" s="161">
        <f>SUMIF(County!$AT$1783:$AT$1849,$BA417,County!V$1783:V$1849)+SUMIF($BA$1662:$BA$1731,$BA417,AC$1662:AC$1731)</f>
        <v>0</v>
      </c>
      <c r="AD417" s="161"/>
      <c r="AE417" s="161"/>
      <c r="AF417" s="161"/>
      <c r="AG417" s="161"/>
      <c r="AH417" s="161">
        <f>SUMIF(County!$AT$1783:$AT$1849,$BA417,County!AA$1783:AA$1849)+SUMIF($BA$1662:$BA$1731,$BA417,AH$1662:AH$1731)</f>
        <v>0</v>
      </c>
      <c r="AI417" s="1"/>
      <c r="AK417" s="1"/>
      <c r="AP417" s="7">
        <f>IF(AA417&gt;0,RANK(AA417,(W417:Y417,Z417:AN417)),0)</f>
        <v>0</v>
      </c>
      <c r="AQ417" s="7">
        <f>IF(AB417&gt;0,RANK(AB417,(W417:Y417,Z417:AN417)),0)</f>
        <v>0</v>
      </c>
      <c r="AR417" s="7">
        <f>IF(AC417&gt;0,RANK(AC417,(W417:Y417,Z417:AN417)),0)</f>
        <v>0</v>
      </c>
      <c r="AS417" s="7">
        <f>IF(AD417&gt;0,RANK(AD417,(W417:Y417,AD417:AN417)),0)</f>
        <v>0</v>
      </c>
      <c r="AT417" s="2">
        <f t="shared" si="487"/>
        <v>0</v>
      </c>
      <c r="AU417" s="2">
        <f t="shared" si="488"/>
        <v>0</v>
      </c>
      <c r="AV417" s="2">
        <f t="shared" si="489"/>
        <v>0</v>
      </c>
      <c r="AW417" s="2">
        <f t="shared" si="490"/>
        <v>0</v>
      </c>
      <c r="AY417" s="2" t="str">
        <f t="shared" si="452"/>
        <v>District 5</v>
      </c>
      <c r="AZ417" t="str">
        <f t="shared" si="453"/>
        <v>PA</v>
      </c>
      <c r="BA417">
        <v>5</v>
      </c>
      <c r="BC417" s="98">
        <v>42</v>
      </c>
      <c r="BD417" s="100">
        <v>905</v>
      </c>
      <c r="BE417" s="107">
        <f t="shared" si="491"/>
        <v>42905</v>
      </c>
      <c r="BF417" t="s">
        <v>2627</v>
      </c>
      <c r="BG417" t="s">
        <v>3208</v>
      </c>
    </row>
    <row r="418" spans="1:59" outlineLevel="1">
      <c r="A418" s="14" t="s">
        <v>1775</v>
      </c>
      <c r="B418" t="s">
        <v>2021</v>
      </c>
      <c r="C418" s="1">
        <f t="shared" si="480"/>
        <v>0</v>
      </c>
      <c r="D418" s="1">
        <v>7</v>
      </c>
      <c r="E418" s="1"/>
      <c r="F418" s="1"/>
      <c r="G418" s="1"/>
      <c r="H418" s="1"/>
      <c r="I418" s="1"/>
      <c r="J418" s="1"/>
      <c r="K418" s="7">
        <f>IF(W418&gt;0,RANK(W418,(W418:Y418,Z418:AN418)),0)</f>
        <v>0</v>
      </c>
      <c r="L418" s="7">
        <f>IF(X418&gt;0,RANK(X418,(W418:Y418,Z418:AN418)),0)</f>
        <v>0</v>
      </c>
      <c r="M418" s="7">
        <f>IF(Y418&gt;0,RANK(Y418,(W418:Y418,Z418:AN418)),0)</f>
        <v>0</v>
      </c>
      <c r="N418" s="7">
        <f>IF(Z418&gt;0,RANK(Z418,(W418:Y418,Z418:AN418)),0)</f>
        <v>0</v>
      </c>
      <c r="O418" s="49">
        <f t="shared" si="481"/>
        <v>0</v>
      </c>
      <c r="P418" s="178" t="e">
        <f t="shared" si="437"/>
        <v>#DIV/0!</v>
      </c>
      <c r="Q418" s="2"/>
      <c r="R418" s="2" t="str">
        <f t="shared" si="482"/>
        <v>-</v>
      </c>
      <c r="S418" s="2" t="str">
        <f t="shared" si="483"/>
        <v>-</v>
      </c>
      <c r="T418" s="2" t="str">
        <f t="shared" si="484"/>
        <v>-</v>
      </c>
      <c r="U418" s="2" t="str">
        <f t="shared" si="485"/>
        <v>-</v>
      </c>
      <c r="V418" s="2" t="str">
        <f t="shared" si="486"/>
        <v>-</v>
      </c>
      <c r="W418" s="161">
        <f>SUMIF(County!$AT$1783:$AT$1849,$BA418,County!P$1783:P$1849)+SUMIF($BA$1662:$BA$1731,$BA418,W$1662:W$1731)</f>
        <v>0</v>
      </c>
      <c r="X418" s="161">
        <f>SUMIF(County!$AT$1783:$AT$1849,$BA418,County!Q$1783:Q$1849)+SUMIF($BA$1662:$BA$1731,$BA418,X$1662:X$1731)</f>
        <v>0</v>
      </c>
      <c r="Y418" s="161">
        <f>SUMIF(County!$AT$1783:$AT$1849,$BA418,County!R$1783:R$1849)+SUMIF($BA$1662:$BA$1731,$BA418,Y$1662:Y$1731)</f>
        <v>0</v>
      </c>
      <c r="Z418" s="161">
        <f>SUMIF(County!$AT$1783:$AT$1849,$BA418,County!S$1783:S$1849)+SUMIF($BA$1662:$BA$1731,$BA418,Z$1662:Z$1731)</f>
        <v>0</v>
      </c>
      <c r="AA418" s="161">
        <f>SUMIF(County!$AT$1783:$AT$1849,$BA418,County!T$1783:T$1849)+SUMIF($BA$1662:$BA$1731,$BA418,AA$1662:AA$1731)</f>
        <v>0</v>
      </c>
      <c r="AB418" s="161">
        <f>SUMIF(County!$AT$1783:$AT$1849,$BA418,County!U$1783:U$1849)+SUMIF($BA$1662:$BA$1731,$BA418,AB$1662:AB$1731)</f>
        <v>0</v>
      </c>
      <c r="AC418" s="161">
        <f>SUMIF(County!$AT$1783:$AT$1849,$BA418,County!V$1783:V$1849)+SUMIF($BA$1662:$BA$1731,$BA418,AC$1662:AC$1731)</f>
        <v>0</v>
      </c>
      <c r="AD418" s="161"/>
      <c r="AE418" s="161"/>
      <c r="AF418" s="161"/>
      <c r="AG418" s="161"/>
      <c r="AH418" s="161">
        <f>SUMIF(County!$AT$1783:$AT$1849,$BA418,County!AA$1783:AA$1849)+SUMIF($BA$1662:$BA$1731,$BA418,AH$1662:AH$1731)</f>
        <v>0</v>
      </c>
      <c r="AI418" s="1"/>
      <c r="AK418" s="1"/>
      <c r="AP418" s="7">
        <f>IF(AA418&gt;0,RANK(AA418,(W418:Y418,Z418:AN418)),0)</f>
        <v>0</v>
      </c>
      <c r="AQ418" s="7">
        <f>IF(AB418&gt;0,RANK(AB418,(W418:Y418,Z418:AN418)),0)</f>
        <v>0</v>
      </c>
      <c r="AR418" s="7">
        <f>IF(AC418&gt;0,RANK(AC418,(W418:Y418,Z418:AN418)),0)</f>
        <v>0</v>
      </c>
      <c r="AS418" s="7">
        <f>IF(AD418&gt;0,RANK(AD418,(W418:Y418,AD418:AN418)),0)</f>
        <v>0</v>
      </c>
      <c r="AT418" s="2" t="str">
        <f t="shared" si="487"/>
        <v>-</v>
      </c>
      <c r="AU418" s="2" t="str">
        <f t="shared" si="488"/>
        <v>-</v>
      </c>
      <c r="AV418" s="2" t="str">
        <f t="shared" si="489"/>
        <v>-</v>
      </c>
      <c r="AW418" s="2" t="str">
        <f t="shared" si="490"/>
        <v>-</v>
      </c>
      <c r="AY418" s="2" t="str">
        <f t="shared" si="452"/>
        <v>District 6</v>
      </c>
      <c r="AZ418" t="str">
        <f t="shared" si="453"/>
        <v>PA</v>
      </c>
      <c r="BA418">
        <v>6</v>
      </c>
      <c r="BC418" s="98">
        <v>42</v>
      </c>
      <c r="BD418" s="100">
        <v>906</v>
      </c>
      <c r="BE418" s="107">
        <f t="shared" si="491"/>
        <v>42906</v>
      </c>
      <c r="BF418" t="s">
        <v>2627</v>
      </c>
      <c r="BG418" t="s">
        <v>3208</v>
      </c>
    </row>
    <row r="419" spans="1:59" outlineLevel="1">
      <c r="A419" s="14" t="s">
        <v>1367</v>
      </c>
      <c r="B419" t="s">
        <v>2021</v>
      </c>
      <c r="C419" s="1">
        <f t="shared" si="480"/>
        <v>0</v>
      </c>
      <c r="D419" s="1">
        <v>8</v>
      </c>
      <c r="E419" s="1"/>
      <c r="F419" s="1"/>
      <c r="G419" s="1"/>
      <c r="H419" s="1"/>
      <c r="I419" s="1"/>
      <c r="J419" s="1"/>
      <c r="K419" s="7">
        <f>IF(W419&gt;0,RANK(W419,(W419:Y419,Z419:AN419)),0)</f>
        <v>0</v>
      </c>
      <c r="L419" s="7">
        <f>IF(X419&gt;0,RANK(X419,(W419:Y419,Z419:AN419)),0)</f>
        <v>0</v>
      </c>
      <c r="M419" s="7">
        <f>IF(Y419&gt;0,RANK(Y419,(W419:Y419,Z419:AN419)),0)</f>
        <v>0</v>
      </c>
      <c r="N419" s="7">
        <f>IF(Z419&gt;0,RANK(Z419,(W419:Y419,Z419:AN419)),0)</f>
        <v>0</v>
      </c>
      <c r="O419" s="49">
        <f t="shared" si="481"/>
        <v>0</v>
      </c>
      <c r="P419" s="178" t="e">
        <f t="shared" si="437"/>
        <v>#DIV/0!</v>
      </c>
      <c r="Q419" s="2"/>
      <c r="R419" s="2" t="str">
        <f t="shared" si="482"/>
        <v>-</v>
      </c>
      <c r="S419" s="2" t="str">
        <f t="shared" si="483"/>
        <v>-</v>
      </c>
      <c r="T419" s="2" t="str">
        <f t="shared" si="484"/>
        <v>-</v>
      </c>
      <c r="U419" s="2" t="str">
        <f t="shared" si="485"/>
        <v>-</v>
      </c>
      <c r="V419" s="2" t="str">
        <f t="shared" si="486"/>
        <v>-</v>
      </c>
      <c r="W419" s="161">
        <f>SUMIF(County!$AT$1783:$AT$1849,$BA419,County!P$1783:P$1849)+SUMIF($BA$1662:$BA$1731,$BA419,W$1662:W$1731)</f>
        <v>0</v>
      </c>
      <c r="X419" s="161">
        <f>SUMIF(County!$AT$1783:$AT$1849,$BA419,County!Q$1783:Q$1849)+SUMIF($BA$1662:$BA$1731,$BA419,X$1662:X$1731)</f>
        <v>0</v>
      </c>
      <c r="Y419" s="161">
        <f>SUMIF(County!$AT$1783:$AT$1849,$BA419,County!R$1783:R$1849)+SUMIF($BA$1662:$BA$1731,$BA419,Y$1662:Y$1731)</f>
        <v>0</v>
      </c>
      <c r="Z419" s="161">
        <f>SUMIF(County!$AT$1783:$AT$1849,$BA419,County!S$1783:S$1849)+SUMIF($BA$1662:$BA$1731,$BA419,Z$1662:Z$1731)</f>
        <v>0</v>
      </c>
      <c r="AA419" s="161">
        <f>SUMIF(County!$AT$1783:$AT$1849,$BA419,County!T$1783:T$1849)+SUMIF($BA$1662:$BA$1731,$BA419,AA$1662:AA$1731)</f>
        <v>0</v>
      </c>
      <c r="AB419" s="161">
        <f>SUMIF(County!$AT$1783:$AT$1849,$BA419,County!U$1783:U$1849)+SUMIF($BA$1662:$BA$1731,$BA419,AB$1662:AB$1731)</f>
        <v>0</v>
      </c>
      <c r="AC419" s="161">
        <f>SUMIF(County!$AT$1783:$AT$1849,$BA419,County!V$1783:V$1849)+SUMIF($BA$1662:$BA$1731,$BA419,AC$1662:AC$1731)</f>
        <v>0</v>
      </c>
      <c r="AD419" s="161"/>
      <c r="AE419" s="161"/>
      <c r="AF419" s="161"/>
      <c r="AG419" s="161"/>
      <c r="AH419" s="161">
        <f>SUMIF(County!$AT$1783:$AT$1849,$BA419,County!AA$1783:AA$1849)+SUMIF($BA$1662:$BA$1731,$BA419,AH$1662:AH$1731)</f>
        <v>0</v>
      </c>
      <c r="AI419" s="1"/>
      <c r="AK419" s="1"/>
      <c r="AP419" s="7">
        <f>IF(AA419&gt;0,RANK(AA419,(W419:Y419,Z419:AN419)),0)</f>
        <v>0</v>
      </c>
      <c r="AQ419" s="7">
        <f>IF(AB419&gt;0,RANK(AB419,(W419:Y419,Z419:AN419)),0)</f>
        <v>0</v>
      </c>
      <c r="AR419" s="7">
        <f>IF(AC419&gt;0,RANK(AC419,(W419:Y419,Z419:AN419)),0)</f>
        <v>0</v>
      </c>
      <c r="AS419" s="7">
        <f>IF(AD419&gt;0,RANK(AD419,(W419:Y419,AD419:AN419)),0)</f>
        <v>0</v>
      </c>
      <c r="AT419" s="2" t="str">
        <f t="shared" si="487"/>
        <v>-</v>
      </c>
      <c r="AU419" s="2" t="str">
        <f t="shared" si="488"/>
        <v>-</v>
      </c>
      <c r="AV419" s="2" t="str">
        <f t="shared" si="489"/>
        <v>-</v>
      </c>
      <c r="AW419" s="2" t="str">
        <f t="shared" si="490"/>
        <v>-</v>
      </c>
      <c r="AY419" s="2" t="str">
        <f t="shared" si="452"/>
        <v>District 7</v>
      </c>
      <c r="AZ419" t="str">
        <f t="shared" si="453"/>
        <v>PA</v>
      </c>
      <c r="BA419">
        <v>7</v>
      </c>
      <c r="BC419" s="98">
        <v>42</v>
      </c>
      <c r="BD419" s="100">
        <v>907</v>
      </c>
      <c r="BE419" s="107">
        <f t="shared" si="491"/>
        <v>42907</v>
      </c>
      <c r="BF419" t="s">
        <v>2627</v>
      </c>
      <c r="BG419" t="s">
        <v>3208</v>
      </c>
    </row>
    <row r="420" spans="1:59" outlineLevel="1">
      <c r="A420" s="14" t="s">
        <v>279</v>
      </c>
      <c r="B420" t="s">
        <v>2021</v>
      </c>
      <c r="C420" s="1">
        <f t="shared" si="480"/>
        <v>83090</v>
      </c>
      <c r="D420" s="1">
        <v>7</v>
      </c>
      <c r="E420" s="1"/>
      <c r="F420" s="1"/>
      <c r="G420" s="1"/>
      <c r="H420" s="1"/>
      <c r="I420" s="1"/>
      <c r="J420" s="1"/>
      <c r="K420" s="7">
        <f>IF(W420&gt;0,RANK(W420,(W420:Y420,Z420:AN420)),0)</f>
        <v>1</v>
      </c>
      <c r="L420" s="7">
        <f>IF(X420&gt;0,RANK(X420,(W420:Y420,Z420:AN420)),0)</f>
        <v>0</v>
      </c>
      <c r="M420" s="7">
        <f>IF(Y420&gt;0,RANK(Y420,(W420:Y420,Z420:AN420)),0)</f>
        <v>2</v>
      </c>
      <c r="N420" s="7">
        <f>IF(Z420&gt;0,RANK(Z420,(W420:Y420,Z420:AN420)),0)</f>
        <v>0</v>
      </c>
      <c r="O420" s="49">
        <f t="shared" si="481"/>
        <v>10744</v>
      </c>
      <c r="P420" s="178">
        <f t="shared" si="437"/>
        <v>0.1293055722710314</v>
      </c>
      <c r="Q420" s="2"/>
      <c r="R420" s="2">
        <f t="shared" si="482"/>
        <v>0.56465278613551573</v>
      </c>
      <c r="S420" s="2">
        <f t="shared" si="483"/>
        <v>0</v>
      </c>
      <c r="T420" s="2">
        <f t="shared" si="484"/>
        <v>0.43534721386448427</v>
      </c>
      <c r="U420" s="2">
        <f t="shared" si="485"/>
        <v>0</v>
      </c>
      <c r="V420" s="2">
        <f t="shared" si="486"/>
        <v>0</v>
      </c>
      <c r="W420" s="161">
        <f>SUMIF(County!$AT$1783:$AT$1849,$BA420,County!P$1783:P$1849)+SUMIF($BA$1662:$BA$1731,$BA420,W$1662:W$1731)</f>
        <v>46917</v>
      </c>
      <c r="X420" s="161">
        <f>SUMIF(County!$AT$1783:$AT$1849,$BA420,County!Q$1783:Q$1849)+SUMIF($BA$1662:$BA$1731,$BA420,X$1662:X$1731)</f>
        <v>0</v>
      </c>
      <c r="Y420" s="161">
        <f>SUMIF(County!$AT$1783:$AT$1849,$BA420,County!R$1783:R$1849)+SUMIF($BA$1662:$BA$1731,$BA420,Y$1662:Y$1731)</f>
        <v>36173</v>
      </c>
      <c r="Z420" s="161">
        <f>SUMIF(County!$AT$1783:$AT$1849,$BA420,County!S$1783:S$1849)+SUMIF($BA$1662:$BA$1731,$BA420,Z$1662:Z$1731)</f>
        <v>0</v>
      </c>
      <c r="AA420" s="161">
        <f>SUMIF(County!$AT$1783:$AT$1849,$BA420,County!T$1783:T$1849)+SUMIF($BA$1662:$BA$1731,$BA420,AA$1662:AA$1731)</f>
        <v>0</v>
      </c>
      <c r="AB420" s="161">
        <f>SUMIF(County!$AT$1783:$AT$1849,$BA420,County!U$1783:U$1849)+SUMIF($BA$1662:$BA$1731,$BA420,AB$1662:AB$1731)</f>
        <v>0</v>
      </c>
      <c r="AC420" s="161">
        <f>SUMIF(County!$AT$1783:$AT$1849,$BA420,County!V$1783:V$1849)+SUMIF($BA$1662:$BA$1731,$BA420,AC$1662:AC$1731)</f>
        <v>0</v>
      </c>
      <c r="AD420" s="161"/>
      <c r="AE420" s="161"/>
      <c r="AF420" s="161"/>
      <c r="AG420" s="161"/>
      <c r="AH420" s="161">
        <f>SUMIF(County!$AT$1783:$AT$1849,$BA420,County!AA$1783:AA$1849)+SUMIF($BA$1662:$BA$1731,$BA420,AH$1662:AH$1731)</f>
        <v>0</v>
      </c>
      <c r="AI420" s="1"/>
      <c r="AK420" s="1"/>
      <c r="AP420" s="7">
        <f>IF(AA420&gt;0,RANK(AA420,(W420:Y420,Z420:AN420)),0)</f>
        <v>0</v>
      </c>
      <c r="AQ420" s="7">
        <f>IF(AB420&gt;0,RANK(AB420,(W420:Y420,Z420:AN420)),0)</f>
        <v>0</v>
      </c>
      <c r="AR420" s="7">
        <f>IF(AC420&gt;0,RANK(AC420,(W420:Y420,Z420:AN420)),0)</f>
        <v>0</v>
      </c>
      <c r="AS420" s="7">
        <f>IF(AD420&gt;0,RANK(AD420,(W420:Y420,AD420:AN420)),0)</f>
        <v>0</v>
      </c>
      <c r="AT420" s="2">
        <f t="shared" si="487"/>
        <v>0</v>
      </c>
      <c r="AU420" s="2">
        <f t="shared" si="488"/>
        <v>0</v>
      </c>
      <c r="AV420" s="2">
        <f t="shared" si="489"/>
        <v>0</v>
      </c>
      <c r="AW420" s="2">
        <f t="shared" si="490"/>
        <v>0</v>
      </c>
      <c r="AY420" s="2" t="str">
        <f t="shared" si="452"/>
        <v>District 8</v>
      </c>
      <c r="AZ420" t="str">
        <f t="shared" si="453"/>
        <v>PA</v>
      </c>
      <c r="BA420">
        <v>8</v>
      </c>
      <c r="BC420" s="98">
        <v>42</v>
      </c>
      <c r="BD420" s="100">
        <v>908</v>
      </c>
      <c r="BE420" s="107">
        <f t="shared" si="491"/>
        <v>42908</v>
      </c>
      <c r="BF420" t="s">
        <v>2627</v>
      </c>
      <c r="BG420" t="s">
        <v>3208</v>
      </c>
    </row>
    <row r="421" spans="1:59" outlineLevel="1">
      <c r="A421" s="14" t="s">
        <v>3025</v>
      </c>
      <c r="B421" t="s">
        <v>2021</v>
      </c>
      <c r="C421" s="1">
        <f t="shared" si="480"/>
        <v>44363</v>
      </c>
      <c r="D421" s="1">
        <v>5</v>
      </c>
      <c r="E421" s="1"/>
      <c r="F421" s="1"/>
      <c r="G421" s="1"/>
      <c r="H421" s="1"/>
      <c r="I421" s="1"/>
      <c r="J421" s="1"/>
      <c r="K421" s="7">
        <f>IF(W421&gt;0,RANK(W421,(W421:Y421,Z421:AN421)),0)</f>
        <v>1</v>
      </c>
      <c r="L421" s="7">
        <f>IF(X421&gt;0,RANK(X421,(W421:Y421,Z421:AN421)),0)</f>
        <v>0</v>
      </c>
      <c r="M421" s="7">
        <f>IF(Y421&gt;0,RANK(Y421,(W421:Y421,Z421:AN421)),0)</f>
        <v>2</v>
      </c>
      <c r="N421" s="7">
        <f>IF(Z421&gt;0,RANK(Z421,(W421:Y421,Z421:AN421)),0)</f>
        <v>0</v>
      </c>
      <c r="O421" s="49">
        <f t="shared" si="481"/>
        <v>2977</v>
      </c>
      <c r="P421" s="178">
        <f t="shared" si="437"/>
        <v>6.7105470775195547E-2</v>
      </c>
      <c r="Q421" s="2"/>
      <c r="R421" s="2">
        <f t="shared" si="482"/>
        <v>0.53355273538759773</v>
      </c>
      <c r="S421" s="2">
        <f t="shared" si="483"/>
        <v>0</v>
      </c>
      <c r="T421" s="2">
        <f t="shared" si="484"/>
        <v>0.46644726461240221</v>
      </c>
      <c r="U421" s="2">
        <f t="shared" si="485"/>
        <v>0</v>
      </c>
      <c r="V421" s="2">
        <f t="shared" si="486"/>
        <v>5.5511151231257827E-17</v>
      </c>
      <c r="W421" s="161">
        <f>SUMIF(County!$AT$1783:$AT$1849,$BA421,County!P$1783:P$1849)+SUMIF($BA$1662:$BA$1731,$BA421,W$1662:W$1731)</f>
        <v>23670</v>
      </c>
      <c r="X421" s="161">
        <f>SUMIF(County!$AT$1783:$AT$1849,$BA421,County!Q$1783:Q$1849)+SUMIF($BA$1662:$BA$1731,$BA421,X$1662:X$1731)</f>
        <v>0</v>
      </c>
      <c r="Y421" s="161">
        <f>SUMIF(County!$AT$1783:$AT$1849,$BA421,County!R$1783:R$1849)+SUMIF($BA$1662:$BA$1731,$BA421,Y$1662:Y$1731)</f>
        <v>20693</v>
      </c>
      <c r="Z421" s="161">
        <f>SUMIF(County!$AT$1783:$AT$1849,$BA421,County!S$1783:S$1849)+SUMIF($BA$1662:$BA$1731,$BA421,Z$1662:Z$1731)</f>
        <v>0</v>
      </c>
      <c r="AA421" s="161">
        <f>SUMIF(County!$AT$1783:$AT$1849,$BA421,County!T$1783:T$1849)+SUMIF($BA$1662:$BA$1731,$BA421,AA$1662:AA$1731)</f>
        <v>0</v>
      </c>
      <c r="AB421" s="161">
        <f>SUMIF(County!$AT$1783:$AT$1849,$BA421,County!U$1783:U$1849)+SUMIF($BA$1662:$BA$1731,$BA421,AB$1662:AB$1731)</f>
        <v>0</v>
      </c>
      <c r="AC421" s="161">
        <f>SUMIF(County!$AT$1783:$AT$1849,$BA421,County!V$1783:V$1849)+SUMIF($BA$1662:$BA$1731,$BA421,AC$1662:AC$1731)</f>
        <v>0</v>
      </c>
      <c r="AD421" s="161"/>
      <c r="AE421" s="161"/>
      <c r="AF421" s="161"/>
      <c r="AG421" s="161"/>
      <c r="AH421" s="161">
        <f>SUMIF(County!$AT$1783:$AT$1849,$BA421,County!AA$1783:AA$1849)+SUMIF($BA$1662:$BA$1731,$BA421,AH$1662:AH$1731)</f>
        <v>0</v>
      </c>
      <c r="AI421" s="1"/>
      <c r="AK421" s="1"/>
      <c r="AP421" s="7">
        <f>IF(AA421&gt;0,RANK(AA421,(W421:Y421,Z421:AN421)),0)</f>
        <v>0</v>
      </c>
      <c r="AQ421" s="7">
        <f>IF(AB421&gt;0,RANK(AB421,(W421:Y421,Z421:AN421)),0)</f>
        <v>0</v>
      </c>
      <c r="AR421" s="7">
        <f>IF(AC421&gt;0,RANK(AC421,(W421:Y421,Z421:AN421)),0)</f>
        <v>0</v>
      </c>
      <c r="AS421" s="7">
        <f>IF(AD421&gt;0,RANK(AD421,(W421:Y421,AD421:AN421)),0)</f>
        <v>0</v>
      </c>
      <c r="AT421" s="2">
        <f t="shared" si="487"/>
        <v>0</v>
      </c>
      <c r="AU421" s="2">
        <f t="shared" si="488"/>
        <v>0</v>
      </c>
      <c r="AV421" s="2">
        <f t="shared" si="489"/>
        <v>0</v>
      </c>
      <c r="AW421" s="2">
        <f t="shared" si="490"/>
        <v>0</v>
      </c>
      <c r="AY421" s="2" t="str">
        <f t="shared" si="452"/>
        <v>District 9</v>
      </c>
      <c r="AZ421" t="str">
        <f t="shared" si="453"/>
        <v>PA</v>
      </c>
      <c r="BA421">
        <v>9</v>
      </c>
      <c r="BC421" s="98">
        <v>42</v>
      </c>
      <c r="BD421" s="100">
        <v>909</v>
      </c>
      <c r="BE421" s="107">
        <f t="shared" si="491"/>
        <v>42909</v>
      </c>
      <c r="BF421" t="s">
        <v>2627</v>
      </c>
      <c r="BG421" t="s">
        <v>3208</v>
      </c>
    </row>
    <row r="422" spans="1:59" outlineLevel="1">
      <c r="A422" s="14" t="s">
        <v>51</v>
      </c>
      <c r="B422" t="s">
        <v>2021</v>
      </c>
      <c r="C422" s="1">
        <f t="shared" si="480"/>
        <v>33144</v>
      </c>
      <c r="D422" s="1">
        <v>5</v>
      </c>
      <c r="E422" s="1"/>
      <c r="F422" s="1"/>
      <c r="G422" s="1"/>
      <c r="H422" s="1"/>
      <c r="I422" s="1"/>
      <c r="J422" s="1"/>
      <c r="K422" s="7">
        <f>IF(W422&gt;0,RANK(W422,(W422:Y422,Z422:AN422)),0)</f>
        <v>2</v>
      </c>
      <c r="L422" s="7">
        <f>IF(X422&gt;0,RANK(X422,(W422:Y422,Z422:AN422)),0)</f>
        <v>0</v>
      </c>
      <c r="M422" s="7">
        <f>IF(Y422&gt;0,RANK(Y422,(W422:Y422,Z422:AN422)),0)</f>
        <v>1</v>
      </c>
      <c r="N422" s="7">
        <f>IF(Z422&gt;0,RANK(Z422,(W422:Y422,Z422:AN422)),0)</f>
        <v>0</v>
      </c>
      <c r="O422" s="49">
        <f t="shared" si="481"/>
        <v>958</v>
      </c>
      <c r="P422" s="178">
        <f t="shared" si="437"/>
        <v>2.8904175718078687E-2</v>
      </c>
      <c r="Q422" s="2"/>
      <c r="R422" s="2">
        <f t="shared" si="482"/>
        <v>0.48554791214096066</v>
      </c>
      <c r="S422" s="2">
        <f t="shared" si="483"/>
        <v>0</v>
      </c>
      <c r="T422" s="2">
        <f t="shared" si="484"/>
        <v>0.5144520878590394</v>
      </c>
      <c r="U422" s="2">
        <f t="shared" si="485"/>
        <v>0</v>
      </c>
      <c r="V422" s="2">
        <f t="shared" si="486"/>
        <v>-1.1102230246251565E-16</v>
      </c>
      <c r="W422" s="161">
        <f>SUMIF(County!$AT$1783:$AT$1849,$BA422,County!P$1783:P$1849)+SUMIF($BA$1662:$BA$1731,$BA422,W$1662:W$1731)</f>
        <v>16093</v>
      </c>
      <c r="X422" s="161">
        <f>SUMIF(County!$AT$1783:$AT$1849,$BA422,County!Q$1783:Q$1849)+SUMIF($BA$1662:$BA$1731,$BA422,X$1662:X$1731)</f>
        <v>0</v>
      </c>
      <c r="Y422" s="161">
        <f>SUMIF(County!$AT$1783:$AT$1849,$BA422,County!R$1783:R$1849)+SUMIF($BA$1662:$BA$1731,$BA422,Y$1662:Y$1731)</f>
        <v>17051</v>
      </c>
      <c r="Z422" s="161">
        <f>SUMIF(County!$AT$1783:$AT$1849,$BA422,County!S$1783:S$1849)+SUMIF($BA$1662:$BA$1731,$BA422,Z$1662:Z$1731)</f>
        <v>0</v>
      </c>
      <c r="AA422" s="161">
        <f>SUMIF(County!$AT$1783:$AT$1849,$BA422,County!T$1783:T$1849)+SUMIF($BA$1662:$BA$1731,$BA422,AA$1662:AA$1731)</f>
        <v>0</v>
      </c>
      <c r="AB422" s="161">
        <f>SUMIF(County!$AT$1783:$AT$1849,$BA422,County!U$1783:U$1849)+SUMIF($BA$1662:$BA$1731,$BA422,AB$1662:AB$1731)</f>
        <v>0</v>
      </c>
      <c r="AC422" s="161">
        <f>SUMIF(County!$AT$1783:$AT$1849,$BA422,County!V$1783:V$1849)+SUMIF($BA$1662:$BA$1731,$BA422,AC$1662:AC$1731)</f>
        <v>0</v>
      </c>
      <c r="AD422" s="161"/>
      <c r="AE422" s="161"/>
      <c r="AF422" s="161"/>
      <c r="AG422" s="161"/>
      <c r="AH422" s="161">
        <f>SUMIF(County!$AT$1783:$AT$1849,$BA422,County!AA$1783:AA$1849)+SUMIF($BA$1662:$BA$1731,$BA422,AH$1662:AH$1731)</f>
        <v>0</v>
      </c>
      <c r="AI422" s="1"/>
      <c r="AK422" s="1"/>
      <c r="AP422" s="7">
        <f>IF(AA422&gt;0,RANK(AA422,(W422:Y422,Z422:AN422)),0)</f>
        <v>0</v>
      </c>
      <c r="AQ422" s="7">
        <f>IF(AB422&gt;0,RANK(AB422,(W422:Y422,Z422:AN422)),0)</f>
        <v>0</v>
      </c>
      <c r="AR422" s="7">
        <f>IF(AC422&gt;0,RANK(AC422,(W422:Y422,Z422:AN422)),0)</f>
        <v>0</v>
      </c>
      <c r="AS422" s="7">
        <f>IF(AD422&gt;0,RANK(AD422,(W422:Y422,AD422:AN422)),0)</f>
        <v>0</v>
      </c>
      <c r="AT422" s="2">
        <f t="shared" si="487"/>
        <v>0</v>
      </c>
      <c r="AU422" s="2">
        <f t="shared" si="488"/>
        <v>0</v>
      </c>
      <c r="AV422" s="2">
        <f t="shared" si="489"/>
        <v>0</v>
      </c>
      <c r="AW422" s="2">
        <f t="shared" si="490"/>
        <v>0</v>
      </c>
      <c r="AY422" s="2" t="str">
        <f t="shared" si="452"/>
        <v>District 10</v>
      </c>
      <c r="AZ422" t="str">
        <f t="shared" si="453"/>
        <v>PA</v>
      </c>
      <c r="BA422">
        <v>10</v>
      </c>
      <c r="BC422" s="98">
        <v>42</v>
      </c>
      <c r="BD422" s="100">
        <v>910</v>
      </c>
      <c r="BE422" s="107">
        <f t="shared" si="491"/>
        <v>42910</v>
      </c>
      <c r="BF422" t="s">
        <v>2627</v>
      </c>
      <c r="BG422" t="s">
        <v>3208</v>
      </c>
    </row>
    <row r="423" spans="1:59" outlineLevel="1">
      <c r="A423" s="14" t="s">
        <v>1909</v>
      </c>
      <c r="B423" t="s">
        <v>2021</v>
      </c>
      <c r="C423" s="1">
        <f t="shared" si="480"/>
        <v>10206</v>
      </c>
      <c r="D423" s="1">
        <v>6</v>
      </c>
      <c r="E423" s="1"/>
      <c r="F423" s="1"/>
      <c r="G423" s="1"/>
      <c r="H423" s="1"/>
      <c r="I423" s="1"/>
      <c r="J423" s="1"/>
      <c r="K423" s="7">
        <f>IF(W423&gt;0,RANK(W423,(W423:Y423,Z423:AN423)),0)</f>
        <v>2</v>
      </c>
      <c r="L423" s="7">
        <f>IF(X423&gt;0,RANK(X423,(W423:Y423,Z423:AN423)),0)</f>
        <v>0</v>
      </c>
      <c r="M423" s="7">
        <f>IF(Y423&gt;0,RANK(Y423,(W423:Y423,Z423:AN423)),0)</f>
        <v>1</v>
      </c>
      <c r="N423" s="7">
        <f>IF(Z423&gt;0,RANK(Z423,(W423:Y423,Z423:AN423)),0)</f>
        <v>0</v>
      </c>
      <c r="O423" s="49">
        <f t="shared" si="481"/>
        <v>1194</v>
      </c>
      <c r="P423" s="178">
        <f t="shared" si="437"/>
        <v>0.11699000587889477</v>
      </c>
      <c r="Q423" s="2"/>
      <c r="R423" s="2">
        <f t="shared" si="482"/>
        <v>0.44150499706055263</v>
      </c>
      <c r="S423" s="2">
        <f t="shared" si="483"/>
        <v>0</v>
      </c>
      <c r="T423" s="2">
        <f t="shared" si="484"/>
        <v>0.55849500293944743</v>
      </c>
      <c r="U423" s="2">
        <f t="shared" si="485"/>
        <v>0</v>
      </c>
      <c r="V423" s="2">
        <f t="shared" si="486"/>
        <v>-1.1102230246251565E-16</v>
      </c>
      <c r="W423" s="161">
        <f>SUMIF(County!$AT$1783:$AT$1849,$BA423,County!P$1783:P$1849)+SUMIF($BA$1662:$BA$1731,$BA423,W$1662:W$1731)</f>
        <v>4506</v>
      </c>
      <c r="X423" s="161">
        <f>SUMIF(County!$AT$1783:$AT$1849,$BA423,County!Q$1783:Q$1849)+SUMIF($BA$1662:$BA$1731,$BA423,X$1662:X$1731)</f>
        <v>0</v>
      </c>
      <c r="Y423" s="161">
        <f>SUMIF(County!$AT$1783:$AT$1849,$BA423,County!R$1783:R$1849)+SUMIF($BA$1662:$BA$1731,$BA423,Y$1662:Y$1731)</f>
        <v>5700</v>
      </c>
      <c r="Z423" s="161">
        <f>SUMIF(County!$AT$1783:$AT$1849,$BA423,County!S$1783:S$1849)+SUMIF($BA$1662:$BA$1731,$BA423,Z$1662:Z$1731)</f>
        <v>0</v>
      </c>
      <c r="AA423" s="161">
        <f>SUMIF(County!$AT$1783:$AT$1849,$BA423,County!T$1783:T$1849)+SUMIF($BA$1662:$BA$1731,$BA423,AA$1662:AA$1731)</f>
        <v>0</v>
      </c>
      <c r="AB423" s="161">
        <f>SUMIF(County!$AT$1783:$AT$1849,$BA423,County!U$1783:U$1849)+SUMIF($BA$1662:$BA$1731,$BA423,AB$1662:AB$1731)</f>
        <v>0</v>
      </c>
      <c r="AC423" s="161">
        <f>SUMIF(County!$AT$1783:$AT$1849,$BA423,County!V$1783:V$1849)+SUMIF($BA$1662:$BA$1731,$BA423,AC$1662:AC$1731)</f>
        <v>0</v>
      </c>
      <c r="AD423" s="161"/>
      <c r="AE423" s="161"/>
      <c r="AF423" s="161"/>
      <c r="AG423" s="161"/>
      <c r="AH423" s="161">
        <f>SUMIF(County!$AT$1783:$AT$1849,$BA423,County!AA$1783:AA$1849)+SUMIF($BA$1662:$BA$1731,$BA423,AH$1662:AH$1731)</f>
        <v>0</v>
      </c>
      <c r="AI423" s="1"/>
      <c r="AK423" s="1"/>
      <c r="AP423" s="7">
        <f>IF(AA423&gt;0,RANK(AA423,(W423:Y423,Z423:AN423)),0)</f>
        <v>0</v>
      </c>
      <c r="AQ423" s="7">
        <f>IF(AB423&gt;0,RANK(AB423,(W423:Y423,Z423:AN423)),0)</f>
        <v>0</v>
      </c>
      <c r="AR423" s="7">
        <f>IF(AC423&gt;0,RANK(AC423,(W423:Y423,Z423:AN423)),0)</f>
        <v>0</v>
      </c>
      <c r="AS423" s="7">
        <f>IF(AD423&gt;0,RANK(AD423,(W423:Y423,AD423:AN423)),0)</f>
        <v>0</v>
      </c>
      <c r="AT423" s="2">
        <f t="shared" si="487"/>
        <v>0</v>
      </c>
      <c r="AU423" s="2">
        <f t="shared" si="488"/>
        <v>0</v>
      </c>
      <c r="AV423" s="2">
        <f t="shared" si="489"/>
        <v>0</v>
      </c>
      <c r="AW423" s="2">
        <f t="shared" si="490"/>
        <v>0</v>
      </c>
      <c r="AY423" s="2" t="str">
        <f t="shared" si="452"/>
        <v>District 11</v>
      </c>
      <c r="AZ423" t="str">
        <f t="shared" si="453"/>
        <v>PA</v>
      </c>
      <c r="BA423">
        <v>11</v>
      </c>
      <c r="BC423" s="98">
        <v>42</v>
      </c>
      <c r="BD423" s="100">
        <v>911</v>
      </c>
      <c r="BE423" s="107">
        <f t="shared" si="491"/>
        <v>42911</v>
      </c>
      <c r="BF423" t="s">
        <v>2627</v>
      </c>
      <c r="BG423" t="s">
        <v>3208</v>
      </c>
    </row>
    <row r="424" spans="1:59" outlineLevel="1">
      <c r="A424" s="14" t="s">
        <v>473</v>
      </c>
      <c r="B424" t="s">
        <v>2021</v>
      </c>
      <c r="C424" s="1">
        <f t="shared" si="480"/>
        <v>23404</v>
      </c>
      <c r="D424" s="1">
        <v>6</v>
      </c>
      <c r="E424" s="1"/>
      <c r="F424" s="1"/>
      <c r="G424" s="1"/>
      <c r="H424" s="1"/>
      <c r="I424" s="1"/>
      <c r="J424" s="1"/>
      <c r="K424" s="7">
        <f>IF(W424&gt;0,RANK(W424,(W424:Y424,Z424:AN424)),0)</f>
        <v>1</v>
      </c>
      <c r="L424" s="7">
        <f>IF(X424&gt;0,RANK(X424,(W424:Y424,Z424:AN424)),0)</f>
        <v>0</v>
      </c>
      <c r="M424" s="7">
        <f>IF(Y424&gt;0,RANK(Y424,(W424:Y424,Z424:AN424)),0)</f>
        <v>2</v>
      </c>
      <c r="N424" s="7">
        <f>IF(Z424&gt;0,RANK(Z424,(W424:Y424,Z424:AN424)),0)</f>
        <v>0</v>
      </c>
      <c r="O424" s="49">
        <f t="shared" si="481"/>
        <v>3658</v>
      </c>
      <c r="P424" s="178">
        <f t="shared" si="437"/>
        <v>0.15629806870620408</v>
      </c>
      <c r="Q424" s="2"/>
      <c r="R424" s="2">
        <f t="shared" si="482"/>
        <v>0.57814903435310205</v>
      </c>
      <c r="S424" s="2">
        <f t="shared" si="483"/>
        <v>0</v>
      </c>
      <c r="T424" s="2">
        <f t="shared" si="484"/>
        <v>0.42185096564689795</v>
      </c>
      <c r="U424" s="2">
        <f t="shared" si="485"/>
        <v>0</v>
      </c>
      <c r="V424" s="2">
        <f t="shared" si="486"/>
        <v>0</v>
      </c>
      <c r="W424" s="161">
        <f>SUMIF(County!$AT$1783:$AT$1849,$BA424,County!P$1783:P$1849)+SUMIF($BA$1662:$BA$1731,$BA424,W$1662:W$1731)</f>
        <v>13531</v>
      </c>
      <c r="X424" s="161">
        <f>SUMIF(County!$AT$1783:$AT$1849,$BA424,County!Q$1783:Q$1849)+SUMIF($BA$1662:$BA$1731,$BA424,X$1662:X$1731)</f>
        <v>0</v>
      </c>
      <c r="Y424" s="161">
        <f>SUMIF(County!$AT$1783:$AT$1849,$BA424,County!R$1783:R$1849)+SUMIF($BA$1662:$BA$1731,$BA424,Y$1662:Y$1731)</f>
        <v>9873</v>
      </c>
      <c r="Z424" s="161">
        <f>SUMIF(County!$AT$1783:$AT$1849,$BA424,County!S$1783:S$1849)+SUMIF($BA$1662:$BA$1731,$BA424,Z$1662:Z$1731)</f>
        <v>0</v>
      </c>
      <c r="AA424" s="161">
        <f>SUMIF(County!$AT$1783:$AT$1849,$BA424,County!T$1783:T$1849)+SUMIF($BA$1662:$BA$1731,$BA424,AA$1662:AA$1731)</f>
        <v>0</v>
      </c>
      <c r="AB424" s="161">
        <f>SUMIF(County!$AT$1783:$AT$1849,$BA424,County!U$1783:U$1849)+SUMIF($BA$1662:$BA$1731,$BA424,AB$1662:AB$1731)</f>
        <v>0</v>
      </c>
      <c r="AC424" s="161">
        <f>SUMIF(County!$AT$1783:$AT$1849,$BA424,County!V$1783:V$1849)+SUMIF($BA$1662:$BA$1731,$BA424,AC$1662:AC$1731)</f>
        <v>0</v>
      </c>
      <c r="AD424" s="161"/>
      <c r="AE424" s="161"/>
      <c r="AF424" s="161"/>
      <c r="AG424" s="161"/>
      <c r="AH424" s="161">
        <f>SUMIF(County!$AT$1783:$AT$1849,$BA424,County!AA$1783:AA$1849)+SUMIF($BA$1662:$BA$1731,$BA424,AH$1662:AH$1731)</f>
        <v>0</v>
      </c>
      <c r="AI424" s="1"/>
      <c r="AK424" s="1"/>
      <c r="AP424" s="7">
        <f>IF(AA424&gt;0,RANK(AA424,(W424:Y424,Z424:AN424)),0)</f>
        <v>0</v>
      </c>
      <c r="AQ424" s="7">
        <f>IF(AB424&gt;0,RANK(AB424,(W424:Y424,Z424:AN424)),0)</f>
        <v>0</v>
      </c>
      <c r="AR424" s="7">
        <f>IF(AC424&gt;0,RANK(AC424,(W424:Y424,Z424:AN424)),0)</f>
        <v>0</v>
      </c>
      <c r="AS424" s="7">
        <f>IF(AD424&gt;0,RANK(AD424,(W424:Y424,AD424:AN424)),0)</f>
        <v>0</v>
      </c>
      <c r="AT424" s="2">
        <f t="shared" si="487"/>
        <v>0</v>
      </c>
      <c r="AU424" s="2">
        <f t="shared" si="488"/>
        <v>0</v>
      </c>
      <c r="AV424" s="2">
        <f t="shared" si="489"/>
        <v>0</v>
      </c>
      <c r="AW424" s="2">
        <f t="shared" si="490"/>
        <v>0</v>
      </c>
      <c r="AY424" s="2" t="str">
        <f t="shared" si="452"/>
        <v>District 12</v>
      </c>
      <c r="AZ424" t="str">
        <f t="shared" si="453"/>
        <v>PA</v>
      </c>
      <c r="BA424">
        <v>12</v>
      </c>
      <c r="BC424" s="98">
        <v>42</v>
      </c>
      <c r="BD424" s="100">
        <v>912</v>
      </c>
      <c r="BE424" s="107">
        <f t="shared" si="491"/>
        <v>42912</v>
      </c>
      <c r="BF424" t="s">
        <v>2627</v>
      </c>
      <c r="BG424" t="s">
        <v>3208</v>
      </c>
    </row>
    <row r="425" spans="1:59" outlineLevel="1">
      <c r="A425" s="14" t="s">
        <v>584</v>
      </c>
      <c r="B425" t="s">
        <v>2021</v>
      </c>
      <c r="C425" s="1">
        <f t="shared" si="480"/>
        <v>0</v>
      </c>
      <c r="D425" s="1">
        <v>9</v>
      </c>
      <c r="E425" s="1"/>
      <c r="F425" s="1"/>
      <c r="G425" s="1"/>
      <c r="H425" s="1"/>
      <c r="I425" s="1"/>
      <c r="J425" s="1"/>
      <c r="K425" s="7">
        <f>IF(W425&gt;0,RANK(W425,(W425:Y425,Z425:AN425)),0)</f>
        <v>0</v>
      </c>
      <c r="L425" s="7">
        <f>IF(X425&gt;0,RANK(X425,(W425:Y425,Z425:AN425)),0)</f>
        <v>0</v>
      </c>
      <c r="M425" s="7">
        <f>IF(Y425&gt;0,RANK(Y425,(W425:Y425,Z425:AN425)),0)</f>
        <v>0</v>
      </c>
      <c r="N425" s="7">
        <f>IF(Z425&gt;0,RANK(Z425,(W425:Y425,Z425:AN425)),0)</f>
        <v>0</v>
      </c>
      <c r="O425" s="49">
        <f t="shared" si="481"/>
        <v>0</v>
      </c>
      <c r="P425" s="178" t="e">
        <f t="shared" si="437"/>
        <v>#DIV/0!</v>
      </c>
      <c r="Q425" s="2"/>
      <c r="R425" s="2" t="str">
        <f t="shared" si="482"/>
        <v>-</v>
      </c>
      <c r="S425" s="2" t="str">
        <f t="shared" si="483"/>
        <v>-</v>
      </c>
      <c r="T425" s="2" t="str">
        <f t="shared" si="484"/>
        <v>-</v>
      </c>
      <c r="U425" s="2" t="str">
        <f t="shared" si="485"/>
        <v>-</v>
      </c>
      <c r="V425" s="2" t="str">
        <f t="shared" si="486"/>
        <v>-</v>
      </c>
      <c r="W425" s="161">
        <f>SUMIF(County!$AT$1783:$AT$1849,$BA425,County!P$1783:P$1849)+SUMIF($BA$1662:$BA$1731,$BA425,W$1662:W$1731)</f>
        <v>0</v>
      </c>
      <c r="X425" s="161">
        <f>SUMIF(County!$AT$1783:$AT$1849,$BA425,County!Q$1783:Q$1849)+SUMIF($BA$1662:$BA$1731,$BA425,X$1662:X$1731)</f>
        <v>0</v>
      </c>
      <c r="Y425" s="161">
        <f>SUMIF(County!$AT$1783:$AT$1849,$BA425,County!R$1783:R$1849)+SUMIF($BA$1662:$BA$1731,$BA425,Y$1662:Y$1731)</f>
        <v>0</v>
      </c>
      <c r="Z425" s="161">
        <f>SUMIF(County!$AT$1783:$AT$1849,$BA425,County!S$1783:S$1849)+SUMIF($BA$1662:$BA$1731,$BA425,Z$1662:Z$1731)</f>
        <v>0</v>
      </c>
      <c r="AA425" s="161">
        <f>SUMIF(County!$AT$1783:$AT$1849,$BA425,County!T$1783:T$1849)+SUMIF($BA$1662:$BA$1731,$BA425,AA$1662:AA$1731)</f>
        <v>0</v>
      </c>
      <c r="AB425" s="161">
        <f>SUMIF(County!$AT$1783:$AT$1849,$BA425,County!U$1783:U$1849)+SUMIF($BA$1662:$BA$1731,$BA425,AB$1662:AB$1731)</f>
        <v>0</v>
      </c>
      <c r="AC425" s="161">
        <f>SUMIF(County!$AT$1783:$AT$1849,$BA425,County!V$1783:V$1849)+SUMIF($BA$1662:$BA$1731,$BA425,AC$1662:AC$1731)</f>
        <v>0</v>
      </c>
      <c r="AD425" s="161"/>
      <c r="AE425" s="161"/>
      <c r="AF425" s="161"/>
      <c r="AG425" s="161"/>
      <c r="AH425" s="161">
        <f>SUMIF(County!$AT$1783:$AT$1849,$BA425,County!AA$1783:AA$1849)+SUMIF($BA$1662:$BA$1731,$BA425,AH$1662:AH$1731)</f>
        <v>0</v>
      </c>
      <c r="AI425" s="1"/>
      <c r="AK425" s="1"/>
      <c r="AP425" s="7">
        <f>IF(AA425&gt;0,RANK(AA425,(W425:Y425,Z425:AN425)),0)</f>
        <v>0</v>
      </c>
      <c r="AQ425" s="7">
        <f>IF(AB425&gt;0,RANK(AB425,(W425:Y425,Z425:AN425)),0)</f>
        <v>0</v>
      </c>
      <c r="AR425" s="7">
        <f>IF(AC425&gt;0,RANK(AC425,(W425:Y425,Z425:AN425)),0)</f>
        <v>0</v>
      </c>
      <c r="AS425" s="7">
        <f>IF(AD425&gt;0,RANK(AD425,(W425:Y425,AD425:AN425)),0)</f>
        <v>0</v>
      </c>
      <c r="AT425" s="2" t="str">
        <f t="shared" si="487"/>
        <v>-</v>
      </c>
      <c r="AU425" s="2" t="str">
        <f t="shared" si="488"/>
        <v>-</v>
      </c>
      <c r="AV425" s="2" t="str">
        <f t="shared" si="489"/>
        <v>-</v>
      </c>
      <c r="AW425" s="2" t="str">
        <f t="shared" si="490"/>
        <v>-</v>
      </c>
      <c r="AY425" s="2" t="str">
        <f t="shared" si="452"/>
        <v>District 13</v>
      </c>
      <c r="AZ425" t="str">
        <f t="shared" si="453"/>
        <v>PA</v>
      </c>
      <c r="BA425">
        <v>13</v>
      </c>
      <c r="BC425" s="98">
        <v>42</v>
      </c>
      <c r="BD425" s="100">
        <v>913</v>
      </c>
      <c r="BE425" s="107">
        <f t="shared" si="491"/>
        <v>42913</v>
      </c>
      <c r="BF425" t="s">
        <v>2627</v>
      </c>
      <c r="BG425" t="s">
        <v>3208</v>
      </c>
    </row>
    <row r="426" spans="1:59" outlineLevel="1">
      <c r="A426" s="14" t="s">
        <v>28</v>
      </c>
      <c r="B426" t="s">
        <v>2021</v>
      </c>
      <c r="C426" s="1">
        <f t="shared" si="480"/>
        <v>0</v>
      </c>
      <c r="D426" s="1">
        <v>9</v>
      </c>
      <c r="E426" s="1"/>
      <c r="F426" s="1"/>
      <c r="G426" s="1"/>
      <c r="H426" s="1"/>
      <c r="I426" s="1"/>
      <c r="J426" s="1"/>
      <c r="K426" s="7">
        <f>IF(W426&gt;0,RANK(W426,(W426:Y426,Z426:AN426)),0)</f>
        <v>0</v>
      </c>
      <c r="L426" s="7">
        <f>IF(X426&gt;0,RANK(X426,(W426:Y426,Z426:AN426)),0)</f>
        <v>0</v>
      </c>
      <c r="M426" s="7">
        <f>IF(Y426&gt;0,RANK(Y426,(W426:Y426,Z426:AN426)),0)</f>
        <v>0</v>
      </c>
      <c r="N426" s="7">
        <f>IF(Z426&gt;0,RANK(Z426,(W426:Y426,Z426:AN426)),0)</f>
        <v>0</v>
      </c>
      <c r="O426" s="49">
        <f t="shared" si="481"/>
        <v>0</v>
      </c>
      <c r="P426" s="178" t="e">
        <f t="shared" si="437"/>
        <v>#DIV/0!</v>
      </c>
      <c r="Q426" s="2"/>
      <c r="R426" s="2" t="str">
        <f t="shared" si="482"/>
        <v>-</v>
      </c>
      <c r="S426" s="2" t="str">
        <f t="shared" si="483"/>
        <v>-</v>
      </c>
      <c r="T426" s="2" t="str">
        <f t="shared" si="484"/>
        <v>-</v>
      </c>
      <c r="U426" s="2" t="str">
        <f t="shared" si="485"/>
        <v>-</v>
      </c>
      <c r="V426" s="2" t="str">
        <f t="shared" si="486"/>
        <v>-</v>
      </c>
      <c r="W426" s="161">
        <f>SUMIF(County!$AT$1783:$AT$1849,$BA426,County!P$1783:P$1849)+SUMIF($BA$1662:$BA$1731,$BA426,W$1662:W$1731)</f>
        <v>0</v>
      </c>
      <c r="X426" s="161">
        <f>SUMIF(County!$AT$1783:$AT$1849,$BA426,County!Q$1783:Q$1849)+SUMIF($BA$1662:$BA$1731,$BA426,X$1662:X$1731)</f>
        <v>0</v>
      </c>
      <c r="Y426" s="161">
        <f>SUMIF(County!$AT$1783:$AT$1849,$BA426,County!R$1783:R$1849)+SUMIF($BA$1662:$BA$1731,$BA426,Y$1662:Y$1731)</f>
        <v>0</v>
      </c>
      <c r="Z426" s="161">
        <f>SUMIF(County!$AT$1783:$AT$1849,$BA426,County!S$1783:S$1849)+SUMIF($BA$1662:$BA$1731,$BA426,Z$1662:Z$1731)</f>
        <v>0</v>
      </c>
      <c r="AA426" s="161">
        <f>SUMIF(County!$AT$1783:$AT$1849,$BA426,County!T$1783:T$1849)+SUMIF($BA$1662:$BA$1731,$BA426,AA$1662:AA$1731)</f>
        <v>0</v>
      </c>
      <c r="AB426" s="161">
        <f>SUMIF(County!$AT$1783:$AT$1849,$BA426,County!U$1783:U$1849)+SUMIF($BA$1662:$BA$1731,$BA426,AB$1662:AB$1731)</f>
        <v>0</v>
      </c>
      <c r="AC426" s="161">
        <f>SUMIF(County!$AT$1783:$AT$1849,$BA426,County!V$1783:V$1849)+SUMIF($BA$1662:$BA$1731,$BA426,AC$1662:AC$1731)</f>
        <v>0</v>
      </c>
      <c r="AD426" s="161"/>
      <c r="AE426" s="161"/>
      <c r="AF426" s="161"/>
      <c r="AG426" s="161"/>
      <c r="AH426" s="161">
        <f>SUMIF(County!$AT$1783:$AT$1849,$BA426,County!AA$1783:AA$1849)+SUMIF($BA$1662:$BA$1731,$BA426,AH$1662:AH$1731)</f>
        <v>0</v>
      </c>
      <c r="AI426" s="1"/>
      <c r="AK426" s="1"/>
      <c r="AP426" s="7">
        <f>IF(AA426&gt;0,RANK(AA426,(W426:Y426,Z426:AN426)),0)</f>
        <v>0</v>
      </c>
      <c r="AQ426" s="7">
        <f>IF(AB426&gt;0,RANK(AB426,(W426:Y426,Z426:AN426)),0)</f>
        <v>0</v>
      </c>
      <c r="AR426" s="7">
        <f>IF(AC426&gt;0,RANK(AC426,(W426:Y426,Z426:AN426)),0)</f>
        <v>0</v>
      </c>
      <c r="AS426" s="7">
        <f>IF(AD426&gt;0,RANK(AD426,(W426:Y426,AD426:AN426)),0)</f>
        <v>0</v>
      </c>
      <c r="AT426" s="2" t="str">
        <f t="shared" si="487"/>
        <v>-</v>
      </c>
      <c r="AU426" s="2" t="str">
        <f t="shared" si="488"/>
        <v>-</v>
      </c>
      <c r="AV426" s="2" t="str">
        <f t="shared" si="489"/>
        <v>-</v>
      </c>
      <c r="AW426" s="2" t="str">
        <f t="shared" si="490"/>
        <v>-</v>
      </c>
      <c r="AY426" s="2" t="str">
        <f t="shared" si="452"/>
        <v>District 14</v>
      </c>
      <c r="AZ426" t="str">
        <f t="shared" si="453"/>
        <v>PA</v>
      </c>
      <c r="BA426">
        <v>14</v>
      </c>
      <c r="BC426" s="98">
        <v>42</v>
      </c>
      <c r="BD426" s="100">
        <v>914</v>
      </c>
      <c r="BE426" s="107">
        <f t="shared" si="491"/>
        <v>42914</v>
      </c>
      <c r="BF426" t="s">
        <v>2627</v>
      </c>
      <c r="BG426" t="s">
        <v>3208</v>
      </c>
    </row>
    <row r="427" spans="1:59" outlineLevel="1">
      <c r="A427" s="14" t="s">
        <v>1060</v>
      </c>
      <c r="B427" t="s">
        <v>2021</v>
      </c>
      <c r="C427" s="1">
        <f t="shared" si="480"/>
        <v>38768</v>
      </c>
      <c r="D427" s="1">
        <v>6</v>
      </c>
      <c r="E427" s="1"/>
      <c r="F427" s="1"/>
      <c r="G427" s="1"/>
      <c r="H427" s="1"/>
      <c r="I427" s="1"/>
      <c r="J427" s="1"/>
      <c r="K427" s="7">
        <f>IF(W427&gt;0,RANK(W427,(W427:Y427,Z427:AN427)),0)</f>
        <v>1</v>
      </c>
      <c r="L427" s="7">
        <f>IF(X427&gt;0,RANK(X427,(W427:Y427,Z427:AN427)),0)</f>
        <v>0</v>
      </c>
      <c r="M427" s="7">
        <f>IF(Y427&gt;0,RANK(Y427,(W427:Y427,Z427:AN427)),0)</f>
        <v>2</v>
      </c>
      <c r="N427" s="7">
        <f>IF(Z427&gt;0,RANK(Z427,(W427:Y427,Z427:AN427)),0)</f>
        <v>0</v>
      </c>
      <c r="O427" s="49">
        <f t="shared" si="481"/>
        <v>2092</v>
      </c>
      <c r="P427" s="178">
        <f t="shared" si="437"/>
        <v>5.3962030540652087E-2</v>
      </c>
      <c r="Q427" s="2"/>
      <c r="R427" s="2">
        <f t="shared" si="482"/>
        <v>0.52698101527032604</v>
      </c>
      <c r="S427" s="2">
        <f t="shared" si="483"/>
        <v>0</v>
      </c>
      <c r="T427" s="2">
        <f t="shared" si="484"/>
        <v>0.47301898472967396</v>
      </c>
      <c r="U427" s="2">
        <f t="shared" si="485"/>
        <v>0</v>
      </c>
      <c r="V427" s="2">
        <f t="shared" si="486"/>
        <v>0</v>
      </c>
      <c r="W427" s="161">
        <f>SUMIF(County!$AT$1783:$AT$1849,$BA427,County!P$1783:P$1849)+SUMIF($BA$1662:$BA$1731,$BA427,W$1662:W$1731)</f>
        <v>20430</v>
      </c>
      <c r="X427" s="161">
        <f>SUMIF(County!$AT$1783:$AT$1849,$BA427,County!Q$1783:Q$1849)+SUMIF($BA$1662:$BA$1731,$BA427,X$1662:X$1731)</f>
        <v>0</v>
      </c>
      <c r="Y427" s="161">
        <f>SUMIF(County!$AT$1783:$AT$1849,$BA427,County!R$1783:R$1849)+SUMIF($BA$1662:$BA$1731,$BA427,Y$1662:Y$1731)</f>
        <v>18338</v>
      </c>
      <c r="Z427" s="161">
        <f>SUMIF(County!$AT$1783:$AT$1849,$BA427,County!S$1783:S$1849)+SUMIF($BA$1662:$BA$1731,$BA427,Z$1662:Z$1731)</f>
        <v>0</v>
      </c>
      <c r="AA427" s="161">
        <f>SUMIF(County!$AT$1783:$AT$1849,$BA427,County!T$1783:T$1849)+SUMIF($BA$1662:$BA$1731,$BA427,AA$1662:AA$1731)</f>
        <v>0</v>
      </c>
      <c r="AB427" s="161">
        <f>SUMIF(County!$AT$1783:$AT$1849,$BA427,County!U$1783:U$1849)+SUMIF($BA$1662:$BA$1731,$BA427,AB$1662:AB$1731)</f>
        <v>0</v>
      </c>
      <c r="AC427" s="161">
        <f>SUMIF(County!$AT$1783:$AT$1849,$BA427,County!V$1783:V$1849)+SUMIF($BA$1662:$BA$1731,$BA427,AC$1662:AC$1731)</f>
        <v>0</v>
      </c>
      <c r="AD427" s="161"/>
      <c r="AE427" s="161"/>
      <c r="AF427" s="161"/>
      <c r="AG427" s="161"/>
      <c r="AH427" s="161">
        <f>SUMIF(County!$AT$1783:$AT$1849,$BA427,County!AA$1783:AA$1849)+SUMIF($BA$1662:$BA$1731,$BA427,AH$1662:AH$1731)</f>
        <v>0</v>
      </c>
      <c r="AI427" s="1"/>
      <c r="AK427" s="1"/>
      <c r="AP427" s="7">
        <f>IF(AA427&gt;0,RANK(AA427,(W427:Y427,Z427:AN427)),0)</f>
        <v>0</v>
      </c>
      <c r="AQ427" s="7">
        <f>IF(AB427&gt;0,RANK(AB427,(W427:Y427,Z427:AN427)),0)</f>
        <v>0</v>
      </c>
      <c r="AR427" s="7">
        <f>IF(AC427&gt;0,RANK(AC427,(W427:Y427,Z427:AN427)),0)</f>
        <v>0</v>
      </c>
      <c r="AS427" s="7">
        <f>IF(AD427&gt;0,RANK(AD427,(W427:Y427,AD427:AN427)),0)</f>
        <v>0</v>
      </c>
      <c r="AT427" s="2">
        <f t="shared" si="487"/>
        <v>0</v>
      </c>
      <c r="AU427" s="2">
        <f t="shared" si="488"/>
        <v>0</v>
      </c>
      <c r="AV427" s="2">
        <f t="shared" si="489"/>
        <v>0</v>
      </c>
      <c r="AW427" s="2">
        <f t="shared" si="490"/>
        <v>0</v>
      </c>
      <c r="AY427" s="2" t="str">
        <f t="shared" si="452"/>
        <v>District 15</v>
      </c>
      <c r="AZ427" t="str">
        <f t="shared" si="453"/>
        <v>PA</v>
      </c>
      <c r="BA427">
        <v>15</v>
      </c>
      <c r="BC427" s="98">
        <v>42</v>
      </c>
      <c r="BD427" s="100">
        <v>915</v>
      </c>
      <c r="BE427" s="107">
        <f t="shared" si="491"/>
        <v>42915</v>
      </c>
      <c r="BF427" t="s">
        <v>2627</v>
      </c>
      <c r="BG427" t="s">
        <v>3208</v>
      </c>
    </row>
    <row r="428" spans="1:59" outlineLevel="1">
      <c r="A428" s="14" t="s">
        <v>3142</v>
      </c>
      <c r="B428" t="s">
        <v>2021</v>
      </c>
      <c r="C428" s="1">
        <f t="shared" si="480"/>
        <v>0</v>
      </c>
      <c r="D428" s="1">
        <v>5</v>
      </c>
      <c r="E428" s="1"/>
      <c r="F428" s="1"/>
      <c r="G428" s="1"/>
      <c r="H428" s="1"/>
      <c r="I428" s="1"/>
      <c r="J428" s="1"/>
      <c r="K428" s="7">
        <f>IF(W428&gt;0,RANK(W428,(W428:Y428,Z428:AN428)),0)</f>
        <v>0</v>
      </c>
      <c r="L428" s="7">
        <f>IF(X428&gt;0,RANK(X428,(W428:Y428,Z428:AN428)),0)</f>
        <v>0</v>
      </c>
      <c r="M428" s="7">
        <f>IF(Y428&gt;0,RANK(Y428,(W428:Y428,Z428:AN428)),0)</f>
        <v>0</v>
      </c>
      <c r="N428" s="7">
        <f>IF(Z428&gt;0,RANK(Z428,(W428:Y428,Z428:AN428)),0)</f>
        <v>0</v>
      </c>
      <c r="O428" s="49">
        <f t="shared" si="481"/>
        <v>0</v>
      </c>
      <c r="P428" s="178" t="e">
        <f t="shared" si="437"/>
        <v>#DIV/0!</v>
      </c>
      <c r="Q428" s="2"/>
      <c r="R428" s="2" t="str">
        <f t="shared" si="482"/>
        <v>-</v>
      </c>
      <c r="S428" s="2" t="str">
        <f t="shared" si="483"/>
        <v>-</v>
      </c>
      <c r="T428" s="2" t="str">
        <f t="shared" si="484"/>
        <v>-</v>
      </c>
      <c r="U428" s="2" t="str">
        <f t="shared" si="485"/>
        <v>-</v>
      </c>
      <c r="V428" s="2" t="str">
        <f t="shared" si="486"/>
        <v>-</v>
      </c>
      <c r="W428" s="161">
        <f>SUMIF(County!$AT$1783:$AT$1849,$BA428,County!P$1783:P$1849)+SUMIF($BA$1662:$BA$1731,$BA428,W$1662:W$1731)</f>
        <v>0</v>
      </c>
      <c r="X428" s="161">
        <f>SUMIF(County!$AT$1783:$AT$1849,$BA428,County!Q$1783:Q$1849)+SUMIF($BA$1662:$BA$1731,$BA428,X$1662:X$1731)</f>
        <v>0</v>
      </c>
      <c r="Y428" s="161">
        <f>SUMIF(County!$AT$1783:$AT$1849,$BA428,County!R$1783:R$1849)+SUMIF($BA$1662:$BA$1731,$BA428,Y$1662:Y$1731)</f>
        <v>0</v>
      </c>
      <c r="Z428" s="161">
        <f>SUMIF(County!$AT$1783:$AT$1849,$BA428,County!S$1783:S$1849)+SUMIF($BA$1662:$BA$1731,$BA428,Z$1662:Z$1731)</f>
        <v>0</v>
      </c>
      <c r="AA428" s="161">
        <f>SUMIF(County!$AT$1783:$AT$1849,$BA428,County!T$1783:T$1849)+SUMIF($BA$1662:$BA$1731,$BA428,AA$1662:AA$1731)</f>
        <v>0</v>
      </c>
      <c r="AB428" s="161">
        <f>SUMIF(County!$AT$1783:$AT$1849,$BA428,County!U$1783:U$1849)+SUMIF($BA$1662:$BA$1731,$BA428,AB$1662:AB$1731)</f>
        <v>0</v>
      </c>
      <c r="AC428" s="161">
        <f>SUMIF(County!$AT$1783:$AT$1849,$BA428,County!V$1783:V$1849)+SUMIF($BA$1662:$BA$1731,$BA428,AC$1662:AC$1731)</f>
        <v>0</v>
      </c>
      <c r="AD428" s="161"/>
      <c r="AE428" s="161"/>
      <c r="AF428" s="161"/>
      <c r="AG428" s="161"/>
      <c r="AH428" s="161">
        <f>SUMIF(County!$AT$1783:$AT$1849,$BA428,County!AA$1783:AA$1849)+SUMIF($BA$1662:$BA$1731,$BA428,AH$1662:AH$1731)</f>
        <v>0</v>
      </c>
      <c r="AI428" s="1"/>
      <c r="AK428" s="1"/>
      <c r="AP428" s="7">
        <f>IF(AA428&gt;0,RANK(AA428,(W428:Y428,Z428:AN428)),0)</f>
        <v>0</v>
      </c>
      <c r="AQ428" s="7">
        <f>IF(AB428&gt;0,RANK(AB428,(W428:Y428,Z428:AN428)),0)</f>
        <v>0</v>
      </c>
      <c r="AR428" s="7">
        <f>IF(AC428&gt;0,RANK(AC428,(W428:Y428,Z428:AN428)),0)</f>
        <v>0</v>
      </c>
      <c r="AS428" s="7">
        <f>IF(AD428&gt;0,RANK(AD428,(W428:Y428,AD428:AN428)),0)</f>
        <v>0</v>
      </c>
      <c r="AT428" s="2" t="str">
        <f t="shared" si="487"/>
        <v>-</v>
      </c>
      <c r="AU428" s="2" t="str">
        <f t="shared" si="488"/>
        <v>-</v>
      </c>
      <c r="AV428" s="2" t="str">
        <f t="shared" si="489"/>
        <v>-</v>
      </c>
      <c r="AW428" s="2" t="str">
        <f t="shared" si="490"/>
        <v>-</v>
      </c>
      <c r="AY428" s="2" t="str">
        <f t="shared" si="452"/>
        <v>District 16</v>
      </c>
      <c r="AZ428" t="str">
        <f t="shared" si="453"/>
        <v>PA</v>
      </c>
      <c r="BA428">
        <v>16</v>
      </c>
      <c r="BC428" s="98">
        <v>42</v>
      </c>
      <c r="BD428" s="100">
        <v>916</v>
      </c>
      <c r="BE428" s="107">
        <f t="shared" si="491"/>
        <v>42916</v>
      </c>
      <c r="BF428" t="s">
        <v>2627</v>
      </c>
      <c r="BG428" t="s">
        <v>3208</v>
      </c>
    </row>
    <row r="429" spans="1:59" outlineLevel="1">
      <c r="A429" s="14" t="s">
        <v>1507</v>
      </c>
      <c r="B429" t="s">
        <v>2021</v>
      </c>
      <c r="C429" s="1">
        <f t="shared" si="480"/>
        <v>12574</v>
      </c>
      <c r="D429" s="1">
        <v>7</v>
      </c>
      <c r="E429" s="1"/>
      <c r="F429" s="1"/>
      <c r="G429" s="1"/>
      <c r="H429" s="1"/>
      <c r="I429" s="1"/>
      <c r="J429" s="1"/>
      <c r="K429" s="7">
        <f>IF(W429&gt;0,RANK(W429,(W429:Y429,Z429:AN429)),0)</f>
        <v>1</v>
      </c>
      <c r="L429" s="7">
        <f>IF(X429&gt;0,RANK(X429,(W429:Y429,Z429:AN429)),0)</f>
        <v>0</v>
      </c>
      <c r="M429" s="7">
        <f>IF(Y429&gt;0,RANK(Y429,(W429:Y429,Z429:AN429)),0)</f>
        <v>2</v>
      </c>
      <c r="N429" s="7">
        <f>IF(Z429&gt;0,RANK(Z429,(W429:Y429,Z429:AN429)),0)</f>
        <v>0</v>
      </c>
      <c r="O429" s="49">
        <f t="shared" si="481"/>
        <v>494</v>
      </c>
      <c r="P429" s="178">
        <f t="shared" si="437"/>
        <v>3.928741848258311E-2</v>
      </c>
      <c r="Q429" s="2"/>
      <c r="R429" s="2">
        <f t="shared" si="482"/>
        <v>0.51964370924129155</v>
      </c>
      <c r="S429" s="2">
        <f t="shared" si="483"/>
        <v>0</v>
      </c>
      <c r="T429" s="2">
        <f t="shared" si="484"/>
        <v>0.48035629075870845</v>
      </c>
      <c r="U429" s="2">
        <f t="shared" si="485"/>
        <v>0</v>
      </c>
      <c r="V429" s="2">
        <f t="shared" si="486"/>
        <v>0</v>
      </c>
      <c r="W429" s="161">
        <f>SUMIF(County!$AT$1783:$AT$1849,$BA429,County!P$1783:P$1849)+SUMIF($BA$1662:$BA$1731,$BA429,W$1662:W$1731)</f>
        <v>6534</v>
      </c>
      <c r="X429" s="161">
        <f>SUMIF(County!$AT$1783:$AT$1849,$BA429,County!Q$1783:Q$1849)+SUMIF($BA$1662:$BA$1731,$BA429,X$1662:X$1731)</f>
        <v>0</v>
      </c>
      <c r="Y429" s="161">
        <f>SUMIF(County!$AT$1783:$AT$1849,$BA429,County!R$1783:R$1849)+SUMIF($BA$1662:$BA$1731,$BA429,Y$1662:Y$1731)</f>
        <v>6040</v>
      </c>
      <c r="Z429" s="161">
        <f>SUMIF(County!$AT$1783:$AT$1849,$BA429,County!S$1783:S$1849)+SUMIF($BA$1662:$BA$1731,$BA429,Z$1662:Z$1731)</f>
        <v>0</v>
      </c>
      <c r="AA429" s="161">
        <f>SUMIF(County!$AT$1783:$AT$1849,$BA429,County!T$1783:T$1849)+SUMIF($BA$1662:$BA$1731,$BA429,AA$1662:AA$1731)</f>
        <v>0</v>
      </c>
      <c r="AB429" s="161">
        <f>SUMIF(County!$AT$1783:$AT$1849,$BA429,County!U$1783:U$1849)+SUMIF($BA$1662:$BA$1731,$BA429,AB$1662:AB$1731)</f>
        <v>0</v>
      </c>
      <c r="AC429" s="161">
        <f>SUMIF(County!$AT$1783:$AT$1849,$BA429,County!V$1783:V$1849)+SUMIF($BA$1662:$BA$1731,$BA429,AC$1662:AC$1731)</f>
        <v>0</v>
      </c>
      <c r="AD429" s="161"/>
      <c r="AE429" s="161"/>
      <c r="AF429" s="161"/>
      <c r="AG429" s="161"/>
      <c r="AH429" s="161">
        <f>SUMIF(County!$AT$1783:$AT$1849,$BA429,County!AA$1783:AA$1849)+SUMIF($BA$1662:$BA$1731,$BA429,AH$1662:AH$1731)</f>
        <v>0</v>
      </c>
      <c r="AI429" s="1"/>
      <c r="AK429" s="1"/>
      <c r="AP429" s="7">
        <f>IF(AA429&gt;0,RANK(AA429,(W429:Y429,Z429:AN429)),0)</f>
        <v>0</v>
      </c>
      <c r="AQ429" s="7">
        <f>IF(AB429&gt;0,RANK(AB429,(W429:Y429,Z429:AN429)),0)</f>
        <v>0</v>
      </c>
      <c r="AR429" s="7">
        <f>IF(AC429&gt;0,RANK(AC429,(W429:Y429,Z429:AN429)),0)</f>
        <v>0</v>
      </c>
      <c r="AS429" s="7">
        <f>IF(AD429&gt;0,RANK(AD429,(W429:Y429,AD429:AN429)),0)</f>
        <v>0</v>
      </c>
      <c r="AT429" s="2">
        <f t="shared" si="487"/>
        <v>0</v>
      </c>
      <c r="AU429" s="2">
        <f t="shared" si="488"/>
        <v>0</v>
      </c>
      <c r="AV429" s="2">
        <f t="shared" si="489"/>
        <v>0</v>
      </c>
      <c r="AW429" s="2">
        <f t="shared" si="490"/>
        <v>0</v>
      </c>
      <c r="AY429" s="2" t="str">
        <f t="shared" si="452"/>
        <v>District 17</v>
      </c>
      <c r="AZ429" t="str">
        <f t="shared" si="453"/>
        <v>PA</v>
      </c>
      <c r="BA429">
        <v>17</v>
      </c>
      <c r="BC429" s="98">
        <v>42</v>
      </c>
      <c r="BD429" s="100">
        <v>917</v>
      </c>
      <c r="BE429" s="107">
        <f t="shared" si="491"/>
        <v>42917</v>
      </c>
      <c r="BF429" t="s">
        <v>2627</v>
      </c>
      <c r="BG429" t="s">
        <v>3208</v>
      </c>
    </row>
    <row r="430" spans="1:59" outlineLevel="1">
      <c r="A430" s="14" t="s">
        <v>1623</v>
      </c>
      <c r="B430" t="s">
        <v>2021</v>
      </c>
      <c r="C430" s="1">
        <f t="shared" si="480"/>
        <v>0</v>
      </c>
      <c r="D430" s="1">
        <v>6</v>
      </c>
      <c r="E430" s="1"/>
      <c r="F430" s="1"/>
      <c r="G430" s="1"/>
      <c r="H430" s="1"/>
      <c r="I430" s="1"/>
      <c r="J430" s="1"/>
      <c r="K430" s="7">
        <f>IF(W430&gt;0,RANK(W430,(W430:Y430,Z430:AN430)),0)</f>
        <v>0</v>
      </c>
      <c r="L430" s="7">
        <f>IF(X430&gt;0,RANK(X430,(W430:Y430,Z430:AN430)),0)</f>
        <v>0</v>
      </c>
      <c r="M430" s="7">
        <f>IF(Y430&gt;0,RANK(Y430,(W430:Y430,Z430:AN430)),0)</f>
        <v>0</v>
      </c>
      <c r="N430" s="7">
        <f>IF(Z430&gt;0,RANK(Z430,(W430:Y430,Z430:AN430)),0)</f>
        <v>0</v>
      </c>
      <c r="O430" s="49">
        <f t="shared" si="481"/>
        <v>0</v>
      </c>
      <c r="P430" s="178" t="e">
        <f t="shared" si="437"/>
        <v>#DIV/0!</v>
      </c>
      <c r="Q430" s="2"/>
      <c r="R430" s="2" t="str">
        <f t="shared" si="482"/>
        <v>-</v>
      </c>
      <c r="S430" s="2" t="str">
        <f t="shared" si="483"/>
        <v>-</v>
      </c>
      <c r="T430" s="2" t="str">
        <f t="shared" si="484"/>
        <v>-</v>
      </c>
      <c r="U430" s="2" t="str">
        <f t="shared" si="485"/>
        <v>-</v>
      </c>
      <c r="V430" s="2" t="str">
        <f t="shared" si="486"/>
        <v>-</v>
      </c>
      <c r="W430" s="161">
        <f>SUMIF(County!$AT$1783:$AT$1849,$BA430,County!P$1783:P$1849)+SUMIF($BA$1662:$BA$1731,$BA430,W$1662:W$1731)</f>
        <v>0</v>
      </c>
      <c r="X430" s="161">
        <f>SUMIF(County!$AT$1783:$AT$1849,$BA430,County!Q$1783:Q$1849)+SUMIF($BA$1662:$BA$1731,$BA430,X$1662:X$1731)</f>
        <v>0</v>
      </c>
      <c r="Y430" s="161">
        <f>SUMIF(County!$AT$1783:$AT$1849,$BA430,County!R$1783:R$1849)+SUMIF($BA$1662:$BA$1731,$BA430,Y$1662:Y$1731)</f>
        <v>0</v>
      </c>
      <c r="Z430" s="161">
        <f>SUMIF(County!$AT$1783:$AT$1849,$BA430,County!S$1783:S$1849)+SUMIF($BA$1662:$BA$1731,$BA430,Z$1662:Z$1731)</f>
        <v>0</v>
      </c>
      <c r="AA430" s="161">
        <f>SUMIF(County!$AT$1783:$AT$1849,$BA430,County!T$1783:T$1849)+SUMIF($BA$1662:$BA$1731,$BA430,AA$1662:AA$1731)</f>
        <v>0</v>
      </c>
      <c r="AB430" s="161">
        <f>SUMIF(County!$AT$1783:$AT$1849,$BA430,County!U$1783:U$1849)+SUMIF($BA$1662:$BA$1731,$BA430,AB$1662:AB$1731)</f>
        <v>0</v>
      </c>
      <c r="AC430" s="161">
        <f>SUMIF(County!$AT$1783:$AT$1849,$BA430,County!V$1783:V$1849)+SUMIF($BA$1662:$BA$1731,$BA430,AC$1662:AC$1731)</f>
        <v>0</v>
      </c>
      <c r="AD430" s="161"/>
      <c r="AE430" s="161"/>
      <c r="AF430" s="161"/>
      <c r="AG430" s="161"/>
      <c r="AH430" s="161">
        <f>SUMIF(County!$AT$1783:$AT$1849,$BA430,County!AA$1783:AA$1849)+SUMIF($BA$1662:$BA$1731,$BA430,AH$1662:AH$1731)</f>
        <v>0</v>
      </c>
      <c r="AI430" s="1"/>
      <c r="AK430" s="1"/>
      <c r="AP430" s="7">
        <f>IF(AA430&gt;0,RANK(AA430,(W430:Y430,Z430:AN430)),0)</f>
        <v>0</v>
      </c>
      <c r="AQ430" s="7">
        <f>IF(AB430&gt;0,RANK(AB430,(W430:Y430,Z430:AN430)),0)</f>
        <v>0</v>
      </c>
      <c r="AR430" s="7">
        <f>IF(AC430&gt;0,RANK(AC430,(W430:Y430,Z430:AN430)),0)</f>
        <v>0</v>
      </c>
      <c r="AS430" s="7">
        <f>IF(AD430&gt;0,RANK(AD430,(W430:Y430,AD430:AN430)),0)</f>
        <v>0</v>
      </c>
      <c r="AT430" s="2" t="str">
        <f t="shared" si="487"/>
        <v>-</v>
      </c>
      <c r="AU430" s="2" t="str">
        <f t="shared" si="488"/>
        <v>-</v>
      </c>
      <c r="AV430" s="2" t="str">
        <f t="shared" si="489"/>
        <v>-</v>
      </c>
      <c r="AW430" s="2" t="str">
        <f t="shared" si="490"/>
        <v>-</v>
      </c>
      <c r="AY430" s="2" t="str">
        <f t="shared" si="452"/>
        <v>District 18</v>
      </c>
      <c r="AZ430" t="str">
        <f t="shared" si="453"/>
        <v>PA</v>
      </c>
      <c r="BA430">
        <v>18</v>
      </c>
      <c r="BC430" s="98">
        <v>42</v>
      </c>
      <c r="BD430" s="100">
        <v>918</v>
      </c>
      <c r="BE430" s="107">
        <f t="shared" si="491"/>
        <v>42918</v>
      </c>
      <c r="BF430" t="s">
        <v>2627</v>
      </c>
      <c r="BG430" t="s">
        <v>3208</v>
      </c>
    </row>
    <row r="431" spans="1:59" outlineLevel="1">
      <c r="A431" s="14" t="s">
        <v>1018</v>
      </c>
      <c r="C431" s="1"/>
      <c r="D431" s="1"/>
      <c r="E431" s="1"/>
      <c r="F431" s="1"/>
      <c r="G431" s="1"/>
      <c r="H431" s="1"/>
      <c r="I431" s="1"/>
      <c r="J431" s="1"/>
      <c r="K431" s="7">
        <f>IF(W431&gt;0,RANK(W431,(W431:Y431,Z431:AN431)),0)</f>
        <v>1</v>
      </c>
      <c r="L431" s="7">
        <f>IF(X431&gt;0,RANK(X431,(W431:Y431,Z431:AN431)),0)</f>
        <v>0</v>
      </c>
      <c r="M431" s="7">
        <f>IF(Y431&gt;0,RANK(Y431,(W431:Y431,Z431:AN431)),0)</f>
        <v>2</v>
      </c>
      <c r="N431" s="7">
        <f>IF(Z431&gt;0,RANK(Z431,(W431:Y431,Z431:AN431)),0)</f>
        <v>0</v>
      </c>
      <c r="O431" s="49">
        <f t="shared" si="481"/>
        <v>184915</v>
      </c>
      <c r="P431" s="178" t="e">
        <f t="shared" si="437"/>
        <v>#DIV/0!</v>
      </c>
      <c r="Q431" s="2"/>
      <c r="R431" s="2" t="str">
        <f t="shared" si="482"/>
        <v>-</v>
      </c>
      <c r="S431" s="2" t="str">
        <f t="shared" si="483"/>
        <v>-</v>
      </c>
      <c r="T431" s="2" t="str">
        <f t="shared" si="484"/>
        <v>-</v>
      </c>
      <c r="U431" s="2" t="str">
        <f t="shared" si="485"/>
        <v>-</v>
      </c>
      <c r="V431" s="2" t="str">
        <f t="shared" si="486"/>
        <v>-</v>
      </c>
      <c r="W431" s="1">
        <f>County!P1850-SUM('Cong Dist'!W413:W430)</f>
        <v>740838</v>
      </c>
      <c r="X431" s="1">
        <f>County!Q1850-SUM('Cong Dist'!X413:X430)</f>
        <v>0</v>
      </c>
      <c r="Y431" s="1">
        <f>County!R1850-SUM('Cong Dist'!Y413:Y430)</f>
        <v>555923</v>
      </c>
      <c r="Z431" s="1">
        <f>County!S1850-SUM('Cong Dist'!Z413:Z430)</f>
        <v>0</v>
      </c>
      <c r="AA431" s="1">
        <f>County!T1850-SUM('Cong Dist'!AA413:AA430)</f>
        <v>0</v>
      </c>
      <c r="AB431" s="1">
        <f>County!U1850-SUM('Cong Dist'!AB413:AB430)</f>
        <v>0</v>
      </c>
      <c r="AC431" s="1">
        <f>County!V1850-SUM('Cong Dist'!AC413:AC430)</f>
        <v>0</v>
      </c>
      <c r="AH431" s="1">
        <f>County!AA1850-SUM('Cong Dist'!AH413:AH430)</f>
        <v>0</v>
      </c>
      <c r="AI431" s="1"/>
      <c r="AK431" s="1"/>
      <c r="AP431" s="7"/>
      <c r="AQ431" s="7"/>
      <c r="AR431" s="7"/>
      <c r="AS431" s="7"/>
      <c r="AT431" s="2"/>
      <c r="AU431" s="2"/>
      <c r="AV431" s="2"/>
      <c r="AW431" s="2"/>
      <c r="AY431" s="2"/>
      <c r="BC431" s="98">
        <v>42</v>
      </c>
      <c r="BD431" s="100">
        <v>999</v>
      </c>
      <c r="BE431" s="107">
        <f t="shared" si="491"/>
        <v>42999</v>
      </c>
      <c r="BF431" t="s">
        <v>2809</v>
      </c>
      <c r="BG431" t="s">
        <v>3208</v>
      </c>
    </row>
    <row r="432" spans="1:59">
      <c r="A432" t="s">
        <v>2050</v>
      </c>
      <c r="B432" t="s">
        <v>1114</v>
      </c>
      <c r="C432" s="1">
        <f t="shared" si="480"/>
        <v>1666988</v>
      </c>
      <c r="D432" s="1">
        <v>62</v>
      </c>
      <c r="E432" s="1"/>
      <c r="F432" s="1"/>
      <c r="G432" s="1"/>
      <c r="H432" s="1"/>
      <c r="I432" s="1"/>
      <c r="J432" s="1"/>
      <c r="K432" s="7">
        <f>IF(W432&gt;0,RANK(W432,(W432:Y432,Z432:AN432)),0)</f>
        <v>1</v>
      </c>
      <c r="L432" s="7">
        <f>IF(X432&gt;0,RANK(X432,(W432:Y432,Z432:AN432)),0)</f>
        <v>0</v>
      </c>
      <c r="M432" s="7">
        <f>IF(Y432&gt;0,RANK(Y432,(W432:Y432,Z432:AN432)),0)</f>
        <v>2</v>
      </c>
      <c r="N432" s="7">
        <f>IF(Z432&gt;0,RANK(Z432,(W432:Y432,Z432:AN432)),0)</f>
        <v>0</v>
      </c>
      <c r="O432" s="49">
        <f t="shared" si="481"/>
        <v>203226</v>
      </c>
      <c r="P432" s="178">
        <f t="shared" ref="P432:P498" si="492">O432/C432</f>
        <v>0.12191209534801691</v>
      </c>
      <c r="Q432" s="2"/>
      <c r="R432" s="2">
        <f t="shared" si="482"/>
        <v>0.56095604767400842</v>
      </c>
      <c r="S432" s="2">
        <f t="shared" si="483"/>
        <v>0</v>
      </c>
      <c r="T432" s="2">
        <f t="shared" si="484"/>
        <v>0.43904395232599153</v>
      </c>
      <c r="U432" s="2">
        <f t="shared" si="485"/>
        <v>0</v>
      </c>
      <c r="V432" s="2">
        <f t="shared" si="486"/>
        <v>5.5511151231257827E-17</v>
      </c>
      <c r="W432" s="1">
        <f>SUM(W413:W431)</f>
        <v>935107</v>
      </c>
      <c r="X432" s="1">
        <f>SUM(X413:X431)</f>
        <v>0</v>
      </c>
      <c r="Y432" s="1">
        <f>SUM(Y413:Y431)</f>
        <v>731881</v>
      </c>
      <c r="Z432" s="1">
        <f t="shared" ref="Z432:AH432" si="493">SUM(Z413:Z431)</f>
        <v>0</v>
      </c>
      <c r="AA432" s="1">
        <f t="shared" si="493"/>
        <v>0</v>
      </c>
      <c r="AB432" s="1">
        <f t="shared" si="493"/>
        <v>0</v>
      </c>
      <c r="AC432" s="1">
        <f t="shared" si="493"/>
        <v>0</v>
      </c>
      <c r="AH432" s="1">
        <f t="shared" si="493"/>
        <v>0</v>
      </c>
      <c r="AI432" s="1"/>
      <c r="AK432" s="1"/>
      <c r="AP432" s="7">
        <f>IF(AA432&gt;0,RANK(AA432,(W432:Y432,Z432:AN432)),0)</f>
        <v>0</v>
      </c>
      <c r="AQ432" s="7">
        <f>IF(AB432&gt;0,RANK(AB432,(W432:Y432,Z432:AN432)),0)</f>
        <v>0</v>
      </c>
      <c r="AR432" s="7">
        <f>IF(AC432&gt;0,RANK(AC432,(W432:Y432,Z432:AN432)),0)</f>
        <v>0</v>
      </c>
      <c r="AS432" s="7">
        <f>IF(AD432&gt;0,RANK(AD432,(W432:Y432,AD432:AN432)),0)</f>
        <v>0</v>
      </c>
      <c r="AT432" s="2">
        <f t="shared" si="487"/>
        <v>0</v>
      </c>
      <c r="AU432" s="2">
        <f>IF($C432=0,"-",AB432/$C432)</f>
        <v>0</v>
      </c>
      <c r="AV432" s="2">
        <f t="shared" si="489"/>
        <v>0</v>
      </c>
      <c r="AW432" s="2">
        <f>IF($C432=0,"-",AD432/$C432)</f>
        <v>0</v>
      </c>
      <c r="AY432" s="2" t="str">
        <f t="shared" si="452"/>
        <v>Pennsylvania</v>
      </c>
      <c r="AZ432" t="str">
        <f t="shared" si="453"/>
        <v>T</v>
      </c>
      <c r="BC432" s="98">
        <v>42</v>
      </c>
      <c r="BD432" s="100"/>
      <c r="BE432" s="107">
        <f t="shared" si="491"/>
        <v>42000</v>
      </c>
      <c r="BF432" t="s">
        <v>1634</v>
      </c>
      <c r="BG432" t="s">
        <v>3208</v>
      </c>
    </row>
    <row r="433" spans="1:82">
      <c r="C433" s="1"/>
      <c r="D433" s="1"/>
      <c r="E433" s="1"/>
      <c r="F433" s="1"/>
      <c r="G433" s="1"/>
      <c r="H433" s="1"/>
      <c r="I433" s="1"/>
      <c r="J433" s="1"/>
      <c r="K433" s="7"/>
      <c r="L433" s="7"/>
      <c r="M433" s="7"/>
      <c r="N433" s="7"/>
      <c r="O433" s="49"/>
      <c r="P433" s="178"/>
      <c r="Q433" s="2"/>
      <c r="R433" s="2"/>
      <c r="S433" s="2"/>
      <c r="T433" s="2"/>
      <c r="U433" s="2"/>
      <c r="V433" s="2"/>
      <c r="W433" s="83"/>
      <c r="X433" s="83"/>
      <c r="Y433" s="83"/>
      <c r="AD433" s="83"/>
      <c r="AP433" s="7"/>
      <c r="AQ433" s="7"/>
      <c r="AR433" s="7"/>
      <c r="AS433" s="7"/>
      <c r="AT433" s="2"/>
      <c r="AU433" s="2"/>
      <c r="AV433" s="2"/>
      <c r="AW433" s="2"/>
      <c r="AY433" s="2"/>
      <c r="BD433" s="100"/>
    </row>
    <row r="434" spans="1:82" outlineLevel="1">
      <c r="A434" s="9" t="s">
        <v>2158</v>
      </c>
      <c r="B434" t="s">
        <v>2196</v>
      </c>
      <c r="C434" s="1">
        <f>SUM(W434:AN434)</f>
        <v>63174</v>
      </c>
      <c r="D434" s="1">
        <v>8</v>
      </c>
      <c r="E434" s="1">
        <f t="shared" ref="E434:E435" si="494">ROUND(W434/($W434+$Y434)*$D434,0)</f>
        <v>4</v>
      </c>
      <c r="F434" s="1"/>
      <c r="G434" s="1">
        <f t="shared" ref="G434:G435" si="495">ROUND(Y434/($W434+$Y434)*$D434,0)</f>
        <v>4</v>
      </c>
      <c r="H434" s="1"/>
      <c r="I434" s="1"/>
      <c r="J434" s="1"/>
      <c r="K434" s="7">
        <f>IF(W434&gt;0,RANK(W434,(W434:Y434,Z434:AN434)),0)</f>
        <v>2</v>
      </c>
      <c r="L434" s="7">
        <f>IF(X434&gt;0,RANK(X434,(W434:Y434,Z434:AN434)),0)</f>
        <v>0</v>
      </c>
      <c r="M434" s="7">
        <f>IF(Y434&gt;0,RANK(Y434,(W434:Y434,Z434:AN434)),0)</f>
        <v>1</v>
      </c>
      <c r="N434" s="7">
        <f>IF(Z434&gt;0,RANK(Z434,(W434:Y434,Z434:AN434)),0)</f>
        <v>0</v>
      </c>
      <c r="O434" s="49">
        <f>MAX(W434:AD434)-LARGE(W434:AD434,2)</f>
        <v>3742</v>
      </c>
      <c r="P434" s="178">
        <f t="shared" si="492"/>
        <v>5.9233228859974042E-2</v>
      </c>
      <c r="Q434" s="2"/>
      <c r="R434" s="2">
        <f t="shared" ref="R434:S436" si="496">IF($C434=0,"-",W434/$C434)</f>
        <v>0.45954031721910915</v>
      </c>
      <c r="S434" s="2">
        <f t="shared" si="496"/>
        <v>0</v>
      </c>
      <c r="T434" s="2">
        <f t="shared" ref="T434:U436" si="497">IF($C434=0,"-",Y434/$C434)</f>
        <v>0.51877354607908321</v>
      </c>
      <c r="U434" s="2">
        <f t="shared" si="497"/>
        <v>0</v>
      </c>
      <c r="V434" s="2">
        <f>IF(C434=0,"-",(1-R434-S434-T434-U434))</f>
        <v>2.1686136701807635E-2</v>
      </c>
      <c r="W434" s="1">
        <f>SUMIF(Town!$AK$1291:$AK$1330,$BA434,Town!P$1291:P$1330)+SUMIF('Cong Dist'!$BA$2026:$BA$2029,$BA434,'Cong Dist'!W$2026:W$2029)</f>
        <v>29031</v>
      </c>
      <c r="Y434" s="1">
        <f>SUMIF(Town!$AK$1291:$AK$1330,$BA434,Town!R$1291:R$1330)+SUMIF('Cong Dist'!$BA$2026:$BA$2029,$BA434,'Cong Dist'!Y$2026:Y$2029)</f>
        <v>32773</v>
      </c>
      <c r="AE434" s="1">
        <f>SUMIF(Town!$AK$1291:$AK$1330,$BA434,Town!X$1291:X$1330)+SUMIF('Cong Dist'!$BA$2026:$BA$2029,$BA434,'Cong Dist'!AE$2026:AE$2029)</f>
        <v>824</v>
      </c>
      <c r="AF434" s="1">
        <f>SUMIF(Town!$AK$1291:$AK$1330,1,Town!Y$1291:Y$1330)+SUMIF('Cong Dist'!$BA$2026:$BA$2029,1,'Cong Dist'!AF$2026:AF$2029)</f>
        <v>375</v>
      </c>
      <c r="AG434" s="1">
        <f>SUMIF(Town!$AK$1291:$AK$1330,$BA434,Town!Z$1291:Z$1330)+SUMIF('Cong Dist'!$BA$2026:$BA$2029,$BA434,'Cong Dist'!AG$2026:AG$2029)</f>
        <v>96</v>
      </c>
      <c r="AH434" s="1">
        <f>SUMIF(Town!$AK$1291:$AK$1330,1,Town!AA$1291:AA$1330)+SUMIF('Cong Dist'!$BA$2026:$BA$2029,1,'Cong Dist'!AH$2026:AH$2029)</f>
        <v>0</v>
      </c>
      <c r="AJ434" s="1">
        <f>SUMIF(Town!$AK$1291:$AK$1330,1,Town!AC$1291:AC$1330)+SUMIF('Cong Dist'!$BA$2026:$BA$2029,1,'Cong Dist'!AJ$2026:AJ$2029)</f>
        <v>75</v>
      </c>
      <c r="AP434" s="7">
        <f>IF(AA434&gt;0,RANK(AA434,(W434:Y434,Z434:AN434)),0)</f>
        <v>0</v>
      </c>
      <c r="AQ434" s="7">
        <f>IF(AB434&gt;0,RANK(AB434,(W434:Y434,Z434:AN434)),0)</f>
        <v>0</v>
      </c>
      <c r="AR434" s="7">
        <f>IF(AC434&gt;0,RANK(AC434,(W434:Y434,Z434:AN434)),0)</f>
        <v>0</v>
      </c>
      <c r="AS434" s="7">
        <f>IF(AD434&gt;0,RANK(AD434,(W434:Y434,AD434:AN434)),0)</f>
        <v>0</v>
      </c>
      <c r="AT434" s="2">
        <f t="shared" ref="AT434:AW436" si="498">IF($C434=0,"-",AA434/$C434)</f>
        <v>0</v>
      </c>
      <c r="AU434" s="2">
        <f t="shared" si="498"/>
        <v>0</v>
      </c>
      <c r="AV434" s="2">
        <f t="shared" si="498"/>
        <v>0</v>
      </c>
      <c r="AW434" s="2">
        <f t="shared" si="498"/>
        <v>0</v>
      </c>
      <c r="AY434" s="2" t="str">
        <f t="shared" si="452"/>
        <v>District 1</v>
      </c>
      <c r="AZ434" t="str">
        <f t="shared" si="453"/>
        <v>RI</v>
      </c>
      <c r="BA434">
        <v>1</v>
      </c>
      <c r="BC434" s="98">
        <v>44</v>
      </c>
      <c r="BD434" s="100">
        <v>901</v>
      </c>
      <c r="BE434" s="107">
        <f>BC434*1000+BD434</f>
        <v>44901</v>
      </c>
      <c r="BF434" t="s">
        <v>2627</v>
      </c>
      <c r="BG434" t="s">
        <v>3208</v>
      </c>
      <c r="CD434" s="1">
        <f>SUMIF(Town!$AK$1291:$AK$1330,$BA434,Town!CF$1291:CF$1330)+SUMIF('Cong Dist'!$BA$2026:$BA$2029,$BA434,'Cong Dist'!CD$2026:CD$2029)</f>
        <v>122</v>
      </c>
    </row>
    <row r="435" spans="1:82" s="177" customFormat="1" outlineLevel="1">
      <c r="A435" s="9" t="s">
        <v>1576</v>
      </c>
      <c r="B435" s="177" t="s">
        <v>2196</v>
      </c>
      <c r="C435" s="1">
        <f>SUM(W435:AN435)</f>
        <v>59230</v>
      </c>
      <c r="D435" s="1">
        <v>7</v>
      </c>
      <c r="E435" s="1">
        <f t="shared" si="494"/>
        <v>3</v>
      </c>
      <c r="F435" s="1"/>
      <c r="G435" s="1">
        <f t="shared" si="495"/>
        <v>4</v>
      </c>
      <c r="H435" s="1"/>
      <c r="I435" s="1"/>
      <c r="J435" s="1"/>
      <c r="K435" s="7">
        <f>IF(W435&gt;0,RANK(W435,(W435:Y435,Z435:AN435)),0)</f>
        <v>2</v>
      </c>
      <c r="L435" s="7">
        <f>IF(X435&gt;0,RANK(X435,(W435:Y435,Z435:AN435)),0)</f>
        <v>0</v>
      </c>
      <c r="M435" s="7">
        <f>IF(Y435&gt;0,RANK(Y435,(W435:Y435,Z435:AN435)),0)</f>
        <v>1</v>
      </c>
      <c r="N435" s="7">
        <f>IF(Z435&gt;0,RANK(Z435,(W435:Y435,Z435:AN435)),0)</f>
        <v>0</v>
      </c>
      <c r="O435" s="49">
        <f>MAX(W435:AD435)-LARGE(W435:AD435,2)</f>
        <v>10502</v>
      </c>
      <c r="P435" s="178">
        <f>O435/C435</f>
        <v>0.1773087962181327</v>
      </c>
      <c r="Q435" s="2"/>
      <c r="R435" s="2">
        <f>IF($C435=0,"-",W435/$C435)</f>
        <v>0.40043896673982782</v>
      </c>
      <c r="S435" s="2">
        <f>IF($C435=0,"-",X435/$C435)</f>
        <v>0</v>
      </c>
      <c r="T435" s="2">
        <f>IF($C435=0,"-",Y435/$C435)</f>
        <v>0.57774776295796049</v>
      </c>
      <c r="U435" s="2">
        <f>IF($C435=0,"-",Z435/$C435)</f>
        <v>0</v>
      </c>
      <c r="V435" s="2">
        <f>IF(C435=0,"-",(1-R435-S435-T435-U435))</f>
        <v>2.1813270302211696E-2</v>
      </c>
      <c r="W435" s="1">
        <f>SUMIF(Town!$AK$1291:$AK$1330,$BA435,Town!P$1291:P$1330)+SUMIF('Cong Dist'!$BA$2026:$BA$2029,$BA435,'Cong Dist'!W$2026:W$2029)</f>
        <v>23718</v>
      </c>
      <c r="X435" s="1"/>
      <c r="Y435" s="1">
        <f>SUMIF(Town!$AK$1291:$AK$1330,$BA435,Town!R$1291:R$1330)+SUMIF('Cong Dist'!$BA$2026:$BA$2029,$BA435,'Cong Dist'!Y$2026:Y$2029)</f>
        <v>34220</v>
      </c>
      <c r="Z435" s="1"/>
      <c r="AA435" s="1"/>
      <c r="AB435" s="1"/>
      <c r="AC435" s="1"/>
      <c r="AD435" s="1"/>
      <c r="AE435" s="1">
        <f>SUMIF(Town!$AK$1291:$AK$1330,$BA435,Town!X$1291:X$1330)+SUMIF('Cong Dist'!$BA$2026:$BA$2029,$BA435,'Cong Dist'!AE$2026:AE$2029)</f>
        <v>838</v>
      </c>
      <c r="AF435" s="1">
        <f>SUMIF(Town!$AK$1291:$AK$1330,2,Town!Y$1291:Y$1330)+SUMIF('Cong Dist'!$BA$2026:$BA$2029,2,'Cong Dist'!AF$2026:AF$2029)</f>
        <v>298</v>
      </c>
      <c r="AG435" s="1">
        <f>SUMIF(Town!$AK$1291:$AK$1330,$BA435,Town!Z$1291:Z$1330)+SUMIF('Cong Dist'!$BA$2026:$BA$2029,$BA435,'Cong Dist'!AG$2026:AG$2029)</f>
        <v>86</v>
      </c>
      <c r="AH435" s="1">
        <f>SUMIF(Town!$AK$1291:$AK$1330,2,Town!AA$1291:AA$1330)+SUMIF('Cong Dist'!$BA$2026:$BA$2029,2,'Cong Dist'!AH$2026:AH$2029)</f>
        <v>0</v>
      </c>
      <c r="AJ435" s="1">
        <f>SUMIF(Town!$AK$1291:$AK$1330,2,Town!AC$1291:AC$1330)+SUMIF('Cong Dist'!$BA$2026:$BA$2029,2,'Cong Dist'!AJ$2026:AJ$2029)</f>
        <v>70</v>
      </c>
      <c r="AP435" s="7">
        <f>IF(AA435&gt;0,RANK(AA435,(W435:Y435,Z435:AN435)),0)</f>
        <v>0</v>
      </c>
      <c r="AQ435" s="7">
        <f>IF(AB435&gt;0,RANK(AB435,(W435:Y435,Z435:AN435)),0)</f>
        <v>0</v>
      </c>
      <c r="AR435" s="7">
        <f>IF(AC435&gt;0,RANK(AC435,(W435:Y435,Z435:AN435)),0)</f>
        <v>0</v>
      </c>
      <c r="AS435" s="7">
        <f>IF(AD435&gt;0,RANK(AD435,(W435:Y435,AD435:AN435)),0)</f>
        <v>0</v>
      </c>
      <c r="AT435" s="2">
        <f>IF($C435=0,"-",AA435/$C435)</f>
        <v>0</v>
      </c>
      <c r="AU435" s="2">
        <f>IF($C435=0,"-",AB435/$C435)</f>
        <v>0</v>
      </c>
      <c r="AV435" s="2">
        <f>IF($C435=0,"-",AC435/$C435)</f>
        <v>0</v>
      </c>
      <c r="AW435" s="2">
        <f>IF($C435=0,"-",AD435/$C435)</f>
        <v>0</v>
      </c>
      <c r="AY435" s="2" t="str">
        <f>A435</f>
        <v>District 2</v>
      </c>
      <c r="AZ435" s="177" t="str">
        <f>B435</f>
        <v>RI</v>
      </c>
      <c r="BA435" s="177">
        <v>2</v>
      </c>
      <c r="BC435" s="98">
        <v>44</v>
      </c>
      <c r="BD435" s="100">
        <v>902</v>
      </c>
      <c r="BE435" s="107">
        <f>BC435*1000+BD435</f>
        <v>44902</v>
      </c>
      <c r="BF435" s="177" t="s">
        <v>2627</v>
      </c>
      <c r="BG435" s="177" t="s">
        <v>3208</v>
      </c>
      <c r="CD435" s="1">
        <f>SUMIF(Town!$AK$1291:$AK$1330,$BA435,Town!CF$1291:CF$1330)+SUMIF('Cong Dist'!$BA$2026:$BA$2029,$BA435,'Cong Dist'!CD$2026:CD$2029)</f>
        <v>114</v>
      </c>
    </row>
    <row r="436" spans="1:82">
      <c r="A436" t="s">
        <v>3158</v>
      </c>
      <c r="B436" t="s">
        <v>1114</v>
      </c>
      <c r="C436" s="1">
        <f>SUM(W436:AN436)</f>
        <v>122404</v>
      </c>
      <c r="D436" s="1">
        <v>9</v>
      </c>
      <c r="E436" s="1">
        <f t="shared" ref="E436" si="499">ROUND(W436/($W436+$Y436)*$D436,0)</f>
        <v>4</v>
      </c>
      <c r="F436" s="1"/>
      <c r="G436" s="1">
        <f t="shared" ref="G436" si="500">ROUND(Y436/($W436+$Y436)*$D436,0)</f>
        <v>5</v>
      </c>
      <c r="H436" s="1"/>
      <c r="I436" s="1"/>
      <c r="J436" s="1"/>
      <c r="K436" s="7">
        <f>IF(W436&gt;0,RANK(W436,(W436:Y436,Z436:AN436)),0)</f>
        <v>2</v>
      </c>
      <c r="L436" s="7">
        <f>IF(X436&gt;0,RANK(X436,(W436:Y436,Z436:AN436)),0)</f>
        <v>0</v>
      </c>
      <c r="M436" s="7">
        <f>IF(Y436&gt;0,RANK(Y436,(W436:Y436,Z436:AN436)),0)</f>
        <v>1</v>
      </c>
      <c r="N436" s="7">
        <f>IF(Z436&gt;0,RANK(Z436,(W436:Y436,Z436:AN436)),0)</f>
        <v>0</v>
      </c>
      <c r="O436" s="49">
        <f>MAX(W436:AD436)-LARGE(W436:AD436,2)</f>
        <v>14244</v>
      </c>
      <c r="P436" s="178">
        <f t="shared" si="492"/>
        <v>0.11636874611940787</v>
      </c>
      <c r="Q436" s="2"/>
      <c r="R436" s="2">
        <f t="shared" si="496"/>
        <v>0.43094179928760495</v>
      </c>
      <c r="S436" s="2">
        <f t="shared" si="496"/>
        <v>0</v>
      </c>
      <c r="T436" s="2">
        <f t="shared" si="497"/>
        <v>0.54731054540701285</v>
      </c>
      <c r="U436" s="2">
        <f t="shared" si="497"/>
        <v>0</v>
      </c>
      <c r="V436" s="2">
        <f>IF(C436=0,"-",(1-R436-S436-T436-U436))</f>
        <v>2.1747655305382141E-2</v>
      </c>
      <c r="W436" s="1">
        <f>SUM(W434:W435)</f>
        <v>52749</v>
      </c>
      <c r="Y436" s="1">
        <f>SUM(Y434:Y435)</f>
        <v>66993</v>
      </c>
      <c r="AE436" s="1">
        <f>SUM(AE434:AE435)</f>
        <v>1662</v>
      </c>
      <c r="AF436" s="1">
        <f>SUM(AF434:AF435)</f>
        <v>673</v>
      </c>
      <c r="AG436" s="1">
        <f>SUM(AG434:AG435)</f>
        <v>182</v>
      </c>
      <c r="AH436" s="1">
        <f>SUM(AH434:AH435)</f>
        <v>0</v>
      </c>
      <c r="AJ436" s="1">
        <f>SUM(AJ434:AJ435)</f>
        <v>145</v>
      </c>
      <c r="AP436" s="7">
        <f>IF(AA436&gt;0,RANK(AA436,(W436:Y436,Z436:AN436)),0)</f>
        <v>0</v>
      </c>
      <c r="AQ436" s="7">
        <f>IF(AB436&gt;0,RANK(AB436,(W436:Y436,Z436:AN436)),0)</f>
        <v>0</v>
      </c>
      <c r="AR436" s="7">
        <f>IF(AC436&gt;0,RANK(AC436,(W436:Y436,Z436:AN436)),0)</f>
        <v>0</v>
      </c>
      <c r="AS436" s="7">
        <f>IF(AD436&gt;0,RANK(AD436,(W436:Y436,AD436:AN436)),0)</f>
        <v>0</v>
      </c>
      <c r="AT436" s="2">
        <f t="shared" si="498"/>
        <v>0</v>
      </c>
      <c r="AU436" s="2">
        <f t="shared" si="498"/>
        <v>0</v>
      </c>
      <c r="AV436" s="2">
        <f t="shared" si="498"/>
        <v>0</v>
      </c>
      <c r="AW436" s="2">
        <f t="shared" si="498"/>
        <v>0</v>
      </c>
      <c r="AY436" s="2" t="str">
        <f t="shared" si="452"/>
        <v>Rhode Island</v>
      </c>
      <c r="AZ436" t="str">
        <f t="shared" si="453"/>
        <v>T</v>
      </c>
      <c r="BC436" s="98">
        <v>44</v>
      </c>
      <c r="BD436" s="100"/>
      <c r="BE436" s="107">
        <f>BC436*1000+BD436</f>
        <v>44000</v>
      </c>
      <c r="BF436" t="s">
        <v>1634</v>
      </c>
      <c r="BG436" t="s">
        <v>3208</v>
      </c>
      <c r="CD436" s="1">
        <f>SUM(CD434:CD435)</f>
        <v>236</v>
      </c>
    </row>
    <row r="437" spans="1:82">
      <c r="C437" s="1"/>
      <c r="D437" s="1"/>
      <c r="E437" s="1"/>
      <c r="F437" s="1"/>
      <c r="G437" s="1"/>
      <c r="H437" s="1"/>
      <c r="I437" s="1"/>
      <c r="J437" s="1"/>
      <c r="K437" s="7"/>
      <c r="L437" s="7"/>
      <c r="M437" s="7"/>
      <c r="N437" s="7"/>
      <c r="O437" s="49"/>
      <c r="P437" s="178"/>
      <c r="Q437" s="2"/>
      <c r="R437" s="2"/>
      <c r="S437" s="2"/>
      <c r="T437" s="2"/>
      <c r="U437" s="2"/>
      <c r="V437" s="2"/>
      <c r="AH437" s="1"/>
      <c r="AI437" s="1"/>
      <c r="AK437" s="1"/>
      <c r="AP437" s="7"/>
      <c r="AQ437" s="7"/>
      <c r="AR437" s="7"/>
      <c r="AS437" s="7"/>
      <c r="AT437" s="2"/>
      <c r="AU437" s="2"/>
      <c r="AV437" s="2"/>
      <c r="AW437" s="2"/>
      <c r="AY437" s="2"/>
      <c r="BD437" s="100"/>
    </row>
    <row r="438" spans="1:82" outlineLevel="1">
      <c r="A438" s="9" t="s">
        <v>2158</v>
      </c>
      <c r="B438" t="s">
        <v>1629</v>
      </c>
      <c r="C438" s="1">
        <f>SUM(W438:AN438)</f>
        <v>57510</v>
      </c>
      <c r="D438" s="1">
        <v>5</v>
      </c>
      <c r="E438" s="1">
        <f t="shared" ref="E438:E444" si="501">ROUND(W438/($W438+$Y438)*$D438,0)</f>
        <v>3</v>
      </c>
      <c r="F438" s="1"/>
      <c r="G438" s="1">
        <f t="shared" ref="G438:G444" si="502">ROUND(Y438/($W438+$Y438)*$D438,0)</f>
        <v>2</v>
      </c>
      <c r="H438" s="1"/>
      <c r="I438" s="1"/>
      <c r="J438" s="1"/>
      <c r="K438" s="7">
        <f>IF(W438&gt;0,RANK(W438,(W438:Y438,Z438:AN438)),0)</f>
        <v>1</v>
      </c>
      <c r="L438" s="7">
        <f>IF(X438&gt;0,RANK(X438,(W438:Y438,Z438:AN438)),0)</f>
        <v>0</v>
      </c>
      <c r="M438" s="7">
        <f>IF(Y438&gt;0,RANK(Y438,(W438:Y438,Z438:AN438)),0)</f>
        <v>2</v>
      </c>
      <c r="N438" s="7">
        <f>IF(Z438&gt;0,RANK(Z438,(W438:Y438,Z438:AN438)),0)</f>
        <v>4</v>
      </c>
      <c r="O438" s="49">
        <f t="shared" ref="O438:O445" si="503">MAX(W438:AD438)-LARGE(W438:AD438,2)</f>
        <v>18406</v>
      </c>
      <c r="P438" s="178">
        <f t="shared" si="492"/>
        <v>0.32004868718483742</v>
      </c>
      <c r="Q438" s="2"/>
      <c r="R438" s="2">
        <f t="shared" ref="R438:U445" si="504">IF($C438=0,"-",W438/$C438)</f>
        <v>0.65738132498695878</v>
      </c>
      <c r="S438" s="2">
        <f t="shared" si="504"/>
        <v>0</v>
      </c>
      <c r="T438" s="2">
        <f t="shared" si="504"/>
        <v>0.33733263780212136</v>
      </c>
      <c r="U438" s="2">
        <f t="shared" si="504"/>
        <v>2.1387584767866459E-3</v>
      </c>
      <c r="V438" s="2">
        <f t="shared" ref="V438:V444" si="505">IF(C438=0,"-",(1-R438-S438-T438))</f>
        <v>5.2860372109198583E-3</v>
      </c>
      <c r="W438" s="1">
        <f>SUMIF(County!$AT$1940:$AT$1985,$BA438,County!P$1940:P$1985)+SUMIF($BA$1738:$BA$1761,$BA438,W$1738:W$1761)</f>
        <v>37806</v>
      </c>
      <c r="Y438" s="1">
        <f>SUMIF(County!$AT$1940:$AT$1985,$BA438,County!R$1940:R$1985)+SUMIF($BA$1738:$BA$1761,$BA438,Y$1738:Y$1761)</f>
        <v>19400</v>
      </c>
      <c r="Z438" s="1">
        <f>SUMIF(County!$AT$1940:$AT$1985,$BA438,County!S$1940:S$1985)+SUMIF($BA$1738:$BA$1761,$BA438,Z$1738:Z$1761)</f>
        <v>123</v>
      </c>
      <c r="AC438" s="1">
        <f>SUMIF(County!$AT$1940:$AT$1985,$BA438,County!V$1940:V$1985)+SUMIF($BA$1738:$BA$1761,$BA438,AC$1738:AC$1761)</f>
        <v>181</v>
      </c>
      <c r="AJ438" s="1">
        <f>SUMIF(County!$AT$1940:$AT$1985,$BA438,County!AC$1940:AC$1985)+SUMIF($BA$1738:$BA$1761,$BA438,AJ$1738:AJ$1761)</f>
        <v>0</v>
      </c>
      <c r="AK438" s="1">
        <f>SUMIF(County!$AT$1940:$AT$1985,$BA438,County!AD$1940:AD$1985)+SUMIF($BA$1738:$BA$1761,$BA438,AK$1738:AK$1761)</f>
        <v>0</v>
      </c>
      <c r="AL438" s="1">
        <f>SUMIF(County!$AT$1940:$AT$1985,$BA438,County!AE$1940:AE$1985)+SUMIF($BA$1738:$BA$1761,$BA438,AL$1738:AL$1761)</f>
        <v>0</v>
      </c>
      <c r="AP438" s="7">
        <f>IF(AA438&gt;0,RANK(AA438,(W438:Y438,Z438:AN438)),0)</f>
        <v>0</v>
      </c>
      <c r="AQ438" s="7">
        <f>IF(AB438&gt;0,RANK(AB438,(W438:Y438,Z438:AN438)),0)</f>
        <v>0</v>
      </c>
      <c r="AR438" s="7">
        <f>IF(AC438&gt;0,RANK(AC438,(W438:Y438,Z438:AN438)),0)</f>
        <v>3</v>
      </c>
      <c r="AS438" s="7">
        <f>IF(AD438&gt;0,RANK(AD438,(W438:Y438,AD438:AN438)),0)</f>
        <v>0</v>
      </c>
      <c r="AT438" s="2">
        <f t="shared" ref="AT438:AT444" si="506">IF($C438=0,"-",AA438/$C438)</f>
        <v>0</v>
      </c>
      <c r="AU438" s="2">
        <f t="shared" ref="AU438:AU445" si="507">IF($C438=0,"-",AB438/$C438)</f>
        <v>0</v>
      </c>
      <c r="AV438" s="2">
        <f t="shared" ref="AV438:AV444" si="508">IF($C438=0,"-",AC438/$C438)</f>
        <v>3.1472787341331942E-3</v>
      </c>
      <c r="AW438" s="2">
        <f t="shared" ref="AW438:AW445" si="509">IF($C438=0,"-",AD438/$C438)</f>
        <v>0</v>
      </c>
      <c r="AY438" s="2" t="str">
        <f t="shared" si="452"/>
        <v>District 1</v>
      </c>
      <c r="AZ438" t="str">
        <f t="shared" si="453"/>
        <v>SC</v>
      </c>
      <c r="BA438">
        <v>1</v>
      </c>
      <c r="BC438" s="98">
        <v>45</v>
      </c>
      <c r="BD438" s="100">
        <v>901</v>
      </c>
      <c r="BE438" s="107">
        <f t="shared" ref="BE438:BE445" si="510">BC438*1000+BD438</f>
        <v>45901</v>
      </c>
      <c r="BF438" t="s">
        <v>2627</v>
      </c>
      <c r="BG438" t="s">
        <v>3208</v>
      </c>
    </row>
    <row r="439" spans="1:82" outlineLevel="1">
      <c r="A439" s="9" t="s">
        <v>1576</v>
      </c>
      <c r="B439" t="s">
        <v>1629</v>
      </c>
      <c r="C439" s="1">
        <f t="shared" ref="C439:C445" si="511">SUM(W439:AN439)</f>
        <v>51282</v>
      </c>
      <c r="D439" s="1">
        <v>5</v>
      </c>
      <c r="E439" s="1">
        <f t="shared" si="501"/>
        <v>3</v>
      </c>
      <c r="F439" s="1"/>
      <c r="G439" s="1">
        <f t="shared" si="502"/>
        <v>2</v>
      </c>
      <c r="H439" s="1"/>
      <c r="I439" s="1"/>
      <c r="J439" s="1"/>
      <c r="K439" s="7">
        <f>IF(W439&gt;0,RANK(W439,(W439:Y439,Z439:AN439)),0)</f>
        <v>1</v>
      </c>
      <c r="L439" s="7">
        <f>IF(X439&gt;0,RANK(X439,(W439:Y439,Z439:AN439)),0)</f>
        <v>0</v>
      </c>
      <c r="M439" s="7">
        <f>IF(Y439&gt;0,RANK(Y439,(W439:Y439,Z439:AN439)),0)</f>
        <v>2</v>
      </c>
      <c r="N439" s="7">
        <f>IF(Z439&gt;0,RANK(Z439,(W439:Y439,Z439:AN439)),0)</f>
        <v>4</v>
      </c>
      <c r="O439" s="49">
        <f t="shared" si="503"/>
        <v>19822</v>
      </c>
      <c r="P439" s="178">
        <f t="shared" si="492"/>
        <v>0.38652938652938651</v>
      </c>
      <c r="Q439" s="2"/>
      <c r="R439" s="2">
        <f t="shared" si="504"/>
        <v>0.69092469092469089</v>
      </c>
      <c r="S439" s="2">
        <f t="shared" si="504"/>
        <v>0</v>
      </c>
      <c r="T439" s="2">
        <f t="shared" si="504"/>
        <v>0.30439530439530438</v>
      </c>
      <c r="U439" s="2">
        <f t="shared" si="504"/>
        <v>1.833001833001833E-3</v>
      </c>
      <c r="V439" s="2">
        <f t="shared" si="505"/>
        <v>4.6800046800047346E-3</v>
      </c>
      <c r="W439" s="1">
        <f>SUMIF(County!$AT$1940:$AT$1985,$BA439,County!P$1940:P$1985)+SUMIF($BA$1738:$BA$1761,$BA439,W$1738:W$1761)</f>
        <v>35432</v>
      </c>
      <c r="Y439" s="1">
        <f>SUMIF(County!$AT$1940:$AT$1985,$BA439,County!R$1940:R$1985)+SUMIF($BA$1738:$BA$1761,$BA439,Y$1738:Y$1761)</f>
        <v>15610</v>
      </c>
      <c r="Z439" s="1">
        <f>SUMIF(County!$AT$1940:$AT$1985,$BA439,County!S$1940:S$1985)+SUMIF($BA$1738:$BA$1761,$BA439,Z$1738:Z$1761)</f>
        <v>94</v>
      </c>
      <c r="AC439" s="1">
        <f>SUMIF(County!$AT$1940:$AT$1985,$BA439,County!V$1940:V$1985)+SUMIF($BA$1738:$BA$1761,$BA439,AC$1738:AC$1761)</f>
        <v>146</v>
      </c>
      <c r="AJ439" s="1">
        <f>SUMIF(County!$AT$1940:$AT$1985,$BA439,County!AC$1940:AC$1985)+SUMIF($BA$1738:$BA$1761,$BA439,AJ$1738:AJ$1761)</f>
        <v>0</v>
      </c>
      <c r="AK439" s="1">
        <f>SUMIF(County!$AT$1940:$AT$1985,$BA439,County!AD$1940:AD$1985)+SUMIF($BA$1738:$BA$1761,$BA439,AK$1738:AK$1761)</f>
        <v>0</v>
      </c>
      <c r="AL439" s="1">
        <f>SUMIF(County!$AT$1940:$AT$1985,$BA439,County!AE$1940:AE$1985)+SUMIF($BA$1738:$BA$1761,$BA439,AL$1738:AL$1761)</f>
        <v>0</v>
      </c>
      <c r="AP439" s="7">
        <f>IF(AA439&gt;0,RANK(AA439,(W439:Y439,Z439:AN439)),0)</f>
        <v>0</v>
      </c>
      <c r="AQ439" s="7">
        <f>IF(AB439&gt;0,RANK(AB439,(W439:Y439,Z439:AN439)),0)</f>
        <v>0</v>
      </c>
      <c r="AR439" s="7">
        <f>IF(AC439&gt;0,RANK(AC439,(W439:Y439,Z439:AN439)),0)</f>
        <v>3</v>
      </c>
      <c r="AS439" s="7">
        <f>IF(AD439&gt;0,RANK(AD439,(W439:Y439,AD439:AN439)),0)</f>
        <v>0</v>
      </c>
      <c r="AT439" s="2">
        <f t="shared" si="506"/>
        <v>0</v>
      </c>
      <c r="AU439" s="2">
        <f t="shared" si="507"/>
        <v>0</v>
      </c>
      <c r="AV439" s="2">
        <f t="shared" si="508"/>
        <v>2.8470028470028472E-3</v>
      </c>
      <c r="AW439" s="2">
        <f t="shared" si="509"/>
        <v>0</v>
      </c>
      <c r="AY439" s="2" t="str">
        <f t="shared" si="452"/>
        <v>District 2</v>
      </c>
      <c r="AZ439" t="str">
        <f t="shared" si="453"/>
        <v>SC</v>
      </c>
      <c r="BA439">
        <v>2</v>
      </c>
      <c r="BC439" s="98">
        <v>45</v>
      </c>
      <c r="BD439" s="100">
        <v>902</v>
      </c>
      <c r="BE439" s="107">
        <f t="shared" si="510"/>
        <v>45902</v>
      </c>
      <c r="BF439" t="s">
        <v>2627</v>
      </c>
      <c r="BG439" t="s">
        <v>3208</v>
      </c>
    </row>
    <row r="440" spans="1:82" outlineLevel="1">
      <c r="A440" s="9" t="s">
        <v>1577</v>
      </c>
      <c r="B440" t="s">
        <v>1629</v>
      </c>
      <c r="C440" s="1">
        <f t="shared" si="511"/>
        <v>34939</v>
      </c>
      <c r="D440" s="1">
        <v>3</v>
      </c>
      <c r="E440" s="1">
        <f t="shared" si="501"/>
        <v>2</v>
      </c>
      <c r="F440" s="1"/>
      <c r="G440" s="1">
        <f t="shared" si="502"/>
        <v>1</v>
      </c>
      <c r="H440" s="1"/>
      <c r="I440" s="1"/>
      <c r="J440" s="1"/>
      <c r="K440" s="7">
        <f>IF(W440&gt;0,RANK(W440,(W440:Y440,Z440:AN440)),0)</f>
        <v>1</v>
      </c>
      <c r="L440" s="7">
        <f>IF(X440&gt;0,RANK(X440,(W440:Y440,Z440:AN440)),0)</f>
        <v>0</v>
      </c>
      <c r="M440" s="7">
        <f>IF(Y440&gt;0,RANK(Y440,(W440:Y440,Z440:AN440)),0)</f>
        <v>2</v>
      </c>
      <c r="N440" s="7">
        <f>IF(Z440&gt;0,RANK(Z440,(W440:Y440,Z440:AN440)),0)</f>
        <v>4</v>
      </c>
      <c r="O440" s="49">
        <f t="shared" si="503"/>
        <v>14610</v>
      </c>
      <c r="P440" s="178">
        <f t="shared" si="492"/>
        <v>0.41815735997023384</v>
      </c>
      <c r="Q440" s="2"/>
      <c r="R440" s="2">
        <f t="shared" si="504"/>
        <v>0.70534359884369902</v>
      </c>
      <c r="S440" s="2">
        <f t="shared" si="504"/>
        <v>0</v>
      </c>
      <c r="T440" s="2">
        <f t="shared" si="504"/>
        <v>0.28718623887346517</v>
      </c>
      <c r="U440" s="2">
        <f t="shared" si="504"/>
        <v>2.1179770457082346E-3</v>
      </c>
      <c r="V440" s="2">
        <f t="shared" si="505"/>
        <v>7.4701622828358127E-3</v>
      </c>
      <c r="W440" s="1">
        <f>SUMIF(County!$AT$1940:$AT$1985,$BA440,County!P$1940:P$1985)+SUMIF($BA$1738:$BA$1761,$BA440,W$1738:W$1761)</f>
        <v>24644</v>
      </c>
      <c r="Y440" s="1">
        <f>SUMIF(County!$AT$1940:$AT$1985,$BA440,County!R$1940:R$1985)+SUMIF($BA$1738:$BA$1761,$BA440,Y$1738:Y$1761)</f>
        <v>10034</v>
      </c>
      <c r="Z440" s="1">
        <f>SUMIF(County!$AT$1940:$AT$1985,$BA440,County!S$1940:S$1985)+SUMIF($BA$1738:$BA$1761,$BA440,Z$1738:Z$1761)</f>
        <v>74</v>
      </c>
      <c r="AC440" s="1">
        <f>SUMIF(County!$AT$1940:$AT$1985,$BA440,County!V$1940:V$1985)+SUMIF($BA$1738:$BA$1761,$BA440,AC$1738:AC$1761)</f>
        <v>187</v>
      </c>
      <c r="AJ440" s="1">
        <f>SUMIF(County!$AT$1940:$AT$1985,$BA440,County!AC$1940:AC$1985)+SUMIF($BA$1738:$BA$1761,$BA440,AJ$1738:AJ$1761)</f>
        <v>0</v>
      </c>
      <c r="AK440" s="1">
        <f>SUMIF(County!$AT$1940:$AT$1985,$BA440,County!AD$1940:AD$1985)+SUMIF($BA$1738:$BA$1761,$BA440,AK$1738:AK$1761)</f>
        <v>0</v>
      </c>
      <c r="AL440" s="1">
        <f>SUMIF(County!$AT$1940:$AT$1985,$BA440,County!AE$1940:AE$1985)+SUMIF($BA$1738:$BA$1761,$BA440,AL$1738:AL$1761)</f>
        <v>0</v>
      </c>
      <c r="AP440" s="7">
        <f>IF(AA440&gt;0,RANK(AA440,(W440:Y440,Z440:AN440)),0)</f>
        <v>0</v>
      </c>
      <c r="AQ440" s="7">
        <f>IF(AB440&gt;0,RANK(AB440,(W440:Y440,Z440:AN440)),0)</f>
        <v>0</v>
      </c>
      <c r="AR440" s="7">
        <f>IF(AC440&gt;0,RANK(AC440,(W440:Y440,Z440:AN440)),0)</f>
        <v>3</v>
      </c>
      <c r="AS440" s="7">
        <f>IF(AD440&gt;0,RANK(AD440,(W440:Y440,AD440:AN440)),0)</f>
        <v>0</v>
      </c>
      <c r="AT440" s="2">
        <f t="shared" si="506"/>
        <v>0</v>
      </c>
      <c r="AU440" s="2">
        <f t="shared" si="507"/>
        <v>0</v>
      </c>
      <c r="AV440" s="2">
        <f t="shared" si="508"/>
        <v>5.3521852371275656E-3</v>
      </c>
      <c r="AW440" s="2">
        <f t="shared" si="509"/>
        <v>0</v>
      </c>
      <c r="AY440" s="2" t="str">
        <f t="shared" si="452"/>
        <v>District 3</v>
      </c>
      <c r="AZ440" t="str">
        <f t="shared" si="453"/>
        <v>SC</v>
      </c>
      <c r="BA440">
        <v>3</v>
      </c>
      <c r="BC440" s="98">
        <v>45</v>
      </c>
      <c r="BD440" s="100">
        <v>903</v>
      </c>
      <c r="BE440" s="107">
        <f t="shared" si="510"/>
        <v>45903</v>
      </c>
      <c r="BF440" t="s">
        <v>2627</v>
      </c>
      <c r="BG440" t="s">
        <v>3208</v>
      </c>
    </row>
    <row r="441" spans="1:82" outlineLevel="1">
      <c r="A441" s="9" t="s">
        <v>1841</v>
      </c>
      <c r="B441" t="s">
        <v>1629</v>
      </c>
      <c r="C441" s="1">
        <f t="shared" si="511"/>
        <v>41972</v>
      </c>
      <c r="D441" s="1">
        <v>4</v>
      </c>
      <c r="E441" s="1">
        <f t="shared" si="501"/>
        <v>3</v>
      </c>
      <c r="F441" s="1"/>
      <c r="G441" s="1">
        <f t="shared" si="502"/>
        <v>1</v>
      </c>
      <c r="H441" s="1"/>
      <c r="I441" s="1"/>
      <c r="J441" s="1"/>
      <c r="K441" s="7">
        <f>IF(W441&gt;0,RANK(W441,(W441:Y441,Z441:AN441)),0)</f>
        <v>1</v>
      </c>
      <c r="L441" s="7">
        <f>IF(X441&gt;0,RANK(X441,(W441:Y441,Z441:AN441)),0)</f>
        <v>0</v>
      </c>
      <c r="M441" s="7">
        <f>IF(Y441&gt;0,RANK(Y441,(W441:Y441,Z441:AN441)),0)</f>
        <v>2</v>
      </c>
      <c r="N441" s="7">
        <f>IF(Z441&gt;0,RANK(Z441,(W441:Y441,Z441:AN441)),0)</f>
        <v>4</v>
      </c>
      <c r="O441" s="49">
        <f t="shared" si="503"/>
        <v>13314</v>
      </c>
      <c r="P441" s="178">
        <f t="shared" si="492"/>
        <v>0.31721147431621083</v>
      </c>
      <c r="Q441" s="2"/>
      <c r="R441" s="2">
        <f t="shared" si="504"/>
        <v>0.65653292671304675</v>
      </c>
      <c r="S441" s="2">
        <f t="shared" si="504"/>
        <v>0</v>
      </c>
      <c r="T441" s="2">
        <f t="shared" si="504"/>
        <v>0.33932145239683598</v>
      </c>
      <c r="U441" s="2">
        <f t="shared" si="504"/>
        <v>1.6201277041837416E-3</v>
      </c>
      <c r="V441" s="2">
        <f t="shared" si="505"/>
        <v>4.1456208901172742E-3</v>
      </c>
      <c r="W441" s="1">
        <f>SUMIF(County!$AT$1940:$AT$1985,$BA441,County!P$1940:P$1985)+SUMIF($BA$1738:$BA$1761,$BA441,W$1738:W$1761)</f>
        <v>27556</v>
      </c>
      <c r="Y441" s="1">
        <f>SUMIF(County!$AT$1940:$AT$1985,$BA441,County!R$1940:R$1985)+SUMIF($BA$1738:$BA$1761,$BA441,Y$1738:Y$1761)</f>
        <v>14242</v>
      </c>
      <c r="Z441" s="1">
        <f>SUMIF(County!$AT$1940:$AT$1985,$BA441,County!S$1940:S$1985)+SUMIF($BA$1738:$BA$1761,$BA441,Z$1738:Z$1761)</f>
        <v>68</v>
      </c>
      <c r="AC441" s="1">
        <f>SUMIF(County!$AT$1940:$AT$1985,$BA441,County!V$1940:V$1985)+SUMIF($BA$1738:$BA$1761,$BA441,AC$1738:AC$1761)</f>
        <v>106</v>
      </c>
      <c r="AJ441" s="1">
        <f>SUMIF(County!$AT$1940:$AT$1985,$BA441,County!AC$1940:AC$1985)+SUMIF($BA$1738:$BA$1761,$BA441,AJ$1738:AJ$1761)</f>
        <v>0</v>
      </c>
      <c r="AK441" s="1">
        <f>SUMIF(County!$AT$1940:$AT$1985,$BA441,County!AD$1940:AD$1985)+SUMIF($BA$1738:$BA$1761,$BA441,AK$1738:AK$1761)</f>
        <v>0</v>
      </c>
      <c r="AL441" s="1">
        <f>SUMIF(County!$AT$1940:$AT$1985,$BA441,County!AE$1940:AE$1985)+SUMIF($BA$1738:$BA$1761,$BA441,AL$1738:AL$1761)</f>
        <v>0</v>
      </c>
      <c r="AP441" s="7">
        <f>IF(AA441&gt;0,RANK(AA441,(W441:Y441,Z441:AN441)),0)</f>
        <v>0</v>
      </c>
      <c r="AQ441" s="7">
        <f>IF(AB441&gt;0,RANK(AB441,(W441:Y441,Z441:AN441)),0)</f>
        <v>0</v>
      </c>
      <c r="AR441" s="7">
        <f>IF(AC441&gt;0,RANK(AC441,(W441:Y441,Z441:AN441)),0)</f>
        <v>3</v>
      </c>
      <c r="AS441" s="7">
        <f>IF(AD441&gt;0,RANK(AD441,(W441:Y441,AD441:AN441)),0)</f>
        <v>0</v>
      </c>
      <c r="AT441" s="2">
        <f t="shared" si="506"/>
        <v>0</v>
      </c>
      <c r="AU441" s="2">
        <f t="shared" si="507"/>
        <v>0</v>
      </c>
      <c r="AV441" s="2">
        <f t="shared" si="508"/>
        <v>2.5254931859334793E-3</v>
      </c>
      <c r="AW441" s="2">
        <f t="shared" si="509"/>
        <v>0</v>
      </c>
      <c r="AY441" s="2" t="str">
        <f t="shared" si="452"/>
        <v>District 4</v>
      </c>
      <c r="AZ441" t="str">
        <f t="shared" si="453"/>
        <v>SC</v>
      </c>
      <c r="BA441">
        <v>4</v>
      </c>
      <c r="BC441" s="98">
        <v>45</v>
      </c>
      <c r="BD441" s="100">
        <v>904</v>
      </c>
      <c r="BE441" s="107">
        <f t="shared" si="510"/>
        <v>45904</v>
      </c>
      <c r="BF441" t="s">
        <v>2627</v>
      </c>
      <c r="BG441" t="s">
        <v>3208</v>
      </c>
    </row>
    <row r="442" spans="1:82" outlineLevel="1">
      <c r="A442" s="9" t="s">
        <v>1796</v>
      </c>
      <c r="B442" t="s">
        <v>1629</v>
      </c>
      <c r="C442" s="1">
        <f t="shared" si="511"/>
        <v>47574</v>
      </c>
      <c r="D442" s="1">
        <v>5</v>
      </c>
      <c r="E442" s="1">
        <f t="shared" si="501"/>
        <v>4</v>
      </c>
      <c r="F442" s="1"/>
      <c r="G442" s="1">
        <f t="shared" si="502"/>
        <v>1</v>
      </c>
      <c r="H442" s="1"/>
      <c r="I442" s="1"/>
      <c r="J442" s="1"/>
      <c r="K442" s="7">
        <f>IF(W442&gt;0,RANK(W442,(W442:Y442,Z442:AN442)),0)</f>
        <v>1</v>
      </c>
      <c r="L442" s="7">
        <f>IF(X442&gt;0,RANK(X442,(W442:Y442,Z442:AN442)),0)</f>
        <v>0</v>
      </c>
      <c r="M442" s="7">
        <f>IF(Y442&gt;0,RANK(Y442,(W442:Y442,Z442:AN442)),0)</f>
        <v>2</v>
      </c>
      <c r="N442" s="7">
        <f>IF(Z442&gt;0,RANK(Z442,(W442:Y442,Z442:AN442)),0)</f>
        <v>4</v>
      </c>
      <c r="O442" s="49">
        <f t="shared" si="503"/>
        <v>24907</v>
      </c>
      <c r="P442" s="178">
        <f t="shared" si="492"/>
        <v>0.52354227098835493</v>
      </c>
      <c r="Q442" s="2"/>
      <c r="R442" s="2">
        <f t="shared" si="504"/>
        <v>0.75894396098709382</v>
      </c>
      <c r="S442" s="2">
        <f t="shared" si="504"/>
        <v>0</v>
      </c>
      <c r="T442" s="2">
        <f t="shared" si="504"/>
        <v>0.23540168999873881</v>
      </c>
      <c r="U442" s="2">
        <f t="shared" si="504"/>
        <v>2.8166645646781857E-3</v>
      </c>
      <c r="V442" s="2">
        <f t="shared" si="505"/>
        <v>5.6543490141673647E-3</v>
      </c>
      <c r="W442" s="1">
        <f>SUMIF(County!$AT$1940:$AT$1985,$BA442,County!P$1940:P$1985)+SUMIF($BA$1738:$BA$1761,$BA442,W$1738:W$1761)</f>
        <v>36106</v>
      </c>
      <c r="Y442" s="1">
        <f>SUMIF(County!$AT$1940:$AT$1985,$BA442,County!R$1940:R$1985)+SUMIF($BA$1738:$BA$1761,$BA442,Y$1738:Y$1761)</f>
        <v>11199</v>
      </c>
      <c r="Z442" s="1">
        <f>SUMIF(County!$AT$1940:$AT$1985,$BA442,County!S$1940:S$1985)+SUMIF($BA$1738:$BA$1761,$BA442,Z$1738:Z$1761)</f>
        <v>134</v>
      </c>
      <c r="AC442" s="1">
        <f>SUMIF(County!$AT$1940:$AT$1985,$BA442,County!V$1940:V$1985)+SUMIF($BA$1738:$BA$1761,$BA442,AC$1738:AC$1761)</f>
        <v>135</v>
      </c>
      <c r="AJ442" s="1">
        <f>SUMIF(County!$AT$1940:$AT$1985,$BA442,County!AC$1940:AC$1985)+SUMIF($BA$1738:$BA$1761,$BA442,AJ$1738:AJ$1761)</f>
        <v>0</v>
      </c>
      <c r="AK442" s="1">
        <f>SUMIF(County!$AT$1940:$AT$1985,$BA442,County!AD$1940:AD$1985)+SUMIF($BA$1738:$BA$1761,$BA442,AK$1738:AK$1761)</f>
        <v>0</v>
      </c>
      <c r="AL442" s="1">
        <f>SUMIF(County!$AT$1940:$AT$1985,$BA442,County!AE$1940:AE$1985)+SUMIF($BA$1738:$BA$1761,$BA442,AL$1738:AL$1761)</f>
        <v>0</v>
      </c>
      <c r="AP442" s="7">
        <f>IF(AA442&gt;0,RANK(AA442,(W442:Y442,Z442:AN442)),0)</f>
        <v>0</v>
      </c>
      <c r="AQ442" s="7">
        <f>IF(AB442&gt;0,RANK(AB442,(W442:Y442,Z442:AN442)),0)</f>
        <v>0</v>
      </c>
      <c r="AR442" s="7">
        <f>IF(AC442&gt;0,RANK(AC442,(W442:Y442,Z442:AN442)),0)</f>
        <v>3</v>
      </c>
      <c r="AS442" s="7">
        <f>IF(AD442&gt;0,RANK(AD442,(W442:Y442,AD442:AN442)),0)</f>
        <v>0</v>
      </c>
      <c r="AT442" s="2">
        <f t="shared" si="506"/>
        <v>0</v>
      </c>
      <c r="AU442" s="2">
        <f t="shared" si="507"/>
        <v>0</v>
      </c>
      <c r="AV442" s="2">
        <f t="shared" si="508"/>
        <v>2.8376844494892167E-3</v>
      </c>
      <c r="AW442" s="2">
        <f t="shared" si="509"/>
        <v>0</v>
      </c>
      <c r="AY442" s="2" t="str">
        <f t="shared" si="452"/>
        <v>District 5</v>
      </c>
      <c r="AZ442" t="str">
        <f t="shared" si="453"/>
        <v>SC</v>
      </c>
      <c r="BA442">
        <v>5</v>
      </c>
      <c r="BC442" s="98">
        <v>45</v>
      </c>
      <c r="BD442" s="100">
        <v>905</v>
      </c>
      <c r="BE442" s="107">
        <f t="shared" si="510"/>
        <v>45905</v>
      </c>
      <c r="BF442" t="s">
        <v>2627</v>
      </c>
      <c r="BG442" t="s">
        <v>3208</v>
      </c>
    </row>
    <row r="443" spans="1:82" s="182" customFormat="1" outlineLevel="1">
      <c r="A443" s="9" t="s">
        <v>1775</v>
      </c>
      <c r="B443" s="182" t="s">
        <v>1629</v>
      </c>
      <c r="C443" s="1">
        <f t="shared" ref="C443" si="512">SUM(W443:AN443)</f>
        <v>86642</v>
      </c>
      <c r="D443" s="1">
        <v>8</v>
      </c>
      <c r="E443" s="1">
        <f t="shared" si="501"/>
        <v>7</v>
      </c>
      <c r="F443" s="1"/>
      <c r="G443" s="1">
        <f t="shared" si="502"/>
        <v>1</v>
      </c>
      <c r="H443" s="1"/>
      <c r="I443" s="1"/>
      <c r="J443" s="1"/>
      <c r="K443" s="7">
        <f>IF(W443&gt;0,RANK(W443,(W443:Y443,Z443:AN443)),0)</f>
        <v>1</v>
      </c>
      <c r="L443" s="7">
        <f>IF(X443&gt;0,RANK(X443,(W443:Y443,Z443:AN443)),0)</f>
        <v>0</v>
      </c>
      <c r="M443" s="7">
        <f>IF(Y443&gt;0,RANK(Y443,(W443:Y443,Z443:AN443)),0)</f>
        <v>2</v>
      </c>
      <c r="N443" s="7">
        <f>IF(Z443&gt;0,RANK(Z443,(W443:Y443,Z443:AN443)),0)</f>
        <v>4</v>
      </c>
      <c r="O443" s="49">
        <f t="shared" ref="O443" si="513">MAX(W443:AD443)-LARGE(W443:AD443,2)</f>
        <v>57776</v>
      </c>
      <c r="P443" s="178">
        <f t="shared" ref="P443" si="514">O443/C443</f>
        <v>0.66683594561529047</v>
      </c>
      <c r="Q443" s="2"/>
      <c r="R443" s="2">
        <f t="shared" ref="R443" si="515">IF($C443=0,"-",W443/$C443)</f>
        <v>0.83040557697190742</v>
      </c>
      <c r="S443" s="2">
        <f t="shared" ref="S443" si="516">IF($C443=0,"-",X443/$C443)</f>
        <v>0</v>
      </c>
      <c r="T443" s="2">
        <f t="shared" ref="T443" si="517">IF($C443=0,"-",Y443/$C443)</f>
        <v>0.1635696313566169</v>
      </c>
      <c r="U443" s="2">
        <f t="shared" ref="U443" si="518">IF($C443=0,"-",Z443/$C443)</f>
        <v>1.3619260866554327E-3</v>
      </c>
      <c r="V443" s="2">
        <f t="shared" ref="V443" si="519">IF(C443=0,"-",(1-R443-S443-T443))</f>
        <v>6.0247916714756822E-3</v>
      </c>
      <c r="W443" s="1">
        <f>SUMIF(County!$AT$1940:$AT$1985,$BA443,County!P$1940:P$1985)+SUMIF($BA$1738:$BA$1761,$BA443,W$1738:W$1761)</f>
        <v>71948</v>
      </c>
      <c r="X443" s="1"/>
      <c r="Y443" s="1">
        <f>SUMIF(County!$AT$1940:$AT$1985,$BA443,County!R$1940:R$1985)+SUMIF($BA$1738:$BA$1761,$BA443,Y$1738:Y$1761)</f>
        <v>14172</v>
      </c>
      <c r="Z443" s="1">
        <f>SUMIF(County!$AT$1940:$AT$1985,$BA443,County!S$1940:S$1985)+SUMIF($BA$1738:$BA$1761,$BA443,Z$1738:Z$1761)</f>
        <v>118</v>
      </c>
      <c r="AA443" s="1"/>
      <c r="AB443" s="1"/>
      <c r="AC443" s="1">
        <f>SUMIF(County!$AT$1940:$AT$1985,$BA443,County!V$1940:V$1985)+SUMIF($BA$1738:$BA$1761,$BA443,AC$1738:AC$1761)</f>
        <v>404</v>
      </c>
      <c r="AD443" s="1"/>
      <c r="AE443" s="1"/>
      <c r="AF443" s="1"/>
      <c r="AG443" s="1"/>
      <c r="AJ443" s="1">
        <f>SUMIF(County!$AT$1940:$AT$1985,$BA443,County!AC$1940:AC$1985)+SUMIF($BA$1738:$BA$1761,$BA443,AJ$1738:AJ$1761)</f>
        <v>0</v>
      </c>
      <c r="AK443" s="1">
        <f>SUMIF(County!$AT$1940:$AT$1985,$BA443,County!AD$1940:AD$1985)+SUMIF($BA$1738:$BA$1761,$BA443,AK$1738:AK$1761)</f>
        <v>0</v>
      </c>
      <c r="AL443" s="1">
        <f>SUMIF(County!$AT$1940:$AT$1985,$BA443,County!AE$1940:AE$1985)+SUMIF($BA$1738:$BA$1761,$BA443,AL$1738:AL$1761)</f>
        <v>0</v>
      </c>
      <c r="AP443" s="7">
        <f>IF(AA443&gt;0,RANK(AA443,(W443:Y443,Z443:AN443)),0)</f>
        <v>0</v>
      </c>
      <c r="AQ443" s="7">
        <f>IF(AB443&gt;0,RANK(AB443,(W443:Y443,Z443:AN443)),0)</f>
        <v>0</v>
      </c>
      <c r="AR443" s="7">
        <f>IF(AC443&gt;0,RANK(AC443,(W443:Y443,Z443:AN443)),0)</f>
        <v>3</v>
      </c>
      <c r="AS443" s="7">
        <f>IF(AD443&gt;0,RANK(AD443,(W443:Y443,AD443:AN443)),0)</f>
        <v>0</v>
      </c>
      <c r="AT443" s="2">
        <f t="shared" ref="AT443" si="520">IF($C443=0,"-",AA443/$C443)</f>
        <v>0</v>
      </c>
      <c r="AU443" s="2">
        <f t="shared" ref="AU443" si="521">IF($C443=0,"-",AB443/$C443)</f>
        <v>0</v>
      </c>
      <c r="AV443" s="2">
        <f t="shared" ref="AV443" si="522">IF($C443=0,"-",AC443/$C443)</f>
        <v>4.662865584820295E-3</v>
      </c>
      <c r="AW443" s="2">
        <f t="shared" ref="AW443" si="523">IF($C443=0,"-",AD443/$C443)</f>
        <v>0</v>
      </c>
      <c r="AY443" s="2" t="str">
        <f t="shared" ref="AY443" si="524">A443</f>
        <v>District 6</v>
      </c>
      <c r="AZ443" s="182" t="str">
        <f t="shared" ref="AZ443" si="525">B443</f>
        <v>SC</v>
      </c>
      <c r="BA443" s="182">
        <v>6</v>
      </c>
      <c r="BC443" s="98">
        <v>45</v>
      </c>
      <c r="BD443" s="100">
        <v>906</v>
      </c>
      <c r="BE443" s="107">
        <f t="shared" ref="BE443" si="526">BC443*1000+BD443</f>
        <v>45906</v>
      </c>
      <c r="BF443" s="182" t="s">
        <v>2627</v>
      </c>
      <c r="BG443" s="182" t="s">
        <v>3208</v>
      </c>
    </row>
    <row r="444" spans="1:82" outlineLevel="1">
      <c r="A444" s="9" t="s">
        <v>1367</v>
      </c>
      <c r="B444" t="s">
        <v>1629</v>
      </c>
      <c r="C444" s="1">
        <f t="shared" si="511"/>
        <v>50985</v>
      </c>
      <c r="D444" s="1">
        <v>5</v>
      </c>
      <c r="E444" s="1">
        <f t="shared" si="501"/>
        <v>4</v>
      </c>
      <c r="F444" s="1"/>
      <c r="G444" s="1">
        <f t="shared" si="502"/>
        <v>1</v>
      </c>
      <c r="H444" s="1"/>
      <c r="I444" s="1"/>
      <c r="J444" s="1"/>
      <c r="K444" s="7">
        <f>IF(W444&gt;0,RANK(W444,(W444:Y444,Z444:AN444)),0)</f>
        <v>1</v>
      </c>
      <c r="L444" s="7">
        <f>IF(X444&gt;0,RANK(X444,(W444:Y444,Z444:AN444)),0)</f>
        <v>0</v>
      </c>
      <c r="M444" s="7">
        <f>IF(Y444&gt;0,RANK(Y444,(W444:Y444,Z444:AN444)),0)</f>
        <v>2</v>
      </c>
      <c r="N444" s="7">
        <f>IF(Z444&gt;0,RANK(Z444,(W444:Y444,Z444:AN444)),0)</f>
        <v>4</v>
      </c>
      <c r="O444" s="49">
        <f t="shared" si="503"/>
        <v>27046</v>
      </c>
      <c r="P444" s="178">
        <f t="shared" si="492"/>
        <v>0.53046974600372654</v>
      </c>
      <c r="Q444" s="2"/>
      <c r="R444" s="2">
        <f t="shared" si="504"/>
        <v>0.76271452387957239</v>
      </c>
      <c r="S444" s="2">
        <f t="shared" si="504"/>
        <v>0</v>
      </c>
      <c r="T444" s="2">
        <f t="shared" si="504"/>
        <v>0.23224477787584583</v>
      </c>
      <c r="U444" s="2">
        <f t="shared" si="504"/>
        <v>2.0005884083553987E-3</v>
      </c>
      <c r="V444" s="2">
        <f t="shared" si="505"/>
        <v>5.0406982445817816E-3</v>
      </c>
      <c r="W444" s="1">
        <f>SUMIF(County!$AT$1940:$AT$1985,$BA444,County!P$1940:P$1985)+SUMIF($BA$1738:$BA$1761,$BA444,W$1738:W$1761)</f>
        <v>38887</v>
      </c>
      <c r="Y444" s="1">
        <f>SUMIF(County!$AT$1940:$AT$1985,$BA444,County!R$1940:R$1985)+SUMIF($BA$1738:$BA$1761,$BA444,Y$1738:Y$1761)</f>
        <v>11841</v>
      </c>
      <c r="Z444" s="1">
        <f>SUMIF(County!$AT$1940:$AT$1985,$BA444,County!S$1940:S$1985)+SUMIF($BA$1738:$BA$1761,$BA444,Z$1738:Z$1761)</f>
        <v>102</v>
      </c>
      <c r="AC444" s="1">
        <f>SUMIF(County!$AT$1940:$AT$1985,$BA444,County!V$1940:V$1985)+SUMIF($BA$1738:$BA$1761,$BA444,AC$1738:AC$1761)</f>
        <v>155</v>
      </c>
      <c r="AJ444" s="1">
        <f>SUMIF(County!$AT$1940:$AT$1985,$BA444,County!AC$1940:AC$1985)+SUMIF($BA$1738:$BA$1761,$BA444,AJ$1738:AJ$1761)</f>
        <v>0</v>
      </c>
      <c r="AK444" s="1">
        <f>SUMIF(County!$AT$1940:$AT$1985,$BA444,County!AD$1940:AD$1985)+SUMIF($BA$1738:$BA$1761,$BA444,AK$1738:AK$1761)</f>
        <v>0</v>
      </c>
      <c r="AL444" s="1">
        <f>SUMIF(County!$AT$1940:$AT$1985,$BA444,County!AE$1940:AE$1985)+SUMIF($BA$1738:$BA$1761,$BA444,AL$1738:AL$1761)</f>
        <v>0</v>
      </c>
      <c r="AP444" s="7">
        <f>IF(AA444&gt;0,RANK(AA444,(W444:Y444,Z444:AN444)),0)</f>
        <v>0</v>
      </c>
      <c r="AQ444" s="7">
        <f>IF(AB444&gt;0,RANK(AB444,(W444:Y444,Z444:AN444)),0)</f>
        <v>0</v>
      </c>
      <c r="AR444" s="7">
        <f>IF(AC444&gt;0,RANK(AC444,(W444:Y444,Z444:AN444)),0)</f>
        <v>3</v>
      </c>
      <c r="AS444" s="7">
        <f>IF(AD444&gt;0,RANK(AD444,(W444:Y444,AD444:AN444)),0)</f>
        <v>0</v>
      </c>
      <c r="AT444" s="2">
        <f t="shared" si="506"/>
        <v>0</v>
      </c>
      <c r="AU444" s="2">
        <f t="shared" si="507"/>
        <v>0</v>
      </c>
      <c r="AV444" s="2">
        <f t="shared" si="508"/>
        <v>3.0401098362263413E-3</v>
      </c>
      <c r="AW444" s="2">
        <f t="shared" si="509"/>
        <v>0</v>
      </c>
      <c r="AY444" s="2" t="str">
        <f t="shared" si="452"/>
        <v>District 7</v>
      </c>
      <c r="AZ444" t="str">
        <f t="shared" si="453"/>
        <v>SC</v>
      </c>
      <c r="BA444">
        <v>7</v>
      </c>
      <c r="BC444" s="98">
        <v>45</v>
      </c>
      <c r="BD444" s="100">
        <v>907</v>
      </c>
      <c r="BE444" s="107">
        <f t="shared" si="510"/>
        <v>45907</v>
      </c>
      <c r="BF444" t="s">
        <v>2627</v>
      </c>
      <c r="BG444" t="s">
        <v>3208</v>
      </c>
    </row>
    <row r="445" spans="1:82">
      <c r="A445" t="s">
        <v>1626</v>
      </c>
      <c r="B445" t="s">
        <v>1114</v>
      </c>
      <c r="C445" s="1">
        <f t="shared" si="511"/>
        <v>370904</v>
      </c>
      <c r="D445" s="1">
        <v>18</v>
      </c>
      <c r="E445" s="1">
        <v>13</v>
      </c>
      <c r="F445" s="1"/>
      <c r="G445" s="1">
        <v>5</v>
      </c>
      <c r="H445" s="1"/>
      <c r="I445" s="1"/>
      <c r="J445" s="1"/>
      <c r="K445" s="7">
        <f>IF(W445&gt;0,RANK(W445,(W445:Y445,Z445:AN445)),0)</f>
        <v>1</v>
      </c>
      <c r="L445" s="7">
        <f>IF(X445&gt;0,RANK(X445,(W445:Y445,Z445:AN445)),0)</f>
        <v>0</v>
      </c>
      <c r="M445" s="7">
        <f>IF(Y445&gt;0,RANK(Y445,(W445:Y445,Z445:AN445)),0)</f>
        <v>2</v>
      </c>
      <c r="N445" s="7">
        <f>IF(Z445&gt;0,RANK(Z445,(W445:Y445,Z445:AN445)),0)</f>
        <v>4</v>
      </c>
      <c r="O445" s="49">
        <f t="shared" si="503"/>
        <v>175881</v>
      </c>
      <c r="P445" s="178">
        <f t="shared" si="492"/>
        <v>0.47419547915363547</v>
      </c>
      <c r="Q445" s="2"/>
      <c r="R445" s="2">
        <f>IF($C445=0,"-",W445/$C445)</f>
        <v>0.73436522658154135</v>
      </c>
      <c r="S445" s="2">
        <f>IF($C445=0,"-",X445/$C445)</f>
        <v>0</v>
      </c>
      <c r="T445" s="2">
        <f>IF($C445=0,"-",Y445/$C445)</f>
        <v>0.26016974742790588</v>
      </c>
      <c r="U445" s="2">
        <f t="shared" si="504"/>
        <v>1.9223303064944029E-3</v>
      </c>
      <c r="V445" s="2">
        <f>IF(C445=0,"-",(1-R445-S445-T445))</f>
        <v>5.4650259905527632E-3</v>
      </c>
      <c r="W445" s="1">
        <f t="shared" ref="W445:AC445" si="527">SUM(W438:W444)</f>
        <v>272379</v>
      </c>
      <c r="Y445" s="1">
        <f t="shared" si="527"/>
        <v>96498</v>
      </c>
      <c r="Z445" s="1">
        <f t="shared" si="527"/>
        <v>713</v>
      </c>
      <c r="AC445" s="1">
        <f t="shared" si="527"/>
        <v>1314</v>
      </c>
      <c r="AJ445" s="1">
        <f>SUM(AJ438:AJ444)</f>
        <v>0</v>
      </c>
      <c r="AK445" s="1">
        <f>SUM(AK438:AK444)</f>
        <v>0</v>
      </c>
      <c r="AL445" s="1">
        <f>SUM(AL438:AL444)</f>
        <v>0</v>
      </c>
      <c r="AP445" s="7">
        <f>IF(AA445&gt;0,RANK(AA445,(W445:Y445,Z445:AN445)),0)</f>
        <v>0</v>
      </c>
      <c r="AQ445" s="7">
        <f>IF(AB445&gt;0,RANK(AB445,(W445:Y445,Z445:AN445)),0)</f>
        <v>0</v>
      </c>
      <c r="AR445" s="7">
        <f>IF(AC445&gt;0,RANK(AC445,(W445:Y445,Z445:AN445)),0)</f>
        <v>3</v>
      </c>
      <c r="AS445" s="7">
        <f>IF(AD445&gt;0,RANK(AD445,(W445:Y445,AD445:AN445)),0)</f>
        <v>0</v>
      </c>
      <c r="AT445" s="2">
        <f>IF($C445=0,"-",AA445/$C445)</f>
        <v>0</v>
      </c>
      <c r="AU445" s="2">
        <f t="shared" si="507"/>
        <v>0</v>
      </c>
      <c r="AV445" s="2">
        <f>IF($C445=0,"-",AC445/$C445)</f>
        <v>3.5426956840584087E-3</v>
      </c>
      <c r="AW445" s="2">
        <f t="shared" si="509"/>
        <v>0</v>
      </c>
      <c r="AY445" s="2" t="str">
        <f t="shared" ref="AY445:AY517" si="528">A445</f>
        <v>South Carolina</v>
      </c>
      <c r="AZ445" t="str">
        <f t="shared" ref="AZ445:AZ517" si="529">B445</f>
        <v>T</v>
      </c>
      <c r="BC445" s="98">
        <v>45</v>
      </c>
      <c r="BD445" s="100"/>
      <c r="BE445" s="107">
        <f t="shared" si="510"/>
        <v>45000</v>
      </c>
      <c r="BF445" t="s">
        <v>1634</v>
      </c>
      <c r="BG445" t="s">
        <v>3208</v>
      </c>
    </row>
    <row r="446" spans="1:82">
      <c r="C446" s="1"/>
      <c r="D446" s="1"/>
      <c r="E446" s="1"/>
      <c r="F446" s="1"/>
      <c r="G446" s="1"/>
      <c r="H446" s="1"/>
      <c r="I446" s="1"/>
      <c r="J446" s="1"/>
      <c r="K446" s="7"/>
      <c r="L446" s="7"/>
      <c r="M446" s="7"/>
      <c r="N446" s="7"/>
      <c r="O446" s="49"/>
      <c r="P446" s="178"/>
      <c r="Q446" s="2"/>
      <c r="R446" s="2"/>
      <c r="S446" s="2"/>
      <c r="T446" s="2"/>
      <c r="U446" s="2"/>
      <c r="V446" s="2"/>
      <c r="AP446" s="7"/>
      <c r="AQ446" s="7"/>
      <c r="AR446" s="7"/>
      <c r="AS446" s="7"/>
      <c r="AT446" s="2"/>
      <c r="AU446" s="2"/>
      <c r="AV446" s="2"/>
      <c r="AW446" s="2"/>
      <c r="AY446" s="2"/>
      <c r="BD446" s="100"/>
    </row>
    <row r="447" spans="1:82" outlineLevel="1">
      <c r="A447" t="s">
        <v>1158</v>
      </c>
      <c r="B447" t="s">
        <v>92</v>
      </c>
      <c r="C447" s="1">
        <f t="shared" ref="C447:C460" si="530">SUM(W447:AN447)</f>
        <v>53006</v>
      </c>
      <c r="D447" s="182">
        <v>14</v>
      </c>
      <c r="E447" s="1">
        <f t="shared" ref="E447:E448" si="531">ROUND(W447/($W447+$Y447)*$D447,0)</f>
        <v>7</v>
      </c>
      <c r="F447" s="1"/>
      <c r="G447" s="1">
        <f t="shared" ref="G447:G448" si="532">ROUND(Y447/($W447+$Y447)*$D447,0)</f>
        <v>7</v>
      </c>
      <c r="H447" s="1"/>
      <c r="I447" s="1"/>
      <c r="J447" s="1"/>
      <c r="K447" s="7">
        <f>IF(W447&gt;0,RANK(W447,(W447:Y447,Z447:AN447)),0)</f>
        <v>1</v>
      </c>
      <c r="L447" s="7">
        <f>IF(X447&gt;0,RANK(X447,(W447:Y447,Z447:AN447)),0)</f>
        <v>0</v>
      </c>
      <c r="M447" s="7">
        <f>IF(Y447&gt;0,RANK(Y447,(W447:Y447,Z447:AN447)),0)</f>
        <v>2</v>
      </c>
      <c r="N447" s="7">
        <f>IF(Z447&gt;0,RANK(Z447,(W447:Y447,Z447:AN447)),0)</f>
        <v>0</v>
      </c>
      <c r="O447" s="49">
        <f>MAX(W447:AD447)-LARGE(W447:AD447,2)</f>
        <v>1088</v>
      </c>
      <c r="P447" s="178">
        <f t="shared" si="492"/>
        <v>2.052597819114817E-2</v>
      </c>
      <c r="Q447" s="2"/>
      <c r="R447" s="2">
        <f t="shared" ref="R447:R507" si="533">IF($C447=0,"-",W447/$C447)</f>
        <v>0.5102629890955741</v>
      </c>
      <c r="S447" s="2">
        <f t="shared" ref="S447:S507" si="534">IF($C447=0,"-",X447/$C447)</f>
        <v>0</v>
      </c>
      <c r="T447" s="2">
        <f t="shared" ref="T447:T507" si="535">IF($C447=0,"-",Y447/$C447)</f>
        <v>0.4897370109044259</v>
      </c>
      <c r="U447" s="2">
        <f t="shared" ref="U447:U507" si="536">IF($C447=0,"-",Z447/$C447)</f>
        <v>0</v>
      </c>
      <c r="V447" s="2">
        <f t="shared" ref="V447:V507" si="537">IF(C447=0,"-",(1-R447-S447-T447-U447))</f>
        <v>0</v>
      </c>
      <c r="W447" s="1">
        <f>County!P2054</f>
        <v>27047</v>
      </c>
      <c r="Y447" s="1">
        <f>County!R2054</f>
        <v>25959</v>
      </c>
      <c r="AF447" s="1">
        <f>County!Y2054</f>
        <v>0</v>
      </c>
      <c r="AH447" s="1"/>
      <c r="AI447" s="1"/>
      <c r="AK447" s="1"/>
      <c r="AP447" s="7">
        <f>IF(AA447&gt;0,RANK(AA447,(W447:Y447,Z447:AN447)),0)</f>
        <v>0</v>
      </c>
      <c r="AQ447" s="7">
        <f>IF(AB447&gt;0,RANK(AB447,(W447:Y447,Z447:AN447)),0)</f>
        <v>0</v>
      </c>
      <c r="AR447" s="7">
        <f>IF(AC447&gt;0,RANK(AC447,(W447:Y447,Z447:AN447)),0)</f>
        <v>0</v>
      </c>
      <c r="AS447" s="7">
        <f>IF(AD447&gt;0,RANK(AD447,(W447:Y447,AD447:AN447)),0)</f>
        <v>0</v>
      </c>
      <c r="AT447" s="2">
        <f t="shared" ref="AT447:AT458" si="538">IF($C447=0,"-",AA447/$C447)</f>
        <v>0</v>
      </c>
      <c r="AU447" s="2">
        <f>IF($C447=0,"-",AB447/$C447)</f>
        <v>0</v>
      </c>
      <c r="AV447" s="2">
        <f t="shared" ref="AV447:AV458" si="539">IF($C447=0,"-",AC447/$C447)</f>
        <v>0</v>
      </c>
      <c r="AW447" s="2">
        <f>IF($C447=0,"-",AD447/$C447)</f>
        <v>0</v>
      </c>
      <c r="AY447" s="2" t="str">
        <f t="shared" si="528"/>
        <v>At Large</v>
      </c>
      <c r="AZ447" t="str">
        <f t="shared" si="529"/>
        <v>SD</v>
      </c>
      <c r="BC447" s="98">
        <v>46</v>
      </c>
      <c r="BD447" s="100">
        <v>901</v>
      </c>
      <c r="BE447" s="107">
        <f>BC447*1000+BD447</f>
        <v>46901</v>
      </c>
      <c r="BF447" t="s">
        <v>2627</v>
      </c>
      <c r="BG447" t="s">
        <v>3208</v>
      </c>
    </row>
    <row r="448" spans="1:82">
      <c r="A448" t="s">
        <v>1120</v>
      </c>
      <c r="B448" t="s">
        <v>1114</v>
      </c>
      <c r="C448" s="1">
        <f t="shared" si="530"/>
        <v>53006</v>
      </c>
      <c r="D448" s="182">
        <v>6</v>
      </c>
      <c r="E448" s="1">
        <f t="shared" si="531"/>
        <v>3</v>
      </c>
      <c r="F448" s="1"/>
      <c r="G448" s="1">
        <f t="shared" si="532"/>
        <v>3</v>
      </c>
      <c r="H448" s="1"/>
      <c r="I448" s="1"/>
      <c r="J448" s="1"/>
      <c r="K448" s="7">
        <f>IF(W448&gt;0,RANK(W448,(W448:Y448,Z448:AN448)),0)</f>
        <v>1</v>
      </c>
      <c r="L448" s="7">
        <f>IF(X448&gt;0,RANK(X448,(W448:Y448,Z448:AN448)),0)</f>
        <v>0</v>
      </c>
      <c r="M448" s="7">
        <f>IF(Y448&gt;0,RANK(Y448,(W448:Y448,Z448:AN448)),0)</f>
        <v>2</v>
      </c>
      <c r="N448" s="7">
        <f>IF(Z448&gt;0,RANK(Z448,(W448:Y448,Z448:AN448)),0)</f>
        <v>0</v>
      </c>
      <c r="O448" s="49">
        <f>MAX(W448:AD448)-LARGE(W448:AD448,2)</f>
        <v>1088</v>
      </c>
      <c r="P448" s="178">
        <f t="shared" si="492"/>
        <v>2.052597819114817E-2</v>
      </c>
      <c r="Q448" s="2"/>
      <c r="R448" s="2">
        <f t="shared" si="533"/>
        <v>0.5102629890955741</v>
      </c>
      <c r="S448" s="2">
        <f t="shared" si="534"/>
        <v>0</v>
      </c>
      <c r="T448" s="2">
        <f t="shared" si="535"/>
        <v>0.4897370109044259</v>
      </c>
      <c r="U448" s="2">
        <f t="shared" si="536"/>
        <v>0</v>
      </c>
      <c r="V448" s="2">
        <f t="shared" si="537"/>
        <v>0</v>
      </c>
      <c r="W448" s="1">
        <f t="shared" ref="W448" si="540">W447</f>
        <v>27047</v>
      </c>
      <c r="Y448" s="1">
        <f t="shared" ref="Y448:AF448" si="541">Y447</f>
        <v>25959</v>
      </c>
      <c r="AF448" s="1">
        <f t="shared" si="541"/>
        <v>0</v>
      </c>
      <c r="AH448" s="1"/>
      <c r="AI448" s="1"/>
      <c r="AK448" s="1"/>
      <c r="AP448" s="7">
        <f>IF(AA448&gt;0,RANK(AA448,(W448:Y448,Z448:AN448)),0)</f>
        <v>0</v>
      </c>
      <c r="AQ448" s="7">
        <f>IF(AB448&gt;0,RANK(AB448,(W448:Y448,Z448:AN448)),0)</f>
        <v>0</v>
      </c>
      <c r="AR448" s="7">
        <f>IF(AC448&gt;0,RANK(AC448,(W448:Y448,Z448:AN448)),0)</f>
        <v>0</v>
      </c>
      <c r="AS448" s="7">
        <f>IF(AD448&gt;0,RANK(AD448,(W448:Y448,AD448:AN448)),0)</f>
        <v>0</v>
      </c>
      <c r="AT448" s="2">
        <f t="shared" si="538"/>
        <v>0</v>
      </c>
      <c r="AU448" s="2">
        <f>IF($C448=0,"-",AB448/$C448)</f>
        <v>0</v>
      </c>
      <c r="AV448" s="2">
        <f t="shared" si="539"/>
        <v>0</v>
      </c>
      <c r="AW448" s="2">
        <f>IF($C448=0,"-",AD448/$C448)</f>
        <v>0</v>
      </c>
      <c r="AY448" s="2" t="str">
        <f t="shared" si="528"/>
        <v>South Dakota</v>
      </c>
      <c r="AZ448" t="str">
        <f t="shared" si="529"/>
        <v>T</v>
      </c>
      <c r="BC448" s="98">
        <v>46</v>
      </c>
      <c r="BD448" s="100"/>
      <c r="BE448" s="107">
        <f>BC448*1000+BD448</f>
        <v>46000</v>
      </c>
      <c r="BF448" t="s">
        <v>1634</v>
      </c>
      <c r="BG448" t="s">
        <v>3208</v>
      </c>
    </row>
    <row r="449" spans="1:59">
      <c r="C449" s="1"/>
      <c r="D449" s="182"/>
      <c r="E449" s="1"/>
      <c r="F449" s="1"/>
      <c r="G449" s="1"/>
      <c r="H449" s="1"/>
      <c r="I449" s="1"/>
      <c r="J449" s="1"/>
      <c r="K449" s="7"/>
      <c r="L449" s="7"/>
      <c r="M449" s="7"/>
      <c r="N449" s="7"/>
      <c r="O449" s="49"/>
      <c r="P449" s="178"/>
      <c r="Q449" s="2"/>
      <c r="R449" s="2"/>
      <c r="S449" s="2"/>
      <c r="T449" s="2"/>
      <c r="U449" s="2"/>
      <c r="V449" s="2"/>
      <c r="AH449" s="1"/>
      <c r="AI449" s="1"/>
      <c r="AK449" s="1"/>
      <c r="AP449" s="7"/>
      <c r="AQ449" s="7"/>
      <c r="AR449" s="7"/>
      <c r="AS449" s="7"/>
      <c r="AT449" s="2"/>
      <c r="AU449" s="2"/>
      <c r="AV449" s="2"/>
      <c r="AW449" s="2"/>
      <c r="AY449" s="2"/>
      <c r="BD449" s="100"/>
    </row>
    <row r="450" spans="1:59" outlineLevel="1">
      <c r="A450" s="14" t="s">
        <v>2158</v>
      </c>
      <c r="B450" t="s">
        <v>14</v>
      </c>
      <c r="C450" s="1">
        <f t="shared" si="530"/>
        <v>21959</v>
      </c>
      <c r="D450" s="182">
        <v>4</v>
      </c>
      <c r="E450" s="1">
        <f t="shared" ref="E450:E458" si="542">ROUND(W450/($W450+$Y450)*$D450,0)</f>
        <v>2</v>
      </c>
      <c r="F450" s="1"/>
      <c r="G450" s="1">
        <f t="shared" ref="G450:G458" si="543">ROUND(Y450/($W450+$Y450)*$D450,0)</f>
        <v>2</v>
      </c>
      <c r="H450" s="1"/>
      <c r="I450" s="1"/>
      <c r="J450" s="1"/>
      <c r="K450" s="7">
        <f>IF(W450&gt;0,RANK(W450,(W450:Y450,Z450:AN450)),0)</f>
        <v>1</v>
      </c>
      <c r="L450" s="7">
        <f>IF(X450&gt;0,RANK(X450,(W450:Y450,Z450:AN450)),0)</f>
        <v>0</v>
      </c>
      <c r="M450" s="7">
        <f>IF(Y450&gt;0,RANK(Y450,(W450:Y450,Z450:AN450)),0)</f>
        <v>2</v>
      </c>
      <c r="N450" s="7">
        <f>IF(Z450&gt;0,RANK(Z450,(W450:Y450,Z450:AN450)),0)</f>
        <v>4</v>
      </c>
      <c r="O450" s="49">
        <f t="shared" ref="O450:O460" si="544">MAX(W450:AD450)-LARGE(W450:AD450,2)</f>
        <v>1032</v>
      </c>
      <c r="P450" s="178">
        <f t="shared" si="492"/>
        <v>4.6996675622751491E-2</v>
      </c>
      <c r="Q450" s="2"/>
      <c r="R450" s="2">
        <f t="shared" si="533"/>
        <v>0.51386675167357343</v>
      </c>
      <c r="S450" s="2">
        <f t="shared" si="534"/>
        <v>0</v>
      </c>
      <c r="T450" s="2">
        <f t="shared" si="535"/>
        <v>0.46687007605082198</v>
      </c>
      <c r="U450" s="2">
        <f t="shared" si="536"/>
        <v>8.0149369279111076E-3</v>
      </c>
      <c r="V450" s="2">
        <f t="shared" si="537"/>
        <v>1.1248235347693482E-2</v>
      </c>
      <c r="W450" s="1">
        <f>SUMIF(County!$AT$2056:$AT$2150,1,County!P$2056:P$2150)+SUMIF('Cong Dist'!$BA$1764:$BA$1783,1,'Cong Dist'!W$1764:W$1783)</f>
        <v>11284</v>
      </c>
      <c r="X450" s="1">
        <f>SUMIF(County!$AT$2056:$AT$2150,1,County!Q$2056:Q$2150)+SUMIF('Cong Dist'!$BA$1764:$BA$1783,1,'Cong Dist'!X$1764:X$1783)</f>
        <v>0</v>
      </c>
      <c r="Y450" s="1">
        <f>SUMIF(County!$AT$2056:$AT$2150,1,County!R$2056:R$2150)+SUMIF('Cong Dist'!$BA$1764:$BA$1783,1,'Cong Dist'!Y$1764:Y$1783)</f>
        <v>10252</v>
      </c>
      <c r="Z450" s="1">
        <f>SUMIF(County!$AT$2056:$AT$2150,1,County!S$2056:S$2150)+SUMIF('Cong Dist'!$BA$1764:$BA$1783,1,'Cong Dist'!Z$1764:Z$1783)</f>
        <v>176</v>
      </c>
      <c r="AE450" s="1">
        <f>SUMIF(County!$AT$2056:$AT$2150,1,County!X$2056:X$2150)+SUMIF('Cong Dist'!$BA$1764:$BA$1783,1,'Cong Dist'!AE$1764:AE$1783)</f>
        <v>247</v>
      </c>
      <c r="AH450" s="1"/>
      <c r="AI450" s="1"/>
      <c r="AK450" s="1"/>
      <c r="AL450" s="1"/>
      <c r="AP450" s="7">
        <f>IF(AA450&gt;0,RANK(AA450,(W450:Y450,Z450:AN450)),0)</f>
        <v>0</v>
      </c>
      <c r="AQ450" s="7">
        <f>IF(AB450&gt;0,RANK(AB450,(W450:Y450,Z450:AN450)),0)</f>
        <v>0</v>
      </c>
      <c r="AR450" s="7">
        <f>IF(AC450&gt;0,RANK(AC450,(W450:Y450,Z450:AN450)),0)</f>
        <v>0</v>
      </c>
      <c r="AS450" s="7">
        <f>IF(AD450&gt;0,RANK(AD450,(W450:Y450,AD450:AN450)),0)</f>
        <v>0</v>
      </c>
      <c r="AT450" s="2">
        <f t="shared" si="538"/>
        <v>0</v>
      </c>
      <c r="AU450" s="2">
        <f t="shared" ref="AU450:AU458" si="545">IF($C450=0,"-",AB450/$C450)</f>
        <v>0</v>
      </c>
      <c r="AV450" s="2">
        <f t="shared" si="539"/>
        <v>0</v>
      </c>
      <c r="AW450" s="2">
        <f t="shared" ref="AW450:AW458" si="546">IF($C450=0,"-",AD450/$C450)</f>
        <v>0</v>
      </c>
      <c r="AY450" s="2" t="str">
        <f t="shared" si="528"/>
        <v>District 1</v>
      </c>
      <c r="AZ450" t="str">
        <f t="shared" si="529"/>
        <v>TN</v>
      </c>
      <c r="BA450">
        <v>1</v>
      </c>
      <c r="BC450" s="98">
        <v>47</v>
      </c>
      <c r="BD450" s="100">
        <v>901</v>
      </c>
      <c r="BE450" s="107">
        <f t="shared" ref="BE450:BE460" si="547">BC450*1000+BD450</f>
        <v>47901</v>
      </c>
      <c r="BF450" t="s">
        <v>2627</v>
      </c>
      <c r="BG450" t="s">
        <v>3208</v>
      </c>
    </row>
    <row r="451" spans="1:59" outlineLevel="1">
      <c r="A451" s="14" t="s">
        <v>1576</v>
      </c>
      <c r="B451" t="s">
        <v>14</v>
      </c>
      <c r="C451" s="1">
        <f t="shared" si="530"/>
        <v>35249</v>
      </c>
      <c r="D451" s="182">
        <v>4</v>
      </c>
      <c r="E451" s="1">
        <f t="shared" si="542"/>
        <v>2</v>
      </c>
      <c r="F451" s="1"/>
      <c r="G451" s="1">
        <f t="shared" si="543"/>
        <v>2</v>
      </c>
      <c r="H451" s="1"/>
      <c r="I451" s="1"/>
      <c r="J451" s="1"/>
      <c r="K451" s="7">
        <f>IF(W451&gt;0,RANK(W451,(W451:Y451,Z451:AN451)),0)</f>
        <v>1</v>
      </c>
      <c r="L451" s="7">
        <f>IF(X451&gt;0,RANK(X451,(W451:Y451,Z451:AN451)),0)</f>
        <v>0</v>
      </c>
      <c r="M451" s="7">
        <f>IF(Y451&gt;0,RANK(Y451,(W451:Y451,Z451:AN451)),0)</f>
        <v>2</v>
      </c>
      <c r="N451" s="7">
        <f>IF(Z451&gt;0,RANK(Z451,(W451:Y451,Z451:AN451)),0)</f>
        <v>4</v>
      </c>
      <c r="O451" s="49">
        <f t="shared" si="544"/>
        <v>2070</v>
      </c>
      <c r="P451" s="178">
        <f t="shared" si="492"/>
        <v>5.8725070214757868E-2</v>
      </c>
      <c r="Q451" s="2"/>
      <c r="R451" s="2">
        <f t="shared" si="533"/>
        <v>0.5233339952906465</v>
      </c>
      <c r="S451" s="2">
        <f t="shared" si="534"/>
        <v>0</v>
      </c>
      <c r="T451" s="2">
        <f t="shared" si="535"/>
        <v>0.46460892507588869</v>
      </c>
      <c r="U451" s="2">
        <f t="shared" si="536"/>
        <v>4.7660926551107829E-3</v>
      </c>
      <c r="V451" s="2">
        <f t="shared" si="537"/>
        <v>7.2909869783540238E-3</v>
      </c>
      <c r="W451" s="1">
        <f>SUMIF(County!$AT$2056:$AT$2150,2,County!P$2056:P$2150)+SUMIF('Cong Dist'!$BA$1764:$BA$1783,2,'Cong Dist'!W$1764:W$1783)</f>
        <v>18447</v>
      </c>
      <c r="X451" s="1">
        <f>SUMIF(County!$AT$2056:$AT$2150,2,County!Q$2056:Q$2150)+SUMIF('Cong Dist'!$BA$1764:$BA$1783,2,'Cong Dist'!X$1764:X$1783)</f>
        <v>0</v>
      </c>
      <c r="Y451" s="1">
        <f>SUMIF(County!$AT$2056:$AT$2150,2,County!R$2056:R$2150)+SUMIF('Cong Dist'!$BA$1764:$BA$1783,2,'Cong Dist'!Y$1764:Y$1783)</f>
        <v>16377</v>
      </c>
      <c r="Z451" s="1">
        <f>SUMIF(County!$AT$2056:$AT$2150,2,County!S$2056:S$2150)+SUMIF('Cong Dist'!$BA$1764:$BA$1783,2,'Cong Dist'!Z$1764:Z$1783)</f>
        <v>168</v>
      </c>
      <c r="AE451" s="1">
        <f>SUMIF(County!$AT$2056:$AT$2150,2,County!X$2056:X$2150)+SUMIF('Cong Dist'!$BA$1764:$BA$1783,2,'Cong Dist'!AE$1764:AE$1783)</f>
        <v>257</v>
      </c>
      <c r="AH451" s="1"/>
      <c r="AI451" s="1"/>
      <c r="AK451" s="1"/>
      <c r="AL451" s="1"/>
      <c r="AP451" s="7">
        <f>IF(AA451&gt;0,RANK(AA451,(W451:Y451,Z451:AN451)),0)</f>
        <v>0</v>
      </c>
      <c r="AQ451" s="7">
        <f>IF(AB451&gt;0,RANK(AB451,(W451:Y451,Z451:AN451)),0)</f>
        <v>0</v>
      </c>
      <c r="AR451" s="7">
        <f>IF(AC451&gt;0,RANK(AC451,(W451:Y451,Z451:AN451)),0)</f>
        <v>0</v>
      </c>
      <c r="AS451" s="7">
        <f>IF(AD451&gt;0,RANK(AD451,(W451:Y451,AD451:AN451)),0)</f>
        <v>0</v>
      </c>
      <c r="AT451" s="2">
        <f t="shared" si="538"/>
        <v>0</v>
      </c>
      <c r="AU451" s="2">
        <f t="shared" si="545"/>
        <v>0</v>
      </c>
      <c r="AV451" s="2">
        <f t="shared" si="539"/>
        <v>0</v>
      </c>
      <c r="AW451" s="2">
        <f t="shared" si="546"/>
        <v>0</v>
      </c>
      <c r="AY451" s="2" t="str">
        <f t="shared" si="528"/>
        <v>District 2</v>
      </c>
      <c r="AZ451" t="str">
        <f t="shared" si="529"/>
        <v>TN</v>
      </c>
      <c r="BA451">
        <v>2</v>
      </c>
      <c r="BC451" s="98">
        <v>47</v>
      </c>
      <c r="BD451" s="100">
        <v>902</v>
      </c>
      <c r="BE451" s="107">
        <f t="shared" si="547"/>
        <v>47902</v>
      </c>
      <c r="BF451" t="s">
        <v>2627</v>
      </c>
      <c r="BG451" t="s">
        <v>3208</v>
      </c>
    </row>
    <row r="452" spans="1:59" outlineLevel="1">
      <c r="A452" s="14" t="s">
        <v>1577</v>
      </c>
      <c r="B452" t="s">
        <v>14</v>
      </c>
      <c r="C452" s="1">
        <f t="shared" si="530"/>
        <v>39258</v>
      </c>
      <c r="D452" s="182">
        <v>5</v>
      </c>
      <c r="E452" s="1">
        <f t="shared" si="542"/>
        <v>3</v>
      </c>
      <c r="F452" s="1"/>
      <c r="G452" s="1">
        <f t="shared" si="543"/>
        <v>2</v>
      </c>
      <c r="H452" s="1"/>
      <c r="I452" s="1"/>
      <c r="J452" s="1"/>
      <c r="K452" s="7">
        <f>IF(W452&gt;0,RANK(W452,(W452:Y452,Z452:AN452)),0)</f>
        <v>1</v>
      </c>
      <c r="L452" s="7">
        <f>IF(X452&gt;0,RANK(X452,(W452:Y452,Z452:AN452)),0)</f>
        <v>0</v>
      </c>
      <c r="M452" s="7">
        <f>IF(Y452&gt;0,RANK(Y452,(W452:Y452,Z452:AN452)),0)</f>
        <v>2</v>
      </c>
      <c r="N452" s="7">
        <f>IF(Z452&gt;0,RANK(Z452,(W452:Y452,Z452:AN452)),0)</f>
        <v>4</v>
      </c>
      <c r="O452" s="49">
        <f t="shared" si="544"/>
        <v>10158</v>
      </c>
      <c r="P452" s="178">
        <f t="shared" si="492"/>
        <v>0.25874980895613631</v>
      </c>
      <c r="Q452" s="2"/>
      <c r="R452" s="2">
        <f t="shared" si="533"/>
        <v>0.61844719547608129</v>
      </c>
      <c r="S452" s="2">
        <f t="shared" si="534"/>
        <v>0</v>
      </c>
      <c r="T452" s="2">
        <f t="shared" si="535"/>
        <v>0.35969738651994498</v>
      </c>
      <c r="U452" s="2">
        <f t="shared" si="536"/>
        <v>7.1577767588771714E-3</v>
      </c>
      <c r="V452" s="2">
        <f t="shared" si="537"/>
        <v>1.4697641245096555E-2</v>
      </c>
      <c r="W452" s="1">
        <f>SUMIF(County!$AT$2056:$AT$2150,3,County!P$2056:P$2150)+SUMIF('Cong Dist'!$BA$1764:$BA$1783,3,'Cong Dist'!W$1764:W$1783)</f>
        <v>24279</v>
      </c>
      <c r="X452" s="1">
        <f>SUMIF(County!$AT$2056:$AT$2150,3,County!Q$2056:Q$2150)+SUMIF('Cong Dist'!$BA$1764:$BA$1783,3,'Cong Dist'!X$1764:X$1783)</f>
        <v>0</v>
      </c>
      <c r="Y452" s="1">
        <f>SUMIF(County!$AT$2056:$AT$2150,3,County!R$2056:R$2150)+SUMIF('Cong Dist'!$BA$1764:$BA$1783,3,'Cong Dist'!Y$1764:Y$1783)</f>
        <v>14121</v>
      </c>
      <c r="Z452" s="1">
        <f>SUMIF(County!$AT$2056:$AT$2150,3,County!S$2056:S$2150)+SUMIF('Cong Dist'!$BA$1764:$BA$1783,3,'Cong Dist'!Z$1764:Z$1783)</f>
        <v>281</v>
      </c>
      <c r="AE452" s="1">
        <f>SUMIF(County!$AT$2056:$AT$2150,3,County!X$2056:X$2150)+SUMIF('Cong Dist'!$BA$1764:$BA$1783,3,'Cong Dist'!AE$1764:AE$1783)</f>
        <v>577</v>
      </c>
      <c r="AH452" s="1"/>
      <c r="AI452" s="1"/>
      <c r="AK452" s="1"/>
      <c r="AL452" s="1"/>
      <c r="AP452" s="7">
        <f>IF(AA452&gt;0,RANK(AA452,(W452:Y452,Z452:AN452)),0)</f>
        <v>0</v>
      </c>
      <c r="AQ452" s="7">
        <f>IF(AB452&gt;0,RANK(AB452,(W452:Y452,Z452:AN452)),0)</f>
        <v>0</v>
      </c>
      <c r="AR452" s="7">
        <f>IF(AC452&gt;0,RANK(AC452,(W452:Y452,Z452:AN452)),0)</f>
        <v>0</v>
      </c>
      <c r="AS452" s="7">
        <f>IF(AD452&gt;0,RANK(AD452,(W452:Y452,AD452:AN452)),0)</f>
        <v>0</v>
      </c>
      <c r="AT452" s="2">
        <f t="shared" si="538"/>
        <v>0</v>
      </c>
      <c r="AU452" s="2">
        <f t="shared" si="545"/>
        <v>0</v>
      </c>
      <c r="AV452" s="2">
        <f t="shared" si="539"/>
        <v>0</v>
      </c>
      <c r="AW452" s="2">
        <f t="shared" si="546"/>
        <v>0</v>
      </c>
      <c r="AY452" s="2" t="str">
        <f t="shared" si="528"/>
        <v>District 3</v>
      </c>
      <c r="AZ452" t="str">
        <f t="shared" si="529"/>
        <v>TN</v>
      </c>
      <c r="BA452">
        <v>3</v>
      </c>
      <c r="BC452" s="98">
        <v>47</v>
      </c>
      <c r="BD452" s="100">
        <v>903</v>
      </c>
      <c r="BE452" s="107">
        <f t="shared" si="547"/>
        <v>47903</v>
      </c>
      <c r="BF452" t="s">
        <v>2627</v>
      </c>
      <c r="BG452" t="s">
        <v>3208</v>
      </c>
    </row>
    <row r="453" spans="1:59" outlineLevel="1">
      <c r="A453" s="14" t="s">
        <v>1841</v>
      </c>
      <c r="B453" t="s">
        <v>14</v>
      </c>
      <c r="C453" s="1">
        <f t="shared" si="530"/>
        <v>32820</v>
      </c>
      <c r="D453" s="182">
        <v>4</v>
      </c>
      <c r="E453" s="1">
        <f t="shared" si="542"/>
        <v>2</v>
      </c>
      <c r="F453" s="1"/>
      <c r="G453" s="1">
        <f t="shared" si="543"/>
        <v>2</v>
      </c>
      <c r="H453" s="1"/>
      <c r="I453" s="1"/>
      <c r="J453" s="1"/>
      <c r="K453" s="7">
        <f>IF(W453&gt;0,RANK(W453,(W453:Y453,Z453:AN453)),0)</f>
        <v>1</v>
      </c>
      <c r="L453" s="7">
        <f>IF(X453&gt;0,RANK(X453,(W453:Y453,Z453:AN453)),0)</f>
        <v>0</v>
      </c>
      <c r="M453" s="7">
        <f>IF(Y453&gt;0,RANK(Y453,(W453:Y453,Z453:AN453)),0)</f>
        <v>2</v>
      </c>
      <c r="N453" s="7">
        <f>IF(Z453&gt;0,RANK(Z453,(W453:Y453,Z453:AN453)),0)</f>
        <v>4</v>
      </c>
      <c r="O453" s="49">
        <f t="shared" si="544"/>
        <v>7417</v>
      </c>
      <c r="P453" s="178">
        <f t="shared" si="492"/>
        <v>0.22599024984765387</v>
      </c>
      <c r="Q453" s="2"/>
      <c r="R453" s="2">
        <f t="shared" si="533"/>
        <v>0.60268129189518582</v>
      </c>
      <c r="S453" s="2">
        <f t="shared" si="534"/>
        <v>0</v>
      </c>
      <c r="T453" s="2">
        <f t="shared" si="535"/>
        <v>0.37669104204753201</v>
      </c>
      <c r="U453" s="2">
        <f t="shared" si="536"/>
        <v>8.2571602681291902E-3</v>
      </c>
      <c r="V453" s="2">
        <f t="shared" si="537"/>
        <v>1.2370505789152978E-2</v>
      </c>
      <c r="W453" s="1">
        <f>SUMIF(County!$AT$2056:$AT$2150,4,County!P$2056:P$2150)+SUMIF('Cong Dist'!$BA$1764:$BA$1783,4,'Cong Dist'!W$1764:W$1783)</f>
        <v>19780</v>
      </c>
      <c r="X453" s="1">
        <f>SUMIF(County!$AT$2056:$AT$2150,4,County!Q$2056:Q$2150)+SUMIF('Cong Dist'!$BA$1764:$BA$1783,4,'Cong Dist'!X$1764:X$1783)</f>
        <v>0</v>
      </c>
      <c r="Y453" s="1">
        <f>SUMIF(County!$AT$2056:$AT$2150,4,County!R$2056:R$2150)+SUMIF('Cong Dist'!$BA$1764:$BA$1783,4,'Cong Dist'!Y$1764:Y$1783)</f>
        <v>12363</v>
      </c>
      <c r="Z453" s="1">
        <f>SUMIF(County!$AT$2056:$AT$2150,4,County!S$2056:S$2150)+SUMIF('Cong Dist'!$BA$1764:$BA$1783,4,'Cong Dist'!Z$1764:Z$1783)</f>
        <v>271</v>
      </c>
      <c r="AE453" s="1">
        <f>SUMIF(County!$AT$2056:$AT$2150,4,County!X$2056:X$2150)+SUMIF('Cong Dist'!$BA$1764:$BA$1783,4,'Cong Dist'!AE$1764:AE$1783)</f>
        <v>406</v>
      </c>
      <c r="AH453" s="1"/>
      <c r="AI453" s="1"/>
      <c r="AK453" s="1"/>
      <c r="AL453" s="1"/>
      <c r="AP453" s="7">
        <f>IF(AA453&gt;0,RANK(AA453,(W453:Y453,Z453:AN453)),0)</f>
        <v>0</v>
      </c>
      <c r="AQ453" s="7">
        <f>IF(AB453&gt;0,RANK(AB453,(W453:Y453,Z453:AN453)),0)</f>
        <v>0</v>
      </c>
      <c r="AR453" s="7">
        <f>IF(AC453&gt;0,RANK(AC453,(W453:Y453,Z453:AN453)),0)</f>
        <v>0</v>
      </c>
      <c r="AS453" s="7">
        <f>IF(AD453&gt;0,RANK(AD453,(W453:Y453,AD453:AN453)),0)</f>
        <v>0</v>
      </c>
      <c r="AT453" s="2">
        <f t="shared" si="538"/>
        <v>0</v>
      </c>
      <c r="AU453" s="2">
        <f t="shared" si="545"/>
        <v>0</v>
      </c>
      <c r="AV453" s="2">
        <f t="shared" si="539"/>
        <v>0</v>
      </c>
      <c r="AW453" s="2">
        <f t="shared" si="546"/>
        <v>0</v>
      </c>
      <c r="AY453" s="2" t="str">
        <f t="shared" si="528"/>
        <v>District 4</v>
      </c>
      <c r="AZ453" t="str">
        <f t="shared" si="529"/>
        <v>TN</v>
      </c>
      <c r="BA453">
        <v>4</v>
      </c>
      <c r="BC453" s="98">
        <v>47</v>
      </c>
      <c r="BD453" s="100">
        <v>904</v>
      </c>
      <c r="BE453" s="107">
        <f t="shared" si="547"/>
        <v>47904</v>
      </c>
      <c r="BF453" t="s">
        <v>2627</v>
      </c>
      <c r="BG453" t="s">
        <v>3208</v>
      </c>
    </row>
    <row r="454" spans="1:59" outlineLevel="1">
      <c r="A454" s="14" t="s">
        <v>1796</v>
      </c>
      <c r="B454" t="s">
        <v>14</v>
      </c>
      <c r="C454" s="1">
        <f t="shared" si="530"/>
        <v>71158</v>
      </c>
      <c r="D454" s="182">
        <v>6</v>
      </c>
      <c r="E454" s="1">
        <f t="shared" si="542"/>
        <v>4</v>
      </c>
      <c r="F454" s="1"/>
      <c r="G454" s="1">
        <f t="shared" si="543"/>
        <v>2</v>
      </c>
      <c r="H454" s="1"/>
      <c r="I454" s="1"/>
      <c r="J454" s="1"/>
      <c r="K454" s="7">
        <f>IF(W454&gt;0,RANK(W454,(W454:Y454,Z454:AN454)),0)</f>
        <v>1</v>
      </c>
      <c r="L454" s="7">
        <f>IF(X454&gt;0,RANK(X454,(W454:Y454,Z454:AN454)),0)</f>
        <v>0</v>
      </c>
      <c r="M454" s="7">
        <f>IF(Y454&gt;0,RANK(Y454,(W454:Y454,Z454:AN454)),0)</f>
        <v>2</v>
      </c>
      <c r="N454" s="7">
        <f>IF(Z454&gt;0,RANK(Z454,(W454:Y454,Z454:AN454)),0)</f>
        <v>4</v>
      </c>
      <c r="O454" s="49">
        <f t="shared" si="544"/>
        <v>22051</v>
      </c>
      <c r="P454" s="178">
        <f t="shared" si="492"/>
        <v>0.30988785519548045</v>
      </c>
      <c r="Q454" s="2"/>
      <c r="R454" s="2">
        <f t="shared" si="533"/>
        <v>0.64999016273644561</v>
      </c>
      <c r="S454" s="2">
        <f t="shared" si="534"/>
        <v>0</v>
      </c>
      <c r="T454" s="2">
        <f t="shared" si="535"/>
        <v>0.34010230754096515</v>
      </c>
      <c r="U454" s="2">
        <f t="shared" si="536"/>
        <v>3.1760308046881588E-3</v>
      </c>
      <c r="V454" s="2">
        <f t="shared" si="537"/>
        <v>6.7314989179010779E-3</v>
      </c>
      <c r="W454" s="1">
        <f>SUMIF(County!$AT$2056:$AT$2150,5,County!P$2056:P$2150)+SUMIF('Cong Dist'!$BA$1764:$BA$1783,5,'Cong Dist'!W$1764:W$1783)</f>
        <v>46252</v>
      </c>
      <c r="X454" s="1">
        <f>SUMIF(County!$AT$2056:$AT$2150,5,County!Q$2056:Q$2150)+SUMIF('Cong Dist'!$BA$1764:$BA$1783,5,'Cong Dist'!X$1764:X$1783)</f>
        <v>0</v>
      </c>
      <c r="Y454" s="1">
        <f>SUMIF(County!$AT$2056:$AT$2150,5,County!R$2056:R$2150)+SUMIF('Cong Dist'!$BA$1764:$BA$1783,5,'Cong Dist'!Y$1764:Y$1783)</f>
        <v>24201</v>
      </c>
      <c r="Z454" s="1">
        <f>SUMIF(County!$AT$2056:$AT$2150,5,County!S$2056:S$2150)+SUMIF('Cong Dist'!$BA$1764:$BA$1783,5,'Cong Dist'!Z$1764:Z$1783)</f>
        <v>226</v>
      </c>
      <c r="AE454" s="1">
        <f>SUMIF(County!$AT$2056:$AT$2150,5,County!X$2056:X$2150)+SUMIF('Cong Dist'!$BA$1764:$BA$1783,5,'Cong Dist'!AE$1764:AE$1783)</f>
        <v>479</v>
      </c>
      <c r="AH454" s="1"/>
      <c r="AI454" s="1"/>
      <c r="AK454" s="1"/>
      <c r="AL454" s="1"/>
      <c r="AP454" s="7">
        <f>IF(AA454&gt;0,RANK(AA454,(W454:Y454,Z454:AN454)),0)</f>
        <v>0</v>
      </c>
      <c r="AQ454" s="7">
        <f>IF(AB454&gt;0,RANK(AB454,(W454:Y454,Z454:AN454)),0)</f>
        <v>0</v>
      </c>
      <c r="AR454" s="7">
        <f>IF(AC454&gt;0,RANK(AC454,(W454:Y454,Z454:AN454)),0)</f>
        <v>0</v>
      </c>
      <c r="AS454" s="7">
        <f>IF(AD454&gt;0,RANK(AD454,(W454:Y454,AD454:AN454)),0)</f>
        <v>0</v>
      </c>
      <c r="AT454" s="2">
        <f t="shared" si="538"/>
        <v>0</v>
      </c>
      <c r="AU454" s="2">
        <f t="shared" si="545"/>
        <v>0</v>
      </c>
      <c r="AV454" s="2">
        <f t="shared" si="539"/>
        <v>0</v>
      </c>
      <c r="AW454" s="2">
        <f t="shared" si="546"/>
        <v>0</v>
      </c>
      <c r="AY454" s="2" t="str">
        <f t="shared" si="528"/>
        <v>District 5</v>
      </c>
      <c r="AZ454" t="str">
        <f t="shared" si="529"/>
        <v>TN</v>
      </c>
      <c r="BA454">
        <v>5</v>
      </c>
      <c r="BC454" s="98">
        <v>47</v>
      </c>
      <c r="BD454" s="100">
        <v>905</v>
      </c>
      <c r="BE454" s="107">
        <f t="shared" si="547"/>
        <v>47905</v>
      </c>
      <c r="BF454" t="s">
        <v>2627</v>
      </c>
      <c r="BG454" t="s">
        <v>3208</v>
      </c>
    </row>
    <row r="455" spans="1:59" outlineLevel="1">
      <c r="A455" s="14" t="s">
        <v>1775</v>
      </c>
      <c r="B455" t="s">
        <v>14</v>
      </c>
      <c r="C455" s="1">
        <f t="shared" si="530"/>
        <v>31850</v>
      </c>
      <c r="D455" s="182">
        <v>4</v>
      </c>
      <c r="E455" s="1">
        <f t="shared" si="542"/>
        <v>3</v>
      </c>
      <c r="F455" s="1"/>
      <c r="G455" s="1">
        <f t="shared" si="543"/>
        <v>1</v>
      </c>
      <c r="H455" s="1"/>
      <c r="I455" s="1"/>
      <c r="J455" s="1"/>
      <c r="K455" s="7">
        <f>IF(W455&gt;0,RANK(W455,(W455:Y455,Z455:AN455)),0)</f>
        <v>1</v>
      </c>
      <c r="L455" s="7">
        <f>IF(X455&gt;0,RANK(X455,(W455:Y455,Z455:AN455)),0)</f>
        <v>0</v>
      </c>
      <c r="M455" s="7">
        <f>IF(Y455&gt;0,RANK(Y455,(W455:Y455,Z455:AN455)),0)</f>
        <v>2</v>
      </c>
      <c r="N455" s="7">
        <f>IF(Z455&gt;0,RANK(Z455,(W455:Y455,Z455:AN455)),0)</f>
        <v>4</v>
      </c>
      <c r="O455" s="49">
        <f t="shared" si="544"/>
        <v>8892</v>
      </c>
      <c r="P455" s="178">
        <f t="shared" si="492"/>
        <v>0.27918367346938777</v>
      </c>
      <c r="Q455" s="2"/>
      <c r="R455" s="2">
        <f t="shared" si="533"/>
        <v>0.62756671899529037</v>
      </c>
      <c r="S455" s="2">
        <f t="shared" si="534"/>
        <v>0</v>
      </c>
      <c r="T455" s="2">
        <f t="shared" si="535"/>
        <v>0.34838304552590266</v>
      </c>
      <c r="U455" s="2">
        <f t="shared" si="536"/>
        <v>9.0109890109890105E-3</v>
      </c>
      <c r="V455" s="2">
        <f t="shared" si="537"/>
        <v>1.5039246467817959E-2</v>
      </c>
      <c r="W455" s="1">
        <f>SUMIF(County!$AT$2056:$AT$2150,6,County!P$2056:P$2150)+SUMIF('Cong Dist'!$BA$1764:$BA$1783,6,'Cong Dist'!W$1764:W$1783)</f>
        <v>19988</v>
      </c>
      <c r="X455" s="1">
        <f>SUMIF(County!$AT$2056:$AT$2150,6,County!Q$2056:Q$2150)+SUMIF('Cong Dist'!$BA$1764:$BA$1783,6,'Cong Dist'!X$1764:X$1783)</f>
        <v>0</v>
      </c>
      <c r="Y455" s="1">
        <f>SUMIF(County!$AT$2056:$AT$2150,6,County!R$2056:R$2150)+SUMIF('Cong Dist'!$BA$1764:$BA$1783,6,'Cong Dist'!Y$1764:Y$1783)</f>
        <v>11096</v>
      </c>
      <c r="Z455" s="1">
        <f>SUMIF(County!$AT$2056:$AT$2150,6,County!S$2056:S$2150)+SUMIF('Cong Dist'!$BA$1764:$BA$1783,6,'Cong Dist'!Z$1764:Z$1783)</f>
        <v>287</v>
      </c>
      <c r="AE455" s="1">
        <f>SUMIF(County!$AT$2056:$AT$2150,6,County!X$2056:X$2150)+SUMIF('Cong Dist'!$BA$1764:$BA$1783,6,'Cong Dist'!AE$1764:AE$1783)</f>
        <v>479</v>
      </c>
      <c r="AH455" s="1"/>
      <c r="AI455" s="1"/>
      <c r="AK455" s="1"/>
      <c r="AL455" s="1"/>
      <c r="AP455" s="7">
        <f>IF(AA455&gt;0,RANK(AA455,(W455:Y455,Z455:AN455)),0)</f>
        <v>0</v>
      </c>
      <c r="AQ455" s="7">
        <f>IF(AB455&gt;0,RANK(AB455,(W455:Y455,Z455:AN455)),0)</f>
        <v>0</v>
      </c>
      <c r="AR455" s="7">
        <f>IF(AC455&gt;0,RANK(AC455,(W455:Y455,Z455:AN455)),0)</f>
        <v>0</v>
      </c>
      <c r="AS455" s="7">
        <f>IF(AD455&gt;0,RANK(AD455,(W455:Y455,AD455:AN455)),0)</f>
        <v>0</v>
      </c>
      <c r="AT455" s="2">
        <f t="shared" si="538"/>
        <v>0</v>
      </c>
      <c r="AU455" s="2">
        <f t="shared" si="545"/>
        <v>0</v>
      </c>
      <c r="AV455" s="2">
        <f t="shared" si="539"/>
        <v>0</v>
      </c>
      <c r="AW455" s="2">
        <f t="shared" si="546"/>
        <v>0</v>
      </c>
      <c r="AY455" s="2" t="str">
        <f t="shared" si="528"/>
        <v>District 6</v>
      </c>
      <c r="AZ455" t="str">
        <f t="shared" si="529"/>
        <v>TN</v>
      </c>
      <c r="BA455">
        <v>6</v>
      </c>
      <c r="BC455" s="98">
        <v>47</v>
      </c>
      <c r="BD455" s="100">
        <v>906</v>
      </c>
      <c r="BE455" s="107">
        <f t="shared" si="547"/>
        <v>47906</v>
      </c>
      <c r="BF455" t="s">
        <v>2627</v>
      </c>
      <c r="BG455" t="s">
        <v>3208</v>
      </c>
    </row>
    <row r="456" spans="1:59" outlineLevel="1">
      <c r="A456" s="14" t="s">
        <v>1367</v>
      </c>
      <c r="B456" t="s">
        <v>14</v>
      </c>
      <c r="C456" s="1">
        <f t="shared" si="530"/>
        <v>33329</v>
      </c>
      <c r="D456" s="182">
        <v>5</v>
      </c>
      <c r="E456" s="1">
        <f t="shared" si="542"/>
        <v>3</v>
      </c>
      <c r="F456" s="1"/>
      <c r="G456" s="1">
        <f t="shared" si="543"/>
        <v>2</v>
      </c>
      <c r="H456" s="1"/>
      <c r="I456" s="1"/>
      <c r="J456" s="1"/>
      <c r="K456" s="7">
        <f>IF(W456&gt;0,RANK(W456,(W456:Y456,Z456:AN456)),0)</f>
        <v>1</v>
      </c>
      <c r="L456" s="7">
        <f>IF(X456&gt;0,RANK(X456,(W456:Y456,Z456:AN456)),0)</f>
        <v>0</v>
      </c>
      <c r="M456" s="7">
        <f>IF(Y456&gt;0,RANK(Y456,(W456:Y456,Z456:AN456)),0)</f>
        <v>2</v>
      </c>
      <c r="N456" s="7">
        <f>IF(Z456&gt;0,RANK(Z456,(W456:Y456,Z456:AN456)),0)</f>
        <v>4</v>
      </c>
      <c r="O456" s="49">
        <f t="shared" si="544"/>
        <v>10554</v>
      </c>
      <c r="P456" s="178">
        <f t="shared" si="492"/>
        <v>0.31666116595157373</v>
      </c>
      <c r="Q456" s="2"/>
      <c r="R456" s="2">
        <f t="shared" si="533"/>
        <v>0.64721413783791892</v>
      </c>
      <c r="S456" s="2">
        <f t="shared" si="534"/>
        <v>0</v>
      </c>
      <c r="T456" s="2">
        <f t="shared" si="535"/>
        <v>0.33055297188634525</v>
      </c>
      <c r="U456" s="2">
        <f t="shared" si="536"/>
        <v>7.7110024303159407E-3</v>
      </c>
      <c r="V456" s="2">
        <f t="shared" si="537"/>
        <v>1.4521887845419888E-2</v>
      </c>
      <c r="W456" s="1">
        <f>SUMIF(County!$AT$2056:$AT$2150,7,County!P$2056:P$2150)+SUMIF('Cong Dist'!$BA$1764:$BA$1783,7,'Cong Dist'!W$1764:W$1783)</f>
        <v>21571</v>
      </c>
      <c r="X456" s="1">
        <f>SUMIF(County!$AT$2056:$AT$2150,7,County!Q$2056:Q$2150)+SUMIF('Cong Dist'!$BA$1764:$BA$1783,7,'Cong Dist'!X$1764:X$1783)</f>
        <v>0</v>
      </c>
      <c r="Y456" s="1">
        <f>SUMIF(County!$AT$2056:$AT$2150,7,County!R$2056:R$2150)+SUMIF('Cong Dist'!$BA$1764:$BA$1783,7,'Cong Dist'!Y$1764:Y$1783)</f>
        <v>11017</v>
      </c>
      <c r="Z456" s="1">
        <f>SUMIF(County!$AT$2056:$AT$2150,7,County!S$2056:S$2150)+SUMIF('Cong Dist'!$BA$1764:$BA$1783,7,'Cong Dist'!Z$1764:Z$1783)</f>
        <v>257</v>
      </c>
      <c r="AE456" s="1">
        <f>SUMIF(County!$AT$2056:$AT$2150,7,County!X$2056:X$2150)+SUMIF('Cong Dist'!$BA$1764:$BA$1783,7,'Cong Dist'!AE$1764:AE$1783)</f>
        <v>484</v>
      </c>
      <c r="AH456" s="1"/>
      <c r="AI456" s="1"/>
      <c r="AK456" s="1"/>
      <c r="AL456" s="1"/>
      <c r="AP456" s="7">
        <f>IF(AA456&gt;0,RANK(AA456,(W456:Y456,Z456:AN456)),0)</f>
        <v>0</v>
      </c>
      <c r="AQ456" s="7">
        <f>IF(AB456&gt;0,RANK(AB456,(W456:Y456,Z456:AN456)),0)</f>
        <v>0</v>
      </c>
      <c r="AR456" s="7">
        <f>IF(AC456&gt;0,RANK(AC456,(W456:Y456,Z456:AN456)),0)</f>
        <v>0</v>
      </c>
      <c r="AS456" s="7">
        <f>IF(AD456&gt;0,RANK(AD456,(W456:Y456,AD456:AN456)),0)</f>
        <v>0</v>
      </c>
      <c r="AT456" s="2">
        <f t="shared" si="538"/>
        <v>0</v>
      </c>
      <c r="AU456" s="2">
        <f t="shared" si="545"/>
        <v>0</v>
      </c>
      <c r="AV456" s="2">
        <f t="shared" si="539"/>
        <v>0</v>
      </c>
      <c r="AW456" s="2">
        <f t="shared" si="546"/>
        <v>0</v>
      </c>
      <c r="AY456" s="2" t="str">
        <f t="shared" si="528"/>
        <v>District 7</v>
      </c>
      <c r="AZ456" t="str">
        <f t="shared" si="529"/>
        <v>TN</v>
      </c>
      <c r="BA456">
        <v>7</v>
      </c>
      <c r="BC456" s="98">
        <v>47</v>
      </c>
      <c r="BD456" s="100">
        <v>907</v>
      </c>
      <c r="BE456" s="107">
        <f t="shared" si="547"/>
        <v>47907</v>
      </c>
      <c r="BF456" t="s">
        <v>2627</v>
      </c>
      <c r="BG456" t="s">
        <v>3208</v>
      </c>
    </row>
    <row r="457" spans="1:59" outlineLevel="1">
      <c r="A457" s="14" t="s">
        <v>279</v>
      </c>
      <c r="B457" t="s">
        <v>14</v>
      </c>
      <c r="C457" s="1">
        <f t="shared" si="530"/>
        <v>31270</v>
      </c>
      <c r="D457" s="182">
        <v>5</v>
      </c>
      <c r="E457" s="1">
        <f t="shared" si="542"/>
        <v>4</v>
      </c>
      <c r="F457" s="1"/>
      <c r="G457" s="1">
        <f t="shared" si="543"/>
        <v>1</v>
      </c>
      <c r="H457" s="1"/>
      <c r="I457" s="1"/>
      <c r="J457" s="1"/>
      <c r="K457" s="7">
        <f>IF(W457&gt;0,RANK(W457,(W457:Y457,Z457:AN457)),0)</f>
        <v>1</v>
      </c>
      <c r="L457" s="7">
        <f>IF(X457&gt;0,RANK(X457,(W457:Y457,Z457:AN457)),0)</f>
        <v>0</v>
      </c>
      <c r="M457" s="7">
        <f>IF(Y457&gt;0,RANK(Y457,(W457:Y457,Z457:AN457)),0)</f>
        <v>2</v>
      </c>
      <c r="N457" s="7">
        <f>IF(Z457&gt;0,RANK(Z457,(W457:Y457,Z457:AN457)),0)</f>
        <v>4</v>
      </c>
      <c r="O457" s="49">
        <f t="shared" si="544"/>
        <v>15239</v>
      </c>
      <c r="P457" s="178">
        <f t="shared" si="492"/>
        <v>0.48733610489286855</v>
      </c>
      <c r="Q457" s="2"/>
      <c r="R457" s="2">
        <f t="shared" si="533"/>
        <v>0.73620083146786053</v>
      </c>
      <c r="S457" s="2">
        <f t="shared" si="534"/>
        <v>0</v>
      </c>
      <c r="T457" s="2">
        <f t="shared" si="535"/>
        <v>0.24886472657499201</v>
      </c>
      <c r="U457" s="2">
        <f t="shared" si="536"/>
        <v>5.1487048289094979E-3</v>
      </c>
      <c r="V457" s="2">
        <f t="shared" si="537"/>
        <v>9.7857371282379681E-3</v>
      </c>
      <c r="W457" s="1">
        <f>SUMIF(County!$AT$2056:$AT$2150,8,County!P$2056:P$2150)+SUMIF('Cong Dist'!$BA$1764:$BA$1783,8,'Cong Dist'!W$1764:W$1783)</f>
        <v>23021</v>
      </c>
      <c r="X457" s="1">
        <f>SUMIF(County!$AT$2056:$AT$2150,8,County!Q$2056:Q$2150)+SUMIF('Cong Dist'!$BA$1764:$BA$1783,8,'Cong Dist'!X$1764:X$1783)</f>
        <v>0</v>
      </c>
      <c r="Y457" s="1">
        <f>SUMIF(County!$AT$2056:$AT$2150,8,County!R$2056:R$2150)+SUMIF('Cong Dist'!$BA$1764:$BA$1783,8,'Cong Dist'!Y$1764:Y$1783)</f>
        <v>7782</v>
      </c>
      <c r="Z457" s="1">
        <f>SUMIF(County!$AT$2056:$AT$2150,8,County!S$2056:S$2150)+SUMIF('Cong Dist'!$BA$1764:$BA$1783,8,'Cong Dist'!Z$1764:Z$1783)</f>
        <v>161</v>
      </c>
      <c r="AE457" s="1">
        <f>SUMIF(County!$AT$2056:$AT$2150,8,County!X$2056:X$2150)+SUMIF('Cong Dist'!$BA$1764:$BA$1783,8,'Cong Dist'!AE$1764:AE$1783)</f>
        <v>306</v>
      </c>
      <c r="AH457" s="1"/>
      <c r="AI457" s="1"/>
      <c r="AK457" s="1"/>
      <c r="AL457" s="1"/>
      <c r="AP457" s="7">
        <f>IF(AA457&gt;0,RANK(AA457,(W457:Y457,Z457:AN457)),0)</f>
        <v>0</v>
      </c>
      <c r="AQ457" s="7">
        <f>IF(AB457&gt;0,RANK(AB457,(W457:Y457,Z457:AN457)),0)</f>
        <v>0</v>
      </c>
      <c r="AR457" s="7">
        <f>IF(AC457&gt;0,RANK(AC457,(W457:Y457,Z457:AN457)),0)</f>
        <v>0</v>
      </c>
      <c r="AS457" s="7">
        <f>IF(AD457&gt;0,RANK(AD457,(W457:Y457,AD457:AN457)),0)</f>
        <v>0</v>
      </c>
      <c r="AT457" s="2">
        <f t="shared" si="538"/>
        <v>0</v>
      </c>
      <c r="AU457" s="2">
        <f t="shared" si="545"/>
        <v>0</v>
      </c>
      <c r="AV457" s="2">
        <f t="shared" si="539"/>
        <v>0</v>
      </c>
      <c r="AW457" s="2">
        <f t="shared" si="546"/>
        <v>0</v>
      </c>
      <c r="AY457" s="2" t="str">
        <f t="shared" si="528"/>
        <v>District 8</v>
      </c>
      <c r="AZ457" t="str">
        <f t="shared" si="529"/>
        <v>TN</v>
      </c>
      <c r="BA457">
        <v>8</v>
      </c>
      <c r="BC457" s="98">
        <v>47</v>
      </c>
      <c r="BD457" s="100">
        <v>908</v>
      </c>
      <c r="BE457" s="107">
        <f t="shared" si="547"/>
        <v>47908</v>
      </c>
      <c r="BF457" t="s">
        <v>2627</v>
      </c>
      <c r="BG457" t="s">
        <v>3208</v>
      </c>
    </row>
    <row r="458" spans="1:59" outlineLevel="1">
      <c r="A458" s="14" t="s">
        <v>3025</v>
      </c>
      <c r="B458" t="s">
        <v>14</v>
      </c>
      <c r="C458" s="1">
        <f t="shared" si="530"/>
        <v>66991</v>
      </c>
      <c r="D458" s="182">
        <v>7</v>
      </c>
      <c r="E458" s="1">
        <f t="shared" si="542"/>
        <v>6</v>
      </c>
      <c r="F458" s="1"/>
      <c r="G458" s="1">
        <f t="shared" si="543"/>
        <v>1</v>
      </c>
      <c r="H458" s="1"/>
      <c r="I458" s="1"/>
      <c r="J458" s="1"/>
      <c r="K458" s="7">
        <f>IF(W458&gt;0,RANK(W458,(W458:Y458,Z458:AN458)),0)</f>
        <v>1</v>
      </c>
      <c r="L458" s="7">
        <f>IF(X458&gt;0,RANK(X458,(W458:Y458,Z458:AN458)),0)</f>
        <v>0</v>
      </c>
      <c r="M458" s="7">
        <f>IF(Y458&gt;0,RANK(Y458,(W458:Y458,Z458:AN458)),0)</f>
        <v>2</v>
      </c>
      <c r="N458" s="7">
        <f>IF(Z458&gt;0,RANK(Z458,(W458:Y458,Z458:AN458)),0)</f>
        <v>4</v>
      </c>
      <c r="O458" s="49">
        <f t="shared" si="544"/>
        <v>44395</v>
      </c>
      <c r="P458" s="178">
        <f t="shared" si="492"/>
        <v>0.66270095983042498</v>
      </c>
      <c r="Q458" s="2"/>
      <c r="R458" s="2">
        <f t="shared" si="533"/>
        <v>0.82870833395530741</v>
      </c>
      <c r="S458" s="2">
        <f t="shared" si="534"/>
        <v>0</v>
      </c>
      <c r="T458" s="2">
        <f t="shared" si="535"/>
        <v>0.16600737412488245</v>
      </c>
      <c r="U458" s="2">
        <f t="shared" si="536"/>
        <v>2.4630174202504816E-3</v>
      </c>
      <c r="V458" s="2">
        <f t="shared" si="537"/>
        <v>2.8212744995596596E-3</v>
      </c>
      <c r="W458" s="1">
        <f>SUMIF(County!$AT$2056:$AT$2150,9,County!P$2056:P$2150)+SUMIF('Cong Dist'!$BA$1764:$BA$1783,9,'Cong Dist'!W$1764:W$1783)</f>
        <v>55516</v>
      </c>
      <c r="X458" s="1">
        <f>SUMIF(County!$AT$2056:$AT$2150,9,County!Q$2056:Q$2150)+SUMIF('Cong Dist'!$BA$1764:$BA$1783,9,'Cong Dist'!X$1764:X$1783)</f>
        <v>0</v>
      </c>
      <c r="Y458" s="1">
        <f>SUMIF(County!$AT$2056:$AT$2150,9,County!R$2056:R$2150)+SUMIF('Cong Dist'!$BA$1764:$BA$1783,9,'Cong Dist'!Y$1764:Y$1783)</f>
        <v>11121</v>
      </c>
      <c r="Z458" s="1">
        <f>SUMIF(County!$AT$2056:$AT$2150,9,County!S$2056:S$2150)+SUMIF('Cong Dist'!$BA$1764:$BA$1783,9,'Cong Dist'!Z$1764:Z$1783)</f>
        <v>165</v>
      </c>
      <c r="AE458" s="1">
        <f>SUMIF(County!$AT$2056:$AT$2150,9,County!X$2056:X$2150)+SUMIF('Cong Dist'!$BA$1764:$BA$1783,9,'Cong Dist'!AE$1764:AE$1783)</f>
        <v>189</v>
      </c>
      <c r="AH458" s="1"/>
      <c r="AI458" s="1"/>
      <c r="AK458" s="1"/>
      <c r="AL458" s="1"/>
      <c r="AP458" s="7">
        <f>IF(AA458&gt;0,RANK(AA458,(W458:Y458,Z458:AN458)),0)</f>
        <v>0</v>
      </c>
      <c r="AQ458" s="7">
        <f>IF(AB458&gt;0,RANK(AB458,(W458:Y458,Z458:AN458)),0)</f>
        <v>0</v>
      </c>
      <c r="AR458" s="7">
        <f>IF(AC458&gt;0,RANK(AC458,(W458:Y458,Z458:AN458)),0)</f>
        <v>0</v>
      </c>
      <c r="AS458" s="7">
        <f>IF(AD458&gt;0,RANK(AD458,(W458:Y458,AD458:AN458)),0)</f>
        <v>0</v>
      </c>
      <c r="AT458" s="2">
        <f t="shared" si="538"/>
        <v>0</v>
      </c>
      <c r="AU458" s="2">
        <f t="shared" si="545"/>
        <v>0</v>
      </c>
      <c r="AV458" s="2">
        <f t="shared" si="539"/>
        <v>0</v>
      </c>
      <c r="AW458" s="2">
        <f t="shared" si="546"/>
        <v>0</v>
      </c>
      <c r="AY458" s="2" t="str">
        <f t="shared" si="528"/>
        <v>District 9</v>
      </c>
      <c r="AZ458" t="str">
        <f t="shared" si="529"/>
        <v>TN</v>
      </c>
      <c r="BA458">
        <v>9</v>
      </c>
      <c r="BC458" s="98">
        <v>47</v>
      </c>
      <c r="BD458" s="100">
        <v>909</v>
      </c>
      <c r="BE458" s="107">
        <f t="shared" si="547"/>
        <v>47909</v>
      </c>
      <c r="BF458" t="s">
        <v>2627</v>
      </c>
      <c r="BG458" t="s">
        <v>3208</v>
      </c>
    </row>
    <row r="459" spans="1:59" outlineLevel="1">
      <c r="A459" t="s">
        <v>1018</v>
      </c>
      <c r="C459" s="1">
        <f t="shared" si="530"/>
        <v>8338</v>
      </c>
      <c r="D459" s="182"/>
      <c r="E459" s="1"/>
      <c r="F459" s="1"/>
      <c r="G459" s="1"/>
      <c r="H459" s="1"/>
      <c r="I459" s="1"/>
      <c r="J459" s="1"/>
      <c r="K459" s="7">
        <f>IF(W459&gt;0,RANK(W459,(W459:Y459,Z459:AN459)),0)</f>
        <v>1</v>
      </c>
      <c r="L459" s="7">
        <f>IF(X459&gt;0,RANK(X459,(W459:Y459,Z459:AN459)),0)</f>
        <v>0</v>
      </c>
      <c r="M459" s="7">
        <f>IF(Y459&gt;0,RANK(Y459,(W459:Y459,Z459:AN459)),0)</f>
        <v>2</v>
      </c>
      <c r="N459" s="7">
        <f>IF(Z459&gt;0,RANK(Z459,(W459:Y459,Z459:AN459)),0)</f>
        <v>4</v>
      </c>
      <c r="O459" s="49">
        <f t="shared" si="544"/>
        <v>3322</v>
      </c>
      <c r="P459" s="178">
        <f t="shared" si="492"/>
        <v>0.39841688654353563</v>
      </c>
      <c r="Q459" s="2"/>
      <c r="R459" s="2">
        <f t="shared" si="533"/>
        <v>0.69465099544255215</v>
      </c>
      <c r="S459" s="2">
        <f t="shared" si="534"/>
        <v>0</v>
      </c>
      <c r="T459" s="2">
        <f t="shared" si="535"/>
        <v>0.29623410889901652</v>
      </c>
      <c r="U459" s="2">
        <f t="shared" si="536"/>
        <v>3.9577836411609502E-3</v>
      </c>
      <c r="V459" s="2">
        <f t="shared" si="537"/>
        <v>5.1571120172703711E-3</v>
      </c>
      <c r="W459" s="1">
        <f>SUMIF('Cong Dist'!$BA$1764:$BA$1783,0,'Cong Dist'!W$1764:W$1783)</f>
        <v>5792</v>
      </c>
      <c r="X459" s="1">
        <f>SUMIF('Cong Dist'!$BA$1764:$BA$1783,0,'Cong Dist'!X$1764:X$1783)</f>
        <v>0</v>
      </c>
      <c r="Y459" s="1">
        <f>SUMIF('Cong Dist'!$BA$1764:$BA$1783,0,'Cong Dist'!Y$1764:Y$1783)</f>
        <v>2470</v>
      </c>
      <c r="Z459" s="1">
        <f>SUMIF('Cong Dist'!$BA$1764:$BA$1783,0,'Cong Dist'!Z$1764:Z$1783)</f>
        <v>33</v>
      </c>
      <c r="AE459" s="1">
        <f>SUMIF('Cong Dist'!$BA$1764:$BA$1783,0,'Cong Dist'!AE$1764:AE$1783)</f>
        <v>43</v>
      </c>
      <c r="AH459" s="1"/>
      <c r="AI459" s="1"/>
      <c r="AK459" s="1"/>
      <c r="AL459" s="1"/>
      <c r="AP459" s="7"/>
      <c r="AQ459" s="7"/>
      <c r="AR459" s="7"/>
      <c r="AS459" s="7"/>
      <c r="AT459" s="2"/>
      <c r="AU459" s="2"/>
      <c r="AV459" s="2"/>
      <c r="AW459" s="2"/>
      <c r="AY459" s="2" t="str">
        <f t="shared" si="528"/>
        <v>Unknown</v>
      </c>
      <c r="AZ459">
        <f t="shared" si="529"/>
        <v>0</v>
      </c>
      <c r="BC459" s="98">
        <v>47</v>
      </c>
      <c r="BD459" s="100">
        <v>999</v>
      </c>
      <c r="BE459" s="107">
        <f t="shared" si="547"/>
        <v>47999</v>
      </c>
      <c r="BF459" t="s">
        <v>2809</v>
      </c>
      <c r="BG459" t="s">
        <v>3208</v>
      </c>
    </row>
    <row r="460" spans="1:59">
      <c r="A460" t="s">
        <v>3032</v>
      </c>
      <c r="B460" t="s">
        <v>1114</v>
      </c>
      <c r="C460" s="1">
        <f t="shared" si="530"/>
        <v>372222</v>
      </c>
      <c r="D460" s="182">
        <v>23</v>
      </c>
      <c r="E460" s="1">
        <f t="shared" ref="E460" si="548">ROUND(W460/($W460+$Y460)*$D460,0)</f>
        <v>15</v>
      </c>
      <c r="F460" s="1"/>
      <c r="G460" s="1">
        <f t="shared" ref="G460" si="549">ROUND(Y460/($W460+$Y460)*$D460,0)</f>
        <v>8</v>
      </c>
      <c r="H460" s="1"/>
      <c r="I460" s="1"/>
      <c r="J460" s="1"/>
      <c r="K460" s="7">
        <f>IF(W460&gt;0,RANK(W460,(W460:Y460,Z460:AN460)),0)</f>
        <v>1</v>
      </c>
      <c r="L460" s="7">
        <f>IF(X460&gt;0,RANK(X460,(W460:Y460,Z460:AN460)),0)</f>
        <v>0</v>
      </c>
      <c r="M460" s="7">
        <f>IF(Y460&gt;0,RANK(Y460,(W460:Y460,Z460:AN460)),0)</f>
        <v>2</v>
      </c>
      <c r="N460" s="7">
        <f>IF(Z460&gt;0,RANK(Z460,(W460:Y460,Z460:AN460)),0)</f>
        <v>4</v>
      </c>
      <c r="O460" s="49">
        <f t="shared" si="544"/>
        <v>125130</v>
      </c>
      <c r="P460" s="178">
        <f t="shared" si="492"/>
        <v>0.33617034995244771</v>
      </c>
      <c r="Q460" s="2"/>
      <c r="R460" s="2">
        <f t="shared" si="533"/>
        <v>0.66070785713901914</v>
      </c>
      <c r="S460" s="2">
        <f t="shared" si="534"/>
        <v>0</v>
      </c>
      <c r="T460" s="2">
        <f t="shared" si="535"/>
        <v>0.32453750718657143</v>
      </c>
      <c r="U460" s="2">
        <f t="shared" si="536"/>
        <v>5.4403017554040334E-3</v>
      </c>
      <c r="V460" s="2">
        <f t="shared" si="537"/>
        <v>9.3143339190054006E-3</v>
      </c>
      <c r="W460" s="1">
        <f>SUM(W450:W459)</f>
        <v>245930</v>
      </c>
      <c r="X460" s="1">
        <f t="shared" ref="X460:Z460" si="550">SUM(X450:X459)</f>
        <v>0</v>
      </c>
      <c r="Y460" s="1">
        <f t="shared" si="550"/>
        <v>120800</v>
      </c>
      <c r="Z460" s="1">
        <f t="shared" si="550"/>
        <v>2025</v>
      </c>
      <c r="AE460" s="1">
        <f>SUM(AE450:AE459)</f>
        <v>3467</v>
      </c>
      <c r="AH460" s="1"/>
      <c r="AI460" s="1"/>
      <c r="AK460" s="1"/>
      <c r="AL460" s="1"/>
      <c r="AP460" s="7">
        <f>IF(AA460&gt;0,RANK(AA460,(W460:Y460,Z460:AN460)),0)</f>
        <v>0</v>
      </c>
      <c r="AQ460" s="7">
        <f>IF(AB460&gt;0,RANK(AB460,(W460:Y460,Z460:AN460)),0)</f>
        <v>0</v>
      </c>
      <c r="AR460" s="7">
        <f>IF(AC460&gt;0,RANK(AC460,(W460:Y460,Z460:AN460)),0)</f>
        <v>0</v>
      </c>
      <c r="AS460" s="7">
        <f>IF(AD460&gt;0,RANK(AD460,(W460:Y460,AD460:AN460)),0)</f>
        <v>0</v>
      </c>
      <c r="AT460" s="2">
        <f>IF($C460=0,"-",AA460/$C460)</f>
        <v>0</v>
      </c>
      <c r="AU460" s="2">
        <f>IF($C460=0,"-",AB460/$C460)</f>
        <v>0</v>
      </c>
      <c r="AV460" s="2">
        <f>IF($C460=0,"-",AC460/$C460)</f>
        <v>0</v>
      </c>
      <c r="AW460" s="2">
        <f>IF($C460=0,"-",AD460/$C460)</f>
        <v>0</v>
      </c>
      <c r="AY460" s="2" t="str">
        <f t="shared" si="528"/>
        <v>Tennessee</v>
      </c>
      <c r="AZ460" t="str">
        <f t="shared" si="529"/>
        <v>T</v>
      </c>
      <c r="BC460" s="98">
        <v>47</v>
      </c>
      <c r="BD460" s="100"/>
      <c r="BE460" s="107">
        <f t="shared" si="547"/>
        <v>47000</v>
      </c>
      <c r="BF460" t="s">
        <v>1634</v>
      </c>
      <c r="BG460" t="s">
        <v>3208</v>
      </c>
    </row>
    <row r="461" spans="1:59">
      <c r="C461" s="1"/>
      <c r="D461" s="1"/>
      <c r="E461" s="1"/>
      <c r="F461" s="1"/>
      <c r="G461" s="1"/>
      <c r="H461" s="1"/>
      <c r="I461" s="1"/>
      <c r="J461" s="1"/>
      <c r="K461" s="7"/>
      <c r="L461" s="7"/>
      <c r="M461" s="7"/>
      <c r="N461" s="7"/>
      <c r="O461" s="49"/>
      <c r="P461" s="178"/>
      <c r="Q461" s="2"/>
      <c r="R461" s="2"/>
      <c r="S461" s="2"/>
      <c r="T461" s="2"/>
      <c r="U461" s="2"/>
      <c r="V461" s="2"/>
      <c r="AH461" s="1"/>
      <c r="AI461" s="1"/>
      <c r="AK461" s="1"/>
      <c r="AL461" s="1"/>
      <c r="AP461" s="7"/>
      <c r="AQ461" s="7"/>
      <c r="AR461" s="7"/>
      <c r="AS461" s="7"/>
      <c r="AT461" s="2"/>
      <c r="AU461" s="2"/>
      <c r="AV461" s="2"/>
      <c r="AW461" s="2"/>
      <c r="AY461" s="2"/>
      <c r="BD461" s="100"/>
    </row>
    <row r="462" spans="1:59" hidden="1" outlineLevel="1">
      <c r="A462" s="9" t="s">
        <v>2158</v>
      </c>
      <c r="B462" t="s">
        <v>2</v>
      </c>
      <c r="C462" s="1">
        <f t="shared" ref="C462:C498" si="551">SUM(W462:AN462)</f>
        <v>23168</v>
      </c>
      <c r="D462" s="1"/>
      <c r="E462" s="1"/>
      <c r="F462" s="1"/>
      <c r="G462" s="1"/>
      <c r="H462" s="1"/>
      <c r="I462" s="1"/>
      <c r="J462" s="1"/>
      <c r="K462" s="7">
        <f>IF(W462&gt;0,RANK(W462,(W462:Y462,Z462:AN462)),0)</f>
        <v>1</v>
      </c>
      <c r="L462" s="7">
        <f>IF(X462&gt;0,RANK(X462,(W462:Y462,Z462:AN462)),0)</f>
        <v>0</v>
      </c>
      <c r="M462" s="7">
        <f>IF(Y462&gt;0,RANK(Y462,(W462:Y462,Z462:AN462)),0)</f>
        <v>2</v>
      </c>
      <c r="N462" s="7">
        <f>IF(Z462&gt;0,RANK(Z462,(W462:Y462,Z462:AN462)),0)</f>
        <v>4</v>
      </c>
      <c r="O462" s="49">
        <f t="shared" ref="O462:O498" si="552">MAX(W462:AD462)-LARGE(W462:AD462,2)</f>
        <v>11841</v>
      </c>
      <c r="P462" s="178">
        <f t="shared" si="492"/>
        <v>0.51109288674033149</v>
      </c>
      <c r="Q462" s="2"/>
      <c r="R462" s="2">
        <f t="shared" si="533"/>
        <v>0.75</v>
      </c>
      <c r="S462" s="2">
        <f t="shared" si="534"/>
        <v>0</v>
      </c>
      <c r="T462" s="2">
        <f t="shared" si="535"/>
        <v>0.23890711325966851</v>
      </c>
      <c r="U462" s="2">
        <f t="shared" si="536"/>
        <v>3.3667127071823205E-3</v>
      </c>
      <c r="V462" s="2">
        <f t="shared" si="537"/>
        <v>7.7261740331491663E-3</v>
      </c>
      <c r="W462" s="1">
        <f>SUMIF(County!$AT$2153:$AT$2406,$BA462,County!P$2153:P$2406)+SUMIF($BA$1786:$BA$1868,$BA462,W$1786:W$1868)</f>
        <v>17376</v>
      </c>
      <c r="X462" s="1">
        <f>SUMIF(County!$AT$2153:$AT$2406,$BA462,County!Q$2153:Q$2406)+SUMIF($BA$1786:$BA$1868,$BA462,X$1786:X$1868)</f>
        <v>0</v>
      </c>
      <c r="Y462" s="1">
        <f>SUMIF(County!$AT$2153:$AT$2406,$BA462,County!R$2153:R$2406)+SUMIF($BA$1786:$BA$1868,$BA462,Y$1786:Y$1868)</f>
        <v>5535</v>
      </c>
      <c r="Z462" s="1">
        <f>SUMIF(County!$AT$2153:$AT$2406,$BA462,County!S$2153:S$2406)+SUMIF($BA$1786:$BA$1868,$BA462,Z$1786:Z$1868)</f>
        <v>78</v>
      </c>
      <c r="AA462" s="1">
        <f>SUMIF(County!$AT$2153:$AT$2406,$BA462,County!T$2153:T$2406)+SUMIF($BA$1786:$BA$1868,$BA462,AA$1786:AA$1868)</f>
        <v>0</v>
      </c>
      <c r="AC462" s="1">
        <f>SUMIF(County!$AT$2153:$AT$2406,$BA462,County!V$2153:V$2406)+SUMIF($BA$1786:$BA$1868,$BA462,AC$1786:AC$1868)</f>
        <v>86</v>
      </c>
      <c r="AF462" s="1">
        <f>SUMIF(County!$AT$2153:$AT$2406,$BA462,County!Y$2153:Y$2406)+SUMIF($BA$1786:$BA$1868,$BA462,AF$1786:AF$1868)</f>
        <v>0</v>
      </c>
      <c r="AG462" s="1">
        <f>SUMIF(County!$AT$2153:$AT$2406,$BA462,County!Z$2153:Z$2406)+SUMIF($BA$1786:$BA$1868,$BA462,AG$1786:AG$1868)</f>
        <v>34</v>
      </c>
      <c r="AH462" s="1"/>
      <c r="AI462" s="1"/>
      <c r="AJ462" s="1">
        <f>SUMIF(County!$AT$2153:$AT$2406,$BA462,County!AC$2153:AC$2406)+SUMIF($BA$1786:$BA$1868,$BA462,AJ$1786:AJ$1868)</f>
        <v>59</v>
      </c>
      <c r="AK462" s="1"/>
      <c r="AL462" s="1"/>
      <c r="AP462" s="7">
        <f>IF(AA462&gt;0,RANK(AA462,(W462:Y462,Z462:AN462)),0)</f>
        <v>0</v>
      </c>
      <c r="AQ462" s="7">
        <f>IF(AB462&gt;0,RANK(AB462,(W462:Y462,Z462:AN462)),0)</f>
        <v>0</v>
      </c>
      <c r="AR462" s="7">
        <f>IF(AC462&gt;0,RANK(AC462,(W462:Y462,Z462:AN462)),0)</f>
        <v>3</v>
      </c>
      <c r="AS462" s="7">
        <f>IF(AD462&gt;0,RANK(AD462,(W462:Y462,AD462:AN462)),0)</f>
        <v>0</v>
      </c>
      <c r="AT462" s="2">
        <f t="shared" ref="AT462:AT498" si="553">IF($C462=0,"-",AA462/$C462)</f>
        <v>0</v>
      </c>
      <c r="AU462" s="2">
        <f t="shared" ref="AU462:AU491" si="554">IF($C462=0,"-",AB462/$C462)</f>
        <v>0</v>
      </c>
      <c r="AV462" s="2">
        <f t="shared" ref="AV462:AV498" si="555">IF($C462=0,"-",AC462/$C462)</f>
        <v>3.7120165745856354E-3</v>
      </c>
      <c r="AW462" s="2">
        <f t="shared" ref="AW462:AW491" si="556">IF($C462=0,"-",AD462/$C462)</f>
        <v>0</v>
      </c>
      <c r="AY462" s="2" t="str">
        <f t="shared" si="528"/>
        <v>District 1</v>
      </c>
      <c r="AZ462" t="str">
        <f t="shared" si="529"/>
        <v>TX</v>
      </c>
      <c r="BA462">
        <v>1</v>
      </c>
      <c r="BC462" s="98">
        <v>48</v>
      </c>
      <c r="BD462" s="100">
        <v>901</v>
      </c>
      <c r="BE462" s="107">
        <f t="shared" ref="BE462:BE491" si="557">BC462*1000+BD462</f>
        <v>48901</v>
      </c>
      <c r="BF462" t="s">
        <v>2627</v>
      </c>
      <c r="BG462" t="s">
        <v>3208</v>
      </c>
    </row>
    <row r="463" spans="1:59" hidden="1" outlineLevel="1">
      <c r="A463" s="9" t="s">
        <v>1576</v>
      </c>
      <c r="B463" t="s">
        <v>2</v>
      </c>
      <c r="C463" s="1">
        <f t="shared" si="551"/>
        <v>0</v>
      </c>
      <c r="D463" s="1"/>
      <c r="E463" s="1"/>
      <c r="F463" s="1"/>
      <c r="G463" s="1"/>
      <c r="H463" s="1"/>
      <c r="I463" s="1"/>
      <c r="J463" s="1"/>
      <c r="K463" s="7">
        <f>IF(W463&gt;0,RANK(W463,(W463:Y463,Z463:AN463)),0)</f>
        <v>0</v>
      </c>
      <c r="L463" s="7">
        <f>IF(X463&gt;0,RANK(X463,(W463:Y463,Z463:AN463)),0)</f>
        <v>0</v>
      </c>
      <c r="M463" s="7">
        <f>IF(Y463&gt;0,RANK(Y463,(W463:Y463,Z463:AN463)),0)</f>
        <v>0</v>
      </c>
      <c r="N463" s="7">
        <f>IF(Z463&gt;0,RANK(Z463,(W463:Y463,Z463:AN463)),0)</f>
        <v>0</v>
      </c>
      <c r="O463" s="49">
        <f t="shared" si="552"/>
        <v>0</v>
      </c>
      <c r="P463" s="178" t="e">
        <f t="shared" si="492"/>
        <v>#DIV/0!</v>
      </c>
      <c r="Q463" s="2"/>
      <c r="R463" s="2" t="str">
        <f t="shared" si="533"/>
        <v>-</v>
      </c>
      <c r="S463" s="2" t="str">
        <f t="shared" si="534"/>
        <v>-</v>
      </c>
      <c r="T463" s="2" t="str">
        <f t="shared" si="535"/>
        <v>-</v>
      </c>
      <c r="U463" s="2" t="str">
        <f t="shared" si="536"/>
        <v>-</v>
      </c>
      <c r="V463" s="2" t="str">
        <f t="shared" si="537"/>
        <v>-</v>
      </c>
      <c r="W463" s="1">
        <f>SUMIF(County!$AT$2153:$AT$2406,$BA463,County!P$2153:P$2406)+SUMIF($BA$1786:$BA$1868,$BA463,W$1786:W$1868)</f>
        <v>0</v>
      </c>
      <c r="X463" s="1">
        <f>SUMIF(County!$AT$2153:$AT$2406,$BA463,County!Q$2153:Q$2406)+SUMIF($BA$1786:$BA$1868,$BA463,X$1786:X$1868)</f>
        <v>0</v>
      </c>
      <c r="Y463" s="1">
        <f>SUMIF(County!$AT$2153:$AT$2406,$BA463,County!R$2153:R$2406)+SUMIF($BA$1786:$BA$1868,$BA463,Y$1786:Y$1868)</f>
        <v>0</v>
      </c>
      <c r="Z463" s="1">
        <f>SUMIF(County!$AT$2153:$AT$2406,$BA463,County!S$2153:S$2406)+SUMIF($BA$1786:$BA$1868,$BA463,Z$1786:Z$1868)</f>
        <v>0</v>
      </c>
      <c r="AA463" s="1">
        <f>SUMIF(County!$AT$2153:$AT$2406,$BA463,County!T$2153:T$2406)+SUMIF($BA$1786:$BA$1868,$BA463,AA$1786:AA$1868)</f>
        <v>0</v>
      </c>
      <c r="AC463" s="1">
        <f>SUMIF(County!$AT$2153:$AT$2406,$BA463,County!V$2153:V$2406)+SUMIF($BA$1786:$BA$1868,$BA463,AC$1786:AC$1868)</f>
        <v>0</v>
      </c>
      <c r="AF463" s="1">
        <f>SUMIF(County!$AT$2153:$AT$2406,$BA463,County!Y$2153:Y$2406)+SUMIF($BA$1786:$BA$1868,$BA463,AF$1786:AF$1868)</f>
        <v>0</v>
      </c>
      <c r="AG463" s="1">
        <f>SUMIF(County!$AT$2153:$AT$2406,$BA463,County!Z$2153:Z$2406)+SUMIF($BA$1786:$BA$1868,$BA463,AG$1786:AG$1868)</f>
        <v>0</v>
      </c>
      <c r="AH463" s="1"/>
      <c r="AI463" s="1"/>
      <c r="AJ463" s="1">
        <f>SUMIF(County!$AT$2153:$AT$2406,$BA463,County!AC$2153:AC$2406)+SUMIF($BA$1786:$BA$1868,$BA463,AJ$1786:AJ$1868)</f>
        <v>0</v>
      </c>
      <c r="AK463" s="1"/>
      <c r="AL463" s="1"/>
      <c r="AP463" s="7">
        <f>IF(AA463&gt;0,RANK(AA463,(W463:Y463,Z463:AN463)),0)</f>
        <v>0</v>
      </c>
      <c r="AQ463" s="7">
        <f>IF(AB463&gt;0,RANK(AB463,(W463:Y463,Z463:AN463)),0)</f>
        <v>0</v>
      </c>
      <c r="AR463" s="7">
        <f>IF(AC463&gt;0,RANK(AC463,(W463:Y463,Z463:AN463)),0)</f>
        <v>0</v>
      </c>
      <c r="AS463" s="7">
        <f>IF(AD463&gt;0,RANK(AD463,(W463:Y463,AD463:AN463)),0)</f>
        <v>0</v>
      </c>
      <c r="AT463" s="2" t="str">
        <f t="shared" si="553"/>
        <v>-</v>
      </c>
      <c r="AU463" s="2" t="str">
        <f t="shared" si="554"/>
        <v>-</v>
      </c>
      <c r="AV463" s="2" t="str">
        <f t="shared" si="555"/>
        <v>-</v>
      </c>
      <c r="AW463" s="2" t="str">
        <f t="shared" si="556"/>
        <v>-</v>
      </c>
      <c r="AY463" s="2" t="str">
        <f t="shared" si="528"/>
        <v>District 2</v>
      </c>
      <c r="AZ463" t="str">
        <f t="shared" si="529"/>
        <v>TX</v>
      </c>
      <c r="BA463">
        <v>2</v>
      </c>
      <c r="BC463" s="98">
        <v>48</v>
      </c>
      <c r="BD463" s="100">
        <v>902</v>
      </c>
      <c r="BE463" s="107">
        <f t="shared" si="557"/>
        <v>48902</v>
      </c>
      <c r="BF463" t="s">
        <v>2627</v>
      </c>
      <c r="BG463" t="s">
        <v>3208</v>
      </c>
    </row>
    <row r="464" spans="1:59" hidden="1" outlineLevel="1">
      <c r="A464" s="9" t="s">
        <v>1577</v>
      </c>
      <c r="B464" t="s">
        <v>2</v>
      </c>
      <c r="C464" s="1">
        <f t="shared" si="551"/>
        <v>0</v>
      </c>
      <c r="D464" s="1"/>
      <c r="E464" s="1"/>
      <c r="F464" s="1"/>
      <c r="G464" s="1"/>
      <c r="H464" s="1"/>
      <c r="I464" s="1"/>
      <c r="J464" s="1"/>
      <c r="K464" s="7">
        <f>IF(W464&gt;0,RANK(W464,(W464:Y464,Z464:AN464)),0)</f>
        <v>0</v>
      </c>
      <c r="L464" s="7">
        <f>IF(X464&gt;0,RANK(X464,(W464:Y464,Z464:AN464)),0)</f>
        <v>0</v>
      </c>
      <c r="M464" s="7">
        <f>IF(Y464&gt;0,RANK(Y464,(W464:Y464,Z464:AN464)),0)</f>
        <v>0</v>
      </c>
      <c r="N464" s="7">
        <f>IF(Z464&gt;0,RANK(Z464,(W464:Y464,Z464:AN464)),0)</f>
        <v>0</v>
      </c>
      <c r="O464" s="49">
        <f t="shared" si="552"/>
        <v>0</v>
      </c>
      <c r="P464" s="178" t="e">
        <f t="shared" si="492"/>
        <v>#DIV/0!</v>
      </c>
      <c r="Q464" s="2"/>
      <c r="R464" s="2" t="str">
        <f t="shared" si="533"/>
        <v>-</v>
      </c>
      <c r="S464" s="2" t="str">
        <f t="shared" si="534"/>
        <v>-</v>
      </c>
      <c r="T464" s="2" t="str">
        <f t="shared" si="535"/>
        <v>-</v>
      </c>
      <c r="U464" s="2" t="str">
        <f t="shared" si="536"/>
        <v>-</v>
      </c>
      <c r="V464" s="2" t="str">
        <f t="shared" si="537"/>
        <v>-</v>
      </c>
      <c r="W464" s="1">
        <f>SUMIF(County!$AT$2153:$AT$2406,$BA464,County!P$2153:P$2406)+SUMIF($BA$1786:$BA$1868,$BA464,W$1786:W$1868)</f>
        <v>0</v>
      </c>
      <c r="X464" s="1">
        <f>SUMIF(County!$AT$2153:$AT$2406,$BA464,County!Q$2153:Q$2406)+SUMIF($BA$1786:$BA$1868,$BA464,X$1786:X$1868)</f>
        <v>0</v>
      </c>
      <c r="Y464" s="1">
        <f>SUMIF(County!$AT$2153:$AT$2406,$BA464,County!R$2153:R$2406)+SUMIF($BA$1786:$BA$1868,$BA464,Y$1786:Y$1868)</f>
        <v>0</v>
      </c>
      <c r="Z464" s="1">
        <f>SUMIF(County!$AT$2153:$AT$2406,$BA464,County!S$2153:S$2406)+SUMIF($BA$1786:$BA$1868,$BA464,Z$1786:Z$1868)</f>
        <v>0</v>
      </c>
      <c r="AA464" s="1">
        <f>SUMIF(County!$AT$2153:$AT$2406,$BA464,County!T$2153:T$2406)+SUMIF($BA$1786:$BA$1868,$BA464,AA$1786:AA$1868)</f>
        <v>0</v>
      </c>
      <c r="AC464" s="1">
        <f>SUMIF(County!$AT$2153:$AT$2406,$BA464,County!V$2153:V$2406)+SUMIF($BA$1786:$BA$1868,$BA464,AC$1786:AC$1868)</f>
        <v>0</v>
      </c>
      <c r="AF464" s="1">
        <f>SUMIF(County!$AT$2153:$AT$2406,$BA464,County!Y$2153:Y$2406)+SUMIF($BA$1786:$BA$1868,$BA464,AF$1786:AF$1868)</f>
        <v>0</v>
      </c>
      <c r="AG464" s="1">
        <f>SUMIF(County!$AT$2153:$AT$2406,$BA464,County!Z$2153:Z$2406)+SUMIF($BA$1786:$BA$1868,$BA464,AG$1786:AG$1868)</f>
        <v>0</v>
      </c>
      <c r="AH464" s="1"/>
      <c r="AI464" s="1"/>
      <c r="AJ464" s="1">
        <f>SUMIF(County!$AT$2153:$AT$2406,$BA464,County!AC$2153:AC$2406)+SUMIF($BA$1786:$BA$1868,$BA464,AJ$1786:AJ$1868)</f>
        <v>0</v>
      </c>
      <c r="AK464" s="1"/>
      <c r="AL464" s="1"/>
      <c r="AP464" s="7">
        <f>IF(AA464&gt;0,RANK(AA464,(W464:Y464,Z464:AN464)),0)</f>
        <v>0</v>
      </c>
      <c r="AQ464" s="7">
        <f>IF(AB464&gt;0,RANK(AB464,(W464:Y464,Z464:AN464)),0)</f>
        <v>0</v>
      </c>
      <c r="AR464" s="7">
        <f>IF(AC464&gt;0,RANK(AC464,(W464:Y464,Z464:AN464)),0)</f>
        <v>0</v>
      </c>
      <c r="AS464" s="7">
        <f>IF(AD464&gt;0,RANK(AD464,(W464:Y464,AD464:AN464)),0)</f>
        <v>0</v>
      </c>
      <c r="AT464" s="2" t="str">
        <f t="shared" si="553"/>
        <v>-</v>
      </c>
      <c r="AU464" s="2" t="str">
        <f t="shared" si="554"/>
        <v>-</v>
      </c>
      <c r="AV464" s="2" t="str">
        <f t="shared" si="555"/>
        <v>-</v>
      </c>
      <c r="AW464" s="2" t="str">
        <f t="shared" si="556"/>
        <v>-</v>
      </c>
      <c r="AY464" s="2" t="str">
        <f t="shared" si="528"/>
        <v>District 3</v>
      </c>
      <c r="AZ464" t="str">
        <f t="shared" si="529"/>
        <v>TX</v>
      </c>
      <c r="BA464">
        <v>3</v>
      </c>
      <c r="BC464" s="98">
        <v>48</v>
      </c>
      <c r="BD464" s="100">
        <v>903</v>
      </c>
      <c r="BE464" s="107">
        <f t="shared" si="557"/>
        <v>48903</v>
      </c>
      <c r="BF464" t="s">
        <v>2627</v>
      </c>
      <c r="BG464" t="s">
        <v>3208</v>
      </c>
    </row>
    <row r="465" spans="1:59" hidden="1" outlineLevel="1">
      <c r="A465" s="9" t="s">
        <v>1841</v>
      </c>
      <c r="B465" t="s">
        <v>2</v>
      </c>
      <c r="C465" s="1">
        <f t="shared" si="551"/>
        <v>19749</v>
      </c>
      <c r="D465" s="1"/>
      <c r="E465" s="1"/>
      <c r="F465" s="1"/>
      <c r="G465" s="1"/>
      <c r="H465" s="1"/>
      <c r="I465" s="1"/>
      <c r="J465" s="1"/>
      <c r="K465" s="7">
        <f>IF(W465&gt;0,RANK(W465,(W465:Y465,Z465:AN465)),0)</f>
        <v>1</v>
      </c>
      <c r="L465" s="7">
        <f>IF(X465&gt;0,RANK(X465,(W465:Y465,Z465:AN465)),0)</f>
        <v>0</v>
      </c>
      <c r="M465" s="7">
        <f>IF(Y465&gt;0,RANK(Y465,(W465:Y465,Z465:AN465)),0)</f>
        <v>2</v>
      </c>
      <c r="N465" s="7">
        <f>IF(Z465&gt;0,RANK(Z465,(W465:Y465,Z465:AN465)),0)</f>
        <v>3</v>
      </c>
      <c r="O465" s="49">
        <f t="shared" si="552"/>
        <v>6618</v>
      </c>
      <c r="P465" s="178">
        <f t="shared" si="492"/>
        <v>0.33510557496582105</v>
      </c>
      <c r="Q465" s="2"/>
      <c r="R465" s="2">
        <f t="shared" si="533"/>
        <v>0.66028659678971091</v>
      </c>
      <c r="S465" s="2">
        <f t="shared" si="534"/>
        <v>0</v>
      </c>
      <c r="T465" s="2">
        <f t="shared" si="535"/>
        <v>0.3251810218238898</v>
      </c>
      <c r="U465" s="2">
        <f t="shared" si="536"/>
        <v>5.3673603726770974E-3</v>
      </c>
      <c r="V465" s="2">
        <f t="shared" si="537"/>
        <v>9.1650210137221872E-3</v>
      </c>
      <c r="W465" s="1">
        <f>SUMIF(County!$AT$2153:$AT$2406,$BA465,County!P$2153:P$2406)+SUMIF($BA$1786:$BA$1868,$BA465,W$1786:W$1868)</f>
        <v>13040</v>
      </c>
      <c r="X465" s="1">
        <f>SUMIF(County!$AT$2153:$AT$2406,$BA465,County!Q$2153:Q$2406)+SUMIF($BA$1786:$BA$1868,$BA465,X$1786:X$1868)</f>
        <v>0</v>
      </c>
      <c r="Y465" s="1">
        <f>SUMIF(County!$AT$2153:$AT$2406,$BA465,County!R$2153:R$2406)+SUMIF($BA$1786:$BA$1868,$BA465,Y$1786:Y$1868)</f>
        <v>6422</v>
      </c>
      <c r="Z465" s="1">
        <f>SUMIF(County!$AT$2153:$AT$2406,$BA465,County!S$2153:S$2406)+SUMIF($BA$1786:$BA$1868,$BA465,Z$1786:Z$1868)</f>
        <v>106</v>
      </c>
      <c r="AA465" s="1">
        <f>SUMIF(County!$AT$2153:$AT$2406,$BA465,County!T$2153:T$2406)+SUMIF($BA$1786:$BA$1868,$BA465,AA$1786:AA$1868)</f>
        <v>0</v>
      </c>
      <c r="AC465" s="1">
        <f>SUMIF(County!$AT$2153:$AT$2406,$BA465,County!V$2153:V$2406)+SUMIF($BA$1786:$BA$1868,$BA465,AC$1786:AC$1868)</f>
        <v>70</v>
      </c>
      <c r="AF465" s="1">
        <f>SUMIF(County!$AT$2153:$AT$2406,$BA465,County!Y$2153:Y$2406)+SUMIF($BA$1786:$BA$1868,$BA465,AF$1786:AF$1868)</f>
        <v>0</v>
      </c>
      <c r="AG465" s="1">
        <f>SUMIF(County!$AT$2153:$AT$2406,$BA465,County!Z$2153:Z$2406)+SUMIF($BA$1786:$BA$1868,$BA465,AG$1786:AG$1868)</f>
        <v>51</v>
      </c>
      <c r="AH465" s="1"/>
      <c r="AI465" s="1"/>
      <c r="AJ465" s="1">
        <f>SUMIF(County!$AT$2153:$AT$2406,$BA465,County!AC$2153:AC$2406)+SUMIF($BA$1786:$BA$1868,$BA465,AJ$1786:AJ$1868)</f>
        <v>60</v>
      </c>
      <c r="AK465" s="1"/>
      <c r="AL465" s="1"/>
      <c r="AP465" s="7">
        <f>IF(AA465&gt;0,RANK(AA465,(W465:Y465,Z465:AN465)),0)</f>
        <v>0</v>
      </c>
      <c r="AQ465" s="7">
        <f>IF(AB465&gt;0,RANK(AB465,(W465:Y465,Z465:AN465)),0)</f>
        <v>0</v>
      </c>
      <c r="AR465" s="7">
        <f>IF(AC465&gt;0,RANK(AC465,(W465:Y465,Z465:AN465)),0)</f>
        <v>4</v>
      </c>
      <c r="AS465" s="7">
        <f>IF(AD465&gt;0,RANK(AD465,(W465:Y465,AD465:AN465)),0)</f>
        <v>0</v>
      </c>
      <c r="AT465" s="2">
        <f t="shared" si="553"/>
        <v>0</v>
      </c>
      <c r="AU465" s="2">
        <f t="shared" si="554"/>
        <v>0</v>
      </c>
      <c r="AV465" s="2">
        <f t="shared" si="555"/>
        <v>3.5444832649754419E-3</v>
      </c>
      <c r="AW465" s="2">
        <f t="shared" si="556"/>
        <v>0</v>
      </c>
      <c r="AY465" s="2" t="str">
        <f t="shared" si="528"/>
        <v>District 4</v>
      </c>
      <c r="AZ465" t="str">
        <f t="shared" si="529"/>
        <v>TX</v>
      </c>
      <c r="BA465">
        <v>4</v>
      </c>
      <c r="BC465" s="98">
        <v>48</v>
      </c>
      <c r="BD465" s="100">
        <v>904</v>
      </c>
      <c r="BE465" s="107">
        <f t="shared" si="557"/>
        <v>48904</v>
      </c>
      <c r="BF465" t="s">
        <v>2627</v>
      </c>
      <c r="BG465" t="s">
        <v>3208</v>
      </c>
    </row>
    <row r="466" spans="1:59" hidden="1" outlineLevel="1">
      <c r="A466" s="9" t="s">
        <v>1796</v>
      </c>
      <c r="B466" t="s">
        <v>2</v>
      </c>
      <c r="C466" s="1">
        <f t="shared" si="551"/>
        <v>9179</v>
      </c>
      <c r="D466" s="1"/>
      <c r="E466" s="1"/>
      <c r="F466" s="1"/>
      <c r="G466" s="1"/>
      <c r="H466" s="1"/>
      <c r="I466" s="1"/>
      <c r="J466" s="1"/>
      <c r="K466" s="7">
        <f>IF(W466&gt;0,RANK(W466,(W466:Y466,Z466:AN466)),0)</f>
        <v>1</v>
      </c>
      <c r="L466" s="7">
        <f>IF(X466&gt;0,RANK(X466,(W466:Y466,Z466:AN466)),0)</f>
        <v>0</v>
      </c>
      <c r="M466" s="7">
        <f>IF(Y466&gt;0,RANK(Y466,(W466:Y466,Z466:AN466)),0)</f>
        <v>2</v>
      </c>
      <c r="N466" s="7">
        <f>IF(Z466&gt;0,RANK(Z466,(W466:Y466,Z466:AN466)),0)</f>
        <v>4</v>
      </c>
      <c r="O466" s="49">
        <f t="shared" si="552"/>
        <v>3986</v>
      </c>
      <c r="P466" s="178">
        <f t="shared" si="492"/>
        <v>0.43425209717834184</v>
      </c>
      <c r="Q466" s="2"/>
      <c r="R466" s="2">
        <f t="shared" si="533"/>
        <v>0.71195119294040743</v>
      </c>
      <c r="S466" s="2">
        <f t="shared" si="534"/>
        <v>0</v>
      </c>
      <c r="T466" s="2">
        <f t="shared" si="535"/>
        <v>0.27769909576206558</v>
      </c>
      <c r="U466" s="2">
        <f t="shared" si="536"/>
        <v>3.7041072012201767E-3</v>
      </c>
      <c r="V466" s="2">
        <f t="shared" si="537"/>
        <v>6.64560409630681E-3</v>
      </c>
      <c r="W466" s="1">
        <f>SUMIF(County!$AT$2153:$AT$2406,$BA466,County!P$2153:P$2406)+SUMIF($BA$1786:$BA$1868,$BA466,W$1786:W$1868)</f>
        <v>6535</v>
      </c>
      <c r="X466" s="1">
        <f>SUMIF(County!$AT$2153:$AT$2406,$BA466,County!Q$2153:Q$2406)+SUMIF($BA$1786:$BA$1868,$BA466,X$1786:X$1868)</f>
        <v>0</v>
      </c>
      <c r="Y466" s="1">
        <f>SUMIF(County!$AT$2153:$AT$2406,$BA466,County!R$2153:R$2406)+SUMIF($BA$1786:$BA$1868,$BA466,Y$1786:Y$1868)</f>
        <v>2549</v>
      </c>
      <c r="Z466" s="1">
        <f>SUMIF(County!$AT$2153:$AT$2406,$BA466,County!S$2153:S$2406)+SUMIF($BA$1786:$BA$1868,$BA466,Z$1786:Z$1868)</f>
        <v>34</v>
      </c>
      <c r="AA466" s="1">
        <f>SUMIF(County!$AT$2153:$AT$2406,$BA466,County!T$2153:T$2406)+SUMIF($BA$1786:$BA$1868,$BA466,AA$1786:AA$1868)</f>
        <v>0</v>
      </c>
      <c r="AC466" s="1">
        <f>SUMIF(County!$AT$2153:$AT$2406,$BA466,County!V$2153:V$2406)+SUMIF($BA$1786:$BA$1868,$BA466,AC$1786:AC$1868)</f>
        <v>37</v>
      </c>
      <c r="AF466" s="1">
        <f>SUMIF(County!$AT$2153:$AT$2406,$BA466,County!Y$2153:Y$2406)+SUMIF($BA$1786:$BA$1868,$BA466,AF$1786:AF$1868)</f>
        <v>0</v>
      </c>
      <c r="AG466" s="1">
        <f>SUMIF(County!$AT$2153:$AT$2406,$BA466,County!Z$2153:Z$2406)+SUMIF($BA$1786:$BA$1868,$BA466,AG$1786:AG$1868)</f>
        <v>15</v>
      </c>
      <c r="AH466" s="1"/>
      <c r="AI466" s="1"/>
      <c r="AJ466" s="1">
        <f>SUMIF(County!$AT$2153:$AT$2406,$BA466,County!AC$2153:AC$2406)+SUMIF($BA$1786:$BA$1868,$BA466,AJ$1786:AJ$1868)</f>
        <v>9</v>
      </c>
      <c r="AK466" s="1"/>
      <c r="AL466" s="1"/>
      <c r="AP466" s="7">
        <f>IF(AA466&gt;0,RANK(AA466,(W466:Y466,Z466:AN466)),0)</f>
        <v>0</v>
      </c>
      <c r="AQ466" s="7">
        <f>IF(AB466&gt;0,RANK(AB466,(W466:Y466,Z466:AN466)),0)</f>
        <v>0</v>
      </c>
      <c r="AR466" s="7">
        <f>IF(AC466&gt;0,RANK(AC466,(W466:Y466,Z466:AN466)),0)</f>
        <v>3</v>
      </c>
      <c r="AS466" s="7">
        <f>IF(AD466&gt;0,RANK(AD466,(W466:Y466,AD466:AN466)),0)</f>
        <v>0</v>
      </c>
      <c r="AT466" s="2">
        <f t="shared" si="553"/>
        <v>0</v>
      </c>
      <c r="AU466" s="2">
        <f t="shared" si="554"/>
        <v>0</v>
      </c>
      <c r="AV466" s="2">
        <f t="shared" si="555"/>
        <v>4.0309401895631336E-3</v>
      </c>
      <c r="AW466" s="2">
        <f t="shared" si="556"/>
        <v>0</v>
      </c>
      <c r="AY466" s="2" t="str">
        <f t="shared" si="528"/>
        <v>District 5</v>
      </c>
      <c r="AZ466" t="str">
        <f t="shared" si="529"/>
        <v>TX</v>
      </c>
      <c r="BA466">
        <v>5</v>
      </c>
      <c r="BC466" s="98">
        <v>48</v>
      </c>
      <c r="BD466" s="100">
        <v>905</v>
      </c>
      <c r="BE466" s="107">
        <f t="shared" si="557"/>
        <v>48905</v>
      </c>
      <c r="BF466" t="s">
        <v>2627</v>
      </c>
      <c r="BG466" t="s">
        <v>3208</v>
      </c>
    </row>
    <row r="467" spans="1:59" hidden="1" outlineLevel="1">
      <c r="A467" s="9" t="s">
        <v>1775</v>
      </c>
      <c r="B467" t="s">
        <v>2</v>
      </c>
      <c r="C467" s="1">
        <f t="shared" si="551"/>
        <v>6657</v>
      </c>
      <c r="D467" s="1"/>
      <c r="E467" s="1"/>
      <c r="F467" s="1"/>
      <c r="G467" s="1"/>
      <c r="H467" s="1"/>
      <c r="I467" s="1"/>
      <c r="J467" s="1"/>
      <c r="K467" s="7">
        <f>IF(W467&gt;0,RANK(W467,(W467:Y467,Z467:AN467)),0)</f>
        <v>1</v>
      </c>
      <c r="L467" s="7">
        <f>IF(X467&gt;0,RANK(X467,(W467:Y467,Z467:AN467)),0)</f>
        <v>0</v>
      </c>
      <c r="M467" s="7">
        <f>IF(Y467&gt;0,RANK(Y467,(W467:Y467,Z467:AN467)),0)</f>
        <v>2</v>
      </c>
      <c r="N467" s="7">
        <f>IF(Z467&gt;0,RANK(Z467,(W467:Y467,Z467:AN467)),0)</f>
        <v>3</v>
      </c>
      <c r="O467" s="49">
        <f t="shared" si="552"/>
        <v>2780</v>
      </c>
      <c r="P467" s="178">
        <f t="shared" si="492"/>
        <v>0.41760552801562267</v>
      </c>
      <c r="Q467" s="2"/>
      <c r="R467" s="2">
        <f t="shared" si="533"/>
        <v>0.70331981372990837</v>
      </c>
      <c r="S467" s="2">
        <f t="shared" si="534"/>
        <v>0</v>
      </c>
      <c r="T467" s="2">
        <f t="shared" si="535"/>
        <v>0.2857142857142857</v>
      </c>
      <c r="U467" s="2">
        <f t="shared" si="536"/>
        <v>3.7554453958239449E-3</v>
      </c>
      <c r="V467" s="2">
        <f t="shared" si="537"/>
        <v>7.2104551599819853E-3</v>
      </c>
      <c r="W467" s="1">
        <f>SUMIF(County!$AT$2153:$AT$2406,$BA467,County!P$2153:P$2406)+SUMIF($BA$1786:$BA$1868,$BA467,W$1786:W$1868)</f>
        <v>4682</v>
      </c>
      <c r="X467" s="1">
        <f>SUMIF(County!$AT$2153:$AT$2406,$BA467,County!Q$2153:Q$2406)+SUMIF($BA$1786:$BA$1868,$BA467,X$1786:X$1868)</f>
        <v>0</v>
      </c>
      <c r="Y467" s="1">
        <f>SUMIF(County!$AT$2153:$AT$2406,$BA467,County!R$2153:R$2406)+SUMIF($BA$1786:$BA$1868,$BA467,Y$1786:Y$1868)</f>
        <v>1902</v>
      </c>
      <c r="Z467" s="1">
        <f>SUMIF(County!$AT$2153:$AT$2406,$BA467,County!S$2153:S$2406)+SUMIF($BA$1786:$BA$1868,$BA467,Z$1786:Z$1868)</f>
        <v>25</v>
      </c>
      <c r="AA467" s="1">
        <f>SUMIF(County!$AT$2153:$AT$2406,$BA467,County!T$2153:T$2406)+SUMIF($BA$1786:$BA$1868,$BA467,AA$1786:AA$1868)</f>
        <v>0</v>
      </c>
      <c r="AC467" s="1">
        <f>SUMIF(County!$AT$2153:$AT$2406,$BA467,County!V$2153:V$2406)+SUMIF($BA$1786:$BA$1868,$BA467,AC$1786:AC$1868)</f>
        <v>16</v>
      </c>
      <c r="AF467" s="1">
        <f>SUMIF(County!$AT$2153:$AT$2406,$BA467,County!Y$2153:Y$2406)+SUMIF($BA$1786:$BA$1868,$BA467,AF$1786:AF$1868)</f>
        <v>0</v>
      </c>
      <c r="AG467" s="1">
        <f>SUMIF(County!$AT$2153:$AT$2406,$BA467,County!Z$2153:Z$2406)+SUMIF($BA$1786:$BA$1868,$BA467,AG$1786:AG$1868)</f>
        <v>13</v>
      </c>
      <c r="AH467" s="1"/>
      <c r="AI467" s="1"/>
      <c r="AJ467" s="1">
        <f>SUMIF(County!$AT$2153:$AT$2406,$BA467,County!AC$2153:AC$2406)+SUMIF($BA$1786:$BA$1868,$BA467,AJ$1786:AJ$1868)</f>
        <v>19</v>
      </c>
      <c r="AK467" s="1"/>
      <c r="AL467" s="1"/>
      <c r="AP467" s="7">
        <f>IF(AA467&gt;0,RANK(AA467,(W467:Y467,Z467:AN467)),0)</f>
        <v>0</v>
      </c>
      <c r="AQ467" s="7">
        <f>IF(AB467&gt;0,RANK(AB467,(W467:Y467,Z467:AN467)),0)</f>
        <v>0</v>
      </c>
      <c r="AR467" s="7">
        <f>IF(AC467&gt;0,RANK(AC467,(W467:Y467,Z467:AN467)),0)</f>
        <v>5</v>
      </c>
      <c r="AS467" s="7">
        <f>IF(AD467&gt;0,RANK(AD467,(W467:Y467,AD467:AN467)),0)</f>
        <v>0</v>
      </c>
      <c r="AT467" s="2">
        <f t="shared" si="553"/>
        <v>0</v>
      </c>
      <c r="AU467" s="2">
        <f t="shared" si="554"/>
        <v>0</v>
      </c>
      <c r="AV467" s="2">
        <f t="shared" si="555"/>
        <v>2.4034850533273247E-3</v>
      </c>
      <c r="AW467" s="2">
        <f t="shared" si="556"/>
        <v>0</v>
      </c>
      <c r="AY467" s="2" t="str">
        <f t="shared" si="528"/>
        <v>District 6</v>
      </c>
      <c r="AZ467" t="str">
        <f t="shared" si="529"/>
        <v>TX</v>
      </c>
      <c r="BA467">
        <v>6</v>
      </c>
      <c r="BC467" s="98">
        <v>48</v>
      </c>
      <c r="BD467" s="100">
        <v>906</v>
      </c>
      <c r="BE467" s="107">
        <f t="shared" si="557"/>
        <v>48906</v>
      </c>
      <c r="BF467" t="s">
        <v>2627</v>
      </c>
      <c r="BG467" t="s">
        <v>3208</v>
      </c>
    </row>
    <row r="468" spans="1:59" hidden="1" outlineLevel="1">
      <c r="A468" s="9" t="s">
        <v>1367</v>
      </c>
      <c r="B468" t="s">
        <v>2</v>
      </c>
      <c r="C468" s="1">
        <f t="shared" si="551"/>
        <v>0</v>
      </c>
      <c r="D468" s="1"/>
      <c r="E468" s="1"/>
      <c r="F468" s="1"/>
      <c r="G468" s="1"/>
      <c r="H468" s="1"/>
      <c r="I468" s="1"/>
      <c r="J468" s="1"/>
      <c r="K468" s="7">
        <f>IF(W468&gt;0,RANK(W468,(W468:Y468,Z468:AN468)),0)</f>
        <v>0</v>
      </c>
      <c r="L468" s="7">
        <f>IF(X468&gt;0,RANK(X468,(W468:Y468,Z468:AN468)),0)</f>
        <v>0</v>
      </c>
      <c r="M468" s="7">
        <f>IF(Y468&gt;0,RANK(Y468,(W468:Y468,Z468:AN468)),0)</f>
        <v>0</v>
      </c>
      <c r="N468" s="7">
        <f>IF(Z468&gt;0,RANK(Z468,(W468:Y468,Z468:AN468)),0)</f>
        <v>0</v>
      </c>
      <c r="O468" s="49">
        <f t="shared" si="552"/>
        <v>0</v>
      </c>
      <c r="P468" s="178" t="e">
        <f t="shared" si="492"/>
        <v>#DIV/0!</v>
      </c>
      <c r="Q468" s="2"/>
      <c r="R468" s="2" t="str">
        <f t="shared" si="533"/>
        <v>-</v>
      </c>
      <c r="S468" s="2" t="str">
        <f t="shared" si="534"/>
        <v>-</v>
      </c>
      <c r="T468" s="2" t="str">
        <f t="shared" si="535"/>
        <v>-</v>
      </c>
      <c r="U468" s="2" t="str">
        <f t="shared" si="536"/>
        <v>-</v>
      </c>
      <c r="V468" s="2" t="str">
        <f t="shared" si="537"/>
        <v>-</v>
      </c>
      <c r="W468" s="1">
        <f>SUMIF(County!$AT$2153:$AT$2406,$BA468,County!P$2153:P$2406)+SUMIF($BA$1786:$BA$1868,$BA468,W$1786:W$1868)</f>
        <v>0</v>
      </c>
      <c r="X468" s="1">
        <f>SUMIF(County!$AT$2153:$AT$2406,$BA468,County!Q$2153:Q$2406)+SUMIF($BA$1786:$BA$1868,$BA468,X$1786:X$1868)</f>
        <v>0</v>
      </c>
      <c r="Y468" s="1">
        <f>SUMIF(County!$AT$2153:$AT$2406,$BA468,County!R$2153:R$2406)+SUMIF($BA$1786:$BA$1868,$BA468,Y$1786:Y$1868)</f>
        <v>0</v>
      </c>
      <c r="Z468" s="1">
        <f>SUMIF(County!$AT$2153:$AT$2406,$BA468,County!S$2153:S$2406)+SUMIF($BA$1786:$BA$1868,$BA468,Z$1786:Z$1868)</f>
        <v>0</v>
      </c>
      <c r="AA468" s="1">
        <f>SUMIF(County!$AT$2153:$AT$2406,$BA468,County!T$2153:T$2406)+SUMIF($BA$1786:$BA$1868,$BA468,AA$1786:AA$1868)</f>
        <v>0</v>
      </c>
      <c r="AC468" s="1">
        <f>SUMIF(County!$AT$2153:$AT$2406,$BA468,County!V$2153:V$2406)+SUMIF($BA$1786:$BA$1868,$BA468,AC$1786:AC$1868)</f>
        <v>0</v>
      </c>
      <c r="AF468" s="1">
        <f>SUMIF(County!$AT$2153:$AT$2406,$BA468,County!Y$2153:Y$2406)+SUMIF($BA$1786:$BA$1868,$BA468,AF$1786:AF$1868)</f>
        <v>0</v>
      </c>
      <c r="AG468" s="1">
        <f>SUMIF(County!$AT$2153:$AT$2406,$BA468,County!Z$2153:Z$2406)+SUMIF($BA$1786:$BA$1868,$BA468,AG$1786:AG$1868)</f>
        <v>0</v>
      </c>
      <c r="AH468" s="1"/>
      <c r="AI468" s="1"/>
      <c r="AJ468" s="1">
        <f>SUMIF(County!$AT$2153:$AT$2406,$BA468,County!AC$2153:AC$2406)+SUMIF($BA$1786:$BA$1868,$BA468,AJ$1786:AJ$1868)</f>
        <v>0</v>
      </c>
      <c r="AK468" s="1"/>
      <c r="AL468" s="1"/>
      <c r="AP468" s="7">
        <f>IF(AA468&gt;0,RANK(AA468,(W468:Y468,Z468:AN468)),0)</f>
        <v>0</v>
      </c>
      <c r="AQ468" s="7">
        <f>IF(AB468&gt;0,RANK(AB468,(W468:Y468,Z468:AN468)),0)</f>
        <v>0</v>
      </c>
      <c r="AR468" s="7">
        <f>IF(AC468&gt;0,RANK(AC468,(W468:Y468,Z468:AN468)),0)</f>
        <v>0</v>
      </c>
      <c r="AS468" s="7">
        <f>IF(AD468&gt;0,RANK(AD468,(W468:Y468,AD468:AN468)),0)</f>
        <v>0</v>
      </c>
      <c r="AT468" s="2" t="str">
        <f t="shared" si="553"/>
        <v>-</v>
      </c>
      <c r="AU468" s="2" t="str">
        <f t="shared" si="554"/>
        <v>-</v>
      </c>
      <c r="AV468" s="2" t="str">
        <f t="shared" si="555"/>
        <v>-</v>
      </c>
      <c r="AW468" s="2" t="str">
        <f t="shared" si="556"/>
        <v>-</v>
      </c>
      <c r="AY468" s="2" t="str">
        <f t="shared" si="528"/>
        <v>District 7</v>
      </c>
      <c r="AZ468" t="str">
        <f t="shared" si="529"/>
        <v>TX</v>
      </c>
      <c r="BA468">
        <v>7</v>
      </c>
      <c r="BC468" s="98">
        <v>48</v>
      </c>
      <c r="BD468" s="100">
        <v>907</v>
      </c>
      <c r="BE468" s="107">
        <f t="shared" si="557"/>
        <v>48907</v>
      </c>
      <c r="BF468" t="s">
        <v>2627</v>
      </c>
      <c r="BG468" t="s">
        <v>3208</v>
      </c>
    </row>
    <row r="469" spans="1:59" hidden="1" outlineLevel="1">
      <c r="A469" s="9" t="s">
        <v>279</v>
      </c>
      <c r="B469" t="s">
        <v>2</v>
      </c>
      <c r="C469" s="1">
        <f t="shared" si="551"/>
        <v>17656</v>
      </c>
      <c r="D469" s="1"/>
      <c r="E469" s="1"/>
      <c r="F469" s="1"/>
      <c r="G469" s="1"/>
      <c r="H469" s="1"/>
      <c r="I469" s="1"/>
      <c r="J469" s="1"/>
      <c r="K469" s="7">
        <f>IF(W469&gt;0,RANK(W469,(W469:Y469,Z469:AN469)),0)</f>
        <v>1</v>
      </c>
      <c r="L469" s="7">
        <f>IF(X469&gt;0,RANK(X469,(W469:Y469,Z469:AN469)),0)</f>
        <v>0</v>
      </c>
      <c r="M469" s="7">
        <f>IF(Y469&gt;0,RANK(Y469,(W469:Y469,Z469:AN469)),0)</f>
        <v>2</v>
      </c>
      <c r="N469" s="7">
        <f>IF(Z469&gt;0,RANK(Z469,(W469:Y469,Z469:AN469)),0)</f>
        <v>3</v>
      </c>
      <c r="O469" s="49">
        <f t="shared" si="552"/>
        <v>4491</v>
      </c>
      <c r="P469" s="178">
        <f t="shared" si="492"/>
        <v>0.25436112369732666</v>
      </c>
      <c r="Q469" s="2"/>
      <c r="R469" s="2">
        <f t="shared" si="533"/>
        <v>0.62313094698686</v>
      </c>
      <c r="S469" s="2">
        <f t="shared" si="534"/>
        <v>0</v>
      </c>
      <c r="T469" s="2">
        <f t="shared" si="535"/>
        <v>0.36876982328953328</v>
      </c>
      <c r="U469" s="2">
        <f t="shared" si="536"/>
        <v>3.6248300860897147E-3</v>
      </c>
      <c r="V469" s="2">
        <f t="shared" si="537"/>
        <v>4.4743996375170014E-3</v>
      </c>
      <c r="W469" s="1">
        <f>SUMIF(County!$AT$2153:$AT$2406,$BA469,County!P$2153:P$2406)+SUMIF($BA$1786:$BA$1868,$BA469,W$1786:W$1868)</f>
        <v>11002</v>
      </c>
      <c r="X469" s="1">
        <f>SUMIF(County!$AT$2153:$AT$2406,$BA469,County!Q$2153:Q$2406)+SUMIF($BA$1786:$BA$1868,$BA469,X$1786:X$1868)</f>
        <v>0</v>
      </c>
      <c r="Y469" s="1">
        <f>SUMIF(County!$AT$2153:$AT$2406,$BA469,County!R$2153:R$2406)+SUMIF($BA$1786:$BA$1868,$BA469,Y$1786:Y$1868)</f>
        <v>6511</v>
      </c>
      <c r="Z469" s="1">
        <f>SUMIF(County!$AT$2153:$AT$2406,$BA469,County!S$2153:S$2406)+SUMIF($BA$1786:$BA$1868,$BA469,Z$1786:Z$1868)</f>
        <v>64</v>
      </c>
      <c r="AA469" s="1">
        <f>SUMIF(County!$AT$2153:$AT$2406,$BA469,County!T$2153:T$2406)+SUMIF($BA$1786:$BA$1868,$BA469,AA$1786:AA$1868)</f>
        <v>0</v>
      </c>
      <c r="AC469" s="1">
        <f>SUMIF(County!$AT$2153:$AT$2406,$BA469,County!V$2153:V$2406)+SUMIF($BA$1786:$BA$1868,$BA469,AC$1786:AC$1868)</f>
        <v>25</v>
      </c>
      <c r="AF469" s="1">
        <f>SUMIF(County!$AT$2153:$AT$2406,$BA469,County!Y$2153:Y$2406)+SUMIF($BA$1786:$BA$1868,$BA469,AF$1786:AF$1868)</f>
        <v>0</v>
      </c>
      <c r="AG469" s="1">
        <f>SUMIF(County!$AT$2153:$AT$2406,$BA469,County!Z$2153:Z$2406)+SUMIF($BA$1786:$BA$1868,$BA469,AG$1786:AG$1868)</f>
        <v>18</v>
      </c>
      <c r="AH469" s="1"/>
      <c r="AI469" s="1"/>
      <c r="AJ469" s="1">
        <f>SUMIF(County!$AT$2153:$AT$2406,$BA469,County!AC$2153:AC$2406)+SUMIF($BA$1786:$BA$1868,$BA469,AJ$1786:AJ$1868)</f>
        <v>36</v>
      </c>
      <c r="AK469" s="1"/>
      <c r="AL469" s="1"/>
      <c r="AP469" s="7">
        <f>IF(AA469&gt;0,RANK(AA469,(W469:Y469,Z469:AN469)),0)</f>
        <v>0</v>
      </c>
      <c r="AQ469" s="7">
        <f>IF(AB469&gt;0,RANK(AB469,(W469:Y469,Z469:AN469)),0)</f>
        <v>0</v>
      </c>
      <c r="AR469" s="7">
        <f>IF(AC469&gt;0,RANK(AC469,(W469:Y469,Z469:AN469)),0)</f>
        <v>5</v>
      </c>
      <c r="AS469" s="7">
        <f>IF(AD469&gt;0,RANK(AD469,(W469:Y469,AD469:AN469)),0)</f>
        <v>0</v>
      </c>
      <c r="AT469" s="2">
        <f t="shared" si="553"/>
        <v>0</v>
      </c>
      <c r="AU469" s="2">
        <f t="shared" si="554"/>
        <v>0</v>
      </c>
      <c r="AV469" s="2">
        <f t="shared" si="555"/>
        <v>1.4159492523787948E-3</v>
      </c>
      <c r="AW469" s="2">
        <f t="shared" si="556"/>
        <v>0</v>
      </c>
      <c r="AY469" s="2" t="str">
        <f t="shared" si="528"/>
        <v>District 8</v>
      </c>
      <c r="AZ469" t="str">
        <f t="shared" si="529"/>
        <v>TX</v>
      </c>
      <c r="BA469">
        <v>8</v>
      </c>
      <c r="BC469" s="98">
        <v>48</v>
      </c>
      <c r="BD469" s="100">
        <v>908</v>
      </c>
      <c r="BE469" s="107">
        <f t="shared" si="557"/>
        <v>48908</v>
      </c>
      <c r="BF469" t="s">
        <v>2627</v>
      </c>
      <c r="BG469" t="s">
        <v>3208</v>
      </c>
    </row>
    <row r="470" spans="1:59" hidden="1" outlineLevel="1">
      <c r="A470" s="9" t="s">
        <v>3025</v>
      </c>
      <c r="B470" t="s">
        <v>2</v>
      </c>
      <c r="C470" s="1">
        <f t="shared" si="551"/>
        <v>0</v>
      </c>
      <c r="D470" s="1"/>
      <c r="E470" s="1"/>
      <c r="F470" s="1"/>
      <c r="G470" s="1"/>
      <c r="H470" s="1"/>
      <c r="I470" s="1"/>
      <c r="J470" s="1"/>
      <c r="K470" s="7">
        <f>IF(W470&gt;0,RANK(W470,(W470:Y470,Z470:AN470)),0)</f>
        <v>0</v>
      </c>
      <c r="L470" s="7">
        <f>IF(X470&gt;0,RANK(X470,(W470:Y470,Z470:AN470)),0)</f>
        <v>0</v>
      </c>
      <c r="M470" s="7">
        <f>IF(Y470&gt;0,RANK(Y470,(W470:Y470,Z470:AN470)),0)</f>
        <v>0</v>
      </c>
      <c r="N470" s="7">
        <f>IF(Z470&gt;0,RANK(Z470,(W470:Y470,Z470:AN470)),0)</f>
        <v>0</v>
      </c>
      <c r="O470" s="49">
        <f t="shared" si="552"/>
        <v>0</v>
      </c>
      <c r="P470" s="178" t="e">
        <f t="shared" si="492"/>
        <v>#DIV/0!</v>
      </c>
      <c r="Q470" s="2"/>
      <c r="R470" s="2" t="str">
        <f t="shared" si="533"/>
        <v>-</v>
      </c>
      <c r="S470" s="2" t="str">
        <f t="shared" si="534"/>
        <v>-</v>
      </c>
      <c r="T470" s="2" t="str">
        <f t="shared" si="535"/>
        <v>-</v>
      </c>
      <c r="U470" s="2" t="str">
        <f t="shared" si="536"/>
        <v>-</v>
      </c>
      <c r="V470" s="2" t="str">
        <f t="shared" si="537"/>
        <v>-</v>
      </c>
      <c r="W470" s="1">
        <f>SUMIF(County!$AT$2153:$AT$2406,$BA470,County!P$2153:P$2406)+SUMIF($BA$1786:$BA$1868,$BA470,W$1786:W$1868)</f>
        <v>0</v>
      </c>
      <c r="X470" s="1">
        <f>SUMIF(County!$AT$2153:$AT$2406,$BA470,County!Q$2153:Q$2406)+SUMIF($BA$1786:$BA$1868,$BA470,X$1786:X$1868)</f>
        <v>0</v>
      </c>
      <c r="Y470" s="1">
        <f>SUMIF(County!$AT$2153:$AT$2406,$BA470,County!R$2153:R$2406)+SUMIF($BA$1786:$BA$1868,$BA470,Y$1786:Y$1868)</f>
        <v>0</v>
      </c>
      <c r="Z470" s="1">
        <f>SUMIF(County!$AT$2153:$AT$2406,$BA470,County!S$2153:S$2406)+SUMIF($BA$1786:$BA$1868,$BA470,Z$1786:Z$1868)</f>
        <v>0</v>
      </c>
      <c r="AA470" s="1">
        <f>SUMIF(County!$AT$2153:$AT$2406,$BA470,County!T$2153:T$2406)+SUMIF($BA$1786:$BA$1868,$BA470,AA$1786:AA$1868)</f>
        <v>0</v>
      </c>
      <c r="AC470" s="1">
        <f>SUMIF(County!$AT$2153:$AT$2406,$BA470,County!V$2153:V$2406)+SUMIF($BA$1786:$BA$1868,$BA470,AC$1786:AC$1868)</f>
        <v>0</v>
      </c>
      <c r="AF470" s="1">
        <f>SUMIF(County!$AT$2153:$AT$2406,$BA470,County!Y$2153:Y$2406)+SUMIF($BA$1786:$BA$1868,$BA470,AF$1786:AF$1868)</f>
        <v>0</v>
      </c>
      <c r="AG470" s="1">
        <f>SUMIF(County!$AT$2153:$AT$2406,$BA470,County!Z$2153:Z$2406)+SUMIF($BA$1786:$BA$1868,$BA470,AG$1786:AG$1868)</f>
        <v>0</v>
      </c>
      <c r="AH470" s="1"/>
      <c r="AI470" s="1"/>
      <c r="AJ470" s="1">
        <f>SUMIF(County!$AT$2153:$AT$2406,$BA470,County!AC$2153:AC$2406)+SUMIF($BA$1786:$BA$1868,$BA470,AJ$1786:AJ$1868)</f>
        <v>0</v>
      </c>
      <c r="AK470" s="1"/>
      <c r="AL470" s="1"/>
      <c r="AP470" s="7">
        <f>IF(AA470&gt;0,RANK(AA470,(W470:Y470,Z470:AN470)),0)</f>
        <v>0</v>
      </c>
      <c r="AQ470" s="7">
        <f>IF(AB470&gt;0,RANK(AB470,(W470:Y470,Z470:AN470)),0)</f>
        <v>0</v>
      </c>
      <c r="AR470" s="7">
        <f>IF(AC470&gt;0,RANK(AC470,(W470:Y470,Z470:AN470)),0)</f>
        <v>0</v>
      </c>
      <c r="AS470" s="7">
        <f>IF(AD470&gt;0,RANK(AD470,(W470:Y470,AD470:AN470)),0)</f>
        <v>0</v>
      </c>
      <c r="AT470" s="2" t="str">
        <f t="shared" si="553"/>
        <v>-</v>
      </c>
      <c r="AU470" s="2" t="str">
        <f t="shared" si="554"/>
        <v>-</v>
      </c>
      <c r="AV470" s="2" t="str">
        <f t="shared" si="555"/>
        <v>-</v>
      </c>
      <c r="AW470" s="2" t="str">
        <f t="shared" si="556"/>
        <v>-</v>
      </c>
      <c r="AY470" s="2" t="str">
        <f t="shared" si="528"/>
        <v>District 9</v>
      </c>
      <c r="AZ470" t="str">
        <f t="shared" si="529"/>
        <v>TX</v>
      </c>
      <c r="BA470">
        <v>9</v>
      </c>
      <c r="BC470" s="98">
        <v>48</v>
      </c>
      <c r="BD470" s="100">
        <v>909</v>
      </c>
      <c r="BE470" s="107">
        <f t="shared" si="557"/>
        <v>48909</v>
      </c>
      <c r="BF470" t="s">
        <v>2627</v>
      </c>
      <c r="BG470" t="s">
        <v>3208</v>
      </c>
    </row>
    <row r="471" spans="1:59" hidden="1" outlineLevel="1">
      <c r="A471" s="9" t="s">
        <v>51</v>
      </c>
      <c r="B471" t="s">
        <v>2</v>
      </c>
      <c r="C471" s="1">
        <f t="shared" si="551"/>
        <v>5076</v>
      </c>
      <c r="D471" s="1"/>
      <c r="E471" s="1"/>
      <c r="F471" s="1"/>
      <c r="G471" s="1"/>
      <c r="H471" s="1"/>
      <c r="I471" s="1"/>
      <c r="J471" s="1"/>
      <c r="K471" s="7">
        <f>IF(W471&gt;0,RANK(W471,(W471:Y471,Z471:AN471)),0)</f>
        <v>1</v>
      </c>
      <c r="L471" s="7">
        <f>IF(X471&gt;0,RANK(X471,(W471:Y471,Z471:AN471)),0)</f>
        <v>0</v>
      </c>
      <c r="M471" s="7">
        <f>IF(Y471&gt;0,RANK(Y471,(W471:Y471,Z471:AN471)),0)</f>
        <v>2</v>
      </c>
      <c r="N471" s="7">
        <f>IF(Z471&gt;0,RANK(Z471,(W471:Y471,Z471:AN471)),0)</f>
        <v>3</v>
      </c>
      <c r="O471" s="49">
        <f t="shared" si="552"/>
        <v>2092</v>
      </c>
      <c r="P471" s="178">
        <f t="shared" si="492"/>
        <v>0.41213553979511425</v>
      </c>
      <c r="Q471" s="2"/>
      <c r="R471" s="2">
        <f t="shared" si="533"/>
        <v>0.69996059889676909</v>
      </c>
      <c r="S471" s="2">
        <f t="shared" si="534"/>
        <v>0</v>
      </c>
      <c r="T471" s="2">
        <f t="shared" si="535"/>
        <v>0.28782505910165485</v>
      </c>
      <c r="U471" s="2">
        <f t="shared" si="536"/>
        <v>4.1371158392434987E-3</v>
      </c>
      <c r="V471" s="2">
        <f t="shared" si="537"/>
        <v>8.0772261623325639E-3</v>
      </c>
      <c r="W471" s="1">
        <f>SUMIF(County!$AT$2153:$AT$2406,$BA471,County!P$2153:P$2406)+SUMIF($BA$1786:$BA$1868,$BA471,W$1786:W$1868)</f>
        <v>3553</v>
      </c>
      <c r="X471" s="1">
        <f>SUMIF(County!$AT$2153:$AT$2406,$BA471,County!Q$2153:Q$2406)+SUMIF($BA$1786:$BA$1868,$BA471,X$1786:X$1868)</f>
        <v>0</v>
      </c>
      <c r="Y471" s="1">
        <f>SUMIF(County!$AT$2153:$AT$2406,$BA471,County!R$2153:R$2406)+SUMIF($BA$1786:$BA$1868,$BA471,Y$1786:Y$1868)</f>
        <v>1461</v>
      </c>
      <c r="Z471" s="1">
        <f>SUMIF(County!$AT$2153:$AT$2406,$BA471,County!S$2153:S$2406)+SUMIF($BA$1786:$BA$1868,$BA471,Z$1786:Z$1868)</f>
        <v>21</v>
      </c>
      <c r="AA471" s="1">
        <f>SUMIF(County!$AT$2153:$AT$2406,$BA471,County!T$2153:T$2406)+SUMIF($BA$1786:$BA$1868,$BA471,AA$1786:AA$1868)</f>
        <v>0</v>
      </c>
      <c r="AC471" s="1">
        <f>SUMIF(County!$AT$2153:$AT$2406,$BA471,County!V$2153:V$2406)+SUMIF($BA$1786:$BA$1868,$BA471,AC$1786:AC$1868)</f>
        <v>19</v>
      </c>
      <c r="AF471" s="1">
        <f>SUMIF(County!$AT$2153:$AT$2406,$BA471,County!Y$2153:Y$2406)+SUMIF($BA$1786:$BA$1868,$BA471,AF$1786:AF$1868)</f>
        <v>0</v>
      </c>
      <c r="AG471" s="1">
        <f>SUMIF(County!$AT$2153:$AT$2406,$BA471,County!Z$2153:Z$2406)+SUMIF($BA$1786:$BA$1868,$BA471,AG$1786:AG$1868)</f>
        <v>7</v>
      </c>
      <c r="AH471" s="1"/>
      <c r="AI471" s="1"/>
      <c r="AJ471" s="1">
        <f>SUMIF(County!$AT$2153:$AT$2406,$BA471,County!AC$2153:AC$2406)+SUMIF($BA$1786:$BA$1868,$BA471,AJ$1786:AJ$1868)</f>
        <v>15</v>
      </c>
      <c r="AK471" s="1"/>
      <c r="AL471" s="1"/>
      <c r="AP471" s="7">
        <f>IF(AA471&gt;0,RANK(AA471,(W471:Y471,Z471:AN471)),0)</f>
        <v>0</v>
      </c>
      <c r="AQ471" s="7">
        <f>IF(AB471&gt;0,RANK(AB471,(W471:Y471,Z471:AN471)),0)</f>
        <v>0</v>
      </c>
      <c r="AR471" s="7">
        <f>IF(AC471&gt;0,RANK(AC471,(W471:Y471,Z471:AN471)),0)</f>
        <v>4</v>
      </c>
      <c r="AS471" s="7">
        <f>IF(AD471&gt;0,RANK(AD471,(W471:Y471,AD471:AN471)),0)</f>
        <v>0</v>
      </c>
      <c r="AT471" s="2">
        <f t="shared" si="553"/>
        <v>0</v>
      </c>
      <c r="AU471" s="2">
        <f t="shared" si="554"/>
        <v>0</v>
      </c>
      <c r="AV471" s="2">
        <f t="shared" si="555"/>
        <v>3.7431048069345944E-3</v>
      </c>
      <c r="AW471" s="2">
        <f t="shared" si="556"/>
        <v>0</v>
      </c>
      <c r="AY471" s="2" t="str">
        <f t="shared" si="528"/>
        <v>District 10</v>
      </c>
      <c r="AZ471" t="str">
        <f t="shared" si="529"/>
        <v>TX</v>
      </c>
      <c r="BA471">
        <v>10</v>
      </c>
      <c r="BC471" s="98">
        <v>48</v>
      </c>
      <c r="BD471" s="100">
        <v>910</v>
      </c>
      <c r="BE471" s="107">
        <f t="shared" si="557"/>
        <v>48910</v>
      </c>
      <c r="BF471" t="s">
        <v>2627</v>
      </c>
      <c r="BG471" t="s">
        <v>3208</v>
      </c>
    </row>
    <row r="472" spans="1:59" hidden="1" outlineLevel="1">
      <c r="A472" s="9" t="s">
        <v>1909</v>
      </c>
      <c r="B472" t="s">
        <v>2</v>
      </c>
      <c r="C472" s="1">
        <f t="shared" si="551"/>
        <v>13921</v>
      </c>
      <c r="D472" s="1"/>
      <c r="E472" s="1"/>
      <c r="F472" s="1"/>
      <c r="G472" s="1"/>
      <c r="H472" s="1"/>
      <c r="I472" s="1"/>
      <c r="J472" s="1"/>
      <c r="K472" s="7">
        <f>IF(W472&gt;0,RANK(W472,(W472:Y472,Z472:AN472)),0)</f>
        <v>1</v>
      </c>
      <c r="L472" s="7">
        <f>IF(X472&gt;0,RANK(X472,(W472:Y472,Z472:AN472)),0)</f>
        <v>0</v>
      </c>
      <c r="M472" s="7">
        <f>IF(Y472&gt;0,RANK(Y472,(W472:Y472,Z472:AN472)),0)</f>
        <v>2</v>
      </c>
      <c r="N472" s="7">
        <f>IF(Z472&gt;0,RANK(Z472,(W472:Y472,Z472:AN472)),0)</f>
        <v>4</v>
      </c>
      <c r="O472" s="49">
        <f t="shared" si="552"/>
        <v>3464</v>
      </c>
      <c r="P472" s="178">
        <f t="shared" si="492"/>
        <v>0.24883269880037354</v>
      </c>
      <c r="Q472" s="2"/>
      <c r="R472" s="2">
        <f t="shared" si="533"/>
        <v>0.6158321959629337</v>
      </c>
      <c r="S472" s="2">
        <f t="shared" si="534"/>
        <v>0</v>
      </c>
      <c r="T472" s="2">
        <f t="shared" si="535"/>
        <v>0.36699949716256014</v>
      </c>
      <c r="U472" s="2">
        <f t="shared" si="536"/>
        <v>3.9508655987357229E-3</v>
      </c>
      <c r="V472" s="2">
        <f t="shared" si="537"/>
        <v>1.3217441275770434E-2</v>
      </c>
      <c r="W472" s="1">
        <f>SUMIF(County!$AT$2153:$AT$2406,$BA472,County!P$2153:P$2406)+SUMIF($BA$1786:$BA$1868,$BA472,W$1786:W$1868)</f>
        <v>8573</v>
      </c>
      <c r="X472" s="1">
        <f>SUMIF(County!$AT$2153:$AT$2406,$BA472,County!Q$2153:Q$2406)+SUMIF($BA$1786:$BA$1868,$BA472,X$1786:X$1868)</f>
        <v>0</v>
      </c>
      <c r="Y472" s="1">
        <f>SUMIF(County!$AT$2153:$AT$2406,$BA472,County!R$2153:R$2406)+SUMIF($BA$1786:$BA$1868,$BA472,Y$1786:Y$1868)</f>
        <v>5109</v>
      </c>
      <c r="Z472" s="1">
        <f>SUMIF(County!$AT$2153:$AT$2406,$BA472,County!S$2153:S$2406)+SUMIF($BA$1786:$BA$1868,$BA472,Z$1786:Z$1868)</f>
        <v>55</v>
      </c>
      <c r="AA472" s="1">
        <f>SUMIF(County!$AT$2153:$AT$2406,$BA472,County!T$2153:T$2406)+SUMIF($BA$1786:$BA$1868,$BA472,AA$1786:AA$1868)</f>
        <v>0</v>
      </c>
      <c r="AC472" s="1">
        <f>SUMIF(County!$AT$2153:$AT$2406,$BA472,County!V$2153:V$2406)+SUMIF($BA$1786:$BA$1868,$BA472,AC$1786:AC$1868)</f>
        <v>51</v>
      </c>
      <c r="AF472" s="1">
        <f>SUMIF(County!$AT$2153:$AT$2406,$BA472,County!Y$2153:Y$2406)+SUMIF($BA$1786:$BA$1868,$BA472,AF$1786:AF$1868)</f>
        <v>0</v>
      </c>
      <c r="AG472" s="1">
        <f>SUMIF(County!$AT$2153:$AT$2406,$BA472,County!Z$2153:Z$2406)+SUMIF($BA$1786:$BA$1868,$BA472,AG$1786:AG$1868)</f>
        <v>26</v>
      </c>
      <c r="AH472" s="1"/>
      <c r="AI472" s="1"/>
      <c r="AJ472" s="1">
        <f>SUMIF(County!$AT$2153:$AT$2406,$BA472,County!AC$2153:AC$2406)+SUMIF($BA$1786:$BA$1868,$BA472,AJ$1786:AJ$1868)</f>
        <v>107</v>
      </c>
      <c r="AK472" s="1"/>
      <c r="AL472" s="1"/>
      <c r="AP472" s="7">
        <f>IF(AA472&gt;0,RANK(AA472,(W472:Y472,Z472:AN472)),0)</f>
        <v>0</v>
      </c>
      <c r="AQ472" s="7">
        <f>IF(AB472&gt;0,RANK(AB472,(W472:Y472,Z472:AN472)),0)</f>
        <v>0</v>
      </c>
      <c r="AR472" s="7">
        <f>IF(AC472&gt;0,RANK(AC472,(W472:Y472,Z472:AN472)),0)</f>
        <v>5</v>
      </c>
      <c r="AS472" s="7">
        <f>IF(AD472&gt;0,RANK(AD472,(W472:Y472,AD472:AN472)),0)</f>
        <v>0</v>
      </c>
      <c r="AT472" s="2">
        <f t="shared" si="553"/>
        <v>0</v>
      </c>
      <c r="AU472" s="2">
        <f t="shared" si="554"/>
        <v>0</v>
      </c>
      <c r="AV472" s="2">
        <f t="shared" si="555"/>
        <v>3.6635299188276706E-3</v>
      </c>
      <c r="AW472" s="2">
        <f t="shared" si="556"/>
        <v>0</v>
      </c>
      <c r="AY472" s="2" t="str">
        <f t="shared" si="528"/>
        <v>District 11</v>
      </c>
      <c r="AZ472" t="str">
        <f t="shared" si="529"/>
        <v>TX</v>
      </c>
      <c r="BA472">
        <v>11</v>
      </c>
      <c r="BC472" s="98">
        <v>48</v>
      </c>
      <c r="BD472" s="100">
        <v>911</v>
      </c>
      <c r="BE472" s="107">
        <f t="shared" si="557"/>
        <v>48911</v>
      </c>
      <c r="BF472" t="s">
        <v>2627</v>
      </c>
      <c r="BG472" t="s">
        <v>3208</v>
      </c>
    </row>
    <row r="473" spans="1:59" hidden="1" outlineLevel="1">
      <c r="A473" s="9" t="s">
        <v>473</v>
      </c>
      <c r="B473" t="s">
        <v>2</v>
      </c>
      <c r="C473" s="1">
        <f t="shared" si="551"/>
        <v>3304</v>
      </c>
      <c r="D473" s="1"/>
      <c r="E473" s="1"/>
      <c r="F473" s="1"/>
      <c r="G473" s="1"/>
      <c r="H473" s="1"/>
      <c r="I473" s="1"/>
      <c r="J473" s="1"/>
      <c r="K473" s="7">
        <f>IF(W473&gt;0,RANK(W473,(W473:Y473,Z473:AN473)),0)</f>
        <v>1</v>
      </c>
      <c r="L473" s="7">
        <f>IF(X473&gt;0,RANK(X473,(W473:Y473,Z473:AN473)),0)</f>
        <v>0</v>
      </c>
      <c r="M473" s="7">
        <f>IF(Y473&gt;0,RANK(Y473,(W473:Y473,Z473:AN473)),0)</f>
        <v>2</v>
      </c>
      <c r="N473" s="7">
        <f>IF(Z473&gt;0,RANK(Z473,(W473:Y473,Z473:AN473)),0)</f>
        <v>3</v>
      </c>
      <c r="O473" s="49">
        <f t="shared" si="552"/>
        <v>333</v>
      </c>
      <c r="P473" s="178">
        <f t="shared" si="492"/>
        <v>0.10078692493946731</v>
      </c>
      <c r="Q473" s="2"/>
      <c r="R473" s="2">
        <f t="shared" si="533"/>
        <v>0.54721549636803879</v>
      </c>
      <c r="S473" s="2">
        <f t="shared" si="534"/>
        <v>0</v>
      </c>
      <c r="T473" s="2">
        <f t="shared" si="535"/>
        <v>0.44642857142857145</v>
      </c>
      <c r="U473" s="2">
        <f t="shared" si="536"/>
        <v>2.4213075060532689E-3</v>
      </c>
      <c r="V473" s="2">
        <f t="shared" si="537"/>
        <v>3.9346246973364892E-3</v>
      </c>
      <c r="W473" s="1">
        <f>SUMIF(County!$AT$2153:$AT$2406,$BA473,County!P$2153:P$2406)+SUMIF($BA$1786:$BA$1868,$BA473,W$1786:W$1868)</f>
        <v>1808</v>
      </c>
      <c r="X473" s="1">
        <f>SUMIF(County!$AT$2153:$AT$2406,$BA473,County!Q$2153:Q$2406)+SUMIF($BA$1786:$BA$1868,$BA473,X$1786:X$1868)</f>
        <v>0</v>
      </c>
      <c r="Y473" s="1">
        <f>SUMIF(County!$AT$2153:$AT$2406,$BA473,County!R$2153:R$2406)+SUMIF($BA$1786:$BA$1868,$BA473,Y$1786:Y$1868)</f>
        <v>1475</v>
      </c>
      <c r="Z473" s="1">
        <f>SUMIF(County!$AT$2153:$AT$2406,$BA473,County!S$2153:S$2406)+SUMIF($BA$1786:$BA$1868,$BA473,Z$1786:Z$1868)</f>
        <v>8</v>
      </c>
      <c r="AA473" s="1">
        <f>SUMIF(County!$AT$2153:$AT$2406,$BA473,County!T$2153:T$2406)+SUMIF($BA$1786:$BA$1868,$BA473,AA$1786:AA$1868)</f>
        <v>0</v>
      </c>
      <c r="AC473" s="1">
        <f>SUMIF(County!$AT$2153:$AT$2406,$BA473,County!V$2153:V$2406)+SUMIF($BA$1786:$BA$1868,$BA473,AC$1786:AC$1868)</f>
        <v>6</v>
      </c>
      <c r="AF473" s="1">
        <f>SUMIF(County!$AT$2153:$AT$2406,$BA473,County!Y$2153:Y$2406)+SUMIF($BA$1786:$BA$1868,$BA473,AF$1786:AF$1868)</f>
        <v>0</v>
      </c>
      <c r="AG473" s="1">
        <f>SUMIF(County!$AT$2153:$AT$2406,$BA473,County!Z$2153:Z$2406)+SUMIF($BA$1786:$BA$1868,$BA473,AG$1786:AG$1868)</f>
        <v>1</v>
      </c>
      <c r="AH473" s="1"/>
      <c r="AI473" s="1"/>
      <c r="AJ473" s="1">
        <f>SUMIF(County!$AT$2153:$AT$2406,$BA473,County!AC$2153:AC$2406)+SUMIF($BA$1786:$BA$1868,$BA473,AJ$1786:AJ$1868)</f>
        <v>6</v>
      </c>
      <c r="AK473" s="1"/>
      <c r="AL473" s="1"/>
      <c r="AP473" s="7">
        <f>IF(AA473&gt;0,RANK(AA473,(W473:Y473,Z473:AN473)),0)</f>
        <v>0</v>
      </c>
      <c r="AQ473" s="7">
        <f>IF(AB473&gt;0,RANK(AB473,(W473:Y473,Z473:AN473)),0)</f>
        <v>0</v>
      </c>
      <c r="AR473" s="7">
        <f>IF(AC473&gt;0,RANK(AC473,(W473:Y473,Z473:AN473)),0)</f>
        <v>4</v>
      </c>
      <c r="AS473" s="7">
        <f>IF(AD473&gt;0,RANK(AD473,(W473:Y473,AD473:AN473)),0)</f>
        <v>0</v>
      </c>
      <c r="AT473" s="2">
        <f t="shared" si="553"/>
        <v>0</v>
      </c>
      <c r="AU473" s="2">
        <f t="shared" si="554"/>
        <v>0</v>
      </c>
      <c r="AV473" s="2">
        <f t="shared" si="555"/>
        <v>1.8159806295399517E-3</v>
      </c>
      <c r="AW473" s="2">
        <f t="shared" si="556"/>
        <v>0</v>
      </c>
      <c r="AY473" s="2" t="str">
        <f t="shared" si="528"/>
        <v>District 12</v>
      </c>
      <c r="AZ473" t="str">
        <f t="shared" si="529"/>
        <v>TX</v>
      </c>
      <c r="BA473">
        <v>12</v>
      </c>
      <c r="BC473" s="98">
        <v>48</v>
      </c>
      <c r="BD473" s="100">
        <v>912</v>
      </c>
      <c r="BE473" s="107">
        <f t="shared" si="557"/>
        <v>48912</v>
      </c>
      <c r="BF473" t="s">
        <v>2627</v>
      </c>
      <c r="BG473" t="s">
        <v>3208</v>
      </c>
    </row>
    <row r="474" spans="1:59" hidden="1" outlineLevel="1">
      <c r="A474" s="9" t="s">
        <v>584</v>
      </c>
      <c r="B474" t="s">
        <v>2</v>
      </c>
      <c r="C474" s="1">
        <f t="shared" si="551"/>
        <v>13727</v>
      </c>
      <c r="D474" s="1"/>
      <c r="E474" s="1"/>
      <c r="F474" s="1"/>
      <c r="G474" s="1"/>
      <c r="H474" s="1"/>
      <c r="I474" s="1"/>
      <c r="J474" s="1"/>
      <c r="K474" s="7">
        <f>IF(W474&gt;0,RANK(W474,(W474:Y474,Z474:AN474)),0)</f>
        <v>1</v>
      </c>
      <c r="L474" s="7">
        <f>IF(X474&gt;0,RANK(X474,(W474:Y474,Z474:AN474)),0)</f>
        <v>0</v>
      </c>
      <c r="M474" s="7">
        <f>IF(Y474&gt;0,RANK(Y474,(W474:Y474,Z474:AN474)),0)</f>
        <v>2</v>
      </c>
      <c r="N474" s="7">
        <f>IF(Z474&gt;0,RANK(Z474,(W474:Y474,Z474:AN474)),0)</f>
        <v>3</v>
      </c>
      <c r="O474" s="49">
        <f t="shared" si="552"/>
        <v>1807</v>
      </c>
      <c r="P474" s="178">
        <f t="shared" si="492"/>
        <v>0.13163837692139579</v>
      </c>
      <c r="Q474" s="2"/>
      <c r="R474" s="2">
        <f t="shared" si="533"/>
        <v>0.55562031033729142</v>
      </c>
      <c r="S474" s="2">
        <f t="shared" si="534"/>
        <v>0</v>
      </c>
      <c r="T474" s="2">
        <f t="shared" si="535"/>
        <v>0.42398193341589568</v>
      </c>
      <c r="U474" s="2">
        <f t="shared" si="536"/>
        <v>8.5961972754425593E-3</v>
      </c>
      <c r="V474" s="2">
        <f t="shared" si="537"/>
        <v>1.1801558971370333E-2</v>
      </c>
      <c r="W474" s="1">
        <f>SUMIF(County!$AT$2153:$AT$2406,$BA474,County!P$2153:P$2406)+SUMIF($BA$1786:$BA$1868,$BA474,W$1786:W$1868)</f>
        <v>7627</v>
      </c>
      <c r="X474" s="1">
        <f>SUMIF(County!$AT$2153:$AT$2406,$BA474,County!Q$2153:Q$2406)+SUMIF($BA$1786:$BA$1868,$BA474,X$1786:X$1868)</f>
        <v>0</v>
      </c>
      <c r="Y474" s="1">
        <f>SUMIF(County!$AT$2153:$AT$2406,$BA474,County!R$2153:R$2406)+SUMIF($BA$1786:$BA$1868,$BA474,Y$1786:Y$1868)</f>
        <v>5820</v>
      </c>
      <c r="Z474" s="1">
        <f>SUMIF(County!$AT$2153:$AT$2406,$BA474,County!S$2153:S$2406)+SUMIF($BA$1786:$BA$1868,$BA474,Z$1786:Z$1868)</f>
        <v>118</v>
      </c>
      <c r="AA474" s="1">
        <f>SUMIF(County!$AT$2153:$AT$2406,$BA474,County!T$2153:T$2406)+SUMIF($BA$1786:$BA$1868,$BA474,AA$1786:AA$1868)</f>
        <v>0</v>
      </c>
      <c r="AC474" s="1">
        <f>SUMIF(County!$AT$2153:$AT$2406,$BA474,County!V$2153:V$2406)+SUMIF($BA$1786:$BA$1868,$BA474,AC$1786:AC$1868)</f>
        <v>66</v>
      </c>
      <c r="AF474" s="1">
        <f>SUMIF(County!$AT$2153:$AT$2406,$BA474,County!Y$2153:Y$2406)+SUMIF($BA$1786:$BA$1868,$BA474,AF$1786:AF$1868)</f>
        <v>0</v>
      </c>
      <c r="AG474" s="1">
        <f>SUMIF(County!$AT$2153:$AT$2406,$BA474,County!Z$2153:Z$2406)+SUMIF($BA$1786:$BA$1868,$BA474,AG$1786:AG$1868)</f>
        <v>20</v>
      </c>
      <c r="AH474" s="1"/>
      <c r="AI474" s="1"/>
      <c r="AJ474" s="1">
        <f>SUMIF(County!$AT$2153:$AT$2406,$BA474,County!AC$2153:AC$2406)+SUMIF($BA$1786:$BA$1868,$BA474,AJ$1786:AJ$1868)</f>
        <v>76</v>
      </c>
      <c r="AK474" s="1"/>
      <c r="AL474" s="1"/>
      <c r="AP474" s="7">
        <f>IF(AA474&gt;0,RANK(AA474,(W474:Y474,Z474:AN474)),0)</f>
        <v>0</v>
      </c>
      <c r="AQ474" s="7">
        <f>IF(AB474&gt;0,RANK(AB474,(W474:Y474,Z474:AN474)),0)</f>
        <v>0</v>
      </c>
      <c r="AR474" s="7">
        <f>IF(AC474&gt;0,RANK(AC474,(W474:Y474,Z474:AN474)),0)</f>
        <v>5</v>
      </c>
      <c r="AS474" s="7">
        <f>IF(AD474&gt;0,RANK(AD474,(W474:Y474,AD474:AN474)),0)</f>
        <v>0</v>
      </c>
      <c r="AT474" s="2">
        <f t="shared" si="553"/>
        <v>0</v>
      </c>
      <c r="AU474" s="2">
        <f t="shared" si="554"/>
        <v>0</v>
      </c>
      <c r="AV474" s="2">
        <f t="shared" si="555"/>
        <v>4.8080425438916004E-3</v>
      </c>
      <c r="AW474" s="2">
        <f t="shared" si="556"/>
        <v>0</v>
      </c>
      <c r="AY474" s="2" t="str">
        <f t="shared" si="528"/>
        <v>District 13</v>
      </c>
      <c r="AZ474" t="str">
        <f t="shared" si="529"/>
        <v>TX</v>
      </c>
      <c r="BA474">
        <v>13</v>
      </c>
      <c r="BC474" s="98">
        <v>48</v>
      </c>
      <c r="BD474" s="100">
        <v>913</v>
      </c>
      <c r="BE474" s="107">
        <f t="shared" si="557"/>
        <v>48913</v>
      </c>
      <c r="BF474" t="s">
        <v>2627</v>
      </c>
      <c r="BG474" t="s">
        <v>3208</v>
      </c>
    </row>
    <row r="475" spans="1:59" hidden="1" outlineLevel="1">
      <c r="A475" s="9" t="s">
        <v>28</v>
      </c>
      <c r="B475" t="s">
        <v>2</v>
      </c>
      <c r="C475" s="1">
        <f t="shared" si="551"/>
        <v>35293</v>
      </c>
      <c r="D475" s="1"/>
      <c r="E475" s="1"/>
      <c r="F475" s="1"/>
      <c r="G475" s="1"/>
      <c r="H475" s="1"/>
      <c r="I475" s="1"/>
      <c r="J475" s="1"/>
      <c r="K475" s="7">
        <f>IF(W475&gt;0,RANK(W475,(W475:Y475,Z475:AN475)),0)</f>
        <v>1</v>
      </c>
      <c r="L475" s="7">
        <f>IF(X475&gt;0,RANK(X475,(W475:Y475,Z475:AN475)),0)</f>
        <v>0</v>
      </c>
      <c r="M475" s="7">
        <f>IF(Y475&gt;0,RANK(Y475,(W475:Y475,Z475:AN475)),0)</f>
        <v>2</v>
      </c>
      <c r="N475" s="7">
        <f>IF(Z475&gt;0,RANK(Z475,(W475:Y475,Z475:AN475)),0)</f>
        <v>3</v>
      </c>
      <c r="O475" s="49">
        <f t="shared" si="552"/>
        <v>17373</v>
      </c>
      <c r="P475" s="178">
        <f t="shared" si="492"/>
        <v>0.49225058793528464</v>
      </c>
      <c r="Q475" s="2"/>
      <c r="R475" s="2">
        <f t="shared" si="533"/>
        <v>0.73824837786529907</v>
      </c>
      <c r="S475" s="2">
        <f t="shared" si="534"/>
        <v>0</v>
      </c>
      <c r="T475" s="2">
        <f t="shared" si="535"/>
        <v>0.24599778993001445</v>
      </c>
      <c r="U475" s="2">
        <f t="shared" si="536"/>
        <v>6.2901991896410049E-3</v>
      </c>
      <c r="V475" s="2">
        <f t="shared" si="537"/>
        <v>9.4636330150454813E-3</v>
      </c>
      <c r="W475" s="1">
        <f>SUMIF(County!$AT$2153:$AT$2406,$BA475,County!P$2153:P$2406)+SUMIF($BA$1786:$BA$1868,$BA475,W$1786:W$1868)</f>
        <v>26055</v>
      </c>
      <c r="X475" s="1">
        <f>SUMIF(County!$AT$2153:$AT$2406,$BA475,County!Q$2153:Q$2406)+SUMIF($BA$1786:$BA$1868,$BA475,X$1786:X$1868)</f>
        <v>0</v>
      </c>
      <c r="Y475" s="1">
        <f>SUMIF(County!$AT$2153:$AT$2406,$BA475,County!R$2153:R$2406)+SUMIF($BA$1786:$BA$1868,$BA475,Y$1786:Y$1868)</f>
        <v>8682</v>
      </c>
      <c r="Z475" s="1">
        <f>SUMIF(County!$AT$2153:$AT$2406,$BA475,County!S$2153:S$2406)+SUMIF($BA$1786:$BA$1868,$BA475,Z$1786:Z$1868)</f>
        <v>222</v>
      </c>
      <c r="AA475" s="1">
        <f>SUMIF(County!$AT$2153:$AT$2406,$BA475,County!T$2153:T$2406)+SUMIF($BA$1786:$BA$1868,$BA475,AA$1786:AA$1868)</f>
        <v>0</v>
      </c>
      <c r="AC475" s="1">
        <f>SUMIF(County!$AT$2153:$AT$2406,$BA475,County!V$2153:V$2406)+SUMIF($BA$1786:$BA$1868,$BA475,AC$1786:AC$1868)</f>
        <v>97</v>
      </c>
      <c r="AF475" s="1">
        <f>SUMIF(County!$AT$2153:$AT$2406,$BA475,County!Y$2153:Y$2406)+SUMIF($BA$1786:$BA$1868,$BA475,AF$1786:AF$1868)</f>
        <v>0</v>
      </c>
      <c r="AG475" s="1">
        <f>SUMIF(County!$AT$2153:$AT$2406,$BA475,County!Z$2153:Z$2406)+SUMIF($BA$1786:$BA$1868,$BA475,AG$1786:AG$1868)</f>
        <v>99</v>
      </c>
      <c r="AH475" s="1"/>
      <c r="AI475" s="1"/>
      <c r="AJ475" s="1">
        <f>SUMIF(County!$AT$2153:$AT$2406,$BA475,County!AC$2153:AC$2406)+SUMIF($BA$1786:$BA$1868,$BA475,AJ$1786:AJ$1868)</f>
        <v>138</v>
      </c>
      <c r="AK475" s="1"/>
      <c r="AL475" s="1"/>
      <c r="AP475" s="7">
        <f>IF(AA475&gt;0,RANK(AA475,(W475:Y475,Z475:AN475)),0)</f>
        <v>0</v>
      </c>
      <c r="AQ475" s="7">
        <f>IF(AB475&gt;0,RANK(AB475,(W475:Y475,Z475:AN475)),0)</f>
        <v>0</v>
      </c>
      <c r="AR475" s="7">
        <f>IF(AC475&gt;0,RANK(AC475,(W475:Y475,Z475:AN475)),0)</f>
        <v>6</v>
      </c>
      <c r="AS475" s="7">
        <f>IF(AD475&gt;0,RANK(AD475,(W475:Y475,AD475:AN475)),0)</f>
        <v>0</v>
      </c>
      <c r="AT475" s="2">
        <f t="shared" si="553"/>
        <v>0</v>
      </c>
      <c r="AU475" s="2">
        <f t="shared" si="554"/>
        <v>0</v>
      </c>
      <c r="AV475" s="2">
        <f t="shared" si="555"/>
        <v>2.7484203666449437E-3</v>
      </c>
      <c r="AW475" s="2">
        <f t="shared" si="556"/>
        <v>0</v>
      </c>
      <c r="AY475" s="2" t="str">
        <f t="shared" si="528"/>
        <v>District 14</v>
      </c>
      <c r="AZ475" t="str">
        <f t="shared" si="529"/>
        <v>TX</v>
      </c>
      <c r="BA475">
        <v>14</v>
      </c>
      <c r="BC475" s="98">
        <v>48</v>
      </c>
      <c r="BD475" s="100">
        <v>914</v>
      </c>
      <c r="BE475" s="107">
        <f t="shared" si="557"/>
        <v>48914</v>
      </c>
      <c r="BF475" t="s">
        <v>2627</v>
      </c>
      <c r="BG475" t="s">
        <v>3208</v>
      </c>
    </row>
    <row r="476" spans="1:59" hidden="1" outlineLevel="1">
      <c r="A476" s="9" t="s">
        <v>1060</v>
      </c>
      <c r="B476" t="s">
        <v>2</v>
      </c>
      <c r="C476" s="1">
        <f t="shared" si="551"/>
        <v>8605</v>
      </c>
      <c r="D476" s="1"/>
      <c r="E476" s="1"/>
      <c r="F476" s="1"/>
      <c r="G476" s="1"/>
      <c r="H476" s="1"/>
      <c r="I476" s="1"/>
      <c r="J476" s="1"/>
      <c r="K476" s="7">
        <f>IF(W476&gt;0,RANK(W476,(W476:Y476,Z476:AN476)),0)</f>
        <v>1</v>
      </c>
      <c r="L476" s="7">
        <f>IF(X476&gt;0,RANK(X476,(W476:Y476,Z476:AN476)),0)</f>
        <v>0</v>
      </c>
      <c r="M476" s="7">
        <f>IF(Y476&gt;0,RANK(Y476,(W476:Y476,Z476:AN476)),0)</f>
        <v>2</v>
      </c>
      <c r="N476" s="7">
        <f>IF(Z476&gt;0,RANK(Z476,(W476:Y476,Z476:AN476)),0)</f>
        <v>5</v>
      </c>
      <c r="O476" s="49">
        <f t="shared" si="552"/>
        <v>4433</v>
      </c>
      <c r="P476" s="178">
        <f t="shared" si="492"/>
        <v>0.51516560139453804</v>
      </c>
      <c r="Q476" s="2"/>
      <c r="R476" s="2">
        <f t="shared" si="533"/>
        <v>0.72353282975014521</v>
      </c>
      <c r="S476" s="2">
        <f t="shared" si="534"/>
        <v>0</v>
      </c>
      <c r="T476" s="2">
        <f t="shared" si="535"/>
        <v>0.2083672283556072</v>
      </c>
      <c r="U476" s="2">
        <f t="shared" si="536"/>
        <v>1.0923881464264961E-2</v>
      </c>
      <c r="V476" s="2">
        <f t="shared" si="537"/>
        <v>5.7176060429982627E-2</v>
      </c>
      <c r="W476" s="1">
        <f>SUMIF(County!$AT$2153:$AT$2406,$BA476,County!P$2153:P$2406)+SUMIF($BA$1786:$BA$1868,$BA476,W$1786:W$1868)</f>
        <v>6226</v>
      </c>
      <c r="X476" s="1">
        <f>SUMIF(County!$AT$2153:$AT$2406,$BA476,County!Q$2153:Q$2406)+SUMIF($BA$1786:$BA$1868,$BA476,X$1786:X$1868)</f>
        <v>0</v>
      </c>
      <c r="Y476" s="1">
        <f>SUMIF(County!$AT$2153:$AT$2406,$BA476,County!R$2153:R$2406)+SUMIF($BA$1786:$BA$1868,$BA476,Y$1786:Y$1868)</f>
        <v>1793</v>
      </c>
      <c r="Z476" s="1">
        <f>SUMIF(County!$AT$2153:$AT$2406,$BA476,County!S$2153:S$2406)+SUMIF($BA$1786:$BA$1868,$BA476,Z$1786:Z$1868)</f>
        <v>94</v>
      </c>
      <c r="AA476" s="1">
        <f>SUMIF(County!$AT$2153:$AT$2406,$BA476,County!T$2153:T$2406)+SUMIF($BA$1786:$BA$1868,$BA476,AA$1786:AA$1868)</f>
        <v>0</v>
      </c>
      <c r="AC476" s="1">
        <f>SUMIF(County!$AT$2153:$AT$2406,$BA476,County!V$2153:V$2406)+SUMIF($BA$1786:$BA$1868,$BA476,AC$1786:AC$1868)</f>
        <v>111</v>
      </c>
      <c r="AF476" s="1">
        <f>SUMIF(County!$AT$2153:$AT$2406,$BA476,County!Y$2153:Y$2406)+SUMIF($BA$1786:$BA$1868,$BA476,AF$1786:AF$1868)</f>
        <v>0</v>
      </c>
      <c r="AG476" s="1">
        <f>SUMIF(County!$AT$2153:$AT$2406,$BA476,County!Z$2153:Z$2406)+SUMIF($BA$1786:$BA$1868,$BA476,AG$1786:AG$1868)</f>
        <v>32</v>
      </c>
      <c r="AH476" s="1"/>
      <c r="AI476" s="1"/>
      <c r="AJ476" s="1">
        <f>SUMIF(County!$AT$2153:$AT$2406,$BA476,County!AC$2153:AC$2406)+SUMIF($BA$1786:$BA$1868,$BA476,AJ$1786:AJ$1868)</f>
        <v>349</v>
      </c>
      <c r="AK476" s="1"/>
      <c r="AL476" s="1"/>
      <c r="AP476" s="7">
        <f>IF(AA476&gt;0,RANK(AA476,(W476:Y476,Z476:AN476)),0)</f>
        <v>0</v>
      </c>
      <c r="AQ476" s="7">
        <f>IF(AB476&gt;0,RANK(AB476,(W476:Y476,Z476:AN476)),0)</f>
        <v>0</v>
      </c>
      <c r="AR476" s="7">
        <f>IF(AC476&gt;0,RANK(AC476,(W476:Y476,Z476:AN476)),0)</f>
        <v>4</v>
      </c>
      <c r="AS476" s="7">
        <f>IF(AD476&gt;0,RANK(AD476,(W476:Y476,AD476:AN476)),0)</f>
        <v>0</v>
      </c>
      <c r="AT476" s="2">
        <f t="shared" si="553"/>
        <v>0</v>
      </c>
      <c r="AU476" s="2">
        <f t="shared" si="554"/>
        <v>0</v>
      </c>
      <c r="AV476" s="2">
        <f t="shared" si="555"/>
        <v>1.2899477048227775E-2</v>
      </c>
      <c r="AW476" s="2">
        <f t="shared" si="556"/>
        <v>0</v>
      </c>
      <c r="AY476" s="2" t="str">
        <f t="shared" si="528"/>
        <v>District 15</v>
      </c>
      <c r="AZ476" t="str">
        <f t="shared" si="529"/>
        <v>TX</v>
      </c>
      <c r="BA476">
        <v>15</v>
      </c>
      <c r="BC476" s="98">
        <v>48</v>
      </c>
      <c r="BD476" s="100">
        <v>915</v>
      </c>
      <c r="BE476" s="107">
        <f t="shared" si="557"/>
        <v>48915</v>
      </c>
      <c r="BF476" t="s">
        <v>2627</v>
      </c>
      <c r="BG476" t="s">
        <v>3208</v>
      </c>
    </row>
    <row r="477" spans="1:59" hidden="1" outlineLevel="1">
      <c r="A477" s="9" t="s">
        <v>3142</v>
      </c>
      <c r="B477" t="s">
        <v>2</v>
      </c>
      <c r="C477" s="1">
        <f t="shared" si="551"/>
        <v>0</v>
      </c>
      <c r="D477" s="1"/>
      <c r="E477" s="1"/>
      <c r="F477" s="1"/>
      <c r="G477" s="1"/>
      <c r="H477" s="1"/>
      <c r="I477" s="1"/>
      <c r="J477" s="1"/>
      <c r="K477" s="7">
        <f>IF(W477&gt;0,RANK(W477,(W477:Y477,Z477:AN477)),0)</f>
        <v>0</v>
      </c>
      <c r="L477" s="7">
        <f>IF(X477&gt;0,RANK(X477,(W477:Y477,Z477:AN477)),0)</f>
        <v>0</v>
      </c>
      <c r="M477" s="7">
        <f>IF(Y477&gt;0,RANK(Y477,(W477:Y477,Z477:AN477)),0)</f>
        <v>0</v>
      </c>
      <c r="N477" s="7">
        <f>IF(Z477&gt;0,RANK(Z477,(W477:Y477,Z477:AN477)),0)</f>
        <v>0</v>
      </c>
      <c r="O477" s="49">
        <f t="shared" si="552"/>
        <v>0</v>
      </c>
      <c r="P477" s="178" t="e">
        <f t="shared" si="492"/>
        <v>#DIV/0!</v>
      </c>
      <c r="Q477" s="2"/>
      <c r="R477" s="2" t="str">
        <f t="shared" si="533"/>
        <v>-</v>
      </c>
      <c r="S477" s="2" t="str">
        <f t="shared" si="534"/>
        <v>-</v>
      </c>
      <c r="T477" s="2" t="str">
        <f t="shared" si="535"/>
        <v>-</v>
      </c>
      <c r="U477" s="2" t="str">
        <f t="shared" si="536"/>
        <v>-</v>
      </c>
      <c r="V477" s="2" t="str">
        <f t="shared" si="537"/>
        <v>-</v>
      </c>
      <c r="W477" s="1">
        <f>SUMIF(County!$AT$2153:$AT$2406,$BA477,County!P$2153:P$2406)+SUMIF($BA$1786:$BA$1868,$BA477,W$1786:W$1868)</f>
        <v>0</v>
      </c>
      <c r="X477" s="1">
        <f>SUMIF(County!$AT$2153:$AT$2406,$BA477,County!Q$2153:Q$2406)+SUMIF($BA$1786:$BA$1868,$BA477,X$1786:X$1868)</f>
        <v>0</v>
      </c>
      <c r="Y477" s="1">
        <f>SUMIF(County!$AT$2153:$AT$2406,$BA477,County!R$2153:R$2406)+SUMIF($BA$1786:$BA$1868,$BA477,Y$1786:Y$1868)</f>
        <v>0</v>
      </c>
      <c r="Z477" s="1">
        <f>SUMIF(County!$AT$2153:$AT$2406,$BA477,County!S$2153:S$2406)+SUMIF($BA$1786:$BA$1868,$BA477,Z$1786:Z$1868)</f>
        <v>0</v>
      </c>
      <c r="AA477" s="1">
        <f>SUMIF(County!$AT$2153:$AT$2406,$BA477,County!T$2153:T$2406)+SUMIF($BA$1786:$BA$1868,$BA477,AA$1786:AA$1868)</f>
        <v>0</v>
      </c>
      <c r="AC477" s="1">
        <f>SUMIF(County!$AT$2153:$AT$2406,$BA477,County!V$2153:V$2406)+SUMIF($BA$1786:$BA$1868,$BA477,AC$1786:AC$1868)</f>
        <v>0</v>
      </c>
      <c r="AF477" s="1">
        <f>SUMIF(County!$AT$2153:$AT$2406,$BA477,County!Y$2153:Y$2406)+SUMIF($BA$1786:$BA$1868,$BA477,AF$1786:AF$1868)</f>
        <v>0</v>
      </c>
      <c r="AG477" s="1">
        <f>SUMIF(County!$AT$2153:$AT$2406,$BA477,County!Z$2153:Z$2406)+SUMIF($BA$1786:$BA$1868,$BA477,AG$1786:AG$1868)</f>
        <v>0</v>
      </c>
      <c r="AH477" s="1"/>
      <c r="AI477" s="1"/>
      <c r="AJ477" s="1">
        <f>SUMIF(County!$AT$2153:$AT$2406,$BA477,County!AC$2153:AC$2406)+SUMIF($BA$1786:$BA$1868,$BA477,AJ$1786:AJ$1868)</f>
        <v>0</v>
      </c>
      <c r="AK477" s="1"/>
      <c r="AL477" s="1"/>
      <c r="AP477" s="7">
        <f>IF(AA477&gt;0,RANK(AA477,(W477:Y477,Z477:AN477)),0)</f>
        <v>0</v>
      </c>
      <c r="AQ477" s="7">
        <f>IF(AB477&gt;0,RANK(AB477,(W477:Y477,Z477:AN477)),0)</f>
        <v>0</v>
      </c>
      <c r="AR477" s="7">
        <f>IF(AC477&gt;0,RANK(AC477,(W477:Y477,Z477:AN477)),0)</f>
        <v>0</v>
      </c>
      <c r="AS477" s="7">
        <f>IF(AD477&gt;0,RANK(AD477,(W477:Y477,AD477:AN477)),0)</f>
        <v>0</v>
      </c>
      <c r="AT477" s="2" t="str">
        <f t="shared" si="553"/>
        <v>-</v>
      </c>
      <c r="AU477" s="2" t="str">
        <f t="shared" si="554"/>
        <v>-</v>
      </c>
      <c r="AV477" s="2" t="str">
        <f t="shared" si="555"/>
        <v>-</v>
      </c>
      <c r="AW477" s="2" t="str">
        <f t="shared" si="556"/>
        <v>-</v>
      </c>
      <c r="AY477" s="2" t="str">
        <f t="shared" si="528"/>
        <v>District 16</v>
      </c>
      <c r="AZ477" t="str">
        <f t="shared" si="529"/>
        <v>TX</v>
      </c>
      <c r="BA477">
        <v>16</v>
      </c>
      <c r="BC477" s="98">
        <v>48</v>
      </c>
      <c r="BD477" s="100">
        <v>916</v>
      </c>
      <c r="BE477" s="107">
        <f t="shared" si="557"/>
        <v>48916</v>
      </c>
      <c r="BF477" t="s">
        <v>2627</v>
      </c>
      <c r="BG477" t="s">
        <v>3208</v>
      </c>
    </row>
    <row r="478" spans="1:59" hidden="1" outlineLevel="1">
      <c r="A478" s="9" t="s">
        <v>1507</v>
      </c>
      <c r="B478" t="s">
        <v>2</v>
      </c>
      <c r="C478" s="1">
        <f t="shared" si="551"/>
        <v>20110</v>
      </c>
      <c r="D478" s="1"/>
      <c r="E478" s="1"/>
      <c r="F478" s="1"/>
      <c r="G478" s="1"/>
      <c r="H478" s="1"/>
      <c r="I478" s="1"/>
      <c r="J478" s="1"/>
      <c r="K478" s="7">
        <f>IF(W478&gt;0,RANK(W478,(W478:Y478,Z478:AN478)),0)</f>
        <v>1</v>
      </c>
      <c r="L478" s="7">
        <f>IF(X478&gt;0,RANK(X478,(W478:Y478,Z478:AN478)),0)</f>
        <v>0</v>
      </c>
      <c r="M478" s="7">
        <f>IF(Y478&gt;0,RANK(Y478,(W478:Y478,Z478:AN478)),0)</f>
        <v>2</v>
      </c>
      <c r="N478" s="7">
        <f>IF(Z478&gt;0,RANK(Z478,(W478:Y478,Z478:AN478)),0)</f>
        <v>3</v>
      </c>
      <c r="O478" s="49">
        <f t="shared" si="552"/>
        <v>5284</v>
      </c>
      <c r="P478" s="178">
        <f t="shared" si="492"/>
        <v>0.26275484833416213</v>
      </c>
      <c r="Q478" s="2"/>
      <c r="R478" s="2">
        <f t="shared" si="533"/>
        <v>0.62441571357533565</v>
      </c>
      <c r="S478" s="2">
        <f t="shared" si="534"/>
        <v>0</v>
      </c>
      <c r="T478" s="2">
        <f t="shared" si="535"/>
        <v>0.36166086524117352</v>
      </c>
      <c r="U478" s="2">
        <f t="shared" si="536"/>
        <v>6.2655395325708603E-3</v>
      </c>
      <c r="V478" s="2">
        <f t="shared" si="537"/>
        <v>7.6578816509199647E-3</v>
      </c>
      <c r="W478" s="1">
        <f>SUMIF(County!$AT$2153:$AT$2406,$BA478,County!P$2153:P$2406)+SUMIF($BA$1786:$BA$1868,$BA478,W$1786:W$1868)</f>
        <v>12557</v>
      </c>
      <c r="X478" s="1">
        <f>SUMIF(County!$AT$2153:$AT$2406,$BA478,County!Q$2153:Q$2406)+SUMIF($BA$1786:$BA$1868,$BA478,X$1786:X$1868)</f>
        <v>0</v>
      </c>
      <c r="Y478" s="1">
        <f>SUMIF(County!$AT$2153:$AT$2406,$BA478,County!R$2153:R$2406)+SUMIF($BA$1786:$BA$1868,$BA478,Y$1786:Y$1868)</f>
        <v>7273</v>
      </c>
      <c r="Z478" s="1">
        <f>SUMIF(County!$AT$2153:$AT$2406,$BA478,County!S$2153:S$2406)+SUMIF($BA$1786:$BA$1868,$BA478,Z$1786:Z$1868)</f>
        <v>126</v>
      </c>
      <c r="AA478" s="1">
        <f>SUMIF(County!$AT$2153:$AT$2406,$BA478,County!T$2153:T$2406)+SUMIF($BA$1786:$BA$1868,$BA478,AA$1786:AA$1868)</f>
        <v>0</v>
      </c>
      <c r="AC478" s="1">
        <f>SUMIF(County!$AT$2153:$AT$2406,$BA478,County!V$2153:V$2406)+SUMIF($BA$1786:$BA$1868,$BA478,AC$1786:AC$1868)</f>
        <v>80</v>
      </c>
      <c r="AF478" s="1">
        <f>SUMIF(County!$AT$2153:$AT$2406,$BA478,County!Y$2153:Y$2406)+SUMIF($BA$1786:$BA$1868,$BA478,AF$1786:AF$1868)</f>
        <v>0</v>
      </c>
      <c r="AG478" s="1">
        <f>SUMIF(County!$AT$2153:$AT$2406,$BA478,County!Z$2153:Z$2406)+SUMIF($BA$1786:$BA$1868,$BA478,AG$1786:AG$1868)</f>
        <v>19</v>
      </c>
      <c r="AH478" s="1"/>
      <c r="AI478" s="1"/>
      <c r="AJ478" s="1">
        <f>SUMIF(County!$AT$2153:$AT$2406,$BA478,County!AC$2153:AC$2406)+SUMIF($BA$1786:$BA$1868,$BA478,AJ$1786:AJ$1868)</f>
        <v>55</v>
      </c>
      <c r="AK478" s="1"/>
      <c r="AL478" s="1"/>
      <c r="AP478" s="7">
        <f>IF(AA478&gt;0,RANK(AA478,(W478:Y478,Z478:AN478)),0)</f>
        <v>0</v>
      </c>
      <c r="AQ478" s="7">
        <f>IF(AB478&gt;0,RANK(AB478,(W478:Y478,Z478:AN478)),0)</f>
        <v>0</v>
      </c>
      <c r="AR478" s="7">
        <f>IF(AC478&gt;0,RANK(AC478,(W478:Y478,Z478:AN478)),0)</f>
        <v>4</v>
      </c>
      <c r="AS478" s="7">
        <f>IF(AD478&gt;0,RANK(AD478,(W478:Y478,AD478:AN478)),0)</f>
        <v>0</v>
      </c>
      <c r="AT478" s="2">
        <f t="shared" si="553"/>
        <v>0</v>
      </c>
      <c r="AU478" s="2">
        <f t="shared" si="554"/>
        <v>0</v>
      </c>
      <c r="AV478" s="2">
        <f t="shared" si="555"/>
        <v>3.9781203381402284E-3</v>
      </c>
      <c r="AW478" s="2">
        <f t="shared" si="556"/>
        <v>0</v>
      </c>
      <c r="AY478" s="2" t="str">
        <f t="shared" si="528"/>
        <v>District 17</v>
      </c>
      <c r="AZ478" t="str">
        <f t="shared" si="529"/>
        <v>TX</v>
      </c>
      <c r="BA478">
        <v>17</v>
      </c>
      <c r="BC478" s="98">
        <v>48</v>
      </c>
      <c r="BD478" s="100">
        <v>917</v>
      </c>
      <c r="BE478" s="107">
        <f t="shared" si="557"/>
        <v>48917</v>
      </c>
      <c r="BF478" t="s">
        <v>2627</v>
      </c>
      <c r="BG478" t="s">
        <v>3208</v>
      </c>
    </row>
    <row r="479" spans="1:59" hidden="1" outlineLevel="1">
      <c r="A479" s="9" t="s">
        <v>1623</v>
      </c>
      <c r="B479" t="s">
        <v>2</v>
      </c>
      <c r="C479" s="1">
        <f t="shared" si="551"/>
        <v>0</v>
      </c>
      <c r="D479" s="1"/>
      <c r="E479" s="1"/>
      <c r="F479" s="1"/>
      <c r="G479" s="1"/>
      <c r="H479" s="1"/>
      <c r="I479" s="1"/>
      <c r="J479" s="1"/>
      <c r="K479" s="7">
        <f>IF(W479&gt;0,RANK(W479,(W479:Y479,Z479:AN479)),0)</f>
        <v>0</v>
      </c>
      <c r="L479" s="7">
        <f>IF(X479&gt;0,RANK(X479,(W479:Y479,Z479:AN479)),0)</f>
        <v>0</v>
      </c>
      <c r="M479" s="7">
        <f>IF(Y479&gt;0,RANK(Y479,(W479:Y479,Z479:AN479)),0)</f>
        <v>0</v>
      </c>
      <c r="N479" s="7">
        <f>IF(Z479&gt;0,RANK(Z479,(W479:Y479,Z479:AN479)),0)</f>
        <v>0</v>
      </c>
      <c r="O479" s="49">
        <f t="shared" si="552"/>
        <v>0</v>
      </c>
      <c r="P479" s="178" t="e">
        <f t="shared" si="492"/>
        <v>#DIV/0!</v>
      </c>
      <c r="Q479" s="2"/>
      <c r="R479" s="2" t="str">
        <f t="shared" si="533"/>
        <v>-</v>
      </c>
      <c r="S479" s="2" t="str">
        <f t="shared" si="534"/>
        <v>-</v>
      </c>
      <c r="T479" s="2" t="str">
        <f t="shared" si="535"/>
        <v>-</v>
      </c>
      <c r="U479" s="2" t="str">
        <f t="shared" si="536"/>
        <v>-</v>
      </c>
      <c r="V479" s="2" t="str">
        <f t="shared" si="537"/>
        <v>-</v>
      </c>
      <c r="W479" s="1">
        <f>SUMIF(County!$AT$2153:$AT$2406,$BA479,County!P$2153:P$2406)+SUMIF($BA$1786:$BA$1868,$BA479,W$1786:W$1868)</f>
        <v>0</v>
      </c>
      <c r="X479" s="1">
        <f>SUMIF(County!$AT$2153:$AT$2406,$BA479,County!Q$2153:Q$2406)+SUMIF($BA$1786:$BA$1868,$BA479,X$1786:X$1868)</f>
        <v>0</v>
      </c>
      <c r="Y479" s="1">
        <f>SUMIF(County!$AT$2153:$AT$2406,$BA479,County!R$2153:R$2406)+SUMIF($BA$1786:$BA$1868,$BA479,Y$1786:Y$1868)</f>
        <v>0</v>
      </c>
      <c r="Z479" s="1">
        <f>SUMIF(County!$AT$2153:$AT$2406,$BA479,County!S$2153:S$2406)+SUMIF($BA$1786:$BA$1868,$BA479,Z$1786:Z$1868)</f>
        <v>0</v>
      </c>
      <c r="AA479" s="1">
        <f>SUMIF(County!$AT$2153:$AT$2406,$BA479,County!T$2153:T$2406)+SUMIF($BA$1786:$BA$1868,$BA479,AA$1786:AA$1868)</f>
        <v>0</v>
      </c>
      <c r="AC479" s="1">
        <f>SUMIF(County!$AT$2153:$AT$2406,$BA479,County!V$2153:V$2406)+SUMIF($BA$1786:$BA$1868,$BA479,AC$1786:AC$1868)</f>
        <v>0</v>
      </c>
      <c r="AF479" s="1">
        <f>SUMIF(County!$AT$2153:$AT$2406,$BA479,County!Y$2153:Y$2406)+SUMIF($BA$1786:$BA$1868,$BA479,AF$1786:AF$1868)</f>
        <v>0</v>
      </c>
      <c r="AG479" s="1">
        <f>SUMIF(County!$AT$2153:$AT$2406,$BA479,County!Z$2153:Z$2406)+SUMIF($BA$1786:$BA$1868,$BA479,AG$1786:AG$1868)</f>
        <v>0</v>
      </c>
      <c r="AH479" s="1"/>
      <c r="AI479" s="1"/>
      <c r="AJ479" s="1">
        <f>SUMIF(County!$AT$2153:$AT$2406,$BA479,County!AC$2153:AC$2406)+SUMIF($BA$1786:$BA$1868,$BA479,AJ$1786:AJ$1868)</f>
        <v>0</v>
      </c>
      <c r="AK479" s="1"/>
      <c r="AL479" s="1"/>
      <c r="AP479" s="7">
        <f>IF(AA479&gt;0,RANK(AA479,(W479:Y479,Z479:AN479)),0)</f>
        <v>0</v>
      </c>
      <c r="AQ479" s="7">
        <f>IF(AB479&gt;0,RANK(AB479,(W479:Y479,Z479:AN479)),0)</f>
        <v>0</v>
      </c>
      <c r="AR479" s="7">
        <f>IF(AC479&gt;0,RANK(AC479,(W479:Y479,Z479:AN479)),0)</f>
        <v>0</v>
      </c>
      <c r="AS479" s="7">
        <f>IF(AD479&gt;0,RANK(AD479,(W479:Y479,AD479:AN479)),0)</f>
        <v>0</v>
      </c>
      <c r="AT479" s="2" t="str">
        <f t="shared" si="553"/>
        <v>-</v>
      </c>
      <c r="AU479" s="2" t="str">
        <f t="shared" si="554"/>
        <v>-</v>
      </c>
      <c r="AV479" s="2" t="str">
        <f t="shared" si="555"/>
        <v>-</v>
      </c>
      <c r="AW479" s="2" t="str">
        <f t="shared" si="556"/>
        <v>-</v>
      </c>
      <c r="AY479" s="2" t="str">
        <f t="shared" si="528"/>
        <v>District 18</v>
      </c>
      <c r="AZ479" t="str">
        <f t="shared" si="529"/>
        <v>TX</v>
      </c>
      <c r="BA479">
        <v>18</v>
      </c>
      <c r="BC479" s="98">
        <v>48</v>
      </c>
      <c r="BD479" s="100">
        <v>918</v>
      </c>
      <c r="BE479" s="107">
        <f t="shared" si="557"/>
        <v>48918</v>
      </c>
      <c r="BF479" t="s">
        <v>2627</v>
      </c>
      <c r="BG479" t="s">
        <v>3208</v>
      </c>
    </row>
    <row r="480" spans="1:59" hidden="1" outlineLevel="1">
      <c r="A480" s="9" t="s">
        <v>2304</v>
      </c>
      <c r="B480" t="s">
        <v>2</v>
      </c>
      <c r="C480" s="1">
        <f t="shared" si="551"/>
        <v>18292</v>
      </c>
      <c r="D480" s="1"/>
      <c r="E480" s="1"/>
      <c r="F480" s="1"/>
      <c r="G480" s="1"/>
      <c r="H480" s="1"/>
      <c r="I480" s="1"/>
      <c r="J480" s="1"/>
      <c r="K480" s="7">
        <f>IF(W480&gt;0,RANK(W480,(W480:Y480,Z480:AN480)),0)</f>
        <v>1</v>
      </c>
      <c r="L480" s="7">
        <f>IF(X480&gt;0,RANK(X480,(W480:Y480,Z480:AN480)),0)</f>
        <v>0</v>
      </c>
      <c r="M480" s="7">
        <f>IF(Y480&gt;0,RANK(Y480,(W480:Y480,Z480:AN480)),0)</f>
        <v>2</v>
      </c>
      <c r="N480" s="7">
        <f>IF(Z480&gt;0,RANK(Z480,(W480:Y480,Z480:AN480)),0)</f>
        <v>4</v>
      </c>
      <c r="O480" s="49">
        <f t="shared" si="552"/>
        <v>3345</v>
      </c>
      <c r="P480" s="178">
        <f t="shared" si="492"/>
        <v>0.18286682702820906</v>
      </c>
      <c r="Q480" s="2"/>
      <c r="R480" s="2">
        <f t="shared" si="533"/>
        <v>0.5806363437568336</v>
      </c>
      <c r="S480" s="2">
        <f t="shared" si="534"/>
        <v>0</v>
      </c>
      <c r="T480" s="2">
        <f t="shared" si="535"/>
        <v>0.39776951672862454</v>
      </c>
      <c r="U480" s="2">
        <f t="shared" si="536"/>
        <v>6.9975945768642033E-3</v>
      </c>
      <c r="V480" s="2">
        <f t="shared" si="537"/>
        <v>1.4596544937677662E-2</v>
      </c>
      <c r="W480" s="1">
        <f>SUMIF(County!$AT$2153:$AT$2406,$BA480,County!P$2153:P$2406)+SUMIF($BA$1786:$BA$1868,$BA480,W$1786:W$1868)</f>
        <v>10621</v>
      </c>
      <c r="X480" s="1">
        <f>SUMIF(County!$AT$2153:$AT$2406,$BA480,County!Q$2153:Q$2406)+SUMIF($BA$1786:$BA$1868,$BA480,X$1786:X$1868)</f>
        <v>0</v>
      </c>
      <c r="Y480" s="1">
        <f>SUMIF(County!$AT$2153:$AT$2406,$BA480,County!R$2153:R$2406)+SUMIF($BA$1786:$BA$1868,$BA480,Y$1786:Y$1868)</f>
        <v>7276</v>
      </c>
      <c r="Z480" s="1">
        <f>SUMIF(County!$AT$2153:$AT$2406,$BA480,County!S$2153:S$2406)+SUMIF($BA$1786:$BA$1868,$BA480,Z$1786:Z$1868)</f>
        <v>128</v>
      </c>
      <c r="AA480" s="1">
        <f>SUMIF(County!$AT$2153:$AT$2406,$BA480,County!T$2153:T$2406)+SUMIF($BA$1786:$BA$1868,$BA480,AA$1786:AA$1868)</f>
        <v>0</v>
      </c>
      <c r="AC480" s="1">
        <f>SUMIF(County!$AT$2153:$AT$2406,$BA480,County!V$2153:V$2406)+SUMIF($BA$1786:$BA$1868,$BA480,AC$1786:AC$1868)</f>
        <v>56</v>
      </c>
      <c r="AF480" s="1">
        <f>SUMIF(County!$AT$2153:$AT$2406,$BA480,County!Y$2153:Y$2406)+SUMIF($BA$1786:$BA$1868,$BA480,AF$1786:AF$1868)</f>
        <v>0</v>
      </c>
      <c r="AG480" s="1">
        <f>SUMIF(County!$AT$2153:$AT$2406,$BA480,County!Z$2153:Z$2406)+SUMIF($BA$1786:$BA$1868,$BA480,AG$1786:AG$1868)</f>
        <v>41</v>
      </c>
      <c r="AH480" s="1"/>
      <c r="AI480" s="1"/>
      <c r="AJ480" s="1">
        <f>SUMIF(County!$AT$2153:$AT$2406,$BA480,County!AC$2153:AC$2406)+SUMIF($BA$1786:$BA$1868,$BA480,AJ$1786:AJ$1868)</f>
        <v>170</v>
      </c>
      <c r="AK480" s="1"/>
      <c r="AL480" s="1"/>
      <c r="AP480" s="7">
        <f>IF(AA480&gt;0,RANK(AA480,(W480:Y480,Z480:AN480)),0)</f>
        <v>0</v>
      </c>
      <c r="AQ480" s="7">
        <f>IF(AB480&gt;0,RANK(AB480,(W480:Y480,Z480:AN480)),0)</f>
        <v>0</v>
      </c>
      <c r="AR480" s="7">
        <f>IF(AC480&gt;0,RANK(AC480,(W480:Y480,Z480:AN480)),0)</f>
        <v>5</v>
      </c>
      <c r="AS480" s="7">
        <f>IF(AD480&gt;0,RANK(AD480,(W480:Y480,AD480:AN480)),0)</f>
        <v>0</v>
      </c>
      <c r="AT480" s="2">
        <f t="shared" si="553"/>
        <v>0</v>
      </c>
      <c r="AU480" s="2">
        <f t="shared" si="554"/>
        <v>0</v>
      </c>
      <c r="AV480" s="2">
        <f t="shared" si="555"/>
        <v>3.0614476273780888E-3</v>
      </c>
      <c r="AW480" s="2">
        <f t="shared" si="556"/>
        <v>0</v>
      </c>
      <c r="AY480" s="2" t="str">
        <f t="shared" si="528"/>
        <v>District 19</v>
      </c>
      <c r="AZ480" t="str">
        <f t="shared" si="529"/>
        <v>TX</v>
      </c>
      <c r="BA480">
        <v>19</v>
      </c>
      <c r="BC480" s="98">
        <v>48</v>
      </c>
      <c r="BD480" s="100">
        <v>919</v>
      </c>
      <c r="BE480" s="107">
        <f t="shared" si="557"/>
        <v>48919</v>
      </c>
      <c r="BF480" t="s">
        <v>2627</v>
      </c>
      <c r="BG480" t="s">
        <v>3208</v>
      </c>
    </row>
    <row r="481" spans="1:59" hidden="1" outlineLevel="1">
      <c r="A481" s="9" t="s">
        <v>1618</v>
      </c>
      <c r="B481" t="s">
        <v>2</v>
      </c>
      <c r="C481" s="1">
        <f t="shared" si="551"/>
        <v>0</v>
      </c>
      <c r="D481" s="1"/>
      <c r="E481" s="1"/>
      <c r="F481" s="1"/>
      <c r="G481" s="1"/>
      <c r="H481" s="1"/>
      <c r="I481" s="1"/>
      <c r="J481" s="1"/>
      <c r="K481" s="7">
        <f>IF(W481&gt;0,RANK(W481,(W481:Y481,Z481:AN481)),0)</f>
        <v>0</v>
      </c>
      <c r="L481" s="7">
        <f>IF(X481&gt;0,RANK(X481,(W481:Y481,Z481:AN481)),0)</f>
        <v>0</v>
      </c>
      <c r="M481" s="7">
        <f>IF(Y481&gt;0,RANK(Y481,(W481:Y481,Z481:AN481)),0)</f>
        <v>0</v>
      </c>
      <c r="N481" s="7">
        <f>IF(Z481&gt;0,RANK(Z481,(W481:Y481,Z481:AN481)),0)</f>
        <v>0</v>
      </c>
      <c r="O481" s="49">
        <f t="shared" si="552"/>
        <v>0</v>
      </c>
      <c r="P481" s="178" t="e">
        <f t="shared" si="492"/>
        <v>#DIV/0!</v>
      </c>
      <c r="Q481" s="2"/>
      <c r="R481" s="2" t="str">
        <f t="shared" si="533"/>
        <v>-</v>
      </c>
      <c r="S481" s="2" t="str">
        <f t="shared" si="534"/>
        <v>-</v>
      </c>
      <c r="T481" s="2" t="str">
        <f t="shared" si="535"/>
        <v>-</v>
      </c>
      <c r="U481" s="2" t="str">
        <f t="shared" si="536"/>
        <v>-</v>
      </c>
      <c r="V481" s="2" t="str">
        <f t="shared" si="537"/>
        <v>-</v>
      </c>
      <c r="W481" s="1">
        <f>SUMIF(County!$AT$2153:$AT$2406,$BA481,County!P$2153:P$2406)+SUMIF($BA$1786:$BA$1868,$BA481,W$1786:W$1868)</f>
        <v>0</v>
      </c>
      <c r="X481" s="1">
        <f>SUMIF(County!$AT$2153:$AT$2406,$BA481,County!Q$2153:Q$2406)+SUMIF($BA$1786:$BA$1868,$BA481,X$1786:X$1868)</f>
        <v>0</v>
      </c>
      <c r="Y481" s="1">
        <f>SUMIF(County!$AT$2153:$AT$2406,$BA481,County!R$2153:R$2406)+SUMIF($BA$1786:$BA$1868,$BA481,Y$1786:Y$1868)</f>
        <v>0</v>
      </c>
      <c r="Z481" s="1">
        <f>SUMIF(County!$AT$2153:$AT$2406,$BA481,County!S$2153:S$2406)+SUMIF($BA$1786:$BA$1868,$BA481,Z$1786:Z$1868)</f>
        <v>0</v>
      </c>
      <c r="AA481" s="1">
        <f>SUMIF(County!$AT$2153:$AT$2406,$BA481,County!T$2153:T$2406)+SUMIF($BA$1786:$BA$1868,$BA481,AA$1786:AA$1868)</f>
        <v>0</v>
      </c>
      <c r="AC481" s="1">
        <f>SUMIF(County!$AT$2153:$AT$2406,$BA481,County!V$2153:V$2406)+SUMIF($BA$1786:$BA$1868,$BA481,AC$1786:AC$1868)</f>
        <v>0</v>
      </c>
      <c r="AF481" s="1">
        <f>SUMIF(County!$AT$2153:$AT$2406,$BA481,County!Y$2153:Y$2406)+SUMIF($BA$1786:$BA$1868,$BA481,AF$1786:AF$1868)</f>
        <v>0</v>
      </c>
      <c r="AG481" s="1">
        <f>SUMIF(County!$AT$2153:$AT$2406,$BA481,County!Z$2153:Z$2406)+SUMIF($BA$1786:$BA$1868,$BA481,AG$1786:AG$1868)</f>
        <v>0</v>
      </c>
      <c r="AH481" s="1"/>
      <c r="AI481" s="1"/>
      <c r="AJ481" s="1">
        <f>SUMIF(County!$AT$2153:$AT$2406,$BA481,County!AC$2153:AC$2406)+SUMIF($BA$1786:$BA$1868,$BA481,AJ$1786:AJ$1868)</f>
        <v>0</v>
      </c>
      <c r="AK481" s="1"/>
      <c r="AL481" s="1"/>
      <c r="AP481" s="7">
        <f>IF(AA481&gt;0,RANK(AA481,(W481:Y481,Z481:AN481)),0)</f>
        <v>0</v>
      </c>
      <c r="AQ481" s="7">
        <f>IF(AB481&gt;0,RANK(AB481,(W481:Y481,Z481:AN481)),0)</f>
        <v>0</v>
      </c>
      <c r="AR481" s="7">
        <f>IF(AC481&gt;0,RANK(AC481,(W481:Y481,Z481:AN481)),0)</f>
        <v>0</v>
      </c>
      <c r="AS481" s="7">
        <f>IF(AD481&gt;0,RANK(AD481,(W481:Y481,AD481:AN481)),0)</f>
        <v>0</v>
      </c>
      <c r="AT481" s="2" t="str">
        <f t="shared" si="553"/>
        <v>-</v>
      </c>
      <c r="AU481" s="2" t="str">
        <f t="shared" si="554"/>
        <v>-</v>
      </c>
      <c r="AV481" s="2" t="str">
        <f t="shared" si="555"/>
        <v>-</v>
      </c>
      <c r="AW481" s="2" t="str">
        <f t="shared" si="556"/>
        <v>-</v>
      </c>
      <c r="AY481" s="2" t="str">
        <f t="shared" si="528"/>
        <v>District 20</v>
      </c>
      <c r="AZ481" t="str">
        <f t="shared" si="529"/>
        <v>TX</v>
      </c>
      <c r="BA481">
        <v>20</v>
      </c>
      <c r="BC481" s="98">
        <v>48</v>
      </c>
      <c r="BD481" s="100">
        <v>920</v>
      </c>
      <c r="BE481" s="107">
        <f t="shared" si="557"/>
        <v>48920</v>
      </c>
      <c r="BF481" t="s">
        <v>2627</v>
      </c>
      <c r="BG481" t="s">
        <v>3208</v>
      </c>
    </row>
    <row r="482" spans="1:59" hidden="1" outlineLevel="1">
      <c r="A482" s="9" t="s">
        <v>108</v>
      </c>
      <c r="B482" t="s">
        <v>2</v>
      </c>
      <c r="C482" s="1">
        <f t="shared" si="551"/>
        <v>4941</v>
      </c>
      <c r="D482" s="1"/>
      <c r="E482" s="1"/>
      <c r="F482" s="1"/>
      <c r="G482" s="1"/>
      <c r="H482" s="1"/>
      <c r="I482" s="1"/>
      <c r="J482" s="1"/>
      <c r="K482" s="7">
        <f>IF(W482&gt;0,RANK(W482,(W482:Y482,Z482:AN482)),0)</f>
        <v>1</v>
      </c>
      <c r="L482" s="7">
        <f>IF(X482&gt;0,RANK(X482,(W482:Y482,Z482:AN482)),0)</f>
        <v>0</v>
      </c>
      <c r="M482" s="7">
        <f>IF(Y482&gt;0,RANK(Y482,(W482:Y482,Z482:AN482)),0)</f>
        <v>2</v>
      </c>
      <c r="N482" s="7">
        <f>IF(Z482&gt;0,RANK(Z482,(W482:Y482,Z482:AN482)),0)</f>
        <v>3</v>
      </c>
      <c r="O482" s="49">
        <f t="shared" si="552"/>
        <v>781</v>
      </c>
      <c r="P482" s="178">
        <f t="shared" si="492"/>
        <v>0.15806516899413076</v>
      </c>
      <c r="Q482" s="2"/>
      <c r="R482" s="2">
        <f t="shared" si="533"/>
        <v>0.57559198542805101</v>
      </c>
      <c r="S482" s="2">
        <f t="shared" si="534"/>
        <v>0</v>
      </c>
      <c r="T482" s="2">
        <f t="shared" si="535"/>
        <v>0.41752681643392026</v>
      </c>
      <c r="U482" s="2">
        <f t="shared" si="536"/>
        <v>4.4525399716656543E-3</v>
      </c>
      <c r="V482" s="2">
        <f t="shared" si="537"/>
        <v>2.428658166363078E-3</v>
      </c>
      <c r="W482" s="1">
        <f>SUMIF(County!$AT$2153:$AT$2406,$BA482,County!P$2153:P$2406)+SUMIF($BA$1786:$BA$1868,$BA482,W$1786:W$1868)</f>
        <v>2844</v>
      </c>
      <c r="X482" s="1">
        <f>SUMIF(County!$AT$2153:$AT$2406,$BA482,County!Q$2153:Q$2406)+SUMIF($BA$1786:$BA$1868,$BA482,X$1786:X$1868)</f>
        <v>0</v>
      </c>
      <c r="Y482" s="1">
        <f>SUMIF(County!$AT$2153:$AT$2406,$BA482,County!R$2153:R$2406)+SUMIF($BA$1786:$BA$1868,$BA482,Y$1786:Y$1868)</f>
        <v>2063</v>
      </c>
      <c r="Z482" s="1">
        <f>SUMIF(County!$AT$2153:$AT$2406,$BA482,County!S$2153:S$2406)+SUMIF($BA$1786:$BA$1868,$BA482,Z$1786:Z$1868)</f>
        <v>22</v>
      </c>
      <c r="AA482" s="1">
        <f>SUMIF(County!$AT$2153:$AT$2406,$BA482,County!T$2153:T$2406)+SUMIF($BA$1786:$BA$1868,$BA482,AA$1786:AA$1868)</f>
        <v>0</v>
      </c>
      <c r="AC482" s="1">
        <f>SUMIF(County!$AT$2153:$AT$2406,$BA482,County!V$2153:V$2406)+SUMIF($BA$1786:$BA$1868,$BA482,AC$1786:AC$1868)</f>
        <v>1</v>
      </c>
      <c r="AF482" s="1">
        <f>SUMIF(County!$AT$2153:$AT$2406,$BA482,County!Y$2153:Y$2406)+SUMIF($BA$1786:$BA$1868,$BA482,AF$1786:AF$1868)</f>
        <v>0</v>
      </c>
      <c r="AG482" s="1">
        <f>SUMIF(County!$AT$2153:$AT$2406,$BA482,County!Z$2153:Z$2406)+SUMIF($BA$1786:$BA$1868,$BA482,AG$1786:AG$1868)</f>
        <v>2</v>
      </c>
      <c r="AH482" s="1"/>
      <c r="AI482" s="1"/>
      <c r="AJ482" s="1">
        <f>SUMIF(County!$AT$2153:$AT$2406,$BA482,County!AC$2153:AC$2406)+SUMIF($BA$1786:$BA$1868,$BA482,AJ$1786:AJ$1868)</f>
        <v>9</v>
      </c>
      <c r="AK482" s="1"/>
      <c r="AL482" s="1"/>
      <c r="AP482" s="7">
        <f>IF(AA482&gt;0,RANK(AA482,(W482:Y482,Z482:AN482)),0)</f>
        <v>0</v>
      </c>
      <c r="AQ482" s="7">
        <f>IF(AB482&gt;0,RANK(AB482,(W482:Y482,Z482:AN482)),0)</f>
        <v>0</v>
      </c>
      <c r="AR482" s="7">
        <f>IF(AC482&gt;0,RANK(AC482,(W482:Y482,Z482:AN482)),0)</f>
        <v>6</v>
      </c>
      <c r="AS482" s="7">
        <f>IF(AD482&gt;0,RANK(AD482,(W482:Y482,AD482:AN482)),0)</f>
        <v>0</v>
      </c>
      <c r="AT482" s="2">
        <f t="shared" si="553"/>
        <v>0</v>
      </c>
      <c r="AU482" s="2">
        <f t="shared" si="554"/>
        <v>0</v>
      </c>
      <c r="AV482" s="2">
        <f t="shared" si="555"/>
        <v>2.0238818053025704E-4</v>
      </c>
      <c r="AW482" s="2">
        <f t="shared" si="556"/>
        <v>0</v>
      </c>
      <c r="AY482" s="2" t="str">
        <f t="shared" si="528"/>
        <v>District 21</v>
      </c>
      <c r="AZ482" t="str">
        <f t="shared" si="529"/>
        <v>TX</v>
      </c>
      <c r="BA482">
        <v>21</v>
      </c>
      <c r="BC482" s="98">
        <v>48</v>
      </c>
      <c r="BD482" s="100">
        <v>921</v>
      </c>
      <c r="BE482" s="107">
        <f t="shared" si="557"/>
        <v>48921</v>
      </c>
      <c r="BF482" t="s">
        <v>2627</v>
      </c>
      <c r="BG482" t="s">
        <v>3208</v>
      </c>
    </row>
    <row r="483" spans="1:59" hidden="1" outlineLevel="1">
      <c r="A483" s="9" t="s">
        <v>264</v>
      </c>
      <c r="B483" t="s">
        <v>2</v>
      </c>
      <c r="C483" s="1">
        <f t="shared" si="551"/>
        <v>0</v>
      </c>
      <c r="D483" s="1"/>
      <c r="E483" s="1"/>
      <c r="F483" s="1"/>
      <c r="G483" s="1"/>
      <c r="H483" s="1"/>
      <c r="I483" s="1"/>
      <c r="J483" s="1"/>
      <c r="K483" s="7">
        <f>IF(W483&gt;0,RANK(W483,(W483:Y483,Z483:AN483)),0)</f>
        <v>0</v>
      </c>
      <c r="L483" s="7">
        <f>IF(X483&gt;0,RANK(X483,(W483:Y483,Z483:AN483)),0)</f>
        <v>0</v>
      </c>
      <c r="M483" s="7">
        <f>IF(Y483&gt;0,RANK(Y483,(W483:Y483,Z483:AN483)),0)</f>
        <v>0</v>
      </c>
      <c r="N483" s="7">
        <f>IF(Z483&gt;0,RANK(Z483,(W483:Y483,Z483:AN483)),0)</f>
        <v>0</v>
      </c>
      <c r="O483" s="49">
        <f t="shared" si="552"/>
        <v>0</v>
      </c>
      <c r="P483" s="178" t="e">
        <f t="shared" si="492"/>
        <v>#DIV/0!</v>
      </c>
      <c r="Q483" s="2"/>
      <c r="R483" s="2" t="str">
        <f t="shared" si="533"/>
        <v>-</v>
      </c>
      <c r="S483" s="2" t="str">
        <f t="shared" si="534"/>
        <v>-</v>
      </c>
      <c r="T483" s="2" t="str">
        <f t="shared" si="535"/>
        <v>-</v>
      </c>
      <c r="U483" s="2" t="str">
        <f t="shared" si="536"/>
        <v>-</v>
      </c>
      <c r="V483" s="2" t="str">
        <f t="shared" si="537"/>
        <v>-</v>
      </c>
      <c r="W483" s="1">
        <f>SUMIF(County!$AT$2153:$AT$2406,$BA483,County!P$2153:P$2406)+SUMIF($BA$1786:$BA$1868,$BA483,W$1786:W$1868)</f>
        <v>0</v>
      </c>
      <c r="X483" s="1">
        <f>SUMIF(County!$AT$2153:$AT$2406,$BA483,County!Q$2153:Q$2406)+SUMIF($BA$1786:$BA$1868,$BA483,X$1786:X$1868)</f>
        <v>0</v>
      </c>
      <c r="Y483" s="1">
        <f>SUMIF(County!$AT$2153:$AT$2406,$BA483,County!R$2153:R$2406)+SUMIF($BA$1786:$BA$1868,$BA483,Y$1786:Y$1868)</f>
        <v>0</v>
      </c>
      <c r="Z483" s="1">
        <f>SUMIF(County!$AT$2153:$AT$2406,$BA483,County!S$2153:S$2406)+SUMIF($BA$1786:$BA$1868,$BA483,Z$1786:Z$1868)</f>
        <v>0</v>
      </c>
      <c r="AA483" s="1">
        <f>SUMIF(County!$AT$2153:$AT$2406,$BA483,County!T$2153:T$2406)+SUMIF($BA$1786:$BA$1868,$BA483,AA$1786:AA$1868)</f>
        <v>0</v>
      </c>
      <c r="AC483" s="1">
        <f>SUMIF(County!$AT$2153:$AT$2406,$BA483,County!V$2153:V$2406)+SUMIF($BA$1786:$BA$1868,$BA483,AC$1786:AC$1868)</f>
        <v>0</v>
      </c>
      <c r="AF483" s="1">
        <f>SUMIF(County!$AT$2153:$AT$2406,$BA483,County!Y$2153:Y$2406)+SUMIF($BA$1786:$BA$1868,$BA483,AF$1786:AF$1868)</f>
        <v>0</v>
      </c>
      <c r="AG483" s="1">
        <f>SUMIF(County!$AT$2153:$AT$2406,$BA483,County!Z$2153:Z$2406)+SUMIF($BA$1786:$BA$1868,$BA483,AG$1786:AG$1868)</f>
        <v>0</v>
      </c>
      <c r="AH483" s="1"/>
      <c r="AI483" s="1"/>
      <c r="AJ483" s="1">
        <f>SUMIF(County!$AT$2153:$AT$2406,$BA483,County!AC$2153:AC$2406)+SUMIF($BA$1786:$BA$1868,$BA483,AJ$1786:AJ$1868)</f>
        <v>0</v>
      </c>
      <c r="AK483" s="1"/>
      <c r="AL483" s="1"/>
      <c r="AP483" s="7">
        <f>IF(AA483&gt;0,RANK(AA483,(W483:Y483,Z483:AN483)),0)</f>
        <v>0</v>
      </c>
      <c r="AQ483" s="7">
        <f>IF(AB483&gt;0,RANK(AB483,(W483:Y483,Z483:AN483)),0)</f>
        <v>0</v>
      </c>
      <c r="AR483" s="7">
        <f>IF(AC483&gt;0,RANK(AC483,(W483:Y483,Z483:AN483)),0)</f>
        <v>0</v>
      </c>
      <c r="AS483" s="7">
        <f>IF(AD483&gt;0,RANK(AD483,(W483:Y483,AD483:AN483)),0)</f>
        <v>0</v>
      </c>
      <c r="AT483" s="2" t="str">
        <f t="shared" si="553"/>
        <v>-</v>
      </c>
      <c r="AU483" s="2" t="str">
        <f t="shared" si="554"/>
        <v>-</v>
      </c>
      <c r="AV483" s="2" t="str">
        <f t="shared" si="555"/>
        <v>-</v>
      </c>
      <c r="AW483" s="2" t="str">
        <f t="shared" si="556"/>
        <v>-</v>
      </c>
      <c r="AY483" s="2" t="str">
        <f t="shared" si="528"/>
        <v>District 22</v>
      </c>
      <c r="AZ483" t="str">
        <f t="shared" si="529"/>
        <v>TX</v>
      </c>
      <c r="BA483">
        <v>22</v>
      </c>
      <c r="BC483" s="98">
        <v>48</v>
      </c>
      <c r="BD483" s="100">
        <v>922</v>
      </c>
      <c r="BE483" s="107">
        <f t="shared" si="557"/>
        <v>48922</v>
      </c>
      <c r="BF483" t="s">
        <v>2627</v>
      </c>
      <c r="BG483" t="s">
        <v>3208</v>
      </c>
    </row>
    <row r="484" spans="1:59" hidden="1" outlineLevel="1">
      <c r="A484" s="9" t="s">
        <v>199</v>
      </c>
      <c r="B484" t="s">
        <v>2</v>
      </c>
      <c r="C484" s="1">
        <f t="shared" si="551"/>
        <v>29845</v>
      </c>
      <c r="D484" s="1"/>
      <c r="E484" s="1"/>
      <c r="F484" s="1"/>
      <c r="G484" s="1"/>
      <c r="H484" s="1"/>
      <c r="I484" s="1"/>
      <c r="J484" s="1"/>
      <c r="K484" s="7">
        <f>IF(W484&gt;0,RANK(W484,(W484:Y484,Z484:AN484)),0)</f>
        <v>1</v>
      </c>
      <c r="L484" s="7">
        <f>IF(X484&gt;0,RANK(X484,(W484:Y484,Z484:AN484)),0)</f>
        <v>0</v>
      </c>
      <c r="M484" s="7">
        <f>IF(Y484&gt;0,RANK(Y484,(W484:Y484,Z484:AN484)),0)</f>
        <v>2</v>
      </c>
      <c r="N484" s="7">
        <f>IF(Z484&gt;0,RANK(Z484,(W484:Y484,Z484:AN484)),0)</f>
        <v>4</v>
      </c>
      <c r="O484" s="49">
        <f t="shared" si="552"/>
        <v>10977</v>
      </c>
      <c r="P484" s="178">
        <f t="shared" si="492"/>
        <v>0.36780030155804994</v>
      </c>
      <c r="Q484" s="2"/>
      <c r="R484" s="2">
        <f t="shared" si="533"/>
        <v>0.64848383313787905</v>
      </c>
      <c r="S484" s="2">
        <f t="shared" si="534"/>
        <v>0</v>
      </c>
      <c r="T484" s="2">
        <f t="shared" si="535"/>
        <v>0.28068353157982912</v>
      </c>
      <c r="U484" s="2">
        <f t="shared" si="536"/>
        <v>1.6150108895962474E-2</v>
      </c>
      <c r="V484" s="2">
        <f t="shared" si="537"/>
        <v>5.468252638632936E-2</v>
      </c>
      <c r="W484" s="1">
        <f>SUMIF(County!$AT$2153:$AT$2406,$BA484,County!P$2153:P$2406)+SUMIF($BA$1786:$BA$1868,$BA484,W$1786:W$1868)</f>
        <v>19354</v>
      </c>
      <c r="X484" s="1">
        <f>SUMIF(County!$AT$2153:$AT$2406,$BA484,County!Q$2153:Q$2406)+SUMIF($BA$1786:$BA$1868,$BA484,X$1786:X$1868)</f>
        <v>0</v>
      </c>
      <c r="Y484" s="1">
        <f>SUMIF(County!$AT$2153:$AT$2406,$BA484,County!R$2153:R$2406)+SUMIF($BA$1786:$BA$1868,$BA484,Y$1786:Y$1868)</f>
        <v>8377</v>
      </c>
      <c r="Z484" s="1">
        <f>SUMIF(County!$AT$2153:$AT$2406,$BA484,County!S$2153:S$2406)+SUMIF($BA$1786:$BA$1868,$BA484,Z$1786:Z$1868)</f>
        <v>482</v>
      </c>
      <c r="AA484" s="1">
        <f>SUMIF(County!$AT$2153:$AT$2406,$BA484,County!T$2153:T$2406)+SUMIF($BA$1786:$BA$1868,$BA484,AA$1786:AA$1868)</f>
        <v>0</v>
      </c>
      <c r="AC484" s="1">
        <f>SUMIF(County!$AT$2153:$AT$2406,$BA484,County!V$2153:V$2406)+SUMIF($BA$1786:$BA$1868,$BA484,AC$1786:AC$1868)</f>
        <v>358</v>
      </c>
      <c r="AF484" s="1">
        <f>SUMIF(County!$AT$2153:$AT$2406,$BA484,County!Y$2153:Y$2406)+SUMIF($BA$1786:$BA$1868,$BA484,AF$1786:AF$1868)</f>
        <v>0</v>
      </c>
      <c r="AG484" s="1">
        <f>SUMIF(County!$AT$2153:$AT$2406,$BA484,County!Z$2153:Z$2406)+SUMIF($BA$1786:$BA$1868,$BA484,AG$1786:AG$1868)</f>
        <v>136</v>
      </c>
      <c r="AH484" s="1"/>
      <c r="AI484" s="1"/>
      <c r="AJ484" s="1">
        <f>SUMIF(County!$AT$2153:$AT$2406,$BA484,County!AC$2153:AC$2406)+SUMIF($BA$1786:$BA$1868,$BA484,AJ$1786:AJ$1868)</f>
        <v>1138</v>
      </c>
      <c r="AK484" s="1"/>
      <c r="AL484" s="1"/>
      <c r="AP484" s="7">
        <f>IF(AA484&gt;0,RANK(AA484,(W484:Y484,Z484:AN484)),0)</f>
        <v>0</v>
      </c>
      <c r="AQ484" s="7">
        <f>IF(AB484&gt;0,RANK(AB484,(W484:Y484,Z484:AN484)),0)</f>
        <v>0</v>
      </c>
      <c r="AR484" s="7">
        <f>IF(AC484&gt;0,RANK(AC484,(W484:Y484,Z484:AN484)),0)</f>
        <v>5</v>
      </c>
      <c r="AS484" s="7">
        <f>IF(AD484&gt;0,RANK(AD484,(W484:Y484,AD484:AN484)),0)</f>
        <v>0</v>
      </c>
      <c r="AT484" s="2">
        <f t="shared" si="553"/>
        <v>0</v>
      </c>
      <c r="AU484" s="2">
        <f t="shared" si="554"/>
        <v>0</v>
      </c>
      <c r="AV484" s="2">
        <f t="shared" si="555"/>
        <v>1.1995309097001174E-2</v>
      </c>
      <c r="AW484" s="2">
        <f t="shared" si="556"/>
        <v>0</v>
      </c>
      <c r="AY484" s="2" t="str">
        <f t="shared" si="528"/>
        <v>District 23</v>
      </c>
      <c r="AZ484" t="str">
        <f t="shared" si="529"/>
        <v>TX</v>
      </c>
      <c r="BA484">
        <v>23</v>
      </c>
      <c r="BC484" s="98">
        <v>48</v>
      </c>
      <c r="BD484" s="100">
        <v>923</v>
      </c>
      <c r="BE484" s="107">
        <f t="shared" si="557"/>
        <v>48923</v>
      </c>
      <c r="BF484" t="s">
        <v>2627</v>
      </c>
      <c r="BG484" t="s">
        <v>3208</v>
      </c>
    </row>
    <row r="485" spans="1:59" hidden="1" outlineLevel="1">
      <c r="A485" s="9" t="s">
        <v>443</v>
      </c>
      <c r="B485" t="s">
        <v>2</v>
      </c>
      <c r="C485" s="1">
        <f t="shared" si="551"/>
        <v>0</v>
      </c>
      <c r="D485" s="1"/>
      <c r="E485" s="1"/>
      <c r="F485" s="1"/>
      <c r="G485" s="1"/>
      <c r="H485" s="1"/>
      <c r="I485" s="1"/>
      <c r="J485" s="1"/>
      <c r="K485" s="7">
        <f>IF(W485&gt;0,RANK(W485,(W485:Y485,Z485:AN485)),0)</f>
        <v>0</v>
      </c>
      <c r="L485" s="7">
        <f>IF(X485&gt;0,RANK(X485,(W485:Y485,Z485:AN485)),0)</f>
        <v>0</v>
      </c>
      <c r="M485" s="7">
        <f>IF(Y485&gt;0,RANK(Y485,(W485:Y485,Z485:AN485)),0)</f>
        <v>0</v>
      </c>
      <c r="N485" s="7">
        <f>IF(Z485&gt;0,RANK(Z485,(W485:Y485,Z485:AN485)),0)</f>
        <v>0</v>
      </c>
      <c r="O485" s="49">
        <f t="shared" si="552"/>
        <v>0</v>
      </c>
      <c r="P485" s="178" t="e">
        <f t="shared" si="492"/>
        <v>#DIV/0!</v>
      </c>
      <c r="Q485" s="2"/>
      <c r="R485" s="2" t="str">
        <f t="shared" si="533"/>
        <v>-</v>
      </c>
      <c r="S485" s="2" t="str">
        <f t="shared" si="534"/>
        <v>-</v>
      </c>
      <c r="T485" s="2" t="str">
        <f t="shared" si="535"/>
        <v>-</v>
      </c>
      <c r="U485" s="2" t="str">
        <f t="shared" si="536"/>
        <v>-</v>
      </c>
      <c r="V485" s="2" t="str">
        <f t="shared" si="537"/>
        <v>-</v>
      </c>
      <c r="W485" s="1">
        <f>SUMIF(County!$AT$2153:$AT$2406,$BA485,County!P$2153:P$2406)+SUMIF($BA$1786:$BA$1868,$BA485,W$1786:W$1868)</f>
        <v>0</v>
      </c>
      <c r="X485" s="1">
        <f>SUMIF(County!$AT$2153:$AT$2406,$BA485,County!Q$2153:Q$2406)+SUMIF($BA$1786:$BA$1868,$BA485,X$1786:X$1868)</f>
        <v>0</v>
      </c>
      <c r="Y485" s="1">
        <f>SUMIF(County!$AT$2153:$AT$2406,$BA485,County!R$2153:R$2406)+SUMIF($BA$1786:$BA$1868,$BA485,Y$1786:Y$1868)</f>
        <v>0</v>
      </c>
      <c r="Z485" s="1">
        <f>SUMIF(County!$AT$2153:$AT$2406,$BA485,County!S$2153:S$2406)+SUMIF($BA$1786:$BA$1868,$BA485,Z$1786:Z$1868)</f>
        <v>0</v>
      </c>
      <c r="AA485" s="1">
        <f>SUMIF(County!$AT$2153:$AT$2406,$BA485,County!T$2153:T$2406)+SUMIF($BA$1786:$BA$1868,$BA485,AA$1786:AA$1868)</f>
        <v>0</v>
      </c>
      <c r="AC485" s="1">
        <f>SUMIF(County!$AT$2153:$AT$2406,$BA485,County!V$2153:V$2406)+SUMIF($BA$1786:$BA$1868,$BA485,AC$1786:AC$1868)</f>
        <v>0</v>
      </c>
      <c r="AF485" s="1">
        <f>SUMIF(County!$AT$2153:$AT$2406,$BA485,County!Y$2153:Y$2406)+SUMIF($BA$1786:$BA$1868,$BA485,AF$1786:AF$1868)</f>
        <v>0</v>
      </c>
      <c r="AG485" s="1">
        <f>SUMIF(County!$AT$2153:$AT$2406,$BA485,County!Z$2153:Z$2406)+SUMIF($BA$1786:$BA$1868,$BA485,AG$1786:AG$1868)</f>
        <v>0</v>
      </c>
      <c r="AH485" s="1"/>
      <c r="AI485" s="1"/>
      <c r="AJ485" s="1">
        <f>SUMIF(County!$AT$2153:$AT$2406,$BA485,County!AC$2153:AC$2406)+SUMIF($BA$1786:$BA$1868,$BA485,AJ$1786:AJ$1868)</f>
        <v>0</v>
      </c>
      <c r="AK485" s="1"/>
      <c r="AL485" s="1"/>
      <c r="AP485" s="7">
        <f>IF(AA485&gt;0,RANK(AA485,(W485:Y485,Z485:AN485)),0)</f>
        <v>0</v>
      </c>
      <c r="AQ485" s="7">
        <f>IF(AB485&gt;0,RANK(AB485,(W485:Y485,Z485:AN485)),0)</f>
        <v>0</v>
      </c>
      <c r="AR485" s="7">
        <f>IF(AC485&gt;0,RANK(AC485,(W485:Y485,Z485:AN485)),0)</f>
        <v>0</v>
      </c>
      <c r="AS485" s="7">
        <f>IF(AD485&gt;0,RANK(AD485,(W485:Y485,AD485:AN485)),0)</f>
        <v>0</v>
      </c>
      <c r="AT485" s="2" t="str">
        <f t="shared" si="553"/>
        <v>-</v>
      </c>
      <c r="AU485" s="2" t="str">
        <f t="shared" si="554"/>
        <v>-</v>
      </c>
      <c r="AV485" s="2" t="str">
        <f t="shared" si="555"/>
        <v>-</v>
      </c>
      <c r="AW485" s="2" t="str">
        <f t="shared" si="556"/>
        <v>-</v>
      </c>
      <c r="AY485" s="2" t="str">
        <f t="shared" si="528"/>
        <v>District 24</v>
      </c>
      <c r="AZ485" t="str">
        <f t="shared" si="529"/>
        <v>TX</v>
      </c>
      <c r="BA485">
        <v>24</v>
      </c>
      <c r="BC485" s="98">
        <v>48</v>
      </c>
      <c r="BD485" s="100">
        <v>924</v>
      </c>
      <c r="BE485" s="107">
        <f t="shared" si="557"/>
        <v>48924</v>
      </c>
      <c r="BF485" t="s">
        <v>2627</v>
      </c>
      <c r="BG485" t="s">
        <v>3208</v>
      </c>
    </row>
    <row r="486" spans="1:59" hidden="1" outlineLevel="1">
      <c r="A486" s="9" t="s">
        <v>1268</v>
      </c>
      <c r="B486" t="s">
        <v>2</v>
      </c>
      <c r="C486" s="1">
        <f t="shared" si="551"/>
        <v>9420</v>
      </c>
      <c r="D486" s="1"/>
      <c r="E486" s="1"/>
      <c r="F486" s="1"/>
      <c r="G486" s="1"/>
      <c r="H486" s="1"/>
      <c r="I486" s="1"/>
      <c r="J486" s="1"/>
      <c r="K486" s="7">
        <f>IF(W486&gt;0,RANK(W486,(W486:Y486,Z486:AN486)),0)</f>
        <v>1</v>
      </c>
      <c r="L486" s="7">
        <f>IF(X486&gt;0,RANK(X486,(W486:Y486,Z486:AN486)),0)</f>
        <v>0</v>
      </c>
      <c r="M486" s="7">
        <f>IF(Y486&gt;0,RANK(Y486,(W486:Y486,Z486:AN486)),0)</f>
        <v>2</v>
      </c>
      <c r="N486" s="7">
        <f>IF(Z486&gt;0,RANK(Z486,(W486:Y486,Z486:AN486)),0)</f>
        <v>3</v>
      </c>
      <c r="O486" s="49">
        <f t="shared" si="552"/>
        <v>2161</v>
      </c>
      <c r="P486" s="178">
        <f t="shared" si="492"/>
        <v>0.22940552016985138</v>
      </c>
      <c r="Q486" s="2"/>
      <c r="R486" s="2">
        <f t="shared" si="533"/>
        <v>0.60912951167728235</v>
      </c>
      <c r="S486" s="2">
        <f t="shared" si="534"/>
        <v>0</v>
      </c>
      <c r="T486" s="2">
        <f t="shared" si="535"/>
        <v>0.37972399150743102</v>
      </c>
      <c r="U486" s="2">
        <f t="shared" si="536"/>
        <v>3.7154989384288748E-3</v>
      </c>
      <c r="V486" s="2">
        <f t="shared" si="537"/>
        <v>7.430997876857747E-3</v>
      </c>
      <c r="W486" s="1">
        <f>SUMIF(County!$AT$2153:$AT$2406,$BA486,County!P$2153:P$2406)+SUMIF($BA$1786:$BA$1868,$BA486,W$1786:W$1868)</f>
        <v>5738</v>
      </c>
      <c r="X486" s="1">
        <f>SUMIF(County!$AT$2153:$AT$2406,$BA486,County!Q$2153:Q$2406)+SUMIF($BA$1786:$BA$1868,$BA486,X$1786:X$1868)</f>
        <v>0</v>
      </c>
      <c r="Y486" s="1">
        <f>SUMIF(County!$AT$2153:$AT$2406,$BA486,County!R$2153:R$2406)+SUMIF($BA$1786:$BA$1868,$BA486,Y$1786:Y$1868)</f>
        <v>3577</v>
      </c>
      <c r="Z486" s="1">
        <f>SUMIF(County!$AT$2153:$AT$2406,$BA486,County!S$2153:S$2406)+SUMIF($BA$1786:$BA$1868,$BA486,Z$1786:Z$1868)</f>
        <v>35</v>
      </c>
      <c r="AA486" s="1">
        <f>SUMIF(County!$AT$2153:$AT$2406,$BA486,County!T$2153:T$2406)+SUMIF($BA$1786:$BA$1868,$BA486,AA$1786:AA$1868)</f>
        <v>0</v>
      </c>
      <c r="AC486" s="1">
        <f>SUMIF(County!$AT$2153:$AT$2406,$BA486,County!V$2153:V$2406)+SUMIF($BA$1786:$BA$1868,$BA486,AC$1786:AC$1868)</f>
        <v>31</v>
      </c>
      <c r="AF486" s="1">
        <f>SUMIF(County!$AT$2153:$AT$2406,$BA486,County!Y$2153:Y$2406)+SUMIF($BA$1786:$BA$1868,$BA486,AF$1786:AF$1868)</f>
        <v>0</v>
      </c>
      <c r="AG486" s="1">
        <f>SUMIF(County!$AT$2153:$AT$2406,$BA486,County!Z$2153:Z$2406)+SUMIF($BA$1786:$BA$1868,$BA486,AG$1786:AG$1868)</f>
        <v>17</v>
      </c>
      <c r="AH486" s="1"/>
      <c r="AI486" s="1"/>
      <c r="AJ486" s="1">
        <f>SUMIF(County!$AT$2153:$AT$2406,$BA486,County!AC$2153:AC$2406)+SUMIF($BA$1786:$BA$1868,$BA486,AJ$1786:AJ$1868)</f>
        <v>22</v>
      </c>
      <c r="AK486" s="1"/>
      <c r="AL486" s="1"/>
      <c r="AP486" s="7">
        <f>IF(AA486&gt;0,RANK(AA486,(W486:Y486,Z486:AN486)),0)</f>
        <v>0</v>
      </c>
      <c r="AQ486" s="7">
        <f>IF(AB486&gt;0,RANK(AB486,(W486:Y486,Z486:AN486)),0)</f>
        <v>0</v>
      </c>
      <c r="AR486" s="7">
        <f>IF(AC486&gt;0,RANK(AC486,(W486:Y486,Z486:AN486)),0)</f>
        <v>4</v>
      </c>
      <c r="AS486" s="7">
        <f>IF(AD486&gt;0,RANK(AD486,(W486:Y486,AD486:AN486)),0)</f>
        <v>0</v>
      </c>
      <c r="AT486" s="2">
        <f t="shared" si="553"/>
        <v>0</v>
      </c>
      <c r="AU486" s="2">
        <f t="shared" si="554"/>
        <v>0</v>
      </c>
      <c r="AV486" s="2">
        <f t="shared" si="555"/>
        <v>3.2908704883227178E-3</v>
      </c>
      <c r="AW486" s="2">
        <f t="shared" si="556"/>
        <v>0</v>
      </c>
      <c r="AY486" s="2" t="str">
        <f t="shared" si="528"/>
        <v>District 25</v>
      </c>
      <c r="AZ486" t="str">
        <f t="shared" si="529"/>
        <v>TX</v>
      </c>
      <c r="BA486">
        <v>25</v>
      </c>
      <c r="BC486" s="98">
        <v>48</v>
      </c>
      <c r="BD486" s="100">
        <v>925</v>
      </c>
      <c r="BE486" s="107">
        <f t="shared" si="557"/>
        <v>48925</v>
      </c>
      <c r="BF486" t="s">
        <v>2627</v>
      </c>
      <c r="BG486" t="s">
        <v>3208</v>
      </c>
    </row>
    <row r="487" spans="1:59" hidden="1" outlineLevel="1">
      <c r="A487" s="9" t="s">
        <v>3066</v>
      </c>
      <c r="B487" t="s">
        <v>2</v>
      </c>
      <c r="C487" s="1">
        <f t="shared" si="551"/>
        <v>0</v>
      </c>
      <c r="D487" s="1"/>
      <c r="E487" s="1"/>
      <c r="F487" s="1"/>
      <c r="G487" s="1"/>
      <c r="H487" s="1"/>
      <c r="I487" s="1"/>
      <c r="J487" s="1"/>
      <c r="K487" s="7">
        <f>IF(W487&gt;0,RANK(W487,(W487:Y487,Z487:AN487)),0)</f>
        <v>0</v>
      </c>
      <c r="L487" s="7">
        <f>IF(X487&gt;0,RANK(X487,(W487:Y487,Z487:AN487)),0)</f>
        <v>0</v>
      </c>
      <c r="M487" s="7">
        <f>IF(Y487&gt;0,RANK(Y487,(W487:Y487,Z487:AN487)),0)</f>
        <v>0</v>
      </c>
      <c r="N487" s="7">
        <f>IF(Z487&gt;0,RANK(Z487,(W487:Y487,Z487:AN487)),0)</f>
        <v>0</v>
      </c>
      <c r="O487" s="49">
        <f t="shared" si="552"/>
        <v>0</v>
      </c>
      <c r="P487" s="178" t="e">
        <f t="shared" si="492"/>
        <v>#DIV/0!</v>
      </c>
      <c r="Q487" s="2"/>
      <c r="R487" s="2" t="str">
        <f t="shared" si="533"/>
        <v>-</v>
      </c>
      <c r="S487" s="2" t="str">
        <f t="shared" si="534"/>
        <v>-</v>
      </c>
      <c r="T487" s="2" t="str">
        <f t="shared" si="535"/>
        <v>-</v>
      </c>
      <c r="U487" s="2" t="str">
        <f t="shared" si="536"/>
        <v>-</v>
      </c>
      <c r="V487" s="2" t="str">
        <f t="shared" si="537"/>
        <v>-</v>
      </c>
      <c r="W487" s="1">
        <f>SUMIF(County!$AT$2153:$AT$2406,$BA487,County!P$2153:P$2406)+SUMIF($BA$1786:$BA$1868,$BA487,W$1786:W$1868)</f>
        <v>0</v>
      </c>
      <c r="X487" s="1">
        <f>SUMIF(County!$AT$2153:$AT$2406,$BA487,County!Q$2153:Q$2406)+SUMIF($BA$1786:$BA$1868,$BA487,X$1786:X$1868)</f>
        <v>0</v>
      </c>
      <c r="Y487" s="1">
        <f>SUMIF(County!$AT$2153:$AT$2406,$BA487,County!R$2153:R$2406)+SUMIF($BA$1786:$BA$1868,$BA487,Y$1786:Y$1868)</f>
        <v>0</v>
      </c>
      <c r="Z487" s="1">
        <f>SUMIF(County!$AT$2153:$AT$2406,$BA487,County!S$2153:S$2406)+SUMIF($BA$1786:$BA$1868,$BA487,Z$1786:Z$1868)</f>
        <v>0</v>
      </c>
      <c r="AA487" s="1">
        <f>SUMIF(County!$AT$2153:$AT$2406,$BA487,County!T$2153:T$2406)+SUMIF($BA$1786:$BA$1868,$BA487,AA$1786:AA$1868)</f>
        <v>0</v>
      </c>
      <c r="AC487" s="1">
        <f>SUMIF(County!$AT$2153:$AT$2406,$BA487,County!V$2153:V$2406)+SUMIF($BA$1786:$BA$1868,$BA487,AC$1786:AC$1868)</f>
        <v>0</v>
      </c>
      <c r="AF487" s="1">
        <f>SUMIF(County!$AT$2153:$AT$2406,$BA487,County!Y$2153:Y$2406)+SUMIF($BA$1786:$BA$1868,$BA487,AF$1786:AF$1868)</f>
        <v>0</v>
      </c>
      <c r="AG487" s="1">
        <f>SUMIF(County!$AT$2153:$AT$2406,$BA487,County!Z$2153:Z$2406)+SUMIF($BA$1786:$BA$1868,$BA487,AG$1786:AG$1868)</f>
        <v>0</v>
      </c>
      <c r="AH487" s="1"/>
      <c r="AI487" s="1"/>
      <c r="AJ487" s="1">
        <f>SUMIF(County!$AT$2153:$AT$2406,$BA487,County!AC$2153:AC$2406)+SUMIF($BA$1786:$BA$1868,$BA487,AJ$1786:AJ$1868)</f>
        <v>0</v>
      </c>
      <c r="AK487" s="1"/>
      <c r="AL487" s="1"/>
      <c r="AP487" s="7">
        <f>IF(AA487&gt;0,RANK(AA487,(W487:Y487,Z487:AN487)),0)</f>
        <v>0</v>
      </c>
      <c r="AQ487" s="7">
        <f>IF(AB487&gt;0,RANK(AB487,(W487:Y487,Z487:AN487)),0)</f>
        <v>0</v>
      </c>
      <c r="AR487" s="7">
        <f>IF(AC487&gt;0,RANK(AC487,(W487:Y487,Z487:AN487)),0)</f>
        <v>0</v>
      </c>
      <c r="AS487" s="7">
        <f>IF(AD487&gt;0,RANK(AD487,(W487:Y487,AD487:AN487)),0)</f>
        <v>0</v>
      </c>
      <c r="AT487" s="2" t="str">
        <f t="shared" si="553"/>
        <v>-</v>
      </c>
      <c r="AU487" s="2" t="str">
        <f t="shared" si="554"/>
        <v>-</v>
      </c>
      <c r="AV487" s="2" t="str">
        <f t="shared" si="555"/>
        <v>-</v>
      </c>
      <c r="AW487" s="2" t="str">
        <f t="shared" si="556"/>
        <v>-</v>
      </c>
      <c r="AY487" s="2" t="str">
        <f t="shared" si="528"/>
        <v>District 26</v>
      </c>
      <c r="AZ487" t="str">
        <f t="shared" si="529"/>
        <v>TX</v>
      </c>
      <c r="BA487">
        <v>26</v>
      </c>
      <c r="BC487" s="98">
        <v>48</v>
      </c>
      <c r="BD487" s="100">
        <v>926</v>
      </c>
      <c r="BE487" s="107">
        <f t="shared" si="557"/>
        <v>48926</v>
      </c>
      <c r="BF487" t="s">
        <v>2627</v>
      </c>
      <c r="BG487" t="s">
        <v>3208</v>
      </c>
    </row>
    <row r="488" spans="1:59" hidden="1" outlineLevel="1">
      <c r="A488" s="9" t="s">
        <v>2819</v>
      </c>
      <c r="B488" t="s">
        <v>2</v>
      </c>
      <c r="C488" s="1">
        <f t="shared" si="551"/>
        <v>31776</v>
      </c>
      <c r="D488" s="1"/>
      <c r="E488" s="1"/>
      <c r="F488" s="1"/>
      <c r="G488" s="1"/>
      <c r="H488" s="1"/>
      <c r="I488" s="1"/>
      <c r="J488" s="1"/>
      <c r="K488" s="7">
        <f>IF(W488&gt;0,RANK(W488,(W488:Y488,Z488:AN488)),0)</f>
        <v>1</v>
      </c>
      <c r="L488" s="7">
        <f>IF(X488&gt;0,RANK(X488,(W488:Y488,Z488:AN488)),0)</f>
        <v>0</v>
      </c>
      <c r="M488" s="7">
        <f>IF(Y488&gt;0,RANK(Y488,(W488:Y488,Z488:AN488)),0)</f>
        <v>2</v>
      </c>
      <c r="N488" s="7">
        <f>IF(Z488&gt;0,RANK(Z488,(W488:Y488,Z488:AN488)),0)</f>
        <v>4</v>
      </c>
      <c r="O488" s="49">
        <f t="shared" si="552"/>
        <v>13336</v>
      </c>
      <c r="P488" s="178">
        <f t="shared" si="492"/>
        <v>0.41968781470292044</v>
      </c>
      <c r="Q488" s="2"/>
      <c r="R488" s="2">
        <f t="shared" si="533"/>
        <v>0.70052870090634445</v>
      </c>
      <c r="S488" s="2">
        <f t="shared" si="534"/>
        <v>0</v>
      </c>
      <c r="T488" s="2">
        <f t="shared" si="535"/>
        <v>0.28084088620342396</v>
      </c>
      <c r="U488" s="2">
        <f t="shared" si="536"/>
        <v>4.2170191339375631E-3</v>
      </c>
      <c r="V488" s="2">
        <f t="shared" si="537"/>
        <v>1.4413393756294033E-2</v>
      </c>
      <c r="W488" s="1">
        <f>SUMIF(County!$AT$2153:$AT$2406,$BA488,County!P$2153:P$2406)+SUMIF($BA$1786:$BA$1868,$BA488,W$1786:W$1868)</f>
        <v>22260</v>
      </c>
      <c r="X488" s="1">
        <f>SUMIF(County!$AT$2153:$AT$2406,$BA488,County!Q$2153:Q$2406)+SUMIF($BA$1786:$BA$1868,$BA488,X$1786:X$1868)</f>
        <v>0</v>
      </c>
      <c r="Y488" s="1">
        <f>SUMIF(County!$AT$2153:$AT$2406,$BA488,County!R$2153:R$2406)+SUMIF($BA$1786:$BA$1868,$BA488,Y$1786:Y$1868)</f>
        <v>8924</v>
      </c>
      <c r="Z488" s="1">
        <f>SUMIF(County!$AT$2153:$AT$2406,$BA488,County!S$2153:S$2406)+SUMIF($BA$1786:$BA$1868,$BA488,Z$1786:Z$1868)</f>
        <v>134</v>
      </c>
      <c r="AA488" s="1">
        <f>SUMIF(County!$AT$2153:$AT$2406,$BA488,County!T$2153:T$2406)+SUMIF($BA$1786:$BA$1868,$BA488,AA$1786:AA$1868)</f>
        <v>0</v>
      </c>
      <c r="AC488" s="1">
        <f>SUMIF(County!$AT$2153:$AT$2406,$BA488,County!V$2153:V$2406)+SUMIF($BA$1786:$BA$1868,$BA488,AC$1786:AC$1868)</f>
        <v>88</v>
      </c>
      <c r="AF488" s="1">
        <f>SUMIF(County!$AT$2153:$AT$2406,$BA488,County!Y$2153:Y$2406)+SUMIF($BA$1786:$BA$1868,$BA488,AF$1786:AF$1868)</f>
        <v>0</v>
      </c>
      <c r="AG488" s="1">
        <f>SUMIF(County!$AT$2153:$AT$2406,$BA488,County!Z$2153:Z$2406)+SUMIF($BA$1786:$BA$1868,$BA488,AG$1786:AG$1868)</f>
        <v>55</v>
      </c>
      <c r="AH488" s="1"/>
      <c r="AI488" s="1"/>
      <c r="AJ488" s="1">
        <f>SUMIF(County!$AT$2153:$AT$2406,$BA488,County!AC$2153:AC$2406)+SUMIF($BA$1786:$BA$1868,$BA488,AJ$1786:AJ$1868)</f>
        <v>315</v>
      </c>
      <c r="AK488" s="1"/>
      <c r="AL488" s="1"/>
      <c r="AP488" s="7">
        <f>IF(AA488&gt;0,RANK(AA488,(W488:Y488,Z488:AN488)),0)</f>
        <v>0</v>
      </c>
      <c r="AQ488" s="7">
        <f>IF(AB488&gt;0,RANK(AB488,(W488:Y488,Z488:AN488)),0)</f>
        <v>0</v>
      </c>
      <c r="AR488" s="7">
        <f>IF(AC488&gt;0,RANK(AC488,(W488:Y488,Z488:AN488)),0)</f>
        <v>5</v>
      </c>
      <c r="AS488" s="7">
        <f>IF(AD488&gt;0,RANK(AD488,(W488:Y488,AD488:AN488)),0)</f>
        <v>0</v>
      </c>
      <c r="AT488" s="2">
        <f t="shared" si="553"/>
        <v>0</v>
      </c>
      <c r="AU488" s="2">
        <f t="shared" si="554"/>
        <v>0</v>
      </c>
      <c r="AV488" s="2">
        <f t="shared" si="555"/>
        <v>2.7693856998992953E-3</v>
      </c>
      <c r="AW488" s="2">
        <f t="shared" si="556"/>
        <v>0</v>
      </c>
      <c r="AY488" s="2" t="str">
        <f t="shared" si="528"/>
        <v>District 27</v>
      </c>
      <c r="AZ488" t="str">
        <f t="shared" si="529"/>
        <v>TX</v>
      </c>
      <c r="BA488">
        <v>27</v>
      </c>
      <c r="BC488" s="98">
        <v>48</v>
      </c>
      <c r="BD488" s="100">
        <v>927</v>
      </c>
      <c r="BE488" s="107">
        <f t="shared" si="557"/>
        <v>48927</v>
      </c>
      <c r="BF488" t="s">
        <v>2627</v>
      </c>
      <c r="BG488" t="s">
        <v>3208</v>
      </c>
    </row>
    <row r="489" spans="1:59" hidden="1" outlineLevel="1">
      <c r="A489" s="9" t="s">
        <v>633</v>
      </c>
      <c r="B489" t="s">
        <v>2</v>
      </c>
      <c r="C489" s="1">
        <f t="shared" si="551"/>
        <v>39340</v>
      </c>
      <c r="D489" s="1"/>
      <c r="E489" s="1"/>
      <c r="F489" s="1"/>
      <c r="G489" s="1"/>
      <c r="H489" s="1"/>
      <c r="I489" s="1"/>
      <c r="J489" s="1"/>
      <c r="K489" s="7">
        <f>IF(W489&gt;0,RANK(W489,(W489:Y489,Z489:AN489)),0)</f>
        <v>1</v>
      </c>
      <c r="L489" s="7">
        <f>IF(X489&gt;0,RANK(X489,(W489:Y489,Z489:AN489)),0)</f>
        <v>0</v>
      </c>
      <c r="M489" s="7">
        <f>IF(Y489&gt;0,RANK(Y489,(W489:Y489,Z489:AN489)),0)</f>
        <v>2</v>
      </c>
      <c r="N489" s="7">
        <f>IF(Z489&gt;0,RANK(Z489,(W489:Y489,Z489:AN489)),0)</f>
        <v>4</v>
      </c>
      <c r="O489" s="49">
        <f t="shared" si="552"/>
        <v>19851</v>
      </c>
      <c r="P489" s="178">
        <f t="shared" si="492"/>
        <v>0.50460091509913574</v>
      </c>
      <c r="Q489" s="2"/>
      <c r="R489" s="2">
        <f t="shared" si="533"/>
        <v>0.73276563294356889</v>
      </c>
      <c r="S489" s="2">
        <f t="shared" si="534"/>
        <v>0</v>
      </c>
      <c r="T489" s="2">
        <f t="shared" si="535"/>
        <v>0.22816471784443315</v>
      </c>
      <c r="U489" s="2">
        <f t="shared" si="536"/>
        <v>6.3040162684290801E-3</v>
      </c>
      <c r="V489" s="2">
        <f t="shared" si="537"/>
        <v>3.2765632943568879E-2</v>
      </c>
      <c r="W489" s="1">
        <f>SUMIF(County!$AT$2153:$AT$2406,$BA489,County!P$2153:P$2406)+SUMIF($BA$1786:$BA$1868,$BA489,W$1786:W$1868)</f>
        <v>28827</v>
      </c>
      <c r="X489" s="1">
        <f>SUMIF(County!$AT$2153:$AT$2406,$BA489,County!Q$2153:Q$2406)+SUMIF($BA$1786:$BA$1868,$BA489,X$1786:X$1868)</f>
        <v>0</v>
      </c>
      <c r="Y489" s="1">
        <f>SUMIF(County!$AT$2153:$AT$2406,$BA489,County!R$2153:R$2406)+SUMIF($BA$1786:$BA$1868,$BA489,Y$1786:Y$1868)</f>
        <v>8976</v>
      </c>
      <c r="Z489" s="1">
        <f>SUMIF(County!$AT$2153:$AT$2406,$BA489,County!S$2153:S$2406)+SUMIF($BA$1786:$BA$1868,$BA489,Z$1786:Z$1868)</f>
        <v>248</v>
      </c>
      <c r="AA489" s="1">
        <f>SUMIF(County!$AT$2153:$AT$2406,$BA489,County!T$2153:T$2406)+SUMIF($BA$1786:$BA$1868,$BA489,AA$1786:AA$1868)</f>
        <v>0</v>
      </c>
      <c r="AC489" s="1">
        <f>SUMIF(County!$AT$2153:$AT$2406,$BA489,County!V$2153:V$2406)+SUMIF($BA$1786:$BA$1868,$BA489,AC$1786:AC$1868)</f>
        <v>239</v>
      </c>
      <c r="AF489" s="1">
        <f>SUMIF(County!$AT$2153:$AT$2406,$BA489,County!Y$2153:Y$2406)+SUMIF($BA$1786:$BA$1868,$BA489,AF$1786:AF$1868)</f>
        <v>0</v>
      </c>
      <c r="AG489" s="1">
        <f>SUMIF(County!$AT$2153:$AT$2406,$BA489,County!Z$2153:Z$2406)+SUMIF($BA$1786:$BA$1868,$BA489,AG$1786:AG$1868)</f>
        <v>105</v>
      </c>
      <c r="AH489" s="1"/>
      <c r="AI489" s="1"/>
      <c r="AJ489" s="1">
        <f>SUMIF(County!$AT$2153:$AT$2406,$BA489,County!AC$2153:AC$2406)+SUMIF($BA$1786:$BA$1868,$BA489,AJ$1786:AJ$1868)</f>
        <v>945</v>
      </c>
      <c r="AK489" s="1"/>
      <c r="AL489" s="1"/>
      <c r="AP489" s="7">
        <f>IF(AA489&gt;0,RANK(AA489,(W489:Y489,Z489:AN489)),0)</f>
        <v>0</v>
      </c>
      <c r="AQ489" s="7">
        <f>IF(AB489&gt;0,RANK(AB489,(W489:Y489,Z489:AN489)),0)</f>
        <v>0</v>
      </c>
      <c r="AR489" s="7">
        <f>IF(AC489&gt;0,RANK(AC489,(W489:Y489,Z489:AN489)),0)</f>
        <v>5</v>
      </c>
      <c r="AS489" s="7">
        <f>IF(AD489&gt;0,RANK(AD489,(W489:Y489,AD489:AN489)),0)</f>
        <v>0</v>
      </c>
      <c r="AT489" s="2">
        <f t="shared" si="553"/>
        <v>0</v>
      </c>
      <c r="AU489" s="2">
        <f t="shared" si="554"/>
        <v>0</v>
      </c>
      <c r="AV489" s="2">
        <f t="shared" si="555"/>
        <v>6.0752414844941535E-3</v>
      </c>
      <c r="AW489" s="2">
        <f t="shared" si="556"/>
        <v>0</v>
      </c>
      <c r="AY489" s="2" t="str">
        <f t="shared" si="528"/>
        <v>District 28</v>
      </c>
      <c r="AZ489" t="str">
        <f t="shared" si="529"/>
        <v>TX</v>
      </c>
      <c r="BA489">
        <v>28</v>
      </c>
      <c r="BC489" s="98">
        <v>48</v>
      </c>
      <c r="BD489" s="100">
        <v>928</v>
      </c>
      <c r="BE489" s="107">
        <f t="shared" si="557"/>
        <v>48928</v>
      </c>
      <c r="BF489" t="s">
        <v>2627</v>
      </c>
      <c r="BG489" t="s">
        <v>3208</v>
      </c>
    </row>
    <row r="490" spans="1:59" hidden="1" outlineLevel="1">
      <c r="A490" s="9" t="s">
        <v>634</v>
      </c>
      <c r="B490" t="s">
        <v>2</v>
      </c>
      <c r="C490" s="1">
        <f t="shared" si="551"/>
        <v>0</v>
      </c>
      <c r="D490" s="1"/>
      <c r="E490" s="1"/>
      <c r="F490" s="1"/>
      <c r="G490" s="1"/>
      <c r="H490" s="1"/>
      <c r="I490" s="1"/>
      <c r="J490" s="1"/>
      <c r="K490" s="7">
        <f>IF(W490&gt;0,RANK(W490,(W490:Y490,Z490:AN490)),0)</f>
        <v>0</v>
      </c>
      <c r="L490" s="7">
        <f>IF(X490&gt;0,RANK(X490,(W490:Y490,Z490:AN490)),0)</f>
        <v>0</v>
      </c>
      <c r="M490" s="7">
        <f>IF(Y490&gt;0,RANK(Y490,(W490:Y490,Z490:AN490)),0)</f>
        <v>0</v>
      </c>
      <c r="N490" s="7">
        <f>IF(Z490&gt;0,RANK(Z490,(W490:Y490,Z490:AN490)),0)</f>
        <v>0</v>
      </c>
      <c r="O490" s="49">
        <f t="shared" si="552"/>
        <v>0</v>
      </c>
      <c r="P490" s="178" t="e">
        <f t="shared" si="492"/>
        <v>#DIV/0!</v>
      </c>
      <c r="Q490" s="2"/>
      <c r="R490" s="2" t="str">
        <f t="shared" si="533"/>
        <v>-</v>
      </c>
      <c r="S490" s="2" t="str">
        <f t="shared" si="534"/>
        <v>-</v>
      </c>
      <c r="T490" s="2" t="str">
        <f t="shared" si="535"/>
        <v>-</v>
      </c>
      <c r="U490" s="2" t="str">
        <f t="shared" si="536"/>
        <v>-</v>
      </c>
      <c r="V490" s="2" t="str">
        <f t="shared" si="537"/>
        <v>-</v>
      </c>
      <c r="W490" s="1">
        <f>SUMIF(County!$AT$2153:$AT$2406,$BA490,County!P$2153:P$2406)+SUMIF($BA$1786:$BA$1868,$BA490,W$1786:W$1868)</f>
        <v>0</v>
      </c>
      <c r="X490" s="1">
        <f>SUMIF(County!$AT$2153:$AT$2406,$BA490,County!Q$2153:Q$2406)+SUMIF($BA$1786:$BA$1868,$BA490,X$1786:X$1868)</f>
        <v>0</v>
      </c>
      <c r="Y490" s="1">
        <f>SUMIF(County!$AT$2153:$AT$2406,$BA490,County!R$2153:R$2406)+SUMIF($BA$1786:$BA$1868,$BA490,Y$1786:Y$1868)</f>
        <v>0</v>
      </c>
      <c r="Z490" s="1">
        <f>SUMIF(County!$AT$2153:$AT$2406,$BA490,County!S$2153:S$2406)+SUMIF($BA$1786:$BA$1868,$BA490,Z$1786:Z$1868)</f>
        <v>0</v>
      </c>
      <c r="AA490" s="1">
        <f>SUMIF(County!$AT$2153:$AT$2406,$BA490,County!T$2153:T$2406)+SUMIF($BA$1786:$BA$1868,$BA490,AA$1786:AA$1868)</f>
        <v>0</v>
      </c>
      <c r="AC490" s="1">
        <f>SUMIF(County!$AT$2153:$AT$2406,$BA490,County!V$2153:V$2406)+SUMIF($BA$1786:$BA$1868,$BA490,AC$1786:AC$1868)</f>
        <v>0</v>
      </c>
      <c r="AF490" s="1">
        <f>SUMIF(County!$AT$2153:$AT$2406,$BA490,County!Y$2153:Y$2406)+SUMIF($BA$1786:$BA$1868,$BA490,AF$1786:AF$1868)</f>
        <v>0</v>
      </c>
      <c r="AG490" s="1">
        <f>SUMIF(County!$AT$2153:$AT$2406,$BA490,County!Z$2153:Z$2406)+SUMIF($BA$1786:$BA$1868,$BA490,AG$1786:AG$1868)</f>
        <v>0</v>
      </c>
      <c r="AH490" s="1"/>
      <c r="AI490" s="1"/>
      <c r="AJ490" s="1">
        <f>SUMIF(County!$AT$2153:$AT$2406,$BA490,County!AC$2153:AC$2406)+SUMIF($BA$1786:$BA$1868,$BA490,AJ$1786:AJ$1868)</f>
        <v>0</v>
      </c>
      <c r="AK490" s="1"/>
      <c r="AL490" s="1"/>
      <c r="AP490" s="7">
        <f>IF(AA490&gt;0,RANK(AA490,(W490:Y490,Z490:AN490)),0)</f>
        <v>0</v>
      </c>
      <c r="AQ490" s="7">
        <f>IF(AB490&gt;0,RANK(AB490,(W490:Y490,Z490:AN490)),0)</f>
        <v>0</v>
      </c>
      <c r="AR490" s="7">
        <f>IF(AC490&gt;0,RANK(AC490,(W490:Y490,Z490:AN490)),0)</f>
        <v>0</v>
      </c>
      <c r="AS490" s="7">
        <f>IF(AD490&gt;0,RANK(AD490,(W490:Y490,AD490:AN490)),0)</f>
        <v>0</v>
      </c>
      <c r="AT490" s="2" t="str">
        <f t="shared" si="553"/>
        <v>-</v>
      </c>
      <c r="AU490" s="2" t="str">
        <f t="shared" si="554"/>
        <v>-</v>
      </c>
      <c r="AV490" s="2" t="str">
        <f t="shared" si="555"/>
        <v>-</v>
      </c>
      <c r="AW490" s="2" t="str">
        <f t="shared" si="556"/>
        <v>-</v>
      </c>
      <c r="AY490" s="2" t="str">
        <f t="shared" si="528"/>
        <v>District 29</v>
      </c>
      <c r="AZ490" t="str">
        <f t="shared" si="529"/>
        <v>TX</v>
      </c>
      <c r="BA490" s="177">
        <v>29</v>
      </c>
      <c r="BC490" s="98">
        <v>48</v>
      </c>
      <c r="BD490" s="100">
        <v>929</v>
      </c>
      <c r="BE490" s="107">
        <f t="shared" si="557"/>
        <v>48929</v>
      </c>
      <c r="BF490" t="s">
        <v>2627</v>
      </c>
      <c r="BG490" t="s">
        <v>3208</v>
      </c>
    </row>
    <row r="491" spans="1:59" hidden="1" outlineLevel="1">
      <c r="A491" s="9" t="s">
        <v>380</v>
      </c>
      <c r="B491" t="s">
        <v>2</v>
      </c>
      <c r="C491" s="1">
        <f t="shared" si="551"/>
        <v>0</v>
      </c>
      <c r="D491" s="1"/>
      <c r="E491" s="1"/>
      <c r="F491" s="1"/>
      <c r="G491" s="1"/>
      <c r="H491" s="1"/>
      <c r="I491" s="1"/>
      <c r="J491" s="1"/>
      <c r="K491" s="7">
        <f>IF(W491&gt;0,RANK(W491,(W491:Y491,Z491:AN491)),0)</f>
        <v>0</v>
      </c>
      <c r="L491" s="7">
        <f>IF(X491&gt;0,RANK(X491,(W491:Y491,Z491:AN491)),0)</f>
        <v>0</v>
      </c>
      <c r="M491" s="7">
        <f>IF(Y491&gt;0,RANK(Y491,(W491:Y491,Z491:AN491)),0)</f>
        <v>0</v>
      </c>
      <c r="N491" s="7">
        <f>IF(Z491&gt;0,RANK(Z491,(W491:Y491,Z491:AN491)),0)</f>
        <v>0</v>
      </c>
      <c r="O491" s="49">
        <f t="shared" si="552"/>
        <v>0</v>
      </c>
      <c r="P491" s="178" t="e">
        <f t="shared" si="492"/>
        <v>#DIV/0!</v>
      </c>
      <c r="Q491" s="2"/>
      <c r="R491" s="2" t="str">
        <f t="shared" si="533"/>
        <v>-</v>
      </c>
      <c r="S491" s="2" t="str">
        <f t="shared" si="534"/>
        <v>-</v>
      </c>
      <c r="T491" s="2" t="str">
        <f t="shared" si="535"/>
        <v>-</v>
      </c>
      <c r="U491" s="2" t="str">
        <f t="shared" si="536"/>
        <v>-</v>
      </c>
      <c r="V491" s="2" t="str">
        <f t="shared" si="537"/>
        <v>-</v>
      </c>
      <c r="W491" s="1">
        <f>SUMIF(County!$AT$2153:$AT$2406,$BA491,County!P$2153:P$2406)+SUMIF($BA$1786:$BA$1868,$BA491,W$1786:W$1868)</f>
        <v>0</v>
      </c>
      <c r="X491" s="1">
        <f>SUMIF(County!$AT$2153:$AT$2406,$BA491,County!Q$2153:Q$2406)+SUMIF($BA$1786:$BA$1868,$BA491,X$1786:X$1868)</f>
        <v>0</v>
      </c>
      <c r="Y491" s="1">
        <f>SUMIF(County!$AT$2153:$AT$2406,$BA491,County!R$2153:R$2406)+SUMIF($BA$1786:$BA$1868,$BA491,Y$1786:Y$1868)</f>
        <v>0</v>
      </c>
      <c r="Z491" s="1">
        <f>SUMIF(County!$AT$2153:$AT$2406,$BA491,County!S$2153:S$2406)+SUMIF($BA$1786:$BA$1868,$BA491,Z$1786:Z$1868)</f>
        <v>0</v>
      </c>
      <c r="AA491" s="1">
        <f>SUMIF(County!$AT$2153:$AT$2406,$BA491,County!T$2153:T$2406)+SUMIF($BA$1786:$BA$1868,$BA491,AA$1786:AA$1868)</f>
        <v>0</v>
      </c>
      <c r="AC491" s="1">
        <f>SUMIF(County!$AT$2153:$AT$2406,$BA491,County!V$2153:V$2406)+SUMIF($BA$1786:$BA$1868,$BA491,AC$1786:AC$1868)</f>
        <v>0</v>
      </c>
      <c r="AF491" s="1">
        <f>SUMIF(County!$AT$2153:$AT$2406,$BA491,County!Y$2153:Y$2406)+SUMIF($BA$1786:$BA$1868,$BA491,AF$1786:AF$1868)</f>
        <v>0</v>
      </c>
      <c r="AG491" s="1">
        <f>SUMIF(County!$AT$2153:$AT$2406,$BA491,County!Z$2153:Z$2406)+SUMIF($BA$1786:$BA$1868,$BA491,AG$1786:AG$1868)</f>
        <v>0</v>
      </c>
      <c r="AH491" s="1"/>
      <c r="AI491" s="1"/>
      <c r="AJ491" s="1">
        <f>SUMIF(County!$AT$2153:$AT$2406,$BA491,County!AC$2153:AC$2406)+SUMIF($BA$1786:$BA$1868,$BA491,AJ$1786:AJ$1868)</f>
        <v>0</v>
      </c>
      <c r="AK491" s="1"/>
      <c r="AL491" s="1"/>
      <c r="AP491" s="7">
        <f>IF(AA491&gt;0,RANK(AA491,(W491:Y491,Z491:AN491)),0)</f>
        <v>0</v>
      </c>
      <c r="AQ491" s="7">
        <f>IF(AB491&gt;0,RANK(AB491,(W491:Y491,Z491:AN491)),0)</f>
        <v>0</v>
      </c>
      <c r="AR491" s="7">
        <f>IF(AC491&gt;0,RANK(AC491,(W491:Y491,Z491:AN491)),0)</f>
        <v>0</v>
      </c>
      <c r="AS491" s="7">
        <f>IF(AD491&gt;0,RANK(AD491,(W491:Y491,AD491:AN491)),0)</f>
        <v>0</v>
      </c>
      <c r="AT491" s="2" t="str">
        <f t="shared" si="553"/>
        <v>-</v>
      </c>
      <c r="AU491" s="2" t="str">
        <f t="shared" si="554"/>
        <v>-</v>
      </c>
      <c r="AV491" s="2" t="str">
        <f t="shared" si="555"/>
        <v>-</v>
      </c>
      <c r="AW491" s="2" t="str">
        <f t="shared" si="556"/>
        <v>-</v>
      </c>
      <c r="AY491" s="2" t="str">
        <f t="shared" si="528"/>
        <v>District 30</v>
      </c>
      <c r="AZ491" t="str">
        <f t="shared" si="529"/>
        <v>TX</v>
      </c>
      <c r="BA491" s="177">
        <v>30</v>
      </c>
      <c r="BC491" s="98">
        <v>48</v>
      </c>
      <c r="BD491" s="100">
        <v>930</v>
      </c>
      <c r="BE491" s="107">
        <f t="shared" si="557"/>
        <v>48930</v>
      </c>
      <c r="BF491" t="s">
        <v>2627</v>
      </c>
      <c r="BG491" t="s">
        <v>3208</v>
      </c>
    </row>
    <row r="492" spans="1:59" hidden="1" outlineLevel="1">
      <c r="A492" s="9" t="s">
        <v>1354</v>
      </c>
      <c r="B492" t="s">
        <v>2</v>
      </c>
      <c r="C492" s="1">
        <f t="shared" ref="C492:C497" si="558">SUM(W492:AN492)</f>
        <v>31103</v>
      </c>
      <c r="D492" s="1"/>
      <c r="E492" s="1"/>
      <c r="F492" s="1"/>
      <c r="G492" s="1"/>
      <c r="H492" s="1"/>
      <c r="I492" s="1"/>
      <c r="J492" s="1"/>
      <c r="K492" s="7">
        <f>IF(W492&gt;0,RANK(W492,(W492:Y492,Z492:AN492)),0)</f>
        <v>1</v>
      </c>
      <c r="L492" s="7">
        <f>IF(X492&gt;0,RANK(X492,(W492:Y492,Z492:AN492)),0)</f>
        <v>0</v>
      </c>
      <c r="M492" s="7">
        <f>IF(Y492&gt;0,RANK(Y492,(W492:Y492,Z492:AN492)),0)</f>
        <v>2</v>
      </c>
      <c r="N492" s="7">
        <f>IF(Z492&gt;0,RANK(Z492,(W492:Y492,Z492:AN492)),0)</f>
        <v>3</v>
      </c>
      <c r="O492" s="49">
        <f>MAX(W492:AD492)-LARGE(W492:AD492,2)</f>
        <v>1842</v>
      </c>
      <c r="P492" s="178">
        <f>O492/C492</f>
        <v>5.9222583030575829E-2</v>
      </c>
      <c r="Q492" s="2"/>
      <c r="R492" s="2">
        <f t="shared" ref="R492:U496" si="559">IF($C492=0,"-",W492/$C492)</f>
        <v>0.52715172169887148</v>
      </c>
      <c r="S492" s="2">
        <f t="shared" si="559"/>
        <v>0</v>
      </c>
      <c r="T492" s="2">
        <f t="shared" si="559"/>
        <v>0.46792913866829566</v>
      </c>
      <c r="U492" s="2">
        <f t="shared" si="559"/>
        <v>2.1541330418287626E-3</v>
      </c>
      <c r="V492" s="2">
        <f>IF(C492=0,"-",(1-R492-S492-T492-U492))</f>
        <v>2.7650065910040959E-3</v>
      </c>
      <c r="W492" s="1">
        <f>SUMIF(County!$AT$2153:$AT$2406,$BA492,County!P$2153:P$2406)+SUMIF($BA$1786:$BA$1868,$BA492,W$1786:W$1868)</f>
        <v>16396</v>
      </c>
      <c r="X492" s="1">
        <f>SUMIF(County!$AT$2153:$AT$2406,$BA492,County!Q$2153:Q$2406)+SUMIF($BA$1786:$BA$1868,$BA492,X$1786:X$1868)</f>
        <v>0</v>
      </c>
      <c r="Y492" s="1">
        <f>SUMIF(County!$AT$2153:$AT$2406,$BA492,County!R$2153:R$2406)+SUMIF($BA$1786:$BA$1868,$BA492,Y$1786:Y$1868)</f>
        <v>14554</v>
      </c>
      <c r="Z492" s="1">
        <f>SUMIF(County!$AT$2153:$AT$2406,$BA492,County!S$2153:S$2406)+SUMIF($BA$1786:$BA$1868,$BA492,Z$1786:Z$1868)</f>
        <v>67</v>
      </c>
      <c r="AA492" s="1">
        <f>SUMIF(County!$AT$2153:$AT$2406,$BA492,County!T$2153:T$2406)+SUMIF($BA$1786:$BA$1868,$BA492,AA$1786:AA$1868)</f>
        <v>0</v>
      </c>
      <c r="AC492" s="1">
        <f>SUMIF(County!$AT$2153:$AT$2406,$BA492,County!V$2153:V$2406)+SUMIF($BA$1786:$BA$1868,$BA492,AC$1786:AC$1868)</f>
        <v>25</v>
      </c>
      <c r="AF492" s="1">
        <f>SUMIF(County!$AT$2153:$AT$2406,$BA492,County!Y$2153:Y$2406)+SUMIF($BA$1786:$BA$1868,$BA492,AF$1786:AF$1868)</f>
        <v>0</v>
      </c>
      <c r="AG492" s="1">
        <f>SUMIF(County!$AT$2153:$AT$2406,$BA492,County!Z$2153:Z$2406)+SUMIF($BA$1786:$BA$1868,$BA492,AG$1786:AG$1868)</f>
        <v>12</v>
      </c>
      <c r="AH492" s="1"/>
      <c r="AI492" s="1"/>
      <c r="AJ492" s="1">
        <f>SUMIF(County!$AT$2153:$AT$2406,$BA492,County!AC$2153:AC$2406)+SUMIF($BA$1786:$BA$1868,$BA492,AJ$1786:AJ$1868)</f>
        <v>49</v>
      </c>
      <c r="AK492" s="1"/>
      <c r="AL492" s="1"/>
      <c r="AP492" s="7">
        <f>IF(AA492&gt;0,RANK(AA492,(W492:Y492,Z492:AN492)),0)</f>
        <v>0</v>
      </c>
      <c r="AQ492" s="7">
        <f>IF(AB492&gt;0,RANK(AB492,(W492:Y492,Z492:AN492)),0)</f>
        <v>0</v>
      </c>
      <c r="AR492" s="7">
        <f>IF(AC492&gt;0,RANK(AC492,(W492:Y492,Z492:AN492)),0)</f>
        <v>5</v>
      </c>
      <c r="AS492" s="7">
        <f>IF(AD492&gt;0,RANK(AD492,(W492:Y492,AD492:AN492)),0)</f>
        <v>0</v>
      </c>
      <c r="AT492" s="2">
        <f t="shared" ref="AT492:AW497" si="560">IF($C492=0,"-",AA492/$C492)</f>
        <v>0</v>
      </c>
      <c r="AU492" s="2">
        <f t="shared" si="560"/>
        <v>0</v>
      </c>
      <c r="AV492" s="2">
        <f t="shared" si="560"/>
        <v>8.0378098575700091E-4</v>
      </c>
      <c r="AW492" s="2">
        <f t="shared" si="560"/>
        <v>0</v>
      </c>
      <c r="AY492" s="2" t="str">
        <f t="shared" ref="AY492:AZ496" si="561">A492</f>
        <v>District 31</v>
      </c>
      <c r="AZ492" t="str">
        <f t="shared" si="561"/>
        <v>TX</v>
      </c>
      <c r="BA492" s="177">
        <v>31</v>
      </c>
      <c r="BC492" s="98">
        <v>48</v>
      </c>
      <c r="BD492" s="100">
        <v>931</v>
      </c>
      <c r="BE492" s="107">
        <f t="shared" ref="BE492:BE497" si="562">BC492*1000+BD492</f>
        <v>48931</v>
      </c>
      <c r="BF492" t="s">
        <v>2627</v>
      </c>
      <c r="BG492" t="s">
        <v>3208</v>
      </c>
    </row>
    <row r="493" spans="1:59" s="177" customFormat="1" hidden="1" outlineLevel="1">
      <c r="A493" s="9" t="s">
        <v>2452</v>
      </c>
      <c r="B493" s="177" t="s">
        <v>2</v>
      </c>
      <c r="C493" s="1">
        <f t="shared" si="558"/>
        <v>0</v>
      </c>
      <c r="D493" s="1"/>
      <c r="E493" s="1"/>
      <c r="F493" s="1"/>
      <c r="G493" s="1"/>
      <c r="H493" s="1"/>
      <c r="I493" s="1"/>
      <c r="J493" s="1"/>
      <c r="K493" s="7">
        <f>IF(W493&gt;0,RANK(W493,(W493:Y493,Z493:AN493)),0)</f>
        <v>0</v>
      </c>
      <c r="L493" s="7">
        <f>IF(X493&gt;0,RANK(X493,(W493:Y493,Z493:AN493)),0)</f>
        <v>0</v>
      </c>
      <c r="M493" s="7">
        <f>IF(Y493&gt;0,RANK(Y493,(W493:Y493,Z493:AN493)),0)</f>
        <v>0</v>
      </c>
      <c r="N493" s="7">
        <f>IF(Z493&gt;0,RANK(Z493,(W493:Y493,Z493:AN493)),0)</f>
        <v>0</v>
      </c>
      <c r="O493" s="49">
        <f>MAX(W493:AD493)-LARGE(W493:AD493,2)</f>
        <v>0</v>
      </c>
      <c r="P493" s="178" t="e">
        <f>O493/C493</f>
        <v>#DIV/0!</v>
      </c>
      <c r="Q493" s="2"/>
      <c r="R493" s="2" t="str">
        <f t="shared" si="559"/>
        <v>-</v>
      </c>
      <c r="S493" s="2" t="str">
        <f t="shared" si="559"/>
        <v>-</v>
      </c>
      <c r="T493" s="2" t="str">
        <f t="shared" si="559"/>
        <v>-</v>
      </c>
      <c r="U493" s="2" t="str">
        <f t="shared" si="559"/>
        <v>-</v>
      </c>
      <c r="V493" s="2" t="str">
        <f>IF(C493=0,"-",(1-R493-S493-T493-U493))</f>
        <v>-</v>
      </c>
      <c r="W493" s="1">
        <f>SUMIF(County!$AT$2153:$AT$2406,$BA493,County!P$2153:P$2406)+SUMIF($BA$1786:$BA$1868,$BA493,W$1786:W$1868)</f>
        <v>0</v>
      </c>
      <c r="X493" s="1">
        <f>SUMIF(County!$AT$2153:$AT$2406,$BA493,County!Q$2153:Q$2406)+SUMIF($BA$1786:$BA$1868,$BA493,X$1786:X$1868)</f>
        <v>0</v>
      </c>
      <c r="Y493" s="1">
        <f>SUMIF(County!$AT$2153:$AT$2406,$BA493,County!R$2153:R$2406)+SUMIF($BA$1786:$BA$1868,$BA493,Y$1786:Y$1868)</f>
        <v>0</v>
      </c>
      <c r="Z493" s="1">
        <f>SUMIF(County!$AT$2153:$AT$2406,$BA493,County!S$2153:S$2406)+SUMIF($BA$1786:$BA$1868,$BA493,Z$1786:Z$1868)</f>
        <v>0</v>
      </c>
      <c r="AA493" s="1">
        <f>SUMIF(County!$AT$2153:$AT$2406,$BA493,County!T$2153:T$2406)+SUMIF($BA$1786:$BA$1868,$BA493,AA$1786:AA$1868)</f>
        <v>0</v>
      </c>
      <c r="AB493" s="1"/>
      <c r="AC493" s="1">
        <f>SUMIF(County!$AT$2153:$AT$2406,$BA493,County!V$2153:V$2406)+SUMIF($BA$1786:$BA$1868,$BA493,AC$1786:AC$1868)</f>
        <v>0</v>
      </c>
      <c r="AD493" s="1"/>
      <c r="AE493" s="1"/>
      <c r="AF493" s="1">
        <f>SUMIF(County!$AT$2153:$AT$2406,$BA493,County!Y$2153:Y$2406)+SUMIF($BA$1786:$BA$1868,$BA493,AF$1786:AF$1868)</f>
        <v>0</v>
      </c>
      <c r="AG493" s="1">
        <f>SUMIF(County!$AT$2153:$AT$2406,$BA493,County!Z$2153:Z$2406)+SUMIF($BA$1786:$BA$1868,$BA493,AG$1786:AG$1868)</f>
        <v>0</v>
      </c>
      <c r="AH493" s="1"/>
      <c r="AI493" s="1"/>
      <c r="AJ493" s="1">
        <f>SUMIF(County!$AT$2153:$AT$2406,$BA493,County!AC$2153:AC$2406)+SUMIF($BA$1786:$BA$1868,$BA493,AJ$1786:AJ$1868)</f>
        <v>0</v>
      </c>
      <c r="AK493" s="1"/>
      <c r="AL493" s="1"/>
      <c r="AP493" s="7">
        <f>IF(AA493&gt;0,RANK(AA493,(W493:Y493,Z493:AN493)),0)</f>
        <v>0</v>
      </c>
      <c r="AQ493" s="7">
        <f>IF(AB493&gt;0,RANK(AB493,(W493:Y493,Z493:AN493)),0)</f>
        <v>0</v>
      </c>
      <c r="AR493" s="7">
        <f>IF(AC493&gt;0,RANK(AC493,(W493:Y493,Z493:AN493)),0)</f>
        <v>0</v>
      </c>
      <c r="AS493" s="7">
        <f>IF(AD493&gt;0,RANK(AD493,(W493:Y493,AD493:AN493)),0)</f>
        <v>0</v>
      </c>
      <c r="AT493" s="2" t="str">
        <f t="shared" si="560"/>
        <v>-</v>
      </c>
      <c r="AU493" s="2" t="str">
        <f t="shared" si="560"/>
        <v>-</v>
      </c>
      <c r="AV493" s="2" t="str">
        <f t="shared" si="560"/>
        <v>-</v>
      </c>
      <c r="AW493" s="2" t="str">
        <f t="shared" si="560"/>
        <v>-</v>
      </c>
      <c r="AY493" s="2" t="str">
        <f t="shared" si="561"/>
        <v>District 32</v>
      </c>
      <c r="AZ493" s="177" t="str">
        <f t="shared" si="561"/>
        <v>TX</v>
      </c>
      <c r="BA493" s="177">
        <v>32</v>
      </c>
      <c r="BC493" s="98">
        <v>48</v>
      </c>
      <c r="BD493" s="100">
        <v>932</v>
      </c>
      <c r="BE493" s="107">
        <f t="shared" si="562"/>
        <v>48932</v>
      </c>
      <c r="BF493" s="177" t="s">
        <v>2627</v>
      </c>
      <c r="BG493" s="177" t="s">
        <v>3208</v>
      </c>
    </row>
    <row r="494" spans="1:59" s="177" customFormat="1" hidden="1" outlineLevel="1">
      <c r="A494" s="9" t="s">
        <v>2987</v>
      </c>
      <c r="B494" s="177" t="s">
        <v>2</v>
      </c>
      <c r="C494" s="1">
        <f t="shared" si="558"/>
        <v>0</v>
      </c>
      <c r="D494" s="1"/>
      <c r="E494" s="1"/>
      <c r="F494" s="1"/>
      <c r="G494" s="1"/>
      <c r="H494" s="1"/>
      <c r="I494" s="1"/>
      <c r="J494" s="1"/>
      <c r="K494" s="7">
        <f>IF(W494&gt;0,RANK(W494,(W494:Y494,Z494:AN494)),0)</f>
        <v>0</v>
      </c>
      <c r="L494" s="7">
        <f>IF(X494&gt;0,RANK(X494,(W494:Y494,Z494:AN494)),0)</f>
        <v>0</v>
      </c>
      <c r="M494" s="7">
        <f>IF(Y494&gt;0,RANK(Y494,(W494:Y494,Z494:AN494)),0)</f>
        <v>0</v>
      </c>
      <c r="N494" s="7">
        <f>IF(Z494&gt;0,RANK(Z494,(W494:Y494,Z494:AN494)),0)</f>
        <v>0</v>
      </c>
      <c r="O494" s="49">
        <f>MAX(W494:AD494)-LARGE(W494:AD494,2)</f>
        <v>0</v>
      </c>
      <c r="P494" s="178" t="e">
        <f>O494/C494</f>
        <v>#DIV/0!</v>
      </c>
      <c r="Q494" s="2"/>
      <c r="R494" s="2" t="str">
        <f t="shared" si="559"/>
        <v>-</v>
      </c>
      <c r="S494" s="2" t="str">
        <f t="shared" si="559"/>
        <v>-</v>
      </c>
      <c r="T494" s="2" t="str">
        <f t="shared" si="559"/>
        <v>-</v>
      </c>
      <c r="U494" s="2" t="str">
        <f t="shared" si="559"/>
        <v>-</v>
      </c>
      <c r="V494" s="2" t="str">
        <f>IF(C494=0,"-",(1-R494-S494-T494-U494))</f>
        <v>-</v>
      </c>
      <c r="W494" s="1">
        <f>SUMIF(County!$AT$2153:$AT$2406,$BA494,County!P$2153:P$2406)+SUMIF($BA$1786:$BA$1868,$BA494,W$1786:W$1868)</f>
        <v>0</v>
      </c>
      <c r="X494" s="1">
        <f>SUMIF(County!$AT$2153:$AT$2406,$BA494,County!Q$2153:Q$2406)+SUMIF($BA$1786:$BA$1868,$BA494,X$1786:X$1868)</f>
        <v>0</v>
      </c>
      <c r="Y494" s="1">
        <f>SUMIF(County!$AT$2153:$AT$2406,$BA494,County!R$2153:R$2406)+SUMIF($BA$1786:$BA$1868,$BA494,Y$1786:Y$1868)</f>
        <v>0</v>
      </c>
      <c r="Z494" s="1">
        <f>SUMIF(County!$AT$2153:$AT$2406,$BA494,County!S$2153:S$2406)+SUMIF($BA$1786:$BA$1868,$BA494,Z$1786:Z$1868)</f>
        <v>0</v>
      </c>
      <c r="AA494" s="1">
        <f>SUMIF(County!$AT$2153:$AT$2406,$BA494,County!T$2153:T$2406)+SUMIF($BA$1786:$BA$1868,$BA494,AA$1786:AA$1868)</f>
        <v>0</v>
      </c>
      <c r="AB494" s="1"/>
      <c r="AC494" s="1">
        <f>SUMIF(County!$AT$2153:$AT$2406,$BA494,County!V$2153:V$2406)+SUMIF($BA$1786:$BA$1868,$BA494,AC$1786:AC$1868)</f>
        <v>0</v>
      </c>
      <c r="AD494" s="1"/>
      <c r="AE494" s="1"/>
      <c r="AF494" s="1">
        <f>SUMIF(County!$AT$2153:$AT$2406,$BA494,County!Y$2153:Y$2406)+SUMIF($BA$1786:$BA$1868,$BA494,AF$1786:AF$1868)</f>
        <v>0</v>
      </c>
      <c r="AG494" s="1">
        <f>SUMIF(County!$AT$2153:$AT$2406,$BA494,County!Z$2153:Z$2406)+SUMIF($BA$1786:$BA$1868,$BA494,AG$1786:AG$1868)</f>
        <v>0</v>
      </c>
      <c r="AH494" s="1"/>
      <c r="AI494" s="1"/>
      <c r="AJ494" s="1">
        <f>SUMIF(County!$AT$2153:$AT$2406,$BA494,County!AC$2153:AC$2406)+SUMIF($BA$1786:$BA$1868,$BA494,AJ$1786:AJ$1868)</f>
        <v>0</v>
      </c>
      <c r="AK494" s="1"/>
      <c r="AL494" s="1"/>
      <c r="AP494" s="7">
        <f>IF(AA494&gt;0,RANK(AA494,(W494:Y494,Z494:AN494)),0)</f>
        <v>0</v>
      </c>
      <c r="AQ494" s="7">
        <f>IF(AB494&gt;0,RANK(AB494,(W494:Y494,Z494:AN494)),0)</f>
        <v>0</v>
      </c>
      <c r="AR494" s="7">
        <f>IF(AC494&gt;0,RANK(AC494,(W494:Y494,Z494:AN494)),0)</f>
        <v>0</v>
      </c>
      <c r="AS494" s="7">
        <f>IF(AD494&gt;0,RANK(AD494,(W494:Y494,AD494:AN494)),0)</f>
        <v>0</v>
      </c>
      <c r="AT494" s="2" t="str">
        <f t="shared" si="560"/>
        <v>-</v>
      </c>
      <c r="AU494" s="2" t="str">
        <f t="shared" si="560"/>
        <v>-</v>
      </c>
      <c r="AV494" s="2" t="str">
        <f t="shared" si="560"/>
        <v>-</v>
      </c>
      <c r="AW494" s="2" t="str">
        <f t="shared" si="560"/>
        <v>-</v>
      </c>
      <c r="AY494" s="2" t="str">
        <f t="shared" si="561"/>
        <v>District 33</v>
      </c>
      <c r="AZ494" s="177" t="str">
        <f t="shared" si="561"/>
        <v>TX</v>
      </c>
      <c r="BA494" s="177">
        <v>33</v>
      </c>
      <c r="BC494" s="98">
        <v>48</v>
      </c>
      <c r="BD494" s="100">
        <v>932</v>
      </c>
      <c r="BE494" s="107">
        <f t="shared" si="562"/>
        <v>48932</v>
      </c>
      <c r="BF494" s="177" t="s">
        <v>2627</v>
      </c>
      <c r="BG494" s="177" t="s">
        <v>3208</v>
      </c>
    </row>
    <row r="495" spans="1:59" s="177" customFormat="1" hidden="1" outlineLevel="1">
      <c r="A495" s="9" t="s">
        <v>2245</v>
      </c>
      <c r="B495" s="177" t="s">
        <v>2</v>
      </c>
      <c r="C495" s="1">
        <f t="shared" si="558"/>
        <v>44129</v>
      </c>
      <c r="D495" s="1"/>
      <c r="E495" s="1"/>
      <c r="F495" s="1"/>
      <c r="G495" s="1"/>
      <c r="H495" s="1"/>
      <c r="I495" s="1"/>
      <c r="J495" s="1"/>
      <c r="K495" s="7">
        <f>IF(W495&gt;0,RANK(W495,(W495:Y495,Z495:AN495)),0)</f>
        <v>1</v>
      </c>
      <c r="L495" s="7">
        <f>IF(X495&gt;0,RANK(X495,(W495:Y495,Z495:AN495)),0)</f>
        <v>0</v>
      </c>
      <c r="M495" s="7">
        <f>IF(Y495&gt;0,RANK(Y495,(W495:Y495,Z495:AN495)),0)</f>
        <v>2</v>
      </c>
      <c r="N495" s="7">
        <f>IF(Z495&gt;0,RANK(Z495,(W495:Y495,Z495:AN495)),0)</f>
        <v>4</v>
      </c>
      <c r="O495" s="49">
        <f>MAX(W495:AD495)-LARGE(W495:AD495,2)</f>
        <v>19066</v>
      </c>
      <c r="P495" s="178">
        <f>O495/C495</f>
        <v>0.43205148541775251</v>
      </c>
      <c r="Q495" s="2"/>
      <c r="R495" s="2">
        <f t="shared" si="559"/>
        <v>0.69632214643431756</v>
      </c>
      <c r="S495" s="2">
        <f t="shared" si="559"/>
        <v>0</v>
      </c>
      <c r="T495" s="2">
        <f t="shared" si="559"/>
        <v>0.26427066101656504</v>
      </c>
      <c r="U495" s="2">
        <f t="shared" si="559"/>
        <v>6.843572254073285E-3</v>
      </c>
      <c r="V495" s="2">
        <f>IF(C495=0,"-",(1-R495-S495-T495-U495))</f>
        <v>3.2563620295044116E-2</v>
      </c>
      <c r="W495" s="1">
        <f>SUMIF(County!$AT$2153:$AT$2406,$BA495,County!P$2153:P$2406)+SUMIF($BA$1786:$BA$1868,$BA495,W$1786:W$1868)</f>
        <v>30728</v>
      </c>
      <c r="X495" s="1">
        <f>SUMIF(County!$AT$2153:$AT$2406,$BA495,County!Q$2153:Q$2406)+SUMIF($BA$1786:$BA$1868,$BA495,X$1786:X$1868)</f>
        <v>0</v>
      </c>
      <c r="Y495" s="1">
        <f>SUMIF(County!$AT$2153:$AT$2406,$BA495,County!R$2153:R$2406)+SUMIF($BA$1786:$BA$1868,$BA495,Y$1786:Y$1868)</f>
        <v>11662</v>
      </c>
      <c r="Z495" s="1">
        <f>SUMIF(County!$AT$2153:$AT$2406,$BA495,County!S$2153:S$2406)+SUMIF($BA$1786:$BA$1868,$BA495,Z$1786:Z$1868)</f>
        <v>302</v>
      </c>
      <c r="AA495" s="1">
        <f>SUMIF(County!$AT$2153:$AT$2406,$BA495,County!T$2153:T$2406)+SUMIF($BA$1786:$BA$1868,$BA495,AA$1786:AA$1868)</f>
        <v>0</v>
      </c>
      <c r="AB495" s="1"/>
      <c r="AC495" s="1">
        <f>SUMIF(County!$AT$2153:$AT$2406,$BA495,County!V$2153:V$2406)+SUMIF($BA$1786:$BA$1868,$BA495,AC$1786:AC$1868)</f>
        <v>189</v>
      </c>
      <c r="AD495" s="1"/>
      <c r="AE495" s="1"/>
      <c r="AF495" s="1">
        <f>SUMIF(County!$AT$2153:$AT$2406,$BA495,County!Y$2153:Y$2406)+SUMIF($BA$1786:$BA$1868,$BA495,AF$1786:AF$1868)</f>
        <v>0</v>
      </c>
      <c r="AG495" s="1">
        <f>SUMIF(County!$AT$2153:$AT$2406,$BA495,County!Z$2153:Z$2406)+SUMIF($BA$1786:$BA$1868,$BA495,AG$1786:AG$1868)</f>
        <v>145</v>
      </c>
      <c r="AH495" s="1"/>
      <c r="AI495" s="1"/>
      <c r="AJ495" s="1">
        <f>SUMIF(County!$AT$2153:$AT$2406,$BA495,County!AC$2153:AC$2406)+SUMIF($BA$1786:$BA$1868,$BA495,AJ$1786:AJ$1868)</f>
        <v>1103</v>
      </c>
      <c r="AK495" s="1"/>
      <c r="AL495" s="1"/>
      <c r="AP495" s="7">
        <f>IF(AA495&gt;0,RANK(AA495,(W495:Y495,Z495:AN495)),0)</f>
        <v>0</v>
      </c>
      <c r="AQ495" s="7">
        <f>IF(AB495&gt;0,RANK(AB495,(W495:Y495,Z495:AN495)),0)</f>
        <v>0</v>
      </c>
      <c r="AR495" s="7">
        <f>IF(AC495&gt;0,RANK(AC495,(W495:Y495,Z495:AN495)),0)</f>
        <v>5</v>
      </c>
      <c r="AS495" s="7">
        <f>IF(AD495&gt;0,RANK(AD495,(W495:Y495,AD495:AN495)),0)</f>
        <v>0</v>
      </c>
      <c r="AT495" s="2">
        <f t="shared" si="560"/>
        <v>0</v>
      </c>
      <c r="AU495" s="2">
        <f t="shared" si="560"/>
        <v>0</v>
      </c>
      <c r="AV495" s="2">
        <f t="shared" si="560"/>
        <v>4.2828978676154005E-3</v>
      </c>
      <c r="AW495" s="2">
        <f t="shared" si="560"/>
        <v>0</v>
      </c>
      <c r="AY495" s="2" t="str">
        <f t="shared" si="561"/>
        <v>District 34</v>
      </c>
      <c r="AZ495" s="177" t="str">
        <f t="shared" si="561"/>
        <v>TX</v>
      </c>
      <c r="BA495" s="177">
        <v>34</v>
      </c>
      <c r="BC495" s="98">
        <v>48</v>
      </c>
      <c r="BD495" s="100">
        <v>932</v>
      </c>
      <c r="BE495" s="107">
        <f t="shared" si="562"/>
        <v>48932</v>
      </c>
      <c r="BF495" s="177" t="s">
        <v>2627</v>
      </c>
      <c r="BG495" s="177" t="s">
        <v>3208</v>
      </c>
    </row>
    <row r="496" spans="1:59" s="177" customFormat="1" hidden="1" outlineLevel="1">
      <c r="A496" s="9" t="s">
        <v>1877</v>
      </c>
      <c r="B496" s="177" t="s">
        <v>2</v>
      </c>
      <c r="C496" s="1">
        <f t="shared" si="558"/>
        <v>0</v>
      </c>
      <c r="D496" s="1"/>
      <c r="E496" s="1"/>
      <c r="F496" s="1"/>
      <c r="G496" s="1"/>
      <c r="H496" s="1"/>
      <c r="I496" s="1"/>
      <c r="J496" s="1"/>
      <c r="K496" s="7">
        <f>IF(W496&gt;0,RANK(W496,(W496:Y496,Z496:AN496)),0)</f>
        <v>0</v>
      </c>
      <c r="L496" s="7">
        <f>IF(X496&gt;0,RANK(X496,(W496:Y496,Z496:AN496)),0)</f>
        <v>0</v>
      </c>
      <c r="M496" s="7">
        <f>IF(Y496&gt;0,RANK(Y496,(W496:Y496,Z496:AN496)),0)</f>
        <v>0</v>
      </c>
      <c r="N496" s="7">
        <f>IF(Z496&gt;0,RANK(Z496,(W496:Y496,Z496:AN496)),0)</f>
        <v>0</v>
      </c>
      <c r="O496" s="49">
        <f>MAX(W496:AD496)-LARGE(W496:AD496,2)</f>
        <v>0</v>
      </c>
      <c r="P496" s="178" t="e">
        <f>O496/C496</f>
        <v>#DIV/0!</v>
      </c>
      <c r="Q496" s="2"/>
      <c r="R496" s="2" t="str">
        <f t="shared" si="559"/>
        <v>-</v>
      </c>
      <c r="S496" s="2" t="str">
        <f t="shared" si="559"/>
        <v>-</v>
      </c>
      <c r="T496" s="2" t="str">
        <f t="shared" si="559"/>
        <v>-</v>
      </c>
      <c r="U496" s="2" t="str">
        <f t="shared" si="559"/>
        <v>-</v>
      </c>
      <c r="V496" s="2" t="str">
        <f>IF(C496=0,"-",(1-R496-S496-T496-U496))</f>
        <v>-</v>
      </c>
      <c r="W496" s="1">
        <f>SUMIF(County!$AT$2153:$AT$2406,$BA496,County!P$2153:P$2406)+SUMIF($BA$1786:$BA$1868,$BA496,W$1786:W$1868)</f>
        <v>0</v>
      </c>
      <c r="X496" s="1">
        <f>SUMIF(County!$AT$2153:$AT$2406,$BA496,County!Q$2153:Q$2406)+SUMIF($BA$1786:$BA$1868,$BA496,X$1786:X$1868)</f>
        <v>0</v>
      </c>
      <c r="Y496" s="1">
        <f>SUMIF(County!$AT$2153:$AT$2406,$BA496,County!R$2153:R$2406)+SUMIF($BA$1786:$BA$1868,$BA496,Y$1786:Y$1868)</f>
        <v>0</v>
      </c>
      <c r="Z496" s="1">
        <f>SUMIF(County!$AT$2153:$AT$2406,$BA496,County!S$2153:S$2406)+SUMIF($BA$1786:$BA$1868,$BA496,Z$1786:Z$1868)</f>
        <v>0</v>
      </c>
      <c r="AA496" s="1">
        <f>SUMIF(County!$AT$2153:$AT$2406,$BA496,County!T$2153:T$2406)+SUMIF($BA$1786:$BA$1868,$BA496,AA$1786:AA$1868)</f>
        <v>0</v>
      </c>
      <c r="AB496" s="1"/>
      <c r="AC496" s="1">
        <f>SUMIF(County!$AT$2153:$AT$2406,$BA496,County!V$2153:V$2406)+SUMIF($BA$1786:$BA$1868,$BA496,AC$1786:AC$1868)</f>
        <v>0</v>
      </c>
      <c r="AD496" s="1"/>
      <c r="AE496" s="1"/>
      <c r="AF496" s="1">
        <f>SUMIF(County!$AT$2153:$AT$2406,$BA496,County!Y$2153:Y$2406)+SUMIF($BA$1786:$BA$1868,$BA496,AF$1786:AF$1868)</f>
        <v>0</v>
      </c>
      <c r="AG496" s="1">
        <f>SUMIF(County!$AT$2153:$AT$2406,$BA496,County!Z$2153:Z$2406)+SUMIF($BA$1786:$BA$1868,$BA496,AG$1786:AG$1868)</f>
        <v>0</v>
      </c>
      <c r="AH496" s="1"/>
      <c r="AI496" s="1"/>
      <c r="AJ496" s="1">
        <f>SUMIF(County!$AT$2153:$AT$2406,$BA496,County!AC$2153:AC$2406)+SUMIF($BA$1786:$BA$1868,$BA496,AJ$1786:AJ$1868)</f>
        <v>0</v>
      </c>
      <c r="AK496" s="1"/>
      <c r="AL496" s="1"/>
      <c r="AP496" s="7">
        <f>IF(AA496&gt;0,RANK(AA496,(W496:Y496,Z496:AN496)),0)</f>
        <v>0</v>
      </c>
      <c r="AQ496" s="7">
        <f>IF(AB496&gt;0,RANK(AB496,(W496:Y496,Z496:AN496)),0)</f>
        <v>0</v>
      </c>
      <c r="AR496" s="7">
        <f>IF(AC496&gt;0,RANK(AC496,(W496:Y496,Z496:AN496)),0)</f>
        <v>0</v>
      </c>
      <c r="AS496" s="7">
        <f>IF(AD496&gt;0,RANK(AD496,(W496:Y496,AD496:AN496)),0)</f>
        <v>0</v>
      </c>
      <c r="AT496" s="2" t="str">
        <f t="shared" si="560"/>
        <v>-</v>
      </c>
      <c r="AU496" s="2" t="str">
        <f t="shared" si="560"/>
        <v>-</v>
      </c>
      <c r="AV496" s="2" t="str">
        <f t="shared" si="560"/>
        <v>-</v>
      </c>
      <c r="AW496" s="2" t="str">
        <f t="shared" si="560"/>
        <v>-</v>
      </c>
      <c r="AY496" s="2" t="str">
        <f t="shared" si="561"/>
        <v>District 35</v>
      </c>
      <c r="AZ496" s="177" t="str">
        <f t="shared" si="561"/>
        <v>TX</v>
      </c>
      <c r="BA496" s="177">
        <v>35</v>
      </c>
      <c r="BC496" s="98">
        <v>48</v>
      </c>
      <c r="BD496" s="100">
        <v>932</v>
      </c>
      <c r="BE496" s="107">
        <f t="shared" si="562"/>
        <v>48932</v>
      </c>
      <c r="BF496" s="177" t="s">
        <v>2627</v>
      </c>
      <c r="BG496" s="177" t="s">
        <v>3208</v>
      </c>
    </row>
    <row r="497" spans="1:68" hidden="1" outlineLevel="1">
      <c r="A497" s="9" t="s">
        <v>3199</v>
      </c>
      <c r="B497" t="s">
        <v>2</v>
      </c>
      <c r="C497" s="1">
        <f t="shared" si="558"/>
        <v>10468</v>
      </c>
      <c r="D497" s="1"/>
      <c r="E497" s="1"/>
      <c r="F497" s="1"/>
      <c r="G497" s="1"/>
      <c r="H497" s="1"/>
      <c r="I497" s="1"/>
      <c r="J497" s="1"/>
      <c r="K497" s="7">
        <f>IF(W497&gt;0,RANK(W497,(W497:Y497,Z497:AN497)),0)</f>
        <v>1</v>
      </c>
      <c r="L497" s="7">
        <f>IF(X497&gt;0,RANK(X497,(W497:Y497,Z497:AN497)),0)</f>
        <v>0</v>
      </c>
      <c r="M497" s="7">
        <f>IF(Y497&gt;0,RANK(Y497,(W497:Y497,Z497:AN497)),0)</f>
        <v>2</v>
      </c>
      <c r="N497" s="7">
        <f>IF(Z497&gt;0,RANK(Z497,(W497:Y497,Z497:AN497)),0)</f>
        <v>3</v>
      </c>
      <c r="O497" s="49">
        <f t="shared" si="552"/>
        <v>3902</v>
      </c>
      <c r="P497" s="178">
        <f t="shared" si="492"/>
        <v>0.37275506304929307</v>
      </c>
      <c r="Q497" s="2"/>
      <c r="R497" s="2">
        <f t="shared" si="533"/>
        <v>0.67424531906763474</v>
      </c>
      <c r="S497" s="2">
        <f t="shared" si="534"/>
        <v>0</v>
      </c>
      <c r="T497" s="2">
        <f t="shared" si="535"/>
        <v>0.30149025601834162</v>
      </c>
      <c r="U497" s="2">
        <f t="shared" si="536"/>
        <v>1.0794803209782194E-2</v>
      </c>
      <c r="V497" s="2">
        <f t="shared" si="537"/>
        <v>1.3469621704241447E-2</v>
      </c>
      <c r="W497" s="1">
        <f>SUMIF(County!$AT$2153:$AT$2406,$BA497,County!P$2153:P$2406)+SUMIF($BA$1786:$BA$1868,$BA497,W$1786:W$1868)</f>
        <v>7058</v>
      </c>
      <c r="X497" s="1">
        <f>SUMIF(County!$AT$2153:$AT$2406,$BA497,County!Q$2153:Q$2406)+SUMIF($BA$1786:$BA$1868,$BA497,X$1786:X$1868)</f>
        <v>0</v>
      </c>
      <c r="Y497" s="1">
        <f>SUMIF(County!$AT$2153:$AT$2406,$BA497,County!R$2153:R$2406)+SUMIF($BA$1786:$BA$1868,$BA497,Y$1786:Y$1868)</f>
        <v>3156</v>
      </c>
      <c r="Z497" s="1">
        <f>SUMIF(County!$AT$2153:$AT$2406,$BA497,County!S$2153:S$2406)+SUMIF($BA$1786:$BA$1868,$BA497,Z$1786:Z$1868)</f>
        <v>113</v>
      </c>
      <c r="AA497" s="1">
        <f>SUMIF(County!$AT$2153:$AT$2406,$BA497,County!T$2153:T$2406)+SUMIF($BA$1786:$BA$1868,$BA497,AA$1786:AA$1868)</f>
        <v>0</v>
      </c>
      <c r="AC497" s="1">
        <f>SUMIF(County!$AT$2153:$AT$2406,$BA497,County!V$2153:V$2406)+SUMIF($BA$1786:$BA$1868,$BA497,AC$1786:AC$1868)</f>
        <v>64</v>
      </c>
      <c r="AF497" s="1">
        <f>SUMIF(County!$AT$2153:$AT$2406,$BA497,County!Y$2153:Y$2406)+SUMIF($BA$1786:$BA$1868,$BA497,AF$1786:AF$1868)</f>
        <v>0</v>
      </c>
      <c r="AG497" s="1">
        <f>SUMIF(County!$AT$2153:$AT$2406,$BA497,County!Z$2153:Z$2406)+SUMIF($BA$1786:$BA$1868,$BA497,AG$1786:AG$1868)</f>
        <v>48</v>
      </c>
      <c r="AH497" s="1"/>
      <c r="AI497" s="1"/>
      <c r="AJ497" s="1">
        <f>SUMIF(County!$AT$2153:$AT$2406,$BA497,County!AC$2153:AC$2406)+SUMIF($BA$1786:$BA$1868,$BA497,AJ$1786:AJ$1868)</f>
        <v>29</v>
      </c>
      <c r="AK497" s="1"/>
      <c r="AL497" s="1"/>
      <c r="AP497" s="7">
        <f>IF(AA497&gt;0,RANK(AA497,(W497:Y497,Z497:AN497)),0)</f>
        <v>0</v>
      </c>
      <c r="AQ497" s="7">
        <f>IF(AB497&gt;0,RANK(AB497,(W497:Y497,Z497:AN497)),0)</f>
        <v>0</v>
      </c>
      <c r="AR497" s="7">
        <f>IF(AC497&gt;0,RANK(AC497,(W497:Y497,Z497:AN497)),0)</f>
        <v>4</v>
      </c>
      <c r="AS497" s="7">
        <f>IF(AD497&gt;0,RANK(AD497,(W497:Y497,AD497:AN497)),0)</f>
        <v>0</v>
      </c>
      <c r="AT497" s="2">
        <f t="shared" si="560"/>
        <v>0</v>
      </c>
      <c r="AU497" s="2">
        <f t="shared" si="560"/>
        <v>0</v>
      </c>
      <c r="AV497" s="2">
        <f t="shared" si="560"/>
        <v>6.1138708444784104E-3</v>
      </c>
      <c r="AW497" s="2">
        <f t="shared" si="560"/>
        <v>0</v>
      </c>
      <c r="AY497" s="2" t="str">
        <f t="shared" si="528"/>
        <v>District 36</v>
      </c>
      <c r="AZ497" t="str">
        <f t="shared" si="529"/>
        <v>TX</v>
      </c>
      <c r="BA497" s="177">
        <v>36</v>
      </c>
      <c r="BC497" s="98">
        <v>48</v>
      </c>
      <c r="BD497" s="100">
        <v>932</v>
      </c>
      <c r="BE497" s="107">
        <f t="shared" si="562"/>
        <v>48932</v>
      </c>
      <c r="BF497" t="s">
        <v>2627</v>
      </c>
      <c r="BG497" t="s">
        <v>3208</v>
      </c>
    </row>
    <row r="498" spans="1:68" collapsed="1">
      <c r="A498" t="s">
        <v>431</v>
      </c>
      <c r="B498" t="s">
        <v>1114</v>
      </c>
      <c r="C498" s="1">
        <f t="shared" si="551"/>
        <v>395759</v>
      </c>
      <c r="D498" s="1"/>
      <c r="E498" s="1"/>
      <c r="F498" s="1"/>
      <c r="G498" s="1"/>
      <c r="H498" s="1"/>
      <c r="I498" s="1"/>
      <c r="J498" s="1"/>
      <c r="K498" s="7">
        <f>IF(W498&gt;0,RANK(W498,(W498:Y498,Z498:AN498)),0)</f>
        <v>1</v>
      </c>
      <c r="L498" s="7">
        <f>IF(X498&gt;0,RANK(X498,(W498:Y498,Z498:AN498)),0)</f>
        <v>0</v>
      </c>
      <c r="M498" s="7">
        <f>IF(Y498&gt;0,RANK(Y498,(W498:Y498,Z498:AN498)),0)</f>
        <v>2</v>
      </c>
      <c r="N498" s="7">
        <f>IF(Z498&gt;0,RANK(Z498,(W498:Y498,Z498:AN498)),0)</f>
        <v>4</v>
      </c>
      <c r="O498" s="49">
        <f t="shared" si="552"/>
        <v>139763</v>
      </c>
      <c r="P498" s="178">
        <f t="shared" si="492"/>
        <v>0.35315179187333706</v>
      </c>
      <c r="Q498" s="2"/>
      <c r="R498" s="2">
        <f t="shared" si="533"/>
        <v>0.66419209670531809</v>
      </c>
      <c r="S498" s="2">
        <f t="shared" si="534"/>
        <v>0</v>
      </c>
      <c r="T498" s="2">
        <f t="shared" si="535"/>
        <v>0.31104030483198108</v>
      </c>
      <c r="U498" s="2">
        <f t="shared" si="536"/>
        <v>6.2714935099391295E-3</v>
      </c>
      <c r="V498" s="2">
        <f t="shared" si="537"/>
        <v>1.8496104952761695E-2</v>
      </c>
      <c r="W498" s="1">
        <f>SUM(W462:W497)</f>
        <v>262860</v>
      </c>
      <c r="X498" s="1">
        <f t="shared" ref="X498:AJ498" si="563">SUM(X462:X497)</f>
        <v>0</v>
      </c>
      <c r="Y498" s="1">
        <f t="shared" si="563"/>
        <v>123097</v>
      </c>
      <c r="Z498" s="1">
        <f t="shared" si="563"/>
        <v>2482</v>
      </c>
      <c r="AA498" s="1">
        <f t="shared" si="563"/>
        <v>0</v>
      </c>
      <c r="AC498" s="1">
        <f t="shared" si="563"/>
        <v>1715</v>
      </c>
      <c r="AF498" s="1">
        <f t="shared" si="563"/>
        <v>0</v>
      </c>
      <c r="AG498" s="1">
        <f t="shared" si="563"/>
        <v>896</v>
      </c>
      <c r="AH498" s="1">
        <f t="shared" si="563"/>
        <v>0</v>
      </c>
      <c r="AI498" s="1">
        <f t="shared" si="563"/>
        <v>0</v>
      </c>
      <c r="AJ498" s="1">
        <f t="shared" si="563"/>
        <v>4709</v>
      </c>
      <c r="AK498" s="1"/>
      <c r="AL498" s="1"/>
      <c r="AP498" s="7">
        <f>IF(AA498&gt;0,RANK(AA498,(W498:Y498,Z498:AN498)),0)</f>
        <v>0</v>
      </c>
      <c r="AQ498" s="7">
        <f>IF(AB498&gt;0,RANK(AB498,(W498:Y498,Z498:AN498)),0)</f>
        <v>0</v>
      </c>
      <c r="AR498" s="7">
        <f>IF(AC498&gt;0,RANK(AC498,(W498:Y498,Z498:AN498)),0)</f>
        <v>5</v>
      </c>
      <c r="AS498" s="7">
        <f>IF(AD498&gt;0,RANK(AD498,(W498:Y498,AD498:AN498)),0)</f>
        <v>0</v>
      </c>
      <c r="AT498" s="2">
        <f t="shared" si="553"/>
        <v>0</v>
      </c>
      <c r="AU498" s="2">
        <f>IF($C498=0,"-",AB498/$C498)</f>
        <v>0</v>
      </c>
      <c r="AV498" s="2">
        <f t="shared" si="555"/>
        <v>4.3334453543697046E-3</v>
      </c>
      <c r="AW498" s="2">
        <f>IF($C498=0,"-",AD498/$C498)</f>
        <v>0</v>
      </c>
      <c r="AY498" s="2" t="str">
        <f t="shared" si="528"/>
        <v>Texas</v>
      </c>
      <c r="AZ498" t="str">
        <f t="shared" si="529"/>
        <v>T</v>
      </c>
      <c r="BC498" s="98">
        <v>48</v>
      </c>
      <c r="BD498" s="100"/>
      <c r="BF498" t="s">
        <v>1634</v>
      </c>
      <c r="BG498" t="s">
        <v>3208</v>
      </c>
    </row>
    <row r="499" spans="1:68">
      <c r="A499" s="14"/>
      <c r="C499" s="1"/>
      <c r="D499" s="1"/>
      <c r="E499" s="1"/>
      <c r="F499" s="1"/>
      <c r="G499" s="1"/>
      <c r="H499" s="1"/>
      <c r="I499" s="1"/>
      <c r="J499" s="1"/>
      <c r="K499" s="7"/>
      <c r="L499" s="7"/>
      <c r="M499" s="7"/>
      <c r="N499" s="7"/>
      <c r="O499" s="49"/>
      <c r="P499" s="178"/>
      <c r="Q499" s="2"/>
      <c r="R499" s="2"/>
      <c r="S499" s="2"/>
      <c r="T499" s="2"/>
      <c r="U499" s="2"/>
      <c r="V499" s="2"/>
      <c r="AH499" s="1"/>
      <c r="AI499" s="1"/>
      <c r="AP499" s="7"/>
      <c r="AQ499" s="7"/>
      <c r="AR499" s="7"/>
      <c r="AS499" s="7"/>
      <c r="AT499" s="2"/>
      <c r="AU499" s="2"/>
      <c r="AV499" s="2"/>
      <c r="AW499" s="2"/>
      <c r="AY499" s="2"/>
      <c r="BD499" s="100"/>
    </row>
    <row r="500" spans="1:68" outlineLevel="1">
      <c r="A500" s="9" t="s">
        <v>2158</v>
      </c>
      <c r="B500" t="s">
        <v>1908</v>
      </c>
      <c r="C500" s="1">
        <f>SUM(W500:AN500)</f>
        <v>17047</v>
      </c>
      <c r="D500" s="1">
        <v>5</v>
      </c>
      <c r="E500" s="1">
        <f>IF(R500&gt;State!$CA$23/100,ROUND(W500/($W500+$Y500)*$D500,0),0)</f>
        <v>1</v>
      </c>
      <c r="F500" s="1"/>
      <c r="G500" s="1">
        <f>IF(T500&gt;State!$CA$23/100,ROUND(Y500/($W500+$Y500)*$D500,0),0)</f>
        <v>4</v>
      </c>
      <c r="H500" s="1"/>
      <c r="I500" s="1"/>
      <c r="J500" s="1"/>
      <c r="K500" s="7">
        <f>IF(W500&gt;0,RANK(W500,(W500:Y500,Z500:AN500)),0)</f>
        <v>2</v>
      </c>
      <c r="L500" s="7">
        <f>IF(X500&gt;0,RANK(X500,(W500:Y500,Z500:AN500)),0)</f>
        <v>0</v>
      </c>
      <c r="M500" s="7">
        <f>IF(Y500&gt;0,RANK(Y500,(W500:Y500,Z500:AN500)),0)</f>
        <v>1</v>
      </c>
      <c r="N500" s="7">
        <f>IF(Z500&gt;0,RANK(Z500,(W500:Y500,Z500:AN500)),0)</f>
        <v>0</v>
      </c>
      <c r="O500" s="49">
        <f>MAX(W500:AD500)-LARGE(W500:AD500,2)</f>
        <v>10179</v>
      </c>
      <c r="P500" s="178">
        <f t="shared" ref="P500:P562" si="564">O500/C500</f>
        <v>0.59711386167654135</v>
      </c>
      <c r="Q500" s="2"/>
      <c r="R500" s="2">
        <f t="shared" si="533"/>
        <v>0.19874464715199155</v>
      </c>
      <c r="S500" s="2">
        <f t="shared" si="534"/>
        <v>0</v>
      </c>
      <c r="T500" s="2">
        <f t="shared" si="535"/>
        <v>0.79585850882853293</v>
      </c>
      <c r="U500" s="2">
        <f t="shared" si="536"/>
        <v>0</v>
      </c>
      <c r="V500" s="2">
        <f t="shared" si="537"/>
        <v>5.3968440194754885E-3</v>
      </c>
      <c r="W500" s="1">
        <f>SUMIF(County!$AT$3384:$AT$3412,$BA500,County!P$3384:P$3412)+SUMIF('Cong Dist'!$BA$1871:$BA$1881,$BA500,'Cong Dist'!W$1871:W$1881)</f>
        <v>3388</v>
      </c>
      <c r="Y500" s="1">
        <f>SUMIF(County!$AT$3384:$AT$3412,$BA500,County!R$3384:R$3412)+SUMIF('Cong Dist'!$BA$1871:$BA$1881,$BA500,'Cong Dist'!Y$1871:Y$1881)</f>
        <v>13567</v>
      </c>
      <c r="AE500" s="1">
        <f>SUMIF(County!$AT$3384:$AT$3412,$BA500,County!X$3384:X$3412)+SUMIF('Cong Dist'!$BA$1871:$BA$1881,$BA500,'Cong Dist'!AE$1871:AE$1881)</f>
        <v>82</v>
      </c>
      <c r="AG500" s="1">
        <f>SUM(BK500:CJ500)</f>
        <v>4</v>
      </c>
      <c r="AH500" s="1"/>
      <c r="AI500" s="1"/>
      <c r="AJ500" s="1">
        <f>SUMIF(County!$AT$3384:$AT$3412,$BA500,County!AC$3384:AC$3412)+SUMIF('Cong Dist'!$BA$1871:$BA$1881,$BA500,'Cong Dist'!AJ$1871:AJ$1881)</f>
        <v>6</v>
      </c>
      <c r="AK500" s="1"/>
      <c r="AL500" s="1"/>
      <c r="AM500" s="1"/>
      <c r="AN500" s="1"/>
      <c r="AP500" s="7">
        <f>IF(AA500&gt;0,RANK(AA500,(W500:Y500,Z500:AN500)),0)</f>
        <v>0</v>
      </c>
      <c r="AQ500" s="7">
        <f>IF(AB500&gt;0,RANK(AB500,(W500:Y500,Z500:AN500)),0)</f>
        <v>0</v>
      </c>
      <c r="AR500" s="7">
        <f>IF(AC500&gt;0,RANK(AC500,(W500:Y500,Z500:AN500)),0)</f>
        <v>0</v>
      </c>
      <c r="AS500" s="7">
        <f>IF(AD500&gt;0,RANK(AD500,(W500:Y500,AD500:AN500)),0)</f>
        <v>0</v>
      </c>
      <c r="AT500" s="2">
        <f t="shared" ref="AT500:AW504" si="565">IF($C500=0,"-",AA500/$C500)</f>
        <v>0</v>
      </c>
      <c r="AU500" s="2">
        <f t="shared" si="565"/>
        <v>0</v>
      </c>
      <c r="AV500" s="2">
        <f t="shared" si="565"/>
        <v>0</v>
      </c>
      <c r="AW500" s="2">
        <f t="shared" si="565"/>
        <v>0</v>
      </c>
      <c r="AY500" s="2" t="str">
        <f t="shared" si="528"/>
        <v>District 1</v>
      </c>
      <c r="AZ500" t="str">
        <f t="shared" si="529"/>
        <v>UT</v>
      </c>
      <c r="BA500">
        <v>1</v>
      </c>
      <c r="BC500" s="98">
        <v>49</v>
      </c>
      <c r="BD500" s="100">
        <v>901</v>
      </c>
      <c r="BE500" s="107">
        <f>BC500*1000+BD500</f>
        <v>49901</v>
      </c>
      <c r="BF500" t="s">
        <v>2627</v>
      </c>
      <c r="BG500" t="s">
        <v>3208</v>
      </c>
      <c r="BP500" s="1">
        <f>SUMIF(County!$AT$3384:$AT$3412,$BA500,County!BJ$3384:BJ$3412)+SUMIF('Cong Dist'!$BA$1871:$BA$1881,$BA500,'Cong Dist'!BP$1871:BP$1881)</f>
        <v>4</v>
      </c>
    </row>
    <row r="501" spans="1:68" outlineLevel="1">
      <c r="A501" s="9" t="s">
        <v>1576</v>
      </c>
      <c r="B501" t="s">
        <v>1908</v>
      </c>
      <c r="C501" s="1">
        <f>SUM(W501:AN501)</f>
        <v>25080</v>
      </c>
      <c r="D501" s="1">
        <v>6</v>
      </c>
      <c r="E501" s="1">
        <f>IF(R501&gt;State!$CA$23/100,ROUND(W501/($W501+$Y501)*$D501,0),0)</f>
        <v>1</v>
      </c>
      <c r="F501" s="1"/>
      <c r="G501" s="1">
        <f>IF(T501&gt;State!$CA$23/100,ROUND(Y501/($W501+$Y501)*$D501,0),0)</f>
        <v>5</v>
      </c>
      <c r="H501" s="1"/>
      <c r="I501" s="1"/>
      <c r="J501" s="1"/>
      <c r="K501" s="7">
        <f>IF(W501&gt;0,RANK(W501,(W501:Y501,Z501:AN501)),0)</f>
        <v>2</v>
      </c>
      <c r="L501" s="7">
        <f>IF(X501&gt;0,RANK(X501,(W501:Y501,Z501:AN501)),0)</f>
        <v>0</v>
      </c>
      <c r="M501" s="7">
        <f>IF(Y501&gt;0,RANK(Y501,(W501:Y501,Z501:AN501)),0)</f>
        <v>1</v>
      </c>
      <c r="N501" s="7">
        <f>IF(Z501&gt;0,RANK(Z501,(W501:Y501,Z501:AN501)),0)</f>
        <v>0</v>
      </c>
      <c r="O501" s="49">
        <f>MAX(W501:AD501)-LARGE(W501:AD501,2)</f>
        <v>14790</v>
      </c>
      <c r="P501" s="178">
        <f t="shared" si="564"/>
        <v>0.58971291866028708</v>
      </c>
      <c r="Q501" s="2"/>
      <c r="R501" s="2">
        <f t="shared" si="533"/>
        <v>0.20350877192982456</v>
      </c>
      <c r="S501" s="2">
        <f t="shared" si="534"/>
        <v>0</v>
      </c>
      <c r="T501" s="2">
        <f t="shared" si="535"/>
        <v>0.79322169059011161</v>
      </c>
      <c r="U501" s="2">
        <f t="shared" si="536"/>
        <v>0</v>
      </c>
      <c r="V501" s="2">
        <f t="shared" si="537"/>
        <v>3.2695374800638666E-3</v>
      </c>
      <c r="W501" s="1">
        <f>SUMIF(County!$AT$3384:$AT$3412,$BA501,County!P$3384:P$3412)+SUMIF('Cong Dist'!$BA$1871:$BA$1881,$BA501,'Cong Dist'!W$1871:W$1881)</f>
        <v>5104</v>
      </c>
      <c r="Y501" s="1">
        <f>SUMIF(County!$AT$3384:$AT$3412,$BA501,County!R$3384:R$3412)+SUMIF('Cong Dist'!$BA$1871:$BA$1881,$BA501,'Cong Dist'!Y$1871:Y$1881)</f>
        <v>19894</v>
      </c>
      <c r="AE501" s="1">
        <f>SUMIF(County!$AT$3384:$AT$3412,$BA501,County!X$3384:X$3412)+SUMIF('Cong Dist'!$BA$1871:$BA$1881,$BA501,'Cong Dist'!AE$1871:AE$1881)</f>
        <v>74</v>
      </c>
      <c r="AG501" s="1">
        <f t="shared" ref="AG501:AG503" si="566">SUM(BK501:CJ501)</f>
        <v>3</v>
      </c>
      <c r="AH501" s="1"/>
      <c r="AI501" s="1"/>
      <c r="AJ501" s="1">
        <f>SUMIF(County!$AT$3384:$AT$3412,$BA501,County!AC$3384:AC$3412)+SUMIF('Cong Dist'!$BA$1871:$BA$1881,$BA501,'Cong Dist'!AJ$1871:AJ$1881)</f>
        <v>5</v>
      </c>
      <c r="AK501" s="1"/>
      <c r="AL501" s="1"/>
      <c r="AM501" s="1"/>
      <c r="AN501" s="1"/>
      <c r="AP501" s="7">
        <f>IF(AA501&gt;0,RANK(AA501,(W501:Y501,Z501:AN501)),0)</f>
        <v>0</v>
      </c>
      <c r="AQ501" s="7">
        <f>IF(AB501&gt;0,RANK(AB501,(W501:Y501,Z501:AN501)),0)</f>
        <v>0</v>
      </c>
      <c r="AR501" s="7">
        <f>IF(AC501&gt;0,RANK(AC501,(W501:Y501,Z501:AN501)),0)</f>
        <v>0</v>
      </c>
      <c r="AS501" s="7">
        <f>IF(AD501&gt;0,RANK(AD501,(W501:Y501,AD501:AN501)),0)</f>
        <v>0</v>
      </c>
      <c r="AT501" s="2">
        <f t="shared" si="565"/>
        <v>0</v>
      </c>
      <c r="AU501" s="2">
        <f t="shared" si="565"/>
        <v>0</v>
      </c>
      <c r="AV501" s="2">
        <f t="shared" si="565"/>
        <v>0</v>
      </c>
      <c r="AW501" s="2">
        <f t="shared" si="565"/>
        <v>0</v>
      </c>
      <c r="AY501" s="2" t="str">
        <f t="shared" si="528"/>
        <v>District 2</v>
      </c>
      <c r="AZ501" t="str">
        <f t="shared" si="529"/>
        <v>UT</v>
      </c>
      <c r="BA501">
        <v>2</v>
      </c>
      <c r="BC501" s="98">
        <v>49</v>
      </c>
      <c r="BD501" s="100">
        <v>902</v>
      </c>
      <c r="BE501" s="107">
        <f>BC501*1000+BD501</f>
        <v>49902</v>
      </c>
      <c r="BF501" t="s">
        <v>2627</v>
      </c>
      <c r="BG501" t="s">
        <v>3208</v>
      </c>
      <c r="BP501" s="1">
        <f>SUMIF(County!$AT$3384:$AT$3412,$BA501,County!BJ$3384:BJ$3412)+SUMIF('Cong Dist'!$BA$1871:$BA$1881,$BA501,'Cong Dist'!BP$1871:BP$1881)</f>
        <v>3</v>
      </c>
    </row>
    <row r="502" spans="1:68" s="177" customFormat="1" outlineLevel="1">
      <c r="A502" s="9" t="s">
        <v>1577</v>
      </c>
      <c r="B502" s="177" t="s">
        <v>1908</v>
      </c>
      <c r="C502" s="1">
        <f>SUM(W502:AN502)</f>
        <v>17283</v>
      </c>
      <c r="D502" s="1">
        <v>5</v>
      </c>
      <c r="E502" s="1">
        <f>IF(R502&gt;State!$CA$23/100,ROUND(W502/($W502+$Y502)*$D502,0),0)</f>
        <v>1</v>
      </c>
      <c r="F502" s="1"/>
      <c r="G502" s="1">
        <f>IF(T502&gt;State!$CA$23/100,ROUND(Y502/($W502+$Y502)*$D502,0),0)</f>
        <v>4</v>
      </c>
      <c r="H502" s="1"/>
      <c r="I502" s="1"/>
      <c r="J502" s="1"/>
      <c r="K502" s="7">
        <f>IF(W502&gt;0,RANK(W502,(W502:Y502,Z502:AN502)),0)</f>
        <v>2</v>
      </c>
      <c r="L502" s="7">
        <f>IF(X502&gt;0,RANK(X502,(W502:Y502,Z502:AN502)),0)</f>
        <v>0</v>
      </c>
      <c r="M502" s="7">
        <f>IF(Y502&gt;0,RANK(Y502,(W502:Y502,Z502:AN502)),0)</f>
        <v>1</v>
      </c>
      <c r="N502" s="7">
        <f>IF(Z502&gt;0,RANK(Z502,(W502:Y502,Z502:AN502)),0)</f>
        <v>0</v>
      </c>
      <c r="O502" s="49">
        <f>MAX(W502:AD502)-LARGE(W502:AD502,2)</f>
        <v>10052</v>
      </c>
      <c r="P502" s="178">
        <f>O502/C502</f>
        <v>0.58161198865937624</v>
      </c>
      <c r="Q502" s="2"/>
      <c r="R502" s="2">
        <f>IF($C502=0,"-",W502/$C502)</f>
        <v>0.20557773534687265</v>
      </c>
      <c r="S502" s="2">
        <f>IF($C502=0,"-",X502/$C502)</f>
        <v>0</v>
      </c>
      <c r="T502" s="2">
        <f>IF($C502=0,"-",Y502/$C502)</f>
        <v>0.78718972400624887</v>
      </c>
      <c r="U502" s="2">
        <f>IF($C502=0,"-",Z502/$C502)</f>
        <v>0</v>
      </c>
      <c r="V502" s="2">
        <f>IF(C502=0,"-",(1-R502-S502-T502-U502))</f>
        <v>7.2325406468785047E-3</v>
      </c>
      <c r="W502" s="1">
        <f>SUMIF(County!$AT$3384:$AT$3412,$BA502,County!P$3384:P$3412)+SUMIF('Cong Dist'!$BA$1871:$BA$1881,$BA502,'Cong Dist'!W$1871:W$1881)</f>
        <v>3553</v>
      </c>
      <c r="X502" s="1"/>
      <c r="Y502" s="1">
        <f>SUMIF(County!$AT$3384:$AT$3412,$BA502,County!R$3384:R$3412)+SUMIF('Cong Dist'!$BA$1871:$BA$1881,$BA502,'Cong Dist'!Y$1871:Y$1881)</f>
        <v>13605</v>
      </c>
      <c r="Z502" s="1"/>
      <c r="AA502" s="1"/>
      <c r="AB502" s="1"/>
      <c r="AC502" s="1"/>
      <c r="AD502" s="1"/>
      <c r="AE502" s="1">
        <f>SUMIF(County!$AT$3384:$AT$3412,$BA502,County!X$3384:X$3412)+SUMIF('Cong Dist'!$BA$1871:$BA$1881,$BA502,'Cong Dist'!AE$1871:AE$1881)</f>
        <v>114</v>
      </c>
      <c r="AF502" s="1"/>
      <c r="AG502" s="1">
        <f t="shared" si="566"/>
        <v>3</v>
      </c>
      <c r="AH502" s="1"/>
      <c r="AI502" s="1"/>
      <c r="AJ502" s="1">
        <f>SUMIF(County!$AT$3384:$AT$3412,$BA502,County!AC$3384:AC$3412)+SUMIF('Cong Dist'!$BA$1871:$BA$1881,$BA502,'Cong Dist'!AJ$1871:AJ$1881)</f>
        <v>8</v>
      </c>
      <c r="AK502" s="1"/>
      <c r="AL502" s="1"/>
      <c r="AM502" s="1"/>
      <c r="AN502" s="1"/>
      <c r="AP502" s="7">
        <f>IF(AA502&gt;0,RANK(AA502,(W502:Y502,Z502:AN502)),0)</f>
        <v>0</v>
      </c>
      <c r="AQ502" s="7">
        <f>IF(AB502&gt;0,RANK(AB502,(W502:Y502,Z502:AN502)),0)</f>
        <v>0</v>
      </c>
      <c r="AR502" s="7">
        <f>IF(AC502&gt;0,RANK(AC502,(W502:Y502,Z502:AN502)),0)</f>
        <v>0</v>
      </c>
      <c r="AS502" s="7">
        <f>IF(AD502&gt;0,RANK(AD502,(W502:Y502,AD502:AN502)),0)</f>
        <v>0</v>
      </c>
      <c r="AT502" s="2">
        <f>IF($C502=0,"-",AA502/$C502)</f>
        <v>0</v>
      </c>
      <c r="AU502" s="2">
        <f>IF($C502=0,"-",AB502/$C502)</f>
        <v>0</v>
      </c>
      <c r="AV502" s="2">
        <f>IF($C502=0,"-",AC502/$C502)</f>
        <v>0</v>
      </c>
      <c r="AW502" s="2">
        <f>IF($C502=0,"-",AD502/$C502)</f>
        <v>0</v>
      </c>
      <c r="AY502" s="2" t="str">
        <f>A502</f>
        <v>District 3</v>
      </c>
      <c r="AZ502" s="177" t="str">
        <f>B502</f>
        <v>UT</v>
      </c>
      <c r="BA502" s="177">
        <v>3</v>
      </c>
      <c r="BC502" s="98">
        <v>49</v>
      </c>
      <c r="BD502" s="100">
        <v>903</v>
      </c>
      <c r="BE502" s="107">
        <f>BC502*1000+BD502</f>
        <v>49903</v>
      </c>
      <c r="BF502" s="177" t="s">
        <v>2627</v>
      </c>
      <c r="BG502" s="177" t="s">
        <v>3208</v>
      </c>
      <c r="BP502" s="1">
        <f>SUMIF(County!$AT$3384:$AT$3412,$BA502,County!BJ$3384:BJ$3412)+SUMIF('Cong Dist'!$BA$1871:$BA$1881,$BA502,'Cong Dist'!BP$1871:BP$1881)</f>
        <v>3</v>
      </c>
    </row>
    <row r="503" spans="1:68" outlineLevel="1">
      <c r="A503" s="9" t="s">
        <v>1841</v>
      </c>
      <c r="B503" t="s">
        <v>1908</v>
      </c>
      <c r="C503" s="1">
        <f>SUM(W503:AN503)</f>
        <v>20111</v>
      </c>
      <c r="D503" s="1">
        <v>6</v>
      </c>
      <c r="E503" s="1">
        <f>IF(R503&gt;State!$CA$23/100,ROUND(W503/($W503+$Y503)*$D503,0),0)</f>
        <v>1</v>
      </c>
      <c r="F503" s="1"/>
      <c r="G503" s="1">
        <f>IF(T503&gt;State!$CA$23/100,ROUND(Y503/($W503+$Y503)*$D503,0),0)</f>
        <v>5</v>
      </c>
      <c r="H503" s="1"/>
      <c r="I503" s="1"/>
      <c r="J503" s="1"/>
      <c r="K503" s="7">
        <f>IF(W503&gt;0,RANK(W503,(W503:Y503,Z503:AN503)),0)</f>
        <v>2</v>
      </c>
      <c r="L503" s="7">
        <f>IF(X503&gt;0,RANK(X503,(W503:Y503,Z503:AN503)),0)</f>
        <v>0</v>
      </c>
      <c r="M503" s="7">
        <f>IF(Y503&gt;0,RANK(Y503,(W503:Y503,Z503:AN503)),0)</f>
        <v>1</v>
      </c>
      <c r="N503" s="7">
        <f>IF(Z503&gt;0,RANK(Z503,(W503:Y503,Z503:AN503)),0)</f>
        <v>0</v>
      </c>
      <c r="O503" s="49">
        <f>MAX(W503:AD503)-LARGE(W503:AD503,2)</f>
        <v>11808</v>
      </c>
      <c r="P503" s="178">
        <f t="shared" si="564"/>
        <v>0.58714136542190842</v>
      </c>
      <c r="Q503" s="2"/>
      <c r="R503" s="2">
        <f t="shared" si="533"/>
        <v>0.2047138381980011</v>
      </c>
      <c r="S503" s="2">
        <f t="shared" si="534"/>
        <v>0</v>
      </c>
      <c r="T503" s="2">
        <f t="shared" si="535"/>
        <v>0.79185520361990946</v>
      </c>
      <c r="U503" s="2">
        <f t="shared" si="536"/>
        <v>0</v>
      </c>
      <c r="V503" s="2">
        <f t="shared" si="537"/>
        <v>3.4309581820893831E-3</v>
      </c>
      <c r="W503" s="1">
        <f>SUMIF(County!$AT$3384:$AT$3412,$BA503,County!P$3384:P$3412)+SUMIF('Cong Dist'!$BA$1871:$BA$1881,$BA503,'Cong Dist'!W$1871:W$1881)</f>
        <v>4117</v>
      </c>
      <c r="Y503" s="1">
        <f>SUMIF(County!$AT$3384:$AT$3412,$BA503,County!R$3384:R$3412)+SUMIF('Cong Dist'!$BA$1871:$BA$1881,$BA503,'Cong Dist'!Y$1871:Y$1881)</f>
        <v>15925</v>
      </c>
      <c r="AE503" s="1">
        <f>SUMIF(County!$AT$3384:$AT$3412,$BA503,County!X$3384:X$3412)+SUMIF('Cong Dist'!$BA$1871:$BA$1881,$BA503,'Cong Dist'!AE$1871:AE$1881)</f>
        <v>64</v>
      </c>
      <c r="AG503" s="1">
        <f t="shared" si="566"/>
        <v>2</v>
      </c>
      <c r="AH503" s="1"/>
      <c r="AI503" s="1"/>
      <c r="AJ503" s="1">
        <f>SUMIF(County!$AT$3384:$AT$3412,$BA503,County!AC$3384:AC$3412)+SUMIF('Cong Dist'!$BA$1871:$BA$1881,$BA503,'Cong Dist'!AJ$1871:AJ$1881)</f>
        <v>3</v>
      </c>
      <c r="AK503" s="1"/>
      <c r="AL503" s="1"/>
      <c r="AM503" s="1"/>
      <c r="AN503" s="1"/>
      <c r="AP503" s="7">
        <f>IF(AA503&gt;0,RANK(AA503,(W503:Y503,Z503:AN503)),0)</f>
        <v>0</v>
      </c>
      <c r="AQ503" s="7">
        <f>IF(AB503&gt;0,RANK(AB503,(W503:Y503,Z503:AN503)),0)</f>
        <v>0</v>
      </c>
      <c r="AR503" s="7">
        <f>IF(AC503&gt;0,RANK(AC503,(W503:Y503,Z503:AN503)),0)</f>
        <v>0</v>
      </c>
      <c r="AS503" s="7">
        <f>IF(AD503&gt;0,RANK(AD503,(W503:Y503,AD503:AN503)),0)</f>
        <v>0</v>
      </c>
      <c r="AT503" s="2">
        <f t="shared" si="565"/>
        <v>0</v>
      </c>
      <c r="AU503" s="2">
        <f t="shared" si="565"/>
        <v>0</v>
      </c>
      <c r="AV503" s="2">
        <f t="shared" si="565"/>
        <v>0</v>
      </c>
      <c r="AW503" s="2">
        <f t="shared" si="565"/>
        <v>0</v>
      </c>
      <c r="AY503" s="2" t="str">
        <f t="shared" si="528"/>
        <v>District 4</v>
      </c>
      <c r="AZ503" t="str">
        <f t="shared" si="529"/>
        <v>UT</v>
      </c>
      <c r="BA503">
        <v>4</v>
      </c>
      <c r="BC503" s="98">
        <v>49</v>
      </c>
      <c r="BD503" s="100">
        <v>903</v>
      </c>
      <c r="BE503" s="107">
        <f>BC503*1000+BD503</f>
        <v>49903</v>
      </c>
      <c r="BF503" t="s">
        <v>2627</v>
      </c>
      <c r="BG503" t="s">
        <v>3208</v>
      </c>
      <c r="BP503" s="1">
        <f>SUMIF(County!$AT$3384:$AT$3412,$BA503,County!BJ$3384:BJ$3412)+SUMIF('Cong Dist'!$BA$1871:$BA$1881,$BA503,'Cong Dist'!BP$1871:BP$1881)</f>
        <v>2</v>
      </c>
    </row>
    <row r="504" spans="1:68">
      <c r="A504" t="s">
        <v>447</v>
      </c>
      <c r="B504" t="s">
        <v>1114</v>
      </c>
      <c r="C504" s="1">
        <f>SUM(W504:AN504)</f>
        <v>79521</v>
      </c>
      <c r="D504" s="1">
        <v>11</v>
      </c>
      <c r="E504" s="1">
        <f>IF(R504&gt;State!$CA$23/100,ROUND(W504/($W504+$Y504)*$D504,0),0)</f>
        <v>2</v>
      </c>
      <c r="F504" s="1"/>
      <c r="G504" s="1">
        <f>IF(T504&gt;State!$CA$23/100,ROUND(Y504/($W504+$Y504)*$D504,0),0)</f>
        <v>9</v>
      </c>
      <c r="H504" s="1"/>
      <c r="I504" s="1"/>
      <c r="J504" s="1"/>
      <c r="K504" s="7">
        <f>IF(W504&gt;0,RANK(W504,(W504:Y504,Z504:AN504)),0)</f>
        <v>2</v>
      </c>
      <c r="L504" s="7">
        <f>IF(X504&gt;0,RANK(X504,(W504:Y504,Z504:AN504)),0)</f>
        <v>0</v>
      </c>
      <c r="M504" s="7">
        <f>IF(Y504&gt;0,RANK(Y504,(W504:Y504,Z504:AN504)),0)</f>
        <v>1</v>
      </c>
      <c r="N504" s="7">
        <f>IF(Z504&gt;0,RANK(Z504,(W504:Y504,Z504:AN504)),0)</f>
        <v>0</v>
      </c>
      <c r="O504" s="49">
        <f>MAX(W504:AD504)-LARGE(W504:AD504,2)</f>
        <v>46829</v>
      </c>
      <c r="P504" s="178">
        <f t="shared" si="564"/>
        <v>0.58888846971240305</v>
      </c>
      <c r="Q504" s="2"/>
      <c r="R504" s="2">
        <f t="shared" si="533"/>
        <v>0.2032419109417638</v>
      </c>
      <c r="S504" s="2">
        <f t="shared" si="534"/>
        <v>0</v>
      </c>
      <c r="T504" s="2">
        <f t="shared" si="535"/>
        <v>0.79213038065416685</v>
      </c>
      <c r="U504" s="2">
        <f t="shared" si="536"/>
        <v>0</v>
      </c>
      <c r="V504" s="2">
        <f t="shared" si="537"/>
        <v>4.6277084040693417E-3</v>
      </c>
      <c r="W504" s="1">
        <f t="shared" ref="W504" si="567">SUM(W500:W503)</f>
        <v>16162</v>
      </c>
      <c r="Y504" s="1">
        <f t="shared" ref="Y504" si="568">SUM(Y500:Y503)</f>
        <v>62991</v>
      </c>
      <c r="AE504" s="1">
        <f t="shared" ref="AE504" si="569">SUM(AE500:AE503)</f>
        <v>334</v>
      </c>
      <c r="AG504" s="1">
        <f t="shared" ref="AG504" si="570">SUM(AG500:AG503)</f>
        <v>12</v>
      </c>
      <c r="AH504" s="1"/>
      <c r="AI504" s="1"/>
      <c r="AJ504" s="1">
        <f t="shared" ref="AJ504" si="571">SUM(AJ500:AJ503)</f>
        <v>22</v>
      </c>
      <c r="AK504" s="1"/>
      <c r="AL504" s="1"/>
      <c r="AM504" s="1"/>
      <c r="AN504" s="1"/>
      <c r="AP504" s="7">
        <f>IF(AA504&gt;0,RANK(AA504,(W504:Y504,Z504:AN504)),0)</f>
        <v>0</v>
      </c>
      <c r="AQ504" s="7">
        <f>IF(AB504&gt;0,RANK(AB504,(W504:Y504,Z504:AN504)),0)</f>
        <v>0</v>
      </c>
      <c r="AR504" s="7">
        <f>IF(AC504&gt;0,RANK(AC504,(W504:Y504,Z504:AN504)),0)</f>
        <v>0</v>
      </c>
      <c r="AS504" s="7">
        <f>IF(AD504&gt;0,RANK(AD504,(W504:Y504,AD504:AN504)),0)</f>
        <v>0</v>
      </c>
      <c r="AT504" s="2">
        <f t="shared" si="565"/>
        <v>0</v>
      </c>
      <c r="AU504" s="2">
        <f t="shared" si="565"/>
        <v>0</v>
      </c>
      <c r="AV504" s="2">
        <f t="shared" si="565"/>
        <v>0</v>
      </c>
      <c r="AW504" s="2">
        <f t="shared" si="565"/>
        <v>0</v>
      </c>
      <c r="AY504" s="2" t="str">
        <f t="shared" si="528"/>
        <v>Utah</v>
      </c>
      <c r="AZ504" t="str">
        <f t="shared" si="529"/>
        <v>T</v>
      </c>
      <c r="BC504" s="98">
        <v>49</v>
      </c>
      <c r="BD504" s="100"/>
      <c r="BE504" s="107">
        <f>BC504*1000+BD504</f>
        <v>49000</v>
      </c>
      <c r="BF504" t="s">
        <v>1634</v>
      </c>
      <c r="BG504" t="s">
        <v>3208</v>
      </c>
      <c r="BP504" s="1">
        <f t="shared" ref="BP504" si="572">SUM(BP500:BP503)</f>
        <v>12</v>
      </c>
    </row>
    <row r="505" spans="1:68">
      <c r="C505" s="1"/>
      <c r="D505" s="1"/>
      <c r="E505" s="1"/>
      <c r="F505" s="1"/>
      <c r="G505" s="1"/>
      <c r="H505" s="1"/>
      <c r="I505" s="1"/>
      <c r="J505" s="1"/>
      <c r="K505" s="7"/>
      <c r="L505" s="7"/>
      <c r="M505" s="7"/>
      <c r="N505" s="7"/>
      <c r="O505" s="49"/>
      <c r="P505" s="178"/>
      <c r="Q505" s="2"/>
      <c r="R505" s="2"/>
      <c r="S505" s="2"/>
      <c r="T505" s="2"/>
      <c r="U505" s="2"/>
      <c r="V505" s="2"/>
      <c r="AP505" s="7"/>
      <c r="AQ505" s="7"/>
      <c r="AR505" s="7"/>
      <c r="AS505" s="7"/>
      <c r="AT505" s="2"/>
      <c r="AU505" s="2"/>
      <c r="AV505" s="2"/>
      <c r="AW505" s="2"/>
      <c r="AY505" s="2"/>
      <c r="BD505" s="100"/>
    </row>
    <row r="506" spans="1:68" outlineLevel="1">
      <c r="A506" t="s">
        <v>1158</v>
      </c>
      <c r="B506" t="s">
        <v>2962</v>
      </c>
      <c r="C506" s="1">
        <f>SUM(W506:AN506)</f>
        <v>134838</v>
      </c>
      <c r="D506" s="1">
        <v>11</v>
      </c>
      <c r="E506" s="1"/>
      <c r="F506" s="1"/>
      <c r="G506" s="1">
        <v>11</v>
      </c>
      <c r="H506" s="1"/>
      <c r="I506" s="1"/>
      <c r="J506" s="1"/>
      <c r="K506" s="7">
        <f>IF(W506&gt;0,RANK(W506,(W506:Y506,Z506:AN506)),0)</f>
        <v>2</v>
      </c>
      <c r="L506" s="7">
        <f>IF(X506&gt;0,RANK(X506,(W506:Y506,Z506:AN506)),0)</f>
        <v>0</v>
      </c>
      <c r="M506" s="7">
        <f>IF(Y506&gt;0,RANK(Y506,(W506:Y506,Z506:AN506)),0)</f>
        <v>1</v>
      </c>
      <c r="N506" s="7">
        <f>IF(Z506&gt;0,RANK(Z506,(W506:Y506,Z506:AN506)),0)</f>
        <v>3</v>
      </c>
      <c r="O506" s="49">
        <f>MAX(W506:AD506)-LARGE(W506:AD506,2)</f>
        <v>97562</v>
      </c>
      <c r="P506" s="178">
        <f>O506/C506</f>
        <v>0.72354974117088655</v>
      </c>
      <c r="Q506" s="2"/>
      <c r="R506" s="2">
        <f t="shared" si="533"/>
        <v>0.13600023732182323</v>
      </c>
      <c r="S506" s="2">
        <f t="shared" si="534"/>
        <v>0</v>
      </c>
      <c r="T506" s="2">
        <f t="shared" si="535"/>
        <v>0.85954997849270975</v>
      </c>
      <c r="U506" s="2">
        <f t="shared" si="536"/>
        <v>2.0913985671694923E-3</v>
      </c>
      <c r="V506" s="2">
        <f t="shared" si="537"/>
        <v>2.3583856182975505E-3</v>
      </c>
      <c r="W506" s="1">
        <f>County!P2423</f>
        <v>18338</v>
      </c>
      <c r="Y506" s="1">
        <f>County!R2423</f>
        <v>115900</v>
      </c>
      <c r="Z506" s="1">
        <f>County!S2423</f>
        <v>282</v>
      </c>
      <c r="AF506" s="1">
        <f>County!Y2423</f>
        <v>238</v>
      </c>
      <c r="AH506" s="1"/>
      <c r="AI506" s="1"/>
      <c r="AJ506" s="1">
        <f>County!AC2423</f>
        <v>80</v>
      </c>
      <c r="AK506" s="1"/>
      <c r="AL506" s="1"/>
      <c r="AM506" s="1"/>
      <c r="AP506" s="7">
        <f>IF(AA506&gt;0,RANK(AA506,(W506:Y506,Z506:AN506)),0)</f>
        <v>0</v>
      </c>
      <c r="AQ506" s="7">
        <f>IF(AB506&gt;0,RANK(AB506,(W506:Y506,Z506:AN506)),0)</f>
        <v>0</v>
      </c>
      <c r="AR506" s="7">
        <f>IF(AC506&gt;0,RANK(AC506,(W506:Y506,Z506:AN506)),0)</f>
        <v>0</v>
      </c>
      <c r="AS506" s="7">
        <f>IF(AD506&gt;0,RANK(AD506,(W506:Y506,AD506:AN506)),0)</f>
        <v>0</v>
      </c>
      <c r="AT506" s="2">
        <f t="shared" ref="AT506:AW507" si="573">IF($C506=0,"-",AA506/$C506)</f>
        <v>0</v>
      </c>
      <c r="AU506" s="2">
        <f t="shared" si="573"/>
        <v>0</v>
      </c>
      <c r="AV506" s="2">
        <f t="shared" si="573"/>
        <v>0</v>
      </c>
      <c r="AW506" s="2">
        <f t="shared" si="573"/>
        <v>0</v>
      </c>
      <c r="AY506" s="2" t="str">
        <f>A506</f>
        <v>At Large</v>
      </c>
      <c r="AZ506" t="str">
        <f>B506</f>
        <v>VT</v>
      </c>
      <c r="BC506" s="98">
        <v>50</v>
      </c>
      <c r="BD506" s="100">
        <v>901</v>
      </c>
      <c r="BE506" s="107">
        <f>BC506*1000+BD506</f>
        <v>50901</v>
      </c>
      <c r="BF506" t="s">
        <v>2627</v>
      </c>
      <c r="BG506" t="s">
        <v>3208</v>
      </c>
    </row>
    <row r="507" spans="1:68">
      <c r="A507" t="s">
        <v>289</v>
      </c>
      <c r="B507" t="s">
        <v>1114</v>
      </c>
      <c r="C507" s="1">
        <f>SUM(W507:AN507)</f>
        <v>134838</v>
      </c>
      <c r="D507" s="1">
        <v>5</v>
      </c>
      <c r="E507" s="1"/>
      <c r="F507" s="1"/>
      <c r="G507" s="1">
        <v>5</v>
      </c>
      <c r="H507" s="1"/>
      <c r="I507" s="1"/>
      <c r="J507" s="1"/>
      <c r="K507" s="7">
        <f>IF(W507&gt;0,RANK(W507,(W507:Y507,Z507:AN507)),0)</f>
        <v>2</v>
      </c>
      <c r="L507" s="7">
        <f>IF(X507&gt;0,RANK(X507,(W507:Y507,Z507:AN507)),0)</f>
        <v>0</v>
      </c>
      <c r="M507" s="7">
        <f>IF(Y507&gt;0,RANK(Y507,(W507:Y507,Z507:AN507)),0)</f>
        <v>1</v>
      </c>
      <c r="N507" s="7">
        <f>IF(Z507&gt;0,RANK(Z507,(W507:Y507,Z507:AN507)),0)</f>
        <v>3</v>
      </c>
      <c r="O507" s="49">
        <f>MAX(W507:AD507)-LARGE(W507:AD507,2)</f>
        <v>97562</v>
      </c>
      <c r="P507" s="178">
        <f>O507/C507</f>
        <v>0.72354974117088655</v>
      </c>
      <c r="Q507" s="2"/>
      <c r="R507" s="2">
        <f t="shared" si="533"/>
        <v>0.13600023732182323</v>
      </c>
      <c r="S507" s="2">
        <f t="shared" si="534"/>
        <v>0</v>
      </c>
      <c r="T507" s="2">
        <f t="shared" si="535"/>
        <v>0.85954997849270975</v>
      </c>
      <c r="U507" s="2">
        <f t="shared" si="536"/>
        <v>2.0913985671694923E-3</v>
      </c>
      <c r="V507" s="2">
        <f t="shared" si="537"/>
        <v>2.3583856182975505E-3</v>
      </c>
      <c r="W507" s="1">
        <f t="shared" ref="W507:Z507" si="574">W506</f>
        <v>18338</v>
      </c>
      <c r="Y507" s="1">
        <f t="shared" si="574"/>
        <v>115900</v>
      </c>
      <c r="Z507" s="1">
        <f t="shared" si="574"/>
        <v>282</v>
      </c>
      <c r="AF507" s="1">
        <f t="shared" ref="AF507" si="575">AF506</f>
        <v>238</v>
      </c>
      <c r="AH507" s="1"/>
      <c r="AI507" s="1"/>
      <c r="AJ507" s="1">
        <f t="shared" ref="AJ507" si="576">AJ506</f>
        <v>80</v>
      </c>
      <c r="AK507" s="1"/>
      <c r="AL507" s="1"/>
      <c r="AM507" s="1"/>
      <c r="AP507" s="7">
        <f>IF(AA507&gt;0,RANK(AA507,(W507:Y507,Z507:AN507)),0)</f>
        <v>0</v>
      </c>
      <c r="AQ507" s="7">
        <f>IF(AB507&gt;0,RANK(AB507,(W507:Y507,Z507:AN507)),0)</f>
        <v>0</v>
      </c>
      <c r="AR507" s="7">
        <f>IF(AC507&gt;0,RANK(AC507,(W507:Y507,Z507:AN507)),0)</f>
        <v>0</v>
      </c>
      <c r="AS507" s="7">
        <f>IF(AD507&gt;0,RANK(AD507,(W507:Y507,AD507:AN507)),0)</f>
        <v>0</v>
      </c>
      <c r="AT507" s="2">
        <f t="shared" si="573"/>
        <v>0</v>
      </c>
      <c r="AU507" s="2">
        <f t="shared" si="573"/>
        <v>0</v>
      </c>
      <c r="AV507" s="2">
        <f t="shared" si="573"/>
        <v>0</v>
      </c>
      <c r="AW507" s="2">
        <f t="shared" si="573"/>
        <v>0</v>
      </c>
      <c r="AY507" s="2" t="str">
        <f>A507</f>
        <v>Vermont</v>
      </c>
      <c r="AZ507" t="str">
        <f>B507</f>
        <v>T</v>
      </c>
      <c r="BC507" s="98">
        <v>50</v>
      </c>
      <c r="BD507" s="100"/>
      <c r="BE507" s="107">
        <f>BC507*1000+BD507</f>
        <v>50000</v>
      </c>
      <c r="BF507" t="s">
        <v>1634</v>
      </c>
      <c r="BG507" t="s">
        <v>3208</v>
      </c>
    </row>
    <row r="508" spans="1:68">
      <c r="C508" s="1"/>
      <c r="D508" s="1"/>
      <c r="E508" s="1"/>
      <c r="F508" s="1"/>
      <c r="G508" s="1"/>
      <c r="H508" s="1"/>
      <c r="I508" s="1"/>
      <c r="J508" s="1"/>
      <c r="K508" s="7"/>
      <c r="L508" s="7"/>
      <c r="M508" s="7"/>
      <c r="N508" s="7"/>
      <c r="O508" s="49"/>
      <c r="P508" s="178"/>
      <c r="Q508" s="2"/>
      <c r="R508" s="2"/>
      <c r="S508" s="2"/>
      <c r="T508" s="2"/>
      <c r="U508" s="2"/>
      <c r="V508" s="2"/>
      <c r="AN508" s="1"/>
      <c r="AP508" s="7"/>
      <c r="AQ508" s="7"/>
      <c r="AR508" s="7"/>
      <c r="AS508" s="7"/>
      <c r="AT508" s="2"/>
      <c r="AU508" s="2"/>
      <c r="AV508" s="2"/>
      <c r="AW508" s="2"/>
      <c r="AY508" s="2"/>
      <c r="BD508" s="100"/>
    </row>
    <row r="509" spans="1:68" outlineLevel="1">
      <c r="A509" t="s">
        <v>2158</v>
      </c>
      <c r="B509" t="s">
        <v>201</v>
      </c>
      <c r="C509" s="1">
        <f t="shared" ref="C509:C520" si="577">SUM(W509:AN509)</f>
        <v>64610</v>
      </c>
      <c r="D509" s="1">
        <v>5</v>
      </c>
      <c r="E509" s="1">
        <f t="shared" ref="E509:E519" si="578">ROUND(W509/($W509+$Y509)*$D509,0)</f>
        <v>3</v>
      </c>
      <c r="F509" s="1"/>
      <c r="G509" s="1">
        <f t="shared" ref="G509:G519" si="579">ROUND(Y509/($W509+$Y509)*$D509,0)</f>
        <v>2</v>
      </c>
      <c r="H509" s="1"/>
      <c r="I509" s="1"/>
      <c r="J509" s="1"/>
      <c r="K509" s="7">
        <f>IF(W509&gt;0,RANK(W509,(W509:Y509,Z509:AN509)),0)</f>
        <v>1</v>
      </c>
      <c r="L509" s="7">
        <f>IF(X509&gt;0,RANK(X509,(W509:Y509,Z509:AN509)),0)</f>
        <v>0</v>
      </c>
      <c r="M509" s="7">
        <f>IF(Y509&gt;0,RANK(Y509,(W509:Y509,Z509:AN509)),0)</f>
        <v>2</v>
      </c>
      <c r="N509" s="7">
        <f>IF(Z509&gt;0,RANK(Z509,(W509:Y509,Z509:AN509)),0)</f>
        <v>3</v>
      </c>
      <c r="O509" s="49">
        <f t="shared" ref="O509:O520" si="580">MAX(W509:AD509)-LARGE(W509:AD509,2)</f>
        <v>16645</v>
      </c>
      <c r="P509" s="178">
        <f t="shared" si="564"/>
        <v>0.25762265903110976</v>
      </c>
      <c r="Q509" s="2"/>
      <c r="R509" s="2">
        <f t="shared" ref="R509:R520" si="581">IF($C509=0,"-",W509/$C509)</f>
        <v>0.6254604550379198</v>
      </c>
      <c r="S509" s="2">
        <f t="shared" ref="S509:S520" si="582">IF($C509=0,"-",X509/$C509)</f>
        <v>0</v>
      </c>
      <c r="T509" s="2">
        <f>IF($C509=0,"-",Y509/$C509)</f>
        <v>0.3678377960068101</v>
      </c>
      <c r="U509" s="2">
        <f>IF($C509=0,"-",Z509/$C509)</f>
        <v>6.7017489552700822E-3</v>
      </c>
      <c r="V509" s="2">
        <f>AA509/C509</f>
        <v>0</v>
      </c>
      <c r="W509" s="1">
        <f>SUMIF(County!$AT$2424:$AT$2558,$BA509,County!P$2424:P$2558)+SUMIF($BA$1884:$BA$1914,$BA509,W$1884:W$1914)</f>
        <v>40411</v>
      </c>
      <c r="Y509" s="1">
        <f>SUMIF(County!$AT$2424:$AT$2558,$BA509,County!R$2424:R$2558)+SUMIF($BA$1884:$BA$1914,$BA509,Y$1884:Y$1914)</f>
        <v>23766</v>
      </c>
      <c r="Z509" s="1">
        <f>SUMIF(County!$AT$2424:$AT$2558,$BA509,County!S$2424:S$2558)+SUMIF($BA$1884:$BA$1914,$BA509,Z$1884:Z$1914)</f>
        <v>433</v>
      </c>
      <c r="AP509" s="7">
        <f>IF(AA509&gt;0,RANK(AA509,(W509:Y509,Z509:AN509)),0)</f>
        <v>0</v>
      </c>
      <c r="AQ509" s="7">
        <f>IF(AB509&gt;0,RANK(AB509,(W509:Y509,Z509:AN509)),0)</f>
        <v>0</v>
      </c>
      <c r="AR509" s="7">
        <f>IF(AC509&gt;0,RANK(AC509,(W509:Y509,Z509:AN509)),0)</f>
        <v>0</v>
      </c>
      <c r="AS509" s="7">
        <f>IF(AD509&gt;0,RANK(AD509,(W509:Y509,AD509:AN509)),0)</f>
        <v>0</v>
      </c>
      <c r="AT509" s="2">
        <f t="shared" ref="AT509:AT520" si="583">IF($C509=0,"-",AA509/$C509)</f>
        <v>0</v>
      </c>
      <c r="AU509" s="2">
        <f t="shared" ref="AU509:AU520" si="584">IF($C509=0,"-",AB509/$C509)</f>
        <v>0</v>
      </c>
      <c r="AV509" s="2">
        <f t="shared" ref="AV509:AV520" si="585">IF($C509=0,"-",AC509/$C509)</f>
        <v>0</v>
      </c>
      <c r="AW509" s="2">
        <f t="shared" ref="AW509:AW520" si="586">IF($C509=0,"-",AD509/$C509)</f>
        <v>0</v>
      </c>
      <c r="AY509" s="2" t="str">
        <f t="shared" si="528"/>
        <v>District 1</v>
      </c>
      <c r="AZ509" t="str">
        <f t="shared" si="529"/>
        <v>VA</v>
      </c>
      <c r="BA509">
        <v>1</v>
      </c>
      <c r="BC509" s="98">
        <v>51</v>
      </c>
      <c r="BD509" s="100">
        <v>901</v>
      </c>
      <c r="BE509" s="107">
        <f t="shared" ref="BE509:BE520" si="587">BC509*1000+BD509</f>
        <v>51901</v>
      </c>
      <c r="BF509" t="s">
        <v>2627</v>
      </c>
      <c r="BG509" t="s">
        <v>3208</v>
      </c>
    </row>
    <row r="510" spans="1:68" outlineLevel="1">
      <c r="A510" t="s">
        <v>1576</v>
      </c>
      <c r="B510" t="s">
        <v>201</v>
      </c>
      <c r="C510" s="1">
        <f t="shared" si="577"/>
        <v>59192</v>
      </c>
      <c r="D510" s="1">
        <v>5</v>
      </c>
      <c r="E510" s="1">
        <f t="shared" si="578"/>
        <v>3</v>
      </c>
      <c r="F510" s="1"/>
      <c r="G510" s="1">
        <f t="shared" si="579"/>
        <v>2</v>
      </c>
      <c r="H510" s="1"/>
      <c r="I510" s="1"/>
      <c r="J510" s="1"/>
      <c r="K510" s="7">
        <f>IF(W510&gt;0,RANK(W510,(W510:Y510,Z510:AN510)),0)</f>
        <v>1</v>
      </c>
      <c r="L510" s="7">
        <f>IF(X510&gt;0,RANK(X510,(W510:Y510,Z510:AN510)),0)</f>
        <v>0</v>
      </c>
      <c r="M510" s="7">
        <f>IF(Y510&gt;0,RANK(Y510,(W510:Y510,Z510:AN510)),0)</f>
        <v>2</v>
      </c>
      <c r="N510" s="7">
        <f>IF(Z510&gt;0,RANK(Z510,(W510:Y510,Z510:AN510)),0)</f>
        <v>3</v>
      </c>
      <c r="O510" s="49">
        <f t="shared" si="580"/>
        <v>17021</v>
      </c>
      <c r="P510" s="178">
        <f t="shared" si="564"/>
        <v>0.28755575077713202</v>
      </c>
      <c r="Q510" s="2"/>
      <c r="R510" s="2">
        <f t="shared" si="581"/>
        <v>0.64179280983916742</v>
      </c>
      <c r="S510" s="2">
        <f t="shared" si="582"/>
        <v>0</v>
      </c>
      <c r="T510" s="2">
        <f t="shared" ref="T510:T520" si="588">IF($C510=0,"-",Y510/$C510)</f>
        <v>0.3542370590620354</v>
      </c>
      <c r="U510" s="2">
        <f t="shared" ref="U510:U520" si="589">IF($C510=0,"-",Z510/$C510)</f>
        <v>3.9701310987971345E-3</v>
      </c>
      <c r="V510" s="2">
        <f t="shared" ref="V510:V517" si="590">AA510/C510</f>
        <v>0</v>
      </c>
      <c r="W510" s="1">
        <f>SUMIF(County!$AT$2424:$AT$2558,$BA510,County!P$2424:P$2558)+SUMIF($BA$1884:$BA$1914,$BA510,W$1884:W$1914)</f>
        <v>37989</v>
      </c>
      <c r="Y510" s="1">
        <f>SUMIF(County!$AT$2424:$AT$2558,$BA510,County!R$2424:R$2558)+SUMIF($BA$1884:$BA$1914,$BA510,Y$1884:Y$1914)</f>
        <v>20968</v>
      </c>
      <c r="Z510" s="1">
        <f>SUMIF(County!$AT$2424:$AT$2558,$BA510,County!S$2424:S$2558)+SUMIF($BA$1884:$BA$1914,$BA510,Z$1884:Z$1914)</f>
        <v>235</v>
      </c>
      <c r="AP510" s="7">
        <f>IF(AA510&gt;0,RANK(AA510,(W510:Y510,Z510:AN510)),0)</f>
        <v>0</v>
      </c>
      <c r="AQ510" s="7">
        <f>IF(AB510&gt;0,RANK(AB510,(W510:Y510,Z510:AN510)),0)</f>
        <v>0</v>
      </c>
      <c r="AR510" s="7">
        <f>IF(AC510&gt;0,RANK(AC510,(W510:Y510,Z510:AN510)),0)</f>
        <v>0</v>
      </c>
      <c r="AS510" s="7">
        <f>IF(AD510&gt;0,RANK(AD510,(W510:Y510,AD510:AN510)),0)</f>
        <v>0</v>
      </c>
      <c r="AT510" s="2">
        <f t="shared" si="583"/>
        <v>0</v>
      </c>
      <c r="AU510" s="2">
        <f t="shared" si="584"/>
        <v>0</v>
      </c>
      <c r="AV510" s="2">
        <f t="shared" si="585"/>
        <v>0</v>
      </c>
      <c r="AW510" s="2">
        <f t="shared" si="586"/>
        <v>0</v>
      </c>
      <c r="AY510" s="2" t="str">
        <f t="shared" si="528"/>
        <v>District 2</v>
      </c>
      <c r="AZ510" t="str">
        <f t="shared" si="529"/>
        <v>VA</v>
      </c>
      <c r="BA510">
        <v>2</v>
      </c>
      <c r="BC510" s="98">
        <v>51</v>
      </c>
      <c r="BD510" s="100">
        <v>902</v>
      </c>
      <c r="BE510" s="107">
        <f t="shared" si="587"/>
        <v>51902</v>
      </c>
      <c r="BF510" t="s">
        <v>2627</v>
      </c>
      <c r="BG510" t="s">
        <v>3208</v>
      </c>
    </row>
    <row r="511" spans="1:68" outlineLevel="1">
      <c r="A511" t="s">
        <v>1577</v>
      </c>
      <c r="B511" t="s">
        <v>201</v>
      </c>
      <c r="C511" s="1">
        <f t="shared" si="577"/>
        <v>103406</v>
      </c>
      <c r="D511" s="1">
        <v>8</v>
      </c>
      <c r="E511" s="1">
        <f t="shared" si="578"/>
        <v>6</v>
      </c>
      <c r="F511" s="1"/>
      <c r="G511" s="1">
        <f t="shared" si="579"/>
        <v>2</v>
      </c>
      <c r="H511" s="1"/>
      <c r="I511" s="1"/>
      <c r="J511" s="1"/>
      <c r="K511" s="7">
        <f>IF(W511&gt;0,RANK(W511,(W511:Y511,Z511:AN511)),0)</f>
        <v>1</v>
      </c>
      <c r="L511" s="7">
        <f>IF(X511&gt;0,RANK(X511,(W511:Y511,Z511:AN511)),0)</f>
        <v>0</v>
      </c>
      <c r="M511" s="7">
        <f>IF(Y511&gt;0,RANK(Y511,(W511:Y511,Z511:AN511)),0)</f>
        <v>2</v>
      </c>
      <c r="N511" s="7">
        <f>IF(Z511&gt;0,RANK(Z511,(W511:Y511,Z511:AN511)),0)</f>
        <v>3</v>
      </c>
      <c r="O511" s="49">
        <f t="shared" si="580"/>
        <v>49085</v>
      </c>
      <c r="P511" s="178">
        <f t="shared" si="564"/>
        <v>0.4746823201748448</v>
      </c>
      <c r="Q511" s="2"/>
      <c r="R511" s="2">
        <f t="shared" si="581"/>
        <v>0.73574067268823862</v>
      </c>
      <c r="S511" s="2">
        <f t="shared" si="582"/>
        <v>0</v>
      </c>
      <c r="T511" s="2">
        <f t="shared" si="588"/>
        <v>0.26105835251339382</v>
      </c>
      <c r="U511" s="2">
        <f t="shared" si="589"/>
        <v>3.2009747983675996E-3</v>
      </c>
      <c r="V511" s="2">
        <f t="shared" si="590"/>
        <v>0</v>
      </c>
      <c r="W511" s="1">
        <f>SUMIF(County!$AT$2424:$AT$2558,$BA511,County!P$2424:P$2558)+SUMIF($BA$1884:$BA$1914,$BA511,W$1884:W$1914)</f>
        <v>76080</v>
      </c>
      <c r="Y511" s="1">
        <f>SUMIF(County!$AT$2424:$AT$2558,$BA511,County!R$2424:R$2558)+SUMIF($BA$1884:$BA$1914,$BA511,Y$1884:Y$1914)</f>
        <v>26995</v>
      </c>
      <c r="Z511" s="1">
        <f>SUMIF(County!$AT$2424:$AT$2558,$BA511,County!S$2424:S$2558)+SUMIF($BA$1884:$BA$1914,$BA511,Z$1884:Z$1914)</f>
        <v>331</v>
      </c>
      <c r="AP511" s="7">
        <f>IF(AA511&gt;0,RANK(AA511,(W511:Y511,Z511:AN511)),0)</f>
        <v>0</v>
      </c>
      <c r="AQ511" s="7">
        <f>IF(AB511&gt;0,RANK(AB511,(W511:Y511,Z511:AN511)),0)</f>
        <v>0</v>
      </c>
      <c r="AR511" s="7">
        <f>IF(AC511&gt;0,RANK(AC511,(W511:Y511,Z511:AN511)),0)</f>
        <v>0</v>
      </c>
      <c r="AS511" s="7">
        <f>IF(AD511&gt;0,RANK(AD511,(W511:Y511,AD511:AN511)),0)</f>
        <v>0</v>
      </c>
      <c r="AT511" s="2">
        <f t="shared" si="583"/>
        <v>0</v>
      </c>
      <c r="AU511" s="2">
        <f t="shared" si="584"/>
        <v>0</v>
      </c>
      <c r="AV511" s="2">
        <f t="shared" si="585"/>
        <v>0</v>
      </c>
      <c r="AW511" s="2">
        <f t="shared" si="586"/>
        <v>0</v>
      </c>
      <c r="AY511" s="2" t="str">
        <f t="shared" si="528"/>
        <v>District 3</v>
      </c>
      <c r="AZ511" t="str">
        <f t="shared" si="529"/>
        <v>VA</v>
      </c>
      <c r="BA511">
        <v>3</v>
      </c>
      <c r="BC511" s="98">
        <v>51</v>
      </c>
      <c r="BD511" s="100">
        <v>903</v>
      </c>
      <c r="BE511" s="107">
        <f t="shared" si="587"/>
        <v>51903</v>
      </c>
      <c r="BF511" t="s">
        <v>2627</v>
      </c>
      <c r="BG511" t="s">
        <v>3208</v>
      </c>
    </row>
    <row r="512" spans="1:68" outlineLevel="1">
      <c r="A512" t="s">
        <v>1841</v>
      </c>
      <c r="B512" t="s">
        <v>201</v>
      </c>
      <c r="C512" s="1">
        <f t="shared" si="577"/>
        <v>67434</v>
      </c>
      <c r="D512" s="1">
        <v>6</v>
      </c>
      <c r="E512" s="1">
        <f t="shared" si="578"/>
        <v>5</v>
      </c>
      <c r="F512" s="1"/>
      <c r="G512" s="1">
        <f t="shared" si="579"/>
        <v>1</v>
      </c>
      <c r="H512" s="1"/>
      <c r="I512" s="1"/>
      <c r="J512" s="1"/>
      <c r="K512" s="7">
        <f>IF(W512&gt;0,RANK(W512,(W512:Y512,Z512:AN512)),0)</f>
        <v>1</v>
      </c>
      <c r="L512" s="7">
        <f>IF(X512&gt;0,RANK(X512,(W512:Y512,Z512:AN512)),0)</f>
        <v>0</v>
      </c>
      <c r="M512" s="7">
        <f>IF(Y512&gt;0,RANK(Y512,(W512:Y512,Z512:AN512)),0)</f>
        <v>2</v>
      </c>
      <c r="N512" s="7">
        <f>IF(Z512&gt;0,RANK(Z512,(W512:Y512,Z512:AN512)),0)</f>
        <v>3</v>
      </c>
      <c r="O512" s="49">
        <f t="shared" si="580"/>
        <v>34079</v>
      </c>
      <c r="P512" s="178">
        <f t="shared" si="564"/>
        <v>0.50536821188124681</v>
      </c>
      <c r="Q512" s="2"/>
      <c r="R512" s="2">
        <f t="shared" si="581"/>
        <v>0.75058575792626869</v>
      </c>
      <c r="S512" s="2">
        <f t="shared" si="582"/>
        <v>0</v>
      </c>
      <c r="T512" s="2">
        <f t="shared" si="588"/>
        <v>0.2452175460450218</v>
      </c>
      <c r="U512" s="2">
        <f t="shared" si="589"/>
        <v>4.1966960287095527E-3</v>
      </c>
      <c r="V512" s="2">
        <f t="shared" si="590"/>
        <v>0</v>
      </c>
      <c r="W512" s="1">
        <f>SUMIF(County!$AT$2424:$AT$2558,$BA512,County!P$2424:P$2558)+SUMIF($BA$1884:$BA$1914,$BA512,W$1884:W$1914)</f>
        <v>50615</v>
      </c>
      <c r="Y512" s="1">
        <f>SUMIF(County!$AT$2424:$AT$2558,$BA512,County!R$2424:R$2558)+SUMIF($BA$1884:$BA$1914,$BA512,Y$1884:Y$1914)</f>
        <v>16536</v>
      </c>
      <c r="Z512" s="1">
        <f>SUMIF(County!$AT$2424:$AT$2558,$BA512,County!S$2424:S$2558)+SUMIF($BA$1884:$BA$1914,$BA512,Z$1884:Z$1914)</f>
        <v>283</v>
      </c>
      <c r="AP512" s="7">
        <f>IF(AA512&gt;0,RANK(AA512,(W512:Y512,Z512:AN512)),0)</f>
        <v>0</v>
      </c>
      <c r="AQ512" s="7">
        <f>IF(AB512&gt;0,RANK(AB512,(W512:Y512,Z512:AN512)),0)</f>
        <v>0</v>
      </c>
      <c r="AR512" s="7">
        <f>IF(AC512&gt;0,RANK(AC512,(W512:Y512,Z512:AN512)),0)</f>
        <v>0</v>
      </c>
      <c r="AS512" s="7">
        <f>IF(AD512&gt;0,RANK(AD512,(W512:Y512,AD512:AN512)),0)</f>
        <v>0</v>
      </c>
      <c r="AT512" s="2">
        <f t="shared" si="583"/>
        <v>0</v>
      </c>
      <c r="AU512" s="2">
        <f t="shared" si="584"/>
        <v>0</v>
      </c>
      <c r="AV512" s="2">
        <f t="shared" si="585"/>
        <v>0</v>
      </c>
      <c r="AW512" s="2">
        <f t="shared" si="586"/>
        <v>0</v>
      </c>
      <c r="AY512" s="2" t="str">
        <f t="shared" si="528"/>
        <v>District 4</v>
      </c>
      <c r="AZ512" t="str">
        <f t="shared" si="529"/>
        <v>VA</v>
      </c>
      <c r="BA512">
        <v>4</v>
      </c>
      <c r="BC512" s="98">
        <v>51</v>
      </c>
      <c r="BD512" s="100">
        <v>904</v>
      </c>
      <c r="BE512" s="107">
        <f t="shared" si="587"/>
        <v>51904</v>
      </c>
      <c r="BF512" t="s">
        <v>2627</v>
      </c>
      <c r="BG512" t="s">
        <v>3208</v>
      </c>
    </row>
    <row r="513" spans="1:59" outlineLevel="1">
      <c r="A513" t="s">
        <v>1796</v>
      </c>
      <c r="B513" t="s">
        <v>201</v>
      </c>
      <c r="C513" s="1">
        <f t="shared" si="577"/>
        <v>60712</v>
      </c>
      <c r="D513" s="1">
        <v>5</v>
      </c>
      <c r="E513" s="1">
        <f t="shared" si="578"/>
        <v>3</v>
      </c>
      <c r="F513" s="1"/>
      <c r="G513" s="1">
        <f t="shared" si="579"/>
        <v>2</v>
      </c>
      <c r="H513" s="1"/>
      <c r="I513" s="1"/>
      <c r="J513" s="1"/>
      <c r="K513" s="7">
        <f>IF(W513&gt;0,RANK(W513,(W513:Y513,Z513:AN513)),0)</f>
        <v>1</v>
      </c>
      <c r="L513" s="7">
        <f>IF(X513&gt;0,RANK(X513,(W513:Y513,Z513:AN513)),0)</f>
        <v>0</v>
      </c>
      <c r="M513" s="7">
        <f>IF(Y513&gt;0,RANK(Y513,(W513:Y513,Z513:AN513)),0)</f>
        <v>2</v>
      </c>
      <c r="N513" s="7">
        <f>IF(Z513&gt;0,RANK(Z513,(W513:Y513,Z513:AN513)),0)</f>
        <v>3</v>
      </c>
      <c r="O513" s="49">
        <f t="shared" si="580"/>
        <v>14863</v>
      </c>
      <c r="P513" s="178">
        <f t="shared" si="564"/>
        <v>0.24481156937672949</v>
      </c>
      <c r="Q513" s="2"/>
      <c r="R513" s="2">
        <f t="shared" si="581"/>
        <v>0.61995981025168001</v>
      </c>
      <c r="S513" s="2">
        <f t="shared" si="582"/>
        <v>0</v>
      </c>
      <c r="T513" s="2">
        <f t="shared" si="588"/>
        <v>0.37514824087495058</v>
      </c>
      <c r="U513" s="2">
        <f t="shared" si="589"/>
        <v>4.8919488733693501E-3</v>
      </c>
      <c r="V513" s="2">
        <f t="shared" si="590"/>
        <v>0</v>
      </c>
      <c r="W513" s="1">
        <f>SUMIF(County!$AT$2424:$AT$2558,$BA513,County!P$2424:P$2558)+SUMIF($BA$1884:$BA$1914,$BA513,W$1884:W$1914)</f>
        <v>37639</v>
      </c>
      <c r="Y513" s="1">
        <f>SUMIF(County!$AT$2424:$AT$2558,$BA513,County!R$2424:R$2558)+SUMIF($BA$1884:$BA$1914,$BA513,Y$1884:Y$1914)</f>
        <v>22776</v>
      </c>
      <c r="Z513" s="1">
        <f>SUMIF(County!$AT$2424:$AT$2558,$BA513,County!S$2424:S$2558)+SUMIF($BA$1884:$BA$1914,$BA513,Z$1884:Z$1914)</f>
        <v>297</v>
      </c>
      <c r="AP513" s="7">
        <f>IF(AA513&gt;0,RANK(AA513,(W513:Y513,Z513:AN513)),0)</f>
        <v>0</v>
      </c>
      <c r="AQ513" s="7">
        <f>IF(AB513&gt;0,RANK(AB513,(W513:Y513,Z513:AN513)),0)</f>
        <v>0</v>
      </c>
      <c r="AR513" s="7">
        <f>IF(AC513&gt;0,RANK(AC513,(W513:Y513,Z513:AN513)),0)</f>
        <v>0</v>
      </c>
      <c r="AS513" s="7">
        <f>IF(AD513&gt;0,RANK(AD513,(W513:Y513,AD513:AN513)),0)</f>
        <v>0</v>
      </c>
      <c r="AT513" s="2">
        <f t="shared" si="583"/>
        <v>0</v>
      </c>
      <c r="AU513" s="2">
        <f t="shared" si="584"/>
        <v>0</v>
      </c>
      <c r="AV513" s="2">
        <f t="shared" si="585"/>
        <v>0</v>
      </c>
      <c r="AW513" s="2">
        <f t="shared" si="586"/>
        <v>0</v>
      </c>
      <c r="AY513" s="2" t="str">
        <f t="shared" si="528"/>
        <v>District 5</v>
      </c>
      <c r="AZ513" t="str">
        <f t="shared" si="529"/>
        <v>VA</v>
      </c>
      <c r="BA513">
        <v>5</v>
      </c>
      <c r="BC513" s="98">
        <v>51</v>
      </c>
      <c r="BD513" s="100">
        <v>905</v>
      </c>
      <c r="BE513" s="107">
        <f t="shared" si="587"/>
        <v>51905</v>
      </c>
      <c r="BF513" t="s">
        <v>2627</v>
      </c>
      <c r="BG513" t="s">
        <v>3208</v>
      </c>
    </row>
    <row r="514" spans="1:59" outlineLevel="1">
      <c r="A514" t="s">
        <v>1775</v>
      </c>
      <c r="B514" t="s">
        <v>201</v>
      </c>
      <c r="C514" s="1">
        <f t="shared" si="577"/>
        <v>45585</v>
      </c>
      <c r="D514" s="1">
        <v>4</v>
      </c>
      <c r="E514" s="1">
        <f t="shared" si="578"/>
        <v>2</v>
      </c>
      <c r="F514" s="1"/>
      <c r="G514" s="1">
        <f t="shared" si="579"/>
        <v>2</v>
      </c>
      <c r="H514" s="1"/>
      <c r="I514" s="1"/>
      <c r="J514" s="1"/>
      <c r="K514" s="7">
        <f>IF(W514&gt;0,RANK(W514,(W514:Y514,Z514:AN514)),0)</f>
        <v>1</v>
      </c>
      <c r="L514" s="7">
        <f>IF(X514&gt;0,RANK(X514,(W514:Y514,Z514:AN514)),0)</f>
        <v>0</v>
      </c>
      <c r="M514" s="7">
        <f>IF(Y514&gt;0,RANK(Y514,(W514:Y514,Z514:AN514)),0)</f>
        <v>2</v>
      </c>
      <c r="N514" s="7">
        <f>IF(Z514&gt;0,RANK(Z514,(W514:Y514,Z514:AN514)),0)</f>
        <v>3</v>
      </c>
      <c r="O514" s="49">
        <f t="shared" si="580"/>
        <v>2477</v>
      </c>
      <c r="P514" s="178">
        <f t="shared" si="564"/>
        <v>5.4338049797082372E-2</v>
      </c>
      <c r="Q514" s="2"/>
      <c r="R514" s="2">
        <f t="shared" si="581"/>
        <v>0.52482176154436766</v>
      </c>
      <c r="S514" s="2">
        <f t="shared" si="582"/>
        <v>0</v>
      </c>
      <c r="T514" s="2">
        <f t="shared" si="588"/>
        <v>0.47048371174728532</v>
      </c>
      <c r="U514" s="2">
        <f t="shared" si="589"/>
        <v>4.6945267083470443E-3</v>
      </c>
      <c r="V514" s="2">
        <f t="shared" si="590"/>
        <v>0</v>
      </c>
      <c r="W514" s="1">
        <f>SUMIF(County!$AT$2424:$AT$2558,$BA514,County!P$2424:P$2558)+SUMIF($BA$1884:$BA$1914,$BA514,W$1884:W$1914)</f>
        <v>23924</v>
      </c>
      <c r="Y514" s="1">
        <f>SUMIF(County!$AT$2424:$AT$2558,$BA514,County!R$2424:R$2558)+SUMIF($BA$1884:$BA$1914,$BA514,Y$1884:Y$1914)</f>
        <v>21447</v>
      </c>
      <c r="Z514" s="1">
        <f>SUMIF(County!$AT$2424:$AT$2558,$BA514,County!S$2424:S$2558)+SUMIF($BA$1884:$BA$1914,$BA514,Z$1884:Z$1914)</f>
        <v>214</v>
      </c>
      <c r="AP514" s="7">
        <f>IF(AA514&gt;0,RANK(AA514,(W514:Y514,Z514:AN514)),0)</f>
        <v>0</v>
      </c>
      <c r="AQ514" s="7">
        <f>IF(AB514&gt;0,RANK(AB514,(W514:Y514,Z514:AN514)),0)</f>
        <v>0</v>
      </c>
      <c r="AR514" s="7">
        <f>IF(AC514&gt;0,RANK(AC514,(W514:Y514,Z514:AN514)),0)</f>
        <v>0</v>
      </c>
      <c r="AS514" s="7">
        <f>IF(AD514&gt;0,RANK(AD514,(W514:Y514,AD514:AN514)),0)</f>
        <v>0</v>
      </c>
      <c r="AT514" s="2">
        <f t="shared" si="583"/>
        <v>0</v>
      </c>
      <c r="AU514" s="2">
        <f t="shared" si="584"/>
        <v>0</v>
      </c>
      <c r="AV514" s="2">
        <f t="shared" si="585"/>
        <v>0</v>
      </c>
      <c r="AW514" s="2">
        <f t="shared" si="586"/>
        <v>0</v>
      </c>
      <c r="AY514" s="2" t="str">
        <f t="shared" si="528"/>
        <v>District 6</v>
      </c>
      <c r="AZ514" t="str">
        <f t="shared" si="529"/>
        <v>VA</v>
      </c>
      <c r="BA514">
        <v>6</v>
      </c>
      <c r="BC514" s="98">
        <v>51</v>
      </c>
      <c r="BD514" s="100">
        <v>906</v>
      </c>
      <c r="BE514" s="107">
        <f t="shared" si="587"/>
        <v>51906</v>
      </c>
      <c r="BF514" t="s">
        <v>2627</v>
      </c>
      <c r="BG514" t="s">
        <v>3208</v>
      </c>
    </row>
    <row r="515" spans="1:59" outlineLevel="1">
      <c r="A515" t="s">
        <v>1367</v>
      </c>
      <c r="B515" t="s">
        <v>201</v>
      </c>
      <c r="C515" s="1">
        <f t="shared" si="577"/>
        <v>70843</v>
      </c>
      <c r="D515" s="1">
        <v>5</v>
      </c>
      <c r="E515" s="1">
        <f t="shared" si="578"/>
        <v>3</v>
      </c>
      <c r="F515" s="1"/>
      <c r="G515" s="1">
        <f t="shared" si="579"/>
        <v>2</v>
      </c>
      <c r="H515" s="1"/>
      <c r="I515" s="1"/>
      <c r="J515" s="1"/>
      <c r="K515" s="7">
        <f>IF(W515&gt;0,RANK(W515,(W515:Y515,Z515:AN515)),0)</f>
        <v>1</v>
      </c>
      <c r="L515" s="7">
        <f>IF(X515&gt;0,RANK(X515,(W515:Y515,Z515:AN515)),0)</f>
        <v>0</v>
      </c>
      <c r="M515" s="7">
        <f>IF(Y515&gt;0,RANK(Y515,(W515:Y515,Z515:AN515)),0)</f>
        <v>2</v>
      </c>
      <c r="N515" s="7">
        <f>IF(Z515&gt;0,RANK(Z515,(W515:Y515,Z515:AN515)),0)</f>
        <v>3</v>
      </c>
      <c r="O515" s="49">
        <f t="shared" si="580"/>
        <v>16696</v>
      </c>
      <c r="P515" s="178">
        <f t="shared" si="564"/>
        <v>0.23567607244187852</v>
      </c>
      <c r="Q515" s="2"/>
      <c r="R515" s="2">
        <f t="shared" si="581"/>
        <v>0.61519133859379194</v>
      </c>
      <c r="S515" s="2">
        <f t="shared" si="582"/>
        <v>0</v>
      </c>
      <c r="T515" s="2">
        <f t="shared" si="588"/>
        <v>0.37951526615191339</v>
      </c>
      <c r="U515" s="2">
        <f t="shared" si="589"/>
        <v>5.2933952542947079E-3</v>
      </c>
      <c r="V515" s="2">
        <f t="shared" si="590"/>
        <v>0</v>
      </c>
      <c r="W515" s="1">
        <f>SUMIF(County!$AT$2424:$AT$2558,$BA515,County!P$2424:P$2558)+SUMIF($BA$1884:$BA$1914,$BA515,W$1884:W$1914)</f>
        <v>43582</v>
      </c>
      <c r="Y515" s="1">
        <f>SUMIF(County!$AT$2424:$AT$2558,$BA515,County!R$2424:R$2558)+SUMIF($BA$1884:$BA$1914,$BA515,Y$1884:Y$1914)</f>
        <v>26886</v>
      </c>
      <c r="Z515" s="1">
        <f>SUMIF(County!$AT$2424:$AT$2558,$BA515,County!S$2424:S$2558)+SUMIF($BA$1884:$BA$1914,$BA515,Z$1884:Z$1914)</f>
        <v>375</v>
      </c>
      <c r="AP515" s="7">
        <f>IF(AA515&gt;0,RANK(AA515,(W515:Y515,Z515:AN515)),0)</f>
        <v>0</v>
      </c>
      <c r="AQ515" s="7">
        <f>IF(AB515&gt;0,RANK(AB515,(W515:Y515,Z515:AN515)),0)</f>
        <v>0</v>
      </c>
      <c r="AR515" s="7">
        <f>IF(AC515&gt;0,RANK(AC515,(W515:Y515,Z515:AN515)),0)</f>
        <v>0</v>
      </c>
      <c r="AS515" s="7">
        <f>IF(AD515&gt;0,RANK(AD515,(W515:Y515,AD515:AN515)),0)</f>
        <v>0</v>
      </c>
      <c r="AT515" s="2">
        <f t="shared" si="583"/>
        <v>0</v>
      </c>
      <c r="AU515" s="2">
        <f t="shared" si="584"/>
        <v>0</v>
      </c>
      <c r="AV515" s="2">
        <f t="shared" si="585"/>
        <v>0</v>
      </c>
      <c r="AW515" s="2">
        <f t="shared" si="586"/>
        <v>0</v>
      </c>
      <c r="AY515" s="2" t="str">
        <f t="shared" si="528"/>
        <v>District 7</v>
      </c>
      <c r="AZ515" t="str">
        <f t="shared" si="529"/>
        <v>VA</v>
      </c>
      <c r="BA515">
        <v>7</v>
      </c>
      <c r="BC515" s="98">
        <v>51</v>
      </c>
      <c r="BD515" s="100">
        <v>907</v>
      </c>
      <c r="BE515" s="107">
        <f t="shared" si="587"/>
        <v>51907</v>
      </c>
      <c r="BF515" t="s">
        <v>2627</v>
      </c>
      <c r="BG515" t="s">
        <v>3208</v>
      </c>
    </row>
    <row r="516" spans="1:59" outlineLevel="1">
      <c r="A516" t="s">
        <v>279</v>
      </c>
      <c r="B516" t="s">
        <v>201</v>
      </c>
      <c r="C516" s="1">
        <f t="shared" si="577"/>
        <v>109822</v>
      </c>
      <c r="D516" s="1">
        <v>8</v>
      </c>
      <c r="E516" s="1">
        <f t="shared" si="578"/>
        <v>5</v>
      </c>
      <c r="F516" s="1"/>
      <c r="G516" s="1">
        <f t="shared" si="579"/>
        <v>3</v>
      </c>
      <c r="H516" s="1"/>
      <c r="I516" s="1"/>
      <c r="J516" s="1"/>
      <c r="K516" s="7">
        <f>IF(W516&gt;0,RANK(W516,(W516:Y516,Z516:AN516)),0)</f>
        <v>1</v>
      </c>
      <c r="L516" s="7">
        <f>IF(X516&gt;0,RANK(X516,(W516:Y516,Z516:AN516)),0)</f>
        <v>0</v>
      </c>
      <c r="M516" s="7">
        <f>IF(Y516&gt;0,RANK(Y516,(W516:Y516,Z516:AN516)),0)</f>
        <v>2</v>
      </c>
      <c r="N516" s="7">
        <f>IF(Z516&gt;0,RANK(Z516,(W516:Y516,Z516:AN516)),0)</f>
        <v>3</v>
      </c>
      <c r="O516" s="49">
        <f t="shared" si="580"/>
        <v>37498</v>
      </c>
      <c r="P516" s="178">
        <f t="shared" si="564"/>
        <v>0.34144342663582888</v>
      </c>
      <c r="Q516" s="2"/>
      <c r="R516" s="2">
        <f t="shared" si="581"/>
        <v>0.66831782338693524</v>
      </c>
      <c r="S516" s="2">
        <f t="shared" si="582"/>
        <v>0</v>
      </c>
      <c r="T516" s="2">
        <f t="shared" si="588"/>
        <v>0.32687439675110636</v>
      </c>
      <c r="U516" s="2">
        <f t="shared" si="589"/>
        <v>4.807779861958442E-3</v>
      </c>
      <c r="V516" s="2">
        <f t="shared" si="590"/>
        <v>0</v>
      </c>
      <c r="W516" s="1">
        <f>SUMIF(County!$AT$2424:$AT$2558,$BA516,County!P$2424:P$2558)+SUMIF($BA$1884:$BA$1914,$BA516,W$1884:W$1914)</f>
        <v>73396</v>
      </c>
      <c r="Y516" s="1">
        <f>SUMIF(County!$AT$2424:$AT$2558,$BA516,County!R$2424:R$2558)+SUMIF($BA$1884:$BA$1914,$BA516,Y$1884:Y$1914)</f>
        <v>35898</v>
      </c>
      <c r="Z516" s="1">
        <f>SUMIF(County!$AT$2424:$AT$2558,$BA516,County!S$2424:S$2558)+SUMIF($BA$1884:$BA$1914,$BA516,Z$1884:Z$1914)</f>
        <v>528</v>
      </c>
      <c r="AP516" s="7">
        <f>IF(AA516&gt;0,RANK(AA516,(W516:Y516,Z516:AN516)),0)</f>
        <v>0</v>
      </c>
      <c r="AQ516" s="7">
        <f>IF(AB516&gt;0,RANK(AB516,(W516:Y516,Z516:AN516)),0)</f>
        <v>0</v>
      </c>
      <c r="AR516" s="7">
        <f>IF(AC516&gt;0,RANK(AC516,(W516:Y516,Z516:AN516)),0)</f>
        <v>0</v>
      </c>
      <c r="AS516" s="7">
        <f>IF(AD516&gt;0,RANK(AD516,(W516:Y516,AD516:AN516)),0)</f>
        <v>0</v>
      </c>
      <c r="AT516" s="2">
        <f t="shared" si="583"/>
        <v>0</v>
      </c>
      <c r="AU516" s="2">
        <f t="shared" si="584"/>
        <v>0</v>
      </c>
      <c r="AV516" s="2">
        <f t="shared" si="585"/>
        <v>0</v>
      </c>
      <c r="AW516" s="2">
        <f t="shared" si="586"/>
        <v>0</v>
      </c>
      <c r="AY516" s="2" t="str">
        <f t="shared" si="528"/>
        <v>District 8</v>
      </c>
      <c r="AZ516" t="str">
        <f t="shared" si="529"/>
        <v>VA</v>
      </c>
      <c r="BA516">
        <v>8</v>
      </c>
      <c r="BC516" s="98">
        <v>51</v>
      </c>
      <c r="BD516" s="100">
        <v>908</v>
      </c>
      <c r="BE516" s="107">
        <f t="shared" si="587"/>
        <v>51908</v>
      </c>
      <c r="BF516" t="s">
        <v>2627</v>
      </c>
      <c r="BG516" t="s">
        <v>3208</v>
      </c>
    </row>
    <row r="517" spans="1:59" outlineLevel="1">
      <c r="A517" t="s">
        <v>3025</v>
      </c>
      <c r="B517" t="s">
        <v>201</v>
      </c>
      <c r="C517" s="1">
        <f t="shared" si="577"/>
        <v>33497</v>
      </c>
      <c r="D517" s="1">
        <v>3</v>
      </c>
      <c r="E517" s="1">
        <f t="shared" si="578"/>
        <v>2</v>
      </c>
      <c r="F517" s="1"/>
      <c r="G517" s="1">
        <f t="shared" si="579"/>
        <v>1</v>
      </c>
      <c r="H517" s="1"/>
      <c r="I517" s="1"/>
      <c r="J517" s="1"/>
      <c r="K517" s="7">
        <f>IF(W517&gt;0,RANK(W517,(W517:Y517,Z517:AN517)),0)</f>
        <v>1</v>
      </c>
      <c r="L517" s="7">
        <f>IF(X517&gt;0,RANK(X517,(W517:Y517,Z517:AN517)),0)</f>
        <v>0</v>
      </c>
      <c r="M517" s="7">
        <f>IF(Y517&gt;0,RANK(Y517,(W517:Y517,Z517:AN517)),0)</f>
        <v>2</v>
      </c>
      <c r="N517" s="7">
        <f>IF(Z517&gt;0,RANK(Z517,(W517:Y517,Z517:AN517)),0)</f>
        <v>3</v>
      </c>
      <c r="O517" s="49">
        <f t="shared" si="580"/>
        <v>1577</v>
      </c>
      <c r="P517" s="178">
        <f t="shared" si="564"/>
        <v>4.7078842881452074E-2</v>
      </c>
      <c r="Q517" s="2"/>
      <c r="R517" s="2">
        <f t="shared" si="581"/>
        <v>0.51977789055736334</v>
      </c>
      <c r="S517" s="2">
        <f t="shared" si="582"/>
        <v>0</v>
      </c>
      <c r="T517" s="2">
        <f t="shared" si="588"/>
        <v>0.47269904767591125</v>
      </c>
      <c r="U517" s="2">
        <f t="shared" si="589"/>
        <v>7.5230617667253787E-3</v>
      </c>
      <c r="V517" s="2">
        <f t="shared" si="590"/>
        <v>0</v>
      </c>
      <c r="W517" s="1">
        <f>SUMIF(County!$AT$2424:$AT$2558,$BA517,County!P$2424:P$2558)+SUMIF($BA$1884:$BA$1914,$BA517,W$1884:W$1914)</f>
        <v>17411</v>
      </c>
      <c r="Y517" s="1">
        <f>SUMIF(County!$AT$2424:$AT$2558,$BA517,County!R$2424:R$2558)+SUMIF($BA$1884:$BA$1914,$BA517,Y$1884:Y$1914)</f>
        <v>15834</v>
      </c>
      <c r="Z517" s="1">
        <f>SUMIF(County!$AT$2424:$AT$2558,$BA517,County!S$2424:S$2558)+SUMIF($BA$1884:$BA$1914,$BA517,Z$1884:Z$1914)</f>
        <v>252</v>
      </c>
      <c r="AP517" s="7">
        <f>IF(AA517&gt;0,RANK(AA517,(W517:Y517,Z517:AN517)),0)</f>
        <v>0</v>
      </c>
      <c r="AQ517" s="7">
        <f>IF(AB517&gt;0,RANK(AB517,(W517:Y517,Z517:AN517)),0)</f>
        <v>0</v>
      </c>
      <c r="AR517" s="7">
        <f>IF(AC517&gt;0,RANK(AC517,(W517:Y517,Z517:AN517)),0)</f>
        <v>0</v>
      </c>
      <c r="AS517" s="7">
        <f>IF(AD517&gt;0,RANK(AD517,(W517:Y517,AD517:AN517)),0)</f>
        <v>0</v>
      </c>
      <c r="AT517" s="2">
        <f t="shared" si="583"/>
        <v>0</v>
      </c>
      <c r="AU517" s="2">
        <f t="shared" si="584"/>
        <v>0</v>
      </c>
      <c r="AV517" s="2">
        <f t="shared" si="585"/>
        <v>0</v>
      </c>
      <c r="AW517" s="2">
        <f t="shared" si="586"/>
        <v>0</v>
      </c>
      <c r="AY517" s="2" t="str">
        <f t="shared" si="528"/>
        <v>District 9</v>
      </c>
      <c r="AZ517" t="str">
        <f t="shared" si="529"/>
        <v>VA</v>
      </c>
      <c r="BA517">
        <v>9</v>
      </c>
      <c r="BC517" s="98">
        <v>51</v>
      </c>
      <c r="BD517" s="100">
        <v>909</v>
      </c>
      <c r="BE517" s="107">
        <f t="shared" si="587"/>
        <v>51909</v>
      </c>
      <c r="BF517" t="s">
        <v>2627</v>
      </c>
      <c r="BG517" t="s">
        <v>3208</v>
      </c>
    </row>
    <row r="518" spans="1:59" outlineLevel="1">
      <c r="A518" t="s">
        <v>51</v>
      </c>
      <c r="B518" t="s">
        <v>201</v>
      </c>
      <c r="C518" s="1">
        <f t="shared" si="577"/>
        <v>77279</v>
      </c>
      <c r="D518" s="1">
        <v>6</v>
      </c>
      <c r="E518" s="1">
        <f t="shared" si="578"/>
        <v>4</v>
      </c>
      <c r="F518" s="1"/>
      <c r="G518" s="1">
        <f t="shared" si="579"/>
        <v>2</v>
      </c>
      <c r="H518" s="1"/>
      <c r="I518" s="1"/>
      <c r="J518" s="1"/>
      <c r="K518" s="7">
        <f>IF(W518&gt;0,RANK(W518,(W518:Y518,Z518:AN518)),0)</f>
        <v>1</v>
      </c>
      <c r="L518" s="7">
        <f>IF(X518&gt;0,RANK(X518,(W518:Y518,Z518:AN518)),0)</f>
        <v>0</v>
      </c>
      <c r="M518" s="7">
        <f>IF(Y518&gt;0,RANK(Y518,(W518:Y518,Z518:AN518)),0)</f>
        <v>2</v>
      </c>
      <c r="N518" s="7">
        <f>IF(Z518&gt;0,RANK(Z518,(W518:Y518,Z518:AN518)),0)</f>
        <v>3</v>
      </c>
      <c r="O518" s="49">
        <f t="shared" si="580"/>
        <v>15557</v>
      </c>
      <c r="P518" s="178">
        <f t="shared" si="564"/>
        <v>0.20130954075492696</v>
      </c>
      <c r="Q518" s="2"/>
      <c r="R518" s="2">
        <f t="shared" si="581"/>
        <v>0.59751031975051438</v>
      </c>
      <c r="S518" s="2">
        <f t="shared" si="582"/>
        <v>0</v>
      </c>
      <c r="T518" s="2">
        <f t="shared" si="588"/>
        <v>0.39620077899558742</v>
      </c>
      <c r="U518" s="2">
        <f t="shared" si="589"/>
        <v>6.2889012538982127E-3</v>
      </c>
      <c r="V518" s="2">
        <f>IF(C518=0,"-",(1-R518-S518-T518-U518))</f>
        <v>-1.9081958235744878E-17</v>
      </c>
      <c r="W518" s="1">
        <f>SUMIF(County!$AT$2424:$AT$2558,$BA518,County!P$2424:P$2558)+SUMIF($BA$1884:$BA$1914,$BA518,W$1884:W$1914)</f>
        <v>46175</v>
      </c>
      <c r="Y518" s="1">
        <f>SUMIF(County!$AT$2424:$AT$2558,$BA518,County!R$2424:R$2558)+SUMIF($BA$1884:$BA$1914,$BA518,Y$1884:Y$1914)</f>
        <v>30618</v>
      </c>
      <c r="Z518" s="1">
        <f>SUMIF(County!$AT$2424:$AT$2558,$BA518,County!S$2424:S$2558)+SUMIF($BA$1884:$BA$1914,$BA518,Z$1884:Z$1914)</f>
        <v>486</v>
      </c>
      <c r="AP518" s="7">
        <f>IF(AA518&gt;0,RANK(AA518,(W518:Y518,Z518:AN518)),0)</f>
        <v>0</v>
      </c>
      <c r="AQ518" s="7">
        <f>IF(AB518&gt;0,RANK(AB518,(W518:Y518,Z518:AN518)),0)</f>
        <v>0</v>
      </c>
      <c r="AR518" s="7">
        <f>IF(AC518&gt;0,RANK(AC518,(W518:Y518,Z518:AN518)),0)</f>
        <v>0</v>
      </c>
      <c r="AS518" s="7">
        <f>IF(AD518&gt;0,RANK(AD518,(W518:Y518,AD518:AN518)),0)</f>
        <v>0</v>
      </c>
      <c r="AT518" s="2">
        <f t="shared" si="583"/>
        <v>0</v>
      </c>
      <c r="AU518" s="2">
        <f t="shared" si="584"/>
        <v>0</v>
      </c>
      <c r="AV518" s="2">
        <f t="shared" si="585"/>
        <v>0</v>
      </c>
      <c r="AW518" s="2">
        <f t="shared" si="586"/>
        <v>0</v>
      </c>
      <c r="AY518" s="2" t="str">
        <f t="shared" ref="AY518:AY562" si="591">A518</f>
        <v>District 10</v>
      </c>
      <c r="AZ518" t="str">
        <f t="shared" ref="AZ518:AZ562" si="592">B518</f>
        <v>VA</v>
      </c>
      <c r="BA518">
        <v>10</v>
      </c>
      <c r="BC518" s="98">
        <v>51</v>
      </c>
      <c r="BD518" s="100">
        <v>910</v>
      </c>
      <c r="BE518" s="107">
        <f t="shared" si="587"/>
        <v>51910</v>
      </c>
      <c r="BF518" t="s">
        <v>2627</v>
      </c>
      <c r="BG518" t="s">
        <v>3208</v>
      </c>
    </row>
    <row r="519" spans="1:59" outlineLevel="1">
      <c r="A519" t="s">
        <v>1909</v>
      </c>
      <c r="B519" t="s">
        <v>201</v>
      </c>
      <c r="C519" s="1">
        <f t="shared" si="577"/>
        <v>92661</v>
      </c>
      <c r="D519" s="1">
        <v>7</v>
      </c>
      <c r="E519" s="1">
        <f t="shared" si="578"/>
        <v>4</v>
      </c>
      <c r="F519" s="1"/>
      <c r="G519" s="1">
        <f t="shared" si="579"/>
        <v>3</v>
      </c>
      <c r="H519" s="1"/>
      <c r="I519" s="1"/>
      <c r="J519" s="1"/>
      <c r="K519" s="7">
        <f>IF(W519&gt;0,RANK(W519,(W519:Y519,Z519:AN519)),0)</f>
        <v>1</v>
      </c>
      <c r="L519" s="7">
        <f>IF(X519&gt;0,RANK(X519,(W519:Y519,Z519:AN519)),0)</f>
        <v>0</v>
      </c>
      <c r="M519" s="7">
        <f>IF(Y519&gt;0,RANK(Y519,(W519:Y519,Z519:AN519)),0)</f>
        <v>2</v>
      </c>
      <c r="N519" s="7">
        <f>IF(Z519&gt;0,RANK(Z519,(W519:Y519,Z519:AN519)),0)</f>
        <v>3</v>
      </c>
      <c r="O519" s="49">
        <f t="shared" si="580"/>
        <v>22873</v>
      </c>
      <c r="P519" s="178">
        <f t="shared" si="564"/>
        <v>0.24684603015292303</v>
      </c>
      <c r="Q519" s="2"/>
      <c r="R519" s="2">
        <f t="shared" si="581"/>
        <v>0.62074659241752195</v>
      </c>
      <c r="S519" s="2">
        <f t="shared" si="582"/>
        <v>0</v>
      </c>
      <c r="T519" s="2">
        <f t="shared" si="588"/>
        <v>0.37390056226459889</v>
      </c>
      <c r="U519" s="2">
        <f t="shared" si="589"/>
        <v>5.3528453178791511E-3</v>
      </c>
      <c r="V519" s="2">
        <f>IF(C519=0,"-",(1-R519-S519-T519-U519))</f>
        <v>1.1275702593849246E-17</v>
      </c>
      <c r="W519" s="1">
        <f>SUMIF(County!$AT$2424:$AT$2558,$BA519,County!P$2424:P$2558)+SUMIF($BA$1884:$BA$1914,$BA519,W$1884:W$1914)</f>
        <v>57519</v>
      </c>
      <c r="Y519" s="1">
        <f>SUMIF(County!$AT$2424:$AT$2558,$BA519,County!R$2424:R$2558)+SUMIF($BA$1884:$BA$1914,$BA519,Y$1884:Y$1914)</f>
        <v>34646</v>
      </c>
      <c r="Z519" s="1">
        <f>SUMIF(County!$AT$2424:$AT$2558,$BA519,County!S$2424:S$2558)+SUMIF($BA$1884:$BA$1914,$BA519,Z$1884:Z$1914)</f>
        <v>496</v>
      </c>
      <c r="AP519" s="7">
        <f>IF(AA519&gt;0,RANK(AA519,(W519:Y519,Z519:AN519)),0)</f>
        <v>0</v>
      </c>
      <c r="AQ519" s="7">
        <f>IF(AB519&gt;0,RANK(AB519,(W519:Y519,Z519:AN519)),0)</f>
        <v>0</v>
      </c>
      <c r="AR519" s="7">
        <f>IF(AC519&gt;0,RANK(AC519,(W519:Y519,Z519:AN519)),0)</f>
        <v>0</v>
      </c>
      <c r="AS519" s="7">
        <f>IF(AD519&gt;0,RANK(AD519,(W519:Y519,AD519:AN519)),0)</f>
        <v>0</v>
      </c>
      <c r="AT519" s="2">
        <f t="shared" si="583"/>
        <v>0</v>
      </c>
      <c r="AU519" s="2">
        <f t="shared" si="584"/>
        <v>0</v>
      </c>
      <c r="AV519" s="2">
        <f t="shared" si="585"/>
        <v>0</v>
      </c>
      <c r="AW519" s="2">
        <f t="shared" si="586"/>
        <v>0</v>
      </c>
      <c r="AY519" s="2" t="str">
        <f t="shared" si="591"/>
        <v>District 11</v>
      </c>
      <c r="AZ519" t="str">
        <f t="shared" si="592"/>
        <v>VA</v>
      </c>
      <c r="BA519">
        <v>11</v>
      </c>
      <c r="BC519" s="98">
        <v>51</v>
      </c>
      <c r="BD519" s="100">
        <v>911</v>
      </c>
      <c r="BE519" s="107">
        <f t="shared" si="587"/>
        <v>51911</v>
      </c>
      <c r="BF519" t="s">
        <v>2627</v>
      </c>
      <c r="BG519" t="s">
        <v>3208</v>
      </c>
    </row>
    <row r="520" spans="1:59">
      <c r="A520" t="s">
        <v>1728</v>
      </c>
      <c r="B520" t="s">
        <v>1114</v>
      </c>
      <c r="C520" s="1">
        <f t="shared" si="577"/>
        <v>785041</v>
      </c>
      <c r="D520" s="1">
        <v>33</v>
      </c>
      <c r="E520" s="1">
        <v>22</v>
      </c>
      <c r="F520" s="1"/>
      <c r="G520" s="1">
        <v>11</v>
      </c>
      <c r="H520" s="1"/>
      <c r="I520" s="1"/>
      <c r="J520" s="1"/>
      <c r="K520" s="7">
        <f>IF(W520&gt;0,RANK(W520,(W520:Y520,Z520:AN520)),0)</f>
        <v>1</v>
      </c>
      <c r="L520" s="7">
        <f>IF(X520&gt;0,RANK(X520,(W520:Y520,Z520:AN520)),0)</f>
        <v>0</v>
      </c>
      <c r="M520" s="7">
        <f>IF(Y520&gt;0,RANK(Y520,(W520:Y520,Z520:AN520)),0)</f>
        <v>2</v>
      </c>
      <c r="N520" s="7">
        <f>IF(Z520&gt;0,RANK(Z520,(W520:Y520,Z520:AN520)),0)</f>
        <v>3</v>
      </c>
      <c r="O520" s="49">
        <f t="shared" si="580"/>
        <v>228371</v>
      </c>
      <c r="P520" s="178">
        <f t="shared" si="564"/>
        <v>0.29090327766320484</v>
      </c>
      <c r="Q520" s="2"/>
      <c r="R520" s="2">
        <f t="shared" si="581"/>
        <v>0.64294858485098227</v>
      </c>
      <c r="S520" s="2">
        <f t="shared" si="582"/>
        <v>0</v>
      </c>
      <c r="T520" s="2">
        <f t="shared" si="588"/>
        <v>0.35204530718777743</v>
      </c>
      <c r="U520" s="2">
        <f t="shared" si="589"/>
        <v>5.0061079612402411E-3</v>
      </c>
      <c r="V520" s="2">
        <f>IF(C520=0,"-",(1-R520-S520-T520-U520))</f>
        <v>5.0306980803327406E-17</v>
      </c>
      <c r="W520" s="1">
        <f>SUM(W509:W519)</f>
        <v>504741</v>
      </c>
      <c r="Y520" s="1">
        <f>SUM(Y509:Y519)</f>
        <v>276370</v>
      </c>
      <c r="Z520" s="1">
        <f>SUM(Z509:Z519)</f>
        <v>3930</v>
      </c>
      <c r="AP520" s="7">
        <f>IF(AA520&gt;0,RANK(AA520,(W520:Y520,Z520:AN520)),0)</f>
        <v>0</v>
      </c>
      <c r="AQ520" s="7">
        <f>IF(AB520&gt;0,RANK(AB520,(W520:Y520,Z520:AN520)),0)</f>
        <v>0</v>
      </c>
      <c r="AR520" s="7">
        <f>IF(AC520&gt;0,RANK(AC520,(W520:Y520,Z520:AN520)),0)</f>
        <v>0</v>
      </c>
      <c r="AS520" s="7">
        <f>IF(AD520&gt;0,RANK(AD520,(W520:Y520,AD520:AN520)),0)</f>
        <v>0</v>
      </c>
      <c r="AT520" s="2">
        <f t="shared" si="583"/>
        <v>0</v>
      </c>
      <c r="AU520" s="2">
        <f t="shared" si="584"/>
        <v>0</v>
      </c>
      <c r="AV520" s="2">
        <f t="shared" si="585"/>
        <v>0</v>
      </c>
      <c r="AW520" s="2">
        <f t="shared" si="586"/>
        <v>0</v>
      </c>
      <c r="AY520" s="2" t="str">
        <f t="shared" si="591"/>
        <v>Virginia</v>
      </c>
      <c r="AZ520" t="str">
        <f t="shared" si="592"/>
        <v>T</v>
      </c>
      <c r="BC520" s="98">
        <v>51</v>
      </c>
      <c r="BD520" s="100"/>
      <c r="BE520" s="107">
        <f t="shared" si="587"/>
        <v>51000</v>
      </c>
      <c r="BF520" t="s">
        <v>1634</v>
      </c>
      <c r="BG520" t="s">
        <v>3208</v>
      </c>
    </row>
    <row r="521" spans="1:59" s="217" customFormat="1">
      <c r="C521" s="1"/>
      <c r="D521" s="1"/>
      <c r="E521" s="1"/>
      <c r="F521" s="1"/>
      <c r="G521" s="1"/>
      <c r="H521" s="1"/>
      <c r="I521" s="1"/>
      <c r="J521" s="1"/>
      <c r="K521" s="7"/>
      <c r="L521" s="7"/>
      <c r="M521" s="7"/>
      <c r="N521" s="7"/>
      <c r="O521" s="49"/>
      <c r="P521" s="178"/>
      <c r="Q521" s="2"/>
      <c r="R521" s="2"/>
      <c r="S521" s="2"/>
      <c r="T521" s="2"/>
      <c r="U521" s="2"/>
      <c r="V521" s="2"/>
      <c r="W521" s="1"/>
      <c r="X521" s="1"/>
      <c r="Y521" s="1"/>
      <c r="Z521" s="1"/>
      <c r="AA521" s="1"/>
      <c r="AB521" s="1"/>
      <c r="AC521" s="1"/>
      <c r="AD521" s="1"/>
      <c r="AE521" s="1"/>
      <c r="AF521" s="1"/>
      <c r="AG521" s="1"/>
      <c r="AJ521" s="1"/>
      <c r="AK521" s="1"/>
      <c r="AP521" s="7"/>
      <c r="AQ521" s="7"/>
      <c r="AR521" s="7"/>
      <c r="AS521" s="7"/>
      <c r="AT521" s="2"/>
      <c r="AU521" s="2"/>
      <c r="AV521" s="2"/>
      <c r="AW521" s="2"/>
      <c r="AY521" s="2"/>
      <c r="BC521" s="98"/>
      <c r="BD521" s="100"/>
      <c r="BE521" s="107"/>
    </row>
    <row r="522" spans="1:59" s="217" customFormat="1" outlineLevel="1">
      <c r="A522" s="9" t="s">
        <v>2158</v>
      </c>
      <c r="B522" s="217" t="s">
        <v>1562</v>
      </c>
      <c r="C522" s="1">
        <f t="shared" ref="C522:C529" si="593">SUM(W522:AN522)</f>
        <v>81081</v>
      </c>
      <c r="D522" s="1">
        <v>7</v>
      </c>
      <c r="E522" s="1"/>
      <c r="F522" s="1"/>
      <c r="G522" s="1"/>
      <c r="H522" s="1"/>
      <c r="I522" s="1"/>
      <c r="J522" s="1"/>
      <c r="K522" s="7">
        <f>IF(W522&gt;0,RANK(W522,(W522:Y522,Z522:AN522)),0)</f>
        <v>1</v>
      </c>
      <c r="L522" s="7">
        <f>IF(X522&gt;0,RANK(X522,(W522:Y522,Z522:AN522)),0)</f>
        <v>0</v>
      </c>
      <c r="M522" s="7">
        <f>IF(Y522&gt;0,RANK(Y522,(W522:Y522,Z522:AN522)),0)</f>
        <v>2</v>
      </c>
      <c r="N522" s="7">
        <f>IF(Z522&gt;0,RANK(Z522,(W522:Y522,Z522:AN522)),0)</f>
        <v>0</v>
      </c>
      <c r="O522" s="49">
        <f t="shared" ref="O522:O532" si="594">MAX(W522:AD522)-LARGE(W522:AD522,2)</f>
        <v>2905</v>
      </c>
      <c r="P522" s="178">
        <f t="shared" ref="P522:P532" si="595">O522/C522</f>
        <v>3.5828369161702497E-2</v>
      </c>
      <c r="Q522" s="2"/>
      <c r="R522" s="2">
        <f t="shared" ref="R522:R531" si="596">IF($C522=0,"-",W522/$C522)</f>
        <v>0.51791418458085126</v>
      </c>
      <c r="S522" s="2">
        <f t="shared" ref="S522:S531" si="597">IF($C522=0,"-",X522/$C522)</f>
        <v>0</v>
      </c>
      <c r="T522" s="2">
        <f t="shared" ref="T522:T531" si="598">IF($C522=0,"-",Y522/$C522)</f>
        <v>0.48208581541914874</v>
      </c>
      <c r="U522" s="2">
        <f t="shared" ref="U522:U532" si="599">IF($C522=0,"-",Z522/$C522)</f>
        <v>0</v>
      </c>
      <c r="V522" s="2">
        <f t="shared" ref="V522:V532" si="600">IF(C522=0,"-",(1-R522-S522-T522-U522))</f>
        <v>0</v>
      </c>
      <c r="W522" s="1">
        <f>SUMIF(County!$AT$2560:$AT$2598,$BA522,County!P$2560:P$2598)+SUMIF($BA$1917:$BA$1939,$BA522,W$1917:W$1939)</f>
        <v>41993</v>
      </c>
      <c r="X522" s="1"/>
      <c r="Y522" s="1">
        <f>SUMIF(County!$AT$2560:$AT$2598,$BA522,County!R$2560:R$2598)+SUMIF($BA$1917:$BA$1939,$BA522,Y$1917:Y$1939)</f>
        <v>39088</v>
      </c>
      <c r="Z522" s="1"/>
      <c r="AA522" s="1"/>
      <c r="AB522" s="1"/>
      <c r="AC522" s="1"/>
      <c r="AD522" s="1"/>
      <c r="AE522" s="1"/>
      <c r="AF522" s="49"/>
      <c r="AG522" s="1"/>
      <c r="AH522" s="1"/>
      <c r="AI522" s="1"/>
      <c r="AJ522" s="49"/>
      <c r="AK522" s="1"/>
      <c r="AL522" s="1"/>
      <c r="AM522" s="1"/>
      <c r="AN522" s="1"/>
      <c r="AP522" s="7">
        <f>IF(AA522&gt;0,RANK(AA522,(W522:Y522,Z522:AN522)),0)</f>
        <v>0</v>
      </c>
      <c r="AQ522" s="7">
        <f>IF(AB522&gt;0,RANK(AB522,(W522:Y522,Z522:AN522)),0)</f>
        <v>0</v>
      </c>
      <c r="AR522" s="7">
        <f>IF(AC522&gt;0,RANK(AC522,(W522:Y522,Z522:AN522)),0)</f>
        <v>0</v>
      </c>
      <c r="AS522" s="7">
        <f>IF(AD522&gt;0,RANK(AD522,(W522:Y522,AD522:AN522)),0)</f>
        <v>0</v>
      </c>
      <c r="AT522" s="2">
        <f t="shared" ref="AT522:AT531" si="601">IF($C522=0,"-",AA522/$C522)</f>
        <v>0</v>
      </c>
      <c r="AU522" s="2">
        <f t="shared" ref="AU522:AU532" si="602">IF($C522=0,"-",AB522/$C522)</f>
        <v>0</v>
      </c>
      <c r="AV522" s="2">
        <f t="shared" ref="AV522:AV531" si="603">IF($C522=0,"-",AC522/$C522)</f>
        <v>0</v>
      </c>
      <c r="AW522" s="2">
        <f t="shared" ref="AW522:AW532" si="604">IF($C522=0,"-",AD522/$C522)</f>
        <v>0</v>
      </c>
      <c r="AY522" s="2" t="str">
        <f t="shared" ref="AY522:AY532" si="605">A522</f>
        <v>District 1</v>
      </c>
      <c r="AZ522" s="217" t="str">
        <f t="shared" ref="AZ522:AZ532" si="606">B522</f>
        <v>WA</v>
      </c>
      <c r="BA522" s="217">
        <v>1</v>
      </c>
      <c r="BC522" s="98">
        <v>53</v>
      </c>
      <c r="BD522" s="100">
        <v>901</v>
      </c>
      <c r="BE522" s="107">
        <f t="shared" ref="BE522:BE532" si="607">BC522*1000+BD522</f>
        <v>53901</v>
      </c>
      <c r="BF522" s="217" t="s">
        <v>2627</v>
      </c>
      <c r="BG522" s="217" t="s">
        <v>3208</v>
      </c>
    </row>
    <row r="523" spans="1:59" s="217" customFormat="1" outlineLevel="1">
      <c r="A523" s="9" t="s">
        <v>1576</v>
      </c>
      <c r="B523" s="217" t="s">
        <v>1562</v>
      </c>
      <c r="C523" s="1">
        <f t="shared" si="593"/>
        <v>91275</v>
      </c>
      <c r="D523" s="1">
        <v>7</v>
      </c>
      <c r="E523" s="1"/>
      <c r="F523" s="1"/>
      <c r="G523" s="1"/>
      <c r="H523" s="1"/>
      <c r="I523" s="1"/>
      <c r="J523" s="1"/>
      <c r="K523" s="7">
        <f>IF(W523&gt;0,RANK(W523,(W523:Y523,Z523:AN523)),0)</f>
        <v>2</v>
      </c>
      <c r="L523" s="7">
        <f>IF(X523&gt;0,RANK(X523,(W523:Y523,Z523:AN523)),0)</f>
        <v>0</v>
      </c>
      <c r="M523" s="7">
        <f>IF(Y523&gt;0,RANK(Y523,(W523:Y523,Z523:AN523)),0)</f>
        <v>1</v>
      </c>
      <c r="N523" s="7">
        <f>IF(Z523&gt;0,RANK(Z523,(W523:Y523,Z523:AN523)),0)</f>
        <v>0</v>
      </c>
      <c r="O523" s="49">
        <f t="shared" si="594"/>
        <v>4407</v>
      </c>
      <c r="P523" s="178">
        <f t="shared" si="595"/>
        <v>4.8282662284305666E-2</v>
      </c>
      <c r="Q523" s="2"/>
      <c r="R523" s="2">
        <f t="shared" si="596"/>
        <v>0.47585866885784717</v>
      </c>
      <c r="S523" s="2">
        <f t="shared" si="597"/>
        <v>0</v>
      </c>
      <c r="T523" s="2">
        <f t="shared" si="598"/>
        <v>0.52414133114215289</v>
      </c>
      <c r="U523" s="2">
        <f t="shared" si="599"/>
        <v>0</v>
      </c>
      <c r="V523" s="2">
        <f t="shared" si="600"/>
        <v>-1.1102230246251565E-16</v>
      </c>
      <c r="W523" s="1">
        <f>SUMIF(County!$AT$2560:$AT$2598,$BA523,County!P$2560:P$2598)+SUMIF($BA$1917:$BA$1939,$BA523,W$1917:W$1939)</f>
        <v>43434</v>
      </c>
      <c r="X523" s="1"/>
      <c r="Y523" s="1">
        <f>SUMIF(County!$AT$2560:$AT$2598,$BA523,County!R$2560:R$2598)+SUMIF($BA$1917:$BA$1939,$BA523,Y$1917:Y$1939)</f>
        <v>47841</v>
      </c>
      <c r="Z523" s="1"/>
      <c r="AA523" s="1"/>
      <c r="AB523" s="1"/>
      <c r="AC523" s="1"/>
      <c r="AD523" s="1"/>
      <c r="AE523" s="1"/>
      <c r="AF523" s="1"/>
      <c r="AG523" s="1"/>
      <c r="AH523" s="1"/>
      <c r="AI523" s="1"/>
      <c r="AJ523" s="49"/>
      <c r="AK523" s="1"/>
      <c r="AL523" s="1"/>
      <c r="AM523" s="1"/>
      <c r="AN523" s="1"/>
      <c r="AP523" s="7">
        <f>IF(AA523&gt;0,RANK(AA523,(W523:Y523,Z523:AN523)),0)</f>
        <v>0</v>
      </c>
      <c r="AQ523" s="7">
        <f>IF(AB523&gt;0,RANK(AB523,(W523:Y523,Z523:AN523)),0)</f>
        <v>0</v>
      </c>
      <c r="AR523" s="7">
        <f>IF(AC523&gt;0,RANK(AC523,(W523:Y523,Z523:AN523)),0)</f>
        <v>0</v>
      </c>
      <c r="AS523" s="7">
        <f>IF(AD523&gt;0,RANK(AD523,(W523:Y523,AD523:AN523)),0)</f>
        <v>0</v>
      </c>
      <c r="AT523" s="2">
        <f t="shared" si="601"/>
        <v>0</v>
      </c>
      <c r="AU523" s="2">
        <f t="shared" si="602"/>
        <v>0</v>
      </c>
      <c r="AV523" s="2">
        <f t="shared" si="603"/>
        <v>0</v>
      </c>
      <c r="AW523" s="2">
        <f t="shared" si="604"/>
        <v>0</v>
      </c>
      <c r="AY523" s="2" t="str">
        <f t="shared" si="605"/>
        <v>District 2</v>
      </c>
      <c r="AZ523" s="217" t="str">
        <f t="shared" si="606"/>
        <v>WA</v>
      </c>
      <c r="BA523" s="217">
        <v>2</v>
      </c>
      <c r="BC523" s="98">
        <v>53</v>
      </c>
      <c r="BD523" s="100">
        <v>902</v>
      </c>
      <c r="BE523" s="107">
        <f t="shared" si="607"/>
        <v>53902</v>
      </c>
      <c r="BF523" s="217" t="s">
        <v>2627</v>
      </c>
      <c r="BG523" s="217" t="s">
        <v>3208</v>
      </c>
    </row>
    <row r="524" spans="1:59" s="217" customFormat="1" outlineLevel="1">
      <c r="A524" s="9" t="s">
        <v>1577</v>
      </c>
      <c r="B524" s="217" t="s">
        <v>1562</v>
      </c>
      <c r="C524" s="1">
        <f t="shared" si="593"/>
        <v>77361</v>
      </c>
      <c r="D524" s="1">
        <v>6</v>
      </c>
      <c r="E524" s="1"/>
      <c r="F524" s="1"/>
      <c r="G524" s="1"/>
      <c r="H524" s="1"/>
      <c r="I524" s="1"/>
      <c r="J524" s="1"/>
      <c r="K524" s="7">
        <f>IF(W524&gt;0,RANK(W524,(W524:Y524,Z524:AN524)),0)</f>
        <v>2</v>
      </c>
      <c r="L524" s="7">
        <f>IF(X524&gt;0,RANK(X524,(W524:Y524,Z524:AN524)),0)</f>
        <v>0</v>
      </c>
      <c r="M524" s="7">
        <f>IF(Y524&gt;0,RANK(Y524,(W524:Y524,Z524:AN524)),0)</f>
        <v>1</v>
      </c>
      <c r="N524" s="7">
        <f>IF(Z524&gt;0,RANK(Z524,(W524:Y524,Z524:AN524)),0)</f>
        <v>0</v>
      </c>
      <c r="O524" s="49">
        <f t="shared" si="594"/>
        <v>2393</v>
      </c>
      <c r="P524" s="178">
        <f t="shared" si="595"/>
        <v>3.0932899005959073E-2</v>
      </c>
      <c r="Q524" s="2"/>
      <c r="R524" s="2">
        <f t="shared" si="596"/>
        <v>0.48453355049702046</v>
      </c>
      <c r="S524" s="2">
        <f t="shared" si="597"/>
        <v>0</v>
      </c>
      <c r="T524" s="2">
        <f t="shared" si="598"/>
        <v>0.51546644950297948</v>
      </c>
      <c r="U524" s="2">
        <f t="shared" si="599"/>
        <v>0</v>
      </c>
      <c r="V524" s="2">
        <f t="shared" si="600"/>
        <v>0</v>
      </c>
      <c r="W524" s="1">
        <f>SUMIF(County!$AT$2560:$AT$2598,$BA524,County!P$2560:P$2598)+SUMIF($BA$1917:$BA$1939,$BA524,W$1917:W$1939)</f>
        <v>37484</v>
      </c>
      <c r="X524" s="1"/>
      <c r="Y524" s="1">
        <f>SUMIF(County!$AT$2560:$AT$2598,$BA524,County!R$2560:R$2598)+SUMIF($BA$1917:$BA$1939,$BA524,Y$1917:Y$1939)</f>
        <v>39877</v>
      </c>
      <c r="Z524" s="1"/>
      <c r="AA524" s="1"/>
      <c r="AB524" s="1"/>
      <c r="AC524" s="1"/>
      <c r="AD524" s="1"/>
      <c r="AE524" s="1"/>
      <c r="AF524" s="49"/>
      <c r="AG524" s="1"/>
      <c r="AH524" s="1"/>
      <c r="AI524" s="1"/>
      <c r="AJ524" s="49"/>
      <c r="AK524" s="1"/>
      <c r="AL524" s="1"/>
      <c r="AM524" s="1"/>
      <c r="AN524" s="1"/>
      <c r="AP524" s="7">
        <f>IF(AA524&gt;0,RANK(AA524,(W524:Y524,Z524:AN524)),0)</f>
        <v>0</v>
      </c>
      <c r="AQ524" s="7">
        <f>IF(AB524&gt;0,RANK(AB524,(W524:Y524,Z524:AN524)),0)</f>
        <v>0</v>
      </c>
      <c r="AR524" s="7">
        <f>IF(AC524&gt;0,RANK(AC524,(W524:Y524,Z524:AN524)),0)</f>
        <v>0</v>
      </c>
      <c r="AS524" s="7">
        <f>IF(AD524&gt;0,RANK(AD524,(W524:Y524,AD524:AN524)),0)</f>
        <v>0</v>
      </c>
      <c r="AT524" s="2">
        <f t="shared" si="601"/>
        <v>0</v>
      </c>
      <c r="AU524" s="2">
        <f t="shared" si="602"/>
        <v>0</v>
      </c>
      <c r="AV524" s="2">
        <f t="shared" si="603"/>
        <v>0</v>
      </c>
      <c r="AW524" s="2">
        <f t="shared" si="604"/>
        <v>0</v>
      </c>
      <c r="AY524" s="2" t="str">
        <f t="shared" si="605"/>
        <v>District 3</v>
      </c>
      <c r="AZ524" s="217" t="str">
        <f t="shared" si="606"/>
        <v>WA</v>
      </c>
      <c r="BA524" s="217">
        <v>3</v>
      </c>
      <c r="BC524" s="98">
        <v>53</v>
      </c>
      <c r="BD524" s="100">
        <v>903</v>
      </c>
      <c r="BE524" s="107">
        <f t="shared" si="607"/>
        <v>53903</v>
      </c>
      <c r="BF524" s="217" t="s">
        <v>2627</v>
      </c>
      <c r="BG524" s="217" t="s">
        <v>3208</v>
      </c>
    </row>
    <row r="525" spans="1:59" s="217" customFormat="1" outlineLevel="1">
      <c r="A525" s="9" t="s">
        <v>1841</v>
      </c>
      <c r="B525" s="217" t="s">
        <v>1562</v>
      </c>
      <c r="C525" s="1">
        <f t="shared" si="593"/>
        <v>40805</v>
      </c>
      <c r="D525" s="1">
        <v>4</v>
      </c>
      <c r="E525" s="1"/>
      <c r="F525" s="1"/>
      <c r="G525" s="1"/>
      <c r="H525" s="1"/>
      <c r="I525" s="1"/>
      <c r="J525" s="1"/>
      <c r="K525" s="7">
        <f>IF(W525&gt;0,RANK(W525,(W525:Y525,Z525:AN525)),0)</f>
        <v>1</v>
      </c>
      <c r="L525" s="7">
        <f>IF(X525&gt;0,RANK(X525,(W525:Y525,Z525:AN525)),0)</f>
        <v>0</v>
      </c>
      <c r="M525" s="7">
        <f>IF(Y525&gt;0,RANK(Y525,(W525:Y525,Z525:AN525)),0)</f>
        <v>2</v>
      </c>
      <c r="N525" s="7">
        <f>IF(Z525&gt;0,RANK(Z525,(W525:Y525,Z525:AN525)),0)</f>
        <v>0</v>
      </c>
      <c r="O525" s="49">
        <f t="shared" si="594"/>
        <v>1727</v>
      </c>
      <c r="P525" s="178">
        <f t="shared" si="595"/>
        <v>4.2323244700404362E-2</v>
      </c>
      <c r="Q525" s="2"/>
      <c r="R525" s="2">
        <f t="shared" si="596"/>
        <v>0.52116162235020214</v>
      </c>
      <c r="S525" s="2">
        <f t="shared" si="597"/>
        <v>0</v>
      </c>
      <c r="T525" s="2">
        <f t="shared" si="598"/>
        <v>0.47883837764979781</v>
      </c>
      <c r="U525" s="2">
        <f t="shared" si="599"/>
        <v>0</v>
      </c>
      <c r="V525" s="2">
        <f t="shared" si="600"/>
        <v>5.5511151231257827E-17</v>
      </c>
      <c r="W525" s="1">
        <f>SUMIF(County!$AT$2560:$AT$2598,$BA525,County!P$2560:P$2598)+SUMIF($BA$1917:$BA$1939,$BA525,W$1917:W$1939)</f>
        <v>21266</v>
      </c>
      <c r="X525" s="1"/>
      <c r="Y525" s="1">
        <f>SUMIF(County!$AT$2560:$AT$2598,$BA525,County!R$2560:R$2598)+SUMIF($BA$1917:$BA$1939,$BA525,Y$1917:Y$1939)</f>
        <v>19539</v>
      </c>
      <c r="Z525" s="1"/>
      <c r="AA525" s="1"/>
      <c r="AB525" s="1"/>
      <c r="AC525" s="1"/>
      <c r="AD525" s="1"/>
      <c r="AE525" s="1"/>
      <c r="AF525" s="49"/>
      <c r="AG525" s="1"/>
      <c r="AH525" s="1"/>
      <c r="AI525" s="1"/>
      <c r="AJ525" s="49"/>
      <c r="AK525" s="1"/>
      <c r="AL525" s="1"/>
      <c r="AM525" s="1"/>
      <c r="AN525" s="1"/>
      <c r="AP525" s="7">
        <f>IF(AA525&gt;0,RANK(AA525,(W525:Y525,Z525:AN525)),0)</f>
        <v>0</v>
      </c>
      <c r="AQ525" s="7">
        <f>IF(AB525&gt;0,RANK(AB525,(W525:Y525,Z525:AN525)),0)</f>
        <v>0</v>
      </c>
      <c r="AR525" s="7">
        <f>IF(AC525&gt;0,RANK(AC525,(W525:Y525,Z525:AN525)),0)</f>
        <v>0</v>
      </c>
      <c r="AS525" s="7">
        <f>IF(AD525&gt;0,RANK(AD525,(W525:Y525,AD525:AN525)),0)</f>
        <v>0</v>
      </c>
      <c r="AT525" s="2">
        <f t="shared" si="601"/>
        <v>0</v>
      </c>
      <c r="AU525" s="2">
        <f t="shared" si="602"/>
        <v>0</v>
      </c>
      <c r="AV525" s="2">
        <f t="shared" si="603"/>
        <v>0</v>
      </c>
      <c r="AW525" s="2">
        <f t="shared" si="604"/>
        <v>0</v>
      </c>
      <c r="AY525" s="2" t="str">
        <f t="shared" si="605"/>
        <v>District 4</v>
      </c>
      <c r="AZ525" s="217" t="str">
        <f t="shared" si="606"/>
        <v>WA</v>
      </c>
      <c r="BA525" s="217">
        <v>4</v>
      </c>
      <c r="BC525" s="98">
        <v>53</v>
      </c>
      <c r="BD525" s="100">
        <v>904</v>
      </c>
      <c r="BE525" s="107">
        <f t="shared" si="607"/>
        <v>53904</v>
      </c>
      <c r="BF525" s="217" t="s">
        <v>2627</v>
      </c>
      <c r="BG525" s="217" t="s">
        <v>3208</v>
      </c>
    </row>
    <row r="526" spans="1:59" s="217" customFormat="1" outlineLevel="1">
      <c r="A526" s="9" t="s">
        <v>1796</v>
      </c>
      <c r="B526" s="217" t="s">
        <v>1562</v>
      </c>
      <c r="C526" s="1">
        <f t="shared" si="593"/>
        <v>69108</v>
      </c>
      <c r="D526" s="1">
        <v>5</v>
      </c>
      <c r="E526" s="1"/>
      <c r="F526" s="1"/>
      <c r="G526" s="1"/>
      <c r="H526" s="1"/>
      <c r="I526" s="1"/>
      <c r="J526" s="1"/>
      <c r="K526" s="7">
        <f>IF(W526&gt;0,RANK(W526,(W526:Y526,Z526:AN526)),0)</f>
        <v>2</v>
      </c>
      <c r="L526" s="7">
        <f>IF(X526&gt;0,RANK(X526,(W526:Y526,Z526:AN526)),0)</f>
        <v>0</v>
      </c>
      <c r="M526" s="7">
        <f>IF(Y526&gt;0,RANK(Y526,(W526:Y526,Z526:AN526)),0)</f>
        <v>1</v>
      </c>
      <c r="N526" s="7">
        <f>IF(Z526&gt;0,RANK(Z526,(W526:Y526,Z526:AN526)),0)</f>
        <v>0</v>
      </c>
      <c r="O526" s="49">
        <f t="shared" si="594"/>
        <v>1504</v>
      </c>
      <c r="P526" s="178">
        <f t="shared" si="595"/>
        <v>2.1763037564391966E-2</v>
      </c>
      <c r="Q526" s="2"/>
      <c r="R526" s="2">
        <f t="shared" si="596"/>
        <v>0.48911848121780399</v>
      </c>
      <c r="S526" s="2">
        <f t="shared" si="597"/>
        <v>0</v>
      </c>
      <c r="T526" s="2">
        <f t="shared" si="598"/>
        <v>0.51088151878219601</v>
      </c>
      <c r="U526" s="2">
        <f t="shared" si="599"/>
        <v>0</v>
      </c>
      <c r="V526" s="2">
        <f t="shared" si="600"/>
        <v>0</v>
      </c>
      <c r="W526" s="1">
        <f>SUMIF(County!$AT$2560:$AT$2598,$BA526,County!P$2560:P$2598)+SUMIF($BA$1917:$BA$1939,$BA526,W$1917:W$1939)</f>
        <v>33802</v>
      </c>
      <c r="X526" s="1"/>
      <c r="Y526" s="1">
        <f>SUMIF(County!$AT$2560:$AT$2598,$BA526,County!R$2560:R$2598)+SUMIF($BA$1917:$BA$1939,$BA526,Y$1917:Y$1939)</f>
        <v>35306</v>
      </c>
      <c r="Z526" s="1"/>
      <c r="AA526" s="1"/>
      <c r="AB526" s="1"/>
      <c r="AC526" s="1"/>
      <c r="AD526" s="1"/>
      <c r="AE526" s="1"/>
      <c r="AF526" s="49"/>
      <c r="AG526" s="1"/>
      <c r="AH526" s="1"/>
      <c r="AI526" s="1"/>
      <c r="AJ526" s="49"/>
      <c r="AK526" s="1"/>
      <c r="AL526" s="1"/>
      <c r="AM526" s="1"/>
      <c r="AN526" s="1"/>
      <c r="AP526" s="7">
        <f>IF(AA526&gt;0,RANK(AA526,(W526:Y526,Z526:AN526)),0)</f>
        <v>0</v>
      </c>
      <c r="AQ526" s="7">
        <f>IF(AB526&gt;0,RANK(AB526,(W526:Y526,Z526:AN526)),0)</f>
        <v>0</v>
      </c>
      <c r="AR526" s="7">
        <f>IF(AC526&gt;0,RANK(AC526,(W526:Y526,Z526:AN526)),0)</f>
        <v>0</v>
      </c>
      <c r="AS526" s="7">
        <f>IF(AD526&gt;0,RANK(AD526,(W526:Y526,AD526:AN526)),0)</f>
        <v>0</v>
      </c>
      <c r="AT526" s="2">
        <f t="shared" si="601"/>
        <v>0</v>
      </c>
      <c r="AU526" s="2">
        <f t="shared" si="602"/>
        <v>0</v>
      </c>
      <c r="AV526" s="2">
        <f t="shared" si="603"/>
        <v>0</v>
      </c>
      <c r="AW526" s="2">
        <f t="shared" si="604"/>
        <v>0</v>
      </c>
      <c r="AY526" s="2" t="str">
        <f t="shared" si="605"/>
        <v>District 5</v>
      </c>
      <c r="AZ526" s="217" t="str">
        <f t="shared" si="606"/>
        <v>WA</v>
      </c>
      <c r="BA526" s="217">
        <v>5</v>
      </c>
      <c r="BC526" s="98">
        <v>53</v>
      </c>
      <c r="BD526" s="100">
        <v>905</v>
      </c>
      <c r="BE526" s="107">
        <f t="shared" si="607"/>
        <v>53905</v>
      </c>
      <c r="BF526" s="217" t="s">
        <v>2627</v>
      </c>
      <c r="BG526" s="217" t="s">
        <v>3208</v>
      </c>
    </row>
    <row r="527" spans="1:59" s="217" customFormat="1" outlineLevel="1">
      <c r="A527" s="9" t="s">
        <v>1775</v>
      </c>
      <c r="B527" s="217" t="s">
        <v>1562</v>
      </c>
      <c r="C527" s="1">
        <f t="shared" si="593"/>
        <v>92013</v>
      </c>
      <c r="D527" s="1">
        <v>7</v>
      </c>
      <c r="E527" s="1"/>
      <c r="F527" s="1"/>
      <c r="G527" s="1"/>
      <c r="H527" s="1"/>
      <c r="I527" s="1"/>
      <c r="J527" s="1"/>
      <c r="K527" s="7">
        <f>IF(W527&gt;0,RANK(W527,(W527:Y527,Z527:AN527)),0)</f>
        <v>1</v>
      </c>
      <c r="L527" s="7">
        <f>IF(X527&gt;0,RANK(X527,(W527:Y527,Z527:AN527)),0)</f>
        <v>0</v>
      </c>
      <c r="M527" s="7">
        <f>IF(Y527&gt;0,RANK(Y527,(W527:Y527,Z527:AN527)),0)</f>
        <v>2</v>
      </c>
      <c r="N527" s="7">
        <f>IF(Z527&gt;0,RANK(Z527,(W527:Y527,Z527:AN527)),0)</f>
        <v>0</v>
      </c>
      <c r="O527" s="49">
        <f t="shared" si="594"/>
        <v>605</v>
      </c>
      <c r="P527" s="178">
        <f t="shared" si="595"/>
        <v>6.5751578581287424E-3</v>
      </c>
      <c r="Q527" s="2"/>
      <c r="R527" s="2">
        <f t="shared" si="596"/>
        <v>0.50328757892906439</v>
      </c>
      <c r="S527" s="2">
        <f t="shared" si="597"/>
        <v>0</v>
      </c>
      <c r="T527" s="2">
        <f t="shared" si="598"/>
        <v>0.49671242107093561</v>
      </c>
      <c r="U527" s="2">
        <f t="shared" si="599"/>
        <v>0</v>
      </c>
      <c r="V527" s="2">
        <f t="shared" si="600"/>
        <v>0</v>
      </c>
      <c r="W527" s="1">
        <f>SUMIF(County!$AT$2560:$AT$2598,$BA527,County!P$2560:P$2598)+SUMIF($BA$1917:$BA$1939,$BA527,W$1917:W$1939)</f>
        <v>46309</v>
      </c>
      <c r="X527" s="1"/>
      <c r="Y527" s="1">
        <f>SUMIF(County!$AT$2560:$AT$2598,$BA527,County!R$2560:R$2598)+SUMIF($BA$1917:$BA$1939,$BA527,Y$1917:Y$1939)</f>
        <v>45704</v>
      </c>
      <c r="Z527" s="1"/>
      <c r="AA527" s="1"/>
      <c r="AB527" s="1"/>
      <c r="AC527" s="1"/>
      <c r="AD527" s="1"/>
      <c r="AE527" s="1"/>
      <c r="AF527" s="49"/>
      <c r="AG527" s="1"/>
      <c r="AH527" s="1"/>
      <c r="AI527" s="1"/>
      <c r="AJ527" s="49"/>
      <c r="AK527" s="1"/>
      <c r="AL527" s="1"/>
      <c r="AM527" s="1"/>
      <c r="AN527" s="1"/>
      <c r="AP527" s="7">
        <f>IF(AA527&gt;0,RANK(AA527,(W527:Y527,Z527:AN527)),0)</f>
        <v>0</v>
      </c>
      <c r="AQ527" s="7">
        <f>IF(AB527&gt;0,RANK(AB527,(W527:Y527,Z527:AN527)),0)</f>
        <v>0</v>
      </c>
      <c r="AR527" s="7">
        <f>IF(AC527&gt;0,RANK(AC527,(W527:Y527,Z527:AN527)),0)</f>
        <v>0</v>
      </c>
      <c r="AS527" s="7">
        <f>IF(AD527&gt;0,RANK(AD527,(W527:Y527,AD527:AN527)),0)</f>
        <v>0</v>
      </c>
      <c r="AT527" s="2">
        <f t="shared" si="601"/>
        <v>0</v>
      </c>
      <c r="AU527" s="2">
        <f t="shared" si="602"/>
        <v>0</v>
      </c>
      <c r="AV527" s="2">
        <f t="shared" si="603"/>
        <v>0</v>
      </c>
      <c r="AW527" s="2">
        <f t="shared" si="604"/>
        <v>0</v>
      </c>
      <c r="AY527" s="2" t="str">
        <f t="shared" si="605"/>
        <v>District 6</v>
      </c>
      <c r="AZ527" s="217" t="str">
        <f t="shared" si="606"/>
        <v>WA</v>
      </c>
      <c r="BA527" s="217">
        <v>6</v>
      </c>
      <c r="BC527" s="98">
        <v>53</v>
      </c>
      <c r="BD527" s="100">
        <v>906</v>
      </c>
      <c r="BE527" s="107">
        <f t="shared" si="607"/>
        <v>53906</v>
      </c>
      <c r="BF527" s="217" t="s">
        <v>2627</v>
      </c>
      <c r="BG527" s="217" t="s">
        <v>3208</v>
      </c>
    </row>
    <row r="528" spans="1:59" s="217" customFormat="1" outlineLevel="1">
      <c r="A528" s="9" t="s">
        <v>1367</v>
      </c>
      <c r="B528" s="217" t="s">
        <v>1562</v>
      </c>
      <c r="C528" s="1">
        <f t="shared" si="593"/>
        <v>134585</v>
      </c>
      <c r="D528" s="1">
        <v>12</v>
      </c>
      <c r="E528" s="1"/>
      <c r="F528" s="1"/>
      <c r="G528" s="1"/>
      <c r="H528" s="1"/>
      <c r="I528" s="1"/>
      <c r="J528" s="1"/>
      <c r="K528" s="7">
        <f>IF(W528&gt;0,RANK(W528,(W528:Y528,Z528:AN528)),0)</f>
        <v>1</v>
      </c>
      <c r="L528" s="7">
        <f>IF(X528&gt;0,RANK(X528,(W528:Y528,Z528:AN528)),0)</f>
        <v>0</v>
      </c>
      <c r="M528" s="7">
        <f>IF(Y528&gt;0,RANK(Y528,(W528:Y528,Z528:AN528)),0)</f>
        <v>2</v>
      </c>
      <c r="N528" s="7">
        <f>IF(Z528&gt;0,RANK(Z528,(W528:Y528,Z528:AN528)),0)</f>
        <v>0</v>
      </c>
      <c r="O528" s="49">
        <f t="shared" si="594"/>
        <v>17157</v>
      </c>
      <c r="P528" s="178">
        <f t="shared" si="595"/>
        <v>0.12748077423189805</v>
      </c>
      <c r="Q528" s="2"/>
      <c r="R528" s="2">
        <f t="shared" si="596"/>
        <v>0.56374038711594898</v>
      </c>
      <c r="S528" s="2">
        <f t="shared" si="597"/>
        <v>0</v>
      </c>
      <c r="T528" s="2">
        <f t="shared" si="598"/>
        <v>0.43625961288405096</v>
      </c>
      <c r="U528" s="2">
        <f t="shared" si="599"/>
        <v>0</v>
      </c>
      <c r="V528" s="2">
        <f t="shared" si="600"/>
        <v>5.5511151231257827E-17</v>
      </c>
      <c r="W528" s="1">
        <f>SUMIF(County!$AT$2560:$AT$2598,$BA528,County!P$2560:P$2598)+SUMIF($BA$1917:$BA$1939,$BA528,W$1917:W$1939)</f>
        <v>75871</v>
      </c>
      <c r="X528" s="1"/>
      <c r="Y528" s="1">
        <f>SUMIF(County!$AT$2560:$AT$2598,$BA528,County!R$2560:R$2598)+SUMIF($BA$1917:$BA$1939,$BA528,Y$1917:Y$1939)</f>
        <v>58714</v>
      </c>
      <c r="Z528" s="1"/>
      <c r="AA528" s="1"/>
      <c r="AB528" s="1"/>
      <c r="AC528" s="1"/>
      <c r="AD528" s="1"/>
      <c r="AE528" s="1"/>
      <c r="AF528" s="49"/>
      <c r="AG528" s="1"/>
      <c r="AH528" s="1"/>
      <c r="AI528" s="1"/>
      <c r="AJ528" s="49"/>
      <c r="AK528" s="1"/>
      <c r="AL528" s="1"/>
      <c r="AM528" s="1"/>
      <c r="AN528" s="1"/>
      <c r="AP528" s="7">
        <f>IF(AA528&gt;0,RANK(AA528,(W528:Y528,Z528:AN528)),0)</f>
        <v>0</v>
      </c>
      <c r="AQ528" s="7">
        <f>IF(AB528&gt;0,RANK(AB528,(W528:Y528,Z528:AN528)),0)</f>
        <v>0</v>
      </c>
      <c r="AR528" s="7">
        <f>IF(AC528&gt;0,RANK(AC528,(W528:Y528,Z528:AN528)),0)</f>
        <v>0</v>
      </c>
      <c r="AS528" s="7">
        <f>IF(AD528&gt;0,RANK(AD528,(W528:Y528,AD528:AN528)),0)</f>
        <v>0</v>
      </c>
      <c r="AT528" s="2">
        <f t="shared" si="601"/>
        <v>0</v>
      </c>
      <c r="AU528" s="2">
        <f t="shared" si="602"/>
        <v>0</v>
      </c>
      <c r="AV528" s="2">
        <f t="shared" si="603"/>
        <v>0</v>
      </c>
      <c r="AW528" s="2">
        <f t="shared" si="604"/>
        <v>0</v>
      </c>
      <c r="AY528" s="2" t="str">
        <f t="shared" si="605"/>
        <v>District 7</v>
      </c>
      <c r="AZ528" s="217" t="str">
        <f t="shared" si="606"/>
        <v>WA</v>
      </c>
      <c r="BA528" s="217">
        <v>7</v>
      </c>
      <c r="BC528" s="98">
        <v>53</v>
      </c>
      <c r="BD528" s="100">
        <v>907</v>
      </c>
      <c r="BE528" s="107">
        <f t="shared" si="607"/>
        <v>53907</v>
      </c>
      <c r="BF528" s="217" t="s">
        <v>2627</v>
      </c>
      <c r="BG528" s="217" t="s">
        <v>3208</v>
      </c>
    </row>
    <row r="529" spans="1:59" s="217" customFormat="1" outlineLevel="1">
      <c r="A529" s="9" t="s">
        <v>279</v>
      </c>
      <c r="B529" s="217" t="s">
        <v>1562</v>
      </c>
      <c r="C529" s="1">
        <f t="shared" si="593"/>
        <v>64475</v>
      </c>
      <c r="D529" s="1">
        <v>6</v>
      </c>
      <c r="E529" s="1"/>
      <c r="F529" s="1"/>
      <c r="G529" s="1"/>
      <c r="H529" s="1"/>
      <c r="I529" s="1"/>
      <c r="J529" s="1"/>
      <c r="K529" s="7">
        <f>IF(W529&gt;0,RANK(W529,(W529:Y529,Z529:AN529)),0)</f>
        <v>1</v>
      </c>
      <c r="L529" s="7">
        <f>IF(X529&gt;0,RANK(X529,(W529:Y529,Z529:AN529)),0)</f>
        <v>0</v>
      </c>
      <c r="M529" s="7">
        <f>IF(Y529&gt;0,RANK(Y529,(W529:Y529,Z529:AN529)),0)</f>
        <v>2</v>
      </c>
      <c r="N529" s="7">
        <f>IF(Z529&gt;0,RANK(Z529,(W529:Y529,Z529:AN529)),0)</f>
        <v>0</v>
      </c>
      <c r="O529" s="49">
        <f t="shared" si="594"/>
        <v>6031</v>
      </c>
      <c r="P529" s="178">
        <f t="shared" si="595"/>
        <v>9.3540131834044207E-2</v>
      </c>
      <c r="Q529" s="2"/>
      <c r="R529" s="2">
        <f t="shared" si="596"/>
        <v>0.54677006591702215</v>
      </c>
      <c r="S529" s="2">
        <f t="shared" si="597"/>
        <v>0</v>
      </c>
      <c r="T529" s="2">
        <f t="shared" si="598"/>
        <v>0.4532299340829779</v>
      </c>
      <c r="U529" s="2">
        <f t="shared" si="599"/>
        <v>0</v>
      </c>
      <c r="V529" s="2">
        <f t="shared" si="600"/>
        <v>-5.5511151231257827E-17</v>
      </c>
      <c r="W529" s="1">
        <f>SUMIF(County!$AT$2560:$AT$2598,$BA529,County!P$2560:P$2598)+SUMIF($BA$1917:$BA$1939,$BA529,W$1917:W$1939)</f>
        <v>35253</v>
      </c>
      <c r="X529" s="1"/>
      <c r="Y529" s="1">
        <f>SUMIF(County!$AT$2560:$AT$2598,$BA529,County!R$2560:R$2598)+SUMIF($BA$1917:$BA$1939,$BA529,Y$1917:Y$1939)</f>
        <v>29222</v>
      </c>
      <c r="Z529" s="1"/>
      <c r="AA529" s="1"/>
      <c r="AB529" s="1"/>
      <c r="AC529" s="1"/>
      <c r="AD529" s="1"/>
      <c r="AE529" s="1"/>
      <c r="AF529" s="49"/>
      <c r="AG529" s="1"/>
      <c r="AH529" s="1"/>
      <c r="AI529" s="1"/>
      <c r="AJ529" s="49"/>
      <c r="AK529" s="1"/>
      <c r="AL529" s="1"/>
      <c r="AM529" s="1"/>
      <c r="AN529" s="1"/>
      <c r="AP529" s="7">
        <f>IF(AA529&gt;0,RANK(AA529,(W529:Y529,Z529:AN529)),0)</f>
        <v>0</v>
      </c>
      <c r="AQ529" s="7">
        <f>IF(AB529&gt;0,RANK(AB529,(W529:Y529,Z529:AN529)),0)</f>
        <v>0</v>
      </c>
      <c r="AR529" s="7">
        <f>IF(AC529&gt;0,RANK(AC529,(W529:Y529,Z529:AN529)),0)</f>
        <v>0</v>
      </c>
      <c r="AS529" s="7">
        <f>IF(AD529&gt;0,RANK(AD529,(W529:Y529,AD529:AN529)),0)</f>
        <v>0</v>
      </c>
      <c r="AT529" s="2">
        <f t="shared" si="601"/>
        <v>0</v>
      </c>
      <c r="AU529" s="2">
        <f t="shared" si="602"/>
        <v>0</v>
      </c>
      <c r="AV529" s="2">
        <f t="shared" si="603"/>
        <v>0</v>
      </c>
      <c r="AW529" s="2">
        <f t="shared" si="604"/>
        <v>0</v>
      </c>
      <c r="AY529" s="2" t="str">
        <f t="shared" si="605"/>
        <v>District 8</v>
      </c>
      <c r="AZ529" s="217" t="str">
        <f t="shared" si="606"/>
        <v>WA</v>
      </c>
      <c r="BA529" s="217">
        <v>8</v>
      </c>
      <c r="BC529" s="98">
        <v>53</v>
      </c>
      <c r="BD529" s="100">
        <v>908</v>
      </c>
      <c r="BE529" s="107">
        <f t="shared" si="607"/>
        <v>53908</v>
      </c>
      <c r="BF529" s="217" t="s">
        <v>2627</v>
      </c>
      <c r="BG529" s="217" t="s">
        <v>3208</v>
      </c>
    </row>
    <row r="530" spans="1:59" s="217" customFormat="1" outlineLevel="1">
      <c r="A530" s="9" t="s">
        <v>3025</v>
      </c>
      <c r="B530" s="217" t="s">
        <v>1562</v>
      </c>
      <c r="C530" s="1">
        <f t="shared" ref="C530" si="608">SUM(W530:AN530)</f>
        <v>80385</v>
      </c>
      <c r="D530" s="1">
        <v>7</v>
      </c>
      <c r="E530" s="1"/>
      <c r="F530" s="1"/>
      <c r="G530" s="1"/>
      <c r="H530" s="1"/>
      <c r="I530" s="1"/>
      <c r="J530" s="1"/>
      <c r="K530" s="7">
        <f>IF(W530&gt;0,RANK(W530,(W530:Y530,Z530:AN530)),0)</f>
        <v>1</v>
      </c>
      <c r="L530" s="7">
        <f>IF(X530&gt;0,RANK(X530,(W530:Y530,Z530:AN530)),0)</f>
        <v>0</v>
      </c>
      <c r="M530" s="7">
        <f>IF(Y530&gt;0,RANK(Y530,(W530:Y530,Z530:AN530)),0)</f>
        <v>2</v>
      </c>
      <c r="N530" s="7">
        <f>IF(Z530&gt;0,RANK(Z530,(W530:Y530,Z530:AN530)),0)</f>
        <v>0</v>
      </c>
      <c r="O530" s="49">
        <f t="shared" si="594"/>
        <v>15439</v>
      </c>
      <c r="P530" s="178">
        <f t="shared" si="595"/>
        <v>0.19206319586987622</v>
      </c>
      <c r="Q530" s="2"/>
      <c r="R530" s="2">
        <f t="shared" si="596"/>
        <v>0.5960315979349381</v>
      </c>
      <c r="S530" s="2">
        <f t="shared" si="597"/>
        <v>0</v>
      </c>
      <c r="T530" s="2">
        <f t="shared" si="598"/>
        <v>0.4039684020650619</v>
      </c>
      <c r="U530" s="2">
        <f t="shared" si="599"/>
        <v>0</v>
      </c>
      <c r="V530" s="2">
        <f t="shared" si="600"/>
        <v>0</v>
      </c>
      <c r="W530" s="1">
        <f>SUMIF(County!$AT$2560:$AT$2598,$BA530,County!P$2560:P$2598)+SUMIF($BA$1917:$BA$1939,$BA530,W$1917:W$1939)</f>
        <v>47912</v>
      </c>
      <c r="X530" s="1"/>
      <c r="Y530" s="1">
        <f>SUMIF(County!$AT$2560:$AT$2598,$BA530,County!R$2560:R$2598)+SUMIF($BA$1917:$BA$1939,$BA530,Y$1917:Y$1939)</f>
        <v>32473</v>
      </c>
      <c r="Z530" s="1"/>
      <c r="AA530" s="1"/>
      <c r="AB530" s="1"/>
      <c r="AC530" s="1"/>
      <c r="AD530" s="1"/>
      <c r="AE530" s="1"/>
      <c r="AF530" s="49"/>
      <c r="AG530" s="1"/>
      <c r="AH530" s="1"/>
      <c r="AI530" s="1"/>
      <c r="AJ530" s="49"/>
      <c r="AK530" s="1"/>
      <c r="AL530" s="1"/>
      <c r="AM530" s="1"/>
      <c r="AN530" s="1"/>
      <c r="AP530" s="7">
        <f>IF(AA530&gt;0,RANK(AA530,(W530:Y530,Z530:AN530)),0)</f>
        <v>0</v>
      </c>
      <c r="AQ530" s="7">
        <f>IF(AB530&gt;0,RANK(AB530,(W530:Y530,Z530:AN530)),0)</f>
        <v>0</v>
      </c>
      <c r="AR530" s="7">
        <f>IF(AC530&gt;0,RANK(AC530,(W530:Y530,Z530:AN530)),0)</f>
        <v>0</v>
      </c>
      <c r="AS530" s="7">
        <f>IF(AD530&gt;0,RANK(AD530,(W530:Y530,AD530:AN530)),0)</f>
        <v>0</v>
      </c>
      <c r="AT530" s="2">
        <f t="shared" si="601"/>
        <v>0</v>
      </c>
      <c r="AU530" s="2">
        <f t="shared" si="602"/>
        <v>0</v>
      </c>
      <c r="AV530" s="2">
        <f t="shared" si="603"/>
        <v>0</v>
      </c>
      <c r="AW530" s="2">
        <f t="shared" si="604"/>
        <v>0</v>
      </c>
      <c r="AY530" s="2" t="str">
        <f t="shared" si="605"/>
        <v>District 9</v>
      </c>
      <c r="AZ530" s="217" t="str">
        <f t="shared" si="606"/>
        <v>WA</v>
      </c>
      <c r="BA530" s="217">
        <v>9</v>
      </c>
      <c r="BC530" s="98">
        <v>53</v>
      </c>
      <c r="BD530" s="100">
        <v>909</v>
      </c>
      <c r="BE530" s="107">
        <f t="shared" si="607"/>
        <v>53909</v>
      </c>
      <c r="BF530" s="217" t="s">
        <v>2627</v>
      </c>
      <c r="BG530" s="217" t="s">
        <v>3208</v>
      </c>
    </row>
    <row r="531" spans="1:59" s="217" customFormat="1" outlineLevel="1">
      <c r="A531" s="155" t="s">
        <v>51</v>
      </c>
      <c r="B531" s="217" t="s">
        <v>1562</v>
      </c>
      <c r="C531" s="1">
        <f t="shared" ref="C531:C532" si="609">SUM(W531:AN531)</f>
        <v>71666</v>
      </c>
      <c r="D531" s="1">
        <v>6</v>
      </c>
      <c r="E531" s="1"/>
      <c r="F531" s="1"/>
      <c r="G531" s="1"/>
      <c r="H531" s="1"/>
      <c r="I531" s="1"/>
      <c r="J531" s="1"/>
      <c r="K531" s="7">
        <f>IF(W531&gt;0,RANK(W531,(W531:Y531,Z531:AN531)),0)</f>
        <v>1</v>
      </c>
      <c r="L531" s="7">
        <f>IF(X531&gt;0,RANK(X531,(W531:Y531,Z531:AN531)),0)</f>
        <v>0</v>
      </c>
      <c r="M531" s="7">
        <f>IF(Y531&gt;0,RANK(Y531,(W531:Y531,Z531:AN531)),0)</f>
        <v>2</v>
      </c>
      <c r="N531" s="7">
        <f>IF(Z531&gt;0,RANK(Z531,(W531:Y531,Z531:AN531)),0)</f>
        <v>0</v>
      </c>
      <c r="O531" s="49">
        <f t="shared" si="594"/>
        <v>2608</v>
      </c>
      <c r="P531" s="178">
        <f t="shared" si="595"/>
        <v>3.6391036195685539E-2</v>
      </c>
      <c r="Q531" s="2"/>
      <c r="R531" s="2">
        <f t="shared" si="596"/>
        <v>0.51819551809784281</v>
      </c>
      <c r="S531" s="2">
        <f t="shared" si="597"/>
        <v>0</v>
      </c>
      <c r="T531" s="2">
        <f t="shared" si="598"/>
        <v>0.48180448190215724</v>
      </c>
      <c r="U531" s="2">
        <f t="shared" si="599"/>
        <v>0</v>
      </c>
      <c r="V531" s="2">
        <f t="shared" si="600"/>
        <v>-5.5511151231257827E-17</v>
      </c>
      <c r="W531" s="1">
        <f>SUMIF(County!$AT$2560:$AT$2598,$BA531,County!P$2560:P$2598)+SUMIF($BA$1917:$BA$1939,$BA531,W$1917:W$1939)</f>
        <v>37137</v>
      </c>
      <c r="X531" s="1"/>
      <c r="Y531" s="1">
        <f>SUMIF(County!$AT$2560:$AT$2598,$BA531,County!R$2560:R$2598)+SUMIF($BA$1917:$BA$1939,$BA531,Y$1917:Y$1939)</f>
        <v>34529</v>
      </c>
      <c r="Z531" s="1"/>
      <c r="AA531" s="1"/>
      <c r="AB531" s="1"/>
      <c r="AC531" s="1"/>
      <c r="AD531" s="1"/>
      <c r="AE531" s="1"/>
      <c r="AF531" s="49"/>
      <c r="AG531" s="1"/>
      <c r="AH531" s="1"/>
      <c r="AI531" s="1"/>
      <c r="AJ531" s="49"/>
      <c r="AK531" s="1"/>
      <c r="AL531" s="1"/>
      <c r="AM531" s="1"/>
      <c r="AN531" s="1"/>
      <c r="AP531" s="7">
        <f>IF(AA531&gt;0,RANK(AA531,(W531:Y531,Z531:AN531)),0)</f>
        <v>0</v>
      </c>
      <c r="AQ531" s="7">
        <f>IF(AB531&gt;0,RANK(AB531,(W531:Y531,Z531:AN531)),0)</f>
        <v>0</v>
      </c>
      <c r="AR531" s="7">
        <f>IF(AC531&gt;0,RANK(AC531,(W531:Y531,Z531:AN531)),0)</f>
        <v>0</v>
      </c>
      <c r="AS531" s="7">
        <f>IF(AD531&gt;0,RANK(AD531,(W531:Y531,AD531:AN531)),0)</f>
        <v>0</v>
      </c>
      <c r="AT531" s="2">
        <f t="shared" si="601"/>
        <v>0</v>
      </c>
      <c r="AU531" s="2">
        <f t="shared" si="602"/>
        <v>0</v>
      </c>
      <c r="AV531" s="2">
        <f t="shared" si="603"/>
        <v>0</v>
      </c>
      <c r="AW531" s="2">
        <f t="shared" si="604"/>
        <v>0</v>
      </c>
      <c r="AY531" s="2" t="str">
        <f t="shared" si="605"/>
        <v>District 10</v>
      </c>
      <c r="AZ531" s="217" t="str">
        <f t="shared" si="606"/>
        <v>WA</v>
      </c>
      <c r="BA531" s="217">
        <v>10</v>
      </c>
      <c r="BC531" s="98">
        <v>53</v>
      </c>
      <c r="BD531" s="100">
        <v>910</v>
      </c>
      <c r="BE531" s="107">
        <f t="shared" si="607"/>
        <v>53910</v>
      </c>
      <c r="BF531" s="217" t="s">
        <v>2627</v>
      </c>
      <c r="BG531" s="217" t="s">
        <v>3208</v>
      </c>
    </row>
    <row r="532" spans="1:59" s="217" customFormat="1">
      <c r="A532" s="217" t="s">
        <v>643</v>
      </c>
      <c r="B532" s="217" t="s">
        <v>1114</v>
      </c>
      <c r="C532" s="1">
        <f t="shared" si="609"/>
        <v>802754</v>
      </c>
      <c r="D532" s="1">
        <v>34</v>
      </c>
      <c r="E532" s="1"/>
      <c r="F532" s="1"/>
      <c r="G532" s="1"/>
      <c r="H532" s="1"/>
      <c r="I532" s="1"/>
      <c r="J532" s="1"/>
      <c r="K532" s="7">
        <f>IF(W532&gt;0,RANK(W532,(W532:Y532,Z532:AN532)),0)</f>
        <v>1</v>
      </c>
      <c r="L532" s="7">
        <f>IF(X532&gt;0,RANK(X532,(W532:Y532,Z532:AN532)),0)</f>
        <v>0</v>
      </c>
      <c r="M532" s="7">
        <f>IF(Y532&gt;0,RANK(Y532,(W532:Y532,Z532:AN532)),0)</f>
        <v>2</v>
      </c>
      <c r="N532" s="7">
        <f>IF(Z532&gt;0,RANK(Z532,(W532:Y532,Z532:AN532)),0)</f>
        <v>0</v>
      </c>
      <c r="O532" s="49">
        <f t="shared" si="594"/>
        <v>38168</v>
      </c>
      <c r="P532" s="178">
        <f t="shared" si="595"/>
        <v>4.7546321787247402E-2</v>
      </c>
      <c r="Q532" s="2"/>
      <c r="R532" s="2">
        <f>IF($C532=0,"-",W532/$C532)</f>
        <v>0.52377316089362369</v>
      </c>
      <c r="S532" s="2">
        <f>IF($C532=0,"-",X532/$C532)</f>
        <v>0</v>
      </c>
      <c r="T532" s="2">
        <f>IF($C532=0,"-",Y532/$C532)</f>
        <v>0.47622683910637631</v>
      </c>
      <c r="U532" s="2">
        <f t="shared" si="599"/>
        <v>0</v>
      </c>
      <c r="V532" s="2">
        <f t="shared" si="600"/>
        <v>0</v>
      </c>
      <c r="W532" s="1">
        <f t="shared" ref="W532:Y532" si="610">SUM(W522:W531)</f>
        <v>420461</v>
      </c>
      <c r="X532" s="1"/>
      <c r="Y532" s="1">
        <f t="shared" si="610"/>
        <v>382293</v>
      </c>
      <c r="Z532" s="1"/>
      <c r="AA532" s="1"/>
      <c r="AB532" s="1"/>
      <c r="AC532" s="1"/>
      <c r="AD532" s="1"/>
      <c r="AE532" s="1"/>
      <c r="AF532" s="1"/>
      <c r="AG532" s="1"/>
      <c r="AH532" s="1"/>
      <c r="AI532" s="1"/>
      <c r="AJ532" s="1"/>
      <c r="AK532" s="1"/>
      <c r="AL532" s="1"/>
      <c r="AM532" s="1"/>
      <c r="AN532" s="1"/>
      <c r="AP532" s="7">
        <f>IF(AA532&gt;0,RANK(AA532,(W532:Y532,Z532:AN532)),0)</f>
        <v>0</v>
      </c>
      <c r="AQ532" s="7">
        <f>IF(AB532&gt;0,RANK(AB532,(W532:Y532,Z532:AN532)),0)</f>
        <v>0</v>
      </c>
      <c r="AR532" s="7">
        <f>IF(AC532&gt;0,RANK(AC532,(W532:Y532,Z532:AN532)),0)</f>
        <v>0</v>
      </c>
      <c r="AS532" s="7">
        <f>IF(AD532&gt;0,RANK(AD532,(W532:Y532,AD532:AN532)),0)</f>
        <v>0</v>
      </c>
      <c r="AT532" s="2">
        <f>IF($C532=0,"-",AA532/$C532)</f>
        <v>0</v>
      </c>
      <c r="AU532" s="2">
        <f t="shared" si="602"/>
        <v>0</v>
      </c>
      <c r="AV532" s="2">
        <f>IF($C532=0,"-",AC532/$C532)</f>
        <v>0</v>
      </c>
      <c r="AW532" s="2">
        <f t="shared" si="604"/>
        <v>0</v>
      </c>
      <c r="AY532" s="2" t="str">
        <f t="shared" si="605"/>
        <v>Washington</v>
      </c>
      <c r="AZ532" s="217" t="str">
        <f t="shared" si="606"/>
        <v>T</v>
      </c>
      <c r="BC532" s="98">
        <v>53</v>
      </c>
      <c r="BD532" s="100"/>
      <c r="BE532" s="107">
        <f t="shared" si="607"/>
        <v>53000</v>
      </c>
      <c r="BF532" s="217" t="s">
        <v>1634</v>
      </c>
      <c r="BG532" s="217" t="s">
        <v>3208</v>
      </c>
    </row>
    <row r="533" spans="1:59">
      <c r="C533" s="1"/>
      <c r="D533" s="1"/>
      <c r="E533" s="1"/>
      <c r="F533" s="1"/>
      <c r="G533" s="1"/>
      <c r="H533" s="1"/>
      <c r="I533" s="1"/>
      <c r="J533" s="1"/>
      <c r="K533" s="7"/>
      <c r="L533" s="7"/>
      <c r="M533" s="7"/>
      <c r="N533" s="7"/>
      <c r="O533" s="49"/>
      <c r="P533" s="178"/>
      <c r="Q533" s="2"/>
      <c r="R533" s="2"/>
      <c r="S533" s="2"/>
      <c r="T533" s="2"/>
      <c r="U533" s="2"/>
      <c r="V533" s="2"/>
      <c r="AK533" s="1"/>
      <c r="AP533" s="7"/>
      <c r="AQ533" s="7"/>
      <c r="AR533" s="7"/>
      <c r="AS533" s="7"/>
      <c r="AT533" s="2"/>
      <c r="AU533" s="2"/>
      <c r="AV533" s="2"/>
      <c r="AW533" s="2"/>
      <c r="AY533" s="2"/>
      <c r="BD533" s="100"/>
    </row>
    <row r="534" spans="1:59" outlineLevel="1">
      <c r="A534" s="9" t="s">
        <v>2158</v>
      </c>
      <c r="B534" t="s">
        <v>1562</v>
      </c>
      <c r="C534" s="1">
        <f t="shared" ref="C534:C544" si="611">SUM(W534:AN534)</f>
        <v>0</v>
      </c>
      <c r="D534" s="1">
        <v>7</v>
      </c>
      <c r="E534" s="1"/>
      <c r="F534" s="1"/>
      <c r="G534" s="1"/>
      <c r="H534" s="1"/>
      <c r="I534" s="1"/>
      <c r="J534" s="1"/>
      <c r="K534" s="7">
        <f>IF(W534&gt;0,RANK(W534,(W534:Y534,Z534:AN534)),0)</f>
        <v>0</v>
      </c>
      <c r="L534" s="7">
        <f>IF(X534&gt;0,RANK(X534,(W534:Y534,Z534:AN534)),0)</f>
        <v>0</v>
      </c>
      <c r="M534" s="7">
        <f>IF(Y534&gt;0,RANK(Y534,(W534:Y534,Z534:AN534)),0)</f>
        <v>0</v>
      </c>
      <c r="N534" s="7">
        <f>IF(Z534&gt;0,RANK(Z534,(W534:Y534,Z534:AN534)),0)</f>
        <v>0</v>
      </c>
      <c r="O534" s="49">
        <f t="shared" ref="O534:O544" si="612">MAX(W534:AD534)-LARGE(W534:AD534,2)</f>
        <v>0</v>
      </c>
      <c r="P534" s="178" t="e">
        <f t="shared" si="564"/>
        <v>#DIV/0!</v>
      </c>
      <c r="Q534" s="2"/>
      <c r="R534" s="2" t="str">
        <f t="shared" ref="R534:R543" si="613">IF($C534=0,"-",W534/$C534)</f>
        <v>-</v>
      </c>
      <c r="S534" s="2" t="str">
        <f t="shared" ref="S534:S543" si="614">IF($C534=0,"-",X534/$C534)</f>
        <v>-</v>
      </c>
      <c r="T534" s="2" t="str">
        <f t="shared" ref="T534:T543" si="615">IF($C534=0,"-",Y534/$C534)</f>
        <v>-</v>
      </c>
      <c r="U534" s="2" t="str">
        <f t="shared" ref="U534:U544" si="616">IF($C534=0,"-",Z534/$C534)</f>
        <v>-</v>
      </c>
      <c r="V534" s="2" t="str">
        <f t="shared" ref="V534:V544" si="617">IF(C534=0,"-",(1-R534-S534-T534-U534))</f>
        <v>-</v>
      </c>
      <c r="W534" s="1">
        <f>SUMIF(County!$AT$3415:$AT$3453,$BA534,County!P$3415:P$3453)+SUMIF($BA$1942:$BA$1964,$BA534,W$1942:W$1964)</f>
        <v>0</v>
      </c>
      <c r="X534" s="1">
        <f>SUMIF(County!$AT$3415:$AT$3453,$BA534,County!Q$3415:Q$3453)+SUMIF($BA$1942:$BA$1964,$BA534,X$1942:X$1964)</f>
        <v>0</v>
      </c>
      <c r="Y534" s="1">
        <f>SUMIF(County!$AT$3415:$AT$3453,$BA534,County!R$3415:R$3453)+SUMIF($BA$1942:$BA$1964,$BA534,Y$1942:Y$1964)</f>
        <v>0</v>
      </c>
      <c r="Z534" s="1">
        <f>SUMIF(County!$AT$3415:$AT$3453,$BA534,County!S$3415:S$3453)+SUMIF($BA$1942:$BA$1964,$BA534,Z$1942:Z$1964)</f>
        <v>0</v>
      </c>
      <c r="AA534" s="1">
        <f>SUMIF(County!$AT$3415:$AT$3453,$BA534,County!T$3415:T$3453)+SUMIF($BA$1942:$BA$1964,$BA534,AA$1942:AA$1964)</f>
        <v>0</v>
      </c>
      <c r="AB534" s="1">
        <f>SUMIF(County!$AT$3415:$AT$3453,$BA534,County!U$3415:U$3453)+SUMIF($BA$1942:$BA$1964,$BA534,AB$1942:AB$1964)</f>
        <v>0</v>
      </c>
      <c r="AC534" s="1">
        <f>SUMIF(County!$AT$3415:$AT$3453,$BA534,County!V$3415:V$3453)+SUMIF($BA$1942:$BA$1964,$BA534,AC$1942:AC$1964)</f>
        <v>0</v>
      </c>
      <c r="AD534" s="1">
        <f>SUMIF(County!$AT$3415:$AT$3453,$BA534,County!W$3415:W$3453)+SUMIF($BA$1942:$BA$1964,$BA534,AD$1942:AD$1964)</f>
        <v>0</v>
      </c>
      <c r="AF534" s="49"/>
      <c r="AH534" s="1"/>
      <c r="AI534" s="1"/>
      <c r="AJ534" s="49"/>
      <c r="AK534" s="1"/>
      <c r="AL534" s="1"/>
      <c r="AM534" s="1"/>
      <c r="AN534" s="1"/>
      <c r="AP534" s="7">
        <f>IF(AA534&gt;0,RANK(AA534,(W534:Y534,Z534:AN534)),0)</f>
        <v>0</v>
      </c>
      <c r="AQ534" s="7">
        <f>IF(AB534&gt;0,RANK(AB534,(W534:Y534,Z534:AN534)),0)</f>
        <v>0</v>
      </c>
      <c r="AR534" s="7">
        <f>IF(AC534&gt;0,RANK(AC534,(W534:Y534,Z534:AN534)),0)</f>
        <v>0</v>
      </c>
      <c r="AS534" s="7">
        <f>IF(AD534&gt;0,RANK(AD534,(W534:Y534,AD534:AN534)),0)</f>
        <v>0</v>
      </c>
      <c r="AT534" s="2" t="str">
        <f t="shared" ref="AT534:AT543" si="618">IF($C534=0,"-",AA534/$C534)</f>
        <v>-</v>
      </c>
      <c r="AU534" s="2" t="str">
        <f t="shared" ref="AU534:AU544" si="619">IF($C534=0,"-",AB534/$C534)</f>
        <v>-</v>
      </c>
      <c r="AV534" s="2" t="str">
        <f t="shared" ref="AV534:AV543" si="620">IF($C534=0,"-",AC534/$C534)</f>
        <v>-</v>
      </c>
      <c r="AW534" s="2" t="str">
        <f t="shared" ref="AW534:AW544" si="621">IF($C534=0,"-",AD534/$C534)</f>
        <v>-</v>
      </c>
      <c r="AY534" s="2" t="str">
        <f t="shared" si="591"/>
        <v>District 1</v>
      </c>
      <c r="AZ534" t="str">
        <f t="shared" si="592"/>
        <v>WA</v>
      </c>
      <c r="BA534">
        <v>1</v>
      </c>
      <c r="BC534" s="98">
        <v>53</v>
      </c>
      <c r="BD534" s="100">
        <v>901</v>
      </c>
      <c r="BE534" s="107">
        <f t="shared" ref="BE534:BE544" si="622">BC534*1000+BD534</f>
        <v>53901</v>
      </c>
      <c r="BF534" t="s">
        <v>2627</v>
      </c>
      <c r="BG534" t="s">
        <v>3015</v>
      </c>
    </row>
    <row r="535" spans="1:59" outlineLevel="1">
      <c r="A535" s="9" t="s">
        <v>1576</v>
      </c>
      <c r="B535" t="s">
        <v>1562</v>
      </c>
      <c r="C535" s="1">
        <f t="shared" si="611"/>
        <v>420</v>
      </c>
      <c r="D535" s="1">
        <v>7</v>
      </c>
      <c r="E535" s="1"/>
      <c r="F535" s="1"/>
      <c r="G535" s="1"/>
      <c r="H535" s="1"/>
      <c r="I535" s="1"/>
      <c r="J535" s="1"/>
      <c r="K535" s="7">
        <f>IF(W535&gt;0,RANK(W535,(W535:Y535,Z535:AN535)),0)</f>
        <v>2</v>
      </c>
      <c r="L535" s="7">
        <f>IF(X535&gt;0,RANK(X535,(W535:Y535,Z535:AN535)),0)</f>
        <v>0</v>
      </c>
      <c r="M535" s="7">
        <f>IF(Y535&gt;0,RANK(Y535,(W535:Y535,Z535:AN535)),0)</f>
        <v>1</v>
      </c>
      <c r="N535" s="7">
        <f>IF(Z535&gt;0,RANK(Z535,(W535:Y535,Z535:AN535)),0)</f>
        <v>0</v>
      </c>
      <c r="O535" s="49">
        <f t="shared" si="612"/>
        <v>176</v>
      </c>
      <c r="P535" s="178">
        <f t="shared" si="564"/>
        <v>0.41904761904761906</v>
      </c>
      <c r="Q535" s="2"/>
      <c r="R535" s="2">
        <f t="shared" si="613"/>
        <v>0.2904761904761905</v>
      </c>
      <c r="S535" s="2">
        <f t="shared" si="614"/>
        <v>0</v>
      </c>
      <c r="T535" s="2">
        <f t="shared" si="615"/>
        <v>0.70952380952380956</v>
      </c>
      <c r="U535" s="2">
        <f t="shared" si="616"/>
        <v>0</v>
      </c>
      <c r="V535" s="2">
        <f t="shared" si="617"/>
        <v>-1.1102230246251565E-16</v>
      </c>
      <c r="W535" s="1">
        <f>SUMIF(County!$AT$3415:$AT$3453,$BA535,County!P$3415:P$3453)+SUMIF($BA$1942:$BA$1964,$BA535,W$1942:W$1964)</f>
        <v>122</v>
      </c>
      <c r="X535" s="1">
        <f>SUMIF(County!$AT$3415:$AT$3453,$BA535,County!Q$3415:Q$3453)+SUMIF($BA$1942:$BA$1964,$BA535,X$1942:X$1964)</f>
        <v>0</v>
      </c>
      <c r="Y535" s="1">
        <f>SUMIF(County!$AT$3415:$AT$3453,$BA535,County!R$3415:R$3453)+SUMIF($BA$1942:$BA$1964,$BA535,Y$1942:Y$1964)</f>
        <v>298</v>
      </c>
      <c r="Z535" s="1">
        <f>SUMIF(County!$AT$3415:$AT$3453,$BA535,County!S$3415:S$3453)+SUMIF($BA$1942:$BA$1964,$BA535,Z$1942:Z$1964)</f>
        <v>0</v>
      </c>
      <c r="AA535" s="1">
        <f>SUMIF(County!$AT$3415:$AT$3453,$BA535,County!T$3415:T$3453)+SUMIF($BA$1942:$BA$1964,$BA535,AA$1942:AA$1964)</f>
        <v>0</v>
      </c>
      <c r="AB535" s="1">
        <f>SUMIF(County!$AT$3415:$AT$3453,$BA535,County!U$3415:U$3453)+SUMIF($BA$1942:$BA$1964,$BA535,AB$1942:AB$1964)</f>
        <v>0</v>
      </c>
      <c r="AC535" s="1">
        <f>SUMIF(County!$AT$3415:$AT$3453,$BA535,County!V$3415:V$3453)+SUMIF($BA$1942:$BA$1964,$BA535,AC$1942:AC$1964)</f>
        <v>0</v>
      </c>
      <c r="AD535" s="1">
        <f>SUMIF(County!$AT$3415:$AT$3453,$BA535,County!W$3415:W$3453)+SUMIF($BA$1942:$BA$1964,$BA535,AD$1942:AD$1964)</f>
        <v>0</v>
      </c>
      <c r="AH535" s="1"/>
      <c r="AI535" s="1"/>
      <c r="AJ535" s="49"/>
      <c r="AK535" s="1"/>
      <c r="AL535" s="1"/>
      <c r="AM535" s="1"/>
      <c r="AN535" s="1"/>
      <c r="AP535" s="7">
        <f>IF(AA535&gt;0,RANK(AA535,(W535:Y535,Z535:AN535)),0)</f>
        <v>0</v>
      </c>
      <c r="AQ535" s="7">
        <f>IF(AB535&gt;0,RANK(AB535,(W535:Y535,Z535:AN535)),0)</f>
        <v>0</v>
      </c>
      <c r="AR535" s="7">
        <f>IF(AC535&gt;0,RANK(AC535,(W535:Y535,Z535:AN535)),0)</f>
        <v>0</v>
      </c>
      <c r="AS535" s="7">
        <f>IF(AD535&gt;0,RANK(AD535,(W535:Y535,AD535:AN535)),0)</f>
        <v>0</v>
      </c>
      <c r="AT535" s="2">
        <f t="shared" si="618"/>
        <v>0</v>
      </c>
      <c r="AU535" s="2">
        <f t="shared" si="619"/>
        <v>0</v>
      </c>
      <c r="AV535" s="2">
        <f t="shared" si="620"/>
        <v>0</v>
      </c>
      <c r="AW535" s="2">
        <f t="shared" si="621"/>
        <v>0</v>
      </c>
      <c r="AY535" s="2" t="str">
        <f t="shared" si="591"/>
        <v>District 2</v>
      </c>
      <c r="AZ535" t="str">
        <f t="shared" si="592"/>
        <v>WA</v>
      </c>
      <c r="BA535">
        <v>2</v>
      </c>
      <c r="BC535" s="98">
        <v>53</v>
      </c>
      <c r="BD535" s="100">
        <v>902</v>
      </c>
      <c r="BE535" s="107">
        <f t="shared" si="622"/>
        <v>53902</v>
      </c>
      <c r="BF535" t="s">
        <v>2627</v>
      </c>
      <c r="BG535" s="182" t="s">
        <v>3015</v>
      </c>
    </row>
    <row r="536" spans="1:59" outlineLevel="1">
      <c r="A536" s="9" t="s">
        <v>1577</v>
      </c>
      <c r="B536" t="s">
        <v>1562</v>
      </c>
      <c r="C536" s="1">
        <f t="shared" si="611"/>
        <v>2139</v>
      </c>
      <c r="D536" s="1">
        <v>6</v>
      </c>
      <c r="E536" s="1"/>
      <c r="F536" s="1"/>
      <c r="G536" s="1"/>
      <c r="H536" s="1"/>
      <c r="I536" s="1"/>
      <c r="J536" s="1"/>
      <c r="K536" s="7">
        <f>IF(W536&gt;0,RANK(W536,(W536:Y536,Z536:AN536)),0)</f>
        <v>2</v>
      </c>
      <c r="L536" s="7">
        <f>IF(X536&gt;0,RANK(X536,(W536:Y536,Z536:AN536)),0)</f>
        <v>0</v>
      </c>
      <c r="M536" s="7">
        <f>IF(Y536&gt;0,RANK(Y536,(W536:Y536,Z536:AN536)),0)</f>
        <v>1</v>
      </c>
      <c r="N536" s="7">
        <f>IF(Z536&gt;0,RANK(Z536,(W536:Y536,Z536:AN536)),0)</f>
        <v>0</v>
      </c>
      <c r="O536" s="49">
        <f t="shared" si="612"/>
        <v>1249</v>
      </c>
      <c r="P536" s="178">
        <f t="shared" si="564"/>
        <v>0.58391771856007479</v>
      </c>
      <c r="Q536" s="2"/>
      <c r="R536" s="2">
        <f t="shared" si="613"/>
        <v>0.2080411407199626</v>
      </c>
      <c r="S536" s="2">
        <f t="shared" si="614"/>
        <v>0</v>
      </c>
      <c r="T536" s="2">
        <f t="shared" si="615"/>
        <v>0.7919588592800374</v>
      </c>
      <c r="U536" s="2">
        <f t="shared" si="616"/>
        <v>0</v>
      </c>
      <c r="V536" s="2">
        <f t="shared" si="617"/>
        <v>0</v>
      </c>
      <c r="W536" s="1">
        <f>SUMIF(County!$AT$3415:$AT$3453,$BA536,County!P$3415:P$3453)+SUMIF($BA$1942:$BA$1964,$BA536,W$1942:W$1964)</f>
        <v>445</v>
      </c>
      <c r="X536" s="1">
        <f>SUMIF(County!$AT$3415:$AT$3453,$BA536,County!Q$3415:Q$3453)+SUMIF($BA$1942:$BA$1964,$BA536,X$1942:X$1964)</f>
        <v>0</v>
      </c>
      <c r="Y536" s="1">
        <f>SUMIF(County!$AT$3415:$AT$3453,$BA536,County!R$3415:R$3453)+SUMIF($BA$1942:$BA$1964,$BA536,Y$1942:Y$1964)</f>
        <v>1694</v>
      </c>
      <c r="Z536" s="1">
        <f>SUMIF(County!$AT$3415:$AT$3453,$BA536,County!S$3415:S$3453)+SUMIF($BA$1942:$BA$1964,$BA536,Z$1942:Z$1964)</f>
        <v>0</v>
      </c>
      <c r="AA536" s="1">
        <f>SUMIF(County!$AT$3415:$AT$3453,$BA536,County!T$3415:T$3453)+SUMIF($BA$1942:$BA$1964,$BA536,AA$1942:AA$1964)</f>
        <v>0</v>
      </c>
      <c r="AB536" s="1">
        <f>SUMIF(County!$AT$3415:$AT$3453,$BA536,County!U$3415:U$3453)+SUMIF($BA$1942:$BA$1964,$BA536,AB$1942:AB$1964)</f>
        <v>0</v>
      </c>
      <c r="AC536" s="1">
        <f>SUMIF(County!$AT$3415:$AT$3453,$BA536,County!V$3415:V$3453)+SUMIF($BA$1942:$BA$1964,$BA536,AC$1942:AC$1964)</f>
        <v>0</v>
      </c>
      <c r="AD536" s="1">
        <f>SUMIF(County!$AT$3415:$AT$3453,$BA536,County!W$3415:W$3453)+SUMIF($BA$1942:$BA$1964,$BA536,AD$1942:AD$1964)</f>
        <v>0</v>
      </c>
      <c r="AF536" s="49"/>
      <c r="AH536" s="1"/>
      <c r="AI536" s="1"/>
      <c r="AJ536" s="49"/>
      <c r="AK536" s="1"/>
      <c r="AL536" s="1"/>
      <c r="AM536" s="1"/>
      <c r="AN536" s="1"/>
      <c r="AP536" s="7">
        <f>IF(AA536&gt;0,RANK(AA536,(W536:Y536,Z536:AN536)),0)</f>
        <v>0</v>
      </c>
      <c r="AQ536" s="7">
        <f>IF(AB536&gt;0,RANK(AB536,(W536:Y536,Z536:AN536)),0)</f>
        <v>0</v>
      </c>
      <c r="AR536" s="7">
        <f>IF(AC536&gt;0,RANK(AC536,(W536:Y536,Z536:AN536)),0)</f>
        <v>0</v>
      </c>
      <c r="AS536" s="7">
        <f>IF(AD536&gt;0,RANK(AD536,(W536:Y536,AD536:AN536)),0)</f>
        <v>0</v>
      </c>
      <c r="AT536" s="2">
        <f t="shared" si="618"/>
        <v>0</v>
      </c>
      <c r="AU536" s="2">
        <f t="shared" si="619"/>
        <v>0</v>
      </c>
      <c r="AV536" s="2">
        <f t="shared" si="620"/>
        <v>0</v>
      </c>
      <c r="AW536" s="2">
        <f t="shared" si="621"/>
        <v>0</v>
      </c>
      <c r="AY536" s="2" t="str">
        <f t="shared" si="591"/>
        <v>District 3</v>
      </c>
      <c r="AZ536" t="str">
        <f t="shared" si="592"/>
        <v>WA</v>
      </c>
      <c r="BA536">
        <v>3</v>
      </c>
      <c r="BC536" s="98">
        <v>53</v>
      </c>
      <c r="BD536" s="100">
        <v>903</v>
      </c>
      <c r="BE536" s="107">
        <f t="shared" si="622"/>
        <v>53903</v>
      </c>
      <c r="BF536" t="s">
        <v>2627</v>
      </c>
      <c r="BG536" s="182" t="s">
        <v>3015</v>
      </c>
    </row>
    <row r="537" spans="1:59" outlineLevel="1">
      <c r="A537" s="9" t="s">
        <v>1841</v>
      </c>
      <c r="B537" t="s">
        <v>1562</v>
      </c>
      <c r="C537" s="1">
        <f t="shared" si="611"/>
        <v>1493</v>
      </c>
      <c r="D537" s="1">
        <v>4</v>
      </c>
      <c r="E537" s="1"/>
      <c r="F537" s="1"/>
      <c r="G537" s="1"/>
      <c r="H537" s="1"/>
      <c r="I537" s="1"/>
      <c r="J537" s="1"/>
      <c r="K537" s="7">
        <f>IF(W537&gt;0,RANK(W537,(W537:Y537,Z537:AN537)),0)</f>
        <v>2</v>
      </c>
      <c r="L537" s="7">
        <f>IF(X537&gt;0,RANK(X537,(W537:Y537,Z537:AN537)),0)</f>
        <v>0</v>
      </c>
      <c r="M537" s="7">
        <f>IF(Y537&gt;0,RANK(Y537,(W537:Y537,Z537:AN537)),0)</f>
        <v>1</v>
      </c>
      <c r="N537" s="7">
        <f>IF(Z537&gt;0,RANK(Z537,(W537:Y537,Z537:AN537)),0)</f>
        <v>0</v>
      </c>
      <c r="O537" s="49">
        <f t="shared" si="612"/>
        <v>859</v>
      </c>
      <c r="P537" s="178">
        <f t="shared" si="564"/>
        <v>0.57535164099129266</v>
      </c>
      <c r="Q537" s="2"/>
      <c r="R537" s="2">
        <f t="shared" si="613"/>
        <v>0.21232417950435364</v>
      </c>
      <c r="S537" s="2">
        <f t="shared" si="614"/>
        <v>0</v>
      </c>
      <c r="T537" s="2">
        <f t="shared" si="615"/>
        <v>0.78767582049564633</v>
      </c>
      <c r="U537" s="2">
        <f t="shared" si="616"/>
        <v>0</v>
      </c>
      <c r="V537" s="2">
        <f t="shared" si="617"/>
        <v>0</v>
      </c>
      <c r="W537" s="1">
        <f>SUMIF(County!$AT$3415:$AT$3453,$BA537,County!P$3415:P$3453)+SUMIF($BA$1942:$BA$1964,$BA537,W$1942:W$1964)</f>
        <v>317</v>
      </c>
      <c r="X537" s="1">
        <f>SUMIF(County!$AT$3415:$AT$3453,$BA537,County!Q$3415:Q$3453)+SUMIF($BA$1942:$BA$1964,$BA537,X$1942:X$1964)</f>
        <v>0</v>
      </c>
      <c r="Y537" s="1">
        <f>SUMIF(County!$AT$3415:$AT$3453,$BA537,County!R$3415:R$3453)+SUMIF($BA$1942:$BA$1964,$BA537,Y$1942:Y$1964)</f>
        <v>1176</v>
      </c>
      <c r="Z537" s="1">
        <f>SUMIF(County!$AT$3415:$AT$3453,$BA537,County!S$3415:S$3453)+SUMIF($BA$1942:$BA$1964,$BA537,Z$1942:Z$1964)</f>
        <v>0</v>
      </c>
      <c r="AA537" s="1">
        <f>SUMIF(County!$AT$3415:$AT$3453,$BA537,County!T$3415:T$3453)+SUMIF($BA$1942:$BA$1964,$BA537,AA$1942:AA$1964)</f>
        <v>0</v>
      </c>
      <c r="AB537" s="1">
        <f>SUMIF(County!$AT$3415:$AT$3453,$BA537,County!U$3415:U$3453)+SUMIF($BA$1942:$BA$1964,$BA537,AB$1942:AB$1964)</f>
        <v>0</v>
      </c>
      <c r="AC537" s="1">
        <f>SUMIF(County!$AT$3415:$AT$3453,$BA537,County!V$3415:V$3453)+SUMIF($BA$1942:$BA$1964,$BA537,AC$1942:AC$1964)</f>
        <v>0</v>
      </c>
      <c r="AD537" s="1">
        <f>SUMIF(County!$AT$3415:$AT$3453,$BA537,County!W$3415:W$3453)+SUMIF($BA$1942:$BA$1964,$BA537,AD$1942:AD$1964)</f>
        <v>0</v>
      </c>
      <c r="AF537" s="49"/>
      <c r="AH537" s="1"/>
      <c r="AI537" s="1"/>
      <c r="AJ537" s="49"/>
      <c r="AK537" s="1"/>
      <c r="AL537" s="1"/>
      <c r="AM537" s="1"/>
      <c r="AN537" s="1"/>
      <c r="AP537" s="7">
        <f>IF(AA537&gt;0,RANK(AA537,(W537:Y537,Z537:AN537)),0)</f>
        <v>0</v>
      </c>
      <c r="AQ537" s="7">
        <f>IF(AB537&gt;0,RANK(AB537,(W537:Y537,Z537:AN537)),0)</f>
        <v>0</v>
      </c>
      <c r="AR537" s="7">
        <f>IF(AC537&gt;0,RANK(AC537,(W537:Y537,Z537:AN537)),0)</f>
        <v>0</v>
      </c>
      <c r="AS537" s="7">
        <f>IF(AD537&gt;0,RANK(AD537,(W537:Y537,AD537:AN537)),0)</f>
        <v>0</v>
      </c>
      <c r="AT537" s="2">
        <f t="shared" si="618"/>
        <v>0</v>
      </c>
      <c r="AU537" s="2">
        <f t="shared" si="619"/>
        <v>0</v>
      </c>
      <c r="AV537" s="2">
        <f t="shared" si="620"/>
        <v>0</v>
      </c>
      <c r="AW537" s="2">
        <f t="shared" si="621"/>
        <v>0</v>
      </c>
      <c r="AY537" s="2" t="str">
        <f t="shared" si="591"/>
        <v>District 4</v>
      </c>
      <c r="AZ537" t="str">
        <f t="shared" si="592"/>
        <v>WA</v>
      </c>
      <c r="BA537">
        <v>4</v>
      </c>
      <c r="BC537" s="98">
        <v>53</v>
      </c>
      <c r="BD537" s="100">
        <v>904</v>
      </c>
      <c r="BE537" s="107">
        <f t="shared" si="622"/>
        <v>53904</v>
      </c>
      <c r="BF537" t="s">
        <v>2627</v>
      </c>
      <c r="BG537" s="182" t="s">
        <v>3015</v>
      </c>
    </row>
    <row r="538" spans="1:59" outlineLevel="1">
      <c r="A538" s="9" t="s">
        <v>1796</v>
      </c>
      <c r="B538" t="s">
        <v>1562</v>
      </c>
      <c r="C538" s="1">
        <f t="shared" si="611"/>
        <v>1973</v>
      </c>
      <c r="D538" s="1">
        <v>5</v>
      </c>
      <c r="E538" s="1"/>
      <c r="F538" s="1"/>
      <c r="G538" s="1"/>
      <c r="H538" s="1"/>
      <c r="I538" s="1"/>
      <c r="J538" s="1"/>
      <c r="K538" s="7">
        <f>IF(W538&gt;0,RANK(W538,(W538:Y538,Z538:AN538)),0)</f>
        <v>2</v>
      </c>
      <c r="L538" s="7">
        <f>IF(X538&gt;0,RANK(X538,(W538:Y538,Z538:AN538)),0)</f>
        <v>0</v>
      </c>
      <c r="M538" s="7">
        <f>IF(Y538&gt;0,RANK(Y538,(W538:Y538,Z538:AN538)),0)</f>
        <v>1</v>
      </c>
      <c r="N538" s="7">
        <f>IF(Z538&gt;0,RANK(Z538,(W538:Y538,Z538:AN538)),0)</f>
        <v>0</v>
      </c>
      <c r="O538" s="49">
        <f t="shared" si="612"/>
        <v>1109</v>
      </c>
      <c r="P538" s="178">
        <f t="shared" si="564"/>
        <v>0.56208819057273185</v>
      </c>
      <c r="Q538" s="2"/>
      <c r="R538" s="2">
        <f t="shared" si="613"/>
        <v>0.21895590471363405</v>
      </c>
      <c r="S538" s="2">
        <f t="shared" si="614"/>
        <v>0</v>
      </c>
      <c r="T538" s="2">
        <f t="shared" si="615"/>
        <v>0.78104409528636598</v>
      </c>
      <c r="U538" s="2">
        <f t="shared" si="616"/>
        <v>0</v>
      </c>
      <c r="V538" s="2">
        <f t="shared" si="617"/>
        <v>0</v>
      </c>
      <c r="W538" s="1">
        <f>SUMIF(County!$AT$3415:$AT$3453,$BA538,County!P$3415:P$3453)+SUMIF($BA$1942:$BA$1964,$BA538,W$1942:W$1964)</f>
        <v>432</v>
      </c>
      <c r="X538" s="1">
        <f>SUMIF(County!$AT$3415:$AT$3453,$BA538,County!Q$3415:Q$3453)+SUMIF($BA$1942:$BA$1964,$BA538,X$1942:X$1964)</f>
        <v>0</v>
      </c>
      <c r="Y538" s="1">
        <f>SUMIF(County!$AT$3415:$AT$3453,$BA538,County!R$3415:R$3453)+SUMIF($BA$1942:$BA$1964,$BA538,Y$1942:Y$1964)</f>
        <v>1541</v>
      </c>
      <c r="Z538" s="1">
        <f>SUMIF(County!$AT$3415:$AT$3453,$BA538,County!S$3415:S$3453)+SUMIF($BA$1942:$BA$1964,$BA538,Z$1942:Z$1964)</f>
        <v>0</v>
      </c>
      <c r="AA538" s="1">
        <f>SUMIF(County!$AT$3415:$AT$3453,$BA538,County!T$3415:T$3453)+SUMIF($BA$1942:$BA$1964,$BA538,AA$1942:AA$1964)</f>
        <v>0</v>
      </c>
      <c r="AB538" s="1">
        <f>SUMIF(County!$AT$3415:$AT$3453,$BA538,County!U$3415:U$3453)+SUMIF($BA$1942:$BA$1964,$BA538,AB$1942:AB$1964)</f>
        <v>0</v>
      </c>
      <c r="AC538" s="1">
        <f>SUMIF(County!$AT$3415:$AT$3453,$BA538,County!V$3415:V$3453)+SUMIF($BA$1942:$BA$1964,$BA538,AC$1942:AC$1964)</f>
        <v>0</v>
      </c>
      <c r="AD538" s="1">
        <f>SUMIF(County!$AT$3415:$AT$3453,$BA538,County!W$3415:W$3453)+SUMIF($BA$1942:$BA$1964,$BA538,AD$1942:AD$1964)</f>
        <v>0</v>
      </c>
      <c r="AF538" s="49"/>
      <c r="AH538" s="1"/>
      <c r="AI538" s="1"/>
      <c r="AJ538" s="49"/>
      <c r="AK538" s="1"/>
      <c r="AL538" s="1"/>
      <c r="AM538" s="1"/>
      <c r="AN538" s="1"/>
      <c r="AP538" s="7">
        <f>IF(AA538&gt;0,RANK(AA538,(W538:Y538,Z538:AN538)),0)</f>
        <v>0</v>
      </c>
      <c r="AQ538" s="7">
        <f>IF(AB538&gt;0,RANK(AB538,(W538:Y538,Z538:AN538)),0)</f>
        <v>0</v>
      </c>
      <c r="AR538" s="7">
        <f>IF(AC538&gt;0,RANK(AC538,(W538:Y538,Z538:AN538)),0)</f>
        <v>0</v>
      </c>
      <c r="AS538" s="7">
        <f>IF(AD538&gt;0,RANK(AD538,(W538:Y538,AD538:AN538)),0)</f>
        <v>0</v>
      </c>
      <c r="AT538" s="2">
        <f t="shared" si="618"/>
        <v>0</v>
      </c>
      <c r="AU538" s="2">
        <f t="shared" si="619"/>
        <v>0</v>
      </c>
      <c r="AV538" s="2">
        <f t="shared" si="620"/>
        <v>0</v>
      </c>
      <c r="AW538" s="2">
        <f t="shared" si="621"/>
        <v>0</v>
      </c>
      <c r="AY538" s="2" t="str">
        <f t="shared" si="591"/>
        <v>District 5</v>
      </c>
      <c r="AZ538" t="str">
        <f t="shared" si="592"/>
        <v>WA</v>
      </c>
      <c r="BA538">
        <v>5</v>
      </c>
      <c r="BC538" s="98">
        <v>53</v>
      </c>
      <c r="BD538" s="100">
        <v>905</v>
      </c>
      <c r="BE538" s="107">
        <f t="shared" si="622"/>
        <v>53905</v>
      </c>
      <c r="BF538" t="s">
        <v>2627</v>
      </c>
      <c r="BG538" s="182" t="s">
        <v>3015</v>
      </c>
    </row>
    <row r="539" spans="1:59" outlineLevel="1">
      <c r="A539" s="9" t="s">
        <v>1775</v>
      </c>
      <c r="B539" t="s">
        <v>1562</v>
      </c>
      <c r="C539" s="1">
        <f t="shared" si="611"/>
        <v>1574</v>
      </c>
      <c r="D539" s="1">
        <v>7</v>
      </c>
      <c r="E539" s="1"/>
      <c r="F539" s="1"/>
      <c r="G539" s="1"/>
      <c r="H539" s="1"/>
      <c r="I539" s="1"/>
      <c r="J539" s="1"/>
      <c r="K539" s="7">
        <f>IF(W539&gt;0,RANK(W539,(W539:Y539,Z539:AN539)),0)</f>
        <v>2</v>
      </c>
      <c r="L539" s="7">
        <f>IF(X539&gt;0,RANK(X539,(W539:Y539,Z539:AN539)),0)</f>
        <v>0</v>
      </c>
      <c r="M539" s="7">
        <f>IF(Y539&gt;0,RANK(Y539,(W539:Y539,Z539:AN539)),0)</f>
        <v>1</v>
      </c>
      <c r="N539" s="7">
        <f>IF(Z539&gt;0,RANK(Z539,(W539:Y539,Z539:AN539)),0)</f>
        <v>0</v>
      </c>
      <c r="O539" s="49">
        <f t="shared" si="612"/>
        <v>690</v>
      </c>
      <c r="P539" s="178">
        <f t="shared" si="564"/>
        <v>0.43837357052096571</v>
      </c>
      <c r="Q539" s="2"/>
      <c r="R539" s="2">
        <f t="shared" si="613"/>
        <v>0.28081321473951715</v>
      </c>
      <c r="S539" s="2">
        <f t="shared" si="614"/>
        <v>0</v>
      </c>
      <c r="T539" s="2">
        <f t="shared" si="615"/>
        <v>0.71918678526048285</v>
      </c>
      <c r="U539" s="2">
        <f t="shared" si="616"/>
        <v>0</v>
      </c>
      <c r="V539" s="2">
        <f t="shared" si="617"/>
        <v>0</v>
      </c>
      <c r="W539" s="1">
        <f>SUMIF(County!$AT$3415:$AT$3453,$BA539,County!P$3415:P$3453)+SUMIF($BA$1942:$BA$1964,$BA539,W$1942:W$1964)</f>
        <v>442</v>
      </c>
      <c r="X539" s="1">
        <f>SUMIF(County!$AT$3415:$AT$3453,$BA539,County!Q$3415:Q$3453)+SUMIF($BA$1942:$BA$1964,$BA539,X$1942:X$1964)</f>
        <v>0</v>
      </c>
      <c r="Y539" s="1">
        <f>SUMIF(County!$AT$3415:$AT$3453,$BA539,County!R$3415:R$3453)+SUMIF($BA$1942:$BA$1964,$BA539,Y$1942:Y$1964)</f>
        <v>1132</v>
      </c>
      <c r="Z539" s="1">
        <f>SUMIF(County!$AT$3415:$AT$3453,$BA539,County!S$3415:S$3453)+SUMIF($BA$1942:$BA$1964,$BA539,Z$1942:Z$1964)</f>
        <v>0</v>
      </c>
      <c r="AA539" s="1">
        <f>SUMIF(County!$AT$3415:$AT$3453,$BA539,County!T$3415:T$3453)+SUMIF($BA$1942:$BA$1964,$BA539,AA$1942:AA$1964)</f>
        <v>0</v>
      </c>
      <c r="AB539" s="1">
        <f>SUMIF(County!$AT$3415:$AT$3453,$BA539,County!U$3415:U$3453)+SUMIF($BA$1942:$BA$1964,$BA539,AB$1942:AB$1964)</f>
        <v>0</v>
      </c>
      <c r="AC539" s="1">
        <f>SUMIF(County!$AT$3415:$AT$3453,$BA539,County!V$3415:V$3453)+SUMIF($BA$1942:$BA$1964,$BA539,AC$1942:AC$1964)</f>
        <v>0</v>
      </c>
      <c r="AD539" s="1">
        <f>SUMIF(County!$AT$3415:$AT$3453,$BA539,County!W$3415:W$3453)+SUMIF($BA$1942:$BA$1964,$BA539,AD$1942:AD$1964)</f>
        <v>0</v>
      </c>
      <c r="AF539" s="49"/>
      <c r="AH539" s="1"/>
      <c r="AI539" s="1"/>
      <c r="AJ539" s="49"/>
      <c r="AK539" s="1"/>
      <c r="AL539" s="1"/>
      <c r="AM539" s="1"/>
      <c r="AN539" s="1"/>
      <c r="AP539" s="7">
        <f>IF(AA539&gt;0,RANK(AA539,(W539:Y539,Z539:AN539)),0)</f>
        <v>0</v>
      </c>
      <c r="AQ539" s="7">
        <f>IF(AB539&gt;0,RANK(AB539,(W539:Y539,Z539:AN539)),0)</f>
        <v>0</v>
      </c>
      <c r="AR539" s="7">
        <f>IF(AC539&gt;0,RANK(AC539,(W539:Y539,Z539:AN539)),0)</f>
        <v>0</v>
      </c>
      <c r="AS539" s="7">
        <f>IF(AD539&gt;0,RANK(AD539,(W539:Y539,AD539:AN539)),0)</f>
        <v>0</v>
      </c>
      <c r="AT539" s="2">
        <f t="shared" si="618"/>
        <v>0</v>
      </c>
      <c r="AU539" s="2">
        <f t="shared" si="619"/>
        <v>0</v>
      </c>
      <c r="AV539" s="2">
        <f t="shared" si="620"/>
        <v>0</v>
      </c>
      <c r="AW539" s="2">
        <f t="shared" si="621"/>
        <v>0</v>
      </c>
      <c r="AY539" s="2" t="str">
        <f t="shared" si="591"/>
        <v>District 6</v>
      </c>
      <c r="AZ539" t="str">
        <f t="shared" si="592"/>
        <v>WA</v>
      </c>
      <c r="BA539">
        <v>6</v>
      </c>
      <c r="BC539" s="98">
        <v>53</v>
      </c>
      <c r="BD539" s="100">
        <v>906</v>
      </c>
      <c r="BE539" s="107">
        <f t="shared" si="622"/>
        <v>53906</v>
      </c>
      <c r="BF539" t="s">
        <v>2627</v>
      </c>
      <c r="BG539" s="182" t="s">
        <v>3015</v>
      </c>
    </row>
    <row r="540" spans="1:59" outlineLevel="1">
      <c r="A540" s="9" t="s">
        <v>1367</v>
      </c>
      <c r="B540" t="s">
        <v>1562</v>
      </c>
      <c r="C540" s="1">
        <f t="shared" si="611"/>
        <v>0</v>
      </c>
      <c r="D540" s="1">
        <v>12</v>
      </c>
      <c r="E540" s="1"/>
      <c r="F540" s="1"/>
      <c r="G540" s="1"/>
      <c r="H540" s="1"/>
      <c r="I540" s="1"/>
      <c r="J540" s="1"/>
      <c r="K540" s="7">
        <f>IF(W540&gt;0,RANK(W540,(W540:Y540,Z540:AN540)),0)</f>
        <v>0</v>
      </c>
      <c r="L540" s="7">
        <f>IF(X540&gt;0,RANK(X540,(W540:Y540,Z540:AN540)),0)</f>
        <v>0</v>
      </c>
      <c r="M540" s="7">
        <f>IF(Y540&gt;0,RANK(Y540,(W540:Y540,Z540:AN540)),0)</f>
        <v>0</v>
      </c>
      <c r="N540" s="7">
        <f>IF(Z540&gt;0,RANK(Z540,(W540:Y540,Z540:AN540)),0)</f>
        <v>0</v>
      </c>
      <c r="O540" s="49">
        <f t="shared" si="612"/>
        <v>0</v>
      </c>
      <c r="P540" s="178" t="e">
        <f t="shared" si="564"/>
        <v>#DIV/0!</v>
      </c>
      <c r="Q540" s="2"/>
      <c r="R540" s="2" t="str">
        <f t="shared" si="613"/>
        <v>-</v>
      </c>
      <c r="S540" s="2" t="str">
        <f t="shared" si="614"/>
        <v>-</v>
      </c>
      <c r="T540" s="2" t="str">
        <f t="shared" si="615"/>
        <v>-</v>
      </c>
      <c r="U540" s="2" t="str">
        <f t="shared" si="616"/>
        <v>-</v>
      </c>
      <c r="V540" s="2" t="str">
        <f t="shared" si="617"/>
        <v>-</v>
      </c>
      <c r="W540" s="1">
        <f>SUMIF(County!$AT$3415:$AT$3453,$BA540,County!P$3415:P$3453)+SUMIF($BA$1942:$BA$1964,$BA540,W$1942:W$1964)</f>
        <v>0</v>
      </c>
      <c r="X540" s="1">
        <f>SUMIF(County!$AT$3415:$AT$3453,$BA540,County!Q$3415:Q$3453)+SUMIF($BA$1942:$BA$1964,$BA540,X$1942:X$1964)</f>
        <v>0</v>
      </c>
      <c r="Y540" s="1">
        <f>SUMIF(County!$AT$3415:$AT$3453,$BA540,County!R$3415:R$3453)+SUMIF($BA$1942:$BA$1964,$BA540,Y$1942:Y$1964)</f>
        <v>0</v>
      </c>
      <c r="Z540" s="1">
        <f>SUMIF(County!$AT$3415:$AT$3453,$BA540,County!S$3415:S$3453)+SUMIF($BA$1942:$BA$1964,$BA540,Z$1942:Z$1964)</f>
        <v>0</v>
      </c>
      <c r="AA540" s="1">
        <f>SUMIF(County!$AT$3415:$AT$3453,$BA540,County!T$3415:T$3453)+SUMIF($BA$1942:$BA$1964,$BA540,AA$1942:AA$1964)</f>
        <v>0</v>
      </c>
      <c r="AB540" s="1">
        <f>SUMIF(County!$AT$3415:$AT$3453,$BA540,County!U$3415:U$3453)+SUMIF($BA$1942:$BA$1964,$BA540,AB$1942:AB$1964)</f>
        <v>0</v>
      </c>
      <c r="AC540" s="1">
        <f>SUMIF(County!$AT$3415:$AT$3453,$BA540,County!V$3415:V$3453)+SUMIF($BA$1942:$BA$1964,$BA540,AC$1942:AC$1964)</f>
        <v>0</v>
      </c>
      <c r="AD540" s="1">
        <f>SUMIF(County!$AT$3415:$AT$3453,$BA540,County!W$3415:W$3453)+SUMIF($BA$1942:$BA$1964,$BA540,AD$1942:AD$1964)</f>
        <v>0</v>
      </c>
      <c r="AF540" s="49"/>
      <c r="AH540" s="1"/>
      <c r="AI540" s="1"/>
      <c r="AJ540" s="49"/>
      <c r="AK540" s="1"/>
      <c r="AL540" s="1"/>
      <c r="AM540" s="1"/>
      <c r="AN540" s="1"/>
      <c r="AP540" s="7">
        <f>IF(AA540&gt;0,RANK(AA540,(W540:Y540,Z540:AN540)),0)</f>
        <v>0</v>
      </c>
      <c r="AQ540" s="7">
        <f>IF(AB540&gt;0,RANK(AB540,(W540:Y540,Z540:AN540)),0)</f>
        <v>0</v>
      </c>
      <c r="AR540" s="7">
        <f>IF(AC540&gt;0,RANK(AC540,(W540:Y540,Z540:AN540)),0)</f>
        <v>0</v>
      </c>
      <c r="AS540" s="7">
        <f>IF(AD540&gt;0,RANK(AD540,(W540:Y540,AD540:AN540)),0)</f>
        <v>0</v>
      </c>
      <c r="AT540" s="2" t="str">
        <f t="shared" si="618"/>
        <v>-</v>
      </c>
      <c r="AU540" s="2" t="str">
        <f t="shared" si="619"/>
        <v>-</v>
      </c>
      <c r="AV540" s="2" t="str">
        <f t="shared" si="620"/>
        <v>-</v>
      </c>
      <c r="AW540" s="2" t="str">
        <f t="shared" si="621"/>
        <v>-</v>
      </c>
      <c r="AY540" s="2" t="str">
        <f t="shared" si="591"/>
        <v>District 7</v>
      </c>
      <c r="AZ540" t="str">
        <f t="shared" si="592"/>
        <v>WA</v>
      </c>
      <c r="BA540">
        <v>7</v>
      </c>
      <c r="BC540" s="98">
        <v>53</v>
      </c>
      <c r="BD540" s="100">
        <v>907</v>
      </c>
      <c r="BE540" s="107">
        <f t="shared" si="622"/>
        <v>53907</v>
      </c>
      <c r="BF540" t="s">
        <v>2627</v>
      </c>
      <c r="BG540" s="182" t="s">
        <v>3015</v>
      </c>
    </row>
    <row r="541" spans="1:59" outlineLevel="1">
      <c r="A541" s="9" t="s">
        <v>279</v>
      </c>
      <c r="B541" t="s">
        <v>1562</v>
      </c>
      <c r="C541" s="1">
        <f t="shared" si="611"/>
        <v>360</v>
      </c>
      <c r="D541" s="1">
        <v>6</v>
      </c>
      <c r="E541" s="1"/>
      <c r="F541" s="1"/>
      <c r="G541" s="1"/>
      <c r="H541" s="1"/>
      <c r="I541" s="1"/>
      <c r="J541" s="1"/>
      <c r="K541" s="7">
        <f>IF(W541&gt;0,RANK(W541,(W541:Y541,Z541:AN541)),0)</f>
        <v>2</v>
      </c>
      <c r="L541" s="7">
        <f>IF(X541&gt;0,RANK(X541,(W541:Y541,Z541:AN541)),0)</f>
        <v>0</v>
      </c>
      <c r="M541" s="7">
        <f>IF(Y541&gt;0,RANK(Y541,(W541:Y541,Z541:AN541)),0)</f>
        <v>1</v>
      </c>
      <c r="N541" s="7">
        <f>IF(Z541&gt;0,RANK(Z541,(W541:Y541,Z541:AN541)),0)</f>
        <v>0</v>
      </c>
      <c r="O541" s="49">
        <f t="shared" si="612"/>
        <v>172</v>
      </c>
      <c r="P541" s="178">
        <f t="shared" si="564"/>
        <v>0.4777777777777778</v>
      </c>
      <c r="Q541" s="2"/>
      <c r="R541" s="2">
        <f t="shared" si="613"/>
        <v>0.26111111111111113</v>
      </c>
      <c r="S541" s="2">
        <f t="shared" si="614"/>
        <v>0</v>
      </c>
      <c r="T541" s="2">
        <f t="shared" si="615"/>
        <v>0.73888888888888893</v>
      </c>
      <c r="U541" s="2">
        <f t="shared" si="616"/>
        <v>0</v>
      </c>
      <c r="V541" s="2">
        <f t="shared" si="617"/>
        <v>0</v>
      </c>
      <c r="W541" s="1">
        <f>SUMIF(County!$AT$3415:$AT$3453,$BA541,County!P$3415:P$3453)+SUMIF($BA$1942:$BA$1964,$BA541,W$1942:W$1964)</f>
        <v>94</v>
      </c>
      <c r="X541" s="1">
        <f>SUMIF(County!$AT$3415:$AT$3453,$BA541,County!Q$3415:Q$3453)+SUMIF($BA$1942:$BA$1964,$BA541,X$1942:X$1964)</f>
        <v>0</v>
      </c>
      <c r="Y541" s="1">
        <f>SUMIF(County!$AT$3415:$AT$3453,$BA541,County!R$3415:R$3453)+SUMIF($BA$1942:$BA$1964,$BA541,Y$1942:Y$1964)</f>
        <v>266</v>
      </c>
      <c r="Z541" s="1">
        <f>SUMIF(County!$AT$3415:$AT$3453,$BA541,County!S$3415:S$3453)+SUMIF($BA$1942:$BA$1964,$BA541,Z$1942:Z$1964)</f>
        <v>0</v>
      </c>
      <c r="AA541" s="1">
        <f>SUMIF(County!$AT$3415:$AT$3453,$BA541,County!T$3415:T$3453)+SUMIF($BA$1942:$BA$1964,$BA541,AA$1942:AA$1964)</f>
        <v>0</v>
      </c>
      <c r="AB541" s="1">
        <f>SUMIF(County!$AT$3415:$AT$3453,$BA541,County!U$3415:U$3453)+SUMIF($BA$1942:$BA$1964,$BA541,AB$1942:AB$1964)</f>
        <v>0</v>
      </c>
      <c r="AC541" s="1">
        <f>SUMIF(County!$AT$3415:$AT$3453,$BA541,County!V$3415:V$3453)+SUMIF($BA$1942:$BA$1964,$BA541,AC$1942:AC$1964)</f>
        <v>0</v>
      </c>
      <c r="AD541" s="1">
        <f>SUMIF(County!$AT$3415:$AT$3453,$BA541,County!W$3415:W$3453)+SUMIF($BA$1942:$BA$1964,$BA541,AD$1942:AD$1964)</f>
        <v>0</v>
      </c>
      <c r="AF541" s="49"/>
      <c r="AH541" s="1"/>
      <c r="AI541" s="1"/>
      <c r="AJ541" s="49"/>
      <c r="AK541" s="1"/>
      <c r="AL541" s="1"/>
      <c r="AM541" s="1"/>
      <c r="AN541" s="1"/>
      <c r="AP541" s="7">
        <f>IF(AA541&gt;0,RANK(AA541,(W541:Y541,Z541:AN541)),0)</f>
        <v>0</v>
      </c>
      <c r="AQ541" s="7">
        <f>IF(AB541&gt;0,RANK(AB541,(W541:Y541,Z541:AN541)),0)</f>
        <v>0</v>
      </c>
      <c r="AR541" s="7">
        <f>IF(AC541&gt;0,RANK(AC541,(W541:Y541,Z541:AN541)),0)</f>
        <v>0</v>
      </c>
      <c r="AS541" s="7">
        <f>IF(AD541&gt;0,RANK(AD541,(W541:Y541,AD541:AN541)),0)</f>
        <v>0</v>
      </c>
      <c r="AT541" s="2">
        <f t="shared" si="618"/>
        <v>0</v>
      </c>
      <c r="AU541" s="2">
        <f t="shared" si="619"/>
        <v>0</v>
      </c>
      <c r="AV541" s="2">
        <f t="shared" si="620"/>
        <v>0</v>
      </c>
      <c r="AW541" s="2">
        <f t="shared" si="621"/>
        <v>0</v>
      </c>
      <c r="AY541" s="2" t="str">
        <f t="shared" si="591"/>
        <v>District 8</v>
      </c>
      <c r="AZ541" t="str">
        <f t="shared" si="592"/>
        <v>WA</v>
      </c>
      <c r="BA541">
        <v>8</v>
      </c>
      <c r="BC541" s="98">
        <v>53</v>
      </c>
      <c r="BD541" s="100">
        <v>908</v>
      </c>
      <c r="BE541" s="107">
        <f t="shared" si="622"/>
        <v>53908</v>
      </c>
      <c r="BF541" t="s">
        <v>2627</v>
      </c>
      <c r="BG541" s="182" t="s">
        <v>3015</v>
      </c>
    </row>
    <row r="542" spans="1:59" s="182" customFormat="1" outlineLevel="1">
      <c r="A542" s="9" t="s">
        <v>3025</v>
      </c>
      <c r="B542" s="182" t="s">
        <v>1562</v>
      </c>
      <c r="C542" s="1">
        <f t="shared" ref="C542" si="623">SUM(W542:AN542)</f>
        <v>0</v>
      </c>
      <c r="D542" s="1">
        <v>7</v>
      </c>
      <c r="E542" s="1"/>
      <c r="F542" s="1"/>
      <c r="G542" s="1"/>
      <c r="H542" s="1"/>
      <c r="I542" s="1"/>
      <c r="J542" s="1"/>
      <c r="K542" s="7">
        <f>IF(W542&gt;0,RANK(W542,(W542:Y542,Z542:AN542)),0)</f>
        <v>0</v>
      </c>
      <c r="L542" s="7">
        <f>IF(X542&gt;0,RANK(X542,(W542:Y542,Z542:AN542)),0)</f>
        <v>0</v>
      </c>
      <c r="M542" s="7">
        <f>IF(Y542&gt;0,RANK(Y542,(W542:Y542,Z542:AN542)),0)</f>
        <v>0</v>
      </c>
      <c r="N542" s="7">
        <f>IF(Z542&gt;0,RANK(Z542,(W542:Y542,Z542:AN542)),0)</f>
        <v>0</v>
      </c>
      <c r="O542" s="49">
        <f t="shared" ref="O542" si="624">MAX(W542:AD542)-LARGE(W542:AD542,2)</f>
        <v>0</v>
      </c>
      <c r="P542" s="178" t="e">
        <f t="shared" ref="P542" si="625">O542/C542</f>
        <v>#DIV/0!</v>
      </c>
      <c r="Q542" s="2"/>
      <c r="R542" s="2" t="str">
        <f t="shared" ref="R542" si="626">IF($C542=0,"-",W542/$C542)</f>
        <v>-</v>
      </c>
      <c r="S542" s="2" t="str">
        <f t="shared" ref="S542" si="627">IF($C542=0,"-",X542/$C542)</f>
        <v>-</v>
      </c>
      <c r="T542" s="2" t="str">
        <f t="shared" ref="T542" si="628">IF($C542=0,"-",Y542/$C542)</f>
        <v>-</v>
      </c>
      <c r="U542" s="2" t="str">
        <f t="shared" ref="U542" si="629">IF($C542=0,"-",Z542/$C542)</f>
        <v>-</v>
      </c>
      <c r="V542" s="2" t="str">
        <f t="shared" ref="V542" si="630">IF(C542=0,"-",(1-R542-S542-T542-U542))</f>
        <v>-</v>
      </c>
      <c r="W542" s="1">
        <f>SUMIF(County!$AT$3415:$AT$3453,$BA542,County!P$3415:P$3453)+SUMIF($BA$1942:$BA$1964,$BA542,W$1942:W$1964)</f>
        <v>0</v>
      </c>
      <c r="X542" s="1">
        <f>SUMIF(County!$AT$3415:$AT$3453,$BA542,County!Q$3415:Q$3453)+SUMIF($BA$1942:$BA$1964,$BA542,X$1942:X$1964)</f>
        <v>0</v>
      </c>
      <c r="Y542" s="1">
        <f>SUMIF(County!$AT$3415:$AT$3453,$BA542,County!R$3415:R$3453)+SUMIF($BA$1942:$BA$1964,$BA542,Y$1942:Y$1964)</f>
        <v>0</v>
      </c>
      <c r="Z542" s="1">
        <f>SUMIF(County!$AT$3415:$AT$3453,$BA542,County!S$3415:S$3453)+SUMIF($BA$1942:$BA$1964,$BA542,Z$1942:Z$1964)</f>
        <v>0</v>
      </c>
      <c r="AA542" s="1">
        <f>SUMIF(County!$AT$3415:$AT$3453,$BA542,County!T$3415:T$3453)+SUMIF($BA$1942:$BA$1964,$BA542,AA$1942:AA$1964)</f>
        <v>0</v>
      </c>
      <c r="AB542" s="1">
        <f>SUMIF(County!$AT$3415:$AT$3453,$BA542,County!U$3415:U$3453)+SUMIF($BA$1942:$BA$1964,$BA542,AB$1942:AB$1964)</f>
        <v>0</v>
      </c>
      <c r="AC542" s="1">
        <f>SUMIF(County!$AT$3415:$AT$3453,$BA542,County!V$3415:V$3453)+SUMIF($BA$1942:$BA$1964,$BA542,AC$1942:AC$1964)</f>
        <v>0</v>
      </c>
      <c r="AD542" s="1">
        <f>SUMIF(County!$AT$3415:$AT$3453,$BA542,County!W$3415:W$3453)+SUMIF($BA$1942:$BA$1964,$BA542,AD$1942:AD$1964)</f>
        <v>0</v>
      </c>
      <c r="AE542" s="1"/>
      <c r="AF542" s="49"/>
      <c r="AG542" s="1"/>
      <c r="AH542" s="1"/>
      <c r="AI542" s="1"/>
      <c r="AJ542" s="49"/>
      <c r="AK542" s="1"/>
      <c r="AL542" s="1"/>
      <c r="AM542" s="1"/>
      <c r="AN542" s="1"/>
      <c r="AP542" s="7">
        <f>IF(AA542&gt;0,RANK(AA542,(W542:Y542,Z542:AN542)),0)</f>
        <v>0</v>
      </c>
      <c r="AQ542" s="7">
        <f>IF(AB542&gt;0,RANK(AB542,(W542:Y542,Z542:AN542)),0)</f>
        <v>0</v>
      </c>
      <c r="AR542" s="7">
        <f>IF(AC542&gt;0,RANK(AC542,(W542:Y542,Z542:AN542)),0)</f>
        <v>0</v>
      </c>
      <c r="AS542" s="7">
        <f>IF(AD542&gt;0,RANK(AD542,(W542:Y542,AD542:AN542)),0)</f>
        <v>0</v>
      </c>
      <c r="AT542" s="2" t="str">
        <f t="shared" ref="AT542" si="631">IF($C542=0,"-",AA542/$C542)</f>
        <v>-</v>
      </c>
      <c r="AU542" s="2" t="str">
        <f t="shared" ref="AU542" si="632">IF($C542=0,"-",AB542/$C542)</f>
        <v>-</v>
      </c>
      <c r="AV542" s="2" t="str">
        <f t="shared" ref="AV542" si="633">IF($C542=0,"-",AC542/$C542)</f>
        <v>-</v>
      </c>
      <c r="AW542" s="2" t="str">
        <f t="shared" ref="AW542" si="634">IF($C542=0,"-",AD542/$C542)</f>
        <v>-</v>
      </c>
      <c r="AY542" s="2" t="str">
        <f t="shared" ref="AY542" si="635">A542</f>
        <v>District 9</v>
      </c>
      <c r="AZ542" s="182" t="str">
        <f t="shared" ref="AZ542" si="636">B542</f>
        <v>WA</v>
      </c>
      <c r="BA542" s="182">
        <v>9</v>
      </c>
      <c r="BC542" s="98">
        <v>53</v>
      </c>
      <c r="BD542" s="100">
        <v>909</v>
      </c>
      <c r="BE542" s="107">
        <f t="shared" ref="BE542" si="637">BC542*1000+BD542</f>
        <v>53909</v>
      </c>
      <c r="BF542" s="182" t="s">
        <v>2627</v>
      </c>
      <c r="BG542" s="182" t="s">
        <v>3015</v>
      </c>
    </row>
    <row r="543" spans="1:59" outlineLevel="1">
      <c r="A543" s="155" t="s">
        <v>51</v>
      </c>
      <c r="B543" t="s">
        <v>1562</v>
      </c>
      <c r="C543" s="1">
        <f t="shared" si="611"/>
        <v>0</v>
      </c>
      <c r="D543" s="1">
        <v>6</v>
      </c>
      <c r="E543" s="1"/>
      <c r="F543" s="1"/>
      <c r="G543" s="1"/>
      <c r="H543" s="1"/>
      <c r="I543" s="1"/>
      <c r="J543" s="1"/>
      <c r="K543" s="7">
        <f>IF(W543&gt;0,RANK(W543,(W543:Y543,Z543:AN543)),0)</f>
        <v>0</v>
      </c>
      <c r="L543" s="7">
        <f>IF(X543&gt;0,RANK(X543,(W543:Y543,Z543:AN543)),0)</f>
        <v>0</v>
      </c>
      <c r="M543" s="7">
        <f>IF(Y543&gt;0,RANK(Y543,(W543:Y543,Z543:AN543)),0)</f>
        <v>0</v>
      </c>
      <c r="N543" s="7">
        <f>IF(Z543&gt;0,RANK(Z543,(W543:Y543,Z543:AN543)),0)</f>
        <v>0</v>
      </c>
      <c r="O543" s="49">
        <f t="shared" si="612"/>
        <v>0</v>
      </c>
      <c r="P543" s="178" t="e">
        <f t="shared" si="564"/>
        <v>#DIV/0!</v>
      </c>
      <c r="Q543" s="2"/>
      <c r="R543" s="2" t="str">
        <f t="shared" si="613"/>
        <v>-</v>
      </c>
      <c r="S543" s="2" t="str">
        <f t="shared" si="614"/>
        <v>-</v>
      </c>
      <c r="T543" s="2" t="str">
        <f t="shared" si="615"/>
        <v>-</v>
      </c>
      <c r="U543" s="2" t="str">
        <f t="shared" si="616"/>
        <v>-</v>
      </c>
      <c r="V543" s="2" t="str">
        <f t="shared" si="617"/>
        <v>-</v>
      </c>
      <c r="W543" s="1">
        <f>SUMIF(County!$AT$3415:$AT$3453,$BA543,County!P$3415:P$3453)+SUMIF($BA$1942:$BA$1964,$BA543,W$1942:W$1964)</f>
        <v>0</v>
      </c>
      <c r="X543" s="1">
        <f>SUMIF(County!$AT$3415:$AT$3453,$BA543,County!Q$3415:Q$3453)+SUMIF($BA$1942:$BA$1964,$BA543,X$1942:X$1964)</f>
        <v>0</v>
      </c>
      <c r="Y543" s="1">
        <f>SUMIF(County!$AT$3415:$AT$3453,$BA543,County!R$3415:R$3453)+SUMIF($BA$1942:$BA$1964,$BA543,Y$1942:Y$1964)</f>
        <v>0</v>
      </c>
      <c r="Z543" s="1">
        <f>SUMIF(County!$AT$3415:$AT$3453,$BA543,County!S$3415:S$3453)+SUMIF($BA$1942:$BA$1964,$BA543,Z$1942:Z$1964)</f>
        <v>0</v>
      </c>
      <c r="AA543" s="1">
        <f>SUMIF(County!$AT$3415:$AT$3453,$BA543,County!T$3415:T$3453)+SUMIF($BA$1942:$BA$1964,$BA543,AA$1942:AA$1964)</f>
        <v>0</v>
      </c>
      <c r="AB543" s="1">
        <f>SUMIF(County!$AT$3415:$AT$3453,$BA543,County!U$3415:U$3453)+SUMIF($BA$1942:$BA$1964,$BA543,AB$1942:AB$1964)</f>
        <v>0</v>
      </c>
      <c r="AC543" s="1">
        <f>SUMIF(County!$AT$3415:$AT$3453,$BA543,County!V$3415:V$3453)+SUMIF($BA$1942:$BA$1964,$BA543,AC$1942:AC$1964)</f>
        <v>0</v>
      </c>
      <c r="AD543" s="1">
        <f>SUMIF(County!$AT$3415:$AT$3453,$BA543,County!W$3415:W$3453)+SUMIF($BA$1942:$BA$1964,$BA543,AD$1942:AD$1964)</f>
        <v>0</v>
      </c>
      <c r="AF543" s="49"/>
      <c r="AH543" s="1"/>
      <c r="AI543" s="1"/>
      <c r="AJ543" s="49"/>
      <c r="AK543" s="1"/>
      <c r="AL543" s="1"/>
      <c r="AM543" s="1"/>
      <c r="AN543" s="1"/>
      <c r="AP543" s="7">
        <f>IF(AA543&gt;0,RANK(AA543,(W543:Y543,Z543:AN543)),0)</f>
        <v>0</v>
      </c>
      <c r="AQ543" s="7">
        <f>IF(AB543&gt;0,RANK(AB543,(W543:Y543,Z543:AN543)),0)</f>
        <v>0</v>
      </c>
      <c r="AR543" s="7">
        <f>IF(AC543&gt;0,RANK(AC543,(W543:Y543,Z543:AN543)),0)</f>
        <v>0</v>
      </c>
      <c r="AS543" s="7">
        <f>IF(AD543&gt;0,RANK(AD543,(W543:Y543,AD543:AN543)),0)</f>
        <v>0</v>
      </c>
      <c r="AT543" s="2" t="str">
        <f t="shared" si="618"/>
        <v>-</v>
      </c>
      <c r="AU543" s="2" t="str">
        <f t="shared" si="619"/>
        <v>-</v>
      </c>
      <c r="AV543" s="2" t="str">
        <f t="shared" si="620"/>
        <v>-</v>
      </c>
      <c r="AW543" s="2" t="str">
        <f t="shared" si="621"/>
        <v>-</v>
      </c>
      <c r="AY543" s="2" t="str">
        <f t="shared" si="591"/>
        <v>District 10</v>
      </c>
      <c r="AZ543" t="str">
        <f t="shared" si="592"/>
        <v>WA</v>
      </c>
      <c r="BA543">
        <v>10</v>
      </c>
      <c r="BC543" s="98">
        <v>53</v>
      </c>
      <c r="BD543" s="100">
        <v>910</v>
      </c>
      <c r="BE543" s="107">
        <f t="shared" si="622"/>
        <v>53910</v>
      </c>
      <c r="BF543" t="s">
        <v>2627</v>
      </c>
      <c r="BG543" s="182" t="s">
        <v>3015</v>
      </c>
    </row>
    <row r="544" spans="1:59">
      <c r="A544" t="s">
        <v>643</v>
      </c>
      <c r="B544" t="s">
        <v>1114</v>
      </c>
      <c r="C544" s="1">
        <f t="shared" si="611"/>
        <v>7959</v>
      </c>
      <c r="D544" s="1">
        <v>34</v>
      </c>
      <c r="E544" s="1"/>
      <c r="F544" s="1"/>
      <c r="G544" s="1"/>
      <c r="H544" s="1"/>
      <c r="I544" s="1"/>
      <c r="J544" s="1"/>
      <c r="K544" s="7">
        <f>IF(W544&gt;0,RANK(W544,(W544:Y544,Z544:AN544)),0)</f>
        <v>2</v>
      </c>
      <c r="L544" s="7">
        <f>IF(X544&gt;0,RANK(X544,(W544:Y544,Z544:AN544)),0)</f>
        <v>0</v>
      </c>
      <c r="M544" s="7">
        <f>IF(Y544&gt;0,RANK(Y544,(W544:Y544,Z544:AN544)),0)</f>
        <v>1</v>
      </c>
      <c r="N544" s="7">
        <f>IF(Z544&gt;0,RANK(Z544,(W544:Y544,Z544:AN544)),0)</f>
        <v>0</v>
      </c>
      <c r="O544" s="49">
        <f t="shared" si="612"/>
        <v>4255</v>
      </c>
      <c r="P544" s="178">
        <f t="shared" si="564"/>
        <v>0.53461490136951884</v>
      </c>
      <c r="Q544" s="2"/>
      <c r="R544" s="2">
        <f>IF($C544=0,"-",W544/$C544)</f>
        <v>0.23269254931524061</v>
      </c>
      <c r="S544" s="2">
        <f>IF($C544=0,"-",X544/$C544)</f>
        <v>0</v>
      </c>
      <c r="T544" s="2">
        <f>IF($C544=0,"-",Y544/$C544)</f>
        <v>0.76730745068475936</v>
      </c>
      <c r="U544" s="2">
        <f t="shared" si="616"/>
        <v>0</v>
      </c>
      <c r="V544" s="2">
        <f t="shared" si="617"/>
        <v>0</v>
      </c>
      <c r="W544" s="1">
        <f t="shared" ref="W544:AD544" si="638">SUM(W534:W543)</f>
        <v>1852</v>
      </c>
      <c r="X544" s="1">
        <f t="shared" si="638"/>
        <v>0</v>
      </c>
      <c r="Y544" s="1">
        <f t="shared" si="638"/>
        <v>6107</v>
      </c>
      <c r="Z544" s="1">
        <f t="shared" si="638"/>
        <v>0</v>
      </c>
      <c r="AA544" s="1">
        <f t="shared" si="638"/>
        <v>0</v>
      </c>
      <c r="AB544" s="1">
        <f t="shared" si="638"/>
        <v>0</v>
      </c>
      <c r="AC544" s="1">
        <f t="shared" si="638"/>
        <v>0</v>
      </c>
      <c r="AD544" s="1">
        <f t="shared" si="638"/>
        <v>0</v>
      </c>
      <c r="AF544" s="1">
        <f>SUM(AF534:AF543)</f>
        <v>0</v>
      </c>
      <c r="AG544" s="1">
        <f>SUM(AG534:AG543)</f>
        <v>0</v>
      </c>
      <c r="AH544" s="1"/>
      <c r="AI544" s="1"/>
      <c r="AK544" s="1"/>
      <c r="AL544" s="1"/>
      <c r="AM544" s="1"/>
      <c r="AN544" s="1"/>
      <c r="AP544" s="7">
        <f>IF(AA544&gt;0,RANK(AA544,(W544:Y544,Z544:AN544)),0)</f>
        <v>0</v>
      </c>
      <c r="AQ544" s="7">
        <f>IF(AB544&gt;0,RANK(AB544,(W544:Y544,Z544:AN544)),0)</f>
        <v>0</v>
      </c>
      <c r="AR544" s="7">
        <f>IF(AC544&gt;0,RANK(AC544,(W544:Y544,Z544:AN544)),0)</f>
        <v>0</v>
      </c>
      <c r="AS544" s="7">
        <f>IF(AD544&gt;0,RANK(AD544,(W544:Y544,AD544:AN544)),0)</f>
        <v>0</v>
      </c>
      <c r="AT544" s="2">
        <f>IF($C544=0,"-",AA544/$C544)</f>
        <v>0</v>
      </c>
      <c r="AU544" s="2">
        <f t="shared" si="619"/>
        <v>0</v>
      </c>
      <c r="AV544" s="2">
        <f>IF($C544=0,"-",AC544/$C544)</f>
        <v>0</v>
      </c>
      <c r="AW544" s="2">
        <f t="shared" si="621"/>
        <v>0</v>
      </c>
      <c r="AY544" s="2" t="str">
        <f t="shared" si="591"/>
        <v>Washington</v>
      </c>
      <c r="AZ544" t="str">
        <f t="shared" si="592"/>
        <v>T</v>
      </c>
      <c r="BC544" s="98">
        <v>53</v>
      </c>
      <c r="BD544" s="100"/>
      <c r="BE544" s="107">
        <f t="shared" si="622"/>
        <v>53000</v>
      </c>
      <c r="BF544" t="s">
        <v>1634</v>
      </c>
      <c r="BG544" s="182" t="s">
        <v>3015</v>
      </c>
    </row>
    <row r="545" spans="1:59">
      <c r="C545" s="1"/>
      <c r="D545" s="1"/>
      <c r="E545" s="1"/>
      <c r="F545" s="1"/>
      <c r="G545" s="1"/>
      <c r="H545" s="1"/>
      <c r="I545" s="1"/>
      <c r="J545" s="1"/>
      <c r="K545" s="7"/>
      <c r="L545" s="7"/>
      <c r="M545" s="7"/>
      <c r="N545" s="7"/>
      <c r="O545" s="49"/>
      <c r="P545" s="178"/>
      <c r="Q545" s="2"/>
      <c r="R545" s="2"/>
      <c r="S545" s="2"/>
      <c r="T545" s="2"/>
      <c r="U545" s="2"/>
      <c r="V545" s="2"/>
      <c r="AK545" s="1"/>
      <c r="AP545" s="7"/>
      <c r="AQ545" s="7"/>
      <c r="AR545" s="7"/>
      <c r="AS545" s="7"/>
      <c r="AT545" s="2"/>
      <c r="AU545" s="2"/>
      <c r="AV545" s="2"/>
      <c r="AW545" s="2"/>
      <c r="AY545" s="2"/>
      <c r="BD545" s="100"/>
    </row>
    <row r="546" spans="1:59" outlineLevel="1">
      <c r="A546" t="s">
        <v>2158</v>
      </c>
      <c r="B546" s="58" t="s">
        <v>1607</v>
      </c>
      <c r="C546" s="1">
        <f>SUM(W546:AN546)</f>
        <v>80855</v>
      </c>
      <c r="D546" s="1">
        <v>7</v>
      </c>
      <c r="E546" s="1">
        <f t="shared" ref="E546:E548" si="639">ROUND(W546/($W546+$Y546)*$D546,0)</f>
        <v>3</v>
      </c>
      <c r="F546" s="1"/>
      <c r="G546" s="1">
        <f t="shared" ref="G546:G548" si="640">ROUND(Y546/($W546+$Y546)*$D546,0)</f>
        <v>4</v>
      </c>
      <c r="H546" s="1"/>
      <c r="I546" s="1"/>
      <c r="J546" s="1"/>
      <c r="K546" s="7">
        <f>IF(W546&gt;0,RANK(W546,(W546:Y546,Z546:AN546)),0)</f>
        <v>2</v>
      </c>
      <c r="L546" s="7">
        <f>IF(X546&gt;0,RANK(X546,(W546:Y546,Z546:AN546)),0)</f>
        <v>0</v>
      </c>
      <c r="M546" s="7">
        <f>IF(Y546&gt;0,RANK(Y546,(W546:Y546,Z546:AN546)),0)</f>
        <v>1</v>
      </c>
      <c r="N546" s="7">
        <f>IF(Z546&gt;0,RANK(Z546,(W546:Y546,Z546:AN546)),0)</f>
        <v>4</v>
      </c>
      <c r="O546" s="49">
        <f>MAX(W546:AD546)-LARGE(W546:AD546,2)</f>
        <v>14818</v>
      </c>
      <c r="P546" s="178">
        <f t="shared" si="564"/>
        <v>0.18326634098076805</v>
      </c>
      <c r="Q546" s="2"/>
      <c r="R546" s="2">
        <f t="shared" ref="R546:T549" si="641">IF($C546=0,"-",W546/$C546)</f>
        <v>0.35390513882876756</v>
      </c>
      <c r="S546" s="2">
        <f t="shared" si="641"/>
        <v>0</v>
      </c>
      <c r="T546" s="2">
        <f t="shared" si="641"/>
        <v>0.53717147980953561</v>
      </c>
      <c r="U546" s="2">
        <f>IF($C546=0,"-",Z546/$C546)</f>
        <v>1.6882072846453527E-2</v>
      </c>
      <c r="V546" s="2">
        <f>IF(C546=0,"-",(1-R546-S546-T546-U546))</f>
        <v>9.204130851524335E-2</v>
      </c>
      <c r="W546" s="1">
        <f>SUMIF(County!$AT$2601:$AT$2655,$BA546,County!P$2601:P$2655)</f>
        <v>28615</v>
      </c>
      <c r="Y546" s="1">
        <f>SUMIF(County!$AT$2601:$AT$2655,$BA546,County!R$2601:R$2655)</f>
        <v>43433</v>
      </c>
      <c r="Z546" s="1">
        <f>SUMIF(County!$AT$2601:$AT$2655,$BA546,County!S$2601:S$2655)</f>
        <v>1365</v>
      </c>
      <c r="AA546" s="1">
        <f>SUMIF(County!$AT$2601:$AT$2655,$BA546,County!T$2601:T$2655)</f>
        <v>5802</v>
      </c>
      <c r="AH546" s="1">
        <f>SUMIF(County!$AT$2601:$AT$2655,$BA546,County!AA$2601:AA$2655)</f>
        <v>1336</v>
      </c>
      <c r="AI546" s="1"/>
      <c r="AJ546" s="1">
        <f>SUMIF(County!$AT$2601:$AT$2655,$BA546,County!AC$2601:AC$2655)</f>
        <v>304</v>
      </c>
      <c r="AK546" s="1"/>
      <c r="AP546" s="7">
        <f>IF(AA546&gt;0,RANK(AA546,(W546:Y546,Z546:AN546)),0)</f>
        <v>3</v>
      </c>
      <c r="AQ546" s="7">
        <f>IF(AB546&gt;0,RANK(AB546,(W546:Y546,Z546:AN546)),0)</f>
        <v>0</v>
      </c>
      <c r="AR546" s="7">
        <f>IF(AC546&gt;0,RANK(AC546,(W546:Y546,Z546:AN546)),0)</f>
        <v>0</v>
      </c>
      <c r="AS546" s="7">
        <f>IF(AD546&gt;0,RANK(AD546,(W546:Y546,AD546:AN546)),0)</f>
        <v>0</v>
      </c>
      <c r="AT546" s="2">
        <f t="shared" ref="AT546:AW549" si="642">IF($C546=0,"-",AA546/$C546)</f>
        <v>7.1758085461628845E-2</v>
      </c>
      <c r="AU546" s="2">
        <f t="shared" si="642"/>
        <v>0</v>
      </c>
      <c r="AV546" s="2">
        <f t="shared" si="642"/>
        <v>0</v>
      </c>
      <c r="AW546" s="2">
        <f t="shared" si="642"/>
        <v>0</v>
      </c>
      <c r="AY546" s="2" t="str">
        <f t="shared" si="591"/>
        <v>District 1</v>
      </c>
      <c r="AZ546" t="str">
        <f t="shared" si="592"/>
        <v>WV</v>
      </c>
      <c r="BA546">
        <v>1</v>
      </c>
      <c r="BC546" s="98">
        <v>54</v>
      </c>
      <c r="BD546" s="100">
        <v>901</v>
      </c>
      <c r="BE546" s="107">
        <f>BC546*1000+BD546</f>
        <v>54901</v>
      </c>
      <c r="BF546" t="s">
        <v>2627</v>
      </c>
      <c r="BG546" t="s">
        <v>3208</v>
      </c>
    </row>
    <row r="547" spans="1:59" outlineLevel="1">
      <c r="A547" t="s">
        <v>1576</v>
      </c>
      <c r="B547" s="58" t="s">
        <v>1607</v>
      </c>
      <c r="C547" s="1">
        <f>SUM(W547:AN547)</f>
        <v>76622</v>
      </c>
      <c r="D547" s="1">
        <v>7</v>
      </c>
      <c r="E547" s="1">
        <f t="shared" si="639"/>
        <v>3</v>
      </c>
      <c r="F547" s="1"/>
      <c r="G547" s="1">
        <f t="shared" si="640"/>
        <v>4</v>
      </c>
      <c r="H547" s="1"/>
      <c r="I547" s="1"/>
      <c r="J547" s="1"/>
      <c r="K547" s="7">
        <f>IF(W547&gt;0,RANK(W547,(W547:Y547,Z547:AN547)),0)</f>
        <v>2</v>
      </c>
      <c r="L547" s="7">
        <f>IF(X547&gt;0,RANK(X547,(W547:Y547,Z547:AN547)),0)</f>
        <v>0</v>
      </c>
      <c r="M547" s="7">
        <f>IF(Y547&gt;0,RANK(Y547,(W547:Y547,Z547:AN547)),0)</f>
        <v>1</v>
      </c>
      <c r="N547" s="7">
        <f>IF(Z547&gt;0,RANK(Z547,(W547:Y547,Z547:AN547)),0)</f>
        <v>5</v>
      </c>
      <c r="O547" s="49">
        <f>MAX(W547:AD547)-LARGE(W547:AD547,2)</f>
        <v>7125</v>
      </c>
      <c r="P547" s="178">
        <f t="shared" si="564"/>
        <v>9.2988958784683245E-2</v>
      </c>
      <c r="Q547" s="2"/>
      <c r="R547" s="2">
        <f t="shared" si="641"/>
        <v>0.40746782908303097</v>
      </c>
      <c r="S547" s="2">
        <f t="shared" si="641"/>
        <v>0</v>
      </c>
      <c r="T547" s="2">
        <f t="shared" si="641"/>
        <v>0.50045678786771419</v>
      </c>
      <c r="U547" s="2">
        <f>IF($C547=0,"-",Z547/$C547)</f>
        <v>1.5230612617786014E-2</v>
      </c>
      <c r="V547" s="2">
        <f>IF(C547=0,"-",(1-R547-S547-T547-U547))</f>
        <v>7.6844770431468867E-2</v>
      </c>
      <c r="W547" s="1">
        <f>SUMIF(County!$AT$2601:$AT$2655,$BA547,County!P$2601:P$2655)</f>
        <v>31221</v>
      </c>
      <c r="Y547" s="1">
        <f>SUMIF(County!$AT$2601:$AT$2655,$BA547,County!R$2601:R$2655)</f>
        <v>38346</v>
      </c>
      <c r="Z547" s="1">
        <f>SUMIF(County!$AT$2601:$AT$2655,$BA547,County!S$2601:S$2655)</f>
        <v>1167</v>
      </c>
      <c r="AA547" s="1">
        <f>SUMIF(County!$AT$2601:$AT$2655,$BA547,County!T$2601:T$2655)</f>
        <v>4414</v>
      </c>
      <c r="AH547" s="1">
        <f>SUMIF(County!$AT$2601:$AT$2655,$BA547,County!AA$2601:AA$2655)</f>
        <v>1209</v>
      </c>
      <c r="AI547" s="1"/>
      <c r="AJ547" s="1">
        <f>SUMIF(County!$AT$2601:$AT$2655,$BA547,County!AC$2601:AC$2655)</f>
        <v>265</v>
      </c>
      <c r="AK547" s="1"/>
      <c r="AP547" s="7">
        <f>IF(AA547&gt;0,RANK(AA547,(W547:Y547,Z547:AN547)),0)</f>
        <v>3</v>
      </c>
      <c r="AQ547" s="7">
        <f>IF(AB547&gt;0,RANK(AB547,(W547:Y547,Z547:AN547)),0)</f>
        <v>0</v>
      </c>
      <c r="AR547" s="7">
        <f>IF(AC547&gt;0,RANK(AC547,(W547:Y547,Z547:AN547)),0)</f>
        <v>0</v>
      </c>
      <c r="AS547" s="7">
        <f>IF(AD547&gt;0,RANK(AD547,(W547:Y547,AD547:AN547)),0)</f>
        <v>0</v>
      </c>
      <c r="AT547" s="2">
        <f t="shared" si="642"/>
        <v>5.7607475659732191E-2</v>
      </c>
      <c r="AU547" s="2">
        <f t="shared" si="642"/>
        <v>0</v>
      </c>
      <c r="AV547" s="2">
        <f t="shared" si="642"/>
        <v>0</v>
      </c>
      <c r="AW547" s="2">
        <f t="shared" si="642"/>
        <v>0</v>
      </c>
      <c r="AY547" s="2" t="str">
        <f t="shared" si="591"/>
        <v>District 2</v>
      </c>
      <c r="AZ547" t="str">
        <f t="shared" si="592"/>
        <v>WV</v>
      </c>
      <c r="BA547">
        <v>2</v>
      </c>
      <c r="BC547" s="98">
        <v>54</v>
      </c>
      <c r="BD547" s="100">
        <v>902</v>
      </c>
      <c r="BE547" s="107">
        <f>BC547*1000+BD547</f>
        <v>54902</v>
      </c>
      <c r="BF547" t="s">
        <v>2627</v>
      </c>
      <c r="BG547" t="s">
        <v>3208</v>
      </c>
    </row>
    <row r="548" spans="1:59" outlineLevel="1">
      <c r="A548" t="s">
        <v>1577</v>
      </c>
      <c r="B548" s="58" t="s">
        <v>1607</v>
      </c>
      <c r="C548" s="1">
        <f>SUM(W548:AN548)</f>
        <v>85062</v>
      </c>
      <c r="D548" s="1">
        <v>6</v>
      </c>
      <c r="E548" s="1">
        <f t="shared" si="639"/>
        <v>2</v>
      </c>
      <c r="F548" s="1"/>
      <c r="G548" s="1">
        <f t="shared" si="640"/>
        <v>4</v>
      </c>
      <c r="H548" s="1"/>
      <c r="I548" s="1"/>
      <c r="J548" s="1"/>
      <c r="K548" s="7">
        <f>IF(W548&gt;0,RANK(W548,(W548:Y548,Z548:AN548)),0)</f>
        <v>2</v>
      </c>
      <c r="L548" s="7">
        <f>IF(X548&gt;0,RANK(X548,(W548:Y548,Z548:AN548)),0)</f>
        <v>0</v>
      </c>
      <c r="M548" s="7">
        <f>IF(Y548&gt;0,RANK(Y548,(W548:Y548,Z548:AN548)),0)</f>
        <v>1</v>
      </c>
      <c r="N548" s="7">
        <f>IF(Z548&gt;0,RANK(Z548,(W548:Y548,Z548:AN548)),0)</f>
        <v>5</v>
      </c>
      <c r="O548" s="49">
        <f>MAX(W548:AD548)-LARGE(W548:AD548,2)</f>
        <v>15843</v>
      </c>
      <c r="P548" s="178">
        <f t="shared" si="564"/>
        <v>0.18625238061649149</v>
      </c>
      <c r="Q548" s="2"/>
      <c r="R548" s="2">
        <f t="shared" si="641"/>
        <v>0.31833251040417576</v>
      </c>
      <c r="S548" s="2">
        <f t="shared" si="641"/>
        <v>0</v>
      </c>
      <c r="T548" s="2">
        <f t="shared" si="641"/>
        <v>0.50458489102066728</v>
      </c>
      <c r="U548" s="2">
        <f>IF($C548=0,"-",Z548/$C548)</f>
        <v>1.485974935929087E-2</v>
      </c>
      <c r="V548" s="2">
        <f>IF(C548=0,"-",(1-R548-S548-T548-U548))</f>
        <v>0.16222284921586608</v>
      </c>
      <c r="W548" s="1">
        <f>SUMIF(County!$AT$2601:$AT$2655,$BA548,County!P$2601:P$2655)</f>
        <v>27078</v>
      </c>
      <c r="Y548" s="1">
        <f>SUMIF(County!$AT$2601:$AT$2655,$BA548,County!R$2601:R$2655)</f>
        <v>42921</v>
      </c>
      <c r="Z548" s="1">
        <f>SUMIF(County!$AT$2601:$AT$2655,$BA548,County!S$2601:S$2655)</f>
        <v>1264</v>
      </c>
      <c r="AA548" s="1">
        <f>SUMIF(County!$AT$2601:$AT$2655,$BA548,County!T$2601:T$2655)</f>
        <v>11478</v>
      </c>
      <c r="AH548" s="1">
        <f>SUMIF(County!$AT$2601:$AT$2655,$BA548,County!AA$2601:AA$2655)</f>
        <v>1915</v>
      </c>
      <c r="AI548" s="1"/>
      <c r="AJ548" s="1">
        <f>SUMIF(County!$AT$2601:$AT$2655,$BA548,County!AC$2601:AC$2655)</f>
        <v>406</v>
      </c>
      <c r="AK548" s="1"/>
      <c r="AP548" s="7">
        <f>IF(AA548&gt;0,RANK(AA548,(W548:Y548,Z548:AN548)),0)</f>
        <v>3</v>
      </c>
      <c r="AQ548" s="7">
        <f>IF(AB548&gt;0,RANK(AB548,(W548:Y548,Z548:AN548)),0)</f>
        <v>0</v>
      </c>
      <c r="AR548" s="7">
        <f>IF(AC548&gt;0,RANK(AC548,(W548:Y548,Z548:AN548)),0)</f>
        <v>0</v>
      </c>
      <c r="AS548" s="7">
        <f>IF(AD548&gt;0,RANK(AD548,(W548:Y548,AD548:AN548)),0)</f>
        <v>0</v>
      </c>
      <c r="AT548" s="2">
        <f t="shared" si="642"/>
        <v>0.13493686957748466</v>
      </c>
      <c r="AU548" s="2">
        <f t="shared" si="642"/>
        <v>0</v>
      </c>
      <c r="AV548" s="2">
        <f t="shared" si="642"/>
        <v>0</v>
      </c>
      <c r="AW548" s="2">
        <f t="shared" si="642"/>
        <v>0</v>
      </c>
      <c r="AY548" s="2" t="str">
        <f t="shared" si="591"/>
        <v>District 3</v>
      </c>
      <c r="AZ548" t="str">
        <f t="shared" si="592"/>
        <v>WV</v>
      </c>
      <c r="BA548">
        <v>3</v>
      </c>
      <c r="BC548" s="98">
        <v>54</v>
      </c>
      <c r="BD548" s="100">
        <v>903</v>
      </c>
      <c r="BE548" s="107">
        <f>BC548*1000+BD548</f>
        <v>54903</v>
      </c>
      <c r="BF548" t="s">
        <v>2627</v>
      </c>
      <c r="BG548" t="s">
        <v>3208</v>
      </c>
    </row>
    <row r="549" spans="1:59">
      <c r="A549" t="s">
        <v>1608</v>
      </c>
      <c r="B549" t="s">
        <v>1114</v>
      </c>
      <c r="C549" s="1">
        <f>SUM(W549:AN549)</f>
        <v>242539</v>
      </c>
      <c r="D549" s="1">
        <v>9</v>
      </c>
      <c r="E549" s="1">
        <v>3</v>
      </c>
      <c r="F549" s="1"/>
      <c r="G549" s="1">
        <v>6</v>
      </c>
      <c r="H549" s="1"/>
      <c r="I549" s="1"/>
      <c r="J549" s="1"/>
      <c r="K549" s="7">
        <f>IF(W549&gt;0,RANK(W549,(W549:Y549,Z549:AN549)),0)</f>
        <v>2</v>
      </c>
      <c r="L549" s="7">
        <f>IF(X549&gt;0,RANK(X549,(W549:Y549,Z549:AN549)),0)</f>
        <v>0</v>
      </c>
      <c r="M549" s="7">
        <f>IF(Y549&gt;0,RANK(Y549,(W549:Y549,Z549:AN549)),0)</f>
        <v>1</v>
      </c>
      <c r="N549" s="7">
        <f>IF(Z549&gt;0,RANK(Z549,(W549:Y549,Z549:AN549)),0)</f>
        <v>5</v>
      </c>
      <c r="O549" s="49">
        <f>MAX(W549:AD549)-LARGE(W549:AD549,2)</f>
        <v>37786</v>
      </c>
      <c r="P549" s="178">
        <f t="shared" si="564"/>
        <v>0.15579350125134514</v>
      </c>
      <c r="Q549" s="2"/>
      <c r="R549" s="2">
        <f t="shared" si="641"/>
        <v>0.35835061577725646</v>
      </c>
      <c r="S549" s="2">
        <f t="shared" si="641"/>
        <v>0</v>
      </c>
      <c r="T549" s="2">
        <f t="shared" si="641"/>
        <v>0.51414411702860163</v>
      </c>
      <c r="U549" s="2">
        <f>IF($C549=0,"-",Z549/$C549)</f>
        <v>1.56510911647199E-2</v>
      </c>
      <c r="V549" s="2">
        <f>IF(C549=0,"-",(1-R549-S549-T549-U549))</f>
        <v>0.11185417602942201</v>
      </c>
      <c r="W549" s="1">
        <f>SUM(W546:W548)</f>
        <v>86914</v>
      </c>
      <c r="Y549" s="1">
        <f>SUM(Y546:Y548)</f>
        <v>124700</v>
      </c>
      <c r="Z549" s="1">
        <f>SUM(Z546:Z548)</f>
        <v>3796</v>
      </c>
      <c r="AA549" s="1">
        <f>SUM(AA546:AA548)</f>
        <v>21694</v>
      </c>
      <c r="AH549" s="1">
        <f>SUM(AH546:AH548)</f>
        <v>4460</v>
      </c>
      <c r="AI549" s="1"/>
      <c r="AJ549" s="1">
        <f>SUM(AJ546:AJ548)</f>
        <v>975</v>
      </c>
      <c r="AK549" s="1"/>
      <c r="AP549" s="7">
        <f>IF(AA549&gt;0,RANK(AA549,(W549:Y549,Z549:AN549)),0)</f>
        <v>3</v>
      </c>
      <c r="AQ549" s="7">
        <f>IF(AB549&gt;0,RANK(AB549,(W549:Y549,Z549:AN549)),0)</f>
        <v>0</v>
      </c>
      <c r="AR549" s="7">
        <f>IF(AC549&gt;0,RANK(AC549,(W549:Y549,Z549:AN549)),0)</f>
        <v>0</v>
      </c>
      <c r="AS549" s="7">
        <f>IF(AD549&gt;0,RANK(AD549,(W549:Y549,AD549:AN549)),0)</f>
        <v>0</v>
      </c>
      <c r="AT549" s="2">
        <f t="shared" si="642"/>
        <v>8.9445408779618943E-2</v>
      </c>
      <c r="AU549" s="2">
        <f t="shared" si="642"/>
        <v>0</v>
      </c>
      <c r="AV549" s="2">
        <f t="shared" si="642"/>
        <v>0</v>
      </c>
      <c r="AW549" s="2">
        <f t="shared" si="642"/>
        <v>0</v>
      </c>
      <c r="AY549" s="2" t="str">
        <f t="shared" si="591"/>
        <v>West Virginia</v>
      </c>
      <c r="AZ549" t="str">
        <f t="shared" si="592"/>
        <v>T</v>
      </c>
      <c r="BC549" s="98">
        <v>54</v>
      </c>
      <c r="BD549" s="100"/>
      <c r="BE549" s="107">
        <f>BC549*1000+BD549</f>
        <v>54000</v>
      </c>
      <c r="BF549" t="s">
        <v>1634</v>
      </c>
      <c r="BG549" t="s">
        <v>3208</v>
      </c>
    </row>
    <row r="550" spans="1:59">
      <c r="C550" s="1"/>
      <c r="D550" s="1"/>
      <c r="E550" s="1"/>
      <c r="F550" s="1"/>
      <c r="G550" s="1"/>
      <c r="H550" s="1"/>
      <c r="I550" s="1"/>
      <c r="J550" s="1"/>
      <c r="K550" s="7"/>
      <c r="L550" s="7"/>
      <c r="M550" s="7"/>
      <c r="N550" s="7"/>
      <c r="O550" s="49"/>
      <c r="P550" s="178"/>
      <c r="Q550" s="2"/>
      <c r="R550" s="2"/>
      <c r="S550" s="2"/>
      <c r="T550" s="2"/>
      <c r="U550" s="2"/>
      <c r="V550" s="2"/>
      <c r="AK550" s="1"/>
      <c r="AP550" s="7"/>
      <c r="AQ550" s="7"/>
      <c r="AR550" s="7"/>
      <c r="AS550" s="7"/>
      <c r="AT550" s="2"/>
      <c r="AU550" s="2"/>
      <c r="AV550" s="2"/>
      <c r="AW550" s="2"/>
      <c r="AY550" s="2"/>
      <c r="BD550" s="100"/>
    </row>
    <row r="551" spans="1:59" outlineLevel="1">
      <c r="A551" t="s">
        <v>2158</v>
      </c>
      <c r="B551" t="s">
        <v>2993</v>
      </c>
      <c r="C551" s="1">
        <f t="shared" ref="C551:C559" si="643">SUM(W551:AN551)</f>
        <v>105196</v>
      </c>
      <c r="D551" s="1">
        <v>6</v>
      </c>
      <c r="E551" s="1">
        <f>ROUND(W551/($W551+$Y551)*$D551,0)</f>
        <v>3</v>
      </c>
      <c r="F551" s="1"/>
      <c r="G551" s="1">
        <f t="shared" ref="G551:G558" si="644">ROUND(Y551/($W551+$Y551)*$D551,0)</f>
        <v>3</v>
      </c>
      <c r="H551" s="1"/>
      <c r="I551" s="1"/>
      <c r="J551" s="1"/>
      <c r="K551" s="7">
        <f>IF(W551&gt;0,RANK(W551,(W551:Y551,Z551:AN551)),0)</f>
        <v>2</v>
      </c>
      <c r="L551" s="7">
        <f>IF(X551&gt;0,RANK(X551,(W551:Y551,Z551:AN551)),0)</f>
        <v>0</v>
      </c>
      <c r="M551" s="7">
        <f>IF(Y551&gt;0,RANK(Y551,(W551:Y551,Z551:AN551)),0)</f>
        <v>1</v>
      </c>
      <c r="N551" s="7">
        <f>IF(Z551&gt;0,RANK(Z551,(W551:Y551,Z551:AN551)),0)</f>
        <v>3</v>
      </c>
      <c r="O551" s="49">
        <f t="shared" ref="O551:O559" si="645">MAX(W551:AD551)-LARGE(W551:AD551,2)</f>
        <v>9977</v>
      </c>
      <c r="P551" s="178">
        <f t="shared" si="564"/>
        <v>9.4842009201870789E-2</v>
      </c>
      <c r="Q551" s="2"/>
      <c r="R551" s="2">
        <f t="shared" ref="R551:R559" si="646">IF($C551=0,"-",W551/$C551)</f>
        <v>0.45085364462527094</v>
      </c>
      <c r="S551" s="2">
        <f t="shared" ref="S551:S559" si="647">IF($C551=0,"-",X551/$C551)</f>
        <v>0</v>
      </c>
      <c r="T551" s="2">
        <f t="shared" ref="T551:T559" si="648">IF($C551=0,"-",Y551/$C551)</f>
        <v>0.54569565382714169</v>
      </c>
      <c r="U551" s="2">
        <f t="shared" ref="U551:U559" si="649">IF($C551=0,"-",Z551/$C551)</f>
        <v>1.5019582493630936E-3</v>
      </c>
      <c r="V551" s="2">
        <f t="shared" ref="V551:V559" si="650">IF(C551=0,"-",(1-R551-S551-T551-U551))</f>
        <v>1.9487432982243267E-3</v>
      </c>
      <c r="W551" s="1">
        <f>SUMIF(County!$AT$2658:$AT$2729,$BA551,County!P$2658:P$2729)+SUMIF('Cong Dist'!$BA$1967:$BA$1993,$BA551,'Cong Dist'!W$1967:W$1993)</f>
        <v>47428</v>
      </c>
      <c r="Y551" s="1">
        <f>SUMIF(County!$AT$2658:$AT$2729,$BA551,County!R$2658:R$2729)+SUMIF('Cong Dist'!$BA$1967:$BA$1993,$BA551,'Cong Dist'!Y$1967:Y$1993)</f>
        <v>57405</v>
      </c>
      <c r="Z551" s="1">
        <f>SUMIF(County!$AT$2658:$AT$2729,$BA551,County!S$2658:S$2729)+SUMIF('Cong Dist'!$BA$1967:$BA$1993,$BA551,'Cong Dist'!Z$1967:Z$1993)</f>
        <v>158</v>
      </c>
      <c r="AE551" s="1">
        <f>SUMIF(County!$AT$2658:$AT$2729,$BA551,County!X$2658:X$2729)+SUMIF('Cong Dist'!$BA$1967:$BA$1993,$BA551,'Cong Dist'!AE$1967:AE$1993)</f>
        <v>148</v>
      </c>
      <c r="AF551" s="1">
        <f>SUMIF(County!$AT$2658:$AT$2729,$BA551,County!Y$2658:Y$2729)+SUMIF('Cong Dist'!$BA$1967:$BA$1993,$BA551,'Cong Dist'!AF$1967:AF$1993)</f>
        <v>57</v>
      </c>
      <c r="AH551" s="1"/>
      <c r="AJ551" s="1">
        <f>SUMIF(County!$AT$2658:$AT$2729,$BA551,County!AC$2658:AC$2729)+SUMIF('Cong Dist'!$BA$1967:$BA$1993,$BA551,'Cong Dist'!AJ$1967:AJ$1993)</f>
        <v>0</v>
      </c>
      <c r="AK551" s="1"/>
      <c r="AP551" s="7">
        <f>IF(AA551&gt;0,RANK(AA551,(W551:Y551,Z551:AN551)),0)</f>
        <v>0</v>
      </c>
      <c r="AQ551" s="7">
        <f>IF(AB551&gt;0,RANK(AB551,(W551:Y551,Z551:AN551)),0)</f>
        <v>0</v>
      </c>
      <c r="AR551" s="7">
        <f>IF(AC551&gt;0,RANK(AC551,(W551:Y551,Z551:AN551)),0)</f>
        <v>0</v>
      </c>
      <c r="AS551" s="7">
        <f>IF(AD551&gt;0,RANK(AD551,(W551:Y551,AD551:AN551)),0)</f>
        <v>0</v>
      </c>
      <c r="AT551" s="2">
        <f t="shared" ref="AT551:AT559" si="651">IF($C551=0,"-",AA551/$C551)</f>
        <v>0</v>
      </c>
      <c r="AU551" s="2">
        <f t="shared" ref="AU551:AU559" si="652">IF($C551=0,"-",AB551/$C551)</f>
        <v>0</v>
      </c>
      <c r="AV551" s="2">
        <f t="shared" ref="AV551:AV559" si="653">IF($C551=0,"-",AC551/$C551)</f>
        <v>0</v>
      </c>
      <c r="AW551" s="2">
        <f t="shared" ref="AW551:AW559" si="654">IF($C551=0,"-",AD551/$C551)</f>
        <v>0</v>
      </c>
      <c r="AY551" s="2" t="str">
        <f t="shared" si="591"/>
        <v>District 1</v>
      </c>
      <c r="AZ551" t="str">
        <f t="shared" si="592"/>
        <v>WI</v>
      </c>
      <c r="BA551">
        <v>1</v>
      </c>
      <c r="BC551" s="98">
        <v>55</v>
      </c>
      <c r="BD551" s="100">
        <v>901</v>
      </c>
      <c r="BE551" s="107">
        <f t="shared" ref="BE551:BE559" si="655">BC551*1000+BD551</f>
        <v>55901</v>
      </c>
      <c r="BF551" t="s">
        <v>2627</v>
      </c>
      <c r="BG551" t="s">
        <v>3208</v>
      </c>
    </row>
    <row r="552" spans="1:59" outlineLevel="1">
      <c r="A552" t="s">
        <v>1576</v>
      </c>
      <c r="B552" t="s">
        <v>2993</v>
      </c>
      <c r="C552" s="1">
        <f t="shared" si="643"/>
        <v>206353</v>
      </c>
      <c r="D552" s="1">
        <v>11</v>
      </c>
      <c r="E552" s="1">
        <f t="shared" ref="E552:E558" si="656">ROUND(W552/($W552+$Y552)*$D552,0)</f>
        <v>4</v>
      </c>
      <c r="F552" s="1"/>
      <c r="G552" s="1">
        <f t="shared" si="644"/>
        <v>7</v>
      </c>
      <c r="H552" s="1"/>
      <c r="I552" s="1"/>
      <c r="J552" s="1"/>
      <c r="K552" s="7">
        <f>IF(W552&gt;0,RANK(W552,(W552:Y552,Z552:AN552)),0)</f>
        <v>2</v>
      </c>
      <c r="L552" s="7">
        <f>IF(X552&gt;0,RANK(X552,(W552:Y552,Z552:AN552)),0)</f>
        <v>0</v>
      </c>
      <c r="M552" s="7">
        <f>IF(Y552&gt;0,RANK(Y552,(W552:Y552,Z552:AN552)),0)</f>
        <v>1</v>
      </c>
      <c r="N552" s="7">
        <f>IF(Z552&gt;0,RANK(Z552,(W552:Y552,Z552:AN552)),0)</f>
        <v>4</v>
      </c>
      <c r="O552" s="49">
        <f t="shared" si="645"/>
        <v>50112</v>
      </c>
      <c r="P552" s="178">
        <f t="shared" si="564"/>
        <v>0.24284599690821068</v>
      </c>
      <c r="Q552" s="2"/>
      <c r="R552" s="2">
        <f t="shared" si="646"/>
        <v>0.37730006348344824</v>
      </c>
      <c r="S552" s="2">
        <f t="shared" si="647"/>
        <v>0</v>
      </c>
      <c r="T552" s="2">
        <f t="shared" si="648"/>
        <v>0.62014606039165898</v>
      </c>
      <c r="U552" s="2">
        <f t="shared" si="649"/>
        <v>9.8375114488279797E-4</v>
      </c>
      <c r="V552" s="2">
        <f t="shared" si="650"/>
        <v>1.5701249800099753E-3</v>
      </c>
      <c r="W552" s="1">
        <f>SUMIF(County!$AT$2658:$AT$2729,$BA552,County!P$2658:P$2729)+SUMIF('Cong Dist'!$BA$1967:$BA$1993,$BA552,'Cong Dist'!W$1967:W$1993)</f>
        <v>77857</v>
      </c>
      <c r="Y552" s="1">
        <f>SUMIF(County!$AT$2658:$AT$2729,$BA552,County!R$2658:R$2729)+SUMIF('Cong Dist'!$BA$1967:$BA$1993,$BA552,'Cong Dist'!Y$1967:Y$1993)</f>
        <v>127969</v>
      </c>
      <c r="Z552" s="1">
        <f>SUMIF(County!$AT$2658:$AT$2729,$BA552,County!S$2658:S$2729)+SUMIF('Cong Dist'!$BA$1967:$BA$1993,$BA552,'Cong Dist'!Z$1967:Z$1993)</f>
        <v>203</v>
      </c>
      <c r="AE552" s="1">
        <f>SUMIF(County!$AT$2658:$AT$2729,$BA552,County!X$2658:X$2729)+SUMIF('Cong Dist'!$BA$1967:$BA$1993,$BA552,'Cong Dist'!AE$1967:AE$1993)</f>
        <v>239</v>
      </c>
      <c r="AF552" s="1">
        <f>SUMIF(County!$AT$2658:$AT$2729,$BA552,County!Y$2658:Y$2729)+SUMIF('Cong Dist'!$BA$1967:$BA$1993,$BA552,'Cong Dist'!AF$1967:AF$1993)</f>
        <v>85</v>
      </c>
      <c r="AH552" s="1"/>
      <c r="AJ552" s="1">
        <f>SUMIF(County!$AT$2658:$AT$2729,$BA552,County!AC$2658:AC$2729)+SUMIF('Cong Dist'!$BA$1967:$BA$1993,$BA552,'Cong Dist'!AJ$1967:AJ$1993)</f>
        <v>0</v>
      </c>
      <c r="AK552" s="1"/>
      <c r="AP552" s="7">
        <f>IF(AA552&gt;0,RANK(AA552,(W552:Y552,Z552:AN552)),0)</f>
        <v>0</v>
      </c>
      <c r="AQ552" s="7">
        <f>IF(AB552&gt;0,RANK(AB552,(W552:Y552,Z552:AN552)),0)</f>
        <v>0</v>
      </c>
      <c r="AR552" s="7">
        <f>IF(AC552&gt;0,RANK(AC552,(W552:Y552,Z552:AN552)),0)</f>
        <v>0</v>
      </c>
      <c r="AS552" s="7">
        <f>IF(AD552&gt;0,RANK(AD552,(W552:Y552,AD552:AN552)),0)</f>
        <v>0</v>
      </c>
      <c r="AT552" s="2">
        <f t="shared" si="651"/>
        <v>0</v>
      </c>
      <c r="AU552" s="2">
        <f t="shared" si="652"/>
        <v>0</v>
      </c>
      <c r="AV552" s="2">
        <f t="shared" si="653"/>
        <v>0</v>
      </c>
      <c r="AW552" s="2">
        <f t="shared" si="654"/>
        <v>0</v>
      </c>
      <c r="AY552" s="2" t="str">
        <f t="shared" si="591"/>
        <v>District 2</v>
      </c>
      <c r="AZ552" t="str">
        <f t="shared" si="592"/>
        <v>WI</v>
      </c>
      <c r="BA552">
        <v>2</v>
      </c>
      <c r="BC552" s="98">
        <v>55</v>
      </c>
      <c r="BD552" s="100">
        <v>902</v>
      </c>
      <c r="BE552" s="107">
        <f t="shared" si="655"/>
        <v>55902</v>
      </c>
      <c r="BF552" t="s">
        <v>2627</v>
      </c>
      <c r="BG552" t="s">
        <v>3208</v>
      </c>
    </row>
    <row r="553" spans="1:59" outlineLevel="1">
      <c r="A553" t="s">
        <v>1577</v>
      </c>
      <c r="B553" t="s">
        <v>2993</v>
      </c>
      <c r="C553" s="1">
        <f t="shared" si="643"/>
        <v>124293</v>
      </c>
      <c r="D553" s="1">
        <v>7</v>
      </c>
      <c r="E553" s="1">
        <f t="shared" si="656"/>
        <v>3</v>
      </c>
      <c r="F553" s="1"/>
      <c r="G553" s="1">
        <f t="shared" si="644"/>
        <v>4</v>
      </c>
      <c r="H553" s="1"/>
      <c r="I553" s="1"/>
      <c r="J553" s="1"/>
      <c r="K553" s="7">
        <f>IF(W553&gt;0,RANK(W553,(W553:Y553,Z553:AN553)),0)</f>
        <v>2</v>
      </c>
      <c r="L553" s="7">
        <f>IF(X553&gt;0,RANK(X553,(W553:Y553,Z553:AN553)),0)</f>
        <v>0</v>
      </c>
      <c r="M553" s="7">
        <f>IF(Y553&gt;0,RANK(Y553,(W553:Y553,Z553:AN553)),0)</f>
        <v>1</v>
      </c>
      <c r="N553" s="7">
        <f>IF(Z553&gt;0,RANK(Z553,(W553:Y553,Z553:AN553)),0)</f>
        <v>3</v>
      </c>
      <c r="O553" s="49">
        <f t="shared" si="645"/>
        <v>28295</v>
      </c>
      <c r="P553" s="178">
        <f t="shared" si="564"/>
        <v>0.22764757468240368</v>
      </c>
      <c r="Q553" s="2"/>
      <c r="R553" s="2">
        <f t="shared" si="646"/>
        <v>0.38410047227116573</v>
      </c>
      <c r="S553" s="2">
        <f t="shared" si="647"/>
        <v>0</v>
      </c>
      <c r="T553" s="2">
        <f t="shared" si="648"/>
        <v>0.61174804695356944</v>
      </c>
      <c r="U553" s="2">
        <f t="shared" si="649"/>
        <v>2.1401044306598119E-3</v>
      </c>
      <c r="V553" s="2">
        <f t="shared" si="650"/>
        <v>2.0113763446050256E-3</v>
      </c>
      <c r="W553" s="1">
        <f>SUMIF(County!$AT$2658:$AT$2729,$BA553,County!P$2658:P$2729)+SUMIF('Cong Dist'!$BA$1967:$BA$1993,$BA553,'Cong Dist'!W$1967:W$1993)</f>
        <v>47741</v>
      </c>
      <c r="Y553" s="1">
        <f>SUMIF(County!$AT$2658:$AT$2729,$BA553,County!R$2658:R$2729)+SUMIF('Cong Dist'!$BA$1967:$BA$1993,$BA553,'Cong Dist'!Y$1967:Y$1993)</f>
        <v>76036</v>
      </c>
      <c r="Z553" s="1">
        <f>SUMIF(County!$AT$2658:$AT$2729,$BA553,County!S$2658:S$2729)+SUMIF('Cong Dist'!$BA$1967:$BA$1993,$BA553,'Cong Dist'!Z$1967:Z$1993)</f>
        <v>266</v>
      </c>
      <c r="AE553" s="1">
        <f>SUMIF(County!$AT$2658:$AT$2729,$BA553,County!X$2658:X$2729)+SUMIF('Cong Dist'!$BA$1967:$BA$1993,$BA553,'Cong Dist'!AE$1967:AE$1993)</f>
        <v>207</v>
      </c>
      <c r="AF553" s="1">
        <f>SUMIF(County!$AT$2658:$AT$2729,$BA553,County!Y$2658:Y$2729)+SUMIF('Cong Dist'!$BA$1967:$BA$1993,$BA553,'Cong Dist'!AF$1967:AF$1993)</f>
        <v>34</v>
      </c>
      <c r="AH553" s="1"/>
      <c r="AJ553" s="1">
        <f>SUMIF(County!$AT$2658:$AT$2729,$BA553,County!AC$2658:AC$2729)+SUMIF('Cong Dist'!$BA$1967:$BA$1993,$BA553,'Cong Dist'!AJ$1967:AJ$1993)</f>
        <v>9</v>
      </c>
      <c r="AK553" s="1"/>
      <c r="AP553" s="7">
        <f>IF(AA553&gt;0,RANK(AA553,(W553:Y553,Z553:AN553)),0)</f>
        <v>0</v>
      </c>
      <c r="AQ553" s="7">
        <f>IF(AB553&gt;0,RANK(AB553,(W553:Y553,Z553:AN553)),0)</f>
        <v>0</v>
      </c>
      <c r="AR553" s="7">
        <f>IF(AC553&gt;0,RANK(AC553,(W553:Y553,Z553:AN553)),0)</f>
        <v>0</v>
      </c>
      <c r="AS553" s="7">
        <f>IF(AD553&gt;0,RANK(AD553,(W553:Y553,AD553:AN553)),0)</f>
        <v>0</v>
      </c>
      <c r="AT553" s="2">
        <f t="shared" si="651"/>
        <v>0</v>
      </c>
      <c r="AU553" s="2">
        <f t="shared" si="652"/>
        <v>0</v>
      </c>
      <c r="AV553" s="2">
        <f t="shared" si="653"/>
        <v>0</v>
      </c>
      <c r="AW553" s="2">
        <f t="shared" si="654"/>
        <v>0</v>
      </c>
      <c r="AY553" s="2" t="str">
        <f t="shared" si="591"/>
        <v>District 3</v>
      </c>
      <c r="AZ553" t="str">
        <f t="shared" si="592"/>
        <v>WI</v>
      </c>
      <c r="BA553">
        <v>3</v>
      </c>
      <c r="BC553" s="98">
        <v>55</v>
      </c>
      <c r="BD553" s="100">
        <v>903</v>
      </c>
      <c r="BE553" s="107">
        <f t="shared" si="655"/>
        <v>55903</v>
      </c>
      <c r="BF553" t="s">
        <v>2627</v>
      </c>
      <c r="BG553" t="s">
        <v>3208</v>
      </c>
    </row>
    <row r="554" spans="1:59" outlineLevel="1">
      <c r="A554" t="s">
        <v>1841</v>
      </c>
      <c r="B554" t="s">
        <v>2993</v>
      </c>
      <c r="C554" s="1">
        <f t="shared" si="643"/>
        <v>153158</v>
      </c>
      <c r="D554" s="1">
        <v>10</v>
      </c>
      <c r="E554" s="1">
        <f t="shared" si="656"/>
        <v>5</v>
      </c>
      <c r="F554" s="1"/>
      <c r="G554" s="1">
        <f t="shared" si="644"/>
        <v>5</v>
      </c>
      <c r="H554" s="1"/>
      <c r="I554" s="1"/>
      <c r="J554" s="1"/>
      <c r="K554" s="7">
        <f>IF(W554&gt;0,RANK(W554,(W554:Y554,Z554:AN554)),0)</f>
        <v>1</v>
      </c>
      <c r="L554" s="7">
        <f>IF(X554&gt;0,RANK(X554,(W554:Y554,Z554:AN554)),0)</f>
        <v>0</v>
      </c>
      <c r="M554" s="7">
        <f>IF(Y554&gt;0,RANK(Y554,(W554:Y554,Z554:AN554)),0)</f>
        <v>2</v>
      </c>
      <c r="N554" s="7">
        <f>IF(Z554&gt;0,RANK(Z554,(W554:Y554,Z554:AN554)),0)</f>
        <v>3</v>
      </c>
      <c r="O554" s="49">
        <f t="shared" si="645"/>
        <v>8887</v>
      </c>
      <c r="P554" s="178">
        <f t="shared" si="564"/>
        <v>5.8025046030896199E-2</v>
      </c>
      <c r="Q554" s="2"/>
      <c r="R554" s="2">
        <f t="shared" si="646"/>
        <v>0.52755324566787243</v>
      </c>
      <c r="S554" s="2">
        <f t="shared" si="647"/>
        <v>0</v>
      </c>
      <c r="T554" s="2">
        <f t="shared" si="648"/>
        <v>0.46952819963697617</v>
      </c>
      <c r="U554" s="2">
        <f t="shared" si="649"/>
        <v>1.3254286423170843E-3</v>
      </c>
      <c r="V554" s="2">
        <f t="shared" si="650"/>
        <v>1.5931260528343142E-3</v>
      </c>
      <c r="W554" s="1">
        <f>SUMIF(County!$AT$2658:$AT$2729,$BA554,County!P$2658:P$2729)+SUMIF('Cong Dist'!$BA$1967:$BA$1993,$BA554,'Cong Dist'!W$1967:W$1993)</f>
        <v>80799</v>
      </c>
      <c r="Y554" s="1">
        <f>SUMIF(County!$AT$2658:$AT$2729,$BA554,County!R$2658:R$2729)+SUMIF('Cong Dist'!$BA$1967:$BA$1993,$BA554,'Cong Dist'!Y$1967:Y$1993)</f>
        <v>71912</v>
      </c>
      <c r="Z554" s="1">
        <f>SUMIF(County!$AT$2658:$AT$2729,$BA554,County!S$2658:S$2729)+SUMIF('Cong Dist'!$BA$1967:$BA$1993,$BA554,'Cong Dist'!Z$1967:Z$1993)</f>
        <v>203</v>
      </c>
      <c r="AE554" s="1">
        <f>SUMIF(County!$AT$2658:$AT$2729,$BA554,County!X$2658:X$2729)+SUMIF('Cong Dist'!$BA$1967:$BA$1993,$BA554,'Cong Dist'!AE$1967:AE$1993)</f>
        <v>159</v>
      </c>
      <c r="AF554" s="1">
        <f>SUMIF(County!$AT$2658:$AT$2729,$BA554,County!Y$2658:Y$2729)+SUMIF('Cong Dist'!$BA$1967:$BA$1993,$BA554,'Cong Dist'!AF$1967:AF$1993)</f>
        <v>84</v>
      </c>
      <c r="AH554" s="1"/>
      <c r="AJ554" s="1">
        <f>SUMIF(County!$AT$2658:$AT$2729,$BA554,County!AC$2658:AC$2729)+SUMIF('Cong Dist'!$BA$1967:$BA$1993,$BA554,'Cong Dist'!AJ$1967:AJ$1993)</f>
        <v>1</v>
      </c>
      <c r="AK554" s="1"/>
      <c r="AP554" s="7">
        <f>IF(AA554&gt;0,RANK(AA554,(W554:Y554,Z554:AN554)),0)</f>
        <v>0</v>
      </c>
      <c r="AQ554" s="7">
        <f>IF(AB554&gt;0,RANK(AB554,(W554:Y554,Z554:AN554)),0)</f>
        <v>0</v>
      </c>
      <c r="AR554" s="7">
        <f>IF(AC554&gt;0,RANK(AC554,(W554:Y554,Z554:AN554)),0)</f>
        <v>0</v>
      </c>
      <c r="AS554" s="7">
        <f>IF(AD554&gt;0,RANK(AD554,(W554:Y554,AD554:AN554)),0)</f>
        <v>0</v>
      </c>
      <c r="AT554" s="2">
        <f t="shared" si="651"/>
        <v>0</v>
      </c>
      <c r="AU554" s="2">
        <f t="shared" si="652"/>
        <v>0</v>
      </c>
      <c r="AV554" s="2">
        <f t="shared" si="653"/>
        <v>0</v>
      </c>
      <c r="AW554" s="2">
        <f t="shared" si="654"/>
        <v>0</v>
      </c>
      <c r="AY554" s="2" t="str">
        <f t="shared" si="591"/>
        <v>District 4</v>
      </c>
      <c r="AZ554" t="str">
        <f t="shared" si="592"/>
        <v>WI</v>
      </c>
      <c r="BA554">
        <v>4</v>
      </c>
      <c r="BC554" s="98">
        <v>55</v>
      </c>
      <c r="BD554" s="100">
        <v>904</v>
      </c>
      <c r="BE554" s="107">
        <f t="shared" si="655"/>
        <v>55904</v>
      </c>
      <c r="BF554" t="s">
        <v>2627</v>
      </c>
      <c r="BG554" t="s">
        <v>3208</v>
      </c>
    </row>
    <row r="555" spans="1:59" outlineLevel="1">
      <c r="A555" t="s">
        <v>1796</v>
      </c>
      <c r="B555" t="s">
        <v>2993</v>
      </c>
      <c r="C555" s="1">
        <f t="shared" si="643"/>
        <v>101364</v>
      </c>
      <c r="D555" s="1">
        <v>5</v>
      </c>
      <c r="E555" s="1">
        <f t="shared" si="656"/>
        <v>2</v>
      </c>
      <c r="F555" s="1"/>
      <c r="G555" s="1">
        <f t="shared" si="644"/>
        <v>3</v>
      </c>
      <c r="H555" s="1"/>
      <c r="I555" s="1"/>
      <c r="J555" s="1"/>
      <c r="K555" s="7">
        <f>IF(W555&gt;0,RANK(W555,(W555:Y555,Z555:AN555)),0)</f>
        <v>2</v>
      </c>
      <c r="L555" s="7">
        <f>IF(X555&gt;0,RANK(X555,(W555:Y555,Z555:AN555)),0)</f>
        <v>0</v>
      </c>
      <c r="M555" s="7">
        <f>IF(Y555&gt;0,RANK(Y555,(W555:Y555,Z555:AN555)),0)</f>
        <v>1</v>
      </c>
      <c r="N555" s="7">
        <f>IF(Z555&gt;0,RANK(Z555,(W555:Y555,Z555:AN555)),0)</f>
        <v>3</v>
      </c>
      <c r="O555" s="49">
        <f t="shared" si="645"/>
        <v>8844</v>
      </c>
      <c r="P555" s="178">
        <f t="shared" si="564"/>
        <v>8.7249911211080861E-2</v>
      </c>
      <c r="Q555" s="2"/>
      <c r="R555" s="2">
        <f t="shared" si="646"/>
        <v>0.45470778580166527</v>
      </c>
      <c r="S555" s="2">
        <f t="shared" si="647"/>
        <v>0</v>
      </c>
      <c r="T555" s="2">
        <f t="shared" si="648"/>
        <v>0.5419576970127461</v>
      </c>
      <c r="U555" s="2">
        <f t="shared" si="649"/>
        <v>1.489680754508504E-3</v>
      </c>
      <c r="V555" s="2">
        <f t="shared" si="650"/>
        <v>1.8448364310801328E-3</v>
      </c>
      <c r="W555" s="1">
        <f>SUMIF(County!$AT$2658:$AT$2729,$BA555,County!P$2658:P$2729)+SUMIF('Cong Dist'!$BA$1967:$BA$1993,$BA555,'Cong Dist'!W$1967:W$1993)</f>
        <v>46091</v>
      </c>
      <c r="Y555" s="1">
        <f>SUMIF(County!$AT$2658:$AT$2729,$BA555,County!R$2658:R$2729)+SUMIF('Cong Dist'!$BA$1967:$BA$1993,$BA555,'Cong Dist'!Y$1967:Y$1993)</f>
        <v>54935</v>
      </c>
      <c r="Z555" s="1">
        <f>SUMIF(County!$AT$2658:$AT$2729,$BA555,County!S$2658:S$2729)+SUMIF('Cong Dist'!$BA$1967:$BA$1993,$BA555,'Cong Dist'!Z$1967:Z$1993)</f>
        <v>151</v>
      </c>
      <c r="AE555" s="1">
        <f>SUMIF(County!$AT$2658:$AT$2729,$BA555,County!X$2658:X$2729)+SUMIF('Cong Dist'!$BA$1967:$BA$1993,$BA555,'Cong Dist'!AE$1967:AE$1993)</f>
        <v>134</v>
      </c>
      <c r="AF555" s="1">
        <f>SUMIF(County!$AT$2658:$AT$2729,$BA555,County!Y$2658:Y$2729)+SUMIF('Cong Dist'!$BA$1967:$BA$1993,$BA555,'Cong Dist'!AF$1967:AF$1993)</f>
        <v>52</v>
      </c>
      <c r="AH555" s="1"/>
      <c r="AJ555" s="1">
        <f>SUMIF(County!$AT$2658:$AT$2729,$BA555,County!AC$2658:AC$2729)+SUMIF('Cong Dist'!$BA$1967:$BA$1993,$BA555,'Cong Dist'!AJ$1967:AJ$1993)</f>
        <v>1</v>
      </c>
      <c r="AK555" s="1"/>
      <c r="AP555" s="7">
        <f>IF(AA555&gt;0,RANK(AA555,(W555:Y555,Z555:AN555)),0)</f>
        <v>0</v>
      </c>
      <c r="AQ555" s="7">
        <f>IF(AB555&gt;0,RANK(AB555,(W555:Y555,Z555:AN555)),0)</f>
        <v>0</v>
      </c>
      <c r="AR555" s="7">
        <f>IF(AC555&gt;0,RANK(AC555,(W555:Y555,Z555:AN555)),0)</f>
        <v>0</v>
      </c>
      <c r="AS555" s="7">
        <f>IF(AD555&gt;0,RANK(AD555,(W555:Y555,AD555:AN555)),0)</f>
        <v>0</v>
      </c>
      <c r="AT555" s="2">
        <f t="shared" si="651"/>
        <v>0</v>
      </c>
      <c r="AU555" s="2">
        <f t="shared" si="652"/>
        <v>0</v>
      </c>
      <c r="AV555" s="2">
        <f t="shared" si="653"/>
        <v>0</v>
      </c>
      <c r="AW555" s="2">
        <f t="shared" si="654"/>
        <v>0</v>
      </c>
      <c r="AY555" s="2" t="str">
        <f t="shared" si="591"/>
        <v>District 5</v>
      </c>
      <c r="AZ555" t="str">
        <f t="shared" si="592"/>
        <v>WI</v>
      </c>
      <c r="BA555">
        <v>5</v>
      </c>
      <c r="BC555" s="98">
        <v>55</v>
      </c>
      <c r="BD555" s="100">
        <v>905</v>
      </c>
      <c r="BE555" s="107">
        <f t="shared" si="655"/>
        <v>55905</v>
      </c>
      <c r="BF555" t="s">
        <v>2627</v>
      </c>
      <c r="BG555" t="s">
        <v>3208</v>
      </c>
    </row>
    <row r="556" spans="1:59" outlineLevel="1">
      <c r="A556" t="s">
        <v>1775</v>
      </c>
      <c r="B556" t="s">
        <v>2993</v>
      </c>
      <c r="C556" s="1">
        <f t="shared" si="643"/>
        <v>106450</v>
      </c>
      <c r="D556" s="1">
        <v>6</v>
      </c>
      <c r="E556" s="1">
        <f t="shared" si="656"/>
        <v>3</v>
      </c>
      <c r="F556" s="1"/>
      <c r="G556" s="1">
        <f t="shared" si="644"/>
        <v>3</v>
      </c>
      <c r="H556" s="1"/>
      <c r="I556" s="1"/>
      <c r="J556" s="1"/>
      <c r="K556" s="7">
        <f>IF(W556&gt;0,RANK(W556,(W556:Y556,Z556:AN556)),0)</f>
        <v>2</v>
      </c>
      <c r="L556" s="7">
        <f>IF(X556&gt;0,RANK(X556,(W556:Y556,Z556:AN556)),0)</f>
        <v>0</v>
      </c>
      <c r="M556" s="7">
        <f>IF(Y556&gt;0,RANK(Y556,(W556:Y556,Z556:AN556)),0)</f>
        <v>1</v>
      </c>
      <c r="N556" s="7">
        <f>IF(Z556&gt;0,RANK(Z556,(W556:Y556,Z556:AN556)),0)</f>
        <v>3</v>
      </c>
      <c r="O556" s="49">
        <f t="shared" si="645"/>
        <v>16142</v>
      </c>
      <c r="P556" s="178">
        <f t="shared" si="564"/>
        <v>0.15163926726162519</v>
      </c>
      <c r="Q556" s="2"/>
      <c r="R556" s="2">
        <f t="shared" si="646"/>
        <v>0.42222639736965711</v>
      </c>
      <c r="S556" s="2">
        <f t="shared" si="647"/>
        <v>0</v>
      </c>
      <c r="T556" s="2">
        <f t="shared" si="648"/>
        <v>0.5738656646312823</v>
      </c>
      <c r="U556" s="2">
        <f t="shared" si="649"/>
        <v>1.8976045091592298E-3</v>
      </c>
      <c r="V556" s="2">
        <f t="shared" si="650"/>
        <v>2.0103334899012992E-3</v>
      </c>
      <c r="W556" s="1">
        <f>SUMIF(County!$AT$2658:$AT$2729,$BA556,County!P$2658:P$2729)+SUMIF('Cong Dist'!$BA$1967:$BA$1993,$BA556,'Cong Dist'!W$1967:W$1993)</f>
        <v>44946</v>
      </c>
      <c r="Y556" s="1">
        <f>SUMIF(County!$AT$2658:$AT$2729,$BA556,County!R$2658:R$2729)+SUMIF('Cong Dist'!$BA$1967:$BA$1993,$BA556,'Cong Dist'!Y$1967:Y$1993)</f>
        <v>61088</v>
      </c>
      <c r="Z556" s="1">
        <f>SUMIF(County!$AT$2658:$AT$2729,$BA556,County!S$2658:S$2729)+SUMIF('Cong Dist'!$BA$1967:$BA$1993,$BA556,'Cong Dist'!Z$1967:Z$1993)</f>
        <v>202</v>
      </c>
      <c r="AE556" s="1">
        <f>SUMIF(County!$AT$2658:$AT$2729,$BA556,County!X$2658:X$2729)+SUMIF('Cong Dist'!$BA$1967:$BA$1993,$BA556,'Cong Dist'!AE$1967:AE$1993)</f>
        <v>172</v>
      </c>
      <c r="AF556" s="1">
        <f>SUMIF(County!$AT$2658:$AT$2729,$BA556,County!Y$2658:Y$2729)+SUMIF('Cong Dist'!$BA$1967:$BA$1993,$BA556,'Cong Dist'!AF$1967:AF$1993)</f>
        <v>38</v>
      </c>
      <c r="AH556" s="1"/>
      <c r="AJ556" s="1">
        <f>SUMIF(County!$AT$2658:$AT$2729,$BA556,County!AC$2658:AC$2729)+SUMIF('Cong Dist'!$BA$1967:$BA$1993,$BA556,'Cong Dist'!AJ$1967:AJ$1993)</f>
        <v>4</v>
      </c>
      <c r="AK556" s="1"/>
      <c r="AP556" s="7">
        <f>IF(AA556&gt;0,RANK(AA556,(W556:Y556,Z556:AN556)),0)</f>
        <v>0</v>
      </c>
      <c r="AQ556" s="7">
        <f>IF(AB556&gt;0,RANK(AB556,(W556:Y556,Z556:AN556)),0)</f>
        <v>0</v>
      </c>
      <c r="AR556" s="7">
        <f>IF(AC556&gt;0,RANK(AC556,(W556:Y556,Z556:AN556)),0)</f>
        <v>0</v>
      </c>
      <c r="AS556" s="7">
        <f>IF(AD556&gt;0,RANK(AD556,(W556:Y556,AD556:AN556)),0)</f>
        <v>0</v>
      </c>
      <c r="AT556" s="2">
        <f t="shared" si="651"/>
        <v>0</v>
      </c>
      <c r="AU556" s="2">
        <f t="shared" si="652"/>
        <v>0</v>
      </c>
      <c r="AV556" s="2">
        <f t="shared" si="653"/>
        <v>0</v>
      </c>
      <c r="AW556" s="2">
        <f t="shared" si="654"/>
        <v>0</v>
      </c>
      <c r="AY556" s="2" t="str">
        <f t="shared" si="591"/>
        <v>District 6</v>
      </c>
      <c r="AZ556" t="str">
        <f t="shared" si="592"/>
        <v>WI</v>
      </c>
      <c r="BA556">
        <v>6</v>
      </c>
      <c r="BC556" s="98">
        <v>55</v>
      </c>
      <c r="BD556" s="100">
        <v>906</v>
      </c>
      <c r="BE556" s="107">
        <f t="shared" si="655"/>
        <v>55906</v>
      </c>
      <c r="BF556" t="s">
        <v>2627</v>
      </c>
      <c r="BG556" t="s">
        <v>3208</v>
      </c>
    </row>
    <row r="557" spans="1:59" outlineLevel="1">
      <c r="A557" t="s">
        <v>1367</v>
      </c>
      <c r="B557" t="s">
        <v>2993</v>
      </c>
      <c r="C557" s="1">
        <f t="shared" si="643"/>
        <v>102232</v>
      </c>
      <c r="D557" s="1">
        <v>6</v>
      </c>
      <c r="E557" s="1">
        <f t="shared" si="656"/>
        <v>3</v>
      </c>
      <c r="F557" s="1"/>
      <c r="G557" s="1">
        <f t="shared" si="644"/>
        <v>3</v>
      </c>
      <c r="H557" s="1"/>
      <c r="I557" s="1"/>
      <c r="J557" s="1"/>
      <c r="K557" s="7">
        <f>IF(W557&gt;0,RANK(W557,(W557:Y557,Z557:AN557)),0)</f>
        <v>2</v>
      </c>
      <c r="L557" s="7">
        <f>IF(X557&gt;0,RANK(X557,(W557:Y557,Z557:AN557)),0)</f>
        <v>0</v>
      </c>
      <c r="M557" s="7">
        <f>IF(Y557&gt;0,RANK(Y557,(W557:Y557,Z557:AN557)),0)</f>
        <v>1</v>
      </c>
      <c r="N557" s="7">
        <f>IF(Z557&gt;0,RANK(Z557,(W557:Y557,Z557:AN557)),0)</f>
        <v>3</v>
      </c>
      <c r="O557" s="49">
        <f t="shared" si="645"/>
        <v>15796</v>
      </c>
      <c r="P557" s="178">
        <f t="shared" si="564"/>
        <v>0.15451130761405429</v>
      </c>
      <c r="Q557" s="2"/>
      <c r="R557" s="2">
        <f t="shared" si="646"/>
        <v>0.41954573910321619</v>
      </c>
      <c r="S557" s="2">
        <f t="shared" si="647"/>
        <v>0</v>
      </c>
      <c r="T557" s="2">
        <f t="shared" si="648"/>
        <v>0.57405704671727054</v>
      </c>
      <c r="U557" s="2">
        <f t="shared" si="649"/>
        <v>3.3746772047891071E-3</v>
      </c>
      <c r="V557" s="2">
        <f t="shared" si="650"/>
        <v>3.0225369747241149E-3</v>
      </c>
      <c r="W557" s="1">
        <f>SUMIF(County!$AT$2658:$AT$2729,$BA557,County!P$2658:P$2729)+SUMIF('Cong Dist'!$BA$1967:$BA$1993,$BA557,'Cong Dist'!W$1967:W$1993)</f>
        <v>42891</v>
      </c>
      <c r="Y557" s="1">
        <f>SUMIF(County!$AT$2658:$AT$2729,$BA557,County!R$2658:R$2729)+SUMIF('Cong Dist'!$BA$1967:$BA$1993,$BA557,'Cong Dist'!Y$1967:Y$1993)</f>
        <v>58687</v>
      </c>
      <c r="Z557" s="1">
        <f>SUMIF(County!$AT$2658:$AT$2729,$BA557,County!S$2658:S$2729)+SUMIF('Cong Dist'!$BA$1967:$BA$1993,$BA557,'Cong Dist'!Z$1967:Z$1993)</f>
        <v>345</v>
      </c>
      <c r="AE557" s="1">
        <f>SUMIF(County!$AT$2658:$AT$2729,$BA557,County!X$2658:X$2729)+SUMIF('Cong Dist'!$BA$1967:$BA$1993,$BA557,'Cong Dist'!AE$1967:AE$1993)</f>
        <v>259</v>
      </c>
      <c r="AF557" s="1">
        <f>SUMIF(County!$AT$2658:$AT$2729,$BA557,County!Y$2658:Y$2729)+SUMIF('Cong Dist'!$BA$1967:$BA$1993,$BA557,'Cong Dist'!AF$1967:AF$1993)</f>
        <v>50</v>
      </c>
      <c r="AH557" s="1"/>
      <c r="AJ557" s="1">
        <f>SUMIF(County!$AT$2658:$AT$2729,$BA557,County!AC$2658:AC$2729)+SUMIF('Cong Dist'!$BA$1967:$BA$1993,$BA557,'Cong Dist'!AJ$1967:AJ$1993)</f>
        <v>0</v>
      </c>
      <c r="AK557" s="1"/>
      <c r="AP557" s="7">
        <f>IF(AA557&gt;0,RANK(AA557,(W557:Y557,Z557:AN557)),0)</f>
        <v>0</v>
      </c>
      <c r="AQ557" s="7">
        <f>IF(AB557&gt;0,RANK(AB557,(W557:Y557,Z557:AN557)),0)</f>
        <v>0</v>
      </c>
      <c r="AR557" s="7">
        <f>IF(AC557&gt;0,RANK(AC557,(W557:Y557,Z557:AN557)),0)</f>
        <v>0</v>
      </c>
      <c r="AS557" s="7">
        <f>IF(AD557&gt;0,RANK(AD557,(W557:Y557,AD557:AN557)),0)</f>
        <v>0</v>
      </c>
      <c r="AT557" s="2">
        <f t="shared" si="651"/>
        <v>0</v>
      </c>
      <c r="AU557" s="2">
        <f t="shared" si="652"/>
        <v>0</v>
      </c>
      <c r="AV557" s="2">
        <f t="shared" si="653"/>
        <v>0</v>
      </c>
      <c r="AW557" s="2">
        <f t="shared" si="654"/>
        <v>0</v>
      </c>
      <c r="AY557" s="2" t="str">
        <f t="shared" si="591"/>
        <v>District 7</v>
      </c>
      <c r="AZ557" t="str">
        <f t="shared" si="592"/>
        <v>WI</v>
      </c>
      <c r="BA557">
        <v>7</v>
      </c>
      <c r="BC557" s="98">
        <v>55</v>
      </c>
      <c r="BD557" s="100">
        <v>907</v>
      </c>
      <c r="BE557" s="107">
        <f t="shared" si="655"/>
        <v>55907</v>
      </c>
      <c r="BF557" t="s">
        <v>2627</v>
      </c>
      <c r="BG557" t="s">
        <v>3208</v>
      </c>
    </row>
    <row r="558" spans="1:59" outlineLevel="1">
      <c r="A558" t="s">
        <v>279</v>
      </c>
      <c r="B558" t="s">
        <v>2993</v>
      </c>
      <c r="C558" s="1">
        <f t="shared" si="643"/>
        <v>108554</v>
      </c>
      <c r="D558" s="1">
        <v>6</v>
      </c>
      <c r="E558" s="1">
        <f t="shared" si="656"/>
        <v>3</v>
      </c>
      <c r="F558" s="1"/>
      <c r="G558" s="1">
        <f t="shared" si="644"/>
        <v>3</v>
      </c>
      <c r="H558" s="1"/>
      <c r="I558" s="1"/>
      <c r="J558" s="1"/>
      <c r="K558" s="7">
        <f>IF(W558&gt;0,RANK(W558,(W558:Y558,Z558:AN558)),0)</f>
        <v>2</v>
      </c>
      <c r="L558" s="7">
        <f>IF(X558&gt;0,RANK(X558,(W558:Y558,Z558:AN558)),0)</f>
        <v>0</v>
      </c>
      <c r="M558" s="7">
        <f>IF(Y558&gt;0,RANK(Y558,(W558:Y558,Z558:AN558)),0)</f>
        <v>1</v>
      </c>
      <c r="N558" s="7">
        <f>IF(Z558&gt;0,RANK(Z558,(W558:Y558,Z558:AN558)),0)</f>
        <v>3</v>
      </c>
      <c r="O558" s="49">
        <f t="shared" si="645"/>
        <v>16174</v>
      </c>
      <c r="P558" s="178">
        <f t="shared" si="564"/>
        <v>0.14899497024522357</v>
      </c>
      <c r="Q558" s="2"/>
      <c r="R558" s="2">
        <f t="shared" si="646"/>
        <v>0.42362326584004273</v>
      </c>
      <c r="S558" s="2">
        <f t="shared" si="647"/>
        <v>0</v>
      </c>
      <c r="T558" s="2">
        <f t="shared" si="648"/>
        <v>0.5726182360852663</v>
      </c>
      <c r="U558" s="2">
        <f t="shared" si="649"/>
        <v>1.8792490373454687E-3</v>
      </c>
      <c r="V558" s="2">
        <f t="shared" si="650"/>
        <v>1.879249037345506E-3</v>
      </c>
      <c r="W558" s="1">
        <f>SUMIF(County!$AT$2658:$AT$2729,$BA558,County!P$2658:P$2729)+SUMIF('Cong Dist'!$BA$1967:$BA$1993,$BA558,'Cong Dist'!W$1967:W$1993)</f>
        <v>45986</v>
      </c>
      <c r="Y558" s="1">
        <f>SUMIF(County!$AT$2658:$AT$2729,$BA558,County!R$2658:R$2729)+SUMIF('Cong Dist'!$BA$1967:$BA$1993,$BA558,'Cong Dist'!Y$1967:Y$1993)</f>
        <v>62160</v>
      </c>
      <c r="Z558" s="1">
        <f>SUMIF(County!$AT$2658:$AT$2729,$BA558,County!S$2658:S$2729)+SUMIF('Cong Dist'!$BA$1967:$BA$1993,$BA558,'Cong Dist'!Z$1967:Z$1993)</f>
        <v>204</v>
      </c>
      <c r="AE558" s="1">
        <f>SUMIF(County!$AT$2658:$AT$2729,$BA558,County!X$2658:X$2729)+SUMIF('Cong Dist'!$BA$1967:$BA$1993,$BA558,'Cong Dist'!AE$1967:AE$1993)</f>
        <v>170</v>
      </c>
      <c r="AF558" s="1">
        <f>SUMIF(County!$AT$2658:$AT$2729,$BA558,County!Y$2658:Y$2729)+SUMIF('Cong Dist'!$BA$1967:$BA$1993,$BA558,'Cong Dist'!AF$1967:AF$1993)</f>
        <v>31</v>
      </c>
      <c r="AH558" s="1"/>
      <c r="AJ558" s="1">
        <f>SUMIF(County!$AT$2658:$AT$2729,$BA558,County!AC$2658:AC$2729)+SUMIF('Cong Dist'!$BA$1967:$BA$1993,$BA558,'Cong Dist'!AJ$1967:AJ$1993)</f>
        <v>3</v>
      </c>
      <c r="AK558" s="1"/>
      <c r="AP558" s="7">
        <f>IF(AA558&gt;0,RANK(AA558,(W558:Y558,Z558:AN558)),0)</f>
        <v>0</v>
      </c>
      <c r="AQ558" s="7">
        <f>IF(AB558&gt;0,RANK(AB558,(W558:Y558,Z558:AN558)),0)</f>
        <v>0</v>
      </c>
      <c r="AR558" s="7">
        <f>IF(AC558&gt;0,RANK(AC558,(W558:Y558,Z558:AN558)),0)</f>
        <v>0</v>
      </c>
      <c r="AS558" s="7">
        <f>IF(AD558&gt;0,RANK(AD558,(W558:Y558,AD558:AN558)),0)</f>
        <v>0</v>
      </c>
      <c r="AT558" s="2">
        <f t="shared" si="651"/>
        <v>0</v>
      </c>
      <c r="AU558" s="2">
        <f t="shared" si="652"/>
        <v>0</v>
      </c>
      <c r="AV558" s="2">
        <f t="shared" si="653"/>
        <v>0</v>
      </c>
      <c r="AW558" s="2">
        <f t="shared" si="654"/>
        <v>0</v>
      </c>
      <c r="AY558" s="2" t="str">
        <f t="shared" si="591"/>
        <v>District 8</v>
      </c>
      <c r="AZ558" t="str">
        <f t="shared" si="592"/>
        <v>WI</v>
      </c>
      <c r="BA558">
        <v>8</v>
      </c>
      <c r="BC558" s="98">
        <v>55</v>
      </c>
      <c r="BD558" s="100">
        <v>908</v>
      </c>
      <c r="BE558" s="107">
        <f t="shared" si="655"/>
        <v>55908</v>
      </c>
      <c r="BF558" t="s">
        <v>2627</v>
      </c>
      <c r="BG558" t="s">
        <v>3208</v>
      </c>
    </row>
    <row r="559" spans="1:59">
      <c r="A559" t="s">
        <v>2075</v>
      </c>
      <c r="B559" t="s">
        <v>1114</v>
      </c>
      <c r="C559" s="1">
        <f t="shared" si="643"/>
        <v>1007600</v>
      </c>
      <c r="D559" s="1">
        <v>29</v>
      </c>
      <c r="E559" s="1">
        <v>12</v>
      </c>
      <c r="F559" s="1"/>
      <c r="G559" s="1">
        <v>17</v>
      </c>
      <c r="H559" s="1"/>
      <c r="I559" s="1"/>
      <c r="J559" s="1"/>
      <c r="K559" s="7">
        <f>IF(W559&gt;0,RANK(W559,(W559:Y559,Z559:AN559)),0)</f>
        <v>2</v>
      </c>
      <c r="L559" s="7">
        <f>IF(X559&gt;0,RANK(X559,(W559:Y559,Z559:AN559)),0)</f>
        <v>0</v>
      </c>
      <c r="M559" s="7">
        <f>IF(Y559&gt;0,RANK(Y559,(W559:Y559,Z559:AN559)),0)</f>
        <v>1</v>
      </c>
      <c r="N559" s="7">
        <f>IF(Z559&gt;0,RANK(Z559,(W559:Y559,Z559:AN559)),0)</f>
        <v>3</v>
      </c>
      <c r="O559" s="49">
        <f t="shared" si="645"/>
        <v>136453</v>
      </c>
      <c r="P559" s="178">
        <f t="shared" si="564"/>
        <v>0.13542377927749108</v>
      </c>
      <c r="Q559" s="2"/>
      <c r="R559" s="2">
        <f t="shared" si="646"/>
        <v>0.43046744739976184</v>
      </c>
      <c r="S559" s="2">
        <f t="shared" si="647"/>
        <v>0</v>
      </c>
      <c r="T559" s="2">
        <f t="shared" si="648"/>
        <v>0.56589122667725289</v>
      </c>
      <c r="U559" s="2">
        <f t="shared" si="649"/>
        <v>1.7189360857483129E-3</v>
      </c>
      <c r="V559" s="2">
        <f t="shared" si="650"/>
        <v>1.9223898372369595E-3</v>
      </c>
      <c r="W559" s="1">
        <f t="shared" ref="W559:Z559" si="657">SUM(W551:W558)</f>
        <v>433739</v>
      </c>
      <c r="Y559" s="1">
        <f t="shared" si="657"/>
        <v>570192</v>
      </c>
      <c r="Z559" s="1">
        <f t="shared" si="657"/>
        <v>1732</v>
      </c>
      <c r="AE559" s="1">
        <f>SUM(AE551:AE558)</f>
        <v>1488</v>
      </c>
      <c r="AF559" s="1">
        <f>SUM(AF551:AF558)</f>
        <v>431</v>
      </c>
      <c r="AH559" s="1"/>
      <c r="AJ559" s="1">
        <f>SUM(AJ551:AJ558)</f>
        <v>18</v>
      </c>
      <c r="AK559" s="1"/>
      <c r="AP559" s="7">
        <f>IF(AA559&gt;0,RANK(AA559,(W559:Y559,Z559:AN559)),0)</f>
        <v>0</v>
      </c>
      <c r="AQ559" s="7">
        <f>IF(AB559&gt;0,RANK(AB559,(W559:Y559,Z559:AN559)),0)</f>
        <v>0</v>
      </c>
      <c r="AR559" s="7">
        <f>IF(AC559&gt;0,RANK(AC559,(W559:Y559,Z559:AN559)),0)</f>
        <v>0</v>
      </c>
      <c r="AS559" s="7">
        <f>IF(AD559&gt;0,RANK(AD559,(W559:Y559,AD559:AN559)),0)</f>
        <v>0</v>
      </c>
      <c r="AT559" s="2">
        <f t="shared" si="651"/>
        <v>0</v>
      </c>
      <c r="AU559" s="2">
        <f t="shared" si="652"/>
        <v>0</v>
      </c>
      <c r="AV559" s="2">
        <f t="shared" si="653"/>
        <v>0</v>
      </c>
      <c r="AW559" s="2">
        <f t="shared" si="654"/>
        <v>0</v>
      </c>
      <c r="AY559" s="2" t="str">
        <f t="shared" si="591"/>
        <v>Wisconsin</v>
      </c>
      <c r="AZ559" t="str">
        <f t="shared" si="592"/>
        <v>T</v>
      </c>
      <c r="BC559" s="98">
        <v>55</v>
      </c>
      <c r="BD559" s="100"/>
      <c r="BE559" s="107">
        <f t="shared" si="655"/>
        <v>55000</v>
      </c>
      <c r="BF559" t="s">
        <v>1634</v>
      </c>
      <c r="BG559" t="s">
        <v>3208</v>
      </c>
    </row>
    <row r="560" spans="1:59" s="9" customFormat="1">
      <c r="C560" s="1"/>
      <c r="D560" s="1"/>
      <c r="E560" s="1"/>
      <c r="F560" s="1"/>
      <c r="G560" s="1"/>
      <c r="H560" s="1"/>
      <c r="I560" s="1"/>
      <c r="J560" s="1"/>
      <c r="K560" s="7"/>
      <c r="L560" s="7"/>
      <c r="M560" s="7"/>
      <c r="N560" s="7"/>
      <c r="O560" s="49"/>
      <c r="P560" s="178"/>
      <c r="Q560" s="2"/>
      <c r="R560" s="2"/>
      <c r="S560" s="2"/>
      <c r="T560" s="2"/>
      <c r="U560" s="2"/>
      <c r="V560" s="2"/>
      <c r="W560" s="49"/>
      <c r="X560" s="49"/>
      <c r="Y560" s="49"/>
      <c r="Z560" s="49"/>
      <c r="AA560" s="49"/>
      <c r="AB560" s="49"/>
      <c r="AC560" s="49"/>
      <c r="AD560" s="49"/>
      <c r="AE560" s="49"/>
      <c r="AF560" s="49"/>
      <c r="AG560" s="49"/>
      <c r="AH560" s="49"/>
      <c r="AJ560" s="49"/>
      <c r="AP560" s="7"/>
      <c r="AQ560" s="7"/>
      <c r="AR560" s="7"/>
      <c r="AS560" s="7"/>
      <c r="AT560" s="2"/>
      <c r="AU560" s="2"/>
      <c r="AV560" s="2"/>
      <c r="AW560" s="2"/>
      <c r="AY560" s="2"/>
      <c r="AZ560"/>
      <c r="BC560" s="98"/>
      <c r="BD560" s="100"/>
      <c r="BE560" s="109"/>
      <c r="BG560"/>
    </row>
    <row r="561" spans="1:59" outlineLevel="1">
      <c r="A561" t="s">
        <v>1158</v>
      </c>
      <c r="B561" t="s">
        <v>139</v>
      </c>
      <c r="C561" s="1">
        <f>SUM(W561:AN561)</f>
        <v>7265</v>
      </c>
      <c r="D561" s="1">
        <v>8</v>
      </c>
      <c r="E561" s="1">
        <v>4</v>
      </c>
      <c r="F561" s="1"/>
      <c r="G561" s="1">
        <v>4</v>
      </c>
      <c r="H561" s="1"/>
      <c r="I561" s="1"/>
      <c r="J561" s="1"/>
      <c r="K561" s="7">
        <f>IF(W561&gt;0,RANK(W561,(W561:Y561,Z561:AN561)),0)</f>
        <v>2</v>
      </c>
      <c r="L561" s="7">
        <f>IF(X561&gt;0,RANK(X561,(W561:Y561,Z561:AN561)),0)</f>
        <v>0</v>
      </c>
      <c r="M561" s="7">
        <f>IF(Y561&gt;0,RANK(Y561,(W561:Y561,Z561:AN561)),0)</f>
        <v>1</v>
      </c>
      <c r="N561" s="7">
        <f>IF(Z561&gt;0,RANK(Z561,(W561:Y561,Z561:AN561)),0)</f>
        <v>0</v>
      </c>
      <c r="O561" s="49">
        <f>MAX(W561:AD561)-LARGE(W561:AD561,2)</f>
        <v>991</v>
      </c>
      <c r="P561" s="178">
        <f t="shared" si="564"/>
        <v>0.13640743289745355</v>
      </c>
      <c r="Q561" s="2"/>
      <c r="R561" s="2">
        <f t="shared" ref="R561:T562" si="658">IF($C561=0,"-",W561/$C561)</f>
        <v>0.43097040605643494</v>
      </c>
      <c r="S561" s="2">
        <f t="shared" si="658"/>
        <v>0</v>
      </c>
      <c r="T561" s="2">
        <f t="shared" si="658"/>
        <v>0.56737783895388849</v>
      </c>
      <c r="U561" s="2">
        <f>IF($C561=0,"-",Z561/$C561)</f>
        <v>0</v>
      </c>
      <c r="V561" s="2">
        <f>IF(C561=0,"-",(1-R561-S561-T561-U561))</f>
        <v>1.6517549896765127E-3</v>
      </c>
      <c r="W561" s="1">
        <f>County!P3479</f>
        <v>3131</v>
      </c>
      <c r="Y561" s="1">
        <f>County!R3479</f>
        <v>4122</v>
      </c>
      <c r="AE561" s="1">
        <f>County!X3479</f>
        <v>12</v>
      </c>
      <c r="AG561" s="1">
        <f>County!Z3479</f>
        <v>0</v>
      </c>
      <c r="AH561" s="1"/>
      <c r="AI561" s="1"/>
      <c r="AJ561" s="1">
        <f>County!AC3479</f>
        <v>0</v>
      </c>
      <c r="AK561" s="1"/>
      <c r="AL561" s="1"/>
      <c r="AM561" s="1"/>
      <c r="AP561" s="7">
        <f>IF(AA561&gt;0,RANK(AA561,(W561:Y561,Z561:AN561)),0)</f>
        <v>0</v>
      </c>
      <c r="AQ561" s="7">
        <f>IF(AB561&gt;0,RANK(AB561,(W561:Y561,Z561:AN561)),0)</f>
        <v>0</v>
      </c>
      <c r="AR561" s="7">
        <f>IF(AC561&gt;0,RANK(AC561,(W561:Y561,Z561:AN561)),0)</f>
        <v>0</v>
      </c>
      <c r="AS561" s="7">
        <f>IF(AD561&gt;0,RANK(AD561,(W561:Y561,AD561:AN561)),0)</f>
        <v>0</v>
      </c>
      <c r="AT561" s="2">
        <f t="shared" ref="AT561:AW562" si="659">IF($C561=0,"-",AA561/$C561)</f>
        <v>0</v>
      </c>
      <c r="AU561" s="2">
        <f t="shared" si="659"/>
        <v>0</v>
      </c>
      <c r="AV561" s="2">
        <f t="shared" si="659"/>
        <v>0</v>
      </c>
      <c r="AW561" s="2">
        <f t="shared" si="659"/>
        <v>0</v>
      </c>
      <c r="AY561" s="2" t="str">
        <f t="shared" si="591"/>
        <v>At Large</v>
      </c>
      <c r="AZ561" t="str">
        <f t="shared" si="592"/>
        <v>WY</v>
      </c>
      <c r="BC561" s="98">
        <v>56</v>
      </c>
      <c r="BD561" s="100">
        <v>901</v>
      </c>
      <c r="BE561" s="107">
        <f>BC561*1000+BD561</f>
        <v>56901</v>
      </c>
      <c r="BF561" t="s">
        <v>2627</v>
      </c>
      <c r="BG561" t="s">
        <v>3015</v>
      </c>
    </row>
    <row r="562" spans="1:59">
      <c r="A562" t="s">
        <v>1346</v>
      </c>
      <c r="B562" t="s">
        <v>1114</v>
      </c>
      <c r="C562" s="1">
        <f>SUM(W562:AN562)</f>
        <v>7265</v>
      </c>
      <c r="D562" s="1">
        <v>6</v>
      </c>
      <c r="E562" s="1">
        <f t="shared" ref="E562" si="660">ROUND(W562/($W562+$Y562)*$D562,0)</f>
        <v>3</v>
      </c>
      <c r="F562" s="1"/>
      <c r="G562" s="1">
        <f t="shared" ref="G562" si="661">ROUND(Y562/($W562+$Y562)*$D562,0)</f>
        <v>3</v>
      </c>
      <c r="H562" s="1"/>
      <c r="I562" s="1"/>
      <c r="J562" s="1"/>
      <c r="K562" s="7">
        <f>IF(W562&gt;0,RANK(W562,(W562:Y562,Z562:AN562)),0)</f>
        <v>2</v>
      </c>
      <c r="L562" s="7">
        <f>IF(X562&gt;0,RANK(X562,(W562:Y562,Z562:AN562)),0)</f>
        <v>0</v>
      </c>
      <c r="M562" s="7">
        <f>IF(Y562&gt;0,RANK(Y562,(W562:Y562,Z562:AN562)),0)</f>
        <v>1</v>
      </c>
      <c r="N562" s="7">
        <f>IF(Z562&gt;0,RANK(Z562,(W562:Y562,Z562:AN562)),0)</f>
        <v>0</v>
      </c>
      <c r="O562" s="49">
        <f>MAX(W562:AD562)-LARGE(W562:AD562,2)</f>
        <v>991</v>
      </c>
      <c r="P562" s="178">
        <f t="shared" si="564"/>
        <v>0.13640743289745355</v>
      </c>
      <c r="Q562" s="2"/>
      <c r="R562" s="2">
        <f t="shared" si="658"/>
        <v>0.43097040605643494</v>
      </c>
      <c r="S562" s="2">
        <f t="shared" si="658"/>
        <v>0</v>
      </c>
      <c r="T562" s="2">
        <f t="shared" si="658"/>
        <v>0.56737783895388849</v>
      </c>
      <c r="U562" s="2">
        <f>IF($C562=0,"-",Z562/$C562)</f>
        <v>0</v>
      </c>
      <c r="V562" s="2">
        <f>IF(C562=0,"-",(1-R562-S562-T562-U562))</f>
        <v>1.6517549896765127E-3</v>
      </c>
      <c r="W562" s="1">
        <f>W561</f>
        <v>3131</v>
      </c>
      <c r="Y562" s="1">
        <f>Y561</f>
        <v>4122</v>
      </c>
      <c r="AE562" s="1">
        <f>AE561</f>
        <v>12</v>
      </c>
      <c r="AG562" s="1">
        <f>AG561</f>
        <v>0</v>
      </c>
      <c r="AH562" s="1"/>
      <c r="AI562" s="1"/>
      <c r="AJ562" s="1">
        <f>AJ561</f>
        <v>0</v>
      </c>
      <c r="AK562" s="1"/>
      <c r="AL562" s="1"/>
      <c r="AM562" s="1"/>
      <c r="AP562" s="7">
        <f>IF(AA562&gt;0,RANK(AA562,(W562:Y562,Z562:AN562)),0)</f>
        <v>0</v>
      </c>
      <c r="AQ562" s="7">
        <f>IF(AB562&gt;0,RANK(AB562,(W562:Y562,Z562:AN562)),0)</f>
        <v>0</v>
      </c>
      <c r="AR562" s="7">
        <f>IF(AC562&gt;0,RANK(AC562,(W562:Y562,Z562:AN562)),0)</f>
        <v>0</v>
      </c>
      <c r="AS562" s="7">
        <f>IF(AD562&gt;0,RANK(AD562,(W562:Y562,AD562:AN562)),0)</f>
        <v>0</v>
      </c>
      <c r="AT562" s="2">
        <f t="shared" si="659"/>
        <v>0</v>
      </c>
      <c r="AU562" s="2">
        <f t="shared" si="659"/>
        <v>0</v>
      </c>
      <c r="AV562" s="2">
        <f t="shared" si="659"/>
        <v>0</v>
      </c>
      <c r="AW562" s="2">
        <f t="shared" si="659"/>
        <v>0</v>
      </c>
      <c r="AY562" s="2" t="str">
        <f t="shared" si="591"/>
        <v>Wyoming</v>
      </c>
      <c r="AZ562" t="str">
        <f t="shared" si="592"/>
        <v>T</v>
      </c>
      <c r="BC562" s="98">
        <v>56</v>
      </c>
      <c r="BD562" s="100"/>
      <c r="BE562" s="107">
        <f>BC562*1000+BD562</f>
        <v>56000</v>
      </c>
      <c r="BF562" t="s">
        <v>1634</v>
      </c>
      <c r="BG562" t="s">
        <v>3015</v>
      </c>
    </row>
    <row r="563" spans="1:59">
      <c r="R563" s="2"/>
      <c r="S563" s="2"/>
      <c r="T563" s="2"/>
      <c r="U563" s="2"/>
      <c r="V563" s="2"/>
      <c r="AH563" s="1"/>
      <c r="AI563" s="1"/>
      <c r="AK563" s="1"/>
      <c r="AL563" s="1"/>
      <c r="AM563" s="1"/>
      <c r="BD563" s="100"/>
    </row>
    <row r="564" spans="1:59">
      <c r="BD564" s="100"/>
    </row>
    <row r="565" spans="1:59">
      <c r="A565" s="48" t="s">
        <v>3352</v>
      </c>
      <c r="BD565" s="100"/>
    </row>
    <row r="566" spans="1:59" s="169" customFormat="1">
      <c r="A566" s="169" t="s">
        <v>2158</v>
      </c>
      <c r="B566" s="169" t="s">
        <v>2510</v>
      </c>
      <c r="C566" s="1">
        <f>SUM(W566:AN566)</f>
        <v>0</v>
      </c>
      <c r="D566" s="1"/>
      <c r="E566" s="1"/>
      <c r="F566" s="1"/>
      <c r="G566" s="1"/>
      <c r="H566" s="1"/>
      <c r="I566" s="1"/>
      <c r="J566" s="1"/>
      <c r="K566" s="7">
        <f>IF(W566&gt;0,RANK(W566,(W566:Y566,Z566:AN566)),0)</f>
        <v>0</v>
      </c>
      <c r="L566" s="7">
        <f>IF(X566&gt;0,RANK(X566,(W566:Y566,Z566:AN566)),0)</f>
        <v>0</v>
      </c>
      <c r="M566" s="7">
        <f>IF(Y566&gt;0,RANK(Y566,(W566:Y566,Z566:AN566)),0)</f>
        <v>0</v>
      </c>
      <c r="N566" s="7">
        <f>IF(Z566&gt;0,RANK(Z566,(W566:Y566,Z566:AN566)),0)</f>
        <v>0</v>
      </c>
      <c r="O566" s="1" t="e">
        <f>MAX(W566:AD566)-LARGE(W566:AD566,2)</f>
        <v>#NUM!</v>
      </c>
      <c r="P566" s="2" t="e">
        <f>O566/C566</f>
        <v>#NUM!</v>
      </c>
      <c r="Q566" s="1"/>
      <c r="R566" s="2" t="str">
        <f t="shared" ref="R566:R614" si="662">IF($C566=0,"-",W566/$C566)</f>
        <v>-</v>
      </c>
      <c r="S566" s="2" t="str">
        <f t="shared" ref="S566:S614" si="663">IF($C566=0,"-",X566/$C566)</f>
        <v>-</v>
      </c>
      <c r="T566" s="2" t="str">
        <f t="shared" ref="T566:T614" si="664">IF($C566=0,"-",Y566/$C566)</f>
        <v>-</v>
      </c>
      <c r="U566" s="2" t="str">
        <f t="shared" ref="U566:U614" si="665">IF($C566=0,"-",Z566/$C566)</f>
        <v>-</v>
      </c>
      <c r="V566" s="2" t="str">
        <f t="shared" ref="V566:V614" si="666">IF(C566=0,"-",(1-R566-S566-T566-U566))</f>
        <v>-</v>
      </c>
      <c r="W566" s="1"/>
      <c r="X566" s="1"/>
      <c r="Y566" s="1"/>
      <c r="Z566" s="1"/>
      <c r="AA566" s="1"/>
      <c r="AB566" s="1"/>
      <c r="AC566" s="1"/>
      <c r="AD566" s="1"/>
      <c r="AE566" s="1"/>
      <c r="AF566" s="1"/>
      <c r="AG566" s="1"/>
      <c r="AJ566" s="1"/>
      <c r="BC566" s="98"/>
      <c r="BD566" s="100"/>
      <c r="BE566" s="107"/>
    </row>
    <row r="567" spans="1:59" s="169" customFormat="1">
      <c r="A567" s="169" t="s">
        <v>1576</v>
      </c>
      <c r="B567" s="169" t="s">
        <v>2510</v>
      </c>
      <c r="C567" s="1">
        <f t="shared" ref="C567:C614" si="667">SUM(W567:AN567)</f>
        <v>0</v>
      </c>
      <c r="D567" s="1"/>
      <c r="E567" s="1"/>
      <c r="F567" s="1"/>
      <c r="G567" s="1"/>
      <c r="H567" s="1"/>
      <c r="I567" s="1"/>
      <c r="J567" s="1"/>
      <c r="K567" s="7">
        <f>IF(W567&gt;0,RANK(W567,(W567:Y567,Z567:AN567)),0)</f>
        <v>0</v>
      </c>
      <c r="L567" s="7">
        <f>IF(X567&gt;0,RANK(X567,(W567:Y567,Z567:AN567)),0)</f>
        <v>0</v>
      </c>
      <c r="M567" s="7">
        <f>IF(Y567&gt;0,RANK(Y567,(W567:Y567,Z567:AN567)),0)</f>
        <v>0</v>
      </c>
      <c r="N567" s="7">
        <f>IF(Z567&gt;0,RANK(Z567,(W567:Y567,Z567:AN567)),0)</f>
        <v>0</v>
      </c>
      <c r="O567" s="1" t="e">
        <f t="shared" ref="O567:O614" si="668">MAX(W567:AD567)-LARGE(W567:AD567,2)</f>
        <v>#NUM!</v>
      </c>
      <c r="P567" s="2" t="e">
        <f t="shared" ref="P567:P614" si="669">O567/C567</f>
        <v>#NUM!</v>
      </c>
      <c r="Q567" s="1"/>
      <c r="R567" s="2" t="str">
        <f t="shared" si="662"/>
        <v>-</v>
      </c>
      <c r="S567" s="2" t="str">
        <f t="shared" si="663"/>
        <v>-</v>
      </c>
      <c r="T567" s="2" t="str">
        <f t="shared" si="664"/>
        <v>-</v>
      </c>
      <c r="U567" s="2" t="str">
        <f t="shared" si="665"/>
        <v>-</v>
      </c>
      <c r="V567" s="2" t="str">
        <f t="shared" si="666"/>
        <v>-</v>
      </c>
      <c r="W567" s="1"/>
      <c r="X567" s="1"/>
      <c r="Y567" s="1"/>
      <c r="Z567" s="1"/>
      <c r="AA567" s="1"/>
      <c r="AB567" s="1"/>
      <c r="AC567" s="1"/>
      <c r="AD567" s="1"/>
      <c r="AE567" s="1"/>
      <c r="AF567" s="1"/>
      <c r="AG567" s="1"/>
      <c r="AJ567" s="1"/>
      <c r="BC567" s="98"/>
      <c r="BD567" s="100"/>
      <c r="BE567" s="107"/>
    </row>
    <row r="568" spans="1:59" s="169" customFormat="1">
      <c r="A568" s="169" t="s">
        <v>1577</v>
      </c>
      <c r="B568" s="169" t="s">
        <v>2510</v>
      </c>
      <c r="C568" s="1">
        <f t="shared" si="667"/>
        <v>0</v>
      </c>
      <c r="D568" s="1"/>
      <c r="E568" s="1"/>
      <c r="F568" s="1"/>
      <c r="G568" s="1"/>
      <c r="H568" s="1"/>
      <c r="I568" s="1"/>
      <c r="J568" s="1"/>
      <c r="K568" s="7">
        <f>IF(W568&gt;0,RANK(W568,(W568:Y568,Z568:AN568)),0)</f>
        <v>0</v>
      </c>
      <c r="L568" s="7">
        <f>IF(X568&gt;0,RANK(X568,(W568:Y568,Z568:AN568)),0)</f>
        <v>0</v>
      </c>
      <c r="M568" s="7">
        <f>IF(Y568&gt;0,RANK(Y568,(W568:Y568,Z568:AN568)),0)</f>
        <v>0</v>
      </c>
      <c r="N568" s="7">
        <f>IF(Z568&gt;0,RANK(Z568,(W568:Y568,Z568:AN568)),0)</f>
        <v>0</v>
      </c>
      <c r="O568" s="1" t="e">
        <f t="shared" si="668"/>
        <v>#NUM!</v>
      </c>
      <c r="P568" s="2" t="e">
        <f t="shared" si="669"/>
        <v>#NUM!</v>
      </c>
      <c r="Q568" s="1"/>
      <c r="R568" s="2" t="str">
        <f t="shared" si="662"/>
        <v>-</v>
      </c>
      <c r="S568" s="2" t="str">
        <f t="shared" si="663"/>
        <v>-</v>
      </c>
      <c r="T568" s="2" t="str">
        <f t="shared" si="664"/>
        <v>-</v>
      </c>
      <c r="U568" s="2" t="str">
        <f t="shared" si="665"/>
        <v>-</v>
      </c>
      <c r="V568" s="2" t="str">
        <f t="shared" si="666"/>
        <v>-</v>
      </c>
      <c r="W568" s="1"/>
      <c r="X568" s="1"/>
      <c r="Y568" s="1"/>
      <c r="Z568" s="1"/>
      <c r="AA568" s="1"/>
      <c r="AB568" s="1"/>
      <c r="AC568" s="1"/>
      <c r="AD568" s="1"/>
      <c r="AE568" s="1"/>
      <c r="AF568" s="1"/>
      <c r="AG568" s="1"/>
      <c r="AJ568" s="1"/>
      <c r="BC568" s="98"/>
      <c r="BD568" s="100"/>
      <c r="BE568" s="107"/>
    </row>
    <row r="569" spans="1:59" s="169" customFormat="1">
      <c r="A569" s="169" t="s">
        <v>1841</v>
      </c>
      <c r="B569" s="169" t="s">
        <v>2510</v>
      </c>
      <c r="C569" s="1">
        <f t="shared" si="667"/>
        <v>0</v>
      </c>
      <c r="D569" s="1"/>
      <c r="E569" s="1"/>
      <c r="F569" s="1"/>
      <c r="G569" s="1"/>
      <c r="H569" s="1"/>
      <c r="I569" s="1"/>
      <c r="J569" s="1"/>
      <c r="K569" s="7">
        <f>IF(W569&gt;0,RANK(W569,(W569:Y569,Z569:AN569)),0)</f>
        <v>0</v>
      </c>
      <c r="L569" s="7">
        <f>IF(X569&gt;0,RANK(X569,(W569:Y569,Z569:AN569)),0)</f>
        <v>0</v>
      </c>
      <c r="M569" s="7">
        <f>IF(Y569&gt;0,RANK(Y569,(W569:Y569,Z569:AN569)),0)</f>
        <v>0</v>
      </c>
      <c r="N569" s="7">
        <f>IF(Z569&gt;0,RANK(Z569,(W569:Y569,Z569:AN569)),0)</f>
        <v>0</v>
      </c>
      <c r="O569" s="1" t="e">
        <f t="shared" si="668"/>
        <v>#NUM!</v>
      </c>
      <c r="P569" s="2" t="e">
        <f t="shared" si="669"/>
        <v>#NUM!</v>
      </c>
      <c r="Q569" s="1"/>
      <c r="R569" s="2" t="str">
        <f t="shared" si="662"/>
        <v>-</v>
      </c>
      <c r="S569" s="2" t="str">
        <f t="shared" si="663"/>
        <v>-</v>
      </c>
      <c r="T569" s="2" t="str">
        <f t="shared" si="664"/>
        <v>-</v>
      </c>
      <c r="U569" s="2" t="str">
        <f t="shared" si="665"/>
        <v>-</v>
      </c>
      <c r="V569" s="2" t="str">
        <f t="shared" si="666"/>
        <v>-</v>
      </c>
      <c r="W569" s="1"/>
      <c r="X569" s="1"/>
      <c r="Y569" s="1"/>
      <c r="Z569" s="1"/>
      <c r="AA569" s="1"/>
      <c r="AB569" s="1"/>
      <c r="AC569" s="1"/>
      <c r="AD569" s="1"/>
      <c r="AE569" s="1"/>
      <c r="AF569" s="1"/>
      <c r="AG569" s="1"/>
      <c r="AJ569" s="1"/>
      <c r="BC569" s="98"/>
      <c r="BD569" s="100"/>
      <c r="BE569" s="107"/>
    </row>
    <row r="570" spans="1:59" s="169" customFormat="1">
      <c r="A570" s="169" t="s">
        <v>1796</v>
      </c>
      <c r="B570" s="169" t="s">
        <v>2510</v>
      </c>
      <c r="C570" s="1">
        <f t="shared" si="667"/>
        <v>0</v>
      </c>
      <c r="D570" s="1"/>
      <c r="E570" s="1"/>
      <c r="F570" s="1"/>
      <c r="G570" s="1"/>
      <c r="H570" s="1"/>
      <c r="I570" s="1"/>
      <c r="J570" s="1"/>
      <c r="K570" s="7">
        <f>IF(W570&gt;0,RANK(W570,(W570:Y570,Z570:AN570)),0)</f>
        <v>0</v>
      </c>
      <c r="L570" s="7">
        <f>IF(X570&gt;0,RANK(X570,(W570:Y570,Z570:AN570)),0)</f>
        <v>0</v>
      </c>
      <c r="M570" s="7">
        <f>IF(Y570&gt;0,RANK(Y570,(W570:Y570,Z570:AN570)),0)</f>
        <v>0</v>
      </c>
      <c r="N570" s="7">
        <f>IF(Z570&gt;0,RANK(Z570,(W570:Y570,Z570:AN570)),0)</f>
        <v>0</v>
      </c>
      <c r="O570" s="1" t="e">
        <f t="shared" si="668"/>
        <v>#NUM!</v>
      </c>
      <c r="P570" s="2" t="e">
        <f t="shared" si="669"/>
        <v>#NUM!</v>
      </c>
      <c r="Q570" s="1"/>
      <c r="R570" s="2" t="str">
        <f t="shared" si="662"/>
        <v>-</v>
      </c>
      <c r="S570" s="2" t="str">
        <f t="shared" si="663"/>
        <v>-</v>
      </c>
      <c r="T570" s="2" t="str">
        <f t="shared" si="664"/>
        <v>-</v>
      </c>
      <c r="U570" s="2" t="str">
        <f t="shared" si="665"/>
        <v>-</v>
      </c>
      <c r="V570" s="2" t="str">
        <f t="shared" si="666"/>
        <v>-</v>
      </c>
      <c r="W570" s="1"/>
      <c r="X570" s="1"/>
      <c r="Y570" s="1"/>
      <c r="Z570" s="1"/>
      <c r="AA570" s="1"/>
      <c r="AB570" s="1"/>
      <c r="AC570" s="1"/>
      <c r="AD570" s="1"/>
      <c r="AE570" s="1"/>
      <c r="AF570" s="1"/>
      <c r="AG570" s="1"/>
      <c r="AJ570" s="1"/>
      <c r="BC570" s="98"/>
      <c r="BD570" s="100"/>
      <c r="BE570" s="107"/>
    </row>
    <row r="571" spans="1:59" s="169" customFormat="1">
      <c r="A571" s="169" t="s">
        <v>1775</v>
      </c>
      <c r="B571" s="169" t="s">
        <v>2510</v>
      </c>
      <c r="C571" s="1">
        <f t="shared" si="667"/>
        <v>0</v>
      </c>
      <c r="D571" s="1"/>
      <c r="E571" s="1"/>
      <c r="F571" s="1"/>
      <c r="G571" s="1"/>
      <c r="H571" s="1"/>
      <c r="I571" s="1"/>
      <c r="J571" s="1"/>
      <c r="K571" s="7">
        <f>IF(W571&gt;0,RANK(W571,(W571:Y571,Z571:AN571)),0)</f>
        <v>0</v>
      </c>
      <c r="L571" s="7">
        <f>IF(X571&gt;0,RANK(X571,(W571:Y571,Z571:AN571)),0)</f>
        <v>0</v>
      </c>
      <c r="M571" s="7">
        <f>IF(Y571&gt;0,RANK(Y571,(W571:Y571,Z571:AN571)),0)</f>
        <v>0</v>
      </c>
      <c r="N571" s="7">
        <f>IF(Z571&gt;0,RANK(Z571,(W571:Y571,Z571:AN571)),0)</f>
        <v>0</v>
      </c>
      <c r="O571" s="1" t="e">
        <f t="shared" si="668"/>
        <v>#NUM!</v>
      </c>
      <c r="P571" s="2" t="e">
        <f t="shared" si="669"/>
        <v>#NUM!</v>
      </c>
      <c r="Q571" s="1"/>
      <c r="R571" s="2" t="str">
        <f t="shared" si="662"/>
        <v>-</v>
      </c>
      <c r="S571" s="2" t="str">
        <f t="shared" si="663"/>
        <v>-</v>
      </c>
      <c r="T571" s="2" t="str">
        <f t="shared" si="664"/>
        <v>-</v>
      </c>
      <c r="U571" s="2" t="str">
        <f t="shared" si="665"/>
        <v>-</v>
      </c>
      <c r="V571" s="2" t="str">
        <f t="shared" si="666"/>
        <v>-</v>
      </c>
      <c r="W571" s="1"/>
      <c r="X571" s="1"/>
      <c r="Y571" s="1"/>
      <c r="Z571" s="1"/>
      <c r="AA571" s="1"/>
      <c r="AB571" s="1"/>
      <c r="AC571" s="1"/>
      <c r="AD571" s="1"/>
      <c r="AE571" s="1"/>
      <c r="AF571" s="1"/>
      <c r="AG571" s="1"/>
      <c r="AJ571" s="1"/>
      <c r="BC571" s="98"/>
      <c r="BD571" s="100"/>
      <c r="BE571" s="107"/>
    </row>
    <row r="572" spans="1:59" s="169" customFormat="1">
      <c r="A572" s="169" t="s">
        <v>1367</v>
      </c>
      <c r="B572" s="169" t="s">
        <v>2510</v>
      </c>
      <c r="C572" s="1">
        <f t="shared" si="667"/>
        <v>0</v>
      </c>
      <c r="D572" s="1"/>
      <c r="E572" s="1"/>
      <c r="F572" s="1"/>
      <c r="G572" s="1"/>
      <c r="H572" s="1"/>
      <c r="I572" s="1"/>
      <c r="J572" s="1"/>
      <c r="K572" s="7">
        <f>IF(W572&gt;0,RANK(W572,(W572:Y572,Z572:AN572)),0)</f>
        <v>0</v>
      </c>
      <c r="L572" s="7">
        <f>IF(X572&gt;0,RANK(X572,(W572:Y572,Z572:AN572)),0)</f>
        <v>0</v>
      </c>
      <c r="M572" s="7">
        <f>IF(Y572&gt;0,RANK(Y572,(W572:Y572,Z572:AN572)),0)</f>
        <v>0</v>
      </c>
      <c r="N572" s="7">
        <f>IF(Z572&gt;0,RANK(Z572,(W572:Y572,Z572:AN572)),0)</f>
        <v>0</v>
      </c>
      <c r="O572" s="1" t="e">
        <f t="shared" si="668"/>
        <v>#NUM!</v>
      </c>
      <c r="P572" s="2" t="e">
        <f t="shared" si="669"/>
        <v>#NUM!</v>
      </c>
      <c r="Q572" s="1"/>
      <c r="R572" s="2" t="str">
        <f t="shared" si="662"/>
        <v>-</v>
      </c>
      <c r="S572" s="2" t="str">
        <f t="shared" si="663"/>
        <v>-</v>
      </c>
      <c r="T572" s="2" t="str">
        <f t="shared" si="664"/>
        <v>-</v>
      </c>
      <c r="U572" s="2" t="str">
        <f t="shared" si="665"/>
        <v>-</v>
      </c>
      <c r="V572" s="2" t="str">
        <f t="shared" si="666"/>
        <v>-</v>
      </c>
      <c r="W572" s="1"/>
      <c r="X572" s="1"/>
      <c r="Y572" s="1"/>
      <c r="Z572" s="1"/>
      <c r="AA572" s="1"/>
      <c r="AB572" s="1"/>
      <c r="AC572" s="1"/>
      <c r="AD572" s="1"/>
      <c r="AE572" s="1"/>
      <c r="AF572" s="1"/>
      <c r="AG572" s="1"/>
      <c r="AJ572" s="1"/>
      <c r="BC572" s="98"/>
      <c r="BD572" s="100"/>
      <c r="BE572" s="107"/>
    </row>
    <row r="573" spans="1:59" s="169" customFormat="1">
      <c r="A573" s="169" t="s">
        <v>279</v>
      </c>
      <c r="B573" s="169" t="s">
        <v>2510</v>
      </c>
      <c r="C573" s="1">
        <f t="shared" si="667"/>
        <v>0</v>
      </c>
      <c r="D573" s="1"/>
      <c r="E573" s="1"/>
      <c r="F573" s="1"/>
      <c r="G573" s="1"/>
      <c r="H573" s="1"/>
      <c r="I573" s="1"/>
      <c r="J573" s="1"/>
      <c r="K573" s="7">
        <f>IF(W573&gt;0,RANK(W573,(W573:Y573,Z573:AN573)),0)</f>
        <v>0</v>
      </c>
      <c r="L573" s="7">
        <f>IF(X573&gt;0,RANK(X573,(W573:Y573,Z573:AN573)),0)</f>
        <v>0</v>
      </c>
      <c r="M573" s="7">
        <f>IF(Y573&gt;0,RANK(Y573,(W573:Y573,Z573:AN573)),0)</f>
        <v>0</v>
      </c>
      <c r="N573" s="7">
        <f>IF(Z573&gt;0,RANK(Z573,(W573:Y573,Z573:AN573)),0)</f>
        <v>0</v>
      </c>
      <c r="O573" s="1" t="e">
        <f t="shared" si="668"/>
        <v>#NUM!</v>
      </c>
      <c r="P573" s="2" t="e">
        <f t="shared" si="669"/>
        <v>#NUM!</v>
      </c>
      <c r="Q573" s="1"/>
      <c r="R573" s="2" t="str">
        <f t="shared" si="662"/>
        <v>-</v>
      </c>
      <c r="S573" s="2" t="str">
        <f t="shared" si="663"/>
        <v>-</v>
      </c>
      <c r="T573" s="2" t="str">
        <f t="shared" si="664"/>
        <v>-</v>
      </c>
      <c r="U573" s="2" t="str">
        <f t="shared" si="665"/>
        <v>-</v>
      </c>
      <c r="V573" s="2" t="str">
        <f t="shared" si="666"/>
        <v>-</v>
      </c>
      <c r="W573" s="1"/>
      <c r="X573" s="1"/>
      <c r="Y573" s="1"/>
      <c r="Z573" s="1"/>
      <c r="AA573" s="1"/>
      <c r="AB573" s="1"/>
      <c r="AC573" s="1"/>
      <c r="AD573" s="1"/>
      <c r="AE573" s="1"/>
      <c r="AF573" s="1"/>
      <c r="AG573" s="1"/>
      <c r="AJ573" s="1"/>
      <c r="BC573" s="98"/>
      <c r="BD573" s="100"/>
      <c r="BE573" s="107"/>
    </row>
    <row r="574" spans="1:59" s="169" customFormat="1">
      <c r="A574" s="169" t="s">
        <v>3025</v>
      </c>
      <c r="B574" s="169" t="s">
        <v>2510</v>
      </c>
      <c r="C574" s="1">
        <f t="shared" si="667"/>
        <v>0</v>
      </c>
      <c r="D574" s="1"/>
      <c r="E574" s="1"/>
      <c r="F574" s="1"/>
      <c r="G574" s="1"/>
      <c r="H574" s="1"/>
      <c r="I574" s="1"/>
      <c r="J574" s="1"/>
      <c r="K574" s="7">
        <f>IF(W574&gt;0,RANK(W574,(W574:Y574,Z574:AN574)),0)</f>
        <v>0</v>
      </c>
      <c r="L574" s="7">
        <f>IF(X574&gt;0,RANK(X574,(W574:Y574,Z574:AN574)),0)</f>
        <v>0</v>
      </c>
      <c r="M574" s="7">
        <f>IF(Y574&gt;0,RANK(Y574,(W574:Y574,Z574:AN574)),0)</f>
        <v>0</v>
      </c>
      <c r="N574" s="7">
        <f>IF(Z574&gt;0,RANK(Z574,(W574:Y574,Z574:AN574)),0)</f>
        <v>0</v>
      </c>
      <c r="O574" s="1" t="e">
        <f t="shared" si="668"/>
        <v>#NUM!</v>
      </c>
      <c r="P574" s="2" t="e">
        <f t="shared" si="669"/>
        <v>#NUM!</v>
      </c>
      <c r="Q574" s="1"/>
      <c r="R574" s="2" t="str">
        <f t="shared" si="662"/>
        <v>-</v>
      </c>
      <c r="S574" s="2" t="str">
        <f t="shared" si="663"/>
        <v>-</v>
      </c>
      <c r="T574" s="2" t="str">
        <f t="shared" si="664"/>
        <v>-</v>
      </c>
      <c r="U574" s="2" t="str">
        <f t="shared" si="665"/>
        <v>-</v>
      </c>
      <c r="V574" s="2" t="str">
        <f t="shared" si="666"/>
        <v>-</v>
      </c>
      <c r="W574" s="1"/>
      <c r="X574" s="1"/>
      <c r="Y574" s="1"/>
      <c r="Z574" s="1"/>
      <c r="AA574" s="1"/>
      <c r="AB574" s="1"/>
      <c r="AC574" s="1"/>
      <c r="AD574" s="1"/>
      <c r="AE574" s="1"/>
      <c r="AF574" s="1"/>
      <c r="AG574" s="1"/>
      <c r="AJ574" s="1"/>
      <c r="BC574" s="98"/>
      <c r="BD574" s="100"/>
      <c r="BE574" s="107"/>
    </row>
    <row r="575" spans="1:59" s="169" customFormat="1">
      <c r="A575" s="169" t="s">
        <v>51</v>
      </c>
      <c r="B575" s="169" t="s">
        <v>2510</v>
      </c>
      <c r="C575" s="1">
        <f t="shared" si="667"/>
        <v>0</v>
      </c>
      <c r="D575" s="1"/>
      <c r="E575" s="1"/>
      <c r="F575" s="1"/>
      <c r="G575" s="1"/>
      <c r="H575" s="1"/>
      <c r="I575" s="1"/>
      <c r="J575" s="1"/>
      <c r="K575" s="7">
        <f>IF(W575&gt;0,RANK(W575,(W575:Y575,Z575:AN575)),0)</f>
        <v>0</v>
      </c>
      <c r="L575" s="7">
        <f>IF(X575&gt;0,RANK(X575,(W575:Y575,Z575:AN575)),0)</f>
        <v>0</v>
      </c>
      <c r="M575" s="7">
        <f>IF(Y575&gt;0,RANK(Y575,(W575:Y575,Z575:AN575)),0)</f>
        <v>0</v>
      </c>
      <c r="N575" s="7">
        <f>IF(Z575&gt;0,RANK(Z575,(W575:Y575,Z575:AN575)),0)</f>
        <v>0</v>
      </c>
      <c r="O575" s="1" t="e">
        <f t="shared" si="668"/>
        <v>#NUM!</v>
      </c>
      <c r="P575" s="2" t="e">
        <f t="shared" si="669"/>
        <v>#NUM!</v>
      </c>
      <c r="Q575" s="1"/>
      <c r="R575" s="2" t="str">
        <f t="shared" si="662"/>
        <v>-</v>
      </c>
      <c r="S575" s="2" t="str">
        <f t="shared" si="663"/>
        <v>-</v>
      </c>
      <c r="T575" s="2" t="str">
        <f t="shared" si="664"/>
        <v>-</v>
      </c>
      <c r="U575" s="2" t="str">
        <f t="shared" si="665"/>
        <v>-</v>
      </c>
      <c r="V575" s="2" t="str">
        <f t="shared" si="666"/>
        <v>-</v>
      </c>
      <c r="W575" s="1"/>
      <c r="X575" s="1"/>
      <c r="Y575" s="1"/>
      <c r="Z575" s="1"/>
      <c r="AA575" s="1"/>
      <c r="AB575" s="1"/>
      <c r="AC575" s="1"/>
      <c r="AD575" s="1"/>
      <c r="AE575" s="1"/>
      <c r="AF575" s="1"/>
      <c r="AG575" s="1"/>
      <c r="AJ575" s="1"/>
      <c r="BC575" s="98"/>
      <c r="BD575" s="100"/>
      <c r="BE575" s="107"/>
    </row>
    <row r="576" spans="1:59" s="169" customFormat="1">
      <c r="A576" s="169" t="s">
        <v>1909</v>
      </c>
      <c r="B576" s="169" t="s">
        <v>2510</v>
      </c>
      <c r="C576" s="1">
        <f t="shared" si="667"/>
        <v>0</v>
      </c>
      <c r="D576" s="1"/>
      <c r="E576" s="1"/>
      <c r="F576" s="1"/>
      <c r="G576" s="1"/>
      <c r="H576" s="1"/>
      <c r="I576" s="1"/>
      <c r="J576" s="1"/>
      <c r="K576" s="7">
        <f>IF(W576&gt;0,RANK(W576,(W576:Y576,Z576:AN576)),0)</f>
        <v>0</v>
      </c>
      <c r="L576" s="7">
        <f>IF(X576&gt;0,RANK(X576,(W576:Y576,Z576:AN576)),0)</f>
        <v>0</v>
      </c>
      <c r="M576" s="7">
        <f>IF(Y576&gt;0,RANK(Y576,(W576:Y576,Z576:AN576)),0)</f>
        <v>0</v>
      </c>
      <c r="N576" s="7">
        <f>IF(Z576&gt;0,RANK(Z576,(W576:Y576,Z576:AN576)),0)</f>
        <v>0</v>
      </c>
      <c r="O576" s="1" t="e">
        <f t="shared" si="668"/>
        <v>#NUM!</v>
      </c>
      <c r="P576" s="2" t="e">
        <f t="shared" si="669"/>
        <v>#NUM!</v>
      </c>
      <c r="Q576" s="1"/>
      <c r="R576" s="2" t="str">
        <f t="shared" si="662"/>
        <v>-</v>
      </c>
      <c r="S576" s="2" t="str">
        <f t="shared" si="663"/>
        <v>-</v>
      </c>
      <c r="T576" s="2" t="str">
        <f t="shared" si="664"/>
        <v>-</v>
      </c>
      <c r="U576" s="2" t="str">
        <f t="shared" si="665"/>
        <v>-</v>
      </c>
      <c r="V576" s="2" t="str">
        <f t="shared" si="666"/>
        <v>-</v>
      </c>
      <c r="W576" s="1"/>
      <c r="X576" s="1"/>
      <c r="Y576" s="1"/>
      <c r="Z576" s="1"/>
      <c r="AA576" s="1"/>
      <c r="AB576" s="1"/>
      <c r="AC576" s="1"/>
      <c r="AD576" s="1"/>
      <c r="AE576" s="1"/>
      <c r="AF576" s="1"/>
      <c r="AG576" s="1"/>
      <c r="AJ576" s="1"/>
      <c r="BC576" s="98"/>
      <c r="BD576" s="100"/>
      <c r="BE576" s="107"/>
    </row>
    <row r="577" spans="1:57" s="169" customFormat="1">
      <c r="A577" s="169" t="s">
        <v>473</v>
      </c>
      <c r="B577" s="169" t="s">
        <v>2510</v>
      </c>
      <c r="C577" s="1">
        <f t="shared" si="667"/>
        <v>0</v>
      </c>
      <c r="D577" s="1"/>
      <c r="E577" s="1"/>
      <c r="F577" s="1"/>
      <c r="G577" s="1"/>
      <c r="H577" s="1"/>
      <c r="I577" s="1"/>
      <c r="J577" s="1"/>
      <c r="K577" s="7">
        <f>IF(W577&gt;0,RANK(W577,(W577:Y577,Z577:AN577)),0)</f>
        <v>0</v>
      </c>
      <c r="L577" s="7">
        <f>IF(X577&gt;0,RANK(X577,(W577:Y577,Z577:AN577)),0)</f>
        <v>0</v>
      </c>
      <c r="M577" s="7">
        <f>IF(Y577&gt;0,RANK(Y577,(W577:Y577,Z577:AN577)),0)</f>
        <v>0</v>
      </c>
      <c r="N577" s="7">
        <f>IF(Z577&gt;0,RANK(Z577,(W577:Y577,Z577:AN577)),0)</f>
        <v>0</v>
      </c>
      <c r="O577" s="1" t="e">
        <f t="shared" si="668"/>
        <v>#NUM!</v>
      </c>
      <c r="P577" s="2" t="e">
        <f t="shared" si="669"/>
        <v>#NUM!</v>
      </c>
      <c r="Q577" s="1"/>
      <c r="R577" s="2" t="str">
        <f t="shared" si="662"/>
        <v>-</v>
      </c>
      <c r="S577" s="2" t="str">
        <f t="shared" si="663"/>
        <v>-</v>
      </c>
      <c r="T577" s="2" t="str">
        <f t="shared" si="664"/>
        <v>-</v>
      </c>
      <c r="U577" s="2" t="str">
        <f t="shared" si="665"/>
        <v>-</v>
      </c>
      <c r="V577" s="2" t="str">
        <f t="shared" si="666"/>
        <v>-</v>
      </c>
      <c r="W577" s="1"/>
      <c r="X577" s="1"/>
      <c r="Y577" s="1"/>
      <c r="Z577" s="1"/>
      <c r="AA577" s="1"/>
      <c r="AB577" s="1"/>
      <c r="AC577" s="1"/>
      <c r="AD577" s="1"/>
      <c r="AE577" s="1"/>
      <c r="AF577" s="1"/>
      <c r="AG577" s="1"/>
      <c r="AJ577" s="1"/>
      <c r="BC577" s="98"/>
      <c r="BD577" s="100"/>
      <c r="BE577" s="107"/>
    </row>
    <row r="578" spans="1:57" s="169" customFormat="1">
      <c r="A578" s="169" t="s">
        <v>584</v>
      </c>
      <c r="B578" s="169" t="s">
        <v>2510</v>
      </c>
      <c r="C578" s="1">
        <f t="shared" si="667"/>
        <v>0</v>
      </c>
      <c r="D578" s="1"/>
      <c r="E578" s="1"/>
      <c r="F578" s="1"/>
      <c r="G578" s="1"/>
      <c r="H578" s="1"/>
      <c r="I578" s="1"/>
      <c r="J578" s="1"/>
      <c r="K578" s="7">
        <f>IF(W578&gt;0,RANK(W578,(W578:Y578,Z578:AN578)),0)</f>
        <v>0</v>
      </c>
      <c r="L578" s="7">
        <f>IF(X578&gt;0,RANK(X578,(W578:Y578,Z578:AN578)),0)</f>
        <v>0</v>
      </c>
      <c r="M578" s="7">
        <f>IF(Y578&gt;0,RANK(Y578,(W578:Y578,Z578:AN578)),0)</f>
        <v>0</v>
      </c>
      <c r="N578" s="7">
        <f>IF(Z578&gt;0,RANK(Z578,(W578:Y578,Z578:AN578)),0)</f>
        <v>0</v>
      </c>
      <c r="O578" s="1" t="e">
        <f t="shared" si="668"/>
        <v>#NUM!</v>
      </c>
      <c r="P578" s="2" t="e">
        <f t="shared" si="669"/>
        <v>#NUM!</v>
      </c>
      <c r="Q578" s="1"/>
      <c r="R578" s="2" t="str">
        <f t="shared" si="662"/>
        <v>-</v>
      </c>
      <c r="S578" s="2" t="str">
        <f t="shared" si="663"/>
        <v>-</v>
      </c>
      <c r="T578" s="2" t="str">
        <f t="shared" si="664"/>
        <v>-</v>
      </c>
      <c r="U578" s="2" t="str">
        <f t="shared" si="665"/>
        <v>-</v>
      </c>
      <c r="V578" s="2" t="str">
        <f t="shared" si="666"/>
        <v>-</v>
      </c>
      <c r="W578" s="1"/>
      <c r="X578" s="1"/>
      <c r="Y578" s="1"/>
      <c r="Z578" s="1"/>
      <c r="AA578" s="1"/>
      <c r="AB578" s="1"/>
      <c r="AC578" s="1"/>
      <c r="AD578" s="1"/>
      <c r="AE578" s="1"/>
      <c r="AF578" s="1"/>
      <c r="AG578" s="1"/>
      <c r="AJ578" s="1"/>
      <c r="BC578" s="98"/>
      <c r="BD578" s="100"/>
      <c r="BE578" s="107"/>
    </row>
    <row r="579" spans="1:57" s="169" customFormat="1">
      <c r="A579" s="169" t="s">
        <v>28</v>
      </c>
      <c r="B579" s="169" t="s">
        <v>2510</v>
      </c>
      <c r="C579" s="1">
        <f t="shared" si="667"/>
        <v>0</v>
      </c>
      <c r="D579" s="1"/>
      <c r="E579" s="1"/>
      <c r="F579" s="1"/>
      <c r="G579" s="1"/>
      <c r="H579" s="1"/>
      <c r="I579" s="1"/>
      <c r="J579" s="1"/>
      <c r="K579" s="7">
        <f>IF(W579&gt;0,RANK(W579,(W579:Y579,Z579:AN579)),0)</f>
        <v>0</v>
      </c>
      <c r="L579" s="7">
        <f>IF(X579&gt;0,RANK(X579,(W579:Y579,Z579:AN579)),0)</f>
        <v>0</v>
      </c>
      <c r="M579" s="7">
        <f>IF(Y579&gt;0,RANK(Y579,(W579:Y579,Z579:AN579)),0)</f>
        <v>0</v>
      </c>
      <c r="N579" s="7">
        <f>IF(Z579&gt;0,RANK(Z579,(W579:Y579,Z579:AN579)),0)</f>
        <v>0</v>
      </c>
      <c r="O579" s="1" t="e">
        <f t="shared" si="668"/>
        <v>#NUM!</v>
      </c>
      <c r="P579" s="2" t="e">
        <f t="shared" si="669"/>
        <v>#NUM!</v>
      </c>
      <c r="Q579" s="1"/>
      <c r="R579" s="2" t="str">
        <f t="shared" si="662"/>
        <v>-</v>
      </c>
      <c r="S579" s="2" t="str">
        <f t="shared" si="663"/>
        <v>-</v>
      </c>
      <c r="T579" s="2" t="str">
        <f t="shared" si="664"/>
        <v>-</v>
      </c>
      <c r="U579" s="2" t="str">
        <f t="shared" si="665"/>
        <v>-</v>
      </c>
      <c r="V579" s="2" t="str">
        <f t="shared" si="666"/>
        <v>-</v>
      </c>
      <c r="W579" s="1"/>
      <c r="X579" s="1"/>
      <c r="Y579" s="1"/>
      <c r="Z579" s="1"/>
      <c r="AA579" s="1"/>
      <c r="AB579" s="1"/>
      <c r="AC579" s="1"/>
      <c r="AD579" s="1"/>
      <c r="AE579" s="1"/>
      <c r="AF579" s="1"/>
      <c r="AG579" s="1"/>
      <c r="AJ579" s="1"/>
      <c r="BC579" s="98"/>
      <c r="BD579" s="100"/>
      <c r="BE579" s="107"/>
    </row>
    <row r="580" spans="1:57" s="169" customFormat="1">
      <c r="A580" s="169" t="s">
        <v>1060</v>
      </c>
      <c r="B580" s="169" t="s">
        <v>2510</v>
      </c>
      <c r="C580" s="1">
        <f t="shared" si="667"/>
        <v>0</v>
      </c>
      <c r="D580" s="1"/>
      <c r="E580" s="1"/>
      <c r="F580" s="1"/>
      <c r="G580" s="1"/>
      <c r="H580" s="1"/>
      <c r="I580" s="1"/>
      <c r="J580" s="1"/>
      <c r="K580" s="7">
        <f>IF(W580&gt;0,RANK(W580,(W580:Y580,Z580:AN580)),0)</f>
        <v>0</v>
      </c>
      <c r="L580" s="7">
        <f>IF(X580&gt;0,RANK(X580,(W580:Y580,Z580:AN580)),0)</f>
        <v>0</v>
      </c>
      <c r="M580" s="7">
        <f>IF(Y580&gt;0,RANK(Y580,(W580:Y580,Z580:AN580)),0)</f>
        <v>0</v>
      </c>
      <c r="N580" s="7">
        <f>IF(Z580&gt;0,RANK(Z580,(W580:Y580,Z580:AN580)),0)</f>
        <v>0</v>
      </c>
      <c r="O580" s="1" t="e">
        <f t="shared" si="668"/>
        <v>#NUM!</v>
      </c>
      <c r="P580" s="2" t="e">
        <f t="shared" si="669"/>
        <v>#NUM!</v>
      </c>
      <c r="Q580" s="1"/>
      <c r="R580" s="2" t="str">
        <f t="shared" si="662"/>
        <v>-</v>
      </c>
      <c r="S580" s="2" t="str">
        <f t="shared" si="663"/>
        <v>-</v>
      </c>
      <c r="T580" s="2" t="str">
        <f t="shared" si="664"/>
        <v>-</v>
      </c>
      <c r="U580" s="2" t="str">
        <f t="shared" si="665"/>
        <v>-</v>
      </c>
      <c r="V580" s="2" t="str">
        <f t="shared" si="666"/>
        <v>-</v>
      </c>
      <c r="W580" s="1"/>
      <c r="X580" s="1"/>
      <c r="Y580" s="1"/>
      <c r="Z580" s="1"/>
      <c r="AA580" s="1"/>
      <c r="AB580" s="1"/>
      <c r="AC580" s="1"/>
      <c r="AD580" s="1"/>
      <c r="AE580" s="1"/>
      <c r="AF580" s="1"/>
      <c r="AG580" s="1"/>
      <c r="AJ580" s="1"/>
      <c r="BC580" s="98"/>
      <c r="BD580" s="100"/>
      <c r="BE580" s="107"/>
    </row>
    <row r="581" spans="1:57" s="169" customFormat="1">
      <c r="A581" s="169" t="s">
        <v>3142</v>
      </c>
      <c r="B581" s="169" t="s">
        <v>2510</v>
      </c>
      <c r="C581" s="1">
        <f t="shared" si="667"/>
        <v>0</v>
      </c>
      <c r="D581" s="1"/>
      <c r="E581" s="1"/>
      <c r="F581" s="1"/>
      <c r="G581" s="1"/>
      <c r="H581" s="1"/>
      <c r="I581" s="1"/>
      <c r="J581" s="1"/>
      <c r="K581" s="7">
        <f>IF(W581&gt;0,RANK(W581,(W581:Y581,Z581:AN581)),0)</f>
        <v>0</v>
      </c>
      <c r="L581" s="7">
        <f>IF(X581&gt;0,RANK(X581,(W581:Y581,Z581:AN581)),0)</f>
        <v>0</v>
      </c>
      <c r="M581" s="7">
        <f>IF(Y581&gt;0,RANK(Y581,(W581:Y581,Z581:AN581)),0)</f>
        <v>0</v>
      </c>
      <c r="N581" s="7">
        <f>IF(Z581&gt;0,RANK(Z581,(W581:Y581,Z581:AN581)),0)</f>
        <v>0</v>
      </c>
      <c r="O581" s="1" t="e">
        <f t="shared" si="668"/>
        <v>#NUM!</v>
      </c>
      <c r="P581" s="2" t="e">
        <f t="shared" si="669"/>
        <v>#NUM!</v>
      </c>
      <c r="Q581" s="1"/>
      <c r="R581" s="2" t="str">
        <f t="shared" si="662"/>
        <v>-</v>
      </c>
      <c r="S581" s="2" t="str">
        <f t="shared" si="663"/>
        <v>-</v>
      </c>
      <c r="T581" s="2" t="str">
        <f t="shared" si="664"/>
        <v>-</v>
      </c>
      <c r="U581" s="2" t="str">
        <f t="shared" si="665"/>
        <v>-</v>
      </c>
      <c r="V581" s="2" t="str">
        <f t="shared" si="666"/>
        <v>-</v>
      </c>
      <c r="W581" s="1"/>
      <c r="X581" s="1"/>
      <c r="Y581" s="1"/>
      <c r="Z581" s="1"/>
      <c r="AA581" s="1"/>
      <c r="AB581" s="1"/>
      <c r="AC581" s="1"/>
      <c r="AD581" s="1"/>
      <c r="AE581" s="1"/>
      <c r="AF581" s="1"/>
      <c r="AG581" s="1"/>
      <c r="AJ581" s="1"/>
      <c r="BC581" s="98"/>
      <c r="BD581" s="100"/>
      <c r="BE581" s="107"/>
    </row>
    <row r="582" spans="1:57" s="169" customFormat="1">
      <c r="A582" s="169" t="s">
        <v>1507</v>
      </c>
      <c r="B582" s="169" t="s">
        <v>2510</v>
      </c>
      <c r="C582" s="1">
        <f t="shared" si="667"/>
        <v>0</v>
      </c>
      <c r="D582" s="1"/>
      <c r="E582" s="1"/>
      <c r="F582" s="1"/>
      <c r="G582" s="1"/>
      <c r="H582" s="1"/>
      <c r="I582" s="1"/>
      <c r="J582" s="1"/>
      <c r="K582" s="7">
        <f>IF(W582&gt;0,RANK(W582,(W582:Y582,Z582:AN582)),0)</f>
        <v>0</v>
      </c>
      <c r="L582" s="7">
        <f>IF(X582&gt;0,RANK(X582,(W582:Y582,Z582:AN582)),0)</f>
        <v>0</v>
      </c>
      <c r="M582" s="7">
        <f>IF(Y582&gt;0,RANK(Y582,(W582:Y582,Z582:AN582)),0)</f>
        <v>0</v>
      </c>
      <c r="N582" s="7">
        <f>IF(Z582&gt;0,RANK(Z582,(W582:Y582,Z582:AN582)),0)</f>
        <v>0</v>
      </c>
      <c r="O582" s="1" t="e">
        <f t="shared" si="668"/>
        <v>#NUM!</v>
      </c>
      <c r="P582" s="2" t="e">
        <f t="shared" si="669"/>
        <v>#NUM!</v>
      </c>
      <c r="Q582" s="1"/>
      <c r="R582" s="2" t="str">
        <f t="shared" si="662"/>
        <v>-</v>
      </c>
      <c r="S582" s="2" t="str">
        <f t="shared" si="663"/>
        <v>-</v>
      </c>
      <c r="T582" s="2" t="str">
        <f t="shared" si="664"/>
        <v>-</v>
      </c>
      <c r="U582" s="2" t="str">
        <f t="shared" si="665"/>
        <v>-</v>
      </c>
      <c r="V582" s="2" t="str">
        <f t="shared" si="666"/>
        <v>-</v>
      </c>
      <c r="W582" s="1"/>
      <c r="X582" s="1"/>
      <c r="Y582" s="1"/>
      <c r="Z582" s="1"/>
      <c r="AA582" s="1"/>
      <c r="AB582" s="1"/>
      <c r="AC582" s="1"/>
      <c r="AD582" s="1"/>
      <c r="AE582" s="1"/>
      <c r="AF582" s="1"/>
      <c r="AG582" s="1"/>
      <c r="AJ582" s="1"/>
      <c r="BC582" s="98"/>
      <c r="BD582" s="100"/>
      <c r="BE582" s="107"/>
    </row>
    <row r="583" spans="1:57" s="169" customFormat="1">
      <c r="A583" s="169" t="s">
        <v>1623</v>
      </c>
      <c r="B583" s="169" t="s">
        <v>2510</v>
      </c>
      <c r="C583" s="1">
        <f t="shared" si="667"/>
        <v>0</v>
      </c>
      <c r="D583" s="1"/>
      <c r="E583" s="1"/>
      <c r="F583" s="1"/>
      <c r="G583" s="1"/>
      <c r="H583" s="1"/>
      <c r="I583" s="1"/>
      <c r="J583" s="1"/>
      <c r="K583" s="7">
        <f>IF(W583&gt;0,RANK(W583,(W583:Y583,Z583:AN583)),0)</f>
        <v>0</v>
      </c>
      <c r="L583" s="7">
        <f>IF(X583&gt;0,RANK(X583,(W583:Y583,Z583:AN583)),0)</f>
        <v>0</v>
      </c>
      <c r="M583" s="7">
        <f>IF(Y583&gt;0,RANK(Y583,(W583:Y583,Z583:AN583)),0)</f>
        <v>0</v>
      </c>
      <c r="N583" s="7">
        <f>IF(Z583&gt;0,RANK(Z583,(W583:Y583,Z583:AN583)),0)</f>
        <v>0</v>
      </c>
      <c r="O583" s="1" t="e">
        <f t="shared" si="668"/>
        <v>#NUM!</v>
      </c>
      <c r="P583" s="2" t="e">
        <f t="shared" si="669"/>
        <v>#NUM!</v>
      </c>
      <c r="Q583" s="1"/>
      <c r="R583" s="2" t="str">
        <f t="shared" si="662"/>
        <v>-</v>
      </c>
      <c r="S583" s="2" t="str">
        <f t="shared" si="663"/>
        <v>-</v>
      </c>
      <c r="T583" s="2" t="str">
        <f t="shared" si="664"/>
        <v>-</v>
      </c>
      <c r="U583" s="2" t="str">
        <f t="shared" si="665"/>
        <v>-</v>
      </c>
      <c r="V583" s="2" t="str">
        <f t="shared" si="666"/>
        <v>-</v>
      </c>
      <c r="W583" s="1"/>
      <c r="X583" s="1"/>
      <c r="Y583" s="1"/>
      <c r="Z583" s="1"/>
      <c r="AA583" s="1"/>
      <c r="AB583" s="1"/>
      <c r="AC583" s="1"/>
      <c r="AD583" s="1"/>
      <c r="AE583" s="1"/>
      <c r="AF583" s="1"/>
      <c r="AG583" s="1"/>
      <c r="AJ583" s="1"/>
      <c r="BC583" s="98"/>
      <c r="BD583" s="100"/>
      <c r="BE583" s="107"/>
    </row>
    <row r="584" spans="1:57">
      <c r="A584" s="169" t="s">
        <v>2304</v>
      </c>
      <c r="B584" s="169" t="s">
        <v>2510</v>
      </c>
      <c r="C584" s="1">
        <f t="shared" si="667"/>
        <v>0</v>
      </c>
      <c r="D584" s="1"/>
      <c r="E584" s="1"/>
      <c r="F584" s="1"/>
      <c r="G584" s="1"/>
      <c r="H584" s="1"/>
      <c r="I584" s="1"/>
      <c r="J584" s="1"/>
      <c r="K584" s="7">
        <f>IF(W584&gt;0,RANK(W584,(W584:Y584,Z584:AN584)),0)</f>
        <v>0</v>
      </c>
      <c r="L584" s="7">
        <f>IF(X584&gt;0,RANK(X584,(W584:Y584,Z584:AN584)),0)</f>
        <v>0</v>
      </c>
      <c r="M584" s="7">
        <f>IF(Y584&gt;0,RANK(Y584,(W584:Y584,Z584:AN584)),0)</f>
        <v>0</v>
      </c>
      <c r="N584" s="7">
        <f>IF(Z584&gt;0,RANK(Z584,(W584:Y584,Z584:AN584)),0)</f>
        <v>0</v>
      </c>
      <c r="O584" s="1" t="e">
        <f t="shared" si="668"/>
        <v>#NUM!</v>
      </c>
      <c r="P584" s="2" t="e">
        <f t="shared" si="669"/>
        <v>#NUM!</v>
      </c>
      <c r="R584" s="2" t="str">
        <f t="shared" si="662"/>
        <v>-</v>
      </c>
      <c r="S584" s="2" t="str">
        <f t="shared" si="663"/>
        <v>-</v>
      </c>
      <c r="T584" s="2" t="str">
        <f t="shared" si="664"/>
        <v>-</v>
      </c>
      <c r="U584" s="2" t="str">
        <f t="shared" si="665"/>
        <v>-</v>
      </c>
      <c r="V584" s="2" t="str">
        <f t="shared" si="666"/>
        <v>-</v>
      </c>
      <c r="BD584" s="100"/>
    </row>
    <row r="585" spans="1:57">
      <c r="A585" s="169" t="s">
        <v>1618</v>
      </c>
      <c r="B585" s="169" t="s">
        <v>2510</v>
      </c>
      <c r="C585" s="1">
        <f t="shared" si="667"/>
        <v>0</v>
      </c>
      <c r="D585" s="1"/>
      <c r="E585" s="1"/>
      <c r="F585" s="1"/>
      <c r="G585" s="1"/>
      <c r="H585" s="1"/>
      <c r="I585" s="1"/>
      <c r="J585" s="1"/>
      <c r="K585" s="7">
        <f>IF(W585&gt;0,RANK(W585,(W585:Y585,Z585:AN585)),0)</f>
        <v>0</v>
      </c>
      <c r="L585" s="7">
        <f>IF(X585&gt;0,RANK(X585,(W585:Y585,Z585:AN585)),0)</f>
        <v>0</v>
      </c>
      <c r="M585" s="7">
        <f>IF(Y585&gt;0,RANK(Y585,(W585:Y585,Z585:AN585)),0)</f>
        <v>0</v>
      </c>
      <c r="N585" s="7">
        <f>IF(Z585&gt;0,RANK(Z585,(W585:Y585,Z585:AN585)),0)</f>
        <v>0</v>
      </c>
      <c r="O585" s="1" t="e">
        <f t="shared" si="668"/>
        <v>#NUM!</v>
      </c>
      <c r="P585" s="2" t="e">
        <f t="shared" si="669"/>
        <v>#NUM!</v>
      </c>
      <c r="R585" s="2" t="str">
        <f t="shared" si="662"/>
        <v>-</v>
      </c>
      <c r="S585" s="2" t="str">
        <f t="shared" si="663"/>
        <v>-</v>
      </c>
      <c r="T585" s="2" t="str">
        <f t="shared" si="664"/>
        <v>-</v>
      </c>
      <c r="U585" s="2" t="str">
        <f t="shared" si="665"/>
        <v>-</v>
      </c>
      <c r="V585" s="2" t="str">
        <f t="shared" si="666"/>
        <v>-</v>
      </c>
      <c r="BD585" s="100"/>
    </row>
    <row r="586" spans="1:57" s="169" customFormat="1">
      <c r="A586" s="169" t="s">
        <v>108</v>
      </c>
      <c r="B586" s="169" t="s">
        <v>2510</v>
      </c>
      <c r="C586" s="1">
        <f t="shared" si="667"/>
        <v>0</v>
      </c>
      <c r="D586" s="1"/>
      <c r="E586" s="1"/>
      <c r="F586" s="1"/>
      <c r="G586" s="1"/>
      <c r="H586" s="1"/>
      <c r="I586" s="1"/>
      <c r="J586" s="1"/>
      <c r="K586" s="7">
        <f>IF(W586&gt;0,RANK(W586,(W586:Y586,Z586:AN586)),0)</f>
        <v>0</v>
      </c>
      <c r="L586" s="7">
        <f>IF(X586&gt;0,RANK(X586,(W586:Y586,Z586:AN586)),0)</f>
        <v>0</v>
      </c>
      <c r="M586" s="7">
        <f>IF(Y586&gt;0,RANK(Y586,(W586:Y586,Z586:AN586)),0)</f>
        <v>0</v>
      </c>
      <c r="N586" s="7">
        <f>IF(Z586&gt;0,RANK(Z586,(W586:Y586,Z586:AN586)),0)</f>
        <v>0</v>
      </c>
      <c r="O586" s="1" t="e">
        <f t="shared" si="668"/>
        <v>#NUM!</v>
      </c>
      <c r="P586" s="2" t="e">
        <f t="shared" si="669"/>
        <v>#NUM!</v>
      </c>
      <c r="Q586" s="1"/>
      <c r="R586" s="2" t="str">
        <f t="shared" si="662"/>
        <v>-</v>
      </c>
      <c r="S586" s="2" t="str">
        <f t="shared" si="663"/>
        <v>-</v>
      </c>
      <c r="T586" s="2" t="str">
        <f t="shared" si="664"/>
        <v>-</v>
      </c>
      <c r="U586" s="2" t="str">
        <f t="shared" si="665"/>
        <v>-</v>
      </c>
      <c r="V586" s="2" t="str">
        <f t="shared" si="666"/>
        <v>-</v>
      </c>
      <c r="W586" s="1"/>
      <c r="X586" s="1"/>
      <c r="Y586" s="1"/>
      <c r="Z586" s="1"/>
      <c r="AA586" s="1"/>
      <c r="AB586" s="1"/>
      <c r="AC586" s="1"/>
      <c r="AD586" s="1"/>
      <c r="AE586" s="1"/>
      <c r="AF586" s="1"/>
      <c r="AG586" s="1"/>
      <c r="AJ586" s="1"/>
      <c r="BC586" s="98"/>
      <c r="BD586" s="100"/>
      <c r="BE586" s="107"/>
    </row>
    <row r="587" spans="1:57" s="169" customFormat="1">
      <c r="A587" s="169" t="s">
        <v>264</v>
      </c>
      <c r="B587" s="169" t="s">
        <v>2510</v>
      </c>
      <c r="C587" s="1">
        <f t="shared" si="667"/>
        <v>0</v>
      </c>
      <c r="D587" s="1"/>
      <c r="E587" s="1"/>
      <c r="F587" s="1"/>
      <c r="G587" s="1"/>
      <c r="H587" s="1"/>
      <c r="I587" s="1"/>
      <c r="J587" s="1"/>
      <c r="K587" s="7">
        <f>IF(W587&gt;0,RANK(W587,(W587:Y587,Z587:AN587)),0)</f>
        <v>0</v>
      </c>
      <c r="L587" s="7">
        <f>IF(X587&gt;0,RANK(X587,(W587:Y587,Z587:AN587)),0)</f>
        <v>0</v>
      </c>
      <c r="M587" s="7">
        <f>IF(Y587&gt;0,RANK(Y587,(W587:Y587,Z587:AN587)),0)</f>
        <v>0</v>
      </c>
      <c r="N587" s="7">
        <f>IF(Z587&gt;0,RANK(Z587,(W587:Y587,Z587:AN587)),0)</f>
        <v>0</v>
      </c>
      <c r="O587" s="1" t="e">
        <f t="shared" si="668"/>
        <v>#NUM!</v>
      </c>
      <c r="P587" s="2" t="e">
        <f t="shared" si="669"/>
        <v>#NUM!</v>
      </c>
      <c r="Q587" s="1"/>
      <c r="R587" s="2" t="str">
        <f t="shared" si="662"/>
        <v>-</v>
      </c>
      <c r="S587" s="2" t="str">
        <f t="shared" si="663"/>
        <v>-</v>
      </c>
      <c r="T587" s="2" t="str">
        <f t="shared" si="664"/>
        <v>-</v>
      </c>
      <c r="U587" s="2" t="str">
        <f t="shared" si="665"/>
        <v>-</v>
      </c>
      <c r="V587" s="2" t="str">
        <f t="shared" si="666"/>
        <v>-</v>
      </c>
      <c r="W587" s="1"/>
      <c r="X587" s="1"/>
      <c r="Y587" s="1"/>
      <c r="Z587" s="1"/>
      <c r="AA587" s="1"/>
      <c r="AB587" s="1"/>
      <c r="AC587" s="1"/>
      <c r="AD587" s="1"/>
      <c r="AE587" s="1"/>
      <c r="AF587" s="1"/>
      <c r="AG587" s="1"/>
      <c r="AJ587" s="1"/>
      <c r="BC587" s="98"/>
      <c r="BD587" s="100"/>
      <c r="BE587" s="107"/>
    </row>
    <row r="588" spans="1:57" s="169" customFormat="1">
      <c r="A588" s="169" t="s">
        <v>199</v>
      </c>
      <c r="B588" s="169" t="s">
        <v>2510</v>
      </c>
      <c r="C588" s="1">
        <f t="shared" si="667"/>
        <v>0</v>
      </c>
      <c r="D588" s="1"/>
      <c r="E588" s="1"/>
      <c r="F588" s="1"/>
      <c r="G588" s="1"/>
      <c r="H588" s="1"/>
      <c r="I588" s="1"/>
      <c r="J588" s="1"/>
      <c r="K588" s="7">
        <f>IF(W588&gt;0,RANK(W588,(W588:Y588,Z588:AN588)),0)</f>
        <v>0</v>
      </c>
      <c r="L588" s="7">
        <f>IF(X588&gt;0,RANK(X588,(W588:Y588,Z588:AN588)),0)</f>
        <v>0</v>
      </c>
      <c r="M588" s="7">
        <f>IF(Y588&gt;0,RANK(Y588,(W588:Y588,Z588:AN588)),0)</f>
        <v>0</v>
      </c>
      <c r="N588" s="7">
        <f>IF(Z588&gt;0,RANK(Z588,(W588:Y588,Z588:AN588)),0)</f>
        <v>0</v>
      </c>
      <c r="O588" s="1" t="e">
        <f t="shared" si="668"/>
        <v>#NUM!</v>
      </c>
      <c r="P588" s="2" t="e">
        <f t="shared" si="669"/>
        <v>#NUM!</v>
      </c>
      <c r="Q588" s="1"/>
      <c r="R588" s="2" t="str">
        <f t="shared" si="662"/>
        <v>-</v>
      </c>
      <c r="S588" s="2" t="str">
        <f t="shared" si="663"/>
        <v>-</v>
      </c>
      <c r="T588" s="2" t="str">
        <f t="shared" si="664"/>
        <v>-</v>
      </c>
      <c r="U588" s="2" t="str">
        <f t="shared" si="665"/>
        <v>-</v>
      </c>
      <c r="V588" s="2" t="str">
        <f t="shared" si="666"/>
        <v>-</v>
      </c>
      <c r="W588" s="1"/>
      <c r="X588" s="1"/>
      <c r="Y588" s="1"/>
      <c r="Z588" s="1"/>
      <c r="AA588" s="1"/>
      <c r="AB588" s="1"/>
      <c r="AC588" s="1"/>
      <c r="AD588" s="1"/>
      <c r="AE588" s="1"/>
      <c r="AF588" s="1"/>
      <c r="AG588" s="1"/>
      <c r="AJ588" s="1"/>
      <c r="BC588" s="98"/>
      <c r="BD588" s="100"/>
      <c r="BE588" s="107"/>
    </row>
    <row r="589" spans="1:57" s="169" customFormat="1">
      <c r="A589" s="169" t="s">
        <v>443</v>
      </c>
      <c r="B589" s="169" t="s">
        <v>2510</v>
      </c>
      <c r="C589" s="1">
        <f t="shared" si="667"/>
        <v>0</v>
      </c>
      <c r="D589" s="1"/>
      <c r="E589" s="1"/>
      <c r="F589" s="1"/>
      <c r="G589" s="1"/>
      <c r="H589" s="1"/>
      <c r="I589" s="1"/>
      <c r="J589" s="1"/>
      <c r="K589" s="7">
        <f>IF(W589&gt;0,RANK(W589,(W589:Y589,Z589:AN589)),0)</f>
        <v>0</v>
      </c>
      <c r="L589" s="7">
        <f>IF(X589&gt;0,RANK(X589,(W589:Y589,Z589:AN589)),0)</f>
        <v>0</v>
      </c>
      <c r="M589" s="7">
        <f>IF(Y589&gt;0,RANK(Y589,(W589:Y589,Z589:AN589)),0)</f>
        <v>0</v>
      </c>
      <c r="N589" s="7">
        <f>IF(Z589&gt;0,RANK(Z589,(W589:Y589,Z589:AN589)),0)</f>
        <v>0</v>
      </c>
      <c r="O589" s="1" t="e">
        <f t="shared" si="668"/>
        <v>#NUM!</v>
      </c>
      <c r="P589" s="2" t="e">
        <f t="shared" si="669"/>
        <v>#NUM!</v>
      </c>
      <c r="Q589" s="1"/>
      <c r="R589" s="2" t="str">
        <f t="shared" si="662"/>
        <v>-</v>
      </c>
      <c r="S589" s="2" t="str">
        <f t="shared" si="663"/>
        <v>-</v>
      </c>
      <c r="T589" s="2" t="str">
        <f t="shared" si="664"/>
        <v>-</v>
      </c>
      <c r="U589" s="2" t="str">
        <f t="shared" si="665"/>
        <v>-</v>
      </c>
      <c r="V589" s="2" t="str">
        <f t="shared" si="666"/>
        <v>-</v>
      </c>
      <c r="W589" s="1"/>
      <c r="X589" s="1"/>
      <c r="Y589" s="1"/>
      <c r="Z589" s="1"/>
      <c r="AA589" s="1"/>
      <c r="AB589" s="1"/>
      <c r="AC589" s="1"/>
      <c r="AD589" s="1"/>
      <c r="AE589" s="1"/>
      <c r="AF589" s="1"/>
      <c r="AG589" s="1"/>
      <c r="AJ589" s="1"/>
      <c r="BC589" s="98"/>
      <c r="BD589" s="100"/>
      <c r="BE589" s="107"/>
    </row>
    <row r="590" spans="1:57" s="169" customFormat="1">
      <c r="A590" s="169" t="s">
        <v>1268</v>
      </c>
      <c r="B590" s="169" t="s">
        <v>2510</v>
      </c>
      <c r="C590" s="1">
        <f t="shared" si="667"/>
        <v>0</v>
      </c>
      <c r="D590" s="1"/>
      <c r="E590" s="1"/>
      <c r="F590" s="1"/>
      <c r="G590" s="1"/>
      <c r="H590" s="1"/>
      <c r="I590" s="1"/>
      <c r="J590" s="1"/>
      <c r="K590" s="7">
        <f>IF(W590&gt;0,RANK(W590,(W590:Y590,Z590:AN590)),0)</f>
        <v>0</v>
      </c>
      <c r="L590" s="7">
        <f>IF(X590&gt;0,RANK(X590,(W590:Y590,Z590:AN590)),0)</f>
        <v>0</v>
      </c>
      <c r="M590" s="7">
        <f>IF(Y590&gt;0,RANK(Y590,(W590:Y590,Z590:AN590)),0)</f>
        <v>0</v>
      </c>
      <c r="N590" s="7">
        <f>IF(Z590&gt;0,RANK(Z590,(W590:Y590,Z590:AN590)),0)</f>
        <v>0</v>
      </c>
      <c r="O590" s="1" t="e">
        <f t="shared" si="668"/>
        <v>#NUM!</v>
      </c>
      <c r="P590" s="2" t="e">
        <f t="shared" si="669"/>
        <v>#NUM!</v>
      </c>
      <c r="Q590" s="1"/>
      <c r="R590" s="2" t="str">
        <f t="shared" si="662"/>
        <v>-</v>
      </c>
      <c r="S590" s="2" t="str">
        <f t="shared" si="663"/>
        <v>-</v>
      </c>
      <c r="T590" s="2" t="str">
        <f t="shared" si="664"/>
        <v>-</v>
      </c>
      <c r="U590" s="2" t="str">
        <f t="shared" si="665"/>
        <v>-</v>
      </c>
      <c r="V590" s="2" t="str">
        <f t="shared" si="666"/>
        <v>-</v>
      </c>
      <c r="W590" s="1"/>
      <c r="X590" s="1"/>
      <c r="Y590" s="1"/>
      <c r="Z590" s="1"/>
      <c r="AA590" s="1"/>
      <c r="AB590" s="1"/>
      <c r="AC590" s="1"/>
      <c r="AD590" s="1"/>
      <c r="AE590" s="1"/>
      <c r="AF590" s="1"/>
      <c r="AG590" s="1"/>
      <c r="AJ590" s="1"/>
      <c r="BC590" s="98"/>
      <c r="BD590" s="100"/>
      <c r="BE590" s="107"/>
    </row>
    <row r="591" spans="1:57" s="169" customFormat="1">
      <c r="A591" s="169" t="s">
        <v>3066</v>
      </c>
      <c r="B591" s="169" t="s">
        <v>2510</v>
      </c>
      <c r="C591" s="1">
        <f t="shared" si="667"/>
        <v>0</v>
      </c>
      <c r="D591" s="1"/>
      <c r="E591" s="1"/>
      <c r="F591" s="1"/>
      <c r="G591" s="1"/>
      <c r="H591" s="1"/>
      <c r="I591" s="1"/>
      <c r="J591" s="1"/>
      <c r="K591" s="7">
        <f>IF(W591&gt;0,RANK(W591,(W591:Y591,Z591:AN591)),0)</f>
        <v>0</v>
      </c>
      <c r="L591" s="7">
        <f>IF(X591&gt;0,RANK(X591,(W591:Y591,Z591:AN591)),0)</f>
        <v>0</v>
      </c>
      <c r="M591" s="7">
        <f>IF(Y591&gt;0,RANK(Y591,(W591:Y591,Z591:AN591)),0)</f>
        <v>0</v>
      </c>
      <c r="N591" s="7">
        <f>IF(Z591&gt;0,RANK(Z591,(W591:Y591,Z591:AN591)),0)</f>
        <v>0</v>
      </c>
      <c r="O591" s="1" t="e">
        <f t="shared" si="668"/>
        <v>#NUM!</v>
      </c>
      <c r="P591" s="2" t="e">
        <f t="shared" si="669"/>
        <v>#NUM!</v>
      </c>
      <c r="Q591" s="1"/>
      <c r="R591" s="2" t="str">
        <f t="shared" si="662"/>
        <v>-</v>
      </c>
      <c r="S591" s="2" t="str">
        <f t="shared" si="663"/>
        <v>-</v>
      </c>
      <c r="T591" s="2" t="str">
        <f t="shared" si="664"/>
        <v>-</v>
      </c>
      <c r="U591" s="2" t="str">
        <f t="shared" si="665"/>
        <v>-</v>
      </c>
      <c r="V591" s="2" t="str">
        <f t="shared" si="666"/>
        <v>-</v>
      </c>
      <c r="W591" s="1"/>
      <c r="X591" s="1"/>
      <c r="Y591" s="1"/>
      <c r="Z591" s="1"/>
      <c r="AA591" s="1"/>
      <c r="AB591" s="1"/>
      <c r="AC591" s="1"/>
      <c r="AD591" s="1"/>
      <c r="AE591" s="1"/>
      <c r="AF591" s="1"/>
      <c r="AG591" s="1"/>
      <c r="AJ591" s="1"/>
      <c r="BC591" s="98"/>
      <c r="BD591" s="100"/>
      <c r="BE591" s="107"/>
    </row>
    <row r="592" spans="1:57" s="169" customFormat="1">
      <c r="A592" s="169" t="s">
        <v>2819</v>
      </c>
      <c r="B592" s="169" t="s">
        <v>2510</v>
      </c>
      <c r="C592" s="1">
        <f t="shared" si="667"/>
        <v>0</v>
      </c>
      <c r="D592" s="1"/>
      <c r="E592" s="1"/>
      <c r="F592" s="1"/>
      <c r="G592" s="1"/>
      <c r="H592" s="1"/>
      <c r="I592" s="1"/>
      <c r="J592" s="1"/>
      <c r="K592" s="7">
        <f>IF(W592&gt;0,RANK(W592,(W592:Y592,Z592:AN592)),0)</f>
        <v>0</v>
      </c>
      <c r="L592" s="7">
        <f>IF(X592&gt;0,RANK(X592,(W592:Y592,Z592:AN592)),0)</f>
        <v>0</v>
      </c>
      <c r="M592" s="7">
        <f>IF(Y592&gt;0,RANK(Y592,(W592:Y592,Z592:AN592)),0)</f>
        <v>0</v>
      </c>
      <c r="N592" s="7">
        <f>IF(Z592&gt;0,RANK(Z592,(W592:Y592,Z592:AN592)),0)</f>
        <v>0</v>
      </c>
      <c r="O592" s="1" t="e">
        <f t="shared" si="668"/>
        <v>#NUM!</v>
      </c>
      <c r="P592" s="2" t="e">
        <f t="shared" si="669"/>
        <v>#NUM!</v>
      </c>
      <c r="Q592" s="1"/>
      <c r="R592" s="2" t="str">
        <f t="shared" si="662"/>
        <v>-</v>
      </c>
      <c r="S592" s="2" t="str">
        <f t="shared" si="663"/>
        <v>-</v>
      </c>
      <c r="T592" s="2" t="str">
        <f t="shared" si="664"/>
        <v>-</v>
      </c>
      <c r="U592" s="2" t="str">
        <f t="shared" si="665"/>
        <v>-</v>
      </c>
      <c r="V592" s="2" t="str">
        <f t="shared" si="666"/>
        <v>-</v>
      </c>
      <c r="W592" s="1"/>
      <c r="X592" s="1"/>
      <c r="Y592" s="1"/>
      <c r="Z592" s="1"/>
      <c r="AA592" s="1"/>
      <c r="AB592" s="1"/>
      <c r="AC592" s="1"/>
      <c r="AD592" s="1"/>
      <c r="AE592" s="1"/>
      <c r="AF592" s="1"/>
      <c r="AG592" s="1"/>
      <c r="AJ592" s="1"/>
      <c r="BC592" s="98"/>
      <c r="BD592" s="100"/>
      <c r="BE592" s="107"/>
    </row>
    <row r="593" spans="1:57" s="169" customFormat="1">
      <c r="A593" s="169" t="s">
        <v>633</v>
      </c>
      <c r="B593" s="169" t="s">
        <v>2510</v>
      </c>
      <c r="C593" s="1">
        <f t="shared" si="667"/>
        <v>0</v>
      </c>
      <c r="D593" s="1"/>
      <c r="E593" s="1"/>
      <c r="F593" s="1"/>
      <c r="G593" s="1"/>
      <c r="H593" s="1"/>
      <c r="I593" s="1"/>
      <c r="J593" s="1"/>
      <c r="K593" s="7">
        <f>IF(W593&gt;0,RANK(W593,(W593:Y593,Z593:AN593)),0)</f>
        <v>0</v>
      </c>
      <c r="L593" s="7">
        <f>IF(X593&gt;0,RANK(X593,(W593:Y593,Z593:AN593)),0)</f>
        <v>0</v>
      </c>
      <c r="M593" s="7">
        <f>IF(Y593&gt;0,RANK(Y593,(W593:Y593,Z593:AN593)),0)</f>
        <v>0</v>
      </c>
      <c r="N593" s="7">
        <f>IF(Z593&gt;0,RANK(Z593,(W593:Y593,Z593:AN593)),0)</f>
        <v>0</v>
      </c>
      <c r="O593" s="1" t="e">
        <f t="shared" si="668"/>
        <v>#NUM!</v>
      </c>
      <c r="P593" s="2" t="e">
        <f t="shared" si="669"/>
        <v>#NUM!</v>
      </c>
      <c r="Q593" s="1"/>
      <c r="R593" s="2" t="str">
        <f t="shared" si="662"/>
        <v>-</v>
      </c>
      <c r="S593" s="2" t="str">
        <f t="shared" si="663"/>
        <v>-</v>
      </c>
      <c r="T593" s="2" t="str">
        <f t="shared" si="664"/>
        <v>-</v>
      </c>
      <c r="U593" s="2" t="str">
        <f t="shared" si="665"/>
        <v>-</v>
      </c>
      <c r="V593" s="2" t="str">
        <f t="shared" si="666"/>
        <v>-</v>
      </c>
      <c r="W593" s="1"/>
      <c r="X593" s="1"/>
      <c r="Y593" s="1"/>
      <c r="Z593" s="1"/>
      <c r="AA593" s="1"/>
      <c r="AB593" s="1"/>
      <c r="AC593" s="1"/>
      <c r="AD593" s="1"/>
      <c r="AE593" s="1"/>
      <c r="AF593" s="1"/>
      <c r="AG593" s="1"/>
      <c r="AJ593" s="1"/>
      <c r="BC593" s="98"/>
      <c r="BD593" s="100"/>
      <c r="BE593" s="107"/>
    </row>
    <row r="594" spans="1:57" s="169" customFormat="1">
      <c r="A594" s="169" t="s">
        <v>634</v>
      </c>
      <c r="B594" s="169" t="s">
        <v>2510</v>
      </c>
      <c r="C594" s="1">
        <f t="shared" si="667"/>
        <v>0</v>
      </c>
      <c r="D594" s="1"/>
      <c r="E594" s="1"/>
      <c r="F594" s="1"/>
      <c r="G594" s="1"/>
      <c r="H594" s="1"/>
      <c r="I594" s="1"/>
      <c r="J594" s="1"/>
      <c r="K594" s="7">
        <f>IF(W594&gt;0,RANK(W594,(W594:Y594,Z594:AN594)),0)</f>
        <v>0</v>
      </c>
      <c r="L594" s="7">
        <f>IF(X594&gt;0,RANK(X594,(W594:Y594,Z594:AN594)),0)</f>
        <v>0</v>
      </c>
      <c r="M594" s="7">
        <f>IF(Y594&gt;0,RANK(Y594,(W594:Y594,Z594:AN594)),0)</f>
        <v>0</v>
      </c>
      <c r="N594" s="7">
        <f>IF(Z594&gt;0,RANK(Z594,(W594:Y594,Z594:AN594)),0)</f>
        <v>0</v>
      </c>
      <c r="O594" s="1" t="e">
        <f t="shared" si="668"/>
        <v>#NUM!</v>
      </c>
      <c r="P594" s="2" t="e">
        <f t="shared" si="669"/>
        <v>#NUM!</v>
      </c>
      <c r="Q594" s="1"/>
      <c r="R594" s="2" t="str">
        <f t="shared" si="662"/>
        <v>-</v>
      </c>
      <c r="S594" s="2" t="str">
        <f t="shared" si="663"/>
        <v>-</v>
      </c>
      <c r="T594" s="2" t="str">
        <f t="shared" si="664"/>
        <v>-</v>
      </c>
      <c r="U594" s="2" t="str">
        <f t="shared" si="665"/>
        <v>-</v>
      </c>
      <c r="V594" s="2" t="str">
        <f t="shared" si="666"/>
        <v>-</v>
      </c>
      <c r="W594" s="1"/>
      <c r="X594" s="1"/>
      <c r="Y594" s="1"/>
      <c r="Z594" s="1"/>
      <c r="AA594" s="1"/>
      <c r="AB594" s="1"/>
      <c r="AC594" s="1"/>
      <c r="AD594" s="1"/>
      <c r="AE594" s="1"/>
      <c r="AF594" s="1"/>
      <c r="AG594" s="1"/>
      <c r="AJ594" s="1"/>
      <c r="BC594" s="98"/>
      <c r="BD594" s="100"/>
      <c r="BE594" s="107"/>
    </row>
    <row r="595" spans="1:57" s="169" customFormat="1">
      <c r="A595" s="169" t="s">
        <v>380</v>
      </c>
      <c r="B595" s="169" t="s">
        <v>2510</v>
      </c>
      <c r="C595" s="1">
        <f t="shared" si="667"/>
        <v>0</v>
      </c>
      <c r="D595" s="1"/>
      <c r="E595" s="1"/>
      <c r="F595" s="1"/>
      <c r="G595" s="1"/>
      <c r="H595" s="1"/>
      <c r="I595" s="1"/>
      <c r="J595" s="1"/>
      <c r="K595" s="7">
        <f>IF(W595&gt;0,RANK(W595,(W595:Y595,Z595:AN595)),0)</f>
        <v>0</v>
      </c>
      <c r="L595" s="7">
        <f>IF(X595&gt;0,RANK(X595,(W595:Y595,Z595:AN595)),0)</f>
        <v>0</v>
      </c>
      <c r="M595" s="7">
        <f>IF(Y595&gt;0,RANK(Y595,(W595:Y595,Z595:AN595)),0)</f>
        <v>0</v>
      </c>
      <c r="N595" s="7">
        <f>IF(Z595&gt;0,RANK(Z595,(W595:Y595,Z595:AN595)),0)</f>
        <v>0</v>
      </c>
      <c r="O595" s="1" t="e">
        <f t="shared" si="668"/>
        <v>#NUM!</v>
      </c>
      <c r="P595" s="2" t="e">
        <f t="shared" si="669"/>
        <v>#NUM!</v>
      </c>
      <c r="Q595" s="1"/>
      <c r="R595" s="2" t="str">
        <f t="shared" si="662"/>
        <v>-</v>
      </c>
      <c r="S595" s="2" t="str">
        <f t="shared" si="663"/>
        <v>-</v>
      </c>
      <c r="T595" s="2" t="str">
        <f t="shared" si="664"/>
        <v>-</v>
      </c>
      <c r="U595" s="2" t="str">
        <f t="shared" si="665"/>
        <v>-</v>
      </c>
      <c r="V595" s="2" t="str">
        <f t="shared" si="666"/>
        <v>-</v>
      </c>
      <c r="W595" s="1"/>
      <c r="X595" s="1"/>
      <c r="Y595" s="1"/>
      <c r="Z595" s="1"/>
      <c r="AA595" s="1"/>
      <c r="AB595" s="1"/>
      <c r="AC595" s="1"/>
      <c r="AD595" s="1"/>
      <c r="AE595" s="1"/>
      <c r="AF595" s="1"/>
      <c r="AG595" s="1"/>
      <c r="AJ595" s="1"/>
      <c r="BC595" s="98"/>
      <c r="BD595" s="100"/>
      <c r="BE595" s="107"/>
    </row>
    <row r="596" spans="1:57" s="169" customFormat="1">
      <c r="A596" s="169" t="s">
        <v>1354</v>
      </c>
      <c r="B596" s="169" t="s">
        <v>2510</v>
      </c>
      <c r="C596" s="1">
        <f t="shared" si="667"/>
        <v>0</v>
      </c>
      <c r="D596" s="1"/>
      <c r="E596" s="1"/>
      <c r="F596" s="1"/>
      <c r="G596" s="1"/>
      <c r="H596" s="1"/>
      <c r="I596" s="1"/>
      <c r="J596" s="1"/>
      <c r="K596" s="7">
        <f>IF(W596&gt;0,RANK(W596,(W596:Y596,Z596:AN596)),0)</f>
        <v>0</v>
      </c>
      <c r="L596" s="7">
        <f>IF(X596&gt;0,RANK(X596,(W596:Y596,Z596:AN596)),0)</f>
        <v>0</v>
      </c>
      <c r="M596" s="7">
        <f>IF(Y596&gt;0,RANK(Y596,(W596:Y596,Z596:AN596)),0)</f>
        <v>0</v>
      </c>
      <c r="N596" s="7">
        <f>IF(Z596&gt;0,RANK(Z596,(W596:Y596,Z596:AN596)),0)</f>
        <v>0</v>
      </c>
      <c r="O596" s="1" t="e">
        <f t="shared" si="668"/>
        <v>#NUM!</v>
      </c>
      <c r="P596" s="2" t="e">
        <f t="shared" si="669"/>
        <v>#NUM!</v>
      </c>
      <c r="Q596" s="1"/>
      <c r="R596" s="2" t="str">
        <f t="shared" si="662"/>
        <v>-</v>
      </c>
      <c r="S596" s="2" t="str">
        <f t="shared" si="663"/>
        <v>-</v>
      </c>
      <c r="T596" s="2" t="str">
        <f t="shared" si="664"/>
        <v>-</v>
      </c>
      <c r="U596" s="2" t="str">
        <f t="shared" si="665"/>
        <v>-</v>
      </c>
      <c r="V596" s="2" t="str">
        <f t="shared" si="666"/>
        <v>-</v>
      </c>
      <c r="W596" s="1"/>
      <c r="X596" s="1"/>
      <c r="Y596" s="1"/>
      <c r="Z596" s="1"/>
      <c r="AA596" s="1"/>
      <c r="AB596" s="1"/>
      <c r="AC596" s="1"/>
      <c r="AD596" s="1"/>
      <c r="AE596" s="1"/>
      <c r="AF596" s="1"/>
      <c r="AG596" s="1"/>
      <c r="AJ596" s="1"/>
      <c r="BC596" s="98"/>
      <c r="BD596" s="100"/>
      <c r="BE596" s="107"/>
    </row>
    <row r="597" spans="1:57" s="169" customFormat="1">
      <c r="A597" s="169" t="s">
        <v>2452</v>
      </c>
      <c r="B597" s="169" t="s">
        <v>2510</v>
      </c>
      <c r="C597" s="1">
        <f t="shared" si="667"/>
        <v>0</v>
      </c>
      <c r="D597" s="1"/>
      <c r="E597" s="1"/>
      <c r="F597" s="1"/>
      <c r="G597" s="1"/>
      <c r="H597" s="1"/>
      <c r="I597" s="1"/>
      <c r="J597" s="1"/>
      <c r="K597" s="7">
        <f>IF(W597&gt;0,RANK(W597,(W597:Y597,Z597:AN597)),0)</f>
        <v>0</v>
      </c>
      <c r="L597" s="7">
        <f>IF(X597&gt;0,RANK(X597,(W597:Y597,Z597:AN597)),0)</f>
        <v>0</v>
      </c>
      <c r="M597" s="7">
        <f>IF(Y597&gt;0,RANK(Y597,(W597:Y597,Z597:AN597)),0)</f>
        <v>0</v>
      </c>
      <c r="N597" s="7">
        <f>IF(Z597&gt;0,RANK(Z597,(W597:Y597,Z597:AN597)),0)</f>
        <v>0</v>
      </c>
      <c r="O597" s="1" t="e">
        <f t="shared" si="668"/>
        <v>#NUM!</v>
      </c>
      <c r="P597" s="2" t="e">
        <f t="shared" si="669"/>
        <v>#NUM!</v>
      </c>
      <c r="Q597" s="1"/>
      <c r="R597" s="2" t="str">
        <f t="shared" si="662"/>
        <v>-</v>
      </c>
      <c r="S597" s="2" t="str">
        <f t="shared" si="663"/>
        <v>-</v>
      </c>
      <c r="T597" s="2" t="str">
        <f t="shared" si="664"/>
        <v>-</v>
      </c>
      <c r="U597" s="2" t="str">
        <f t="shared" si="665"/>
        <v>-</v>
      </c>
      <c r="V597" s="2" t="str">
        <f t="shared" si="666"/>
        <v>-</v>
      </c>
      <c r="W597" s="1"/>
      <c r="X597" s="1"/>
      <c r="Y597" s="1"/>
      <c r="Z597" s="1"/>
      <c r="AA597" s="1"/>
      <c r="AB597" s="1"/>
      <c r="AC597" s="1"/>
      <c r="AD597" s="1"/>
      <c r="AE597" s="1"/>
      <c r="AF597" s="1"/>
      <c r="AG597" s="1"/>
      <c r="AJ597" s="1"/>
      <c r="BC597" s="98"/>
      <c r="BD597" s="100"/>
      <c r="BE597" s="107"/>
    </row>
    <row r="598" spans="1:57" s="169" customFormat="1">
      <c r="A598" s="169" t="s">
        <v>2987</v>
      </c>
      <c r="B598" s="169" t="s">
        <v>2510</v>
      </c>
      <c r="C598" s="1">
        <f t="shared" si="667"/>
        <v>0</v>
      </c>
      <c r="D598" s="1"/>
      <c r="E598" s="1"/>
      <c r="F598" s="1"/>
      <c r="G598" s="1"/>
      <c r="H598" s="1"/>
      <c r="I598" s="1"/>
      <c r="J598" s="1"/>
      <c r="K598" s="7">
        <f>IF(W598&gt;0,RANK(W598,(W598:Y598,Z598:AN598)),0)</f>
        <v>0</v>
      </c>
      <c r="L598" s="7">
        <f>IF(X598&gt;0,RANK(X598,(W598:Y598,Z598:AN598)),0)</f>
        <v>0</v>
      </c>
      <c r="M598" s="7">
        <f>IF(Y598&gt;0,RANK(Y598,(W598:Y598,Z598:AN598)),0)</f>
        <v>0</v>
      </c>
      <c r="N598" s="7">
        <f>IF(Z598&gt;0,RANK(Z598,(W598:Y598,Z598:AN598)),0)</f>
        <v>0</v>
      </c>
      <c r="O598" s="1" t="e">
        <f t="shared" si="668"/>
        <v>#NUM!</v>
      </c>
      <c r="P598" s="2" t="e">
        <f t="shared" si="669"/>
        <v>#NUM!</v>
      </c>
      <c r="Q598" s="1"/>
      <c r="R598" s="2" t="str">
        <f t="shared" si="662"/>
        <v>-</v>
      </c>
      <c r="S598" s="2" t="str">
        <f t="shared" si="663"/>
        <v>-</v>
      </c>
      <c r="T598" s="2" t="str">
        <f t="shared" si="664"/>
        <v>-</v>
      </c>
      <c r="U598" s="2" t="str">
        <f t="shared" si="665"/>
        <v>-</v>
      </c>
      <c r="V598" s="2" t="str">
        <f t="shared" si="666"/>
        <v>-</v>
      </c>
      <c r="W598" s="1"/>
      <c r="X598" s="1"/>
      <c r="Y598" s="1"/>
      <c r="Z598" s="1"/>
      <c r="AA598" s="1"/>
      <c r="AB598" s="1"/>
      <c r="AC598" s="1"/>
      <c r="AD598" s="1"/>
      <c r="AE598" s="1"/>
      <c r="AF598" s="1"/>
      <c r="AG598" s="1"/>
      <c r="AJ598" s="1"/>
      <c r="BC598" s="98"/>
      <c r="BD598" s="100"/>
      <c r="BE598" s="107"/>
    </row>
    <row r="599" spans="1:57" s="169" customFormat="1">
      <c r="A599" s="169" t="s">
        <v>2245</v>
      </c>
      <c r="B599" s="169" t="s">
        <v>2510</v>
      </c>
      <c r="C599" s="1">
        <f t="shared" si="667"/>
        <v>0</v>
      </c>
      <c r="D599" s="1"/>
      <c r="E599" s="1"/>
      <c r="F599" s="1"/>
      <c r="G599" s="1"/>
      <c r="H599" s="1"/>
      <c r="I599" s="1"/>
      <c r="J599" s="1"/>
      <c r="K599" s="7">
        <f>IF(W599&gt;0,RANK(W599,(W599:Y599,Z599:AN599)),0)</f>
        <v>0</v>
      </c>
      <c r="L599" s="7">
        <f>IF(X599&gt;0,RANK(X599,(W599:Y599,Z599:AN599)),0)</f>
        <v>0</v>
      </c>
      <c r="M599" s="7">
        <f>IF(Y599&gt;0,RANK(Y599,(W599:Y599,Z599:AN599)),0)</f>
        <v>0</v>
      </c>
      <c r="N599" s="7">
        <f>IF(Z599&gt;0,RANK(Z599,(W599:Y599,Z599:AN599)),0)</f>
        <v>0</v>
      </c>
      <c r="O599" s="1" t="e">
        <f t="shared" si="668"/>
        <v>#NUM!</v>
      </c>
      <c r="P599" s="2" t="e">
        <f t="shared" si="669"/>
        <v>#NUM!</v>
      </c>
      <c r="Q599" s="1"/>
      <c r="R599" s="2" t="str">
        <f t="shared" si="662"/>
        <v>-</v>
      </c>
      <c r="S599" s="2" t="str">
        <f t="shared" si="663"/>
        <v>-</v>
      </c>
      <c r="T599" s="2" t="str">
        <f t="shared" si="664"/>
        <v>-</v>
      </c>
      <c r="U599" s="2" t="str">
        <f t="shared" si="665"/>
        <v>-</v>
      </c>
      <c r="V599" s="2" t="str">
        <f t="shared" si="666"/>
        <v>-</v>
      </c>
      <c r="W599" s="1"/>
      <c r="X599" s="1"/>
      <c r="Y599" s="1"/>
      <c r="Z599" s="1"/>
      <c r="AA599" s="1"/>
      <c r="AB599" s="1"/>
      <c r="AC599" s="1"/>
      <c r="AD599" s="1"/>
      <c r="AE599" s="1"/>
      <c r="AF599" s="1"/>
      <c r="AG599" s="1"/>
      <c r="AJ599" s="1"/>
      <c r="BC599" s="98"/>
      <c r="BD599" s="100"/>
      <c r="BE599" s="107"/>
    </row>
    <row r="600" spans="1:57" s="169" customFormat="1">
      <c r="A600" s="169" t="s">
        <v>1877</v>
      </c>
      <c r="B600" s="169" t="s">
        <v>2510</v>
      </c>
      <c r="C600" s="1">
        <f t="shared" si="667"/>
        <v>0</v>
      </c>
      <c r="D600" s="1"/>
      <c r="E600" s="1"/>
      <c r="F600" s="1"/>
      <c r="G600" s="1"/>
      <c r="H600" s="1"/>
      <c r="I600" s="1"/>
      <c r="J600" s="1"/>
      <c r="K600" s="7">
        <f>IF(W600&gt;0,RANK(W600,(W600:Y600,Z600:AN600)),0)</f>
        <v>0</v>
      </c>
      <c r="L600" s="7">
        <f>IF(X600&gt;0,RANK(X600,(W600:Y600,Z600:AN600)),0)</f>
        <v>0</v>
      </c>
      <c r="M600" s="7">
        <f>IF(Y600&gt;0,RANK(Y600,(W600:Y600,Z600:AN600)),0)</f>
        <v>0</v>
      </c>
      <c r="N600" s="7">
        <f>IF(Z600&gt;0,RANK(Z600,(W600:Y600,Z600:AN600)),0)</f>
        <v>0</v>
      </c>
      <c r="O600" s="1" t="e">
        <f t="shared" si="668"/>
        <v>#NUM!</v>
      </c>
      <c r="P600" s="2" t="e">
        <f t="shared" si="669"/>
        <v>#NUM!</v>
      </c>
      <c r="Q600" s="1"/>
      <c r="R600" s="2" t="str">
        <f t="shared" si="662"/>
        <v>-</v>
      </c>
      <c r="S600" s="2" t="str">
        <f t="shared" si="663"/>
        <v>-</v>
      </c>
      <c r="T600" s="2" t="str">
        <f t="shared" si="664"/>
        <v>-</v>
      </c>
      <c r="U600" s="2" t="str">
        <f t="shared" si="665"/>
        <v>-</v>
      </c>
      <c r="V600" s="2" t="str">
        <f t="shared" si="666"/>
        <v>-</v>
      </c>
      <c r="W600" s="1"/>
      <c r="X600" s="1"/>
      <c r="Y600" s="1"/>
      <c r="Z600" s="1"/>
      <c r="AA600" s="1"/>
      <c r="AB600" s="1"/>
      <c r="AC600" s="1"/>
      <c r="AD600" s="1"/>
      <c r="AE600" s="1"/>
      <c r="AF600" s="1"/>
      <c r="AG600" s="1"/>
      <c r="AJ600" s="1"/>
      <c r="BC600" s="98"/>
      <c r="BD600" s="100"/>
      <c r="BE600" s="107"/>
    </row>
    <row r="601" spans="1:57" s="169" customFormat="1">
      <c r="A601" s="169" t="s">
        <v>3199</v>
      </c>
      <c r="B601" s="169" t="s">
        <v>2510</v>
      </c>
      <c r="C601" s="1">
        <f t="shared" si="667"/>
        <v>0</v>
      </c>
      <c r="D601" s="1"/>
      <c r="E601" s="1"/>
      <c r="F601" s="1"/>
      <c r="G601" s="1"/>
      <c r="H601" s="1"/>
      <c r="I601" s="1"/>
      <c r="J601" s="1"/>
      <c r="K601" s="7">
        <f>IF(W601&gt;0,RANK(W601,(W601:Y601,Z601:AN601)),0)</f>
        <v>0</v>
      </c>
      <c r="L601" s="7">
        <f>IF(X601&gt;0,RANK(X601,(W601:Y601,Z601:AN601)),0)</f>
        <v>0</v>
      </c>
      <c r="M601" s="7">
        <f>IF(Y601&gt;0,RANK(Y601,(W601:Y601,Z601:AN601)),0)</f>
        <v>0</v>
      </c>
      <c r="N601" s="7">
        <f>IF(Z601&gt;0,RANK(Z601,(W601:Y601,Z601:AN601)),0)</f>
        <v>0</v>
      </c>
      <c r="O601" s="1" t="e">
        <f t="shared" si="668"/>
        <v>#NUM!</v>
      </c>
      <c r="P601" s="2" t="e">
        <f t="shared" si="669"/>
        <v>#NUM!</v>
      </c>
      <c r="Q601" s="1"/>
      <c r="R601" s="2" t="str">
        <f t="shared" si="662"/>
        <v>-</v>
      </c>
      <c r="S601" s="2" t="str">
        <f t="shared" si="663"/>
        <v>-</v>
      </c>
      <c r="T601" s="2" t="str">
        <f t="shared" si="664"/>
        <v>-</v>
      </c>
      <c r="U601" s="2" t="str">
        <f t="shared" si="665"/>
        <v>-</v>
      </c>
      <c r="V601" s="2" t="str">
        <f t="shared" si="666"/>
        <v>-</v>
      </c>
      <c r="W601" s="1"/>
      <c r="X601" s="1"/>
      <c r="Y601" s="1"/>
      <c r="Z601" s="1"/>
      <c r="AA601" s="1"/>
      <c r="AB601" s="1"/>
      <c r="AC601" s="1"/>
      <c r="AD601" s="1"/>
      <c r="AE601" s="1"/>
      <c r="AF601" s="1"/>
      <c r="AG601" s="1"/>
      <c r="AJ601" s="1"/>
      <c r="BC601" s="98"/>
      <c r="BD601" s="100"/>
      <c r="BE601" s="107"/>
    </row>
    <row r="602" spans="1:57" s="169" customFormat="1">
      <c r="A602" s="169" t="s">
        <v>3143</v>
      </c>
      <c r="B602" s="169" t="s">
        <v>2510</v>
      </c>
      <c r="C602" s="1">
        <f t="shared" si="667"/>
        <v>0</v>
      </c>
      <c r="D602" s="1"/>
      <c r="E602" s="1"/>
      <c r="F602" s="1"/>
      <c r="G602" s="1"/>
      <c r="H602" s="1"/>
      <c r="I602" s="1"/>
      <c r="J602" s="1"/>
      <c r="K602" s="7">
        <f>IF(W602&gt;0,RANK(W602,(W602:Y602,Z602:AN602)),0)</f>
        <v>0</v>
      </c>
      <c r="L602" s="7">
        <f>IF(X602&gt;0,RANK(X602,(W602:Y602,Z602:AN602)),0)</f>
        <v>0</v>
      </c>
      <c r="M602" s="7">
        <f>IF(Y602&gt;0,RANK(Y602,(W602:Y602,Z602:AN602)),0)</f>
        <v>0</v>
      </c>
      <c r="N602" s="7">
        <f>IF(Z602&gt;0,RANK(Z602,(W602:Y602,Z602:AN602)),0)</f>
        <v>0</v>
      </c>
      <c r="O602" s="1" t="e">
        <f t="shared" si="668"/>
        <v>#NUM!</v>
      </c>
      <c r="P602" s="2" t="e">
        <f t="shared" si="669"/>
        <v>#NUM!</v>
      </c>
      <c r="Q602" s="1"/>
      <c r="R602" s="2" t="str">
        <f t="shared" si="662"/>
        <v>-</v>
      </c>
      <c r="S602" s="2" t="str">
        <f t="shared" si="663"/>
        <v>-</v>
      </c>
      <c r="T602" s="2" t="str">
        <f t="shared" si="664"/>
        <v>-</v>
      </c>
      <c r="U602" s="2" t="str">
        <f t="shared" si="665"/>
        <v>-</v>
      </c>
      <c r="V602" s="2" t="str">
        <f t="shared" si="666"/>
        <v>-</v>
      </c>
      <c r="W602" s="1"/>
      <c r="X602" s="1"/>
      <c r="Y602" s="1"/>
      <c r="Z602" s="1"/>
      <c r="AA602" s="1"/>
      <c r="AB602" s="1"/>
      <c r="AC602" s="1"/>
      <c r="AD602" s="1"/>
      <c r="AE602" s="1"/>
      <c r="AF602" s="1"/>
      <c r="AG602" s="1"/>
      <c r="AJ602" s="1"/>
      <c r="BC602" s="98"/>
      <c r="BD602" s="100"/>
      <c r="BE602" s="107"/>
    </row>
    <row r="603" spans="1:57">
      <c r="A603" s="169" t="s">
        <v>2820</v>
      </c>
      <c r="B603" s="169" t="s">
        <v>2510</v>
      </c>
      <c r="C603" s="1">
        <f t="shared" si="667"/>
        <v>0</v>
      </c>
      <c r="D603" s="1"/>
      <c r="E603" s="1"/>
      <c r="F603" s="1"/>
      <c r="G603" s="1"/>
      <c r="H603" s="1"/>
      <c r="I603" s="1"/>
      <c r="J603" s="1"/>
      <c r="K603" s="7">
        <f>IF(W603&gt;0,RANK(W603,(W603:Y603,Z603:AN603)),0)</f>
        <v>0</v>
      </c>
      <c r="L603" s="7">
        <f>IF(X603&gt;0,RANK(X603,(W603:Y603,Z603:AN603)),0)</f>
        <v>0</v>
      </c>
      <c r="M603" s="7">
        <f>IF(Y603&gt;0,RANK(Y603,(W603:Y603,Z603:AN603)),0)</f>
        <v>0</v>
      </c>
      <c r="N603" s="7">
        <f>IF(Z603&gt;0,RANK(Z603,(W603:Y603,Z603:AN603)),0)</f>
        <v>0</v>
      </c>
      <c r="O603" s="1" t="e">
        <f t="shared" si="668"/>
        <v>#NUM!</v>
      </c>
      <c r="P603" s="2" t="e">
        <f t="shared" si="669"/>
        <v>#NUM!</v>
      </c>
      <c r="R603" s="2" t="str">
        <f t="shared" si="662"/>
        <v>-</v>
      </c>
      <c r="S603" s="2" t="str">
        <f t="shared" si="663"/>
        <v>-</v>
      </c>
      <c r="T603" s="2" t="str">
        <f t="shared" si="664"/>
        <v>-</v>
      </c>
      <c r="U603" s="2" t="str">
        <f t="shared" si="665"/>
        <v>-</v>
      </c>
      <c r="V603" s="2" t="str">
        <f t="shared" si="666"/>
        <v>-</v>
      </c>
      <c r="BD603" s="100"/>
    </row>
    <row r="604" spans="1:57" s="169" customFormat="1">
      <c r="A604" s="169" t="s">
        <v>724</v>
      </c>
      <c r="B604" s="169" t="s">
        <v>2510</v>
      </c>
      <c r="C604" s="1">
        <f t="shared" si="667"/>
        <v>0</v>
      </c>
      <c r="D604" s="1"/>
      <c r="E604" s="1"/>
      <c r="F604" s="1"/>
      <c r="G604" s="1"/>
      <c r="H604" s="1"/>
      <c r="I604" s="1"/>
      <c r="J604" s="1"/>
      <c r="K604" s="7">
        <f>IF(W604&gt;0,RANK(W604,(W604:Y604,Z604:AN604)),0)</f>
        <v>0</v>
      </c>
      <c r="L604" s="7">
        <f>IF(X604&gt;0,RANK(X604,(W604:Y604,Z604:AN604)),0)</f>
        <v>0</v>
      </c>
      <c r="M604" s="7">
        <f>IF(Y604&gt;0,RANK(Y604,(W604:Y604,Z604:AN604)),0)</f>
        <v>0</v>
      </c>
      <c r="N604" s="7">
        <f>IF(Z604&gt;0,RANK(Z604,(W604:Y604,Z604:AN604)),0)</f>
        <v>0</v>
      </c>
      <c r="O604" s="1" t="e">
        <f t="shared" si="668"/>
        <v>#NUM!</v>
      </c>
      <c r="P604" s="2" t="e">
        <f t="shared" si="669"/>
        <v>#NUM!</v>
      </c>
      <c r="Q604" s="1"/>
      <c r="R604" s="2" t="str">
        <f t="shared" si="662"/>
        <v>-</v>
      </c>
      <c r="S604" s="2" t="str">
        <f t="shared" si="663"/>
        <v>-</v>
      </c>
      <c r="T604" s="2" t="str">
        <f t="shared" si="664"/>
        <v>-</v>
      </c>
      <c r="U604" s="2" t="str">
        <f t="shared" si="665"/>
        <v>-</v>
      </c>
      <c r="V604" s="2" t="str">
        <f t="shared" si="666"/>
        <v>-</v>
      </c>
      <c r="W604" s="1"/>
      <c r="X604" s="1"/>
      <c r="Y604" s="1"/>
      <c r="Z604" s="1"/>
      <c r="AA604" s="1"/>
      <c r="AB604" s="1"/>
      <c r="AC604" s="1"/>
      <c r="AD604" s="1"/>
      <c r="AE604" s="1"/>
      <c r="AF604" s="1"/>
      <c r="AG604" s="1"/>
      <c r="AJ604" s="1"/>
      <c r="BC604" s="98"/>
      <c r="BD604" s="100"/>
      <c r="BE604" s="107"/>
    </row>
    <row r="605" spans="1:57" s="169" customFormat="1">
      <c r="A605" s="169" t="s">
        <v>2537</v>
      </c>
      <c r="B605" s="169" t="s">
        <v>2510</v>
      </c>
      <c r="C605" s="1">
        <f t="shared" si="667"/>
        <v>0</v>
      </c>
      <c r="D605" s="1"/>
      <c r="E605" s="1"/>
      <c r="F605" s="1"/>
      <c r="G605" s="1"/>
      <c r="H605" s="1"/>
      <c r="I605" s="1"/>
      <c r="J605" s="1"/>
      <c r="K605" s="7">
        <f>IF(W605&gt;0,RANK(W605,(W605:Y605,Z605:AN605)),0)</f>
        <v>0</v>
      </c>
      <c r="L605" s="7">
        <f>IF(X605&gt;0,RANK(X605,(W605:Y605,Z605:AN605)),0)</f>
        <v>0</v>
      </c>
      <c r="M605" s="7">
        <f>IF(Y605&gt;0,RANK(Y605,(W605:Y605,Z605:AN605)),0)</f>
        <v>0</v>
      </c>
      <c r="N605" s="7">
        <f>IF(Z605&gt;0,RANK(Z605,(W605:Y605,Z605:AN605)),0)</f>
        <v>0</v>
      </c>
      <c r="O605" s="1" t="e">
        <f t="shared" si="668"/>
        <v>#NUM!</v>
      </c>
      <c r="P605" s="2" t="e">
        <f t="shared" si="669"/>
        <v>#NUM!</v>
      </c>
      <c r="Q605" s="1"/>
      <c r="R605" s="2" t="str">
        <f t="shared" si="662"/>
        <v>-</v>
      </c>
      <c r="S605" s="2" t="str">
        <f t="shared" si="663"/>
        <v>-</v>
      </c>
      <c r="T605" s="2" t="str">
        <f t="shared" si="664"/>
        <v>-</v>
      </c>
      <c r="U605" s="2" t="str">
        <f t="shared" si="665"/>
        <v>-</v>
      </c>
      <c r="V605" s="2" t="str">
        <f t="shared" si="666"/>
        <v>-</v>
      </c>
      <c r="W605" s="1"/>
      <c r="X605" s="1"/>
      <c r="Y605" s="1"/>
      <c r="Z605" s="1"/>
      <c r="AA605" s="1"/>
      <c r="AB605" s="1"/>
      <c r="AC605" s="1"/>
      <c r="AD605" s="1"/>
      <c r="AE605" s="1"/>
      <c r="AF605" s="1"/>
      <c r="AG605" s="1"/>
      <c r="AJ605" s="1"/>
      <c r="BC605" s="98"/>
      <c r="BD605" s="100"/>
      <c r="BE605" s="107"/>
    </row>
    <row r="606" spans="1:57" s="169" customFormat="1">
      <c r="A606" s="169" t="s">
        <v>2733</v>
      </c>
      <c r="B606" s="169" t="s">
        <v>2510</v>
      </c>
      <c r="C606" s="1">
        <f t="shared" si="667"/>
        <v>0</v>
      </c>
      <c r="D606" s="1"/>
      <c r="E606" s="1"/>
      <c r="F606" s="1"/>
      <c r="G606" s="1"/>
      <c r="H606" s="1"/>
      <c r="I606" s="1"/>
      <c r="J606" s="1"/>
      <c r="K606" s="7">
        <f>IF(W606&gt;0,RANK(W606,(W606:Y606,Z606:AN606)),0)</f>
        <v>0</v>
      </c>
      <c r="L606" s="7">
        <f>IF(X606&gt;0,RANK(X606,(W606:Y606,Z606:AN606)),0)</f>
        <v>0</v>
      </c>
      <c r="M606" s="7">
        <f>IF(Y606&gt;0,RANK(Y606,(W606:Y606,Z606:AN606)),0)</f>
        <v>0</v>
      </c>
      <c r="N606" s="7">
        <f>IF(Z606&gt;0,RANK(Z606,(W606:Y606,Z606:AN606)),0)</f>
        <v>0</v>
      </c>
      <c r="O606" s="1" t="e">
        <f t="shared" si="668"/>
        <v>#NUM!</v>
      </c>
      <c r="P606" s="2" t="e">
        <f t="shared" si="669"/>
        <v>#NUM!</v>
      </c>
      <c r="Q606" s="1"/>
      <c r="R606" s="2" t="str">
        <f t="shared" si="662"/>
        <v>-</v>
      </c>
      <c r="S606" s="2" t="str">
        <f t="shared" si="663"/>
        <v>-</v>
      </c>
      <c r="T606" s="2" t="str">
        <f t="shared" si="664"/>
        <v>-</v>
      </c>
      <c r="U606" s="2" t="str">
        <f t="shared" si="665"/>
        <v>-</v>
      </c>
      <c r="V606" s="2" t="str">
        <f t="shared" si="666"/>
        <v>-</v>
      </c>
      <c r="W606" s="1"/>
      <c r="X606" s="1"/>
      <c r="Y606" s="1"/>
      <c r="Z606" s="1"/>
      <c r="AA606" s="1"/>
      <c r="AB606" s="1"/>
      <c r="AC606" s="1"/>
      <c r="AD606" s="1"/>
      <c r="AE606" s="1"/>
      <c r="AF606" s="1"/>
      <c r="AG606" s="1"/>
      <c r="AJ606" s="1"/>
      <c r="BC606" s="98"/>
      <c r="BD606" s="100"/>
      <c r="BE606" s="107"/>
    </row>
    <row r="607" spans="1:57" s="169" customFormat="1">
      <c r="A607" s="169" t="s">
        <v>564</v>
      </c>
      <c r="B607" s="169" t="s">
        <v>2510</v>
      </c>
      <c r="C607" s="1">
        <f t="shared" ref="C607:C613" si="670">SUM(W607:AN607)</f>
        <v>0</v>
      </c>
      <c r="D607" s="1"/>
      <c r="E607" s="1"/>
      <c r="F607" s="1"/>
      <c r="G607" s="1"/>
      <c r="H607" s="1"/>
      <c r="I607" s="1"/>
      <c r="J607" s="1"/>
      <c r="K607" s="7">
        <f>IF(W607&gt;0,RANK(W607,(W607:Y607,Z607:AN607)),0)</f>
        <v>0</v>
      </c>
      <c r="L607" s="7">
        <f>IF(X607&gt;0,RANK(X607,(W607:Y607,Z607:AN607)),0)</f>
        <v>0</v>
      </c>
      <c r="M607" s="7">
        <f>IF(Y607&gt;0,RANK(Y607,(W607:Y607,Z607:AN607)),0)</f>
        <v>0</v>
      </c>
      <c r="N607" s="7">
        <f>IF(Z607&gt;0,RANK(Z607,(W607:Y607,Z607:AN607)),0)</f>
        <v>0</v>
      </c>
      <c r="O607" s="1" t="e">
        <f t="shared" ref="O607:O613" si="671">MAX(W607:AD607)-LARGE(W607:AD607,2)</f>
        <v>#NUM!</v>
      </c>
      <c r="P607" s="2" t="e">
        <f t="shared" ref="P607:P613" si="672">O607/C607</f>
        <v>#NUM!</v>
      </c>
      <c r="Q607" s="1"/>
      <c r="R607" s="2" t="str">
        <f t="shared" ref="R607:R613" si="673">IF($C607=0,"-",W607/$C607)</f>
        <v>-</v>
      </c>
      <c r="S607" s="2" t="str">
        <f t="shared" ref="S607:S613" si="674">IF($C607=0,"-",X607/$C607)</f>
        <v>-</v>
      </c>
      <c r="T607" s="2" t="str">
        <f t="shared" ref="T607:T613" si="675">IF($C607=0,"-",Y607/$C607)</f>
        <v>-</v>
      </c>
      <c r="U607" s="2" t="str">
        <f t="shared" ref="U607:U613" si="676">IF($C607=0,"-",Z607/$C607)</f>
        <v>-</v>
      </c>
      <c r="V607" s="2" t="str">
        <f t="shared" ref="V607:V613" si="677">IF(C607=0,"-",(1-R607-S607-T607-U607))</f>
        <v>-</v>
      </c>
      <c r="W607" s="1"/>
      <c r="X607" s="1"/>
      <c r="Y607" s="1"/>
      <c r="Z607" s="1"/>
      <c r="AA607" s="1"/>
      <c r="AB607" s="1"/>
      <c r="AC607" s="1"/>
      <c r="AD607" s="1"/>
      <c r="AE607" s="1"/>
      <c r="AF607" s="1"/>
      <c r="AG607" s="1"/>
      <c r="AJ607" s="1"/>
      <c r="BC607" s="98"/>
      <c r="BD607" s="100"/>
      <c r="BE607" s="107"/>
    </row>
    <row r="608" spans="1:57" s="169" customFormat="1">
      <c r="A608" s="169" t="s">
        <v>306</v>
      </c>
      <c r="B608" s="169" t="s">
        <v>2510</v>
      </c>
      <c r="C608" s="1">
        <f t="shared" si="670"/>
        <v>0</v>
      </c>
      <c r="D608" s="1"/>
      <c r="E608" s="1"/>
      <c r="F608" s="1"/>
      <c r="G608" s="1"/>
      <c r="H608" s="1"/>
      <c r="I608" s="1"/>
      <c r="J608" s="1"/>
      <c r="K608" s="7">
        <f>IF(W608&gt;0,RANK(W608,(W608:Y608,Z608:AN608)),0)</f>
        <v>0</v>
      </c>
      <c r="L608" s="7">
        <f>IF(X608&gt;0,RANK(X608,(W608:Y608,Z608:AN608)),0)</f>
        <v>0</v>
      </c>
      <c r="M608" s="7">
        <f>IF(Y608&gt;0,RANK(Y608,(W608:Y608,Z608:AN608)),0)</f>
        <v>0</v>
      </c>
      <c r="N608" s="7">
        <f>IF(Z608&gt;0,RANK(Z608,(W608:Y608,Z608:AN608)),0)</f>
        <v>0</v>
      </c>
      <c r="O608" s="1" t="e">
        <f t="shared" si="671"/>
        <v>#NUM!</v>
      </c>
      <c r="P608" s="2" t="e">
        <f t="shared" si="672"/>
        <v>#NUM!</v>
      </c>
      <c r="Q608" s="1"/>
      <c r="R608" s="2" t="str">
        <f t="shared" si="673"/>
        <v>-</v>
      </c>
      <c r="S608" s="2" t="str">
        <f t="shared" si="674"/>
        <v>-</v>
      </c>
      <c r="T608" s="2" t="str">
        <f t="shared" si="675"/>
        <v>-</v>
      </c>
      <c r="U608" s="2" t="str">
        <f t="shared" si="676"/>
        <v>-</v>
      </c>
      <c r="V608" s="2" t="str">
        <f t="shared" si="677"/>
        <v>-</v>
      </c>
      <c r="W608" s="1"/>
      <c r="X608" s="1"/>
      <c r="Y608" s="1"/>
      <c r="Z608" s="1"/>
      <c r="AA608" s="1"/>
      <c r="AB608" s="1"/>
      <c r="AC608" s="1"/>
      <c r="AD608" s="1"/>
      <c r="AE608" s="1"/>
      <c r="AF608" s="1"/>
      <c r="AG608" s="1"/>
      <c r="AJ608" s="1"/>
      <c r="BC608" s="98"/>
      <c r="BD608" s="100"/>
      <c r="BE608" s="107"/>
    </row>
    <row r="609" spans="1:88" s="169" customFormat="1">
      <c r="A609" s="169" t="s">
        <v>307</v>
      </c>
      <c r="B609" s="169" t="s">
        <v>2510</v>
      </c>
      <c r="C609" s="1">
        <f t="shared" si="670"/>
        <v>0</v>
      </c>
      <c r="D609" s="1"/>
      <c r="E609" s="1"/>
      <c r="F609" s="1"/>
      <c r="G609" s="1"/>
      <c r="H609" s="1"/>
      <c r="I609" s="1"/>
      <c r="J609" s="1"/>
      <c r="K609" s="7">
        <f>IF(W609&gt;0,RANK(W609,(W609:Y609,Z609:AN609)),0)</f>
        <v>0</v>
      </c>
      <c r="L609" s="7">
        <f>IF(X609&gt;0,RANK(X609,(W609:Y609,Z609:AN609)),0)</f>
        <v>0</v>
      </c>
      <c r="M609" s="7">
        <f>IF(Y609&gt;0,RANK(Y609,(W609:Y609,Z609:AN609)),0)</f>
        <v>0</v>
      </c>
      <c r="N609" s="7">
        <f>IF(Z609&gt;0,RANK(Z609,(W609:Y609,Z609:AN609)),0)</f>
        <v>0</v>
      </c>
      <c r="O609" s="1" t="e">
        <f t="shared" si="671"/>
        <v>#NUM!</v>
      </c>
      <c r="P609" s="2" t="e">
        <f t="shared" si="672"/>
        <v>#NUM!</v>
      </c>
      <c r="Q609" s="1"/>
      <c r="R609" s="2" t="str">
        <f t="shared" si="673"/>
        <v>-</v>
      </c>
      <c r="S609" s="2" t="str">
        <f t="shared" si="674"/>
        <v>-</v>
      </c>
      <c r="T609" s="2" t="str">
        <f t="shared" si="675"/>
        <v>-</v>
      </c>
      <c r="U609" s="2" t="str">
        <f t="shared" si="676"/>
        <v>-</v>
      </c>
      <c r="V609" s="2" t="str">
        <f t="shared" si="677"/>
        <v>-</v>
      </c>
      <c r="W609" s="1"/>
      <c r="X609" s="1"/>
      <c r="Y609" s="1"/>
      <c r="Z609" s="1"/>
      <c r="AA609" s="1"/>
      <c r="AB609" s="1"/>
      <c r="AC609" s="1"/>
      <c r="AD609" s="1"/>
      <c r="AE609" s="1"/>
      <c r="AF609" s="1"/>
      <c r="AG609" s="1"/>
      <c r="AJ609" s="1"/>
      <c r="BC609" s="98"/>
      <c r="BD609" s="100"/>
      <c r="BE609" s="107"/>
    </row>
    <row r="610" spans="1:88" s="169" customFormat="1">
      <c r="A610" s="169" t="s">
        <v>308</v>
      </c>
      <c r="B610" s="169" t="s">
        <v>2510</v>
      </c>
      <c r="C610" s="1">
        <f t="shared" si="670"/>
        <v>0</v>
      </c>
      <c r="D610" s="1"/>
      <c r="E610" s="1"/>
      <c r="F610" s="1"/>
      <c r="G610" s="1"/>
      <c r="H610" s="1"/>
      <c r="I610" s="1"/>
      <c r="J610" s="1"/>
      <c r="K610" s="7">
        <f>IF(W610&gt;0,RANK(W610,(W610:Y610,Z610:AN610)),0)</f>
        <v>0</v>
      </c>
      <c r="L610" s="7">
        <f>IF(X610&gt;0,RANK(X610,(W610:Y610,Z610:AN610)),0)</f>
        <v>0</v>
      </c>
      <c r="M610" s="7">
        <f>IF(Y610&gt;0,RANK(Y610,(W610:Y610,Z610:AN610)),0)</f>
        <v>0</v>
      </c>
      <c r="N610" s="7">
        <f>IF(Z610&gt;0,RANK(Z610,(W610:Y610,Z610:AN610)),0)</f>
        <v>0</v>
      </c>
      <c r="O610" s="1" t="e">
        <f t="shared" si="671"/>
        <v>#NUM!</v>
      </c>
      <c r="P610" s="2" t="e">
        <f t="shared" si="672"/>
        <v>#NUM!</v>
      </c>
      <c r="Q610" s="1"/>
      <c r="R610" s="2" t="str">
        <f t="shared" si="673"/>
        <v>-</v>
      </c>
      <c r="S610" s="2" t="str">
        <f t="shared" si="674"/>
        <v>-</v>
      </c>
      <c r="T610" s="2" t="str">
        <f t="shared" si="675"/>
        <v>-</v>
      </c>
      <c r="U610" s="2" t="str">
        <f t="shared" si="676"/>
        <v>-</v>
      </c>
      <c r="V610" s="2" t="str">
        <f t="shared" si="677"/>
        <v>-</v>
      </c>
      <c r="W610" s="1"/>
      <c r="X610" s="1"/>
      <c r="Y610" s="1"/>
      <c r="Z610" s="1"/>
      <c r="AA610" s="1"/>
      <c r="AB610" s="1"/>
      <c r="AC610" s="1"/>
      <c r="AD610" s="1"/>
      <c r="AE610" s="1"/>
      <c r="AF610" s="1"/>
      <c r="AG610" s="1"/>
      <c r="AJ610" s="1"/>
      <c r="BC610" s="98"/>
      <c r="BD610" s="100"/>
      <c r="BE610" s="107"/>
    </row>
    <row r="611" spans="1:88" s="169" customFormat="1">
      <c r="A611" s="169" t="s">
        <v>1051</v>
      </c>
      <c r="B611" s="169" t="s">
        <v>2510</v>
      </c>
      <c r="C611" s="1">
        <f t="shared" si="670"/>
        <v>0</v>
      </c>
      <c r="D611" s="1"/>
      <c r="E611" s="1"/>
      <c r="F611" s="1"/>
      <c r="G611" s="1"/>
      <c r="H611" s="1"/>
      <c r="I611" s="1"/>
      <c r="J611" s="1"/>
      <c r="K611" s="7">
        <f>IF(W611&gt;0,RANK(W611,(W611:Y611,Z611:AN611)),0)</f>
        <v>0</v>
      </c>
      <c r="L611" s="7">
        <f>IF(X611&gt;0,RANK(X611,(W611:Y611,Z611:AN611)),0)</f>
        <v>0</v>
      </c>
      <c r="M611" s="7">
        <f>IF(Y611&gt;0,RANK(Y611,(W611:Y611,Z611:AN611)),0)</f>
        <v>0</v>
      </c>
      <c r="N611" s="7">
        <f>IF(Z611&gt;0,RANK(Z611,(W611:Y611,Z611:AN611)),0)</f>
        <v>0</v>
      </c>
      <c r="O611" s="1" t="e">
        <f t="shared" si="671"/>
        <v>#NUM!</v>
      </c>
      <c r="P611" s="2" t="e">
        <f t="shared" si="672"/>
        <v>#NUM!</v>
      </c>
      <c r="Q611" s="1"/>
      <c r="R611" s="2" t="str">
        <f t="shared" si="673"/>
        <v>-</v>
      </c>
      <c r="S611" s="2" t="str">
        <f t="shared" si="674"/>
        <v>-</v>
      </c>
      <c r="T611" s="2" t="str">
        <f t="shared" si="675"/>
        <v>-</v>
      </c>
      <c r="U611" s="2" t="str">
        <f t="shared" si="676"/>
        <v>-</v>
      </c>
      <c r="V611" s="2" t="str">
        <f t="shared" si="677"/>
        <v>-</v>
      </c>
      <c r="W611" s="1"/>
      <c r="X611" s="1"/>
      <c r="Y611" s="1"/>
      <c r="Z611" s="1"/>
      <c r="AA611" s="1"/>
      <c r="AB611" s="1"/>
      <c r="AC611" s="1"/>
      <c r="AD611" s="1"/>
      <c r="AE611" s="1"/>
      <c r="AF611" s="1"/>
      <c r="AG611" s="1"/>
      <c r="AJ611" s="1"/>
      <c r="BC611" s="98"/>
      <c r="BD611" s="100"/>
      <c r="BE611" s="107"/>
    </row>
    <row r="612" spans="1:88" s="169" customFormat="1">
      <c r="A612" s="169" t="s">
        <v>1052</v>
      </c>
      <c r="B612" s="169" t="s">
        <v>2510</v>
      </c>
      <c r="C612" s="1">
        <f>SUM(W612:AN612)</f>
        <v>0</v>
      </c>
      <c r="D612" s="1"/>
      <c r="E612" s="1"/>
      <c r="F612" s="1"/>
      <c r="G612" s="1"/>
      <c r="H612" s="1"/>
      <c r="I612" s="1"/>
      <c r="J612" s="1"/>
      <c r="K612" s="7">
        <f>IF(W612&gt;0,RANK(W612,(W612:Y612,Z612:AN612)),0)</f>
        <v>0</v>
      </c>
      <c r="L612" s="7">
        <f>IF(X612&gt;0,RANK(X612,(W612:Y612,Z612:AN612)),0)</f>
        <v>0</v>
      </c>
      <c r="M612" s="7">
        <f>IF(Y612&gt;0,RANK(Y612,(W612:Y612,Z612:AN612)),0)</f>
        <v>0</v>
      </c>
      <c r="N612" s="7">
        <f>IF(Z612&gt;0,RANK(Z612,(W612:Y612,Z612:AN612)),0)</f>
        <v>0</v>
      </c>
      <c r="O612" s="1" t="e">
        <f>MAX(W612:AD612)-LARGE(W612:AD612,2)</f>
        <v>#NUM!</v>
      </c>
      <c r="P612" s="2" t="e">
        <f>O612/C612</f>
        <v>#NUM!</v>
      </c>
      <c r="Q612" s="1"/>
      <c r="R612" s="2" t="str">
        <f>IF($C612=0,"-",W612/$C612)</f>
        <v>-</v>
      </c>
      <c r="S612" s="2" t="str">
        <f>IF($C612=0,"-",X612/$C612)</f>
        <v>-</v>
      </c>
      <c r="T612" s="2" t="str">
        <f>IF($C612=0,"-",Y612/$C612)</f>
        <v>-</v>
      </c>
      <c r="U612" s="2" t="str">
        <f>IF($C612=0,"-",Z612/$C612)</f>
        <v>-</v>
      </c>
      <c r="V612" s="2" t="str">
        <f>IF(C612=0,"-",(1-R612-S612-T612-U612))</f>
        <v>-</v>
      </c>
      <c r="W612" s="1"/>
      <c r="X612" s="1"/>
      <c r="Y612" s="1"/>
      <c r="Z612" s="1"/>
      <c r="AA612" s="1"/>
      <c r="AB612" s="1"/>
      <c r="AC612" s="1"/>
      <c r="AD612" s="1"/>
      <c r="AE612" s="1"/>
      <c r="AF612" s="1"/>
      <c r="AG612" s="1"/>
      <c r="AJ612" s="1"/>
      <c r="BC612" s="98"/>
      <c r="BD612" s="100"/>
      <c r="BE612" s="107"/>
    </row>
    <row r="613" spans="1:88" s="169" customFormat="1">
      <c r="A613" s="169" t="s">
        <v>3354</v>
      </c>
      <c r="B613" s="169" t="s">
        <v>2510</v>
      </c>
      <c r="C613" s="1">
        <f t="shared" si="670"/>
        <v>0</v>
      </c>
      <c r="D613" s="1"/>
      <c r="E613" s="1"/>
      <c r="F613" s="1"/>
      <c r="G613" s="1"/>
      <c r="H613" s="1"/>
      <c r="I613" s="1"/>
      <c r="J613" s="1"/>
      <c r="K613" s="7">
        <f>IF(W613&gt;0,RANK(W613,(W613:Y613,Z613:AN613)),0)</f>
        <v>0</v>
      </c>
      <c r="L613" s="7">
        <f>IF(X613&gt;0,RANK(X613,(W613:Y613,Z613:AN613)),0)</f>
        <v>0</v>
      </c>
      <c r="M613" s="7">
        <f>IF(Y613&gt;0,RANK(Y613,(W613:Y613,Z613:AN613)),0)</f>
        <v>0</v>
      </c>
      <c r="N613" s="7">
        <f>IF(Z613&gt;0,RANK(Z613,(W613:Y613,Z613:AN613)),0)</f>
        <v>0</v>
      </c>
      <c r="O613" s="1" t="e">
        <f t="shared" si="671"/>
        <v>#NUM!</v>
      </c>
      <c r="P613" s="2" t="e">
        <f t="shared" si="672"/>
        <v>#NUM!</v>
      </c>
      <c r="Q613" s="1"/>
      <c r="R613" s="2" t="str">
        <f t="shared" si="673"/>
        <v>-</v>
      </c>
      <c r="S613" s="2" t="str">
        <f t="shared" si="674"/>
        <v>-</v>
      </c>
      <c r="T613" s="2" t="str">
        <f t="shared" si="675"/>
        <v>-</v>
      </c>
      <c r="U613" s="2" t="str">
        <f t="shared" si="676"/>
        <v>-</v>
      </c>
      <c r="V613" s="2" t="str">
        <f t="shared" si="677"/>
        <v>-</v>
      </c>
      <c r="W613" s="1"/>
      <c r="X613" s="1"/>
      <c r="Y613" s="1"/>
      <c r="Z613" s="1"/>
      <c r="AA613" s="1"/>
      <c r="AB613" s="1"/>
      <c r="AC613" s="1"/>
      <c r="AD613" s="1"/>
      <c r="AE613" s="1"/>
      <c r="AF613" s="1"/>
      <c r="AG613" s="1"/>
      <c r="AJ613" s="1"/>
      <c r="BC613" s="98"/>
      <c r="BD613" s="100"/>
      <c r="BE613" s="107"/>
    </row>
    <row r="614" spans="1:88" s="169" customFormat="1">
      <c r="A614" s="169" t="s">
        <v>1758</v>
      </c>
      <c r="B614" s="169" t="s">
        <v>2510</v>
      </c>
      <c r="C614" s="1">
        <f t="shared" si="667"/>
        <v>0</v>
      </c>
      <c r="D614" s="1"/>
      <c r="E614" s="1"/>
      <c r="F614" s="1"/>
      <c r="G614" s="1"/>
      <c r="H614" s="1"/>
      <c r="I614" s="1"/>
      <c r="J614" s="1"/>
      <c r="K614" s="7">
        <f>IF(W614&gt;0,RANK(W614,(W614:Y614,Z614:AN614)),0)</f>
        <v>0</v>
      </c>
      <c r="L614" s="7">
        <f>IF(X614&gt;0,RANK(X614,(W614:Y614,Z614:AN614)),0)</f>
        <v>0</v>
      </c>
      <c r="M614" s="7">
        <f>IF(Y614&gt;0,RANK(Y614,(W614:Y614,Z614:AN614)),0)</f>
        <v>0</v>
      </c>
      <c r="N614" s="7">
        <f>IF(Z614&gt;0,RANK(Z614,(W614:Y614,Z614:AN614)),0)</f>
        <v>0</v>
      </c>
      <c r="O614" s="1">
        <f t="shared" si="668"/>
        <v>0</v>
      </c>
      <c r="P614" s="2" t="e">
        <f t="shared" si="669"/>
        <v>#DIV/0!</v>
      </c>
      <c r="Q614" s="1"/>
      <c r="R614" s="2" t="str">
        <f t="shared" si="662"/>
        <v>-</v>
      </c>
      <c r="S614" s="2" t="str">
        <f t="shared" si="663"/>
        <v>-</v>
      </c>
      <c r="T614" s="2" t="str">
        <f t="shared" si="664"/>
        <v>-</v>
      </c>
      <c r="U614" s="2" t="str">
        <f t="shared" si="665"/>
        <v>-</v>
      </c>
      <c r="V614" s="2" t="str">
        <f t="shared" si="666"/>
        <v>-</v>
      </c>
      <c r="W614" s="1"/>
      <c r="X614" s="1">
        <f>SUM(X566:X613)</f>
        <v>0</v>
      </c>
      <c r="Y614" s="1">
        <f>SUM(Y566:Y613)</f>
        <v>0</v>
      </c>
      <c r="Z614" s="1">
        <f>SUM(Z566:Z613)</f>
        <v>0</v>
      </c>
      <c r="AA614" s="1">
        <f>SUM(AA566:AA613)</f>
        <v>0</v>
      </c>
      <c r="AB614" s="1"/>
      <c r="AC614" s="1"/>
      <c r="AD614" s="1"/>
      <c r="AE614" s="1"/>
      <c r="AF614" s="1"/>
      <c r="AG614" s="1"/>
      <c r="AJ614" s="1"/>
      <c r="BC614" s="98"/>
      <c r="BD614" s="100"/>
      <c r="BE614" s="107"/>
    </row>
    <row r="615" spans="1:88" s="169" customFormat="1">
      <c r="O615" s="1"/>
      <c r="P615" s="2"/>
      <c r="Q615" s="1"/>
      <c r="W615" s="1"/>
      <c r="X615" s="1"/>
      <c r="Y615" s="1"/>
      <c r="Z615" s="1"/>
      <c r="AA615" s="1"/>
      <c r="AB615" s="1"/>
      <c r="AC615" s="1"/>
      <c r="AD615" s="1"/>
      <c r="AE615" s="1"/>
      <c r="AF615" s="1"/>
      <c r="AG615" s="1"/>
      <c r="AJ615" s="1"/>
      <c r="BC615" s="98"/>
      <c r="BD615" s="100"/>
      <c r="BE615" s="107"/>
    </row>
    <row r="616" spans="1:88">
      <c r="BD616" s="100"/>
    </row>
    <row r="617" spans="1:88" s="182" customFormat="1">
      <c r="A617" s="48" t="s">
        <v>3392</v>
      </c>
      <c r="O617" s="1"/>
      <c r="P617" s="2"/>
      <c r="Q617" s="1"/>
      <c r="W617" s="1"/>
      <c r="X617" s="1"/>
      <c r="Y617" s="1"/>
      <c r="Z617" s="1"/>
      <c r="AA617" s="1"/>
      <c r="AB617" s="1"/>
      <c r="AC617" s="1"/>
      <c r="AD617" s="1"/>
      <c r="AE617" s="1"/>
      <c r="AF617" s="1"/>
      <c r="AG617" s="1"/>
      <c r="AJ617" s="1"/>
      <c r="BC617" s="98"/>
      <c r="BD617" s="100"/>
      <c r="BE617" s="107"/>
    </row>
    <row r="618" spans="1:88" s="182" customFormat="1">
      <c r="A618" s="182" t="s">
        <v>2158</v>
      </c>
      <c r="B618" s="182" t="s">
        <v>2</v>
      </c>
      <c r="C618" s="1">
        <f t="shared" ref="C618:C649" si="678">SUM(W618:AN618)</f>
        <v>27948</v>
      </c>
      <c r="D618" s="182">
        <v>3</v>
      </c>
      <c r="E618" s="1">
        <f t="shared" ref="E618:E649" si="679">ROUND(W618/($W618+$Y618)*$D618,0)</f>
        <v>2</v>
      </c>
      <c r="F618" s="1"/>
      <c r="G618" s="1">
        <f t="shared" ref="G618:G649" si="680">ROUND(Y618/($W618+$Y618)*$D618,0)</f>
        <v>1</v>
      </c>
      <c r="K618" s="7">
        <f>IF(W618&gt;0,RANK(W618,(W618:Y618,Z618:AN618)),0)</f>
        <v>1</v>
      </c>
      <c r="L618" s="7">
        <f>IF(X618&gt;0,RANK(X618,(W618:Y618,Z618:AN618)),0)</f>
        <v>0</v>
      </c>
      <c r="M618" s="7">
        <f>IF(Y618&gt;0,RANK(Y618,(W618:Y618,Z618:AN618)),0)</f>
        <v>2</v>
      </c>
      <c r="N618" s="7">
        <f>IF(Z618&gt;0,RANK(Z618,(W618:Y618,Z618:AN618)),0)</f>
        <v>4</v>
      </c>
      <c r="O618" s="1">
        <f t="shared" ref="O618:O649" si="681">MAX(W618:AD618)-LARGE(W618:AD618,2)</f>
        <v>14408</v>
      </c>
      <c r="P618" s="2">
        <f t="shared" ref="P618:P649" si="682">O618/C618</f>
        <v>0.51552883927293547</v>
      </c>
      <c r="Q618" s="1"/>
      <c r="R618" s="2">
        <f t="shared" ref="R618:R649" si="683">IF($C618=0,"-",W618/$C618)</f>
        <v>0.74906970087304992</v>
      </c>
      <c r="S618" s="2">
        <f t="shared" ref="S618:S649" si="684">IF($C618=0,"-",X618/$C618)</f>
        <v>0</v>
      </c>
      <c r="T618" s="2">
        <f t="shared" ref="T618:T649" si="685">IF($C618=0,"-",Y618/$C618)</f>
        <v>0.2335408616001145</v>
      </c>
      <c r="U618" s="2">
        <f t="shared" ref="U618:U649" si="686">IF($C618=0,"-",Z618/$C618)</f>
        <v>3.6854157721482755E-3</v>
      </c>
      <c r="V618" s="2">
        <f t="shared" ref="V618:V649" si="687">IF(C618=0,"-",(1-R618-S618-T618-U618))</f>
        <v>1.3704021754687308E-2</v>
      </c>
      <c r="W618" s="1">
        <v>20935</v>
      </c>
      <c r="X618" s="1"/>
      <c r="Y618" s="1">
        <v>6527</v>
      </c>
      <c r="Z618" s="1">
        <v>103</v>
      </c>
      <c r="AA618" s="1"/>
      <c r="AB618" s="1"/>
      <c r="AC618" s="1">
        <v>84</v>
      </c>
      <c r="AD618" s="1"/>
      <c r="AE618" s="1"/>
      <c r="AF618" s="1"/>
      <c r="AG618" s="1">
        <f>SUM(BK618:CJ618)</f>
        <v>49</v>
      </c>
      <c r="AH618" s="182">
        <v>148</v>
      </c>
      <c r="AI618" s="182">
        <v>41</v>
      </c>
      <c r="AJ618" s="1">
        <v>61</v>
      </c>
      <c r="BC618" s="98"/>
      <c r="BD618" s="100"/>
      <c r="BE618" s="107"/>
      <c r="CJ618" s="182">
        <v>49</v>
      </c>
    </row>
    <row r="619" spans="1:88" s="182" customFormat="1">
      <c r="A619" s="182" t="s">
        <v>1576</v>
      </c>
      <c r="B619" s="182" t="s">
        <v>2</v>
      </c>
      <c r="C619" s="1">
        <f t="shared" si="678"/>
        <v>33230</v>
      </c>
      <c r="D619" s="182">
        <v>4</v>
      </c>
      <c r="E619" s="1">
        <f t="shared" si="679"/>
        <v>3</v>
      </c>
      <c r="F619" s="1"/>
      <c r="G619" s="1">
        <f t="shared" si="680"/>
        <v>1</v>
      </c>
      <c r="K619" s="7">
        <f>IF(W619&gt;0,RANK(W619,(W619:Y619,Z619:AN619)),0)</f>
        <v>1</v>
      </c>
      <c r="L619" s="7">
        <f>IF(X619&gt;0,RANK(X619,(W619:Y619,Z619:AN619)),0)</f>
        <v>0</v>
      </c>
      <c r="M619" s="7">
        <f>IF(Y619&gt;0,RANK(Y619,(W619:Y619,Z619:AN619)),0)</f>
        <v>2</v>
      </c>
      <c r="N619" s="7">
        <f>IF(Z619&gt;0,RANK(Z619,(W619:Y619,Z619:AN619)),0)</f>
        <v>3</v>
      </c>
      <c r="O619" s="1">
        <f t="shared" si="681"/>
        <v>11149</v>
      </c>
      <c r="P619" s="2">
        <f t="shared" si="682"/>
        <v>0.33551008125188081</v>
      </c>
      <c r="Q619" s="1"/>
      <c r="R619" s="2">
        <f t="shared" si="683"/>
        <v>0.66205236232320197</v>
      </c>
      <c r="S619" s="2">
        <f t="shared" si="684"/>
        <v>0</v>
      </c>
      <c r="T619" s="2">
        <f t="shared" si="685"/>
        <v>0.32654228107132111</v>
      </c>
      <c r="U619" s="2">
        <f t="shared" si="686"/>
        <v>3.4908215467950648E-3</v>
      </c>
      <c r="V619" s="2">
        <f t="shared" si="687"/>
        <v>7.9145350586818583E-3</v>
      </c>
      <c r="W619" s="1">
        <v>22000</v>
      </c>
      <c r="X619" s="1"/>
      <c r="Y619" s="1">
        <v>10851</v>
      </c>
      <c r="Z619" s="1">
        <v>116</v>
      </c>
      <c r="AA619" s="1"/>
      <c r="AB619" s="1"/>
      <c r="AC619" s="1">
        <v>68</v>
      </c>
      <c r="AD619" s="1"/>
      <c r="AE619" s="1"/>
      <c r="AF619" s="1"/>
      <c r="AG619" s="1">
        <f t="shared" ref="AG619:AG648" si="688">SUM(BK619:CJ619)</f>
        <v>34</v>
      </c>
      <c r="AH619" s="182">
        <v>52</v>
      </c>
      <c r="AI619" s="182">
        <v>47</v>
      </c>
      <c r="AJ619" s="1">
        <v>62</v>
      </c>
      <c r="BC619" s="98"/>
      <c r="BD619" s="100"/>
      <c r="BE619" s="107"/>
      <c r="CJ619" s="182">
        <v>34</v>
      </c>
    </row>
    <row r="620" spans="1:88" s="182" customFormat="1">
      <c r="A620" s="182" t="s">
        <v>1577</v>
      </c>
      <c r="B620" s="182" t="s">
        <v>2</v>
      </c>
      <c r="C620" s="1">
        <f t="shared" si="678"/>
        <v>24045</v>
      </c>
      <c r="D620" s="182">
        <v>3</v>
      </c>
      <c r="E620" s="1">
        <f t="shared" si="679"/>
        <v>2</v>
      </c>
      <c r="F620" s="1"/>
      <c r="G620" s="1">
        <f t="shared" si="680"/>
        <v>1</v>
      </c>
      <c r="K620" s="7">
        <f>IF(W620&gt;0,RANK(W620,(W620:Y620,Z620:AN620)),0)</f>
        <v>1</v>
      </c>
      <c r="L620" s="7">
        <f>IF(X620&gt;0,RANK(X620,(W620:Y620,Z620:AN620)),0)</f>
        <v>0</v>
      </c>
      <c r="M620" s="7">
        <f>IF(Y620&gt;0,RANK(Y620,(W620:Y620,Z620:AN620)),0)</f>
        <v>2</v>
      </c>
      <c r="N620" s="7">
        <f>IF(Z620&gt;0,RANK(Z620,(W620:Y620,Z620:AN620)),0)</f>
        <v>3</v>
      </c>
      <c r="O620" s="1">
        <f t="shared" si="681"/>
        <v>9938</v>
      </c>
      <c r="P620" s="2">
        <f t="shared" si="682"/>
        <v>0.41330838012060722</v>
      </c>
      <c r="Q620" s="1"/>
      <c r="R620" s="2">
        <f t="shared" si="683"/>
        <v>0.69320024953212722</v>
      </c>
      <c r="S620" s="2">
        <f t="shared" si="684"/>
        <v>0</v>
      </c>
      <c r="T620" s="2">
        <f t="shared" si="685"/>
        <v>0.27989186941152006</v>
      </c>
      <c r="U620" s="2">
        <f t="shared" si="686"/>
        <v>7.1948430027032649E-3</v>
      </c>
      <c r="V620" s="2">
        <f t="shared" si="687"/>
        <v>1.9713038053649459E-2</v>
      </c>
      <c r="W620" s="1">
        <v>16668</v>
      </c>
      <c r="X620" s="1"/>
      <c r="Y620" s="1">
        <v>6730</v>
      </c>
      <c r="Z620" s="1">
        <v>173</v>
      </c>
      <c r="AA620" s="1"/>
      <c r="AB620" s="1"/>
      <c r="AC620" s="1">
        <v>133</v>
      </c>
      <c r="AD620" s="1"/>
      <c r="AE620" s="1"/>
      <c r="AF620" s="1"/>
      <c r="AG620" s="1">
        <f t="shared" si="688"/>
        <v>71</v>
      </c>
      <c r="AH620" s="182">
        <v>128</v>
      </c>
      <c r="AI620" s="182">
        <v>85</v>
      </c>
      <c r="AJ620" s="1">
        <v>57</v>
      </c>
      <c r="BC620" s="98"/>
      <c r="BD620" s="100"/>
      <c r="BE620" s="107"/>
      <c r="CJ620" s="182">
        <v>71</v>
      </c>
    </row>
    <row r="621" spans="1:88" s="182" customFormat="1">
      <c r="A621" s="182" t="s">
        <v>1841</v>
      </c>
      <c r="B621" s="182" t="s">
        <v>2</v>
      </c>
      <c r="C621" s="1">
        <f t="shared" si="678"/>
        <v>39314</v>
      </c>
      <c r="D621" s="182">
        <v>4</v>
      </c>
      <c r="E621" s="1">
        <f t="shared" si="679"/>
        <v>3</v>
      </c>
      <c r="F621" s="1"/>
      <c r="G621" s="1">
        <f t="shared" si="680"/>
        <v>1</v>
      </c>
      <c r="K621" s="7">
        <f>IF(W621&gt;0,RANK(W621,(W621:Y621,Z621:AN621)),0)</f>
        <v>1</v>
      </c>
      <c r="L621" s="7">
        <f>IF(X621&gt;0,RANK(X621,(W621:Y621,Z621:AN621)),0)</f>
        <v>0</v>
      </c>
      <c r="M621" s="7">
        <f>IF(Y621&gt;0,RANK(Y621,(W621:Y621,Z621:AN621)),0)</f>
        <v>2</v>
      </c>
      <c r="N621" s="7">
        <f>IF(Z621&gt;0,RANK(Z621,(W621:Y621,Z621:AN621)),0)</f>
        <v>3</v>
      </c>
      <c r="O621" s="1">
        <f t="shared" si="681"/>
        <v>15943</v>
      </c>
      <c r="P621" s="2">
        <f t="shared" si="682"/>
        <v>0.40552983669939463</v>
      </c>
      <c r="Q621" s="1"/>
      <c r="R621" s="2">
        <f t="shared" si="683"/>
        <v>0.69334079462786791</v>
      </c>
      <c r="S621" s="2">
        <f t="shared" si="684"/>
        <v>0</v>
      </c>
      <c r="T621" s="2">
        <f t="shared" si="685"/>
        <v>0.28781095792847333</v>
      </c>
      <c r="U621" s="2">
        <f t="shared" si="686"/>
        <v>5.8503332146309199E-3</v>
      </c>
      <c r="V621" s="2">
        <f t="shared" si="687"/>
        <v>1.2997914229027841E-2</v>
      </c>
      <c r="W621" s="1">
        <v>27258</v>
      </c>
      <c r="X621" s="1"/>
      <c r="Y621" s="1">
        <v>11315</v>
      </c>
      <c r="Z621" s="1">
        <v>230</v>
      </c>
      <c r="AA621" s="1"/>
      <c r="AB621" s="1"/>
      <c r="AC621" s="1">
        <v>99</v>
      </c>
      <c r="AD621" s="1"/>
      <c r="AE621" s="1"/>
      <c r="AF621" s="1"/>
      <c r="AG621" s="1">
        <f t="shared" si="688"/>
        <v>113</v>
      </c>
      <c r="AH621" s="182">
        <v>92</v>
      </c>
      <c r="AI621" s="182">
        <v>75</v>
      </c>
      <c r="AJ621" s="1">
        <v>132</v>
      </c>
      <c r="BC621" s="98"/>
      <c r="BD621" s="100"/>
      <c r="BE621" s="107"/>
      <c r="CJ621" s="182">
        <v>113</v>
      </c>
    </row>
    <row r="622" spans="1:88" s="182" customFormat="1">
      <c r="A622" s="182" t="s">
        <v>1796</v>
      </c>
      <c r="B622" s="182" t="s">
        <v>2</v>
      </c>
      <c r="C622" s="1">
        <f t="shared" si="678"/>
        <v>45352</v>
      </c>
      <c r="D622" s="182">
        <v>5</v>
      </c>
      <c r="E622" s="1">
        <f t="shared" si="679"/>
        <v>3</v>
      </c>
      <c r="F622" s="1"/>
      <c r="G622" s="1">
        <f t="shared" si="680"/>
        <v>2</v>
      </c>
      <c r="K622" s="7">
        <f>IF(W622&gt;0,RANK(W622,(W622:Y622,Z622:AN622)),0)</f>
        <v>1</v>
      </c>
      <c r="L622" s="7">
        <f>IF(X622&gt;0,RANK(X622,(W622:Y622,Z622:AN622)),0)</f>
        <v>0</v>
      </c>
      <c r="M622" s="7">
        <f>IF(Y622&gt;0,RANK(Y622,(W622:Y622,Z622:AN622)),0)</f>
        <v>2</v>
      </c>
      <c r="N622" s="7">
        <f>IF(Z622&gt;0,RANK(Z622,(W622:Y622,Z622:AN622)),0)</f>
        <v>3</v>
      </c>
      <c r="O622" s="1">
        <f t="shared" si="681"/>
        <v>4715</v>
      </c>
      <c r="P622" s="2">
        <f t="shared" si="682"/>
        <v>0.10396454401128948</v>
      </c>
      <c r="Q622" s="1"/>
      <c r="R622" s="2">
        <f t="shared" si="683"/>
        <v>0.54670135826424415</v>
      </c>
      <c r="S622" s="2">
        <f t="shared" si="684"/>
        <v>0</v>
      </c>
      <c r="T622" s="2">
        <f t="shared" si="685"/>
        <v>0.44273681425295469</v>
      </c>
      <c r="U622" s="2">
        <f t="shared" si="686"/>
        <v>3.9028047274651612E-3</v>
      </c>
      <c r="V622" s="2">
        <f t="shared" si="687"/>
        <v>6.6590227553359948E-3</v>
      </c>
      <c r="W622" s="1">
        <v>24794</v>
      </c>
      <c r="X622" s="1"/>
      <c r="Y622" s="1">
        <v>20079</v>
      </c>
      <c r="Z622" s="1">
        <v>177</v>
      </c>
      <c r="AA622" s="1"/>
      <c r="AB622" s="1"/>
      <c r="AC622" s="1">
        <v>85</v>
      </c>
      <c r="AD622" s="1"/>
      <c r="AE622" s="1"/>
      <c r="AF622" s="1"/>
      <c r="AG622" s="1">
        <f t="shared" si="688"/>
        <v>30</v>
      </c>
      <c r="AH622" s="182">
        <v>54</v>
      </c>
      <c r="AI622" s="182">
        <v>48</v>
      </c>
      <c r="AJ622" s="1">
        <v>85</v>
      </c>
      <c r="BC622" s="98"/>
      <c r="BD622" s="100"/>
      <c r="BE622" s="107"/>
      <c r="CJ622" s="182">
        <v>30</v>
      </c>
    </row>
    <row r="623" spans="1:88" s="182" customFormat="1">
      <c r="A623" s="182" t="s">
        <v>1775</v>
      </c>
      <c r="B623" s="182" t="s">
        <v>2</v>
      </c>
      <c r="C623" s="1">
        <f t="shared" si="678"/>
        <v>35295</v>
      </c>
      <c r="D623" s="182">
        <v>4</v>
      </c>
      <c r="E623" s="1">
        <f t="shared" si="679"/>
        <v>3</v>
      </c>
      <c r="F623" s="1"/>
      <c r="G623" s="1">
        <f t="shared" si="680"/>
        <v>1</v>
      </c>
      <c r="K623" s="7">
        <f>IF(W623&gt;0,RANK(W623,(W623:Y623,Z623:AN623)),0)</f>
        <v>1</v>
      </c>
      <c r="L623" s="7">
        <f>IF(X623&gt;0,RANK(X623,(W623:Y623,Z623:AN623)),0)</f>
        <v>0</v>
      </c>
      <c r="M623" s="7">
        <f>IF(Y623&gt;0,RANK(Y623,(W623:Y623,Z623:AN623)),0)</f>
        <v>2</v>
      </c>
      <c r="N623" s="7">
        <f>IF(Z623&gt;0,RANK(Z623,(W623:Y623,Z623:AN623)),0)</f>
        <v>4</v>
      </c>
      <c r="O623" s="1">
        <f t="shared" si="681"/>
        <v>15873</v>
      </c>
      <c r="P623" s="2">
        <f t="shared" si="682"/>
        <v>0.44972375690607735</v>
      </c>
      <c r="Q623" s="1"/>
      <c r="R623" s="2">
        <f t="shared" si="683"/>
        <v>0.7147187986966993</v>
      </c>
      <c r="S623" s="2">
        <f t="shared" si="684"/>
        <v>0</v>
      </c>
      <c r="T623" s="2">
        <f t="shared" si="685"/>
        <v>0.26499504179062189</v>
      </c>
      <c r="U623" s="2">
        <f t="shared" si="686"/>
        <v>3.3999150021249468E-3</v>
      </c>
      <c r="V623" s="2">
        <f t="shared" si="687"/>
        <v>1.6886244510553868E-2</v>
      </c>
      <c r="W623" s="1">
        <v>25226</v>
      </c>
      <c r="X623" s="1"/>
      <c r="Y623" s="1">
        <v>9353</v>
      </c>
      <c r="Z623" s="1">
        <v>120</v>
      </c>
      <c r="AA623" s="1"/>
      <c r="AB623" s="1"/>
      <c r="AC623" s="1">
        <v>77</v>
      </c>
      <c r="AD623" s="1"/>
      <c r="AE623" s="1"/>
      <c r="AF623" s="1"/>
      <c r="AG623" s="1">
        <f t="shared" si="688"/>
        <v>120</v>
      </c>
      <c r="AH623" s="182">
        <v>47</v>
      </c>
      <c r="AI623" s="182">
        <v>57</v>
      </c>
      <c r="AJ623" s="1">
        <v>295</v>
      </c>
      <c r="BC623" s="98"/>
      <c r="BD623" s="100"/>
      <c r="BE623" s="107"/>
      <c r="CJ623" s="182">
        <v>120</v>
      </c>
    </row>
    <row r="624" spans="1:88" s="182" customFormat="1">
      <c r="A624" s="182" t="s">
        <v>1367</v>
      </c>
      <c r="B624" s="182" t="s">
        <v>2</v>
      </c>
      <c r="C624" s="1">
        <f t="shared" si="678"/>
        <v>33789</v>
      </c>
      <c r="D624" s="182">
        <v>4</v>
      </c>
      <c r="E624" s="1">
        <f t="shared" si="679"/>
        <v>3</v>
      </c>
      <c r="F624" s="1"/>
      <c r="G624" s="1">
        <f t="shared" si="680"/>
        <v>1</v>
      </c>
      <c r="K624" s="7">
        <f>IF(W624&gt;0,RANK(W624,(W624:Y624,Z624:AN624)),0)</f>
        <v>1</v>
      </c>
      <c r="L624" s="7">
        <f>IF(X624&gt;0,RANK(X624,(W624:Y624,Z624:AN624)),0)</f>
        <v>0</v>
      </c>
      <c r="M624" s="7">
        <f>IF(Y624&gt;0,RANK(Y624,(W624:Y624,Z624:AN624)),0)</f>
        <v>2</v>
      </c>
      <c r="N624" s="7">
        <f>IF(Z624&gt;0,RANK(Z624,(W624:Y624,Z624:AN624)),0)</f>
        <v>3</v>
      </c>
      <c r="O624" s="1">
        <f t="shared" si="681"/>
        <v>9597</v>
      </c>
      <c r="P624" s="2">
        <f t="shared" si="682"/>
        <v>0.28402734617775016</v>
      </c>
      <c r="Q624" s="1"/>
      <c r="R624" s="2">
        <f t="shared" si="683"/>
        <v>0.63884696202906266</v>
      </c>
      <c r="S624" s="2">
        <f t="shared" si="684"/>
        <v>0</v>
      </c>
      <c r="T624" s="2">
        <f t="shared" si="685"/>
        <v>0.35481961585131255</v>
      </c>
      <c r="U624" s="2">
        <f t="shared" si="686"/>
        <v>1.5981532451389505E-3</v>
      </c>
      <c r="V624" s="2">
        <f t="shared" si="687"/>
        <v>4.735268874485837E-3</v>
      </c>
      <c r="W624" s="1">
        <v>21586</v>
      </c>
      <c r="X624" s="1"/>
      <c r="Y624" s="1">
        <v>11989</v>
      </c>
      <c r="Z624" s="1">
        <v>54</v>
      </c>
      <c r="AA624" s="1"/>
      <c r="AB624" s="1"/>
      <c r="AC624" s="1">
        <v>25</v>
      </c>
      <c r="AD624" s="1"/>
      <c r="AE624" s="1"/>
      <c r="AF624" s="1"/>
      <c r="AG624" s="1">
        <f t="shared" si="688"/>
        <v>46</v>
      </c>
      <c r="AH624" s="182">
        <v>21</v>
      </c>
      <c r="AI624" s="182">
        <v>21</v>
      </c>
      <c r="AJ624" s="1">
        <v>47</v>
      </c>
      <c r="BC624" s="98"/>
      <c r="BD624" s="100"/>
      <c r="BE624" s="107"/>
      <c r="CJ624" s="182">
        <v>46</v>
      </c>
    </row>
    <row r="625" spans="1:88" s="182" customFormat="1">
      <c r="A625" s="182" t="s">
        <v>279</v>
      </c>
      <c r="B625" s="182" t="s">
        <v>2</v>
      </c>
      <c r="C625" s="1">
        <f t="shared" si="678"/>
        <v>43800</v>
      </c>
      <c r="D625" s="182">
        <v>5</v>
      </c>
      <c r="E625" s="1">
        <f t="shared" si="679"/>
        <v>3</v>
      </c>
      <c r="F625" s="1"/>
      <c r="G625" s="1">
        <f t="shared" si="680"/>
        <v>2</v>
      </c>
      <c r="K625" s="7">
        <f>IF(W625&gt;0,RANK(W625,(W625:Y625,Z625:AN625)),0)</f>
        <v>1</v>
      </c>
      <c r="L625" s="7">
        <f>IF(X625&gt;0,RANK(X625,(W625:Y625,Z625:AN625)),0)</f>
        <v>0</v>
      </c>
      <c r="M625" s="7">
        <f>IF(Y625&gt;0,RANK(Y625,(W625:Y625,Z625:AN625)),0)</f>
        <v>2</v>
      </c>
      <c r="N625" s="7">
        <f>IF(Z625&gt;0,RANK(Z625,(W625:Y625,Z625:AN625)),0)</f>
        <v>3</v>
      </c>
      <c r="O625" s="1">
        <f t="shared" si="681"/>
        <v>8248</v>
      </c>
      <c r="P625" s="2">
        <f t="shared" si="682"/>
        <v>0.18831050228310503</v>
      </c>
      <c r="Q625" s="1"/>
      <c r="R625" s="2">
        <f t="shared" si="683"/>
        <v>0.59171232876712332</v>
      </c>
      <c r="S625" s="2">
        <f t="shared" si="684"/>
        <v>0</v>
      </c>
      <c r="T625" s="2">
        <f t="shared" si="685"/>
        <v>0.40340182648401829</v>
      </c>
      <c r="U625" s="2">
        <f t="shared" si="686"/>
        <v>1.8264840182648401E-3</v>
      </c>
      <c r="V625" s="2">
        <f t="shared" si="687"/>
        <v>3.0593607305935524E-3</v>
      </c>
      <c r="W625" s="1">
        <v>25917</v>
      </c>
      <c r="X625" s="1"/>
      <c r="Y625" s="1">
        <v>17669</v>
      </c>
      <c r="Z625" s="1">
        <v>80</v>
      </c>
      <c r="AA625" s="1"/>
      <c r="AB625" s="1"/>
      <c r="AC625" s="1">
        <v>30</v>
      </c>
      <c r="AD625" s="1"/>
      <c r="AE625" s="1"/>
      <c r="AF625" s="1"/>
      <c r="AG625" s="1">
        <f t="shared" si="688"/>
        <v>9</v>
      </c>
      <c r="AH625" s="182">
        <v>45</v>
      </c>
      <c r="AI625" s="182">
        <v>22</v>
      </c>
      <c r="AJ625" s="1">
        <v>28</v>
      </c>
      <c r="BC625" s="98"/>
      <c r="BD625" s="100"/>
      <c r="BE625" s="107"/>
      <c r="CJ625" s="182">
        <v>9</v>
      </c>
    </row>
    <row r="626" spans="1:88" s="182" customFormat="1">
      <c r="A626" s="182" t="s">
        <v>3025</v>
      </c>
      <c r="B626" s="182" t="s">
        <v>2</v>
      </c>
      <c r="C626" s="1">
        <f t="shared" si="678"/>
        <v>35801</v>
      </c>
      <c r="D626" s="182">
        <v>4</v>
      </c>
      <c r="E626" s="1">
        <f t="shared" si="679"/>
        <v>2</v>
      </c>
      <c r="F626" s="1"/>
      <c r="G626" s="1">
        <f t="shared" si="680"/>
        <v>2</v>
      </c>
      <c r="K626" s="7">
        <f>IF(W626&gt;0,RANK(W626,(W626:Y626,Z626:AN626)),0)</f>
        <v>1</v>
      </c>
      <c r="L626" s="7">
        <f>IF(X626&gt;0,RANK(X626,(W626:Y626,Z626:AN626)),0)</f>
        <v>0</v>
      </c>
      <c r="M626" s="7">
        <f>IF(Y626&gt;0,RANK(Y626,(W626:Y626,Z626:AN626)),0)</f>
        <v>2</v>
      </c>
      <c r="N626" s="7">
        <f>IF(Z626&gt;0,RANK(Z626,(W626:Y626,Z626:AN626)),0)</f>
        <v>4</v>
      </c>
      <c r="O626" s="1">
        <f t="shared" si="681"/>
        <v>8048</v>
      </c>
      <c r="P626" s="2">
        <f t="shared" si="682"/>
        <v>0.22479818999469289</v>
      </c>
      <c r="Q626" s="1"/>
      <c r="R626" s="2">
        <f t="shared" si="683"/>
        <v>0.60920086031116449</v>
      </c>
      <c r="S626" s="2">
        <f t="shared" si="684"/>
        <v>0</v>
      </c>
      <c r="T626" s="2">
        <f t="shared" si="685"/>
        <v>0.38440267031647163</v>
      </c>
      <c r="U626" s="2">
        <f t="shared" si="686"/>
        <v>2.0949135499008409E-3</v>
      </c>
      <c r="V626" s="2">
        <f t="shared" si="687"/>
        <v>4.3015558224630372E-3</v>
      </c>
      <c r="W626" s="1">
        <v>21810</v>
      </c>
      <c r="X626" s="1"/>
      <c r="Y626" s="1">
        <v>13762</v>
      </c>
      <c r="Z626" s="1">
        <v>75</v>
      </c>
      <c r="AA626" s="1"/>
      <c r="AB626" s="1"/>
      <c r="AC626" s="1">
        <v>21</v>
      </c>
      <c r="AD626" s="1"/>
      <c r="AE626" s="1"/>
      <c r="AF626" s="1"/>
      <c r="AG626" s="1">
        <f t="shared" si="688"/>
        <v>9</v>
      </c>
      <c r="AH626" s="182">
        <v>24</v>
      </c>
      <c r="AI626" s="182">
        <v>23</v>
      </c>
      <c r="AJ626" s="1">
        <v>77</v>
      </c>
      <c r="BC626" s="98"/>
      <c r="BD626" s="100"/>
      <c r="BE626" s="107"/>
      <c r="CJ626" s="182">
        <v>9</v>
      </c>
    </row>
    <row r="627" spans="1:88" s="182" customFormat="1">
      <c r="A627" s="182" t="s">
        <v>51</v>
      </c>
      <c r="B627" s="182" t="s">
        <v>2</v>
      </c>
      <c r="C627" s="1">
        <f t="shared" si="678"/>
        <v>57021</v>
      </c>
      <c r="D627" s="182">
        <v>6</v>
      </c>
      <c r="E627" s="1">
        <f t="shared" si="679"/>
        <v>4</v>
      </c>
      <c r="F627" s="1"/>
      <c r="G627" s="1">
        <f t="shared" si="680"/>
        <v>2</v>
      </c>
      <c r="K627" s="7">
        <f>IF(W627&gt;0,RANK(W627,(W627:Y627,Z627:AN627)),0)</f>
        <v>1</v>
      </c>
      <c r="L627" s="7">
        <f>IF(X627&gt;0,RANK(X627,(W627:Y627,Z627:AN627)),0)</f>
        <v>0</v>
      </c>
      <c r="M627" s="7">
        <f>IF(Y627&gt;0,RANK(Y627,(W627:Y627,Z627:AN627)),0)</f>
        <v>2</v>
      </c>
      <c r="N627" s="7">
        <f>IF(Z627&gt;0,RANK(Z627,(W627:Y627,Z627:AN627)),0)</f>
        <v>3</v>
      </c>
      <c r="O627" s="1">
        <f t="shared" si="681"/>
        <v>21767</v>
      </c>
      <c r="P627" s="2">
        <f t="shared" si="682"/>
        <v>0.38173655319969835</v>
      </c>
      <c r="Q627" s="1"/>
      <c r="R627" s="2">
        <f t="shared" si="683"/>
        <v>0.68758878307991789</v>
      </c>
      <c r="S627" s="2">
        <f t="shared" si="684"/>
        <v>0</v>
      </c>
      <c r="T627" s="2">
        <f t="shared" si="685"/>
        <v>0.30585222988021959</v>
      </c>
      <c r="U627" s="2">
        <f t="shared" si="686"/>
        <v>2.174637414285965E-3</v>
      </c>
      <c r="V627" s="2">
        <f t="shared" si="687"/>
        <v>4.3843496255765533E-3</v>
      </c>
      <c r="W627" s="1">
        <v>39207</v>
      </c>
      <c r="X627" s="1"/>
      <c r="Y627" s="1">
        <v>17440</v>
      </c>
      <c r="Z627" s="1">
        <v>124</v>
      </c>
      <c r="AA627" s="1"/>
      <c r="AB627" s="1"/>
      <c r="AC627" s="1">
        <v>58</v>
      </c>
      <c r="AD627" s="1"/>
      <c r="AE627" s="1"/>
      <c r="AF627" s="1"/>
      <c r="AG627" s="1">
        <f t="shared" si="688"/>
        <v>14</v>
      </c>
      <c r="AH627" s="182">
        <v>37</v>
      </c>
      <c r="AI627" s="182">
        <v>37</v>
      </c>
      <c r="AJ627" s="1">
        <v>104</v>
      </c>
      <c r="BC627" s="98"/>
      <c r="BD627" s="100"/>
      <c r="BE627" s="107"/>
      <c r="CJ627" s="182">
        <v>14</v>
      </c>
    </row>
    <row r="628" spans="1:88" s="182" customFormat="1">
      <c r="A628" s="182" t="s">
        <v>1909</v>
      </c>
      <c r="B628" s="182" t="s">
        <v>2</v>
      </c>
      <c r="C628" s="1">
        <f t="shared" si="678"/>
        <v>35453</v>
      </c>
      <c r="D628" s="182">
        <v>4</v>
      </c>
      <c r="E628" s="1">
        <f t="shared" si="679"/>
        <v>3</v>
      </c>
      <c r="F628" s="1"/>
      <c r="G628" s="1">
        <f t="shared" si="680"/>
        <v>1</v>
      </c>
      <c r="K628" s="7">
        <f>IF(W628&gt;0,RANK(W628,(W628:Y628,Z628:AN628)),0)</f>
        <v>1</v>
      </c>
      <c r="L628" s="7">
        <f>IF(X628&gt;0,RANK(X628,(W628:Y628,Z628:AN628)),0)</f>
        <v>0</v>
      </c>
      <c r="M628" s="7">
        <f>IF(Y628&gt;0,RANK(Y628,(W628:Y628,Z628:AN628)),0)</f>
        <v>2</v>
      </c>
      <c r="N628" s="7">
        <f>IF(Z628&gt;0,RANK(Z628,(W628:Y628,Z628:AN628)),0)</f>
        <v>3</v>
      </c>
      <c r="O628" s="1">
        <f t="shared" si="681"/>
        <v>11744</v>
      </c>
      <c r="P628" s="2">
        <f t="shared" si="682"/>
        <v>0.33125546498180691</v>
      </c>
      <c r="Q628" s="1"/>
      <c r="R628" s="2">
        <f t="shared" si="683"/>
        <v>0.65977491326545001</v>
      </c>
      <c r="S628" s="2">
        <f t="shared" si="684"/>
        <v>0</v>
      </c>
      <c r="T628" s="2">
        <f t="shared" si="685"/>
        <v>0.32851944828364316</v>
      </c>
      <c r="U628" s="2">
        <f t="shared" si="686"/>
        <v>3.3283502101373649E-3</v>
      </c>
      <c r="V628" s="2">
        <f t="shared" si="687"/>
        <v>8.3772882407694652E-3</v>
      </c>
      <c r="W628" s="1">
        <v>23391</v>
      </c>
      <c r="X628" s="1"/>
      <c r="Y628" s="1">
        <v>11647</v>
      </c>
      <c r="Z628" s="1">
        <v>118</v>
      </c>
      <c r="AA628" s="1"/>
      <c r="AB628" s="1"/>
      <c r="AC628" s="1">
        <v>98</v>
      </c>
      <c r="AD628" s="1"/>
      <c r="AE628" s="1"/>
      <c r="AF628" s="1"/>
      <c r="AG628" s="1">
        <f t="shared" si="688"/>
        <v>39</v>
      </c>
      <c r="AH628" s="182">
        <v>36</v>
      </c>
      <c r="AI628" s="182">
        <v>21</v>
      </c>
      <c r="AJ628" s="1">
        <v>103</v>
      </c>
      <c r="BC628" s="98"/>
      <c r="BD628" s="100"/>
      <c r="BE628" s="107"/>
      <c r="CJ628" s="182">
        <v>39</v>
      </c>
    </row>
    <row r="629" spans="1:88" s="182" customFormat="1">
      <c r="A629" s="182" t="s">
        <v>473</v>
      </c>
      <c r="B629" s="182" t="s">
        <v>2</v>
      </c>
      <c r="C629" s="1">
        <f t="shared" si="678"/>
        <v>37453</v>
      </c>
      <c r="D629" s="182">
        <v>4</v>
      </c>
      <c r="E629" s="1">
        <f t="shared" si="679"/>
        <v>2</v>
      </c>
      <c r="F629" s="1"/>
      <c r="G629" s="1">
        <f t="shared" si="680"/>
        <v>2</v>
      </c>
      <c r="K629" s="7">
        <f>IF(W629&gt;0,RANK(W629,(W629:Y629,Z629:AN629)),0)</f>
        <v>1</v>
      </c>
      <c r="L629" s="7">
        <f>IF(X629&gt;0,RANK(X629,(W629:Y629,Z629:AN629)),0)</f>
        <v>0</v>
      </c>
      <c r="M629" s="7">
        <f>IF(Y629&gt;0,RANK(Y629,(W629:Y629,Z629:AN629)),0)</f>
        <v>2</v>
      </c>
      <c r="N629" s="7">
        <f>IF(Z629&gt;0,RANK(Z629,(W629:Y629,Z629:AN629)),0)</f>
        <v>3</v>
      </c>
      <c r="O629" s="1">
        <f t="shared" si="681"/>
        <v>5370</v>
      </c>
      <c r="P629" s="2">
        <f t="shared" si="682"/>
        <v>0.14337970256054255</v>
      </c>
      <c r="Q629" s="1"/>
      <c r="R629" s="2">
        <f t="shared" si="683"/>
        <v>0.56799188316022753</v>
      </c>
      <c r="S629" s="2">
        <f t="shared" si="684"/>
        <v>0</v>
      </c>
      <c r="T629" s="2">
        <f t="shared" si="685"/>
        <v>0.42461218059968492</v>
      </c>
      <c r="U629" s="2">
        <f t="shared" si="686"/>
        <v>3.8982191012735964E-3</v>
      </c>
      <c r="V629" s="2">
        <f t="shared" si="687"/>
        <v>3.4977171388139564E-3</v>
      </c>
      <c r="W629" s="1">
        <v>21273</v>
      </c>
      <c r="X629" s="1"/>
      <c r="Y629" s="1">
        <v>15903</v>
      </c>
      <c r="Z629" s="1">
        <v>146</v>
      </c>
      <c r="AA629" s="1"/>
      <c r="AB629" s="1"/>
      <c r="AC629" s="1">
        <v>26</v>
      </c>
      <c r="AD629" s="1"/>
      <c r="AE629" s="1"/>
      <c r="AF629" s="1"/>
      <c r="AG629" s="1">
        <f t="shared" si="688"/>
        <v>16</v>
      </c>
      <c r="AH629" s="182">
        <v>28</v>
      </c>
      <c r="AI629" s="182">
        <v>21</v>
      </c>
      <c r="AJ629" s="1">
        <v>40</v>
      </c>
      <c r="BC629" s="98"/>
      <c r="BD629" s="100"/>
      <c r="BE629" s="107"/>
      <c r="CJ629" s="182">
        <v>16</v>
      </c>
    </row>
    <row r="630" spans="1:88" s="182" customFormat="1">
      <c r="A630" s="182" t="s">
        <v>584</v>
      </c>
      <c r="B630" s="182" t="s">
        <v>2</v>
      </c>
      <c r="C630" s="1">
        <f t="shared" si="678"/>
        <v>64280</v>
      </c>
      <c r="D630" s="182">
        <v>8</v>
      </c>
      <c r="E630" s="1">
        <f t="shared" si="679"/>
        <v>6</v>
      </c>
      <c r="F630" s="1"/>
      <c r="G630" s="1">
        <f t="shared" si="680"/>
        <v>2</v>
      </c>
      <c r="K630" s="7">
        <f>IF(W630&gt;0,RANK(W630,(W630:Y630,Z630:AN630)),0)</f>
        <v>1</v>
      </c>
      <c r="L630" s="7">
        <f>IF(X630&gt;0,RANK(X630,(W630:Y630,Z630:AN630)),0)</f>
        <v>0</v>
      </c>
      <c r="M630" s="7">
        <f>IF(Y630&gt;0,RANK(Y630,(W630:Y630,Z630:AN630)),0)</f>
        <v>2</v>
      </c>
      <c r="N630" s="7">
        <f>IF(Z630&gt;0,RANK(Z630,(W630:Y630,Z630:AN630)),0)</f>
        <v>5</v>
      </c>
      <c r="O630" s="1">
        <f t="shared" si="681"/>
        <v>39420</v>
      </c>
      <c r="P630" s="2">
        <f t="shared" si="682"/>
        <v>0.61325451151213439</v>
      </c>
      <c r="Q630" s="1"/>
      <c r="R630" s="2">
        <f t="shared" si="683"/>
        <v>0.8022401991288115</v>
      </c>
      <c r="S630" s="2">
        <f t="shared" si="684"/>
        <v>0</v>
      </c>
      <c r="T630" s="2">
        <f t="shared" si="685"/>
        <v>0.18898568761667703</v>
      </c>
      <c r="U630" s="2">
        <f t="shared" si="686"/>
        <v>1.7734909769757312E-3</v>
      </c>
      <c r="V630" s="2">
        <f t="shared" si="687"/>
        <v>7.0006222775357363E-3</v>
      </c>
      <c r="W630" s="1">
        <v>51568</v>
      </c>
      <c r="X630" s="1"/>
      <c r="Y630" s="1">
        <v>12148</v>
      </c>
      <c r="Z630" s="1">
        <v>114</v>
      </c>
      <c r="AA630" s="1"/>
      <c r="AB630" s="1"/>
      <c r="AC630" s="1">
        <v>135</v>
      </c>
      <c r="AD630" s="1"/>
      <c r="AE630" s="1"/>
      <c r="AF630" s="1"/>
      <c r="AG630" s="1">
        <f t="shared" si="688"/>
        <v>134</v>
      </c>
      <c r="AH630" s="182">
        <v>47</v>
      </c>
      <c r="AI630" s="182">
        <v>56</v>
      </c>
      <c r="AJ630" s="1">
        <v>78</v>
      </c>
      <c r="BC630" s="98"/>
      <c r="BD630" s="100"/>
      <c r="BE630" s="107"/>
      <c r="CJ630" s="182">
        <v>134</v>
      </c>
    </row>
    <row r="631" spans="1:88" s="182" customFormat="1">
      <c r="A631" s="182" t="s">
        <v>28</v>
      </c>
      <c r="B631" s="182" t="s">
        <v>2</v>
      </c>
      <c r="C631" s="1">
        <f t="shared" si="678"/>
        <v>118493</v>
      </c>
      <c r="D631" s="182">
        <v>10</v>
      </c>
      <c r="E631" s="1">
        <f t="shared" si="679"/>
        <v>5</v>
      </c>
      <c r="F631" s="1"/>
      <c r="G631" s="1">
        <f t="shared" si="680"/>
        <v>5</v>
      </c>
      <c r="K631" s="7">
        <f>IF(W631&gt;0,RANK(W631,(W631:Y631,Z631:AN631)),0)</f>
        <v>2</v>
      </c>
      <c r="L631" s="7">
        <f>IF(X631&gt;0,RANK(X631,(W631:Y631,Z631:AN631)),0)</f>
        <v>0</v>
      </c>
      <c r="M631" s="7">
        <f>IF(Y631&gt;0,RANK(Y631,(W631:Y631,Z631:AN631)),0)</f>
        <v>1</v>
      </c>
      <c r="N631" s="7">
        <f>IF(Z631&gt;0,RANK(Z631,(W631:Y631,Z631:AN631)),0)</f>
        <v>3</v>
      </c>
      <c r="O631" s="1">
        <f t="shared" si="681"/>
        <v>2808</v>
      </c>
      <c r="P631" s="2">
        <f t="shared" si="682"/>
        <v>2.3697602390014599E-2</v>
      </c>
      <c r="Q631" s="1"/>
      <c r="R631" s="2">
        <f t="shared" si="683"/>
        <v>0.48592743875165623</v>
      </c>
      <c r="S631" s="2">
        <f t="shared" si="684"/>
        <v>0</v>
      </c>
      <c r="T631" s="2">
        <f t="shared" si="685"/>
        <v>0.50962504114167084</v>
      </c>
      <c r="U631" s="2">
        <f t="shared" si="686"/>
        <v>1.7638172719063574E-3</v>
      </c>
      <c r="V631" s="2">
        <f t="shared" si="687"/>
        <v>2.6837028347665732E-3</v>
      </c>
      <c r="W631" s="1">
        <v>57579</v>
      </c>
      <c r="X631" s="1"/>
      <c r="Y631" s="1">
        <v>60387</v>
      </c>
      <c r="Z631" s="1">
        <v>209</v>
      </c>
      <c r="AA631" s="1"/>
      <c r="AB631" s="1"/>
      <c r="AC631" s="1">
        <v>92</v>
      </c>
      <c r="AD631" s="1"/>
      <c r="AE631" s="1"/>
      <c r="AF631" s="1"/>
      <c r="AG631" s="1">
        <f t="shared" si="688"/>
        <v>36</v>
      </c>
      <c r="AH631" s="182">
        <v>43</v>
      </c>
      <c r="AI631" s="182">
        <v>44</v>
      </c>
      <c r="AJ631" s="1">
        <v>103</v>
      </c>
      <c r="BC631" s="98"/>
      <c r="BD631" s="100"/>
      <c r="BE631" s="107"/>
      <c r="CJ631" s="182">
        <v>36</v>
      </c>
    </row>
    <row r="632" spans="1:88" s="182" customFormat="1">
      <c r="A632" s="182" t="s">
        <v>1060</v>
      </c>
      <c r="B632" s="182" t="s">
        <v>2</v>
      </c>
      <c r="C632" s="1">
        <f t="shared" si="678"/>
        <v>52467</v>
      </c>
      <c r="D632" s="182">
        <v>6</v>
      </c>
      <c r="E632" s="1">
        <f t="shared" si="679"/>
        <v>4</v>
      </c>
      <c r="F632" s="1"/>
      <c r="G632" s="1">
        <f t="shared" si="680"/>
        <v>2</v>
      </c>
      <c r="K632" s="7">
        <f>IF(W632&gt;0,RANK(W632,(W632:Y632,Z632:AN632)),0)</f>
        <v>1</v>
      </c>
      <c r="L632" s="7">
        <f>IF(X632&gt;0,RANK(X632,(W632:Y632,Z632:AN632)),0)</f>
        <v>0</v>
      </c>
      <c r="M632" s="7">
        <f>IF(Y632&gt;0,RANK(Y632,(W632:Y632,Z632:AN632)),0)</f>
        <v>2</v>
      </c>
      <c r="N632" s="7">
        <f>IF(Z632&gt;0,RANK(Z632,(W632:Y632,Z632:AN632)),0)</f>
        <v>6</v>
      </c>
      <c r="O632" s="1">
        <f t="shared" si="681"/>
        <v>22594</v>
      </c>
      <c r="P632" s="2">
        <f t="shared" si="682"/>
        <v>0.43063258810299809</v>
      </c>
      <c r="Q632" s="1"/>
      <c r="R632" s="2">
        <f t="shared" si="683"/>
        <v>0.71063716240684616</v>
      </c>
      <c r="S632" s="2">
        <f t="shared" si="684"/>
        <v>0</v>
      </c>
      <c r="T632" s="2">
        <f t="shared" si="685"/>
        <v>0.28000457430384812</v>
      </c>
      <c r="U632" s="2">
        <f t="shared" si="686"/>
        <v>1.7153639430499172E-3</v>
      </c>
      <c r="V632" s="2">
        <f t="shared" si="687"/>
        <v>7.6428993462558069E-3</v>
      </c>
      <c r="W632" s="1">
        <v>37285</v>
      </c>
      <c r="X632" s="1"/>
      <c r="Y632" s="1">
        <v>14691</v>
      </c>
      <c r="Z632" s="1">
        <v>90</v>
      </c>
      <c r="AA632" s="1"/>
      <c r="AB632" s="1"/>
      <c r="AC632" s="1">
        <v>105</v>
      </c>
      <c r="AD632" s="1"/>
      <c r="AE632" s="1"/>
      <c r="AF632" s="1"/>
      <c r="AG632" s="1">
        <f t="shared" si="688"/>
        <v>91</v>
      </c>
      <c r="AH632" s="182">
        <v>49</v>
      </c>
      <c r="AI632" s="182">
        <v>42</v>
      </c>
      <c r="AJ632" s="1">
        <v>114</v>
      </c>
      <c r="BC632" s="98"/>
      <c r="BD632" s="100"/>
      <c r="BE632" s="107"/>
      <c r="CJ632" s="182">
        <v>91</v>
      </c>
    </row>
    <row r="633" spans="1:88" s="182" customFormat="1">
      <c r="A633" s="182" t="s">
        <v>3142</v>
      </c>
      <c r="B633" s="182" t="s">
        <v>2</v>
      </c>
      <c r="C633" s="1">
        <f t="shared" si="678"/>
        <v>46686</v>
      </c>
      <c r="D633" s="182">
        <v>5</v>
      </c>
      <c r="E633" s="1">
        <f t="shared" si="679"/>
        <v>3</v>
      </c>
      <c r="F633" s="1"/>
      <c r="G633" s="1">
        <f t="shared" si="680"/>
        <v>2</v>
      </c>
      <c r="K633" s="7">
        <f>IF(W633&gt;0,RANK(W633,(W633:Y633,Z633:AN633)),0)</f>
        <v>1</v>
      </c>
      <c r="L633" s="7">
        <f>IF(X633&gt;0,RANK(X633,(W633:Y633,Z633:AN633)),0)</f>
        <v>0</v>
      </c>
      <c r="M633" s="7">
        <f>IF(Y633&gt;0,RANK(Y633,(W633:Y633,Z633:AN633)),0)</f>
        <v>2</v>
      </c>
      <c r="N633" s="7">
        <f>IF(Z633&gt;0,RANK(Z633,(W633:Y633,Z633:AN633)),0)</f>
        <v>3</v>
      </c>
      <c r="O633" s="1">
        <f t="shared" si="681"/>
        <v>13826</v>
      </c>
      <c r="P633" s="2">
        <f t="shared" si="682"/>
        <v>0.29614873837981409</v>
      </c>
      <c r="Q633" s="1"/>
      <c r="R633" s="2">
        <f t="shared" si="683"/>
        <v>0.64569678276142739</v>
      </c>
      <c r="S633" s="2">
        <f t="shared" si="684"/>
        <v>0</v>
      </c>
      <c r="T633" s="2">
        <f t="shared" si="685"/>
        <v>0.34954804438161335</v>
      </c>
      <c r="U633" s="2">
        <f t="shared" si="686"/>
        <v>2.0777106627254422E-3</v>
      </c>
      <c r="V633" s="2">
        <f t="shared" si="687"/>
        <v>2.6774621942338133E-3</v>
      </c>
      <c r="W633" s="1">
        <v>30145</v>
      </c>
      <c r="X633" s="1"/>
      <c r="Y633" s="1">
        <v>16319</v>
      </c>
      <c r="Z633" s="1">
        <v>97</v>
      </c>
      <c r="AA633" s="1"/>
      <c r="AB633" s="1"/>
      <c r="AC633" s="1">
        <v>28</v>
      </c>
      <c r="AD633" s="1"/>
      <c r="AE633" s="1"/>
      <c r="AF633" s="1"/>
      <c r="AG633" s="1">
        <f t="shared" si="688"/>
        <v>13</v>
      </c>
      <c r="AH633" s="182">
        <v>19</v>
      </c>
      <c r="AI633" s="182">
        <v>21</v>
      </c>
      <c r="AJ633" s="1">
        <v>44</v>
      </c>
      <c r="BC633" s="98"/>
      <c r="BD633" s="100"/>
      <c r="BE633" s="107"/>
      <c r="CJ633" s="182">
        <v>13</v>
      </c>
    </row>
    <row r="634" spans="1:88" s="182" customFormat="1">
      <c r="A634" s="182" t="s">
        <v>1507</v>
      </c>
      <c r="B634" s="182" t="s">
        <v>2</v>
      </c>
      <c r="C634" s="1">
        <f t="shared" si="678"/>
        <v>46168</v>
      </c>
      <c r="D634" s="182">
        <v>5</v>
      </c>
      <c r="E634" s="1">
        <f t="shared" si="679"/>
        <v>3</v>
      </c>
      <c r="F634" s="1"/>
      <c r="G634" s="1">
        <f t="shared" si="680"/>
        <v>2</v>
      </c>
      <c r="K634" s="7">
        <f>IF(W634&gt;0,RANK(W634,(W634:Y634,Z634:AN634)),0)</f>
        <v>1</v>
      </c>
      <c r="L634" s="7">
        <f>IF(X634&gt;0,RANK(X634,(W634:Y634,Z634:AN634)),0)</f>
        <v>0</v>
      </c>
      <c r="M634" s="7">
        <f>IF(Y634&gt;0,RANK(Y634,(W634:Y634,Z634:AN634)),0)</f>
        <v>2</v>
      </c>
      <c r="N634" s="7">
        <f>IF(Z634&gt;0,RANK(Z634,(W634:Y634,Z634:AN634)),0)</f>
        <v>3</v>
      </c>
      <c r="O634" s="1">
        <f t="shared" si="681"/>
        <v>17053</v>
      </c>
      <c r="P634" s="2">
        <f t="shared" si="682"/>
        <v>0.36936839369260094</v>
      </c>
      <c r="Q634" s="1"/>
      <c r="R634" s="2">
        <f t="shared" si="683"/>
        <v>0.68185756368047135</v>
      </c>
      <c r="S634" s="2">
        <f t="shared" si="684"/>
        <v>0</v>
      </c>
      <c r="T634" s="2">
        <f t="shared" si="685"/>
        <v>0.31248916998787041</v>
      </c>
      <c r="U634" s="2">
        <f t="shared" si="686"/>
        <v>1.5378617224051292E-3</v>
      </c>
      <c r="V634" s="2">
        <f t="shared" si="687"/>
        <v>4.1154046092531172E-3</v>
      </c>
      <c r="W634" s="1">
        <v>31480</v>
      </c>
      <c r="X634" s="1"/>
      <c r="Y634" s="1">
        <v>14427</v>
      </c>
      <c r="Z634" s="1">
        <v>71</v>
      </c>
      <c r="AA634" s="1"/>
      <c r="AB634" s="1"/>
      <c r="AC634" s="1">
        <v>41</v>
      </c>
      <c r="AD634" s="1"/>
      <c r="AE634" s="1"/>
      <c r="AF634" s="1"/>
      <c r="AG634" s="1">
        <f t="shared" si="688"/>
        <v>56</v>
      </c>
      <c r="AH634" s="182">
        <v>19</v>
      </c>
      <c r="AI634" s="182">
        <v>21</v>
      </c>
      <c r="AJ634" s="1">
        <v>53</v>
      </c>
      <c r="BC634" s="98"/>
      <c r="BD634" s="100"/>
      <c r="BE634" s="107"/>
      <c r="CJ634" s="182">
        <v>56</v>
      </c>
    </row>
    <row r="635" spans="1:88" s="182" customFormat="1">
      <c r="A635" s="182" t="s">
        <v>1623</v>
      </c>
      <c r="B635" s="182" t="s">
        <v>2</v>
      </c>
      <c r="C635" s="1">
        <f t="shared" si="678"/>
        <v>33467</v>
      </c>
      <c r="D635" s="182">
        <v>4</v>
      </c>
      <c r="E635" s="1">
        <f t="shared" si="679"/>
        <v>3</v>
      </c>
      <c r="F635" s="1"/>
      <c r="G635" s="1">
        <f t="shared" si="680"/>
        <v>1</v>
      </c>
      <c r="K635" s="7">
        <f>IF(W635&gt;0,RANK(W635,(W635:Y635,Z635:AN635)),0)</f>
        <v>1</v>
      </c>
      <c r="L635" s="7">
        <f>IF(X635&gt;0,RANK(X635,(W635:Y635,Z635:AN635)),0)</f>
        <v>0</v>
      </c>
      <c r="M635" s="7">
        <f>IF(Y635&gt;0,RANK(Y635,(W635:Y635,Z635:AN635)),0)</f>
        <v>2</v>
      </c>
      <c r="N635" s="7">
        <f>IF(Z635&gt;0,RANK(Z635,(W635:Y635,Z635:AN635)),0)</f>
        <v>4</v>
      </c>
      <c r="O635" s="1">
        <f t="shared" si="681"/>
        <v>13156</v>
      </c>
      <c r="P635" s="2">
        <f t="shared" si="682"/>
        <v>0.39310365434607225</v>
      </c>
      <c r="Q635" s="1"/>
      <c r="R635" s="2">
        <f t="shared" si="683"/>
        <v>0.68787163474467383</v>
      </c>
      <c r="S635" s="2">
        <f t="shared" si="684"/>
        <v>0</v>
      </c>
      <c r="T635" s="2">
        <f t="shared" si="685"/>
        <v>0.29476798039860158</v>
      </c>
      <c r="U635" s="2">
        <f t="shared" si="686"/>
        <v>4.0338243642991604E-3</v>
      </c>
      <c r="V635" s="2">
        <f t="shared" si="687"/>
        <v>1.3326560492425426E-2</v>
      </c>
      <c r="W635" s="1">
        <v>23021</v>
      </c>
      <c r="X635" s="1"/>
      <c r="Y635" s="1">
        <v>9865</v>
      </c>
      <c r="Z635" s="1">
        <v>135</v>
      </c>
      <c r="AA635" s="1"/>
      <c r="AB635" s="1"/>
      <c r="AC635" s="1">
        <v>103</v>
      </c>
      <c r="AD635" s="1"/>
      <c r="AE635" s="1"/>
      <c r="AF635" s="1"/>
      <c r="AG635" s="1">
        <f t="shared" si="688"/>
        <v>54</v>
      </c>
      <c r="AH635" s="182">
        <v>65</v>
      </c>
      <c r="AI635" s="182">
        <v>42</v>
      </c>
      <c r="AJ635" s="1">
        <v>182</v>
      </c>
      <c r="BC635" s="98"/>
      <c r="BD635" s="100"/>
      <c r="BE635" s="107"/>
      <c r="CJ635" s="182">
        <v>54</v>
      </c>
    </row>
    <row r="636" spans="1:88" s="182" customFormat="1">
      <c r="A636" s="182" t="s">
        <v>2304</v>
      </c>
      <c r="B636" s="182" t="s">
        <v>2</v>
      </c>
      <c r="C636" s="1">
        <f t="shared" si="678"/>
        <v>58162</v>
      </c>
      <c r="D636" s="182">
        <v>5</v>
      </c>
      <c r="E636" s="1">
        <f t="shared" si="679"/>
        <v>4</v>
      </c>
      <c r="F636" s="1"/>
      <c r="G636" s="1">
        <f t="shared" si="680"/>
        <v>1</v>
      </c>
      <c r="K636" s="7">
        <f>IF(W636&gt;0,RANK(W636,(W636:Y636,Z636:AN636)),0)</f>
        <v>1</v>
      </c>
      <c r="L636" s="7">
        <f>IF(X636&gt;0,RANK(X636,(W636:Y636,Z636:AN636)),0)</f>
        <v>0</v>
      </c>
      <c r="M636" s="7">
        <f>IF(Y636&gt;0,RANK(Y636,(W636:Y636,Z636:AN636)),0)</f>
        <v>2</v>
      </c>
      <c r="N636" s="7">
        <f>IF(Z636&gt;0,RANK(Z636,(W636:Y636,Z636:AN636)),0)</f>
        <v>4</v>
      </c>
      <c r="O636" s="1">
        <f t="shared" si="681"/>
        <v>23239</v>
      </c>
      <c r="P636" s="2">
        <f t="shared" si="682"/>
        <v>0.39955641140263404</v>
      </c>
      <c r="Q636" s="1"/>
      <c r="R636" s="2">
        <f t="shared" si="683"/>
        <v>0.67655857776555139</v>
      </c>
      <c r="S636" s="2">
        <f t="shared" si="684"/>
        <v>0</v>
      </c>
      <c r="T636" s="2">
        <f t="shared" si="685"/>
        <v>0.27700216636291736</v>
      </c>
      <c r="U636" s="2">
        <f t="shared" si="686"/>
        <v>7.960524053505726E-3</v>
      </c>
      <c r="V636" s="2">
        <f t="shared" si="687"/>
        <v>3.8478731818025524E-2</v>
      </c>
      <c r="W636" s="1">
        <v>39350</v>
      </c>
      <c r="X636" s="1"/>
      <c r="Y636" s="1">
        <v>16111</v>
      </c>
      <c r="Z636" s="1">
        <v>463</v>
      </c>
      <c r="AA636" s="1"/>
      <c r="AB636" s="1"/>
      <c r="AC636" s="1">
        <v>357</v>
      </c>
      <c r="AD636" s="1"/>
      <c r="AE636" s="1"/>
      <c r="AF636" s="1"/>
      <c r="AG636" s="1">
        <f t="shared" si="688"/>
        <v>164</v>
      </c>
      <c r="AH636" s="182">
        <v>291</v>
      </c>
      <c r="AI636" s="182">
        <v>202</v>
      </c>
      <c r="AJ636" s="1">
        <v>1224</v>
      </c>
      <c r="BC636" s="98"/>
      <c r="BD636" s="100"/>
      <c r="BE636" s="107"/>
      <c r="CJ636" s="182">
        <v>164</v>
      </c>
    </row>
    <row r="637" spans="1:88" s="182" customFormat="1">
      <c r="A637" s="182" t="s">
        <v>1618</v>
      </c>
      <c r="B637" s="182" t="s">
        <v>2</v>
      </c>
      <c r="C637" s="1">
        <f t="shared" si="678"/>
        <v>61342</v>
      </c>
      <c r="D637" s="182">
        <v>5</v>
      </c>
      <c r="E637" s="1">
        <f t="shared" si="679"/>
        <v>4</v>
      </c>
      <c r="F637" s="1"/>
      <c r="G637" s="1">
        <f t="shared" si="680"/>
        <v>1</v>
      </c>
      <c r="K637" s="7">
        <f>IF(W637&gt;0,RANK(W637,(W637:Y637,Z637:AN637)),0)</f>
        <v>1</v>
      </c>
      <c r="L637" s="7">
        <f>IF(X637&gt;0,RANK(X637,(W637:Y637,Z637:AN637)),0)</f>
        <v>0</v>
      </c>
      <c r="M637" s="7">
        <f>IF(Y637&gt;0,RANK(Y637,(W637:Y637,Z637:AN637)),0)</f>
        <v>2</v>
      </c>
      <c r="N637" s="7">
        <f>IF(Z637&gt;0,RANK(Z637,(W637:Y637,Z637:AN637)),0)</f>
        <v>4</v>
      </c>
      <c r="O637" s="1">
        <f t="shared" si="681"/>
        <v>25863</v>
      </c>
      <c r="P637" s="2">
        <f t="shared" si="682"/>
        <v>0.42161977111929838</v>
      </c>
      <c r="Q637" s="1"/>
      <c r="R637" s="2">
        <f t="shared" si="683"/>
        <v>0.69401062893286813</v>
      </c>
      <c r="S637" s="2">
        <f t="shared" si="684"/>
        <v>0</v>
      </c>
      <c r="T637" s="2">
        <f t="shared" si="685"/>
        <v>0.27239085781356981</v>
      </c>
      <c r="U637" s="2">
        <f t="shared" si="686"/>
        <v>5.7220175409996412E-3</v>
      </c>
      <c r="V637" s="2">
        <f t="shared" si="687"/>
        <v>2.7876495712562416E-2</v>
      </c>
      <c r="W637" s="1">
        <v>42572</v>
      </c>
      <c r="X637" s="1"/>
      <c r="Y637" s="1">
        <v>16709</v>
      </c>
      <c r="Z637" s="1">
        <v>351</v>
      </c>
      <c r="AA637" s="1"/>
      <c r="AB637" s="1"/>
      <c r="AC637" s="1">
        <v>198</v>
      </c>
      <c r="AD637" s="1"/>
      <c r="AE637" s="1"/>
      <c r="AF637" s="1"/>
      <c r="AG637" s="1">
        <f t="shared" si="688"/>
        <v>172</v>
      </c>
      <c r="AH637" s="182">
        <v>143</v>
      </c>
      <c r="AI637" s="182">
        <v>130</v>
      </c>
      <c r="AJ637" s="1">
        <v>1067</v>
      </c>
      <c r="BC637" s="98"/>
      <c r="BD637" s="100"/>
      <c r="BE637" s="107"/>
      <c r="CJ637" s="182">
        <v>172</v>
      </c>
    </row>
    <row r="638" spans="1:88" s="182" customFormat="1">
      <c r="A638" s="182" t="s">
        <v>108</v>
      </c>
      <c r="B638" s="182" t="s">
        <v>2</v>
      </c>
      <c r="C638" s="1">
        <f t="shared" si="678"/>
        <v>74747</v>
      </c>
      <c r="D638" s="182">
        <v>5</v>
      </c>
      <c r="E638" s="1">
        <f t="shared" si="679"/>
        <v>3</v>
      </c>
      <c r="F638" s="1"/>
      <c r="G638" s="1">
        <f t="shared" si="680"/>
        <v>2</v>
      </c>
      <c r="K638" s="7">
        <f>IF(W638&gt;0,RANK(W638,(W638:Y638,Z638:AN638)),0)</f>
        <v>1</v>
      </c>
      <c r="L638" s="7">
        <f>IF(X638&gt;0,RANK(X638,(W638:Y638,Z638:AN638)),0)</f>
        <v>0</v>
      </c>
      <c r="M638" s="7">
        <f>IF(Y638&gt;0,RANK(Y638,(W638:Y638,Z638:AN638)),0)</f>
        <v>2</v>
      </c>
      <c r="N638" s="7">
        <f>IF(Z638&gt;0,RANK(Z638,(W638:Y638,Z638:AN638)),0)</f>
        <v>4</v>
      </c>
      <c r="O638" s="1">
        <f t="shared" si="681"/>
        <v>25109</v>
      </c>
      <c r="P638" s="2">
        <f t="shared" si="682"/>
        <v>0.33591983624760857</v>
      </c>
      <c r="Q638" s="1"/>
      <c r="R638" s="2">
        <f t="shared" si="683"/>
        <v>0.6496314233347158</v>
      </c>
      <c r="S638" s="2">
        <f t="shared" si="684"/>
        <v>0</v>
      </c>
      <c r="T638" s="2">
        <f t="shared" si="685"/>
        <v>0.31371158708710717</v>
      </c>
      <c r="U638" s="2">
        <f t="shared" si="686"/>
        <v>5.6457115335732536E-3</v>
      </c>
      <c r="V638" s="2">
        <f t="shared" si="687"/>
        <v>3.1011278044603782E-2</v>
      </c>
      <c r="W638" s="1">
        <v>48558</v>
      </c>
      <c r="X638" s="1"/>
      <c r="Y638" s="1">
        <v>23449</v>
      </c>
      <c r="Z638" s="1">
        <v>422</v>
      </c>
      <c r="AA638" s="1"/>
      <c r="AB638" s="1"/>
      <c r="AC638" s="1">
        <v>402</v>
      </c>
      <c r="AD638" s="1"/>
      <c r="AE638" s="1"/>
      <c r="AF638" s="1"/>
      <c r="AG638" s="1">
        <f t="shared" si="688"/>
        <v>155</v>
      </c>
      <c r="AH638" s="182">
        <v>209</v>
      </c>
      <c r="AI638" s="182">
        <v>134</v>
      </c>
      <c r="AJ638" s="1">
        <v>1418</v>
      </c>
      <c r="AP638" s="219"/>
      <c r="AQ638" s="219"/>
      <c r="AR638" s="219"/>
      <c r="AS638" s="219"/>
      <c r="AT638" s="219"/>
      <c r="AU638" s="219"/>
      <c r="AV638" s="219"/>
      <c r="AW638" s="219"/>
      <c r="BC638" s="98"/>
      <c r="BD638" s="100"/>
      <c r="BE638" s="107"/>
      <c r="CJ638" s="182">
        <v>155</v>
      </c>
    </row>
    <row r="639" spans="1:88" s="182" customFormat="1">
      <c r="A639" s="182" t="s">
        <v>264</v>
      </c>
      <c r="B639" s="182" t="s">
        <v>2</v>
      </c>
      <c r="C639" s="1">
        <f t="shared" si="678"/>
        <v>29863</v>
      </c>
      <c r="D639" s="182">
        <v>4</v>
      </c>
      <c r="E639" s="1">
        <f t="shared" si="679"/>
        <v>3</v>
      </c>
      <c r="F639" s="1"/>
      <c r="G639" s="1">
        <f t="shared" si="680"/>
        <v>1</v>
      </c>
      <c r="K639" s="7">
        <f>IF(W639&gt;0,RANK(W639,(W639:Y639,Z639:AN639)),0)</f>
        <v>1</v>
      </c>
      <c r="L639" s="7">
        <f>IF(X639&gt;0,RANK(X639,(W639:Y639,Z639:AN639)),0)</f>
        <v>0</v>
      </c>
      <c r="M639" s="7">
        <f>IF(Y639&gt;0,RANK(Y639,(W639:Y639,Z639:AN639)),0)</f>
        <v>2</v>
      </c>
      <c r="N639" s="7">
        <f>IF(Z639&gt;0,RANK(Z639,(W639:Y639,Z639:AN639)),0)</f>
        <v>3</v>
      </c>
      <c r="O639" s="1">
        <f t="shared" si="681"/>
        <v>10913</v>
      </c>
      <c r="P639" s="2">
        <f t="shared" si="682"/>
        <v>0.36543548873187559</v>
      </c>
      <c r="Q639" s="1"/>
      <c r="R639" s="2">
        <f t="shared" si="683"/>
        <v>0.676824163680809</v>
      </c>
      <c r="S639" s="2">
        <f t="shared" si="684"/>
        <v>0</v>
      </c>
      <c r="T639" s="2">
        <f t="shared" si="685"/>
        <v>0.31138867494893346</v>
      </c>
      <c r="U639" s="2">
        <f t="shared" si="686"/>
        <v>3.2481666275993703E-3</v>
      </c>
      <c r="V639" s="2">
        <f t="shared" si="687"/>
        <v>8.538994742658167E-3</v>
      </c>
      <c r="W639" s="1">
        <v>20212</v>
      </c>
      <c r="X639" s="1"/>
      <c r="Y639" s="1">
        <v>9299</v>
      </c>
      <c r="Z639" s="1">
        <v>97</v>
      </c>
      <c r="AA639" s="1"/>
      <c r="AB639" s="1"/>
      <c r="AC639" s="1">
        <v>66</v>
      </c>
      <c r="AD639" s="1"/>
      <c r="AE639" s="1"/>
      <c r="AF639" s="1"/>
      <c r="AG639" s="1">
        <f t="shared" si="688"/>
        <v>31</v>
      </c>
      <c r="AH639" s="182">
        <v>65</v>
      </c>
      <c r="AI639" s="182">
        <v>35</v>
      </c>
      <c r="AJ639" s="1">
        <v>58</v>
      </c>
      <c r="AP639" s="219"/>
      <c r="AQ639" s="219"/>
      <c r="AR639" s="219"/>
      <c r="AS639" s="219"/>
      <c r="AT639" s="219"/>
      <c r="AU639" s="219"/>
      <c r="AV639" s="219"/>
      <c r="AW639" s="219"/>
      <c r="BC639" s="98"/>
      <c r="BD639" s="100"/>
      <c r="BE639" s="107"/>
      <c r="CJ639" s="182">
        <v>31</v>
      </c>
    </row>
    <row r="640" spans="1:88" s="182" customFormat="1">
      <c r="A640" s="182" t="s">
        <v>199</v>
      </c>
      <c r="B640" s="182" t="s">
        <v>2</v>
      </c>
      <c r="C640" s="1">
        <f t="shared" si="678"/>
        <v>74692</v>
      </c>
      <c r="D640" s="182">
        <v>8</v>
      </c>
      <c r="E640" s="1">
        <f t="shared" si="679"/>
        <v>6</v>
      </c>
      <c r="F640" s="1"/>
      <c r="G640" s="1">
        <f t="shared" si="680"/>
        <v>2</v>
      </c>
      <c r="K640" s="7">
        <f>IF(W640&gt;0,RANK(W640,(W640:Y640,Z640:AN640)),0)</f>
        <v>1</v>
      </c>
      <c r="L640" s="7">
        <f>IF(X640&gt;0,RANK(X640,(W640:Y640,Z640:AN640)),0)</f>
        <v>0</v>
      </c>
      <c r="M640" s="7">
        <f>IF(Y640&gt;0,RANK(Y640,(W640:Y640,Z640:AN640)),0)</f>
        <v>2</v>
      </c>
      <c r="N640" s="7">
        <f>IF(Z640&gt;0,RANK(Z640,(W640:Y640,Z640:AN640)),0)</f>
        <v>3</v>
      </c>
      <c r="O640" s="1">
        <f t="shared" si="681"/>
        <v>43662</v>
      </c>
      <c r="P640" s="2">
        <f t="shared" si="682"/>
        <v>0.58456059551223694</v>
      </c>
      <c r="Q640" s="1"/>
      <c r="R640" s="2">
        <f t="shared" si="683"/>
        <v>0.7878621539120656</v>
      </c>
      <c r="S640" s="2">
        <f t="shared" si="684"/>
        <v>0</v>
      </c>
      <c r="T640" s="2">
        <f t="shared" si="685"/>
        <v>0.20330155839982864</v>
      </c>
      <c r="U640" s="2">
        <f t="shared" si="686"/>
        <v>3.1462539495528304E-3</v>
      </c>
      <c r="V640" s="2">
        <f t="shared" si="687"/>
        <v>5.6900337385529347E-3</v>
      </c>
      <c r="W640" s="1">
        <v>58847</v>
      </c>
      <c r="X640" s="1"/>
      <c r="Y640" s="1">
        <v>15185</v>
      </c>
      <c r="Z640" s="1">
        <v>235</v>
      </c>
      <c r="AA640" s="1"/>
      <c r="AB640" s="1"/>
      <c r="AC640" s="1">
        <v>159</v>
      </c>
      <c r="AD640" s="1"/>
      <c r="AE640" s="1"/>
      <c r="AF640" s="1"/>
      <c r="AG640" s="1">
        <f t="shared" si="688"/>
        <v>34</v>
      </c>
      <c r="AH640" s="182">
        <v>49</v>
      </c>
      <c r="AI640" s="182">
        <v>51</v>
      </c>
      <c r="AJ640" s="1">
        <v>132</v>
      </c>
      <c r="AP640" s="219"/>
      <c r="AQ640" s="219"/>
      <c r="AR640" s="219"/>
      <c r="AS640" s="219"/>
      <c r="AT640" s="219"/>
      <c r="AU640" s="219"/>
      <c r="AV640" s="219"/>
      <c r="AW640" s="219"/>
      <c r="BC640" s="98"/>
      <c r="BD640" s="100"/>
      <c r="BE640" s="107"/>
      <c r="CJ640" s="182">
        <v>34</v>
      </c>
    </row>
    <row r="641" spans="1:88" s="182" customFormat="1">
      <c r="A641" s="182" t="s">
        <v>443</v>
      </c>
      <c r="B641" s="182" t="s">
        <v>2</v>
      </c>
      <c r="C641" s="1">
        <f t="shared" si="678"/>
        <v>27387</v>
      </c>
      <c r="D641" s="182">
        <v>3</v>
      </c>
      <c r="E641" s="1">
        <f t="shared" si="679"/>
        <v>2</v>
      </c>
      <c r="F641" s="1"/>
      <c r="G641" s="1">
        <f t="shared" si="680"/>
        <v>1</v>
      </c>
      <c r="K641" s="7">
        <f>IF(W641&gt;0,RANK(W641,(W641:Y641,Z641:AN641)),0)</f>
        <v>1</v>
      </c>
      <c r="L641" s="7">
        <f>IF(X641&gt;0,RANK(X641,(W641:Y641,Z641:AN641)),0)</f>
        <v>0</v>
      </c>
      <c r="M641" s="7">
        <f>IF(Y641&gt;0,RANK(Y641,(W641:Y641,Z641:AN641)),0)</f>
        <v>2</v>
      </c>
      <c r="N641" s="7">
        <f>IF(Z641&gt;0,RANK(Z641,(W641:Y641,Z641:AN641)),0)</f>
        <v>3</v>
      </c>
      <c r="O641" s="1">
        <f t="shared" si="681"/>
        <v>6989</v>
      </c>
      <c r="P641" s="2">
        <f t="shared" si="682"/>
        <v>0.25519407017928214</v>
      </c>
      <c r="Q641" s="1"/>
      <c r="R641" s="2">
        <f t="shared" si="683"/>
        <v>0.62171833351590167</v>
      </c>
      <c r="S641" s="2">
        <f t="shared" si="684"/>
        <v>0</v>
      </c>
      <c r="T641" s="2">
        <f t="shared" si="685"/>
        <v>0.36652426333661958</v>
      </c>
      <c r="U641" s="2">
        <f t="shared" si="686"/>
        <v>4.1260452039288712E-3</v>
      </c>
      <c r="V641" s="2">
        <f t="shared" si="687"/>
        <v>7.6313579435498798E-3</v>
      </c>
      <c r="W641" s="1">
        <v>17027</v>
      </c>
      <c r="X641" s="1"/>
      <c r="Y641" s="1">
        <v>10038</v>
      </c>
      <c r="Z641" s="1">
        <v>113</v>
      </c>
      <c r="AA641" s="1"/>
      <c r="AB641" s="1"/>
      <c r="AC641" s="1">
        <v>48</v>
      </c>
      <c r="AD641" s="1"/>
      <c r="AE641" s="1"/>
      <c r="AF641" s="1"/>
      <c r="AG641" s="1">
        <f t="shared" si="688"/>
        <v>27</v>
      </c>
      <c r="AH641" s="182">
        <v>48</v>
      </c>
      <c r="AI641" s="182">
        <v>24</v>
      </c>
      <c r="AJ641" s="1">
        <v>62</v>
      </c>
      <c r="AP641" s="219"/>
      <c r="AQ641" s="219"/>
      <c r="AR641" s="219"/>
      <c r="AS641" s="219"/>
      <c r="AT641" s="219"/>
      <c r="AU641" s="219"/>
      <c r="AV641" s="219"/>
      <c r="AW641" s="219"/>
      <c r="BC641" s="98"/>
      <c r="BD641" s="100"/>
      <c r="BE641" s="107"/>
      <c r="CJ641" s="182">
        <v>27</v>
      </c>
    </row>
    <row r="642" spans="1:88" s="182" customFormat="1">
      <c r="A642" s="182" t="s">
        <v>1268</v>
      </c>
      <c r="B642" s="182" t="s">
        <v>2</v>
      </c>
      <c r="C642" s="1">
        <f t="shared" si="678"/>
        <v>59092</v>
      </c>
      <c r="D642" s="182">
        <v>6</v>
      </c>
      <c r="E642" s="1">
        <f t="shared" si="679"/>
        <v>4</v>
      </c>
      <c r="F642" s="1"/>
      <c r="G642" s="1">
        <f t="shared" si="680"/>
        <v>2</v>
      </c>
      <c r="K642" s="7">
        <f>IF(W642&gt;0,RANK(W642,(W642:Y642,Z642:AN642)),0)</f>
        <v>1</v>
      </c>
      <c r="L642" s="7">
        <f>IF(X642&gt;0,RANK(X642,(W642:Y642,Z642:AN642)),0)</f>
        <v>0</v>
      </c>
      <c r="M642" s="7">
        <f>IF(Y642&gt;0,RANK(Y642,(W642:Y642,Z642:AN642)),0)</f>
        <v>2</v>
      </c>
      <c r="N642" s="7">
        <f>IF(Z642&gt;0,RANK(Z642,(W642:Y642,Z642:AN642)),0)</f>
        <v>4</v>
      </c>
      <c r="O642" s="1">
        <f t="shared" si="681"/>
        <v>9864</v>
      </c>
      <c r="P642" s="2">
        <f t="shared" si="682"/>
        <v>0.16692614905570974</v>
      </c>
      <c r="Q642" s="1"/>
      <c r="R642" s="2">
        <f t="shared" si="683"/>
        <v>0.58009544439179583</v>
      </c>
      <c r="S642" s="2">
        <f t="shared" si="684"/>
        <v>0</v>
      </c>
      <c r="T642" s="2">
        <f t="shared" si="685"/>
        <v>0.4131692953360861</v>
      </c>
      <c r="U642" s="2">
        <f t="shared" si="686"/>
        <v>1.9968862113314829E-3</v>
      </c>
      <c r="V642" s="2">
        <f t="shared" si="687"/>
        <v>4.7383740607865876E-3</v>
      </c>
      <c r="W642" s="1">
        <v>34279</v>
      </c>
      <c r="X642" s="1"/>
      <c r="Y642" s="1">
        <v>24415</v>
      </c>
      <c r="Z642" s="1">
        <v>118</v>
      </c>
      <c r="AA642" s="1"/>
      <c r="AB642" s="1"/>
      <c r="AC642" s="1">
        <v>44</v>
      </c>
      <c r="AD642" s="1"/>
      <c r="AE642" s="1"/>
      <c r="AF642" s="1"/>
      <c r="AG642" s="1">
        <f t="shared" si="688"/>
        <v>36</v>
      </c>
      <c r="AH642" s="182">
        <v>35</v>
      </c>
      <c r="AI642" s="182">
        <v>42</v>
      </c>
      <c r="AJ642" s="1">
        <v>123</v>
      </c>
      <c r="AP642" s="219"/>
      <c r="AQ642" s="219"/>
      <c r="AR642" s="219"/>
      <c r="AS642" s="219"/>
      <c r="AT642" s="219"/>
      <c r="AU642" s="219"/>
      <c r="AV642" s="219"/>
      <c r="AW642" s="219"/>
      <c r="BC642" s="98"/>
      <c r="BD642" s="100"/>
      <c r="BE642" s="107"/>
      <c r="CJ642" s="182">
        <v>36</v>
      </c>
    </row>
    <row r="643" spans="1:88" s="182" customFormat="1">
      <c r="A643" s="182" t="s">
        <v>3066</v>
      </c>
      <c r="B643" s="182" t="s">
        <v>2</v>
      </c>
      <c r="C643" s="1">
        <f t="shared" si="678"/>
        <v>57555</v>
      </c>
      <c r="D643" s="182">
        <v>6</v>
      </c>
      <c r="E643" s="1">
        <f t="shared" si="679"/>
        <v>4</v>
      </c>
      <c r="F643" s="1"/>
      <c r="G643" s="1">
        <f t="shared" si="680"/>
        <v>2</v>
      </c>
      <c r="K643" s="7">
        <f>IF(W643&gt;0,RANK(W643,(W643:Y643,Z643:AN643)),0)</f>
        <v>1</v>
      </c>
      <c r="L643" s="7">
        <f>IF(X643&gt;0,RANK(X643,(W643:Y643,Z643:AN643)),0)</f>
        <v>0</v>
      </c>
      <c r="M643" s="7">
        <f>IF(Y643&gt;0,RANK(Y643,(W643:Y643,Z643:AN643)),0)</f>
        <v>2</v>
      </c>
      <c r="N643" s="7">
        <f>IF(Z643&gt;0,RANK(Z643,(W643:Y643,Z643:AN643)),0)</f>
        <v>4</v>
      </c>
      <c r="O643" s="1">
        <f t="shared" si="681"/>
        <v>20235</v>
      </c>
      <c r="P643" s="2">
        <f t="shared" si="682"/>
        <v>0.35157675267135785</v>
      </c>
      <c r="Q643" s="1"/>
      <c r="R643" s="2">
        <f t="shared" si="683"/>
        <v>0.66986360872209194</v>
      </c>
      <c r="S643" s="2">
        <f t="shared" si="684"/>
        <v>0</v>
      </c>
      <c r="T643" s="2">
        <f t="shared" si="685"/>
        <v>0.31828685605073409</v>
      </c>
      <c r="U643" s="2">
        <f t="shared" si="686"/>
        <v>3.2490661106767439E-3</v>
      </c>
      <c r="V643" s="2">
        <f t="shared" si="687"/>
        <v>8.6004691164972245E-3</v>
      </c>
      <c r="W643" s="1">
        <v>38554</v>
      </c>
      <c r="X643" s="1"/>
      <c r="Y643" s="1">
        <v>18319</v>
      </c>
      <c r="Z643" s="1">
        <v>187</v>
      </c>
      <c r="AA643" s="1"/>
      <c r="AB643" s="1"/>
      <c r="AC643" s="1">
        <v>40</v>
      </c>
      <c r="AD643" s="1"/>
      <c r="AE643" s="1"/>
      <c r="AF643" s="1"/>
      <c r="AG643" s="1">
        <f t="shared" si="688"/>
        <v>41</v>
      </c>
      <c r="AH643" s="182">
        <v>62</v>
      </c>
      <c r="AI643" s="182">
        <v>20</v>
      </c>
      <c r="AJ643" s="1">
        <v>332</v>
      </c>
      <c r="AP643" s="219"/>
      <c r="AQ643" s="219"/>
      <c r="AR643" s="219"/>
      <c r="AS643" s="219"/>
      <c r="AT643" s="219"/>
      <c r="AU643" s="219"/>
      <c r="AV643" s="219"/>
      <c r="AW643" s="219"/>
      <c r="BC643" s="98"/>
      <c r="BD643" s="100"/>
      <c r="BE643" s="107"/>
      <c r="CJ643" s="182">
        <v>41</v>
      </c>
    </row>
    <row r="644" spans="1:88" s="182" customFormat="1">
      <c r="A644" s="182" t="s">
        <v>2819</v>
      </c>
      <c r="B644" s="182" t="s">
        <v>2</v>
      </c>
      <c r="C644" s="1">
        <f t="shared" si="678"/>
        <v>63008</v>
      </c>
      <c r="D644" s="182">
        <v>4</v>
      </c>
      <c r="E644" s="1">
        <f t="shared" si="679"/>
        <v>3</v>
      </c>
      <c r="F644" s="1"/>
      <c r="G644" s="1">
        <f t="shared" si="680"/>
        <v>1</v>
      </c>
      <c r="K644" s="7">
        <f>IF(W644&gt;0,RANK(W644,(W644:Y644,Z644:AN644)),0)</f>
        <v>1</v>
      </c>
      <c r="L644" s="7">
        <f>IF(X644&gt;0,RANK(X644,(W644:Y644,Z644:AN644)),0)</f>
        <v>0</v>
      </c>
      <c r="M644" s="7">
        <f>IF(Y644&gt;0,RANK(Y644,(W644:Y644,Z644:AN644)),0)</f>
        <v>2</v>
      </c>
      <c r="N644" s="7">
        <f>IF(Z644&gt;0,RANK(Z644,(W644:Y644,Z644:AN644)),0)</f>
        <v>4</v>
      </c>
      <c r="O644" s="1">
        <f t="shared" si="681"/>
        <v>27088</v>
      </c>
      <c r="P644" s="2">
        <f t="shared" si="682"/>
        <v>0.42991366175723716</v>
      </c>
      <c r="Q644" s="1"/>
      <c r="R644" s="2">
        <f t="shared" si="683"/>
        <v>0.69454672422549513</v>
      </c>
      <c r="S644" s="2">
        <f t="shared" si="684"/>
        <v>0</v>
      </c>
      <c r="T644" s="2">
        <f t="shared" si="685"/>
        <v>0.26463306246825802</v>
      </c>
      <c r="U644" s="2">
        <f t="shared" si="686"/>
        <v>6.6499492127983749E-3</v>
      </c>
      <c r="V644" s="2">
        <f t="shared" si="687"/>
        <v>3.4170264093448477E-2</v>
      </c>
      <c r="W644" s="1">
        <v>43762</v>
      </c>
      <c r="X644" s="1"/>
      <c r="Y644" s="1">
        <v>16674</v>
      </c>
      <c r="Z644" s="1">
        <v>419</v>
      </c>
      <c r="AA644" s="1"/>
      <c r="AB644" s="1"/>
      <c r="AC644" s="1">
        <v>210</v>
      </c>
      <c r="AD644" s="1"/>
      <c r="AE644" s="1"/>
      <c r="AF644" s="1"/>
      <c r="AG644" s="1">
        <f t="shared" si="688"/>
        <v>195</v>
      </c>
      <c r="AH644" s="182">
        <v>196</v>
      </c>
      <c r="AI644" s="182">
        <v>136</v>
      </c>
      <c r="AJ644" s="1">
        <v>1416</v>
      </c>
      <c r="AP644" s="219"/>
      <c r="AQ644" s="219"/>
      <c r="AR644" s="219"/>
      <c r="AS644" s="219"/>
      <c r="AT644" s="219"/>
      <c r="AU644" s="219"/>
      <c r="AV644" s="219"/>
      <c r="AW644" s="219"/>
      <c r="BC644" s="98"/>
      <c r="BD644" s="100"/>
      <c r="BE644" s="107"/>
      <c r="CJ644" s="182">
        <v>195</v>
      </c>
    </row>
    <row r="645" spans="1:88" s="182" customFormat="1">
      <c r="A645" s="182" t="s">
        <v>633</v>
      </c>
      <c r="B645" s="182" t="s">
        <v>2</v>
      </c>
      <c r="C645" s="1">
        <f t="shared" si="678"/>
        <v>21036</v>
      </c>
      <c r="D645" s="182">
        <v>2</v>
      </c>
      <c r="E645" s="1">
        <f t="shared" si="679"/>
        <v>1</v>
      </c>
      <c r="F645" s="1"/>
      <c r="G645" s="1">
        <f t="shared" si="680"/>
        <v>1</v>
      </c>
      <c r="K645" s="7">
        <f>IF(W645&gt;0,RANK(W645,(W645:Y645,Z645:AN645)),0)</f>
        <v>1</v>
      </c>
      <c r="L645" s="7">
        <f>IF(X645&gt;0,RANK(X645,(W645:Y645,Z645:AN645)),0)</f>
        <v>0</v>
      </c>
      <c r="M645" s="7">
        <f>IF(Y645&gt;0,RANK(Y645,(W645:Y645,Z645:AN645)),0)</f>
        <v>2</v>
      </c>
      <c r="N645" s="7">
        <f>IF(Z645&gt;0,RANK(Z645,(W645:Y645,Z645:AN645)),0)</f>
        <v>4</v>
      </c>
      <c r="O645" s="1">
        <f t="shared" si="681"/>
        <v>4036</v>
      </c>
      <c r="P645" s="2">
        <f t="shared" si="682"/>
        <v>0.19186157064080625</v>
      </c>
      <c r="Q645" s="1"/>
      <c r="R645" s="2">
        <f t="shared" si="683"/>
        <v>0.57824681498383723</v>
      </c>
      <c r="S645" s="2">
        <f t="shared" si="684"/>
        <v>0</v>
      </c>
      <c r="T645" s="2">
        <f t="shared" si="685"/>
        <v>0.38638524434303101</v>
      </c>
      <c r="U645" s="2">
        <f t="shared" si="686"/>
        <v>7.9387716295873743E-3</v>
      </c>
      <c r="V645" s="2">
        <f t="shared" si="687"/>
        <v>2.7429169043544387E-2</v>
      </c>
      <c r="W645" s="1">
        <v>12164</v>
      </c>
      <c r="X645" s="1"/>
      <c r="Y645" s="1">
        <v>8128</v>
      </c>
      <c r="Z645" s="1">
        <v>167</v>
      </c>
      <c r="AA645" s="1"/>
      <c r="AB645" s="1"/>
      <c r="AC645" s="1">
        <v>108</v>
      </c>
      <c r="AD645" s="1"/>
      <c r="AE645" s="1"/>
      <c r="AF645" s="1"/>
      <c r="AG645" s="1">
        <f t="shared" si="688"/>
        <v>56</v>
      </c>
      <c r="AH645" s="182">
        <v>120</v>
      </c>
      <c r="AI645" s="182">
        <v>76</v>
      </c>
      <c r="AJ645" s="1">
        <v>217</v>
      </c>
      <c r="AP645" s="219"/>
      <c r="AQ645" s="219"/>
      <c r="AR645" s="219"/>
      <c r="AS645" s="219"/>
      <c r="AT645" s="219"/>
      <c r="AU645" s="219"/>
      <c r="AV645" s="219"/>
      <c r="AW645" s="219"/>
      <c r="BC645" s="98"/>
      <c r="BD645" s="100"/>
      <c r="BE645" s="107"/>
      <c r="CJ645" s="182">
        <v>56</v>
      </c>
    </row>
    <row r="646" spans="1:88" s="182" customFormat="1">
      <c r="A646" s="182" t="s">
        <v>634</v>
      </c>
      <c r="B646" s="182" t="s">
        <v>2</v>
      </c>
      <c r="C646" s="1">
        <f t="shared" si="678"/>
        <v>57201</v>
      </c>
      <c r="D646" s="182">
        <v>4</v>
      </c>
      <c r="E646" s="1">
        <f t="shared" si="679"/>
        <v>3</v>
      </c>
      <c r="F646" s="1"/>
      <c r="G646" s="1">
        <f t="shared" si="680"/>
        <v>1</v>
      </c>
      <c r="K646" s="7">
        <f>IF(W646&gt;0,RANK(W646,(W646:Y646,Z646:AN646)),0)</f>
        <v>1</v>
      </c>
      <c r="L646" s="7">
        <f>IF(X646&gt;0,RANK(X646,(W646:Y646,Z646:AN646)),0)</f>
        <v>0</v>
      </c>
      <c r="M646" s="7">
        <f>IF(Y646&gt;0,RANK(Y646,(W646:Y646,Z646:AN646)),0)</f>
        <v>2</v>
      </c>
      <c r="N646" s="7">
        <f>IF(Z646&gt;0,RANK(Z646,(W646:Y646,Z646:AN646)),0)</f>
        <v>4</v>
      </c>
      <c r="O646" s="1">
        <f t="shared" si="681"/>
        <v>19443</v>
      </c>
      <c r="P646" s="2">
        <f t="shared" si="682"/>
        <v>0.33990664498872397</v>
      </c>
      <c r="Q646" s="1"/>
      <c r="R646" s="2">
        <f t="shared" si="683"/>
        <v>0.65581021310816245</v>
      </c>
      <c r="S646" s="2">
        <f t="shared" si="684"/>
        <v>0</v>
      </c>
      <c r="T646" s="2">
        <f t="shared" si="685"/>
        <v>0.31590356811943848</v>
      </c>
      <c r="U646" s="2">
        <f t="shared" si="686"/>
        <v>6.5033828079928673E-3</v>
      </c>
      <c r="V646" s="2">
        <f t="shared" si="687"/>
        <v>2.1782835964406194E-2</v>
      </c>
      <c r="W646" s="1">
        <v>37513</v>
      </c>
      <c r="X646" s="1"/>
      <c r="Y646" s="1">
        <v>18070</v>
      </c>
      <c r="Z646" s="1">
        <v>372</v>
      </c>
      <c r="AA646" s="1"/>
      <c r="AB646" s="1"/>
      <c r="AC646" s="1">
        <v>209</v>
      </c>
      <c r="AD646" s="1"/>
      <c r="AE646" s="1"/>
      <c r="AF646" s="1"/>
      <c r="AG646" s="1">
        <f t="shared" si="688"/>
        <v>139</v>
      </c>
      <c r="AH646" s="182">
        <v>278</v>
      </c>
      <c r="AI646" s="182">
        <v>86</v>
      </c>
      <c r="AJ646" s="1">
        <v>534</v>
      </c>
      <c r="AP646" s="219"/>
      <c r="AQ646" s="219"/>
      <c r="AR646" s="219"/>
      <c r="AS646" s="219"/>
      <c r="AT646" s="219"/>
      <c r="AU646" s="219"/>
      <c r="AV646" s="219"/>
      <c r="AW646" s="219"/>
      <c r="BC646" s="98"/>
      <c r="BD646" s="100"/>
      <c r="BE646" s="107"/>
      <c r="CJ646" s="182">
        <v>139</v>
      </c>
    </row>
    <row r="647" spans="1:88" s="182" customFormat="1">
      <c r="A647" s="182" t="s">
        <v>380</v>
      </c>
      <c r="B647" s="182" t="s">
        <v>2</v>
      </c>
      <c r="C647" s="1">
        <f t="shared" si="678"/>
        <v>26989</v>
      </c>
      <c r="D647" s="182">
        <v>3</v>
      </c>
      <c r="E647" s="1">
        <f t="shared" si="679"/>
        <v>1</v>
      </c>
      <c r="F647" s="1"/>
      <c r="G647" s="1">
        <f t="shared" si="680"/>
        <v>2</v>
      </c>
      <c r="K647" s="7">
        <f>IF(W647&gt;0,RANK(W647,(W647:Y647,Z647:AN647)),0)</f>
        <v>2</v>
      </c>
      <c r="L647" s="7">
        <f>IF(X647&gt;0,RANK(X647,(W647:Y647,Z647:AN647)),0)</f>
        <v>0</v>
      </c>
      <c r="M647" s="7">
        <f>IF(Y647&gt;0,RANK(Y647,(W647:Y647,Z647:AN647)),0)</f>
        <v>1</v>
      </c>
      <c r="N647" s="7">
        <f>IF(Z647&gt;0,RANK(Z647,(W647:Y647,Z647:AN647)),0)</f>
        <v>3</v>
      </c>
      <c r="O647" s="1">
        <f t="shared" si="681"/>
        <v>29</v>
      </c>
      <c r="P647" s="2">
        <f t="shared" si="682"/>
        <v>1.0745118381562859E-3</v>
      </c>
      <c r="Q647" s="1"/>
      <c r="R647" s="2">
        <f t="shared" si="683"/>
        <v>0.4935344029048872</v>
      </c>
      <c r="S647" s="2">
        <f t="shared" si="684"/>
        <v>0</v>
      </c>
      <c r="T647" s="2">
        <f t="shared" si="685"/>
        <v>0.49460891474304347</v>
      </c>
      <c r="U647" s="2">
        <f t="shared" si="686"/>
        <v>3.8163696320723259E-3</v>
      </c>
      <c r="V647" s="2">
        <f t="shared" si="687"/>
        <v>8.0403127199970559E-3</v>
      </c>
      <c r="W647" s="1">
        <v>13320</v>
      </c>
      <c r="X647" s="1"/>
      <c r="Y647" s="1">
        <v>13349</v>
      </c>
      <c r="Z647" s="1">
        <v>103</v>
      </c>
      <c r="AA647" s="1"/>
      <c r="AB647" s="1"/>
      <c r="AC647" s="1">
        <v>56</v>
      </c>
      <c r="AD647" s="1"/>
      <c r="AE647" s="1"/>
      <c r="AF647" s="1"/>
      <c r="AG647" s="1">
        <f t="shared" si="688"/>
        <v>21</v>
      </c>
      <c r="AH647" s="182">
        <v>59</v>
      </c>
      <c r="AI647" s="182">
        <v>25</v>
      </c>
      <c r="AJ647" s="1">
        <v>56</v>
      </c>
      <c r="AP647" s="219"/>
      <c r="AQ647" s="219"/>
      <c r="AR647" s="219"/>
      <c r="AS647" s="219"/>
      <c r="AT647" s="219"/>
      <c r="AU647" s="219"/>
      <c r="AV647" s="219"/>
      <c r="AW647" s="219"/>
      <c r="BC647" s="98"/>
      <c r="BD647" s="100"/>
      <c r="BE647" s="107"/>
      <c r="CJ647" s="182">
        <v>21</v>
      </c>
    </row>
    <row r="648" spans="1:88" s="182" customFormat="1">
      <c r="A648" s="182" t="s">
        <v>1354</v>
      </c>
      <c r="B648" s="182" t="s">
        <v>2</v>
      </c>
      <c r="C648" s="1">
        <f t="shared" si="678"/>
        <v>14429</v>
      </c>
      <c r="D648" s="182">
        <v>2</v>
      </c>
      <c r="E648" s="1">
        <f t="shared" si="679"/>
        <v>1</v>
      </c>
      <c r="F648" s="1"/>
      <c r="G648" s="1">
        <f t="shared" si="680"/>
        <v>1</v>
      </c>
      <c r="K648" s="7">
        <f>IF(W648&gt;0,RANK(W648,(W648:Y648,Z648:AN648)),0)</f>
        <v>1</v>
      </c>
      <c r="L648" s="7">
        <f>IF(X648&gt;0,RANK(X648,(W648:Y648,Z648:AN648)),0)</f>
        <v>0</v>
      </c>
      <c r="M648" s="7">
        <f>IF(Y648&gt;0,RANK(Y648,(W648:Y648,Z648:AN648)),0)</f>
        <v>2</v>
      </c>
      <c r="N648" s="7">
        <f>IF(Z648&gt;0,RANK(Z648,(W648:Y648,Z648:AN648)),0)</f>
        <v>4</v>
      </c>
      <c r="O648" s="1">
        <f t="shared" si="681"/>
        <v>3050</v>
      </c>
      <c r="P648" s="2">
        <f t="shared" si="682"/>
        <v>0.21137986000415829</v>
      </c>
      <c r="Q648" s="1"/>
      <c r="R648" s="2">
        <f t="shared" si="683"/>
        <v>0.59318040058216093</v>
      </c>
      <c r="S648" s="2">
        <f t="shared" si="684"/>
        <v>0</v>
      </c>
      <c r="T648" s="2">
        <f t="shared" si="685"/>
        <v>0.38180054057800261</v>
      </c>
      <c r="U648" s="2">
        <f t="shared" si="686"/>
        <v>5.8216092591309165E-3</v>
      </c>
      <c r="V648" s="2">
        <f t="shared" si="687"/>
        <v>1.9197449580705545E-2</v>
      </c>
      <c r="W648" s="1">
        <v>8559</v>
      </c>
      <c r="X648" s="1"/>
      <c r="Y648" s="1">
        <v>5509</v>
      </c>
      <c r="Z648" s="1">
        <v>84</v>
      </c>
      <c r="AA648" s="1"/>
      <c r="AB648" s="1"/>
      <c r="AC648" s="1">
        <v>48</v>
      </c>
      <c r="AD648" s="1"/>
      <c r="AE648" s="1"/>
      <c r="AF648" s="1"/>
      <c r="AG648" s="1">
        <f t="shared" si="688"/>
        <v>18</v>
      </c>
      <c r="AH648" s="182">
        <v>60</v>
      </c>
      <c r="AI648" s="182">
        <v>26</v>
      </c>
      <c r="AJ648" s="1">
        <v>125</v>
      </c>
      <c r="AP648" s="219"/>
      <c r="AQ648" s="219"/>
      <c r="AR648" s="219"/>
      <c r="AS648" s="219"/>
      <c r="AT648" s="219"/>
      <c r="AU648" s="219"/>
      <c r="AV648" s="219"/>
      <c r="AW648" s="219"/>
      <c r="BC648" s="98"/>
      <c r="BD648" s="100"/>
      <c r="BE648" s="107"/>
      <c r="CJ648" s="182">
        <v>18</v>
      </c>
    </row>
    <row r="649" spans="1:88" s="182" customFormat="1">
      <c r="A649" s="182" t="s">
        <v>431</v>
      </c>
      <c r="B649" s="182" t="s">
        <v>2</v>
      </c>
      <c r="C649" s="1">
        <f t="shared" si="678"/>
        <v>1435565</v>
      </c>
      <c r="D649" s="182">
        <v>77</v>
      </c>
      <c r="E649" s="1">
        <f t="shared" si="679"/>
        <v>51</v>
      </c>
      <c r="F649" s="1"/>
      <c r="G649" s="1">
        <f t="shared" si="680"/>
        <v>26</v>
      </c>
      <c r="K649" s="7">
        <f>IF(W649&gt;0,RANK(W649,(W649:Y649,Z649:AN649)),0)</f>
        <v>1</v>
      </c>
      <c r="L649" s="7">
        <f>IF(X649&gt;0,RANK(X649,(W649:Y649,Z649:AN649)),0)</f>
        <v>0</v>
      </c>
      <c r="M649" s="7">
        <f>IF(Y649&gt;0,RANK(Y649,(W649:Y649,Z649:AN649)),0)</f>
        <v>2</v>
      </c>
      <c r="N649" s="7">
        <f>IF(Z649&gt;0,RANK(Z649,(W649:Y649,Z649:AN649)),0)</f>
        <v>4</v>
      </c>
      <c r="O649" s="1">
        <f t="shared" si="681"/>
        <v>459503</v>
      </c>
      <c r="P649" s="2">
        <f t="shared" si="682"/>
        <v>0.32008512327898769</v>
      </c>
      <c r="Q649" s="1"/>
      <c r="R649" s="2">
        <f t="shared" si="683"/>
        <v>0.65191057179577383</v>
      </c>
      <c r="S649" s="2">
        <f t="shared" si="684"/>
        <v>0</v>
      </c>
      <c r="T649" s="2">
        <f t="shared" si="685"/>
        <v>0.33182544851678608</v>
      </c>
      <c r="U649" s="2">
        <f t="shared" si="686"/>
        <v>3.7358113356065381E-3</v>
      </c>
      <c r="V649" s="2">
        <f t="shared" si="687"/>
        <v>1.2528168351833551E-2</v>
      </c>
      <c r="W649" s="1">
        <f>SUM(W618:W648)</f>
        <v>935860</v>
      </c>
      <c r="X649" s="1"/>
      <c r="Y649" s="1">
        <f t="shared" ref="Y649:Z649" si="689">SUM(Y618:Y648)</f>
        <v>476357</v>
      </c>
      <c r="Z649" s="1">
        <f t="shared" si="689"/>
        <v>5363</v>
      </c>
      <c r="AA649" s="1"/>
      <c r="AB649" s="1"/>
      <c r="AC649" s="1">
        <f t="shared" ref="AC649" si="690">SUM(AC618:AC648)</f>
        <v>3253</v>
      </c>
      <c r="AD649" s="1"/>
      <c r="AE649" s="1"/>
      <c r="AF649" s="1"/>
      <c r="AG649" s="1">
        <f t="shared" ref="AG649:AH649" si="691">SUM(AG618:AG648)</f>
        <v>2023</v>
      </c>
      <c r="AH649" s="1">
        <f t="shared" si="691"/>
        <v>2569</v>
      </c>
      <c r="AI649" s="1">
        <f t="shared" ref="AI649" si="692">SUM(AI618:AI648)</f>
        <v>1711</v>
      </c>
      <c r="AJ649" s="1">
        <f t="shared" ref="AJ649" si="693">SUM(AJ618:AJ648)</f>
        <v>8429</v>
      </c>
      <c r="AP649" s="219"/>
      <c r="AQ649" s="219"/>
      <c r="AR649" s="219"/>
      <c r="AS649" s="219"/>
      <c r="AT649" s="219"/>
      <c r="AU649" s="219"/>
      <c r="AV649" s="219"/>
      <c r="AW649" s="219"/>
      <c r="BC649" s="98"/>
      <c r="BD649" s="100"/>
      <c r="BE649" s="107"/>
      <c r="CJ649" s="182">
        <f>SUM(CJ618:CJ648)</f>
        <v>2023</v>
      </c>
    </row>
    <row r="650" spans="1:88" s="182" customFormat="1">
      <c r="O650" s="1"/>
      <c r="P650" s="2"/>
      <c r="Q650" s="1"/>
      <c r="W650" s="1"/>
      <c r="X650" s="1"/>
      <c r="Y650" s="1"/>
      <c r="Z650" s="1"/>
      <c r="AA650" s="1"/>
      <c r="AB650" s="1"/>
      <c r="AC650" s="1"/>
      <c r="AD650" s="1"/>
      <c r="AE650" s="1"/>
      <c r="AF650" s="1"/>
      <c r="AG650" s="1"/>
      <c r="AJ650" s="1"/>
      <c r="AP650" s="219"/>
      <c r="AQ650" s="219"/>
      <c r="AR650" s="219"/>
      <c r="AS650" s="219"/>
      <c r="AT650" s="219"/>
      <c r="AU650" s="219"/>
      <c r="AV650" s="219"/>
      <c r="AW650" s="219"/>
      <c r="BC650" s="98"/>
      <c r="BD650" s="100"/>
      <c r="BE650" s="107"/>
    </row>
    <row r="651" spans="1:88" s="182" customFormat="1">
      <c r="O651" s="1"/>
      <c r="P651" s="2"/>
      <c r="Q651" s="1"/>
      <c r="W651" s="1"/>
      <c r="X651" s="1"/>
      <c r="Y651" s="1"/>
      <c r="Z651" s="1"/>
      <c r="AA651" s="1"/>
      <c r="AB651" s="1"/>
      <c r="AC651" s="1"/>
      <c r="AD651" s="1"/>
      <c r="AE651" s="1"/>
      <c r="AF651" s="1"/>
      <c r="AG651" s="1"/>
      <c r="AJ651" s="1"/>
      <c r="AP651" s="219"/>
      <c r="AQ651" s="219"/>
      <c r="AR651" s="219"/>
      <c r="AS651" s="219"/>
      <c r="AT651" s="219"/>
      <c r="AU651" s="219"/>
      <c r="AV651" s="219"/>
      <c r="AW651" s="219"/>
      <c r="BC651" s="98"/>
      <c r="BD651" s="100"/>
      <c r="BE651" s="107"/>
    </row>
    <row r="652" spans="1:88" s="182" customFormat="1">
      <c r="A652" s="48" t="s">
        <v>3393</v>
      </c>
      <c r="O652" s="1"/>
      <c r="P652" s="2"/>
      <c r="Q652" s="1"/>
      <c r="W652" s="1"/>
      <c r="X652" s="1"/>
      <c r="Y652" s="1"/>
      <c r="Z652" s="1"/>
      <c r="AA652" s="1"/>
      <c r="AB652" s="1"/>
      <c r="AC652" s="1"/>
      <c r="AD652" s="1"/>
      <c r="AE652" s="1"/>
      <c r="AF652" s="1"/>
      <c r="AG652" s="1"/>
      <c r="AJ652" s="1"/>
      <c r="AP652" s="219"/>
      <c r="AQ652" s="219"/>
      <c r="AR652" s="219"/>
      <c r="AS652" s="219"/>
      <c r="AT652" s="219"/>
      <c r="AU652" s="219"/>
      <c r="AV652" s="219"/>
      <c r="AW652" s="219"/>
      <c r="BC652" s="98"/>
      <c r="BD652" s="100"/>
      <c r="BE652" s="107"/>
    </row>
    <row r="653" spans="1:88" s="182" customFormat="1">
      <c r="A653" s="219" t="s">
        <v>3394</v>
      </c>
      <c r="B653" s="182" t="s">
        <v>3094</v>
      </c>
      <c r="C653" s="1">
        <f t="shared" ref="C653:C673" si="694">SUM(W653:AN653)</f>
        <v>34587</v>
      </c>
      <c r="D653" s="182">
        <v>4</v>
      </c>
      <c r="E653" s="1">
        <f t="shared" ref="E653" si="695">ROUND(W653/($W653+$Y653)*$D653,0)</f>
        <v>2</v>
      </c>
      <c r="F653" s="1"/>
      <c r="G653" s="1">
        <f t="shared" ref="G653" si="696">ROUND(Y653/($W653+$Y653)*$D653,0)</f>
        <v>2</v>
      </c>
      <c r="K653" s="7">
        <f>IF(W653&gt;0,RANK(W653,(W653:Y653,Z653:AN653)),0)</f>
        <v>1</v>
      </c>
      <c r="L653" s="7">
        <f>IF(X653&gt;0,RANK(X653,(W653:Y653,Z653:AN653)),0)</f>
        <v>0</v>
      </c>
      <c r="M653" s="7">
        <f>IF(Y653&gt;0,RANK(Y653,(W653:Y653,Z653:AN653)),0)</f>
        <v>2</v>
      </c>
      <c r="N653" s="7">
        <f>IF(Z653&gt;0,RANK(Z653,(W653:Y653,Z653:AN653)),0)</f>
        <v>0</v>
      </c>
      <c r="O653" s="1">
        <f t="shared" ref="O653:O660" si="697">MAX(W653:AD653)-LARGE(W653:AD653,2)</f>
        <v>7509</v>
      </c>
      <c r="P653" s="2">
        <f t="shared" ref="P653:P660" si="698">O653/C653</f>
        <v>0.21710469251452857</v>
      </c>
      <c r="Q653" s="1"/>
      <c r="R653" s="2">
        <f t="shared" ref="R653:R660" si="699">IF($C653=0,"-",W653/$C653)</f>
        <v>0.60745366756295716</v>
      </c>
      <c r="S653" s="2">
        <f t="shared" ref="S653:S660" si="700">IF($C653=0,"-",X653/$C653)</f>
        <v>0</v>
      </c>
      <c r="T653" s="2">
        <f t="shared" ref="T653:T660" si="701">IF($C653=0,"-",Y653/$C653)</f>
        <v>0.39034897504842858</v>
      </c>
      <c r="U653" s="2">
        <f t="shared" ref="U653:U660" si="702">IF($C653=0,"-",Z653/$C653)</f>
        <v>0</v>
      </c>
      <c r="V653" s="2">
        <f t="shared" ref="V653:V660" si="703">IF(C653=0,"-",(1-R653-S653-T653-U653))</f>
        <v>2.1973573886142628E-3</v>
      </c>
      <c r="W653" s="1">
        <f>SUMIF($BA$1387:$BA$1445,$BA653,W$1387:W$1445)</f>
        <v>21010</v>
      </c>
      <c r="X653" s="1"/>
      <c r="Y653" s="1">
        <f>SUMIF($BA$1387:$BA$1445,$BA653,Y$1387:Y$1445)</f>
        <v>13501</v>
      </c>
      <c r="Z653" s="1"/>
      <c r="AA653" s="1"/>
      <c r="AB653" s="1"/>
      <c r="AC653" s="1"/>
      <c r="AD653" s="1"/>
      <c r="AE653" s="1"/>
      <c r="AF653" s="1">
        <f>SUMIF($BA$1387:$BA$1445,$BA653,AF$1387:AF$1445)</f>
        <v>76</v>
      </c>
      <c r="AG653" s="1"/>
      <c r="AJ653" s="1"/>
      <c r="AL653" s="219"/>
      <c r="AM653" s="219"/>
      <c r="AN653" s="219"/>
      <c r="AO653" s="219"/>
      <c r="AP653" s="219"/>
      <c r="AQ653" s="219"/>
      <c r="AR653" s="219"/>
      <c r="AS653" s="219"/>
      <c r="AT653" s="219"/>
      <c r="AU653" s="219"/>
      <c r="AV653" s="219"/>
      <c r="AW653" s="219"/>
      <c r="BA653" s="219">
        <v>1</v>
      </c>
      <c r="BC653" s="98"/>
      <c r="BD653" s="100"/>
      <c r="BE653" s="107"/>
    </row>
    <row r="654" spans="1:88" s="182" customFormat="1">
      <c r="A654" s="219" t="s">
        <v>3395</v>
      </c>
      <c r="B654" s="182" t="s">
        <v>3094</v>
      </c>
      <c r="C654" s="1">
        <f t="shared" si="694"/>
        <v>48273</v>
      </c>
      <c r="D654" s="182">
        <v>4</v>
      </c>
      <c r="E654" s="1">
        <f t="shared" ref="E654:E671" si="704">ROUND(W654/($W654+$Y654)*$D654,0)</f>
        <v>2</v>
      </c>
      <c r="F654" s="1"/>
      <c r="G654" s="1">
        <f t="shared" ref="G654:G672" si="705">ROUND(Y654/($W654+$Y654)*$D654,0)</f>
        <v>2</v>
      </c>
      <c r="K654" s="7">
        <f>IF(W654&gt;0,RANK(W654,(W654:Y654,Z654:AN654)),0)</f>
        <v>1</v>
      </c>
      <c r="L654" s="7">
        <f>IF(X654&gt;0,RANK(X654,(W654:Y654,Z654:AN654)),0)</f>
        <v>0</v>
      </c>
      <c r="M654" s="7">
        <f>IF(Y654&gt;0,RANK(Y654,(W654:Y654,Z654:AN654)),0)</f>
        <v>2</v>
      </c>
      <c r="N654" s="7">
        <f>IF(Z654&gt;0,RANK(Z654,(W654:Y654,Z654:AN654)),0)</f>
        <v>0</v>
      </c>
      <c r="O654" s="1">
        <f t="shared" si="697"/>
        <v>8677</v>
      </c>
      <c r="P654" s="2">
        <f t="shared" si="698"/>
        <v>0.17974851366188138</v>
      </c>
      <c r="Q654" s="1"/>
      <c r="R654" s="2">
        <f t="shared" si="699"/>
        <v>0.58587616265821474</v>
      </c>
      <c r="S654" s="2">
        <f t="shared" si="700"/>
        <v>0</v>
      </c>
      <c r="T654" s="2">
        <f t="shared" si="701"/>
        <v>0.40612764899633336</v>
      </c>
      <c r="U654" s="2">
        <f t="shared" si="702"/>
        <v>0</v>
      </c>
      <c r="V654" s="2">
        <f t="shared" si="703"/>
        <v>7.9961883454519045E-3</v>
      </c>
      <c r="W654" s="1">
        <f>SUMIF($BA$1387:$BA$1445,$BA654,W$1387:W$1445)</f>
        <v>28282</v>
      </c>
      <c r="X654" s="1"/>
      <c r="Y654" s="1">
        <f>SUMIF($BA$1387:$BA$1445,$BA654,Y$1387:Y$1445)</f>
        <v>19605</v>
      </c>
      <c r="Z654" s="1"/>
      <c r="AA654" s="1"/>
      <c r="AB654" s="1"/>
      <c r="AC654" s="1"/>
      <c r="AD654" s="1"/>
      <c r="AE654" s="1"/>
      <c r="AF654" s="1">
        <f>SUMIF($BA$1387:$BA$1445,$BA654,AF$1387:AF$1445)</f>
        <v>386</v>
      </c>
      <c r="AG654" s="1"/>
      <c r="AJ654" s="1"/>
      <c r="AL654" s="219"/>
      <c r="AM654" s="219"/>
      <c r="AN654" s="219"/>
      <c r="AO654" s="219"/>
      <c r="AP654" s="219"/>
      <c r="AQ654" s="219"/>
      <c r="AR654" s="219"/>
      <c r="AS654" s="219"/>
      <c r="AT654" s="219"/>
      <c r="AU654" s="219"/>
      <c r="AV654" s="219"/>
      <c r="AW654" s="219"/>
      <c r="BA654" s="219">
        <v>2</v>
      </c>
      <c r="BC654" s="98"/>
      <c r="BD654" s="100"/>
      <c r="BE654" s="107"/>
    </row>
    <row r="655" spans="1:88" s="182" customFormat="1">
      <c r="A655" s="219" t="s">
        <v>3396</v>
      </c>
      <c r="B655" s="182" t="s">
        <v>3094</v>
      </c>
      <c r="C655" s="1">
        <f t="shared" si="694"/>
        <v>62105</v>
      </c>
      <c r="D655" s="182">
        <v>5</v>
      </c>
      <c r="E655" s="1">
        <f t="shared" si="704"/>
        <v>3</v>
      </c>
      <c r="F655" s="1"/>
      <c r="G655" s="1">
        <f t="shared" si="705"/>
        <v>2</v>
      </c>
      <c r="K655" s="7">
        <f>IF(W655&gt;0,RANK(W655,(W655:Y655,Z655:AN655)),0)</f>
        <v>1</v>
      </c>
      <c r="L655" s="7">
        <f>IF(X655&gt;0,RANK(X655,(W655:Y655,Z655:AN655)),0)</f>
        <v>0</v>
      </c>
      <c r="M655" s="7">
        <f>IF(Y655&gt;0,RANK(Y655,(W655:Y655,Z655:AN655)),0)</f>
        <v>2</v>
      </c>
      <c r="N655" s="7">
        <f>IF(Z655&gt;0,RANK(Z655,(W655:Y655,Z655:AN655)),0)</f>
        <v>0</v>
      </c>
      <c r="O655" s="1">
        <f t="shared" si="697"/>
        <v>13904</v>
      </c>
      <c r="P655" s="2">
        <f t="shared" si="698"/>
        <v>0.22387891474116417</v>
      </c>
      <c r="Q655" s="1"/>
      <c r="R655" s="2">
        <f t="shared" si="699"/>
        <v>0.61016021254327346</v>
      </c>
      <c r="S655" s="2">
        <f t="shared" si="700"/>
        <v>0</v>
      </c>
      <c r="T655" s="2">
        <f t="shared" si="701"/>
        <v>0.38628129780210935</v>
      </c>
      <c r="U655" s="2">
        <f t="shared" si="702"/>
        <v>0</v>
      </c>
      <c r="V655" s="2">
        <f t="shared" si="703"/>
        <v>3.5584896546171918E-3</v>
      </c>
      <c r="W655" s="1">
        <f>SUMIF($BA$1387:$BA$1445,$BA655,W$1387:W$1445)</f>
        <v>37894</v>
      </c>
      <c r="X655" s="1"/>
      <c r="Y655" s="1">
        <f>SUMIF($BA$1387:$BA$1445,$BA655,Y$1387:Y$1445)</f>
        <v>23990</v>
      </c>
      <c r="Z655" s="1"/>
      <c r="AA655" s="1"/>
      <c r="AB655" s="1"/>
      <c r="AC655" s="1"/>
      <c r="AD655" s="1"/>
      <c r="AE655" s="1"/>
      <c r="AF655" s="1">
        <f>SUMIF($BA$1387:$BA$1445,$BA655,AF$1387:AF$1445)</f>
        <v>221</v>
      </c>
      <c r="AG655" s="1"/>
      <c r="AJ655" s="1"/>
      <c r="AL655" s="219"/>
      <c r="AM655" s="219"/>
      <c r="AN655" s="219"/>
      <c r="AO655" s="219"/>
      <c r="AP655" s="219"/>
      <c r="AQ655" s="219"/>
      <c r="AR655" s="219"/>
      <c r="AS655" s="219"/>
      <c r="AT655" s="219"/>
      <c r="AU655" s="219"/>
      <c r="AV655" s="219"/>
      <c r="AW655" s="219"/>
      <c r="BA655" s="219">
        <v>3</v>
      </c>
      <c r="BC655" s="98"/>
      <c r="BD655" s="100"/>
      <c r="BE655" s="107"/>
    </row>
    <row r="656" spans="1:88" s="182" customFormat="1">
      <c r="A656" s="219" t="s">
        <v>3397</v>
      </c>
      <c r="B656" s="182" t="s">
        <v>3094</v>
      </c>
      <c r="C656" s="1">
        <f t="shared" si="694"/>
        <v>52476</v>
      </c>
      <c r="D656" s="182">
        <v>5</v>
      </c>
      <c r="E656" s="1">
        <f t="shared" si="704"/>
        <v>3</v>
      </c>
      <c r="F656" s="1"/>
      <c r="G656" s="1">
        <f t="shared" si="705"/>
        <v>2</v>
      </c>
      <c r="K656" s="7">
        <f>IF(W656&gt;0,RANK(W656,(W656:Y656,Z656:AN656)),0)</f>
        <v>1</v>
      </c>
      <c r="L656" s="7">
        <f>IF(X656&gt;0,RANK(X656,(W656:Y656,Z656:AN656)),0)</f>
        <v>0</v>
      </c>
      <c r="M656" s="7">
        <f>IF(Y656&gt;0,RANK(Y656,(W656:Y656,Z656:AN656)),0)</f>
        <v>2</v>
      </c>
      <c r="N656" s="7">
        <f>IF(Z656&gt;0,RANK(Z656,(W656:Y656,Z656:AN656)),0)</f>
        <v>0</v>
      </c>
      <c r="O656" s="1">
        <f t="shared" si="697"/>
        <v>13849</v>
      </c>
      <c r="P656" s="2">
        <f t="shared" si="698"/>
        <v>0.2639111212744874</v>
      </c>
      <c r="Q656" s="1"/>
      <c r="R656" s="2">
        <f t="shared" si="699"/>
        <v>0.63066925832761644</v>
      </c>
      <c r="S656" s="2">
        <f t="shared" si="700"/>
        <v>0</v>
      </c>
      <c r="T656" s="2">
        <f t="shared" si="701"/>
        <v>0.36675813705312904</v>
      </c>
      <c r="U656" s="2">
        <f t="shared" si="702"/>
        <v>0</v>
      </c>
      <c r="V656" s="2">
        <f t="shared" si="703"/>
        <v>2.5726046192545149E-3</v>
      </c>
      <c r="W656" s="1">
        <f>SUMIF($BA$1387:$BA$1445,$BA656,W$1387:W$1445)</f>
        <v>33095</v>
      </c>
      <c r="X656" s="1"/>
      <c r="Y656" s="1">
        <f>SUMIF($BA$1387:$BA$1445,$BA656,Y$1387:Y$1445)</f>
        <v>19246</v>
      </c>
      <c r="Z656" s="1"/>
      <c r="AA656" s="1"/>
      <c r="AB656" s="1"/>
      <c r="AC656" s="1"/>
      <c r="AD656" s="1"/>
      <c r="AE656" s="1"/>
      <c r="AF656" s="1">
        <f>SUMIF($BA$1387:$BA$1445,$BA656,AF$1387:AF$1445)</f>
        <v>135</v>
      </c>
      <c r="AG656" s="1"/>
      <c r="AJ656" s="1"/>
      <c r="AL656" s="219"/>
      <c r="AM656" s="219"/>
      <c r="AN656" s="219"/>
      <c r="AO656" s="219"/>
      <c r="AP656" s="219"/>
      <c r="AQ656" s="219"/>
      <c r="AR656" s="219"/>
      <c r="AS656" s="219"/>
      <c r="AT656" s="219"/>
      <c r="AU656" s="219"/>
      <c r="AV656" s="219"/>
      <c r="AW656" s="219"/>
      <c r="BA656" s="219">
        <v>4</v>
      </c>
      <c r="BC656" s="98"/>
      <c r="BD656" s="100"/>
      <c r="BE656" s="107"/>
    </row>
    <row r="657" spans="1:57" s="182" customFormat="1">
      <c r="A657" s="219" t="s">
        <v>3398</v>
      </c>
      <c r="B657" s="182" t="s">
        <v>3094</v>
      </c>
      <c r="C657" s="1">
        <f t="shared" si="694"/>
        <v>31870</v>
      </c>
      <c r="D657" s="182">
        <v>4</v>
      </c>
      <c r="E657" s="1">
        <f t="shared" si="704"/>
        <v>2</v>
      </c>
      <c r="F657" s="1"/>
      <c r="G657" s="1">
        <f t="shared" si="705"/>
        <v>2</v>
      </c>
      <c r="K657" s="7">
        <f>IF(W657&gt;0,RANK(W657,(W657:Y657,Z657:AN657)),0)</f>
        <v>1</v>
      </c>
      <c r="L657" s="7">
        <f>IF(X657&gt;0,RANK(X657,(W657:Y657,Z657:AN657)),0)</f>
        <v>0</v>
      </c>
      <c r="M657" s="7">
        <f>IF(Y657&gt;0,RANK(Y657,(W657:Y657,Z657:AN657)),0)</f>
        <v>2</v>
      </c>
      <c r="N657" s="7">
        <f>IF(Z657&gt;0,RANK(Z657,(W657:Y657,Z657:AN657)),0)</f>
        <v>0</v>
      </c>
      <c r="O657" s="1">
        <f t="shared" si="697"/>
        <v>2115</v>
      </c>
      <c r="P657" s="2">
        <f t="shared" si="698"/>
        <v>6.6363351113900224E-2</v>
      </c>
      <c r="Q657" s="1"/>
      <c r="R657" s="2">
        <f t="shared" si="699"/>
        <v>0.53297772199560711</v>
      </c>
      <c r="S657" s="2">
        <f t="shared" si="700"/>
        <v>0</v>
      </c>
      <c r="T657" s="2">
        <f t="shared" si="701"/>
        <v>0.46661437088170693</v>
      </c>
      <c r="U657" s="2">
        <f t="shared" si="702"/>
        <v>0</v>
      </c>
      <c r="V657" s="2">
        <f t="shared" si="703"/>
        <v>4.0790712268595763E-4</v>
      </c>
      <c r="W657" s="1">
        <f>SUMIF($BA$1387:$BA$1445,$BA657,W$1387:W$1445)</f>
        <v>16986</v>
      </c>
      <c r="X657" s="1"/>
      <c r="Y657" s="1">
        <f>SUMIF($BA$1387:$BA$1445,$BA657,Y$1387:Y$1445)</f>
        <v>14871</v>
      </c>
      <c r="Z657" s="1"/>
      <c r="AA657" s="1"/>
      <c r="AB657" s="1"/>
      <c r="AC657" s="1"/>
      <c r="AD657" s="1"/>
      <c r="AE657" s="1"/>
      <c r="AF657" s="1">
        <f>SUMIF($BA$1387:$BA$1445,$BA657,AF$1387:AF$1445)</f>
        <v>13</v>
      </c>
      <c r="AG657" s="1"/>
      <c r="AJ657" s="1"/>
      <c r="AL657" s="219"/>
      <c r="AM657" s="219"/>
      <c r="AN657" s="219"/>
      <c r="AO657" s="219"/>
      <c r="AP657" s="219"/>
      <c r="AQ657" s="219"/>
      <c r="AR657" s="219"/>
      <c r="AS657" s="219"/>
      <c r="AT657" s="219"/>
      <c r="AU657" s="219"/>
      <c r="AV657" s="219"/>
      <c r="AW657" s="219"/>
      <c r="BA657" s="219">
        <v>5</v>
      </c>
      <c r="BC657" s="98"/>
      <c r="BD657" s="100"/>
      <c r="BE657" s="107"/>
    </row>
    <row r="658" spans="1:57" s="182" customFormat="1">
      <c r="A658" s="219" t="s">
        <v>3399</v>
      </c>
      <c r="B658" s="182" t="s">
        <v>3094</v>
      </c>
      <c r="C658" s="1">
        <f t="shared" si="694"/>
        <v>39198</v>
      </c>
      <c r="D658" s="182">
        <v>4</v>
      </c>
      <c r="E658" s="1">
        <f t="shared" ref="E658" si="706">ROUND(W658/($W658+$Y658)*$D658,0)</f>
        <v>2</v>
      </c>
      <c r="F658" s="1"/>
      <c r="G658" s="1">
        <f t="shared" ref="G658" si="707">ROUND(Y658/($W658+$Y658)*$D658,0)</f>
        <v>2</v>
      </c>
      <c r="K658" s="7">
        <f>IF(W658&gt;0,RANK(W658,(W658:Y658,Z658:AN658)),0)</f>
        <v>1</v>
      </c>
      <c r="L658" s="7">
        <f>IF(X658&gt;0,RANK(X658,(W658:Y658,Z658:AN658)),0)</f>
        <v>0</v>
      </c>
      <c r="M658" s="7">
        <f>IF(Y658&gt;0,RANK(Y658,(W658:Y658,Z658:AN658)),0)</f>
        <v>2</v>
      </c>
      <c r="N658" s="7">
        <f>IF(Z658&gt;0,RANK(Z658,(W658:Y658,Z658:AN658)),0)</f>
        <v>0</v>
      </c>
      <c r="O658" s="1">
        <f t="shared" si="697"/>
        <v>7508</v>
      </c>
      <c r="P658" s="2">
        <f t="shared" si="698"/>
        <v>0.19154038471350579</v>
      </c>
      <c r="Q658" s="1"/>
      <c r="R658" s="2">
        <f t="shared" si="699"/>
        <v>0.59577019235675288</v>
      </c>
      <c r="S658" s="2">
        <f t="shared" si="700"/>
        <v>0</v>
      </c>
      <c r="T658" s="2">
        <f t="shared" si="701"/>
        <v>0.40422980764324712</v>
      </c>
      <c r="U658" s="2">
        <f t="shared" si="702"/>
        <v>0</v>
      </c>
      <c r="V658" s="2">
        <f t="shared" si="703"/>
        <v>0</v>
      </c>
      <c r="W658" s="1">
        <f>SUMIF($BA$1387:$BA$1445,$BA658,W$1387:W$1445)</f>
        <v>23353</v>
      </c>
      <c r="X658" s="1"/>
      <c r="Y658" s="1">
        <f>SUMIF($BA$1387:$BA$1445,$BA658,Y$1387:Y$1445)</f>
        <v>15845</v>
      </c>
      <c r="Z658" s="1"/>
      <c r="AA658" s="1"/>
      <c r="AB658" s="1"/>
      <c r="AC658" s="1"/>
      <c r="AD658" s="1"/>
      <c r="AE658" s="1"/>
      <c r="AF658" s="1">
        <f>SUMIF($BA$1387:$BA$1445,$BA658,AF$1387:AF$1445)</f>
        <v>0</v>
      </c>
      <c r="AG658" s="1"/>
      <c r="AJ658" s="1"/>
      <c r="AL658" s="219"/>
      <c r="AM658" s="219"/>
      <c r="AN658" s="219"/>
      <c r="AO658" s="219"/>
      <c r="AP658" s="219"/>
      <c r="AQ658" s="219"/>
      <c r="AR658" s="219"/>
      <c r="AS658" s="219"/>
      <c r="AT658" s="219"/>
      <c r="AU658" s="219"/>
      <c r="AV658" s="219"/>
      <c r="AW658" s="219"/>
      <c r="BA658" s="219">
        <v>6</v>
      </c>
      <c r="BC658" s="98"/>
      <c r="BD658" s="100"/>
      <c r="BE658" s="107"/>
    </row>
    <row r="659" spans="1:57" s="182" customFormat="1">
      <c r="A659" s="219" t="s">
        <v>3400</v>
      </c>
      <c r="B659" s="182" t="s">
        <v>3094</v>
      </c>
      <c r="C659" s="1">
        <f t="shared" si="694"/>
        <v>28097</v>
      </c>
      <c r="D659" s="182">
        <v>3</v>
      </c>
      <c r="E659" s="1">
        <f t="shared" ref="E659" si="708">ROUND(W659/($W659+$Y659)*$D659,0)</f>
        <v>2</v>
      </c>
      <c r="F659" s="1"/>
      <c r="G659" s="1">
        <f t="shared" ref="G659" si="709">ROUND(Y659/($W659+$Y659)*$D659,0)</f>
        <v>1</v>
      </c>
      <c r="K659" s="7">
        <f>IF(W659&gt;0,RANK(W659,(W659:Y659,Z659:AN659)),0)</f>
        <v>1</v>
      </c>
      <c r="L659" s="7">
        <f>IF(X659&gt;0,RANK(X659,(W659:Y659,Z659:AN659)),0)</f>
        <v>0</v>
      </c>
      <c r="M659" s="7">
        <f>IF(Y659&gt;0,RANK(Y659,(W659:Y659,Z659:AN659)),0)</f>
        <v>2</v>
      </c>
      <c r="N659" s="7">
        <f>IF(Z659&gt;0,RANK(Z659,(W659:Y659,Z659:AN659)),0)</f>
        <v>0</v>
      </c>
      <c r="O659" s="1">
        <f t="shared" si="697"/>
        <v>3225</v>
      </c>
      <c r="P659" s="2">
        <f t="shared" si="698"/>
        <v>0.11478093746663345</v>
      </c>
      <c r="Q659" s="1"/>
      <c r="R659" s="2">
        <f t="shared" si="699"/>
        <v>0.55739046873331677</v>
      </c>
      <c r="S659" s="2">
        <f t="shared" si="700"/>
        <v>0</v>
      </c>
      <c r="T659" s="2">
        <f t="shared" si="701"/>
        <v>0.44260953126668329</v>
      </c>
      <c r="U659" s="2">
        <f t="shared" si="702"/>
        <v>0</v>
      </c>
      <c r="V659" s="2">
        <f t="shared" si="703"/>
        <v>-5.5511151231257827E-17</v>
      </c>
      <c r="W659" s="1">
        <f>SUMIF($BA$1387:$BA$1445,$BA659,W$1387:W$1445)</f>
        <v>15661</v>
      </c>
      <c r="X659" s="1"/>
      <c r="Y659" s="1">
        <f>SUMIF($BA$1387:$BA$1445,$BA659,Y$1387:Y$1445)</f>
        <v>12436</v>
      </c>
      <c r="Z659" s="1"/>
      <c r="AA659" s="1"/>
      <c r="AB659" s="1"/>
      <c r="AC659" s="1"/>
      <c r="AD659" s="1"/>
      <c r="AE659" s="1"/>
      <c r="AF659" s="1">
        <f>SUMIF($BA$1387:$BA$1445,$BA659,AF$1387:AF$1445)</f>
        <v>0</v>
      </c>
      <c r="AG659" s="1"/>
      <c r="AJ659" s="1"/>
      <c r="AL659" s="219"/>
      <c r="AM659" s="219"/>
      <c r="AN659" s="219"/>
      <c r="AO659" s="219"/>
      <c r="AP659" s="219"/>
      <c r="AQ659" s="219"/>
      <c r="AR659" s="219"/>
      <c r="AS659" s="219"/>
      <c r="AT659" s="219"/>
      <c r="AU659" s="219"/>
      <c r="AV659" s="219"/>
      <c r="AW659" s="219"/>
      <c r="BA659" s="219">
        <v>7</v>
      </c>
      <c r="BC659" s="98"/>
      <c r="BD659" s="100"/>
      <c r="BE659" s="107"/>
    </row>
    <row r="660" spans="1:57" s="182" customFormat="1">
      <c r="A660" s="219" t="s">
        <v>3401</v>
      </c>
      <c r="B660" s="182" t="s">
        <v>3094</v>
      </c>
      <c r="C660" s="1">
        <f t="shared" si="694"/>
        <v>51582</v>
      </c>
      <c r="D660" s="182">
        <v>5</v>
      </c>
      <c r="E660" s="1">
        <f t="shared" si="704"/>
        <v>3</v>
      </c>
      <c r="F660" s="1"/>
      <c r="G660" s="1">
        <f t="shared" si="705"/>
        <v>2</v>
      </c>
      <c r="K660" s="7">
        <f>IF(W660&gt;0,RANK(W660,(W660:Y660,Z660:AN660)),0)</f>
        <v>1</v>
      </c>
      <c r="L660" s="7">
        <f>IF(X660&gt;0,RANK(X660,(W660:Y660,Z660:AN660)),0)</f>
        <v>0</v>
      </c>
      <c r="M660" s="7">
        <f>IF(Y660&gt;0,RANK(Y660,(W660:Y660,Z660:AN660)),0)</f>
        <v>2</v>
      </c>
      <c r="N660" s="7">
        <f>IF(Z660&gt;0,RANK(Z660,(W660:Y660,Z660:AN660)),0)</f>
        <v>0</v>
      </c>
      <c r="O660" s="1">
        <f t="shared" si="697"/>
        <v>16333</v>
      </c>
      <c r="P660" s="2">
        <f t="shared" si="698"/>
        <v>0.31664146407661586</v>
      </c>
      <c r="Q660" s="1"/>
      <c r="R660" s="2">
        <f t="shared" si="699"/>
        <v>0.65763250746384394</v>
      </c>
      <c r="S660" s="2">
        <f t="shared" si="700"/>
        <v>0</v>
      </c>
      <c r="T660" s="2">
        <f t="shared" si="701"/>
        <v>0.34099104338722808</v>
      </c>
      <c r="U660" s="2">
        <f t="shared" si="702"/>
        <v>0</v>
      </c>
      <c r="V660" s="2">
        <f t="shared" si="703"/>
        <v>1.3764491489279829E-3</v>
      </c>
      <c r="W660" s="1">
        <f>SUMIF($BA$1387:$BA$1445,$BA660,W$1387:W$1445)</f>
        <v>33922</v>
      </c>
      <c r="X660" s="1"/>
      <c r="Y660" s="1">
        <f>SUMIF($BA$1387:$BA$1445,$BA660,Y$1387:Y$1445)</f>
        <v>17589</v>
      </c>
      <c r="Z660" s="1"/>
      <c r="AA660" s="1"/>
      <c r="AB660" s="1"/>
      <c r="AC660" s="1"/>
      <c r="AD660" s="1"/>
      <c r="AE660" s="1"/>
      <c r="AF660" s="1">
        <f>SUMIF($BA$1387:$BA$1445,$BA660,AF$1387:AF$1445)</f>
        <v>71</v>
      </c>
      <c r="AG660" s="1"/>
      <c r="AJ660" s="1"/>
      <c r="AL660" s="219"/>
      <c r="AM660" s="219"/>
      <c r="AN660" s="219"/>
      <c r="AO660" s="219"/>
      <c r="AP660" s="219"/>
      <c r="AQ660" s="219"/>
      <c r="AR660" s="219"/>
      <c r="AS660" s="219"/>
      <c r="AT660" s="219"/>
      <c r="AU660" s="219"/>
      <c r="AV660" s="219"/>
      <c r="AW660" s="219"/>
      <c r="BA660" s="219">
        <v>8</v>
      </c>
      <c r="BC660" s="98"/>
      <c r="BD660" s="100"/>
      <c r="BE660" s="107"/>
    </row>
    <row r="661" spans="1:57" s="182" customFormat="1">
      <c r="A661" s="219" t="s">
        <v>3402</v>
      </c>
      <c r="B661" s="182" t="s">
        <v>3094</v>
      </c>
      <c r="C661" s="1">
        <f t="shared" si="694"/>
        <v>46604</v>
      </c>
      <c r="D661" s="182">
        <v>4</v>
      </c>
      <c r="E661" s="1">
        <f t="shared" si="704"/>
        <v>3</v>
      </c>
      <c r="F661" s="1"/>
      <c r="G661" s="1">
        <f t="shared" si="705"/>
        <v>1</v>
      </c>
      <c r="K661" s="7">
        <f>IF(W661&gt;0,RANK(W661,(W661:Y661,Z661:AN661)),0)</f>
        <v>1</v>
      </c>
      <c r="L661" s="7">
        <f>IF(X661&gt;0,RANK(X661,(W661:Y661,Z661:AN661)),0)</f>
        <v>0</v>
      </c>
      <c r="M661" s="7">
        <f>IF(Y661&gt;0,RANK(Y661,(W661:Y661,Z661:AN661)),0)</f>
        <v>2</v>
      </c>
      <c r="N661" s="7">
        <f>IF(Z661&gt;0,RANK(Z661,(W661:Y661,Z661:AN661)),0)</f>
        <v>0</v>
      </c>
      <c r="O661" s="1">
        <f t="shared" ref="O661:O673" si="710">MAX(W661:AD661)-LARGE(W661:AD661,2)</f>
        <v>11729</v>
      </c>
      <c r="P661" s="2">
        <f t="shared" ref="P661:P673" si="711">O661/C661</f>
        <v>0.25167367607930652</v>
      </c>
      <c r="Q661" s="1"/>
      <c r="R661" s="2">
        <f t="shared" ref="R661:R673" si="712">IF($C661=0,"-",W661/$C661)</f>
        <v>0.62565445026178013</v>
      </c>
      <c r="S661" s="2">
        <f t="shared" ref="S661:S673" si="713">IF($C661=0,"-",X661/$C661)</f>
        <v>0</v>
      </c>
      <c r="T661" s="2">
        <f t="shared" ref="T661:T673" si="714">IF($C661=0,"-",Y661/$C661)</f>
        <v>0.37398077418247361</v>
      </c>
      <c r="U661" s="2">
        <f t="shared" ref="U661:U673" si="715">IF($C661=0,"-",Z661/$C661)</f>
        <v>0</v>
      </c>
      <c r="V661" s="2">
        <f t="shared" ref="V661:V673" si="716">IF(C661=0,"-",(1-R661-S661-T661-U661))</f>
        <v>3.6477555574626619E-4</v>
      </c>
      <c r="W661" s="1">
        <f>SUMIF($BA$1387:$BA$1445,$BA661,W$1387:W$1445)</f>
        <v>29158</v>
      </c>
      <c r="X661" s="1"/>
      <c r="Y661" s="1">
        <f>SUMIF($BA$1387:$BA$1445,$BA661,Y$1387:Y$1445)</f>
        <v>17429</v>
      </c>
      <c r="Z661" s="1"/>
      <c r="AA661" s="1"/>
      <c r="AB661" s="1"/>
      <c r="AC661" s="1"/>
      <c r="AD661" s="1"/>
      <c r="AE661" s="1"/>
      <c r="AF661" s="1">
        <f>SUMIF($BA$1387:$BA$1445,$BA661,AF$1387:AF$1445)</f>
        <v>17</v>
      </c>
      <c r="AG661" s="1"/>
      <c r="AJ661" s="1"/>
      <c r="AL661" s="219"/>
      <c r="AM661" s="219"/>
      <c r="AN661" s="219"/>
      <c r="AO661" s="219"/>
      <c r="AP661" s="219"/>
      <c r="AQ661" s="219"/>
      <c r="AR661" s="219"/>
      <c r="AS661" s="219"/>
      <c r="AT661" s="219"/>
      <c r="AU661" s="219"/>
      <c r="AV661" s="219"/>
      <c r="AW661" s="219"/>
      <c r="BA661" s="219">
        <v>9</v>
      </c>
      <c r="BC661" s="98"/>
      <c r="BD661" s="100"/>
      <c r="BE661" s="107"/>
    </row>
    <row r="662" spans="1:57" s="182" customFormat="1">
      <c r="A662" s="219" t="s">
        <v>3403</v>
      </c>
      <c r="B662" s="182" t="s">
        <v>3094</v>
      </c>
      <c r="C662" s="1">
        <f t="shared" si="694"/>
        <v>43416</v>
      </c>
      <c r="D662" s="182">
        <v>4</v>
      </c>
      <c r="E662" s="1">
        <f t="shared" si="704"/>
        <v>2</v>
      </c>
      <c r="F662" s="1"/>
      <c r="G662" s="1">
        <f t="shared" si="705"/>
        <v>2</v>
      </c>
      <c r="K662" s="7">
        <f>IF(W662&gt;0,RANK(W662,(W662:Y662,Z662:AN662)),0)</f>
        <v>1</v>
      </c>
      <c r="L662" s="7">
        <f>IF(X662&gt;0,RANK(X662,(W662:Y662,Z662:AN662)),0)</f>
        <v>0</v>
      </c>
      <c r="M662" s="7">
        <f>IF(Y662&gt;0,RANK(Y662,(W662:Y662,Z662:AN662)),0)</f>
        <v>2</v>
      </c>
      <c r="N662" s="7">
        <f>IF(Z662&gt;0,RANK(Z662,(W662:Y662,Z662:AN662)),0)</f>
        <v>0</v>
      </c>
      <c r="O662" s="1">
        <f t="shared" si="710"/>
        <v>8452</v>
      </c>
      <c r="P662" s="2">
        <f t="shared" si="711"/>
        <v>0.19467477427676433</v>
      </c>
      <c r="Q662" s="1"/>
      <c r="R662" s="2">
        <f t="shared" si="712"/>
        <v>0.59733738713838214</v>
      </c>
      <c r="S662" s="2">
        <f t="shared" si="713"/>
        <v>0</v>
      </c>
      <c r="T662" s="2">
        <f t="shared" si="714"/>
        <v>0.40266261286161786</v>
      </c>
      <c r="U662" s="2">
        <f t="shared" si="715"/>
        <v>0</v>
      </c>
      <c r="V662" s="2">
        <f t="shared" si="716"/>
        <v>0</v>
      </c>
      <c r="W662" s="1">
        <f>SUMIF($BA$1387:$BA$1445,$BA662,W$1387:W$1445)</f>
        <v>25934</v>
      </c>
      <c r="X662" s="1"/>
      <c r="Y662" s="1">
        <f>SUMIF($BA$1387:$BA$1445,$BA662,Y$1387:Y$1445)</f>
        <v>17482</v>
      </c>
      <c r="Z662" s="1"/>
      <c r="AA662" s="1"/>
      <c r="AB662" s="1"/>
      <c r="AC662" s="1"/>
      <c r="AD662" s="1"/>
      <c r="AE662" s="1"/>
      <c r="AF662" s="1">
        <f>SUMIF($BA$1387:$BA$1445,$BA662,AF$1387:AF$1445)</f>
        <v>0</v>
      </c>
      <c r="AG662" s="1"/>
      <c r="AJ662" s="1"/>
      <c r="AL662" s="219"/>
      <c r="AM662" s="219"/>
      <c r="AN662" s="219"/>
      <c r="AO662" s="219"/>
      <c r="AP662" s="219"/>
      <c r="AQ662" s="219"/>
      <c r="AR662" s="219"/>
      <c r="AS662" s="219"/>
      <c r="AT662" s="219"/>
      <c r="AU662" s="219"/>
      <c r="AV662" s="219"/>
      <c r="AW662" s="219"/>
      <c r="BA662" s="219">
        <v>10</v>
      </c>
      <c r="BC662" s="98"/>
      <c r="BD662" s="100"/>
      <c r="BE662" s="107"/>
    </row>
    <row r="663" spans="1:57" s="182" customFormat="1">
      <c r="A663" s="219" t="s">
        <v>3404</v>
      </c>
      <c r="B663" s="182" t="s">
        <v>3094</v>
      </c>
      <c r="C663" s="1">
        <f t="shared" si="694"/>
        <v>49488</v>
      </c>
      <c r="D663" s="182">
        <v>5</v>
      </c>
      <c r="E663" s="1">
        <f t="shared" si="704"/>
        <v>3</v>
      </c>
      <c r="F663" s="1"/>
      <c r="G663" s="1">
        <f t="shared" si="705"/>
        <v>2</v>
      </c>
      <c r="K663" s="7">
        <f>IF(W663&gt;0,RANK(W663,(W663:Y663,Z663:AN663)),0)</f>
        <v>1</v>
      </c>
      <c r="L663" s="7">
        <f>IF(X663&gt;0,RANK(X663,(W663:Y663,Z663:AN663)),0)</f>
        <v>0</v>
      </c>
      <c r="M663" s="7">
        <f>IF(Y663&gt;0,RANK(Y663,(W663:Y663,Z663:AN663)),0)</f>
        <v>2</v>
      </c>
      <c r="N663" s="7">
        <f>IF(Z663&gt;0,RANK(Z663,(W663:Y663,Z663:AN663)),0)</f>
        <v>0</v>
      </c>
      <c r="O663" s="1">
        <f t="shared" si="710"/>
        <v>19192</v>
      </c>
      <c r="P663" s="2">
        <f t="shared" si="711"/>
        <v>0.3878111865502748</v>
      </c>
      <c r="Q663" s="1"/>
      <c r="R663" s="2">
        <f t="shared" si="712"/>
        <v>0.69325897187196894</v>
      </c>
      <c r="S663" s="2">
        <f t="shared" si="713"/>
        <v>0</v>
      </c>
      <c r="T663" s="2">
        <f t="shared" si="714"/>
        <v>0.30544778532169414</v>
      </c>
      <c r="U663" s="2">
        <f t="shared" si="715"/>
        <v>0</v>
      </c>
      <c r="V663" s="2">
        <f t="shared" si="716"/>
        <v>1.2932428063369139E-3</v>
      </c>
      <c r="W663" s="1">
        <f>SUMIF($BA$1387:$BA$1445,$BA663,W$1387:W$1445)</f>
        <v>34308</v>
      </c>
      <c r="X663" s="1"/>
      <c r="Y663" s="1">
        <f>SUMIF($BA$1387:$BA$1445,$BA663,Y$1387:Y$1445)</f>
        <v>15116</v>
      </c>
      <c r="Z663" s="1"/>
      <c r="AA663" s="1"/>
      <c r="AB663" s="1"/>
      <c r="AC663" s="1"/>
      <c r="AD663" s="1"/>
      <c r="AE663" s="1"/>
      <c r="AF663" s="1">
        <f>SUMIF($BA$1387:$BA$1445,$BA663,AF$1387:AF$1445)</f>
        <v>64</v>
      </c>
      <c r="AG663" s="1"/>
      <c r="AJ663" s="1"/>
      <c r="AL663" s="219"/>
      <c r="AM663" s="219"/>
      <c r="AN663" s="219"/>
      <c r="AO663" s="219"/>
      <c r="AP663" s="219"/>
      <c r="AQ663" s="219"/>
      <c r="AR663" s="219"/>
      <c r="AS663" s="219"/>
      <c r="AT663" s="219"/>
      <c r="AU663" s="219"/>
      <c r="AV663" s="219"/>
      <c r="AW663" s="219"/>
      <c r="BA663" s="219">
        <v>11</v>
      </c>
      <c r="BC663" s="98"/>
      <c r="BD663" s="100"/>
      <c r="BE663" s="107"/>
    </row>
    <row r="664" spans="1:57" s="182" customFormat="1">
      <c r="A664" s="219" t="s">
        <v>3405</v>
      </c>
      <c r="B664" s="182" t="s">
        <v>3094</v>
      </c>
      <c r="C664" s="1">
        <f t="shared" si="694"/>
        <v>52455</v>
      </c>
      <c r="D664" s="182">
        <v>4</v>
      </c>
      <c r="E664" s="1">
        <f t="shared" si="704"/>
        <v>3</v>
      </c>
      <c r="F664" s="1"/>
      <c r="G664" s="1">
        <f t="shared" si="705"/>
        <v>1</v>
      </c>
      <c r="K664" s="7">
        <f>IF(W664&gt;0,RANK(W664,(W664:Y664,Z664:AN664)),0)</f>
        <v>1</v>
      </c>
      <c r="L664" s="7">
        <f>IF(X664&gt;0,RANK(X664,(W664:Y664,Z664:AN664)),0)</f>
        <v>0</v>
      </c>
      <c r="M664" s="7">
        <f>IF(Y664&gt;0,RANK(Y664,(W664:Y664,Z664:AN664)),0)</f>
        <v>2</v>
      </c>
      <c r="N664" s="7">
        <f>IF(Z664&gt;0,RANK(Z664,(W664:Y664,Z664:AN664)),0)</f>
        <v>0</v>
      </c>
      <c r="O664" s="1">
        <f t="shared" si="710"/>
        <v>17339</v>
      </c>
      <c r="P664" s="2">
        <f t="shared" si="711"/>
        <v>0.33054999523401013</v>
      </c>
      <c r="Q664" s="1"/>
      <c r="R664" s="2">
        <f t="shared" si="712"/>
        <v>0.66483652654656367</v>
      </c>
      <c r="S664" s="2">
        <f t="shared" si="713"/>
        <v>0</v>
      </c>
      <c r="T664" s="2">
        <f t="shared" si="714"/>
        <v>0.33428653131255359</v>
      </c>
      <c r="U664" s="2">
        <f t="shared" si="715"/>
        <v>0</v>
      </c>
      <c r="V664" s="2">
        <f t="shared" si="716"/>
        <v>8.7694214088274158E-4</v>
      </c>
      <c r="W664" s="1">
        <f>SUMIF($BA$1387:$BA$1445,$BA664,W$1387:W$1445)</f>
        <v>34874</v>
      </c>
      <c r="X664" s="1"/>
      <c r="Y664" s="1">
        <f>SUMIF($BA$1387:$BA$1445,$BA664,Y$1387:Y$1445)</f>
        <v>17535</v>
      </c>
      <c r="Z664" s="1"/>
      <c r="AA664" s="1"/>
      <c r="AB664" s="1"/>
      <c r="AC664" s="1"/>
      <c r="AD664" s="1"/>
      <c r="AE664" s="1"/>
      <c r="AF664" s="1">
        <f>SUMIF($BA$1387:$BA$1445,$BA664,AF$1387:AF$1445)</f>
        <v>46</v>
      </c>
      <c r="AG664" s="1"/>
      <c r="AJ664" s="1"/>
      <c r="AL664" s="219"/>
      <c r="AM664" s="219"/>
      <c r="AN664" s="219"/>
      <c r="AO664" s="219"/>
      <c r="AP664" s="219"/>
      <c r="AQ664" s="219"/>
      <c r="AR664" s="219"/>
      <c r="AS664" s="219"/>
      <c r="AT664" s="219"/>
      <c r="AU664" s="219"/>
      <c r="AV664" s="219"/>
      <c r="AW664" s="219"/>
      <c r="BA664" s="219">
        <v>12</v>
      </c>
      <c r="BC664" s="98"/>
      <c r="BD664" s="100"/>
      <c r="BE664" s="107"/>
    </row>
    <row r="665" spans="1:57" s="182" customFormat="1">
      <c r="A665" s="219" t="s">
        <v>3406</v>
      </c>
      <c r="B665" s="182" t="s">
        <v>3094</v>
      </c>
      <c r="C665" s="1">
        <f t="shared" si="694"/>
        <v>30182</v>
      </c>
      <c r="D665" s="182">
        <v>3</v>
      </c>
      <c r="E665" s="1">
        <f t="shared" si="704"/>
        <v>1</v>
      </c>
      <c r="F665" s="1"/>
      <c r="G665" s="1">
        <f t="shared" si="705"/>
        <v>2</v>
      </c>
      <c r="K665" s="7">
        <f>IF(W665&gt;0,RANK(W665,(W665:Y665,Z665:AN665)),0)</f>
        <v>2</v>
      </c>
      <c r="L665" s="7">
        <f>IF(X665&gt;0,RANK(X665,(W665:Y665,Z665:AN665)),0)</f>
        <v>0</v>
      </c>
      <c r="M665" s="7">
        <f>IF(Y665&gt;0,RANK(Y665,(W665:Y665,Z665:AN665)),0)</f>
        <v>1</v>
      </c>
      <c r="N665" s="7">
        <f>IF(Z665&gt;0,RANK(Z665,(W665:Y665,Z665:AN665)),0)</f>
        <v>0</v>
      </c>
      <c r="O665" s="1">
        <f t="shared" si="710"/>
        <v>804</v>
      </c>
      <c r="P665" s="2">
        <f t="shared" si="711"/>
        <v>2.6638393744615997E-2</v>
      </c>
      <c r="Q665" s="1"/>
      <c r="R665" s="2">
        <f t="shared" si="712"/>
        <v>0.48416274600755416</v>
      </c>
      <c r="S665" s="2">
        <f t="shared" si="713"/>
        <v>0</v>
      </c>
      <c r="T665" s="2">
        <f t="shared" si="714"/>
        <v>0.51080113975217012</v>
      </c>
      <c r="U665" s="2">
        <f t="shared" si="715"/>
        <v>0</v>
      </c>
      <c r="V665" s="2">
        <f t="shared" si="716"/>
        <v>5.0361142402757242E-3</v>
      </c>
      <c r="W665" s="1">
        <f>SUMIF($BA$1387:$BA$1445,$BA665,W$1387:W$1445)</f>
        <v>14613</v>
      </c>
      <c r="X665" s="1"/>
      <c r="Y665" s="1">
        <f>SUMIF($BA$1387:$BA$1445,$BA665,Y$1387:Y$1445)</f>
        <v>15417</v>
      </c>
      <c r="Z665" s="1"/>
      <c r="AA665" s="1"/>
      <c r="AB665" s="1"/>
      <c r="AC665" s="1"/>
      <c r="AD665" s="1"/>
      <c r="AE665" s="1"/>
      <c r="AF665" s="1">
        <f>SUMIF($BA$1387:$BA$1445,$BA665,AF$1387:AF$1445)</f>
        <v>152</v>
      </c>
      <c r="AG665" s="1"/>
      <c r="AJ665" s="1"/>
      <c r="AL665" s="219"/>
      <c r="AM665" s="219"/>
      <c r="AN665" s="219"/>
      <c r="AO665" s="219"/>
      <c r="AP665" s="219"/>
      <c r="AQ665" s="219"/>
      <c r="AR665" s="219"/>
      <c r="AS665" s="219"/>
      <c r="AT665" s="219"/>
      <c r="AU665" s="219"/>
      <c r="AV665" s="219"/>
      <c r="AW665" s="219"/>
      <c r="BA665" s="219">
        <v>13</v>
      </c>
      <c r="BC665" s="98"/>
      <c r="BD665" s="100"/>
      <c r="BE665" s="107"/>
    </row>
    <row r="666" spans="1:57" s="182" customFormat="1">
      <c r="A666" s="219" t="s">
        <v>3407</v>
      </c>
      <c r="B666" s="182" t="s">
        <v>3094</v>
      </c>
      <c r="C666" s="1">
        <f t="shared" si="694"/>
        <v>37151</v>
      </c>
      <c r="D666" s="182">
        <v>4</v>
      </c>
      <c r="E666" s="1">
        <f t="shared" si="704"/>
        <v>2</v>
      </c>
      <c r="F666" s="1"/>
      <c r="G666" s="1">
        <f t="shared" si="705"/>
        <v>2</v>
      </c>
      <c r="K666" s="7">
        <f>IF(W666&gt;0,RANK(W666,(W666:Y666,Z666:AN666)),0)</f>
        <v>1</v>
      </c>
      <c r="L666" s="7">
        <f>IF(X666&gt;0,RANK(X666,(W666:Y666,Z666:AN666)),0)</f>
        <v>0</v>
      </c>
      <c r="M666" s="7">
        <f>IF(Y666&gt;0,RANK(Y666,(W666:Y666,Z666:AN666)),0)</f>
        <v>2</v>
      </c>
      <c r="N666" s="7">
        <f>IF(Z666&gt;0,RANK(Z666,(W666:Y666,Z666:AN666)),0)</f>
        <v>0</v>
      </c>
      <c r="O666" s="1">
        <f t="shared" si="710"/>
        <v>5550</v>
      </c>
      <c r="P666" s="2">
        <f t="shared" si="711"/>
        <v>0.14939032596699955</v>
      </c>
      <c r="Q666" s="1"/>
      <c r="R666" s="2">
        <f t="shared" si="712"/>
        <v>0.57349734865817881</v>
      </c>
      <c r="S666" s="2">
        <f t="shared" si="713"/>
        <v>0</v>
      </c>
      <c r="T666" s="2">
        <f t="shared" si="714"/>
        <v>0.42410702269117923</v>
      </c>
      <c r="U666" s="2">
        <f t="shared" si="715"/>
        <v>0</v>
      </c>
      <c r="V666" s="2">
        <f t="shared" si="716"/>
        <v>2.3956286506419677E-3</v>
      </c>
      <c r="W666" s="1">
        <f>SUMIF($BA$1387:$BA$1445,$BA666,W$1387:W$1445)</f>
        <v>21306</v>
      </c>
      <c r="X666" s="1"/>
      <c r="Y666" s="1">
        <f>SUMIF($BA$1387:$BA$1445,$BA666,Y$1387:Y$1445)</f>
        <v>15756</v>
      </c>
      <c r="Z666" s="1"/>
      <c r="AA666" s="1"/>
      <c r="AB666" s="1"/>
      <c r="AC666" s="1"/>
      <c r="AD666" s="1"/>
      <c r="AE666" s="1"/>
      <c r="AF666" s="1">
        <f>SUMIF($BA$1387:$BA$1445,$BA666,AF$1387:AF$1445)</f>
        <v>89</v>
      </c>
      <c r="AG666" s="1"/>
      <c r="AJ666" s="1"/>
      <c r="AL666" s="219"/>
      <c r="AM666" s="219"/>
      <c r="AN666" s="219"/>
      <c r="AO666" s="219"/>
      <c r="AP666" s="219"/>
      <c r="AQ666" s="219"/>
      <c r="AR666" s="219"/>
      <c r="AS666" s="219"/>
      <c r="AT666" s="219"/>
      <c r="AU666" s="219"/>
      <c r="AV666" s="219"/>
      <c r="AW666" s="219"/>
      <c r="BA666" s="219">
        <v>14</v>
      </c>
      <c r="BC666" s="98"/>
      <c r="BD666" s="100"/>
      <c r="BE666" s="107"/>
    </row>
    <row r="667" spans="1:57" s="182" customFormat="1">
      <c r="A667" s="219" t="s">
        <v>3408</v>
      </c>
      <c r="B667" s="182" t="s">
        <v>3094</v>
      </c>
      <c r="C667" s="1">
        <f t="shared" si="694"/>
        <v>51904</v>
      </c>
      <c r="D667" s="182">
        <v>5</v>
      </c>
      <c r="E667" s="1">
        <f t="shared" si="704"/>
        <v>4</v>
      </c>
      <c r="F667" s="1"/>
      <c r="G667" s="1">
        <f t="shared" si="705"/>
        <v>1</v>
      </c>
      <c r="K667" s="7">
        <f>IF(W667&gt;0,RANK(W667,(W667:Y667,Z667:AN667)),0)</f>
        <v>1</v>
      </c>
      <c r="L667" s="7">
        <f>IF(X667&gt;0,RANK(X667,(W667:Y667,Z667:AN667)),0)</f>
        <v>0</v>
      </c>
      <c r="M667" s="7">
        <f>IF(Y667&gt;0,RANK(Y667,(W667:Y667,Z667:AN667)),0)</f>
        <v>2</v>
      </c>
      <c r="N667" s="7">
        <f>IF(Z667&gt;0,RANK(Z667,(W667:Y667,Z667:AN667)),0)</f>
        <v>0</v>
      </c>
      <c r="O667" s="1">
        <f t="shared" si="710"/>
        <v>25740</v>
      </c>
      <c r="P667" s="2">
        <f t="shared" si="711"/>
        <v>0.49591553637484587</v>
      </c>
      <c r="Q667" s="1"/>
      <c r="R667" s="2">
        <f t="shared" si="712"/>
        <v>0.74795776818742299</v>
      </c>
      <c r="S667" s="2">
        <f t="shared" si="713"/>
        <v>0</v>
      </c>
      <c r="T667" s="2">
        <f t="shared" si="714"/>
        <v>0.25204223181257707</v>
      </c>
      <c r="U667" s="2">
        <f t="shared" si="715"/>
        <v>0</v>
      </c>
      <c r="V667" s="2">
        <f t="shared" si="716"/>
        <v>-5.5511151231257827E-17</v>
      </c>
      <c r="W667" s="1">
        <f>SUMIF($BA$1387:$BA$1445,$BA667,W$1387:W$1445)</f>
        <v>38822</v>
      </c>
      <c r="X667" s="1"/>
      <c r="Y667" s="1">
        <f>SUMIF($BA$1387:$BA$1445,$BA667,Y$1387:Y$1445)</f>
        <v>13082</v>
      </c>
      <c r="Z667" s="1"/>
      <c r="AA667" s="1"/>
      <c r="AB667" s="1"/>
      <c r="AC667" s="1"/>
      <c r="AD667" s="1"/>
      <c r="AE667" s="1"/>
      <c r="AF667" s="1">
        <f>SUMIF($BA$1387:$BA$1445,$BA667,AF$1387:AF$1445)</f>
        <v>0</v>
      </c>
      <c r="AG667" s="1"/>
      <c r="AJ667" s="1"/>
      <c r="AL667" s="219"/>
      <c r="AM667" s="219"/>
      <c r="AN667" s="219"/>
      <c r="AO667" s="219"/>
      <c r="AP667" s="219"/>
      <c r="AQ667" s="219"/>
      <c r="AR667" s="219"/>
      <c r="AS667" s="219"/>
      <c r="AT667" s="219"/>
      <c r="AU667" s="219"/>
      <c r="AV667" s="219"/>
      <c r="AW667" s="219"/>
      <c r="BA667" s="219">
        <v>15</v>
      </c>
      <c r="BC667" s="98"/>
      <c r="BD667" s="100"/>
      <c r="BE667" s="107"/>
    </row>
    <row r="668" spans="1:57" s="182" customFormat="1">
      <c r="A668" s="219" t="s">
        <v>3409</v>
      </c>
      <c r="B668" s="182" t="s">
        <v>3094</v>
      </c>
      <c r="C668" s="1">
        <f t="shared" si="694"/>
        <v>54330</v>
      </c>
      <c r="D668" s="182">
        <v>4</v>
      </c>
      <c r="E668" s="1">
        <f t="shared" si="704"/>
        <v>3</v>
      </c>
      <c r="F668" s="1"/>
      <c r="G668" s="1">
        <f t="shared" si="705"/>
        <v>1</v>
      </c>
      <c r="I668" s="219"/>
      <c r="J668" s="219"/>
      <c r="K668" s="7">
        <f>IF(W668&gt;0,RANK(W668,(W668:Y668,Z668:AN668)),0)</f>
        <v>1</v>
      </c>
      <c r="L668" s="7">
        <f>IF(X668&gt;0,RANK(X668,(W668:Y668,Z668:AN668)),0)</f>
        <v>0</v>
      </c>
      <c r="M668" s="7">
        <f>IF(Y668&gt;0,RANK(Y668,(W668:Y668,Z668:AN668)),0)</f>
        <v>2</v>
      </c>
      <c r="N668" s="7">
        <f>IF(Z668&gt;0,RANK(Z668,(W668:Y668,Z668:AN668)),0)</f>
        <v>0</v>
      </c>
      <c r="O668" s="1">
        <f t="shared" si="710"/>
        <v>17619</v>
      </c>
      <c r="P668" s="2">
        <f t="shared" si="711"/>
        <v>0.32429596907785752</v>
      </c>
      <c r="Q668" s="1"/>
      <c r="R668" s="2">
        <f t="shared" si="712"/>
        <v>0.66143935210749127</v>
      </c>
      <c r="S668" s="2">
        <f t="shared" si="713"/>
        <v>0</v>
      </c>
      <c r="T668" s="2">
        <f t="shared" si="714"/>
        <v>0.3371433830296337</v>
      </c>
      <c r="U668" s="2">
        <f t="shared" si="715"/>
        <v>0</v>
      </c>
      <c r="V668" s="2">
        <f t="shared" si="716"/>
        <v>1.4172648628750228E-3</v>
      </c>
      <c r="W668" s="1">
        <f>SUMIF($BA$1387:$BA$1445,$BA668,W$1387:W$1445)</f>
        <v>35936</v>
      </c>
      <c r="X668" s="1"/>
      <c r="Y668" s="1">
        <f>SUMIF($BA$1387:$BA$1445,$BA668,Y$1387:Y$1445)</f>
        <v>18317</v>
      </c>
      <c r="Z668" s="1"/>
      <c r="AA668" s="1"/>
      <c r="AB668" s="1"/>
      <c r="AC668" s="1"/>
      <c r="AD668" s="1"/>
      <c r="AE668" s="1"/>
      <c r="AF668" s="1">
        <f>SUMIF($BA$1387:$BA$1445,$BA668,AF$1387:AF$1445)</f>
        <v>77</v>
      </c>
      <c r="AG668" s="1"/>
      <c r="AJ668" s="1"/>
      <c r="AL668" s="219"/>
      <c r="AM668" s="219"/>
      <c r="AN668" s="219"/>
      <c r="AO668" s="219"/>
      <c r="AP668" s="219"/>
      <c r="AQ668" s="219"/>
      <c r="AR668" s="219"/>
      <c r="AS668" s="219"/>
      <c r="AT668" s="219"/>
      <c r="AU668" s="219"/>
      <c r="AV668" s="219"/>
      <c r="AW668" s="219"/>
      <c r="BA668" s="219">
        <v>16</v>
      </c>
      <c r="BC668" s="98"/>
      <c r="BD668" s="100"/>
      <c r="BE668" s="107"/>
    </row>
    <row r="669" spans="1:57" s="182" customFormat="1">
      <c r="A669" s="219" t="s">
        <v>3410</v>
      </c>
      <c r="B669" s="182" t="s">
        <v>3094</v>
      </c>
      <c r="C669" s="1">
        <f t="shared" si="694"/>
        <v>42677</v>
      </c>
      <c r="D669" s="182">
        <v>4</v>
      </c>
      <c r="E669" s="1">
        <f t="shared" si="704"/>
        <v>3</v>
      </c>
      <c r="F669" s="1"/>
      <c r="G669" s="1">
        <f t="shared" si="705"/>
        <v>1</v>
      </c>
      <c r="I669" s="219"/>
      <c r="J669" s="219"/>
      <c r="K669" s="7">
        <f>IF(W669&gt;0,RANK(W669,(W669:Y669,Z669:AN669)),0)</f>
        <v>1</v>
      </c>
      <c r="L669" s="7">
        <f>IF(X669&gt;0,RANK(X669,(W669:Y669,Z669:AN669)),0)</f>
        <v>0</v>
      </c>
      <c r="M669" s="7">
        <f>IF(Y669&gt;0,RANK(Y669,(W669:Y669,Z669:AN669)),0)</f>
        <v>2</v>
      </c>
      <c r="N669" s="7">
        <f>IF(Z669&gt;0,RANK(Z669,(W669:Y669,Z669:AN669)),0)</f>
        <v>0</v>
      </c>
      <c r="O669" s="1">
        <f t="shared" si="710"/>
        <v>12183</v>
      </c>
      <c r="P669" s="2">
        <f t="shared" si="711"/>
        <v>0.28546992525247794</v>
      </c>
      <c r="Q669" s="1"/>
      <c r="R669" s="2">
        <f t="shared" si="712"/>
        <v>0.64196171239777866</v>
      </c>
      <c r="S669" s="2">
        <f t="shared" si="713"/>
        <v>0</v>
      </c>
      <c r="T669" s="2">
        <f t="shared" si="714"/>
        <v>0.35649178714530072</v>
      </c>
      <c r="U669" s="2">
        <f t="shared" si="715"/>
        <v>0</v>
      </c>
      <c r="V669" s="2">
        <f t="shared" si="716"/>
        <v>1.5465004569206187E-3</v>
      </c>
      <c r="W669" s="1">
        <f>SUMIF($BA$1387:$BA$1445,$BA669,W$1387:W$1445)</f>
        <v>27397</v>
      </c>
      <c r="X669" s="1"/>
      <c r="Y669" s="1">
        <f>SUMIF($BA$1387:$BA$1445,$BA669,Y$1387:Y$1445)</f>
        <v>15214</v>
      </c>
      <c r="Z669" s="1"/>
      <c r="AA669" s="1"/>
      <c r="AB669" s="1"/>
      <c r="AC669" s="1"/>
      <c r="AD669" s="1"/>
      <c r="AE669" s="1"/>
      <c r="AF669" s="1">
        <f>SUMIF($BA$1387:$BA$1445,$BA669,AF$1387:AF$1445)</f>
        <v>66</v>
      </c>
      <c r="AG669" s="1"/>
      <c r="AJ669" s="1"/>
      <c r="AL669" s="219"/>
      <c r="AM669" s="219"/>
      <c r="AN669" s="219"/>
      <c r="AO669" s="219"/>
      <c r="AP669" s="219"/>
      <c r="AQ669" s="219"/>
      <c r="AR669" s="219"/>
      <c r="AS669" s="219"/>
      <c r="AT669" s="219"/>
      <c r="AU669" s="219"/>
      <c r="AV669" s="219"/>
      <c r="AW669" s="219"/>
      <c r="BA669" s="219">
        <v>17</v>
      </c>
      <c r="BC669" s="98"/>
      <c r="BD669" s="100"/>
      <c r="BE669" s="107"/>
    </row>
    <row r="670" spans="1:57" s="182" customFormat="1">
      <c r="A670" s="219" t="s">
        <v>3411</v>
      </c>
      <c r="B670" s="182" t="s">
        <v>3094</v>
      </c>
      <c r="C670" s="1">
        <f t="shared" si="694"/>
        <v>53364</v>
      </c>
      <c r="D670" s="182">
        <v>5</v>
      </c>
      <c r="E670" s="1">
        <f t="shared" si="704"/>
        <v>4</v>
      </c>
      <c r="F670" s="1"/>
      <c r="G670" s="1">
        <f t="shared" si="705"/>
        <v>1</v>
      </c>
      <c r="I670" s="219"/>
      <c r="J670" s="219"/>
      <c r="K670" s="7">
        <f>IF(W670&gt;0,RANK(W670,(W670:Y670,Z670:AN670)),0)</f>
        <v>1</v>
      </c>
      <c r="L670" s="7">
        <f>IF(X670&gt;0,RANK(X670,(W670:Y670,Z670:AN670)),0)</f>
        <v>0</v>
      </c>
      <c r="M670" s="7">
        <f>IF(Y670&gt;0,RANK(Y670,(W670:Y670,Z670:AN670)),0)</f>
        <v>2</v>
      </c>
      <c r="N670" s="7">
        <f>IF(Z670&gt;0,RANK(Z670,(W670:Y670,Z670:AN670)),0)</f>
        <v>0</v>
      </c>
      <c r="O670" s="1">
        <f t="shared" si="710"/>
        <v>24542</v>
      </c>
      <c r="P670" s="2">
        <f t="shared" si="711"/>
        <v>0.45989805861629562</v>
      </c>
      <c r="Q670" s="1"/>
      <c r="R670" s="2">
        <f t="shared" si="712"/>
        <v>0.72981785473352823</v>
      </c>
      <c r="S670" s="2">
        <f t="shared" si="713"/>
        <v>0</v>
      </c>
      <c r="T670" s="2">
        <f t="shared" si="714"/>
        <v>0.2699197961172326</v>
      </c>
      <c r="U670" s="2">
        <f t="shared" si="715"/>
        <v>0</v>
      </c>
      <c r="V670" s="2">
        <f t="shared" si="716"/>
        <v>2.6234914923917163E-4</v>
      </c>
      <c r="W670" s="1">
        <f>SUMIF($BA$1387:$BA$1445,$BA670,W$1387:W$1445)</f>
        <v>38946</v>
      </c>
      <c r="X670" s="1"/>
      <c r="Y670" s="1">
        <f>SUMIF($BA$1387:$BA$1445,$BA670,Y$1387:Y$1445)</f>
        <v>14404</v>
      </c>
      <c r="Z670" s="1"/>
      <c r="AA670" s="1"/>
      <c r="AB670" s="1"/>
      <c r="AC670" s="1"/>
      <c r="AD670" s="1"/>
      <c r="AE670" s="1"/>
      <c r="AF670" s="1">
        <f>SUMIF($BA$1387:$BA$1445,$BA670,AF$1387:AF$1445)</f>
        <v>14</v>
      </c>
      <c r="AG670" s="1"/>
      <c r="AJ670" s="1"/>
      <c r="AL670" s="219"/>
      <c r="AM670" s="219"/>
      <c r="AN670" s="219"/>
      <c r="AO670" s="219"/>
      <c r="AP670" s="219"/>
      <c r="AQ670" s="219"/>
      <c r="AR670" s="219"/>
      <c r="AS670" s="219"/>
      <c r="AT670" s="219"/>
      <c r="AU670" s="219"/>
      <c r="AV670" s="219"/>
      <c r="AW670" s="219"/>
      <c r="BA670" s="219">
        <v>18</v>
      </c>
      <c r="BC670" s="98"/>
      <c r="BD670" s="100"/>
      <c r="BE670" s="107"/>
    </row>
    <row r="671" spans="1:57" s="182" customFormat="1">
      <c r="A671" s="219" t="s">
        <v>3412</v>
      </c>
      <c r="B671" s="182" t="s">
        <v>3094</v>
      </c>
      <c r="C671" s="1">
        <f t="shared" si="694"/>
        <v>49517</v>
      </c>
      <c r="D671" s="182">
        <v>4</v>
      </c>
      <c r="E671" s="1">
        <f t="shared" si="704"/>
        <v>3</v>
      </c>
      <c r="F671" s="1"/>
      <c r="G671" s="1">
        <f t="shared" si="705"/>
        <v>1</v>
      </c>
      <c r="I671" s="219"/>
      <c r="J671" s="219"/>
      <c r="K671" s="7">
        <f>IF(W671&gt;0,RANK(W671,(W671:Y671,Z671:AN671)),0)</f>
        <v>1</v>
      </c>
      <c r="L671" s="7">
        <f>IF(X671&gt;0,RANK(X671,(W671:Y671,Z671:AN671)),0)</f>
        <v>0</v>
      </c>
      <c r="M671" s="7">
        <f>IF(Y671&gt;0,RANK(Y671,(W671:Y671,Z671:AN671)),0)</f>
        <v>2</v>
      </c>
      <c r="N671" s="7">
        <f>IF(Z671&gt;0,RANK(Z671,(W671:Y671,Z671:AN671)),0)</f>
        <v>0</v>
      </c>
      <c r="O671" s="1">
        <f t="shared" si="710"/>
        <v>16199</v>
      </c>
      <c r="P671" s="2">
        <f t="shared" si="711"/>
        <v>0.32714017408162854</v>
      </c>
      <c r="Q671" s="1"/>
      <c r="R671" s="2">
        <f t="shared" si="712"/>
        <v>0.66227760163176286</v>
      </c>
      <c r="S671" s="2">
        <f t="shared" si="713"/>
        <v>0</v>
      </c>
      <c r="T671" s="2">
        <f t="shared" si="714"/>
        <v>0.33513742755013431</v>
      </c>
      <c r="U671" s="2">
        <f t="shared" si="715"/>
        <v>0</v>
      </c>
      <c r="V671" s="2">
        <f t="shared" si="716"/>
        <v>2.5849708181028275E-3</v>
      </c>
      <c r="W671" s="1">
        <f>SUMIF($BA$1387:$BA$1445,$BA671,W$1387:W$1445)</f>
        <v>32794</v>
      </c>
      <c r="X671" s="1"/>
      <c r="Y671" s="1">
        <f>SUMIF($BA$1387:$BA$1445,$BA671,Y$1387:Y$1445)</f>
        <v>16595</v>
      </c>
      <c r="Z671" s="1"/>
      <c r="AA671" s="1"/>
      <c r="AB671" s="1"/>
      <c r="AC671" s="1"/>
      <c r="AD671" s="1"/>
      <c r="AE671" s="1"/>
      <c r="AF671" s="1">
        <f>SUMIF($BA$1387:$BA$1445,$BA671,AF$1387:AF$1445)</f>
        <v>128</v>
      </c>
      <c r="AG671" s="1"/>
      <c r="AJ671" s="1"/>
      <c r="AL671" s="219"/>
      <c r="AM671" s="219"/>
      <c r="AN671" s="219"/>
      <c r="AO671" s="219"/>
      <c r="AP671" s="219"/>
      <c r="AQ671" s="219"/>
      <c r="AR671" s="219"/>
      <c r="AS671" s="219"/>
      <c r="AT671" s="219"/>
      <c r="AU671" s="219"/>
      <c r="AV671" s="219"/>
      <c r="AW671" s="219"/>
      <c r="BA671" s="219">
        <v>19</v>
      </c>
      <c r="BC671" s="98"/>
      <c r="BD671" s="100"/>
      <c r="BE671" s="107"/>
    </row>
    <row r="672" spans="1:57" s="182" customFormat="1">
      <c r="A672" s="219" t="s">
        <v>3413</v>
      </c>
      <c r="B672" s="182" t="s">
        <v>3094</v>
      </c>
      <c r="C672" s="1">
        <f t="shared" si="694"/>
        <v>36653</v>
      </c>
      <c r="D672" s="182">
        <v>4</v>
      </c>
      <c r="E672" s="1">
        <f>ROUND(W672/($W672+$Y672)*$D672,0)</f>
        <v>2</v>
      </c>
      <c r="F672" s="1"/>
      <c r="G672" s="1">
        <f t="shared" si="705"/>
        <v>2</v>
      </c>
      <c r="I672" s="219"/>
      <c r="J672" s="219"/>
      <c r="K672" s="7">
        <f>IF(W672&gt;0,RANK(W672,(W672:Y672,Z672:AN672)),0)</f>
        <v>1</v>
      </c>
      <c r="L672" s="7">
        <f>IF(X672&gt;0,RANK(X672,(W672:Y672,Z672:AN672)),0)</f>
        <v>0</v>
      </c>
      <c r="M672" s="7">
        <f>IF(Y672&gt;0,RANK(Y672,(W672:Y672,Z672:AN672)),0)</f>
        <v>2</v>
      </c>
      <c r="N672" s="7">
        <f>IF(Z672&gt;0,RANK(Z672,(W672:Y672,Z672:AN672)),0)</f>
        <v>0</v>
      </c>
      <c r="O672" s="1">
        <f t="shared" si="710"/>
        <v>7328</v>
      </c>
      <c r="P672" s="2">
        <f t="shared" si="711"/>
        <v>0.19992906446948408</v>
      </c>
      <c r="Q672" s="1"/>
      <c r="R672" s="2">
        <f t="shared" si="712"/>
        <v>0.59902327231058849</v>
      </c>
      <c r="S672" s="2">
        <f t="shared" si="713"/>
        <v>0</v>
      </c>
      <c r="T672" s="2">
        <f t="shared" si="714"/>
        <v>0.39909420784110439</v>
      </c>
      <c r="U672" s="2">
        <f t="shared" si="715"/>
        <v>0</v>
      </c>
      <c r="V672" s="2">
        <f t="shared" si="716"/>
        <v>1.8825198483071182E-3</v>
      </c>
      <c r="W672" s="1">
        <f>SUMIF($BA$1387:$BA$1445,$BA672,W$1387:W$1445)</f>
        <v>21956</v>
      </c>
      <c r="X672" s="1"/>
      <c r="Y672" s="1">
        <f>SUMIF($BA$1387:$BA$1445,$BA672,Y$1387:Y$1445)</f>
        <v>14628</v>
      </c>
      <c r="Z672" s="1"/>
      <c r="AA672" s="1"/>
      <c r="AB672" s="1"/>
      <c r="AC672" s="1"/>
      <c r="AD672" s="1"/>
      <c r="AE672" s="1"/>
      <c r="AF672" s="1">
        <f>SUMIF($BA$1387:$BA$1445,$BA672,AF$1387:AF$1445)</f>
        <v>69</v>
      </c>
      <c r="AG672" s="1"/>
      <c r="AJ672" s="1"/>
      <c r="AL672" s="219"/>
      <c r="AM672" s="219"/>
      <c r="AN672" s="219"/>
      <c r="AO672" s="219"/>
      <c r="AP672" s="219"/>
      <c r="AQ672" s="219"/>
      <c r="AR672" s="219"/>
      <c r="AS672" s="219"/>
      <c r="AT672" s="219"/>
      <c r="AU672" s="219"/>
      <c r="AV672" s="219"/>
      <c r="AW672" s="219"/>
      <c r="BA672" s="219">
        <v>20</v>
      </c>
      <c r="BC672" s="98"/>
      <c r="BD672" s="100"/>
      <c r="BE672" s="107"/>
    </row>
    <row r="673" spans="1:57" s="182" customFormat="1">
      <c r="A673" s="182" t="s">
        <v>1408</v>
      </c>
      <c r="B673" s="182" t="s">
        <v>3094</v>
      </c>
      <c r="C673" s="1">
        <f t="shared" si="694"/>
        <v>895929</v>
      </c>
      <c r="D673" s="182">
        <v>42</v>
      </c>
      <c r="E673" s="1">
        <v>27</v>
      </c>
      <c r="F673" s="1"/>
      <c r="G673" s="1">
        <v>15</v>
      </c>
      <c r="I673" s="219"/>
      <c r="J673" s="219"/>
      <c r="K673" s="7">
        <f>IF(W673&gt;0,RANK(W673,(W673:Y673,Z673:AN673)),0)</f>
        <v>1</v>
      </c>
      <c r="L673" s="7">
        <f>IF(X673&gt;0,RANK(X673,(W673:Y673,Z673:AN673)),0)</f>
        <v>0</v>
      </c>
      <c r="M673" s="7">
        <f>IF(Y673&gt;0,RANK(Y673,(W673:Y673,Z673:AN673)),0)</f>
        <v>2</v>
      </c>
      <c r="N673" s="7">
        <f>IF(Z673&gt;0,RANK(Z673,(W673:Y673,Z673:AN673)),0)</f>
        <v>0</v>
      </c>
      <c r="O673" s="1">
        <f t="shared" si="710"/>
        <v>238189</v>
      </c>
      <c r="P673" s="2">
        <f t="shared" si="711"/>
        <v>0.26585700429386705</v>
      </c>
      <c r="Q673" s="1"/>
      <c r="R673" s="2">
        <f t="shared" si="712"/>
        <v>0.63202218032902158</v>
      </c>
      <c r="S673" s="2">
        <f t="shared" si="713"/>
        <v>0</v>
      </c>
      <c r="T673" s="2">
        <f t="shared" si="714"/>
        <v>0.36616517603515458</v>
      </c>
      <c r="U673" s="2">
        <f t="shared" si="715"/>
        <v>0</v>
      </c>
      <c r="V673" s="2">
        <f t="shared" si="716"/>
        <v>1.8126436358238407E-3</v>
      </c>
      <c r="W673" s="1">
        <f>SUM(W653:W672)</f>
        <v>566247</v>
      </c>
      <c r="X673" s="1"/>
      <c r="Y673" s="1">
        <f>SUM(Y653:Y672)</f>
        <v>328058</v>
      </c>
      <c r="Z673" s="1"/>
      <c r="AA673" s="1"/>
      <c r="AB673" s="1"/>
      <c r="AC673" s="1"/>
      <c r="AD673" s="1"/>
      <c r="AE673" s="1"/>
      <c r="AF673" s="1">
        <f>SUM(AF653:AF672)</f>
        <v>1624</v>
      </c>
      <c r="AG673" s="1"/>
      <c r="AJ673" s="1"/>
      <c r="AP673" s="219"/>
      <c r="AQ673" s="219"/>
      <c r="AR673" s="219"/>
      <c r="AS673" s="219"/>
      <c r="AT673" s="219"/>
      <c r="AU673" s="219"/>
      <c r="AV673" s="219"/>
      <c r="AW673" s="219"/>
      <c r="BA673" s="219"/>
      <c r="BC673" s="98"/>
      <c r="BD673" s="100"/>
      <c r="BE673" s="107"/>
    </row>
    <row r="674" spans="1:57" s="182" customFormat="1">
      <c r="E674" s="1"/>
      <c r="G674" s="1"/>
      <c r="O674" s="1"/>
      <c r="P674" s="2"/>
      <c r="Q674" s="1"/>
      <c r="W674" s="1"/>
      <c r="X674" s="1"/>
      <c r="Y674" s="1"/>
      <c r="Z674" s="1"/>
      <c r="AA674" s="1"/>
      <c r="AB674" s="1"/>
      <c r="AC674" s="1"/>
      <c r="AD674" s="1"/>
      <c r="AE674" s="1"/>
      <c r="AF674" s="1"/>
      <c r="AG674" s="1"/>
      <c r="AJ674" s="1"/>
      <c r="AP674" s="219"/>
      <c r="AQ674" s="219"/>
      <c r="AR674" s="219"/>
      <c r="AS674" s="219"/>
      <c r="AT674" s="219"/>
      <c r="AU674" s="219"/>
      <c r="AV674" s="219"/>
      <c r="AW674" s="219"/>
      <c r="BA674" s="219"/>
      <c r="BC674" s="98"/>
      <c r="BD674" s="100"/>
      <c r="BE674" s="107"/>
    </row>
    <row r="675" spans="1:57" s="182" customFormat="1">
      <c r="A675" s="48" t="s">
        <v>3595</v>
      </c>
      <c r="O675" s="1"/>
      <c r="P675" s="2"/>
      <c r="Q675" s="1"/>
      <c r="W675" s="1"/>
      <c r="X675" s="1"/>
      <c r="Y675" s="1"/>
      <c r="Z675" s="1"/>
      <c r="AA675" s="1"/>
      <c r="AB675" s="1"/>
      <c r="AC675" s="1"/>
      <c r="AD675" s="1"/>
      <c r="AE675" s="1"/>
      <c r="AF675" s="1"/>
      <c r="AG675" s="1"/>
      <c r="AJ675" s="1"/>
      <c r="AP675" s="219"/>
      <c r="AQ675" s="219"/>
      <c r="AR675" s="219"/>
      <c r="AS675" s="219"/>
      <c r="AT675" s="219"/>
      <c r="AU675" s="219"/>
      <c r="AV675" s="219"/>
      <c r="AW675" s="219"/>
      <c r="BC675" s="98"/>
      <c r="BD675" s="100"/>
      <c r="BE675" s="107"/>
    </row>
    <row r="676" spans="1:57" s="182" customFormat="1">
      <c r="A676" s="182" t="s">
        <v>3596</v>
      </c>
      <c r="B676" s="182" t="s">
        <v>3087</v>
      </c>
      <c r="C676" s="1">
        <f t="shared" ref="C676:C678" si="717">SUM(W676:AN676)</f>
        <v>66829</v>
      </c>
      <c r="D676" s="220">
        <v>8</v>
      </c>
      <c r="E676" s="1">
        <f t="shared" ref="E676:E677" si="718">ROUND(W676/($W676+$Y676)*$D676,0)</f>
        <v>4</v>
      </c>
      <c r="F676" s="1"/>
      <c r="G676" s="1">
        <f t="shared" ref="G676:G677" si="719">ROUND(Y676/($W676+$Y676)*$D676,0)</f>
        <v>4</v>
      </c>
      <c r="H676" s="220"/>
      <c r="I676" s="220"/>
      <c r="J676" s="220"/>
      <c r="K676" s="7">
        <f>IF(W676&gt;0,RANK(W676,(W676:Y676,Z676:AN676)),0)</f>
        <v>2</v>
      </c>
      <c r="L676" s="7">
        <f>IF(X676&gt;0,RANK(X676,(W676:Y676,Z676:AN676)),0)</f>
        <v>0</v>
      </c>
      <c r="M676" s="7">
        <f>IF(Y676&gt;0,RANK(Y676,(W676:Y676,Z676:AN676)),0)</f>
        <v>1</v>
      </c>
      <c r="N676" s="7">
        <f>IF(Z676&gt;0,RANK(Z676,(W676:Y676,Z676:AN676)),0)</f>
        <v>0</v>
      </c>
      <c r="O676" s="1">
        <f t="shared" ref="O676:O677" si="720">MAX(W676:AD676)-LARGE(W676:AD676,2)</f>
        <v>7809</v>
      </c>
      <c r="P676" s="2">
        <f t="shared" ref="P676:P677" si="721">O676/C676</f>
        <v>0.11685046910772269</v>
      </c>
      <c r="Q676" s="1"/>
      <c r="R676" s="2">
        <f t="shared" ref="R676:R677" si="722">IF($C676=0,"-",W676/$C676)</f>
        <v>0.44157476544613866</v>
      </c>
      <c r="S676" s="2">
        <f t="shared" ref="S676:S677" si="723">IF($C676=0,"-",X676/$C676)</f>
        <v>0</v>
      </c>
      <c r="T676" s="2">
        <f t="shared" ref="T676:T677" si="724">IF($C676=0,"-",Y676/$C676)</f>
        <v>0.55842523455386139</v>
      </c>
      <c r="U676" s="2">
        <f t="shared" ref="U676:U677" si="725">IF($C676=0,"-",Z676/$C676)</f>
        <v>0</v>
      </c>
      <c r="V676" s="2">
        <f t="shared" ref="V676:V677" si="726">IF(C676=0,"-",(1-R676-S676-T676-U676))</f>
        <v>0</v>
      </c>
      <c r="W676" s="1">
        <f>SUMIF(County!$AU$1187:$AU$1242,"W",County!P$1187:P$1242)</f>
        <v>29510</v>
      </c>
      <c r="X676" s="1"/>
      <c r="Y676" s="1">
        <f>SUMIF(County!$AU$1187:$AU$1242,"W",County!R$1187:R$1242)</f>
        <v>37319</v>
      </c>
      <c r="Z676" s="1"/>
      <c r="AA676" s="1"/>
      <c r="AB676" s="1"/>
      <c r="AC676" s="1"/>
      <c r="AD676" s="1"/>
      <c r="AE676" s="1"/>
      <c r="AF676" s="1"/>
      <c r="AG676" s="1"/>
      <c r="AJ676" s="1"/>
      <c r="AP676" s="219"/>
      <c r="AQ676" s="219"/>
      <c r="AR676" s="219"/>
      <c r="AS676" s="219"/>
      <c r="AT676" s="219"/>
      <c r="AU676" s="219"/>
      <c r="AV676" s="219"/>
      <c r="AW676" s="219"/>
      <c r="BC676" s="98"/>
      <c r="BD676" s="100"/>
      <c r="BE676" s="107"/>
    </row>
    <row r="677" spans="1:57" s="182" customFormat="1">
      <c r="A677" s="182" t="s">
        <v>3597</v>
      </c>
      <c r="B677" s="182" t="s">
        <v>3087</v>
      </c>
      <c r="C677" s="1">
        <f t="shared" si="717"/>
        <v>54132</v>
      </c>
      <c r="D677" s="220">
        <v>7</v>
      </c>
      <c r="E677" s="1">
        <f t="shared" si="718"/>
        <v>3</v>
      </c>
      <c r="F677" s="1"/>
      <c r="G677" s="1">
        <f t="shared" si="719"/>
        <v>4</v>
      </c>
      <c r="H677" s="220"/>
      <c r="I677" s="220"/>
      <c r="J677" s="220"/>
      <c r="K677" s="7">
        <f>IF(W677&gt;0,RANK(W677,(W677:Y677,Z677:AN677)),0)</f>
        <v>2</v>
      </c>
      <c r="L677" s="7">
        <f>IF(X677&gt;0,RANK(X677,(W677:Y677,Z677:AN677)),0)</f>
        <v>0</v>
      </c>
      <c r="M677" s="7">
        <f>IF(Y677&gt;0,RANK(Y677,(W677:Y677,Z677:AN677)),0)</f>
        <v>1</v>
      </c>
      <c r="N677" s="7">
        <f>IF(Z677&gt;0,RANK(Z677,(W677:Y677,Z677:AN677)),0)</f>
        <v>0</v>
      </c>
      <c r="O677" s="1">
        <f t="shared" si="720"/>
        <v>1542</v>
      </c>
      <c r="P677" s="2">
        <f t="shared" si="721"/>
        <v>2.8485923298603413E-2</v>
      </c>
      <c r="Q677" s="1"/>
      <c r="R677" s="2">
        <f t="shared" si="722"/>
        <v>0.48575703835069828</v>
      </c>
      <c r="S677" s="2">
        <f t="shared" si="723"/>
        <v>0</v>
      </c>
      <c r="T677" s="2">
        <f t="shared" si="724"/>
        <v>0.51424296164930172</v>
      </c>
      <c r="U677" s="2">
        <f t="shared" si="725"/>
        <v>0</v>
      </c>
      <c r="V677" s="2">
        <f t="shared" si="726"/>
        <v>0</v>
      </c>
      <c r="W677" s="1">
        <f>SUMIF(County!$AU$1187:$AU$1242,"E",County!P$1187:P$1242)</f>
        <v>26295</v>
      </c>
      <c r="X677" s="1"/>
      <c r="Y677" s="1">
        <f>SUMIF(County!$AU$1187:$AU$1242,"E",County!R$1187:R$1242)</f>
        <v>27837</v>
      </c>
      <c r="Z677" s="1"/>
      <c r="AA677" s="1"/>
      <c r="AB677" s="1"/>
      <c r="AC677" s="1"/>
      <c r="AD677" s="1"/>
      <c r="AE677" s="1"/>
      <c r="AF677" s="1"/>
      <c r="AG677" s="1"/>
      <c r="AJ677" s="1"/>
      <c r="AP677" s="219"/>
      <c r="AQ677" s="219"/>
      <c r="AR677" s="219"/>
      <c r="AS677" s="219"/>
      <c r="AT677" s="219"/>
      <c r="AU677" s="219"/>
      <c r="AV677" s="219"/>
      <c r="AW677" s="219"/>
      <c r="BC677" s="98"/>
      <c r="BD677" s="100"/>
      <c r="BE677" s="107"/>
    </row>
    <row r="678" spans="1:57">
      <c r="A678" t="s">
        <v>432</v>
      </c>
      <c r="B678" t="s">
        <v>3087</v>
      </c>
      <c r="C678" s="1">
        <f t="shared" si="717"/>
        <v>120961</v>
      </c>
      <c r="D678">
        <v>6</v>
      </c>
      <c r="E678" s="1">
        <f t="shared" ref="E678" si="727">ROUND(W678/($W678+$Y678)*$D678,0)</f>
        <v>3</v>
      </c>
      <c r="F678" s="1"/>
      <c r="G678" s="1">
        <f t="shared" ref="G678" si="728">ROUND(Y678/($W678+$Y678)*$D678,0)</f>
        <v>3</v>
      </c>
      <c r="H678" s="220"/>
      <c r="I678" s="220"/>
      <c r="J678" s="220"/>
      <c r="K678" s="7">
        <f>IF(W678&gt;0,RANK(W678,(W678:Y678,Z678:AN678)),0)</f>
        <v>2</v>
      </c>
      <c r="L678" s="7">
        <f>IF(X678&gt;0,RANK(X678,(W678:Y678,Z678:AN678)),0)</f>
        <v>0</v>
      </c>
      <c r="M678" s="7">
        <f>IF(Y678&gt;0,RANK(Y678,(W678:Y678,Z678:AN678)),0)</f>
        <v>1</v>
      </c>
      <c r="N678" s="7">
        <f>IF(Z678&gt;0,RANK(Z678,(W678:Y678,Z678:AN678)),0)</f>
        <v>0</v>
      </c>
      <c r="O678" s="1">
        <f t="shared" ref="O678" si="729">MAX(W678:AD678)-LARGE(W678:AD678,2)</f>
        <v>9351</v>
      </c>
      <c r="P678" s="2">
        <f t="shared" ref="P678" si="730">O678/C678</f>
        <v>7.7305908515967955E-2</v>
      </c>
      <c r="R678" s="2">
        <f t="shared" ref="R678" si="731">IF($C678=0,"-",W678/$C678)</f>
        <v>0.46134704574201602</v>
      </c>
      <c r="S678" s="2">
        <f t="shared" ref="S678" si="732">IF($C678=0,"-",X678/$C678)</f>
        <v>0</v>
      </c>
      <c r="T678" s="2">
        <f t="shared" ref="T678" si="733">IF($C678=0,"-",Y678/$C678)</f>
        <v>0.53865295425798398</v>
      </c>
      <c r="U678" s="2">
        <f t="shared" ref="U678" si="734">IF($C678=0,"-",Z678/$C678)</f>
        <v>0</v>
      </c>
      <c r="V678" s="2">
        <f t="shared" ref="V678" si="735">IF(C678=0,"-",(1-R678-S678-T678-U678))</f>
        <v>0</v>
      </c>
      <c r="W678" s="1">
        <f>W676+W677</f>
        <v>55805</v>
      </c>
      <c r="Y678" s="1">
        <f>Y676+Y677</f>
        <v>65156</v>
      </c>
      <c r="AP678" s="219"/>
      <c r="AQ678" s="219"/>
      <c r="AR678" s="219"/>
      <c r="AS678" s="219"/>
      <c r="AT678" s="219"/>
      <c r="AU678" s="219"/>
      <c r="AV678" s="219"/>
      <c r="AW678" s="219"/>
      <c r="BD678" s="100"/>
    </row>
    <row r="679" spans="1:57" s="226" customFormat="1">
      <c r="C679" s="1"/>
      <c r="E679" s="1"/>
      <c r="F679" s="1"/>
      <c r="G679" s="1"/>
      <c r="K679" s="7"/>
      <c r="L679" s="7"/>
      <c r="M679" s="7"/>
      <c r="N679" s="7"/>
      <c r="O679" s="1"/>
      <c r="P679" s="2"/>
      <c r="Q679" s="1"/>
      <c r="R679" s="2"/>
      <c r="S679" s="2"/>
      <c r="T679" s="2"/>
      <c r="U679" s="2"/>
      <c r="V679" s="2"/>
      <c r="W679" s="1"/>
      <c r="X679" s="1"/>
      <c r="Y679" s="1"/>
      <c r="Z679" s="1"/>
      <c r="AA679" s="1"/>
      <c r="AB679" s="1"/>
      <c r="AC679" s="1"/>
      <c r="AD679" s="1"/>
      <c r="AE679" s="1"/>
      <c r="AF679" s="1"/>
      <c r="AG679" s="1"/>
      <c r="AJ679" s="1"/>
      <c r="BC679" s="98"/>
      <c r="BD679" s="100"/>
      <c r="BE679" s="107"/>
    </row>
    <row r="680" spans="1:57" s="226" customFormat="1">
      <c r="A680" s="48" t="s">
        <v>3392</v>
      </c>
      <c r="C680" s="1"/>
      <c r="E680" s="1"/>
      <c r="F680" s="1"/>
      <c r="G680" s="1"/>
      <c r="K680" s="7"/>
      <c r="L680" s="7"/>
      <c r="M680" s="7"/>
      <c r="N680" s="7"/>
      <c r="O680" s="1"/>
      <c r="P680" s="2"/>
      <c r="Q680" s="1"/>
      <c r="R680" s="2"/>
      <c r="S680" s="2"/>
      <c r="T680" s="2"/>
      <c r="U680" s="2"/>
      <c r="V680" s="2"/>
      <c r="W680" s="1"/>
      <c r="X680" s="1"/>
      <c r="Y680" s="1"/>
      <c r="Z680" s="1"/>
      <c r="AA680" s="1"/>
      <c r="AB680" s="1"/>
      <c r="AC680" s="1"/>
      <c r="AD680" s="1"/>
      <c r="AE680" s="1"/>
      <c r="AF680" s="1"/>
      <c r="AG680" s="1"/>
      <c r="AJ680" s="1"/>
      <c r="BC680" s="98"/>
      <c r="BD680" s="100"/>
      <c r="BE680" s="107"/>
    </row>
    <row r="681" spans="1:57" s="226" customFormat="1">
      <c r="A681" s="226" t="s">
        <v>3682</v>
      </c>
      <c r="B681" s="226" t="s">
        <v>3215</v>
      </c>
      <c r="C681" s="1">
        <f t="shared" ref="C681:C688" si="736">SUM(W681:AN681)</f>
        <v>13808</v>
      </c>
      <c r="D681" s="226">
        <v>8</v>
      </c>
      <c r="E681" s="1">
        <f t="shared" ref="E681:E689" si="737">ROUND(W681/($W681+$Y681)*$D681,0)</f>
        <v>4</v>
      </c>
      <c r="F681" s="1"/>
      <c r="G681" s="1">
        <f t="shared" ref="G681:G689" si="738">ROUND(Y681/($W681+$Y681)*$D681,0)</f>
        <v>4</v>
      </c>
      <c r="K681" s="7">
        <f>IF(W681&gt;0,RANK(W681,(W681:Y681,Z681:AN681)),0)</f>
        <v>1</v>
      </c>
      <c r="L681" s="7">
        <f>IF(X681&gt;0,RANK(X681,(W681:Y681,Z681:AN681)),0)</f>
        <v>0</v>
      </c>
      <c r="M681" s="7">
        <f>IF(Y681&gt;0,RANK(Y681,(W681:Y681,Z681:AN681)),0)</f>
        <v>2</v>
      </c>
      <c r="N681" s="7">
        <f>IF(Z681&gt;0,RANK(Z681,(W681:Y681,Z681:AN681)),0)</f>
        <v>0</v>
      </c>
      <c r="O681" s="1">
        <f t="shared" ref="O681:O689" si="739">MAX(W681:AD681)-LARGE(W681:AD681,2)</f>
        <v>438</v>
      </c>
      <c r="P681" s="2">
        <f t="shared" ref="P681:P689" si="740">O681/C681</f>
        <v>3.1720741599073003E-2</v>
      </c>
      <c r="Q681" s="1"/>
      <c r="R681" s="2">
        <f t="shared" ref="R681:R689" si="741">IF($C681=0,"-",W681/$C681)</f>
        <v>0.51455677867902661</v>
      </c>
      <c r="S681" s="2">
        <f t="shared" ref="S681:S689" si="742">IF($C681=0,"-",X681/$C681)</f>
        <v>0</v>
      </c>
      <c r="T681" s="2">
        <f t="shared" ref="T681:T689" si="743">IF($C681=0,"-",Y681/$C681)</f>
        <v>0.48283603707995365</v>
      </c>
      <c r="U681" s="2">
        <f t="shared" ref="U681:U689" si="744">IF($C681=0,"-",Z681/$C681)</f>
        <v>0</v>
      </c>
      <c r="V681" s="2">
        <f t="shared" ref="V681:V689" si="745">IF(C681=0,"-",(1-R681-S681-T681-U681))</f>
        <v>2.6071842410197443E-3</v>
      </c>
      <c r="W681" s="1">
        <v>7105</v>
      </c>
      <c r="X681" s="1"/>
      <c r="Y681" s="1">
        <v>6667</v>
      </c>
      <c r="Z681" s="1"/>
      <c r="AA681" s="1"/>
      <c r="AB681" s="1"/>
      <c r="AC681" s="1"/>
      <c r="AD681" s="1"/>
      <c r="AE681" s="1"/>
      <c r="AF681" s="1"/>
      <c r="AG681" s="1"/>
      <c r="AJ681" s="1">
        <v>36</v>
      </c>
      <c r="BC681" s="98"/>
      <c r="BD681" s="100"/>
      <c r="BE681" s="107"/>
    </row>
    <row r="682" spans="1:57" s="226" customFormat="1">
      <c r="A682" s="226" t="s">
        <v>3683</v>
      </c>
      <c r="B682" s="226" t="s">
        <v>3215</v>
      </c>
      <c r="C682" s="1">
        <f t="shared" si="736"/>
        <v>11989</v>
      </c>
      <c r="D682" s="226">
        <v>6</v>
      </c>
      <c r="E682" s="1">
        <f t="shared" si="737"/>
        <v>3</v>
      </c>
      <c r="F682" s="1"/>
      <c r="G682" s="1">
        <f t="shared" si="738"/>
        <v>3</v>
      </c>
      <c r="K682" s="7">
        <f>IF(W682&gt;0,RANK(W682,(W682:Y682,Z682:AN682)),0)</f>
        <v>1</v>
      </c>
      <c r="L682" s="7">
        <f>IF(X682&gt;0,RANK(X682,(W682:Y682,Z682:AN682)),0)</f>
        <v>0</v>
      </c>
      <c r="M682" s="7">
        <f>IF(Y682&gt;0,RANK(Y682,(W682:Y682,Z682:AN682)),0)</f>
        <v>2</v>
      </c>
      <c r="N682" s="7">
        <f>IF(Z682&gt;0,RANK(Z682,(W682:Y682,Z682:AN682)),0)</f>
        <v>0</v>
      </c>
      <c r="O682" s="1">
        <f t="shared" si="739"/>
        <v>1987</v>
      </c>
      <c r="P682" s="2">
        <f t="shared" si="740"/>
        <v>0.16573525731920927</v>
      </c>
      <c r="Q682" s="1"/>
      <c r="R682" s="2">
        <f t="shared" si="741"/>
        <v>0.58128284260572194</v>
      </c>
      <c r="S682" s="2">
        <f t="shared" si="742"/>
        <v>0</v>
      </c>
      <c r="T682" s="2">
        <f t="shared" si="743"/>
        <v>0.41554758528651264</v>
      </c>
      <c r="U682" s="2">
        <f t="shared" si="744"/>
        <v>0</v>
      </c>
      <c r="V682" s="2">
        <f t="shared" si="745"/>
        <v>3.1695721077654171E-3</v>
      </c>
      <c r="W682" s="1">
        <v>6969</v>
      </c>
      <c r="X682" s="1"/>
      <c r="Y682" s="1">
        <v>4982</v>
      </c>
      <c r="Z682" s="1"/>
      <c r="AA682" s="1"/>
      <c r="AB682" s="1"/>
      <c r="AC682" s="1"/>
      <c r="AD682" s="1"/>
      <c r="AE682" s="1"/>
      <c r="AF682" s="1"/>
      <c r="AG682" s="1"/>
      <c r="AJ682" s="1">
        <v>38</v>
      </c>
      <c r="BC682" s="98"/>
      <c r="BD682" s="100"/>
      <c r="BE682" s="107"/>
    </row>
    <row r="683" spans="1:57" s="226" customFormat="1">
      <c r="A683" s="226" t="s">
        <v>3684</v>
      </c>
      <c r="B683" s="226" t="s">
        <v>3215</v>
      </c>
      <c r="C683" s="1">
        <f t="shared" si="736"/>
        <v>11585</v>
      </c>
      <c r="D683" s="226">
        <v>4</v>
      </c>
      <c r="E683" s="1">
        <f t="shared" si="737"/>
        <v>3</v>
      </c>
      <c r="F683" s="1"/>
      <c r="G683" s="1">
        <f t="shared" si="738"/>
        <v>1</v>
      </c>
      <c r="K683" s="7">
        <f>IF(W683&gt;0,RANK(W683,(W683:Y683,Z683:AN683)),0)</f>
        <v>1</v>
      </c>
      <c r="L683" s="7">
        <f>IF(X683&gt;0,RANK(X683,(W683:Y683,Z683:AN683)),0)</f>
        <v>0</v>
      </c>
      <c r="M683" s="7">
        <f>IF(Y683&gt;0,RANK(Y683,(W683:Y683,Z683:AN683)),0)</f>
        <v>2</v>
      </c>
      <c r="N683" s="7">
        <f>IF(Z683&gt;0,RANK(Z683,(W683:Y683,Z683:AN683)),0)</f>
        <v>0</v>
      </c>
      <c r="O683" s="1">
        <f t="shared" si="739"/>
        <v>4056</v>
      </c>
      <c r="P683" s="2">
        <f t="shared" si="740"/>
        <v>0.35010789814415194</v>
      </c>
      <c r="Q683" s="1"/>
      <c r="R683" s="2">
        <f t="shared" si="741"/>
        <v>0.67293914544669831</v>
      </c>
      <c r="S683" s="2">
        <f t="shared" si="742"/>
        <v>0</v>
      </c>
      <c r="T683" s="2">
        <f t="shared" si="743"/>
        <v>0.32283124730254642</v>
      </c>
      <c r="U683" s="2">
        <f t="shared" si="744"/>
        <v>0</v>
      </c>
      <c r="V683" s="2">
        <f t="shared" si="745"/>
        <v>4.229607250755274E-3</v>
      </c>
      <c r="W683" s="1">
        <v>7796</v>
      </c>
      <c r="X683" s="1"/>
      <c r="Y683" s="1">
        <v>3740</v>
      </c>
      <c r="Z683" s="1"/>
      <c r="AA683" s="1"/>
      <c r="AB683" s="1"/>
      <c r="AC683" s="1"/>
      <c r="AD683" s="1"/>
      <c r="AE683" s="1"/>
      <c r="AF683" s="1"/>
      <c r="AG683" s="1"/>
      <c r="AJ683" s="1">
        <v>49</v>
      </c>
      <c r="BC683" s="98"/>
      <c r="BD683" s="100"/>
      <c r="BE683" s="107"/>
    </row>
    <row r="684" spans="1:57" s="226" customFormat="1">
      <c r="A684" s="226" t="s">
        <v>3685</v>
      </c>
      <c r="B684" s="226" t="s">
        <v>3215</v>
      </c>
      <c r="C684" s="1">
        <f t="shared" si="736"/>
        <v>11169</v>
      </c>
      <c r="D684" s="226">
        <v>4</v>
      </c>
      <c r="E684" s="1">
        <f t="shared" si="737"/>
        <v>2</v>
      </c>
      <c r="F684" s="1"/>
      <c r="G684" s="1">
        <f t="shared" si="738"/>
        <v>2</v>
      </c>
      <c r="K684" s="7">
        <f>IF(W684&gt;0,RANK(W684,(W684:Y684,Z684:AN684)),0)</f>
        <v>1</v>
      </c>
      <c r="L684" s="7">
        <f>IF(X684&gt;0,RANK(X684,(W684:Y684,Z684:AN684)),0)</f>
        <v>0</v>
      </c>
      <c r="M684" s="7">
        <f>IF(Y684&gt;0,RANK(Y684,(W684:Y684,Z684:AN684)),0)</f>
        <v>2</v>
      </c>
      <c r="N684" s="7">
        <f>IF(Z684&gt;0,RANK(Z684,(W684:Y684,Z684:AN684)),0)</f>
        <v>0</v>
      </c>
      <c r="O684" s="1">
        <f t="shared" si="739"/>
        <v>2331</v>
      </c>
      <c r="P684" s="2">
        <f t="shared" si="740"/>
        <v>0.20870265914585012</v>
      </c>
      <c r="Q684" s="1"/>
      <c r="R684" s="2">
        <f t="shared" si="741"/>
        <v>0.60148625660309785</v>
      </c>
      <c r="S684" s="2">
        <f t="shared" si="742"/>
        <v>0</v>
      </c>
      <c r="T684" s="2">
        <f t="shared" si="743"/>
        <v>0.39278359745724772</v>
      </c>
      <c r="U684" s="2">
        <f t="shared" si="744"/>
        <v>0</v>
      </c>
      <c r="V684" s="2">
        <f t="shared" si="745"/>
        <v>5.7301459396544296E-3</v>
      </c>
      <c r="W684" s="1">
        <v>6718</v>
      </c>
      <c r="X684" s="1"/>
      <c r="Y684" s="1">
        <v>4387</v>
      </c>
      <c r="Z684" s="1"/>
      <c r="AA684" s="1"/>
      <c r="AB684" s="1"/>
      <c r="AC684" s="1"/>
      <c r="AD684" s="1"/>
      <c r="AE684" s="1"/>
      <c r="AF684" s="1"/>
      <c r="AG684" s="1"/>
      <c r="AJ684" s="1">
        <v>64</v>
      </c>
      <c r="BC684" s="98"/>
      <c r="BD684" s="100"/>
      <c r="BE684" s="107"/>
    </row>
    <row r="685" spans="1:57" s="226" customFormat="1">
      <c r="A685" s="226" t="s">
        <v>3686</v>
      </c>
      <c r="B685" s="226" t="s">
        <v>3215</v>
      </c>
      <c r="C685" s="1">
        <f t="shared" si="736"/>
        <v>10367</v>
      </c>
      <c r="D685" s="226">
        <v>4</v>
      </c>
      <c r="E685" s="1">
        <f t="shared" si="737"/>
        <v>3</v>
      </c>
      <c r="F685" s="1"/>
      <c r="G685" s="1">
        <f t="shared" si="738"/>
        <v>1</v>
      </c>
      <c r="K685" s="7">
        <f>IF(W685&gt;0,RANK(W685,(W685:Y685,Z685:AN685)),0)</f>
        <v>1</v>
      </c>
      <c r="L685" s="7">
        <f>IF(X685&gt;0,RANK(X685,(W685:Y685,Z685:AN685)),0)</f>
        <v>0</v>
      </c>
      <c r="M685" s="7">
        <f>IF(Y685&gt;0,RANK(Y685,(W685:Y685,Z685:AN685)),0)</f>
        <v>2</v>
      </c>
      <c r="N685" s="7">
        <f>IF(Z685&gt;0,RANK(Z685,(W685:Y685,Z685:AN685)),0)</f>
        <v>0</v>
      </c>
      <c r="O685" s="1">
        <f t="shared" si="739"/>
        <v>3320</v>
      </c>
      <c r="P685" s="2">
        <f t="shared" si="740"/>
        <v>0.32024693739751131</v>
      </c>
      <c r="Q685" s="1"/>
      <c r="R685" s="2">
        <f t="shared" si="741"/>
        <v>0.65747082087392683</v>
      </c>
      <c r="S685" s="2">
        <f t="shared" si="742"/>
        <v>0</v>
      </c>
      <c r="T685" s="2">
        <f t="shared" si="743"/>
        <v>0.33722388347641558</v>
      </c>
      <c r="U685" s="2">
        <f t="shared" si="744"/>
        <v>0</v>
      </c>
      <c r="V685" s="2">
        <f t="shared" si="745"/>
        <v>5.3052956496575931E-3</v>
      </c>
      <c r="W685" s="1">
        <v>6816</v>
      </c>
      <c r="X685" s="1"/>
      <c r="Y685" s="1">
        <v>3496</v>
      </c>
      <c r="Z685" s="1"/>
      <c r="AA685" s="1"/>
      <c r="AB685" s="1"/>
      <c r="AC685" s="1"/>
      <c r="AD685" s="1"/>
      <c r="AE685" s="1"/>
      <c r="AF685" s="1"/>
      <c r="AG685" s="1"/>
      <c r="AJ685" s="1">
        <v>55</v>
      </c>
      <c r="BC685" s="98"/>
      <c r="BD685" s="100"/>
      <c r="BE685" s="107"/>
    </row>
    <row r="686" spans="1:57" s="226" customFormat="1">
      <c r="A686" s="226" t="s">
        <v>3687</v>
      </c>
      <c r="B686" s="226" t="s">
        <v>3215</v>
      </c>
      <c r="C686" s="1">
        <f t="shared" si="736"/>
        <v>9640</v>
      </c>
      <c r="D686" s="226">
        <v>4</v>
      </c>
      <c r="E686" s="1">
        <f t="shared" si="737"/>
        <v>3</v>
      </c>
      <c r="F686" s="1"/>
      <c r="G686" s="1">
        <f t="shared" si="738"/>
        <v>1</v>
      </c>
      <c r="K686" s="7">
        <f>IF(W686&gt;0,RANK(W686,(W686:Y686,Z686:AN686)),0)</f>
        <v>1</v>
      </c>
      <c r="L686" s="7">
        <f>IF(X686&gt;0,RANK(X686,(W686:Y686,Z686:AN686)),0)</f>
        <v>0</v>
      </c>
      <c r="M686" s="7">
        <f>IF(Y686&gt;0,RANK(Y686,(W686:Y686,Z686:AN686)),0)</f>
        <v>2</v>
      </c>
      <c r="N686" s="7">
        <f>IF(Z686&gt;0,RANK(Z686,(W686:Y686,Z686:AN686)),0)</f>
        <v>0</v>
      </c>
      <c r="O686" s="1">
        <f t="shared" si="739"/>
        <v>3607</v>
      </c>
      <c r="P686" s="2">
        <f t="shared" si="740"/>
        <v>0.3741701244813278</v>
      </c>
      <c r="Q686" s="1"/>
      <c r="R686" s="2">
        <f t="shared" si="741"/>
        <v>0.68402489626556018</v>
      </c>
      <c r="S686" s="2">
        <f t="shared" si="742"/>
        <v>0</v>
      </c>
      <c r="T686" s="2">
        <f t="shared" si="743"/>
        <v>0.30985477178423237</v>
      </c>
      <c r="U686" s="2">
        <f t="shared" si="744"/>
        <v>0</v>
      </c>
      <c r="V686" s="2">
        <f t="shared" si="745"/>
        <v>6.1203319502074471E-3</v>
      </c>
      <c r="W686" s="1">
        <v>6594</v>
      </c>
      <c r="X686" s="1"/>
      <c r="Y686" s="1">
        <v>2987</v>
      </c>
      <c r="Z686" s="1"/>
      <c r="AA686" s="1"/>
      <c r="AB686" s="1"/>
      <c r="AC686" s="1"/>
      <c r="AD686" s="1"/>
      <c r="AE686" s="1"/>
      <c r="AF686" s="1"/>
      <c r="AG686" s="1"/>
      <c r="AJ686" s="1">
        <v>59</v>
      </c>
      <c r="BC686" s="98"/>
      <c r="BD686" s="100"/>
      <c r="BE686" s="107"/>
    </row>
    <row r="687" spans="1:57" s="226" customFormat="1">
      <c r="A687" s="226" t="s">
        <v>3688</v>
      </c>
      <c r="B687" s="226" t="s">
        <v>3215</v>
      </c>
      <c r="C687" s="1">
        <f t="shared" si="736"/>
        <v>7832</v>
      </c>
      <c r="D687" s="226">
        <v>4</v>
      </c>
      <c r="E687" s="1">
        <f t="shared" si="737"/>
        <v>3</v>
      </c>
      <c r="F687" s="1"/>
      <c r="G687" s="1">
        <f t="shared" si="738"/>
        <v>1</v>
      </c>
      <c r="K687" s="7">
        <f>IF(W687&gt;0,RANK(W687,(W687:Y687,Z687:AN687)),0)</f>
        <v>1</v>
      </c>
      <c r="L687" s="7">
        <f>IF(X687&gt;0,RANK(X687,(W687:Y687,Z687:AN687)),0)</f>
        <v>0</v>
      </c>
      <c r="M687" s="7">
        <f>IF(Y687&gt;0,RANK(Y687,(W687:Y687,Z687:AN687)),0)</f>
        <v>2</v>
      </c>
      <c r="N687" s="7">
        <f>IF(Z687&gt;0,RANK(Z687,(W687:Y687,Z687:AN687)),0)</f>
        <v>0</v>
      </c>
      <c r="O687" s="1">
        <f t="shared" si="739"/>
        <v>1966</v>
      </c>
      <c r="P687" s="2">
        <f t="shared" si="740"/>
        <v>0.25102145045965268</v>
      </c>
      <c r="Q687" s="1"/>
      <c r="R687" s="2">
        <f t="shared" si="741"/>
        <v>0.62308478038815118</v>
      </c>
      <c r="S687" s="2">
        <f t="shared" si="742"/>
        <v>0</v>
      </c>
      <c r="T687" s="2">
        <f t="shared" si="743"/>
        <v>0.37206332992849844</v>
      </c>
      <c r="U687" s="2">
        <f t="shared" si="744"/>
        <v>0</v>
      </c>
      <c r="V687" s="2">
        <f t="shared" si="745"/>
        <v>4.8518896833503744E-3</v>
      </c>
      <c r="W687" s="1">
        <v>4880</v>
      </c>
      <c r="X687" s="1"/>
      <c r="Y687" s="1">
        <v>2914</v>
      </c>
      <c r="Z687" s="1"/>
      <c r="AA687" s="1"/>
      <c r="AB687" s="1"/>
      <c r="AC687" s="1"/>
      <c r="AD687" s="1"/>
      <c r="AE687" s="1"/>
      <c r="AF687" s="1"/>
      <c r="AG687" s="1"/>
      <c r="AJ687" s="1">
        <v>38</v>
      </c>
      <c r="BC687" s="98"/>
      <c r="BD687" s="100"/>
      <c r="BE687" s="107"/>
    </row>
    <row r="688" spans="1:57" s="226" customFormat="1">
      <c r="A688" s="226" t="s">
        <v>3689</v>
      </c>
      <c r="B688" s="226" t="s">
        <v>3215</v>
      </c>
      <c r="C688" s="1">
        <f t="shared" si="736"/>
        <v>12798</v>
      </c>
      <c r="D688" s="226">
        <v>6</v>
      </c>
      <c r="E688" s="1">
        <f t="shared" si="737"/>
        <v>4</v>
      </c>
      <c r="F688" s="1"/>
      <c r="G688" s="1">
        <f t="shared" si="738"/>
        <v>2</v>
      </c>
      <c r="K688" s="7">
        <f>IF(W688&gt;0,RANK(W688,(W688:Y688,Z688:AN688)),0)</f>
        <v>1</v>
      </c>
      <c r="L688" s="7">
        <f>IF(X688&gt;0,RANK(X688,(W688:Y688,Z688:AN688)),0)</f>
        <v>0</v>
      </c>
      <c r="M688" s="7">
        <f>IF(Y688&gt;0,RANK(Y688,(W688:Y688,Z688:AN688)),0)</f>
        <v>2</v>
      </c>
      <c r="N688" s="7">
        <f>IF(Z688&gt;0,RANK(Z688,(W688:Y688,Z688:AN688)),0)</f>
        <v>0</v>
      </c>
      <c r="O688" s="1">
        <f t="shared" si="739"/>
        <v>3176</v>
      </c>
      <c r="P688" s="2">
        <f t="shared" si="740"/>
        <v>0.24816377558993594</v>
      </c>
      <c r="Q688" s="1"/>
      <c r="R688" s="2">
        <f t="shared" si="741"/>
        <v>0.6220503203625567</v>
      </c>
      <c r="S688" s="2">
        <f t="shared" si="742"/>
        <v>0</v>
      </c>
      <c r="T688" s="2">
        <f t="shared" si="743"/>
        <v>0.37388654477262073</v>
      </c>
      <c r="U688" s="2">
        <f t="shared" si="744"/>
        <v>0</v>
      </c>
      <c r="V688" s="2">
        <f t="shared" si="745"/>
        <v>4.0631348648225707E-3</v>
      </c>
      <c r="W688" s="1">
        <v>7961</v>
      </c>
      <c r="X688" s="1"/>
      <c r="Y688" s="1">
        <v>4785</v>
      </c>
      <c r="Z688" s="1"/>
      <c r="AA688" s="1"/>
      <c r="AB688" s="1"/>
      <c r="AC688" s="1"/>
      <c r="AD688" s="1"/>
      <c r="AE688" s="1"/>
      <c r="AF688" s="1"/>
      <c r="AG688" s="1"/>
      <c r="AJ688" s="1">
        <v>52</v>
      </c>
      <c r="BC688" s="98"/>
      <c r="BD688" s="100"/>
      <c r="BE688" s="107"/>
    </row>
    <row r="689" spans="1:60" s="226" customFormat="1">
      <c r="A689" s="226" t="s">
        <v>2465</v>
      </c>
      <c r="B689" s="226" t="s">
        <v>3215</v>
      </c>
      <c r="C689" s="1">
        <f>SUM(C681:C688)</f>
        <v>89188</v>
      </c>
      <c r="D689" s="226">
        <v>20</v>
      </c>
      <c r="E689" s="1">
        <v>12</v>
      </c>
      <c r="F689" s="1"/>
      <c r="G689" s="1">
        <v>8</v>
      </c>
      <c r="K689" s="7">
        <f>IF(W689&gt;0,RANK(W689,(W689:Y689,Z689:AN689)),0)</f>
        <v>1</v>
      </c>
      <c r="L689" s="7">
        <f>IF(X689&gt;0,RANK(X689,(W689:Y689,Z689:AN689)),0)</f>
        <v>0</v>
      </c>
      <c r="M689" s="7">
        <f>IF(Y689&gt;0,RANK(Y689,(W689:Y689,Z689:AN689)),0)</f>
        <v>2</v>
      </c>
      <c r="N689" s="7">
        <f>IF(Z689&gt;0,RANK(Z689,(W689:Y689,Z689:AN689)),0)</f>
        <v>0</v>
      </c>
      <c r="O689" s="1">
        <f t="shared" si="739"/>
        <v>20881</v>
      </c>
      <c r="P689" s="2">
        <f t="shared" si="740"/>
        <v>0.23412342467596536</v>
      </c>
      <c r="Q689" s="1"/>
      <c r="R689" s="2">
        <f t="shared" si="741"/>
        <v>0.6148697134143607</v>
      </c>
      <c r="S689" s="2">
        <f t="shared" si="742"/>
        <v>0</v>
      </c>
      <c r="T689" s="2">
        <f t="shared" si="743"/>
        <v>0.38074628873839528</v>
      </c>
      <c r="U689" s="2">
        <f t="shared" si="744"/>
        <v>0</v>
      </c>
      <c r="V689" s="2">
        <f t="shared" si="745"/>
        <v>4.3839978472440255E-3</v>
      </c>
      <c r="W689" s="1">
        <f>SUM(W681:W688)</f>
        <v>54839</v>
      </c>
      <c r="X689" s="1"/>
      <c r="Y689" s="1">
        <f>SUM(Y681:Y688)</f>
        <v>33958</v>
      </c>
      <c r="Z689" s="1"/>
      <c r="AA689" s="1"/>
      <c r="AB689" s="1"/>
      <c r="AC689" s="1"/>
      <c r="AD689" s="1"/>
      <c r="AE689" s="1"/>
      <c r="AF689" s="1"/>
      <c r="AG689" s="1"/>
      <c r="AJ689" s="1">
        <f>SUM(AJ681:AJ688)</f>
        <v>391</v>
      </c>
      <c r="BC689" s="98"/>
      <c r="BD689" s="100"/>
      <c r="BE689" s="107"/>
    </row>
    <row r="690" spans="1:60">
      <c r="E690" s="1"/>
      <c r="G690" s="1"/>
      <c r="BD690" s="100"/>
    </row>
    <row r="691" spans="1:60">
      <c r="A691" s="48" t="s">
        <v>1956</v>
      </c>
      <c r="C691" s="2"/>
      <c r="D691" s="2"/>
      <c r="E691" s="2"/>
      <c r="F691" s="2"/>
      <c r="G691" s="2"/>
      <c r="H691" s="2"/>
      <c r="I691" s="2"/>
      <c r="J691" s="2"/>
      <c r="K691" s="7"/>
      <c r="L691" s="2"/>
      <c r="M691" s="2"/>
      <c r="N691" s="2"/>
      <c r="R691" s="2"/>
      <c r="S691" s="2"/>
      <c r="T691" s="2"/>
      <c r="U691" s="2"/>
      <c r="V691" s="2"/>
      <c r="AH691" s="1"/>
      <c r="AI691" s="1"/>
      <c r="AK691" s="1"/>
      <c r="AL691" s="1"/>
      <c r="AM691" s="1"/>
      <c r="AN691" s="1"/>
      <c r="AO691" s="1"/>
      <c r="AP691" s="8"/>
      <c r="AQ691" s="8"/>
      <c r="AR691" s="8"/>
      <c r="AS691" s="8"/>
      <c r="AT691" s="2"/>
      <c r="AU691" s="2"/>
      <c r="AV691" s="2"/>
      <c r="AW691" s="2"/>
      <c r="AX691" s="2"/>
      <c r="BD691" s="100"/>
      <c r="BE691" s="106"/>
      <c r="BF691" s="7"/>
      <c r="BG691" s="7"/>
    </row>
    <row r="692" spans="1:60">
      <c r="C692" s="2"/>
      <c r="D692" s="2"/>
      <c r="E692" s="2"/>
      <c r="F692" s="2"/>
      <c r="G692" s="2"/>
      <c r="H692" s="2"/>
      <c r="I692" s="2"/>
      <c r="J692" s="2"/>
      <c r="K692" s="7"/>
      <c r="L692" s="2"/>
      <c r="M692" s="2"/>
      <c r="N692" s="2"/>
      <c r="R692" s="2"/>
      <c r="S692" s="2"/>
      <c r="T692" s="2"/>
      <c r="U692" s="2"/>
      <c r="V692" s="2"/>
      <c r="AH692" s="1"/>
      <c r="AI692" s="1"/>
      <c r="AK692" s="1"/>
      <c r="AL692" s="1"/>
      <c r="AM692" s="1"/>
      <c r="AN692" s="1"/>
      <c r="AO692" s="1"/>
      <c r="AP692" s="8"/>
      <c r="AQ692" s="8"/>
      <c r="AR692" s="8"/>
      <c r="AS692" s="8"/>
      <c r="AT692" s="2"/>
      <c r="AU692" s="2"/>
      <c r="AV692" s="2"/>
      <c r="AW692" s="2"/>
      <c r="AX692" s="2"/>
      <c r="BD692" s="100"/>
      <c r="BE692" s="106"/>
      <c r="BF692" s="7"/>
      <c r="BG692" s="7"/>
    </row>
    <row r="693" spans="1:60">
      <c r="C693" s="2"/>
      <c r="D693" s="2"/>
      <c r="E693" s="2"/>
      <c r="F693" s="2"/>
      <c r="G693" s="2"/>
      <c r="H693" s="2"/>
      <c r="I693" s="2"/>
      <c r="J693" s="2"/>
      <c r="K693" s="7"/>
      <c r="L693" s="2"/>
      <c r="M693" s="2"/>
      <c r="N693" s="2"/>
      <c r="R693" s="2"/>
      <c r="S693" s="2"/>
      <c r="T693" s="2"/>
      <c r="U693" s="2"/>
      <c r="V693" s="2"/>
      <c r="AH693" s="1"/>
      <c r="AI693" s="1"/>
      <c r="AK693" s="1"/>
      <c r="AL693" s="1"/>
      <c r="AM693" s="1"/>
      <c r="AN693" s="1"/>
      <c r="AO693" s="1"/>
      <c r="AP693" s="8"/>
      <c r="AQ693" s="8"/>
      <c r="AR693" s="8"/>
      <c r="AS693" s="8"/>
      <c r="AT693" s="2"/>
      <c r="AU693" s="2"/>
      <c r="AV693" s="2"/>
      <c r="AW693" s="2"/>
      <c r="AX693" s="2"/>
      <c r="BD693" s="100"/>
      <c r="BE693" s="106"/>
      <c r="BF693" s="7"/>
      <c r="BG693" s="7"/>
    </row>
    <row r="694" spans="1:60">
      <c r="A694" s="48" t="s">
        <v>1284</v>
      </c>
      <c r="C694" s="2"/>
      <c r="D694" s="2"/>
      <c r="E694" s="2"/>
      <c r="F694" s="2"/>
      <c r="G694" s="2"/>
      <c r="H694" s="2"/>
      <c r="I694" s="2"/>
      <c r="J694" s="2"/>
      <c r="K694" s="7"/>
      <c r="L694" s="2"/>
      <c r="M694" s="2"/>
      <c r="N694" s="2"/>
      <c r="R694" s="2"/>
      <c r="S694" s="2"/>
      <c r="T694" s="2"/>
      <c r="U694" s="2"/>
      <c r="V694" s="2"/>
      <c r="AH694" s="1"/>
      <c r="AI694" s="1"/>
      <c r="AK694" s="1"/>
      <c r="AL694" s="1"/>
      <c r="AM694" s="1"/>
      <c r="AN694" s="1"/>
      <c r="AO694" s="1"/>
      <c r="AP694" s="8"/>
      <c r="AQ694" s="8"/>
      <c r="AR694" s="8"/>
      <c r="AS694" s="8"/>
      <c r="AT694" s="2"/>
      <c r="AU694" s="2"/>
      <c r="AV694" s="2"/>
      <c r="AW694" s="2"/>
      <c r="AX694" s="2"/>
      <c r="BD694" s="100"/>
      <c r="BE694" s="106"/>
      <c r="BF694" s="7"/>
      <c r="BG694" s="7"/>
    </row>
    <row r="695" spans="1:60">
      <c r="A695" s="9" t="s">
        <v>857</v>
      </c>
      <c r="B695" t="s">
        <v>287</v>
      </c>
      <c r="C695" s="1">
        <f t="shared" ref="C695:C716" si="746">SUM(W695:AN695)</f>
        <v>0</v>
      </c>
      <c r="D695" s="1"/>
      <c r="E695" s="1"/>
      <c r="F695" s="1"/>
      <c r="G695" s="1"/>
      <c r="H695" s="1"/>
      <c r="I695" s="1"/>
      <c r="J695" s="1"/>
      <c r="K695" s="7" t="e">
        <f>RANK(W695,(W695:Y695,Z695:AN695))</f>
        <v>#N/A</v>
      </c>
      <c r="L695" s="7" t="e">
        <f>RANK(X695,(W695:Y695,Z695:AN695))</f>
        <v>#N/A</v>
      </c>
      <c r="M695" s="7">
        <f>IF(Y695&gt;0,RANK(Y695,(W695:Y695,Z695:AN695)),0)</f>
        <v>0</v>
      </c>
      <c r="N695" s="7"/>
      <c r="O695" s="1" t="e">
        <f t="shared" ref="O695:O716" si="747">MAX(W695:AD695)-LARGE(W695:AD695,2)</f>
        <v>#NUM!</v>
      </c>
      <c r="P695" s="2" t="e">
        <f t="shared" ref="P695:P716" si="748">O695/C695</f>
        <v>#NUM!</v>
      </c>
      <c r="Q695" s="2"/>
      <c r="R695" s="2" t="str">
        <f t="shared" ref="R695:R716" si="749">IF($C695=0,"-",W695/$C695)</f>
        <v>-</v>
      </c>
      <c r="S695" s="2" t="str">
        <f t="shared" ref="S695:S716" si="750">IF($C695=0,"-",X695/$C695)</f>
        <v>-</v>
      </c>
      <c r="T695" s="2" t="str">
        <f t="shared" ref="T695:T716" si="751">IF($C695=0,"-",Y695/$C695)</f>
        <v>-</v>
      </c>
      <c r="U695" s="2" t="str">
        <f t="shared" ref="U695:U716" si="752">IF($C695=0,"-",Z695/$C695)</f>
        <v>-</v>
      </c>
      <c r="V695" s="2" t="str">
        <f t="shared" ref="V695:V716" si="753">IF($C695=0,"-",AA695/$C695)</f>
        <v>-</v>
      </c>
      <c r="AH695" s="1"/>
      <c r="AI695" s="1"/>
      <c r="AK695" s="1"/>
      <c r="AL695" s="1"/>
      <c r="AM695" s="1"/>
      <c r="AN695" s="1"/>
      <c r="AO695" s="1"/>
      <c r="AP695" s="8"/>
      <c r="AQ695" s="8"/>
      <c r="AR695" s="8"/>
      <c r="AS695" s="8"/>
      <c r="AT695" s="2"/>
      <c r="AU695" s="2"/>
      <c r="AV695" s="2"/>
      <c r="AW695" s="2"/>
      <c r="AX695" s="2"/>
      <c r="AY695" s="177" t="str">
        <f t="shared" ref="AY695:AY716" si="754">A695&amp;" "&amp;"CD"&amp;BA695</f>
        <v>Blount CD4</v>
      </c>
      <c r="BA695">
        <v>4</v>
      </c>
      <c r="BC695" s="98">
        <v>1</v>
      </c>
      <c r="BD695" s="100"/>
      <c r="BE695">
        <v>1009</v>
      </c>
      <c r="BF695">
        <f t="shared" ref="BF695:BF770" si="755">BE695*100+BA695</f>
        <v>100904</v>
      </c>
      <c r="BH695" t="s">
        <v>3303</v>
      </c>
    </row>
    <row r="696" spans="1:60" s="177" customFormat="1">
      <c r="A696" s="9" t="s">
        <v>857</v>
      </c>
      <c r="B696" s="177" t="s">
        <v>287</v>
      </c>
      <c r="C696" s="1">
        <f>SUM(W696:AN696)</f>
        <v>0</v>
      </c>
      <c r="D696" s="1"/>
      <c r="E696" s="1"/>
      <c r="F696" s="1"/>
      <c r="G696" s="1"/>
      <c r="H696" s="1"/>
      <c r="I696" s="1"/>
      <c r="J696" s="1"/>
      <c r="K696" s="7" t="e">
        <f>RANK(W696,(W696:Y696,Z696:AN696))</f>
        <v>#N/A</v>
      </c>
      <c r="L696" s="7" t="e">
        <f>RANK(X696,(W696:Y696,Z696:AN696))</f>
        <v>#N/A</v>
      </c>
      <c r="M696" s="7">
        <f>IF(Y696&gt;0,RANK(Y696,(W696:Y696,Z696:AN696)),0)</f>
        <v>0</v>
      </c>
      <c r="N696" s="7"/>
      <c r="O696" s="1" t="e">
        <f>MAX(W696:AD696)-LARGE(W696:AD696,2)</f>
        <v>#NUM!</v>
      </c>
      <c r="P696" s="2" t="e">
        <f>O696/C696</f>
        <v>#NUM!</v>
      </c>
      <c r="Q696" s="2"/>
      <c r="R696" s="2" t="str">
        <f>IF($C696=0,"-",W696/$C696)</f>
        <v>-</v>
      </c>
      <c r="S696" s="2" t="str">
        <f>IF($C696=0,"-",X696/$C696)</f>
        <v>-</v>
      </c>
      <c r="T696" s="2" t="str">
        <f>IF($C696=0,"-",Y696/$C696)</f>
        <v>-</v>
      </c>
      <c r="U696" s="2" t="str">
        <f>IF($C696=0,"-",Z696/$C696)</f>
        <v>-</v>
      </c>
      <c r="V696" s="2" t="str">
        <f>IF($C696=0,"-",AA696/$C696)</f>
        <v>-</v>
      </c>
      <c r="W696" s="1"/>
      <c r="X696" s="1"/>
      <c r="Y696" s="1"/>
      <c r="Z696" s="1"/>
      <c r="AA696" s="1"/>
      <c r="AB696" s="1"/>
      <c r="AC696" s="1"/>
      <c r="AD696" s="1"/>
      <c r="AE696" s="1"/>
      <c r="AF696" s="1"/>
      <c r="AG696" s="1"/>
      <c r="AH696" s="1"/>
      <c r="AI696" s="1"/>
      <c r="AJ696" s="1"/>
      <c r="AK696" s="1"/>
      <c r="AL696" s="1"/>
      <c r="AM696" s="1"/>
      <c r="AN696" s="1"/>
      <c r="AO696" s="1"/>
      <c r="AP696" s="8"/>
      <c r="AQ696" s="8"/>
      <c r="AR696" s="8"/>
      <c r="AS696" s="8"/>
      <c r="AT696" s="2"/>
      <c r="AU696" s="2"/>
      <c r="AV696" s="2"/>
      <c r="AW696" s="2"/>
      <c r="AX696" s="2"/>
      <c r="AY696" s="177" t="str">
        <f>A696&amp;" "&amp;"CD"&amp;BA696</f>
        <v>Blount CD6</v>
      </c>
      <c r="BA696" s="177">
        <v>6</v>
      </c>
      <c r="BC696" s="98">
        <v>1</v>
      </c>
      <c r="BD696" s="100"/>
      <c r="BE696" s="177">
        <v>1009</v>
      </c>
      <c r="BF696" s="177">
        <f>BE696*100+BA696</f>
        <v>100906</v>
      </c>
      <c r="BH696" s="177" t="s">
        <v>3303</v>
      </c>
    </row>
    <row r="697" spans="1:60">
      <c r="A697" s="9" t="s">
        <v>857</v>
      </c>
      <c r="B697" t="s">
        <v>287</v>
      </c>
      <c r="C697" s="1">
        <f t="shared" si="746"/>
        <v>0</v>
      </c>
      <c r="D697" s="1"/>
      <c r="E697" s="1"/>
      <c r="F697" s="1"/>
      <c r="G697" s="1"/>
      <c r="H697" s="1"/>
      <c r="I697" s="1"/>
      <c r="J697" s="1"/>
      <c r="K697" s="7" t="e">
        <f>RANK(W697,(W697:Y697,Z697:AN697))</f>
        <v>#N/A</v>
      </c>
      <c r="L697" s="7" t="e">
        <f>RANK(X697,(W697:Y697,Z697:AN697))</f>
        <v>#N/A</v>
      </c>
      <c r="M697" s="7">
        <f>IF(Y697&gt;0,RANK(Y697,(W697:Y697,Z697:AN697)),0)</f>
        <v>0</v>
      </c>
      <c r="N697" s="7"/>
      <c r="O697" s="1" t="e">
        <f t="shared" si="747"/>
        <v>#NUM!</v>
      </c>
      <c r="P697" s="2" t="e">
        <f t="shared" si="748"/>
        <v>#NUM!</v>
      </c>
      <c r="Q697" s="2"/>
      <c r="R697" s="2" t="str">
        <f t="shared" si="749"/>
        <v>-</v>
      </c>
      <c r="S697" s="2" t="str">
        <f t="shared" si="750"/>
        <v>-</v>
      </c>
      <c r="T697" s="2" t="str">
        <f t="shared" si="751"/>
        <v>-</v>
      </c>
      <c r="U697" s="2" t="str">
        <f t="shared" si="752"/>
        <v>-</v>
      </c>
      <c r="V697" s="2" t="str">
        <f t="shared" si="753"/>
        <v>-</v>
      </c>
      <c r="AH697" s="1"/>
      <c r="AI697" s="1"/>
      <c r="AK697" s="1"/>
      <c r="AL697" s="1"/>
      <c r="AM697" s="1"/>
      <c r="AN697" s="1"/>
      <c r="AO697" s="1"/>
      <c r="AP697" s="8"/>
      <c r="AQ697" s="8"/>
      <c r="AR697" s="8"/>
      <c r="AS697" s="8"/>
      <c r="AT697" s="2"/>
      <c r="AU697" s="2"/>
      <c r="AV697" s="2"/>
      <c r="AW697" s="2"/>
      <c r="AX697" s="2"/>
      <c r="AY697" s="177" t="str">
        <f t="shared" si="754"/>
        <v>Blount CD0</v>
      </c>
      <c r="BA697">
        <v>0</v>
      </c>
      <c r="BC697" s="98">
        <v>1</v>
      </c>
      <c r="BD697" s="100"/>
      <c r="BE697" s="177">
        <v>1009</v>
      </c>
      <c r="BF697">
        <f t="shared" si="755"/>
        <v>100900</v>
      </c>
      <c r="BH697" t="s">
        <v>3303</v>
      </c>
    </row>
    <row r="698" spans="1:60">
      <c r="A698" s="9" t="s">
        <v>11</v>
      </c>
      <c r="B698" t="s">
        <v>287</v>
      </c>
      <c r="C698" s="1">
        <f t="shared" si="746"/>
        <v>0</v>
      </c>
      <c r="D698" s="1"/>
      <c r="E698" s="1"/>
      <c r="F698" s="1"/>
      <c r="G698" s="1"/>
      <c r="H698" s="1"/>
      <c r="I698" s="1"/>
      <c r="J698" s="1"/>
      <c r="K698" s="7" t="e">
        <f>RANK(W698,(W698:Y698,Z698:AN698))</f>
        <v>#N/A</v>
      </c>
      <c r="L698" s="7" t="e">
        <f>RANK(X698,(W698:Y698,Z698:AN698))</f>
        <v>#N/A</v>
      </c>
      <c r="M698" s="7">
        <f>IF(Y698&gt;0,RANK(Y698,(W698:Y698,Z698:AN698)),0)</f>
        <v>0</v>
      </c>
      <c r="N698" s="7"/>
      <c r="O698" s="1" t="e">
        <f t="shared" si="747"/>
        <v>#NUM!</v>
      </c>
      <c r="P698" s="2" t="e">
        <f t="shared" si="748"/>
        <v>#NUM!</v>
      </c>
      <c r="Q698" s="2"/>
      <c r="R698" s="2" t="str">
        <f t="shared" si="749"/>
        <v>-</v>
      </c>
      <c r="S698" s="2" t="str">
        <f t="shared" si="750"/>
        <v>-</v>
      </c>
      <c r="T698" s="2" t="str">
        <f t="shared" si="751"/>
        <v>-</v>
      </c>
      <c r="U698" s="2" t="str">
        <f t="shared" si="752"/>
        <v>-</v>
      </c>
      <c r="V698" s="2" t="str">
        <f t="shared" si="753"/>
        <v>-</v>
      </c>
      <c r="AH698" s="1"/>
      <c r="AI698" s="1"/>
      <c r="AK698" s="1"/>
      <c r="AL698" s="1"/>
      <c r="AM698" s="1"/>
      <c r="AN698" s="1"/>
      <c r="AO698" s="1"/>
      <c r="AP698" s="8"/>
      <c r="AQ698" s="8"/>
      <c r="AR698" s="8"/>
      <c r="AS698" s="8"/>
      <c r="AT698" s="2"/>
      <c r="AU698" s="2"/>
      <c r="AV698" s="2"/>
      <c r="AW698" s="2"/>
      <c r="AX698" s="2"/>
      <c r="AY698" s="177" t="str">
        <f t="shared" si="754"/>
        <v>Cherokee CD3</v>
      </c>
      <c r="BA698">
        <v>3</v>
      </c>
      <c r="BC698" s="98">
        <v>1</v>
      </c>
      <c r="BD698" s="100"/>
      <c r="BE698" s="177">
        <v>1019</v>
      </c>
      <c r="BF698">
        <f t="shared" si="755"/>
        <v>101903</v>
      </c>
      <c r="BH698" t="s">
        <v>3303</v>
      </c>
    </row>
    <row r="699" spans="1:60" s="177" customFormat="1">
      <c r="A699" s="9" t="s">
        <v>11</v>
      </c>
      <c r="B699" s="177" t="s">
        <v>287</v>
      </c>
      <c r="C699" s="1">
        <f>SUM(W699:AN699)</f>
        <v>0</v>
      </c>
      <c r="D699" s="1"/>
      <c r="E699" s="1"/>
      <c r="F699" s="1"/>
      <c r="G699" s="1"/>
      <c r="H699" s="1"/>
      <c r="I699" s="1"/>
      <c r="J699" s="1"/>
      <c r="K699" s="7" t="e">
        <f>RANK(W699,(W699:Y699,Z699:AN699))</f>
        <v>#N/A</v>
      </c>
      <c r="L699" s="7" t="e">
        <f>RANK(X699,(W699:Y699,Z699:AN699))</f>
        <v>#N/A</v>
      </c>
      <c r="M699" s="7">
        <f>IF(Y699&gt;0,RANK(Y699,(W699:Y699,Z699:AN699)),0)</f>
        <v>0</v>
      </c>
      <c r="N699" s="7"/>
      <c r="O699" s="1" t="e">
        <f>MAX(W699:AD699)-LARGE(W699:AD699,2)</f>
        <v>#NUM!</v>
      </c>
      <c r="P699" s="2" t="e">
        <f>O699/C699</f>
        <v>#NUM!</v>
      </c>
      <c r="Q699" s="2"/>
      <c r="R699" s="2" t="str">
        <f>IF($C699=0,"-",W699/$C699)</f>
        <v>-</v>
      </c>
      <c r="S699" s="2" t="str">
        <f>IF($C699=0,"-",X699/$C699)</f>
        <v>-</v>
      </c>
      <c r="T699" s="2" t="str">
        <f>IF($C699=0,"-",Y699/$C699)</f>
        <v>-</v>
      </c>
      <c r="U699" s="2" t="str">
        <f>IF($C699=0,"-",Z699/$C699)</f>
        <v>-</v>
      </c>
      <c r="V699" s="2" t="str">
        <f>IF($C699=0,"-",AA699/$C699)</f>
        <v>-</v>
      </c>
      <c r="W699" s="1"/>
      <c r="X699" s="1"/>
      <c r="Y699" s="1"/>
      <c r="Z699" s="1"/>
      <c r="AA699" s="1"/>
      <c r="AB699" s="1"/>
      <c r="AC699" s="1"/>
      <c r="AD699" s="1"/>
      <c r="AE699" s="1"/>
      <c r="AF699" s="1"/>
      <c r="AG699" s="1"/>
      <c r="AH699" s="1"/>
      <c r="AI699" s="1"/>
      <c r="AJ699" s="1"/>
      <c r="AK699" s="1"/>
      <c r="AL699" s="1"/>
      <c r="AM699" s="1"/>
      <c r="AN699" s="1"/>
      <c r="AO699" s="1"/>
      <c r="AP699" s="8"/>
      <c r="AQ699" s="8"/>
      <c r="AR699" s="8"/>
      <c r="AS699" s="8"/>
      <c r="AT699" s="2"/>
      <c r="AU699" s="2"/>
      <c r="AV699" s="2"/>
      <c r="AW699" s="2"/>
      <c r="AX699" s="2"/>
      <c r="AY699" s="177" t="str">
        <f>A699&amp;" "&amp;"CD"&amp;BA699</f>
        <v>Cherokee CD4</v>
      </c>
      <c r="BA699" s="177">
        <v>4</v>
      </c>
      <c r="BC699" s="98">
        <v>1</v>
      </c>
      <c r="BD699" s="100"/>
      <c r="BE699" s="177">
        <v>1019</v>
      </c>
      <c r="BF699" s="177">
        <f>BE699*100+BA699</f>
        <v>101904</v>
      </c>
      <c r="BH699" s="177" t="s">
        <v>3303</v>
      </c>
    </row>
    <row r="700" spans="1:60">
      <c r="A700" s="9" t="s">
        <v>11</v>
      </c>
      <c r="B700" t="s">
        <v>287</v>
      </c>
      <c r="C700" s="1">
        <f t="shared" si="746"/>
        <v>0</v>
      </c>
      <c r="D700" s="1"/>
      <c r="E700" s="1"/>
      <c r="F700" s="1"/>
      <c r="G700" s="1"/>
      <c r="H700" s="1"/>
      <c r="I700" s="1"/>
      <c r="J700" s="1"/>
      <c r="K700" s="7" t="e">
        <f>RANK(W700,(W700:Y700,Z700:AN700))</f>
        <v>#N/A</v>
      </c>
      <c r="L700" s="7" t="e">
        <f>RANK(X700,(W700:Y700,Z700:AN700))</f>
        <v>#N/A</v>
      </c>
      <c r="M700" s="7">
        <f>IF(Y700&gt;0,RANK(Y700,(W700:Y700,Z700:AN700)),0)</f>
        <v>0</v>
      </c>
      <c r="N700" s="7"/>
      <c r="O700" s="1" t="e">
        <f t="shared" si="747"/>
        <v>#NUM!</v>
      </c>
      <c r="P700" s="2" t="e">
        <f t="shared" si="748"/>
        <v>#NUM!</v>
      </c>
      <c r="Q700" s="2"/>
      <c r="R700" s="2" t="str">
        <f t="shared" si="749"/>
        <v>-</v>
      </c>
      <c r="S700" s="2" t="str">
        <f t="shared" si="750"/>
        <v>-</v>
      </c>
      <c r="T700" s="2" t="str">
        <f t="shared" si="751"/>
        <v>-</v>
      </c>
      <c r="U700" s="2" t="str">
        <f t="shared" si="752"/>
        <v>-</v>
      </c>
      <c r="V700" s="2" t="str">
        <f t="shared" si="753"/>
        <v>-</v>
      </c>
      <c r="AH700" s="1"/>
      <c r="AI700" s="1"/>
      <c r="AK700" s="1"/>
      <c r="AL700" s="1"/>
      <c r="AM700" s="1"/>
      <c r="AN700" s="1"/>
      <c r="AO700" s="1"/>
      <c r="AP700" s="8"/>
      <c r="AQ700" s="8"/>
      <c r="AR700" s="8"/>
      <c r="AS700" s="8"/>
      <c r="AT700" s="2"/>
      <c r="AU700" s="2"/>
      <c r="AV700" s="2"/>
      <c r="AW700" s="2"/>
      <c r="AX700" s="2"/>
      <c r="AY700" s="177" t="str">
        <f t="shared" si="754"/>
        <v>Cherokee CD0</v>
      </c>
      <c r="BA700">
        <v>0</v>
      </c>
      <c r="BC700" s="98">
        <v>1</v>
      </c>
      <c r="BD700" s="100"/>
      <c r="BE700" s="177">
        <v>1019</v>
      </c>
      <c r="BF700">
        <f t="shared" si="755"/>
        <v>101900</v>
      </c>
      <c r="BH700" t="s">
        <v>3303</v>
      </c>
    </row>
    <row r="701" spans="1:60">
      <c r="A701" s="9" t="s">
        <v>746</v>
      </c>
      <c r="B701" t="s">
        <v>287</v>
      </c>
      <c r="C701" s="1">
        <f t="shared" si="746"/>
        <v>0</v>
      </c>
      <c r="D701" s="1"/>
      <c r="E701" s="1"/>
      <c r="F701" s="1"/>
      <c r="G701" s="1"/>
      <c r="H701" s="1"/>
      <c r="I701" s="1"/>
      <c r="J701" s="1"/>
      <c r="K701" s="7" t="e">
        <f>RANK(W701,(W701:Y701,Z701:AN701))</f>
        <v>#N/A</v>
      </c>
      <c r="L701" s="7" t="e">
        <f>RANK(X701,(W701:Y701,Z701:AN701))</f>
        <v>#N/A</v>
      </c>
      <c r="M701" s="7">
        <f>IF(Y701&gt;0,RANK(Y701,(W701:Y701,Z701:AN701)),0)</f>
        <v>0</v>
      </c>
      <c r="N701" s="7"/>
      <c r="O701" s="1" t="e">
        <f t="shared" si="747"/>
        <v>#NUM!</v>
      </c>
      <c r="P701" s="2" t="e">
        <f t="shared" si="748"/>
        <v>#NUM!</v>
      </c>
      <c r="Q701" s="2"/>
      <c r="R701" s="2" t="str">
        <f t="shared" si="749"/>
        <v>-</v>
      </c>
      <c r="S701" s="2" t="str">
        <f t="shared" si="750"/>
        <v>-</v>
      </c>
      <c r="T701" s="2" t="str">
        <f t="shared" si="751"/>
        <v>-</v>
      </c>
      <c r="U701" s="2" t="str">
        <f t="shared" si="752"/>
        <v>-</v>
      </c>
      <c r="V701" s="2" t="str">
        <f t="shared" si="753"/>
        <v>-</v>
      </c>
      <c r="AH701" s="1"/>
      <c r="AI701" s="1"/>
      <c r="AK701" s="1"/>
      <c r="AL701" s="1"/>
      <c r="AM701" s="1"/>
      <c r="AN701" s="1"/>
      <c r="AO701" s="1"/>
      <c r="AP701" s="8"/>
      <c r="AQ701" s="8"/>
      <c r="AR701" s="8"/>
      <c r="AS701" s="8"/>
      <c r="AT701" s="2"/>
      <c r="AU701" s="2"/>
      <c r="AV701" s="2"/>
      <c r="AW701" s="2"/>
      <c r="AX701" s="2"/>
      <c r="AY701" s="177" t="str">
        <f t="shared" si="754"/>
        <v>Clarke CD1</v>
      </c>
      <c r="BA701">
        <v>1</v>
      </c>
      <c r="BC701" s="98">
        <v>1</v>
      </c>
      <c r="BD701" s="100"/>
      <c r="BE701" s="177">
        <v>1025</v>
      </c>
      <c r="BF701">
        <f t="shared" si="755"/>
        <v>102501</v>
      </c>
      <c r="BH701" t="s">
        <v>3303</v>
      </c>
    </row>
    <row r="702" spans="1:60" s="177" customFormat="1">
      <c r="A702" s="9" t="s">
        <v>746</v>
      </c>
      <c r="B702" s="177" t="s">
        <v>287</v>
      </c>
      <c r="C702" s="1">
        <f>SUM(W702:AN702)</f>
        <v>0</v>
      </c>
      <c r="D702" s="1"/>
      <c r="E702" s="1"/>
      <c r="F702" s="1"/>
      <c r="G702" s="1"/>
      <c r="H702" s="1"/>
      <c r="I702" s="1"/>
      <c r="J702" s="1"/>
      <c r="K702" s="7" t="e">
        <f>RANK(W702,(W702:Y702,Z702:AN702))</f>
        <v>#N/A</v>
      </c>
      <c r="L702" s="7" t="e">
        <f>RANK(X702,(W702:Y702,Z702:AN702))</f>
        <v>#N/A</v>
      </c>
      <c r="M702" s="7">
        <f>IF(Y702&gt;0,RANK(Y702,(W702:Y702,Z702:AN702)),0)</f>
        <v>0</v>
      </c>
      <c r="N702" s="7"/>
      <c r="O702" s="1" t="e">
        <f>MAX(W702:AD702)-LARGE(W702:AD702,2)</f>
        <v>#NUM!</v>
      </c>
      <c r="P702" s="2" t="e">
        <f>O702/C702</f>
        <v>#NUM!</v>
      </c>
      <c r="Q702" s="2"/>
      <c r="R702" s="2" t="str">
        <f>IF($C702=0,"-",W702/$C702)</f>
        <v>-</v>
      </c>
      <c r="S702" s="2" t="str">
        <f>IF($C702=0,"-",X702/$C702)</f>
        <v>-</v>
      </c>
      <c r="T702" s="2" t="str">
        <f>IF($C702=0,"-",Y702/$C702)</f>
        <v>-</v>
      </c>
      <c r="U702" s="2" t="str">
        <f>IF($C702=0,"-",Z702/$C702)</f>
        <v>-</v>
      </c>
      <c r="V702" s="2" t="str">
        <f>IF($C702=0,"-",AA702/$C702)</f>
        <v>-</v>
      </c>
      <c r="W702" s="1"/>
      <c r="X702" s="1"/>
      <c r="Y702" s="1"/>
      <c r="Z702" s="1"/>
      <c r="AA702" s="1"/>
      <c r="AB702" s="1"/>
      <c r="AC702" s="1"/>
      <c r="AD702" s="1"/>
      <c r="AE702" s="1"/>
      <c r="AF702" s="1"/>
      <c r="AG702" s="1"/>
      <c r="AH702" s="1"/>
      <c r="AI702" s="1"/>
      <c r="AJ702" s="1"/>
      <c r="AK702" s="1"/>
      <c r="AL702" s="1"/>
      <c r="AM702" s="1"/>
      <c r="AN702" s="1"/>
      <c r="AO702" s="1"/>
      <c r="AP702" s="8"/>
      <c r="AQ702" s="8"/>
      <c r="AR702" s="8"/>
      <c r="AS702" s="8"/>
      <c r="AT702" s="2"/>
      <c r="AU702" s="2"/>
      <c r="AV702" s="2"/>
      <c r="AW702" s="2"/>
      <c r="AX702" s="2"/>
      <c r="AY702" s="177" t="str">
        <f>A702&amp;" "&amp;"CD"&amp;BA702</f>
        <v>Clarke CD7</v>
      </c>
      <c r="BA702" s="177">
        <v>7</v>
      </c>
      <c r="BC702" s="98">
        <v>1</v>
      </c>
      <c r="BD702" s="100"/>
      <c r="BE702" s="177">
        <v>1025</v>
      </c>
      <c r="BF702" s="177">
        <f>BE702*100+BA702</f>
        <v>102507</v>
      </c>
      <c r="BH702" s="177" t="s">
        <v>3303</v>
      </c>
    </row>
    <row r="703" spans="1:60">
      <c r="A703" s="9" t="s">
        <v>746</v>
      </c>
      <c r="B703" t="s">
        <v>287</v>
      </c>
      <c r="C703" s="1">
        <f t="shared" si="746"/>
        <v>0</v>
      </c>
      <c r="D703" s="1"/>
      <c r="E703" s="1"/>
      <c r="F703" s="1"/>
      <c r="G703" s="1"/>
      <c r="H703" s="1"/>
      <c r="I703" s="1"/>
      <c r="J703" s="1"/>
      <c r="K703" s="7" t="e">
        <f>RANK(W703,(W703:Y703,Z703:AN703))</f>
        <v>#N/A</v>
      </c>
      <c r="L703" s="7" t="e">
        <f>RANK(X703,(W703:Y703,Z703:AN703))</f>
        <v>#N/A</v>
      </c>
      <c r="M703" s="7">
        <f>IF(Y703&gt;0,RANK(Y703,(W703:Y703,Z703:AN703)),0)</f>
        <v>0</v>
      </c>
      <c r="N703" s="7"/>
      <c r="O703" s="1" t="e">
        <f t="shared" si="747"/>
        <v>#NUM!</v>
      </c>
      <c r="P703" s="2" t="e">
        <f t="shared" si="748"/>
        <v>#NUM!</v>
      </c>
      <c r="Q703" s="2"/>
      <c r="R703" s="2" t="str">
        <f t="shared" si="749"/>
        <v>-</v>
      </c>
      <c r="S703" s="2" t="str">
        <f t="shared" si="750"/>
        <v>-</v>
      </c>
      <c r="T703" s="2" t="str">
        <f t="shared" si="751"/>
        <v>-</v>
      </c>
      <c r="U703" s="2" t="str">
        <f t="shared" si="752"/>
        <v>-</v>
      </c>
      <c r="V703" s="2" t="str">
        <f t="shared" si="753"/>
        <v>-</v>
      </c>
      <c r="AH703" s="1"/>
      <c r="AI703" s="1"/>
      <c r="AK703" s="1"/>
      <c r="AL703" s="1"/>
      <c r="AM703" s="1"/>
      <c r="AN703" s="1"/>
      <c r="AO703" s="1"/>
      <c r="AP703" s="8"/>
      <c r="AQ703" s="8"/>
      <c r="AR703" s="8"/>
      <c r="AS703" s="8"/>
      <c r="AT703" s="2"/>
      <c r="AU703" s="2"/>
      <c r="AV703" s="2"/>
      <c r="AW703" s="2"/>
      <c r="AX703" s="2"/>
      <c r="AY703" s="177" t="str">
        <f t="shared" si="754"/>
        <v>Clarke CD0</v>
      </c>
      <c r="BA703">
        <v>0</v>
      </c>
      <c r="BC703" s="98">
        <v>1</v>
      </c>
      <c r="BD703" s="100"/>
      <c r="BE703" s="177">
        <v>1025</v>
      </c>
      <c r="BF703">
        <f t="shared" si="755"/>
        <v>102500</v>
      </c>
      <c r="BH703" t="s">
        <v>3303</v>
      </c>
    </row>
    <row r="704" spans="1:60">
      <c r="A704" s="9" t="s">
        <v>3035</v>
      </c>
      <c r="B704" t="s">
        <v>287</v>
      </c>
      <c r="C704" s="1">
        <f t="shared" si="746"/>
        <v>0</v>
      </c>
      <c r="D704" s="1"/>
      <c r="E704" s="1"/>
      <c r="F704" s="1"/>
      <c r="G704" s="1"/>
      <c r="H704" s="1"/>
      <c r="I704" s="1"/>
      <c r="J704" s="1"/>
      <c r="K704" s="7" t="e">
        <f>RANK(W704,(W704:Y704,Z704:AN704))</f>
        <v>#N/A</v>
      </c>
      <c r="L704" s="7" t="e">
        <f>RANK(X704,(W704:Y704,Z704:AN704))</f>
        <v>#N/A</v>
      </c>
      <c r="M704" s="7">
        <f>IF(Y704&gt;0,RANK(Y704,(W704:Y704,Z704:AN704)),0)</f>
        <v>0</v>
      </c>
      <c r="N704" s="7"/>
      <c r="O704" s="1" t="e">
        <f t="shared" si="747"/>
        <v>#NUM!</v>
      </c>
      <c r="P704" s="2" t="e">
        <f t="shared" si="748"/>
        <v>#NUM!</v>
      </c>
      <c r="Q704" s="2"/>
      <c r="R704" s="2" t="str">
        <f t="shared" si="749"/>
        <v>-</v>
      </c>
      <c r="S704" s="2" t="str">
        <f t="shared" si="750"/>
        <v>-</v>
      </c>
      <c r="T704" s="2" t="str">
        <f t="shared" si="751"/>
        <v>-</v>
      </c>
      <c r="U704" s="2" t="str">
        <f t="shared" si="752"/>
        <v>-</v>
      </c>
      <c r="V704" s="2" t="str">
        <f t="shared" si="753"/>
        <v>-</v>
      </c>
      <c r="AH704" s="1"/>
      <c r="AI704" s="1"/>
      <c r="AK704" s="1"/>
      <c r="AL704" s="1"/>
      <c r="AM704" s="1"/>
      <c r="AN704" s="1"/>
      <c r="AO704" s="1"/>
      <c r="AP704" s="8"/>
      <c r="AQ704" s="8"/>
      <c r="AR704" s="8"/>
      <c r="AS704" s="8"/>
      <c r="AT704" s="2"/>
      <c r="AU704" s="2"/>
      <c r="AV704" s="2"/>
      <c r="AW704" s="2"/>
      <c r="AX704" s="2"/>
      <c r="AY704" s="177" t="str">
        <f t="shared" si="754"/>
        <v>Jackson CD4</v>
      </c>
      <c r="BA704">
        <v>4</v>
      </c>
      <c r="BC704" s="98">
        <v>1</v>
      </c>
      <c r="BD704" s="100"/>
      <c r="BE704" s="177">
        <v>1071</v>
      </c>
      <c r="BF704">
        <f t="shared" si="755"/>
        <v>107104</v>
      </c>
      <c r="BH704" t="s">
        <v>3303</v>
      </c>
    </row>
    <row r="705" spans="1:69" s="177" customFormat="1">
      <c r="A705" s="9" t="s">
        <v>3035</v>
      </c>
      <c r="B705" s="177" t="s">
        <v>287</v>
      </c>
      <c r="C705" s="1">
        <f>SUM(W705:AN705)</f>
        <v>0</v>
      </c>
      <c r="D705" s="1"/>
      <c r="E705" s="1"/>
      <c r="F705" s="1"/>
      <c r="G705" s="1"/>
      <c r="H705" s="1"/>
      <c r="I705" s="1"/>
      <c r="J705" s="1"/>
      <c r="K705" s="7" t="e">
        <f>RANK(W705,(W705:Y705,Z705:AN705))</f>
        <v>#N/A</v>
      </c>
      <c r="L705" s="7" t="e">
        <f>RANK(X705,(W705:Y705,Z705:AN705))</f>
        <v>#N/A</v>
      </c>
      <c r="M705" s="7">
        <f>IF(Y705&gt;0,RANK(Y705,(W705:Y705,Z705:AN705)),0)</f>
        <v>0</v>
      </c>
      <c r="N705" s="7"/>
      <c r="O705" s="1" t="e">
        <f>MAX(W705:AD705)-LARGE(W705:AD705,2)</f>
        <v>#NUM!</v>
      </c>
      <c r="P705" s="2" t="e">
        <f>O705/C705</f>
        <v>#NUM!</v>
      </c>
      <c r="Q705" s="2"/>
      <c r="R705" s="2" t="str">
        <f>IF($C705=0,"-",W705/$C705)</f>
        <v>-</v>
      </c>
      <c r="S705" s="2" t="str">
        <f>IF($C705=0,"-",X705/$C705)</f>
        <v>-</v>
      </c>
      <c r="T705" s="2" t="str">
        <f>IF($C705=0,"-",Y705/$C705)</f>
        <v>-</v>
      </c>
      <c r="U705" s="2" t="str">
        <f>IF($C705=0,"-",Z705/$C705)</f>
        <v>-</v>
      </c>
      <c r="V705" s="2" t="str">
        <f>IF($C705=0,"-",AA705/$C705)</f>
        <v>-</v>
      </c>
      <c r="W705" s="1"/>
      <c r="X705" s="1"/>
      <c r="Y705" s="1"/>
      <c r="Z705" s="1"/>
      <c r="AA705" s="1"/>
      <c r="AB705" s="1"/>
      <c r="AC705" s="1"/>
      <c r="AD705" s="1"/>
      <c r="AE705" s="1"/>
      <c r="AF705" s="1"/>
      <c r="AG705" s="1"/>
      <c r="AH705" s="1"/>
      <c r="AI705" s="1"/>
      <c r="AJ705" s="1"/>
      <c r="AK705" s="1"/>
      <c r="AL705" s="1"/>
      <c r="AM705" s="1"/>
      <c r="AN705" s="1"/>
      <c r="AO705" s="1"/>
      <c r="AP705" s="8"/>
      <c r="AQ705" s="8"/>
      <c r="AR705" s="8"/>
      <c r="AS705" s="8"/>
      <c r="AT705" s="2"/>
      <c r="AU705" s="2"/>
      <c r="AV705" s="2"/>
      <c r="AW705" s="2"/>
      <c r="AX705" s="2"/>
      <c r="AY705" s="177" t="str">
        <f>A705&amp;" "&amp;"CD"&amp;BA705</f>
        <v>Jackson CD5</v>
      </c>
      <c r="BA705" s="177">
        <v>5</v>
      </c>
      <c r="BC705" s="98">
        <v>1</v>
      </c>
      <c r="BD705" s="100"/>
      <c r="BE705" s="177">
        <v>1071</v>
      </c>
      <c r="BF705" s="177">
        <f>BE705*100+BA705</f>
        <v>107105</v>
      </c>
      <c r="BH705" s="177" t="s">
        <v>3303</v>
      </c>
    </row>
    <row r="706" spans="1:69">
      <c r="A706" s="9" t="s">
        <v>3035</v>
      </c>
      <c r="B706" t="s">
        <v>287</v>
      </c>
      <c r="C706" s="1">
        <f t="shared" si="746"/>
        <v>0</v>
      </c>
      <c r="D706" s="1"/>
      <c r="E706" s="1"/>
      <c r="F706" s="1"/>
      <c r="G706" s="1"/>
      <c r="H706" s="1"/>
      <c r="I706" s="1"/>
      <c r="J706" s="1"/>
      <c r="K706" s="7" t="e">
        <f>RANK(W706,(W706:Y706,Z706:AN706))</f>
        <v>#N/A</v>
      </c>
      <c r="L706" s="7" t="e">
        <f>RANK(X706,(W706:Y706,Z706:AN706))</f>
        <v>#N/A</v>
      </c>
      <c r="M706" s="7">
        <f>IF(Y706&gt;0,RANK(Y706,(W706:Y706,Z706:AN706)),0)</f>
        <v>0</v>
      </c>
      <c r="N706" s="7"/>
      <c r="O706" s="1" t="e">
        <f t="shared" si="747"/>
        <v>#NUM!</v>
      </c>
      <c r="P706" s="2" t="e">
        <f t="shared" si="748"/>
        <v>#NUM!</v>
      </c>
      <c r="Q706" s="2"/>
      <c r="R706" s="2" t="str">
        <f t="shared" si="749"/>
        <v>-</v>
      </c>
      <c r="S706" s="2" t="str">
        <f t="shared" si="750"/>
        <v>-</v>
      </c>
      <c r="T706" s="2" t="str">
        <f t="shared" si="751"/>
        <v>-</v>
      </c>
      <c r="U706" s="2" t="str">
        <f t="shared" si="752"/>
        <v>-</v>
      </c>
      <c r="V706" s="2" t="str">
        <f t="shared" si="753"/>
        <v>-</v>
      </c>
      <c r="AH706" s="1"/>
      <c r="AI706" s="1"/>
      <c r="AK706" s="1"/>
      <c r="AL706" s="1"/>
      <c r="AM706" s="1"/>
      <c r="AN706" s="1"/>
      <c r="AO706" s="1"/>
      <c r="AP706" s="8"/>
      <c r="AQ706" s="8"/>
      <c r="AR706" s="8"/>
      <c r="AS706" s="8"/>
      <c r="AT706" s="2"/>
      <c r="AU706" s="2"/>
      <c r="AV706" s="2"/>
      <c r="AW706" s="2"/>
      <c r="AX706" s="2"/>
      <c r="AY706" s="177" t="str">
        <f t="shared" si="754"/>
        <v>Jackson CD0</v>
      </c>
      <c r="BA706">
        <v>0</v>
      </c>
      <c r="BC706" s="98">
        <v>1</v>
      </c>
      <c r="BD706" s="100"/>
      <c r="BE706" s="177">
        <v>1071</v>
      </c>
      <c r="BF706">
        <f t="shared" si="755"/>
        <v>107100</v>
      </c>
      <c r="BH706" t="s">
        <v>3303</v>
      </c>
    </row>
    <row r="707" spans="1:69">
      <c r="A707" s="9" t="s">
        <v>2481</v>
      </c>
      <c r="B707" t="s">
        <v>287</v>
      </c>
      <c r="C707" s="1">
        <f t="shared" si="746"/>
        <v>0</v>
      </c>
      <c r="D707" s="1"/>
      <c r="E707" s="1"/>
      <c r="F707" s="1"/>
      <c r="G707" s="1"/>
      <c r="H707" s="1"/>
      <c r="I707" s="1"/>
      <c r="J707" s="1"/>
      <c r="K707" s="7" t="e">
        <f>RANK(W707,(W707:Y707,Z707:AN707))</f>
        <v>#N/A</v>
      </c>
      <c r="L707" s="7" t="e">
        <f>RANK(X707,(W707:Y707,Z707:AN707))</f>
        <v>#N/A</v>
      </c>
      <c r="M707" s="7">
        <f>IF(Y707&gt;0,RANK(Y707,(W707:Y707,Z707:AN707)),0)</f>
        <v>0</v>
      </c>
      <c r="N707" s="7"/>
      <c r="O707" s="1" t="e">
        <f t="shared" si="747"/>
        <v>#NUM!</v>
      </c>
      <c r="P707" s="2" t="e">
        <f t="shared" si="748"/>
        <v>#NUM!</v>
      </c>
      <c r="Q707" s="2"/>
      <c r="R707" s="2" t="str">
        <f t="shared" si="749"/>
        <v>-</v>
      </c>
      <c r="S707" s="2" t="str">
        <f t="shared" si="750"/>
        <v>-</v>
      </c>
      <c r="T707" s="2" t="str">
        <f t="shared" si="751"/>
        <v>-</v>
      </c>
      <c r="U707" s="2" t="str">
        <f t="shared" si="752"/>
        <v>-</v>
      </c>
      <c r="V707" s="2" t="str">
        <f t="shared" si="753"/>
        <v>-</v>
      </c>
      <c r="AH707" s="1"/>
      <c r="AI707" s="1"/>
      <c r="AK707" s="1"/>
      <c r="AL707" s="1"/>
      <c r="AM707" s="1"/>
      <c r="AN707" s="1"/>
      <c r="AO707" s="1"/>
      <c r="AP707" s="8"/>
      <c r="AQ707" s="8"/>
      <c r="AR707" s="8"/>
      <c r="AS707" s="8"/>
      <c r="AT707" s="2"/>
      <c r="AU707" s="2"/>
      <c r="AV707" s="2"/>
      <c r="AW707" s="2"/>
      <c r="AX707" s="2"/>
      <c r="AY707" s="177" t="str">
        <f t="shared" si="754"/>
        <v>Jefferson CD6</v>
      </c>
      <c r="BA707">
        <v>6</v>
      </c>
      <c r="BC707" s="98">
        <v>1</v>
      </c>
      <c r="BD707" s="100"/>
      <c r="BE707" s="177">
        <v>1073</v>
      </c>
      <c r="BF707">
        <f t="shared" si="755"/>
        <v>107306</v>
      </c>
      <c r="BH707" t="s">
        <v>3303</v>
      </c>
    </row>
    <row r="708" spans="1:69">
      <c r="A708" s="9" t="s">
        <v>2481</v>
      </c>
      <c r="B708" t="s">
        <v>287</v>
      </c>
      <c r="C708" s="1">
        <f t="shared" si="746"/>
        <v>0</v>
      </c>
      <c r="D708" s="1"/>
      <c r="E708" s="1"/>
      <c r="F708" s="1"/>
      <c r="G708" s="1"/>
      <c r="H708" s="1"/>
      <c r="I708" s="1"/>
      <c r="J708" s="1"/>
      <c r="K708" s="7" t="e">
        <f>RANK(W708,(W708:Y708,Z708:AN708))</f>
        <v>#N/A</v>
      </c>
      <c r="L708" s="7" t="e">
        <f>RANK(X708,(W708:Y708,Z708:AN708))</f>
        <v>#N/A</v>
      </c>
      <c r="M708" s="7">
        <f>IF(Y708&gt;0,RANK(Y708,(W708:Y708,Z708:AN708)),0)</f>
        <v>0</v>
      </c>
      <c r="N708" s="7"/>
      <c r="O708" s="1" t="e">
        <f t="shared" si="747"/>
        <v>#NUM!</v>
      </c>
      <c r="P708" s="2" t="e">
        <f t="shared" si="748"/>
        <v>#NUM!</v>
      </c>
      <c r="Q708" s="2"/>
      <c r="R708" s="2" t="str">
        <f t="shared" si="749"/>
        <v>-</v>
      </c>
      <c r="S708" s="2" t="str">
        <f t="shared" si="750"/>
        <v>-</v>
      </c>
      <c r="T708" s="2" t="str">
        <f t="shared" si="751"/>
        <v>-</v>
      </c>
      <c r="U708" s="2" t="str">
        <f t="shared" si="752"/>
        <v>-</v>
      </c>
      <c r="V708" s="2" t="str">
        <f t="shared" si="753"/>
        <v>-</v>
      </c>
      <c r="AH708" s="1"/>
      <c r="AI708" s="1"/>
      <c r="AK708" s="1"/>
      <c r="AL708" s="1"/>
      <c r="AM708" s="1"/>
      <c r="AN708" s="1"/>
      <c r="AO708" s="1"/>
      <c r="AP708" s="8"/>
      <c r="AQ708" s="8"/>
      <c r="AR708" s="8"/>
      <c r="AS708" s="8"/>
      <c r="AT708" s="2"/>
      <c r="AU708" s="2"/>
      <c r="AV708" s="2"/>
      <c r="AW708" s="2"/>
      <c r="AX708" s="2"/>
      <c r="AY708" s="177" t="str">
        <f t="shared" si="754"/>
        <v>Jefferson CD7</v>
      </c>
      <c r="BA708">
        <v>7</v>
      </c>
      <c r="BC708" s="98">
        <v>1</v>
      </c>
      <c r="BD708" s="100"/>
      <c r="BE708" s="177">
        <v>1073</v>
      </c>
      <c r="BF708">
        <f t="shared" si="755"/>
        <v>107307</v>
      </c>
      <c r="BH708" t="s">
        <v>3303</v>
      </c>
    </row>
    <row r="709" spans="1:69" s="177" customFormat="1">
      <c r="A709" s="9" t="s">
        <v>2481</v>
      </c>
      <c r="B709" s="177" t="s">
        <v>287</v>
      </c>
      <c r="C709" s="1">
        <f>SUM(W709:AN709)</f>
        <v>0</v>
      </c>
      <c r="D709" s="1"/>
      <c r="E709" s="1"/>
      <c r="F709" s="1"/>
      <c r="G709" s="1"/>
      <c r="H709" s="1"/>
      <c r="I709" s="1"/>
      <c r="J709" s="1"/>
      <c r="K709" s="7" t="e">
        <f>RANK(W709,(W709:Y709,Z709:AN709))</f>
        <v>#N/A</v>
      </c>
      <c r="L709" s="7" t="e">
        <f>RANK(X709,(W709:Y709,Z709:AN709))</f>
        <v>#N/A</v>
      </c>
      <c r="M709" s="7">
        <f>IF(Y709&gt;0,RANK(Y709,(W709:Y709,Z709:AN709)),0)</f>
        <v>0</v>
      </c>
      <c r="N709" s="7"/>
      <c r="O709" s="1" t="e">
        <f>MAX(W709:AD709)-LARGE(W709:AD709,2)</f>
        <v>#NUM!</v>
      </c>
      <c r="P709" s="2" t="e">
        <f>O709/C709</f>
        <v>#NUM!</v>
      </c>
      <c r="Q709" s="2"/>
      <c r="R709" s="2" t="str">
        <f>IF($C709=0,"-",W709/$C709)</f>
        <v>-</v>
      </c>
      <c r="S709" s="2" t="str">
        <f>IF($C709=0,"-",X709/$C709)</f>
        <v>-</v>
      </c>
      <c r="T709" s="2" t="str">
        <f>IF($C709=0,"-",Y709/$C709)</f>
        <v>-</v>
      </c>
      <c r="U709" s="2" t="str">
        <f>IF($C709=0,"-",Z709/$C709)</f>
        <v>-</v>
      </c>
      <c r="V709" s="2" t="str">
        <f>IF($C709=0,"-",AA709/$C709)</f>
        <v>-</v>
      </c>
      <c r="W709" s="1"/>
      <c r="X709" s="1"/>
      <c r="Y709" s="1"/>
      <c r="Z709" s="1"/>
      <c r="AA709" s="1"/>
      <c r="AB709" s="1"/>
      <c r="AC709" s="1"/>
      <c r="AD709" s="1"/>
      <c r="AE709" s="1"/>
      <c r="AF709" s="1"/>
      <c r="AG709" s="1"/>
      <c r="AH709" s="1"/>
      <c r="AI709" s="1"/>
      <c r="AJ709" s="1"/>
      <c r="AK709" s="1"/>
      <c r="AL709" s="1"/>
      <c r="AM709" s="1"/>
      <c r="AN709" s="1"/>
      <c r="AO709" s="1"/>
      <c r="AP709" s="8"/>
      <c r="AQ709" s="8"/>
      <c r="AR709" s="8"/>
      <c r="AS709" s="8"/>
      <c r="AT709" s="2"/>
      <c r="AU709" s="2"/>
      <c r="AV709" s="2"/>
      <c r="AW709" s="2"/>
      <c r="AX709" s="2"/>
      <c r="AY709" s="177" t="str">
        <f>A709&amp;" "&amp;"CD"&amp;BA709</f>
        <v>Jefferson CD0</v>
      </c>
      <c r="BA709" s="177">
        <v>0</v>
      </c>
      <c r="BC709" s="98">
        <v>1</v>
      </c>
      <c r="BD709" s="100"/>
      <c r="BE709" s="177">
        <v>1073</v>
      </c>
      <c r="BF709" s="177">
        <f>BE709*100+BA709</f>
        <v>107300</v>
      </c>
      <c r="BH709" s="177" t="s">
        <v>3303</v>
      </c>
    </row>
    <row r="710" spans="1:69">
      <c r="A710" s="9" t="s">
        <v>398</v>
      </c>
      <c r="B710" t="s">
        <v>287</v>
      </c>
      <c r="C710" s="1">
        <f t="shared" si="746"/>
        <v>0</v>
      </c>
      <c r="D710" s="1"/>
      <c r="E710" s="1"/>
      <c r="F710" s="1"/>
      <c r="G710" s="1"/>
      <c r="H710" s="1"/>
      <c r="I710" s="1"/>
      <c r="J710" s="1"/>
      <c r="K710" s="7" t="e">
        <f>RANK(W710,(W710:Y710,Z710:AN710))</f>
        <v>#N/A</v>
      </c>
      <c r="L710" s="7" t="e">
        <f>RANK(X710,(W710:Y710,Z710:AN710))</f>
        <v>#N/A</v>
      </c>
      <c r="M710" s="7">
        <f>IF(Y710&gt;0,RANK(Y710,(W710:Y710,Z710:AN710)),0)</f>
        <v>0</v>
      </c>
      <c r="N710" s="7"/>
      <c r="O710" s="1" t="e">
        <f t="shared" si="747"/>
        <v>#NUM!</v>
      </c>
      <c r="P710" s="2" t="e">
        <f t="shared" si="748"/>
        <v>#NUM!</v>
      </c>
      <c r="Q710" s="2"/>
      <c r="R710" s="2" t="str">
        <f t="shared" si="749"/>
        <v>-</v>
      </c>
      <c r="S710" s="2" t="str">
        <f t="shared" si="750"/>
        <v>-</v>
      </c>
      <c r="T710" s="2" t="str">
        <f t="shared" si="751"/>
        <v>-</v>
      </c>
      <c r="U710" s="2" t="str">
        <f t="shared" si="752"/>
        <v>-</v>
      </c>
      <c r="V710" s="2" t="str">
        <f t="shared" si="753"/>
        <v>-</v>
      </c>
      <c r="AH710" s="1"/>
      <c r="AI710" s="1"/>
      <c r="AK710" s="1"/>
      <c r="AL710" s="1"/>
      <c r="AM710" s="1"/>
      <c r="AN710" s="1"/>
      <c r="AO710" s="1"/>
      <c r="AP710" s="8"/>
      <c r="AQ710" s="8"/>
      <c r="AR710" s="8"/>
      <c r="AS710" s="8"/>
      <c r="AT710" s="2"/>
      <c r="AU710" s="2"/>
      <c r="AV710" s="2"/>
      <c r="AW710" s="2"/>
      <c r="AX710" s="2"/>
      <c r="AY710" s="177" t="str">
        <f t="shared" si="754"/>
        <v>Montgomery CD2</v>
      </c>
      <c r="BA710">
        <v>2</v>
      </c>
      <c r="BC710" s="98">
        <v>1</v>
      </c>
      <c r="BD710" s="100"/>
      <c r="BE710" s="177">
        <v>1101</v>
      </c>
      <c r="BF710">
        <f t="shared" si="755"/>
        <v>110102</v>
      </c>
      <c r="BH710" t="s">
        <v>3303</v>
      </c>
    </row>
    <row r="711" spans="1:69">
      <c r="A711" s="9" t="s">
        <v>398</v>
      </c>
      <c r="B711" t="s">
        <v>287</v>
      </c>
      <c r="C711" s="1">
        <f t="shared" si="746"/>
        <v>0</v>
      </c>
      <c r="D711" s="1"/>
      <c r="E711" s="1"/>
      <c r="F711" s="1"/>
      <c r="G711" s="1"/>
      <c r="H711" s="1"/>
      <c r="I711" s="1"/>
      <c r="J711" s="1"/>
      <c r="K711" s="7" t="e">
        <f>RANK(W711,(W711:Y711,Z711:AN711))</f>
        <v>#N/A</v>
      </c>
      <c r="L711" s="7" t="e">
        <f>RANK(X711,(W711:Y711,Z711:AN711))</f>
        <v>#N/A</v>
      </c>
      <c r="M711" s="7">
        <f>IF(Y711&gt;0,RANK(Y711,(W711:Y711,Z711:AN711)),0)</f>
        <v>0</v>
      </c>
      <c r="N711" s="7"/>
      <c r="O711" s="1" t="e">
        <f t="shared" si="747"/>
        <v>#NUM!</v>
      </c>
      <c r="P711" s="2" t="e">
        <f t="shared" si="748"/>
        <v>#NUM!</v>
      </c>
      <c r="Q711" s="2"/>
      <c r="R711" s="2" t="str">
        <f t="shared" si="749"/>
        <v>-</v>
      </c>
      <c r="S711" s="2" t="str">
        <f t="shared" si="750"/>
        <v>-</v>
      </c>
      <c r="T711" s="2" t="str">
        <f t="shared" si="751"/>
        <v>-</v>
      </c>
      <c r="U711" s="2" t="str">
        <f t="shared" si="752"/>
        <v>-</v>
      </c>
      <c r="V711" s="2" t="str">
        <f t="shared" si="753"/>
        <v>-</v>
      </c>
      <c r="AH711" s="1"/>
      <c r="AI711" s="1"/>
      <c r="AK711" s="1"/>
      <c r="AL711" s="1"/>
      <c r="AM711" s="1"/>
      <c r="AN711" s="1"/>
      <c r="AO711" s="1"/>
      <c r="AP711" s="8"/>
      <c r="AQ711" s="8"/>
      <c r="AR711" s="8"/>
      <c r="AS711" s="8"/>
      <c r="AT711" s="2"/>
      <c r="AU711" s="2"/>
      <c r="AV711" s="2"/>
      <c r="AW711" s="2"/>
      <c r="AX711" s="2"/>
      <c r="AY711" s="177" t="str">
        <f t="shared" si="754"/>
        <v>Montgomery CD3</v>
      </c>
      <c r="BA711">
        <v>3</v>
      </c>
      <c r="BC711" s="98">
        <v>1</v>
      </c>
      <c r="BD711" s="100"/>
      <c r="BE711" s="177">
        <v>1101</v>
      </c>
      <c r="BF711">
        <f t="shared" si="755"/>
        <v>110103</v>
      </c>
      <c r="BH711" t="s">
        <v>3303</v>
      </c>
    </row>
    <row r="712" spans="1:69" s="177" customFormat="1">
      <c r="A712" s="9" t="s">
        <v>398</v>
      </c>
      <c r="B712" s="177" t="s">
        <v>287</v>
      </c>
      <c r="C712" s="1">
        <f>SUM(W712:AN712)</f>
        <v>0</v>
      </c>
      <c r="D712" s="1"/>
      <c r="E712" s="1"/>
      <c r="F712" s="1"/>
      <c r="G712" s="1"/>
      <c r="H712" s="1"/>
      <c r="I712" s="1"/>
      <c r="J712" s="1"/>
      <c r="K712" s="7" t="e">
        <f>RANK(W712,(W712:Y712,Z712:AN712))</f>
        <v>#N/A</v>
      </c>
      <c r="L712" s="7" t="e">
        <f>RANK(X712,(W712:Y712,Z712:AN712))</f>
        <v>#N/A</v>
      </c>
      <c r="M712" s="7">
        <f>IF(Y712&gt;0,RANK(Y712,(W712:Y712,Z712:AN712)),0)</f>
        <v>0</v>
      </c>
      <c r="N712" s="7"/>
      <c r="O712" s="1" t="e">
        <f>MAX(W712:AD712)-LARGE(W712:AD712,2)</f>
        <v>#NUM!</v>
      </c>
      <c r="P712" s="2" t="e">
        <f>O712/C712</f>
        <v>#NUM!</v>
      </c>
      <c r="Q712" s="2"/>
      <c r="R712" s="2" t="str">
        <f>IF($C712=0,"-",W712/$C712)</f>
        <v>-</v>
      </c>
      <c r="S712" s="2" t="str">
        <f>IF($C712=0,"-",X712/$C712)</f>
        <v>-</v>
      </c>
      <c r="T712" s="2" t="str">
        <f>IF($C712=0,"-",Y712/$C712)</f>
        <v>-</v>
      </c>
      <c r="U712" s="2" t="str">
        <f>IF($C712=0,"-",Z712/$C712)</f>
        <v>-</v>
      </c>
      <c r="V712" s="2" t="str">
        <f>IF($C712=0,"-",AA712/$C712)</f>
        <v>-</v>
      </c>
      <c r="W712" s="1"/>
      <c r="X712" s="1"/>
      <c r="Y712" s="1"/>
      <c r="Z712" s="1"/>
      <c r="AA712" s="1"/>
      <c r="AB712" s="1"/>
      <c r="AC712" s="1"/>
      <c r="AD712" s="1"/>
      <c r="AE712" s="1"/>
      <c r="AF712" s="1"/>
      <c r="AG712" s="1"/>
      <c r="AH712" s="1"/>
      <c r="AI712" s="1"/>
      <c r="AJ712" s="1"/>
      <c r="AK712" s="1"/>
      <c r="AL712" s="1"/>
      <c r="AM712" s="1"/>
      <c r="AN712" s="1"/>
      <c r="AO712" s="1"/>
      <c r="AP712" s="8"/>
      <c r="AQ712" s="8"/>
      <c r="AR712" s="8"/>
      <c r="AS712" s="8"/>
      <c r="AT712" s="2"/>
      <c r="AU712" s="2"/>
      <c r="AV712" s="2"/>
      <c r="AW712" s="2"/>
      <c r="AX712" s="2"/>
      <c r="AY712" s="177" t="str">
        <f>A712&amp;" "&amp;"CD"&amp;BA712</f>
        <v>Montgomery CD7</v>
      </c>
      <c r="BA712" s="177">
        <v>7</v>
      </c>
      <c r="BC712" s="98">
        <v>1</v>
      </c>
      <c r="BD712" s="100"/>
      <c r="BE712" s="177">
        <v>1101</v>
      </c>
      <c r="BF712" s="177">
        <f>BE712*100+BA712</f>
        <v>110107</v>
      </c>
      <c r="BH712" s="177" t="s">
        <v>3303</v>
      </c>
    </row>
    <row r="713" spans="1:69">
      <c r="A713" s="9" t="s">
        <v>398</v>
      </c>
      <c r="B713" t="s">
        <v>287</v>
      </c>
      <c r="C713" s="1">
        <f t="shared" si="746"/>
        <v>0</v>
      </c>
      <c r="D713" s="1"/>
      <c r="E713" s="1"/>
      <c r="F713" s="1"/>
      <c r="G713" s="1"/>
      <c r="H713" s="1"/>
      <c r="I713" s="1"/>
      <c r="J713" s="1"/>
      <c r="K713" s="7" t="e">
        <f>RANK(W713,(W713:Y713,Z713:AN713))</f>
        <v>#N/A</v>
      </c>
      <c r="L713" s="7" t="e">
        <f>RANK(X713,(W713:Y713,Z713:AN713))</f>
        <v>#N/A</v>
      </c>
      <c r="M713" s="7">
        <f>IF(Y713&gt;0,RANK(Y713,(W713:Y713,Z713:AN713)),0)</f>
        <v>0</v>
      </c>
      <c r="N713" s="7"/>
      <c r="O713" s="1" t="e">
        <f t="shared" si="747"/>
        <v>#NUM!</v>
      </c>
      <c r="P713" s="2" t="e">
        <f t="shared" si="748"/>
        <v>#NUM!</v>
      </c>
      <c r="Q713" s="2"/>
      <c r="R713" s="2" t="str">
        <f t="shared" si="749"/>
        <v>-</v>
      </c>
      <c r="S713" s="2" t="str">
        <f t="shared" si="750"/>
        <v>-</v>
      </c>
      <c r="T713" s="2" t="str">
        <f t="shared" si="751"/>
        <v>-</v>
      </c>
      <c r="U713" s="2" t="str">
        <f t="shared" si="752"/>
        <v>-</v>
      </c>
      <c r="V713" s="2" t="str">
        <f t="shared" si="753"/>
        <v>-</v>
      </c>
      <c r="AH713" s="1"/>
      <c r="AI713" s="1"/>
      <c r="AK713" s="1"/>
      <c r="AL713" s="1"/>
      <c r="AM713" s="1"/>
      <c r="AN713" s="1"/>
      <c r="AO713" s="1"/>
      <c r="AP713" s="8"/>
      <c r="AQ713" s="8"/>
      <c r="AR713" s="8"/>
      <c r="AS713" s="8"/>
      <c r="AT713" s="2"/>
      <c r="AU713" s="2"/>
      <c r="AV713" s="2"/>
      <c r="AW713" s="2"/>
      <c r="AX713" s="2"/>
      <c r="AY713" s="177" t="str">
        <f t="shared" si="754"/>
        <v>Montgomery CD0</v>
      </c>
      <c r="BA713">
        <v>0</v>
      </c>
      <c r="BC713" s="98">
        <v>1</v>
      </c>
      <c r="BD713" s="100"/>
      <c r="BE713" s="177">
        <v>1101</v>
      </c>
      <c r="BF713">
        <f t="shared" si="755"/>
        <v>110100</v>
      </c>
      <c r="BH713" t="s">
        <v>3303</v>
      </c>
    </row>
    <row r="714" spans="1:69">
      <c r="A714" s="9" t="s">
        <v>2971</v>
      </c>
      <c r="B714" t="s">
        <v>287</v>
      </c>
      <c r="C714" s="1">
        <f t="shared" si="746"/>
        <v>0</v>
      </c>
      <c r="D714" s="1"/>
      <c r="E714" s="1"/>
      <c r="F714" s="1"/>
      <c r="G714" s="1"/>
      <c r="H714" s="1"/>
      <c r="I714" s="1"/>
      <c r="J714" s="1"/>
      <c r="K714" s="7" t="e">
        <f>RANK(W714,(W714:Y714,Z714:AN714))</f>
        <v>#N/A</v>
      </c>
      <c r="L714" s="7" t="e">
        <f>RANK(X714,(W714:Y714,Z714:AN714))</f>
        <v>#N/A</v>
      </c>
      <c r="M714" s="7">
        <f>IF(Y714&gt;0,RANK(Y714,(W714:Y714,Z714:AN714)),0)</f>
        <v>0</v>
      </c>
      <c r="N714" s="7"/>
      <c r="O714" s="1" t="e">
        <f t="shared" si="747"/>
        <v>#NUM!</v>
      </c>
      <c r="P714" s="2" t="e">
        <f t="shared" si="748"/>
        <v>#NUM!</v>
      </c>
      <c r="Q714" s="2"/>
      <c r="R714" s="2" t="str">
        <f t="shared" si="749"/>
        <v>-</v>
      </c>
      <c r="S714" s="2" t="str">
        <f t="shared" si="750"/>
        <v>-</v>
      </c>
      <c r="T714" s="2" t="str">
        <f t="shared" si="751"/>
        <v>-</v>
      </c>
      <c r="U714" s="2" t="str">
        <f t="shared" si="752"/>
        <v>-</v>
      </c>
      <c r="V714" s="2" t="str">
        <f t="shared" si="753"/>
        <v>-</v>
      </c>
      <c r="AH714" s="1"/>
      <c r="AI714" s="1"/>
      <c r="AK714" s="1"/>
      <c r="AL714" s="1"/>
      <c r="AM714" s="1"/>
      <c r="AN714" s="1"/>
      <c r="AO714" s="1"/>
      <c r="AP714" s="8"/>
      <c r="AQ714" s="8"/>
      <c r="AR714" s="8"/>
      <c r="AS714" s="8"/>
      <c r="AT714" s="2"/>
      <c r="AU714" s="2"/>
      <c r="AV714" s="2"/>
      <c r="AW714" s="2"/>
      <c r="AX714" s="2"/>
      <c r="AY714" s="177" t="str">
        <f t="shared" si="754"/>
        <v>Tuscaloosa CD4</v>
      </c>
      <c r="BA714">
        <v>4</v>
      </c>
      <c r="BC714" s="98">
        <v>1</v>
      </c>
      <c r="BD714" s="100"/>
      <c r="BE714" s="177">
        <v>1125</v>
      </c>
      <c r="BF714">
        <f t="shared" si="755"/>
        <v>112504</v>
      </c>
      <c r="BH714" t="s">
        <v>3303</v>
      </c>
    </row>
    <row r="715" spans="1:69" s="177" customFormat="1">
      <c r="A715" s="9" t="s">
        <v>2971</v>
      </c>
      <c r="B715" s="177" t="s">
        <v>287</v>
      </c>
      <c r="C715" s="1">
        <f>SUM(W715:AN715)</f>
        <v>0</v>
      </c>
      <c r="D715" s="1"/>
      <c r="E715" s="1"/>
      <c r="F715" s="1"/>
      <c r="G715" s="1"/>
      <c r="H715" s="1"/>
      <c r="I715" s="1"/>
      <c r="J715" s="1"/>
      <c r="K715" s="7" t="e">
        <f>RANK(W715,(W715:Y715,Z715:AN715))</f>
        <v>#N/A</v>
      </c>
      <c r="L715" s="7" t="e">
        <f>RANK(X715,(W715:Y715,Z715:AN715))</f>
        <v>#N/A</v>
      </c>
      <c r="M715" s="7">
        <f>IF(Y715&gt;0,RANK(Y715,(W715:Y715,Z715:AN715)),0)</f>
        <v>0</v>
      </c>
      <c r="N715" s="7"/>
      <c r="O715" s="1" t="e">
        <f>MAX(W715:AD715)-LARGE(W715:AD715,2)</f>
        <v>#NUM!</v>
      </c>
      <c r="P715" s="2" t="e">
        <f>O715/C715</f>
        <v>#NUM!</v>
      </c>
      <c r="Q715" s="2"/>
      <c r="R715" s="2" t="str">
        <f>IF($C715=0,"-",W715/$C715)</f>
        <v>-</v>
      </c>
      <c r="S715" s="2" t="str">
        <f>IF($C715=0,"-",X715/$C715)</f>
        <v>-</v>
      </c>
      <c r="T715" s="2" t="str">
        <f>IF($C715=0,"-",Y715/$C715)</f>
        <v>-</v>
      </c>
      <c r="U715" s="2" t="str">
        <f>IF($C715=0,"-",Z715/$C715)</f>
        <v>-</v>
      </c>
      <c r="V715" s="2" t="str">
        <f>IF($C715=0,"-",AA715/$C715)</f>
        <v>-</v>
      </c>
      <c r="W715" s="1"/>
      <c r="X715" s="1"/>
      <c r="Y715" s="1"/>
      <c r="Z715" s="1"/>
      <c r="AA715" s="1"/>
      <c r="AB715" s="1"/>
      <c r="AC715" s="1"/>
      <c r="AD715" s="1"/>
      <c r="AE715" s="1"/>
      <c r="AF715" s="1"/>
      <c r="AG715" s="1"/>
      <c r="AH715" s="1"/>
      <c r="AI715" s="1"/>
      <c r="AJ715" s="1"/>
      <c r="AK715" s="1"/>
      <c r="AL715" s="1"/>
      <c r="AM715" s="1"/>
      <c r="AN715" s="1"/>
      <c r="AO715" s="1"/>
      <c r="AP715" s="8"/>
      <c r="AQ715" s="8"/>
      <c r="AR715" s="8"/>
      <c r="AS715" s="8"/>
      <c r="AT715" s="2"/>
      <c r="AU715" s="2"/>
      <c r="AV715" s="2"/>
      <c r="AW715" s="2"/>
      <c r="AX715" s="2"/>
      <c r="AY715" s="177" t="str">
        <f>A715&amp;" "&amp;"CD"&amp;BA715</f>
        <v>Tuscaloosa CD7</v>
      </c>
      <c r="BA715" s="177">
        <v>7</v>
      </c>
      <c r="BC715" s="98">
        <v>1</v>
      </c>
      <c r="BD715" s="100"/>
      <c r="BE715" s="177">
        <v>1125</v>
      </c>
      <c r="BF715" s="177">
        <f>BE715*100+BA715</f>
        <v>112507</v>
      </c>
      <c r="BH715" s="177" t="s">
        <v>3303</v>
      </c>
    </row>
    <row r="716" spans="1:69">
      <c r="A716" s="9" t="s">
        <v>2971</v>
      </c>
      <c r="B716" t="s">
        <v>287</v>
      </c>
      <c r="C716" s="1">
        <f t="shared" si="746"/>
        <v>0</v>
      </c>
      <c r="D716" s="1"/>
      <c r="E716" s="1"/>
      <c r="F716" s="1"/>
      <c r="G716" s="1"/>
      <c r="H716" s="1"/>
      <c r="I716" s="1"/>
      <c r="J716" s="1"/>
      <c r="K716" s="7" t="e">
        <f>RANK(W716,(W716:Y716,Z716:AN716))</f>
        <v>#N/A</v>
      </c>
      <c r="L716" s="7" t="e">
        <f>RANK(X716,(W716:Y716,Z716:AN716))</f>
        <v>#N/A</v>
      </c>
      <c r="M716" s="7">
        <f>IF(Y716&gt;0,RANK(Y716,(W716:Y716,Z716:AN716)),0)</f>
        <v>0</v>
      </c>
      <c r="N716" s="7"/>
      <c r="O716" s="1" t="e">
        <f t="shared" si="747"/>
        <v>#NUM!</v>
      </c>
      <c r="P716" s="2" t="e">
        <f t="shared" si="748"/>
        <v>#NUM!</v>
      </c>
      <c r="Q716" s="2"/>
      <c r="R716" s="2" t="str">
        <f t="shared" si="749"/>
        <v>-</v>
      </c>
      <c r="S716" s="2" t="str">
        <f t="shared" si="750"/>
        <v>-</v>
      </c>
      <c r="T716" s="2" t="str">
        <f t="shared" si="751"/>
        <v>-</v>
      </c>
      <c r="U716" s="2" t="str">
        <f t="shared" si="752"/>
        <v>-</v>
      </c>
      <c r="V716" s="2" t="str">
        <f t="shared" si="753"/>
        <v>-</v>
      </c>
      <c r="AH716" s="1"/>
      <c r="AI716" s="1"/>
      <c r="AK716" s="1"/>
      <c r="AL716" s="1"/>
      <c r="AM716" s="1"/>
      <c r="AN716" s="1"/>
      <c r="AO716" s="1"/>
      <c r="AP716" s="8"/>
      <c r="AQ716" s="8"/>
      <c r="AR716" s="8"/>
      <c r="AS716" s="8"/>
      <c r="AT716" s="2"/>
      <c r="AU716" s="2"/>
      <c r="AV716" s="2"/>
      <c r="AW716" s="2"/>
      <c r="AX716" s="2"/>
      <c r="AY716" s="177" t="str">
        <f t="shared" si="754"/>
        <v>Tuscaloosa CD0</v>
      </c>
      <c r="BA716">
        <v>0</v>
      </c>
      <c r="BC716" s="98">
        <v>1</v>
      </c>
      <c r="BD716" s="100"/>
      <c r="BE716" s="177">
        <v>1125</v>
      </c>
      <c r="BF716">
        <f t="shared" si="755"/>
        <v>112500</v>
      </c>
      <c r="BH716" t="s">
        <v>3303</v>
      </c>
    </row>
    <row r="717" spans="1:69">
      <c r="BD717" s="100"/>
      <c r="BE717"/>
    </row>
    <row r="718" spans="1:69">
      <c r="A718" s="48" t="s">
        <v>3</v>
      </c>
      <c r="C718" s="2"/>
      <c r="D718" s="2"/>
      <c r="E718" s="2"/>
      <c r="F718" s="2"/>
      <c r="G718" s="2"/>
      <c r="H718" s="2"/>
      <c r="I718" s="2"/>
      <c r="J718" s="2"/>
      <c r="K718" s="7"/>
      <c r="L718" s="2"/>
      <c r="M718" s="2"/>
      <c r="N718" s="2"/>
      <c r="R718" s="2"/>
      <c r="S718" s="2"/>
      <c r="T718" s="2"/>
      <c r="U718" s="2"/>
      <c r="V718" s="2"/>
      <c r="AH718" s="1"/>
      <c r="AI718" s="1"/>
      <c r="AK718" s="1"/>
      <c r="AL718" s="1"/>
      <c r="AM718" s="1"/>
      <c r="AN718" s="1"/>
      <c r="AO718" s="1"/>
      <c r="AP718" s="8"/>
      <c r="AQ718" s="8"/>
      <c r="AR718" s="8"/>
      <c r="AS718" s="8"/>
      <c r="AT718" s="2"/>
      <c r="AU718" s="2"/>
      <c r="AV718" s="2"/>
      <c r="AW718" s="2"/>
      <c r="AX718" s="2"/>
      <c r="BD718" s="100"/>
      <c r="BE718"/>
    </row>
    <row r="719" spans="1:69">
      <c r="A719" t="s">
        <v>620</v>
      </c>
      <c r="B719" t="s">
        <v>546</v>
      </c>
      <c r="C719" s="1">
        <f t="shared" ref="C719:C740" si="756">SUM(W719:AN719)</f>
        <v>2532</v>
      </c>
      <c r="D719" s="1"/>
      <c r="E719" s="1"/>
      <c r="F719" s="1"/>
      <c r="G719" s="1"/>
      <c r="H719" s="1"/>
      <c r="I719" s="1"/>
      <c r="J719" s="1"/>
      <c r="K719" s="7">
        <f>RANK(W719,(W719:Y719,Z719:AN719))</f>
        <v>1</v>
      </c>
      <c r="L719" s="7" t="e">
        <f>RANK(X719,(W719:Y719,Z719:AN719))</f>
        <v>#N/A</v>
      </c>
      <c r="M719" s="7">
        <f>IF(Y719&gt;0,RANK(Y719,(W719:Y719,Z719:AN719)),0)</f>
        <v>2</v>
      </c>
      <c r="N719" s="7"/>
      <c r="O719" s="1">
        <f t="shared" ref="O719:O740" si="757">MAX(W719:AD719)-LARGE(W719:AD719,2)</f>
        <v>603</v>
      </c>
      <c r="P719" s="2">
        <f t="shared" ref="P719:P740" si="758">O719/C719</f>
        <v>0.2381516587677725</v>
      </c>
      <c r="Q719" s="2"/>
      <c r="R719" s="2">
        <f t="shared" ref="R719:R740" si="759">IF($C719=0,"-",W719/$C719)</f>
        <v>0.58886255924170616</v>
      </c>
      <c r="S719" s="2">
        <f t="shared" ref="S719:S740" si="760">IF($C719=0,"-",X719/$C719)</f>
        <v>0</v>
      </c>
      <c r="T719" s="2">
        <f t="shared" ref="T719:T740" si="761">IF($C719=0,"-",Y719/$C719)</f>
        <v>0.35071090047393366</v>
      </c>
      <c r="U719" s="2">
        <f t="shared" ref="U719:U740" si="762">IF($C719=0,"-",Z719/$C719)</f>
        <v>1.8562401263823063E-2</v>
      </c>
      <c r="V719" s="2">
        <f t="shared" ref="V719:V740" si="763">IF($C719=0,"-",AA719/$C719)</f>
        <v>0</v>
      </c>
      <c r="W719" s="1">
        <v>1491</v>
      </c>
      <c r="Y719" s="1">
        <v>888</v>
      </c>
      <c r="Z719" s="1">
        <v>47</v>
      </c>
      <c r="AD719" s="1">
        <v>34</v>
      </c>
      <c r="AG719" s="1">
        <f t="shared" ref="AG719:AG730" si="764">SUM(BK719:CJ719)</f>
        <v>18</v>
      </c>
      <c r="AH719" s="1"/>
      <c r="AI719" s="1"/>
      <c r="AJ719" s="1">
        <v>54</v>
      </c>
      <c r="AK719" s="1"/>
      <c r="AL719" s="1"/>
      <c r="AM719" s="1"/>
      <c r="AN719" s="1"/>
      <c r="AO719" s="1"/>
      <c r="AP719" s="7"/>
      <c r="AQ719" s="7"/>
      <c r="AR719" s="7"/>
      <c r="AS719" s="7"/>
      <c r="AT719" s="2"/>
      <c r="AU719" s="2"/>
      <c r="AV719" s="2"/>
      <c r="AW719" s="2"/>
      <c r="AX719" s="2"/>
      <c r="AY719" t="s">
        <v>3330</v>
      </c>
      <c r="BA719">
        <v>1</v>
      </c>
      <c r="BC719" s="98">
        <v>4</v>
      </c>
      <c r="BD719" s="100"/>
      <c r="BE719" s="180">
        <v>4007</v>
      </c>
      <c r="BF719">
        <f t="shared" si="755"/>
        <v>400701</v>
      </c>
      <c r="BH719" t="s">
        <v>3303</v>
      </c>
      <c r="BQ719">
        <v>18</v>
      </c>
    </row>
    <row r="720" spans="1:69">
      <c r="A720" t="s">
        <v>620</v>
      </c>
      <c r="B720" t="s">
        <v>546</v>
      </c>
      <c r="C720" s="1">
        <f t="shared" si="756"/>
        <v>1764</v>
      </c>
      <c r="D720" s="1"/>
      <c r="E720" s="1"/>
      <c r="F720" s="1"/>
      <c r="G720" s="1"/>
      <c r="H720" s="1"/>
      <c r="I720" s="1"/>
      <c r="J720" s="1"/>
      <c r="K720" s="7">
        <f>RANK(W720,(W720:Y720,Z720:AN720))</f>
        <v>1</v>
      </c>
      <c r="L720" s="7" t="e">
        <f>RANK(X720,(W720:Y720,Z720:AN720))</f>
        <v>#N/A</v>
      </c>
      <c r="M720" s="7">
        <f>IF(Y720&gt;0,RANK(Y720,(W720:Y720,Z720:AN720)),0)</f>
        <v>2</v>
      </c>
      <c r="N720" s="7"/>
      <c r="O720" s="1">
        <f t="shared" si="757"/>
        <v>341</v>
      </c>
      <c r="P720" s="2">
        <f t="shared" si="758"/>
        <v>0.19331065759637189</v>
      </c>
      <c r="Q720" s="2"/>
      <c r="R720" s="2">
        <f t="shared" si="759"/>
        <v>0.57539682539682535</v>
      </c>
      <c r="S720" s="2">
        <f t="shared" si="760"/>
        <v>0</v>
      </c>
      <c r="T720" s="2">
        <f t="shared" si="761"/>
        <v>0.38208616780045351</v>
      </c>
      <c r="U720" s="2">
        <f t="shared" si="762"/>
        <v>1.5306122448979591E-2</v>
      </c>
      <c r="V720" s="2">
        <f t="shared" si="763"/>
        <v>0</v>
      </c>
      <c r="W720" s="1">
        <v>1015</v>
      </c>
      <c r="Y720" s="1">
        <v>674</v>
      </c>
      <c r="Z720" s="1">
        <v>27</v>
      </c>
      <c r="AD720" s="1">
        <v>17</v>
      </c>
      <c r="AG720" s="1">
        <f t="shared" si="764"/>
        <v>15</v>
      </c>
      <c r="AH720" s="1"/>
      <c r="AI720" s="1"/>
      <c r="AJ720" s="1">
        <v>16</v>
      </c>
      <c r="AK720" s="1"/>
      <c r="AL720" s="1"/>
      <c r="AM720" s="1"/>
      <c r="AN720" s="1"/>
      <c r="AO720" s="1"/>
      <c r="AP720" s="7"/>
      <c r="AQ720" s="7"/>
      <c r="AR720" s="7"/>
      <c r="AS720" s="7"/>
      <c r="AT720" s="2"/>
      <c r="AU720" s="2"/>
      <c r="AV720" s="2"/>
      <c r="AW720" s="2"/>
      <c r="AX720" s="2"/>
      <c r="AY720" t="s">
        <v>3331</v>
      </c>
      <c r="BA720">
        <v>4</v>
      </c>
      <c r="BC720" s="98">
        <v>4</v>
      </c>
      <c r="BD720" s="100"/>
      <c r="BE720" s="180">
        <v>4007</v>
      </c>
      <c r="BF720">
        <f t="shared" si="755"/>
        <v>400704</v>
      </c>
      <c r="BH720" t="s">
        <v>3303</v>
      </c>
      <c r="BQ720">
        <v>15</v>
      </c>
    </row>
    <row r="721" spans="1:71" s="154" customFormat="1">
      <c r="A721" s="154" t="s">
        <v>1669</v>
      </c>
      <c r="B721" s="154" t="s">
        <v>546</v>
      </c>
      <c r="C721" s="1">
        <f>SUM(W721:AN721)</f>
        <v>101</v>
      </c>
      <c r="D721" s="1"/>
      <c r="E721" s="1"/>
      <c r="F721" s="1"/>
      <c r="G721" s="1"/>
      <c r="H721" s="1"/>
      <c r="I721" s="1"/>
      <c r="J721" s="1"/>
      <c r="K721" s="7">
        <f>RANK(W721,(W721:Y721,Z721:AN721))</f>
        <v>1</v>
      </c>
      <c r="L721" s="7">
        <f>RANK(X721,(W721:Y721,Z721:AN721))</f>
        <v>4</v>
      </c>
      <c r="M721" s="7">
        <f>IF(Y721&gt;0,RANK(Y721,(W721:Y721,Z721:AN721)),0)</f>
        <v>2</v>
      </c>
      <c r="N721" s="7"/>
      <c r="O721" s="1">
        <f>MAX(W721:AD721)-LARGE(W721:AD721,2)</f>
        <v>18</v>
      </c>
      <c r="P721" s="2">
        <f>O721/C721</f>
        <v>0.17821782178217821</v>
      </c>
      <c r="Q721" s="2"/>
      <c r="R721" s="2">
        <f t="shared" ref="R721:V722" si="765">IF($C721=0,"-",W721/$C721)</f>
        <v>0.58415841584158412</v>
      </c>
      <c r="S721" s="2">
        <f t="shared" si="765"/>
        <v>0</v>
      </c>
      <c r="T721" s="2">
        <f t="shared" si="765"/>
        <v>0.40594059405940597</v>
      </c>
      <c r="U721" s="2">
        <f t="shared" si="765"/>
        <v>9.9009900990099011E-3</v>
      </c>
      <c r="V721" s="2">
        <f t="shared" si="765"/>
        <v>0</v>
      </c>
      <c r="W721" s="1">
        <v>59</v>
      </c>
      <c r="X721" s="1"/>
      <c r="Y721" s="1">
        <v>41</v>
      </c>
      <c r="Z721" s="1">
        <v>1</v>
      </c>
      <c r="AA721" s="1"/>
      <c r="AB721" s="1"/>
      <c r="AC721" s="1"/>
      <c r="AD721" s="1">
        <v>0</v>
      </c>
      <c r="AE721" s="1"/>
      <c r="AF721" s="1"/>
      <c r="AG721" s="1">
        <f t="shared" si="764"/>
        <v>0</v>
      </c>
      <c r="AH721" s="1"/>
      <c r="AI721" s="1"/>
      <c r="AJ721" s="1">
        <v>0</v>
      </c>
      <c r="AK721" s="1"/>
      <c r="AL721" s="1"/>
      <c r="AM721" s="1"/>
      <c r="AN721" s="1"/>
      <c r="AO721" s="1"/>
      <c r="AP721" s="7"/>
      <c r="AQ721" s="7"/>
      <c r="AR721" s="7"/>
      <c r="AS721" s="7"/>
      <c r="AT721" s="2"/>
      <c r="AU721" s="2"/>
      <c r="AV721" s="2"/>
      <c r="AW721" s="2"/>
      <c r="AX721" s="2"/>
      <c r="AY721" s="154" t="s">
        <v>2363</v>
      </c>
      <c r="BA721" s="154">
        <v>1</v>
      </c>
      <c r="BC721" s="98">
        <v>4</v>
      </c>
      <c r="BD721" s="100"/>
      <c r="BE721" s="180">
        <v>4013</v>
      </c>
      <c r="BF721" s="154">
        <f>BE721*100+BA721</f>
        <v>401301</v>
      </c>
      <c r="BH721" s="154" t="s">
        <v>3303</v>
      </c>
      <c r="BQ721" s="1">
        <v>0</v>
      </c>
    </row>
    <row r="722" spans="1:71" s="154" customFormat="1">
      <c r="A722" s="154" t="s">
        <v>1669</v>
      </c>
      <c r="B722" s="154" t="s">
        <v>546</v>
      </c>
      <c r="C722" s="1">
        <f>SUM(W722:AN722)</f>
        <v>11783</v>
      </c>
      <c r="D722" s="1"/>
      <c r="E722" s="1"/>
      <c r="F722" s="1"/>
      <c r="G722" s="1"/>
      <c r="H722" s="1"/>
      <c r="I722" s="1"/>
      <c r="J722" s="1"/>
      <c r="K722" s="7">
        <f>RANK(W722,(W722:Y722,Z722:AN722))</f>
        <v>1</v>
      </c>
      <c r="L722" s="7" t="e">
        <f>RANK(X722,(W722:Y722,Z722:AN722))</f>
        <v>#N/A</v>
      </c>
      <c r="M722" s="7">
        <f>IF(Y722&gt;0,RANK(Y722,(W722:Y722,Z722:AN722)),0)</f>
        <v>2</v>
      </c>
      <c r="N722" s="7"/>
      <c r="O722" s="1">
        <f>MAX(W722:AD722)-LARGE(W722:AD722,2)</f>
        <v>2125</v>
      </c>
      <c r="P722" s="2">
        <f>O722/C722</f>
        <v>0.18034456420266487</v>
      </c>
      <c r="Q722" s="2"/>
      <c r="R722" s="2">
        <f t="shared" si="765"/>
        <v>0.57820588984129684</v>
      </c>
      <c r="S722" s="2">
        <f t="shared" si="765"/>
        <v>0</v>
      </c>
      <c r="T722" s="2">
        <f t="shared" si="765"/>
        <v>0.39786132563863191</v>
      </c>
      <c r="U722" s="2">
        <f t="shared" si="765"/>
        <v>7.9775948400237634E-3</v>
      </c>
      <c r="V722" s="2">
        <f t="shared" si="765"/>
        <v>0</v>
      </c>
      <c r="W722" s="1">
        <v>6813</v>
      </c>
      <c r="X722" s="1"/>
      <c r="Y722" s="1">
        <v>4688</v>
      </c>
      <c r="Z722" s="1">
        <v>94</v>
      </c>
      <c r="AA722" s="1"/>
      <c r="AB722" s="1"/>
      <c r="AC722" s="1"/>
      <c r="AD722" s="1">
        <v>57</v>
      </c>
      <c r="AE722" s="1"/>
      <c r="AF722" s="1"/>
      <c r="AG722" s="1">
        <f t="shared" si="764"/>
        <v>59</v>
      </c>
      <c r="AH722" s="1"/>
      <c r="AI722" s="1"/>
      <c r="AJ722" s="1">
        <v>72</v>
      </c>
      <c r="AK722" s="1"/>
      <c r="AL722" s="1"/>
      <c r="AM722" s="1"/>
      <c r="AN722" s="1"/>
      <c r="AO722" s="1"/>
      <c r="AP722" s="7"/>
      <c r="AQ722" s="7"/>
      <c r="AR722" s="7"/>
      <c r="AS722" s="7"/>
      <c r="AT722" s="2"/>
      <c r="AU722" s="2"/>
      <c r="AV722" s="2"/>
      <c r="AW722" s="2"/>
      <c r="AX722" s="2"/>
      <c r="AY722" s="154" t="s">
        <v>1777</v>
      </c>
      <c r="BA722" s="154">
        <v>3</v>
      </c>
      <c r="BC722" s="98">
        <v>4</v>
      </c>
      <c r="BD722" s="100"/>
      <c r="BE722" s="180">
        <v>4013</v>
      </c>
      <c r="BF722" s="154">
        <f>BE722*100+BA722</f>
        <v>401303</v>
      </c>
      <c r="BH722" s="154" t="s">
        <v>3303</v>
      </c>
      <c r="BQ722" s="1">
        <v>59</v>
      </c>
    </row>
    <row r="723" spans="1:71">
      <c r="A723" t="s">
        <v>1669</v>
      </c>
      <c r="B723" t="s">
        <v>546</v>
      </c>
      <c r="C723" s="1">
        <f t="shared" si="756"/>
        <v>2193</v>
      </c>
      <c r="D723" s="1"/>
      <c r="E723" s="1"/>
      <c r="F723" s="1"/>
      <c r="G723" s="1"/>
      <c r="H723" s="1"/>
      <c r="I723" s="1"/>
      <c r="J723" s="1"/>
      <c r="K723" s="7">
        <f>RANK(W723,(W723:Y723,Z723:AN723))</f>
        <v>1</v>
      </c>
      <c r="L723" s="7" t="e">
        <f>RANK(X723,(W723:Y723,Z723:AN723))</f>
        <v>#N/A</v>
      </c>
      <c r="M723" s="7">
        <f>IF(Y723&gt;0,RANK(Y723,(W723:Y723,Z723:AN723)),0)</f>
        <v>2</v>
      </c>
      <c r="N723" s="7"/>
      <c r="O723" s="1">
        <f t="shared" si="757"/>
        <v>503</v>
      </c>
      <c r="P723" s="2">
        <f t="shared" si="758"/>
        <v>0.22936616507067945</v>
      </c>
      <c r="Q723" s="2"/>
      <c r="R723" s="2">
        <f t="shared" si="759"/>
        <v>0.59826721386228909</v>
      </c>
      <c r="S723" s="2">
        <f t="shared" si="760"/>
        <v>0</v>
      </c>
      <c r="T723" s="2">
        <f t="shared" si="761"/>
        <v>0.36890104879160968</v>
      </c>
      <c r="U723" s="2">
        <f t="shared" si="762"/>
        <v>1.2311901504787962E-2</v>
      </c>
      <c r="V723" s="2">
        <f t="shared" si="763"/>
        <v>0</v>
      </c>
      <c r="W723" s="1">
        <v>1312</v>
      </c>
      <c r="Y723" s="1">
        <v>809</v>
      </c>
      <c r="Z723" s="1">
        <v>27</v>
      </c>
      <c r="AD723" s="1">
        <v>19</v>
      </c>
      <c r="AG723" s="1">
        <f t="shared" si="764"/>
        <v>10</v>
      </c>
      <c r="AH723" s="1"/>
      <c r="AI723" s="1"/>
      <c r="AJ723" s="1">
        <v>16</v>
      </c>
      <c r="AK723" s="1"/>
      <c r="AL723" s="1"/>
      <c r="AM723" s="1"/>
      <c r="AN723" s="1"/>
      <c r="AO723" s="1"/>
      <c r="AP723" s="7"/>
      <c r="AQ723" s="7"/>
      <c r="AR723" s="7"/>
      <c r="AS723" s="7"/>
      <c r="AT723" s="2"/>
      <c r="AU723" s="2"/>
      <c r="AV723" s="2"/>
      <c r="AW723" s="2"/>
      <c r="AX723" s="2"/>
      <c r="AY723" t="s">
        <v>2732</v>
      </c>
      <c r="BA723">
        <v>4</v>
      </c>
      <c r="BC723" s="98">
        <v>4</v>
      </c>
      <c r="BD723" s="100"/>
      <c r="BE723" s="180">
        <v>4013</v>
      </c>
      <c r="BF723">
        <f t="shared" si="755"/>
        <v>401304</v>
      </c>
      <c r="BH723" t="s">
        <v>3303</v>
      </c>
      <c r="BQ723" s="1">
        <v>10</v>
      </c>
    </row>
    <row r="724" spans="1:71">
      <c r="A724" t="s">
        <v>1669</v>
      </c>
      <c r="B724" t="s">
        <v>546</v>
      </c>
      <c r="C724" s="1">
        <f t="shared" si="756"/>
        <v>40847</v>
      </c>
      <c r="D724" s="1"/>
      <c r="E724" s="1"/>
      <c r="F724" s="1"/>
      <c r="G724" s="1"/>
      <c r="H724" s="1"/>
      <c r="I724" s="1"/>
      <c r="J724" s="1"/>
      <c r="K724" s="7">
        <f>RANK(W724,(W724:Y724,Z724:AN724))</f>
        <v>1</v>
      </c>
      <c r="L724" s="7" t="e">
        <f>RANK(X724,(W724:Y724,Z724:AN724))</f>
        <v>#N/A</v>
      </c>
      <c r="M724" s="7">
        <f>IF(Y724&gt;0,RANK(Y724,(W724:Y724,Z724:AN724)),0)</f>
        <v>2</v>
      </c>
      <c r="N724" s="7"/>
      <c r="O724" s="1">
        <f t="shared" si="757"/>
        <v>5991</v>
      </c>
      <c r="P724" s="2">
        <f t="shared" si="758"/>
        <v>0.14666927803755478</v>
      </c>
      <c r="Q724" s="2"/>
      <c r="R724" s="2">
        <f t="shared" si="759"/>
        <v>0.56241584449286364</v>
      </c>
      <c r="S724" s="2">
        <f t="shared" si="760"/>
        <v>0</v>
      </c>
      <c r="T724" s="2">
        <f t="shared" si="761"/>
        <v>0.41574656645530883</v>
      </c>
      <c r="U724" s="2">
        <f t="shared" si="762"/>
        <v>8.5930423286899888E-3</v>
      </c>
      <c r="V724" s="2">
        <f t="shared" si="763"/>
        <v>0</v>
      </c>
      <c r="W724" s="1">
        <v>22973</v>
      </c>
      <c r="Y724" s="1">
        <v>16982</v>
      </c>
      <c r="Z724" s="1">
        <v>351</v>
      </c>
      <c r="AD724" s="1">
        <v>175</v>
      </c>
      <c r="AG724" s="1">
        <f t="shared" si="764"/>
        <v>141</v>
      </c>
      <c r="AH724" s="1"/>
      <c r="AI724" s="1"/>
      <c r="AJ724" s="1">
        <v>225</v>
      </c>
      <c r="AK724" s="1"/>
      <c r="AL724" s="1"/>
      <c r="AM724" s="1"/>
      <c r="AN724" s="1"/>
      <c r="AO724" s="1"/>
      <c r="AP724" s="7"/>
      <c r="AQ724" s="7"/>
      <c r="AR724" s="7"/>
      <c r="AS724" s="7"/>
      <c r="AT724" s="2"/>
      <c r="AU724" s="2"/>
      <c r="AV724" s="2"/>
      <c r="AW724" s="2"/>
      <c r="AX724" s="2"/>
      <c r="AY724" t="s">
        <v>72</v>
      </c>
      <c r="BA724">
        <v>5</v>
      </c>
      <c r="BC724" s="98">
        <v>4</v>
      </c>
      <c r="BD724" s="100"/>
      <c r="BE724" s="180">
        <v>4013</v>
      </c>
      <c r="BF724">
        <f t="shared" si="755"/>
        <v>401305</v>
      </c>
      <c r="BH724" t="s">
        <v>3303</v>
      </c>
      <c r="BQ724" s="1">
        <v>141</v>
      </c>
    </row>
    <row r="725" spans="1:71">
      <c r="A725" t="s">
        <v>1669</v>
      </c>
      <c r="B725" t="s">
        <v>546</v>
      </c>
      <c r="C725" s="1">
        <f t="shared" si="756"/>
        <v>50465</v>
      </c>
      <c r="D725" s="1"/>
      <c r="E725" s="1"/>
      <c r="F725" s="1"/>
      <c r="G725" s="1"/>
      <c r="H725" s="1"/>
      <c r="I725" s="1"/>
      <c r="J725" s="1"/>
      <c r="K725" s="7">
        <f>RANK(W725,(W725:Y725,Z725:AN725))</f>
        <v>1</v>
      </c>
      <c r="L725" s="7" t="e">
        <f>RANK(X725,(W725:Y725,Z725:AN725))</f>
        <v>#N/A</v>
      </c>
      <c r="M725" s="7">
        <f>IF(Y725&gt;0,RANK(Y725,(W725:Y725,Z725:AN725)),0)</f>
        <v>2</v>
      </c>
      <c r="N725" s="7"/>
      <c r="O725" s="1">
        <f t="shared" si="757"/>
        <v>9007</v>
      </c>
      <c r="P725" s="2">
        <f t="shared" si="758"/>
        <v>0.17848013474685426</v>
      </c>
      <c r="Q725" s="2"/>
      <c r="R725" s="2">
        <f t="shared" si="759"/>
        <v>0.57992668185871399</v>
      </c>
      <c r="S725" s="2">
        <f t="shared" si="760"/>
        <v>0</v>
      </c>
      <c r="T725" s="2">
        <f t="shared" si="761"/>
        <v>0.40144654711185973</v>
      </c>
      <c r="U725" s="2">
        <f t="shared" si="762"/>
        <v>7.8073912612701872E-3</v>
      </c>
      <c r="V725" s="2">
        <f t="shared" si="763"/>
        <v>0</v>
      </c>
      <c r="W725" s="1">
        <v>29266</v>
      </c>
      <c r="Y725" s="1">
        <v>20259</v>
      </c>
      <c r="Z725" s="1">
        <v>394</v>
      </c>
      <c r="AD725" s="1">
        <v>175</v>
      </c>
      <c r="AG725" s="1">
        <f t="shared" si="764"/>
        <v>160</v>
      </c>
      <c r="AH725" s="1"/>
      <c r="AI725" s="1"/>
      <c r="AJ725" s="1">
        <v>211</v>
      </c>
      <c r="AK725" s="1"/>
      <c r="AL725" s="1"/>
      <c r="AM725" s="1"/>
      <c r="AN725" s="1"/>
      <c r="AO725" s="1"/>
      <c r="AP725" s="7"/>
      <c r="AQ725" s="7"/>
      <c r="AR725" s="7"/>
      <c r="AS725" s="7"/>
      <c r="AT725" s="2"/>
      <c r="AU725" s="2"/>
      <c r="AV725" s="2"/>
      <c r="AW725" s="2"/>
      <c r="AX725" s="2"/>
      <c r="AY725" t="s">
        <v>2483</v>
      </c>
      <c r="BA725">
        <v>6</v>
      </c>
      <c r="BC725" s="98">
        <v>4</v>
      </c>
      <c r="BD725" s="100"/>
      <c r="BE725" s="180">
        <v>4013</v>
      </c>
      <c r="BF725">
        <f t="shared" si="755"/>
        <v>401306</v>
      </c>
      <c r="BH725" t="s">
        <v>3303</v>
      </c>
      <c r="BQ725" s="1">
        <v>160</v>
      </c>
    </row>
    <row r="726" spans="1:71" s="154" customFormat="1">
      <c r="A726" s="154" t="s">
        <v>1669</v>
      </c>
      <c r="B726" s="154" t="s">
        <v>546</v>
      </c>
      <c r="C726" s="1">
        <f>SUM(W726:AN726)</f>
        <v>42199</v>
      </c>
      <c r="D726" s="1"/>
      <c r="E726" s="1"/>
      <c r="F726" s="1"/>
      <c r="G726" s="1"/>
      <c r="H726" s="1"/>
      <c r="I726" s="1"/>
      <c r="J726" s="1"/>
      <c r="K726" s="7">
        <f>RANK(W726,(W726:Y726,Z726:AN726))</f>
        <v>1</v>
      </c>
      <c r="L726" s="7" t="e">
        <f>RANK(X726,(W726:Y726,Z726:AN726))</f>
        <v>#N/A</v>
      </c>
      <c r="M726" s="7">
        <f>IF(Y726&gt;0,RANK(Y726,(W726:Y726,Z726:AN726)),0)</f>
        <v>2</v>
      </c>
      <c r="N726" s="7"/>
      <c r="O726" s="1">
        <f>MAX(W726:AD726)-LARGE(W726:AD726,2)</f>
        <v>7072</v>
      </c>
      <c r="P726" s="2">
        <f>O726/C726</f>
        <v>0.16758690964240858</v>
      </c>
      <c r="Q726" s="2"/>
      <c r="R726" s="2">
        <f t="shared" ref="R726:V727" si="766">IF($C726=0,"-",W726/$C726)</f>
        <v>0.57453968103509567</v>
      </c>
      <c r="S726" s="2">
        <f t="shared" si="766"/>
        <v>0</v>
      </c>
      <c r="T726" s="2">
        <f t="shared" si="766"/>
        <v>0.40695277139268704</v>
      </c>
      <c r="U726" s="2">
        <f t="shared" si="766"/>
        <v>5.5214578544515273E-3</v>
      </c>
      <c r="V726" s="2">
        <f t="shared" si="766"/>
        <v>0</v>
      </c>
      <c r="W726" s="1">
        <v>24245</v>
      </c>
      <c r="X726" s="1"/>
      <c r="Y726" s="1">
        <v>17173</v>
      </c>
      <c r="Z726" s="1">
        <v>233</v>
      </c>
      <c r="AA726" s="1"/>
      <c r="AB726" s="1"/>
      <c r="AC726" s="1"/>
      <c r="AD726" s="1">
        <v>161</v>
      </c>
      <c r="AE726" s="1"/>
      <c r="AF726" s="1"/>
      <c r="AG726" s="1">
        <f t="shared" si="764"/>
        <v>127</v>
      </c>
      <c r="AH726" s="1"/>
      <c r="AI726" s="1"/>
      <c r="AJ726" s="1">
        <v>260</v>
      </c>
      <c r="AK726" s="1"/>
      <c r="AL726" s="1"/>
      <c r="AM726" s="1"/>
      <c r="AN726" s="1"/>
      <c r="AO726" s="1"/>
      <c r="AP726" s="7"/>
      <c r="AQ726" s="7"/>
      <c r="AR726" s="7"/>
      <c r="AS726" s="7"/>
      <c r="AT726" s="2"/>
      <c r="AU726" s="2"/>
      <c r="AV726" s="2"/>
      <c r="AW726" s="2"/>
      <c r="AX726" s="2"/>
      <c r="AY726" s="154" t="s">
        <v>438</v>
      </c>
      <c r="BA726" s="154">
        <v>7</v>
      </c>
      <c r="BC726" s="98">
        <v>4</v>
      </c>
      <c r="BD726" s="100"/>
      <c r="BE726" s="180">
        <v>4013</v>
      </c>
      <c r="BF726" s="154">
        <f>BE726*100+BA726</f>
        <v>401307</v>
      </c>
      <c r="BH726" s="154" t="s">
        <v>3303</v>
      </c>
      <c r="BQ726" s="1">
        <v>127</v>
      </c>
    </row>
    <row r="727" spans="1:71" s="154" customFormat="1">
      <c r="A727" s="154" t="s">
        <v>1669</v>
      </c>
      <c r="B727" s="154" t="s">
        <v>546</v>
      </c>
      <c r="C727" s="1">
        <f>SUM(W727:AN727)</f>
        <v>46491</v>
      </c>
      <c r="D727" s="1"/>
      <c r="E727" s="1"/>
      <c r="F727" s="1"/>
      <c r="G727" s="1"/>
      <c r="H727" s="1"/>
      <c r="I727" s="1"/>
      <c r="J727" s="1"/>
      <c r="K727" s="7">
        <f>RANK(W727,(W727:Y727,Z727:AN727))</f>
        <v>1</v>
      </c>
      <c r="L727" s="7" t="e">
        <f>RANK(X727,(W727:Y727,Z727:AN727))</f>
        <v>#N/A</v>
      </c>
      <c r="M727" s="7">
        <f>IF(Y727&gt;0,RANK(Y727,(W727:Y727,Z727:AN727)),0)</f>
        <v>2</v>
      </c>
      <c r="N727" s="7"/>
      <c r="O727" s="1">
        <f>MAX(W727:AD727)-LARGE(W727:AD727,2)</f>
        <v>10021</v>
      </c>
      <c r="P727" s="2">
        <f>O727/C727</f>
        <v>0.21554709513669312</v>
      </c>
      <c r="Q727" s="2"/>
      <c r="R727" s="2">
        <f t="shared" si="766"/>
        <v>0.59521197651158286</v>
      </c>
      <c r="S727" s="2">
        <f t="shared" si="766"/>
        <v>0</v>
      </c>
      <c r="T727" s="2">
        <f t="shared" si="766"/>
        <v>0.37966488137488974</v>
      </c>
      <c r="U727" s="2">
        <f t="shared" si="766"/>
        <v>9.5287259899765539E-3</v>
      </c>
      <c r="V727" s="2">
        <f t="shared" si="766"/>
        <v>0</v>
      </c>
      <c r="W727" s="1">
        <v>27672</v>
      </c>
      <c r="X727" s="1"/>
      <c r="Y727" s="1">
        <v>17651</v>
      </c>
      <c r="Z727" s="1">
        <v>443</v>
      </c>
      <c r="AA727" s="1"/>
      <c r="AB727" s="1"/>
      <c r="AC727" s="1"/>
      <c r="AD727" s="1">
        <v>251</v>
      </c>
      <c r="AE727" s="1"/>
      <c r="AF727" s="1"/>
      <c r="AG727" s="1">
        <f t="shared" si="764"/>
        <v>227</v>
      </c>
      <c r="AH727" s="1"/>
      <c r="AI727" s="1"/>
      <c r="AJ727" s="1">
        <v>247</v>
      </c>
      <c r="AK727" s="1"/>
      <c r="AL727" s="1"/>
      <c r="AM727" s="1"/>
      <c r="AN727" s="1"/>
      <c r="AO727" s="1"/>
      <c r="AP727" s="7"/>
      <c r="AQ727" s="7"/>
      <c r="AR727" s="7"/>
      <c r="AS727" s="7"/>
      <c r="AT727" s="2"/>
      <c r="AU727" s="2"/>
      <c r="AV727" s="2"/>
      <c r="AW727" s="2"/>
      <c r="AX727" s="2"/>
      <c r="AY727" s="154" t="s">
        <v>3324</v>
      </c>
      <c r="BA727" s="154">
        <v>8</v>
      </c>
      <c r="BC727" s="98">
        <v>4</v>
      </c>
      <c r="BD727" s="100"/>
      <c r="BE727" s="180">
        <v>4013</v>
      </c>
      <c r="BF727" s="154">
        <f>BE727*100+BA727</f>
        <v>401308</v>
      </c>
      <c r="BH727" s="154" t="s">
        <v>3303</v>
      </c>
      <c r="BQ727" s="1">
        <v>227</v>
      </c>
    </row>
    <row r="728" spans="1:71">
      <c r="A728" t="s">
        <v>1669</v>
      </c>
      <c r="B728" t="s">
        <v>546</v>
      </c>
      <c r="C728" s="1">
        <f t="shared" si="756"/>
        <v>55340</v>
      </c>
      <c r="D728" s="1"/>
      <c r="E728" s="1"/>
      <c r="F728" s="1"/>
      <c r="G728" s="1"/>
      <c r="H728" s="1"/>
      <c r="I728" s="1"/>
      <c r="J728" s="1"/>
      <c r="K728" s="7">
        <f>RANK(W728,(W728:Y728,Z728:AN728))</f>
        <v>1</v>
      </c>
      <c r="L728" s="7" t="e">
        <f>RANK(X728,(W728:Y728,Z728:AN728))</f>
        <v>#N/A</v>
      </c>
      <c r="M728" s="7">
        <f>IF(Y728&gt;0,RANK(Y728,(W728:Y728,Z728:AN728)),0)</f>
        <v>2</v>
      </c>
      <c r="N728" s="7"/>
      <c r="O728" s="1">
        <f t="shared" si="757"/>
        <v>3742</v>
      </c>
      <c r="P728" s="2">
        <f t="shared" si="758"/>
        <v>6.7618359233827252E-2</v>
      </c>
      <c r="Q728" s="2"/>
      <c r="R728" s="2">
        <f t="shared" si="759"/>
        <v>0.52585833032164797</v>
      </c>
      <c r="S728" s="2">
        <f t="shared" si="760"/>
        <v>0</v>
      </c>
      <c r="T728" s="2">
        <f t="shared" si="761"/>
        <v>0.45823997108782072</v>
      </c>
      <c r="U728" s="2">
        <f t="shared" si="762"/>
        <v>5.8908565233104443E-3</v>
      </c>
      <c r="V728" s="2">
        <f t="shared" si="763"/>
        <v>0</v>
      </c>
      <c r="W728" s="1">
        <v>29101</v>
      </c>
      <c r="Y728" s="1">
        <v>25359</v>
      </c>
      <c r="Z728" s="1">
        <v>326</v>
      </c>
      <c r="AD728" s="1">
        <v>195</v>
      </c>
      <c r="AG728" s="1">
        <f t="shared" si="764"/>
        <v>134</v>
      </c>
      <c r="AH728" s="1"/>
      <c r="AI728" s="1"/>
      <c r="AJ728" s="1">
        <v>225</v>
      </c>
      <c r="AK728" s="1"/>
      <c r="AL728" s="1"/>
      <c r="AM728" s="1"/>
      <c r="AN728" s="1"/>
      <c r="AO728" s="1"/>
      <c r="AP728" s="7"/>
      <c r="AQ728" s="7"/>
      <c r="AR728" s="7"/>
      <c r="AS728" s="7"/>
      <c r="AT728" s="2"/>
      <c r="AU728" s="2"/>
      <c r="AV728" s="2"/>
      <c r="AW728" s="2"/>
      <c r="AX728" s="2"/>
      <c r="AY728" t="s">
        <v>3323</v>
      </c>
      <c r="BA728">
        <v>9</v>
      </c>
      <c r="BC728" s="98">
        <v>4</v>
      </c>
      <c r="BD728" s="100"/>
      <c r="BE728" s="180">
        <v>4013</v>
      </c>
      <c r="BF728">
        <f t="shared" si="755"/>
        <v>401309</v>
      </c>
      <c r="BH728" t="s">
        <v>3303</v>
      </c>
      <c r="BQ728" s="1">
        <v>134</v>
      </c>
      <c r="BS728" s="1"/>
    </row>
    <row r="729" spans="1:71" s="154" customFormat="1">
      <c r="A729" s="154" t="s">
        <v>1119</v>
      </c>
      <c r="B729" s="154" t="s">
        <v>546</v>
      </c>
      <c r="C729" s="1">
        <f t="shared" si="756"/>
        <v>35</v>
      </c>
      <c r="D729" s="1"/>
      <c r="E729" s="1"/>
      <c r="F729" s="1"/>
      <c r="G729" s="1"/>
      <c r="H729" s="1"/>
      <c r="I729" s="1"/>
      <c r="J729" s="1"/>
      <c r="K729" s="7">
        <f>RANK(W729,(W729:Y729,Z729:AN729))</f>
        <v>1</v>
      </c>
      <c r="L729" s="7">
        <f>RANK(X729,(W729:Y729,Z729:AN729))</f>
        <v>5</v>
      </c>
      <c r="M729" s="7">
        <f>IF(Y729&gt;0,RANK(Y729,(W729:Y729,Z729:AN729)),0)</f>
        <v>2</v>
      </c>
      <c r="N729" s="7"/>
      <c r="O729" s="1">
        <f t="shared" si="757"/>
        <v>7</v>
      </c>
      <c r="P729" s="2">
        <f t="shared" si="758"/>
        <v>0.2</v>
      </c>
      <c r="Q729" s="2"/>
      <c r="R729" s="2">
        <f t="shared" si="759"/>
        <v>0.5714285714285714</v>
      </c>
      <c r="S729" s="2">
        <f t="shared" si="760"/>
        <v>0</v>
      </c>
      <c r="T729" s="2">
        <f t="shared" si="761"/>
        <v>0.37142857142857144</v>
      </c>
      <c r="U729" s="2">
        <f t="shared" si="762"/>
        <v>0</v>
      </c>
      <c r="V729" s="2">
        <f t="shared" si="763"/>
        <v>0</v>
      </c>
      <c r="W729" s="1">
        <v>20</v>
      </c>
      <c r="X729" s="1"/>
      <c r="Y729" s="1">
        <v>13</v>
      </c>
      <c r="Z729" s="1">
        <v>0</v>
      </c>
      <c r="AA729" s="1"/>
      <c r="AB729" s="1"/>
      <c r="AC729" s="1"/>
      <c r="AD729" s="1">
        <v>1</v>
      </c>
      <c r="AE729" s="1"/>
      <c r="AF729" s="1"/>
      <c r="AG729" s="1">
        <f t="shared" si="764"/>
        <v>0</v>
      </c>
      <c r="AH729" s="1"/>
      <c r="AI729" s="1"/>
      <c r="AJ729" s="1">
        <v>1</v>
      </c>
      <c r="AK729" s="1"/>
      <c r="AL729" s="1"/>
      <c r="AM729" s="1"/>
      <c r="AN729" s="1"/>
      <c r="AO729" s="1"/>
      <c r="AP729" s="7"/>
      <c r="AQ729" s="7"/>
      <c r="AR729" s="7"/>
      <c r="AS729" s="7"/>
      <c r="AT729" s="2"/>
      <c r="AU729" s="2"/>
      <c r="AV729" s="2"/>
      <c r="AW729" s="2"/>
      <c r="AX729" s="2"/>
      <c r="AY729" s="154" t="s">
        <v>3327</v>
      </c>
      <c r="BA729" s="154">
        <v>1</v>
      </c>
      <c r="BC729" s="98">
        <v>4</v>
      </c>
      <c r="BD729" s="100"/>
      <c r="BE729" s="180">
        <v>4015</v>
      </c>
      <c r="BF729" s="154">
        <f t="shared" si="755"/>
        <v>401501</v>
      </c>
      <c r="BH729" s="154" t="s">
        <v>3303</v>
      </c>
      <c r="BQ729" s="1">
        <v>0</v>
      </c>
    </row>
    <row r="730" spans="1:71" s="154" customFormat="1">
      <c r="A730" s="154" t="s">
        <v>1119</v>
      </c>
      <c r="B730" s="154" t="s">
        <v>546</v>
      </c>
      <c r="C730" s="1">
        <f>SUM(W730:AN730)</f>
        <v>8256</v>
      </c>
      <c r="D730" s="1"/>
      <c r="E730" s="1"/>
      <c r="F730" s="1"/>
      <c r="G730" s="1"/>
      <c r="H730" s="1"/>
      <c r="I730" s="1"/>
      <c r="J730" s="1"/>
      <c r="K730" s="7">
        <f>RANK(W730,(W730:Y730,Z730:AN730))</f>
        <v>1</v>
      </c>
      <c r="L730" s="7" t="e">
        <f>RANK(X730,(W730:Y730,Z730:AN730))</f>
        <v>#N/A</v>
      </c>
      <c r="M730" s="7">
        <f>IF(Y730&gt;0,RANK(Y730,(W730:Y730,Z730:AN730)),0)</f>
        <v>2</v>
      </c>
      <c r="N730" s="7"/>
      <c r="O730" s="1">
        <f>MAX(W730:AD730)-LARGE(W730:AD730,2)</f>
        <v>1356</v>
      </c>
      <c r="P730" s="2">
        <f>O730/C730</f>
        <v>0.16424418604651161</v>
      </c>
      <c r="Q730" s="2"/>
      <c r="R730" s="2">
        <f>IF($C730=0,"-",W730/$C730)</f>
        <v>0.55729166666666663</v>
      </c>
      <c r="S730" s="2">
        <f>IF($C730=0,"-",X730/$C730)</f>
        <v>0</v>
      </c>
      <c r="T730" s="2">
        <f>IF($C730=0,"-",Y730/$C730)</f>
        <v>0.39304748062015504</v>
      </c>
      <c r="U730" s="2">
        <f>IF($C730=0,"-",Z730/$C730)</f>
        <v>1.9258720930232558E-2</v>
      </c>
      <c r="V730" s="2">
        <f>IF($C730=0,"-",AA730/$C730)</f>
        <v>0</v>
      </c>
      <c r="W730" s="1">
        <v>4601</v>
      </c>
      <c r="X730" s="1"/>
      <c r="Y730" s="1">
        <v>3245</v>
      </c>
      <c r="Z730" s="1">
        <v>159</v>
      </c>
      <c r="AA730" s="1"/>
      <c r="AB730" s="1"/>
      <c r="AC730" s="1"/>
      <c r="AD730" s="1">
        <v>108</v>
      </c>
      <c r="AE730" s="1"/>
      <c r="AF730" s="1"/>
      <c r="AG730" s="1">
        <f t="shared" si="764"/>
        <v>66</v>
      </c>
      <c r="AH730" s="1"/>
      <c r="AI730" s="1"/>
      <c r="AJ730" s="1">
        <v>77</v>
      </c>
      <c r="AK730" s="1"/>
      <c r="AL730" s="1"/>
      <c r="AM730" s="1"/>
      <c r="AN730" s="1"/>
      <c r="AO730" s="1"/>
      <c r="AP730" s="7"/>
      <c r="AQ730" s="7"/>
      <c r="AR730" s="7"/>
      <c r="AS730" s="7"/>
      <c r="AT730" s="2"/>
      <c r="AU730" s="2"/>
      <c r="AV730" s="2"/>
      <c r="AW730" s="2"/>
      <c r="AX730" s="2"/>
      <c r="AY730" s="154" t="s">
        <v>3328</v>
      </c>
      <c r="BA730" s="154">
        <v>4</v>
      </c>
      <c r="BC730" s="98">
        <v>4</v>
      </c>
      <c r="BD730" s="100"/>
      <c r="BE730" s="180">
        <v>4015</v>
      </c>
      <c r="BF730" s="154">
        <f>BE730*100+BA730</f>
        <v>401504</v>
      </c>
      <c r="BH730" s="154" t="s">
        <v>3303</v>
      </c>
      <c r="BQ730" s="1">
        <v>66</v>
      </c>
    </row>
    <row r="731" spans="1:71">
      <c r="A731" t="s">
        <v>2408</v>
      </c>
      <c r="B731" t="s">
        <v>546</v>
      </c>
      <c r="C731" s="1">
        <f t="shared" si="756"/>
        <v>10351</v>
      </c>
      <c r="D731" s="1"/>
      <c r="E731" s="1"/>
      <c r="F731" s="1"/>
      <c r="G731" s="1"/>
      <c r="H731" s="1"/>
      <c r="I731" s="1"/>
      <c r="J731" s="1"/>
      <c r="K731" s="7">
        <f>RANK(W731,(W731:Y731,Z731:AN731))</f>
        <v>1</v>
      </c>
      <c r="L731" s="7" t="e">
        <f>RANK(X731,(W731:Y731,Z731:AN731))</f>
        <v>#N/A</v>
      </c>
      <c r="M731" s="7">
        <f>IF(Y731&gt;0,RANK(Y731,(W731:Y731,Z731:AN731)),0)</f>
        <v>2</v>
      </c>
      <c r="N731" s="7"/>
      <c r="O731" s="1">
        <f t="shared" si="757"/>
        <v>2082</v>
      </c>
      <c r="P731" s="2">
        <f t="shared" si="758"/>
        <v>0.20113998647473674</v>
      </c>
      <c r="Q731" s="2"/>
      <c r="R731" s="2">
        <f t="shared" si="759"/>
        <v>0.5928895758863878</v>
      </c>
      <c r="S731" s="2">
        <f t="shared" si="760"/>
        <v>0</v>
      </c>
      <c r="T731" s="2">
        <f t="shared" si="761"/>
        <v>0.39174958941165106</v>
      </c>
      <c r="U731" s="2">
        <f t="shared" si="762"/>
        <v>7.0524586996425463E-3</v>
      </c>
      <c r="V731" s="2">
        <f t="shared" si="763"/>
        <v>0</v>
      </c>
      <c r="W731" s="1">
        <v>6137</v>
      </c>
      <c r="Y731" s="1">
        <v>4055</v>
      </c>
      <c r="Z731" s="1">
        <v>73</v>
      </c>
      <c r="AD731" s="1">
        <v>31</v>
      </c>
      <c r="AG731" s="1">
        <f t="shared" ref="AG731:AG740" si="767">SUM(BK731:CJ731)</f>
        <v>26</v>
      </c>
      <c r="AH731" s="1"/>
      <c r="AI731" s="1"/>
      <c r="AJ731" s="1">
        <v>29</v>
      </c>
      <c r="AK731" s="1"/>
      <c r="AL731" s="1"/>
      <c r="AM731" s="1"/>
      <c r="AN731" s="1"/>
      <c r="AO731" s="1"/>
      <c r="AP731" s="7"/>
      <c r="AQ731" s="7"/>
      <c r="AR731" s="7"/>
      <c r="AS731" s="7"/>
      <c r="AT731" s="2"/>
      <c r="AU731" s="2"/>
      <c r="AV731" s="2"/>
      <c r="AW731" s="2"/>
      <c r="AX731" s="2"/>
      <c r="AY731" t="s">
        <v>3334</v>
      </c>
      <c r="BA731">
        <v>1</v>
      </c>
      <c r="BC731" s="98">
        <v>4</v>
      </c>
      <c r="BD731" s="100"/>
      <c r="BE731" s="180">
        <v>4019</v>
      </c>
      <c r="BF731">
        <f t="shared" si="755"/>
        <v>401901</v>
      </c>
      <c r="BH731" t="s">
        <v>3303</v>
      </c>
      <c r="BQ731">
        <v>26</v>
      </c>
    </row>
    <row r="732" spans="1:71" s="154" customFormat="1">
      <c r="A732" s="154" t="s">
        <v>2408</v>
      </c>
      <c r="B732" s="154" t="s">
        <v>546</v>
      </c>
      <c r="C732" s="1">
        <f>SUM(W732:AN732)</f>
        <v>68879</v>
      </c>
      <c r="D732" s="1"/>
      <c r="E732" s="1"/>
      <c r="F732" s="1"/>
      <c r="G732" s="1"/>
      <c r="H732" s="1"/>
      <c r="I732" s="1"/>
      <c r="J732" s="1"/>
      <c r="K732" s="7">
        <f>RANK(W732,(W732:Y732,Z732:AN732))</f>
        <v>1</v>
      </c>
      <c r="L732" s="7" t="e">
        <f>RANK(X732,(W732:Y732,Z732:AN732))</f>
        <v>#N/A</v>
      </c>
      <c r="M732" s="7">
        <f>IF(Y732&gt;0,RANK(Y732,(W732:Y732,Z732:AN732)),0)</f>
        <v>2</v>
      </c>
      <c r="N732" s="7"/>
      <c r="O732" s="1">
        <f>MAX(W732:AD732)-LARGE(W732:AD732,2)</f>
        <v>7441</v>
      </c>
      <c r="P732" s="2">
        <f>O732/C732</f>
        <v>0.10803002366468735</v>
      </c>
      <c r="Q732" s="2"/>
      <c r="R732" s="2">
        <f>IF($C732=0,"-",W732/$C732)</f>
        <v>0.5453186021864429</v>
      </c>
      <c r="S732" s="2">
        <f>IF($C732=0,"-",X732/$C732)</f>
        <v>0</v>
      </c>
      <c r="T732" s="2">
        <f>IF($C732=0,"-",Y732/$C732)</f>
        <v>0.43728857852175557</v>
      </c>
      <c r="U732" s="2">
        <f>IF($C732=0,"-",Z732/$C732)</f>
        <v>7.0994062050842785E-3</v>
      </c>
      <c r="V732" s="2">
        <f>IF($C732=0,"-",AA732/$C732)</f>
        <v>0</v>
      </c>
      <c r="W732" s="1">
        <v>37561</v>
      </c>
      <c r="X732" s="1"/>
      <c r="Y732" s="1">
        <v>30120</v>
      </c>
      <c r="Z732" s="1">
        <v>489</v>
      </c>
      <c r="AA732" s="1"/>
      <c r="AB732" s="1"/>
      <c r="AC732" s="1"/>
      <c r="AD732" s="1">
        <v>243</v>
      </c>
      <c r="AE732" s="1"/>
      <c r="AF732" s="1"/>
      <c r="AG732" s="1">
        <f t="shared" si="767"/>
        <v>200</v>
      </c>
      <c r="AH732" s="1"/>
      <c r="AI732" s="1"/>
      <c r="AJ732" s="1">
        <v>266</v>
      </c>
      <c r="AK732" s="1"/>
      <c r="AL732" s="1"/>
      <c r="AM732" s="1"/>
      <c r="AN732" s="1"/>
      <c r="AO732" s="1"/>
      <c r="AP732" s="7"/>
      <c r="AQ732" s="7"/>
      <c r="AR732" s="7"/>
      <c r="AS732" s="7"/>
      <c r="AT732" s="2"/>
      <c r="AU732" s="2"/>
      <c r="AV732" s="2"/>
      <c r="AW732" s="2"/>
      <c r="AX732" s="2"/>
      <c r="AY732" s="154" t="s">
        <v>3335</v>
      </c>
      <c r="BA732" s="154">
        <v>2</v>
      </c>
      <c r="BC732" s="98">
        <v>4</v>
      </c>
      <c r="BD732" s="100"/>
      <c r="BE732" s="180">
        <v>4019</v>
      </c>
      <c r="BF732" s="154">
        <f>BE732*100+BA732</f>
        <v>401902</v>
      </c>
      <c r="BH732" s="154" t="s">
        <v>3303</v>
      </c>
      <c r="BQ732" s="154">
        <v>200</v>
      </c>
    </row>
    <row r="733" spans="1:71">
      <c r="A733" t="s">
        <v>2408</v>
      </c>
      <c r="B733" t="s">
        <v>546</v>
      </c>
      <c r="C733" s="1">
        <f t="shared" si="756"/>
        <v>29575</v>
      </c>
      <c r="D733" s="1"/>
      <c r="E733" s="1"/>
      <c r="F733" s="1"/>
      <c r="G733" s="1"/>
      <c r="H733" s="1"/>
      <c r="I733" s="1"/>
      <c r="J733" s="1"/>
      <c r="K733" s="7">
        <f>RANK(W733,(W733:Y733,Z733:AN733))</f>
        <v>1</v>
      </c>
      <c r="L733" s="7" t="e">
        <f>RANK(X733,(W733:Y733,Z733:AN733))</f>
        <v>#N/A</v>
      </c>
      <c r="M733" s="7">
        <f>IF(Y733&gt;0,RANK(Y733,(W733:Y733,Z733:AN733)),0)</f>
        <v>2</v>
      </c>
      <c r="N733" s="7"/>
      <c r="O733" s="1">
        <f t="shared" si="757"/>
        <v>4854</v>
      </c>
      <c r="P733" s="2">
        <f t="shared" si="758"/>
        <v>0.16412510566356719</v>
      </c>
      <c r="Q733" s="2"/>
      <c r="R733" s="2">
        <f t="shared" si="759"/>
        <v>0.57318681318681319</v>
      </c>
      <c r="S733" s="2">
        <f t="shared" si="760"/>
        <v>0</v>
      </c>
      <c r="T733" s="2">
        <f t="shared" si="761"/>
        <v>0.409061707523246</v>
      </c>
      <c r="U733" s="2">
        <f t="shared" si="762"/>
        <v>5.2409129332206253E-3</v>
      </c>
      <c r="V733" s="2">
        <f t="shared" si="763"/>
        <v>0</v>
      </c>
      <c r="W733" s="1">
        <v>16952</v>
      </c>
      <c r="Y733" s="1">
        <v>12098</v>
      </c>
      <c r="Z733" s="1">
        <v>155</v>
      </c>
      <c r="AD733" s="1">
        <v>89</v>
      </c>
      <c r="AG733" s="1">
        <f t="shared" si="767"/>
        <v>64</v>
      </c>
      <c r="AH733" s="1"/>
      <c r="AI733" s="1"/>
      <c r="AJ733" s="1">
        <v>217</v>
      </c>
      <c r="AK733" s="1"/>
      <c r="AL733" s="1"/>
      <c r="AM733" s="1"/>
      <c r="AN733" s="1"/>
      <c r="AO733" s="1"/>
      <c r="AP733" s="7"/>
      <c r="AQ733" s="7"/>
      <c r="AR733" s="7"/>
      <c r="AS733" s="7"/>
      <c r="AT733" s="2"/>
      <c r="AU733" s="2"/>
      <c r="AV733" s="2"/>
      <c r="AW733" s="2"/>
      <c r="AX733" s="2"/>
      <c r="AY733" t="s">
        <v>3336</v>
      </c>
      <c r="BA733">
        <v>3</v>
      </c>
      <c r="BC733" s="98">
        <v>4</v>
      </c>
      <c r="BD733" s="100"/>
      <c r="BE733" s="180">
        <v>4019</v>
      </c>
      <c r="BF733">
        <f t="shared" si="755"/>
        <v>401903</v>
      </c>
      <c r="BH733" t="s">
        <v>3303</v>
      </c>
      <c r="BQ733">
        <v>64</v>
      </c>
    </row>
    <row r="734" spans="1:71">
      <c r="A734" t="s">
        <v>691</v>
      </c>
      <c r="B734" t="s">
        <v>546</v>
      </c>
      <c r="C734" s="1">
        <f t="shared" si="756"/>
        <v>12745</v>
      </c>
      <c r="D734" s="1"/>
      <c r="E734" s="1"/>
      <c r="F734" s="1"/>
      <c r="G734" s="1"/>
      <c r="H734" s="1"/>
      <c r="I734" s="1"/>
      <c r="J734" s="1"/>
      <c r="K734" s="7">
        <f>RANK(W734,(W734:Y734,Z734:AN734))</f>
        <v>1</v>
      </c>
      <c r="L734" s="7" t="e">
        <f>RANK(X734,(W734:Y734,Z734:AN734))</f>
        <v>#N/A</v>
      </c>
      <c r="M734" s="7">
        <f>IF(Y734&gt;0,RANK(Y734,(W734:Y734,Z734:AN734)),0)</f>
        <v>2</v>
      </c>
      <c r="N734" s="7"/>
      <c r="O734" s="1">
        <f t="shared" si="757"/>
        <v>3477</v>
      </c>
      <c r="P734" s="2">
        <f t="shared" si="758"/>
        <v>0.27281286779129071</v>
      </c>
      <c r="Q734" s="2"/>
      <c r="R734" s="2">
        <f t="shared" si="759"/>
        <v>0.61985092193016866</v>
      </c>
      <c r="S734" s="2">
        <f t="shared" si="760"/>
        <v>0</v>
      </c>
      <c r="T734" s="2">
        <f t="shared" si="761"/>
        <v>0.347038054138878</v>
      </c>
      <c r="U734" s="2">
        <f t="shared" si="762"/>
        <v>9.9646920360925845E-3</v>
      </c>
      <c r="V734" s="2">
        <f t="shared" si="763"/>
        <v>0</v>
      </c>
      <c r="W734" s="1">
        <v>7900</v>
      </c>
      <c r="Y734" s="1">
        <v>4423</v>
      </c>
      <c r="Z734" s="1">
        <v>127</v>
      </c>
      <c r="AD734" s="1">
        <v>87</v>
      </c>
      <c r="AG734" s="1">
        <f t="shared" si="767"/>
        <v>72</v>
      </c>
      <c r="AH734" s="1"/>
      <c r="AI734" s="1"/>
      <c r="AJ734" s="1">
        <v>136</v>
      </c>
      <c r="AK734" s="1"/>
      <c r="AL734" s="1"/>
      <c r="AM734" s="1"/>
      <c r="AN734" s="1"/>
      <c r="AO734" s="1"/>
      <c r="AP734" s="7"/>
      <c r="AQ734" s="7"/>
      <c r="AR734" s="7"/>
      <c r="AS734" s="7"/>
      <c r="AT734" s="2"/>
      <c r="AU734" s="2"/>
      <c r="AV734" s="2"/>
      <c r="AW734" s="2"/>
      <c r="AX734" s="2"/>
      <c r="AY734" t="s">
        <v>439</v>
      </c>
      <c r="BA734">
        <v>1</v>
      </c>
      <c r="BC734" s="98">
        <v>4</v>
      </c>
      <c r="BD734" s="100"/>
      <c r="BE734" s="180">
        <v>4021</v>
      </c>
      <c r="BF734">
        <f t="shared" si="755"/>
        <v>402101</v>
      </c>
      <c r="BH734" t="s">
        <v>3303</v>
      </c>
      <c r="BQ734" s="1">
        <v>72</v>
      </c>
    </row>
    <row r="735" spans="1:71">
      <c r="A735" t="s">
        <v>691</v>
      </c>
      <c r="B735" t="s">
        <v>546</v>
      </c>
      <c r="C735" s="1">
        <f t="shared" si="756"/>
        <v>48</v>
      </c>
      <c r="D735" s="1"/>
      <c r="E735" s="1"/>
      <c r="F735" s="1"/>
      <c r="G735" s="1"/>
      <c r="H735" s="1"/>
      <c r="I735" s="1"/>
      <c r="J735" s="1"/>
      <c r="K735" s="7">
        <f>RANK(W735,(W735:Y735,Z735:AN735))</f>
        <v>1</v>
      </c>
      <c r="L735" s="7">
        <f>RANK(X735,(W735:Y735,Z735:AN735))</f>
        <v>3</v>
      </c>
      <c r="M735" s="7">
        <f>IF(Y735&gt;0,RANK(Y735,(W735:Y735,Z735:AN735)),0)</f>
        <v>2</v>
      </c>
      <c r="N735" s="7"/>
      <c r="O735" s="1">
        <f t="shared" si="757"/>
        <v>20</v>
      </c>
      <c r="P735" s="2">
        <f t="shared" si="758"/>
        <v>0.41666666666666669</v>
      </c>
      <c r="Q735" s="2"/>
      <c r="R735" s="2">
        <f t="shared" si="759"/>
        <v>0.70833333333333337</v>
      </c>
      <c r="S735" s="2">
        <f t="shared" si="760"/>
        <v>0</v>
      </c>
      <c r="T735" s="2">
        <f t="shared" si="761"/>
        <v>0.29166666666666669</v>
      </c>
      <c r="U735" s="2">
        <f t="shared" si="762"/>
        <v>0</v>
      </c>
      <c r="V735" s="2">
        <f t="shared" si="763"/>
        <v>0</v>
      </c>
      <c r="W735" s="1">
        <v>34</v>
      </c>
      <c r="Y735" s="1">
        <v>14</v>
      </c>
      <c r="Z735" s="1">
        <v>0</v>
      </c>
      <c r="AD735" s="1">
        <v>0</v>
      </c>
      <c r="AG735" s="1">
        <f t="shared" si="767"/>
        <v>0</v>
      </c>
      <c r="AH735" s="1"/>
      <c r="AI735" s="1"/>
      <c r="AJ735" s="1">
        <v>0</v>
      </c>
      <c r="AK735" s="1"/>
      <c r="AL735" s="1"/>
      <c r="AM735" s="1"/>
      <c r="AN735" s="1"/>
      <c r="AO735" s="1"/>
      <c r="AP735" s="7"/>
      <c r="AQ735" s="7"/>
      <c r="AR735" s="7"/>
      <c r="AS735" s="7"/>
      <c r="AT735" s="2"/>
      <c r="AU735" s="2"/>
      <c r="AV735" s="2"/>
      <c r="AW735" s="2"/>
      <c r="AX735" s="2"/>
      <c r="AY735" t="s">
        <v>3332</v>
      </c>
      <c r="BA735">
        <v>3</v>
      </c>
      <c r="BC735" s="98">
        <v>4</v>
      </c>
      <c r="BD735" s="100"/>
      <c r="BE735" s="180">
        <v>4021</v>
      </c>
      <c r="BF735">
        <f t="shared" si="755"/>
        <v>402103</v>
      </c>
      <c r="BH735" t="s">
        <v>3303</v>
      </c>
      <c r="BQ735" s="1">
        <v>0</v>
      </c>
    </row>
    <row r="736" spans="1:71">
      <c r="A736" t="s">
        <v>691</v>
      </c>
      <c r="B736" t="s">
        <v>546</v>
      </c>
      <c r="C736" s="1">
        <f t="shared" si="756"/>
        <v>7797</v>
      </c>
      <c r="D736" s="1"/>
      <c r="E736" s="1"/>
      <c r="F736" s="1"/>
      <c r="G736" s="1"/>
      <c r="H736" s="1"/>
      <c r="I736" s="1"/>
      <c r="J736" s="1"/>
      <c r="K736" s="7">
        <f>RANK(W736,(W736:Y736,Z736:AN736))</f>
        <v>1</v>
      </c>
      <c r="L736" s="7" t="e">
        <f>RANK(X736,(W736:Y736,Z736:AN736))</f>
        <v>#N/A</v>
      </c>
      <c r="M736" s="7">
        <f>IF(Y736&gt;0,RANK(Y736,(W736:Y736,Z736:AN736)),0)</f>
        <v>2</v>
      </c>
      <c r="N736" s="7"/>
      <c r="O736" s="1">
        <f t="shared" si="757"/>
        <v>1551</v>
      </c>
      <c r="P736" s="2">
        <f t="shared" si="758"/>
        <v>0.19892266256252406</v>
      </c>
      <c r="Q736" s="2"/>
      <c r="R736" s="2">
        <f t="shared" si="759"/>
        <v>0.58381428754649223</v>
      </c>
      <c r="S736" s="2">
        <f t="shared" si="760"/>
        <v>0</v>
      </c>
      <c r="T736" s="2">
        <f t="shared" si="761"/>
        <v>0.38489162498396817</v>
      </c>
      <c r="U736" s="2">
        <f t="shared" si="762"/>
        <v>1.0645119917917148E-2</v>
      </c>
      <c r="V736" s="2">
        <f t="shared" si="763"/>
        <v>0</v>
      </c>
      <c r="W736" s="1">
        <v>4552</v>
      </c>
      <c r="Y736" s="1">
        <v>3001</v>
      </c>
      <c r="Z736" s="1">
        <v>83</v>
      </c>
      <c r="AD736" s="1">
        <v>46</v>
      </c>
      <c r="AG736" s="1">
        <f t="shared" si="767"/>
        <v>45</v>
      </c>
      <c r="AH736" s="1"/>
      <c r="AI736" s="1"/>
      <c r="AJ736" s="1">
        <v>70</v>
      </c>
      <c r="AK736" s="1"/>
      <c r="AL736" s="1"/>
      <c r="AM736" s="1"/>
      <c r="AN736" s="1"/>
      <c r="AO736" s="1"/>
      <c r="AP736" s="7"/>
      <c r="AQ736" s="7"/>
      <c r="AR736" s="7"/>
      <c r="AS736" s="7"/>
      <c r="AT736" s="2"/>
      <c r="AU736" s="2"/>
      <c r="AV736" s="2"/>
      <c r="AW736" s="2"/>
      <c r="AX736" s="2"/>
      <c r="AY736" t="s">
        <v>3333</v>
      </c>
      <c r="BA736">
        <v>4</v>
      </c>
      <c r="BC736" s="98">
        <v>4</v>
      </c>
      <c r="BD736" s="100"/>
      <c r="BE736" s="180">
        <v>4021</v>
      </c>
      <c r="BF736">
        <f t="shared" si="755"/>
        <v>402104</v>
      </c>
      <c r="BH736" t="s">
        <v>3303</v>
      </c>
      <c r="BQ736" s="1">
        <v>45</v>
      </c>
    </row>
    <row r="737" spans="1:87" s="154" customFormat="1">
      <c r="A737" s="154" t="s">
        <v>2221</v>
      </c>
      <c r="B737" s="154" t="s">
        <v>546</v>
      </c>
      <c r="C737" s="1">
        <f>SUM(W737:AN737)</f>
        <v>3306</v>
      </c>
      <c r="D737" s="1"/>
      <c r="E737" s="1"/>
      <c r="F737" s="1"/>
      <c r="G737" s="1"/>
      <c r="H737" s="1"/>
      <c r="I737" s="1"/>
      <c r="J737" s="1"/>
      <c r="K737" s="7">
        <f>RANK(W737,(W737:Y737,Z737:AN737))</f>
        <v>1</v>
      </c>
      <c r="L737" s="7" t="e">
        <f>RANK(X737,(W737:Y737,Z737:AN737))</f>
        <v>#N/A</v>
      </c>
      <c r="M737" s="7">
        <f>IF(Y737&gt;0,RANK(Y737,(W737:Y737,Z737:AN737)),0)</f>
        <v>2</v>
      </c>
      <c r="N737" s="7"/>
      <c r="O737" s="1">
        <f>MAX(W737:AD737)-LARGE(W737:AD737,2)</f>
        <v>88</v>
      </c>
      <c r="P737" s="2">
        <f>O737/C737</f>
        <v>2.6618269812462191E-2</v>
      </c>
      <c r="Q737" s="2"/>
      <c r="R737" s="2">
        <f t="shared" ref="R737:V738" si="768">IF($C737=0,"-",W737/$C737)</f>
        <v>0.50423472474289166</v>
      </c>
      <c r="S737" s="2">
        <f t="shared" si="768"/>
        <v>0</v>
      </c>
      <c r="T737" s="2">
        <f t="shared" si="768"/>
        <v>0.47761645493042953</v>
      </c>
      <c r="U737" s="2">
        <f t="shared" si="768"/>
        <v>9.6793708408953426E-3</v>
      </c>
      <c r="V737" s="2">
        <f t="shared" si="768"/>
        <v>0</v>
      </c>
      <c r="W737" s="1">
        <v>1667</v>
      </c>
      <c r="X737" s="1"/>
      <c r="Y737" s="1">
        <v>1579</v>
      </c>
      <c r="Z737" s="1">
        <v>32</v>
      </c>
      <c r="AA737" s="1"/>
      <c r="AB737" s="1"/>
      <c r="AC737" s="1"/>
      <c r="AD737" s="1">
        <v>10</v>
      </c>
      <c r="AE737" s="1"/>
      <c r="AF737" s="1"/>
      <c r="AG737" s="1">
        <f t="shared" si="767"/>
        <v>11</v>
      </c>
      <c r="AH737" s="1"/>
      <c r="AI737" s="1"/>
      <c r="AJ737" s="1">
        <v>7</v>
      </c>
      <c r="AK737" s="1"/>
      <c r="AL737" s="1"/>
      <c r="AM737" s="1"/>
      <c r="AN737" s="1"/>
      <c r="AO737" s="1"/>
      <c r="AP737" s="7"/>
      <c r="AQ737" s="7"/>
      <c r="AR737" s="7"/>
      <c r="AS737" s="7"/>
      <c r="AT737" s="2"/>
      <c r="AU737" s="2"/>
      <c r="AV737" s="2"/>
      <c r="AW737" s="2"/>
      <c r="AX737" s="2"/>
      <c r="AY737" s="154" t="s">
        <v>53</v>
      </c>
      <c r="BA737" s="154">
        <v>1</v>
      </c>
      <c r="BC737" s="98">
        <v>4</v>
      </c>
      <c r="BD737" s="100"/>
      <c r="BE737" s="180">
        <v>4025</v>
      </c>
      <c r="BF737" s="154">
        <f>BE737*100+BA737</f>
        <v>402501</v>
      </c>
      <c r="BH737" s="154" t="s">
        <v>3303</v>
      </c>
      <c r="BQ737" s="1">
        <v>11</v>
      </c>
    </row>
    <row r="738" spans="1:87" s="154" customFormat="1">
      <c r="A738" s="154" t="s">
        <v>2221</v>
      </c>
      <c r="B738" s="154" t="s">
        <v>546</v>
      </c>
      <c r="C738" s="1">
        <f>SUM(W738:AN738)</f>
        <v>13791</v>
      </c>
      <c r="D738" s="1"/>
      <c r="E738" s="1"/>
      <c r="F738" s="1"/>
      <c r="G738" s="1"/>
      <c r="H738" s="1"/>
      <c r="I738" s="1"/>
      <c r="J738" s="1"/>
      <c r="K738" s="7">
        <f>RANK(W738,(W738:Y738,Z738:AN738))</f>
        <v>1</v>
      </c>
      <c r="L738" s="7" t="e">
        <f>RANK(X738,(W738:Y738,Z738:AN738))</f>
        <v>#N/A</v>
      </c>
      <c r="M738" s="7">
        <f>IF(Y738&gt;0,RANK(Y738,(W738:Y738,Z738:AN738)),0)</f>
        <v>2</v>
      </c>
      <c r="N738" s="7"/>
      <c r="O738" s="1">
        <f>MAX(W738:AD738)-LARGE(W738:AD738,2)</f>
        <v>922</v>
      </c>
      <c r="P738" s="2">
        <f>O738/C738</f>
        <v>6.6855195417301144E-2</v>
      </c>
      <c r="Q738" s="2"/>
      <c r="R738" s="2">
        <f t="shared" si="768"/>
        <v>0.52113697338844178</v>
      </c>
      <c r="S738" s="2">
        <f t="shared" si="768"/>
        <v>0</v>
      </c>
      <c r="T738" s="2">
        <f t="shared" si="768"/>
        <v>0.45428177797114061</v>
      </c>
      <c r="U738" s="2">
        <f t="shared" si="768"/>
        <v>1.0151548111086942E-2</v>
      </c>
      <c r="V738" s="2">
        <f t="shared" si="768"/>
        <v>0</v>
      </c>
      <c r="W738" s="1">
        <v>7187</v>
      </c>
      <c r="X738" s="1"/>
      <c r="Y738" s="1">
        <v>6265</v>
      </c>
      <c r="Z738" s="1">
        <v>140</v>
      </c>
      <c r="AA738" s="49"/>
      <c r="AB738" s="1"/>
      <c r="AC738" s="1"/>
      <c r="AD738" s="1">
        <v>78</v>
      </c>
      <c r="AE738" s="1"/>
      <c r="AF738" s="1"/>
      <c r="AG738" s="1">
        <f t="shared" si="767"/>
        <v>52</v>
      </c>
      <c r="AH738" s="1"/>
      <c r="AI738" s="1"/>
      <c r="AJ738" s="1">
        <v>69</v>
      </c>
      <c r="AK738" s="1"/>
      <c r="AL738" s="1"/>
      <c r="AM738" s="1"/>
      <c r="AN738" s="1"/>
      <c r="AO738" s="1"/>
      <c r="AP738" s="7"/>
      <c r="AQ738" s="7"/>
      <c r="AR738" s="7"/>
      <c r="AS738" s="7"/>
      <c r="AT738" s="2"/>
      <c r="AU738" s="2"/>
      <c r="AV738" s="2"/>
      <c r="AW738" s="2"/>
      <c r="AX738" s="2"/>
      <c r="AY738" s="154" t="s">
        <v>3329</v>
      </c>
      <c r="BA738" s="154">
        <v>4</v>
      </c>
      <c r="BC738" s="98">
        <v>4</v>
      </c>
      <c r="BD738" s="100"/>
      <c r="BE738" s="180">
        <v>4025</v>
      </c>
      <c r="BF738" s="154">
        <f>BE738*100+BA738</f>
        <v>402504</v>
      </c>
      <c r="BH738" s="154" t="s">
        <v>3303</v>
      </c>
      <c r="BQ738" s="1">
        <v>52</v>
      </c>
    </row>
    <row r="739" spans="1:87">
      <c r="A739" t="s">
        <v>2804</v>
      </c>
      <c r="B739" t="s">
        <v>546</v>
      </c>
      <c r="C739" s="1">
        <f t="shared" si="756"/>
        <v>5908</v>
      </c>
      <c r="D739" s="1"/>
      <c r="E739" s="1"/>
      <c r="F739" s="1"/>
      <c r="G739" s="1"/>
      <c r="H739" s="1"/>
      <c r="I739" s="1"/>
      <c r="J739" s="1"/>
      <c r="K739" s="7">
        <f>RANK(W739,(W739:Y739,Z739:AN739))</f>
        <v>1</v>
      </c>
      <c r="L739" s="7" t="e">
        <f>RANK(X739,(W739:Y739,Z739:AN739))</f>
        <v>#N/A</v>
      </c>
      <c r="M739" s="7">
        <f>IF(Y739&gt;0,RANK(Y739,(W739:Y739,Z739:AN739)),0)</f>
        <v>2</v>
      </c>
      <c r="N739" s="7"/>
      <c r="O739" s="1">
        <f t="shared" si="757"/>
        <v>1865</v>
      </c>
      <c r="P739" s="2">
        <f t="shared" si="758"/>
        <v>0.31567366283006093</v>
      </c>
      <c r="Q739" s="2"/>
      <c r="R739" s="2">
        <f t="shared" si="759"/>
        <v>0.63862559241706163</v>
      </c>
      <c r="S739" s="2">
        <f t="shared" si="760"/>
        <v>0</v>
      </c>
      <c r="T739" s="2">
        <f t="shared" si="761"/>
        <v>0.3229519295870007</v>
      </c>
      <c r="U739" s="2">
        <f t="shared" si="762"/>
        <v>9.8171970209884902E-3</v>
      </c>
      <c r="V739" s="2">
        <f t="shared" si="763"/>
        <v>0</v>
      </c>
      <c r="W739" s="1">
        <v>3773</v>
      </c>
      <c r="Y739" s="1">
        <v>1908</v>
      </c>
      <c r="Z739" s="1">
        <v>58</v>
      </c>
      <c r="AD739" s="1">
        <v>29</v>
      </c>
      <c r="AG739" s="1">
        <f t="shared" si="767"/>
        <v>48</v>
      </c>
      <c r="AH739" s="1"/>
      <c r="AI739" s="1"/>
      <c r="AJ739" s="1">
        <v>92</v>
      </c>
      <c r="AK739" s="1"/>
      <c r="AL739" s="1"/>
      <c r="AM739" s="1"/>
      <c r="AN739" s="1"/>
      <c r="AO739" s="1"/>
      <c r="AP739" s="7"/>
      <c r="AQ739" s="7"/>
      <c r="AR739" s="7"/>
      <c r="AS739" s="7"/>
      <c r="AT739" s="2"/>
      <c r="AU739" s="2"/>
      <c r="AV739" s="2"/>
      <c r="AW739" s="2"/>
      <c r="AX739" s="2"/>
      <c r="AY739" t="s">
        <v>3325</v>
      </c>
      <c r="BA739">
        <v>3</v>
      </c>
      <c r="BC739" s="98">
        <v>4</v>
      </c>
      <c r="BD739" s="100"/>
      <c r="BE739" s="180">
        <v>4027</v>
      </c>
      <c r="BF739">
        <f t="shared" si="755"/>
        <v>402703</v>
      </c>
      <c r="BH739" t="s">
        <v>3303</v>
      </c>
      <c r="BQ739" s="1">
        <v>48</v>
      </c>
    </row>
    <row r="740" spans="1:87">
      <c r="A740" t="s">
        <v>2804</v>
      </c>
      <c r="B740" t="s">
        <v>546</v>
      </c>
      <c r="C740" s="1">
        <f t="shared" si="756"/>
        <v>2742</v>
      </c>
      <c r="D740" s="1"/>
      <c r="E740" s="1"/>
      <c r="F740" s="1"/>
      <c r="G740" s="1"/>
      <c r="H740" s="1"/>
      <c r="I740" s="1"/>
      <c r="J740" s="1"/>
      <c r="K740" s="7">
        <f>RANK(W740,(W740:Y740,Z740:AN740))</f>
        <v>1</v>
      </c>
      <c r="L740" s="7" t="e">
        <f>RANK(X740,(W740:Y740,Z740:AN740))</f>
        <v>#N/A</v>
      </c>
      <c r="M740" s="7">
        <f>IF(Y740&gt;0,RANK(Y740,(W740:Y740,Z740:AN740)),0)</f>
        <v>2</v>
      </c>
      <c r="N740" s="7"/>
      <c r="O740" s="1">
        <f t="shared" si="757"/>
        <v>649</v>
      </c>
      <c r="P740" s="2">
        <f t="shared" si="758"/>
        <v>0.23668854850474105</v>
      </c>
      <c r="Q740" s="2"/>
      <c r="R740" s="2">
        <f t="shared" si="759"/>
        <v>0.5908096280087527</v>
      </c>
      <c r="S740" s="2">
        <f t="shared" si="760"/>
        <v>0</v>
      </c>
      <c r="T740" s="2">
        <f t="shared" si="761"/>
        <v>0.35412107950401167</v>
      </c>
      <c r="U740" s="2">
        <f t="shared" si="762"/>
        <v>2.0423048869438368E-2</v>
      </c>
      <c r="V740" s="2">
        <f t="shared" si="763"/>
        <v>0</v>
      </c>
      <c r="W740" s="1">
        <v>1620</v>
      </c>
      <c r="Y740" s="1">
        <v>971</v>
      </c>
      <c r="Z740" s="1">
        <v>56</v>
      </c>
      <c r="AA740" s="49"/>
      <c r="AD740" s="1">
        <v>40</v>
      </c>
      <c r="AG740" s="1">
        <f t="shared" si="767"/>
        <v>21</v>
      </c>
      <c r="AH740" s="1"/>
      <c r="AI740" s="1"/>
      <c r="AJ740" s="1">
        <v>34</v>
      </c>
      <c r="AK740" s="1"/>
      <c r="AL740" s="1"/>
      <c r="AM740" s="1"/>
      <c r="AN740" s="1"/>
      <c r="AO740" s="1"/>
      <c r="AP740" s="7"/>
      <c r="AQ740" s="7"/>
      <c r="AR740" s="7"/>
      <c r="AS740" s="7"/>
      <c r="AT740" s="2"/>
      <c r="AU740" s="2"/>
      <c r="AV740" s="2"/>
      <c r="AW740" s="2"/>
      <c r="AX740" s="2"/>
      <c r="AY740" t="s">
        <v>3326</v>
      </c>
      <c r="BA740">
        <v>4</v>
      </c>
      <c r="BC740" s="98">
        <v>4</v>
      </c>
      <c r="BD740" s="100"/>
      <c r="BE740" s="180">
        <v>4027</v>
      </c>
      <c r="BF740">
        <f t="shared" si="755"/>
        <v>402704</v>
      </c>
      <c r="BH740" t="s">
        <v>3303</v>
      </c>
      <c r="BQ740" s="1">
        <v>21</v>
      </c>
    </row>
    <row r="741" spans="1:87" s="177" customFormat="1">
      <c r="C741" s="1"/>
      <c r="D741" s="1"/>
      <c r="E741" s="1"/>
      <c r="F741" s="1"/>
      <c r="G741" s="1"/>
      <c r="H741" s="1"/>
      <c r="I741" s="1"/>
      <c r="J741" s="1"/>
      <c r="K741" s="7"/>
      <c r="L741" s="7"/>
      <c r="M741" s="7"/>
      <c r="N741" s="7"/>
      <c r="O741" s="1"/>
      <c r="P741" s="2"/>
      <c r="Q741" s="2"/>
      <c r="R741" s="2"/>
      <c r="S741" s="2"/>
      <c r="T741" s="2"/>
      <c r="U741" s="2"/>
      <c r="V741" s="2"/>
      <c r="W741" s="1"/>
      <c r="X741" s="1"/>
      <c r="Y741" s="1"/>
      <c r="Z741" s="1"/>
      <c r="AA741" s="49"/>
      <c r="AB741" s="1"/>
      <c r="AC741" s="1"/>
      <c r="AD741" s="1"/>
      <c r="AE741" s="1"/>
      <c r="AF741" s="1"/>
      <c r="AG741" s="1"/>
      <c r="AH741" s="1"/>
      <c r="AI741" s="1"/>
      <c r="AJ741" s="1"/>
      <c r="AK741" s="1"/>
      <c r="AL741" s="1"/>
      <c r="AM741" s="1"/>
      <c r="AN741" s="1"/>
      <c r="AO741" s="1"/>
      <c r="AP741" s="7"/>
      <c r="AQ741" s="7"/>
      <c r="AR741" s="7"/>
      <c r="AS741" s="7"/>
      <c r="AT741" s="2"/>
      <c r="AU741" s="2"/>
      <c r="AV741" s="2"/>
      <c r="AW741" s="2"/>
      <c r="AX741" s="2"/>
      <c r="BC741" s="98"/>
      <c r="BD741" s="100"/>
    </row>
    <row r="742" spans="1:87" s="177" customFormat="1">
      <c r="A742" s="48" t="s">
        <v>1802</v>
      </c>
      <c r="C742" s="1"/>
      <c r="D742" s="1"/>
      <c r="E742" s="1"/>
      <c r="F742" s="1"/>
      <c r="G742" s="1"/>
      <c r="H742" s="1"/>
      <c r="I742" s="1"/>
      <c r="J742" s="1"/>
      <c r="K742" s="7"/>
      <c r="L742" s="7"/>
      <c r="M742" s="7"/>
      <c r="N742" s="7"/>
      <c r="O742" s="1"/>
      <c r="P742" s="2"/>
      <c r="Q742" s="2"/>
      <c r="R742" s="2"/>
      <c r="S742" s="2"/>
      <c r="T742" s="2"/>
      <c r="U742" s="2"/>
      <c r="V742" s="2"/>
      <c r="W742" s="1"/>
      <c r="X742" s="1"/>
      <c r="Y742" s="1"/>
      <c r="Z742" s="1"/>
      <c r="AA742" s="49"/>
      <c r="AB742" s="1"/>
      <c r="AC742" s="1"/>
      <c r="AD742" s="1"/>
      <c r="AE742" s="1"/>
      <c r="AF742" s="1"/>
      <c r="AG742" s="1"/>
      <c r="AH742" s="1"/>
      <c r="AI742" s="1"/>
      <c r="AJ742" s="1"/>
      <c r="AK742" s="1"/>
      <c r="AL742" s="1"/>
      <c r="AM742" s="1"/>
      <c r="AN742" s="1"/>
      <c r="AO742" s="1"/>
      <c r="AP742" s="7"/>
      <c r="AQ742" s="7"/>
      <c r="AR742" s="7"/>
      <c r="AS742" s="7"/>
      <c r="AT742" s="2"/>
      <c r="AU742" s="2"/>
      <c r="AV742" s="2"/>
      <c r="AW742" s="2"/>
      <c r="AX742" s="2"/>
      <c r="BC742" s="98"/>
      <c r="BD742" s="100"/>
    </row>
    <row r="743" spans="1:87" s="177" customFormat="1">
      <c r="A743" s="177" t="s">
        <v>2707</v>
      </c>
      <c r="B743" s="177" t="s">
        <v>204</v>
      </c>
      <c r="C743" s="1">
        <f>SUM(W743:AN743)</f>
        <v>1818</v>
      </c>
      <c r="D743" s="1"/>
      <c r="E743" s="1"/>
      <c r="F743" s="1"/>
      <c r="G743" s="1"/>
      <c r="H743" s="1"/>
      <c r="I743" s="1"/>
      <c r="J743" s="1"/>
      <c r="K743" s="7">
        <f>RANK(W743,(W743:Y743,Z743:AN743))</f>
        <v>1</v>
      </c>
      <c r="L743" s="7">
        <f>RANK(X743,(W743:Y743,Z743:AN743))</f>
        <v>6</v>
      </c>
      <c r="M743" s="7">
        <f>IF(Y743&gt;0,RANK(Y743,(W743:Y743,Z743:AN743)),0)</f>
        <v>2</v>
      </c>
      <c r="N743" s="7"/>
      <c r="O743" s="1">
        <f>MAX(W743:AD743)-LARGE(W743:AD743,2)</f>
        <v>524</v>
      </c>
      <c r="P743" s="2">
        <f>O743/C743</f>
        <v>0.28822882288228824</v>
      </c>
      <c r="Q743" s="2"/>
      <c r="R743" s="2">
        <f>IF($C743=0,"-",W743/$C743)</f>
        <v>0.63091309130913087</v>
      </c>
      <c r="S743" s="2">
        <f>IF($C743=0,"-",X743/$C743)</f>
        <v>0</v>
      </c>
      <c r="T743" s="2">
        <f>IF($C743=0,"-",Y743/$C743)</f>
        <v>0.34268426842684269</v>
      </c>
      <c r="U743" s="2">
        <f>IF($C743=0,"-",Z743/$C743)</f>
        <v>1.4301430143014302E-2</v>
      </c>
      <c r="V743" s="2">
        <f>IF($C743=0,"-",AA743/$C743)</f>
        <v>0</v>
      </c>
      <c r="W743" s="1">
        <v>1147</v>
      </c>
      <c r="X743" s="1">
        <v>0</v>
      </c>
      <c r="Y743" s="1">
        <v>623</v>
      </c>
      <c r="Z743" s="1">
        <v>26</v>
      </c>
      <c r="AA743" s="49"/>
      <c r="AB743" s="1"/>
      <c r="AC743" s="1"/>
      <c r="AD743" s="1"/>
      <c r="AE743" s="1"/>
      <c r="AF743" s="1"/>
      <c r="AG743" s="1">
        <f>SUM(BK743:CJ743)</f>
        <v>13</v>
      </c>
      <c r="AH743" s="1"/>
      <c r="AI743" s="1"/>
      <c r="AJ743" s="1">
        <v>9</v>
      </c>
      <c r="AK743" s="1"/>
      <c r="AL743" s="1"/>
      <c r="AM743" s="1"/>
      <c r="AN743" s="1"/>
      <c r="AO743" s="1"/>
      <c r="AP743" s="7"/>
      <c r="AQ743" s="7"/>
      <c r="AR743" s="7"/>
      <c r="AS743" s="7"/>
      <c r="AT743" s="2"/>
      <c r="AU743" s="2"/>
      <c r="AV743" s="2"/>
      <c r="AW743" s="2"/>
      <c r="AX743" s="2"/>
      <c r="AY743" s="177" t="str">
        <f t="shared" ref="AY743:AY753" si="769">A743&amp;" "&amp;"CD"&amp;BA743</f>
        <v>Crawford CD3</v>
      </c>
      <c r="BA743" s="177">
        <v>3</v>
      </c>
      <c r="BC743" s="98">
        <v>5</v>
      </c>
      <c r="BD743" s="100"/>
      <c r="BE743" s="177">
        <v>5033</v>
      </c>
      <c r="BF743" s="177">
        <f t="shared" ref="BF743:BF753" si="770">BE743*100+BA743</f>
        <v>503303</v>
      </c>
      <c r="BH743" s="177" t="s">
        <v>3303</v>
      </c>
      <c r="CG743" s="177">
        <v>7</v>
      </c>
      <c r="CI743" s="190">
        <v>6</v>
      </c>
    </row>
    <row r="744" spans="1:87" s="177" customFormat="1">
      <c r="A744" s="177" t="s">
        <v>2707</v>
      </c>
      <c r="B744" s="177" t="s">
        <v>204</v>
      </c>
      <c r="C744" s="1">
        <f t="shared" ref="C744:C753" si="771">SUM(W744:AN744)</f>
        <v>720</v>
      </c>
      <c r="D744" s="1"/>
      <c r="E744" s="1"/>
      <c r="F744" s="1"/>
      <c r="G744" s="1"/>
      <c r="H744" s="1"/>
      <c r="I744" s="1"/>
      <c r="J744" s="1"/>
      <c r="K744" s="7">
        <f>RANK(W744,(W744:Y744,Z744:AN744))</f>
        <v>1</v>
      </c>
      <c r="L744" s="7">
        <f>RANK(X744,(W744:Y744,Z744:AN744))</f>
        <v>6</v>
      </c>
      <c r="M744" s="7">
        <f>IF(Y744&gt;0,RANK(Y744,(W744:Y744,Z744:AN744)),0)</f>
        <v>2</v>
      </c>
      <c r="N744" s="7"/>
      <c r="O744" s="1">
        <f t="shared" ref="O744:O753" si="772">MAX(W744:AD744)-LARGE(W744:AD744,2)</f>
        <v>188</v>
      </c>
      <c r="P744" s="2">
        <f t="shared" ref="P744:P753" si="773">O744/C744</f>
        <v>0.26111111111111113</v>
      </c>
      <c r="Q744" s="2"/>
      <c r="R744" s="2">
        <f t="shared" ref="R744:R753" si="774">IF($C744=0,"-",W744/$C744)</f>
        <v>0.61111111111111116</v>
      </c>
      <c r="S744" s="2">
        <f t="shared" ref="S744:S753" si="775">IF($C744=0,"-",X744/$C744)</f>
        <v>0</v>
      </c>
      <c r="T744" s="2">
        <f t="shared" ref="T744:T753" si="776">IF($C744=0,"-",Y744/$C744)</f>
        <v>0.35</v>
      </c>
      <c r="U744" s="2">
        <f t="shared" ref="U744:U753" si="777">IF($C744=0,"-",Z744/$C744)</f>
        <v>1.3888888888888888E-2</v>
      </c>
      <c r="V744" s="2">
        <f t="shared" ref="V744:V753" si="778">IF($C744=0,"-",AA744/$C744)</f>
        <v>0</v>
      </c>
      <c r="W744" s="1">
        <v>440</v>
      </c>
      <c r="X744" s="1">
        <v>0</v>
      </c>
      <c r="Y744" s="1">
        <v>252</v>
      </c>
      <c r="Z744" s="1">
        <v>10</v>
      </c>
      <c r="AA744" s="49"/>
      <c r="AB744" s="1"/>
      <c r="AC744" s="1"/>
      <c r="AD744" s="1"/>
      <c r="AE744" s="1"/>
      <c r="AF744" s="1"/>
      <c r="AG744" s="1">
        <f t="shared" ref="AG744:AG747" si="779">SUM(BK744:CJ744)</f>
        <v>11</v>
      </c>
      <c r="AH744" s="1"/>
      <c r="AI744" s="1"/>
      <c r="AJ744" s="1">
        <v>7</v>
      </c>
      <c r="AK744" s="1"/>
      <c r="AL744" s="1"/>
      <c r="AM744" s="1"/>
      <c r="AN744" s="1"/>
      <c r="AO744" s="1"/>
      <c r="AP744" s="7"/>
      <c r="AQ744" s="7"/>
      <c r="AR744" s="7"/>
      <c r="AS744" s="7"/>
      <c r="AT744" s="2"/>
      <c r="AU744" s="2"/>
      <c r="AV744" s="2"/>
      <c r="AW744" s="2"/>
      <c r="AX744" s="2"/>
      <c r="AY744" s="177" t="str">
        <f t="shared" si="769"/>
        <v>Crawford CD4</v>
      </c>
      <c r="BA744" s="177">
        <v>4</v>
      </c>
      <c r="BC744" s="98">
        <v>5</v>
      </c>
      <c r="BD744" s="100"/>
      <c r="BE744" s="177">
        <v>5033</v>
      </c>
      <c r="BF744" s="177">
        <f t="shared" si="770"/>
        <v>503304</v>
      </c>
      <c r="BH744" s="177" t="s">
        <v>3303</v>
      </c>
      <c r="CG744" s="177">
        <v>5</v>
      </c>
      <c r="CI744" s="190">
        <v>6</v>
      </c>
    </row>
    <row r="745" spans="1:87" s="177" customFormat="1">
      <c r="A745" s="177" t="s">
        <v>2481</v>
      </c>
      <c r="B745" s="177" t="s">
        <v>204</v>
      </c>
      <c r="C745" s="1">
        <f t="shared" si="771"/>
        <v>249</v>
      </c>
      <c r="D745" s="1"/>
      <c r="E745" s="1"/>
      <c r="F745" s="1"/>
      <c r="G745" s="1"/>
      <c r="H745" s="1"/>
      <c r="I745" s="1"/>
      <c r="J745" s="1"/>
      <c r="K745" s="7">
        <f>RANK(W745,(W745:Y745,Z745:AN745))</f>
        <v>1</v>
      </c>
      <c r="L745" s="7">
        <f>RANK(X745,(W745:Y745,Z745:AN745))</f>
        <v>6</v>
      </c>
      <c r="M745" s="7">
        <f>IF(Y745&gt;0,RANK(Y745,(W745:Y745,Z745:AN745)),0)</f>
        <v>2</v>
      </c>
      <c r="N745" s="7"/>
      <c r="O745" s="1">
        <f t="shared" si="772"/>
        <v>189</v>
      </c>
      <c r="P745" s="2">
        <f t="shared" si="773"/>
        <v>0.75903614457831325</v>
      </c>
      <c r="Q745" s="2"/>
      <c r="R745" s="2">
        <f t="shared" si="774"/>
        <v>0.86345381526104414</v>
      </c>
      <c r="S745" s="2">
        <f t="shared" si="775"/>
        <v>0</v>
      </c>
      <c r="T745" s="2">
        <f t="shared" si="776"/>
        <v>0.10441767068273092</v>
      </c>
      <c r="U745" s="2">
        <f t="shared" si="777"/>
        <v>1.2048192771084338E-2</v>
      </c>
      <c r="V745" s="2">
        <f t="shared" si="778"/>
        <v>0</v>
      </c>
      <c r="W745" s="1">
        <v>215</v>
      </c>
      <c r="X745" s="1">
        <v>0</v>
      </c>
      <c r="Y745" s="1">
        <v>26</v>
      </c>
      <c r="Z745" s="1">
        <v>3</v>
      </c>
      <c r="AA745" s="49"/>
      <c r="AB745" s="1"/>
      <c r="AC745" s="1"/>
      <c r="AD745" s="1"/>
      <c r="AE745" s="1"/>
      <c r="AF745" s="1"/>
      <c r="AG745" s="1">
        <f t="shared" si="779"/>
        <v>4</v>
      </c>
      <c r="AH745" s="1"/>
      <c r="AI745" s="1"/>
      <c r="AJ745" s="1">
        <v>1</v>
      </c>
      <c r="AK745" s="1"/>
      <c r="AL745" s="1"/>
      <c r="AM745" s="1"/>
      <c r="AN745" s="1"/>
      <c r="AO745" s="1"/>
      <c r="AP745" s="7"/>
      <c r="AQ745" s="7"/>
      <c r="AR745" s="7"/>
      <c r="AS745" s="7"/>
      <c r="AT745" s="2"/>
      <c r="AU745" s="2"/>
      <c r="AV745" s="2"/>
      <c r="AW745" s="2"/>
      <c r="AX745" s="2"/>
      <c r="AY745" s="177" t="str">
        <f t="shared" si="769"/>
        <v>Jefferson CD1</v>
      </c>
      <c r="BA745" s="177">
        <v>1</v>
      </c>
      <c r="BC745" s="98">
        <v>5</v>
      </c>
      <c r="BD745" s="100"/>
      <c r="BE745" s="177">
        <v>5069</v>
      </c>
      <c r="BF745" s="177">
        <f t="shared" si="770"/>
        <v>506901</v>
      </c>
      <c r="BH745" s="177" t="s">
        <v>3303</v>
      </c>
      <c r="CG745" s="177">
        <v>1</v>
      </c>
      <c r="CI745" s="190">
        <v>3</v>
      </c>
    </row>
    <row r="746" spans="1:87" s="177" customFormat="1">
      <c r="A746" s="177" t="s">
        <v>2481</v>
      </c>
      <c r="B746" s="177" t="s">
        <v>204</v>
      </c>
      <c r="C746" s="1">
        <f t="shared" si="771"/>
        <v>12130</v>
      </c>
      <c r="D746" s="1"/>
      <c r="E746" s="1"/>
      <c r="F746" s="1"/>
      <c r="G746" s="1"/>
      <c r="H746" s="1"/>
      <c r="I746" s="1"/>
      <c r="J746" s="1"/>
      <c r="K746" s="7">
        <f>RANK(W746,(W746:Y746,Z746:AN746))</f>
        <v>1</v>
      </c>
      <c r="L746" s="7">
        <f>RANK(X746,(W746:Y746,Z746:AN746))</f>
        <v>6</v>
      </c>
      <c r="M746" s="7">
        <f>IF(Y746&gt;0,RANK(Y746,(W746:Y746,Z746:AN746)),0)</f>
        <v>2</v>
      </c>
      <c r="N746" s="7"/>
      <c r="O746" s="1">
        <f t="shared" si="772"/>
        <v>7476</v>
      </c>
      <c r="P746" s="2">
        <f t="shared" si="773"/>
        <v>0.61632316570486401</v>
      </c>
      <c r="Q746" s="2"/>
      <c r="R746" s="2">
        <f t="shared" si="774"/>
        <v>0.78532563891178897</v>
      </c>
      <c r="S746" s="2">
        <f t="shared" si="775"/>
        <v>0</v>
      </c>
      <c r="T746" s="2">
        <f t="shared" si="776"/>
        <v>0.16900247320692499</v>
      </c>
      <c r="U746" s="2">
        <f t="shared" si="777"/>
        <v>2.0362737015663643E-2</v>
      </c>
      <c r="V746" s="2">
        <f t="shared" si="778"/>
        <v>0</v>
      </c>
      <c r="W746" s="1">
        <v>9526</v>
      </c>
      <c r="X746" s="1">
        <v>0</v>
      </c>
      <c r="Y746" s="1">
        <v>2050</v>
      </c>
      <c r="Z746" s="1">
        <v>247</v>
      </c>
      <c r="AA746" s="49"/>
      <c r="AB746" s="1"/>
      <c r="AC746" s="1"/>
      <c r="AD746" s="1"/>
      <c r="AE746" s="1"/>
      <c r="AF746" s="1"/>
      <c r="AG746" s="1">
        <f t="shared" si="779"/>
        <v>211</v>
      </c>
      <c r="AH746" s="1"/>
      <c r="AI746" s="1"/>
      <c r="AJ746" s="1">
        <v>96</v>
      </c>
      <c r="AK746" s="1"/>
      <c r="AL746" s="1"/>
      <c r="AM746" s="1"/>
      <c r="AN746" s="1"/>
      <c r="AO746" s="1"/>
      <c r="AP746" s="7"/>
      <c r="AQ746" s="7"/>
      <c r="AR746" s="7"/>
      <c r="AS746" s="7"/>
      <c r="AT746" s="2"/>
      <c r="AU746" s="2"/>
      <c r="AV746" s="2"/>
      <c r="AW746" s="2"/>
      <c r="AX746" s="2"/>
      <c r="AY746" s="177" t="str">
        <f t="shared" si="769"/>
        <v>Jefferson CD4</v>
      </c>
      <c r="BA746" s="177">
        <v>4</v>
      </c>
      <c r="BC746" s="98">
        <v>5</v>
      </c>
      <c r="BD746" s="100"/>
      <c r="BE746" s="177">
        <v>5069</v>
      </c>
      <c r="BF746" s="177">
        <f t="shared" si="770"/>
        <v>506904</v>
      </c>
      <c r="BH746" s="177" t="s">
        <v>3303</v>
      </c>
      <c r="CG746" s="177">
        <v>81</v>
      </c>
      <c r="CI746" s="190">
        <v>130</v>
      </c>
    </row>
    <row r="747" spans="1:87" s="177" customFormat="1">
      <c r="A747" s="177" t="s">
        <v>2481</v>
      </c>
      <c r="B747" s="177" t="s">
        <v>204</v>
      </c>
      <c r="C747" s="1">
        <f>SUM(W747:AN747)</f>
        <v>255</v>
      </c>
      <c r="D747" s="1"/>
      <c r="E747" s="1"/>
      <c r="F747" s="1"/>
      <c r="G747" s="1"/>
      <c r="H747" s="1"/>
      <c r="I747" s="1"/>
      <c r="J747" s="1"/>
      <c r="K747" s="7">
        <f>RANK(W747,(W747:Y747,Z747:AN747))</f>
        <v>1</v>
      </c>
      <c r="L747" s="7">
        <f>RANK(X747,(W747:Y747,Z747:AN747))</f>
        <v>5</v>
      </c>
      <c r="M747" s="7">
        <f>IF(Y747&gt;0,RANK(Y747,(W747:Y747,Z747:AN747)),0)</f>
        <v>2</v>
      </c>
      <c r="N747" s="7"/>
      <c r="O747" s="1">
        <f>MAX(W747:AD747)-LARGE(W747:AD747,2)</f>
        <v>166</v>
      </c>
      <c r="P747" s="2">
        <f>O747/C747</f>
        <v>0.65098039215686276</v>
      </c>
      <c r="Q747" s="2"/>
      <c r="R747" s="2">
        <f>IF($C747=0,"-",W747/$C747)</f>
        <v>0.81176470588235294</v>
      </c>
      <c r="S747" s="2">
        <f>IF($C747=0,"-",X747/$C747)</f>
        <v>0</v>
      </c>
      <c r="T747" s="2">
        <f>IF($C747=0,"-",Y747/$C747)</f>
        <v>0.16078431372549021</v>
      </c>
      <c r="U747" s="2">
        <f>IF($C747=0,"-",Z747/$C747)</f>
        <v>7.8431372549019607E-3</v>
      </c>
      <c r="V747" s="2">
        <f>IF($C747=0,"-",AA747/$C747)</f>
        <v>0</v>
      </c>
      <c r="W747" s="1">
        <v>207</v>
      </c>
      <c r="X747" s="1">
        <v>0</v>
      </c>
      <c r="Y747" s="1">
        <v>41</v>
      </c>
      <c r="Z747" s="1">
        <v>2</v>
      </c>
      <c r="AA747" s="49"/>
      <c r="AB747" s="1"/>
      <c r="AC747" s="1"/>
      <c r="AD747" s="1"/>
      <c r="AE747" s="1"/>
      <c r="AF747" s="1"/>
      <c r="AG747" s="1">
        <f t="shared" si="779"/>
        <v>5</v>
      </c>
      <c r="AH747" s="1"/>
      <c r="AI747" s="1"/>
      <c r="AJ747" s="1">
        <v>0</v>
      </c>
      <c r="AK747" s="1"/>
      <c r="AL747" s="1"/>
      <c r="AM747" s="1"/>
      <c r="AN747" s="1"/>
      <c r="AO747" s="1"/>
      <c r="AP747" s="7"/>
      <c r="AQ747" s="7"/>
      <c r="AR747" s="7"/>
      <c r="AS747" s="7"/>
      <c r="AT747" s="2"/>
      <c r="AU747" s="2"/>
      <c r="AV747" s="2"/>
      <c r="AW747" s="2"/>
      <c r="AX747" s="2"/>
      <c r="AY747" s="177" t="str">
        <f>A747&amp;" "&amp;"CD"&amp;BA747</f>
        <v>Jefferson CD0</v>
      </c>
      <c r="BA747" s="177">
        <v>0</v>
      </c>
      <c r="BC747" s="98">
        <v>5</v>
      </c>
      <c r="BD747" s="100"/>
      <c r="BE747" s="177">
        <v>5069</v>
      </c>
      <c r="BF747" s="177">
        <f>BE747*100+BA747</f>
        <v>506900</v>
      </c>
      <c r="BH747" s="177" t="s">
        <v>3303</v>
      </c>
      <c r="CG747" s="177">
        <v>2</v>
      </c>
      <c r="CI747" s="190">
        <v>3</v>
      </c>
    </row>
    <row r="748" spans="1:87" s="177" customFormat="1">
      <c r="A748" s="177" t="s">
        <v>2512</v>
      </c>
      <c r="B748" s="177" t="s">
        <v>204</v>
      </c>
      <c r="C748" s="1">
        <f t="shared" si="771"/>
        <v>118</v>
      </c>
      <c r="D748" s="1"/>
      <c r="E748" s="1"/>
      <c r="F748" s="1"/>
      <c r="G748" s="1"/>
      <c r="H748" s="1"/>
      <c r="I748" s="1"/>
      <c r="J748" s="1"/>
      <c r="K748" s="7">
        <f>RANK(W748,(W748:Y748,Z748:AN748))</f>
        <v>1</v>
      </c>
      <c r="L748" s="7">
        <f>RANK(X748,(W748:Y748,Z748:AN748))</f>
        <v>4</v>
      </c>
      <c r="M748" s="7">
        <f>IF(Y748&gt;0,RANK(Y748,(W748:Y748,Z748:AN748)),0)</f>
        <v>2</v>
      </c>
      <c r="N748" s="7"/>
      <c r="O748" s="1">
        <f t="shared" si="772"/>
        <v>23</v>
      </c>
      <c r="P748" s="2">
        <f t="shared" si="773"/>
        <v>0.19491525423728814</v>
      </c>
      <c r="Q748" s="2"/>
      <c r="R748" s="2">
        <f t="shared" si="774"/>
        <v>0.59322033898305082</v>
      </c>
      <c r="S748" s="2">
        <f t="shared" si="775"/>
        <v>0</v>
      </c>
      <c r="T748" s="2">
        <f t="shared" si="776"/>
        <v>0.39830508474576271</v>
      </c>
      <c r="U748" s="2">
        <f t="shared" si="777"/>
        <v>0</v>
      </c>
      <c r="V748" s="2">
        <f t="shared" si="778"/>
        <v>0</v>
      </c>
      <c r="W748" s="1">
        <v>70</v>
      </c>
      <c r="X748" s="1">
        <v>0</v>
      </c>
      <c r="Y748" s="1">
        <v>47</v>
      </c>
      <c r="Z748" s="1">
        <v>0</v>
      </c>
      <c r="AA748" s="49"/>
      <c r="AB748" s="1"/>
      <c r="AC748" s="1"/>
      <c r="AD748" s="1"/>
      <c r="AE748" s="1"/>
      <c r="AF748" s="1"/>
      <c r="AG748" s="1">
        <f t="shared" ref="AG748:AG753" si="780">SUM(BK748:CJ748)</f>
        <v>1</v>
      </c>
      <c r="AH748" s="1"/>
      <c r="AI748" s="1"/>
      <c r="AJ748" s="1">
        <v>0</v>
      </c>
      <c r="AK748" s="1"/>
      <c r="AL748" s="1"/>
      <c r="AM748" s="1"/>
      <c r="AN748" s="1"/>
      <c r="AO748" s="1"/>
      <c r="AP748" s="7"/>
      <c r="AQ748" s="7"/>
      <c r="AR748" s="7"/>
      <c r="AS748" s="7"/>
      <c r="AT748" s="2"/>
      <c r="AU748" s="2"/>
      <c r="AV748" s="2"/>
      <c r="AW748" s="2"/>
      <c r="AX748" s="2"/>
      <c r="AY748" s="177" t="str">
        <f t="shared" si="769"/>
        <v>Newton CD3</v>
      </c>
      <c r="BA748" s="177">
        <v>3</v>
      </c>
      <c r="BC748" s="98">
        <v>5</v>
      </c>
      <c r="BD748" s="100"/>
      <c r="BE748" s="177">
        <v>5101</v>
      </c>
      <c r="BF748" s="177">
        <f t="shared" si="770"/>
        <v>510103</v>
      </c>
      <c r="BH748" s="177" t="s">
        <v>3303</v>
      </c>
      <c r="CG748" s="177">
        <v>0</v>
      </c>
      <c r="CI748" s="190">
        <v>1</v>
      </c>
    </row>
    <row r="749" spans="1:87" s="177" customFormat="1">
      <c r="A749" s="177" t="s">
        <v>2512</v>
      </c>
      <c r="B749" s="177" t="s">
        <v>204</v>
      </c>
      <c r="C749" s="1">
        <f t="shared" si="771"/>
        <v>291</v>
      </c>
      <c r="D749" s="1"/>
      <c r="E749" s="1"/>
      <c r="F749" s="1"/>
      <c r="G749" s="1"/>
      <c r="H749" s="1"/>
      <c r="I749" s="1"/>
      <c r="J749" s="1"/>
      <c r="K749" s="7">
        <f>RANK(W749,(W749:Y749,Z749:AN749))</f>
        <v>2</v>
      </c>
      <c r="L749" s="7">
        <f>RANK(X749,(W749:Y749,Z749:AN749))</f>
        <v>5</v>
      </c>
      <c r="M749" s="7">
        <f>IF(Y749&gt;0,RANK(Y749,(W749:Y749,Z749:AN749)),0)</f>
        <v>1</v>
      </c>
      <c r="N749" s="7"/>
      <c r="O749" s="1">
        <f t="shared" si="772"/>
        <v>42</v>
      </c>
      <c r="P749" s="2">
        <f t="shared" si="773"/>
        <v>0.14432989690721648</v>
      </c>
      <c r="Q749" s="2"/>
      <c r="R749" s="2">
        <f t="shared" si="774"/>
        <v>0.41924398625429554</v>
      </c>
      <c r="S749" s="2">
        <f t="shared" si="775"/>
        <v>0</v>
      </c>
      <c r="T749" s="2">
        <f t="shared" si="776"/>
        <v>0.56357388316151202</v>
      </c>
      <c r="U749" s="2">
        <f t="shared" si="777"/>
        <v>1.3745704467353952E-2</v>
      </c>
      <c r="V749" s="2">
        <f t="shared" si="778"/>
        <v>0</v>
      </c>
      <c r="W749" s="1">
        <v>122</v>
      </c>
      <c r="X749" s="1">
        <v>0</v>
      </c>
      <c r="Y749" s="1">
        <v>164</v>
      </c>
      <c r="Z749" s="1">
        <v>4</v>
      </c>
      <c r="AA749" s="49"/>
      <c r="AB749" s="1"/>
      <c r="AC749" s="1"/>
      <c r="AD749" s="1"/>
      <c r="AE749" s="1"/>
      <c r="AF749" s="1"/>
      <c r="AG749" s="1">
        <f t="shared" si="780"/>
        <v>0</v>
      </c>
      <c r="AH749" s="1"/>
      <c r="AI749" s="1"/>
      <c r="AJ749" s="1">
        <v>1</v>
      </c>
      <c r="AK749" s="1"/>
      <c r="AL749" s="1"/>
      <c r="AM749" s="1"/>
      <c r="AN749" s="1"/>
      <c r="AO749" s="1"/>
      <c r="AP749" s="7"/>
      <c r="AQ749" s="7"/>
      <c r="AR749" s="7"/>
      <c r="AS749" s="7"/>
      <c r="AT749" s="2"/>
      <c r="AU749" s="2"/>
      <c r="AV749" s="2"/>
      <c r="AW749" s="2"/>
      <c r="AX749" s="2"/>
      <c r="AY749" s="177" t="str">
        <f t="shared" si="769"/>
        <v>Newton CD4</v>
      </c>
      <c r="BA749" s="177">
        <v>4</v>
      </c>
      <c r="BC749" s="98">
        <v>5</v>
      </c>
      <c r="BD749" s="100"/>
      <c r="BE749" s="177">
        <v>5101</v>
      </c>
      <c r="BF749" s="177">
        <f t="shared" si="770"/>
        <v>510104</v>
      </c>
      <c r="BH749" s="177" t="s">
        <v>3303</v>
      </c>
      <c r="CG749" s="177">
        <v>0</v>
      </c>
      <c r="CI749" s="190">
        <v>0</v>
      </c>
    </row>
    <row r="750" spans="1:87" s="177" customFormat="1">
      <c r="A750" s="177" t="s">
        <v>2945</v>
      </c>
      <c r="B750" s="177" t="s">
        <v>204</v>
      </c>
      <c r="C750" s="1">
        <f t="shared" si="771"/>
        <v>388</v>
      </c>
      <c r="D750" s="1"/>
      <c r="E750" s="1"/>
      <c r="F750" s="1"/>
      <c r="G750" s="1"/>
      <c r="H750" s="1"/>
      <c r="I750" s="1"/>
      <c r="J750" s="1"/>
      <c r="K750" s="7">
        <f>RANK(W750,(W750:Y750,Z750:AN750))</f>
        <v>1</v>
      </c>
      <c r="L750" s="7">
        <f>RANK(X750,(W750:Y750,Z750:AN750))</f>
        <v>6</v>
      </c>
      <c r="M750" s="7">
        <f>IF(Y750&gt;0,RANK(Y750,(W750:Y750,Z750:AN750)),0)</f>
        <v>2</v>
      </c>
      <c r="N750" s="7"/>
      <c r="O750" s="1">
        <f t="shared" si="772"/>
        <v>59</v>
      </c>
      <c r="P750" s="2">
        <f t="shared" si="773"/>
        <v>0.15206185567010308</v>
      </c>
      <c r="Q750" s="2"/>
      <c r="R750" s="2">
        <f t="shared" si="774"/>
        <v>0.5670103092783505</v>
      </c>
      <c r="S750" s="2">
        <f t="shared" si="775"/>
        <v>0</v>
      </c>
      <c r="T750" s="2">
        <f t="shared" si="776"/>
        <v>0.41494845360824745</v>
      </c>
      <c r="U750" s="2">
        <f t="shared" si="777"/>
        <v>7.7319587628865982E-3</v>
      </c>
      <c r="V750" s="2">
        <f t="shared" si="778"/>
        <v>0</v>
      </c>
      <c r="W750" s="1">
        <v>220</v>
      </c>
      <c r="X750" s="1">
        <v>0</v>
      </c>
      <c r="Y750" s="1">
        <v>161</v>
      </c>
      <c r="Z750" s="1">
        <v>3</v>
      </c>
      <c r="AA750" s="49"/>
      <c r="AB750" s="1"/>
      <c r="AC750" s="1"/>
      <c r="AD750" s="1"/>
      <c r="AE750" s="1"/>
      <c r="AF750" s="1"/>
      <c r="AG750" s="1">
        <f t="shared" si="780"/>
        <v>3</v>
      </c>
      <c r="AH750" s="1"/>
      <c r="AI750" s="1"/>
      <c r="AJ750" s="1">
        <v>1</v>
      </c>
      <c r="AK750" s="1"/>
      <c r="AL750" s="1"/>
      <c r="AM750" s="1"/>
      <c r="AN750" s="1"/>
      <c r="AO750" s="1"/>
      <c r="AP750" s="7"/>
      <c r="AQ750" s="7"/>
      <c r="AR750" s="7"/>
      <c r="AS750" s="7"/>
      <c r="AT750" s="2"/>
      <c r="AU750" s="2"/>
      <c r="AV750" s="2"/>
      <c r="AW750" s="2"/>
      <c r="AX750" s="2"/>
      <c r="AY750" s="177" t="str">
        <f t="shared" si="769"/>
        <v>Searcy CD1</v>
      </c>
      <c r="BA750" s="177">
        <v>1</v>
      </c>
      <c r="BC750" s="98">
        <v>5</v>
      </c>
      <c r="BD750" s="100"/>
      <c r="BE750" s="177">
        <v>5129</v>
      </c>
      <c r="BF750" s="177">
        <f t="shared" si="770"/>
        <v>512901</v>
      </c>
      <c r="BH750" s="177" t="s">
        <v>3303</v>
      </c>
      <c r="CG750" s="177">
        <v>2</v>
      </c>
      <c r="CI750" s="190">
        <v>1</v>
      </c>
    </row>
    <row r="751" spans="1:87" s="177" customFormat="1">
      <c r="A751" s="177" t="s">
        <v>2945</v>
      </c>
      <c r="B751" s="177" t="s">
        <v>204</v>
      </c>
      <c r="C751" s="1">
        <f t="shared" si="771"/>
        <v>4</v>
      </c>
      <c r="D751" s="1"/>
      <c r="E751" s="1"/>
      <c r="F751" s="1"/>
      <c r="G751" s="1"/>
      <c r="H751" s="1"/>
      <c r="I751" s="1"/>
      <c r="J751" s="1"/>
      <c r="K751" s="7">
        <f>RANK(W751,(W751:Y751,Z751:AN751))</f>
        <v>2</v>
      </c>
      <c r="L751" s="7">
        <f>RANK(X751,(W751:Y751,Z751:AN751))</f>
        <v>3</v>
      </c>
      <c r="M751" s="7">
        <f>IF(Y751&gt;0,RANK(Y751,(W751:Y751,Z751:AN751)),0)</f>
        <v>1</v>
      </c>
      <c r="N751" s="7"/>
      <c r="O751" s="1">
        <f t="shared" si="772"/>
        <v>2</v>
      </c>
      <c r="P751" s="2">
        <f t="shared" si="773"/>
        <v>0.5</v>
      </c>
      <c r="Q751" s="2"/>
      <c r="R751" s="2">
        <f t="shared" si="774"/>
        <v>0.25</v>
      </c>
      <c r="S751" s="2">
        <f t="shared" si="775"/>
        <v>0</v>
      </c>
      <c r="T751" s="2">
        <f t="shared" si="776"/>
        <v>0.75</v>
      </c>
      <c r="U751" s="2">
        <f t="shared" si="777"/>
        <v>0</v>
      </c>
      <c r="V751" s="2">
        <f t="shared" si="778"/>
        <v>0</v>
      </c>
      <c r="W751" s="1">
        <v>1</v>
      </c>
      <c r="X751" s="1">
        <v>0</v>
      </c>
      <c r="Y751" s="1">
        <v>3</v>
      </c>
      <c r="Z751" s="1">
        <v>0</v>
      </c>
      <c r="AA751" s="49"/>
      <c r="AB751" s="1"/>
      <c r="AC751" s="1"/>
      <c r="AD751" s="1"/>
      <c r="AE751" s="1"/>
      <c r="AF751" s="1"/>
      <c r="AG751" s="1">
        <f t="shared" si="780"/>
        <v>0</v>
      </c>
      <c r="AH751" s="1"/>
      <c r="AI751" s="1"/>
      <c r="AJ751" s="1">
        <v>0</v>
      </c>
      <c r="AK751" s="1"/>
      <c r="AL751" s="1"/>
      <c r="AM751" s="1"/>
      <c r="AN751" s="1"/>
      <c r="AO751" s="1"/>
      <c r="AP751" s="7"/>
      <c r="AQ751" s="7"/>
      <c r="AR751" s="7"/>
      <c r="AS751" s="7"/>
      <c r="AT751" s="2"/>
      <c r="AU751" s="2"/>
      <c r="AV751" s="2"/>
      <c r="AW751" s="2"/>
      <c r="AX751" s="2"/>
      <c r="AY751" s="177" t="str">
        <f t="shared" si="769"/>
        <v>Searcy CD3</v>
      </c>
      <c r="BA751" s="177">
        <v>3</v>
      </c>
      <c r="BC751" s="98">
        <v>5</v>
      </c>
      <c r="BD751" s="100"/>
      <c r="BE751" s="177">
        <v>5129</v>
      </c>
      <c r="BF751" s="177">
        <f t="shared" si="770"/>
        <v>512903</v>
      </c>
      <c r="BH751" s="177" t="s">
        <v>3303</v>
      </c>
      <c r="CG751" s="177">
        <v>0</v>
      </c>
      <c r="CI751" s="190">
        <v>0</v>
      </c>
    </row>
    <row r="752" spans="1:87" s="177" customFormat="1">
      <c r="A752" s="177" t="s">
        <v>1830</v>
      </c>
      <c r="B752" s="177" t="s">
        <v>204</v>
      </c>
      <c r="C752" s="1">
        <f t="shared" si="771"/>
        <v>5832</v>
      </c>
      <c r="D752" s="1"/>
      <c r="E752" s="1"/>
      <c r="F752" s="1"/>
      <c r="G752" s="1"/>
      <c r="H752" s="1"/>
      <c r="I752" s="1"/>
      <c r="J752" s="1"/>
      <c r="K752" s="7">
        <f>RANK(W752,(W752:Y752,Z752:AN752))</f>
        <v>1</v>
      </c>
      <c r="L752" s="7">
        <f>RANK(X752,(W752:Y752,Z752:AN752))</f>
        <v>6</v>
      </c>
      <c r="M752" s="7">
        <f>IF(Y752&gt;0,RANK(Y752,(W752:Y752,Z752:AN752)),0)</f>
        <v>2</v>
      </c>
      <c r="N752" s="7"/>
      <c r="O752" s="1">
        <f t="shared" si="772"/>
        <v>1373</v>
      </c>
      <c r="P752" s="2">
        <f t="shared" si="773"/>
        <v>0.23542524005486967</v>
      </c>
      <c r="Q752" s="2"/>
      <c r="R752" s="2">
        <f t="shared" si="774"/>
        <v>0.60785322359396432</v>
      </c>
      <c r="S752" s="2">
        <f t="shared" si="775"/>
        <v>0</v>
      </c>
      <c r="T752" s="2">
        <f t="shared" si="776"/>
        <v>0.37242798353909468</v>
      </c>
      <c r="U752" s="2">
        <f t="shared" si="777"/>
        <v>1.0288065843621399E-2</v>
      </c>
      <c r="V752" s="2">
        <f t="shared" si="778"/>
        <v>0</v>
      </c>
      <c r="W752" s="1">
        <v>3545</v>
      </c>
      <c r="X752" s="1">
        <v>0</v>
      </c>
      <c r="Y752" s="1">
        <v>2172</v>
      </c>
      <c r="Z752" s="1">
        <v>60</v>
      </c>
      <c r="AA752" s="49"/>
      <c r="AB752" s="1"/>
      <c r="AC752" s="1"/>
      <c r="AD752" s="1"/>
      <c r="AE752" s="1"/>
      <c r="AF752" s="1"/>
      <c r="AG752" s="1">
        <f t="shared" si="780"/>
        <v>40</v>
      </c>
      <c r="AH752" s="1"/>
      <c r="AI752" s="1"/>
      <c r="AJ752" s="1">
        <v>15</v>
      </c>
      <c r="AK752" s="1"/>
      <c r="AL752" s="1"/>
      <c r="AM752" s="1"/>
      <c r="AN752" s="1"/>
      <c r="AO752" s="1"/>
      <c r="AP752" s="7"/>
      <c r="AQ752" s="7"/>
      <c r="AR752" s="7"/>
      <c r="AS752" s="7"/>
      <c r="AT752" s="2"/>
      <c r="AU752" s="2"/>
      <c r="AV752" s="2"/>
      <c r="AW752" s="2"/>
      <c r="AX752" s="2"/>
      <c r="AY752" s="177" t="str">
        <f t="shared" si="769"/>
        <v>Sebastian CD3</v>
      </c>
      <c r="BA752" s="177">
        <v>3</v>
      </c>
      <c r="BC752" s="98">
        <v>5</v>
      </c>
      <c r="BD752" s="100"/>
      <c r="BE752" s="177">
        <v>5131</v>
      </c>
      <c r="BF752" s="177">
        <f t="shared" si="770"/>
        <v>513103</v>
      </c>
      <c r="BH752" s="177" t="s">
        <v>3303</v>
      </c>
      <c r="CG752" s="177">
        <v>17</v>
      </c>
      <c r="CI752" s="190">
        <v>23</v>
      </c>
    </row>
    <row r="753" spans="1:87" s="177" customFormat="1">
      <c r="A753" s="177" t="s">
        <v>1830</v>
      </c>
      <c r="B753" s="177" t="s">
        <v>204</v>
      </c>
      <c r="C753" s="1">
        <f t="shared" si="771"/>
        <v>436</v>
      </c>
      <c r="D753" s="1"/>
      <c r="E753" s="1"/>
      <c r="F753" s="1"/>
      <c r="G753" s="1"/>
      <c r="H753" s="1"/>
      <c r="I753" s="1"/>
      <c r="J753" s="1"/>
      <c r="K753" s="7">
        <f>RANK(W753,(W753:Y753,Z753:AN753))</f>
        <v>1</v>
      </c>
      <c r="L753" s="7">
        <f>RANK(X753,(W753:Y753,Z753:AN753))</f>
        <v>6</v>
      </c>
      <c r="M753" s="7">
        <f>IF(Y753&gt;0,RANK(Y753,(W753:Y753,Z753:AN753)),0)</f>
        <v>2</v>
      </c>
      <c r="N753" s="7"/>
      <c r="O753" s="1">
        <f t="shared" si="772"/>
        <v>116</v>
      </c>
      <c r="P753" s="2">
        <f t="shared" si="773"/>
        <v>0.26605504587155965</v>
      </c>
      <c r="Q753" s="2"/>
      <c r="R753" s="2">
        <f t="shared" si="774"/>
        <v>0.61926605504587151</v>
      </c>
      <c r="S753" s="2">
        <f t="shared" si="775"/>
        <v>0</v>
      </c>
      <c r="T753" s="2">
        <f t="shared" si="776"/>
        <v>0.35321100917431192</v>
      </c>
      <c r="U753" s="2">
        <f t="shared" si="777"/>
        <v>9.1743119266055051E-3</v>
      </c>
      <c r="V753" s="2">
        <f t="shared" si="778"/>
        <v>0</v>
      </c>
      <c r="W753" s="1">
        <v>270</v>
      </c>
      <c r="X753" s="1">
        <v>0</v>
      </c>
      <c r="Y753" s="1">
        <v>154</v>
      </c>
      <c r="Z753" s="1">
        <v>4</v>
      </c>
      <c r="AA753" s="49"/>
      <c r="AB753" s="1"/>
      <c r="AC753" s="1"/>
      <c r="AD753" s="1"/>
      <c r="AE753" s="1"/>
      <c r="AF753" s="1"/>
      <c r="AG753" s="1">
        <f t="shared" si="780"/>
        <v>7</v>
      </c>
      <c r="AH753" s="1"/>
      <c r="AI753" s="1"/>
      <c r="AJ753" s="1">
        <v>1</v>
      </c>
      <c r="AK753" s="1"/>
      <c r="AL753" s="1"/>
      <c r="AM753" s="1"/>
      <c r="AN753" s="1"/>
      <c r="AO753" s="1"/>
      <c r="AP753" s="7"/>
      <c r="AQ753" s="7"/>
      <c r="AR753" s="7"/>
      <c r="AS753" s="7"/>
      <c r="AT753" s="2"/>
      <c r="AU753" s="2"/>
      <c r="AV753" s="2"/>
      <c r="AW753" s="2"/>
      <c r="AX753" s="2"/>
      <c r="AY753" s="177" t="str">
        <f t="shared" si="769"/>
        <v>Sebastian CD4</v>
      </c>
      <c r="BA753" s="177">
        <v>4</v>
      </c>
      <c r="BC753" s="98">
        <v>5</v>
      </c>
      <c r="BD753" s="100"/>
      <c r="BE753" s="177">
        <v>5131</v>
      </c>
      <c r="BF753" s="177">
        <f t="shared" si="770"/>
        <v>513104</v>
      </c>
      <c r="BH753" s="177" t="s">
        <v>3303</v>
      </c>
      <c r="CG753" s="177">
        <v>5</v>
      </c>
      <c r="CI753" s="190">
        <v>2</v>
      </c>
    </row>
    <row r="754" spans="1:87">
      <c r="C754" s="2"/>
      <c r="D754" s="2"/>
      <c r="E754" s="2"/>
      <c r="F754" s="2"/>
      <c r="G754" s="2"/>
      <c r="H754" s="2"/>
      <c r="I754" s="2"/>
      <c r="J754" s="2"/>
      <c r="K754" s="7"/>
      <c r="L754" s="2"/>
      <c r="M754" s="2"/>
      <c r="N754" s="2"/>
      <c r="R754" s="2"/>
      <c r="S754" s="2"/>
      <c r="T754" s="2"/>
      <c r="U754" s="2"/>
      <c r="V754" s="2"/>
      <c r="AH754" s="1"/>
      <c r="AI754" s="1"/>
      <c r="AK754" s="1"/>
      <c r="AL754" s="1"/>
      <c r="AM754" s="1"/>
      <c r="AN754" s="1"/>
      <c r="AO754" s="1"/>
      <c r="AP754" s="8"/>
      <c r="AQ754" s="8"/>
      <c r="AR754" s="8"/>
      <c r="AS754" s="8"/>
      <c r="AT754" s="2"/>
      <c r="AU754" s="2"/>
      <c r="AV754" s="2"/>
      <c r="AW754" s="2"/>
      <c r="AX754" s="2"/>
      <c r="BD754" s="100"/>
      <c r="BE754"/>
      <c r="BF754" s="9"/>
      <c r="BG754" s="9"/>
    </row>
    <row r="755" spans="1:87">
      <c r="A755" s="48" t="s">
        <v>205</v>
      </c>
      <c r="C755" s="1"/>
      <c r="D755" s="1"/>
      <c r="E755" s="1"/>
      <c r="F755" s="1"/>
      <c r="G755" s="1"/>
      <c r="H755" s="1"/>
      <c r="I755" s="1"/>
      <c r="J755" s="1"/>
      <c r="K755" s="7"/>
      <c r="L755" s="7"/>
      <c r="M755" s="7"/>
      <c r="N755" s="7"/>
      <c r="Q755" s="2"/>
      <c r="R755" s="2"/>
      <c r="S755" s="2"/>
      <c r="T755" s="2"/>
      <c r="U755" s="2"/>
      <c r="V755" s="2"/>
      <c r="BD755" s="100"/>
      <c r="BE755"/>
      <c r="BF755" s="9"/>
      <c r="BG755" s="9"/>
    </row>
    <row r="756" spans="1:87">
      <c r="A756" s="9" t="s">
        <v>1564</v>
      </c>
      <c r="B756" t="s">
        <v>206</v>
      </c>
      <c r="C756" s="1">
        <f t="shared" ref="C756:C831" si="781">SUM(W756:AN756)</f>
        <v>197905</v>
      </c>
      <c r="D756" s="1"/>
      <c r="E756" s="1"/>
      <c r="F756" s="1"/>
      <c r="G756" s="1"/>
      <c r="H756" s="1"/>
      <c r="I756" s="1"/>
      <c r="J756" s="1"/>
      <c r="K756" s="7">
        <f>RANK(W756,(W756:Y756,Z756:AN756))</f>
        <v>2</v>
      </c>
      <c r="L756" s="7" t="e">
        <f>RANK(X756,(W756:Y756,Z756:AN756))</f>
        <v>#N/A</v>
      </c>
      <c r="M756" s="7">
        <f>IF(Y756&gt;0,RANK(Y756,(W756:Y756,Z756:AN756)),0)</f>
        <v>1</v>
      </c>
      <c r="N756" s="7"/>
      <c r="O756" s="1">
        <f t="shared" ref="O756:O787" si="782">MAX(W756:AD756)-LARGE(W756:AD756,2)</f>
        <v>3039</v>
      </c>
      <c r="P756" s="2">
        <f t="shared" ref="P756:P831" si="783">O756/C756</f>
        <v>1.5355852555519063E-2</v>
      </c>
      <c r="Q756" s="2"/>
      <c r="R756" s="2">
        <f t="shared" ref="R756:R831" si="784">IF($C756=0,"-",W756/$C756)</f>
        <v>0.4909628357039994</v>
      </c>
      <c r="S756" s="2">
        <f t="shared" ref="S756:S831" si="785">IF($C756=0,"-",X756/$C756)</f>
        <v>0</v>
      </c>
      <c r="T756" s="2">
        <f t="shared" ref="T756:T831" si="786">IF($C756=0,"-",Y756/$C756)</f>
        <v>0.50631868825951842</v>
      </c>
      <c r="U756" s="2">
        <f t="shared" ref="U756:U831" si="787">IF($C756=0,"-",Z756/$C756)</f>
        <v>0</v>
      </c>
      <c r="V756" s="2">
        <f t="shared" ref="V756:V831" si="788">IF($C756=0,"-",AA756/$C756)</f>
        <v>0</v>
      </c>
      <c r="W756" s="1">
        <v>97164</v>
      </c>
      <c r="Y756" s="1">
        <v>100203</v>
      </c>
      <c r="AC756" s="1">
        <v>217</v>
      </c>
      <c r="AD756" s="1">
        <v>135</v>
      </c>
      <c r="AG756" s="222"/>
      <c r="AH756" s="222">
        <v>65</v>
      </c>
      <c r="AI756" s="1"/>
      <c r="AJ756" s="222">
        <v>121</v>
      </c>
      <c r="AK756" s="222"/>
      <c r="AY756" t="str">
        <f t="shared" ref="AY756:AY787" si="789">A756&amp;" "&amp;"CD"&amp;BA756</f>
        <v>Alameda CD13</v>
      </c>
      <c r="BA756">
        <v>13</v>
      </c>
      <c r="BC756" s="98">
        <v>6</v>
      </c>
      <c r="BD756" s="100"/>
      <c r="BE756">
        <f>(VLOOKUP(A756,County!$AR$165:$AX$222,7,0))*1</f>
        <v>6001</v>
      </c>
      <c r="BF756">
        <f t="shared" si="755"/>
        <v>600113</v>
      </c>
      <c r="BH756" t="s">
        <v>3303</v>
      </c>
      <c r="BQ756">
        <v>145</v>
      </c>
    </row>
    <row r="757" spans="1:87">
      <c r="A757" s="9" t="s">
        <v>1564</v>
      </c>
      <c r="B757" t="s">
        <v>206</v>
      </c>
      <c r="C757" s="1">
        <f t="shared" si="781"/>
        <v>97793</v>
      </c>
      <c r="D757" s="1"/>
      <c r="E757" s="1"/>
      <c r="F757" s="1"/>
      <c r="G757" s="1"/>
      <c r="H757" s="1"/>
      <c r="I757" s="1"/>
      <c r="J757" s="1"/>
      <c r="K757" s="7">
        <f>RANK(W757,(W757:Y757,Z757:AN757))</f>
        <v>1</v>
      </c>
      <c r="L757" s="7" t="e">
        <f>RANK(X757,(W757:Y757,Z757:AN757))</f>
        <v>#N/A</v>
      </c>
      <c r="M757" s="7">
        <f>IF(Y757&gt;0,RANK(Y757,(W757:Y757,Z757:AN757)),0)</f>
        <v>2</v>
      </c>
      <c r="N757" s="7"/>
      <c r="O757" s="1">
        <f t="shared" si="782"/>
        <v>11096</v>
      </c>
      <c r="P757" s="2">
        <f t="shared" si="783"/>
        <v>0.11346415387604429</v>
      </c>
      <c r="Q757" s="2"/>
      <c r="R757" s="2">
        <f t="shared" si="784"/>
        <v>0.55378196803452184</v>
      </c>
      <c r="S757" s="2">
        <f t="shared" si="785"/>
        <v>0</v>
      </c>
      <c r="T757" s="2">
        <f t="shared" si="786"/>
        <v>0.44031781415847759</v>
      </c>
      <c r="U757" s="2">
        <f t="shared" si="787"/>
        <v>0</v>
      </c>
      <c r="V757" s="2">
        <f t="shared" si="788"/>
        <v>0</v>
      </c>
      <c r="W757" s="1">
        <v>54156</v>
      </c>
      <c r="Y757" s="1">
        <v>43060</v>
      </c>
      <c r="AC757" s="1">
        <v>183</v>
      </c>
      <c r="AD757" s="1">
        <v>160</v>
      </c>
      <c r="AG757" s="222"/>
      <c r="AH757" s="222">
        <v>124</v>
      </c>
      <c r="AI757" s="1"/>
      <c r="AJ757" s="222">
        <v>110</v>
      </c>
      <c r="AK757" s="222"/>
      <c r="AY757" t="str">
        <f t="shared" si="789"/>
        <v>Alameda CD15</v>
      </c>
      <c r="BA757">
        <v>15</v>
      </c>
      <c r="BC757" s="98">
        <v>6</v>
      </c>
      <c r="BD757" s="100"/>
      <c r="BE757">
        <f>(VLOOKUP(A757,County!$AR$165:$AX$222,7,0))*1</f>
        <v>6001</v>
      </c>
      <c r="BF757">
        <f t="shared" si="755"/>
        <v>600115</v>
      </c>
      <c r="BH757" t="s">
        <v>3303</v>
      </c>
      <c r="BQ757">
        <v>139</v>
      </c>
    </row>
    <row r="758" spans="1:87">
      <c r="A758" s="9" t="s">
        <v>1564</v>
      </c>
      <c r="B758" t="s">
        <v>206</v>
      </c>
      <c r="C758" s="1">
        <f t="shared" si="781"/>
        <v>24401</v>
      </c>
      <c r="D758" s="1"/>
      <c r="E758" s="1"/>
      <c r="F758" s="1"/>
      <c r="G758" s="1"/>
      <c r="H758" s="1"/>
      <c r="I758" s="1"/>
      <c r="J758" s="1"/>
      <c r="K758" s="7">
        <f>RANK(W758,(W758:Y758,Z758:AN758))</f>
        <v>1</v>
      </c>
      <c r="L758" s="7" t="e">
        <f>RANK(X758,(W758:Y758,Z758:AN758))</f>
        <v>#N/A</v>
      </c>
      <c r="M758" s="7">
        <f>IF(Y758&gt;0,RANK(Y758,(W758:Y758,Z758:AN758)),0)</f>
        <v>2</v>
      </c>
      <c r="N758" s="7"/>
      <c r="O758" s="1">
        <f t="shared" si="782"/>
        <v>2877</v>
      </c>
      <c r="P758" s="2">
        <f t="shared" si="783"/>
        <v>0.11790500389328307</v>
      </c>
      <c r="Q758" s="2"/>
      <c r="R758" s="2">
        <f t="shared" si="784"/>
        <v>0.55608376705872709</v>
      </c>
      <c r="S758" s="2">
        <f t="shared" si="785"/>
        <v>0</v>
      </c>
      <c r="T758" s="2">
        <f t="shared" si="786"/>
        <v>0.43817876316544402</v>
      </c>
      <c r="U758" s="2">
        <f t="shared" si="787"/>
        <v>0</v>
      </c>
      <c r="V758" s="2">
        <f t="shared" si="788"/>
        <v>0</v>
      </c>
      <c r="W758" s="1">
        <v>13569</v>
      </c>
      <c r="Y758" s="1">
        <v>10692</v>
      </c>
      <c r="AC758" s="1">
        <v>62</v>
      </c>
      <c r="AD758" s="1">
        <v>38</v>
      </c>
      <c r="AG758" s="222"/>
      <c r="AH758" s="222">
        <v>22</v>
      </c>
      <c r="AI758" s="1"/>
      <c r="AJ758" s="222">
        <v>18</v>
      </c>
      <c r="AK758" s="222"/>
      <c r="AY758" t="str">
        <f t="shared" si="789"/>
        <v>Alameda CD17</v>
      </c>
      <c r="BA758">
        <v>17</v>
      </c>
      <c r="BC758" s="98">
        <v>6</v>
      </c>
      <c r="BD758" s="100"/>
      <c r="BE758">
        <f>(VLOOKUP(A758,County!$AR$165:$AX$222,7,0))*1</f>
        <v>6001</v>
      </c>
      <c r="BF758">
        <f t="shared" si="755"/>
        <v>600117</v>
      </c>
      <c r="BH758" t="s">
        <v>3303</v>
      </c>
      <c r="BQ758">
        <v>38</v>
      </c>
    </row>
    <row r="759" spans="1:87">
      <c r="A759" s="9" t="s">
        <v>2035</v>
      </c>
      <c r="B759" t="s">
        <v>206</v>
      </c>
      <c r="C759" s="1">
        <f t="shared" si="781"/>
        <v>17367</v>
      </c>
      <c r="D759" s="1"/>
      <c r="E759" s="1"/>
      <c r="F759" s="1"/>
      <c r="G759" s="1"/>
      <c r="H759" s="1"/>
      <c r="I759" s="1"/>
      <c r="J759" s="1"/>
      <c r="K759" s="7">
        <f>RANK(W759,(W759:Y759,Z759:AN759))</f>
        <v>1</v>
      </c>
      <c r="L759" s="7" t="e">
        <f>RANK(X759,(W759:Y759,Z759:AN759))</f>
        <v>#N/A</v>
      </c>
      <c r="M759" s="7">
        <f>IF(Y759&gt;0,RANK(Y759,(W759:Y759,Z759:AN759)),0)</f>
        <v>2</v>
      </c>
      <c r="N759" s="7"/>
      <c r="O759" s="1">
        <f t="shared" si="782"/>
        <v>1374</v>
      </c>
      <c r="P759" s="2">
        <f t="shared" si="783"/>
        <v>7.9115564000690961E-2</v>
      </c>
      <c r="Q759" s="2"/>
      <c r="R759" s="2">
        <f t="shared" si="784"/>
        <v>0.53699545114297231</v>
      </c>
      <c r="S759" s="2">
        <f t="shared" si="785"/>
        <v>0</v>
      </c>
      <c r="T759" s="2">
        <f t="shared" si="786"/>
        <v>0.45787988714228134</v>
      </c>
      <c r="U759" s="2">
        <f t="shared" si="787"/>
        <v>0</v>
      </c>
      <c r="V759" s="2">
        <f t="shared" si="788"/>
        <v>0</v>
      </c>
      <c r="W759" s="1">
        <v>9326</v>
      </c>
      <c r="Y759" s="1">
        <v>7952</v>
      </c>
      <c r="AC759" s="1">
        <v>26</v>
      </c>
      <c r="AD759" s="1">
        <v>33</v>
      </c>
      <c r="AG759" s="222"/>
      <c r="AH759" s="222">
        <v>18</v>
      </c>
      <c r="AI759" s="1"/>
      <c r="AJ759" s="222">
        <v>12</v>
      </c>
      <c r="AK759" s="222"/>
      <c r="AY759" t="str">
        <f t="shared" si="789"/>
        <v>Contra Costa CD5</v>
      </c>
      <c r="BA759">
        <v>5</v>
      </c>
      <c r="BC759" s="98">
        <v>6</v>
      </c>
      <c r="BD759" s="100"/>
      <c r="BE759">
        <f>(VLOOKUP(A759,County!$AR$165:$AX$222,7,0))*1</f>
        <v>6013</v>
      </c>
      <c r="BF759">
        <f t="shared" si="755"/>
        <v>601305</v>
      </c>
      <c r="BH759" t="s">
        <v>3303</v>
      </c>
      <c r="BQ759">
        <v>24</v>
      </c>
    </row>
    <row r="760" spans="1:87">
      <c r="A760" s="9" t="s">
        <v>2035</v>
      </c>
      <c r="B760" t="s">
        <v>206</v>
      </c>
      <c r="C760" s="1">
        <f t="shared" si="781"/>
        <v>24041</v>
      </c>
      <c r="D760" s="1"/>
      <c r="E760" s="1"/>
      <c r="F760" s="1"/>
      <c r="G760" s="1"/>
      <c r="H760" s="1"/>
      <c r="I760" s="1"/>
      <c r="J760" s="1"/>
      <c r="K760" s="7">
        <f>RANK(W760,(W760:Y760,Z760:AN760))</f>
        <v>1</v>
      </c>
      <c r="L760" s="7" t="e">
        <f>RANK(X760,(W760:Y760,Z760:AN760))</f>
        <v>#N/A</v>
      </c>
      <c r="M760" s="7">
        <f>IF(Y760&gt;0,RANK(Y760,(W760:Y760,Z760:AN760)),0)</f>
        <v>2</v>
      </c>
      <c r="N760" s="7"/>
      <c r="O760" s="1">
        <f t="shared" si="782"/>
        <v>3374</v>
      </c>
      <c r="P760" s="2">
        <f t="shared" si="783"/>
        <v>0.14034357971798178</v>
      </c>
      <c r="Q760" s="2"/>
      <c r="R760" s="2">
        <f t="shared" si="784"/>
        <v>0.56619940934237345</v>
      </c>
      <c r="S760" s="2">
        <f t="shared" si="785"/>
        <v>0</v>
      </c>
      <c r="T760" s="2">
        <f t="shared" si="786"/>
        <v>0.42585582962439167</v>
      </c>
      <c r="U760" s="2">
        <f t="shared" si="787"/>
        <v>0</v>
      </c>
      <c r="V760" s="2">
        <f t="shared" si="788"/>
        <v>0</v>
      </c>
      <c r="W760" s="1">
        <v>13612</v>
      </c>
      <c r="Y760" s="1">
        <v>10238</v>
      </c>
      <c r="AC760" s="1">
        <v>75</v>
      </c>
      <c r="AD760" s="1">
        <v>50</v>
      </c>
      <c r="AG760" s="222"/>
      <c r="AH760" s="222">
        <v>31</v>
      </c>
      <c r="AI760" s="1"/>
      <c r="AJ760" s="222">
        <v>35</v>
      </c>
      <c r="AK760" s="222"/>
      <c r="AY760" t="str">
        <f t="shared" si="789"/>
        <v>Contra Costa CD9</v>
      </c>
      <c r="BA760">
        <v>9</v>
      </c>
      <c r="BC760" s="98">
        <v>6</v>
      </c>
      <c r="BD760" s="100"/>
      <c r="BE760">
        <f>(VLOOKUP(A760,County!$AR$165:$AX$222,7,0))*1</f>
        <v>6013</v>
      </c>
      <c r="BF760">
        <f t="shared" si="755"/>
        <v>601309</v>
      </c>
      <c r="BH760" t="s">
        <v>3303</v>
      </c>
      <c r="BQ760">
        <v>44</v>
      </c>
    </row>
    <row r="761" spans="1:87">
      <c r="A761" s="9" t="s">
        <v>2035</v>
      </c>
      <c r="B761" t="s">
        <v>206</v>
      </c>
      <c r="C761" s="1">
        <f t="shared" si="781"/>
        <v>130744</v>
      </c>
      <c r="D761" s="1"/>
      <c r="E761" s="1"/>
      <c r="F761" s="1"/>
      <c r="G761" s="1"/>
      <c r="H761" s="1"/>
      <c r="I761" s="1"/>
      <c r="J761" s="1"/>
      <c r="K761" s="7">
        <f>RANK(W761,(W761:Y761,Z761:AN761))</f>
        <v>1</v>
      </c>
      <c r="L761" s="7" t="e">
        <f>RANK(X761,(W761:Y761,Z761:AN761))</f>
        <v>#N/A</v>
      </c>
      <c r="M761" s="7">
        <f>IF(Y761&gt;0,RANK(Y761,(W761:Y761,Z761:AN761)),0)</f>
        <v>2</v>
      </c>
      <c r="N761" s="7"/>
      <c r="O761" s="1">
        <f t="shared" si="782"/>
        <v>18661</v>
      </c>
      <c r="P761" s="2">
        <f t="shared" si="783"/>
        <v>0.14272930306553264</v>
      </c>
      <c r="Q761" s="2"/>
      <c r="R761" s="2">
        <f t="shared" si="784"/>
        <v>0.56915804931775071</v>
      </c>
      <c r="S761" s="2">
        <f t="shared" si="785"/>
        <v>0</v>
      </c>
      <c r="T761" s="2">
        <f t="shared" si="786"/>
        <v>0.42642874625221805</v>
      </c>
      <c r="U761" s="2">
        <f t="shared" si="787"/>
        <v>0</v>
      </c>
      <c r="V761" s="2">
        <f t="shared" si="788"/>
        <v>0</v>
      </c>
      <c r="W761" s="1">
        <v>74414</v>
      </c>
      <c r="Y761" s="1">
        <v>55753</v>
      </c>
      <c r="AC761" s="1">
        <v>176</v>
      </c>
      <c r="AD761" s="1">
        <v>174</v>
      </c>
      <c r="AG761" s="222"/>
      <c r="AH761" s="222">
        <v>130</v>
      </c>
      <c r="AI761" s="1"/>
      <c r="AJ761" s="222">
        <v>97</v>
      </c>
      <c r="AK761" s="222"/>
      <c r="AY761" t="str">
        <f t="shared" si="789"/>
        <v>Contra Costa CD11</v>
      </c>
      <c r="BA761">
        <v>11</v>
      </c>
      <c r="BC761" s="98">
        <v>6</v>
      </c>
      <c r="BD761" s="100"/>
      <c r="BE761">
        <f>(VLOOKUP(A761,County!$AR$165:$AX$222,7,0))*1</f>
        <v>6013</v>
      </c>
      <c r="BF761">
        <f t="shared" si="755"/>
        <v>601311</v>
      </c>
      <c r="BH761" t="s">
        <v>3303</v>
      </c>
      <c r="BQ761">
        <v>114</v>
      </c>
    </row>
    <row r="762" spans="1:87">
      <c r="A762" s="9" t="s">
        <v>2035</v>
      </c>
      <c r="B762" t="s">
        <v>206</v>
      </c>
      <c r="C762" s="1">
        <f t="shared" si="781"/>
        <v>9939</v>
      </c>
      <c r="D762" s="1"/>
      <c r="E762" s="1"/>
      <c r="F762" s="1"/>
      <c r="G762" s="1"/>
      <c r="H762" s="1"/>
      <c r="I762" s="1"/>
      <c r="J762" s="1"/>
      <c r="K762" s="7">
        <f>RANK(W762,(W762:Y762,Z762:AN762))</f>
        <v>1</v>
      </c>
      <c r="L762" s="7" t="e">
        <f>RANK(X762,(W762:Y762,Z762:AN762))</f>
        <v>#N/A</v>
      </c>
      <c r="M762" s="7">
        <f>IF(Y762&gt;0,RANK(Y762,(W762:Y762,Z762:AN762)),0)</f>
        <v>2</v>
      </c>
      <c r="N762" s="7"/>
      <c r="O762" s="1">
        <f t="shared" si="782"/>
        <v>2062</v>
      </c>
      <c r="P762" s="2">
        <f t="shared" si="783"/>
        <v>0.20746553979273569</v>
      </c>
      <c r="Q762" s="2"/>
      <c r="R762" s="2">
        <f t="shared" si="784"/>
        <v>0.60177080189153842</v>
      </c>
      <c r="S762" s="2">
        <f t="shared" si="785"/>
        <v>0</v>
      </c>
      <c r="T762" s="2">
        <f t="shared" si="786"/>
        <v>0.39430526209880268</v>
      </c>
      <c r="U762" s="2">
        <f t="shared" si="787"/>
        <v>0</v>
      </c>
      <c r="V762" s="2">
        <f t="shared" si="788"/>
        <v>0</v>
      </c>
      <c r="W762" s="1">
        <v>5981</v>
      </c>
      <c r="Y762" s="1">
        <v>3919</v>
      </c>
      <c r="AC762" s="1">
        <v>10</v>
      </c>
      <c r="AD762" s="1">
        <v>17</v>
      </c>
      <c r="AG762" s="222"/>
      <c r="AH762" s="222">
        <v>10</v>
      </c>
      <c r="AI762" s="1"/>
      <c r="AJ762" s="222">
        <v>2</v>
      </c>
      <c r="AK762" s="222"/>
      <c r="AY762" t="str">
        <f t="shared" si="789"/>
        <v>Contra Costa CD15</v>
      </c>
      <c r="BA762">
        <v>15</v>
      </c>
      <c r="BC762" s="98">
        <v>6</v>
      </c>
      <c r="BD762" s="100"/>
      <c r="BE762">
        <f>(VLOOKUP(A762,County!$AR$165:$AX$222,7,0))*1</f>
        <v>6013</v>
      </c>
      <c r="BF762">
        <f t="shared" si="755"/>
        <v>601315</v>
      </c>
      <c r="BH762" t="s">
        <v>3303</v>
      </c>
      <c r="BQ762">
        <v>4</v>
      </c>
    </row>
    <row r="763" spans="1:87">
      <c r="A763" s="9" t="s">
        <v>2829</v>
      </c>
      <c r="B763" t="s">
        <v>206</v>
      </c>
      <c r="C763" s="1">
        <f t="shared" si="781"/>
        <v>1252</v>
      </c>
      <c r="D763" s="1"/>
      <c r="E763" s="1"/>
      <c r="F763" s="1"/>
      <c r="G763" s="1"/>
      <c r="H763" s="1"/>
      <c r="I763" s="1"/>
      <c r="J763" s="1"/>
      <c r="K763" s="7">
        <f>RANK(W763,(W763:Y763,Z763:AN763))</f>
        <v>2</v>
      </c>
      <c r="L763" s="7" t="e">
        <f>RANK(X763,(W763:Y763,Z763:AN763))</f>
        <v>#N/A</v>
      </c>
      <c r="M763" s="7">
        <f>IF(Y763&gt;0,RANK(Y763,(W763:Y763,Z763:AN763)),0)</f>
        <v>1</v>
      </c>
      <c r="N763" s="7"/>
      <c r="O763" s="1">
        <f t="shared" si="782"/>
        <v>39</v>
      </c>
      <c r="P763" s="2">
        <f t="shared" si="783"/>
        <v>3.1150159744408944E-2</v>
      </c>
      <c r="Q763" s="2"/>
      <c r="R763" s="2">
        <f t="shared" si="784"/>
        <v>0.4744408945686901</v>
      </c>
      <c r="S763" s="2">
        <f t="shared" si="785"/>
        <v>0</v>
      </c>
      <c r="T763" s="2">
        <f t="shared" si="786"/>
        <v>0.50559105431309903</v>
      </c>
      <c r="U763" s="2">
        <f t="shared" si="787"/>
        <v>0</v>
      </c>
      <c r="V763" s="2">
        <f t="shared" si="788"/>
        <v>0</v>
      </c>
      <c r="W763" s="1">
        <v>594</v>
      </c>
      <c r="Y763" s="1">
        <v>633</v>
      </c>
      <c r="AC763" s="1">
        <v>7</v>
      </c>
      <c r="AD763" s="1">
        <v>6</v>
      </c>
      <c r="AG763" s="222"/>
      <c r="AH763" s="222">
        <v>9</v>
      </c>
      <c r="AI763" s="1"/>
      <c r="AJ763" s="222">
        <v>3</v>
      </c>
      <c r="AK763" s="222"/>
      <c r="AY763" t="str">
        <f t="shared" si="789"/>
        <v>Fresno CD4</v>
      </c>
      <c r="BA763">
        <v>4</v>
      </c>
      <c r="BC763" s="98">
        <v>6</v>
      </c>
      <c r="BD763" s="100"/>
      <c r="BE763">
        <f>(VLOOKUP(A763,County!$AR$165:$AX$222,7,0))*1</f>
        <v>6019</v>
      </c>
      <c r="BF763">
        <f t="shared" si="755"/>
        <v>601904</v>
      </c>
      <c r="BH763" t="s">
        <v>3303</v>
      </c>
      <c r="BQ763">
        <v>3</v>
      </c>
    </row>
    <row r="764" spans="1:87">
      <c r="A764" s="9" t="s">
        <v>2829</v>
      </c>
      <c r="B764" t="s">
        <v>206</v>
      </c>
      <c r="C764" s="1">
        <f t="shared" si="781"/>
        <v>27458</v>
      </c>
      <c r="D764" s="1"/>
      <c r="E764" s="1"/>
      <c r="F764" s="1"/>
      <c r="G764" s="1"/>
      <c r="H764" s="1"/>
      <c r="I764" s="1"/>
      <c r="J764" s="1"/>
      <c r="K764" s="7">
        <f>RANK(W764,(W764:Y764,Z764:AN764))</f>
        <v>1</v>
      </c>
      <c r="L764" s="7" t="e">
        <f>RANK(X764,(W764:Y764,Z764:AN764))</f>
        <v>#N/A</v>
      </c>
      <c r="M764" s="7">
        <f>IF(Y764&gt;0,RANK(Y764,(W764:Y764,Z764:AN764)),0)</f>
        <v>2</v>
      </c>
      <c r="N764" s="7"/>
      <c r="O764" s="1">
        <f t="shared" si="782"/>
        <v>3550</v>
      </c>
      <c r="P764" s="2">
        <f t="shared" si="783"/>
        <v>0.12928836768883387</v>
      </c>
      <c r="Q764" s="2"/>
      <c r="R764" s="2">
        <f t="shared" si="784"/>
        <v>0.56049238837497273</v>
      </c>
      <c r="S764" s="2">
        <f t="shared" si="785"/>
        <v>0</v>
      </c>
      <c r="T764" s="2">
        <f t="shared" si="786"/>
        <v>0.43120402068613883</v>
      </c>
      <c r="U764" s="2">
        <f t="shared" si="787"/>
        <v>0</v>
      </c>
      <c r="V764" s="2">
        <f t="shared" si="788"/>
        <v>0</v>
      </c>
      <c r="W764" s="1">
        <v>15390</v>
      </c>
      <c r="Y764" s="1">
        <v>11840</v>
      </c>
      <c r="AC764" s="1">
        <v>66</v>
      </c>
      <c r="AD764" s="1">
        <v>75</v>
      </c>
      <c r="AG764" s="222"/>
      <c r="AH764" s="222">
        <v>30</v>
      </c>
      <c r="AI764" s="1"/>
      <c r="AJ764" s="222">
        <v>57</v>
      </c>
      <c r="AK764" s="222"/>
      <c r="AY764" t="str">
        <f t="shared" si="789"/>
        <v>Fresno CD16</v>
      </c>
      <c r="BA764">
        <v>16</v>
      </c>
      <c r="BC764" s="98">
        <v>6</v>
      </c>
      <c r="BD764" s="100"/>
      <c r="BE764">
        <f>(VLOOKUP(A764,County!$AR$165:$AX$222,7,0))*1</f>
        <v>6019</v>
      </c>
      <c r="BF764">
        <f t="shared" si="755"/>
        <v>601916</v>
      </c>
      <c r="BH764" t="s">
        <v>3303</v>
      </c>
      <c r="BQ764">
        <v>56</v>
      </c>
    </row>
    <row r="765" spans="1:87">
      <c r="A765" s="9" t="s">
        <v>2829</v>
      </c>
      <c r="B765" t="s">
        <v>206</v>
      </c>
      <c r="C765" s="1">
        <f t="shared" si="781"/>
        <v>13009</v>
      </c>
      <c r="D765" s="1"/>
      <c r="E765" s="1"/>
      <c r="F765" s="1"/>
      <c r="G765" s="1"/>
      <c r="H765" s="1"/>
      <c r="I765" s="1"/>
      <c r="J765" s="1"/>
      <c r="K765" s="7">
        <f>RANK(W765,(W765:Y765,Z765:AN765))</f>
        <v>1</v>
      </c>
      <c r="L765" s="7" t="e">
        <f>RANK(X765,(W765:Y765,Z765:AN765))</f>
        <v>#N/A</v>
      </c>
      <c r="M765" s="7">
        <f>IF(Y765&gt;0,RANK(Y765,(W765:Y765,Z765:AN765)),0)</f>
        <v>2</v>
      </c>
      <c r="N765" s="7"/>
      <c r="O765" s="1">
        <f t="shared" si="782"/>
        <v>2861</v>
      </c>
      <c r="P765" s="2">
        <f t="shared" si="783"/>
        <v>0.21992466753785841</v>
      </c>
      <c r="Q765" s="2"/>
      <c r="R765" s="2">
        <f t="shared" si="784"/>
        <v>0.60412022445998925</v>
      </c>
      <c r="S765" s="2">
        <f t="shared" si="785"/>
        <v>0</v>
      </c>
      <c r="T765" s="2">
        <f t="shared" si="786"/>
        <v>0.38419555692213081</v>
      </c>
      <c r="U765" s="2">
        <f t="shared" si="787"/>
        <v>0</v>
      </c>
      <c r="V765" s="2">
        <f t="shared" si="788"/>
        <v>0</v>
      </c>
      <c r="W765" s="1">
        <v>7859</v>
      </c>
      <c r="Y765" s="1">
        <v>4998</v>
      </c>
      <c r="AC765" s="1">
        <v>46</v>
      </c>
      <c r="AD765" s="1">
        <v>52</v>
      </c>
      <c r="AG765" s="222"/>
      <c r="AH765" s="222">
        <v>34</v>
      </c>
      <c r="AI765" s="1"/>
      <c r="AJ765" s="222">
        <v>20</v>
      </c>
      <c r="AK765" s="222"/>
      <c r="AY765" t="str">
        <f t="shared" si="789"/>
        <v>Fresno CD21</v>
      </c>
      <c r="BA765">
        <v>21</v>
      </c>
      <c r="BC765" s="98">
        <v>6</v>
      </c>
      <c r="BD765" s="100"/>
      <c r="BE765">
        <f>(VLOOKUP(A765,County!$AR$165:$AX$222,7,0))*1</f>
        <v>6019</v>
      </c>
      <c r="BF765">
        <f t="shared" si="755"/>
        <v>601921</v>
      </c>
      <c r="BH765" t="s">
        <v>3303</v>
      </c>
      <c r="BQ765">
        <v>31</v>
      </c>
    </row>
    <row r="766" spans="1:87">
      <c r="A766" s="9" t="s">
        <v>2829</v>
      </c>
      <c r="B766" t="s">
        <v>206</v>
      </c>
      <c r="C766" s="1">
        <f t="shared" si="781"/>
        <v>39217</v>
      </c>
      <c r="D766" s="1"/>
      <c r="E766" s="1"/>
      <c r="F766" s="1"/>
      <c r="G766" s="1"/>
      <c r="H766" s="1"/>
      <c r="I766" s="1"/>
      <c r="J766" s="1"/>
      <c r="K766" s="7">
        <f>RANK(W766,(W766:Y766,Z766:AN766))</f>
        <v>1</v>
      </c>
      <c r="L766" s="7" t="e">
        <f>RANK(X766,(W766:Y766,Z766:AN766))</f>
        <v>#N/A</v>
      </c>
      <c r="M766" s="7">
        <f>IF(Y766&gt;0,RANK(Y766,(W766:Y766,Z766:AN766)),0)</f>
        <v>2</v>
      </c>
      <c r="N766" s="7"/>
      <c r="O766" s="1">
        <f t="shared" si="782"/>
        <v>4401</v>
      </c>
      <c r="P766" s="2">
        <f t="shared" si="783"/>
        <v>0.11222174057169085</v>
      </c>
      <c r="Q766" s="2"/>
      <c r="R766" s="2">
        <f t="shared" si="784"/>
        <v>0.55060305479766425</v>
      </c>
      <c r="S766" s="2">
        <f t="shared" si="785"/>
        <v>0</v>
      </c>
      <c r="T766" s="2">
        <f t="shared" si="786"/>
        <v>0.43838131422597343</v>
      </c>
      <c r="U766" s="2">
        <f t="shared" si="787"/>
        <v>0</v>
      </c>
      <c r="V766" s="2">
        <f t="shared" si="788"/>
        <v>0</v>
      </c>
      <c r="W766" s="1">
        <v>21593</v>
      </c>
      <c r="Y766" s="1">
        <v>17192</v>
      </c>
      <c r="AC766" s="1">
        <v>99</v>
      </c>
      <c r="AD766" s="1">
        <v>149</v>
      </c>
      <c r="AG766" s="222"/>
      <c r="AH766" s="222">
        <v>118</v>
      </c>
      <c r="AI766" s="1"/>
      <c r="AJ766" s="222">
        <v>66</v>
      </c>
      <c r="AK766" s="222"/>
      <c r="AY766" t="str">
        <f t="shared" si="789"/>
        <v>Fresno CD22</v>
      </c>
      <c r="BA766">
        <v>22</v>
      </c>
      <c r="BC766" s="98">
        <v>6</v>
      </c>
      <c r="BD766" s="100"/>
      <c r="BE766">
        <f>(VLOOKUP(A766,County!$AR$165:$AX$222,7,0))*1</f>
        <v>6019</v>
      </c>
      <c r="BF766">
        <f t="shared" si="755"/>
        <v>601922</v>
      </c>
      <c r="BH766" t="s">
        <v>3303</v>
      </c>
      <c r="BQ766">
        <v>71</v>
      </c>
    </row>
    <row r="767" spans="1:87">
      <c r="A767" s="9" t="s">
        <v>3077</v>
      </c>
      <c r="B767" t="s">
        <v>206</v>
      </c>
      <c r="C767" s="1">
        <f t="shared" si="781"/>
        <v>158</v>
      </c>
      <c r="D767" s="1"/>
      <c r="E767" s="1"/>
      <c r="F767" s="1"/>
      <c r="G767" s="1"/>
      <c r="H767" s="1"/>
      <c r="I767" s="1"/>
      <c r="J767" s="1"/>
      <c r="K767" s="7">
        <f>RANK(W767,(W767:Y767,Z767:AN767))</f>
        <v>2</v>
      </c>
      <c r="L767" s="7">
        <f>RANK(X767,(W767:Y767,Z767:AN767))</f>
        <v>6</v>
      </c>
      <c r="M767" s="7">
        <f>IF(Y767&gt;0,RANK(Y767,(W767:Y767,Z767:AN767)),0)</f>
        <v>1</v>
      </c>
      <c r="N767" s="7"/>
      <c r="O767" s="1">
        <f t="shared" si="782"/>
        <v>24</v>
      </c>
      <c r="P767" s="2">
        <f t="shared" si="783"/>
        <v>0.15189873417721519</v>
      </c>
      <c r="Q767" s="2"/>
      <c r="R767" s="2">
        <f t="shared" si="784"/>
        <v>0.41139240506329117</v>
      </c>
      <c r="S767" s="2">
        <f t="shared" si="785"/>
        <v>0</v>
      </c>
      <c r="T767" s="2">
        <f t="shared" si="786"/>
        <v>0.56329113924050633</v>
      </c>
      <c r="U767" s="2">
        <f t="shared" si="787"/>
        <v>0</v>
      </c>
      <c r="V767" s="2">
        <f t="shared" si="788"/>
        <v>0</v>
      </c>
      <c r="W767" s="1">
        <v>65</v>
      </c>
      <c r="Y767" s="1">
        <v>89</v>
      </c>
      <c r="AC767" s="1">
        <v>1</v>
      </c>
      <c r="AD767" s="1">
        <v>2</v>
      </c>
      <c r="AG767" s="222"/>
      <c r="AH767" s="222">
        <v>1</v>
      </c>
      <c r="AI767" s="1"/>
      <c r="AJ767" s="222">
        <v>0</v>
      </c>
      <c r="AK767" s="222"/>
      <c r="AY767" t="str">
        <f t="shared" si="789"/>
        <v>Glenn CD1</v>
      </c>
      <c r="BA767">
        <v>1</v>
      </c>
      <c r="BC767" s="98">
        <v>6</v>
      </c>
      <c r="BD767" s="100"/>
      <c r="BE767">
        <f>(VLOOKUP(A767,County!$AR$165:$AX$222,7,0))*1</f>
        <v>6021</v>
      </c>
      <c r="BF767">
        <f t="shared" si="755"/>
        <v>602101</v>
      </c>
      <c r="BH767" t="s">
        <v>3303</v>
      </c>
      <c r="BQ767">
        <v>0</v>
      </c>
    </row>
    <row r="768" spans="1:87">
      <c r="A768" s="9" t="s">
        <v>3077</v>
      </c>
      <c r="B768" t="s">
        <v>206</v>
      </c>
      <c r="C768" s="1">
        <f t="shared" si="781"/>
        <v>1786</v>
      </c>
      <c r="D768" s="1"/>
      <c r="E768" s="1"/>
      <c r="F768" s="1"/>
      <c r="G768" s="1"/>
      <c r="H768" s="1"/>
      <c r="I768" s="1"/>
      <c r="J768" s="1"/>
      <c r="K768" s="7">
        <f>RANK(W768,(W768:Y768,Z768:AN768))</f>
        <v>2</v>
      </c>
      <c r="L768" s="7" t="e">
        <f>RANK(X768,(W768:Y768,Z768:AN768))</f>
        <v>#N/A</v>
      </c>
      <c r="M768" s="7">
        <f>IF(Y768&gt;0,RANK(Y768,(W768:Y768,Z768:AN768)),0)</f>
        <v>1</v>
      </c>
      <c r="N768" s="7"/>
      <c r="O768" s="1">
        <f t="shared" si="782"/>
        <v>68</v>
      </c>
      <c r="P768" s="2">
        <f t="shared" si="783"/>
        <v>3.8073908174692049E-2</v>
      </c>
      <c r="Q768" s="2"/>
      <c r="R768" s="2">
        <f t="shared" si="784"/>
        <v>0.47368421052631576</v>
      </c>
      <c r="S768" s="2">
        <f t="shared" si="785"/>
        <v>0</v>
      </c>
      <c r="T768" s="2">
        <f t="shared" si="786"/>
        <v>0.51175811870100785</v>
      </c>
      <c r="U768" s="2">
        <f t="shared" si="787"/>
        <v>0</v>
      </c>
      <c r="V768" s="2">
        <f t="shared" si="788"/>
        <v>0</v>
      </c>
      <c r="W768" s="1">
        <v>846</v>
      </c>
      <c r="Y768" s="1">
        <v>914</v>
      </c>
      <c r="AC768" s="1">
        <v>12</v>
      </c>
      <c r="AD768" s="1">
        <v>9</v>
      </c>
      <c r="AG768" s="222"/>
      <c r="AH768" s="222">
        <v>4</v>
      </c>
      <c r="AI768" s="1"/>
      <c r="AJ768" s="222">
        <v>1</v>
      </c>
      <c r="AK768" s="222"/>
      <c r="AY768" t="str">
        <f t="shared" si="789"/>
        <v>Glenn CD3</v>
      </c>
      <c r="BA768">
        <v>3</v>
      </c>
      <c r="BC768" s="98">
        <v>6</v>
      </c>
      <c r="BD768" s="100"/>
      <c r="BE768">
        <f>(VLOOKUP(A768,County!$AR$165:$AX$222,7,0))*1</f>
        <v>6021</v>
      </c>
      <c r="BF768">
        <f t="shared" si="755"/>
        <v>602103</v>
      </c>
      <c r="BH768" t="s">
        <v>3303</v>
      </c>
      <c r="BQ768">
        <v>4</v>
      </c>
    </row>
    <row r="769" spans="1:69">
      <c r="A769" s="9" t="s">
        <v>2456</v>
      </c>
      <c r="B769" t="s">
        <v>206</v>
      </c>
      <c r="C769" s="1">
        <f t="shared" si="781"/>
        <v>15691</v>
      </c>
      <c r="D769" s="1"/>
      <c r="E769" s="1"/>
      <c r="F769" s="1"/>
      <c r="G769" s="1"/>
      <c r="H769" s="1"/>
      <c r="I769" s="1"/>
      <c r="J769" s="1"/>
      <c r="K769" s="7">
        <f>RANK(W769,(W769:Y769,Z769:AN769))</f>
        <v>1</v>
      </c>
      <c r="L769" s="7" t="e">
        <f>RANK(X769,(W769:Y769,Z769:AN769))</f>
        <v>#N/A</v>
      </c>
      <c r="M769" s="7">
        <f>IF(Y769&gt;0,RANK(Y769,(W769:Y769,Z769:AN769)),0)</f>
        <v>2</v>
      </c>
      <c r="N769" s="7"/>
      <c r="O769" s="1">
        <f t="shared" si="782"/>
        <v>3041</v>
      </c>
      <c r="P769" s="2">
        <f t="shared" si="783"/>
        <v>0.19380536613345228</v>
      </c>
      <c r="Q769" s="2"/>
      <c r="R769" s="2">
        <f t="shared" si="784"/>
        <v>0.58944617933847432</v>
      </c>
      <c r="S769" s="2">
        <f t="shared" si="785"/>
        <v>0</v>
      </c>
      <c r="T769" s="2">
        <f t="shared" si="786"/>
        <v>0.39564081320502198</v>
      </c>
      <c r="U769" s="2">
        <f t="shared" si="787"/>
        <v>0</v>
      </c>
      <c r="V769" s="2">
        <f t="shared" si="788"/>
        <v>0</v>
      </c>
      <c r="W769" s="1">
        <v>9249</v>
      </c>
      <c r="Y769" s="1">
        <v>6208</v>
      </c>
      <c r="AC769" s="1">
        <v>61</v>
      </c>
      <c r="AD769" s="1">
        <v>55</v>
      </c>
      <c r="AG769" s="222"/>
      <c r="AH769" s="222">
        <v>31</v>
      </c>
      <c r="AI769" s="1"/>
      <c r="AJ769" s="222">
        <v>87</v>
      </c>
      <c r="AK769" s="222"/>
      <c r="AY769" t="str">
        <f t="shared" si="789"/>
        <v>Kern CD21</v>
      </c>
      <c r="BA769">
        <v>21</v>
      </c>
      <c r="BC769" s="98">
        <v>6</v>
      </c>
      <c r="BD769" s="100"/>
      <c r="BE769">
        <f>(VLOOKUP(A769,County!$AR$165:$AX$222,7,0))*1</f>
        <v>6029</v>
      </c>
      <c r="BF769">
        <f t="shared" si="755"/>
        <v>602921</v>
      </c>
      <c r="BH769" t="s">
        <v>3303</v>
      </c>
      <c r="BQ769">
        <v>48</v>
      </c>
    </row>
    <row r="770" spans="1:69">
      <c r="A770" s="9" t="s">
        <v>2456</v>
      </c>
      <c r="B770" t="s">
        <v>206</v>
      </c>
      <c r="C770" s="1">
        <f t="shared" si="781"/>
        <v>37389</v>
      </c>
      <c r="D770" s="1"/>
      <c r="E770" s="1"/>
      <c r="F770" s="1"/>
      <c r="G770" s="1"/>
      <c r="H770" s="1"/>
      <c r="I770" s="1"/>
      <c r="J770" s="1"/>
      <c r="K770" s="7">
        <f>RANK(W770,(W770:Y770,Z770:AN770))</f>
        <v>1</v>
      </c>
      <c r="L770" s="7" t="e">
        <f>RANK(X770,(W770:Y770,Z770:AN770))</f>
        <v>#N/A</v>
      </c>
      <c r="M770" s="7">
        <f>IF(Y770&gt;0,RANK(Y770,(W770:Y770,Z770:AN770)),0)</f>
        <v>2</v>
      </c>
      <c r="N770" s="7"/>
      <c r="O770" s="1">
        <f t="shared" si="782"/>
        <v>2391</v>
      </c>
      <c r="P770" s="2">
        <f t="shared" si="783"/>
        <v>6.3949289898098366E-2</v>
      </c>
      <c r="Q770" s="2"/>
      <c r="R770" s="2">
        <f t="shared" si="784"/>
        <v>0.52306828211506062</v>
      </c>
      <c r="S770" s="2">
        <f t="shared" si="785"/>
        <v>0</v>
      </c>
      <c r="T770" s="2">
        <f t="shared" si="786"/>
        <v>0.45911899221696223</v>
      </c>
      <c r="U770" s="2">
        <f t="shared" si="787"/>
        <v>0</v>
      </c>
      <c r="V770" s="2">
        <f t="shared" si="788"/>
        <v>0</v>
      </c>
      <c r="W770" s="1">
        <v>19557</v>
      </c>
      <c r="Y770" s="1">
        <v>17166</v>
      </c>
      <c r="AC770" s="1">
        <v>240</v>
      </c>
      <c r="AD770" s="1">
        <v>153</v>
      </c>
      <c r="AG770" s="222"/>
      <c r="AH770" s="222">
        <v>154</v>
      </c>
      <c r="AI770" s="1"/>
      <c r="AJ770" s="222">
        <v>119</v>
      </c>
      <c r="AK770" s="222"/>
      <c r="AY770" t="str">
        <f t="shared" si="789"/>
        <v>Kern CD23</v>
      </c>
      <c r="BA770">
        <v>23</v>
      </c>
      <c r="BC770" s="98">
        <v>6</v>
      </c>
      <c r="BD770" s="100"/>
      <c r="BE770">
        <f>(VLOOKUP(A770,County!$AR$165:$AX$222,7,0))*1</f>
        <v>6029</v>
      </c>
      <c r="BF770">
        <f t="shared" si="755"/>
        <v>602923</v>
      </c>
      <c r="BH770" t="s">
        <v>3303</v>
      </c>
      <c r="BQ770">
        <v>106</v>
      </c>
    </row>
    <row r="771" spans="1:69">
      <c r="A771" s="9" t="s">
        <v>2418</v>
      </c>
      <c r="B771" t="s">
        <v>206</v>
      </c>
      <c r="C771" s="1">
        <f t="shared" si="781"/>
        <v>4151</v>
      </c>
      <c r="D771" s="1"/>
      <c r="E771" s="1"/>
      <c r="F771" s="1"/>
      <c r="G771" s="1"/>
      <c r="H771" s="1"/>
      <c r="I771" s="1"/>
      <c r="J771" s="1"/>
      <c r="K771" s="7">
        <f>RANK(W771,(W771:Y771,Z771:AN771))</f>
        <v>2</v>
      </c>
      <c r="L771" s="7" t="e">
        <f>RANK(X771,(W771:Y771,Z771:AN771))</f>
        <v>#N/A</v>
      </c>
      <c r="M771" s="7">
        <f>IF(Y771&gt;0,RANK(Y771,(W771:Y771,Z771:AN771)),0)</f>
        <v>1</v>
      </c>
      <c r="N771" s="7"/>
      <c r="O771" s="1">
        <f t="shared" si="782"/>
        <v>373</v>
      </c>
      <c r="P771" s="2">
        <f t="shared" si="783"/>
        <v>8.9857865574560353E-2</v>
      </c>
      <c r="Q771" s="2"/>
      <c r="R771" s="2">
        <f t="shared" si="784"/>
        <v>0.44639845820284269</v>
      </c>
      <c r="S771" s="2">
        <f t="shared" si="785"/>
        <v>0</v>
      </c>
      <c r="T771" s="2">
        <f t="shared" si="786"/>
        <v>0.53625632377740307</v>
      </c>
      <c r="U771" s="2">
        <f t="shared" si="787"/>
        <v>0</v>
      </c>
      <c r="V771" s="2">
        <f t="shared" si="788"/>
        <v>0</v>
      </c>
      <c r="W771" s="1">
        <v>1853</v>
      </c>
      <c r="Y771" s="1">
        <v>2226</v>
      </c>
      <c r="AC771" s="1">
        <v>37</v>
      </c>
      <c r="AD771" s="1">
        <v>13</v>
      </c>
      <c r="AG771" s="222"/>
      <c r="AH771" s="222">
        <v>19</v>
      </c>
      <c r="AI771" s="1"/>
      <c r="AJ771" s="222">
        <v>3</v>
      </c>
      <c r="AK771" s="222"/>
      <c r="AY771" t="str">
        <f t="shared" si="789"/>
        <v>Lake CD3</v>
      </c>
      <c r="BA771">
        <v>3</v>
      </c>
      <c r="BC771" s="98">
        <v>6</v>
      </c>
      <c r="BD771" s="100"/>
      <c r="BE771">
        <f>(VLOOKUP(A771,County!$AR$165:$AX$222,7,0))*1</f>
        <v>6033</v>
      </c>
      <c r="BF771">
        <f t="shared" ref="BF771:BF834" si="790">BE771*100+BA771</f>
        <v>603303</v>
      </c>
      <c r="BH771" t="s">
        <v>3303</v>
      </c>
      <c r="BQ771">
        <v>6</v>
      </c>
    </row>
    <row r="772" spans="1:69">
      <c r="A772" s="9" t="s">
        <v>2418</v>
      </c>
      <c r="B772" t="s">
        <v>206</v>
      </c>
      <c r="C772" s="1">
        <f t="shared" si="781"/>
        <v>5166</v>
      </c>
      <c r="D772" s="1"/>
      <c r="E772" s="1"/>
      <c r="F772" s="1"/>
      <c r="G772" s="1"/>
      <c r="H772" s="1"/>
      <c r="I772" s="1"/>
      <c r="J772" s="1"/>
      <c r="K772" s="7">
        <f>RANK(W772,(W772:Y772,Z772:AN772))</f>
        <v>2</v>
      </c>
      <c r="L772" s="7" t="e">
        <f>RANK(X772,(W772:Y772,Z772:AN772))</f>
        <v>#N/A</v>
      </c>
      <c r="M772" s="7">
        <f>IF(Y772&gt;0,RANK(Y772,(W772:Y772,Z772:AN772)),0)</f>
        <v>1</v>
      </c>
      <c r="N772" s="7"/>
      <c r="O772" s="1">
        <f t="shared" si="782"/>
        <v>834</v>
      </c>
      <c r="P772" s="2">
        <f t="shared" si="783"/>
        <v>0.16144018583042974</v>
      </c>
      <c r="Q772" s="2"/>
      <c r="R772" s="2">
        <f t="shared" si="784"/>
        <v>0.41327913279132789</v>
      </c>
      <c r="S772" s="2">
        <f t="shared" si="785"/>
        <v>0</v>
      </c>
      <c r="T772" s="2">
        <f t="shared" si="786"/>
        <v>0.57471931862175762</v>
      </c>
      <c r="U772" s="2">
        <f t="shared" si="787"/>
        <v>0</v>
      </c>
      <c r="V772" s="2">
        <f t="shared" si="788"/>
        <v>0</v>
      </c>
      <c r="W772" s="1">
        <v>2135</v>
      </c>
      <c r="Y772" s="1">
        <v>2969</v>
      </c>
      <c r="AC772" s="1">
        <v>33</v>
      </c>
      <c r="AD772" s="1">
        <v>13</v>
      </c>
      <c r="AG772" s="222"/>
      <c r="AH772" s="222">
        <v>10</v>
      </c>
      <c r="AI772" s="1"/>
      <c r="AJ772" s="222">
        <v>6</v>
      </c>
      <c r="AK772" s="222"/>
      <c r="AY772" t="str">
        <f t="shared" si="789"/>
        <v>Lake CD5</v>
      </c>
      <c r="BA772">
        <v>5</v>
      </c>
      <c r="BC772" s="98">
        <v>6</v>
      </c>
      <c r="BD772" s="100"/>
      <c r="BE772">
        <f>(VLOOKUP(A772,County!$AR$165:$AX$222,7,0))*1</f>
        <v>6033</v>
      </c>
      <c r="BF772">
        <f t="shared" si="790"/>
        <v>603305</v>
      </c>
      <c r="BH772" t="s">
        <v>3303</v>
      </c>
      <c r="BQ772">
        <v>8</v>
      </c>
    </row>
    <row r="773" spans="1:69">
      <c r="A773" s="9" t="s">
        <v>2203</v>
      </c>
      <c r="B773" t="s">
        <v>206</v>
      </c>
      <c r="C773" s="1">
        <f t="shared" si="781"/>
        <v>6594</v>
      </c>
      <c r="D773" s="1"/>
      <c r="E773" s="1"/>
      <c r="F773" s="1"/>
      <c r="G773" s="1"/>
      <c r="H773" s="1"/>
      <c r="I773" s="1"/>
      <c r="J773" s="1"/>
      <c r="K773" s="7">
        <f>RANK(W773,(W773:Y773,Z773:AN773))</f>
        <v>1</v>
      </c>
      <c r="L773" s="7" t="e">
        <f>RANK(X773,(W773:Y773,Z773:AN773))</f>
        <v>#N/A</v>
      </c>
      <c r="M773" s="7">
        <f>IF(Y773&gt;0,RANK(Y773,(W773:Y773,Z773:AN773)),0)</f>
        <v>2</v>
      </c>
      <c r="N773" s="7"/>
      <c r="O773" s="1">
        <f t="shared" si="782"/>
        <v>438</v>
      </c>
      <c r="P773" s="2">
        <f t="shared" si="783"/>
        <v>6.6424021838034572E-2</v>
      </c>
      <c r="Q773" s="2"/>
      <c r="R773" s="2">
        <f t="shared" si="784"/>
        <v>0.52593266606005462</v>
      </c>
      <c r="S773" s="2">
        <f t="shared" si="785"/>
        <v>0</v>
      </c>
      <c r="T773" s="2">
        <f t="shared" si="786"/>
        <v>0.45950864422202004</v>
      </c>
      <c r="U773" s="2">
        <f t="shared" si="787"/>
        <v>0</v>
      </c>
      <c r="V773" s="2">
        <f t="shared" si="788"/>
        <v>0</v>
      </c>
      <c r="W773" s="1">
        <v>3468</v>
      </c>
      <c r="Y773" s="1">
        <v>3030</v>
      </c>
      <c r="AC773" s="1">
        <v>24</v>
      </c>
      <c r="AD773" s="1">
        <v>31</v>
      </c>
      <c r="AG773" s="222"/>
      <c r="AH773" s="222">
        <v>25</v>
      </c>
      <c r="AI773" s="1"/>
      <c r="AJ773" s="222">
        <v>16</v>
      </c>
      <c r="AK773" s="222"/>
      <c r="AY773" t="str">
        <f t="shared" si="789"/>
        <v>Los Angeles CD23</v>
      </c>
      <c r="BA773">
        <v>23</v>
      </c>
      <c r="BC773" s="98">
        <v>6</v>
      </c>
      <c r="BD773" s="100"/>
      <c r="BE773">
        <f>(VLOOKUP(A773,County!$AR$165:$AX$222,7,0))*1</f>
        <v>6037</v>
      </c>
      <c r="BF773">
        <f t="shared" si="790"/>
        <v>603723</v>
      </c>
      <c r="BH773" t="s">
        <v>3303</v>
      </c>
      <c r="BQ773">
        <v>15</v>
      </c>
    </row>
    <row r="774" spans="1:69">
      <c r="A774" s="9" t="s">
        <v>2203</v>
      </c>
      <c r="B774" t="s">
        <v>206</v>
      </c>
      <c r="C774" s="1">
        <f t="shared" si="781"/>
        <v>58491</v>
      </c>
      <c r="D774" s="1"/>
      <c r="E774" s="1"/>
      <c r="F774" s="1"/>
      <c r="G774" s="1"/>
      <c r="H774" s="1"/>
      <c r="I774" s="1"/>
      <c r="J774" s="1"/>
      <c r="K774" s="7">
        <f>RANK(W774,(W774:Y774,Z774:AN774))</f>
        <v>1</v>
      </c>
      <c r="L774" s="7" t="e">
        <f>RANK(X774,(W774:Y774,Z774:AN774))</f>
        <v>#N/A</v>
      </c>
      <c r="M774" s="7">
        <f>IF(Y774&gt;0,RANK(Y774,(W774:Y774,Z774:AN774)),0)</f>
        <v>2</v>
      </c>
      <c r="N774" s="7"/>
      <c r="O774" s="1">
        <f t="shared" si="782"/>
        <v>3420</v>
      </c>
      <c r="P774" s="2">
        <f t="shared" si="783"/>
        <v>5.847053392829666E-2</v>
      </c>
      <c r="Q774" s="2"/>
      <c r="R774" s="2">
        <f t="shared" si="784"/>
        <v>0.52346514848438219</v>
      </c>
      <c r="S774" s="2">
        <f t="shared" si="785"/>
        <v>0</v>
      </c>
      <c r="T774" s="2">
        <f t="shared" si="786"/>
        <v>0.46499461455608554</v>
      </c>
      <c r="U774" s="2">
        <f t="shared" si="787"/>
        <v>0</v>
      </c>
      <c r="V774" s="2">
        <f t="shared" si="788"/>
        <v>0</v>
      </c>
      <c r="W774" s="1">
        <v>30618</v>
      </c>
      <c r="Y774" s="1">
        <v>27198</v>
      </c>
      <c r="AC774" s="1">
        <v>164</v>
      </c>
      <c r="AD774" s="1">
        <v>205</v>
      </c>
      <c r="AG774" s="222"/>
      <c r="AH774" s="222">
        <v>186</v>
      </c>
      <c r="AI774" s="1"/>
      <c r="AJ774" s="222">
        <v>120</v>
      </c>
      <c r="AK774" s="222"/>
      <c r="AY774" t="str">
        <f t="shared" si="789"/>
        <v>Los Angeles CD25</v>
      </c>
      <c r="BA774">
        <v>25</v>
      </c>
      <c r="BC774" s="98">
        <v>6</v>
      </c>
      <c r="BD774" s="100"/>
      <c r="BE774">
        <f>(VLOOKUP(A774,County!$AR$165:$AX$222,7,0))*1</f>
        <v>6037</v>
      </c>
      <c r="BF774">
        <f t="shared" si="790"/>
        <v>603725</v>
      </c>
      <c r="BH774" t="s">
        <v>3303</v>
      </c>
      <c r="BQ774">
        <v>121</v>
      </c>
    </row>
    <row r="775" spans="1:69">
      <c r="A775" s="9" t="s">
        <v>2203</v>
      </c>
      <c r="B775" t="s">
        <v>206</v>
      </c>
      <c r="C775" s="1">
        <f t="shared" si="781"/>
        <v>1460</v>
      </c>
      <c r="D775" s="1"/>
      <c r="E775" s="1"/>
      <c r="F775" s="1"/>
      <c r="G775" s="1"/>
      <c r="H775" s="1"/>
      <c r="I775" s="1"/>
      <c r="J775" s="1"/>
      <c r="K775" s="7">
        <f>RANK(W775,(W775:Y775,Z775:AN775))</f>
        <v>1</v>
      </c>
      <c r="L775" s="7">
        <f>RANK(X775,(W775:Y775,Z775:AN775))</f>
        <v>5</v>
      </c>
      <c r="M775" s="7">
        <f>IF(Y775&gt;0,RANK(Y775,(W775:Y775,Z775:AN775)),0)</f>
        <v>2</v>
      </c>
      <c r="N775" s="7"/>
      <c r="O775" s="1">
        <f t="shared" si="782"/>
        <v>301</v>
      </c>
      <c r="P775" s="2">
        <f t="shared" si="783"/>
        <v>0.20616438356164385</v>
      </c>
      <c r="Q775" s="2"/>
      <c r="R775" s="2">
        <f t="shared" si="784"/>
        <v>0.60136986301369866</v>
      </c>
      <c r="S775" s="2">
        <f t="shared" si="785"/>
        <v>0</v>
      </c>
      <c r="T775" s="2">
        <f t="shared" si="786"/>
        <v>0.39520547945205481</v>
      </c>
      <c r="U775" s="2">
        <f t="shared" si="787"/>
        <v>0</v>
      </c>
      <c r="V775" s="2">
        <f t="shared" si="788"/>
        <v>0</v>
      </c>
      <c r="W775" s="1">
        <v>878</v>
      </c>
      <c r="Y775" s="1">
        <v>577</v>
      </c>
      <c r="AC775" s="1">
        <v>0</v>
      </c>
      <c r="AD775" s="1">
        <v>4</v>
      </c>
      <c r="AG775" s="222"/>
      <c r="AH775" s="222">
        <v>1</v>
      </c>
      <c r="AI775" s="1"/>
      <c r="AJ775" s="222">
        <v>0</v>
      </c>
      <c r="AK775" s="222"/>
      <c r="AY775" t="str">
        <f t="shared" si="789"/>
        <v>Los Angeles CD26</v>
      </c>
      <c r="BA775">
        <v>26</v>
      </c>
      <c r="BC775" s="98">
        <v>6</v>
      </c>
      <c r="BD775" s="100"/>
      <c r="BE775">
        <f>(VLOOKUP(A775,County!$AR$165:$AX$222,7,0))*1</f>
        <v>6037</v>
      </c>
      <c r="BF775">
        <f t="shared" si="790"/>
        <v>603726</v>
      </c>
      <c r="BH775" t="s">
        <v>3303</v>
      </c>
      <c r="BQ775">
        <v>2</v>
      </c>
    </row>
    <row r="776" spans="1:69">
      <c r="A776" s="9" t="s">
        <v>2203</v>
      </c>
      <c r="B776" t="s">
        <v>206</v>
      </c>
      <c r="C776" s="1">
        <f t="shared" si="781"/>
        <v>96243</v>
      </c>
      <c r="D776" s="1"/>
      <c r="E776" s="1"/>
      <c r="F776" s="1"/>
      <c r="G776" s="1"/>
      <c r="H776" s="1"/>
      <c r="I776" s="1"/>
      <c r="J776" s="1"/>
      <c r="K776" s="7">
        <f>RANK(W776,(W776:Y776,Z776:AN776))</f>
        <v>1</v>
      </c>
      <c r="L776" s="7" t="e">
        <f>RANK(X776,(W776:Y776,Z776:AN776))</f>
        <v>#N/A</v>
      </c>
      <c r="M776" s="7">
        <f>IF(Y776&gt;0,RANK(Y776,(W776:Y776,Z776:AN776)),0)</f>
        <v>2</v>
      </c>
      <c r="N776" s="7"/>
      <c r="O776" s="1">
        <f t="shared" si="782"/>
        <v>10555</v>
      </c>
      <c r="P776" s="2">
        <f t="shared" si="783"/>
        <v>0.10967031368515112</v>
      </c>
      <c r="Q776" s="2"/>
      <c r="R776" s="2">
        <f t="shared" si="784"/>
        <v>0.55167648556258642</v>
      </c>
      <c r="S776" s="2">
        <f t="shared" si="785"/>
        <v>0</v>
      </c>
      <c r="T776" s="2">
        <f t="shared" si="786"/>
        <v>0.44200617187743524</v>
      </c>
      <c r="U776" s="2">
        <f t="shared" si="787"/>
        <v>0</v>
      </c>
      <c r="V776" s="2">
        <f t="shared" si="788"/>
        <v>0</v>
      </c>
      <c r="W776" s="1">
        <v>53095</v>
      </c>
      <c r="Y776" s="1">
        <v>42540</v>
      </c>
      <c r="AC776" s="1">
        <v>182</v>
      </c>
      <c r="AD776" s="1">
        <v>189</v>
      </c>
      <c r="AG776" s="222"/>
      <c r="AH776" s="222">
        <v>91</v>
      </c>
      <c r="AI776" s="1"/>
      <c r="AJ776" s="222">
        <v>146</v>
      </c>
      <c r="AK776" s="222"/>
      <c r="AY776" t="str">
        <f t="shared" si="789"/>
        <v>Los Angeles CD27</v>
      </c>
      <c r="BA776">
        <v>27</v>
      </c>
      <c r="BC776" s="98">
        <v>6</v>
      </c>
      <c r="BD776" s="100"/>
      <c r="BE776">
        <f>(VLOOKUP(A776,County!$AR$165:$AX$222,7,0))*1</f>
        <v>6037</v>
      </c>
      <c r="BF776">
        <f t="shared" si="790"/>
        <v>603727</v>
      </c>
      <c r="BH776" t="s">
        <v>3303</v>
      </c>
      <c r="BQ776">
        <v>207</v>
      </c>
    </row>
    <row r="777" spans="1:69">
      <c r="A777" s="9" t="s">
        <v>2203</v>
      </c>
      <c r="B777" t="s">
        <v>206</v>
      </c>
      <c r="C777" s="1">
        <f t="shared" si="781"/>
        <v>132760</v>
      </c>
      <c r="D777" s="1"/>
      <c r="E777" s="1"/>
      <c r="F777" s="1"/>
      <c r="G777" s="1"/>
      <c r="H777" s="1"/>
      <c r="I777" s="1"/>
      <c r="J777" s="1"/>
      <c r="K777" s="7">
        <f>RANK(W777,(W777:Y777,Z777:AN777))</f>
        <v>1</v>
      </c>
      <c r="L777" s="7" t="e">
        <f>RANK(X777,(W777:Y777,Z777:AN777))</f>
        <v>#N/A</v>
      </c>
      <c r="M777" s="7">
        <f>IF(Y777&gt;0,RANK(Y777,(W777:Y777,Z777:AN777)),0)</f>
        <v>2</v>
      </c>
      <c r="N777" s="7"/>
      <c r="O777" s="1">
        <f t="shared" si="782"/>
        <v>67</v>
      </c>
      <c r="P777" s="2">
        <f t="shared" si="783"/>
        <v>5.046700813498042E-4</v>
      </c>
      <c r="Q777" s="2"/>
      <c r="R777" s="2">
        <f t="shared" si="784"/>
        <v>0.49694938234407954</v>
      </c>
      <c r="S777" s="2">
        <f t="shared" si="785"/>
        <v>0</v>
      </c>
      <c r="T777" s="2">
        <f t="shared" si="786"/>
        <v>0.49644471226272974</v>
      </c>
      <c r="U777" s="2">
        <f t="shared" si="787"/>
        <v>0</v>
      </c>
      <c r="V777" s="2">
        <f t="shared" si="788"/>
        <v>0</v>
      </c>
      <c r="W777" s="1">
        <v>65975</v>
      </c>
      <c r="Y777" s="1">
        <v>65908</v>
      </c>
      <c r="AC777" s="1">
        <v>247</v>
      </c>
      <c r="AD777" s="1">
        <v>278</v>
      </c>
      <c r="AG777" s="222"/>
      <c r="AH777" s="222">
        <v>176</v>
      </c>
      <c r="AI777" s="1"/>
      <c r="AJ777" s="222">
        <v>176</v>
      </c>
      <c r="AK777" s="222"/>
      <c r="AY777" t="str">
        <f t="shared" si="789"/>
        <v>Los Angeles CD28</v>
      </c>
      <c r="BA777">
        <v>28</v>
      </c>
      <c r="BC777" s="98">
        <v>6</v>
      </c>
      <c r="BD777" s="100"/>
      <c r="BE777">
        <f>(VLOOKUP(A777,County!$AR$165:$AX$222,7,0))*1</f>
        <v>6037</v>
      </c>
      <c r="BF777">
        <f t="shared" si="790"/>
        <v>603728</v>
      </c>
      <c r="BH777" t="s">
        <v>3303</v>
      </c>
      <c r="BQ777">
        <v>212</v>
      </c>
    </row>
    <row r="778" spans="1:69">
      <c r="A778" s="9" t="s">
        <v>2203</v>
      </c>
      <c r="B778" t="s">
        <v>206</v>
      </c>
      <c r="C778" s="1">
        <f t="shared" si="781"/>
        <v>88109</v>
      </c>
      <c r="D778" s="1"/>
      <c r="E778" s="1"/>
      <c r="F778" s="1"/>
      <c r="G778" s="1"/>
      <c r="H778" s="1"/>
      <c r="I778" s="1"/>
      <c r="J778" s="1"/>
      <c r="K778" s="7">
        <f>RANK(W778,(W778:Y778,Z778:AN778))</f>
        <v>1</v>
      </c>
      <c r="L778" s="7" t="e">
        <f>RANK(X778,(W778:Y778,Z778:AN778))</f>
        <v>#N/A</v>
      </c>
      <c r="M778" s="7">
        <f>IF(Y778&gt;0,RANK(Y778,(W778:Y778,Z778:AN778)),0)</f>
        <v>2</v>
      </c>
      <c r="N778" s="7"/>
      <c r="O778" s="1">
        <f t="shared" si="782"/>
        <v>2841</v>
      </c>
      <c r="P778" s="2">
        <f t="shared" si="783"/>
        <v>3.2244152129748377E-2</v>
      </c>
      <c r="Q778" s="2"/>
      <c r="R778" s="2">
        <f t="shared" si="784"/>
        <v>0.5115254968277928</v>
      </c>
      <c r="S778" s="2">
        <f t="shared" si="785"/>
        <v>0</v>
      </c>
      <c r="T778" s="2">
        <f t="shared" si="786"/>
        <v>0.47928134469804445</v>
      </c>
      <c r="U778" s="2">
        <f t="shared" si="787"/>
        <v>0</v>
      </c>
      <c r="V778" s="2">
        <f t="shared" si="788"/>
        <v>0</v>
      </c>
      <c r="W778" s="1">
        <v>45070</v>
      </c>
      <c r="Y778" s="1">
        <v>42229</v>
      </c>
      <c r="AC778" s="1">
        <v>307</v>
      </c>
      <c r="AD778" s="1">
        <v>122</v>
      </c>
      <c r="AG778" s="222"/>
      <c r="AH778" s="222">
        <v>101</v>
      </c>
      <c r="AI778" s="1"/>
      <c r="AJ778" s="222">
        <v>280</v>
      </c>
      <c r="AK778" s="222"/>
      <c r="AY778" t="str">
        <f t="shared" si="789"/>
        <v>Los Angeles CD29</v>
      </c>
      <c r="BA778">
        <v>29</v>
      </c>
      <c r="BC778" s="98">
        <v>6</v>
      </c>
      <c r="BD778" s="100"/>
      <c r="BE778">
        <f>(VLOOKUP(A778,County!$AR$165:$AX$222,7,0))*1</f>
        <v>6037</v>
      </c>
      <c r="BF778">
        <f t="shared" si="790"/>
        <v>603729</v>
      </c>
      <c r="BH778" t="s">
        <v>3303</v>
      </c>
      <c r="BQ778">
        <v>158</v>
      </c>
    </row>
    <row r="779" spans="1:69">
      <c r="A779" s="9" t="s">
        <v>2203</v>
      </c>
      <c r="B779" t="s">
        <v>206</v>
      </c>
      <c r="C779" s="1">
        <f t="shared" si="781"/>
        <v>125753</v>
      </c>
      <c r="D779" s="1"/>
      <c r="E779" s="1"/>
      <c r="F779" s="1"/>
      <c r="G779" s="1"/>
      <c r="H779" s="1"/>
      <c r="I779" s="1"/>
      <c r="J779" s="1"/>
      <c r="K779" s="7">
        <f>RANK(W779,(W779:Y779,Z779:AN779))</f>
        <v>1</v>
      </c>
      <c r="L779" s="7" t="e">
        <f>RANK(X779,(W779:Y779,Z779:AN779))</f>
        <v>#N/A</v>
      </c>
      <c r="M779" s="7">
        <f>IF(Y779&gt;0,RANK(Y779,(W779:Y779,Z779:AN779)),0)</f>
        <v>2</v>
      </c>
      <c r="N779" s="7"/>
      <c r="O779" s="1">
        <f t="shared" si="782"/>
        <v>12246</v>
      </c>
      <c r="P779" s="2">
        <f t="shared" si="783"/>
        <v>9.7381374599413137E-2</v>
      </c>
      <c r="Q779" s="2"/>
      <c r="R779" s="2">
        <f t="shared" si="784"/>
        <v>0.54517188456736621</v>
      </c>
      <c r="S779" s="2">
        <f t="shared" si="785"/>
        <v>0</v>
      </c>
      <c r="T779" s="2">
        <f t="shared" si="786"/>
        <v>0.44779050996795305</v>
      </c>
      <c r="U779" s="2">
        <f t="shared" si="787"/>
        <v>0</v>
      </c>
      <c r="V779" s="2">
        <f t="shared" si="788"/>
        <v>0</v>
      </c>
      <c r="W779" s="1">
        <v>68557</v>
      </c>
      <c r="Y779" s="1">
        <v>56311</v>
      </c>
      <c r="AC779" s="1">
        <v>277</v>
      </c>
      <c r="AD779" s="1">
        <v>335</v>
      </c>
      <c r="AG779" s="222"/>
      <c r="AH779" s="222">
        <v>120</v>
      </c>
      <c r="AI779" s="1"/>
      <c r="AJ779" s="222">
        <v>153</v>
      </c>
      <c r="AK779" s="222"/>
      <c r="AY779" t="str">
        <f t="shared" si="789"/>
        <v>Los Angeles CD30</v>
      </c>
      <c r="BA779">
        <v>30</v>
      </c>
      <c r="BC779" s="98">
        <v>6</v>
      </c>
      <c r="BD779" s="100"/>
      <c r="BE779">
        <f>(VLOOKUP(A779,County!$AR$165:$AX$222,7,0))*1</f>
        <v>6037</v>
      </c>
      <c r="BF779">
        <f t="shared" si="790"/>
        <v>603730</v>
      </c>
      <c r="BH779" t="s">
        <v>3303</v>
      </c>
      <c r="BQ779">
        <v>150</v>
      </c>
    </row>
    <row r="780" spans="1:69">
      <c r="A780" s="9" t="s">
        <v>2203</v>
      </c>
      <c r="B780" t="s">
        <v>206</v>
      </c>
      <c r="C780" s="1">
        <f t="shared" si="781"/>
        <v>79272</v>
      </c>
      <c r="D780" s="1"/>
      <c r="E780" s="1"/>
      <c r="F780" s="1"/>
      <c r="G780" s="1"/>
      <c r="H780" s="1"/>
      <c r="I780" s="1"/>
      <c r="J780" s="1"/>
      <c r="K780" s="7">
        <f>RANK(W780,(W780:Y780,Z780:AN780))</f>
        <v>1</v>
      </c>
      <c r="L780" s="7" t="e">
        <f>RANK(X780,(W780:Y780,Z780:AN780))</f>
        <v>#N/A</v>
      </c>
      <c r="M780" s="7">
        <f>IF(Y780&gt;0,RANK(Y780,(W780:Y780,Z780:AN780)),0)</f>
        <v>2</v>
      </c>
      <c r="N780" s="7"/>
      <c r="O780" s="1">
        <f t="shared" si="782"/>
        <v>9434</v>
      </c>
      <c r="P780" s="2">
        <f t="shared" si="783"/>
        <v>0.11900797255020688</v>
      </c>
      <c r="Q780" s="2"/>
      <c r="R780" s="2">
        <f t="shared" si="784"/>
        <v>0.55439499444949036</v>
      </c>
      <c r="S780" s="2">
        <f t="shared" si="785"/>
        <v>0</v>
      </c>
      <c r="T780" s="2">
        <f t="shared" si="786"/>
        <v>0.43538702189928347</v>
      </c>
      <c r="U780" s="2">
        <f t="shared" si="787"/>
        <v>0</v>
      </c>
      <c r="V780" s="2">
        <f t="shared" si="788"/>
        <v>0</v>
      </c>
      <c r="W780" s="1">
        <v>43948</v>
      </c>
      <c r="Y780" s="1">
        <v>34514</v>
      </c>
      <c r="AC780" s="1">
        <v>191</v>
      </c>
      <c r="AD780" s="1">
        <v>234</v>
      </c>
      <c r="AG780" s="222"/>
      <c r="AH780" s="222">
        <v>155</v>
      </c>
      <c r="AI780" s="1"/>
      <c r="AJ780" s="222">
        <v>230</v>
      </c>
      <c r="AK780" s="222"/>
      <c r="AY780" t="str">
        <f t="shared" si="789"/>
        <v>Los Angeles CD32</v>
      </c>
      <c r="BA780">
        <v>32</v>
      </c>
      <c r="BC780" s="98">
        <v>6</v>
      </c>
      <c r="BD780" s="100"/>
      <c r="BE780">
        <f>(VLOOKUP(A780,County!$AR$165:$AX$222,7,0))*1</f>
        <v>6037</v>
      </c>
      <c r="BF780">
        <f t="shared" si="790"/>
        <v>603732</v>
      </c>
      <c r="BH780" t="s">
        <v>3303</v>
      </c>
      <c r="BQ780">
        <v>187</v>
      </c>
    </row>
    <row r="781" spans="1:69">
      <c r="A781" s="9" t="s">
        <v>2203</v>
      </c>
      <c r="B781" t="s">
        <v>206</v>
      </c>
      <c r="C781" s="1">
        <f t="shared" ref="C781:C792" si="791">SUM(W781:AN781)</f>
        <v>140646</v>
      </c>
      <c r="D781" s="1"/>
      <c r="E781" s="1"/>
      <c r="F781" s="1"/>
      <c r="G781" s="1"/>
      <c r="H781" s="1"/>
      <c r="I781" s="1"/>
      <c r="J781" s="1"/>
      <c r="K781" s="7">
        <f>RANK(W781,(W781:Y781,Z781:AN781))</f>
        <v>1</v>
      </c>
      <c r="L781" s="7" t="e">
        <f>RANK(X781,(W781:Y781,Z781:AN781))</f>
        <v>#N/A</v>
      </c>
      <c r="M781" s="7">
        <f>IF(Y781&gt;0,RANK(Y781,(W781:Y781,Z781:AN781)),0)</f>
        <v>2</v>
      </c>
      <c r="N781" s="7"/>
      <c r="O781" s="1">
        <f t="shared" si="782"/>
        <v>22826</v>
      </c>
      <c r="P781" s="2">
        <f t="shared" ref="P781:P792" si="792">O781/C781</f>
        <v>0.16229398632026507</v>
      </c>
      <c r="Q781" s="2"/>
      <c r="R781" s="2">
        <f t="shared" ref="R781:R792" si="793">IF($C781=0,"-",W781/$C781)</f>
        <v>0.5783527437680418</v>
      </c>
      <c r="S781" s="2">
        <f t="shared" ref="S781:S792" si="794">IF($C781=0,"-",X781/$C781)</f>
        <v>0</v>
      </c>
      <c r="T781" s="2">
        <f t="shared" ref="T781:T792" si="795">IF($C781=0,"-",Y781/$C781)</f>
        <v>0.41605875744777671</v>
      </c>
      <c r="U781" s="2">
        <f t="shared" ref="U781:U792" si="796">IF($C781=0,"-",Z781/$C781)</f>
        <v>0</v>
      </c>
      <c r="V781" s="2">
        <f t="shared" ref="V781:V792" si="797">IF($C781=0,"-",AA781/$C781)</f>
        <v>0</v>
      </c>
      <c r="W781" s="1">
        <v>81343</v>
      </c>
      <c r="Y781" s="1">
        <v>58517</v>
      </c>
      <c r="AC781" s="1">
        <v>196</v>
      </c>
      <c r="AD781" s="1">
        <v>321</v>
      </c>
      <c r="AG781" s="222"/>
      <c r="AH781" s="222">
        <v>137</v>
      </c>
      <c r="AI781" s="1"/>
      <c r="AJ781" s="222">
        <v>132</v>
      </c>
      <c r="AK781" s="222"/>
      <c r="AY781" t="str">
        <f t="shared" si="789"/>
        <v>Los Angeles CD33</v>
      </c>
      <c r="BA781">
        <v>33</v>
      </c>
      <c r="BC781" s="98">
        <v>6</v>
      </c>
      <c r="BD781" s="100"/>
      <c r="BE781">
        <f>(VLOOKUP(A781,County!$AR$165:$AX$222,7,0))*1</f>
        <v>6037</v>
      </c>
      <c r="BF781">
        <f t="shared" si="790"/>
        <v>603733</v>
      </c>
      <c r="BH781" t="s">
        <v>3303</v>
      </c>
      <c r="BQ781">
        <v>153</v>
      </c>
    </row>
    <row r="782" spans="1:69">
      <c r="A782" s="9" t="s">
        <v>2203</v>
      </c>
      <c r="B782" t="s">
        <v>206</v>
      </c>
      <c r="C782" s="1">
        <f t="shared" si="791"/>
        <v>95649</v>
      </c>
      <c r="D782" s="1"/>
      <c r="E782" s="1"/>
      <c r="F782" s="1"/>
      <c r="G782" s="1"/>
      <c r="H782" s="1"/>
      <c r="I782" s="1"/>
      <c r="J782" s="1"/>
      <c r="K782" s="7">
        <f>RANK(W782,(W782:Y782,Z782:AN782))</f>
        <v>2</v>
      </c>
      <c r="L782" s="7" t="e">
        <f>RANK(X782,(W782:Y782,Z782:AN782))</f>
        <v>#N/A</v>
      </c>
      <c r="M782" s="7">
        <f>IF(Y782&gt;0,RANK(Y782,(W782:Y782,Z782:AN782)),0)</f>
        <v>1</v>
      </c>
      <c r="N782" s="7"/>
      <c r="O782" s="1">
        <f t="shared" si="782"/>
        <v>3358</v>
      </c>
      <c r="P782" s="2">
        <f t="shared" si="792"/>
        <v>3.5107528567993394E-2</v>
      </c>
      <c r="Q782" s="2"/>
      <c r="R782" s="2">
        <f t="shared" si="793"/>
        <v>0.47844723938567052</v>
      </c>
      <c r="S782" s="2">
        <f t="shared" si="794"/>
        <v>0</v>
      </c>
      <c r="T782" s="2">
        <f t="shared" si="795"/>
        <v>0.51355476795366395</v>
      </c>
      <c r="U782" s="2">
        <f t="shared" si="796"/>
        <v>0</v>
      </c>
      <c r="V782" s="2">
        <f t="shared" si="797"/>
        <v>0</v>
      </c>
      <c r="W782" s="1">
        <v>45763</v>
      </c>
      <c r="Y782" s="1">
        <v>49121</v>
      </c>
      <c r="AC782" s="1">
        <v>233</v>
      </c>
      <c r="AD782" s="1">
        <v>212</v>
      </c>
      <c r="AG782" s="222"/>
      <c r="AH782" s="222">
        <v>86</v>
      </c>
      <c r="AI782" s="1"/>
      <c r="AJ782" s="222">
        <v>234</v>
      </c>
      <c r="AK782" s="222"/>
      <c r="AY782" t="str">
        <f t="shared" si="789"/>
        <v>Los Angeles CD34</v>
      </c>
      <c r="BA782">
        <v>34</v>
      </c>
      <c r="BC782" s="98">
        <v>6</v>
      </c>
      <c r="BD782" s="100"/>
      <c r="BE782">
        <f>(VLOOKUP(A782,County!$AR$165:$AX$222,7,0))*1</f>
        <v>6037</v>
      </c>
      <c r="BF782">
        <f t="shared" si="790"/>
        <v>603734</v>
      </c>
      <c r="BH782" t="s">
        <v>3303</v>
      </c>
      <c r="BQ782">
        <v>194</v>
      </c>
    </row>
    <row r="783" spans="1:69">
      <c r="A783" s="9" t="s">
        <v>2203</v>
      </c>
      <c r="B783" t="s">
        <v>206</v>
      </c>
      <c r="C783" s="1">
        <f t="shared" si="791"/>
        <v>15616</v>
      </c>
      <c r="D783" s="1"/>
      <c r="E783" s="1"/>
      <c r="F783" s="1"/>
      <c r="G783" s="1"/>
      <c r="H783" s="1"/>
      <c r="I783" s="1"/>
      <c r="J783" s="1"/>
      <c r="K783" s="7">
        <f>RANK(W783,(W783:Y783,Z783:AN783))</f>
        <v>1</v>
      </c>
      <c r="L783" s="7" t="e">
        <f>RANK(X783,(W783:Y783,Z783:AN783))</f>
        <v>#N/A</v>
      </c>
      <c r="M783" s="7">
        <f>IF(Y783&gt;0,RANK(Y783,(W783:Y783,Z783:AN783)),0)</f>
        <v>2</v>
      </c>
      <c r="N783" s="7"/>
      <c r="O783" s="1">
        <f t="shared" si="782"/>
        <v>971</v>
      </c>
      <c r="P783" s="2">
        <f t="shared" si="792"/>
        <v>6.2179815573770489E-2</v>
      </c>
      <c r="Q783" s="2"/>
      <c r="R783" s="2">
        <f t="shared" si="793"/>
        <v>0.52727971311475408</v>
      </c>
      <c r="S783" s="2">
        <f t="shared" si="794"/>
        <v>0</v>
      </c>
      <c r="T783" s="2">
        <f t="shared" si="795"/>
        <v>0.46509989754098363</v>
      </c>
      <c r="U783" s="2">
        <f t="shared" si="796"/>
        <v>0</v>
      </c>
      <c r="V783" s="2">
        <f t="shared" si="797"/>
        <v>0</v>
      </c>
      <c r="W783" s="1">
        <v>8234</v>
      </c>
      <c r="Y783" s="1">
        <v>7263</v>
      </c>
      <c r="AC783" s="1">
        <v>31</v>
      </c>
      <c r="AD783" s="1">
        <v>29</v>
      </c>
      <c r="AG783" s="222"/>
      <c r="AH783" s="222">
        <v>11</v>
      </c>
      <c r="AI783" s="1"/>
      <c r="AJ783" s="222">
        <v>48</v>
      </c>
      <c r="AK783" s="222"/>
      <c r="AY783" t="str">
        <f t="shared" si="789"/>
        <v>Los Angeles CD35</v>
      </c>
      <c r="BA783">
        <v>35</v>
      </c>
      <c r="BC783" s="98">
        <v>6</v>
      </c>
      <c r="BD783" s="100"/>
      <c r="BE783">
        <f>(VLOOKUP(A783,County!$AR$165:$AX$222,7,0))*1</f>
        <v>6037</v>
      </c>
      <c r="BF783">
        <f t="shared" si="790"/>
        <v>603735</v>
      </c>
      <c r="BH783" t="s">
        <v>3303</v>
      </c>
      <c r="BQ783">
        <v>220</v>
      </c>
    </row>
    <row r="784" spans="1:69">
      <c r="A784" s="9" t="s">
        <v>2203</v>
      </c>
      <c r="B784" t="s">
        <v>206</v>
      </c>
      <c r="C784" s="1">
        <f t="shared" si="791"/>
        <v>145847</v>
      </c>
      <c r="D784" s="1"/>
      <c r="E784" s="1"/>
      <c r="F784" s="1"/>
      <c r="G784" s="1"/>
      <c r="H784" s="1"/>
      <c r="I784" s="1"/>
      <c r="J784" s="1"/>
      <c r="K784" s="7">
        <f>RANK(W784,(W784:Y784,Z784:AN784))</f>
        <v>1</v>
      </c>
      <c r="L784" s="7" t="e">
        <f>RANK(X784,(W784:Y784,Z784:AN784))</f>
        <v>#N/A</v>
      </c>
      <c r="M784" s="7">
        <f>IF(Y784&gt;0,RANK(Y784,(W784:Y784,Z784:AN784)),0)</f>
        <v>2</v>
      </c>
      <c r="N784" s="7"/>
      <c r="O784" s="1">
        <f t="shared" si="782"/>
        <v>26801</v>
      </c>
      <c r="P784" s="2">
        <f t="shared" si="792"/>
        <v>0.18376106467736739</v>
      </c>
      <c r="Q784" s="2"/>
      <c r="R784" s="2">
        <f t="shared" si="793"/>
        <v>0.5870261301226628</v>
      </c>
      <c r="S784" s="2">
        <f t="shared" si="794"/>
        <v>0</v>
      </c>
      <c r="T784" s="2">
        <f t="shared" si="795"/>
        <v>0.40326506544529539</v>
      </c>
      <c r="U784" s="2">
        <f t="shared" si="796"/>
        <v>0</v>
      </c>
      <c r="V784" s="2">
        <f t="shared" si="797"/>
        <v>0</v>
      </c>
      <c r="W784" s="1">
        <v>85616</v>
      </c>
      <c r="Y784" s="1">
        <v>58815</v>
      </c>
      <c r="AC784" s="1">
        <v>361</v>
      </c>
      <c r="AD784" s="1">
        <v>178</v>
      </c>
      <c r="AG784" s="222"/>
      <c r="AH784" s="222">
        <v>388</v>
      </c>
      <c r="AI784" s="1"/>
      <c r="AJ784" s="222">
        <v>489</v>
      </c>
      <c r="AK784" s="222"/>
      <c r="AY784" t="str">
        <f t="shared" si="789"/>
        <v>Los Angeles CD37</v>
      </c>
      <c r="BA784">
        <v>37</v>
      </c>
      <c r="BC784" s="98">
        <v>6</v>
      </c>
      <c r="BD784" s="100"/>
      <c r="BE784">
        <f>(VLOOKUP(A784,County!$AR$165:$AX$222,7,0))*1</f>
        <v>6037</v>
      </c>
      <c r="BF784">
        <f t="shared" si="790"/>
        <v>603737</v>
      </c>
      <c r="BH784" t="s">
        <v>3303</v>
      </c>
      <c r="BQ784">
        <v>220</v>
      </c>
    </row>
    <row r="785" spans="1:69">
      <c r="A785" s="9" t="s">
        <v>2203</v>
      </c>
      <c r="B785" t="s">
        <v>206</v>
      </c>
      <c r="C785" s="1">
        <f t="shared" si="791"/>
        <v>89458</v>
      </c>
      <c r="D785" s="1"/>
      <c r="E785" s="1"/>
      <c r="F785" s="1"/>
      <c r="G785" s="1"/>
      <c r="H785" s="1"/>
      <c r="I785" s="1"/>
      <c r="J785" s="1"/>
      <c r="K785" s="7">
        <f>RANK(W785,(W785:Y785,Z785:AN785))</f>
        <v>1</v>
      </c>
      <c r="L785" s="7" t="e">
        <f>RANK(X785,(W785:Y785,Z785:AN785))</f>
        <v>#N/A</v>
      </c>
      <c r="M785" s="7">
        <f>IF(Y785&gt;0,RANK(Y785,(W785:Y785,Z785:AN785)),0)</f>
        <v>2</v>
      </c>
      <c r="N785" s="7"/>
      <c r="O785" s="1">
        <f t="shared" si="782"/>
        <v>9351</v>
      </c>
      <c r="P785" s="2">
        <f t="shared" si="792"/>
        <v>0.10452949987703727</v>
      </c>
      <c r="Q785" s="2"/>
      <c r="R785" s="2">
        <f t="shared" si="793"/>
        <v>0.54642402021060166</v>
      </c>
      <c r="S785" s="2">
        <f t="shared" si="794"/>
        <v>0</v>
      </c>
      <c r="T785" s="2">
        <f t="shared" si="795"/>
        <v>0.44189452033356436</v>
      </c>
      <c r="U785" s="2">
        <f t="shared" si="796"/>
        <v>0</v>
      </c>
      <c r="V785" s="2">
        <f t="shared" si="797"/>
        <v>0</v>
      </c>
      <c r="W785" s="1">
        <v>48882</v>
      </c>
      <c r="Y785" s="1">
        <v>39531</v>
      </c>
      <c r="AC785" s="1">
        <v>203</v>
      </c>
      <c r="AD785" s="1">
        <v>306</v>
      </c>
      <c r="AG785" s="222"/>
      <c r="AH785" s="222">
        <v>266</v>
      </c>
      <c r="AI785" s="1"/>
      <c r="AJ785" s="222">
        <v>270</v>
      </c>
      <c r="AK785" s="222"/>
      <c r="AY785" t="str">
        <f t="shared" si="789"/>
        <v>Los Angeles CD38</v>
      </c>
      <c r="BA785">
        <v>38</v>
      </c>
      <c r="BC785" s="98">
        <v>6</v>
      </c>
      <c r="BD785" s="100"/>
      <c r="BE785">
        <f>(VLOOKUP(A785,County!$AR$165:$AX$222,7,0))*1</f>
        <v>6037</v>
      </c>
      <c r="BF785">
        <f t="shared" si="790"/>
        <v>603738</v>
      </c>
      <c r="BH785" t="s">
        <v>3303</v>
      </c>
      <c r="BQ785">
        <v>274</v>
      </c>
    </row>
    <row r="786" spans="1:69">
      <c r="A786" s="9" t="s">
        <v>2203</v>
      </c>
      <c r="B786" t="s">
        <v>206</v>
      </c>
      <c r="C786" s="1">
        <f t="shared" si="791"/>
        <v>19731</v>
      </c>
      <c r="D786" s="1"/>
      <c r="E786" s="1"/>
      <c r="F786" s="1"/>
      <c r="G786" s="1"/>
      <c r="H786" s="1"/>
      <c r="I786" s="1"/>
      <c r="J786" s="1"/>
      <c r="K786" s="7">
        <f>RANK(W786,(W786:Y786,Z786:AN786))</f>
        <v>1</v>
      </c>
      <c r="L786" s="7" t="e">
        <f>RANK(X786,(W786:Y786,Z786:AN786))</f>
        <v>#N/A</v>
      </c>
      <c r="M786" s="7">
        <f>IF(Y786&gt;0,RANK(Y786,(W786:Y786,Z786:AN786)),0)</f>
        <v>2</v>
      </c>
      <c r="N786" s="7"/>
      <c r="O786" s="1">
        <f t="shared" si="782"/>
        <v>2758</v>
      </c>
      <c r="P786" s="2">
        <f t="shared" si="792"/>
        <v>0.13978004155896812</v>
      </c>
      <c r="Q786" s="2"/>
      <c r="R786" s="2">
        <f t="shared" si="793"/>
        <v>0.56530332978561659</v>
      </c>
      <c r="S786" s="2">
        <f t="shared" si="794"/>
        <v>0</v>
      </c>
      <c r="T786" s="2">
        <f t="shared" si="795"/>
        <v>0.42552328822664842</v>
      </c>
      <c r="U786" s="2">
        <f t="shared" si="796"/>
        <v>0</v>
      </c>
      <c r="V786" s="2">
        <f t="shared" si="797"/>
        <v>0</v>
      </c>
      <c r="W786" s="1">
        <v>11154</v>
      </c>
      <c r="Y786" s="1">
        <v>8396</v>
      </c>
      <c r="AC786" s="1">
        <v>48</v>
      </c>
      <c r="AD786" s="1">
        <v>42</v>
      </c>
      <c r="AG786" s="222"/>
      <c r="AH786" s="222">
        <v>45</v>
      </c>
      <c r="AI786" s="1"/>
      <c r="AJ786" s="222">
        <v>46</v>
      </c>
      <c r="AK786" s="222"/>
      <c r="AY786" t="str">
        <f t="shared" si="789"/>
        <v>Los Angeles CD39</v>
      </c>
      <c r="BA786">
        <v>39</v>
      </c>
      <c r="BC786" s="98">
        <v>6</v>
      </c>
      <c r="BD786" s="100"/>
      <c r="BE786">
        <f>(VLOOKUP(A786,County!$AR$165:$AX$222,7,0))*1</f>
        <v>6037</v>
      </c>
      <c r="BF786">
        <f t="shared" si="790"/>
        <v>603739</v>
      </c>
      <c r="BH786" t="s">
        <v>3303</v>
      </c>
      <c r="BQ786">
        <v>48</v>
      </c>
    </row>
    <row r="787" spans="1:69">
      <c r="A787" s="9" t="s">
        <v>2203</v>
      </c>
      <c r="B787" t="s">
        <v>206</v>
      </c>
      <c r="C787" s="1">
        <f t="shared" si="791"/>
        <v>75249</v>
      </c>
      <c r="D787" s="1"/>
      <c r="E787" s="1"/>
      <c r="F787" s="1"/>
      <c r="G787" s="1"/>
      <c r="H787" s="1"/>
      <c r="I787" s="1"/>
      <c r="J787" s="1"/>
      <c r="K787" s="7">
        <f>RANK(W787,(W787:Y787,Z787:AN787))</f>
        <v>1</v>
      </c>
      <c r="L787" s="7" t="e">
        <f>RANK(X787,(W787:Y787,Z787:AN787))</f>
        <v>#N/A</v>
      </c>
      <c r="M787" s="7">
        <f>IF(Y787&gt;0,RANK(Y787,(W787:Y787,Z787:AN787)),0)</f>
        <v>2</v>
      </c>
      <c r="N787" s="7"/>
      <c r="O787" s="1">
        <f t="shared" si="782"/>
        <v>4286</v>
      </c>
      <c r="P787" s="2">
        <f t="shared" si="792"/>
        <v>5.6957567542425813E-2</v>
      </c>
      <c r="Q787" s="2"/>
      <c r="R787" s="2">
        <f t="shared" si="793"/>
        <v>0.52383420377679435</v>
      </c>
      <c r="S787" s="2">
        <f t="shared" si="794"/>
        <v>0</v>
      </c>
      <c r="T787" s="2">
        <f t="shared" si="795"/>
        <v>0.46687663623436854</v>
      </c>
      <c r="U787" s="2">
        <f t="shared" si="796"/>
        <v>0</v>
      </c>
      <c r="V787" s="2">
        <f t="shared" si="797"/>
        <v>0</v>
      </c>
      <c r="W787" s="1">
        <v>39418</v>
      </c>
      <c r="Y787" s="1">
        <v>35132</v>
      </c>
      <c r="AC787" s="1">
        <v>152</v>
      </c>
      <c r="AD787" s="1">
        <v>167</v>
      </c>
      <c r="AG787" s="222"/>
      <c r="AH787" s="222">
        <v>91</v>
      </c>
      <c r="AI787" s="1"/>
      <c r="AJ787" s="222">
        <v>289</v>
      </c>
      <c r="AK787" s="222"/>
      <c r="AY787" t="str">
        <f t="shared" si="789"/>
        <v>Los Angeles CD40</v>
      </c>
      <c r="BA787">
        <v>40</v>
      </c>
      <c r="BC787" s="98">
        <v>6</v>
      </c>
      <c r="BD787" s="100"/>
      <c r="BE787">
        <f>(VLOOKUP(A787,County!$AR$165:$AX$222,7,0))*1</f>
        <v>6037</v>
      </c>
      <c r="BF787">
        <f t="shared" si="790"/>
        <v>603740</v>
      </c>
      <c r="BH787" t="s">
        <v>3303</v>
      </c>
      <c r="BQ787">
        <v>152</v>
      </c>
    </row>
    <row r="788" spans="1:69">
      <c r="A788" s="9" t="s">
        <v>2203</v>
      </c>
      <c r="B788" t="s">
        <v>206</v>
      </c>
      <c r="C788" s="1">
        <f t="shared" si="791"/>
        <v>103666</v>
      </c>
      <c r="D788" s="1"/>
      <c r="E788" s="1"/>
      <c r="F788" s="1"/>
      <c r="G788" s="1"/>
      <c r="H788" s="1"/>
      <c r="I788" s="1"/>
      <c r="J788" s="1"/>
      <c r="K788" s="7">
        <f>RANK(W788,(W788:Y788,Z788:AN788))</f>
        <v>1</v>
      </c>
      <c r="L788" s="7" t="e">
        <f>RANK(X788,(W788:Y788,Z788:AN788))</f>
        <v>#N/A</v>
      </c>
      <c r="M788" s="7">
        <f>IF(Y788&gt;0,RANK(Y788,(W788:Y788,Z788:AN788)),0)</f>
        <v>2</v>
      </c>
      <c r="N788" s="7"/>
      <c r="O788" s="1">
        <f t="shared" ref="O788:O819" si="798">MAX(W788:AD788)-LARGE(W788:AD788,2)</f>
        <v>21401</v>
      </c>
      <c r="P788" s="2">
        <f t="shared" si="792"/>
        <v>0.20644184206972391</v>
      </c>
      <c r="Q788" s="2"/>
      <c r="R788" s="2">
        <f t="shared" si="793"/>
        <v>0.59930932031717243</v>
      </c>
      <c r="S788" s="2">
        <f t="shared" si="794"/>
        <v>0</v>
      </c>
      <c r="T788" s="2">
        <f t="shared" si="795"/>
        <v>0.39286747824744855</v>
      </c>
      <c r="U788" s="2">
        <f t="shared" si="796"/>
        <v>0</v>
      </c>
      <c r="V788" s="2">
        <f t="shared" si="797"/>
        <v>0</v>
      </c>
      <c r="W788" s="1">
        <v>62128</v>
      </c>
      <c r="Y788" s="1">
        <v>40727</v>
      </c>
      <c r="AC788" s="1">
        <v>253</v>
      </c>
      <c r="AD788" s="1">
        <v>171</v>
      </c>
      <c r="AG788" s="222"/>
      <c r="AH788" s="222">
        <v>181</v>
      </c>
      <c r="AI788" s="1"/>
      <c r="AJ788" s="222">
        <v>206</v>
      </c>
      <c r="AK788" s="222"/>
      <c r="AY788" t="str">
        <f t="shared" ref="AY788:AY819" si="799">A788&amp;" "&amp;"CD"&amp;BA788</f>
        <v>Los Angeles CD43</v>
      </c>
      <c r="BA788">
        <v>43</v>
      </c>
      <c r="BC788" s="98">
        <v>6</v>
      </c>
      <c r="BD788" s="100"/>
      <c r="BE788">
        <f>(VLOOKUP(A788,County!$AR$165:$AX$222,7,0))*1</f>
        <v>6037</v>
      </c>
      <c r="BF788">
        <f t="shared" si="790"/>
        <v>603743</v>
      </c>
      <c r="BH788" t="s">
        <v>3303</v>
      </c>
      <c r="BQ788">
        <v>166</v>
      </c>
    </row>
    <row r="789" spans="1:69">
      <c r="A789" s="9" t="s">
        <v>2203</v>
      </c>
      <c r="B789" t="s">
        <v>206</v>
      </c>
      <c r="C789" s="1">
        <f t="shared" si="791"/>
        <v>92180</v>
      </c>
      <c r="D789" s="1"/>
      <c r="E789" s="1"/>
      <c r="F789" s="1"/>
      <c r="G789" s="1"/>
      <c r="H789" s="1"/>
      <c r="I789" s="1"/>
      <c r="J789" s="1"/>
      <c r="K789" s="7">
        <f>RANK(W789,(W789:Y789,Z789:AN789))</f>
        <v>1</v>
      </c>
      <c r="L789" s="7" t="e">
        <f>RANK(X789,(W789:Y789,Z789:AN789))</f>
        <v>#N/A</v>
      </c>
      <c r="M789" s="7">
        <f>IF(Y789&gt;0,RANK(Y789,(W789:Y789,Z789:AN789)),0)</f>
        <v>2</v>
      </c>
      <c r="N789" s="7"/>
      <c r="O789" s="1">
        <f t="shared" si="798"/>
        <v>14471</v>
      </c>
      <c r="P789" s="2">
        <f t="shared" si="792"/>
        <v>0.15698633109134302</v>
      </c>
      <c r="Q789" s="2"/>
      <c r="R789" s="2">
        <f t="shared" si="793"/>
        <v>0.5741050119331742</v>
      </c>
      <c r="S789" s="2">
        <f t="shared" si="794"/>
        <v>0</v>
      </c>
      <c r="T789" s="2">
        <f t="shared" si="795"/>
        <v>0.41711868084183118</v>
      </c>
      <c r="U789" s="2">
        <f t="shared" si="796"/>
        <v>0</v>
      </c>
      <c r="V789" s="2">
        <f t="shared" si="797"/>
        <v>0</v>
      </c>
      <c r="W789" s="1">
        <v>52921</v>
      </c>
      <c r="Y789" s="1">
        <v>38450</v>
      </c>
      <c r="AC789" s="1">
        <v>215</v>
      </c>
      <c r="AD789" s="1">
        <v>164</v>
      </c>
      <c r="AG789" s="222"/>
      <c r="AH789" s="222">
        <v>172</v>
      </c>
      <c r="AI789" s="1"/>
      <c r="AJ789" s="222">
        <v>258</v>
      </c>
      <c r="AK789" s="222"/>
      <c r="AY789" t="str">
        <f t="shared" si="799"/>
        <v>Los Angeles CD44</v>
      </c>
      <c r="BA789">
        <v>44</v>
      </c>
      <c r="BC789" s="98">
        <v>6</v>
      </c>
      <c r="BD789" s="100"/>
      <c r="BE789">
        <f>(VLOOKUP(A789,County!$AR$165:$AX$222,7,0))*1</f>
        <v>6037</v>
      </c>
      <c r="BF789">
        <f t="shared" si="790"/>
        <v>603744</v>
      </c>
      <c r="BH789" t="s">
        <v>3303</v>
      </c>
      <c r="BQ789">
        <v>222</v>
      </c>
    </row>
    <row r="790" spans="1:69">
      <c r="A790" s="9" t="s">
        <v>2203</v>
      </c>
      <c r="B790" t="s">
        <v>206</v>
      </c>
      <c r="C790" s="1">
        <f t="shared" si="791"/>
        <v>65093</v>
      </c>
      <c r="D790" s="1"/>
      <c r="E790" s="1"/>
      <c r="F790" s="1"/>
      <c r="G790" s="1"/>
      <c r="H790" s="1"/>
      <c r="I790" s="1"/>
      <c r="J790" s="1"/>
      <c r="K790" s="7">
        <f>RANK(W790,(W790:Y790,Z790:AN790))</f>
        <v>1</v>
      </c>
      <c r="L790" s="7" t="e">
        <f>RANK(X790,(W790:Y790,Z790:AN790))</f>
        <v>#N/A</v>
      </c>
      <c r="M790" s="7">
        <f>IF(Y790&gt;0,RANK(Y790,(W790:Y790,Z790:AN790)),0)</f>
        <v>2</v>
      </c>
      <c r="N790" s="7"/>
      <c r="O790" s="1">
        <f t="shared" si="798"/>
        <v>1318</v>
      </c>
      <c r="P790" s="2">
        <f t="shared" si="792"/>
        <v>2.0247952928886363E-2</v>
      </c>
      <c r="Q790" s="2"/>
      <c r="R790" s="2">
        <f t="shared" si="793"/>
        <v>0.50612201004716328</v>
      </c>
      <c r="S790" s="2">
        <f t="shared" si="794"/>
        <v>0</v>
      </c>
      <c r="T790" s="2">
        <f t="shared" si="795"/>
        <v>0.48587405711827691</v>
      </c>
      <c r="U790" s="2">
        <f t="shared" si="796"/>
        <v>0</v>
      </c>
      <c r="V790" s="2">
        <f t="shared" si="797"/>
        <v>0</v>
      </c>
      <c r="W790" s="1">
        <v>32945</v>
      </c>
      <c r="Y790" s="1">
        <v>31627</v>
      </c>
      <c r="AC790" s="1">
        <v>152</v>
      </c>
      <c r="AD790" s="1">
        <v>146</v>
      </c>
      <c r="AG790" s="222"/>
      <c r="AH790" s="222">
        <v>117</v>
      </c>
      <c r="AI790" s="1"/>
      <c r="AJ790" s="222">
        <v>106</v>
      </c>
      <c r="AK790" s="222"/>
      <c r="AY790" t="str">
        <f t="shared" si="799"/>
        <v>Los Angeles CD47</v>
      </c>
      <c r="BA790">
        <v>47</v>
      </c>
      <c r="BC790" s="98">
        <v>6</v>
      </c>
      <c r="BD790" s="100"/>
      <c r="BE790">
        <f>(VLOOKUP(A790,County!$AR$165:$AX$222,7,0))*1</f>
        <v>6037</v>
      </c>
      <c r="BF790">
        <f t="shared" si="790"/>
        <v>603747</v>
      </c>
      <c r="BH790" t="s">
        <v>3303</v>
      </c>
      <c r="BQ790">
        <v>138</v>
      </c>
    </row>
    <row r="791" spans="1:69">
      <c r="A791" s="9" t="s">
        <v>1238</v>
      </c>
      <c r="B791" t="s">
        <v>206</v>
      </c>
      <c r="C791" s="1">
        <f t="shared" si="791"/>
        <v>3270</v>
      </c>
      <c r="D791" s="1"/>
      <c r="E791" s="1"/>
      <c r="F791" s="1"/>
      <c r="G791" s="1"/>
      <c r="H791" s="1"/>
      <c r="I791" s="1"/>
      <c r="J791" s="1"/>
      <c r="K791" s="7">
        <f>RANK(W791,(W791:Y791,Z791:AN791))</f>
        <v>2</v>
      </c>
      <c r="L791" s="7" t="e">
        <f>RANK(X791,(W791:Y791,Z791:AN791))</f>
        <v>#N/A</v>
      </c>
      <c r="M791" s="7">
        <f>IF(Y791&gt;0,RANK(Y791,(W791:Y791,Z791:AN791)),0)</f>
        <v>1</v>
      </c>
      <c r="N791" s="7"/>
      <c r="O791" s="1">
        <f t="shared" si="798"/>
        <v>129</v>
      </c>
      <c r="P791" s="2">
        <f t="shared" si="792"/>
        <v>3.9449541284403672E-2</v>
      </c>
      <c r="Q791" s="2"/>
      <c r="R791" s="2">
        <f t="shared" si="793"/>
        <v>0.47217125382262998</v>
      </c>
      <c r="S791" s="2">
        <f t="shared" si="794"/>
        <v>0</v>
      </c>
      <c r="T791" s="2">
        <f t="shared" si="795"/>
        <v>0.51162079510703362</v>
      </c>
      <c r="U791" s="2">
        <f t="shared" si="796"/>
        <v>0</v>
      </c>
      <c r="V791" s="2">
        <f t="shared" si="797"/>
        <v>0</v>
      </c>
      <c r="W791" s="1">
        <v>1544</v>
      </c>
      <c r="Y791" s="1">
        <v>1673</v>
      </c>
      <c r="AC791" s="1">
        <v>29</v>
      </c>
      <c r="AD791" s="1">
        <v>10</v>
      </c>
      <c r="AG791" s="222"/>
      <c r="AH791" s="222">
        <v>8</v>
      </c>
      <c r="AI791" s="1"/>
      <c r="AJ791" s="222">
        <v>6</v>
      </c>
      <c r="AK791" s="222"/>
      <c r="AY791" t="str">
        <f t="shared" si="799"/>
        <v>Madera CD4</v>
      </c>
      <c r="BA791">
        <v>4</v>
      </c>
      <c r="BC791" s="98">
        <v>6</v>
      </c>
      <c r="BD791" s="100"/>
      <c r="BE791">
        <f>(VLOOKUP(A791,County!$AR$165:$AX$222,7,0))*1</f>
        <v>6039</v>
      </c>
      <c r="BF791">
        <f t="shared" si="790"/>
        <v>603904</v>
      </c>
      <c r="BH791" t="s">
        <v>3303</v>
      </c>
      <c r="BQ791">
        <v>6</v>
      </c>
    </row>
    <row r="792" spans="1:69">
      <c r="A792" s="9" t="s">
        <v>1238</v>
      </c>
      <c r="B792" t="s">
        <v>206</v>
      </c>
      <c r="C792" s="1">
        <f t="shared" si="791"/>
        <v>7643</v>
      </c>
      <c r="D792" s="1"/>
      <c r="E792" s="1"/>
      <c r="F792" s="1"/>
      <c r="G792" s="1"/>
      <c r="H792" s="1"/>
      <c r="I792" s="1"/>
      <c r="J792" s="1"/>
      <c r="K792" s="7">
        <f>RANK(W792,(W792:Y792,Z792:AN792))</f>
        <v>1</v>
      </c>
      <c r="L792" s="7" t="e">
        <f>RANK(X792,(W792:Y792,Z792:AN792))</f>
        <v>#N/A</v>
      </c>
      <c r="M792" s="7">
        <f>IF(Y792&gt;0,RANK(Y792,(W792:Y792,Z792:AN792)),0)</f>
        <v>2</v>
      </c>
      <c r="N792" s="7"/>
      <c r="O792" s="1">
        <f t="shared" si="798"/>
        <v>1085</v>
      </c>
      <c r="P792" s="2">
        <f t="shared" si="792"/>
        <v>0.14195996336517075</v>
      </c>
      <c r="Q792" s="2"/>
      <c r="R792" s="2">
        <f t="shared" si="793"/>
        <v>0.55789611409132545</v>
      </c>
      <c r="S792" s="2">
        <f t="shared" si="794"/>
        <v>0</v>
      </c>
      <c r="T792" s="2">
        <f t="shared" si="795"/>
        <v>0.41593615072615464</v>
      </c>
      <c r="U792" s="2">
        <f t="shared" si="796"/>
        <v>0</v>
      </c>
      <c r="V792" s="2">
        <f t="shared" si="797"/>
        <v>0</v>
      </c>
      <c r="W792" s="1">
        <v>4264</v>
      </c>
      <c r="Y792" s="1">
        <v>3179</v>
      </c>
      <c r="AC792" s="1">
        <v>70</v>
      </c>
      <c r="AD792" s="1">
        <v>34</v>
      </c>
      <c r="AG792" s="222"/>
      <c r="AH792" s="222">
        <v>44</v>
      </c>
      <c r="AI792" s="1"/>
      <c r="AJ792" s="222">
        <v>52</v>
      </c>
      <c r="AK792" s="222"/>
      <c r="AY792" t="str">
        <f t="shared" si="799"/>
        <v>Madera CD16</v>
      </c>
      <c r="BA792">
        <v>16</v>
      </c>
      <c r="BC792" s="98">
        <v>6</v>
      </c>
      <c r="BD792" s="100"/>
      <c r="BE792">
        <f>(VLOOKUP(A792,County!$AR$165:$AX$222,7,0))*1</f>
        <v>6039</v>
      </c>
      <c r="BF792">
        <f t="shared" si="790"/>
        <v>603916</v>
      </c>
      <c r="BH792" t="s">
        <v>3303</v>
      </c>
      <c r="BQ792">
        <v>20</v>
      </c>
    </row>
    <row r="793" spans="1:69">
      <c r="A793" s="9" t="s">
        <v>1423</v>
      </c>
      <c r="B793" t="s">
        <v>206</v>
      </c>
      <c r="C793" s="1">
        <f t="shared" si="781"/>
        <v>18966</v>
      </c>
      <c r="D793" s="1"/>
      <c r="E793" s="1"/>
      <c r="F793" s="1"/>
      <c r="G793" s="1"/>
      <c r="H793" s="1"/>
      <c r="I793" s="1"/>
      <c r="J793" s="1"/>
      <c r="K793" s="7">
        <f>RANK(W793,(W793:Y793,Z793:AN793))</f>
        <v>2</v>
      </c>
      <c r="L793" s="7" t="e">
        <f>RANK(X793,(W793:Y793,Z793:AN793))</f>
        <v>#N/A</v>
      </c>
      <c r="M793" s="7">
        <f>IF(Y793&gt;0,RANK(Y793,(W793:Y793,Z793:AN793)),0)</f>
        <v>1</v>
      </c>
      <c r="N793" s="7"/>
      <c r="O793" s="1">
        <f t="shared" si="798"/>
        <v>5021</v>
      </c>
      <c r="P793" s="2">
        <f t="shared" si="783"/>
        <v>0.26473689760624275</v>
      </c>
      <c r="Q793" s="2"/>
      <c r="R793" s="2">
        <f t="shared" si="784"/>
        <v>0.36496889170093855</v>
      </c>
      <c r="S793" s="2">
        <f t="shared" si="785"/>
        <v>0</v>
      </c>
      <c r="T793" s="2">
        <f t="shared" si="786"/>
        <v>0.62970578930718124</v>
      </c>
      <c r="U793" s="2">
        <f t="shared" si="787"/>
        <v>0</v>
      </c>
      <c r="V793" s="2">
        <f t="shared" si="788"/>
        <v>0</v>
      </c>
      <c r="W793" s="1">
        <v>6922</v>
      </c>
      <c r="Y793" s="1">
        <v>11943</v>
      </c>
      <c r="AC793" s="1">
        <v>28</v>
      </c>
      <c r="AD793" s="1">
        <v>35</v>
      </c>
      <c r="AG793" s="222"/>
      <c r="AH793" s="222">
        <v>27</v>
      </c>
      <c r="AI793" s="1"/>
      <c r="AJ793" s="222">
        <v>11</v>
      </c>
      <c r="AK793" s="222"/>
      <c r="AY793" t="str">
        <f t="shared" si="799"/>
        <v>Nevada CD1</v>
      </c>
      <c r="BA793">
        <v>1</v>
      </c>
      <c r="BC793" s="98">
        <v>6</v>
      </c>
      <c r="BD793" s="100"/>
      <c r="BE793">
        <f>(VLOOKUP(A793,County!$AR$165:$AX$222,7,0))*1</f>
        <v>6057</v>
      </c>
      <c r="BF793">
        <f t="shared" si="790"/>
        <v>605701</v>
      </c>
      <c r="BH793" t="s">
        <v>3303</v>
      </c>
      <c r="BQ793">
        <v>33</v>
      </c>
    </row>
    <row r="794" spans="1:69">
      <c r="A794" s="9" t="s">
        <v>1423</v>
      </c>
      <c r="B794" t="s">
        <v>206</v>
      </c>
      <c r="C794" s="1">
        <f t="shared" si="781"/>
        <v>3150</v>
      </c>
      <c r="D794" s="1"/>
      <c r="E794" s="1"/>
      <c r="F794" s="1"/>
      <c r="G794" s="1"/>
      <c r="H794" s="1"/>
      <c r="I794" s="1"/>
      <c r="J794" s="1"/>
      <c r="K794" s="7">
        <f>RANK(W794,(W794:Y794,Z794:AN794))</f>
        <v>2</v>
      </c>
      <c r="L794" s="7" t="e">
        <f>RANK(X794,(W794:Y794,Z794:AN794))</f>
        <v>#N/A</v>
      </c>
      <c r="M794" s="7">
        <f>IF(Y794&gt;0,RANK(Y794,(W794:Y794,Z794:AN794)),0)</f>
        <v>1</v>
      </c>
      <c r="N794" s="7"/>
      <c r="O794" s="1">
        <f t="shared" si="798"/>
        <v>631</v>
      </c>
      <c r="P794" s="2">
        <f t="shared" si="783"/>
        <v>0.20031746031746031</v>
      </c>
      <c r="Q794" s="2"/>
      <c r="R794" s="2">
        <f t="shared" si="784"/>
        <v>0.39777777777777779</v>
      </c>
      <c r="S794" s="2">
        <f t="shared" si="785"/>
        <v>0</v>
      </c>
      <c r="T794" s="2">
        <f t="shared" si="786"/>
        <v>0.59809523809523812</v>
      </c>
      <c r="U794" s="2">
        <f t="shared" si="787"/>
        <v>0</v>
      </c>
      <c r="V794" s="2">
        <f t="shared" si="788"/>
        <v>0</v>
      </c>
      <c r="W794" s="1">
        <v>1253</v>
      </c>
      <c r="Y794" s="1">
        <v>1884</v>
      </c>
      <c r="AC794" s="1">
        <v>6</v>
      </c>
      <c r="AD794" s="1">
        <v>1</v>
      </c>
      <c r="AG794" s="222"/>
      <c r="AH794" s="222">
        <v>4</v>
      </c>
      <c r="AI794" s="1"/>
      <c r="AJ794" s="222">
        <v>2</v>
      </c>
      <c r="AK794" s="222"/>
      <c r="AY794" t="str">
        <f t="shared" si="799"/>
        <v>Nevada CD4</v>
      </c>
      <c r="BA794">
        <v>4</v>
      </c>
      <c r="BC794" s="98">
        <v>6</v>
      </c>
      <c r="BD794" s="100"/>
      <c r="BE794">
        <f>(VLOOKUP(A794,County!$AR$165:$AX$222,7,0))*1</f>
        <v>6057</v>
      </c>
      <c r="BF794">
        <f t="shared" si="790"/>
        <v>605704</v>
      </c>
      <c r="BH794" t="s">
        <v>3303</v>
      </c>
      <c r="BQ794">
        <v>1</v>
      </c>
    </row>
    <row r="795" spans="1:69">
      <c r="A795" s="9" t="s">
        <v>1424</v>
      </c>
      <c r="B795" t="s">
        <v>206</v>
      </c>
      <c r="C795" s="1">
        <f t="shared" si="781"/>
        <v>1848</v>
      </c>
      <c r="D795" s="1"/>
      <c r="E795" s="1"/>
      <c r="F795" s="1"/>
      <c r="G795" s="1"/>
      <c r="H795" s="1"/>
      <c r="I795" s="1"/>
      <c r="J795" s="1"/>
      <c r="K795" s="7">
        <f>RANK(W795,(W795:Y795,Z795:AN795))</f>
        <v>1</v>
      </c>
      <c r="L795" s="7" t="e">
        <f>RANK(X795,(W795:Y795,Z795:AN795))</f>
        <v>#N/A</v>
      </c>
      <c r="M795" s="7">
        <f>IF(Y795&gt;0,RANK(Y795,(W795:Y795,Z795:AN795)),0)</f>
        <v>2</v>
      </c>
      <c r="N795" s="7"/>
      <c r="O795" s="1">
        <f t="shared" si="798"/>
        <v>297</v>
      </c>
      <c r="P795" s="2">
        <f t="shared" si="783"/>
        <v>0.16071428571428573</v>
      </c>
      <c r="Q795" s="2"/>
      <c r="R795" s="2">
        <f t="shared" si="784"/>
        <v>0.5757575757575758</v>
      </c>
      <c r="S795" s="2">
        <f t="shared" si="785"/>
        <v>0</v>
      </c>
      <c r="T795" s="2">
        <f t="shared" si="786"/>
        <v>0.41504329004329005</v>
      </c>
      <c r="U795" s="2">
        <f t="shared" si="787"/>
        <v>0</v>
      </c>
      <c r="V795" s="2">
        <f t="shared" si="788"/>
        <v>0</v>
      </c>
      <c r="W795" s="1">
        <v>1064</v>
      </c>
      <c r="Y795" s="1">
        <v>767</v>
      </c>
      <c r="AC795" s="1">
        <v>5</v>
      </c>
      <c r="AD795" s="1">
        <v>7</v>
      </c>
      <c r="AG795" s="222"/>
      <c r="AH795" s="222">
        <v>2</v>
      </c>
      <c r="AI795" s="1"/>
      <c r="AJ795" s="222">
        <v>3</v>
      </c>
      <c r="AK795" s="222"/>
      <c r="AY795" t="str">
        <f t="shared" si="799"/>
        <v>Orange CD38</v>
      </c>
      <c r="BA795">
        <v>38</v>
      </c>
      <c r="BC795" s="98">
        <v>6</v>
      </c>
      <c r="BD795" s="100"/>
      <c r="BE795">
        <f>(VLOOKUP(A795,County!$AR$165:$AX$222,7,0))*1</f>
        <v>6059</v>
      </c>
      <c r="BF795">
        <f t="shared" si="790"/>
        <v>605938</v>
      </c>
      <c r="BH795" t="s">
        <v>3303</v>
      </c>
      <c r="BQ795">
        <v>4</v>
      </c>
    </row>
    <row r="796" spans="1:69">
      <c r="A796" s="9" t="s">
        <v>1424</v>
      </c>
      <c r="B796" t="s">
        <v>206</v>
      </c>
      <c r="C796" s="1">
        <f t="shared" si="781"/>
        <v>45815</v>
      </c>
      <c r="D796" s="1"/>
      <c r="E796" s="1"/>
      <c r="F796" s="1"/>
      <c r="G796" s="1"/>
      <c r="H796" s="1"/>
      <c r="I796" s="1"/>
      <c r="J796" s="1"/>
      <c r="K796" s="7">
        <f>RANK(W796,(W796:Y796,Z796:AN796))</f>
        <v>1</v>
      </c>
      <c r="L796" s="7" t="e">
        <f>RANK(X796,(W796:Y796,Z796:AN796))</f>
        <v>#N/A</v>
      </c>
      <c r="M796" s="7">
        <f>IF(Y796&gt;0,RANK(Y796,(W796:Y796,Z796:AN796)),0)</f>
        <v>2</v>
      </c>
      <c r="N796" s="7"/>
      <c r="O796" s="1">
        <f t="shared" si="798"/>
        <v>1363</v>
      </c>
      <c r="P796" s="2">
        <f t="shared" si="783"/>
        <v>2.9750081850922188E-2</v>
      </c>
      <c r="Q796" s="2"/>
      <c r="R796" s="2">
        <f t="shared" si="784"/>
        <v>0.51066244679690054</v>
      </c>
      <c r="S796" s="2">
        <f t="shared" si="785"/>
        <v>0</v>
      </c>
      <c r="T796" s="2">
        <f t="shared" si="786"/>
        <v>0.48091236494597839</v>
      </c>
      <c r="U796" s="2">
        <f t="shared" si="787"/>
        <v>0</v>
      </c>
      <c r="V796" s="2">
        <f t="shared" si="788"/>
        <v>0</v>
      </c>
      <c r="W796" s="1">
        <v>23396</v>
      </c>
      <c r="Y796" s="1">
        <v>22033</v>
      </c>
      <c r="AC796" s="1">
        <v>117</v>
      </c>
      <c r="AD796" s="1">
        <v>115</v>
      </c>
      <c r="AG796" s="222"/>
      <c r="AH796" s="222">
        <v>78</v>
      </c>
      <c r="AI796" s="1"/>
      <c r="AJ796" s="222">
        <v>76</v>
      </c>
      <c r="AK796" s="222"/>
      <c r="AY796" t="str">
        <f t="shared" si="799"/>
        <v>Orange CD39</v>
      </c>
      <c r="BA796">
        <v>39</v>
      </c>
      <c r="BC796" s="98">
        <v>6</v>
      </c>
      <c r="BD796" s="100"/>
      <c r="BE796">
        <f>(VLOOKUP(A796,County!$AR$165:$AX$222,7,0))*1</f>
        <v>6059</v>
      </c>
      <c r="BF796">
        <f t="shared" si="790"/>
        <v>605939</v>
      </c>
      <c r="BH796" t="s">
        <v>3303</v>
      </c>
      <c r="BQ796">
        <v>56</v>
      </c>
    </row>
    <row r="797" spans="1:69">
      <c r="A797" s="9" t="s">
        <v>1424</v>
      </c>
      <c r="B797" t="s">
        <v>206</v>
      </c>
      <c r="C797" s="1">
        <f t="shared" si="781"/>
        <v>84162</v>
      </c>
      <c r="D797" s="1"/>
      <c r="E797" s="1"/>
      <c r="F797" s="1"/>
      <c r="G797" s="1"/>
      <c r="H797" s="1"/>
      <c r="I797" s="1"/>
      <c r="J797" s="1"/>
      <c r="K797" s="7">
        <f>RANK(W797,(W797:Y797,Z797:AN797))</f>
        <v>1</v>
      </c>
      <c r="L797" s="7" t="e">
        <f>RANK(X797,(W797:Y797,Z797:AN797))</f>
        <v>#N/A</v>
      </c>
      <c r="M797" s="7">
        <f>IF(Y797&gt;0,RANK(Y797,(W797:Y797,Z797:AN797)),0)</f>
        <v>2</v>
      </c>
      <c r="N797" s="7"/>
      <c r="O797" s="1">
        <f t="shared" si="798"/>
        <v>5537</v>
      </c>
      <c r="P797" s="2">
        <f t="shared" si="783"/>
        <v>6.5789786364392477E-2</v>
      </c>
      <c r="Q797" s="2"/>
      <c r="R797" s="2">
        <f t="shared" si="784"/>
        <v>0.5300373089993109</v>
      </c>
      <c r="S797" s="2">
        <f t="shared" si="785"/>
        <v>0</v>
      </c>
      <c r="T797" s="2">
        <f t="shared" si="786"/>
        <v>0.46424752263491836</v>
      </c>
      <c r="U797" s="2">
        <f t="shared" si="787"/>
        <v>0</v>
      </c>
      <c r="V797" s="2">
        <f t="shared" si="788"/>
        <v>0</v>
      </c>
      <c r="W797" s="1">
        <v>44609</v>
      </c>
      <c r="Y797" s="1">
        <v>39072</v>
      </c>
      <c r="AC797" s="1">
        <v>155</v>
      </c>
      <c r="AD797" s="1">
        <v>136</v>
      </c>
      <c r="AG797" s="222"/>
      <c r="AH797" s="222">
        <v>90</v>
      </c>
      <c r="AI797" s="1"/>
      <c r="AJ797" s="222">
        <v>100</v>
      </c>
      <c r="AK797" s="222"/>
      <c r="AY797" t="str">
        <f t="shared" si="799"/>
        <v>Orange CD45</v>
      </c>
      <c r="BA797">
        <v>45</v>
      </c>
      <c r="BC797" s="98">
        <v>6</v>
      </c>
      <c r="BD797" s="100"/>
      <c r="BE797">
        <f>(VLOOKUP(A797,County!$AR$165:$AX$222,7,0))*1</f>
        <v>6059</v>
      </c>
      <c r="BF797">
        <f t="shared" si="790"/>
        <v>605945</v>
      </c>
      <c r="BH797" t="s">
        <v>3303</v>
      </c>
      <c r="BQ797">
        <v>99</v>
      </c>
    </row>
    <row r="798" spans="1:69">
      <c r="A798" s="9" t="s">
        <v>1424</v>
      </c>
      <c r="B798" t="s">
        <v>206</v>
      </c>
      <c r="C798" s="1">
        <f t="shared" si="781"/>
        <v>68016</v>
      </c>
      <c r="D798" s="1"/>
      <c r="E798" s="1"/>
      <c r="F798" s="1"/>
      <c r="G798" s="1"/>
      <c r="H798" s="1"/>
      <c r="I798" s="1"/>
      <c r="J798" s="1"/>
      <c r="K798" s="7">
        <f>RANK(W798,(W798:Y798,Z798:AN798))</f>
        <v>2</v>
      </c>
      <c r="L798" s="7" t="e">
        <f>RANK(X798,(W798:Y798,Z798:AN798))</f>
        <v>#N/A</v>
      </c>
      <c r="M798" s="7">
        <f>IF(Y798&gt;0,RANK(Y798,(W798:Y798,Z798:AN798)),0)</f>
        <v>1</v>
      </c>
      <c r="N798" s="7"/>
      <c r="O798" s="1">
        <f t="shared" si="798"/>
        <v>1133</v>
      </c>
      <c r="P798" s="2">
        <f t="shared" si="783"/>
        <v>1.6657845212891084E-2</v>
      </c>
      <c r="Q798" s="2"/>
      <c r="R798" s="2">
        <f t="shared" si="784"/>
        <v>0.48832627617031288</v>
      </c>
      <c r="S798" s="2">
        <f t="shared" si="785"/>
        <v>0</v>
      </c>
      <c r="T798" s="2">
        <f t="shared" si="786"/>
        <v>0.50498412138320392</v>
      </c>
      <c r="U798" s="2">
        <f t="shared" si="787"/>
        <v>0</v>
      </c>
      <c r="V798" s="2">
        <f t="shared" si="788"/>
        <v>0</v>
      </c>
      <c r="W798" s="1">
        <v>33214</v>
      </c>
      <c r="Y798" s="1">
        <v>34347</v>
      </c>
      <c r="AC798" s="1">
        <v>113</v>
      </c>
      <c r="AD798" s="1">
        <v>116</v>
      </c>
      <c r="AG798" s="222"/>
      <c r="AH798" s="222">
        <v>73</v>
      </c>
      <c r="AI798" s="1"/>
      <c r="AJ798" s="222">
        <v>153</v>
      </c>
      <c r="AK798" s="222"/>
      <c r="AY798" t="str">
        <f t="shared" si="799"/>
        <v>Orange CD46</v>
      </c>
      <c r="BA798">
        <v>46</v>
      </c>
      <c r="BC798" s="98">
        <v>6</v>
      </c>
      <c r="BD798" s="100"/>
      <c r="BE798">
        <f>(VLOOKUP(A798,County!$AR$165:$AX$222,7,0))*1</f>
        <v>6059</v>
      </c>
      <c r="BF798">
        <f t="shared" si="790"/>
        <v>605946</v>
      </c>
      <c r="BH798" t="s">
        <v>3303</v>
      </c>
      <c r="BQ798">
        <v>113</v>
      </c>
    </row>
    <row r="799" spans="1:69">
      <c r="A799" s="9" t="s">
        <v>1424</v>
      </c>
      <c r="B799" t="s">
        <v>206</v>
      </c>
      <c r="C799" s="1">
        <f t="shared" si="781"/>
        <v>28941</v>
      </c>
      <c r="D799" s="1"/>
      <c r="E799" s="1"/>
      <c r="F799" s="1"/>
      <c r="G799" s="1"/>
      <c r="H799" s="1"/>
      <c r="I799" s="1"/>
      <c r="J799" s="1"/>
      <c r="K799" s="7">
        <f>RANK(W799,(W799:Y799,Z799:AN799))</f>
        <v>1</v>
      </c>
      <c r="L799" s="7" t="e">
        <f>RANK(X799,(W799:Y799,Z799:AN799))</f>
        <v>#N/A</v>
      </c>
      <c r="M799" s="7">
        <f>IF(Y799&gt;0,RANK(Y799,(W799:Y799,Z799:AN799)),0)</f>
        <v>2</v>
      </c>
      <c r="N799" s="7"/>
      <c r="O799" s="1">
        <f t="shared" si="798"/>
        <v>1859</v>
      </c>
      <c r="P799" s="2">
        <f t="shared" si="783"/>
        <v>6.4234131508931966E-2</v>
      </c>
      <c r="Q799" s="2"/>
      <c r="R799" s="2">
        <f t="shared" si="784"/>
        <v>0.52714142565909949</v>
      </c>
      <c r="S799" s="2">
        <f t="shared" si="785"/>
        <v>0</v>
      </c>
      <c r="T799" s="2">
        <f t="shared" si="786"/>
        <v>0.46290729415016757</v>
      </c>
      <c r="U799" s="2">
        <f t="shared" si="787"/>
        <v>0</v>
      </c>
      <c r="V799" s="2">
        <f t="shared" si="788"/>
        <v>0</v>
      </c>
      <c r="W799" s="1">
        <v>15256</v>
      </c>
      <c r="Y799" s="1">
        <v>13397</v>
      </c>
      <c r="AC799" s="1">
        <v>81</v>
      </c>
      <c r="AD799" s="1">
        <v>97</v>
      </c>
      <c r="AG799" s="222"/>
      <c r="AH799" s="222">
        <v>77</v>
      </c>
      <c r="AI799" s="1"/>
      <c r="AJ799" s="222">
        <v>33</v>
      </c>
      <c r="AK799" s="222"/>
      <c r="AY799" t="str">
        <f t="shared" si="799"/>
        <v>Orange CD47</v>
      </c>
      <c r="BA799">
        <v>47</v>
      </c>
      <c r="BC799" s="98">
        <v>6</v>
      </c>
      <c r="BD799" s="100"/>
      <c r="BE799">
        <f>(VLOOKUP(A799,County!$AR$165:$AX$222,7,0))*1</f>
        <v>6059</v>
      </c>
      <c r="BF799">
        <f t="shared" si="790"/>
        <v>605947</v>
      </c>
      <c r="BH799" t="s">
        <v>3303</v>
      </c>
      <c r="BQ799">
        <v>53</v>
      </c>
    </row>
    <row r="800" spans="1:69">
      <c r="A800" s="9" t="s">
        <v>1424</v>
      </c>
      <c r="B800" t="s">
        <v>206</v>
      </c>
      <c r="C800" s="1">
        <f t="shared" si="781"/>
        <v>83261</v>
      </c>
      <c r="D800" s="1"/>
      <c r="E800" s="1"/>
      <c r="F800" s="1"/>
      <c r="G800" s="1"/>
      <c r="H800" s="1"/>
      <c r="I800" s="1"/>
      <c r="J800" s="1"/>
      <c r="K800" s="7">
        <f>RANK(W800,(W800:Y800,Z800:AN800))</f>
        <v>1</v>
      </c>
      <c r="L800" s="7" t="e">
        <f>RANK(X800,(W800:Y800,Z800:AN800))</f>
        <v>#N/A</v>
      </c>
      <c r="M800" s="7">
        <f>IF(Y800&gt;0,RANK(Y800,(W800:Y800,Z800:AN800)),0)</f>
        <v>2</v>
      </c>
      <c r="N800" s="7"/>
      <c r="O800" s="1">
        <f t="shared" si="798"/>
        <v>6097</v>
      </c>
      <c r="P800" s="2">
        <f t="shared" si="783"/>
        <v>7.3227561523402318E-2</v>
      </c>
      <c r="Q800" s="2"/>
      <c r="R800" s="2">
        <f t="shared" si="784"/>
        <v>0.53311874707245888</v>
      </c>
      <c r="S800" s="2">
        <f t="shared" si="785"/>
        <v>0</v>
      </c>
      <c r="T800" s="2">
        <f t="shared" si="786"/>
        <v>0.45989118554905656</v>
      </c>
      <c r="U800" s="2">
        <f t="shared" si="787"/>
        <v>0</v>
      </c>
      <c r="V800" s="2">
        <f t="shared" si="788"/>
        <v>0</v>
      </c>
      <c r="W800" s="1">
        <v>44388</v>
      </c>
      <c r="Y800" s="1">
        <v>38291</v>
      </c>
      <c r="AC800" s="1">
        <v>178</v>
      </c>
      <c r="AD800" s="1">
        <v>211</v>
      </c>
      <c r="AG800" s="222"/>
      <c r="AH800" s="222">
        <v>124</v>
      </c>
      <c r="AI800" s="1"/>
      <c r="AJ800" s="222">
        <v>69</v>
      </c>
      <c r="AK800" s="222"/>
      <c r="AY800" t="str">
        <f t="shared" si="799"/>
        <v>Orange CD48</v>
      </c>
      <c r="BA800">
        <v>48</v>
      </c>
      <c r="BC800" s="98">
        <v>6</v>
      </c>
      <c r="BD800" s="100"/>
      <c r="BE800">
        <f>(VLOOKUP(A800,County!$AR$165:$AX$222,7,0))*1</f>
        <v>6059</v>
      </c>
      <c r="BF800">
        <f t="shared" si="790"/>
        <v>605948</v>
      </c>
      <c r="BH800" t="s">
        <v>3303</v>
      </c>
      <c r="BQ800">
        <v>105</v>
      </c>
    </row>
    <row r="801" spans="1:69">
      <c r="A801" s="9" t="s">
        <v>1424</v>
      </c>
      <c r="B801" t="s">
        <v>206</v>
      </c>
      <c r="C801" s="1">
        <f t="shared" si="781"/>
        <v>18102</v>
      </c>
      <c r="D801" s="1"/>
      <c r="E801" s="1"/>
      <c r="F801" s="1"/>
      <c r="G801" s="1"/>
      <c r="H801" s="1"/>
      <c r="I801" s="1"/>
      <c r="J801" s="1"/>
      <c r="K801" s="7">
        <f>RANK(W801,(W801:Y801,Z801:AN801))</f>
        <v>1</v>
      </c>
      <c r="L801" s="7" t="e">
        <f>RANK(X801,(W801:Y801,Z801:AN801))</f>
        <v>#N/A</v>
      </c>
      <c r="M801" s="7">
        <f>IF(Y801&gt;0,RANK(Y801,(W801:Y801,Z801:AN801)),0)</f>
        <v>2</v>
      </c>
      <c r="N801" s="7"/>
      <c r="O801" s="1">
        <f t="shared" si="798"/>
        <v>1338</v>
      </c>
      <c r="P801" s="2">
        <f t="shared" si="783"/>
        <v>7.3914484587338417E-2</v>
      </c>
      <c r="Q801" s="2"/>
      <c r="R801" s="2">
        <f t="shared" si="784"/>
        <v>0.53397414650314878</v>
      </c>
      <c r="S801" s="2">
        <f t="shared" si="785"/>
        <v>0</v>
      </c>
      <c r="T801" s="2">
        <f t="shared" si="786"/>
        <v>0.46005966191581038</v>
      </c>
      <c r="U801" s="2">
        <f t="shared" si="787"/>
        <v>0</v>
      </c>
      <c r="V801" s="2">
        <f t="shared" si="788"/>
        <v>0</v>
      </c>
      <c r="W801" s="1">
        <v>9666</v>
      </c>
      <c r="Y801" s="1">
        <v>8328</v>
      </c>
      <c r="AC801" s="1">
        <v>41</v>
      </c>
      <c r="AD801" s="1">
        <v>29</v>
      </c>
      <c r="AG801" s="222"/>
      <c r="AH801" s="222">
        <v>26</v>
      </c>
      <c r="AI801" s="1"/>
      <c r="AJ801" s="222">
        <v>12</v>
      </c>
      <c r="AK801" s="222"/>
      <c r="AY801" t="str">
        <f t="shared" si="799"/>
        <v>Orange CD49</v>
      </c>
      <c r="BA801">
        <v>49</v>
      </c>
      <c r="BC801" s="98">
        <v>6</v>
      </c>
      <c r="BD801" s="100"/>
      <c r="BE801">
        <f>(VLOOKUP(A801,County!$AR$165:$AX$222,7,0))*1</f>
        <v>6059</v>
      </c>
      <c r="BF801">
        <f t="shared" si="790"/>
        <v>605949</v>
      </c>
      <c r="BH801" t="s">
        <v>3303</v>
      </c>
      <c r="BQ801">
        <v>20</v>
      </c>
    </row>
    <row r="802" spans="1:69">
      <c r="A802" s="9" t="s">
        <v>1425</v>
      </c>
      <c r="B802" t="s">
        <v>206</v>
      </c>
      <c r="C802" s="1">
        <f t="shared" si="781"/>
        <v>6334</v>
      </c>
      <c r="D802" s="1"/>
      <c r="E802" s="1"/>
      <c r="F802" s="1"/>
      <c r="G802" s="1"/>
      <c r="H802" s="1"/>
      <c r="I802" s="1"/>
      <c r="J802" s="1"/>
      <c r="K802" s="7">
        <f>RANK(W802,(W802:Y802,Z802:AN802))</f>
        <v>2</v>
      </c>
      <c r="L802" s="7" t="e">
        <f>RANK(X802,(W802:Y802,Z802:AN802))</f>
        <v>#N/A</v>
      </c>
      <c r="M802" s="7">
        <f>IF(Y802&gt;0,RANK(Y802,(W802:Y802,Z802:AN802)),0)</f>
        <v>1</v>
      </c>
      <c r="N802" s="7"/>
      <c r="O802" s="1">
        <f t="shared" si="798"/>
        <v>99</v>
      </c>
      <c r="P802" s="2">
        <f t="shared" si="783"/>
        <v>1.5629933691190402E-2</v>
      </c>
      <c r="Q802" s="2"/>
      <c r="R802" s="2">
        <f t="shared" si="784"/>
        <v>0.48626460372592356</v>
      </c>
      <c r="S802" s="2">
        <f t="shared" si="785"/>
        <v>0</v>
      </c>
      <c r="T802" s="2">
        <f t="shared" si="786"/>
        <v>0.50189453741711398</v>
      </c>
      <c r="U802" s="2">
        <f t="shared" si="787"/>
        <v>0</v>
      </c>
      <c r="V802" s="2">
        <f t="shared" si="788"/>
        <v>0</v>
      </c>
      <c r="W802" s="1">
        <v>3080</v>
      </c>
      <c r="Y802" s="1">
        <v>3179</v>
      </c>
      <c r="AC802" s="1">
        <v>29</v>
      </c>
      <c r="AD802" s="1">
        <v>24</v>
      </c>
      <c r="AG802" s="222"/>
      <c r="AH802" s="222">
        <v>14</v>
      </c>
      <c r="AI802" s="1"/>
      <c r="AJ802" s="222">
        <v>8</v>
      </c>
      <c r="AK802" s="222"/>
      <c r="AY802" t="str">
        <f t="shared" si="799"/>
        <v>Placer CD1</v>
      </c>
      <c r="BA802">
        <v>1</v>
      </c>
      <c r="BC802" s="98">
        <v>6</v>
      </c>
      <c r="BD802" s="100"/>
      <c r="BE802">
        <f>(VLOOKUP(A802,County!$AR$165:$AX$222,7,0))*1</f>
        <v>6061</v>
      </c>
      <c r="BF802">
        <f t="shared" si="790"/>
        <v>606101</v>
      </c>
      <c r="BH802" t="s">
        <v>3303</v>
      </c>
      <c r="BQ802">
        <v>17</v>
      </c>
    </row>
    <row r="803" spans="1:69">
      <c r="A803" s="9" t="s">
        <v>1425</v>
      </c>
      <c r="B803" t="s">
        <v>206</v>
      </c>
      <c r="C803" s="1">
        <f t="shared" si="781"/>
        <v>40239</v>
      </c>
      <c r="D803" s="1"/>
      <c r="E803" s="1"/>
      <c r="F803" s="1"/>
      <c r="G803" s="1"/>
      <c r="H803" s="1"/>
      <c r="I803" s="1"/>
      <c r="J803" s="1"/>
      <c r="K803" s="7">
        <f>RANK(W803,(W803:Y803,Z803:AN803))</f>
        <v>1</v>
      </c>
      <c r="L803" s="7" t="e">
        <f>RANK(X803,(W803:Y803,Z803:AN803))</f>
        <v>#N/A</v>
      </c>
      <c r="M803" s="7">
        <f>IF(Y803&gt;0,RANK(Y803,(W803:Y803,Z803:AN803)),0)</f>
        <v>2</v>
      </c>
      <c r="N803" s="7"/>
      <c r="O803" s="1">
        <f t="shared" si="798"/>
        <v>4432</v>
      </c>
      <c r="P803" s="2">
        <f t="shared" si="783"/>
        <v>0.1101419021347449</v>
      </c>
      <c r="Q803" s="2"/>
      <c r="R803" s="2">
        <f t="shared" si="784"/>
        <v>0.55093317428365518</v>
      </c>
      <c r="S803" s="2">
        <f t="shared" si="785"/>
        <v>0</v>
      </c>
      <c r="T803" s="2">
        <f t="shared" si="786"/>
        <v>0.44079127214891028</v>
      </c>
      <c r="U803" s="2">
        <f t="shared" si="787"/>
        <v>0</v>
      </c>
      <c r="V803" s="2">
        <f t="shared" si="788"/>
        <v>0</v>
      </c>
      <c r="W803" s="1">
        <v>22169</v>
      </c>
      <c r="Y803" s="1">
        <v>17737</v>
      </c>
      <c r="AC803" s="1">
        <v>123</v>
      </c>
      <c r="AD803" s="1">
        <v>99</v>
      </c>
      <c r="AG803" s="222"/>
      <c r="AH803" s="222">
        <v>59</v>
      </c>
      <c r="AI803" s="1"/>
      <c r="AJ803" s="222">
        <v>52</v>
      </c>
      <c r="AK803" s="222"/>
      <c r="AY803" t="str">
        <f t="shared" si="799"/>
        <v>Placer CD4</v>
      </c>
      <c r="BA803">
        <v>4</v>
      </c>
      <c r="BC803" s="98">
        <v>6</v>
      </c>
      <c r="BD803" s="100"/>
      <c r="BE803">
        <f>(VLOOKUP(A803,County!$AR$165:$AX$222,7,0))*1</f>
        <v>6061</v>
      </c>
      <c r="BF803">
        <f t="shared" si="790"/>
        <v>606104</v>
      </c>
      <c r="BH803" t="s">
        <v>3303</v>
      </c>
      <c r="BQ803">
        <v>64</v>
      </c>
    </row>
    <row r="804" spans="1:69">
      <c r="A804" s="9" t="s">
        <v>859</v>
      </c>
      <c r="B804" t="s">
        <v>206</v>
      </c>
      <c r="C804" s="1">
        <f t="shared" si="781"/>
        <v>71861</v>
      </c>
      <c r="D804" s="1"/>
      <c r="E804" s="1"/>
      <c r="F804" s="1"/>
      <c r="G804" s="1"/>
      <c r="H804" s="1"/>
      <c r="I804" s="1"/>
      <c r="J804" s="1"/>
      <c r="K804" s="7">
        <f>RANK(W804,(W804:Y804,Z804:AN804))</f>
        <v>1</v>
      </c>
      <c r="L804" s="7" t="e">
        <f>RANK(X804,(W804:Y804,Z804:AN804))</f>
        <v>#N/A</v>
      </c>
      <c r="M804" s="7">
        <f>IF(Y804&gt;0,RANK(Y804,(W804:Y804,Z804:AN804)),0)</f>
        <v>2</v>
      </c>
      <c r="N804" s="7"/>
      <c r="O804" s="1">
        <f t="shared" si="798"/>
        <v>17638</v>
      </c>
      <c r="P804" s="2">
        <f t="shared" si="783"/>
        <v>0.24544606949527562</v>
      </c>
      <c r="Q804" s="2"/>
      <c r="R804" s="2">
        <f t="shared" si="784"/>
        <v>0.61855526641711078</v>
      </c>
      <c r="S804" s="2">
        <f t="shared" si="785"/>
        <v>0</v>
      </c>
      <c r="T804" s="2">
        <f t="shared" si="786"/>
        <v>0.3731091969218352</v>
      </c>
      <c r="U804" s="2">
        <f t="shared" si="787"/>
        <v>0</v>
      </c>
      <c r="V804" s="2">
        <f t="shared" si="788"/>
        <v>0</v>
      </c>
      <c r="W804" s="1">
        <v>44450</v>
      </c>
      <c r="Y804" s="1">
        <v>26812</v>
      </c>
      <c r="AC804" s="1">
        <v>200</v>
      </c>
      <c r="AD804" s="1">
        <v>164</v>
      </c>
      <c r="AG804" s="222"/>
      <c r="AH804" s="222">
        <v>105</v>
      </c>
      <c r="AI804" s="1"/>
      <c r="AJ804" s="222">
        <v>130</v>
      </c>
      <c r="AK804" s="222"/>
      <c r="AY804" t="str">
        <f t="shared" si="799"/>
        <v>Riverside CD36</v>
      </c>
      <c r="BA804">
        <v>36</v>
      </c>
      <c r="BC804" s="98">
        <v>6</v>
      </c>
      <c r="BD804" s="100"/>
      <c r="BE804">
        <f>(VLOOKUP(A804,County!$AR$165:$AX$222,7,0))*1</f>
        <v>6065</v>
      </c>
      <c r="BF804">
        <f t="shared" si="790"/>
        <v>606536</v>
      </c>
      <c r="BH804" t="s">
        <v>3303</v>
      </c>
      <c r="BQ804">
        <v>125</v>
      </c>
    </row>
    <row r="805" spans="1:69">
      <c r="A805" s="9" t="s">
        <v>859</v>
      </c>
      <c r="B805" t="s">
        <v>206</v>
      </c>
      <c r="C805" s="1">
        <f t="shared" si="781"/>
        <v>64978</v>
      </c>
      <c r="D805" s="1"/>
      <c r="E805" s="1"/>
      <c r="F805" s="1"/>
      <c r="G805" s="1"/>
      <c r="H805" s="1"/>
      <c r="I805" s="1"/>
      <c r="J805" s="1"/>
      <c r="K805" s="7">
        <f>RANK(W805,(W805:Y805,Z805:AN805))</f>
        <v>1</v>
      </c>
      <c r="L805" s="7" t="e">
        <f>RANK(X805,(W805:Y805,Z805:AN805))</f>
        <v>#N/A</v>
      </c>
      <c r="M805" s="7">
        <f>IF(Y805&gt;0,RANK(Y805,(W805:Y805,Z805:AN805)),0)</f>
        <v>2</v>
      </c>
      <c r="N805" s="7"/>
      <c r="O805" s="1">
        <f t="shared" si="798"/>
        <v>4543</v>
      </c>
      <c r="P805" s="2">
        <f t="shared" si="783"/>
        <v>6.9915971559604786E-2</v>
      </c>
      <c r="Q805" s="2"/>
      <c r="R805" s="2">
        <f t="shared" si="784"/>
        <v>0.53036412324171256</v>
      </c>
      <c r="S805" s="2">
        <f t="shared" si="785"/>
        <v>0</v>
      </c>
      <c r="T805" s="2">
        <f t="shared" si="786"/>
        <v>0.46044815168210779</v>
      </c>
      <c r="U805" s="2">
        <f t="shared" si="787"/>
        <v>0</v>
      </c>
      <c r="V805" s="2">
        <f t="shared" si="788"/>
        <v>0</v>
      </c>
      <c r="W805" s="1">
        <v>34462</v>
      </c>
      <c r="Y805" s="1">
        <v>29919</v>
      </c>
      <c r="AC805" s="1">
        <v>216</v>
      </c>
      <c r="AD805" s="1">
        <v>122</v>
      </c>
      <c r="AG805" s="222"/>
      <c r="AH805" s="222">
        <v>96</v>
      </c>
      <c r="AI805" s="1"/>
      <c r="AJ805" s="222">
        <v>163</v>
      </c>
      <c r="AK805" s="222"/>
      <c r="AY805" t="str">
        <f t="shared" si="799"/>
        <v>Riverside CD41</v>
      </c>
      <c r="BA805">
        <v>41</v>
      </c>
      <c r="BC805" s="98">
        <v>6</v>
      </c>
      <c r="BD805" s="100"/>
      <c r="BE805">
        <f>(VLOOKUP(A805,County!$AR$165:$AX$222,7,0))*1</f>
        <v>6065</v>
      </c>
      <c r="BF805">
        <f t="shared" si="790"/>
        <v>606541</v>
      </c>
      <c r="BH805" t="s">
        <v>3303</v>
      </c>
      <c r="BQ805">
        <v>107</v>
      </c>
    </row>
    <row r="806" spans="1:69">
      <c r="A806" s="9" t="s">
        <v>859</v>
      </c>
      <c r="B806" t="s">
        <v>206</v>
      </c>
      <c r="C806" s="1">
        <f t="shared" si="781"/>
        <v>56991</v>
      </c>
      <c r="D806" s="1"/>
      <c r="E806" s="1"/>
      <c r="F806" s="1"/>
      <c r="G806" s="1"/>
      <c r="H806" s="1"/>
      <c r="I806" s="1"/>
      <c r="J806" s="1"/>
      <c r="K806" s="7">
        <f>RANK(W806,(W806:Y806,Z806:AN806))</f>
        <v>1</v>
      </c>
      <c r="L806" s="7" t="e">
        <f>RANK(X806,(W806:Y806,Z806:AN806))</f>
        <v>#N/A</v>
      </c>
      <c r="M806" s="7">
        <f>IF(Y806&gt;0,RANK(Y806,(W806:Y806,Z806:AN806)),0)</f>
        <v>2</v>
      </c>
      <c r="N806" s="7"/>
      <c r="O806" s="1">
        <f t="shared" si="798"/>
        <v>4495</v>
      </c>
      <c r="P806" s="2">
        <f t="shared" si="783"/>
        <v>7.8872102612693229E-2</v>
      </c>
      <c r="Q806" s="2"/>
      <c r="R806" s="2">
        <f t="shared" si="784"/>
        <v>0.53399659595374704</v>
      </c>
      <c r="S806" s="2">
        <f t="shared" si="785"/>
        <v>0</v>
      </c>
      <c r="T806" s="2">
        <f t="shared" si="786"/>
        <v>0.45512449334105387</v>
      </c>
      <c r="U806" s="2">
        <f t="shared" si="787"/>
        <v>0</v>
      </c>
      <c r="V806" s="2">
        <f t="shared" si="788"/>
        <v>0</v>
      </c>
      <c r="W806" s="1">
        <v>30433</v>
      </c>
      <c r="Y806" s="1">
        <v>25938</v>
      </c>
      <c r="AC806" s="1">
        <v>207</v>
      </c>
      <c r="AD806" s="1">
        <v>173</v>
      </c>
      <c r="AG806" s="222"/>
      <c r="AH806" s="222">
        <v>97</v>
      </c>
      <c r="AI806" s="1"/>
      <c r="AJ806" s="222">
        <v>143</v>
      </c>
      <c r="AK806" s="222"/>
      <c r="AY806" t="str">
        <f t="shared" si="799"/>
        <v>Riverside CD42</v>
      </c>
      <c r="BA806">
        <v>42</v>
      </c>
      <c r="BC806" s="98">
        <v>6</v>
      </c>
      <c r="BD806" s="100"/>
      <c r="BE806">
        <f>(VLOOKUP(A806,County!$AR$165:$AX$222,7,0))*1</f>
        <v>6065</v>
      </c>
      <c r="BF806">
        <f t="shared" si="790"/>
        <v>606542</v>
      </c>
      <c r="BH806" t="s">
        <v>3303</v>
      </c>
      <c r="BQ806">
        <v>91</v>
      </c>
    </row>
    <row r="807" spans="1:69">
      <c r="A807" s="9" t="s">
        <v>859</v>
      </c>
      <c r="B807" t="s">
        <v>206</v>
      </c>
      <c r="C807" s="1">
        <f t="shared" si="781"/>
        <v>6481</v>
      </c>
      <c r="D807" s="1"/>
      <c r="E807" s="1"/>
      <c r="F807" s="1"/>
      <c r="G807" s="1"/>
      <c r="H807" s="1"/>
      <c r="I807" s="1"/>
      <c r="J807" s="1"/>
      <c r="K807" s="7">
        <f>RANK(W807,(W807:Y807,Z807:AN807))</f>
        <v>2</v>
      </c>
      <c r="L807" s="7" t="e">
        <f>RANK(X807,(W807:Y807,Z807:AN807))</f>
        <v>#N/A</v>
      </c>
      <c r="M807" s="7">
        <f>IF(Y807&gt;0,RANK(Y807,(W807:Y807,Z807:AN807)),0)</f>
        <v>1</v>
      </c>
      <c r="N807" s="7"/>
      <c r="O807" s="1">
        <f t="shared" si="798"/>
        <v>68</v>
      </c>
      <c r="P807" s="2">
        <f t="shared" si="783"/>
        <v>1.0492207992593736E-2</v>
      </c>
      <c r="Q807" s="2"/>
      <c r="R807" s="2">
        <f t="shared" si="784"/>
        <v>0.49081931800648049</v>
      </c>
      <c r="S807" s="2">
        <f t="shared" si="785"/>
        <v>0</v>
      </c>
      <c r="T807" s="2">
        <f t="shared" si="786"/>
        <v>0.50131152599907425</v>
      </c>
      <c r="U807" s="2">
        <f t="shared" si="787"/>
        <v>0</v>
      </c>
      <c r="V807" s="2">
        <f t="shared" si="788"/>
        <v>0</v>
      </c>
      <c r="W807" s="1">
        <v>3181</v>
      </c>
      <c r="Y807" s="1">
        <v>3249</v>
      </c>
      <c r="AC807" s="1">
        <v>17</v>
      </c>
      <c r="AD807" s="1">
        <v>12</v>
      </c>
      <c r="AG807" s="222"/>
      <c r="AH807" s="222">
        <v>9</v>
      </c>
      <c r="AI807" s="1"/>
      <c r="AJ807" s="222">
        <v>13</v>
      </c>
      <c r="AK807" s="222"/>
      <c r="AY807" t="str">
        <f t="shared" si="799"/>
        <v>Riverside CD50</v>
      </c>
      <c r="BA807">
        <v>50</v>
      </c>
      <c r="BC807" s="98">
        <v>6</v>
      </c>
      <c r="BD807" s="100"/>
      <c r="BE807">
        <f>(VLOOKUP(A807,County!$AR$165:$AX$222,7,0))*1</f>
        <v>6065</v>
      </c>
      <c r="BF807">
        <f t="shared" si="790"/>
        <v>606550</v>
      </c>
      <c r="BH807" t="s">
        <v>3303</v>
      </c>
      <c r="BQ807">
        <v>7</v>
      </c>
    </row>
    <row r="808" spans="1:69">
      <c r="A808" s="9" t="s">
        <v>1232</v>
      </c>
      <c r="B808" t="s">
        <v>206</v>
      </c>
      <c r="C808" s="1">
        <f t="shared" si="781"/>
        <v>3172</v>
      </c>
      <c r="D808" s="1"/>
      <c r="E808" s="1"/>
      <c r="F808" s="1"/>
      <c r="G808" s="1"/>
      <c r="H808" s="1"/>
      <c r="I808" s="1"/>
      <c r="J808" s="1"/>
      <c r="K808" s="7">
        <f>RANK(W808,(W808:Y808,Z808:AN808))</f>
        <v>1</v>
      </c>
      <c r="L808" s="7" t="e">
        <f>RANK(X808,(W808:Y808,Z808:AN808))</f>
        <v>#N/A</v>
      </c>
      <c r="M808" s="7">
        <f>IF(Y808&gt;0,RANK(Y808,(W808:Y808,Z808:AN808)),0)</f>
        <v>2</v>
      </c>
      <c r="N808" s="7"/>
      <c r="O808" s="1">
        <f t="shared" si="798"/>
        <v>108</v>
      </c>
      <c r="P808" s="2">
        <f t="shared" si="783"/>
        <v>3.4047919293820936E-2</v>
      </c>
      <c r="Q808" s="2"/>
      <c r="R808" s="2">
        <f t="shared" si="784"/>
        <v>0.5100882723833543</v>
      </c>
      <c r="S808" s="2">
        <f t="shared" si="785"/>
        <v>0</v>
      </c>
      <c r="T808" s="2">
        <f t="shared" si="786"/>
        <v>0.47604035308953341</v>
      </c>
      <c r="U808" s="2">
        <f t="shared" si="787"/>
        <v>0</v>
      </c>
      <c r="V808" s="2">
        <f t="shared" si="788"/>
        <v>0</v>
      </c>
      <c r="W808" s="1">
        <v>1618</v>
      </c>
      <c r="Y808" s="1">
        <v>1510</v>
      </c>
      <c r="AC808" s="1">
        <v>19</v>
      </c>
      <c r="AD808" s="1">
        <v>15</v>
      </c>
      <c r="AG808" s="222"/>
      <c r="AH808" s="222">
        <v>8</v>
      </c>
      <c r="AI808" s="1"/>
      <c r="AJ808" s="222">
        <v>2</v>
      </c>
      <c r="AK808" s="222"/>
      <c r="AY808" t="str">
        <f t="shared" si="799"/>
        <v>Sacramento CD3</v>
      </c>
      <c r="BA808">
        <v>3</v>
      </c>
      <c r="BC808" s="98">
        <v>6</v>
      </c>
      <c r="BD808" s="100"/>
      <c r="BE808">
        <f>(VLOOKUP(A808,County!$AR$165:$AX$222,7,0))*1</f>
        <v>6067</v>
      </c>
      <c r="BF808">
        <f t="shared" si="790"/>
        <v>606703</v>
      </c>
      <c r="BH808" t="s">
        <v>3303</v>
      </c>
      <c r="BQ808">
        <v>8</v>
      </c>
    </row>
    <row r="809" spans="1:69">
      <c r="A809" s="9" t="s">
        <v>1232</v>
      </c>
      <c r="B809" t="s">
        <v>206</v>
      </c>
      <c r="C809" s="1">
        <f t="shared" si="781"/>
        <v>99085</v>
      </c>
      <c r="D809" s="1"/>
      <c r="E809" s="1"/>
      <c r="F809" s="1"/>
      <c r="G809" s="1"/>
      <c r="H809" s="1"/>
      <c r="I809" s="1"/>
      <c r="J809" s="1"/>
      <c r="K809" s="7">
        <f>RANK(W809,(W809:Y809,Z809:AN809))</f>
        <v>1</v>
      </c>
      <c r="L809" s="7" t="e">
        <f>RANK(X809,(W809:Y809,Z809:AN809))</f>
        <v>#N/A</v>
      </c>
      <c r="M809" s="7">
        <f>IF(Y809&gt;0,RANK(Y809,(W809:Y809,Z809:AN809)),0)</f>
        <v>2</v>
      </c>
      <c r="N809" s="7"/>
      <c r="O809" s="1">
        <f t="shared" si="798"/>
        <v>9582</v>
      </c>
      <c r="P809" s="2">
        <f t="shared" si="783"/>
        <v>9.6704849371751528E-2</v>
      </c>
      <c r="Q809" s="2"/>
      <c r="R809" s="2">
        <f t="shared" si="784"/>
        <v>0.54475450370893674</v>
      </c>
      <c r="S809" s="2">
        <f t="shared" si="785"/>
        <v>0</v>
      </c>
      <c r="T809" s="2">
        <f t="shared" si="786"/>
        <v>0.44804965433718524</v>
      </c>
      <c r="U809" s="2">
        <f t="shared" si="787"/>
        <v>0</v>
      </c>
      <c r="V809" s="2">
        <f t="shared" si="788"/>
        <v>0</v>
      </c>
      <c r="W809" s="1">
        <v>53977</v>
      </c>
      <c r="Y809" s="1">
        <v>44395</v>
      </c>
      <c r="AC809" s="1">
        <v>158</v>
      </c>
      <c r="AD809" s="1">
        <v>331</v>
      </c>
      <c r="AG809" s="222"/>
      <c r="AH809" s="222">
        <v>116</v>
      </c>
      <c r="AI809" s="1"/>
      <c r="AJ809" s="222">
        <v>108</v>
      </c>
      <c r="AK809" s="222"/>
      <c r="AY809" t="str">
        <f t="shared" si="799"/>
        <v>Sacramento CD6</v>
      </c>
      <c r="BA809">
        <v>6</v>
      </c>
      <c r="BC809" s="98">
        <v>6</v>
      </c>
      <c r="BD809" s="100"/>
      <c r="BE809">
        <f>(VLOOKUP(A809,County!$AR$165:$AX$222,7,0))*1</f>
        <v>6067</v>
      </c>
      <c r="BF809">
        <f t="shared" si="790"/>
        <v>606706</v>
      </c>
      <c r="BH809" t="s">
        <v>3303</v>
      </c>
      <c r="BQ809">
        <v>109</v>
      </c>
    </row>
    <row r="810" spans="1:69">
      <c r="A810" s="9" t="s">
        <v>1232</v>
      </c>
      <c r="B810" t="s">
        <v>206</v>
      </c>
      <c r="C810" s="1">
        <f t="shared" si="781"/>
        <v>96320</v>
      </c>
      <c r="D810" s="1"/>
      <c r="E810" s="1"/>
      <c r="F810" s="1"/>
      <c r="G810" s="1"/>
      <c r="H810" s="1"/>
      <c r="I810" s="1"/>
      <c r="J810" s="1"/>
      <c r="K810" s="7">
        <f>RANK(W810,(W810:Y810,Z810:AN810))</f>
        <v>1</v>
      </c>
      <c r="L810" s="7" t="e">
        <f>RANK(X810,(W810:Y810,Z810:AN810))</f>
        <v>#N/A</v>
      </c>
      <c r="M810" s="7">
        <f>IF(Y810&gt;0,RANK(Y810,(W810:Y810,Z810:AN810)),0)</f>
        <v>2</v>
      </c>
      <c r="N810" s="7"/>
      <c r="O810" s="1">
        <f t="shared" si="798"/>
        <v>10710</v>
      </c>
      <c r="P810" s="2">
        <f t="shared" si="783"/>
        <v>0.11119186046511628</v>
      </c>
      <c r="Q810" s="2"/>
      <c r="R810" s="2">
        <f t="shared" si="784"/>
        <v>0.55110049833887043</v>
      </c>
      <c r="S810" s="2">
        <f t="shared" si="785"/>
        <v>0</v>
      </c>
      <c r="T810" s="2">
        <f t="shared" si="786"/>
        <v>0.43990863787375417</v>
      </c>
      <c r="U810" s="2">
        <f t="shared" si="787"/>
        <v>0</v>
      </c>
      <c r="V810" s="2">
        <f t="shared" si="788"/>
        <v>0</v>
      </c>
      <c r="W810" s="1">
        <v>53082</v>
      </c>
      <c r="Y810" s="1">
        <v>42372</v>
      </c>
      <c r="AC810" s="1">
        <v>240</v>
      </c>
      <c r="AD810" s="1">
        <v>357</v>
      </c>
      <c r="AG810" s="222"/>
      <c r="AH810" s="222">
        <v>189</v>
      </c>
      <c r="AI810" s="1"/>
      <c r="AJ810" s="222">
        <v>80</v>
      </c>
      <c r="AK810" s="222"/>
      <c r="AY810" t="str">
        <f t="shared" si="799"/>
        <v>Sacramento CD7</v>
      </c>
      <c r="BA810">
        <v>7</v>
      </c>
      <c r="BC810" s="98">
        <v>6</v>
      </c>
      <c r="BD810" s="100"/>
      <c r="BE810">
        <f>(VLOOKUP(A810,County!$AR$165:$AX$222,7,0))*1</f>
        <v>6067</v>
      </c>
      <c r="BF810">
        <f t="shared" si="790"/>
        <v>606707</v>
      </c>
      <c r="BH810" t="s">
        <v>3303</v>
      </c>
      <c r="BQ810">
        <v>147</v>
      </c>
    </row>
    <row r="811" spans="1:69">
      <c r="A811" s="9" t="s">
        <v>1232</v>
      </c>
      <c r="B811" t="s">
        <v>206</v>
      </c>
      <c r="C811" s="1">
        <f t="shared" si="781"/>
        <v>2410</v>
      </c>
      <c r="D811" s="1"/>
      <c r="E811" s="1"/>
      <c r="F811" s="1"/>
      <c r="G811" s="1"/>
      <c r="H811" s="1"/>
      <c r="I811" s="1"/>
      <c r="J811" s="1"/>
      <c r="K811" s="7">
        <f>RANK(W811,(W811:Y811,Z811:AN811))</f>
        <v>1</v>
      </c>
      <c r="L811" s="7" t="e">
        <f>RANK(X811,(W811:Y811,Z811:AN811))</f>
        <v>#N/A</v>
      </c>
      <c r="M811" s="7">
        <f>IF(Y811&gt;0,RANK(Y811,(W811:Y811,Z811:AN811)),0)</f>
        <v>2</v>
      </c>
      <c r="N811" s="7"/>
      <c r="O811" s="1">
        <f t="shared" si="798"/>
        <v>70</v>
      </c>
      <c r="P811" s="2">
        <f t="shared" si="783"/>
        <v>2.9045643153526972E-2</v>
      </c>
      <c r="Q811" s="2"/>
      <c r="R811" s="2">
        <f t="shared" si="784"/>
        <v>0.50663900414937757</v>
      </c>
      <c r="S811" s="2">
        <f t="shared" si="785"/>
        <v>0</v>
      </c>
      <c r="T811" s="2">
        <f t="shared" si="786"/>
        <v>0.47759336099585065</v>
      </c>
      <c r="U811" s="2">
        <f t="shared" si="787"/>
        <v>0</v>
      </c>
      <c r="V811" s="2">
        <f t="shared" si="788"/>
        <v>0</v>
      </c>
      <c r="W811" s="1">
        <v>1221</v>
      </c>
      <c r="Y811" s="1">
        <v>1151</v>
      </c>
      <c r="AC811" s="1">
        <v>8</v>
      </c>
      <c r="AD811" s="1">
        <v>12</v>
      </c>
      <c r="AG811" s="222"/>
      <c r="AH811" s="222">
        <v>11</v>
      </c>
      <c r="AI811" s="1"/>
      <c r="AJ811" s="222">
        <v>7</v>
      </c>
      <c r="AK811" s="222"/>
      <c r="AY811" t="str">
        <f t="shared" si="799"/>
        <v>Sacramento CD9</v>
      </c>
      <c r="BA811">
        <v>9</v>
      </c>
      <c r="BC811" s="98">
        <v>6</v>
      </c>
      <c r="BD811" s="100"/>
      <c r="BE811">
        <f>(VLOOKUP(A811,County!$AR$165:$AX$222,7,0))*1</f>
        <v>6067</v>
      </c>
      <c r="BF811">
        <f t="shared" si="790"/>
        <v>606709</v>
      </c>
      <c r="BH811" t="s">
        <v>3303</v>
      </c>
      <c r="BQ811">
        <v>6</v>
      </c>
    </row>
    <row r="812" spans="1:69">
      <c r="A812" s="9" t="s">
        <v>1641</v>
      </c>
      <c r="B812" t="s">
        <v>206</v>
      </c>
      <c r="C812" s="1">
        <f t="shared" si="781"/>
        <v>47565</v>
      </c>
      <c r="D812" s="1"/>
      <c r="E812" s="1"/>
      <c r="F812" s="1"/>
      <c r="G812" s="1"/>
      <c r="H812" s="1"/>
      <c r="I812" s="1"/>
      <c r="J812" s="1"/>
      <c r="K812" s="7">
        <f>RANK(W812,(W812:Y812,Z812:AN812))</f>
        <v>1</v>
      </c>
      <c r="L812" s="7" t="e">
        <f>RANK(X812,(W812:Y812,Z812:AN812))</f>
        <v>#N/A</v>
      </c>
      <c r="M812" s="7">
        <f>IF(Y812&gt;0,RANK(Y812,(W812:Y812,Z812:AN812)),0)</f>
        <v>2</v>
      </c>
      <c r="N812" s="7"/>
      <c r="O812" s="1">
        <f t="shared" si="798"/>
        <v>3666</v>
      </c>
      <c r="P812" s="2">
        <f t="shared" si="783"/>
        <v>7.7073478397981704E-2</v>
      </c>
      <c r="Q812" s="2"/>
      <c r="R812" s="2">
        <f t="shared" si="784"/>
        <v>0.53076842215915065</v>
      </c>
      <c r="S812" s="2">
        <f t="shared" si="785"/>
        <v>0</v>
      </c>
      <c r="T812" s="2">
        <f t="shared" si="786"/>
        <v>0.45369494376116892</v>
      </c>
      <c r="U812" s="2">
        <f t="shared" si="787"/>
        <v>0</v>
      </c>
      <c r="V812" s="2">
        <f t="shared" si="788"/>
        <v>0</v>
      </c>
      <c r="W812" s="1">
        <v>25246</v>
      </c>
      <c r="Y812" s="1">
        <v>21580</v>
      </c>
      <c r="AC812" s="1">
        <v>303</v>
      </c>
      <c r="AD812" s="1">
        <v>203</v>
      </c>
      <c r="AG812" s="222"/>
      <c r="AH812" s="222">
        <v>92</v>
      </c>
      <c r="AI812" s="1"/>
      <c r="AJ812" s="222">
        <v>141</v>
      </c>
      <c r="AK812" s="222"/>
      <c r="AY812" t="str">
        <f t="shared" si="799"/>
        <v>San Bernardino CD8</v>
      </c>
      <c r="BA812">
        <v>8</v>
      </c>
      <c r="BC812" s="98">
        <v>6</v>
      </c>
      <c r="BD812" s="100"/>
      <c r="BE812">
        <f>(VLOOKUP(A812,County!$AR$165:$AX$222,7,0))*1</f>
        <v>6071</v>
      </c>
      <c r="BF812">
        <f t="shared" si="790"/>
        <v>607108</v>
      </c>
      <c r="BH812" t="s">
        <v>3303</v>
      </c>
      <c r="BQ812">
        <v>83</v>
      </c>
    </row>
    <row r="813" spans="1:69">
      <c r="A813" s="9" t="s">
        <v>1641</v>
      </c>
      <c r="B813" t="s">
        <v>206</v>
      </c>
      <c r="C813" s="1">
        <f t="shared" si="781"/>
        <v>4409</v>
      </c>
      <c r="D813" s="1"/>
      <c r="E813" s="1"/>
      <c r="F813" s="1"/>
      <c r="G813" s="1"/>
      <c r="H813" s="1"/>
      <c r="I813" s="1"/>
      <c r="J813" s="1"/>
      <c r="K813" s="7">
        <f>RANK(W813,(W813:Y813,Z813:AN813))</f>
        <v>1</v>
      </c>
      <c r="L813" s="7" t="e">
        <f>RANK(X813,(W813:Y813,Z813:AN813))</f>
        <v>#N/A</v>
      </c>
      <c r="M813" s="7">
        <f>IF(Y813&gt;0,RANK(Y813,(W813:Y813,Z813:AN813)),0)</f>
        <v>2</v>
      </c>
      <c r="N813" s="7"/>
      <c r="O813" s="1">
        <f t="shared" si="798"/>
        <v>777</v>
      </c>
      <c r="P813" s="2">
        <f t="shared" si="783"/>
        <v>0.17623043774098435</v>
      </c>
      <c r="Q813" s="2"/>
      <c r="R813" s="2">
        <f t="shared" si="784"/>
        <v>0.58425946926740757</v>
      </c>
      <c r="S813" s="2">
        <f t="shared" si="785"/>
        <v>0</v>
      </c>
      <c r="T813" s="2">
        <f t="shared" si="786"/>
        <v>0.40802903152642322</v>
      </c>
      <c r="U813" s="2">
        <f t="shared" si="787"/>
        <v>0</v>
      </c>
      <c r="V813" s="2">
        <f t="shared" si="788"/>
        <v>0</v>
      </c>
      <c r="W813" s="1">
        <v>2576</v>
      </c>
      <c r="Y813" s="1">
        <v>1799</v>
      </c>
      <c r="AC813" s="1">
        <v>7</v>
      </c>
      <c r="AD813" s="1">
        <v>11</v>
      </c>
      <c r="AG813" s="222"/>
      <c r="AH813" s="222">
        <v>6</v>
      </c>
      <c r="AI813" s="1"/>
      <c r="AJ813" s="222">
        <v>10</v>
      </c>
      <c r="AK813" s="222"/>
      <c r="AY813" t="str">
        <f t="shared" si="799"/>
        <v>San Bernardino CD27</v>
      </c>
      <c r="BA813">
        <v>27</v>
      </c>
      <c r="BC813" s="98">
        <v>6</v>
      </c>
      <c r="BD813" s="100"/>
      <c r="BE813">
        <f>(VLOOKUP(A813,County!$AR$165:$AX$222,7,0))*1</f>
        <v>6071</v>
      </c>
      <c r="BF813">
        <f t="shared" si="790"/>
        <v>607127</v>
      </c>
      <c r="BH813" t="s">
        <v>3303</v>
      </c>
      <c r="BQ813">
        <v>5</v>
      </c>
    </row>
    <row r="814" spans="1:69">
      <c r="A814" s="9" t="s">
        <v>1641</v>
      </c>
      <c r="B814" t="s">
        <v>206</v>
      </c>
      <c r="C814" s="1">
        <f t="shared" si="781"/>
        <v>67600</v>
      </c>
      <c r="D814" s="1"/>
      <c r="E814" s="1"/>
      <c r="F814" s="1"/>
      <c r="G814" s="1"/>
      <c r="H814" s="1"/>
      <c r="I814" s="1"/>
      <c r="J814" s="1"/>
      <c r="K814" s="7">
        <f>RANK(W814,(W814:Y814,Z814:AN814))</f>
        <v>1</v>
      </c>
      <c r="L814" s="7" t="e">
        <f>RANK(X814,(W814:Y814,Z814:AN814))</f>
        <v>#N/A</v>
      </c>
      <c r="M814" s="7">
        <f>IF(Y814&gt;0,RANK(Y814,(W814:Y814,Z814:AN814)),0)</f>
        <v>2</v>
      </c>
      <c r="N814" s="7"/>
      <c r="O814" s="1">
        <f t="shared" si="798"/>
        <v>8334</v>
      </c>
      <c r="P814" s="2">
        <f t="shared" si="783"/>
        <v>0.12328402366863905</v>
      </c>
      <c r="Q814" s="2"/>
      <c r="R814" s="2">
        <f t="shared" si="784"/>
        <v>0.55652366863905323</v>
      </c>
      <c r="S814" s="2">
        <f t="shared" si="785"/>
        <v>0</v>
      </c>
      <c r="T814" s="2">
        <f t="shared" si="786"/>
        <v>0.43323964497041423</v>
      </c>
      <c r="U814" s="2">
        <f t="shared" si="787"/>
        <v>0</v>
      </c>
      <c r="V814" s="2">
        <f t="shared" si="788"/>
        <v>0</v>
      </c>
      <c r="W814" s="1">
        <v>37621</v>
      </c>
      <c r="Y814" s="1">
        <v>29287</v>
      </c>
      <c r="AC814" s="1">
        <v>252</v>
      </c>
      <c r="AD814" s="1">
        <v>209</v>
      </c>
      <c r="AG814" s="222"/>
      <c r="AH814" s="222">
        <v>62</v>
      </c>
      <c r="AI814" s="1"/>
      <c r="AJ814" s="222">
        <v>169</v>
      </c>
      <c r="AK814" s="222"/>
      <c r="AY814" t="str">
        <f t="shared" si="799"/>
        <v>San Bernardino CD31</v>
      </c>
      <c r="BA814">
        <v>31</v>
      </c>
      <c r="BC814" s="98">
        <v>6</v>
      </c>
      <c r="BD814" s="100"/>
      <c r="BE814">
        <f>(VLOOKUP(A814,County!$AR$165:$AX$222,7,0))*1</f>
        <v>6071</v>
      </c>
      <c r="BF814">
        <f t="shared" si="790"/>
        <v>607131</v>
      </c>
      <c r="BH814" t="s">
        <v>3303</v>
      </c>
      <c r="BQ814">
        <v>93</v>
      </c>
    </row>
    <row r="815" spans="1:69">
      <c r="A815" s="9" t="s">
        <v>1641</v>
      </c>
      <c r="B815" t="s">
        <v>206</v>
      </c>
      <c r="C815" s="1">
        <f t="shared" si="781"/>
        <v>48717</v>
      </c>
      <c r="D815" s="1"/>
      <c r="E815" s="1"/>
      <c r="F815" s="1"/>
      <c r="G815" s="1"/>
      <c r="H815" s="1"/>
      <c r="I815" s="1"/>
      <c r="J815" s="1"/>
      <c r="K815" s="7">
        <f>RANK(W815,(W815:Y815,Z815:AN815))</f>
        <v>1</v>
      </c>
      <c r="L815" s="7" t="e">
        <f>RANK(X815,(W815:Y815,Z815:AN815))</f>
        <v>#N/A</v>
      </c>
      <c r="M815" s="7">
        <f>IF(Y815&gt;0,RANK(Y815,(W815:Y815,Z815:AN815)),0)</f>
        <v>2</v>
      </c>
      <c r="N815" s="7"/>
      <c r="O815" s="1">
        <f t="shared" si="798"/>
        <v>4439</v>
      </c>
      <c r="P815" s="2">
        <f t="shared" si="783"/>
        <v>9.1118090194387991E-2</v>
      </c>
      <c r="Q815" s="2"/>
      <c r="R815" s="2">
        <f t="shared" si="784"/>
        <v>0.54147422870866435</v>
      </c>
      <c r="S815" s="2">
        <f t="shared" si="785"/>
        <v>0</v>
      </c>
      <c r="T815" s="2">
        <f t="shared" si="786"/>
        <v>0.45035613851427631</v>
      </c>
      <c r="U815" s="2">
        <f t="shared" si="787"/>
        <v>0</v>
      </c>
      <c r="V815" s="2">
        <f t="shared" si="788"/>
        <v>0</v>
      </c>
      <c r="W815" s="1">
        <v>26379</v>
      </c>
      <c r="Y815" s="1">
        <v>21940</v>
      </c>
      <c r="AC815" s="1">
        <v>96</v>
      </c>
      <c r="AD815" s="1">
        <v>101</v>
      </c>
      <c r="AG815" s="222"/>
      <c r="AH815" s="222">
        <v>56</v>
      </c>
      <c r="AI815" s="1"/>
      <c r="AJ815" s="222">
        <v>145</v>
      </c>
      <c r="AK815" s="222"/>
      <c r="AY815" t="str">
        <f t="shared" si="799"/>
        <v>San Bernardino CD35</v>
      </c>
      <c r="BA815">
        <v>35</v>
      </c>
      <c r="BC815" s="98">
        <v>6</v>
      </c>
      <c r="BD815" s="100"/>
      <c r="BE815">
        <f>(VLOOKUP(A815,County!$AR$165:$AX$222,7,0))*1</f>
        <v>6071</v>
      </c>
      <c r="BF815">
        <f t="shared" si="790"/>
        <v>607135</v>
      </c>
      <c r="BH815" t="s">
        <v>3303</v>
      </c>
      <c r="BQ815">
        <v>74</v>
      </c>
    </row>
    <row r="816" spans="1:69">
      <c r="A816" s="9" t="s">
        <v>1641</v>
      </c>
      <c r="B816" t="s">
        <v>206</v>
      </c>
      <c r="C816" s="1">
        <f t="shared" si="781"/>
        <v>7419</v>
      </c>
      <c r="D816" s="1"/>
      <c r="E816" s="1"/>
      <c r="F816" s="1"/>
      <c r="G816" s="1"/>
      <c r="H816" s="1"/>
      <c r="I816" s="1"/>
      <c r="J816" s="1"/>
      <c r="K816" s="7">
        <f>RANK(W816,(W816:Y816,Z816:AN816))</f>
        <v>1</v>
      </c>
      <c r="L816" s="7" t="e">
        <f>RANK(X816,(W816:Y816,Z816:AN816))</f>
        <v>#N/A</v>
      </c>
      <c r="M816" s="7">
        <f>IF(Y816&gt;0,RANK(Y816,(W816:Y816,Z816:AN816)),0)</f>
        <v>2</v>
      </c>
      <c r="N816" s="7"/>
      <c r="O816" s="1">
        <f t="shared" si="798"/>
        <v>1154</v>
      </c>
      <c r="P816" s="2">
        <f t="shared" si="783"/>
        <v>0.15554656961854699</v>
      </c>
      <c r="Q816" s="2"/>
      <c r="R816" s="2">
        <f t="shared" si="784"/>
        <v>0.57339264051758998</v>
      </c>
      <c r="S816" s="2">
        <f t="shared" si="785"/>
        <v>0</v>
      </c>
      <c r="T816" s="2">
        <f t="shared" si="786"/>
        <v>0.41784607089904302</v>
      </c>
      <c r="U816" s="2">
        <f t="shared" si="787"/>
        <v>0</v>
      </c>
      <c r="V816" s="2">
        <f t="shared" si="788"/>
        <v>0</v>
      </c>
      <c r="W816" s="1">
        <v>4254</v>
      </c>
      <c r="Y816" s="1">
        <v>3100</v>
      </c>
      <c r="AC816" s="1">
        <v>25</v>
      </c>
      <c r="AD816" s="1">
        <v>20</v>
      </c>
      <c r="AG816" s="222"/>
      <c r="AH816" s="222">
        <v>6</v>
      </c>
      <c r="AI816" s="1"/>
      <c r="AJ816" s="222">
        <v>14</v>
      </c>
      <c r="AK816" s="222"/>
      <c r="AY816" t="str">
        <f t="shared" si="799"/>
        <v>San Bernardino CD39</v>
      </c>
      <c r="BA816">
        <v>39</v>
      </c>
      <c r="BC816" s="98">
        <v>6</v>
      </c>
      <c r="BD816" s="100"/>
      <c r="BE816">
        <f>(VLOOKUP(A816,County!$AR$165:$AX$222,7,0))*1</f>
        <v>6071</v>
      </c>
      <c r="BF816">
        <f t="shared" si="790"/>
        <v>607139</v>
      </c>
      <c r="BH816" t="s">
        <v>3303</v>
      </c>
      <c r="BQ816">
        <v>10</v>
      </c>
    </row>
    <row r="817" spans="1:69">
      <c r="A817" s="9" t="s">
        <v>1969</v>
      </c>
      <c r="B817" t="s">
        <v>206</v>
      </c>
      <c r="C817" s="1">
        <f t="shared" si="781"/>
        <v>71766</v>
      </c>
      <c r="D817" s="1"/>
      <c r="E817" s="1"/>
      <c r="F817" s="1"/>
      <c r="G817" s="1"/>
      <c r="H817" s="1"/>
      <c r="I817" s="1"/>
      <c r="J817" s="1"/>
      <c r="K817" s="7">
        <f>RANK(W817,(W817:Y817,Z817:AN817))</f>
        <v>1</v>
      </c>
      <c r="L817" s="7" t="e">
        <f>RANK(X817,(W817:Y817,Z817:AN817))</f>
        <v>#N/A</v>
      </c>
      <c r="M817" s="7">
        <f>IF(Y817&gt;0,RANK(Y817,(W817:Y817,Z817:AN817)),0)</f>
        <v>2</v>
      </c>
      <c r="N817" s="7"/>
      <c r="O817" s="1">
        <f t="shared" si="798"/>
        <v>3426</v>
      </c>
      <c r="P817" s="2">
        <f t="shared" si="783"/>
        <v>4.7738483404397625E-2</v>
      </c>
      <c r="Q817" s="2"/>
      <c r="R817" s="2">
        <f t="shared" si="784"/>
        <v>0.52168157623387124</v>
      </c>
      <c r="S817" s="2">
        <f t="shared" si="785"/>
        <v>0</v>
      </c>
      <c r="T817" s="2">
        <f t="shared" si="786"/>
        <v>0.47394309282947356</v>
      </c>
      <c r="U817" s="2">
        <f t="shared" si="787"/>
        <v>0</v>
      </c>
      <c r="V817" s="2">
        <f t="shared" si="788"/>
        <v>0</v>
      </c>
      <c r="W817" s="1">
        <v>37439</v>
      </c>
      <c r="Y817" s="1">
        <v>34013</v>
      </c>
      <c r="AC817" s="1">
        <v>124</v>
      </c>
      <c r="AD817" s="1">
        <v>79</v>
      </c>
      <c r="AG817" s="222"/>
      <c r="AH817" s="222">
        <v>42</v>
      </c>
      <c r="AI817" s="1"/>
      <c r="AJ817" s="222">
        <v>69</v>
      </c>
      <c r="AK817" s="222"/>
      <c r="AY817" t="str">
        <f t="shared" si="799"/>
        <v>San Diego CD49</v>
      </c>
      <c r="BA817">
        <v>49</v>
      </c>
      <c r="BC817" s="98">
        <v>6</v>
      </c>
      <c r="BD817" s="100"/>
      <c r="BE817">
        <f>(VLOOKUP(A817,County!$AR$165:$AX$222,7,0))*1</f>
        <v>6073</v>
      </c>
      <c r="BF817">
        <f t="shared" si="790"/>
        <v>607349</v>
      </c>
      <c r="BH817" t="s">
        <v>3303</v>
      </c>
      <c r="BQ817">
        <v>53</v>
      </c>
    </row>
    <row r="818" spans="1:69">
      <c r="A818" s="9" t="s">
        <v>1969</v>
      </c>
      <c r="B818" t="s">
        <v>206</v>
      </c>
      <c r="C818" s="1">
        <f t="shared" si="781"/>
        <v>59648</v>
      </c>
      <c r="D818" s="1"/>
      <c r="E818" s="1"/>
      <c r="F818" s="1"/>
      <c r="G818" s="1"/>
      <c r="H818" s="1"/>
      <c r="I818" s="1"/>
      <c r="J818" s="1"/>
      <c r="K818" s="7">
        <f>RANK(W818,(W818:Y818,Z818:AN818))</f>
        <v>2</v>
      </c>
      <c r="L818" s="7" t="e">
        <f>RANK(X818,(W818:Y818,Z818:AN818))</f>
        <v>#N/A</v>
      </c>
      <c r="M818" s="7">
        <f>IF(Y818&gt;0,RANK(Y818,(W818:Y818,Z818:AN818)),0)</f>
        <v>1</v>
      </c>
      <c r="N818" s="7"/>
      <c r="O818" s="1">
        <f t="shared" si="798"/>
        <v>778</v>
      </c>
      <c r="P818" s="2">
        <f t="shared" si="783"/>
        <v>1.304318669527897E-2</v>
      </c>
      <c r="Q818" s="2"/>
      <c r="R818" s="2">
        <f t="shared" si="784"/>
        <v>0.48836507510729615</v>
      </c>
      <c r="S818" s="2">
        <f t="shared" si="785"/>
        <v>0</v>
      </c>
      <c r="T818" s="2">
        <f t="shared" si="786"/>
        <v>0.50140826180257514</v>
      </c>
      <c r="U818" s="2">
        <f t="shared" si="787"/>
        <v>0</v>
      </c>
      <c r="V818" s="2">
        <f t="shared" si="788"/>
        <v>0</v>
      </c>
      <c r="W818" s="1">
        <v>29130</v>
      </c>
      <c r="Y818" s="1">
        <v>29908</v>
      </c>
      <c r="AC818" s="1">
        <v>217</v>
      </c>
      <c r="AD818" s="1">
        <v>122</v>
      </c>
      <c r="AG818" s="222"/>
      <c r="AH818" s="222">
        <v>94</v>
      </c>
      <c r="AI818" s="1"/>
      <c r="AJ818" s="222">
        <v>177</v>
      </c>
      <c r="AK818" s="222"/>
      <c r="AY818" t="str">
        <f t="shared" si="799"/>
        <v>San Diego CD50</v>
      </c>
      <c r="BA818">
        <v>50</v>
      </c>
      <c r="BC818" s="98">
        <v>6</v>
      </c>
      <c r="BD818" s="100"/>
      <c r="BE818">
        <f>(VLOOKUP(A818,County!$AR$165:$AX$222,7,0))*1</f>
        <v>6073</v>
      </c>
      <c r="BF818">
        <f t="shared" si="790"/>
        <v>607350</v>
      </c>
      <c r="BH818" t="s">
        <v>3303</v>
      </c>
      <c r="BQ818">
        <v>93</v>
      </c>
    </row>
    <row r="819" spans="1:69">
      <c r="A819" s="9" t="s">
        <v>1969</v>
      </c>
      <c r="B819" t="s">
        <v>206</v>
      </c>
      <c r="C819" s="1">
        <f t="shared" si="781"/>
        <v>61311</v>
      </c>
      <c r="D819" s="1"/>
      <c r="E819" s="1"/>
      <c r="F819" s="1"/>
      <c r="G819" s="1"/>
      <c r="H819" s="1"/>
      <c r="I819" s="1"/>
      <c r="J819" s="1"/>
      <c r="K819" s="7">
        <f>RANK(W819,(W819:Y819,Z819:AN819))</f>
        <v>1</v>
      </c>
      <c r="L819" s="7" t="e">
        <f>RANK(X819,(W819:Y819,Z819:AN819))</f>
        <v>#N/A</v>
      </c>
      <c r="M819" s="7">
        <f>IF(Y819&gt;0,RANK(Y819,(W819:Y819,Z819:AN819)),0)</f>
        <v>2</v>
      </c>
      <c r="N819" s="7"/>
      <c r="O819" s="1">
        <f t="shared" si="798"/>
        <v>2192</v>
      </c>
      <c r="P819" s="2">
        <f t="shared" si="783"/>
        <v>3.5752148880298804E-2</v>
      </c>
      <c r="Q819" s="2"/>
      <c r="R819" s="2">
        <f t="shared" si="784"/>
        <v>0.51408393273637687</v>
      </c>
      <c r="S819" s="2">
        <f t="shared" si="785"/>
        <v>0</v>
      </c>
      <c r="T819" s="2">
        <f t="shared" si="786"/>
        <v>0.47833178385607805</v>
      </c>
      <c r="U819" s="2">
        <f t="shared" si="787"/>
        <v>0</v>
      </c>
      <c r="V819" s="2">
        <f t="shared" si="788"/>
        <v>0</v>
      </c>
      <c r="W819" s="1">
        <v>31519</v>
      </c>
      <c r="Y819" s="1">
        <v>29327</v>
      </c>
      <c r="AC819" s="1">
        <v>98</v>
      </c>
      <c r="AD819" s="1">
        <v>102</v>
      </c>
      <c r="AG819" s="222"/>
      <c r="AH819" s="222">
        <v>52</v>
      </c>
      <c r="AI819" s="1"/>
      <c r="AJ819" s="222">
        <v>213</v>
      </c>
      <c r="AK819" s="222"/>
      <c r="AY819" t="str">
        <f t="shared" si="799"/>
        <v>San Diego CD51</v>
      </c>
      <c r="BA819">
        <v>51</v>
      </c>
      <c r="BC819" s="98">
        <v>6</v>
      </c>
      <c r="BD819" s="100"/>
      <c r="BE819">
        <f>(VLOOKUP(A819,County!$AR$165:$AX$222,7,0))*1</f>
        <v>6073</v>
      </c>
      <c r="BF819">
        <f t="shared" si="790"/>
        <v>607351</v>
      </c>
      <c r="BH819" t="s">
        <v>3303</v>
      </c>
      <c r="BQ819">
        <v>100</v>
      </c>
    </row>
    <row r="820" spans="1:69">
      <c r="A820" s="9" t="s">
        <v>1969</v>
      </c>
      <c r="B820" t="s">
        <v>206</v>
      </c>
      <c r="C820" s="1">
        <f t="shared" si="781"/>
        <v>107641</v>
      </c>
      <c r="D820" s="1"/>
      <c r="E820" s="1"/>
      <c r="F820" s="1"/>
      <c r="G820" s="1"/>
      <c r="H820" s="1"/>
      <c r="I820" s="1"/>
      <c r="J820" s="1"/>
      <c r="K820" s="7">
        <f>RANK(W820,(W820:Y820,Z820:AN820))</f>
        <v>1</v>
      </c>
      <c r="L820" s="7" t="e">
        <f>RANK(X820,(W820:Y820,Z820:AN820))</f>
        <v>#N/A</v>
      </c>
      <c r="M820" s="7">
        <f>IF(Y820&gt;0,RANK(Y820,(W820:Y820,Z820:AN820)),0)</f>
        <v>2</v>
      </c>
      <c r="N820" s="7"/>
      <c r="O820" s="1">
        <f t="shared" ref="O820:O847" si="800">MAX(W820:AD820)-LARGE(W820:AD820,2)</f>
        <v>7798</v>
      </c>
      <c r="P820" s="2">
        <f t="shared" si="783"/>
        <v>7.2444514636616164E-2</v>
      </c>
      <c r="Q820" s="2"/>
      <c r="R820" s="2">
        <f t="shared" si="784"/>
        <v>0.53402513911985205</v>
      </c>
      <c r="S820" s="2">
        <f t="shared" si="785"/>
        <v>0</v>
      </c>
      <c r="T820" s="2">
        <f t="shared" si="786"/>
        <v>0.46158062448323595</v>
      </c>
      <c r="U820" s="2">
        <f t="shared" si="787"/>
        <v>0</v>
      </c>
      <c r="V820" s="2">
        <f t="shared" si="788"/>
        <v>0</v>
      </c>
      <c r="W820" s="1">
        <v>57483</v>
      </c>
      <c r="Y820" s="1">
        <v>49685</v>
      </c>
      <c r="AC820" s="1">
        <v>137</v>
      </c>
      <c r="AD820" s="1">
        <v>119</v>
      </c>
      <c r="AG820" s="222"/>
      <c r="AH820" s="222">
        <v>76</v>
      </c>
      <c r="AI820" s="1"/>
      <c r="AJ820" s="222">
        <v>141</v>
      </c>
      <c r="AK820" s="222"/>
      <c r="AY820" t="str">
        <f t="shared" ref="AY820:AY847" si="801">A820&amp;" "&amp;"CD"&amp;BA820</f>
        <v>San Diego CD52</v>
      </c>
      <c r="BA820">
        <v>52</v>
      </c>
      <c r="BC820" s="98">
        <v>6</v>
      </c>
      <c r="BD820" s="100"/>
      <c r="BE820">
        <f>(VLOOKUP(A820,County!$AR$165:$AX$222,7,0))*1</f>
        <v>6073</v>
      </c>
      <c r="BF820">
        <f t="shared" si="790"/>
        <v>607352</v>
      </c>
      <c r="BH820" t="s">
        <v>3303</v>
      </c>
      <c r="BQ820">
        <v>96</v>
      </c>
    </row>
    <row r="821" spans="1:69">
      <c r="A821" s="9" t="s">
        <v>1969</v>
      </c>
      <c r="B821" t="s">
        <v>206</v>
      </c>
      <c r="C821" s="1">
        <f t="shared" si="781"/>
        <v>117475</v>
      </c>
      <c r="D821" s="1"/>
      <c r="E821" s="1"/>
      <c r="F821" s="1"/>
      <c r="G821" s="1"/>
      <c r="H821" s="1"/>
      <c r="I821" s="1"/>
      <c r="J821" s="1"/>
      <c r="K821" s="7">
        <f>RANK(W821,(W821:Y821,Z821:AN821))</f>
        <v>1</v>
      </c>
      <c r="L821" s="7" t="e">
        <f>RANK(X821,(W821:Y821,Z821:AN821))</f>
        <v>#N/A</v>
      </c>
      <c r="M821" s="7">
        <f>IF(Y821&gt;0,RANK(Y821,(W821:Y821,Z821:AN821)),0)</f>
        <v>2</v>
      </c>
      <c r="N821" s="7"/>
      <c r="O821" s="1">
        <f t="shared" si="800"/>
        <v>3301</v>
      </c>
      <c r="P821" s="2">
        <f t="shared" si="783"/>
        <v>2.8099595658650778E-2</v>
      </c>
      <c r="Q821" s="2"/>
      <c r="R821" s="2">
        <f t="shared" si="784"/>
        <v>0.51146201319429663</v>
      </c>
      <c r="S821" s="2">
        <f t="shared" si="785"/>
        <v>0</v>
      </c>
      <c r="T821" s="2">
        <f t="shared" si="786"/>
        <v>0.48336241753564591</v>
      </c>
      <c r="U821" s="2">
        <f t="shared" si="787"/>
        <v>0</v>
      </c>
      <c r="V821" s="2">
        <f t="shared" si="788"/>
        <v>0</v>
      </c>
      <c r="W821" s="1">
        <v>60084</v>
      </c>
      <c r="Y821" s="1">
        <v>56783</v>
      </c>
      <c r="AC821" s="1">
        <v>151</v>
      </c>
      <c r="AD821" s="1">
        <v>139</v>
      </c>
      <c r="AG821" s="222"/>
      <c r="AH821" s="222">
        <v>108</v>
      </c>
      <c r="AI821" s="1"/>
      <c r="AJ821" s="222">
        <v>210</v>
      </c>
      <c r="AK821" s="222"/>
      <c r="AY821" t="str">
        <f t="shared" si="801"/>
        <v>San Diego CD53</v>
      </c>
      <c r="BA821">
        <v>53</v>
      </c>
      <c r="BC821" s="98">
        <v>6</v>
      </c>
      <c r="BD821" s="100"/>
      <c r="BE821">
        <f>(VLOOKUP(A821,County!$AR$165:$AX$222,7,0))*1</f>
        <v>6073</v>
      </c>
      <c r="BF821">
        <f t="shared" si="790"/>
        <v>607353</v>
      </c>
      <c r="BH821" t="s">
        <v>3303</v>
      </c>
      <c r="BQ821">
        <v>95</v>
      </c>
    </row>
    <row r="822" spans="1:69">
      <c r="A822" s="9" t="s">
        <v>2212</v>
      </c>
      <c r="B822" t="s">
        <v>206</v>
      </c>
      <c r="C822" s="1">
        <f t="shared" si="781"/>
        <v>194277</v>
      </c>
      <c r="D822" s="1"/>
      <c r="E822" s="1"/>
      <c r="F822" s="1"/>
      <c r="G822" s="1"/>
      <c r="H822" s="1"/>
      <c r="I822" s="1"/>
      <c r="J822" s="1"/>
      <c r="K822" s="7">
        <f>RANK(W822,(W822:Y822,Z822:AN822))</f>
        <v>1</v>
      </c>
      <c r="L822" s="7" t="e">
        <f>RANK(X822,(W822:Y822,Z822:AN822))</f>
        <v>#N/A</v>
      </c>
      <c r="M822" s="7">
        <f>IF(Y822&gt;0,RANK(Y822,(W822:Y822,Z822:AN822)),0)</f>
        <v>2</v>
      </c>
      <c r="N822" s="7"/>
      <c r="O822" s="1">
        <f t="shared" si="800"/>
        <v>14850</v>
      </c>
      <c r="P822" s="2">
        <f t="shared" si="783"/>
        <v>7.6437251964977845E-2</v>
      </c>
      <c r="Q822" s="2"/>
      <c r="R822" s="2">
        <f t="shared" si="784"/>
        <v>0.53658436150444988</v>
      </c>
      <c r="S822" s="2">
        <f t="shared" si="785"/>
        <v>0</v>
      </c>
      <c r="T822" s="2">
        <f t="shared" si="786"/>
        <v>0.46014710953947197</v>
      </c>
      <c r="U822" s="2">
        <f t="shared" si="787"/>
        <v>0</v>
      </c>
      <c r="V822" s="2">
        <f t="shared" si="788"/>
        <v>0</v>
      </c>
      <c r="W822" s="1">
        <v>104246</v>
      </c>
      <c r="Y822" s="1">
        <v>89396</v>
      </c>
      <c r="AC822" s="1">
        <v>240</v>
      </c>
      <c r="AD822" s="1">
        <v>185</v>
      </c>
      <c r="AG822" s="222"/>
      <c r="AH822" s="222">
        <v>55</v>
      </c>
      <c r="AI822" s="1"/>
      <c r="AJ822" s="222">
        <v>155</v>
      </c>
      <c r="AK822" s="222"/>
      <c r="AY822" t="str">
        <f t="shared" si="801"/>
        <v>San Francisco CD12</v>
      </c>
      <c r="BA822">
        <v>12</v>
      </c>
      <c r="BC822" s="98">
        <v>6</v>
      </c>
      <c r="BD822" s="100"/>
      <c r="BE822">
        <f>(VLOOKUP(A822,County!$AR$165:$AX$222,7,0))*1</f>
        <v>6075</v>
      </c>
      <c r="BF822">
        <f t="shared" si="790"/>
        <v>607512</v>
      </c>
      <c r="BH822" t="s">
        <v>3303</v>
      </c>
      <c r="BQ822">
        <v>171</v>
      </c>
    </row>
    <row r="823" spans="1:69">
      <c r="A823" s="9" t="s">
        <v>2212</v>
      </c>
      <c r="B823" t="s">
        <v>206</v>
      </c>
      <c r="C823" s="1">
        <f t="shared" si="781"/>
        <v>0</v>
      </c>
      <c r="D823" s="1"/>
      <c r="E823" s="1"/>
      <c r="F823" s="1"/>
      <c r="G823" s="1"/>
      <c r="H823" s="1"/>
      <c r="I823" s="1"/>
      <c r="J823" s="1"/>
      <c r="K823" s="7">
        <f>RANK(W823,(W823:Y823,Z823:AN823))</f>
        <v>1</v>
      </c>
      <c r="L823" s="7">
        <f>RANK(X823,(W823:Y823,Z823:AN823))</f>
        <v>1</v>
      </c>
      <c r="M823" s="7">
        <f>IF(Y823&gt;0,RANK(Y823,(W823:Y823,Z823:AN823)),0)</f>
        <v>0</v>
      </c>
      <c r="N823" s="7"/>
      <c r="O823" s="1">
        <f t="shared" si="800"/>
        <v>0</v>
      </c>
      <c r="P823" s="2" t="e">
        <f t="shared" si="783"/>
        <v>#DIV/0!</v>
      </c>
      <c r="Q823" s="2"/>
      <c r="R823" s="2" t="str">
        <f t="shared" si="784"/>
        <v>-</v>
      </c>
      <c r="S823" s="2" t="str">
        <f t="shared" si="785"/>
        <v>-</v>
      </c>
      <c r="T823" s="2" t="str">
        <f t="shared" si="786"/>
        <v>-</v>
      </c>
      <c r="U823" s="2" t="str">
        <f t="shared" si="787"/>
        <v>-</v>
      </c>
      <c r="V823" s="2" t="str">
        <f t="shared" si="788"/>
        <v>-</v>
      </c>
      <c r="W823" s="1">
        <v>0</v>
      </c>
      <c r="Y823" s="1">
        <v>0</v>
      </c>
      <c r="AC823" s="1">
        <v>0</v>
      </c>
      <c r="AD823" s="1">
        <v>0</v>
      </c>
      <c r="AG823" s="222"/>
      <c r="AH823" s="222">
        <v>0</v>
      </c>
      <c r="AI823" s="1"/>
      <c r="AJ823" s="222">
        <v>0</v>
      </c>
      <c r="AK823" s="222"/>
      <c r="AY823" t="str">
        <f t="shared" si="801"/>
        <v>San Francisco CD13</v>
      </c>
      <c r="BA823">
        <v>13</v>
      </c>
      <c r="BC823" s="98">
        <v>6</v>
      </c>
      <c r="BD823" s="100"/>
      <c r="BE823">
        <f>(VLOOKUP(A823,County!$AR$165:$AX$222,7,0))*1</f>
        <v>6075</v>
      </c>
      <c r="BF823">
        <f t="shared" si="790"/>
        <v>607513</v>
      </c>
      <c r="BH823" t="s">
        <v>3303</v>
      </c>
      <c r="BQ823">
        <v>0</v>
      </c>
    </row>
    <row r="824" spans="1:69">
      <c r="A824" s="9" t="s">
        <v>2212</v>
      </c>
      <c r="B824" t="s">
        <v>206</v>
      </c>
      <c r="C824" s="1">
        <f t="shared" si="781"/>
        <v>22434</v>
      </c>
      <c r="D824" s="1"/>
      <c r="E824" s="1"/>
      <c r="F824" s="1"/>
      <c r="G824" s="1"/>
      <c r="H824" s="1"/>
      <c r="I824" s="1"/>
      <c r="J824" s="1"/>
      <c r="K824" s="7">
        <f>RANK(W824,(W824:Y824,Z824:AN824))</f>
        <v>1</v>
      </c>
      <c r="L824" s="7" t="e">
        <f>RANK(X824,(W824:Y824,Z824:AN824))</f>
        <v>#N/A</v>
      </c>
      <c r="M824" s="7">
        <f>IF(Y824&gt;0,RANK(Y824,(W824:Y824,Z824:AN824)),0)</f>
        <v>2</v>
      </c>
      <c r="N824" s="7"/>
      <c r="O824" s="1">
        <f t="shared" si="800"/>
        <v>1915</v>
      </c>
      <c r="P824" s="2">
        <f t="shared" si="783"/>
        <v>8.5361504858696619E-2</v>
      </c>
      <c r="Q824" s="2"/>
      <c r="R824" s="2">
        <f t="shared" si="784"/>
        <v>0.53993937773023093</v>
      </c>
      <c r="S824" s="2">
        <f t="shared" si="785"/>
        <v>0</v>
      </c>
      <c r="T824" s="2">
        <f t="shared" si="786"/>
        <v>0.45457787287153428</v>
      </c>
      <c r="U824" s="2">
        <f t="shared" si="787"/>
        <v>0</v>
      </c>
      <c r="V824" s="2">
        <f t="shared" si="788"/>
        <v>0</v>
      </c>
      <c r="W824" s="1">
        <v>12113</v>
      </c>
      <c r="Y824" s="1">
        <v>10198</v>
      </c>
      <c r="AC824" s="1">
        <v>38</v>
      </c>
      <c r="AD824" s="1">
        <v>34</v>
      </c>
      <c r="AG824" s="222"/>
      <c r="AH824" s="222">
        <v>12</v>
      </c>
      <c r="AI824" s="1"/>
      <c r="AJ824" s="222">
        <v>39</v>
      </c>
      <c r="AK824" s="222"/>
      <c r="AY824" t="str">
        <f t="shared" si="801"/>
        <v>San Francisco CD14</v>
      </c>
      <c r="BA824">
        <v>14</v>
      </c>
      <c r="BC824" s="98">
        <v>6</v>
      </c>
      <c r="BD824" s="100"/>
      <c r="BE824">
        <f>(VLOOKUP(A824,County!$AR$165:$AX$222,7,0))*1</f>
        <v>6075</v>
      </c>
      <c r="BF824">
        <f t="shared" si="790"/>
        <v>607514</v>
      </c>
      <c r="BH824" t="s">
        <v>3303</v>
      </c>
      <c r="BQ824">
        <v>29</v>
      </c>
    </row>
    <row r="825" spans="1:69">
      <c r="A825" s="9" t="s">
        <v>2213</v>
      </c>
      <c r="B825" t="s">
        <v>206</v>
      </c>
      <c r="C825" s="1">
        <f t="shared" si="781"/>
        <v>48991</v>
      </c>
      <c r="D825" s="1"/>
      <c r="E825" s="1"/>
      <c r="F825" s="1"/>
      <c r="G825" s="1"/>
      <c r="H825" s="1"/>
      <c r="I825" s="1"/>
      <c r="J825" s="1"/>
      <c r="K825" s="7">
        <f>RANK(W825,(W825:Y825,Z825:AN825))</f>
        <v>1</v>
      </c>
      <c r="L825" s="7" t="e">
        <f>RANK(X825,(W825:Y825,Z825:AN825))</f>
        <v>#N/A</v>
      </c>
      <c r="M825" s="7">
        <f>IF(Y825&gt;0,RANK(Y825,(W825:Y825,Z825:AN825)),0)</f>
        <v>2</v>
      </c>
      <c r="N825" s="7"/>
      <c r="O825" s="1">
        <f t="shared" si="800"/>
        <v>7506</v>
      </c>
      <c r="P825" s="2">
        <f t="shared" si="783"/>
        <v>0.15321181441489254</v>
      </c>
      <c r="Q825" s="2"/>
      <c r="R825" s="2">
        <f t="shared" si="784"/>
        <v>0.57098242534343047</v>
      </c>
      <c r="S825" s="2">
        <f t="shared" si="785"/>
        <v>0</v>
      </c>
      <c r="T825" s="2">
        <f t="shared" si="786"/>
        <v>0.4177706109285379</v>
      </c>
      <c r="U825" s="2">
        <f t="shared" si="787"/>
        <v>0</v>
      </c>
      <c r="V825" s="2">
        <f t="shared" si="788"/>
        <v>0</v>
      </c>
      <c r="W825" s="1">
        <v>27973</v>
      </c>
      <c r="Y825" s="1">
        <v>20467</v>
      </c>
      <c r="AC825" s="1">
        <v>169</v>
      </c>
      <c r="AD825" s="1">
        <v>164</v>
      </c>
      <c r="AG825" s="222"/>
      <c r="AH825" s="222">
        <v>107</v>
      </c>
      <c r="AI825" s="1"/>
      <c r="AJ825" s="222">
        <v>111</v>
      </c>
      <c r="AK825" s="222"/>
      <c r="AY825" t="str">
        <f t="shared" si="801"/>
        <v>San Joaquin CD9</v>
      </c>
      <c r="BA825">
        <v>9</v>
      </c>
      <c r="BC825" s="98">
        <v>6</v>
      </c>
      <c r="BD825" s="100"/>
      <c r="BE825">
        <f>(VLOOKUP(A825,County!$AR$165:$AX$222,7,0))*1</f>
        <v>6077</v>
      </c>
      <c r="BF825">
        <f t="shared" si="790"/>
        <v>607709</v>
      </c>
      <c r="BH825" t="s">
        <v>3303</v>
      </c>
      <c r="BQ825">
        <v>84</v>
      </c>
    </row>
    <row r="826" spans="1:69">
      <c r="A826" s="9" t="s">
        <v>2213</v>
      </c>
      <c r="B826" t="s">
        <v>206</v>
      </c>
      <c r="C826" s="1">
        <f t="shared" si="781"/>
        <v>18510</v>
      </c>
      <c r="D826" s="1"/>
      <c r="E826" s="1"/>
      <c r="F826" s="1"/>
      <c r="G826" s="1"/>
      <c r="H826" s="1"/>
      <c r="I826" s="1"/>
      <c r="J826" s="1"/>
      <c r="K826" s="7">
        <f>RANK(W826,(W826:Y826,Z826:AN826))</f>
        <v>1</v>
      </c>
      <c r="L826" s="7" t="e">
        <f>RANK(X826,(W826:Y826,Z826:AN826))</f>
        <v>#N/A</v>
      </c>
      <c r="M826" s="7">
        <f>IF(Y826&gt;0,RANK(Y826,(W826:Y826,Z826:AN826)),0)</f>
        <v>2</v>
      </c>
      <c r="N826" s="7"/>
      <c r="O826" s="1">
        <f t="shared" si="800"/>
        <v>2183</v>
      </c>
      <c r="P826" s="2">
        <f t="shared" si="783"/>
        <v>0.11793625067531065</v>
      </c>
      <c r="Q826" s="2"/>
      <c r="R826" s="2">
        <f t="shared" si="784"/>
        <v>0.55316045380875201</v>
      </c>
      <c r="S826" s="2">
        <f t="shared" si="785"/>
        <v>0</v>
      </c>
      <c r="T826" s="2">
        <f t="shared" si="786"/>
        <v>0.4352242031334414</v>
      </c>
      <c r="U826" s="2">
        <f t="shared" si="787"/>
        <v>0</v>
      </c>
      <c r="V826" s="2">
        <f t="shared" si="788"/>
        <v>0</v>
      </c>
      <c r="W826" s="1">
        <v>10239</v>
      </c>
      <c r="Y826" s="1">
        <v>8056</v>
      </c>
      <c r="AC826" s="1">
        <v>91</v>
      </c>
      <c r="AD826" s="1">
        <v>59</v>
      </c>
      <c r="AG826" s="222"/>
      <c r="AH826" s="222">
        <v>35</v>
      </c>
      <c r="AI826" s="1"/>
      <c r="AJ826" s="222">
        <v>30</v>
      </c>
      <c r="AK826" s="222"/>
      <c r="AY826" t="str">
        <f t="shared" si="801"/>
        <v>San Joaquin CD10</v>
      </c>
      <c r="BA826">
        <v>10</v>
      </c>
      <c r="BC826" s="98">
        <v>6</v>
      </c>
      <c r="BD826" s="100"/>
      <c r="BE826">
        <f>(VLOOKUP(A826,County!$AR$165:$AX$222,7,0))*1</f>
        <v>6077</v>
      </c>
      <c r="BF826">
        <f t="shared" si="790"/>
        <v>607710</v>
      </c>
      <c r="BH826" t="s">
        <v>3303</v>
      </c>
      <c r="BQ826">
        <v>29</v>
      </c>
    </row>
    <row r="827" spans="1:69">
      <c r="A827" s="9" t="s">
        <v>1686</v>
      </c>
      <c r="B827" t="s">
        <v>206</v>
      </c>
      <c r="C827" s="1">
        <f t="shared" si="781"/>
        <v>109676</v>
      </c>
      <c r="D827" s="1"/>
      <c r="E827" s="1"/>
      <c r="F827" s="1"/>
      <c r="G827" s="1"/>
      <c r="H827" s="1"/>
      <c r="I827" s="1"/>
      <c r="J827" s="1"/>
      <c r="K827" s="7">
        <f>RANK(W827,(W827:Y827,Z827:AN827))</f>
        <v>1</v>
      </c>
      <c r="L827" s="7" t="e">
        <f>RANK(X827,(W827:Y827,Z827:AN827))</f>
        <v>#N/A</v>
      </c>
      <c r="M827" s="7">
        <f>IF(Y827&gt;0,RANK(Y827,(W827:Y827,Z827:AN827)),0)</f>
        <v>2</v>
      </c>
      <c r="N827" s="7"/>
      <c r="O827" s="1">
        <f t="shared" si="800"/>
        <v>17792</v>
      </c>
      <c r="P827" s="2">
        <f t="shared" si="783"/>
        <v>0.1622232758306284</v>
      </c>
      <c r="Q827" s="2"/>
      <c r="R827" s="2">
        <f t="shared" si="784"/>
        <v>0.57890513877238414</v>
      </c>
      <c r="S827" s="2">
        <f t="shared" si="785"/>
        <v>0</v>
      </c>
      <c r="T827" s="2">
        <f t="shared" si="786"/>
        <v>0.41668186294175574</v>
      </c>
      <c r="U827" s="2">
        <f t="shared" si="787"/>
        <v>0</v>
      </c>
      <c r="V827" s="2">
        <f t="shared" si="788"/>
        <v>0</v>
      </c>
      <c r="W827" s="1">
        <v>63492</v>
      </c>
      <c r="Y827" s="1">
        <v>45700</v>
      </c>
      <c r="AC827" s="1">
        <v>142</v>
      </c>
      <c r="AD827" s="1">
        <v>136</v>
      </c>
      <c r="AG827" s="222"/>
      <c r="AH827" s="222">
        <v>114</v>
      </c>
      <c r="AI827" s="1"/>
      <c r="AJ827" s="222">
        <v>92</v>
      </c>
      <c r="AK827" s="222"/>
      <c r="AY827" t="str">
        <f t="shared" si="801"/>
        <v>San Mateo CD14</v>
      </c>
      <c r="BA827">
        <v>14</v>
      </c>
      <c r="BC827" s="98">
        <v>6</v>
      </c>
      <c r="BD827" s="100"/>
      <c r="BE827">
        <f>(VLOOKUP(A827,County!$AR$165:$AX$222,7,0))*1</f>
        <v>6081</v>
      </c>
      <c r="BF827">
        <f t="shared" si="790"/>
        <v>608114</v>
      </c>
      <c r="BH827" t="s">
        <v>3303</v>
      </c>
      <c r="BQ827">
        <v>122</v>
      </c>
    </row>
    <row r="828" spans="1:69">
      <c r="A828" s="9" t="s">
        <v>1686</v>
      </c>
      <c r="B828" t="s">
        <v>206</v>
      </c>
      <c r="C828" s="1">
        <f t="shared" si="781"/>
        <v>26011</v>
      </c>
      <c r="D828" s="1"/>
      <c r="E828" s="1"/>
      <c r="F828" s="1"/>
      <c r="G828" s="1"/>
      <c r="H828" s="1"/>
      <c r="I828" s="1"/>
      <c r="J828" s="1"/>
      <c r="K828" s="7">
        <f>RANK(W828,(W828:Y828,Z828:AN828))</f>
        <v>1</v>
      </c>
      <c r="L828" s="7" t="e">
        <f>RANK(X828,(W828:Y828,Z828:AN828))</f>
        <v>#N/A</v>
      </c>
      <c r="M828" s="7">
        <f>IF(Y828&gt;0,RANK(Y828,(W828:Y828,Z828:AN828)),0)</f>
        <v>2</v>
      </c>
      <c r="N828" s="7"/>
      <c r="O828" s="1">
        <f t="shared" si="800"/>
        <v>6597</v>
      </c>
      <c r="P828" s="2">
        <f t="shared" si="783"/>
        <v>0.25362346699473298</v>
      </c>
      <c r="Q828" s="2"/>
      <c r="R828" s="2">
        <f t="shared" si="784"/>
        <v>0.62527392257121983</v>
      </c>
      <c r="S828" s="2">
        <f t="shared" si="785"/>
        <v>0</v>
      </c>
      <c r="T828" s="2">
        <f t="shared" si="786"/>
        <v>0.37165045557648685</v>
      </c>
      <c r="U828" s="2">
        <f t="shared" si="787"/>
        <v>0</v>
      </c>
      <c r="V828" s="2">
        <f t="shared" si="788"/>
        <v>0</v>
      </c>
      <c r="W828" s="1">
        <v>16264</v>
      </c>
      <c r="Y828" s="1">
        <v>9667</v>
      </c>
      <c r="AC828" s="1">
        <v>19</v>
      </c>
      <c r="AD828" s="1">
        <v>29</v>
      </c>
      <c r="AG828" s="222"/>
      <c r="AH828" s="222">
        <v>14</v>
      </c>
      <c r="AI828" s="1"/>
      <c r="AJ828" s="222">
        <v>18</v>
      </c>
      <c r="AK828" s="222"/>
      <c r="AY828" t="str">
        <f t="shared" si="801"/>
        <v>San Mateo CD18</v>
      </c>
      <c r="BA828">
        <v>18</v>
      </c>
      <c r="BC828" s="98">
        <v>6</v>
      </c>
      <c r="BD828" s="100"/>
      <c r="BE828">
        <f>(VLOOKUP(A828,County!$AR$165:$AX$222,7,0))*1</f>
        <v>6081</v>
      </c>
      <c r="BF828">
        <f t="shared" si="790"/>
        <v>608118</v>
      </c>
      <c r="BH828" t="s">
        <v>3303</v>
      </c>
      <c r="BQ828">
        <v>19</v>
      </c>
    </row>
    <row r="829" spans="1:69">
      <c r="A829" s="9" t="s">
        <v>191</v>
      </c>
      <c r="B829" t="s">
        <v>206</v>
      </c>
      <c r="C829" s="1">
        <f t="shared" si="781"/>
        <v>71254</v>
      </c>
      <c r="D829" s="1"/>
      <c r="E829" s="1"/>
      <c r="F829" s="1"/>
      <c r="G829" s="1"/>
      <c r="H829" s="1"/>
      <c r="I829" s="1"/>
      <c r="J829" s="1"/>
      <c r="K829" s="7">
        <f>RANK(W829,(W829:Y829,Z829:AN829))</f>
        <v>1</v>
      </c>
      <c r="L829" s="7" t="e">
        <f>RANK(X829,(W829:Y829,Z829:AN829))</f>
        <v>#N/A</v>
      </c>
      <c r="M829" s="7">
        <f>IF(Y829&gt;0,RANK(Y829,(W829:Y829,Z829:AN829)),0)</f>
        <v>2</v>
      </c>
      <c r="N829" s="7"/>
      <c r="O829" s="1">
        <f t="shared" si="800"/>
        <v>9529</v>
      </c>
      <c r="P829" s="2">
        <f t="shared" si="783"/>
        <v>0.13373284306845931</v>
      </c>
      <c r="Q829" s="2"/>
      <c r="R829" s="2">
        <f t="shared" si="784"/>
        <v>0.56410868161787409</v>
      </c>
      <c r="S829" s="2">
        <f t="shared" si="785"/>
        <v>0</v>
      </c>
      <c r="T829" s="2">
        <f t="shared" si="786"/>
        <v>0.43037583854941475</v>
      </c>
      <c r="U829" s="2">
        <f t="shared" si="787"/>
        <v>0</v>
      </c>
      <c r="V829" s="2">
        <f t="shared" si="788"/>
        <v>0</v>
      </c>
      <c r="W829" s="1">
        <v>40195</v>
      </c>
      <c r="Y829" s="1">
        <v>30666</v>
      </c>
      <c r="AC829" s="1">
        <v>143</v>
      </c>
      <c r="AD829" s="1">
        <v>125</v>
      </c>
      <c r="AG829" s="222"/>
      <c r="AH829" s="222">
        <v>55</v>
      </c>
      <c r="AI829" s="1"/>
      <c r="AJ829" s="222">
        <v>70</v>
      </c>
      <c r="AK829" s="222"/>
      <c r="AY829" t="str">
        <f t="shared" si="801"/>
        <v>Santa Clara CD17</v>
      </c>
      <c r="BA829">
        <v>17</v>
      </c>
      <c r="BC829" s="98">
        <v>6</v>
      </c>
      <c r="BD829" s="100"/>
      <c r="BE829">
        <f>(VLOOKUP(A829,County!$AR$165:$AX$222,7,0))*1</f>
        <v>6085</v>
      </c>
      <c r="BF829">
        <f t="shared" si="790"/>
        <v>608517</v>
      </c>
      <c r="BH829" t="s">
        <v>3303</v>
      </c>
      <c r="BQ829">
        <v>98</v>
      </c>
    </row>
    <row r="830" spans="1:69">
      <c r="A830" s="9" t="s">
        <v>191</v>
      </c>
      <c r="B830" t="s">
        <v>206</v>
      </c>
      <c r="C830" s="1">
        <f t="shared" si="781"/>
        <v>102862</v>
      </c>
      <c r="D830" s="1"/>
      <c r="E830" s="1"/>
      <c r="F830" s="1"/>
      <c r="G830" s="1"/>
      <c r="H830" s="1"/>
      <c r="I830" s="1"/>
      <c r="J830" s="1"/>
      <c r="K830" s="7">
        <f>RANK(W830,(W830:Y830,Z830:AN830))</f>
        <v>1</v>
      </c>
      <c r="L830" s="7" t="e">
        <f>RANK(X830,(W830:Y830,Z830:AN830))</f>
        <v>#N/A</v>
      </c>
      <c r="M830" s="7">
        <f>IF(Y830&gt;0,RANK(Y830,(W830:Y830,Z830:AN830)),0)</f>
        <v>2</v>
      </c>
      <c r="N830" s="7"/>
      <c r="O830" s="1">
        <f t="shared" si="800"/>
        <v>20310</v>
      </c>
      <c r="P830" s="2">
        <f t="shared" si="783"/>
        <v>0.19744900935233614</v>
      </c>
      <c r="Q830" s="2"/>
      <c r="R830" s="2">
        <f t="shared" si="784"/>
        <v>0.59644961210165071</v>
      </c>
      <c r="S830" s="2">
        <f t="shared" si="785"/>
        <v>0</v>
      </c>
      <c r="T830" s="2">
        <f t="shared" si="786"/>
        <v>0.39900060274931459</v>
      </c>
      <c r="U830" s="2">
        <f t="shared" si="787"/>
        <v>0</v>
      </c>
      <c r="V830" s="2">
        <f t="shared" si="788"/>
        <v>0</v>
      </c>
      <c r="W830" s="1">
        <v>61352</v>
      </c>
      <c r="Y830" s="1">
        <v>41042</v>
      </c>
      <c r="AC830" s="1">
        <v>148</v>
      </c>
      <c r="AD830" s="1">
        <v>175</v>
      </c>
      <c r="AG830" s="222"/>
      <c r="AH830" s="222">
        <v>79</v>
      </c>
      <c r="AI830" s="1"/>
      <c r="AJ830" s="222">
        <v>66</v>
      </c>
      <c r="AK830" s="222"/>
      <c r="AY830" t="str">
        <f t="shared" si="801"/>
        <v>Santa Clara CD18</v>
      </c>
      <c r="BA830">
        <v>18</v>
      </c>
      <c r="BC830" s="98">
        <v>6</v>
      </c>
      <c r="BD830" s="100"/>
      <c r="BE830">
        <f>(VLOOKUP(A830,County!$AR$165:$AX$222,7,0))*1</f>
        <v>6085</v>
      </c>
      <c r="BF830">
        <f t="shared" si="790"/>
        <v>608518</v>
      </c>
      <c r="BH830" t="s">
        <v>3303</v>
      </c>
      <c r="BQ830">
        <v>109</v>
      </c>
    </row>
    <row r="831" spans="1:69">
      <c r="A831" s="9" t="s">
        <v>191</v>
      </c>
      <c r="B831" t="s">
        <v>206</v>
      </c>
      <c r="C831" s="1">
        <f t="shared" si="781"/>
        <v>101142</v>
      </c>
      <c r="D831" s="1"/>
      <c r="E831" s="1"/>
      <c r="F831" s="1"/>
      <c r="G831" s="1"/>
      <c r="H831" s="1"/>
      <c r="I831" s="1"/>
      <c r="J831" s="1"/>
      <c r="K831" s="7">
        <f>RANK(W831,(W831:Y831,Z831:AN831))</f>
        <v>1</v>
      </c>
      <c r="L831" s="7" t="e">
        <f>RANK(X831,(W831:Y831,Z831:AN831))</f>
        <v>#N/A</v>
      </c>
      <c r="M831" s="7">
        <f>IF(Y831&gt;0,RANK(Y831,(W831:Y831,Z831:AN831)),0)</f>
        <v>2</v>
      </c>
      <c r="N831" s="7"/>
      <c r="O831" s="1">
        <f t="shared" si="800"/>
        <v>13399</v>
      </c>
      <c r="P831" s="2">
        <f t="shared" si="783"/>
        <v>0.13247711138794963</v>
      </c>
      <c r="Q831" s="2"/>
      <c r="R831" s="2">
        <f t="shared" si="784"/>
        <v>0.56321804987047908</v>
      </c>
      <c r="S831" s="2">
        <f t="shared" si="785"/>
        <v>0</v>
      </c>
      <c r="T831" s="2">
        <f t="shared" si="786"/>
        <v>0.43074093848252953</v>
      </c>
      <c r="U831" s="2">
        <f t="shared" si="787"/>
        <v>0</v>
      </c>
      <c r="V831" s="2">
        <f t="shared" si="788"/>
        <v>0</v>
      </c>
      <c r="W831" s="1">
        <v>56965</v>
      </c>
      <c r="Y831" s="1">
        <v>43566</v>
      </c>
      <c r="AC831" s="1">
        <v>201</v>
      </c>
      <c r="AD831" s="1">
        <v>165</v>
      </c>
      <c r="AG831" s="222"/>
      <c r="AH831" s="222">
        <v>123</v>
      </c>
      <c r="AI831" s="1"/>
      <c r="AJ831" s="222">
        <v>122</v>
      </c>
      <c r="AK831" s="222"/>
      <c r="AY831" t="str">
        <f t="shared" si="801"/>
        <v>Santa Clara CD19</v>
      </c>
      <c r="BA831">
        <v>19</v>
      </c>
      <c r="BC831" s="98">
        <v>6</v>
      </c>
      <c r="BD831" s="100"/>
      <c r="BE831">
        <f>(VLOOKUP(A831,County!$AR$165:$AX$222,7,0))*1</f>
        <v>6085</v>
      </c>
      <c r="BF831">
        <f t="shared" si="790"/>
        <v>608519</v>
      </c>
      <c r="BH831" t="s">
        <v>3303</v>
      </c>
      <c r="BQ831">
        <v>142</v>
      </c>
    </row>
    <row r="832" spans="1:69">
      <c r="A832" s="9" t="s">
        <v>191</v>
      </c>
      <c r="B832" t="s">
        <v>206</v>
      </c>
      <c r="C832" s="1">
        <f t="shared" ref="C832:C847" si="802">SUM(W832:AN832)</f>
        <v>1905</v>
      </c>
      <c r="D832" s="1"/>
      <c r="E832" s="1"/>
      <c r="F832" s="1"/>
      <c r="G832" s="1"/>
      <c r="H832" s="1"/>
      <c r="I832" s="1"/>
      <c r="J832" s="1"/>
      <c r="K832" s="7">
        <f>RANK(W832,(W832:Y832,Z832:AN832))</f>
        <v>1</v>
      </c>
      <c r="L832" s="7" t="e">
        <f>RANK(X832,(W832:Y832,Z832:AN832))</f>
        <v>#N/A</v>
      </c>
      <c r="M832" s="7">
        <f>IF(Y832&gt;0,RANK(Y832,(W832:Y832,Z832:AN832)),0)</f>
        <v>2</v>
      </c>
      <c r="N832" s="7"/>
      <c r="O832" s="1">
        <f t="shared" si="800"/>
        <v>49</v>
      </c>
      <c r="P832" s="2">
        <f t="shared" ref="P832:P847" si="803">O832/C832</f>
        <v>2.5721784776902887E-2</v>
      </c>
      <c r="Q832" s="2"/>
      <c r="R832" s="2">
        <f t="shared" ref="R832:R847" si="804">IF($C832=0,"-",W832/$C832)</f>
        <v>0.50813648293963254</v>
      </c>
      <c r="S832" s="2">
        <f t="shared" ref="S832:S847" si="805">IF($C832=0,"-",X832/$C832)</f>
        <v>0</v>
      </c>
      <c r="T832" s="2">
        <f t="shared" ref="T832:T847" si="806">IF($C832=0,"-",Y832/$C832)</f>
        <v>0.48241469816272964</v>
      </c>
      <c r="U832" s="2">
        <f t="shared" ref="U832:U847" si="807">IF($C832=0,"-",Z832/$C832)</f>
        <v>0</v>
      </c>
      <c r="V832" s="2">
        <f t="shared" ref="V832:V847" si="808">IF($C832=0,"-",AA832/$C832)</f>
        <v>0</v>
      </c>
      <c r="W832" s="1">
        <v>968</v>
      </c>
      <c r="Y832" s="1">
        <v>919</v>
      </c>
      <c r="AC832" s="1">
        <v>3</v>
      </c>
      <c r="AD832" s="1">
        <v>5</v>
      </c>
      <c r="AG832" s="222"/>
      <c r="AH832" s="222">
        <v>2</v>
      </c>
      <c r="AI832" s="1"/>
      <c r="AJ832" s="222">
        <v>8</v>
      </c>
      <c r="AK832" s="222"/>
      <c r="AY832" t="str">
        <f t="shared" si="801"/>
        <v>Santa Clara CD20</v>
      </c>
      <c r="BA832">
        <v>20</v>
      </c>
      <c r="BC832" s="98">
        <v>6</v>
      </c>
      <c r="BD832" s="100"/>
      <c r="BE832">
        <f>(VLOOKUP(A832,County!$AR$165:$AX$222,7,0))*1</f>
        <v>6085</v>
      </c>
      <c r="BF832">
        <f t="shared" si="790"/>
        <v>608520</v>
      </c>
      <c r="BH832" t="s">
        <v>3303</v>
      </c>
      <c r="BQ832">
        <v>1</v>
      </c>
    </row>
    <row r="833" spans="1:69">
      <c r="A833" s="9" t="s">
        <v>49</v>
      </c>
      <c r="B833" t="s">
        <v>206</v>
      </c>
      <c r="C833" s="1">
        <f t="shared" si="802"/>
        <v>15800</v>
      </c>
      <c r="D833" s="1"/>
      <c r="E833" s="1"/>
      <c r="F833" s="1"/>
      <c r="G833" s="1"/>
      <c r="H833" s="1"/>
      <c r="I833" s="1"/>
      <c r="J833" s="1"/>
      <c r="K833" s="7">
        <f>RANK(W833,(W833:Y833,Z833:AN833))</f>
        <v>2</v>
      </c>
      <c r="L833" s="7" t="e">
        <f>RANK(X833,(W833:Y833,Z833:AN833))</f>
        <v>#N/A</v>
      </c>
      <c r="M833" s="7">
        <f>IF(Y833&gt;0,RANK(Y833,(W833:Y833,Z833:AN833)),0)</f>
        <v>1</v>
      </c>
      <c r="N833" s="7"/>
      <c r="O833" s="1">
        <f t="shared" si="800"/>
        <v>2785</v>
      </c>
      <c r="P833" s="2">
        <f t="shared" si="803"/>
        <v>0.17626582278481012</v>
      </c>
      <c r="Q833" s="2"/>
      <c r="R833" s="2">
        <f t="shared" si="804"/>
        <v>0.40962025316455697</v>
      </c>
      <c r="S833" s="2">
        <f t="shared" si="805"/>
        <v>0</v>
      </c>
      <c r="T833" s="2">
        <f t="shared" si="806"/>
        <v>0.58588607594936704</v>
      </c>
      <c r="U833" s="2">
        <f t="shared" si="807"/>
        <v>0</v>
      </c>
      <c r="V833" s="2">
        <f t="shared" si="808"/>
        <v>0</v>
      </c>
      <c r="W833" s="1">
        <v>6472</v>
      </c>
      <c r="Y833" s="1">
        <v>9257</v>
      </c>
      <c r="AC833" s="1">
        <v>26</v>
      </c>
      <c r="AD833" s="1">
        <v>16</v>
      </c>
      <c r="AG833" s="222"/>
      <c r="AH833" s="222">
        <v>21</v>
      </c>
      <c r="AI833" s="1"/>
      <c r="AJ833" s="222">
        <v>8</v>
      </c>
      <c r="AK833" s="222"/>
      <c r="AY833" t="str">
        <f t="shared" si="801"/>
        <v>Santa Cruz CD18</v>
      </c>
      <c r="BA833">
        <v>18</v>
      </c>
      <c r="BC833" s="98">
        <v>6</v>
      </c>
      <c r="BD833" s="100"/>
      <c r="BE833">
        <f>(VLOOKUP(A833,County!$AR$165:$AX$222,7,0))*1</f>
        <v>6087</v>
      </c>
      <c r="BF833">
        <f t="shared" si="790"/>
        <v>608718</v>
      </c>
      <c r="BH833" t="s">
        <v>3303</v>
      </c>
      <c r="BQ833">
        <v>17</v>
      </c>
    </row>
    <row r="834" spans="1:69">
      <c r="A834" s="9" t="s">
        <v>49</v>
      </c>
      <c r="B834" t="s">
        <v>206</v>
      </c>
      <c r="C834" s="1">
        <f t="shared" si="802"/>
        <v>56981</v>
      </c>
      <c r="D834" s="1"/>
      <c r="E834" s="1"/>
      <c r="F834" s="1"/>
      <c r="G834" s="1"/>
      <c r="H834" s="1"/>
      <c r="I834" s="1"/>
      <c r="J834" s="1"/>
      <c r="K834" s="7">
        <f>RANK(W834,(W834:Y834,Z834:AN834))</f>
        <v>2</v>
      </c>
      <c r="L834" s="7" t="e">
        <f>RANK(X834,(W834:Y834,Z834:AN834))</f>
        <v>#N/A</v>
      </c>
      <c r="M834" s="7">
        <f>IF(Y834&gt;0,RANK(Y834,(W834:Y834,Z834:AN834)),0)</f>
        <v>1</v>
      </c>
      <c r="N834" s="7"/>
      <c r="O834" s="1">
        <f t="shared" si="800"/>
        <v>10635</v>
      </c>
      <c r="P834" s="2">
        <f t="shared" si="803"/>
        <v>0.18664116108878398</v>
      </c>
      <c r="Q834" s="2"/>
      <c r="R834" s="2">
        <f t="shared" si="804"/>
        <v>0.40448570576156967</v>
      </c>
      <c r="S834" s="2">
        <f t="shared" si="805"/>
        <v>0</v>
      </c>
      <c r="T834" s="2">
        <f t="shared" si="806"/>
        <v>0.59112686685035365</v>
      </c>
      <c r="U834" s="2">
        <f t="shared" si="807"/>
        <v>0</v>
      </c>
      <c r="V834" s="2">
        <f t="shared" si="808"/>
        <v>0</v>
      </c>
      <c r="W834" s="1">
        <v>23048</v>
      </c>
      <c r="Y834" s="1">
        <v>33683</v>
      </c>
      <c r="AC834" s="1">
        <v>86</v>
      </c>
      <c r="AD834" s="1">
        <v>72</v>
      </c>
      <c r="AG834" s="222"/>
      <c r="AH834" s="222">
        <v>49</v>
      </c>
      <c r="AI834" s="1"/>
      <c r="AJ834" s="222">
        <v>43</v>
      </c>
      <c r="AK834" s="222"/>
      <c r="AY834" t="str">
        <f t="shared" si="801"/>
        <v>Santa Cruz CD20</v>
      </c>
      <c r="BA834">
        <v>20</v>
      </c>
      <c r="BC834" s="98">
        <v>6</v>
      </c>
      <c r="BD834" s="100"/>
      <c r="BE834">
        <f>(VLOOKUP(A834,County!$AR$165:$AX$222,7,0))*1</f>
        <v>6087</v>
      </c>
      <c r="BF834">
        <f t="shared" si="790"/>
        <v>608720</v>
      </c>
      <c r="BH834" t="s">
        <v>3303</v>
      </c>
      <c r="BQ834">
        <v>39</v>
      </c>
    </row>
    <row r="835" spans="1:69">
      <c r="A835" s="9" t="s">
        <v>1300</v>
      </c>
      <c r="B835" t="s">
        <v>206</v>
      </c>
      <c r="C835" s="1">
        <f t="shared" si="802"/>
        <v>35023</v>
      </c>
      <c r="D835" s="1"/>
      <c r="E835" s="1"/>
      <c r="F835" s="1"/>
      <c r="G835" s="1"/>
      <c r="H835" s="1"/>
      <c r="I835" s="1"/>
      <c r="J835" s="1"/>
      <c r="K835" s="7">
        <f>RANK(W835,(W835:Y835,Z835:AN835))</f>
        <v>1</v>
      </c>
      <c r="L835" s="7" t="e">
        <f>RANK(X835,(W835:Y835,Z835:AN835))</f>
        <v>#N/A</v>
      </c>
      <c r="M835" s="7">
        <f>IF(Y835&gt;0,RANK(Y835,(W835:Y835,Z835:AN835)),0)</f>
        <v>2</v>
      </c>
      <c r="N835" s="7"/>
      <c r="O835" s="1">
        <f t="shared" si="800"/>
        <v>4200</v>
      </c>
      <c r="P835" s="2">
        <f t="shared" si="803"/>
        <v>0.11992119464351997</v>
      </c>
      <c r="Q835" s="2"/>
      <c r="R835" s="2">
        <f t="shared" si="804"/>
        <v>0.55560631584958453</v>
      </c>
      <c r="S835" s="2">
        <f t="shared" si="805"/>
        <v>0</v>
      </c>
      <c r="T835" s="2">
        <f t="shared" si="806"/>
        <v>0.43568512120606456</v>
      </c>
      <c r="U835" s="2">
        <f t="shared" si="807"/>
        <v>0</v>
      </c>
      <c r="V835" s="2">
        <f t="shared" si="808"/>
        <v>0</v>
      </c>
      <c r="W835" s="1">
        <v>19459</v>
      </c>
      <c r="Y835" s="1">
        <v>15259</v>
      </c>
      <c r="AC835" s="1">
        <v>110</v>
      </c>
      <c r="AD835" s="1">
        <v>105</v>
      </c>
      <c r="AG835" s="222"/>
      <c r="AH835" s="222">
        <v>61</v>
      </c>
      <c r="AI835" s="1"/>
      <c r="AJ835" s="222">
        <v>29</v>
      </c>
      <c r="AK835" s="222"/>
      <c r="AY835" t="str">
        <f t="shared" si="801"/>
        <v>Solano CD3</v>
      </c>
      <c r="BA835">
        <v>3</v>
      </c>
      <c r="BC835" s="98">
        <v>6</v>
      </c>
      <c r="BD835" s="100"/>
      <c r="BE835">
        <f>(VLOOKUP(A835,County!$AR$165:$AX$222,7,0))*1</f>
        <v>6095</v>
      </c>
      <c r="BF835">
        <f t="shared" ref="BF835:BF883" si="809">BE835*100+BA835</f>
        <v>609503</v>
      </c>
      <c r="BH835" t="s">
        <v>3303</v>
      </c>
      <c r="BQ835">
        <v>72</v>
      </c>
    </row>
    <row r="836" spans="1:69">
      <c r="A836" s="9" t="s">
        <v>1300</v>
      </c>
      <c r="B836" t="s">
        <v>206</v>
      </c>
      <c r="C836" s="1">
        <f t="shared" si="802"/>
        <v>26757</v>
      </c>
      <c r="D836" s="1"/>
      <c r="E836" s="1"/>
      <c r="F836" s="1"/>
      <c r="G836" s="1"/>
      <c r="H836" s="1"/>
      <c r="I836" s="1"/>
      <c r="J836" s="1"/>
      <c r="K836" s="7">
        <f>RANK(W836,(W836:Y836,Z836:AN836))</f>
        <v>1</v>
      </c>
      <c r="L836" s="7" t="e">
        <f>RANK(X836,(W836:Y836,Z836:AN836))</f>
        <v>#N/A</v>
      </c>
      <c r="M836" s="7">
        <f>IF(Y836&gt;0,RANK(Y836,(W836:Y836,Z836:AN836)),0)</f>
        <v>2</v>
      </c>
      <c r="N836" s="7"/>
      <c r="O836" s="1">
        <f t="shared" si="800"/>
        <v>2909</v>
      </c>
      <c r="P836" s="2">
        <f t="shared" si="803"/>
        <v>0.10871921366371416</v>
      </c>
      <c r="Q836" s="2"/>
      <c r="R836" s="2">
        <f t="shared" si="804"/>
        <v>0.55207982957730684</v>
      </c>
      <c r="S836" s="2">
        <f t="shared" si="805"/>
        <v>0</v>
      </c>
      <c r="T836" s="2">
        <f t="shared" si="806"/>
        <v>0.44336061591359271</v>
      </c>
      <c r="U836" s="2">
        <f t="shared" si="807"/>
        <v>0</v>
      </c>
      <c r="V836" s="2">
        <f t="shared" si="808"/>
        <v>0</v>
      </c>
      <c r="W836" s="1">
        <v>14772</v>
      </c>
      <c r="Y836" s="1">
        <v>11863</v>
      </c>
      <c r="AC836" s="1">
        <v>42</v>
      </c>
      <c r="AD836" s="1">
        <v>35</v>
      </c>
      <c r="AG836" s="222"/>
      <c r="AH836" s="222">
        <v>24</v>
      </c>
      <c r="AI836" s="1"/>
      <c r="AJ836" s="222">
        <v>21</v>
      </c>
      <c r="AK836" s="222"/>
      <c r="AY836" t="str">
        <f t="shared" si="801"/>
        <v>Solano CD5</v>
      </c>
      <c r="BA836">
        <v>5</v>
      </c>
      <c r="BC836" s="98">
        <v>6</v>
      </c>
      <c r="BD836" s="100"/>
      <c r="BE836">
        <f>(VLOOKUP(A836,County!$AR$165:$AX$222,7,0))*1</f>
        <v>6095</v>
      </c>
      <c r="BF836">
        <f t="shared" si="809"/>
        <v>609505</v>
      </c>
      <c r="BH836" t="s">
        <v>3303</v>
      </c>
      <c r="BQ836">
        <v>28</v>
      </c>
    </row>
    <row r="837" spans="1:69">
      <c r="A837" s="9" t="s">
        <v>1253</v>
      </c>
      <c r="B837" t="s">
        <v>206</v>
      </c>
      <c r="C837" s="1">
        <f t="shared" si="802"/>
        <v>51620</v>
      </c>
      <c r="D837" s="1"/>
      <c r="E837" s="1"/>
      <c r="F837" s="1"/>
      <c r="G837" s="1"/>
      <c r="H837" s="1"/>
      <c r="I837" s="1"/>
      <c r="J837" s="1"/>
      <c r="K837" s="7">
        <f>RANK(W837,(W837:Y837,Z837:AN837))</f>
        <v>2</v>
      </c>
      <c r="L837" s="7" t="e">
        <f>RANK(X837,(W837:Y837,Z837:AN837))</f>
        <v>#N/A</v>
      </c>
      <c r="M837" s="7">
        <f>IF(Y837&gt;0,RANK(Y837,(W837:Y837,Z837:AN837)),0)</f>
        <v>1</v>
      </c>
      <c r="N837" s="7"/>
      <c r="O837" s="1">
        <f t="shared" si="800"/>
        <v>3321</v>
      </c>
      <c r="P837" s="2">
        <f t="shared" si="803"/>
        <v>6.4335528864781097E-2</v>
      </c>
      <c r="Q837" s="2"/>
      <c r="R837" s="2">
        <f t="shared" si="804"/>
        <v>0.46462611390933745</v>
      </c>
      <c r="S837" s="2">
        <f t="shared" si="805"/>
        <v>0</v>
      </c>
      <c r="T837" s="2">
        <f t="shared" si="806"/>
        <v>0.52896164277411861</v>
      </c>
      <c r="U837" s="2">
        <f t="shared" si="807"/>
        <v>0</v>
      </c>
      <c r="V837" s="2">
        <f t="shared" si="808"/>
        <v>0</v>
      </c>
      <c r="W837" s="1">
        <v>23984</v>
      </c>
      <c r="Y837" s="1">
        <v>27305</v>
      </c>
      <c r="AC837" s="1">
        <v>92</v>
      </c>
      <c r="AD837" s="1">
        <v>114</v>
      </c>
      <c r="AG837" s="222"/>
      <c r="AH837" s="222">
        <v>83</v>
      </c>
      <c r="AI837" s="1"/>
      <c r="AJ837" s="222">
        <v>42</v>
      </c>
      <c r="AK837" s="222"/>
      <c r="AY837" t="str">
        <f t="shared" si="801"/>
        <v>Sonoma CD2</v>
      </c>
      <c r="BA837">
        <v>2</v>
      </c>
      <c r="BC837" s="98">
        <v>6</v>
      </c>
      <c r="BD837" s="100"/>
      <c r="BE837">
        <f>(VLOOKUP(A837,County!$AR$165:$AX$222,7,0))*1</f>
        <v>6097</v>
      </c>
      <c r="BF837">
        <f t="shared" si="809"/>
        <v>609702</v>
      </c>
      <c r="BH837" t="s">
        <v>3303</v>
      </c>
      <c r="BQ837">
        <v>36</v>
      </c>
    </row>
    <row r="838" spans="1:69">
      <c r="A838" s="9" t="s">
        <v>1253</v>
      </c>
      <c r="B838" t="s">
        <v>206</v>
      </c>
      <c r="C838" s="1">
        <f t="shared" si="802"/>
        <v>65868</v>
      </c>
      <c r="D838" s="1"/>
      <c r="E838" s="1"/>
      <c r="F838" s="1"/>
      <c r="G838" s="1"/>
      <c r="H838" s="1"/>
      <c r="I838" s="1"/>
      <c r="J838" s="1"/>
      <c r="K838" s="7">
        <f>RANK(W838,(W838:Y838,Z838:AN838))</f>
        <v>2</v>
      </c>
      <c r="L838" s="7" t="e">
        <f>RANK(X838,(W838:Y838,Z838:AN838))</f>
        <v>#N/A</v>
      </c>
      <c r="M838" s="7">
        <f>IF(Y838&gt;0,RANK(Y838,(W838:Y838,Z838:AN838)),0)</f>
        <v>1</v>
      </c>
      <c r="N838" s="7"/>
      <c r="O838" s="1">
        <f t="shared" si="800"/>
        <v>2251</v>
      </c>
      <c r="P838" s="2">
        <f t="shared" si="803"/>
        <v>3.4174409424910429E-2</v>
      </c>
      <c r="Q838" s="2"/>
      <c r="R838" s="2">
        <f t="shared" si="804"/>
        <v>0.47991437420295135</v>
      </c>
      <c r="S838" s="2">
        <f t="shared" si="805"/>
        <v>0</v>
      </c>
      <c r="T838" s="2">
        <f t="shared" si="806"/>
        <v>0.51408878362786181</v>
      </c>
      <c r="U838" s="2">
        <f t="shared" si="807"/>
        <v>0</v>
      </c>
      <c r="V838" s="2">
        <f t="shared" si="808"/>
        <v>0</v>
      </c>
      <c r="W838" s="1">
        <v>31611</v>
      </c>
      <c r="Y838" s="1">
        <v>33862</v>
      </c>
      <c r="AC838" s="1">
        <v>142</v>
      </c>
      <c r="AD838" s="1">
        <v>123</v>
      </c>
      <c r="AG838" s="222"/>
      <c r="AH838" s="222">
        <v>81</v>
      </c>
      <c r="AI838" s="1"/>
      <c r="AJ838" s="222">
        <v>49</v>
      </c>
      <c r="AK838" s="222"/>
      <c r="AY838" t="str">
        <f t="shared" si="801"/>
        <v>Sonoma CD5</v>
      </c>
      <c r="BA838">
        <v>5</v>
      </c>
      <c r="BC838" s="98">
        <v>6</v>
      </c>
      <c r="BD838" s="100"/>
      <c r="BE838">
        <f>(VLOOKUP(A838,County!$AR$165:$AX$222,7,0))*1</f>
        <v>6097</v>
      </c>
      <c r="BF838">
        <f t="shared" si="809"/>
        <v>609705</v>
      </c>
      <c r="BH838" t="s">
        <v>3303</v>
      </c>
      <c r="BQ838">
        <v>41</v>
      </c>
    </row>
    <row r="839" spans="1:69">
      <c r="A839" s="9" t="s">
        <v>614</v>
      </c>
      <c r="B839" t="s">
        <v>206</v>
      </c>
      <c r="C839" s="1">
        <f t="shared" si="802"/>
        <v>1138</v>
      </c>
      <c r="D839" s="1"/>
      <c r="E839" s="1"/>
      <c r="F839" s="1"/>
      <c r="G839" s="1"/>
      <c r="H839" s="1"/>
      <c r="I839" s="1"/>
      <c r="J839" s="1"/>
      <c r="K839" s="7">
        <f>RANK(W839,(W839:Y839,Z839:AN839))</f>
        <v>1</v>
      </c>
      <c r="L839" s="7">
        <f>RANK(X839,(W839:Y839,Z839:AN839))</f>
        <v>6</v>
      </c>
      <c r="M839" s="7">
        <f>IF(Y839&gt;0,RANK(Y839,(W839:Y839,Z839:AN839)),0)</f>
        <v>2</v>
      </c>
      <c r="N839" s="7"/>
      <c r="O839" s="1">
        <f t="shared" si="800"/>
        <v>256</v>
      </c>
      <c r="P839" s="2">
        <f t="shared" si="803"/>
        <v>0.22495606326889278</v>
      </c>
      <c r="Q839" s="2"/>
      <c r="R839" s="2">
        <f t="shared" si="804"/>
        <v>0.60632688927943756</v>
      </c>
      <c r="S839" s="2">
        <f t="shared" si="805"/>
        <v>0</v>
      </c>
      <c r="T839" s="2">
        <f t="shared" si="806"/>
        <v>0.38137082601054484</v>
      </c>
      <c r="U839" s="2">
        <f t="shared" si="807"/>
        <v>0</v>
      </c>
      <c r="V839" s="2">
        <f t="shared" si="808"/>
        <v>0</v>
      </c>
      <c r="W839" s="1">
        <v>690</v>
      </c>
      <c r="Y839" s="1">
        <v>434</v>
      </c>
      <c r="AC839" s="1">
        <v>9</v>
      </c>
      <c r="AD839" s="1">
        <v>1</v>
      </c>
      <c r="AG839" s="222"/>
      <c r="AH839" s="222">
        <v>0</v>
      </c>
      <c r="AI839" s="1"/>
      <c r="AJ839" s="222">
        <v>4</v>
      </c>
      <c r="AK839" s="222"/>
      <c r="AY839" t="str">
        <f t="shared" si="801"/>
        <v>Tulare CD21</v>
      </c>
      <c r="BA839">
        <v>21</v>
      </c>
      <c r="BC839" s="98">
        <v>6</v>
      </c>
      <c r="BD839" s="100"/>
      <c r="BE839">
        <f>(VLOOKUP(A839,County!$AR$165:$AX$222,7,0))*1</f>
        <v>6107</v>
      </c>
      <c r="BF839">
        <f t="shared" si="809"/>
        <v>610721</v>
      </c>
      <c r="BH839" t="s">
        <v>3303</v>
      </c>
      <c r="BQ839">
        <v>2</v>
      </c>
    </row>
    <row r="840" spans="1:69" s="177" customFormat="1">
      <c r="A840" s="9" t="s">
        <v>614</v>
      </c>
      <c r="B840" s="177" t="s">
        <v>206</v>
      </c>
      <c r="C840" s="1">
        <f t="shared" ref="C840:C845" si="810">SUM(W840:AN840)</f>
        <v>18445</v>
      </c>
      <c r="D840" s="1"/>
      <c r="E840" s="1"/>
      <c r="F840" s="1"/>
      <c r="G840" s="1"/>
      <c r="H840" s="1"/>
      <c r="I840" s="1"/>
      <c r="J840" s="1"/>
      <c r="K840" s="7">
        <f>RANK(W840,(W840:Y840,Z840:AN840))</f>
        <v>1</v>
      </c>
      <c r="L840" s="7" t="e">
        <f>RANK(X840,(W840:Y840,Z840:AN840))</f>
        <v>#N/A</v>
      </c>
      <c r="M840" s="7">
        <f>IF(Y840&gt;0,RANK(Y840,(W840:Y840,Z840:AN840)),0)</f>
        <v>2</v>
      </c>
      <c r="N840" s="7"/>
      <c r="O840" s="1">
        <f t="shared" ref="O840:O845" si="811">MAX(W840:AD840)-LARGE(W840:AD840,2)</f>
        <v>2006</v>
      </c>
      <c r="P840" s="2">
        <f t="shared" ref="P840:P845" si="812">O840/C840</f>
        <v>0.10875576036866359</v>
      </c>
      <c r="Q840" s="2"/>
      <c r="R840" s="2">
        <f t="shared" ref="R840:R845" si="813">IF($C840=0,"-",W840/$C840)</f>
        <v>0.54643534833288154</v>
      </c>
      <c r="S840" s="2">
        <f t="shared" ref="S840:S845" si="814">IF($C840=0,"-",X840/$C840)</f>
        <v>0</v>
      </c>
      <c r="T840" s="2">
        <f t="shared" ref="T840:T845" si="815">IF($C840=0,"-",Y840/$C840)</f>
        <v>0.43767958796421796</v>
      </c>
      <c r="U840" s="2">
        <f t="shared" ref="U840:U845" si="816">IF($C840=0,"-",Z840/$C840)</f>
        <v>0</v>
      </c>
      <c r="V840" s="2">
        <f t="shared" ref="V840:V845" si="817">IF($C840=0,"-",AA840/$C840)</f>
        <v>0</v>
      </c>
      <c r="W840" s="1">
        <v>10079</v>
      </c>
      <c r="X840" s="1"/>
      <c r="Y840" s="1">
        <v>8073</v>
      </c>
      <c r="Z840" s="1"/>
      <c r="AA840" s="1"/>
      <c r="AB840" s="1"/>
      <c r="AC840" s="1">
        <v>122</v>
      </c>
      <c r="AD840" s="1">
        <v>66</v>
      </c>
      <c r="AE840" s="1"/>
      <c r="AF840" s="1"/>
      <c r="AG840" s="222"/>
      <c r="AH840" s="222">
        <v>43</v>
      </c>
      <c r="AI840" s="1"/>
      <c r="AJ840" s="222">
        <v>62</v>
      </c>
      <c r="AK840" s="222"/>
      <c r="AY840" s="177" t="str">
        <f t="shared" ref="AY840:AY845" si="818">A840&amp;" "&amp;"CD"&amp;BA840</f>
        <v>Tulare CD22</v>
      </c>
      <c r="BA840" s="177">
        <v>22</v>
      </c>
      <c r="BC840" s="98">
        <v>6</v>
      </c>
      <c r="BD840" s="100"/>
      <c r="BE840" s="177">
        <f>(VLOOKUP(A840,County!$AR$165:$AX$222,7,0))*1</f>
        <v>6107</v>
      </c>
      <c r="BF840" s="177">
        <f t="shared" ref="BF840:BF845" si="819">BE840*100+BA840</f>
        <v>610722</v>
      </c>
      <c r="BH840" s="177" t="s">
        <v>3303</v>
      </c>
      <c r="BQ840" s="177">
        <v>41</v>
      </c>
    </row>
    <row r="841" spans="1:69" s="177" customFormat="1">
      <c r="A841" s="9" t="s">
        <v>614</v>
      </c>
      <c r="B841" s="177" t="s">
        <v>206</v>
      </c>
      <c r="C841" s="1">
        <f t="shared" si="810"/>
        <v>5135</v>
      </c>
      <c r="D841" s="1"/>
      <c r="E841" s="1"/>
      <c r="F841" s="1"/>
      <c r="G841" s="1"/>
      <c r="H841" s="1"/>
      <c r="I841" s="1"/>
      <c r="J841" s="1"/>
      <c r="K841" s="7">
        <f>RANK(W841,(W841:Y841,Z841:AN841))</f>
        <v>1</v>
      </c>
      <c r="L841" s="7" t="e">
        <f>RANK(X841,(W841:Y841,Z841:AN841))</f>
        <v>#N/A</v>
      </c>
      <c r="M841" s="7">
        <f>IF(Y841&gt;0,RANK(Y841,(W841:Y841,Z841:AN841)),0)</f>
        <v>2</v>
      </c>
      <c r="N841" s="7"/>
      <c r="O841" s="1">
        <f t="shared" si="811"/>
        <v>376</v>
      </c>
      <c r="P841" s="2">
        <f t="shared" si="812"/>
        <v>7.3222979552093476E-2</v>
      </c>
      <c r="Q841" s="2"/>
      <c r="R841" s="2">
        <f t="shared" si="813"/>
        <v>0.52638753651411885</v>
      </c>
      <c r="S841" s="2">
        <f t="shared" si="814"/>
        <v>0</v>
      </c>
      <c r="T841" s="2">
        <f t="shared" si="815"/>
        <v>0.45316455696202529</v>
      </c>
      <c r="U841" s="2">
        <f t="shared" si="816"/>
        <v>0</v>
      </c>
      <c r="V841" s="2">
        <f t="shared" si="817"/>
        <v>0</v>
      </c>
      <c r="W841" s="1">
        <v>2703</v>
      </c>
      <c r="X841" s="1"/>
      <c r="Y841" s="1">
        <v>2327</v>
      </c>
      <c r="Z841" s="1"/>
      <c r="AA841" s="1"/>
      <c r="AB841" s="1"/>
      <c r="AC841" s="1">
        <v>41</v>
      </c>
      <c r="AD841" s="1">
        <v>27</v>
      </c>
      <c r="AE841" s="1"/>
      <c r="AF841" s="1"/>
      <c r="AG841" s="222"/>
      <c r="AH841" s="222">
        <v>18</v>
      </c>
      <c r="AI841" s="1"/>
      <c r="AJ841" s="222">
        <v>19</v>
      </c>
      <c r="AK841" s="222"/>
      <c r="AY841" s="177" t="str">
        <f t="shared" si="818"/>
        <v>Tulare CD23</v>
      </c>
      <c r="BA841" s="177">
        <v>23</v>
      </c>
      <c r="BC841" s="98">
        <v>6</v>
      </c>
      <c r="BD841" s="100"/>
      <c r="BE841" s="177">
        <f>(VLOOKUP(A841,County!$AR$165:$AX$222,7,0))*1</f>
        <v>6107</v>
      </c>
      <c r="BF841" s="177">
        <f t="shared" si="819"/>
        <v>610723</v>
      </c>
      <c r="BH841" s="177" t="s">
        <v>3303</v>
      </c>
      <c r="BQ841" s="177">
        <v>13</v>
      </c>
    </row>
    <row r="842" spans="1:69" s="177" customFormat="1">
      <c r="A842" s="9" t="s">
        <v>1541</v>
      </c>
      <c r="B842" s="177" t="s">
        <v>206</v>
      </c>
      <c r="C842" s="1">
        <f t="shared" si="810"/>
        <v>2011</v>
      </c>
      <c r="D842" s="1"/>
      <c r="E842" s="1"/>
      <c r="F842" s="1"/>
      <c r="G842" s="1"/>
      <c r="H842" s="1"/>
      <c r="I842" s="1"/>
      <c r="J842" s="1"/>
      <c r="K842" s="7">
        <f>RANK(W842,(W842:Y842,Z842:AN842))</f>
        <v>2</v>
      </c>
      <c r="L842" s="7" t="e">
        <f>RANK(X842,(W842:Y842,Z842:AN842))</f>
        <v>#N/A</v>
      </c>
      <c r="M842" s="7">
        <f>IF(Y842&gt;0,RANK(Y842,(W842:Y842,Z842:AN842)),0)</f>
        <v>1</v>
      </c>
      <c r="N842" s="7"/>
      <c r="O842" s="1">
        <f t="shared" si="811"/>
        <v>342</v>
      </c>
      <c r="P842" s="2">
        <f t="shared" si="812"/>
        <v>0.17006464445549477</v>
      </c>
      <c r="Q842" s="2"/>
      <c r="R842" s="2">
        <f t="shared" si="813"/>
        <v>0.41123818995524614</v>
      </c>
      <c r="S842" s="2">
        <f t="shared" si="814"/>
        <v>0</v>
      </c>
      <c r="T842" s="2">
        <f t="shared" si="815"/>
        <v>0.58130283441074093</v>
      </c>
      <c r="U842" s="2">
        <f t="shared" si="816"/>
        <v>0</v>
      </c>
      <c r="V842" s="2">
        <f t="shared" si="817"/>
        <v>0</v>
      </c>
      <c r="W842" s="1">
        <v>827</v>
      </c>
      <c r="X842" s="1"/>
      <c r="Y842" s="1">
        <v>1169</v>
      </c>
      <c r="Z842" s="1"/>
      <c r="AA842" s="1"/>
      <c r="AB842" s="1"/>
      <c r="AC842" s="1">
        <v>7</v>
      </c>
      <c r="AD842" s="1">
        <v>4</v>
      </c>
      <c r="AE842" s="1"/>
      <c r="AF842" s="1"/>
      <c r="AG842" s="222"/>
      <c r="AH842" s="222">
        <v>2</v>
      </c>
      <c r="AI842" s="1"/>
      <c r="AJ842" s="222">
        <v>2</v>
      </c>
      <c r="AK842" s="222"/>
      <c r="AY842" s="177" t="str">
        <f t="shared" si="818"/>
        <v>Ventura CD24</v>
      </c>
      <c r="BA842" s="177">
        <v>24</v>
      </c>
      <c r="BC842" s="98">
        <v>6</v>
      </c>
      <c r="BD842" s="100"/>
      <c r="BE842" s="177">
        <f>(VLOOKUP(A842,County!$AR$165:$AX$222,7,0))*1</f>
        <v>6111</v>
      </c>
      <c r="BF842" s="177">
        <f t="shared" si="819"/>
        <v>611124</v>
      </c>
      <c r="BH842" s="177" t="s">
        <v>3303</v>
      </c>
      <c r="BQ842" s="177">
        <v>0</v>
      </c>
    </row>
    <row r="843" spans="1:69" s="177" customFormat="1">
      <c r="A843" s="9" t="s">
        <v>1541</v>
      </c>
      <c r="B843" s="177" t="s">
        <v>206</v>
      </c>
      <c r="C843" s="1">
        <f t="shared" si="810"/>
        <v>13677</v>
      </c>
      <c r="D843" s="1"/>
      <c r="E843" s="1"/>
      <c r="F843" s="1"/>
      <c r="G843" s="1"/>
      <c r="H843" s="1"/>
      <c r="I843" s="1"/>
      <c r="J843" s="1"/>
      <c r="K843" s="7">
        <f>RANK(W843,(W843:Y843,Z843:AN843))</f>
        <v>2</v>
      </c>
      <c r="L843" s="7" t="e">
        <f>RANK(X843,(W843:Y843,Z843:AN843))</f>
        <v>#N/A</v>
      </c>
      <c r="M843" s="7">
        <f>IF(Y843&gt;0,RANK(Y843,(W843:Y843,Z843:AN843)),0)</f>
        <v>1</v>
      </c>
      <c r="N843" s="7"/>
      <c r="O843" s="1">
        <f t="shared" si="811"/>
        <v>221</v>
      </c>
      <c r="P843" s="2">
        <f t="shared" si="812"/>
        <v>1.6158514294070336E-2</v>
      </c>
      <c r="Q843" s="2"/>
      <c r="R843" s="2">
        <f t="shared" si="813"/>
        <v>0.48848431673612636</v>
      </c>
      <c r="S843" s="2">
        <f t="shared" si="814"/>
        <v>0</v>
      </c>
      <c r="T843" s="2">
        <f t="shared" si="815"/>
        <v>0.50464283103019669</v>
      </c>
      <c r="U843" s="2">
        <f t="shared" si="816"/>
        <v>0</v>
      </c>
      <c r="V843" s="2">
        <f t="shared" si="817"/>
        <v>0</v>
      </c>
      <c r="W843" s="1">
        <v>6681</v>
      </c>
      <c r="X843" s="1"/>
      <c r="Y843" s="1">
        <v>6902</v>
      </c>
      <c r="Z843" s="1"/>
      <c r="AA843" s="1"/>
      <c r="AB843" s="1"/>
      <c r="AC843" s="1">
        <v>25</v>
      </c>
      <c r="AD843" s="1">
        <v>29</v>
      </c>
      <c r="AE843" s="1"/>
      <c r="AF843" s="1"/>
      <c r="AG843" s="222"/>
      <c r="AH843" s="222">
        <v>23</v>
      </c>
      <c r="AI843" s="1"/>
      <c r="AJ843" s="222">
        <v>17</v>
      </c>
      <c r="AK843" s="222"/>
      <c r="AY843" s="177" t="str">
        <f t="shared" si="818"/>
        <v>Ventura CD25</v>
      </c>
      <c r="BA843" s="177">
        <v>25</v>
      </c>
      <c r="BC843" s="98">
        <v>6</v>
      </c>
      <c r="BD843" s="100"/>
      <c r="BE843" s="177">
        <f>(VLOOKUP(A843,County!$AR$165:$AX$222,7,0))*1</f>
        <v>6111</v>
      </c>
      <c r="BF843" s="177">
        <f t="shared" si="819"/>
        <v>611125</v>
      </c>
      <c r="BH843" s="177" t="s">
        <v>3303</v>
      </c>
      <c r="BQ843" s="177">
        <v>27</v>
      </c>
    </row>
    <row r="844" spans="1:69" s="177" customFormat="1">
      <c r="A844" s="9" t="s">
        <v>1541</v>
      </c>
      <c r="B844" s="177" t="s">
        <v>206</v>
      </c>
      <c r="C844" s="1">
        <f t="shared" si="810"/>
        <v>102153</v>
      </c>
      <c r="D844" s="1"/>
      <c r="E844" s="1"/>
      <c r="F844" s="1"/>
      <c r="G844" s="1"/>
      <c r="H844" s="1"/>
      <c r="I844" s="1"/>
      <c r="J844" s="1"/>
      <c r="K844" s="7">
        <f>RANK(W844,(W844:Y844,Z844:AN844))</f>
        <v>1</v>
      </c>
      <c r="L844" s="7" t="e">
        <f>RANK(X844,(W844:Y844,Z844:AN844))</f>
        <v>#N/A</v>
      </c>
      <c r="M844" s="7">
        <f>IF(Y844&gt;0,RANK(Y844,(W844:Y844,Z844:AN844)),0)</f>
        <v>2</v>
      </c>
      <c r="N844" s="7"/>
      <c r="O844" s="1">
        <f t="shared" si="811"/>
        <v>4320</v>
      </c>
      <c r="P844" s="2">
        <f t="shared" si="812"/>
        <v>4.2289506916096446E-2</v>
      </c>
      <c r="Q844" s="2"/>
      <c r="R844" s="2">
        <f t="shared" si="813"/>
        <v>0.51745910545945784</v>
      </c>
      <c r="S844" s="2">
        <f t="shared" si="814"/>
        <v>0</v>
      </c>
      <c r="T844" s="2">
        <f t="shared" si="815"/>
        <v>0.47516959854336144</v>
      </c>
      <c r="U844" s="2">
        <f t="shared" si="816"/>
        <v>0</v>
      </c>
      <c r="V844" s="2">
        <f t="shared" si="817"/>
        <v>0</v>
      </c>
      <c r="W844" s="1">
        <v>52860</v>
      </c>
      <c r="X844" s="1"/>
      <c r="Y844" s="1">
        <v>48540</v>
      </c>
      <c r="Z844" s="1"/>
      <c r="AA844" s="1"/>
      <c r="AB844" s="1"/>
      <c r="AC844" s="1">
        <v>193</v>
      </c>
      <c r="AD844" s="1">
        <v>287</v>
      </c>
      <c r="AE844" s="1"/>
      <c r="AF844" s="1"/>
      <c r="AG844" s="222"/>
      <c r="AH844" s="222">
        <v>131</v>
      </c>
      <c r="AI844" s="1"/>
      <c r="AJ844" s="222">
        <v>142</v>
      </c>
      <c r="AK844" s="222"/>
      <c r="AY844" s="177" t="str">
        <f t="shared" si="818"/>
        <v>Ventura CD26</v>
      </c>
      <c r="BA844" s="177">
        <v>26</v>
      </c>
      <c r="BC844" s="98">
        <v>6</v>
      </c>
      <c r="BD844" s="100"/>
      <c r="BE844" s="177">
        <f>(VLOOKUP(A844,County!$AR$165:$AX$222,7,0))*1</f>
        <v>6111</v>
      </c>
      <c r="BF844" s="177">
        <f t="shared" si="819"/>
        <v>611126</v>
      </c>
      <c r="BH844" s="177" t="s">
        <v>3303</v>
      </c>
      <c r="BQ844" s="177">
        <v>123</v>
      </c>
    </row>
    <row r="845" spans="1:69" s="177" customFormat="1">
      <c r="A845" s="9" t="s">
        <v>1541</v>
      </c>
      <c r="B845" s="177" t="s">
        <v>206</v>
      </c>
      <c r="C845" s="1">
        <f t="shared" si="810"/>
        <v>389</v>
      </c>
      <c r="D845" s="1"/>
      <c r="E845" s="1"/>
      <c r="F845" s="1"/>
      <c r="G845" s="1"/>
      <c r="H845" s="1"/>
      <c r="I845" s="1"/>
      <c r="J845" s="1"/>
      <c r="K845" s="7">
        <f>RANK(W845,(W845:Y845,Z845:AN845))</f>
        <v>1</v>
      </c>
      <c r="L845" s="7">
        <f>RANK(X845,(W845:Y845,Z845:AN845))</f>
        <v>5</v>
      </c>
      <c r="M845" s="7">
        <f>IF(Y845&gt;0,RANK(Y845,(W845:Y845,Z845:AN845)),0)</f>
        <v>2</v>
      </c>
      <c r="N845" s="7"/>
      <c r="O845" s="1">
        <f t="shared" si="811"/>
        <v>107</v>
      </c>
      <c r="P845" s="2">
        <f t="shared" si="812"/>
        <v>0.27506426735218509</v>
      </c>
      <c r="Q845" s="2"/>
      <c r="R845" s="2">
        <f t="shared" si="813"/>
        <v>0.63496143958868889</v>
      </c>
      <c r="S845" s="2">
        <f t="shared" si="814"/>
        <v>0</v>
      </c>
      <c r="T845" s="2">
        <f t="shared" si="815"/>
        <v>0.35989717223650386</v>
      </c>
      <c r="U845" s="2">
        <f t="shared" si="816"/>
        <v>0</v>
      </c>
      <c r="V845" s="2">
        <f t="shared" si="817"/>
        <v>0</v>
      </c>
      <c r="W845" s="1">
        <v>247</v>
      </c>
      <c r="X845" s="1"/>
      <c r="Y845" s="1">
        <v>140</v>
      </c>
      <c r="Z845" s="1"/>
      <c r="AA845" s="1"/>
      <c r="AB845" s="1"/>
      <c r="AC845" s="1">
        <v>0</v>
      </c>
      <c r="AD845" s="1">
        <v>1</v>
      </c>
      <c r="AE845" s="1"/>
      <c r="AF845" s="1"/>
      <c r="AG845" s="222"/>
      <c r="AH845" s="222">
        <v>0</v>
      </c>
      <c r="AI845" s="1"/>
      <c r="AJ845" s="222">
        <v>1</v>
      </c>
      <c r="AK845" s="222"/>
      <c r="AY845" s="177" t="str">
        <f t="shared" si="818"/>
        <v>Ventura CD30</v>
      </c>
      <c r="BA845" s="177">
        <v>30</v>
      </c>
      <c r="BC845" s="98">
        <v>6</v>
      </c>
      <c r="BD845" s="100"/>
      <c r="BE845" s="177">
        <f>(VLOOKUP(A845,County!$AR$165:$AX$222,7,0))*1</f>
        <v>6111</v>
      </c>
      <c r="BF845" s="177">
        <f t="shared" si="819"/>
        <v>611130</v>
      </c>
      <c r="BH845" s="177" t="s">
        <v>3303</v>
      </c>
      <c r="BQ845" s="177">
        <v>1</v>
      </c>
    </row>
    <row r="846" spans="1:69">
      <c r="A846" s="9" t="s">
        <v>2415</v>
      </c>
      <c r="B846" t="s">
        <v>206</v>
      </c>
      <c r="C846" s="1">
        <f t="shared" si="802"/>
        <v>30298</v>
      </c>
      <c r="D846" s="1"/>
      <c r="E846" s="1"/>
      <c r="F846" s="1"/>
      <c r="G846" s="1"/>
      <c r="H846" s="1"/>
      <c r="I846" s="1"/>
      <c r="J846" s="1"/>
      <c r="K846" s="7">
        <f>RANK(W846,(W846:Y846,Z846:AN846))</f>
        <v>2</v>
      </c>
      <c r="L846" s="7" t="e">
        <f>RANK(X846,(W846:Y846,Z846:AN846))</f>
        <v>#N/A</v>
      </c>
      <c r="M846" s="7">
        <f>IF(Y846&gt;0,RANK(Y846,(W846:Y846,Z846:AN846)),0)</f>
        <v>1</v>
      </c>
      <c r="N846" s="7"/>
      <c r="O846" s="1">
        <f t="shared" si="800"/>
        <v>1586</v>
      </c>
      <c r="P846" s="2">
        <f t="shared" si="803"/>
        <v>5.2346689550465376E-2</v>
      </c>
      <c r="Q846" s="2"/>
      <c r="R846" s="2">
        <f t="shared" si="804"/>
        <v>0.47191233744801636</v>
      </c>
      <c r="S846" s="2">
        <f t="shared" si="805"/>
        <v>0</v>
      </c>
      <c r="T846" s="2">
        <f t="shared" si="806"/>
        <v>0.5242590269984817</v>
      </c>
      <c r="U846" s="2">
        <f t="shared" si="807"/>
        <v>0</v>
      </c>
      <c r="V846" s="2">
        <f t="shared" si="808"/>
        <v>0</v>
      </c>
      <c r="W846" s="1">
        <v>14298</v>
      </c>
      <c r="Y846" s="1">
        <v>15884</v>
      </c>
      <c r="AC846" s="1">
        <v>37</v>
      </c>
      <c r="AD846" s="1">
        <v>27</v>
      </c>
      <c r="AG846" s="222"/>
      <c r="AH846" s="222">
        <v>25</v>
      </c>
      <c r="AI846" s="1"/>
      <c r="AJ846" s="222">
        <v>27</v>
      </c>
      <c r="AK846" s="222"/>
      <c r="AY846" t="str">
        <f t="shared" si="801"/>
        <v>Yolo CD3</v>
      </c>
      <c r="BA846">
        <v>3</v>
      </c>
      <c r="BC846" s="98">
        <v>6</v>
      </c>
      <c r="BD846" s="100"/>
      <c r="BE846">
        <f>(VLOOKUP(A846,County!$AR$165:$AX$222,7,0))*1</f>
        <v>6113</v>
      </c>
      <c r="BF846">
        <f t="shared" si="809"/>
        <v>611303</v>
      </c>
      <c r="BH846" t="s">
        <v>3303</v>
      </c>
      <c r="BQ846">
        <v>34</v>
      </c>
    </row>
    <row r="847" spans="1:69">
      <c r="A847" s="9" t="s">
        <v>2415</v>
      </c>
      <c r="B847" t="s">
        <v>206</v>
      </c>
      <c r="C847" s="1">
        <f t="shared" si="802"/>
        <v>6269</v>
      </c>
      <c r="D847" s="1"/>
      <c r="E847" s="1"/>
      <c r="F847" s="1"/>
      <c r="G847" s="1"/>
      <c r="H847" s="1"/>
      <c r="I847" s="1"/>
      <c r="J847" s="1"/>
      <c r="K847" s="7">
        <f>RANK(W847,(W847:Y847,Z847:AN847))</f>
        <v>1</v>
      </c>
      <c r="L847" s="7" t="e">
        <f>RANK(X847,(W847:Y847,Z847:AN847))</f>
        <v>#N/A</v>
      </c>
      <c r="M847" s="7">
        <f>IF(Y847&gt;0,RANK(Y847,(W847:Y847,Z847:AN847)),0)</f>
        <v>2</v>
      </c>
      <c r="N847" s="7"/>
      <c r="O847" s="1">
        <f t="shared" si="800"/>
        <v>480</v>
      </c>
      <c r="P847" s="2">
        <f t="shared" si="803"/>
        <v>7.656723560376455E-2</v>
      </c>
      <c r="Q847" s="2"/>
      <c r="R847" s="2">
        <f t="shared" si="804"/>
        <v>0.53549210400382841</v>
      </c>
      <c r="S847" s="2">
        <f t="shared" si="805"/>
        <v>0</v>
      </c>
      <c r="T847" s="2">
        <f t="shared" si="806"/>
        <v>0.4589248684000638</v>
      </c>
      <c r="U847" s="2">
        <f t="shared" si="807"/>
        <v>0</v>
      </c>
      <c r="V847" s="2">
        <f t="shared" si="808"/>
        <v>0</v>
      </c>
      <c r="W847" s="1">
        <v>3357</v>
      </c>
      <c r="Y847" s="1">
        <v>2877</v>
      </c>
      <c r="AC847" s="1">
        <v>14</v>
      </c>
      <c r="AD847" s="1">
        <v>12</v>
      </c>
      <c r="AG847" s="222"/>
      <c r="AH847" s="222">
        <v>3</v>
      </c>
      <c r="AI847" s="1"/>
      <c r="AJ847" s="222">
        <v>6</v>
      </c>
      <c r="AK847" s="222"/>
      <c r="AY847" t="str">
        <f t="shared" si="801"/>
        <v>Yolo CD6</v>
      </c>
      <c r="BA847">
        <v>6</v>
      </c>
      <c r="BC847" s="98">
        <v>6</v>
      </c>
      <c r="BD847" s="100"/>
      <c r="BE847">
        <f>(VLOOKUP(A847,County!$AR$165:$AX$222,7,0))*1</f>
        <v>6113</v>
      </c>
      <c r="BF847">
        <f t="shared" si="809"/>
        <v>611306</v>
      </c>
      <c r="BH847" t="s">
        <v>3303</v>
      </c>
      <c r="BQ847">
        <v>5</v>
      </c>
    </row>
    <row r="848" spans="1:69">
      <c r="T848" t="s">
        <v>829</v>
      </c>
      <c r="AI848" s="1"/>
      <c r="AK848" s="1"/>
      <c r="BD848" s="100"/>
      <c r="BE848"/>
    </row>
    <row r="849" spans="1:60">
      <c r="A849" s="48" t="s">
        <v>629</v>
      </c>
      <c r="BD849" s="100"/>
      <c r="BE849"/>
    </row>
    <row r="850" spans="1:60">
      <c r="A850" s="222" t="s">
        <v>638</v>
      </c>
      <c r="B850" t="s">
        <v>637</v>
      </c>
      <c r="W850" s="1">
        <v>15</v>
      </c>
      <c r="Y850" s="1">
        <v>35</v>
      </c>
      <c r="AE850" s="1">
        <v>0</v>
      </c>
      <c r="AM850" s="1"/>
      <c r="AY850" s="222" t="str">
        <f t="shared" ref="AY850:AY866" si="820">A850&amp;" "&amp;"CD"&amp;BA850</f>
        <v>Adams CD4</v>
      </c>
      <c r="BA850" s="222">
        <v>4</v>
      </c>
      <c r="BB850" s="222"/>
      <c r="BC850" s="97">
        <v>8</v>
      </c>
      <c r="BD850" s="6"/>
      <c r="BE850" s="180">
        <v>8001</v>
      </c>
      <c r="BF850" s="222">
        <f t="shared" ref="BF850:BF866" si="821">BE850*100+BA850</f>
        <v>800104</v>
      </c>
      <c r="BG850" s="222"/>
      <c r="BH850" t="s">
        <v>3303</v>
      </c>
    </row>
    <row r="851" spans="1:60">
      <c r="A851" s="222" t="s">
        <v>638</v>
      </c>
      <c r="B851" t="s">
        <v>637</v>
      </c>
      <c r="W851" s="1">
        <v>432</v>
      </c>
      <c r="Y851" s="1">
        <v>693</v>
      </c>
      <c r="AE851" s="1">
        <v>13</v>
      </c>
      <c r="AM851" s="1"/>
      <c r="AY851" s="222" t="str">
        <f t="shared" si="820"/>
        <v>Adams CD6</v>
      </c>
      <c r="BA851" s="222">
        <v>6</v>
      </c>
      <c r="BB851" s="222"/>
      <c r="BC851" s="97">
        <v>8</v>
      </c>
      <c r="BD851" s="6"/>
      <c r="BE851" s="180">
        <v>8001</v>
      </c>
      <c r="BF851" s="222">
        <f t="shared" si="821"/>
        <v>800106</v>
      </c>
      <c r="BG851" s="222"/>
      <c r="BH851" t="s">
        <v>3303</v>
      </c>
    </row>
    <row r="852" spans="1:60">
      <c r="A852" s="222" t="s">
        <v>638</v>
      </c>
      <c r="B852" t="s">
        <v>637</v>
      </c>
      <c r="W852" s="1">
        <v>1740</v>
      </c>
      <c r="Y852" s="1">
        <v>2776</v>
      </c>
      <c r="AE852" s="1">
        <v>24</v>
      </c>
      <c r="AM852" s="1"/>
      <c r="AY852" s="222" t="str">
        <f t="shared" si="820"/>
        <v>Adams CD7</v>
      </c>
      <c r="BA852" s="222">
        <v>7</v>
      </c>
      <c r="BB852" s="222"/>
      <c r="BC852" s="97">
        <v>8</v>
      </c>
      <c r="BD852" s="6"/>
      <c r="BE852" s="180">
        <v>8001</v>
      </c>
      <c r="BF852" s="222">
        <f t="shared" si="821"/>
        <v>800107</v>
      </c>
      <c r="BG852" s="222"/>
      <c r="BH852" t="s">
        <v>3303</v>
      </c>
    </row>
    <row r="853" spans="1:60">
      <c r="A853" s="222" t="s">
        <v>2417</v>
      </c>
      <c r="B853" t="s">
        <v>637</v>
      </c>
      <c r="W853" s="1">
        <v>571</v>
      </c>
      <c r="Y853" s="1">
        <v>890</v>
      </c>
      <c r="AE853" s="1">
        <v>10</v>
      </c>
      <c r="AM853" s="1"/>
      <c r="AY853" s="222" t="str">
        <f t="shared" si="820"/>
        <v>Arapahoe CD1</v>
      </c>
      <c r="BA853" s="222">
        <v>1</v>
      </c>
      <c r="BB853" s="222"/>
      <c r="BC853" s="97">
        <v>8</v>
      </c>
      <c r="BD853" s="6"/>
      <c r="BE853" s="180">
        <v>8005</v>
      </c>
      <c r="BF853" s="222">
        <f t="shared" si="821"/>
        <v>800501</v>
      </c>
      <c r="BG853" s="222"/>
      <c r="BH853" t="s">
        <v>3303</v>
      </c>
    </row>
    <row r="854" spans="1:60">
      <c r="A854" s="222" t="s">
        <v>2417</v>
      </c>
      <c r="B854" t="s">
        <v>637</v>
      </c>
      <c r="W854" s="1">
        <v>17</v>
      </c>
      <c r="Y854" s="1">
        <v>22</v>
      </c>
      <c r="AE854" s="1">
        <v>0</v>
      </c>
      <c r="AM854" s="1"/>
      <c r="AY854" s="222" t="str">
        <f t="shared" si="820"/>
        <v>Arapahoe CD4</v>
      </c>
      <c r="BA854" s="222">
        <v>4</v>
      </c>
      <c r="BB854" s="222"/>
      <c r="BC854" s="97">
        <v>8</v>
      </c>
      <c r="BD854" s="6"/>
      <c r="BE854" s="180">
        <v>8005</v>
      </c>
      <c r="BF854" s="222">
        <f t="shared" si="821"/>
        <v>800504</v>
      </c>
      <c r="BG854" s="222"/>
      <c r="BH854" t="s">
        <v>3303</v>
      </c>
    </row>
    <row r="855" spans="1:60">
      <c r="A855" s="222" t="s">
        <v>2417</v>
      </c>
      <c r="B855" t="s">
        <v>637</v>
      </c>
      <c r="W855" s="1">
        <v>4732</v>
      </c>
      <c r="Y855" s="1">
        <v>5174</v>
      </c>
      <c r="AE855" s="1">
        <v>65</v>
      </c>
      <c r="AM855" s="1"/>
      <c r="AY855" s="222" t="str">
        <f t="shared" si="820"/>
        <v>Arapahoe CD6</v>
      </c>
      <c r="BA855" s="222">
        <v>6</v>
      </c>
      <c r="BB855" s="222"/>
      <c r="BC855" s="97">
        <v>8</v>
      </c>
      <c r="BD855" s="6"/>
      <c r="BE855" s="180">
        <v>8005</v>
      </c>
      <c r="BF855" s="222">
        <f t="shared" si="821"/>
        <v>800506</v>
      </c>
      <c r="BG855" s="222"/>
      <c r="BH855" t="s">
        <v>3303</v>
      </c>
    </row>
    <row r="856" spans="1:60">
      <c r="A856" s="222" t="s">
        <v>2774</v>
      </c>
      <c r="B856" t="s">
        <v>637</v>
      </c>
      <c r="W856" s="1">
        <v>5502</v>
      </c>
      <c r="Y856" s="1">
        <v>9157</v>
      </c>
      <c r="AE856" s="1">
        <v>21</v>
      </c>
      <c r="AM856" s="1"/>
      <c r="AY856" s="222" t="str">
        <f t="shared" si="820"/>
        <v>Boulder CD2</v>
      </c>
      <c r="BA856" s="222">
        <v>2</v>
      </c>
      <c r="BB856" s="222"/>
      <c r="BC856" s="97">
        <v>8</v>
      </c>
      <c r="BD856" s="6"/>
      <c r="BE856" s="180">
        <v>8013</v>
      </c>
      <c r="BF856" s="222">
        <f t="shared" si="821"/>
        <v>801302</v>
      </c>
      <c r="BG856" s="222"/>
      <c r="BH856" t="s">
        <v>3303</v>
      </c>
    </row>
    <row r="857" spans="1:60">
      <c r="A857" s="222" t="s">
        <v>2774</v>
      </c>
      <c r="B857" t="s">
        <v>637</v>
      </c>
      <c r="W857" s="1">
        <v>852</v>
      </c>
      <c r="Y857" s="1">
        <v>1985</v>
      </c>
      <c r="AE857" s="1">
        <v>6</v>
      </c>
      <c r="AM857" s="1"/>
      <c r="AY857" s="222" t="str">
        <f t="shared" si="820"/>
        <v>Boulder CD4</v>
      </c>
      <c r="BA857" s="222">
        <v>4</v>
      </c>
      <c r="BB857" s="222"/>
      <c r="BC857" s="97">
        <v>8</v>
      </c>
      <c r="BD857" s="6"/>
      <c r="BE857" s="180">
        <v>8013</v>
      </c>
      <c r="BF857" s="222">
        <f t="shared" si="821"/>
        <v>801304</v>
      </c>
      <c r="BG857" s="222"/>
      <c r="BH857" t="s">
        <v>3303</v>
      </c>
    </row>
    <row r="858" spans="1:60">
      <c r="A858" s="222" t="s">
        <v>321</v>
      </c>
      <c r="B858" t="s">
        <v>637</v>
      </c>
      <c r="W858" s="1">
        <v>1345</v>
      </c>
      <c r="Y858" s="1">
        <v>1539</v>
      </c>
      <c r="AE858" s="1">
        <v>22</v>
      </c>
      <c r="AM858" s="1"/>
      <c r="AY858" s="222" t="str">
        <f t="shared" si="820"/>
        <v>Douglas CD4</v>
      </c>
      <c r="BA858" s="222">
        <v>4</v>
      </c>
      <c r="BB858" s="222"/>
      <c r="BC858" s="97">
        <v>8</v>
      </c>
      <c r="BD858" s="6"/>
      <c r="BE858" s="180">
        <v>8035</v>
      </c>
      <c r="BF858" s="222">
        <f t="shared" si="821"/>
        <v>803504</v>
      </c>
      <c r="BG858" s="222"/>
      <c r="BH858" t="s">
        <v>3303</v>
      </c>
    </row>
    <row r="859" spans="1:60">
      <c r="A859" s="222" t="s">
        <v>321</v>
      </c>
      <c r="B859" t="s">
        <v>637</v>
      </c>
      <c r="W859" s="1">
        <v>997</v>
      </c>
      <c r="Y859" s="1">
        <v>808</v>
      </c>
      <c r="AE859" s="1">
        <v>11</v>
      </c>
      <c r="AM859" s="1"/>
      <c r="AY859" s="222" t="str">
        <f t="shared" si="820"/>
        <v>Douglas CD6</v>
      </c>
      <c r="BA859" s="222">
        <v>6</v>
      </c>
      <c r="BB859" s="222"/>
      <c r="BC859" s="97">
        <v>8</v>
      </c>
      <c r="BD859" s="6"/>
      <c r="BE859" s="180">
        <v>8035</v>
      </c>
      <c r="BF859" s="222">
        <f t="shared" si="821"/>
        <v>803506</v>
      </c>
      <c r="BG859" s="222"/>
      <c r="BH859" t="s">
        <v>3303</v>
      </c>
    </row>
    <row r="860" spans="1:60">
      <c r="A860" s="222" t="s">
        <v>322</v>
      </c>
      <c r="B860" t="s">
        <v>637</v>
      </c>
      <c r="W860" s="1">
        <v>102</v>
      </c>
      <c r="Y860" s="1">
        <v>179</v>
      </c>
      <c r="AE860" s="1">
        <v>6</v>
      </c>
      <c r="AM860" s="1"/>
      <c r="AY860" s="222" t="str">
        <f t="shared" si="820"/>
        <v>Eagle CD2</v>
      </c>
      <c r="BA860" s="222">
        <v>2</v>
      </c>
      <c r="BB860" s="222"/>
      <c r="BC860" s="97">
        <v>8</v>
      </c>
      <c r="BD860" s="6"/>
      <c r="BE860" s="180">
        <v>8037</v>
      </c>
      <c r="BF860" s="222">
        <f t="shared" si="821"/>
        <v>803702</v>
      </c>
      <c r="BG860" s="222"/>
      <c r="BH860" t="s">
        <v>3303</v>
      </c>
    </row>
    <row r="861" spans="1:60">
      <c r="A861" s="222" t="s">
        <v>322</v>
      </c>
      <c r="B861" t="s">
        <v>637</v>
      </c>
      <c r="W861" s="1">
        <v>242</v>
      </c>
      <c r="Y861" s="1">
        <v>444</v>
      </c>
      <c r="AE861" s="1">
        <v>5</v>
      </c>
      <c r="AM861" s="1"/>
      <c r="AY861" s="222" t="str">
        <f t="shared" si="820"/>
        <v>Eagle CD3</v>
      </c>
      <c r="BA861" s="222">
        <v>3</v>
      </c>
      <c r="BB861" s="222"/>
      <c r="BC861" s="97">
        <v>8</v>
      </c>
      <c r="BD861" s="6"/>
      <c r="BE861" s="180">
        <v>8037</v>
      </c>
      <c r="BF861" s="222">
        <f t="shared" si="821"/>
        <v>803703</v>
      </c>
      <c r="BG861" s="222"/>
      <c r="BH861" t="s">
        <v>3303</v>
      </c>
    </row>
    <row r="862" spans="1:60">
      <c r="A862" s="222" t="s">
        <v>2481</v>
      </c>
      <c r="B862" t="s">
        <v>637</v>
      </c>
      <c r="W862" s="1">
        <v>574</v>
      </c>
      <c r="Y862" s="1">
        <v>718</v>
      </c>
      <c r="AE862" s="1">
        <v>7</v>
      </c>
      <c r="AM862" s="1"/>
      <c r="AY862" s="222" t="str">
        <f t="shared" si="820"/>
        <v>Jefferson CD1</v>
      </c>
      <c r="BA862" s="222">
        <v>1</v>
      </c>
      <c r="BB862" s="222"/>
      <c r="BC862" s="97">
        <v>8</v>
      </c>
      <c r="BD862" s="6"/>
      <c r="BE862" s="180">
        <v>8059</v>
      </c>
      <c r="BF862" s="222">
        <f t="shared" si="821"/>
        <v>805901</v>
      </c>
      <c r="BG862" s="222"/>
      <c r="BH862" t="s">
        <v>3303</v>
      </c>
    </row>
    <row r="863" spans="1:60" s="222" customFormat="1">
      <c r="A863" s="222" t="s">
        <v>2481</v>
      </c>
      <c r="B863" s="222" t="s">
        <v>637</v>
      </c>
      <c r="O863" s="1"/>
      <c r="P863" s="2"/>
      <c r="Q863" s="1"/>
      <c r="W863" s="1">
        <v>1143</v>
      </c>
      <c r="X863" s="1"/>
      <c r="Y863" s="1">
        <v>1185</v>
      </c>
      <c r="Z863" s="1"/>
      <c r="AA863" s="1"/>
      <c r="AB863" s="1"/>
      <c r="AC863" s="1"/>
      <c r="AD863" s="1"/>
      <c r="AE863" s="1">
        <v>12</v>
      </c>
      <c r="AF863" s="1"/>
      <c r="AG863" s="1"/>
      <c r="AJ863" s="1"/>
      <c r="AM863" s="1"/>
      <c r="AY863" s="222" t="str">
        <f t="shared" si="820"/>
        <v>Jefferson CD2</v>
      </c>
      <c r="BA863" s="222">
        <v>2</v>
      </c>
      <c r="BC863" s="97">
        <v>8</v>
      </c>
      <c r="BD863" s="6"/>
      <c r="BE863" s="180">
        <v>8059</v>
      </c>
      <c r="BF863" s="222">
        <f t="shared" si="821"/>
        <v>805902</v>
      </c>
      <c r="BH863" s="222" t="s">
        <v>3303</v>
      </c>
    </row>
    <row r="864" spans="1:60">
      <c r="A864" s="222" t="s">
        <v>2481</v>
      </c>
      <c r="B864" t="s">
        <v>637</v>
      </c>
      <c r="W864" s="1">
        <v>3761</v>
      </c>
      <c r="Y864" s="1">
        <v>6378</v>
      </c>
      <c r="AE864" s="1">
        <v>55</v>
      </c>
      <c r="AM864" s="1"/>
      <c r="AY864" s="222" t="str">
        <f t="shared" si="820"/>
        <v>Jefferson CD7</v>
      </c>
      <c r="BA864" s="222">
        <v>7</v>
      </c>
      <c r="BB864" s="222"/>
      <c r="BC864" s="97">
        <v>8</v>
      </c>
      <c r="BD864" s="6"/>
      <c r="BE864" s="180">
        <v>8059</v>
      </c>
      <c r="BF864" s="222">
        <f t="shared" si="821"/>
        <v>805907</v>
      </c>
      <c r="BG864" s="222"/>
      <c r="BH864" t="s">
        <v>3303</v>
      </c>
    </row>
    <row r="865" spans="1:60" s="222" customFormat="1">
      <c r="A865" s="222" t="s">
        <v>2544</v>
      </c>
      <c r="B865" s="222" t="s">
        <v>637</v>
      </c>
      <c r="O865" s="1"/>
      <c r="P865" s="2"/>
      <c r="Q865" s="1"/>
      <c r="W865" s="1">
        <v>54</v>
      </c>
      <c r="X865" s="1"/>
      <c r="Y865" s="1">
        <v>123</v>
      </c>
      <c r="Z865" s="1"/>
      <c r="AA865" s="1"/>
      <c r="AB865" s="1"/>
      <c r="AC865" s="1"/>
      <c r="AD865" s="1"/>
      <c r="AE865" s="1">
        <v>0</v>
      </c>
      <c r="AF865" s="1"/>
      <c r="AG865" s="1"/>
      <c r="AJ865" s="1"/>
      <c r="AM865" s="1"/>
      <c r="AY865" s="222" t="str">
        <f t="shared" si="820"/>
        <v>Park CD2</v>
      </c>
      <c r="BA865" s="222">
        <v>2</v>
      </c>
      <c r="BC865" s="97">
        <v>8</v>
      </c>
      <c r="BD865" s="6"/>
      <c r="BE865" s="180">
        <v>8093</v>
      </c>
      <c r="BF865" s="222">
        <f t="shared" si="821"/>
        <v>809302</v>
      </c>
      <c r="BH865" s="222" t="s">
        <v>3303</v>
      </c>
    </row>
    <row r="866" spans="1:60">
      <c r="A866" s="222" t="s">
        <v>2544</v>
      </c>
      <c r="B866" t="s">
        <v>637</v>
      </c>
      <c r="W866" s="1">
        <v>64</v>
      </c>
      <c r="Y866" s="1">
        <v>108</v>
      </c>
      <c r="AE866" s="1">
        <v>0</v>
      </c>
      <c r="AM866" s="1"/>
      <c r="AY866" s="222" t="str">
        <f t="shared" si="820"/>
        <v>Park CD5</v>
      </c>
      <c r="BA866" s="222">
        <v>5</v>
      </c>
      <c r="BB866" s="222"/>
      <c r="BC866" s="97">
        <v>8</v>
      </c>
      <c r="BD866" s="6"/>
      <c r="BE866" s="180">
        <v>8093</v>
      </c>
      <c r="BF866" s="222">
        <f t="shared" si="821"/>
        <v>809305</v>
      </c>
      <c r="BG866" s="222"/>
      <c r="BH866" t="s">
        <v>3303</v>
      </c>
    </row>
    <row r="867" spans="1:60">
      <c r="BD867" s="100"/>
      <c r="BE867"/>
    </row>
    <row r="868" spans="1:60">
      <c r="A868" s="48" t="s">
        <v>337</v>
      </c>
      <c r="BD868" s="100"/>
      <c r="BE868"/>
    </row>
    <row r="869" spans="1:60">
      <c r="A869" t="s">
        <v>19</v>
      </c>
      <c r="B869" t="s">
        <v>138</v>
      </c>
      <c r="C869" s="1">
        <f t="shared" ref="C869:C883" si="822">SUM(W869:AN869)</f>
        <v>4748</v>
      </c>
      <c r="D869" s="1"/>
      <c r="E869" s="1"/>
      <c r="F869" s="1"/>
      <c r="G869" s="1"/>
      <c r="H869" s="1"/>
      <c r="I869" s="1"/>
      <c r="J869" s="1"/>
      <c r="K869" s="7">
        <f>RANK(W869,(W869:Y869,Z869:AN869))</f>
        <v>1</v>
      </c>
      <c r="L869" s="7">
        <f>RANK(X869,(W869:Y869,Z869:AN869))</f>
        <v>5</v>
      </c>
      <c r="M869" s="7">
        <f>IF(Y869&gt;0,RANK(Y869,(W869:Y869,Z869:AN869)),0)</f>
        <v>2</v>
      </c>
      <c r="N869" s="7"/>
      <c r="O869" s="1">
        <f t="shared" ref="O869:O883" si="823">MAX(W869:AD869)-LARGE(W869:AD869,2)</f>
        <v>541</v>
      </c>
      <c r="P869" s="2">
        <f t="shared" ref="P869:P883" si="824">O869/C869</f>
        <v>0.11394271272114574</v>
      </c>
      <c r="Q869" s="2"/>
      <c r="R869" s="2">
        <f t="shared" ref="R869:R883" si="825">IF($C869=0,"-",W869/$C869)</f>
        <v>0.54802021903959564</v>
      </c>
      <c r="S869" s="2">
        <f t="shared" ref="S869:S883" si="826">IF($C869=0,"-",X869/$C869)</f>
        <v>0</v>
      </c>
      <c r="T869" s="2">
        <f t="shared" ref="T869:T883" si="827">IF($C869=0,"-",Y869/$C869)</f>
        <v>0.43407750631844988</v>
      </c>
      <c r="U869" s="2">
        <f t="shared" ref="U869:U883" si="828">IF($C869=0,"-",Z869/$C869)</f>
        <v>0</v>
      </c>
      <c r="V869" s="2">
        <f t="shared" ref="V869:V883" si="829">IF(C869=0,"-",(1-R869-S869-T869-U869))</f>
        <v>1.7902274641954485E-2</v>
      </c>
      <c r="W869" s="1">
        <f t="array" ref="W869">SUM(IF(Town!$AR$3:$AR$171=$BE869,IF(Town!$AK$3:$AK$171=$BA869,Town!P$3:P$171,0),0))+SUM(IF($BE$2033:$BE$2042=$BE869,IF($BA$2033:$BA$2042=$BA869,W$2033:W$2042,0),0))</f>
        <v>2602</v>
      </c>
      <c r="Y869" s="1">
        <f t="array" ref="Y869">SUM(IF(Town!$AR$3:$AR$171=$BE869,IF(Town!$AK$3:$AK$171=$BA869,Town!R$3:R$171,0),0))+SUM(IF($BE$2033:$BE$2042=$BE869,IF($BA$2033:$BA$2042=$BA869,Y$2033:Y$2042,0),0))</f>
        <v>2061</v>
      </c>
      <c r="AE869" s="1">
        <f t="array" ref="AE869">SUM(IF(Town!$AR$3:$AR$171=$BE869,IF(Town!$AK$3:$AK$171=$BA869,Town!X$3:X$171,0),0))+SUM(IF($BE$2033:$BE$2042=$BE869,IF($BA$2033:$BA$2042=$BA869,AE$2033:AE$2042,0),0))</f>
        <v>73</v>
      </c>
      <c r="AF869" s="1">
        <f t="array" ref="AF869">SUM(IF(Town!$AR$3:$AR$171=$BE869,IF(Town!$AK$3:$AK$171=$BA869,Town!Y$3:Y$171,0),0))+SUM(IF($BE$2033:$BE$2042=$BE869,IF($BA$2033:$BA$2042=$BA869,AF$2033:AF$2042,0),0))</f>
        <v>0</v>
      </c>
      <c r="AJ869" s="1">
        <f t="array" ref="AJ869">SUM(IF(Town!$AR$3:$AR$171=$BE869,IF(Town!$AK$3:$AK$171=$BA869,Town!AC$3:AC$171,0),0))+SUM(IF($BE$2033:$BE$2042=$BE869,IF($BA$2033:$BA$2042=$BA869,AJ$2033:AJ$2042,0),0))</f>
        <v>12</v>
      </c>
      <c r="AY869" t="str">
        <f t="shared" ref="AY869:AY883" si="830">A869&amp;" "&amp;"CD"&amp;BA869</f>
        <v>Fairfield CD3</v>
      </c>
      <c r="BA869">
        <v>3</v>
      </c>
      <c r="BC869" s="98">
        <v>9</v>
      </c>
      <c r="BD869" s="100"/>
      <c r="BE869">
        <v>9001</v>
      </c>
      <c r="BF869">
        <f t="shared" si="809"/>
        <v>900103</v>
      </c>
      <c r="BH869" t="s">
        <v>3303</v>
      </c>
    </row>
    <row r="870" spans="1:60">
      <c r="A870" t="s">
        <v>19</v>
      </c>
      <c r="B870" t="s">
        <v>138</v>
      </c>
      <c r="C870" s="1">
        <f t="shared" si="822"/>
        <v>61616</v>
      </c>
      <c r="D870" s="1"/>
      <c r="E870" s="1"/>
      <c r="F870" s="1"/>
      <c r="G870" s="1"/>
      <c r="H870" s="1"/>
      <c r="I870" s="1"/>
      <c r="J870" s="1"/>
      <c r="K870" s="7">
        <f>RANK(W870,(W870:Y870,Z870:AN870))</f>
        <v>1</v>
      </c>
      <c r="L870" s="7">
        <f>RANK(X870,(W870:Y870,Z870:AN870))</f>
        <v>5</v>
      </c>
      <c r="M870" s="7">
        <f>IF(Y870&gt;0,RANK(Y870,(W870:Y870,Z870:AN870)),0)</f>
        <v>2</v>
      </c>
      <c r="N870" s="7"/>
      <c r="O870" s="1">
        <f t="shared" si="823"/>
        <v>16114</v>
      </c>
      <c r="P870" s="2">
        <f t="shared" si="824"/>
        <v>0.26152298104388472</v>
      </c>
      <c r="Q870" s="2"/>
      <c r="R870" s="2">
        <f t="shared" si="825"/>
        <v>0.62417229291093224</v>
      </c>
      <c r="S870" s="2">
        <f t="shared" si="826"/>
        <v>0</v>
      </c>
      <c r="T870" s="2">
        <f t="shared" si="827"/>
        <v>0.36264931186704752</v>
      </c>
      <c r="U870" s="2">
        <f t="shared" si="828"/>
        <v>0</v>
      </c>
      <c r="V870" s="2">
        <f t="shared" si="829"/>
        <v>1.3178395222020245E-2</v>
      </c>
      <c r="W870" s="1">
        <f t="array" ref="W870">SUM(IF(Town!$AR$3:$AR$171=$BE870,IF(Town!$AK$3:$AK$171=$BA870,Town!P$3:P$171,0),0))+SUM(IF($BE$2033:$BE$2042=$BE870,IF($BA$2033:$BA$2042=$BA870,W$2033:W$2042,0),0))</f>
        <v>38459</v>
      </c>
      <c r="Y870" s="1">
        <f t="array" ref="Y870">SUM(IF(Town!$AR$3:$AR$171=$BE870,IF(Town!$AK$3:$AK$171=$BA870,Town!R$3:R$171,0),0))+SUM(IF($BE$2033:$BE$2042=$BE870,IF($BA$2033:$BA$2042=$BA870,Y$2033:Y$2042,0),0))</f>
        <v>22345</v>
      </c>
      <c r="AE870" s="1">
        <f t="array" ref="AE870">SUM(IF(Town!$AR$3:$AR$171=$BE870,IF(Town!$AK$3:$AK$171=$BA870,Town!X$3:X$171,0),0))+SUM(IF($BE$2033:$BE$2042=$BE870,IF($BA$2033:$BA$2042=$BA870,AE$2033:AE$2042,0),0))</f>
        <v>665</v>
      </c>
      <c r="AF870" s="1">
        <f t="array" ref="AF870">SUM(IF(Town!$AR$3:$AR$171=$BE870,IF(Town!$AK$3:$AK$171=$BA870,Town!Y$3:Y$171,0),0))+SUM(IF($BE$2033:$BE$2042=$BE870,IF($BA$2033:$BA$2042=$BA870,AF$2033:AF$2042,0),0))</f>
        <v>0</v>
      </c>
      <c r="AJ870" s="1">
        <f t="array" ref="AJ870">SUM(IF(Town!$AR$3:$AR$171=$BE870,IF(Town!$AK$3:$AK$171=$BA870,Town!AC$3:AC$171,0),0))+SUM(IF($BE$2033:$BE$2042=$BE870,IF($BA$2033:$BA$2042=$BA870,AJ$2033:AJ$2042,0),0))</f>
        <v>147</v>
      </c>
      <c r="AY870" t="str">
        <f t="shared" si="830"/>
        <v>Fairfield CD4</v>
      </c>
      <c r="BA870">
        <v>4</v>
      </c>
      <c r="BC870" s="98">
        <v>9</v>
      </c>
      <c r="BD870" s="100"/>
      <c r="BE870">
        <v>9001</v>
      </c>
      <c r="BF870">
        <f t="shared" si="809"/>
        <v>900104</v>
      </c>
      <c r="BH870" t="s">
        <v>3303</v>
      </c>
    </row>
    <row r="871" spans="1:60">
      <c r="A871" t="s">
        <v>19</v>
      </c>
      <c r="B871" t="s">
        <v>138</v>
      </c>
      <c r="C871" s="1">
        <f t="shared" si="822"/>
        <v>10972</v>
      </c>
      <c r="D871" s="1"/>
      <c r="E871" s="1"/>
      <c r="F871" s="1"/>
      <c r="G871" s="1"/>
      <c r="H871" s="1"/>
      <c r="I871" s="1"/>
      <c r="J871" s="1"/>
      <c r="K871" s="7">
        <f>RANK(W871,(W871:Y871,Z871:AN871))</f>
        <v>1</v>
      </c>
      <c r="L871" s="7">
        <f>RANK(X871,(W871:Y871,Z871:AN871))</f>
        <v>5</v>
      </c>
      <c r="M871" s="7">
        <f>IF(Y871&gt;0,RANK(Y871,(W871:Y871,Z871:AN871)),0)</f>
        <v>2</v>
      </c>
      <c r="N871" s="7"/>
      <c r="O871" s="1">
        <f t="shared" si="823"/>
        <v>400</v>
      </c>
      <c r="P871" s="2">
        <f t="shared" si="824"/>
        <v>3.6456434560699962E-2</v>
      </c>
      <c r="Q871" s="2"/>
      <c r="R871" s="2">
        <f t="shared" si="825"/>
        <v>0.50947867298578198</v>
      </c>
      <c r="S871" s="2">
        <f t="shared" si="826"/>
        <v>0</v>
      </c>
      <c r="T871" s="2">
        <f t="shared" si="827"/>
        <v>0.47302223842508201</v>
      </c>
      <c r="U871" s="2">
        <f t="shared" si="828"/>
        <v>0</v>
      </c>
      <c r="V871" s="2">
        <f t="shared" si="829"/>
        <v>1.7499088589136014E-2</v>
      </c>
      <c r="W871" s="1">
        <f t="array" ref="W871">SUM(IF(Town!$AR$3:$AR$171=$BE871,IF(Town!$AK$3:$AK$171=$BA871,Town!P$3:P$171,0),0))+SUM(IF($BE$2033:$BE$2042=$BE871,IF($BA$2033:$BA$2042=$BA871,W$2033:W$2042,0),0))</f>
        <v>5590</v>
      </c>
      <c r="Y871" s="1">
        <f t="array" ref="Y871">SUM(IF(Town!$AR$3:$AR$171=$BE871,IF(Town!$AK$3:$AK$171=$BA871,Town!R$3:R$171,0),0))+SUM(IF($BE$2033:$BE$2042=$BE871,IF($BA$2033:$BA$2042=$BA871,Y$2033:Y$2042,0),0))</f>
        <v>5190</v>
      </c>
      <c r="AE871" s="1">
        <f t="array" ref="AE871">SUM(IF(Town!$AR$3:$AR$171=$BE871,IF(Town!$AK$3:$AK$171=$BA871,Town!X$3:X$171,0),0))+SUM(IF($BE$2033:$BE$2042=$BE871,IF($BA$2033:$BA$2042=$BA871,AE$2033:AE$2042,0),0))</f>
        <v>156</v>
      </c>
      <c r="AF871" s="1">
        <f t="array" ref="AF871">SUM(IF(Town!$AR$3:$AR$171=$BE871,IF(Town!$AK$3:$AK$171=$BA871,Town!Y$3:Y$171,0),0))+SUM(IF($BE$2033:$BE$2042=$BE871,IF($BA$2033:$BA$2042=$BA871,AF$2033:AF$2042,0),0))</f>
        <v>0</v>
      </c>
      <c r="AJ871" s="1">
        <f t="array" ref="AJ871">SUM(IF(Town!$AR$3:$AR$171=$BE871,IF(Town!$AK$3:$AK$171=$BA871,Town!AC$3:AC$171,0),0))+SUM(IF($BE$2033:$BE$2042=$BE871,IF($BA$2033:$BA$2042=$BA871,AJ$2033:AJ$2042,0),0))</f>
        <v>36</v>
      </c>
      <c r="AY871" t="str">
        <f t="shared" si="830"/>
        <v>Fairfield CD5</v>
      </c>
      <c r="BA871">
        <v>5</v>
      </c>
      <c r="BC871" s="98">
        <v>9</v>
      </c>
      <c r="BD871" s="100"/>
      <c r="BE871">
        <v>9001</v>
      </c>
      <c r="BF871">
        <f t="shared" si="809"/>
        <v>900105</v>
      </c>
      <c r="BH871" t="s">
        <v>3303</v>
      </c>
    </row>
    <row r="872" spans="1:60">
      <c r="A872" t="s">
        <v>1580</v>
      </c>
      <c r="B872" t="s">
        <v>138</v>
      </c>
      <c r="C872" s="1">
        <f t="shared" si="822"/>
        <v>68748</v>
      </c>
      <c r="D872" s="1"/>
      <c r="E872" s="1"/>
      <c r="F872" s="1"/>
      <c r="G872" s="1"/>
      <c r="H872" s="1"/>
      <c r="I872" s="1"/>
      <c r="J872" s="1"/>
      <c r="K872" s="7">
        <f>RANK(W872,(W872:Y872,Z872:AN872))</f>
        <v>1</v>
      </c>
      <c r="L872" s="7">
        <f>RANK(X872,(W872:Y872,Z872:AN872))</f>
        <v>5</v>
      </c>
      <c r="M872" s="7">
        <f>IF(Y872&gt;0,RANK(Y872,(W872:Y872,Z872:AN872)),0)</f>
        <v>2</v>
      </c>
      <c r="N872" s="7"/>
      <c r="O872" s="1">
        <f t="shared" si="823"/>
        <v>7611</v>
      </c>
      <c r="P872" s="2">
        <f t="shared" si="824"/>
        <v>0.11070867516145924</v>
      </c>
      <c r="Q872" s="2"/>
      <c r="R872" s="2">
        <f t="shared" si="825"/>
        <v>0.54613952405888166</v>
      </c>
      <c r="S872" s="2">
        <f t="shared" si="826"/>
        <v>0</v>
      </c>
      <c r="T872" s="2">
        <f t="shared" si="827"/>
        <v>0.43543084889742245</v>
      </c>
      <c r="U872" s="2">
        <f t="shared" si="828"/>
        <v>0</v>
      </c>
      <c r="V872" s="2">
        <f t="shared" si="829"/>
        <v>1.8429627043695884E-2</v>
      </c>
      <c r="W872" s="1">
        <f t="array" ref="W872">SUM(IF(Town!$AR$3:$AR$171=$BE872,IF(Town!$AK$3:$AK$171=$BA872,Town!P$3:P$171,0),0))+SUM(IF($BE$2033:$BE$2042=$BE872,IF($BA$2033:$BA$2042=$BA872,W$2033:W$2042,0),0))</f>
        <v>37546</v>
      </c>
      <c r="Y872" s="1">
        <f t="array" ref="Y872">SUM(IF(Town!$AR$3:$AR$171=$BE872,IF(Town!$AK$3:$AK$171=$BA872,Town!R$3:R$171,0),0))+SUM(IF($BE$2033:$BE$2042=$BE872,IF($BA$2033:$BA$2042=$BA872,Y$2033:Y$2042,0),0))</f>
        <v>29935</v>
      </c>
      <c r="AE872" s="1">
        <f t="array" ref="AE872">SUM(IF(Town!$AR$3:$AR$171=$BE872,IF(Town!$AK$3:$AK$171=$BA872,Town!X$3:X$171,0),0))+SUM(IF($BE$2033:$BE$2042=$BE872,IF($BA$2033:$BA$2042=$BA872,AE$2033:AE$2042,0),0))</f>
        <v>1067</v>
      </c>
      <c r="AF872" s="1">
        <f t="array" ref="AF872">SUM(IF(Town!$AR$3:$AR$171=$BE872,IF(Town!$AK$3:$AK$171=$BA872,Town!Y$3:Y$171,0),0))+SUM(IF($BE$2033:$BE$2042=$BE872,IF($BA$2033:$BA$2042=$BA872,AF$2033:AF$2042,0),0))</f>
        <v>0</v>
      </c>
      <c r="AJ872" s="1">
        <f t="array" ref="AJ872">SUM(IF(Town!$AR$3:$AR$171=$BE872,IF(Town!$AK$3:$AK$171=$BA872,Town!AC$3:AC$171,0),0))+SUM(IF($BE$2033:$BE$2042=$BE872,IF($BA$2033:$BA$2042=$BA872,AJ$2033:AJ$2042,0),0))</f>
        <v>200</v>
      </c>
      <c r="AY872" t="str">
        <f t="shared" si="830"/>
        <v>Hartford CD1</v>
      </c>
      <c r="BA872">
        <v>1</v>
      </c>
      <c r="BC872" s="98">
        <v>9</v>
      </c>
      <c r="BD872" s="100"/>
      <c r="BE872">
        <v>9003</v>
      </c>
      <c r="BF872">
        <f t="shared" si="809"/>
        <v>900301</v>
      </c>
      <c r="BH872" t="s">
        <v>3303</v>
      </c>
    </row>
    <row r="873" spans="1:60">
      <c r="A873" t="s">
        <v>1580</v>
      </c>
      <c r="B873" t="s">
        <v>138</v>
      </c>
      <c r="C873" s="1">
        <f t="shared" si="822"/>
        <v>5382</v>
      </c>
      <c r="D873" s="1"/>
      <c r="E873" s="1"/>
      <c r="F873" s="1"/>
      <c r="G873" s="1"/>
      <c r="H873" s="1"/>
      <c r="I873" s="1"/>
      <c r="J873" s="1"/>
      <c r="K873" s="7">
        <f>RANK(W873,(W873:Y873,Z873:AN873))</f>
        <v>2</v>
      </c>
      <c r="L873" s="7">
        <f>RANK(X873,(W873:Y873,Z873:AN873))</f>
        <v>5</v>
      </c>
      <c r="M873" s="7">
        <f>IF(Y873&gt;0,RANK(Y873,(W873:Y873,Z873:AN873)),0)</f>
        <v>1</v>
      </c>
      <c r="N873" s="7"/>
      <c r="O873" s="1">
        <f t="shared" si="823"/>
        <v>481</v>
      </c>
      <c r="P873" s="2">
        <f t="shared" si="824"/>
        <v>8.9371980676328497E-2</v>
      </c>
      <c r="Q873" s="2"/>
      <c r="R873" s="2">
        <f t="shared" si="825"/>
        <v>0.44314381270903008</v>
      </c>
      <c r="S873" s="2">
        <f t="shared" si="826"/>
        <v>0</v>
      </c>
      <c r="T873" s="2">
        <f t="shared" si="827"/>
        <v>0.53251579338535859</v>
      </c>
      <c r="U873" s="2">
        <f t="shared" si="828"/>
        <v>0</v>
      </c>
      <c r="V873" s="2">
        <f t="shared" si="829"/>
        <v>2.4340393905611268E-2</v>
      </c>
      <c r="W873" s="1">
        <f t="array" ref="W873">SUM(IF(Town!$AR$3:$AR$171=$BE873,IF(Town!$AK$3:$AK$171=$BA873,Town!P$3:P$171,0),0))+SUM(IF($BE$2033:$BE$2042=$BE873,IF($BA$2033:$BA$2042=$BA873,W$2033:W$2042,0),0))</f>
        <v>2385</v>
      </c>
      <c r="Y873" s="1">
        <f t="array" ref="Y873">SUM(IF(Town!$AR$3:$AR$171=$BE873,IF(Town!$AK$3:$AK$171=$BA873,Town!R$3:R$171,0),0))+SUM(IF($BE$2033:$BE$2042=$BE873,IF($BA$2033:$BA$2042=$BA873,Y$2033:Y$2042,0),0))</f>
        <v>2866</v>
      </c>
      <c r="AE873" s="1">
        <f t="array" ref="AE873">SUM(IF(Town!$AR$3:$AR$171=$BE873,IF(Town!$AK$3:$AK$171=$BA873,Town!X$3:X$171,0),0))+SUM(IF($BE$2033:$BE$2042=$BE873,IF($BA$2033:$BA$2042=$BA873,AE$2033:AE$2042,0),0))</f>
        <v>104</v>
      </c>
      <c r="AF873" s="1">
        <f t="array" ref="AF873">SUM(IF(Town!$AR$3:$AR$171=$BE873,IF(Town!$AK$3:$AK$171=$BA873,Town!Y$3:Y$171,0),0))+SUM(IF($BE$2033:$BE$2042=$BE873,IF($BA$2033:$BA$2042=$BA873,AF$2033:AF$2042,0),0))</f>
        <v>0</v>
      </c>
      <c r="AJ873" s="1">
        <f t="array" ref="AJ873">SUM(IF(Town!$AR$3:$AR$171=$BE873,IF(Town!$AK$3:$AK$171=$BA873,Town!AC$3:AC$171,0),0))+SUM(IF($BE$2033:$BE$2042=$BE873,IF($BA$2033:$BA$2042=$BA873,AJ$2033:AJ$2042,0),0))</f>
        <v>27</v>
      </c>
      <c r="AY873" t="str">
        <f t="shared" si="830"/>
        <v>Hartford CD2</v>
      </c>
      <c r="BA873">
        <v>2</v>
      </c>
      <c r="BC873" s="98">
        <v>9</v>
      </c>
      <c r="BD873" s="100"/>
      <c r="BE873">
        <v>9003</v>
      </c>
      <c r="BF873">
        <f t="shared" si="809"/>
        <v>900302</v>
      </c>
      <c r="BH873" t="s">
        <v>3303</v>
      </c>
    </row>
    <row r="874" spans="1:60">
      <c r="A874" t="s">
        <v>1580</v>
      </c>
      <c r="B874" t="s">
        <v>138</v>
      </c>
      <c r="C874" s="1">
        <f t="shared" si="822"/>
        <v>16159</v>
      </c>
      <c r="D874" s="1"/>
      <c r="E874" s="1"/>
      <c r="F874" s="1"/>
      <c r="G874" s="1"/>
      <c r="H874" s="1"/>
      <c r="I874" s="1"/>
      <c r="J874" s="1"/>
      <c r="K874" s="7">
        <f>RANK(W874,(W874:Y874,Z874:AN874))</f>
        <v>1</v>
      </c>
      <c r="L874" s="7">
        <f>RANK(X874,(W874:Y874,Z874:AN874))</f>
        <v>5</v>
      </c>
      <c r="M874" s="7">
        <f>IF(Y874&gt;0,RANK(Y874,(W874:Y874,Z874:AN874)),0)</f>
        <v>2</v>
      </c>
      <c r="N874" s="7"/>
      <c r="O874" s="1">
        <f t="shared" si="823"/>
        <v>532</v>
      </c>
      <c r="P874" s="2">
        <f t="shared" si="824"/>
        <v>3.2922829383006377E-2</v>
      </c>
      <c r="Q874" s="2"/>
      <c r="R874" s="2">
        <f t="shared" si="825"/>
        <v>0.50578624914908099</v>
      </c>
      <c r="S874" s="2">
        <f t="shared" si="826"/>
        <v>0</v>
      </c>
      <c r="T874" s="2">
        <f t="shared" si="827"/>
        <v>0.47286341976607466</v>
      </c>
      <c r="U874" s="2">
        <f t="shared" si="828"/>
        <v>0</v>
      </c>
      <c r="V874" s="2">
        <f t="shared" si="829"/>
        <v>2.1350331084844354E-2</v>
      </c>
      <c r="W874" s="1">
        <f t="array" ref="W874">SUM(IF(Town!$AR$3:$AR$171=$BE874,IF(Town!$AK$3:$AK$171=$BA874,Town!P$3:P$171,0),0))+SUM(IF($BE$2033:$BE$2042=$BE874,IF($BA$2033:$BA$2042=$BA874,W$2033:W$2042,0),0))</f>
        <v>8173</v>
      </c>
      <c r="Y874" s="1">
        <f t="array" ref="Y874">SUM(IF(Town!$AR$3:$AR$171=$BE874,IF(Town!$AK$3:$AK$171=$BA874,Town!R$3:R$171,0),0))+SUM(IF($BE$2033:$BE$2042=$BE874,IF($BA$2033:$BA$2042=$BA874,Y$2033:Y$2042,0),0))</f>
        <v>7641</v>
      </c>
      <c r="AE874" s="1">
        <f t="array" ref="AE874">SUM(IF(Town!$AR$3:$AR$171=$BE874,IF(Town!$AK$3:$AK$171=$BA874,Town!X$3:X$171,0),0))+SUM(IF($BE$2033:$BE$2042=$BE874,IF($BA$2033:$BA$2042=$BA874,AE$2033:AE$2042,0),0))</f>
        <v>280</v>
      </c>
      <c r="AF874" s="1">
        <f t="array" ref="AF874">SUM(IF(Town!$AR$3:$AR$171=$BE874,IF(Town!$AK$3:$AK$171=$BA874,Town!Y$3:Y$171,0),0))+SUM(IF($BE$2033:$BE$2042=$BE874,IF($BA$2033:$BA$2042=$BA874,AF$2033:AF$2042,0),0))</f>
        <v>0</v>
      </c>
      <c r="AJ874" s="1">
        <f t="array" ref="AJ874">SUM(IF(Town!$AR$3:$AR$171=$BE874,IF(Town!$AK$3:$AK$171=$BA874,Town!AC$3:AC$171,0),0))+SUM(IF($BE$2033:$BE$2042=$BE874,IF($BA$2033:$BA$2042=$BA874,AJ$2033:AJ$2042,0),0))</f>
        <v>65</v>
      </c>
      <c r="AY874" t="str">
        <f t="shared" si="830"/>
        <v>Hartford CD5</v>
      </c>
      <c r="BA874">
        <v>5</v>
      </c>
      <c r="BC874" s="98">
        <v>9</v>
      </c>
      <c r="BD874" s="100"/>
      <c r="BE874">
        <v>9003</v>
      </c>
      <c r="BF874">
        <f t="shared" si="809"/>
        <v>900305</v>
      </c>
      <c r="BH874" t="s">
        <v>3303</v>
      </c>
    </row>
    <row r="875" spans="1:60">
      <c r="A875" t="s">
        <v>1521</v>
      </c>
      <c r="B875" t="s">
        <v>138</v>
      </c>
      <c r="C875" s="1">
        <f t="shared" si="822"/>
        <v>2904</v>
      </c>
      <c r="D875" s="1"/>
      <c r="E875" s="1"/>
      <c r="F875" s="1"/>
      <c r="G875" s="1"/>
      <c r="H875" s="1"/>
      <c r="I875" s="1"/>
      <c r="J875" s="1"/>
      <c r="K875" s="7">
        <f>RANK(W875,(W875:Y875,Z875:AN875))</f>
        <v>2</v>
      </c>
      <c r="L875" s="7">
        <f>RANK(X875,(W875:Y875,Z875:AN875))</f>
        <v>5</v>
      </c>
      <c r="M875" s="7">
        <f>IF(Y875&gt;0,RANK(Y875,(W875:Y875,Z875:AN875)),0)</f>
        <v>1</v>
      </c>
      <c r="N875" s="7"/>
      <c r="O875" s="1">
        <f t="shared" si="823"/>
        <v>645</v>
      </c>
      <c r="P875" s="2">
        <f t="shared" si="824"/>
        <v>0.22210743801652894</v>
      </c>
      <c r="Q875" s="2"/>
      <c r="R875" s="2">
        <f t="shared" si="825"/>
        <v>0.37637741046831957</v>
      </c>
      <c r="S875" s="2">
        <f t="shared" si="826"/>
        <v>0</v>
      </c>
      <c r="T875" s="2">
        <f t="shared" si="827"/>
        <v>0.59848484848484851</v>
      </c>
      <c r="U875" s="2">
        <f t="shared" si="828"/>
        <v>0</v>
      </c>
      <c r="V875" s="2">
        <f t="shared" si="829"/>
        <v>2.5137741046831974E-2</v>
      </c>
      <c r="W875" s="1">
        <f t="array" ref="W875">SUM(IF(Town!$AR$3:$AR$171=$BE875,IF(Town!$AK$3:$AK$171=$BA875,Town!P$3:P$171,0),0))+SUM(IF($BE$2033:$BE$2042=$BE875,IF($BA$2033:$BA$2042=$BA875,W$2033:W$2042,0),0))</f>
        <v>1093</v>
      </c>
      <c r="Y875" s="1">
        <f t="array" ref="Y875">SUM(IF(Town!$AR$3:$AR$171=$BE875,IF(Town!$AK$3:$AK$171=$BA875,Town!R$3:R$171,0),0))+SUM(IF($BE$2033:$BE$2042=$BE875,IF($BA$2033:$BA$2042=$BA875,Y$2033:Y$2042,0),0))</f>
        <v>1738</v>
      </c>
      <c r="AE875" s="1">
        <f t="array" ref="AE875">SUM(IF(Town!$AR$3:$AR$171=$BE875,IF(Town!$AK$3:$AK$171=$BA875,Town!X$3:X$171,0),0))+SUM(IF($BE$2033:$BE$2042=$BE875,IF($BA$2033:$BA$2042=$BA875,AE$2033:AE$2042,0),0))</f>
        <v>65</v>
      </c>
      <c r="AF875" s="1">
        <f t="array" ref="AF875">SUM(IF(Town!$AR$3:$AR$171=$BE875,IF(Town!$AK$3:$AK$171=$BA875,Town!Y$3:Y$171,0),0))+SUM(IF($BE$2033:$BE$2042=$BE875,IF($BA$2033:$BA$2042=$BA875,AF$2033:AF$2042,0),0))</f>
        <v>0</v>
      </c>
      <c r="AJ875" s="1">
        <f t="array" ref="AJ875">SUM(IF(Town!$AR$3:$AR$171=$BE875,IF(Town!$AK$3:$AK$171=$BA875,Town!AC$3:AC$171,0),0))+SUM(IF($BE$2033:$BE$2042=$BE875,IF($BA$2033:$BA$2042=$BA875,AJ$2033:AJ$2042,0),0))</f>
        <v>8</v>
      </c>
      <c r="AY875" t="str">
        <f t="shared" si="830"/>
        <v>Litchfield CD1</v>
      </c>
      <c r="BA875">
        <v>1</v>
      </c>
      <c r="BC875" s="98">
        <v>9</v>
      </c>
      <c r="BD875" s="100"/>
      <c r="BE875">
        <v>9005</v>
      </c>
      <c r="BF875">
        <f t="shared" si="809"/>
        <v>900501</v>
      </c>
      <c r="BH875" t="s">
        <v>3303</v>
      </c>
    </row>
    <row r="876" spans="1:60">
      <c r="A876" t="s">
        <v>1521</v>
      </c>
      <c r="B876" t="s">
        <v>138</v>
      </c>
      <c r="C876" s="1">
        <f t="shared" si="822"/>
        <v>13082</v>
      </c>
      <c r="D876" s="1"/>
      <c r="E876" s="1"/>
      <c r="F876" s="1"/>
      <c r="G876" s="1"/>
      <c r="H876" s="1"/>
      <c r="I876" s="1"/>
      <c r="J876" s="1"/>
      <c r="K876" s="7">
        <f>RANK(W876,(W876:Y876,Z876:AN876))</f>
        <v>2</v>
      </c>
      <c r="L876" s="7">
        <f>RANK(X876,(W876:Y876,Z876:AN876))</f>
        <v>5</v>
      </c>
      <c r="M876" s="7">
        <f>IF(Y876&gt;0,RANK(Y876,(W876:Y876,Z876:AN876)),0)</f>
        <v>1</v>
      </c>
      <c r="N876" s="7"/>
      <c r="O876" s="1">
        <f t="shared" si="823"/>
        <v>1734</v>
      </c>
      <c r="P876" s="2">
        <f t="shared" si="824"/>
        <v>0.13254853997859656</v>
      </c>
      <c r="Q876" s="2"/>
      <c r="R876" s="2">
        <f t="shared" si="825"/>
        <v>0.42424705702491972</v>
      </c>
      <c r="S876" s="2">
        <f t="shared" si="826"/>
        <v>0</v>
      </c>
      <c r="T876" s="2">
        <f t="shared" si="827"/>
        <v>0.55679559700351633</v>
      </c>
      <c r="U876" s="2">
        <f t="shared" si="828"/>
        <v>0</v>
      </c>
      <c r="V876" s="2">
        <f t="shared" si="829"/>
        <v>1.8957345971563955E-2</v>
      </c>
      <c r="W876" s="1">
        <f t="array" ref="W876">SUM(IF(Town!$AR$3:$AR$171=$BE876,IF(Town!$AK$3:$AK$171=$BA876,Town!P$3:P$171,0),0))+SUM(IF($BE$2033:$BE$2042=$BE876,IF($BA$2033:$BA$2042=$BA876,W$2033:W$2042,0),0))</f>
        <v>5550</v>
      </c>
      <c r="Y876" s="1">
        <f t="array" ref="Y876">SUM(IF(Town!$AR$3:$AR$171=$BE876,IF(Town!$AK$3:$AK$171=$BA876,Town!R$3:R$171,0),0))+SUM(IF($BE$2033:$BE$2042=$BE876,IF($BA$2033:$BA$2042=$BA876,Y$2033:Y$2042,0),0))</f>
        <v>7284</v>
      </c>
      <c r="AE876" s="1">
        <f t="array" ref="AE876">SUM(IF(Town!$AR$3:$AR$171=$BE876,IF(Town!$AK$3:$AK$171=$BA876,Town!X$3:X$171,0),0))+SUM(IF($BE$2033:$BE$2042=$BE876,IF($BA$2033:$BA$2042=$BA876,AE$2033:AE$2042,0),0))</f>
        <v>222</v>
      </c>
      <c r="AF876" s="1">
        <f t="array" ref="AF876">SUM(IF(Town!$AR$3:$AR$171=$BE876,IF(Town!$AK$3:$AK$171=$BA876,Town!Y$3:Y$171,0),0))+SUM(IF($BE$2033:$BE$2042=$BE876,IF($BA$2033:$BA$2042=$BA876,AF$2033:AF$2042,0),0))</f>
        <v>0</v>
      </c>
      <c r="AJ876" s="1">
        <f t="array" ref="AJ876">SUM(IF(Town!$AR$3:$AR$171=$BE876,IF(Town!$AK$3:$AK$171=$BA876,Town!AC$3:AC$171,0),0))+SUM(IF($BE$2033:$BE$2042=$BE876,IF($BA$2033:$BA$2042=$BA876,AJ$2033:AJ$2042,0),0))</f>
        <v>26</v>
      </c>
      <c r="AY876" t="str">
        <f t="shared" si="830"/>
        <v>Litchfield CD5</v>
      </c>
      <c r="BA876">
        <v>5</v>
      </c>
      <c r="BC876" s="98">
        <v>9</v>
      </c>
      <c r="BD876" s="100"/>
      <c r="BE876">
        <v>9005</v>
      </c>
      <c r="BF876">
        <f t="shared" si="809"/>
        <v>900505</v>
      </c>
      <c r="BH876" t="s">
        <v>3303</v>
      </c>
    </row>
    <row r="877" spans="1:60">
      <c r="A877" t="s">
        <v>2249</v>
      </c>
      <c r="B877" t="s">
        <v>138</v>
      </c>
      <c r="C877" s="1">
        <f t="shared" si="822"/>
        <v>3088</v>
      </c>
      <c r="D877" s="1"/>
      <c r="E877" s="1"/>
      <c r="F877" s="1"/>
      <c r="G877" s="1"/>
      <c r="H877" s="1"/>
      <c r="I877" s="1"/>
      <c r="J877" s="1"/>
      <c r="K877" s="7">
        <f>RANK(W877,(W877:Y877,Z877:AN877))</f>
        <v>2</v>
      </c>
      <c r="L877" s="7">
        <f>RANK(X877,(W877:Y877,Z877:AN877))</f>
        <v>5</v>
      </c>
      <c r="M877" s="7">
        <f>IF(Y877&gt;0,RANK(Y877,(W877:Y877,Z877:AN877)),0)</f>
        <v>1</v>
      </c>
      <c r="N877" s="7"/>
      <c r="O877" s="1">
        <f t="shared" si="823"/>
        <v>53</v>
      </c>
      <c r="P877" s="2">
        <f t="shared" si="824"/>
        <v>1.7163212435233159E-2</v>
      </c>
      <c r="Q877" s="2"/>
      <c r="R877" s="2">
        <f t="shared" si="825"/>
        <v>0.47797927461139894</v>
      </c>
      <c r="S877" s="2">
        <f t="shared" si="826"/>
        <v>0</v>
      </c>
      <c r="T877" s="2">
        <f t="shared" si="827"/>
        <v>0.49514248704663211</v>
      </c>
      <c r="U877" s="2">
        <f t="shared" si="828"/>
        <v>0</v>
      </c>
      <c r="V877" s="2">
        <f t="shared" si="829"/>
        <v>2.6878238341969007E-2</v>
      </c>
      <c r="W877" s="1">
        <f t="array" ref="W877">SUM(IF(Town!$AR$3:$AR$171=$BE877,IF(Town!$AK$3:$AK$171=$BA877,Town!P$3:P$171,0),0))+SUM(IF($BE$2033:$BE$2042=$BE877,IF($BA$2033:$BA$2042=$BA877,W$2033:W$2042,0),0))</f>
        <v>1476</v>
      </c>
      <c r="Y877" s="1">
        <f t="array" ref="Y877">SUM(IF(Town!$AR$3:$AR$171=$BE877,IF(Town!$AK$3:$AK$171=$BA877,Town!R$3:R$171,0),0))+SUM(IF($BE$2033:$BE$2042=$BE877,IF($BA$2033:$BA$2042=$BA877,Y$2033:Y$2042,0),0))</f>
        <v>1529</v>
      </c>
      <c r="AE877" s="1">
        <f t="array" ref="AE877">SUM(IF(Town!$AR$3:$AR$171=$BE877,IF(Town!$AK$3:$AK$171=$BA877,Town!X$3:X$171,0),0))+SUM(IF($BE$2033:$BE$2042=$BE877,IF($BA$2033:$BA$2042=$BA877,AE$2033:AE$2042,0),0))</f>
        <v>68</v>
      </c>
      <c r="AF877" s="1">
        <f t="array" ref="AF877">SUM(IF(Town!$AR$3:$AR$171=$BE877,IF(Town!$AK$3:$AK$171=$BA877,Town!Y$3:Y$171,0),0))+SUM(IF($BE$2033:$BE$2042=$BE877,IF($BA$2033:$BA$2042=$BA877,AF$2033:AF$2042,0),0))</f>
        <v>0</v>
      </c>
      <c r="AJ877" s="1">
        <f t="array" ref="AJ877">SUM(IF(Town!$AR$3:$AR$171=$BE877,IF(Town!$AK$3:$AK$171=$BA877,Town!AC$3:AC$171,0),0))+SUM(IF($BE$2033:$BE$2042=$BE877,IF($BA$2033:$BA$2042=$BA877,AJ$2033:AJ$2042,0),0))</f>
        <v>15</v>
      </c>
      <c r="AY877" t="str">
        <f t="shared" si="830"/>
        <v>Middlesex CD1</v>
      </c>
      <c r="BA877">
        <v>1</v>
      </c>
      <c r="BC877" s="98">
        <v>9</v>
      </c>
      <c r="BD877" s="100"/>
      <c r="BE877">
        <v>9007</v>
      </c>
      <c r="BF877">
        <f t="shared" si="809"/>
        <v>900701</v>
      </c>
      <c r="BH877" t="s">
        <v>3303</v>
      </c>
    </row>
    <row r="878" spans="1:60">
      <c r="A878" t="s">
        <v>2249</v>
      </c>
      <c r="B878" t="s">
        <v>138</v>
      </c>
      <c r="C878" s="1">
        <f t="shared" si="822"/>
        <v>9472</v>
      </c>
      <c r="D878" s="1"/>
      <c r="E878" s="1"/>
      <c r="F878" s="1"/>
      <c r="G878" s="1"/>
      <c r="H878" s="1"/>
      <c r="I878" s="1"/>
      <c r="J878" s="1"/>
      <c r="K878" s="7">
        <f>RANK(W878,(W878:Y878,Z878:AN878))</f>
        <v>2</v>
      </c>
      <c r="L878" s="7">
        <f>RANK(X878,(W878:Y878,Z878:AN878))</f>
        <v>5</v>
      </c>
      <c r="M878" s="7">
        <f>IF(Y878&gt;0,RANK(Y878,(W878:Y878,Z878:AN878)),0)</f>
        <v>1</v>
      </c>
      <c r="N878" s="7"/>
      <c r="O878" s="1">
        <f t="shared" si="823"/>
        <v>687</v>
      </c>
      <c r="P878" s="2">
        <f t="shared" si="824"/>
        <v>7.2529560810810814E-2</v>
      </c>
      <c r="Q878" s="2"/>
      <c r="R878" s="2">
        <f t="shared" si="825"/>
        <v>0.45639780405405406</v>
      </c>
      <c r="S878" s="2">
        <f t="shared" si="826"/>
        <v>0</v>
      </c>
      <c r="T878" s="2">
        <f t="shared" si="827"/>
        <v>0.52892736486486491</v>
      </c>
      <c r="U878" s="2">
        <f t="shared" si="828"/>
        <v>0</v>
      </c>
      <c r="V878" s="2">
        <f t="shared" si="829"/>
        <v>1.467483108108103E-2</v>
      </c>
      <c r="W878" s="1">
        <f t="array" ref="W878">SUM(IF(Town!$AR$3:$AR$171=$BE878,IF(Town!$AK$3:$AK$171=$BA878,Town!P$3:P$171,0),0))+SUM(IF($BE$2033:$BE$2042=$BE878,IF($BA$2033:$BA$2042=$BA878,W$2033:W$2042,0),0))</f>
        <v>4323</v>
      </c>
      <c r="Y878" s="1">
        <f t="array" ref="Y878">SUM(IF(Town!$AR$3:$AR$171=$BE878,IF(Town!$AK$3:$AK$171=$BA878,Town!R$3:R$171,0),0))+SUM(IF($BE$2033:$BE$2042=$BE878,IF($BA$2033:$BA$2042=$BA878,Y$2033:Y$2042,0),0))</f>
        <v>5010</v>
      </c>
      <c r="AE878" s="1">
        <f t="array" ref="AE878">SUM(IF(Town!$AR$3:$AR$171=$BE878,IF(Town!$AK$3:$AK$171=$BA878,Town!X$3:X$171,0),0))+SUM(IF($BE$2033:$BE$2042=$BE878,IF($BA$2033:$BA$2042=$BA878,AE$2033:AE$2042,0),0))</f>
        <v>121</v>
      </c>
      <c r="AF878" s="1">
        <f t="array" ref="AF878">SUM(IF(Town!$AR$3:$AR$171=$BE878,IF(Town!$AK$3:$AK$171=$BA878,Town!Y$3:Y$171,0),0))+SUM(IF($BE$2033:$BE$2042=$BE878,IF($BA$2033:$BA$2042=$BA878,AF$2033:AF$2042,0),0))</f>
        <v>0</v>
      </c>
      <c r="AJ878" s="1">
        <f t="array" ref="AJ878">SUM(IF(Town!$AR$3:$AR$171=$BE878,IF(Town!$AK$3:$AK$171=$BA878,Town!AC$3:AC$171,0),0))+SUM(IF($BE$2033:$BE$2042=$BE878,IF($BA$2033:$BA$2042=$BA878,AJ$2033:AJ$2042,0),0))</f>
        <v>18</v>
      </c>
      <c r="AY878" t="str">
        <f t="shared" si="830"/>
        <v>Middlesex CD2</v>
      </c>
      <c r="BA878">
        <v>2</v>
      </c>
      <c r="BC878" s="98">
        <v>9</v>
      </c>
      <c r="BD878" s="100"/>
      <c r="BE878">
        <v>9007</v>
      </c>
      <c r="BF878">
        <f t="shared" si="809"/>
        <v>900702</v>
      </c>
      <c r="BH878" t="s">
        <v>3303</v>
      </c>
    </row>
    <row r="879" spans="1:60">
      <c r="A879" t="s">
        <v>2249</v>
      </c>
      <c r="B879" t="s">
        <v>138</v>
      </c>
      <c r="C879" s="1">
        <f t="shared" si="822"/>
        <v>6088</v>
      </c>
      <c r="D879" s="1"/>
      <c r="E879" s="1"/>
      <c r="F879" s="1"/>
      <c r="G879" s="1"/>
      <c r="H879" s="1"/>
      <c r="I879" s="1"/>
      <c r="J879" s="1"/>
      <c r="K879" s="7">
        <f>RANK(W879,(W879:Y879,Z879:AN879))</f>
        <v>2</v>
      </c>
      <c r="L879" s="7">
        <f>RANK(X879,(W879:Y879,Z879:AN879))</f>
        <v>5</v>
      </c>
      <c r="M879" s="7">
        <f>IF(Y879&gt;0,RANK(Y879,(W879:Y879,Z879:AN879)),0)</f>
        <v>1</v>
      </c>
      <c r="N879" s="7"/>
      <c r="O879" s="1">
        <f t="shared" si="823"/>
        <v>591</v>
      </c>
      <c r="P879" s="2">
        <f t="shared" si="824"/>
        <v>9.7076215505913277E-2</v>
      </c>
      <c r="Q879" s="2"/>
      <c r="R879" s="2">
        <f t="shared" si="825"/>
        <v>0.44333114323258871</v>
      </c>
      <c r="S879" s="2">
        <f t="shared" si="826"/>
        <v>0</v>
      </c>
      <c r="T879" s="2">
        <f t="shared" si="827"/>
        <v>0.54040735873850199</v>
      </c>
      <c r="U879" s="2">
        <f t="shared" si="828"/>
        <v>0</v>
      </c>
      <c r="V879" s="2">
        <f t="shared" si="829"/>
        <v>1.6261498028909305E-2</v>
      </c>
      <c r="W879" s="1">
        <f t="array" ref="W879">SUM(IF(Town!$AR$3:$AR$171=$BE879,IF(Town!$AK$3:$AK$171=$BA879,Town!P$3:P$171,0),0))+SUM(IF($BE$2033:$BE$2042=$BE879,IF($BA$2033:$BA$2042=$BA879,W$2033:W$2042,0),0))</f>
        <v>2699</v>
      </c>
      <c r="Y879" s="1">
        <f t="array" ref="Y879">SUM(IF(Town!$AR$3:$AR$171=$BE879,IF(Town!$AK$3:$AK$171=$BA879,Town!R$3:R$171,0),0))+SUM(IF($BE$2033:$BE$2042=$BE879,IF($BA$2033:$BA$2042=$BA879,Y$2033:Y$2042,0),0))</f>
        <v>3290</v>
      </c>
      <c r="AE879" s="1">
        <f t="array" ref="AE879">SUM(IF(Town!$AR$3:$AR$171=$BE879,IF(Town!$AK$3:$AK$171=$BA879,Town!X$3:X$171,0),0))+SUM(IF($BE$2033:$BE$2042=$BE879,IF($BA$2033:$BA$2042=$BA879,AE$2033:AE$2042,0),0))</f>
        <v>83</v>
      </c>
      <c r="AF879" s="1">
        <f t="array" ref="AF879">SUM(IF(Town!$AR$3:$AR$171=$BE879,IF(Town!$AK$3:$AK$171=$BA879,Town!Y$3:Y$171,0),0))+SUM(IF($BE$2033:$BE$2042=$BE879,IF($BA$2033:$BA$2042=$BA879,AF$2033:AF$2042,0),0))</f>
        <v>0</v>
      </c>
      <c r="AJ879" s="1">
        <f t="array" ref="AJ879">SUM(IF(Town!$AR$3:$AR$171=$BE879,IF(Town!$AK$3:$AK$171=$BA879,Town!AC$3:AC$171,0),0))+SUM(IF($BE$2033:$BE$2042=$BE879,IF($BA$2033:$BA$2042=$BA879,AJ$2033:AJ$2042,0),0))</f>
        <v>16</v>
      </c>
      <c r="AY879" t="str">
        <f t="shared" si="830"/>
        <v>Middlesex CD3</v>
      </c>
      <c r="BA879">
        <v>3</v>
      </c>
      <c r="BC879" s="98">
        <v>9</v>
      </c>
      <c r="BD879" s="100"/>
      <c r="BE879">
        <v>9007</v>
      </c>
      <c r="BF879">
        <f t="shared" si="809"/>
        <v>900703</v>
      </c>
      <c r="BH879" t="s">
        <v>3303</v>
      </c>
    </row>
    <row r="880" spans="1:60">
      <c r="A880" t="s">
        <v>3213</v>
      </c>
      <c r="B880" t="s">
        <v>138</v>
      </c>
      <c r="C880" s="1">
        <f t="shared" si="822"/>
        <v>2074</v>
      </c>
      <c r="D880" s="1"/>
      <c r="E880" s="1"/>
      <c r="F880" s="1"/>
      <c r="G880" s="1"/>
      <c r="H880" s="1"/>
      <c r="I880" s="1"/>
      <c r="J880" s="1"/>
      <c r="K880" s="7">
        <f>RANK(W880,(W880:Y880,Z880:AN880))</f>
        <v>1</v>
      </c>
      <c r="L880" s="7">
        <f>RANK(X880,(W880:Y880,Z880:AN880))</f>
        <v>5</v>
      </c>
      <c r="M880" s="7">
        <f>IF(Y880&gt;0,RANK(Y880,(W880:Y880,Z880:AN880)),0)</f>
        <v>2</v>
      </c>
      <c r="N880" s="7"/>
      <c r="O880" s="1">
        <f t="shared" si="823"/>
        <v>252</v>
      </c>
      <c r="P880" s="2">
        <f t="shared" si="824"/>
        <v>0.12150433944069432</v>
      </c>
      <c r="Q880" s="2"/>
      <c r="R880" s="2">
        <f t="shared" si="825"/>
        <v>0.55641272902603667</v>
      </c>
      <c r="S880" s="2">
        <f t="shared" si="826"/>
        <v>0</v>
      </c>
      <c r="T880" s="2">
        <f t="shared" si="827"/>
        <v>0.43490838958534234</v>
      </c>
      <c r="U880" s="2">
        <f t="shared" si="828"/>
        <v>0</v>
      </c>
      <c r="V880" s="2">
        <f t="shared" si="829"/>
        <v>8.6788813886209959E-3</v>
      </c>
      <c r="W880" s="1">
        <f t="array" ref="W880">SUM(IF(Town!$AR$3:$AR$171=$BE880,IF(Town!$AK$3:$AK$171=$BA880,Town!P$3:P$171,0),0))+SUM(IF($BE$2033:$BE$2042=$BE880,IF($BA$2033:$BA$2042=$BA880,W$2033:W$2042,0),0))</f>
        <v>1154</v>
      </c>
      <c r="Y880" s="1">
        <f t="array" ref="Y880">SUM(IF(Town!$AR$3:$AR$171=$BE880,IF(Town!$AK$3:$AK$171=$BA880,Town!R$3:R$171,0),0))+SUM(IF($BE$2033:$BE$2042=$BE880,IF($BA$2033:$BA$2042=$BA880,Y$2033:Y$2042,0),0))</f>
        <v>902</v>
      </c>
      <c r="AE880" s="1">
        <f t="array" ref="AE880">SUM(IF(Town!$AR$3:$AR$171=$BE880,IF(Town!$AK$3:$AK$171=$BA880,Town!X$3:X$171,0),0))+SUM(IF($BE$2033:$BE$2042=$BE880,IF($BA$2033:$BA$2042=$BA880,AE$2033:AE$2042,0),0))</f>
        <v>13</v>
      </c>
      <c r="AF880" s="1">
        <f t="array" ref="AF880">SUM(IF(Town!$AR$3:$AR$171=$BE880,IF(Town!$AK$3:$AK$171=$BA880,Town!Y$3:Y$171,0),0))+SUM(IF($BE$2033:$BE$2042=$BE880,IF($BA$2033:$BA$2042=$BA880,AF$2033:AF$2042,0),0))</f>
        <v>0</v>
      </c>
      <c r="AJ880" s="1">
        <f t="array" ref="AJ880">SUM(IF(Town!$AR$3:$AR$171=$BE880,IF(Town!$AK$3:$AK$171=$BA880,Town!AC$3:AC$171,0),0))+SUM(IF($BE$2033:$BE$2042=$BE880,IF($BA$2033:$BA$2042=$BA880,AJ$2033:AJ$2042,0),0))</f>
        <v>5</v>
      </c>
      <c r="AY880" t="str">
        <f t="shared" si="830"/>
        <v>New Haven CD2</v>
      </c>
      <c r="BA880">
        <v>2</v>
      </c>
      <c r="BC880" s="98">
        <v>9</v>
      </c>
      <c r="BD880" s="100"/>
      <c r="BE880">
        <v>9009</v>
      </c>
      <c r="BF880">
        <f t="shared" si="809"/>
        <v>900902</v>
      </c>
      <c r="BH880" t="s">
        <v>3303</v>
      </c>
    </row>
    <row r="881" spans="1:60">
      <c r="A881" t="s">
        <v>3213</v>
      </c>
      <c r="B881" t="s">
        <v>138</v>
      </c>
      <c r="C881" s="1">
        <f t="shared" si="822"/>
        <v>60425</v>
      </c>
      <c r="D881" s="1"/>
      <c r="E881" s="1"/>
      <c r="F881" s="1"/>
      <c r="G881" s="1"/>
      <c r="H881" s="1"/>
      <c r="I881" s="1"/>
      <c r="J881" s="1"/>
      <c r="K881" s="7">
        <f>RANK(W881,(W881:Y881,Z881:AN881))</f>
        <v>1</v>
      </c>
      <c r="L881" s="7">
        <f>RANK(X881,(W881:Y881,Z881:AN881))</f>
        <v>5</v>
      </c>
      <c r="M881" s="7">
        <f>IF(Y881&gt;0,RANK(Y881,(W881:Y881,Z881:AN881)),0)</f>
        <v>2</v>
      </c>
      <c r="N881" s="7"/>
      <c r="O881" s="1">
        <f t="shared" si="823"/>
        <v>3771</v>
      </c>
      <c r="P881" s="2">
        <f t="shared" si="824"/>
        <v>6.2407943731899049E-2</v>
      </c>
      <c r="Q881" s="2"/>
      <c r="R881" s="2">
        <f t="shared" si="825"/>
        <v>0.52266446007447254</v>
      </c>
      <c r="S881" s="2">
        <f t="shared" si="826"/>
        <v>0</v>
      </c>
      <c r="T881" s="2">
        <f t="shared" si="827"/>
        <v>0.46025651634257342</v>
      </c>
      <c r="U881" s="2">
        <f t="shared" si="828"/>
        <v>0</v>
      </c>
      <c r="V881" s="2">
        <f t="shared" si="829"/>
        <v>1.7079023582954045E-2</v>
      </c>
      <c r="W881" s="1">
        <f t="array" ref="W881">SUM(IF(Town!$AR$3:$AR$171=$BE881,IF(Town!$AK$3:$AK$171=$BA881,Town!P$3:P$171,0),0))+SUM(IF($BE$2033:$BE$2042=$BE881,IF($BA$2033:$BA$2042=$BA881,W$2033:W$2042,0),0))</f>
        <v>31582</v>
      </c>
      <c r="Y881" s="1">
        <f t="array" ref="Y881">SUM(IF(Town!$AR$3:$AR$171=$BE881,IF(Town!$AK$3:$AK$171=$BA881,Town!R$3:R$171,0),0))+SUM(IF($BE$2033:$BE$2042=$BE881,IF($BA$2033:$BA$2042=$BA881,Y$2033:Y$2042,0),0))</f>
        <v>27811</v>
      </c>
      <c r="AE881" s="1">
        <f t="array" ref="AE881">SUM(IF(Town!$AR$3:$AR$171=$BE881,IF(Town!$AK$3:$AK$171=$BA881,Town!X$3:X$171,0),0))+SUM(IF($BE$2033:$BE$2042=$BE881,IF($BA$2033:$BA$2042=$BA881,AE$2033:AE$2042,0),0))</f>
        <v>852</v>
      </c>
      <c r="AF881" s="1">
        <f t="array" ref="AF881">SUM(IF(Town!$AR$3:$AR$171=$BE881,IF(Town!$AK$3:$AK$171=$BA881,Town!Y$3:Y$171,0),0))+SUM(IF($BE$2033:$BE$2042=$BE881,IF($BA$2033:$BA$2042=$BA881,AF$2033:AF$2042,0),0))</f>
        <v>0</v>
      </c>
      <c r="AJ881" s="1">
        <f t="array" ref="AJ881">SUM(IF(Town!$AR$3:$AR$171=$BE881,IF(Town!$AK$3:$AK$171=$BA881,Town!AC$3:AC$171,0),0))+SUM(IF($BE$2033:$BE$2042=$BE881,IF($BA$2033:$BA$2042=$BA881,AJ$2033:AJ$2042,0),0))</f>
        <v>180</v>
      </c>
      <c r="AY881" t="str">
        <f t="shared" si="830"/>
        <v>New Haven CD3</v>
      </c>
      <c r="BA881">
        <v>3</v>
      </c>
      <c r="BC881" s="98">
        <v>9</v>
      </c>
      <c r="BD881" s="100"/>
      <c r="BE881">
        <v>9009</v>
      </c>
      <c r="BF881">
        <f t="shared" si="809"/>
        <v>900903</v>
      </c>
      <c r="BH881" t="s">
        <v>3303</v>
      </c>
    </row>
    <row r="882" spans="1:60">
      <c r="A882" t="s">
        <v>3213</v>
      </c>
      <c r="B882" t="s">
        <v>138</v>
      </c>
      <c r="C882" s="1">
        <f t="shared" si="822"/>
        <v>718</v>
      </c>
      <c r="D882" s="1"/>
      <c r="E882" s="1"/>
      <c r="F882" s="1"/>
      <c r="G882" s="1"/>
      <c r="H882" s="1"/>
      <c r="I882" s="1"/>
      <c r="J882" s="1"/>
      <c r="K882" s="7">
        <f>RANK(W882,(W882:Y882,Z882:AN882))</f>
        <v>2</v>
      </c>
      <c r="L882" s="7">
        <f>RANK(X882,(W882:Y882,Z882:AN882))</f>
        <v>5</v>
      </c>
      <c r="M882" s="7">
        <f>IF(Y882&gt;0,RANK(Y882,(W882:Y882,Z882:AN882)),0)</f>
        <v>1</v>
      </c>
      <c r="N882" s="7"/>
      <c r="O882" s="1">
        <f t="shared" si="823"/>
        <v>103</v>
      </c>
      <c r="P882" s="2">
        <f t="shared" si="824"/>
        <v>0.14345403899721448</v>
      </c>
      <c r="Q882" s="2"/>
      <c r="R882" s="2">
        <f t="shared" si="825"/>
        <v>0.42061281337047352</v>
      </c>
      <c r="S882" s="2">
        <f t="shared" si="826"/>
        <v>0</v>
      </c>
      <c r="T882" s="2">
        <f t="shared" si="827"/>
        <v>0.56406685236768805</v>
      </c>
      <c r="U882" s="2">
        <f t="shared" si="828"/>
        <v>0</v>
      </c>
      <c r="V882" s="2">
        <f t="shared" si="829"/>
        <v>1.5320334261838431E-2</v>
      </c>
      <c r="W882" s="1">
        <f t="array" ref="W882">SUM(IF(Town!$AR$3:$AR$171=$BE882,IF(Town!$AK$3:$AK$171=$BA882,Town!P$3:P$171,0),0))+SUM(IF($BE$2033:$BE$2042=$BE882,IF($BA$2033:$BA$2042=$BA882,W$2033:W$2042,0),0))</f>
        <v>302</v>
      </c>
      <c r="Y882" s="1">
        <f t="array" ref="Y882">SUM(IF(Town!$AR$3:$AR$171=$BE882,IF(Town!$AK$3:$AK$171=$BA882,Town!R$3:R$171,0),0))+SUM(IF($BE$2033:$BE$2042=$BE882,IF($BA$2033:$BA$2042=$BA882,Y$2033:Y$2042,0),0))</f>
        <v>405</v>
      </c>
      <c r="AE882" s="1">
        <f t="array" ref="AE882">SUM(IF(Town!$AR$3:$AR$171=$BE882,IF(Town!$AK$3:$AK$171=$BA882,Town!X$3:X$171,0),0))+SUM(IF($BE$2033:$BE$2042=$BE882,IF($BA$2033:$BA$2042=$BA882,AE$2033:AE$2042,0),0))</f>
        <v>8</v>
      </c>
      <c r="AF882" s="1">
        <f t="array" ref="AF882">SUM(IF(Town!$AR$3:$AR$171=$BE882,IF(Town!$AK$3:$AK$171=$BA882,Town!Y$3:Y$171,0),0))+SUM(IF($BE$2033:$BE$2042=$BE882,IF($BA$2033:$BA$2042=$BA882,AF$2033:AF$2042,0),0))</f>
        <v>0</v>
      </c>
      <c r="AJ882" s="1">
        <f t="array" ref="AJ882">SUM(IF(Town!$AR$3:$AR$171=$BE882,IF(Town!$AK$3:$AK$171=$BA882,Town!AC$3:AC$171,0),0))+SUM(IF($BE$2033:$BE$2042=$BE882,IF($BA$2033:$BA$2042=$BA882,AJ$2033:AJ$2042,0),0))</f>
        <v>3</v>
      </c>
      <c r="AY882" t="str">
        <f t="shared" si="830"/>
        <v>New Haven CD4</v>
      </c>
      <c r="BA882">
        <v>4</v>
      </c>
      <c r="BC882" s="98">
        <v>9</v>
      </c>
      <c r="BD882" s="100"/>
      <c r="BE882">
        <v>9009</v>
      </c>
      <c r="BF882">
        <f t="shared" si="809"/>
        <v>900904</v>
      </c>
      <c r="BH882" t="s">
        <v>3303</v>
      </c>
    </row>
    <row r="883" spans="1:60">
      <c r="A883" t="s">
        <v>3213</v>
      </c>
      <c r="B883" t="s">
        <v>138</v>
      </c>
      <c r="C883" s="1">
        <f t="shared" si="822"/>
        <v>15101</v>
      </c>
      <c r="D883" s="1"/>
      <c r="E883" s="1"/>
      <c r="F883" s="1"/>
      <c r="G883" s="1"/>
      <c r="H883" s="1"/>
      <c r="I883" s="1"/>
      <c r="J883" s="1"/>
      <c r="K883" s="7">
        <f>RANK(W883,(W883:Y883,Z883:AN883))</f>
        <v>1</v>
      </c>
      <c r="L883" s="7">
        <f>RANK(X883,(W883:Y883,Z883:AN883))</f>
        <v>5</v>
      </c>
      <c r="M883" s="7">
        <f>IF(Y883&gt;0,RANK(Y883,(W883:Y883,Z883:AN883)),0)</f>
        <v>2</v>
      </c>
      <c r="N883" s="7"/>
      <c r="O883" s="1">
        <f t="shared" si="823"/>
        <v>448</v>
      </c>
      <c r="P883" s="2">
        <f t="shared" si="824"/>
        <v>2.9666909476193628E-2</v>
      </c>
      <c r="Q883" s="2"/>
      <c r="R883" s="2">
        <f t="shared" si="825"/>
        <v>0.50254950003311039</v>
      </c>
      <c r="S883" s="2">
        <f t="shared" si="826"/>
        <v>0</v>
      </c>
      <c r="T883" s="2">
        <f t="shared" si="827"/>
        <v>0.47288259055691678</v>
      </c>
      <c r="U883" s="2">
        <f t="shared" si="828"/>
        <v>0</v>
      </c>
      <c r="V883" s="2">
        <f t="shared" si="829"/>
        <v>2.4567909409972832E-2</v>
      </c>
      <c r="W883" s="1">
        <f t="array" ref="W883">SUM(IF(Town!$AR$3:$AR$171=$BE883,IF(Town!$AK$3:$AK$171=$BA883,Town!P$3:P$171,0),0))+SUM(IF($BE$2033:$BE$2042=$BE883,IF($BA$2033:$BA$2042=$BA883,W$2033:W$2042,0),0))</f>
        <v>7589</v>
      </c>
      <c r="Y883" s="1">
        <f t="array" ref="Y883">SUM(IF(Town!$AR$3:$AR$171=$BE883,IF(Town!$AK$3:$AK$171=$BA883,Town!R$3:R$171,0),0))+SUM(IF($BE$2033:$BE$2042=$BE883,IF($BA$2033:$BA$2042=$BA883,Y$2033:Y$2042,0),0))</f>
        <v>7141</v>
      </c>
      <c r="AE883" s="1">
        <f t="array" ref="AE883">SUM(IF(Town!$AR$3:$AR$171=$BE883,IF(Town!$AK$3:$AK$171=$BA883,Town!X$3:X$171,0),0))+SUM(IF($BE$2033:$BE$2042=$BE883,IF($BA$2033:$BA$2042=$BA883,AE$2033:AE$2042,0),0))</f>
        <v>305</v>
      </c>
      <c r="AF883" s="1">
        <f t="array" ref="AF883">SUM(IF(Town!$AR$3:$AR$171=$BE883,IF(Town!$AK$3:$AK$171=$BA883,Town!Y$3:Y$171,0),0))+SUM(IF($BE$2033:$BE$2042=$BE883,IF($BA$2033:$BA$2042=$BA883,AF$2033:AF$2042,0),0))</f>
        <v>0</v>
      </c>
      <c r="AJ883" s="1">
        <f t="array" ref="AJ883">SUM(IF(Town!$AR$3:$AR$171=$BE883,IF(Town!$AK$3:$AK$171=$BA883,Town!AC$3:AC$171,0),0))+SUM(IF($BE$2033:$BE$2042=$BE883,IF($BA$2033:$BA$2042=$BA883,AJ$2033:AJ$2042,0),0))</f>
        <v>66</v>
      </c>
      <c r="AY883" t="str">
        <f t="shared" si="830"/>
        <v>New Haven CD5</v>
      </c>
      <c r="BA883">
        <v>5</v>
      </c>
      <c r="BC883" s="98">
        <v>9</v>
      </c>
      <c r="BD883" s="100"/>
      <c r="BE883">
        <v>9009</v>
      </c>
      <c r="BF883">
        <f t="shared" si="809"/>
        <v>900905</v>
      </c>
      <c r="BH883" t="s">
        <v>3303</v>
      </c>
    </row>
    <row r="884" spans="1:60">
      <c r="BD884" s="100"/>
      <c r="BE884"/>
    </row>
    <row r="885" spans="1:60">
      <c r="A885" s="48" t="s">
        <v>2797</v>
      </c>
      <c r="B885" s="9"/>
      <c r="C885" s="54"/>
      <c r="D885" s="54"/>
      <c r="E885" s="54"/>
      <c r="F885" s="54"/>
      <c r="G885" s="54"/>
      <c r="H885" s="54"/>
      <c r="I885" s="54"/>
      <c r="J885" s="54"/>
      <c r="K885" s="55"/>
      <c r="L885" s="54"/>
      <c r="M885" s="54"/>
      <c r="N885" s="54"/>
      <c r="O885" s="49"/>
      <c r="Q885" s="49"/>
      <c r="R885" s="54"/>
      <c r="S885" s="54"/>
      <c r="T885" s="54"/>
      <c r="U885" s="54"/>
      <c r="V885" s="54"/>
      <c r="W885" s="49"/>
      <c r="X885" s="49"/>
      <c r="Y885" s="49"/>
      <c r="Z885" s="49"/>
      <c r="AA885" s="49"/>
      <c r="AB885" s="49"/>
      <c r="AC885" s="49"/>
      <c r="AD885" s="49"/>
      <c r="AE885" s="49"/>
      <c r="AF885" s="49"/>
      <c r="AG885" s="49"/>
      <c r="AH885" s="49"/>
      <c r="AI885" s="49"/>
      <c r="AJ885" s="49"/>
      <c r="AK885" s="49"/>
      <c r="AL885" s="49"/>
      <c r="AM885" s="49"/>
      <c r="AN885" s="49"/>
      <c r="AO885" s="49"/>
      <c r="AP885" s="56"/>
      <c r="AQ885" s="56"/>
      <c r="AR885" s="56"/>
      <c r="AS885" s="56"/>
      <c r="AT885" s="54"/>
      <c r="AU885" s="54"/>
      <c r="AV885" s="54"/>
      <c r="AW885" s="54"/>
      <c r="AX885" s="54"/>
      <c r="AY885" s="9"/>
      <c r="AZ885" s="9"/>
      <c r="BA885" s="9"/>
      <c r="BD885" s="100"/>
      <c r="BE885"/>
    </row>
    <row r="886" spans="1:60">
      <c r="A886" s="9" t="s">
        <v>1779</v>
      </c>
      <c r="B886" s="9" t="s">
        <v>632</v>
      </c>
      <c r="C886" s="1">
        <f t="shared" ref="C886:C894" si="831">SUM(W886:AN886)</f>
        <v>28460</v>
      </c>
      <c r="D886" s="1"/>
      <c r="E886" s="1"/>
      <c r="F886" s="1"/>
      <c r="G886" s="1"/>
      <c r="H886" s="1"/>
      <c r="I886" s="1"/>
      <c r="J886" s="1"/>
      <c r="K886" s="7">
        <f>RANK(W886,(W886:Y886,Z886:AN886))</f>
        <v>2</v>
      </c>
      <c r="L886" s="7" t="e">
        <f>RANK(X886,(W886:Y886,Z886:AN886))</f>
        <v>#N/A</v>
      </c>
      <c r="M886" s="7">
        <f>IF(Y886&gt;0,RANK(Y886,(W886:Y886,Z886:AN886)),0)</f>
        <v>1</v>
      </c>
      <c r="N886" s="7"/>
      <c r="O886" s="1">
        <f t="shared" ref="O886:O917" si="832">MAX(W886:AD886)-LARGE(W886:AD886,2)</f>
        <v>441</v>
      </c>
      <c r="P886" s="2">
        <f t="shared" ref="P886:P894" si="833">O886/C886</f>
        <v>1.5495432185523543E-2</v>
      </c>
      <c r="Q886" s="2"/>
      <c r="R886" s="2">
        <f t="shared" ref="R886:R894" si="834">IF($C886=0,"-",W886/$C886)</f>
        <v>0.48137737174982431</v>
      </c>
      <c r="S886" s="2">
        <f t="shared" ref="S886:S894" si="835">IF($C886=0,"-",X886/$C886)</f>
        <v>0</v>
      </c>
      <c r="T886" s="2">
        <f t="shared" ref="T886:T894" si="836">IF($C886=0,"-",Y886/$C886)</f>
        <v>0.49687280393534788</v>
      </c>
      <c r="U886" s="2">
        <f t="shared" ref="U886:U894" si="837">IF($C886=0,"-",Z886/$C886)</f>
        <v>2.1749824314827828E-2</v>
      </c>
      <c r="V886" s="2">
        <f t="shared" ref="V886:V894" si="838">IF(C886=0,"-",(1-R886-S886-T886-U886))</f>
        <v>-2.4286128663675299E-17</v>
      </c>
      <c r="W886" s="49">
        <v>13700</v>
      </c>
      <c r="X886" s="49"/>
      <c r="Y886" s="49">
        <v>14141</v>
      </c>
      <c r="Z886" s="49">
        <v>619</v>
      </c>
      <c r="AA886" s="49"/>
      <c r="AB886" s="49"/>
      <c r="AC886" s="49"/>
      <c r="AD886" s="49"/>
      <c r="AE886" s="49"/>
      <c r="AF886" s="49"/>
      <c r="AG886" s="49"/>
      <c r="AH886" s="49"/>
      <c r="AI886" s="49"/>
      <c r="AJ886" s="49"/>
      <c r="AK886" s="49"/>
      <c r="AL886" s="49"/>
      <c r="AM886" s="49"/>
      <c r="AN886" s="49"/>
      <c r="AO886" s="49"/>
      <c r="AP886" s="56"/>
      <c r="AQ886" s="56"/>
      <c r="AR886" s="56"/>
      <c r="AS886" s="56"/>
      <c r="AT886" s="54"/>
      <c r="AU886" s="54"/>
      <c r="AV886" s="54"/>
      <c r="AW886" s="54"/>
      <c r="AX886" s="54"/>
      <c r="AY886" t="str">
        <f t="shared" ref="AY886:AY917" si="839">A886&amp;" "&amp;"CD"&amp;BA886</f>
        <v>Alachua CD3</v>
      </c>
      <c r="AZ886" s="9"/>
      <c r="BA886" s="9">
        <v>3</v>
      </c>
      <c r="BB886" s="192"/>
      <c r="BC886" s="98">
        <v>12</v>
      </c>
      <c r="BD886" s="100"/>
      <c r="BE886" s="192">
        <v>12001</v>
      </c>
      <c r="BF886" s="192">
        <f t="shared" ref="BF886:BF942" si="840">BE886*100+BA886</f>
        <v>1200103</v>
      </c>
      <c r="BH886" t="s">
        <v>3303</v>
      </c>
    </row>
    <row r="887" spans="1:60">
      <c r="A887" s="9" t="s">
        <v>1779</v>
      </c>
      <c r="B887" s="9" t="s">
        <v>632</v>
      </c>
      <c r="C887" s="1">
        <f t="shared" si="831"/>
        <v>7769</v>
      </c>
      <c r="D887" s="1"/>
      <c r="E887" s="1"/>
      <c r="F887" s="1"/>
      <c r="G887" s="1"/>
      <c r="H887" s="1"/>
      <c r="I887" s="1"/>
      <c r="J887" s="1"/>
      <c r="K887" s="7">
        <f>RANK(W887,(W887:Y887,Z887:AN887))</f>
        <v>1</v>
      </c>
      <c r="L887" s="7" t="e">
        <f>RANK(X887,(W887:Y887,Z887:AN887))</f>
        <v>#N/A</v>
      </c>
      <c r="M887" s="7">
        <f>IF(Y887&gt;0,RANK(Y887,(W887:Y887,Z887:AN887)),0)</f>
        <v>2</v>
      </c>
      <c r="N887" s="7"/>
      <c r="O887" s="1">
        <f t="shared" si="832"/>
        <v>486</v>
      </c>
      <c r="P887" s="2">
        <f t="shared" si="833"/>
        <v>6.255631355386794E-2</v>
      </c>
      <c r="Q887" s="2"/>
      <c r="R887" s="2">
        <f t="shared" si="834"/>
        <v>0.52555026386922388</v>
      </c>
      <c r="S887" s="2">
        <f t="shared" si="835"/>
        <v>0</v>
      </c>
      <c r="T887" s="2">
        <f t="shared" si="836"/>
        <v>0.4629939503153559</v>
      </c>
      <c r="U887" s="2">
        <f t="shared" si="837"/>
        <v>1.145578581542026E-2</v>
      </c>
      <c r="V887" s="2">
        <f t="shared" si="838"/>
        <v>-3.2959746043559335E-17</v>
      </c>
      <c r="W887" s="49">
        <v>4083</v>
      </c>
      <c r="X887" s="49"/>
      <c r="Y887" s="49">
        <v>3597</v>
      </c>
      <c r="Z887" s="49">
        <v>89</v>
      </c>
      <c r="AA887" s="49"/>
      <c r="AB887" s="49"/>
      <c r="AC887" s="49"/>
      <c r="AD887" s="49"/>
      <c r="AE887" s="49"/>
      <c r="AF887" s="49"/>
      <c r="AG887" s="49"/>
      <c r="AH887" s="49"/>
      <c r="AI887" s="49"/>
      <c r="AJ887" s="49"/>
      <c r="AK887" s="49"/>
      <c r="AL887" s="49"/>
      <c r="AM887" s="49"/>
      <c r="AN887" s="49"/>
      <c r="AO887" s="49"/>
      <c r="AP887" s="56"/>
      <c r="AQ887" s="56"/>
      <c r="AR887" s="56"/>
      <c r="AS887" s="56"/>
      <c r="AT887" s="54"/>
      <c r="AU887" s="54"/>
      <c r="AV887" s="54"/>
      <c r="AW887" s="54"/>
      <c r="AX887" s="54"/>
      <c r="AY887" t="str">
        <f t="shared" si="839"/>
        <v>Alachua CD5</v>
      </c>
      <c r="AZ887" s="9"/>
      <c r="BA887" s="9">
        <v>5</v>
      </c>
      <c r="BB887" s="192"/>
      <c r="BC887" s="98">
        <v>12</v>
      </c>
      <c r="BD887" s="100"/>
      <c r="BE887" s="192">
        <v>12001</v>
      </c>
      <c r="BF887" s="192">
        <f t="shared" si="840"/>
        <v>1200105</v>
      </c>
      <c r="BH887" t="s">
        <v>3303</v>
      </c>
    </row>
    <row r="888" spans="1:60">
      <c r="A888" s="9" t="s">
        <v>861</v>
      </c>
      <c r="B888" s="9" t="s">
        <v>632</v>
      </c>
      <c r="C888" s="1">
        <f t="shared" si="831"/>
        <v>53928</v>
      </c>
      <c r="D888" s="1"/>
      <c r="E888" s="1"/>
      <c r="F888" s="1"/>
      <c r="G888" s="1"/>
      <c r="H888" s="1"/>
      <c r="I888" s="1"/>
      <c r="J888" s="1"/>
      <c r="K888" s="7">
        <f>RANK(W888,(W888:Y888,Z888:AN888))</f>
        <v>1</v>
      </c>
      <c r="L888" s="7" t="e">
        <f>RANK(X888,(W888:Y888,Z888:AN888))</f>
        <v>#N/A</v>
      </c>
      <c r="M888" s="7">
        <f>IF(Y888&gt;0,RANK(Y888,(W888:Y888,Z888:AN888)),0)</f>
        <v>2</v>
      </c>
      <c r="N888" s="7"/>
      <c r="O888" s="1">
        <f t="shared" si="832"/>
        <v>32369</v>
      </c>
      <c r="P888" s="2">
        <f t="shared" si="833"/>
        <v>0.60022622756267618</v>
      </c>
      <c r="Q888" s="2"/>
      <c r="R888" s="2">
        <f t="shared" si="834"/>
        <v>0.7970256638480937</v>
      </c>
      <c r="S888" s="2">
        <f t="shared" si="835"/>
        <v>0</v>
      </c>
      <c r="T888" s="2">
        <f t="shared" si="836"/>
        <v>0.1967994362854176</v>
      </c>
      <c r="U888" s="2">
        <f t="shared" si="837"/>
        <v>6.1748998664886518E-3</v>
      </c>
      <c r="V888" s="2">
        <f t="shared" si="838"/>
        <v>4.5970172113385388E-17</v>
      </c>
      <c r="W888" s="49">
        <v>42982</v>
      </c>
      <c r="X888" s="49"/>
      <c r="Y888" s="49">
        <v>10613</v>
      </c>
      <c r="Z888" s="49">
        <v>333</v>
      </c>
      <c r="AA888" s="49"/>
      <c r="AB888" s="49"/>
      <c r="AC888" s="49"/>
      <c r="AD888" s="49"/>
      <c r="AE888" s="49"/>
      <c r="AF888" s="49"/>
      <c r="AG888" s="49"/>
      <c r="AH888" s="49"/>
      <c r="AI888" s="49"/>
      <c r="AJ888" s="49"/>
      <c r="AK888" s="49"/>
      <c r="AL888" s="49"/>
      <c r="AM888" s="49"/>
      <c r="AN888" s="49"/>
      <c r="AO888" s="49"/>
      <c r="AP888" s="56"/>
      <c r="AQ888" s="56"/>
      <c r="AR888" s="56"/>
      <c r="AS888" s="56"/>
      <c r="AT888" s="54"/>
      <c r="AU888" s="54"/>
      <c r="AV888" s="54"/>
      <c r="AW888" s="54"/>
      <c r="AX888" s="54"/>
      <c r="AY888" t="str">
        <f t="shared" si="839"/>
        <v>Broward CD20</v>
      </c>
      <c r="AZ888" s="9"/>
      <c r="BA888" s="9">
        <v>20</v>
      </c>
      <c r="BB888" s="192"/>
      <c r="BC888" s="98">
        <v>12</v>
      </c>
      <c r="BD888" s="100"/>
      <c r="BE888" s="192">
        <v>12011</v>
      </c>
      <c r="BF888" s="192">
        <f t="shared" si="840"/>
        <v>1201120</v>
      </c>
      <c r="BH888" t="s">
        <v>3303</v>
      </c>
    </row>
    <row r="889" spans="1:60">
      <c r="A889" s="9" t="s">
        <v>861</v>
      </c>
      <c r="B889" s="9" t="s">
        <v>632</v>
      </c>
      <c r="C889" s="1">
        <f t="shared" si="831"/>
        <v>26268</v>
      </c>
      <c r="D889" s="1"/>
      <c r="E889" s="1"/>
      <c r="F889" s="1"/>
      <c r="G889" s="1"/>
      <c r="H889" s="1"/>
      <c r="I889" s="1"/>
      <c r="J889" s="1"/>
      <c r="K889" s="7">
        <f>RANK(W889,(W889:Y889,Z889:AN889))</f>
        <v>1</v>
      </c>
      <c r="L889" s="7" t="e">
        <f>RANK(X889,(W889:Y889,Z889:AN889))</f>
        <v>#N/A</v>
      </c>
      <c r="M889" s="7">
        <f>IF(Y889&gt;0,RANK(Y889,(W889:Y889,Z889:AN889)),0)</f>
        <v>2</v>
      </c>
      <c r="N889" s="7"/>
      <c r="O889" s="1">
        <f t="shared" si="832"/>
        <v>9717</v>
      </c>
      <c r="P889" s="2">
        <f t="shared" si="833"/>
        <v>0.36991777067153953</v>
      </c>
      <c r="Q889" s="2"/>
      <c r="R889" s="2">
        <f t="shared" si="834"/>
        <v>0.67991472514085582</v>
      </c>
      <c r="S889" s="2">
        <f t="shared" si="835"/>
        <v>0</v>
      </c>
      <c r="T889" s="2">
        <f t="shared" si="836"/>
        <v>0.3099969544693163</v>
      </c>
      <c r="U889" s="2">
        <f t="shared" si="837"/>
        <v>1.0088320389827928E-2</v>
      </c>
      <c r="V889" s="2">
        <f t="shared" si="838"/>
        <v>-5.2041704279304213E-17</v>
      </c>
      <c r="W889" s="49">
        <v>17860</v>
      </c>
      <c r="X889" s="49"/>
      <c r="Y889" s="49">
        <v>8143</v>
      </c>
      <c r="Z889" s="49">
        <v>265</v>
      </c>
      <c r="AA889" s="49"/>
      <c r="AB889" s="49"/>
      <c r="AC889" s="49"/>
      <c r="AD889" s="49"/>
      <c r="AE889" s="49"/>
      <c r="AF889" s="49"/>
      <c r="AG889" s="49"/>
      <c r="AH889" s="49"/>
      <c r="AI889" s="49"/>
      <c r="AJ889" s="49"/>
      <c r="AK889" s="49"/>
      <c r="AL889" s="49"/>
      <c r="AM889" s="49"/>
      <c r="AN889" s="49"/>
      <c r="AO889" s="56"/>
      <c r="AP889" s="56"/>
      <c r="AQ889" s="54"/>
      <c r="AR889" s="56"/>
      <c r="AS889" s="56"/>
      <c r="AT889" s="54"/>
      <c r="AU889" s="54"/>
      <c r="AV889" s="54"/>
      <c r="AW889" s="54"/>
      <c r="AX889" s="9"/>
      <c r="AY889" t="str">
        <f t="shared" si="839"/>
        <v>Broward CD21</v>
      </c>
      <c r="AZ889" s="9"/>
      <c r="BA889" s="9">
        <v>21</v>
      </c>
      <c r="BB889" s="64"/>
      <c r="BC889" s="98">
        <v>12</v>
      </c>
      <c r="BD889" s="100"/>
      <c r="BE889" s="192">
        <v>12011</v>
      </c>
      <c r="BF889" s="192">
        <f t="shared" si="840"/>
        <v>1201121</v>
      </c>
      <c r="BH889" t="s">
        <v>3303</v>
      </c>
    </row>
    <row r="890" spans="1:60">
      <c r="A890" s="9" t="s">
        <v>861</v>
      </c>
      <c r="B890" s="9" t="s">
        <v>632</v>
      </c>
      <c r="C890" s="1">
        <f t="shared" si="831"/>
        <v>33092</v>
      </c>
      <c r="D890" s="1"/>
      <c r="E890" s="1"/>
      <c r="F890" s="1"/>
      <c r="G890" s="1"/>
      <c r="H890" s="1"/>
      <c r="I890" s="1"/>
      <c r="J890" s="1"/>
      <c r="K890" s="7">
        <f>RANK(W890,(W890:Y890,Z890:AN890))</f>
        <v>1</v>
      </c>
      <c r="L890" s="7" t="e">
        <f>RANK(X890,(W890:Y890,Z890:AN890))</f>
        <v>#N/A</v>
      </c>
      <c r="M890" s="7">
        <f>IF(Y890&gt;0,RANK(Y890,(W890:Y890,Z890:AN890)),0)</f>
        <v>2</v>
      </c>
      <c r="N890" s="7"/>
      <c r="O890" s="1">
        <f t="shared" si="832"/>
        <v>12726</v>
      </c>
      <c r="P890" s="2">
        <f t="shared" si="833"/>
        <v>0.38456424513477577</v>
      </c>
      <c r="Q890" s="2"/>
      <c r="R890" s="2">
        <f t="shared" si="834"/>
        <v>0.68581530279221559</v>
      </c>
      <c r="S890" s="2">
        <f t="shared" si="835"/>
        <v>0</v>
      </c>
      <c r="T890" s="2">
        <f t="shared" si="836"/>
        <v>0.30125105765743987</v>
      </c>
      <c r="U890" s="2">
        <f t="shared" si="837"/>
        <v>1.2933639550344494E-2</v>
      </c>
      <c r="V890" s="2">
        <f t="shared" si="838"/>
        <v>5.0306980803327406E-17</v>
      </c>
      <c r="W890" s="49">
        <v>22695</v>
      </c>
      <c r="X890" s="49"/>
      <c r="Y890" s="49">
        <v>9969</v>
      </c>
      <c r="Z890" s="49">
        <v>428</v>
      </c>
      <c r="AA890" s="49"/>
      <c r="AB890" s="49"/>
      <c r="AC890" s="49"/>
      <c r="AD890" s="49"/>
      <c r="AE890" s="49"/>
      <c r="AF890" s="49"/>
      <c r="AG890" s="49"/>
      <c r="AH890" s="49"/>
      <c r="AI890" s="49"/>
      <c r="AJ890" s="49"/>
      <c r="AK890" s="49"/>
      <c r="AL890" s="49"/>
      <c r="AM890" s="49"/>
      <c r="AN890" s="49"/>
      <c r="AO890" s="56"/>
      <c r="AP890" s="56"/>
      <c r="AQ890" s="54"/>
      <c r="AR890" s="56"/>
      <c r="AS890" s="56"/>
      <c r="AT890" s="54"/>
      <c r="AU890" s="54"/>
      <c r="AV890" s="54"/>
      <c r="AW890" s="54"/>
      <c r="AX890" s="9"/>
      <c r="AY890" t="str">
        <f t="shared" si="839"/>
        <v>Broward CD22</v>
      </c>
      <c r="AZ890" s="9"/>
      <c r="BA890" s="9">
        <v>22</v>
      </c>
      <c r="BB890" s="64"/>
      <c r="BC890" s="98">
        <v>12</v>
      </c>
      <c r="BD890" s="100"/>
      <c r="BE890" s="192">
        <v>12011</v>
      </c>
      <c r="BF890" s="192">
        <f t="shared" si="840"/>
        <v>1201122</v>
      </c>
      <c r="BH890" t="s">
        <v>3303</v>
      </c>
    </row>
    <row r="891" spans="1:60">
      <c r="A891" s="9" t="s">
        <v>861</v>
      </c>
      <c r="B891" s="9" t="s">
        <v>632</v>
      </c>
      <c r="C891" s="1">
        <f t="shared" si="831"/>
        <v>51050</v>
      </c>
      <c r="D891" s="1"/>
      <c r="E891" s="1"/>
      <c r="F891" s="1"/>
      <c r="G891" s="1"/>
      <c r="H891" s="1"/>
      <c r="I891" s="1"/>
      <c r="J891" s="1"/>
      <c r="K891" s="7">
        <f>RANK(W891,(W891:Y891,Z891:AN891))</f>
        <v>1</v>
      </c>
      <c r="L891" s="7" t="e">
        <f>RANK(X891,(W891:Y891,Z891:AN891))</f>
        <v>#N/A</v>
      </c>
      <c r="M891" s="7">
        <f>IF(Y891&gt;0,RANK(Y891,(W891:Y891,Z891:AN891)),0)</f>
        <v>2</v>
      </c>
      <c r="N891" s="7"/>
      <c r="O891" s="1">
        <f t="shared" si="832"/>
        <v>18864</v>
      </c>
      <c r="P891" s="2">
        <f t="shared" si="833"/>
        <v>0.36952007835455436</v>
      </c>
      <c r="Q891" s="2"/>
      <c r="R891" s="2">
        <f t="shared" si="834"/>
        <v>0.67757100881488741</v>
      </c>
      <c r="S891" s="2">
        <f t="shared" si="835"/>
        <v>0</v>
      </c>
      <c r="T891" s="2">
        <f t="shared" si="836"/>
        <v>0.30805093046033299</v>
      </c>
      <c r="U891" s="2">
        <f t="shared" si="837"/>
        <v>1.4378060724779628E-2</v>
      </c>
      <c r="V891" s="2">
        <f t="shared" si="838"/>
        <v>-3.2959746043559335E-17</v>
      </c>
      <c r="W891" s="49">
        <v>34590</v>
      </c>
      <c r="X891" s="49"/>
      <c r="Y891" s="49">
        <v>15726</v>
      </c>
      <c r="Z891" s="49">
        <v>734</v>
      </c>
      <c r="AA891" s="49"/>
      <c r="AB891" s="49"/>
      <c r="AC891" s="49"/>
      <c r="AD891" s="49"/>
      <c r="AE891" s="49"/>
      <c r="AF891" s="49"/>
      <c r="AG891" s="49"/>
      <c r="AH891" s="49"/>
      <c r="AI891" s="49"/>
      <c r="AJ891" s="49"/>
      <c r="AK891" s="49"/>
      <c r="AL891" s="49"/>
      <c r="AM891" s="49"/>
      <c r="AN891" s="49"/>
      <c r="AO891" s="56"/>
      <c r="AP891" s="56"/>
      <c r="AQ891" s="54"/>
      <c r="AR891" s="56"/>
      <c r="AS891" s="56"/>
      <c r="AT891" s="54"/>
      <c r="AU891" s="54"/>
      <c r="AV891" s="54"/>
      <c r="AW891" s="54"/>
      <c r="AX891" s="9"/>
      <c r="AY891" t="str">
        <f t="shared" si="839"/>
        <v>Broward CD23</v>
      </c>
      <c r="AZ891" s="9"/>
      <c r="BA891" s="9">
        <v>23</v>
      </c>
      <c r="BB891" s="64"/>
      <c r="BC891" s="98">
        <v>12</v>
      </c>
      <c r="BD891" s="100"/>
      <c r="BE891" s="192">
        <v>12011</v>
      </c>
      <c r="BF891" s="192">
        <f t="shared" si="840"/>
        <v>1201123</v>
      </c>
      <c r="BH891" t="s">
        <v>3303</v>
      </c>
    </row>
    <row r="892" spans="1:60">
      <c r="A892" s="9" t="s">
        <v>861</v>
      </c>
      <c r="B892" s="9" t="s">
        <v>632</v>
      </c>
      <c r="C892" s="1">
        <f t="shared" si="831"/>
        <v>14179</v>
      </c>
      <c r="D892" s="1"/>
      <c r="E892" s="1"/>
      <c r="F892" s="1"/>
      <c r="G892" s="1"/>
      <c r="H892" s="1"/>
      <c r="I892" s="1"/>
      <c r="J892" s="1"/>
      <c r="K892" s="7">
        <f>RANK(W892,(W892:Y892,Z892:AN892))</f>
        <v>1</v>
      </c>
      <c r="L892" s="7" t="e">
        <f>RANK(X892,(W892:Y892,Z892:AN892))</f>
        <v>#N/A</v>
      </c>
      <c r="M892" s="7">
        <f>IF(Y892&gt;0,RANK(Y892,(W892:Y892,Z892:AN892)),0)</f>
        <v>2</v>
      </c>
      <c r="N892" s="7"/>
      <c r="O892" s="1">
        <f t="shared" si="832"/>
        <v>8235</v>
      </c>
      <c r="P892" s="2">
        <f t="shared" si="833"/>
        <v>0.58078849002045274</v>
      </c>
      <c r="Q892" s="2"/>
      <c r="R892" s="2">
        <f t="shared" si="834"/>
        <v>0.78750264475632981</v>
      </c>
      <c r="S892" s="2">
        <f t="shared" si="835"/>
        <v>0</v>
      </c>
      <c r="T892" s="2">
        <f t="shared" si="836"/>
        <v>0.20671415473587701</v>
      </c>
      <c r="U892" s="2">
        <f t="shared" si="837"/>
        <v>5.7832005077932151E-3</v>
      </c>
      <c r="V892" s="2">
        <f t="shared" si="838"/>
        <v>-3.0357660829594124E-17</v>
      </c>
      <c r="W892" s="49">
        <v>11166</v>
      </c>
      <c r="X892" s="49"/>
      <c r="Y892" s="49">
        <v>2931</v>
      </c>
      <c r="Z892" s="49">
        <v>82</v>
      </c>
      <c r="AA892" s="49"/>
      <c r="AB892" s="49"/>
      <c r="AC892" s="49"/>
      <c r="AD892" s="49"/>
      <c r="AE892" s="49"/>
      <c r="AF892" s="49"/>
      <c r="AG892" s="49"/>
      <c r="AH892" s="49"/>
      <c r="AI892" s="49"/>
      <c r="AJ892" s="49"/>
      <c r="AK892" s="49"/>
      <c r="AL892" s="49"/>
      <c r="AM892" s="49"/>
      <c r="AN892" s="49"/>
      <c r="AO892" s="56"/>
      <c r="AP892" s="56"/>
      <c r="AQ892" s="54"/>
      <c r="AR892" s="56"/>
      <c r="AS892" s="56"/>
      <c r="AT892" s="54"/>
      <c r="AU892" s="54"/>
      <c r="AV892" s="54"/>
      <c r="AW892" s="54"/>
      <c r="AX892" s="9"/>
      <c r="AY892" t="str">
        <f t="shared" si="839"/>
        <v>Broward CD24</v>
      </c>
      <c r="AZ892" s="9"/>
      <c r="BA892" s="9">
        <v>24</v>
      </c>
      <c r="BB892" s="64"/>
      <c r="BC892" s="98">
        <v>12</v>
      </c>
      <c r="BD892" s="100"/>
      <c r="BE892" s="192">
        <v>12011</v>
      </c>
      <c r="BF892" s="192">
        <f t="shared" si="840"/>
        <v>1201124</v>
      </c>
      <c r="BH892" t="s">
        <v>3303</v>
      </c>
    </row>
    <row r="893" spans="1:60">
      <c r="A893" s="9" t="s">
        <v>861</v>
      </c>
      <c r="B893" s="9" t="s">
        <v>632</v>
      </c>
      <c r="C893" s="1">
        <f t="shared" si="831"/>
        <v>6813</v>
      </c>
      <c r="D893" s="1"/>
      <c r="E893" s="1"/>
      <c r="F893" s="1"/>
      <c r="G893" s="1"/>
      <c r="H893" s="1"/>
      <c r="I893" s="1"/>
      <c r="J893" s="1"/>
      <c r="K893" s="7">
        <f>RANK(W893,(W893:Y893,Z893:AN893))</f>
        <v>1</v>
      </c>
      <c r="L893" s="7" t="e">
        <f>RANK(X893,(W893:Y893,Z893:AN893))</f>
        <v>#N/A</v>
      </c>
      <c r="M893" s="7">
        <f>IF(Y893&gt;0,RANK(Y893,(W893:Y893,Z893:AN893)),0)</f>
        <v>2</v>
      </c>
      <c r="N893" s="7"/>
      <c r="O893" s="1">
        <f t="shared" si="832"/>
        <v>3375</v>
      </c>
      <c r="P893" s="2">
        <f t="shared" si="833"/>
        <v>0.49537648612945839</v>
      </c>
      <c r="Q893" s="2"/>
      <c r="R893" s="2">
        <f t="shared" si="834"/>
        <v>0.74328489652135621</v>
      </c>
      <c r="S893" s="2">
        <f t="shared" si="835"/>
        <v>0</v>
      </c>
      <c r="T893" s="2">
        <f t="shared" si="836"/>
        <v>0.24790841039189784</v>
      </c>
      <c r="U893" s="2">
        <f t="shared" si="837"/>
        <v>8.8066930867459273E-3</v>
      </c>
      <c r="V893" s="2">
        <f t="shared" si="838"/>
        <v>2.0816681711721685E-17</v>
      </c>
      <c r="W893" s="49">
        <v>5064</v>
      </c>
      <c r="X893" s="49"/>
      <c r="Y893" s="49">
        <v>1689</v>
      </c>
      <c r="Z893" s="49">
        <v>60</v>
      </c>
      <c r="AA893" s="49"/>
      <c r="AB893" s="49"/>
      <c r="AC893" s="49"/>
      <c r="AD893" s="49"/>
      <c r="AE893" s="49"/>
      <c r="AF893" s="49"/>
      <c r="AG893" s="49"/>
      <c r="AH893" s="49"/>
      <c r="AI893" s="49"/>
      <c r="AJ893" s="49"/>
      <c r="AK893" s="49"/>
      <c r="AL893" s="49"/>
      <c r="AM893" s="49"/>
      <c r="AN893" s="49"/>
      <c r="AO893" s="56"/>
      <c r="AP893" s="56"/>
      <c r="AQ893" s="54"/>
      <c r="AR893" s="56"/>
      <c r="AS893" s="56"/>
      <c r="AT893" s="54"/>
      <c r="AU893" s="54"/>
      <c r="AV893" s="54"/>
      <c r="AW893" s="54"/>
      <c r="AX893" s="9"/>
      <c r="AY893" t="str">
        <f t="shared" si="839"/>
        <v>Broward CD25</v>
      </c>
      <c r="AZ893" s="9"/>
      <c r="BA893" s="9">
        <v>25</v>
      </c>
      <c r="BB893" s="64"/>
      <c r="BC893" s="98">
        <v>12</v>
      </c>
      <c r="BD893" s="100"/>
      <c r="BE893" s="192">
        <v>12011</v>
      </c>
      <c r="BF893" s="192">
        <f t="shared" si="840"/>
        <v>1201125</v>
      </c>
      <c r="BH893" t="s">
        <v>3303</v>
      </c>
    </row>
    <row r="894" spans="1:60">
      <c r="A894" s="9" t="s">
        <v>1202</v>
      </c>
      <c r="B894" s="9" t="s">
        <v>632</v>
      </c>
      <c r="C894" s="1">
        <f t="shared" si="831"/>
        <v>8333</v>
      </c>
      <c r="D894" s="1"/>
      <c r="E894" s="1"/>
      <c r="F894" s="1"/>
      <c r="G894" s="1"/>
      <c r="H894" s="1"/>
      <c r="I894" s="1"/>
      <c r="J894" s="1"/>
      <c r="K894" s="7">
        <f>RANK(W894,(W894:Y894,Z894:AN894))</f>
        <v>1</v>
      </c>
      <c r="L894" s="7" t="e">
        <f>RANK(X894,(W894:Y894,Z894:AN894))</f>
        <v>#N/A</v>
      </c>
      <c r="M894" s="7">
        <f>IF(Y894&gt;0,RANK(Y894,(W894:Y894,Z894:AN894)),0)</f>
        <v>2</v>
      </c>
      <c r="N894" s="7"/>
      <c r="O894" s="1">
        <f t="shared" si="832"/>
        <v>1407</v>
      </c>
      <c r="P894" s="2">
        <f t="shared" si="833"/>
        <v>0.1688467538701548</v>
      </c>
      <c r="Q894" s="2"/>
      <c r="R894" s="2">
        <f t="shared" si="834"/>
        <v>0.5675027001080043</v>
      </c>
      <c r="S894" s="2">
        <f t="shared" si="835"/>
        <v>0</v>
      </c>
      <c r="T894" s="2">
        <f t="shared" si="836"/>
        <v>0.3986559462378495</v>
      </c>
      <c r="U894" s="2">
        <f t="shared" si="837"/>
        <v>3.3841353654146165E-2</v>
      </c>
      <c r="V894" s="2">
        <f t="shared" si="838"/>
        <v>3.4694469519536142E-17</v>
      </c>
      <c r="W894" s="49">
        <v>4729</v>
      </c>
      <c r="X894" s="49"/>
      <c r="Y894" s="49">
        <v>3322</v>
      </c>
      <c r="Z894" s="49">
        <v>282</v>
      </c>
      <c r="AA894" s="49"/>
      <c r="AB894" s="49"/>
      <c r="AC894" s="49"/>
      <c r="AD894" s="49"/>
      <c r="AE894" s="49"/>
      <c r="AF894" s="49"/>
      <c r="AG894" s="49"/>
      <c r="AH894" s="49"/>
      <c r="AI894" s="49"/>
      <c r="AJ894" s="49"/>
      <c r="AK894" s="49"/>
      <c r="AL894" s="49"/>
      <c r="AM894" s="49"/>
      <c r="AN894" s="49"/>
      <c r="AO894" s="56"/>
      <c r="AP894" s="56"/>
      <c r="AQ894" s="54"/>
      <c r="AR894" s="56"/>
      <c r="AS894" s="56"/>
      <c r="AT894" s="54"/>
      <c r="AU894" s="54"/>
      <c r="AV894" s="54"/>
      <c r="AW894" s="54"/>
      <c r="AX894" s="9"/>
      <c r="AY894" t="str">
        <f t="shared" si="839"/>
        <v>Clay CD3</v>
      </c>
      <c r="AZ894" s="9"/>
      <c r="BA894" s="192">
        <v>3</v>
      </c>
      <c r="BB894" s="64"/>
      <c r="BC894" s="98">
        <v>12</v>
      </c>
      <c r="BD894" s="100"/>
      <c r="BE894" s="192">
        <v>12019</v>
      </c>
      <c r="BF894" s="192">
        <f t="shared" si="840"/>
        <v>1201903</v>
      </c>
      <c r="BH894" t="s">
        <v>3303</v>
      </c>
    </row>
    <row r="895" spans="1:60">
      <c r="A895" s="9" t="s">
        <v>1202</v>
      </c>
      <c r="B895" s="9" t="s">
        <v>632</v>
      </c>
      <c r="C895" s="1">
        <f t="shared" ref="C895:C942" si="841">SUM(W895:AN895)</f>
        <v>1037</v>
      </c>
      <c r="D895" s="1"/>
      <c r="E895" s="1"/>
      <c r="F895" s="1"/>
      <c r="G895" s="1"/>
      <c r="H895" s="1"/>
      <c r="I895" s="1"/>
      <c r="J895" s="1"/>
      <c r="K895" s="7">
        <f>RANK(W895,(W895:Y895,Z895:AN895))</f>
        <v>1</v>
      </c>
      <c r="L895" s="7" t="e">
        <f>RANK(X895,(W895:Y895,Z895:AN895))</f>
        <v>#N/A</v>
      </c>
      <c r="M895" s="7">
        <f>IF(Y895&gt;0,RANK(Y895,(W895:Y895,Z895:AN895)),0)</f>
        <v>2</v>
      </c>
      <c r="N895" s="7"/>
      <c r="O895" s="1">
        <f t="shared" si="832"/>
        <v>240</v>
      </c>
      <c r="P895" s="2">
        <f t="shared" ref="P895:P942" si="842">O895/C895</f>
        <v>0.23143683702989393</v>
      </c>
      <c r="Q895" s="2"/>
      <c r="R895" s="2">
        <f t="shared" ref="R895:R942" si="843">IF($C895=0,"-",W895/$C895)</f>
        <v>0.59594985535197686</v>
      </c>
      <c r="S895" s="2">
        <f t="shared" ref="S895:S942" si="844">IF($C895=0,"-",X895/$C895)</f>
        <v>0</v>
      </c>
      <c r="T895" s="2">
        <f t="shared" ref="T895:T942" si="845">IF($C895=0,"-",Y895/$C895)</f>
        <v>0.36451301832208294</v>
      </c>
      <c r="U895" s="2">
        <f t="shared" ref="U895:U942" si="846">IF($C895=0,"-",Z895/$C895)</f>
        <v>3.9537126325940211E-2</v>
      </c>
      <c r="V895" s="2">
        <f t="shared" ref="V895:V942" si="847">IF(C895=0,"-",(1-R895-S895-T895-U895))</f>
        <v>-1.3877787807814457E-17</v>
      </c>
      <c r="W895" s="49">
        <v>618</v>
      </c>
      <c r="X895" s="49"/>
      <c r="Y895" s="49">
        <v>378</v>
      </c>
      <c r="Z895" s="49">
        <v>41</v>
      </c>
      <c r="AA895" s="49"/>
      <c r="AB895" s="49"/>
      <c r="AC895" s="49"/>
      <c r="AD895" s="49"/>
      <c r="AE895" s="49"/>
      <c r="AF895" s="49"/>
      <c r="AG895" s="49"/>
      <c r="AH895" s="49"/>
      <c r="AI895" s="49"/>
      <c r="AJ895" s="49"/>
      <c r="AK895" s="49"/>
      <c r="AL895" s="49"/>
      <c r="AM895" s="49"/>
      <c r="AN895" s="49"/>
      <c r="AO895" s="56"/>
      <c r="AP895" s="56"/>
      <c r="AQ895" s="54"/>
      <c r="AR895" s="56"/>
      <c r="AS895" s="56"/>
      <c r="AT895" s="54"/>
      <c r="AU895" s="54"/>
      <c r="AV895" s="54"/>
      <c r="AW895" s="54"/>
      <c r="AX895" s="9"/>
      <c r="AY895" t="str">
        <f t="shared" si="839"/>
        <v>Clay CD5</v>
      </c>
      <c r="AZ895" s="9"/>
      <c r="BA895" s="192">
        <v>5</v>
      </c>
      <c r="BB895" s="64"/>
      <c r="BC895" s="98">
        <v>12</v>
      </c>
      <c r="BD895" s="100"/>
      <c r="BE895" s="192">
        <v>12019</v>
      </c>
      <c r="BF895" s="192">
        <f t="shared" si="840"/>
        <v>1201905</v>
      </c>
      <c r="BH895" t="s">
        <v>3303</v>
      </c>
    </row>
    <row r="896" spans="1:60">
      <c r="A896" s="9" t="s">
        <v>3166</v>
      </c>
      <c r="B896" s="9" t="s">
        <v>632</v>
      </c>
      <c r="C896" s="1">
        <f t="shared" si="841"/>
        <v>10390</v>
      </c>
      <c r="D896" s="1"/>
      <c r="E896" s="1"/>
      <c r="F896" s="1"/>
      <c r="G896" s="1"/>
      <c r="H896" s="1"/>
      <c r="I896" s="1"/>
      <c r="J896" s="1"/>
      <c r="K896" s="7">
        <f>RANK(W896,(W896:Y896,Z896:AN896))</f>
        <v>1</v>
      </c>
      <c r="L896" s="7" t="e">
        <f>RANK(X896,(W896:Y896,Z896:AN896))</f>
        <v>#N/A</v>
      </c>
      <c r="M896" s="7">
        <f>IF(Y896&gt;0,RANK(Y896,(W896:Y896,Z896:AN896)),0)</f>
        <v>2</v>
      </c>
      <c r="N896" s="7"/>
      <c r="O896" s="1">
        <f t="shared" si="832"/>
        <v>3790</v>
      </c>
      <c r="P896" s="2">
        <f t="shared" si="842"/>
        <v>0.36477382098171318</v>
      </c>
      <c r="Q896" s="2"/>
      <c r="R896" s="2">
        <f t="shared" si="843"/>
        <v>0.67256977863330125</v>
      </c>
      <c r="S896" s="2">
        <f t="shared" si="844"/>
        <v>0</v>
      </c>
      <c r="T896" s="2">
        <f t="shared" si="845"/>
        <v>0.30779595765158807</v>
      </c>
      <c r="U896" s="2">
        <f t="shared" si="846"/>
        <v>1.9634263715110685E-2</v>
      </c>
      <c r="V896" s="2">
        <f t="shared" si="847"/>
        <v>-6.9388939039072284E-18</v>
      </c>
      <c r="W896" s="49">
        <v>6988</v>
      </c>
      <c r="X896" s="49"/>
      <c r="Y896" s="49">
        <v>3198</v>
      </c>
      <c r="Z896" s="49">
        <v>204</v>
      </c>
      <c r="AA896" s="49"/>
      <c r="AB896" s="49"/>
      <c r="AC896" s="49"/>
      <c r="AD896" s="49"/>
      <c r="AE896" s="49"/>
      <c r="AF896" s="49"/>
      <c r="AG896" s="49"/>
      <c r="AH896" s="49"/>
      <c r="AI896" s="49"/>
      <c r="AJ896" s="49"/>
      <c r="AK896" s="49"/>
      <c r="AL896" s="49"/>
      <c r="AM896" s="49"/>
      <c r="AN896" s="49"/>
      <c r="AO896" s="56"/>
      <c r="AP896" s="56"/>
      <c r="AQ896" s="54"/>
      <c r="AR896" s="56"/>
      <c r="AS896" s="56"/>
      <c r="AT896" s="54"/>
      <c r="AU896" s="54"/>
      <c r="AV896" s="54"/>
      <c r="AW896" s="54"/>
      <c r="AX896" s="9"/>
      <c r="AY896" t="str">
        <f t="shared" si="839"/>
        <v>Collier CD19</v>
      </c>
      <c r="AZ896" s="9"/>
      <c r="BA896" s="192">
        <v>19</v>
      </c>
      <c r="BB896" s="64"/>
      <c r="BC896" s="98">
        <v>12</v>
      </c>
      <c r="BD896" s="100"/>
      <c r="BE896" s="192">
        <v>12021</v>
      </c>
      <c r="BF896" s="192">
        <f t="shared" si="840"/>
        <v>1202119</v>
      </c>
      <c r="BH896" t="s">
        <v>3303</v>
      </c>
    </row>
    <row r="897" spans="1:60">
      <c r="A897" s="9" t="s">
        <v>3166</v>
      </c>
      <c r="B897" s="9" t="s">
        <v>632</v>
      </c>
      <c r="C897" s="1">
        <f t="shared" si="841"/>
        <v>8868</v>
      </c>
      <c r="D897" s="1"/>
      <c r="E897" s="1"/>
      <c r="F897" s="1"/>
      <c r="G897" s="1"/>
      <c r="H897" s="1"/>
      <c r="I897" s="1"/>
      <c r="J897" s="1"/>
      <c r="K897" s="7">
        <f>RANK(W897,(W897:Y897,Z897:AN897))</f>
        <v>1</v>
      </c>
      <c r="L897" s="7" t="e">
        <f>RANK(X897,(W897:Y897,Z897:AN897))</f>
        <v>#N/A</v>
      </c>
      <c r="M897" s="7">
        <f>IF(Y897&gt;0,RANK(Y897,(W897:Y897,Z897:AN897)),0)</f>
        <v>2</v>
      </c>
      <c r="N897" s="7"/>
      <c r="O897" s="1">
        <f t="shared" si="832"/>
        <v>2800</v>
      </c>
      <c r="P897" s="2">
        <f t="shared" si="842"/>
        <v>0.31574199368516015</v>
      </c>
      <c r="Q897" s="2"/>
      <c r="R897" s="2">
        <f t="shared" si="843"/>
        <v>0.64738385205232296</v>
      </c>
      <c r="S897" s="2">
        <f t="shared" si="844"/>
        <v>0</v>
      </c>
      <c r="T897" s="2">
        <f t="shared" si="845"/>
        <v>0.33164185836716281</v>
      </c>
      <c r="U897" s="2">
        <f t="shared" si="846"/>
        <v>2.097428958051421E-2</v>
      </c>
      <c r="V897" s="2">
        <f t="shared" si="847"/>
        <v>1.7347234759768071E-17</v>
      </c>
      <c r="W897" s="49">
        <v>5741</v>
      </c>
      <c r="X897" s="49"/>
      <c r="Y897" s="49">
        <v>2941</v>
      </c>
      <c r="Z897" s="49">
        <v>186</v>
      </c>
      <c r="AA897" s="49"/>
      <c r="AB897" s="49"/>
      <c r="AC897" s="49"/>
      <c r="AD897" s="49"/>
      <c r="AE897" s="49"/>
      <c r="AF897" s="49"/>
      <c r="AG897" s="49"/>
      <c r="AH897" s="49"/>
      <c r="AI897" s="49"/>
      <c r="AJ897" s="49"/>
      <c r="AK897" s="49"/>
      <c r="AL897" s="49"/>
      <c r="AM897" s="49"/>
      <c r="AN897" s="49"/>
      <c r="AO897" s="56"/>
      <c r="AP897" s="56"/>
      <c r="AQ897" s="54"/>
      <c r="AR897" s="56"/>
      <c r="AS897" s="56"/>
      <c r="AT897" s="54"/>
      <c r="AU897" s="54"/>
      <c r="AV897" s="54"/>
      <c r="AW897" s="54"/>
      <c r="AX897" s="9"/>
      <c r="AY897" t="str">
        <f t="shared" si="839"/>
        <v>Collier CD25</v>
      </c>
      <c r="AZ897" s="9"/>
      <c r="BA897" s="192">
        <v>25</v>
      </c>
      <c r="BB897" s="64"/>
      <c r="BC897" s="98">
        <v>12</v>
      </c>
      <c r="BD897" s="100"/>
      <c r="BE897" s="192">
        <v>12021</v>
      </c>
      <c r="BF897" s="192">
        <f t="shared" si="840"/>
        <v>1202125</v>
      </c>
      <c r="BH897" t="s">
        <v>3303</v>
      </c>
    </row>
    <row r="898" spans="1:60">
      <c r="A898" s="9" t="s">
        <v>3170</v>
      </c>
      <c r="B898" s="9" t="s">
        <v>632</v>
      </c>
      <c r="C898" s="1">
        <f t="shared" si="841"/>
        <v>51783</v>
      </c>
      <c r="D898" s="1"/>
      <c r="E898" s="1"/>
      <c r="F898" s="1"/>
      <c r="G898" s="1"/>
      <c r="H898" s="1"/>
      <c r="I898" s="1"/>
      <c r="J898" s="1"/>
      <c r="K898" s="7">
        <f>RANK(W898,(W898:Y898,Z898:AN898))</f>
        <v>1</v>
      </c>
      <c r="L898" s="7" t="e">
        <f>RANK(X898,(W898:Y898,Z898:AN898))</f>
        <v>#N/A</v>
      </c>
      <c r="M898" s="7">
        <f>IF(Y898&gt;0,RANK(Y898,(W898:Y898,Z898:AN898)),0)</f>
        <v>2</v>
      </c>
      <c r="N898" s="7"/>
      <c r="O898" s="1">
        <f t="shared" si="832"/>
        <v>10455</v>
      </c>
      <c r="P898" s="2">
        <f t="shared" si="842"/>
        <v>0.20190023752969122</v>
      </c>
      <c r="Q898" s="2"/>
      <c r="R898" s="2">
        <f t="shared" si="843"/>
        <v>0.58613830793889887</v>
      </c>
      <c r="S898" s="2">
        <f t="shared" si="844"/>
        <v>0</v>
      </c>
      <c r="T898" s="2">
        <f t="shared" si="845"/>
        <v>0.38423807040920765</v>
      </c>
      <c r="U898" s="2">
        <f t="shared" si="846"/>
        <v>2.9623621651893479E-2</v>
      </c>
      <c r="V898" s="2">
        <f t="shared" si="847"/>
        <v>-6.9388939039072284E-18</v>
      </c>
      <c r="W898" s="49">
        <v>30352</v>
      </c>
      <c r="X898" s="49"/>
      <c r="Y898" s="49">
        <v>19897</v>
      </c>
      <c r="Z898" s="49">
        <v>1534</v>
      </c>
      <c r="AA898" s="49"/>
      <c r="AB898" s="49"/>
      <c r="AC898" s="49"/>
      <c r="AD898" s="49"/>
      <c r="AE898" s="49"/>
      <c r="AF898" s="49"/>
      <c r="AG898" s="49"/>
      <c r="AH898" s="49"/>
      <c r="AI898" s="49"/>
      <c r="AJ898" s="49"/>
      <c r="AK898" s="49"/>
      <c r="AL898" s="49"/>
      <c r="AM898" s="49"/>
      <c r="AN898" s="49"/>
      <c r="AO898" s="56"/>
      <c r="AP898" s="56"/>
      <c r="AQ898" s="54"/>
      <c r="AR898" s="56"/>
      <c r="AS898" s="56"/>
      <c r="AT898" s="54"/>
      <c r="AU898" s="54"/>
      <c r="AV898" s="54"/>
      <c r="AW898" s="54"/>
      <c r="AX898" s="9"/>
      <c r="AY898" t="str">
        <f t="shared" si="839"/>
        <v>Duval CD4</v>
      </c>
      <c r="AZ898" s="9"/>
      <c r="BA898" s="192">
        <v>4</v>
      </c>
      <c r="BB898" s="64"/>
      <c r="BC898" s="98">
        <v>12</v>
      </c>
      <c r="BD898" s="100"/>
      <c r="BE898" s="192">
        <v>12031</v>
      </c>
      <c r="BF898" s="192">
        <f t="shared" si="840"/>
        <v>1203104</v>
      </c>
      <c r="BH898" t="s">
        <v>3303</v>
      </c>
    </row>
    <row r="899" spans="1:60">
      <c r="A899" s="9" t="s">
        <v>3170</v>
      </c>
      <c r="B899" s="9" t="s">
        <v>632</v>
      </c>
      <c r="C899" s="1">
        <f t="shared" si="841"/>
        <v>36964</v>
      </c>
      <c r="D899" s="1"/>
      <c r="E899" s="1"/>
      <c r="F899" s="1"/>
      <c r="G899" s="1"/>
      <c r="H899" s="1"/>
      <c r="I899" s="1"/>
      <c r="J899" s="1"/>
      <c r="K899" s="7">
        <f>RANK(W899,(W899:Y899,Z899:AN899))</f>
        <v>1</v>
      </c>
      <c r="L899" s="7" t="e">
        <f>RANK(X899,(W899:Y899,Z899:AN899))</f>
        <v>#N/A</v>
      </c>
      <c r="M899" s="7">
        <f>IF(Y899&gt;0,RANK(Y899,(W899:Y899,Z899:AN899)),0)</f>
        <v>2</v>
      </c>
      <c r="N899" s="7"/>
      <c r="O899" s="1">
        <f t="shared" si="832"/>
        <v>21822</v>
      </c>
      <c r="P899" s="2">
        <f t="shared" si="842"/>
        <v>0.59035818634346937</v>
      </c>
      <c r="Q899" s="2"/>
      <c r="R899" s="2">
        <f t="shared" si="843"/>
        <v>0.78911914294989716</v>
      </c>
      <c r="S899" s="2">
        <f t="shared" si="844"/>
        <v>0</v>
      </c>
      <c r="T899" s="2">
        <f t="shared" si="845"/>
        <v>0.19876095660642787</v>
      </c>
      <c r="U899" s="2">
        <f t="shared" si="846"/>
        <v>1.2119900443674928E-2</v>
      </c>
      <c r="V899" s="2">
        <f t="shared" si="847"/>
        <v>4.6837533851373792E-17</v>
      </c>
      <c r="W899" s="49">
        <v>29169</v>
      </c>
      <c r="X899" s="49"/>
      <c r="Y899" s="49">
        <v>7347</v>
      </c>
      <c r="Z899" s="49">
        <v>448</v>
      </c>
      <c r="AA899" s="49"/>
      <c r="AB899" s="49"/>
      <c r="AC899" s="49"/>
      <c r="AD899" s="49"/>
      <c r="AE899" s="49"/>
      <c r="AF899" s="49"/>
      <c r="AG899" s="49"/>
      <c r="AH899" s="49"/>
      <c r="AI899" s="49"/>
      <c r="AJ899" s="49"/>
      <c r="AK899" s="49"/>
      <c r="AL899" s="49"/>
      <c r="AM899" s="49"/>
      <c r="AN899" s="49"/>
      <c r="AO899" s="56"/>
      <c r="AP899" s="56"/>
      <c r="AQ899" s="54"/>
      <c r="AR899" s="56"/>
      <c r="AS899" s="56"/>
      <c r="AT899" s="54"/>
      <c r="AU899" s="54"/>
      <c r="AV899" s="54"/>
      <c r="AW899" s="54"/>
      <c r="AX899" s="9"/>
      <c r="AY899" t="str">
        <f t="shared" si="839"/>
        <v>Duval CD5</v>
      </c>
      <c r="AZ899" s="9"/>
      <c r="BA899" s="192">
        <v>5</v>
      </c>
      <c r="BB899" s="64"/>
      <c r="BC899" s="98">
        <v>12</v>
      </c>
      <c r="BD899" s="100"/>
      <c r="BE899" s="192">
        <v>12031</v>
      </c>
      <c r="BF899" s="192">
        <f t="shared" si="840"/>
        <v>1203105</v>
      </c>
      <c r="BH899" t="s">
        <v>3303</v>
      </c>
    </row>
    <row r="900" spans="1:60">
      <c r="A900" s="9" t="s">
        <v>2150</v>
      </c>
      <c r="B900" s="9" t="s">
        <v>632</v>
      </c>
      <c r="C900" s="1">
        <f t="shared" si="841"/>
        <v>959</v>
      </c>
      <c r="D900" s="1"/>
      <c r="E900" s="1"/>
      <c r="F900" s="1"/>
      <c r="G900" s="1"/>
      <c r="H900" s="1"/>
      <c r="I900" s="1"/>
      <c r="J900" s="1"/>
      <c r="K900" s="7">
        <f>RANK(W900,(W900:Y900,Z900:AN900))</f>
        <v>1</v>
      </c>
      <c r="L900" s="7" t="e">
        <f>RANK(X900,(W900:Y900,Z900:AN900))</f>
        <v>#N/A</v>
      </c>
      <c r="M900" s="7">
        <f>IF(Y900&gt;0,RANK(Y900,(W900:Y900,Z900:AN900)),0)</f>
        <v>2</v>
      </c>
      <c r="N900" s="7"/>
      <c r="O900" s="1">
        <f t="shared" si="832"/>
        <v>481</v>
      </c>
      <c r="P900" s="2">
        <f t="shared" si="842"/>
        <v>0.50156412930135563</v>
      </c>
      <c r="Q900" s="2"/>
      <c r="R900" s="2">
        <f t="shared" si="843"/>
        <v>0.72679874869655892</v>
      </c>
      <c r="S900" s="2">
        <f t="shared" si="844"/>
        <v>0</v>
      </c>
      <c r="T900" s="2">
        <f t="shared" si="845"/>
        <v>0.22523461939520334</v>
      </c>
      <c r="U900" s="2">
        <f t="shared" si="846"/>
        <v>4.7966631908237745E-2</v>
      </c>
      <c r="V900" s="2">
        <f t="shared" si="847"/>
        <v>0</v>
      </c>
      <c r="W900" s="49">
        <v>697</v>
      </c>
      <c r="X900" s="49"/>
      <c r="Y900" s="49">
        <v>216</v>
      </c>
      <c r="Z900" s="49">
        <v>46</v>
      </c>
      <c r="AA900" s="49"/>
      <c r="AB900" s="49"/>
      <c r="AC900" s="49"/>
      <c r="AD900" s="49"/>
      <c r="AE900" s="49"/>
      <c r="AF900" s="49"/>
      <c r="AG900" s="49"/>
      <c r="AH900" s="49"/>
      <c r="AI900" s="49"/>
      <c r="AJ900" s="49"/>
      <c r="AK900" s="49"/>
      <c r="AL900" s="49"/>
      <c r="AM900" s="49"/>
      <c r="AN900" s="49"/>
      <c r="AO900" s="56"/>
      <c r="AP900" s="56"/>
      <c r="AQ900" s="54"/>
      <c r="AR900" s="56"/>
      <c r="AS900" s="56"/>
      <c r="AT900" s="54"/>
      <c r="AU900" s="54"/>
      <c r="AV900" s="54"/>
      <c r="AW900" s="54"/>
      <c r="AX900" s="9"/>
      <c r="AY900" t="str">
        <f t="shared" si="839"/>
        <v>Hendry CD20</v>
      </c>
      <c r="AZ900" s="9"/>
      <c r="BA900" s="192">
        <v>20</v>
      </c>
      <c r="BB900" s="64"/>
      <c r="BC900" s="98">
        <v>12</v>
      </c>
      <c r="BD900" s="100"/>
      <c r="BE900" s="192">
        <v>12051</v>
      </c>
      <c r="BF900" s="192">
        <f t="shared" si="840"/>
        <v>1205120</v>
      </c>
      <c r="BH900" t="s">
        <v>3303</v>
      </c>
    </row>
    <row r="901" spans="1:60">
      <c r="A901" s="9" t="s">
        <v>2150</v>
      </c>
      <c r="B901" s="9" t="s">
        <v>632</v>
      </c>
      <c r="C901" s="1">
        <f t="shared" si="841"/>
        <v>949</v>
      </c>
      <c r="D901" s="1"/>
      <c r="E901" s="1"/>
      <c r="F901" s="1"/>
      <c r="G901" s="1"/>
      <c r="H901" s="1"/>
      <c r="I901" s="1"/>
      <c r="J901" s="1"/>
      <c r="K901" s="7">
        <f>RANK(W901,(W901:Y901,Z901:AN901))</f>
        <v>1</v>
      </c>
      <c r="L901" s="7" t="e">
        <f>RANK(X901,(W901:Y901,Z901:AN901))</f>
        <v>#N/A</v>
      </c>
      <c r="M901" s="7">
        <f>IF(Y901&gt;0,RANK(Y901,(W901:Y901,Z901:AN901)),0)</f>
        <v>2</v>
      </c>
      <c r="N901" s="7"/>
      <c r="O901" s="1">
        <f t="shared" si="832"/>
        <v>29</v>
      </c>
      <c r="P901" s="2">
        <f t="shared" si="842"/>
        <v>3.0558482613277135E-2</v>
      </c>
      <c r="Q901" s="2"/>
      <c r="R901" s="2">
        <f t="shared" si="843"/>
        <v>0.48472075869336145</v>
      </c>
      <c r="S901" s="2">
        <f t="shared" si="844"/>
        <v>0</v>
      </c>
      <c r="T901" s="2">
        <f t="shared" si="845"/>
        <v>0.4541622760800843</v>
      </c>
      <c r="U901" s="2">
        <f t="shared" si="846"/>
        <v>6.1116965226554271E-2</v>
      </c>
      <c r="V901" s="2">
        <f t="shared" si="847"/>
        <v>-8.3266726846886741E-17</v>
      </c>
      <c r="W901" s="49">
        <v>460</v>
      </c>
      <c r="X901" s="49"/>
      <c r="Y901" s="49">
        <v>431</v>
      </c>
      <c r="Z901" s="49">
        <v>58</v>
      </c>
      <c r="AA901" s="49"/>
      <c r="AB901" s="49"/>
      <c r="AC901" s="49"/>
      <c r="AD901" s="49"/>
      <c r="AE901" s="49"/>
      <c r="AF901" s="49"/>
      <c r="AG901" s="49"/>
      <c r="AH901" s="49"/>
      <c r="AI901" s="49"/>
      <c r="AJ901" s="49"/>
      <c r="AK901" s="49"/>
      <c r="AL901" s="49"/>
      <c r="AM901" s="49"/>
      <c r="AN901" s="49"/>
      <c r="AO901" s="56"/>
      <c r="AP901" s="56"/>
      <c r="AQ901" s="54"/>
      <c r="AR901" s="56"/>
      <c r="AS901" s="56"/>
      <c r="AT901" s="54"/>
      <c r="AU901" s="54"/>
      <c r="AV901" s="54"/>
      <c r="AW901" s="54"/>
      <c r="AX901" s="9"/>
      <c r="AY901" t="str">
        <f t="shared" si="839"/>
        <v>Hendry CD25</v>
      </c>
      <c r="AZ901" s="9"/>
      <c r="BA901" s="192">
        <v>25</v>
      </c>
      <c r="BB901" s="64"/>
      <c r="BC901" s="98">
        <v>12</v>
      </c>
      <c r="BD901" s="100"/>
      <c r="BE901" s="192">
        <v>12051</v>
      </c>
      <c r="BF901" s="192">
        <f t="shared" si="840"/>
        <v>1205125</v>
      </c>
      <c r="BH901" t="s">
        <v>3303</v>
      </c>
    </row>
    <row r="902" spans="1:60">
      <c r="A902" s="9" t="s">
        <v>120</v>
      </c>
      <c r="B902" s="9" t="s">
        <v>632</v>
      </c>
      <c r="C902" s="1">
        <f t="shared" si="841"/>
        <v>9937</v>
      </c>
      <c r="D902" s="1"/>
      <c r="E902" s="1"/>
      <c r="F902" s="1"/>
      <c r="G902" s="1"/>
      <c r="H902" s="1"/>
      <c r="I902" s="1"/>
      <c r="J902" s="1"/>
      <c r="K902" s="7">
        <f>RANK(W902,(W902:Y902,Z902:AN902))</f>
        <v>1</v>
      </c>
      <c r="L902" s="7" t="e">
        <f>RANK(X902,(W902:Y902,Z902:AN902))</f>
        <v>#N/A</v>
      </c>
      <c r="M902" s="7">
        <f>IF(Y902&gt;0,RANK(Y902,(W902:Y902,Z902:AN902)),0)</f>
        <v>2</v>
      </c>
      <c r="N902" s="7"/>
      <c r="O902" s="1">
        <f t="shared" si="832"/>
        <v>2427</v>
      </c>
      <c r="P902" s="2">
        <f t="shared" si="842"/>
        <v>0.24423870383415519</v>
      </c>
      <c r="Q902" s="2"/>
      <c r="R902" s="2">
        <f t="shared" si="843"/>
        <v>0.60923820066418433</v>
      </c>
      <c r="S902" s="2">
        <f t="shared" si="844"/>
        <v>0</v>
      </c>
      <c r="T902" s="2">
        <f t="shared" si="845"/>
        <v>0.36499949683002919</v>
      </c>
      <c r="U902" s="2">
        <f t="shared" si="846"/>
        <v>2.5762302505786455E-2</v>
      </c>
      <c r="V902" s="2">
        <f t="shared" si="847"/>
        <v>2.7755575615628914E-17</v>
      </c>
      <c r="W902" s="49">
        <v>6054</v>
      </c>
      <c r="X902" s="49"/>
      <c r="Y902" s="49">
        <v>3627</v>
      </c>
      <c r="Z902" s="49">
        <v>256</v>
      </c>
      <c r="AA902" s="49"/>
      <c r="AB902" s="49"/>
      <c r="AC902" s="49"/>
      <c r="AD902" s="49"/>
      <c r="AE902" s="49"/>
      <c r="AF902" s="49"/>
      <c r="AG902" s="49"/>
      <c r="AH902" s="49"/>
      <c r="AI902" s="49"/>
      <c r="AJ902" s="49"/>
      <c r="AK902" s="49"/>
      <c r="AL902" s="49"/>
      <c r="AM902" s="49"/>
      <c r="AN902" s="49"/>
      <c r="AO902" s="56"/>
      <c r="AP902" s="56"/>
      <c r="AQ902" s="54"/>
      <c r="AR902" s="56"/>
      <c r="AS902" s="56"/>
      <c r="AT902" s="54"/>
      <c r="AU902" s="54"/>
      <c r="AV902" s="54"/>
      <c r="AW902" s="54"/>
      <c r="AX902" s="9"/>
      <c r="AY902" t="str">
        <f t="shared" si="839"/>
        <v>Hillsborough CD12</v>
      </c>
      <c r="AZ902" s="9"/>
      <c r="BA902" s="192">
        <v>12</v>
      </c>
      <c r="BB902" s="64"/>
      <c r="BC902" s="98">
        <v>12</v>
      </c>
      <c r="BD902" s="100"/>
      <c r="BE902" s="192">
        <v>12057</v>
      </c>
      <c r="BF902" s="192">
        <f t="shared" si="840"/>
        <v>1205712</v>
      </c>
      <c r="BH902" t="s">
        <v>3303</v>
      </c>
    </row>
    <row r="903" spans="1:60">
      <c r="A903" s="9" t="s">
        <v>120</v>
      </c>
      <c r="B903" s="9" t="s">
        <v>632</v>
      </c>
      <c r="C903" s="1">
        <f t="shared" si="841"/>
        <v>56838</v>
      </c>
      <c r="D903" s="1"/>
      <c r="E903" s="1"/>
      <c r="F903" s="1"/>
      <c r="G903" s="1"/>
      <c r="H903" s="1"/>
      <c r="I903" s="1"/>
      <c r="J903" s="1"/>
      <c r="K903" s="7">
        <f>RANK(W903,(W903:Y903,Z903:AN903))</f>
        <v>1</v>
      </c>
      <c r="L903" s="7" t="e">
        <f>RANK(X903,(W903:Y903,Z903:AN903))</f>
        <v>#N/A</v>
      </c>
      <c r="M903" s="7">
        <f>IF(Y903&gt;0,RANK(Y903,(W903:Y903,Z903:AN903)),0)</f>
        <v>2</v>
      </c>
      <c r="N903" s="7"/>
      <c r="O903" s="1">
        <f t="shared" si="832"/>
        <v>18626</v>
      </c>
      <c r="P903" s="2">
        <f t="shared" si="842"/>
        <v>0.32770329708997503</v>
      </c>
      <c r="Q903" s="2"/>
      <c r="R903" s="2">
        <f t="shared" si="843"/>
        <v>0.65472043351279074</v>
      </c>
      <c r="S903" s="2">
        <f t="shared" si="844"/>
        <v>0</v>
      </c>
      <c r="T903" s="2">
        <f t="shared" si="845"/>
        <v>0.32701713642281571</v>
      </c>
      <c r="U903" s="2">
        <f t="shared" si="846"/>
        <v>1.8262430064393539E-2</v>
      </c>
      <c r="V903" s="2">
        <f t="shared" si="847"/>
        <v>3.4694469519536142E-18</v>
      </c>
      <c r="W903" s="49">
        <v>37213</v>
      </c>
      <c r="X903" s="49"/>
      <c r="Y903" s="49">
        <v>18587</v>
      </c>
      <c r="Z903" s="49">
        <v>1038</v>
      </c>
      <c r="AA903" s="49"/>
      <c r="AB903" s="49"/>
      <c r="AC903" s="49"/>
      <c r="AD903" s="49"/>
      <c r="AE903" s="49"/>
      <c r="AF903" s="49"/>
      <c r="AG903" s="49"/>
      <c r="AH903" s="49"/>
      <c r="AI903" s="49"/>
      <c r="AJ903" s="49"/>
      <c r="AK903" s="49"/>
      <c r="AL903" s="49"/>
      <c r="AM903" s="49"/>
      <c r="AN903" s="49"/>
      <c r="AO903" s="56"/>
      <c r="AP903" s="56"/>
      <c r="AQ903" s="54"/>
      <c r="AR903" s="56"/>
      <c r="AS903" s="56"/>
      <c r="AT903" s="54"/>
      <c r="AU903" s="54"/>
      <c r="AV903" s="54"/>
      <c r="AW903" s="54"/>
      <c r="AX903" s="9"/>
      <c r="AY903" t="str">
        <f t="shared" si="839"/>
        <v>Hillsborough CD14</v>
      </c>
      <c r="AZ903" s="9"/>
      <c r="BA903" s="192">
        <v>14</v>
      </c>
      <c r="BB903" s="64"/>
      <c r="BC903" s="98">
        <v>12</v>
      </c>
      <c r="BD903" s="100"/>
      <c r="BE903" s="192">
        <v>12057</v>
      </c>
      <c r="BF903" s="192">
        <f t="shared" si="840"/>
        <v>1205714</v>
      </c>
      <c r="BH903" t="s">
        <v>3303</v>
      </c>
    </row>
    <row r="904" spans="1:60">
      <c r="A904" s="9" t="s">
        <v>120</v>
      </c>
      <c r="B904" s="9" t="s">
        <v>632</v>
      </c>
      <c r="C904" s="1">
        <f t="shared" si="841"/>
        <v>33149</v>
      </c>
      <c r="D904" s="1"/>
      <c r="E904" s="1"/>
      <c r="F904" s="1"/>
      <c r="G904" s="1"/>
      <c r="H904" s="1"/>
      <c r="I904" s="1"/>
      <c r="J904" s="1"/>
      <c r="K904" s="7">
        <f>RANK(W904,(W904:Y904,Z904:AN904))</f>
        <v>1</v>
      </c>
      <c r="L904" s="7" t="e">
        <f>RANK(X904,(W904:Y904,Z904:AN904))</f>
        <v>#N/A</v>
      </c>
      <c r="M904" s="7">
        <f>IF(Y904&gt;0,RANK(Y904,(W904:Y904,Z904:AN904)),0)</f>
        <v>2</v>
      </c>
      <c r="N904" s="7"/>
      <c r="O904" s="1">
        <f t="shared" si="832"/>
        <v>6268</v>
      </c>
      <c r="P904" s="2">
        <f t="shared" si="842"/>
        <v>0.18908564360915864</v>
      </c>
      <c r="Q904" s="2"/>
      <c r="R904" s="2">
        <f t="shared" si="843"/>
        <v>0.58095266825545266</v>
      </c>
      <c r="S904" s="2">
        <f t="shared" si="844"/>
        <v>0</v>
      </c>
      <c r="T904" s="2">
        <f t="shared" si="845"/>
        <v>0.39186702464629403</v>
      </c>
      <c r="U904" s="2">
        <f t="shared" si="846"/>
        <v>2.718030709825334E-2</v>
      </c>
      <c r="V904" s="2">
        <f t="shared" si="847"/>
        <v>-3.1225022567582528E-17</v>
      </c>
      <c r="W904" s="49">
        <v>19258</v>
      </c>
      <c r="X904" s="49"/>
      <c r="Y904" s="49">
        <v>12990</v>
      </c>
      <c r="Z904" s="49">
        <v>901</v>
      </c>
      <c r="AA904" s="49"/>
      <c r="AB904" s="49"/>
      <c r="AC904" s="49"/>
      <c r="AD904" s="49"/>
      <c r="AE904" s="49"/>
      <c r="AF904" s="49"/>
      <c r="AG904" s="49"/>
      <c r="AH904" s="49"/>
      <c r="AI904" s="49"/>
      <c r="AJ904" s="49"/>
      <c r="AK904" s="49"/>
      <c r="AL904" s="49"/>
      <c r="AM904" s="49"/>
      <c r="AN904" s="49"/>
      <c r="AO904" s="56"/>
      <c r="AP904" s="56"/>
      <c r="AQ904" s="54"/>
      <c r="AR904" s="56"/>
      <c r="AS904" s="56"/>
      <c r="AT904" s="54"/>
      <c r="AU904" s="54"/>
      <c r="AV904" s="54"/>
      <c r="AW904" s="54"/>
      <c r="AX904" s="9"/>
      <c r="AY904" t="str">
        <f t="shared" si="839"/>
        <v>Hillsborough CD15</v>
      </c>
      <c r="AZ904" s="9"/>
      <c r="BA904" s="192">
        <v>15</v>
      </c>
      <c r="BB904" s="64"/>
      <c r="BC904" s="98">
        <v>12</v>
      </c>
      <c r="BD904" s="100"/>
      <c r="BE904" s="192">
        <v>12057</v>
      </c>
      <c r="BF904" s="192">
        <f t="shared" si="840"/>
        <v>1205715</v>
      </c>
      <c r="BH904" t="s">
        <v>3303</v>
      </c>
    </row>
    <row r="905" spans="1:60">
      <c r="A905" s="9" t="s">
        <v>120</v>
      </c>
      <c r="B905" s="9" t="s">
        <v>632</v>
      </c>
      <c r="C905" s="1">
        <f t="shared" si="841"/>
        <v>10147</v>
      </c>
      <c r="D905" s="1"/>
      <c r="E905" s="1"/>
      <c r="F905" s="1"/>
      <c r="G905" s="1"/>
      <c r="H905" s="1"/>
      <c r="I905" s="1"/>
      <c r="J905" s="1"/>
      <c r="K905" s="7">
        <f>RANK(W905,(W905:Y905,Z905:AN905))</f>
        <v>1</v>
      </c>
      <c r="L905" s="7" t="e">
        <f>RANK(X905,(W905:Y905,Z905:AN905))</f>
        <v>#N/A</v>
      </c>
      <c r="M905" s="7">
        <f>IF(Y905&gt;0,RANK(Y905,(W905:Y905,Z905:AN905)),0)</f>
        <v>2</v>
      </c>
      <c r="N905" s="7"/>
      <c r="O905" s="1">
        <f t="shared" si="832"/>
        <v>3143</v>
      </c>
      <c r="P905" s="2">
        <f t="shared" si="842"/>
        <v>0.30974672316940965</v>
      </c>
      <c r="Q905" s="2"/>
      <c r="R905" s="2">
        <f t="shared" si="843"/>
        <v>0.64462402680595254</v>
      </c>
      <c r="S905" s="2">
        <f t="shared" si="844"/>
        <v>0</v>
      </c>
      <c r="T905" s="2">
        <f t="shared" si="845"/>
        <v>0.33487730363654283</v>
      </c>
      <c r="U905" s="2">
        <f t="shared" si="846"/>
        <v>2.0498669557504682E-2</v>
      </c>
      <c r="V905" s="2">
        <f t="shared" si="847"/>
        <v>-5.8980598183211441E-17</v>
      </c>
      <c r="W905" s="49">
        <v>6541</v>
      </c>
      <c r="X905" s="49"/>
      <c r="Y905" s="49">
        <v>3398</v>
      </c>
      <c r="Z905" s="49">
        <v>208</v>
      </c>
      <c r="AA905" s="49"/>
      <c r="AB905" s="49"/>
      <c r="AC905" s="49"/>
      <c r="AD905" s="49"/>
      <c r="AE905" s="49"/>
      <c r="AF905" s="49"/>
      <c r="AG905" s="49"/>
      <c r="AH905" s="49"/>
      <c r="AI905" s="49"/>
      <c r="AJ905" s="49"/>
      <c r="AK905" s="49"/>
      <c r="AL905" s="49"/>
      <c r="AM905" s="49"/>
      <c r="AN905" s="49"/>
      <c r="AO905" s="56"/>
      <c r="AP905" s="56"/>
      <c r="AQ905" s="54"/>
      <c r="AR905" s="56"/>
      <c r="AS905" s="56"/>
      <c r="AT905" s="54"/>
      <c r="AU905" s="54"/>
      <c r="AV905" s="54"/>
      <c r="AW905" s="54"/>
      <c r="AX905" s="9"/>
      <c r="AY905" t="str">
        <f t="shared" si="839"/>
        <v>Hillsborough CD17</v>
      </c>
      <c r="AZ905" s="9"/>
      <c r="BA905" s="192">
        <v>17</v>
      </c>
      <c r="BB905" s="64"/>
      <c r="BC905" s="98">
        <v>12</v>
      </c>
      <c r="BD905" s="100"/>
      <c r="BE905" s="192">
        <v>12057</v>
      </c>
      <c r="BF905" s="192">
        <f t="shared" si="840"/>
        <v>1205717</v>
      </c>
      <c r="BH905" t="s">
        <v>3303</v>
      </c>
    </row>
    <row r="906" spans="1:60">
      <c r="A906" s="9" t="s">
        <v>258</v>
      </c>
      <c r="B906" s="9" t="s">
        <v>632</v>
      </c>
      <c r="C906" s="1">
        <f t="shared" si="841"/>
        <v>738</v>
      </c>
      <c r="D906" s="1"/>
      <c r="E906" s="1"/>
      <c r="F906" s="1"/>
      <c r="G906" s="1"/>
      <c r="H906" s="1"/>
      <c r="I906" s="1"/>
      <c r="J906" s="1"/>
      <c r="K906" s="7">
        <f>RANK(W906,(W906:Y906,Z906:AN906))</f>
        <v>2</v>
      </c>
      <c r="L906" s="7" t="e">
        <f>RANK(X906,(W906:Y906,Z906:AN906))</f>
        <v>#N/A</v>
      </c>
      <c r="M906" s="7">
        <f>IF(Y906&gt;0,RANK(Y906,(W906:Y906,Z906:AN906)),0)</f>
        <v>1</v>
      </c>
      <c r="N906" s="7"/>
      <c r="O906" s="1">
        <f t="shared" si="832"/>
        <v>203</v>
      </c>
      <c r="P906" s="2">
        <f t="shared" si="842"/>
        <v>0.27506775067750677</v>
      </c>
      <c r="Q906" s="2"/>
      <c r="R906" s="2">
        <f t="shared" si="843"/>
        <v>0.25609756097560976</v>
      </c>
      <c r="S906" s="2">
        <f t="shared" si="844"/>
        <v>0</v>
      </c>
      <c r="T906" s="2">
        <f t="shared" si="845"/>
        <v>0.53116531165311653</v>
      </c>
      <c r="U906" s="2">
        <f t="shared" si="846"/>
        <v>0.2127371273712737</v>
      </c>
      <c r="V906" s="2">
        <f t="shared" si="847"/>
        <v>0</v>
      </c>
      <c r="W906" s="49">
        <v>189</v>
      </c>
      <c r="X906" s="49"/>
      <c r="Y906" s="49">
        <v>392</v>
      </c>
      <c r="Z906" s="49">
        <v>157</v>
      </c>
      <c r="AA906" s="49"/>
      <c r="AB906" s="49"/>
      <c r="AC906" s="49"/>
      <c r="AD906" s="49"/>
      <c r="AE906" s="49"/>
      <c r="AF906" s="49"/>
      <c r="AG906" s="49"/>
      <c r="AH906" s="49"/>
      <c r="AI906" s="49"/>
      <c r="AJ906" s="49"/>
      <c r="AK906" s="49"/>
      <c r="AL906" s="49"/>
      <c r="AM906" s="49"/>
      <c r="AN906" s="49"/>
      <c r="AO906" s="56"/>
      <c r="AP906" s="56"/>
      <c r="AQ906" s="54"/>
      <c r="AR906" s="56"/>
      <c r="AS906" s="56"/>
      <c r="AT906" s="54"/>
      <c r="AU906" s="54"/>
      <c r="AV906" s="54"/>
      <c r="AW906" s="54"/>
      <c r="AX906" s="9"/>
      <c r="AY906" t="str">
        <f t="shared" si="839"/>
        <v>Holmes CD1</v>
      </c>
      <c r="AZ906" s="9"/>
      <c r="BA906" s="192">
        <v>1</v>
      </c>
      <c r="BB906" s="64"/>
      <c r="BC906" s="98">
        <v>12</v>
      </c>
      <c r="BD906" s="100"/>
      <c r="BE906" s="192">
        <v>12059</v>
      </c>
      <c r="BF906" s="192">
        <f t="shared" si="840"/>
        <v>1205901</v>
      </c>
      <c r="BH906" t="s">
        <v>3303</v>
      </c>
    </row>
    <row r="907" spans="1:60">
      <c r="A907" s="9" t="s">
        <v>258</v>
      </c>
      <c r="B907" s="9" t="s">
        <v>632</v>
      </c>
      <c r="C907" s="1">
        <f t="shared" si="841"/>
        <v>459</v>
      </c>
      <c r="D907" s="1"/>
      <c r="E907" s="1"/>
      <c r="F907" s="1"/>
      <c r="G907" s="1"/>
      <c r="H907" s="1"/>
      <c r="I907" s="1"/>
      <c r="J907" s="1"/>
      <c r="K907" s="7">
        <f>RANK(W907,(W907:Y907,Z907:AN907))</f>
        <v>2</v>
      </c>
      <c r="L907" s="7" t="e">
        <f>RANK(X907,(W907:Y907,Z907:AN907))</f>
        <v>#N/A</v>
      </c>
      <c r="M907" s="7">
        <f>IF(Y907&gt;0,RANK(Y907,(W907:Y907,Z907:AN907)),0)</f>
        <v>1</v>
      </c>
      <c r="N907" s="7"/>
      <c r="O907" s="1">
        <f t="shared" si="832"/>
        <v>77</v>
      </c>
      <c r="P907" s="2">
        <f t="shared" si="842"/>
        <v>0.16775599128540306</v>
      </c>
      <c r="Q907" s="2"/>
      <c r="R907" s="2">
        <f t="shared" si="843"/>
        <v>0.32679738562091504</v>
      </c>
      <c r="S907" s="2">
        <f t="shared" si="844"/>
        <v>0</v>
      </c>
      <c r="T907" s="2">
        <f t="shared" si="845"/>
        <v>0.49455337690631807</v>
      </c>
      <c r="U907" s="2">
        <f t="shared" si="846"/>
        <v>0.1786492374727669</v>
      </c>
      <c r="V907" s="2">
        <f t="shared" si="847"/>
        <v>5.5511151231257827E-17</v>
      </c>
      <c r="W907" s="49">
        <v>150</v>
      </c>
      <c r="X907" s="49"/>
      <c r="Y907" s="49">
        <v>227</v>
      </c>
      <c r="Z907" s="49">
        <v>82</v>
      </c>
      <c r="AA907" s="49"/>
      <c r="AB907" s="49"/>
      <c r="AC907" s="49"/>
      <c r="AD907" s="49"/>
      <c r="AE907" s="49"/>
      <c r="AF907" s="49"/>
      <c r="AG907" s="49"/>
      <c r="AH907" s="49"/>
      <c r="AI907" s="49"/>
      <c r="AJ907" s="49"/>
      <c r="AK907" s="49"/>
      <c r="AL907" s="49"/>
      <c r="AM907" s="49"/>
      <c r="AN907" s="49"/>
      <c r="AO907" s="56"/>
      <c r="AP907" s="56"/>
      <c r="AQ907" s="54"/>
      <c r="AR907" s="56"/>
      <c r="AS907" s="56"/>
      <c r="AT907" s="54"/>
      <c r="AU907" s="54"/>
      <c r="AV907" s="54"/>
      <c r="AW907" s="54"/>
      <c r="AX907" s="9"/>
      <c r="AY907" t="str">
        <f t="shared" si="839"/>
        <v>Holmes CD2</v>
      </c>
      <c r="AZ907" s="9"/>
      <c r="BA907" s="192">
        <v>2</v>
      </c>
      <c r="BB907" s="64"/>
      <c r="BC907" s="98">
        <v>12</v>
      </c>
      <c r="BD907" s="100"/>
      <c r="BE907" s="192">
        <v>12059</v>
      </c>
      <c r="BF907" s="192">
        <f t="shared" si="840"/>
        <v>1205902</v>
      </c>
      <c r="BH907" t="s">
        <v>3303</v>
      </c>
    </row>
    <row r="908" spans="1:60">
      <c r="A908" s="9" t="s">
        <v>2418</v>
      </c>
      <c r="B908" s="9" t="s">
        <v>632</v>
      </c>
      <c r="C908" s="1">
        <f t="shared" si="841"/>
        <v>1047</v>
      </c>
      <c r="D908" s="1"/>
      <c r="E908" s="1"/>
      <c r="F908" s="1"/>
      <c r="G908" s="1"/>
      <c r="H908" s="1"/>
      <c r="I908" s="1"/>
      <c r="J908" s="1"/>
      <c r="K908" s="7">
        <f>RANK(W908,(W908:Y908,Z908:AN908))</f>
        <v>1</v>
      </c>
      <c r="L908" s="7" t="e">
        <f>RANK(X908,(W908:Y908,Z908:AN908))</f>
        <v>#N/A</v>
      </c>
      <c r="M908" s="7">
        <f>IF(Y908&gt;0,RANK(Y908,(W908:Y908,Z908:AN908)),0)</f>
        <v>2</v>
      </c>
      <c r="N908" s="7"/>
      <c r="O908" s="1">
        <f t="shared" si="832"/>
        <v>112</v>
      </c>
      <c r="P908" s="2">
        <f t="shared" si="842"/>
        <v>0.1069723018147087</v>
      </c>
      <c r="Q908" s="2"/>
      <c r="R908" s="2">
        <f t="shared" si="843"/>
        <v>0.52913085004775551</v>
      </c>
      <c r="S908" s="2">
        <f t="shared" si="844"/>
        <v>0</v>
      </c>
      <c r="T908" s="2">
        <f t="shared" si="845"/>
        <v>0.42215854823304683</v>
      </c>
      <c r="U908" s="2">
        <f t="shared" si="846"/>
        <v>4.8710601719197708E-2</v>
      </c>
      <c r="V908" s="2">
        <f t="shared" si="847"/>
        <v>-4.163336342344337E-17</v>
      </c>
      <c r="W908" s="49">
        <v>554</v>
      </c>
      <c r="X908" s="49"/>
      <c r="Y908" s="49">
        <v>442</v>
      </c>
      <c r="Z908" s="49">
        <v>51</v>
      </c>
      <c r="AA908" s="49"/>
      <c r="AB908" s="49"/>
      <c r="AC908" s="49"/>
      <c r="AD908" s="49"/>
      <c r="AE908" s="49"/>
      <c r="AF908" s="49"/>
      <c r="AG908" s="49"/>
      <c r="AH908" s="49"/>
      <c r="AI908" s="49"/>
      <c r="AJ908" s="49"/>
      <c r="AK908" s="49"/>
      <c r="AL908" s="49"/>
      <c r="AM908" s="49"/>
      <c r="AN908" s="49"/>
      <c r="AO908" s="56"/>
      <c r="AP908" s="56"/>
      <c r="AQ908" s="54"/>
      <c r="AR908" s="56"/>
      <c r="AS908" s="56"/>
      <c r="AT908" s="54"/>
      <c r="AU908" s="54"/>
      <c r="AV908" s="54"/>
      <c r="AW908" s="54"/>
      <c r="AX908" s="9"/>
      <c r="AY908" t="str">
        <f t="shared" si="839"/>
        <v>Lake CD5</v>
      </c>
      <c r="AZ908" s="9"/>
      <c r="BA908" s="192">
        <v>5</v>
      </c>
      <c r="BB908" s="64"/>
      <c r="BC908" s="98">
        <v>12</v>
      </c>
      <c r="BD908" s="100"/>
      <c r="BE908" s="192">
        <v>12069</v>
      </c>
      <c r="BF908" s="192">
        <f t="shared" si="840"/>
        <v>1206905</v>
      </c>
      <c r="BH908" t="s">
        <v>3303</v>
      </c>
    </row>
    <row r="909" spans="1:60">
      <c r="A909" s="9" t="s">
        <v>2418</v>
      </c>
      <c r="B909" s="9" t="s">
        <v>632</v>
      </c>
      <c r="C909" s="1">
        <f t="shared" si="841"/>
        <v>22404</v>
      </c>
      <c r="D909" s="1"/>
      <c r="E909" s="1"/>
      <c r="F909" s="1"/>
      <c r="G909" s="1"/>
      <c r="H909" s="1"/>
      <c r="I909" s="1"/>
      <c r="J909" s="1"/>
      <c r="K909" s="7">
        <f>RANK(W909,(W909:Y909,Z909:AN909))</f>
        <v>1</v>
      </c>
      <c r="L909" s="7" t="e">
        <f>RANK(X909,(W909:Y909,Z909:AN909))</f>
        <v>#N/A</v>
      </c>
      <c r="M909" s="7">
        <f>IF(Y909&gt;0,RANK(Y909,(W909:Y909,Z909:AN909)),0)</f>
        <v>2</v>
      </c>
      <c r="N909" s="7"/>
      <c r="O909" s="1">
        <f t="shared" si="832"/>
        <v>6859</v>
      </c>
      <c r="P909" s="2">
        <f t="shared" si="842"/>
        <v>0.30615068737725404</v>
      </c>
      <c r="Q909" s="2"/>
      <c r="R909" s="2">
        <f t="shared" si="843"/>
        <v>0.63997500446348865</v>
      </c>
      <c r="S909" s="2">
        <f t="shared" si="844"/>
        <v>0</v>
      </c>
      <c r="T909" s="2">
        <f t="shared" si="845"/>
        <v>0.33382431708623461</v>
      </c>
      <c r="U909" s="2">
        <f t="shared" si="846"/>
        <v>2.6200678450276738E-2</v>
      </c>
      <c r="V909" s="2">
        <f t="shared" si="847"/>
        <v>0</v>
      </c>
      <c r="W909" s="49">
        <v>14338</v>
      </c>
      <c r="X909" s="49"/>
      <c r="Y909" s="49">
        <v>7479</v>
      </c>
      <c r="Z909" s="49">
        <v>587</v>
      </c>
      <c r="AA909" s="49"/>
      <c r="AB909" s="49"/>
      <c r="AC909" s="49"/>
      <c r="AD909" s="49"/>
      <c r="AE909" s="49"/>
      <c r="AF909" s="49"/>
      <c r="AG909" s="49"/>
      <c r="AH909" s="49"/>
      <c r="AI909" s="49"/>
      <c r="AJ909" s="49"/>
      <c r="AK909" s="49"/>
      <c r="AL909" s="49"/>
      <c r="AM909" s="49"/>
      <c r="AN909" s="49"/>
      <c r="AO909" s="56"/>
      <c r="AP909" s="56"/>
      <c r="AQ909" s="54"/>
      <c r="AR909" s="56"/>
      <c r="AS909" s="56"/>
      <c r="AT909" s="54"/>
      <c r="AU909" s="54"/>
      <c r="AV909" s="54"/>
      <c r="AW909" s="54"/>
      <c r="AX909" s="9"/>
      <c r="AY909" t="str">
        <f t="shared" si="839"/>
        <v>Lake CD10</v>
      </c>
      <c r="AZ909" s="9"/>
      <c r="BA909" s="192">
        <v>10</v>
      </c>
      <c r="BB909" s="64"/>
      <c r="BC909" s="98">
        <v>12</v>
      </c>
      <c r="BD909" s="100"/>
      <c r="BE909" s="192">
        <v>12069</v>
      </c>
      <c r="BF909" s="192">
        <f t="shared" si="840"/>
        <v>1206910</v>
      </c>
      <c r="BH909" t="s">
        <v>3303</v>
      </c>
    </row>
    <row r="910" spans="1:60">
      <c r="A910" s="9" t="s">
        <v>2418</v>
      </c>
      <c r="B910" s="9" t="s">
        <v>632</v>
      </c>
      <c r="C910" s="1">
        <f t="shared" si="841"/>
        <v>1663</v>
      </c>
      <c r="D910" s="1"/>
      <c r="E910" s="1"/>
      <c r="F910" s="1"/>
      <c r="G910" s="1"/>
      <c r="H910" s="1"/>
      <c r="I910" s="1"/>
      <c r="J910" s="1"/>
      <c r="K910" s="7">
        <f>RANK(W910,(W910:Y910,Z910:AN910))</f>
        <v>1</v>
      </c>
      <c r="L910" s="7" t="e">
        <f>RANK(X910,(W910:Y910,Z910:AN910))</f>
        <v>#N/A</v>
      </c>
      <c r="M910" s="7">
        <f>IF(Y910&gt;0,RANK(Y910,(W910:Y910,Z910:AN910)),0)</f>
        <v>2</v>
      </c>
      <c r="N910" s="7"/>
      <c r="O910" s="1">
        <f t="shared" si="832"/>
        <v>475</v>
      </c>
      <c r="P910" s="2">
        <f t="shared" si="842"/>
        <v>0.28562838244137101</v>
      </c>
      <c r="Q910" s="2"/>
      <c r="R910" s="2">
        <f t="shared" si="843"/>
        <v>0.62537582681900183</v>
      </c>
      <c r="S910" s="2">
        <f t="shared" si="844"/>
        <v>0</v>
      </c>
      <c r="T910" s="2">
        <f t="shared" si="845"/>
        <v>0.33974744437763077</v>
      </c>
      <c r="U910" s="2">
        <f t="shared" si="846"/>
        <v>3.487672880336741E-2</v>
      </c>
      <c r="V910" s="2">
        <f t="shared" si="847"/>
        <v>-1.3877787807814457E-17</v>
      </c>
      <c r="W910" s="49">
        <v>1040</v>
      </c>
      <c r="X910" s="49"/>
      <c r="Y910" s="49">
        <v>565</v>
      </c>
      <c r="Z910" s="49">
        <v>58</v>
      </c>
      <c r="AA910" s="49"/>
      <c r="AB910" s="49"/>
      <c r="AC910" s="49"/>
      <c r="AD910" s="49"/>
      <c r="AE910" s="49"/>
      <c r="AF910" s="49"/>
      <c r="AG910" s="49"/>
      <c r="AH910" s="49"/>
      <c r="AI910" s="49"/>
      <c r="AJ910" s="49"/>
      <c r="AK910" s="49"/>
      <c r="AL910" s="49"/>
      <c r="AM910" s="49"/>
      <c r="AN910" s="49"/>
      <c r="AO910" s="56"/>
      <c r="AP910" s="56"/>
      <c r="AQ910" s="54"/>
      <c r="AR910" s="56"/>
      <c r="AS910" s="56"/>
      <c r="AT910" s="54"/>
      <c r="AU910" s="54"/>
      <c r="AV910" s="54"/>
      <c r="AW910" s="54"/>
      <c r="AX910" s="9"/>
      <c r="AY910" t="str">
        <f t="shared" si="839"/>
        <v>Lake CD11</v>
      </c>
      <c r="AZ910" s="9"/>
      <c r="BA910" s="192">
        <v>11</v>
      </c>
      <c r="BB910" s="64"/>
      <c r="BC910" s="98">
        <v>12</v>
      </c>
      <c r="BD910" s="100"/>
      <c r="BE910" s="192">
        <v>12069</v>
      </c>
      <c r="BF910" s="192">
        <f t="shared" si="840"/>
        <v>1206911</v>
      </c>
      <c r="BH910" t="s">
        <v>3303</v>
      </c>
    </row>
    <row r="911" spans="1:60">
      <c r="A911" s="9" t="s">
        <v>640</v>
      </c>
      <c r="B911" s="9" t="s">
        <v>632</v>
      </c>
      <c r="C911" s="1">
        <f t="shared" si="841"/>
        <v>4820</v>
      </c>
      <c r="D911" s="1"/>
      <c r="E911" s="1"/>
      <c r="F911" s="1"/>
      <c r="G911" s="1"/>
      <c r="H911" s="1"/>
      <c r="I911" s="1"/>
      <c r="J911" s="1"/>
      <c r="K911" s="7">
        <f>RANK(W911,(W911:Y911,Z911:AN911))</f>
        <v>1</v>
      </c>
      <c r="L911" s="7" t="e">
        <f>RANK(X911,(W911:Y911,Z911:AN911))</f>
        <v>#N/A</v>
      </c>
      <c r="M911" s="7">
        <f>IF(Y911&gt;0,RANK(Y911,(W911:Y911,Z911:AN911)),0)</f>
        <v>2</v>
      </c>
      <c r="N911" s="7"/>
      <c r="O911" s="1">
        <f t="shared" si="832"/>
        <v>1385</v>
      </c>
      <c r="P911" s="2">
        <f t="shared" si="842"/>
        <v>0.28734439834024894</v>
      </c>
      <c r="Q911" s="2"/>
      <c r="R911" s="2">
        <f t="shared" si="843"/>
        <v>0.62759336099585061</v>
      </c>
      <c r="S911" s="2">
        <f t="shared" si="844"/>
        <v>0</v>
      </c>
      <c r="T911" s="2">
        <f t="shared" si="845"/>
        <v>0.34024896265560167</v>
      </c>
      <c r="U911" s="2">
        <f t="shared" si="846"/>
        <v>3.2157676348547715E-2</v>
      </c>
      <c r="V911" s="2">
        <f t="shared" si="847"/>
        <v>0</v>
      </c>
      <c r="W911" s="49">
        <v>3025</v>
      </c>
      <c r="X911" s="49"/>
      <c r="Y911" s="49">
        <v>1640</v>
      </c>
      <c r="Z911" s="49">
        <v>155</v>
      </c>
      <c r="AA911" s="49"/>
      <c r="AB911" s="49"/>
      <c r="AC911" s="49"/>
      <c r="AD911" s="49"/>
      <c r="AE911" s="49"/>
      <c r="AF911" s="49"/>
      <c r="AG911" s="49"/>
      <c r="AH911" s="49"/>
      <c r="AI911" s="49"/>
      <c r="AJ911" s="49"/>
      <c r="AK911" s="49"/>
      <c r="AL911" s="49"/>
      <c r="AM911" s="49"/>
      <c r="AN911" s="49"/>
      <c r="AO911" s="56"/>
      <c r="AP911" s="56"/>
      <c r="AQ911" s="54"/>
      <c r="AR911" s="56"/>
      <c r="AS911" s="56"/>
      <c r="AT911" s="54"/>
      <c r="AU911" s="54"/>
      <c r="AV911" s="54"/>
      <c r="AW911" s="54"/>
      <c r="AX911" s="9"/>
      <c r="AY911" t="str">
        <f t="shared" si="839"/>
        <v>Lee CD17</v>
      </c>
      <c r="AZ911" s="9"/>
      <c r="BA911" s="192">
        <v>17</v>
      </c>
      <c r="BB911" s="64"/>
      <c r="BC911" s="98">
        <v>12</v>
      </c>
      <c r="BD911" s="100"/>
      <c r="BE911" s="192">
        <v>12071</v>
      </c>
      <c r="BF911" s="192">
        <f t="shared" si="840"/>
        <v>1207117</v>
      </c>
      <c r="BH911" t="s">
        <v>3303</v>
      </c>
    </row>
    <row r="912" spans="1:60">
      <c r="A912" s="9" t="s">
        <v>640</v>
      </c>
      <c r="B912" s="9" t="s">
        <v>632</v>
      </c>
      <c r="C912" s="1">
        <f t="shared" si="841"/>
        <v>39881</v>
      </c>
      <c r="D912" s="1"/>
      <c r="E912" s="1"/>
      <c r="F912" s="1"/>
      <c r="G912" s="1"/>
      <c r="H912" s="1"/>
      <c r="I912" s="1"/>
      <c r="J912" s="1"/>
      <c r="K912" s="7">
        <f>RANK(W912,(W912:Y912,Z912:AN912))</f>
        <v>1</v>
      </c>
      <c r="L912" s="7" t="e">
        <f>RANK(X912,(W912:Y912,Z912:AN912))</f>
        <v>#N/A</v>
      </c>
      <c r="M912" s="7">
        <f>IF(Y912&gt;0,RANK(Y912,(W912:Y912,Z912:AN912)),0)</f>
        <v>2</v>
      </c>
      <c r="N912" s="7"/>
      <c r="O912" s="1">
        <f t="shared" si="832"/>
        <v>10933</v>
      </c>
      <c r="P912" s="2">
        <f t="shared" si="842"/>
        <v>0.27414056819036636</v>
      </c>
      <c r="Q912" s="2"/>
      <c r="R912" s="2">
        <f t="shared" si="843"/>
        <v>0.62611268523858477</v>
      </c>
      <c r="S912" s="2">
        <f t="shared" si="844"/>
        <v>0</v>
      </c>
      <c r="T912" s="2">
        <f t="shared" si="845"/>
        <v>0.35197211704821846</v>
      </c>
      <c r="U912" s="2">
        <f t="shared" si="846"/>
        <v>2.1915197713196759E-2</v>
      </c>
      <c r="V912" s="2">
        <f t="shared" si="847"/>
        <v>1.7347234759768071E-17</v>
      </c>
      <c r="W912" s="49">
        <v>24970</v>
      </c>
      <c r="X912" s="49"/>
      <c r="Y912" s="49">
        <v>14037</v>
      </c>
      <c r="Z912" s="49">
        <v>874</v>
      </c>
      <c r="AA912" s="49"/>
      <c r="AB912" s="49"/>
      <c r="AC912" s="49"/>
      <c r="AD912" s="49"/>
      <c r="AE912" s="49"/>
      <c r="AF912" s="49"/>
      <c r="AG912" s="49"/>
      <c r="AH912" s="49"/>
      <c r="AI912" s="49"/>
      <c r="AJ912" s="49"/>
      <c r="AK912" s="49"/>
      <c r="AL912" s="49"/>
      <c r="AM912" s="49"/>
      <c r="AN912" s="49"/>
      <c r="AO912" s="56"/>
      <c r="AP912" s="56"/>
      <c r="AQ912" s="54"/>
      <c r="AR912" s="56"/>
      <c r="AS912" s="56"/>
      <c r="AT912" s="54"/>
      <c r="AU912" s="54"/>
      <c r="AV912" s="54"/>
      <c r="AW912" s="54"/>
      <c r="AX912" s="9"/>
      <c r="AY912" t="str">
        <f t="shared" si="839"/>
        <v>Lee CD19</v>
      </c>
      <c r="AZ912" s="9"/>
      <c r="BA912" s="192">
        <v>19</v>
      </c>
      <c r="BB912" s="64"/>
      <c r="BC912" s="98">
        <v>12</v>
      </c>
      <c r="BD912" s="100"/>
      <c r="BE912" s="192">
        <v>12071</v>
      </c>
      <c r="BF912" s="192">
        <f t="shared" si="840"/>
        <v>1207119</v>
      </c>
      <c r="BH912" t="s">
        <v>3303</v>
      </c>
    </row>
    <row r="913" spans="1:60">
      <c r="A913" s="9" t="s">
        <v>52</v>
      </c>
      <c r="B913" s="9" t="s">
        <v>632</v>
      </c>
      <c r="C913" s="1">
        <f t="shared" si="841"/>
        <v>28756</v>
      </c>
      <c r="D913" s="1"/>
      <c r="E913" s="1"/>
      <c r="F913" s="1"/>
      <c r="G913" s="1"/>
      <c r="H913" s="1"/>
      <c r="I913" s="1"/>
      <c r="J913" s="1"/>
      <c r="K913" s="7">
        <f>RANK(W913,(W913:Y913,Z913:AN913))</f>
        <v>1</v>
      </c>
      <c r="L913" s="7" t="e">
        <f>RANK(X913,(W913:Y913,Z913:AN913))</f>
        <v>#N/A</v>
      </c>
      <c r="M913" s="7">
        <f>IF(Y913&gt;0,RANK(Y913,(W913:Y913,Z913:AN913)),0)</f>
        <v>2</v>
      </c>
      <c r="N913" s="7"/>
      <c r="O913" s="1">
        <f t="shared" si="832"/>
        <v>7962</v>
      </c>
      <c r="P913" s="2">
        <f t="shared" si="842"/>
        <v>0.27688134650159968</v>
      </c>
      <c r="Q913" s="2"/>
      <c r="R913" s="2">
        <f t="shared" si="843"/>
        <v>0.62665182918347473</v>
      </c>
      <c r="S913" s="2">
        <f t="shared" si="844"/>
        <v>0</v>
      </c>
      <c r="T913" s="2">
        <f t="shared" si="845"/>
        <v>0.34977048268187511</v>
      </c>
      <c r="U913" s="2">
        <f t="shared" si="846"/>
        <v>2.3577688134650159E-2</v>
      </c>
      <c r="V913" s="2">
        <f t="shared" si="847"/>
        <v>6.9388939039072284E-18</v>
      </c>
      <c r="W913" s="49">
        <v>18020</v>
      </c>
      <c r="X913" s="49"/>
      <c r="Y913" s="49">
        <v>10058</v>
      </c>
      <c r="Z913" s="49">
        <v>678</v>
      </c>
      <c r="AA913" s="49"/>
      <c r="AB913" s="49"/>
      <c r="AC913" s="49"/>
      <c r="AD913" s="49"/>
      <c r="AE913" s="49"/>
      <c r="AF913" s="49"/>
      <c r="AG913" s="49"/>
      <c r="AH913" s="49"/>
      <c r="AI913" s="49"/>
      <c r="AJ913" s="49"/>
      <c r="AK913" s="49"/>
      <c r="AL913" s="49"/>
      <c r="AM913" s="49"/>
      <c r="AN913" s="49"/>
      <c r="AO913" s="56"/>
      <c r="AP913" s="56"/>
      <c r="AQ913" s="54"/>
      <c r="AR913" s="56"/>
      <c r="AS913" s="56"/>
      <c r="AT913" s="54"/>
      <c r="AU913" s="54"/>
      <c r="AV913" s="54"/>
      <c r="AW913" s="54"/>
      <c r="AX913" s="9"/>
      <c r="AY913" t="str">
        <f t="shared" si="839"/>
        <v>Manatee CD16</v>
      </c>
      <c r="AZ913" s="9"/>
      <c r="BA913" s="192">
        <v>16</v>
      </c>
      <c r="BB913" s="64"/>
      <c r="BC913" s="98">
        <v>12</v>
      </c>
      <c r="BD913" s="100"/>
      <c r="BE913" s="192">
        <v>12081</v>
      </c>
      <c r="BF913" s="192">
        <f t="shared" si="840"/>
        <v>1208116</v>
      </c>
      <c r="BH913" t="s">
        <v>3303</v>
      </c>
    </row>
    <row r="914" spans="1:60">
      <c r="A914" s="9" t="s">
        <v>52</v>
      </c>
      <c r="B914" s="9" t="s">
        <v>632</v>
      </c>
      <c r="C914" s="1">
        <f t="shared" si="841"/>
        <v>253</v>
      </c>
      <c r="D914" s="1"/>
      <c r="E914" s="1"/>
      <c r="F914" s="1"/>
      <c r="G914" s="1"/>
      <c r="H914" s="1"/>
      <c r="I914" s="1"/>
      <c r="J914" s="1"/>
      <c r="K914" s="7">
        <f>RANK(W914,(W914:Y914,Z914:AN914))</f>
        <v>2</v>
      </c>
      <c r="L914" s="7" t="e">
        <f>RANK(X914,(W914:Y914,Z914:AN914))</f>
        <v>#N/A</v>
      </c>
      <c r="M914" s="7">
        <f>IF(Y914&gt;0,RANK(Y914,(W914:Y914,Z914:AN914)),0)</f>
        <v>1</v>
      </c>
      <c r="N914" s="7"/>
      <c r="O914" s="1">
        <f t="shared" si="832"/>
        <v>13</v>
      </c>
      <c r="P914" s="2">
        <f t="shared" si="842"/>
        <v>5.1383399209486168E-2</v>
      </c>
      <c r="Q914" s="2"/>
      <c r="R914" s="2">
        <f t="shared" si="843"/>
        <v>0.43873517786561267</v>
      </c>
      <c r="S914" s="2">
        <f t="shared" si="844"/>
        <v>0</v>
      </c>
      <c r="T914" s="2">
        <f t="shared" si="845"/>
        <v>0.49011857707509882</v>
      </c>
      <c r="U914" s="2">
        <f t="shared" si="846"/>
        <v>7.1146245059288543E-2</v>
      </c>
      <c r="V914" s="2">
        <f t="shared" si="847"/>
        <v>-2.7755575615628914E-17</v>
      </c>
      <c r="W914" s="49">
        <v>111</v>
      </c>
      <c r="X914" s="49"/>
      <c r="Y914" s="49">
        <v>124</v>
      </c>
      <c r="Z914" s="49">
        <v>18</v>
      </c>
      <c r="AA914" s="49"/>
      <c r="AB914" s="49"/>
      <c r="AC914" s="49"/>
      <c r="AD914" s="49"/>
      <c r="AE914" s="49"/>
      <c r="AF914" s="49"/>
      <c r="AG914" s="49"/>
      <c r="AH914" s="49"/>
      <c r="AI914" s="49"/>
      <c r="AJ914" s="49"/>
      <c r="AK914" s="49"/>
      <c r="AL914" s="49"/>
      <c r="AM914" s="49"/>
      <c r="AN914" s="49"/>
      <c r="AO914" s="56"/>
      <c r="AP914" s="56"/>
      <c r="AQ914" s="54"/>
      <c r="AR914" s="56"/>
      <c r="AS914" s="56"/>
      <c r="AT914" s="54"/>
      <c r="AU914" s="54"/>
      <c r="AV914" s="54"/>
      <c r="AW914" s="54"/>
      <c r="AX914" s="9"/>
      <c r="AY914" t="str">
        <f t="shared" si="839"/>
        <v>Manatee CD17</v>
      </c>
      <c r="AZ914" s="9"/>
      <c r="BA914" s="192">
        <v>17</v>
      </c>
      <c r="BB914" s="64"/>
      <c r="BC914" s="98">
        <v>12</v>
      </c>
      <c r="BD914" s="100"/>
      <c r="BE914" s="192">
        <v>12081</v>
      </c>
      <c r="BF914" s="192">
        <f t="shared" si="840"/>
        <v>1208117</v>
      </c>
      <c r="BH914" t="s">
        <v>3303</v>
      </c>
    </row>
    <row r="915" spans="1:60">
      <c r="A915" s="9" t="s">
        <v>1302</v>
      </c>
      <c r="B915" s="9" t="s">
        <v>632</v>
      </c>
      <c r="C915" s="1">
        <f t="shared" si="841"/>
        <v>5664</v>
      </c>
      <c r="D915" s="1"/>
      <c r="E915" s="1"/>
      <c r="F915" s="1"/>
      <c r="G915" s="1"/>
      <c r="H915" s="1"/>
      <c r="I915" s="1"/>
      <c r="J915" s="1"/>
      <c r="K915" s="7">
        <f>RANK(W915,(W915:Y915,Z915:AN915))</f>
        <v>1</v>
      </c>
      <c r="L915" s="7" t="e">
        <f>RANK(X915,(W915:Y915,Z915:AN915))</f>
        <v>#N/A</v>
      </c>
      <c r="M915" s="7">
        <f>IF(Y915&gt;0,RANK(Y915,(W915:Y915,Z915:AN915)),0)</f>
        <v>2</v>
      </c>
      <c r="N915" s="7"/>
      <c r="O915" s="1">
        <f t="shared" si="832"/>
        <v>1626</v>
      </c>
      <c r="P915" s="2">
        <f t="shared" si="842"/>
        <v>0.28707627118644069</v>
      </c>
      <c r="Q915" s="2"/>
      <c r="R915" s="2">
        <f t="shared" si="843"/>
        <v>0.6271186440677966</v>
      </c>
      <c r="S915" s="2">
        <f t="shared" si="844"/>
        <v>0</v>
      </c>
      <c r="T915" s="2">
        <f t="shared" si="845"/>
        <v>0.34004237288135591</v>
      </c>
      <c r="U915" s="2">
        <f t="shared" si="846"/>
        <v>3.283898305084746E-2</v>
      </c>
      <c r="V915" s="2">
        <f t="shared" si="847"/>
        <v>2.0816681711721685E-17</v>
      </c>
      <c r="W915" s="49">
        <v>3552</v>
      </c>
      <c r="X915" s="49"/>
      <c r="Y915" s="49">
        <v>1926</v>
      </c>
      <c r="Z915" s="49">
        <v>186</v>
      </c>
      <c r="AA915" s="49"/>
      <c r="AB915" s="49"/>
      <c r="AC915" s="49"/>
      <c r="AD915" s="49"/>
      <c r="AE915" s="49"/>
      <c r="AF915" s="49"/>
      <c r="AG915" s="49"/>
      <c r="AH915" s="49"/>
      <c r="AI915" s="49"/>
      <c r="AJ915" s="49"/>
      <c r="AK915" s="49"/>
      <c r="AL915" s="49"/>
      <c r="AM915" s="49"/>
      <c r="AN915" s="49"/>
      <c r="AO915" s="56"/>
      <c r="AP915" s="56"/>
      <c r="AQ915" s="54"/>
      <c r="AR915" s="56"/>
      <c r="AS915" s="56"/>
      <c r="AT915" s="54"/>
      <c r="AU915" s="54"/>
      <c r="AV915" s="54"/>
      <c r="AW915" s="54"/>
      <c r="AX915" s="9"/>
      <c r="AY915" t="str">
        <f t="shared" si="839"/>
        <v>Marion CD3</v>
      </c>
      <c r="AZ915" s="9"/>
      <c r="BA915" s="192">
        <v>3</v>
      </c>
      <c r="BB915" s="64"/>
      <c r="BC915" s="98">
        <v>12</v>
      </c>
      <c r="BD915" s="100"/>
      <c r="BE915" s="192">
        <v>12083</v>
      </c>
      <c r="BF915" s="192">
        <f t="shared" si="840"/>
        <v>1208303</v>
      </c>
      <c r="BH915" t="s">
        <v>3303</v>
      </c>
    </row>
    <row r="916" spans="1:60">
      <c r="A916" s="9" t="s">
        <v>1302</v>
      </c>
      <c r="B916" s="9" t="s">
        <v>632</v>
      </c>
      <c r="C916" s="1">
        <f t="shared" si="841"/>
        <v>832</v>
      </c>
      <c r="D916" s="1"/>
      <c r="E916" s="1"/>
      <c r="F916" s="1"/>
      <c r="G916" s="1"/>
      <c r="H916" s="1"/>
      <c r="I916" s="1"/>
      <c r="J916" s="1"/>
      <c r="K916" s="7">
        <f>RANK(W916,(W916:Y916,Z916:AN916))</f>
        <v>1</v>
      </c>
      <c r="L916" s="7" t="e">
        <f>RANK(X916,(W916:Y916,Z916:AN916))</f>
        <v>#N/A</v>
      </c>
      <c r="M916" s="7">
        <f>IF(Y916&gt;0,RANK(Y916,(W916:Y916,Z916:AN916)),0)</f>
        <v>2</v>
      </c>
      <c r="N916" s="7"/>
      <c r="O916" s="1">
        <f t="shared" si="832"/>
        <v>182</v>
      </c>
      <c r="P916" s="2">
        <f t="shared" si="842"/>
        <v>0.21875</v>
      </c>
      <c r="Q916" s="2"/>
      <c r="R916" s="2">
        <f t="shared" si="843"/>
        <v>0.58533653846153844</v>
      </c>
      <c r="S916" s="2">
        <f t="shared" si="844"/>
        <v>0</v>
      </c>
      <c r="T916" s="2">
        <f t="shared" si="845"/>
        <v>0.36658653846153844</v>
      </c>
      <c r="U916" s="2">
        <f t="shared" si="846"/>
        <v>4.807692307692308E-2</v>
      </c>
      <c r="V916" s="2">
        <f t="shared" si="847"/>
        <v>4.8572257327350599E-17</v>
      </c>
      <c r="W916" s="49">
        <v>487</v>
      </c>
      <c r="X916" s="49"/>
      <c r="Y916" s="49">
        <v>305</v>
      </c>
      <c r="Z916" s="49">
        <v>40</v>
      </c>
      <c r="AA916" s="49"/>
      <c r="AB916" s="49"/>
      <c r="AC916" s="49"/>
      <c r="AD916" s="49"/>
      <c r="AE916" s="49"/>
      <c r="AF916" s="49"/>
      <c r="AG916" s="49"/>
      <c r="AH916" s="49"/>
      <c r="AI916" s="49"/>
      <c r="AJ916" s="49"/>
      <c r="AK916" s="49"/>
      <c r="AL916" s="49"/>
      <c r="AM916" s="49"/>
      <c r="AN916" s="49"/>
      <c r="AO916" s="56"/>
      <c r="AP916" s="56"/>
      <c r="AQ916" s="54"/>
      <c r="AR916" s="56"/>
      <c r="AS916" s="56"/>
      <c r="AT916" s="54"/>
      <c r="AU916" s="54"/>
      <c r="AV916" s="54"/>
      <c r="AW916" s="54"/>
      <c r="AX916" s="9"/>
      <c r="AY916" t="str">
        <f t="shared" si="839"/>
        <v>Marion CD5</v>
      </c>
      <c r="AZ916" s="9"/>
      <c r="BA916" s="192">
        <v>5</v>
      </c>
      <c r="BB916" s="64"/>
      <c r="BC916" s="98">
        <v>12</v>
      </c>
      <c r="BD916" s="100"/>
      <c r="BE916" s="192">
        <v>12083</v>
      </c>
      <c r="BF916" s="192">
        <f t="shared" si="840"/>
        <v>1208305</v>
      </c>
      <c r="BH916" t="s">
        <v>3303</v>
      </c>
    </row>
    <row r="917" spans="1:60">
      <c r="A917" s="9" t="s">
        <v>1302</v>
      </c>
      <c r="B917" s="9" t="s">
        <v>632</v>
      </c>
      <c r="C917" s="1">
        <f t="shared" si="841"/>
        <v>22561</v>
      </c>
      <c r="D917" s="1"/>
      <c r="E917" s="1"/>
      <c r="F917" s="1"/>
      <c r="G917" s="1"/>
      <c r="H917" s="1"/>
      <c r="I917" s="1"/>
      <c r="J917" s="1"/>
      <c r="K917" s="7">
        <f>RANK(W917,(W917:Y917,Z917:AN917))</f>
        <v>1</v>
      </c>
      <c r="L917" s="7" t="e">
        <f>RANK(X917,(W917:Y917,Z917:AN917))</f>
        <v>#N/A</v>
      </c>
      <c r="M917" s="7">
        <f>IF(Y917&gt;0,RANK(Y917,(W917:Y917,Z917:AN917)),0)</f>
        <v>2</v>
      </c>
      <c r="N917" s="7"/>
      <c r="O917" s="1">
        <f t="shared" si="832"/>
        <v>6519</v>
      </c>
      <c r="P917" s="2">
        <f t="shared" si="842"/>
        <v>0.28894995789193739</v>
      </c>
      <c r="Q917" s="2"/>
      <c r="R917" s="2">
        <f t="shared" si="843"/>
        <v>0.62878418509817824</v>
      </c>
      <c r="S917" s="2">
        <f t="shared" si="844"/>
        <v>0</v>
      </c>
      <c r="T917" s="2">
        <f t="shared" si="845"/>
        <v>0.33983422720624085</v>
      </c>
      <c r="U917" s="2">
        <f t="shared" si="846"/>
        <v>3.1381587695580866E-2</v>
      </c>
      <c r="V917" s="2">
        <f t="shared" si="847"/>
        <v>4.8572257327350599E-17</v>
      </c>
      <c r="W917" s="49">
        <v>14186</v>
      </c>
      <c r="X917" s="49"/>
      <c r="Y917" s="49">
        <v>7667</v>
      </c>
      <c r="Z917" s="49">
        <v>708</v>
      </c>
      <c r="AA917" s="49"/>
      <c r="AB917" s="49"/>
      <c r="AC917" s="49"/>
      <c r="AD917" s="49"/>
      <c r="AE917" s="49"/>
      <c r="AF917" s="49"/>
      <c r="AG917" s="49"/>
      <c r="AH917" s="49"/>
      <c r="AI917" s="49"/>
      <c r="AJ917" s="49"/>
      <c r="AK917" s="49"/>
      <c r="AL917" s="49"/>
      <c r="AM917" s="49"/>
      <c r="AN917" s="49"/>
      <c r="AO917" s="56"/>
      <c r="AP917" s="56"/>
      <c r="AQ917" s="54"/>
      <c r="AR917" s="56"/>
      <c r="AS917" s="56"/>
      <c r="AT917" s="54"/>
      <c r="AU917" s="54"/>
      <c r="AV917" s="54"/>
      <c r="AW917" s="54"/>
      <c r="AX917" s="9"/>
      <c r="AY917" t="str">
        <f t="shared" si="839"/>
        <v>Marion CD11</v>
      </c>
      <c r="AZ917" s="9"/>
      <c r="BA917" s="192">
        <v>11</v>
      </c>
      <c r="BB917" s="64"/>
      <c r="BC917" s="98">
        <v>12</v>
      </c>
      <c r="BD917" s="100"/>
      <c r="BE917" s="192">
        <v>12083</v>
      </c>
      <c r="BF917" s="192">
        <f t="shared" si="840"/>
        <v>1208311</v>
      </c>
      <c r="BH917" t="s">
        <v>3303</v>
      </c>
    </row>
    <row r="918" spans="1:60">
      <c r="A918" s="9" t="s">
        <v>707</v>
      </c>
      <c r="B918" s="9" t="s">
        <v>632</v>
      </c>
      <c r="C918" s="1">
        <f t="shared" si="841"/>
        <v>14342</v>
      </c>
      <c r="D918" s="1"/>
      <c r="E918" s="1"/>
      <c r="F918" s="1"/>
      <c r="G918" s="1"/>
      <c r="H918" s="1"/>
      <c r="I918" s="1"/>
      <c r="J918" s="1"/>
      <c r="K918" s="7">
        <f>RANK(W918,(W918:Y918,Z918:AN918))</f>
        <v>1</v>
      </c>
      <c r="L918" s="7" t="e">
        <f>RANK(X918,(W918:Y918,Z918:AN918))</f>
        <v>#N/A</v>
      </c>
      <c r="M918" s="7">
        <f>IF(Y918&gt;0,RANK(Y918,(W918:Y918,Z918:AN918)),0)</f>
        <v>2</v>
      </c>
      <c r="N918" s="7"/>
      <c r="O918" s="1">
        <f t="shared" ref="O918:O942" si="848">MAX(W918:AD918)-LARGE(W918:AD918,2)</f>
        <v>5672</v>
      </c>
      <c r="P918" s="2">
        <f t="shared" si="842"/>
        <v>0.39548180170129688</v>
      </c>
      <c r="Q918" s="2"/>
      <c r="R918" s="2">
        <f t="shared" si="843"/>
        <v>0.69167480128294523</v>
      </c>
      <c r="S918" s="2">
        <f t="shared" si="844"/>
        <v>0</v>
      </c>
      <c r="T918" s="2">
        <f t="shared" si="845"/>
        <v>0.2961929995816483</v>
      </c>
      <c r="U918" s="2">
        <f t="shared" si="846"/>
        <v>1.2132199135406498E-2</v>
      </c>
      <c r="V918" s="2">
        <f t="shared" si="847"/>
        <v>-2.4286128663675299E-17</v>
      </c>
      <c r="W918" s="49">
        <v>9920</v>
      </c>
      <c r="X918" s="49"/>
      <c r="Y918" s="49">
        <v>4248</v>
      </c>
      <c r="Z918" s="49">
        <v>174</v>
      </c>
      <c r="AA918" s="49"/>
      <c r="AB918" s="49"/>
      <c r="AC918" s="49"/>
      <c r="AD918" s="49"/>
      <c r="AE918" s="49"/>
      <c r="AF918" s="49"/>
      <c r="AG918" s="49"/>
      <c r="AH918" s="49"/>
      <c r="AI918" s="49"/>
      <c r="AJ918" s="49"/>
      <c r="AK918" s="49"/>
      <c r="AL918" s="49"/>
      <c r="AM918" s="49"/>
      <c r="AN918" s="49"/>
      <c r="AO918" s="56"/>
      <c r="AP918" s="56"/>
      <c r="AQ918" s="54"/>
      <c r="AR918" s="56"/>
      <c r="AS918" s="56"/>
      <c r="AT918" s="54"/>
      <c r="AU918" s="54"/>
      <c r="AV918" s="54"/>
      <c r="AW918" s="54"/>
      <c r="AX918" s="9"/>
      <c r="AY918" t="str">
        <f t="shared" ref="AY918:AY942" si="849">A918&amp;" "&amp;"CD"&amp;BA918</f>
        <v>Miami-Dade CD23</v>
      </c>
      <c r="AZ918" s="9"/>
      <c r="BA918" s="192">
        <v>23</v>
      </c>
      <c r="BB918" s="64"/>
      <c r="BC918" s="98">
        <v>12</v>
      </c>
      <c r="BD918" s="100"/>
      <c r="BE918" s="192">
        <v>12086</v>
      </c>
      <c r="BF918" s="192">
        <f t="shared" si="840"/>
        <v>1208623</v>
      </c>
      <c r="BH918" t="s">
        <v>3303</v>
      </c>
    </row>
    <row r="919" spans="1:60">
      <c r="A919" s="9" t="s">
        <v>707</v>
      </c>
      <c r="B919" s="9" t="s">
        <v>632</v>
      </c>
      <c r="C919" s="1">
        <f t="shared" si="841"/>
        <v>59363</v>
      </c>
      <c r="D919" s="1"/>
      <c r="E919" s="1"/>
      <c r="F919" s="1"/>
      <c r="G919" s="1"/>
      <c r="H919" s="1"/>
      <c r="I919" s="1"/>
      <c r="J919" s="1"/>
      <c r="K919" s="7">
        <f>RANK(W919,(W919:Y919,Z919:AN919))</f>
        <v>1</v>
      </c>
      <c r="L919" s="7" t="e">
        <f>RANK(X919,(W919:Y919,Z919:AN919))</f>
        <v>#N/A</v>
      </c>
      <c r="M919" s="7">
        <f>IF(Y919&gt;0,RANK(Y919,(W919:Y919,Z919:AN919)),0)</f>
        <v>2</v>
      </c>
      <c r="N919" s="7"/>
      <c r="O919" s="1">
        <f t="shared" si="848"/>
        <v>37146</v>
      </c>
      <c r="P919" s="2">
        <f t="shared" si="842"/>
        <v>0.62574330812122025</v>
      </c>
      <c r="Q919" s="2"/>
      <c r="R919" s="2">
        <f t="shared" si="843"/>
        <v>0.81040378687060965</v>
      </c>
      <c r="S919" s="2">
        <f t="shared" si="844"/>
        <v>0</v>
      </c>
      <c r="T919" s="2">
        <f t="shared" si="845"/>
        <v>0.18466047874938935</v>
      </c>
      <c r="U919" s="2">
        <f t="shared" si="846"/>
        <v>4.9357343800010105E-3</v>
      </c>
      <c r="V919" s="2">
        <f t="shared" si="847"/>
        <v>-1.0408340855860843E-17</v>
      </c>
      <c r="W919" s="49">
        <v>48108</v>
      </c>
      <c r="X919" s="49"/>
      <c r="Y919" s="49">
        <v>10962</v>
      </c>
      <c r="Z919" s="49">
        <v>293</v>
      </c>
      <c r="AA919" s="49"/>
      <c r="AB919" s="49"/>
      <c r="AC919" s="49"/>
      <c r="AD919" s="49"/>
      <c r="AE919" s="49"/>
      <c r="AF919" s="49"/>
      <c r="AG919" s="49"/>
      <c r="AH919" s="49"/>
      <c r="AI919" s="49"/>
      <c r="AJ919" s="49"/>
      <c r="AK919" s="49"/>
      <c r="AL919" s="49"/>
      <c r="AM919" s="49"/>
      <c r="AN919" s="49"/>
      <c r="AO919" s="56"/>
      <c r="AP919" s="56"/>
      <c r="AQ919" s="54"/>
      <c r="AR919" s="56"/>
      <c r="AS919" s="56"/>
      <c r="AT919" s="54"/>
      <c r="AU919" s="54"/>
      <c r="AV919" s="54"/>
      <c r="AW919" s="54"/>
      <c r="AX919" s="9"/>
      <c r="AY919" t="str">
        <f t="shared" si="849"/>
        <v>Miami-Dade CD24</v>
      </c>
      <c r="AZ919" s="9"/>
      <c r="BA919" s="192">
        <v>24</v>
      </c>
      <c r="BB919" s="64"/>
      <c r="BC919" s="98">
        <v>12</v>
      </c>
      <c r="BD919" s="100"/>
      <c r="BE919" s="192">
        <v>12086</v>
      </c>
      <c r="BF919" s="192">
        <f t="shared" si="840"/>
        <v>1208624</v>
      </c>
      <c r="BH919" t="s">
        <v>3303</v>
      </c>
    </row>
    <row r="920" spans="1:60">
      <c r="A920" s="9" t="s">
        <v>707</v>
      </c>
      <c r="B920" s="9" t="s">
        <v>632</v>
      </c>
      <c r="C920" s="1">
        <f t="shared" si="841"/>
        <v>18103</v>
      </c>
      <c r="D920" s="1"/>
      <c r="E920" s="1"/>
      <c r="F920" s="1"/>
      <c r="G920" s="1"/>
      <c r="H920" s="1"/>
      <c r="I920" s="1"/>
      <c r="J920" s="1"/>
      <c r="K920" s="7">
        <f>RANK(W920,(W920:Y920,Z920:AN920))</f>
        <v>1</v>
      </c>
      <c r="L920" s="7" t="e">
        <f>RANK(X920,(W920:Y920,Z920:AN920))</f>
        <v>#N/A</v>
      </c>
      <c r="M920" s="7">
        <f>IF(Y920&gt;0,RANK(Y920,(W920:Y920,Z920:AN920)),0)</f>
        <v>2</v>
      </c>
      <c r="N920" s="7"/>
      <c r="O920" s="1">
        <f t="shared" si="848"/>
        <v>9406</v>
      </c>
      <c r="P920" s="2">
        <f t="shared" si="842"/>
        <v>0.51958238965917247</v>
      </c>
      <c r="Q920" s="2"/>
      <c r="R920" s="2">
        <f t="shared" si="843"/>
        <v>0.75302436060321498</v>
      </c>
      <c r="S920" s="2">
        <f t="shared" si="844"/>
        <v>0</v>
      </c>
      <c r="T920" s="2">
        <f t="shared" si="845"/>
        <v>0.23344197094404243</v>
      </c>
      <c r="U920" s="2">
        <f t="shared" si="846"/>
        <v>1.3533668452742639E-2</v>
      </c>
      <c r="V920" s="2">
        <f t="shared" si="847"/>
        <v>-4.6837533851373792E-17</v>
      </c>
      <c r="W920" s="49">
        <v>13632</v>
      </c>
      <c r="X920" s="49"/>
      <c r="Y920" s="49">
        <v>4226</v>
      </c>
      <c r="Z920" s="49">
        <v>245</v>
      </c>
      <c r="AA920" s="49"/>
      <c r="AB920" s="49"/>
      <c r="AC920" s="49"/>
      <c r="AD920" s="49"/>
      <c r="AE920" s="49"/>
      <c r="AF920" s="49"/>
      <c r="AG920" s="49"/>
      <c r="AH920" s="49"/>
      <c r="AI920" s="49"/>
      <c r="AJ920" s="49"/>
      <c r="AK920" s="49"/>
      <c r="AL920" s="49"/>
      <c r="AM920" s="49"/>
      <c r="AN920" s="49"/>
      <c r="AO920" s="56"/>
      <c r="AP920" s="56"/>
      <c r="AQ920" s="54"/>
      <c r="AR920" s="56"/>
      <c r="AS920" s="56"/>
      <c r="AT920" s="54"/>
      <c r="AU920" s="54"/>
      <c r="AV920" s="54"/>
      <c r="AW920" s="54"/>
      <c r="AX920" s="9"/>
      <c r="AY920" t="str">
        <f t="shared" si="849"/>
        <v>Miami-Dade CD25</v>
      </c>
      <c r="AZ920" s="9"/>
      <c r="BA920" s="192">
        <v>25</v>
      </c>
      <c r="BB920" s="64"/>
      <c r="BC920" s="98">
        <v>12</v>
      </c>
      <c r="BD920" s="100"/>
      <c r="BE920" s="192">
        <v>12086</v>
      </c>
      <c r="BF920" s="192">
        <f t="shared" si="840"/>
        <v>1208625</v>
      </c>
      <c r="BH920" t="s">
        <v>3303</v>
      </c>
    </row>
    <row r="921" spans="1:60">
      <c r="A921" s="9" t="s">
        <v>707</v>
      </c>
      <c r="B921" s="9" t="s">
        <v>632</v>
      </c>
      <c r="C921" s="1">
        <f t="shared" si="841"/>
        <v>38046</v>
      </c>
      <c r="D921" s="1"/>
      <c r="E921" s="1"/>
      <c r="F921" s="1"/>
      <c r="G921" s="1"/>
      <c r="H921" s="1"/>
      <c r="I921" s="1"/>
      <c r="J921" s="1"/>
      <c r="K921" s="7">
        <f>RANK(W921,(W921:Y921,Z921:AN921))</f>
        <v>1</v>
      </c>
      <c r="L921" s="7" t="e">
        <f>RANK(X921,(W921:Y921,Z921:AN921))</f>
        <v>#N/A</v>
      </c>
      <c r="M921" s="7">
        <f>IF(Y921&gt;0,RANK(Y921,(W921:Y921,Z921:AN921)),0)</f>
        <v>2</v>
      </c>
      <c r="N921" s="7"/>
      <c r="O921" s="1">
        <f t="shared" si="848"/>
        <v>16822</v>
      </c>
      <c r="P921" s="2">
        <f t="shared" si="842"/>
        <v>0.44214897755348787</v>
      </c>
      <c r="Q921" s="2"/>
      <c r="R921" s="2">
        <f t="shared" si="843"/>
        <v>0.71495032329285602</v>
      </c>
      <c r="S921" s="2">
        <f t="shared" si="844"/>
        <v>0</v>
      </c>
      <c r="T921" s="2">
        <f t="shared" si="845"/>
        <v>0.27280134573936815</v>
      </c>
      <c r="U921" s="2">
        <f t="shared" si="846"/>
        <v>1.2248330967775851E-2</v>
      </c>
      <c r="V921" s="2">
        <f t="shared" si="847"/>
        <v>-1.7347234759768071E-17</v>
      </c>
      <c r="W921" s="49">
        <v>27201</v>
      </c>
      <c r="X921" s="49"/>
      <c r="Y921" s="49">
        <v>10379</v>
      </c>
      <c r="Z921" s="49">
        <v>466</v>
      </c>
      <c r="AA921" s="49"/>
      <c r="AB921" s="49"/>
      <c r="AC921" s="49"/>
      <c r="AD921" s="49"/>
      <c r="AE921" s="49"/>
      <c r="AF921" s="49"/>
      <c r="AG921" s="49"/>
      <c r="AH921" s="49"/>
      <c r="AI921" s="49"/>
      <c r="AJ921" s="49"/>
      <c r="AK921" s="49"/>
      <c r="AL921" s="49"/>
      <c r="AM921" s="49"/>
      <c r="AN921" s="49"/>
      <c r="AO921" s="56"/>
      <c r="AP921" s="56"/>
      <c r="AQ921" s="54"/>
      <c r="AR921" s="56"/>
      <c r="AS921" s="56"/>
      <c r="AT921" s="54"/>
      <c r="AU921" s="54"/>
      <c r="AV921" s="54"/>
      <c r="AW921" s="54"/>
      <c r="AX921" s="9"/>
      <c r="AY921" t="str">
        <f t="shared" si="849"/>
        <v>Miami-Dade CD26</v>
      </c>
      <c r="AZ921" s="9"/>
      <c r="BA921" s="192">
        <v>26</v>
      </c>
      <c r="BB921" s="64"/>
      <c r="BC921" s="98">
        <v>12</v>
      </c>
      <c r="BD921" s="100"/>
      <c r="BE921" s="192">
        <v>12086</v>
      </c>
      <c r="BF921" s="192">
        <f t="shared" si="840"/>
        <v>1208626</v>
      </c>
      <c r="BH921" t="s">
        <v>3303</v>
      </c>
    </row>
    <row r="922" spans="1:60">
      <c r="A922" s="9" t="s">
        <v>707</v>
      </c>
      <c r="B922" s="9" t="s">
        <v>632</v>
      </c>
      <c r="C922" s="1">
        <f t="shared" si="841"/>
        <v>43545</v>
      </c>
      <c r="D922" s="1"/>
      <c r="E922" s="1"/>
      <c r="F922" s="1"/>
      <c r="G922" s="1"/>
      <c r="H922" s="1"/>
      <c r="I922" s="1"/>
      <c r="J922" s="1"/>
      <c r="K922" s="7">
        <f>RANK(W922,(W922:Y922,Z922:AN922))</f>
        <v>1</v>
      </c>
      <c r="L922" s="7" t="e">
        <f>RANK(X922,(W922:Y922,Z922:AN922))</f>
        <v>#N/A</v>
      </c>
      <c r="M922" s="7">
        <f>IF(Y922&gt;0,RANK(Y922,(W922:Y922,Z922:AN922)),0)</f>
        <v>2</v>
      </c>
      <c r="N922" s="7"/>
      <c r="O922" s="1">
        <f t="shared" si="848"/>
        <v>18451</v>
      </c>
      <c r="P922" s="2">
        <f t="shared" si="842"/>
        <v>0.42372258583074979</v>
      </c>
      <c r="Q922" s="2"/>
      <c r="R922" s="2">
        <f t="shared" si="843"/>
        <v>0.70522448042255137</v>
      </c>
      <c r="S922" s="2">
        <f t="shared" si="844"/>
        <v>0</v>
      </c>
      <c r="T922" s="2">
        <f t="shared" si="845"/>
        <v>0.28150189459180158</v>
      </c>
      <c r="U922" s="2">
        <f t="shared" si="846"/>
        <v>1.3273624985647032E-2</v>
      </c>
      <c r="V922" s="2">
        <f t="shared" si="847"/>
        <v>1.5612511283791264E-17</v>
      </c>
      <c r="W922" s="49">
        <v>30709</v>
      </c>
      <c r="X922" s="49"/>
      <c r="Y922" s="49">
        <v>12258</v>
      </c>
      <c r="Z922" s="49">
        <v>578</v>
      </c>
      <c r="AA922" s="49"/>
      <c r="AB922" s="49"/>
      <c r="AC922" s="49"/>
      <c r="AD922" s="49"/>
      <c r="AE922" s="49"/>
      <c r="AF922" s="49"/>
      <c r="AG922" s="49"/>
      <c r="AH922" s="49"/>
      <c r="AI922" s="49"/>
      <c r="AJ922" s="49"/>
      <c r="AK922" s="49"/>
      <c r="AL922" s="49"/>
      <c r="AM922" s="49"/>
      <c r="AN922" s="49"/>
      <c r="AO922" s="56"/>
      <c r="AP922" s="56"/>
      <c r="AQ922" s="54"/>
      <c r="AR922" s="56"/>
      <c r="AS922" s="56"/>
      <c r="AT922" s="54"/>
      <c r="AU922" s="54"/>
      <c r="AV922" s="54"/>
      <c r="AW922" s="54"/>
      <c r="AX922" s="9"/>
      <c r="AY922" t="str">
        <f t="shared" si="849"/>
        <v>Miami-Dade CD27</v>
      </c>
      <c r="AZ922" s="9"/>
      <c r="BA922" s="192">
        <v>27</v>
      </c>
      <c r="BB922" s="64"/>
      <c r="BC922" s="98">
        <v>12</v>
      </c>
      <c r="BD922" s="100"/>
      <c r="BE922" s="192">
        <v>12086</v>
      </c>
      <c r="BF922" s="192">
        <f t="shared" si="840"/>
        <v>1208627</v>
      </c>
      <c r="BH922" t="s">
        <v>3303</v>
      </c>
    </row>
    <row r="923" spans="1:60">
      <c r="A923" s="9" t="s">
        <v>1424</v>
      </c>
      <c r="B923" s="9" t="s">
        <v>632</v>
      </c>
      <c r="C923" s="1">
        <f t="shared" si="841"/>
        <v>25390</v>
      </c>
      <c r="D923" s="1"/>
      <c r="E923" s="1"/>
      <c r="F923" s="1"/>
      <c r="G923" s="1"/>
      <c r="H923" s="1"/>
      <c r="I923" s="1"/>
      <c r="J923" s="1"/>
      <c r="K923" s="7">
        <f>RANK(W923,(W923:Y923,Z923:AN923))</f>
        <v>1</v>
      </c>
      <c r="L923" s="7" t="e">
        <f>RANK(X923,(W923:Y923,Z923:AN923))</f>
        <v>#N/A</v>
      </c>
      <c r="M923" s="7">
        <f>IF(Y923&gt;0,RANK(Y923,(W923:Y923,Z923:AN923)),0)</f>
        <v>2</v>
      </c>
      <c r="N923" s="7"/>
      <c r="O923" s="1">
        <f t="shared" si="848"/>
        <v>13911</v>
      </c>
      <c r="P923" s="2">
        <f t="shared" si="842"/>
        <v>0.54789287120913743</v>
      </c>
      <c r="Q923" s="2"/>
      <c r="R923" s="2">
        <f t="shared" si="843"/>
        <v>0.76947617172115002</v>
      </c>
      <c r="S923" s="2">
        <f t="shared" si="844"/>
        <v>0</v>
      </c>
      <c r="T923" s="2">
        <f t="shared" si="845"/>
        <v>0.22158330051201261</v>
      </c>
      <c r="U923" s="2">
        <f t="shared" si="846"/>
        <v>8.9405277668373369E-3</v>
      </c>
      <c r="V923" s="2">
        <f t="shared" si="847"/>
        <v>3.8163916471489756E-17</v>
      </c>
      <c r="W923" s="49">
        <v>19537</v>
      </c>
      <c r="X923" s="49"/>
      <c r="Y923" s="49">
        <v>5626</v>
      </c>
      <c r="Z923" s="49">
        <v>227</v>
      </c>
      <c r="AA923" s="49"/>
      <c r="AB923" s="49"/>
      <c r="AC923" s="49"/>
      <c r="AD923" s="49"/>
      <c r="AE923" s="49"/>
      <c r="AF923" s="49"/>
      <c r="AG923" s="49"/>
      <c r="AH923" s="49"/>
      <c r="AI923" s="49"/>
      <c r="AJ923" s="49"/>
      <c r="AK923" s="49"/>
      <c r="AL923" s="49"/>
      <c r="AM923" s="49"/>
      <c r="AN923" s="49"/>
      <c r="AO923" s="56"/>
      <c r="AP923" s="56"/>
      <c r="AQ923" s="54"/>
      <c r="AR923" s="56"/>
      <c r="AS923" s="56"/>
      <c r="AT923" s="54"/>
      <c r="AU923" s="54"/>
      <c r="AV923" s="54"/>
      <c r="AW923" s="54"/>
      <c r="AX923" s="9"/>
      <c r="AY923" t="str">
        <f t="shared" si="849"/>
        <v>Orange CD5</v>
      </c>
      <c r="AZ923" s="9"/>
      <c r="BA923" s="192">
        <v>5</v>
      </c>
      <c r="BB923" s="64"/>
      <c r="BC923" s="98">
        <v>12</v>
      </c>
      <c r="BD923" s="100"/>
      <c r="BE923" s="192">
        <v>12095</v>
      </c>
      <c r="BF923" s="192">
        <f t="shared" si="840"/>
        <v>1209505</v>
      </c>
      <c r="BH923" t="s">
        <v>3303</v>
      </c>
    </row>
    <row r="924" spans="1:60">
      <c r="A924" s="9" t="s">
        <v>1424</v>
      </c>
      <c r="B924" s="9" t="s">
        <v>632</v>
      </c>
      <c r="C924" s="1">
        <f t="shared" si="841"/>
        <v>17698</v>
      </c>
      <c r="D924" s="1"/>
      <c r="E924" s="1"/>
      <c r="F924" s="1"/>
      <c r="G924" s="1"/>
      <c r="H924" s="1"/>
      <c r="I924" s="1"/>
      <c r="J924" s="1"/>
      <c r="K924" s="7">
        <f>RANK(W924,(W924:Y924,Z924:AN924))</f>
        <v>1</v>
      </c>
      <c r="L924" s="7" t="e">
        <f>RANK(X924,(W924:Y924,Z924:AN924))</f>
        <v>#N/A</v>
      </c>
      <c r="M924" s="7">
        <f>IF(Y924&gt;0,RANK(Y924,(W924:Y924,Z924:AN924)),0)</f>
        <v>2</v>
      </c>
      <c r="N924" s="7"/>
      <c r="O924" s="1">
        <f t="shared" si="848"/>
        <v>1118</v>
      </c>
      <c r="P924" s="2">
        <f t="shared" si="842"/>
        <v>6.3170979771725616E-2</v>
      </c>
      <c r="Q924" s="2"/>
      <c r="R924" s="2">
        <f t="shared" si="843"/>
        <v>0.52621765171205781</v>
      </c>
      <c r="S924" s="2">
        <f t="shared" si="844"/>
        <v>0</v>
      </c>
      <c r="T924" s="2">
        <f t="shared" si="845"/>
        <v>0.46304667194033222</v>
      </c>
      <c r="U924" s="2">
        <f t="shared" si="846"/>
        <v>1.0735676347609899E-2</v>
      </c>
      <c r="V924" s="2">
        <f t="shared" si="847"/>
        <v>6.9388939039072284E-17</v>
      </c>
      <c r="W924" s="49">
        <v>9313</v>
      </c>
      <c r="X924" s="49"/>
      <c r="Y924" s="49">
        <v>8195</v>
      </c>
      <c r="Z924" s="49">
        <v>190</v>
      </c>
      <c r="AA924" s="49"/>
      <c r="AB924" s="49"/>
      <c r="AC924" s="49"/>
      <c r="AD924" s="49"/>
      <c r="AE924" s="49"/>
      <c r="AF924" s="49"/>
      <c r="AG924" s="49"/>
      <c r="AH924" s="49"/>
      <c r="AI924" s="49"/>
      <c r="AJ924" s="49"/>
      <c r="AK924" s="49"/>
      <c r="AL924" s="49"/>
      <c r="AM924" s="49"/>
      <c r="AN924" s="49"/>
      <c r="AO924" s="56"/>
      <c r="AP924" s="56"/>
      <c r="AQ924" s="54"/>
      <c r="AR924" s="56"/>
      <c r="AS924" s="56"/>
      <c r="AT924" s="54"/>
      <c r="AU924" s="54"/>
      <c r="AV924" s="54"/>
      <c r="AW924" s="54"/>
      <c r="AX924" s="9"/>
      <c r="AY924" t="str">
        <f t="shared" si="849"/>
        <v>Orange CD7</v>
      </c>
      <c r="AZ924" s="9"/>
      <c r="BA924" s="192">
        <v>7</v>
      </c>
      <c r="BB924" s="64"/>
      <c r="BC924" s="98">
        <v>12</v>
      </c>
      <c r="BD924" s="100"/>
      <c r="BE924" s="192">
        <v>12095</v>
      </c>
      <c r="BF924" s="192">
        <f t="shared" si="840"/>
        <v>1209507</v>
      </c>
      <c r="BH924" t="s">
        <v>3303</v>
      </c>
    </row>
    <row r="925" spans="1:60">
      <c r="A925" s="9" t="s">
        <v>1424</v>
      </c>
      <c r="B925" s="9" t="s">
        <v>632</v>
      </c>
      <c r="C925" s="1">
        <f t="shared" si="841"/>
        <v>975</v>
      </c>
      <c r="D925" s="1"/>
      <c r="E925" s="1"/>
      <c r="F925" s="1"/>
      <c r="G925" s="1"/>
      <c r="H925" s="1"/>
      <c r="I925" s="1"/>
      <c r="J925" s="1"/>
      <c r="K925" s="7">
        <f>RANK(W925,(W925:Y925,Z925:AN925))</f>
        <v>1</v>
      </c>
      <c r="L925" s="7" t="e">
        <f>RANK(X925,(W925:Y925,Z925:AN925))</f>
        <v>#N/A</v>
      </c>
      <c r="M925" s="7">
        <f>IF(Y925&gt;0,RANK(Y925,(W925:Y925,Z925:AN925)),0)</f>
        <v>2</v>
      </c>
      <c r="N925" s="7"/>
      <c r="O925" s="1">
        <f t="shared" si="848"/>
        <v>264</v>
      </c>
      <c r="P925" s="2">
        <f t="shared" si="842"/>
        <v>0.27076923076923076</v>
      </c>
      <c r="Q925" s="2"/>
      <c r="R925" s="2">
        <f t="shared" si="843"/>
        <v>0.62051282051282053</v>
      </c>
      <c r="S925" s="2">
        <f t="shared" si="844"/>
        <v>0</v>
      </c>
      <c r="T925" s="2">
        <f t="shared" si="845"/>
        <v>0.34974358974358977</v>
      </c>
      <c r="U925" s="2">
        <f t="shared" si="846"/>
        <v>2.9743589743589743E-2</v>
      </c>
      <c r="V925" s="2">
        <f t="shared" si="847"/>
        <v>-3.8163916471489756E-17</v>
      </c>
      <c r="W925" s="49">
        <v>605</v>
      </c>
      <c r="X925" s="49"/>
      <c r="Y925" s="49">
        <v>341</v>
      </c>
      <c r="Z925" s="49">
        <v>29</v>
      </c>
      <c r="AA925" s="49"/>
      <c r="AB925" s="49"/>
      <c r="AC925" s="49"/>
      <c r="AD925" s="49"/>
      <c r="AE925" s="49"/>
      <c r="AF925" s="49"/>
      <c r="AG925" s="49"/>
      <c r="AH925" s="49"/>
      <c r="AI925" s="49"/>
      <c r="AJ925" s="49"/>
      <c r="AK925" s="49"/>
      <c r="AL925" s="49"/>
      <c r="AM925" s="49"/>
      <c r="AN925" s="49"/>
      <c r="AO925" s="56"/>
      <c r="AP925" s="56"/>
      <c r="AQ925" s="54"/>
      <c r="AR925" s="56"/>
      <c r="AS925" s="56"/>
      <c r="AT925" s="54"/>
      <c r="AU925" s="54"/>
      <c r="AV925" s="54"/>
      <c r="AW925" s="54"/>
      <c r="AX925" s="9"/>
      <c r="AY925" t="str">
        <f t="shared" si="849"/>
        <v>Orange CD8</v>
      </c>
      <c r="AZ925" s="9"/>
      <c r="BA925" s="192">
        <v>8</v>
      </c>
      <c r="BB925" s="64"/>
      <c r="BC925" s="98">
        <v>12</v>
      </c>
      <c r="BD925" s="100"/>
      <c r="BE925" s="192">
        <v>12095</v>
      </c>
      <c r="BF925" s="192">
        <f t="shared" si="840"/>
        <v>1209508</v>
      </c>
      <c r="BH925" t="s">
        <v>3303</v>
      </c>
    </row>
    <row r="926" spans="1:60">
      <c r="A926" s="9" t="s">
        <v>1424</v>
      </c>
      <c r="B926" s="9" t="s">
        <v>632</v>
      </c>
      <c r="C926" s="1">
        <f t="shared" si="841"/>
        <v>30478</v>
      </c>
      <c r="D926" s="1"/>
      <c r="E926" s="1"/>
      <c r="F926" s="1"/>
      <c r="G926" s="1"/>
      <c r="H926" s="1"/>
      <c r="I926" s="1"/>
      <c r="J926" s="1"/>
      <c r="K926" s="7">
        <f>RANK(W926,(W926:Y926,Z926:AN926))</f>
        <v>1</v>
      </c>
      <c r="L926" s="7" t="e">
        <f>RANK(X926,(W926:Y926,Z926:AN926))</f>
        <v>#N/A</v>
      </c>
      <c r="M926" s="7">
        <f>IF(Y926&gt;0,RANK(Y926,(W926:Y926,Z926:AN926)),0)</f>
        <v>2</v>
      </c>
      <c r="N926" s="7"/>
      <c r="O926" s="1">
        <f t="shared" si="848"/>
        <v>8490</v>
      </c>
      <c r="P926" s="2">
        <f t="shared" si="842"/>
        <v>0.27856158540586651</v>
      </c>
      <c r="Q926" s="2"/>
      <c r="R926" s="2">
        <f t="shared" si="843"/>
        <v>0.63435920992191086</v>
      </c>
      <c r="S926" s="2">
        <f t="shared" si="844"/>
        <v>0</v>
      </c>
      <c r="T926" s="2">
        <f t="shared" si="845"/>
        <v>0.35579762451604435</v>
      </c>
      <c r="U926" s="2">
        <f t="shared" si="846"/>
        <v>9.8431655620447537E-3</v>
      </c>
      <c r="V926" s="2">
        <f t="shared" si="847"/>
        <v>3.2959746043559335E-17</v>
      </c>
      <c r="W926" s="49">
        <v>19334</v>
      </c>
      <c r="X926" s="49"/>
      <c r="Y926" s="49">
        <v>10844</v>
      </c>
      <c r="Z926" s="49">
        <v>300</v>
      </c>
      <c r="AA926" s="49"/>
      <c r="AB926" s="49"/>
      <c r="AC926" s="49"/>
      <c r="AD926" s="49"/>
      <c r="AE926" s="49"/>
      <c r="AF926" s="49"/>
      <c r="AG926" s="49"/>
      <c r="AH926" s="49"/>
      <c r="AI926" s="49"/>
      <c r="AJ926" s="49"/>
      <c r="AK926" s="49"/>
      <c r="AL926" s="49"/>
      <c r="AM926" s="49"/>
      <c r="AN926" s="49"/>
      <c r="AO926" s="56"/>
      <c r="AP926" s="56"/>
      <c r="AQ926" s="54"/>
      <c r="AR926" s="56"/>
      <c r="AS926" s="56"/>
      <c r="AT926" s="54"/>
      <c r="AU926" s="54"/>
      <c r="AV926" s="54"/>
      <c r="AW926" s="54"/>
      <c r="AX926" s="9"/>
      <c r="AY926" t="str">
        <f t="shared" si="849"/>
        <v>Orange CD9</v>
      </c>
      <c r="AZ926" s="9"/>
      <c r="BA926" s="192">
        <v>9</v>
      </c>
      <c r="BB926" s="64"/>
      <c r="BC926" s="98">
        <v>12</v>
      </c>
      <c r="BD926" s="100"/>
      <c r="BE926" s="192">
        <v>12095</v>
      </c>
      <c r="BF926" s="192">
        <f t="shared" si="840"/>
        <v>1209509</v>
      </c>
      <c r="BH926" t="s">
        <v>3303</v>
      </c>
    </row>
    <row r="927" spans="1:60">
      <c r="A927" s="9" t="s">
        <v>1424</v>
      </c>
      <c r="B927" s="9" t="s">
        <v>632</v>
      </c>
      <c r="C927" s="1">
        <f t="shared" si="841"/>
        <v>30003</v>
      </c>
      <c r="D927" s="1"/>
      <c r="E927" s="1"/>
      <c r="F927" s="1"/>
      <c r="G927" s="1"/>
      <c r="H927" s="1"/>
      <c r="I927" s="1"/>
      <c r="J927" s="1"/>
      <c r="K927" s="7">
        <f>RANK(W927,(W927:Y927,Z927:AN927))</f>
        <v>1</v>
      </c>
      <c r="L927" s="7" t="e">
        <f>RANK(X927,(W927:Y927,Z927:AN927))</f>
        <v>#N/A</v>
      </c>
      <c r="M927" s="7">
        <f>IF(Y927&gt;0,RANK(Y927,(W927:Y927,Z927:AN927)),0)</f>
        <v>2</v>
      </c>
      <c r="N927" s="7"/>
      <c r="O927" s="1">
        <f t="shared" si="848"/>
        <v>6247</v>
      </c>
      <c r="P927" s="2">
        <f t="shared" si="842"/>
        <v>0.20821251208212513</v>
      </c>
      <c r="Q927" s="2"/>
      <c r="R927" s="2">
        <f t="shared" si="843"/>
        <v>0.5974069259740693</v>
      </c>
      <c r="S927" s="2">
        <f t="shared" si="844"/>
        <v>0</v>
      </c>
      <c r="T927" s="2">
        <f t="shared" si="845"/>
        <v>0.38919441389194415</v>
      </c>
      <c r="U927" s="2">
        <f t="shared" si="846"/>
        <v>1.3398660133986601E-2</v>
      </c>
      <c r="V927" s="2">
        <f t="shared" si="847"/>
        <v>-5.0306980803327406E-17</v>
      </c>
      <c r="W927" s="49">
        <v>17924</v>
      </c>
      <c r="X927" s="49"/>
      <c r="Y927" s="49">
        <v>11677</v>
      </c>
      <c r="Z927" s="49">
        <v>402</v>
      </c>
      <c r="AA927" s="49"/>
      <c r="AB927" s="49"/>
      <c r="AC927" s="49"/>
      <c r="AD927" s="49"/>
      <c r="AE927" s="49"/>
      <c r="AF927" s="49"/>
      <c r="AG927" s="49"/>
      <c r="AH927" s="49"/>
      <c r="AI927" s="49"/>
      <c r="AJ927" s="49"/>
      <c r="AK927" s="49"/>
      <c r="AL927" s="49"/>
      <c r="AM927" s="49"/>
      <c r="AN927" s="49"/>
      <c r="AO927" s="56"/>
      <c r="AP927" s="56"/>
      <c r="AQ927" s="54"/>
      <c r="AR927" s="56"/>
      <c r="AS927" s="56"/>
      <c r="AT927" s="54"/>
      <c r="AU927" s="54"/>
      <c r="AV927" s="54"/>
      <c r="AW927" s="54"/>
      <c r="AX927" s="9"/>
      <c r="AY927" t="str">
        <f t="shared" si="849"/>
        <v>Orange CD10</v>
      </c>
      <c r="AZ927" s="9"/>
      <c r="BA927" s="192">
        <v>10</v>
      </c>
      <c r="BB927" s="64"/>
      <c r="BC927" s="98">
        <v>12</v>
      </c>
      <c r="BD927" s="100"/>
      <c r="BE927" s="192">
        <v>12095</v>
      </c>
      <c r="BF927" s="192">
        <f t="shared" si="840"/>
        <v>1209510</v>
      </c>
      <c r="BH927" t="s">
        <v>3303</v>
      </c>
    </row>
    <row r="928" spans="1:60">
      <c r="A928" s="9" t="s">
        <v>1434</v>
      </c>
      <c r="B928" s="9" t="s">
        <v>632</v>
      </c>
      <c r="C928" s="1">
        <f t="shared" si="841"/>
        <v>27631</v>
      </c>
      <c r="D928" s="1"/>
      <c r="E928" s="1"/>
      <c r="F928" s="1"/>
      <c r="G928" s="1"/>
      <c r="H928" s="1"/>
      <c r="I928" s="1"/>
      <c r="J928" s="1"/>
      <c r="K928" s="7">
        <f>RANK(W928,(W928:Y928,Z928:AN928))</f>
        <v>1</v>
      </c>
      <c r="L928" s="7" t="e">
        <f>RANK(X928,(W928:Y928,Z928:AN928))</f>
        <v>#N/A</v>
      </c>
      <c r="M928" s="7">
        <f>IF(Y928&gt;0,RANK(Y928,(W928:Y928,Z928:AN928)),0)</f>
        <v>2</v>
      </c>
      <c r="N928" s="7"/>
      <c r="O928" s="1">
        <f t="shared" si="848"/>
        <v>10302</v>
      </c>
      <c r="P928" s="2">
        <f t="shared" si="842"/>
        <v>0.37284209764395065</v>
      </c>
      <c r="Q928" s="2"/>
      <c r="R928" s="2">
        <f t="shared" si="843"/>
        <v>0.67724657088053275</v>
      </c>
      <c r="S928" s="2">
        <f t="shared" si="844"/>
        <v>0</v>
      </c>
      <c r="T928" s="2">
        <f t="shared" si="845"/>
        <v>0.3044044732365821</v>
      </c>
      <c r="U928" s="2">
        <f t="shared" si="846"/>
        <v>1.8348955882885164E-2</v>
      </c>
      <c r="V928" s="2">
        <f t="shared" si="847"/>
        <v>-1.0408340855860843E-17</v>
      </c>
      <c r="W928" s="49">
        <v>18713</v>
      </c>
      <c r="X928" s="49"/>
      <c r="Y928" s="49">
        <v>8411</v>
      </c>
      <c r="Z928" s="49">
        <v>507</v>
      </c>
      <c r="AA928" s="49"/>
      <c r="AB928" s="49"/>
      <c r="AC928" s="49"/>
      <c r="AD928" s="49"/>
      <c r="AE928" s="49"/>
      <c r="AF928" s="49"/>
      <c r="AG928" s="49"/>
      <c r="AH928" s="49"/>
      <c r="AI928" s="49"/>
      <c r="AJ928" s="49"/>
      <c r="AK928" s="49"/>
      <c r="AL928" s="49"/>
      <c r="AM928" s="49"/>
      <c r="AN928" s="49"/>
      <c r="AO928" s="56"/>
      <c r="AP928" s="56"/>
      <c r="AQ928" s="54"/>
      <c r="AR928" s="56"/>
      <c r="AS928" s="56"/>
      <c r="AT928" s="54"/>
      <c r="AU928" s="54"/>
      <c r="AV928" s="54"/>
      <c r="AW928" s="54"/>
      <c r="AX928" s="9"/>
      <c r="AY928" t="str">
        <f t="shared" si="849"/>
        <v>Palm Beach CD18</v>
      </c>
      <c r="AZ928" s="9"/>
      <c r="BA928" s="192">
        <v>18</v>
      </c>
      <c r="BB928" s="64"/>
      <c r="BC928" s="98">
        <v>12</v>
      </c>
      <c r="BD928" s="100"/>
      <c r="BE928" s="192">
        <v>12099</v>
      </c>
      <c r="BF928" s="192">
        <f t="shared" si="840"/>
        <v>1209918</v>
      </c>
      <c r="BH928" t="s">
        <v>3303</v>
      </c>
    </row>
    <row r="929" spans="1:60">
      <c r="A929" s="9" t="s">
        <v>1434</v>
      </c>
      <c r="B929" s="9" t="s">
        <v>632</v>
      </c>
      <c r="C929" s="1">
        <f t="shared" si="841"/>
        <v>23496</v>
      </c>
      <c r="D929" s="1"/>
      <c r="E929" s="1"/>
      <c r="F929" s="1"/>
      <c r="G929" s="1"/>
      <c r="H929" s="1"/>
      <c r="I929" s="1"/>
      <c r="J929" s="1"/>
      <c r="K929" s="7">
        <f>RANK(W929,(W929:Y929,Z929:AN929))</f>
        <v>1</v>
      </c>
      <c r="L929" s="7" t="e">
        <f>RANK(X929,(W929:Y929,Z929:AN929))</f>
        <v>#N/A</v>
      </c>
      <c r="M929" s="7">
        <f>IF(Y929&gt;0,RANK(Y929,(W929:Y929,Z929:AN929)),0)</f>
        <v>2</v>
      </c>
      <c r="N929" s="7"/>
      <c r="O929" s="1">
        <f t="shared" si="848"/>
        <v>13387</v>
      </c>
      <c r="P929" s="2">
        <f t="shared" si="842"/>
        <v>0.56975655430711614</v>
      </c>
      <c r="Q929" s="2"/>
      <c r="R929" s="2">
        <f t="shared" si="843"/>
        <v>0.77966462376574741</v>
      </c>
      <c r="S929" s="2">
        <f t="shared" si="844"/>
        <v>0</v>
      </c>
      <c r="T929" s="2">
        <f t="shared" si="845"/>
        <v>0.20990806945863125</v>
      </c>
      <c r="U929" s="2">
        <f t="shared" si="846"/>
        <v>1.0427306775621382E-2</v>
      </c>
      <c r="V929" s="2">
        <f t="shared" si="847"/>
        <v>-3.9898639947466563E-17</v>
      </c>
      <c r="W929" s="49">
        <v>18319</v>
      </c>
      <c r="X929" s="49"/>
      <c r="Y929" s="49">
        <v>4932</v>
      </c>
      <c r="Z929" s="49">
        <v>245</v>
      </c>
      <c r="AA929" s="49"/>
      <c r="AB929" s="49"/>
      <c r="AC929" s="49"/>
      <c r="AD929" s="49"/>
      <c r="AE929" s="49"/>
      <c r="AF929" s="49"/>
      <c r="AG929" s="49"/>
      <c r="AH929" s="49"/>
      <c r="AI929" s="49"/>
      <c r="AJ929" s="49"/>
      <c r="AK929" s="49"/>
      <c r="AL929" s="49"/>
      <c r="AM929" s="49"/>
      <c r="AN929" s="49"/>
      <c r="AO929" s="56"/>
      <c r="AP929" s="56"/>
      <c r="AQ929" s="54"/>
      <c r="AR929" s="56"/>
      <c r="AS929" s="56"/>
      <c r="AT929" s="54"/>
      <c r="AU929" s="54"/>
      <c r="AV929" s="54"/>
      <c r="AW929" s="54"/>
      <c r="AX929" s="9"/>
      <c r="AY929" t="str">
        <f t="shared" si="849"/>
        <v>Palm Beach CD20</v>
      </c>
      <c r="AZ929" s="9"/>
      <c r="BA929" s="192">
        <v>20</v>
      </c>
      <c r="BB929" s="64"/>
      <c r="BC929" s="98">
        <v>12</v>
      </c>
      <c r="BD929" s="100"/>
      <c r="BE929" s="192">
        <v>12099</v>
      </c>
      <c r="BF929" s="192">
        <f t="shared" si="840"/>
        <v>1209920</v>
      </c>
      <c r="BH929" t="s">
        <v>3303</v>
      </c>
    </row>
    <row r="930" spans="1:60">
      <c r="A930" s="9" t="s">
        <v>1434</v>
      </c>
      <c r="B930" s="9" t="s">
        <v>632</v>
      </c>
      <c r="C930" s="1">
        <f t="shared" si="841"/>
        <v>54463</v>
      </c>
      <c r="D930" s="1"/>
      <c r="E930" s="1"/>
      <c r="F930" s="1"/>
      <c r="G930" s="1"/>
      <c r="H930" s="1"/>
      <c r="I930" s="1"/>
      <c r="J930" s="1"/>
      <c r="K930" s="7">
        <f>RANK(W930,(W930:Y930,Z930:AN930))</f>
        <v>1</v>
      </c>
      <c r="L930" s="7" t="e">
        <f>RANK(X930,(W930:Y930,Z930:AN930))</f>
        <v>#N/A</v>
      </c>
      <c r="M930" s="7">
        <f>IF(Y930&gt;0,RANK(Y930,(W930:Y930,Z930:AN930)),0)</f>
        <v>2</v>
      </c>
      <c r="N930" s="7"/>
      <c r="O930" s="1">
        <f t="shared" si="848"/>
        <v>25906</v>
      </c>
      <c r="P930" s="2">
        <f t="shared" si="842"/>
        <v>0.47566237629216163</v>
      </c>
      <c r="Q930" s="2"/>
      <c r="R930" s="2">
        <f t="shared" si="843"/>
        <v>0.73192809797477187</v>
      </c>
      <c r="S930" s="2">
        <f t="shared" si="844"/>
        <v>0</v>
      </c>
      <c r="T930" s="2">
        <f t="shared" si="845"/>
        <v>0.25626572168261019</v>
      </c>
      <c r="U930" s="2">
        <f t="shared" si="846"/>
        <v>1.1806180342617925E-2</v>
      </c>
      <c r="V930" s="2">
        <f t="shared" si="847"/>
        <v>8.6736173798840355E-18</v>
      </c>
      <c r="W930" s="49">
        <v>39863</v>
      </c>
      <c r="X930" s="49"/>
      <c r="Y930" s="49">
        <v>13957</v>
      </c>
      <c r="Z930" s="49">
        <v>643</v>
      </c>
      <c r="AA930" s="49"/>
      <c r="AB930" s="49"/>
      <c r="AC930" s="49"/>
      <c r="AD930" s="49"/>
      <c r="AE930" s="49"/>
      <c r="AF930" s="49"/>
      <c r="AG930" s="49"/>
      <c r="AH930" s="49"/>
      <c r="AI930" s="49"/>
      <c r="AJ930" s="49"/>
      <c r="AK930" s="49"/>
      <c r="AL930" s="49"/>
      <c r="AM930" s="49"/>
      <c r="AN930" s="49"/>
      <c r="AO930" s="56"/>
      <c r="AP930" s="56"/>
      <c r="AQ930" s="54"/>
      <c r="AR930" s="56"/>
      <c r="AS930" s="56"/>
      <c r="AT930" s="54"/>
      <c r="AU930" s="54"/>
      <c r="AV930" s="54"/>
      <c r="AW930" s="54"/>
      <c r="AX930" s="9"/>
      <c r="AY930" t="str">
        <f t="shared" si="849"/>
        <v>Palm Beach CD21</v>
      </c>
      <c r="AZ930" s="9"/>
      <c r="BA930" s="192">
        <v>21</v>
      </c>
      <c r="BB930" s="64"/>
      <c r="BC930" s="98">
        <v>12</v>
      </c>
      <c r="BD930" s="100"/>
      <c r="BE930" s="192">
        <v>12099</v>
      </c>
      <c r="BF930" s="192">
        <f t="shared" si="840"/>
        <v>1209921</v>
      </c>
      <c r="BH930" t="s">
        <v>3303</v>
      </c>
    </row>
    <row r="931" spans="1:60">
      <c r="A931" s="9" t="s">
        <v>1434</v>
      </c>
      <c r="B931" s="9" t="s">
        <v>632</v>
      </c>
      <c r="C931" s="1">
        <f t="shared" si="841"/>
        <v>39709</v>
      </c>
      <c r="D931" s="1"/>
      <c r="E931" s="1"/>
      <c r="F931" s="1"/>
      <c r="G931" s="1"/>
      <c r="H931" s="1"/>
      <c r="I931" s="1"/>
      <c r="J931" s="1"/>
      <c r="K931" s="7">
        <f>RANK(W931,(W931:Y931,Z931:AN931))</f>
        <v>1</v>
      </c>
      <c r="L931" s="7" t="e">
        <f>RANK(X931,(W931:Y931,Z931:AN931))</f>
        <v>#N/A</v>
      </c>
      <c r="M931" s="7">
        <f>IF(Y931&gt;0,RANK(Y931,(W931:Y931,Z931:AN931)),0)</f>
        <v>2</v>
      </c>
      <c r="N931" s="7"/>
      <c r="O931" s="1">
        <f t="shared" si="848"/>
        <v>14667</v>
      </c>
      <c r="P931" s="2">
        <f t="shared" si="842"/>
        <v>0.36936210934548841</v>
      </c>
      <c r="Q931" s="2"/>
      <c r="R931" s="2">
        <f t="shared" si="843"/>
        <v>0.67760457327054324</v>
      </c>
      <c r="S931" s="2">
        <f t="shared" si="844"/>
        <v>0</v>
      </c>
      <c r="T931" s="2">
        <f t="shared" si="845"/>
        <v>0.30824246392505478</v>
      </c>
      <c r="U931" s="2">
        <f t="shared" si="846"/>
        <v>1.4152962804402024E-2</v>
      </c>
      <c r="V931" s="2">
        <f t="shared" si="847"/>
        <v>-4.3368086899420177E-17</v>
      </c>
      <c r="W931" s="49">
        <v>26907</v>
      </c>
      <c r="X931" s="49"/>
      <c r="Y931" s="49">
        <v>12240</v>
      </c>
      <c r="Z931" s="49">
        <v>562</v>
      </c>
      <c r="AA931" s="49"/>
      <c r="AB931" s="49"/>
      <c r="AC931" s="49"/>
      <c r="AD931" s="49"/>
      <c r="AE931" s="49"/>
      <c r="AF931" s="49"/>
      <c r="AG931" s="49"/>
      <c r="AH931" s="49"/>
      <c r="AI931" s="49"/>
      <c r="AJ931" s="49"/>
      <c r="AK931" s="49"/>
      <c r="AL931" s="49"/>
      <c r="AM931" s="49"/>
      <c r="AN931" s="49"/>
      <c r="AO931" s="56"/>
      <c r="AP931" s="56"/>
      <c r="AQ931" s="54"/>
      <c r="AR931" s="56"/>
      <c r="AS931" s="56"/>
      <c r="AT931" s="54"/>
      <c r="AU931" s="54"/>
      <c r="AV931" s="54"/>
      <c r="AW931" s="54"/>
      <c r="AX931" s="9"/>
      <c r="AY931" t="str">
        <f t="shared" si="849"/>
        <v>Palm Beach CD22</v>
      </c>
      <c r="AZ931" s="9"/>
      <c r="BA931" s="192">
        <v>22</v>
      </c>
      <c r="BB931" s="64"/>
      <c r="BC931" s="98">
        <v>12</v>
      </c>
      <c r="BD931" s="100"/>
      <c r="BE931" s="192">
        <v>12099</v>
      </c>
      <c r="BF931" s="192">
        <f t="shared" si="840"/>
        <v>1209922</v>
      </c>
      <c r="BH931" t="s">
        <v>3303</v>
      </c>
    </row>
    <row r="932" spans="1:60">
      <c r="A932" s="9" t="s">
        <v>2283</v>
      </c>
      <c r="B932" s="9" t="s">
        <v>632</v>
      </c>
      <c r="C932" s="1">
        <f t="shared" si="841"/>
        <v>12968</v>
      </c>
      <c r="D932" s="1"/>
      <c r="E932" s="1"/>
      <c r="F932" s="1"/>
      <c r="G932" s="1"/>
      <c r="H932" s="1"/>
      <c r="I932" s="1"/>
      <c r="J932" s="1"/>
      <c r="K932" s="7">
        <f>RANK(W932,(W932:Y932,Z932:AN932))</f>
        <v>1</v>
      </c>
      <c r="L932" s="7" t="e">
        <f>RANK(X932,(W932:Y932,Z932:AN932))</f>
        <v>#N/A</v>
      </c>
      <c r="M932" s="7">
        <f>IF(Y932&gt;0,RANK(Y932,(W932:Y932,Z932:AN932)),0)</f>
        <v>2</v>
      </c>
      <c r="N932" s="7"/>
      <c r="O932" s="1">
        <f t="shared" si="848"/>
        <v>2629</v>
      </c>
      <c r="P932" s="2">
        <f t="shared" si="842"/>
        <v>0.20272979642196176</v>
      </c>
      <c r="Q932" s="2"/>
      <c r="R932" s="2">
        <f t="shared" si="843"/>
        <v>0.59130166563849473</v>
      </c>
      <c r="S932" s="2">
        <f t="shared" si="844"/>
        <v>0</v>
      </c>
      <c r="T932" s="2">
        <f t="shared" si="845"/>
        <v>0.38857186921653303</v>
      </c>
      <c r="U932" s="2">
        <f t="shared" si="846"/>
        <v>2.0126465144972239E-2</v>
      </c>
      <c r="V932" s="2">
        <f t="shared" si="847"/>
        <v>0</v>
      </c>
      <c r="W932" s="49">
        <v>7668</v>
      </c>
      <c r="X932" s="49"/>
      <c r="Y932" s="49">
        <v>5039</v>
      </c>
      <c r="Z932" s="49">
        <v>261</v>
      </c>
      <c r="AA932" s="49"/>
      <c r="AB932" s="49"/>
      <c r="AC932" s="49"/>
      <c r="AD932" s="49"/>
      <c r="AE932" s="49"/>
      <c r="AF932" s="49"/>
      <c r="AG932" s="49"/>
      <c r="AH932" s="49"/>
      <c r="AI932" s="49"/>
      <c r="AJ932" s="49"/>
      <c r="AK932" s="49"/>
      <c r="AL932" s="49"/>
      <c r="AM932" s="49"/>
      <c r="AN932" s="49"/>
      <c r="AO932" s="56"/>
      <c r="AP932" s="56"/>
      <c r="AQ932" s="54"/>
      <c r="AR932" s="56"/>
      <c r="AS932" s="56"/>
      <c r="AT932" s="54"/>
      <c r="AU932" s="54"/>
      <c r="AV932" s="54"/>
      <c r="AW932" s="54"/>
      <c r="AX932" s="9"/>
      <c r="AY932" t="str">
        <f t="shared" si="849"/>
        <v>Pinellas CD12</v>
      </c>
      <c r="AZ932" s="9"/>
      <c r="BA932" s="192">
        <v>12</v>
      </c>
      <c r="BB932" s="64"/>
      <c r="BC932" s="98">
        <v>12</v>
      </c>
      <c r="BD932" s="100"/>
      <c r="BE932" s="192">
        <v>12103</v>
      </c>
      <c r="BF932" s="192">
        <f t="shared" si="840"/>
        <v>1210312</v>
      </c>
      <c r="BH932" t="s">
        <v>3303</v>
      </c>
    </row>
    <row r="933" spans="1:60">
      <c r="A933" s="9" t="s">
        <v>2283</v>
      </c>
      <c r="B933" s="9" t="s">
        <v>632</v>
      </c>
      <c r="C933" s="1">
        <f t="shared" si="841"/>
        <v>75596</v>
      </c>
      <c r="D933" s="1"/>
      <c r="E933" s="1"/>
      <c r="F933" s="1"/>
      <c r="G933" s="1"/>
      <c r="H933" s="1"/>
      <c r="I933" s="1"/>
      <c r="J933" s="1"/>
      <c r="K933" s="7">
        <f>RANK(W933,(W933:Y933,Z933:AN933))</f>
        <v>1</v>
      </c>
      <c r="L933" s="7" t="e">
        <f>RANK(X933,(W933:Y933,Z933:AN933))</f>
        <v>#N/A</v>
      </c>
      <c r="M933" s="7">
        <f>IF(Y933&gt;0,RANK(Y933,(W933:Y933,Z933:AN933)),0)</f>
        <v>2</v>
      </c>
      <c r="N933" s="7"/>
      <c r="O933" s="1">
        <f t="shared" si="848"/>
        <v>14414</v>
      </c>
      <c r="P933" s="2">
        <f t="shared" si="842"/>
        <v>0.19067146409862956</v>
      </c>
      <c r="Q933" s="2"/>
      <c r="R933" s="2">
        <f t="shared" si="843"/>
        <v>0.58364199163976926</v>
      </c>
      <c r="S933" s="2">
        <f t="shared" si="844"/>
        <v>0</v>
      </c>
      <c r="T933" s="2">
        <f t="shared" si="845"/>
        <v>0.39297052754113976</v>
      </c>
      <c r="U933" s="2">
        <f t="shared" si="846"/>
        <v>2.3387480819090957E-2</v>
      </c>
      <c r="V933" s="2">
        <f t="shared" si="847"/>
        <v>2.0816681711721685E-17</v>
      </c>
      <c r="W933" s="49">
        <v>44121</v>
      </c>
      <c r="X933" s="49"/>
      <c r="Y933" s="49">
        <v>29707</v>
      </c>
      <c r="Z933" s="49">
        <v>1768</v>
      </c>
      <c r="AA933" s="49"/>
      <c r="AB933" s="49"/>
      <c r="AC933" s="49"/>
      <c r="AD933" s="49"/>
      <c r="AE933" s="49"/>
      <c r="AF933" s="49"/>
      <c r="AG933" s="49"/>
      <c r="AH933" s="49"/>
      <c r="AI933" s="49"/>
      <c r="AJ933" s="49"/>
      <c r="AK933" s="49"/>
      <c r="AL933" s="49"/>
      <c r="AM933" s="49"/>
      <c r="AN933" s="49"/>
      <c r="AO933" s="56"/>
      <c r="AP933" s="56"/>
      <c r="AQ933" s="54"/>
      <c r="AR933" s="56"/>
      <c r="AS933" s="56"/>
      <c r="AT933" s="54"/>
      <c r="AU933" s="54"/>
      <c r="AV933" s="54"/>
      <c r="AW933" s="54"/>
      <c r="AX933" s="9"/>
      <c r="AY933" t="str">
        <f t="shared" si="849"/>
        <v>Pinellas CD13</v>
      </c>
      <c r="AZ933" s="9"/>
      <c r="BA933" s="192">
        <v>13</v>
      </c>
      <c r="BB933" s="64"/>
      <c r="BC933" s="98">
        <v>12</v>
      </c>
      <c r="BD933" s="100"/>
      <c r="BE933" s="192">
        <v>12103</v>
      </c>
      <c r="BF933" s="192">
        <f t="shared" si="840"/>
        <v>1210313</v>
      </c>
      <c r="BH933" t="s">
        <v>3303</v>
      </c>
    </row>
    <row r="934" spans="1:60">
      <c r="A934" s="9" t="s">
        <v>2283</v>
      </c>
      <c r="B934" s="9" t="s">
        <v>632</v>
      </c>
      <c r="C934" s="1">
        <f t="shared" si="841"/>
        <v>17094</v>
      </c>
      <c r="D934" s="1"/>
      <c r="E934" s="1"/>
      <c r="F934" s="1"/>
      <c r="G934" s="1"/>
      <c r="H934" s="1"/>
      <c r="I934" s="1"/>
      <c r="J934" s="1"/>
      <c r="K934" s="7">
        <f>RANK(W934,(W934:Y934,Z934:AN934))</f>
        <v>1</v>
      </c>
      <c r="L934" s="7" t="e">
        <f>RANK(X934,(W934:Y934,Z934:AN934))</f>
        <v>#N/A</v>
      </c>
      <c r="M934" s="7">
        <f>IF(Y934&gt;0,RANK(Y934,(W934:Y934,Z934:AN934)),0)</f>
        <v>2</v>
      </c>
      <c r="N934" s="7"/>
      <c r="O934" s="1">
        <f t="shared" si="848"/>
        <v>6903</v>
      </c>
      <c r="P934" s="2">
        <f t="shared" si="842"/>
        <v>0.40382590382590383</v>
      </c>
      <c r="Q934" s="2"/>
      <c r="R934" s="2">
        <f t="shared" si="843"/>
        <v>0.69808119808119806</v>
      </c>
      <c r="S934" s="2">
        <f t="shared" si="844"/>
        <v>0</v>
      </c>
      <c r="T934" s="2">
        <f t="shared" si="845"/>
        <v>0.29425529425529423</v>
      </c>
      <c r="U934" s="2">
        <f t="shared" si="846"/>
        <v>7.6635076635076637E-3</v>
      </c>
      <c r="V934" s="2">
        <f t="shared" si="847"/>
        <v>4.3368086899420177E-17</v>
      </c>
      <c r="W934" s="49">
        <v>11933</v>
      </c>
      <c r="X934" s="49"/>
      <c r="Y934" s="49">
        <v>5030</v>
      </c>
      <c r="Z934" s="49">
        <v>131</v>
      </c>
      <c r="AA934" s="49"/>
      <c r="AB934" s="49"/>
      <c r="AC934" s="49"/>
      <c r="AD934" s="49"/>
      <c r="AE934" s="49"/>
      <c r="AF934" s="49"/>
      <c r="AG934" s="49"/>
      <c r="AH934" s="49"/>
      <c r="AI934" s="49"/>
      <c r="AJ934" s="49"/>
      <c r="AK934" s="49"/>
      <c r="AL934" s="49"/>
      <c r="AM934" s="49"/>
      <c r="AN934" s="49"/>
      <c r="AO934" s="56"/>
      <c r="AP934" s="56"/>
      <c r="AQ934" s="54"/>
      <c r="AR934" s="56"/>
      <c r="AS934" s="56"/>
      <c r="AT934" s="54"/>
      <c r="AU934" s="54"/>
      <c r="AV934" s="54"/>
      <c r="AW934" s="54"/>
      <c r="AX934" s="9"/>
      <c r="AY934" t="str">
        <f t="shared" si="849"/>
        <v>Pinellas CD14</v>
      </c>
      <c r="AZ934" s="9"/>
      <c r="BA934" s="192">
        <v>14</v>
      </c>
      <c r="BB934" s="64"/>
      <c r="BC934" s="98">
        <v>12</v>
      </c>
      <c r="BD934" s="100"/>
      <c r="BE934" s="192">
        <v>12103</v>
      </c>
      <c r="BF934" s="192">
        <f t="shared" si="840"/>
        <v>1210314</v>
      </c>
      <c r="BH934" t="s">
        <v>3303</v>
      </c>
    </row>
    <row r="935" spans="1:60">
      <c r="A935" s="9" t="s">
        <v>2950</v>
      </c>
      <c r="B935" s="9" t="s">
        <v>632</v>
      </c>
      <c r="C935" s="1">
        <f t="shared" si="841"/>
        <v>6586</v>
      </c>
      <c r="D935" s="1"/>
      <c r="E935" s="1"/>
      <c r="F935" s="1"/>
      <c r="G935" s="1"/>
      <c r="H935" s="1"/>
      <c r="I935" s="1"/>
      <c r="J935" s="1"/>
      <c r="K935" s="7">
        <f>RANK(W935,(W935:Y935,Z935:AN935))</f>
        <v>1</v>
      </c>
      <c r="L935" s="7" t="e">
        <f>RANK(X935,(W935:Y935,Z935:AN935))</f>
        <v>#N/A</v>
      </c>
      <c r="M935" s="7">
        <f>IF(Y935&gt;0,RANK(Y935,(W935:Y935,Z935:AN935)),0)</f>
        <v>2</v>
      </c>
      <c r="N935" s="7"/>
      <c r="O935" s="1">
        <f t="shared" si="848"/>
        <v>2991</v>
      </c>
      <c r="P935" s="2">
        <f t="shared" si="842"/>
        <v>0.45414515639234743</v>
      </c>
      <c r="Q935" s="2"/>
      <c r="R935" s="2">
        <f t="shared" si="843"/>
        <v>0.72001214697843907</v>
      </c>
      <c r="S935" s="2">
        <f t="shared" si="844"/>
        <v>0</v>
      </c>
      <c r="T935" s="2">
        <f t="shared" si="845"/>
        <v>0.2658669905860917</v>
      </c>
      <c r="U935" s="2">
        <f t="shared" si="846"/>
        <v>1.4120862435469178E-2</v>
      </c>
      <c r="V935" s="2">
        <f t="shared" si="847"/>
        <v>5.0306980803327406E-17</v>
      </c>
      <c r="W935" s="49">
        <v>4742</v>
      </c>
      <c r="X935" s="49"/>
      <c r="Y935" s="49">
        <v>1751</v>
      </c>
      <c r="Z935" s="49">
        <v>93</v>
      </c>
      <c r="AA935" s="49"/>
      <c r="AB935" s="49"/>
      <c r="AC935" s="49"/>
      <c r="AD935" s="49"/>
      <c r="AE935" s="49"/>
      <c r="AF935" s="49"/>
      <c r="AG935" s="49"/>
      <c r="AH935" s="49"/>
      <c r="AI935" s="49"/>
      <c r="AJ935" s="49"/>
      <c r="AK935" s="49"/>
      <c r="AL935" s="49"/>
      <c r="AM935" s="49"/>
      <c r="AN935" s="49"/>
      <c r="AO935" s="56"/>
      <c r="AP935" s="56"/>
      <c r="AQ935" s="54"/>
      <c r="AR935" s="56"/>
      <c r="AS935" s="56"/>
      <c r="AT935" s="54"/>
      <c r="AU935" s="54"/>
      <c r="AV935" s="54"/>
      <c r="AW935" s="54"/>
      <c r="AX935" s="9"/>
      <c r="AY935" t="str">
        <f t="shared" si="849"/>
        <v>Polk CD9</v>
      </c>
      <c r="AZ935" s="9"/>
      <c r="BA935" s="192">
        <v>9</v>
      </c>
      <c r="BB935" s="64"/>
      <c r="BC935" s="98">
        <v>12</v>
      </c>
      <c r="BD935" s="100"/>
      <c r="BE935" s="192">
        <v>12105</v>
      </c>
      <c r="BF935" s="192">
        <f t="shared" si="840"/>
        <v>1210509</v>
      </c>
      <c r="BH935" t="s">
        <v>3303</v>
      </c>
    </row>
    <row r="936" spans="1:60">
      <c r="A936" s="9" t="s">
        <v>2950</v>
      </c>
      <c r="B936" s="9" t="s">
        <v>632</v>
      </c>
      <c r="C936" s="1">
        <f t="shared" si="841"/>
        <v>9102</v>
      </c>
      <c r="D936" s="1"/>
      <c r="E936" s="1"/>
      <c r="F936" s="1"/>
      <c r="G936" s="1"/>
      <c r="H936" s="1"/>
      <c r="I936" s="1"/>
      <c r="J936" s="1"/>
      <c r="K936" s="7">
        <f>RANK(W936,(W936:Y936,Z936:AN936))</f>
        <v>1</v>
      </c>
      <c r="L936" s="7" t="e">
        <f>RANK(X936,(W936:Y936,Z936:AN936))</f>
        <v>#N/A</v>
      </c>
      <c r="M936" s="7">
        <f>IF(Y936&gt;0,RANK(Y936,(W936:Y936,Z936:AN936)),0)</f>
        <v>2</v>
      </c>
      <c r="N936" s="7"/>
      <c r="O936" s="1">
        <f t="shared" si="848"/>
        <v>2692</v>
      </c>
      <c r="P936" s="2">
        <f t="shared" si="842"/>
        <v>0.2957591738079543</v>
      </c>
      <c r="Q936" s="2"/>
      <c r="R936" s="2">
        <f t="shared" si="843"/>
        <v>0.63161942430235118</v>
      </c>
      <c r="S936" s="2">
        <f t="shared" si="844"/>
        <v>0</v>
      </c>
      <c r="T936" s="2">
        <f t="shared" si="845"/>
        <v>0.33586025049439683</v>
      </c>
      <c r="U936" s="2">
        <f t="shared" si="846"/>
        <v>3.2520325203252036E-2</v>
      </c>
      <c r="V936" s="2">
        <f t="shared" si="847"/>
        <v>-4.8572257327350599E-17</v>
      </c>
      <c r="W936" s="49">
        <v>5749</v>
      </c>
      <c r="X936" s="49"/>
      <c r="Y936" s="49">
        <v>3057</v>
      </c>
      <c r="Z936" s="49">
        <v>296</v>
      </c>
      <c r="AA936" s="49"/>
      <c r="AB936" s="49"/>
      <c r="AC936" s="49"/>
      <c r="AD936" s="49"/>
      <c r="AE936" s="49"/>
      <c r="AF936" s="49"/>
      <c r="AG936" s="49"/>
      <c r="AH936" s="49"/>
      <c r="AI936" s="49"/>
      <c r="AJ936" s="49"/>
      <c r="AK936" s="49"/>
      <c r="AL936" s="49"/>
      <c r="AM936" s="49"/>
      <c r="AN936" s="49"/>
      <c r="AO936" s="56"/>
      <c r="AP936" s="56"/>
      <c r="AQ936" s="54"/>
      <c r="AR936" s="56"/>
      <c r="AS936" s="56"/>
      <c r="AT936" s="54"/>
      <c r="AU936" s="54"/>
      <c r="AV936" s="54"/>
      <c r="AW936" s="54"/>
      <c r="AX936" s="9"/>
      <c r="AY936" t="str">
        <f t="shared" si="849"/>
        <v>Polk CD10</v>
      </c>
      <c r="AZ936" s="9"/>
      <c r="BA936" s="192">
        <v>10</v>
      </c>
      <c r="BB936" s="64"/>
      <c r="BC936" s="98">
        <v>12</v>
      </c>
      <c r="BD936" s="100"/>
      <c r="BE936" s="192">
        <v>12105</v>
      </c>
      <c r="BF936" s="192">
        <f t="shared" si="840"/>
        <v>1210510</v>
      </c>
      <c r="BH936" t="s">
        <v>3303</v>
      </c>
    </row>
    <row r="937" spans="1:60">
      <c r="A937" s="9" t="s">
        <v>2950</v>
      </c>
      <c r="B937" s="9" t="s">
        <v>632</v>
      </c>
      <c r="C937" s="1">
        <f t="shared" si="841"/>
        <v>22184</v>
      </c>
      <c r="D937" s="1"/>
      <c r="E937" s="1"/>
      <c r="F937" s="1"/>
      <c r="G937" s="1"/>
      <c r="H937" s="1"/>
      <c r="I937" s="1"/>
      <c r="J937" s="1"/>
      <c r="K937" s="7">
        <f>RANK(W937,(W937:Y937,Z937:AN937))</f>
        <v>1</v>
      </c>
      <c r="L937" s="7" t="e">
        <f>RANK(X937,(W937:Y937,Z937:AN937))</f>
        <v>#N/A</v>
      </c>
      <c r="M937" s="7">
        <f>IF(Y937&gt;0,RANK(Y937,(W937:Y937,Z937:AN937)),0)</f>
        <v>2</v>
      </c>
      <c r="N937" s="7"/>
      <c r="O937" s="1">
        <f t="shared" si="848"/>
        <v>5813</v>
      </c>
      <c r="P937" s="2">
        <f t="shared" si="842"/>
        <v>0.26203570140641902</v>
      </c>
      <c r="Q937" s="2"/>
      <c r="R937" s="2">
        <f t="shared" si="843"/>
        <v>0.61012441399206641</v>
      </c>
      <c r="S937" s="2">
        <f t="shared" si="844"/>
        <v>0</v>
      </c>
      <c r="T937" s="2">
        <f t="shared" si="845"/>
        <v>0.34808871258564733</v>
      </c>
      <c r="U937" s="2">
        <f t="shared" si="846"/>
        <v>4.1786873422286333E-2</v>
      </c>
      <c r="V937" s="2">
        <f t="shared" si="847"/>
        <v>-6.9388939039072284E-17</v>
      </c>
      <c r="W937" s="49">
        <v>13535</v>
      </c>
      <c r="X937" s="49"/>
      <c r="Y937" s="49">
        <v>7722</v>
      </c>
      <c r="Z937" s="49">
        <v>927</v>
      </c>
      <c r="AA937" s="49"/>
      <c r="AB937" s="49"/>
      <c r="AC937" s="49"/>
      <c r="AD937" s="49"/>
      <c r="AE937" s="49"/>
      <c r="AF937" s="49"/>
      <c r="AG937" s="49"/>
      <c r="AH937" s="49"/>
      <c r="AI937" s="49"/>
      <c r="AJ937" s="49"/>
      <c r="AK937" s="49"/>
      <c r="AL937" s="49"/>
      <c r="AM937" s="49"/>
      <c r="AN937" s="49"/>
      <c r="AO937" s="56"/>
      <c r="AP937" s="56"/>
      <c r="AQ937" s="54"/>
      <c r="AR937" s="56"/>
      <c r="AS937" s="56"/>
      <c r="AT937" s="54"/>
      <c r="AU937" s="54"/>
      <c r="AV937" s="54"/>
      <c r="AW937" s="54"/>
      <c r="AX937" s="9"/>
      <c r="AY937" t="str">
        <f t="shared" si="849"/>
        <v>Polk CD15</v>
      </c>
      <c r="AZ937" s="9"/>
      <c r="BA937" s="192">
        <v>15</v>
      </c>
      <c r="BB937" s="64"/>
      <c r="BC937" s="98">
        <v>12</v>
      </c>
      <c r="BD937" s="100"/>
      <c r="BE937" s="192">
        <v>12105</v>
      </c>
      <c r="BF937" s="192">
        <f t="shared" si="840"/>
        <v>1210515</v>
      </c>
      <c r="BH937" t="s">
        <v>3303</v>
      </c>
    </row>
    <row r="938" spans="1:60">
      <c r="A938" s="9" t="s">
        <v>2950</v>
      </c>
      <c r="B938" s="9" t="s">
        <v>632</v>
      </c>
      <c r="C938" s="1">
        <f t="shared" si="841"/>
        <v>8688</v>
      </c>
      <c r="D938" s="1"/>
      <c r="E938" s="1"/>
      <c r="F938" s="1"/>
      <c r="G938" s="1"/>
      <c r="H938" s="1"/>
      <c r="I938" s="1"/>
      <c r="J938" s="1"/>
      <c r="K938" s="7">
        <f>RANK(W938,(W938:Y938,Z938:AN938))</f>
        <v>1</v>
      </c>
      <c r="L938" s="7" t="e">
        <f>RANK(X938,(W938:Y938,Z938:AN938))</f>
        <v>#N/A</v>
      </c>
      <c r="M938" s="7">
        <f>IF(Y938&gt;0,RANK(Y938,(W938:Y938,Z938:AN938)),0)</f>
        <v>2</v>
      </c>
      <c r="N938" s="7"/>
      <c r="O938" s="1">
        <f t="shared" si="848"/>
        <v>2355</v>
      </c>
      <c r="P938" s="2">
        <f t="shared" si="842"/>
        <v>0.2710635359116022</v>
      </c>
      <c r="Q938" s="2"/>
      <c r="R938" s="2">
        <f t="shared" si="843"/>
        <v>0.61256906077348061</v>
      </c>
      <c r="S938" s="2">
        <f t="shared" si="844"/>
        <v>0</v>
      </c>
      <c r="T938" s="2">
        <f t="shared" si="845"/>
        <v>0.34150552486187846</v>
      </c>
      <c r="U938" s="2">
        <f t="shared" si="846"/>
        <v>4.5925414364640885E-2</v>
      </c>
      <c r="V938" s="2">
        <f t="shared" si="847"/>
        <v>4.163336342344337E-17</v>
      </c>
      <c r="W938" s="49">
        <v>5322</v>
      </c>
      <c r="X938" s="49"/>
      <c r="Y938" s="49">
        <v>2967</v>
      </c>
      <c r="Z938" s="49">
        <v>399</v>
      </c>
      <c r="AA938" s="49"/>
      <c r="AB938" s="49"/>
      <c r="AC938" s="49"/>
      <c r="AD938" s="49"/>
      <c r="AE938" s="49"/>
      <c r="AF938" s="49"/>
      <c r="AG938" s="49"/>
      <c r="AH938" s="49"/>
      <c r="AI938" s="49"/>
      <c r="AJ938" s="49"/>
      <c r="AK938" s="49"/>
      <c r="AL938" s="49"/>
      <c r="AM938" s="49"/>
      <c r="AN938" s="49"/>
      <c r="AO938" s="56"/>
      <c r="AP938" s="56"/>
      <c r="AQ938" s="54"/>
      <c r="AR938" s="56"/>
      <c r="AS938" s="56"/>
      <c r="AT938" s="54"/>
      <c r="AU938" s="54"/>
      <c r="AV938" s="54"/>
      <c r="AW938" s="54"/>
      <c r="AX938" s="9"/>
      <c r="AY938" t="str">
        <f t="shared" si="849"/>
        <v>Polk CD17</v>
      </c>
      <c r="AZ938" s="9"/>
      <c r="BA938" s="192">
        <v>17</v>
      </c>
      <c r="BB938" s="64"/>
      <c r="BC938" s="98">
        <v>12</v>
      </c>
      <c r="BD938" s="100"/>
      <c r="BE938" s="192">
        <v>12105</v>
      </c>
      <c r="BF938" s="192">
        <f t="shared" si="840"/>
        <v>1210517</v>
      </c>
      <c r="BH938" t="s">
        <v>3303</v>
      </c>
    </row>
    <row r="939" spans="1:60">
      <c r="A939" s="9" t="s">
        <v>610</v>
      </c>
      <c r="B939" s="9" t="s">
        <v>632</v>
      </c>
      <c r="C939" s="1">
        <f t="shared" si="841"/>
        <v>2507</v>
      </c>
      <c r="D939" s="1"/>
      <c r="E939" s="1"/>
      <c r="F939" s="1"/>
      <c r="G939" s="1"/>
      <c r="H939" s="1"/>
      <c r="I939" s="1"/>
      <c r="J939" s="1"/>
      <c r="K939" s="7">
        <f>RANK(W939,(W939:Y939,Z939:AN939))</f>
        <v>1</v>
      </c>
      <c r="L939" s="7" t="e">
        <f>RANK(X939,(W939:Y939,Z939:AN939))</f>
        <v>#N/A</v>
      </c>
      <c r="M939" s="7">
        <f>IF(Y939&gt;0,RANK(Y939,(W939:Y939,Z939:AN939)),0)</f>
        <v>2</v>
      </c>
      <c r="N939" s="7"/>
      <c r="O939" s="1">
        <f t="shared" si="848"/>
        <v>463</v>
      </c>
      <c r="P939" s="2">
        <f t="shared" si="842"/>
        <v>0.18468288791384124</v>
      </c>
      <c r="Q939" s="2"/>
      <c r="R939" s="2">
        <f t="shared" si="843"/>
        <v>0.56122856003191068</v>
      </c>
      <c r="S939" s="2">
        <f t="shared" si="844"/>
        <v>0</v>
      </c>
      <c r="T939" s="2">
        <f t="shared" si="845"/>
        <v>0.37654567211806939</v>
      </c>
      <c r="U939" s="2">
        <f t="shared" si="846"/>
        <v>6.2225767850019945E-2</v>
      </c>
      <c r="V939" s="2">
        <f t="shared" si="847"/>
        <v>-1.3877787807814457E-17</v>
      </c>
      <c r="W939" s="49">
        <v>1407</v>
      </c>
      <c r="X939" s="49"/>
      <c r="Y939" s="49">
        <v>944</v>
      </c>
      <c r="Z939" s="49">
        <v>156</v>
      </c>
      <c r="AA939" s="49"/>
      <c r="AB939" s="49"/>
      <c r="AC939" s="49"/>
      <c r="AD939" s="49"/>
      <c r="AE939" s="49"/>
      <c r="AF939" s="49"/>
      <c r="AG939" s="49"/>
      <c r="AH939" s="49"/>
      <c r="AI939" s="49"/>
      <c r="AJ939" s="49"/>
      <c r="AK939" s="49"/>
      <c r="AL939" s="49"/>
      <c r="AM939" s="49"/>
      <c r="AN939" s="49"/>
      <c r="AO939" s="56"/>
      <c r="AP939" s="56"/>
      <c r="AQ939" s="54"/>
      <c r="AR939" s="56"/>
      <c r="AS939" s="56"/>
      <c r="AT939" s="54"/>
      <c r="AU939" s="54"/>
      <c r="AV939" s="54"/>
      <c r="AW939" s="54"/>
      <c r="AX939" s="9"/>
      <c r="AY939" t="str">
        <f t="shared" si="849"/>
        <v>Putnam CD5</v>
      </c>
      <c r="AZ939" s="9"/>
      <c r="BA939" s="192">
        <v>5</v>
      </c>
      <c r="BB939" s="64"/>
      <c r="BC939" s="98">
        <v>12</v>
      </c>
      <c r="BD939" s="100"/>
      <c r="BE939" s="192">
        <v>12107</v>
      </c>
      <c r="BF939" s="192">
        <f t="shared" si="840"/>
        <v>1210705</v>
      </c>
      <c r="BH939" t="s">
        <v>3303</v>
      </c>
    </row>
    <row r="940" spans="1:60">
      <c r="A940" s="9" t="s">
        <v>610</v>
      </c>
      <c r="B940" s="9" t="s">
        <v>632</v>
      </c>
      <c r="C940" s="1">
        <f t="shared" si="841"/>
        <v>3934</v>
      </c>
      <c r="D940" s="1"/>
      <c r="E940" s="1"/>
      <c r="F940" s="1"/>
      <c r="G940" s="1"/>
      <c r="H940" s="1"/>
      <c r="I940" s="1"/>
      <c r="J940" s="1"/>
      <c r="K940" s="7">
        <f>RANK(W940,(W940:Y940,Z940:AN940))</f>
        <v>2</v>
      </c>
      <c r="L940" s="7" t="e">
        <f>RANK(X940,(W940:Y940,Z940:AN940))</f>
        <v>#N/A</v>
      </c>
      <c r="M940" s="7">
        <f>IF(Y940&gt;0,RANK(Y940,(W940:Y940,Z940:AN940)),0)</f>
        <v>1</v>
      </c>
      <c r="N940" s="7"/>
      <c r="O940" s="1">
        <f t="shared" si="848"/>
        <v>27</v>
      </c>
      <c r="P940" s="2">
        <f t="shared" si="842"/>
        <v>6.8632435180477885E-3</v>
      </c>
      <c r="Q940" s="2"/>
      <c r="R940" s="2">
        <f t="shared" si="843"/>
        <v>0.45144890696492118</v>
      </c>
      <c r="S940" s="2">
        <f t="shared" si="844"/>
        <v>0</v>
      </c>
      <c r="T940" s="2">
        <f t="shared" si="845"/>
        <v>0.45831215048296897</v>
      </c>
      <c r="U940" s="2">
        <f t="shared" si="846"/>
        <v>9.0238942552109819E-2</v>
      </c>
      <c r="V940" s="2">
        <f t="shared" si="847"/>
        <v>-2.7755575615628914E-17</v>
      </c>
      <c r="W940" s="49">
        <v>1776</v>
      </c>
      <c r="X940" s="49"/>
      <c r="Y940" s="49">
        <v>1803</v>
      </c>
      <c r="Z940" s="49">
        <v>355</v>
      </c>
      <c r="AA940" s="49"/>
      <c r="AB940" s="49"/>
      <c r="AC940" s="49"/>
      <c r="AD940" s="49"/>
      <c r="AE940" s="49"/>
      <c r="AF940" s="49"/>
      <c r="AG940" s="49"/>
      <c r="AH940" s="49"/>
      <c r="AI940" s="49"/>
      <c r="AJ940" s="49"/>
      <c r="AK940" s="49"/>
      <c r="AL940" s="49"/>
      <c r="AM940" s="49"/>
      <c r="AN940" s="49"/>
      <c r="AO940" s="56"/>
      <c r="AP940" s="56"/>
      <c r="AQ940" s="54"/>
      <c r="AR940" s="56"/>
      <c r="AS940" s="56"/>
      <c r="AT940" s="54"/>
      <c r="AU940" s="54"/>
      <c r="AV940" s="54"/>
      <c r="AW940" s="54"/>
      <c r="AX940" s="9"/>
      <c r="AY940" t="str">
        <f t="shared" si="849"/>
        <v>Putnam CD6</v>
      </c>
      <c r="AZ940" s="9"/>
      <c r="BA940" s="192">
        <v>6</v>
      </c>
      <c r="BB940" s="64"/>
      <c r="BC940" s="98">
        <v>12</v>
      </c>
      <c r="BD940" s="100"/>
      <c r="BE940" s="192">
        <v>12107</v>
      </c>
      <c r="BF940" s="192">
        <f t="shared" si="840"/>
        <v>1210706</v>
      </c>
      <c r="BH940" t="s">
        <v>3303</v>
      </c>
    </row>
    <row r="941" spans="1:60">
      <c r="A941" s="9" t="s">
        <v>1471</v>
      </c>
      <c r="B941" s="9" t="s">
        <v>632</v>
      </c>
      <c r="C941" s="1">
        <f t="shared" si="841"/>
        <v>33919</v>
      </c>
      <c r="D941" s="1"/>
      <c r="E941" s="1"/>
      <c r="F941" s="1"/>
      <c r="G941" s="1"/>
      <c r="H941" s="1"/>
      <c r="I941" s="1"/>
      <c r="J941" s="1"/>
      <c r="K941" s="7">
        <f>RANK(W941,(W941:Y941,Z941:AN941))</f>
        <v>1</v>
      </c>
      <c r="L941" s="7" t="e">
        <f>RANK(X941,(W941:Y941,Z941:AN941))</f>
        <v>#N/A</v>
      </c>
      <c r="M941" s="7">
        <f>IF(Y941&gt;0,RANK(Y941,(W941:Y941,Z941:AN941)),0)</f>
        <v>2</v>
      </c>
      <c r="N941" s="7"/>
      <c r="O941" s="1">
        <f t="shared" si="848"/>
        <v>7613</v>
      </c>
      <c r="P941" s="2">
        <f t="shared" si="842"/>
        <v>0.22444647542675197</v>
      </c>
      <c r="Q941" s="2"/>
      <c r="R941" s="2">
        <f t="shared" si="843"/>
        <v>0.59886789115245143</v>
      </c>
      <c r="S941" s="2">
        <f t="shared" si="844"/>
        <v>0</v>
      </c>
      <c r="T941" s="2">
        <f t="shared" si="845"/>
        <v>0.37442141572569948</v>
      </c>
      <c r="U941" s="2">
        <f t="shared" si="846"/>
        <v>2.6710693121849111E-2</v>
      </c>
      <c r="V941" s="2">
        <f t="shared" si="847"/>
        <v>-1.7347234759768071E-17</v>
      </c>
      <c r="W941" s="49">
        <v>20313</v>
      </c>
      <c r="X941" s="49"/>
      <c r="Y941" s="49">
        <v>12700</v>
      </c>
      <c r="Z941" s="49">
        <v>906</v>
      </c>
      <c r="AA941" s="49"/>
      <c r="AB941" s="49"/>
      <c r="AC941" s="49"/>
      <c r="AD941" s="49"/>
      <c r="AE941" s="49"/>
      <c r="AF941" s="49"/>
      <c r="AG941" s="49"/>
      <c r="AH941" s="49"/>
      <c r="AI941" s="49"/>
      <c r="AJ941" s="49"/>
      <c r="AK941" s="49"/>
      <c r="AL941" s="49"/>
      <c r="AM941" s="49"/>
      <c r="AN941" s="49"/>
      <c r="AO941" s="56"/>
      <c r="AP941" s="56"/>
      <c r="AQ941" s="54"/>
      <c r="AR941" s="56"/>
      <c r="AS941" s="56"/>
      <c r="AT941" s="54"/>
      <c r="AU941" s="54"/>
      <c r="AV941" s="54"/>
      <c r="AW941" s="54"/>
      <c r="AX941" s="9"/>
      <c r="AY941" t="str">
        <f t="shared" si="849"/>
        <v>Volusia CD6</v>
      </c>
      <c r="AZ941" s="9"/>
      <c r="BA941" s="192">
        <v>6</v>
      </c>
      <c r="BB941" s="64"/>
      <c r="BC941" s="98">
        <v>12</v>
      </c>
      <c r="BD941" s="100"/>
      <c r="BE941" s="192">
        <v>12127</v>
      </c>
      <c r="BF941" s="192">
        <f t="shared" si="840"/>
        <v>1212706</v>
      </c>
      <c r="BH941" t="s">
        <v>3303</v>
      </c>
    </row>
    <row r="942" spans="1:60">
      <c r="A942" s="9" t="s">
        <v>1471</v>
      </c>
      <c r="B942" s="9" t="s">
        <v>632</v>
      </c>
      <c r="C942" s="1">
        <f t="shared" si="841"/>
        <v>9755</v>
      </c>
      <c r="D942" s="1"/>
      <c r="E942" s="1"/>
      <c r="F942" s="1"/>
      <c r="G942" s="1"/>
      <c r="H942" s="1"/>
      <c r="I942" s="1"/>
      <c r="J942" s="1"/>
      <c r="K942" s="7">
        <f>RANK(W942,(W942:Y942,Z942:AN942))</f>
        <v>1</v>
      </c>
      <c r="L942" s="7" t="e">
        <f>RANK(X942,(W942:Y942,Z942:AN942))</f>
        <v>#N/A</v>
      </c>
      <c r="M942" s="7">
        <f>IF(Y942&gt;0,RANK(Y942,(W942:Y942,Z942:AN942)),0)</f>
        <v>2</v>
      </c>
      <c r="N942" s="7"/>
      <c r="O942" s="1">
        <f t="shared" si="848"/>
        <v>2519</v>
      </c>
      <c r="P942" s="2">
        <f t="shared" si="842"/>
        <v>0.25822655048692977</v>
      </c>
      <c r="Q942" s="2"/>
      <c r="R942" s="2">
        <f t="shared" si="843"/>
        <v>0.61537672988211178</v>
      </c>
      <c r="S942" s="2">
        <f t="shared" si="844"/>
        <v>0</v>
      </c>
      <c r="T942" s="2">
        <f t="shared" si="845"/>
        <v>0.35715017939518195</v>
      </c>
      <c r="U942" s="2">
        <f t="shared" si="846"/>
        <v>2.7473090722706303E-2</v>
      </c>
      <c r="V942" s="2">
        <f t="shared" si="847"/>
        <v>-4.163336342344337E-17</v>
      </c>
      <c r="W942" s="49">
        <v>6003</v>
      </c>
      <c r="X942" s="49"/>
      <c r="Y942" s="49">
        <v>3484</v>
      </c>
      <c r="Z942" s="49">
        <v>268</v>
      </c>
      <c r="AA942" s="49"/>
      <c r="AB942" s="49"/>
      <c r="AC942" s="49"/>
      <c r="AD942" s="49"/>
      <c r="AE942" s="49"/>
      <c r="AF942" s="49"/>
      <c r="AG942" s="49"/>
      <c r="AH942" s="49"/>
      <c r="AI942" s="49"/>
      <c r="AJ942" s="49"/>
      <c r="AK942" s="49"/>
      <c r="AL942" s="49"/>
      <c r="AM942" s="49"/>
      <c r="AN942" s="49"/>
      <c r="AO942" s="56"/>
      <c r="AP942" s="56"/>
      <c r="AQ942" s="54"/>
      <c r="AR942" s="56"/>
      <c r="AS942" s="56"/>
      <c r="AT942" s="54"/>
      <c r="AU942" s="54"/>
      <c r="AV942" s="54"/>
      <c r="AW942" s="54"/>
      <c r="AX942" s="9"/>
      <c r="AY942" t="str">
        <f t="shared" si="849"/>
        <v>Volusia CD7</v>
      </c>
      <c r="AZ942" s="9"/>
      <c r="BA942" s="192">
        <v>7</v>
      </c>
      <c r="BB942" s="64"/>
      <c r="BC942" s="98">
        <v>12</v>
      </c>
      <c r="BD942" s="100"/>
      <c r="BE942" s="192">
        <v>12127</v>
      </c>
      <c r="BF942" s="192">
        <f t="shared" si="840"/>
        <v>1212707</v>
      </c>
      <c r="BH942" t="s">
        <v>3303</v>
      </c>
    </row>
    <row r="943" spans="1:60">
      <c r="A943" s="9"/>
      <c r="B943" s="9"/>
      <c r="C943" s="54"/>
      <c r="D943" s="54"/>
      <c r="E943" s="54"/>
      <c r="F943" s="54"/>
      <c r="G943" s="54"/>
      <c r="H943" s="54"/>
      <c r="I943" s="54"/>
      <c r="J943" s="54"/>
      <c r="K943" s="55"/>
      <c r="L943" s="54"/>
      <c r="M943" s="54"/>
      <c r="N943" s="54"/>
      <c r="O943" s="49"/>
      <c r="Q943" s="49"/>
      <c r="R943" s="54"/>
      <c r="S943" s="54"/>
      <c r="T943" s="54"/>
      <c r="U943" s="54"/>
      <c r="V943" s="54"/>
      <c r="W943" s="49"/>
      <c r="X943" s="49"/>
      <c r="Y943" s="49"/>
      <c r="Z943" s="49"/>
      <c r="AA943" s="49"/>
      <c r="AB943" s="49"/>
      <c r="AC943" s="49"/>
      <c r="AD943" s="49"/>
      <c r="AE943" s="49"/>
      <c r="AF943" s="49"/>
      <c r="AG943" s="49"/>
      <c r="AH943" s="49"/>
      <c r="AI943" s="49"/>
      <c r="AJ943" s="49"/>
      <c r="AK943" s="49"/>
      <c r="AL943" s="49"/>
      <c r="AM943" s="49"/>
      <c r="AN943" s="49"/>
      <c r="AO943" s="49"/>
      <c r="AP943" s="56"/>
      <c r="AQ943" s="56"/>
      <c r="AR943" s="56"/>
      <c r="AS943" s="56"/>
      <c r="AT943" s="54"/>
      <c r="AU943" s="54"/>
      <c r="AV943" s="54"/>
      <c r="AW943" s="54"/>
      <c r="AX943" s="54"/>
      <c r="AY943" s="9"/>
      <c r="AZ943" s="9"/>
      <c r="BA943" s="9"/>
      <c r="BD943" s="100"/>
      <c r="BE943"/>
    </row>
    <row r="944" spans="1:60">
      <c r="A944" s="48" t="s">
        <v>3259</v>
      </c>
      <c r="B944" s="9"/>
      <c r="C944" s="54"/>
      <c r="D944" s="54"/>
      <c r="E944" s="54"/>
      <c r="F944" s="54"/>
      <c r="G944" s="54"/>
      <c r="H944" s="54"/>
      <c r="I944" s="54"/>
      <c r="J944" s="54"/>
      <c r="K944" s="55"/>
      <c r="L944" s="54"/>
      <c r="M944" s="54"/>
      <c r="N944" s="49"/>
      <c r="O944" s="2"/>
      <c r="P944" s="49"/>
      <c r="Q944" s="54"/>
      <c r="R944" s="54"/>
      <c r="S944" s="54"/>
      <c r="T944" s="54"/>
      <c r="U944" s="49"/>
      <c r="V944" s="49"/>
      <c r="W944" s="49"/>
      <c r="X944" s="49"/>
      <c r="Y944" s="49"/>
      <c r="Z944" s="49"/>
      <c r="AA944" s="49"/>
      <c r="AB944" s="49"/>
      <c r="AC944" s="49"/>
      <c r="AD944" s="49"/>
      <c r="AE944" s="49"/>
      <c r="AF944" s="49"/>
      <c r="AG944" s="49"/>
      <c r="AH944" s="49"/>
      <c r="AI944" s="49"/>
      <c r="AJ944" s="49"/>
      <c r="AK944" s="49"/>
      <c r="AL944" s="49"/>
      <c r="AM944" s="49"/>
      <c r="AN944" s="56"/>
      <c r="AO944" s="56"/>
      <c r="AP944" s="56"/>
      <c r="AQ944" s="56"/>
      <c r="AR944" s="54"/>
      <c r="AS944" s="54"/>
      <c r="AT944" s="54"/>
      <c r="AU944" s="54"/>
      <c r="AV944" s="54"/>
      <c r="AW944" s="9"/>
      <c r="AX944" s="9"/>
      <c r="AY944" s="9"/>
      <c r="BA944" s="64"/>
      <c r="BB944" s="141"/>
      <c r="BC944" s="59"/>
      <c r="BD944" s="7"/>
      <c r="BE944"/>
    </row>
    <row r="945" spans="1:60" outlineLevel="1">
      <c r="A945" s="165" t="s">
        <v>2559</v>
      </c>
      <c r="B945" s="9" t="s">
        <v>1546</v>
      </c>
      <c r="C945" s="1">
        <f t="shared" ref="C945:C982" si="850">SUM(W945:AN945)</f>
        <v>12227</v>
      </c>
      <c r="D945" s="1"/>
      <c r="E945" s="1"/>
      <c r="F945" s="1"/>
      <c r="G945" s="1"/>
      <c r="H945" s="1"/>
      <c r="I945" s="1"/>
      <c r="J945" s="1"/>
      <c r="K945" s="7">
        <f>RANK(W945,(W945:Y945,Z945:AN945))</f>
        <v>1</v>
      </c>
      <c r="L945" s="7">
        <f>RANK(X945,(W945:Y945,Z945:AN945))</f>
        <v>5</v>
      </c>
      <c r="M945" s="7">
        <f>IF(Y945&gt;0,RANK(Y945,(W945:Y945,Z945:AN945)),0)</f>
        <v>2</v>
      </c>
      <c r="N945" s="7"/>
      <c r="O945" s="1">
        <f t="shared" ref="O945:O982" si="851">MAX(W945:AD945)-LARGE(W945:AD945,2)</f>
        <v>8941</v>
      </c>
      <c r="P945" s="2">
        <f t="shared" ref="P945:P982" si="852">O945/C945</f>
        <v>0.73125051116381778</v>
      </c>
      <c r="Q945" s="2"/>
      <c r="R945" s="2">
        <f t="shared" ref="R945:R982" si="853">IF($C945=0,"-",W945/$C945)</f>
        <v>0.86366238652163241</v>
      </c>
      <c r="S945" s="2">
        <f t="shared" ref="S945:S982" si="854">IF($C945=0,"-",X945/$C945)</f>
        <v>0</v>
      </c>
      <c r="T945" s="2">
        <f t="shared" ref="T945:T982" si="855">IF($C945=0,"-",Y945/$C945)</f>
        <v>0.13241187535781468</v>
      </c>
      <c r="U945" s="2">
        <f t="shared" ref="U945:U982" si="856">IF($C945=0,"-",Z945/$C945)</f>
        <v>2.0446552711212889E-3</v>
      </c>
      <c r="V945" s="2">
        <f t="shared" ref="V945:V982" si="857">IF(C945=0,"-",(1-R945-S945-T945-U945))</f>
        <v>1.8810828494316241E-3</v>
      </c>
      <c r="W945" s="49">
        <v>10560</v>
      </c>
      <c r="X945" s="49">
        <v>0</v>
      </c>
      <c r="Y945" s="49">
        <v>1619</v>
      </c>
      <c r="Z945" s="49">
        <v>25</v>
      </c>
      <c r="AA945" s="49"/>
      <c r="AB945" s="49"/>
      <c r="AC945" s="49"/>
      <c r="AD945" s="49">
        <v>23</v>
      </c>
      <c r="AE945" s="49"/>
      <c r="AF945" s="49"/>
      <c r="AG945" s="49"/>
      <c r="AH945" s="49"/>
      <c r="AI945" s="49"/>
      <c r="AJ945" s="49"/>
      <c r="AK945" s="49"/>
      <c r="AL945" s="49"/>
      <c r="AM945" s="49"/>
      <c r="AN945" s="56"/>
      <c r="AO945" s="56"/>
      <c r="AP945" s="56"/>
      <c r="AQ945" s="56"/>
      <c r="AR945" s="54"/>
      <c r="AS945" s="54"/>
      <c r="AT945" s="54"/>
      <c r="AU945" s="54"/>
      <c r="AV945" s="54"/>
      <c r="AW945" s="54"/>
      <c r="AX945" s="54"/>
      <c r="AY945" t="str">
        <f t="shared" ref="AY945:AY976" si="858">A945&amp;" "&amp;"CD"&amp;BA945</f>
        <v>Bibb CD2</v>
      </c>
      <c r="AZ945" s="9"/>
      <c r="BA945" s="165">
        <v>2</v>
      </c>
      <c r="BC945">
        <v>13</v>
      </c>
      <c r="BD945" s="165">
        <v>2</v>
      </c>
      <c r="BE945">
        <v>13021</v>
      </c>
      <c r="BF945">
        <f t="shared" ref="BF945:BF1021" si="859">BE945*100+BA945</f>
        <v>1302102</v>
      </c>
      <c r="BH945" t="s">
        <v>3303</v>
      </c>
    </row>
    <row r="946" spans="1:60" outlineLevel="1">
      <c r="A946" s="165" t="s">
        <v>2559</v>
      </c>
      <c r="B946" s="9" t="s">
        <v>1546</v>
      </c>
      <c r="C946" s="1">
        <f t="shared" si="850"/>
        <v>3504</v>
      </c>
      <c r="D946" s="1"/>
      <c r="E946" s="1"/>
      <c r="F946" s="1"/>
      <c r="G946" s="1"/>
      <c r="H946" s="1"/>
      <c r="I946" s="1"/>
      <c r="J946" s="1"/>
      <c r="K946" s="7">
        <f>RANK(W946,(W946:Y946,Z946:AN946))</f>
        <v>1</v>
      </c>
      <c r="L946" s="7">
        <f>RANK(X946,(W946:Y946,Z946:AN946))</f>
        <v>5</v>
      </c>
      <c r="M946" s="7">
        <f>IF(Y946&gt;0,RANK(Y946,(W946:Y946,Z946:AN946)),0)</f>
        <v>2</v>
      </c>
      <c r="N946" s="7"/>
      <c r="O946" s="1">
        <f t="shared" si="851"/>
        <v>1428</v>
      </c>
      <c r="P946" s="2">
        <f t="shared" si="852"/>
        <v>0.40753424657534248</v>
      </c>
      <c r="Q946" s="2"/>
      <c r="R946" s="2">
        <f t="shared" si="853"/>
        <v>0.70176940639269403</v>
      </c>
      <c r="S946" s="2">
        <f t="shared" si="854"/>
        <v>0</v>
      </c>
      <c r="T946" s="2">
        <f t="shared" si="855"/>
        <v>0.2942351598173516</v>
      </c>
      <c r="U946" s="2">
        <f t="shared" si="856"/>
        <v>2.5684931506849314E-3</v>
      </c>
      <c r="V946" s="2">
        <f t="shared" si="857"/>
        <v>1.426940639269441E-3</v>
      </c>
      <c r="W946" s="49">
        <v>2459</v>
      </c>
      <c r="X946" s="49">
        <v>0</v>
      </c>
      <c r="Y946" s="49">
        <v>1031</v>
      </c>
      <c r="Z946" s="49">
        <v>9</v>
      </c>
      <c r="AA946" s="49"/>
      <c r="AB946" s="49"/>
      <c r="AC946" s="49"/>
      <c r="AD946" s="49">
        <v>5</v>
      </c>
      <c r="AE946" s="49"/>
      <c r="AF946" s="49"/>
      <c r="AG946" s="49"/>
      <c r="AH946" s="49"/>
      <c r="AI946" s="49"/>
      <c r="AJ946" s="49"/>
      <c r="AK946" s="49"/>
      <c r="AL946" s="49"/>
      <c r="AM946" s="49"/>
      <c r="AN946" s="56"/>
      <c r="AO946" s="56"/>
      <c r="AP946" s="56"/>
      <c r="AQ946" s="56"/>
      <c r="AR946" s="54"/>
      <c r="AS946" s="54"/>
      <c r="AT946" s="54"/>
      <c r="AU946" s="54"/>
      <c r="AV946" s="54"/>
      <c r="AW946" s="54"/>
      <c r="AX946" s="54"/>
      <c r="AY946" t="str">
        <f t="shared" si="858"/>
        <v>Bibb CD8</v>
      </c>
      <c r="AZ946" s="9"/>
      <c r="BA946" s="165">
        <v>8</v>
      </c>
      <c r="BC946">
        <v>13</v>
      </c>
      <c r="BD946" s="165">
        <v>8</v>
      </c>
      <c r="BE946" s="165">
        <v>13021</v>
      </c>
      <c r="BF946">
        <f t="shared" si="859"/>
        <v>1302108</v>
      </c>
      <c r="BH946" t="s">
        <v>3303</v>
      </c>
    </row>
    <row r="947" spans="1:60" outlineLevel="1">
      <c r="A947" s="165" t="s">
        <v>746</v>
      </c>
      <c r="B947" s="9" t="s">
        <v>1546</v>
      </c>
      <c r="C947" s="1">
        <f t="shared" si="850"/>
        <v>1526</v>
      </c>
      <c r="D947" s="1"/>
      <c r="E947" s="1"/>
      <c r="F947" s="1"/>
      <c r="G947" s="1"/>
      <c r="H947" s="1"/>
      <c r="I947" s="1"/>
      <c r="J947" s="1"/>
      <c r="K947" s="7">
        <f>RANK(W947,(W947:Y947,Z947:AN947))</f>
        <v>1</v>
      </c>
      <c r="L947" s="7">
        <f>RANK(X947,(W947:Y947,Z947:AN947))</f>
        <v>5</v>
      </c>
      <c r="M947" s="7">
        <f>IF(Y947&gt;0,RANK(Y947,(W947:Y947,Z947:AN947)),0)</f>
        <v>2</v>
      </c>
      <c r="N947" s="7"/>
      <c r="O947" s="1">
        <f t="shared" si="851"/>
        <v>604</v>
      </c>
      <c r="P947" s="2">
        <f t="shared" si="852"/>
        <v>0.39580602883355176</v>
      </c>
      <c r="Q947" s="2"/>
      <c r="R947" s="2">
        <f t="shared" si="853"/>
        <v>0.69593709043250329</v>
      </c>
      <c r="S947" s="2">
        <f t="shared" si="854"/>
        <v>0</v>
      </c>
      <c r="T947" s="2">
        <f t="shared" si="855"/>
        <v>0.30013106159895153</v>
      </c>
      <c r="U947" s="2">
        <f t="shared" si="856"/>
        <v>1.3106159895150721E-3</v>
      </c>
      <c r="V947" s="2">
        <f t="shared" si="857"/>
        <v>2.6212319790301047E-3</v>
      </c>
      <c r="W947" s="49">
        <v>1062</v>
      </c>
      <c r="X947" s="49">
        <v>0</v>
      </c>
      <c r="Y947" s="49">
        <v>458</v>
      </c>
      <c r="Z947" s="49">
        <v>2</v>
      </c>
      <c r="AA947" s="49"/>
      <c r="AB947" s="49"/>
      <c r="AC947" s="49"/>
      <c r="AD947" s="49">
        <v>4</v>
      </c>
      <c r="AE947" s="49"/>
      <c r="AF947" s="49"/>
      <c r="AG947" s="49"/>
      <c r="AH947" s="49"/>
      <c r="AI947" s="49"/>
      <c r="AJ947" s="49"/>
      <c r="AK947" s="49"/>
      <c r="AL947" s="49"/>
      <c r="AM947" s="49"/>
      <c r="AN947" s="56"/>
      <c r="AO947" s="56"/>
      <c r="AP947" s="56"/>
      <c r="AQ947" s="56"/>
      <c r="AR947" s="54"/>
      <c r="AS947" s="54"/>
      <c r="AT947" s="54"/>
      <c r="AU947" s="54"/>
      <c r="AV947" s="54"/>
      <c r="AW947" s="54"/>
      <c r="AX947" s="54"/>
      <c r="AY947" t="str">
        <f t="shared" si="858"/>
        <v>Clarke CD9</v>
      </c>
      <c r="AZ947" s="9"/>
      <c r="BA947" s="165">
        <v>9</v>
      </c>
      <c r="BC947">
        <v>13</v>
      </c>
      <c r="BD947" s="165">
        <v>9</v>
      </c>
      <c r="BE947" s="165">
        <v>13059</v>
      </c>
      <c r="BF947">
        <f t="shared" si="859"/>
        <v>1305909</v>
      </c>
      <c r="BH947" t="s">
        <v>3303</v>
      </c>
    </row>
    <row r="948" spans="1:60" outlineLevel="1">
      <c r="A948" s="165" t="s">
        <v>746</v>
      </c>
      <c r="B948" s="9" t="s">
        <v>1546</v>
      </c>
      <c r="C948" s="1">
        <f t="shared" si="850"/>
        <v>12501</v>
      </c>
      <c r="D948" s="1"/>
      <c r="E948" s="1"/>
      <c r="F948" s="1"/>
      <c r="G948" s="1"/>
      <c r="H948" s="1"/>
      <c r="I948" s="1"/>
      <c r="J948" s="1"/>
      <c r="K948" s="7">
        <f>RANK(W948,(W948:Y948,Z948:AN948))</f>
        <v>2</v>
      </c>
      <c r="L948" s="7">
        <f>RANK(X948,(W948:Y948,Z948:AN948))</f>
        <v>5</v>
      </c>
      <c r="M948" s="7">
        <f>IF(Y948&gt;0,RANK(Y948,(W948:Y948,Z948:AN948)),0)</f>
        <v>1</v>
      </c>
      <c r="N948" s="7"/>
      <c r="O948" s="1">
        <f t="shared" si="851"/>
        <v>375</v>
      </c>
      <c r="P948" s="2">
        <f t="shared" si="852"/>
        <v>2.9997600191984643E-2</v>
      </c>
      <c r="Q948" s="2"/>
      <c r="R948" s="2">
        <f t="shared" si="853"/>
        <v>0.48356131509479244</v>
      </c>
      <c r="S948" s="2">
        <f t="shared" si="854"/>
        <v>0</v>
      </c>
      <c r="T948" s="2">
        <f t="shared" si="855"/>
        <v>0.51355891528677711</v>
      </c>
      <c r="U948" s="2">
        <f t="shared" si="856"/>
        <v>1.5198784097272219E-3</v>
      </c>
      <c r="V948" s="2">
        <f t="shared" si="857"/>
        <v>1.3598912087032836E-3</v>
      </c>
      <c r="W948" s="49">
        <v>6045</v>
      </c>
      <c r="X948" s="49">
        <v>0</v>
      </c>
      <c r="Y948" s="49">
        <v>6420</v>
      </c>
      <c r="Z948" s="49">
        <v>19</v>
      </c>
      <c r="AA948" s="49"/>
      <c r="AB948" s="49"/>
      <c r="AC948" s="49"/>
      <c r="AD948" s="49">
        <v>17</v>
      </c>
      <c r="AE948" s="49"/>
      <c r="AF948" s="49"/>
      <c r="AG948" s="49"/>
      <c r="AH948" s="49"/>
      <c r="AI948" s="49"/>
      <c r="AJ948" s="49"/>
      <c r="AK948" s="49"/>
      <c r="AL948" s="49"/>
      <c r="AM948" s="49"/>
      <c r="AN948" s="56"/>
      <c r="AO948" s="56"/>
      <c r="AP948" s="56"/>
      <c r="AQ948" s="56"/>
      <c r="AR948" s="54"/>
      <c r="AS948" s="54"/>
      <c r="AT948" s="54"/>
      <c r="AU948" s="54"/>
      <c r="AV948" s="54"/>
      <c r="AW948" s="54"/>
      <c r="AX948" s="54"/>
      <c r="AY948" t="str">
        <f t="shared" si="858"/>
        <v>Clarke CD10</v>
      </c>
      <c r="AZ948" s="9"/>
      <c r="BA948" s="165">
        <v>10</v>
      </c>
      <c r="BC948">
        <v>13</v>
      </c>
      <c r="BD948" s="165">
        <v>10</v>
      </c>
      <c r="BE948" s="165">
        <v>13059</v>
      </c>
      <c r="BF948">
        <f t="shared" si="859"/>
        <v>1305910</v>
      </c>
      <c r="BH948" t="s">
        <v>3303</v>
      </c>
    </row>
    <row r="949" spans="1:60" outlineLevel="1">
      <c r="A949" s="165" t="s">
        <v>244</v>
      </c>
      <c r="B949" s="9" t="s">
        <v>1546</v>
      </c>
      <c r="C949" s="1">
        <f t="shared" si="850"/>
        <v>10451</v>
      </c>
      <c r="D949" s="1"/>
      <c r="E949" s="1"/>
      <c r="F949" s="1"/>
      <c r="G949" s="1"/>
      <c r="H949" s="1"/>
      <c r="I949" s="1"/>
      <c r="J949" s="1"/>
      <c r="K949" s="7">
        <f>RANK(W949,(W949:Y949,Z949:AN949))</f>
        <v>1</v>
      </c>
      <c r="L949" s="7">
        <f>RANK(X949,(W949:Y949,Z949:AN949))</f>
        <v>5</v>
      </c>
      <c r="M949" s="7">
        <f>IF(Y949&gt;0,RANK(Y949,(W949:Y949,Z949:AN949)),0)</f>
        <v>2</v>
      </c>
      <c r="N949" s="7"/>
      <c r="O949" s="1">
        <f t="shared" si="851"/>
        <v>6504</v>
      </c>
      <c r="P949" s="2">
        <f t="shared" si="852"/>
        <v>0.62233279112046691</v>
      </c>
      <c r="Q949" s="2"/>
      <c r="R949" s="2">
        <f t="shared" si="853"/>
        <v>0.8094919146493158</v>
      </c>
      <c r="S949" s="2">
        <f t="shared" si="854"/>
        <v>0</v>
      </c>
      <c r="T949" s="2">
        <f t="shared" si="855"/>
        <v>0.18715912352884892</v>
      </c>
      <c r="U949" s="2">
        <f t="shared" si="856"/>
        <v>1.9136924696201321E-3</v>
      </c>
      <c r="V949" s="2">
        <f t="shared" si="857"/>
        <v>1.4352693522151458E-3</v>
      </c>
      <c r="W949" s="49">
        <v>8460</v>
      </c>
      <c r="X949" s="49">
        <v>0</v>
      </c>
      <c r="Y949" s="49">
        <v>1956</v>
      </c>
      <c r="Z949" s="49">
        <v>20</v>
      </c>
      <c r="AA949" s="49"/>
      <c r="AB949" s="49"/>
      <c r="AC949" s="49"/>
      <c r="AD949" s="49">
        <v>15</v>
      </c>
      <c r="AE949" s="49"/>
      <c r="AF949" s="49"/>
      <c r="AG949" s="49"/>
      <c r="AH949" s="49"/>
      <c r="AI949" s="49"/>
      <c r="AJ949" s="49"/>
      <c r="AK949" s="49"/>
      <c r="AL949" s="49"/>
      <c r="AM949" s="49"/>
      <c r="AN949" s="56"/>
      <c r="AO949" s="56"/>
      <c r="AP949" s="56"/>
      <c r="AQ949" s="56"/>
      <c r="AR949" s="54"/>
      <c r="AS949" s="54"/>
      <c r="AT949" s="54"/>
      <c r="AU949" s="54"/>
      <c r="AV949" s="54"/>
      <c r="AW949" s="54"/>
      <c r="AX949" s="54"/>
      <c r="AY949" t="str">
        <f t="shared" si="858"/>
        <v>Clayton CD5</v>
      </c>
      <c r="AZ949" s="9"/>
      <c r="BA949" s="165">
        <v>5</v>
      </c>
      <c r="BC949">
        <v>13</v>
      </c>
      <c r="BD949" s="165">
        <v>5</v>
      </c>
      <c r="BE949" s="165">
        <v>13063</v>
      </c>
      <c r="BF949">
        <f t="shared" si="859"/>
        <v>1306305</v>
      </c>
      <c r="BH949" t="s">
        <v>3303</v>
      </c>
    </row>
    <row r="950" spans="1:60" outlineLevel="1">
      <c r="A950" s="165" t="s">
        <v>244</v>
      </c>
      <c r="B950" s="9" t="s">
        <v>1546</v>
      </c>
      <c r="C950" s="1">
        <f t="shared" si="850"/>
        <v>20355</v>
      </c>
      <c r="D950" s="1"/>
      <c r="E950" s="1"/>
      <c r="F950" s="1"/>
      <c r="G950" s="1"/>
      <c r="H950" s="1"/>
      <c r="I950" s="1"/>
      <c r="J950" s="1"/>
      <c r="K950" s="7">
        <f>RANK(W950,(W950:Y950,Z950:AN950))</f>
        <v>1</v>
      </c>
      <c r="L950" s="7">
        <f>RANK(X950,(W950:Y950,Z950:AN950))</f>
        <v>5</v>
      </c>
      <c r="M950" s="7">
        <f>IF(Y950&gt;0,RANK(Y950,(W950:Y950,Z950:AN950)),0)</f>
        <v>2</v>
      </c>
      <c r="N950" s="7"/>
      <c r="O950" s="1">
        <f t="shared" si="851"/>
        <v>13090</v>
      </c>
      <c r="P950" s="2">
        <f t="shared" si="852"/>
        <v>0.64308523704249565</v>
      </c>
      <c r="Q950" s="2"/>
      <c r="R950" s="2">
        <f t="shared" si="853"/>
        <v>0.81999508720216163</v>
      </c>
      <c r="S950" s="2">
        <f t="shared" si="854"/>
        <v>0</v>
      </c>
      <c r="T950" s="2">
        <f t="shared" si="855"/>
        <v>0.17690985015966593</v>
      </c>
      <c r="U950" s="2">
        <f t="shared" si="856"/>
        <v>1.9651191353475803E-3</v>
      </c>
      <c r="V950" s="2">
        <f t="shared" si="857"/>
        <v>1.1299435028248607E-3</v>
      </c>
      <c r="W950" s="49">
        <v>16691</v>
      </c>
      <c r="X950" s="49">
        <v>0</v>
      </c>
      <c r="Y950" s="49">
        <v>3601</v>
      </c>
      <c r="Z950" s="49">
        <v>40</v>
      </c>
      <c r="AA950" s="49"/>
      <c r="AB950" s="49"/>
      <c r="AC950" s="49"/>
      <c r="AD950" s="49">
        <v>23</v>
      </c>
      <c r="AE950" s="49"/>
      <c r="AF950" s="49"/>
      <c r="AG950" s="49"/>
      <c r="AH950" s="49"/>
      <c r="AI950" s="49"/>
      <c r="AJ950" s="49"/>
      <c r="AK950" s="49"/>
      <c r="AL950" s="49"/>
      <c r="AM950" s="49"/>
      <c r="AN950" s="56"/>
      <c r="AO950" s="56"/>
      <c r="AP950" s="56"/>
      <c r="AQ950" s="56"/>
      <c r="AR950" s="54"/>
      <c r="AS950" s="54"/>
      <c r="AT950" s="54"/>
      <c r="AU950" s="54"/>
      <c r="AV950" s="54"/>
      <c r="AW950" s="54"/>
      <c r="AX950" s="54"/>
      <c r="AY950" t="str">
        <f t="shared" si="858"/>
        <v>Clayton CD13</v>
      </c>
      <c r="AZ950" s="9"/>
      <c r="BA950" s="165">
        <v>13</v>
      </c>
      <c r="BC950">
        <v>13</v>
      </c>
      <c r="BD950" s="165">
        <v>13</v>
      </c>
      <c r="BE950" s="165">
        <v>13063</v>
      </c>
      <c r="BF950">
        <f t="shared" si="859"/>
        <v>1306313</v>
      </c>
      <c r="BH950" t="s">
        <v>3303</v>
      </c>
    </row>
    <row r="951" spans="1:60" outlineLevel="1">
      <c r="A951" s="165" t="s">
        <v>1235</v>
      </c>
      <c r="B951" s="9" t="s">
        <v>1546</v>
      </c>
      <c r="C951" s="1">
        <f t="shared" si="850"/>
        <v>15256</v>
      </c>
      <c r="D951" s="1"/>
      <c r="E951" s="1"/>
      <c r="F951" s="1"/>
      <c r="G951" s="1"/>
      <c r="H951" s="1"/>
      <c r="I951" s="1"/>
      <c r="J951" s="1"/>
      <c r="K951" s="7">
        <f>RANK(W951,(W951:Y951,Z951:AN951))</f>
        <v>1</v>
      </c>
      <c r="L951" s="7">
        <f>RANK(X951,(W951:Y951,Z951:AN951))</f>
        <v>5</v>
      </c>
      <c r="M951" s="7">
        <f>IF(Y951&gt;0,RANK(Y951,(W951:Y951,Z951:AN951)),0)</f>
        <v>2</v>
      </c>
      <c r="N951" s="7"/>
      <c r="O951" s="1">
        <f t="shared" si="851"/>
        <v>2074</v>
      </c>
      <c r="P951" s="2">
        <f t="shared" si="852"/>
        <v>0.1359465128474043</v>
      </c>
      <c r="Q951" s="2"/>
      <c r="R951" s="2">
        <f t="shared" si="853"/>
        <v>0.5659412690089145</v>
      </c>
      <c r="S951" s="2">
        <f t="shared" si="854"/>
        <v>0</v>
      </c>
      <c r="T951" s="2">
        <f t="shared" si="855"/>
        <v>0.42999475616151023</v>
      </c>
      <c r="U951" s="2">
        <f t="shared" si="856"/>
        <v>2.7530152071316202E-3</v>
      </c>
      <c r="V951" s="2">
        <f t="shared" si="857"/>
        <v>1.3109596224436474E-3</v>
      </c>
      <c r="W951" s="49">
        <v>8634</v>
      </c>
      <c r="X951" s="49">
        <v>0</v>
      </c>
      <c r="Y951" s="49">
        <v>6560</v>
      </c>
      <c r="Z951" s="49">
        <v>42</v>
      </c>
      <c r="AA951" s="49"/>
      <c r="AB951" s="49"/>
      <c r="AC951" s="49"/>
      <c r="AD951" s="49">
        <v>20</v>
      </c>
      <c r="AE951" s="49"/>
      <c r="AF951" s="49"/>
      <c r="AG951" s="49"/>
      <c r="AH951" s="49"/>
      <c r="AI951" s="49"/>
      <c r="AJ951" s="49"/>
      <c r="AK951" s="49"/>
      <c r="AL951" s="49"/>
      <c r="AM951" s="49"/>
      <c r="AN951" s="56"/>
      <c r="AO951" s="56"/>
      <c r="AP951" s="56"/>
      <c r="AQ951" s="56"/>
      <c r="AR951" s="54"/>
      <c r="AS951" s="54"/>
      <c r="AT951" s="54"/>
      <c r="AU951" s="54"/>
      <c r="AV951" s="54"/>
      <c r="AW951" s="54"/>
      <c r="AX951" s="54"/>
      <c r="AY951" t="str">
        <f t="shared" si="858"/>
        <v>Cobb CD6</v>
      </c>
      <c r="AZ951" s="9"/>
      <c r="BA951" s="165">
        <v>6</v>
      </c>
      <c r="BC951">
        <v>13</v>
      </c>
      <c r="BD951" s="165">
        <v>6</v>
      </c>
      <c r="BE951" s="165">
        <v>13067</v>
      </c>
      <c r="BF951">
        <f t="shared" si="859"/>
        <v>1306706</v>
      </c>
      <c r="BH951" t="s">
        <v>3303</v>
      </c>
    </row>
    <row r="952" spans="1:60" outlineLevel="1">
      <c r="A952" s="165" t="s">
        <v>1235</v>
      </c>
      <c r="B952" s="9" t="s">
        <v>1546</v>
      </c>
      <c r="C952" s="1">
        <f t="shared" si="850"/>
        <v>27436</v>
      </c>
      <c r="D952" s="1"/>
      <c r="E952" s="1"/>
      <c r="F952" s="1"/>
      <c r="G952" s="1"/>
      <c r="H952" s="1"/>
      <c r="I952" s="1"/>
      <c r="J952" s="1"/>
      <c r="K952" s="7">
        <f>RANK(W952,(W952:Y952,Z952:AN952))</f>
        <v>1</v>
      </c>
      <c r="L952" s="7">
        <f>RANK(X952,(W952:Y952,Z952:AN952))</f>
        <v>5</v>
      </c>
      <c r="M952" s="7">
        <f>IF(Y952&gt;0,RANK(Y952,(W952:Y952,Z952:AN952)),0)</f>
        <v>2</v>
      </c>
      <c r="N952" s="7"/>
      <c r="O952" s="1">
        <f t="shared" si="851"/>
        <v>6167</v>
      </c>
      <c r="P952" s="2">
        <f t="shared" si="852"/>
        <v>0.22477766438256305</v>
      </c>
      <c r="Q952" s="2"/>
      <c r="R952" s="2">
        <f t="shared" si="853"/>
        <v>0.61058463332847357</v>
      </c>
      <c r="S952" s="2">
        <f t="shared" si="854"/>
        <v>0</v>
      </c>
      <c r="T952" s="2">
        <f t="shared" si="855"/>
        <v>0.38580696894591049</v>
      </c>
      <c r="U952" s="2">
        <f t="shared" si="856"/>
        <v>2.2233561743694417E-3</v>
      </c>
      <c r="V952" s="2">
        <f t="shared" si="857"/>
        <v>1.3850415512464999E-3</v>
      </c>
      <c r="W952" s="49">
        <v>16752</v>
      </c>
      <c r="X952" s="49">
        <v>0</v>
      </c>
      <c r="Y952" s="49">
        <v>10585</v>
      </c>
      <c r="Z952" s="49">
        <v>61</v>
      </c>
      <c r="AA952" s="49"/>
      <c r="AB952" s="49"/>
      <c r="AC952" s="49"/>
      <c r="AD952" s="49">
        <v>38</v>
      </c>
      <c r="AE952" s="49"/>
      <c r="AF952" s="49"/>
      <c r="AG952" s="49"/>
      <c r="AH952" s="49"/>
      <c r="AI952" s="49"/>
      <c r="AJ952" s="49"/>
      <c r="AK952" s="49"/>
      <c r="AL952" s="49"/>
      <c r="AM952" s="49"/>
      <c r="AN952" s="56"/>
      <c r="AO952" s="56"/>
      <c r="AP952" s="56"/>
      <c r="AQ952" s="56"/>
      <c r="AR952" s="54"/>
      <c r="AS952" s="54"/>
      <c r="AT952" s="54"/>
      <c r="AU952" s="54"/>
      <c r="AV952" s="54"/>
      <c r="AW952" s="54"/>
      <c r="AX952" s="54"/>
      <c r="AY952" t="str">
        <f t="shared" si="858"/>
        <v>Cobb CD11</v>
      </c>
      <c r="AZ952" s="9"/>
      <c r="BA952" s="165">
        <v>11</v>
      </c>
      <c r="BC952">
        <v>13</v>
      </c>
      <c r="BD952" s="165">
        <v>11</v>
      </c>
      <c r="BE952" s="165">
        <v>13067</v>
      </c>
      <c r="BF952">
        <f t="shared" si="859"/>
        <v>1306711</v>
      </c>
      <c r="BH952" t="s">
        <v>3303</v>
      </c>
    </row>
    <row r="953" spans="1:60" outlineLevel="1">
      <c r="A953" s="165" t="s">
        <v>1235</v>
      </c>
      <c r="B953" s="9" t="s">
        <v>1546</v>
      </c>
      <c r="C953" s="1">
        <f t="shared" si="850"/>
        <v>19560</v>
      </c>
      <c r="D953" s="1"/>
      <c r="E953" s="1"/>
      <c r="F953" s="1"/>
      <c r="G953" s="1"/>
      <c r="H953" s="1"/>
      <c r="I953" s="1"/>
      <c r="J953" s="1"/>
      <c r="K953" s="7">
        <f>RANK(W953,(W953:Y953,Z953:AN953))</f>
        <v>1</v>
      </c>
      <c r="L953" s="7">
        <f>RANK(X953,(W953:Y953,Z953:AN953))</f>
        <v>5</v>
      </c>
      <c r="M953" s="7">
        <f>IF(Y953&gt;0,RANK(Y953,(W953:Y953,Z953:AN953)),0)</f>
        <v>2</v>
      </c>
      <c r="N953" s="7"/>
      <c r="O953" s="1">
        <f t="shared" si="851"/>
        <v>8748</v>
      </c>
      <c r="P953" s="2">
        <f t="shared" si="852"/>
        <v>0.44723926380368101</v>
      </c>
      <c r="Q953" s="2"/>
      <c r="R953" s="2">
        <f t="shared" si="853"/>
        <v>0.7220347648261759</v>
      </c>
      <c r="S953" s="2">
        <f t="shared" si="854"/>
        <v>0</v>
      </c>
      <c r="T953" s="2">
        <f t="shared" si="855"/>
        <v>0.27479550102249489</v>
      </c>
      <c r="U953" s="2">
        <f t="shared" si="856"/>
        <v>1.738241308793456E-3</v>
      </c>
      <c r="V953" s="2">
        <f t="shared" si="857"/>
        <v>1.4314928425357505E-3</v>
      </c>
      <c r="W953" s="49">
        <v>14123</v>
      </c>
      <c r="X953" s="49">
        <v>0</v>
      </c>
      <c r="Y953" s="49">
        <v>5375</v>
      </c>
      <c r="Z953" s="49">
        <v>34</v>
      </c>
      <c r="AA953" s="49"/>
      <c r="AB953" s="49"/>
      <c r="AC953" s="49"/>
      <c r="AD953" s="49">
        <v>28</v>
      </c>
      <c r="AE953" s="49"/>
      <c r="AF953" s="49"/>
      <c r="AG953" s="49"/>
      <c r="AH953" s="49"/>
      <c r="AI953" s="49"/>
      <c r="AJ953" s="49"/>
      <c r="AK953" s="49"/>
      <c r="AL953" s="49"/>
      <c r="AM953" s="49"/>
      <c r="AN953" s="56"/>
      <c r="AO953" s="56"/>
      <c r="AP953" s="56"/>
      <c r="AQ953" s="56"/>
      <c r="AR953" s="54"/>
      <c r="AS953" s="54"/>
      <c r="AT953" s="54"/>
      <c r="AU953" s="54"/>
      <c r="AV953" s="54"/>
      <c r="AW953" s="54"/>
      <c r="AX953" s="54"/>
      <c r="AY953" t="str">
        <f t="shared" si="858"/>
        <v>Cobb CD13</v>
      </c>
      <c r="AZ953" s="9"/>
      <c r="BA953" s="165">
        <v>13</v>
      </c>
      <c r="BC953">
        <v>13</v>
      </c>
      <c r="BD953" s="165">
        <v>13</v>
      </c>
      <c r="BE953" s="165">
        <v>13067</v>
      </c>
      <c r="BF953">
        <f t="shared" si="859"/>
        <v>1306713</v>
      </c>
      <c r="BH953" t="s">
        <v>3303</v>
      </c>
    </row>
    <row r="954" spans="1:60" outlineLevel="1">
      <c r="A954" s="165" t="s">
        <v>3167</v>
      </c>
      <c r="B954" s="9" t="s">
        <v>1546</v>
      </c>
      <c r="C954" s="1">
        <f t="shared" si="850"/>
        <v>940</v>
      </c>
      <c r="D954" s="1"/>
      <c r="E954" s="1"/>
      <c r="F954" s="1"/>
      <c r="G954" s="1"/>
      <c r="H954" s="1"/>
      <c r="I954" s="1"/>
      <c r="J954" s="1"/>
      <c r="K954" s="7">
        <f>RANK(W954,(W954:Y954,Z954:AN954))</f>
        <v>1</v>
      </c>
      <c r="L954" s="7">
        <f>RANK(X954,(W954:Y954,Z954:AN954))</f>
        <v>5</v>
      </c>
      <c r="M954" s="7">
        <f>IF(Y954&gt;0,RANK(Y954,(W954:Y954,Z954:AN954)),0)</f>
        <v>2</v>
      </c>
      <c r="N954" s="7"/>
      <c r="O954" s="1">
        <f t="shared" si="851"/>
        <v>410</v>
      </c>
      <c r="P954" s="2">
        <f t="shared" si="852"/>
        <v>0.43617021276595747</v>
      </c>
      <c r="Q954" s="2"/>
      <c r="R954" s="2">
        <f t="shared" si="853"/>
        <v>0.71276595744680848</v>
      </c>
      <c r="S954" s="2">
        <f t="shared" si="854"/>
        <v>0</v>
      </c>
      <c r="T954" s="2">
        <f t="shared" si="855"/>
        <v>0.27659574468085107</v>
      </c>
      <c r="U954" s="2">
        <f t="shared" si="856"/>
        <v>3.1914893617021275E-3</v>
      </c>
      <c r="V954" s="2">
        <f t="shared" si="857"/>
        <v>7.4468085106383138E-3</v>
      </c>
      <c r="W954" s="49">
        <v>670</v>
      </c>
      <c r="X954" s="49">
        <v>0</v>
      </c>
      <c r="Y954" s="49">
        <v>260</v>
      </c>
      <c r="Z954" s="49">
        <v>3</v>
      </c>
      <c r="AA954" s="49"/>
      <c r="AB954" s="49"/>
      <c r="AC954" s="49"/>
      <c r="AD954" s="49">
        <v>7</v>
      </c>
      <c r="AE954" s="49"/>
      <c r="AF954" s="49"/>
      <c r="AG954" s="49"/>
      <c r="AH954" s="49"/>
      <c r="AI954" s="49"/>
      <c r="AJ954" s="49"/>
      <c r="AK954" s="49"/>
      <c r="AL954" s="49"/>
      <c r="AM954" s="49"/>
      <c r="AN954" s="56"/>
      <c r="AO954" s="56"/>
      <c r="AP954" s="56"/>
      <c r="AQ954" s="56"/>
      <c r="AR954" s="54"/>
      <c r="AS954" s="54"/>
      <c r="AT954" s="54"/>
      <c r="AU954" s="54"/>
      <c r="AV954" s="54"/>
      <c r="AW954" s="54"/>
      <c r="AX954" s="54"/>
      <c r="AY954" t="str">
        <f t="shared" si="858"/>
        <v>Columbia CD10</v>
      </c>
      <c r="AZ954" s="9"/>
      <c r="BA954" s="165">
        <v>10</v>
      </c>
      <c r="BC954">
        <v>13</v>
      </c>
      <c r="BD954" s="165">
        <v>10</v>
      </c>
      <c r="BE954" s="165">
        <v>13073</v>
      </c>
      <c r="BF954">
        <f t="shared" si="859"/>
        <v>1307310</v>
      </c>
      <c r="BH954" t="s">
        <v>3303</v>
      </c>
    </row>
    <row r="955" spans="1:60" outlineLevel="1">
      <c r="A955" s="165" t="s">
        <v>3167</v>
      </c>
      <c r="B955" s="9" t="s">
        <v>1546</v>
      </c>
      <c r="C955" s="1">
        <f t="shared" si="850"/>
        <v>6251</v>
      </c>
      <c r="D955" s="1"/>
      <c r="E955" s="1"/>
      <c r="F955" s="1"/>
      <c r="G955" s="1"/>
      <c r="H955" s="1"/>
      <c r="I955" s="1"/>
      <c r="J955" s="1"/>
      <c r="K955" s="7">
        <f>RANK(W955,(W955:Y955,Z955:AN955))</f>
        <v>1</v>
      </c>
      <c r="L955" s="7">
        <f>RANK(X955,(W955:Y955,Z955:AN955))</f>
        <v>5</v>
      </c>
      <c r="M955" s="7">
        <f>IF(Y955&gt;0,RANK(Y955,(W955:Y955,Z955:AN955)),0)</f>
        <v>2</v>
      </c>
      <c r="N955" s="7"/>
      <c r="O955" s="1">
        <f t="shared" si="851"/>
        <v>2058</v>
      </c>
      <c r="P955" s="2">
        <f t="shared" si="852"/>
        <v>0.32922732362821949</v>
      </c>
      <c r="Q955" s="2"/>
      <c r="R955" s="2">
        <f t="shared" si="853"/>
        <v>0.66165413533834583</v>
      </c>
      <c r="S955" s="2">
        <f t="shared" si="854"/>
        <v>0</v>
      </c>
      <c r="T955" s="2">
        <f t="shared" si="855"/>
        <v>0.33242681171012639</v>
      </c>
      <c r="U955" s="2">
        <f t="shared" si="856"/>
        <v>3.1994880819068948E-3</v>
      </c>
      <c r="V955" s="2">
        <f t="shared" si="857"/>
        <v>2.7195648696208864E-3</v>
      </c>
      <c r="W955" s="49">
        <v>4136</v>
      </c>
      <c r="X955" s="49">
        <v>0</v>
      </c>
      <c r="Y955" s="49">
        <v>2078</v>
      </c>
      <c r="Z955" s="49">
        <v>20</v>
      </c>
      <c r="AA955" s="49"/>
      <c r="AB955" s="49"/>
      <c r="AC955" s="49"/>
      <c r="AD955" s="49">
        <v>17</v>
      </c>
      <c r="AE955" s="49"/>
      <c r="AF955" s="49"/>
      <c r="AG955" s="49"/>
      <c r="AH955" s="49"/>
      <c r="AI955" s="49"/>
      <c r="AJ955" s="49"/>
      <c r="AK955" s="49"/>
      <c r="AL955" s="49"/>
      <c r="AM955" s="49"/>
      <c r="AN955" s="56"/>
      <c r="AO955" s="56"/>
      <c r="AP955" s="56"/>
      <c r="AQ955" s="56"/>
      <c r="AR955" s="54"/>
      <c r="AS955" s="54"/>
      <c r="AT955" s="54"/>
      <c r="AU955" s="54"/>
      <c r="AV955" s="54"/>
      <c r="AW955" s="54"/>
      <c r="AX955" s="54"/>
      <c r="AY955" t="str">
        <f t="shared" si="858"/>
        <v>Columbia CD12</v>
      </c>
      <c r="AZ955" s="9"/>
      <c r="BA955" s="165">
        <v>12</v>
      </c>
      <c r="BC955">
        <v>13</v>
      </c>
      <c r="BD955" s="165">
        <v>12</v>
      </c>
      <c r="BE955" s="165">
        <v>13073</v>
      </c>
      <c r="BF955">
        <f t="shared" si="859"/>
        <v>1307312</v>
      </c>
      <c r="BH955" t="s">
        <v>3303</v>
      </c>
    </row>
    <row r="956" spans="1:60" outlineLevel="1">
      <c r="A956" s="165" t="s">
        <v>252</v>
      </c>
      <c r="B956" s="9" t="s">
        <v>1546</v>
      </c>
      <c r="C956" s="1">
        <f t="shared" si="850"/>
        <v>65277</v>
      </c>
      <c r="D956" s="1"/>
      <c r="E956" s="1"/>
      <c r="F956" s="1"/>
      <c r="G956" s="1"/>
      <c r="H956" s="1"/>
      <c r="I956" s="1"/>
      <c r="J956" s="1"/>
      <c r="K956" s="7">
        <f>RANK(W956,(W956:Y956,Z956:AN956))</f>
        <v>1</v>
      </c>
      <c r="L956" s="7">
        <f>RANK(X956,(W956:Y956,Z956:AN956))</f>
        <v>5</v>
      </c>
      <c r="M956" s="7">
        <f>IF(Y956&gt;0,RANK(Y956,(W956:Y956,Z956:AN956)),0)</f>
        <v>2</v>
      </c>
      <c r="N956" s="7"/>
      <c r="O956" s="1">
        <f t="shared" si="851"/>
        <v>34313</v>
      </c>
      <c r="P956" s="2">
        <f t="shared" si="852"/>
        <v>0.52565222053709582</v>
      </c>
      <c r="Q956" s="2"/>
      <c r="R956" s="2">
        <f t="shared" si="853"/>
        <v>0.76170779907164854</v>
      </c>
      <c r="S956" s="2">
        <f t="shared" si="854"/>
        <v>0</v>
      </c>
      <c r="T956" s="2">
        <f t="shared" si="855"/>
        <v>0.23605557853455275</v>
      </c>
      <c r="U956" s="2">
        <f t="shared" si="856"/>
        <v>1.3634205003293656E-3</v>
      </c>
      <c r="V956" s="2">
        <f t="shared" si="857"/>
        <v>8.7320189346934396E-4</v>
      </c>
      <c r="W956" s="49">
        <v>49722</v>
      </c>
      <c r="X956" s="49">
        <v>0</v>
      </c>
      <c r="Y956" s="49">
        <v>15409</v>
      </c>
      <c r="Z956" s="49">
        <v>89</v>
      </c>
      <c r="AA956" s="49"/>
      <c r="AB956" s="49"/>
      <c r="AC956" s="49"/>
      <c r="AD956" s="49">
        <v>57</v>
      </c>
      <c r="AE956" s="49"/>
      <c r="AF956" s="49"/>
      <c r="AG956" s="49"/>
      <c r="AH956" s="49"/>
      <c r="AI956" s="49"/>
      <c r="AJ956" s="49"/>
      <c r="AK956" s="49"/>
      <c r="AL956" s="49"/>
      <c r="AM956" s="49"/>
      <c r="AN956" s="56"/>
      <c r="AO956" s="56"/>
      <c r="AP956" s="56"/>
      <c r="AQ956" s="56"/>
      <c r="AR956" s="54"/>
      <c r="AS956" s="54"/>
      <c r="AT956" s="54"/>
      <c r="AU956" s="54"/>
      <c r="AV956" s="54"/>
      <c r="AW956" s="54"/>
      <c r="AX956" s="54"/>
      <c r="AY956" t="str">
        <f t="shared" si="858"/>
        <v>DeKalb CD4</v>
      </c>
      <c r="AZ956" s="9"/>
      <c r="BA956" s="165">
        <v>4</v>
      </c>
      <c r="BC956">
        <v>13</v>
      </c>
      <c r="BD956" s="165">
        <v>4</v>
      </c>
      <c r="BE956" s="165">
        <v>13089</v>
      </c>
      <c r="BF956">
        <f t="shared" si="859"/>
        <v>1308904</v>
      </c>
      <c r="BH956" t="s">
        <v>3303</v>
      </c>
    </row>
    <row r="957" spans="1:60" outlineLevel="1">
      <c r="A957" s="165" t="s">
        <v>252</v>
      </c>
      <c r="B957" s="9" t="s">
        <v>1546</v>
      </c>
      <c r="C957" s="1">
        <f t="shared" si="850"/>
        <v>33702</v>
      </c>
      <c r="D957" s="1"/>
      <c r="E957" s="1"/>
      <c r="F957" s="1"/>
      <c r="G957" s="1"/>
      <c r="H957" s="1"/>
      <c r="I957" s="1"/>
      <c r="J957" s="1"/>
      <c r="K957" s="7">
        <f>RANK(W957,(W957:Y957,Z957:AN957))</f>
        <v>1</v>
      </c>
      <c r="L957" s="7">
        <f>RANK(X957,(W957:Y957,Z957:AN957))</f>
        <v>5</v>
      </c>
      <c r="M957" s="7">
        <f>IF(Y957&gt;0,RANK(Y957,(W957:Y957,Z957:AN957)),0)</f>
        <v>2</v>
      </c>
      <c r="N957" s="7"/>
      <c r="O957" s="1">
        <f t="shared" si="851"/>
        <v>11915</v>
      </c>
      <c r="P957" s="2">
        <f t="shared" si="852"/>
        <v>0.3535398492671058</v>
      </c>
      <c r="Q957" s="2"/>
      <c r="R957" s="2">
        <f t="shared" si="853"/>
        <v>0.67568690285443</v>
      </c>
      <c r="S957" s="2">
        <f t="shared" si="854"/>
        <v>0</v>
      </c>
      <c r="T957" s="2">
        <f t="shared" si="855"/>
        <v>0.32214705358732421</v>
      </c>
      <c r="U957" s="2">
        <f t="shared" si="856"/>
        <v>1.4242478191205271E-3</v>
      </c>
      <c r="V957" s="2">
        <f t="shared" si="857"/>
        <v>7.4179573912526225E-4</v>
      </c>
      <c r="W957" s="49">
        <v>22772</v>
      </c>
      <c r="X957" s="49">
        <v>0</v>
      </c>
      <c r="Y957" s="49">
        <v>10857</v>
      </c>
      <c r="Z957" s="49">
        <v>48</v>
      </c>
      <c r="AA957" s="49"/>
      <c r="AB957" s="49"/>
      <c r="AC957" s="49"/>
      <c r="AD957" s="49">
        <v>25</v>
      </c>
      <c r="AE957" s="49"/>
      <c r="AF957" s="49"/>
      <c r="AG957" s="49"/>
      <c r="AH957" s="49"/>
      <c r="AI957" s="49"/>
      <c r="AJ957" s="49"/>
      <c r="AK957" s="49"/>
      <c r="AL957" s="49"/>
      <c r="AM957" s="49"/>
      <c r="AN957" s="56"/>
      <c r="AO957" s="56"/>
      <c r="AP957" s="56"/>
      <c r="AQ957" s="56"/>
      <c r="AR957" s="54"/>
      <c r="AS957" s="54"/>
      <c r="AT957" s="54"/>
      <c r="AU957" s="54"/>
      <c r="AV957" s="54"/>
      <c r="AW957" s="54"/>
      <c r="AX957" s="54"/>
      <c r="AY957" t="str">
        <f t="shared" si="858"/>
        <v>DeKalb CD5</v>
      </c>
      <c r="AZ957" s="9"/>
      <c r="BA957" s="165">
        <v>5</v>
      </c>
      <c r="BC957">
        <v>13</v>
      </c>
      <c r="BD957" s="165">
        <v>5</v>
      </c>
      <c r="BE957" s="165">
        <v>13089</v>
      </c>
      <c r="BF957">
        <f t="shared" si="859"/>
        <v>1308905</v>
      </c>
      <c r="BH957" t="s">
        <v>3303</v>
      </c>
    </row>
    <row r="958" spans="1:60" outlineLevel="1">
      <c r="A958" s="165" t="s">
        <v>252</v>
      </c>
      <c r="B958" s="9" t="s">
        <v>1546</v>
      </c>
      <c r="C958" s="1">
        <f t="shared" si="850"/>
        <v>16594</v>
      </c>
      <c r="D958" s="1"/>
      <c r="E958" s="1"/>
      <c r="F958" s="1"/>
      <c r="G958" s="1"/>
      <c r="H958" s="1"/>
      <c r="I958" s="1"/>
      <c r="J958" s="1"/>
      <c r="K958" s="7">
        <f>RANK(W958,(W958:Y958,Z958:AN958))</f>
        <v>1</v>
      </c>
      <c r="L958" s="7">
        <f>RANK(X958,(W958:Y958,Z958:AN958))</f>
        <v>5</v>
      </c>
      <c r="M958" s="7">
        <f>IF(Y958&gt;0,RANK(Y958,(W958:Y958,Z958:AN958)),0)</f>
        <v>2</v>
      </c>
      <c r="N958" s="7"/>
      <c r="O958" s="1">
        <f t="shared" si="851"/>
        <v>3666</v>
      </c>
      <c r="P958" s="2">
        <f t="shared" si="852"/>
        <v>0.22092322526214295</v>
      </c>
      <c r="Q958" s="2"/>
      <c r="R958" s="2">
        <f t="shared" si="853"/>
        <v>0.60907556948294561</v>
      </c>
      <c r="S958" s="2">
        <f t="shared" si="854"/>
        <v>0</v>
      </c>
      <c r="T958" s="2">
        <f t="shared" si="855"/>
        <v>0.38815234422080269</v>
      </c>
      <c r="U958" s="2">
        <f t="shared" si="856"/>
        <v>1.9886706038327105E-3</v>
      </c>
      <c r="V958" s="2">
        <f t="shared" si="857"/>
        <v>7.8341569241898628E-4</v>
      </c>
      <c r="W958" s="49">
        <v>10107</v>
      </c>
      <c r="X958" s="49">
        <v>0</v>
      </c>
      <c r="Y958" s="49">
        <v>6441</v>
      </c>
      <c r="Z958" s="49">
        <v>33</v>
      </c>
      <c r="AA958" s="49"/>
      <c r="AB958" s="49"/>
      <c r="AC958" s="49"/>
      <c r="AD958" s="49">
        <v>13</v>
      </c>
      <c r="AE958" s="49"/>
      <c r="AF958" s="49"/>
      <c r="AG958" s="49"/>
      <c r="AH958" s="49"/>
      <c r="AI958" s="49"/>
      <c r="AJ958" s="49"/>
      <c r="AK958" s="49"/>
      <c r="AL958" s="49"/>
      <c r="AM958" s="49"/>
      <c r="AN958" s="56"/>
      <c r="AO958" s="56"/>
      <c r="AP958" s="56"/>
      <c r="AQ958" s="56"/>
      <c r="AR958" s="54"/>
      <c r="AS958" s="54"/>
      <c r="AT958" s="54"/>
      <c r="AU958" s="54"/>
      <c r="AV958" s="54"/>
      <c r="AW958" s="54"/>
      <c r="AX958" s="54"/>
      <c r="AY958" t="str">
        <f t="shared" si="858"/>
        <v>DeKalb CD6</v>
      </c>
      <c r="AZ958" s="9"/>
      <c r="BA958" s="165">
        <v>6</v>
      </c>
      <c r="BC958">
        <v>13</v>
      </c>
      <c r="BD958" s="165">
        <v>6</v>
      </c>
      <c r="BE958" s="165">
        <v>13089</v>
      </c>
      <c r="BF958">
        <f t="shared" si="859"/>
        <v>1308906</v>
      </c>
      <c r="BH958" t="s">
        <v>3303</v>
      </c>
    </row>
    <row r="959" spans="1:60" outlineLevel="1">
      <c r="A959" s="165" t="s">
        <v>2591</v>
      </c>
      <c r="B959" s="9" t="s">
        <v>1546</v>
      </c>
      <c r="C959" s="1">
        <f t="shared" si="850"/>
        <v>1109</v>
      </c>
      <c r="D959" s="1"/>
      <c r="E959" s="1"/>
      <c r="F959" s="1"/>
      <c r="G959" s="1"/>
      <c r="H959" s="1"/>
      <c r="I959" s="1"/>
      <c r="J959" s="1"/>
      <c r="K959" s="7">
        <f>RANK(W959,(W959:Y959,Z959:AN959))</f>
        <v>1</v>
      </c>
      <c r="L959" s="7">
        <f>RANK(X959,(W959:Y959,Z959:AN959))</f>
        <v>5</v>
      </c>
      <c r="M959" s="7">
        <f>IF(Y959&gt;0,RANK(Y959,(W959:Y959,Z959:AN959)),0)</f>
        <v>2</v>
      </c>
      <c r="N959" s="7"/>
      <c r="O959" s="1">
        <f t="shared" si="851"/>
        <v>299</v>
      </c>
      <c r="P959" s="2">
        <f t="shared" si="852"/>
        <v>0.26961226330027049</v>
      </c>
      <c r="Q959" s="2"/>
      <c r="R959" s="2">
        <f t="shared" si="853"/>
        <v>0.62759242560865647</v>
      </c>
      <c r="S959" s="2">
        <f t="shared" si="854"/>
        <v>0</v>
      </c>
      <c r="T959" s="2">
        <f t="shared" si="855"/>
        <v>0.35798016230838592</v>
      </c>
      <c r="U959" s="2">
        <f t="shared" si="856"/>
        <v>6.3119927862939585E-3</v>
      </c>
      <c r="V959" s="2">
        <f t="shared" si="857"/>
        <v>8.1154192966636542E-3</v>
      </c>
      <c r="W959" s="49">
        <v>696</v>
      </c>
      <c r="X959" s="49">
        <v>0</v>
      </c>
      <c r="Y959" s="49">
        <v>397</v>
      </c>
      <c r="Z959" s="49">
        <v>7</v>
      </c>
      <c r="AA959" s="49"/>
      <c r="AB959" s="49"/>
      <c r="AC959" s="49"/>
      <c r="AD959" s="49">
        <v>9</v>
      </c>
      <c r="AE959" s="49"/>
      <c r="AF959" s="49"/>
      <c r="AG959" s="49"/>
      <c r="AH959" s="49"/>
      <c r="AI959" s="49"/>
      <c r="AJ959" s="49"/>
      <c r="AK959" s="49"/>
      <c r="AL959" s="49"/>
      <c r="AM959" s="49"/>
      <c r="AN959" s="56"/>
      <c r="AO959" s="56"/>
      <c r="AP959" s="56"/>
      <c r="AQ959" s="56"/>
      <c r="AR959" s="54"/>
      <c r="AS959" s="54"/>
      <c r="AT959" s="54"/>
      <c r="AU959" s="54"/>
      <c r="AV959" s="54"/>
      <c r="AW959" s="54"/>
      <c r="AX959" s="54"/>
      <c r="AY959" t="str">
        <f t="shared" si="858"/>
        <v>Effingham CD1</v>
      </c>
      <c r="AZ959" s="9"/>
      <c r="BA959" s="165">
        <v>1</v>
      </c>
      <c r="BC959">
        <v>13</v>
      </c>
      <c r="BD959" s="165">
        <v>1</v>
      </c>
      <c r="BE959" s="165">
        <v>13103</v>
      </c>
      <c r="BF959">
        <f t="shared" si="859"/>
        <v>1310301</v>
      </c>
      <c r="BH959" t="s">
        <v>3303</v>
      </c>
    </row>
    <row r="960" spans="1:60" outlineLevel="1">
      <c r="A960" s="165" t="s">
        <v>2591</v>
      </c>
      <c r="B960" s="9" t="s">
        <v>1546</v>
      </c>
      <c r="C960" s="1">
        <f t="shared" si="850"/>
        <v>720</v>
      </c>
      <c r="D960" s="1"/>
      <c r="E960" s="1"/>
      <c r="F960" s="1"/>
      <c r="G960" s="1"/>
      <c r="H960" s="1"/>
      <c r="I960" s="1"/>
      <c r="J960" s="1"/>
      <c r="K960" s="7">
        <f>RANK(W960,(W960:Y960,Z960:AN960))</f>
        <v>1</v>
      </c>
      <c r="L960" s="7">
        <f>RANK(X960,(W960:Y960,Z960:AN960))</f>
        <v>5</v>
      </c>
      <c r="M960" s="7">
        <f>IF(Y960&gt;0,RANK(Y960,(W960:Y960,Z960:AN960)),0)</f>
        <v>2</v>
      </c>
      <c r="N960" s="7"/>
      <c r="O960" s="1">
        <f t="shared" si="851"/>
        <v>259</v>
      </c>
      <c r="P960" s="2">
        <f t="shared" si="852"/>
        <v>0.35972222222222222</v>
      </c>
      <c r="Q960" s="2"/>
      <c r="R960" s="2">
        <f t="shared" si="853"/>
        <v>0.67083333333333328</v>
      </c>
      <c r="S960" s="2">
        <f t="shared" si="854"/>
        <v>0</v>
      </c>
      <c r="T960" s="2">
        <f t="shared" si="855"/>
        <v>0.31111111111111112</v>
      </c>
      <c r="U960" s="2">
        <f t="shared" si="856"/>
        <v>6.9444444444444441E-3</v>
      </c>
      <c r="V960" s="2">
        <f t="shared" si="857"/>
        <v>1.1111111111111158E-2</v>
      </c>
      <c r="W960" s="49">
        <v>483</v>
      </c>
      <c r="X960" s="49">
        <v>0</v>
      </c>
      <c r="Y960" s="49">
        <v>224</v>
      </c>
      <c r="Z960" s="49">
        <v>5</v>
      </c>
      <c r="AA960" s="49"/>
      <c r="AB960" s="49"/>
      <c r="AC960" s="49"/>
      <c r="AD960" s="49">
        <v>8</v>
      </c>
      <c r="AE960" s="49"/>
      <c r="AF960" s="49"/>
      <c r="AG960" s="49"/>
      <c r="AH960" s="49"/>
      <c r="AI960" s="49"/>
      <c r="AJ960" s="49"/>
      <c r="AK960" s="49"/>
      <c r="AL960" s="49"/>
      <c r="AM960" s="49"/>
      <c r="AN960" s="56"/>
      <c r="AO960" s="56"/>
      <c r="AP960" s="56"/>
      <c r="AQ960" s="56"/>
      <c r="AR960" s="54"/>
      <c r="AS960" s="54"/>
      <c r="AT960" s="54"/>
      <c r="AU960" s="54"/>
      <c r="AV960" s="54"/>
      <c r="AW960" s="54"/>
      <c r="AX960" s="54"/>
      <c r="AY960" t="str">
        <f t="shared" si="858"/>
        <v>Effingham CD12</v>
      </c>
      <c r="AZ960" s="9"/>
      <c r="BA960" s="165">
        <v>12</v>
      </c>
      <c r="BC960">
        <v>13</v>
      </c>
      <c r="BD960" s="165">
        <v>12</v>
      </c>
      <c r="BE960" s="165">
        <v>13103</v>
      </c>
      <c r="BF960">
        <f t="shared" si="859"/>
        <v>1310312</v>
      </c>
      <c r="BH960" t="s">
        <v>3303</v>
      </c>
    </row>
    <row r="961" spans="1:60" outlineLevel="1">
      <c r="A961" s="165" t="s">
        <v>31</v>
      </c>
      <c r="B961" s="9" t="s">
        <v>1546</v>
      </c>
      <c r="C961" s="1">
        <f t="shared" si="850"/>
        <v>6992</v>
      </c>
      <c r="D961" s="1"/>
      <c r="E961" s="1"/>
      <c r="F961" s="1"/>
      <c r="G961" s="1"/>
      <c r="H961" s="1"/>
      <c r="I961" s="1"/>
      <c r="J961" s="1"/>
      <c r="K961" s="7">
        <f>RANK(W961,(W961:Y961,Z961:AN961))</f>
        <v>1</v>
      </c>
      <c r="L961" s="7">
        <f>RANK(X961,(W961:Y961,Z961:AN961))</f>
        <v>5</v>
      </c>
      <c r="M961" s="7">
        <f>IF(Y961&gt;0,RANK(Y961,(W961:Y961,Z961:AN961)),0)</f>
        <v>2</v>
      </c>
      <c r="N961" s="7"/>
      <c r="O961" s="1">
        <f t="shared" si="851"/>
        <v>2471</v>
      </c>
      <c r="P961" s="2">
        <f t="shared" si="852"/>
        <v>0.35340389016018309</v>
      </c>
      <c r="Q961" s="2"/>
      <c r="R961" s="2">
        <f t="shared" si="853"/>
        <v>0.67477116704805495</v>
      </c>
      <c r="S961" s="2">
        <f t="shared" si="854"/>
        <v>0</v>
      </c>
      <c r="T961" s="2">
        <f t="shared" si="855"/>
        <v>0.32136727688787187</v>
      </c>
      <c r="U961" s="2">
        <f t="shared" si="856"/>
        <v>2.431350114416476E-3</v>
      </c>
      <c r="V961" s="2">
        <f t="shared" si="857"/>
        <v>1.4302059496567035E-3</v>
      </c>
      <c r="W961" s="49">
        <v>4718</v>
      </c>
      <c r="X961" s="49">
        <v>0</v>
      </c>
      <c r="Y961" s="49">
        <v>2247</v>
      </c>
      <c r="Z961" s="49">
        <v>17</v>
      </c>
      <c r="AA961" s="49"/>
      <c r="AB961" s="49"/>
      <c r="AC961" s="49"/>
      <c r="AD961" s="49">
        <v>10</v>
      </c>
      <c r="AE961" s="49"/>
      <c r="AF961" s="49"/>
      <c r="AG961" s="49"/>
      <c r="AH961" s="49"/>
      <c r="AI961" s="49"/>
      <c r="AJ961" s="49"/>
      <c r="AK961" s="49"/>
      <c r="AL961" s="49"/>
      <c r="AM961" s="49"/>
      <c r="AN961" s="56"/>
      <c r="AO961" s="56"/>
      <c r="AP961" s="56"/>
      <c r="AQ961" s="56"/>
      <c r="AR961" s="54"/>
      <c r="AS961" s="54"/>
      <c r="AT961" s="54"/>
      <c r="AU961" s="54"/>
      <c r="AV961" s="54"/>
      <c r="AW961" s="54"/>
      <c r="AX961" s="54"/>
      <c r="AY961" t="str">
        <f t="shared" si="858"/>
        <v>Fayette CD3</v>
      </c>
      <c r="AZ961" s="9"/>
      <c r="BA961" s="165">
        <v>3</v>
      </c>
      <c r="BC961">
        <v>13</v>
      </c>
      <c r="BD961" s="165">
        <v>3</v>
      </c>
      <c r="BE961" s="165">
        <v>13113</v>
      </c>
      <c r="BF961">
        <f t="shared" si="859"/>
        <v>1311303</v>
      </c>
      <c r="BH961" t="s">
        <v>3303</v>
      </c>
    </row>
    <row r="962" spans="1:60" outlineLevel="1">
      <c r="A962" s="165" t="s">
        <v>31</v>
      </c>
      <c r="B962" s="9" t="s">
        <v>1546</v>
      </c>
      <c r="C962" s="1">
        <f t="shared" si="850"/>
        <v>3237</v>
      </c>
      <c r="D962" s="1"/>
      <c r="E962" s="1"/>
      <c r="F962" s="1"/>
      <c r="G962" s="1"/>
      <c r="H962" s="1"/>
      <c r="I962" s="1"/>
      <c r="J962" s="1"/>
      <c r="K962" s="7">
        <f>RANK(W962,(W962:Y962,Z962:AN962))</f>
        <v>1</v>
      </c>
      <c r="L962" s="7">
        <f>RANK(X962,(W962:Y962,Z962:AN962))</f>
        <v>5</v>
      </c>
      <c r="M962" s="7">
        <f>IF(Y962&gt;0,RANK(Y962,(W962:Y962,Z962:AN962)),0)</f>
        <v>2</v>
      </c>
      <c r="N962" s="7"/>
      <c r="O962" s="1">
        <f t="shared" si="851"/>
        <v>1871</v>
      </c>
      <c r="P962" s="2">
        <f t="shared" si="852"/>
        <v>0.57800432499227683</v>
      </c>
      <c r="Q962" s="2"/>
      <c r="R962" s="2">
        <f t="shared" si="853"/>
        <v>0.7874575223972814</v>
      </c>
      <c r="S962" s="2">
        <f t="shared" si="854"/>
        <v>0</v>
      </c>
      <c r="T962" s="2">
        <f t="shared" si="855"/>
        <v>0.20945319740500462</v>
      </c>
      <c r="U962" s="2">
        <f t="shared" si="856"/>
        <v>1.5446400988569664E-3</v>
      </c>
      <c r="V962" s="2">
        <f t="shared" si="857"/>
        <v>1.5446400988570175E-3</v>
      </c>
      <c r="W962" s="49">
        <v>2549</v>
      </c>
      <c r="X962" s="49">
        <v>0</v>
      </c>
      <c r="Y962" s="49">
        <v>678</v>
      </c>
      <c r="Z962" s="49">
        <v>5</v>
      </c>
      <c r="AA962" s="49"/>
      <c r="AB962" s="49"/>
      <c r="AC962" s="49"/>
      <c r="AD962" s="49">
        <v>5</v>
      </c>
      <c r="AE962" s="49"/>
      <c r="AF962" s="49"/>
      <c r="AG962" s="49"/>
      <c r="AH962" s="49"/>
      <c r="AI962" s="49"/>
      <c r="AJ962" s="49"/>
      <c r="AK962" s="49"/>
      <c r="AL962" s="49"/>
      <c r="AM962" s="49"/>
      <c r="AN962" s="56"/>
      <c r="AO962" s="56"/>
      <c r="AP962" s="56"/>
      <c r="AQ962" s="56"/>
      <c r="AR962" s="54"/>
      <c r="AS962" s="54"/>
      <c r="AT962" s="54"/>
      <c r="AU962" s="54"/>
      <c r="AV962" s="54"/>
      <c r="AW962" s="54"/>
      <c r="AX962" s="54"/>
      <c r="AY962" t="str">
        <f t="shared" si="858"/>
        <v>Fayette CD13</v>
      </c>
      <c r="AZ962" s="9"/>
      <c r="BA962" s="165">
        <v>13</v>
      </c>
      <c r="BC962">
        <v>13</v>
      </c>
      <c r="BD962" s="165">
        <v>13</v>
      </c>
      <c r="BE962" s="165">
        <v>13113</v>
      </c>
      <c r="BF962">
        <f t="shared" si="859"/>
        <v>1311313</v>
      </c>
      <c r="BH962" t="s">
        <v>3303</v>
      </c>
    </row>
    <row r="963" spans="1:60" outlineLevel="1">
      <c r="A963" s="165" t="s">
        <v>3057</v>
      </c>
      <c r="B963" s="9" t="s">
        <v>1546</v>
      </c>
      <c r="C963" s="1">
        <f t="shared" si="850"/>
        <v>5491</v>
      </c>
      <c r="D963" s="1"/>
      <c r="E963" s="1"/>
      <c r="F963" s="1"/>
      <c r="G963" s="1"/>
      <c r="H963" s="1"/>
      <c r="I963" s="1"/>
      <c r="J963" s="1"/>
      <c r="K963" s="7">
        <f>RANK(W963,(W963:Y963,Z963:AN963))</f>
        <v>1</v>
      </c>
      <c r="L963" s="7">
        <f>RANK(X963,(W963:Y963,Z963:AN963))</f>
        <v>5</v>
      </c>
      <c r="M963" s="7">
        <f>IF(Y963&gt;0,RANK(Y963,(W963:Y963,Z963:AN963)),0)</f>
        <v>2</v>
      </c>
      <c r="N963" s="7"/>
      <c r="O963" s="1">
        <f t="shared" si="851"/>
        <v>612</v>
      </c>
      <c r="P963" s="2">
        <f t="shared" si="852"/>
        <v>0.11145510835913312</v>
      </c>
      <c r="Q963" s="2"/>
      <c r="R963" s="2">
        <f t="shared" si="853"/>
        <v>0.55345110180295032</v>
      </c>
      <c r="S963" s="2">
        <f t="shared" si="854"/>
        <v>0</v>
      </c>
      <c r="T963" s="2">
        <f t="shared" si="855"/>
        <v>0.44199599344381718</v>
      </c>
      <c r="U963" s="2">
        <f t="shared" si="856"/>
        <v>2.7317428519395373E-3</v>
      </c>
      <c r="V963" s="2">
        <f t="shared" si="857"/>
        <v>1.8211619012929634E-3</v>
      </c>
      <c r="W963" s="49">
        <v>3039</v>
      </c>
      <c r="X963" s="49">
        <v>0</v>
      </c>
      <c r="Y963" s="49">
        <v>2427</v>
      </c>
      <c r="Z963" s="49">
        <v>15</v>
      </c>
      <c r="AA963" s="49"/>
      <c r="AB963" s="49"/>
      <c r="AC963" s="49"/>
      <c r="AD963" s="49">
        <v>10</v>
      </c>
      <c r="AE963" s="49"/>
      <c r="AF963" s="49"/>
      <c r="AG963" s="49"/>
      <c r="AH963" s="49"/>
      <c r="AI963" s="49"/>
      <c r="AJ963" s="49"/>
      <c r="AK963" s="49"/>
      <c r="AL963" s="49"/>
      <c r="AM963" s="49"/>
      <c r="AN963" s="56"/>
      <c r="AO963" s="56"/>
      <c r="AP963" s="56"/>
      <c r="AQ963" s="56"/>
      <c r="AR963" s="54"/>
      <c r="AS963" s="54"/>
      <c r="AT963" s="54"/>
      <c r="AU963" s="54"/>
      <c r="AV963" s="54"/>
      <c r="AW963" s="54"/>
      <c r="AX963" s="54"/>
      <c r="AY963" t="str">
        <f t="shared" si="858"/>
        <v>Forsyth CD7</v>
      </c>
      <c r="AZ963" s="9"/>
      <c r="BA963" s="165">
        <v>7</v>
      </c>
      <c r="BC963">
        <v>13</v>
      </c>
      <c r="BD963" s="165">
        <v>7</v>
      </c>
      <c r="BE963" s="165">
        <v>13117</v>
      </c>
      <c r="BF963">
        <f t="shared" si="859"/>
        <v>1311707</v>
      </c>
      <c r="BH963" t="s">
        <v>3303</v>
      </c>
    </row>
    <row r="964" spans="1:60" outlineLevel="1">
      <c r="A964" s="165" t="s">
        <v>3057</v>
      </c>
      <c r="B964" s="9" t="s">
        <v>1546</v>
      </c>
      <c r="C964" s="1">
        <f t="shared" si="850"/>
        <v>1405</v>
      </c>
      <c r="D964" s="1"/>
      <c r="E964" s="1"/>
      <c r="F964" s="1"/>
      <c r="G964" s="1"/>
      <c r="H964" s="1"/>
      <c r="I964" s="1"/>
      <c r="J964" s="1"/>
      <c r="K964" s="7">
        <f>RANK(W964,(W964:Y964,Z964:AN964))</f>
        <v>2</v>
      </c>
      <c r="L964" s="7">
        <f>RANK(X964,(W964:Y964,Z964:AN964))</f>
        <v>5</v>
      </c>
      <c r="M964" s="7">
        <f>IF(Y964&gt;0,RANK(Y964,(W964:Y964,Z964:AN964)),0)</f>
        <v>1</v>
      </c>
      <c r="N964" s="7"/>
      <c r="O964" s="1">
        <f t="shared" si="851"/>
        <v>58</v>
      </c>
      <c r="P964" s="2">
        <f t="shared" si="852"/>
        <v>4.1281138790035588E-2</v>
      </c>
      <c r="Q964" s="2"/>
      <c r="R964" s="2">
        <f t="shared" si="853"/>
        <v>0.47544483985765124</v>
      </c>
      <c r="S964" s="2">
        <f t="shared" si="854"/>
        <v>0</v>
      </c>
      <c r="T964" s="2">
        <f t="shared" si="855"/>
        <v>0.51672597864768688</v>
      </c>
      <c r="U964" s="2">
        <f t="shared" si="856"/>
        <v>6.405693950177936E-3</v>
      </c>
      <c r="V964" s="2">
        <f t="shared" si="857"/>
        <v>1.4234875444840049E-3</v>
      </c>
      <c r="W964" s="49">
        <v>668</v>
      </c>
      <c r="X964" s="49">
        <v>0</v>
      </c>
      <c r="Y964" s="49">
        <v>726</v>
      </c>
      <c r="Z964" s="49">
        <v>9</v>
      </c>
      <c r="AA964" s="49"/>
      <c r="AB964" s="49"/>
      <c r="AC964" s="49"/>
      <c r="AD964" s="49">
        <v>2</v>
      </c>
      <c r="AE964" s="49"/>
      <c r="AF964" s="49"/>
      <c r="AG964" s="49"/>
      <c r="AH964" s="49"/>
      <c r="AI964" s="49"/>
      <c r="AJ964" s="49"/>
      <c r="AK964" s="49"/>
      <c r="AL964" s="49"/>
      <c r="AM964" s="49"/>
      <c r="AN964" s="56"/>
      <c r="AO964" s="56"/>
      <c r="AP964" s="56"/>
      <c r="AQ964" s="56"/>
      <c r="AR964" s="54"/>
      <c r="AS964" s="54"/>
      <c r="AT964" s="54"/>
      <c r="AU964" s="54"/>
      <c r="AV964" s="54"/>
      <c r="AW964" s="54"/>
      <c r="AX964" s="54"/>
      <c r="AY964" t="str">
        <f t="shared" si="858"/>
        <v>Forsyth CD9</v>
      </c>
      <c r="AZ964" s="9"/>
      <c r="BA964" s="165">
        <v>9</v>
      </c>
      <c r="BC964">
        <v>13</v>
      </c>
      <c r="BD964" s="165">
        <v>9</v>
      </c>
      <c r="BE964" s="165">
        <v>13117</v>
      </c>
      <c r="BF964">
        <f t="shared" si="859"/>
        <v>1311709</v>
      </c>
      <c r="BH964" t="s">
        <v>3303</v>
      </c>
    </row>
    <row r="965" spans="1:60" outlineLevel="1">
      <c r="A965" s="165" t="s">
        <v>3241</v>
      </c>
      <c r="B965" s="9" t="s">
        <v>1546</v>
      </c>
      <c r="C965" s="1">
        <f t="shared" si="850"/>
        <v>70569</v>
      </c>
      <c r="D965" s="1"/>
      <c r="E965" s="1"/>
      <c r="F965" s="1"/>
      <c r="G965" s="1"/>
      <c r="H965" s="1"/>
      <c r="I965" s="1"/>
      <c r="J965" s="1"/>
      <c r="K965" s="7">
        <f>RANK(W965,(W965:Y965,Z965:AN965))</f>
        <v>1</v>
      </c>
      <c r="L965" s="7">
        <f>RANK(X965,(W965:Y965,Z965:AN965))</f>
        <v>5</v>
      </c>
      <c r="M965" s="7">
        <f>IF(Y965&gt;0,RANK(Y965,(W965:Y965,Z965:AN965)),0)</f>
        <v>2</v>
      </c>
      <c r="N965" s="7"/>
      <c r="O965" s="1">
        <f t="shared" si="851"/>
        <v>30958</v>
      </c>
      <c r="P965" s="2">
        <f t="shared" si="852"/>
        <v>0.43869121002139749</v>
      </c>
      <c r="Q965" s="2"/>
      <c r="R965" s="2">
        <f t="shared" si="853"/>
        <v>0.71824738908019103</v>
      </c>
      <c r="S965" s="2">
        <f t="shared" si="854"/>
        <v>0</v>
      </c>
      <c r="T965" s="2">
        <f t="shared" si="855"/>
        <v>0.27955617905879354</v>
      </c>
      <c r="U965" s="2">
        <f t="shared" si="856"/>
        <v>1.502075982371863E-3</v>
      </c>
      <c r="V965" s="2">
        <f t="shared" si="857"/>
        <v>6.9435587864356135E-4</v>
      </c>
      <c r="W965" s="49">
        <v>50686</v>
      </c>
      <c r="X965" s="49">
        <v>0</v>
      </c>
      <c r="Y965" s="49">
        <v>19728</v>
      </c>
      <c r="Z965" s="49">
        <v>106</v>
      </c>
      <c r="AA965" s="49"/>
      <c r="AB965" s="49"/>
      <c r="AC965" s="49"/>
      <c r="AD965" s="49">
        <v>49</v>
      </c>
      <c r="AE965" s="49"/>
      <c r="AF965" s="49"/>
      <c r="AG965" s="49"/>
      <c r="AH965" s="49"/>
      <c r="AI965" s="49"/>
      <c r="AJ965" s="49"/>
      <c r="AK965" s="49"/>
      <c r="AL965" s="49"/>
      <c r="AM965" s="49"/>
      <c r="AN965" s="56"/>
      <c r="AO965" s="56"/>
      <c r="AP965" s="56"/>
      <c r="AQ965" s="56"/>
      <c r="AR965" s="54"/>
      <c r="AS965" s="54"/>
      <c r="AT965" s="54"/>
      <c r="AU965" s="54"/>
      <c r="AV965" s="54"/>
      <c r="AW965" s="54"/>
      <c r="AX965" s="54"/>
      <c r="AY965" t="str">
        <f t="shared" si="858"/>
        <v>Fulton CD5</v>
      </c>
      <c r="AZ965" s="9"/>
      <c r="BA965" s="165">
        <v>5</v>
      </c>
      <c r="BC965">
        <v>13</v>
      </c>
      <c r="BD965" s="165">
        <v>5</v>
      </c>
      <c r="BE965" s="165">
        <v>13121</v>
      </c>
      <c r="BF965">
        <f t="shared" si="859"/>
        <v>1312105</v>
      </c>
      <c r="BH965" t="s">
        <v>3303</v>
      </c>
    </row>
    <row r="966" spans="1:60" outlineLevel="1">
      <c r="A966" s="165" t="s">
        <v>3241</v>
      </c>
      <c r="B966" s="9" t="s">
        <v>1546</v>
      </c>
      <c r="C966" s="1">
        <f t="shared" si="850"/>
        <v>23566</v>
      </c>
      <c r="D966" s="1"/>
      <c r="E966" s="1"/>
      <c r="F966" s="1"/>
      <c r="G966" s="1"/>
      <c r="H966" s="1"/>
      <c r="I966" s="1"/>
      <c r="J966" s="1"/>
      <c r="K966" s="7">
        <f>RANK(W966,(W966:Y966,Z966:AN966))</f>
        <v>1</v>
      </c>
      <c r="L966" s="7">
        <f>RANK(X966,(W966:Y966,Z966:AN966))</f>
        <v>5</v>
      </c>
      <c r="M966" s="7">
        <f>IF(Y966&gt;0,RANK(Y966,(W966:Y966,Z966:AN966)),0)</f>
        <v>2</v>
      </c>
      <c r="N966" s="7"/>
      <c r="O966" s="1">
        <f t="shared" si="851"/>
        <v>4866</v>
      </c>
      <c r="P966" s="2">
        <f t="shared" si="852"/>
        <v>0.20648391750827463</v>
      </c>
      <c r="Q966" s="2"/>
      <c r="R966" s="2">
        <f t="shared" si="853"/>
        <v>0.60150216413477042</v>
      </c>
      <c r="S966" s="2">
        <f t="shared" si="854"/>
        <v>0</v>
      </c>
      <c r="T966" s="2">
        <f t="shared" si="855"/>
        <v>0.39501824662649582</v>
      </c>
      <c r="U966" s="2">
        <f t="shared" si="856"/>
        <v>2.3763048459645251E-3</v>
      </c>
      <c r="V966" s="2">
        <f t="shared" si="857"/>
        <v>1.1032843927692351E-3</v>
      </c>
      <c r="W966" s="49">
        <v>14175</v>
      </c>
      <c r="X966" s="49">
        <v>0</v>
      </c>
      <c r="Y966" s="49">
        <v>9309</v>
      </c>
      <c r="Z966" s="49">
        <v>56</v>
      </c>
      <c r="AA966" s="49"/>
      <c r="AB966" s="49"/>
      <c r="AC966" s="49"/>
      <c r="AD966" s="49">
        <v>26</v>
      </c>
      <c r="AE966" s="49"/>
      <c r="AF966" s="49"/>
      <c r="AG966" s="49"/>
      <c r="AH966" s="49"/>
      <c r="AI966" s="49"/>
      <c r="AJ966" s="49"/>
      <c r="AK966" s="49"/>
      <c r="AL966" s="49"/>
      <c r="AM966" s="49"/>
      <c r="AN966" s="56"/>
      <c r="AO966" s="56"/>
      <c r="AP966" s="56"/>
      <c r="AQ966" s="56"/>
      <c r="AR966" s="54"/>
      <c r="AS966" s="54"/>
      <c r="AT966" s="54"/>
      <c r="AU966" s="54"/>
      <c r="AV966" s="54"/>
      <c r="AW966" s="54"/>
      <c r="AX966" s="54"/>
      <c r="AY966" t="str">
        <f t="shared" si="858"/>
        <v>Fulton CD6</v>
      </c>
      <c r="AZ966" s="9"/>
      <c r="BA966" s="165">
        <v>6</v>
      </c>
      <c r="BC966">
        <v>13</v>
      </c>
      <c r="BD966" s="165">
        <v>6</v>
      </c>
      <c r="BE966" s="165">
        <v>13121</v>
      </c>
      <c r="BF966">
        <f t="shared" si="859"/>
        <v>1312106</v>
      </c>
      <c r="BH966" t="s">
        <v>3303</v>
      </c>
    </row>
    <row r="967" spans="1:60" outlineLevel="1">
      <c r="A967" s="165" t="s">
        <v>3241</v>
      </c>
      <c r="B967" s="9" t="s">
        <v>1546</v>
      </c>
      <c r="C967" s="1">
        <f t="shared" si="850"/>
        <v>3321</v>
      </c>
      <c r="D967" s="1"/>
      <c r="E967" s="1"/>
      <c r="F967" s="1"/>
      <c r="G967" s="1"/>
      <c r="H967" s="1"/>
      <c r="I967" s="1"/>
      <c r="J967" s="1"/>
      <c r="K967" s="7">
        <f>RANK(W967,(W967:Y967,Z967:AN967))</f>
        <v>1</v>
      </c>
      <c r="L967" s="7">
        <f>RANK(X967,(W967:Y967,Z967:AN967))</f>
        <v>5</v>
      </c>
      <c r="M967" s="7">
        <f>IF(Y967&gt;0,RANK(Y967,(W967:Y967,Z967:AN967)),0)</f>
        <v>2</v>
      </c>
      <c r="N967" s="7"/>
      <c r="O967" s="1">
        <f t="shared" si="851"/>
        <v>1333</v>
      </c>
      <c r="P967" s="2">
        <f t="shared" si="852"/>
        <v>0.40138512496236073</v>
      </c>
      <c r="Q967" s="2"/>
      <c r="R967" s="2">
        <f t="shared" si="853"/>
        <v>0.69918699186991873</v>
      </c>
      <c r="S967" s="2">
        <f t="shared" si="854"/>
        <v>0</v>
      </c>
      <c r="T967" s="2">
        <f t="shared" si="855"/>
        <v>0.29780186690755794</v>
      </c>
      <c r="U967" s="2">
        <f t="shared" si="856"/>
        <v>2.4089129780186691E-3</v>
      </c>
      <c r="V967" s="2">
        <f t="shared" si="857"/>
        <v>6.0222824450465893E-4</v>
      </c>
      <c r="W967" s="49">
        <v>2322</v>
      </c>
      <c r="X967" s="49">
        <v>0</v>
      </c>
      <c r="Y967" s="49">
        <v>989</v>
      </c>
      <c r="Z967" s="49">
        <v>8</v>
      </c>
      <c r="AA967" s="49"/>
      <c r="AB967" s="49"/>
      <c r="AC967" s="49"/>
      <c r="AD967" s="49">
        <v>2</v>
      </c>
      <c r="AE967" s="49"/>
      <c r="AF967" s="49"/>
      <c r="AG967" s="49"/>
      <c r="AH967" s="49"/>
      <c r="AI967" s="49"/>
      <c r="AJ967" s="49"/>
      <c r="AK967" s="49"/>
      <c r="AL967" s="49"/>
      <c r="AM967" s="49"/>
      <c r="AN967" s="56"/>
      <c r="AO967" s="56"/>
      <c r="AP967" s="56"/>
      <c r="AQ967" s="56"/>
      <c r="AR967" s="54"/>
      <c r="AS967" s="54"/>
      <c r="AT967" s="54"/>
      <c r="AU967" s="54"/>
      <c r="AV967" s="54"/>
      <c r="AW967" s="54"/>
      <c r="AX967" s="54"/>
      <c r="AY967" t="str">
        <f t="shared" si="858"/>
        <v>Fulton CD11</v>
      </c>
      <c r="AZ967" s="9"/>
      <c r="BA967" s="165">
        <v>11</v>
      </c>
      <c r="BC967">
        <v>13</v>
      </c>
      <c r="BD967" s="165">
        <v>11</v>
      </c>
      <c r="BE967" s="165">
        <v>13121</v>
      </c>
      <c r="BF967">
        <f t="shared" si="859"/>
        <v>1312111</v>
      </c>
      <c r="BH967" t="s">
        <v>3303</v>
      </c>
    </row>
    <row r="968" spans="1:60" outlineLevel="1">
      <c r="A968" s="165" t="s">
        <v>3241</v>
      </c>
      <c r="B968" s="9" t="s">
        <v>1546</v>
      </c>
      <c r="C968" s="1">
        <f t="shared" si="850"/>
        <v>20095</v>
      </c>
      <c r="D968" s="1"/>
      <c r="E968" s="1"/>
      <c r="F968" s="1"/>
      <c r="G968" s="1"/>
      <c r="H968" s="1"/>
      <c r="I968" s="1"/>
      <c r="J968" s="1"/>
      <c r="K968" s="7">
        <f>RANK(W968,(W968:Y968,Z968:AN968))</f>
        <v>1</v>
      </c>
      <c r="L968" s="7">
        <f>RANK(X968,(W968:Y968,Z968:AN968))</f>
        <v>5</v>
      </c>
      <c r="M968" s="7">
        <f>IF(Y968&gt;0,RANK(Y968,(W968:Y968,Z968:AN968)),0)</f>
        <v>2</v>
      </c>
      <c r="N968" s="7"/>
      <c r="O968" s="1">
        <f t="shared" si="851"/>
        <v>12500</v>
      </c>
      <c r="P968" s="2">
        <f t="shared" si="852"/>
        <v>0.62204528489674049</v>
      </c>
      <c r="Q968" s="2"/>
      <c r="R968" s="2">
        <f t="shared" si="853"/>
        <v>0.80985319731276439</v>
      </c>
      <c r="S968" s="2">
        <f t="shared" si="854"/>
        <v>0</v>
      </c>
      <c r="T968" s="2">
        <f t="shared" si="855"/>
        <v>0.18780791241602388</v>
      </c>
      <c r="U968" s="2">
        <f t="shared" si="856"/>
        <v>1.4929086837521771E-3</v>
      </c>
      <c r="V968" s="2">
        <f t="shared" si="857"/>
        <v>8.4598158745955278E-4</v>
      </c>
      <c r="W968" s="49">
        <v>16274</v>
      </c>
      <c r="X968" s="49">
        <v>0</v>
      </c>
      <c r="Y968" s="49">
        <v>3774</v>
      </c>
      <c r="Z968" s="49">
        <v>30</v>
      </c>
      <c r="AA968" s="49"/>
      <c r="AB968" s="49"/>
      <c r="AC968" s="49"/>
      <c r="AD968" s="49">
        <v>17</v>
      </c>
      <c r="AE968" s="49"/>
      <c r="AF968" s="49"/>
      <c r="AG968" s="49"/>
      <c r="AH968" s="49"/>
      <c r="AI968" s="49"/>
      <c r="AJ968" s="49"/>
      <c r="AK968" s="49"/>
      <c r="AL968" s="49"/>
      <c r="AM968" s="49"/>
      <c r="AN968" s="56"/>
      <c r="AO968" s="56"/>
      <c r="AP968" s="56"/>
      <c r="AQ968" s="56"/>
      <c r="AR968" s="54"/>
      <c r="AS968" s="54"/>
      <c r="AT968" s="54"/>
      <c r="AU968" s="54"/>
      <c r="AV968" s="54"/>
      <c r="AW968" s="54"/>
      <c r="AX968" s="54"/>
      <c r="AY968" t="str">
        <f t="shared" si="858"/>
        <v>Fulton CD13</v>
      </c>
      <c r="AZ968" s="9"/>
      <c r="BA968" s="165">
        <v>13</v>
      </c>
      <c r="BC968">
        <v>13</v>
      </c>
      <c r="BD968" s="165">
        <v>13</v>
      </c>
      <c r="BE968" s="165">
        <v>13121</v>
      </c>
      <c r="BF968">
        <f t="shared" si="859"/>
        <v>1312113</v>
      </c>
      <c r="BH968" t="s">
        <v>3303</v>
      </c>
    </row>
    <row r="969" spans="1:60" outlineLevel="1">
      <c r="A969" s="165" t="s">
        <v>1476</v>
      </c>
      <c r="B969" s="9" t="s">
        <v>1546</v>
      </c>
      <c r="C969" s="1">
        <f t="shared" si="850"/>
        <v>15536</v>
      </c>
      <c r="D969" s="1"/>
      <c r="E969" s="1"/>
      <c r="F969" s="1"/>
      <c r="G969" s="1"/>
      <c r="H969" s="1"/>
      <c r="I969" s="1"/>
      <c r="J969" s="1"/>
      <c r="K969" s="7">
        <f>RANK(W969,(W969:Y969,Z969:AN969))</f>
        <v>1</v>
      </c>
      <c r="L969" s="7">
        <f>RANK(X969,(W969:Y969,Z969:AN969))</f>
        <v>5</v>
      </c>
      <c r="M969" s="7">
        <f>IF(Y969&gt;0,RANK(Y969,(W969:Y969,Z969:AN969)),0)</f>
        <v>2</v>
      </c>
      <c r="N969" s="7"/>
      <c r="O969" s="1">
        <f t="shared" si="851"/>
        <v>5902</v>
      </c>
      <c r="P969" s="2">
        <f t="shared" si="852"/>
        <v>0.3798918640576725</v>
      </c>
      <c r="Q969" s="2"/>
      <c r="R969" s="2">
        <f t="shared" si="853"/>
        <v>0.68827239958805353</v>
      </c>
      <c r="S969" s="2">
        <f t="shared" si="854"/>
        <v>0</v>
      </c>
      <c r="T969" s="2">
        <f t="shared" si="855"/>
        <v>0.30838053553038103</v>
      </c>
      <c r="U969" s="2">
        <f t="shared" si="856"/>
        <v>2.1884654994850671E-3</v>
      </c>
      <c r="V969" s="2">
        <f t="shared" si="857"/>
        <v>1.1585993820803753E-3</v>
      </c>
      <c r="W969" s="49">
        <v>10693</v>
      </c>
      <c r="X969" s="49">
        <v>0</v>
      </c>
      <c r="Y969" s="49">
        <v>4791</v>
      </c>
      <c r="Z969" s="49">
        <v>34</v>
      </c>
      <c r="AA969" s="49"/>
      <c r="AB969" s="49"/>
      <c r="AC969" s="49"/>
      <c r="AD969" s="49">
        <v>18</v>
      </c>
      <c r="AE969" s="49"/>
      <c r="AF969" s="49"/>
      <c r="AG969" s="49"/>
      <c r="AH969" s="49"/>
      <c r="AI969" s="49"/>
      <c r="AJ969" s="49"/>
      <c r="AK969" s="49"/>
      <c r="AL969" s="49"/>
      <c r="AM969" s="49"/>
      <c r="AN969" s="56"/>
      <c r="AO969" s="56"/>
      <c r="AP969" s="56"/>
      <c r="AQ969" s="56"/>
      <c r="AR969" s="54"/>
      <c r="AS969" s="54"/>
      <c r="AT969" s="54"/>
      <c r="AU969" s="54"/>
      <c r="AV969" s="54"/>
      <c r="AW969" s="54"/>
      <c r="AX969" s="54"/>
      <c r="AY969" t="str">
        <f t="shared" si="858"/>
        <v>Gwinnett CD4</v>
      </c>
      <c r="AZ969" s="9"/>
      <c r="BA969" s="165">
        <v>4</v>
      </c>
      <c r="BC969">
        <v>13</v>
      </c>
      <c r="BD969" s="165">
        <v>4</v>
      </c>
      <c r="BE969" s="165">
        <v>13135</v>
      </c>
      <c r="BF969">
        <f t="shared" si="859"/>
        <v>1313504</v>
      </c>
      <c r="BH969" t="s">
        <v>3303</v>
      </c>
    </row>
    <row r="970" spans="1:60" outlineLevel="1">
      <c r="A970" s="165" t="s">
        <v>1476</v>
      </c>
      <c r="B970" s="9" t="s">
        <v>1546</v>
      </c>
      <c r="C970" s="1">
        <f t="shared" si="850"/>
        <v>37622</v>
      </c>
      <c r="D970" s="1"/>
      <c r="E970" s="1"/>
      <c r="F970" s="1"/>
      <c r="G970" s="1"/>
      <c r="H970" s="1"/>
      <c r="I970" s="1"/>
      <c r="J970" s="1"/>
      <c r="K970" s="7">
        <f>RANK(W970,(W970:Y970,Z970:AN970))</f>
        <v>1</v>
      </c>
      <c r="L970" s="7">
        <f>RANK(X970,(W970:Y970,Z970:AN970))</f>
        <v>5</v>
      </c>
      <c r="M970" s="7">
        <f>IF(Y970&gt;0,RANK(Y970,(W970:Y970,Z970:AN970)),0)</f>
        <v>2</v>
      </c>
      <c r="N970" s="7"/>
      <c r="O970" s="1">
        <f t="shared" si="851"/>
        <v>11410</v>
      </c>
      <c r="P970" s="2">
        <f t="shared" si="852"/>
        <v>0.30327999574716918</v>
      </c>
      <c r="Q970" s="2"/>
      <c r="R970" s="2">
        <f t="shared" si="853"/>
        <v>0.64972622401786184</v>
      </c>
      <c r="S970" s="2">
        <f t="shared" si="854"/>
        <v>0</v>
      </c>
      <c r="T970" s="2">
        <f t="shared" si="855"/>
        <v>0.34644622827069266</v>
      </c>
      <c r="U970" s="2">
        <f t="shared" si="856"/>
        <v>2.4187975120939877E-3</v>
      </c>
      <c r="V970" s="2">
        <f t="shared" si="857"/>
        <v>1.4087501993515126E-3</v>
      </c>
      <c r="W970" s="49">
        <v>24444</v>
      </c>
      <c r="X970" s="49">
        <v>0</v>
      </c>
      <c r="Y970" s="49">
        <v>13034</v>
      </c>
      <c r="Z970" s="49">
        <v>91</v>
      </c>
      <c r="AA970" s="49"/>
      <c r="AB970" s="49"/>
      <c r="AC970" s="49"/>
      <c r="AD970" s="49">
        <v>53</v>
      </c>
      <c r="AE970" s="49"/>
      <c r="AF970" s="49"/>
      <c r="AG970" s="49"/>
      <c r="AH970" s="49"/>
      <c r="AI970" s="49"/>
      <c r="AJ970" s="49"/>
      <c r="AK970" s="49"/>
      <c r="AL970" s="49"/>
      <c r="AM970" s="49"/>
      <c r="AN970" s="56"/>
      <c r="AO970" s="56"/>
      <c r="AP970" s="56"/>
      <c r="AQ970" s="56"/>
      <c r="AR970" s="54"/>
      <c r="AS970" s="54"/>
      <c r="AT970" s="54"/>
      <c r="AU970" s="54"/>
      <c r="AV970" s="54"/>
      <c r="AW970" s="54"/>
      <c r="AX970" s="54"/>
      <c r="AY970" t="str">
        <f t="shared" si="858"/>
        <v>Gwinnett CD7</v>
      </c>
      <c r="AZ970" s="9"/>
      <c r="BA970" s="165">
        <v>7</v>
      </c>
      <c r="BC970">
        <v>13</v>
      </c>
      <c r="BD970" s="165">
        <v>7</v>
      </c>
      <c r="BE970" s="165">
        <v>13135</v>
      </c>
      <c r="BF970">
        <f t="shared" si="859"/>
        <v>1313507</v>
      </c>
      <c r="BH970" t="s">
        <v>3303</v>
      </c>
    </row>
    <row r="971" spans="1:60" outlineLevel="1">
      <c r="A971" s="165" t="s">
        <v>1476</v>
      </c>
      <c r="B971" s="9" t="s">
        <v>1546</v>
      </c>
      <c r="C971" s="1">
        <f t="shared" si="850"/>
        <v>4028</v>
      </c>
      <c r="D971" s="1"/>
      <c r="E971" s="1"/>
      <c r="F971" s="1"/>
      <c r="G971" s="1"/>
      <c r="H971" s="1"/>
      <c r="I971" s="1"/>
      <c r="J971" s="1"/>
      <c r="K971" s="7">
        <f>RANK(W971,(W971:Y971,Z971:AN971))</f>
        <v>1</v>
      </c>
      <c r="L971" s="7">
        <f>RANK(X971,(W971:Y971,Z971:AN971))</f>
        <v>5</v>
      </c>
      <c r="M971" s="7">
        <f>IF(Y971&gt;0,RANK(Y971,(W971:Y971,Z971:AN971)),0)</f>
        <v>2</v>
      </c>
      <c r="N971" s="7"/>
      <c r="O971" s="1">
        <f t="shared" si="851"/>
        <v>1475</v>
      </c>
      <c r="P971" s="2">
        <f t="shared" si="852"/>
        <v>0.36618669314796426</v>
      </c>
      <c r="Q971" s="2"/>
      <c r="R971" s="2">
        <f t="shared" si="853"/>
        <v>0.68123138033763653</v>
      </c>
      <c r="S971" s="2">
        <f t="shared" si="854"/>
        <v>0</v>
      </c>
      <c r="T971" s="2">
        <f t="shared" si="855"/>
        <v>0.31504468718967227</v>
      </c>
      <c r="U971" s="2">
        <f t="shared" si="856"/>
        <v>7.4478649453823241E-4</v>
      </c>
      <c r="V971" s="2">
        <f t="shared" si="857"/>
        <v>2.9791459781529726E-3</v>
      </c>
      <c r="W971" s="49">
        <v>2744</v>
      </c>
      <c r="X971" s="49">
        <v>0</v>
      </c>
      <c r="Y971" s="49">
        <v>1269</v>
      </c>
      <c r="Z971" s="49">
        <v>3</v>
      </c>
      <c r="AA971" s="49"/>
      <c r="AB971" s="49"/>
      <c r="AC971" s="49"/>
      <c r="AD971" s="49">
        <v>12</v>
      </c>
      <c r="AE971" s="49"/>
      <c r="AF971" s="49"/>
      <c r="AG971" s="49"/>
      <c r="AH971" s="49"/>
      <c r="AI971" s="49"/>
      <c r="AJ971" s="49"/>
      <c r="AK971" s="49"/>
      <c r="AL971" s="49"/>
      <c r="AM971" s="49"/>
      <c r="AN971" s="56"/>
      <c r="AO971" s="56"/>
      <c r="AP971" s="56"/>
      <c r="AQ971" s="56"/>
      <c r="AR971" s="54"/>
      <c r="AS971" s="54"/>
      <c r="AT971" s="54"/>
      <c r="AU971" s="54"/>
      <c r="AV971" s="54"/>
      <c r="AW971" s="54"/>
      <c r="AX971" s="54"/>
      <c r="AY971" t="str">
        <f t="shared" si="858"/>
        <v>Gwinnett CD10</v>
      </c>
      <c r="AZ971" s="9"/>
      <c r="BA971" s="165">
        <v>10</v>
      </c>
      <c r="BC971">
        <v>13</v>
      </c>
      <c r="BD971" s="165">
        <v>10</v>
      </c>
      <c r="BE971" s="165">
        <v>13135</v>
      </c>
      <c r="BF971">
        <f t="shared" si="859"/>
        <v>1313510</v>
      </c>
      <c r="BH971" t="s">
        <v>3303</v>
      </c>
    </row>
    <row r="972" spans="1:60" outlineLevel="1">
      <c r="A972" s="165" t="s">
        <v>2107</v>
      </c>
      <c r="B972" s="9" t="s">
        <v>1546</v>
      </c>
      <c r="C972" s="1">
        <f t="shared" si="850"/>
        <v>5541</v>
      </c>
      <c r="D972" s="1"/>
      <c r="E972" s="1"/>
      <c r="F972" s="1"/>
      <c r="G972" s="1"/>
      <c r="H972" s="1"/>
      <c r="I972" s="1"/>
      <c r="J972" s="1"/>
      <c r="K972" s="7">
        <f>RANK(W972,(W972:Y972,Z972:AN972))</f>
        <v>1</v>
      </c>
      <c r="L972" s="7">
        <f>RANK(X972,(W972:Y972,Z972:AN972))</f>
        <v>5</v>
      </c>
      <c r="M972" s="7">
        <f>IF(Y972&gt;0,RANK(Y972,(W972:Y972,Z972:AN972)),0)</f>
        <v>2</v>
      </c>
      <c r="N972" s="7"/>
      <c r="O972" s="1">
        <f t="shared" si="851"/>
        <v>3085</v>
      </c>
      <c r="P972" s="2">
        <f t="shared" si="852"/>
        <v>0.5567587078144739</v>
      </c>
      <c r="Q972" s="2"/>
      <c r="R972" s="2">
        <f t="shared" si="853"/>
        <v>0.77639415268002165</v>
      </c>
      <c r="S972" s="2">
        <f t="shared" si="854"/>
        <v>0</v>
      </c>
      <c r="T972" s="2">
        <f t="shared" si="855"/>
        <v>0.21963544486554773</v>
      </c>
      <c r="U972" s="2">
        <f t="shared" si="856"/>
        <v>1.4437827107020393E-3</v>
      </c>
      <c r="V972" s="2">
        <f t="shared" si="857"/>
        <v>2.5266197437285769E-3</v>
      </c>
      <c r="W972" s="49">
        <v>4302</v>
      </c>
      <c r="X972" s="49">
        <v>0</v>
      </c>
      <c r="Y972" s="49">
        <v>1217</v>
      </c>
      <c r="Z972" s="49">
        <v>8</v>
      </c>
      <c r="AA972" s="49"/>
      <c r="AB972" s="49"/>
      <c r="AC972" s="49"/>
      <c r="AD972" s="49">
        <v>14</v>
      </c>
      <c r="AE972" s="49"/>
      <c r="AF972" s="49"/>
      <c r="AG972" s="49"/>
      <c r="AH972" s="49"/>
      <c r="AI972" s="49"/>
      <c r="AJ972" s="49"/>
      <c r="AK972" s="49"/>
      <c r="AL972" s="49"/>
      <c r="AM972" s="49"/>
      <c r="AN972" s="56"/>
      <c r="AO972" s="56"/>
      <c r="AP972" s="56"/>
      <c r="AQ972" s="56"/>
      <c r="AR972" s="54"/>
      <c r="AS972" s="54"/>
      <c r="AT972" s="54"/>
      <c r="AU972" s="54"/>
      <c r="AV972" s="54"/>
      <c r="AW972" s="54"/>
      <c r="AX972" s="54"/>
      <c r="AY972" t="str">
        <f t="shared" si="858"/>
        <v>Henry CD3</v>
      </c>
      <c r="AZ972" s="9"/>
      <c r="BA972" s="165">
        <v>3</v>
      </c>
      <c r="BC972">
        <v>13</v>
      </c>
      <c r="BD972" s="165">
        <v>3</v>
      </c>
      <c r="BE972" s="165">
        <v>13151</v>
      </c>
      <c r="BF972">
        <f t="shared" si="859"/>
        <v>1315103</v>
      </c>
      <c r="BH972" t="s">
        <v>3303</v>
      </c>
    </row>
    <row r="973" spans="1:60" outlineLevel="1">
      <c r="A973" s="165" t="s">
        <v>2107</v>
      </c>
      <c r="B973" s="9" t="s">
        <v>1546</v>
      </c>
      <c r="C973" s="1">
        <f t="shared" si="850"/>
        <v>2666</v>
      </c>
      <c r="D973" s="1"/>
      <c r="E973" s="1"/>
      <c r="F973" s="1"/>
      <c r="G973" s="1"/>
      <c r="H973" s="1"/>
      <c r="I973" s="1"/>
      <c r="J973" s="1"/>
      <c r="K973" s="7">
        <f>RANK(W973,(W973:Y973,Z973:AN973))</f>
        <v>1</v>
      </c>
      <c r="L973" s="7">
        <f>RANK(X973,(W973:Y973,Z973:AN973))</f>
        <v>5</v>
      </c>
      <c r="M973" s="7">
        <f>IF(Y973&gt;0,RANK(Y973,(W973:Y973,Z973:AN973)),0)</f>
        <v>2</v>
      </c>
      <c r="N973" s="7"/>
      <c r="O973" s="1">
        <f t="shared" si="851"/>
        <v>1240</v>
      </c>
      <c r="P973" s="2">
        <f t="shared" si="852"/>
        <v>0.46511627906976744</v>
      </c>
      <c r="Q973" s="2"/>
      <c r="R973" s="2">
        <f t="shared" si="853"/>
        <v>0.72993248312078018</v>
      </c>
      <c r="S973" s="2">
        <f t="shared" si="854"/>
        <v>0</v>
      </c>
      <c r="T973" s="2">
        <f t="shared" si="855"/>
        <v>0.26481620405101275</v>
      </c>
      <c r="U973" s="2">
        <f t="shared" si="856"/>
        <v>3.0007501875468868E-3</v>
      </c>
      <c r="V973" s="2">
        <f t="shared" si="857"/>
        <v>2.2505626406601796E-3</v>
      </c>
      <c r="W973" s="49">
        <v>1946</v>
      </c>
      <c r="X973" s="49">
        <v>0</v>
      </c>
      <c r="Y973" s="49">
        <v>706</v>
      </c>
      <c r="Z973" s="49">
        <v>8</v>
      </c>
      <c r="AA973" s="49"/>
      <c r="AB973" s="49"/>
      <c r="AC973" s="49"/>
      <c r="AD973" s="49">
        <v>6</v>
      </c>
      <c r="AE973" s="49"/>
      <c r="AF973" s="49"/>
      <c r="AG973" s="49"/>
      <c r="AH973" s="49"/>
      <c r="AI973" s="49"/>
      <c r="AJ973" s="49"/>
      <c r="AK973" s="49"/>
      <c r="AL973" s="49"/>
      <c r="AM973" s="49"/>
      <c r="AN973" s="56"/>
      <c r="AO973" s="56"/>
      <c r="AP973" s="56"/>
      <c r="AQ973" s="56"/>
      <c r="AR973" s="54"/>
      <c r="AS973" s="54"/>
      <c r="AT973" s="54"/>
      <c r="AU973" s="54"/>
      <c r="AV973" s="54"/>
      <c r="AW973" s="54"/>
      <c r="AX973" s="54"/>
      <c r="AY973" t="str">
        <f t="shared" si="858"/>
        <v>Henry CD10</v>
      </c>
      <c r="AZ973" s="9"/>
      <c r="BA973" s="165">
        <v>10</v>
      </c>
      <c r="BC973">
        <v>13</v>
      </c>
      <c r="BD973" s="165">
        <v>10</v>
      </c>
      <c r="BE973" s="165">
        <v>13151</v>
      </c>
      <c r="BF973">
        <f t="shared" si="859"/>
        <v>1315110</v>
      </c>
      <c r="BH973" t="s">
        <v>3303</v>
      </c>
    </row>
    <row r="974" spans="1:60" outlineLevel="1">
      <c r="A974" s="165" t="s">
        <v>2107</v>
      </c>
      <c r="B974" s="9" t="s">
        <v>1546</v>
      </c>
      <c r="C974" s="1">
        <f t="shared" si="850"/>
        <v>12129</v>
      </c>
      <c r="D974" s="1"/>
      <c r="E974" s="1"/>
      <c r="F974" s="1"/>
      <c r="G974" s="1"/>
      <c r="H974" s="1"/>
      <c r="I974" s="1"/>
      <c r="J974" s="1"/>
      <c r="K974" s="7">
        <f>RANK(W974,(W974:Y974,Z974:AN974))</f>
        <v>1</v>
      </c>
      <c r="L974" s="7">
        <f>RANK(X974,(W974:Y974,Z974:AN974))</f>
        <v>5</v>
      </c>
      <c r="M974" s="7">
        <f>IF(Y974&gt;0,RANK(Y974,(W974:Y974,Z974:AN974)),0)</f>
        <v>2</v>
      </c>
      <c r="N974" s="7"/>
      <c r="O974" s="1">
        <f t="shared" si="851"/>
        <v>7002</v>
      </c>
      <c r="P974" s="2">
        <f t="shared" si="852"/>
        <v>0.57729408854810782</v>
      </c>
      <c r="Q974" s="2"/>
      <c r="R974" s="2">
        <f t="shared" si="853"/>
        <v>0.78712177426003793</v>
      </c>
      <c r="S974" s="2">
        <f t="shared" si="854"/>
        <v>0</v>
      </c>
      <c r="T974" s="2">
        <f t="shared" si="855"/>
        <v>0.20982768571193008</v>
      </c>
      <c r="U974" s="2">
        <f t="shared" si="856"/>
        <v>1.813834611262264E-3</v>
      </c>
      <c r="V974" s="2">
        <f t="shared" si="857"/>
        <v>1.2367054167697199E-3</v>
      </c>
      <c r="W974" s="49">
        <v>9547</v>
      </c>
      <c r="X974" s="49">
        <v>0</v>
      </c>
      <c r="Y974" s="49">
        <v>2545</v>
      </c>
      <c r="Z974" s="49">
        <v>22</v>
      </c>
      <c r="AA974" s="49"/>
      <c r="AB974" s="49"/>
      <c r="AC974" s="49"/>
      <c r="AD974" s="49">
        <v>15</v>
      </c>
      <c r="AE974" s="49"/>
      <c r="AF974" s="49"/>
      <c r="AG974" s="49"/>
      <c r="AH974" s="49"/>
      <c r="AI974" s="49"/>
      <c r="AJ974" s="49"/>
      <c r="AK974" s="49"/>
      <c r="AL974" s="49"/>
      <c r="AM974" s="49"/>
      <c r="AN974" s="56"/>
      <c r="AO974" s="56"/>
      <c r="AP974" s="56"/>
      <c r="AQ974" s="56"/>
      <c r="AR974" s="54"/>
      <c r="AS974" s="54"/>
      <c r="AT974" s="54"/>
      <c r="AU974" s="54"/>
      <c r="AV974" s="54"/>
      <c r="AW974" s="54"/>
      <c r="AX974" s="54"/>
      <c r="AY974" t="str">
        <f t="shared" si="858"/>
        <v>Henry CD13</v>
      </c>
      <c r="AZ974" s="9"/>
      <c r="BA974" s="165">
        <v>13</v>
      </c>
      <c r="BC974">
        <v>13</v>
      </c>
      <c r="BD974" s="165">
        <v>13</v>
      </c>
      <c r="BE974" s="165">
        <v>13151</v>
      </c>
      <c r="BF974">
        <f t="shared" si="859"/>
        <v>1315113</v>
      </c>
      <c r="BH974" t="s">
        <v>3303</v>
      </c>
    </row>
    <row r="975" spans="1:60" outlineLevel="1">
      <c r="A975" s="165" t="s">
        <v>3269</v>
      </c>
      <c r="B975" s="9" t="s">
        <v>1546</v>
      </c>
      <c r="C975" s="1">
        <f t="shared" si="850"/>
        <v>194</v>
      </c>
      <c r="D975" s="1"/>
      <c r="E975" s="1"/>
      <c r="F975" s="1"/>
      <c r="G975" s="1"/>
      <c r="H975" s="1"/>
      <c r="I975" s="1"/>
      <c r="J975" s="1"/>
      <c r="K975" s="7">
        <f>RANK(W975,(W975:Y975,Z975:AN975))</f>
        <v>1</v>
      </c>
      <c r="L975" s="7">
        <f>RANK(X975,(W975:Y975,Z975:AN975))</f>
        <v>4</v>
      </c>
      <c r="M975" s="7">
        <f>IF(Y975&gt;0,RANK(Y975,(W975:Y975,Z975:AN975)),0)</f>
        <v>2</v>
      </c>
      <c r="N975" s="7"/>
      <c r="O975" s="1">
        <f t="shared" si="851"/>
        <v>74</v>
      </c>
      <c r="P975" s="2">
        <f t="shared" si="852"/>
        <v>0.38144329896907214</v>
      </c>
      <c r="Q975" s="2"/>
      <c r="R975" s="2">
        <f t="shared" si="853"/>
        <v>0.68556701030927836</v>
      </c>
      <c r="S975" s="2">
        <f t="shared" si="854"/>
        <v>0</v>
      </c>
      <c r="T975" s="2">
        <f t="shared" si="855"/>
        <v>0.30412371134020616</v>
      </c>
      <c r="U975" s="2">
        <f t="shared" si="856"/>
        <v>0</v>
      </c>
      <c r="V975" s="2">
        <f t="shared" si="857"/>
        <v>1.0309278350515483E-2</v>
      </c>
      <c r="W975" s="49">
        <v>133</v>
      </c>
      <c r="X975" s="49">
        <v>0</v>
      </c>
      <c r="Y975" s="49">
        <v>59</v>
      </c>
      <c r="Z975" s="49">
        <v>0</v>
      </c>
      <c r="AA975" s="49"/>
      <c r="AB975" s="49"/>
      <c r="AC975" s="49"/>
      <c r="AD975" s="49">
        <v>2</v>
      </c>
      <c r="AE975" s="49"/>
      <c r="AF975" s="49"/>
      <c r="AG975" s="49"/>
      <c r="AH975" s="49"/>
      <c r="AI975" s="49"/>
      <c r="AJ975" s="49"/>
      <c r="AK975" s="49"/>
      <c r="AL975" s="49"/>
      <c r="AM975" s="49"/>
      <c r="AN975" s="56"/>
      <c r="AO975" s="56"/>
      <c r="AP975" s="56"/>
      <c r="AQ975" s="56"/>
      <c r="AR975" s="54"/>
      <c r="AS975" s="54"/>
      <c r="AT975" s="54"/>
      <c r="AU975" s="54"/>
      <c r="AV975" s="54"/>
      <c r="AW975" s="54"/>
      <c r="AX975" s="54"/>
      <c r="AY975" t="str">
        <f t="shared" si="858"/>
        <v>Lowndes CD1</v>
      </c>
      <c r="AZ975" s="9"/>
      <c r="BA975" s="165">
        <v>1</v>
      </c>
      <c r="BC975">
        <v>13</v>
      </c>
      <c r="BD975" s="165">
        <v>1</v>
      </c>
      <c r="BE975" s="165">
        <v>13185</v>
      </c>
      <c r="BF975">
        <f t="shared" si="859"/>
        <v>1318501</v>
      </c>
      <c r="BH975" t="s">
        <v>3303</v>
      </c>
    </row>
    <row r="976" spans="1:60" outlineLevel="1">
      <c r="A976" s="165" t="s">
        <v>3269</v>
      </c>
      <c r="B976" s="9" t="s">
        <v>1546</v>
      </c>
      <c r="C976" s="1">
        <f t="shared" si="850"/>
        <v>5764</v>
      </c>
      <c r="D976" s="1"/>
      <c r="E976" s="1"/>
      <c r="F976" s="1"/>
      <c r="G976" s="1"/>
      <c r="H976" s="1"/>
      <c r="I976" s="1"/>
      <c r="J976" s="1"/>
      <c r="K976" s="7">
        <f>RANK(W976,(W976:Y976,Z976:AN976))</f>
        <v>1</v>
      </c>
      <c r="L976" s="7">
        <f>RANK(X976,(W976:Y976,Z976:AN976))</f>
        <v>5</v>
      </c>
      <c r="M976" s="7">
        <f>IF(Y976&gt;0,RANK(Y976,(W976:Y976,Z976:AN976)),0)</f>
        <v>2</v>
      </c>
      <c r="N976" s="7"/>
      <c r="O976" s="1">
        <f t="shared" si="851"/>
        <v>2042</v>
      </c>
      <c r="P976" s="2">
        <f t="shared" si="852"/>
        <v>0.35426786953504513</v>
      </c>
      <c r="Q976" s="2"/>
      <c r="R976" s="2">
        <f t="shared" si="853"/>
        <v>0.67366412213740456</v>
      </c>
      <c r="S976" s="2">
        <f t="shared" si="854"/>
        <v>0</v>
      </c>
      <c r="T976" s="2">
        <f t="shared" si="855"/>
        <v>0.31939625260235949</v>
      </c>
      <c r="U976" s="2">
        <f t="shared" si="856"/>
        <v>2.9493407356002777E-3</v>
      </c>
      <c r="V976" s="2">
        <f t="shared" si="857"/>
        <v>3.990284524635671E-3</v>
      </c>
      <c r="W976" s="49">
        <v>3883</v>
      </c>
      <c r="X976" s="49">
        <v>0</v>
      </c>
      <c r="Y976" s="49">
        <v>1841</v>
      </c>
      <c r="Z976" s="49">
        <v>17</v>
      </c>
      <c r="AA976" s="49"/>
      <c r="AB976" s="49"/>
      <c r="AC976" s="49"/>
      <c r="AD976" s="49">
        <v>23</v>
      </c>
      <c r="AE976" s="49"/>
      <c r="AF976" s="49"/>
      <c r="AG976" s="49"/>
      <c r="AH976" s="49"/>
      <c r="AI976" s="49"/>
      <c r="AJ976" s="49"/>
      <c r="AK976" s="49"/>
      <c r="AL976" s="49"/>
      <c r="AM976" s="49"/>
      <c r="AN976" s="56"/>
      <c r="AO976" s="56"/>
      <c r="AP976" s="56"/>
      <c r="AQ976" s="56"/>
      <c r="AR976" s="54"/>
      <c r="AS976" s="54"/>
      <c r="AT976" s="54"/>
      <c r="AU976" s="54"/>
      <c r="AV976" s="54"/>
      <c r="AW976" s="54"/>
      <c r="AX976" s="54"/>
      <c r="AY976" t="str">
        <f t="shared" si="858"/>
        <v>Lowndes CD8</v>
      </c>
      <c r="AZ976" s="9"/>
      <c r="BA976" s="165">
        <v>8</v>
      </c>
      <c r="BC976">
        <v>13</v>
      </c>
      <c r="BD976" s="165">
        <v>8</v>
      </c>
      <c r="BE976" s="165">
        <v>13185</v>
      </c>
      <c r="BF976">
        <f t="shared" si="859"/>
        <v>1318508</v>
      </c>
      <c r="BH976" t="s">
        <v>3303</v>
      </c>
    </row>
    <row r="977" spans="1:60" outlineLevel="1">
      <c r="A977" s="165" t="s">
        <v>484</v>
      </c>
      <c r="B977" s="9" t="s">
        <v>1546</v>
      </c>
      <c r="C977" s="1">
        <f t="shared" si="850"/>
        <v>13749</v>
      </c>
      <c r="D977" s="1"/>
      <c r="E977" s="1"/>
      <c r="F977" s="1"/>
      <c r="G977" s="1"/>
      <c r="H977" s="1"/>
      <c r="I977" s="1"/>
      <c r="J977" s="1"/>
      <c r="K977" s="7">
        <f>RANK(W977,(W977:Y977,Z977:AN977))</f>
        <v>1</v>
      </c>
      <c r="L977" s="7">
        <f>RANK(X977,(W977:Y977,Z977:AN977))</f>
        <v>5</v>
      </c>
      <c r="M977" s="7">
        <f>IF(Y977&gt;0,RANK(Y977,(W977:Y977,Z977:AN977)),0)</f>
        <v>2</v>
      </c>
      <c r="N977" s="7"/>
      <c r="O977" s="1">
        <f t="shared" si="851"/>
        <v>8825</v>
      </c>
      <c r="P977" s="2">
        <f t="shared" si="852"/>
        <v>0.64186486289911993</v>
      </c>
      <c r="Q977" s="2"/>
      <c r="R977" s="2">
        <f t="shared" si="853"/>
        <v>0.81947778020219653</v>
      </c>
      <c r="S977" s="2">
        <f t="shared" si="854"/>
        <v>0</v>
      </c>
      <c r="T977" s="2">
        <f t="shared" si="855"/>
        <v>0.1776129173030766</v>
      </c>
      <c r="U977" s="2">
        <f t="shared" si="856"/>
        <v>1.5273838097316168E-3</v>
      </c>
      <c r="V977" s="2">
        <f t="shared" si="857"/>
        <v>1.3819186849952563E-3</v>
      </c>
      <c r="W977" s="49">
        <v>11267</v>
      </c>
      <c r="X977" s="49">
        <v>0</v>
      </c>
      <c r="Y977" s="49">
        <v>2442</v>
      </c>
      <c r="Z977" s="49">
        <v>21</v>
      </c>
      <c r="AA977" s="49"/>
      <c r="AB977" s="49"/>
      <c r="AC977" s="49"/>
      <c r="AD977" s="49">
        <v>19</v>
      </c>
      <c r="AE977" s="49"/>
      <c r="AF977" s="49"/>
      <c r="AG977" s="49"/>
      <c r="AH977" s="49"/>
      <c r="AI977" s="49"/>
      <c r="AJ977" s="49"/>
      <c r="AK977" s="49"/>
      <c r="AL977" s="49"/>
      <c r="AM977" s="49"/>
      <c r="AN977" s="56"/>
      <c r="AO977" s="56"/>
      <c r="AP977" s="56"/>
      <c r="AQ977" s="56"/>
      <c r="AR977" s="54"/>
      <c r="AS977" s="54"/>
      <c r="AT977" s="54"/>
      <c r="AU977" s="54"/>
      <c r="AV977" s="54"/>
      <c r="AW977" s="54"/>
      <c r="AX977" s="54"/>
      <c r="AY977" t="str">
        <f t="shared" ref="AY977:AY982" si="860">A977&amp;" "&amp;"CD"&amp;BA977</f>
        <v>Muscogee CD2</v>
      </c>
      <c r="AZ977" s="9"/>
      <c r="BA977" s="165">
        <v>2</v>
      </c>
      <c r="BC977">
        <v>13</v>
      </c>
      <c r="BD977" s="165">
        <v>2</v>
      </c>
      <c r="BE977" s="165">
        <v>13215</v>
      </c>
      <c r="BF977">
        <f t="shared" si="859"/>
        <v>1321502</v>
      </c>
      <c r="BH977" t="s">
        <v>3303</v>
      </c>
    </row>
    <row r="978" spans="1:60" outlineLevel="1">
      <c r="A978" s="165" t="s">
        <v>484</v>
      </c>
      <c r="B978" s="9" t="s">
        <v>1546</v>
      </c>
      <c r="C978" s="1">
        <f t="shared" si="850"/>
        <v>2515</v>
      </c>
      <c r="D978" s="1"/>
      <c r="E978" s="1"/>
      <c r="F978" s="1"/>
      <c r="G978" s="1"/>
      <c r="H978" s="1"/>
      <c r="I978" s="1"/>
      <c r="J978" s="1"/>
      <c r="K978" s="7">
        <f>RANK(W978,(W978:Y978,Z978:AN978))</f>
        <v>1</v>
      </c>
      <c r="L978" s="7">
        <f>RANK(X978,(W978:Y978,Z978:AN978))</f>
        <v>5</v>
      </c>
      <c r="M978" s="7">
        <f>IF(Y978&gt;0,RANK(Y978,(W978:Y978,Z978:AN978)),0)</f>
        <v>2</v>
      </c>
      <c r="N978" s="7"/>
      <c r="O978" s="1">
        <f t="shared" si="851"/>
        <v>695</v>
      </c>
      <c r="P978" s="2">
        <f t="shared" si="852"/>
        <v>0.27634194831013914</v>
      </c>
      <c r="Q978" s="2"/>
      <c r="R978" s="2">
        <f t="shared" si="853"/>
        <v>0.63419483101391649</v>
      </c>
      <c r="S978" s="2">
        <f t="shared" si="854"/>
        <v>0</v>
      </c>
      <c r="T978" s="2">
        <f t="shared" si="855"/>
        <v>0.35785288270377735</v>
      </c>
      <c r="U978" s="2">
        <f t="shared" si="856"/>
        <v>4.3737574552683896E-3</v>
      </c>
      <c r="V978" s="2">
        <f t="shared" si="857"/>
        <v>3.5785288270377639E-3</v>
      </c>
      <c r="W978" s="49">
        <v>1595</v>
      </c>
      <c r="X978" s="49">
        <v>0</v>
      </c>
      <c r="Y978" s="49">
        <v>900</v>
      </c>
      <c r="Z978" s="49">
        <v>11</v>
      </c>
      <c r="AA978" s="49"/>
      <c r="AB978" s="49"/>
      <c r="AC978" s="49"/>
      <c r="AD978" s="49">
        <v>9</v>
      </c>
      <c r="AE978" s="49"/>
      <c r="AF978" s="49"/>
      <c r="AG978" s="49"/>
      <c r="AH978" s="49"/>
      <c r="AI978" s="49"/>
      <c r="AJ978" s="49"/>
      <c r="AK978" s="49"/>
      <c r="AL978" s="49"/>
      <c r="AM978" s="49"/>
      <c r="AN978" s="56"/>
      <c r="AO978" s="56"/>
      <c r="AP978" s="56"/>
      <c r="AQ978" s="56"/>
      <c r="AR978" s="54"/>
      <c r="AS978" s="54"/>
      <c r="AT978" s="54"/>
      <c r="AU978" s="54"/>
      <c r="AV978" s="54"/>
      <c r="AW978" s="54"/>
      <c r="AX978" s="54"/>
      <c r="AY978" t="str">
        <f t="shared" si="860"/>
        <v>Muscogee CD3</v>
      </c>
      <c r="AZ978" s="9"/>
      <c r="BA978" s="165">
        <v>3</v>
      </c>
      <c r="BC978">
        <v>13</v>
      </c>
      <c r="BD978" s="165">
        <v>3</v>
      </c>
      <c r="BE978" s="165">
        <v>13215</v>
      </c>
      <c r="BF978">
        <f t="shared" si="859"/>
        <v>1321503</v>
      </c>
      <c r="BH978" t="s">
        <v>3303</v>
      </c>
    </row>
    <row r="979" spans="1:60" outlineLevel="1">
      <c r="A979" s="165" t="s">
        <v>2512</v>
      </c>
      <c r="B979" s="9" t="s">
        <v>1546</v>
      </c>
      <c r="C979" s="1">
        <f t="shared" si="850"/>
        <v>8204</v>
      </c>
      <c r="D979" s="1"/>
      <c r="E979" s="1"/>
      <c r="F979" s="1"/>
      <c r="G979" s="1"/>
      <c r="H979" s="1"/>
      <c r="I979" s="1"/>
      <c r="J979" s="1"/>
      <c r="K979" s="7">
        <f>RANK(W979,(W979:Y979,Z979:AN979))</f>
        <v>1</v>
      </c>
      <c r="L979" s="7">
        <f>RANK(X979,(W979:Y979,Z979:AN979))</f>
        <v>5</v>
      </c>
      <c r="M979" s="7">
        <f>IF(Y979&gt;0,RANK(Y979,(W979:Y979,Z979:AN979)),0)</f>
        <v>2</v>
      </c>
      <c r="N979" s="7"/>
      <c r="O979" s="1">
        <f t="shared" si="851"/>
        <v>4863</v>
      </c>
      <c r="P979" s="2">
        <f t="shared" si="852"/>
        <v>0.59275962944904925</v>
      </c>
      <c r="Q979" s="2"/>
      <c r="R979" s="2">
        <f t="shared" si="853"/>
        <v>0.79412481716235983</v>
      </c>
      <c r="S979" s="2">
        <f t="shared" si="854"/>
        <v>0</v>
      </c>
      <c r="T979" s="2">
        <f t="shared" si="855"/>
        <v>0.20136518771331058</v>
      </c>
      <c r="U979" s="2">
        <f t="shared" si="856"/>
        <v>2.0721599219892736E-3</v>
      </c>
      <c r="V979" s="2">
        <f t="shared" si="857"/>
        <v>2.4378352023403174E-3</v>
      </c>
      <c r="W979" s="49">
        <v>6515</v>
      </c>
      <c r="X979" s="49">
        <v>0</v>
      </c>
      <c r="Y979" s="49">
        <v>1652</v>
      </c>
      <c r="Z979" s="49">
        <v>17</v>
      </c>
      <c r="AA979" s="49"/>
      <c r="AB979" s="49"/>
      <c r="AC979" s="49"/>
      <c r="AD979" s="49">
        <v>20</v>
      </c>
      <c r="AE979" s="49"/>
      <c r="AF979" s="49"/>
      <c r="AG979" s="49"/>
      <c r="AH979" s="49"/>
      <c r="AI979" s="49"/>
      <c r="AJ979" s="49"/>
      <c r="AK979" s="49"/>
      <c r="AL979" s="49"/>
      <c r="AM979" s="49"/>
      <c r="AN979" s="56"/>
      <c r="AO979" s="56"/>
      <c r="AP979" s="56"/>
      <c r="AQ979" s="56"/>
      <c r="AR979" s="54"/>
      <c r="AS979" s="54"/>
      <c r="AT979" s="54"/>
      <c r="AU979" s="54"/>
      <c r="AV979" s="54"/>
      <c r="AW979" s="54"/>
      <c r="AX979" s="54"/>
      <c r="AY979" t="str">
        <f t="shared" si="860"/>
        <v>Newton CD4</v>
      </c>
      <c r="AZ979" s="9"/>
      <c r="BA979" s="165">
        <v>4</v>
      </c>
      <c r="BC979">
        <v>13</v>
      </c>
      <c r="BD979" s="165">
        <v>4</v>
      </c>
      <c r="BE979" s="165">
        <v>13217</v>
      </c>
      <c r="BF979">
        <f t="shared" si="859"/>
        <v>1321704</v>
      </c>
      <c r="BH979" t="s">
        <v>3303</v>
      </c>
    </row>
    <row r="980" spans="1:60" outlineLevel="1">
      <c r="A980" s="165" t="s">
        <v>2512</v>
      </c>
      <c r="B980" s="9" t="s">
        <v>1546</v>
      </c>
      <c r="C980" s="1">
        <f t="shared" si="850"/>
        <v>1117</v>
      </c>
      <c r="D980" s="1"/>
      <c r="E980" s="1"/>
      <c r="F980" s="1"/>
      <c r="G980" s="1"/>
      <c r="H980" s="1"/>
      <c r="I980" s="1"/>
      <c r="J980" s="1"/>
      <c r="K980" s="7">
        <f>RANK(W980,(W980:Y980,Z980:AN980))</f>
        <v>1</v>
      </c>
      <c r="L980" s="7">
        <f>RANK(X980,(W980:Y980,Z980:AN980))</f>
        <v>5</v>
      </c>
      <c r="M980" s="7">
        <f>IF(Y980&gt;0,RANK(Y980,(W980:Y980,Z980:AN980)),0)</f>
        <v>2</v>
      </c>
      <c r="N980" s="7"/>
      <c r="O980" s="1">
        <f t="shared" si="851"/>
        <v>408</v>
      </c>
      <c r="P980" s="2">
        <f t="shared" si="852"/>
        <v>0.36526410026857653</v>
      </c>
      <c r="Q980" s="2"/>
      <c r="R980" s="2">
        <f t="shared" si="853"/>
        <v>0.67860340196956137</v>
      </c>
      <c r="S980" s="2">
        <f t="shared" si="854"/>
        <v>0</v>
      </c>
      <c r="T980" s="2">
        <f t="shared" si="855"/>
        <v>0.31333930170098478</v>
      </c>
      <c r="U980" s="2">
        <f t="shared" si="856"/>
        <v>6.2667860340196958E-3</v>
      </c>
      <c r="V980" s="2">
        <f t="shared" si="857"/>
        <v>1.7905102954341489E-3</v>
      </c>
      <c r="W980" s="49">
        <v>758</v>
      </c>
      <c r="X980" s="49">
        <v>0</v>
      </c>
      <c r="Y980" s="49">
        <v>350</v>
      </c>
      <c r="Z980" s="49">
        <v>7</v>
      </c>
      <c r="AA980" s="49"/>
      <c r="AB980" s="49"/>
      <c r="AC980" s="49"/>
      <c r="AD980" s="49">
        <v>2</v>
      </c>
      <c r="AE980" s="49"/>
      <c r="AF980" s="49"/>
      <c r="AG980" s="49"/>
      <c r="AH980" s="49"/>
      <c r="AI980" s="49"/>
      <c r="AJ980" s="49"/>
      <c r="AK980" s="49"/>
      <c r="AL980" s="49"/>
      <c r="AM980" s="49"/>
      <c r="AN980" s="56"/>
      <c r="AO980" s="56"/>
      <c r="AP980" s="56"/>
      <c r="AQ980" s="56"/>
      <c r="AR980" s="54"/>
      <c r="AS980" s="54"/>
      <c r="AT980" s="54"/>
      <c r="AU980" s="54"/>
      <c r="AV980" s="54"/>
      <c r="AW980" s="54"/>
      <c r="AX980" s="54"/>
      <c r="AY980" t="str">
        <f t="shared" si="860"/>
        <v>Newton CD10</v>
      </c>
      <c r="AZ980" s="9"/>
      <c r="BA980" s="165">
        <v>10</v>
      </c>
      <c r="BC980">
        <v>13</v>
      </c>
      <c r="BD980" s="165">
        <v>10</v>
      </c>
      <c r="BE980" s="165">
        <v>13217</v>
      </c>
      <c r="BF980">
        <f t="shared" si="859"/>
        <v>1321710</v>
      </c>
      <c r="BH980" t="s">
        <v>3303</v>
      </c>
    </row>
    <row r="981" spans="1:60" outlineLevel="1">
      <c r="A981" s="165" t="s">
        <v>1740</v>
      </c>
      <c r="B981" s="9" t="s">
        <v>1546</v>
      </c>
      <c r="C981" s="1">
        <f t="shared" si="850"/>
        <v>609</v>
      </c>
      <c r="D981" s="1"/>
      <c r="E981" s="1"/>
      <c r="F981" s="1"/>
      <c r="G981" s="1"/>
      <c r="H981" s="1"/>
      <c r="I981" s="1"/>
      <c r="J981" s="1"/>
      <c r="K981" s="7">
        <f>RANK(W981,(W981:Y981,Z981:AN981))</f>
        <v>1</v>
      </c>
      <c r="L981" s="7">
        <f>RANK(X981,(W981:Y981,Z981:AN981))</f>
        <v>5</v>
      </c>
      <c r="M981" s="7">
        <f>IF(Y981&gt;0,RANK(Y981,(W981:Y981,Z981:AN981)),0)</f>
        <v>2</v>
      </c>
      <c r="N981" s="7"/>
      <c r="O981" s="1">
        <f t="shared" si="851"/>
        <v>73</v>
      </c>
      <c r="P981" s="2">
        <f t="shared" si="852"/>
        <v>0.11986863711001643</v>
      </c>
      <c r="Q981" s="2"/>
      <c r="R981" s="2">
        <f t="shared" si="853"/>
        <v>0.55500821018062396</v>
      </c>
      <c r="S981" s="2">
        <f t="shared" si="854"/>
        <v>0</v>
      </c>
      <c r="T981" s="2">
        <f t="shared" si="855"/>
        <v>0.43513957307060758</v>
      </c>
      <c r="U981" s="2">
        <f t="shared" si="856"/>
        <v>4.9261083743842365E-3</v>
      </c>
      <c r="V981" s="2">
        <f t="shared" si="857"/>
        <v>4.9261083743842244E-3</v>
      </c>
      <c r="W981" s="49">
        <v>338</v>
      </c>
      <c r="X981" s="49">
        <v>0</v>
      </c>
      <c r="Y981" s="49">
        <v>265</v>
      </c>
      <c r="Z981" s="49">
        <v>3</v>
      </c>
      <c r="AA981" s="49"/>
      <c r="AB981" s="49"/>
      <c r="AC981" s="49"/>
      <c r="AD981" s="49">
        <v>3</v>
      </c>
      <c r="AE981" s="49"/>
      <c r="AF981" s="49"/>
      <c r="AG981" s="49"/>
      <c r="AH981" s="49"/>
      <c r="AI981" s="49"/>
      <c r="AJ981" s="49"/>
      <c r="AK981" s="49"/>
      <c r="AL981" s="49"/>
      <c r="AM981" s="49"/>
      <c r="AN981" s="56"/>
      <c r="AO981" s="56"/>
      <c r="AP981" s="56"/>
      <c r="AQ981" s="56"/>
      <c r="AR981" s="54"/>
      <c r="AS981" s="54"/>
      <c r="AT981" s="54"/>
      <c r="AU981" s="54"/>
      <c r="AV981" s="54"/>
      <c r="AW981" s="54"/>
      <c r="AX981" s="54"/>
      <c r="AY981" t="str">
        <f t="shared" si="860"/>
        <v>Pickens CD9</v>
      </c>
      <c r="AZ981" s="9"/>
      <c r="BA981" s="165">
        <v>9</v>
      </c>
      <c r="BC981">
        <v>13</v>
      </c>
      <c r="BD981" s="165">
        <v>9</v>
      </c>
      <c r="BE981" s="165">
        <v>13227</v>
      </c>
      <c r="BF981">
        <f t="shared" si="859"/>
        <v>1322709</v>
      </c>
      <c r="BH981" t="s">
        <v>3303</v>
      </c>
    </row>
    <row r="982" spans="1:60" outlineLevel="1">
      <c r="A982" s="165" t="s">
        <v>1740</v>
      </c>
      <c r="B982" s="9" t="s">
        <v>1546</v>
      </c>
      <c r="C982" s="1">
        <f t="shared" si="850"/>
        <v>202</v>
      </c>
      <c r="D982" s="1"/>
      <c r="E982" s="1"/>
      <c r="F982" s="1"/>
      <c r="G982" s="1"/>
      <c r="H982" s="1"/>
      <c r="I982" s="1"/>
      <c r="J982" s="1"/>
      <c r="K982" s="7">
        <f>RANK(W982,(W982:Y982,Z982:AN982))</f>
        <v>2</v>
      </c>
      <c r="L982" s="7">
        <f>RANK(X982,(W982:Y982,Z982:AN982))</f>
        <v>5</v>
      </c>
      <c r="M982" s="7">
        <f>IF(Y982&gt;0,RANK(Y982,(W982:Y982,Z982:AN982)),0)</f>
        <v>1</v>
      </c>
      <c r="N982" s="7"/>
      <c r="O982" s="1">
        <f t="shared" si="851"/>
        <v>12</v>
      </c>
      <c r="P982" s="2">
        <f t="shared" si="852"/>
        <v>5.9405940594059403E-2</v>
      </c>
      <c r="Q982" s="2"/>
      <c r="R982" s="2">
        <f t="shared" si="853"/>
        <v>0.46039603960396042</v>
      </c>
      <c r="S982" s="2">
        <f t="shared" si="854"/>
        <v>0</v>
      </c>
      <c r="T982" s="2">
        <f t="shared" si="855"/>
        <v>0.51980198019801982</v>
      </c>
      <c r="U982" s="2">
        <f t="shared" si="856"/>
        <v>9.9009900990099011E-3</v>
      </c>
      <c r="V982" s="2">
        <f t="shared" si="857"/>
        <v>9.9009900990099185E-3</v>
      </c>
      <c r="W982" s="49">
        <v>93</v>
      </c>
      <c r="X982" s="49">
        <v>0</v>
      </c>
      <c r="Y982" s="49">
        <v>105</v>
      </c>
      <c r="Z982" s="49">
        <v>2</v>
      </c>
      <c r="AA982" s="49"/>
      <c r="AB982" s="49"/>
      <c r="AC982" s="49"/>
      <c r="AD982" s="49">
        <v>2</v>
      </c>
      <c r="AE982" s="49"/>
      <c r="AF982" s="49"/>
      <c r="AG982" s="49"/>
      <c r="AH982" s="49"/>
      <c r="AI982" s="49"/>
      <c r="AJ982" s="49"/>
      <c r="AK982" s="49"/>
      <c r="AL982" s="49"/>
      <c r="AM982" s="49"/>
      <c r="AN982" s="56"/>
      <c r="AO982" s="56"/>
      <c r="AP982" s="56"/>
      <c r="AQ982" s="56"/>
      <c r="AR982" s="54"/>
      <c r="AS982" s="54"/>
      <c r="AT982" s="54"/>
      <c r="AU982" s="54"/>
      <c r="AV982" s="54"/>
      <c r="AW982" s="54"/>
      <c r="AX982" s="54"/>
      <c r="AY982" t="str">
        <f t="shared" si="860"/>
        <v>Pickens CD14</v>
      </c>
      <c r="AZ982" s="9"/>
      <c r="BA982" s="165">
        <v>14</v>
      </c>
      <c r="BC982">
        <v>13</v>
      </c>
      <c r="BD982" s="165">
        <v>14</v>
      </c>
      <c r="BE982" s="165">
        <v>13227</v>
      </c>
      <c r="BF982">
        <f t="shared" si="859"/>
        <v>1322714</v>
      </c>
      <c r="BH982" t="s">
        <v>3303</v>
      </c>
    </row>
    <row r="983" spans="1:60">
      <c r="A983" s="9"/>
      <c r="B983" s="9"/>
      <c r="C983" s="54"/>
      <c r="D983" s="54"/>
      <c r="E983" s="54"/>
      <c r="F983" s="54"/>
      <c r="G983" s="54"/>
      <c r="H983" s="54"/>
      <c r="I983" s="54"/>
      <c r="J983" s="54"/>
      <c r="K983" s="55"/>
      <c r="L983" s="54"/>
      <c r="M983" s="54"/>
      <c r="N983" s="49"/>
      <c r="O983" s="2"/>
      <c r="P983" s="49"/>
      <c r="Q983" s="54"/>
      <c r="R983" s="54"/>
      <c r="S983" s="54"/>
      <c r="T983" s="54"/>
      <c r="U983" s="49"/>
      <c r="V983" s="49"/>
      <c r="W983" s="49"/>
      <c r="X983" s="49"/>
      <c r="Y983" s="49"/>
      <c r="Z983" s="49"/>
      <c r="AA983" s="49"/>
      <c r="AB983" s="49"/>
      <c r="AC983" s="49"/>
      <c r="AD983" s="49"/>
      <c r="AE983" s="49"/>
      <c r="AF983" s="49"/>
      <c r="AG983" s="49"/>
      <c r="AH983" s="49"/>
      <c r="AI983" s="49"/>
      <c r="AJ983" s="49"/>
      <c r="AK983" s="49"/>
      <c r="AL983" s="49"/>
      <c r="AM983" s="49"/>
      <c r="AN983" s="56"/>
      <c r="AO983" s="56"/>
      <c r="AP983" s="56"/>
      <c r="AQ983" s="56"/>
      <c r="AR983" s="54"/>
      <c r="AS983" s="54"/>
      <c r="AT983" s="54"/>
      <c r="AU983" s="54"/>
      <c r="AV983" s="54"/>
      <c r="AW983" s="9"/>
      <c r="AX983" s="9"/>
      <c r="AY983" s="9"/>
      <c r="BA983" s="64"/>
      <c r="BB983" s="141"/>
      <c r="BC983" s="59"/>
      <c r="BD983" s="7"/>
      <c r="BE983"/>
    </row>
    <row r="984" spans="1:60">
      <c r="A984" s="48" t="s">
        <v>684</v>
      </c>
      <c r="C984" s="2"/>
      <c r="D984" s="2"/>
      <c r="E984" s="2"/>
      <c r="F984" s="2"/>
      <c r="G984" s="2"/>
      <c r="H984" s="2"/>
      <c r="I984" s="2"/>
      <c r="J984" s="2"/>
      <c r="K984" s="7"/>
      <c r="L984" s="2"/>
      <c r="M984" s="2"/>
      <c r="N984" s="2"/>
      <c r="R984" s="2"/>
      <c r="S984" s="2"/>
      <c r="T984" s="2"/>
      <c r="U984" s="2"/>
      <c r="V984" s="2"/>
      <c r="AH984" s="1"/>
      <c r="AI984" s="1"/>
      <c r="AK984" s="1"/>
      <c r="AL984" s="1"/>
      <c r="AM984" s="1"/>
      <c r="AN984" s="1"/>
      <c r="AO984" s="1"/>
      <c r="AP984" s="8"/>
      <c r="AQ984" s="8"/>
      <c r="AR984" s="8"/>
      <c r="AS984" s="8"/>
      <c r="AT984" s="2"/>
      <c r="AU984" s="2"/>
      <c r="AV984" s="2"/>
      <c r="AW984" s="2"/>
      <c r="AX984" s="2"/>
      <c r="BD984" s="100"/>
      <c r="BE984"/>
    </row>
    <row r="985" spans="1:60">
      <c r="A985" t="s">
        <v>1584</v>
      </c>
      <c r="B985" t="s">
        <v>827</v>
      </c>
      <c r="C985" s="1">
        <f>SUM(W985:AN985)</f>
        <v>13113</v>
      </c>
      <c r="D985" s="1"/>
      <c r="E985" s="1"/>
      <c r="F985" s="1"/>
      <c r="G985" s="1"/>
      <c r="H985" s="1"/>
      <c r="I985" s="1"/>
      <c r="J985" s="1"/>
      <c r="K985" s="7">
        <f>RANK(W985,(W985:Y985,Z985:AN985))</f>
        <v>2</v>
      </c>
      <c r="L985" s="7" t="e">
        <f>RANK(X985,(W985:Y985,Z985:AN985))</f>
        <v>#N/A</v>
      </c>
      <c r="M985" s="7">
        <f>IF(Y985&gt;0,RANK(Y985,(W985:Y985,Z985:AN985)),0)</f>
        <v>1</v>
      </c>
      <c r="N985" s="7"/>
      <c r="O985" s="1">
        <f>MAX(W985:AD985)-LARGE(W985:AD985,2)</f>
        <v>3085</v>
      </c>
      <c r="P985" s="2">
        <f>O985/C985</f>
        <v>0.23526271638831694</v>
      </c>
      <c r="Q985" s="2"/>
      <c r="R985" s="2">
        <f t="shared" ref="R985:U986" si="861">IF($C985=0,"-",W985/$C985)</f>
        <v>0.38137725920841914</v>
      </c>
      <c r="S985" s="2">
        <f t="shared" si="861"/>
        <v>0</v>
      </c>
      <c r="T985" s="2">
        <f t="shared" si="861"/>
        <v>0.61663997559673611</v>
      </c>
      <c r="U985" s="2">
        <f t="shared" si="861"/>
        <v>7.6260199801723484E-5</v>
      </c>
      <c r="V985" s="2">
        <f>IF(C985=0,"-",(1-R985-S985-T985-U985))</f>
        <v>1.9065049950430255E-3</v>
      </c>
      <c r="W985" s="1">
        <v>5001</v>
      </c>
      <c r="Y985" s="1">
        <v>8086</v>
      </c>
      <c r="Z985" s="1">
        <v>1</v>
      </c>
      <c r="AE985" s="1">
        <v>17</v>
      </c>
      <c r="AH985" s="1"/>
      <c r="AI985" s="1"/>
      <c r="AJ985" s="1">
        <v>8</v>
      </c>
      <c r="AK985" s="1"/>
      <c r="AL985" s="1"/>
      <c r="AM985" s="1"/>
      <c r="AN985" s="1"/>
      <c r="AO985" s="1"/>
      <c r="AP985" s="7"/>
      <c r="AQ985" s="7"/>
      <c r="AR985" s="7"/>
      <c r="AS985" s="7"/>
      <c r="AT985" s="2"/>
      <c r="AU985" s="2"/>
      <c r="AV985" s="2"/>
      <c r="AW985" s="2"/>
      <c r="AX985" s="2"/>
      <c r="AY985" t="s">
        <v>2892</v>
      </c>
      <c r="BA985">
        <v>1</v>
      </c>
      <c r="BC985" s="98">
        <v>15</v>
      </c>
      <c r="BD985" s="100"/>
      <c r="BE985">
        <v>15003</v>
      </c>
      <c r="BF985">
        <f t="shared" si="859"/>
        <v>1500301</v>
      </c>
      <c r="BH985" t="s">
        <v>3303</v>
      </c>
    </row>
    <row r="986" spans="1:60">
      <c r="A986" t="s">
        <v>1584</v>
      </c>
      <c r="B986" t="s">
        <v>827</v>
      </c>
      <c r="C986" s="1">
        <f>SUM(W986:AN986)</f>
        <v>5070</v>
      </c>
      <c r="D986" s="1"/>
      <c r="E986" s="1"/>
      <c r="F986" s="1"/>
      <c r="G986" s="1"/>
      <c r="H986" s="1"/>
      <c r="I986" s="1"/>
      <c r="J986" s="1"/>
      <c r="K986" s="7">
        <f>RANK(W986,(W986:Y986,Z986:AN986))</f>
        <v>2</v>
      </c>
      <c r="L986" s="7">
        <f>RANK(X986,(W986:Y986,Z986:AN986))</f>
        <v>5</v>
      </c>
      <c r="M986" s="7">
        <f>IF(Y986&gt;0,RANK(Y986,(W986:Y986,Z986:AN986)),0)</f>
        <v>1</v>
      </c>
      <c r="N986" s="7"/>
      <c r="O986" s="1">
        <f>MAX(W986:AD986)-LARGE(W986:AD986,2)</f>
        <v>1687</v>
      </c>
      <c r="P986" s="2">
        <f>O986/C986</f>
        <v>0.33274161735700197</v>
      </c>
      <c r="Q986" s="2"/>
      <c r="R986" s="2">
        <f t="shared" si="861"/>
        <v>0.33234714003944771</v>
      </c>
      <c r="S986" s="2">
        <f t="shared" si="861"/>
        <v>0</v>
      </c>
      <c r="T986" s="2">
        <f t="shared" si="861"/>
        <v>0.66508875739644968</v>
      </c>
      <c r="U986" s="2">
        <f t="shared" si="861"/>
        <v>0</v>
      </c>
      <c r="V986" s="2">
        <f>IF(C986=0,"-",(1-R986-S986-T986-U986))</f>
        <v>2.564102564102555E-3</v>
      </c>
      <c r="W986" s="1">
        <f>County!P2848-W985</f>
        <v>1685</v>
      </c>
      <c r="Y986" s="1">
        <f>County!R2848-Y985</f>
        <v>3372</v>
      </c>
      <c r="Z986" s="1">
        <f>County!S2848-Z985</f>
        <v>0</v>
      </c>
      <c r="AE986" s="1">
        <f>County!X2848-AE985</f>
        <v>11</v>
      </c>
      <c r="AH986" s="1"/>
      <c r="AI986" s="1"/>
      <c r="AJ986" s="1">
        <f>County!AC2848-AJ985</f>
        <v>2</v>
      </c>
      <c r="AK986" s="1"/>
      <c r="AL986" s="1"/>
      <c r="AM986" s="1"/>
      <c r="AN986" s="1"/>
      <c r="AO986" s="1"/>
      <c r="AP986" s="7"/>
      <c r="AQ986" s="7"/>
      <c r="AR986" s="7"/>
      <c r="AS986" s="7"/>
      <c r="AT986" s="2"/>
      <c r="AU986" s="2"/>
      <c r="AV986" s="2"/>
      <c r="AW986" s="2"/>
      <c r="AX986" s="2"/>
      <c r="AY986" t="s">
        <v>2331</v>
      </c>
      <c r="BA986">
        <v>2</v>
      </c>
      <c r="BC986" s="98">
        <v>15</v>
      </c>
      <c r="BD986" s="100"/>
      <c r="BE986">
        <v>15003</v>
      </c>
      <c r="BF986">
        <f t="shared" si="859"/>
        <v>1500302</v>
      </c>
      <c r="BH986" t="s">
        <v>3303</v>
      </c>
    </row>
    <row r="987" spans="1:60">
      <c r="C987" s="2"/>
      <c r="D987" s="2"/>
      <c r="E987" s="2"/>
      <c r="F987" s="2"/>
      <c r="G987" s="2"/>
      <c r="H987" s="2"/>
      <c r="I987" s="2"/>
      <c r="J987" s="2"/>
      <c r="K987" s="7"/>
      <c r="L987" s="2"/>
      <c r="M987" s="2"/>
      <c r="N987" s="2"/>
      <c r="R987" s="2"/>
      <c r="S987" s="2"/>
      <c r="T987" s="2"/>
      <c r="U987" s="2"/>
      <c r="V987" s="2"/>
      <c r="AH987" s="1"/>
      <c r="AI987" s="1"/>
      <c r="AK987" s="1"/>
      <c r="AL987" s="1"/>
      <c r="AM987" s="1"/>
      <c r="AN987" s="1"/>
      <c r="AO987" s="1"/>
      <c r="AP987" s="8"/>
      <c r="AQ987" s="8"/>
      <c r="AR987" s="8"/>
      <c r="AS987" s="8"/>
      <c r="AT987" s="2"/>
      <c r="AU987" s="2"/>
      <c r="AV987" s="2"/>
      <c r="AW987" s="2"/>
      <c r="AX987" s="2"/>
      <c r="BD987" s="100"/>
      <c r="BE987"/>
    </row>
    <row r="988" spans="1:60">
      <c r="A988" s="48" t="s">
        <v>1288</v>
      </c>
      <c r="C988" s="2"/>
      <c r="D988" s="2"/>
      <c r="E988" s="2"/>
      <c r="F988" s="2"/>
      <c r="G988" s="2"/>
      <c r="H988" s="2"/>
      <c r="I988" s="2"/>
      <c r="J988" s="2"/>
      <c r="K988" s="7"/>
      <c r="L988" s="2"/>
      <c r="M988" s="2"/>
      <c r="N988" s="2"/>
      <c r="R988" s="2"/>
      <c r="S988" s="2"/>
      <c r="T988" s="2"/>
      <c r="U988" s="2"/>
      <c r="V988" s="2"/>
      <c r="AH988" s="1"/>
      <c r="AI988" s="1"/>
      <c r="AK988" s="1"/>
      <c r="AL988" s="1"/>
      <c r="AM988" s="1"/>
      <c r="AN988" s="1"/>
      <c r="AO988" s="1"/>
      <c r="AP988" s="8"/>
      <c r="AQ988" s="8"/>
      <c r="AR988" s="8"/>
      <c r="AS988" s="8"/>
      <c r="AT988" s="2"/>
      <c r="AU988" s="2"/>
      <c r="AV988" s="2"/>
      <c r="AW988" s="2"/>
      <c r="AX988" s="2"/>
      <c r="BD988" s="100"/>
      <c r="BE988"/>
    </row>
    <row r="989" spans="1:60">
      <c r="A989" t="s">
        <v>1742</v>
      </c>
      <c r="B989" t="s">
        <v>1286</v>
      </c>
      <c r="C989" s="1">
        <f>SUM(W989:AN989)</f>
        <v>2209</v>
      </c>
      <c r="D989" s="1"/>
      <c r="E989" s="1"/>
      <c r="F989" s="1"/>
      <c r="G989" s="1"/>
      <c r="H989" s="1"/>
      <c r="I989" s="1"/>
      <c r="J989" s="1"/>
      <c r="K989" s="7">
        <f>RANK(W989,(W989:Y989,Z989:AN989))</f>
        <v>2</v>
      </c>
      <c r="L989" s="7" t="e">
        <f>RANK(X989,(W989:Y989,Z989:AN989))</f>
        <v>#N/A</v>
      </c>
      <c r="M989" s="7">
        <f>IF(Y989&gt;0,RANK(Y989,(W989:Y989,Z989:AN989)),0)</f>
        <v>1</v>
      </c>
      <c r="N989" s="7"/>
      <c r="O989" s="1">
        <f>MAX(W989:AD989)-LARGE(W989:AD989,2)</f>
        <v>1342</v>
      </c>
      <c r="P989" s="2">
        <f>O989/C989</f>
        <v>0.60751471253961065</v>
      </c>
      <c r="Q989" s="2"/>
      <c r="R989" s="2">
        <f t="shared" ref="R989:U990" si="862">IF($C989=0,"-",W989/$C989)</f>
        <v>0.18967858759619738</v>
      </c>
      <c r="S989" s="2">
        <f t="shared" si="862"/>
        <v>0</v>
      </c>
      <c r="T989" s="2">
        <f t="shared" si="862"/>
        <v>0.79719330013580803</v>
      </c>
      <c r="U989" s="2">
        <f t="shared" si="862"/>
        <v>0</v>
      </c>
      <c r="V989" s="2">
        <f>IF(C989=0,"-",(1-R989-S989-T989-U989))</f>
        <v>1.3128112267994596E-2</v>
      </c>
      <c r="W989" s="1">
        <v>419</v>
      </c>
      <c r="Y989" s="1">
        <v>1761</v>
      </c>
      <c r="AE989" s="1">
        <v>28</v>
      </c>
      <c r="AH989" s="1"/>
      <c r="AI989" s="1"/>
      <c r="AJ989" s="1">
        <v>1</v>
      </c>
      <c r="AK989" s="1"/>
      <c r="AL989" s="1"/>
      <c r="AM989" s="1"/>
      <c r="AN989" s="1"/>
      <c r="AO989" s="1"/>
      <c r="AP989" s="7"/>
      <c r="AQ989" s="7"/>
      <c r="AR989" s="7"/>
      <c r="AS989" s="7"/>
      <c r="AT989" s="2"/>
      <c r="AU989" s="2"/>
      <c r="AV989" s="2"/>
      <c r="AW989" s="2"/>
      <c r="AX989" s="2"/>
      <c r="AY989" t="s">
        <v>151</v>
      </c>
      <c r="BA989">
        <v>1</v>
      </c>
      <c r="BC989" s="98">
        <v>16</v>
      </c>
      <c r="BD989" s="100"/>
      <c r="BE989">
        <v>16001</v>
      </c>
      <c r="BF989">
        <f t="shared" si="859"/>
        <v>1600101</v>
      </c>
      <c r="BH989" t="s">
        <v>3303</v>
      </c>
    </row>
    <row r="990" spans="1:60">
      <c r="A990" t="s">
        <v>1742</v>
      </c>
      <c r="B990" t="s">
        <v>1286</v>
      </c>
      <c r="C990" s="1">
        <f>SUM(W990:AN990)</f>
        <v>6906</v>
      </c>
      <c r="D990" s="1"/>
      <c r="E990" s="1"/>
      <c r="F990" s="1"/>
      <c r="G990" s="1"/>
      <c r="H990" s="1"/>
      <c r="I990" s="1"/>
      <c r="J990" s="1"/>
      <c r="K990" s="7">
        <f>RANK(W990,(W990:Y990,Z990:AN990))</f>
        <v>2</v>
      </c>
      <c r="L990" s="7">
        <f>RANK(X990,(W990:Y990,Z990:AN990))</f>
        <v>4</v>
      </c>
      <c r="M990" s="7">
        <f>IF(Y990&gt;0,RANK(Y990,(W990:Y990,Z990:AN990)),0)</f>
        <v>1</v>
      </c>
      <c r="N990" s="7"/>
      <c r="O990" s="1">
        <f>MAX(W990:AD990)-LARGE(W990:AD990,2)</f>
        <v>4331</v>
      </c>
      <c r="P990" s="2">
        <f>O990/C990</f>
        <v>0.62713582392122791</v>
      </c>
      <c r="Q990" s="2"/>
      <c r="R990" s="2">
        <f t="shared" si="862"/>
        <v>0.18013321749203592</v>
      </c>
      <c r="S990" s="2">
        <f t="shared" si="862"/>
        <v>0</v>
      </c>
      <c r="T990" s="2">
        <f t="shared" si="862"/>
        <v>0.80726904141326383</v>
      </c>
      <c r="U990" s="2">
        <f t="shared" si="862"/>
        <v>0</v>
      </c>
      <c r="V990" s="2">
        <f>IF(C990=0,"-",(1-R990-S990-T990-U990))</f>
        <v>1.2597741094700243E-2</v>
      </c>
      <c r="W990" s="1">
        <v>1244</v>
      </c>
      <c r="Y990" s="1">
        <v>5575</v>
      </c>
      <c r="AE990" s="1">
        <v>87</v>
      </c>
      <c r="AH990" s="1"/>
      <c r="AI990" s="1"/>
      <c r="AJ990" s="1">
        <v>0</v>
      </c>
      <c r="AK990" s="1"/>
      <c r="AL990" s="1"/>
      <c r="AM990" s="1"/>
      <c r="AN990" s="1"/>
      <c r="AO990" s="1"/>
      <c r="AP990" s="7"/>
      <c r="AQ990" s="7"/>
      <c r="AR990" s="7"/>
      <c r="AS990" s="7"/>
      <c r="AT990" s="2"/>
      <c r="AU990" s="2"/>
      <c r="AV990" s="2"/>
      <c r="AW990" s="2"/>
      <c r="AX990" s="2"/>
      <c r="AY990" t="s">
        <v>383</v>
      </c>
      <c r="BA990">
        <v>2</v>
      </c>
      <c r="BC990" s="98">
        <v>16</v>
      </c>
      <c r="BD990" s="100"/>
      <c r="BE990">
        <v>16001</v>
      </c>
      <c r="BF990">
        <f t="shared" si="859"/>
        <v>1600102</v>
      </c>
      <c r="BH990" t="s">
        <v>3303</v>
      </c>
    </row>
    <row r="991" spans="1:60">
      <c r="C991" s="2"/>
      <c r="D991" s="2"/>
      <c r="E991" s="2"/>
      <c r="F991" s="2"/>
      <c r="G991" s="2"/>
      <c r="H991" s="2"/>
      <c r="I991" s="2"/>
      <c r="J991" s="2"/>
      <c r="K991" s="7"/>
      <c r="L991" s="2"/>
      <c r="M991" s="2"/>
      <c r="N991" s="2"/>
      <c r="R991" s="2"/>
      <c r="S991" s="2"/>
      <c r="T991" s="2"/>
      <c r="U991" s="2"/>
      <c r="V991" s="2"/>
      <c r="AH991" s="1"/>
      <c r="AI991" s="1"/>
      <c r="AK991" s="1"/>
      <c r="AL991" s="1"/>
      <c r="AM991" s="1"/>
      <c r="AN991" s="1"/>
      <c r="AO991" s="1"/>
      <c r="AP991" s="8"/>
      <c r="AQ991" s="8"/>
      <c r="AR991" s="8"/>
      <c r="AS991" s="8"/>
      <c r="AT991" s="2"/>
      <c r="AU991" s="2"/>
      <c r="AV991" s="2"/>
      <c r="AW991" s="2"/>
      <c r="AX991" s="2"/>
      <c r="BD991" s="100"/>
      <c r="BE991"/>
    </row>
    <row r="992" spans="1:60">
      <c r="A992" s="48" t="s">
        <v>193</v>
      </c>
      <c r="C992" s="2"/>
      <c r="D992" s="2"/>
      <c r="E992" s="2"/>
      <c r="F992" s="2"/>
      <c r="G992" s="2"/>
      <c r="H992" s="2"/>
      <c r="I992" s="2"/>
      <c r="J992" s="2"/>
      <c r="K992" s="7"/>
      <c r="L992" s="2"/>
      <c r="M992" s="2"/>
      <c r="N992" s="2"/>
      <c r="R992" s="2"/>
      <c r="S992" s="2"/>
      <c r="T992" s="2"/>
      <c r="U992" s="2"/>
      <c r="V992" s="2"/>
      <c r="AH992" s="1"/>
      <c r="AI992" s="1"/>
      <c r="AK992" s="1"/>
      <c r="AL992" s="1"/>
      <c r="AM992" s="1"/>
      <c r="AN992" s="1"/>
      <c r="AO992" s="1"/>
      <c r="AP992" s="8"/>
      <c r="AQ992" s="8"/>
      <c r="AR992" s="8"/>
      <c r="AS992" s="8"/>
      <c r="AT992" s="2"/>
      <c r="AU992" s="2"/>
      <c r="AV992" s="2"/>
      <c r="AW992" s="2"/>
      <c r="AX992" s="2"/>
      <c r="BD992" s="100"/>
      <c r="BE992"/>
      <c r="BF992">
        <f t="shared" si="859"/>
        <v>0</v>
      </c>
    </row>
    <row r="993" spans="1:58" outlineLevel="1">
      <c r="A993" t="s">
        <v>2588</v>
      </c>
      <c r="C993" s="2"/>
      <c r="D993" s="2"/>
      <c r="E993" s="2"/>
      <c r="F993" s="2"/>
      <c r="G993" s="2"/>
      <c r="H993" s="2"/>
      <c r="I993" s="2"/>
      <c r="J993" s="2"/>
      <c r="K993" s="7"/>
      <c r="L993" s="2"/>
      <c r="M993" s="2"/>
      <c r="N993" s="2"/>
      <c r="R993" s="2"/>
      <c r="S993" s="2"/>
      <c r="T993" s="2"/>
      <c r="U993" s="2"/>
      <c r="V993" s="2"/>
      <c r="AH993" s="1"/>
      <c r="AI993" s="1"/>
      <c r="AK993" s="1"/>
      <c r="AL993" s="1"/>
      <c r="AM993" s="1"/>
      <c r="AN993" s="1"/>
      <c r="AO993" s="1"/>
      <c r="AP993" s="8"/>
      <c r="AQ993" s="8"/>
      <c r="AR993" s="8"/>
      <c r="AS993" s="8"/>
      <c r="AT993" s="2"/>
      <c r="AU993" s="2"/>
      <c r="AV993" s="2"/>
      <c r="AW993" s="2"/>
      <c r="AX993" s="2"/>
      <c r="BD993" s="100"/>
      <c r="BE993"/>
      <c r="BF993">
        <f t="shared" si="859"/>
        <v>0</v>
      </c>
    </row>
    <row r="994" spans="1:58" outlineLevel="1">
      <c r="A994" t="s">
        <v>3296</v>
      </c>
      <c r="C994" s="2"/>
      <c r="D994" s="2"/>
      <c r="E994" s="2"/>
      <c r="F994" s="2"/>
      <c r="G994" s="2"/>
      <c r="H994" s="2"/>
      <c r="I994" s="2"/>
      <c r="J994" s="2"/>
      <c r="K994" s="7"/>
      <c r="L994" s="2"/>
      <c r="M994" s="2"/>
      <c r="N994" s="2"/>
      <c r="R994" s="2"/>
      <c r="S994" s="2"/>
      <c r="T994" s="2"/>
      <c r="U994" s="2"/>
      <c r="V994" s="2"/>
      <c r="AH994" s="1"/>
      <c r="AI994" s="1"/>
      <c r="AK994" s="1"/>
      <c r="AL994" s="1"/>
      <c r="AM994" s="1"/>
      <c r="AN994" s="1"/>
      <c r="AO994" s="1"/>
      <c r="AP994" s="8"/>
      <c r="AQ994" s="8"/>
      <c r="AR994" s="8"/>
      <c r="AS994" s="8"/>
      <c r="AT994" s="2"/>
      <c r="AU994" s="2"/>
      <c r="AV994" s="2"/>
      <c r="AW994" s="2"/>
      <c r="AX994" s="2"/>
      <c r="BD994" s="100"/>
      <c r="BE994"/>
      <c r="BF994">
        <f t="shared" si="859"/>
        <v>0</v>
      </c>
    </row>
    <row r="995" spans="1:58" outlineLevel="1">
      <c r="A995" t="s">
        <v>3297</v>
      </c>
      <c r="C995" s="2"/>
      <c r="D995" s="2"/>
      <c r="E995" s="2"/>
      <c r="F995" s="2"/>
      <c r="G995" s="2"/>
      <c r="H995" s="2"/>
      <c r="I995" s="2"/>
      <c r="J995" s="2"/>
      <c r="K995" s="7"/>
      <c r="L995" s="2"/>
      <c r="M995" s="2"/>
      <c r="N995" s="2"/>
      <c r="R995" s="2"/>
      <c r="S995" s="2"/>
      <c r="T995" s="2"/>
      <c r="U995" s="2"/>
      <c r="V995" s="2"/>
      <c r="AH995" s="1"/>
      <c r="AI995" s="1"/>
      <c r="AK995" s="1"/>
      <c r="AL995" s="1"/>
      <c r="AM995" s="1"/>
      <c r="AN995" s="1"/>
      <c r="AO995" s="1"/>
      <c r="AP995" s="8"/>
      <c r="AQ995" s="8"/>
      <c r="AR995" s="8"/>
      <c r="AS995" s="8"/>
      <c r="AT995" s="2"/>
      <c r="AU995" s="2"/>
      <c r="AV995" s="2"/>
      <c r="AW995" s="2"/>
      <c r="AX995" s="2"/>
      <c r="BD995" s="100"/>
      <c r="BE995"/>
      <c r="BF995">
        <f t="shared" si="859"/>
        <v>0</v>
      </c>
    </row>
    <row r="996" spans="1:58" outlineLevel="1">
      <c r="A996" t="s">
        <v>3298</v>
      </c>
      <c r="C996" s="2"/>
      <c r="D996" s="2"/>
      <c r="E996" s="2"/>
      <c r="F996" s="2"/>
      <c r="G996" s="2"/>
      <c r="H996" s="2"/>
      <c r="I996" s="2"/>
      <c r="J996" s="2"/>
      <c r="K996" s="7"/>
      <c r="L996" s="2"/>
      <c r="M996" s="2"/>
      <c r="N996" s="2"/>
      <c r="R996" s="2"/>
      <c r="S996" s="2"/>
      <c r="T996" s="2"/>
      <c r="U996" s="2"/>
      <c r="V996" s="2"/>
      <c r="AH996" s="1"/>
      <c r="AI996" s="1"/>
      <c r="AK996" s="1"/>
      <c r="AL996" s="1"/>
      <c r="AM996" s="1"/>
      <c r="AN996" s="1"/>
      <c r="AO996" s="1"/>
      <c r="AP996" s="8"/>
      <c r="AQ996" s="8"/>
      <c r="AR996" s="8"/>
      <c r="AS996" s="8"/>
      <c r="AT996" s="2"/>
      <c r="AU996" s="2"/>
      <c r="AV996" s="2"/>
      <c r="AW996" s="2"/>
      <c r="AX996" s="2"/>
      <c r="BD996" s="100"/>
      <c r="BE996"/>
      <c r="BF996">
        <f t="shared" si="859"/>
        <v>0</v>
      </c>
    </row>
    <row r="997" spans="1:58" outlineLevel="1">
      <c r="A997" t="s">
        <v>2941</v>
      </c>
      <c r="C997" s="2"/>
      <c r="D997" s="2"/>
      <c r="E997" s="2"/>
      <c r="F997" s="2"/>
      <c r="G997" s="2"/>
      <c r="H997" s="2"/>
      <c r="I997" s="2"/>
      <c r="J997" s="2"/>
      <c r="K997" s="7"/>
      <c r="L997" s="2"/>
      <c r="M997" s="2"/>
      <c r="N997" s="2"/>
      <c r="R997" s="2"/>
      <c r="S997" s="2"/>
      <c r="T997" s="2"/>
      <c r="U997" s="2"/>
      <c r="V997" s="2"/>
      <c r="AH997" s="1"/>
      <c r="AI997" s="1"/>
      <c r="AK997" s="1"/>
      <c r="AL997" s="1"/>
      <c r="AM997" s="1"/>
      <c r="AN997" s="1"/>
      <c r="AO997" s="1"/>
      <c r="AP997" s="8"/>
      <c r="AQ997" s="8"/>
      <c r="AR997" s="8"/>
      <c r="AS997" s="8"/>
      <c r="AT997" s="2"/>
      <c r="AU997" s="2"/>
      <c r="AV997" s="2"/>
      <c r="AW997" s="2"/>
      <c r="AX997" s="2"/>
      <c r="BD997" s="100"/>
      <c r="BE997"/>
      <c r="BF997">
        <f t="shared" si="859"/>
        <v>0</v>
      </c>
    </row>
    <row r="998" spans="1:58" outlineLevel="1">
      <c r="A998" t="s">
        <v>2720</v>
      </c>
      <c r="C998" s="2"/>
      <c r="D998" s="2"/>
      <c r="E998" s="2"/>
      <c r="F998" s="2"/>
      <c r="G998" s="2"/>
      <c r="H998" s="2"/>
      <c r="I998" s="2"/>
      <c r="J998" s="2"/>
      <c r="K998" s="7"/>
      <c r="L998" s="2"/>
      <c r="M998" s="2"/>
      <c r="N998" s="2"/>
      <c r="R998" s="2"/>
      <c r="S998" s="2"/>
      <c r="T998" s="2"/>
      <c r="U998" s="2"/>
      <c r="V998" s="2"/>
      <c r="AH998" s="1"/>
      <c r="AI998" s="1"/>
      <c r="AK998" s="1"/>
      <c r="AL998" s="1"/>
      <c r="AM998" s="1"/>
      <c r="AN998" s="1"/>
      <c r="AO998" s="1"/>
      <c r="AP998" s="8"/>
      <c r="AQ998" s="8"/>
      <c r="AR998" s="8"/>
      <c r="AS998" s="8"/>
      <c r="AT998" s="2"/>
      <c r="AU998" s="2"/>
      <c r="AV998" s="2"/>
      <c r="AW998" s="2"/>
      <c r="AX998" s="2"/>
      <c r="BD998" s="100"/>
      <c r="BE998"/>
      <c r="BF998">
        <f t="shared" si="859"/>
        <v>0</v>
      </c>
    </row>
    <row r="999" spans="1:58" outlineLevel="1">
      <c r="A999" t="s">
        <v>2721</v>
      </c>
      <c r="C999" s="2"/>
      <c r="D999" s="2"/>
      <c r="E999" s="2"/>
      <c r="F999" s="2"/>
      <c r="G999" s="2"/>
      <c r="H999" s="2"/>
      <c r="I999" s="2"/>
      <c r="J999" s="2"/>
      <c r="K999" s="7"/>
      <c r="L999" s="2"/>
      <c r="M999" s="2"/>
      <c r="N999" s="2"/>
      <c r="R999" s="2"/>
      <c r="S999" s="2"/>
      <c r="T999" s="2"/>
      <c r="U999" s="2"/>
      <c r="V999" s="2"/>
      <c r="AH999" s="1"/>
      <c r="AI999" s="1"/>
      <c r="AK999" s="1"/>
      <c r="AL999" s="1"/>
      <c r="AM999" s="1"/>
      <c r="AN999" s="1"/>
      <c r="AO999" s="1"/>
      <c r="AP999" s="8"/>
      <c r="AQ999" s="8"/>
      <c r="AR999" s="8"/>
      <c r="AS999" s="8"/>
      <c r="AT999" s="2"/>
      <c r="AU999" s="2"/>
      <c r="AV999" s="2"/>
      <c r="AW999" s="2"/>
      <c r="AX999" s="2"/>
      <c r="BD999" s="100"/>
      <c r="BE999"/>
      <c r="BF999">
        <f t="shared" si="859"/>
        <v>0</v>
      </c>
    </row>
    <row r="1000" spans="1:58" outlineLevel="1">
      <c r="A1000" t="s">
        <v>1773</v>
      </c>
      <c r="C1000" s="2"/>
      <c r="D1000" s="2"/>
      <c r="E1000" s="2"/>
      <c r="F1000" s="2"/>
      <c r="G1000" s="2"/>
      <c r="H1000" s="2"/>
      <c r="I1000" s="2"/>
      <c r="J1000" s="2"/>
      <c r="K1000" s="7"/>
      <c r="L1000" s="2"/>
      <c r="M1000" s="2"/>
      <c r="N1000" s="2"/>
      <c r="R1000" s="2"/>
      <c r="S1000" s="2"/>
      <c r="T1000" s="2"/>
      <c r="U1000" s="2"/>
      <c r="V1000" s="2"/>
      <c r="AH1000" s="1"/>
      <c r="AI1000" s="1"/>
      <c r="AK1000" s="1"/>
      <c r="AL1000" s="1"/>
      <c r="AM1000" s="1"/>
      <c r="AN1000" s="1"/>
      <c r="AO1000" s="1"/>
      <c r="AP1000" s="8"/>
      <c r="AQ1000" s="8"/>
      <c r="AR1000" s="8"/>
      <c r="AS1000" s="8"/>
      <c r="AT1000" s="2"/>
      <c r="AU1000" s="2"/>
      <c r="AV1000" s="2"/>
      <c r="AW1000" s="2"/>
      <c r="AX1000" s="2"/>
      <c r="BD1000" s="100"/>
      <c r="BE1000"/>
      <c r="BF1000">
        <f t="shared" si="859"/>
        <v>0</v>
      </c>
    </row>
    <row r="1001" spans="1:58" outlineLevel="1">
      <c r="A1001" t="s">
        <v>1537</v>
      </c>
      <c r="C1001" s="2"/>
      <c r="D1001" s="2"/>
      <c r="E1001" s="2"/>
      <c r="F1001" s="2"/>
      <c r="G1001" s="2"/>
      <c r="H1001" s="2"/>
      <c r="I1001" s="2"/>
      <c r="J1001" s="2"/>
      <c r="K1001" s="7"/>
      <c r="L1001" s="2"/>
      <c r="M1001" s="2"/>
      <c r="N1001" s="2"/>
      <c r="R1001" s="2"/>
      <c r="S1001" s="2"/>
      <c r="T1001" s="2"/>
      <c r="U1001" s="2"/>
      <c r="V1001" s="2"/>
      <c r="AH1001" s="1"/>
      <c r="AI1001" s="1"/>
      <c r="AK1001" s="1"/>
      <c r="AL1001" s="1"/>
      <c r="AM1001" s="1"/>
      <c r="AN1001" s="1"/>
      <c r="AO1001" s="1"/>
      <c r="AP1001" s="8"/>
      <c r="AQ1001" s="8"/>
      <c r="AR1001" s="8"/>
      <c r="AS1001" s="8"/>
      <c r="AT1001" s="2"/>
      <c r="AU1001" s="2"/>
      <c r="AV1001" s="2"/>
      <c r="AW1001" s="2"/>
      <c r="AX1001" s="2"/>
      <c r="BD1001" s="100"/>
      <c r="BE1001"/>
      <c r="BF1001">
        <f t="shared" si="859"/>
        <v>0</v>
      </c>
    </row>
    <row r="1002" spans="1:58" outlineLevel="1">
      <c r="A1002" t="s">
        <v>3097</v>
      </c>
      <c r="C1002" s="2"/>
      <c r="D1002" s="2"/>
      <c r="E1002" s="2"/>
      <c r="F1002" s="2"/>
      <c r="G1002" s="2"/>
      <c r="H1002" s="2"/>
      <c r="I1002" s="2"/>
      <c r="J1002" s="2"/>
      <c r="K1002" s="7"/>
      <c r="L1002" s="2"/>
      <c r="M1002" s="2"/>
      <c r="N1002" s="2"/>
      <c r="R1002" s="2"/>
      <c r="S1002" s="2"/>
      <c r="T1002" s="2"/>
      <c r="U1002" s="2"/>
      <c r="V1002" s="2"/>
      <c r="AH1002" s="1"/>
      <c r="AI1002" s="1"/>
      <c r="AK1002" s="1"/>
      <c r="AL1002" s="1"/>
      <c r="AM1002" s="1"/>
      <c r="AN1002" s="1"/>
      <c r="AO1002" s="1"/>
      <c r="AP1002" s="8"/>
      <c r="AQ1002" s="8"/>
      <c r="AR1002" s="8"/>
      <c r="AS1002" s="8"/>
      <c r="AT1002" s="2"/>
      <c r="AU1002" s="2"/>
      <c r="AV1002" s="2"/>
      <c r="AW1002" s="2"/>
      <c r="AX1002" s="2"/>
      <c r="BD1002" s="100"/>
      <c r="BE1002"/>
      <c r="BF1002">
        <f t="shared" si="859"/>
        <v>0</v>
      </c>
    </row>
    <row r="1003" spans="1:58" outlineLevel="1">
      <c r="A1003" t="s">
        <v>3179</v>
      </c>
      <c r="C1003" s="2"/>
      <c r="D1003" s="2"/>
      <c r="E1003" s="2"/>
      <c r="F1003" s="2"/>
      <c r="G1003" s="2"/>
      <c r="H1003" s="2"/>
      <c r="I1003" s="2"/>
      <c r="J1003" s="2"/>
      <c r="K1003" s="7"/>
      <c r="L1003" s="2"/>
      <c r="M1003" s="2"/>
      <c r="N1003" s="2"/>
      <c r="R1003" s="2"/>
      <c r="S1003" s="2"/>
      <c r="T1003" s="2"/>
      <c r="U1003" s="2"/>
      <c r="V1003" s="2"/>
      <c r="AH1003" s="1"/>
      <c r="AI1003" s="1"/>
      <c r="AK1003" s="1"/>
      <c r="AL1003" s="1"/>
      <c r="AM1003" s="1"/>
      <c r="AN1003" s="1"/>
      <c r="AO1003" s="1"/>
      <c r="AP1003" s="8"/>
      <c r="AQ1003" s="8"/>
      <c r="AR1003" s="8"/>
      <c r="AS1003" s="8"/>
      <c r="AT1003" s="2"/>
      <c r="AU1003" s="2"/>
      <c r="AV1003" s="2"/>
      <c r="AW1003" s="2"/>
      <c r="AX1003" s="2"/>
      <c r="BD1003" s="100"/>
      <c r="BE1003"/>
      <c r="BF1003">
        <f t="shared" si="859"/>
        <v>0</v>
      </c>
    </row>
    <row r="1004" spans="1:58" outlineLevel="1">
      <c r="C1004" s="2"/>
      <c r="D1004" s="2"/>
      <c r="E1004" s="2"/>
      <c r="F1004" s="2"/>
      <c r="G1004" s="2"/>
      <c r="H1004" s="2"/>
      <c r="I1004" s="2"/>
      <c r="J1004" s="2"/>
      <c r="K1004" s="7"/>
      <c r="L1004" s="2"/>
      <c r="M1004" s="2"/>
      <c r="N1004" s="2"/>
      <c r="R1004" s="2"/>
      <c r="S1004" s="2"/>
      <c r="T1004" s="2"/>
      <c r="U1004" s="2"/>
      <c r="V1004" s="2"/>
      <c r="AH1004" s="1"/>
      <c r="AI1004" s="1"/>
      <c r="AK1004" s="1"/>
      <c r="AL1004" s="1"/>
      <c r="AM1004" s="1"/>
      <c r="AN1004" s="1"/>
      <c r="AO1004" s="1"/>
      <c r="AP1004" s="8"/>
      <c r="AQ1004" s="8"/>
      <c r="AR1004" s="8"/>
      <c r="AS1004" s="8"/>
      <c r="AT1004" s="2"/>
      <c r="AU1004" s="2"/>
      <c r="AV1004" s="2"/>
      <c r="AW1004" s="2"/>
      <c r="AX1004" s="2"/>
      <c r="BD1004" s="100"/>
      <c r="BE1004"/>
      <c r="BF1004">
        <f t="shared" si="859"/>
        <v>0</v>
      </c>
    </row>
    <row r="1005" spans="1:58" outlineLevel="1">
      <c r="A1005" t="s">
        <v>3200</v>
      </c>
      <c r="C1005" s="2"/>
      <c r="D1005" s="2"/>
      <c r="E1005" s="2"/>
      <c r="F1005" s="2"/>
      <c r="G1005" s="2"/>
      <c r="H1005" s="2"/>
      <c r="I1005" s="2"/>
      <c r="J1005" s="2"/>
      <c r="K1005" s="7"/>
      <c r="L1005" s="2"/>
      <c r="M1005" s="2"/>
      <c r="N1005" s="2"/>
      <c r="R1005" s="2"/>
      <c r="S1005" s="2"/>
      <c r="T1005" s="2"/>
      <c r="U1005" s="2"/>
      <c r="V1005" s="2"/>
      <c r="AH1005" s="1"/>
      <c r="AI1005" s="1"/>
      <c r="AK1005" s="1"/>
      <c r="AL1005" s="1"/>
      <c r="AM1005" s="1"/>
      <c r="AN1005" s="1"/>
      <c r="AO1005" s="1"/>
      <c r="AP1005" s="8"/>
      <c r="AQ1005" s="8"/>
      <c r="AR1005" s="8"/>
      <c r="AS1005" s="8"/>
      <c r="AT1005" s="2"/>
      <c r="AU1005" s="2"/>
      <c r="AV1005" s="2"/>
      <c r="AW1005" s="2"/>
      <c r="AX1005" s="2"/>
      <c r="BD1005" s="100"/>
      <c r="BE1005"/>
      <c r="BF1005">
        <f t="shared" si="859"/>
        <v>0</v>
      </c>
    </row>
    <row r="1006" spans="1:58" outlineLevel="1">
      <c r="A1006" t="s">
        <v>3201</v>
      </c>
      <c r="C1006" s="2"/>
      <c r="D1006" s="2"/>
      <c r="E1006" s="2"/>
      <c r="F1006" s="2"/>
      <c r="G1006" s="2"/>
      <c r="H1006" s="2"/>
      <c r="I1006" s="2"/>
      <c r="J1006" s="2"/>
      <c r="K1006" s="7"/>
      <c r="L1006" s="2"/>
      <c r="M1006" s="2"/>
      <c r="N1006" s="2"/>
      <c r="R1006" s="2"/>
      <c r="S1006" s="2"/>
      <c r="T1006" s="2"/>
      <c r="U1006" s="2"/>
      <c r="V1006" s="2"/>
      <c r="AH1006" s="1"/>
      <c r="AI1006" s="1"/>
      <c r="AK1006" s="1"/>
      <c r="AL1006" s="1"/>
      <c r="AM1006" s="1"/>
      <c r="AN1006" s="1"/>
      <c r="AO1006" s="1"/>
      <c r="AP1006" s="8"/>
      <c r="AQ1006" s="8"/>
      <c r="AR1006" s="8"/>
      <c r="AS1006" s="8"/>
      <c r="AT1006" s="2"/>
      <c r="AU1006" s="2"/>
      <c r="AV1006" s="2"/>
      <c r="AW1006" s="2"/>
      <c r="AX1006" s="2"/>
      <c r="BD1006" s="100"/>
      <c r="BE1006"/>
      <c r="BF1006">
        <f t="shared" si="859"/>
        <v>0</v>
      </c>
    </row>
    <row r="1007" spans="1:58" outlineLevel="1">
      <c r="A1007" t="s">
        <v>3202</v>
      </c>
      <c r="C1007" s="2"/>
      <c r="D1007" s="2"/>
      <c r="E1007" s="2"/>
      <c r="F1007" s="2"/>
      <c r="G1007" s="2"/>
      <c r="H1007" s="2"/>
      <c r="I1007" s="2"/>
      <c r="J1007" s="2"/>
      <c r="K1007" s="7"/>
      <c r="L1007" s="2"/>
      <c r="M1007" s="2"/>
      <c r="N1007" s="2"/>
      <c r="R1007" s="2"/>
      <c r="S1007" s="2"/>
      <c r="T1007" s="2"/>
      <c r="U1007" s="2"/>
      <c r="V1007" s="2"/>
      <c r="AH1007" s="1"/>
      <c r="AI1007" s="1"/>
      <c r="AK1007" s="1"/>
      <c r="AL1007" s="1"/>
      <c r="AM1007" s="1"/>
      <c r="AN1007" s="1"/>
      <c r="AO1007" s="1"/>
      <c r="AP1007" s="8"/>
      <c r="AQ1007" s="8"/>
      <c r="AR1007" s="8"/>
      <c r="AS1007" s="8"/>
      <c r="AT1007" s="2"/>
      <c r="AU1007" s="2"/>
      <c r="AV1007" s="2"/>
      <c r="AW1007" s="2"/>
      <c r="AX1007" s="2"/>
      <c r="BD1007" s="100"/>
      <c r="BE1007"/>
      <c r="BF1007">
        <f t="shared" si="859"/>
        <v>0</v>
      </c>
    </row>
    <row r="1008" spans="1:58" outlineLevel="1">
      <c r="A1008" t="s">
        <v>2621</v>
      </c>
      <c r="C1008" s="2"/>
      <c r="D1008" s="2"/>
      <c r="E1008" s="2"/>
      <c r="F1008" s="2"/>
      <c r="G1008" s="2"/>
      <c r="H1008" s="2"/>
      <c r="I1008" s="2"/>
      <c r="J1008" s="2"/>
      <c r="K1008" s="7"/>
      <c r="L1008" s="2"/>
      <c r="M1008" s="2"/>
      <c r="N1008" s="2"/>
      <c r="R1008" s="2"/>
      <c r="S1008" s="2"/>
      <c r="T1008" s="2"/>
      <c r="U1008" s="2"/>
      <c r="V1008" s="2"/>
      <c r="AH1008" s="1"/>
      <c r="AI1008" s="1"/>
      <c r="AK1008" s="1"/>
      <c r="AL1008" s="1"/>
      <c r="AM1008" s="1"/>
      <c r="AN1008" s="1"/>
      <c r="AO1008" s="1"/>
      <c r="AP1008" s="8"/>
      <c r="AQ1008" s="8"/>
      <c r="AR1008" s="8"/>
      <c r="AS1008" s="8"/>
      <c r="AT1008" s="2"/>
      <c r="AU1008" s="2"/>
      <c r="AV1008" s="2"/>
      <c r="AW1008" s="2"/>
      <c r="AX1008" s="2"/>
      <c r="BD1008" s="100"/>
      <c r="BE1008"/>
      <c r="BF1008">
        <f t="shared" si="859"/>
        <v>0</v>
      </c>
    </row>
    <row r="1009" spans="1:65" outlineLevel="1">
      <c r="A1009" t="s">
        <v>3041</v>
      </c>
      <c r="C1009" s="2"/>
      <c r="D1009" s="2"/>
      <c r="E1009" s="2"/>
      <c r="F1009" s="2"/>
      <c r="G1009" s="2"/>
      <c r="H1009" s="2"/>
      <c r="I1009" s="2"/>
      <c r="J1009" s="2"/>
      <c r="K1009" s="7"/>
      <c r="L1009" s="2"/>
      <c r="M1009" s="2"/>
      <c r="N1009" s="2"/>
      <c r="R1009" s="2"/>
      <c r="S1009" s="2"/>
      <c r="T1009" s="2"/>
      <c r="U1009" s="2"/>
      <c r="V1009" s="2"/>
      <c r="AH1009" s="1"/>
      <c r="AI1009" s="1"/>
      <c r="AK1009" s="1"/>
      <c r="AL1009" s="1"/>
      <c r="AM1009" s="1"/>
      <c r="AN1009" s="1"/>
      <c r="AO1009" s="1"/>
      <c r="AP1009" s="8"/>
      <c r="AQ1009" s="8"/>
      <c r="AR1009" s="8"/>
      <c r="AS1009" s="8"/>
      <c r="AT1009" s="2"/>
      <c r="AU1009" s="2"/>
      <c r="AV1009" s="2"/>
      <c r="AW1009" s="2"/>
      <c r="AX1009" s="2"/>
      <c r="BD1009" s="100"/>
      <c r="BE1009"/>
      <c r="BF1009">
        <f t="shared" si="859"/>
        <v>0</v>
      </c>
    </row>
    <row r="1010" spans="1:65" outlineLevel="1">
      <c r="A1010" t="s">
        <v>3042</v>
      </c>
      <c r="C1010" s="2"/>
      <c r="D1010" s="2"/>
      <c r="E1010" s="2"/>
      <c r="F1010" s="2"/>
      <c r="G1010" s="2"/>
      <c r="H1010" s="2"/>
      <c r="I1010" s="2"/>
      <c r="J1010" s="2"/>
      <c r="K1010" s="7"/>
      <c r="L1010" s="2"/>
      <c r="M1010" s="2"/>
      <c r="N1010" s="2"/>
      <c r="R1010" s="2"/>
      <c r="S1010" s="2"/>
      <c r="T1010" s="2"/>
      <c r="U1010" s="2"/>
      <c r="V1010" s="2"/>
      <c r="AH1010" s="1"/>
      <c r="AI1010" s="1"/>
      <c r="AK1010" s="1"/>
      <c r="AL1010" s="1"/>
      <c r="AM1010" s="1"/>
      <c r="AN1010" s="1"/>
      <c r="AO1010" s="1"/>
      <c r="AP1010" s="8"/>
      <c r="AQ1010" s="8"/>
      <c r="AR1010" s="8"/>
      <c r="AS1010" s="8"/>
      <c r="AT1010" s="2"/>
      <c r="AU1010" s="2"/>
      <c r="AV1010" s="2"/>
      <c r="AW1010" s="2"/>
      <c r="AX1010" s="2"/>
      <c r="BD1010" s="100"/>
      <c r="BE1010"/>
      <c r="BF1010">
        <f t="shared" si="859"/>
        <v>0</v>
      </c>
    </row>
    <row r="1011" spans="1:65" outlineLevel="1">
      <c r="A1011" t="s">
        <v>3043</v>
      </c>
      <c r="C1011" s="2"/>
      <c r="D1011" s="2"/>
      <c r="E1011" s="2"/>
      <c r="F1011" s="2"/>
      <c r="G1011" s="2"/>
      <c r="H1011" s="2"/>
      <c r="I1011" s="2"/>
      <c r="J1011" s="2"/>
      <c r="K1011" s="7"/>
      <c r="L1011" s="2"/>
      <c r="M1011" s="2"/>
      <c r="N1011" s="2"/>
      <c r="R1011" s="2"/>
      <c r="S1011" s="2"/>
      <c r="T1011" s="2"/>
      <c r="U1011" s="2"/>
      <c r="V1011" s="2"/>
      <c r="AH1011" s="1"/>
      <c r="AI1011" s="1"/>
      <c r="AK1011" s="1"/>
      <c r="AL1011" s="1"/>
      <c r="AM1011" s="1"/>
      <c r="AN1011" s="1"/>
      <c r="AO1011" s="1"/>
      <c r="AP1011" s="8"/>
      <c r="AQ1011" s="8"/>
      <c r="AR1011" s="8"/>
      <c r="AS1011" s="8"/>
      <c r="AT1011" s="2"/>
      <c r="AU1011" s="2"/>
      <c r="AV1011" s="2"/>
      <c r="AW1011" s="2"/>
      <c r="AX1011" s="2"/>
      <c r="BD1011" s="100"/>
      <c r="BE1011"/>
      <c r="BF1011">
        <f t="shared" si="859"/>
        <v>0</v>
      </c>
    </row>
    <row r="1012" spans="1:65" outlineLevel="1">
      <c r="A1012" t="s">
        <v>2808</v>
      </c>
      <c r="C1012" s="2"/>
      <c r="D1012" s="2"/>
      <c r="E1012" s="2"/>
      <c r="F1012" s="2"/>
      <c r="G1012" s="2"/>
      <c r="H1012" s="2"/>
      <c r="I1012" s="2"/>
      <c r="J1012" s="2"/>
      <c r="K1012" s="7"/>
      <c r="L1012" s="2"/>
      <c r="M1012" s="2"/>
      <c r="N1012" s="2"/>
      <c r="R1012" s="2"/>
      <c r="S1012" s="2"/>
      <c r="T1012" s="2"/>
      <c r="U1012" s="2"/>
      <c r="V1012" s="2"/>
      <c r="AH1012" s="1"/>
      <c r="AI1012" s="1"/>
      <c r="AK1012" s="1"/>
      <c r="AL1012" s="1"/>
      <c r="AM1012" s="1"/>
      <c r="AN1012" s="1"/>
      <c r="AO1012" s="1"/>
      <c r="AP1012" s="8"/>
      <c r="AQ1012" s="8"/>
      <c r="AR1012" s="8"/>
      <c r="AS1012" s="8"/>
      <c r="AT1012" s="2"/>
      <c r="AU1012" s="2"/>
      <c r="AV1012" s="2"/>
      <c r="AW1012" s="2"/>
      <c r="AX1012" s="2"/>
      <c r="BD1012" s="100"/>
      <c r="BE1012"/>
      <c r="BF1012">
        <f t="shared" si="859"/>
        <v>0</v>
      </c>
    </row>
    <row r="1013" spans="1:65">
      <c r="C1013" s="2"/>
      <c r="D1013" s="2"/>
      <c r="E1013" s="2"/>
      <c r="F1013" s="2"/>
      <c r="G1013" s="2"/>
      <c r="H1013" s="2"/>
      <c r="I1013" s="2"/>
      <c r="J1013" s="2"/>
      <c r="K1013" s="7"/>
      <c r="L1013" s="2"/>
      <c r="M1013" s="2"/>
      <c r="N1013" s="2"/>
      <c r="R1013" s="2"/>
      <c r="S1013" s="2"/>
      <c r="T1013" s="2"/>
      <c r="U1013" s="2"/>
      <c r="V1013" s="2"/>
      <c r="AH1013" s="1"/>
      <c r="AI1013" s="1"/>
      <c r="AK1013" s="1"/>
      <c r="AL1013" s="1"/>
      <c r="AM1013" s="1"/>
      <c r="AN1013" s="1"/>
      <c r="AO1013" s="1"/>
      <c r="AP1013" s="8"/>
      <c r="AQ1013" s="8"/>
      <c r="AR1013" s="8"/>
      <c r="AS1013" s="8"/>
      <c r="AT1013" s="2"/>
      <c r="AU1013" s="2"/>
      <c r="AV1013" s="2"/>
      <c r="AW1013" s="2"/>
      <c r="AX1013" s="2"/>
      <c r="BD1013" s="100"/>
      <c r="BE1013"/>
    </row>
    <row r="1014" spans="1:65">
      <c r="A1014" s="217" t="s">
        <v>1208</v>
      </c>
      <c r="B1014" t="s">
        <v>195</v>
      </c>
      <c r="C1014" s="1">
        <f t="shared" ref="C1014:C1070" si="863">SUM(W1014:AN1014)</f>
        <v>490</v>
      </c>
      <c r="D1014" s="1"/>
      <c r="E1014" s="1"/>
      <c r="F1014" s="1"/>
      <c r="G1014" s="1"/>
      <c r="H1014" s="1"/>
      <c r="I1014" s="1"/>
      <c r="J1014" s="1"/>
      <c r="K1014" s="7">
        <f>RANK(W1014,(W1014:Y1014,Z1014:AN1014))</f>
        <v>2</v>
      </c>
      <c r="L1014" s="7" t="e">
        <f>RANK(X1014,(W1014:Y1014,Z1014:AN1014))</f>
        <v>#N/A</v>
      </c>
      <c r="M1014" s="7">
        <f>IF(Y1014&gt;0,RANK(Y1014,(W1014:Y1014,Z1014:AN1014)),0)</f>
        <v>1</v>
      </c>
      <c r="N1014" s="7"/>
      <c r="O1014" s="1">
        <f t="shared" ref="O1014:O1045" si="864">MAX(W1014:AD1014)-LARGE(W1014:AD1014,2)</f>
        <v>48</v>
      </c>
      <c r="P1014" s="2">
        <f>O1014/C1014</f>
        <v>9.7959183673469383E-2</v>
      </c>
      <c r="Q1014" s="2"/>
      <c r="R1014" s="2">
        <f t="shared" ref="R1014:U1017" si="865">IF($C1014=0,"-",W1014/$C1014)</f>
        <v>0.43877551020408162</v>
      </c>
      <c r="S1014" s="2">
        <f t="shared" si="865"/>
        <v>0</v>
      </c>
      <c r="T1014" s="2">
        <f t="shared" si="865"/>
        <v>0.53673469387755102</v>
      </c>
      <c r="U1014" s="2">
        <f t="shared" si="865"/>
        <v>8.1632653061224497E-3</v>
      </c>
      <c r="V1014" s="2">
        <f>IF(C1014=0,"-",(1-R1014-S1014-T1014-U1014))</f>
        <v>1.6326530612244969E-2</v>
      </c>
      <c r="W1014" s="1">
        <v>215</v>
      </c>
      <c r="Y1014" s="1">
        <v>263</v>
      </c>
      <c r="Z1014" s="1">
        <v>4</v>
      </c>
      <c r="AC1014" s="1">
        <v>2</v>
      </c>
      <c r="AF1014" s="1">
        <v>3</v>
      </c>
      <c r="AG1014" s="1">
        <f>SUM(BK1014:CM1014)</f>
        <v>1</v>
      </c>
      <c r="AH1014" s="1"/>
      <c r="AI1014" s="1"/>
      <c r="AJ1014" s="1">
        <v>2</v>
      </c>
      <c r="AK1014" s="1"/>
      <c r="AL1014" s="1"/>
      <c r="AM1014" s="1"/>
      <c r="AN1014" s="1"/>
      <c r="AO1014" s="1"/>
      <c r="AP1014" s="8"/>
      <c r="AQ1014" s="8"/>
      <c r="AR1014" s="8"/>
      <c r="AS1014" s="8"/>
      <c r="AT1014" s="2"/>
      <c r="AU1014" s="2"/>
      <c r="AV1014" s="2"/>
      <c r="AW1014" s="2"/>
      <c r="AX1014" s="2"/>
      <c r="AY1014" t="str">
        <f>A1014&amp;" "&amp;"CD"&amp;BA1014</f>
        <v>Bond CD13</v>
      </c>
      <c r="BA1014" s="217">
        <v>13</v>
      </c>
      <c r="BC1014" s="98">
        <v>17</v>
      </c>
      <c r="BD1014" s="100"/>
      <c r="BE1014" s="180">
        <v>17005</v>
      </c>
      <c r="BF1014">
        <f t="shared" si="859"/>
        <v>1700513</v>
      </c>
      <c r="BH1014" t="s">
        <v>3303</v>
      </c>
      <c r="BM1014">
        <v>1</v>
      </c>
    </row>
    <row r="1015" spans="1:65">
      <c r="A1015" s="217" t="s">
        <v>1208</v>
      </c>
      <c r="B1015" t="s">
        <v>195</v>
      </c>
      <c r="C1015" s="1">
        <f t="shared" si="863"/>
        <v>1119</v>
      </c>
      <c r="D1015" s="1"/>
      <c r="E1015" s="1"/>
      <c r="F1015" s="1"/>
      <c r="G1015" s="1"/>
      <c r="H1015" s="1"/>
      <c r="I1015" s="1"/>
      <c r="J1015" s="1"/>
      <c r="K1015" s="7">
        <f>RANK(W1015,(W1015:Y1015,Z1015:AN1015))</f>
        <v>2</v>
      </c>
      <c r="L1015" s="7" t="e">
        <f>RANK(X1015,(W1015:Y1015,Z1015:AN1015))</f>
        <v>#N/A</v>
      </c>
      <c r="M1015" s="7">
        <f>IF(Y1015&gt;0,RANK(Y1015,(W1015:Y1015,Z1015:AN1015)),0)</f>
        <v>1</v>
      </c>
      <c r="N1015" s="7"/>
      <c r="O1015" s="1">
        <f t="shared" si="864"/>
        <v>88</v>
      </c>
      <c r="P1015" s="2">
        <f>O1015/C1015</f>
        <v>7.8641644325290444E-2</v>
      </c>
      <c r="Q1015" s="2"/>
      <c r="R1015" s="2">
        <f t="shared" si="865"/>
        <v>0.45040214477211798</v>
      </c>
      <c r="S1015" s="2">
        <f t="shared" si="865"/>
        <v>0</v>
      </c>
      <c r="T1015" s="2">
        <f t="shared" si="865"/>
        <v>0.52904378909740835</v>
      </c>
      <c r="U1015" s="2">
        <f t="shared" si="865"/>
        <v>5.3619302949061663E-3</v>
      </c>
      <c r="V1015" s="2">
        <f>IF(C1015=0,"-",(1-R1015-S1015-T1015-U1015))</f>
        <v>1.5192135835567448E-2</v>
      </c>
      <c r="W1015" s="1">
        <v>504</v>
      </c>
      <c r="Y1015" s="1">
        <v>592</v>
      </c>
      <c r="Z1015" s="1">
        <v>6</v>
      </c>
      <c r="AC1015" s="1">
        <v>2</v>
      </c>
      <c r="AF1015" s="1">
        <v>6</v>
      </c>
      <c r="AG1015" s="1">
        <f t="shared" ref="AG1015:AG1070" si="866">SUM(BK1015:CM1015)</f>
        <v>8</v>
      </c>
      <c r="AH1015" s="1"/>
      <c r="AI1015" s="1"/>
      <c r="AJ1015" s="1">
        <v>1</v>
      </c>
      <c r="AK1015" s="1"/>
      <c r="AL1015" s="1"/>
      <c r="AM1015" s="1"/>
      <c r="AN1015" s="1"/>
      <c r="AO1015" s="1"/>
      <c r="AP1015" s="8"/>
      <c r="AQ1015" s="8"/>
      <c r="AR1015" s="8"/>
      <c r="AS1015" s="8"/>
      <c r="AT1015" s="2"/>
      <c r="AU1015" s="2"/>
      <c r="AV1015" s="2"/>
      <c r="AW1015" s="2"/>
      <c r="AX1015" s="2"/>
      <c r="AY1015" t="str">
        <f>A1015&amp;" "&amp;"CD"&amp;BA1015</f>
        <v>Bond CD15</v>
      </c>
      <c r="BA1015" s="217">
        <v>15</v>
      </c>
      <c r="BC1015" s="98">
        <v>17</v>
      </c>
      <c r="BD1015" s="100"/>
      <c r="BE1015" s="180">
        <v>17005</v>
      </c>
      <c r="BF1015">
        <f t="shared" si="859"/>
        <v>1700515</v>
      </c>
      <c r="BH1015" t="s">
        <v>3303</v>
      </c>
      <c r="BM1015">
        <v>8</v>
      </c>
    </row>
    <row r="1016" spans="1:65">
      <c r="A1016" s="217" t="s">
        <v>3266</v>
      </c>
      <c r="B1016" t="s">
        <v>195</v>
      </c>
      <c r="C1016" s="1">
        <f t="shared" si="863"/>
        <v>0</v>
      </c>
      <c r="D1016" s="1"/>
      <c r="E1016" s="1"/>
      <c r="F1016" s="1"/>
      <c r="G1016" s="1"/>
      <c r="H1016" s="1"/>
      <c r="I1016" s="1"/>
      <c r="J1016" s="1"/>
      <c r="K1016" s="7">
        <f>RANK(W1016,(W1016:Y1016,Z1016:AN1016))</f>
        <v>1</v>
      </c>
      <c r="L1016" s="7">
        <f>RANK(X1016,(W1016:Y1016,Z1016:AN1016))</f>
        <v>1</v>
      </c>
      <c r="M1016" s="7">
        <f>IF(Y1016&gt;0,RANK(Y1016,(W1016:Y1016,Z1016:AN1016)),0)</f>
        <v>0</v>
      </c>
      <c r="N1016" s="7"/>
      <c r="O1016" s="1" t="e">
        <f t="shared" si="864"/>
        <v>#NUM!</v>
      </c>
      <c r="P1016" s="2" t="e">
        <f>O1016/C1016</f>
        <v>#NUM!</v>
      </c>
      <c r="Q1016" s="2"/>
      <c r="R1016" s="2" t="str">
        <f t="shared" si="865"/>
        <v>-</v>
      </c>
      <c r="S1016" s="2" t="str">
        <f t="shared" si="865"/>
        <v>-</v>
      </c>
      <c r="T1016" s="2" t="str">
        <f t="shared" si="865"/>
        <v>-</v>
      </c>
      <c r="U1016" s="2" t="str">
        <f t="shared" si="865"/>
        <v>-</v>
      </c>
      <c r="V1016" s="2" t="str">
        <f>IF(C1016=0,"-",(1-R1016-S1016-T1016-U1016))</f>
        <v>-</v>
      </c>
      <c r="AG1016" s="1">
        <f t="shared" si="866"/>
        <v>0</v>
      </c>
      <c r="AH1016" s="1"/>
      <c r="AI1016" s="1"/>
      <c r="AK1016" s="1"/>
      <c r="AL1016" s="1"/>
      <c r="AM1016" s="1"/>
      <c r="AN1016" s="1"/>
      <c r="AO1016" s="1"/>
      <c r="AP1016" s="8"/>
      <c r="AQ1016" s="8"/>
      <c r="AR1016" s="8"/>
      <c r="AS1016" s="8"/>
      <c r="AT1016" s="2"/>
      <c r="AU1016" s="2"/>
      <c r="AV1016" s="2"/>
      <c r="AW1016" s="2"/>
      <c r="AX1016" s="2"/>
      <c r="AY1016" t="str">
        <f>A1016&amp;" "&amp;"CD"&amp;BA1016</f>
        <v>Champaign CD13</v>
      </c>
      <c r="BA1016" s="217">
        <v>13</v>
      </c>
      <c r="BC1016" s="98">
        <v>17</v>
      </c>
      <c r="BD1016" s="100"/>
      <c r="BE1016" s="180">
        <v>17019</v>
      </c>
      <c r="BF1016">
        <f t="shared" si="859"/>
        <v>1701913</v>
      </c>
      <c r="BH1016" t="s">
        <v>3303</v>
      </c>
    </row>
    <row r="1017" spans="1:65">
      <c r="A1017" s="217" t="s">
        <v>3266</v>
      </c>
      <c r="B1017" t="s">
        <v>195</v>
      </c>
      <c r="C1017" s="1">
        <f t="shared" si="863"/>
        <v>0</v>
      </c>
      <c r="D1017" s="1"/>
      <c r="E1017" s="1"/>
      <c r="F1017" s="1"/>
      <c r="G1017" s="1"/>
      <c r="H1017" s="1"/>
      <c r="I1017" s="1"/>
      <c r="J1017" s="1"/>
      <c r="K1017" s="7">
        <f>RANK(W1017,(W1017:Y1017,Z1017:AN1017))</f>
        <v>1</v>
      </c>
      <c r="L1017" s="7">
        <f>RANK(X1017,(W1017:Y1017,Z1017:AN1017))</f>
        <v>1</v>
      </c>
      <c r="M1017" s="7">
        <f>IF(Y1017&gt;0,RANK(Y1017,(W1017:Y1017,Z1017:AN1017)),0)</f>
        <v>0</v>
      </c>
      <c r="N1017" s="7"/>
      <c r="O1017" s="1" t="e">
        <f t="shared" si="864"/>
        <v>#NUM!</v>
      </c>
      <c r="P1017" s="2" t="e">
        <f>O1017/C1017</f>
        <v>#NUM!</v>
      </c>
      <c r="Q1017" s="2"/>
      <c r="R1017" s="2" t="str">
        <f t="shared" si="865"/>
        <v>-</v>
      </c>
      <c r="S1017" s="2" t="str">
        <f t="shared" si="865"/>
        <v>-</v>
      </c>
      <c r="T1017" s="2" t="str">
        <f t="shared" si="865"/>
        <v>-</v>
      </c>
      <c r="U1017" s="2" t="str">
        <f t="shared" si="865"/>
        <v>-</v>
      </c>
      <c r="V1017" s="2" t="str">
        <f>IF(C1017=0,"-",(1-R1017-S1017-T1017-U1017))</f>
        <v>-</v>
      </c>
      <c r="AG1017" s="1">
        <f t="shared" si="866"/>
        <v>0</v>
      </c>
      <c r="AH1017" s="1"/>
      <c r="AI1017" s="1"/>
      <c r="AK1017" s="1"/>
      <c r="AL1017" s="1"/>
      <c r="AM1017" s="1"/>
      <c r="AN1017" s="1"/>
      <c r="AO1017" s="1"/>
      <c r="AP1017" s="8"/>
      <c r="AQ1017" s="8"/>
      <c r="AR1017" s="8"/>
      <c r="AS1017" s="8"/>
      <c r="AT1017" s="2"/>
      <c r="AU1017" s="2"/>
      <c r="AV1017" s="2"/>
      <c r="AW1017" s="2"/>
      <c r="AX1017" s="2"/>
      <c r="AY1017" t="str">
        <f>A1017&amp;" "&amp;"CD"&amp;BA1017</f>
        <v>Champaign CD15</v>
      </c>
      <c r="BA1017" s="217">
        <v>15</v>
      </c>
      <c r="BC1017" s="98">
        <v>17</v>
      </c>
      <c r="BD1017" s="100"/>
      <c r="BE1017" s="180">
        <v>17019</v>
      </c>
      <c r="BF1017">
        <f t="shared" si="859"/>
        <v>1701915</v>
      </c>
      <c r="BH1017" t="s">
        <v>3303</v>
      </c>
    </row>
    <row r="1018" spans="1:65">
      <c r="A1018" s="217" t="s">
        <v>2862</v>
      </c>
      <c r="B1018" t="s">
        <v>195</v>
      </c>
      <c r="C1018" s="1">
        <f t="shared" si="863"/>
        <v>0</v>
      </c>
      <c r="D1018" s="1"/>
      <c r="E1018" s="1"/>
      <c r="F1018" s="1"/>
      <c r="G1018" s="1"/>
      <c r="H1018" s="1"/>
      <c r="I1018" s="1"/>
      <c r="J1018" s="1"/>
      <c r="K1018" s="7">
        <f>RANK(W1018,(W1018:Y1018,Z1018:AN1018))</f>
        <v>1</v>
      </c>
      <c r="L1018" s="7">
        <f>RANK(X1018,(W1018:Y1018,Z1018:AN1018))</f>
        <v>1</v>
      </c>
      <c r="M1018" s="7">
        <f>IF(Y1018&gt;0,RANK(Y1018,(W1018:Y1018,Z1018:AN1018)),0)</f>
        <v>0</v>
      </c>
      <c r="N1018" s="7"/>
      <c r="O1018" s="1" t="e">
        <f t="shared" si="864"/>
        <v>#NUM!</v>
      </c>
      <c r="P1018" s="2" t="e">
        <f t="shared" ref="P1018:P1023" si="867">O1018/C1018</f>
        <v>#NUM!</v>
      </c>
      <c r="Q1018" s="2"/>
      <c r="R1018" s="2" t="str">
        <f t="shared" ref="R1018:R1023" si="868">IF($C1018=0,"-",W1018/$C1018)</f>
        <v>-</v>
      </c>
      <c r="S1018" s="2" t="str">
        <f t="shared" ref="S1018:S1023" si="869">IF($C1018=0,"-",X1018/$C1018)</f>
        <v>-</v>
      </c>
      <c r="T1018" s="2" t="str">
        <f t="shared" ref="T1018:T1023" si="870">IF($C1018=0,"-",Y1018/$C1018)</f>
        <v>-</v>
      </c>
      <c r="U1018" s="2" t="str">
        <f t="shared" ref="U1018:U1023" si="871">IF($C1018=0,"-",Z1018/$C1018)</f>
        <v>-</v>
      </c>
      <c r="V1018" s="2" t="str">
        <f t="shared" ref="V1018:V1023" si="872">IF(C1018=0,"-",(1-R1018-S1018-T1018-U1018))</f>
        <v>-</v>
      </c>
      <c r="AG1018" s="1">
        <f t="shared" si="866"/>
        <v>0</v>
      </c>
      <c r="AH1018" s="1"/>
      <c r="AI1018" s="1"/>
      <c r="AK1018" s="1"/>
      <c r="AL1018" s="1"/>
      <c r="AM1018" s="1"/>
      <c r="AN1018" s="1"/>
      <c r="AO1018" s="1"/>
      <c r="AP1018" s="8"/>
      <c r="AQ1018" s="8"/>
      <c r="AR1018" s="8"/>
      <c r="AS1018" s="8"/>
      <c r="AT1018" s="2"/>
      <c r="AU1018" s="2"/>
      <c r="AV1018" s="2"/>
      <c r="AW1018" s="2"/>
      <c r="AX1018" s="2"/>
      <c r="AY1018" t="s">
        <v>2588</v>
      </c>
      <c r="BA1018" s="217">
        <v>1</v>
      </c>
      <c r="BC1018" s="98">
        <v>17</v>
      </c>
      <c r="BD1018" s="100"/>
      <c r="BE1018" s="180">
        <v>17031</v>
      </c>
      <c r="BF1018">
        <f t="shared" si="859"/>
        <v>1703101</v>
      </c>
      <c r="BH1018" t="s">
        <v>3303</v>
      </c>
    </row>
    <row r="1019" spans="1:65">
      <c r="A1019" s="217" t="s">
        <v>2862</v>
      </c>
      <c r="B1019" t="s">
        <v>195</v>
      </c>
      <c r="C1019" s="1">
        <f t="shared" si="863"/>
        <v>0</v>
      </c>
      <c r="D1019" s="1"/>
      <c r="E1019" s="1"/>
      <c r="F1019" s="1"/>
      <c r="G1019" s="1"/>
      <c r="H1019" s="1"/>
      <c r="I1019" s="1"/>
      <c r="J1019" s="1"/>
      <c r="K1019" s="7">
        <f>RANK(W1019,(W1019:Y1019,Z1019:AN1019))</f>
        <v>1</v>
      </c>
      <c r="L1019" s="7">
        <f>RANK(X1019,(W1019:Y1019,Z1019:AN1019))</f>
        <v>1</v>
      </c>
      <c r="M1019" s="7">
        <f>IF(Y1019&gt;0,RANK(Y1019,(W1019:Y1019,Z1019:AN1019)),0)</f>
        <v>0</v>
      </c>
      <c r="N1019" s="7"/>
      <c r="O1019" s="1" t="e">
        <f t="shared" si="864"/>
        <v>#NUM!</v>
      </c>
      <c r="P1019" s="2" t="e">
        <f t="shared" si="867"/>
        <v>#NUM!</v>
      </c>
      <c r="Q1019" s="2"/>
      <c r="R1019" s="2" t="str">
        <f t="shared" si="868"/>
        <v>-</v>
      </c>
      <c r="S1019" s="2" t="str">
        <f t="shared" si="869"/>
        <v>-</v>
      </c>
      <c r="T1019" s="2" t="str">
        <f t="shared" si="870"/>
        <v>-</v>
      </c>
      <c r="U1019" s="2" t="str">
        <f t="shared" si="871"/>
        <v>-</v>
      </c>
      <c r="V1019" s="2" t="str">
        <f t="shared" si="872"/>
        <v>-</v>
      </c>
      <c r="AG1019" s="1">
        <f t="shared" si="866"/>
        <v>0</v>
      </c>
      <c r="AH1019" s="1"/>
      <c r="AI1019" s="1"/>
      <c r="AK1019" s="1"/>
      <c r="AL1019" s="1"/>
      <c r="AM1019" s="1"/>
      <c r="AN1019" s="1"/>
      <c r="AO1019" s="1"/>
      <c r="AP1019" s="8"/>
      <c r="AQ1019" s="8"/>
      <c r="AR1019" s="8"/>
      <c r="AS1019" s="8"/>
      <c r="AT1019" s="2"/>
      <c r="AU1019" s="2"/>
      <c r="AV1019" s="2"/>
      <c r="AW1019" s="2"/>
      <c r="AX1019" s="2"/>
      <c r="AY1019" t="s">
        <v>3296</v>
      </c>
      <c r="BA1019" s="217">
        <v>2</v>
      </c>
      <c r="BC1019" s="98">
        <v>17</v>
      </c>
      <c r="BD1019" s="100"/>
      <c r="BE1019" s="180">
        <v>17031</v>
      </c>
      <c r="BF1019">
        <f t="shared" si="859"/>
        <v>1703102</v>
      </c>
      <c r="BH1019" t="s">
        <v>3303</v>
      </c>
    </row>
    <row r="1020" spans="1:65">
      <c r="A1020" s="217" t="s">
        <v>2862</v>
      </c>
      <c r="B1020" t="s">
        <v>195</v>
      </c>
      <c r="C1020" s="1">
        <f t="shared" si="863"/>
        <v>0</v>
      </c>
      <c r="D1020" s="1"/>
      <c r="E1020" s="1"/>
      <c r="F1020" s="1"/>
      <c r="G1020" s="1"/>
      <c r="H1020" s="1"/>
      <c r="I1020" s="1"/>
      <c r="J1020" s="1"/>
      <c r="K1020" s="7">
        <f>RANK(W1020,(W1020:Y1020,Z1020:AN1020))</f>
        <v>1</v>
      </c>
      <c r="L1020" s="7">
        <f>RANK(X1020,(W1020:Y1020,Z1020:AN1020))</f>
        <v>1</v>
      </c>
      <c r="M1020" s="7">
        <f>IF(Y1020&gt;0,RANK(Y1020,(W1020:Y1020,Z1020:AN1020)),0)</f>
        <v>0</v>
      </c>
      <c r="N1020" s="7"/>
      <c r="O1020" s="1" t="e">
        <f t="shared" si="864"/>
        <v>#NUM!</v>
      </c>
      <c r="P1020" s="2" t="e">
        <f t="shared" si="867"/>
        <v>#NUM!</v>
      </c>
      <c r="Q1020" s="2"/>
      <c r="R1020" s="2" t="str">
        <f t="shared" si="868"/>
        <v>-</v>
      </c>
      <c r="S1020" s="2" t="str">
        <f t="shared" si="869"/>
        <v>-</v>
      </c>
      <c r="T1020" s="2" t="str">
        <f t="shared" si="870"/>
        <v>-</v>
      </c>
      <c r="U1020" s="2" t="str">
        <f t="shared" si="871"/>
        <v>-</v>
      </c>
      <c r="V1020" s="2" t="str">
        <f t="shared" si="872"/>
        <v>-</v>
      </c>
      <c r="AG1020" s="1">
        <f t="shared" si="866"/>
        <v>0</v>
      </c>
      <c r="AH1020" s="1"/>
      <c r="AI1020" s="1"/>
      <c r="AK1020" s="1"/>
      <c r="AL1020" s="1"/>
      <c r="AM1020" s="1"/>
      <c r="AN1020" s="1"/>
      <c r="AO1020" s="1"/>
      <c r="AP1020" s="8"/>
      <c r="AQ1020" s="8"/>
      <c r="AR1020" s="8"/>
      <c r="AS1020" s="8"/>
      <c r="AT1020" s="2"/>
      <c r="AU1020" s="2"/>
      <c r="AV1020" s="2"/>
      <c r="AW1020" s="2"/>
      <c r="AX1020" s="2"/>
      <c r="AY1020" t="s">
        <v>3297</v>
      </c>
      <c r="BA1020" s="217">
        <v>3</v>
      </c>
      <c r="BC1020" s="98">
        <v>17</v>
      </c>
      <c r="BD1020" s="100"/>
      <c r="BE1020" s="180">
        <v>17031</v>
      </c>
      <c r="BF1020">
        <f t="shared" si="859"/>
        <v>1703103</v>
      </c>
      <c r="BH1020" t="s">
        <v>3303</v>
      </c>
    </row>
    <row r="1021" spans="1:65">
      <c r="A1021" s="217" t="s">
        <v>2862</v>
      </c>
      <c r="B1021" t="s">
        <v>195</v>
      </c>
      <c r="C1021" s="1">
        <f t="shared" si="863"/>
        <v>0</v>
      </c>
      <c r="D1021" s="1"/>
      <c r="E1021" s="1"/>
      <c r="F1021" s="1"/>
      <c r="G1021" s="1"/>
      <c r="H1021" s="1"/>
      <c r="I1021" s="1"/>
      <c r="J1021" s="1"/>
      <c r="K1021" s="7">
        <f>RANK(W1021,(W1021:Y1021,Z1021:AN1021))</f>
        <v>1</v>
      </c>
      <c r="L1021" s="7">
        <f>RANK(X1021,(W1021:Y1021,Z1021:AN1021))</f>
        <v>1</v>
      </c>
      <c r="M1021" s="7">
        <f>IF(Y1021&gt;0,RANK(Y1021,(W1021:Y1021,Z1021:AN1021)),0)</f>
        <v>0</v>
      </c>
      <c r="N1021" s="7"/>
      <c r="O1021" s="1" t="e">
        <f t="shared" si="864"/>
        <v>#NUM!</v>
      </c>
      <c r="P1021" s="2" t="e">
        <f t="shared" si="867"/>
        <v>#NUM!</v>
      </c>
      <c r="Q1021" s="2"/>
      <c r="R1021" s="2" t="str">
        <f t="shared" si="868"/>
        <v>-</v>
      </c>
      <c r="S1021" s="2" t="str">
        <f t="shared" si="869"/>
        <v>-</v>
      </c>
      <c r="T1021" s="2" t="str">
        <f t="shared" si="870"/>
        <v>-</v>
      </c>
      <c r="U1021" s="2" t="str">
        <f t="shared" si="871"/>
        <v>-</v>
      </c>
      <c r="V1021" s="2" t="str">
        <f t="shared" si="872"/>
        <v>-</v>
      </c>
      <c r="AG1021" s="1">
        <f t="shared" si="866"/>
        <v>0</v>
      </c>
      <c r="AH1021" s="1"/>
      <c r="AI1021" s="1"/>
      <c r="AK1021" s="1"/>
      <c r="AL1021" s="1"/>
      <c r="AM1021" s="1"/>
      <c r="AN1021" s="1"/>
      <c r="AO1021" s="1"/>
      <c r="AP1021" s="8"/>
      <c r="AQ1021" s="8"/>
      <c r="AR1021" s="8"/>
      <c r="AS1021" s="8"/>
      <c r="AT1021" s="2"/>
      <c r="AU1021" s="2"/>
      <c r="AV1021" s="2"/>
      <c r="AW1021" s="2"/>
      <c r="AX1021" s="2"/>
      <c r="AY1021" t="s">
        <v>3298</v>
      </c>
      <c r="BA1021" s="217">
        <v>4</v>
      </c>
      <c r="BC1021" s="98">
        <v>17</v>
      </c>
      <c r="BD1021" s="100"/>
      <c r="BE1021" s="180">
        <v>17031</v>
      </c>
      <c r="BF1021">
        <f t="shared" si="859"/>
        <v>1703104</v>
      </c>
      <c r="BH1021" t="s">
        <v>3303</v>
      </c>
    </row>
    <row r="1022" spans="1:65">
      <c r="A1022" s="217" t="s">
        <v>2862</v>
      </c>
      <c r="B1022" t="s">
        <v>195</v>
      </c>
      <c r="C1022" s="1">
        <f t="shared" si="863"/>
        <v>0</v>
      </c>
      <c r="D1022" s="1"/>
      <c r="E1022" s="1"/>
      <c r="F1022" s="1"/>
      <c r="G1022" s="1"/>
      <c r="H1022" s="1"/>
      <c r="I1022" s="1"/>
      <c r="J1022" s="1"/>
      <c r="K1022" s="7">
        <f>RANK(W1022,(W1022:Y1022,Z1022:AN1022))</f>
        <v>1</v>
      </c>
      <c r="L1022" s="7">
        <f>RANK(X1022,(W1022:Y1022,Z1022:AN1022))</f>
        <v>1</v>
      </c>
      <c r="M1022" s="7">
        <f>IF(Y1022&gt;0,RANK(Y1022,(W1022:Y1022,Z1022:AN1022)),0)</f>
        <v>0</v>
      </c>
      <c r="N1022" s="7"/>
      <c r="O1022" s="1" t="e">
        <f t="shared" si="864"/>
        <v>#NUM!</v>
      </c>
      <c r="P1022" s="2" t="e">
        <f t="shared" si="867"/>
        <v>#NUM!</v>
      </c>
      <c r="Q1022" s="2"/>
      <c r="R1022" s="2" t="str">
        <f t="shared" si="868"/>
        <v>-</v>
      </c>
      <c r="S1022" s="2" t="str">
        <f t="shared" si="869"/>
        <v>-</v>
      </c>
      <c r="T1022" s="2" t="str">
        <f t="shared" si="870"/>
        <v>-</v>
      </c>
      <c r="U1022" s="2" t="str">
        <f t="shared" si="871"/>
        <v>-</v>
      </c>
      <c r="V1022" s="2" t="str">
        <f t="shared" si="872"/>
        <v>-</v>
      </c>
      <c r="AG1022" s="1">
        <f t="shared" si="866"/>
        <v>0</v>
      </c>
      <c r="AH1022" s="1"/>
      <c r="AI1022" s="1"/>
      <c r="AK1022" s="1"/>
      <c r="AL1022" s="1"/>
      <c r="AM1022" s="1"/>
      <c r="AN1022" s="1"/>
      <c r="AO1022" s="1"/>
      <c r="AP1022" s="8"/>
      <c r="AQ1022" s="8"/>
      <c r="AR1022" s="8"/>
      <c r="AS1022" s="8"/>
      <c r="AT1022" s="2"/>
      <c r="AU1022" s="2"/>
      <c r="AV1022" s="2"/>
      <c r="AW1022" s="2"/>
      <c r="AX1022" s="2"/>
      <c r="AY1022" t="s">
        <v>2941</v>
      </c>
      <c r="BA1022" s="217">
        <v>5</v>
      </c>
      <c r="BC1022" s="98">
        <v>17</v>
      </c>
      <c r="BD1022" s="100"/>
      <c r="BE1022" s="180">
        <v>17031</v>
      </c>
      <c r="BF1022">
        <f t="shared" ref="BF1022:BF1070" si="873">BE1022*100+BA1022</f>
        <v>1703105</v>
      </c>
      <c r="BH1022" t="s">
        <v>3303</v>
      </c>
    </row>
    <row r="1023" spans="1:65">
      <c r="A1023" s="217" t="s">
        <v>2862</v>
      </c>
      <c r="B1023" t="s">
        <v>195</v>
      </c>
      <c r="C1023" s="1">
        <f t="shared" si="863"/>
        <v>0</v>
      </c>
      <c r="D1023" s="1"/>
      <c r="E1023" s="1"/>
      <c r="F1023" s="1"/>
      <c r="G1023" s="1"/>
      <c r="H1023" s="1"/>
      <c r="I1023" s="1"/>
      <c r="J1023" s="1"/>
      <c r="K1023" s="7">
        <f>RANK(W1023,(W1023:Y1023,Z1023:AN1023))</f>
        <v>1</v>
      </c>
      <c r="L1023" s="7">
        <f>RANK(X1023,(W1023:Y1023,Z1023:AN1023))</f>
        <v>1</v>
      </c>
      <c r="M1023" s="7">
        <f>IF(Y1023&gt;0,RANK(Y1023,(W1023:Y1023,Z1023:AN1023)),0)</f>
        <v>0</v>
      </c>
      <c r="N1023" s="7"/>
      <c r="O1023" s="1" t="e">
        <f t="shared" si="864"/>
        <v>#NUM!</v>
      </c>
      <c r="P1023" s="2" t="e">
        <f t="shared" si="867"/>
        <v>#NUM!</v>
      </c>
      <c r="Q1023" s="2"/>
      <c r="R1023" s="2" t="str">
        <f t="shared" si="868"/>
        <v>-</v>
      </c>
      <c r="S1023" s="2" t="str">
        <f t="shared" si="869"/>
        <v>-</v>
      </c>
      <c r="T1023" s="2" t="str">
        <f t="shared" si="870"/>
        <v>-</v>
      </c>
      <c r="U1023" s="2" t="str">
        <f t="shared" si="871"/>
        <v>-</v>
      </c>
      <c r="V1023" s="2" t="str">
        <f t="shared" si="872"/>
        <v>-</v>
      </c>
      <c r="AG1023" s="1">
        <f t="shared" si="866"/>
        <v>0</v>
      </c>
      <c r="AH1023" s="1"/>
      <c r="AI1023" s="1"/>
      <c r="AK1023" s="1"/>
      <c r="AL1023" s="1"/>
      <c r="AM1023" s="1"/>
      <c r="AN1023" s="1"/>
      <c r="AO1023" s="1"/>
      <c r="AP1023" s="8"/>
      <c r="AQ1023" s="8"/>
      <c r="AR1023" s="8"/>
      <c r="AS1023" s="8"/>
      <c r="AT1023" s="2"/>
      <c r="AU1023" s="2"/>
      <c r="AV1023" s="2"/>
      <c r="AW1023" s="2"/>
      <c r="AX1023" s="2"/>
      <c r="AY1023" t="s">
        <v>2720</v>
      </c>
      <c r="BA1023" s="217">
        <v>6</v>
      </c>
      <c r="BC1023" s="98">
        <v>17</v>
      </c>
      <c r="BD1023" s="100"/>
      <c r="BE1023" s="180">
        <v>17031</v>
      </c>
      <c r="BF1023">
        <f t="shared" si="873"/>
        <v>1703106</v>
      </c>
      <c r="BH1023" t="s">
        <v>3303</v>
      </c>
    </row>
    <row r="1024" spans="1:65">
      <c r="A1024" s="217" t="s">
        <v>2862</v>
      </c>
      <c r="B1024" t="s">
        <v>195</v>
      </c>
      <c r="C1024" s="1">
        <f t="shared" si="863"/>
        <v>0</v>
      </c>
      <c r="D1024" s="1"/>
      <c r="E1024" s="1"/>
      <c r="F1024" s="1"/>
      <c r="G1024" s="1"/>
      <c r="H1024" s="1"/>
      <c r="I1024" s="1"/>
      <c r="J1024" s="1"/>
      <c r="K1024" s="7">
        <f>RANK(W1024,(W1024:Y1024,Z1024:AN1024))</f>
        <v>1</v>
      </c>
      <c r="L1024" s="7">
        <f>RANK(X1024,(W1024:Y1024,Z1024:AN1024))</f>
        <v>1</v>
      </c>
      <c r="M1024" s="7">
        <f>IF(Y1024&gt;0,RANK(Y1024,(W1024:Y1024,Z1024:AN1024)),0)</f>
        <v>0</v>
      </c>
      <c r="N1024" s="7"/>
      <c r="O1024" s="1" t="e">
        <f t="shared" si="864"/>
        <v>#NUM!</v>
      </c>
      <c r="P1024" s="2" t="e">
        <f t="shared" ref="P1024:P1070" si="874">O1024/C1024</f>
        <v>#NUM!</v>
      </c>
      <c r="Q1024" s="2"/>
      <c r="R1024" s="2" t="str">
        <f t="shared" ref="R1024:R1070" si="875">IF($C1024=0,"-",W1024/$C1024)</f>
        <v>-</v>
      </c>
      <c r="S1024" s="2" t="str">
        <f t="shared" ref="S1024:S1070" si="876">IF($C1024=0,"-",X1024/$C1024)</f>
        <v>-</v>
      </c>
      <c r="T1024" s="2" t="str">
        <f t="shared" ref="T1024:T1070" si="877">IF($C1024=0,"-",Y1024/$C1024)</f>
        <v>-</v>
      </c>
      <c r="U1024" s="2" t="str">
        <f t="shared" ref="U1024:U1070" si="878">IF($C1024=0,"-",Z1024/$C1024)</f>
        <v>-</v>
      </c>
      <c r="V1024" s="2" t="str">
        <f t="shared" ref="V1024:V1070" si="879">IF(C1024=0,"-",(1-R1024-S1024-T1024-U1024))</f>
        <v>-</v>
      </c>
      <c r="AG1024" s="1">
        <f t="shared" si="866"/>
        <v>0</v>
      </c>
      <c r="AH1024" s="1"/>
      <c r="AI1024" s="1"/>
      <c r="AK1024" s="1"/>
      <c r="AL1024" s="1"/>
      <c r="AM1024" s="1"/>
      <c r="AN1024" s="1"/>
      <c r="AO1024" s="1"/>
      <c r="AP1024" s="8"/>
      <c r="AQ1024" s="8"/>
      <c r="AR1024" s="8"/>
      <c r="AS1024" s="8"/>
      <c r="AT1024" s="2"/>
      <c r="AU1024" s="2"/>
      <c r="AV1024" s="2"/>
      <c r="AW1024" s="2"/>
      <c r="AX1024" s="2"/>
      <c r="AY1024" t="str">
        <f t="shared" ref="AY1024:AY1055" si="880">A1024&amp;" "&amp;"CD"&amp;BA1024</f>
        <v>Cook CD7</v>
      </c>
      <c r="BA1024" s="217">
        <v>7</v>
      </c>
      <c r="BC1024" s="98">
        <v>17</v>
      </c>
      <c r="BD1024" s="100"/>
      <c r="BE1024" s="180">
        <v>17031</v>
      </c>
      <c r="BF1024">
        <f t="shared" si="873"/>
        <v>1703107</v>
      </c>
      <c r="BH1024" t="s">
        <v>3303</v>
      </c>
    </row>
    <row r="1025" spans="1:60">
      <c r="A1025" s="217" t="s">
        <v>2862</v>
      </c>
      <c r="B1025" t="s">
        <v>195</v>
      </c>
      <c r="C1025" s="1">
        <f t="shared" si="863"/>
        <v>0</v>
      </c>
      <c r="D1025" s="1"/>
      <c r="E1025" s="1"/>
      <c r="F1025" s="1"/>
      <c r="G1025" s="1"/>
      <c r="H1025" s="1"/>
      <c r="I1025" s="1"/>
      <c r="J1025" s="1"/>
      <c r="K1025" s="7">
        <f>RANK(W1025,(W1025:Y1025,Z1025:AN1025))</f>
        <v>1</v>
      </c>
      <c r="L1025" s="7">
        <f>RANK(X1025,(W1025:Y1025,Z1025:AN1025))</f>
        <v>1</v>
      </c>
      <c r="M1025" s="7">
        <f>IF(Y1025&gt;0,RANK(Y1025,(W1025:Y1025,Z1025:AN1025)),0)</f>
        <v>0</v>
      </c>
      <c r="N1025" s="7"/>
      <c r="O1025" s="1" t="e">
        <f t="shared" si="864"/>
        <v>#NUM!</v>
      </c>
      <c r="P1025" s="2" t="e">
        <f t="shared" si="874"/>
        <v>#NUM!</v>
      </c>
      <c r="Q1025" s="2"/>
      <c r="R1025" s="2" t="str">
        <f t="shared" si="875"/>
        <v>-</v>
      </c>
      <c r="S1025" s="2" t="str">
        <f t="shared" si="876"/>
        <v>-</v>
      </c>
      <c r="T1025" s="2" t="str">
        <f t="shared" si="877"/>
        <v>-</v>
      </c>
      <c r="U1025" s="2" t="str">
        <f t="shared" si="878"/>
        <v>-</v>
      </c>
      <c r="V1025" s="2" t="str">
        <f t="shared" si="879"/>
        <v>-</v>
      </c>
      <c r="AG1025" s="1">
        <f t="shared" si="866"/>
        <v>0</v>
      </c>
      <c r="AH1025" s="1"/>
      <c r="AI1025" s="1"/>
      <c r="AK1025" s="1"/>
      <c r="AL1025" s="1"/>
      <c r="AM1025" s="1"/>
      <c r="AN1025" s="1"/>
      <c r="AO1025" s="1"/>
      <c r="AP1025" s="8"/>
      <c r="AQ1025" s="8"/>
      <c r="AR1025" s="8"/>
      <c r="AS1025" s="8"/>
      <c r="AT1025" s="2"/>
      <c r="AU1025" s="2"/>
      <c r="AV1025" s="2"/>
      <c r="AW1025" s="2"/>
      <c r="AX1025" s="2"/>
      <c r="AY1025" t="str">
        <f t="shared" si="880"/>
        <v>Cook CD8</v>
      </c>
      <c r="BA1025" s="217">
        <v>8</v>
      </c>
      <c r="BC1025" s="98">
        <v>17</v>
      </c>
      <c r="BD1025" s="100"/>
      <c r="BE1025" s="180">
        <v>17031</v>
      </c>
      <c r="BF1025">
        <f t="shared" si="873"/>
        <v>1703108</v>
      </c>
      <c r="BH1025" t="s">
        <v>3303</v>
      </c>
    </row>
    <row r="1026" spans="1:60">
      <c r="A1026" s="217" t="s">
        <v>2862</v>
      </c>
      <c r="B1026" t="s">
        <v>195</v>
      </c>
      <c r="C1026" s="1">
        <f t="shared" si="863"/>
        <v>0</v>
      </c>
      <c r="D1026" s="1"/>
      <c r="E1026" s="1"/>
      <c r="F1026" s="1"/>
      <c r="G1026" s="1"/>
      <c r="H1026" s="1"/>
      <c r="I1026" s="1"/>
      <c r="J1026" s="1"/>
      <c r="K1026" s="7">
        <f>RANK(W1026,(W1026:Y1026,Z1026:AN1026))</f>
        <v>1</v>
      </c>
      <c r="L1026" s="7">
        <f>RANK(X1026,(W1026:Y1026,Z1026:AN1026))</f>
        <v>1</v>
      </c>
      <c r="M1026" s="7">
        <f>IF(Y1026&gt;0,RANK(Y1026,(W1026:Y1026,Z1026:AN1026)),0)</f>
        <v>0</v>
      </c>
      <c r="N1026" s="7"/>
      <c r="O1026" s="1" t="e">
        <f t="shared" si="864"/>
        <v>#NUM!</v>
      </c>
      <c r="P1026" s="2" t="e">
        <f t="shared" si="874"/>
        <v>#NUM!</v>
      </c>
      <c r="Q1026" s="2"/>
      <c r="R1026" s="2" t="str">
        <f t="shared" si="875"/>
        <v>-</v>
      </c>
      <c r="S1026" s="2" t="str">
        <f t="shared" si="876"/>
        <v>-</v>
      </c>
      <c r="T1026" s="2" t="str">
        <f t="shared" si="877"/>
        <v>-</v>
      </c>
      <c r="U1026" s="2" t="str">
        <f t="shared" si="878"/>
        <v>-</v>
      </c>
      <c r="V1026" s="2" t="str">
        <f t="shared" si="879"/>
        <v>-</v>
      </c>
      <c r="AG1026" s="1">
        <f t="shared" si="866"/>
        <v>0</v>
      </c>
      <c r="AH1026" s="1"/>
      <c r="AI1026" s="1"/>
      <c r="AK1026" s="1"/>
      <c r="AL1026" s="1"/>
      <c r="AM1026" s="1"/>
      <c r="AN1026" s="1"/>
      <c r="AO1026" s="1"/>
      <c r="AP1026" s="8"/>
      <c r="AQ1026" s="8"/>
      <c r="AR1026" s="8"/>
      <c r="AS1026" s="8"/>
      <c r="AT1026" s="2"/>
      <c r="AU1026" s="2"/>
      <c r="AV1026" s="2"/>
      <c r="AW1026" s="2"/>
      <c r="AX1026" s="2"/>
      <c r="AY1026" t="str">
        <f t="shared" si="880"/>
        <v>Cook CD9</v>
      </c>
      <c r="BA1026" s="217">
        <v>9</v>
      </c>
      <c r="BC1026" s="98">
        <v>17</v>
      </c>
      <c r="BD1026" s="100"/>
      <c r="BE1026" s="180">
        <v>17031</v>
      </c>
      <c r="BF1026">
        <f t="shared" si="873"/>
        <v>1703109</v>
      </c>
      <c r="BH1026" t="s">
        <v>3303</v>
      </c>
    </row>
    <row r="1027" spans="1:60">
      <c r="A1027" s="217" t="s">
        <v>2862</v>
      </c>
      <c r="B1027" t="s">
        <v>195</v>
      </c>
      <c r="C1027" s="1">
        <f t="shared" si="863"/>
        <v>0</v>
      </c>
      <c r="D1027" s="1"/>
      <c r="E1027" s="1"/>
      <c r="F1027" s="1"/>
      <c r="G1027" s="1"/>
      <c r="H1027" s="1"/>
      <c r="I1027" s="1"/>
      <c r="J1027" s="1"/>
      <c r="K1027" s="7">
        <f>RANK(W1027,(W1027:Y1027,Z1027:AN1027))</f>
        <v>1</v>
      </c>
      <c r="L1027" s="7">
        <f>RANK(X1027,(W1027:Y1027,Z1027:AN1027))</f>
        <v>1</v>
      </c>
      <c r="M1027" s="7">
        <f>IF(Y1027&gt;0,RANK(Y1027,(W1027:Y1027,Z1027:AN1027)),0)</f>
        <v>0</v>
      </c>
      <c r="N1027" s="7"/>
      <c r="O1027" s="1" t="e">
        <f t="shared" si="864"/>
        <v>#NUM!</v>
      </c>
      <c r="P1027" s="2" t="e">
        <f t="shared" si="874"/>
        <v>#NUM!</v>
      </c>
      <c r="Q1027" s="2"/>
      <c r="R1027" s="2" t="str">
        <f t="shared" si="875"/>
        <v>-</v>
      </c>
      <c r="S1027" s="2" t="str">
        <f t="shared" si="876"/>
        <v>-</v>
      </c>
      <c r="T1027" s="2" t="str">
        <f t="shared" si="877"/>
        <v>-</v>
      </c>
      <c r="U1027" s="2" t="str">
        <f t="shared" si="878"/>
        <v>-</v>
      </c>
      <c r="V1027" s="2" t="str">
        <f t="shared" si="879"/>
        <v>-</v>
      </c>
      <c r="AG1027" s="1">
        <f t="shared" si="866"/>
        <v>0</v>
      </c>
      <c r="AH1027" s="1"/>
      <c r="AI1027" s="1"/>
      <c r="AK1027" s="1"/>
      <c r="AL1027" s="1"/>
      <c r="AM1027" s="1"/>
      <c r="AN1027" s="1"/>
      <c r="AO1027" s="1"/>
      <c r="AP1027" s="8"/>
      <c r="AQ1027" s="8"/>
      <c r="AR1027" s="8"/>
      <c r="AS1027" s="8"/>
      <c r="AT1027" s="2"/>
      <c r="AU1027" s="2"/>
      <c r="AV1027" s="2"/>
      <c r="AW1027" s="2"/>
      <c r="AX1027" s="2"/>
      <c r="AY1027" t="str">
        <f t="shared" si="880"/>
        <v>Cook CD10</v>
      </c>
      <c r="BA1027" s="217">
        <v>10</v>
      </c>
      <c r="BC1027" s="98">
        <v>17</v>
      </c>
      <c r="BD1027" s="100"/>
      <c r="BE1027" s="180">
        <v>17031</v>
      </c>
      <c r="BF1027">
        <f t="shared" si="873"/>
        <v>1703110</v>
      </c>
      <c r="BH1027" t="s">
        <v>3303</v>
      </c>
    </row>
    <row r="1028" spans="1:60">
      <c r="A1028" s="217" t="s">
        <v>2862</v>
      </c>
      <c r="B1028" t="s">
        <v>195</v>
      </c>
      <c r="C1028" s="1">
        <f t="shared" si="863"/>
        <v>0</v>
      </c>
      <c r="D1028" s="1"/>
      <c r="E1028" s="1"/>
      <c r="F1028" s="1"/>
      <c r="G1028" s="1"/>
      <c r="H1028" s="1"/>
      <c r="I1028" s="1"/>
      <c r="J1028" s="1"/>
      <c r="K1028" s="7">
        <f>RANK(W1028,(W1028:Y1028,Z1028:AN1028))</f>
        <v>1</v>
      </c>
      <c r="L1028" s="7">
        <f>RANK(X1028,(W1028:Y1028,Z1028:AN1028))</f>
        <v>1</v>
      </c>
      <c r="M1028" s="7">
        <f>IF(Y1028&gt;0,RANK(Y1028,(W1028:Y1028,Z1028:AN1028)),0)</f>
        <v>0</v>
      </c>
      <c r="N1028" s="7"/>
      <c r="O1028" s="1" t="e">
        <f t="shared" si="864"/>
        <v>#NUM!</v>
      </c>
      <c r="P1028" s="2" t="e">
        <f t="shared" si="874"/>
        <v>#NUM!</v>
      </c>
      <c r="Q1028" s="2"/>
      <c r="R1028" s="2" t="str">
        <f t="shared" si="875"/>
        <v>-</v>
      </c>
      <c r="S1028" s="2" t="str">
        <f t="shared" si="876"/>
        <v>-</v>
      </c>
      <c r="T1028" s="2" t="str">
        <f t="shared" si="877"/>
        <v>-</v>
      </c>
      <c r="U1028" s="2" t="str">
        <f t="shared" si="878"/>
        <v>-</v>
      </c>
      <c r="V1028" s="2" t="str">
        <f t="shared" si="879"/>
        <v>-</v>
      </c>
      <c r="AG1028" s="1">
        <f t="shared" si="866"/>
        <v>0</v>
      </c>
      <c r="AH1028" s="1"/>
      <c r="AI1028" s="1"/>
      <c r="AK1028" s="1"/>
      <c r="AL1028" s="1"/>
      <c r="AM1028" s="1"/>
      <c r="AN1028" s="1"/>
      <c r="AO1028" s="1"/>
      <c r="AP1028" s="8"/>
      <c r="AQ1028" s="8"/>
      <c r="AR1028" s="8"/>
      <c r="AS1028" s="8"/>
      <c r="AT1028" s="2"/>
      <c r="AU1028" s="2"/>
      <c r="AV1028" s="2"/>
      <c r="AW1028" s="2"/>
      <c r="AX1028" s="2"/>
      <c r="AY1028" t="str">
        <f t="shared" si="880"/>
        <v>Cook CD11</v>
      </c>
      <c r="BA1028" s="217">
        <v>11</v>
      </c>
      <c r="BC1028" s="98">
        <v>17</v>
      </c>
      <c r="BD1028" s="100"/>
      <c r="BE1028" s="180">
        <v>17031</v>
      </c>
      <c r="BF1028">
        <f t="shared" si="873"/>
        <v>1703111</v>
      </c>
      <c r="BH1028" t="s">
        <v>3303</v>
      </c>
    </row>
    <row r="1029" spans="1:60">
      <c r="A1029" s="217" t="s">
        <v>252</v>
      </c>
      <c r="B1029" t="s">
        <v>195</v>
      </c>
      <c r="C1029" s="1">
        <f t="shared" si="863"/>
        <v>0</v>
      </c>
      <c r="D1029" s="1"/>
      <c r="E1029" s="1"/>
      <c r="F1029" s="1"/>
      <c r="G1029" s="1"/>
      <c r="H1029" s="1"/>
      <c r="I1029" s="1"/>
      <c r="J1029" s="1"/>
      <c r="K1029" s="7">
        <f>RANK(W1029,(W1029:Y1029,Z1029:AN1029))</f>
        <v>1</v>
      </c>
      <c r="L1029" s="7">
        <f>RANK(X1029,(W1029:Y1029,Z1029:AN1029))</f>
        <v>1</v>
      </c>
      <c r="M1029" s="7">
        <f>IF(Y1029&gt;0,RANK(Y1029,(W1029:Y1029,Z1029:AN1029)),0)</f>
        <v>0</v>
      </c>
      <c r="N1029" s="7"/>
      <c r="O1029" s="1" t="e">
        <f t="shared" si="864"/>
        <v>#NUM!</v>
      </c>
      <c r="P1029" s="2" t="e">
        <f t="shared" si="874"/>
        <v>#NUM!</v>
      </c>
      <c r="Q1029" s="2"/>
      <c r="R1029" s="2" t="str">
        <f t="shared" si="875"/>
        <v>-</v>
      </c>
      <c r="S1029" s="2" t="str">
        <f t="shared" si="876"/>
        <v>-</v>
      </c>
      <c r="T1029" s="2" t="str">
        <f t="shared" si="877"/>
        <v>-</v>
      </c>
      <c r="U1029" s="2" t="str">
        <f t="shared" si="878"/>
        <v>-</v>
      </c>
      <c r="V1029" s="2" t="str">
        <f t="shared" si="879"/>
        <v>-</v>
      </c>
      <c r="AG1029" s="1">
        <f t="shared" si="866"/>
        <v>0</v>
      </c>
      <c r="AH1029" s="1"/>
      <c r="AI1029" s="1"/>
      <c r="AK1029" s="1"/>
      <c r="AL1029" s="1"/>
      <c r="AM1029" s="1"/>
      <c r="AN1029" s="1"/>
      <c r="AO1029" s="1"/>
      <c r="AP1029" s="8"/>
      <c r="AQ1029" s="8"/>
      <c r="AR1029" s="8"/>
      <c r="AS1029" s="8"/>
      <c r="AT1029" s="2"/>
      <c r="AU1029" s="2"/>
      <c r="AV1029" s="2"/>
      <c r="AW1029" s="2"/>
      <c r="AX1029" s="2"/>
      <c r="AY1029" t="str">
        <f t="shared" si="880"/>
        <v>DeKalb CD14</v>
      </c>
      <c r="BA1029" s="217">
        <v>14</v>
      </c>
      <c r="BC1029" s="98">
        <v>17</v>
      </c>
      <c r="BD1029" s="100"/>
      <c r="BE1029" s="180">
        <v>17037</v>
      </c>
      <c r="BF1029">
        <f t="shared" si="873"/>
        <v>1703714</v>
      </c>
      <c r="BH1029" t="s">
        <v>3303</v>
      </c>
    </row>
    <row r="1030" spans="1:60">
      <c r="A1030" s="217" t="s">
        <v>252</v>
      </c>
      <c r="B1030" t="s">
        <v>195</v>
      </c>
      <c r="C1030" s="1">
        <f t="shared" si="863"/>
        <v>0</v>
      </c>
      <c r="D1030" s="1"/>
      <c r="E1030" s="1"/>
      <c r="F1030" s="1"/>
      <c r="G1030" s="1"/>
      <c r="H1030" s="1"/>
      <c r="I1030" s="1"/>
      <c r="J1030" s="1"/>
      <c r="K1030" s="7">
        <f>RANK(W1030,(W1030:Y1030,Z1030:AN1030))</f>
        <v>1</v>
      </c>
      <c r="L1030" s="7">
        <f>RANK(X1030,(W1030:Y1030,Z1030:AN1030))</f>
        <v>1</v>
      </c>
      <c r="M1030" s="7">
        <f>IF(Y1030&gt;0,RANK(Y1030,(W1030:Y1030,Z1030:AN1030)),0)</f>
        <v>0</v>
      </c>
      <c r="N1030" s="7"/>
      <c r="O1030" s="1" t="e">
        <f t="shared" si="864"/>
        <v>#NUM!</v>
      </c>
      <c r="P1030" s="2" t="e">
        <f t="shared" si="874"/>
        <v>#NUM!</v>
      </c>
      <c r="Q1030" s="2"/>
      <c r="R1030" s="2" t="str">
        <f t="shared" si="875"/>
        <v>-</v>
      </c>
      <c r="S1030" s="2" t="str">
        <f t="shared" si="876"/>
        <v>-</v>
      </c>
      <c r="T1030" s="2" t="str">
        <f t="shared" si="877"/>
        <v>-</v>
      </c>
      <c r="U1030" s="2" t="str">
        <f t="shared" si="878"/>
        <v>-</v>
      </c>
      <c r="V1030" s="2" t="str">
        <f t="shared" si="879"/>
        <v>-</v>
      </c>
      <c r="AG1030" s="1">
        <f t="shared" si="866"/>
        <v>0</v>
      </c>
      <c r="AH1030" s="1"/>
      <c r="AI1030" s="1"/>
      <c r="AK1030" s="1"/>
      <c r="AL1030" s="1"/>
      <c r="AM1030" s="1"/>
      <c r="AN1030" s="1"/>
      <c r="AO1030" s="1"/>
      <c r="AP1030" s="8"/>
      <c r="AQ1030" s="8"/>
      <c r="AR1030" s="8"/>
      <c r="AS1030" s="8"/>
      <c r="AT1030" s="2"/>
      <c r="AU1030" s="2"/>
      <c r="AV1030" s="2"/>
      <c r="AW1030" s="2"/>
      <c r="AX1030" s="2"/>
      <c r="AY1030" t="str">
        <f t="shared" si="880"/>
        <v>DeKalb CD16</v>
      </c>
      <c r="BA1030" s="217">
        <v>16</v>
      </c>
      <c r="BC1030" s="98">
        <v>17</v>
      </c>
      <c r="BD1030" s="100"/>
      <c r="BE1030" s="180">
        <v>17037</v>
      </c>
      <c r="BF1030">
        <f t="shared" si="873"/>
        <v>1703716</v>
      </c>
      <c r="BH1030" t="s">
        <v>3303</v>
      </c>
    </row>
    <row r="1031" spans="1:60">
      <c r="A1031" s="217" t="s">
        <v>3290</v>
      </c>
      <c r="B1031" t="s">
        <v>195</v>
      </c>
      <c r="C1031" s="1">
        <f t="shared" si="863"/>
        <v>0</v>
      </c>
      <c r="D1031" s="1"/>
      <c r="E1031" s="1"/>
      <c r="F1031" s="1"/>
      <c r="G1031" s="1"/>
      <c r="H1031" s="1"/>
      <c r="I1031" s="1"/>
      <c r="J1031" s="1"/>
      <c r="K1031" s="7">
        <f>RANK(W1031,(W1031:Y1031,Z1031:AN1031))</f>
        <v>1</v>
      </c>
      <c r="L1031" s="7">
        <f>RANK(X1031,(W1031:Y1031,Z1031:AN1031))</f>
        <v>1</v>
      </c>
      <c r="M1031" s="7">
        <f>IF(Y1031&gt;0,RANK(Y1031,(W1031:Y1031,Z1031:AN1031)),0)</f>
        <v>0</v>
      </c>
      <c r="N1031" s="7"/>
      <c r="O1031" s="1" t="e">
        <f t="shared" si="864"/>
        <v>#NUM!</v>
      </c>
      <c r="P1031" s="2" t="e">
        <f t="shared" si="874"/>
        <v>#NUM!</v>
      </c>
      <c r="Q1031" s="2"/>
      <c r="R1031" s="2" t="str">
        <f t="shared" si="875"/>
        <v>-</v>
      </c>
      <c r="S1031" s="2" t="str">
        <f t="shared" si="876"/>
        <v>-</v>
      </c>
      <c r="T1031" s="2" t="str">
        <f t="shared" si="877"/>
        <v>-</v>
      </c>
      <c r="U1031" s="2" t="str">
        <f t="shared" si="878"/>
        <v>-</v>
      </c>
      <c r="V1031" s="2" t="str">
        <f t="shared" si="879"/>
        <v>-</v>
      </c>
      <c r="AG1031" s="1">
        <f t="shared" si="866"/>
        <v>0</v>
      </c>
      <c r="AH1031" s="1"/>
      <c r="AI1031" s="1"/>
      <c r="AK1031" s="1"/>
      <c r="AL1031" s="1"/>
      <c r="AM1031" s="1"/>
      <c r="AN1031" s="1"/>
      <c r="AO1031" s="1"/>
      <c r="AP1031" s="8"/>
      <c r="AQ1031" s="8"/>
      <c r="AR1031" s="8"/>
      <c r="AS1031" s="8"/>
      <c r="AT1031" s="2"/>
      <c r="AU1031" s="2"/>
      <c r="AV1031" s="2"/>
      <c r="AW1031" s="2"/>
      <c r="AX1031" s="2"/>
      <c r="AY1031" t="str">
        <f t="shared" si="880"/>
        <v>DuPage CD3</v>
      </c>
      <c r="BA1031" s="217">
        <v>3</v>
      </c>
      <c r="BC1031" s="98">
        <v>17</v>
      </c>
      <c r="BD1031" s="100"/>
      <c r="BE1031" s="180">
        <v>17043</v>
      </c>
      <c r="BF1031">
        <f t="shared" si="873"/>
        <v>1704303</v>
      </c>
      <c r="BH1031" t="s">
        <v>3303</v>
      </c>
    </row>
    <row r="1032" spans="1:60">
      <c r="A1032" s="217" t="s">
        <v>3290</v>
      </c>
      <c r="B1032" t="s">
        <v>195</v>
      </c>
      <c r="C1032" s="1">
        <f t="shared" si="863"/>
        <v>0</v>
      </c>
      <c r="D1032" s="1"/>
      <c r="E1032" s="1"/>
      <c r="F1032" s="1"/>
      <c r="G1032" s="1"/>
      <c r="H1032" s="1"/>
      <c r="I1032" s="1"/>
      <c r="J1032" s="1"/>
      <c r="K1032" s="7">
        <f>RANK(W1032,(W1032:Y1032,Z1032:AN1032))</f>
        <v>1</v>
      </c>
      <c r="L1032" s="7">
        <f>RANK(X1032,(W1032:Y1032,Z1032:AN1032))</f>
        <v>1</v>
      </c>
      <c r="M1032" s="7">
        <f>IF(Y1032&gt;0,RANK(Y1032,(W1032:Y1032,Z1032:AN1032)),0)</f>
        <v>0</v>
      </c>
      <c r="N1032" s="7"/>
      <c r="O1032" s="1" t="e">
        <f t="shared" si="864"/>
        <v>#NUM!</v>
      </c>
      <c r="P1032" s="2" t="e">
        <f t="shared" si="874"/>
        <v>#NUM!</v>
      </c>
      <c r="Q1032" s="2"/>
      <c r="R1032" s="2" t="str">
        <f t="shared" si="875"/>
        <v>-</v>
      </c>
      <c r="S1032" s="2" t="str">
        <f t="shared" si="876"/>
        <v>-</v>
      </c>
      <c r="T1032" s="2" t="str">
        <f t="shared" si="877"/>
        <v>-</v>
      </c>
      <c r="U1032" s="2" t="str">
        <f t="shared" si="878"/>
        <v>-</v>
      </c>
      <c r="V1032" s="2" t="str">
        <f t="shared" si="879"/>
        <v>-</v>
      </c>
      <c r="AG1032" s="1">
        <f t="shared" si="866"/>
        <v>0</v>
      </c>
      <c r="AH1032" s="1"/>
      <c r="AI1032" s="1"/>
      <c r="AK1032" s="1"/>
      <c r="AL1032" s="1"/>
      <c r="AM1032" s="1"/>
      <c r="AN1032" s="1"/>
      <c r="AO1032" s="1"/>
      <c r="AP1032" s="8"/>
      <c r="AQ1032" s="8"/>
      <c r="AR1032" s="8"/>
      <c r="AS1032" s="8"/>
      <c r="AT1032" s="2"/>
      <c r="AU1032" s="2"/>
      <c r="AV1032" s="2"/>
      <c r="AW1032" s="2"/>
      <c r="AX1032" s="2"/>
      <c r="AY1032" t="str">
        <f t="shared" si="880"/>
        <v>DuPage CD5</v>
      </c>
      <c r="BA1032" s="217">
        <v>5</v>
      </c>
      <c r="BC1032" s="98">
        <v>17</v>
      </c>
      <c r="BD1032" s="100"/>
      <c r="BE1032" s="180">
        <v>17043</v>
      </c>
      <c r="BF1032">
        <f t="shared" si="873"/>
        <v>1704305</v>
      </c>
      <c r="BH1032" t="s">
        <v>3303</v>
      </c>
    </row>
    <row r="1033" spans="1:60">
      <c r="A1033" s="217" t="s">
        <v>3290</v>
      </c>
      <c r="B1033" t="s">
        <v>195</v>
      </c>
      <c r="C1033" s="1">
        <f t="shared" si="863"/>
        <v>0</v>
      </c>
      <c r="D1033" s="1"/>
      <c r="E1033" s="1"/>
      <c r="F1033" s="1"/>
      <c r="G1033" s="1"/>
      <c r="H1033" s="1"/>
      <c r="I1033" s="1"/>
      <c r="J1033" s="1"/>
      <c r="K1033" s="7">
        <f>RANK(W1033,(W1033:Y1033,Z1033:AN1033))</f>
        <v>1</v>
      </c>
      <c r="L1033" s="7">
        <f>RANK(X1033,(W1033:Y1033,Z1033:AN1033))</f>
        <v>1</v>
      </c>
      <c r="M1033" s="7">
        <f>IF(Y1033&gt;0,RANK(Y1033,(W1033:Y1033,Z1033:AN1033)),0)</f>
        <v>0</v>
      </c>
      <c r="N1033" s="7"/>
      <c r="O1033" s="1" t="e">
        <f t="shared" si="864"/>
        <v>#NUM!</v>
      </c>
      <c r="P1033" s="2" t="e">
        <f t="shared" si="874"/>
        <v>#NUM!</v>
      </c>
      <c r="Q1033" s="2"/>
      <c r="R1033" s="2" t="str">
        <f t="shared" si="875"/>
        <v>-</v>
      </c>
      <c r="S1033" s="2" t="str">
        <f t="shared" si="876"/>
        <v>-</v>
      </c>
      <c r="T1033" s="2" t="str">
        <f t="shared" si="877"/>
        <v>-</v>
      </c>
      <c r="U1033" s="2" t="str">
        <f t="shared" si="878"/>
        <v>-</v>
      </c>
      <c r="V1033" s="2" t="str">
        <f t="shared" si="879"/>
        <v>-</v>
      </c>
      <c r="AG1033" s="1">
        <f t="shared" si="866"/>
        <v>0</v>
      </c>
      <c r="AH1033" s="1"/>
      <c r="AI1033" s="1"/>
      <c r="AK1033" s="1"/>
      <c r="AL1033" s="1"/>
      <c r="AM1033" s="1"/>
      <c r="AN1033" s="1"/>
      <c r="AO1033" s="1"/>
      <c r="AP1033" s="8"/>
      <c r="AQ1033" s="8"/>
      <c r="AR1033" s="8"/>
      <c r="AS1033" s="8"/>
      <c r="AT1033" s="2"/>
      <c r="AU1033" s="2"/>
      <c r="AV1033" s="2"/>
      <c r="AW1033" s="2"/>
      <c r="AX1033" s="2"/>
      <c r="AY1033" t="str">
        <f t="shared" si="880"/>
        <v>DuPage CD6</v>
      </c>
      <c r="BA1033" s="217">
        <v>6</v>
      </c>
      <c r="BC1033" s="98">
        <v>17</v>
      </c>
      <c r="BD1033" s="100"/>
      <c r="BE1033" s="180">
        <v>17043</v>
      </c>
      <c r="BF1033">
        <f t="shared" si="873"/>
        <v>1704306</v>
      </c>
      <c r="BH1033" t="s">
        <v>3303</v>
      </c>
    </row>
    <row r="1034" spans="1:60">
      <c r="A1034" s="217" t="s">
        <v>3290</v>
      </c>
      <c r="B1034" t="s">
        <v>195</v>
      </c>
      <c r="C1034" s="1">
        <f t="shared" si="863"/>
        <v>0</v>
      </c>
      <c r="D1034" s="1"/>
      <c r="E1034" s="1"/>
      <c r="F1034" s="1"/>
      <c r="G1034" s="1"/>
      <c r="H1034" s="1"/>
      <c r="I1034" s="1"/>
      <c r="J1034" s="1"/>
      <c r="K1034" s="7">
        <f>RANK(W1034,(W1034:Y1034,Z1034:AN1034))</f>
        <v>1</v>
      </c>
      <c r="L1034" s="7">
        <f>RANK(X1034,(W1034:Y1034,Z1034:AN1034))</f>
        <v>1</v>
      </c>
      <c r="M1034" s="7">
        <f>IF(Y1034&gt;0,RANK(Y1034,(W1034:Y1034,Z1034:AN1034)),0)</f>
        <v>0</v>
      </c>
      <c r="N1034" s="7"/>
      <c r="O1034" s="1" t="e">
        <f t="shared" si="864"/>
        <v>#NUM!</v>
      </c>
      <c r="P1034" s="2" t="e">
        <f t="shared" si="874"/>
        <v>#NUM!</v>
      </c>
      <c r="Q1034" s="2"/>
      <c r="R1034" s="2" t="str">
        <f t="shared" si="875"/>
        <v>-</v>
      </c>
      <c r="S1034" s="2" t="str">
        <f t="shared" si="876"/>
        <v>-</v>
      </c>
      <c r="T1034" s="2" t="str">
        <f t="shared" si="877"/>
        <v>-</v>
      </c>
      <c r="U1034" s="2" t="str">
        <f t="shared" si="878"/>
        <v>-</v>
      </c>
      <c r="V1034" s="2" t="str">
        <f t="shared" si="879"/>
        <v>-</v>
      </c>
      <c r="AG1034" s="1">
        <f t="shared" si="866"/>
        <v>0</v>
      </c>
      <c r="AH1034" s="1"/>
      <c r="AI1034" s="1"/>
      <c r="AK1034" s="1"/>
      <c r="AL1034" s="1"/>
      <c r="AM1034" s="1"/>
      <c r="AN1034" s="1"/>
      <c r="AO1034" s="1"/>
      <c r="AP1034" s="8"/>
      <c r="AQ1034" s="8"/>
      <c r="AR1034" s="8"/>
      <c r="AS1034" s="8"/>
      <c r="AT1034" s="2"/>
      <c r="AU1034" s="2"/>
      <c r="AV1034" s="2"/>
      <c r="AW1034" s="2"/>
      <c r="AX1034" s="2"/>
      <c r="AY1034" t="str">
        <f t="shared" si="880"/>
        <v>DuPage CD8</v>
      </c>
      <c r="BA1034" s="217">
        <v>8</v>
      </c>
      <c r="BC1034" s="98">
        <v>17</v>
      </c>
      <c r="BD1034" s="100"/>
      <c r="BE1034" s="180">
        <v>17043</v>
      </c>
      <c r="BF1034">
        <f t="shared" si="873"/>
        <v>1704308</v>
      </c>
      <c r="BH1034" t="s">
        <v>3303</v>
      </c>
    </row>
    <row r="1035" spans="1:60">
      <c r="A1035" s="217" t="s">
        <v>3290</v>
      </c>
      <c r="B1035" t="s">
        <v>195</v>
      </c>
      <c r="C1035" s="1">
        <f t="shared" si="863"/>
        <v>0</v>
      </c>
      <c r="D1035" s="1"/>
      <c r="E1035" s="1"/>
      <c r="F1035" s="1"/>
      <c r="G1035" s="1"/>
      <c r="H1035" s="1"/>
      <c r="I1035" s="1"/>
      <c r="J1035" s="1"/>
      <c r="K1035" s="7">
        <f>RANK(W1035,(W1035:Y1035,Z1035:AN1035))</f>
        <v>1</v>
      </c>
      <c r="L1035" s="7">
        <f>RANK(X1035,(W1035:Y1035,Z1035:AN1035))</f>
        <v>1</v>
      </c>
      <c r="M1035" s="7">
        <f>IF(Y1035&gt;0,RANK(Y1035,(W1035:Y1035,Z1035:AN1035)),0)</f>
        <v>0</v>
      </c>
      <c r="N1035" s="7"/>
      <c r="O1035" s="1" t="e">
        <f t="shared" si="864"/>
        <v>#NUM!</v>
      </c>
      <c r="P1035" s="2" t="e">
        <f t="shared" si="874"/>
        <v>#NUM!</v>
      </c>
      <c r="Q1035" s="2"/>
      <c r="R1035" s="2" t="str">
        <f t="shared" si="875"/>
        <v>-</v>
      </c>
      <c r="S1035" s="2" t="str">
        <f t="shared" si="876"/>
        <v>-</v>
      </c>
      <c r="T1035" s="2" t="str">
        <f t="shared" si="877"/>
        <v>-</v>
      </c>
      <c r="U1035" s="2" t="str">
        <f t="shared" si="878"/>
        <v>-</v>
      </c>
      <c r="V1035" s="2" t="str">
        <f t="shared" si="879"/>
        <v>-</v>
      </c>
      <c r="AG1035" s="1">
        <f t="shared" si="866"/>
        <v>0</v>
      </c>
      <c r="AH1035" s="1"/>
      <c r="AI1035" s="1"/>
      <c r="AK1035" s="1"/>
      <c r="AL1035" s="1"/>
      <c r="AM1035" s="1"/>
      <c r="AN1035" s="1"/>
      <c r="AO1035" s="1"/>
      <c r="AP1035" s="8"/>
      <c r="AQ1035" s="8"/>
      <c r="AR1035" s="8"/>
      <c r="AS1035" s="8"/>
      <c r="AT1035" s="2"/>
      <c r="AU1035" s="2"/>
      <c r="AV1035" s="2"/>
      <c r="AW1035" s="2"/>
      <c r="AX1035" s="2"/>
      <c r="AY1035" t="str">
        <f t="shared" si="880"/>
        <v>DuPage CD11</v>
      </c>
      <c r="BA1035" s="217">
        <v>11</v>
      </c>
      <c r="BC1035" s="98">
        <v>17</v>
      </c>
      <c r="BD1035" s="100"/>
      <c r="BE1035" s="180">
        <v>17043</v>
      </c>
      <c r="BF1035">
        <f t="shared" si="873"/>
        <v>1704311</v>
      </c>
      <c r="BH1035" t="s">
        <v>3303</v>
      </c>
    </row>
    <row r="1036" spans="1:60">
      <c r="A1036" s="217" t="s">
        <v>3290</v>
      </c>
      <c r="B1036" t="s">
        <v>195</v>
      </c>
      <c r="C1036" s="1">
        <f t="shared" si="863"/>
        <v>0</v>
      </c>
      <c r="D1036" s="1"/>
      <c r="E1036" s="1"/>
      <c r="F1036" s="1"/>
      <c r="G1036" s="1"/>
      <c r="H1036" s="1"/>
      <c r="I1036" s="1"/>
      <c r="J1036" s="1"/>
      <c r="K1036" s="7">
        <f>RANK(W1036,(W1036:Y1036,Z1036:AN1036))</f>
        <v>1</v>
      </c>
      <c r="L1036" s="7">
        <f>RANK(X1036,(W1036:Y1036,Z1036:AN1036))</f>
        <v>1</v>
      </c>
      <c r="M1036" s="7">
        <f>IF(Y1036&gt;0,RANK(Y1036,(W1036:Y1036,Z1036:AN1036)),0)</f>
        <v>0</v>
      </c>
      <c r="N1036" s="7"/>
      <c r="O1036" s="1" t="e">
        <f t="shared" si="864"/>
        <v>#NUM!</v>
      </c>
      <c r="P1036" s="2" t="e">
        <f t="shared" si="874"/>
        <v>#NUM!</v>
      </c>
      <c r="Q1036" s="2"/>
      <c r="R1036" s="2" t="str">
        <f t="shared" si="875"/>
        <v>-</v>
      </c>
      <c r="S1036" s="2" t="str">
        <f t="shared" si="876"/>
        <v>-</v>
      </c>
      <c r="T1036" s="2" t="str">
        <f t="shared" si="877"/>
        <v>-</v>
      </c>
      <c r="U1036" s="2" t="str">
        <f t="shared" si="878"/>
        <v>-</v>
      </c>
      <c r="V1036" s="2" t="str">
        <f t="shared" si="879"/>
        <v>-</v>
      </c>
      <c r="AG1036" s="1">
        <f t="shared" si="866"/>
        <v>0</v>
      </c>
      <c r="AH1036" s="1"/>
      <c r="AI1036" s="1"/>
      <c r="AK1036" s="1"/>
      <c r="AL1036" s="1"/>
      <c r="AM1036" s="1"/>
      <c r="AN1036" s="1"/>
      <c r="AO1036" s="1"/>
      <c r="AP1036" s="8"/>
      <c r="AQ1036" s="8"/>
      <c r="AR1036" s="8"/>
      <c r="AS1036" s="8"/>
      <c r="AT1036" s="2"/>
      <c r="AU1036" s="2"/>
      <c r="AV1036" s="2"/>
      <c r="AW1036" s="2"/>
      <c r="AX1036" s="2"/>
      <c r="AY1036" t="str">
        <f t="shared" si="880"/>
        <v>DuPage CD14</v>
      </c>
      <c r="BA1036" s="217">
        <v>14</v>
      </c>
      <c r="BC1036" s="98">
        <v>17</v>
      </c>
      <c r="BD1036" s="100"/>
      <c r="BE1036" s="180">
        <v>17043</v>
      </c>
      <c r="BF1036">
        <f t="shared" si="873"/>
        <v>1704314</v>
      </c>
      <c r="BH1036" t="s">
        <v>3303</v>
      </c>
    </row>
    <row r="1037" spans="1:60">
      <c r="A1037" s="217" t="s">
        <v>1225</v>
      </c>
      <c r="B1037" t="s">
        <v>195</v>
      </c>
      <c r="C1037" s="1">
        <f t="shared" si="863"/>
        <v>0</v>
      </c>
      <c r="D1037" s="1"/>
      <c r="E1037" s="1"/>
      <c r="F1037" s="1"/>
      <c r="G1037" s="1"/>
      <c r="H1037" s="1"/>
      <c r="I1037" s="1"/>
      <c r="J1037" s="1"/>
      <c r="K1037" s="7">
        <f>RANK(W1037,(W1037:Y1037,Z1037:AN1037))</f>
        <v>1</v>
      </c>
      <c r="L1037" s="7">
        <f>RANK(X1037,(W1037:Y1037,Z1037:AN1037))</f>
        <v>1</v>
      </c>
      <c r="M1037" s="7">
        <f>IF(Y1037&gt;0,RANK(Y1037,(W1037:Y1037,Z1037:AN1037)),0)</f>
        <v>0</v>
      </c>
      <c r="N1037" s="7"/>
      <c r="O1037" s="1" t="e">
        <f t="shared" si="864"/>
        <v>#NUM!</v>
      </c>
      <c r="P1037" s="2" t="e">
        <f t="shared" si="874"/>
        <v>#NUM!</v>
      </c>
      <c r="Q1037" s="2"/>
      <c r="R1037" s="2" t="str">
        <f t="shared" si="875"/>
        <v>-</v>
      </c>
      <c r="S1037" s="2" t="str">
        <f t="shared" si="876"/>
        <v>-</v>
      </c>
      <c r="T1037" s="2" t="str">
        <f t="shared" si="877"/>
        <v>-</v>
      </c>
      <c r="U1037" s="2" t="str">
        <f t="shared" si="878"/>
        <v>-</v>
      </c>
      <c r="V1037" s="2" t="str">
        <f t="shared" si="879"/>
        <v>-</v>
      </c>
      <c r="AG1037" s="1">
        <f t="shared" si="866"/>
        <v>0</v>
      </c>
      <c r="AH1037" s="1"/>
      <c r="AI1037" s="1"/>
      <c r="AK1037" s="1"/>
      <c r="AL1037" s="1"/>
      <c r="AM1037" s="1"/>
      <c r="AN1037" s="1"/>
      <c r="AO1037" s="1"/>
      <c r="AP1037" s="8"/>
      <c r="AQ1037" s="8"/>
      <c r="AR1037" s="8"/>
      <c r="AS1037" s="8"/>
      <c r="AT1037" s="2"/>
      <c r="AU1037" s="2"/>
      <c r="AV1037" s="2"/>
      <c r="AW1037" s="2"/>
      <c r="AX1037" s="2"/>
      <c r="AY1037" t="str">
        <f t="shared" si="880"/>
        <v>Ford CD15</v>
      </c>
      <c r="BA1037" s="217">
        <v>15</v>
      </c>
      <c r="BC1037" s="98">
        <v>17</v>
      </c>
      <c r="BD1037" s="100"/>
      <c r="BE1037" s="180">
        <v>17053</v>
      </c>
      <c r="BF1037">
        <f t="shared" si="873"/>
        <v>1705315</v>
      </c>
      <c r="BH1037" t="s">
        <v>3303</v>
      </c>
    </row>
    <row r="1038" spans="1:60">
      <c r="A1038" s="217" t="s">
        <v>1225</v>
      </c>
      <c r="B1038" t="s">
        <v>195</v>
      </c>
      <c r="C1038" s="1">
        <f t="shared" si="863"/>
        <v>25131</v>
      </c>
      <c r="D1038" s="1"/>
      <c r="E1038" s="1"/>
      <c r="F1038" s="1"/>
      <c r="G1038" s="1"/>
      <c r="H1038" s="1"/>
      <c r="I1038" s="1"/>
      <c r="J1038" s="1"/>
      <c r="K1038" s="7">
        <f>RANK(W1038,(W1038:Y1038,Z1038:AN1038))</f>
        <v>1</v>
      </c>
      <c r="L1038" s="7">
        <f>RANK(X1038,(W1038:Y1038,Z1038:AN1038))</f>
        <v>2</v>
      </c>
      <c r="M1038" s="7">
        <f>IF(Y1038&gt;0,RANK(Y1038,(W1038:Y1038,Z1038:AN1038)),0)</f>
        <v>0</v>
      </c>
      <c r="N1038" s="7"/>
      <c r="O1038" s="1" t="e">
        <f t="shared" si="864"/>
        <v>#NUM!</v>
      </c>
      <c r="P1038" s="2" t="e">
        <f t="shared" si="874"/>
        <v>#NUM!</v>
      </c>
      <c r="Q1038" s="2"/>
      <c r="R1038" s="2">
        <f t="shared" si="875"/>
        <v>1</v>
      </c>
      <c r="S1038" s="2">
        <f t="shared" si="876"/>
        <v>0</v>
      </c>
      <c r="T1038" s="2">
        <f t="shared" si="877"/>
        <v>0</v>
      </c>
      <c r="U1038" s="2">
        <f t="shared" si="878"/>
        <v>0</v>
      </c>
      <c r="V1038" s="2">
        <f t="shared" si="879"/>
        <v>0</v>
      </c>
      <c r="W1038" s="1">
        <f>SUM(W1039:W1042)</f>
        <v>25131</v>
      </c>
      <c r="AG1038" s="1">
        <f t="shared" si="866"/>
        <v>0</v>
      </c>
      <c r="AH1038" s="1"/>
      <c r="AI1038" s="1"/>
      <c r="AK1038" s="1"/>
      <c r="AL1038" s="1"/>
      <c r="AM1038" s="1"/>
      <c r="AN1038" s="1"/>
      <c r="AO1038" s="1"/>
      <c r="AP1038" s="8"/>
      <c r="AQ1038" s="8"/>
      <c r="AR1038" s="8"/>
      <c r="AS1038" s="8"/>
      <c r="AT1038" s="2"/>
      <c r="AU1038" s="2"/>
      <c r="AV1038" s="2"/>
      <c r="AW1038" s="2"/>
      <c r="AX1038" s="2"/>
      <c r="AY1038" t="str">
        <f t="shared" si="880"/>
        <v>Ford CD16</v>
      </c>
      <c r="BA1038" s="217">
        <v>16</v>
      </c>
      <c r="BC1038" s="98">
        <v>17</v>
      </c>
      <c r="BD1038" s="100"/>
      <c r="BE1038" s="180">
        <v>17053</v>
      </c>
      <c r="BF1038">
        <f t="shared" si="873"/>
        <v>1705316</v>
      </c>
      <c r="BH1038" t="s">
        <v>3303</v>
      </c>
    </row>
    <row r="1039" spans="1:60">
      <c r="A1039" s="217" t="s">
        <v>749</v>
      </c>
      <c r="B1039" t="s">
        <v>195</v>
      </c>
      <c r="C1039" s="1">
        <f t="shared" si="863"/>
        <v>5164</v>
      </c>
      <c r="D1039" s="1"/>
      <c r="E1039" s="1"/>
      <c r="F1039" s="1"/>
      <c r="G1039" s="1"/>
      <c r="H1039" s="1"/>
      <c r="I1039" s="1"/>
      <c r="J1039" s="1"/>
      <c r="K1039" s="7">
        <f>RANK(W1039,(W1039:Y1039,Z1039:AN1039))</f>
        <v>1</v>
      </c>
      <c r="L1039" s="7">
        <f>RANK(X1039,(W1039:Y1039,Z1039:AN1039))</f>
        <v>2</v>
      </c>
      <c r="M1039" s="7">
        <f>IF(Y1039&gt;0,RANK(Y1039,(W1039:Y1039,Z1039:AN1039)),0)</f>
        <v>0</v>
      </c>
      <c r="N1039" s="7"/>
      <c r="O1039" s="1" t="e">
        <f t="shared" si="864"/>
        <v>#NUM!</v>
      </c>
      <c r="P1039" s="2" t="e">
        <f t="shared" si="874"/>
        <v>#NUM!</v>
      </c>
      <c r="Q1039" s="2"/>
      <c r="R1039" s="2">
        <f t="shared" si="875"/>
        <v>1</v>
      </c>
      <c r="S1039" s="2">
        <f t="shared" si="876"/>
        <v>0</v>
      </c>
      <c r="T1039" s="2">
        <f t="shared" si="877"/>
        <v>0</v>
      </c>
      <c r="U1039" s="2">
        <f t="shared" si="878"/>
        <v>0</v>
      </c>
      <c r="V1039" s="2">
        <f t="shared" si="879"/>
        <v>0</v>
      </c>
      <c r="W1039" s="1">
        <v>5164</v>
      </c>
      <c r="AG1039" s="1">
        <f t="shared" si="866"/>
        <v>0</v>
      </c>
      <c r="AH1039" s="1"/>
      <c r="AI1039" s="1"/>
      <c r="AK1039" s="1"/>
      <c r="AL1039" s="1"/>
      <c r="AM1039" s="1"/>
      <c r="AN1039" s="1"/>
      <c r="AO1039" s="1"/>
      <c r="AP1039" s="8"/>
      <c r="AQ1039" s="8"/>
      <c r="AR1039" s="8"/>
      <c r="AS1039" s="8"/>
      <c r="AT1039" s="2"/>
      <c r="AU1039" s="2"/>
      <c r="AV1039" s="2"/>
      <c r="AW1039" s="2"/>
      <c r="AX1039" s="2"/>
      <c r="AY1039" t="str">
        <f t="shared" si="880"/>
        <v>Kane CD6</v>
      </c>
      <c r="BA1039" s="217">
        <v>6</v>
      </c>
      <c r="BC1039" s="98">
        <v>17</v>
      </c>
      <c r="BD1039" s="100"/>
      <c r="BE1039" s="180">
        <v>17089</v>
      </c>
      <c r="BF1039">
        <f t="shared" si="873"/>
        <v>1708906</v>
      </c>
      <c r="BH1039" t="s">
        <v>3303</v>
      </c>
    </row>
    <row r="1040" spans="1:60">
      <c r="A1040" s="217" t="s">
        <v>749</v>
      </c>
      <c r="B1040" t="s">
        <v>195</v>
      </c>
      <c r="C1040" s="1">
        <f t="shared" si="863"/>
        <v>5179</v>
      </c>
      <c r="D1040" s="1"/>
      <c r="E1040" s="1"/>
      <c r="F1040" s="1"/>
      <c r="G1040" s="1"/>
      <c r="H1040" s="1"/>
      <c r="I1040" s="1"/>
      <c r="J1040" s="1"/>
      <c r="K1040" s="7">
        <f>RANK(W1040,(W1040:Y1040,Z1040:AN1040))</f>
        <v>1</v>
      </c>
      <c r="L1040" s="7">
        <f>RANK(X1040,(W1040:Y1040,Z1040:AN1040))</f>
        <v>2</v>
      </c>
      <c r="M1040" s="7">
        <f>IF(Y1040&gt;0,RANK(Y1040,(W1040:Y1040,Z1040:AN1040)),0)</f>
        <v>0</v>
      </c>
      <c r="N1040" s="7"/>
      <c r="O1040" s="1" t="e">
        <f t="shared" si="864"/>
        <v>#NUM!</v>
      </c>
      <c r="P1040" s="2" t="e">
        <f t="shared" si="874"/>
        <v>#NUM!</v>
      </c>
      <c r="Q1040" s="2"/>
      <c r="R1040" s="2">
        <f t="shared" si="875"/>
        <v>1</v>
      </c>
      <c r="S1040" s="2">
        <f t="shared" si="876"/>
        <v>0</v>
      </c>
      <c r="T1040" s="2">
        <f t="shared" si="877"/>
        <v>0</v>
      </c>
      <c r="U1040" s="2">
        <f t="shared" si="878"/>
        <v>0</v>
      </c>
      <c r="V1040" s="2">
        <f t="shared" si="879"/>
        <v>0</v>
      </c>
      <c r="W1040" s="1">
        <v>5179</v>
      </c>
      <c r="AG1040" s="1">
        <f t="shared" si="866"/>
        <v>0</v>
      </c>
      <c r="AH1040" s="1"/>
      <c r="AI1040" s="1"/>
      <c r="AK1040" s="1"/>
      <c r="AL1040" s="1"/>
      <c r="AM1040" s="1"/>
      <c r="AN1040" s="1"/>
      <c r="AO1040" s="1"/>
      <c r="AP1040" s="8"/>
      <c r="AQ1040" s="8"/>
      <c r="AR1040" s="8"/>
      <c r="AS1040" s="8"/>
      <c r="AT1040" s="2"/>
      <c r="AU1040" s="2"/>
      <c r="AV1040" s="2"/>
      <c r="AW1040" s="2"/>
      <c r="AX1040" s="2"/>
      <c r="AY1040" t="str">
        <f t="shared" si="880"/>
        <v>Kane CD8</v>
      </c>
      <c r="BA1040" s="217">
        <v>8</v>
      </c>
      <c r="BC1040" s="98">
        <v>17</v>
      </c>
      <c r="BD1040" s="100"/>
      <c r="BE1040" s="180">
        <v>17089</v>
      </c>
      <c r="BF1040">
        <f t="shared" si="873"/>
        <v>1708908</v>
      </c>
      <c r="BH1040" t="s">
        <v>3303</v>
      </c>
    </row>
    <row r="1041" spans="1:65">
      <c r="A1041" s="217" t="s">
        <v>749</v>
      </c>
      <c r="B1041" t="s">
        <v>195</v>
      </c>
      <c r="C1041" s="1">
        <f t="shared" si="863"/>
        <v>6634</v>
      </c>
      <c r="D1041" s="1"/>
      <c r="E1041" s="1"/>
      <c r="F1041" s="1"/>
      <c r="G1041" s="1"/>
      <c r="H1041" s="1"/>
      <c r="I1041" s="1"/>
      <c r="J1041" s="1"/>
      <c r="K1041" s="7">
        <f>RANK(W1041,(W1041:Y1041,Z1041:AN1041))</f>
        <v>1</v>
      </c>
      <c r="L1041" s="7">
        <f>RANK(X1041,(W1041:Y1041,Z1041:AN1041))</f>
        <v>2</v>
      </c>
      <c r="M1041" s="7">
        <f>IF(Y1041&gt;0,RANK(Y1041,(W1041:Y1041,Z1041:AN1041)),0)</f>
        <v>0</v>
      </c>
      <c r="N1041" s="7"/>
      <c r="O1041" s="1" t="e">
        <f t="shared" si="864"/>
        <v>#NUM!</v>
      </c>
      <c r="P1041" s="2" t="e">
        <f t="shared" si="874"/>
        <v>#NUM!</v>
      </c>
      <c r="Q1041" s="2"/>
      <c r="R1041" s="2">
        <f t="shared" si="875"/>
        <v>1</v>
      </c>
      <c r="S1041" s="2">
        <f t="shared" si="876"/>
        <v>0</v>
      </c>
      <c r="T1041" s="2">
        <f t="shared" si="877"/>
        <v>0</v>
      </c>
      <c r="U1041" s="2">
        <f t="shared" si="878"/>
        <v>0</v>
      </c>
      <c r="V1041" s="2">
        <f t="shared" si="879"/>
        <v>0</v>
      </c>
      <c r="W1041" s="1">
        <v>6634</v>
      </c>
      <c r="AG1041" s="1">
        <f t="shared" si="866"/>
        <v>0</v>
      </c>
      <c r="AH1041" s="1"/>
      <c r="AI1041" s="1"/>
      <c r="AK1041" s="1"/>
      <c r="AL1041" s="1"/>
      <c r="AM1041" s="1"/>
      <c r="AN1041" s="1"/>
      <c r="AO1041" s="1"/>
      <c r="AP1041" s="8"/>
      <c r="AQ1041" s="8"/>
      <c r="AR1041" s="8"/>
      <c r="AS1041" s="8"/>
      <c r="AT1041" s="2"/>
      <c r="AU1041" s="2"/>
      <c r="AV1041" s="2"/>
      <c r="AW1041" s="2"/>
      <c r="AX1041" s="2"/>
      <c r="AY1041" t="str">
        <f t="shared" si="880"/>
        <v>Kane CD11</v>
      </c>
      <c r="BA1041" s="217">
        <v>11</v>
      </c>
      <c r="BC1041" s="98">
        <v>17</v>
      </c>
      <c r="BD1041" s="100"/>
      <c r="BE1041" s="180">
        <v>17089</v>
      </c>
      <c r="BF1041">
        <f t="shared" si="873"/>
        <v>1708911</v>
      </c>
      <c r="BH1041" t="s">
        <v>3303</v>
      </c>
    </row>
    <row r="1042" spans="1:65">
      <c r="A1042" s="217" t="s">
        <v>749</v>
      </c>
      <c r="B1042" t="s">
        <v>195</v>
      </c>
      <c r="C1042" s="1">
        <f t="shared" si="863"/>
        <v>8154</v>
      </c>
      <c r="D1042" s="1"/>
      <c r="E1042" s="1"/>
      <c r="F1042" s="1"/>
      <c r="G1042" s="1"/>
      <c r="H1042" s="1"/>
      <c r="I1042" s="1"/>
      <c r="J1042" s="1"/>
      <c r="K1042" s="7">
        <f>RANK(W1042,(W1042:Y1042,Z1042:AN1042))</f>
        <v>1</v>
      </c>
      <c r="L1042" s="7">
        <f>RANK(X1042,(W1042:Y1042,Z1042:AN1042))</f>
        <v>2</v>
      </c>
      <c r="M1042" s="7">
        <f>IF(Y1042&gt;0,RANK(Y1042,(W1042:Y1042,Z1042:AN1042)),0)</f>
        <v>0</v>
      </c>
      <c r="N1042" s="7"/>
      <c r="O1042" s="1" t="e">
        <f t="shared" si="864"/>
        <v>#NUM!</v>
      </c>
      <c r="P1042" s="2" t="e">
        <f t="shared" si="874"/>
        <v>#NUM!</v>
      </c>
      <c r="Q1042" s="2"/>
      <c r="R1042" s="2">
        <f t="shared" si="875"/>
        <v>1</v>
      </c>
      <c r="S1042" s="2">
        <f t="shared" si="876"/>
        <v>0</v>
      </c>
      <c r="T1042" s="2">
        <f t="shared" si="877"/>
        <v>0</v>
      </c>
      <c r="U1042" s="2">
        <f t="shared" si="878"/>
        <v>0</v>
      </c>
      <c r="V1042" s="2">
        <f t="shared" si="879"/>
        <v>0</v>
      </c>
      <c r="W1042" s="1">
        <v>8154</v>
      </c>
      <c r="AG1042" s="1">
        <f t="shared" si="866"/>
        <v>0</v>
      </c>
      <c r="AH1042" s="1"/>
      <c r="AI1042" s="1"/>
      <c r="AK1042" s="1"/>
      <c r="AL1042" s="1"/>
      <c r="AM1042" s="1"/>
      <c r="AN1042" s="1"/>
      <c r="AO1042" s="1"/>
      <c r="AP1042" s="8"/>
      <c r="AQ1042" s="8"/>
      <c r="AR1042" s="8"/>
      <c r="AS1042" s="8"/>
      <c r="AT1042" s="2"/>
      <c r="AU1042" s="2"/>
      <c r="AV1042" s="2"/>
      <c r="AW1042" s="2"/>
      <c r="AX1042" s="2"/>
      <c r="AY1042" t="str">
        <f t="shared" si="880"/>
        <v>Kane CD14</v>
      </c>
      <c r="BA1042" s="217">
        <v>14</v>
      </c>
      <c r="BC1042" s="98">
        <v>17</v>
      </c>
      <c r="BD1042" s="100"/>
      <c r="BE1042" s="180">
        <v>17089</v>
      </c>
      <c r="BF1042">
        <f t="shared" si="873"/>
        <v>1708914</v>
      </c>
      <c r="BH1042" t="s">
        <v>3303</v>
      </c>
    </row>
    <row r="1043" spans="1:65">
      <c r="A1043" s="217" t="s">
        <v>844</v>
      </c>
      <c r="B1043" t="s">
        <v>195</v>
      </c>
      <c r="C1043" s="1">
        <f t="shared" si="863"/>
        <v>4954</v>
      </c>
      <c r="D1043" s="1"/>
      <c r="E1043" s="1"/>
      <c r="F1043" s="1"/>
      <c r="G1043" s="1"/>
      <c r="H1043" s="1"/>
      <c r="I1043" s="1"/>
      <c r="J1043" s="1"/>
      <c r="K1043" s="7">
        <f>RANK(W1043,(W1043:Y1043,Z1043:AN1043))</f>
        <v>2</v>
      </c>
      <c r="L1043" s="7" t="e">
        <f>RANK(X1043,(W1043:Y1043,Z1043:AN1043))</f>
        <v>#N/A</v>
      </c>
      <c r="M1043" s="7">
        <f>IF(Y1043&gt;0,RANK(Y1043,(W1043:Y1043,Z1043:AN1043)),0)</f>
        <v>1</v>
      </c>
      <c r="N1043" s="7"/>
      <c r="O1043" s="1">
        <f t="shared" si="864"/>
        <v>598</v>
      </c>
      <c r="P1043" s="2">
        <f t="shared" si="874"/>
        <v>0.12071053693984658</v>
      </c>
      <c r="Q1043" s="2"/>
      <c r="R1043" s="2">
        <f t="shared" si="875"/>
        <v>0.43702058942268873</v>
      </c>
      <c r="S1043" s="2">
        <f t="shared" si="876"/>
        <v>0</v>
      </c>
      <c r="T1043" s="2">
        <f t="shared" si="877"/>
        <v>0.5577311263625353</v>
      </c>
      <c r="U1043" s="2">
        <f t="shared" si="878"/>
        <v>1.6148566814695195E-3</v>
      </c>
      <c r="V1043" s="2">
        <f t="shared" si="879"/>
        <v>3.6334275333064475E-3</v>
      </c>
      <c r="W1043" s="1">
        <v>2165</v>
      </c>
      <c r="Y1043" s="1">
        <v>2763</v>
      </c>
      <c r="Z1043" s="1">
        <v>8</v>
      </c>
      <c r="AC1043" s="1">
        <v>7</v>
      </c>
      <c r="AF1043" s="1">
        <v>3</v>
      </c>
      <c r="AG1043" s="1">
        <f t="shared" si="866"/>
        <v>6</v>
      </c>
      <c r="AH1043" s="1"/>
      <c r="AI1043" s="1"/>
      <c r="AJ1043" s="1">
        <v>2</v>
      </c>
      <c r="AK1043" s="1"/>
      <c r="AL1043" s="1"/>
      <c r="AM1043" s="1"/>
      <c r="AN1043" s="1"/>
      <c r="AO1043" s="1"/>
      <c r="AP1043" s="8"/>
      <c r="AQ1043" s="8"/>
      <c r="AR1043" s="8"/>
      <c r="AS1043" s="8"/>
      <c r="AT1043" s="2"/>
      <c r="AU1043" s="2"/>
      <c r="AV1043" s="2"/>
      <c r="AW1043" s="2"/>
      <c r="AX1043" s="2"/>
      <c r="AY1043" t="str">
        <f t="shared" si="880"/>
        <v>Kendall CD11</v>
      </c>
      <c r="BA1043" s="217">
        <v>11</v>
      </c>
      <c r="BC1043" s="98">
        <v>17</v>
      </c>
      <c r="BD1043" s="100"/>
      <c r="BE1043" s="180">
        <v>17093</v>
      </c>
      <c r="BF1043">
        <f t="shared" si="873"/>
        <v>1709311</v>
      </c>
      <c r="BH1043" t="s">
        <v>3303</v>
      </c>
      <c r="BM1043" s="1">
        <v>6</v>
      </c>
    </row>
    <row r="1044" spans="1:65">
      <c r="A1044" s="217" t="s">
        <v>844</v>
      </c>
      <c r="B1044" t="s">
        <v>195</v>
      </c>
      <c r="C1044" s="1">
        <f t="shared" si="863"/>
        <v>8571</v>
      </c>
      <c r="D1044" s="1"/>
      <c r="E1044" s="1"/>
      <c r="F1044" s="1"/>
      <c r="G1044" s="1"/>
      <c r="H1044" s="1"/>
      <c r="I1044" s="1"/>
      <c r="J1044" s="1"/>
      <c r="K1044" s="7">
        <f>RANK(W1044,(W1044:Y1044,Z1044:AN1044))</f>
        <v>2</v>
      </c>
      <c r="L1044" s="7" t="e">
        <f>RANK(X1044,(W1044:Y1044,Z1044:AN1044))</f>
        <v>#N/A</v>
      </c>
      <c r="M1044" s="7">
        <f>IF(Y1044&gt;0,RANK(Y1044,(W1044:Y1044,Z1044:AN1044)),0)</f>
        <v>1</v>
      </c>
      <c r="N1044" s="7"/>
      <c r="O1044" s="1">
        <f t="shared" si="864"/>
        <v>1632</v>
      </c>
      <c r="P1044" s="2">
        <f t="shared" si="874"/>
        <v>0.1904095204760238</v>
      </c>
      <c r="Q1044" s="2"/>
      <c r="R1044" s="2">
        <f t="shared" si="875"/>
        <v>0.4020534360051336</v>
      </c>
      <c r="S1044" s="2">
        <f t="shared" si="876"/>
        <v>0</v>
      </c>
      <c r="T1044" s="2">
        <f t="shared" si="877"/>
        <v>0.59246295648115743</v>
      </c>
      <c r="U1044" s="2">
        <f t="shared" si="878"/>
        <v>1.6334150040835376E-3</v>
      </c>
      <c r="V1044" s="2">
        <f t="shared" si="879"/>
        <v>3.8501925096254839E-3</v>
      </c>
      <c r="W1044" s="1">
        <v>3446</v>
      </c>
      <c r="Y1044" s="1">
        <v>5078</v>
      </c>
      <c r="Z1044" s="1">
        <v>14</v>
      </c>
      <c r="AC1044" s="1">
        <v>12</v>
      </c>
      <c r="AF1044" s="1">
        <v>13</v>
      </c>
      <c r="AG1044" s="1">
        <f t="shared" si="866"/>
        <v>6</v>
      </c>
      <c r="AH1044" s="1"/>
      <c r="AI1044" s="1"/>
      <c r="AJ1044" s="1">
        <v>2</v>
      </c>
      <c r="AK1044" s="1"/>
      <c r="AL1044" s="1"/>
      <c r="AM1044" s="1"/>
      <c r="AN1044" s="1"/>
      <c r="AO1044" s="1"/>
      <c r="AP1044" s="8"/>
      <c r="AQ1044" s="8"/>
      <c r="AR1044" s="8"/>
      <c r="AS1044" s="8"/>
      <c r="AT1044" s="2"/>
      <c r="AU1044" s="2"/>
      <c r="AV1044" s="2"/>
      <c r="AW1044" s="2"/>
      <c r="AX1044" s="2"/>
      <c r="AY1044" t="str">
        <f t="shared" si="880"/>
        <v>Kendall CD14</v>
      </c>
      <c r="BA1044" s="217">
        <v>14</v>
      </c>
      <c r="BC1044" s="98">
        <v>17</v>
      </c>
      <c r="BD1044" s="100"/>
      <c r="BE1044" s="180">
        <v>17093</v>
      </c>
      <c r="BF1044">
        <f t="shared" si="873"/>
        <v>1709314</v>
      </c>
      <c r="BH1044" t="s">
        <v>3303</v>
      </c>
      <c r="BM1044" s="1">
        <v>6</v>
      </c>
    </row>
    <row r="1045" spans="1:65">
      <c r="A1045" s="217" t="s">
        <v>2418</v>
      </c>
      <c r="B1045" t="s">
        <v>195</v>
      </c>
      <c r="C1045" s="1">
        <f t="shared" si="863"/>
        <v>0</v>
      </c>
      <c r="D1045" s="1"/>
      <c r="E1045" s="1"/>
      <c r="F1045" s="1"/>
      <c r="G1045" s="1"/>
      <c r="H1045" s="1"/>
      <c r="I1045" s="1"/>
      <c r="J1045" s="1"/>
      <c r="K1045" s="7">
        <f>RANK(W1045,(W1045:Y1045,Z1045:AN1045))</f>
        <v>1</v>
      </c>
      <c r="L1045" s="7">
        <f>RANK(X1045,(W1045:Y1045,Z1045:AN1045))</f>
        <v>1</v>
      </c>
      <c r="M1045" s="7">
        <f>IF(Y1045&gt;0,RANK(Y1045,(W1045:Y1045,Z1045:AN1045)),0)</f>
        <v>0</v>
      </c>
      <c r="N1045" s="7"/>
      <c r="O1045" s="1" t="e">
        <f t="shared" si="864"/>
        <v>#NUM!</v>
      </c>
      <c r="P1045" s="2" t="e">
        <f t="shared" si="874"/>
        <v>#NUM!</v>
      </c>
      <c r="Q1045" s="2"/>
      <c r="R1045" s="2" t="str">
        <f t="shared" si="875"/>
        <v>-</v>
      </c>
      <c r="S1045" s="2" t="str">
        <f t="shared" si="876"/>
        <v>-</v>
      </c>
      <c r="T1045" s="2" t="str">
        <f t="shared" si="877"/>
        <v>-</v>
      </c>
      <c r="U1045" s="2" t="str">
        <f t="shared" si="878"/>
        <v>-</v>
      </c>
      <c r="V1045" s="2" t="str">
        <f t="shared" si="879"/>
        <v>-</v>
      </c>
      <c r="AG1045" s="1">
        <f t="shared" si="866"/>
        <v>0</v>
      </c>
      <c r="AH1045" s="1"/>
      <c r="AI1045" s="1"/>
      <c r="AK1045" s="1"/>
      <c r="AL1045" s="1"/>
      <c r="AM1045" s="1"/>
      <c r="AN1045" s="1"/>
      <c r="AO1045" s="1"/>
      <c r="AP1045" s="8"/>
      <c r="AQ1045" s="8"/>
      <c r="AR1045" s="8"/>
      <c r="AS1045" s="8"/>
      <c r="AT1045" s="2"/>
      <c r="AU1045" s="2"/>
      <c r="AV1045" s="2"/>
      <c r="AW1045" s="2"/>
      <c r="AX1045" s="2"/>
      <c r="AY1045" t="str">
        <f t="shared" si="880"/>
        <v>Lake CD6</v>
      </c>
      <c r="BA1045" s="217">
        <v>6</v>
      </c>
      <c r="BC1045" s="98">
        <v>17</v>
      </c>
      <c r="BD1045" s="100"/>
      <c r="BE1045" s="180">
        <v>17097</v>
      </c>
      <c r="BF1045">
        <f t="shared" si="873"/>
        <v>1709706</v>
      </c>
      <c r="BH1045" t="s">
        <v>3303</v>
      </c>
    </row>
    <row r="1046" spans="1:65">
      <c r="A1046" s="217" t="s">
        <v>2418</v>
      </c>
      <c r="B1046" t="s">
        <v>195</v>
      </c>
      <c r="C1046" s="1">
        <f t="shared" si="863"/>
        <v>0</v>
      </c>
      <c r="D1046" s="1"/>
      <c r="E1046" s="1"/>
      <c r="F1046" s="1"/>
      <c r="G1046" s="1"/>
      <c r="H1046" s="1"/>
      <c r="I1046" s="1"/>
      <c r="J1046" s="1"/>
      <c r="K1046" s="7">
        <f>RANK(W1046,(W1046:Y1046,Z1046:AN1046))</f>
        <v>1</v>
      </c>
      <c r="L1046" s="7">
        <f>RANK(X1046,(W1046:Y1046,Z1046:AN1046))</f>
        <v>1</v>
      </c>
      <c r="M1046" s="7">
        <f>IF(Y1046&gt;0,RANK(Y1046,(W1046:Y1046,Z1046:AN1046)),0)</f>
        <v>0</v>
      </c>
      <c r="N1046" s="7"/>
      <c r="O1046" s="1" t="e">
        <f t="shared" ref="O1046:O1070" si="881">MAX(W1046:AD1046)-LARGE(W1046:AD1046,2)</f>
        <v>#NUM!</v>
      </c>
      <c r="P1046" s="2" t="e">
        <f t="shared" si="874"/>
        <v>#NUM!</v>
      </c>
      <c r="Q1046" s="2"/>
      <c r="R1046" s="2" t="str">
        <f t="shared" si="875"/>
        <v>-</v>
      </c>
      <c r="S1046" s="2" t="str">
        <f t="shared" si="876"/>
        <v>-</v>
      </c>
      <c r="T1046" s="2" t="str">
        <f t="shared" si="877"/>
        <v>-</v>
      </c>
      <c r="U1046" s="2" t="str">
        <f t="shared" si="878"/>
        <v>-</v>
      </c>
      <c r="V1046" s="2" t="str">
        <f t="shared" si="879"/>
        <v>-</v>
      </c>
      <c r="AG1046" s="1">
        <f t="shared" si="866"/>
        <v>0</v>
      </c>
      <c r="AH1046" s="1"/>
      <c r="AI1046" s="1"/>
      <c r="AK1046" s="1"/>
      <c r="AL1046" s="1"/>
      <c r="AM1046" s="1"/>
      <c r="AN1046" s="1"/>
      <c r="AO1046" s="1"/>
      <c r="AP1046" s="8"/>
      <c r="AQ1046" s="8"/>
      <c r="AR1046" s="8"/>
      <c r="AS1046" s="8"/>
      <c r="AT1046" s="2"/>
      <c r="AU1046" s="2"/>
      <c r="AV1046" s="2"/>
      <c r="AW1046" s="2"/>
      <c r="AX1046" s="2"/>
      <c r="AY1046" t="str">
        <f t="shared" si="880"/>
        <v>Lake CD10</v>
      </c>
      <c r="BA1046" s="217">
        <v>10</v>
      </c>
      <c r="BC1046" s="98">
        <v>17</v>
      </c>
      <c r="BD1046" s="100"/>
      <c r="BE1046" s="180">
        <v>17097</v>
      </c>
      <c r="BF1046">
        <f t="shared" si="873"/>
        <v>1709710</v>
      </c>
      <c r="BH1046" t="s">
        <v>3303</v>
      </c>
    </row>
    <row r="1047" spans="1:65">
      <c r="A1047" s="217" t="s">
        <v>2418</v>
      </c>
      <c r="B1047" t="s">
        <v>195</v>
      </c>
      <c r="C1047" s="1">
        <f t="shared" si="863"/>
        <v>0</v>
      </c>
      <c r="D1047" s="1"/>
      <c r="E1047" s="1"/>
      <c r="F1047" s="1"/>
      <c r="G1047" s="1"/>
      <c r="H1047" s="1"/>
      <c r="I1047" s="1"/>
      <c r="J1047" s="1"/>
      <c r="K1047" s="7">
        <f>RANK(W1047,(W1047:Y1047,Z1047:AN1047))</f>
        <v>1</v>
      </c>
      <c r="L1047" s="7">
        <f>RANK(X1047,(W1047:Y1047,Z1047:AN1047))</f>
        <v>1</v>
      </c>
      <c r="M1047" s="7">
        <f>IF(Y1047&gt;0,RANK(Y1047,(W1047:Y1047,Z1047:AN1047)),0)</f>
        <v>0</v>
      </c>
      <c r="N1047" s="7"/>
      <c r="O1047" s="1" t="e">
        <f t="shared" si="881"/>
        <v>#NUM!</v>
      </c>
      <c r="P1047" s="2" t="e">
        <f t="shared" si="874"/>
        <v>#NUM!</v>
      </c>
      <c r="Q1047" s="2"/>
      <c r="R1047" s="2" t="str">
        <f t="shared" si="875"/>
        <v>-</v>
      </c>
      <c r="S1047" s="2" t="str">
        <f t="shared" si="876"/>
        <v>-</v>
      </c>
      <c r="T1047" s="2" t="str">
        <f t="shared" si="877"/>
        <v>-</v>
      </c>
      <c r="U1047" s="2" t="str">
        <f t="shared" si="878"/>
        <v>-</v>
      </c>
      <c r="V1047" s="2" t="str">
        <f t="shared" si="879"/>
        <v>-</v>
      </c>
      <c r="AG1047" s="1">
        <f t="shared" si="866"/>
        <v>0</v>
      </c>
      <c r="AH1047" s="1"/>
      <c r="AI1047" s="1"/>
      <c r="AK1047" s="1"/>
      <c r="AL1047" s="1"/>
      <c r="AM1047" s="1"/>
      <c r="AN1047" s="1"/>
      <c r="AO1047" s="1"/>
      <c r="AP1047" s="8"/>
      <c r="AQ1047" s="8"/>
      <c r="AR1047" s="8"/>
      <c r="AS1047" s="8"/>
      <c r="AT1047" s="2"/>
      <c r="AU1047" s="2"/>
      <c r="AV1047" s="2"/>
      <c r="AW1047" s="2"/>
      <c r="AX1047" s="2"/>
      <c r="AY1047" t="str">
        <f t="shared" si="880"/>
        <v>Lake CD14</v>
      </c>
      <c r="BA1047" s="217">
        <v>14</v>
      </c>
      <c r="BC1047" s="98">
        <v>17</v>
      </c>
      <c r="BD1047" s="100"/>
      <c r="BE1047" s="180">
        <v>17097</v>
      </c>
      <c r="BF1047">
        <f t="shared" si="873"/>
        <v>1709714</v>
      </c>
      <c r="BH1047" t="s">
        <v>3303</v>
      </c>
    </row>
    <row r="1048" spans="1:65">
      <c r="A1048" s="217" t="s">
        <v>1400</v>
      </c>
      <c r="B1048" t="s">
        <v>195</v>
      </c>
      <c r="C1048" s="1">
        <f t="shared" si="863"/>
        <v>0</v>
      </c>
      <c r="D1048" s="1"/>
      <c r="E1048" s="1"/>
      <c r="F1048" s="1"/>
      <c r="G1048" s="1"/>
      <c r="H1048" s="1"/>
      <c r="I1048" s="1"/>
      <c r="J1048" s="1"/>
      <c r="K1048" s="7">
        <f>RANK(W1048,(W1048:Y1048,Z1048:AN1048))</f>
        <v>1</v>
      </c>
      <c r="L1048" s="7">
        <f>RANK(X1048,(W1048:Y1048,Z1048:AN1048))</f>
        <v>1</v>
      </c>
      <c r="M1048" s="7">
        <f>IF(Y1048&gt;0,RANK(Y1048,(W1048:Y1048,Z1048:AN1048)),0)</f>
        <v>0</v>
      </c>
      <c r="N1048" s="7"/>
      <c r="O1048" s="1" t="e">
        <f t="shared" si="881"/>
        <v>#NUM!</v>
      </c>
      <c r="P1048" s="2" t="e">
        <f t="shared" si="874"/>
        <v>#NUM!</v>
      </c>
      <c r="Q1048" s="2"/>
      <c r="R1048" s="2" t="str">
        <f t="shared" si="875"/>
        <v>-</v>
      </c>
      <c r="S1048" s="2" t="str">
        <f t="shared" si="876"/>
        <v>-</v>
      </c>
      <c r="T1048" s="2" t="str">
        <f t="shared" si="877"/>
        <v>-</v>
      </c>
      <c r="U1048" s="2" t="str">
        <f t="shared" si="878"/>
        <v>-</v>
      </c>
      <c r="V1048" s="2" t="str">
        <f t="shared" si="879"/>
        <v>-</v>
      </c>
      <c r="AG1048" s="1">
        <f t="shared" si="866"/>
        <v>0</v>
      </c>
      <c r="AH1048" s="1"/>
      <c r="AI1048" s="1"/>
      <c r="AK1048" s="1"/>
      <c r="AL1048" s="1"/>
      <c r="AM1048" s="1"/>
      <c r="AN1048" s="1"/>
      <c r="AO1048" s="1"/>
      <c r="AP1048" s="8"/>
      <c r="AQ1048" s="8"/>
      <c r="AR1048" s="8"/>
      <c r="AS1048" s="8"/>
      <c r="AT1048" s="2"/>
      <c r="AU1048" s="2"/>
      <c r="AV1048" s="2"/>
      <c r="AW1048" s="2"/>
      <c r="AX1048" s="2"/>
      <c r="AY1048" t="str">
        <f t="shared" si="880"/>
        <v>Madison CD12</v>
      </c>
      <c r="BA1048" s="217">
        <v>12</v>
      </c>
      <c r="BC1048" s="98">
        <v>17</v>
      </c>
      <c r="BD1048" s="100"/>
      <c r="BE1048" s="180">
        <v>17119</v>
      </c>
      <c r="BF1048">
        <f t="shared" si="873"/>
        <v>1711912</v>
      </c>
      <c r="BH1048" t="s">
        <v>3303</v>
      </c>
    </row>
    <row r="1049" spans="1:65">
      <c r="A1049" s="217" t="s">
        <v>1400</v>
      </c>
      <c r="B1049" t="s">
        <v>195</v>
      </c>
      <c r="C1049" s="1">
        <f t="shared" si="863"/>
        <v>0</v>
      </c>
      <c r="D1049" s="1"/>
      <c r="E1049" s="1"/>
      <c r="F1049" s="1"/>
      <c r="G1049" s="1"/>
      <c r="H1049" s="1"/>
      <c r="I1049" s="1"/>
      <c r="J1049" s="1"/>
      <c r="K1049" s="7">
        <f>RANK(W1049,(W1049:Y1049,Z1049:AN1049))</f>
        <v>1</v>
      </c>
      <c r="L1049" s="7">
        <f>RANK(X1049,(W1049:Y1049,Z1049:AN1049))</f>
        <v>1</v>
      </c>
      <c r="M1049" s="7">
        <f>IF(Y1049&gt;0,RANK(Y1049,(W1049:Y1049,Z1049:AN1049)),0)</f>
        <v>0</v>
      </c>
      <c r="N1049" s="7"/>
      <c r="O1049" s="1" t="e">
        <f t="shared" si="881"/>
        <v>#NUM!</v>
      </c>
      <c r="P1049" s="2" t="e">
        <f t="shared" si="874"/>
        <v>#NUM!</v>
      </c>
      <c r="Q1049" s="2"/>
      <c r="R1049" s="2" t="str">
        <f t="shared" si="875"/>
        <v>-</v>
      </c>
      <c r="S1049" s="2" t="str">
        <f t="shared" si="876"/>
        <v>-</v>
      </c>
      <c r="T1049" s="2" t="str">
        <f t="shared" si="877"/>
        <v>-</v>
      </c>
      <c r="U1049" s="2" t="str">
        <f t="shared" si="878"/>
        <v>-</v>
      </c>
      <c r="V1049" s="2" t="str">
        <f t="shared" si="879"/>
        <v>-</v>
      </c>
      <c r="AG1049" s="1">
        <f t="shared" si="866"/>
        <v>0</v>
      </c>
      <c r="AH1049" s="1"/>
      <c r="AI1049" s="1"/>
      <c r="AK1049" s="1"/>
      <c r="AL1049" s="1"/>
      <c r="AM1049" s="1"/>
      <c r="AN1049" s="1"/>
      <c r="AO1049" s="1"/>
      <c r="AP1049" s="8"/>
      <c r="AQ1049" s="8"/>
      <c r="AR1049" s="8"/>
      <c r="AS1049" s="8"/>
      <c r="AT1049" s="2"/>
      <c r="AU1049" s="2"/>
      <c r="AV1049" s="2"/>
      <c r="AW1049" s="2"/>
      <c r="AX1049" s="2"/>
      <c r="AY1049" t="str">
        <f t="shared" si="880"/>
        <v>Madison CD13</v>
      </c>
      <c r="BA1049" s="217">
        <v>13</v>
      </c>
      <c r="BC1049" s="98">
        <v>17</v>
      </c>
      <c r="BD1049" s="100"/>
      <c r="BE1049" s="180">
        <v>17119</v>
      </c>
      <c r="BF1049">
        <f t="shared" si="873"/>
        <v>1711913</v>
      </c>
      <c r="BH1049" t="s">
        <v>3303</v>
      </c>
    </row>
    <row r="1050" spans="1:65">
      <c r="A1050" s="217" t="s">
        <v>1400</v>
      </c>
      <c r="B1050" t="s">
        <v>195</v>
      </c>
      <c r="C1050" s="1">
        <f t="shared" si="863"/>
        <v>0</v>
      </c>
      <c r="D1050" s="1"/>
      <c r="E1050" s="1"/>
      <c r="F1050" s="1"/>
      <c r="G1050" s="1"/>
      <c r="H1050" s="1"/>
      <c r="I1050" s="1"/>
      <c r="J1050" s="1"/>
      <c r="K1050" s="7">
        <f>RANK(W1050,(W1050:Y1050,Z1050:AN1050))</f>
        <v>1</v>
      </c>
      <c r="L1050" s="7">
        <f>RANK(X1050,(W1050:Y1050,Z1050:AN1050))</f>
        <v>1</v>
      </c>
      <c r="M1050" s="7">
        <f>IF(Y1050&gt;0,RANK(Y1050,(W1050:Y1050,Z1050:AN1050)),0)</f>
        <v>0</v>
      </c>
      <c r="N1050" s="7"/>
      <c r="O1050" s="1" t="e">
        <f t="shared" si="881"/>
        <v>#NUM!</v>
      </c>
      <c r="P1050" s="2" t="e">
        <f t="shared" si="874"/>
        <v>#NUM!</v>
      </c>
      <c r="Q1050" s="2"/>
      <c r="R1050" s="2" t="str">
        <f t="shared" si="875"/>
        <v>-</v>
      </c>
      <c r="S1050" s="2" t="str">
        <f t="shared" si="876"/>
        <v>-</v>
      </c>
      <c r="T1050" s="2" t="str">
        <f t="shared" si="877"/>
        <v>-</v>
      </c>
      <c r="U1050" s="2" t="str">
        <f t="shared" si="878"/>
        <v>-</v>
      </c>
      <c r="V1050" s="2" t="str">
        <f t="shared" si="879"/>
        <v>-</v>
      </c>
      <c r="AG1050" s="1">
        <f t="shared" si="866"/>
        <v>0</v>
      </c>
      <c r="AH1050" s="1"/>
      <c r="AI1050" s="1"/>
      <c r="AK1050" s="1"/>
      <c r="AL1050" s="1"/>
      <c r="AM1050" s="1"/>
      <c r="AN1050" s="1"/>
      <c r="AO1050" s="1"/>
      <c r="AP1050" s="8"/>
      <c r="AQ1050" s="8"/>
      <c r="AR1050" s="8"/>
      <c r="AS1050" s="8"/>
      <c r="AT1050" s="2"/>
      <c r="AU1050" s="2"/>
      <c r="AV1050" s="2"/>
      <c r="AW1050" s="2"/>
      <c r="AX1050" s="2"/>
      <c r="AY1050" t="str">
        <f t="shared" si="880"/>
        <v>Madison CD15</v>
      </c>
      <c r="BA1050" s="217">
        <v>15</v>
      </c>
      <c r="BC1050" s="98">
        <v>17</v>
      </c>
      <c r="BD1050" s="100"/>
      <c r="BE1050" s="180">
        <v>17119</v>
      </c>
      <c r="BF1050">
        <f t="shared" si="873"/>
        <v>1711915</v>
      </c>
      <c r="BH1050" t="s">
        <v>3303</v>
      </c>
    </row>
    <row r="1051" spans="1:65">
      <c r="A1051" s="217" t="s">
        <v>2458</v>
      </c>
      <c r="B1051" t="s">
        <v>195</v>
      </c>
      <c r="C1051" s="1">
        <f t="shared" si="863"/>
        <v>10823</v>
      </c>
      <c r="D1051" s="1"/>
      <c r="E1051" s="1"/>
      <c r="F1051" s="1"/>
      <c r="G1051" s="1"/>
      <c r="H1051" s="1"/>
      <c r="I1051" s="1"/>
      <c r="J1051" s="1"/>
      <c r="K1051" s="7">
        <f>RANK(W1051,(W1051:Y1051,Z1051:AN1051))</f>
        <v>2</v>
      </c>
      <c r="L1051" s="7" t="e">
        <f>RANK(X1051,(W1051:Y1051,Z1051:AN1051))</f>
        <v>#N/A</v>
      </c>
      <c r="M1051" s="7">
        <f>IF(Y1051&gt;0,RANK(Y1051,(W1051:Y1051,Z1051:AN1051)),0)</f>
        <v>1</v>
      </c>
      <c r="N1051" s="7"/>
      <c r="O1051" s="1">
        <f t="shared" si="881"/>
        <v>2265</v>
      </c>
      <c r="P1051" s="2">
        <f t="shared" si="874"/>
        <v>0.20927654070036034</v>
      </c>
      <c r="Q1051" s="2"/>
      <c r="R1051" s="2">
        <f t="shared" si="875"/>
        <v>0.39323662570451817</v>
      </c>
      <c r="S1051" s="2">
        <f t="shared" si="876"/>
        <v>0</v>
      </c>
      <c r="T1051" s="2">
        <f t="shared" si="877"/>
        <v>0.60251316640487851</v>
      </c>
      <c r="U1051" s="2">
        <f t="shared" si="878"/>
        <v>1.8479164741753672E-3</v>
      </c>
      <c r="V1051" s="2">
        <f t="shared" si="879"/>
        <v>2.4022914164280075E-3</v>
      </c>
      <c r="W1051" s="1">
        <v>4256</v>
      </c>
      <c r="Y1051" s="1">
        <v>6521</v>
      </c>
      <c r="Z1051" s="1">
        <v>20</v>
      </c>
      <c r="AC1051" s="1">
        <v>4</v>
      </c>
      <c r="AF1051" s="1">
        <v>14</v>
      </c>
      <c r="AG1051" s="1">
        <f t="shared" si="866"/>
        <v>7</v>
      </c>
      <c r="AH1051" s="1"/>
      <c r="AI1051" s="1"/>
      <c r="AJ1051" s="1">
        <v>1</v>
      </c>
      <c r="AK1051" s="1"/>
      <c r="AL1051" s="1"/>
      <c r="AM1051" s="1"/>
      <c r="AN1051" s="1"/>
      <c r="AO1051" s="1"/>
      <c r="AP1051" s="8"/>
      <c r="AQ1051" s="8"/>
      <c r="AR1051" s="8"/>
      <c r="AS1051" s="8"/>
      <c r="AT1051" s="2"/>
      <c r="AU1051" s="2"/>
      <c r="AV1051" s="2"/>
      <c r="AW1051" s="2"/>
      <c r="AX1051" s="2"/>
      <c r="AY1051" t="str">
        <f t="shared" si="880"/>
        <v>McHenry CD6</v>
      </c>
      <c r="BA1051" s="217">
        <v>6</v>
      </c>
      <c r="BC1051" s="98">
        <v>17</v>
      </c>
      <c r="BD1051" s="100"/>
      <c r="BE1051" s="180">
        <v>17111</v>
      </c>
      <c r="BF1051">
        <f t="shared" si="873"/>
        <v>1711106</v>
      </c>
      <c r="BH1051" t="s">
        <v>3303</v>
      </c>
      <c r="BM1051" s="217">
        <v>7</v>
      </c>
    </row>
    <row r="1052" spans="1:65">
      <c r="A1052" s="217" t="s">
        <v>2458</v>
      </c>
      <c r="B1052" t="s">
        <v>195</v>
      </c>
      <c r="C1052" s="1">
        <f t="shared" si="863"/>
        <v>23289</v>
      </c>
      <c r="D1052" s="1"/>
      <c r="E1052" s="1"/>
      <c r="F1052" s="1"/>
      <c r="G1052" s="1"/>
      <c r="H1052" s="1"/>
      <c r="I1052" s="1"/>
      <c r="J1052" s="1"/>
      <c r="K1052" s="7">
        <f>RANK(W1052,(W1052:Y1052,Z1052:AN1052))</f>
        <v>2</v>
      </c>
      <c r="L1052" s="7" t="e">
        <f>RANK(X1052,(W1052:Y1052,Z1052:AN1052))</f>
        <v>#N/A</v>
      </c>
      <c r="M1052" s="7">
        <f>IF(Y1052&gt;0,RANK(Y1052,(W1052:Y1052,Z1052:AN1052)),0)</f>
        <v>1</v>
      </c>
      <c r="N1052" s="7"/>
      <c r="O1052" s="1">
        <f t="shared" si="881"/>
        <v>5216</v>
      </c>
      <c r="P1052" s="2">
        <f t="shared" si="874"/>
        <v>0.22396839709734209</v>
      </c>
      <c r="Q1052" s="2"/>
      <c r="R1052" s="2">
        <f t="shared" si="875"/>
        <v>0.38494568251105671</v>
      </c>
      <c r="S1052" s="2">
        <f t="shared" si="876"/>
        <v>0</v>
      </c>
      <c r="T1052" s="2">
        <f t="shared" si="877"/>
        <v>0.60891407960839883</v>
      </c>
      <c r="U1052" s="2">
        <f t="shared" si="878"/>
        <v>1.2452230666838422E-3</v>
      </c>
      <c r="V1052" s="2">
        <f t="shared" si="879"/>
        <v>4.8950148138606764E-3</v>
      </c>
      <c r="W1052" s="1">
        <v>8965</v>
      </c>
      <c r="Y1052" s="1">
        <v>14181</v>
      </c>
      <c r="Z1052" s="1">
        <v>29</v>
      </c>
      <c r="AC1052" s="1">
        <v>17</v>
      </c>
      <c r="AF1052" s="1">
        <v>37</v>
      </c>
      <c r="AG1052" s="1">
        <f t="shared" si="866"/>
        <v>41</v>
      </c>
      <c r="AH1052" s="1"/>
      <c r="AI1052" s="1"/>
      <c r="AJ1052" s="1">
        <v>19</v>
      </c>
      <c r="AK1052" s="1"/>
      <c r="AL1052" s="1"/>
      <c r="AM1052" s="1"/>
      <c r="AN1052" s="1"/>
      <c r="AO1052" s="1"/>
      <c r="AP1052" s="8"/>
      <c r="AQ1052" s="8"/>
      <c r="AR1052" s="8"/>
      <c r="AS1052" s="8"/>
      <c r="AT1052" s="2"/>
      <c r="AU1052" s="2"/>
      <c r="AV1052" s="2"/>
      <c r="AW1052" s="2"/>
      <c r="AX1052" s="2"/>
      <c r="AY1052" t="str">
        <f t="shared" si="880"/>
        <v>McHenry CD14</v>
      </c>
      <c r="BA1052" s="217">
        <v>14</v>
      </c>
      <c r="BC1052" s="98">
        <v>17</v>
      </c>
      <c r="BD1052" s="100"/>
      <c r="BE1052" s="180">
        <v>17111</v>
      </c>
      <c r="BF1052">
        <f t="shared" si="873"/>
        <v>1711114</v>
      </c>
      <c r="BH1052" t="s">
        <v>3303</v>
      </c>
      <c r="BM1052" s="217">
        <v>41</v>
      </c>
    </row>
    <row r="1053" spans="1:65">
      <c r="A1053" s="217" t="s">
        <v>1135</v>
      </c>
      <c r="B1053" t="s">
        <v>195</v>
      </c>
      <c r="C1053" s="1">
        <f t="shared" si="863"/>
        <v>8165</v>
      </c>
      <c r="D1053" s="1"/>
      <c r="E1053" s="1"/>
      <c r="F1053" s="1"/>
      <c r="G1053" s="1"/>
      <c r="H1053" s="1"/>
      <c r="I1053" s="1"/>
      <c r="J1053" s="1"/>
      <c r="K1053" s="7">
        <f>RANK(W1053,(W1053:Y1053,Z1053:AN1053))</f>
        <v>2</v>
      </c>
      <c r="L1053" s="7" t="e">
        <f>RANK(X1053,(W1053:Y1053,Z1053:AN1053))</f>
        <v>#N/A</v>
      </c>
      <c r="M1053" s="7">
        <f>IF(Y1053&gt;0,RANK(Y1053,(W1053:Y1053,Z1053:AN1053)),0)</f>
        <v>1</v>
      </c>
      <c r="N1053" s="7"/>
      <c r="O1053" s="1">
        <f t="shared" si="881"/>
        <v>3141</v>
      </c>
      <c r="P1053" s="2">
        <f t="shared" si="874"/>
        <v>0.38469075321494184</v>
      </c>
      <c r="Q1053" s="2"/>
      <c r="R1053" s="2">
        <f t="shared" si="875"/>
        <v>0.30422535211267604</v>
      </c>
      <c r="S1053" s="2">
        <f t="shared" si="876"/>
        <v>0</v>
      </c>
      <c r="T1053" s="2">
        <f t="shared" si="877"/>
        <v>0.68891610532761793</v>
      </c>
      <c r="U1053" s="2">
        <f t="shared" si="878"/>
        <v>2.9393753827311698E-3</v>
      </c>
      <c r="V1053" s="2">
        <f t="shared" si="879"/>
        <v>3.9191671769748014E-3</v>
      </c>
      <c r="W1053" s="1">
        <v>2484</v>
      </c>
      <c r="Y1053" s="1">
        <v>5625</v>
      </c>
      <c r="Z1053" s="1">
        <v>24</v>
      </c>
      <c r="AC1053" s="1">
        <v>8</v>
      </c>
      <c r="AF1053" s="1">
        <v>13</v>
      </c>
      <c r="AG1053" s="1">
        <f t="shared" si="866"/>
        <v>7</v>
      </c>
      <c r="AH1053" s="1"/>
      <c r="AI1053" s="1"/>
      <c r="AJ1053" s="1">
        <v>4</v>
      </c>
      <c r="AK1053" s="1"/>
      <c r="AL1053" s="1"/>
      <c r="AM1053" s="1"/>
      <c r="AN1053" s="1"/>
      <c r="AO1053" s="1"/>
      <c r="AP1053" s="8"/>
      <c r="AQ1053" s="8"/>
      <c r="AR1053" s="8"/>
      <c r="AS1053" s="8"/>
      <c r="AT1053" s="2"/>
      <c r="AU1053" s="2"/>
      <c r="AV1053" s="2"/>
      <c r="AW1053" s="2"/>
      <c r="AX1053" s="2"/>
      <c r="AY1053" t="str">
        <f t="shared" si="880"/>
        <v>McLean CD13</v>
      </c>
      <c r="BA1053" s="217">
        <v>13</v>
      </c>
      <c r="BC1053" s="98">
        <v>17</v>
      </c>
      <c r="BD1053" s="100"/>
      <c r="BE1053" s="180">
        <v>17113</v>
      </c>
      <c r="BF1053">
        <f t="shared" si="873"/>
        <v>1711313</v>
      </c>
      <c r="BH1053" t="s">
        <v>3303</v>
      </c>
      <c r="BM1053" s="1">
        <v>7</v>
      </c>
    </row>
    <row r="1054" spans="1:65">
      <c r="A1054" s="217" t="s">
        <v>1135</v>
      </c>
      <c r="B1054" t="s">
        <v>195</v>
      </c>
      <c r="C1054" s="1">
        <f t="shared" si="863"/>
        <v>12684</v>
      </c>
      <c r="D1054" s="1"/>
      <c r="E1054" s="1"/>
      <c r="F1054" s="1"/>
      <c r="G1054" s="1"/>
      <c r="H1054" s="1"/>
      <c r="I1054" s="1"/>
      <c r="J1054" s="1"/>
      <c r="K1054" s="7">
        <f>RANK(W1054,(W1054:Y1054,Z1054:AN1054))</f>
        <v>2</v>
      </c>
      <c r="L1054" s="7" t="e">
        <f>RANK(X1054,(W1054:Y1054,Z1054:AN1054))</f>
        <v>#N/A</v>
      </c>
      <c r="M1054" s="7">
        <f>IF(Y1054&gt;0,RANK(Y1054,(W1054:Y1054,Z1054:AN1054)),0)</f>
        <v>1</v>
      </c>
      <c r="N1054" s="7"/>
      <c r="O1054" s="1">
        <f t="shared" si="881"/>
        <v>2141</v>
      </c>
      <c r="P1054" s="2">
        <f t="shared" si="874"/>
        <v>0.16879533270261748</v>
      </c>
      <c r="Q1054" s="2"/>
      <c r="R1054" s="2">
        <f t="shared" si="875"/>
        <v>0.41327656890570796</v>
      </c>
      <c r="S1054" s="2">
        <f t="shared" si="876"/>
        <v>0</v>
      </c>
      <c r="T1054" s="2">
        <f t="shared" si="877"/>
        <v>0.58207190160832545</v>
      </c>
      <c r="U1054" s="2">
        <f t="shared" si="878"/>
        <v>1.8133081046988332E-3</v>
      </c>
      <c r="V1054" s="2">
        <f t="shared" si="879"/>
        <v>2.8382213812677545E-3</v>
      </c>
      <c r="W1054" s="1">
        <v>5242</v>
      </c>
      <c r="Y1054" s="1">
        <v>7383</v>
      </c>
      <c r="Z1054" s="1">
        <v>23</v>
      </c>
      <c r="AC1054" s="1">
        <v>8</v>
      </c>
      <c r="AF1054" s="1">
        <v>15</v>
      </c>
      <c r="AG1054" s="1">
        <f t="shared" si="866"/>
        <v>7</v>
      </c>
      <c r="AH1054" s="1"/>
      <c r="AI1054" s="1"/>
      <c r="AJ1054" s="1">
        <v>6</v>
      </c>
      <c r="AK1054" s="1"/>
      <c r="AL1054" s="1"/>
      <c r="AM1054" s="1"/>
      <c r="AN1054" s="1"/>
      <c r="AO1054" s="1"/>
      <c r="AP1054" s="8"/>
      <c r="AQ1054" s="8"/>
      <c r="AR1054" s="8"/>
      <c r="AS1054" s="8"/>
      <c r="AT1054" s="2"/>
      <c r="AU1054" s="2"/>
      <c r="AV1054" s="2"/>
      <c r="AW1054" s="2"/>
      <c r="AX1054" s="2"/>
      <c r="AY1054" t="str">
        <f t="shared" si="880"/>
        <v>McLean CD18</v>
      </c>
      <c r="BA1054" s="217">
        <v>18</v>
      </c>
      <c r="BC1054" s="98">
        <v>17</v>
      </c>
      <c r="BD1054" s="100"/>
      <c r="BE1054" s="180">
        <v>17113</v>
      </c>
      <c r="BF1054">
        <f t="shared" si="873"/>
        <v>1711318</v>
      </c>
      <c r="BH1054" t="s">
        <v>3303</v>
      </c>
      <c r="BM1054" s="1">
        <v>7</v>
      </c>
    </row>
    <row r="1055" spans="1:65">
      <c r="A1055" s="217" t="s">
        <v>229</v>
      </c>
      <c r="B1055" t="s">
        <v>195</v>
      </c>
      <c r="C1055" s="1">
        <f t="shared" si="863"/>
        <v>0</v>
      </c>
      <c r="D1055" s="1"/>
      <c r="E1055" s="1"/>
      <c r="F1055" s="1"/>
      <c r="G1055" s="1"/>
      <c r="H1055" s="1"/>
      <c r="I1055" s="1"/>
      <c r="J1055" s="1"/>
      <c r="K1055" s="7">
        <f>RANK(W1055,(W1055:Y1055,Z1055:AN1055))</f>
        <v>1</v>
      </c>
      <c r="L1055" s="7">
        <f>RANK(X1055,(W1055:Y1055,Z1055:AN1055))</f>
        <v>1</v>
      </c>
      <c r="M1055" s="7">
        <f>IF(Y1055&gt;0,RANK(Y1055,(W1055:Y1055,Z1055:AN1055)),0)</f>
        <v>0</v>
      </c>
      <c r="N1055" s="7"/>
      <c r="O1055" s="1" t="e">
        <f t="shared" si="881"/>
        <v>#NUM!</v>
      </c>
      <c r="P1055" s="2" t="e">
        <f t="shared" si="874"/>
        <v>#NUM!</v>
      </c>
      <c r="Q1055" s="2"/>
      <c r="R1055" s="2" t="str">
        <f t="shared" si="875"/>
        <v>-</v>
      </c>
      <c r="S1055" s="2" t="str">
        <f t="shared" si="876"/>
        <v>-</v>
      </c>
      <c r="T1055" s="2" t="str">
        <f t="shared" si="877"/>
        <v>-</v>
      </c>
      <c r="U1055" s="2" t="str">
        <f t="shared" si="878"/>
        <v>-</v>
      </c>
      <c r="V1055" s="2" t="str">
        <f t="shared" si="879"/>
        <v>-</v>
      </c>
      <c r="AG1055" s="1">
        <f t="shared" si="866"/>
        <v>0</v>
      </c>
      <c r="AH1055" s="1"/>
      <c r="AI1055" s="1"/>
      <c r="AK1055" s="1"/>
      <c r="AL1055" s="1"/>
      <c r="AM1055" s="1"/>
      <c r="AN1055" s="1"/>
      <c r="AO1055" s="1"/>
      <c r="AP1055" s="8"/>
      <c r="AQ1055" s="8"/>
      <c r="AR1055" s="8"/>
      <c r="AS1055" s="8"/>
      <c r="AT1055" s="2"/>
      <c r="AU1055" s="2"/>
      <c r="AV1055" s="2"/>
      <c r="AW1055" s="2"/>
      <c r="AX1055" s="2"/>
      <c r="AY1055" t="str">
        <f t="shared" si="880"/>
        <v>Peoria CD17</v>
      </c>
      <c r="BA1055" s="217">
        <v>17</v>
      </c>
      <c r="BC1055" s="98">
        <v>17</v>
      </c>
      <c r="BD1055" s="100"/>
      <c r="BE1055" s="180">
        <v>17143</v>
      </c>
      <c r="BF1055">
        <f t="shared" si="873"/>
        <v>1714317</v>
      </c>
      <c r="BH1055" t="s">
        <v>3303</v>
      </c>
    </row>
    <row r="1056" spans="1:65">
      <c r="A1056" s="217" t="s">
        <v>229</v>
      </c>
      <c r="B1056" t="s">
        <v>195</v>
      </c>
      <c r="C1056" s="1">
        <f t="shared" si="863"/>
        <v>0</v>
      </c>
      <c r="D1056" s="1"/>
      <c r="E1056" s="1"/>
      <c r="F1056" s="1"/>
      <c r="G1056" s="1"/>
      <c r="H1056" s="1"/>
      <c r="I1056" s="1"/>
      <c r="J1056" s="1"/>
      <c r="K1056" s="7">
        <f>RANK(W1056,(W1056:Y1056,Z1056:AN1056))</f>
        <v>1</v>
      </c>
      <c r="L1056" s="7">
        <f>RANK(X1056,(W1056:Y1056,Z1056:AN1056))</f>
        <v>1</v>
      </c>
      <c r="M1056" s="7">
        <f>IF(Y1056&gt;0,RANK(Y1056,(W1056:Y1056,Z1056:AN1056)),0)</f>
        <v>0</v>
      </c>
      <c r="N1056" s="7"/>
      <c r="O1056" s="1" t="e">
        <f t="shared" si="881"/>
        <v>#NUM!</v>
      </c>
      <c r="P1056" s="2" t="e">
        <f t="shared" si="874"/>
        <v>#NUM!</v>
      </c>
      <c r="Q1056" s="2"/>
      <c r="R1056" s="2" t="str">
        <f t="shared" si="875"/>
        <v>-</v>
      </c>
      <c r="S1056" s="2" t="str">
        <f t="shared" si="876"/>
        <v>-</v>
      </c>
      <c r="T1056" s="2" t="str">
        <f t="shared" si="877"/>
        <v>-</v>
      </c>
      <c r="U1056" s="2" t="str">
        <f t="shared" si="878"/>
        <v>-</v>
      </c>
      <c r="V1056" s="2" t="str">
        <f t="shared" si="879"/>
        <v>-</v>
      </c>
      <c r="AG1056" s="1">
        <f t="shared" si="866"/>
        <v>0</v>
      </c>
      <c r="AH1056" s="1"/>
      <c r="AI1056" s="1"/>
      <c r="AK1056" s="1"/>
      <c r="AL1056" s="1"/>
      <c r="AM1056" s="1"/>
      <c r="AN1056" s="1"/>
      <c r="AO1056" s="1"/>
      <c r="AP1056" s="8"/>
      <c r="AQ1056" s="8"/>
      <c r="AR1056" s="8"/>
      <c r="AS1056" s="8"/>
      <c r="AT1056" s="2"/>
      <c r="AU1056" s="2"/>
      <c r="AV1056" s="2"/>
      <c r="AW1056" s="2"/>
      <c r="AX1056" s="2"/>
      <c r="AY1056" t="str">
        <f t="shared" ref="AY1056:AY1070" si="882">A1056&amp;" "&amp;"CD"&amp;BA1056</f>
        <v>Peoria CD18</v>
      </c>
      <c r="BA1056" s="217">
        <v>18</v>
      </c>
      <c r="BC1056" s="98">
        <v>17</v>
      </c>
      <c r="BD1056" s="100"/>
      <c r="BE1056" s="180">
        <v>17143</v>
      </c>
      <c r="BF1056">
        <f t="shared" si="873"/>
        <v>1714318</v>
      </c>
      <c r="BH1056" t="s">
        <v>3303</v>
      </c>
    </row>
    <row r="1057" spans="1:65">
      <c r="A1057" s="217" t="s">
        <v>1766</v>
      </c>
      <c r="B1057" t="s">
        <v>195</v>
      </c>
      <c r="C1057" s="1">
        <f t="shared" si="863"/>
        <v>0</v>
      </c>
      <c r="D1057" s="1"/>
      <c r="E1057" s="1"/>
      <c r="F1057" s="1"/>
      <c r="G1057" s="1"/>
      <c r="H1057" s="1"/>
      <c r="I1057" s="1"/>
      <c r="J1057" s="1"/>
      <c r="K1057" s="7">
        <f>RANK(W1057,(W1057:Y1057,Z1057:AN1057))</f>
        <v>1</v>
      </c>
      <c r="L1057" s="7">
        <f>RANK(X1057,(W1057:Y1057,Z1057:AN1057))</f>
        <v>1</v>
      </c>
      <c r="M1057" s="7">
        <f>IF(Y1057&gt;0,RANK(Y1057,(W1057:Y1057,Z1057:AN1057)),0)</f>
        <v>0</v>
      </c>
      <c r="N1057" s="7"/>
      <c r="O1057" s="1" t="e">
        <f t="shared" si="881"/>
        <v>#NUM!</v>
      </c>
      <c r="P1057" s="2" t="e">
        <f t="shared" si="874"/>
        <v>#NUM!</v>
      </c>
      <c r="Q1057" s="2"/>
      <c r="R1057" s="2" t="str">
        <f t="shared" si="875"/>
        <v>-</v>
      </c>
      <c r="S1057" s="2" t="str">
        <f t="shared" si="876"/>
        <v>-</v>
      </c>
      <c r="T1057" s="2" t="str">
        <f t="shared" si="877"/>
        <v>-</v>
      </c>
      <c r="U1057" s="2" t="str">
        <f t="shared" si="878"/>
        <v>-</v>
      </c>
      <c r="V1057" s="2" t="str">
        <f t="shared" si="879"/>
        <v>-</v>
      </c>
      <c r="AG1057" s="1">
        <f t="shared" si="866"/>
        <v>0</v>
      </c>
      <c r="AH1057" s="1"/>
      <c r="AI1057" s="1"/>
      <c r="AK1057" s="1"/>
      <c r="AL1057" s="1"/>
      <c r="AM1057" s="1"/>
      <c r="AN1057" s="1"/>
      <c r="AO1057" s="1"/>
      <c r="AP1057" s="8"/>
      <c r="AQ1057" s="8"/>
      <c r="AR1057" s="8"/>
      <c r="AS1057" s="8"/>
      <c r="AT1057" s="2"/>
      <c r="AU1057" s="2"/>
      <c r="AV1057" s="2"/>
      <c r="AW1057" s="2"/>
      <c r="AX1057" s="2"/>
      <c r="AY1057" t="str">
        <f t="shared" si="882"/>
        <v>Sangamon CD13</v>
      </c>
      <c r="BA1057" s="217">
        <v>13</v>
      </c>
      <c r="BC1057" s="98">
        <v>17</v>
      </c>
      <c r="BD1057" s="100"/>
      <c r="BE1057" s="180">
        <v>17167</v>
      </c>
      <c r="BF1057">
        <f t="shared" si="873"/>
        <v>1716713</v>
      </c>
      <c r="BH1057" t="s">
        <v>3303</v>
      </c>
    </row>
    <row r="1058" spans="1:65">
      <c r="A1058" s="217" t="s">
        <v>1766</v>
      </c>
      <c r="B1058" t="s">
        <v>195</v>
      </c>
      <c r="C1058" s="1">
        <f t="shared" si="863"/>
        <v>0</v>
      </c>
      <c r="D1058" s="1"/>
      <c r="E1058" s="1"/>
      <c r="F1058" s="1"/>
      <c r="G1058" s="1"/>
      <c r="H1058" s="1"/>
      <c r="I1058" s="1"/>
      <c r="J1058" s="1"/>
      <c r="K1058" s="7">
        <f>RANK(W1058,(W1058:Y1058,Z1058:AN1058))</f>
        <v>1</v>
      </c>
      <c r="L1058" s="7">
        <f>RANK(X1058,(W1058:Y1058,Z1058:AN1058))</f>
        <v>1</v>
      </c>
      <c r="M1058" s="7">
        <f>IF(Y1058&gt;0,RANK(Y1058,(W1058:Y1058,Z1058:AN1058)),0)</f>
        <v>0</v>
      </c>
      <c r="N1058" s="7"/>
      <c r="O1058" s="1" t="e">
        <f t="shared" si="881"/>
        <v>#NUM!</v>
      </c>
      <c r="P1058" s="2" t="e">
        <f t="shared" si="874"/>
        <v>#NUM!</v>
      </c>
      <c r="Q1058" s="2"/>
      <c r="R1058" s="2" t="str">
        <f t="shared" si="875"/>
        <v>-</v>
      </c>
      <c r="S1058" s="2" t="str">
        <f t="shared" si="876"/>
        <v>-</v>
      </c>
      <c r="T1058" s="2" t="str">
        <f t="shared" si="877"/>
        <v>-</v>
      </c>
      <c r="U1058" s="2" t="str">
        <f t="shared" si="878"/>
        <v>-</v>
      </c>
      <c r="V1058" s="2" t="str">
        <f t="shared" si="879"/>
        <v>-</v>
      </c>
      <c r="AG1058" s="1">
        <f t="shared" si="866"/>
        <v>0</v>
      </c>
      <c r="AH1058" s="1"/>
      <c r="AI1058" s="1"/>
      <c r="AK1058" s="1"/>
      <c r="AL1058" s="1"/>
      <c r="AM1058" s="1"/>
      <c r="AN1058" s="1"/>
      <c r="AO1058" s="1"/>
      <c r="AP1058" s="8"/>
      <c r="AQ1058" s="8"/>
      <c r="AR1058" s="8"/>
      <c r="AS1058" s="8"/>
      <c r="AT1058" s="2"/>
      <c r="AU1058" s="2"/>
      <c r="AV1058" s="2"/>
      <c r="AW1058" s="2"/>
      <c r="AX1058" s="2"/>
      <c r="AY1058" t="str">
        <f t="shared" si="882"/>
        <v>Sangamon CD18</v>
      </c>
      <c r="BA1058" s="217">
        <v>18</v>
      </c>
      <c r="BC1058" s="98">
        <v>17</v>
      </c>
      <c r="BD1058" s="100"/>
      <c r="BE1058" s="180">
        <v>17167</v>
      </c>
      <c r="BF1058">
        <f t="shared" si="873"/>
        <v>1716718</v>
      </c>
      <c r="BH1058" t="s">
        <v>3303</v>
      </c>
    </row>
    <row r="1059" spans="1:65">
      <c r="A1059" s="217" t="s">
        <v>583</v>
      </c>
      <c r="B1059" t="s">
        <v>195</v>
      </c>
      <c r="C1059" s="1">
        <f t="shared" si="863"/>
        <v>0</v>
      </c>
      <c r="D1059" s="1"/>
      <c r="E1059" s="1"/>
      <c r="F1059" s="1"/>
      <c r="G1059" s="1"/>
      <c r="H1059" s="1"/>
      <c r="I1059" s="1"/>
      <c r="J1059" s="1"/>
      <c r="K1059" s="7">
        <f>RANK(W1059,(W1059:Y1059,Z1059:AN1059))</f>
        <v>1</v>
      </c>
      <c r="L1059" s="7">
        <f>RANK(X1059,(W1059:Y1059,Z1059:AN1059))</f>
        <v>1</v>
      </c>
      <c r="M1059" s="7">
        <f>IF(Y1059&gt;0,RANK(Y1059,(W1059:Y1059,Z1059:AN1059)),0)</f>
        <v>0</v>
      </c>
      <c r="N1059" s="7"/>
      <c r="O1059" s="1" t="e">
        <f t="shared" si="881"/>
        <v>#NUM!</v>
      </c>
      <c r="P1059" s="2" t="e">
        <f t="shared" si="874"/>
        <v>#NUM!</v>
      </c>
      <c r="Q1059" s="2"/>
      <c r="R1059" s="2" t="str">
        <f t="shared" si="875"/>
        <v>-</v>
      </c>
      <c r="S1059" s="2" t="str">
        <f t="shared" si="876"/>
        <v>-</v>
      </c>
      <c r="T1059" s="2" t="str">
        <f t="shared" si="877"/>
        <v>-</v>
      </c>
      <c r="U1059" s="2" t="str">
        <f t="shared" si="878"/>
        <v>-</v>
      </c>
      <c r="V1059" s="2" t="str">
        <f t="shared" si="879"/>
        <v>-</v>
      </c>
      <c r="AG1059" s="1">
        <f t="shared" si="866"/>
        <v>0</v>
      </c>
      <c r="AH1059" s="1"/>
      <c r="AI1059" s="1"/>
      <c r="AK1059" s="1"/>
      <c r="AL1059" s="1"/>
      <c r="AM1059" s="1"/>
      <c r="AN1059" s="1"/>
      <c r="AO1059" s="1"/>
      <c r="AP1059" s="8"/>
      <c r="AQ1059" s="8"/>
      <c r="AR1059" s="8"/>
      <c r="AS1059" s="8"/>
      <c r="AT1059" s="2"/>
      <c r="AU1059" s="2"/>
      <c r="AV1059" s="2"/>
      <c r="AW1059" s="2"/>
      <c r="AX1059" s="2"/>
      <c r="AY1059" t="str">
        <f t="shared" si="882"/>
        <v>Stark CD16</v>
      </c>
      <c r="BA1059" s="217">
        <v>16</v>
      </c>
      <c r="BC1059" s="98">
        <v>17</v>
      </c>
      <c r="BD1059" s="100"/>
      <c r="BE1059" s="180">
        <v>17175</v>
      </c>
      <c r="BF1059">
        <f t="shared" si="873"/>
        <v>1717516</v>
      </c>
      <c r="BH1059" t="s">
        <v>3303</v>
      </c>
    </row>
    <row r="1060" spans="1:65">
      <c r="A1060" s="217" t="s">
        <v>583</v>
      </c>
      <c r="B1060" t="s">
        <v>195</v>
      </c>
      <c r="C1060" s="1">
        <f t="shared" si="863"/>
        <v>0</v>
      </c>
      <c r="D1060" s="1"/>
      <c r="E1060" s="1"/>
      <c r="F1060" s="1"/>
      <c r="G1060" s="1"/>
      <c r="H1060" s="1"/>
      <c r="I1060" s="1"/>
      <c r="J1060" s="1"/>
      <c r="K1060" s="7">
        <f>RANK(W1060,(W1060:Y1060,Z1060:AN1060))</f>
        <v>1</v>
      </c>
      <c r="L1060" s="7">
        <f>RANK(X1060,(W1060:Y1060,Z1060:AN1060))</f>
        <v>1</v>
      </c>
      <c r="M1060" s="7">
        <f>IF(Y1060&gt;0,RANK(Y1060,(W1060:Y1060,Z1060:AN1060)),0)</f>
        <v>0</v>
      </c>
      <c r="N1060" s="7"/>
      <c r="O1060" s="1" t="e">
        <f t="shared" si="881"/>
        <v>#NUM!</v>
      </c>
      <c r="P1060" s="2" t="e">
        <f t="shared" si="874"/>
        <v>#NUM!</v>
      </c>
      <c r="Q1060" s="2"/>
      <c r="R1060" s="2" t="str">
        <f t="shared" si="875"/>
        <v>-</v>
      </c>
      <c r="S1060" s="2" t="str">
        <f t="shared" si="876"/>
        <v>-</v>
      </c>
      <c r="T1060" s="2" t="str">
        <f t="shared" si="877"/>
        <v>-</v>
      </c>
      <c r="U1060" s="2" t="str">
        <f t="shared" si="878"/>
        <v>-</v>
      </c>
      <c r="V1060" s="2" t="str">
        <f t="shared" si="879"/>
        <v>-</v>
      </c>
      <c r="AG1060" s="1">
        <f t="shared" si="866"/>
        <v>0</v>
      </c>
      <c r="AH1060" s="1"/>
      <c r="AI1060" s="1"/>
      <c r="AK1060" s="1"/>
      <c r="AL1060" s="1"/>
      <c r="AM1060" s="1"/>
      <c r="AN1060" s="1"/>
      <c r="AO1060" s="1"/>
      <c r="AP1060" s="8"/>
      <c r="AQ1060" s="8"/>
      <c r="AR1060" s="8"/>
      <c r="AS1060" s="8"/>
      <c r="AT1060" s="2"/>
      <c r="AU1060" s="2"/>
      <c r="AV1060" s="2"/>
      <c r="AW1060" s="2"/>
      <c r="AX1060" s="2"/>
      <c r="AY1060" t="str">
        <f t="shared" si="882"/>
        <v>Stark CD18</v>
      </c>
      <c r="BA1060" s="217">
        <v>18</v>
      </c>
      <c r="BC1060" s="98">
        <v>17</v>
      </c>
      <c r="BD1060" s="100"/>
      <c r="BE1060" s="180">
        <v>17175</v>
      </c>
      <c r="BF1060">
        <f t="shared" si="873"/>
        <v>1717518</v>
      </c>
      <c r="BH1060" t="s">
        <v>3303</v>
      </c>
    </row>
    <row r="1061" spans="1:65">
      <c r="A1061" s="217" t="s">
        <v>3192</v>
      </c>
      <c r="B1061" t="s">
        <v>195</v>
      </c>
      <c r="C1061" s="1">
        <f t="shared" si="863"/>
        <v>4855</v>
      </c>
      <c r="D1061" s="1"/>
      <c r="E1061" s="1"/>
      <c r="F1061" s="1"/>
      <c r="G1061" s="1"/>
      <c r="H1061" s="1"/>
      <c r="I1061" s="1"/>
      <c r="J1061" s="1"/>
      <c r="K1061" s="7">
        <f>RANK(W1061,(W1061:Y1061,Z1061:AN1061))</f>
        <v>2</v>
      </c>
      <c r="L1061" s="7" t="e">
        <f>RANK(X1061,(W1061:Y1061,Z1061:AN1061))</f>
        <v>#N/A</v>
      </c>
      <c r="M1061" s="7">
        <f>IF(Y1061&gt;0,RANK(Y1061,(W1061:Y1061,Z1061:AN1061)),0)</f>
        <v>1</v>
      </c>
      <c r="N1061" s="7"/>
      <c r="O1061" s="1">
        <f t="shared" si="881"/>
        <v>268</v>
      </c>
      <c r="P1061" s="2">
        <f t="shared" si="874"/>
        <v>5.5200823892893922E-2</v>
      </c>
      <c r="Q1061" s="2"/>
      <c r="R1061" s="2">
        <f t="shared" si="875"/>
        <v>0.466735324407827</v>
      </c>
      <c r="S1061" s="2">
        <f t="shared" si="876"/>
        <v>0</v>
      </c>
      <c r="T1061" s="2">
        <f t="shared" si="877"/>
        <v>0.52193614830072088</v>
      </c>
      <c r="U1061" s="2">
        <f t="shared" si="878"/>
        <v>3.2955715756951597E-3</v>
      </c>
      <c r="V1061" s="2">
        <f t="shared" si="879"/>
        <v>8.032955715757014E-3</v>
      </c>
      <c r="W1061" s="1">
        <v>2266</v>
      </c>
      <c r="Y1061" s="1">
        <v>2534</v>
      </c>
      <c r="Z1061" s="1">
        <v>16</v>
      </c>
      <c r="AC1061" s="1">
        <v>13</v>
      </c>
      <c r="AF1061" s="1">
        <v>12</v>
      </c>
      <c r="AG1061" s="1">
        <f t="shared" si="866"/>
        <v>7</v>
      </c>
      <c r="AH1061" s="1"/>
      <c r="AI1061" s="1"/>
      <c r="AJ1061" s="1">
        <v>7</v>
      </c>
      <c r="AK1061" s="1"/>
      <c r="AL1061" s="1"/>
      <c r="AM1061" s="1"/>
      <c r="AN1061" s="1"/>
      <c r="AO1061" s="1"/>
      <c r="AP1061" s="8"/>
      <c r="AQ1061" s="8"/>
      <c r="AR1061" s="8"/>
      <c r="AS1061" s="8"/>
      <c r="AT1061" s="2"/>
      <c r="AU1061" s="2"/>
      <c r="AV1061" s="2"/>
      <c r="AW1061" s="2"/>
      <c r="AX1061" s="2"/>
      <c r="AY1061" t="str">
        <f t="shared" si="882"/>
        <v>Tazewell CD17</v>
      </c>
      <c r="BA1061" s="217">
        <v>17</v>
      </c>
      <c r="BC1061" s="98">
        <v>17</v>
      </c>
      <c r="BD1061" s="100"/>
      <c r="BE1061" s="180">
        <v>17179</v>
      </c>
      <c r="BF1061">
        <f t="shared" si="873"/>
        <v>1717917</v>
      </c>
      <c r="BH1061" t="s">
        <v>3303</v>
      </c>
      <c r="BM1061">
        <v>7</v>
      </c>
    </row>
    <row r="1062" spans="1:65">
      <c r="A1062" s="217" t="s">
        <v>3192</v>
      </c>
      <c r="B1062" t="s">
        <v>195</v>
      </c>
      <c r="C1062" s="1">
        <f t="shared" si="863"/>
        <v>8385</v>
      </c>
      <c r="D1062" s="1"/>
      <c r="E1062" s="1"/>
      <c r="F1062" s="1"/>
      <c r="G1062" s="1"/>
      <c r="H1062" s="1"/>
      <c r="I1062" s="1"/>
      <c r="J1062" s="1"/>
      <c r="K1062" s="7">
        <f>RANK(W1062,(W1062:Y1062,Z1062:AN1062))</f>
        <v>2</v>
      </c>
      <c r="L1062" s="7" t="e">
        <f>RANK(X1062,(W1062:Y1062,Z1062:AN1062))</f>
        <v>#N/A</v>
      </c>
      <c r="M1062" s="7">
        <f>IF(Y1062&gt;0,RANK(Y1062,(W1062:Y1062,Z1062:AN1062)),0)</f>
        <v>1</v>
      </c>
      <c r="N1062" s="7"/>
      <c r="O1062" s="1">
        <f t="shared" si="881"/>
        <v>1019</v>
      </c>
      <c r="P1062" s="2">
        <f t="shared" si="874"/>
        <v>0.12152653548002386</v>
      </c>
      <c r="Q1062" s="2"/>
      <c r="R1062" s="2">
        <f t="shared" si="875"/>
        <v>0.43398926654740611</v>
      </c>
      <c r="S1062" s="2">
        <f t="shared" si="876"/>
        <v>0</v>
      </c>
      <c r="T1062" s="2">
        <f t="shared" si="877"/>
        <v>0.55551580202742989</v>
      </c>
      <c r="U1062" s="2">
        <f t="shared" si="878"/>
        <v>3.2200357781753132E-3</v>
      </c>
      <c r="V1062" s="2">
        <f t="shared" si="879"/>
        <v>7.2748956469886866E-3</v>
      </c>
      <c r="W1062" s="1">
        <v>3639</v>
      </c>
      <c r="Y1062" s="1">
        <v>4658</v>
      </c>
      <c r="Z1062" s="1">
        <v>27</v>
      </c>
      <c r="AC1062" s="1">
        <v>15</v>
      </c>
      <c r="AF1062" s="1">
        <v>21</v>
      </c>
      <c r="AG1062" s="1">
        <f t="shared" si="866"/>
        <v>17</v>
      </c>
      <c r="AH1062" s="1"/>
      <c r="AI1062" s="1"/>
      <c r="AJ1062" s="1">
        <v>8</v>
      </c>
      <c r="AK1062" s="1"/>
      <c r="AL1062" s="1"/>
      <c r="AM1062" s="1"/>
      <c r="AN1062" s="1"/>
      <c r="AO1062" s="1"/>
      <c r="AP1062" s="8"/>
      <c r="AQ1062" s="8"/>
      <c r="AR1062" s="8"/>
      <c r="AS1062" s="8"/>
      <c r="AT1062" s="2"/>
      <c r="AU1062" s="2"/>
      <c r="AV1062" s="2"/>
      <c r="AW1062" s="2"/>
      <c r="AX1062" s="2"/>
      <c r="AY1062" t="str">
        <f t="shared" si="882"/>
        <v>Tazewell CD18</v>
      </c>
      <c r="BA1062" s="217">
        <v>18</v>
      </c>
      <c r="BC1062" s="98">
        <v>17</v>
      </c>
      <c r="BD1062" s="100"/>
      <c r="BE1062" s="180">
        <v>17179</v>
      </c>
      <c r="BF1062">
        <f t="shared" si="873"/>
        <v>1717918</v>
      </c>
      <c r="BH1062" t="s">
        <v>3303</v>
      </c>
      <c r="BM1062">
        <v>17</v>
      </c>
    </row>
    <row r="1063" spans="1:65">
      <c r="A1063" s="217" t="s">
        <v>2147</v>
      </c>
      <c r="B1063" t="s">
        <v>195</v>
      </c>
      <c r="C1063" s="1">
        <f t="shared" si="863"/>
        <v>12062</v>
      </c>
      <c r="D1063" s="1"/>
      <c r="E1063" s="1"/>
      <c r="F1063" s="1"/>
      <c r="G1063" s="1"/>
      <c r="H1063" s="1"/>
      <c r="I1063" s="1"/>
      <c r="J1063" s="1"/>
      <c r="K1063" s="7">
        <f>RANK(W1063,(W1063:Y1063,Z1063:AN1063))</f>
        <v>2</v>
      </c>
      <c r="L1063" s="7" t="e">
        <f>RANK(X1063,(W1063:Y1063,Z1063:AN1063))</f>
        <v>#N/A</v>
      </c>
      <c r="M1063" s="7">
        <f>IF(Y1063&gt;0,RANK(Y1063,(W1063:Y1063,Z1063:AN1063)),0)</f>
        <v>1</v>
      </c>
      <c r="N1063" s="7"/>
      <c r="O1063" s="1">
        <f t="shared" si="881"/>
        <v>1740</v>
      </c>
      <c r="P1063" s="2">
        <f t="shared" si="874"/>
        <v>0.14425468413198475</v>
      </c>
      <c r="Q1063" s="2"/>
      <c r="R1063" s="2">
        <f t="shared" si="875"/>
        <v>0.42389321837174598</v>
      </c>
      <c r="S1063" s="2">
        <f t="shared" si="876"/>
        <v>0</v>
      </c>
      <c r="T1063" s="2">
        <f t="shared" si="877"/>
        <v>0.56814790250373071</v>
      </c>
      <c r="U1063" s="2">
        <f t="shared" si="878"/>
        <v>3.4820096169789422E-3</v>
      </c>
      <c r="V1063" s="2">
        <f t="shared" si="879"/>
        <v>4.4768695075443682E-3</v>
      </c>
      <c r="W1063" s="1">
        <v>5113</v>
      </c>
      <c r="Y1063" s="1">
        <v>6853</v>
      </c>
      <c r="Z1063" s="1">
        <v>42</v>
      </c>
      <c r="AC1063" s="1">
        <v>13</v>
      </c>
      <c r="AF1063" s="1">
        <v>21</v>
      </c>
      <c r="AG1063" s="1">
        <f t="shared" si="866"/>
        <v>15</v>
      </c>
      <c r="AH1063" s="1"/>
      <c r="AI1063" s="1"/>
      <c r="AJ1063" s="1">
        <v>5</v>
      </c>
      <c r="AK1063" s="1"/>
      <c r="AL1063" s="1"/>
      <c r="AM1063" s="1"/>
      <c r="AN1063" s="1"/>
      <c r="AO1063" s="1"/>
      <c r="AP1063" s="8"/>
      <c r="AQ1063" s="8"/>
      <c r="AR1063" s="8"/>
      <c r="AS1063" s="8"/>
      <c r="AT1063" s="2"/>
      <c r="AU1063" s="2"/>
      <c r="AV1063" s="2"/>
      <c r="AW1063" s="2"/>
      <c r="AX1063" s="2"/>
      <c r="AY1063" t="str">
        <f t="shared" si="882"/>
        <v>Will CD1</v>
      </c>
      <c r="BA1063" s="217">
        <v>1</v>
      </c>
      <c r="BC1063" s="98">
        <v>17</v>
      </c>
      <c r="BD1063" s="100"/>
      <c r="BE1063" s="180">
        <v>17197</v>
      </c>
      <c r="BF1063">
        <f t="shared" si="873"/>
        <v>1719701</v>
      </c>
      <c r="BH1063" t="s">
        <v>3303</v>
      </c>
      <c r="BM1063">
        <v>15</v>
      </c>
    </row>
    <row r="1064" spans="1:65">
      <c r="A1064" s="217" t="s">
        <v>2147</v>
      </c>
      <c r="B1064" t="s">
        <v>195</v>
      </c>
      <c r="C1064" s="1">
        <f t="shared" si="863"/>
        <v>8461</v>
      </c>
      <c r="D1064" s="1"/>
      <c r="E1064" s="1"/>
      <c r="F1064" s="1"/>
      <c r="G1064" s="1"/>
      <c r="H1064" s="1"/>
      <c r="I1064" s="1"/>
      <c r="J1064" s="1"/>
      <c r="K1064" s="7">
        <f>RANK(W1064,(W1064:Y1064,Z1064:AN1064))</f>
        <v>1</v>
      </c>
      <c r="L1064" s="7" t="e">
        <f>RANK(X1064,(W1064:Y1064,Z1064:AN1064))</f>
        <v>#N/A</v>
      </c>
      <c r="M1064" s="7">
        <f>IF(Y1064&gt;0,RANK(Y1064,(W1064:Y1064,Z1064:AN1064)),0)</f>
        <v>2</v>
      </c>
      <c r="N1064" s="7"/>
      <c r="O1064" s="1">
        <f t="shared" si="881"/>
        <v>576</v>
      </c>
      <c r="P1064" s="2">
        <f t="shared" si="874"/>
        <v>6.8077059449237684E-2</v>
      </c>
      <c r="Q1064" s="2"/>
      <c r="R1064" s="2">
        <f t="shared" si="875"/>
        <v>0.5288972934641295</v>
      </c>
      <c r="S1064" s="2">
        <f t="shared" si="876"/>
        <v>0</v>
      </c>
      <c r="T1064" s="2">
        <f t="shared" si="877"/>
        <v>0.46082023401489186</v>
      </c>
      <c r="U1064" s="2">
        <f t="shared" si="878"/>
        <v>2.6001654650750503E-3</v>
      </c>
      <c r="V1064" s="2">
        <f t="shared" si="879"/>
        <v>7.6823070559035858E-3</v>
      </c>
      <c r="W1064" s="1">
        <v>4475</v>
      </c>
      <c r="Y1064" s="1">
        <v>3899</v>
      </c>
      <c r="Z1064" s="1">
        <v>22</v>
      </c>
      <c r="AC1064" s="1">
        <v>32</v>
      </c>
      <c r="AF1064" s="1">
        <v>15</v>
      </c>
      <c r="AG1064" s="1">
        <f t="shared" si="866"/>
        <v>13</v>
      </c>
      <c r="AH1064" s="1"/>
      <c r="AI1064" s="1"/>
      <c r="AJ1064" s="1">
        <v>5</v>
      </c>
      <c r="AK1064" s="1"/>
      <c r="AL1064" s="1"/>
      <c r="AM1064" s="1"/>
      <c r="AN1064" s="1"/>
      <c r="AO1064" s="1"/>
      <c r="AP1064" s="8"/>
      <c r="AQ1064" s="8"/>
      <c r="AR1064" s="8"/>
      <c r="AS1064" s="8"/>
      <c r="AT1064" s="2"/>
      <c r="AU1064" s="2"/>
      <c r="AV1064" s="2"/>
      <c r="AW1064" s="2"/>
      <c r="AX1064" s="2"/>
      <c r="AY1064" t="str">
        <f t="shared" si="882"/>
        <v>Will CD2</v>
      </c>
      <c r="BA1064" s="217">
        <v>2</v>
      </c>
      <c r="BC1064" s="98">
        <v>17</v>
      </c>
      <c r="BD1064" s="100"/>
      <c r="BE1064" s="180">
        <v>17197</v>
      </c>
      <c r="BF1064">
        <f t="shared" si="873"/>
        <v>1719702</v>
      </c>
      <c r="BH1064" t="s">
        <v>3303</v>
      </c>
      <c r="BM1064">
        <v>13</v>
      </c>
    </row>
    <row r="1065" spans="1:65">
      <c r="A1065" s="217" t="s">
        <v>2147</v>
      </c>
      <c r="B1065" t="s">
        <v>195</v>
      </c>
      <c r="C1065" s="1">
        <f t="shared" si="863"/>
        <v>11004</v>
      </c>
      <c r="D1065" s="1"/>
      <c r="E1065" s="1"/>
      <c r="F1065" s="1"/>
      <c r="G1065" s="1"/>
      <c r="H1065" s="1"/>
      <c r="I1065" s="1"/>
      <c r="J1065" s="1"/>
      <c r="K1065" s="7">
        <f>RANK(W1065,(W1065:Y1065,Z1065:AN1065))</f>
        <v>2</v>
      </c>
      <c r="L1065" s="7" t="e">
        <f>RANK(X1065,(W1065:Y1065,Z1065:AN1065))</f>
        <v>#N/A</v>
      </c>
      <c r="M1065" s="7">
        <f>IF(Y1065&gt;0,RANK(Y1065,(W1065:Y1065,Z1065:AN1065)),0)</f>
        <v>1</v>
      </c>
      <c r="N1065" s="7"/>
      <c r="O1065" s="1">
        <f t="shared" si="881"/>
        <v>984</v>
      </c>
      <c r="P1065" s="2">
        <f t="shared" si="874"/>
        <v>8.9422028353326063E-2</v>
      </c>
      <c r="Q1065" s="2"/>
      <c r="R1065" s="2">
        <f t="shared" si="875"/>
        <v>0.45147219193020721</v>
      </c>
      <c r="S1065" s="2">
        <f t="shared" si="876"/>
        <v>0</v>
      </c>
      <c r="T1065" s="2">
        <f t="shared" si="877"/>
        <v>0.54089422028353329</v>
      </c>
      <c r="U1065" s="2">
        <f t="shared" si="878"/>
        <v>2.1810250817884407E-3</v>
      </c>
      <c r="V1065" s="2">
        <f t="shared" si="879"/>
        <v>5.4525627044711145E-3</v>
      </c>
      <c r="W1065" s="1">
        <v>4968</v>
      </c>
      <c r="Y1065" s="1">
        <v>5952</v>
      </c>
      <c r="Z1065" s="1">
        <v>24</v>
      </c>
      <c r="AC1065" s="1">
        <v>13</v>
      </c>
      <c r="AF1065" s="1">
        <v>26</v>
      </c>
      <c r="AG1065" s="1">
        <f t="shared" si="866"/>
        <v>10</v>
      </c>
      <c r="AH1065" s="1"/>
      <c r="AI1065" s="1"/>
      <c r="AJ1065" s="1">
        <v>11</v>
      </c>
      <c r="AK1065" s="1"/>
      <c r="AL1065" s="1"/>
      <c r="AM1065" s="1"/>
      <c r="AN1065" s="1"/>
      <c r="AO1065" s="1"/>
      <c r="AP1065" s="8"/>
      <c r="AQ1065" s="8"/>
      <c r="AR1065" s="8"/>
      <c r="AS1065" s="8"/>
      <c r="AT1065" s="2"/>
      <c r="AU1065" s="2"/>
      <c r="AV1065" s="2"/>
      <c r="AW1065" s="2"/>
      <c r="AX1065" s="2"/>
      <c r="AY1065" t="str">
        <f t="shared" si="882"/>
        <v>Will CD3</v>
      </c>
      <c r="BA1065" s="217">
        <v>3</v>
      </c>
      <c r="BC1065" s="98">
        <v>17</v>
      </c>
      <c r="BD1065" s="100"/>
      <c r="BE1065" s="180">
        <v>17197</v>
      </c>
      <c r="BF1065">
        <f t="shared" si="873"/>
        <v>1719703</v>
      </c>
      <c r="BH1065" t="s">
        <v>3303</v>
      </c>
      <c r="BM1065">
        <v>10</v>
      </c>
    </row>
    <row r="1066" spans="1:65">
      <c r="A1066" s="217" t="s">
        <v>2147</v>
      </c>
      <c r="B1066" t="s">
        <v>195</v>
      </c>
      <c r="C1066" s="1">
        <f t="shared" si="863"/>
        <v>44689</v>
      </c>
      <c r="D1066" s="1"/>
      <c r="E1066" s="1"/>
      <c r="F1066" s="1"/>
      <c r="G1066" s="1"/>
      <c r="H1066" s="1"/>
      <c r="I1066" s="1"/>
      <c r="J1066" s="1"/>
      <c r="K1066" s="7">
        <f>RANK(W1066,(W1066:Y1066,Z1066:AN1066))</f>
        <v>2</v>
      </c>
      <c r="L1066" s="7" t="e">
        <f>RANK(X1066,(W1066:Y1066,Z1066:AN1066))</f>
        <v>#N/A</v>
      </c>
      <c r="M1066" s="7">
        <f>IF(Y1066&gt;0,RANK(Y1066,(W1066:Y1066,Z1066:AN1066)),0)</f>
        <v>1</v>
      </c>
      <c r="N1066" s="7"/>
      <c r="O1066" s="1">
        <f t="shared" si="881"/>
        <v>1614</v>
      </c>
      <c r="P1066" s="2">
        <f t="shared" si="874"/>
        <v>3.6116270223097408E-2</v>
      </c>
      <c r="Q1066" s="2"/>
      <c r="R1066" s="2">
        <f t="shared" si="875"/>
        <v>0.47870840699053457</v>
      </c>
      <c r="S1066" s="2">
        <f t="shared" si="876"/>
        <v>0</v>
      </c>
      <c r="T1066" s="2">
        <f t="shared" si="877"/>
        <v>0.51482467721363201</v>
      </c>
      <c r="U1066" s="2">
        <f t="shared" si="878"/>
        <v>1.4321197610150148E-3</v>
      </c>
      <c r="V1066" s="2">
        <f t="shared" si="879"/>
        <v>5.0347960348184574E-3</v>
      </c>
      <c r="W1066" s="1">
        <v>21393</v>
      </c>
      <c r="Y1066" s="1">
        <v>23007</v>
      </c>
      <c r="Z1066" s="1">
        <v>64</v>
      </c>
      <c r="AC1066" s="1">
        <v>61</v>
      </c>
      <c r="AF1066" s="1">
        <v>87</v>
      </c>
      <c r="AG1066" s="1">
        <f t="shared" si="866"/>
        <v>54</v>
      </c>
      <c r="AH1066" s="1"/>
      <c r="AI1066" s="1"/>
      <c r="AJ1066" s="1">
        <v>23</v>
      </c>
      <c r="AK1066" s="1"/>
      <c r="AL1066" s="1"/>
      <c r="AM1066" s="1"/>
      <c r="AN1066" s="1"/>
      <c r="AO1066" s="1"/>
      <c r="AP1066" s="8"/>
      <c r="AQ1066" s="8"/>
      <c r="AR1066" s="8"/>
      <c r="AS1066" s="8"/>
      <c r="AT1066" s="2"/>
      <c r="AU1066" s="2"/>
      <c r="AV1066" s="2"/>
      <c r="AW1066" s="2"/>
      <c r="AX1066" s="2"/>
      <c r="AY1066" t="str">
        <f t="shared" si="882"/>
        <v>Will CD11</v>
      </c>
      <c r="BA1066" s="217">
        <v>11</v>
      </c>
      <c r="BC1066" s="98">
        <v>17</v>
      </c>
      <c r="BD1066" s="100"/>
      <c r="BE1066" s="180">
        <v>17197</v>
      </c>
      <c r="BF1066">
        <f t="shared" si="873"/>
        <v>1719711</v>
      </c>
      <c r="BH1066" t="s">
        <v>3303</v>
      </c>
      <c r="BM1066">
        <v>54</v>
      </c>
    </row>
    <row r="1067" spans="1:65">
      <c r="A1067" s="217" t="s">
        <v>2147</v>
      </c>
      <c r="B1067" t="s">
        <v>195</v>
      </c>
      <c r="C1067" s="1">
        <f t="shared" si="863"/>
        <v>12002</v>
      </c>
      <c r="D1067" s="1"/>
      <c r="E1067" s="1"/>
      <c r="F1067" s="1"/>
      <c r="G1067" s="1"/>
      <c r="H1067" s="1"/>
      <c r="I1067" s="1"/>
      <c r="J1067" s="1"/>
      <c r="K1067" s="7">
        <f>RANK(W1067,(W1067:Y1067,Z1067:AN1067))</f>
        <v>2</v>
      </c>
      <c r="L1067" s="7" t="e">
        <f>RANK(X1067,(W1067:Y1067,Z1067:AN1067))</f>
        <v>#N/A</v>
      </c>
      <c r="M1067" s="7">
        <f>IF(Y1067&gt;0,RANK(Y1067,(W1067:Y1067,Z1067:AN1067)),0)</f>
        <v>1</v>
      </c>
      <c r="N1067" s="7"/>
      <c r="O1067" s="1">
        <f t="shared" si="881"/>
        <v>359</v>
      </c>
      <c r="P1067" s="2">
        <f t="shared" si="874"/>
        <v>2.9911681386435594E-2</v>
      </c>
      <c r="Q1067" s="2"/>
      <c r="R1067" s="2">
        <f t="shared" si="875"/>
        <v>0.48283619396767208</v>
      </c>
      <c r="S1067" s="2">
        <f t="shared" si="876"/>
        <v>0</v>
      </c>
      <c r="T1067" s="2">
        <f t="shared" si="877"/>
        <v>0.5127478753541076</v>
      </c>
      <c r="U1067" s="2">
        <f t="shared" si="878"/>
        <v>1.2497917013831027E-3</v>
      </c>
      <c r="V1067" s="2">
        <f t="shared" si="879"/>
        <v>3.1661389768372229E-3</v>
      </c>
      <c r="W1067" s="1">
        <v>5795</v>
      </c>
      <c r="Y1067" s="1">
        <v>6154</v>
      </c>
      <c r="Z1067" s="1">
        <v>15</v>
      </c>
      <c r="AC1067" s="1">
        <v>6</v>
      </c>
      <c r="AF1067" s="1">
        <v>15</v>
      </c>
      <c r="AG1067" s="1">
        <f t="shared" si="866"/>
        <v>12</v>
      </c>
      <c r="AH1067" s="1"/>
      <c r="AI1067" s="1"/>
      <c r="AJ1067" s="1">
        <v>5</v>
      </c>
      <c r="AK1067" s="1"/>
      <c r="AL1067" s="1"/>
      <c r="AM1067" s="1"/>
      <c r="AN1067" s="1"/>
      <c r="AO1067" s="1"/>
      <c r="AP1067" s="8"/>
      <c r="AQ1067" s="8"/>
      <c r="AR1067" s="8"/>
      <c r="AS1067" s="8"/>
      <c r="AT1067" s="2"/>
      <c r="AU1067" s="2"/>
      <c r="AV1067" s="2"/>
      <c r="AW1067" s="2"/>
      <c r="AX1067" s="2"/>
      <c r="AY1067" t="str">
        <f t="shared" si="882"/>
        <v>Will CD14</v>
      </c>
      <c r="BA1067" s="217">
        <v>14</v>
      </c>
      <c r="BC1067" s="98">
        <v>17</v>
      </c>
      <c r="BD1067" s="100"/>
      <c r="BE1067" s="180">
        <v>17197</v>
      </c>
      <c r="BF1067">
        <f t="shared" si="873"/>
        <v>1719714</v>
      </c>
      <c r="BH1067" t="s">
        <v>3303</v>
      </c>
      <c r="BM1067">
        <v>12</v>
      </c>
    </row>
    <row r="1068" spans="1:65">
      <c r="A1068" s="217" t="s">
        <v>2147</v>
      </c>
      <c r="B1068" t="s">
        <v>195</v>
      </c>
      <c r="C1068" s="1">
        <f t="shared" si="863"/>
        <v>2894</v>
      </c>
      <c r="D1068" s="1"/>
      <c r="E1068" s="1"/>
      <c r="F1068" s="1"/>
      <c r="G1068" s="1"/>
      <c r="H1068" s="1"/>
      <c r="I1068" s="1"/>
      <c r="J1068" s="1"/>
      <c r="K1068" s="7">
        <f>RANK(W1068,(W1068:Y1068,Z1068:AN1068))</f>
        <v>2</v>
      </c>
      <c r="L1068" s="7" t="e">
        <f>RANK(X1068,(W1068:Y1068,Z1068:AN1068))</f>
        <v>#N/A</v>
      </c>
      <c r="M1068" s="7">
        <f>IF(Y1068&gt;0,RANK(Y1068,(W1068:Y1068,Z1068:AN1068)),0)</f>
        <v>1</v>
      </c>
      <c r="N1068" s="7"/>
      <c r="O1068" s="1">
        <f t="shared" si="881"/>
        <v>754</v>
      </c>
      <c r="P1068" s="2">
        <f t="shared" si="874"/>
        <v>0.26053904630269525</v>
      </c>
      <c r="Q1068" s="2"/>
      <c r="R1068" s="2">
        <f t="shared" si="875"/>
        <v>0.3645473393227367</v>
      </c>
      <c r="S1068" s="2">
        <f t="shared" si="876"/>
        <v>0</v>
      </c>
      <c r="T1068" s="2">
        <f t="shared" si="877"/>
        <v>0.62508638562543195</v>
      </c>
      <c r="U1068" s="2">
        <f t="shared" si="878"/>
        <v>2.7643400138217E-3</v>
      </c>
      <c r="V1068" s="2">
        <f t="shared" si="879"/>
        <v>7.6019350380095978E-3</v>
      </c>
      <c r="W1068" s="1">
        <v>1055</v>
      </c>
      <c r="Y1068" s="1">
        <v>1809</v>
      </c>
      <c r="Z1068" s="1">
        <v>8</v>
      </c>
      <c r="AC1068" s="1">
        <v>3</v>
      </c>
      <c r="AF1068" s="1">
        <v>11</v>
      </c>
      <c r="AG1068" s="1">
        <f t="shared" si="866"/>
        <v>6</v>
      </c>
      <c r="AH1068" s="1"/>
      <c r="AI1068" s="1"/>
      <c r="AJ1068" s="1">
        <v>2</v>
      </c>
      <c r="AK1068" s="1"/>
      <c r="AL1068" s="1"/>
      <c r="AM1068" s="1"/>
      <c r="AN1068" s="1"/>
      <c r="AO1068" s="1"/>
      <c r="AP1068" s="8"/>
      <c r="AQ1068" s="8"/>
      <c r="AR1068" s="8"/>
      <c r="AS1068" s="8"/>
      <c r="AT1068" s="2"/>
      <c r="AU1068" s="2"/>
      <c r="AV1068" s="2"/>
      <c r="AW1068" s="2"/>
      <c r="AX1068" s="2"/>
      <c r="AY1068" t="str">
        <f t="shared" si="882"/>
        <v>Will CD16</v>
      </c>
      <c r="BA1068" s="217">
        <v>16</v>
      </c>
      <c r="BC1068" s="98">
        <v>17</v>
      </c>
      <c r="BD1068" s="100"/>
      <c r="BE1068" s="180">
        <v>17197</v>
      </c>
      <c r="BF1068">
        <f t="shared" si="873"/>
        <v>1719716</v>
      </c>
      <c r="BH1068" t="s">
        <v>3303</v>
      </c>
      <c r="BM1068">
        <v>6</v>
      </c>
    </row>
    <row r="1069" spans="1:65">
      <c r="A1069" s="217" t="s">
        <v>1084</v>
      </c>
      <c r="B1069" t="s">
        <v>195</v>
      </c>
      <c r="C1069" s="1">
        <f t="shared" si="863"/>
        <v>0</v>
      </c>
      <c r="D1069" s="1"/>
      <c r="E1069" s="1"/>
      <c r="F1069" s="1"/>
      <c r="G1069" s="1"/>
      <c r="H1069" s="1"/>
      <c r="I1069" s="1"/>
      <c r="J1069" s="1"/>
      <c r="K1069" s="7">
        <f>RANK(W1069,(W1069:Y1069,Z1069:AN1069))</f>
        <v>1</v>
      </c>
      <c r="L1069" s="7">
        <f>RANK(X1069,(W1069:Y1069,Z1069:AN1069))</f>
        <v>1</v>
      </c>
      <c r="M1069" s="7">
        <f>IF(Y1069&gt;0,RANK(Y1069,(W1069:Y1069,Z1069:AN1069)),0)</f>
        <v>0</v>
      </c>
      <c r="N1069" s="7"/>
      <c r="O1069" s="1" t="e">
        <f t="shared" si="881"/>
        <v>#NUM!</v>
      </c>
      <c r="P1069" s="2" t="e">
        <f t="shared" si="874"/>
        <v>#NUM!</v>
      </c>
      <c r="Q1069" s="2"/>
      <c r="R1069" s="2" t="str">
        <f t="shared" si="875"/>
        <v>-</v>
      </c>
      <c r="S1069" s="2" t="str">
        <f t="shared" si="876"/>
        <v>-</v>
      </c>
      <c r="T1069" s="2" t="str">
        <f t="shared" si="877"/>
        <v>-</v>
      </c>
      <c r="U1069" s="2" t="str">
        <f t="shared" si="878"/>
        <v>-</v>
      </c>
      <c r="V1069" s="2" t="str">
        <f t="shared" si="879"/>
        <v>-</v>
      </c>
      <c r="AG1069" s="1">
        <f t="shared" si="866"/>
        <v>0</v>
      </c>
      <c r="AH1069" s="1"/>
      <c r="AI1069" s="1"/>
      <c r="AK1069" s="1"/>
      <c r="AL1069" s="1"/>
      <c r="AM1069" s="1"/>
      <c r="AN1069" s="1"/>
      <c r="AO1069" s="1"/>
      <c r="AP1069" s="8"/>
      <c r="AQ1069" s="8"/>
      <c r="AR1069" s="8"/>
      <c r="AS1069" s="8"/>
      <c r="AT1069" s="2"/>
      <c r="AU1069" s="2"/>
      <c r="AV1069" s="2"/>
      <c r="AW1069" s="2"/>
      <c r="AX1069" s="2"/>
      <c r="AY1069" t="str">
        <f t="shared" si="882"/>
        <v>Winnebago CD16</v>
      </c>
      <c r="BA1069" s="217">
        <v>16</v>
      </c>
      <c r="BC1069" s="98">
        <v>17</v>
      </c>
      <c r="BD1069" s="100"/>
      <c r="BE1069" s="180">
        <v>17201</v>
      </c>
      <c r="BF1069">
        <f t="shared" si="873"/>
        <v>1720116</v>
      </c>
      <c r="BH1069" t="s">
        <v>3303</v>
      </c>
    </row>
    <row r="1070" spans="1:65">
      <c r="A1070" s="217" t="s">
        <v>1084</v>
      </c>
      <c r="B1070" t="s">
        <v>195</v>
      </c>
      <c r="C1070" s="1">
        <f t="shared" si="863"/>
        <v>0</v>
      </c>
      <c r="D1070" s="1"/>
      <c r="E1070" s="1"/>
      <c r="F1070" s="1"/>
      <c r="G1070" s="1"/>
      <c r="H1070" s="1"/>
      <c r="I1070" s="1"/>
      <c r="J1070" s="1"/>
      <c r="K1070" s="7">
        <f>RANK(W1070,(W1070:Y1070,Z1070:AN1070))</f>
        <v>1</v>
      </c>
      <c r="L1070" s="7">
        <f>RANK(X1070,(W1070:Y1070,Z1070:AN1070))</f>
        <v>1</v>
      </c>
      <c r="M1070" s="7">
        <f>IF(Y1070&gt;0,RANK(Y1070,(W1070:Y1070,Z1070:AN1070)),0)</f>
        <v>0</v>
      </c>
      <c r="N1070" s="7"/>
      <c r="O1070" s="1" t="e">
        <f t="shared" si="881"/>
        <v>#NUM!</v>
      </c>
      <c r="P1070" s="2" t="e">
        <f t="shared" si="874"/>
        <v>#NUM!</v>
      </c>
      <c r="Q1070" s="2"/>
      <c r="R1070" s="2" t="str">
        <f t="shared" si="875"/>
        <v>-</v>
      </c>
      <c r="S1070" s="2" t="str">
        <f t="shared" si="876"/>
        <v>-</v>
      </c>
      <c r="T1070" s="2" t="str">
        <f t="shared" si="877"/>
        <v>-</v>
      </c>
      <c r="U1070" s="2" t="str">
        <f t="shared" si="878"/>
        <v>-</v>
      </c>
      <c r="V1070" s="2" t="str">
        <f t="shared" si="879"/>
        <v>-</v>
      </c>
      <c r="AG1070" s="1">
        <f t="shared" si="866"/>
        <v>0</v>
      </c>
      <c r="AH1070" s="1"/>
      <c r="AI1070" s="1"/>
      <c r="AK1070" s="1"/>
      <c r="AL1070" s="1"/>
      <c r="AM1070" s="1"/>
      <c r="AN1070" s="1"/>
      <c r="AO1070" s="1"/>
      <c r="AP1070" s="8"/>
      <c r="AQ1070" s="8"/>
      <c r="AR1070" s="8"/>
      <c r="AS1070" s="8"/>
      <c r="AT1070" s="2"/>
      <c r="AU1070" s="2"/>
      <c r="AV1070" s="2"/>
      <c r="AW1070" s="2"/>
      <c r="AX1070" s="2"/>
      <c r="AY1070" t="str">
        <f t="shared" si="882"/>
        <v>Winnebago CD17</v>
      </c>
      <c r="BA1070" s="217">
        <v>17</v>
      </c>
      <c r="BC1070" s="98">
        <v>17</v>
      </c>
      <c r="BD1070" s="100"/>
      <c r="BE1070" s="180">
        <v>17201</v>
      </c>
      <c r="BF1070">
        <f t="shared" si="873"/>
        <v>1720117</v>
      </c>
      <c r="BH1070" t="s">
        <v>3303</v>
      </c>
    </row>
    <row r="1071" spans="1:65">
      <c r="C1071" s="1"/>
      <c r="D1071" s="1"/>
      <c r="E1071" s="1"/>
      <c r="F1071" s="1"/>
      <c r="G1071" s="1"/>
      <c r="H1071" s="1"/>
      <c r="I1071" s="1"/>
      <c r="J1071" s="1"/>
      <c r="K1071" s="7"/>
      <c r="L1071" s="7"/>
      <c r="M1071" s="7"/>
      <c r="N1071" s="7"/>
      <c r="Q1071" s="2"/>
      <c r="R1071" s="2"/>
      <c r="S1071" s="2"/>
      <c r="T1071" s="2"/>
      <c r="U1071" s="2"/>
      <c r="V1071" s="2"/>
      <c r="AH1071" s="1"/>
      <c r="AI1071" s="1"/>
      <c r="AK1071" s="1"/>
      <c r="AL1071" s="1"/>
      <c r="AM1071" s="1"/>
      <c r="AN1071" s="1"/>
      <c r="AO1071" s="1"/>
      <c r="AP1071" s="8"/>
      <c r="AQ1071" s="8"/>
      <c r="AR1071" s="8"/>
      <c r="AS1071" s="8"/>
      <c r="AT1071" s="2"/>
      <c r="AU1071" s="2"/>
      <c r="AV1071" s="2"/>
      <c r="AW1071" s="2"/>
      <c r="AX1071" s="2"/>
      <c r="BD1071" s="100"/>
      <c r="BE1071"/>
    </row>
    <row r="1072" spans="1:65">
      <c r="A1072" s="48" t="s">
        <v>297</v>
      </c>
      <c r="C1072" s="1"/>
      <c r="D1072" s="1"/>
      <c r="E1072" s="1"/>
      <c r="F1072" s="1"/>
      <c r="G1072" s="1"/>
      <c r="H1072" s="1"/>
      <c r="I1072" s="1"/>
      <c r="J1072" s="1"/>
      <c r="K1072" s="7"/>
      <c r="L1072" s="7"/>
      <c r="M1072" s="7"/>
      <c r="N1072" s="7"/>
      <c r="Q1072" s="2"/>
      <c r="R1072" s="2"/>
      <c r="S1072" s="2"/>
      <c r="T1072" s="2"/>
      <c r="U1072" s="2"/>
      <c r="V1072" s="2"/>
      <c r="AH1072" s="1"/>
      <c r="AI1072" s="1"/>
      <c r="AK1072" s="1"/>
      <c r="AL1072" s="1"/>
      <c r="AM1072" s="1"/>
      <c r="AN1072" s="1"/>
      <c r="AO1072" s="1"/>
      <c r="AP1072" s="8"/>
      <c r="AQ1072" s="8"/>
      <c r="AR1072" s="8"/>
      <c r="AS1072" s="8"/>
      <c r="AT1072" s="2"/>
      <c r="AU1072" s="2"/>
      <c r="AV1072" s="2"/>
      <c r="AW1072" s="2"/>
      <c r="AX1072" s="2"/>
      <c r="BD1072" s="100"/>
      <c r="BE1072"/>
    </row>
    <row r="1073" spans="1:60">
      <c r="A1073" s="9" t="s">
        <v>932</v>
      </c>
      <c r="B1073" t="s">
        <v>298</v>
      </c>
      <c r="C1073" s="1">
        <f t="shared" ref="C1073:C1090" si="883">SUM(W1073:AN1073)</f>
        <v>0</v>
      </c>
      <c r="D1073" s="1"/>
      <c r="E1073" s="1"/>
      <c r="F1073" s="1"/>
      <c r="G1073" s="1"/>
      <c r="H1073" s="1"/>
      <c r="I1073" s="1"/>
      <c r="J1073" s="1"/>
      <c r="K1073" s="7" t="e">
        <f>RANK(W1073,(W1073:Y1073,Z1073:AN1073))</f>
        <v>#N/A</v>
      </c>
      <c r="L1073" s="7" t="e">
        <f>RANK(X1073,(W1073:Y1073,Z1073:AN1073))</f>
        <v>#N/A</v>
      </c>
      <c r="M1073" s="7">
        <f>IF(Y1073&gt;0,RANK(Y1073,(W1073:Y1073,Z1073:AN1073)),0)</f>
        <v>0</v>
      </c>
      <c r="N1073" s="7"/>
      <c r="O1073" s="1" t="e">
        <f t="shared" ref="O1073:O1090" si="884">MAX(W1073:AD1073)-LARGE(W1073:AD1073,2)</f>
        <v>#NUM!</v>
      </c>
      <c r="P1073" s="2" t="e">
        <f t="shared" ref="P1073:P1090" si="885">O1073/C1073</f>
        <v>#NUM!</v>
      </c>
      <c r="Q1073" s="2"/>
      <c r="R1073" s="2" t="str">
        <f t="shared" ref="R1073:R1090" si="886">IF($C1073=0,"-",W1073/$C1073)</f>
        <v>-</v>
      </c>
      <c r="S1073" s="2" t="str">
        <f t="shared" ref="S1073:S1090" si="887">IF($C1073=0,"-",X1073/$C1073)</f>
        <v>-</v>
      </c>
      <c r="T1073" s="2" t="str">
        <f t="shared" ref="T1073:T1090" si="888">IF($C1073=0,"-",Y1073/$C1073)</f>
        <v>-</v>
      </c>
      <c r="U1073" s="2" t="str">
        <f t="shared" ref="U1073:U1090" si="889">IF($C1073=0,"-",Z1073/$C1073)</f>
        <v>-</v>
      </c>
      <c r="V1073" s="2" t="str">
        <f t="shared" ref="V1073:V1090" si="890">IF(C1073=0,"-",(1-R1073-S1073-T1073-U1073))</f>
        <v>-</v>
      </c>
      <c r="AH1073" s="1"/>
      <c r="AI1073" s="1"/>
      <c r="AK1073" s="1"/>
      <c r="AL1073" s="1"/>
      <c r="AM1073" s="1"/>
      <c r="AN1073" s="1"/>
      <c r="AO1073" s="1"/>
      <c r="AP1073" s="8"/>
      <c r="AQ1073" s="8"/>
      <c r="AR1073" s="8"/>
      <c r="AS1073" s="8"/>
      <c r="AT1073" s="2"/>
      <c r="AU1073" s="2"/>
      <c r="AV1073" s="2"/>
      <c r="AW1073" s="2"/>
      <c r="AX1073" s="2"/>
      <c r="AY1073" t="str">
        <f t="shared" ref="AY1073:AY1089" si="891">A1073&amp;" "&amp;"CD"&amp;BA1073</f>
        <v>Blackford CD3</v>
      </c>
      <c r="BA1073" s="9">
        <v>3</v>
      </c>
      <c r="BC1073" s="98">
        <v>18</v>
      </c>
      <c r="BD1073" s="100"/>
      <c r="BE1073">
        <v>18009</v>
      </c>
      <c r="BF1073">
        <f t="shared" ref="BF1073:BF1101" si="892">BE1073*100+BA1073</f>
        <v>1800903</v>
      </c>
      <c r="BH1073" t="s">
        <v>3303</v>
      </c>
    </row>
    <row r="1074" spans="1:60">
      <c r="A1074" s="9" t="s">
        <v>932</v>
      </c>
      <c r="B1074" t="s">
        <v>298</v>
      </c>
      <c r="C1074" s="1">
        <f t="shared" si="883"/>
        <v>0</v>
      </c>
      <c r="D1074" s="1"/>
      <c r="E1074" s="1"/>
      <c r="F1074" s="1"/>
      <c r="G1074" s="1"/>
      <c r="H1074" s="1"/>
      <c r="I1074" s="1"/>
      <c r="J1074" s="1"/>
      <c r="K1074" s="7" t="e">
        <f>RANK(W1074,(W1074:Y1074,Z1074:AN1074))</f>
        <v>#N/A</v>
      </c>
      <c r="L1074" s="7" t="e">
        <f>RANK(X1074,(W1074:Y1074,Z1074:AN1074))</f>
        <v>#N/A</v>
      </c>
      <c r="M1074" s="7">
        <f>IF(Y1074&gt;0,RANK(Y1074,(W1074:Y1074,Z1074:AN1074)),0)</f>
        <v>0</v>
      </c>
      <c r="N1074" s="7"/>
      <c r="O1074" s="1" t="e">
        <f t="shared" si="884"/>
        <v>#NUM!</v>
      </c>
      <c r="P1074" s="2" t="e">
        <f t="shared" si="885"/>
        <v>#NUM!</v>
      </c>
      <c r="Q1074" s="2"/>
      <c r="R1074" s="2" t="str">
        <f t="shared" si="886"/>
        <v>-</v>
      </c>
      <c r="S1074" s="2" t="str">
        <f t="shared" si="887"/>
        <v>-</v>
      </c>
      <c r="T1074" s="2" t="str">
        <f t="shared" si="888"/>
        <v>-</v>
      </c>
      <c r="U1074" s="2" t="str">
        <f t="shared" si="889"/>
        <v>-</v>
      </c>
      <c r="V1074" s="2" t="str">
        <f t="shared" si="890"/>
        <v>-</v>
      </c>
      <c r="AH1074" s="1"/>
      <c r="AI1074" s="1"/>
      <c r="AK1074" s="1"/>
      <c r="AL1074" s="1"/>
      <c r="AM1074" s="1"/>
      <c r="AN1074" s="1"/>
      <c r="AO1074" s="1"/>
      <c r="AP1074" s="8"/>
      <c r="AQ1074" s="8"/>
      <c r="AR1074" s="8"/>
      <c r="AS1074" s="8"/>
      <c r="AT1074" s="2"/>
      <c r="AU1074" s="2"/>
      <c r="AV1074" s="2"/>
      <c r="AW1074" s="2"/>
      <c r="AX1074" s="2"/>
      <c r="AY1074" t="str">
        <f t="shared" si="891"/>
        <v>Blackford CD5</v>
      </c>
      <c r="BA1074" s="9">
        <v>5</v>
      </c>
      <c r="BC1074" s="98">
        <v>18</v>
      </c>
      <c r="BD1074" s="100"/>
      <c r="BE1074" s="177">
        <v>18009</v>
      </c>
      <c r="BF1074">
        <f t="shared" si="892"/>
        <v>1800905</v>
      </c>
      <c r="BH1074" t="s">
        <v>3303</v>
      </c>
    </row>
    <row r="1075" spans="1:60">
      <c r="A1075" s="9" t="s">
        <v>1816</v>
      </c>
      <c r="B1075" t="s">
        <v>298</v>
      </c>
      <c r="C1075" s="1">
        <f t="shared" si="883"/>
        <v>0</v>
      </c>
      <c r="D1075" s="1"/>
      <c r="E1075" s="1"/>
      <c r="F1075" s="1"/>
      <c r="G1075" s="1"/>
      <c r="H1075" s="1"/>
      <c r="I1075" s="1"/>
      <c r="J1075" s="1"/>
      <c r="K1075" s="7" t="e">
        <f>RANK(W1075,(W1075:Y1075,Z1075:AN1075))</f>
        <v>#N/A</v>
      </c>
      <c r="L1075" s="7" t="e">
        <f>RANK(X1075,(W1075:Y1075,Z1075:AN1075))</f>
        <v>#N/A</v>
      </c>
      <c r="M1075" s="7">
        <f>IF(Y1075&gt;0,RANK(Y1075,(W1075:Y1075,Z1075:AN1075)),0)</f>
        <v>0</v>
      </c>
      <c r="N1075" s="7"/>
      <c r="O1075" s="1" t="e">
        <f t="shared" si="884"/>
        <v>#NUM!</v>
      </c>
      <c r="P1075" s="2" t="e">
        <f t="shared" si="885"/>
        <v>#NUM!</v>
      </c>
      <c r="Q1075" s="2"/>
      <c r="R1075" s="2" t="str">
        <f t="shared" si="886"/>
        <v>-</v>
      </c>
      <c r="S1075" s="2" t="str">
        <f t="shared" si="887"/>
        <v>-</v>
      </c>
      <c r="T1075" s="2" t="str">
        <f t="shared" si="888"/>
        <v>-</v>
      </c>
      <c r="U1075" s="2" t="str">
        <f t="shared" si="889"/>
        <v>-</v>
      </c>
      <c r="V1075" s="2" t="str">
        <f t="shared" si="890"/>
        <v>-</v>
      </c>
      <c r="AH1075" s="1"/>
      <c r="AI1075" s="1"/>
      <c r="AK1075" s="1"/>
      <c r="AL1075" s="1"/>
      <c r="AM1075" s="1"/>
      <c r="AN1075" s="1"/>
      <c r="AO1075" s="1"/>
      <c r="AP1075" s="8"/>
      <c r="AQ1075" s="8"/>
      <c r="AR1075" s="8"/>
      <c r="AS1075" s="8"/>
      <c r="AT1075" s="2"/>
      <c r="AU1075" s="2"/>
      <c r="AV1075" s="2"/>
      <c r="AW1075" s="2"/>
      <c r="AX1075" s="2"/>
      <c r="AY1075" t="str">
        <f t="shared" si="891"/>
        <v>Boone CD4</v>
      </c>
      <c r="BA1075" s="9">
        <v>4</v>
      </c>
      <c r="BC1075" s="98">
        <v>18</v>
      </c>
      <c r="BD1075" s="100"/>
      <c r="BE1075" s="177">
        <v>18011</v>
      </c>
      <c r="BF1075">
        <f t="shared" si="892"/>
        <v>1801104</v>
      </c>
      <c r="BH1075" t="s">
        <v>3303</v>
      </c>
    </row>
    <row r="1076" spans="1:60">
      <c r="A1076" s="9" t="s">
        <v>1816</v>
      </c>
      <c r="B1076" t="s">
        <v>298</v>
      </c>
      <c r="C1076" s="1">
        <f t="shared" si="883"/>
        <v>0</v>
      </c>
      <c r="D1076" s="1"/>
      <c r="E1076" s="1"/>
      <c r="F1076" s="1"/>
      <c r="G1076" s="1"/>
      <c r="H1076" s="1"/>
      <c r="I1076" s="1"/>
      <c r="J1076" s="1"/>
      <c r="K1076" s="7" t="e">
        <f>RANK(W1076,(W1076:Y1076,Z1076:AN1076))</f>
        <v>#N/A</v>
      </c>
      <c r="L1076" s="7" t="e">
        <f>RANK(X1076,(W1076:Y1076,Z1076:AN1076))</f>
        <v>#N/A</v>
      </c>
      <c r="M1076" s="7">
        <f>IF(Y1076&gt;0,RANK(Y1076,(W1076:Y1076,Z1076:AN1076)),0)</f>
        <v>0</v>
      </c>
      <c r="N1076" s="7"/>
      <c r="O1076" s="1" t="e">
        <f t="shared" si="884"/>
        <v>#NUM!</v>
      </c>
      <c r="P1076" s="2" t="e">
        <f t="shared" si="885"/>
        <v>#NUM!</v>
      </c>
      <c r="Q1076" s="2"/>
      <c r="R1076" s="2" t="str">
        <f t="shared" si="886"/>
        <v>-</v>
      </c>
      <c r="S1076" s="2" t="str">
        <f t="shared" si="887"/>
        <v>-</v>
      </c>
      <c r="T1076" s="2" t="str">
        <f t="shared" si="888"/>
        <v>-</v>
      </c>
      <c r="U1076" s="2" t="str">
        <f t="shared" si="889"/>
        <v>-</v>
      </c>
      <c r="V1076" s="2" t="str">
        <f t="shared" si="890"/>
        <v>-</v>
      </c>
      <c r="AH1076" s="1"/>
      <c r="AI1076" s="1"/>
      <c r="AK1076" s="1"/>
      <c r="AL1076" s="1"/>
      <c r="AM1076" s="1"/>
      <c r="AN1076" s="1"/>
      <c r="AO1076" s="1"/>
      <c r="AP1076" s="8"/>
      <c r="AQ1076" s="8"/>
      <c r="AR1076" s="8"/>
      <c r="AS1076" s="8"/>
      <c r="AT1076" s="2"/>
      <c r="AU1076" s="2"/>
      <c r="AV1076" s="2"/>
      <c r="AW1076" s="2"/>
      <c r="AX1076" s="2"/>
      <c r="AY1076" t="str">
        <f t="shared" si="891"/>
        <v>Boone CD5</v>
      </c>
      <c r="BA1076" s="9">
        <v>5</v>
      </c>
      <c r="BC1076" s="98">
        <v>18</v>
      </c>
      <c r="BD1076" s="100"/>
      <c r="BE1076" s="177">
        <v>18011</v>
      </c>
      <c r="BF1076">
        <f t="shared" si="892"/>
        <v>1801105</v>
      </c>
      <c r="BH1076" t="s">
        <v>3303</v>
      </c>
    </row>
    <row r="1077" spans="1:60">
      <c r="A1077" s="9" t="s">
        <v>2707</v>
      </c>
      <c r="B1077" t="s">
        <v>298</v>
      </c>
      <c r="C1077" s="1">
        <f t="shared" si="883"/>
        <v>0</v>
      </c>
      <c r="D1077" s="1"/>
      <c r="E1077" s="1"/>
      <c r="F1077" s="1"/>
      <c r="G1077" s="1"/>
      <c r="H1077" s="1"/>
      <c r="I1077" s="1"/>
      <c r="J1077" s="1"/>
      <c r="K1077" s="7" t="e">
        <f>RANK(W1077,(W1077:Y1077,Z1077:AN1077))</f>
        <v>#N/A</v>
      </c>
      <c r="L1077" s="7" t="e">
        <f>RANK(X1077,(W1077:Y1077,Z1077:AN1077))</f>
        <v>#N/A</v>
      </c>
      <c r="M1077" s="7">
        <f>IF(Y1077&gt;0,RANK(Y1077,(W1077:Y1077,Z1077:AN1077)),0)</f>
        <v>0</v>
      </c>
      <c r="N1077" s="7"/>
      <c r="O1077" s="1" t="e">
        <f t="shared" si="884"/>
        <v>#NUM!</v>
      </c>
      <c r="P1077" s="2" t="e">
        <f t="shared" si="885"/>
        <v>#NUM!</v>
      </c>
      <c r="Q1077" s="2"/>
      <c r="R1077" s="2" t="str">
        <f t="shared" si="886"/>
        <v>-</v>
      </c>
      <c r="S1077" s="2" t="str">
        <f t="shared" si="887"/>
        <v>-</v>
      </c>
      <c r="T1077" s="2" t="str">
        <f t="shared" si="888"/>
        <v>-</v>
      </c>
      <c r="U1077" s="2" t="str">
        <f t="shared" si="889"/>
        <v>-</v>
      </c>
      <c r="V1077" s="2" t="str">
        <f t="shared" si="890"/>
        <v>-</v>
      </c>
      <c r="AH1077" s="1"/>
      <c r="AI1077" s="1"/>
      <c r="AK1077" s="1"/>
      <c r="AL1077" s="1"/>
      <c r="AM1077" s="1"/>
      <c r="AN1077" s="1"/>
      <c r="AO1077" s="1"/>
      <c r="AP1077" s="8"/>
      <c r="AQ1077" s="8"/>
      <c r="AR1077" s="8"/>
      <c r="AS1077" s="8"/>
      <c r="AT1077" s="2"/>
      <c r="AU1077" s="2"/>
      <c r="AV1077" s="2"/>
      <c r="AW1077" s="2"/>
      <c r="AX1077" s="2"/>
      <c r="AY1077" t="str">
        <f t="shared" si="891"/>
        <v>Crawford CD8</v>
      </c>
      <c r="BA1077" s="9">
        <v>8</v>
      </c>
      <c r="BC1077" s="98">
        <v>18</v>
      </c>
      <c r="BD1077" s="100"/>
      <c r="BE1077" s="177">
        <v>18025</v>
      </c>
      <c r="BF1077">
        <f t="shared" si="892"/>
        <v>1802508</v>
      </c>
      <c r="BH1077" t="s">
        <v>3303</v>
      </c>
    </row>
    <row r="1078" spans="1:60">
      <c r="A1078" s="9" t="s">
        <v>2707</v>
      </c>
      <c r="B1078" t="s">
        <v>298</v>
      </c>
      <c r="C1078" s="1">
        <f t="shared" si="883"/>
        <v>0</v>
      </c>
      <c r="D1078" s="1"/>
      <c r="E1078" s="1"/>
      <c r="F1078" s="1"/>
      <c r="G1078" s="1"/>
      <c r="H1078" s="1"/>
      <c r="I1078" s="1"/>
      <c r="J1078" s="1"/>
      <c r="K1078" s="7" t="e">
        <f>RANK(W1078,(W1078:Y1078,Z1078:AN1078))</f>
        <v>#N/A</v>
      </c>
      <c r="L1078" s="7" t="e">
        <f>RANK(X1078,(W1078:Y1078,Z1078:AN1078))</f>
        <v>#N/A</v>
      </c>
      <c r="M1078" s="7">
        <f>IF(Y1078&gt;0,RANK(Y1078,(W1078:Y1078,Z1078:AN1078)),0)</f>
        <v>0</v>
      </c>
      <c r="N1078" s="7"/>
      <c r="O1078" s="1" t="e">
        <f t="shared" si="884"/>
        <v>#NUM!</v>
      </c>
      <c r="P1078" s="2" t="e">
        <f t="shared" si="885"/>
        <v>#NUM!</v>
      </c>
      <c r="Q1078" s="2"/>
      <c r="R1078" s="2" t="str">
        <f t="shared" si="886"/>
        <v>-</v>
      </c>
      <c r="S1078" s="2" t="str">
        <f t="shared" si="887"/>
        <v>-</v>
      </c>
      <c r="T1078" s="2" t="str">
        <f t="shared" si="888"/>
        <v>-</v>
      </c>
      <c r="U1078" s="2" t="str">
        <f t="shared" si="889"/>
        <v>-</v>
      </c>
      <c r="V1078" s="2" t="str">
        <f t="shared" si="890"/>
        <v>-</v>
      </c>
      <c r="AH1078" s="1"/>
      <c r="AI1078" s="1"/>
      <c r="AK1078" s="1"/>
      <c r="AL1078" s="1"/>
      <c r="AM1078" s="1"/>
      <c r="AN1078" s="1"/>
      <c r="AO1078" s="1"/>
      <c r="AP1078" s="8"/>
      <c r="AQ1078" s="8"/>
      <c r="AR1078" s="8"/>
      <c r="AS1078" s="8"/>
      <c r="AT1078" s="2"/>
      <c r="AU1078" s="2"/>
      <c r="AV1078" s="2"/>
      <c r="AW1078" s="2"/>
      <c r="AX1078" s="2"/>
      <c r="AY1078" t="str">
        <f t="shared" si="891"/>
        <v>Crawford CD9</v>
      </c>
      <c r="BA1078" s="9">
        <v>9</v>
      </c>
      <c r="BC1078" s="98">
        <v>18</v>
      </c>
      <c r="BD1078" s="100"/>
      <c r="BE1078" s="177">
        <v>18025</v>
      </c>
      <c r="BF1078">
        <f t="shared" si="892"/>
        <v>1802509</v>
      </c>
      <c r="BH1078" t="s">
        <v>3303</v>
      </c>
    </row>
    <row r="1079" spans="1:60">
      <c r="A1079" s="9" t="s">
        <v>1143</v>
      </c>
      <c r="B1079" t="s">
        <v>298</v>
      </c>
      <c r="C1079" s="1">
        <f t="shared" si="883"/>
        <v>0</v>
      </c>
      <c r="D1079" s="1"/>
      <c r="E1079" s="1"/>
      <c r="F1079" s="1"/>
      <c r="G1079" s="1"/>
      <c r="H1079" s="1"/>
      <c r="I1079" s="1"/>
      <c r="J1079" s="1"/>
      <c r="K1079" s="7" t="e">
        <f>RANK(W1079,(W1079:Y1079,Z1079:AN1079))</f>
        <v>#N/A</v>
      </c>
      <c r="L1079" s="7" t="e">
        <f>RANK(X1079,(W1079:Y1079,Z1079:AN1079))</f>
        <v>#N/A</v>
      </c>
      <c r="M1079" s="7">
        <f>IF(Y1079&gt;0,RANK(Y1079,(W1079:Y1079,Z1079:AN1079)),0)</f>
        <v>0</v>
      </c>
      <c r="N1079" s="7"/>
      <c r="O1079" s="1" t="e">
        <f t="shared" si="884"/>
        <v>#NUM!</v>
      </c>
      <c r="P1079" s="2" t="e">
        <f t="shared" si="885"/>
        <v>#NUM!</v>
      </c>
      <c r="Q1079" s="2"/>
      <c r="R1079" s="2" t="str">
        <f t="shared" si="886"/>
        <v>-</v>
      </c>
      <c r="S1079" s="2" t="str">
        <f t="shared" si="887"/>
        <v>-</v>
      </c>
      <c r="T1079" s="2" t="str">
        <f t="shared" si="888"/>
        <v>-</v>
      </c>
      <c r="U1079" s="2" t="str">
        <f t="shared" si="889"/>
        <v>-</v>
      </c>
      <c r="V1079" s="2" t="str">
        <f t="shared" si="890"/>
        <v>-</v>
      </c>
      <c r="AH1079" s="1"/>
      <c r="AI1079" s="1"/>
      <c r="AK1079" s="1"/>
      <c r="AL1079" s="1"/>
      <c r="AM1079" s="1"/>
      <c r="AN1079" s="1"/>
      <c r="AO1079" s="1"/>
      <c r="AP1079" s="8"/>
      <c r="AQ1079" s="8"/>
      <c r="AR1079" s="8"/>
      <c r="AS1079" s="8"/>
      <c r="AT1079" s="2"/>
      <c r="AU1079" s="2"/>
      <c r="AV1079" s="2"/>
      <c r="AW1079" s="2"/>
      <c r="AX1079" s="2"/>
      <c r="AY1079" t="str">
        <f t="shared" si="891"/>
        <v>Howard CD4</v>
      </c>
      <c r="BA1079" s="9">
        <v>4</v>
      </c>
      <c r="BC1079" s="98">
        <v>18</v>
      </c>
      <c r="BD1079" s="100"/>
      <c r="BE1079" s="177">
        <v>18067</v>
      </c>
      <c r="BF1079">
        <f t="shared" si="892"/>
        <v>1806704</v>
      </c>
      <c r="BH1079" t="s">
        <v>3303</v>
      </c>
    </row>
    <row r="1080" spans="1:60">
      <c r="A1080" s="9" t="s">
        <v>1143</v>
      </c>
      <c r="B1080" t="s">
        <v>298</v>
      </c>
      <c r="C1080" s="1">
        <f t="shared" si="883"/>
        <v>0</v>
      </c>
      <c r="D1080" s="1"/>
      <c r="E1080" s="1"/>
      <c r="F1080" s="1"/>
      <c r="G1080" s="1"/>
      <c r="H1080" s="1"/>
      <c r="I1080" s="1"/>
      <c r="J1080" s="1"/>
      <c r="K1080" s="7" t="e">
        <f>RANK(W1080,(W1080:Y1080,Z1080:AN1080))</f>
        <v>#N/A</v>
      </c>
      <c r="L1080" s="7" t="e">
        <f>RANK(X1080,(W1080:Y1080,Z1080:AN1080))</f>
        <v>#N/A</v>
      </c>
      <c r="M1080" s="7">
        <f>IF(Y1080&gt;0,RANK(Y1080,(W1080:Y1080,Z1080:AN1080)),0)</f>
        <v>0</v>
      </c>
      <c r="N1080" s="7"/>
      <c r="O1080" s="1" t="e">
        <f t="shared" si="884"/>
        <v>#NUM!</v>
      </c>
      <c r="P1080" s="2" t="e">
        <f t="shared" si="885"/>
        <v>#NUM!</v>
      </c>
      <c r="Q1080" s="2"/>
      <c r="R1080" s="2" t="str">
        <f t="shared" si="886"/>
        <v>-</v>
      </c>
      <c r="S1080" s="2" t="str">
        <f t="shared" si="887"/>
        <v>-</v>
      </c>
      <c r="T1080" s="2" t="str">
        <f t="shared" si="888"/>
        <v>-</v>
      </c>
      <c r="U1080" s="2" t="str">
        <f t="shared" si="889"/>
        <v>-</v>
      </c>
      <c r="V1080" s="2" t="str">
        <f t="shared" si="890"/>
        <v>-</v>
      </c>
      <c r="AH1080" s="1"/>
      <c r="AI1080" s="1"/>
      <c r="AK1080" s="1"/>
      <c r="AL1080" s="1"/>
      <c r="AM1080" s="1"/>
      <c r="AN1080" s="1"/>
      <c r="AO1080" s="1"/>
      <c r="AP1080" s="8"/>
      <c r="AQ1080" s="8"/>
      <c r="AR1080" s="8"/>
      <c r="AS1080" s="8"/>
      <c r="AT1080" s="2"/>
      <c r="AU1080" s="2"/>
      <c r="AV1080" s="2"/>
      <c r="AW1080" s="2"/>
      <c r="AX1080" s="2"/>
      <c r="AY1080" t="str">
        <f t="shared" si="891"/>
        <v>Howard CD5</v>
      </c>
      <c r="BA1080" s="9">
        <v>5</v>
      </c>
      <c r="BC1080" s="98">
        <v>18</v>
      </c>
      <c r="BD1080" s="100"/>
      <c r="BE1080" s="177">
        <v>18067</v>
      </c>
      <c r="BF1080">
        <f t="shared" si="892"/>
        <v>1806705</v>
      </c>
      <c r="BH1080" t="s">
        <v>3303</v>
      </c>
    </row>
    <row r="1081" spans="1:60">
      <c r="A1081" s="155" t="s">
        <v>1059</v>
      </c>
      <c r="B1081" t="s">
        <v>298</v>
      </c>
      <c r="C1081" s="1">
        <f t="shared" si="883"/>
        <v>1236</v>
      </c>
      <c r="D1081" s="1"/>
      <c r="E1081" s="1"/>
      <c r="F1081" s="1"/>
      <c r="G1081" s="1"/>
      <c r="H1081" s="1"/>
      <c r="I1081" s="1"/>
      <c r="J1081" s="1"/>
      <c r="K1081" s="7">
        <f>RANK(W1081,(W1081:Y1081,Z1081:AN1081))</f>
        <v>2</v>
      </c>
      <c r="L1081" s="7" t="e">
        <f>RANK(X1081,(W1081:Y1081,Z1081:AN1081))</f>
        <v>#N/A</v>
      </c>
      <c r="M1081" s="7">
        <f>IF(Y1081&gt;0,RANK(Y1081,(W1081:Y1081,Z1081:AN1081)),0)</f>
        <v>1</v>
      </c>
      <c r="N1081" s="7"/>
      <c r="O1081" s="1">
        <f t="shared" si="884"/>
        <v>238</v>
      </c>
      <c r="P1081" s="2">
        <f t="shared" si="885"/>
        <v>0.19255663430420711</v>
      </c>
      <c r="Q1081" s="2"/>
      <c r="R1081" s="2">
        <f t="shared" si="886"/>
        <v>0.40372168284789645</v>
      </c>
      <c r="S1081" s="2">
        <f t="shared" si="887"/>
        <v>0</v>
      </c>
      <c r="T1081" s="2">
        <f t="shared" si="888"/>
        <v>0.59627831715210355</v>
      </c>
      <c r="U1081" s="2">
        <f t="shared" si="889"/>
        <v>0</v>
      </c>
      <c r="V1081" s="2">
        <f t="shared" si="890"/>
        <v>0</v>
      </c>
      <c r="W1081" s="1">
        <v>499</v>
      </c>
      <c r="Y1081" s="1">
        <v>737</v>
      </c>
      <c r="AH1081" s="1"/>
      <c r="AI1081" s="1"/>
      <c r="AK1081" s="1"/>
      <c r="AL1081" s="1"/>
      <c r="AM1081" s="1"/>
      <c r="AN1081" s="1"/>
      <c r="AO1081" s="1"/>
      <c r="AP1081" s="8"/>
      <c r="AQ1081" s="8"/>
      <c r="AR1081" s="8"/>
      <c r="AS1081" s="8"/>
      <c r="AT1081" s="2"/>
      <c r="AU1081" s="2"/>
      <c r="AV1081" s="2"/>
      <c r="AW1081" s="2"/>
      <c r="AX1081" s="2"/>
      <c r="AY1081" t="str">
        <f t="shared" si="891"/>
        <v>Kosciusko CD2</v>
      </c>
      <c r="BA1081" s="9">
        <v>2</v>
      </c>
      <c r="BC1081" s="98">
        <v>18</v>
      </c>
      <c r="BD1081" s="100"/>
      <c r="BE1081" s="177">
        <v>18085</v>
      </c>
      <c r="BF1081">
        <f t="shared" si="892"/>
        <v>1808502</v>
      </c>
      <c r="BH1081" t="s">
        <v>3303</v>
      </c>
    </row>
    <row r="1082" spans="1:60">
      <c r="A1082" s="9" t="s">
        <v>1059</v>
      </c>
      <c r="B1082" t="s">
        <v>298</v>
      </c>
      <c r="C1082" s="1">
        <f t="shared" si="883"/>
        <v>2257</v>
      </c>
      <c r="D1082" s="1"/>
      <c r="E1082" s="1"/>
      <c r="F1082" s="1"/>
      <c r="G1082" s="1"/>
      <c r="H1082" s="1"/>
      <c r="I1082" s="1"/>
      <c r="J1082" s="1"/>
      <c r="K1082" s="7">
        <f>RANK(W1082,(W1082:Y1082,Z1082:AN1082))</f>
        <v>2</v>
      </c>
      <c r="L1082" s="7" t="e">
        <f>RANK(X1082,(W1082:Y1082,Z1082:AN1082))</f>
        <v>#N/A</v>
      </c>
      <c r="M1082" s="7">
        <f>IF(Y1082&gt;0,RANK(Y1082,(W1082:Y1082,Z1082:AN1082)),0)</f>
        <v>1</v>
      </c>
      <c r="N1082" s="7"/>
      <c r="O1082" s="1">
        <f t="shared" si="884"/>
        <v>509</v>
      </c>
      <c r="P1082" s="2">
        <f t="shared" si="885"/>
        <v>0.2255206025697829</v>
      </c>
      <c r="Q1082" s="2"/>
      <c r="R1082" s="2">
        <f t="shared" si="886"/>
        <v>0.38723969871510855</v>
      </c>
      <c r="S1082" s="2">
        <f t="shared" si="887"/>
        <v>0</v>
      </c>
      <c r="T1082" s="2">
        <f t="shared" si="888"/>
        <v>0.61276030128489145</v>
      </c>
      <c r="U1082" s="2">
        <f t="shared" si="889"/>
        <v>0</v>
      </c>
      <c r="V1082" s="2">
        <f t="shared" si="890"/>
        <v>0</v>
      </c>
      <c r="W1082" s="1">
        <v>874</v>
      </c>
      <c r="Y1082" s="1">
        <v>1383</v>
      </c>
      <c r="AH1082" s="1"/>
      <c r="AI1082" s="1"/>
      <c r="AK1082" s="1"/>
      <c r="AL1082" s="1"/>
      <c r="AM1082" s="1"/>
      <c r="AN1082" s="1"/>
      <c r="AO1082" s="1"/>
      <c r="AP1082" s="8"/>
      <c r="AQ1082" s="8"/>
      <c r="AR1082" s="8"/>
      <c r="AS1082" s="8"/>
      <c r="AT1082" s="2"/>
      <c r="AU1082" s="2"/>
      <c r="AV1082" s="2"/>
      <c r="AW1082" s="2"/>
      <c r="AX1082" s="2"/>
      <c r="AY1082" t="str">
        <f t="shared" si="891"/>
        <v>Kosciusko CD3</v>
      </c>
      <c r="BA1082" s="9">
        <v>3</v>
      </c>
      <c r="BC1082" s="98">
        <v>18</v>
      </c>
      <c r="BD1082" s="100"/>
      <c r="BE1082" s="177">
        <v>18085</v>
      </c>
      <c r="BF1082">
        <f t="shared" si="892"/>
        <v>1808503</v>
      </c>
      <c r="BH1082" t="s">
        <v>3303</v>
      </c>
    </row>
    <row r="1083" spans="1:60">
      <c r="A1083" s="155" t="s">
        <v>505</v>
      </c>
      <c r="B1083" t="s">
        <v>298</v>
      </c>
      <c r="C1083" s="1">
        <f t="shared" si="883"/>
        <v>0</v>
      </c>
      <c r="D1083" s="1"/>
      <c r="E1083" s="1"/>
      <c r="F1083" s="1"/>
      <c r="G1083" s="1"/>
      <c r="H1083" s="1"/>
      <c r="I1083" s="1"/>
      <c r="J1083" s="1"/>
      <c r="K1083" s="7" t="e">
        <f>RANK(W1083,(W1083:Y1083,Z1083:AN1083))</f>
        <v>#N/A</v>
      </c>
      <c r="L1083" s="7" t="e">
        <f>RANK(X1083,(W1083:Y1083,Z1083:AN1083))</f>
        <v>#N/A</v>
      </c>
      <c r="M1083" s="7">
        <f>IF(Y1083&gt;0,RANK(Y1083,(W1083:Y1083,Z1083:AN1083)),0)</f>
        <v>0</v>
      </c>
      <c r="N1083" s="7"/>
      <c r="O1083" s="1" t="e">
        <f t="shared" si="884"/>
        <v>#NUM!</v>
      </c>
      <c r="P1083" s="2" t="e">
        <f t="shared" si="885"/>
        <v>#NUM!</v>
      </c>
      <c r="Q1083" s="2"/>
      <c r="R1083" s="2" t="str">
        <f t="shared" si="886"/>
        <v>-</v>
      </c>
      <c r="S1083" s="2" t="str">
        <f t="shared" si="887"/>
        <v>-</v>
      </c>
      <c r="T1083" s="2" t="str">
        <f t="shared" si="888"/>
        <v>-</v>
      </c>
      <c r="U1083" s="2" t="str">
        <f t="shared" si="889"/>
        <v>-</v>
      </c>
      <c r="V1083" s="2" t="str">
        <f t="shared" si="890"/>
        <v>-</v>
      </c>
      <c r="AH1083" s="1"/>
      <c r="AI1083" s="1"/>
      <c r="AK1083" s="1"/>
      <c r="AL1083" s="1"/>
      <c r="AM1083" s="1"/>
      <c r="AN1083" s="1"/>
      <c r="AO1083" s="1"/>
      <c r="AP1083" s="8"/>
      <c r="AQ1083" s="8"/>
      <c r="AR1083" s="8"/>
      <c r="AS1083" s="8"/>
      <c r="AT1083" s="2"/>
      <c r="AU1083" s="2"/>
      <c r="AV1083" s="2"/>
      <c r="AW1083" s="2"/>
      <c r="AX1083" s="2"/>
      <c r="AY1083" t="str">
        <f t="shared" si="891"/>
        <v>LaPorte CD1</v>
      </c>
      <c r="BA1083" s="9">
        <v>1</v>
      </c>
      <c r="BC1083" s="98">
        <v>18</v>
      </c>
      <c r="BD1083" s="100"/>
      <c r="BE1083" s="177">
        <v>18091</v>
      </c>
      <c r="BF1083">
        <f t="shared" si="892"/>
        <v>1809101</v>
      </c>
      <c r="BH1083" t="s">
        <v>3303</v>
      </c>
    </row>
    <row r="1084" spans="1:60">
      <c r="A1084" s="155" t="s">
        <v>505</v>
      </c>
      <c r="B1084" t="s">
        <v>298</v>
      </c>
      <c r="C1084" s="1">
        <f t="shared" si="883"/>
        <v>0</v>
      </c>
      <c r="D1084" s="1"/>
      <c r="E1084" s="1"/>
      <c r="F1084" s="1"/>
      <c r="G1084" s="1"/>
      <c r="H1084" s="1"/>
      <c r="I1084" s="1"/>
      <c r="J1084" s="1"/>
      <c r="K1084" s="7" t="e">
        <f>RANK(W1084,(W1084:Y1084,Z1084:AN1084))</f>
        <v>#N/A</v>
      </c>
      <c r="L1084" s="7" t="e">
        <f>RANK(X1084,(W1084:Y1084,Z1084:AN1084))</f>
        <v>#N/A</v>
      </c>
      <c r="M1084" s="7">
        <f>IF(Y1084&gt;0,RANK(Y1084,(W1084:Y1084,Z1084:AN1084)),0)</f>
        <v>0</v>
      </c>
      <c r="N1084" s="7"/>
      <c r="O1084" s="1" t="e">
        <f t="shared" si="884"/>
        <v>#NUM!</v>
      </c>
      <c r="P1084" s="2" t="e">
        <f t="shared" si="885"/>
        <v>#NUM!</v>
      </c>
      <c r="Q1084" s="2"/>
      <c r="R1084" s="2" t="str">
        <f t="shared" si="886"/>
        <v>-</v>
      </c>
      <c r="S1084" s="2" t="str">
        <f t="shared" si="887"/>
        <v>-</v>
      </c>
      <c r="T1084" s="2" t="str">
        <f t="shared" si="888"/>
        <v>-</v>
      </c>
      <c r="U1084" s="2" t="str">
        <f t="shared" si="889"/>
        <v>-</v>
      </c>
      <c r="V1084" s="2" t="str">
        <f t="shared" si="890"/>
        <v>-</v>
      </c>
      <c r="AH1084" s="1"/>
      <c r="AI1084" s="1"/>
      <c r="AK1084" s="1"/>
      <c r="AL1084" s="1"/>
      <c r="AM1084" s="1"/>
      <c r="AN1084" s="1"/>
      <c r="AO1084" s="1"/>
      <c r="AP1084" s="8"/>
      <c r="AQ1084" s="8"/>
      <c r="AR1084" s="8"/>
      <c r="AS1084" s="8"/>
      <c r="AT1084" s="2"/>
      <c r="AU1084" s="2"/>
      <c r="AV1084" s="2"/>
      <c r="AW1084" s="2"/>
      <c r="AX1084" s="2"/>
      <c r="AY1084" t="str">
        <f t="shared" si="891"/>
        <v>LaPorte CD2</v>
      </c>
      <c r="BA1084" s="9">
        <v>2</v>
      </c>
      <c r="BC1084" s="98">
        <v>18</v>
      </c>
      <c r="BD1084" s="100"/>
      <c r="BE1084" s="177">
        <v>18091</v>
      </c>
      <c r="BF1084">
        <f t="shared" si="892"/>
        <v>1809102</v>
      </c>
      <c r="BH1084" t="s">
        <v>3303</v>
      </c>
    </row>
    <row r="1085" spans="1:60">
      <c r="A1085" s="9" t="s">
        <v>1302</v>
      </c>
      <c r="B1085" t="s">
        <v>298</v>
      </c>
      <c r="C1085" s="1">
        <f t="shared" si="883"/>
        <v>32430</v>
      </c>
      <c r="D1085" s="1"/>
      <c r="E1085" s="1"/>
      <c r="F1085" s="1"/>
      <c r="G1085" s="1"/>
      <c r="H1085" s="1"/>
      <c r="I1085" s="1"/>
      <c r="J1085" s="1"/>
      <c r="K1085" s="7">
        <f>RANK(W1085,(W1085:Y1085,Z1085:AN1085))</f>
        <v>1</v>
      </c>
      <c r="L1085" s="7" t="e">
        <f>RANK(X1085,(W1085:Y1085,Z1085:AN1085))</f>
        <v>#N/A</v>
      </c>
      <c r="M1085" s="7">
        <f>IF(Y1085&gt;0,RANK(Y1085,(W1085:Y1085,Z1085:AN1085)),0)</f>
        <v>2</v>
      </c>
      <c r="N1085" s="7"/>
      <c r="O1085" s="1">
        <f t="shared" si="884"/>
        <v>422</v>
      </c>
      <c r="P1085" s="2">
        <f t="shared" si="885"/>
        <v>1.3012642614862782E-2</v>
      </c>
      <c r="Q1085" s="2"/>
      <c r="R1085" s="2">
        <f t="shared" si="886"/>
        <v>0.50650632130743134</v>
      </c>
      <c r="S1085" s="2">
        <f t="shared" si="887"/>
        <v>0</v>
      </c>
      <c r="T1085" s="2">
        <f t="shared" si="888"/>
        <v>0.4934936786925686</v>
      </c>
      <c r="U1085" s="2">
        <f t="shared" si="889"/>
        <v>0</v>
      </c>
      <c r="V1085" s="2">
        <f t="shared" si="890"/>
        <v>5.5511151231257827E-17</v>
      </c>
      <c r="W1085" s="1">
        <v>16426</v>
      </c>
      <c r="Y1085" s="1">
        <v>16004</v>
      </c>
      <c r="AH1085" s="1"/>
      <c r="AI1085" s="1"/>
      <c r="AK1085" s="1"/>
      <c r="AL1085" s="1"/>
      <c r="AM1085" s="1"/>
      <c r="AN1085" s="1"/>
      <c r="AO1085" s="1"/>
      <c r="AP1085" s="8"/>
      <c r="AQ1085" s="8"/>
      <c r="AR1085" s="8"/>
      <c r="AS1085" s="8"/>
      <c r="AT1085" s="2"/>
      <c r="AU1085" s="2"/>
      <c r="AV1085" s="2"/>
      <c r="AW1085" s="2"/>
      <c r="AX1085" s="2"/>
      <c r="AY1085" t="str">
        <f t="shared" si="891"/>
        <v>Marion CD5</v>
      </c>
      <c r="BA1085" s="9">
        <v>5</v>
      </c>
      <c r="BC1085" s="98">
        <v>18</v>
      </c>
      <c r="BD1085" s="100"/>
      <c r="BE1085" s="177">
        <v>18097</v>
      </c>
      <c r="BF1085">
        <f t="shared" si="892"/>
        <v>1809705</v>
      </c>
      <c r="BH1085" t="s">
        <v>3303</v>
      </c>
    </row>
    <row r="1086" spans="1:60">
      <c r="A1086" s="9" t="s">
        <v>1302</v>
      </c>
      <c r="B1086" t="s">
        <v>298</v>
      </c>
      <c r="C1086" s="1">
        <f t="shared" si="883"/>
        <v>86037</v>
      </c>
      <c r="D1086" s="1"/>
      <c r="E1086" s="1"/>
      <c r="F1086" s="1"/>
      <c r="G1086" s="1"/>
      <c r="H1086" s="1"/>
      <c r="I1086" s="1"/>
      <c r="J1086" s="1"/>
      <c r="K1086" s="7">
        <f>RANK(W1086,(W1086:Y1086,Z1086:AN1086))</f>
        <v>1</v>
      </c>
      <c r="L1086" s="7" t="e">
        <f>RANK(X1086,(W1086:Y1086,Z1086:AN1086))</f>
        <v>#N/A</v>
      </c>
      <c r="M1086" s="7">
        <f>IF(Y1086&gt;0,RANK(Y1086,(W1086:Y1086,Z1086:AN1086)),0)</f>
        <v>2</v>
      </c>
      <c r="N1086" s="7"/>
      <c r="O1086" s="1">
        <f t="shared" si="884"/>
        <v>421</v>
      </c>
      <c r="P1086" s="2">
        <f t="shared" si="885"/>
        <v>4.8932436044957402E-3</v>
      </c>
      <c r="Q1086" s="2"/>
      <c r="R1086" s="2">
        <f t="shared" si="886"/>
        <v>0.50244662180224786</v>
      </c>
      <c r="S1086" s="2">
        <f t="shared" si="887"/>
        <v>0</v>
      </c>
      <c r="T1086" s="2">
        <f t="shared" si="888"/>
        <v>0.49755337819775214</v>
      </c>
      <c r="U1086" s="2">
        <f t="shared" si="889"/>
        <v>0</v>
      </c>
      <c r="V1086" s="2">
        <f t="shared" si="890"/>
        <v>0</v>
      </c>
      <c r="W1086" s="1">
        <v>43229</v>
      </c>
      <c r="Y1086" s="1">
        <v>42808</v>
      </c>
      <c r="AH1086" s="1"/>
      <c r="AI1086" s="1"/>
      <c r="AK1086" s="1"/>
      <c r="AL1086" s="1"/>
      <c r="AM1086" s="1"/>
      <c r="AN1086" s="1"/>
      <c r="AO1086" s="1"/>
      <c r="AP1086" s="8"/>
      <c r="AQ1086" s="8"/>
      <c r="AR1086" s="8"/>
      <c r="AS1086" s="8"/>
      <c r="AT1086" s="2"/>
      <c r="AU1086" s="2"/>
      <c r="AV1086" s="2"/>
      <c r="AW1086" s="2"/>
      <c r="AX1086" s="2"/>
      <c r="AY1086" t="str">
        <f t="shared" si="891"/>
        <v>Marion CD7</v>
      </c>
      <c r="BA1086" s="9">
        <v>7</v>
      </c>
      <c r="BC1086" s="98">
        <v>18</v>
      </c>
      <c r="BD1086" s="100"/>
      <c r="BE1086" s="177">
        <v>18097</v>
      </c>
      <c r="BF1086">
        <f t="shared" si="892"/>
        <v>1809707</v>
      </c>
      <c r="BH1086" t="s">
        <v>3303</v>
      </c>
    </row>
    <row r="1087" spans="1:60">
      <c r="A1087" s="9" t="s">
        <v>370</v>
      </c>
      <c r="B1087" t="s">
        <v>298</v>
      </c>
      <c r="C1087" s="1">
        <f t="shared" si="883"/>
        <v>0</v>
      </c>
      <c r="D1087" s="1"/>
      <c r="E1087" s="1"/>
      <c r="F1087" s="1"/>
      <c r="G1087" s="1"/>
      <c r="H1087" s="1"/>
      <c r="I1087" s="1"/>
      <c r="J1087" s="1"/>
      <c r="K1087" s="7" t="e">
        <f>RANK(W1087,(W1087:Y1087,Z1087:AN1087))</f>
        <v>#N/A</v>
      </c>
      <c r="L1087" s="7" t="e">
        <f>RANK(X1087,(W1087:Y1087,Z1087:AN1087))</f>
        <v>#N/A</v>
      </c>
      <c r="M1087" s="7">
        <f>IF(Y1087&gt;0,RANK(Y1087,(W1087:Y1087,Z1087:AN1087)),0)</f>
        <v>0</v>
      </c>
      <c r="N1087" s="7"/>
      <c r="O1087" s="1" t="e">
        <f t="shared" si="884"/>
        <v>#NUM!</v>
      </c>
      <c r="P1087" s="2" t="e">
        <f t="shared" si="885"/>
        <v>#NUM!</v>
      </c>
      <c r="Q1087" s="2"/>
      <c r="R1087" s="2" t="str">
        <f t="shared" si="886"/>
        <v>-</v>
      </c>
      <c r="S1087" s="2" t="str">
        <f t="shared" si="887"/>
        <v>-</v>
      </c>
      <c r="T1087" s="2" t="str">
        <f t="shared" si="888"/>
        <v>-</v>
      </c>
      <c r="U1087" s="2" t="str">
        <f t="shared" si="889"/>
        <v>-</v>
      </c>
      <c r="V1087" s="2" t="str">
        <f t="shared" si="890"/>
        <v>-</v>
      </c>
      <c r="AH1087" s="1"/>
      <c r="AI1087" s="1"/>
      <c r="AK1087" s="1"/>
      <c r="AL1087" s="1"/>
      <c r="AM1087" s="1"/>
      <c r="AN1087" s="1"/>
      <c r="AO1087" s="1"/>
      <c r="AP1087" s="8"/>
      <c r="AQ1087" s="8"/>
      <c r="AR1087" s="8"/>
      <c r="AS1087" s="8"/>
      <c r="AT1087" s="2"/>
      <c r="AU1087" s="2"/>
      <c r="AV1087" s="2"/>
      <c r="AW1087" s="2"/>
      <c r="AX1087" s="2"/>
      <c r="AY1087" t="str">
        <f t="shared" si="891"/>
        <v>Morgan CD4</v>
      </c>
      <c r="BA1087" s="9">
        <v>4</v>
      </c>
      <c r="BC1087" s="98">
        <v>18</v>
      </c>
      <c r="BD1087" s="100"/>
      <c r="BE1087" s="177">
        <v>18109</v>
      </c>
      <c r="BF1087">
        <f t="shared" si="892"/>
        <v>1810904</v>
      </c>
      <c r="BH1087" t="s">
        <v>3303</v>
      </c>
    </row>
    <row r="1088" spans="1:60">
      <c r="A1088" s="9" t="s">
        <v>370</v>
      </c>
      <c r="B1088" t="s">
        <v>298</v>
      </c>
      <c r="C1088" s="1">
        <f t="shared" si="883"/>
        <v>0</v>
      </c>
      <c r="D1088" s="1"/>
      <c r="E1088" s="1"/>
      <c r="F1088" s="1"/>
      <c r="G1088" s="1"/>
      <c r="H1088" s="1"/>
      <c r="I1088" s="1"/>
      <c r="J1088" s="1"/>
      <c r="K1088" s="7" t="e">
        <f>RANK(W1088,(W1088:Y1088,Z1088:AN1088))</f>
        <v>#N/A</v>
      </c>
      <c r="L1088" s="7" t="e">
        <f>RANK(X1088,(W1088:Y1088,Z1088:AN1088))</f>
        <v>#N/A</v>
      </c>
      <c r="M1088" s="7">
        <f>IF(Y1088&gt;0,RANK(Y1088,(W1088:Y1088,Z1088:AN1088)),0)</f>
        <v>0</v>
      </c>
      <c r="N1088" s="7"/>
      <c r="O1088" s="1" t="e">
        <f t="shared" si="884"/>
        <v>#NUM!</v>
      </c>
      <c r="P1088" s="2" t="e">
        <f t="shared" si="885"/>
        <v>#NUM!</v>
      </c>
      <c r="Q1088" s="2"/>
      <c r="R1088" s="2" t="str">
        <f t="shared" si="886"/>
        <v>-</v>
      </c>
      <c r="S1088" s="2" t="str">
        <f t="shared" si="887"/>
        <v>-</v>
      </c>
      <c r="T1088" s="2" t="str">
        <f t="shared" si="888"/>
        <v>-</v>
      </c>
      <c r="U1088" s="2" t="str">
        <f t="shared" si="889"/>
        <v>-</v>
      </c>
      <c r="V1088" s="2" t="str">
        <f t="shared" si="890"/>
        <v>-</v>
      </c>
      <c r="AH1088" s="1"/>
      <c r="AI1088" s="1"/>
      <c r="AK1088" s="1"/>
      <c r="AL1088" s="1"/>
      <c r="AM1088" s="1"/>
      <c r="AN1088" s="1"/>
      <c r="AO1088" s="1"/>
      <c r="AP1088" s="8"/>
      <c r="AQ1088" s="8"/>
      <c r="AR1088" s="8"/>
      <c r="AS1088" s="8"/>
      <c r="AT1088" s="2"/>
      <c r="AU1088" s="2"/>
      <c r="AV1088" s="2"/>
      <c r="AW1088" s="2"/>
      <c r="AX1088" s="2"/>
      <c r="AY1088" t="str">
        <f t="shared" si="891"/>
        <v>Morgan CD9</v>
      </c>
      <c r="BA1088" s="9">
        <v>9</v>
      </c>
      <c r="BC1088" s="98">
        <v>18</v>
      </c>
      <c r="BD1088" s="100"/>
      <c r="BE1088" s="177">
        <v>18109</v>
      </c>
      <c r="BF1088">
        <f t="shared" si="892"/>
        <v>1810909</v>
      </c>
      <c r="BH1088" t="s">
        <v>3303</v>
      </c>
    </row>
    <row r="1089" spans="1:60">
      <c r="A1089" s="9" t="s">
        <v>1017</v>
      </c>
      <c r="B1089" t="s">
        <v>298</v>
      </c>
      <c r="C1089" s="1">
        <f t="shared" si="883"/>
        <v>0</v>
      </c>
      <c r="D1089" s="1"/>
      <c r="E1089" s="1"/>
      <c r="F1089" s="1"/>
      <c r="G1089" s="1"/>
      <c r="H1089" s="1"/>
      <c r="I1089" s="1"/>
      <c r="J1089" s="1"/>
      <c r="K1089" s="7" t="e">
        <f>RANK(W1089,(W1089:Y1089,Z1089:AN1089))</f>
        <v>#N/A</v>
      </c>
      <c r="L1089" s="7" t="e">
        <f>RANK(X1089,(W1089:Y1089,Z1089:AN1089))</f>
        <v>#N/A</v>
      </c>
      <c r="M1089" s="7">
        <f>IF(Y1089&gt;0,RANK(Y1089,(W1089:Y1089,Z1089:AN1089)),0)</f>
        <v>0</v>
      </c>
      <c r="N1089" s="7"/>
      <c r="O1089" s="1" t="e">
        <f t="shared" si="884"/>
        <v>#NUM!</v>
      </c>
      <c r="P1089" s="2" t="e">
        <f t="shared" si="885"/>
        <v>#NUM!</v>
      </c>
      <c r="Q1089" s="2"/>
      <c r="R1089" s="2" t="str">
        <f t="shared" si="886"/>
        <v>-</v>
      </c>
      <c r="S1089" s="2" t="str">
        <f t="shared" si="887"/>
        <v>-</v>
      </c>
      <c r="T1089" s="2" t="str">
        <f t="shared" si="888"/>
        <v>-</v>
      </c>
      <c r="U1089" s="2" t="str">
        <f t="shared" si="889"/>
        <v>-</v>
      </c>
      <c r="V1089" s="2" t="str">
        <f t="shared" si="890"/>
        <v>-</v>
      </c>
      <c r="AH1089" s="1"/>
      <c r="AI1089" s="1"/>
      <c r="AK1089" s="1"/>
      <c r="AL1089" s="1"/>
      <c r="AM1089" s="1"/>
      <c r="AN1089" s="1"/>
      <c r="AO1089" s="1"/>
      <c r="AP1089" s="8"/>
      <c r="AQ1089" s="8"/>
      <c r="AR1089" s="8"/>
      <c r="AS1089" s="8"/>
      <c r="AT1089" s="2"/>
      <c r="AU1089" s="2"/>
      <c r="AV1089" s="2"/>
      <c r="AW1089" s="2"/>
      <c r="AX1089" s="2"/>
      <c r="AY1089" t="str">
        <f t="shared" si="891"/>
        <v>Scott CD6</v>
      </c>
      <c r="BA1089" s="9">
        <v>6</v>
      </c>
      <c r="BC1089" s="98">
        <v>18</v>
      </c>
      <c r="BD1089" s="100"/>
      <c r="BE1089" s="177">
        <v>18143</v>
      </c>
      <c r="BF1089">
        <f>BE1089*100+BA1089</f>
        <v>1814306</v>
      </c>
      <c r="BH1089" t="s">
        <v>3303</v>
      </c>
    </row>
    <row r="1090" spans="1:60">
      <c r="A1090" s="9" t="s">
        <v>1017</v>
      </c>
      <c r="B1090" t="s">
        <v>298</v>
      </c>
      <c r="C1090" s="1">
        <f t="shared" si="883"/>
        <v>0</v>
      </c>
      <c r="D1090" s="1"/>
      <c r="E1090" s="1"/>
      <c r="F1090" s="1"/>
      <c r="G1090" s="1"/>
      <c r="H1090" s="1"/>
      <c r="I1090" s="1"/>
      <c r="J1090" s="1"/>
      <c r="K1090" s="7" t="e">
        <f>RANK(W1090,(W1090:Y1090,Z1090:AN1090))</f>
        <v>#N/A</v>
      </c>
      <c r="L1090" s="7" t="e">
        <f>RANK(X1090,(W1090:Y1090,Z1090:AN1090))</f>
        <v>#N/A</v>
      </c>
      <c r="M1090" s="7">
        <f>IF(Y1090&gt;0,RANK(Y1090,(W1090:Y1090,Z1090:AN1090)),0)</f>
        <v>0</v>
      </c>
      <c r="N1090" s="7"/>
      <c r="O1090" s="1" t="e">
        <f t="shared" si="884"/>
        <v>#NUM!</v>
      </c>
      <c r="P1090" s="2" t="e">
        <f t="shared" si="885"/>
        <v>#NUM!</v>
      </c>
      <c r="Q1090" s="2"/>
      <c r="R1090" s="2" t="str">
        <f t="shared" si="886"/>
        <v>-</v>
      </c>
      <c r="S1090" s="2" t="str">
        <f t="shared" si="887"/>
        <v>-</v>
      </c>
      <c r="T1090" s="2" t="str">
        <f t="shared" si="888"/>
        <v>-</v>
      </c>
      <c r="U1090" s="2" t="str">
        <f t="shared" si="889"/>
        <v>-</v>
      </c>
      <c r="V1090" s="2" t="str">
        <f t="shared" si="890"/>
        <v>-</v>
      </c>
      <c r="AH1090" s="1"/>
      <c r="AI1090" s="1"/>
      <c r="AK1090" s="1"/>
      <c r="AL1090" s="1"/>
      <c r="AM1090" s="1"/>
      <c r="AN1090" s="1"/>
      <c r="AO1090" s="1"/>
      <c r="AP1090" s="8"/>
      <c r="AQ1090" s="8"/>
      <c r="AR1090" s="8"/>
      <c r="AS1090" s="8"/>
      <c r="AT1090" s="2"/>
      <c r="AU1090" s="2"/>
      <c r="AV1090" s="2"/>
      <c r="AW1090" s="2"/>
      <c r="AX1090" s="2"/>
      <c r="AY1090" t="str">
        <f>A1090&amp;" "&amp;"CD"&amp;BA1090</f>
        <v>Scott CD9</v>
      </c>
      <c r="BA1090" s="9">
        <v>9</v>
      </c>
      <c r="BC1090" s="98">
        <v>18</v>
      </c>
      <c r="BD1090" s="100"/>
      <c r="BE1090" s="177">
        <v>18143</v>
      </c>
      <c r="BF1090">
        <f t="shared" si="892"/>
        <v>1814309</v>
      </c>
      <c r="BH1090" t="s">
        <v>3303</v>
      </c>
    </row>
    <row r="1091" spans="1:60">
      <c r="C1091" s="1"/>
      <c r="D1091" s="1"/>
      <c r="E1091" s="1"/>
      <c r="F1091" s="1"/>
      <c r="G1091" s="1"/>
      <c r="H1091" s="1"/>
      <c r="I1091" s="1"/>
      <c r="J1091" s="1"/>
      <c r="K1091" s="7"/>
      <c r="L1091" s="7"/>
      <c r="M1091" s="7"/>
      <c r="N1091" s="7"/>
      <c r="Q1091" s="2"/>
      <c r="R1091" s="2"/>
      <c r="S1091" s="2"/>
      <c r="T1091" s="2"/>
      <c r="U1091" s="2"/>
      <c r="V1091" s="2"/>
      <c r="AH1091" s="1"/>
      <c r="AI1091" s="1"/>
      <c r="AK1091" s="1"/>
      <c r="AL1091" s="1"/>
      <c r="AM1091" s="1"/>
      <c r="AN1091" s="1"/>
      <c r="AO1091" s="1"/>
      <c r="AP1091" s="8"/>
      <c r="AQ1091" s="8"/>
      <c r="AR1091" s="8"/>
      <c r="AS1091" s="8"/>
      <c r="AT1091" s="2"/>
      <c r="AU1091" s="2"/>
      <c r="AV1091" s="2"/>
      <c r="AW1091" s="2"/>
      <c r="AX1091" s="2"/>
      <c r="BD1091" s="100"/>
      <c r="BE1091"/>
    </row>
    <row r="1092" spans="1:60">
      <c r="A1092" s="48" t="s">
        <v>2037</v>
      </c>
      <c r="C1092" s="2"/>
      <c r="D1092" s="2"/>
      <c r="E1092" s="2"/>
      <c r="F1092" s="2"/>
      <c r="G1092" s="2"/>
      <c r="H1092" s="2"/>
      <c r="I1092" s="2"/>
      <c r="J1092" s="2"/>
      <c r="K1092" s="7"/>
      <c r="L1092" s="2"/>
      <c r="M1092" s="2"/>
      <c r="N1092" s="2"/>
      <c r="R1092" s="2"/>
      <c r="S1092" s="2"/>
      <c r="T1092" s="2"/>
      <c r="U1092" s="2"/>
      <c r="V1092" s="2"/>
      <c r="AH1092" s="1"/>
      <c r="AI1092" s="1"/>
      <c r="AK1092" s="1"/>
      <c r="AL1092" s="1"/>
      <c r="AM1092" s="1"/>
      <c r="AN1092" s="1"/>
      <c r="AO1092" s="1"/>
      <c r="AP1092" s="8"/>
      <c r="AQ1092" s="8"/>
      <c r="AR1092" s="8"/>
      <c r="AS1092" s="8"/>
      <c r="AT1092" s="2"/>
      <c r="AU1092" s="2"/>
      <c r="AV1092" s="2"/>
      <c r="AW1092" s="2"/>
      <c r="AX1092" s="2"/>
      <c r="BD1092" s="100"/>
      <c r="BE1092"/>
    </row>
    <row r="1093" spans="1:60">
      <c r="A1093" t="s">
        <v>1040</v>
      </c>
      <c r="B1093" t="s">
        <v>1404</v>
      </c>
      <c r="C1093" s="1"/>
      <c r="D1093" s="1"/>
      <c r="E1093" s="1"/>
      <c r="F1093" s="1"/>
      <c r="G1093" s="1"/>
      <c r="H1093" s="1"/>
      <c r="I1093" s="1"/>
      <c r="J1093" s="1"/>
      <c r="K1093" s="7"/>
      <c r="L1093" s="7"/>
      <c r="M1093" s="7"/>
      <c r="N1093" s="7"/>
      <c r="Q1093" s="2"/>
      <c r="R1093" s="2"/>
      <c r="S1093" s="2"/>
      <c r="T1093" s="2"/>
      <c r="U1093" s="2"/>
      <c r="V1093" s="2"/>
      <c r="AH1093" s="1"/>
      <c r="AI1093" s="1"/>
      <c r="AK1093" s="1"/>
      <c r="AL1093" s="1"/>
      <c r="AM1093" s="1"/>
      <c r="AN1093" s="1"/>
      <c r="AO1093" s="1"/>
      <c r="AP1093" s="7"/>
      <c r="AQ1093" s="7"/>
      <c r="AR1093" s="7"/>
      <c r="AS1093" s="7"/>
      <c r="AT1093" s="2"/>
      <c r="AU1093" s="2"/>
      <c r="AV1093" s="2"/>
      <c r="AW1093" s="2"/>
      <c r="AX1093" s="2"/>
      <c r="AY1093" s="179" t="str">
        <f t="shared" ref="AY1093:AY1101" si="893">A1093&amp;" "&amp;"CD"&amp;BA1093</f>
        <v>Marshall CD1</v>
      </c>
      <c r="BA1093">
        <v>1</v>
      </c>
      <c r="BC1093" s="98">
        <v>20</v>
      </c>
      <c r="BD1093" s="100"/>
      <c r="BE1093">
        <v>20117</v>
      </c>
      <c r="BF1093">
        <f t="shared" si="892"/>
        <v>2011701</v>
      </c>
      <c r="BH1093" t="s">
        <v>3303</v>
      </c>
    </row>
    <row r="1094" spans="1:60">
      <c r="A1094" s="179" t="s">
        <v>1040</v>
      </c>
      <c r="B1094" t="s">
        <v>1404</v>
      </c>
      <c r="C1094" s="1"/>
      <c r="D1094" s="1"/>
      <c r="E1094" s="1"/>
      <c r="F1094" s="1"/>
      <c r="G1094" s="1"/>
      <c r="H1094" s="1"/>
      <c r="I1094" s="1"/>
      <c r="J1094" s="1"/>
      <c r="K1094" s="7"/>
      <c r="L1094" s="7"/>
      <c r="M1094" s="7"/>
      <c r="N1094" s="7"/>
      <c r="Q1094" s="2"/>
      <c r="R1094" s="2"/>
      <c r="S1094" s="2"/>
      <c r="T1094" s="2"/>
      <c r="U1094" s="2"/>
      <c r="V1094" s="2"/>
      <c r="AH1094" s="1"/>
      <c r="AI1094" s="1"/>
      <c r="AK1094" s="1"/>
      <c r="AL1094" s="1"/>
      <c r="AM1094" s="1"/>
      <c r="AN1094" s="1"/>
      <c r="AO1094" s="1"/>
      <c r="AP1094" s="7"/>
      <c r="AQ1094" s="7"/>
      <c r="AR1094" s="7"/>
      <c r="AS1094" s="7"/>
      <c r="AT1094" s="2"/>
      <c r="AU1094" s="2"/>
      <c r="AV1094" s="2"/>
      <c r="AW1094" s="2"/>
      <c r="AX1094" s="2"/>
      <c r="AY1094" s="179" t="str">
        <f t="shared" si="893"/>
        <v>Marshall CD2</v>
      </c>
      <c r="BA1094">
        <v>2</v>
      </c>
      <c r="BC1094" s="98">
        <v>20</v>
      </c>
      <c r="BD1094" s="100"/>
      <c r="BE1094" s="179">
        <v>20117</v>
      </c>
      <c r="BF1094">
        <f t="shared" si="892"/>
        <v>2011702</v>
      </c>
      <c r="BH1094" t="s">
        <v>3303</v>
      </c>
    </row>
    <row r="1095" spans="1:60">
      <c r="A1095" s="179" t="s">
        <v>1040</v>
      </c>
      <c r="B1095" t="s">
        <v>1404</v>
      </c>
      <c r="C1095" s="1"/>
      <c r="D1095" s="1"/>
      <c r="E1095" s="1"/>
      <c r="F1095" s="1"/>
      <c r="G1095" s="1"/>
      <c r="H1095" s="1"/>
      <c r="I1095" s="1"/>
      <c r="J1095" s="1"/>
      <c r="K1095" s="7"/>
      <c r="L1095" s="7"/>
      <c r="M1095" s="7"/>
      <c r="N1095" s="7"/>
      <c r="Q1095" s="2"/>
      <c r="R1095" s="2"/>
      <c r="S1095" s="2"/>
      <c r="T1095" s="2"/>
      <c r="U1095" s="2"/>
      <c r="V1095" s="2"/>
      <c r="AH1095" s="1"/>
      <c r="AI1095" s="1"/>
      <c r="AK1095" s="1"/>
      <c r="AL1095" s="1"/>
      <c r="AM1095" s="1"/>
      <c r="AN1095" s="1"/>
      <c r="AO1095" s="1"/>
      <c r="AP1095" s="7"/>
      <c r="AQ1095" s="7"/>
      <c r="AR1095" s="7"/>
      <c r="AS1095" s="7"/>
      <c r="AT1095" s="2"/>
      <c r="AU1095" s="2"/>
      <c r="AV1095" s="2"/>
      <c r="AW1095" s="2"/>
      <c r="AX1095" s="2"/>
      <c r="AY1095" s="179" t="str">
        <f t="shared" si="893"/>
        <v>Marshall CD0</v>
      </c>
      <c r="BA1095">
        <v>0</v>
      </c>
      <c r="BC1095" s="98">
        <v>20</v>
      </c>
      <c r="BD1095" s="100"/>
      <c r="BE1095" s="179">
        <v>20117</v>
      </c>
      <c r="BF1095">
        <f t="shared" si="892"/>
        <v>2011700</v>
      </c>
      <c r="BH1095" t="s">
        <v>3303</v>
      </c>
    </row>
    <row r="1096" spans="1:60">
      <c r="A1096" t="s">
        <v>255</v>
      </c>
      <c r="B1096" t="s">
        <v>1404</v>
      </c>
      <c r="C1096" s="1"/>
      <c r="D1096" s="1"/>
      <c r="E1096" s="1"/>
      <c r="F1096" s="1"/>
      <c r="G1096" s="1"/>
      <c r="H1096" s="1"/>
      <c r="I1096" s="1"/>
      <c r="J1096" s="1"/>
      <c r="K1096" s="7"/>
      <c r="L1096" s="7"/>
      <c r="M1096" s="7"/>
      <c r="N1096" s="7"/>
      <c r="Q1096" s="2"/>
      <c r="R1096" s="2"/>
      <c r="S1096" s="2"/>
      <c r="T1096" s="2"/>
      <c r="U1096" s="2"/>
      <c r="V1096" s="2"/>
      <c r="AH1096" s="1"/>
      <c r="AI1096" s="1"/>
      <c r="AK1096" s="1"/>
      <c r="AL1096" s="1"/>
      <c r="AM1096" s="1"/>
      <c r="AN1096" s="1"/>
      <c r="AO1096" s="1"/>
      <c r="AP1096" s="7"/>
      <c r="AQ1096" s="7"/>
      <c r="AR1096" s="7"/>
      <c r="AS1096" s="7"/>
      <c r="AT1096" s="2"/>
      <c r="AU1096" s="2"/>
      <c r="AV1096" s="2"/>
      <c r="AW1096" s="2"/>
      <c r="AX1096" s="2"/>
      <c r="AY1096" s="179" t="str">
        <f t="shared" si="893"/>
        <v>Miami CD2</v>
      </c>
      <c r="BA1096">
        <v>2</v>
      </c>
      <c r="BC1096" s="98">
        <v>20</v>
      </c>
      <c r="BD1096" s="100"/>
      <c r="BE1096" s="179">
        <v>20121</v>
      </c>
      <c r="BF1096">
        <f t="shared" si="892"/>
        <v>2012102</v>
      </c>
      <c r="BH1096" t="s">
        <v>3303</v>
      </c>
    </row>
    <row r="1097" spans="1:60">
      <c r="A1097" s="179" t="s">
        <v>255</v>
      </c>
      <c r="B1097" t="s">
        <v>1404</v>
      </c>
      <c r="C1097" s="1"/>
      <c r="D1097" s="1"/>
      <c r="E1097" s="1"/>
      <c r="F1097" s="1"/>
      <c r="G1097" s="1"/>
      <c r="H1097" s="1"/>
      <c r="I1097" s="1"/>
      <c r="J1097" s="1"/>
      <c r="K1097" s="7"/>
      <c r="L1097" s="7"/>
      <c r="M1097" s="7"/>
      <c r="N1097" s="7"/>
      <c r="Q1097" s="2"/>
      <c r="R1097" s="2"/>
      <c r="S1097" s="2"/>
      <c r="T1097" s="2"/>
      <c r="U1097" s="2"/>
      <c r="V1097" s="2"/>
      <c r="AH1097" s="1"/>
      <c r="AI1097" s="1"/>
      <c r="AK1097" s="1"/>
      <c r="AL1097" s="1"/>
      <c r="AM1097" s="1"/>
      <c r="AN1097" s="1"/>
      <c r="AO1097" s="1"/>
      <c r="AP1097" s="7"/>
      <c r="AQ1097" s="7"/>
      <c r="AR1097" s="7"/>
      <c r="AS1097" s="7"/>
      <c r="AT1097" s="2"/>
      <c r="AU1097" s="2"/>
      <c r="AV1097" s="2"/>
      <c r="AW1097" s="2"/>
      <c r="AX1097" s="2"/>
      <c r="AY1097" s="179" t="str">
        <f t="shared" si="893"/>
        <v>Miami CD3</v>
      </c>
      <c r="BA1097">
        <v>3</v>
      </c>
      <c r="BC1097" s="98">
        <v>20</v>
      </c>
      <c r="BD1097" s="100"/>
      <c r="BE1097" s="179">
        <v>20121</v>
      </c>
      <c r="BF1097">
        <f t="shared" si="892"/>
        <v>2012103</v>
      </c>
      <c r="BH1097" t="s">
        <v>3303</v>
      </c>
    </row>
    <row r="1098" spans="1:60">
      <c r="A1098" s="179" t="s">
        <v>255</v>
      </c>
      <c r="B1098" t="s">
        <v>1404</v>
      </c>
      <c r="C1098" s="1"/>
      <c r="D1098" s="1"/>
      <c r="E1098" s="1"/>
      <c r="F1098" s="1"/>
      <c r="G1098" s="1"/>
      <c r="H1098" s="1"/>
      <c r="I1098" s="1"/>
      <c r="J1098" s="1"/>
      <c r="K1098" s="7"/>
      <c r="L1098" s="7"/>
      <c r="M1098" s="7"/>
      <c r="N1098" s="7"/>
      <c r="Q1098" s="2"/>
      <c r="R1098" s="2"/>
      <c r="S1098" s="2"/>
      <c r="T1098" s="2"/>
      <c r="U1098" s="2"/>
      <c r="V1098" s="2"/>
      <c r="AH1098" s="1"/>
      <c r="AI1098" s="1"/>
      <c r="AK1098" s="1"/>
      <c r="AL1098" s="1"/>
      <c r="AM1098" s="1"/>
      <c r="AN1098" s="1"/>
      <c r="AO1098" s="1"/>
      <c r="AP1098" s="7"/>
      <c r="AQ1098" s="7"/>
      <c r="AR1098" s="7"/>
      <c r="AS1098" s="7"/>
      <c r="AT1098" s="2"/>
      <c r="AU1098" s="2"/>
      <c r="AV1098" s="2"/>
      <c r="AW1098" s="2"/>
      <c r="AX1098" s="2"/>
      <c r="AY1098" s="179" t="str">
        <f t="shared" si="893"/>
        <v>Miami CD0</v>
      </c>
      <c r="BA1098">
        <v>0</v>
      </c>
      <c r="BC1098" s="98">
        <v>20</v>
      </c>
      <c r="BD1098" s="100"/>
      <c r="BE1098" s="179">
        <v>20121</v>
      </c>
      <c r="BF1098">
        <f t="shared" si="892"/>
        <v>2012100</v>
      </c>
      <c r="BH1098" t="s">
        <v>3303</v>
      </c>
    </row>
    <row r="1099" spans="1:60">
      <c r="A1099" t="s">
        <v>180</v>
      </c>
      <c r="B1099" t="s">
        <v>1404</v>
      </c>
      <c r="C1099" s="1"/>
      <c r="D1099" s="1"/>
      <c r="E1099" s="1"/>
      <c r="F1099" s="1"/>
      <c r="G1099" s="1"/>
      <c r="H1099" s="1"/>
      <c r="I1099" s="1"/>
      <c r="J1099" s="1"/>
      <c r="K1099" s="7"/>
      <c r="L1099" s="7"/>
      <c r="M1099" s="7"/>
      <c r="N1099" s="7"/>
      <c r="Q1099" s="2"/>
      <c r="R1099" s="2"/>
      <c r="S1099" s="2"/>
      <c r="T1099" s="2"/>
      <c r="U1099" s="2"/>
      <c r="V1099" s="2"/>
      <c r="AH1099" s="1"/>
      <c r="AI1099" s="1"/>
      <c r="AK1099" s="1"/>
      <c r="AL1099" s="1"/>
      <c r="AM1099" s="1"/>
      <c r="AN1099" s="1"/>
      <c r="AO1099" s="1"/>
      <c r="AP1099" s="7"/>
      <c r="AQ1099" s="7"/>
      <c r="AR1099" s="7"/>
      <c r="AS1099" s="7"/>
      <c r="AT1099" s="2"/>
      <c r="AU1099" s="2"/>
      <c r="AV1099" s="2"/>
      <c r="AW1099" s="2"/>
      <c r="AX1099" s="2"/>
      <c r="AY1099" s="179" t="str">
        <f t="shared" si="893"/>
        <v>Pawnee CD1</v>
      </c>
      <c r="BA1099">
        <v>1</v>
      </c>
      <c r="BC1099" s="98">
        <v>20</v>
      </c>
      <c r="BD1099" s="100"/>
      <c r="BE1099" s="179">
        <v>20145</v>
      </c>
      <c r="BF1099">
        <f t="shared" si="892"/>
        <v>2014501</v>
      </c>
      <c r="BH1099" t="s">
        <v>3303</v>
      </c>
    </row>
    <row r="1100" spans="1:60">
      <c r="A1100" s="179" t="s">
        <v>180</v>
      </c>
      <c r="B1100" t="s">
        <v>1404</v>
      </c>
      <c r="C1100" s="1"/>
      <c r="D1100" s="1"/>
      <c r="E1100" s="1"/>
      <c r="F1100" s="1"/>
      <c r="G1100" s="1"/>
      <c r="H1100" s="1"/>
      <c r="I1100" s="1"/>
      <c r="J1100" s="1"/>
      <c r="K1100" s="7"/>
      <c r="L1100" s="7"/>
      <c r="M1100" s="7"/>
      <c r="N1100" s="7"/>
      <c r="Q1100" s="2"/>
      <c r="R1100" s="2"/>
      <c r="S1100" s="2"/>
      <c r="T1100" s="2"/>
      <c r="U1100" s="2"/>
      <c r="V1100" s="2"/>
      <c r="AH1100" s="1"/>
      <c r="AI1100" s="1"/>
      <c r="AK1100" s="1"/>
      <c r="AL1100" s="1"/>
      <c r="AM1100" s="1"/>
      <c r="AN1100" s="1"/>
      <c r="AO1100" s="1"/>
      <c r="AP1100" s="7"/>
      <c r="AQ1100" s="7"/>
      <c r="AR1100" s="7"/>
      <c r="AS1100" s="7"/>
      <c r="AT1100" s="2"/>
      <c r="AU1100" s="2"/>
      <c r="AV1100" s="2"/>
      <c r="AW1100" s="2"/>
      <c r="AX1100" s="2"/>
      <c r="AY1100" s="179" t="str">
        <f t="shared" si="893"/>
        <v>Pawnee CD4</v>
      </c>
      <c r="BA1100">
        <v>4</v>
      </c>
      <c r="BC1100" s="98">
        <v>20</v>
      </c>
      <c r="BD1100" s="100"/>
      <c r="BE1100" s="179">
        <v>20145</v>
      </c>
      <c r="BF1100">
        <f t="shared" si="892"/>
        <v>2014504</v>
      </c>
      <c r="BH1100" t="s">
        <v>3303</v>
      </c>
    </row>
    <row r="1101" spans="1:60">
      <c r="A1101" s="179" t="s">
        <v>180</v>
      </c>
      <c r="B1101" t="s">
        <v>1404</v>
      </c>
      <c r="C1101" s="1"/>
      <c r="D1101" s="1"/>
      <c r="E1101" s="1"/>
      <c r="F1101" s="1"/>
      <c r="G1101" s="1"/>
      <c r="H1101" s="1"/>
      <c r="I1101" s="1"/>
      <c r="J1101" s="1"/>
      <c r="K1101" s="7"/>
      <c r="L1101" s="7"/>
      <c r="M1101" s="7"/>
      <c r="N1101" s="7"/>
      <c r="Q1101" s="2"/>
      <c r="R1101" s="2"/>
      <c r="S1101" s="2"/>
      <c r="T1101" s="2"/>
      <c r="U1101" s="2"/>
      <c r="V1101" s="2"/>
      <c r="AH1101" s="1"/>
      <c r="AI1101" s="1"/>
      <c r="AK1101" s="1"/>
      <c r="AL1101" s="1"/>
      <c r="AM1101" s="1"/>
      <c r="AN1101" s="1"/>
      <c r="AO1101" s="1"/>
      <c r="AP1101" s="7"/>
      <c r="AQ1101" s="7"/>
      <c r="AR1101" s="7"/>
      <c r="AS1101" s="7"/>
      <c r="AT1101" s="2"/>
      <c r="AU1101" s="2"/>
      <c r="AV1101" s="2"/>
      <c r="AW1101" s="2"/>
      <c r="AX1101" s="2"/>
      <c r="AY1101" s="179" t="str">
        <f t="shared" si="893"/>
        <v>Pawnee CD0</v>
      </c>
      <c r="BA1101">
        <v>0</v>
      </c>
      <c r="BC1101" s="98">
        <v>20</v>
      </c>
      <c r="BD1101" s="100"/>
      <c r="BE1101" s="179">
        <v>20145</v>
      </c>
      <c r="BF1101">
        <f t="shared" si="892"/>
        <v>2014500</v>
      </c>
      <c r="BH1101" t="s">
        <v>3303</v>
      </c>
    </row>
    <row r="1102" spans="1:60">
      <c r="C1102" s="2"/>
      <c r="D1102" s="2"/>
      <c r="E1102" s="2"/>
      <c r="F1102" s="2"/>
      <c r="G1102" s="2"/>
      <c r="H1102" s="2"/>
      <c r="I1102" s="2"/>
      <c r="J1102" s="2"/>
      <c r="K1102" s="7"/>
      <c r="L1102" s="2"/>
      <c r="M1102" s="2"/>
      <c r="N1102" s="2"/>
      <c r="R1102" s="2"/>
      <c r="S1102" s="2"/>
      <c r="T1102" s="2"/>
      <c r="U1102" s="2"/>
      <c r="V1102" s="2"/>
      <c r="AH1102" s="1"/>
      <c r="AI1102" s="1"/>
      <c r="AK1102" s="1"/>
      <c r="AL1102" s="1"/>
      <c r="AM1102" s="1"/>
      <c r="AN1102" s="1"/>
      <c r="AO1102" s="1"/>
      <c r="AP1102" s="8"/>
      <c r="AQ1102" s="8"/>
      <c r="AR1102" s="8"/>
      <c r="AS1102" s="8"/>
      <c r="AT1102" s="2"/>
      <c r="AU1102" s="2"/>
      <c r="AV1102" s="2"/>
      <c r="AW1102" s="2"/>
      <c r="AX1102" s="2"/>
      <c r="BD1102" s="100"/>
      <c r="BE1102"/>
    </row>
    <row r="1103" spans="1:60">
      <c r="A1103" s="48" t="s">
        <v>2388</v>
      </c>
      <c r="C1103" s="2"/>
      <c r="D1103" s="2"/>
      <c r="E1103" s="2"/>
      <c r="F1103" s="2"/>
      <c r="G1103" s="2"/>
      <c r="H1103" s="2"/>
      <c r="I1103" s="2"/>
      <c r="J1103" s="2"/>
      <c r="K1103" s="7"/>
      <c r="L1103" s="2"/>
      <c r="M1103" s="2"/>
      <c r="N1103" s="2"/>
      <c r="R1103" s="2"/>
      <c r="S1103" s="2"/>
      <c r="T1103" s="2"/>
      <c r="U1103" s="2"/>
      <c r="V1103" s="2"/>
      <c r="AH1103" s="1"/>
      <c r="AI1103" s="1"/>
      <c r="AK1103" s="1"/>
      <c r="AL1103" s="1"/>
      <c r="AM1103" s="1"/>
      <c r="AN1103" s="1"/>
      <c r="AO1103" s="1"/>
      <c r="AP1103" s="8"/>
      <c r="AQ1103" s="8"/>
      <c r="AR1103" s="8"/>
      <c r="AS1103" s="8"/>
      <c r="AT1103" s="2"/>
      <c r="AU1103" s="2"/>
      <c r="AV1103" s="2"/>
      <c r="AW1103" s="2"/>
      <c r="AX1103" s="2"/>
      <c r="BD1103" s="100"/>
      <c r="BE1103"/>
    </row>
    <row r="1104" spans="1:60" ht="13" customHeight="1">
      <c r="A1104" s="177" t="s">
        <v>2502</v>
      </c>
      <c r="B1104" t="s">
        <v>479</v>
      </c>
      <c r="C1104" s="1">
        <f>SUM(W1104:AN1104)</f>
        <v>4039</v>
      </c>
      <c r="D1104" s="1"/>
      <c r="E1104" s="1"/>
      <c r="F1104" s="1"/>
      <c r="G1104" s="1"/>
      <c r="H1104" s="1"/>
      <c r="I1104" s="1"/>
      <c r="J1104" s="1"/>
      <c r="K1104" s="7">
        <f>RANK(W1104,(W1104:Y1104,Z1104:AN1104))</f>
        <v>1</v>
      </c>
      <c r="L1104" s="7" t="e">
        <f>RANK(X1104,(W1104:Y1104,Z1104:AN1104))</f>
        <v>#N/A</v>
      </c>
      <c r="M1104" s="7">
        <f>IF(Y1104&gt;0,RANK(Y1104,(W1104:Y1104,Z1104:AN1104)),0)</f>
        <v>2</v>
      </c>
      <c r="N1104" s="7"/>
      <c r="O1104" s="1">
        <f>MAX(W1104:AD1104)-LARGE(W1104:AD1104,2)</f>
        <v>3</v>
      </c>
      <c r="P1104" s="2">
        <f>O1104/C1104</f>
        <v>7.4275810844268381E-4</v>
      </c>
      <c r="Q1104" s="2"/>
      <c r="R1104" s="2">
        <f t="shared" ref="R1104:R1115" si="894">IF($C1104=0,"-",W1104/$C1104)</f>
        <v>0.45432037633077493</v>
      </c>
      <c r="S1104" s="2">
        <f t="shared" ref="S1104:S1115" si="895">IF($C1104=0,"-",X1104/$C1104)</f>
        <v>0</v>
      </c>
      <c r="T1104" s="2">
        <f t="shared" ref="T1104:T1115" si="896">IF($C1104=0,"-",Y1104/$C1104)</f>
        <v>0.45357761822233228</v>
      </c>
      <c r="U1104" s="2">
        <f t="shared" ref="U1104:U1115" si="897">IF($C1104=0,"-",Z1104/$C1104)</f>
        <v>1.3122059915820748E-2</v>
      </c>
      <c r="V1104" s="2">
        <f t="shared" ref="V1104:V1115" si="898">IF(C1104=0,"-",(1-R1104-S1104-T1104-U1104))</f>
        <v>7.8979945531072043E-2</v>
      </c>
      <c r="W1104" s="1">
        <v>1835</v>
      </c>
      <c r="Y1104" s="1">
        <v>1832</v>
      </c>
      <c r="Z1104" s="1">
        <v>53</v>
      </c>
      <c r="AE1104" s="1">
        <v>307</v>
      </c>
      <c r="AH1104" s="1"/>
      <c r="AI1104" s="1"/>
      <c r="AJ1104" s="1">
        <v>12</v>
      </c>
      <c r="AK1104" s="1"/>
      <c r="AL1104" s="1"/>
      <c r="AM1104" s="1"/>
      <c r="AN1104" s="1"/>
      <c r="AO1104" s="1"/>
      <c r="AP1104" s="7"/>
      <c r="AQ1104" s="7"/>
      <c r="AR1104" s="7"/>
      <c r="AS1104" s="7"/>
      <c r="AT1104" s="2"/>
      <c r="AU1104" s="2"/>
      <c r="AV1104" s="2"/>
      <c r="AW1104" s="2"/>
      <c r="AX1104" s="2"/>
      <c r="AY1104" s="177" t="str">
        <f t="shared" ref="AY1104:AY1114" si="899">A1104&amp;" "&amp;"CD"&amp;BA1104</f>
        <v>Boyd CD4</v>
      </c>
      <c r="AZ1104" s="9"/>
      <c r="BA1104" s="177">
        <v>4</v>
      </c>
      <c r="BC1104" s="98">
        <v>21</v>
      </c>
      <c r="BD1104" s="100"/>
      <c r="BE1104">
        <v>21019</v>
      </c>
      <c r="BF1104">
        <f>BE1104*100+BA1104</f>
        <v>2101904</v>
      </c>
      <c r="BH1104" t="s">
        <v>3303</v>
      </c>
    </row>
    <row r="1105" spans="1:87" ht="13" customHeight="1">
      <c r="A1105" s="177" t="s">
        <v>2502</v>
      </c>
      <c r="B1105" t="s">
        <v>479</v>
      </c>
      <c r="C1105" s="1">
        <f>SUM(W1105:AN1105)</f>
        <v>868</v>
      </c>
      <c r="D1105" s="1"/>
      <c r="E1105" s="1"/>
      <c r="F1105" s="1"/>
      <c r="G1105" s="1"/>
      <c r="H1105" s="1"/>
      <c r="I1105" s="1"/>
      <c r="J1105" s="1"/>
      <c r="K1105" s="7">
        <f>RANK(W1105,(W1105:Y1105,Z1105:AN1105))</f>
        <v>2</v>
      </c>
      <c r="L1105" s="7" t="e">
        <f>RANK(X1105,(W1105:Y1105,Z1105:AN1105))</f>
        <v>#N/A</v>
      </c>
      <c r="M1105" s="7">
        <f>IF(Y1105&gt;0,RANK(Y1105,(W1105:Y1105,Z1105:AN1105)),0)</f>
        <v>1</v>
      </c>
      <c r="N1105" s="7"/>
      <c r="O1105" s="1">
        <f>MAX(W1105:AD1105)-LARGE(W1105:AD1105,2)</f>
        <v>72</v>
      </c>
      <c r="P1105" s="2">
        <f>O1105/C1105</f>
        <v>8.294930875576037E-2</v>
      </c>
      <c r="Q1105" s="2"/>
      <c r="R1105" s="2">
        <f t="shared" si="894"/>
        <v>0.41244239631336405</v>
      </c>
      <c r="S1105" s="2">
        <f t="shared" si="895"/>
        <v>0</v>
      </c>
      <c r="T1105" s="2">
        <f t="shared" si="896"/>
        <v>0.49539170506912444</v>
      </c>
      <c r="U1105" s="2">
        <f t="shared" si="897"/>
        <v>2.6497695852534562E-2</v>
      </c>
      <c r="V1105" s="2">
        <f t="shared" si="898"/>
        <v>6.5668202764976896E-2</v>
      </c>
      <c r="W1105" s="1">
        <v>358</v>
      </c>
      <c r="Y1105" s="1">
        <v>430</v>
      </c>
      <c r="Z1105" s="1">
        <v>23</v>
      </c>
      <c r="AE1105" s="1">
        <v>55</v>
      </c>
      <c r="AH1105" s="1"/>
      <c r="AI1105" s="1"/>
      <c r="AJ1105" s="1">
        <v>2</v>
      </c>
      <c r="AK1105" s="1"/>
      <c r="AL1105" s="1"/>
      <c r="AM1105" s="1"/>
      <c r="AN1105" s="1"/>
      <c r="AO1105" s="1"/>
      <c r="AP1105" s="7"/>
      <c r="AQ1105" s="7"/>
      <c r="AR1105" s="7"/>
      <c r="AS1105" s="7"/>
      <c r="AT1105" s="2"/>
      <c r="AU1105" s="2"/>
      <c r="AV1105" s="2"/>
      <c r="AW1105" s="2"/>
      <c r="AX1105" s="2"/>
      <c r="AY1105" s="177" t="str">
        <f t="shared" si="899"/>
        <v>Boyd CD5</v>
      </c>
      <c r="AZ1105" s="9"/>
      <c r="BA1105" s="177">
        <v>5</v>
      </c>
      <c r="BC1105" s="98">
        <v>21</v>
      </c>
      <c r="BD1105" s="100"/>
      <c r="BE1105" s="177">
        <v>21019</v>
      </c>
      <c r="BF1105" s="177">
        <f t="shared" ref="BF1105:BF1114" si="900">BE1105*100+BA1105</f>
        <v>2101905</v>
      </c>
      <c r="BG1105" s="177"/>
      <c r="BH1105" s="177" t="s">
        <v>3303</v>
      </c>
    </row>
    <row r="1106" spans="1:87" ht="13" customHeight="1">
      <c r="A1106" s="177" t="s">
        <v>1837</v>
      </c>
      <c r="B1106" t="s">
        <v>479</v>
      </c>
      <c r="C1106" s="1">
        <f t="shared" ref="C1106:C1110" si="901">SUM(W1106:AN1106)</f>
        <v>1209</v>
      </c>
      <c r="D1106" s="1"/>
      <c r="E1106" s="1"/>
      <c r="F1106" s="1"/>
      <c r="G1106" s="1"/>
      <c r="H1106" s="1"/>
      <c r="I1106" s="1"/>
      <c r="J1106" s="1"/>
      <c r="K1106" s="7">
        <f>RANK(W1106,(W1106:Y1106,Z1106:AN1106))</f>
        <v>2</v>
      </c>
      <c r="L1106" s="7" t="e">
        <f>RANK(X1106,(W1106:Y1106,Z1106:AN1106))</f>
        <v>#N/A</v>
      </c>
      <c r="M1106" s="7">
        <f>IF(Y1106&gt;0,RANK(Y1106,(W1106:Y1106,Z1106:AN1106)),0)</f>
        <v>1</v>
      </c>
      <c r="N1106" s="7"/>
      <c r="O1106" s="1">
        <f t="shared" ref="O1106:O1110" si="902">MAX(W1106:AD1106)-LARGE(W1106:AD1106,2)</f>
        <v>171</v>
      </c>
      <c r="P1106" s="2">
        <f t="shared" ref="P1106:P1110" si="903">O1106/C1106</f>
        <v>0.14143920595533499</v>
      </c>
      <c r="Q1106" s="2"/>
      <c r="R1106" s="2">
        <f t="shared" si="894"/>
        <v>0.38709677419354838</v>
      </c>
      <c r="S1106" s="2">
        <f t="shared" si="895"/>
        <v>0</v>
      </c>
      <c r="T1106" s="2">
        <f t="shared" si="896"/>
        <v>0.52853598014888337</v>
      </c>
      <c r="U1106" s="2">
        <f t="shared" si="897"/>
        <v>1.8196856906534328E-2</v>
      </c>
      <c r="V1106" s="2">
        <f t="shared" si="898"/>
        <v>6.6170388751033926E-2</v>
      </c>
      <c r="W1106" s="1">
        <v>468</v>
      </c>
      <c r="Y1106" s="1">
        <v>639</v>
      </c>
      <c r="Z1106" s="1">
        <v>22</v>
      </c>
      <c r="AE1106" s="1">
        <v>74</v>
      </c>
      <c r="AH1106" s="1"/>
      <c r="AI1106" s="1"/>
      <c r="AJ1106" s="1">
        <v>6</v>
      </c>
      <c r="AK1106" s="1"/>
      <c r="AL1106" s="1"/>
      <c r="AM1106" s="1"/>
      <c r="AN1106" s="1"/>
      <c r="AO1106" s="1"/>
      <c r="AP1106" s="7"/>
      <c r="AQ1106" s="7"/>
      <c r="AR1106" s="7"/>
      <c r="AS1106" s="7"/>
      <c r="AT1106" s="2"/>
      <c r="AU1106" s="2"/>
      <c r="AV1106" s="2"/>
      <c r="AW1106" s="2"/>
      <c r="AX1106" s="2"/>
      <c r="AY1106" s="177" t="str">
        <f t="shared" si="899"/>
        <v>Harrison CD4</v>
      </c>
      <c r="AZ1106" s="9"/>
      <c r="BA1106" s="177">
        <v>4</v>
      </c>
      <c r="BC1106" s="98">
        <v>21</v>
      </c>
      <c r="BD1106" s="100"/>
      <c r="BE1106" s="177">
        <v>21097</v>
      </c>
      <c r="BF1106" s="177">
        <f t="shared" si="900"/>
        <v>2109704</v>
      </c>
      <c r="BG1106" s="177"/>
      <c r="BH1106" s="177" t="s">
        <v>3303</v>
      </c>
    </row>
    <row r="1107" spans="1:87" ht="13" customHeight="1">
      <c r="A1107" s="177" t="s">
        <v>1837</v>
      </c>
      <c r="B1107" t="s">
        <v>479</v>
      </c>
      <c r="C1107" s="1">
        <f t="shared" si="901"/>
        <v>931</v>
      </c>
      <c r="D1107" s="1"/>
      <c r="E1107" s="1"/>
      <c r="F1107" s="1"/>
      <c r="G1107" s="1"/>
      <c r="H1107" s="1"/>
      <c r="I1107" s="1"/>
      <c r="J1107" s="1"/>
      <c r="K1107" s="7">
        <f>RANK(W1107,(W1107:Y1107,Z1107:AN1107))</f>
        <v>2</v>
      </c>
      <c r="L1107" s="7" t="e">
        <f>RANK(X1107,(W1107:Y1107,Z1107:AN1107))</f>
        <v>#N/A</v>
      </c>
      <c r="M1107" s="7">
        <f>IF(Y1107&gt;0,RANK(Y1107,(W1107:Y1107,Z1107:AN1107)),0)</f>
        <v>1</v>
      </c>
      <c r="N1107" s="7"/>
      <c r="O1107" s="1">
        <f t="shared" si="902"/>
        <v>2</v>
      </c>
      <c r="P1107" s="2">
        <f t="shared" si="903"/>
        <v>2.1482277121374865E-3</v>
      </c>
      <c r="Q1107" s="2"/>
      <c r="R1107" s="2">
        <f t="shared" si="894"/>
        <v>0.44897959183673469</v>
      </c>
      <c r="S1107" s="2">
        <f t="shared" si="895"/>
        <v>0</v>
      </c>
      <c r="T1107" s="2">
        <f t="shared" si="896"/>
        <v>0.45112781954887216</v>
      </c>
      <c r="U1107" s="2">
        <f t="shared" si="897"/>
        <v>2.6852846401718582E-2</v>
      </c>
      <c r="V1107" s="2">
        <f t="shared" si="898"/>
        <v>7.3039742212674508E-2</v>
      </c>
      <c r="W1107" s="1">
        <v>418</v>
      </c>
      <c r="Y1107" s="1">
        <v>420</v>
      </c>
      <c r="Z1107" s="1">
        <v>25</v>
      </c>
      <c r="AE1107" s="1">
        <v>62</v>
      </c>
      <c r="AH1107" s="1"/>
      <c r="AI1107" s="1"/>
      <c r="AJ1107" s="1">
        <v>6</v>
      </c>
      <c r="AK1107" s="1"/>
      <c r="AL1107" s="1"/>
      <c r="AM1107" s="1"/>
      <c r="AN1107" s="1"/>
      <c r="AO1107" s="1"/>
      <c r="AP1107" s="7"/>
      <c r="AQ1107" s="7"/>
      <c r="AR1107" s="7"/>
      <c r="AS1107" s="7"/>
      <c r="AT1107" s="2"/>
      <c r="AU1107" s="2"/>
      <c r="AV1107" s="2"/>
      <c r="AW1107" s="2"/>
      <c r="AX1107" s="2"/>
      <c r="AY1107" s="177" t="str">
        <f t="shared" si="899"/>
        <v>Harrison CD6</v>
      </c>
      <c r="AZ1107" s="9"/>
      <c r="BA1107" s="177">
        <v>6</v>
      </c>
      <c r="BC1107" s="98">
        <v>21</v>
      </c>
      <c r="BD1107" s="100"/>
      <c r="BE1107" s="177">
        <v>21097</v>
      </c>
      <c r="BF1107" s="177">
        <f t="shared" si="900"/>
        <v>2109706</v>
      </c>
      <c r="BG1107" s="177"/>
      <c r="BH1107" s="177" t="s">
        <v>3303</v>
      </c>
    </row>
    <row r="1108" spans="1:87" ht="13" customHeight="1">
      <c r="A1108" s="177" t="s">
        <v>2481</v>
      </c>
      <c r="B1108" t="s">
        <v>479</v>
      </c>
      <c r="C1108" s="1">
        <f t="shared" si="901"/>
        <v>109736</v>
      </c>
      <c r="D1108" s="1"/>
      <c r="E1108" s="1"/>
      <c r="F1108" s="1"/>
      <c r="G1108" s="1"/>
      <c r="H1108" s="1"/>
      <c r="I1108" s="1"/>
      <c r="J1108" s="1"/>
      <c r="K1108" s="7">
        <f>RANK(W1108,(W1108:Y1108,Z1108:AN1108))</f>
        <v>1</v>
      </c>
      <c r="L1108" s="7" t="e">
        <f>RANK(X1108,(W1108:Y1108,Z1108:AN1108))</f>
        <v>#N/A</v>
      </c>
      <c r="M1108" s="7">
        <f>IF(Y1108&gt;0,RANK(Y1108,(W1108:Y1108,Z1108:AN1108)),0)</f>
        <v>2</v>
      </c>
      <c r="N1108" s="7"/>
      <c r="O1108" s="1">
        <f t="shared" si="902"/>
        <v>18571</v>
      </c>
      <c r="P1108" s="2">
        <f t="shared" si="903"/>
        <v>0.16923343296639207</v>
      </c>
      <c r="Q1108" s="2"/>
      <c r="R1108" s="2">
        <f t="shared" si="894"/>
        <v>0.57292957643799669</v>
      </c>
      <c r="S1108" s="2">
        <f t="shared" si="895"/>
        <v>0</v>
      </c>
      <c r="T1108" s="2">
        <f t="shared" si="896"/>
        <v>0.4036961434716046</v>
      </c>
      <c r="U1108" s="2">
        <f t="shared" si="897"/>
        <v>5.549682875264271E-3</v>
      </c>
      <c r="V1108" s="2">
        <f t="shared" si="898"/>
        <v>1.7824597215134443E-2</v>
      </c>
      <c r="W1108" s="1">
        <v>62871</v>
      </c>
      <c r="Y1108" s="1">
        <v>44300</v>
      </c>
      <c r="Z1108" s="1">
        <v>609</v>
      </c>
      <c r="AE1108" s="1">
        <v>1818</v>
      </c>
      <c r="AH1108" s="1"/>
      <c r="AI1108" s="1"/>
      <c r="AJ1108" s="1">
        <v>138</v>
      </c>
      <c r="AK1108" s="1"/>
      <c r="AL1108" s="1"/>
      <c r="AM1108" s="1"/>
      <c r="AN1108" s="1"/>
      <c r="AO1108" s="1"/>
      <c r="AP1108" s="7"/>
      <c r="AQ1108" s="7"/>
      <c r="AR1108" s="7"/>
      <c r="AS1108" s="7"/>
      <c r="AT1108" s="2"/>
      <c r="AU1108" s="2"/>
      <c r="AV1108" s="2"/>
      <c r="AW1108" s="2"/>
      <c r="AX1108" s="2"/>
      <c r="AY1108" s="177" t="str">
        <f t="shared" si="899"/>
        <v>Jefferson CD3</v>
      </c>
      <c r="AZ1108" s="9"/>
      <c r="BA1108" s="177">
        <v>3</v>
      </c>
      <c r="BC1108" s="98">
        <v>21</v>
      </c>
      <c r="BD1108" s="100"/>
      <c r="BE1108" s="177">
        <v>21111</v>
      </c>
      <c r="BF1108" s="177">
        <f t="shared" si="900"/>
        <v>2111103</v>
      </c>
      <c r="BG1108" s="177"/>
      <c r="BH1108" s="177" t="s">
        <v>3303</v>
      </c>
    </row>
    <row r="1109" spans="1:87" ht="13" customHeight="1">
      <c r="A1109" s="177" t="s">
        <v>2481</v>
      </c>
      <c r="B1109" t="s">
        <v>479</v>
      </c>
      <c r="C1109" s="1">
        <f t="shared" si="901"/>
        <v>2026</v>
      </c>
      <c r="D1109" s="1"/>
      <c r="E1109" s="1"/>
      <c r="F1109" s="1"/>
      <c r="G1109" s="1"/>
      <c r="H1109" s="1"/>
      <c r="I1109" s="1"/>
      <c r="J1109" s="1"/>
      <c r="K1109" s="7">
        <f>RANK(W1109,(W1109:Y1109,Z1109:AN1109))</f>
        <v>1</v>
      </c>
      <c r="L1109" s="7" t="e">
        <f>RANK(X1109,(W1109:Y1109,Z1109:AN1109))</f>
        <v>#N/A</v>
      </c>
      <c r="M1109" s="7">
        <f>IF(Y1109&gt;0,RANK(Y1109,(W1109:Y1109,Z1109:AN1109)),0)</f>
        <v>2</v>
      </c>
      <c r="N1109" s="7"/>
      <c r="O1109" s="1">
        <f t="shared" si="902"/>
        <v>471</v>
      </c>
      <c r="P1109" s="2">
        <f t="shared" si="903"/>
        <v>0.23247778874629813</v>
      </c>
      <c r="Q1109" s="2"/>
      <c r="R1109" s="2">
        <f t="shared" si="894"/>
        <v>0.6016781836130306</v>
      </c>
      <c r="S1109" s="2">
        <f t="shared" si="895"/>
        <v>0</v>
      </c>
      <c r="T1109" s="2">
        <f t="shared" si="896"/>
        <v>0.36920039486673245</v>
      </c>
      <c r="U1109" s="2">
        <f t="shared" si="897"/>
        <v>6.4165844027640672E-3</v>
      </c>
      <c r="V1109" s="2">
        <f t="shared" si="898"/>
        <v>2.2704837117472877E-2</v>
      </c>
      <c r="W1109" s="1">
        <v>1219</v>
      </c>
      <c r="Y1109" s="1">
        <v>748</v>
      </c>
      <c r="Z1109" s="1">
        <v>13</v>
      </c>
      <c r="AE1109" s="1">
        <v>43</v>
      </c>
      <c r="AH1109" s="1"/>
      <c r="AI1109" s="1"/>
      <c r="AJ1109" s="1">
        <v>3</v>
      </c>
      <c r="AK1109" s="1"/>
      <c r="AL1109" s="1"/>
      <c r="AM1109" s="1"/>
      <c r="AN1109" s="1"/>
      <c r="AO1109" s="1"/>
      <c r="AP1109" s="7"/>
      <c r="AQ1109" s="7"/>
      <c r="AR1109" s="7"/>
      <c r="AS1109" s="7"/>
      <c r="AT1109" s="2"/>
      <c r="AU1109" s="2"/>
      <c r="AV1109" s="2"/>
      <c r="AW1109" s="2"/>
      <c r="AX1109" s="2"/>
      <c r="AY1109" s="177" t="str">
        <f t="shared" si="899"/>
        <v>Jefferson CD4</v>
      </c>
      <c r="AZ1109" s="9"/>
      <c r="BA1109" s="177">
        <v>4</v>
      </c>
      <c r="BC1109" s="98">
        <v>21</v>
      </c>
      <c r="BD1109" s="100"/>
      <c r="BE1109" s="177">
        <v>21111</v>
      </c>
      <c r="BF1109" s="177">
        <f t="shared" si="900"/>
        <v>2111104</v>
      </c>
      <c r="BG1109" s="177"/>
      <c r="BH1109" s="177" t="s">
        <v>3303</v>
      </c>
    </row>
    <row r="1110" spans="1:87" ht="13" customHeight="1">
      <c r="A1110" s="177" t="s">
        <v>1559</v>
      </c>
      <c r="B1110" t="s">
        <v>479</v>
      </c>
      <c r="C1110" s="1">
        <f t="shared" si="901"/>
        <v>946</v>
      </c>
      <c r="D1110" s="1"/>
      <c r="E1110" s="1"/>
      <c r="F1110" s="1"/>
      <c r="G1110" s="1"/>
      <c r="H1110" s="1"/>
      <c r="I1110" s="1"/>
      <c r="J1110" s="1"/>
      <c r="K1110" s="7">
        <f>RANK(W1110,(W1110:Y1110,Z1110:AN1110))</f>
        <v>2</v>
      </c>
      <c r="L1110" s="7" t="e">
        <f>RANK(X1110,(W1110:Y1110,Z1110:AN1110))</f>
        <v>#N/A</v>
      </c>
      <c r="M1110" s="7">
        <f>IF(Y1110&gt;0,RANK(Y1110,(W1110:Y1110,Z1110:AN1110)),0)</f>
        <v>1</v>
      </c>
      <c r="N1110" s="7"/>
      <c r="O1110" s="1">
        <f t="shared" si="902"/>
        <v>27</v>
      </c>
      <c r="P1110" s="2">
        <f t="shared" si="903"/>
        <v>2.8541226215644821E-2</v>
      </c>
      <c r="Q1110" s="2"/>
      <c r="R1110" s="2">
        <f t="shared" si="894"/>
        <v>0.45454545454545453</v>
      </c>
      <c r="S1110" s="2">
        <f t="shared" si="895"/>
        <v>0</v>
      </c>
      <c r="T1110" s="2">
        <f t="shared" si="896"/>
        <v>0.48308668076109934</v>
      </c>
      <c r="U1110" s="2">
        <f t="shared" si="897"/>
        <v>1.7970401691331923E-2</v>
      </c>
      <c r="V1110" s="2">
        <f t="shared" si="898"/>
        <v>4.4397463002114154E-2</v>
      </c>
      <c r="W1110" s="1">
        <v>430</v>
      </c>
      <c r="Y1110" s="1">
        <v>457</v>
      </c>
      <c r="Z1110" s="1">
        <v>17</v>
      </c>
      <c r="AE1110" s="1">
        <v>41</v>
      </c>
      <c r="AH1110" s="1"/>
      <c r="AI1110" s="1"/>
      <c r="AJ1110" s="1">
        <v>1</v>
      </c>
      <c r="AK1110" s="1"/>
      <c r="AL1110" s="1"/>
      <c r="AM1110" s="1"/>
      <c r="AN1110" s="1"/>
      <c r="AO1110" s="1"/>
      <c r="AP1110" s="7"/>
      <c r="AQ1110" s="7"/>
      <c r="AR1110" s="7"/>
      <c r="AS1110" s="7"/>
      <c r="AT1110" s="2"/>
      <c r="AU1110" s="2"/>
      <c r="AV1110" s="2"/>
      <c r="AW1110" s="2"/>
      <c r="AX1110" s="2"/>
      <c r="AY1110" s="177" t="str">
        <f t="shared" si="899"/>
        <v>Jessamine CD2</v>
      </c>
      <c r="AZ1110" s="9"/>
      <c r="BA1110" s="177">
        <v>2</v>
      </c>
      <c r="BC1110" s="98">
        <v>21</v>
      </c>
      <c r="BD1110" s="100"/>
      <c r="BE1110" s="177">
        <v>21113</v>
      </c>
      <c r="BF1110" s="177">
        <f t="shared" si="900"/>
        <v>2111302</v>
      </c>
      <c r="BG1110" s="177"/>
      <c r="BH1110" s="177" t="s">
        <v>3303</v>
      </c>
    </row>
    <row r="1111" spans="1:87" s="177" customFormat="1" ht="13" customHeight="1">
      <c r="A1111" s="177" t="s">
        <v>1559</v>
      </c>
      <c r="B1111" s="177" t="s">
        <v>479</v>
      </c>
      <c r="C1111" s="1">
        <f>SUM(W1111:AN1111)</f>
        <v>3299</v>
      </c>
      <c r="D1111" s="1"/>
      <c r="E1111" s="1"/>
      <c r="F1111" s="1"/>
      <c r="G1111" s="1"/>
      <c r="H1111" s="1"/>
      <c r="I1111" s="1"/>
      <c r="J1111" s="1"/>
      <c r="K1111" s="7">
        <f>RANK(W1111,(W1111:Y1111,Z1111:AN1111))</f>
        <v>2</v>
      </c>
      <c r="L1111" s="7" t="e">
        <f>RANK(X1111,(W1111:Y1111,Z1111:AN1111))</f>
        <v>#N/A</v>
      </c>
      <c r="M1111" s="7">
        <f>IF(Y1111&gt;0,RANK(Y1111,(W1111:Y1111,Z1111:AN1111)),0)</f>
        <v>1</v>
      </c>
      <c r="N1111" s="7"/>
      <c r="O1111" s="1">
        <f>MAX(W1111:AD1111)-LARGE(W1111:AD1111,2)</f>
        <v>211</v>
      </c>
      <c r="P1111" s="2">
        <f>O1111/C1111</f>
        <v>6.3958775386480746E-2</v>
      </c>
      <c r="Q1111" s="2"/>
      <c r="R1111" s="2">
        <f t="shared" si="894"/>
        <v>0.43801151864201271</v>
      </c>
      <c r="S1111" s="2">
        <f t="shared" si="895"/>
        <v>0</v>
      </c>
      <c r="T1111" s="2">
        <f t="shared" si="896"/>
        <v>0.50197029402849347</v>
      </c>
      <c r="U1111" s="2">
        <f t="shared" si="897"/>
        <v>1.1518642012731131E-2</v>
      </c>
      <c r="V1111" s="2">
        <f t="shared" si="898"/>
        <v>4.8499545316762691E-2</v>
      </c>
      <c r="W1111" s="1">
        <v>1445</v>
      </c>
      <c r="X1111" s="1"/>
      <c r="Y1111" s="1">
        <v>1656</v>
      </c>
      <c r="Z1111" s="1">
        <v>38</v>
      </c>
      <c r="AA1111" s="1"/>
      <c r="AB1111" s="1"/>
      <c r="AC1111" s="1"/>
      <c r="AD1111" s="1"/>
      <c r="AE1111" s="1">
        <v>150</v>
      </c>
      <c r="AF1111" s="1"/>
      <c r="AG1111" s="1"/>
      <c r="AH1111" s="1"/>
      <c r="AI1111" s="1"/>
      <c r="AJ1111" s="1">
        <v>10</v>
      </c>
      <c r="AK1111" s="1"/>
      <c r="AL1111" s="1"/>
      <c r="AM1111" s="1"/>
      <c r="AN1111" s="1"/>
      <c r="AO1111" s="1"/>
      <c r="AP1111" s="7"/>
      <c r="AQ1111" s="7"/>
      <c r="AR1111" s="7"/>
      <c r="AS1111" s="7"/>
      <c r="AT1111" s="2"/>
      <c r="AU1111" s="2"/>
      <c r="AV1111" s="2"/>
      <c r="AW1111" s="2"/>
      <c r="AX1111" s="2"/>
      <c r="AY1111" s="177" t="str">
        <f>A1111&amp;" "&amp;"CD"&amp;BA1111</f>
        <v>Jessamine CD6</v>
      </c>
      <c r="AZ1111" s="9"/>
      <c r="BA1111" s="177">
        <v>6</v>
      </c>
      <c r="BC1111" s="98">
        <v>21</v>
      </c>
      <c r="BD1111" s="100"/>
      <c r="BE1111" s="177">
        <v>21113</v>
      </c>
      <c r="BF1111" s="177">
        <f>BE1111*100+BA1111</f>
        <v>2111306</v>
      </c>
      <c r="BH1111" s="177" t="s">
        <v>3303</v>
      </c>
    </row>
    <row r="1112" spans="1:87" s="177" customFormat="1" ht="13" customHeight="1">
      <c r="A1112" s="177" t="s">
        <v>2172</v>
      </c>
      <c r="B1112" s="177" t="s">
        <v>479</v>
      </c>
      <c r="C1112" s="1">
        <f t="shared" ref="C1112:C1115" si="904">SUM(W1112:AN1112)</f>
        <v>601</v>
      </c>
      <c r="D1112" s="1"/>
      <c r="E1112" s="1"/>
      <c r="F1112" s="1"/>
      <c r="G1112" s="1"/>
      <c r="H1112" s="1"/>
      <c r="I1112" s="1"/>
      <c r="J1112" s="1"/>
      <c r="K1112" s="7">
        <f>RANK(W1112,(W1112:Y1112,Z1112:AN1112))</f>
        <v>2</v>
      </c>
      <c r="L1112" s="7" t="e">
        <f>RANK(X1112,(W1112:Y1112,Z1112:AN1112))</f>
        <v>#N/A</v>
      </c>
      <c r="M1112" s="7">
        <f>IF(Y1112&gt;0,RANK(Y1112,(W1112:Y1112,Z1112:AN1112)),0)</f>
        <v>1</v>
      </c>
      <c r="N1112" s="7"/>
      <c r="O1112" s="1">
        <f t="shared" ref="O1112:O1115" si="905">MAX(W1112:AD1112)-LARGE(W1112:AD1112,2)</f>
        <v>99</v>
      </c>
      <c r="P1112" s="2">
        <f t="shared" ref="P1112:P1115" si="906">O1112/C1112</f>
        <v>0.16472545757071547</v>
      </c>
      <c r="Q1112" s="2"/>
      <c r="R1112" s="2">
        <f t="shared" si="894"/>
        <v>0.37936772046589018</v>
      </c>
      <c r="S1112" s="2">
        <f t="shared" si="895"/>
        <v>0</v>
      </c>
      <c r="T1112" s="2">
        <f t="shared" si="896"/>
        <v>0.54409317803660562</v>
      </c>
      <c r="U1112" s="2">
        <f t="shared" si="897"/>
        <v>1.4975041597337771E-2</v>
      </c>
      <c r="V1112" s="2">
        <f t="shared" si="898"/>
        <v>6.1564059900166432E-2</v>
      </c>
      <c r="W1112" s="1">
        <v>228</v>
      </c>
      <c r="X1112" s="1"/>
      <c r="Y1112" s="1">
        <v>327</v>
      </c>
      <c r="Z1112" s="1">
        <v>9</v>
      </c>
      <c r="AA1112" s="1"/>
      <c r="AB1112" s="1"/>
      <c r="AC1112" s="1"/>
      <c r="AD1112" s="1"/>
      <c r="AE1112" s="1">
        <v>33</v>
      </c>
      <c r="AF1112" s="1"/>
      <c r="AG1112" s="1"/>
      <c r="AH1112" s="1"/>
      <c r="AI1112" s="1"/>
      <c r="AJ1112" s="1">
        <v>4</v>
      </c>
      <c r="AK1112" s="1"/>
      <c r="AL1112" s="1"/>
      <c r="AM1112" s="1"/>
      <c r="AN1112" s="1"/>
      <c r="AO1112" s="1"/>
      <c r="AP1112" s="7"/>
      <c r="AQ1112" s="7"/>
      <c r="AR1112" s="7"/>
      <c r="AS1112" s="7"/>
      <c r="AT1112" s="2"/>
      <c r="AU1112" s="2"/>
      <c r="AV1112" s="2"/>
      <c r="AW1112" s="2"/>
      <c r="AX1112" s="2"/>
      <c r="AY1112" s="177" t="str">
        <f t="shared" si="899"/>
        <v>Spencer CD2</v>
      </c>
      <c r="AZ1112" s="9"/>
      <c r="BA1112" s="177">
        <v>2</v>
      </c>
      <c r="BC1112" s="98">
        <v>21</v>
      </c>
      <c r="BD1112" s="100"/>
      <c r="BE1112" s="177">
        <v>21215</v>
      </c>
      <c r="BF1112" s="177">
        <f t="shared" si="900"/>
        <v>2121502</v>
      </c>
      <c r="BH1112" s="177" t="s">
        <v>3303</v>
      </c>
    </row>
    <row r="1113" spans="1:87" s="177" customFormat="1" ht="13" customHeight="1">
      <c r="A1113" s="177" t="s">
        <v>2172</v>
      </c>
      <c r="B1113" s="177" t="s">
        <v>479</v>
      </c>
      <c r="C1113" s="1">
        <f t="shared" si="904"/>
        <v>974</v>
      </c>
      <c r="D1113" s="1"/>
      <c r="E1113" s="1"/>
      <c r="F1113" s="1"/>
      <c r="G1113" s="1"/>
      <c r="H1113" s="1"/>
      <c r="I1113" s="1"/>
      <c r="J1113" s="1"/>
      <c r="K1113" s="7">
        <f>RANK(W1113,(W1113:Y1113,Z1113:AN1113))</f>
        <v>2</v>
      </c>
      <c r="L1113" s="7" t="e">
        <f>RANK(X1113,(W1113:Y1113,Z1113:AN1113))</f>
        <v>#N/A</v>
      </c>
      <c r="M1113" s="7">
        <f>IF(Y1113&gt;0,RANK(Y1113,(W1113:Y1113,Z1113:AN1113)),0)</f>
        <v>1</v>
      </c>
      <c r="N1113" s="7"/>
      <c r="O1113" s="1">
        <f t="shared" si="905"/>
        <v>34</v>
      </c>
      <c r="P1113" s="2">
        <f t="shared" si="906"/>
        <v>3.4907597535934289E-2</v>
      </c>
      <c r="Q1113" s="2"/>
      <c r="R1113" s="2">
        <f t="shared" si="894"/>
        <v>0.45687885010266943</v>
      </c>
      <c r="S1113" s="2">
        <f t="shared" si="895"/>
        <v>0</v>
      </c>
      <c r="T1113" s="2">
        <f t="shared" si="896"/>
        <v>0.49178644763860369</v>
      </c>
      <c r="U1113" s="2">
        <f t="shared" si="897"/>
        <v>1.3347022587268994E-2</v>
      </c>
      <c r="V1113" s="2">
        <f t="shared" si="898"/>
        <v>3.798767967145783E-2</v>
      </c>
      <c r="W1113" s="1">
        <v>445</v>
      </c>
      <c r="X1113" s="1"/>
      <c r="Y1113" s="1">
        <v>479</v>
      </c>
      <c r="Z1113" s="1">
        <v>13</v>
      </c>
      <c r="AA1113" s="1"/>
      <c r="AB1113" s="1"/>
      <c r="AC1113" s="1"/>
      <c r="AD1113" s="1"/>
      <c r="AE1113" s="1">
        <v>34</v>
      </c>
      <c r="AF1113" s="1"/>
      <c r="AG1113" s="1"/>
      <c r="AH1113" s="1"/>
      <c r="AI1113" s="1"/>
      <c r="AJ1113" s="1">
        <v>3</v>
      </c>
      <c r="AK1113" s="1"/>
      <c r="AL1113" s="1"/>
      <c r="AM1113" s="1"/>
      <c r="AN1113" s="1"/>
      <c r="AO1113" s="1"/>
      <c r="AP1113" s="7"/>
      <c r="AQ1113" s="7"/>
      <c r="AR1113" s="7"/>
      <c r="AS1113" s="7"/>
      <c r="AT1113" s="2"/>
      <c r="AU1113" s="2"/>
      <c r="AV1113" s="2"/>
      <c r="AW1113" s="2"/>
      <c r="AX1113" s="2"/>
      <c r="AY1113" s="177" t="str">
        <f>A1113&amp;" "&amp;"CD"&amp;BA1113</f>
        <v>Spencer CD4</v>
      </c>
      <c r="AZ1113" s="9"/>
      <c r="BA1113" s="177">
        <v>4</v>
      </c>
      <c r="BC1113" s="98">
        <v>21</v>
      </c>
      <c r="BD1113" s="100"/>
      <c r="BE1113" s="177">
        <v>21215</v>
      </c>
      <c r="BF1113" s="177">
        <f>BE1113*100+BA1113</f>
        <v>2121504</v>
      </c>
      <c r="BH1113" s="177" t="s">
        <v>3303</v>
      </c>
    </row>
    <row r="1114" spans="1:87" ht="13" customHeight="1">
      <c r="A1114" s="177" t="s">
        <v>643</v>
      </c>
      <c r="B1114" t="s">
        <v>479</v>
      </c>
      <c r="C1114" s="1">
        <f t="shared" si="904"/>
        <v>60</v>
      </c>
      <c r="D1114" s="1"/>
      <c r="E1114" s="1"/>
      <c r="F1114" s="1"/>
      <c r="G1114" s="1"/>
      <c r="H1114" s="1"/>
      <c r="I1114" s="1"/>
      <c r="J1114" s="1"/>
      <c r="K1114" s="7">
        <f>RANK(W1114,(W1114:Y1114,Z1114:AN1114))</f>
        <v>2</v>
      </c>
      <c r="L1114" s="7">
        <f>RANK(X1114,(W1114:Y1114,Z1114:AN1114))</f>
        <v>5</v>
      </c>
      <c r="M1114" s="7">
        <f>IF(Y1114&gt;0,RANK(Y1114,(W1114:Y1114,Z1114:AN1114)),0)</f>
        <v>1</v>
      </c>
      <c r="N1114" s="7"/>
      <c r="O1114" s="1">
        <f t="shared" si="905"/>
        <v>10</v>
      </c>
      <c r="P1114" s="2">
        <f t="shared" si="906"/>
        <v>0.16666666666666666</v>
      </c>
      <c r="Q1114" s="2"/>
      <c r="R1114" s="2">
        <f t="shared" si="894"/>
        <v>0.36666666666666664</v>
      </c>
      <c r="S1114" s="2">
        <f t="shared" si="895"/>
        <v>0</v>
      </c>
      <c r="T1114" s="2">
        <f t="shared" si="896"/>
        <v>0.53333333333333333</v>
      </c>
      <c r="U1114" s="2">
        <f t="shared" si="897"/>
        <v>0</v>
      </c>
      <c r="V1114" s="2">
        <f t="shared" si="898"/>
        <v>9.9999999999999978E-2</v>
      </c>
      <c r="W1114" s="1">
        <v>22</v>
      </c>
      <c r="Y1114" s="1">
        <v>32</v>
      </c>
      <c r="Z1114" s="1">
        <v>0</v>
      </c>
      <c r="AE1114" s="1">
        <v>5</v>
      </c>
      <c r="AH1114" s="1"/>
      <c r="AI1114" s="1"/>
      <c r="AJ1114" s="1">
        <v>1</v>
      </c>
      <c r="AK1114" s="1"/>
      <c r="AL1114" s="1"/>
      <c r="AM1114" s="1"/>
      <c r="AN1114" s="1"/>
      <c r="AO1114" s="1"/>
      <c r="AP1114" s="7"/>
      <c r="AQ1114" s="7"/>
      <c r="AR1114" s="7"/>
      <c r="AS1114" s="7"/>
      <c r="AT1114" s="2"/>
      <c r="AU1114" s="2"/>
      <c r="AV1114" s="2"/>
      <c r="AW1114" s="2"/>
      <c r="AX1114" s="2"/>
      <c r="AY1114" s="177" t="str">
        <f t="shared" si="899"/>
        <v>Washington CD1</v>
      </c>
      <c r="AZ1114" s="9"/>
      <c r="BA1114" s="177">
        <v>1</v>
      </c>
      <c r="BC1114" s="98">
        <v>21</v>
      </c>
      <c r="BD1114" s="100"/>
      <c r="BE1114" s="177">
        <v>21229</v>
      </c>
      <c r="BF1114" s="177">
        <f t="shared" si="900"/>
        <v>2122901</v>
      </c>
      <c r="BG1114" s="177"/>
      <c r="BH1114" s="177" t="s">
        <v>3303</v>
      </c>
    </row>
    <row r="1115" spans="1:87" s="177" customFormat="1" ht="13" customHeight="1">
      <c r="A1115" s="177" t="s">
        <v>643</v>
      </c>
      <c r="B1115" s="177" t="s">
        <v>479</v>
      </c>
      <c r="C1115" s="1">
        <f t="shared" si="904"/>
        <v>1219</v>
      </c>
      <c r="D1115" s="1"/>
      <c r="E1115" s="1"/>
      <c r="F1115" s="1"/>
      <c r="G1115" s="1"/>
      <c r="H1115" s="1"/>
      <c r="I1115" s="1"/>
      <c r="J1115" s="1"/>
      <c r="K1115" s="7">
        <f>RANK(W1115,(W1115:Y1115,Z1115:AN1115))</f>
        <v>1</v>
      </c>
      <c r="L1115" s="7" t="e">
        <f>RANK(X1115,(W1115:Y1115,Z1115:AN1115))</f>
        <v>#N/A</v>
      </c>
      <c r="M1115" s="7">
        <f>IF(Y1115&gt;0,RANK(Y1115,(W1115:Y1115,Z1115:AN1115)),0)</f>
        <v>2</v>
      </c>
      <c r="N1115" s="7"/>
      <c r="O1115" s="1">
        <f t="shared" si="905"/>
        <v>29</v>
      </c>
      <c r="P1115" s="2">
        <f t="shared" si="906"/>
        <v>2.3789991796554551E-2</v>
      </c>
      <c r="Q1115" s="2"/>
      <c r="R1115" s="2">
        <f t="shared" si="894"/>
        <v>0.47497949138638229</v>
      </c>
      <c r="S1115" s="2">
        <f t="shared" si="895"/>
        <v>0</v>
      </c>
      <c r="T1115" s="2">
        <f t="shared" si="896"/>
        <v>0.45118949958982774</v>
      </c>
      <c r="U1115" s="2">
        <f t="shared" si="897"/>
        <v>1.3125512715340444E-2</v>
      </c>
      <c r="V1115" s="2">
        <f t="shared" si="898"/>
        <v>6.0705496308449527E-2</v>
      </c>
      <c r="W1115" s="1">
        <v>579</v>
      </c>
      <c r="X1115" s="1"/>
      <c r="Y1115" s="1">
        <v>550</v>
      </c>
      <c r="Z1115" s="1">
        <v>16</v>
      </c>
      <c r="AA1115" s="1"/>
      <c r="AB1115" s="1"/>
      <c r="AC1115" s="1"/>
      <c r="AD1115" s="1"/>
      <c r="AE1115" s="1">
        <v>66</v>
      </c>
      <c r="AF1115" s="1"/>
      <c r="AG1115" s="1"/>
      <c r="AH1115" s="1"/>
      <c r="AI1115" s="1"/>
      <c r="AJ1115" s="1">
        <v>8</v>
      </c>
      <c r="AK1115" s="1"/>
      <c r="AL1115" s="1"/>
      <c r="AM1115" s="1"/>
      <c r="AN1115" s="1"/>
      <c r="AO1115" s="1"/>
      <c r="AP1115" s="7"/>
      <c r="AQ1115" s="7"/>
      <c r="AR1115" s="7"/>
      <c r="AS1115" s="7"/>
      <c r="AT1115" s="2"/>
      <c r="AU1115" s="2"/>
      <c r="AV1115" s="2"/>
      <c r="AW1115" s="2"/>
      <c r="AX1115" s="2"/>
      <c r="AY1115" s="177" t="str">
        <f>A1115&amp;" "&amp;"CD"&amp;BA1115</f>
        <v>Washington CD2</v>
      </c>
      <c r="AZ1115" s="9"/>
      <c r="BA1115" s="177">
        <v>2</v>
      </c>
      <c r="BC1115" s="98">
        <v>21</v>
      </c>
      <c r="BD1115" s="100"/>
      <c r="BE1115" s="177">
        <v>21229</v>
      </c>
      <c r="BF1115" s="177">
        <f>BE1115*100+BA1115</f>
        <v>2122902</v>
      </c>
      <c r="BH1115" s="177" t="s">
        <v>3303</v>
      </c>
    </row>
    <row r="1116" spans="1:87">
      <c r="C1116" s="2"/>
      <c r="D1116" s="2"/>
      <c r="E1116" s="2"/>
      <c r="F1116" s="2"/>
      <c r="G1116" s="2"/>
      <c r="H1116" s="2"/>
      <c r="I1116" s="2"/>
      <c r="J1116" s="2"/>
      <c r="K1116" s="7"/>
      <c r="L1116" s="2"/>
      <c r="M1116" s="2"/>
      <c r="N1116" s="2"/>
      <c r="R1116" s="2"/>
      <c r="S1116" s="2"/>
      <c r="T1116" s="2"/>
      <c r="U1116" s="2"/>
      <c r="V1116" s="2"/>
      <c r="AH1116" s="1"/>
      <c r="AI1116" s="1"/>
      <c r="AK1116" s="1"/>
      <c r="AL1116" s="1"/>
      <c r="AM1116" s="1"/>
      <c r="AN1116" s="1"/>
      <c r="AO1116" s="1"/>
      <c r="AP1116" s="8"/>
      <c r="AQ1116" s="8"/>
      <c r="AR1116" s="8"/>
      <c r="AS1116" s="8"/>
      <c r="AT1116" s="2"/>
      <c r="AU1116" s="2"/>
      <c r="AV1116" s="2"/>
      <c r="AW1116" s="2"/>
      <c r="AX1116" s="2"/>
      <c r="BD1116" s="100"/>
      <c r="BE1116"/>
    </row>
    <row r="1117" spans="1:87">
      <c r="A1117" s="48" t="s">
        <v>885</v>
      </c>
      <c r="BD1117" s="100"/>
      <c r="BE1117"/>
    </row>
    <row r="1118" spans="1:87">
      <c r="A1118" s="194" t="s">
        <v>528</v>
      </c>
      <c r="B1118" s="194" t="s">
        <v>886</v>
      </c>
      <c r="C1118" s="1">
        <f t="shared" ref="C1118:C1139" si="907">SUM(W1118:AN1118)</f>
        <v>1884</v>
      </c>
      <c r="D1118" s="1"/>
      <c r="E1118" s="1"/>
      <c r="F1118" s="1"/>
      <c r="G1118" s="1"/>
      <c r="H1118" s="1"/>
      <c r="I1118" s="1"/>
      <c r="J1118" s="1"/>
      <c r="K1118" s="7">
        <f>RANK(W1118,(W1118:Y1118,Z1118:AN1118))</f>
        <v>1</v>
      </c>
      <c r="L1118" s="7" t="e">
        <f>RANK(X1118,(W1118:Y1118,Z1118:AN1118))</f>
        <v>#N/A</v>
      </c>
      <c r="M1118" s="7">
        <f>IF(Y1118&gt;0,RANK(Y1118,(W1118:Y1118,Z1118:AN1118)),0)</f>
        <v>2</v>
      </c>
      <c r="N1118" s="7"/>
      <c r="O1118" s="1">
        <f t="shared" ref="O1118:O1139" si="908">MAX(W1118:AD1118)-LARGE(W1118:AD1118,2)</f>
        <v>1371</v>
      </c>
      <c r="P1118" s="2">
        <f t="shared" ref="P1118:P1142" si="909">O1118/C1118</f>
        <v>0.72770700636942676</v>
      </c>
      <c r="Q1118" s="2"/>
      <c r="R1118" s="2">
        <f t="shared" ref="R1118:R1142" si="910">IF($C1118=0,"-",W1118/$C1118)</f>
        <v>0.84713375796178347</v>
      </c>
      <c r="S1118" s="2">
        <f t="shared" ref="S1118:S1142" si="911">IF($C1118=0,"-",X1118/$C1118)</f>
        <v>0</v>
      </c>
      <c r="T1118" s="2">
        <f t="shared" ref="T1118:T1142" si="912">IF($C1118=0,"-",Y1118/$C1118)</f>
        <v>0.11942675159235669</v>
      </c>
      <c r="U1118" s="2">
        <f t="shared" ref="U1118:U1142" si="913">IF($C1118=0,"-",Z1118/$C1118)</f>
        <v>2.1231422505307855E-3</v>
      </c>
      <c r="V1118" s="2">
        <f t="shared" ref="V1118:V1142" si="914">IF(C1118=0,"-",(1-R1118-S1118-T1118-U1118))</f>
        <v>3.1316348195329052E-2</v>
      </c>
      <c r="W1118" s="1">
        <v>1596</v>
      </c>
      <c r="Y1118" s="1">
        <v>225</v>
      </c>
      <c r="Z1118" s="1">
        <v>4</v>
      </c>
      <c r="AC1118" s="1">
        <v>1</v>
      </c>
      <c r="AD1118" s="1">
        <v>2</v>
      </c>
      <c r="AG1118" s="1">
        <f>SUM(BK1118:CL1118)</f>
        <v>50</v>
      </c>
      <c r="AH1118">
        <v>2</v>
      </c>
      <c r="AJ1118" s="1">
        <v>4</v>
      </c>
      <c r="AY1118" s="194" t="str">
        <f t="shared" ref="AY1118:AY1163" si="915">A1118&amp;" "&amp;"CD"&amp;BA1118</f>
        <v>Ascension CD2</v>
      </c>
      <c r="BA1118" s="194">
        <v>2</v>
      </c>
      <c r="BB1118" s="194"/>
      <c r="BC1118" s="194">
        <v>22</v>
      </c>
      <c r="BD1118" s="194"/>
      <c r="BE1118" s="194">
        <v>22005</v>
      </c>
      <c r="BF1118" s="194">
        <f t="shared" ref="BF1118:BF1163" si="916">BE1118*100+BA1118</f>
        <v>2200502</v>
      </c>
      <c r="BG1118" s="194"/>
      <c r="BH1118" s="194" t="s">
        <v>3303</v>
      </c>
      <c r="BL1118">
        <v>35</v>
      </c>
      <c r="BQ1118">
        <v>5</v>
      </c>
      <c r="CI1118">
        <v>10</v>
      </c>
    </row>
    <row r="1119" spans="1:87">
      <c r="A1119" s="194" t="s">
        <v>528</v>
      </c>
      <c r="B1119" s="194" t="s">
        <v>886</v>
      </c>
      <c r="C1119" s="1">
        <f t="shared" si="907"/>
        <v>3233</v>
      </c>
      <c r="D1119" s="1"/>
      <c r="E1119" s="1"/>
      <c r="F1119" s="1"/>
      <c r="G1119" s="1"/>
      <c r="H1119" s="1"/>
      <c r="I1119" s="1"/>
      <c r="J1119" s="1"/>
      <c r="K1119" s="7">
        <f>RANK(W1119,(W1119:Y1119,Z1119:AN1119))</f>
        <v>1</v>
      </c>
      <c r="L1119" s="7" t="e">
        <f>RANK(X1119,(W1119:Y1119,Z1119:AN1119))</f>
        <v>#N/A</v>
      </c>
      <c r="M1119" s="7">
        <f>IF(Y1119&gt;0,RANK(Y1119,(W1119:Y1119,Z1119:AN1119)),0)</f>
        <v>2</v>
      </c>
      <c r="N1119" s="7"/>
      <c r="O1119" s="1">
        <f t="shared" si="908"/>
        <v>1073</v>
      </c>
      <c r="P1119" s="2">
        <f t="shared" si="909"/>
        <v>0.33188988555521187</v>
      </c>
      <c r="Q1119" s="2"/>
      <c r="R1119" s="2">
        <f t="shared" si="910"/>
        <v>0.63192081657902877</v>
      </c>
      <c r="S1119" s="2">
        <f t="shared" si="911"/>
        <v>0</v>
      </c>
      <c r="T1119" s="2">
        <f t="shared" si="912"/>
        <v>0.30003093102381689</v>
      </c>
      <c r="U1119" s="2">
        <f t="shared" si="913"/>
        <v>7.732755954222085E-3</v>
      </c>
      <c r="V1119" s="2">
        <f t="shared" si="914"/>
        <v>6.0315496442932257E-2</v>
      </c>
      <c r="W1119" s="1">
        <v>2043</v>
      </c>
      <c r="Y1119" s="1">
        <v>970</v>
      </c>
      <c r="Z1119" s="1">
        <v>25</v>
      </c>
      <c r="AC1119" s="1">
        <v>19</v>
      </c>
      <c r="AD1119" s="1">
        <v>24</v>
      </c>
      <c r="AG1119" s="1">
        <f t="shared" ref="AG1119:AG1163" si="917">SUM(BK1119:CL1119)</f>
        <v>110</v>
      </c>
      <c r="AH1119">
        <v>20</v>
      </c>
      <c r="AJ1119" s="1">
        <v>22</v>
      </c>
      <c r="AY1119" s="194" t="str">
        <f t="shared" si="915"/>
        <v>Ascension CD6</v>
      </c>
      <c r="BA1119" s="194">
        <v>6</v>
      </c>
      <c r="BB1119" s="194"/>
      <c r="BC1119" s="194">
        <v>22</v>
      </c>
      <c r="BD1119" s="194"/>
      <c r="BE1119" s="194">
        <v>22005</v>
      </c>
      <c r="BF1119" s="194">
        <f t="shared" si="916"/>
        <v>2200506</v>
      </c>
      <c r="BG1119" s="194"/>
      <c r="BH1119" s="194" t="s">
        <v>3303</v>
      </c>
      <c r="BL1119">
        <v>51</v>
      </c>
      <c r="BQ1119">
        <v>4</v>
      </c>
      <c r="CI1119">
        <v>55</v>
      </c>
    </row>
    <row r="1120" spans="1:87">
      <c r="A1120" s="194" t="s">
        <v>528</v>
      </c>
      <c r="B1120" s="194" t="s">
        <v>886</v>
      </c>
      <c r="C1120" s="1">
        <f t="shared" si="907"/>
        <v>821</v>
      </c>
      <c r="D1120" s="1"/>
      <c r="E1120" s="1"/>
      <c r="F1120" s="1"/>
      <c r="G1120" s="1"/>
      <c r="H1120" s="1"/>
      <c r="I1120" s="1"/>
      <c r="J1120" s="1"/>
      <c r="K1120" s="7">
        <f>RANK(W1120,(W1120:Y1120,Z1120:AN1120))</f>
        <v>1</v>
      </c>
      <c r="L1120" s="7" t="e">
        <f>RANK(X1120,(W1120:Y1120,Z1120:AN1120))</f>
        <v>#N/A</v>
      </c>
      <c r="M1120" s="7">
        <f>IF(Y1120&gt;0,RANK(Y1120,(W1120:Y1120,Z1120:AN1120)),0)</f>
        <v>2</v>
      </c>
      <c r="N1120" s="7"/>
      <c r="O1120" s="1">
        <f t="shared" si="908"/>
        <v>394</v>
      </c>
      <c r="P1120" s="2">
        <f t="shared" si="909"/>
        <v>0.47990255785627284</v>
      </c>
      <c r="Q1120" s="2"/>
      <c r="R1120" s="2">
        <f t="shared" si="910"/>
        <v>0.71010962241169306</v>
      </c>
      <c r="S1120" s="2">
        <f t="shared" si="911"/>
        <v>0</v>
      </c>
      <c r="T1120" s="2">
        <f t="shared" si="912"/>
        <v>0.23020706455542023</v>
      </c>
      <c r="U1120" s="2">
        <f t="shared" si="913"/>
        <v>1.4616321559074299E-2</v>
      </c>
      <c r="V1120" s="2">
        <f t="shared" si="914"/>
        <v>4.5066991473812407E-2</v>
      </c>
      <c r="W1120" s="1">
        <v>583</v>
      </c>
      <c r="Y1120" s="1">
        <v>189</v>
      </c>
      <c r="Z1120" s="1">
        <v>12</v>
      </c>
      <c r="AC1120" s="1">
        <v>4</v>
      </c>
      <c r="AD1120" s="1">
        <v>5</v>
      </c>
      <c r="AG1120" s="1">
        <f t="shared" si="917"/>
        <v>20</v>
      </c>
      <c r="AH1120">
        <v>3</v>
      </c>
      <c r="AJ1120" s="1">
        <v>5</v>
      </c>
      <c r="AY1120" s="194" t="str">
        <f t="shared" si="915"/>
        <v>Ascension CD0</v>
      </c>
      <c r="BA1120" s="194">
        <v>0</v>
      </c>
      <c r="BB1120" s="194"/>
      <c r="BC1120" s="194">
        <v>22</v>
      </c>
      <c r="BD1120" s="194"/>
      <c r="BE1120" s="194">
        <v>22005</v>
      </c>
      <c r="BF1120" s="194">
        <f t="shared" si="916"/>
        <v>2200500</v>
      </c>
      <c r="BG1120" s="194"/>
      <c r="BH1120" s="194" t="s">
        <v>3303</v>
      </c>
      <c r="BL1120">
        <v>9</v>
      </c>
      <c r="BQ1120">
        <v>2</v>
      </c>
      <c r="CI1120">
        <v>9</v>
      </c>
    </row>
    <row r="1121" spans="1:87">
      <c r="A1121" s="194" t="s">
        <v>284</v>
      </c>
      <c r="B1121" s="194" t="s">
        <v>886</v>
      </c>
      <c r="C1121" s="1">
        <f t="shared" si="907"/>
        <v>654</v>
      </c>
      <c r="D1121" s="1"/>
      <c r="E1121" s="1"/>
      <c r="F1121" s="1"/>
      <c r="G1121" s="1"/>
      <c r="H1121" s="1"/>
      <c r="I1121" s="1"/>
      <c r="J1121" s="1"/>
      <c r="K1121" s="7">
        <f>RANK(W1121,(W1121:Y1121,Z1121:AN1121))</f>
        <v>1</v>
      </c>
      <c r="L1121" s="7">
        <f>RANK(X1121,(W1121:Y1121,Z1121:AN1121))</f>
        <v>8</v>
      </c>
      <c r="M1121" s="7">
        <f>IF(Y1121&gt;0,RANK(Y1121,(W1121:Y1121,Z1121:AN1121)),0)</f>
        <v>2</v>
      </c>
      <c r="N1121" s="7"/>
      <c r="O1121" s="1">
        <f t="shared" si="908"/>
        <v>447</v>
      </c>
      <c r="P1121" s="2">
        <f t="shared" si="909"/>
        <v>0.6834862385321101</v>
      </c>
      <c r="Q1121" s="2"/>
      <c r="R1121" s="2">
        <f t="shared" si="910"/>
        <v>0.81498470948012236</v>
      </c>
      <c r="S1121" s="2">
        <f t="shared" si="911"/>
        <v>0</v>
      </c>
      <c r="T1121" s="2">
        <f t="shared" si="912"/>
        <v>0.13149847094801223</v>
      </c>
      <c r="U1121" s="2">
        <f t="shared" si="913"/>
        <v>7.6452599388379203E-3</v>
      </c>
      <c r="V1121" s="2">
        <f t="shared" si="914"/>
        <v>4.5871559633027491E-2</v>
      </c>
      <c r="W1121" s="1">
        <v>533</v>
      </c>
      <c r="Y1121" s="1">
        <v>86</v>
      </c>
      <c r="Z1121" s="1">
        <v>5</v>
      </c>
      <c r="AC1121" s="1">
        <v>2</v>
      </c>
      <c r="AD1121" s="1">
        <v>0</v>
      </c>
      <c r="AG1121" s="1">
        <f t="shared" si="917"/>
        <v>26</v>
      </c>
      <c r="AH1121">
        <v>1</v>
      </c>
      <c r="AJ1121" s="1">
        <v>1</v>
      </c>
      <c r="AY1121" s="194" t="str">
        <f t="shared" si="915"/>
        <v>Assumption CD2</v>
      </c>
      <c r="BA1121" s="194">
        <v>2</v>
      </c>
      <c r="BB1121" s="194"/>
      <c r="BC1121" s="194">
        <v>22</v>
      </c>
      <c r="BD1121" s="194"/>
      <c r="BE1121" s="194">
        <v>22007</v>
      </c>
      <c r="BF1121" s="194">
        <f t="shared" si="916"/>
        <v>2200702</v>
      </c>
      <c r="BG1121" s="194"/>
      <c r="BH1121" s="194" t="s">
        <v>3303</v>
      </c>
      <c r="BL1121">
        <v>13</v>
      </c>
      <c r="BQ1121">
        <v>3</v>
      </c>
      <c r="CI1121">
        <v>10</v>
      </c>
    </row>
    <row r="1122" spans="1:87">
      <c r="A1122" s="194" t="s">
        <v>284</v>
      </c>
      <c r="B1122" s="194" t="s">
        <v>886</v>
      </c>
      <c r="C1122" s="1">
        <f t="shared" si="907"/>
        <v>698</v>
      </c>
      <c r="D1122" s="1"/>
      <c r="E1122" s="1"/>
      <c r="F1122" s="1"/>
      <c r="G1122" s="1"/>
      <c r="H1122" s="1"/>
      <c r="I1122" s="1"/>
      <c r="J1122" s="1"/>
      <c r="K1122" s="7">
        <f>RANK(W1122,(W1122:Y1122,Z1122:AN1122))</f>
        <v>1</v>
      </c>
      <c r="L1122" s="7" t="e">
        <f>RANK(X1122,(W1122:Y1122,Z1122:AN1122))</f>
        <v>#N/A</v>
      </c>
      <c r="M1122" s="7">
        <f>IF(Y1122&gt;0,RANK(Y1122,(W1122:Y1122,Z1122:AN1122)),0)</f>
        <v>2</v>
      </c>
      <c r="N1122" s="7"/>
      <c r="O1122" s="1">
        <f t="shared" si="908"/>
        <v>232</v>
      </c>
      <c r="P1122" s="2">
        <f t="shared" si="909"/>
        <v>0.33237822349570201</v>
      </c>
      <c r="Q1122" s="2"/>
      <c r="R1122" s="2">
        <f t="shared" si="910"/>
        <v>0.59742120343839544</v>
      </c>
      <c r="S1122" s="2">
        <f t="shared" si="911"/>
        <v>0</v>
      </c>
      <c r="T1122" s="2">
        <f t="shared" si="912"/>
        <v>0.26504297994269344</v>
      </c>
      <c r="U1122" s="2">
        <f t="shared" si="913"/>
        <v>2.0057306590257881E-2</v>
      </c>
      <c r="V1122" s="2">
        <f t="shared" si="914"/>
        <v>0.11747851002865324</v>
      </c>
      <c r="W1122" s="1">
        <v>417</v>
      </c>
      <c r="Y1122" s="1">
        <v>185</v>
      </c>
      <c r="Z1122" s="1">
        <v>14</v>
      </c>
      <c r="AC1122" s="1">
        <v>11</v>
      </c>
      <c r="AD1122" s="1">
        <v>7</v>
      </c>
      <c r="AG1122" s="1">
        <f t="shared" si="917"/>
        <v>51</v>
      </c>
      <c r="AH1122">
        <v>6</v>
      </c>
      <c r="AJ1122" s="1">
        <v>7</v>
      </c>
      <c r="AY1122" s="194" t="str">
        <f t="shared" si="915"/>
        <v>Assumption CD6</v>
      </c>
      <c r="BA1122" s="194">
        <v>6</v>
      </c>
      <c r="BB1122" s="194"/>
      <c r="BC1122" s="194">
        <v>22</v>
      </c>
      <c r="BD1122" s="194"/>
      <c r="BE1122" s="194">
        <v>22007</v>
      </c>
      <c r="BF1122" s="194">
        <f t="shared" si="916"/>
        <v>2200706</v>
      </c>
      <c r="BG1122" s="194"/>
      <c r="BH1122" s="194" t="s">
        <v>3303</v>
      </c>
      <c r="BL1122">
        <v>23</v>
      </c>
      <c r="BQ1122">
        <v>3</v>
      </c>
      <c r="CI1122">
        <v>25</v>
      </c>
    </row>
    <row r="1123" spans="1:87">
      <c r="A1123" s="194" t="s">
        <v>284</v>
      </c>
      <c r="B1123" s="194" t="s">
        <v>886</v>
      </c>
      <c r="C1123" s="1">
        <f t="shared" si="907"/>
        <v>244</v>
      </c>
      <c r="D1123" s="1"/>
      <c r="E1123" s="1"/>
      <c r="F1123" s="1"/>
      <c r="G1123" s="1"/>
      <c r="H1123" s="1"/>
      <c r="I1123" s="1"/>
      <c r="J1123" s="1"/>
      <c r="K1123" s="7">
        <f>RANK(W1123,(W1123:Y1123,Z1123:AN1123))</f>
        <v>1</v>
      </c>
      <c r="L1123" s="7">
        <f>RANK(X1123,(W1123:Y1123,Z1123:AN1123))</f>
        <v>8</v>
      </c>
      <c r="M1123" s="7">
        <f>IF(Y1123&gt;0,RANK(Y1123,(W1123:Y1123,Z1123:AN1123)),0)</f>
        <v>2</v>
      </c>
      <c r="N1123" s="7"/>
      <c r="O1123" s="1">
        <f t="shared" si="908"/>
        <v>148</v>
      </c>
      <c r="P1123" s="2">
        <f t="shared" si="909"/>
        <v>0.60655737704918034</v>
      </c>
      <c r="Q1123" s="2"/>
      <c r="R1123" s="2">
        <f t="shared" si="910"/>
        <v>0.77459016393442626</v>
      </c>
      <c r="S1123" s="2">
        <f t="shared" si="911"/>
        <v>0</v>
      </c>
      <c r="T1123" s="2">
        <f t="shared" si="912"/>
        <v>0.16803278688524589</v>
      </c>
      <c r="U1123" s="2">
        <f t="shared" si="913"/>
        <v>2.4590163934426229E-2</v>
      </c>
      <c r="V1123" s="2">
        <f t="shared" si="914"/>
        <v>3.278688524590162E-2</v>
      </c>
      <c r="W1123" s="1">
        <v>189</v>
      </c>
      <c r="Y1123" s="1">
        <v>41</v>
      </c>
      <c r="Z1123" s="1">
        <v>6</v>
      </c>
      <c r="AC1123" s="1">
        <v>1</v>
      </c>
      <c r="AD1123" s="1">
        <v>1</v>
      </c>
      <c r="AG1123" s="1">
        <f t="shared" si="917"/>
        <v>5</v>
      </c>
      <c r="AH1123">
        <v>1</v>
      </c>
      <c r="AJ1123" s="1">
        <v>0</v>
      </c>
      <c r="AY1123" s="194" t="str">
        <f t="shared" si="915"/>
        <v>Assumption CD0</v>
      </c>
      <c r="BA1123" s="194">
        <v>0</v>
      </c>
      <c r="BB1123" s="194"/>
      <c r="BC1123" s="194">
        <v>22</v>
      </c>
      <c r="BD1123" s="194"/>
      <c r="BE1123" s="194">
        <v>22007</v>
      </c>
      <c r="BF1123" s="194">
        <f t="shared" si="916"/>
        <v>2200700</v>
      </c>
      <c r="BG1123" s="194"/>
      <c r="BH1123" s="194" t="s">
        <v>3303</v>
      </c>
      <c r="BL1123">
        <v>5</v>
      </c>
      <c r="BQ1123">
        <v>0</v>
      </c>
      <c r="CI1123">
        <v>0</v>
      </c>
    </row>
    <row r="1124" spans="1:87">
      <c r="A1124" s="194" t="s">
        <v>2988</v>
      </c>
      <c r="B1124" s="194" t="s">
        <v>886</v>
      </c>
      <c r="C1124" s="1">
        <f t="shared" si="907"/>
        <v>12905</v>
      </c>
      <c r="D1124" s="1"/>
      <c r="E1124" s="1"/>
      <c r="F1124" s="1"/>
      <c r="G1124" s="1"/>
      <c r="H1124" s="1"/>
      <c r="I1124" s="1"/>
      <c r="J1124" s="1"/>
      <c r="K1124" s="7">
        <f>RANK(W1124,(W1124:Y1124,Z1124:AN1124))</f>
        <v>1</v>
      </c>
      <c r="L1124" s="7" t="e">
        <f>RANK(X1124,(W1124:Y1124,Z1124:AN1124))</f>
        <v>#N/A</v>
      </c>
      <c r="M1124" s="7">
        <f>IF(Y1124&gt;0,RANK(Y1124,(W1124:Y1124,Z1124:AN1124)),0)</f>
        <v>2</v>
      </c>
      <c r="N1124" s="7"/>
      <c r="O1124" s="1">
        <f t="shared" si="908"/>
        <v>10398</v>
      </c>
      <c r="P1124" s="2">
        <f t="shared" si="909"/>
        <v>0.8057342115459124</v>
      </c>
      <c r="Q1124" s="2"/>
      <c r="R1124" s="2">
        <f t="shared" si="910"/>
        <v>0.89531189461449046</v>
      </c>
      <c r="S1124" s="2">
        <f t="shared" si="911"/>
        <v>0</v>
      </c>
      <c r="T1124" s="2">
        <f t="shared" si="912"/>
        <v>8.9577683068578065E-2</v>
      </c>
      <c r="U1124" s="2">
        <f t="shared" si="913"/>
        <v>1.0073614877954282E-3</v>
      </c>
      <c r="V1124" s="2">
        <f t="shared" si="914"/>
        <v>1.4103060829136052E-2</v>
      </c>
      <c r="W1124" s="1">
        <v>11554</v>
      </c>
      <c r="Y1124" s="1">
        <v>1156</v>
      </c>
      <c r="Z1124" s="1">
        <v>13</v>
      </c>
      <c r="AC1124" s="1">
        <v>18</v>
      </c>
      <c r="AD1124" s="1">
        <v>9</v>
      </c>
      <c r="AG1124" s="1">
        <f t="shared" si="917"/>
        <v>123</v>
      </c>
      <c r="AH1124">
        <v>13</v>
      </c>
      <c r="AJ1124" s="1">
        <v>19</v>
      </c>
      <c r="AY1124" s="194" t="str">
        <f t="shared" si="915"/>
        <v>East Baton Rouge CD2</v>
      </c>
      <c r="BA1124" s="194">
        <v>2</v>
      </c>
      <c r="BB1124" s="194"/>
      <c r="BC1124" s="194">
        <v>22</v>
      </c>
      <c r="BD1124" s="194"/>
      <c r="BE1124" s="194">
        <v>22033</v>
      </c>
      <c r="BF1124" s="194">
        <f t="shared" si="916"/>
        <v>2203302</v>
      </c>
      <c r="BG1124" s="194"/>
      <c r="BH1124" s="194" t="s">
        <v>3303</v>
      </c>
      <c r="BL1124">
        <v>75</v>
      </c>
      <c r="BQ1124">
        <v>14</v>
      </c>
      <c r="CI1124">
        <v>34</v>
      </c>
    </row>
    <row r="1125" spans="1:87">
      <c r="A1125" s="194" t="s">
        <v>2988</v>
      </c>
      <c r="B1125" s="194" t="s">
        <v>886</v>
      </c>
      <c r="C1125" s="1">
        <f t="shared" si="907"/>
        <v>22776</v>
      </c>
      <c r="D1125" s="1"/>
      <c r="E1125" s="1"/>
      <c r="F1125" s="1"/>
      <c r="G1125" s="1"/>
      <c r="H1125" s="1"/>
      <c r="I1125" s="1"/>
      <c r="J1125" s="1"/>
      <c r="K1125" s="7">
        <f>RANK(W1125,(W1125:Y1125,Z1125:AN1125))</f>
        <v>1</v>
      </c>
      <c r="L1125" s="7" t="e">
        <f>RANK(X1125,(W1125:Y1125,Z1125:AN1125))</f>
        <v>#N/A</v>
      </c>
      <c r="M1125" s="7">
        <f>IF(Y1125&gt;0,RANK(Y1125,(W1125:Y1125,Z1125:AN1125)),0)</f>
        <v>2</v>
      </c>
      <c r="N1125" s="7"/>
      <c r="O1125" s="1">
        <f t="shared" si="908"/>
        <v>10448</v>
      </c>
      <c r="P1125" s="2">
        <f t="shared" si="909"/>
        <v>0.4587284861257464</v>
      </c>
      <c r="Q1125" s="2"/>
      <c r="R1125" s="2">
        <f t="shared" si="910"/>
        <v>0.7134703196347032</v>
      </c>
      <c r="S1125" s="2">
        <f t="shared" si="911"/>
        <v>0</v>
      </c>
      <c r="T1125" s="2">
        <f t="shared" si="912"/>
        <v>0.25474183350895679</v>
      </c>
      <c r="U1125" s="2">
        <f t="shared" si="913"/>
        <v>5.6638566912539517E-3</v>
      </c>
      <c r="V1125" s="2">
        <f t="shared" si="914"/>
        <v>2.6123990165086056E-2</v>
      </c>
      <c r="W1125" s="1">
        <v>16250</v>
      </c>
      <c r="Y1125" s="1">
        <v>5802</v>
      </c>
      <c r="Z1125" s="1">
        <v>129</v>
      </c>
      <c r="AC1125" s="1">
        <v>50</v>
      </c>
      <c r="AD1125" s="1">
        <v>61</v>
      </c>
      <c r="AG1125" s="1">
        <f t="shared" si="917"/>
        <v>385</v>
      </c>
      <c r="AH1125">
        <v>50</v>
      </c>
      <c r="AJ1125" s="1">
        <v>49</v>
      </c>
      <c r="AY1125" s="194" t="str">
        <f t="shared" si="915"/>
        <v>East Baton Rouge CD6</v>
      </c>
      <c r="BA1125" s="194">
        <v>6</v>
      </c>
      <c r="BB1125" s="194"/>
      <c r="BC1125" s="194">
        <v>22</v>
      </c>
      <c r="BD1125" s="194"/>
      <c r="BE1125" s="194">
        <v>22033</v>
      </c>
      <c r="BF1125" s="194">
        <f t="shared" si="916"/>
        <v>2203306</v>
      </c>
      <c r="BG1125" s="194"/>
      <c r="BH1125" s="194" t="s">
        <v>3303</v>
      </c>
      <c r="BL1125">
        <v>199</v>
      </c>
      <c r="BQ1125">
        <v>30</v>
      </c>
      <c r="CI1125">
        <v>156</v>
      </c>
    </row>
    <row r="1126" spans="1:87">
      <c r="A1126" s="194" t="s">
        <v>2988</v>
      </c>
      <c r="B1126" s="194" t="s">
        <v>886</v>
      </c>
      <c r="C1126" s="1">
        <f t="shared" si="907"/>
        <v>6394</v>
      </c>
      <c r="D1126" s="1"/>
      <c r="E1126" s="1"/>
      <c r="F1126" s="1"/>
      <c r="G1126" s="1"/>
      <c r="H1126" s="1"/>
      <c r="I1126" s="1"/>
      <c r="J1126" s="1"/>
      <c r="K1126" s="7">
        <f>RANK(W1126,(W1126:Y1126,Z1126:AN1126))</f>
        <v>1</v>
      </c>
      <c r="L1126" s="7" t="e">
        <f>RANK(X1126,(W1126:Y1126,Z1126:AN1126))</f>
        <v>#N/A</v>
      </c>
      <c r="M1126" s="7">
        <f>IF(Y1126&gt;0,RANK(Y1126,(W1126:Y1126,Z1126:AN1126)),0)</f>
        <v>2</v>
      </c>
      <c r="N1126" s="7"/>
      <c r="O1126" s="1">
        <f t="shared" si="908"/>
        <v>4155</v>
      </c>
      <c r="P1126" s="2">
        <f t="shared" si="909"/>
        <v>0.64982796371598373</v>
      </c>
      <c r="Q1126" s="2"/>
      <c r="R1126" s="2">
        <f t="shared" si="910"/>
        <v>0.80903972474194552</v>
      </c>
      <c r="S1126" s="2">
        <f t="shared" si="911"/>
        <v>0</v>
      </c>
      <c r="T1126" s="2">
        <f t="shared" si="912"/>
        <v>0.15921176102596185</v>
      </c>
      <c r="U1126" s="2">
        <f t="shared" si="913"/>
        <v>9.2274006881451365E-3</v>
      </c>
      <c r="V1126" s="2">
        <f t="shared" si="914"/>
        <v>2.2521113543947494E-2</v>
      </c>
      <c r="W1126" s="1">
        <v>5173</v>
      </c>
      <c r="Y1126" s="1">
        <v>1018</v>
      </c>
      <c r="Z1126" s="1">
        <v>59</v>
      </c>
      <c r="AC1126" s="1">
        <v>12</v>
      </c>
      <c r="AD1126" s="1">
        <v>11</v>
      </c>
      <c r="AG1126" s="1">
        <f t="shared" si="917"/>
        <v>86</v>
      </c>
      <c r="AH1126">
        <v>20</v>
      </c>
      <c r="AJ1126" s="1">
        <v>15</v>
      </c>
      <c r="AY1126" s="194" t="str">
        <f t="shared" si="915"/>
        <v>East Baton Rouge CD0</v>
      </c>
      <c r="BA1126" s="194">
        <v>0</v>
      </c>
      <c r="BB1126" s="194"/>
      <c r="BC1126" s="194">
        <v>22</v>
      </c>
      <c r="BD1126" s="194"/>
      <c r="BE1126" s="194">
        <v>22033</v>
      </c>
      <c r="BF1126" s="194">
        <f t="shared" si="916"/>
        <v>2203300</v>
      </c>
      <c r="BG1126" s="194"/>
      <c r="BH1126" s="194" t="s">
        <v>3303</v>
      </c>
      <c r="BL1126">
        <v>54</v>
      </c>
      <c r="BQ1126">
        <v>5</v>
      </c>
      <c r="CI1126">
        <v>27</v>
      </c>
    </row>
    <row r="1127" spans="1:87">
      <c r="A1127" s="194" t="s">
        <v>1469</v>
      </c>
      <c r="B1127" s="194" t="s">
        <v>886</v>
      </c>
      <c r="C1127" s="1">
        <f t="shared" si="907"/>
        <v>1250</v>
      </c>
      <c r="D1127" s="1"/>
      <c r="E1127" s="1"/>
      <c r="F1127" s="1"/>
      <c r="G1127" s="1"/>
      <c r="H1127" s="1"/>
      <c r="I1127" s="1"/>
      <c r="J1127" s="1"/>
      <c r="K1127" s="7">
        <f>RANK(W1127,(W1127:Y1127,Z1127:AN1127))</f>
        <v>1</v>
      </c>
      <c r="L1127" s="7" t="e">
        <f>RANK(X1127,(W1127:Y1127,Z1127:AN1127))</f>
        <v>#N/A</v>
      </c>
      <c r="M1127" s="7">
        <f>IF(Y1127&gt;0,RANK(Y1127,(W1127:Y1127,Z1127:AN1127)),0)</f>
        <v>2</v>
      </c>
      <c r="N1127" s="7"/>
      <c r="O1127" s="1">
        <f t="shared" si="908"/>
        <v>847</v>
      </c>
      <c r="P1127" s="2">
        <f t="shared" si="909"/>
        <v>0.67759999999999998</v>
      </c>
      <c r="Q1127" s="2"/>
      <c r="R1127" s="2">
        <f t="shared" si="910"/>
        <v>0.80079999999999996</v>
      </c>
      <c r="S1127" s="2">
        <f t="shared" si="911"/>
        <v>0</v>
      </c>
      <c r="T1127" s="2">
        <f t="shared" si="912"/>
        <v>0.1232</v>
      </c>
      <c r="U1127" s="2">
        <f t="shared" si="913"/>
        <v>8.0000000000000002E-3</v>
      </c>
      <c r="V1127" s="2">
        <f t="shared" si="914"/>
        <v>6.8000000000000033E-2</v>
      </c>
      <c r="W1127" s="1">
        <v>1001</v>
      </c>
      <c r="Y1127" s="1">
        <v>154</v>
      </c>
      <c r="Z1127" s="1">
        <v>10</v>
      </c>
      <c r="AC1127" s="1">
        <v>3</v>
      </c>
      <c r="AD1127" s="1">
        <v>5</v>
      </c>
      <c r="AG1127" s="1">
        <f t="shared" si="917"/>
        <v>64</v>
      </c>
      <c r="AH1127">
        <v>6</v>
      </c>
      <c r="AJ1127" s="1">
        <v>7</v>
      </c>
      <c r="AY1127" s="194" t="str">
        <f t="shared" si="915"/>
        <v>East Feliciana CD5</v>
      </c>
      <c r="BA1127" s="194">
        <v>5</v>
      </c>
      <c r="BB1127" s="194"/>
      <c r="BC1127" s="194">
        <v>22</v>
      </c>
      <c r="BD1127" s="194"/>
      <c r="BE1127" s="194">
        <v>22037</v>
      </c>
      <c r="BF1127" s="194">
        <f t="shared" si="916"/>
        <v>2203705</v>
      </c>
      <c r="BG1127" s="194"/>
      <c r="BH1127" s="194" t="s">
        <v>3303</v>
      </c>
      <c r="BL1127">
        <v>22</v>
      </c>
      <c r="BQ1127">
        <v>5</v>
      </c>
      <c r="CI1127">
        <v>37</v>
      </c>
    </row>
    <row r="1128" spans="1:87">
      <c r="A1128" s="194" t="s">
        <v>1469</v>
      </c>
      <c r="B1128" s="194" t="s">
        <v>886</v>
      </c>
      <c r="C1128" s="1">
        <f t="shared" si="907"/>
        <v>729</v>
      </c>
      <c r="D1128" s="1"/>
      <c r="E1128" s="1"/>
      <c r="F1128" s="1"/>
      <c r="G1128" s="1"/>
      <c r="H1128" s="1"/>
      <c r="I1128" s="1"/>
      <c r="J1128" s="1"/>
      <c r="K1128" s="7">
        <f>RANK(W1128,(W1128:Y1128,Z1128:AN1128))</f>
        <v>1</v>
      </c>
      <c r="L1128" s="7" t="e">
        <f>RANK(X1128,(W1128:Y1128,Z1128:AN1128))</f>
        <v>#N/A</v>
      </c>
      <c r="M1128" s="7">
        <f>IF(Y1128&gt;0,RANK(Y1128,(W1128:Y1128,Z1128:AN1128)),0)</f>
        <v>2</v>
      </c>
      <c r="N1128" s="7"/>
      <c r="O1128" s="1">
        <f t="shared" si="908"/>
        <v>419</v>
      </c>
      <c r="P1128" s="2">
        <f t="shared" si="909"/>
        <v>0.57475994513031547</v>
      </c>
      <c r="Q1128" s="2"/>
      <c r="R1128" s="2">
        <f t="shared" si="910"/>
        <v>0.74622770919067216</v>
      </c>
      <c r="S1128" s="2">
        <f t="shared" si="911"/>
        <v>0</v>
      </c>
      <c r="T1128" s="2">
        <f t="shared" si="912"/>
        <v>0.17146776406035666</v>
      </c>
      <c r="U1128" s="2">
        <f t="shared" si="913"/>
        <v>1.0973936899862825E-2</v>
      </c>
      <c r="V1128" s="2">
        <f t="shared" si="914"/>
        <v>7.1330589849108353E-2</v>
      </c>
      <c r="W1128" s="1">
        <v>544</v>
      </c>
      <c r="Y1128" s="1">
        <v>125</v>
      </c>
      <c r="Z1128" s="1">
        <v>8</v>
      </c>
      <c r="AC1128" s="1">
        <v>6</v>
      </c>
      <c r="AD1128" s="1">
        <v>1</v>
      </c>
      <c r="AG1128" s="1">
        <f t="shared" si="917"/>
        <v>37</v>
      </c>
      <c r="AH1128">
        <v>2</v>
      </c>
      <c r="AJ1128" s="1">
        <v>6</v>
      </c>
      <c r="AY1128" s="194" t="str">
        <f t="shared" si="915"/>
        <v>East Feliciana CD6</v>
      </c>
      <c r="BA1128" s="194">
        <v>6</v>
      </c>
      <c r="BB1128" s="194"/>
      <c r="BC1128" s="194">
        <v>22</v>
      </c>
      <c r="BD1128" s="194"/>
      <c r="BE1128" s="194">
        <v>22037</v>
      </c>
      <c r="BF1128" s="194">
        <f t="shared" si="916"/>
        <v>2203706</v>
      </c>
      <c r="BG1128" s="194"/>
      <c r="BH1128" s="194" t="s">
        <v>3303</v>
      </c>
      <c r="BL1128">
        <v>16</v>
      </c>
      <c r="BQ1128">
        <v>3</v>
      </c>
      <c r="CI1128">
        <v>18</v>
      </c>
    </row>
    <row r="1129" spans="1:87">
      <c r="A1129" s="194" t="s">
        <v>1469</v>
      </c>
      <c r="B1129" s="194" t="s">
        <v>886</v>
      </c>
      <c r="C1129" s="1">
        <f t="shared" si="907"/>
        <v>402</v>
      </c>
      <c r="D1129" s="1"/>
      <c r="E1129" s="1"/>
      <c r="F1129" s="1"/>
      <c r="G1129" s="1"/>
      <c r="H1129" s="1"/>
      <c r="I1129" s="1"/>
      <c r="J1129" s="1"/>
      <c r="K1129" s="7">
        <f>RANK(W1129,(W1129:Y1129,Z1129:AN1129))</f>
        <v>1</v>
      </c>
      <c r="L1129" s="7">
        <f>RANK(X1129,(W1129:Y1129,Z1129:AN1129))</f>
        <v>8</v>
      </c>
      <c r="M1129" s="7">
        <f>IF(Y1129&gt;0,RANK(Y1129,(W1129:Y1129,Z1129:AN1129)),0)</f>
        <v>2</v>
      </c>
      <c r="N1129" s="7"/>
      <c r="O1129" s="1">
        <f t="shared" si="908"/>
        <v>234</v>
      </c>
      <c r="P1129" s="2">
        <f t="shared" si="909"/>
        <v>0.58208955223880599</v>
      </c>
      <c r="Q1129" s="2"/>
      <c r="R1129" s="2">
        <f t="shared" si="910"/>
        <v>0.75124378109452739</v>
      </c>
      <c r="S1129" s="2">
        <f t="shared" si="911"/>
        <v>0</v>
      </c>
      <c r="T1129" s="2">
        <f t="shared" si="912"/>
        <v>0.1691542288557214</v>
      </c>
      <c r="U1129" s="2">
        <f t="shared" si="913"/>
        <v>2.2388059701492536E-2</v>
      </c>
      <c r="V1129" s="2">
        <f t="shared" si="914"/>
        <v>5.7213930348258682E-2</v>
      </c>
      <c r="W1129" s="1">
        <v>302</v>
      </c>
      <c r="Y1129" s="1">
        <v>68</v>
      </c>
      <c r="Z1129" s="1">
        <v>9</v>
      </c>
      <c r="AC1129" s="1">
        <v>0</v>
      </c>
      <c r="AD1129" s="1">
        <v>2</v>
      </c>
      <c r="AG1129" s="1">
        <f t="shared" si="917"/>
        <v>14</v>
      </c>
      <c r="AH1129">
        <v>5</v>
      </c>
      <c r="AJ1129" s="1">
        <v>2</v>
      </c>
      <c r="AY1129" s="194" t="str">
        <f t="shared" si="915"/>
        <v>East Feliciana CD0</v>
      </c>
      <c r="BA1129" s="194">
        <v>0</v>
      </c>
      <c r="BB1129" s="194"/>
      <c r="BC1129" s="194">
        <v>22</v>
      </c>
      <c r="BD1129" s="194"/>
      <c r="BE1129" s="194">
        <v>22037</v>
      </c>
      <c r="BF1129" s="194">
        <f t="shared" si="916"/>
        <v>2203700</v>
      </c>
      <c r="BG1129" s="194"/>
      <c r="BH1129" s="194" t="s">
        <v>3303</v>
      </c>
      <c r="BL1129">
        <v>7</v>
      </c>
      <c r="BQ1129">
        <v>1</v>
      </c>
      <c r="CI1129">
        <v>6</v>
      </c>
    </row>
    <row r="1130" spans="1:87">
      <c r="A1130" s="194" t="s">
        <v>1542</v>
      </c>
      <c r="B1130" s="194" t="s">
        <v>886</v>
      </c>
      <c r="C1130" s="1">
        <f t="shared" si="907"/>
        <v>2729</v>
      </c>
      <c r="D1130" s="1"/>
      <c r="E1130" s="1"/>
      <c r="F1130" s="1"/>
      <c r="G1130" s="1"/>
      <c r="H1130" s="1"/>
      <c r="I1130" s="1"/>
      <c r="J1130" s="1"/>
      <c r="K1130" s="7">
        <f>RANK(W1130,(W1130:Y1130,Z1130:AN1130))</f>
        <v>1</v>
      </c>
      <c r="L1130" s="7" t="e">
        <f>RANK(X1130,(W1130:Y1130,Z1130:AN1130))</f>
        <v>#N/A</v>
      </c>
      <c r="M1130" s="7">
        <f>IF(Y1130&gt;0,RANK(Y1130,(W1130:Y1130,Z1130:AN1130)),0)</f>
        <v>2</v>
      </c>
      <c r="N1130" s="7"/>
      <c r="O1130" s="1">
        <f t="shared" si="908"/>
        <v>1712</v>
      </c>
      <c r="P1130" s="2">
        <f t="shared" si="909"/>
        <v>0.6273360205203371</v>
      </c>
      <c r="Q1130" s="2"/>
      <c r="R1130" s="2">
        <f t="shared" si="910"/>
        <v>0.77830707218761452</v>
      </c>
      <c r="S1130" s="2">
        <f t="shared" si="911"/>
        <v>0</v>
      </c>
      <c r="T1130" s="2">
        <f t="shared" si="912"/>
        <v>0.1509710516672774</v>
      </c>
      <c r="U1130" s="2">
        <f t="shared" si="913"/>
        <v>9.8937339684866243E-3</v>
      </c>
      <c r="V1130" s="2">
        <f t="shared" si="914"/>
        <v>6.0828142176621455E-2</v>
      </c>
      <c r="W1130" s="1">
        <v>2124</v>
      </c>
      <c r="Y1130" s="1">
        <v>412</v>
      </c>
      <c r="Z1130" s="1">
        <v>27</v>
      </c>
      <c r="AC1130" s="1">
        <v>12</v>
      </c>
      <c r="AD1130" s="1">
        <v>11</v>
      </c>
      <c r="AG1130" s="1">
        <f t="shared" si="917"/>
        <v>120</v>
      </c>
      <c r="AH1130">
        <v>11</v>
      </c>
      <c r="AJ1130" s="1">
        <v>12</v>
      </c>
      <c r="AY1130" s="194" t="str">
        <f t="shared" si="915"/>
        <v>Iberville CD2</v>
      </c>
      <c r="BA1130" s="194">
        <v>2</v>
      </c>
      <c r="BB1130" s="194"/>
      <c r="BC1130" s="194">
        <v>22</v>
      </c>
      <c r="BD1130" s="194"/>
      <c r="BE1130" s="194">
        <v>22047</v>
      </c>
      <c r="BF1130" s="194">
        <f t="shared" si="916"/>
        <v>2204702</v>
      </c>
      <c r="BG1130" s="194"/>
      <c r="BH1130" s="194" t="s">
        <v>3303</v>
      </c>
      <c r="BL1130">
        <v>61</v>
      </c>
      <c r="BQ1130">
        <v>12</v>
      </c>
      <c r="CI1130">
        <v>47</v>
      </c>
    </row>
    <row r="1131" spans="1:87">
      <c r="A1131" s="194" t="s">
        <v>1542</v>
      </c>
      <c r="B1131" s="194" t="s">
        <v>886</v>
      </c>
      <c r="C1131" s="1">
        <f t="shared" si="907"/>
        <v>1681</v>
      </c>
      <c r="D1131" s="1"/>
      <c r="E1131" s="1"/>
      <c r="F1131" s="1"/>
      <c r="G1131" s="1"/>
      <c r="H1131" s="1"/>
      <c r="I1131" s="1"/>
      <c r="J1131" s="1"/>
      <c r="K1131" s="7">
        <f>RANK(W1131,(W1131:Y1131,Z1131:AN1131))</f>
        <v>1</v>
      </c>
      <c r="L1131" s="7" t="e">
        <f>RANK(X1131,(W1131:Y1131,Z1131:AN1131))</f>
        <v>#N/A</v>
      </c>
      <c r="M1131" s="7">
        <f>IF(Y1131&gt;0,RANK(Y1131,(W1131:Y1131,Z1131:AN1131)),0)</f>
        <v>2</v>
      </c>
      <c r="N1131" s="7"/>
      <c r="O1131" s="1">
        <f t="shared" si="908"/>
        <v>668</v>
      </c>
      <c r="P1131" s="2">
        <f t="shared" si="909"/>
        <v>0.39738251041046996</v>
      </c>
      <c r="Q1131" s="2"/>
      <c r="R1131" s="2">
        <f t="shared" si="910"/>
        <v>0.63414634146341464</v>
      </c>
      <c r="S1131" s="2">
        <f t="shared" si="911"/>
        <v>0</v>
      </c>
      <c r="T1131" s="2">
        <f t="shared" si="912"/>
        <v>0.23676383105294468</v>
      </c>
      <c r="U1131" s="2">
        <f t="shared" si="913"/>
        <v>1.4872099940511601E-2</v>
      </c>
      <c r="V1131" s="2">
        <f t="shared" si="914"/>
        <v>0.11421772754312907</v>
      </c>
      <c r="W1131" s="1">
        <v>1066</v>
      </c>
      <c r="Y1131" s="1">
        <v>398</v>
      </c>
      <c r="Z1131" s="1">
        <v>25</v>
      </c>
      <c r="AC1131" s="1">
        <v>27</v>
      </c>
      <c r="AD1131" s="1">
        <v>12</v>
      </c>
      <c r="AG1131" s="1">
        <f t="shared" si="917"/>
        <v>127</v>
      </c>
      <c r="AH1131">
        <v>11</v>
      </c>
      <c r="AJ1131" s="1">
        <v>15</v>
      </c>
      <c r="AY1131" s="194" t="str">
        <f t="shared" si="915"/>
        <v>Iberville CD6</v>
      </c>
      <c r="BA1131" s="194">
        <v>6</v>
      </c>
      <c r="BB1131" s="194"/>
      <c r="BC1131" s="194">
        <v>22</v>
      </c>
      <c r="BD1131" s="194"/>
      <c r="BE1131" s="194">
        <v>22047</v>
      </c>
      <c r="BF1131" s="194">
        <f t="shared" si="916"/>
        <v>2204706</v>
      </c>
      <c r="BG1131" s="194"/>
      <c r="BH1131" s="194" t="s">
        <v>3303</v>
      </c>
      <c r="BL1131">
        <v>61</v>
      </c>
      <c r="BQ1131">
        <v>7</v>
      </c>
      <c r="CI1131">
        <v>59</v>
      </c>
    </row>
    <row r="1132" spans="1:87">
      <c r="A1132" s="194" t="s">
        <v>1542</v>
      </c>
      <c r="B1132" s="194" t="s">
        <v>886</v>
      </c>
      <c r="C1132" s="1">
        <f t="shared" si="907"/>
        <v>905</v>
      </c>
      <c r="D1132" s="1"/>
      <c r="E1132" s="1"/>
      <c r="F1132" s="1"/>
      <c r="G1132" s="1"/>
      <c r="H1132" s="1"/>
      <c r="I1132" s="1"/>
      <c r="J1132" s="1"/>
      <c r="K1132" s="7">
        <f>RANK(W1132,(W1132:Y1132,Z1132:AN1132))</f>
        <v>1</v>
      </c>
      <c r="L1132" s="7" t="e">
        <f>RANK(X1132,(W1132:Y1132,Z1132:AN1132))</f>
        <v>#N/A</v>
      </c>
      <c r="M1132" s="7">
        <f>IF(Y1132&gt;0,RANK(Y1132,(W1132:Y1132,Z1132:AN1132)),0)</f>
        <v>2</v>
      </c>
      <c r="N1132" s="7"/>
      <c r="O1132" s="1">
        <f t="shared" si="908"/>
        <v>278</v>
      </c>
      <c r="P1132" s="2">
        <f t="shared" si="909"/>
        <v>0.30718232044198895</v>
      </c>
      <c r="Q1132" s="2"/>
      <c r="R1132" s="2">
        <f t="shared" si="910"/>
        <v>0.56353591160220995</v>
      </c>
      <c r="S1132" s="2">
        <f t="shared" si="911"/>
        <v>0</v>
      </c>
      <c r="T1132" s="2">
        <f t="shared" si="912"/>
        <v>0.25635359116022099</v>
      </c>
      <c r="U1132" s="2">
        <f t="shared" si="913"/>
        <v>5.4143646408839778E-2</v>
      </c>
      <c r="V1132" s="2">
        <f t="shared" si="914"/>
        <v>0.12596685082872927</v>
      </c>
      <c r="W1132" s="1">
        <v>510</v>
      </c>
      <c r="Y1132" s="1">
        <v>232</v>
      </c>
      <c r="Z1132" s="1">
        <v>49</v>
      </c>
      <c r="AC1132" s="1">
        <v>18</v>
      </c>
      <c r="AD1132" s="1">
        <v>11</v>
      </c>
      <c r="AG1132" s="1">
        <f t="shared" si="917"/>
        <v>58</v>
      </c>
      <c r="AH1132">
        <v>22</v>
      </c>
      <c r="AJ1132" s="1">
        <v>5</v>
      </c>
      <c r="AY1132" s="194" t="str">
        <f t="shared" si="915"/>
        <v>Iberville CD0</v>
      </c>
      <c r="BA1132" s="194">
        <v>0</v>
      </c>
      <c r="BB1132" s="194"/>
      <c r="BC1132" s="194">
        <v>22</v>
      </c>
      <c r="BD1132" s="194"/>
      <c r="BE1132" s="194">
        <v>22047</v>
      </c>
      <c r="BF1132" s="194">
        <f t="shared" si="916"/>
        <v>2204700</v>
      </c>
      <c r="BG1132" s="194"/>
      <c r="BH1132" s="194" t="s">
        <v>3303</v>
      </c>
      <c r="BL1132">
        <v>29</v>
      </c>
      <c r="BQ1132">
        <v>5</v>
      </c>
      <c r="CI1132">
        <v>24</v>
      </c>
    </row>
    <row r="1133" spans="1:87">
      <c r="A1133" s="194" t="s">
        <v>2481</v>
      </c>
      <c r="B1133" s="194" t="s">
        <v>886</v>
      </c>
      <c r="C1133" s="1">
        <f t="shared" si="907"/>
        <v>8873</v>
      </c>
      <c r="D1133" s="1"/>
      <c r="E1133" s="1"/>
      <c r="F1133" s="1"/>
      <c r="G1133" s="1"/>
      <c r="H1133" s="1"/>
      <c r="I1133" s="1"/>
      <c r="J1133" s="1"/>
      <c r="K1133" s="7">
        <f>RANK(W1133,(W1133:Y1133,Z1133:AN1133))</f>
        <v>1</v>
      </c>
      <c r="L1133" s="7" t="e">
        <f>RANK(X1133,(W1133:Y1133,Z1133:AN1133))</f>
        <v>#N/A</v>
      </c>
      <c r="M1133" s="7">
        <f>IF(Y1133&gt;0,RANK(Y1133,(W1133:Y1133,Z1133:AN1133)),0)</f>
        <v>2</v>
      </c>
      <c r="N1133" s="7"/>
      <c r="O1133" s="1">
        <f t="shared" si="908"/>
        <v>580</v>
      </c>
      <c r="P1133" s="2">
        <f t="shared" si="909"/>
        <v>6.5366843232277691E-2</v>
      </c>
      <c r="Q1133" s="2"/>
      <c r="R1133" s="2">
        <f t="shared" si="910"/>
        <v>0.49081483151132649</v>
      </c>
      <c r="S1133" s="2">
        <f t="shared" si="911"/>
        <v>0</v>
      </c>
      <c r="T1133" s="2">
        <f t="shared" si="912"/>
        <v>0.42544798827904878</v>
      </c>
      <c r="U1133" s="2">
        <f t="shared" si="913"/>
        <v>1.2171757015665502E-2</v>
      </c>
      <c r="V1133" s="2">
        <f t="shared" si="914"/>
        <v>7.1565423193959171E-2</v>
      </c>
      <c r="W1133" s="1">
        <v>4355</v>
      </c>
      <c r="Y1133" s="1">
        <v>3775</v>
      </c>
      <c r="Z1133" s="1">
        <v>108</v>
      </c>
      <c r="AC1133" s="1">
        <v>42</v>
      </c>
      <c r="AD1133" s="1">
        <v>46</v>
      </c>
      <c r="AG1133" s="1">
        <f t="shared" si="917"/>
        <v>447</v>
      </c>
      <c r="AH1133">
        <v>45</v>
      </c>
      <c r="AJ1133" s="1">
        <v>55</v>
      </c>
      <c r="AY1133" s="194" t="str">
        <f t="shared" si="915"/>
        <v>Jefferson CD1</v>
      </c>
      <c r="BA1133" s="194">
        <v>1</v>
      </c>
      <c r="BB1133" s="194"/>
      <c r="BC1133" s="194">
        <v>22</v>
      </c>
      <c r="BD1133" s="194"/>
      <c r="BE1133" s="194">
        <v>22051</v>
      </c>
      <c r="BF1133" s="194">
        <f t="shared" si="916"/>
        <v>2205101</v>
      </c>
      <c r="BG1133" s="194"/>
      <c r="BH1133" s="194" t="s">
        <v>3303</v>
      </c>
      <c r="BL1133">
        <v>213</v>
      </c>
      <c r="BQ1133">
        <v>22</v>
      </c>
      <c r="CI1133">
        <v>212</v>
      </c>
    </row>
    <row r="1134" spans="1:87">
      <c r="A1134" s="194" t="s">
        <v>2481</v>
      </c>
      <c r="B1134" s="194" t="s">
        <v>886</v>
      </c>
      <c r="C1134" s="1">
        <f t="shared" si="907"/>
        <v>13284</v>
      </c>
      <c r="D1134" s="1"/>
      <c r="E1134" s="1"/>
      <c r="F1134" s="1"/>
      <c r="G1134" s="1"/>
      <c r="H1134" s="1"/>
      <c r="I1134" s="1"/>
      <c r="J1134" s="1"/>
      <c r="K1134" s="7">
        <f>RANK(W1134,(W1134:Y1134,Z1134:AN1134))</f>
        <v>1</v>
      </c>
      <c r="L1134" s="7" t="e">
        <f>RANK(X1134,(W1134:Y1134,Z1134:AN1134))</f>
        <v>#N/A</v>
      </c>
      <c r="M1134" s="7">
        <f>IF(Y1134&gt;0,RANK(Y1134,(W1134:Y1134,Z1134:AN1134)),0)</f>
        <v>2</v>
      </c>
      <c r="N1134" s="7"/>
      <c r="O1134" s="1">
        <f t="shared" si="908"/>
        <v>7933</v>
      </c>
      <c r="P1134" s="2">
        <f t="shared" si="909"/>
        <v>0.59718458295694066</v>
      </c>
      <c r="Q1134" s="2"/>
      <c r="R1134" s="2">
        <f t="shared" si="910"/>
        <v>0.78131586871424274</v>
      </c>
      <c r="S1134" s="2">
        <f t="shared" si="911"/>
        <v>0</v>
      </c>
      <c r="T1134" s="2">
        <f t="shared" si="912"/>
        <v>0.184131285757302</v>
      </c>
      <c r="U1134" s="2">
        <f t="shared" si="913"/>
        <v>3.1616982836495033E-3</v>
      </c>
      <c r="V1134" s="2">
        <f t="shared" si="914"/>
        <v>3.1391147244805746E-2</v>
      </c>
      <c r="W1134" s="1">
        <v>10379</v>
      </c>
      <c r="Y1134" s="1">
        <v>2446</v>
      </c>
      <c r="Z1134" s="1">
        <v>42</v>
      </c>
      <c r="AC1134" s="1">
        <v>42</v>
      </c>
      <c r="AD1134" s="1">
        <v>22</v>
      </c>
      <c r="AG1134" s="1">
        <f t="shared" si="917"/>
        <v>291</v>
      </c>
      <c r="AH1134">
        <v>30</v>
      </c>
      <c r="AJ1134" s="1">
        <v>32</v>
      </c>
      <c r="AY1134" s="194" t="str">
        <f t="shared" si="915"/>
        <v>Jefferson CD2</v>
      </c>
      <c r="BA1134" s="194">
        <v>2</v>
      </c>
      <c r="BB1134" s="194"/>
      <c r="BC1134" s="194">
        <v>22</v>
      </c>
      <c r="BD1134" s="194"/>
      <c r="BE1134" s="194">
        <v>22051</v>
      </c>
      <c r="BF1134" s="194">
        <f t="shared" si="916"/>
        <v>2205102</v>
      </c>
      <c r="BG1134" s="194"/>
      <c r="BH1134" s="194" t="s">
        <v>3303</v>
      </c>
      <c r="BL1134">
        <v>173</v>
      </c>
      <c r="BQ1134">
        <v>16</v>
      </c>
      <c r="CI1134">
        <v>102</v>
      </c>
    </row>
    <row r="1135" spans="1:87">
      <c r="A1135" s="194" t="s">
        <v>2481</v>
      </c>
      <c r="B1135" s="194" t="s">
        <v>886</v>
      </c>
      <c r="C1135" s="1">
        <f t="shared" si="907"/>
        <v>3814</v>
      </c>
      <c r="D1135" s="1"/>
      <c r="E1135" s="1"/>
      <c r="F1135" s="1"/>
      <c r="G1135" s="1"/>
      <c r="H1135" s="1"/>
      <c r="I1135" s="1"/>
      <c r="J1135" s="1"/>
      <c r="K1135" s="7">
        <f>RANK(W1135,(W1135:Y1135,Z1135:AN1135))</f>
        <v>1</v>
      </c>
      <c r="L1135" s="7" t="e">
        <f>RANK(X1135,(W1135:Y1135,Z1135:AN1135))</f>
        <v>#N/A</v>
      </c>
      <c r="M1135" s="7">
        <f>IF(Y1135&gt;0,RANK(Y1135,(W1135:Y1135,Z1135:AN1135)),0)</f>
        <v>2</v>
      </c>
      <c r="N1135" s="7"/>
      <c r="O1135" s="1">
        <f t="shared" si="908"/>
        <v>2043</v>
      </c>
      <c r="P1135" s="2">
        <f t="shared" si="909"/>
        <v>0.53565810173046668</v>
      </c>
      <c r="Q1135" s="2"/>
      <c r="R1135" s="2">
        <f t="shared" si="910"/>
        <v>0.74777136864184579</v>
      </c>
      <c r="S1135" s="2">
        <f t="shared" si="911"/>
        <v>0</v>
      </c>
      <c r="T1135" s="2">
        <f t="shared" si="912"/>
        <v>0.21211326691137913</v>
      </c>
      <c r="U1135" s="2">
        <f t="shared" si="913"/>
        <v>9.7011012060828523E-3</v>
      </c>
      <c r="V1135" s="2">
        <f t="shared" si="914"/>
        <v>3.0414263240692224E-2</v>
      </c>
      <c r="W1135" s="1">
        <v>2852</v>
      </c>
      <c r="Y1135" s="1">
        <v>809</v>
      </c>
      <c r="Z1135" s="1">
        <v>37</v>
      </c>
      <c r="AC1135" s="1">
        <v>8</v>
      </c>
      <c r="AD1135" s="1">
        <v>10</v>
      </c>
      <c r="AG1135" s="1">
        <f t="shared" si="917"/>
        <v>74</v>
      </c>
      <c r="AH1135">
        <v>14</v>
      </c>
      <c r="AJ1135" s="1">
        <v>10</v>
      </c>
      <c r="AY1135" s="194" t="str">
        <f t="shared" si="915"/>
        <v>Jefferson CD0</v>
      </c>
      <c r="BA1135" s="194">
        <v>0</v>
      </c>
      <c r="BB1135" s="194"/>
      <c r="BC1135" s="194">
        <v>22</v>
      </c>
      <c r="BD1135" s="194"/>
      <c r="BE1135" s="194">
        <v>22051</v>
      </c>
      <c r="BF1135" s="194">
        <f t="shared" si="916"/>
        <v>2205100</v>
      </c>
      <c r="BG1135" s="194"/>
      <c r="BH1135" s="194" t="s">
        <v>3303</v>
      </c>
      <c r="BL1135">
        <v>42</v>
      </c>
      <c r="BQ1135">
        <v>4</v>
      </c>
      <c r="CI1135">
        <v>28</v>
      </c>
    </row>
    <row r="1136" spans="1:87">
      <c r="A1136" s="194" t="s">
        <v>148</v>
      </c>
      <c r="B1136" s="194" t="s">
        <v>886</v>
      </c>
      <c r="C1136" s="1">
        <f t="shared" si="907"/>
        <v>1925</v>
      </c>
      <c r="D1136" s="1"/>
      <c r="E1136" s="1"/>
      <c r="F1136" s="1"/>
      <c r="G1136" s="1"/>
      <c r="H1136" s="1"/>
      <c r="I1136" s="1"/>
      <c r="J1136" s="1"/>
      <c r="K1136" s="7">
        <f>RANK(W1136,(W1136:Y1136,Z1136:AN1136))</f>
        <v>2</v>
      </c>
      <c r="L1136" s="7" t="e">
        <f>RANK(X1136,(W1136:Y1136,Z1136:AN1136))</f>
        <v>#N/A</v>
      </c>
      <c r="M1136" s="7">
        <f>IF(Y1136&gt;0,RANK(Y1136,(W1136:Y1136,Z1136:AN1136)),0)</f>
        <v>1</v>
      </c>
      <c r="N1136" s="7"/>
      <c r="O1136" s="1">
        <f t="shared" si="908"/>
        <v>13</v>
      </c>
      <c r="P1136" s="2">
        <f t="shared" si="909"/>
        <v>6.7532467532467532E-3</v>
      </c>
      <c r="Q1136" s="2"/>
      <c r="R1136" s="2">
        <f t="shared" si="910"/>
        <v>0.41662337662337662</v>
      </c>
      <c r="S1136" s="2">
        <f t="shared" si="911"/>
        <v>0</v>
      </c>
      <c r="T1136" s="2">
        <f t="shared" si="912"/>
        <v>0.42337662337662335</v>
      </c>
      <c r="U1136" s="2">
        <f t="shared" si="913"/>
        <v>1.3506493506493506E-2</v>
      </c>
      <c r="V1136" s="2">
        <f t="shared" si="914"/>
        <v>0.14649350649350648</v>
      </c>
      <c r="W1136" s="1">
        <v>802</v>
      </c>
      <c r="Y1136" s="1">
        <v>815</v>
      </c>
      <c r="Z1136" s="1">
        <v>26</v>
      </c>
      <c r="AC1136" s="1">
        <v>23</v>
      </c>
      <c r="AD1136" s="1">
        <v>15</v>
      </c>
      <c r="AG1136" s="1">
        <f t="shared" si="917"/>
        <v>193</v>
      </c>
      <c r="AH1136">
        <v>26</v>
      </c>
      <c r="AJ1136" s="1">
        <v>25</v>
      </c>
      <c r="AY1136" s="194" t="str">
        <f t="shared" si="915"/>
        <v>Lafourche CD1</v>
      </c>
      <c r="BA1136" s="194">
        <v>1</v>
      </c>
      <c r="BB1136" s="194"/>
      <c r="BC1136" s="194">
        <v>22</v>
      </c>
      <c r="BD1136" s="194"/>
      <c r="BE1136" s="194">
        <v>22057</v>
      </c>
      <c r="BF1136" s="194">
        <f t="shared" si="916"/>
        <v>2205701</v>
      </c>
      <c r="BG1136" s="194"/>
      <c r="BH1136" s="194" t="s">
        <v>3303</v>
      </c>
      <c r="BL1136">
        <v>92</v>
      </c>
      <c r="BQ1136">
        <v>14</v>
      </c>
      <c r="CI1136">
        <v>87</v>
      </c>
    </row>
    <row r="1137" spans="1:87">
      <c r="A1137" s="7" t="s">
        <v>148</v>
      </c>
      <c r="B1137" s="194" t="s">
        <v>886</v>
      </c>
      <c r="C1137" s="1">
        <f t="shared" si="907"/>
        <v>2376</v>
      </c>
      <c r="D1137" s="1"/>
      <c r="E1137" s="1"/>
      <c r="F1137" s="1"/>
      <c r="G1137" s="1"/>
      <c r="H1137" s="1"/>
      <c r="I1137" s="1"/>
      <c r="J1137" s="1"/>
      <c r="K1137" s="7">
        <f>RANK(W1137,(W1137:Y1137,Z1137:AN1137))</f>
        <v>1</v>
      </c>
      <c r="L1137" s="7" t="e">
        <f>RANK(X1137,(W1137:Y1137,Z1137:AN1137))</f>
        <v>#N/A</v>
      </c>
      <c r="M1137" s="7">
        <f>IF(Y1137&gt;0,RANK(Y1137,(W1137:Y1137,Z1137:AN1137)),0)</f>
        <v>2</v>
      </c>
      <c r="N1137" s="7"/>
      <c r="O1137" s="1">
        <f t="shared" si="908"/>
        <v>675</v>
      </c>
      <c r="P1137" s="2">
        <f t="shared" si="909"/>
        <v>0.28409090909090912</v>
      </c>
      <c r="Q1137" s="2"/>
      <c r="R1137" s="2">
        <f t="shared" si="910"/>
        <v>0.5824915824915825</v>
      </c>
      <c r="S1137" s="2">
        <f t="shared" si="911"/>
        <v>0</v>
      </c>
      <c r="T1137" s="2">
        <f t="shared" si="912"/>
        <v>0.29840067340067339</v>
      </c>
      <c r="U1137" s="2">
        <f t="shared" si="913"/>
        <v>1.5151515151515152E-2</v>
      </c>
      <c r="V1137" s="2">
        <f t="shared" si="914"/>
        <v>0.10395622895622895</v>
      </c>
      <c r="W1137" s="1">
        <v>1384</v>
      </c>
      <c r="Y1137" s="1">
        <v>709</v>
      </c>
      <c r="Z1137" s="1">
        <v>36</v>
      </c>
      <c r="AC1137" s="1">
        <v>20</v>
      </c>
      <c r="AD1137" s="1">
        <v>18</v>
      </c>
      <c r="AG1137" s="1">
        <f t="shared" si="917"/>
        <v>172</v>
      </c>
      <c r="AH1137">
        <v>15</v>
      </c>
      <c r="AJ1137" s="1">
        <v>22</v>
      </c>
      <c r="AY1137" s="194" t="str">
        <f t="shared" si="915"/>
        <v>Lafourche CD6</v>
      </c>
      <c r="BA1137" s="194">
        <v>6</v>
      </c>
      <c r="BB1137" s="194"/>
      <c r="BC1137" s="194">
        <v>22</v>
      </c>
      <c r="BD1137" s="194"/>
      <c r="BE1137" s="194">
        <v>22057</v>
      </c>
      <c r="BF1137" s="194">
        <f t="shared" si="916"/>
        <v>2205706</v>
      </c>
      <c r="BG1137" s="194"/>
      <c r="BH1137" s="194" t="s">
        <v>3303</v>
      </c>
      <c r="BL1137">
        <v>74</v>
      </c>
      <c r="BQ1137">
        <v>16</v>
      </c>
      <c r="CI1137">
        <v>82</v>
      </c>
    </row>
    <row r="1138" spans="1:87">
      <c r="A1138" s="7" t="s">
        <v>148</v>
      </c>
      <c r="B1138" s="194" t="s">
        <v>886</v>
      </c>
      <c r="C1138" s="1">
        <f t="shared" si="907"/>
        <v>669</v>
      </c>
      <c r="D1138" s="1"/>
      <c r="E1138" s="1"/>
      <c r="F1138" s="1"/>
      <c r="G1138" s="1"/>
      <c r="H1138" s="1"/>
      <c r="I1138" s="1"/>
      <c r="J1138" s="1"/>
      <c r="K1138" s="7">
        <f>RANK(W1138,(W1138:Y1138,Z1138:AN1138))</f>
        <v>1</v>
      </c>
      <c r="L1138" s="7" t="e">
        <f>RANK(X1138,(W1138:Y1138,Z1138:AN1138))</f>
        <v>#N/A</v>
      </c>
      <c r="M1138" s="7">
        <f>IF(Y1138&gt;0,RANK(Y1138,(W1138:Y1138,Z1138:AN1138)),0)</f>
        <v>2</v>
      </c>
      <c r="N1138" s="7"/>
      <c r="O1138" s="1">
        <f t="shared" si="908"/>
        <v>61</v>
      </c>
      <c r="P1138" s="2">
        <f t="shared" si="909"/>
        <v>9.1180866965620333E-2</v>
      </c>
      <c r="Q1138" s="2"/>
      <c r="R1138" s="2">
        <f t="shared" si="910"/>
        <v>0.48729446935724963</v>
      </c>
      <c r="S1138" s="2">
        <f t="shared" si="911"/>
        <v>0</v>
      </c>
      <c r="T1138" s="2">
        <f t="shared" si="912"/>
        <v>0.39611360239162929</v>
      </c>
      <c r="U1138" s="2">
        <f t="shared" si="913"/>
        <v>2.6905829596412557E-2</v>
      </c>
      <c r="V1138" s="2">
        <f t="shared" si="914"/>
        <v>8.9686098654708529E-2</v>
      </c>
      <c r="W1138" s="1">
        <v>326</v>
      </c>
      <c r="Y1138" s="1">
        <v>265</v>
      </c>
      <c r="Z1138" s="1">
        <v>18</v>
      </c>
      <c r="AC1138" s="1">
        <v>5</v>
      </c>
      <c r="AD1138" s="1">
        <v>5</v>
      </c>
      <c r="AG1138" s="1">
        <f t="shared" si="917"/>
        <v>31</v>
      </c>
      <c r="AH1138">
        <v>13</v>
      </c>
      <c r="AJ1138" s="1">
        <v>6</v>
      </c>
      <c r="AY1138" s="194" t="str">
        <f t="shared" si="915"/>
        <v>Lafourche CD0</v>
      </c>
      <c r="BA1138" s="194">
        <v>0</v>
      </c>
      <c r="BB1138" s="194"/>
      <c r="BC1138" s="194">
        <v>22</v>
      </c>
      <c r="BD1138" s="194"/>
      <c r="BE1138" s="194">
        <v>22057</v>
      </c>
      <c r="BF1138" s="194">
        <f t="shared" si="916"/>
        <v>2205700</v>
      </c>
      <c r="BG1138" s="194"/>
      <c r="BH1138" s="194" t="s">
        <v>3303</v>
      </c>
      <c r="BL1138">
        <v>15</v>
      </c>
      <c r="BQ1138">
        <v>1</v>
      </c>
      <c r="CI1138">
        <v>15</v>
      </c>
    </row>
    <row r="1139" spans="1:87">
      <c r="A1139" s="7" t="s">
        <v>2183</v>
      </c>
      <c r="B1139" s="194" t="s">
        <v>886</v>
      </c>
      <c r="C1139" s="1">
        <f t="shared" si="907"/>
        <v>3636</v>
      </c>
      <c r="D1139" s="1"/>
      <c r="E1139" s="1"/>
      <c r="F1139" s="1"/>
      <c r="G1139" s="1"/>
      <c r="H1139" s="1"/>
      <c r="I1139" s="1"/>
      <c r="J1139" s="1"/>
      <c r="K1139" s="7">
        <f>RANK(W1139,(W1139:Y1139,Z1139:AN1139))</f>
        <v>1</v>
      </c>
      <c r="L1139" s="7" t="e">
        <f>RANK(X1139,(W1139:Y1139,Z1139:AN1139))</f>
        <v>#N/A</v>
      </c>
      <c r="M1139" s="7">
        <f>IF(Y1139&gt;0,RANK(Y1139,(W1139:Y1139,Z1139:AN1139)),0)</f>
        <v>2</v>
      </c>
      <c r="N1139" s="7"/>
      <c r="O1139" s="1">
        <f t="shared" si="908"/>
        <v>140</v>
      </c>
      <c r="P1139" s="2">
        <f t="shared" si="909"/>
        <v>3.8503850385038507E-2</v>
      </c>
      <c r="Q1139" s="2"/>
      <c r="R1139" s="2">
        <f t="shared" si="910"/>
        <v>0.50852585258525851</v>
      </c>
      <c r="S1139" s="2">
        <f t="shared" si="911"/>
        <v>0</v>
      </c>
      <c r="T1139" s="2">
        <f t="shared" si="912"/>
        <v>0.47002200220022</v>
      </c>
      <c r="U1139" s="2">
        <f t="shared" si="913"/>
        <v>7.1507150715071511E-3</v>
      </c>
      <c r="V1139" s="2">
        <f t="shared" si="914"/>
        <v>1.4301430143014339E-2</v>
      </c>
      <c r="W1139" s="1">
        <v>1849</v>
      </c>
      <c r="Y1139" s="1">
        <v>1709</v>
      </c>
      <c r="Z1139" s="1">
        <v>26</v>
      </c>
      <c r="AC1139" s="1">
        <v>1</v>
      </c>
      <c r="AD1139" s="1">
        <v>4</v>
      </c>
      <c r="AG1139" s="1">
        <f t="shared" si="917"/>
        <v>40</v>
      </c>
      <c r="AH1139">
        <v>1</v>
      </c>
      <c r="AJ1139" s="1">
        <v>6</v>
      </c>
      <c r="AY1139" s="194" t="str">
        <f t="shared" si="915"/>
        <v>Orleans CD1</v>
      </c>
      <c r="BA1139" s="194">
        <v>1</v>
      </c>
      <c r="BB1139" s="194"/>
      <c r="BC1139" s="194">
        <v>22</v>
      </c>
      <c r="BD1139" s="194"/>
      <c r="BE1139" s="194">
        <v>22071</v>
      </c>
      <c r="BF1139" s="194">
        <f t="shared" si="916"/>
        <v>2207101</v>
      </c>
      <c r="BG1139" s="194"/>
      <c r="BH1139" s="194" t="s">
        <v>3303</v>
      </c>
      <c r="BL1139">
        <v>21</v>
      </c>
      <c r="BQ1139">
        <v>1</v>
      </c>
      <c r="CI1139">
        <v>18</v>
      </c>
    </row>
    <row r="1140" spans="1:87">
      <c r="A1140" s="7" t="s">
        <v>2183</v>
      </c>
      <c r="B1140" s="194" t="s">
        <v>886</v>
      </c>
      <c r="C1140" s="1">
        <f t="shared" ref="C1140:C1163" si="918">SUM(W1140:AN1140)</f>
        <v>41126</v>
      </c>
      <c r="D1140" s="1"/>
      <c r="E1140" s="1"/>
      <c r="F1140" s="1"/>
      <c r="G1140" s="1"/>
      <c r="H1140" s="1"/>
      <c r="I1140" s="1"/>
      <c r="J1140" s="1"/>
      <c r="K1140" s="7">
        <f>RANK(W1140,(W1140:Y1140,Z1140:AN1140))</f>
        <v>1</v>
      </c>
      <c r="L1140" s="7" t="e">
        <f>RANK(X1140,(W1140:Y1140,Z1140:AN1140))</f>
        <v>#N/A</v>
      </c>
      <c r="M1140" s="7">
        <f>IF(Y1140&gt;0,RANK(Y1140,(W1140:Y1140,Z1140:AN1140)),0)</f>
        <v>2</v>
      </c>
      <c r="N1140" s="7"/>
      <c r="O1140" s="1">
        <f t="shared" ref="O1140:O1163" si="919">MAX(W1140:AD1140)-LARGE(W1140:AD1140,2)</f>
        <v>20691</v>
      </c>
      <c r="P1140" s="2">
        <f t="shared" si="909"/>
        <v>0.50311238632495259</v>
      </c>
      <c r="Q1140" s="2"/>
      <c r="R1140" s="2">
        <f t="shared" si="910"/>
        <v>0.74614599037105478</v>
      </c>
      <c r="S1140" s="2">
        <f t="shared" si="911"/>
        <v>0</v>
      </c>
      <c r="T1140" s="2">
        <f t="shared" si="912"/>
        <v>0.24303360404610222</v>
      </c>
      <c r="U1140" s="2">
        <f t="shared" si="913"/>
        <v>1.2644069445119875E-3</v>
      </c>
      <c r="V1140" s="2">
        <f t="shared" si="914"/>
        <v>9.5559986383310144E-3</v>
      </c>
      <c r="W1140" s="1">
        <v>30686</v>
      </c>
      <c r="Y1140" s="1">
        <v>9995</v>
      </c>
      <c r="Z1140" s="1">
        <v>52</v>
      </c>
      <c r="AC1140" s="1">
        <v>30</v>
      </c>
      <c r="AD1140" s="1">
        <v>35</v>
      </c>
      <c r="AG1140" s="1">
        <f t="shared" si="917"/>
        <v>259</v>
      </c>
      <c r="AH1140">
        <v>20</v>
      </c>
      <c r="AJ1140" s="1">
        <v>49</v>
      </c>
      <c r="AY1140" s="194" t="str">
        <f t="shared" si="915"/>
        <v>Orleans CD2</v>
      </c>
      <c r="BA1140" s="194">
        <v>2</v>
      </c>
      <c r="BB1140" s="194"/>
      <c r="BC1140" s="194">
        <v>22</v>
      </c>
      <c r="BD1140" s="194"/>
      <c r="BE1140" s="194">
        <v>22071</v>
      </c>
      <c r="BF1140" s="194">
        <f t="shared" si="916"/>
        <v>2207102</v>
      </c>
      <c r="BG1140" s="194"/>
      <c r="BH1140" s="194" t="s">
        <v>3303</v>
      </c>
      <c r="BL1140">
        <v>179</v>
      </c>
      <c r="BQ1140">
        <v>24</v>
      </c>
      <c r="CI1140">
        <v>56</v>
      </c>
    </row>
    <row r="1141" spans="1:87">
      <c r="A1141" s="194" t="s">
        <v>2183</v>
      </c>
      <c r="B1141" s="194" t="s">
        <v>886</v>
      </c>
      <c r="C1141" s="1">
        <f t="shared" si="918"/>
        <v>9649</v>
      </c>
      <c r="D1141" s="1"/>
      <c r="E1141" s="1"/>
      <c r="F1141" s="1"/>
      <c r="G1141" s="1"/>
      <c r="H1141" s="1"/>
      <c r="I1141" s="1"/>
      <c r="J1141" s="1"/>
      <c r="K1141" s="7">
        <f>RANK(W1141,(W1141:Y1141,Z1141:AN1141))</f>
        <v>1</v>
      </c>
      <c r="L1141" s="7" t="e">
        <f>RANK(X1141,(W1141:Y1141,Z1141:AN1141))</f>
        <v>#N/A</v>
      </c>
      <c r="M1141" s="7">
        <f>IF(Y1141&gt;0,RANK(Y1141,(W1141:Y1141,Z1141:AN1141)),0)</f>
        <v>2</v>
      </c>
      <c r="N1141" s="7"/>
      <c r="O1141" s="1">
        <f t="shared" si="919"/>
        <v>6718</v>
      </c>
      <c r="P1141" s="2">
        <f t="shared" si="909"/>
        <v>0.69623795211939066</v>
      </c>
      <c r="Q1141" s="2"/>
      <c r="R1141" s="2">
        <f t="shared" si="910"/>
        <v>0.84101979479738831</v>
      </c>
      <c r="S1141" s="2">
        <f t="shared" si="911"/>
        <v>0</v>
      </c>
      <c r="T1141" s="2">
        <f t="shared" si="912"/>
        <v>0.14478184267799771</v>
      </c>
      <c r="U1141" s="2">
        <f t="shared" si="913"/>
        <v>2.9018551145196395E-3</v>
      </c>
      <c r="V1141" s="2">
        <f t="shared" si="914"/>
        <v>1.1296507410094345E-2</v>
      </c>
      <c r="W1141" s="1">
        <v>8115</v>
      </c>
      <c r="Y1141" s="1">
        <v>1397</v>
      </c>
      <c r="Z1141" s="1">
        <v>28</v>
      </c>
      <c r="AC1141" s="1">
        <v>12</v>
      </c>
      <c r="AD1141" s="1">
        <v>10</v>
      </c>
      <c r="AG1141" s="1">
        <f t="shared" si="917"/>
        <v>61</v>
      </c>
      <c r="AH1141">
        <v>15</v>
      </c>
      <c r="AJ1141" s="1">
        <v>11</v>
      </c>
      <c r="AY1141" s="194" t="str">
        <f t="shared" si="915"/>
        <v>Orleans CD0</v>
      </c>
      <c r="BA1141" s="194">
        <v>0</v>
      </c>
      <c r="BB1141" s="194"/>
      <c r="BC1141" s="194">
        <v>22</v>
      </c>
      <c r="BD1141" s="194"/>
      <c r="BE1141" s="194">
        <v>22071</v>
      </c>
      <c r="BF1141" s="194">
        <f t="shared" si="916"/>
        <v>2207100</v>
      </c>
      <c r="BG1141" s="194"/>
      <c r="BH1141" s="194" t="s">
        <v>3303</v>
      </c>
      <c r="BL1141">
        <v>42</v>
      </c>
      <c r="BQ1141">
        <v>8</v>
      </c>
      <c r="CI1141">
        <v>11</v>
      </c>
    </row>
    <row r="1142" spans="1:87">
      <c r="A1142" s="194" t="s">
        <v>1981</v>
      </c>
      <c r="B1142" s="194" t="s">
        <v>886</v>
      </c>
      <c r="C1142" s="1">
        <f t="shared" si="918"/>
        <v>2061</v>
      </c>
      <c r="D1142" s="1"/>
      <c r="E1142" s="1"/>
      <c r="F1142" s="1"/>
      <c r="G1142" s="1"/>
      <c r="H1142" s="1"/>
      <c r="I1142" s="1"/>
      <c r="J1142" s="1"/>
      <c r="K1142" s="7">
        <f>RANK(W1142,(W1142:Y1142,Z1142:AN1142))</f>
        <v>1</v>
      </c>
      <c r="L1142" s="7" t="e">
        <f>RANK(X1142,(W1142:Y1142,Z1142:AN1142))</f>
        <v>#N/A</v>
      </c>
      <c r="M1142" s="7">
        <f>IF(Y1142&gt;0,RANK(Y1142,(W1142:Y1142,Z1142:AN1142)),0)</f>
        <v>2</v>
      </c>
      <c r="N1142" s="7"/>
      <c r="O1142" s="1">
        <f t="shared" si="919"/>
        <v>1031</v>
      </c>
      <c r="P1142" s="2">
        <f t="shared" si="909"/>
        <v>0.50024260067928195</v>
      </c>
      <c r="Q1142" s="2"/>
      <c r="R1142" s="2">
        <f t="shared" si="910"/>
        <v>0.7210092188258127</v>
      </c>
      <c r="S1142" s="2">
        <f t="shared" si="911"/>
        <v>0</v>
      </c>
      <c r="T1142" s="2">
        <f t="shared" si="912"/>
        <v>0.22076661814653081</v>
      </c>
      <c r="U1142" s="2">
        <f t="shared" si="913"/>
        <v>3.3964095099466279E-3</v>
      </c>
      <c r="V1142" s="2">
        <f t="shared" si="914"/>
        <v>5.4827753517709854E-2</v>
      </c>
      <c r="W1142" s="1">
        <v>1486</v>
      </c>
      <c r="Y1142" s="1">
        <v>455</v>
      </c>
      <c r="Z1142" s="1">
        <v>7</v>
      </c>
      <c r="AC1142" s="1">
        <v>11</v>
      </c>
      <c r="AD1142" s="1">
        <v>6</v>
      </c>
      <c r="AG1142" s="1">
        <f t="shared" si="917"/>
        <v>82</v>
      </c>
      <c r="AH1142">
        <v>9</v>
      </c>
      <c r="AJ1142" s="1">
        <v>5</v>
      </c>
      <c r="AY1142" s="194" t="str">
        <f t="shared" si="915"/>
        <v>St. Charles CD2</v>
      </c>
      <c r="BA1142" s="194">
        <v>2</v>
      </c>
      <c r="BB1142" s="194"/>
      <c r="BC1142" s="194">
        <v>22</v>
      </c>
      <c r="BD1142" s="194"/>
      <c r="BE1142" s="194">
        <v>22089</v>
      </c>
      <c r="BF1142" s="194">
        <f t="shared" si="916"/>
        <v>2208902</v>
      </c>
      <c r="BG1142" s="194"/>
      <c r="BH1142" s="194" t="s">
        <v>3303</v>
      </c>
      <c r="BL1142">
        <v>42</v>
      </c>
      <c r="BQ1142">
        <v>10</v>
      </c>
      <c r="CI1142">
        <v>30</v>
      </c>
    </row>
    <row r="1143" spans="1:87" s="194" customFormat="1">
      <c r="A1143" s="194" t="s">
        <v>1981</v>
      </c>
      <c r="B1143" s="194" t="s">
        <v>886</v>
      </c>
      <c r="C1143" s="1">
        <f t="shared" si="918"/>
        <v>739</v>
      </c>
      <c r="D1143" s="1"/>
      <c r="E1143" s="1"/>
      <c r="F1143" s="1"/>
      <c r="G1143" s="1"/>
      <c r="H1143" s="1"/>
      <c r="I1143" s="1"/>
      <c r="J1143" s="1"/>
      <c r="K1143" s="7">
        <f>RANK(W1143,(W1143:Y1143,Z1143:AN1143))</f>
        <v>1</v>
      </c>
      <c r="L1143" s="7" t="e">
        <f>RANK(X1143,(W1143:Y1143,Z1143:AN1143))</f>
        <v>#N/A</v>
      </c>
      <c r="M1143" s="7">
        <f>IF(Y1143&gt;0,RANK(Y1143,(W1143:Y1143,Z1143:AN1143)),0)</f>
        <v>2</v>
      </c>
      <c r="N1143" s="7"/>
      <c r="O1143" s="1">
        <f t="shared" si="919"/>
        <v>236</v>
      </c>
      <c r="P1143" s="2">
        <f t="shared" ref="P1143:P1163" si="920">O1143/C1143</f>
        <v>0.31935047361299052</v>
      </c>
      <c r="Q1143" s="2"/>
      <c r="R1143" s="2">
        <f t="shared" ref="R1143:R1163" si="921">IF($C1143=0,"-",W1143/$C1143)</f>
        <v>0.61840324763193499</v>
      </c>
      <c r="S1143" s="2">
        <f t="shared" ref="S1143:S1163" si="922">IF($C1143=0,"-",X1143/$C1143)</f>
        <v>0</v>
      </c>
      <c r="T1143" s="2">
        <f t="shared" ref="T1143:T1163" si="923">IF($C1143=0,"-",Y1143/$C1143)</f>
        <v>0.29905277401894453</v>
      </c>
      <c r="U1143" s="2">
        <f t="shared" ref="U1143:U1163" si="924">IF($C1143=0,"-",Z1143/$C1143)</f>
        <v>8.119079837618403E-3</v>
      </c>
      <c r="V1143" s="2">
        <f t="shared" ref="V1143:V1163" si="925">IF(C1143=0,"-",(1-R1143-S1143-T1143-U1143))</f>
        <v>7.4424898511502066E-2</v>
      </c>
      <c r="W1143" s="1">
        <v>457</v>
      </c>
      <c r="X1143" s="1"/>
      <c r="Y1143" s="1">
        <v>221</v>
      </c>
      <c r="Z1143" s="1">
        <v>6</v>
      </c>
      <c r="AA1143" s="1"/>
      <c r="AB1143" s="1"/>
      <c r="AC1143" s="1">
        <v>8</v>
      </c>
      <c r="AD1143" s="1">
        <v>4</v>
      </c>
      <c r="AE1143" s="1"/>
      <c r="AF1143" s="1"/>
      <c r="AG1143" s="1">
        <f t="shared" si="917"/>
        <v>33</v>
      </c>
      <c r="AH1143" s="194">
        <v>3</v>
      </c>
      <c r="AJ1143" s="1">
        <v>7</v>
      </c>
      <c r="AY1143" s="194" t="str">
        <f t="shared" si="915"/>
        <v>St. Charles CD6</v>
      </c>
      <c r="BA1143" s="194">
        <v>6</v>
      </c>
      <c r="BC1143" s="194">
        <v>22</v>
      </c>
      <c r="BE1143" s="194">
        <v>22089</v>
      </c>
      <c r="BF1143" s="194">
        <f t="shared" si="916"/>
        <v>2208906</v>
      </c>
      <c r="BH1143" s="194" t="s">
        <v>3303</v>
      </c>
      <c r="BL1143" s="194">
        <v>16</v>
      </c>
      <c r="BQ1143" s="194">
        <v>0</v>
      </c>
      <c r="CI1143" s="194">
        <v>17</v>
      </c>
    </row>
    <row r="1144" spans="1:87" s="194" customFormat="1">
      <c r="A1144" s="194" t="s">
        <v>1981</v>
      </c>
      <c r="B1144" s="194" t="s">
        <v>886</v>
      </c>
      <c r="C1144" s="1">
        <f t="shared" si="918"/>
        <v>446</v>
      </c>
      <c r="D1144" s="1"/>
      <c r="E1144" s="1"/>
      <c r="F1144" s="1"/>
      <c r="G1144" s="1"/>
      <c r="H1144" s="1"/>
      <c r="I1144" s="1"/>
      <c r="J1144" s="1"/>
      <c r="K1144" s="7">
        <f>RANK(W1144,(W1144:Y1144,Z1144:AN1144))</f>
        <v>1</v>
      </c>
      <c r="L1144" s="7" t="e">
        <f>RANK(X1144,(W1144:Y1144,Z1144:AN1144))</f>
        <v>#N/A</v>
      </c>
      <c r="M1144" s="7">
        <f>IF(Y1144&gt;0,RANK(Y1144,(W1144:Y1144,Z1144:AN1144)),0)</f>
        <v>2</v>
      </c>
      <c r="N1144" s="7"/>
      <c r="O1144" s="1">
        <f t="shared" si="919"/>
        <v>191</v>
      </c>
      <c r="P1144" s="2">
        <f t="shared" si="920"/>
        <v>0.4282511210762332</v>
      </c>
      <c r="Q1144" s="2"/>
      <c r="R1144" s="2">
        <f t="shared" si="921"/>
        <v>0.67713004484304928</v>
      </c>
      <c r="S1144" s="2">
        <f t="shared" si="922"/>
        <v>0</v>
      </c>
      <c r="T1144" s="2">
        <f t="shared" si="923"/>
        <v>0.24887892376681614</v>
      </c>
      <c r="U1144" s="2">
        <f t="shared" si="924"/>
        <v>2.0179372197309416E-2</v>
      </c>
      <c r="V1144" s="2">
        <f t="shared" si="925"/>
        <v>5.3811659192825156E-2</v>
      </c>
      <c r="W1144" s="1">
        <v>302</v>
      </c>
      <c r="X1144" s="1"/>
      <c r="Y1144" s="1">
        <v>111</v>
      </c>
      <c r="Z1144" s="1">
        <v>9</v>
      </c>
      <c r="AA1144" s="1"/>
      <c r="AB1144" s="1"/>
      <c r="AC1144" s="1">
        <v>2</v>
      </c>
      <c r="AD1144" s="1">
        <v>2</v>
      </c>
      <c r="AE1144" s="1"/>
      <c r="AF1144" s="1"/>
      <c r="AG1144" s="1">
        <f t="shared" si="917"/>
        <v>12</v>
      </c>
      <c r="AH1144" s="194">
        <v>4</v>
      </c>
      <c r="AJ1144" s="1">
        <v>4</v>
      </c>
      <c r="AY1144" s="194" t="str">
        <f t="shared" si="915"/>
        <v>St. Charles CD0</v>
      </c>
      <c r="BA1144" s="194">
        <v>0</v>
      </c>
      <c r="BC1144" s="194">
        <v>22</v>
      </c>
      <c r="BE1144" s="194">
        <v>22089</v>
      </c>
      <c r="BF1144" s="194">
        <f t="shared" si="916"/>
        <v>2208900</v>
      </c>
      <c r="BH1144" s="194" t="s">
        <v>3303</v>
      </c>
      <c r="BL1144" s="194">
        <v>5</v>
      </c>
      <c r="BQ1144" s="194">
        <v>1</v>
      </c>
      <c r="CI1144" s="194">
        <v>6</v>
      </c>
    </row>
    <row r="1145" spans="1:87" s="194" customFormat="1">
      <c r="A1145" s="194" t="s">
        <v>1804</v>
      </c>
      <c r="B1145" s="194" t="s">
        <v>886</v>
      </c>
      <c r="C1145" s="1">
        <f t="shared" si="918"/>
        <v>255</v>
      </c>
      <c r="D1145" s="1"/>
      <c r="E1145" s="1"/>
      <c r="F1145" s="1"/>
      <c r="G1145" s="1"/>
      <c r="H1145" s="1"/>
      <c r="I1145" s="1"/>
      <c r="J1145" s="1"/>
      <c r="K1145" s="7">
        <f>RANK(W1145,(W1145:Y1145,Z1145:AN1145))</f>
        <v>1</v>
      </c>
      <c r="L1145" s="7">
        <f>RANK(X1145,(W1145:Y1145,Z1145:AN1145))</f>
        <v>8</v>
      </c>
      <c r="M1145" s="7">
        <f>IF(Y1145&gt;0,RANK(Y1145,(W1145:Y1145,Z1145:AN1145)),0)</f>
        <v>2</v>
      </c>
      <c r="N1145" s="7"/>
      <c r="O1145" s="1">
        <f t="shared" si="919"/>
        <v>125</v>
      </c>
      <c r="P1145" s="2">
        <f t="shared" si="920"/>
        <v>0.49019607843137253</v>
      </c>
      <c r="Q1145" s="2"/>
      <c r="R1145" s="2">
        <f t="shared" si="921"/>
        <v>0.70588235294117652</v>
      </c>
      <c r="S1145" s="2">
        <f t="shared" si="922"/>
        <v>0</v>
      </c>
      <c r="T1145" s="2">
        <f t="shared" si="923"/>
        <v>0.21568627450980393</v>
      </c>
      <c r="U1145" s="2">
        <f t="shared" si="924"/>
        <v>0</v>
      </c>
      <c r="V1145" s="2">
        <f t="shared" si="925"/>
        <v>7.8431372549019551E-2</v>
      </c>
      <c r="W1145" s="1">
        <v>180</v>
      </c>
      <c r="X1145" s="1"/>
      <c r="Y1145" s="1">
        <v>55</v>
      </c>
      <c r="Z1145" s="1">
        <v>0</v>
      </c>
      <c r="AA1145" s="1"/>
      <c r="AB1145" s="1"/>
      <c r="AC1145" s="1">
        <v>3</v>
      </c>
      <c r="AD1145" s="1">
        <v>3</v>
      </c>
      <c r="AE1145" s="1"/>
      <c r="AF1145" s="1"/>
      <c r="AG1145" s="1">
        <f t="shared" si="917"/>
        <v>12</v>
      </c>
      <c r="AH1145" s="194">
        <v>1</v>
      </c>
      <c r="AJ1145" s="1">
        <v>1</v>
      </c>
      <c r="AY1145" s="194" t="str">
        <f t="shared" si="915"/>
        <v>St. Helena CD5</v>
      </c>
      <c r="BA1145" s="194">
        <v>5</v>
      </c>
      <c r="BC1145" s="194">
        <v>22</v>
      </c>
      <c r="BE1145" s="194">
        <v>22091</v>
      </c>
      <c r="BF1145" s="194">
        <f t="shared" si="916"/>
        <v>2209105</v>
      </c>
      <c r="BH1145" s="194" t="s">
        <v>3303</v>
      </c>
      <c r="BL1145" s="194">
        <v>4</v>
      </c>
      <c r="BQ1145" s="194">
        <v>2</v>
      </c>
      <c r="CI1145" s="194">
        <v>6</v>
      </c>
    </row>
    <row r="1146" spans="1:87" s="194" customFormat="1">
      <c r="A1146" s="194" t="s">
        <v>1804</v>
      </c>
      <c r="B1146" s="194" t="s">
        <v>886</v>
      </c>
      <c r="C1146" s="1">
        <f t="shared" si="918"/>
        <v>1093</v>
      </c>
      <c r="D1146" s="1"/>
      <c r="E1146" s="1"/>
      <c r="F1146" s="1"/>
      <c r="G1146" s="1"/>
      <c r="H1146" s="1"/>
      <c r="I1146" s="1"/>
      <c r="J1146" s="1"/>
      <c r="K1146" s="7">
        <f>RANK(W1146,(W1146:Y1146,Z1146:AN1146))</f>
        <v>1</v>
      </c>
      <c r="L1146" s="7" t="e">
        <f>RANK(X1146,(W1146:Y1146,Z1146:AN1146))</f>
        <v>#N/A</v>
      </c>
      <c r="M1146" s="7">
        <f>IF(Y1146&gt;0,RANK(Y1146,(W1146:Y1146,Z1146:AN1146)),0)</f>
        <v>2</v>
      </c>
      <c r="N1146" s="7"/>
      <c r="O1146" s="1">
        <f t="shared" si="919"/>
        <v>850</v>
      </c>
      <c r="P1146" s="2">
        <f t="shared" si="920"/>
        <v>0.77767612076852699</v>
      </c>
      <c r="Q1146" s="2"/>
      <c r="R1146" s="2">
        <f t="shared" si="921"/>
        <v>0.8664226898444648</v>
      </c>
      <c r="S1146" s="2">
        <f t="shared" si="922"/>
        <v>0</v>
      </c>
      <c r="T1146" s="2">
        <f t="shared" si="923"/>
        <v>8.8746569075937781E-2</v>
      </c>
      <c r="U1146" s="2">
        <f t="shared" si="924"/>
        <v>9.1491308325709064E-3</v>
      </c>
      <c r="V1146" s="2">
        <f t="shared" si="925"/>
        <v>3.5681610247026513E-2</v>
      </c>
      <c r="W1146" s="1">
        <v>947</v>
      </c>
      <c r="X1146" s="1"/>
      <c r="Y1146" s="1">
        <v>97</v>
      </c>
      <c r="Z1146" s="1">
        <v>10</v>
      </c>
      <c r="AA1146" s="1"/>
      <c r="AB1146" s="1"/>
      <c r="AC1146" s="1">
        <v>7</v>
      </c>
      <c r="AD1146" s="1">
        <v>1</v>
      </c>
      <c r="AE1146" s="1"/>
      <c r="AF1146" s="1"/>
      <c r="AG1146" s="1">
        <f t="shared" si="917"/>
        <v>20</v>
      </c>
      <c r="AH1146" s="194">
        <v>8</v>
      </c>
      <c r="AJ1146" s="1">
        <v>3</v>
      </c>
      <c r="AY1146" s="194" t="str">
        <f t="shared" si="915"/>
        <v>St. Helena CD6</v>
      </c>
      <c r="BA1146" s="194">
        <v>6</v>
      </c>
      <c r="BC1146" s="194">
        <v>22</v>
      </c>
      <c r="BE1146" s="194">
        <v>22091</v>
      </c>
      <c r="BF1146" s="194">
        <f t="shared" si="916"/>
        <v>2209106</v>
      </c>
      <c r="BH1146" s="194" t="s">
        <v>3303</v>
      </c>
      <c r="BL1146" s="194">
        <v>7</v>
      </c>
      <c r="BQ1146" s="194">
        <v>5</v>
      </c>
      <c r="CI1146" s="194">
        <v>8</v>
      </c>
    </row>
    <row r="1147" spans="1:87" s="194" customFormat="1">
      <c r="A1147" s="194" t="s">
        <v>1804</v>
      </c>
      <c r="B1147" s="194" t="s">
        <v>886</v>
      </c>
      <c r="C1147" s="1">
        <f t="shared" si="918"/>
        <v>332</v>
      </c>
      <c r="D1147" s="1"/>
      <c r="E1147" s="1"/>
      <c r="F1147" s="1"/>
      <c r="G1147" s="1"/>
      <c r="H1147" s="1"/>
      <c r="I1147" s="1"/>
      <c r="J1147" s="1"/>
      <c r="K1147" s="7">
        <f>RANK(W1147,(W1147:Y1147,Z1147:AN1147))</f>
        <v>1</v>
      </c>
      <c r="L1147" s="7" t="e">
        <f>RANK(X1147,(W1147:Y1147,Z1147:AN1147))</f>
        <v>#N/A</v>
      </c>
      <c r="M1147" s="7">
        <f>IF(Y1147&gt;0,RANK(Y1147,(W1147:Y1147,Z1147:AN1147)),0)</f>
        <v>2</v>
      </c>
      <c r="N1147" s="7"/>
      <c r="O1147" s="1">
        <f t="shared" si="919"/>
        <v>246</v>
      </c>
      <c r="P1147" s="2">
        <f t="shared" si="920"/>
        <v>0.74096385542168675</v>
      </c>
      <c r="Q1147" s="2"/>
      <c r="R1147" s="2">
        <f t="shared" si="921"/>
        <v>0.84337349397590367</v>
      </c>
      <c r="S1147" s="2">
        <f t="shared" si="922"/>
        <v>0</v>
      </c>
      <c r="T1147" s="2">
        <f t="shared" si="923"/>
        <v>0.10240963855421686</v>
      </c>
      <c r="U1147" s="2">
        <f t="shared" si="924"/>
        <v>1.8072289156626505E-2</v>
      </c>
      <c r="V1147" s="2">
        <f t="shared" si="925"/>
        <v>3.6144578313252962E-2</v>
      </c>
      <c r="W1147" s="1">
        <v>280</v>
      </c>
      <c r="X1147" s="1"/>
      <c r="Y1147" s="1">
        <v>34</v>
      </c>
      <c r="Z1147" s="1">
        <v>6</v>
      </c>
      <c r="AA1147" s="1"/>
      <c r="AB1147" s="1"/>
      <c r="AC1147" s="1">
        <v>2</v>
      </c>
      <c r="AD1147" s="1">
        <v>1</v>
      </c>
      <c r="AE1147" s="1"/>
      <c r="AF1147" s="1"/>
      <c r="AG1147" s="1">
        <f t="shared" si="917"/>
        <v>5</v>
      </c>
      <c r="AH1147" s="194">
        <v>3</v>
      </c>
      <c r="AJ1147" s="1">
        <v>1</v>
      </c>
      <c r="AY1147" s="194" t="str">
        <f t="shared" si="915"/>
        <v>St. Helena CD0</v>
      </c>
      <c r="BA1147" s="194">
        <v>0</v>
      </c>
      <c r="BC1147" s="194">
        <v>22</v>
      </c>
      <c r="BE1147" s="194">
        <v>22091</v>
      </c>
      <c r="BF1147" s="194">
        <f t="shared" si="916"/>
        <v>2209100</v>
      </c>
      <c r="BH1147" s="194" t="s">
        <v>3303</v>
      </c>
      <c r="BL1147" s="194">
        <v>1</v>
      </c>
      <c r="BQ1147" s="194">
        <v>0</v>
      </c>
      <c r="CI1147" s="194">
        <v>4</v>
      </c>
    </row>
    <row r="1148" spans="1:87" s="194" customFormat="1">
      <c r="A1148" s="194" t="s">
        <v>3533</v>
      </c>
      <c r="B1148" s="194" t="s">
        <v>886</v>
      </c>
      <c r="C1148" s="1">
        <f t="shared" si="918"/>
        <v>3233</v>
      </c>
      <c r="D1148" s="1"/>
      <c r="E1148" s="1"/>
      <c r="F1148" s="1"/>
      <c r="G1148" s="1"/>
      <c r="H1148" s="1"/>
      <c r="I1148" s="1"/>
      <c r="J1148" s="1"/>
      <c r="K1148" s="7">
        <f>RANK(W1148,(W1148:Y1148,Z1148:AN1148))</f>
        <v>1</v>
      </c>
      <c r="L1148" s="7" t="e">
        <f>RANK(X1148,(W1148:Y1148,Z1148:AN1148))</f>
        <v>#N/A</v>
      </c>
      <c r="M1148" s="7">
        <f>IF(Y1148&gt;0,RANK(Y1148,(W1148:Y1148,Z1148:AN1148)),0)</f>
        <v>2</v>
      </c>
      <c r="N1148" s="7"/>
      <c r="O1148" s="1">
        <f t="shared" si="919"/>
        <v>2478</v>
      </c>
      <c r="P1148" s="2">
        <f t="shared" si="920"/>
        <v>0.76647077018249299</v>
      </c>
      <c r="Q1148" s="2"/>
      <c r="R1148" s="2">
        <f t="shared" si="921"/>
        <v>0.87194556139808232</v>
      </c>
      <c r="S1148" s="2">
        <f t="shared" si="922"/>
        <v>0</v>
      </c>
      <c r="T1148" s="2">
        <f t="shared" si="923"/>
        <v>0.10547479121558924</v>
      </c>
      <c r="U1148" s="2">
        <f t="shared" si="924"/>
        <v>3.4024126198577173E-3</v>
      </c>
      <c r="V1148" s="2">
        <f t="shared" si="925"/>
        <v>1.9177234766470718E-2</v>
      </c>
      <c r="W1148" s="1">
        <v>2819</v>
      </c>
      <c r="X1148" s="1"/>
      <c r="Y1148" s="1">
        <v>341</v>
      </c>
      <c r="Z1148" s="1">
        <v>11</v>
      </c>
      <c r="AA1148" s="1"/>
      <c r="AB1148" s="1"/>
      <c r="AC1148" s="1">
        <v>3</v>
      </c>
      <c r="AD1148" s="1">
        <v>4</v>
      </c>
      <c r="AE1148" s="1"/>
      <c r="AF1148" s="1"/>
      <c r="AG1148" s="1">
        <f t="shared" si="917"/>
        <v>45</v>
      </c>
      <c r="AH1148" s="194">
        <v>3</v>
      </c>
      <c r="AJ1148" s="1">
        <v>7</v>
      </c>
      <c r="AY1148" s="194" t="str">
        <f t="shared" si="915"/>
        <v>St. John The Baptist CD2</v>
      </c>
      <c r="BA1148" s="194">
        <v>2</v>
      </c>
      <c r="BC1148" s="194">
        <v>22</v>
      </c>
      <c r="BE1148" s="194">
        <v>22095</v>
      </c>
      <c r="BF1148" s="194">
        <f t="shared" si="916"/>
        <v>2209502</v>
      </c>
      <c r="BH1148" s="194" t="s">
        <v>3303</v>
      </c>
      <c r="BL1148" s="194">
        <v>25</v>
      </c>
      <c r="BQ1148" s="194">
        <v>5</v>
      </c>
      <c r="CI1148" s="194">
        <v>15</v>
      </c>
    </row>
    <row r="1149" spans="1:87" s="194" customFormat="1">
      <c r="A1149" s="194" t="s">
        <v>3533</v>
      </c>
      <c r="B1149" s="194" t="s">
        <v>886</v>
      </c>
      <c r="C1149" s="1">
        <f t="shared" si="918"/>
        <v>697</v>
      </c>
      <c r="D1149" s="1"/>
      <c r="E1149" s="1"/>
      <c r="F1149" s="1"/>
      <c r="G1149" s="1"/>
      <c r="H1149" s="1"/>
      <c r="I1149" s="1"/>
      <c r="J1149" s="1"/>
      <c r="K1149" s="7">
        <f>RANK(W1149,(W1149:Y1149,Z1149:AN1149))</f>
        <v>1</v>
      </c>
      <c r="L1149" s="7">
        <f>RANK(X1149,(W1149:Y1149,Z1149:AN1149))</f>
        <v>7</v>
      </c>
      <c r="M1149" s="7">
        <f>IF(Y1149&gt;0,RANK(Y1149,(W1149:Y1149,Z1149:AN1149)),0)</f>
        <v>2</v>
      </c>
      <c r="N1149" s="7"/>
      <c r="O1149" s="1">
        <f t="shared" si="919"/>
        <v>340</v>
      </c>
      <c r="P1149" s="2">
        <f t="shared" si="920"/>
        <v>0.48780487804878048</v>
      </c>
      <c r="Q1149" s="2"/>
      <c r="R1149" s="2">
        <f t="shared" si="921"/>
        <v>0.72596843615494977</v>
      </c>
      <c r="S1149" s="2">
        <f t="shared" si="922"/>
        <v>0</v>
      </c>
      <c r="T1149" s="2">
        <f t="shared" si="923"/>
        <v>0.23816355810616929</v>
      </c>
      <c r="U1149" s="2">
        <f t="shared" si="924"/>
        <v>1.4347202295552368E-3</v>
      </c>
      <c r="V1149" s="2">
        <f t="shared" si="925"/>
        <v>3.4433285509325701E-2</v>
      </c>
      <c r="W1149" s="1">
        <v>506</v>
      </c>
      <c r="X1149" s="1"/>
      <c r="Y1149" s="1">
        <v>166</v>
      </c>
      <c r="Z1149" s="1">
        <v>1</v>
      </c>
      <c r="AA1149" s="1"/>
      <c r="AB1149" s="1"/>
      <c r="AC1149" s="1">
        <v>5</v>
      </c>
      <c r="AD1149" s="1">
        <v>0</v>
      </c>
      <c r="AE1149" s="1"/>
      <c r="AF1149" s="1"/>
      <c r="AG1149" s="1">
        <f t="shared" si="917"/>
        <v>13</v>
      </c>
      <c r="AH1149" s="194">
        <v>0</v>
      </c>
      <c r="AJ1149" s="1">
        <v>6</v>
      </c>
      <c r="AY1149" s="194" t="str">
        <f t="shared" si="915"/>
        <v>St. John The Baptist CD6</v>
      </c>
      <c r="BA1149" s="194">
        <v>6</v>
      </c>
      <c r="BC1149" s="194">
        <v>22</v>
      </c>
      <c r="BE1149" s="194">
        <v>22095</v>
      </c>
      <c r="BF1149" s="194">
        <f t="shared" si="916"/>
        <v>2209506</v>
      </c>
      <c r="BH1149" s="194" t="s">
        <v>3303</v>
      </c>
      <c r="BL1149" s="194">
        <v>8</v>
      </c>
      <c r="BQ1149" s="194">
        <v>1</v>
      </c>
      <c r="CI1149" s="194">
        <v>4</v>
      </c>
    </row>
    <row r="1150" spans="1:87" s="194" customFormat="1">
      <c r="A1150" s="194" t="s">
        <v>3533</v>
      </c>
      <c r="B1150" s="194" t="s">
        <v>886</v>
      </c>
      <c r="C1150" s="1">
        <f t="shared" si="918"/>
        <v>571</v>
      </c>
      <c r="D1150" s="1"/>
      <c r="E1150" s="1"/>
      <c r="F1150" s="1"/>
      <c r="G1150" s="1"/>
      <c r="H1150" s="1"/>
      <c r="I1150" s="1"/>
      <c r="J1150" s="1"/>
      <c r="K1150" s="7">
        <f>RANK(W1150,(W1150:Y1150,Z1150:AN1150))</f>
        <v>1</v>
      </c>
      <c r="L1150" s="7">
        <f>RANK(X1150,(W1150:Y1150,Z1150:AN1150))</f>
        <v>8</v>
      </c>
      <c r="M1150" s="7">
        <f>IF(Y1150&gt;0,RANK(Y1150,(W1150:Y1150,Z1150:AN1150)),0)</f>
        <v>2</v>
      </c>
      <c r="N1150" s="7"/>
      <c r="O1150" s="1">
        <f t="shared" si="919"/>
        <v>437</v>
      </c>
      <c r="P1150" s="2">
        <f t="shared" si="920"/>
        <v>0.76532399299474607</v>
      </c>
      <c r="Q1150" s="2"/>
      <c r="R1150" s="2">
        <f t="shared" si="921"/>
        <v>0.86514886164623472</v>
      </c>
      <c r="S1150" s="2">
        <f t="shared" si="922"/>
        <v>0</v>
      </c>
      <c r="T1150" s="2">
        <f t="shared" si="923"/>
        <v>9.982486865148861E-2</v>
      </c>
      <c r="U1150" s="2">
        <f t="shared" si="924"/>
        <v>1.7513134851138354E-3</v>
      </c>
      <c r="V1150" s="2">
        <f t="shared" si="925"/>
        <v>3.3274956217162831E-2</v>
      </c>
      <c r="W1150" s="1">
        <v>494</v>
      </c>
      <c r="X1150" s="1"/>
      <c r="Y1150" s="1">
        <v>57</v>
      </c>
      <c r="Z1150" s="1">
        <v>1</v>
      </c>
      <c r="AA1150" s="1"/>
      <c r="AB1150" s="1"/>
      <c r="AC1150" s="1">
        <v>3</v>
      </c>
      <c r="AD1150" s="1">
        <v>0</v>
      </c>
      <c r="AE1150" s="1"/>
      <c r="AF1150" s="1"/>
      <c r="AG1150" s="1">
        <f t="shared" si="917"/>
        <v>11</v>
      </c>
      <c r="AH1150" s="194">
        <v>3</v>
      </c>
      <c r="AJ1150" s="1">
        <v>2</v>
      </c>
      <c r="AY1150" s="194" t="str">
        <f t="shared" si="915"/>
        <v>St. John The Baptist CD0</v>
      </c>
      <c r="BA1150" s="194">
        <v>0</v>
      </c>
      <c r="BC1150" s="194">
        <v>22</v>
      </c>
      <c r="BE1150" s="194">
        <v>22095</v>
      </c>
      <c r="BF1150" s="194">
        <f t="shared" si="916"/>
        <v>2209500</v>
      </c>
      <c r="BH1150" s="194" t="s">
        <v>3303</v>
      </c>
      <c r="BL1150" s="194">
        <v>8</v>
      </c>
      <c r="BQ1150" s="194">
        <v>1</v>
      </c>
      <c r="CI1150" s="194">
        <v>2</v>
      </c>
    </row>
    <row r="1151" spans="1:87" s="194" customFormat="1">
      <c r="A1151" s="194" t="s">
        <v>2740</v>
      </c>
      <c r="B1151" s="194" t="s">
        <v>886</v>
      </c>
      <c r="C1151" s="1">
        <f t="shared" si="918"/>
        <v>122</v>
      </c>
      <c r="D1151" s="1"/>
      <c r="E1151" s="1"/>
      <c r="F1151" s="1"/>
      <c r="G1151" s="1"/>
      <c r="H1151" s="1"/>
      <c r="I1151" s="1"/>
      <c r="J1151" s="1"/>
      <c r="K1151" s="7">
        <f>RANK(W1151,(W1151:Y1151,Z1151:AN1151))</f>
        <v>1</v>
      </c>
      <c r="L1151" s="7">
        <f>RANK(X1151,(W1151:Y1151,Z1151:AN1151))</f>
        <v>6</v>
      </c>
      <c r="M1151" s="7">
        <f>IF(Y1151&gt;0,RANK(Y1151,(W1151:Y1151,Z1151:AN1151)),0)</f>
        <v>2</v>
      </c>
      <c r="N1151" s="7"/>
      <c r="O1151" s="1">
        <f t="shared" si="919"/>
        <v>42</v>
      </c>
      <c r="P1151" s="2">
        <f t="shared" si="920"/>
        <v>0.34426229508196721</v>
      </c>
      <c r="Q1151" s="2"/>
      <c r="R1151" s="2">
        <f t="shared" si="921"/>
        <v>0.61475409836065575</v>
      </c>
      <c r="S1151" s="2">
        <f t="shared" si="922"/>
        <v>0</v>
      </c>
      <c r="T1151" s="2">
        <f t="shared" si="923"/>
        <v>0.27049180327868855</v>
      </c>
      <c r="U1151" s="2">
        <f t="shared" si="924"/>
        <v>2.4590163934426229E-2</v>
      </c>
      <c r="V1151" s="2">
        <f t="shared" si="925"/>
        <v>9.016393442622947E-2</v>
      </c>
      <c r="W1151" s="1">
        <v>75</v>
      </c>
      <c r="X1151" s="1"/>
      <c r="Y1151" s="1">
        <v>33</v>
      </c>
      <c r="Z1151" s="1">
        <v>3</v>
      </c>
      <c r="AA1151" s="1"/>
      <c r="AB1151" s="1"/>
      <c r="AC1151" s="1">
        <v>0</v>
      </c>
      <c r="AD1151" s="1">
        <v>0</v>
      </c>
      <c r="AE1151" s="1"/>
      <c r="AF1151" s="1"/>
      <c r="AG1151" s="1">
        <f t="shared" si="917"/>
        <v>10</v>
      </c>
      <c r="AH1151" s="194">
        <v>0</v>
      </c>
      <c r="AJ1151" s="1">
        <v>1</v>
      </c>
      <c r="AY1151" s="194" t="str">
        <f t="shared" si="915"/>
        <v>St. Landry CD3</v>
      </c>
      <c r="BA1151" s="194">
        <v>3</v>
      </c>
      <c r="BC1151" s="194">
        <v>22</v>
      </c>
      <c r="BE1151" s="194">
        <v>22097</v>
      </c>
      <c r="BF1151" s="194">
        <f t="shared" si="916"/>
        <v>2209703</v>
      </c>
      <c r="BH1151" s="194" t="s">
        <v>3303</v>
      </c>
      <c r="BL1151" s="194">
        <v>3</v>
      </c>
      <c r="BQ1151" s="194">
        <v>0</v>
      </c>
      <c r="CI1151" s="194">
        <v>7</v>
      </c>
    </row>
    <row r="1152" spans="1:87" s="194" customFormat="1">
      <c r="A1152" s="194" t="s">
        <v>2740</v>
      </c>
      <c r="B1152" s="194" t="s">
        <v>886</v>
      </c>
      <c r="C1152" s="1">
        <f t="shared" si="918"/>
        <v>2863</v>
      </c>
      <c r="D1152" s="1"/>
      <c r="E1152" s="1"/>
      <c r="F1152" s="1"/>
      <c r="G1152" s="1"/>
      <c r="H1152" s="1"/>
      <c r="I1152" s="1"/>
      <c r="J1152" s="1"/>
      <c r="K1152" s="7">
        <f>RANK(W1152,(W1152:Y1152,Z1152:AN1152))</f>
        <v>1</v>
      </c>
      <c r="L1152" s="7" t="e">
        <f>RANK(X1152,(W1152:Y1152,Z1152:AN1152))</f>
        <v>#N/A</v>
      </c>
      <c r="M1152" s="7">
        <f>IF(Y1152&gt;0,RANK(Y1152,(W1152:Y1152,Z1152:AN1152)),0)</f>
        <v>2</v>
      </c>
      <c r="N1152" s="7"/>
      <c r="O1152" s="1">
        <f t="shared" si="919"/>
        <v>1382</v>
      </c>
      <c r="P1152" s="2">
        <f t="shared" si="920"/>
        <v>0.48271044359063919</v>
      </c>
      <c r="Q1152" s="2"/>
      <c r="R1152" s="2">
        <f t="shared" si="921"/>
        <v>0.70171149144254275</v>
      </c>
      <c r="S1152" s="2">
        <f t="shared" si="922"/>
        <v>0</v>
      </c>
      <c r="T1152" s="2">
        <f t="shared" si="923"/>
        <v>0.21900104785190361</v>
      </c>
      <c r="U1152" s="2">
        <f t="shared" si="924"/>
        <v>8.7320991966468742E-3</v>
      </c>
      <c r="V1152" s="2">
        <f t="shared" si="925"/>
        <v>7.0555361508906775E-2</v>
      </c>
      <c r="W1152" s="1">
        <v>2009</v>
      </c>
      <c r="X1152" s="1"/>
      <c r="Y1152" s="1">
        <v>627</v>
      </c>
      <c r="Z1152" s="1">
        <v>25</v>
      </c>
      <c r="AA1152" s="1"/>
      <c r="AB1152" s="1"/>
      <c r="AC1152" s="1">
        <v>19</v>
      </c>
      <c r="AD1152" s="1">
        <v>10</v>
      </c>
      <c r="AE1152" s="1"/>
      <c r="AF1152" s="1"/>
      <c r="AG1152" s="1">
        <f t="shared" si="917"/>
        <v>140</v>
      </c>
      <c r="AH1152" s="194">
        <v>18</v>
      </c>
      <c r="AJ1152" s="1">
        <v>15</v>
      </c>
      <c r="AY1152" s="194" t="str">
        <f t="shared" si="915"/>
        <v>St. Landry CD4</v>
      </c>
      <c r="BA1152" s="194">
        <v>4</v>
      </c>
      <c r="BC1152" s="194">
        <v>22</v>
      </c>
      <c r="BE1152" s="194">
        <v>22097</v>
      </c>
      <c r="BF1152" s="194">
        <f t="shared" si="916"/>
        <v>2209704</v>
      </c>
      <c r="BH1152" s="194" t="s">
        <v>3303</v>
      </c>
      <c r="BL1152" s="194">
        <v>76</v>
      </c>
      <c r="BQ1152" s="194">
        <v>16</v>
      </c>
      <c r="CI1152" s="194">
        <v>48</v>
      </c>
    </row>
    <row r="1153" spans="1:87" s="194" customFormat="1">
      <c r="A1153" s="194" t="s">
        <v>2740</v>
      </c>
      <c r="B1153" s="194" t="s">
        <v>886</v>
      </c>
      <c r="C1153" s="1">
        <f t="shared" si="918"/>
        <v>2176</v>
      </c>
      <c r="D1153" s="1"/>
      <c r="E1153" s="1"/>
      <c r="F1153" s="1"/>
      <c r="G1153" s="1"/>
      <c r="H1153" s="1"/>
      <c r="I1153" s="1"/>
      <c r="J1153" s="1"/>
      <c r="K1153" s="7">
        <f>RANK(W1153,(W1153:Y1153,Z1153:AN1153))</f>
        <v>1</v>
      </c>
      <c r="L1153" s="7" t="e">
        <f>RANK(X1153,(W1153:Y1153,Z1153:AN1153))</f>
        <v>#N/A</v>
      </c>
      <c r="M1153" s="7">
        <f>IF(Y1153&gt;0,RANK(Y1153,(W1153:Y1153,Z1153:AN1153)),0)</f>
        <v>2</v>
      </c>
      <c r="N1153" s="7"/>
      <c r="O1153" s="1">
        <f t="shared" si="919"/>
        <v>1294</v>
      </c>
      <c r="P1153" s="2">
        <f t="shared" si="920"/>
        <v>0.59466911764705888</v>
      </c>
      <c r="Q1153" s="2"/>
      <c r="R1153" s="2">
        <f t="shared" si="921"/>
        <v>0.76654411764705888</v>
      </c>
      <c r="S1153" s="2">
        <f t="shared" si="922"/>
        <v>0</v>
      </c>
      <c r="T1153" s="2">
        <f t="shared" si="923"/>
        <v>0.171875</v>
      </c>
      <c r="U1153" s="2">
        <f t="shared" si="924"/>
        <v>4.5955882352941178E-3</v>
      </c>
      <c r="V1153" s="2">
        <f t="shared" si="925"/>
        <v>5.6985294117647009E-2</v>
      </c>
      <c r="W1153" s="1">
        <v>1668</v>
      </c>
      <c r="X1153" s="1"/>
      <c r="Y1153" s="1">
        <v>374</v>
      </c>
      <c r="Z1153" s="1">
        <v>10</v>
      </c>
      <c r="AA1153" s="1"/>
      <c r="AB1153" s="1"/>
      <c r="AC1153" s="1">
        <v>6</v>
      </c>
      <c r="AD1153" s="1">
        <v>9</v>
      </c>
      <c r="AE1153" s="1"/>
      <c r="AF1153" s="1"/>
      <c r="AG1153" s="1">
        <f t="shared" si="917"/>
        <v>83</v>
      </c>
      <c r="AH1153" s="194">
        <v>8</v>
      </c>
      <c r="AJ1153" s="1">
        <v>18</v>
      </c>
      <c r="AY1153" s="194" t="str">
        <f t="shared" si="915"/>
        <v>St. Landry CD5</v>
      </c>
      <c r="BA1153" s="194">
        <v>5</v>
      </c>
      <c r="BC1153" s="194">
        <v>22</v>
      </c>
      <c r="BE1153" s="194">
        <v>22097</v>
      </c>
      <c r="BF1153" s="194">
        <f t="shared" si="916"/>
        <v>2209705</v>
      </c>
      <c r="BH1153" s="194" t="s">
        <v>3303</v>
      </c>
      <c r="BL1153" s="194">
        <v>42</v>
      </c>
      <c r="BQ1153" s="194">
        <v>7</v>
      </c>
      <c r="CI1153" s="194">
        <v>34</v>
      </c>
    </row>
    <row r="1154" spans="1:87" s="194" customFormat="1">
      <c r="A1154" s="194" t="s">
        <v>2740</v>
      </c>
      <c r="B1154" s="194" t="s">
        <v>886</v>
      </c>
      <c r="C1154" s="1">
        <f t="shared" si="918"/>
        <v>1051</v>
      </c>
      <c r="D1154" s="1"/>
      <c r="E1154" s="1"/>
      <c r="F1154" s="1"/>
      <c r="G1154" s="1"/>
      <c r="H1154" s="1"/>
      <c r="I1154" s="1"/>
      <c r="J1154" s="1"/>
      <c r="K1154" s="7">
        <f>RANK(W1154,(W1154:Y1154,Z1154:AN1154))</f>
        <v>1</v>
      </c>
      <c r="L1154" s="7">
        <f>RANK(X1154,(W1154:Y1154,Z1154:AN1154))</f>
        <v>8</v>
      </c>
      <c r="M1154" s="7">
        <f>IF(Y1154&gt;0,RANK(Y1154,(W1154:Y1154,Z1154:AN1154)),0)</f>
        <v>2</v>
      </c>
      <c r="N1154" s="7"/>
      <c r="O1154" s="1">
        <f t="shared" si="919"/>
        <v>704</v>
      </c>
      <c r="P1154" s="2">
        <f t="shared" si="920"/>
        <v>0.66983824928639391</v>
      </c>
      <c r="Q1154" s="2"/>
      <c r="R1154" s="2">
        <f t="shared" si="921"/>
        <v>0.81255946717411986</v>
      </c>
      <c r="S1154" s="2">
        <f t="shared" si="922"/>
        <v>0</v>
      </c>
      <c r="T1154" s="2">
        <f t="shared" si="923"/>
        <v>0.14272121788772599</v>
      </c>
      <c r="U1154" s="2">
        <f t="shared" si="924"/>
        <v>1.8078020932445291E-2</v>
      </c>
      <c r="V1154" s="2">
        <f t="shared" si="925"/>
        <v>2.6641294005708856E-2</v>
      </c>
      <c r="W1154" s="1">
        <v>854</v>
      </c>
      <c r="X1154" s="1"/>
      <c r="Y1154" s="1">
        <v>150</v>
      </c>
      <c r="Z1154" s="1">
        <v>19</v>
      </c>
      <c r="AA1154" s="1"/>
      <c r="AB1154" s="1"/>
      <c r="AC1154" s="1">
        <v>9</v>
      </c>
      <c r="AD1154" s="1">
        <v>4</v>
      </c>
      <c r="AE1154" s="1"/>
      <c r="AF1154" s="1"/>
      <c r="AG1154" s="1">
        <f t="shared" si="917"/>
        <v>13</v>
      </c>
      <c r="AH1154" s="194">
        <v>2</v>
      </c>
      <c r="AJ1154" s="1">
        <v>0</v>
      </c>
      <c r="AY1154" s="194" t="str">
        <f t="shared" si="915"/>
        <v>St. Landry CD0</v>
      </c>
      <c r="BA1154" s="194">
        <v>0</v>
      </c>
      <c r="BC1154" s="194">
        <v>22</v>
      </c>
      <c r="BE1154" s="194">
        <v>22097</v>
      </c>
      <c r="BF1154" s="194">
        <f t="shared" si="916"/>
        <v>2209700</v>
      </c>
      <c r="BH1154" s="194" t="s">
        <v>3303</v>
      </c>
      <c r="BL1154" s="194">
        <v>8</v>
      </c>
      <c r="BQ1154" s="194">
        <v>1</v>
      </c>
      <c r="CI1154" s="194">
        <v>4</v>
      </c>
    </row>
    <row r="1155" spans="1:87" s="194" customFormat="1">
      <c r="A1155" s="194" t="s">
        <v>2642</v>
      </c>
      <c r="B1155" s="194" t="s">
        <v>886</v>
      </c>
      <c r="C1155" s="1">
        <f t="shared" si="918"/>
        <v>3053</v>
      </c>
      <c r="D1155" s="1"/>
      <c r="E1155" s="1"/>
      <c r="F1155" s="1"/>
      <c r="G1155" s="1"/>
      <c r="H1155" s="1"/>
      <c r="I1155" s="1"/>
      <c r="J1155" s="1"/>
      <c r="K1155" s="7">
        <f>RANK(W1155,(W1155:Y1155,Z1155:AN1155))</f>
        <v>1</v>
      </c>
      <c r="L1155" s="7" t="e">
        <f>RANK(X1155,(W1155:Y1155,Z1155:AN1155))</f>
        <v>#N/A</v>
      </c>
      <c r="M1155" s="7">
        <f>IF(Y1155&gt;0,RANK(Y1155,(W1155:Y1155,Z1155:AN1155)),0)</f>
        <v>2</v>
      </c>
      <c r="N1155" s="7"/>
      <c r="O1155" s="1">
        <f t="shared" si="919"/>
        <v>1144</v>
      </c>
      <c r="P1155" s="2">
        <f t="shared" si="920"/>
        <v>0.37471339665902392</v>
      </c>
      <c r="Q1155" s="2"/>
      <c r="R1155" s="2">
        <f t="shared" si="921"/>
        <v>0.64461185718964953</v>
      </c>
      <c r="S1155" s="2">
        <f t="shared" si="922"/>
        <v>0</v>
      </c>
      <c r="T1155" s="2">
        <f t="shared" si="923"/>
        <v>0.26989846053062561</v>
      </c>
      <c r="U1155" s="2">
        <f t="shared" si="924"/>
        <v>7.5335735342286275E-3</v>
      </c>
      <c r="V1155" s="2">
        <f t="shared" si="925"/>
        <v>7.7956108745496244E-2</v>
      </c>
      <c r="W1155" s="1">
        <v>1968</v>
      </c>
      <c r="X1155" s="1"/>
      <c r="Y1155" s="1">
        <v>824</v>
      </c>
      <c r="Z1155" s="1">
        <v>23</v>
      </c>
      <c r="AA1155" s="1"/>
      <c r="AB1155" s="1"/>
      <c r="AC1155" s="1">
        <v>16</v>
      </c>
      <c r="AD1155" s="1">
        <v>11</v>
      </c>
      <c r="AE1155" s="1"/>
      <c r="AF1155" s="1"/>
      <c r="AG1155" s="1">
        <f t="shared" si="917"/>
        <v>188</v>
      </c>
      <c r="AH1155" s="194">
        <v>4</v>
      </c>
      <c r="AJ1155" s="1">
        <v>19</v>
      </c>
      <c r="AY1155" s="194" t="str">
        <f t="shared" si="915"/>
        <v>Tangipahoa CD1</v>
      </c>
      <c r="BA1155" s="194">
        <v>1</v>
      </c>
      <c r="BC1155" s="194">
        <v>22</v>
      </c>
      <c r="BE1155" s="194">
        <v>22105</v>
      </c>
      <c r="BF1155" s="194">
        <f t="shared" si="916"/>
        <v>2210501</v>
      </c>
      <c r="BH1155" s="194" t="s">
        <v>3303</v>
      </c>
      <c r="BL1155" s="194">
        <v>61</v>
      </c>
      <c r="BQ1155" s="194">
        <v>12</v>
      </c>
      <c r="CI1155" s="194">
        <v>115</v>
      </c>
    </row>
    <row r="1156" spans="1:87" s="194" customFormat="1">
      <c r="A1156" s="7" t="s">
        <v>2642</v>
      </c>
      <c r="B1156" s="194" t="s">
        <v>886</v>
      </c>
      <c r="C1156" s="1">
        <f t="shared" si="918"/>
        <v>2327</v>
      </c>
      <c r="D1156" s="1"/>
      <c r="E1156" s="1"/>
      <c r="F1156" s="1"/>
      <c r="G1156" s="1"/>
      <c r="H1156" s="1"/>
      <c r="I1156" s="1"/>
      <c r="J1156" s="1"/>
      <c r="K1156" s="7">
        <f>RANK(W1156,(W1156:Y1156,Z1156:AN1156))</f>
        <v>1</v>
      </c>
      <c r="L1156" s="7" t="e">
        <f>RANK(X1156,(W1156:Y1156,Z1156:AN1156))</f>
        <v>#N/A</v>
      </c>
      <c r="M1156" s="7">
        <f>IF(Y1156&gt;0,RANK(Y1156,(W1156:Y1156,Z1156:AN1156)),0)</f>
        <v>2</v>
      </c>
      <c r="N1156" s="7"/>
      <c r="O1156" s="1">
        <f t="shared" si="919"/>
        <v>1057</v>
      </c>
      <c r="P1156" s="2">
        <f t="shared" si="920"/>
        <v>0.45423291792006876</v>
      </c>
      <c r="Q1156" s="2"/>
      <c r="R1156" s="2">
        <f t="shared" si="921"/>
        <v>0.6837129351095832</v>
      </c>
      <c r="S1156" s="2">
        <f t="shared" si="922"/>
        <v>0</v>
      </c>
      <c r="T1156" s="2">
        <f t="shared" si="923"/>
        <v>0.22948001718951438</v>
      </c>
      <c r="U1156" s="2">
        <f t="shared" si="924"/>
        <v>6.016330038676407E-3</v>
      </c>
      <c r="V1156" s="2">
        <f t="shared" si="925"/>
        <v>8.0790717662226008E-2</v>
      </c>
      <c r="W1156" s="1">
        <v>1591</v>
      </c>
      <c r="X1156" s="1"/>
      <c r="Y1156" s="1">
        <v>534</v>
      </c>
      <c r="Z1156" s="1">
        <v>14</v>
      </c>
      <c r="AA1156" s="1"/>
      <c r="AB1156" s="1"/>
      <c r="AC1156" s="1">
        <v>16</v>
      </c>
      <c r="AD1156" s="1">
        <v>8</v>
      </c>
      <c r="AE1156" s="1"/>
      <c r="AF1156" s="1"/>
      <c r="AG1156" s="1">
        <f t="shared" si="917"/>
        <v>140</v>
      </c>
      <c r="AH1156" s="194">
        <v>14</v>
      </c>
      <c r="AJ1156" s="1">
        <v>10</v>
      </c>
      <c r="AY1156" s="194" t="str">
        <f t="shared" si="915"/>
        <v>Tangipahoa CD5</v>
      </c>
      <c r="BA1156" s="194">
        <v>5</v>
      </c>
      <c r="BC1156" s="194">
        <v>22</v>
      </c>
      <c r="BE1156" s="194">
        <v>22105</v>
      </c>
      <c r="BF1156" s="194">
        <f t="shared" si="916"/>
        <v>2210505</v>
      </c>
      <c r="BH1156" s="194" t="s">
        <v>3303</v>
      </c>
      <c r="BL1156" s="194">
        <v>61</v>
      </c>
      <c r="BQ1156" s="194">
        <v>11</v>
      </c>
      <c r="CI1156" s="194">
        <v>68</v>
      </c>
    </row>
    <row r="1157" spans="1:87" s="194" customFormat="1">
      <c r="A1157" s="7" t="s">
        <v>2642</v>
      </c>
      <c r="B1157" s="194" t="s">
        <v>886</v>
      </c>
      <c r="C1157" s="1">
        <f t="shared" si="918"/>
        <v>1118</v>
      </c>
      <c r="D1157" s="1"/>
      <c r="E1157" s="1"/>
      <c r="F1157" s="1"/>
      <c r="G1157" s="1"/>
      <c r="H1157" s="1"/>
      <c r="I1157" s="1"/>
      <c r="J1157" s="1"/>
      <c r="K1157" s="7">
        <f>RANK(W1157,(W1157:Y1157,Z1157:AN1157))</f>
        <v>1</v>
      </c>
      <c r="L1157" s="7" t="e">
        <f>RANK(X1157,(W1157:Y1157,Z1157:AN1157))</f>
        <v>#N/A</v>
      </c>
      <c r="M1157" s="7">
        <f>IF(Y1157&gt;0,RANK(Y1157,(W1157:Y1157,Z1157:AN1157)),0)</f>
        <v>2</v>
      </c>
      <c r="N1157" s="7"/>
      <c r="O1157" s="1">
        <f t="shared" si="919"/>
        <v>411</v>
      </c>
      <c r="P1157" s="2">
        <f t="shared" si="920"/>
        <v>0.3676207513416816</v>
      </c>
      <c r="Q1157" s="2"/>
      <c r="R1157" s="2">
        <f t="shared" si="921"/>
        <v>0.63416815742397137</v>
      </c>
      <c r="S1157" s="2">
        <f t="shared" si="922"/>
        <v>0</v>
      </c>
      <c r="T1157" s="2">
        <f t="shared" si="923"/>
        <v>0.26654740608228983</v>
      </c>
      <c r="U1157" s="2">
        <f t="shared" si="924"/>
        <v>1.520572450805009E-2</v>
      </c>
      <c r="V1157" s="2">
        <f t="shared" si="925"/>
        <v>8.4078711985688712E-2</v>
      </c>
      <c r="W1157" s="1">
        <v>709</v>
      </c>
      <c r="X1157" s="1"/>
      <c r="Y1157" s="1">
        <v>298</v>
      </c>
      <c r="Z1157" s="1">
        <v>17</v>
      </c>
      <c r="AA1157" s="1"/>
      <c r="AB1157" s="1"/>
      <c r="AC1157" s="1">
        <v>7</v>
      </c>
      <c r="AD1157" s="1">
        <v>5</v>
      </c>
      <c r="AE1157" s="1"/>
      <c r="AF1157" s="1"/>
      <c r="AG1157" s="1">
        <f t="shared" si="917"/>
        <v>66</v>
      </c>
      <c r="AH1157" s="194">
        <v>13</v>
      </c>
      <c r="AJ1157" s="1">
        <v>3</v>
      </c>
      <c r="AY1157" s="194" t="str">
        <f t="shared" si="915"/>
        <v>Tangipahoa CD0</v>
      </c>
      <c r="BA1157" s="194">
        <v>0</v>
      </c>
      <c r="BC1157" s="194">
        <v>22</v>
      </c>
      <c r="BE1157" s="194">
        <v>22105</v>
      </c>
      <c r="BF1157" s="194">
        <f t="shared" si="916"/>
        <v>2210500</v>
      </c>
      <c r="BH1157" s="194" t="s">
        <v>3303</v>
      </c>
      <c r="BL1157" s="194">
        <v>26</v>
      </c>
      <c r="BQ1157" s="194">
        <v>2</v>
      </c>
      <c r="CI1157" s="194">
        <v>38</v>
      </c>
    </row>
    <row r="1158" spans="1:87" s="194" customFormat="1">
      <c r="A1158" s="7" t="s">
        <v>716</v>
      </c>
      <c r="B1158" s="194" t="s">
        <v>886</v>
      </c>
      <c r="C1158" s="1">
        <f t="shared" si="918"/>
        <v>2154</v>
      </c>
      <c r="D1158" s="1"/>
      <c r="E1158" s="1"/>
      <c r="F1158" s="1"/>
      <c r="G1158" s="1"/>
      <c r="H1158" s="1"/>
      <c r="I1158" s="1"/>
      <c r="J1158" s="1"/>
      <c r="K1158" s="7">
        <f>RANK(W1158,(W1158:Y1158,Z1158:AN1158))</f>
        <v>1</v>
      </c>
      <c r="L1158" s="7" t="e">
        <f>RANK(X1158,(W1158:Y1158,Z1158:AN1158))</f>
        <v>#N/A</v>
      </c>
      <c r="M1158" s="7">
        <f>IF(Y1158&gt;0,RANK(Y1158,(W1158:Y1158,Z1158:AN1158)),0)</f>
        <v>2</v>
      </c>
      <c r="N1158" s="7"/>
      <c r="O1158" s="1">
        <f t="shared" si="919"/>
        <v>955</v>
      </c>
      <c r="P1158" s="2">
        <f t="shared" si="920"/>
        <v>0.44336118848653666</v>
      </c>
      <c r="Q1158" s="2"/>
      <c r="R1158" s="2">
        <f t="shared" si="921"/>
        <v>0.68430826369545028</v>
      </c>
      <c r="S1158" s="2">
        <f t="shared" si="922"/>
        <v>0</v>
      </c>
      <c r="T1158" s="2">
        <f t="shared" si="923"/>
        <v>0.24094707520891365</v>
      </c>
      <c r="U1158" s="2">
        <f t="shared" si="924"/>
        <v>8.820798514391829E-3</v>
      </c>
      <c r="V1158" s="2">
        <f t="shared" si="925"/>
        <v>6.5923862581244247E-2</v>
      </c>
      <c r="W1158" s="1">
        <v>1474</v>
      </c>
      <c r="X1158" s="1"/>
      <c r="Y1158" s="1">
        <v>519</v>
      </c>
      <c r="Z1158" s="1">
        <v>19</v>
      </c>
      <c r="AA1158" s="1"/>
      <c r="AB1158" s="1"/>
      <c r="AC1158" s="1">
        <v>16</v>
      </c>
      <c r="AD1158" s="1">
        <v>6</v>
      </c>
      <c r="AE1158" s="1"/>
      <c r="AF1158" s="1"/>
      <c r="AG1158" s="1">
        <f t="shared" si="917"/>
        <v>100</v>
      </c>
      <c r="AH1158" s="194">
        <v>9</v>
      </c>
      <c r="AJ1158" s="1">
        <v>11</v>
      </c>
      <c r="AY1158" s="194" t="str">
        <f t="shared" si="915"/>
        <v>Terrebonne CD1</v>
      </c>
      <c r="BA1158" s="194">
        <v>1</v>
      </c>
      <c r="BC1158" s="194">
        <v>22</v>
      </c>
      <c r="BE1158" s="194">
        <v>22109</v>
      </c>
      <c r="BF1158" s="194">
        <f t="shared" si="916"/>
        <v>2210901</v>
      </c>
      <c r="BH1158" s="194" t="s">
        <v>3303</v>
      </c>
      <c r="BL1158" s="194">
        <v>61</v>
      </c>
      <c r="BQ1158" s="194">
        <v>11</v>
      </c>
      <c r="CI1158" s="194">
        <v>28</v>
      </c>
    </row>
    <row r="1159" spans="1:87" s="194" customFormat="1">
      <c r="A1159" s="7" t="s">
        <v>716</v>
      </c>
      <c r="B1159" s="194" t="s">
        <v>886</v>
      </c>
      <c r="C1159" s="1">
        <f t="shared" si="918"/>
        <v>1303</v>
      </c>
      <c r="D1159" s="1"/>
      <c r="E1159" s="1"/>
      <c r="F1159" s="1"/>
      <c r="G1159" s="1"/>
      <c r="H1159" s="1"/>
      <c r="I1159" s="1"/>
      <c r="J1159" s="1"/>
      <c r="K1159" s="7">
        <f>RANK(W1159,(W1159:Y1159,Z1159:AN1159))</f>
        <v>1</v>
      </c>
      <c r="L1159" s="7" t="e">
        <f>RANK(X1159,(W1159:Y1159,Z1159:AN1159))</f>
        <v>#N/A</v>
      </c>
      <c r="M1159" s="7">
        <f>IF(Y1159&gt;0,RANK(Y1159,(W1159:Y1159,Z1159:AN1159)),0)</f>
        <v>2</v>
      </c>
      <c r="N1159" s="7"/>
      <c r="O1159" s="1">
        <f t="shared" si="919"/>
        <v>496</v>
      </c>
      <c r="P1159" s="2">
        <f t="shared" si="920"/>
        <v>0.38066001534919419</v>
      </c>
      <c r="Q1159" s="2"/>
      <c r="R1159" s="2">
        <f t="shared" si="921"/>
        <v>0.65617805065234081</v>
      </c>
      <c r="S1159" s="2">
        <f t="shared" si="922"/>
        <v>0</v>
      </c>
      <c r="T1159" s="2">
        <f t="shared" si="923"/>
        <v>0.27551803530314656</v>
      </c>
      <c r="U1159" s="2">
        <f t="shared" si="924"/>
        <v>1.0744435917114352E-2</v>
      </c>
      <c r="V1159" s="2">
        <f t="shared" si="925"/>
        <v>5.7559478127398284E-2</v>
      </c>
      <c r="W1159" s="1">
        <v>855</v>
      </c>
      <c r="X1159" s="1"/>
      <c r="Y1159" s="1">
        <v>359</v>
      </c>
      <c r="Z1159" s="1">
        <v>14</v>
      </c>
      <c r="AA1159" s="1"/>
      <c r="AB1159" s="1"/>
      <c r="AC1159" s="1">
        <v>4</v>
      </c>
      <c r="AD1159" s="1">
        <v>8</v>
      </c>
      <c r="AE1159" s="1"/>
      <c r="AF1159" s="1"/>
      <c r="AG1159" s="1">
        <f t="shared" si="917"/>
        <v>49</v>
      </c>
      <c r="AH1159" s="194">
        <v>10</v>
      </c>
      <c r="AJ1159" s="1">
        <v>4</v>
      </c>
      <c r="AY1159" s="194" t="str">
        <f t="shared" si="915"/>
        <v>Terrebonne CD6</v>
      </c>
      <c r="BA1159" s="194">
        <v>6</v>
      </c>
      <c r="BC1159" s="194">
        <v>22</v>
      </c>
      <c r="BE1159" s="194">
        <v>22109</v>
      </c>
      <c r="BF1159" s="194">
        <f t="shared" si="916"/>
        <v>2210906</v>
      </c>
      <c r="BH1159" s="194" t="s">
        <v>3303</v>
      </c>
      <c r="BL1159" s="194">
        <v>26</v>
      </c>
      <c r="BQ1159" s="194">
        <v>7</v>
      </c>
      <c r="CI1159" s="194">
        <v>16</v>
      </c>
    </row>
    <row r="1160" spans="1:87" s="194" customFormat="1">
      <c r="A1160" s="194" t="s">
        <v>716</v>
      </c>
      <c r="B1160" s="194" t="s">
        <v>886</v>
      </c>
      <c r="C1160" s="1">
        <f t="shared" si="918"/>
        <v>511</v>
      </c>
      <c r="D1160" s="1"/>
      <c r="E1160" s="1"/>
      <c r="F1160" s="1"/>
      <c r="G1160" s="1"/>
      <c r="H1160" s="1"/>
      <c r="I1160" s="1"/>
      <c r="J1160" s="1"/>
      <c r="K1160" s="7">
        <f>RANK(W1160,(W1160:Y1160,Z1160:AN1160))</f>
        <v>1</v>
      </c>
      <c r="L1160" s="7" t="e">
        <f>RANK(X1160,(W1160:Y1160,Z1160:AN1160))</f>
        <v>#N/A</v>
      </c>
      <c r="M1160" s="7">
        <f>IF(Y1160&gt;0,RANK(Y1160,(W1160:Y1160,Z1160:AN1160)),0)</f>
        <v>2</v>
      </c>
      <c r="N1160" s="7"/>
      <c r="O1160" s="1">
        <f t="shared" si="919"/>
        <v>173</v>
      </c>
      <c r="P1160" s="2">
        <f t="shared" si="920"/>
        <v>0.33855185909980429</v>
      </c>
      <c r="Q1160" s="2"/>
      <c r="R1160" s="2">
        <f t="shared" si="921"/>
        <v>0.62230919765166337</v>
      </c>
      <c r="S1160" s="2">
        <f t="shared" si="922"/>
        <v>0</v>
      </c>
      <c r="T1160" s="2">
        <f t="shared" si="923"/>
        <v>0.28375733855185908</v>
      </c>
      <c r="U1160" s="2">
        <f t="shared" si="924"/>
        <v>1.5655577299412915E-2</v>
      </c>
      <c r="V1160" s="2">
        <f t="shared" si="925"/>
        <v>7.827788649706463E-2</v>
      </c>
      <c r="W1160" s="1">
        <v>318</v>
      </c>
      <c r="X1160" s="1"/>
      <c r="Y1160" s="1">
        <v>145</v>
      </c>
      <c r="Z1160" s="1">
        <v>8</v>
      </c>
      <c r="AA1160" s="1"/>
      <c r="AB1160" s="1"/>
      <c r="AC1160" s="1">
        <v>3</v>
      </c>
      <c r="AD1160" s="1">
        <v>6</v>
      </c>
      <c r="AE1160" s="1"/>
      <c r="AF1160" s="1"/>
      <c r="AG1160" s="1">
        <f t="shared" si="917"/>
        <v>25</v>
      </c>
      <c r="AH1160" s="194">
        <v>5</v>
      </c>
      <c r="AJ1160" s="1">
        <v>1</v>
      </c>
      <c r="AY1160" s="194" t="str">
        <f t="shared" si="915"/>
        <v>Terrebonne CD0</v>
      </c>
      <c r="BA1160" s="194">
        <v>0</v>
      </c>
      <c r="BC1160" s="194">
        <v>22</v>
      </c>
      <c r="BE1160" s="194">
        <v>22109</v>
      </c>
      <c r="BF1160" s="194">
        <f t="shared" si="916"/>
        <v>2210900</v>
      </c>
      <c r="BH1160" s="194" t="s">
        <v>3303</v>
      </c>
      <c r="BL1160" s="194">
        <v>14</v>
      </c>
      <c r="BQ1160" s="194">
        <v>3</v>
      </c>
      <c r="CI1160" s="194">
        <v>8</v>
      </c>
    </row>
    <row r="1161" spans="1:87" s="194" customFormat="1">
      <c r="A1161" s="194" t="s">
        <v>2549</v>
      </c>
      <c r="B1161" s="194" t="s">
        <v>886</v>
      </c>
      <c r="C1161" s="1">
        <f t="shared" si="918"/>
        <v>1442</v>
      </c>
      <c r="D1161" s="1"/>
      <c r="E1161" s="1"/>
      <c r="F1161" s="1"/>
      <c r="G1161" s="1"/>
      <c r="H1161" s="1"/>
      <c r="I1161" s="1"/>
      <c r="J1161" s="1"/>
      <c r="K1161" s="7">
        <f>RANK(W1161,(W1161:Y1161,Z1161:AN1161))</f>
        <v>1</v>
      </c>
      <c r="L1161" s="7" t="e">
        <f>RANK(X1161,(W1161:Y1161,Z1161:AN1161))</f>
        <v>#N/A</v>
      </c>
      <c r="M1161" s="7">
        <f>IF(Y1161&gt;0,RANK(Y1161,(W1161:Y1161,Z1161:AN1161)),0)</f>
        <v>2</v>
      </c>
      <c r="N1161" s="7"/>
      <c r="O1161" s="1">
        <f t="shared" si="919"/>
        <v>896</v>
      </c>
      <c r="P1161" s="2">
        <f t="shared" si="920"/>
        <v>0.62135922330097082</v>
      </c>
      <c r="Q1161" s="2"/>
      <c r="R1161" s="2">
        <f t="shared" si="921"/>
        <v>0.78918169209431344</v>
      </c>
      <c r="S1161" s="2">
        <f t="shared" si="922"/>
        <v>0</v>
      </c>
      <c r="T1161" s="2">
        <f t="shared" si="923"/>
        <v>0.16782246879334259</v>
      </c>
      <c r="U1161" s="2">
        <f t="shared" si="924"/>
        <v>3.4674063800277394E-3</v>
      </c>
      <c r="V1161" s="2">
        <f t="shared" si="925"/>
        <v>3.9528432732316238E-2</v>
      </c>
      <c r="W1161" s="1">
        <v>1138</v>
      </c>
      <c r="X1161" s="1"/>
      <c r="Y1161" s="1">
        <v>242</v>
      </c>
      <c r="Z1161" s="1">
        <v>5</v>
      </c>
      <c r="AA1161" s="1"/>
      <c r="AB1161" s="1"/>
      <c r="AC1161" s="1">
        <v>5</v>
      </c>
      <c r="AD1161" s="1">
        <v>6</v>
      </c>
      <c r="AE1161" s="1"/>
      <c r="AF1161" s="1"/>
      <c r="AG1161" s="1">
        <f t="shared" si="917"/>
        <v>35</v>
      </c>
      <c r="AH1161" s="194">
        <v>6</v>
      </c>
      <c r="AJ1161" s="1">
        <v>5</v>
      </c>
      <c r="AY1161" s="194" t="str">
        <f t="shared" si="915"/>
        <v>West Baton Rouge CD2</v>
      </c>
      <c r="BA1161" s="194">
        <v>2</v>
      </c>
      <c r="BC1161" s="194">
        <v>22</v>
      </c>
      <c r="BE1161" s="194">
        <v>22121</v>
      </c>
      <c r="BF1161" s="194">
        <f t="shared" si="916"/>
        <v>2212102</v>
      </c>
      <c r="BH1161" s="194" t="s">
        <v>3303</v>
      </c>
      <c r="BL1161" s="194">
        <v>16</v>
      </c>
      <c r="BQ1161" s="194">
        <v>0</v>
      </c>
      <c r="CI1161" s="194">
        <v>19</v>
      </c>
    </row>
    <row r="1162" spans="1:87" s="194" customFormat="1">
      <c r="A1162" s="194" t="s">
        <v>2549</v>
      </c>
      <c r="B1162" s="194" t="s">
        <v>886</v>
      </c>
      <c r="C1162" s="1">
        <f t="shared" si="918"/>
        <v>1073</v>
      </c>
      <c r="D1162" s="1"/>
      <c r="E1162" s="1"/>
      <c r="F1162" s="1"/>
      <c r="G1162" s="1"/>
      <c r="H1162" s="1"/>
      <c r="I1162" s="1"/>
      <c r="J1162" s="1"/>
      <c r="K1162" s="7">
        <f>RANK(W1162,(W1162:Y1162,Z1162:AN1162))</f>
        <v>1</v>
      </c>
      <c r="L1162" s="7" t="e">
        <f>RANK(X1162,(W1162:Y1162,Z1162:AN1162))</f>
        <v>#N/A</v>
      </c>
      <c r="M1162" s="7">
        <f>IF(Y1162&gt;0,RANK(Y1162,(W1162:Y1162,Z1162:AN1162)),0)</f>
        <v>2</v>
      </c>
      <c r="N1162" s="7"/>
      <c r="O1162" s="1">
        <f t="shared" si="919"/>
        <v>441</v>
      </c>
      <c r="P1162" s="2">
        <f t="shared" si="920"/>
        <v>0.41099720410065238</v>
      </c>
      <c r="Q1162" s="2"/>
      <c r="R1162" s="2">
        <f t="shared" si="921"/>
        <v>0.66076421248835038</v>
      </c>
      <c r="S1162" s="2">
        <f t="shared" si="922"/>
        <v>0</v>
      </c>
      <c r="T1162" s="2">
        <f t="shared" si="923"/>
        <v>0.24976700838769805</v>
      </c>
      <c r="U1162" s="2">
        <f t="shared" si="924"/>
        <v>7.4557315936626279E-3</v>
      </c>
      <c r="V1162" s="2">
        <f t="shared" si="925"/>
        <v>8.2013047530288943E-2</v>
      </c>
      <c r="W1162" s="1">
        <v>709</v>
      </c>
      <c r="X1162" s="1"/>
      <c r="Y1162" s="1">
        <v>268</v>
      </c>
      <c r="Z1162" s="1">
        <v>8</v>
      </c>
      <c r="AA1162" s="1"/>
      <c r="AB1162" s="1"/>
      <c r="AC1162" s="1">
        <v>7</v>
      </c>
      <c r="AD1162" s="1">
        <v>9</v>
      </c>
      <c r="AE1162" s="1"/>
      <c r="AF1162" s="1"/>
      <c r="AG1162" s="1">
        <f t="shared" si="917"/>
        <v>57</v>
      </c>
      <c r="AH1162" s="194">
        <v>9</v>
      </c>
      <c r="AJ1162" s="1">
        <v>6</v>
      </c>
      <c r="AY1162" s="194" t="str">
        <f t="shared" si="915"/>
        <v>West Baton Rouge CD6</v>
      </c>
      <c r="BA1162" s="194">
        <v>6</v>
      </c>
      <c r="BC1162" s="194">
        <v>22</v>
      </c>
      <c r="BE1162" s="194">
        <v>22121</v>
      </c>
      <c r="BF1162" s="194">
        <f t="shared" si="916"/>
        <v>2212106</v>
      </c>
      <c r="BH1162" s="194" t="s">
        <v>3303</v>
      </c>
      <c r="BL1162" s="194">
        <v>27</v>
      </c>
      <c r="BQ1162" s="194">
        <v>6</v>
      </c>
      <c r="CI1162" s="194">
        <v>24</v>
      </c>
    </row>
    <row r="1163" spans="1:87" s="194" customFormat="1">
      <c r="A1163" s="194" t="s">
        <v>2549</v>
      </c>
      <c r="B1163" s="194" t="s">
        <v>886</v>
      </c>
      <c r="C1163" s="1">
        <f t="shared" si="918"/>
        <v>452</v>
      </c>
      <c r="D1163" s="1"/>
      <c r="E1163" s="1"/>
      <c r="F1163" s="1"/>
      <c r="G1163" s="1"/>
      <c r="H1163" s="1"/>
      <c r="I1163" s="1"/>
      <c r="J1163" s="1"/>
      <c r="K1163" s="7">
        <f>RANK(W1163,(W1163:Y1163,Z1163:AN1163))</f>
        <v>1</v>
      </c>
      <c r="L1163" s="7" t="e">
        <f>RANK(X1163,(W1163:Y1163,Z1163:AN1163))</f>
        <v>#N/A</v>
      </c>
      <c r="M1163" s="7">
        <f>IF(Y1163&gt;0,RANK(Y1163,(W1163:Y1163,Z1163:AN1163)),0)</f>
        <v>2</v>
      </c>
      <c r="N1163" s="7"/>
      <c r="O1163" s="1">
        <f t="shared" si="919"/>
        <v>253</v>
      </c>
      <c r="P1163" s="2">
        <f t="shared" si="920"/>
        <v>0.55973451327433632</v>
      </c>
      <c r="Q1163" s="2"/>
      <c r="R1163" s="2">
        <f t="shared" si="921"/>
        <v>0.73451327433628322</v>
      </c>
      <c r="S1163" s="2">
        <f t="shared" si="922"/>
        <v>0</v>
      </c>
      <c r="T1163" s="2">
        <f t="shared" si="923"/>
        <v>0.1747787610619469</v>
      </c>
      <c r="U1163" s="2">
        <f t="shared" si="924"/>
        <v>2.2123893805309734E-2</v>
      </c>
      <c r="V1163" s="2">
        <f t="shared" si="925"/>
        <v>6.8584070796460145E-2</v>
      </c>
      <c r="W1163" s="1">
        <v>332</v>
      </c>
      <c r="X1163" s="1"/>
      <c r="Y1163" s="1">
        <v>79</v>
      </c>
      <c r="Z1163" s="1">
        <v>10</v>
      </c>
      <c r="AA1163" s="1"/>
      <c r="AB1163" s="1"/>
      <c r="AC1163" s="1">
        <v>1</v>
      </c>
      <c r="AD1163" s="1">
        <v>2</v>
      </c>
      <c r="AE1163" s="1"/>
      <c r="AF1163" s="1"/>
      <c r="AG1163" s="1">
        <f t="shared" si="917"/>
        <v>22</v>
      </c>
      <c r="AH1163" s="194">
        <v>5</v>
      </c>
      <c r="AJ1163" s="1">
        <v>1</v>
      </c>
      <c r="AY1163" s="194" t="str">
        <f t="shared" si="915"/>
        <v>West Baton Rouge CD0</v>
      </c>
      <c r="BA1163" s="194">
        <v>0</v>
      </c>
      <c r="BC1163" s="194">
        <v>22</v>
      </c>
      <c r="BE1163" s="194">
        <v>22121</v>
      </c>
      <c r="BF1163" s="194">
        <f t="shared" si="916"/>
        <v>2212100</v>
      </c>
      <c r="BH1163" s="194" t="s">
        <v>3303</v>
      </c>
      <c r="BL1163" s="194">
        <v>11</v>
      </c>
      <c r="BQ1163" s="194">
        <v>0</v>
      </c>
      <c r="CI1163" s="194">
        <v>11</v>
      </c>
    </row>
    <row r="1164" spans="1:87">
      <c r="BD1164" s="100"/>
      <c r="BE1164"/>
    </row>
    <row r="1165" spans="1:87">
      <c r="A1165" s="48" t="s">
        <v>2082</v>
      </c>
      <c r="BD1165" s="100"/>
      <c r="BE1165"/>
    </row>
    <row r="1166" spans="1:87">
      <c r="A1166" t="s">
        <v>2602</v>
      </c>
      <c r="B1166" t="s">
        <v>968</v>
      </c>
      <c r="C1166" s="1">
        <f>SUM(W1166:AN1166)</f>
        <v>0</v>
      </c>
      <c r="D1166" s="1"/>
      <c r="E1166" s="1"/>
      <c r="F1166" s="1"/>
      <c r="G1166" s="1"/>
      <c r="H1166" s="1"/>
      <c r="I1166" s="1"/>
      <c r="J1166" s="1"/>
      <c r="K1166" s="7">
        <f>RANK(W1166,(W1166:Y1166,Z1166:AN1166))</f>
        <v>1</v>
      </c>
      <c r="L1166" s="7">
        <f>RANK(X1166,(W1166:Y1166,Z1166:AN1166))</f>
        <v>1</v>
      </c>
      <c r="M1166" s="7">
        <f>IF(Y1166&gt;0,RANK(Y1166,(W1166:Y1166,Z1166:AN1166)),0)</f>
        <v>0</v>
      </c>
      <c r="N1166" s="7"/>
      <c r="O1166" s="1">
        <f>MAX(W1166:AD1166)-LARGE(W1166:AD1166,2)</f>
        <v>0</v>
      </c>
      <c r="P1166" s="2" t="e">
        <f>O1166/C1166</f>
        <v>#DIV/0!</v>
      </c>
      <c r="Q1166" s="2"/>
      <c r="R1166" s="2" t="str">
        <f t="shared" ref="R1166:U1167" si="926">IF($C1166=0,"-",W1166/$C1166)</f>
        <v>-</v>
      </c>
      <c r="S1166" s="2" t="str">
        <f t="shared" si="926"/>
        <v>-</v>
      </c>
      <c r="T1166" s="2" t="str">
        <f t="shared" si="926"/>
        <v>-</v>
      </c>
      <c r="U1166" s="2" t="str">
        <f t="shared" si="926"/>
        <v>-</v>
      </c>
      <c r="V1166" s="2" t="str">
        <f>IF(C1166=0,"-",(1-R1166-S1166-T1166-U1166))</f>
        <v>-</v>
      </c>
      <c r="W1166" s="1">
        <f t="array" ref="W1166">SUM(IF(Town!$AJ$174:$AJ$692=$A1166,IF(Town!$AK$174:$AK$692=$BA1166,Town!P$174:P$692,0),0))</f>
        <v>0</v>
      </c>
      <c r="X1166" s="1">
        <f t="array" ref="X1166">SUM(IF(Town!$AJ$174:$AJ$692=$A1166,IF(Town!$AK$174:$AK$692=$BA1166,Town!Q$174:Q$692,0),0))</f>
        <v>0</v>
      </c>
      <c r="Y1166" s="1">
        <f t="array" ref="Y1166">SUM(IF(Town!$AJ$174:$AJ$692=$A1166,IF(Town!$AK$174:$AK$692=$BA1166,Town!R$174:R$692,0),0))</f>
        <v>0</v>
      </c>
      <c r="Z1166" s="1">
        <f t="array" ref="Z1166">SUM(IF(Town!$AJ$174:$AJ$692=$A1166,IF(Town!$AK$174:$AK$692=$BA1166,Town!S$174:S$692,0),0))</f>
        <v>0</v>
      </c>
      <c r="AA1166" s="1">
        <f t="array" ref="AA1166">SUM(IF(Town!$AJ$174:$AJ$692=$A1166,IF(Town!$AK$174:$AK$692=$BA1166,Town!T$174:T$692,0),0))</f>
        <v>0</v>
      </c>
      <c r="AG1166" s="1">
        <f t="array" ref="AG1166">SUM(IF(Town!$AJ$174:$AJ$692=$A1166,IF(Town!$AK$174:$AK$692=$BA1166,Town!Z$174:Z$692,0),0))</f>
        <v>0</v>
      </c>
      <c r="AH1166" s="1"/>
      <c r="AI1166" s="1"/>
      <c r="AK1166" s="1"/>
      <c r="AL1166" s="1"/>
      <c r="AM1166" s="1"/>
      <c r="AY1166" t="str">
        <f>A1166&amp;" "&amp;"CD"&amp;BA1166</f>
        <v>Kennebec CD1</v>
      </c>
      <c r="BA1166">
        <v>1</v>
      </c>
      <c r="BC1166" s="98">
        <v>23</v>
      </c>
      <c r="BD1166" s="100"/>
      <c r="BE1166">
        <v>23011</v>
      </c>
      <c r="BF1166">
        <f t="shared" ref="BF1166:BF1218" si="927">BE1166*100+BA1166</f>
        <v>2301101</v>
      </c>
      <c r="BH1166" t="s">
        <v>3303</v>
      </c>
    </row>
    <row r="1167" spans="1:87">
      <c r="A1167" t="s">
        <v>2602</v>
      </c>
      <c r="B1167" t="s">
        <v>968</v>
      </c>
      <c r="C1167" s="1">
        <f>SUM(W1167:AN1167)</f>
        <v>0</v>
      </c>
      <c r="D1167" s="1"/>
      <c r="E1167" s="1"/>
      <c r="F1167" s="1"/>
      <c r="G1167" s="1"/>
      <c r="H1167" s="1"/>
      <c r="I1167" s="1"/>
      <c r="J1167" s="1"/>
      <c r="K1167" s="7">
        <f>RANK(W1167,(W1167:Y1167,Z1167:AN1167))</f>
        <v>1</v>
      </c>
      <c r="L1167" s="7">
        <f>RANK(X1167,(W1167:Y1167,Z1167:AN1167))</f>
        <v>1</v>
      </c>
      <c r="M1167" s="7">
        <f>IF(Y1167&gt;0,RANK(Y1167,(W1167:Y1167,Z1167:AN1167)),0)</f>
        <v>0</v>
      </c>
      <c r="N1167" s="7"/>
      <c r="O1167" s="1">
        <f>MAX(W1167:AD1167)-LARGE(W1167:AD1167,2)</f>
        <v>0</v>
      </c>
      <c r="P1167" s="2" t="e">
        <f>O1167/C1167</f>
        <v>#DIV/0!</v>
      </c>
      <c r="Q1167" s="2"/>
      <c r="R1167" s="2" t="str">
        <f t="shared" si="926"/>
        <v>-</v>
      </c>
      <c r="S1167" s="2" t="str">
        <f t="shared" si="926"/>
        <v>-</v>
      </c>
      <c r="T1167" s="2" t="str">
        <f t="shared" si="926"/>
        <v>-</v>
      </c>
      <c r="U1167" s="2" t="str">
        <f t="shared" si="926"/>
        <v>-</v>
      </c>
      <c r="V1167" s="2" t="str">
        <f>IF(C1167=0,"-",(1-R1167-S1167-T1167-U1167))</f>
        <v>-</v>
      </c>
      <c r="W1167" s="1">
        <f t="array" ref="W1167">SUM(IF(Town!$AJ$174:$AJ$692=$A1167,IF(Town!$AK$174:$AK$692=$BA1167,Town!P$174:P$692,0),0))</f>
        <v>0</v>
      </c>
      <c r="X1167" s="1">
        <f t="array" ref="X1167">SUM(IF(Town!$AJ$174:$AJ$692=$A1167,IF(Town!$AK$174:$AK$692=$BA1167,Town!Q$174:Q$692,0),0))</f>
        <v>0</v>
      </c>
      <c r="Y1167" s="1">
        <f t="array" ref="Y1167">SUM(IF(Town!$AJ$174:$AJ$692=$A1167,IF(Town!$AK$174:$AK$692=$BA1167,Town!R$174:R$692,0),0))</f>
        <v>0</v>
      </c>
      <c r="Z1167" s="1">
        <f t="array" ref="Z1167">SUM(IF(Town!$AJ$174:$AJ$692=$A1167,IF(Town!$AK$174:$AK$692=$BA1167,Town!S$174:S$692,0),0))</f>
        <v>0</v>
      </c>
      <c r="AA1167" s="1">
        <f t="array" ref="AA1167">SUM(IF(Town!$AJ$174:$AJ$692=$A1167,IF(Town!$AK$174:$AK$692=$BA1167,Town!T$174:T$692,0),0))</f>
        <v>0</v>
      </c>
      <c r="AG1167" s="1">
        <f t="array" ref="AG1167">SUM(IF(Town!$AJ$174:$AJ$692=$A1167,IF(Town!$AK$174:$AK$692=$BA1167,Town!Z$174:Z$692,0),0))</f>
        <v>0</v>
      </c>
      <c r="AH1167" s="1"/>
      <c r="AI1167" s="1"/>
      <c r="AK1167" s="1"/>
      <c r="AL1167" s="1"/>
      <c r="AM1167" s="1"/>
      <c r="AY1167" t="str">
        <f>A1167&amp;" "&amp;"CD"&amp;BA1167</f>
        <v>Kennebec CD2</v>
      </c>
      <c r="BA1167">
        <v>2</v>
      </c>
      <c r="BC1167" s="98">
        <v>23</v>
      </c>
      <c r="BD1167" s="100"/>
      <c r="BE1167">
        <v>23011</v>
      </c>
      <c r="BF1167">
        <f t="shared" si="927"/>
        <v>2301102</v>
      </c>
      <c r="BH1167" t="s">
        <v>3303</v>
      </c>
    </row>
    <row r="1168" spans="1:87">
      <c r="BD1168" s="100"/>
      <c r="BE1168"/>
    </row>
    <row r="1169" spans="1:60">
      <c r="A1169" s="48" t="s">
        <v>2548</v>
      </c>
      <c r="BD1169" s="100"/>
      <c r="BE1169"/>
    </row>
    <row r="1170" spans="1:60">
      <c r="A1170" t="s">
        <v>2786</v>
      </c>
      <c r="B1170" t="s">
        <v>2332</v>
      </c>
      <c r="C1170" s="1">
        <f t="shared" ref="C1170:C1200" si="928">SUM(W1170:AN1170)</f>
        <v>44050</v>
      </c>
      <c r="D1170" s="1"/>
      <c r="E1170" s="1"/>
      <c r="F1170" s="1"/>
      <c r="G1170" s="1"/>
      <c r="H1170" s="1"/>
      <c r="I1170" s="1"/>
      <c r="J1170" s="1"/>
      <c r="K1170" s="7">
        <f>RANK(W1170,(W1170:Y1170,Z1170:AN1170))</f>
        <v>2</v>
      </c>
      <c r="L1170" s="7">
        <f>RANK(X1170,(W1170:Y1170,Z1170:AN1170))</f>
        <v>7</v>
      </c>
      <c r="M1170" s="7">
        <f>IF(Y1170&gt;0,RANK(Y1170,(W1170:Y1170,Z1170:AN1170)),0)</f>
        <v>1</v>
      </c>
      <c r="N1170" s="7"/>
      <c r="O1170" s="1">
        <f t="shared" ref="O1170:O1200" si="929">MAX(W1170:AD1170)-LARGE(W1170:AD1170,2)</f>
        <v>1409</v>
      </c>
      <c r="P1170" s="2">
        <f t="shared" ref="P1170:P1200" si="930">O1170/C1170</f>
        <v>3.1986379114642451E-2</v>
      </c>
      <c r="Q1170" s="2"/>
      <c r="R1170" s="2">
        <f t="shared" ref="R1170:R1200" si="931">IF($C1170=0,"-",W1170/$C1170)</f>
        <v>0.47328036322360956</v>
      </c>
      <c r="S1170" s="2">
        <f t="shared" ref="S1170:S1200" si="932">IF($C1170=0,"-",X1170/$C1170)</f>
        <v>0</v>
      </c>
      <c r="T1170" s="2">
        <f t="shared" ref="T1170:T1200" si="933">IF($C1170=0,"-",Y1170/$C1170)</f>
        <v>0.50526674233825197</v>
      </c>
      <c r="U1170" s="2">
        <f t="shared" ref="U1170:U1200" si="934">IF($C1170=0,"-",Z1170/$C1170)</f>
        <v>3.5868331441543701E-3</v>
      </c>
      <c r="V1170" s="2">
        <f t="shared" ref="V1170:V1200" si="935">IF(C1170=0,"-",(1-R1170-S1170-T1170-U1170))</f>
        <v>1.78660612939841E-2</v>
      </c>
      <c r="W1170" s="1">
        <f t="array" ref="W1170">SUM(IF(Town!$AR$695:$AR$1045=$BE1170,IF(Town!$AK$695:$AK$1045=$BA1170,Town!P$695:P$1045,0),0))+SUM(IF($BE$2004:$BE$2023=$BE1170,IF($BA$2004:$BA$2023=$BA1170,W$2004:W$2023,0),0))</f>
        <v>20848</v>
      </c>
      <c r="X1170" s="1">
        <f t="array" ref="X1170">SUM(IF(Town!$AR$695:$AR$1045=$BE1170,IF(Town!$AK$695:$AK$1045=$BA1170,Town!Q$695:Q$1045,0),0))+SUM(IF($BE$2004:$BE$2023=$BE1170,IF($BA$2004:$BA$2023=$BA1170,X$2004:X$2023,0),0))</f>
        <v>0</v>
      </c>
      <c r="Y1170" s="1">
        <f t="array" ref="Y1170">SUM(IF(Town!$AR$695:$AR$1045=$BE1170,IF(Town!$AK$695:$AK$1045=$BA1170,Town!R$695:R$1045,0),0))+SUM(IF($BE$2004:$BE$2023=$BE1170,IF($BA$2004:$BA$2023=$BA1170,Y$2004:Y$2023,0),0))</f>
        <v>22257</v>
      </c>
      <c r="Z1170" s="1">
        <f t="array" ref="Z1170">SUM(IF(Town!$AR$695:$AR$1045=$BE1170,IF(Town!$AK$695:$AK$1045=$BA1170,Town!S$695:S$1045,0),0))+SUM(IF($BE$2004:$BE$2023=$BE1170,IF($BA$2004:$BA$2023=$BA1170,Z$2004:Z$2023,0),0))</f>
        <v>158</v>
      </c>
      <c r="AA1170" s="1">
        <f t="array" ref="AA1170">SUM(IF(Town!$AR$695:$AR$1045=$BE1170,IF(Town!$AK$695:$AK$1045=$BA1170,Town!T$695:T$1045,0),0))+SUM(IF($BE$2004:$BE$2023=$BE1170,IF($BA$2004:$BA$2023=$BA1170,AA$2004:AA$2023,0),0))</f>
        <v>0</v>
      </c>
      <c r="AB1170" s="1">
        <f t="array" ref="AB1170">SUM(IF(Town!$AR$695:$AR$1045=$BE1170,IF(Town!$AK$695:$AK$1045=$BA1170,Town!U$695:U$1045,0),0))+SUM(IF($BE$2004:$BE$2023=$BE1170,IF($BA$2004:$BA$2023=$BA1170,AB$2004:AB$2023,0),0))</f>
        <v>0</v>
      </c>
      <c r="AC1170" s="1">
        <f t="array" ref="AC1170">SUM(IF(Town!$AR$695:$AR$1045=$BE1170,IF(Town!$AK$695:$AK$1045=$BA1170,Town!V$695:V$1045,0),0))+SUM(IF($BE$2004:$BE$2023=$BE1170,IF($BA$2004:$BA$2023=$BA1170,AC$2004:AC$2023,0),0))</f>
        <v>0</v>
      </c>
      <c r="AD1170" s="1">
        <f t="array" ref="AD1170">SUM(IF(Town!$AR$695:$AR$1045=$BE1170,IF(Town!$AK$695:$AK$1045=$BA1170,Town!W$695:W$1045,0),0))+SUM(IF($BE$2004:$BE$2023=$BE1170,IF($BA$2004:$BA$2023=$BA1170,AD$2004:AD$2023,0),0))</f>
        <v>0</v>
      </c>
      <c r="AE1170" s="1">
        <f t="array" ref="AE1170">SUM(IF(Town!$AR$695:$AR$1045=$BE1170,IF(Town!$AK$695:$AK$1045=$BA1170,Town!X$695:X$1045,0),0))+SUM(IF($BE$2004:$BE$2023=$BE1170,IF($BA$2004:$BA$2023=$BA1170,AE$2004:AE$2023,0),0))</f>
        <v>384</v>
      </c>
      <c r="AF1170" s="1">
        <f t="array" ref="AF1170">SUM(IF(Town!$AR$695:$AR$1045=$BE1170,IF(Town!$AK$695:$AK$1045=$BA1170,Town!Y$695:Y$1045,0),0))+SUM(IF($BE$2004:$BE$2023=$BE1170,IF($BA$2004:$BA$2023=$BA1170,AF$2004:AF$2023,0),0))</f>
        <v>338</v>
      </c>
      <c r="AG1170" s="1">
        <f t="array" ref="AG1170">SUM(IF(Town!$AR$695:$AR$1045=$BE1170,IF(Town!$AK$695:$AK$1045=$BA1170,Town!Z$695:Z$1045,0),0))+SUM(IF($BE$2004:$BE$2023=$BE1170,IF($BA$2004:$BA$2023=$BA1170,AG$2004:AG$2023,0),0))</f>
        <v>0</v>
      </c>
      <c r="AH1170" s="1">
        <f t="array" ref="AH1170">SUM(IF(Town!$AR$695:$AR$1045=$BE1170,IF(Town!$AK$695:$AK$1045=$BA1170,Town!AA$695:AA$1045,0),0))+SUM(IF($BE$2004:$BE$2023=$BE1170,IF($BA$2004:$BA$2023=$BA1170,AH$2004:AH$2023,0),0))</f>
        <v>0</v>
      </c>
      <c r="AI1170" s="1"/>
      <c r="AJ1170" s="1">
        <f t="array" ref="AJ1170">SUM(IF(Town!$AR$695:$AR$1045=$BE1170,IF(Town!$AK$695:$AK$1045=$BA1170,Town!AC$695:AC$1045,0),0))+SUM(IF($BE$2004:$BE$2023=$BE1170,IF($BA$2004:$BA$2023=$BA1170,AJ$2004:AJ$2023,0),0))</f>
        <v>65</v>
      </c>
      <c r="AK1170" s="1"/>
      <c r="AL1170" s="1"/>
      <c r="AM1170" s="1"/>
      <c r="AY1170" t="str">
        <f t="shared" ref="AY1170:AY1200" si="936">A1170&amp;" "&amp;"CD"&amp;BA1170</f>
        <v>Bristol CD4</v>
      </c>
      <c r="BA1170">
        <v>4</v>
      </c>
      <c r="BC1170" s="98">
        <v>25</v>
      </c>
      <c r="BD1170" s="100"/>
      <c r="BE1170">
        <v>25005</v>
      </c>
      <c r="BF1170">
        <f t="shared" si="927"/>
        <v>2500504</v>
      </c>
      <c r="BH1170" t="s">
        <v>3303</v>
      </c>
    </row>
    <row r="1171" spans="1:60" s="170" customFormat="1">
      <c r="A1171" s="170" t="s">
        <v>2786</v>
      </c>
      <c r="B1171" s="170" t="s">
        <v>2332</v>
      </c>
      <c r="C1171" s="1">
        <f>SUM(W1171:AN1171)</f>
        <v>771</v>
      </c>
      <c r="D1171" s="1"/>
      <c r="E1171" s="1"/>
      <c r="F1171" s="1"/>
      <c r="G1171" s="1"/>
      <c r="H1171" s="1"/>
      <c r="I1171" s="1"/>
      <c r="J1171" s="1"/>
      <c r="K1171" s="7">
        <f>RANK(W1171,(W1171:Y1171,Z1171:AN1171))</f>
        <v>2</v>
      </c>
      <c r="L1171" s="7">
        <f>RANK(X1171,(W1171:Y1171,Z1171:AN1171))</f>
        <v>6</v>
      </c>
      <c r="M1171" s="7">
        <f>IF(Y1171&gt;0,RANK(Y1171,(W1171:Y1171,Z1171:AN1171)),0)</f>
        <v>1</v>
      </c>
      <c r="N1171" s="7"/>
      <c r="O1171" s="1">
        <f>MAX(W1171:AD1171)-LARGE(W1171:AD1171,2)</f>
        <v>74</v>
      </c>
      <c r="P1171" s="2">
        <f>O1171/C1171</f>
        <v>9.5979247730220499E-2</v>
      </c>
      <c r="Q1171" s="2"/>
      <c r="R1171" s="2">
        <f>IF($C1171=0,"-",W1171/$C1171)</f>
        <v>0.4461738002594034</v>
      </c>
      <c r="S1171" s="2">
        <f>IF($C1171=0,"-",X1171/$C1171)</f>
        <v>0</v>
      </c>
      <c r="T1171" s="2">
        <f>IF($C1171=0,"-",Y1171/$C1171)</f>
        <v>0.54215304798962383</v>
      </c>
      <c r="U1171" s="2">
        <f>IF($C1171=0,"-",Z1171/$C1171)</f>
        <v>6.4850843060959796E-3</v>
      </c>
      <c r="V1171" s="2">
        <f>IF(C1171=0,"-",(1-R1171-S1171-T1171-U1171))</f>
        <v>5.1880674448768526E-3</v>
      </c>
      <c r="W1171" s="1">
        <f t="array" ref="W1171">SUM(IF(Town!$AR$695:$AR$1045=$BE1171,IF(Town!$AK$695:$AK$1045=$BA1171,Town!P$695:P$1045,0),0))+SUM(IF($BE$2004:$BE$2023=$BE1171,IF($BA$2004:$BA$2023=$BA1171,W$2004:W$2023,0),0))</f>
        <v>344</v>
      </c>
      <c r="X1171" s="1">
        <f t="array" ref="X1171">SUM(IF(Town!$AR$695:$AR$1045=$BE1171,IF(Town!$AK$695:$AK$1045=$BA1171,Town!Q$695:Q$1045,0),0))+SUM(IF($BE$2004:$BE$2023=$BE1171,IF($BA$2004:$BA$2023=$BA1171,X$2004:X$2023,0),0))</f>
        <v>0</v>
      </c>
      <c r="Y1171" s="1">
        <f t="array" ref="Y1171">SUM(IF(Town!$AR$695:$AR$1045=$BE1171,IF(Town!$AK$695:$AK$1045=$BA1171,Town!R$695:R$1045,0),0))+SUM(IF($BE$2004:$BE$2023=$BE1171,IF($BA$2004:$BA$2023=$BA1171,Y$2004:Y$2023,0),0))</f>
        <v>418</v>
      </c>
      <c r="Z1171" s="1">
        <f t="array" ref="Z1171">SUM(IF(Town!$AR$695:$AR$1045=$BE1171,IF(Town!$AK$695:$AK$1045=$BA1171,Town!S$695:S$1045,0),0))+SUM(IF($BE$2004:$BE$2023=$BE1171,IF($BA$2004:$BA$2023=$BA1171,Z$2004:Z$2023,0),0))</f>
        <v>5</v>
      </c>
      <c r="AA1171" s="1">
        <f t="array" ref="AA1171">SUM(IF(Town!$AR$695:$AR$1045=$BE1171,IF(Town!$AK$695:$AK$1045=$BA1171,Town!T$695:T$1045,0),0))+SUM(IF($BE$2004:$BE$2023=$BE1171,IF($BA$2004:$BA$2023=$BA1171,AA$2004:AA$2023,0),0))</f>
        <v>0</v>
      </c>
      <c r="AB1171" s="1">
        <f t="array" ref="AB1171">SUM(IF(Town!$AR$695:$AR$1045=$BE1171,IF(Town!$AK$695:$AK$1045=$BA1171,Town!U$695:U$1045,0),0))+SUM(IF($BE$2004:$BE$2023=$BE1171,IF($BA$2004:$BA$2023=$BA1171,AB$2004:AB$2023,0),0))</f>
        <v>0</v>
      </c>
      <c r="AC1171" s="1">
        <f t="array" ref="AC1171">SUM(IF(Town!$AR$695:$AR$1045=$BE1171,IF(Town!$AK$695:$AK$1045=$BA1171,Town!V$695:V$1045,0),0))+SUM(IF($BE$2004:$BE$2023=$BE1171,IF($BA$2004:$BA$2023=$BA1171,AC$2004:AC$2023,0),0))</f>
        <v>0</v>
      </c>
      <c r="AD1171" s="1">
        <f t="array" ref="AD1171">SUM(IF(Town!$AR$695:$AR$1045=$BE1171,IF(Town!$AK$695:$AK$1045=$BA1171,Town!W$695:W$1045,0),0))+SUM(IF($BE$2004:$BE$2023=$BE1171,IF($BA$2004:$BA$2023=$BA1171,AD$2004:AD$2023,0),0))</f>
        <v>0</v>
      </c>
      <c r="AE1171" s="1">
        <f t="array" ref="AE1171">SUM(IF(Town!$AR$695:$AR$1045=$BE1171,IF(Town!$AK$695:$AK$1045=$BA1171,Town!X$695:X$1045,0),0))+SUM(IF($BE$2004:$BE$2023=$BE1171,IF($BA$2004:$BA$2023=$BA1171,AE$2004:AE$2023,0),0))</f>
        <v>3</v>
      </c>
      <c r="AF1171" s="1">
        <f t="array" ref="AF1171">SUM(IF(Town!$AR$695:$AR$1045=$BE1171,IF(Town!$AK$695:$AK$1045=$BA1171,Town!Y$695:Y$1045,0),0))+SUM(IF($BE$2004:$BE$2023=$BE1171,IF($BA$2004:$BA$2023=$BA1171,AF$2004:AF$2023,0),0))</f>
        <v>0</v>
      </c>
      <c r="AG1171" s="1">
        <f t="array" ref="AG1171">SUM(IF(Town!$AR$695:$AR$1045=$BE1171,IF(Town!$AK$695:$AK$1045=$BA1171,Town!Z$695:Z$1045,0),0))+SUM(IF($BE$2004:$BE$2023=$BE1171,IF($BA$2004:$BA$2023=$BA1171,AG$2004:AG$2023,0),0))</f>
        <v>0</v>
      </c>
      <c r="AH1171" s="1">
        <f t="array" ref="AH1171">SUM(IF(Town!$AR$695:$AR$1045=$BE1171,IF(Town!$AK$695:$AK$1045=$BA1171,Town!AA$695:AA$1045,0),0))+SUM(IF($BE$2004:$BE$2023=$BE1171,IF($BA$2004:$BA$2023=$BA1171,AH$2004:AH$2023,0),0))</f>
        <v>0</v>
      </c>
      <c r="AI1171" s="1"/>
      <c r="AJ1171" s="1">
        <f t="array" ref="AJ1171">SUM(IF(Town!$AR$695:$AR$1045=$BE1171,IF(Town!$AK$695:$AK$1045=$BA1171,Town!AC$695:AC$1045,0),0))+SUM(IF($BE$2004:$BE$2023=$BE1171,IF($BA$2004:$BA$2023=$BA1171,AJ$2004:AJ$2023,0),0))</f>
        <v>1</v>
      </c>
      <c r="AK1171" s="1"/>
      <c r="AL1171" s="1"/>
      <c r="AM1171" s="1"/>
      <c r="AY1171" s="170" t="str">
        <f>A1171&amp;" "&amp;"CD"&amp;BA1171</f>
        <v>Bristol CD8</v>
      </c>
      <c r="BA1171" s="170">
        <v>8</v>
      </c>
      <c r="BC1171" s="98">
        <v>25</v>
      </c>
      <c r="BD1171" s="100"/>
      <c r="BE1171" s="170">
        <v>25005</v>
      </c>
      <c r="BF1171" s="170">
        <f>BE1171*100+BA1171</f>
        <v>2500508</v>
      </c>
      <c r="BH1171" s="170" t="s">
        <v>3303</v>
      </c>
    </row>
    <row r="1172" spans="1:60">
      <c r="A1172" t="s">
        <v>2786</v>
      </c>
      <c r="B1172" t="s">
        <v>2332</v>
      </c>
      <c r="C1172" s="1">
        <f t="shared" si="928"/>
        <v>30906</v>
      </c>
      <c r="D1172" s="1"/>
      <c r="E1172" s="1"/>
      <c r="F1172" s="1"/>
      <c r="G1172" s="1"/>
      <c r="H1172" s="1"/>
      <c r="I1172" s="1"/>
      <c r="J1172" s="1"/>
      <c r="K1172" s="7">
        <f>RANK(W1172,(W1172:Y1172,Z1172:AN1172))</f>
        <v>1</v>
      </c>
      <c r="L1172" s="7">
        <f>RANK(X1172,(W1172:Y1172,Z1172:AN1172))</f>
        <v>7</v>
      </c>
      <c r="M1172" s="7">
        <f>IF(Y1172&gt;0,RANK(Y1172,(W1172:Y1172,Z1172:AN1172)),0)</f>
        <v>2</v>
      </c>
      <c r="N1172" s="7"/>
      <c r="O1172" s="1">
        <f t="shared" si="929"/>
        <v>1873</v>
      </c>
      <c r="P1172" s="2">
        <f t="shared" si="930"/>
        <v>6.0603119135442959E-2</v>
      </c>
      <c r="Q1172" s="2"/>
      <c r="R1172" s="2">
        <f t="shared" si="931"/>
        <v>0.51753704782242926</v>
      </c>
      <c r="S1172" s="2">
        <f t="shared" si="932"/>
        <v>0</v>
      </c>
      <c r="T1172" s="2">
        <f t="shared" si="933"/>
        <v>0.45693392868698635</v>
      </c>
      <c r="U1172" s="2">
        <f t="shared" si="934"/>
        <v>4.7887141655342004E-3</v>
      </c>
      <c r="V1172" s="2">
        <f t="shared" si="935"/>
        <v>2.074030932505019E-2</v>
      </c>
      <c r="W1172" s="1">
        <f t="array" ref="W1172">SUM(IF(Town!$AR$695:$AR$1045=$BE1172,IF(Town!$AK$695:$AK$1045=$BA1172,Town!P$695:P$1045,0),0))+SUM(IF($BE$2004:$BE$2023=$BE1172,IF($BA$2004:$BA$2023=$BA1172,W$2004:W$2023,0),0))</f>
        <v>15995</v>
      </c>
      <c r="X1172" s="1">
        <f t="array" ref="X1172">SUM(IF(Town!$AR$695:$AR$1045=$BE1172,IF(Town!$AK$695:$AK$1045=$BA1172,Town!Q$695:Q$1045,0),0))+SUM(IF($BE$2004:$BE$2023=$BE1172,IF($BA$2004:$BA$2023=$BA1172,X$2004:X$2023,0),0))</f>
        <v>0</v>
      </c>
      <c r="Y1172" s="1">
        <f t="array" ref="Y1172">SUM(IF(Town!$AR$695:$AR$1045=$BE1172,IF(Town!$AK$695:$AK$1045=$BA1172,Town!R$695:R$1045,0),0))+SUM(IF($BE$2004:$BE$2023=$BE1172,IF($BA$2004:$BA$2023=$BA1172,Y$2004:Y$2023,0),0))</f>
        <v>14122</v>
      </c>
      <c r="Z1172" s="1">
        <f t="array" ref="Z1172">SUM(IF(Town!$AR$695:$AR$1045=$BE1172,IF(Town!$AK$695:$AK$1045=$BA1172,Town!S$695:S$1045,0),0))+SUM(IF($BE$2004:$BE$2023=$BE1172,IF($BA$2004:$BA$2023=$BA1172,Z$2004:Z$2023,0),0))</f>
        <v>148</v>
      </c>
      <c r="AA1172" s="1">
        <f t="array" ref="AA1172">SUM(IF(Town!$AR$695:$AR$1045=$BE1172,IF(Town!$AK$695:$AK$1045=$BA1172,Town!T$695:T$1045,0),0))+SUM(IF($BE$2004:$BE$2023=$BE1172,IF($BA$2004:$BA$2023=$BA1172,AA$2004:AA$2023,0),0))</f>
        <v>0</v>
      </c>
      <c r="AB1172" s="1">
        <f t="array" ref="AB1172">SUM(IF(Town!$AR$695:$AR$1045=$BE1172,IF(Town!$AK$695:$AK$1045=$BA1172,Town!U$695:U$1045,0),0))+SUM(IF($BE$2004:$BE$2023=$BE1172,IF($BA$2004:$BA$2023=$BA1172,AB$2004:AB$2023,0),0))</f>
        <v>0</v>
      </c>
      <c r="AC1172" s="1">
        <f t="array" ref="AC1172">SUM(IF(Town!$AR$695:$AR$1045=$BE1172,IF(Town!$AK$695:$AK$1045=$BA1172,Town!V$695:V$1045,0),0))+SUM(IF($BE$2004:$BE$2023=$BE1172,IF($BA$2004:$BA$2023=$BA1172,AC$2004:AC$2023,0),0))</f>
        <v>0</v>
      </c>
      <c r="AD1172" s="1">
        <f t="array" ref="AD1172">SUM(IF(Town!$AR$695:$AR$1045=$BE1172,IF(Town!$AK$695:$AK$1045=$BA1172,Town!W$695:W$1045,0),0))+SUM(IF($BE$2004:$BE$2023=$BE1172,IF($BA$2004:$BA$2023=$BA1172,AD$2004:AD$2023,0),0))</f>
        <v>0</v>
      </c>
      <c r="AE1172" s="1">
        <f t="array" ref="AE1172">SUM(IF(Town!$AR$695:$AR$1045=$BE1172,IF(Town!$AK$695:$AK$1045=$BA1172,Town!X$695:X$1045,0),0))+SUM(IF($BE$2004:$BE$2023=$BE1172,IF($BA$2004:$BA$2023=$BA1172,AE$2004:AE$2023,0),0))</f>
        <v>348</v>
      </c>
      <c r="AF1172" s="1">
        <f t="array" ref="AF1172">SUM(IF(Town!$AR$695:$AR$1045=$BE1172,IF(Town!$AK$695:$AK$1045=$BA1172,Town!Y$695:Y$1045,0),0))+SUM(IF($BE$2004:$BE$2023=$BE1172,IF($BA$2004:$BA$2023=$BA1172,AF$2004:AF$2023,0),0))</f>
        <v>248</v>
      </c>
      <c r="AG1172" s="1">
        <f t="array" ref="AG1172">SUM(IF(Town!$AR$695:$AR$1045=$BE1172,IF(Town!$AK$695:$AK$1045=$BA1172,Town!Z$695:Z$1045,0),0))+SUM(IF($BE$2004:$BE$2023=$BE1172,IF($BA$2004:$BA$2023=$BA1172,AG$2004:AG$2023,0),0))</f>
        <v>0</v>
      </c>
      <c r="AH1172" s="1">
        <f t="array" ref="AH1172">SUM(IF(Town!$AR$695:$AR$1045=$BE1172,IF(Town!$AK$695:$AK$1045=$BA1172,Town!AA$695:AA$1045,0),0))+SUM(IF($BE$2004:$BE$2023=$BE1172,IF($BA$2004:$BA$2023=$BA1172,AH$2004:AH$2023,0),0))</f>
        <v>0</v>
      </c>
      <c r="AI1172" s="1"/>
      <c r="AJ1172" s="1">
        <f t="array" ref="AJ1172">SUM(IF(Town!$AR$695:$AR$1045=$BE1172,IF(Town!$AK$695:$AK$1045=$BA1172,Town!AC$695:AC$1045,0),0))+SUM(IF($BE$2004:$BE$2023=$BE1172,IF($BA$2004:$BA$2023=$BA1172,AJ$2004:AJ$2023,0),0))</f>
        <v>45</v>
      </c>
      <c r="AK1172" s="1"/>
      <c r="AL1172" s="1"/>
      <c r="AM1172" s="1"/>
      <c r="AY1172" t="str">
        <f t="shared" si="936"/>
        <v>Bristol CD9</v>
      </c>
      <c r="BA1172">
        <v>9</v>
      </c>
      <c r="BC1172" s="98">
        <v>25</v>
      </c>
      <c r="BD1172" s="100"/>
      <c r="BE1172">
        <v>25005</v>
      </c>
      <c r="BF1172">
        <f t="shared" si="927"/>
        <v>2500509</v>
      </c>
      <c r="BH1172" t="s">
        <v>3303</v>
      </c>
    </row>
    <row r="1173" spans="1:60">
      <c r="A1173" t="s">
        <v>819</v>
      </c>
      <c r="B1173" t="s">
        <v>2332</v>
      </c>
      <c r="C1173" s="1">
        <f t="shared" si="928"/>
        <v>31330</v>
      </c>
      <c r="D1173" s="1"/>
      <c r="E1173" s="1"/>
      <c r="F1173" s="1"/>
      <c r="G1173" s="1"/>
      <c r="H1173" s="1"/>
      <c r="I1173" s="1"/>
      <c r="J1173" s="1"/>
      <c r="K1173" s="7">
        <f>RANK(W1173,(W1173:Y1173,Z1173:AN1173))</f>
        <v>1</v>
      </c>
      <c r="L1173" s="7">
        <f>RANK(X1173,(W1173:Y1173,Z1173:AN1173))</f>
        <v>7</v>
      </c>
      <c r="M1173" s="7">
        <f>IF(Y1173&gt;0,RANK(Y1173,(W1173:Y1173,Z1173:AN1173)),0)</f>
        <v>2</v>
      </c>
      <c r="N1173" s="7"/>
      <c r="O1173" s="1">
        <f t="shared" si="929"/>
        <v>3250</v>
      </c>
      <c r="P1173" s="2">
        <f t="shared" si="930"/>
        <v>0.1037344398340249</v>
      </c>
      <c r="Q1173" s="2"/>
      <c r="R1173" s="2">
        <f t="shared" si="931"/>
        <v>0.54152569422278962</v>
      </c>
      <c r="S1173" s="2">
        <f t="shared" si="932"/>
        <v>0</v>
      </c>
      <c r="T1173" s="2">
        <f t="shared" si="933"/>
        <v>0.43779125438876476</v>
      </c>
      <c r="U1173" s="2">
        <f t="shared" si="934"/>
        <v>4.5323970635173958E-3</v>
      </c>
      <c r="V1173" s="2">
        <f t="shared" si="935"/>
        <v>1.615065432492822E-2</v>
      </c>
      <c r="W1173" s="1">
        <f t="array" ref="W1173">SUM(IF(Town!$AR$695:$AR$1045=$BE1173,IF(Town!$AK$695:$AK$1045=$BA1173,Town!P$695:P$1045,0),0))+SUM(IF($BE$2004:$BE$2023=$BE1173,IF($BA$2004:$BA$2023=$BA1173,W$2004:W$2023,0),0))</f>
        <v>16966</v>
      </c>
      <c r="X1173" s="1">
        <f t="array" ref="X1173">SUM(IF(Town!$AR$695:$AR$1045=$BE1173,IF(Town!$AK$695:$AK$1045=$BA1173,Town!Q$695:Q$1045,0),0))+SUM(IF($BE$2004:$BE$2023=$BE1173,IF($BA$2004:$BA$2023=$BA1173,X$2004:X$2023,0),0))</f>
        <v>0</v>
      </c>
      <c r="Y1173" s="1">
        <f t="array" ref="Y1173">SUM(IF(Town!$AR$695:$AR$1045=$BE1173,IF(Town!$AK$695:$AK$1045=$BA1173,Town!R$695:R$1045,0),0))+SUM(IF($BE$2004:$BE$2023=$BE1173,IF($BA$2004:$BA$2023=$BA1173,Y$2004:Y$2023,0),0))</f>
        <v>13716</v>
      </c>
      <c r="Z1173" s="1">
        <f t="array" ref="Z1173">SUM(IF(Town!$AR$695:$AR$1045=$BE1173,IF(Town!$AK$695:$AK$1045=$BA1173,Town!S$695:S$1045,0),0))+SUM(IF($BE$2004:$BE$2023=$BE1173,IF($BA$2004:$BA$2023=$BA1173,Z$2004:Z$2023,0),0))</f>
        <v>142</v>
      </c>
      <c r="AA1173" s="1">
        <f t="array" ref="AA1173">SUM(IF(Town!$AR$695:$AR$1045=$BE1173,IF(Town!$AK$695:$AK$1045=$BA1173,Town!T$695:T$1045,0),0))+SUM(IF($BE$2004:$BE$2023=$BE1173,IF($BA$2004:$BA$2023=$BA1173,AA$2004:AA$2023,0),0))</f>
        <v>0</v>
      </c>
      <c r="AB1173" s="1">
        <f t="array" ref="AB1173">SUM(IF(Town!$AR$695:$AR$1045=$BE1173,IF(Town!$AK$695:$AK$1045=$BA1173,Town!U$695:U$1045,0),0))+SUM(IF($BE$2004:$BE$2023=$BE1173,IF($BA$2004:$BA$2023=$BA1173,AB$2004:AB$2023,0),0))</f>
        <v>0</v>
      </c>
      <c r="AC1173" s="1">
        <f t="array" ref="AC1173">SUM(IF(Town!$AR$695:$AR$1045=$BE1173,IF(Town!$AK$695:$AK$1045=$BA1173,Town!V$695:V$1045,0),0))+SUM(IF($BE$2004:$BE$2023=$BE1173,IF($BA$2004:$BA$2023=$BA1173,AC$2004:AC$2023,0),0))</f>
        <v>0</v>
      </c>
      <c r="AD1173" s="1">
        <f t="array" ref="AD1173">SUM(IF(Town!$AR$695:$AR$1045=$BE1173,IF(Town!$AK$695:$AK$1045=$BA1173,Town!W$695:W$1045,0),0))+SUM(IF($BE$2004:$BE$2023=$BE1173,IF($BA$2004:$BA$2023=$BA1173,AD$2004:AD$2023,0),0))</f>
        <v>0</v>
      </c>
      <c r="AE1173" s="1">
        <f t="array" ref="AE1173">SUM(IF(Town!$AR$695:$AR$1045=$BE1173,IF(Town!$AK$695:$AK$1045=$BA1173,Town!X$695:X$1045,0),0))+SUM(IF($BE$2004:$BE$2023=$BE1173,IF($BA$2004:$BA$2023=$BA1173,AE$2004:AE$2023,0),0))</f>
        <v>279</v>
      </c>
      <c r="AF1173" s="1">
        <f t="array" ref="AF1173">SUM(IF(Town!$AR$695:$AR$1045=$BE1173,IF(Town!$AK$695:$AK$1045=$BA1173,Town!Y$695:Y$1045,0),0))+SUM(IF($BE$2004:$BE$2023=$BE1173,IF($BA$2004:$BA$2023=$BA1173,AF$2004:AF$2023,0),0))</f>
        <v>181</v>
      </c>
      <c r="AG1173" s="1">
        <f t="array" ref="AG1173">SUM(IF(Town!$AR$695:$AR$1045=$BE1173,IF(Town!$AK$695:$AK$1045=$BA1173,Town!Z$695:Z$1045,0),0))+SUM(IF($BE$2004:$BE$2023=$BE1173,IF($BA$2004:$BA$2023=$BA1173,AG$2004:AG$2023,0),0))</f>
        <v>0</v>
      </c>
      <c r="AH1173" s="1">
        <f t="array" ref="AH1173">SUM(IF(Town!$AR$695:$AR$1045=$BE1173,IF(Town!$AK$695:$AK$1045=$BA1173,Town!AA$695:AA$1045,0),0))+SUM(IF($BE$2004:$BE$2023=$BE1173,IF($BA$2004:$BA$2023=$BA1173,AH$2004:AH$2023,0),0))</f>
        <v>0</v>
      </c>
      <c r="AI1173" s="1"/>
      <c r="AJ1173" s="1">
        <f t="array" ref="AJ1173">SUM(IF(Town!$AR$695:$AR$1045=$BE1173,IF(Town!$AK$695:$AK$1045=$BA1173,Town!AC$695:AC$1045,0),0))+SUM(IF($BE$2004:$BE$2023=$BE1173,IF($BA$2004:$BA$2023=$BA1173,AJ$2004:AJ$2023,0),0))</f>
        <v>46</v>
      </c>
      <c r="AK1173" s="1"/>
      <c r="AL1173" s="1"/>
      <c r="AM1173" s="1"/>
      <c r="AY1173" t="str">
        <f t="shared" si="936"/>
        <v>Essex CD3</v>
      </c>
      <c r="BA1173">
        <v>3</v>
      </c>
      <c r="BC1173" s="98">
        <v>25</v>
      </c>
      <c r="BD1173" s="100"/>
      <c r="BE1173">
        <v>25009</v>
      </c>
      <c r="BF1173">
        <f t="shared" si="927"/>
        <v>2500903</v>
      </c>
      <c r="BH1173" t="s">
        <v>3303</v>
      </c>
    </row>
    <row r="1174" spans="1:60">
      <c r="A1174" t="s">
        <v>819</v>
      </c>
      <c r="B1174" t="s">
        <v>2332</v>
      </c>
      <c r="C1174" s="1">
        <f t="shared" si="928"/>
        <v>103185</v>
      </c>
      <c r="D1174" s="1"/>
      <c r="E1174" s="1"/>
      <c r="F1174" s="1"/>
      <c r="G1174" s="1"/>
      <c r="H1174" s="1"/>
      <c r="I1174" s="1"/>
      <c r="J1174" s="1"/>
      <c r="K1174" s="7">
        <f>RANK(W1174,(W1174:Y1174,Z1174:AN1174))</f>
        <v>2</v>
      </c>
      <c r="L1174" s="7">
        <f>RANK(X1174,(W1174:Y1174,Z1174:AN1174))</f>
        <v>7</v>
      </c>
      <c r="M1174" s="7">
        <f>IF(Y1174&gt;0,RANK(Y1174,(W1174:Y1174,Z1174:AN1174)),0)</f>
        <v>1</v>
      </c>
      <c r="N1174" s="7"/>
      <c r="O1174" s="1">
        <f t="shared" si="929"/>
        <v>4065</v>
      </c>
      <c r="P1174" s="2">
        <f t="shared" si="930"/>
        <v>3.9395260939089981E-2</v>
      </c>
      <c r="Q1174" s="2"/>
      <c r="R1174" s="2">
        <f t="shared" si="931"/>
        <v>0.47209381208508988</v>
      </c>
      <c r="S1174" s="2">
        <f t="shared" si="932"/>
        <v>0</v>
      </c>
      <c r="T1174" s="2">
        <f t="shared" si="933"/>
        <v>0.5114890730241799</v>
      </c>
      <c r="U1174" s="2">
        <f t="shared" si="934"/>
        <v>3.5179531908707661E-3</v>
      </c>
      <c r="V1174" s="2">
        <f t="shared" si="935"/>
        <v>1.2899161699859401E-2</v>
      </c>
      <c r="W1174" s="1">
        <f t="array" ref="W1174">SUM(IF(Town!$AR$695:$AR$1045=$BE1174,IF(Town!$AK$695:$AK$1045=$BA1174,Town!P$695:P$1045,0),0))+SUM(IF($BE$2004:$BE$2023=$BE1174,IF($BA$2004:$BA$2023=$BA1174,W$2004:W$2023,0),0))</f>
        <v>48713</v>
      </c>
      <c r="X1174" s="1">
        <f t="array" ref="X1174">SUM(IF(Town!$AR$695:$AR$1045=$BE1174,IF(Town!$AK$695:$AK$1045=$BA1174,Town!Q$695:Q$1045,0),0))+SUM(IF($BE$2004:$BE$2023=$BE1174,IF($BA$2004:$BA$2023=$BA1174,X$2004:X$2023,0),0))</f>
        <v>0</v>
      </c>
      <c r="Y1174" s="1">
        <f t="array" ref="Y1174">SUM(IF(Town!$AR$695:$AR$1045=$BE1174,IF(Town!$AK$695:$AK$1045=$BA1174,Town!R$695:R$1045,0),0))+SUM(IF($BE$2004:$BE$2023=$BE1174,IF($BA$2004:$BA$2023=$BA1174,Y$2004:Y$2023,0),0))</f>
        <v>52778</v>
      </c>
      <c r="Z1174" s="1">
        <f t="array" ref="Z1174">SUM(IF(Town!$AR$695:$AR$1045=$BE1174,IF(Town!$AK$695:$AK$1045=$BA1174,Town!S$695:S$1045,0),0))+SUM(IF($BE$2004:$BE$2023=$BE1174,IF($BA$2004:$BA$2023=$BA1174,Z$2004:Z$2023,0),0))</f>
        <v>363</v>
      </c>
      <c r="AA1174" s="1">
        <f t="array" ref="AA1174">SUM(IF(Town!$AR$695:$AR$1045=$BE1174,IF(Town!$AK$695:$AK$1045=$BA1174,Town!T$695:T$1045,0),0))+SUM(IF($BE$2004:$BE$2023=$BE1174,IF($BA$2004:$BA$2023=$BA1174,AA$2004:AA$2023,0),0))</f>
        <v>0</v>
      </c>
      <c r="AB1174" s="1">
        <f t="array" ref="AB1174">SUM(IF(Town!$AR$695:$AR$1045=$BE1174,IF(Town!$AK$695:$AK$1045=$BA1174,Town!U$695:U$1045,0),0))+SUM(IF($BE$2004:$BE$2023=$BE1174,IF($BA$2004:$BA$2023=$BA1174,AB$2004:AB$2023,0),0))</f>
        <v>0</v>
      </c>
      <c r="AC1174" s="1">
        <f t="array" ref="AC1174">SUM(IF(Town!$AR$695:$AR$1045=$BE1174,IF(Town!$AK$695:$AK$1045=$BA1174,Town!V$695:V$1045,0),0))+SUM(IF($BE$2004:$BE$2023=$BE1174,IF($BA$2004:$BA$2023=$BA1174,AC$2004:AC$2023,0),0))</f>
        <v>0</v>
      </c>
      <c r="AD1174" s="1">
        <f t="array" ref="AD1174">SUM(IF(Town!$AR$695:$AR$1045=$BE1174,IF(Town!$AK$695:$AK$1045=$BA1174,Town!W$695:W$1045,0),0))+SUM(IF($BE$2004:$BE$2023=$BE1174,IF($BA$2004:$BA$2023=$BA1174,AD$2004:AD$2023,0),0))</f>
        <v>0</v>
      </c>
      <c r="AE1174" s="1">
        <f t="array" ref="AE1174">SUM(IF(Town!$AR$695:$AR$1045=$BE1174,IF(Town!$AK$695:$AK$1045=$BA1174,Town!X$695:X$1045,0),0))+SUM(IF($BE$2004:$BE$2023=$BE1174,IF($BA$2004:$BA$2023=$BA1174,AE$2004:AE$2023,0),0))</f>
        <v>749</v>
      </c>
      <c r="AF1174" s="1">
        <f t="array" ref="AF1174">SUM(IF(Town!$AR$695:$AR$1045=$BE1174,IF(Town!$AK$695:$AK$1045=$BA1174,Town!Y$695:Y$1045,0),0))+SUM(IF($BE$2004:$BE$2023=$BE1174,IF($BA$2004:$BA$2023=$BA1174,AF$2004:AF$2023,0),0))</f>
        <v>468</v>
      </c>
      <c r="AG1174" s="1">
        <f t="array" ref="AG1174">SUM(IF(Town!$AR$695:$AR$1045=$BE1174,IF(Town!$AK$695:$AK$1045=$BA1174,Town!Z$695:Z$1045,0),0))+SUM(IF($BE$2004:$BE$2023=$BE1174,IF($BA$2004:$BA$2023=$BA1174,AG$2004:AG$2023,0),0))</f>
        <v>0</v>
      </c>
      <c r="AH1174" s="1">
        <f t="array" ref="AH1174">SUM(IF(Town!$AR$695:$AR$1045=$BE1174,IF(Town!$AK$695:$AK$1045=$BA1174,Town!AA$695:AA$1045,0),0))+SUM(IF($BE$2004:$BE$2023=$BE1174,IF($BA$2004:$BA$2023=$BA1174,AH$2004:AH$2023,0),0))</f>
        <v>0</v>
      </c>
      <c r="AI1174" s="1"/>
      <c r="AJ1174" s="1">
        <f t="array" ref="AJ1174">SUM(IF(Town!$AR$695:$AR$1045=$BE1174,IF(Town!$AK$695:$AK$1045=$BA1174,Town!AC$695:AC$1045,0),0))+SUM(IF($BE$2004:$BE$2023=$BE1174,IF($BA$2004:$BA$2023=$BA1174,AJ$2004:AJ$2023,0),0))</f>
        <v>114</v>
      </c>
      <c r="AK1174" s="1"/>
      <c r="AL1174" s="1"/>
      <c r="AM1174" s="1"/>
      <c r="AY1174" t="str">
        <f t="shared" si="936"/>
        <v>Essex CD6</v>
      </c>
      <c r="BA1174">
        <v>6</v>
      </c>
      <c r="BC1174" s="98">
        <v>25</v>
      </c>
      <c r="BD1174" s="100"/>
      <c r="BE1174">
        <v>25009</v>
      </c>
      <c r="BF1174">
        <f t="shared" si="927"/>
        <v>2500906</v>
      </c>
      <c r="BH1174" t="s">
        <v>3303</v>
      </c>
    </row>
    <row r="1175" spans="1:60" s="167" customFormat="1">
      <c r="A1175" s="167" t="s">
        <v>2429</v>
      </c>
      <c r="B1175" s="167" t="s">
        <v>2332</v>
      </c>
      <c r="C1175" s="1">
        <f>SUM(W1175:AN1175)</f>
        <v>4382</v>
      </c>
      <c r="D1175" s="1"/>
      <c r="E1175" s="1"/>
      <c r="F1175" s="1"/>
      <c r="G1175" s="1"/>
      <c r="H1175" s="1"/>
      <c r="I1175" s="1"/>
      <c r="J1175" s="1"/>
      <c r="K1175" s="7">
        <f>RANK(W1175,(W1175:Y1175,Z1175:AN1175))</f>
        <v>2</v>
      </c>
      <c r="L1175" s="7">
        <f>RANK(X1175,(W1175:Y1175,Z1175:AN1175))</f>
        <v>6</v>
      </c>
      <c r="M1175" s="7">
        <f>IF(Y1175&gt;0,RANK(Y1175,(W1175:Y1175,Z1175:AN1175)),0)</f>
        <v>1</v>
      </c>
      <c r="N1175" s="7"/>
      <c r="O1175" s="1">
        <f>MAX(W1175:AD1175)-LARGE(W1175:AD1175,2)</f>
        <v>1897</v>
      </c>
      <c r="P1175" s="2">
        <f>O1175/C1175</f>
        <v>0.43290734824281152</v>
      </c>
      <c r="Q1175" s="2"/>
      <c r="R1175" s="2">
        <f t="shared" ref="R1175:U1176" si="937">IF($C1175=0,"-",W1175/$C1175)</f>
        <v>0.28115015974440893</v>
      </c>
      <c r="S1175" s="2">
        <f t="shared" si="937"/>
        <v>0</v>
      </c>
      <c r="T1175" s="2">
        <f t="shared" si="937"/>
        <v>0.71405750798722045</v>
      </c>
      <c r="U1175" s="2">
        <f t="shared" si="937"/>
        <v>1.5974440894568689E-3</v>
      </c>
      <c r="V1175" s="2">
        <f>IF(C1175=0,"-",(1-R1175-S1175-T1175-U1175))</f>
        <v>3.1948881789137448E-3</v>
      </c>
      <c r="W1175" s="1">
        <f t="array" ref="W1175">SUM(IF(Town!$AR$695:$AR$1045=$BE1175,IF(Town!$AK$695:$AK$1045=$BA1175,Town!P$695:P$1045,0),0))+SUM(IF($BE$2004:$BE$2023=$BE1175,IF($BA$2004:$BA$2023=$BA1175,W$2004:W$2023,0),0))</f>
        <v>1232</v>
      </c>
      <c r="X1175" s="1">
        <f t="array" ref="X1175">SUM(IF(Town!$AR$695:$AR$1045=$BE1175,IF(Town!$AK$695:$AK$1045=$BA1175,Town!Q$695:Q$1045,0),0))+SUM(IF($BE$2004:$BE$2023=$BE1175,IF($BA$2004:$BA$2023=$BA1175,X$2004:X$2023,0),0))</f>
        <v>0</v>
      </c>
      <c r="Y1175" s="1">
        <f t="array" ref="Y1175">SUM(IF(Town!$AR$695:$AR$1045=$BE1175,IF(Town!$AK$695:$AK$1045=$BA1175,Town!R$695:R$1045,0),0))+SUM(IF($BE$2004:$BE$2023=$BE1175,IF($BA$2004:$BA$2023=$BA1175,Y$2004:Y$2023,0),0))</f>
        <v>3129</v>
      </c>
      <c r="Z1175" s="1">
        <f t="array" ref="Z1175">SUM(IF(Town!$AR$695:$AR$1045=$BE1175,IF(Town!$AK$695:$AK$1045=$BA1175,Town!S$695:S$1045,0),0))+SUM(IF($BE$2004:$BE$2023=$BE1175,IF($BA$2004:$BA$2023=$BA1175,Z$2004:Z$2023,0),0))</f>
        <v>7</v>
      </c>
      <c r="AA1175" s="1">
        <f t="array" ref="AA1175">SUM(IF(Town!$AR$695:$AR$1045=$BE1175,IF(Town!$AK$695:$AK$1045=$BA1175,Town!T$695:T$1045,0),0))+SUM(IF($BE$2004:$BE$2023=$BE1175,IF($BA$2004:$BA$2023=$BA1175,AA$2004:AA$2023,0),0))</f>
        <v>0</v>
      </c>
      <c r="AB1175" s="1">
        <f t="array" ref="AB1175">SUM(IF(Town!$AR$695:$AR$1045=$BE1175,IF(Town!$AK$695:$AK$1045=$BA1175,Town!U$695:U$1045,0),0))+SUM(IF($BE$2004:$BE$2023=$BE1175,IF($BA$2004:$BA$2023=$BA1175,AB$2004:AB$2023,0),0))</f>
        <v>0</v>
      </c>
      <c r="AC1175" s="1">
        <f t="array" ref="AC1175">SUM(IF(Town!$AR$695:$AR$1045=$BE1175,IF(Town!$AK$695:$AK$1045=$BA1175,Town!V$695:V$1045,0),0))+SUM(IF($BE$2004:$BE$2023=$BE1175,IF($BA$2004:$BA$2023=$BA1175,AC$2004:AC$2023,0),0))</f>
        <v>0</v>
      </c>
      <c r="AD1175" s="1">
        <f t="array" ref="AD1175">SUM(IF(Town!$AR$695:$AR$1045=$BE1175,IF(Town!$AK$695:$AK$1045=$BA1175,Town!W$695:W$1045,0),0))+SUM(IF($BE$2004:$BE$2023=$BE1175,IF($BA$2004:$BA$2023=$BA1175,AD$2004:AD$2023,0),0))</f>
        <v>0</v>
      </c>
      <c r="AE1175" s="1">
        <f t="array" ref="AE1175">SUM(IF(Town!$AR$695:$AR$1045=$BE1175,IF(Town!$AK$695:$AK$1045=$BA1175,Town!X$695:X$1045,0),0))+SUM(IF($BE$2004:$BE$2023=$BE1175,IF($BA$2004:$BA$2023=$BA1175,AE$2004:AE$2023,0),0))</f>
        <v>7</v>
      </c>
      <c r="AF1175" s="1">
        <f t="array" ref="AF1175">SUM(IF(Town!$AR$695:$AR$1045=$BE1175,IF(Town!$AK$695:$AK$1045=$BA1175,Town!Y$695:Y$1045,0),0))+SUM(IF($BE$2004:$BE$2023=$BE1175,IF($BA$2004:$BA$2023=$BA1175,AF$2004:AF$2023,0),0))</f>
        <v>7</v>
      </c>
      <c r="AG1175" s="1">
        <f t="array" ref="AG1175">SUM(IF(Town!$AR$695:$AR$1045=$BE1175,IF(Town!$AK$695:$AK$1045=$BA1175,Town!Z$695:Z$1045,0),0))+SUM(IF($BE$2004:$BE$2023=$BE1175,IF($BA$2004:$BA$2023=$BA1175,AG$2004:AG$2023,0),0))</f>
        <v>0</v>
      </c>
      <c r="AH1175" s="1">
        <f t="array" ref="AH1175">SUM(IF(Town!$AR$695:$AR$1045=$BE1175,IF(Town!$AK$695:$AK$1045=$BA1175,Town!AA$695:AA$1045,0),0))+SUM(IF($BE$2004:$BE$2023=$BE1175,IF($BA$2004:$BA$2023=$BA1175,AH$2004:AH$2023,0),0))</f>
        <v>0</v>
      </c>
      <c r="AI1175" s="1"/>
      <c r="AJ1175" s="1">
        <f t="array" ref="AJ1175">SUM(IF(Town!$AR$695:$AR$1045=$BE1175,IF(Town!$AK$695:$AK$1045=$BA1175,Town!AC$695:AC$1045,0),0))+SUM(IF($BE$2004:$BE$2023=$BE1175,IF($BA$2004:$BA$2023=$BA1175,AJ$2004:AJ$2023,0),0))</f>
        <v>0</v>
      </c>
      <c r="AK1175" s="1"/>
      <c r="AL1175" s="1"/>
      <c r="AM1175" s="1"/>
      <c r="AY1175" s="167" t="str">
        <f t="shared" si="936"/>
        <v>Franklin CD1</v>
      </c>
      <c r="BA1175" s="167">
        <v>1</v>
      </c>
      <c r="BC1175" s="98">
        <v>25</v>
      </c>
      <c r="BD1175" s="100"/>
      <c r="BE1175" s="167">
        <v>25011</v>
      </c>
      <c r="BF1175" s="167">
        <f t="shared" si="927"/>
        <v>2501101</v>
      </c>
      <c r="BH1175" s="167" t="s">
        <v>3303</v>
      </c>
    </row>
    <row r="1176" spans="1:60" s="167" customFormat="1">
      <c r="A1176" s="167" t="s">
        <v>2429</v>
      </c>
      <c r="B1176" s="167" t="s">
        <v>2332</v>
      </c>
      <c r="C1176" s="1">
        <f>SUM(W1176:AN1176)</f>
        <v>14500</v>
      </c>
      <c r="D1176" s="1"/>
      <c r="E1176" s="1"/>
      <c r="F1176" s="1"/>
      <c r="G1176" s="1"/>
      <c r="H1176" s="1"/>
      <c r="I1176" s="1"/>
      <c r="J1176" s="1"/>
      <c r="K1176" s="7">
        <f>RANK(W1176,(W1176:Y1176,Z1176:AN1176))</f>
        <v>2</v>
      </c>
      <c r="L1176" s="7">
        <f>RANK(X1176,(W1176:Y1176,Z1176:AN1176))</f>
        <v>7</v>
      </c>
      <c r="M1176" s="7">
        <f>IF(Y1176&gt;0,RANK(Y1176,(W1176:Y1176,Z1176:AN1176)),0)</f>
        <v>1</v>
      </c>
      <c r="N1176" s="7"/>
      <c r="O1176" s="1">
        <f>MAX(W1176:AD1176)-LARGE(W1176:AD1176,2)</f>
        <v>5904</v>
      </c>
      <c r="P1176" s="2">
        <f>O1176/C1176</f>
        <v>0.40717241379310343</v>
      </c>
      <c r="Q1176" s="2"/>
      <c r="R1176" s="2">
        <f t="shared" si="937"/>
        <v>0.29331034482758622</v>
      </c>
      <c r="S1176" s="2">
        <f t="shared" si="937"/>
        <v>0</v>
      </c>
      <c r="T1176" s="2">
        <f t="shared" si="937"/>
        <v>0.70048275862068965</v>
      </c>
      <c r="U1176" s="2">
        <f t="shared" si="937"/>
        <v>2.8275862068965515E-3</v>
      </c>
      <c r="V1176" s="2">
        <f>IF(C1176=0,"-",(1-R1176-S1176-T1176-U1176))</f>
        <v>3.3793103448275766E-3</v>
      </c>
      <c r="W1176" s="1">
        <f t="array" ref="W1176">SUM(IF(Town!$AR$695:$AR$1045=$BE1176,IF(Town!$AK$695:$AK$1045=$BA1176,Town!P$695:P$1045,0),0))+SUM(IF($BE$2004:$BE$2023=$BE1176,IF($BA$2004:$BA$2023=$BA1176,W$2004:W$2023,0),0))</f>
        <v>4253</v>
      </c>
      <c r="X1176" s="1">
        <f t="array" ref="X1176">SUM(IF(Town!$AR$695:$AR$1045=$BE1176,IF(Town!$AK$695:$AK$1045=$BA1176,Town!Q$695:Q$1045,0),0))+SUM(IF($BE$2004:$BE$2023=$BE1176,IF($BA$2004:$BA$2023=$BA1176,X$2004:X$2023,0),0))</f>
        <v>0</v>
      </c>
      <c r="Y1176" s="1">
        <f t="array" ref="Y1176">SUM(IF(Town!$AR$695:$AR$1045=$BE1176,IF(Town!$AK$695:$AK$1045=$BA1176,Town!R$695:R$1045,0),0))+SUM(IF($BE$2004:$BE$2023=$BE1176,IF($BA$2004:$BA$2023=$BA1176,Y$2004:Y$2023,0),0))</f>
        <v>10157</v>
      </c>
      <c r="Z1176" s="1">
        <f t="array" ref="Z1176">SUM(IF(Town!$AR$695:$AR$1045=$BE1176,IF(Town!$AK$695:$AK$1045=$BA1176,Town!S$695:S$1045,0),0))+SUM(IF($BE$2004:$BE$2023=$BE1176,IF($BA$2004:$BA$2023=$BA1176,Z$2004:Z$2023,0),0))</f>
        <v>41</v>
      </c>
      <c r="AA1176" s="1">
        <f t="array" ref="AA1176">SUM(IF(Town!$AR$695:$AR$1045=$BE1176,IF(Town!$AK$695:$AK$1045=$BA1176,Town!T$695:T$1045,0),0))+SUM(IF($BE$2004:$BE$2023=$BE1176,IF($BA$2004:$BA$2023=$BA1176,AA$2004:AA$2023,0),0))</f>
        <v>0</v>
      </c>
      <c r="AB1176" s="1">
        <f t="array" ref="AB1176">SUM(IF(Town!$AR$695:$AR$1045=$BE1176,IF(Town!$AK$695:$AK$1045=$BA1176,Town!U$695:U$1045,0),0))+SUM(IF($BE$2004:$BE$2023=$BE1176,IF($BA$2004:$BA$2023=$BA1176,AB$2004:AB$2023,0),0))</f>
        <v>0</v>
      </c>
      <c r="AC1176" s="1">
        <f t="array" ref="AC1176">SUM(IF(Town!$AR$695:$AR$1045=$BE1176,IF(Town!$AK$695:$AK$1045=$BA1176,Town!V$695:V$1045,0),0))+SUM(IF($BE$2004:$BE$2023=$BE1176,IF($BA$2004:$BA$2023=$BA1176,AC$2004:AC$2023,0),0))</f>
        <v>0</v>
      </c>
      <c r="AD1176" s="1">
        <f t="array" ref="AD1176">SUM(IF(Town!$AR$695:$AR$1045=$BE1176,IF(Town!$AK$695:$AK$1045=$BA1176,Town!W$695:W$1045,0),0))+SUM(IF($BE$2004:$BE$2023=$BE1176,IF($BA$2004:$BA$2023=$BA1176,AD$2004:AD$2023,0),0))</f>
        <v>0</v>
      </c>
      <c r="AE1176" s="1">
        <f t="array" ref="AE1176">SUM(IF(Town!$AR$695:$AR$1045=$BE1176,IF(Town!$AK$695:$AK$1045=$BA1176,Town!X$695:X$1045,0),0))+SUM(IF($BE$2004:$BE$2023=$BE1176,IF($BA$2004:$BA$2023=$BA1176,AE$2004:AE$2023,0),0))</f>
        <v>27</v>
      </c>
      <c r="AF1176" s="1">
        <f t="array" ref="AF1176">SUM(IF(Town!$AR$695:$AR$1045=$BE1176,IF(Town!$AK$695:$AK$1045=$BA1176,Town!Y$695:Y$1045,0),0))+SUM(IF($BE$2004:$BE$2023=$BE1176,IF($BA$2004:$BA$2023=$BA1176,AF$2004:AF$2023,0),0))</f>
        <v>17</v>
      </c>
      <c r="AG1176" s="1">
        <f t="array" ref="AG1176">SUM(IF(Town!$AR$695:$AR$1045=$BE1176,IF(Town!$AK$695:$AK$1045=$BA1176,Town!Z$695:Z$1045,0),0))+SUM(IF($BE$2004:$BE$2023=$BE1176,IF($BA$2004:$BA$2023=$BA1176,AG$2004:AG$2023,0),0))</f>
        <v>0</v>
      </c>
      <c r="AH1176" s="1">
        <f t="array" ref="AH1176">SUM(IF(Town!$AR$695:$AR$1045=$BE1176,IF(Town!$AK$695:$AK$1045=$BA1176,Town!AA$695:AA$1045,0),0))+SUM(IF($BE$2004:$BE$2023=$BE1176,IF($BA$2004:$BA$2023=$BA1176,AH$2004:AH$2023,0),0))</f>
        <v>0</v>
      </c>
      <c r="AI1176" s="1"/>
      <c r="AJ1176" s="1">
        <f t="array" ref="AJ1176">SUM(IF(Town!$AR$695:$AR$1045=$BE1176,IF(Town!$AK$695:$AK$1045=$BA1176,Town!AC$695:AC$1045,0),0))+SUM(IF($BE$2004:$BE$2023=$BE1176,IF($BA$2004:$BA$2023=$BA1176,AJ$2004:AJ$2023,0),0))</f>
        <v>5</v>
      </c>
      <c r="AK1176" s="1"/>
      <c r="AL1176" s="1"/>
      <c r="AM1176" s="1"/>
      <c r="AY1176" s="167" t="str">
        <f t="shared" si="936"/>
        <v>Franklin CD2</v>
      </c>
      <c r="BA1176" s="167">
        <v>2</v>
      </c>
      <c r="BC1176" s="98">
        <v>25</v>
      </c>
      <c r="BD1176" s="100"/>
      <c r="BE1176" s="167">
        <v>25011</v>
      </c>
      <c r="BF1176" s="167">
        <f t="shared" si="927"/>
        <v>2501102</v>
      </c>
      <c r="BH1176" s="167" t="s">
        <v>3303</v>
      </c>
    </row>
    <row r="1177" spans="1:60">
      <c r="A1177" t="s">
        <v>2909</v>
      </c>
      <c r="B1177" t="s">
        <v>2332</v>
      </c>
      <c r="C1177" s="1">
        <f t="shared" si="928"/>
        <v>62814</v>
      </c>
      <c r="D1177" s="1"/>
      <c r="E1177" s="1"/>
      <c r="F1177" s="1"/>
      <c r="G1177" s="1"/>
      <c r="H1177" s="1"/>
      <c r="I1177" s="1"/>
      <c r="J1177" s="1"/>
      <c r="K1177" s="7">
        <f>RANK(W1177,(W1177:Y1177,Z1177:AN1177))</f>
        <v>1</v>
      </c>
      <c r="L1177" s="7">
        <f>RANK(X1177,(W1177:Y1177,Z1177:AN1177))</f>
        <v>7</v>
      </c>
      <c r="M1177" s="7">
        <f>IF(Y1177&gt;0,RANK(Y1177,(W1177:Y1177,Z1177:AN1177)),0)</f>
        <v>2</v>
      </c>
      <c r="N1177" s="7"/>
      <c r="O1177" s="1">
        <f t="shared" si="929"/>
        <v>2075</v>
      </c>
      <c r="P1177" s="2">
        <f t="shared" si="930"/>
        <v>3.3034036998121435E-2</v>
      </c>
      <c r="Q1177" s="2"/>
      <c r="R1177" s="2">
        <f t="shared" si="931"/>
        <v>0.5054287260801732</v>
      </c>
      <c r="S1177" s="2">
        <f t="shared" si="932"/>
        <v>0</v>
      </c>
      <c r="T1177" s="2">
        <f t="shared" si="933"/>
        <v>0.47239468908205179</v>
      </c>
      <c r="U1177" s="2">
        <f t="shared" si="934"/>
        <v>5.3013659375298504E-3</v>
      </c>
      <c r="V1177" s="2">
        <f t="shared" si="935"/>
        <v>1.6875218900245164E-2</v>
      </c>
      <c r="W1177" s="1">
        <f t="array" ref="W1177">SUM(IF(Town!$AR$695:$AR$1045=$BE1177,IF(Town!$AK$695:$AK$1045=$BA1177,Town!P$695:P$1045,0),0))+SUM(IF($BE$2004:$BE$2023=$BE1177,IF($BA$2004:$BA$2023=$BA1177,W$2004:W$2023,0),0))</f>
        <v>31748</v>
      </c>
      <c r="X1177" s="1">
        <f t="array" ref="X1177">SUM(IF(Town!$AR$695:$AR$1045=$BE1177,IF(Town!$AK$695:$AK$1045=$BA1177,Town!Q$695:Q$1045,0),0))+SUM(IF($BE$2004:$BE$2023=$BE1177,IF($BA$2004:$BA$2023=$BA1177,X$2004:X$2023,0),0))</f>
        <v>0</v>
      </c>
      <c r="Y1177" s="1">
        <f t="array" ref="Y1177">SUM(IF(Town!$AR$695:$AR$1045=$BE1177,IF(Town!$AK$695:$AK$1045=$BA1177,Town!R$695:R$1045,0),0))+SUM(IF($BE$2004:$BE$2023=$BE1177,IF($BA$2004:$BA$2023=$BA1177,Y$2004:Y$2023,0),0))</f>
        <v>29673</v>
      </c>
      <c r="Z1177" s="1">
        <f t="array" ref="Z1177">SUM(IF(Town!$AR$695:$AR$1045=$BE1177,IF(Town!$AK$695:$AK$1045=$BA1177,Town!S$695:S$1045,0),0))+SUM(IF($BE$2004:$BE$2023=$BE1177,IF($BA$2004:$BA$2023=$BA1177,Z$2004:Z$2023,0),0))</f>
        <v>333</v>
      </c>
      <c r="AA1177" s="1">
        <f t="array" ref="AA1177">SUM(IF(Town!$AR$695:$AR$1045=$BE1177,IF(Town!$AK$695:$AK$1045=$BA1177,Town!T$695:T$1045,0),0))+SUM(IF($BE$2004:$BE$2023=$BE1177,IF($BA$2004:$BA$2023=$BA1177,AA$2004:AA$2023,0),0))</f>
        <v>0</v>
      </c>
      <c r="AB1177" s="1">
        <f t="array" ref="AB1177">SUM(IF(Town!$AR$695:$AR$1045=$BE1177,IF(Town!$AK$695:$AK$1045=$BA1177,Town!U$695:U$1045,0),0))+SUM(IF($BE$2004:$BE$2023=$BE1177,IF($BA$2004:$BA$2023=$BA1177,AB$2004:AB$2023,0),0))</f>
        <v>0</v>
      </c>
      <c r="AC1177" s="1">
        <f t="array" ref="AC1177">SUM(IF(Town!$AR$695:$AR$1045=$BE1177,IF(Town!$AK$695:$AK$1045=$BA1177,Town!V$695:V$1045,0),0))+SUM(IF($BE$2004:$BE$2023=$BE1177,IF($BA$2004:$BA$2023=$BA1177,AC$2004:AC$2023,0),0))</f>
        <v>0</v>
      </c>
      <c r="AD1177" s="1">
        <f t="array" ref="AD1177">SUM(IF(Town!$AR$695:$AR$1045=$BE1177,IF(Town!$AK$695:$AK$1045=$BA1177,Town!W$695:W$1045,0),0))+SUM(IF($BE$2004:$BE$2023=$BE1177,IF($BA$2004:$BA$2023=$BA1177,AD$2004:AD$2023,0),0))</f>
        <v>0</v>
      </c>
      <c r="AE1177" s="1">
        <f t="array" ref="AE1177">SUM(IF(Town!$AR$695:$AR$1045=$BE1177,IF(Town!$AK$695:$AK$1045=$BA1177,Town!X$695:X$1045,0),0))+SUM(IF($BE$2004:$BE$2023=$BE1177,IF($BA$2004:$BA$2023=$BA1177,AE$2004:AE$2023,0),0))</f>
        <v>511</v>
      </c>
      <c r="AF1177" s="1">
        <f t="array" ref="AF1177">SUM(IF(Town!$AR$695:$AR$1045=$BE1177,IF(Town!$AK$695:$AK$1045=$BA1177,Town!Y$695:Y$1045,0),0))+SUM(IF($BE$2004:$BE$2023=$BE1177,IF($BA$2004:$BA$2023=$BA1177,AF$2004:AF$2023,0),0))</f>
        <v>417</v>
      </c>
      <c r="AG1177" s="1">
        <f t="array" ref="AG1177">SUM(IF(Town!$AR$695:$AR$1045=$BE1177,IF(Town!$AK$695:$AK$1045=$BA1177,Town!Z$695:Z$1045,0),0))+SUM(IF($BE$2004:$BE$2023=$BE1177,IF($BA$2004:$BA$2023=$BA1177,AG$2004:AG$2023,0),0))</f>
        <v>0</v>
      </c>
      <c r="AH1177" s="1">
        <f t="array" ref="AH1177">SUM(IF(Town!$AR$695:$AR$1045=$BE1177,IF(Town!$AK$695:$AK$1045=$BA1177,Town!AA$695:AA$1045,0),0))+SUM(IF($BE$2004:$BE$2023=$BE1177,IF($BA$2004:$BA$2023=$BA1177,AH$2004:AH$2023,0),0))</f>
        <v>0</v>
      </c>
      <c r="AI1177" s="1"/>
      <c r="AJ1177" s="1">
        <f t="array" ref="AJ1177">SUM(IF(Town!$AR$695:$AR$1045=$BE1177,IF(Town!$AK$695:$AK$1045=$BA1177,Town!AC$695:AC$1045,0),0))+SUM(IF($BE$2004:$BE$2023=$BE1177,IF($BA$2004:$BA$2023=$BA1177,AJ$2004:AJ$2023,0),0))</f>
        <v>132</v>
      </c>
      <c r="AK1177" s="1"/>
      <c r="AL1177" s="1"/>
      <c r="AM1177" s="1"/>
      <c r="AY1177" t="str">
        <f t="shared" si="936"/>
        <v>Hampden CD1</v>
      </c>
      <c r="BA1177">
        <v>1</v>
      </c>
      <c r="BC1177" s="98">
        <v>25</v>
      </c>
      <c r="BD1177" s="100"/>
      <c r="BE1177">
        <v>25013</v>
      </c>
      <c r="BF1177">
        <f t="shared" si="927"/>
        <v>2501301</v>
      </c>
      <c r="BH1177" t="s">
        <v>3303</v>
      </c>
    </row>
    <row r="1178" spans="1:60">
      <c r="A1178" t="s">
        <v>2909</v>
      </c>
      <c r="B1178" t="s">
        <v>2332</v>
      </c>
      <c r="C1178" s="1">
        <f t="shared" si="928"/>
        <v>58</v>
      </c>
      <c r="D1178" s="1"/>
      <c r="E1178" s="1"/>
      <c r="F1178" s="1"/>
      <c r="G1178" s="1"/>
      <c r="H1178" s="1"/>
      <c r="I1178" s="1"/>
      <c r="J1178" s="1"/>
      <c r="K1178" s="7">
        <f>RANK(W1178,(W1178:Y1178,Z1178:AN1178))</f>
        <v>1</v>
      </c>
      <c r="L1178" s="7">
        <f>RANK(X1178,(W1178:Y1178,Z1178:AN1178))</f>
        <v>4</v>
      </c>
      <c r="M1178" s="7">
        <f>IF(Y1178&gt;0,RANK(Y1178,(W1178:Y1178,Z1178:AN1178)),0)</f>
        <v>2</v>
      </c>
      <c r="N1178" s="7"/>
      <c r="O1178" s="1">
        <f t="shared" si="929"/>
        <v>2</v>
      </c>
      <c r="P1178" s="2">
        <f t="shared" si="930"/>
        <v>3.4482758620689655E-2</v>
      </c>
      <c r="Q1178" s="2"/>
      <c r="R1178" s="2">
        <f t="shared" si="931"/>
        <v>0.48275862068965519</v>
      </c>
      <c r="S1178" s="2">
        <f t="shared" si="932"/>
        <v>0</v>
      </c>
      <c r="T1178" s="2">
        <f t="shared" si="933"/>
        <v>0.44827586206896552</v>
      </c>
      <c r="U1178" s="2">
        <f t="shared" si="934"/>
        <v>0</v>
      </c>
      <c r="V1178" s="2">
        <f t="shared" si="935"/>
        <v>6.8965517241379226E-2</v>
      </c>
      <c r="W1178" s="1">
        <f t="array" ref="W1178">SUM(IF(Town!$AR$695:$AR$1045=$BE1178,IF(Town!$AK$695:$AK$1045=$BA1178,Town!P$695:P$1045,0),0))+SUM(IF($BE$2004:$BE$2023=$BE1178,IF($BA$2004:$BA$2023=$BA1178,W$2004:W$2023,0),0))</f>
        <v>28</v>
      </c>
      <c r="X1178" s="1">
        <f t="array" ref="X1178">SUM(IF(Town!$AR$695:$AR$1045=$BE1178,IF(Town!$AK$695:$AK$1045=$BA1178,Town!Q$695:Q$1045,0),0))+SUM(IF($BE$2004:$BE$2023=$BE1178,IF($BA$2004:$BA$2023=$BA1178,X$2004:X$2023,0),0))</f>
        <v>0</v>
      </c>
      <c r="Y1178" s="1">
        <f t="array" ref="Y1178">SUM(IF(Town!$AR$695:$AR$1045=$BE1178,IF(Town!$AK$695:$AK$1045=$BA1178,Town!R$695:R$1045,0),0))+SUM(IF($BE$2004:$BE$2023=$BE1178,IF($BA$2004:$BA$2023=$BA1178,Y$2004:Y$2023,0),0))</f>
        <v>26</v>
      </c>
      <c r="Z1178" s="1">
        <f t="array" ref="Z1178">SUM(IF(Town!$AR$695:$AR$1045=$BE1178,IF(Town!$AK$695:$AK$1045=$BA1178,Town!S$695:S$1045,0),0))+SUM(IF($BE$2004:$BE$2023=$BE1178,IF($BA$2004:$BA$2023=$BA1178,Z$2004:Z$2023,0),0))</f>
        <v>0</v>
      </c>
      <c r="AA1178" s="1">
        <f t="array" ref="AA1178">SUM(IF(Town!$AR$695:$AR$1045=$BE1178,IF(Town!$AK$695:$AK$1045=$BA1178,Town!T$695:T$1045,0),0))+SUM(IF($BE$2004:$BE$2023=$BE1178,IF($BA$2004:$BA$2023=$BA1178,AA$2004:AA$2023,0),0))</f>
        <v>0</v>
      </c>
      <c r="AB1178" s="1">
        <f t="array" ref="AB1178">SUM(IF(Town!$AR$695:$AR$1045=$BE1178,IF(Town!$AK$695:$AK$1045=$BA1178,Town!U$695:U$1045,0),0))+SUM(IF($BE$2004:$BE$2023=$BE1178,IF($BA$2004:$BA$2023=$BA1178,AB$2004:AB$2023,0),0))</f>
        <v>0</v>
      </c>
      <c r="AC1178" s="1">
        <f t="array" ref="AC1178">SUM(IF(Town!$AR$695:$AR$1045=$BE1178,IF(Town!$AK$695:$AK$1045=$BA1178,Town!V$695:V$1045,0),0))+SUM(IF($BE$2004:$BE$2023=$BE1178,IF($BA$2004:$BA$2023=$BA1178,AC$2004:AC$2023,0),0))</f>
        <v>0</v>
      </c>
      <c r="AD1178" s="1">
        <f t="array" ref="AD1178">SUM(IF(Town!$AR$695:$AR$1045=$BE1178,IF(Town!$AK$695:$AK$1045=$BA1178,Town!W$695:W$1045,0),0))+SUM(IF($BE$2004:$BE$2023=$BE1178,IF($BA$2004:$BA$2023=$BA1178,AD$2004:AD$2023,0),0))</f>
        <v>0</v>
      </c>
      <c r="AE1178" s="1">
        <f t="array" ref="AE1178">SUM(IF(Town!$AR$695:$AR$1045=$BE1178,IF(Town!$AK$695:$AK$1045=$BA1178,Town!X$695:X$1045,0),0))+SUM(IF($BE$2004:$BE$2023=$BE1178,IF($BA$2004:$BA$2023=$BA1178,AE$2004:AE$2023,0),0))</f>
        <v>4</v>
      </c>
      <c r="AF1178" s="1">
        <f t="array" ref="AF1178">SUM(IF(Town!$AR$695:$AR$1045=$BE1178,IF(Town!$AK$695:$AK$1045=$BA1178,Town!Y$695:Y$1045,0),0))+SUM(IF($BE$2004:$BE$2023=$BE1178,IF($BA$2004:$BA$2023=$BA1178,AF$2004:AF$2023,0),0))</f>
        <v>0</v>
      </c>
      <c r="AG1178" s="1">
        <f t="array" ref="AG1178">SUM(IF(Town!$AR$695:$AR$1045=$BE1178,IF(Town!$AK$695:$AK$1045=$BA1178,Town!Z$695:Z$1045,0),0))+SUM(IF($BE$2004:$BE$2023=$BE1178,IF($BA$2004:$BA$2023=$BA1178,AG$2004:AG$2023,0),0))</f>
        <v>0</v>
      </c>
      <c r="AH1178" s="1">
        <f t="array" ref="AH1178">SUM(IF(Town!$AR$695:$AR$1045=$BE1178,IF(Town!$AK$695:$AK$1045=$BA1178,Town!AA$695:AA$1045,0),0))+SUM(IF($BE$2004:$BE$2023=$BE1178,IF($BA$2004:$BA$2023=$BA1178,AH$2004:AH$2023,0),0))</f>
        <v>0</v>
      </c>
      <c r="AI1178" s="1"/>
      <c r="AJ1178" s="1">
        <f t="array" ref="AJ1178">SUM(IF(Town!$AR$695:$AR$1045=$BE1178,IF(Town!$AK$695:$AK$1045=$BA1178,Town!AC$695:AC$1045,0),0))+SUM(IF($BE$2004:$BE$2023=$BE1178,IF($BA$2004:$BA$2023=$BA1178,AJ$2004:AJ$2023,0),0))</f>
        <v>0</v>
      </c>
      <c r="AK1178" s="1"/>
      <c r="AL1178" s="1"/>
      <c r="AM1178" s="1"/>
      <c r="AY1178" t="str">
        <f t="shared" si="936"/>
        <v>Hampden CD2</v>
      </c>
      <c r="BA1178">
        <v>2</v>
      </c>
      <c r="BC1178" s="98">
        <v>25</v>
      </c>
      <c r="BD1178" s="100"/>
      <c r="BE1178">
        <v>25013</v>
      </c>
      <c r="BF1178">
        <f t="shared" si="927"/>
        <v>2501302</v>
      </c>
      <c r="BH1178" t="s">
        <v>3303</v>
      </c>
    </row>
    <row r="1179" spans="1:60">
      <c r="A1179" t="s">
        <v>2439</v>
      </c>
      <c r="B1179" t="s">
        <v>2332</v>
      </c>
      <c r="C1179" s="1">
        <f t="shared" si="928"/>
        <v>13641</v>
      </c>
      <c r="D1179" s="1"/>
      <c r="E1179" s="1"/>
      <c r="F1179" s="1"/>
      <c r="G1179" s="1"/>
      <c r="H1179" s="1"/>
      <c r="I1179" s="1"/>
      <c r="J1179" s="1"/>
      <c r="K1179" s="7">
        <f>RANK(W1179,(W1179:Y1179,Z1179:AN1179))</f>
        <v>2</v>
      </c>
      <c r="L1179" s="7">
        <f>RANK(X1179,(W1179:Y1179,Z1179:AN1179))</f>
        <v>7</v>
      </c>
      <c r="M1179" s="7">
        <f>IF(Y1179&gt;0,RANK(Y1179,(W1179:Y1179,Z1179:AN1179)),0)</f>
        <v>1</v>
      </c>
      <c r="N1179" s="7"/>
      <c r="O1179" s="1">
        <f t="shared" si="929"/>
        <v>3265</v>
      </c>
      <c r="P1179" s="2">
        <f t="shared" si="930"/>
        <v>0.23935195366908585</v>
      </c>
      <c r="Q1179" s="2"/>
      <c r="R1179" s="2">
        <f t="shared" si="931"/>
        <v>0.37262664027563963</v>
      </c>
      <c r="S1179" s="2">
        <f t="shared" si="932"/>
        <v>0</v>
      </c>
      <c r="T1179" s="2">
        <f t="shared" si="933"/>
        <v>0.61197859394472542</v>
      </c>
      <c r="U1179" s="2">
        <f t="shared" si="934"/>
        <v>3.3721867898247929E-3</v>
      </c>
      <c r="V1179" s="2">
        <f t="shared" si="935"/>
        <v>1.2022578989810151E-2</v>
      </c>
      <c r="W1179" s="1">
        <f t="array" ref="W1179">SUM(IF(Town!$AR$695:$AR$1045=$BE1179,IF(Town!$AK$695:$AK$1045=$BA1179,Town!P$695:P$1045,0),0))+SUM(IF($BE$2004:$BE$2023=$BE1179,IF($BA$2004:$BA$2023=$BA1179,W$2004:W$2023,0),0))</f>
        <v>5083</v>
      </c>
      <c r="X1179" s="1">
        <f t="array" ref="X1179">SUM(IF(Town!$AR$695:$AR$1045=$BE1179,IF(Town!$AK$695:$AK$1045=$BA1179,Town!Q$695:Q$1045,0),0))+SUM(IF($BE$2004:$BE$2023=$BE1179,IF($BA$2004:$BA$2023=$BA1179,X$2004:X$2023,0),0))</f>
        <v>0</v>
      </c>
      <c r="Y1179" s="1">
        <f t="array" ref="Y1179">SUM(IF(Town!$AR$695:$AR$1045=$BE1179,IF(Town!$AK$695:$AK$1045=$BA1179,Town!R$695:R$1045,0),0))+SUM(IF($BE$2004:$BE$2023=$BE1179,IF($BA$2004:$BA$2023=$BA1179,Y$2004:Y$2023,0),0))</f>
        <v>8348</v>
      </c>
      <c r="Z1179" s="1">
        <f t="array" ref="Z1179">SUM(IF(Town!$AR$695:$AR$1045=$BE1179,IF(Town!$AK$695:$AK$1045=$BA1179,Town!S$695:S$1045,0),0))+SUM(IF($BE$2004:$BE$2023=$BE1179,IF($BA$2004:$BA$2023=$BA1179,Z$2004:Z$2023,0),0))</f>
        <v>46</v>
      </c>
      <c r="AA1179" s="1">
        <f t="array" ref="AA1179">SUM(IF(Town!$AR$695:$AR$1045=$BE1179,IF(Town!$AK$695:$AK$1045=$BA1179,Town!T$695:T$1045,0),0))+SUM(IF($BE$2004:$BE$2023=$BE1179,IF($BA$2004:$BA$2023=$BA1179,AA$2004:AA$2023,0),0))</f>
        <v>0</v>
      </c>
      <c r="AB1179" s="1">
        <f t="array" ref="AB1179">SUM(IF(Town!$AR$695:$AR$1045=$BE1179,IF(Town!$AK$695:$AK$1045=$BA1179,Town!U$695:U$1045,0),0))+SUM(IF($BE$2004:$BE$2023=$BE1179,IF($BA$2004:$BA$2023=$BA1179,AB$2004:AB$2023,0),0))</f>
        <v>0</v>
      </c>
      <c r="AC1179" s="1">
        <f t="array" ref="AC1179">SUM(IF(Town!$AR$695:$AR$1045=$BE1179,IF(Town!$AK$695:$AK$1045=$BA1179,Town!V$695:V$1045,0),0))+SUM(IF($BE$2004:$BE$2023=$BE1179,IF($BA$2004:$BA$2023=$BA1179,AC$2004:AC$2023,0),0))</f>
        <v>0</v>
      </c>
      <c r="AD1179" s="1">
        <f t="array" ref="AD1179">SUM(IF(Town!$AR$695:$AR$1045=$BE1179,IF(Town!$AK$695:$AK$1045=$BA1179,Town!W$695:W$1045,0),0))+SUM(IF($BE$2004:$BE$2023=$BE1179,IF($BA$2004:$BA$2023=$BA1179,AD$2004:AD$2023,0),0))</f>
        <v>0</v>
      </c>
      <c r="AE1179" s="1">
        <f t="array" ref="AE1179">SUM(IF(Town!$AR$695:$AR$1045=$BE1179,IF(Town!$AK$695:$AK$1045=$BA1179,Town!X$695:X$1045,0),0))+SUM(IF($BE$2004:$BE$2023=$BE1179,IF($BA$2004:$BA$2023=$BA1179,AE$2004:AE$2023,0),0))</f>
        <v>93</v>
      </c>
      <c r="AF1179" s="1">
        <f t="array" ref="AF1179">SUM(IF(Town!$AR$695:$AR$1045=$BE1179,IF(Town!$AK$695:$AK$1045=$BA1179,Town!Y$695:Y$1045,0),0))+SUM(IF($BE$2004:$BE$2023=$BE1179,IF($BA$2004:$BA$2023=$BA1179,AF$2004:AF$2023,0),0))</f>
        <v>56</v>
      </c>
      <c r="AG1179" s="1">
        <f t="array" ref="AG1179">SUM(IF(Town!$AR$695:$AR$1045=$BE1179,IF(Town!$AK$695:$AK$1045=$BA1179,Town!Z$695:Z$1045,0),0))+SUM(IF($BE$2004:$BE$2023=$BE1179,IF($BA$2004:$BA$2023=$BA1179,AG$2004:AG$2023,0),0))</f>
        <v>0</v>
      </c>
      <c r="AH1179" s="1">
        <f t="array" ref="AH1179">SUM(IF(Town!$AR$695:$AR$1045=$BE1179,IF(Town!$AK$695:$AK$1045=$BA1179,Town!AA$695:AA$1045,0),0))+SUM(IF($BE$2004:$BE$2023=$BE1179,IF($BA$2004:$BA$2023=$BA1179,AH$2004:AH$2023,0),0))</f>
        <v>0</v>
      </c>
      <c r="AI1179" s="1"/>
      <c r="AJ1179" s="1">
        <f t="array" ref="AJ1179">SUM(IF(Town!$AR$695:$AR$1045=$BE1179,IF(Town!$AK$695:$AK$1045=$BA1179,Town!AC$695:AC$1045,0),0))+SUM(IF($BE$2004:$BE$2023=$BE1179,IF($BA$2004:$BA$2023=$BA1179,AJ$2004:AJ$2023,0),0))</f>
        <v>15</v>
      </c>
      <c r="AK1179" s="1"/>
      <c r="AL1179" s="1"/>
      <c r="AM1179" s="1"/>
      <c r="AY1179" t="str">
        <f t="shared" si="936"/>
        <v>Hampshire CD1</v>
      </c>
      <c r="BA1179">
        <v>1</v>
      </c>
      <c r="BC1179" s="98">
        <v>25</v>
      </c>
      <c r="BD1179" s="100"/>
      <c r="BE1179">
        <v>25015</v>
      </c>
      <c r="BF1179">
        <f t="shared" si="927"/>
        <v>2501501</v>
      </c>
      <c r="BH1179" t="s">
        <v>3303</v>
      </c>
    </row>
    <row r="1180" spans="1:60">
      <c r="A1180" t="s">
        <v>2439</v>
      </c>
      <c r="B1180" t="s">
        <v>2332</v>
      </c>
      <c r="C1180" s="1">
        <f t="shared" si="928"/>
        <v>25722</v>
      </c>
      <c r="D1180" s="1"/>
      <c r="E1180" s="1"/>
      <c r="F1180" s="1"/>
      <c r="G1180" s="1"/>
      <c r="H1180" s="1"/>
      <c r="I1180" s="1"/>
      <c r="J1180" s="1"/>
      <c r="K1180" s="7">
        <f>RANK(W1180,(W1180:Y1180,Z1180:AN1180))</f>
        <v>2</v>
      </c>
      <c r="L1180" s="7">
        <f>RANK(X1180,(W1180:Y1180,Z1180:AN1180))</f>
        <v>7</v>
      </c>
      <c r="M1180" s="7">
        <f>IF(Y1180&gt;0,RANK(Y1180,(W1180:Y1180,Z1180:AN1180)),0)</f>
        <v>1</v>
      </c>
      <c r="N1180" s="7"/>
      <c r="O1180" s="1">
        <f t="shared" si="929"/>
        <v>7064</v>
      </c>
      <c r="P1180" s="2">
        <f t="shared" si="930"/>
        <v>0.27462872249436282</v>
      </c>
      <c r="Q1180" s="2"/>
      <c r="R1180" s="2">
        <f t="shared" si="931"/>
        <v>0.35868128450353781</v>
      </c>
      <c r="S1180" s="2">
        <f t="shared" si="932"/>
        <v>0</v>
      </c>
      <c r="T1180" s="2">
        <f t="shared" si="933"/>
        <v>0.63331000699790063</v>
      </c>
      <c r="U1180" s="2">
        <f t="shared" si="934"/>
        <v>2.3715107689915248E-3</v>
      </c>
      <c r="V1180" s="2">
        <f t="shared" si="935"/>
        <v>5.6371977295699757E-3</v>
      </c>
      <c r="W1180" s="1">
        <f t="array" ref="W1180">SUM(IF(Town!$AR$695:$AR$1045=$BE1180,IF(Town!$AK$695:$AK$1045=$BA1180,Town!P$695:P$1045,0),0))+SUM(IF($BE$2004:$BE$2023=$BE1180,IF($BA$2004:$BA$2023=$BA1180,W$2004:W$2023,0),0))</f>
        <v>9226</v>
      </c>
      <c r="X1180" s="1">
        <f t="array" ref="X1180">SUM(IF(Town!$AR$695:$AR$1045=$BE1180,IF(Town!$AK$695:$AK$1045=$BA1180,Town!Q$695:Q$1045,0),0))+SUM(IF($BE$2004:$BE$2023=$BE1180,IF($BA$2004:$BA$2023=$BA1180,X$2004:X$2023,0),0))</f>
        <v>0</v>
      </c>
      <c r="Y1180" s="1">
        <f t="array" ref="Y1180">SUM(IF(Town!$AR$695:$AR$1045=$BE1180,IF(Town!$AK$695:$AK$1045=$BA1180,Town!R$695:R$1045,0),0))+SUM(IF($BE$2004:$BE$2023=$BE1180,IF($BA$2004:$BA$2023=$BA1180,Y$2004:Y$2023,0),0))</f>
        <v>16290</v>
      </c>
      <c r="Z1180" s="1">
        <f t="array" ref="Z1180">SUM(IF(Town!$AR$695:$AR$1045=$BE1180,IF(Town!$AK$695:$AK$1045=$BA1180,Town!S$695:S$1045,0),0))+SUM(IF($BE$2004:$BE$2023=$BE1180,IF($BA$2004:$BA$2023=$BA1180,Z$2004:Z$2023,0),0))</f>
        <v>61</v>
      </c>
      <c r="AA1180" s="1">
        <f t="array" ref="AA1180">SUM(IF(Town!$AR$695:$AR$1045=$BE1180,IF(Town!$AK$695:$AK$1045=$BA1180,Town!T$695:T$1045,0),0))+SUM(IF($BE$2004:$BE$2023=$BE1180,IF($BA$2004:$BA$2023=$BA1180,AA$2004:AA$2023,0),0))</f>
        <v>0</v>
      </c>
      <c r="AB1180" s="1">
        <f t="array" ref="AB1180">SUM(IF(Town!$AR$695:$AR$1045=$BE1180,IF(Town!$AK$695:$AK$1045=$BA1180,Town!U$695:U$1045,0),0))+SUM(IF($BE$2004:$BE$2023=$BE1180,IF($BA$2004:$BA$2023=$BA1180,AB$2004:AB$2023,0),0))</f>
        <v>0</v>
      </c>
      <c r="AC1180" s="1">
        <f t="array" ref="AC1180">SUM(IF(Town!$AR$695:$AR$1045=$BE1180,IF(Town!$AK$695:$AK$1045=$BA1180,Town!V$695:V$1045,0),0))+SUM(IF($BE$2004:$BE$2023=$BE1180,IF($BA$2004:$BA$2023=$BA1180,AC$2004:AC$2023,0),0))</f>
        <v>0</v>
      </c>
      <c r="AD1180" s="1">
        <f t="array" ref="AD1180">SUM(IF(Town!$AR$695:$AR$1045=$BE1180,IF(Town!$AK$695:$AK$1045=$BA1180,Town!W$695:W$1045,0),0))+SUM(IF($BE$2004:$BE$2023=$BE1180,IF($BA$2004:$BA$2023=$BA1180,AD$2004:AD$2023,0),0))</f>
        <v>0</v>
      </c>
      <c r="AE1180" s="1">
        <f t="array" ref="AE1180">SUM(IF(Town!$AR$695:$AR$1045=$BE1180,IF(Town!$AK$695:$AK$1045=$BA1180,Town!X$695:X$1045,0),0))+SUM(IF($BE$2004:$BE$2023=$BE1180,IF($BA$2004:$BA$2023=$BA1180,AE$2004:AE$2023,0),0))</f>
        <v>73</v>
      </c>
      <c r="AF1180" s="1">
        <f t="array" ref="AF1180">SUM(IF(Town!$AR$695:$AR$1045=$BE1180,IF(Town!$AK$695:$AK$1045=$BA1180,Town!Y$695:Y$1045,0),0))+SUM(IF($BE$2004:$BE$2023=$BE1180,IF($BA$2004:$BA$2023=$BA1180,AF$2004:AF$2023,0),0))</f>
        <v>50</v>
      </c>
      <c r="AG1180" s="1">
        <f t="array" ref="AG1180">SUM(IF(Town!$AR$695:$AR$1045=$BE1180,IF(Town!$AK$695:$AK$1045=$BA1180,Town!Z$695:Z$1045,0),0))+SUM(IF($BE$2004:$BE$2023=$BE1180,IF($BA$2004:$BA$2023=$BA1180,AG$2004:AG$2023,0),0))</f>
        <v>0</v>
      </c>
      <c r="AH1180" s="1">
        <f t="array" ref="AH1180">SUM(IF(Town!$AR$695:$AR$1045=$BE1180,IF(Town!$AK$695:$AK$1045=$BA1180,Town!AA$695:AA$1045,0),0))+SUM(IF($BE$2004:$BE$2023=$BE1180,IF($BA$2004:$BA$2023=$BA1180,AH$2004:AH$2023,0),0))</f>
        <v>0</v>
      </c>
      <c r="AI1180" s="1"/>
      <c r="AJ1180" s="1">
        <f t="array" ref="AJ1180">SUM(IF(Town!$AR$695:$AR$1045=$BE1180,IF(Town!$AK$695:$AK$1045=$BA1180,Town!AC$695:AC$1045,0),0))+SUM(IF($BE$2004:$BE$2023=$BE1180,IF($BA$2004:$BA$2023=$BA1180,AJ$2004:AJ$2023,0),0))</f>
        <v>22</v>
      </c>
      <c r="AK1180" s="1"/>
      <c r="AL1180" s="1"/>
      <c r="AM1180" s="1"/>
      <c r="AY1180" t="str">
        <f t="shared" si="936"/>
        <v>Hampshire CD2</v>
      </c>
      <c r="BA1180">
        <v>2</v>
      </c>
      <c r="BC1180" s="98">
        <v>25</v>
      </c>
      <c r="BD1180" s="100"/>
      <c r="BE1180">
        <v>25015</v>
      </c>
      <c r="BF1180">
        <f t="shared" si="927"/>
        <v>2501502</v>
      </c>
      <c r="BH1180" t="s">
        <v>3303</v>
      </c>
    </row>
    <row r="1181" spans="1:60">
      <c r="A1181" t="s">
        <v>2249</v>
      </c>
      <c r="B1181" t="s">
        <v>2332</v>
      </c>
      <c r="C1181" s="1">
        <f t="shared" si="928"/>
        <v>73133</v>
      </c>
      <c r="D1181" s="1"/>
      <c r="E1181" s="1"/>
      <c r="F1181" s="1"/>
      <c r="G1181" s="1"/>
      <c r="H1181" s="1"/>
      <c r="I1181" s="1"/>
      <c r="J1181" s="1"/>
      <c r="K1181" s="7">
        <f>RANK(W1181,(W1181:Y1181,Z1181:AN1181))</f>
        <v>2</v>
      </c>
      <c r="L1181" s="7">
        <f>RANK(X1181,(W1181:Y1181,Z1181:AN1181))</f>
        <v>7</v>
      </c>
      <c r="M1181" s="7">
        <f>IF(Y1181&gt;0,RANK(Y1181,(W1181:Y1181,Z1181:AN1181)),0)</f>
        <v>1</v>
      </c>
      <c r="N1181" s="7"/>
      <c r="O1181" s="1">
        <f t="shared" si="929"/>
        <v>1731</v>
      </c>
      <c r="P1181" s="2">
        <f t="shared" si="930"/>
        <v>2.3669205420261717E-2</v>
      </c>
      <c r="Q1181" s="2"/>
      <c r="R1181" s="2">
        <f t="shared" si="931"/>
        <v>0.48064485252895411</v>
      </c>
      <c r="S1181" s="2">
        <f t="shared" si="932"/>
        <v>0</v>
      </c>
      <c r="T1181" s="2">
        <f t="shared" si="933"/>
        <v>0.5043140579492158</v>
      </c>
      <c r="U1181" s="2">
        <f t="shared" si="934"/>
        <v>4.197831348365307E-3</v>
      </c>
      <c r="V1181" s="2">
        <f t="shared" si="935"/>
        <v>1.0843258173464723E-2</v>
      </c>
      <c r="W1181" s="1">
        <f t="array" ref="W1181">SUM(IF(Town!$AR$695:$AR$1045=$BE1181,IF(Town!$AK$695:$AK$1045=$BA1181,Town!P$695:P$1045,0),0))+SUM(IF($BE$2004:$BE$2023=$BE1181,IF($BA$2004:$BA$2023=$BA1181,W$2004:W$2023,0),0))</f>
        <v>35151</v>
      </c>
      <c r="X1181" s="1">
        <f t="array" ref="X1181">SUM(IF(Town!$AR$695:$AR$1045=$BE1181,IF(Town!$AK$695:$AK$1045=$BA1181,Town!Q$695:Q$1045,0),0))+SUM(IF($BE$2004:$BE$2023=$BE1181,IF($BA$2004:$BA$2023=$BA1181,X$2004:X$2023,0),0))</f>
        <v>0</v>
      </c>
      <c r="Y1181" s="1">
        <f t="array" ref="Y1181">SUM(IF(Town!$AR$695:$AR$1045=$BE1181,IF(Town!$AK$695:$AK$1045=$BA1181,Town!R$695:R$1045,0),0))+SUM(IF($BE$2004:$BE$2023=$BE1181,IF($BA$2004:$BA$2023=$BA1181,Y$2004:Y$2023,0),0))</f>
        <v>36882</v>
      </c>
      <c r="Z1181" s="1">
        <f t="array" ref="Z1181">SUM(IF(Town!$AR$695:$AR$1045=$BE1181,IF(Town!$AK$695:$AK$1045=$BA1181,Town!S$695:S$1045,0),0))+SUM(IF($BE$2004:$BE$2023=$BE1181,IF($BA$2004:$BA$2023=$BA1181,Z$2004:Z$2023,0),0))</f>
        <v>307</v>
      </c>
      <c r="AA1181" s="1">
        <f t="array" ref="AA1181">SUM(IF(Town!$AR$695:$AR$1045=$BE1181,IF(Town!$AK$695:$AK$1045=$BA1181,Town!T$695:T$1045,0),0))+SUM(IF($BE$2004:$BE$2023=$BE1181,IF($BA$2004:$BA$2023=$BA1181,AA$2004:AA$2023,0),0))</f>
        <v>0</v>
      </c>
      <c r="AB1181" s="1">
        <f t="array" ref="AB1181">SUM(IF(Town!$AR$695:$AR$1045=$BE1181,IF(Town!$AK$695:$AK$1045=$BA1181,Town!U$695:U$1045,0),0))+SUM(IF($BE$2004:$BE$2023=$BE1181,IF($BA$2004:$BA$2023=$BA1181,AB$2004:AB$2023,0),0))</f>
        <v>0</v>
      </c>
      <c r="AC1181" s="1">
        <f t="array" ref="AC1181">SUM(IF(Town!$AR$695:$AR$1045=$BE1181,IF(Town!$AK$695:$AK$1045=$BA1181,Town!V$695:V$1045,0),0))+SUM(IF($BE$2004:$BE$2023=$BE1181,IF($BA$2004:$BA$2023=$BA1181,AC$2004:AC$2023,0),0))</f>
        <v>0</v>
      </c>
      <c r="AD1181" s="1">
        <f t="array" ref="AD1181">SUM(IF(Town!$AR$695:$AR$1045=$BE1181,IF(Town!$AK$695:$AK$1045=$BA1181,Town!W$695:W$1045,0),0))+SUM(IF($BE$2004:$BE$2023=$BE1181,IF($BA$2004:$BA$2023=$BA1181,AD$2004:AD$2023,0),0))</f>
        <v>0</v>
      </c>
      <c r="AE1181" s="1">
        <f t="array" ref="AE1181">SUM(IF(Town!$AR$695:$AR$1045=$BE1181,IF(Town!$AK$695:$AK$1045=$BA1181,Town!X$695:X$1045,0),0))+SUM(IF($BE$2004:$BE$2023=$BE1181,IF($BA$2004:$BA$2023=$BA1181,AE$2004:AE$2023,0),0))</f>
        <v>468</v>
      </c>
      <c r="AF1181" s="1">
        <f t="array" ref="AF1181">SUM(IF(Town!$AR$695:$AR$1045=$BE1181,IF(Town!$AK$695:$AK$1045=$BA1181,Town!Y$695:Y$1045,0),0))+SUM(IF($BE$2004:$BE$2023=$BE1181,IF($BA$2004:$BA$2023=$BA1181,AF$2004:AF$2023,0),0))</f>
        <v>243</v>
      </c>
      <c r="AG1181" s="1">
        <f t="array" ref="AG1181">SUM(IF(Town!$AR$695:$AR$1045=$BE1181,IF(Town!$AK$695:$AK$1045=$BA1181,Town!Z$695:Z$1045,0),0))+SUM(IF($BE$2004:$BE$2023=$BE1181,IF($BA$2004:$BA$2023=$BA1181,AG$2004:AG$2023,0),0))</f>
        <v>0</v>
      </c>
      <c r="AH1181" s="1">
        <f t="array" ref="AH1181">SUM(IF(Town!$AR$695:$AR$1045=$BE1181,IF(Town!$AK$695:$AK$1045=$BA1181,Town!AA$695:AA$1045,0),0))+SUM(IF($BE$2004:$BE$2023=$BE1181,IF($BA$2004:$BA$2023=$BA1181,AH$2004:AH$2023,0),0))</f>
        <v>0</v>
      </c>
      <c r="AI1181" s="1"/>
      <c r="AJ1181" s="1">
        <f t="array" ref="AJ1181">SUM(IF(Town!$AR$695:$AR$1045=$BE1181,IF(Town!$AK$695:$AK$1045=$BA1181,Town!AC$695:AC$1045,0),0))+SUM(IF($BE$2004:$BE$2023=$BE1181,IF($BA$2004:$BA$2023=$BA1181,AJ$2004:AJ$2023,0),0))</f>
        <v>82</v>
      </c>
      <c r="AK1181" s="1"/>
      <c r="AL1181" s="1"/>
      <c r="AM1181" s="1"/>
      <c r="AY1181" t="str">
        <f t="shared" si="936"/>
        <v>Middlesex CD3</v>
      </c>
      <c r="BA1181">
        <v>3</v>
      </c>
      <c r="BC1181" s="98">
        <v>25</v>
      </c>
      <c r="BD1181" s="100"/>
      <c r="BE1181">
        <v>25017</v>
      </c>
      <c r="BF1181">
        <f t="shared" si="927"/>
        <v>2501703</v>
      </c>
      <c r="BH1181" t="s">
        <v>3303</v>
      </c>
    </row>
    <row r="1182" spans="1:60">
      <c r="A1182" t="s">
        <v>2249</v>
      </c>
      <c r="B1182" t="s">
        <v>2332</v>
      </c>
      <c r="C1182" s="1">
        <f t="shared" si="928"/>
        <v>26191</v>
      </c>
      <c r="D1182" s="1"/>
      <c r="E1182" s="1"/>
      <c r="F1182" s="1"/>
      <c r="G1182" s="1"/>
      <c r="H1182" s="1"/>
      <c r="I1182" s="1"/>
      <c r="J1182" s="1"/>
      <c r="K1182" s="7">
        <f>RANK(W1182,(W1182:Y1182,Z1182:AN1182))</f>
        <v>1</v>
      </c>
      <c r="L1182" s="7">
        <f>RANK(X1182,(W1182:Y1182,Z1182:AN1182))</f>
        <v>7</v>
      </c>
      <c r="M1182" s="7">
        <f>IF(Y1182&gt;0,RANK(Y1182,(W1182:Y1182,Z1182:AN1182)),0)</f>
        <v>2</v>
      </c>
      <c r="N1182" s="7"/>
      <c r="O1182" s="1">
        <f t="shared" si="929"/>
        <v>6320</v>
      </c>
      <c r="P1182" s="2">
        <f t="shared" si="930"/>
        <v>0.24130426482379444</v>
      </c>
      <c r="Q1182" s="2"/>
      <c r="R1182" s="2">
        <f t="shared" si="931"/>
        <v>0.61692947959222633</v>
      </c>
      <c r="S1182" s="2">
        <f t="shared" si="932"/>
        <v>0</v>
      </c>
      <c r="T1182" s="2">
        <f t="shared" si="933"/>
        <v>0.37562521476843191</v>
      </c>
      <c r="U1182" s="2">
        <f t="shared" si="934"/>
        <v>2.0617769462792563E-3</v>
      </c>
      <c r="V1182" s="2">
        <f t="shared" si="935"/>
        <v>5.3835286930625035E-3</v>
      </c>
      <c r="W1182" s="1">
        <f t="array" ref="W1182">SUM(IF(Town!$AR$695:$AR$1045=$BE1182,IF(Town!$AK$695:$AK$1045=$BA1182,Town!P$695:P$1045,0),0))+SUM(IF($BE$2004:$BE$2023=$BE1182,IF($BA$2004:$BA$2023=$BA1182,W$2004:W$2023,0),0))</f>
        <v>16158</v>
      </c>
      <c r="X1182" s="1">
        <f t="array" ref="X1182">SUM(IF(Town!$AR$695:$AR$1045=$BE1182,IF(Town!$AK$695:$AK$1045=$BA1182,Town!Q$695:Q$1045,0),0))+SUM(IF($BE$2004:$BE$2023=$BE1182,IF($BA$2004:$BA$2023=$BA1182,X$2004:X$2023,0),0))</f>
        <v>0</v>
      </c>
      <c r="Y1182" s="1">
        <f t="array" ref="Y1182">SUM(IF(Town!$AR$695:$AR$1045=$BE1182,IF(Town!$AK$695:$AK$1045=$BA1182,Town!R$695:R$1045,0),0))+SUM(IF($BE$2004:$BE$2023=$BE1182,IF($BA$2004:$BA$2023=$BA1182,Y$2004:Y$2023,0),0))</f>
        <v>9838</v>
      </c>
      <c r="Z1182" s="1">
        <f t="array" ref="Z1182">SUM(IF(Town!$AR$695:$AR$1045=$BE1182,IF(Town!$AK$695:$AK$1045=$BA1182,Town!S$695:S$1045,0),0))+SUM(IF($BE$2004:$BE$2023=$BE1182,IF($BA$2004:$BA$2023=$BA1182,Z$2004:Z$2023,0),0))</f>
        <v>54</v>
      </c>
      <c r="AA1182" s="1">
        <f t="array" ref="AA1182">SUM(IF(Town!$AR$695:$AR$1045=$BE1182,IF(Town!$AK$695:$AK$1045=$BA1182,Town!T$695:T$1045,0),0))+SUM(IF($BE$2004:$BE$2023=$BE1182,IF($BA$2004:$BA$2023=$BA1182,AA$2004:AA$2023,0),0))</f>
        <v>0</v>
      </c>
      <c r="AB1182" s="1">
        <f t="array" ref="AB1182">SUM(IF(Town!$AR$695:$AR$1045=$BE1182,IF(Town!$AK$695:$AK$1045=$BA1182,Town!U$695:U$1045,0),0))+SUM(IF($BE$2004:$BE$2023=$BE1182,IF($BA$2004:$BA$2023=$BA1182,AB$2004:AB$2023,0),0))</f>
        <v>0</v>
      </c>
      <c r="AC1182" s="1">
        <f t="array" ref="AC1182">SUM(IF(Town!$AR$695:$AR$1045=$BE1182,IF(Town!$AK$695:$AK$1045=$BA1182,Town!V$695:V$1045,0),0))+SUM(IF($BE$2004:$BE$2023=$BE1182,IF($BA$2004:$BA$2023=$BA1182,AC$2004:AC$2023,0),0))</f>
        <v>0</v>
      </c>
      <c r="AD1182" s="1">
        <f t="array" ref="AD1182">SUM(IF(Town!$AR$695:$AR$1045=$BE1182,IF(Town!$AK$695:$AK$1045=$BA1182,Town!W$695:W$1045,0),0))+SUM(IF($BE$2004:$BE$2023=$BE1182,IF($BA$2004:$BA$2023=$BA1182,AD$2004:AD$2023,0),0))</f>
        <v>0</v>
      </c>
      <c r="AE1182" s="1">
        <f t="array" ref="AE1182">SUM(IF(Town!$AR$695:$AR$1045=$BE1182,IF(Town!$AK$695:$AK$1045=$BA1182,Town!X$695:X$1045,0),0))+SUM(IF($BE$2004:$BE$2023=$BE1182,IF($BA$2004:$BA$2023=$BA1182,AE$2004:AE$2023,0),0))</f>
        <v>71</v>
      </c>
      <c r="AF1182" s="1">
        <f t="array" ref="AF1182">SUM(IF(Town!$AR$695:$AR$1045=$BE1182,IF(Town!$AK$695:$AK$1045=$BA1182,Town!Y$695:Y$1045,0),0))+SUM(IF($BE$2004:$BE$2023=$BE1182,IF($BA$2004:$BA$2023=$BA1182,AF$2004:AF$2023,0),0))</f>
        <v>54</v>
      </c>
      <c r="AG1182" s="1">
        <f t="array" ref="AG1182">SUM(IF(Town!$AR$695:$AR$1045=$BE1182,IF(Town!$AK$695:$AK$1045=$BA1182,Town!Z$695:Z$1045,0),0))+SUM(IF($BE$2004:$BE$2023=$BE1182,IF($BA$2004:$BA$2023=$BA1182,AG$2004:AG$2023,0),0))</f>
        <v>0</v>
      </c>
      <c r="AH1182" s="1">
        <f t="array" ref="AH1182">SUM(IF(Town!$AR$695:$AR$1045=$BE1182,IF(Town!$AK$695:$AK$1045=$BA1182,Town!AA$695:AA$1045,0),0))+SUM(IF($BE$2004:$BE$2023=$BE1182,IF($BA$2004:$BA$2023=$BA1182,AH$2004:AH$2023,0),0))</f>
        <v>0</v>
      </c>
      <c r="AI1182" s="1"/>
      <c r="AJ1182" s="1">
        <f t="array" ref="AJ1182">SUM(IF(Town!$AR$695:$AR$1045=$BE1182,IF(Town!$AK$695:$AK$1045=$BA1182,Town!AC$695:AC$1045,0),0))+SUM(IF($BE$2004:$BE$2023=$BE1182,IF($BA$2004:$BA$2023=$BA1182,AJ$2004:AJ$2023,0),0))</f>
        <v>16</v>
      </c>
      <c r="AK1182" s="1"/>
      <c r="AL1182" s="1"/>
      <c r="AM1182" s="1"/>
      <c r="AY1182" t="str">
        <f t="shared" si="936"/>
        <v>Middlesex CD4</v>
      </c>
      <c r="BA1182">
        <v>4</v>
      </c>
      <c r="BC1182" s="98">
        <v>25</v>
      </c>
      <c r="BD1182" s="100"/>
      <c r="BE1182">
        <v>25017</v>
      </c>
      <c r="BF1182">
        <f t="shared" si="927"/>
        <v>2501704</v>
      </c>
      <c r="BH1182" t="s">
        <v>3303</v>
      </c>
    </row>
    <row r="1183" spans="1:60">
      <c r="A1183" t="s">
        <v>2249</v>
      </c>
      <c r="B1183" t="s">
        <v>2332</v>
      </c>
      <c r="C1183" s="1">
        <f t="shared" si="928"/>
        <v>152255</v>
      </c>
      <c r="D1183" s="1"/>
      <c r="E1183" s="1"/>
      <c r="F1183" s="1"/>
      <c r="G1183" s="1"/>
      <c r="H1183" s="1"/>
      <c r="I1183" s="1"/>
      <c r="J1183" s="1"/>
      <c r="K1183" s="7">
        <f>RANK(W1183,(W1183:Y1183,Z1183:AN1183))</f>
        <v>1</v>
      </c>
      <c r="L1183" s="7">
        <f>RANK(X1183,(W1183:Y1183,Z1183:AN1183))</f>
        <v>7</v>
      </c>
      <c r="M1183" s="7">
        <f>IF(Y1183&gt;0,RANK(Y1183,(W1183:Y1183,Z1183:AN1183)),0)</f>
        <v>2</v>
      </c>
      <c r="N1183" s="7"/>
      <c r="O1183" s="1">
        <f t="shared" si="929"/>
        <v>13946</v>
      </c>
      <c r="P1183" s="2">
        <f t="shared" si="930"/>
        <v>9.1596335095727566E-2</v>
      </c>
      <c r="Q1183" s="2"/>
      <c r="R1183" s="2">
        <f t="shared" si="931"/>
        <v>0.53951594364717081</v>
      </c>
      <c r="S1183" s="2">
        <f t="shared" si="932"/>
        <v>0</v>
      </c>
      <c r="T1183" s="2">
        <f t="shared" si="933"/>
        <v>0.4479196085514433</v>
      </c>
      <c r="U1183" s="2">
        <f t="shared" si="934"/>
        <v>3.205149256182063E-3</v>
      </c>
      <c r="V1183" s="2">
        <f t="shared" si="935"/>
        <v>9.3592985452038181E-3</v>
      </c>
      <c r="W1183" s="1">
        <f t="array" ref="W1183">SUM(IF(Town!$AR$695:$AR$1045=$BE1183,IF(Town!$AK$695:$AK$1045=$BA1183,Town!P$695:P$1045,0),0))+SUM(IF($BE$2004:$BE$2023=$BE1183,IF($BA$2004:$BA$2023=$BA1183,W$2004:W$2023,0),0))</f>
        <v>82144</v>
      </c>
      <c r="X1183" s="1">
        <f t="array" ref="X1183">SUM(IF(Town!$AR$695:$AR$1045=$BE1183,IF(Town!$AK$695:$AK$1045=$BA1183,Town!Q$695:Q$1045,0),0))+SUM(IF($BE$2004:$BE$2023=$BE1183,IF($BA$2004:$BA$2023=$BA1183,X$2004:X$2023,0),0))</f>
        <v>0</v>
      </c>
      <c r="Y1183" s="1">
        <f t="array" ref="Y1183">SUM(IF(Town!$AR$695:$AR$1045=$BE1183,IF(Town!$AK$695:$AK$1045=$BA1183,Town!R$695:R$1045,0),0))+SUM(IF($BE$2004:$BE$2023=$BE1183,IF($BA$2004:$BA$2023=$BA1183,Y$2004:Y$2023,0),0))</f>
        <v>68198</v>
      </c>
      <c r="Z1183" s="1">
        <f t="array" ref="Z1183">SUM(IF(Town!$AR$695:$AR$1045=$BE1183,IF(Town!$AK$695:$AK$1045=$BA1183,Town!S$695:S$1045,0),0))+SUM(IF($BE$2004:$BE$2023=$BE1183,IF($BA$2004:$BA$2023=$BA1183,Z$2004:Z$2023,0),0))</f>
        <v>488</v>
      </c>
      <c r="AA1183" s="1">
        <f t="array" ref="AA1183">SUM(IF(Town!$AR$695:$AR$1045=$BE1183,IF(Town!$AK$695:$AK$1045=$BA1183,Town!T$695:T$1045,0),0))+SUM(IF($BE$2004:$BE$2023=$BE1183,IF($BA$2004:$BA$2023=$BA1183,AA$2004:AA$2023,0),0))</f>
        <v>0</v>
      </c>
      <c r="AB1183" s="1">
        <f t="array" ref="AB1183">SUM(IF(Town!$AR$695:$AR$1045=$BE1183,IF(Town!$AK$695:$AK$1045=$BA1183,Town!U$695:U$1045,0),0))+SUM(IF($BE$2004:$BE$2023=$BE1183,IF($BA$2004:$BA$2023=$BA1183,AB$2004:AB$2023,0),0))</f>
        <v>0</v>
      </c>
      <c r="AC1183" s="1">
        <f t="array" ref="AC1183">SUM(IF(Town!$AR$695:$AR$1045=$BE1183,IF(Town!$AK$695:$AK$1045=$BA1183,Town!V$695:V$1045,0),0))+SUM(IF($BE$2004:$BE$2023=$BE1183,IF($BA$2004:$BA$2023=$BA1183,AC$2004:AC$2023,0),0))</f>
        <v>0</v>
      </c>
      <c r="AD1183" s="1">
        <f t="array" ref="AD1183">SUM(IF(Town!$AR$695:$AR$1045=$BE1183,IF(Town!$AK$695:$AK$1045=$BA1183,Town!W$695:W$1045,0),0))+SUM(IF($BE$2004:$BE$2023=$BE1183,IF($BA$2004:$BA$2023=$BA1183,AD$2004:AD$2023,0),0))</f>
        <v>0</v>
      </c>
      <c r="AE1183" s="1">
        <f t="array" ref="AE1183">SUM(IF(Town!$AR$695:$AR$1045=$BE1183,IF(Town!$AK$695:$AK$1045=$BA1183,Town!X$695:X$1045,0),0))+SUM(IF($BE$2004:$BE$2023=$BE1183,IF($BA$2004:$BA$2023=$BA1183,AE$2004:AE$2023,0),0))</f>
        <v>816</v>
      </c>
      <c r="AF1183" s="1">
        <f t="array" ref="AF1183">SUM(IF(Town!$AR$695:$AR$1045=$BE1183,IF(Town!$AK$695:$AK$1045=$BA1183,Town!Y$695:Y$1045,0),0))+SUM(IF($BE$2004:$BE$2023=$BE1183,IF($BA$2004:$BA$2023=$BA1183,AF$2004:AF$2023,0),0))</f>
        <v>423</v>
      </c>
      <c r="AG1183" s="1">
        <f t="array" ref="AG1183">SUM(IF(Town!$AR$695:$AR$1045=$BE1183,IF(Town!$AK$695:$AK$1045=$BA1183,Town!Z$695:Z$1045,0),0))+SUM(IF($BE$2004:$BE$2023=$BE1183,IF($BA$2004:$BA$2023=$BA1183,AG$2004:AG$2023,0),0))</f>
        <v>0</v>
      </c>
      <c r="AH1183" s="1">
        <f t="array" ref="AH1183">SUM(IF(Town!$AR$695:$AR$1045=$BE1183,IF(Town!$AK$695:$AK$1045=$BA1183,Town!AA$695:AA$1045,0),0))+SUM(IF($BE$2004:$BE$2023=$BE1183,IF($BA$2004:$BA$2023=$BA1183,AH$2004:AH$2023,0),0))</f>
        <v>0</v>
      </c>
      <c r="AI1183" s="1"/>
      <c r="AJ1183" s="1">
        <f t="array" ref="AJ1183">SUM(IF(Town!$AR$695:$AR$1045=$BE1183,IF(Town!$AK$695:$AK$1045=$BA1183,Town!AC$695:AC$1045,0),0))+SUM(IF($BE$2004:$BE$2023=$BE1183,IF($BA$2004:$BA$2023=$BA1183,AJ$2004:AJ$2023,0),0))</f>
        <v>186</v>
      </c>
      <c r="AK1183" s="1"/>
      <c r="AL1183" s="1"/>
      <c r="AM1183" s="1"/>
      <c r="AY1183" t="str">
        <f t="shared" si="936"/>
        <v>Middlesex CD5</v>
      </c>
      <c r="BA1183">
        <v>5</v>
      </c>
      <c r="BC1183" s="98">
        <v>25</v>
      </c>
      <c r="BD1183" s="100"/>
      <c r="BE1183">
        <v>25017</v>
      </c>
      <c r="BF1183">
        <f t="shared" si="927"/>
        <v>2501705</v>
      </c>
      <c r="BH1183" t="s">
        <v>3303</v>
      </c>
    </row>
    <row r="1184" spans="1:60">
      <c r="A1184" t="s">
        <v>2249</v>
      </c>
      <c r="B1184" t="s">
        <v>2332</v>
      </c>
      <c r="C1184" s="1">
        <f t="shared" si="928"/>
        <v>36999</v>
      </c>
      <c r="D1184" s="1"/>
      <c r="E1184" s="1"/>
      <c r="F1184" s="1"/>
      <c r="G1184" s="1"/>
      <c r="H1184" s="1"/>
      <c r="I1184" s="1"/>
      <c r="J1184" s="1"/>
      <c r="K1184" s="7">
        <f>RANK(W1184,(W1184:Y1184,Z1184:AN1184))</f>
        <v>2</v>
      </c>
      <c r="L1184" s="7">
        <f>RANK(X1184,(W1184:Y1184,Z1184:AN1184))</f>
        <v>7</v>
      </c>
      <c r="M1184" s="7">
        <f>IF(Y1184&gt;0,RANK(Y1184,(W1184:Y1184,Z1184:AN1184)),0)</f>
        <v>1</v>
      </c>
      <c r="N1184" s="7"/>
      <c r="O1184" s="1">
        <f t="shared" si="929"/>
        <v>1119</v>
      </c>
      <c r="P1184" s="2">
        <f t="shared" si="930"/>
        <v>3.0244060650287844E-2</v>
      </c>
      <c r="Q1184" s="2"/>
      <c r="R1184" s="2">
        <f t="shared" si="931"/>
        <v>0.47376956133949566</v>
      </c>
      <c r="S1184" s="2">
        <f t="shared" si="932"/>
        <v>0</v>
      </c>
      <c r="T1184" s="2">
        <f t="shared" si="933"/>
        <v>0.5040136219897835</v>
      </c>
      <c r="U1184" s="2">
        <f t="shared" si="934"/>
        <v>4.3514689586205031E-3</v>
      </c>
      <c r="V1184" s="2">
        <f t="shared" si="935"/>
        <v>1.7865347712100337E-2</v>
      </c>
      <c r="W1184" s="1">
        <f t="array" ref="W1184">SUM(IF(Town!$AR$695:$AR$1045=$BE1184,IF(Town!$AK$695:$AK$1045=$BA1184,Town!P$695:P$1045,0),0))+SUM(IF($BE$2004:$BE$2023=$BE1184,IF($BA$2004:$BA$2023=$BA1184,W$2004:W$2023,0),0))</f>
        <v>17529</v>
      </c>
      <c r="X1184" s="1">
        <f t="array" ref="X1184">SUM(IF(Town!$AR$695:$AR$1045=$BE1184,IF(Town!$AK$695:$AK$1045=$BA1184,Town!Q$695:Q$1045,0),0))+SUM(IF($BE$2004:$BE$2023=$BE1184,IF($BA$2004:$BA$2023=$BA1184,X$2004:X$2023,0),0))</f>
        <v>0</v>
      </c>
      <c r="Y1184" s="1">
        <f t="array" ref="Y1184">SUM(IF(Town!$AR$695:$AR$1045=$BE1184,IF(Town!$AK$695:$AK$1045=$BA1184,Town!R$695:R$1045,0),0))+SUM(IF($BE$2004:$BE$2023=$BE1184,IF($BA$2004:$BA$2023=$BA1184,Y$2004:Y$2023,0),0))</f>
        <v>18648</v>
      </c>
      <c r="Z1184" s="1">
        <f t="array" ref="Z1184">SUM(IF(Town!$AR$695:$AR$1045=$BE1184,IF(Town!$AK$695:$AK$1045=$BA1184,Town!S$695:S$1045,0),0))+SUM(IF($BE$2004:$BE$2023=$BE1184,IF($BA$2004:$BA$2023=$BA1184,Z$2004:Z$2023,0),0))</f>
        <v>161</v>
      </c>
      <c r="AA1184" s="1">
        <f t="array" ref="AA1184">SUM(IF(Town!$AR$695:$AR$1045=$BE1184,IF(Town!$AK$695:$AK$1045=$BA1184,Town!T$695:T$1045,0),0))+SUM(IF($BE$2004:$BE$2023=$BE1184,IF($BA$2004:$BA$2023=$BA1184,AA$2004:AA$2023,0),0))</f>
        <v>0</v>
      </c>
      <c r="AB1184" s="1">
        <f t="array" ref="AB1184">SUM(IF(Town!$AR$695:$AR$1045=$BE1184,IF(Town!$AK$695:$AK$1045=$BA1184,Town!U$695:U$1045,0),0))+SUM(IF($BE$2004:$BE$2023=$BE1184,IF($BA$2004:$BA$2023=$BA1184,AB$2004:AB$2023,0),0))</f>
        <v>0</v>
      </c>
      <c r="AC1184" s="1">
        <f t="array" ref="AC1184">SUM(IF(Town!$AR$695:$AR$1045=$BE1184,IF(Town!$AK$695:$AK$1045=$BA1184,Town!V$695:V$1045,0),0))+SUM(IF($BE$2004:$BE$2023=$BE1184,IF($BA$2004:$BA$2023=$BA1184,AC$2004:AC$2023,0),0))</f>
        <v>0</v>
      </c>
      <c r="AD1184" s="1">
        <f t="array" ref="AD1184">SUM(IF(Town!$AR$695:$AR$1045=$BE1184,IF(Town!$AK$695:$AK$1045=$BA1184,Town!W$695:W$1045,0),0))+SUM(IF($BE$2004:$BE$2023=$BE1184,IF($BA$2004:$BA$2023=$BA1184,AD$2004:AD$2023,0),0))</f>
        <v>0</v>
      </c>
      <c r="AE1184" s="1">
        <f t="array" ref="AE1184">SUM(IF(Town!$AR$695:$AR$1045=$BE1184,IF(Town!$AK$695:$AK$1045=$BA1184,Town!X$695:X$1045,0),0))+SUM(IF($BE$2004:$BE$2023=$BE1184,IF($BA$2004:$BA$2023=$BA1184,AE$2004:AE$2023,0),0))</f>
        <v>416</v>
      </c>
      <c r="AF1184" s="1">
        <f t="array" ref="AF1184">SUM(IF(Town!$AR$695:$AR$1045=$BE1184,IF(Town!$AK$695:$AK$1045=$BA1184,Town!Y$695:Y$1045,0),0))+SUM(IF($BE$2004:$BE$2023=$BE1184,IF($BA$2004:$BA$2023=$BA1184,AF$2004:AF$2023,0),0))</f>
        <v>191</v>
      </c>
      <c r="AG1184" s="1">
        <f t="array" ref="AG1184">SUM(IF(Town!$AR$695:$AR$1045=$BE1184,IF(Town!$AK$695:$AK$1045=$BA1184,Town!Z$695:Z$1045,0),0))+SUM(IF($BE$2004:$BE$2023=$BE1184,IF($BA$2004:$BA$2023=$BA1184,AG$2004:AG$2023,0),0))</f>
        <v>0</v>
      </c>
      <c r="AH1184" s="1">
        <f t="array" ref="AH1184">SUM(IF(Town!$AR$695:$AR$1045=$BE1184,IF(Town!$AK$695:$AK$1045=$BA1184,Town!AA$695:AA$1045,0),0))+SUM(IF($BE$2004:$BE$2023=$BE1184,IF($BA$2004:$BA$2023=$BA1184,AH$2004:AH$2023,0),0))</f>
        <v>0</v>
      </c>
      <c r="AI1184" s="1"/>
      <c r="AJ1184" s="1">
        <f t="array" ref="AJ1184">SUM(IF(Town!$AR$695:$AR$1045=$BE1184,IF(Town!$AK$695:$AK$1045=$BA1184,Town!AC$695:AC$1045,0),0))+SUM(IF($BE$2004:$BE$2023=$BE1184,IF($BA$2004:$BA$2023=$BA1184,AJ$2004:AJ$2023,0),0))</f>
        <v>54</v>
      </c>
      <c r="AK1184" s="1"/>
      <c r="AL1184" s="1"/>
      <c r="AM1184" s="1"/>
      <c r="AY1184" t="str">
        <f t="shared" si="936"/>
        <v>Middlesex CD6</v>
      </c>
      <c r="BA1184">
        <v>6</v>
      </c>
      <c r="BC1184" s="98">
        <v>25</v>
      </c>
      <c r="BD1184" s="100"/>
      <c r="BE1184">
        <v>25017</v>
      </c>
      <c r="BF1184">
        <f t="shared" si="927"/>
        <v>2501706</v>
      </c>
      <c r="BH1184" t="s">
        <v>3303</v>
      </c>
    </row>
    <row r="1185" spans="1:60">
      <c r="A1185" t="s">
        <v>2249</v>
      </c>
      <c r="B1185" t="s">
        <v>2332</v>
      </c>
      <c r="C1185" s="1">
        <f t="shared" si="928"/>
        <v>40833</v>
      </c>
      <c r="D1185" s="1"/>
      <c r="E1185" s="1"/>
      <c r="F1185" s="1"/>
      <c r="G1185" s="1"/>
      <c r="H1185" s="1"/>
      <c r="I1185" s="1"/>
      <c r="J1185" s="1"/>
      <c r="K1185" s="7">
        <f>RANK(W1185,(W1185:Y1185,Z1185:AN1185))</f>
        <v>2</v>
      </c>
      <c r="L1185" s="7">
        <f>RANK(X1185,(W1185:Y1185,Z1185:AN1185))</f>
        <v>7</v>
      </c>
      <c r="M1185" s="7">
        <f>IF(Y1185&gt;0,RANK(Y1185,(W1185:Y1185,Z1185:AN1185)),0)</f>
        <v>1</v>
      </c>
      <c r="N1185" s="7"/>
      <c r="O1185" s="1">
        <f t="shared" si="929"/>
        <v>2105</v>
      </c>
      <c r="P1185" s="2">
        <f t="shared" si="930"/>
        <v>5.1551441236254991E-2</v>
      </c>
      <c r="Q1185" s="2"/>
      <c r="R1185" s="2">
        <f t="shared" si="931"/>
        <v>0.46810178042269734</v>
      </c>
      <c r="S1185" s="2">
        <f t="shared" si="932"/>
        <v>0</v>
      </c>
      <c r="T1185" s="2">
        <f t="shared" si="933"/>
        <v>0.51965322165895234</v>
      </c>
      <c r="U1185" s="2">
        <f t="shared" si="934"/>
        <v>2.76736952954718E-3</v>
      </c>
      <c r="V1185" s="2">
        <f t="shared" si="935"/>
        <v>9.4776283888031408E-3</v>
      </c>
      <c r="W1185" s="1">
        <f t="array" ref="W1185">SUM(IF(Town!$AR$695:$AR$1045=$BE1185,IF(Town!$AK$695:$AK$1045=$BA1185,Town!P$695:P$1045,0),0))+SUM(IF($BE$2004:$BE$2023=$BE1185,IF($BA$2004:$BA$2023=$BA1185,W$2004:W$2023,0),0))</f>
        <v>19114</v>
      </c>
      <c r="X1185" s="1">
        <f t="array" ref="X1185">SUM(IF(Town!$AR$695:$AR$1045=$BE1185,IF(Town!$AK$695:$AK$1045=$BA1185,Town!Q$695:Q$1045,0),0))+SUM(IF($BE$2004:$BE$2023=$BE1185,IF($BA$2004:$BA$2023=$BA1185,X$2004:X$2023,0),0))</f>
        <v>0</v>
      </c>
      <c r="Y1185" s="1">
        <f t="array" ref="Y1185">SUM(IF(Town!$AR$695:$AR$1045=$BE1185,IF(Town!$AK$695:$AK$1045=$BA1185,Town!R$695:R$1045,0),0))+SUM(IF($BE$2004:$BE$2023=$BE1185,IF($BA$2004:$BA$2023=$BA1185,Y$2004:Y$2023,0),0))</f>
        <v>21219</v>
      </c>
      <c r="Z1185" s="1">
        <f t="array" ref="Z1185">SUM(IF(Town!$AR$695:$AR$1045=$BE1185,IF(Town!$AK$695:$AK$1045=$BA1185,Town!S$695:S$1045,0),0))+SUM(IF($BE$2004:$BE$2023=$BE1185,IF($BA$2004:$BA$2023=$BA1185,Z$2004:Z$2023,0),0))</f>
        <v>113</v>
      </c>
      <c r="AA1185" s="1">
        <f t="array" ref="AA1185">SUM(IF(Town!$AR$695:$AR$1045=$BE1185,IF(Town!$AK$695:$AK$1045=$BA1185,Town!T$695:T$1045,0),0))+SUM(IF($BE$2004:$BE$2023=$BE1185,IF($BA$2004:$BA$2023=$BA1185,AA$2004:AA$2023,0),0))</f>
        <v>0</v>
      </c>
      <c r="AB1185" s="1">
        <f t="array" ref="AB1185">SUM(IF(Town!$AR$695:$AR$1045=$BE1185,IF(Town!$AK$695:$AK$1045=$BA1185,Town!U$695:U$1045,0),0))+SUM(IF($BE$2004:$BE$2023=$BE1185,IF($BA$2004:$BA$2023=$BA1185,AB$2004:AB$2023,0),0))</f>
        <v>0</v>
      </c>
      <c r="AC1185" s="1">
        <f t="array" ref="AC1185">SUM(IF(Town!$AR$695:$AR$1045=$BE1185,IF(Town!$AK$695:$AK$1045=$BA1185,Town!V$695:V$1045,0),0))+SUM(IF($BE$2004:$BE$2023=$BE1185,IF($BA$2004:$BA$2023=$BA1185,AC$2004:AC$2023,0),0))</f>
        <v>0</v>
      </c>
      <c r="AD1185" s="1">
        <f t="array" ref="AD1185">SUM(IF(Town!$AR$695:$AR$1045=$BE1185,IF(Town!$AK$695:$AK$1045=$BA1185,Town!W$695:W$1045,0),0))+SUM(IF($BE$2004:$BE$2023=$BE1185,IF($BA$2004:$BA$2023=$BA1185,AD$2004:AD$2023,0),0))</f>
        <v>0</v>
      </c>
      <c r="AE1185" s="1">
        <f t="array" ref="AE1185">SUM(IF(Town!$AR$695:$AR$1045=$BE1185,IF(Town!$AK$695:$AK$1045=$BA1185,Town!X$695:X$1045,0),0))+SUM(IF($BE$2004:$BE$2023=$BE1185,IF($BA$2004:$BA$2023=$BA1185,AE$2004:AE$2023,0),0))</f>
        <v>190</v>
      </c>
      <c r="AF1185" s="1">
        <f t="array" ref="AF1185">SUM(IF(Town!$AR$695:$AR$1045=$BE1185,IF(Town!$AK$695:$AK$1045=$BA1185,Town!Y$695:Y$1045,0),0))+SUM(IF($BE$2004:$BE$2023=$BE1185,IF($BA$2004:$BA$2023=$BA1185,AF$2004:AF$2023,0),0))</f>
        <v>151</v>
      </c>
      <c r="AG1185" s="1">
        <f t="array" ref="AG1185">SUM(IF(Town!$AR$695:$AR$1045=$BE1185,IF(Town!$AK$695:$AK$1045=$BA1185,Town!Z$695:Z$1045,0),0))+SUM(IF($BE$2004:$BE$2023=$BE1185,IF($BA$2004:$BA$2023=$BA1185,AG$2004:AG$2023,0),0))</f>
        <v>0</v>
      </c>
      <c r="AH1185" s="1">
        <f t="array" ref="AH1185">SUM(IF(Town!$AR$695:$AR$1045=$BE1185,IF(Town!$AK$695:$AK$1045=$BA1185,Town!AA$695:AA$1045,0),0))+SUM(IF($BE$2004:$BE$2023=$BE1185,IF($BA$2004:$BA$2023=$BA1185,AH$2004:AH$2023,0),0))</f>
        <v>0</v>
      </c>
      <c r="AI1185" s="1"/>
      <c r="AJ1185" s="1">
        <f t="array" ref="AJ1185">SUM(IF(Town!$AR$695:$AR$1045=$BE1185,IF(Town!$AK$695:$AK$1045=$BA1185,Town!AC$695:AC$1045,0),0))+SUM(IF($BE$2004:$BE$2023=$BE1185,IF($BA$2004:$BA$2023=$BA1185,AJ$2004:AJ$2023,0),0))</f>
        <v>46</v>
      </c>
      <c r="AK1185" s="1"/>
      <c r="AL1185" s="1"/>
      <c r="AM1185" s="1"/>
      <c r="AY1185" t="str">
        <f t="shared" si="936"/>
        <v>Middlesex CD7</v>
      </c>
      <c r="BA1185">
        <v>7</v>
      </c>
      <c r="BC1185" s="98">
        <v>25</v>
      </c>
      <c r="BD1185" s="100"/>
      <c r="BE1185">
        <v>25017</v>
      </c>
      <c r="BF1185">
        <f t="shared" si="927"/>
        <v>2501707</v>
      </c>
      <c r="BH1185" t="s">
        <v>3303</v>
      </c>
    </row>
    <row r="1186" spans="1:60" s="170" customFormat="1">
      <c r="A1186" s="170" t="s">
        <v>502</v>
      </c>
      <c r="B1186" s="170" t="s">
        <v>2332</v>
      </c>
      <c r="C1186" s="1">
        <f>SUM(W1186:AN1186)</f>
        <v>430</v>
      </c>
      <c r="D1186" s="1"/>
      <c r="E1186" s="1"/>
      <c r="F1186" s="1"/>
      <c r="G1186" s="1"/>
      <c r="H1186" s="1"/>
      <c r="I1186" s="1"/>
      <c r="J1186" s="1"/>
      <c r="K1186" s="7">
        <f>RANK(W1186,(W1186:Y1186,Z1186:AN1186))</f>
        <v>2</v>
      </c>
      <c r="L1186" s="7">
        <f>RANK(X1186,(W1186:Y1186,Z1186:AN1186))</f>
        <v>7</v>
      </c>
      <c r="M1186" s="7">
        <f>IF(Y1186&gt;0,RANK(Y1186,(W1186:Y1186,Z1186:AN1186)),0)</f>
        <v>1</v>
      </c>
      <c r="N1186" s="7"/>
      <c r="O1186" s="1">
        <f>MAX(W1186:AD1186)-LARGE(W1186:AD1186,2)</f>
        <v>38</v>
      </c>
      <c r="P1186" s="2">
        <f>O1186/C1186</f>
        <v>8.8372093023255813E-2</v>
      </c>
      <c r="Q1186" s="2"/>
      <c r="R1186" s="2">
        <f>IF($C1186=0,"-",W1186/$C1186)</f>
        <v>0.44186046511627908</v>
      </c>
      <c r="S1186" s="2">
        <f>IF($C1186=0,"-",X1186/$C1186)</f>
        <v>0</v>
      </c>
      <c r="T1186" s="2">
        <f>IF($C1186=0,"-",Y1186/$C1186)</f>
        <v>0.53023255813953485</v>
      </c>
      <c r="U1186" s="2">
        <f>IF($C1186=0,"-",Z1186/$C1186)</f>
        <v>9.3023255813953487E-3</v>
      </c>
      <c r="V1186" s="2">
        <f>IF(C1186=0,"-",(1-R1186-S1186-T1186-U1186))</f>
        <v>1.8604651162790725E-2</v>
      </c>
      <c r="W1186" s="1">
        <f t="array" ref="W1186">SUM(IF(Town!$AR$695:$AR$1045=$BE1186,IF(Town!$AK$695:$AK$1045=$BA1186,Town!P$695:P$1045,0),0))+SUM(IF($BE$2004:$BE$2023=$BE1186,IF($BA$2004:$BA$2023=$BA1186,W$2004:W$2023,0),0))</f>
        <v>190</v>
      </c>
      <c r="X1186" s="1">
        <f t="array" ref="X1186">SUM(IF(Town!$AR$695:$AR$1045=$BE1186,IF(Town!$AK$695:$AK$1045=$BA1186,Town!Q$695:Q$1045,0),0))+SUM(IF($BE$2004:$BE$2023=$BE1186,IF($BA$2004:$BA$2023=$BA1186,X$2004:X$2023,0),0))</f>
        <v>0</v>
      </c>
      <c r="Y1186" s="1">
        <f t="array" ref="Y1186">SUM(IF(Town!$AR$695:$AR$1045=$BE1186,IF(Town!$AK$695:$AK$1045=$BA1186,Town!R$695:R$1045,0),0))+SUM(IF($BE$2004:$BE$2023=$BE1186,IF($BA$2004:$BA$2023=$BA1186,Y$2004:Y$2023,0),0))</f>
        <v>228</v>
      </c>
      <c r="Z1186" s="1">
        <f t="array" ref="Z1186">SUM(IF(Town!$AR$695:$AR$1045=$BE1186,IF(Town!$AK$695:$AK$1045=$BA1186,Town!S$695:S$1045,0),0))+SUM(IF($BE$2004:$BE$2023=$BE1186,IF($BA$2004:$BA$2023=$BA1186,Z$2004:Z$2023,0),0))</f>
        <v>4</v>
      </c>
      <c r="AA1186" s="1">
        <f t="array" ref="AA1186">SUM(IF(Town!$AR$695:$AR$1045=$BE1186,IF(Town!$AK$695:$AK$1045=$BA1186,Town!T$695:T$1045,0),0))+SUM(IF($BE$2004:$BE$2023=$BE1186,IF($BA$2004:$BA$2023=$BA1186,AA$2004:AA$2023,0),0))</f>
        <v>0</v>
      </c>
      <c r="AB1186" s="1">
        <f t="array" ref="AB1186">SUM(IF(Town!$AR$695:$AR$1045=$BE1186,IF(Town!$AK$695:$AK$1045=$BA1186,Town!U$695:U$1045,0),0))+SUM(IF($BE$2004:$BE$2023=$BE1186,IF($BA$2004:$BA$2023=$BA1186,AB$2004:AB$2023,0),0))</f>
        <v>0</v>
      </c>
      <c r="AC1186" s="1">
        <f t="array" ref="AC1186">SUM(IF(Town!$AR$695:$AR$1045=$BE1186,IF(Town!$AK$695:$AK$1045=$BA1186,Town!V$695:V$1045,0),0))+SUM(IF($BE$2004:$BE$2023=$BE1186,IF($BA$2004:$BA$2023=$BA1186,AC$2004:AC$2023,0),0))</f>
        <v>0</v>
      </c>
      <c r="AD1186" s="1">
        <f t="array" ref="AD1186">SUM(IF(Town!$AR$695:$AR$1045=$BE1186,IF(Town!$AK$695:$AK$1045=$BA1186,Town!W$695:W$1045,0),0))+SUM(IF($BE$2004:$BE$2023=$BE1186,IF($BA$2004:$BA$2023=$BA1186,AD$2004:AD$2023,0),0))</f>
        <v>0</v>
      </c>
      <c r="AE1186" s="1">
        <f t="array" ref="AE1186">SUM(IF(Town!$AR$695:$AR$1045=$BE1186,IF(Town!$AK$695:$AK$1045=$BA1186,Town!X$695:X$1045,0),0))+SUM(IF($BE$2004:$BE$2023=$BE1186,IF($BA$2004:$BA$2023=$BA1186,AE$2004:AE$2023,0),0))</f>
        <v>4</v>
      </c>
      <c r="AF1186" s="1">
        <f t="array" ref="AF1186">SUM(IF(Town!$AR$695:$AR$1045=$BE1186,IF(Town!$AK$695:$AK$1045=$BA1186,Town!Y$695:Y$1045,0),0))+SUM(IF($BE$2004:$BE$2023=$BE1186,IF($BA$2004:$BA$2023=$BA1186,AF$2004:AF$2023,0),0))</f>
        <v>2</v>
      </c>
      <c r="AG1186" s="1">
        <f t="array" ref="AG1186">SUM(IF(Town!$AR$695:$AR$1045=$BE1186,IF(Town!$AK$695:$AK$1045=$BA1186,Town!Z$695:Z$1045,0),0))+SUM(IF($BE$2004:$BE$2023=$BE1186,IF($BA$2004:$BA$2023=$BA1186,AG$2004:AG$2023,0),0))</f>
        <v>0</v>
      </c>
      <c r="AH1186" s="1">
        <f t="array" ref="AH1186">SUM(IF(Town!$AR$695:$AR$1045=$BE1186,IF(Town!$AK$695:$AK$1045=$BA1186,Town!AA$695:AA$1045,0),0))+SUM(IF($BE$2004:$BE$2023=$BE1186,IF($BA$2004:$BA$2023=$BA1186,AH$2004:AH$2023,0),0))</f>
        <v>0</v>
      </c>
      <c r="AI1186" s="1"/>
      <c r="AJ1186" s="1">
        <f t="array" ref="AJ1186">SUM(IF(Town!$AR$695:$AR$1045=$BE1186,IF(Town!$AK$695:$AK$1045=$BA1186,Town!AC$695:AC$1045,0),0))+SUM(IF($BE$2004:$BE$2023=$BE1186,IF($BA$2004:$BA$2023=$BA1186,AJ$2004:AJ$2023,0),0))</f>
        <v>2</v>
      </c>
      <c r="AK1186" s="1"/>
      <c r="AL1186" s="1"/>
      <c r="AM1186" s="1"/>
      <c r="AY1186" s="170" t="str">
        <f>A1186&amp;" "&amp;"CD"&amp;BA1186</f>
        <v>Norfolk CD2</v>
      </c>
      <c r="BA1186" s="170">
        <v>2</v>
      </c>
      <c r="BC1186" s="98">
        <v>25</v>
      </c>
      <c r="BD1186" s="100"/>
      <c r="BE1186" s="170">
        <v>25021</v>
      </c>
      <c r="BF1186" s="170">
        <f>BE1186*100+BA1186</f>
        <v>2502102</v>
      </c>
      <c r="BH1186" s="170" t="s">
        <v>3303</v>
      </c>
    </row>
    <row r="1187" spans="1:60">
      <c r="A1187" t="s">
        <v>502</v>
      </c>
      <c r="B1187" t="s">
        <v>2332</v>
      </c>
      <c r="C1187" s="1">
        <f t="shared" si="928"/>
        <v>55361</v>
      </c>
      <c r="D1187" s="1"/>
      <c r="E1187" s="1"/>
      <c r="F1187" s="1"/>
      <c r="G1187" s="1"/>
      <c r="H1187" s="1"/>
      <c r="I1187" s="1"/>
      <c r="J1187" s="1"/>
      <c r="K1187" s="7">
        <f>RANK(W1187,(W1187:Y1187,Z1187:AN1187))</f>
        <v>1</v>
      </c>
      <c r="L1187" s="7">
        <f>RANK(X1187,(W1187:Y1187,Z1187:AN1187))</f>
        <v>7</v>
      </c>
      <c r="M1187" s="7">
        <f>IF(Y1187&gt;0,RANK(Y1187,(W1187:Y1187,Z1187:AN1187)),0)</f>
        <v>2</v>
      </c>
      <c r="N1187" s="7"/>
      <c r="O1187" s="1">
        <f t="shared" si="929"/>
        <v>7650</v>
      </c>
      <c r="P1187" s="2">
        <f t="shared" si="930"/>
        <v>0.1381839200881487</v>
      </c>
      <c r="Q1187" s="2"/>
      <c r="R1187" s="2">
        <f t="shared" si="931"/>
        <v>0.56426003865537111</v>
      </c>
      <c r="S1187" s="2">
        <f t="shared" si="932"/>
        <v>0</v>
      </c>
      <c r="T1187" s="2">
        <f t="shared" si="933"/>
        <v>0.42607611856722244</v>
      </c>
      <c r="U1187" s="2">
        <f t="shared" si="934"/>
        <v>2.4927295388450354E-3</v>
      </c>
      <c r="V1187" s="2">
        <f t="shared" si="935"/>
        <v>7.1711132385614152E-3</v>
      </c>
      <c r="W1187" s="1">
        <f t="array" ref="W1187">SUM(IF(Town!$AR$695:$AR$1045=$BE1187,IF(Town!$AK$695:$AK$1045=$BA1187,Town!P$695:P$1045,0),0))+SUM(IF($BE$2004:$BE$2023=$BE1187,IF($BA$2004:$BA$2023=$BA1187,W$2004:W$2023,0),0))</f>
        <v>31238</v>
      </c>
      <c r="X1187" s="1">
        <f t="array" ref="X1187">SUM(IF(Town!$AR$695:$AR$1045=$BE1187,IF(Town!$AK$695:$AK$1045=$BA1187,Town!Q$695:Q$1045,0),0))+SUM(IF($BE$2004:$BE$2023=$BE1187,IF($BA$2004:$BA$2023=$BA1187,X$2004:X$2023,0),0))</f>
        <v>0</v>
      </c>
      <c r="Y1187" s="1">
        <f t="array" ref="Y1187">SUM(IF(Town!$AR$695:$AR$1045=$BE1187,IF(Town!$AK$695:$AK$1045=$BA1187,Town!R$695:R$1045,0),0))+SUM(IF($BE$2004:$BE$2023=$BE1187,IF($BA$2004:$BA$2023=$BA1187,Y$2004:Y$2023,0),0))</f>
        <v>23588</v>
      </c>
      <c r="Z1187" s="1">
        <f t="array" ref="Z1187">SUM(IF(Town!$AR$695:$AR$1045=$BE1187,IF(Town!$AK$695:$AK$1045=$BA1187,Town!S$695:S$1045,0),0))+SUM(IF($BE$2004:$BE$2023=$BE1187,IF($BA$2004:$BA$2023=$BA1187,Z$2004:Z$2023,0),0))</f>
        <v>138</v>
      </c>
      <c r="AA1187" s="1">
        <f t="array" ref="AA1187">SUM(IF(Town!$AR$695:$AR$1045=$BE1187,IF(Town!$AK$695:$AK$1045=$BA1187,Town!T$695:T$1045,0),0))+SUM(IF($BE$2004:$BE$2023=$BE1187,IF($BA$2004:$BA$2023=$BA1187,AA$2004:AA$2023,0),0))</f>
        <v>0</v>
      </c>
      <c r="AB1187" s="1">
        <f t="array" ref="AB1187">SUM(IF(Town!$AR$695:$AR$1045=$BE1187,IF(Town!$AK$695:$AK$1045=$BA1187,Town!U$695:U$1045,0),0))+SUM(IF($BE$2004:$BE$2023=$BE1187,IF($BA$2004:$BA$2023=$BA1187,AB$2004:AB$2023,0),0))</f>
        <v>0</v>
      </c>
      <c r="AC1187" s="1">
        <f t="array" ref="AC1187">SUM(IF(Town!$AR$695:$AR$1045=$BE1187,IF(Town!$AK$695:$AK$1045=$BA1187,Town!V$695:V$1045,0),0))+SUM(IF($BE$2004:$BE$2023=$BE1187,IF($BA$2004:$BA$2023=$BA1187,AC$2004:AC$2023,0),0))</f>
        <v>0</v>
      </c>
      <c r="AD1187" s="1">
        <f t="array" ref="AD1187">SUM(IF(Town!$AR$695:$AR$1045=$BE1187,IF(Town!$AK$695:$AK$1045=$BA1187,Town!W$695:W$1045,0),0))+SUM(IF($BE$2004:$BE$2023=$BE1187,IF($BA$2004:$BA$2023=$BA1187,AD$2004:AD$2023,0),0))</f>
        <v>0</v>
      </c>
      <c r="AE1187" s="1">
        <f t="array" ref="AE1187">SUM(IF(Town!$AR$695:$AR$1045=$BE1187,IF(Town!$AK$695:$AK$1045=$BA1187,Town!X$695:X$1045,0),0))+SUM(IF($BE$2004:$BE$2023=$BE1187,IF($BA$2004:$BA$2023=$BA1187,AE$2004:AE$2023,0),0))</f>
        <v>223</v>
      </c>
      <c r="AF1187" s="1">
        <f t="array" ref="AF1187">SUM(IF(Town!$AR$695:$AR$1045=$BE1187,IF(Town!$AK$695:$AK$1045=$BA1187,Town!Y$695:Y$1045,0),0))+SUM(IF($BE$2004:$BE$2023=$BE1187,IF($BA$2004:$BA$2023=$BA1187,AF$2004:AF$2023,0),0))</f>
        <v>130</v>
      </c>
      <c r="AG1187" s="1">
        <f t="array" ref="AG1187">SUM(IF(Town!$AR$695:$AR$1045=$BE1187,IF(Town!$AK$695:$AK$1045=$BA1187,Town!Z$695:Z$1045,0),0))+SUM(IF($BE$2004:$BE$2023=$BE1187,IF($BA$2004:$BA$2023=$BA1187,AG$2004:AG$2023,0),0))</f>
        <v>0</v>
      </c>
      <c r="AH1187" s="1">
        <f t="array" ref="AH1187">SUM(IF(Town!$AR$695:$AR$1045=$BE1187,IF(Town!$AK$695:$AK$1045=$BA1187,Town!AA$695:AA$1045,0),0))+SUM(IF($BE$2004:$BE$2023=$BE1187,IF($BA$2004:$BA$2023=$BA1187,AH$2004:AH$2023,0),0))</f>
        <v>0</v>
      </c>
      <c r="AI1187" s="1"/>
      <c r="AJ1187" s="1">
        <f t="array" ref="AJ1187">SUM(IF(Town!$AR$695:$AR$1045=$BE1187,IF(Town!$AK$695:$AK$1045=$BA1187,Town!AC$695:AC$1045,0),0))+SUM(IF($BE$2004:$BE$2023=$BE1187,IF($BA$2004:$BA$2023=$BA1187,AJ$2004:AJ$2023,0),0))</f>
        <v>44</v>
      </c>
      <c r="AK1187" s="1"/>
      <c r="AL1187" s="1"/>
      <c r="AM1187" s="1"/>
      <c r="AY1187" t="str">
        <f t="shared" si="936"/>
        <v>Norfolk CD4</v>
      </c>
      <c r="BA1187">
        <v>4</v>
      </c>
      <c r="BC1187" s="98">
        <v>25</v>
      </c>
      <c r="BD1187" s="100"/>
      <c r="BE1187">
        <v>25021</v>
      </c>
      <c r="BF1187">
        <f t="shared" si="927"/>
        <v>2502104</v>
      </c>
      <c r="BH1187" t="s">
        <v>3303</v>
      </c>
    </row>
    <row r="1188" spans="1:60">
      <c r="A1188" t="s">
        <v>502</v>
      </c>
      <c r="B1188" t="s">
        <v>2332</v>
      </c>
      <c r="C1188" s="1">
        <f t="shared" si="928"/>
        <v>7944</v>
      </c>
      <c r="D1188" s="1"/>
      <c r="E1188" s="1"/>
      <c r="F1188" s="1"/>
      <c r="G1188" s="1"/>
      <c r="H1188" s="1"/>
      <c r="I1188" s="1"/>
      <c r="J1188" s="1"/>
      <c r="K1188" s="7">
        <f>RANK(W1188,(W1188:Y1188,Z1188:AN1188))</f>
        <v>1</v>
      </c>
      <c r="L1188" s="7">
        <f>RANK(X1188,(W1188:Y1188,Z1188:AN1188))</f>
        <v>7</v>
      </c>
      <c r="M1188" s="7">
        <f>IF(Y1188&gt;0,RANK(Y1188,(W1188:Y1188,Z1188:AN1188)),0)</f>
        <v>2</v>
      </c>
      <c r="N1188" s="7"/>
      <c r="O1188" s="1">
        <f t="shared" si="929"/>
        <v>1969</v>
      </c>
      <c r="P1188" s="2">
        <f t="shared" si="930"/>
        <v>0.2478600201409869</v>
      </c>
      <c r="Q1188" s="2"/>
      <c r="R1188" s="2">
        <f t="shared" si="931"/>
        <v>0.61795065458207454</v>
      </c>
      <c r="S1188" s="2">
        <f t="shared" si="932"/>
        <v>0</v>
      </c>
      <c r="T1188" s="2">
        <f t="shared" si="933"/>
        <v>0.37009063444108764</v>
      </c>
      <c r="U1188" s="2">
        <f t="shared" si="934"/>
        <v>3.65055387713998E-3</v>
      </c>
      <c r="V1188" s="2">
        <f t="shared" si="935"/>
        <v>8.3081570996978368E-3</v>
      </c>
      <c r="W1188" s="1">
        <f t="array" ref="W1188">SUM(IF(Town!$AR$695:$AR$1045=$BE1188,IF(Town!$AK$695:$AK$1045=$BA1188,Town!P$695:P$1045,0),0))+SUM(IF($BE$2004:$BE$2023=$BE1188,IF($BA$2004:$BA$2023=$BA1188,W$2004:W$2023,0),0))</f>
        <v>4909</v>
      </c>
      <c r="X1188" s="1">
        <f t="array" ref="X1188">SUM(IF(Town!$AR$695:$AR$1045=$BE1188,IF(Town!$AK$695:$AK$1045=$BA1188,Town!Q$695:Q$1045,0),0))+SUM(IF($BE$2004:$BE$2023=$BE1188,IF($BA$2004:$BA$2023=$BA1188,X$2004:X$2023,0),0))</f>
        <v>0</v>
      </c>
      <c r="Y1188" s="1">
        <f t="array" ref="Y1188">SUM(IF(Town!$AR$695:$AR$1045=$BE1188,IF(Town!$AK$695:$AK$1045=$BA1188,Town!R$695:R$1045,0),0))+SUM(IF($BE$2004:$BE$2023=$BE1188,IF($BA$2004:$BA$2023=$BA1188,Y$2004:Y$2023,0),0))</f>
        <v>2940</v>
      </c>
      <c r="Z1188" s="1">
        <f t="array" ref="Z1188">SUM(IF(Town!$AR$695:$AR$1045=$BE1188,IF(Town!$AK$695:$AK$1045=$BA1188,Town!S$695:S$1045,0),0))+SUM(IF($BE$2004:$BE$2023=$BE1188,IF($BA$2004:$BA$2023=$BA1188,Z$2004:Z$2023,0),0))</f>
        <v>29</v>
      </c>
      <c r="AA1188" s="1">
        <f t="array" ref="AA1188">SUM(IF(Town!$AR$695:$AR$1045=$BE1188,IF(Town!$AK$695:$AK$1045=$BA1188,Town!T$695:T$1045,0),0))+SUM(IF($BE$2004:$BE$2023=$BE1188,IF($BA$2004:$BA$2023=$BA1188,AA$2004:AA$2023,0),0))</f>
        <v>0</v>
      </c>
      <c r="AB1188" s="1">
        <f t="array" ref="AB1188">SUM(IF(Town!$AR$695:$AR$1045=$BE1188,IF(Town!$AK$695:$AK$1045=$BA1188,Town!U$695:U$1045,0),0))+SUM(IF($BE$2004:$BE$2023=$BE1188,IF($BA$2004:$BA$2023=$BA1188,AB$2004:AB$2023,0),0))</f>
        <v>0</v>
      </c>
      <c r="AC1188" s="1">
        <f t="array" ref="AC1188">SUM(IF(Town!$AR$695:$AR$1045=$BE1188,IF(Town!$AK$695:$AK$1045=$BA1188,Town!V$695:V$1045,0),0))+SUM(IF($BE$2004:$BE$2023=$BE1188,IF($BA$2004:$BA$2023=$BA1188,AC$2004:AC$2023,0),0))</f>
        <v>0</v>
      </c>
      <c r="AD1188" s="1">
        <f t="array" ref="AD1188">SUM(IF(Town!$AR$695:$AR$1045=$BE1188,IF(Town!$AK$695:$AK$1045=$BA1188,Town!W$695:W$1045,0),0))+SUM(IF($BE$2004:$BE$2023=$BE1188,IF($BA$2004:$BA$2023=$BA1188,AD$2004:AD$2023,0),0))</f>
        <v>0</v>
      </c>
      <c r="AE1188" s="1">
        <f t="array" ref="AE1188">SUM(IF(Town!$AR$695:$AR$1045=$BE1188,IF(Town!$AK$695:$AK$1045=$BA1188,Town!X$695:X$1045,0),0))+SUM(IF($BE$2004:$BE$2023=$BE1188,IF($BA$2004:$BA$2023=$BA1188,AE$2004:AE$2023,0),0))</f>
        <v>40</v>
      </c>
      <c r="AF1188" s="1">
        <f t="array" ref="AF1188">SUM(IF(Town!$AR$695:$AR$1045=$BE1188,IF(Town!$AK$695:$AK$1045=$BA1188,Town!Y$695:Y$1045,0),0))+SUM(IF($BE$2004:$BE$2023=$BE1188,IF($BA$2004:$BA$2023=$BA1188,AF$2004:AF$2023,0),0))</f>
        <v>14</v>
      </c>
      <c r="AG1188" s="1">
        <f t="array" ref="AG1188">SUM(IF(Town!$AR$695:$AR$1045=$BE1188,IF(Town!$AK$695:$AK$1045=$BA1188,Town!Z$695:Z$1045,0),0))+SUM(IF($BE$2004:$BE$2023=$BE1188,IF($BA$2004:$BA$2023=$BA1188,AG$2004:AG$2023,0),0))</f>
        <v>0</v>
      </c>
      <c r="AH1188" s="1">
        <f t="array" ref="AH1188">SUM(IF(Town!$AR$695:$AR$1045=$BE1188,IF(Town!$AK$695:$AK$1045=$BA1188,Town!AA$695:AA$1045,0),0))+SUM(IF($BE$2004:$BE$2023=$BE1188,IF($BA$2004:$BA$2023=$BA1188,AH$2004:AH$2023,0),0))</f>
        <v>0</v>
      </c>
      <c r="AI1188" s="1"/>
      <c r="AJ1188" s="1">
        <f t="array" ref="AJ1188">SUM(IF(Town!$AR$695:$AR$1045=$BE1188,IF(Town!$AK$695:$AK$1045=$BA1188,Town!AC$695:AC$1045,0),0))+SUM(IF($BE$2004:$BE$2023=$BE1188,IF($BA$2004:$BA$2023=$BA1188,AJ$2004:AJ$2023,0),0))</f>
        <v>12</v>
      </c>
      <c r="AK1188" s="1"/>
      <c r="AL1188" s="1"/>
      <c r="AM1188" s="1"/>
      <c r="AY1188" t="str">
        <f t="shared" si="936"/>
        <v>Norfolk CD7</v>
      </c>
      <c r="BA1188">
        <v>7</v>
      </c>
      <c r="BC1188" s="98">
        <v>25</v>
      </c>
      <c r="BD1188" s="100"/>
      <c r="BE1188">
        <v>25021</v>
      </c>
      <c r="BF1188">
        <f t="shared" si="927"/>
        <v>2502107</v>
      </c>
      <c r="BH1188" t="s">
        <v>3303</v>
      </c>
    </row>
    <row r="1189" spans="1:60">
      <c r="A1189" t="s">
        <v>502</v>
      </c>
      <c r="B1189" t="s">
        <v>2332</v>
      </c>
      <c r="C1189" s="1">
        <f t="shared" si="928"/>
        <v>72764</v>
      </c>
      <c r="D1189" s="1"/>
      <c r="E1189" s="1"/>
      <c r="F1189" s="1"/>
      <c r="G1189" s="1"/>
      <c r="H1189" s="1"/>
      <c r="I1189" s="1"/>
      <c r="J1189" s="1"/>
      <c r="K1189" s="7">
        <f>RANK(W1189,(W1189:Y1189,Z1189:AN1189))</f>
        <v>1</v>
      </c>
      <c r="L1189" s="7">
        <f>RANK(X1189,(W1189:Y1189,Z1189:AN1189))</f>
        <v>7</v>
      </c>
      <c r="M1189" s="7">
        <f>IF(Y1189&gt;0,RANK(Y1189,(W1189:Y1189,Z1189:AN1189)),0)</f>
        <v>2</v>
      </c>
      <c r="N1189" s="7"/>
      <c r="O1189" s="1">
        <f t="shared" si="929"/>
        <v>689</v>
      </c>
      <c r="P1189" s="2">
        <f t="shared" si="930"/>
        <v>9.4689681710736079E-3</v>
      </c>
      <c r="Q1189" s="2"/>
      <c r="R1189" s="2">
        <f t="shared" si="931"/>
        <v>0.49156176131053819</v>
      </c>
      <c r="S1189" s="2">
        <f t="shared" si="932"/>
        <v>0</v>
      </c>
      <c r="T1189" s="2">
        <f t="shared" si="933"/>
        <v>0.48209279313946457</v>
      </c>
      <c r="U1189" s="2">
        <f t="shared" si="934"/>
        <v>6.6378978615799023E-3</v>
      </c>
      <c r="V1189" s="2">
        <f t="shared" si="935"/>
        <v>1.9707547688417336E-2</v>
      </c>
      <c r="W1189" s="1">
        <f t="array" ref="W1189">SUM(IF(Town!$AR$695:$AR$1045=$BE1189,IF(Town!$AK$695:$AK$1045=$BA1189,Town!P$695:P$1045,0),0))+SUM(IF($BE$2004:$BE$2023=$BE1189,IF($BA$2004:$BA$2023=$BA1189,W$2004:W$2023,0),0))</f>
        <v>35768</v>
      </c>
      <c r="X1189" s="1">
        <f t="array" ref="X1189">SUM(IF(Town!$AR$695:$AR$1045=$BE1189,IF(Town!$AK$695:$AK$1045=$BA1189,Town!Q$695:Q$1045,0),0))+SUM(IF($BE$2004:$BE$2023=$BE1189,IF($BA$2004:$BA$2023=$BA1189,X$2004:X$2023,0),0))</f>
        <v>0</v>
      </c>
      <c r="Y1189" s="1">
        <f t="array" ref="Y1189">SUM(IF(Town!$AR$695:$AR$1045=$BE1189,IF(Town!$AK$695:$AK$1045=$BA1189,Town!R$695:R$1045,0),0))+SUM(IF($BE$2004:$BE$2023=$BE1189,IF($BA$2004:$BA$2023=$BA1189,Y$2004:Y$2023,0),0))</f>
        <v>35079</v>
      </c>
      <c r="Z1189" s="1">
        <f t="array" ref="Z1189">SUM(IF(Town!$AR$695:$AR$1045=$BE1189,IF(Town!$AK$695:$AK$1045=$BA1189,Town!S$695:S$1045,0),0))+SUM(IF($BE$2004:$BE$2023=$BE1189,IF($BA$2004:$BA$2023=$BA1189,Z$2004:Z$2023,0),0))</f>
        <v>483</v>
      </c>
      <c r="AA1189" s="1">
        <f t="array" ref="AA1189">SUM(IF(Town!$AR$695:$AR$1045=$BE1189,IF(Town!$AK$695:$AK$1045=$BA1189,Town!T$695:T$1045,0),0))+SUM(IF($BE$2004:$BE$2023=$BE1189,IF($BA$2004:$BA$2023=$BA1189,AA$2004:AA$2023,0),0))</f>
        <v>0</v>
      </c>
      <c r="AB1189" s="1">
        <f t="array" ref="AB1189">SUM(IF(Town!$AR$695:$AR$1045=$BE1189,IF(Town!$AK$695:$AK$1045=$BA1189,Town!U$695:U$1045,0),0))+SUM(IF($BE$2004:$BE$2023=$BE1189,IF($BA$2004:$BA$2023=$BA1189,AB$2004:AB$2023,0),0))</f>
        <v>0</v>
      </c>
      <c r="AC1189" s="1">
        <f t="array" ref="AC1189">SUM(IF(Town!$AR$695:$AR$1045=$BE1189,IF(Town!$AK$695:$AK$1045=$BA1189,Town!V$695:V$1045,0),0))+SUM(IF($BE$2004:$BE$2023=$BE1189,IF($BA$2004:$BA$2023=$BA1189,AC$2004:AC$2023,0),0))</f>
        <v>0</v>
      </c>
      <c r="AD1189" s="1">
        <f t="array" ref="AD1189">SUM(IF(Town!$AR$695:$AR$1045=$BE1189,IF(Town!$AK$695:$AK$1045=$BA1189,Town!W$695:W$1045,0),0))+SUM(IF($BE$2004:$BE$2023=$BE1189,IF($BA$2004:$BA$2023=$BA1189,AD$2004:AD$2023,0),0))</f>
        <v>0</v>
      </c>
      <c r="AE1189" s="1">
        <f t="array" ref="AE1189">SUM(IF(Town!$AR$695:$AR$1045=$BE1189,IF(Town!$AK$695:$AK$1045=$BA1189,Town!X$695:X$1045,0),0))+SUM(IF($BE$2004:$BE$2023=$BE1189,IF($BA$2004:$BA$2023=$BA1189,AE$2004:AE$2023,0),0))</f>
        <v>754</v>
      </c>
      <c r="AF1189" s="1">
        <f t="array" ref="AF1189">SUM(IF(Town!$AR$695:$AR$1045=$BE1189,IF(Town!$AK$695:$AK$1045=$BA1189,Town!Y$695:Y$1045,0),0))+SUM(IF($BE$2004:$BE$2023=$BE1189,IF($BA$2004:$BA$2023=$BA1189,AF$2004:AF$2023,0),0))</f>
        <v>558</v>
      </c>
      <c r="AG1189" s="1">
        <f t="array" ref="AG1189">SUM(IF(Town!$AR$695:$AR$1045=$BE1189,IF(Town!$AK$695:$AK$1045=$BA1189,Town!Z$695:Z$1045,0),0))+SUM(IF($BE$2004:$BE$2023=$BE1189,IF($BA$2004:$BA$2023=$BA1189,AG$2004:AG$2023,0),0))</f>
        <v>0</v>
      </c>
      <c r="AH1189" s="1">
        <f t="array" ref="AH1189">SUM(IF(Town!$AR$695:$AR$1045=$BE1189,IF(Town!$AK$695:$AK$1045=$BA1189,Town!AA$695:AA$1045,0),0))+SUM(IF($BE$2004:$BE$2023=$BE1189,IF($BA$2004:$BA$2023=$BA1189,AH$2004:AH$2023,0),0))</f>
        <v>0</v>
      </c>
      <c r="AI1189" s="1"/>
      <c r="AJ1189" s="1">
        <f t="array" ref="AJ1189">SUM(IF(Town!$AR$695:$AR$1045=$BE1189,IF(Town!$AK$695:$AK$1045=$BA1189,Town!AC$695:AC$1045,0),0))+SUM(IF($BE$2004:$BE$2023=$BE1189,IF($BA$2004:$BA$2023=$BA1189,AJ$2004:AJ$2023,0),0))</f>
        <v>122</v>
      </c>
      <c r="AK1189" s="1"/>
      <c r="AL1189" s="1"/>
      <c r="AM1189" s="1"/>
      <c r="AY1189" t="str">
        <f t="shared" si="936"/>
        <v>Norfolk CD8</v>
      </c>
      <c r="BA1189">
        <v>8</v>
      </c>
      <c r="BC1189" s="98">
        <v>25</v>
      </c>
      <c r="BD1189" s="100"/>
      <c r="BE1189">
        <v>25021</v>
      </c>
      <c r="BF1189">
        <f t="shared" si="927"/>
        <v>2502108</v>
      </c>
      <c r="BH1189" t="s">
        <v>3303</v>
      </c>
    </row>
    <row r="1190" spans="1:60">
      <c r="A1190" t="s">
        <v>1803</v>
      </c>
      <c r="B1190" t="s">
        <v>2332</v>
      </c>
      <c r="C1190" s="1">
        <f t="shared" si="928"/>
        <v>1461</v>
      </c>
      <c r="D1190" s="1"/>
      <c r="E1190" s="1"/>
      <c r="F1190" s="1"/>
      <c r="G1190" s="1"/>
      <c r="H1190" s="1"/>
      <c r="I1190" s="1"/>
      <c r="J1190" s="1"/>
      <c r="K1190" s="7">
        <f>RANK(W1190,(W1190:Y1190,Z1190:AN1190))</f>
        <v>2</v>
      </c>
      <c r="L1190" s="7">
        <f>RANK(X1190,(W1190:Y1190,Z1190:AN1190))</f>
        <v>7</v>
      </c>
      <c r="M1190" s="7">
        <f>IF(Y1190&gt;0,RANK(Y1190,(W1190:Y1190,Z1190:AN1190)),0)</f>
        <v>1</v>
      </c>
      <c r="N1190" s="7"/>
      <c r="O1190" s="1">
        <f t="shared" si="929"/>
        <v>233</v>
      </c>
      <c r="P1190" s="2">
        <f t="shared" si="930"/>
        <v>0.1594798083504449</v>
      </c>
      <c r="Q1190" s="2"/>
      <c r="R1190" s="2">
        <f t="shared" si="931"/>
        <v>0.41204654346338127</v>
      </c>
      <c r="S1190" s="2">
        <f t="shared" si="932"/>
        <v>0</v>
      </c>
      <c r="T1190" s="2">
        <f t="shared" si="933"/>
        <v>0.57152635181382616</v>
      </c>
      <c r="U1190" s="2">
        <f t="shared" si="934"/>
        <v>2.0533880903490761E-3</v>
      </c>
      <c r="V1190" s="2">
        <f t="shared" si="935"/>
        <v>1.4373716632443443E-2</v>
      </c>
      <c r="W1190" s="1">
        <f t="array" ref="W1190">SUM(IF(Town!$AR$695:$AR$1045=$BE1190,IF(Town!$AK$695:$AK$1045=$BA1190,Town!P$695:P$1045,0),0))+SUM(IF($BE$2004:$BE$2023=$BE1190,IF($BA$2004:$BA$2023=$BA1190,W$2004:W$2023,0),0))</f>
        <v>602</v>
      </c>
      <c r="X1190" s="1">
        <f t="array" ref="X1190">SUM(IF(Town!$AR$695:$AR$1045=$BE1190,IF(Town!$AK$695:$AK$1045=$BA1190,Town!Q$695:Q$1045,0),0))+SUM(IF($BE$2004:$BE$2023=$BE1190,IF($BA$2004:$BA$2023=$BA1190,X$2004:X$2023,0),0))</f>
        <v>0</v>
      </c>
      <c r="Y1190" s="1">
        <f t="array" ref="Y1190">SUM(IF(Town!$AR$695:$AR$1045=$BE1190,IF(Town!$AK$695:$AK$1045=$BA1190,Town!R$695:R$1045,0),0))+SUM(IF($BE$2004:$BE$2023=$BE1190,IF($BA$2004:$BA$2023=$BA1190,Y$2004:Y$2023,0),0))</f>
        <v>835</v>
      </c>
      <c r="Z1190" s="1">
        <f t="array" ref="Z1190">SUM(IF(Town!$AR$695:$AR$1045=$BE1190,IF(Town!$AK$695:$AK$1045=$BA1190,Town!S$695:S$1045,0),0))+SUM(IF($BE$2004:$BE$2023=$BE1190,IF($BA$2004:$BA$2023=$BA1190,Z$2004:Z$2023,0),0))</f>
        <v>3</v>
      </c>
      <c r="AA1190" s="1">
        <f t="array" ref="AA1190">SUM(IF(Town!$AR$695:$AR$1045=$BE1190,IF(Town!$AK$695:$AK$1045=$BA1190,Town!T$695:T$1045,0),0))+SUM(IF($BE$2004:$BE$2023=$BE1190,IF($BA$2004:$BA$2023=$BA1190,AA$2004:AA$2023,0),0))</f>
        <v>0</v>
      </c>
      <c r="AB1190" s="1">
        <f t="array" ref="AB1190">SUM(IF(Town!$AR$695:$AR$1045=$BE1190,IF(Town!$AK$695:$AK$1045=$BA1190,Town!U$695:U$1045,0),0))+SUM(IF($BE$2004:$BE$2023=$BE1190,IF($BA$2004:$BA$2023=$BA1190,AB$2004:AB$2023,0),0))</f>
        <v>0</v>
      </c>
      <c r="AC1190" s="1">
        <f t="array" ref="AC1190">SUM(IF(Town!$AR$695:$AR$1045=$BE1190,IF(Town!$AK$695:$AK$1045=$BA1190,Town!V$695:V$1045,0),0))+SUM(IF($BE$2004:$BE$2023=$BE1190,IF($BA$2004:$BA$2023=$BA1190,AC$2004:AC$2023,0),0))</f>
        <v>0</v>
      </c>
      <c r="AD1190" s="1">
        <f t="array" ref="AD1190">SUM(IF(Town!$AR$695:$AR$1045=$BE1190,IF(Town!$AK$695:$AK$1045=$BA1190,Town!W$695:W$1045,0),0))+SUM(IF($BE$2004:$BE$2023=$BE1190,IF($BA$2004:$BA$2023=$BA1190,AD$2004:AD$2023,0),0))</f>
        <v>0</v>
      </c>
      <c r="AE1190" s="1">
        <f t="array" ref="AE1190">SUM(IF(Town!$AR$695:$AR$1045=$BE1190,IF(Town!$AK$695:$AK$1045=$BA1190,Town!X$695:X$1045,0),0))+SUM(IF($BE$2004:$BE$2023=$BE1190,IF($BA$2004:$BA$2023=$BA1190,AE$2004:AE$2023,0),0))</f>
        <v>9</v>
      </c>
      <c r="AF1190" s="1">
        <f t="array" ref="AF1190">SUM(IF(Town!$AR$695:$AR$1045=$BE1190,IF(Town!$AK$695:$AK$1045=$BA1190,Town!Y$695:Y$1045,0),0))+SUM(IF($BE$2004:$BE$2023=$BE1190,IF($BA$2004:$BA$2023=$BA1190,AF$2004:AF$2023,0),0))</f>
        <v>10</v>
      </c>
      <c r="AG1190" s="1">
        <f t="array" ref="AG1190">SUM(IF(Town!$AR$695:$AR$1045=$BE1190,IF(Town!$AK$695:$AK$1045=$BA1190,Town!Z$695:Z$1045,0),0))+SUM(IF($BE$2004:$BE$2023=$BE1190,IF($BA$2004:$BA$2023=$BA1190,AG$2004:AG$2023,0),0))</f>
        <v>0</v>
      </c>
      <c r="AH1190" s="1">
        <f t="array" ref="AH1190">SUM(IF(Town!$AR$695:$AR$1045=$BE1190,IF(Town!$AK$695:$AK$1045=$BA1190,Town!AA$695:AA$1045,0),0))+SUM(IF($BE$2004:$BE$2023=$BE1190,IF($BA$2004:$BA$2023=$BA1190,AH$2004:AH$2023,0),0))</f>
        <v>0</v>
      </c>
      <c r="AI1190" s="1"/>
      <c r="AJ1190" s="1">
        <f t="array" ref="AJ1190">SUM(IF(Town!$AR$695:$AR$1045=$BE1190,IF(Town!$AK$695:$AK$1045=$BA1190,Town!AC$695:AC$1045,0),0))+SUM(IF($BE$2004:$BE$2023=$BE1190,IF($BA$2004:$BA$2023=$BA1190,AJ$2004:AJ$2023,0),0))</f>
        <v>2</v>
      </c>
      <c r="AK1190" s="1"/>
      <c r="AL1190" s="1"/>
      <c r="AM1190" s="1"/>
      <c r="AY1190" t="str">
        <f t="shared" si="936"/>
        <v>Plymouth CD4</v>
      </c>
      <c r="BA1190">
        <v>4</v>
      </c>
      <c r="BC1190" s="98">
        <v>25</v>
      </c>
      <c r="BD1190" s="100"/>
      <c r="BE1190">
        <v>25023</v>
      </c>
      <c r="BF1190">
        <f t="shared" si="927"/>
        <v>2502304</v>
      </c>
      <c r="BH1190" t="s">
        <v>3303</v>
      </c>
    </row>
    <row r="1191" spans="1:60">
      <c r="A1191" t="s">
        <v>1803</v>
      </c>
      <c r="B1191" t="s">
        <v>2332</v>
      </c>
      <c r="C1191" s="1">
        <f t="shared" si="928"/>
        <v>35386</v>
      </c>
      <c r="D1191" s="1"/>
      <c r="E1191" s="1"/>
      <c r="F1191" s="1"/>
      <c r="G1191" s="1"/>
      <c r="H1191" s="1"/>
      <c r="I1191" s="1"/>
      <c r="J1191" s="1"/>
      <c r="K1191" s="7">
        <f>RANK(W1191,(W1191:Y1191,Z1191:AN1191))</f>
        <v>1</v>
      </c>
      <c r="L1191" s="7">
        <f>RANK(X1191,(W1191:Y1191,Z1191:AN1191))</f>
        <v>7</v>
      </c>
      <c r="M1191" s="7">
        <f>IF(Y1191&gt;0,RANK(Y1191,(W1191:Y1191,Z1191:AN1191)),0)</f>
        <v>2</v>
      </c>
      <c r="N1191" s="7"/>
      <c r="O1191" s="1">
        <f t="shared" si="929"/>
        <v>2813</v>
      </c>
      <c r="P1191" s="2">
        <f t="shared" si="930"/>
        <v>7.949471542417906E-2</v>
      </c>
      <c r="Q1191" s="2"/>
      <c r="R1191" s="2">
        <f t="shared" si="931"/>
        <v>0.53040750579325158</v>
      </c>
      <c r="S1191" s="2">
        <f t="shared" si="932"/>
        <v>0</v>
      </c>
      <c r="T1191" s="2">
        <f t="shared" si="933"/>
        <v>0.4509127903690725</v>
      </c>
      <c r="U1191" s="2">
        <f t="shared" si="934"/>
        <v>4.3802633809981346E-3</v>
      </c>
      <c r="V1191" s="2">
        <f t="shared" si="935"/>
        <v>1.4299440456677786E-2</v>
      </c>
      <c r="W1191" s="1">
        <f t="array" ref="W1191">SUM(IF(Town!$AR$695:$AR$1045=$BE1191,IF(Town!$AK$695:$AK$1045=$BA1191,Town!P$695:P$1045,0),0))+SUM(IF($BE$2004:$BE$2023=$BE1191,IF($BA$2004:$BA$2023=$BA1191,W$2004:W$2023,0),0))</f>
        <v>18769</v>
      </c>
      <c r="X1191" s="1">
        <f t="array" ref="X1191">SUM(IF(Town!$AR$695:$AR$1045=$BE1191,IF(Town!$AK$695:$AK$1045=$BA1191,Town!Q$695:Q$1045,0),0))+SUM(IF($BE$2004:$BE$2023=$BE1191,IF($BA$2004:$BA$2023=$BA1191,X$2004:X$2023,0),0))</f>
        <v>0</v>
      </c>
      <c r="Y1191" s="1">
        <f t="array" ref="Y1191">SUM(IF(Town!$AR$695:$AR$1045=$BE1191,IF(Town!$AK$695:$AK$1045=$BA1191,Town!R$695:R$1045,0),0))+SUM(IF($BE$2004:$BE$2023=$BE1191,IF($BA$2004:$BA$2023=$BA1191,Y$2004:Y$2023,0),0))</f>
        <v>15956</v>
      </c>
      <c r="Z1191" s="1">
        <f t="array" ref="Z1191">SUM(IF(Town!$AR$695:$AR$1045=$BE1191,IF(Town!$AK$695:$AK$1045=$BA1191,Town!S$695:S$1045,0),0))+SUM(IF($BE$2004:$BE$2023=$BE1191,IF($BA$2004:$BA$2023=$BA1191,Z$2004:Z$2023,0),0))</f>
        <v>155</v>
      </c>
      <c r="AA1191" s="1">
        <f t="array" ref="AA1191">SUM(IF(Town!$AR$695:$AR$1045=$BE1191,IF(Town!$AK$695:$AK$1045=$BA1191,Town!T$695:T$1045,0),0))+SUM(IF($BE$2004:$BE$2023=$BE1191,IF($BA$2004:$BA$2023=$BA1191,AA$2004:AA$2023,0),0))</f>
        <v>0</v>
      </c>
      <c r="AB1191" s="1">
        <f t="array" ref="AB1191">SUM(IF(Town!$AR$695:$AR$1045=$BE1191,IF(Town!$AK$695:$AK$1045=$BA1191,Town!U$695:U$1045,0),0))+SUM(IF($BE$2004:$BE$2023=$BE1191,IF($BA$2004:$BA$2023=$BA1191,AB$2004:AB$2023,0),0))</f>
        <v>0</v>
      </c>
      <c r="AC1191" s="1">
        <f t="array" ref="AC1191">SUM(IF(Town!$AR$695:$AR$1045=$BE1191,IF(Town!$AK$695:$AK$1045=$BA1191,Town!V$695:V$1045,0),0))+SUM(IF($BE$2004:$BE$2023=$BE1191,IF($BA$2004:$BA$2023=$BA1191,AC$2004:AC$2023,0),0))</f>
        <v>0</v>
      </c>
      <c r="AD1191" s="1">
        <f t="array" ref="AD1191">SUM(IF(Town!$AR$695:$AR$1045=$BE1191,IF(Town!$AK$695:$AK$1045=$BA1191,Town!W$695:W$1045,0),0))+SUM(IF($BE$2004:$BE$2023=$BE1191,IF($BA$2004:$BA$2023=$BA1191,AD$2004:AD$2023,0),0))</f>
        <v>0</v>
      </c>
      <c r="AE1191" s="1">
        <f t="array" ref="AE1191">SUM(IF(Town!$AR$695:$AR$1045=$BE1191,IF(Town!$AK$695:$AK$1045=$BA1191,Town!X$695:X$1045,0),0))+SUM(IF($BE$2004:$BE$2023=$BE1191,IF($BA$2004:$BA$2023=$BA1191,AE$2004:AE$2023,0),0))</f>
        <v>305</v>
      </c>
      <c r="AF1191" s="1">
        <f t="array" ref="AF1191">SUM(IF(Town!$AR$695:$AR$1045=$BE1191,IF(Town!$AK$695:$AK$1045=$BA1191,Town!Y$695:Y$1045,0),0))+SUM(IF($BE$2004:$BE$2023=$BE1191,IF($BA$2004:$BA$2023=$BA1191,AF$2004:AF$2023,0),0))</f>
        <v>149</v>
      </c>
      <c r="AG1191" s="1">
        <f t="array" ref="AG1191">SUM(IF(Town!$AR$695:$AR$1045=$BE1191,IF(Town!$AK$695:$AK$1045=$BA1191,Town!Z$695:Z$1045,0),0))+SUM(IF($BE$2004:$BE$2023=$BE1191,IF($BA$2004:$BA$2023=$BA1191,AG$2004:AG$2023,0),0))</f>
        <v>0</v>
      </c>
      <c r="AH1191" s="1">
        <f t="array" ref="AH1191">SUM(IF(Town!$AR$695:$AR$1045=$BE1191,IF(Town!$AK$695:$AK$1045=$BA1191,Town!AA$695:AA$1045,0),0))+SUM(IF($BE$2004:$BE$2023=$BE1191,IF($BA$2004:$BA$2023=$BA1191,AH$2004:AH$2023,0),0))</f>
        <v>0</v>
      </c>
      <c r="AI1191" s="1"/>
      <c r="AJ1191" s="1">
        <f t="array" ref="AJ1191">SUM(IF(Town!$AR$695:$AR$1045=$BE1191,IF(Town!$AK$695:$AK$1045=$BA1191,Town!AC$695:AC$1045,0),0))+SUM(IF($BE$2004:$BE$2023=$BE1191,IF($BA$2004:$BA$2023=$BA1191,AJ$2004:AJ$2023,0),0))</f>
        <v>52</v>
      </c>
      <c r="AK1191" s="1"/>
      <c r="AL1191" s="1"/>
      <c r="AM1191" s="1"/>
      <c r="AY1191" t="str">
        <f t="shared" si="936"/>
        <v>Plymouth CD8</v>
      </c>
      <c r="BA1191">
        <v>8</v>
      </c>
      <c r="BC1191" s="98">
        <v>25</v>
      </c>
      <c r="BD1191" s="100"/>
      <c r="BE1191">
        <v>25023</v>
      </c>
      <c r="BF1191">
        <f t="shared" si="927"/>
        <v>2502308</v>
      </c>
      <c r="BH1191" t="s">
        <v>3303</v>
      </c>
    </row>
    <row r="1192" spans="1:60">
      <c r="A1192" t="s">
        <v>1803</v>
      </c>
      <c r="B1192" t="s">
        <v>2332</v>
      </c>
      <c r="C1192" s="1">
        <f t="shared" si="928"/>
        <v>44026</v>
      </c>
      <c r="D1192" s="1"/>
      <c r="E1192" s="1"/>
      <c r="F1192" s="1"/>
      <c r="G1192" s="1"/>
      <c r="H1192" s="1"/>
      <c r="I1192" s="1"/>
      <c r="J1192" s="1"/>
      <c r="K1192" s="7">
        <f>RANK(W1192,(W1192:Y1192,Z1192:AN1192))</f>
        <v>2</v>
      </c>
      <c r="L1192" s="7">
        <f>RANK(X1192,(W1192:Y1192,Z1192:AN1192))</f>
        <v>7</v>
      </c>
      <c r="M1192" s="7">
        <f>IF(Y1192&gt;0,RANK(Y1192,(W1192:Y1192,Z1192:AN1192)),0)</f>
        <v>1</v>
      </c>
      <c r="N1192" s="7"/>
      <c r="O1192" s="1">
        <f t="shared" si="929"/>
        <v>3634</v>
      </c>
      <c r="P1192" s="2">
        <f t="shared" si="930"/>
        <v>8.2542134193431149E-2</v>
      </c>
      <c r="Q1192" s="2"/>
      <c r="R1192" s="2">
        <f t="shared" si="931"/>
        <v>0.44959796483895881</v>
      </c>
      <c r="S1192" s="2">
        <f t="shared" si="932"/>
        <v>0</v>
      </c>
      <c r="T1192" s="2">
        <f t="shared" si="933"/>
        <v>0.5321400990323899</v>
      </c>
      <c r="U1192" s="2">
        <f t="shared" si="934"/>
        <v>4.0430654613183119E-3</v>
      </c>
      <c r="V1192" s="2">
        <f t="shared" si="935"/>
        <v>1.4218870667333034E-2</v>
      </c>
      <c r="W1192" s="1">
        <f t="array" ref="W1192">SUM(IF(Town!$AR$695:$AR$1045=$BE1192,IF(Town!$AK$695:$AK$1045=$BA1192,Town!P$695:P$1045,0),0))+SUM(IF($BE$2004:$BE$2023=$BE1192,IF($BA$2004:$BA$2023=$BA1192,W$2004:W$2023,0),0))</f>
        <v>19794</v>
      </c>
      <c r="X1192" s="1">
        <f t="array" ref="X1192">SUM(IF(Town!$AR$695:$AR$1045=$BE1192,IF(Town!$AK$695:$AK$1045=$BA1192,Town!Q$695:Q$1045,0),0))+SUM(IF($BE$2004:$BE$2023=$BE1192,IF($BA$2004:$BA$2023=$BA1192,X$2004:X$2023,0),0))</f>
        <v>0</v>
      </c>
      <c r="Y1192" s="1">
        <f t="array" ref="Y1192">SUM(IF(Town!$AR$695:$AR$1045=$BE1192,IF(Town!$AK$695:$AK$1045=$BA1192,Town!R$695:R$1045,0),0))+SUM(IF($BE$2004:$BE$2023=$BE1192,IF($BA$2004:$BA$2023=$BA1192,Y$2004:Y$2023,0),0))</f>
        <v>23428</v>
      </c>
      <c r="Z1192" s="1">
        <f t="array" ref="Z1192">SUM(IF(Town!$AR$695:$AR$1045=$BE1192,IF(Town!$AK$695:$AK$1045=$BA1192,Town!S$695:S$1045,0),0))+SUM(IF($BE$2004:$BE$2023=$BE1192,IF($BA$2004:$BA$2023=$BA1192,Z$2004:Z$2023,0),0))</f>
        <v>178</v>
      </c>
      <c r="AA1192" s="1">
        <f t="array" ref="AA1192">SUM(IF(Town!$AR$695:$AR$1045=$BE1192,IF(Town!$AK$695:$AK$1045=$BA1192,Town!T$695:T$1045,0),0))+SUM(IF($BE$2004:$BE$2023=$BE1192,IF($BA$2004:$BA$2023=$BA1192,AA$2004:AA$2023,0),0))</f>
        <v>0</v>
      </c>
      <c r="AB1192" s="1">
        <f t="array" ref="AB1192">SUM(IF(Town!$AR$695:$AR$1045=$BE1192,IF(Town!$AK$695:$AK$1045=$BA1192,Town!U$695:U$1045,0),0))+SUM(IF($BE$2004:$BE$2023=$BE1192,IF($BA$2004:$BA$2023=$BA1192,AB$2004:AB$2023,0),0))</f>
        <v>0</v>
      </c>
      <c r="AC1192" s="1">
        <f t="array" ref="AC1192">SUM(IF(Town!$AR$695:$AR$1045=$BE1192,IF(Town!$AK$695:$AK$1045=$BA1192,Town!V$695:V$1045,0),0))+SUM(IF($BE$2004:$BE$2023=$BE1192,IF($BA$2004:$BA$2023=$BA1192,AC$2004:AC$2023,0),0))</f>
        <v>0</v>
      </c>
      <c r="AD1192" s="1">
        <f t="array" ref="AD1192">SUM(IF(Town!$AR$695:$AR$1045=$BE1192,IF(Town!$AK$695:$AK$1045=$BA1192,Town!W$695:W$1045,0),0))+SUM(IF($BE$2004:$BE$2023=$BE1192,IF($BA$2004:$BA$2023=$BA1192,AD$2004:AD$2023,0),0))</f>
        <v>0</v>
      </c>
      <c r="AE1192" s="1">
        <f t="array" ref="AE1192">SUM(IF(Town!$AR$695:$AR$1045=$BE1192,IF(Town!$AK$695:$AK$1045=$BA1192,Town!X$695:X$1045,0),0))+SUM(IF($BE$2004:$BE$2023=$BE1192,IF($BA$2004:$BA$2023=$BA1192,AE$2004:AE$2023,0),0))</f>
        <v>363</v>
      </c>
      <c r="AF1192" s="1">
        <f t="array" ref="AF1192">SUM(IF(Town!$AR$695:$AR$1045=$BE1192,IF(Town!$AK$695:$AK$1045=$BA1192,Town!Y$695:Y$1045,0),0))+SUM(IF($BE$2004:$BE$2023=$BE1192,IF($BA$2004:$BA$2023=$BA1192,AF$2004:AF$2023,0),0))</f>
        <v>205</v>
      </c>
      <c r="AG1192" s="1">
        <f t="array" ref="AG1192">SUM(IF(Town!$AR$695:$AR$1045=$BE1192,IF(Town!$AK$695:$AK$1045=$BA1192,Town!Z$695:Z$1045,0),0))+SUM(IF($BE$2004:$BE$2023=$BE1192,IF($BA$2004:$BA$2023=$BA1192,AG$2004:AG$2023,0),0))</f>
        <v>0</v>
      </c>
      <c r="AH1192" s="1">
        <f t="array" ref="AH1192">SUM(IF(Town!$AR$695:$AR$1045=$BE1192,IF(Town!$AK$695:$AK$1045=$BA1192,Town!AA$695:AA$1045,0),0))+SUM(IF($BE$2004:$BE$2023=$BE1192,IF($BA$2004:$BA$2023=$BA1192,AH$2004:AH$2023,0),0))</f>
        <v>0</v>
      </c>
      <c r="AI1192" s="1"/>
      <c r="AJ1192" s="1">
        <f t="array" ref="AJ1192">SUM(IF(Town!$AR$695:$AR$1045=$BE1192,IF(Town!$AK$695:$AK$1045=$BA1192,Town!AC$695:AC$1045,0),0))+SUM(IF($BE$2004:$BE$2023=$BE1192,IF($BA$2004:$BA$2023=$BA1192,AJ$2004:AJ$2023,0),0))</f>
        <v>58</v>
      </c>
      <c r="AK1192" s="1"/>
      <c r="AL1192" s="1"/>
      <c r="AM1192" s="1"/>
      <c r="AY1192" t="str">
        <f t="shared" si="936"/>
        <v>Plymouth CD9</v>
      </c>
      <c r="BA1192">
        <v>9</v>
      </c>
      <c r="BC1192" s="98">
        <v>25</v>
      </c>
      <c r="BD1192" s="100"/>
      <c r="BE1192">
        <v>25023</v>
      </c>
      <c r="BF1192">
        <f t="shared" si="927"/>
        <v>2502309</v>
      </c>
      <c r="BH1192" t="s">
        <v>3303</v>
      </c>
    </row>
    <row r="1193" spans="1:60">
      <c r="A1193" t="s">
        <v>2098</v>
      </c>
      <c r="B1193" t="s">
        <v>2332</v>
      </c>
      <c r="C1193" s="1">
        <f t="shared" si="928"/>
        <v>10538</v>
      </c>
      <c r="D1193" s="1"/>
      <c r="E1193" s="1"/>
      <c r="F1193" s="1"/>
      <c r="G1193" s="1"/>
      <c r="H1193" s="1"/>
      <c r="I1193" s="1"/>
      <c r="J1193" s="1"/>
      <c r="K1193" s="7">
        <f>RANK(W1193,(W1193:Y1193,Z1193:AN1193))</f>
        <v>1</v>
      </c>
      <c r="L1193" s="7">
        <f>RANK(X1193,(W1193:Y1193,Z1193:AN1193))</f>
        <v>7</v>
      </c>
      <c r="M1193" s="7">
        <f>IF(Y1193&gt;0,RANK(Y1193,(W1193:Y1193,Z1193:AN1193)),0)</f>
        <v>2</v>
      </c>
      <c r="N1193" s="7"/>
      <c r="O1193" s="1">
        <f t="shared" si="929"/>
        <v>576</v>
      </c>
      <c r="P1193" s="2">
        <f t="shared" si="930"/>
        <v>5.4659328145758211E-2</v>
      </c>
      <c r="Q1193" s="2"/>
      <c r="R1193" s="2">
        <f t="shared" si="931"/>
        <v>0.51186183336496494</v>
      </c>
      <c r="S1193" s="2">
        <f t="shared" si="932"/>
        <v>0</v>
      </c>
      <c r="T1193" s="2">
        <f t="shared" si="933"/>
        <v>0.45720250521920669</v>
      </c>
      <c r="U1193" s="2">
        <f t="shared" si="934"/>
        <v>4.8396280129056751E-3</v>
      </c>
      <c r="V1193" s="2">
        <f t="shared" si="935"/>
        <v>2.60960334029227E-2</v>
      </c>
      <c r="W1193" s="1">
        <f t="array" ref="W1193">SUM(IF(Town!$AR$695:$AR$1045=$BE1193,IF(Town!$AK$695:$AK$1045=$BA1193,Town!P$695:P$1045,0),0))+SUM(IF($BE$2004:$BE$2023=$BE1193,IF($BA$2004:$BA$2023=$BA1193,W$2004:W$2023,0),0))</f>
        <v>5394</v>
      </c>
      <c r="X1193" s="1">
        <f t="array" ref="X1193">SUM(IF(Town!$AR$695:$AR$1045=$BE1193,IF(Town!$AK$695:$AK$1045=$BA1193,Town!Q$695:Q$1045,0),0))+SUM(IF($BE$2004:$BE$2023=$BE1193,IF($BA$2004:$BA$2023=$BA1193,X$2004:X$2023,0),0))</f>
        <v>0</v>
      </c>
      <c r="Y1193" s="1">
        <f t="array" ref="Y1193">SUM(IF(Town!$AR$695:$AR$1045=$BE1193,IF(Town!$AK$695:$AK$1045=$BA1193,Town!R$695:R$1045,0),0))+SUM(IF($BE$2004:$BE$2023=$BE1193,IF($BA$2004:$BA$2023=$BA1193,Y$2004:Y$2023,0),0))</f>
        <v>4818</v>
      </c>
      <c r="Z1193" s="1">
        <f t="array" ref="Z1193">SUM(IF(Town!$AR$695:$AR$1045=$BE1193,IF(Town!$AK$695:$AK$1045=$BA1193,Town!S$695:S$1045,0),0))+SUM(IF($BE$2004:$BE$2023=$BE1193,IF($BA$2004:$BA$2023=$BA1193,Z$2004:Z$2023,0),0))</f>
        <v>51</v>
      </c>
      <c r="AA1193" s="1">
        <f t="array" ref="AA1193">SUM(IF(Town!$AR$695:$AR$1045=$BE1193,IF(Town!$AK$695:$AK$1045=$BA1193,Town!T$695:T$1045,0),0))+SUM(IF($BE$2004:$BE$2023=$BE1193,IF($BA$2004:$BA$2023=$BA1193,AA$2004:AA$2023,0),0))</f>
        <v>0</v>
      </c>
      <c r="AB1193" s="1">
        <f t="array" ref="AB1193">SUM(IF(Town!$AR$695:$AR$1045=$BE1193,IF(Town!$AK$695:$AK$1045=$BA1193,Town!U$695:U$1045,0),0))+SUM(IF($BE$2004:$BE$2023=$BE1193,IF($BA$2004:$BA$2023=$BA1193,AB$2004:AB$2023,0),0))</f>
        <v>0</v>
      </c>
      <c r="AC1193" s="1">
        <f t="array" ref="AC1193">SUM(IF(Town!$AR$695:$AR$1045=$BE1193,IF(Town!$AK$695:$AK$1045=$BA1193,Town!V$695:V$1045,0),0))+SUM(IF($BE$2004:$BE$2023=$BE1193,IF($BA$2004:$BA$2023=$BA1193,AC$2004:AC$2023,0),0))</f>
        <v>0</v>
      </c>
      <c r="AD1193" s="1">
        <f t="array" ref="AD1193">SUM(IF(Town!$AR$695:$AR$1045=$BE1193,IF(Town!$AK$695:$AK$1045=$BA1193,Town!W$695:W$1045,0),0))+SUM(IF($BE$2004:$BE$2023=$BE1193,IF($BA$2004:$BA$2023=$BA1193,AD$2004:AD$2023,0),0))</f>
        <v>0</v>
      </c>
      <c r="AE1193" s="1">
        <f t="array" ref="AE1193">SUM(IF(Town!$AR$695:$AR$1045=$BE1193,IF(Town!$AK$695:$AK$1045=$BA1193,Town!X$695:X$1045,0),0))+SUM(IF($BE$2004:$BE$2023=$BE1193,IF($BA$2004:$BA$2023=$BA1193,AE$2004:AE$2023,0),0))</f>
        <v>145</v>
      </c>
      <c r="AF1193" s="1">
        <f t="array" ref="AF1193">SUM(IF(Town!$AR$695:$AR$1045=$BE1193,IF(Town!$AK$695:$AK$1045=$BA1193,Town!Y$695:Y$1045,0),0))+SUM(IF($BE$2004:$BE$2023=$BE1193,IF($BA$2004:$BA$2023=$BA1193,AF$2004:AF$2023,0),0))</f>
        <v>102</v>
      </c>
      <c r="AG1193" s="1">
        <f t="array" ref="AG1193">SUM(IF(Town!$AR$695:$AR$1045=$BE1193,IF(Town!$AK$695:$AK$1045=$BA1193,Town!Z$695:Z$1045,0),0))+SUM(IF($BE$2004:$BE$2023=$BE1193,IF($BA$2004:$BA$2023=$BA1193,AG$2004:AG$2023,0),0))</f>
        <v>0</v>
      </c>
      <c r="AH1193" s="1">
        <f t="array" ref="AH1193">SUM(IF(Town!$AR$695:$AR$1045=$BE1193,IF(Town!$AK$695:$AK$1045=$BA1193,Town!AA$695:AA$1045,0),0))+SUM(IF($BE$2004:$BE$2023=$BE1193,IF($BA$2004:$BA$2023=$BA1193,AH$2004:AH$2023,0),0))</f>
        <v>0</v>
      </c>
      <c r="AI1193" s="1"/>
      <c r="AJ1193" s="1">
        <f t="array" ref="AJ1193">SUM(IF(Town!$AR$695:$AR$1045=$BE1193,IF(Town!$AK$695:$AK$1045=$BA1193,Town!AC$695:AC$1045,0),0))+SUM(IF($BE$2004:$BE$2023=$BE1193,IF($BA$2004:$BA$2023=$BA1193,AJ$2004:AJ$2023,0),0))</f>
        <v>28</v>
      </c>
      <c r="AK1193" s="1"/>
      <c r="AL1193" s="1"/>
      <c r="AM1193" s="1"/>
      <c r="AY1193" t="str">
        <f t="shared" si="936"/>
        <v>Suffolk CD5</v>
      </c>
      <c r="BA1193">
        <v>5</v>
      </c>
      <c r="BC1193" s="98">
        <v>25</v>
      </c>
      <c r="BD1193" s="100"/>
      <c r="BE1193">
        <v>25025</v>
      </c>
      <c r="BF1193">
        <f t="shared" si="927"/>
        <v>2502505</v>
      </c>
      <c r="BH1193" t="s">
        <v>3303</v>
      </c>
    </row>
    <row r="1194" spans="1:60">
      <c r="A1194" t="s">
        <v>2098</v>
      </c>
      <c r="B1194" t="s">
        <v>2332</v>
      </c>
      <c r="C1194" s="1">
        <f t="shared" si="928"/>
        <v>94273</v>
      </c>
      <c r="D1194" s="1"/>
      <c r="E1194" s="1"/>
      <c r="F1194" s="1"/>
      <c r="G1194" s="1"/>
      <c r="H1194" s="1"/>
      <c r="I1194" s="1"/>
      <c r="J1194" s="1"/>
      <c r="K1194" s="7">
        <f>RANK(W1194,(W1194:Y1194,Z1194:AN1194))</f>
        <v>1</v>
      </c>
      <c r="L1194" s="7">
        <f>RANK(X1194,(W1194:Y1194,Z1194:AN1194))</f>
        <v>7</v>
      </c>
      <c r="M1194" s="7">
        <f>IF(Y1194&gt;0,RANK(Y1194,(W1194:Y1194,Z1194:AN1194)),0)</f>
        <v>2</v>
      </c>
      <c r="N1194" s="7"/>
      <c r="O1194" s="1">
        <f t="shared" si="929"/>
        <v>17863</v>
      </c>
      <c r="P1194" s="2">
        <f t="shared" si="930"/>
        <v>0.18948161191433391</v>
      </c>
      <c r="Q1194" s="2"/>
      <c r="R1194" s="2">
        <f t="shared" si="931"/>
        <v>0.5900947248947207</v>
      </c>
      <c r="S1194" s="2">
        <f t="shared" si="932"/>
        <v>0</v>
      </c>
      <c r="T1194" s="2">
        <f t="shared" si="933"/>
        <v>0.40061311298038677</v>
      </c>
      <c r="U1194" s="2">
        <f t="shared" si="934"/>
        <v>3.1716398120352593E-3</v>
      </c>
      <c r="V1194" s="2">
        <f t="shared" si="935"/>
        <v>6.1205223128572746E-3</v>
      </c>
      <c r="W1194" s="1">
        <f t="array" ref="W1194">SUM(IF(Town!$AR$695:$AR$1045=$BE1194,IF(Town!$AK$695:$AK$1045=$BA1194,Town!P$695:P$1045,0),0))+SUM(IF($BE$2004:$BE$2023=$BE1194,IF($BA$2004:$BA$2023=$BA1194,W$2004:W$2023,0),0))</f>
        <v>55630</v>
      </c>
      <c r="X1194" s="1">
        <f t="array" ref="X1194">SUM(IF(Town!$AR$695:$AR$1045=$BE1194,IF(Town!$AK$695:$AK$1045=$BA1194,Town!Q$695:Q$1045,0),0))+SUM(IF($BE$2004:$BE$2023=$BE1194,IF($BA$2004:$BA$2023=$BA1194,X$2004:X$2023,0),0))</f>
        <v>0</v>
      </c>
      <c r="Y1194" s="1">
        <f t="array" ref="Y1194">SUM(IF(Town!$AR$695:$AR$1045=$BE1194,IF(Town!$AK$695:$AK$1045=$BA1194,Town!R$695:R$1045,0),0))+SUM(IF($BE$2004:$BE$2023=$BE1194,IF($BA$2004:$BA$2023=$BA1194,Y$2004:Y$2023,0),0))</f>
        <v>37767</v>
      </c>
      <c r="Z1194" s="1">
        <f t="array" ref="Z1194">SUM(IF(Town!$AR$695:$AR$1045=$BE1194,IF(Town!$AK$695:$AK$1045=$BA1194,Town!S$695:S$1045,0),0))+SUM(IF($BE$2004:$BE$2023=$BE1194,IF($BA$2004:$BA$2023=$BA1194,Z$2004:Z$2023,0),0))</f>
        <v>299</v>
      </c>
      <c r="AA1194" s="1">
        <f t="array" ref="AA1194">SUM(IF(Town!$AR$695:$AR$1045=$BE1194,IF(Town!$AK$695:$AK$1045=$BA1194,Town!T$695:T$1045,0),0))+SUM(IF($BE$2004:$BE$2023=$BE1194,IF($BA$2004:$BA$2023=$BA1194,AA$2004:AA$2023,0),0))</f>
        <v>0</v>
      </c>
      <c r="AB1194" s="1">
        <f t="array" ref="AB1194">SUM(IF(Town!$AR$695:$AR$1045=$BE1194,IF(Town!$AK$695:$AK$1045=$BA1194,Town!U$695:U$1045,0),0))+SUM(IF($BE$2004:$BE$2023=$BE1194,IF($BA$2004:$BA$2023=$BA1194,AB$2004:AB$2023,0),0))</f>
        <v>0</v>
      </c>
      <c r="AC1194" s="1">
        <f t="array" ref="AC1194">SUM(IF(Town!$AR$695:$AR$1045=$BE1194,IF(Town!$AK$695:$AK$1045=$BA1194,Town!V$695:V$1045,0),0))+SUM(IF($BE$2004:$BE$2023=$BE1194,IF($BA$2004:$BA$2023=$BA1194,AC$2004:AC$2023,0),0))</f>
        <v>0</v>
      </c>
      <c r="AD1194" s="1">
        <f t="array" ref="AD1194">SUM(IF(Town!$AR$695:$AR$1045=$BE1194,IF(Town!$AK$695:$AK$1045=$BA1194,Town!W$695:W$1045,0),0))+SUM(IF($BE$2004:$BE$2023=$BE1194,IF($BA$2004:$BA$2023=$BA1194,AD$2004:AD$2023,0),0))</f>
        <v>0</v>
      </c>
      <c r="AE1194" s="1">
        <f t="array" ref="AE1194">SUM(IF(Town!$AR$695:$AR$1045=$BE1194,IF(Town!$AK$695:$AK$1045=$BA1194,Town!X$695:X$1045,0),0))+SUM(IF($BE$2004:$BE$2023=$BE1194,IF($BA$2004:$BA$2023=$BA1194,AE$2004:AE$2023,0),0))</f>
        <v>335</v>
      </c>
      <c r="AF1194" s="1">
        <f t="array" ref="AF1194">SUM(IF(Town!$AR$695:$AR$1045=$BE1194,IF(Town!$AK$695:$AK$1045=$BA1194,Town!Y$695:Y$1045,0),0))+SUM(IF($BE$2004:$BE$2023=$BE1194,IF($BA$2004:$BA$2023=$BA1194,AF$2004:AF$2023,0),0))</f>
        <v>154</v>
      </c>
      <c r="AG1194" s="1">
        <f t="array" ref="AG1194">SUM(IF(Town!$AR$695:$AR$1045=$BE1194,IF(Town!$AK$695:$AK$1045=$BA1194,Town!Z$695:Z$1045,0),0))+SUM(IF($BE$2004:$BE$2023=$BE1194,IF($BA$2004:$BA$2023=$BA1194,AG$2004:AG$2023,0),0))</f>
        <v>0</v>
      </c>
      <c r="AH1194" s="1">
        <f t="array" ref="AH1194">SUM(IF(Town!$AR$695:$AR$1045=$BE1194,IF(Town!$AK$695:$AK$1045=$BA1194,Town!AA$695:AA$1045,0),0))+SUM(IF($BE$2004:$BE$2023=$BE1194,IF($BA$2004:$BA$2023=$BA1194,AH$2004:AH$2023,0),0))</f>
        <v>0</v>
      </c>
      <c r="AI1194" s="1"/>
      <c r="AJ1194" s="1">
        <f t="array" ref="AJ1194">SUM(IF(Town!$AR$695:$AR$1045=$BE1194,IF(Town!$AK$695:$AK$1045=$BA1194,Town!AC$695:AC$1045,0),0))+SUM(IF($BE$2004:$BE$2023=$BE1194,IF($BA$2004:$BA$2023=$BA1194,AJ$2004:AJ$2023,0),0))</f>
        <v>88</v>
      </c>
      <c r="AK1194" s="1"/>
      <c r="AL1194" s="1"/>
      <c r="AM1194" s="1"/>
      <c r="AY1194" t="str">
        <f t="shared" si="936"/>
        <v>Suffolk CD7</v>
      </c>
      <c r="BA1194">
        <v>7</v>
      </c>
      <c r="BC1194" s="98">
        <v>25</v>
      </c>
      <c r="BD1194" s="100"/>
      <c r="BE1194">
        <v>25025</v>
      </c>
      <c r="BF1194">
        <f t="shared" si="927"/>
        <v>2502507</v>
      </c>
      <c r="BH1194" t="s">
        <v>3303</v>
      </c>
    </row>
    <row r="1195" spans="1:60">
      <c r="A1195" t="s">
        <v>2098</v>
      </c>
      <c r="B1195" t="s">
        <v>2332</v>
      </c>
      <c r="C1195" s="1">
        <f t="shared" si="928"/>
        <v>34516</v>
      </c>
      <c r="D1195" s="1"/>
      <c r="E1195" s="1"/>
      <c r="F1195" s="1"/>
      <c r="G1195" s="1"/>
      <c r="H1195" s="1"/>
      <c r="I1195" s="1"/>
      <c r="J1195" s="1"/>
      <c r="K1195" s="7">
        <f>RANK(W1195,(W1195:Y1195,Z1195:AN1195))</f>
        <v>1</v>
      </c>
      <c r="L1195" s="7">
        <f>RANK(X1195,(W1195:Y1195,Z1195:AN1195))</f>
        <v>7</v>
      </c>
      <c r="M1195" s="7">
        <f>IF(Y1195&gt;0,RANK(Y1195,(W1195:Y1195,Z1195:AN1195)),0)</f>
        <v>2</v>
      </c>
      <c r="N1195" s="7"/>
      <c r="O1195" s="1">
        <f t="shared" si="929"/>
        <v>2741</v>
      </c>
      <c r="P1195" s="2">
        <f t="shared" si="930"/>
        <v>7.9412446401668793E-2</v>
      </c>
      <c r="Q1195" s="2"/>
      <c r="R1195" s="2">
        <f t="shared" si="931"/>
        <v>0.5298991771931858</v>
      </c>
      <c r="S1195" s="2">
        <f t="shared" si="932"/>
        <v>0</v>
      </c>
      <c r="T1195" s="2">
        <f t="shared" si="933"/>
        <v>0.45048673079151696</v>
      </c>
      <c r="U1195" s="2">
        <f t="shared" si="934"/>
        <v>7.0112411635183686E-3</v>
      </c>
      <c r="V1195" s="2">
        <f t="shared" si="935"/>
        <v>1.2602850851778867E-2</v>
      </c>
      <c r="W1195" s="1">
        <f t="array" ref="W1195">SUM(IF(Town!$AR$695:$AR$1045=$BE1195,IF(Town!$AK$695:$AK$1045=$BA1195,Town!P$695:P$1045,0),0))+SUM(IF($BE$2004:$BE$2023=$BE1195,IF($BA$2004:$BA$2023=$BA1195,W$2004:W$2023,0),0))</f>
        <v>18290</v>
      </c>
      <c r="X1195" s="1">
        <f t="array" ref="X1195">SUM(IF(Town!$AR$695:$AR$1045=$BE1195,IF(Town!$AK$695:$AK$1045=$BA1195,Town!Q$695:Q$1045,0),0))+SUM(IF($BE$2004:$BE$2023=$BE1195,IF($BA$2004:$BA$2023=$BA1195,X$2004:X$2023,0),0))</f>
        <v>0</v>
      </c>
      <c r="Y1195" s="1">
        <f t="array" ref="Y1195">SUM(IF(Town!$AR$695:$AR$1045=$BE1195,IF(Town!$AK$695:$AK$1045=$BA1195,Town!R$695:R$1045,0),0))+SUM(IF($BE$2004:$BE$2023=$BE1195,IF($BA$2004:$BA$2023=$BA1195,Y$2004:Y$2023,0),0))</f>
        <v>15549</v>
      </c>
      <c r="Z1195" s="1">
        <f t="array" ref="Z1195">SUM(IF(Town!$AR$695:$AR$1045=$BE1195,IF(Town!$AK$695:$AK$1045=$BA1195,Town!S$695:S$1045,0),0))+SUM(IF($BE$2004:$BE$2023=$BE1195,IF($BA$2004:$BA$2023=$BA1195,Z$2004:Z$2023,0),0))</f>
        <v>242</v>
      </c>
      <c r="AA1195" s="1">
        <f t="array" ref="AA1195">SUM(IF(Town!$AR$695:$AR$1045=$BE1195,IF(Town!$AK$695:$AK$1045=$BA1195,Town!T$695:T$1045,0),0))+SUM(IF($BE$2004:$BE$2023=$BE1195,IF($BA$2004:$BA$2023=$BA1195,AA$2004:AA$2023,0),0))</f>
        <v>0</v>
      </c>
      <c r="AB1195" s="1">
        <f t="array" ref="AB1195">SUM(IF(Town!$AR$695:$AR$1045=$BE1195,IF(Town!$AK$695:$AK$1045=$BA1195,Town!U$695:U$1045,0),0))+SUM(IF($BE$2004:$BE$2023=$BE1195,IF($BA$2004:$BA$2023=$BA1195,AB$2004:AB$2023,0),0))</f>
        <v>0</v>
      </c>
      <c r="AC1195" s="1">
        <f t="array" ref="AC1195">SUM(IF(Town!$AR$695:$AR$1045=$BE1195,IF(Town!$AK$695:$AK$1045=$BA1195,Town!V$695:V$1045,0),0))+SUM(IF($BE$2004:$BE$2023=$BE1195,IF($BA$2004:$BA$2023=$BA1195,AC$2004:AC$2023,0),0))</f>
        <v>0</v>
      </c>
      <c r="AD1195" s="1">
        <f t="array" ref="AD1195">SUM(IF(Town!$AR$695:$AR$1045=$BE1195,IF(Town!$AK$695:$AK$1045=$BA1195,Town!W$695:W$1045,0),0))+SUM(IF($BE$2004:$BE$2023=$BE1195,IF($BA$2004:$BA$2023=$BA1195,AD$2004:AD$2023,0),0))</f>
        <v>0</v>
      </c>
      <c r="AE1195" s="1">
        <f t="array" ref="AE1195">SUM(IF(Town!$AR$695:$AR$1045=$BE1195,IF(Town!$AK$695:$AK$1045=$BA1195,Town!X$695:X$1045,0),0))+SUM(IF($BE$2004:$BE$2023=$BE1195,IF($BA$2004:$BA$2023=$BA1195,AE$2004:AE$2023,0),0))</f>
        <v>269</v>
      </c>
      <c r="AF1195" s="1">
        <f t="array" ref="AF1195">SUM(IF(Town!$AR$695:$AR$1045=$BE1195,IF(Town!$AK$695:$AK$1045=$BA1195,Town!Y$695:Y$1045,0),0))+SUM(IF($BE$2004:$BE$2023=$BE1195,IF($BA$2004:$BA$2023=$BA1195,AF$2004:AF$2023,0),0))</f>
        <v>115</v>
      </c>
      <c r="AG1195" s="1">
        <f t="array" ref="AG1195">SUM(IF(Town!$AR$695:$AR$1045=$BE1195,IF(Town!$AK$695:$AK$1045=$BA1195,Town!Z$695:Z$1045,0),0))+SUM(IF($BE$2004:$BE$2023=$BE1195,IF($BA$2004:$BA$2023=$BA1195,AG$2004:AG$2023,0),0))</f>
        <v>0</v>
      </c>
      <c r="AH1195" s="1">
        <f t="array" ref="AH1195">SUM(IF(Town!$AR$695:$AR$1045=$BE1195,IF(Town!$AK$695:$AK$1045=$BA1195,Town!AA$695:AA$1045,0),0))+SUM(IF($BE$2004:$BE$2023=$BE1195,IF($BA$2004:$BA$2023=$BA1195,AH$2004:AH$2023,0),0))</f>
        <v>0</v>
      </c>
      <c r="AI1195" s="1"/>
      <c r="AJ1195" s="1">
        <f t="array" ref="AJ1195">SUM(IF(Town!$AR$695:$AR$1045=$BE1195,IF(Town!$AK$695:$AK$1045=$BA1195,Town!AC$695:AC$1045,0),0))+SUM(IF($BE$2004:$BE$2023=$BE1195,IF($BA$2004:$BA$2023=$BA1195,AJ$2004:AJ$2023,0),0))</f>
        <v>51</v>
      </c>
      <c r="AK1195" s="1"/>
      <c r="AL1195" s="1"/>
      <c r="AM1195" s="1"/>
      <c r="AY1195" t="str">
        <f t="shared" si="936"/>
        <v>Suffolk CD8</v>
      </c>
      <c r="BA1195">
        <v>8</v>
      </c>
      <c r="BC1195" s="98">
        <v>25</v>
      </c>
      <c r="BD1195" s="100"/>
      <c r="BE1195">
        <v>25025</v>
      </c>
      <c r="BF1195">
        <f t="shared" si="927"/>
        <v>2502508</v>
      </c>
      <c r="BH1195" t="s">
        <v>3303</v>
      </c>
    </row>
    <row r="1196" spans="1:60">
      <c r="A1196" t="s">
        <v>1781</v>
      </c>
      <c r="B1196" t="s">
        <v>2332</v>
      </c>
      <c r="C1196" s="1">
        <f t="shared" si="928"/>
        <v>7895</v>
      </c>
      <c r="D1196" s="1"/>
      <c r="E1196" s="1"/>
      <c r="F1196" s="1"/>
      <c r="G1196" s="1"/>
      <c r="H1196" s="1"/>
      <c r="I1196" s="1"/>
      <c r="J1196" s="1"/>
      <c r="K1196" s="7">
        <f>RANK(W1196,(W1196:Y1196,Z1196:AN1196))</f>
        <v>2</v>
      </c>
      <c r="L1196" s="7">
        <f>RANK(X1196,(W1196:Y1196,Z1196:AN1196))</f>
        <v>7</v>
      </c>
      <c r="M1196" s="7">
        <f>IF(Y1196&gt;0,RANK(Y1196,(W1196:Y1196,Z1196:AN1196)),0)</f>
        <v>1</v>
      </c>
      <c r="N1196" s="7"/>
      <c r="O1196" s="1">
        <f t="shared" si="929"/>
        <v>900</v>
      </c>
      <c r="P1196" s="2">
        <f t="shared" si="930"/>
        <v>0.11399620012666245</v>
      </c>
      <c r="Q1196" s="2"/>
      <c r="R1196" s="2">
        <f t="shared" si="931"/>
        <v>0.43141228625712474</v>
      </c>
      <c r="S1196" s="2">
        <f t="shared" si="932"/>
        <v>0</v>
      </c>
      <c r="T1196" s="2">
        <f t="shared" si="933"/>
        <v>0.54540848638378725</v>
      </c>
      <c r="U1196" s="2">
        <f t="shared" si="934"/>
        <v>5.1931602279924006E-3</v>
      </c>
      <c r="V1196" s="2">
        <f t="shared" si="935"/>
        <v>1.7986067131095549E-2</v>
      </c>
      <c r="W1196" s="1">
        <f t="array" ref="W1196">SUM(IF(Town!$AR$695:$AR$1045=$BE1196,IF(Town!$AK$695:$AK$1045=$BA1196,Town!P$695:P$1045,0),0))+SUM(IF($BE$2004:$BE$2023=$BE1196,IF($BA$2004:$BA$2023=$BA1196,W$2004:W$2023,0),0))</f>
        <v>3406</v>
      </c>
      <c r="X1196" s="1">
        <f t="array" ref="X1196">SUM(IF(Town!$AR$695:$AR$1045=$BE1196,IF(Town!$AK$695:$AK$1045=$BA1196,Town!Q$695:Q$1045,0),0))+SUM(IF($BE$2004:$BE$2023=$BE1196,IF($BA$2004:$BA$2023=$BA1196,X$2004:X$2023,0),0))</f>
        <v>0</v>
      </c>
      <c r="Y1196" s="1">
        <f t="array" ref="Y1196">SUM(IF(Town!$AR$695:$AR$1045=$BE1196,IF(Town!$AK$695:$AK$1045=$BA1196,Town!R$695:R$1045,0),0))+SUM(IF($BE$2004:$BE$2023=$BE1196,IF($BA$2004:$BA$2023=$BA1196,Y$2004:Y$2023,0),0))</f>
        <v>4306</v>
      </c>
      <c r="Z1196" s="1">
        <f t="array" ref="Z1196">SUM(IF(Town!$AR$695:$AR$1045=$BE1196,IF(Town!$AK$695:$AK$1045=$BA1196,Town!S$695:S$1045,0),0))+SUM(IF($BE$2004:$BE$2023=$BE1196,IF($BA$2004:$BA$2023=$BA1196,Z$2004:Z$2023,0),0))</f>
        <v>41</v>
      </c>
      <c r="AA1196" s="1">
        <f t="array" ref="AA1196">SUM(IF(Town!$AR$695:$AR$1045=$BE1196,IF(Town!$AK$695:$AK$1045=$BA1196,Town!T$695:T$1045,0),0))+SUM(IF($BE$2004:$BE$2023=$BE1196,IF($BA$2004:$BA$2023=$BA1196,AA$2004:AA$2023,0),0))</f>
        <v>0</v>
      </c>
      <c r="AB1196" s="1">
        <f t="array" ref="AB1196">SUM(IF(Town!$AR$695:$AR$1045=$BE1196,IF(Town!$AK$695:$AK$1045=$BA1196,Town!U$695:U$1045,0),0))+SUM(IF($BE$2004:$BE$2023=$BE1196,IF($BA$2004:$BA$2023=$BA1196,AB$2004:AB$2023,0),0))</f>
        <v>0</v>
      </c>
      <c r="AC1196" s="1">
        <f t="array" ref="AC1196">SUM(IF(Town!$AR$695:$AR$1045=$BE1196,IF(Town!$AK$695:$AK$1045=$BA1196,Town!V$695:V$1045,0),0))+SUM(IF($BE$2004:$BE$2023=$BE1196,IF($BA$2004:$BA$2023=$BA1196,AC$2004:AC$2023,0),0))</f>
        <v>0</v>
      </c>
      <c r="AD1196" s="1">
        <f t="array" ref="AD1196">SUM(IF(Town!$AR$695:$AR$1045=$BE1196,IF(Town!$AK$695:$AK$1045=$BA1196,Town!W$695:W$1045,0),0))+SUM(IF($BE$2004:$BE$2023=$BE1196,IF($BA$2004:$BA$2023=$BA1196,AD$2004:AD$2023,0),0))</f>
        <v>0</v>
      </c>
      <c r="AE1196" s="1">
        <f t="array" ref="AE1196">SUM(IF(Town!$AR$695:$AR$1045=$BE1196,IF(Town!$AK$695:$AK$1045=$BA1196,Town!X$695:X$1045,0),0))+SUM(IF($BE$2004:$BE$2023=$BE1196,IF($BA$2004:$BA$2023=$BA1196,AE$2004:AE$2023,0),0))</f>
        <v>70</v>
      </c>
      <c r="AF1196" s="1">
        <f t="array" ref="AF1196">SUM(IF(Town!$AR$695:$AR$1045=$BE1196,IF(Town!$AK$695:$AK$1045=$BA1196,Town!Y$695:Y$1045,0),0))+SUM(IF($BE$2004:$BE$2023=$BE1196,IF($BA$2004:$BA$2023=$BA1196,AF$2004:AF$2023,0),0))</f>
        <v>59</v>
      </c>
      <c r="AG1196" s="1">
        <f t="array" ref="AG1196">SUM(IF(Town!$AR$695:$AR$1045=$BE1196,IF(Town!$AK$695:$AK$1045=$BA1196,Town!Z$695:Z$1045,0),0))+SUM(IF($BE$2004:$BE$2023=$BE1196,IF($BA$2004:$BA$2023=$BA1196,AG$2004:AG$2023,0),0))</f>
        <v>0</v>
      </c>
      <c r="AH1196" s="1">
        <f t="array" ref="AH1196">SUM(IF(Town!$AR$695:$AR$1045=$BE1196,IF(Town!$AK$695:$AK$1045=$BA1196,Town!AA$695:AA$1045,0),0))+SUM(IF($BE$2004:$BE$2023=$BE1196,IF($BA$2004:$BA$2023=$BA1196,AH$2004:AH$2023,0),0))</f>
        <v>0</v>
      </c>
      <c r="AI1196" s="1"/>
      <c r="AJ1196" s="1">
        <f t="array" ref="AJ1196">SUM(IF(Town!$AR$695:$AR$1045=$BE1196,IF(Town!$AK$695:$AK$1045=$BA1196,Town!AC$695:AC$1045,0),0))+SUM(IF($BE$2004:$BE$2023=$BE1196,IF($BA$2004:$BA$2023=$BA1196,AJ$2004:AJ$2023,0),0))</f>
        <v>13</v>
      </c>
      <c r="AK1196" s="1"/>
      <c r="AL1196" s="1"/>
      <c r="AM1196" s="1"/>
      <c r="AY1196" t="str">
        <f t="shared" si="936"/>
        <v>Worcester CD1</v>
      </c>
      <c r="BA1196">
        <v>1</v>
      </c>
      <c r="BC1196" s="98">
        <v>25</v>
      </c>
      <c r="BD1196" s="100"/>
      <c r="BE1196">
        <v>25027</v>
      </c>
      <c r="BF1196">
        <f t="shared" si="927"/>
        <v>2502701</v>
      </c>
      <c r="BH1196" t="s">
        <v>3303</v>
      </c>
    </row>
    <row r="1197" spans="1:60">
      <c r="A1197" t="s">
        <v>1781</v>
      </c>
      <c r="B1197" t="s">
        <v>2332</v>
      </c>
      <c r="C1197" s="1">
        <f t="shared" si="928"/>
        <v>83998</v>
      </c>
      <c r="D1197" s="1"/>
      <c r="E1197" s="1"/>
      <c r="F1197" s="1"/>
      <c r="G1197" s="1"/>
      <c r="H1197" s="1"/>
      <c r="I1197" s="1"/>
      <c r="J1197" s="1"/>
      <c r="K1197" s="7">
        <f>RANK(W1197,(W1197:Y1197,Z1197:AN1197))</f>
        <v>2</v>
      </c>
      <c r="L1197" s="7">
        <f>RANK(X1197,(W1197:Y1197,Z1197:AN1197))</f>
        <v>7</v>
      </c>
      <c r="M1197" s="7">
        <f>IF(Y1197&gt;0,RANK(Y1197,(W1197:Y1197,Z1197:AN1197)),0)</f>
        <v>1</v>
      </c>
      <c r="N1197" s="7"/>
      <c r="O1197" s="1">
        <f t="shared" si="929"/>
        <v>6796</v>
      </c>
      <c r="P1197" s="2">
        <f t="shared" si="930"/>
        <v>8.0906688254482245E-2</v>
      </c>
      <c r="Q1197" s="2"/>
      <c r="R1197" s="2">
        <f t="shared" si="931"/>
        <v>0.451379794757018</v>
      </c>
      <c r="S1197" s="2">
        <f t="shared" si="932"/>
        <v>0</v>
      </c>
      <c r="T1197" s="2">
        <f t="shared" si="933"/>
        <v>0.53228648301150028</v>
      </c>
      <c r="U1197" s="2">
        <f t="shared" si="934"/>
        <v>4.3572466011095505E-3</v>
      </c>
      <c r="V1197" s="2">
        <f t="shared" si="935"/>
        <v>1.1976475630372223E-2</v>
      </c>
      <c r="W1197" s="1">
        <f t="array" ref="W1197">SUM(IF(Town!$AR$695:$AR$1045=$BE1197,IF(Town!$AK$695:$AK$1045=$BA1197,Town!P$695:P$1045,0),0))+SUM(IF($BE$2004:$BE$2023=$BE1197,IF($BA$2004:$BA$2023=$BA1197,W$2004:W$2023,0),0))</f>
        <v>37915</v>
      </c>
      <c r="X1197" s="1">
        <f t="array" ref="X1197">SUM(IF(Town!$AR$695:$AR$1045=$BE1197,IF(Town!$AK$695:$AK$1045=$BA1197,Town!Q$695:Q$1045,0),0))+SUM(IF($BE$2004:$BE$2023=$BE1197,IF($BA$2004:$BA$2023=$BA1197,X$2004:X$2023,0),0))</f>
        <v>0</v>
      </c>
      <c r="Y1197" s="1">
        <f t="array" ref="Y1197">SUM(IF(Town!$AR$695:$AR$1045=$BE1197,IF(Town!$AK$695:$AK$1045=$BA1197,Town!R$695:R$1045,0),0))+SUM(IF($BE$2004:$BE$2023=$BE1197,IF($BA$2004:$BA$2023=$BA1197,Y$2004:Y$2023,0),0))</f>
        <v>44711</v>
      </c>
      <c r="Z1197" s="1">
        <f t="array" ref="Z1197">SUM(IF(Town!$AR$695:$AR$1045=$BE1197,IF(Town!$AK$695:$AK$1045=$BA1197,Town!S$695:S$1045,0),0))+SUM(IF($BE$2004:$BE$2023=$BE1197,IF($BA$2004:$BA$2023=$BA1197,Z$2004:Z$2023,0),0))</f>
        <v>366</v>
      </c>
      <c r="AA1197" s="1">
        <f t="array" ref="AA1197">SUM(IF(Town!$AR$695:$AR$1045=$BE1197,IF(Town!$AK$695:$AK$1045=$BA1197,Town!T$695:T$1045,0),0))+SUM(IF($BE$2004:$BE$2023=$BE1197,IF($BA$2004:$BA$2023=$BA1197,AA$2004:AA$2023,0),0))</f>
        <v>0</v>
      </c>
      <c r="AB1197" s="1">
        <f t="array" ref="AB1197">SUM(IF(Town!$AR$695:$AR$1045=$BE1197,IF(Town!$AK$695:$AK$1045=$BA1197,Town!U$695:U$1045,0),0))+SUM(IF($BE$2004:$BE$2023=$BE1197,IF($BA$2004:$BA$2023=$BA1197,AB$2004:AB$2023,0),0))</f>
        <v>0</v>
      </c>
      <c r="AC1197" s="1">
        <f t="array" ref="AC1197">SUM(IF(Town!$AR$695:$AR$1045=$BE1197,IF(Town!$AK$695:$AK$1045=$BA1197,Town!V$695:V$1045,0),0))+SUM(IF($BE$2004:$BE$2023=$BE1197,IF($BA$2004:$BA$2023=$BA1197,AC$2004:AC$2023,0),0))</f>
        <v>0</v>
      </c>
      <c r="AD1197" s="1">
        <f t="array" ref="AD1197">SUM(IF(Town!$AR$695:$AR$1045=$BE1197,IF(Town!$AK$695:$AK$1045=$BA1197,Town!W$695:W$1045,0),0))+SUM(IF($BE$2004:$BE$2023=$BE1197,IF($BA$2004:$BA$2023=$BA1197,AD$2004:AD$2023,0),0))</f>
        <v>0</v>
      </c>
      <c r="AE1197" s="1">
        <f t="array" ref="AE1197">SUM(IF(Town!$AR$695:$AR$1045=$BE1197,IF(Town!$AK$695:$AK$1045=$BA1197,Town!X$695:X$1045,0),0))+SUM(IF($BE$2004:$BE$2023=$BE1197,IF($BA$2004:$BA$2023=$BA1197,AE$2004:AE$2023,0),0))</f>
        <v>571</v>
      </c>
      <c r="AF1197" s="1">
        <f t="array" ref="AF1197">SUM(IF(Town!$AR$695:$AR$1045=$BE1197,IF(Town!$AK$695:$AK$1045=$BA1197,Town!Y$695:Y$1045,0),0))+SUM(IF($BE$2004:$BE$2023=$BE1197,IF($BA$2004:$BA$2023=$BA1197,AF$2004:AF$2023,0),0))</f>
        <v>312</v>
      </c>
      <c r="AG1197" s="1">
        <f t="array" ref="AG1197">SUM(IF(Town!$AR$695:$AR$1045=$BE1197,IF(Town!$AK$695:$AK$1045=$BA1197,Town!Z$695:Z$1045,0),0))+SUM(IF($BE$2004:$BE$2023=$BE1197,IF($BA$2004:$BA$2023=$BA1197,AG$2004:AG$2023,0),0))</f>
        <v>0</v>
      </c>
      <c r="AH1197" s="1">
        <f t="array" ref="AH1197">SUM(IF(Town!$AR$695:$AR$1045=$BE1197,IF(Town!$AK$695:$AK$1045=$BA1197,Town!AA$695:AA$1045,0),0))+SUM(IF($BE$2004:$BE$2023=$BE1197,IF($BA$2004:$BA$2023=$BA1197,AH$2004:AH$2023,0),0))</f>
        <v>0</v>
      </c>
      <c r="AI1197" s="1"/>
      <c r="AJ1197" s="1">
        <f t="array" ref="AJ1197">SUM(IF(Town!$AR$695:$AR$1045=$BE1197,IF(Town!$AK$695:$AK$1045=$BA1197,Town!AC$695:AC$1045,0),0))+SUM(IF($BE$2004:$BE$2023=$BE1197,IF($BA$2004:$BA$2023=$BA1197,AJ$2004:AJ$2023,0),0))</f>
        <v>123</v>
      </c>
      <c r="AK1197" s="1"/>
      <c r="AL1197" s="1"/>
      <c r="AM1197" s="1"/>
      <c r="AY1197" t="str">
        <f t="shared" si="936"/>
        <v>Worcester CD2</v>
      </c>
      <c r="BA1197">
        <v>2</v>
      </c>
      <c r="BC1197" s="98">
        <v>25</v>
      </c>
      <c r="BD1197" s="100"/>
      <c r="BE1197">
        <v>25027</v>
      </c>
      <c r="BF1197">
        <f t="shared" si="927"/>
        <v>2502702</v>
      </c>
      <c r="BH1197" t="s">
        <v>3303</v>
      </c>
    </row>
    <row r="1198" spans="1:60">
      <c r="A1198" t="s">
        <v>1781</v>
      </c>
      <c r="B1198" t="s">
        <v>2332</v>
      </c>
      <c r="C1198" s="1">
        <f t="shared" si="928"/>
        <v>20086</v>
      </c>
      <c r="D1198" s="1"/>
      <c r="E1198" s="1"/>
      <c r="F1198" s="1"/>
      <c r="G1198" s="1"/>
      <c r="H1198" s="1"/>
      <c r="I1198" s="1"/>
      <c r="J1198" s="1"/>
      <c r="K1198" s="7">
        <f>RANK(W1198,(W1198:Y1198,Z1198:AN1198))</f>
        <v>2</v>
      </c>
      <c r="L1198" s="7">
        <f>RANK(X1198,(W1198:Y1198,Z1198:AN1198))</f>
        <v>7</v>
      </c>
      <c r="M1198" s="7">
        <f>IF(Y1198&gt;0,RANK(Y1198,(W1198:Y1198,Z1198:AN1198)),0)</f>
        <v>1</v>
      </c>
      <c r="N1198" s="7"/>
      <c r="O1198" s="1">
        <f t="shared" si="929"/>
        <v>2492</v>
      </c>
      <c r="P1198" s="2">
        <f t="shared" si="930"/>
        <v>0.12406651398984367</v>
      </c>
      <c r="Q1198" s="2"/>
      <c r="R1198" s="2">
        <f t="shared" si="931"/>
        <v>0.43024992532111916</v>
      </c>
      <c r="S1198" s="2">
        <f t="shared" si="932"/>
        <v>0</v>
      </c>
      <c r="T1198" s="2">
        <f t="shared" si="933"/>
        <v>0.55431643931096286</v>
      </c>
      <c r="U1198" s="2">
        <f t="shared" si="934"/>
        <v>4.3313750871253609E-3</v>
      </c>
      <c r="V1198" s="2">
        <f t="shared" si="935"/>
        <v>1.1102260280792614E-2</v>
      </c>
      <c r="W1198" s="1">
        <f t="array" ref="W1198">SUM(IF(Town!$AR$695:$AR$1045=$BE1198,IF(Town!$AK$695:$AK$1045=$BA1198,Town!P$695:P$1045,0),0))+SUM(IF($BE$2004:$BE$2023=$BE1198,IF($BA$2004:$BA$2023=$BA1198,W$2004:W$2023,0),0))</f>
        <v>8642</v>
      </c>
      <c r="X1198" s="1">
        <f t="array" ref="X1198">SUM(IF(Town!$AR$695:$AR$1045=$BE1198,IF(Town!$AK$695:$AK$1045=$BA1198,Town!Q$695:Q$1045,0),0))+SUM(IF($BE$2004:$BE$2023=$BE1198,IF($BA$2004:$BA$2023=$BA1198,X$2004:X$2023,0),0))</f>
        <v>0</v>
      </c>
      <c r="Y1198" s="1">
        <f t="array" ref="Y1198">SUM(IF(Town!$AR$695:$AR$1045=$BE1198,IF(Town!$AK$695:$AK$1045=$BA1198,Town!R$695:R$1045,0),0))+SUM(IF($BE$2004:$BE$2023=$BE1198,IF($BA$2004:$BA$2023=$BA1198,Y$2004:Y$2023,0),0))</f>
        <v>11134</v>
      </c>
      <c r="Z1198" s="1">
        <f t="array" ref="Z1198">SUM(IF(Town!$AR$695:$AR$1045=$BE1198,IF(Town!$AK$695:$AK$1045=$BA1198,Town!S$695:S$1045,0),0))+SUM(IF($BE$2004:$BE$2023=$BE1198,IF($BA$2004:$BA$2023=$BA1198,Z$2004:Z$2023,0),0))</f>
        <v>87</v>
      </c>
      <c r="AA1198" s="1">
        <f t="array" ref="AA1198">SUM(IF(Town!$AR$695:$AR$1045=$BE1198,IF(Town!$AK$695:$AK$1045=$BA1198,Town!T$695:T$1045,0),0))+SUM(IF($BE$2004:$BE$2023=$BE1198,IF($BA$2004:$BA$2023=$BA1198,AA$2004:AA$2023,0),0))</f>
        <v>0</v>
      </c>
      <c r="AB1198" s="1">
        <f t="array" ref="AB1198">SUM(IF(Town!$AR$695:$AR$1045=$BE1198,IF(Town!$AK$695:$AK$1045=$BA1198,Town!U$695:U$1045,0),0))+SUM(IF($BE$2004:$BE$2023=$BE1198,IF($BA$2004:$BA$2023=$BA1198,AB$2004:AB$2023,0),0))</f>
        <v>0</v>
      </c>
      <c r="AC1198" s="1">
        <f t="array" ref="AC1198">SUM(IF(Town!$AR$695:$AR$1045=$BE1198,IF(Town!$AK$695:$AK$1045=$BA1198,Town!V$695:V$1045,0),0))+SUM(IF($BE$2004:$BE$2023=$BE1198,IF($BA$2004:$BA$2023=$BA1198,AC$2004:AC$2023,0),0))</f>
        <v>0</v>
      </c>
      <c r="AD1198" s="1">
        <f t="array" ref="AD1198">SUM(IF(Town!$AR$695:$AR$1045=$BE1198,IF(Town!$AK$695:$AK$1045=$BA1198,Town!W$695:W$1045,0),0))+SUM(IF($BE$2004:$BE$2023=$BE1198,IF($BA$2004:$BA$2023=$BA1198,AD$2004:AD$2023,0),0))</f>
        <v>0</v>
      </c>
      <c r="AE1198" s="1">
        <f t="array" ref="AE1198">SUM(IF(Town!$AR$695:$AR$1045=$BE1198,IF(Town!$AK$695:$AK$1045=$BA1198,Town!X$695:X$1045,0),0))+SUM(IF($BE$2004:$BE$2023=$BE1198,IF($BA$2004:$BA$2023=$BA1198,AE$2004:AE$2023,0),0))</f>
        <v>121</v>
      </c>
      <c r="AF1198" s="1">
        <f t="array" ref="AF1198">SUM(IF(Town!$AR$695:$AR$1045=$BE1198,IF(Town!$AK$695:$AK$1045=$BA1198,Town!Y$695:Y$1045,0),0))+SUM(IF($BE$2004:$BE$2023=$BE1198,IF($BA$2004:$BA$2023=$BA1198,AF$2004:AF$2023,0),0))</f>
        <v>79</v>
      </c>
      <c r="AG1198" s="1">
        <f t="array" ref="AG1198">SUM(IF(Town!$AR$695:$AR$1045=$BE1198,IF(Town!$AK$695:$AK$1045=$BA1198,Town!Z$695:Z$1045,0),0))+SUM(IF($BE$2004:$BE$2023=$BE1198,IF($BA$2004:$BA$2023=$BA1198,AG$2004:AG$2023,0),0))</f>
        <v>0</v>
      </c>
      <c r="AH1198" s="1">
        <f t="array" ref="AH1198">SUM(IF(Town!$AR$695:$AR$1045=$BE1198,IF(Town!$AK$695:$AK$1045=$BA1198,Town!AA$695:AA$1045,0),0))+SUM(IF($BE$2004:$BE$2023=$BE1198,IF($BA$2004:$BA$2023=$BA1198,AH$2004:AH$2023,0),0))</f>
        <v>0</v>
      </c>
      <c r="AI1198" s="1"/>
      <c r="AJ1198" s="1">
        <f t="array" ref="AJ1198">SUM(IF(Town!$AR$695:$AR$1045=$BE1198,IF(Town!$AK$695:$AK$1045=$BA1198,Town!AC$695:AC$1045,0),0))+SUM(IF($BE$2004:$BE$2023=$BE1198,IF($BA$2004:$BA$2023=$BA1198,AJ$2004:AJ$2023,0),0))</f>
        <v>23</v>
      </c>
      <c r="AK1198" s="1"/>
      <c r="AL1198" s="1"/>
      <c r="AM1198" s="1"/>
      <c r="AY1198" t="str">
        <f t="shared" si="936"/>
        <v>Worcester CD3</v>
      </c>
      <c r="BA1198">
        <v>3</v>
      </c>
      <c r="BC1198" s="98">
        <v>25</v>
      </c>
      <c r="BD1198" s="100"/>
      <c r="BE1198">
        <v>25027</v>
      </c>
      <c r="BF1198">
        <f t="shared" si="927"/>
        <v>2502703</v>
      </c>
      <c r="BH1198" t="s">
        <v>3303</v>
      </c>
    </row>
    <row r="1199" spans="1:60" s="167" customFormat="1">
      <c r="A1199" s="167" t="s">
        <v>1781</v>
      </c>
      <c r="B1199" s="167" t="s">
        <v>2332</v>
      </c>
      <c r="C1199" s="1">
        <f>SUM(W1199:AN1199)</f>
        <v>5368</v>
      </c>
      <c r="D1199" s="1"/>
      <c r="E1199" s="1"/>
      <c r="F1199" s="1"/>
      <c r="G1199" s="1"/>
      <c r="H1199" s="1"/>
      <c r="I1199" s="1"/>
      <c r="J1199" s="1"/>
      <c r="K1199" s="7">
        <f>RANK(W1199,(W1199:Y1199,Z1199:AN1199))</f>
        <v>2</v>
      </c>
      <c r="L1199" s="7">
        <f>RANK(X1199,(W1199:Y1199,Z1199:AN1199))</f>
        <v>7</v>
      </c>
      <c r="M1199" s="7">
        <f>IF(Y1199&gt;0,RANK(Y1199,(W1199:Y1199,Z1199:AN1199)),0)</f>
        <v>1</v>
      </c>
      <c r="N1199" s="7"/>
      <c r="O1199" s="1">
        <f>MAX(W1199:AD1199)-LARGE(W1199:AD1199,2)</f>
        <v>74</v>
      </c>
      <c r="P1199" s="2">
        <f>O1199/C1199</f>
        <v>1.3785394932935917E-2</v>
      </c>
      <c r="Q1199" s="2"/>
      <c r="R1199" s="2">
        <f>IF($C1199=0,"-",W1199/$C1199)</f>
        <v>0.48397913561847988</v>
      </c>
      <c r="S1199" s="2">
        <f>IF($C1199=0,"-",X1199/$C1199)</f>
        <v>0</v>
      </c>
      <c r="T1199" s="2">
        <f>IF($C1199=0,"-",Y1199/$C1199)</f>
        <v>0.49776453055141578</v>
      </c>
      <c r="U1199" s="2">
        <f>IF($C1199=0,"-",Z1199/$C1199)</f>
        <v>4.0983606557377051E-3</v>
      </c>
      <c r="V1199" s="2">
        <f>IF(C1199=0,"-",(1-R1199-S1199-T1199-U1199))</f>
        <v>1.4157973174366571E-2</v>
      </c>
      <c r="W1199" s="1">
        <f t="array" ref="W1199">SUM(IF(Town!$AR$695:$AR$1045=$BE1199,IF(Town!$AK$695:$AK$1045=$BA1199,Town!P$695:P$1045,0),0))+SUM(IF($BE$2004:$BE$2023=$BE1199,IF($BA$2004:$BA$2023=$BA1199,W$2004:W$2023,0),0))</f>
        <v>2598</v>
      </c>
      <c r="X1199" s="1">
        <f t="array" ref="X1199">SUM(IF(Town!$AR$695:$AR$1045=$BE1199,IF(Town!$AK$695:$AK$1045=$BA1199,Town!Q$695:Q$1045,0),0))+SUM(IF($BE$2004:$BE$2023=$BE1199,IF($BA$2004:$BA$2023=$BA1199,X$2004:X$2023,0),0))</f>
        <v>0</v>
      </c>
      <c r="Y1199" s="1">
        <f t="array" ref="Y1199">SUM(IF(Town!$AR$695:$AR$1045=$BE1199,IF(Town!$AK$695:$AK$1045=$BA1199,Town!R$695:R$1045,0),0))+SUM(IF($BE$2004:$BE$2023=$BE1199,IF($BA$2004:$BA$2023=$BA1199,Y$2004:Y$2023,0),0))</f>
        <v>2672</v>
      </c>
      <c r="Z1199" s="1">
        <f t="array" ref="Z1199">SUM(IF(Town!$AR$695:$AR$1045=$BE1199,IF(Town!$AK$695:$AK$1045=$BA1199,Town!S$695:S$1045,0),0))+SUM(IF($BE$2004:$BE$2023=$BE1199,IF($BA$2004:$BA$2023=$BA1199,Z$2004:Z$2023,0),0))</f>
        <v>22</v>
      </c>
      <c r="AA1199" s="1">
        <f t="array" ref="AA1199">SUM(IF(Town!$AR$695:$AR$1045=$BE1199,IF(Town!$AK$695:$AK$1045=$BA1199,Town!T$695:T$1045,0),0))+SUM(IF($BE$2004:$BE$2023=$BE1199,IF($BA$2004:$BA$2023=$BA1199,AA$2004:AA$2023,0),0))</f>
        <v>0</v>
      </c>
      <c r="AB1199" s="1">
        <f t="array" ref="AB1199">SUM(IF(Town!$AR$695:$AR$1045=$BE1199,IF(Town!$AK$695:$AK$1045=$BA1199,Town!U$695:U$1045,0),0))+SUM(IF($BE$2004:$BE$2023=$BE1199,IF($BA$2004:$BA$2023=$BA1199,AB$2004:AB$2023,0),0))</f>
        <v>0</v>
      </c>
      <c r="AC1199" s="1">
        <f t="array" ref="AC1199">SUM(IF(Town!$AR$695:$AR$1045=$BE1199,IF(Town!$AK$695:$AK$1045=$BA1199,Town!V$695:V$1045,0),0))+SUM(IF($BE$2004:$BE$2023=$BE1199,IF($BA$2004:$BA$2023=$BA1199,AC$2004:AC$2023,0),0))</f>
        <v>0</v>
      </c>
      <c r="AD1199" s="1">
        <f t="array" ref="AD1199">SUM(IF(Town!$AR$695:$AR$1045=$BE1199,IF(Town!$AK$695:$AK$1045=$BA1199,Town!W$695:W$1045,0),0))+SUM(IF($BE$2004:$BE$2023=$BE1199,IF($BA$2004:$BA$2023=$BA1199,AD$2004:AD$2023,0),0))</f>
        <v>0</v>
      </c>
      <c r="AE1199" s="1">
        <f t="array" ref="AE1199">SUM(IF(Town!$AR$695:$AR$1045=$BE1199,IF(Town!$AK$695:$AK$1045=$BA1199,Town!X$695:X$1045,0),0))+SUM(IF($BE$2004:$BE$2023=$BE1199,IF($BA$2004:$BA$2023=$BA1199,AE$2004:AE$2023,0),0))</f>
        <v>58</v>
      </c>
      <c r="AF1199" s="1">
        <f t="array" ref="AF1199">SUM(IF(Town!$AR$695:$AR$1045=$BE1199,IF(Town!$AK$695:$AK$1045=$BA1199,Town!Y$695:Y$1045,0),0))+SUM(IF($BE$2004:$BE$2023=$BE1199,IF($BA$2004:$BA$2023=$BA1199,AF$2004:AF$2023,0),0))</f>
        <v>12</v>
      </c>
      <c r="AG1199" s="1">
        <f t="array" ref="AG1199">SUM(IF(Town!$AR$695:$AR$1045=$BE1199,IF(Town!$AK$695:$AK$1045=$BA1199,Town!Z$695:Z$1045,0),0))+SUM(IF($BE$2004:$BE$2023=$BE1199,IF($BA$2004:$BA$2023=$BA1199,AG$2004:AG$2023,0),0))</f>
        <v>0</v>
      </c>
      <c r="AH1199" s="1">
        <f t="array" ref="AH1199">SUM(IF(Town!$AR$695:$AR$1045=$BE1199,IF(Town!$AK$695:$AK$1045=$BA1199,Town!AA$695:AA$1045,0),0))+SUM(IF($BE$2004:$BE$2023=$BE1199,IF($BA$2004:$BA$2023=$BA1199,AH$2004:AH$2023,0),0))</f>
        <v>0</v>
      </c>
      <c r="AI1199" s="1"/>
      <c r="AJ1199" s="1">
        <f t="array" ref="AJ1199">SUM(IF(Town!$AR$695:$AR$1045=$BE1199,IF(Town!$AK$695:$AK$1045=$BA1199,Town!AC$695:AC$1045,0),0))+SUM(IF($BE$2004:$BE$2023=$BE1199,IF($BA$2004:$BA$2023=$BA1199,AJ$2004:AJ$2023,0),0))</f>
        <v>6</v>
      </c>
      <c r="AK1199" s="1"/>
      <c r="AL1199" s="1"/>
      <c r="AM1199" s="1"/>
      <c r="AY1199" s="167" t="str">
        <f>A1199&amp;" "&amp;"CD"&amp;BA1199</f>
        <v>Worcester CD4</v>
      </c>
      <c r="BA1199" s="167">
        <v>4</v>
      </c>
      <c r="BC1199" s="98">
        <v>25</v>
      </c>
      <c r="BD1199" s="100"/>
      <c r="BE1199" s="167">
        <v>25027</v>
      </c>
      <c r="BF1199" s="167">
        <f>BE1199*100+BA1199</f>
        <v>2502704</v>
      </c>
      <c r="BH1199" s="167" t="s">
        <v>3303</v>
      </c>
    </row>
    <row r="1200" spans="1:60">
      <c r="A1200" t="s">
        <v>1781</v>
      </c>
      <c r="B1200" t="s">
        <v>2332</v>
      </c>
      <c r="C1200" s="1">
        <f t="shared" si="928"/>
        <v>1991</v>
      </c>
      <c r="D1200" s="1"/>
      <c r="E1200" s="1"/>
      <c r="F1200" s="1"/>
      <c r="G1200" s="1"/>
      <c r="H1200" s="1"/>
      <c r="I1200" s="1"/>
      <c r="J1200" s="1"/>
      <c r="K1200" s="7">
        <f>RANK(W1200,(W1200:Y1200,Z1200:AN1200))</f>
        <v>1</v>
      </c>
      <c r="L1200" s="7">
        <f>RANK(X1200,(W1200:Y1200,Z1200:AN1200))</f>
        <v>7</v>
      </c>
      <c r="M1200" s="7">
        <f>IF(Y1200&gt;0,RANK(Y1200,(W1200:Y1200,Z1200:AN1200)),0)</f>
        <v>2</v>
      </c>
      <c r="N1200" s="7"/>
      <c r="O1200" s="1">
        <f t="shared" si="929"/>
        <v>127</v>
      </c>
      <c r="P1200" s="2">
        <f t="shared" si="930"/>
        <v>6.3787041687594179E-2</v>
      </c>
      <c r="Q1200" s="2"/>
      <c r="R1200" s="2">
        <f t="shared" si="931"/>
        <v>0.5268709191361125</v>
      </c>
      <c r="S1200" s="2">
        <f t="shared" si="932"/>
        <v>0</v>
      </c>
      <c r="T1200" s="2">
        <f t="shared" si="933"/>
        <v>0.46308387744851831</v>
      </c>
      <c r="U1200" s="2">
        <f t="shared" si="934"/>
        <v>3.0135610246107484E-3</v>
      </c>
      <c r="V1200" s="2">
        <f t="shared" si="935"/>
        <v>7.0316423907584372E-3</v>
      </c>
      <c r="W1200" s="1">
        <f t="array" ref="W1200">SUM(IF(Town!$AR$695:$AR$1045=$BE1200,IF(Town!$AK$695:$AK$1045=$BA1200,Town!P$695:P$1045,0),0))+SUM(IF($BE$2004:$BE$2023=$BE1200,IF($BA$2004:$BA$2023=$BA1200,W$2004:W$2023,0),0))</f>
        <v>1049</v>
      </c>
      <c r="X1200" s="1">
        <f t="array" ref="X1200">SUM(IF(Town!$AR$695:$AR$1045=$BE1200,IF(Town!$AK$695:$AK$1045=$BA1200,Town!Q$695:Q$1045,0),0))+SUM(IF($BE$2004:$BE$2023=$BE1200,IF($BA$2004:$BA$2023=$BA1200,X$2004:X$2023,0),0))</f>
        <v>0</v>
      </c>
      <c r="Y1200" s="1">
        <f t="array" ref="Y1200">SUM(IF(Town!$AR$695:$AR$1045=$BE1200,IF(Town!$AK$695:$AK$1045=$BA1200,Town!R$695:R$1045,0),0))+SUM(IF($BE$2004:$BE$2023=$BE1200,IF($BA$2004:$BA$2023=$BA1200,Y$2004:Y$2023,0),0))</f>
        <v>922</v>
      </c>
      <c r="Z1200" s="1">
        <f t="array" ref="Z1200">SUM(IF(Town!$AR$695:$AR$1045=$BE1200,IF(Town!$AK$695:$AK$1045=$BA1200,Town!S$695:S$1045,0),0))+SUM(IF($BE$2004:$BE$2023=$BE1200,IF($BA$2004:$BA$2023=$BA1200,Z$2004:Z$2023,0),0))</f>
        <v>6</v>
      </c>
      <c r="AA1200" s="1">
        <f t="array" ref="AA1200">SUM(IF(Town!$AR$695:$AR$1045=$BE1200,IF(Town!$AK$695:$AK$1045=$BA1200,Town!T$695:T$1045,0),0))+SUM(IF($BE$2004:$BE$2023=$BE1200,IF($BA$2004:$BA$2023=$BA1200,AA$2004:AA$2023,0),0))</f>
        <v>0</v>
      </c>
      <c r="AB1200" s="1">
        <f t="array" ref="AB1200">SUM(IF(Town!$AR$695:$AR$1045=$BE1200,IF(Town!$AK$695:$AK$1045=$BA1200,Town!U$695:U$1045,0),0))+SUM(IF($BE$2004:$BE$2023=$BE1200,IF($BA$2004:$BA$2023=$BA1200,AB$2004:AB$2023,0),0))</f>
        <v>0</v>
      </c>
      <c r="AC1200" s="1">
        <f t="array" ref="AC1200">SUM(IF(Town!$AR$695:$AR$1045=$BE1200,IF(Town!$AK$695:$AK$1045=$BA1200,Town!V$695:V$1045,0),0))+SUM(IF($BE$2004:$BE$2023=$BE1200,IF($BA$2004:$BA$2023=$BA1200,AC$2004:AC$2023,0),0))</f>
        <v>0</v>
      </c>
      <c r="AD1200" s="1">
        <f t="array" ref="AD1200">SUM(IF(Town!$AR$695:$AR$1045=$BE1200,IF(Town!$AK$695:$AK$1045=$BA1200,Town!W$695:W$1045,0),0))+SUM(IF($BE$2004:$BE$2023=$BE1200,IF($BA$2004:$BA$2023=$BA1200,AD$2004:AD$2023,0),0))</f>
        <v>0</v>
      </c>
      <c r="AE1200" s="1">
        <f t="array" ref="AE1200">SUM(IF(Town!$AR$695:$AR$1045=$BE1200,IF(Town!$AK$695:$AK$1045=$BA1200,Town!X$695:X$1045,0),0))+SUM(IF($BE$2004:$BE$2023=$BE1200,IF($BA$2004:$BA$2023=$BA1200,AE$2004:AE$2023,0),0))</f>
        <v>6</v>
      </c>
      <c r="AF1200" s="1">
        <f t="array" ref="AF1200">SUM(IF(Town!$AR$695:$AR$1045=$BE1200,IF(Town!$AK$695:$AK$1045=$BA1200,Town!Y$695:Y$1045,0),0))+SUM(IF($BE$2004:$BE$2023=$BE1200,IF($BA$2004:$BA$2023=$BA1200,AF$2004:AF$2023,0),0))</f>
        <v>5</v>
      </c>
      <c r="AG1200" s="1">
        <f t="array" ref="AG1200">SUM(IF(Town!$AR$695:$AR$1045=$BE1200,IF(Town!$AK$695:$AK$1045=$BA1200,Town!Z$695:Z$1045,0),0))+SUM(IF($BE$2004:$BE$2023=$BE1200,IF($BA$2004:$BA$2023=$BA1200,AG$2004:AG$2023,0),0))</f>
        <v>0</v>
      </c>
      <c r="AH1200" s="1">
        <f t="array" ref="AH1200">SUM(IF(Town!$AR$695:$AR$1045=$BE1200,IF(Town!$AK$695:$AK$1045=$BA1200,Town!AA$695:AA$1045,0),0))+SUM(IF($BE$2004:$BE$2023=$BE1200,IF($BA$2004:$BA$2023=$BA1200,AH$2004:AH$2023,0),0))</f>
        <v>0</v>
      </c>
      <c r="AI1200" s="1"/>
      <c r="AJ1200" s="1">
        <f t="array" ref="AJ1200">SUM(IF(Town!$AR$695:$AR$1045=$BE1200,IF(Town!$AK$695:$AK$1045=$BA1200,Town!AC$695:AC$1045,0),0))+SUM(IF($BE$2004:$BE$2023=$BE1200,IF($BA$2004:$BA$2023=$BA1200,AJ$2004:AJ$2023,0),0))</f>
        <v>3</v>
      </c>
      <c r="AK1200" s="1"/>
      <c r="AL1200" s="1"/>
      <c r="AM1200" s="1"/>
      <c r="AY1200" t="str">
        <f t="shared" si="936"/>
        <v>Worcester CD5</v>
      </c>
      <c r="BA1200">
        <v>5</v>
      </c>
      <c r="BC1200" s="98">
        <v>25</v>
      </c>
      <c r="BD1200" s="100"/>
      <c r="BE1200">
        <v>25027</v>
      </c>
      <c r="BF1200">
        <f t="shared" si="927"/>
        <v>2502705</v>
      </c>
      <c r="BH1200" t="s">
        <v>3303</v>
      </c>
    </row>
    <row r="1201" spans="1:60">
      <c r="AH1201" s="1"/>
      <c r="BD1201" s="100"/>
      <c r="BE1201"/>
    </row>
    <row r="1202" spans="1:60">
      <c r="A1202" s="48" t="s">
        <v>2469</v>
      </c>
      <c r="AH1202" s="1"/>
      <c r="BD1202" s="100"/>
      <c r="BE1202"/>
    </row>
    <row r="1203" spans="1:60">
      <c r="A1203" s="9" t="s">
        <v>1387</v>
      </c>
      <c r="B1203" t="s">
        <v>2613</v>
      </c>
      <c r="C1203" s="1">
        <f>SUM(W1203:AN1203)</f>
        <v>9748</v>
      </c>
      <c r="D1203" s="1"/>
      <c r="E1203" s="1"/>
      <c r="F1203" s="1"/>
      <c r="G1203" s="1"/>
      <c r="H1203" s="1"/>
      <c r="I1203" s="1"/>
      <c r="J1203" s="1"/>
      <c r="K1203" s="7">
        <f>RANK(W1203,(W1203:Y1203,Z1203:AN1203))</f>
        <v>1</v>
      </c>
      <c r="L1203" s="7" t="e">
        <f>RANK(X1203,(W1203:Y1203,Z1203:AN1203))</f>
        <v>#N/A</v>
      </c>
      <c r="M1203" s="7">
        <f>IF(Y1203&gt;0,RANK(Y1203,(W1203:Y1203,Z1203:AN1203)),0)</f>
        <v>2</v>
      </c>
      <c r="N1203" s="7"/>
      <c r="O1203" s="1">
        <f t="shared" ref="O1203:O1227" si="938">MAX(W1203:AD1203)-LARGE(W1203:AD1203,2)</f>
        <v>2643</v>
      </c>
      <c r="P1203" s="2">
        <f>O1203/C1203</f>
        <v>0.2711325400082068</v>
      </c>
      <c r="Q1203" s="2"/>
      <c r="R1203" s="2">
        <f>IF($C1203=0,"-",W1203/$C1203)</f>
        <v>0.61766516208453015</v>
      </c>
      <c r="S1203" s="2">
        <f>IF($C1203=0,"-",X1203/$C1203)</f>
        <v>0</v>
      </c>
      <c r="T1203" s="2">
        <f>IF($C1203=0,"-",Y1203/$C1203)</f>
        <v>0.34653262207632335</v>
      </c>
      <c r="U1203" s="2">
        <f t="shared" ref="U1203:U1227" si="939">IF($C1203=0,"-",Z1203/$C1203)</f>
        <v>0</v>
      </c>
      <c r="V1203" s="2">
        <f t="shared" ref="V1203:V1227" si="940">IF(C1203=0,"-",(1-R1203-S1203-T1203-U1203))</f>
        <v>3.5802215839146501E-2</v>
      </c>
      <c r="W1203" s="1">
        <v>6021</v>
      </c>
      <c r="Y1203" s="1">
        <v>3378</v>
      </c>
      <c r="AE1203" s="1">
        <v>310</v>
      </c>
      <c r="AJ1203" s="1">
        <v>39</v>
      </c>
      <c r="AY1203" t="s">
        <v>1192</v>
      </c>
      <c r="BA1203">
        <v>2</v>
      </c>
      <c r="BC1203" s="98">
        <v>24</v>
      </c>
      <c r="BD1203" s="100"/>
      <c r="BE1203">
        <v>24003</v>
      </c>
      <c r="BF1203">
        <f t="shared" si="927"/>
        <v>2400302</v>
      </c>
      <c r="BH1203" t="s">
        <v>3303</v>
      </c>
    </row>
    <row r="1204" spans="1:60">
      <c r="A1204" s="9" t="s">
        <v>1387</v>
      </c>
      <c r="B1204" t="s">
        <v>2613</v>
      </c>
      <c r="C1204" s="1">
        <f>SUM(W1204:AN1204)</f>
        <v>27888</v>
      </c>
      <c r="D1204" s="1"/>
      <c r="E1204" s="1"/>
      <c r="F1204" s="1"/>
      <c r="G1204" s="1"/>
      <c r="H1204" s="1"/>
      <c r="I1204" s="1"/>
      <c r="J1204" s="1"/>
      <c r="K1204" s="7">
        <f>RANK(W1204,(W1204:Y1204,Z1204:AN1204))</f>
        <v>1</v>
      </c>
      <c r="L1204" s="7" t="e">
        <f>RANK(X1204,(W1204:Y1204,Z1204:AN1204))</f>
        <v>#N/A</v>
      </c>
      <c r="M1204" s="7">
        <f>IF(Y1204&gt;0,RANK(Y1204,(W1204:Y1204,Z1204:AN1204)),0)</f>
        <v>2</v>
      </c>
      <c r="N1204" s="7"/>
      <c r="O1204" s="1">
        <f t="shared" si="938"/>
        <v>4896</v>
      </c>
      <c r="P1204" s="2">
        <f>O1204/C1204</f>
        <v>0.17555938037865748</v>
      </c>
      <c r="Q1204" s="2"/>
      <c r="R1204" s="2">
        <f t="shared" ref="R1204:U1206" si="941">IF($C1204=0,"-",W1204/$C1204)</f>
        <v>0.56332472748135398</v>
      </c>
      <c r="S1204" s="2">
        <f t="shared" si="941"/>
        <v>0</v>
      </c>
      <c r="T1204" s="2">
        <f t="shared" si="941"/>
        <v>0.3877653471026965</v>
      </c>
      <c r="U1204" s="2">
        <f t="shared" si="941"/>
        <v>0</v>
      </c>
      <c r="V1204" s="2">
        <f>IF(C1204=0,"-",(1-R1204-S1204-T1204-U1204))</f>
        <v>4.8909925415949518E-2</v>
      </c>
      <c r="W1204" s="1">
        <v>15710</v>
      </c>
      <c r="Y1204" s="1">
        <v>10814</v>
      </c>
      <c r="AE1204" s="1">
        <v>1205</v>
      </c>
      <c r="AJ1204" s="1">
        <v>159</v>
      </c>
      <c r="AY1204" t="s">
        <v>113</v>
      </c>
      <c r="BA1204">
        <v>3</v>
      </c>
      <c r="BC1204" s="98">
        <v>24</v>
      </c>
      <c r="BD1204" s="100"/>
      <c r="BE1204">
        <v>24003</v>
      </c>
      <c r="BF1204">
        <f t="shared" si="927"/>
        <v>2400303</v>
      </c>
      <c r="BH1204" t="s">
        <v>3303</v>
      </c>
    </row>
    <row r="1205" spans="1:60">
      <c r="A1205" s="9" t="s">
        <v>1387</v>
      </c>
      <c r="B1205" t="s">
        <v>2613</v>
      </c>
      <c r="C1205" s="1">
        <f>SUM(W1205:AN1205)</f>
        <v>22570</v>
      </c>
      <c r="D1205" s="1"/>
      <c r="E1205" s="1"/>
      <c r="F1205" s="1"/>
      <c r="G1205" s="1"/>
      <c r="H1205" s="1"/>
      <c r="I1205" s="1"/>
      <c r="J1205" s="1"/>
      <c r="K1205" s="7">
        <f>RANK(W1205,(W1205:Y1205,Z1205:AN1205))</f>
        <v>1</v>
      </c>
      <c r="L1205" s="7" t="e">
        <f>RANK(X1205,(W1205:Y1205,Z1205:AN1205))</f>
        <v>#N/A</v>
      </c>
      <c r="M1205" s="7">
        <f>IF(Y1205&gt;0,RANK(Y1205,(W1205:Y1205,Z1205:AN1205)),0)</f>
        <v>2</v>
      </c>
      <c r="N1205" s="7"/>
      <c r="O1205" s="1">
        <f t="shared" si="938"/>
        <v>2825</v>
      </c>
      <c r="P1205" s="2">
        <f>O1205/C1205</f>
        <v>0.12516614975631368</v>
      </c>
      <c r="Q1205" s="2"/>
      <c r="R1205" s="2">
        <f t="shared" si="941"/>
        <v>0.53699601240584849</v>
      </c>
      <c r="S1205" s="2">
        <f t="shared" si="941"/>
        <v>0</v>
      </c>
      <c r="T1205" s="2">
        <f t="shared" si="941"/>
        <v>0.41182986264953481</v>
      </c>
      <c r="U1205" s="2">
        <f t="shared" si="941"/>
        <v>0</v>
      </c>
      <c r="V1205" s="2">
        <f>IF(C1205=0,"-",(1-R1205-S1205-T1205-U1205))</f>
        <v>5.1174124944616706E-2</v>
      </c>
      <c r="W1205" s="1">
        <v>12120</v>
      </c>
      <c r="Y1205" s="1">
        <v>9295</v>
      </c>
      <c r="AE1205" s="1">
        <v>1040</v>
      </c>
      <c r="AJ1205" s="1">
        <v>115</v>
      </c>
      <c r="AY1205" t="s">
        <v>3355</v>
      </c>
      <c r="BA1205">
        <v>4</v>
      </c>
      <c r="BC1205" s="98">
        <v>24</v>
      </c>
      <c r="BD1205" s="100"/>
      <c r="BE1205">
        <v>24003</v>
      </c>
      <c r="BF1205">
        <f t="shared" si="927"/>
        <v>2400304</v>
      </c>
      <c r="BH1205" t="s">
        <v>3303</v>
      </c>
    </row>
    <row r="1206" spans="1:60">
      <c r="A1206" s="9" t="s">
        <v>1387</v>
      </c>
      <c r="B1206" t="s">
        <v>2613</v>
      </c>
      <c r="C1206" s="1">
        <f>SUM(W1206:AN1206)</f>
        <v>6935</v>
      </c>
      <c r="D1206" s="1"/>
      <c r="E1206" s="1"/>
      <c r="F1206" s="1"/>
      <c r="G1206" s="1"/>
      <c r="H1206" s="1"/>
      <c r="I1206" s="1"/>
      <c r="J1206" s="1"/>
      <c r="K1206" s="7">
        <f>RANK(W1206,(W1206:Y1206,Z1206:AN1206))</f>
        <v>1</v>
      </c>
      <c r="L1206" s="7" t="e">
        <f>RANK(X1206,(W1206:Y1206,Z1206:AN1206))</f>
        <v>#N/A</v>
      </c>
      <c r="M1206" s="7">
        <f>IF(Y1206&gt;0,RANK(Y1206,(W1206:Y1206,Z1206:AN1206)),0)</f>
        <v>2</v>
      </c>
      <c r="N1206" s="7"/>
      <c r="O1206" s="1">
        <f t="shared" si="938"/>
        <v>1157</v>
      </c>
      <c r="P1206" s="2">
        <f>O1206/C1206</f>
        <v>0.16683489545782265</v>
      </c>
      <c r="Q1206" s="2"/>
      <c r="R1206" s="2">
        <f t="shared" si="941"/>
        <v>0.558759913482336</v>
      </c>
      <c r="S1206" s="2">
        <f t="shared" si="941"/>
        <v>0</v>
      </c>
      <c r="T1206" s="2">
        <f t="shared" si="941"/>
        <v>0.39192501802451335</v>
      </c>
      <c r="U1206" s="2">
        <f t="shared" si="941"/>
        <v>0</v>
      </c>
      <c r="V1206" s="2">
        <f>IF(C1206=0,"-",(1-R1206-S1206-T1206-U1206))</f>
        <v>4.9315068493150649E-2</v>
      </c>
      <c r="W1206" s="1">
        <v>3875</v>
      </c>
      <c r="Y1206" s="1">
        <v>2718</v>
      </c>
      <c r="AE1206" s="1">
        <v>296</v>
      </c>
      <c r="AJ1206" s="1">
        <v>46</v>
      </c>
      <c r="AY1206" t="s">
        <v>2034</v>
      </c>
      <c r="BA1206">
        <v>5</v>
      </c>
      <c r="BC1206" s="98">
        <v>24</v>
      </c>
      <c r="BD1206" s="100"/>
      <c r="BE1206">
        <v>24003</v>
      </c>
      <c r="BF1206">
        <f t="shared" si="927"/>
        <v>2400305</v>
      </c>
      <c r="BH1206" t="s">
        <v>3303</v>
      </c>
    </row>
    <row r="1207" spans="1:60">
      <c r="A1207" s="9" t="s">
        <v>2903</v>
      </c>
      <c r="B1207" t="s">
        <v>2613</v>
      </c>
      <c r="C1207" s="1">
        <f t="shared" ref="C1207:C1212" si="942">SUM(W1207:AN1207)</f>
        <v>13805</v>
      </c>
      <c r="D1207" s="1"/>
      <c r="E1207" s="1"/>
      <c r="F1207" s="1"/>
      <c r="G1207" s="1"/>
      <c r="H1207" s="1"/>
      <c r="I1207" s="1"/>
      <c r="J1207" s="1"/>
      <c r="K1207" s="7">
        <f>RANK(W1207,(W1207:Y1207,Z1207:AN1207))</f>
        <v>1</v>
      </c>
      <c r="L1207" s="7" t="e">
        <f>RANK(X1207,(W1207:Y1207,Z1207:AN1207))</f>
        <v>#N/A</v>
      </c>
      <c r="M1207" s="7">
        <f>IF(Y1207&gt;0,RANK(Y1207,(W1207:Y1207,Z1207:AN1207)),0)</f>
        <v>2</v>
      </c>
      <c r="N1207" s="7"/>
      <c r="O1207" s="1">
        <f t="shared" si="938"/>
        <v>5464</v>
      </c>
      <c r="P1207" s="2">
        <f t="shared" ref="P1207:P1212" si="943">O1207/C1207</f>
        <v>0.39579862368706992</v>
      </c>
      <c r="Q1207" s="2"/>
      <c r="R1207" s="2">
        <f t="shared" ref="R1207:R1212" si="944">IF($C1207=0,"-",W1207/$C1207)</f>
        <v>0.68207171314741033</v>
      </c>
      <c r="S1207" s="2">
        <f t="shared" ref="S1207:S1212" si="945">IF($C1207=0,"-",X1207/$C1207)</f>
        <v>0</v>
      </c>
      <c r="T1207" s="2">
        <f t="shared" ref="T1207:T1212" si="946">IF($C1207=0,"-",Y1207/$C1207)</f>
        <v>0.28627308946034047</v>
      </c>
      <c r="U1207" s="2">
        <f t="shared" si="939"/>
        <v>0</v>
      </c>
      <c r="V1207" s="2">
        <f t="shared" si="940"/>
        <v>3.1655197392249201E-2</v>
      </c>
      <c r="W1207" s="1">
        <v>9416</v>
      </c>
      <c r="Y1207" s="1">
        <v>3952</v>
      </c>
      <c r="AE1207" s="1">
        <v>402</v>
      </c>
      <c r="AJ1207" s="1">
        <v>35</v>
      </c>
      <c r="AY1207" t="s">
        <v>354</v>
      </c>
      <c r="BA1207">
        <v>2</v>
      </c>
      <c r="BC1207" s="98">
        <v>24</v>
      </c>
      <c r="BD1207" s="100"/>
      <c r="BE1207">
        <v>24510</v>
      </c>
      <c r="BF1207">
        <f t="shared" si="927"/>
        <v>2451002</v>
      </c>
      <c r="BH1207" t="s">
        <v>3303</v>
      </c>
    </row>
    <row r="1208" spans="1:60">
      <c r="A1208" s="9" t="s">
        <v>2903</v>
      </c>
      <c r="B1208" t="s">
        <v>2613</v>
      </c>
      <c r="C1208" s="1">
        <f t="shared" si="942"/>
        <v>38583</v>
      </c>
      <c r="D1208" s="1"/>
      <c r="E1208" s="1"/>
      <c r="F1208" s="1"/>
      <c r="G1208" s="1"/>
      <c r="H1208" s="1"/>
      <c r="I1208" s="1"/>
      <c r="J1208" s="1"/>
      <c r="K1208" s="7">
        <f>RANK(W1208,(W1208:Y1208,Z1208:AN1208))</f>
        <v>1</v>
      </c>
      <c r="L1208" s="7" t="e">
        <f>RANK(X1208,(W1208:Y1208,Z1208:AN1208))</f>
        <v>#N/A</v>
      </c>
      <c r="M1208" s="7">
        <f>IF(Y1208&gt;0,RANK(Y1208,(W1208:Y1208,Z1208:AN1208)),0)</f>
        <v>2</v>
      </c>
      <c r="N1208" s="7"/>
      <c r="O1208" s="1">
        <f t="shared" si="938"/>
        <v>5498</v>
      </c>
      <c r="P1208" s="2">
        <f t="shared" si="943"/>
        <v>0.14249799134333774</v>
      </c>
      <c r="Q1208" s="2"/>
      <c r="R1208" s="2">
        <f t="shared" si="944"/>
        <v>0.5396677293108364</v>
      </c>
      <c r="S1208" s="2">
        <f t="shared" si="945"/>
        <v>0</v>
      </c>
      <c r="T1208" s="2">
        <f t="shared" si="946"/>
        <v>0.39716973796749866</v>
      </c>
      <c r="U1208" s="2">
        <f t="shared" si="939"/>
        <v>0</v>
      </c>
      <c r="V1208" s="2">
        <f t="shared" si="940"/>
        <v>6.3162532721664943E-2</v>
      </c>
      <c r="W1208" s="1">
        <v>20822</v>
      </c>
      <c r="Y1208" s="1">
        <v>15324</v>
      </c>
      <c r="AE1208" s="1">
        <v>2198</v>
      </c>
      <c r="AJ1208" s="1">
        <v>239</v>
      </c>
      <c r="AY1208" t="s">
        <v>1163</v>
      </c>
      <c r="BA1208">
        <v>3</v>
      </c>
      <c r="BC1208" s="98">
        <v>24</v>
      </c>
      <c r="BD1208" s="100"/>
      <c r="BE1208">
        <v>24510</v>
      </c>
      <c r="BF1208">
        <f t="shared" si="927"/>
        <v>2451003</v>
      </c>
      <c r="BH1208" t="s">
        <v>3303</v>
      </c>
    </row>
    <row r="1209" spans="1:60">
      <c r="A1209" s="9" t="s">
        <v>2903</v>
      </c>
      <c r="B1209" t="s">
        <v>2613</v>
      </c>
      <c r="C1209" s="1">
        <f t="shared" si="942"/>
        <v>82093</v>
      </c>
      <c r="D1209" s="1"/>
      <c r="E1209" s="1"/>
      <c r="F1209" s="1"/>
      <c r="G1209" s="1"/>
      <c r="H1209" s="1"/>
      <c r="I1209" s="1"/>
      <c r="J1209" s="1"/>
      <c r="K1209" s="7">
        <f>RANK(W1209,(W1209:Y1209,Z1209:AN1209))</f>
        <v>1</v>
      </c>
      <c r="L1209" s="7" t="e">
        <f>RANK(X1209,(W1209:Y1209,Z1209:AN1209))</f>
        <v>#N/A</v>
      </c>
      <c r="M1209" s="7">
        <f>IF(Y1209&gt;0,RANK(Y1209,(W1209:Y1209,Z1209:AN1209)),0)</f>
        <v>2</v>
      </c>
      <c r="N1209" s="7"/>
      <c r="O1209" s="1">
        <f t="shared" si="938"/>
        <v>34515</v>
      </c>
      <c r="P1209" s="2">
        <f t="shared" si="943"/>
        <v>0.42043779615801591</v>
      </c>
      <c r="Q1209" s="2"/>
      <c r="R1209" s="2">
        <f t="shared" si="944"/>
        <v>0.70071747895679293</v>
      </c>
      <c r="S1209" s="2">
        <f t="shared" si="945"/>
        <v>0</v>
      </c>
      <c r="T1209" s="2">
        <f t="shared" si="946"/>
        <v>0.28027968279877702</v>
      </c>
      <c r="U1209" s="2">
        <f t="shared" si="939"/>
        <v>0</v>
      </c>
      <c r="V1209" s="2">
        <f t="shared" si="940"/>
        <v>1.9002838244430054E-2</v>
      </c>
      <c r="W1209" s="1">
        <v>57524</v>
      </c>
      <c r="Y1209" s="1">
        <v>23009</v>
      </c>
      <c r="AE1209" s="1">
        <v>1439</v>
      </c>
      <c r="AJ1209" s="1">
        <v>121</v>
      </c>
      <c r="AY1209" t="s">
        <v>936</v>
      </c>
      <c r="BA1209">
        <v>7</v>
      </c>
      <c r="BC1209" s="98">
        <v>24</v>
      </c>
      <c r="BD1209" s="100"/>
      <c r="BE1209">
        <v>24510</v>
      </c>
      <c r="BF1209">
        <f t="shared" si="927"/>
        <v>2451007</v>
      </c>
      <c r="BH1209" t="s">
        <v>3303</v>
      </c>
    </row>
    <row r="1210" spans="1:60">
      <c r="A1210" s="9" t="s">
        <v>1326</v>
      </c>
      <c r="B1210" t="s">
        <v>2613</v>
      </c>
      <c r="C1210" s="1">
        <f t="shared" si="942"/>
        <v>7443</v>
      </c>
      <c r="D1210" s="1"/>
      <c r="E1210" s="1"/>
      <c r="F1210" s="1"/>
      <c r="G1210" s="1"/>
      <c r="H1210" s="1"/>
      <c r="I1210" s="1"/>
      <c r="J1210" s="1"/>
      <c r="K1210" s="7">
        <f>RANK(W1210,(W1210:Y1210,Z1210:AN1210))</f>
        <v>2</v>
      </c>
      <c r="L1210" s="7" t="e">
        <f>RANK(X1210,(W1210:Y1210,Z1210:AN1210))</f>
        <v>#N/A</v>
      </c>
      <c r="M1210" s="7">
        <f>IF(Y1210&gt;0,RANK(Y1210,(W1210:Y1210,Z1210:AN1210)),0)</f>
        <v>1</v>
      </c>
      <c r="N1210" s="7"/>
      <c r="O1210" s="1">
        <f t="shared" si="938"/>
        <v>81</v>
      </c>
      <c r="P1210" s="2">
        <f t="shared" si="943"/>
        <v>1.0882708585247884E-2</v>
      </c>
      <c r="Q1210" s="2"/>
      <c r="R1210" s="2">
        <f t="shared" si="944"/>
        <v>0.45774553271530299</v>
      </c>
      <c r="S1210" s="2">
        <f t="shared" si="945"/>
        <v>0</v>
      </c>
      <c r="T1210" s="2">
        <f t="shared" si="946"/>
        <v>0.46862824130055086</v>
      </c>
      <c r="U1210" s="2">
        <f t="shared" si="939"/>
        <v>0</v>
      </c>
      <c r="V1210" s="2">
        <f t="shared" si="940"/>
        <v>7.3626225984146088E-2</v>
      </c>
      <c r="W1210" s="1">
        <v>3407</v>
      </c>
      <c r="Y1210" s="1">
        <v>3488</v>
      </c>
      <c r="AE1210" s="1">
        <v>441</v>
      </c>
      <c r="AJ1210" s="1">
        <v>107</v>
      </c>
      <c r="AY1210" t="s">
        <v>237</v>
      </c>
      <c r="BA1210">
        <v>1</v>
      </c>
      <c r="BC1210" s="98">
        <v>24</v>
      </c>
      <c r="BD1210" s="100"/>
      <c r="BE1210">
        <v>24005</v>
      </c>
      <c r="BF1210">
        <f t="shared" si="927"/>
        <v>2400501</v>
      </c>
      <c r="BH1210" t="s">
        <v>3303</v>
      </c>
    </row>
    <row r="1211" spans="1:60">
      <c r="A1211" s="9" t="s">
        <v>1326</v>
      </c>
      <c r="B1211" t="s">
        <v>2613</v>
      </c>
      <c r="C1211" s="1">
        <f t="shared" si="942"/>
        <v>66525</v>
      </c>
      <c r="D1211" s="1"/>
      <c r="E1211" s="1"/>
      <c r="F1211" s="1"/>
      <c r="G1211" s="1"/>
      <c r="H1211" s="1"/>
      <c r="I1211" s="1"/>
      <c r="J1211" s="1"/>
      <c r="K1211" s="7">
        <f>RANK(W1211,(W1211:Y1211,Z1211:AN1211))</f>
        <v>1</v>
      </c>
      <c r="L1211" s="7" t="e">
        <f>RANK(X1211,(W1211:Y1211,Z1211:AN1211))</f>
        <v>#N/A</v>
      </c>
      <c r="M1211" s="7">
        <f>IF(Y1211&gt;0,RANK(Y1211,(W1211:Y1211,Z1211:AN1211)),0)</f>
        <v>2</v>
      </c>
      <c r="N1211" s="7"/>
      <c r="O1211" s="1">
        <f t="shared" si="938"/>
        <v>12265</v>
      </c>
      <c r="P1211" s="2">
        <f t="shared" si="943"/>
        <v>0.18436677940623825</v>
      </c>
      <c r="Q1211" s="2"/>
      <c r="R1211" s="2">
        <f t="shared" si="944"/>
        <v>0.56574220217963167</v>
      </c>
      <c r="S1211" s="2">
        <f t="shared" si="945"/>
        <v>0</v>
      </c>
      <c r="T1211" s="2">
        <f t="shared" si="946"/>
        <v>0.38137542277339348</v>
      </c>
      <c r="U1211" s="2">
        <f t="shared" si="939"/>
        <v>0</v>
      </c>
      <c r="V1211" s="2">
        <f t="shared" si="940"/>
        <v>5.288237504697485E-2</v>
      </c>
      <c r="W1211" s="1">
        <v>37636</v>
      </c>
      <c r="Y1211" s="1">
        <v>25371</v>
      </c>
      <c r="AE1211" s="1">
        <v>3041</v>
      </c>
      <c r="AJ1211" s="1">
        <v>477</v>
      </c>
      <c r="AY1211" t="s">
        <v>137</v>
      </c>
      <c r="BA1211">
        <v>2</v>
      </c>
      <c r="BC1211" s="98">
        <v>24</v>
      </c>
      <c r="BD1211" s="100"/>
      <c r="BE1211">
        <v>24005</v>
      </c>
      <c r="BF1211">
        <f t="shared" si="927"/>
        <v>2400502</v>
      </c>
      <c r="BH1211" t="s">
        <v>3303</v>
      </c>
    </row>
    <row r="1212" spans="1:60">
      <c r="A1212" s="9" t="s">
        <v>1326</v>
      </c>
      <c r="B1212" t="s">
        <v>2613</v>
      </c>
      <c r="C1212" s="1">
        <f t="shared" si="942"/>
        <v>23977</v>
      </c>
      <c r="D1212" s="1"/>
      <c r="E1212" s="1"/>
      <c r="F1212" s="1"/>
      <c r="G1212" s="1"/>
      <c r="H1212" s="1"/>
      <c r="I1212" s="1"/>
      <c r="J1212" s="1"/>
      <c r="K1212" s="7">
        <f>RANK(W1212,(W1212:Y1212,Z1212:AN1212))</f>
        <v>1</v>
      </c>
      <c r="L1212" s="7" t="e">
        <f>RANK(X1212,(W1212:Y1212,Z1212:AN1212))</f>
        <v>#N/A</v>
      </c>
      <c r="M1212" s="7">
        <f>IF(Y1212&gt;0,RANK(Y1212,(W1212:Y1212,Z1212:AN1212)),0)</f>
        <v>2</v>
      </c>
      <c r="N1212" s="7"/>
      <c r="O1212" s="1">
        <f t="shared" si="938"/>
        <v>4638</v>
      </c>
      <c r="P1212" s="2">
        <f t="shared" si="943"/>
        <v>0.19343537556825291</v>
      </c>
      <c r="Q1212" s="2"/>
      <c r="R1212" s="2">
        <f t="shared" si="944"/>
        <v>0.56308128623263964</v>
      </c>
      <c r="S1212" s="2">
        <f t="shared" si="945"/>
        <v>0</v>
      </c>
      <c r="T1212" s="2">
        <f t="shared" si="946"/>
        <v>0.36964591066438668</v>
      </c>
      <c r="U1212" s="2">
        <f t="shared" si="939"/>
        <v>0</v>
      </c>
      <c r="V1212" s="2">
        <f t="shared" si="940"/>
        <v>6.7272803102973677E-2</v>
      </c>
      <c r="W1212" s="1">
        <v>13501</v>
      </c>
      <c r="Y1212" s="1">
        <v>8863</v>
      </c>
      <c r="AE1212" s="1">
        <v>1426</v>
      </c>
      <c r="AJ1212" s="1">
        <v>187</v>
      </c>
      <c r="AY1212" t="s">
        <v>159</v>
      </c>
      <c r="BA1212">
        <v>3</v>
      </c>
      <c r="BC1212" s="98">
        <v>24</v>
      </c>
      <c r="BD1212" s="100"/>
      <c r="BE1212">
        <v>24005</v>
      </c>
      <c r="BF1212">
        <f t="shared" si="927"/>
        <v>2400503</v>
      </c>
      <c r="BH1212" t="s">
        <v>3303</v>
      </c>
    </row>
    <row r="1213" spans="1:60">
      <c r="A1213" s="9" t="s">
        <v>1326</v>
      </c>
      <c r="B1213" t="s">
        <v>2613</v>
      </c>
      <c r="C1213" s="1">
        <f t="shared" ref="C1213:C1227" si="947">SUM(W1213:AN1213)</f>
        <v>36667</v>
      </c>
      <c r="D1213" s="1"/>
      <c r="E1213" s="1"/>
      <c r="F1213" s="1"/>
      <c r="G1213" s="1"/>
      <c r="H1213" s="1"/>
      <c r="I1213" s="1"/>
      <c r="J1213" s="1"/>
      <c r="K1213" s="7">
        <f>RANK(W1213,(W1213:Y1213,Z1213:AN1213))</f>
        <v>1</v>
      </c>
      <c r="L1213" s="7" t="e">
        <f>RANK(X1213,(W1213:Y1213,Z1213:AN1213))</f>
        <v>#N/A</v>
      </c>
      <c r="M1213" s="7">
        <f>IF(Y1213&gt;0,RANK(Y1213,(W1213:Y1213,Z1213:AN1213)),0)</f>
        <v>2</v>
      </c>
      <c r="N1213" s="7"/>
      <c r="O1213" s="1">
        <f t="shared" si="938"/>
        <v>9589</v>
      </c>
      <c r="P1213" s="2">
        <f t="shared" ref="P1213:P1227" si="948">O1213/C1213</f>
        <v>0.26151580440177818</v>
      </c>
      <c r="Q1213" s="2"/>
      <c r="R1213" s="2">
        <f t="shared" ref="R1213:R1227" si="949">IF($C1213=0,"-",W1213/$C1213)</f>
        <v>0.613848965009409</v>
      </c>
      <c r="S1213" s="2">
        <f t="shared" ref="S1213:S1227" si="950">IF($C1213=0,"-",X1213/$C1213)</f>
        <v>0</v>
      </c>
      <c r="T1213" s="2">
        <f t="shared" ref="T1213:T1227" si="951">IF($C1213=0,"-",Y1213/$C1213)</f>
        <v>0.35233316060763081</v>
      </c>
      <c r="U1213" s="2">
        <f t="shared" si="939"/>
        <v>0</v>
      </c>
      <c r="V1213" s="2">
        <f t="shared" si="940"/>
        <v>3.3817874382960189E-2</v>
      </c>
      <c r="W1213" s="1">
        <v>22508</v>
      </c>
      <c r="Y1213" s="1">
        <v>12919</v>
      </c>
      <c r="AE1213" s="1">
        <v>1063</v>
      </c>
      <c r="AJ1213" s="1">
        <v>177</v>
      </c>
      <c r="AY1213" t="s">
        <v>1786</v>
      </c>
      <c r="BA1213">
        <v>7</v>
      </c>
      <c r="BC1213" s="98">
        <v>24</v>
      </c>
      <c r="BD1213" s="100"/>
      <c r="BE1213">
        <v>24005</v>
      </c>
      <c r="BF1213">
        <f t="shared" si="927"/>
        <v>2400507</v>
      </c>
      <c r="BH1213" t="s">
        <v>3303</v>
      </c>
    </row>
    <row r="1214" spans="1:60" s="170" customFormat="1">
      <c r="A1214" s="155" t="s">
        <v>1806</v>
      </c>
      <c r="B1214" s="170" t="s">
        <v>2613</v>
      </c>
      <c r="C1214" s="1">
        <f t="shared" si="947"/>
        <v>5223</v>
      </c>
      <c r="D1214" s="1"/>
      <c r="E1214" s="1"/>
      <c r="F1214" s="1"/>
      <c r="G1214" s="1"/>
      <c r="H1214" s="1"/>
      <c r="I1214" s="1"/>
      <c r="J1214" s="1"/>
      <c r="K1214" s="7">
        <f>RANK(W1214,(W1214:Y1214,Z1214:AN1214))</f>
        <v>2</v>
      </c>
      <c r="L1214" s="7" t="e">
        <f>RANK(X1214,(W1214:Y1214,Z1214:AN1214))</f>
        <v>#N/A</v>
      </c>
      <c r="M1214" s="7">
        <f>IF(Y1214&gt;0,RANK(Y1214,(W1214:Y1214,Z1214:AN1214)),0)</f>
        <v>1</v>
      </c>
      <c r="N1214" s="7"/>
      <c r="O1214" s="1">
        <f>MAX(W1214:AD1214)-LARGE(W1214:AD1214,2)</f>
        <v>379</v>
      </c>
      <c r="P1214" s="2">
        <f t="shared" si="948"/>
        <v>7.256366073138043E-2</v>
      </c>
      <c r="Q1214" s="2"/>
      <c r="R1214" s="2">
        <f t="shared" si="949"/>
        <v>0.42887229561554663</v>
      </c>
      <c r="S1214" s="2">
        <f t="shared" si="950"/>
        <v>0</v>
      </c>
      <c r="T1214" s="2">
        <f t="shared" si="951"/>
        <v>0.50143595634692706</v>
      </c>
      <c r="U1214" s="2">
        <f>IF($C1214=0,"-",Z1214/$C1214)</f>
        <v>0</v>
      </c>
      <c r="V1214" s="2">
        <f>IF(C1214=0,"-",(1-R1214-S1214-T1214-U1214))</f>
        <v>6.9691748037526313E-2</v>
      </c>
      <c r="W1214" s="1">
        <v>2240</v>
      </c>
      <c r="X1214" s="1"/>
      <c r="Y1214" s="1">
        <v>2619</v>
      </c>
      <c r="Z1214" s="1"/>
      <c r="AA1214" s="1"/>
      <c r="AB1214" s="1"/>
      <c r="AC1214" s="1"/>
      <c r="AD1214" s="1"/>
      <c r="AE1214" s="1">
        <v>315</v>
      </c>
      <c r="AF1214" s="1"/>
      <c r="AG1214" s="1"/>
      <c r="AJ1214" s="1">
        <v>49</v>
      </c>
      <c r="AY1214" s="170" t="s">
        <v>3358</v>
      </c>
      <c r="BA1214" s="170">
        <v>1</v>
      </c>
      <c r="BC1214" s="98">
        <v>24</v>
      </c>
      <c r="BD1214" s="100"/>
      <c r="BE1214" s="106">
        <v>24013</v>
      </c>
      <c r="BF1214" s="170">
        <f>BE1214*100+BA1214</f>
        <v>2401301</v>
      </c>
      <c r="BH1214" s="170" t="s">
        <v>3303</v>
      </c>
    </row>
    <row r="1215" spans="1:60" s="170" customFormat="1">
      <c r="A1215" s="155" t="s">
        <v>1806</v>
      </c>
      <c r="B1215" s="170" t="s">
        <v>2613</v>
      </c>
      <c r="C1215" s="1">
        <f t="shared" si="947"/>
        <v>10031</v>
      </c>
      <c r="D1215" s="1"/>
      <c r="E1215" s="1"/>
      <c r="F1215" s="1"/>
      <c r="G1215" s="1"/>
      <c r="H1215" s="1"/>
      <c r="I1215" s="1"/>
      <c r="J1215" s="1"/>
      <c r="K1215" s="7">
        <f>RANK(W1215,(W1215:Y1215,Z1215:AN1215))</f>
        <v>1</v>
      </c>
      <c r="L1215" s="7" t="e">
        <f>RANK(X1215,(W1215:Y1215,Z1215:AN1215))</f>
        <v>#N/A</v>
      </c>
      <c r="M1215" s="7">
        <f>IF(Y1215&gt;0,RANK(Y1215,(W1215:Y1215,Z1215:AN1215)),0)</f>
        <v>2</v>
      </c>
      <c r="N1215" s="7"/>
      <c r="O1215" s="1">
        <f>MAX(W1215:AD1215)-LARGE(W1215:AD1215,2)</f>
        <v>97</v>
      </c>
      <c r="P1215" s="2">
        <f t="shared" si="948"/>
        <v>9.6700229289203472E-3</v>
      </c>
      <c r="Q1215" s="2"/>
      <c r="R1215" s="2">
        <f t="shared" si="949"/>
        <v>0.47622370650981954</v>
      </c>
      <c r="S1215" s="2">
        <f t="shared" si="950"/>
        <v>0</v>
      </c>
      <c r="T1215" s="2">
        <f t="shared" si="951"/>
        <v>0.46655368358089921</v>
      </c>
      <c r="U1215" s="2">
        <f>IF($C1215=0,"-",Z1215/$C1215)</f>
        <v>0</v>
      </c>
      <c r="V1215" s="2">
        <f>IF(C1215=0,"-",(1-R1215-S1215-T1215-U1215))</f>
        <v>5.7222609909281186E-2</v>
      </c>
      <c r="W1215" s="1">
        <v>4777</v>
      </c>
      <c r="X1215" s="1"/>
      <c r="Y1215" s="1">
        <v>4680</v>
      </c>
      <c r="Z1215" s="1"/>
      <c r="AA1215" s="1"/>
      <c r="AB1215" s="1"/>
      <c r="AC1215" s="1"/>
      <c r="AD1215" s="1"/>
      <c r="AE1215" s="1">
        <v>515</v>
      </c>
      <c r="AF1215" s="1"/>
      <c r="AG1215" s="1"/>
      <c r="AJ1215" s="1">
        <v>59</v>
      </c>
      <c r="AY1215" s="170" t="s">
        <v>3359</v>
      </c>
      <c r="BA1215" s="170">
        <v>8</v>
      </c>
      <c r="BC1215" s="98">
        <v>24</v>
      </c>
      <c r="BD1215" s="100"/>
      <c r="BE1215" s="106">
        <v>24013</v>
      </c>
      <c r="BF1215" s="170">
        <f>BE1215*100+BA1215</f>
        <v>2401308</v>
      </c>
      <c r="BH1215" s="170" t="s">
        <v>3303</v>
      </c>
    </row>
    <row r="1216" spans="1:60" s="170" customFormat="1">
      <c r="A1216" s="155" t="s">
        <v>3068</v>
      </c>
      <c r="B1216" s="170" t="s">
        <v>2613</v>
      </c>
      <c r="C1216" s="1">
        <f t="shared" si="947"/>
        <v>15777</v>
      </c>
      <c r="D1216" s="1"/>
      <c r="E1216" s="1"/>
      <c r="F1216" s="1"/>
      <c r="G1216" s="1"/>
      <c r="H1216" s="1"/>
      <c r="I1216" s="1"/>
      <c r="J1216" s="1"/>
      <c r="K1216" s="7">
        <f>RANK(W1216,(W1216:Y1216,Z1216:AN1216))</f>
        <v>1</v>
      </c>
      <c r="L1216" s="7" t="e">
        <f>RANK(X1216,(W1216:Y1216,Z1216:AN1216))</f>
        <v>#N/A</v>
      </c>
      <c r="M1216" s="7">
        <f>IF(Y1216&gt;0,RANK(Y1216,(W1216:Y1216,Z1216:AN1216)),0)</f>
        <v>2</v>
      </c>
      <c r="N1216" s="7"/>
      <c r="O1216" s="1">
        <f>MAX(W1216:AD1216)-LARGE(W1216:AD1216,2)</f>
        <v>1359</v>
      </c>
      <c r="P1216" s="2">
        <f t="shared" si="948"/>
        <v>8.6138049058756411E-2</v>
      </c>
      <c r="Q1216" s="2"/>
      <c r="R1216" s="2">
        <f t="shared" si="949"/>
        <v>0.52728655637953981</v>
      </c>
      <c r="S1216" s="2">
        <f t="shared" si="950"/>
        <v>0</v>
      </c>
      <c r="T1216" s="2">
        <f t="shared" si="951"/>
        <v>0.44114850732078342</v>
      </c>
      <c r="U1216" s="2">
        <f>IF($C1216=0,"-",Z1216/$C1216)</f>
        <v>0</v>
      </c>
      <c r="V1216" s="2">
        <f>IF(C1216=0,"-",(1-R1216-S1216-T1216-U1216))</f>
        <v>3.1564936299676771E-2</v>
      </c>
      <c r="W1216" s="1">
        <v>8319</v>
      </c>
      <c r="X1216" s="1"/>
      <c r="Y1216" s="1">
        <v>6960</v>
      </c>
      <c r="Z1216" s="1"/>
      <c r="AA1216" s="1"/>
      <c r="AB1216" s="1"/>
      <c r="AC1216" s="1"/>
      <c r="AD1216" s="1"/>
      <c r="AE1216" s="1">
        <v>443</v>
      </c>
      <c r="AF1216" s="1"/>
      <c r="AG1216" s="1"/>
      <c r="AJ1216" s="1">
        <v>55</v>
      </c>
      <c r="AY1216" s="170" t="s">
        <v>3361</v>
      </c>
      <c r="BA1216" s="170">
        <v>6</v>
      </c>
      <c r="BC1216" s="98">
        <v>24</v>
      </c>
      <c r="BD1216" s="100"/>
      <c r="BE1216" s="170">
        <v>24021</v>
      </c>
      <c r="BF1216" s="170">
        <f>BE1216*100+BA1216</f>
        <v>2402106</v>
      </c>
      <c r="BH1216" s="170" t="s">
        <v>3303</v>
      </c>
    </row>
    <row r="1217" spans="1:60" s="170" customFormat="1">
      <c r="A1217" s="155" t="s">
        <v>3068</v>
      </c>
      <c r="B1217" s="170" t="s">
        <v>2613</v>
      </c>
      <c r="C1217" s="1">
        <f t="shared" si="947"/>
        <v>13064</v>
      </c>
      <c r="D1217" s="1"/>
      <c r="E1217" s="1"/>
      <c r="F1217" s="1"/>
      <c r="G1217" s="1"/>
      <c r="H1217" s="1"/>
      <c r="I1217" s="1"/>
      <c r="J1217" s="1"/>
      <c r="K1217" s="7">
        <f>RANK(W1217,(W1217:Y1217,Z1217:AN1217))</f>
        <v>1</v>
      </c>
      <c r="L1217" s="7" t="e">
        <f>RANK(X1217,(W1217:Y1217,Z1217:AN1217))</f>
        <v>#N/A</v>
      </c>
      <c r="M1217" s="7">
        <f>IF(Y1217&gt;0,RANK(Y1217,(W1217:Y1217,Z1217:AN1217)),0)</f>
        <v>2</v>
      </c>
      <c r="N1217" s="7"/>
      <c r="O1217" s="1">
        <f>MAX(W1217:AD1217)-LARGE(W1217:AD1217,2)</f>
        <v>532</v>
      </c>
      <c r="P1217" s="2">
        <f t="shared" si="948"/>
        <v>4.0722596448254746E-2</v>
      </c>
      <c r="Q1217" s="2"/>
      <c r="R1217" s="2">
        <f t="shared" si="949"/>
        <v>0.49112063686466628</v>
      </c>
      <c r="S1217" s="2">
        <f t="shared" si="950"/>
        <v>0</v>
      </c>
      <c r="T1217" s="2">
        <f t="shared" si="951"/>
        <v>0.45039804041641152</v>
      </c>
      <c r="U1217" s="2">
        <f>IF($C1217=0,"-",Z1217/$C1217)</f>
        <v>0</v>
      </c>
      <c r="V1217" s="2">
        <f>IF(C1217=0,"-",(1-R1217-S1217-T1217-U1217))</f>
        <v>5.8481322718922146E-2</v>
      </c>
      <c r="W1217" s="1">
        <v>6416</v>
      </c>
      <c r="X1217" s="1"/>
      <c r="Y1217" s="1">
        <v>5884</v>
      </c>
      <c r="Z1217" s="1"/>
      <c r="AA1217" s="1"/>
      <c r="AB1217" s="1"/>
      <c r="AC1217" s="1"/>
      <c r="AD1217" s="1"/>
      <c r="AE1217" s="1">
        <v>693</v>
      </c>
      <c r="AF1217" s="1"/>
      <c r="AG1217" s="1"/>
      <c r="AJ1217" s="1">
        <v>71</v>
      </c>
      <c r="AY1217" s="170" t="s">
        <v>3360</v>
      </c>
      <c r="BA1217" s="170">
        <v>8</v>
      </c>
      <c r="BC1217" s="98">
        <v>24</v>
      </c>
      <c r="BD1217" s="100"/>
      <c r="BE1217" s="170">
        <v>24021</v>
      </c>
      <c r="BF1217" s="170">
        <f>BE1217*100+BA1217</f>
        <v>2402108</v>
      </c>
      <c r="BH1217" s="170" t="s">
        <v>3303</v>
      </c>
    </row>
    <row r="1218" spans="1:60">
      <c r="A1218" s="9" t="s">
        <v>3021</v>
      </c>
      <c r="B1218" t="s">
        <v>2613</v>
      </c>
      <c r="C1218" s="1">
        <f t="shared" si="947"/>
        <v>15990</v>
      </c>
      <c r="D1218" s="1"/>
      <c r="E1218" s="1"/>
      <c r="F1218" s="1"/>
      <c r="G1218" s="1"/>
      <c r="H1218" s="1"/>
      <c r="I1218" s="1"/>
      <c r="J1218" s="1"/>
      <c r="K1218" s="7">
        <f>RANK(W1218,(W1218:Y1218,Z1218:AN1218))</f>
        <v>1</v>
      </c>
      <c r="L1218" s="7" t="e">
        <f>RANK(X1218,(W1218:Y1218,Z1218:AN1218))</f>
        <v>#N/A</v>
      </c>
      <c r="M1218" s="7">
        <f>IF(Y1218&gt;0,RANK(Y1218,(W1218:Y1218,Z1218:AN1218)),0)</f>
        <v>2</v>
      </c>
      <c r="N1218" s="7"/>
      <c r="O1218" s="1">
        <f t="shared" si="938"/>
        <v>125</v>
      </c>
      <c r="P1218" s="2">
        <f t="shared" si="948"/>
        <v>7.8173858661663535E-3</v>
      </c>
      <c r="Q1218" s="2"/>
      <c r="R1218" s="2">
        <f t="shared" si="949"/>
        <v>0.46579111944965601</v>
      </c>
      <c r="S1218" s="2">
        <f t="shared" si="950"/>
        <v>0</v>
      </c>
      <c r="T1218" s="2">
        <f t="shared" si="951"/>
        <v>0.45797373358348969</v>
      </c>
      <c r="U1218" s="2">
        <f t="shared" si="939"/>
        <v>0</v>
      </c>
      <c r="V1218" s="2">
        <f t="shared" si="940"/>
        <v>7.6235146966854295E-2</v>
      </c>
      <c r="W1218" s="1">
        <v>7448</v>
      </c>
      <c r="Y1218" s="1">
        <v>7323</v>
      </c>
      <c r="AE1218" s="1">
        <v>1067</v>
      </c>
      <c r="AJ1218" s="1">
        <v>152</v>
      </c>
      <c r="AY1218" t="s">
        <v>962</v>
      </c>
      <c r="BA1218">
        <v>1</v>
      </c>
      <c r="BC1218" s="98">
        <v>24</v>
      </c>
      <c r="BD1218" s="100"/>
      <c r="BE1218">
        <v>24025</v>
      </c>
      <c r="BF1218">
        <f t="shared" si="927"/>
        <v>2402501</v>
      </c>
      <c r="BH1218" t="s">
        <v>3303</v>
      </c>
    </row>
    <row r="1219" spans="1:60">
      <c r="A1219" s="9" t="s">
        <v>3021</v>
      </c>
      <c r="B1219" t="s">
        <v>2613</v>
      </c>
      <c r="C1219" s="1">
        <f t="shared" si="947"/>
        <v>11177</v>
      </c>
      <c r="D1219" s="1"/>
      <c r="E1219" s="1"/>
      <c r="F1219" s="1"/>
      <c r="G1219" s="1"/>
      <c r="H1219" s="1"/>
      <c r="I1219" s="1"/>
      <c r="J1219" s="1"/>
      <c r="K1219" s="7">
        <f>RANK(W1219,(W1219:Y1219,Z1219:AN1219))</f>
        <v>1</v>
      </c>
      <c r="L1219" s="7" t="e">
        <f>RANK(X1219,(W1219:Y1219,Z1219:AN1219))</f>
        <v>#N/A</v>
      </c>
      <c r="M1219" s="7">
        <f>IF(Y1219&gt;0,RANK(Y1219,(W1219:Y1219,Z1219:AN1219)),0)</f>
        <v>2</v>
      </c>
      <c r="N1219" s="7"/>
      <c r="O1219" s="1">
        <f t="shared" si="938"/>
        <v>2299</v>
      </c>
      <c r="P1219" s="2">
        <f t="shared" si="948"/>
        <v>0.20569025677731054</v>
      </c>
      <c r="Q1219" s="2"/>
      <c r="R1219" s="2">
        <f t="shared" si="949"/>
        <v>0.57841996958038833</v>
      </c>
      <c r="S1219" s="2">
        <f t="shared" si="950"/>
        <v>0</v>
      </c>
      <c r="T1219" s="2">
        <f t="shared" si="951"/>
        <v>0.37272971280307776</v>
      </c>
      <c r="U1219" s="2">
        <f t="shared" si="939"/>
        <v>0</v>
      </c>
      <c r="V1219" s="2">
        <f t="shared" si="940"/>
        <v>4.8850317616533911E-2</v>
      </c>
      <c r="W1219" s="1">
        <v>6465</v>
      </c>
      <c r="Y1219" s="1">
        <v>4166</v>
      </c>
      <c r="AE1219" s="1">
        <v>483</v>
      </c>
      <c r="AJ1219" s="1">
        <v>63</v>
      </c>
      <c r="AY1219" t="s">
        <v>718</v>
      </c>
      <c r="BA1219">
        <v>2</v>
      </c>
      <c r="BC1219" s="98">
        <v>24</v>
      </c>
      <c r="BD1219" s="100"/>
      <c r="BE1219">
        <v>24025</v>
      </c>
      <c r="BF1219">
        <f t="shared" ref="BF1219:BF1274" si="952">BE1219*100+BA1219</f>
        <v>2402502</v>
      </c>
      <c r="BH1219" t="s">
        <v>3303</v>
      </c>
    </row>
    <row r="1220" spans="1:60">
      <c r="A1220" s="9" t="s">
        <v>1143</v>
      </c>
      <c r="B1220" t="s">
        <v>2613</v>
      </c>
      <c r="C1220" s="1">
        <f t="shared" si="947"/>
        <v>6278</v>
      </c>
      <c r="D1220" s="1"/>
      <c r="E1220" s="1"/>
      <c r="F1220" s="1"/>
      <c r="G1220" s="1"/>
      <c r="H1220" s="1"/>
      <c r="I1220" s="1"/>
      <c r="J1220" s="1"/>
      <c r="K1220" s="7">
        <f>RANK(W1220,(W1220:Y1220,Z1220:AN1220))</f>
        <v>1</v>
      </c>
      <c r="L1220" s="7" t="e">
        <f>RANK(X1220,(W1220:Y1220,Z1220:AN1220))</f>
        <v>#N/A</v>
      </c>
      <c r="M1220" s="7">
        <f>IF(Y1220&gt;0,RANK(Y1220,(W1220:Y1220,Z1220:AN1220)),0)</f>
        <v>2</v>
      </c>
      <c r="N1220" s="7"/>
      <c r="O1220" s="1">
        <f t="shared" si="938"/>
        <v>1208</v>
      </c>
      <c r="P1220" s="2">
        <f t="shared" si="948"/>
        <v>0.19241796750557502</v>
      </c>
      <c r="Q1220" s="2"/>
      <c r="R1220" s="2">
        <f t="shared" si="949"/>
        <v>0.58330678560050975</v>
      </c>
      <c r="S1220" s="2">
        <f t="shared" si="950"/>
        <v>0</v>
      </c>
      <c r="T1220" s="2">
        <f t="shared" si="951"/>
        <v>0.3908888180949347</v>
      </c>
      <c r="U1220" s="2">
        <f t="shared" si="939"/>
        <v>0</v>
      </c>
      <c r="V1220" s="2">
        <f t="shared" si="940"/>
        <v>2.5804396304555555E-2</v>
      </c>
      <c r="W1220" s="1">
        <v>3662</v>
      </c>
      <c r="Y1220" s="1">
        <v>2454</v>
      </c>
      <c r="AE1220" s="1">
        <v>144</v>
      </c>
      <c r="AJ1220" s="1">
        <v>18</v>
      </c>
      <c r="AY1220" t="s">
        <v>3356</v>
      </c>
      <c r="BA1220">
        <v>2</v>
      </c>
      <c r="BC1220" s="98">
        <v>24</v>
      </c>
      <c r="BD1220" s="100"/>
      <c r="BE1220">
        <v>24027</v>
      </c>
      <c r="BF1220">
        <f t="shared" si="952"/>
        <v>2402702</v>
      </c>
      <c r="BH1220" t="s">
        <v>3303</v>
      </c>
    </row>
    <row r="1221" spans="1:60" s="170" customFormat="1">
      <c r="A1221" s="9" t="s">
        <v>1143</v>
      </c>
      <c r="B1221" s="170" t="s">
        <v>2613</v>
      </c>
      <c r="C1221" s="1">
        <f t="shared" si="947"/>
        <v>18028</v>
      </c>
      <c r="D1221" s="1"/>
      <c r="E1221" s="1"/>
      <c r="F1221" s="1"/>
      <c r="G1221" s="1"/>
      <c r="H1221" s="1"/>
      <c r="I1221" s="1"/>
      <c r="J1221" s="1"/>
      <c r="K1221" s="7">
        <f>RANK(W1221,(W1221:Y1221,Z1221:AN1221))</f>
        <v>1</v>
      </c>
      <c r="L1221" s="7" t="e">
        <f>RANK(X1221,(W1221:Y1221,Z1221:AN1221))</f>
        <v>#N/A</v>
      </c>
      <c r="M1221" s="7">
        <f>IF(Y1221&gt;0,RANK(Y1221,(W1221:Y1221,Z1221:AN1221)),0)</f>
        <v>2</v>
      </c>
      <c r="N1221" s="7"/>
      <c r="O1221" s="1">
        <f>MAX(W1221:AD1221)-LARGE(W1221:AD1221,2)</f>
        <v>3839</v>
      </c>
      <c r="P1221" s="2">
        <f t="shared" si="948"/>
        <v>0.21294652762369648</v>
      </c>
      <c r="Q1221" s="2"/>
      <c r="R1221" s="2">
        <f t="shared" si="949"/>
        <v>0.59390947415132012</v>
      </c>
      <c r="S1221" s="2">
        <f t="shared" si="950"/>
        <v>0</v>
      </c>
      <c r="T1221" s="2">
        <f t="shared" si="951"/>
        <v>0.38096294652762369</v>
      </c>
      <c r="U1221" s="2">
        <f>IF($C1221=0,"-",Z1221/$C1221)</f>
        <v>0</v>
      </c>
      <c r="V1221" s="2">
        <f>IF(C1221=0,"-",(1-R1221-S1221-T1221-U1221))</f>
        <v>2.5127579321056193E-2</v>
      </c>
      <c r="W1221" s="1">
        <v>10707</v>
      </c>
      <c r="X1221" s="1"/>
      <c r="Y1221" s="1">
        <v>6868</v>
      </c>
      <c r="Z1221" s="1"/>
      <c r="AA1221" s="1"/>
      <c r="AB1221" s="1"/>
      <c r="AC1221" s="1"/>
      <c r="AD1221" s="1"/>
      <c r="AE1221" s="1">
        <v>408</v>
      </c>
      <c r="AF1221" s="1"/>
      <c r="AG1221" s="1"/>
      <c r="AJ1221" s="1">
        <v>45</v>
      </c>
      <c r="AY1221" s="170" t="s">
        <v>1168</v>
      </c>
      <c r="BA1221" s="170">
        <v>3</v>
      </c>
      <c r="BC1221" s="98">
        <v>24</v>
      </c>
      <c r="BD1221" s="100"/>
      <c r="BE1221" s="170">
        <v>24027</v>
      </c>
      <c r="BF1221" s="170">
        <f>BE1221*100+BA1221</f>
        <v>2402703</v>
      </c>
      <c r="BH1221" s="170" t="s">
        <v>3303</v>
      </c>
    </row>
    <row r="1222" spans="1:60">
      <c r="A1222" s="9" t="s">
        <v>1143</v>
      </c>
      <c r="B1222" t="s">
        <v>2613</v>
      </c>
      <c r="C1222" s="1">
        <f t="shared" si="947"/>
        <v>29768</v>
      </c>
      <c r="D1222" s="1"/>
      <c r="E1222" s="1"/>
      <c r="F1222" s="1"/>
      <c r="G1222" s="1"/>
      <c r="H1222" s="1"/>
      <c r="I1222" s="1"/>
      <c r="J1222" s="1"/>
      <c r="K1222" s="7">
        <f>RANK(W1222,(W1222:Y1222,Z1222:AN1222))</f>
        <v>1</v>
      </c>
      <c r="L1222" s="7" t="e">
        <f>RANK(X1222,(W1222:Y1222,Z1222:AN1222))</f>
        <v>#N/A</v>
      </c>
      <c r="M1222" s="7">
        <f>IF(Y1222&gt;0,RANK(Y1222,(W1222:Y1222,Z1222:AN1222)),0)</f>
        <v>2</v>
      </c>
      <c r="N1222" s="7"/>
      <c r="O1222" s="1">
        <f t="shared" si="938"/>
        <v>6776</v>
      </c>
      <c r="P1222" s="2">
        <f t="shared" si="948"/>
        <v>0.22762698199408762</v>
      </c>
      <c r="Q1222" s="2"/>
      <c r="R1222" s="2">
        <f t="shared" si="949"/>
        <v>0.59694974469228701</v>
      </c>
      <c r="S1222" s="2">
        <f t="shared" si="950"/>
        <v>0</v>
      </c>
      <c r="T1222" s="2">
        <f t="shared" si="951"/>
        <v>0.36932276269819941</v>
      </c>
      <c r="U1222" s="2">
        <f t="shared" si="939"/>
        <v>0</v>
      </c>
      <c r="V1222" s="2">
        <f t="shared" si="940"/>
        <v>3.3727492609513576E-2</v>
      </c>
      <c r="W1222" s="1">
        <v>17770</v>
      </c>
      <c r="Y1222" s="1">
        <v>10994</v>
      </c>
      <c r="AE1222" s="1">
        <v>897</v>
      </c>
      <c r="AJ1222" s="1">
        <v>107</v>
      </c>
      <c r="AY1222" t="s">
        <v>1068</v>
      </c>
      <c r="BA1222">
        <v>7</v>
      </c>
      <c r="BC1222" s="98">
        <v>24</v>
      </c>
      <c r="BD1222" s="100"/>
      <c r="BE1222">
        <v>24027</v>
      </c>
      <c r="BF1222">
        <f t="shared" si="952"/>
        <v>2402707</v>
      </c>
      <c r="BH1222" t="s">
        <v>3303</v>
      </c>
    </row>
    <row r="1223" spans="1:60">
      <c r="A1223" s="9" t="s">
        <v>398</v>
      </c>
      <c r="B1223" t="s">
        <v>2613</v>
      </c>
      <c r="C1223" s="1">
        <f t="shared" si="947"/>
        <v>19266</v>
      </c>
      <c r="D1223" s="1"/>
      <c r="E1223" s="1"/>
      <c r="F1223" s="1"/>
      <c r="G1223" s="1"/>
      <c r="H1223" s="1"/>
      <c r="I1223" s="1"/>
      <c r="J1223" s="1"/>
      <c r="K1223" s="7">
        <f>RANK(W1223,(W1223:Y1223,Z1223:AN1223))</f>
        <v>1</v>
      </c>
      <c r="L1223" s="7" t="e">
        <f>RANK(X1223,(W1223:Y1223,Z1223:AN1223))</f>
        <v>#N/A</v>
      </c>
      <c r="M1223" s="7">
        <f>IF(Y1223&gt;0,RANK(Y1223,(W1223:Y1223,Z1223:AN1223)),0)</f>
        <v>2</v>
      </c>
      <c r="N1223" s="7"/>
      <c r="O1223" s="1">
        <f t="shared" si="938"/>
        <v>6327</v>
      </c>
      <c r="P1223" s="2">
        <f t="shared" si="948"/>
        <v>0.32840236686390534</v>
      </c>
      <c r="Q1223" s="2"/>
      <c r="R1223" s="2">
        <f t="shared" si="949"/>
        <v>0.65384615384615385</v>
      </c>
      <c r="S1223" s="2">
        <f t="shared" si="950"/>
        <v>0</v>
      </c>
      <c r="T1223" s="2">
        <f t="shared" si="951"/>
        <v>0.32544378698224852</v>
      </c>
      <c r="U1223" s="2">
        <f t="shared" si="939"/>
        <v>0</v>
      </c>
      <c r="V1223" s="2">
        <f t="shared" si="940"/>
        <v>2.0710059171597628E-2</v>
      </c>
      <c r="W1223" s="1">
        <v>12597</v>
      </c>
      <c r="Y1223" s="1">
        <v>6270</v>
      </c>
      <c r="AE1223" s="1">
        <v>350</v>
      </c>
      <c r="AJ1223" s="1">
        <v>49</v>
      </c>
      <c r="AY1223" t="s">
        <v>3357</v>
      </c>
      <c r="BA1223">
        <v>3</v>
      </c>
      <c r="BC1223" s="98">
        <v>24</v>
      </c>
      <c r="BD1223" s="100"/>
      <c r="BE1223">
        <v>24031</v>
      </c>
      <c r="BF1223">
        <f t="shared" si="952"/>
        <v>2403103</v>
      </c>
      <c r="BH1223" t="s">
        <v>3303</v>
      </c>
    </row>
    <row r="1224" spans="1:60">
      <c r="A1224" s="9" t="s">
        <v>398</v>
      </c>
      <c r="B1224" t="s">
        <v>2613</v>
      </c>
      <c r="C1224" s="1">
        <f t="shared" si="947"/>
        <v>54324</v>
      </c>
      <c r="D1224" s="1"/>
      <c r="E1224" s="1"/>
      <c r="F1224" s="1"/>
      <c r="G1224" s="1"/>
      <c r="H1224" s="1"/>
      <c r="I1224" s="1"/>
      <c r="J1224" s="1"/>
      <c r="K1224" s="7">
        <f>RANK(W1224,(W1224:Y1224,Z1224:AN1224))</f>
        <v>1</v>
      </c>
      <c r="L1224" s="7" t="e">
        <f>RANK(X1224,(W1224:Y1224,Z1224:AN1224))</f>
        <v>#N/A</v>
      </c>
      <c r="M1224" s="7">
        <f>IF(Y1224&gt;0,RANK(Y1224,(W1224:Y1224,Z1224:AN1224)),0)</f>
        <v>2</v>
      </c>
      <c r="N1224" s="7"/>
      <c r="O1224" s="1">
        <f t="shared" si="938"/>
        <v>16436</v>
      </c>
      <c r="P1224" s="2">
        <f t="shared" si="948"/>
        <v>0.30255504012959283</v>
      </c>
      <c r="Q1224" s="2"/>
      <c r="R1224" s="2">
        <f t="shared" si="949"/>
        <v>0.64052720712760469</v>
      </c>
      <c r="S1224" s="2">
        <f t="shared" si="950"/>
        <v>0</v>
      </c>
      <c r="T1224" s="2">
        <f t="shared" si="951"/>
        <v>0.33797216699801191</v>
      </c>
      <c r="U1224" s="2">
        <f t="shared" si="939"/>
        <v>0</v>
      </c>
      <c r="V1224" s="2">
        <f t="shared" si="940"/>
        <v>2.1500625874383394E-2</v>
      </c>
      <c r="W1224" s="1">
        <v>34796</v>
      </c>
      <c r="Y1224" s="1">
        <v>18360</v>
      </c>
      <c r="AE1224" s="1">
        <v>1039</v>
      </c>
      <c r="AJ1224" s="1">
        <v>129</v>
      </c>
      <c r="AY1224" t="s">
        <v>1069</v>
      </c>
      <c r="BA1224">
        <v>6</v>
      </c>
      <c r="BC1224" s="98">
        <v>24</v>
      </c>
      <c r="BD1224" s="100"/>
      <c r="BE1224">
        <v>24031</v>
      </c>
      <c r="BF1224">
        <f t="shared" si="952"/>
        <v>2403106</v>
      </c>
      <c r="BH1224" t="s">
        <v>3303</v>
      </c>
    </row>
    <row r="1225" spans="1:60">
      <c r="A1225" s="9" t="s">
        <v>398</v>
      </c>
      <c r="B1225" t="s">
        <v>2613</v>
      </c>
      <c r="C1225" s="1">
        <f t="shared" si="947"/>
        <v>111893</v>
      </c>
      <c r="D1225" s="1"/>
      <c r="E1225" s="1"/>
      <c r="F1225" s="1"/>
      <c r="G1225" s="1"/>
      <c r="H1225" s="1"/>
      <c r="I1225" s="1"/>
      <c r="J1225" s="1"/>
      <c r="K1225" s="7">
        <f>RANK(W1225,(W1225:Y1225,Z1225:AN1225))</f>
        <v>1</v>
      </c>
      <c r="L1225" s="7" t="e">
        <f>RANK(X1225,(W1225:Y1225,Z1225:AN1225))</f>
        <v>#N/A</v>
      </c>
      <c r="M1225" s="7">
        <f>IF(Y1225&gt;0,RANK(Y1225,(W1225:Y1225,Z1225:AN1225)),0)</f>
        <v>2</v>
      </c>
      <c r="N1225" s="7"/>
      <c r="O1225" s="1">
        <f t="shared" si="938"/>
        <v>40961</v>
      </c>
      <c r="P1225" s="2">
        <f t="shared" si="948"/>
        <v>0.36607294468822893</v>
      </c>
      <c r="Q1225" s="2"/>
      <c r="R1225" s="2">
        <f t="shared" si="949"/>
        <v>0.67464452646724993</v>
      </c>
      <c r="S1225" s="2">
        <f t="shared" si="950"/>
        <v>0</v>
      </c>
      <c r="T1225" s="2">
        <f t="shared" si="951"/>
        <v>0.30857158177902105</v>
      </c>
      <c r="U1225" s="2">
        <f t="shared" si="939"/>
        <v>0</v>
      </c>
      <c r="V1225" s="2">
        <f t="shared" si="940"/>
        <v>1.6783891753729019E-2</v>
      </c>
      <c r="W1225" s="1">
        <v>75488</v>
      </c>
      <c r="Y1225" s="1">
        <v>34527</v>
      </c>
      <c r="AE1225" s="1">
        <v>1675</v>
      </c>
      <c r="AJ1225" s="1">
        <v>203</v>
      </c>
      <c r="AY1225" t="s">
        <v>1415</v>
      </c>
      <c r="BA1225">
        <v>8</v>
      </c>
      <c r="BC1225" s="98">
        <v>24</v>
      </c>
      <c r="BD1225" s="100"/>
      <c r="BE1225">
        <v>24031</v>
      </c>
      <c r="BF1225">
        <f t="shared" si="952"/>
        <v>2403108</v>
      </c>
      <c r="BH1225" t="s">
        <v>3303</v>
      </c>
    </row>
    <row r="1226" spans="1:60">
      <c r="A1226" s="9" t="s">
        <v>1296</v>
      </c>
      <c r="B1226" t="s">
        <v>2613</v>
      </c>
      <c r="C1226" s="1">
        <f t="shared" si="947"/>
        <v>96780</v>
      </c>
      <c r="D1226" s="1"/>
      <c r="E1226" s="1"/>
      <c r="F1226" s="1"/>
      <c r="G1226" s="1"/>
      <c r="H1226" s="1"/>
      <c r="I1226" s="1"/>
      <c r="J1226" s="1"/>
      <c r="K1226" s="7">
        <f>RANK(W1226,(W1226:Y1226,Z1226:AN1226))</f>
        <v>1</v>
      </c>
      <c r="L1226" s="7" t="e">
        <f>RANK(X1226,(W1226:Y1226,Z1226:AN1226))</f>
        <v>#N/A</v>
      </c>
      <c r="M1226" s="7">
        <f>IF(Y1226&gt;0,RANK(Y1226,(W1226:Y1226,Z1226:AN1226)),0)</f>
        <v>2</v>
      </c>
      <c r="N1226" s="7"/>
      <c r="O1226" s="1">
        <f t="shared" si="938"/>
        <v>51248</v>
      </c>
      <c r="P1226" s="2">
        <f t="shared" si="948"/>
        <v>0.52953089481297788</v>
      </c>
      <c r="Q1226" s="2"/>
      <c r="R1226" s="2">
        <f t="shared" si="949"/>
        <v>0.75736722463318873</v>
      </c>
      <c r="S1226" s="2">
        <f t="shared" si="950"/>
        <v>0</v>
      </c>
      <c r="T1226" s="2">
        <f t="shared" si="951"/>
        <v>0.22783632982021079</v>
      </c>
      <c r="U1226" s="2">
        <f t="shared" si="939"/>
        <v>0</v>
      </c>
      <c r="V1226" s="2">
        <f t="shared" si="940"/>
        <v>1.4796445546600479E-2</v>
      </c>
      <c r="W1226" s="1">
        <v>73298</v>
      </c>
      <c r="Y1226" s="1">
        <v>22050</v>
      </c>
      <c r="AE1226" s="1">
        <v>1317</v>
      </c>
      <c r="AJ1226" s="1">
        <v>115</v>
      </c>
      <c r="AY1226" t="s">
        <v>1416</v>
      </c>
      <c r="BA1226">
        <v>4</v>
      </c>
      <c r="BC1226" s="98">
        <v>24</v>
      </c>
      <c r="BD1226" s="100"/>
      <c r="BE1226">
        <v>24033</v>
      </c>
      <c r="BF1226">
        <f t="shared" si="952"/>
        <v>2403304</v>
      </c>
      <c r="BH1226" t="s">
        <v>3303</v>
      </c>
    </row>
    <row r="1227" spans="1:60">
      <c r="A1227" s="9" t="s">
        <v>1296</v>
      </c>
      <c r="B1227" t="s">
        <v>2613</v>
      </c>
      <c r="C1227" s="1">
        <f t="shared" si="947"/>
        <v>67593</v>
      </c>
      <c r="D1227" s="1"/>
      <c r="E1227" s="1"/>
      <c r="F1227" s="1"/>
      <c r="G1227" s="1"/>
      <c r="H1227" s="1"/>
      <c r="I1227" s="1"/>
      <c r="J1227" s="1"/>
      <c r="K1227" s="7">
        <f>RANK(W1227,(W1227:Y1227,Z1227:AN1227))</f>
        <v>1</v>
      </c>
      <c r="L1227" s="7" t="e">
        <f>RANK(X1227,(W1227:Y1227,Z1227:AN1227))</f>
        <v>#N/A</v>
      </c>
      <c r="M1227" s="7">
        <f>IF(Y1227&gt;0,RANK(Y1227,(W1227:Y1227,Z1227:AN1227)),0)</f>
        <v>2</v>
      </c>
      <c r="N1227" s="7"/>
      <c r="O1227" s="1">
        <f t="shared" si="938"/>
        <v>28915</v>
      </c>
      <c r="P1227" s="2">
        <f t="shared" si="948"/>
        <v>0.42778098323790925</v>
      </c>
      <c r="Q1227" s="2"/>
      <c r="R1227" s="2">
        <f t="shared" si="949"/>
        <v>0.70539848800911342</v>
      </c>
      <c r="S1227" s="2">
        <f t="shared" si="950"/>
        <v>0</v>
      </c>
      <c r="T1227" s="2">
        <f t="shared" si="951"/>
        <v>0.27761750477120412</v>
      </c>
      <c r="U1227" s="2">
        <f t="shared" si="939"/>
        <v>0</v>
      </c>
      <c r="V1227" s="2">
        <f t="shared" si="940"/>
        <v>1.6984007219682462E-2</v>
      </c>
      <c r="W1227" s="1">
        <v>47680</v>
      </c>
      <c r="Y1227" s="1">
        <v>18765</v>
      </c>
      <c r="AE1227" s="1">
        <v>1041</v>
      </c>
      <c r="AJ1227" s="1">
        <v>107</v>
      </c>
      <c r="AY1227" t="s">
        <v>2395</v>
      </c>
      <c r="BA1227">
        <v>5</v>
      </c>
      <c r="BC1227" s="98">
        <v>24</v>
      </c>
      <c r="BD1227" s="100"/>
      <c r="BE1227">
        <v>24033</v>
      </c>
      <c r="BF1227">
        <f t="shared" si="952"/>
        <v>2403305</v>
      </c>
      <c r="BH1227" t="s">
        <v>3303</v>
      </c>
    </row>
    <row r="1228" spans="1:60">
      <c r="A1228" s="9"/>
      <c r="C1228" s="1"/>
      <c r="D1228" s="1"/>
      <c r="E1228" s="1"/>
      <c r="F1228" s="1"/>
      <c r="G1228" s="1"/>
      <c r="H1228" s="1"/>
      <c r="I1228" s="1"/>
      <c r="J1228" s="1"/>
      <c r="K1228" s="7"/>
      <c r="L1228" s="7"/>
      <c r="M1228" s="7"/>
      <c r="N1228" s="7"/>
      <c r="Q1228" s="2"/>
      <c r="R1228" s="2"/>
      <c r="S1228" s="2"/>
      <c r="T1228" s="2"/>
      <c r="U1228" s="2"/>
      <c r="V1228" s="2"/>
      <c r="BD1228" s="100"/>
      <c r="BE1228"/>
    </row>
    <row r="1229" spans="1:60">
      <c r="A1229" s="48" t="s">
        <v>737</v>
      </c>
      <c r="C1229" s="1"/>
      <c r="D1229" s="1"/>
      <c r="E1229" s="1"/>
      <c r="F1229" s="1"/>
      <c r="G1229" s="1"/>
      <c r="H1229" s="1"/>
      <c r="I1229" s="1"/>
      <c r="J1229" s="1"/>
      <c r="K1229" s="7"/>
      <c r="L1229" s="7"/>
      <c r="M1229" s="7"/>
      <c r="N1229" s="7"/>
      <c r="Q1229" s="2"/>
      <c r="R1229" s="2"/>
      <c r="S1229" s="2"/>
      <c r="T1229" s="2"/>
      <c r="U1229" s="2"/>
      <c r="V1229" s="2"/>
      <c r="BD1229" s="100"/>
      <c r="BE1229"/>
    </row>
    <row r="1230" spans="1:60">
      <c r="A1230" t="s">
        <v>921</v>
      </c>
      <c r="B1230" t="s">
        <v>3268</v>
      </c>
      <c r="C1230" s="1">
        <f t="shared" ref="C1230:C1247" si="953">SUM(W1230:AN1230)</f>
        <v>180</v>
      </c>
      <c r="D1230" s="1"/>
      <c r="E1230" s="1"/>
      <c r="F1230" s="1"/>
      <c r="G1230" s="1"/>
      <c r="H1230" s="1"/>
      <c r="I1230" s="1"/>
      <c r="J1230" s="1"/>
      <c r="K1230" s="7">
        <f>RANK(W1230,(W1230:Y1230,Z1230:AN1230))</f>
        <v>2</v>
      </c>
      <c r="L1230" s="7">
        <f>RANK(X1230,(W1230:Y1230,Z1230:AN1230))</f>
        <v>4</v>
      </c>
      <c r="M1230" s="7">
        <f>IF(Y1230&gt;0,RANK(Y1230,(W1230:Y1230,Z1230:AN1230)),0)</f>
        <v>1</v>
      </c>
      <c r="N1230" s="7"/>
      <c r="O1230" s="1">
        <f t="shared" ref="O1230:O1247" si="954">MAX(W1230:AD1230)-LARGE(W1230:AD1230,2)</f>
        <v>23</v>
      </c>
      <c r="P1230" s="2">
        <f t="shared" ref="P1230:P1247" si="955">O1230/C1230</f>
        <v>0.12777777777777777</v>
      </c>
      <c r="Q1230" s="2"/>
      <c r="R1230" s="2">
        <f t="shared" ref="R1230:R1247" si="956">IF($C1230=0,"-",W1230/$C1230)</f>
        <v>0.43333333333333335</v>
      </c>
      <c r="S1230" s="2">
        <f t="shared" ref="S1230:S1247" si="957">IF($C1230=0,"-",X1230/$C1230)</f>
        <v>0</v>
      </c>
      <c r="T1230" s="2">
        <f t="shared" ref="T1230:U1247" si="958">IF($C1230=0,"-",Y1230/$C1230)</f>
        <v>0.56111111111111112</v>
      </c>
      <c r="U1230" s="2">
        <f t="shared" si="958"/>
        <v>0</v>
      </c>
      <c r="V1230" s="2">
        <f t="shared" ref="V1230:V1247" si="959">IF(C1230=0,"-",(1-R1230-S1230-T1230))</f>
        <v>5.5555555555555358E-3</v>
      </c>
      <c r="W1230" s="1">
        <v>78</v>
      </c>
      <c r="Y1230" s="1">
        <v>101</v>
      </c>
      <c r="Z1230" s="1">
        <v>0</v>
      </c>
      <c r="AE1230" s="1">
        <v>1</v>
      </c>
      <c r="AF1230" s="163"/>
      <c r="AJ1230" s="1">
        <v>0</v>
      </c>
      <c r="AY1230" t="str">
        <f t="shared" ref="AY1230:AY1254" si="960">A1230&amp;" "&amp;"CD"&amp;BA1230</f>
        <v>Allegan CD2</v>
      </c>
      <c r="BA1230" s="9">
        <v>2</v>
      </c>
      <c r="BC1230" s="98">
        <v>26</v>
      </c>
      <c r="BD1230" s="100"/>
      <c r="BE1230">
        <v>26005</v>
      </c>
      <c r="BF1230">
        <f t="shared" si="952"/>
        <v>2600502</v>
      </c>
      <c r="BH1230" t="s">
        <v>3303</v>
      </c>
    </row>
    <row r="1231" spans="1:60" s="163" customFormat="1">
      <c r="A1231" s="163" t="s">
        <v>921</v>
      </c>
      <c r="B1231" s="163" t="s">
        <v>3268</v>
      </c>
      <c r="C1231" s="1">
        <f>SUM(W1231:AN1231)</f>
        <v>9058</v>
      </c>
      <c r="D1231" s="1"/>
      <c r="E1231" s="1"/>
      <c r="F1231" s="1"/>
      <c r="G1231" s="1"/>
      <c r="H1231" s="1"/>
      <c r="I1231" s="1"/>
      <c r="J1231" s="1"/>
      <c r="K1231" s="7">
        <f>RANK(W1231,(W1231:Y1231,Z1231:AN1231))</f>
        <v>2</v>
      </c>
      <c r="L1231" s="7" t="e">
        <f>RANK(X1231,(W1231:Y1231,Z1231:AN1231))</f>
        <v>#N/A</v>
      </c>
      <c r="M1231" s="7">
        <f>IF(Y1231&gt;0,RANK(Y1231,(W1231:Y1231,Z1231:AN1231)),0)</f>
        <v>1</v>
      </c>
      <c r="N1231" s="7"/>
      <c r="O1231" s="1">
        <f>MAX(W1231:AD1231)-LARGE(W1231:AD1231,2)</f>
        <v>2035</v>
      </c>
      <c r="P1231" s="2">
        <f>O1231/C1231</f>
        <v>0.22466328107750055</v>
      </c>
      <c r="Q1231" s="2"/>
      <c r="R1231" s="2">
        <f>IF($C1231=0,"-",W1231/$C1231)</f>
        <v>0.37900198719364098</v>
      </c>
      <c r="S1231" s="2">
        <f>IF($C1231=0,"-",X1231/$C1231)</f>
        <v>0</v>
      </c>
      <c r="T1231" s="2">
        <f>IF($C1231=0,"-",Y1231/$C1231)</f>
        <v>0.60366526827114153</v>
      </c>
      <c r="U1231" s="2">
        <f>IF($C1231=0,"-",Z1231/$C1231)</f>
        <v>8.8319717376904392E-4</v>
      </c>
      <c r="V1231" s="2">
        <f>IF(C1231=0,"-",(1-R1231-S1231-T1231))</f>
        <v>1.7332744535217492E-2</v>
      </c>
      <c r="W1231" s="1">
        <v>3433</v>
      </c>
      <c r="X1231" s="1"/>
      <c r="Y1231" s="1">
        <v>5468</v>
      </c>
      <c r="Z1231" s="1">
        <v>8</v>
      </c>
      <c r="AA1231" s="1"/>
      <c r="AB1231" s="1"/>
      <c r="AC1231" s="1"/>
      <c r="AD1231" s="1"/>
      <c r="AE1231" s="1">
        <v>141</v>
      </c>
      <c r="AG1231" s="1"/>
      <c r="AJ1231" s="1">
        <v>8</v>
      </c>
      <c r="AY1231" s="163" t="str">
        <f>A1231&amp;" "&amp;"CD"&amp;BA1231</f>
        <v>Allegan CD6</v>
      </c>
      <c r="BA1231" s="9">
        <v>6</v>
      </c>
      <c r="BC1231" s="98">
        <v>26</v>
      </c>
      <c r="BD1231" s="100"/>
      <c r="BE1231" s="163">
        <v>26005</v>
      </c>
      <c r="BF1231" s="163">
        <f>BE1231*100+BA1231</f>
        <v>2600506</v>
      </c>
      <c r="BH1231" s="163" t="s">
        <v>3303</v>
      </c>
    </row>
    <row r="1232" spans="1:60">
      <c r="A1232" t="s">
        <v>1845</v>
      </c>
      <c r="B1232" t="s">
        <v>3268</v>
      </c>
      <c r="C1232" s="1">
        <f t="shared" si="953"/>
        <v>16613</v>
      </c>
      <c r="D1232" s="1"/>
      <c r="E1232" s="1"/>
      <c r="F1232" s="1"/>
      <c r="G1232" s="1"/>
      <c r="H1232" s="1"/>
      <c r="I1232" s="1"/>
      <c r="J1232" s="1"/>
      <c r="K1232" s="7">
        <f>RANK(W1232,(W1232:Y1232,Z1232:AN1232))</f>
        <v>2</v>
      </c>
      <c r="L1232" s="7" t="e">
        <f>RANK(X1232,(W1232:Y1232,Z1232:AN1232))</f>
        <v>#N/A</v>
      </c>
      <c r="M1232" s="7">
        <f>IF(Y1232&gt;0,RANK(Y1232,(W1232:Y1232,Z1232:AN1232)),0)</f>
        <v>1</v>
      </c>
      <c r="N1232" s="7"/>
      <c r="O1232" s="1">
        <f t="shared" si="954"/>
        <v>3899</v>
      </c>
      <c r="P1232" s="2">
        <f t="shared" si="955"/>
        <v>0.23469572021910551</v>
      </c>
      <c r="Q1232" s="2"/>
      <c r="R1232" s="2">
        <f t="shared" si="956"/>
        <v>0.37374345392162767</v>
      </c>
      <c r="S1232" s="2">
        <f t="shared" si="957"/>
        <v>0</v>
      </c>
      <c r="T1232" s="2">
        <f t="shared" si="958"/>
        <v>0.60843917414073312</v>
      </c>
      <c r="U1232" s="2">
        <f t="shared" si="958"/>
        <v>1.6854270751820862E-3</v>
      </c>
      <c r="V1232" s="2">
        <f t="shared" si="959"/>
        <v>1.7817371937639215E-2</v>
      </c>
      <c r="W1232" s="1">
        <v>6209</v>
      </c>
      <c r="Y1232" s="1">
        <v>10108</v>
      </c>
      <c r="Z1232" s="1">
        <v>28</v>
      </c>
      <c r="AE1232" s="1">
        <v>255</v>
      </c>
      <c r="AJ1232" s="1">
        <v>13</v>
      </c>
      <c r="AY1232" t="str">
        <f t="shared" si="960"/>
        <v>Kent CD2</v>
      </c>
      <c r="BA1232" s="9">
        <v>2</v>
      </c>
      <c r="BC1232" s="98">
        <v>26</v>
      </c>
      <c r="BD1232" s="100"/>
      <c r="BE1232" s="162">
        <v>26081</v>
      </c>
      <c r="BF1232">
        <f t="shared" si="952"/>
        <v>2608102</v>
      </c>
      <c r="BH1232" t="s">
        <v>3303</v>
      </c>
    </row>
    <row r="1233" spans="1:60" s="163" customFormat="1">
      <c r="A1233" s="163" t="s">
        <v>1845</v>
      </c>
      <c r="B1233" s="163" t="s">
        <v>3268</v>
      </c>
      <c r="C1233" s="1">
        <f>SUM(W1233:AN1233)</f>
        <v>54005</v>
      </c>
      <c r="D1233" s="1"/>
      <c r="E1233" s="1"/>
      <c r="F1233" s="1"/>
      <c r="G1233" s="1"/>
      <c r="H1233" s="1"/>
      <c r="I1233" s="1"/>
      <c r="J1233" s="1"/>
      <c r="K1233" s="7">
        <f>RANK(W1233,(W1233:Y1233,Z1233:AN1233))</f>
        <v>2</v>
      </c>
      <c r="L1233" s="7" t="e">
        <f>RANK(X1233,(W1233:Y1233,Z1233:AN1233))</f>
        <v>#N/A</v>
      </c>
      <c r="M1233" s="7">
        <f>IF(Y1233&gt;0,RANK(Y1233,(W1233:Y1233,Z1233:AN1233)),0)</f>
        <v>1</v>
      </c>
      <c r="N1233" s="7"/>
      <c r="O1233" s="1">
        <f>MAX(W1233:AD1233)-LARGE(W1233:AD1233,2)</f>
        <v>13513</v>
      </c>
      <c r="P1233" s="2">
        <f>O1233/C1233</f>
        <v>0.25021757244699566</v>
      </c>
      <c r="Q1233" s="2"/>
      <c r="R1233" s="2">
        <f>IF($C1233=0,"-",W1233/$C1233)</f>
        <v>0.36705860568465881</v>
      </c>
      <c r="S1233" s="2">
        <f>IF($C1233=0,"-",X1233/$C1233)</f>
        <v>0</v>
      </c>
      <c r="T1233" s="2">
        <f>IF($C1233=0,"-",Y1233/$C1233)</f>
        <v>0.61727617813165447</v>
      </c>
      <c r="U1233" s="2">
        <f>IF($C1233=0,"-",Z1233/$C1233)</f>
        <v>1.5739283399685215E-3</v>
      </c>
      <c r="V1233" s="2">
        <f>IF(C1233=0,"-",(1-R1233-S1233-T1233))</f>
        <v>1.566521618368677E-2</v>
      </c>
      <c r="W1233" s="1">
        <v>19823</v>
      </c>
      <c r="X1233" s="1"/>
      <c r="Y1233" s="1">
        <v>33336</v>
      </c>
      <c r="Z1233" s="1">
        <v>85</v>
      </c>
      <c r="AA1233" s="1"/>
      <c r="AB1233" s="1"/>
      <c r="AC1233" s="1"/>
      <c r="AD1233" s="1"/>
      <c r="AE1233" s="1">
        <v>730</v>
      </c>
      <c r="AF1233" s="1"/>
      <c r="AG1233" s="1"/>
      <c r="AJ1233" s="1">
        <v>31</v>
      </c>
      <c r="AY1233" s="163" t="str">
        <f>A1233&amp;" "&amp;"CD"&amp;BA1233</f>
        <v>Kent CD3</v>
      </c>
      <c r="BA1233" s="9">
        <v>3</v>
      </c>
      <c r="BC1233" s="98">
        <v>26</v>
      </c>
      <c r="BD1233" s="100"/>
      <c r="BE1233" s="163">
        <v>26081</v>
      </c>
      <c r="BF1233" s="163">
        <f>BE1233*100+BA1233</f>
        <v>2608103</v>
      </c>
      <c r="BH1233" s="163" t="s">
        <v>3303</v>
      </c>
    </row>
    <row r="1234" spans="1:60">
      <c r="A1234" t="s">
        <v>2260</v>
      </c>
      <c r="B1234" t="s">
        <v>3268</v>
      </c>
      <c r="C1234" s="1">
        <f t="shared" si="953"/>
        <v>64336</v>
      </c>
      <c r="D1234" s="1"/>
      <c r="E1234" s="1"/>
      <c r="F1234" s="1"/>
      <c r="G1234" s="1"/>
      <c r="H1234" s="1"/>
      <c r="I1234" s="1"/>
      <c r="J1234" s="1"/>
      <c r="K1234" s="7">
        <f>RANK(W1234,(W1234:Y1234,Z1234:AN1234))</f>
        <v>1</v>
      </c>
      <c r="L1234" s="7" t="e">
        <f>RANK(X1234,(W1234:Y1234,Z1234:AN1234))</f>
        <v>#N/A</v>
      </c>
      <c r="M1234" s="7">
        <f>IF(Y1234&gt;0,RANK(Y1234,(W1234:Y1234,Z1234:AN1234)),0)</f>
        <v>2</v>
      </c>
      <c r="N1234" s="7"/>
      <c r="O1234" s="1">
        <f t="shared" si="954"/>
        <v>2344</v>
      </c>
      <c r="P1234" s="2">
        <f t="shared" si="955"/>
        <v>3.6433722954488934E-2</v>
      </c>
      <c r="Q1234" s="2"/>
      <c r="R1234" s="2">
        <f t="shared" si="956"/>
        <v>0.50069945287241979</v>
      </c>
      <c r="S1234" s="2">
        <f t="shared" si="957"/>
        <v>0</v>
      </c>
      <c r="T1234" s="2">
        <f t="shared" si="958"/>
        <v>0.46426572991793086</v>
      </c>
      <c r="U1234" s="2">
        <f t="shared" si="958"/>
        <v>2.7667246953494156E-3</v>
      </c>
      <c r="V1234" s="2">
        <f t="shared" si="959"/>
        <v>3.5034817209649349E-2</v>
      </c>
      <c r="W1234" s="1">
        <v>32213</v>
      </c>
      <c r="Y1234" s="1">
        <v>29869</v>
      </c>
      <c r="Z1234" s="1">
        <v>178</v>
      </c>
      <c r="AE1234" s="1">
        <v>2033</v>
      </c>
      <c r="AJ1234" s="1">
        <v>43</v>
      </c>
      <c r="AY1234" t="str">
        <f t="shared" si="960"/>
        <v>Macomb CD9</v>
      </c>
      <c r="BA1234" s="9">
        <v>9</v>
      </c>
      <c r="BC1234" s="98">
        <v>26</v>
      </c>
      <c r="BD1234" s="100"/>
      <c r="BE1234" s="162">
        <v>26099</v>
      </c>
      <c r="BF1234">
        <f t="shared" si="952"/>
        <v>2609909</v>
      </c>
      <c r="BH1234" t="s">
        <v>3303</v>
      </c>
    </row>
    <row r="1235" spans="1:60" s="163" customFormat="1">
      <c r="A1235" s="163" t="s">
        <v>2260</v>
      </c>
      <c r="B1235" s="163" t="s">
        <v>3268</v>
      </c>
      <c r="C1235" s="1">
        <f>SUM(W1235:AN1235)</f>
        <v>33200</v>
      </c>
      <c r="D1235" s="1"/>
      <c r="E1235" s="1"/>
      <c r="F1235" s="1"/>
      <c r="G1235" s="1"/>
      <c r="H1235" s="1"/>
      <c r="I1235" s="1"/>
      <c r="J1235" s="1"/>
      <c r="K1235" s="7">
        <f>RANK(W1235,(W1235:Y1235,Z1235:AN1235))</f>
        <v>2</v>
      </c>
      <c r="L1235" s="7" t="e">
        <f>RANK(X1235,(W1235:Y1235,Z1235:AN1235))</f>
        <v>#N/A</v>
      </c>
      <c r="M1235" s="7">
        <f>IF(Y1235&gt;0,RANK(Y1235,(W1235:Y1235,Z1235:AN1235)),0)</f>
        <v>1</v>
      </c>
      <c r="N1235" s="7"/>
      <c r="O1235" s="1">
        <f>MAX(W1235:AD1235)-LARGE(W1235:AD1235,2)</f>
        <v>993</v>
      </c>
      <c r="P1235" s="2">
        <f>O1235/C1235</f>
        <v>2.9909638554216869E-2</v>
      </c>
      <c r="Q1235" s="2"/>
      <c r="R1235" s="2">
        <f>IF($C1235=0,"-",W1235/$C1235)</f>
        <v>0.46343373493975903</v>
      </c>
      <c r="S1235" s="2">
        <f>IF($C1235=0,"-",X1235/$C1235)</f>
        <v>0</v>
      </c>
      <c r="T1235" s="2">
        <f>IF($C1235=0,"-",Y1235/$C1235)</f>
        <v>0.49334337349397589</v>
      </c>
      <c r="U1235" s="2">
        <f>IF($C1235=0,"-",Z1235/$C1235)</f>
        <v>3.283132530120482E-3</v>
      </c>
      <c r="V1235" s="2">
        <f>IF(C1235=0,"-",(1-R1235-S1235-T1235))</f>
        <v>4.3222891566265076E-2</v>
      </c>
      <c r="W1235" s="1">
        <v>15386</v>
      </c>
      <c r="X1235" s="1"/>
      <c r="Y1235" s="1">
        <v>16379</v>
      </c>
      <c r="Z1235" s="1">
        <v>109</v>
      </c>
      <c r="AA1235" s="1"/>
      <c r="AB1235" s="1"/>
      <c r="AC1235" s="1"/>
      <c r="AD1235" s="1"/>
      <c r="AE1235" s="1">
        <v>1300</v>
      </c>
      <c r="AF1235" s="1"/>
      <c r="AG1235" s="1"/>
      <c r="AJ1235" s="1">
        <v>26</v>
      </c>
      <c r="AY1235" s="163" t="str">
        <f>A1235&amp;" "&amp;"CD"&amp;BA1235</f>
        <v>Macomb CD10</v>
      </c>
      <c r="BA1235" s="9">
        <v>10</v>
      </c>
      <c r="BC1235" s="98">
        <v>26</v>
      </c>
      <c r="BD1235" s="100"/>
      <c r="BE1235" s="163">
        <v>26099</v>
      </c>
      <c r="BF1235" s="163">
        <f>BE1235*100+BA1235</f>
        <v>2609910</v>
      </c>
      <c r="BH1235" s="163" t="s">
        <v>3303</v>
      </c>
    </row>
    <row r="1236" spans="1:60">
      <c r="A1236" t="s">
        <v>1529</v>
      </c>
      <c r="B1236" t="s">
        <v>3268</v>
      </c>
      <c r="C1236" s="1">
        <f t="shared" si="953"/>
        <v>781</v>
      </c>
      <c r="D1236" s="1"/>
      <c r="E1236" s="1"/>
      <c r="F1236" s="1"/>
      <c r="G1236" s="1"/>
      <c r="H1236" s="1"/>
      <c r="I1236" s="1"/>
      <c r="J1236" s="1"/>
      <c r="K1236" s="7">
        <f>RANK(W1236,(W1236:Y1236,Z1236:AN1236))</f>
        <v>2</v>
      </c>
      <c r="L1236" s="7">
        <f>RANK(X1236,(W1236:Y1236,Z1236:AN1236))</f>
        <v>4</v>
      </c>
      <c r="M1236" s="7">
        <f>IF(Y1236&gt;0,RANK(Y1236,(W1236:Y1236,Z1236:AN1236)),0)</f>
        <v>1</v>
      </c>
      <c r="N1236" s="7"/>
      <c r="O1236" s="1">
        <f t="shared" si="954"/>
        <v>103</v>
      </c>
      <c r="P1236" s="2">
        <f t="shared" si="955"/>
        <v>0.13188220230473752</v>
      </c>
      <c r="Q1236" s="2"/>
      <c r="R1236" s="2">
        <f t="shared" si="956"/>
        <v>0.42765685019206146</v>
      </c>
      <c r="S1236" s="2">
        <f t="shared" si="957"/>
        <v>0</v>
      </c>
      <c r="T1236" s="2">
        <f t="shared" si="958"/>
        <v>0.55953905249679903</v>
      </c>
      <c r="U1236" s="2">
        <f t="shared" si="958"/>
        <v>0</v>
      </c>
      <c r="V1236" s="2">
        <f t="shared" si="959"/>
        <v>1.2804097311139517E-2</v>
      </c>
      <c r="W1236" s="1">
        <v>334</v>
      </c>
      <c r="Y1236" s="1">
        <v>437</v>
      </c>
      <c r="Z1236" s="1">
        <v>0</v>
      </c>
      <c r="AE1236" s="1">
        <v>10</v>
      </c>
      <c r="AJ1236" s="1">
        <v>0</v>
      </c>
      <c r="AY1236" t="str">
        <f t="shared" si="960"/>
        <v>Mason CD1</v>
      </c>
      <c r="BA1236" s="9">
        <v>1</v>
      </c>
      <c r="BC1236" s="98">
        <v>26</v>
      </c>
      <c r="BD1236" s="100"/>
      <c r="BE1236" s="162">
        <v>26105</v>
      </c>
      <c r="BF1236">
        <f t="shared" si="952"/>
        <v>2610501</v>
      </c>
      <c r="BH1236" t="s">
        <v>3303</v>
      </c>
    </row>
    <row r="1237" spans="1:60">
      <c r="A1237" t="s">
        <v>1529</v>
      </c>
      <c r="B1237" t="s">
        <v>3268</v>
      </c>
      <c r="C1237" s="1">
        <f t="shared" si="953"/>
        <v>2234</v>
      </c>
      <c r="D1237" s="1"/>
      <c r="E1237" s="1"/>
      <c r="F1237" s="1"/>
      <c r="G1237" s="1"/>
      <c r="H1237" s="1"/>
      <c r="I1237" s="1"/>
      <c r="J1237" s="1"/>
      <c r="K1237" s="7">
        <f>RANK(W1237,(W1237:Y1237,Z1237:AN1237))</f>
        <v>2</v>
      </c>
      <c r="L1237" s="7" t="e">
        <f>RANK(X1237,(W1237:Y1237,Z1237:AN1237))</f>
        <v>#N/A</v>
      </c>
      <c r="M1237" s="7">
        <f>IF(Y1237&gt;0,RANK(Y1237,(W1237:Y1237,Z1237:AN1237)),0)</f>
        <v>1</v>
      </c>
      <c r="N1237" s="7"/>
      <c r="O1237" s="1">
        <f t="shared" si="954"/>
        <v>415</v>
      </c>
      <c r="P1237" s="2">
        <f t="shared" si="955"/>
        <v>0.18576544315129812</v>
      </c>
      <c r="Q1237" s="2"/>
      <c r="R1237" s="2">
        <f t="shared" si="956"/>
        <v>0.39794091316025065</v>
      </c>
      <c r="S1237" s="2">
        <f t="shared" si="957"/>
        <v>0</v>
      </c>
      <c r="T1237" s="2">
        <f t="shared" si="958"/>
        <v>0.58370635631154877</v>
      </c>
      <c r="U1237" s="2">
        <f t="shared" si="958"/>
        <v>2.6857654431512983E-3</v>
      </c>
      <c r="V1237" s="2">
        <f t="shared" si="959"/>
        <v>1.8352730528200523E-2</v>
      </c>
      <c r="W1237" s="1">
        <v>889</v>
      </c>
      <c r="Y1237" s="1">
        <v>1304</v>
      </c>
      <c r="Z1237" s="1">
        <v>6</v>
      </c>
      <c r="AE1237" s="1">
        <v>34</v>
      </c>
      <c r="AJ1237" s="1">
        <v>1</v>
      </c>
      <c r="AY1237" t="str">
        <f t="shared" si="960"/>
        <v>Mason CD2</v>
      </c>
      <c r="BA1237" s="9">
        <v>2</v>
      </c>
      <c r="BC1237" s="98">
        <v>26</v>
      </c>
      <c r="BD1237" s="100"/>
      <c r="BE1237" s="162">
        <v>26105</v>
      </c>
      <c r="BF1237">
        <f t="shared" si="952"/>
        <v>2610502</v>
      </c>
      <c r="BH1237" t="s">
        <v>3303</v>
      </c>
    </row>
    <row r="1238" spans="1:60">
      <c r="A1238" t="s">
        <v>2750</v>
      </c>
      <c r="B1238" t="s">
        <v>3268</v>
      </c>
      <c r="C1238" s="1">
        <f t="shared" si="953"/>
        <v>425</v>
      </c>
      <c r="D1238" s="1"/>
      <c r="E1238" s="1"/>
      <c r="F1238" s="1"/>
      <c r="G1238" s="1"/>
      <c r="H1238" s="1"/>
      <c r="I1238" s="1"/>
      <c r="J1238" s="1"/>
      <c r="K1238" s="7">
        <f>RANK(W1238,(W1238:Y1238,Z1238:AN1238))</f>
        <v>2</v>
      </c>
      <c r="L1238" s="7">
        <f>RANK(X1238,(W1238:Y1238,Z1238:AN1238))</f>
        <v>5</v>
      </c>
      <c r="M1238" s="7">
        <f>IF(Y1238&gt;0,RANK(Y1238,(W1238:Y1238,Z1238:AN1238)),0)</f>
        <v>1</v>
      </c>
      <c r="N1238" s="7"/>
      <c r="O1238" s="1">
        <f t="shared" si="954"/>
        <v>84</v>
      </c>
      <c r="P1238" s="2">
        <f t="shared" si="955"/>
        <v>0.1976470588235294</v>
      </c>
      <c r="Q1238" s="2"/>
      <c r="R1238" s="2">
        <f t="shared" si="956"/>
        <v>0.37647058823529411</v>
      </c>
      <c r="S1238" s="2">
        <f t="shared" si="957"/>
        <v>0</v>
      </c>
      <c r="T1238" s="2">
        <f t="shared" si="958"/>
        <v>0.57411764705882351</v>
      </c>
      <c r="U1238" s="2">
        <f t="shared" si="958"/>
        <v>2.352941176470588E-3</v>
      </c>
      <c r="V1238" s="2">
        <f t="shared" si="959"/>
        <v>4.9411764705882377E-2</v>
      </c>
      <c r="W1238" s="1">
        <v>160</v>
      </c>
      <c r="Y1238" s="1">
        <v>244</v>
      </c>
      <c r="Z1238" s="1">
        <v>1</v>
      </c>
      <c r="AE1238" s="1">
        <v>20</v>
      </c>
      <c r="AJ1238" s="1">
        <v>0</v>
      </c>
      <c r="AY1238" t="str">
        <f t="shared" si="960"/>
        <v>Montcalm CD3</v>
      </c>
      <c r="BA1238" s="9">
        <v>3</v>
      </c>
      <c r="BC1238" s="98">
        <v>26</v>
      </c>
      <c r="BD1238" s="100"/>
      <c r="BE1238" s="162">
        <v>26117</v>
      </c>
      <c r="BF1238">
        <f t="shared" si="952"/>
        <v>2611703</v>
      </c>
      <c r="BH1238" t="s">
        <v>3303</v>
      </c>
    </row>
    <row r="1239" spans="1:60" s="163" customFormat="1">
      <c r="A1239" s="163" t="s">
        <v>2750</v>
      </c>
      <c r="B1239" s="163" t="s">
        <v>3268</v>
      </c>
      <c r="C1239" s="1">
        <f>SUM(W1239:AN1239)</f>
        <v>4137</v>
      </c>
      <c r="D1239" s="1"/>
      <c r="E1239" s="1"/>
      <c r="F1239" s="1"/>
      <c r="G1239" s="1"/>
      <c r="H1239" s="1"/>
      <c r="I1239" s="1"/>
      <c r="J1239" s="1"/>
      <c r="K1239" s="7">
        <f>RANK(W1239,(W1239:Y1239,Z1239:AN1239))</f>
        <v>2</v>
      </c>
      <c r="L1239" s="7" t="e">
        <f>RANK(X1239,(W1239:Y1239,Z1239:AN1239))</f>
        <v>#N/A</v>
      </c>
      <c r="M1239" s="7">
        <f>IF(Y1239&gt;0,RANK(Y1239,(W1239:Y1239,Z1239:AN1239)),0)</f>
        <v>1</v>
      </c>
      <c r="N1239" s="7"/>
      <c r="O1239" s="1">
        <f>MAX(W1239:AD1239)-LARGE(W1239:AD1239,2)</f>
        <v>997</v>
      </c>
      <c r="P1239" s="2">
        <f>O1239/C1239</f>
        <v>0.24099589074208363</v>
      </c>
      <c r="Q1239" s="2"/>
      <c r="R1239" s="2">
        <f>IF($C1239=0,"-",W1239/$C1239)</f>
        <v>0.36765772298767224</v>
      </c>
      <c r="S1239" s="2">
        <f>IF($C1239=0,"-",X1239/$C1239)</f>
        <v>0</v>
      </c>
      <c r="T1239" s="2">
        <f>IF($C1239=0,"-",Y1239/$C1239)</f>
        <v>0.6086536137297559</v>
      </c>
      <c r="U1239" s="2">
        <f>IF($C1239=0,"-",Z1239/$C1239)</f>
        <v>5.076142131979695E-3</v>
      </c>
      <c r="V1239" s="2">
        <f>IF(C1239=0,"-",(1-R1239-S1239-T1239))</f>
        <v>2.3688663282571798E-2</v>
      </c>
      <c r="W1239" s="49">
        <v>1521</v>
      </c>
      <c r="X1239" s="49"/>
      <c r="Y1239" s="49">
        <v>2518</v>
      </c>
      <c r="Z1239" s="49">
        <v>21</v>
      </c>
      <c r="AA1239" s="49"/>
      <c r="AB1239" s="49"/>
      <c r="AC1239" s="49"/>
      <c r="AD1239" s="1"/>
      <c r="AE1239" s="1">
        <v>76</v>
      </c>
      <c r="AF1239" s="1"/>
      <c r="AG1239" s="1"/>
      <c r="AJ1239" s="1">
        <v>1</v>
      </c>
      <c r="AY1239" s="163" t="str">
        <f>A1239&amp;" "&amp;"CD"&amp;BA1239</f>
        <v>Montcalm CD4</v>
      </c>
      <c r="BA1239" s="9">
        <v>4</v>
      </c>
      <c r="BC1239" s="98">
        <v>26</v>
      </c>
      <c r="BD1239" s="100"/>
      <c r="BE1239" s="163">
        <v>26117</v>
      </c>
      <c r="BF1239" s="163">
        <f>BE1239*100+BA1239</f>
        <v>2611704</v>
      </c>
      <c r="BH1239" s="163" t="s">
        <v>3303</v>
      </c>
    </row>
    <row r="1240" spans="1:60">
      <c r="A1240" t="s">
        <v>1770</v>
      </c>
      <c r="B1240" t="s">
        <v>3268</v>
      </c>
      <c r="C1240" s="1">
        <f t="shared" si="953"/>
        <v>25174</v>
      </c>
      <c r="D1240" s="1"/>
      <c r="E1240" s="1"/>
      <c r="F1240" s="1"/>
      <c r="G1240" s="1"/>
      <c r="H1240" s="1"/>
      <c r="I1240" s="1"/>
      <c r="J1240" s="1"/>
      <c r="K1240" s="7">
        <f>RANK(W1240,(W1240:Y1240,Z1240:AN1240))</f>
        <v>2</v>
      </c>
      <c r="L1240" s="7" t="e">
        <f>RANK(X1240,(W1240:Y1240,Z1240:AN1240))</f>
        <v>#N/A</v>
      </c>
      <c r="M1240" s="7">
        <f>IF(Y1240&gt;0,RANK(Y1240,(W1240:Y1240,Z1240:AN1240)),0)</f>
        <v>1</v>
      </c>
      <c r="N1240" s="7"/>
      <c r="O1240" s="1">
        <f t="shared" si="954"/>
        <v>3338</v>
      </c>
      <c r="P1240" s="2">
        <f t="shared" si="955"/>
        <v>0.13259712401684279</v>
      </c>
      <c r="Q1240" s="2"/>
      <c r="R1240" s="2">
        <f t="shared" si="956"/>
        <v>0.42170493366171447</v>
      </c>
      <c r="S1240" s="2">
        <f t="shared" si="957"/>
        <v>0</v>
      </c>
      <c r="T1240" s="2">
        <f t="shared" si="958"/>
        <v>0.55430205767855723</v>
      </c>
      <c r="U1240" s="2">
        <f t="shared" si="958"/>
        <v>2.1450703106379596E-3</v>
      </c>
      <c r="V1240" s="2">
        <f t="shared" si="959"/>
        <v>2.399300865972831E-2</v>
      </c>
      <c r="W1240" s="49">
        <v>10616</v>
      </c>
      <c r="X1240" s="49"/>
      <c r="Y1240" s="49">
        <v>13954</v>
      </c>
      <c r="Z1240" s="49">
        <v>54</v>
      </c>
      <c r="AA1240" s="49"/>
      <c r="AB1240" s="49"/>
      <c r="AC1240" s="49"/>
      <c r="AE1240" s="1">
        <v>535</v>
      </c>
      <c r="AJ1240" s="1">
        <v>15</v>
      </c>
      <c r="AY1240" t="str">
        <f t="shared" si="960"/>
        <v>Oakland CD8</v>
      </c>
      <c r="BA1240" s="9">
        <v>8</v>
      </c>
      <c r="BC1240" s="98">
        <v>26</v>
      </c>
      <c r="BD1240" s="100"/>
      <c r="BE1240" s="162">
        <v>26125</v>
      </c>
      <c r="BF1240">
        <f t="shared" si="952"/>
        <v>2612508</v>
      </c>
      <c r="BH1240" t="s">
        <v>3303</v>
      </c>
    </row>
    <row r="1241" spans="1:60">
      <c r="A1241" t="s">
        <v>1770</v>
      </c>
      <c r="B1241" t="s">
        <v>3268</v>
      </c>
      <c r="C1241" s="1">
        <f t="shared" si="953"/>
        <v>37978</v>
      </c>
      <c r="D1241" s="1"/>
      <c r="E1241" s="1"/>
      <c r="F1241" s="1"/>
      <c r="G1241" s="1"/>
      <c r="H1241" s="1"/>
      <c r="I1241" s="1"/>
      <c r="J1241" s="1"/>
      <c r="K1241" s="7">
        <f>RANK(W1241,(W1241:Y1241,Z1241:AN1241))</f>
        <v>2</v>
      </c>
      <c r="L1241" s="7" t="e">
        <f>RANK(X1241,(W1241:Y1241,Z1241:AN1241))</f>
        <v>#N/A</v>
      </c>
      <c r="M1241" s="7">
        <f>IF(Y1241&gt;0,RANK(Y1241,(W1241:Y1241,Z1241:AN1241)),0)</f>
        <v>1</v>
      </c>
      <c r="N1241" s="7"/>
      <c r="O1241" s="1">
        <f t="shared" si="954"/>
        <v>4677</v>
      </c>
      <c r="P1241" s="2">
        <f t="shared" si="955"/>
        <v>0.12315024487861394</v>
      </c>
      <c r="Q1241" s="2"/>
      <c r="R1241" s="2">
        <f t="shared" si="956"/>
        <v>0.43069671915319396</v>
      </c>
      <c r="S1241" s="2">
        <f t="shared" si="957"/>
        <v>0</v>
      </c>
      <c r="T1241" s="2">
        <f t="shared" si="958"/>
        <v>0.55384696403180789</v>
      </c>
      <c r="U1241" s="2">
        <f t="shared" si="958"/>
        <v>1.6588551266522723E-3</v>
      </c>
      <c r="V1241" s="2">
        <f t="shared" si="959"/>
        <v>1.545631681499815E-2</v>
      </c>
      <c r="W1241" s="1">
        <v>16357</v>
      </c>
      <c r="Y1241" s="1">
        <v>21034</v>
      </c>
      <c r="Z1241" s="1">
        <v>63</v>
      </c>
      <c r="AE1241" s="1">
        <v>504</v>
      </c>
      <c r="AJ1241" s="1">
        <v>20</v>
      </c>
      <c r="AY1241" t="str">
        <f t="shared" si="960"/>
        <v>Oakland CD9</v>
      </c>
      <c r="BA1241" s="9">
        <v>9</v>
      </c>
      <c r="BC1241" s="98">
        <v>26</v>
      </c>
      <c r="BD1241" s="100"/>
      <c r="BE1241" s="162">
        <v>26125</v>
      </c>
      <c r="BF1241">
        <f t="shared" si="952"/>
        <v>2612509</v>
      </c>
      <c r="BH1241" t="s">
        <v>3303</v>
      </c>
    </row>
    <row r="1242" spans="1:60">
      <c r="A1242" t="s">
        <v>1770</v>
      </c>
      <c r="B1242" t="s">
        <v>3268</v>
      </c>
      <c r="C1242" s="1">
        <f t="shared" si="953"/>
        <v>52433</v>
      </c>
      <c r="D1242" s="1"/>
      <c r="E1242" s="1"/>
      <c r="F1242" s="1"/>
      <c r="G1242" s="1"/>
      <c r="H1242" s="1"/>
      <c r="I1242" s="1"/>
      <c r="J1242" s="1"/>
      <c r="K1242" s="7">
        <f>RANK(W1242,(W1242:Y1242,Z1242:AN1242))</f>
        <v>2</v>
      </c>
      <c r="L1242" s="7" t="e">
        <f>RANK(X1242,(W1242:Y1242,Z1242:AN1242))</f>
        <v>#N/A</v>
      </c>
      <c r="M1242" s="7">
        <f>IF(Y1242&gt;0,RANK(Y1242,(W1242:Y1242,Z1242:AN1242)),0)</f>
        <v>1</v>
      </c>
      <c r="N1242" s="7"/>
      <c r="O1242" s="1">
        <f t="shared" si="954"/>
        <v>3279</v>
      </c>
      <c r="P1242" s="2">
        <f t="shared" si="955"/>
        <v>6.2536951919592618E-2</v>
      </c>
      <c r="Q1242" s="2"/>
      <c r="R1242" s="2">
        <f t="shared" si="956"/>
        <v>0.45833730665802069</v>
      </c>
      <c r="S1242" s="2">
        <f t="shared" si="957"/>
        <v>0</v>
      </c>
      <c r="T1242" s="2">
        <f t="shared" si="958"/>
        <v>0.52087425857761338</v>
      </c>
      <c r="U1242" s="2">
        <f t="shared" si="958"/>
        <v>1.5257566799534645E-3</v>
      </c>
      <c r="V1242" s="2">
        <f t="shared" si="959"/>
        <v>2.0788434764365871E-2</v>
      </c>
      <c r="W1242" s="1">
        <v>24032</v>
      </c>
      <c r="Y1242" s="1">
        <v>27311</v>
      </c>
      <c r="Z1242" s="1">
        <v>80</v>
      </c>
      <c r="AE1242" s="1">
        <v>986</v>
      </c>
      <c r="AJ1242" s="1">
        <v>24</v>
      </c>
      <c r="AY1242" t="str">
        <f t="shared" si="960"/>
        <v>Oakland CD11</v>
      </c>
      <c r="BA1242" s="9">
        <v>11</v>
      </c>
      <c r="BC1242" s="98">
        <v>26</v>
      </c>
      <c r="BD1242" s="100"/>
      <c r="BE1242" s="162">
        <v>26125</v>
      </c>
      <c r="BF1242">
        <f t="shared" si="952"/>
        <v>2612511</v>
      </c>
      <c r="BH1242" t="s">
        <v>3303</v>
      </c>
    </row>
    <row r="1243" spans="1:60">
      <c r="A1243" t="s">
        <v>1770</v>
      </c>
      <c r="B1243" t="s">
        <v>3268</v>
      </c>
      <c r="C1243" s="1">
        <f t="shared" si="953"/>
        <v>64071</v>
      </c>
      <c r="D1243" s="1"/>
      <c r="E1243" s="1"/>
      <c r="F1243" s="1"/>
      <c r="G1243" s="1"/>
      <c r="H1243" s="1"/>
      <c r="I1243" s="1"/>
      <c r="J1243" s="1"/>
      <c r="K1243" s="7">
        <f>RANK(W1243,(W1243:Y1243,Z1243:AN1243))</f>
        <v>1</v>
      </c>
      <c r="L1243" s="7" t="e">
        <f>RANK(X1243,(W1243:Y1243,Z1243:AN1243))</f>
        <v>#N/A</v>
      </c>
      <c r="M1243" s="7">
        <f>IF(Y1243&gt;0,RANK(Y1243,(W1243:Y1243,Z1243:AN1243)),0)</f>
        <v>2</v>
      </c>
      <c r="N1243" s="7"/>
      <c r="O1243" s="1">
        <f t="shared" si="954"/>
        <v>19431</v>
      </c>
      <c r="P1243" s="2">
        <f t="shared" si="955"/>
        <v>0.30327293159151564</v>
      </c>
      <c r="Q1243" s="2"/>
      <c r="R1243" s="2">
        <f t="shared" si="956"/>
        <v>0.64451936133352061</v>
      </c>
      <c r="S1243" s="2">
        <f t="shared" si="957"/>
        <v>0</v>
      </c>
      <c r="T1243" s="2">
        <f t="shared" si="958"/>
        <v>0.34124642974200498</v>
      </c>
      <c r="U1243" s="2">
        <f t="shared" si="958"/>
        <v>1.139361021366921E-3</v>
      </c>
      <c r="V1243" s="2">
        <f t="shared" si="959"/>
        <v>1.4234208924474412E-2</v>
      </c>
      <c r="W1243" s="1">
        <v>41295</v>
      </c>
      <c r="Y1243" s="1">
        <v>21864</v>
      </c>
      <c r="Z1243" s="1">
        <v>73</v>
      </c>
      <c r="AE1243" s="1">
        <v>799</v>
      </c>
      <c r="AJ1243" s="1">
        <v>40</v>
      </c>
      <c r="AY1243" t="str">
        <f t="shared" si="960"/>
        <v>Oakland CD14</v>
      </c>
      <c r="BA1243" s="9">
        <v>14</v>
      </c>
      <c r="BC1243" s="98">
        <v>26</v>
      </c>
      <c r="BD1243" s="100"/>
      <c r="BE1243" s="162">
        <v>26125</v>
      </c>
      <c r="BF1243">
        <f t="shared" si="952"/>
        <v>2612514</v>
      </c>
      <c r="BH1243" t="s">
        <v>3303</v>
      </c>
    </row>
    <row r="1244" spans="1:60">
      <c r="A1244" t="s">
        <v>1986</v>
      </c>
      <c r="B1244" t="s">
        <v>3268</v>
      </c>
      <c r="C1244" s="1">
        <f t="shared" si="953"/>
        <v>7779</v>
      </c>
      <c r="D1244" s="1"/>
      <c r="E1244" s="1"/>
      <c r="F1244" s="1"/>
      <c r="G1244" s="1"/>
      <c r="H1244" s="1"/>
      <c r="I1244" s="1"/>
      <c r="J1244" s="1"/>
      <c r="K1244" s="7">
        <f>RANK(W1244,(W1244:Y1244,Z1244:AN1244))</f>
        <v>2</v>
      </c>
      <c r="L1244" s="7" t="e">
        <f>RANK(X1244,(W1244:Y1244,Z1244:AN1244))</f>
        <v>#N/A</v>
      </c>
      <c r="M1244" s="7">
        <f>IF(Y1244&gt;0,RANK(Y1244,(W1244:Y1244,Z1244:AN1244)),0)</f>
        <v>1</v>
      </c>
      <c r="N1244" s="7"/>
      <c r="O1244" s="1">
        <f t="shared" si="954"/>
        <v>780</v>
      </c>
      <c r="P1244" s="2">
        <f t="shared" si="955"/>
        <v>0.10026995757809487</v>
      </c>
      <c r="Q1244" s="2"/>
      <c r="R1244" s="2">
        <f t="shared" si="956"/>
        <v>0.43797403265201185</v>
      </c>
      <c r="S1244" s="2">
        <f t="shared" si="957"/>
        <v>0</v>
      </c>
      <c r="T1244" s="2">
        <f t="shared" si="958"/>
        <v>0.53824399023010672</v>
      </c>
      <c r="U1244" s="2">
        <f t="shared" si="958"/>
        <v>2.0568196426275871E-3</v>
      </c>
      <c r="V1244" s="2">
        <f t="shared" si="959"/>
        <v>2.3781977117881437E-2</v>
      </c>
      <c r="W1244" s="1">
        <v>3407</v>
      </c>
      <c r="Y1244" s="1">
        <v>4187</v>
      </c>
      <c r="Z1244" s="1">
        <v>16</v>
      </c>
      <c r="AE1244" s="1">
        <v>159</v>
      </c>
      <c r="AJ1244" s="1">
        <v>10</v>
      </c>
      <c r="AY1244" t="str">
        <f t="shared" si="960"/>
        <v>Saginaw CD4</v>
      </c>
      <c r="BA1244" s="9">
        <v>4</v>
      </c>
      <c r="BC1244" s="98">
        <v>26</v>
      </c>
      <c r="BD1244" s="100"/>
      <c r="BE1244" s="162">
        <v>26145</v>
      </c>
      <c r="BF1244">
        <f t="shared" si="952"/>
        <v>2614504</v>
      </c>
      <c r="BH1244" t="s">
        <v>3303</v>
      </c>
    </row>
    <row r="1245" spans="1:60" s="163" customFormat="1">
      <c r="A1245" s="163" t="s">
        <v>1986</v>
      </c>
      <c r="B1245" s="163" t="s">
        <v>3268</v>
      </c>
      <c r="C1245" s="1">
        <f>SUM(W1245:AN1245)</f>
        <v>14799</v>
      </c>
      <c r="D1245" s="1"/>
      <c r="E1245" s="1"/>
      <c r="F1245" s="1"/>
      <c r="G1245" s="1"/>
      <c r="H1245" s="1"/>
      <c r="I1245" s="1"/>
      <c r="J1245" s="1"/>
      <c r="K1245" s="7">
        <f>RANK(W1245,(W1245:Y1245,Z1245:AN1245))</f>
        <v>1</v>
      </c>
      <c r="L1245" s="7" t="e">
        <f>RANK(X1245,(W1245:Y1245,Z1245:AN1245))</f>
        <v>#N/A</v>
      </c>
      <c r="M1245" s="7">
        <f>IF(Y1245&gt;0,RANK(Y1245,(W1245:Y1245,Z1245:AN1245)),0)</f>
        <v>2</v>
      </c>
      <c r="N1245" s="7"/>
      <c r="O1245" s="1">
        <f>MAX(W1245:AD1245)-LARGE(W1245:AD1245,2)</f>
        <v>3594</v>
      </c>
      <c r="P1245" s="2">
        <f>O1245/C1245</f>
        <v>0.24285424690857491</v>
      </c>
      <c r="Q1245" s="2"/>
      <c r="R1245" s="2">
        <f>IF($C1245=0,"-",W1245/$C1245)</f>
        <v>0.61375768633015748</v>
      </c>
      <c r="S1245" s="2">
        <f>IF($C1245=0,"-",X1245/$C1245)</f>
        <v>0</v>
      </c>
      <c r="T1245" s="2">
        <f>IF($C1245=0,"-",Y1245/$C1245)</f>
        <v>0.37090343942158255</v>
      </c>
      <c r="U1245" s="2">
        <f>IF($C1245=0,"-",Z1245/$C1245)</f>
        <v>1.6217311980539226E-3</v>
      </c>
      <c r="V1245" s="2">
        <f>IF(C1245=0,"-",(1-R1245-S1245-T1245))</f>
        <v>1.533887424825997E-2</v>
      </c>
      <c r="W1245" s="1">
        <v>9083</v>
      </c>
      <c r="X1245" s="1"/>
      <c r="Y1245" s="1">
        <v>5489</v>
      </c>
      <c r="Z1245" s="1">
        <v>24</v>
      </c>
      <c r="AA1245" s="1"/>
      <c r="AB1245" s="1"/>
      <c r="AC1245" s="1"/>
      <c r="AD1245" s="1"/>
      <c r="AE1245" s="1">
        <v>188</v>
      </c>
      <c r="AF1245" s="1"/>
      <c r="AG1245" s="1"/>
      <c r="AJ1245" s="1">
        <v>15</v>
      </c>
      <c r="AY1245" s="163" t="str">
        <f>A1245&amp;" "&amp;"CD"&amp;BA1245</f>
        <v>Saginaw CD5</v>
      </c>
      <c r="BA1245" s="9">
        <v>5</v>
      </c>
      <c r="BC1245" s="98">
        <v>26</v>
      </c>
      <c r="BD1245" s="100"/>
      <c r="BE1245" s="163">
        <v>26145</v>
      </c>
      <c r="BF1245" s="163">
        <f>BE1245*100+BA1245</f>
        <v>2614505</v>
      </c>
      <c r="BH1245" s="163" t="s">
        <v>3303</v>
      </c>
    </row>
    <row r="1246" spans="1:60">
      <c r="A1246" t="s">
        <v>3206</v>
      </c>
      <c r="B1246" t="s">
        <v>3268</v>
      </c>
      <c r="C1246" s="1">
        <f t="shared" si="953"/>
        <v>1468</v>
      </c>
      <c r="D1246" s="1"/>
      <c r="E1246" s="1"/>
      <c r="F1246" s="1"/>
      <c r="G1246" s="1"/>
      <c r="H1246" s="1"/>
      <c r="I1246" s="1"/>
      <c r="J1246" s="1"/>
      <c r="K1246" s="7">
        <f>RANK(W1246,(W1246:Y1246,Z1246:AN1246))</f>
        <v>2</v>
      </c>
      <c r="L1246" s="7">
        <f>RANK(X1246,(W1246:Y1246,Z1246:AN1246))</f>
        <v>5</v>
      </c>
      <c r="M1246" s="7">
        <f>IF(Y1246&gt;0,RANK(Y1246,(W1246:Y1246,Z1246:AN1246)),0)</f>
        <v>1</v>
      </c>
      <c r="N1246" s="7"/>
      <c r="O1246" s="1">
        <f t="shared" si="954"/>
        <v>303</v>
      </c>
      <c r="P1246" s="2">
        <f t="shared" si="955"/>
        <v>0.20640326975476839</v>
      </c>
      <c r="Q1246" s="2"/>
      <c r="R1246" s="2">
        <f t="shared" si="956"/>
        <v>0.38419618528610355</v>
      </c>
      <c r="S1246" s="2">
        <f t="shared" si="957"/>
        <v>0</v>
      </c>
      <c r="T1246" s="2">
        <f t="shared" si="958"/>
        <v>0.59059945504087197</v>
      </c>
      <c r="U1246" s="2">
        <f t="shared" si="958"/>
        <v>4.0871934604904629E-3</v>
      </c>
      <c r="V1246" s="2">
        <f t="shared" si="959"/>
        <v>2.5204359673024479E-2</v>
      </c>
      <c r="W1246" s="1">
        <v>564</v>
      </c>
      <c r="Y1246" s="1">
        <v>867</v>
      </c>
      <c r="Z1246" s="1">
        <v>6</v>
      </c>
      <c r="AE1246" s="1">
        <v>31</v>
      </c>
      <c r="AJ1246" s="1">
        <v>0</v>
      </c>
      <c r="AY1246" t="str">
        <f t="shared" si="960"/>
        <v>Tuscola CD5</v>
      </c>
      <c r="BA1246" s="9">
        <v>5</v>
      </c>
      <c r="BC1246" s="98">
        <v>26</v>
      </c>
      <c r="BD1246" s="100"/>
      <c r="BE1246" s="162">
        <v>26157</v>
      </c>
      <c r="BF1246">
        <f t="shared" si="952"/>
        <v>2615705</v>
      </c>
      <c r="BH1246" t="s">
        <v>3303</v>
      </c>
    </row>
    <row r="1247" spans="1:60">
      <c r="A1247" t="s">
        <v>3206</v>
      </c>
      <c r="B1247" t="s">
        <v>3268</v>
      </c>
      <c r="C1247" s="1">
        <f t="shared" si="953"/>
        <v>3184</v>
      </c>
      <c r="D1247" s="1"/>
      <c r="E1247" s="1"/>
      <c r="F1247" s="1"/>
      <c r="G1247" s="1"/>
      <c r="H1247" s="1"/>
      <c r="I1247" s="1"/>
      <c r="J1247" s="1"/>
      <c r="K1247" s="7">
        <f>RANK(W1247,(W1247:Y1247,Z1247:AN1247))</f>
        <v>2</v>
      </c>
      <c r="L1247" s="7" t="e">
        <f>RANK(X1247,(W1247:Y1247,Z1247:AN1247))</f>
        <v>#N/A</v>
      </c>
      <c r="M1247" s="7">
        <f>IF(Y1247&gt;0,RANK(Y1247,(W1247:Y1247,Z1247:AN1247)),0)</f>
        <v>1</v>
      </c>
      <c r="N1247" s="7"/>
      <c r="O1247" s="1">
        <f t="shared" si="954"/>
        <v>245</v>
      </c>
      <c r="P1247" s="2">
        <f t="shared" si="955"/>
        <v>7.6947236180904516E-2</v>
      </c>
      <c r="Q1247" s="2"/>
      <c r="R1247" s="2">
        <f t="shared" si="956"/>
        <v>0.44597989949748745</v>
      </c>
      <c r="S1247" s="2">
        <f t="shared" si="957"/>
        <v>0</v>
      </c>
      <c r="T1247" s="2">
        <f t="shared" si="958"/>
        <v>0.522927135678392</v>
      </c>
      <c r="U1247" s="2">
        <f t="shared" si="958"/>
        <v>2.5125628140703518E-3</v>
      </c>
      <c r="V1247" s="2">
        <f t="shared" si="959"/>
        <v>3.1092964824120495E-2</v>
      </c>
      <c r="W1247" s="1">
        <v>1420</v>
      </c>
      <c r="Y1247" s="1">
        <v>1665</v>
      </c>
      <c r="Z1247" s="1">
        <v>8</v>
      </c>
      <c r="AE1247" s="1">
        <v>88</v>
      </c>
      <c r="AJ1247" s="1">
        <v>3</v>
      </c>
      <c r="AY1247" t="str">
        <f t="shared" si="960"/>
        <v>Tuscola CD10</v>
      </c>
      <c r="BA1247" s="9">
        <v>10</v>
      </c>
      <c r="BC1247" s="98">
        <v>26</v>
      </c>
      <c r="BD1247" s="100"/>
      <c r="BE1247" s="162">
        <v>26157</v>
      </c>
      <c r="BF1247">
        <f t="shared" si="952"/>
        <v>2615710</v>
      </c>
      <c r="BH1247" t="s">
        <v>3303</v>
      </c>
    </row>
    <row r="1248" spans="1:60">
      <c r="A1248" t="s">
        <v>2877</v>
      </c>
      <c r="B1248" t="s">
        <v>3268</v>
      </c>
      <c r="C1248" s="1">
        <f t="shared" ref="C1248:C1254" si="961">SUM(W1248:AN1248)</f>
        <v>14470</v>
      </c>
      <c r="D1248" s="1"/>
      <c r="E1248" s="1"/>
      <c r="F1248" s="1"/>
      <c r="G1248" s="1"/>
      <c r="H1248" s="1"/>
      <c r="I1248" s="1"/>
      <c r="J1248" s="1"/>
      <c r="K1248" s="7">
        <f>RANK(W1248,(W1248:Y1248,Z1248:AN1248))</f>
        <v>2</v>
      </c>
      <c r="L1248" s="7" t="e">
        <f>RANK(X1248,(W1248:Y1248,Z1248:AN1248))</f>
        <v>#N/A</v>
      </c>
      <c r="M1248" s="7">
        <f>IF(Y1248&gt;0,RANK(Y1248,(W1248:Y1248,Z1248:AN1248)),0)</f>
        <v>1</v>
      </c>
      <c r="N1248" s="7"/>
      <c r="O1248" s="1">
        <f t="shared" ref="O1248:O1254" si="962">MAX(W1248:AD1248)-LARGE(W1248:AD1248,2)</f>
        <v>2492</v>
      </c>
      <c r="P1248" s="2">
        <f t="shared" ref="P1248:P1254" si="963">O1248/C1248</f>
        <v>0.17221838286109192</v>
      </c>
      <c r="Q1248" s="2"/>
      <c r="R1248" s="2">
        <f t="shared" ref="R1248:R1254" si="964">IF($C1248=0,"-",W1248/$C1248)</f>
        <v>0.40594333102971664</v>
      </c>
      <c r="S1248" s="2">
        <f t="shared" ref="S1248:S1254" si="965">IF($C1248=0,"-",X1248/$C1248)</f>
        <v>0</v>
      </c>
      <c r="T1248" s="2">
        <f t="shared" ref="T1248:U1254" si="966">IF($C1248=0,"-",Y1248/$C1248)</f>
        <v>0.57816171389080862</v>
      </c>
      <c r="U1248" s="2">
        <f t="shared" si="966"/>
        <v>1.7277125086385626E-3</v>
      </c>
      <c r="V1248" s="2">
        <f t="shared" ref="V1248:V1254" si="967">IF(C1248=0,"-",(1-R1248-S1248-T1248))</f>
        <v>1.5894955079474693E-2</v>
      </c>
      <c r="W1248" s="1">
        <v>5874</v>
      </c>
      <c r="Y1248" s="1">
        <v>8366</v>
      </c>
      <c r="Z1248" s="1">
        <v>25</v>
      </c>
      <c r="AE1248" s="1">
        <v>198</v>
      </c>
      <c r="AJ1248" s="1">
        <v>7</v>
      </c>
      <c r="AY1248" t="str">
        <f t="shared" si="960"/>
        <v>Washtenaw CD7</v>
      </c>
      <c r="BA1248" s="9">
        <v>7</v>
      </c>
      <c r="BC1248" s="98">
        <v>26</v>
      </c>
      <c r="BD1248" s="100"/>
      <c r="BE1248" s="162">
        <v>26161</v>
      </c>
      <c r="BF1248">
        <f t="shared" ref="BF1248:BF1254" si="968">BE1248*100+BA1248</f>
        <v>2616107</v>
      </c>
      <c r="BH1248" t="s">
        <v>3303</v>
      </c>
    </row>
    <row r="1249" spans="1:60" s="163" customFormat="1">
      <c r="A1249" s="163" t="s">
        <v>2877</v>
      </c>
      <c r="B1249" s="163" t="s">
        <v>3268</v>
      </c>
      <c r="C1249" s="1">
        <f>SUM(W1249:AN1249)</f>
        <v>54226</v>
      </c>
      <c r="D1249" s="1"/>
      <c r="E1249" s="1"/>
      <c r="F1249" s="1"/>
      <c r="G1249" s="1"/>
      <c r="H1249" s="1"/>
      <c r="I1249" s="1"/>
      <c r="J1249" s="1"/>
      <c r="K1249" s="7">
        <f>RANK(W1249,(W1249:Y1249,Z1249:AN1249))</f>
        <v>2</v>
      </c>
      <c r="L1249" s="7" t="e">
        <f>RANK(X1249,(W1249:Y1249,Z1249:AN1249))</f>
        <v>#N/A</v>
      </c>
      <c r="M1249" s="7">
        <f>IF(Y1249&gt;0,RANK(Y1249,(W1249:Y1249,Z1249:AN1249)),0)</f>
        <v>1</v>
      </c>
      <c r="N1249" s="7"/>
      <c r="O1249" s="1">
        <f>MAX(W1249:AD1249)-LARGE(W1249:AD1249,2)</f>
        <v>5548</v>
      </c>
      <c r="P1249" s="2">
        <f>O1249/C1249</f>
        <v>0.102312543798178</v>
      </c>
      <c r="Q1249" s="2"/>
      <c r="R1249" s="2">
        <f>IF($C1249=0,"-",W1249/$C1249)</f>
        <v>0.44532143252314388</v>
      </c>
      <c r="S1249" s="2">
        <f>IF($C1249=0,"-",X1249/$C1249)</f>
        <v>0</v>
      </c>
      <c r="T1249" s="2">
        <f>IF($C1249=0,"-",Y1249/$C1249)</f>
        <v>0.54763397632132182</v>
      </c>
      <c r="U1249" s="2">
        <f>IF($C1249=0,"-",Z1249/$C1249)</f>
        <v>8.2986021465717547E-4</v>
      </c>
      <c r="V1249" s="2">
        <f>IF(C1249=0,"-",(1-R1249-S1249-T1249))</f>
        <v>7.0445911555343521E-3</v>
      </c>
      <c r="W1249" s="1">
        <v>24148</v>
      </c>
      <c r="X1249" s="1"/>
      <c r="Y1249" s="1">
        <v>29696</v>
      </c>
      <c r="Z1249" s="1">
        <v>45</v>
      </c>
      <c r="AA1249" s="1"/>
      <c r="AB1249" s="1"/>
      <c r="AC1249" s="1"/>
      <c r="AD1249" s="1"/>
      <c r="AE1249" s="1">
        <v>308</v>
      </c>
      <c r="AF1249" s="1"/>
      <c r="AG1249" s="1"/>
      <c r="AJ1249" s="1">
        <v>29</v>
      </c>
      <c r="AY1249" s="163" t="str">
        <f>A1249&amp;" "&amp;"CD"&amp;BA1249</f>
        <v>Washtenaw CD12</v>
      </c>
      <c r="BA1249" s="9">
        <v>12</v>
      </c>
      <c r="BC1249" s="98">
        <v>26</v>
      </c>
      <c r="BD1249" s="100"/>
      <c r="BE1249" s="163">
        <v>26161</v>
      </c>
      <c r="BF1249" s="163">
        <f>BE1249*100+BA1249</f>
        <v>2616112</v>
      </c>
      <c r="BH1249" s="163" t="s">
        <v>3303</v>
      </c>
    </row>
    <row r="1250" spans="1:60">
      <c r="A1250" t="s">
        <v>2161</v>
      </c>
      <c r="B1250" t="s">
        <v>3268</v>
      </c>
      <c r="C1250" s="1">
        <f t="shared" si="961"/>
        <v>34033</v>
      </c>
      <c r="D1250" s="1"/>
      <c r="E1250" s="1"/>
      <c r="F1250" s="1"/>
      <c r="G1250" s="1"/>
      <c r="H1250" s="1"/>
      <c r="I1250" s="1"/>
      <c r="J1250" s="1"/>
      <c r="K1250" s="7">
        <f>RANK(W1250,(W1250:Y1250,Z1250:AN1250))</f>
        <v>2</v>
      </c>
      <c r="L1250" s="7" t="e">
        <f>RANK(X1250,(W1250:Y1250,Z1250:AN1250))</f>
        <v>#N/A</v>
      </c>
      <c r="M1250" s="7">
        <f>IF(Y1250&gt;0,RANK(Y1250,(W1250:Y1250,Z1250:AN1250)),0)</f>
        <v>1</v>
      </c>
      <c r="N1250" s="7"/>
      <c r="O1250" s="1">
        <f t="shared" si="962"/>
        <v>2043</v>
      </c>
      <c r="P1250" s="2">
        <f t="shared" si="963"/>
        <v>6.0029970910586782E-2</v>
      </c>
      <c r="Q1250" s="2"/>
      <c r="R1250" s="2">
        <f t="shared" si="964"/>
        <v>0.46131695707107806</v>
      </c>
      <c r="S1250" s="2">
        <f t="shared" si="965"/>
        <v>0</v>
      </c>
      <c r="T1250" s="2">
        <f t="shared" si="966"/>
        <v>0.52134692798166482</v>
      </c>
      <c r="U1250" s="2">
        <f t="shared" si="966"/>
        <v>1.3516293009725854E-3</v>
      </c>
      <c r="V1250" s="2">
        <f t="shared" si="967"/>
        <v>1.7336114947257175E-2</v>
      </c>
      <c r="W1250" s="1">
        <v>15700</v>
      </c>
      <c r="Y1250" s="1">
        <v>17743</v>
      </c>
      <c r="Z1250" s="1">
        <v>46</v>
      </c>
      <c r="AE1250" s="1">
        <v>531</v>
      </c>
      <c r="AJ1250" s="1">
        <v>13</v>
      </c>
      <c r="AY1250" t="str">
        <f t="shared" si="960"/>
        <v>Wayne CD11</v>
      </c>
      <c r="BA1250" s="9">
        <v>11</v>
      </c>
      <c r="BC1250" s="98">
        <v>26</v>
      </c>
      <c r="BD1250" s="100"/>
      <c r="BE1250" s="162">
        <v>26163</v>
      </c>
      <c r="BF1250">
        <f t="shared" si="968"/>
        <v>2616311</v>
      </c>
      <c r="BH1250" t="s">
        <v>3303</v>
      </c>
    </row>
    <row r="1251" spans="1:60">
      <c r="A1251" t="s">
        <v>2161</v>
      </c>
      <c r="B1251" t="s">
        <v>3268</v>
      </c>
      <c r="C1251" s="1">
        <f t="shared" si="961"/>
        <v>56703</v>
      </c>
      <c r="D1251" s="1"/>
      <c r="E1251" s="1"/>
      <c r="F1251" s="1"/>
      <c r="G1251" s="1"/>
      <c r="H1251" s="1"/>
      <c r="I1251" s="1"/>
      <c r="J1251" s="1"/>
      <c r="K1251" s="7">
        <f>RANK(W1251,(W1251:Y1251,Z1251:AN1251))</f>
        <v>2</v>
      </c>
      <c r="L1251" s="7" t="e">
        <f>RANK(X1251,(W1251:Y1251,Z1251:AN1251))</f>
        <v>#N/A</v>
      </c>
      <c r="M1251" s="7">
        <f>IF(Y1251&gt;0,RANK(Y1251,(W1251:Y1251,Z1251:AN1251)),0)</f>
        <v>1</v>
      </c>
      <c r="N1251" s="7"/>
      <c r="O1251" s="1">
        <f t="shared" si="962"/>
        <v>3187</v>
      </c>
      <c r="P1251" s="2">
        <f t="shared" si="963"/>
        <v>5.6205139057898174E-2</v>
      </c>
      <c r="Q1251" s="2"/>
      <c r="R1251" s="2">
        <f t="shared" si="964"/>
        <v>0.45868825282612913</v>
      </c>
      <c r="S1251" s="2">
        <f t="shared" si="965"/>
        <v>0</v>
      </c>
      <c r="T1251" s="2">
        <f t="shared" si="966"/>
        <v>0.51489339188402727</v>
      </c>
      <c r="U1251" s="2">
        <f t="shared" si="966"/>
        <v>2.186833148157946E-3</v>
      </c>
      <c r="V1251" s="2">
        <f t="shared" si="967"/>
        <v>2.6418355289843598E-2</v>
      </c>
      <c r="W1251" s="1">
        <v>26009</v>
      </c>
      <c r="Y1251" s="1">
        <v>29196</v>
      </c>
      <c r="Z1251" s="1">
        <v>124</v>
      </c>
      <c r="AE1251" s="1">
        <v>1335</v>
      </c>
      <c r="AJ1251" s="1">
        <v>39</v>
      </c>
      <c r="AY1251" t="str">
        <f t="shared" si="960"/>
        <v>Wayne CD12</v>
      </c>
      <c r="BA1251" s="9">
        <v>12</v>
      </c>
      <c r="BC1251" s="98">
        <v>26</v>
      </c>
      <c r="BD1251" s="100"/>
      <c r="BE1251" s="162">
        <v>26163</v>
      </c>
      <c r="BF1251">
        <f t="shared" si="968"/>
        <v>2616312</v>
      </c>
      <c r="BH1251" t="s">
        <v>3303</v>
      </c>
    </row>
    <row r="1252" spans="1:60">
      <c r="A1252" t="s">
        <v>2161</v>
      </c>
      <c r="B1252" t="s">
        <v>3268</v>
      </c>
      <c r="C1252" s="1">
        <f t="shared" si="961"/>
        <v>109734</v>
      </c>
      <c r="D1252" s="1"/>
      <c r="E1252" s="1"/>
      <c r="F1252" s="1"/>
      <c r="G1252" s="1"/>
      <c r="H1252" s="1"/>
      <c r="I1252" s="1"/>
      <c r="J1252" s="1"/>
      <c r="K1252" s="7">
        <f>RANK(W1252,(W1252:Y1252,Z1252:AN1252))</f>
        <v>1</v>
      </c>
      <c r="L1252" s="7" t="e">
        <f>RANK(X1252,(W1252:Y1252,Z1252:AN1252))</f>
        <v>#N/A</v>
      </c>
      <c r="M1252" s="7">
        <f>IF(Y1252&gt;0,RANK(Y1252,(W1252:Y1252,Z1252:AN1252)),0)</f>
        <v>2</v>
      </c>
      <c r="N1252" s="7"/>
      <c r="O1252" s="1">
        <f t="shared" si="962"/>
        <v>34207</v>
      </c>
      <c r="P1252" s="2">
        <f t="shared" si="963"/>
        <v>0.31172653872090694</v>
      </c>
      <c r="Q1252" s="2"/>
      <c r="R1252" s="2">
        <f t="shared" si="964"/>
        <v>0.64916069768713436</v>
      </c>
      <c r="S1252" s="2">
        <f t="shared" si="965"/>
        <v>0</v>
      </c>
      <c r="T1252" s="2">
        <f t="shared" si="966"/>
        <v>0.33743415896622742</v>
      </c>
      <c r="U1252" s="2">
        <f t="shared" si="966"/>
        <v>1.4762972278418722E-3</v>
      </c>
      <c r="V1252" s="2">
        <f t="shared" si="967"/>
        <v>1.3405143346638226E-2</v>
      </c>
      <c r="W1252" s="1">
        <v>71235</v>
      </c>
      <c r="Y1252" s="1">
        <v>37028</v>
      </c>
      <c r="Z1252" s="1">
        <v>162</v>
      </c>
      <c r="AE1252" s="1">
        <v>1239</v>
      </c>
      <c r="AJ1252" s="1">
        <v>70</v>
      </c>
      <c r="AY1252" t="str">
        <f t="shared" si="960"/>
        <v>Wayne CD13</v>
      </c>
      <c r="BA1252" s="9">
        <v>13</v>
      </c>
      <c r="BC1252" s="98">
        <v>26</v>
      </c>
      <c r="BD1252" s="100"/>
      <c r="BE1252" s="162">
        <v>26163</v>
      </c>
      <c r="BF1252">
        <f t="shared" si="968"/>
        <v>2616313</v>
      </c>
      <c r="BH1252" t="s">
        <v>3303</v>
      </c>
    </row>
    <row r="1253" spans="1:60" s="192" customFormat="1">
      <c r="A1253" s="192" t="s">
        <v>2161</v>
      </c>
      <c r="B1253" s="192" t="s">
        <v>3268</v>
      </c>
      <c r="C1253" s="1">
        <f t="shared" ref="C1253" si="969">SUM(W1253:AN1253)</f>
        <v>68674</v>
      </c>
      <c r="D1253" s="1"/>
      <c r="E1253" s="1"/>
      <c r="F1253" s="1"/>
      <c r="G1253" s="1"/>
      <c r="H1253" s="1"/>
      <c r="I1253" s="1"/>
      <c r="J1253" s="1"/>
      <c r="K1253" s="7">
        <f>RANK(W1253,(W1253:Y1253,Z1253:AN1253))</f>
        <v>1</v>
      </c>
      <c r="L1253" s="7" t="e">
        <f>RANK(X1253,(W1253:Y1253,Z1253:AN1253))</f>
        <v>#N/A</v>
      </c>
      <c r="M1253" s="7">
        <f>IF(Y1253&gt;0,RANK(Y1253,(W1253:Y1253,Z1253:AN1253)),0)</f>
        <v>2</v>
      </c>
      <c r="N1253" s="7"/>
      <c r="O1253" s="1">
        <f t="shared" ref="O1253" si="970">MAX(W1253:AD1253)-LARGE(W1253:AD1253,2)</f>
        <v>26455</v>
      </c>
      <c r="P1253" s="2">
        <f t="shared" ref="P1253" si="971">O1253/C1253</f>
        <v>0.38522584966654044</v>
      </c>
      <c r="Q1253" s="2"/>
      <c r="R1253" s="2">
        <f t="shared" ref="R1253" si="972">IF($C1253=0,"-",W1253/$C1253)</f>
        <v>0.68729067769461516</v>
      </c>
      <c r="S1253" s="2">
        <f t="shared" ref="S1253" si="973">IF($C1253=0,"-",X1253/$C1253)</f>
        <v>0</v>
      </c>
      <c r="T1253" s="2">
        <f t="shared" ref="T1253" si="974">IF($C1253=0,"-",Y1253/$C1253)</f>
        <v>0.30206482802807466</v>
      </c>
      <c r="U1253" s="2">
        <f t="shared" ref="U1253" si="975">IF($C1253=0,"-",Z1253/$C1253)</f>
        <v>1.2086087893525934E-3</v>
      </c>
      <c r="V1253" s="2">
        <f t="shared" ref="V1253" si="976">IF(C1253=0,"-",(1-R1253-S1253-T1253))</f>
        <v>1.0644494277310179E-2</v>
      </c>
      <c r="W1253" s="1">
        <v>47199</v>
      </c>
      <c r="X1253" s="1"/>
      <c r="Y1253" s="1">
        <v>20744</v>
      </c>
      <c r="Z1253" s="1">
        <v>83</v>
      </c>
      <c r="AA1253" s="1"/>
      <c r="AB1253" s="1"/>
      <c r="AC1253" s="1"/>
      <c r="AD1253" s="1"/>
      <c r="AE1253" s="1">
        <v>614</v>
      </c>
      <c r="AF1253" s="1"/>
      <c r="AG1253" s="1"/>
      <c r="AJ1253" s="1">
        <v>34</v>
      </c>
      <c r="AY1253" s="192" t="str">
        <f t="shared" ref="AY1253" si="977">A1253&amp;" "&amp;"CD"&amp;BA1253</f>
        <v>Wayne CD14</v>
      </c>
      <c r="BA1253" s="9">
        <v>14</v>
      </c>
      <c r="BC1253" s="98">
        <v>26</v>
      </c>
      <c r="BD1253" s="100"/>
      <c r="BE1253" s="192">
        <v>26163</v>
      </c>
      <c r="BF1253" s="192">
        <f t="shared" ref="BF1253" si="978">BE1253*100+BA1253</f>
        <v>2616314</v>
      </c>
      <c r="BH1253" s="192" t="s">
        <v>3303</v>
      </c>
    </row>
    <row r="1254" spans="1:60">
      <c r="A1254" t="s">
        <v>2161</v>
      </c>
      <c r="B1254" t="s">
        <v>3268</v>
      </c>
      <c r="C1254" s="1">
        <f t="shared" si="961"/>
        <v>6695</v>
      </c>
      <c r="D1254" s="1"/>
      <c r="E1254" s="1"/>
      <c r="F1254" s="1"/>
      <c r="G1254" s="1"/>
      <c r="H1254" s="1"/>
      <c r="I1254" s="1"/>
      <c r="J1254" s="1"/>
      <c r="K1254" s="7">
        <f>RANK(W1254,(W1254:Y1254,Z1254:AN1254))</f>
        <v>1</v>
      </c>
      <c r="L1254" s="7" t="e">
        <f>RANK(X1254,(W1254:Y1254,Z1254:AN1254))</f>
        <v>#N/A</v>
      </c>
      <c r="M1254" s="7">
        <f>IF(Y1254&gt;0,RANK(Y1254,(W1254:Y1254,Z1254:AN1254)),0)</f>
        <v>2</v>
      </c>
      <c r="N1254" s="7"/>
      <c r="O1254" s="1">
        <f t="shared" si="962"/>
        <v>4900</v>
      </c>
      <c r="P1254" s="2">
        <f t="shared" si="963"/>
        <v>0.73188946975354741</v>
      </c>
      <c r="Q1254" s="2"/>
      <c r="R1254" s="2">
        <f t="shared" si="964"/>
        <v>0.84779686333084392</v>
      </c>
      <c r="S1254" s="2">
        <f t="shared" si="965"/>
        <v>0</v>
      </c>
      <c r="T1254" s="2">
        <f t="shared" si="966"/>
        <v>0.11590739357729649</v>
      </c>
      <c r="U1254" s="2">
        <f t="shared" si="966"/>
        <v>3.1366691560866318E-3</v>
      </c>
      <c r="V1254" s="2">
        <f t="shared" si="967"/>
        <v>3.6295743091859595E-2</v>
      </c>
      <c r="W1254" s="1">
        <v>5676</v>
      </c>
      <c r="Y1254" s="1">
        <v>776</v>
      </c>
      <c r="Z1254" s="1">
        <v>21</v>
      </c>
      <c r="AE1254" s="1">
        <v>216</v>
      </c>
      <c r="AJ1254" s="1">
        <v>6</v>
      </c>
      <c r="AY1254" t="str">
        <f t="shared" si="960"/>
        <v>Wayne CD0</v>
      </c>
      <c r="BA1254" s="9">
        <v>0</v>
      </c>
      <c r="BC1254" s="98">
        <v>26</v>
      </c>
      <c r="BD1254" s="100"/>
      <c r="BE1254" s="162">
        <v>26163</v>
      </c>
      <c r="BF1254">
        <f t="shared" si="968"/>
        <v>2616300</v>
      </c>
      <c r="BH1254" t="s">
        <v>3303</v>
      </c>
    </row>
    <row r="1255" spans="1:60">
      <c r="A1255" s="9"/>
      <c r="C1255" s="1"/>
      <c r="D1255" s="1"/>
      <c r="E1255" s="1"/>
      <c r="F1255" s="1"/>
      <c r="G1255" s="1"/>
      <c r="H1255" s="1"/>
      <c r="I1255" s="1"/>
      <c r="J1255" s="1"/>
      <c r="K1255" s="7"/>
      <c r="L1255" s="7"/>
      <c r="M1255" s="7"/>
      <c r="N1255" s="7"/>
      <c r="Q1255" s="2"/>
      <c r="R1255" s="2"/>
      <c r="S1255" s="2"/>
      <c r="T1255" s="2"/>
      <c r="U1255" s="2"/>
      <c r="V1255" s="2"/>
      <c r="BD1255" s="100"/>
      <c r="BE1255"/>
    </row>
    <row r="1256" spans="1:60">
      <c r="A1256" s="48" t="s">
        <v>2872</v>
      </c>
      <c r="C1256" s="1"/>
      <c r="D1256" s="1"/>
      <c r="E1256" s="1"/>
      <c r="F1256" s="1"/>
      <c r="G1256" s="1"/>
      <c r="H1256" s="1"/>
      <c r="I1256" s="1"/>
      <c r="J1256" s="1"/>
      <c r="K1256" s="7"/>
      <c r="L1256" s="7"/>
      <c r="M1256" s="7"/>
      <c r="N1256" s="7"/>
      <c r="Q1256" s="2"/>
      <c r="R1256" s="2"/>
      <c r="S1256" s="2"/>
      <c r="T1256" s="2"/>
      <c r="U1256" s="2"/>
      <c r="V1256" s="2"/>
      <c r="BD1256" s="100"/>
      <c r="BE1256"/>
    </row>
    <row r="1257" spans="1:60">
      <c r="A1257" s="9" t="s">
        <v>565</v>
      </c>
      <c r="B1257" t="s">
        <v>2844</v>
      </c>
      <c r="C1257" s="1">
        <f t="shared" ref="C1257:C1274" si="979">SUM(W1257:AN1257)</f>
        <v>0</v>
      </c>
      <c r="D1257" s="1"/>
      <c r="E1257" s="1"/>
      <c r="F1257" s="1"/>
      <c r="G1257" s="1"/>
      <c r="H1257" s="1"/>
      <c r="I1257" s="1"/>
      <c r="J1257" s="1"/>
      <c r="K1257" s="7" t="e">
        <f>RANK(W1257,(W1257:Y1257,Z1257:AN1257))</f>
        <v>#N/A</v>
      </c>
      <c r="L1257" s="7" t="e">
        <f>RANK(X1257,(W1257:Y1257,Z1257:AN1257))</f>
        <v>#N/A</v>
      </c>
      <c r="M1257" s="7">
        <f>IF(Y1257&gt;0,RANK(Y1257,(W1257:Y1257,Z1257:AN1257)),0)</f>
        <v>0</v>
      </c>
      <c r="N1257" s="7"/>
      <c r="O1257" s="1" t="e">
        <f t="shared" ref="O1257:O1274" si="980">MAX(W1257:AD1257)-LARGE(W1257:AD1257,2)</f>
        <v>#NUM!</v>
      </c>
      <c r="P1257" s="2" t="e">
        <f t="shared" ref="P1257:P1274" si="981">O1257/C1257</f>
        <v>#NUM!</v>
      </c>
      <c r="Q1257" s="2"/>
      <c r="R1257" s="2" t="str">
        <f t="shared" ref="R1257:R1274" si="982">IF($C1257=0,"-",W1257/$C1257)</f>
        <v>-</v>
      </c>
      <c r="S1257" s="2" t="str">
        <f t="shared" ref="S1257:S1274" si="983">IF($C1257=0,"-",X1257/$C1257)</f>
        <v>-</v>
      </c>
      <c r="T1257" s="2" t="str">
        <f t="shared" ref="T1257:T1274" si="984">IF($C1257=0,"-",Y1257/$C1257)</f>
        <v>-</v>
      </c>
      <c r="U1257" s="2"/>
      <c r="V1257" s="2" t="str">
        <f t="shared" ref="V1257:V1274" si="985">IF(C1257=0,"-",(1-R1257-S1257-T1257))</f>
        <v>-</v>
      </c>
      <c r="AY1257" t="s">
        <v>2025</v>
      </c>
      <c r="BA1257">
        <v>3</v>
      </c>
      <c r="BC1257" s="98">
        <v>27</v>
      </c>
      <c r="BD1257" s="100"/>
      <c r="BE1257">
        <v>27003</v>
      </c>
      <c r="BF1257">
        <f t="shared" si="952"/>
        <v>2700303</v>
      </c>
      <c r="BH1257" t="s">
        <v>3303</v>
      </c>
    </row>
    <row r="1258" spans="1:60">
      <c r="A1258" s="9" t="s">
        <v>565</v>
      </c>
      <c r="B1258" t="s">
        <v>2844</v>
      </c>
      <c r="C1258" s="1">
        <f t="shared" si="979"/>
        <v>0</v>
      </c>
      <c r="D1258" s="1"/>
      <c r="E1258" s="1"/>
      <c r="F1258" s="1"/>
      <c r="G1258" s="1"/>
      <c r="H1258" s="1"/>
      <c r="I1258" s="1"/>
      <c r="J1258" s="1"/>
      <c r="K1258" s="7" t="e">
        <f>RANK(W1258,(W1258:Y1258,Z1258:AN1258))</f>
        <v>#N/A</v>
      </c>
      <c r="L1258" s="7" t="e">
        <f>RANK(X1258,(W1258:Y1258,Z1258:AN1258))</f>
        <v>#N/A</v>
      </c>
      <c r="M1258" s="7">
        <f>IF(Y1258&gt;0,RANK(Y1258,(W1258:Y1258,Z1258:AN1258)),0)</f>
        <v>0</v>
      </c>
      <c r="N1258" s="7"/>
      <c r="O1258" s="1" t="e">
        <f t="shared" si="980"/>
        <v>#NUM!</v>
      </c>
      <c r="P1258" s="2" t="e">
        <f t="shared" si="981"/>
        <v>#NUM!</v>
      </c>
      <c r="Q1258" s="2"/>
      <c r="R1258" s="2" t="str">
        <f t="shared" si="982"/>
        <v>-</v>
      </c>
      <c r="S1258" s="2" t="str">
        <f t="shared" si="983"/>
        <v>-</v>
      </c>
      <c r="T1258" s="2" t="str">
        <f t="shared" si="984"/>
        <v>-</v>
      </c>
      <c r="U1258" s="2"/>
      <c r="V1258" s="2" t="str">
        <f t="shared" si="985"/>
        <v>-</v>
      </c>
      <c r="AY1258" t="s">
        <v>3148</v>
      </c>
      <c r="BA1258">
        <v>5</v>
      </c>
      <c r="BC1258" s="98">
        <v>27</v>
      </c>
      <c r="BD1258" s="100"/>
      <c r="BE1258">
        <v>27003</v>
      </c>
      <c r="BF1258">
        <f t="shared" si="952"/>
        <v>2700305</v>
      </c>
      <c r="BH1258" t="s">
        <v>3303</v>
      </c>
    </row>
    <row r="1259" spans="1:60">
      <c r="A1259" s="9" t="s">
        <v>565</v>
      </c>
      <c r="B1259" t="s">
        <v>2844</v>
      </c>
      <c r="C1259" s="1">
        <f t="shared" si="979"/>
        <v>0</v>
      </c>
      <c r="D1259" s="1"/>
      <c r="E1259" s="1"/>
      <c r="F1259" s="1"/>
      <c r="G1259" s="1"/>
      <c r="H1259" s="1"/>
      <c r="I1259" s="1"/>
      <c r="J1259" s="1"/>
      <c r="K1259" s="7" t="e">
        <f>RANK(W1259,(W1259:Y1259,Z1259:AN1259))</f>
        <v>#N/A</v>
      </c>
      <c r="L1259" s="7" t="e">
        <f>RANK(X1259,(W1259:Y1259,Z1259:AN1259))</f>
        <v>#N/A</v>
      </c>
      <c r="M1259" s="7">
        <f>IF(Y1259&gt;0,RANK(Y1259,(W1259:Y1259,Z1259:AN1259)),0)</f>
        <v>0</v>
      </c>
      <c r="N1259" s="7"/>
      <c r="O1259" s="1" t="e">
        <f t="shared" si="980"/>
        <v>#NUM!</v>
      </c>
      <c r="P1259" s="2" t="e">
        <f t="shared" si="981"/>
        <v>#NUM!</v>
      </c>
      <c r="Q1259" s="2"/>
      <c r="R1259" s="2" t="str">
        <f t="shared" si="982"/>
        <v>-</v>
      </c>
      <c r="S1259" s="2" t="str">
        <f t="shared" si="983"/>
        <v>-</v>
      </c>
      <c r="T1259" s="2" t="str">
        <f t="shared" si="984"/>
        <v>-</v>
      </c>
      <c r="U1259" s="2"/>
      <c r="V1259" s="2" t="str">
        <f t="shared" si="985"/>
        <v>-</v>
      </c>
      <c r="AY1259" t="s">
        <v>3149</v>
      </c>
      <c r="BA1259">
        <v>6</v>
      </c>
      <c r="BC1259" s="98">
        <v>27</v>
      </c>
      <c r="BD1259" s="100"/>
      <c r="BE1259">
        <v>27003</v>
      </c>
      <c r="BF1259">
        <f t="shared" si="952"/>
        <v>2700306</v>
      </c>
      <c r="BH1259" t="s">
        <v>3303</v>
      </c>
    </row>
    <row r="1260" spans="1:60">
      <c r="A1260" s="9" t="s">
        <v>1926</v>
      </c>
      <c r="B1260" t="s">
        <v>2844</v>
      </c>
      <c r="C1260" s="1">
        <f t="shared" si="979"/>
        <v>0</v>
      </c>
      <c r="D1260" s="1"/>
      <c r="E1260" s="1"/>
      <c r="F1260" s="1"/>
      <c r="G1260" s="1"/>
      <c r="H1260" s="1"/>
      <c r="I1260" s="1"/>
      <c r="J1260" s="1"/>
      <c r="K1260" s="7" t="e">
        <f>RANK(W1260,(W1260:Y1260,Z1260:AN1260))</f>
        <v>#N/A</v>
      </c>
      <c r="L1260" s="7" t="e">
        <f>RANK(X1260,(W1260:Y1260,Z1260:AN1260))</f>
        <v>#N/A</v>
      </c>
      <c r="M1260" s="7">
        <f>IF(Y1260&gt;0,RANK(Y1260,(W1260:Y1260,Z1260:AN1260)),0)</f>
        <v>0</v>
      </c>
      <c r="N1260" s="7"/>
      <c r="O1260" s="1" t="e">
        <f t="shared" si="980"/>
        <v>#NUM!</v>
      </c>
      <c r="P1260" s="2" t="e">
        <f t="shared" si="981"/>
        <v>#NUM!</v>
      </c>
      <c r="Q1260" s="2"/>
      <c r="R1260" s="2" t="str">
        <f t="shared" si="982"/>
        <v>-</v>
      </c>
      <c r="S1260" s="2" t="str">
        <f t="shared" si="983"/>
        <v>-</v>
      </c>
      <c r="T1260" s="2" t="str">
        <f t="shared" si="984"/>
        <v>-</v>
      </c>
      <c r="U1260" s="2"/>
      <c r="V1260" s="2" t="str">
        <f t="shared" si="985"/>
        <v>-</v>
      </c>
      <c r="AY1260" t="s">
        <v>3150</v>
      </c>
      <c r="BA1260">
        <v>8</v>
      </c>
      <c r="BC1260" s="98">
        <v>27</v>
      </c>
      <c r="BD1260" s="100"/>
      <c r="BE1260">
        <v>27007</v>
      </c>
      <c r="BF1260">
        <f t="shared" si="952"/>
        <v>2700708</v>
      </c>
      <c r="BH1260" t="s">
        <v>3303</v>
      </c>
    </row>
    <row r="1261" spans="1:60">
      <c r="A1261" s="9" t="s">
        <v>1926</v>
      </c>
      <c r="B1261" t="s">
        <v>2844</v>
      </c>
      <c r="C1261" s="1">
        <f t="shared" si="979"/>
        <v>0</v>
      </c>
      <c r="D1261" s="1"/>
      <c r="E1261" s="1"/>
      <c r="F1261" s="1"/>
      <c r="G1261" s="1"/>
      <c r="H1261" s="1"/>
      <c r="I1261" s="1"/>
      <c r="J1261" s="1"/>
      <c r="K1261" s="7" t="e">
        <f>RANK(W1261,(W1261:Y1261,Z1261:AN1261))</f>
        <v>#N/A</v>
      </c>
      <c r="L1261" s="7" t="e">
        <f>RANK(X1261,(W1261:Y1261,Z1261:AN1261))</f>
        <v>#N/A</v>
      </c>
      <c r="M1261" s="7">
        <f>IF(Y1261&gt;0,RANK(Y1261,(W1261:Y1261,Z1261:AN1261)),0)</f>
        <v>0</v>
      </c>
      <c r="N1261" s="7"/>
      <c r="O1261" s="1" t="e">
        <f t="shared" si="980"/>
        <v>#NUM!</v>
      </c>
      <c r="P1261" s="2" t="e">
        <f t="shared" si="981"/>
        <v>#NUM!</v>
      </c>
      <c r="Q1261" s="2"/>
      <c r="R1261" s="2" t="str">
        <f t="shared" si="982"/>
        <v>-</v>
      </c>
      <c r="S1261" s="2" t="str">
        <f t="shared" si="983"/>
        <v>-</v>
      </c>
      <c r="T1261" s="2" t="str">
        <f t="shared" si="984"/>
        <v>-</v>
      </c>
      <c r="U1261" s="2"/>
      <c r="V1261" s="2" t="str">
        <f t="shared" si="985"/>
        <v>-</v>
      </c>
      <c r="AY1261" t="s">
        <v>3151</v>
      </c>
      <c r="BA1261">
        <v>7</v>
      </c>
      <c r="BC1261" s="98">
        <v>27</v>
      </c>
      <c r="BD1261" s="100"/>
      <c r="BE1261">
        <v>27007</v>
      </c>
      <c r="BF1261">
        <f t="shared" si="952"/>
        <v>2700707</v>
      </c>
      <c r="BH1261" t="s">
        <v>3303</v>
      </c>
    </row>
    <row r="1262" spans="1:60">
      <c r="A1262" s="9" t="s">
        <v>2505</v>
      </c>
      <c r="B1262" t="s">
        <v>2844</v>
      </c>
      <c r="C1262" s="1">
        <f t="shared" si="979"/>
        <v>0</v>
      </c>
      <c r="D1262" s="1"/>
      <c r="E1262" s="1"/>
      <c r="F1262" s="1"/>
      <c r="G1262" s="1"/>
      <c r="H1262" s="1"/>
      <c r="I1262" s="1"/>
      <c r="J1262" s="1"/>
      <c r="K1262" s="7" t="e">
        <f>RANK(W1262,(W1262:Y1262,Z1262:AN1262))</f>
        <v>#N/A</v>
      </c>
      <c r="L1262" s="7" t="e">
        <f>RANK(X1262,(W1262:Y1262,Z1262:AN1262))</f>
        <v>#N/A</v>
      </c>
      <c r="M1262" s="7">
        <f>IF(Y1262&gt;0,RANK(Y1262,(W1262:Y1262,Z1262:AN1262)),0)</f>
        <v>0</v>
      </c>
      <c r="N1262" s="7"/>
      <c r="O1262" s="1" t="e">
        <f t="shared" si="980"/>
        <v>#NUM!</v>
      </c>
      <c r="P1262" s="2" t="e">
        <f t="shared" si="981"/>
        <v>#NUM!</v>
      </c>
      <c r="Q1262" s="2"/>
      <c r="R1262" s="2" t="str">
        <f t="shared" si="982"/>
        <v>-</v>
      </c>
      <c r="S1262" s="2" t="str">
        <f t="shared" si="983"/>
        <v>-</v>
      </c>
      <c r="T1262" s="2" t="str">
        <f t="shared" si="984"/>
        <v>-</v>
      </c>
      <c r="U1262" s="2"/>
      <c r="V1262" s="2" t="str">
        <f t="shared" si="985"/>
        <v>-</v>
      </c>
      <c r="AY1262" t="s">
        <v>2284</v>
      </c>
      <c r="BA1262">
        <v>2</v>
      </c>
      <c r="BC1262" s="98">
        <v>27</v>
      </c>
      <c r="BD1262" s="100"/>
      <c r="BE1262">
        <v>27037</v>
      </c>
      <c r="BF1262">
        <f t="shared" si="952"/>
        <v>2703702</v>
      </c>
      <c r="BH1262" t="s">
        <v>3303</v>
      </c>
    </row>
    <row r="1263" spans="1:60">
      <c r="A1263" s="9" t="s">
        <v>2505</v>
      </c>
      <c r="B1263" t="s">
        <v>2844</v>
      </c>
      <c r="C1263" s="1">
        <f t="shared" si="979"/>
        <v>0</v>
      </c>
      <c r="D1263" s="1"/>
      <c r="E1263" s="1"/>
      <c r="F1263" s="1"/>
      <c r="G1263" s="1"/>
      <c r="H1263" s="1"/>
      <c r="I1263" s="1"/>
      <c r="J1263" s="1"/>
      <c r="K1263" s="7" t="e">
        <f>RANK(W1263,(W1263:Y1263,Z1263:AN1263))</f>
        <v>#N/A</v>
      </c>
      <c r="L1263" s="7" t="e">
        <f>RANK(X1263,(W1263:Y1263,Z1263:AN1263))</f>
        <v>#N/A</v>
      </c>
      <c r="M1263" s="7">
        <f>IF(Y1263&gt;0,RANK(Y1263,(W1263:Y1263,Z1263:AN1263)),0)</f>
        <v>0</v>
      </c>
      <c r="N1263" s="7"/>
      <c r="O1263" s="1" t="e">
        <f t="shared" si="980"/>
        <v>#NUM!</v>
      </c>
      <c r="P1263" s="2" t="e">
        <f t="shared" si="981"/>
        <v>#NUM!</v>
      </c>
      <c r="Q1263" s="2"/>
      <c r="R1263" s="2" t="str">
        <f t="shared" si="982"/>
        <v>-</v>
      </c>
      <c r="S1263" s="2" t="str">
        <f t="shared" si="983"/>
        <v>-</v>
      </c>
      <c r="T1263" s="2" t="str">
        <f t="shared" si="984"/>
        <v>-</v>
      </c>
      <c r="U1263" s="2"/>
      <c r="V1263" s="2" t="str">
        <f t="shared" si="985"/>
        <v>-</v>
      </c>
      <c r="AY1263" t="s">
        <v>160</v>
      </c>
      <c r="BA1263">
        <v>4</v>
      </c>
      <c r="BC1263" s="98">
        <v>27</v>
      </c>
      <c r="BD1263" s="100"/>
      <c r="BE1263">
        <v>27037</v>
      </c>
      <c r="BF1263">
        <f t="shared" si="952"/>
        <v>2703704</v>
      </c>
      <c r="BH1263" t="s">
        <v>3303</v>
      </c>
    </row>
    <row r="1264" spans="1:60">
      <c r="A1264" s="9" t="s">
        <v>604</v>
      </c>
      <c r="B1264" t="s">
        <v>2844</v>
      </c>
      <c r="C1264" s="1">
        <f t="shared" si="979"/>
        <v>0</v>
      </c>
      <c r="D1264" s="1"/>
      <c r="E1264" s="1"/>
      <c r="F1264" s="1"/>
      <c r="G1264" s="1"/>
      <c r="H1264" s="1"/>
      <c r="I1264" s="1"/>
      <c r="J1264" s="1"/>
      <c r="K1264" s="7" t="e">
        <f>RANK(W1264,(W1264:Y1264,Z1264:AN1264))</f>
        <v>#N/A</v>
      </c>
      <c r="L1264" s="7" t="e">
        <f>RANK(X1264,(W1264:Y1264,Z1264:AN1264))</f>
        <v>#N/A</v>
      </c>
      <c r="M1264" s="7">
        <f>IF(Y1264&gt;0,RANK(Y1264,(W1264:Y1264,Z1264:AN1264)),0)</f>
        <v>0</v>
      </c>
      <c r="N1264" s="7"/>
      <c r="O1264" s="1" t="e">
        <f t="shared" si="980"/>
        <v>#NUM!</v>
      </c>
      <c r="P1264" s="2" t="e">
        <f t="shared" si="981"/>
        <v>#NUM!</v>
      </c>
      <c r="Q1264" s="2"/>
      <c r="R1264" s="2" t="str">
        <f t="shared" si="982"/>
        <v>-</v>
      </c>
      <c r="S1264" s="2" t="str">
        <f t="shared" si="983"/>
        <v>-</v>
      </c>
      <c r="T1264" s="2" t="str">
        <f t="shared" si="984"/>
        <v>-</v>
      </c>
      <c r="U1264" s="2"/>
      <c r="V1264" s="2" t="str">
        <f t="shared" si="985"/>
        <v>-</v>
      </c>
      <c r="AY1264" t="s">
        <v>917</v>
      </c>
      <c r="BA1264">
        <v>2</v>
      </c>
      <c r="BC1264" s="98">
        <v>27</v>
      </c>
      <c r="BD1264" s="100"/>
      <c r="BE1264">
        <v>27053</v>
      </c>
      <c r="BF1264">
        <f t="shared" si="952"/>
        <v>2705302</v>
      </c>
      <c r="BH1264" t="s">
        <v>3303</v>
      </c>
    </row>
    <row r="1265" spans="1:60">
      <c r="A1265" s="9" t="s">
        <v>604</v>
      </c>
      <c r="B1265" t="s">
        <v>2844</v>
      </c>
      <c r="C1265" s="1">
        <f t="shared" si="979"/>
        <v>0</v>
      </c>
      <c r="D1265" s="1"/>
      <c r="E1265" s="1"/>
      <c r="F1265" s="1"/>
      <c r="G1265" s="1"/>
      <c r="H1265" s="1"/>
      <c r="I1265" s="1"/>
      <c r="J1265" s="1"/>
      <c r="K1265" s="7" t="e">
        <f>RANK(W1265,(W1265:Y1265,Z1265:AN1265))</f>
        <v>#N/A</v>
      </c>
      <c r="L1265" s="7" t="e">
        <f>RANK(X1265,(W1265:Y1265,Z1265:AN1265))</f>
        <v>#N/A</v>
      </c>
      <c r="M1265" s="7">
        <f>IF(Y1265&gt;0,RANK(Y1265,(W1265:Y1265,Z1265:AN1265)),0)</f>
        <v>0</v>
      </c>
      <c r="N1265" s="7"/>
      <c r="O1265" s="1" t="e">
        <f t="shared" si="980"/>
        <v>#NUM!</v>
      </c>
      <c r="P1265" s="2" t="e">
        <f t="shared" si="981"/>
        <v>#NUM!</v>
      </c>
      <c r="Q1265" s="2"/>
      <c r="R1265" s="2" t="str">
        <f t="shared" si="982"/>
        <v>-</v>
      </c>
      <c r="S1265" s="2" t="str">
        <f t="shared" si="983"/>
        <v>-</v>
      </c>
      <c r="T1265" s="2" t="str">
        <f t="shared" si="984"/>
        <v>-</v>
      </c>
      <c r="U1265" s="2"/>
      <c r="V1265" s="2" t="str">
        <f t="shared" si="985"/>
        <v>-</v>
      </c>
      <c r="AY1265" t="s">
        <v>207</v>
      </c>
      <c r="BA1265">
        <v>3</v>
      </c>
      <c r="BC1265" s="98">
        <v>27</v>
      </c>
      <c r="BD1265" s="100"/>
      <c r="BE1265">
        <v>27053</v>
      </c>
      <c r="BF1265">
        <f t="shared" si="952"/>
        <v>2705303</v>
      </c>
      <c r="BH1265" t="s">
        <v>3303</v>
      </c>
    </row>
    <row r="1266" spans="1:60">
      <c r="A1266" s="9" t="s">
        <v>604</v>
      </c>
      <c r="B1266" t="s">
        <v>2844</v>
      </c>
      <c r="C1266" s="1">
        <f t="shared" si="979"/>
        <v>0</v>
      </c>
      <c r="D1266" s="1"/>
      <c r="E1266" s="1"/>
      <c r="F1266" s="1"/>
      <c r="G1266" s="1"/>
      <c r="H1266" s="1"/>
      <c r="I1266" s="1"/>
      <c r="J1266" s="1"/>
      <c r="K1266" s="7" t="e">
        <f>RANK(W1266,(W1266:Y1266,Z1266:AN1266))</f>
        <v>#N/A</v>
      </c>
      <c r="L1266" s="7" t="e">
        <f>RANK(X1266,(W1266:Y1266,Z1266:AN1266))</f>
        <v>#N/A</v>
      </c>
      <c r="M1266" s="7">
        <f>IF(Y1266&gt;0,RANK(Y1266,(W1266:Y1266,Z1266:AN1266)),0)</f>
        <v>0</v>
      </c>
      <c r="N1266" s="7"/>
      <c r="O1266" s="1" t="e">
        <f t="shared" si="980"/>
        <v>#NUM!</v>
      </c>
      <c r="P1266" s="2" t="e">
        <f t="shared" si="981"/>
        <v>#NUM!</v>
      </c>
      <c r="Q1266" s="2"/>
      <c r="R1266" s="2" t="str">
        <f t="shared" si="982"/>
        <v>-</v>
      </c>
      <c r="S1266" s="2" t="str">
        <f t="shared" si="983"/>
        <v>-</v>
      </c>
      <c r="T1266" s="2" t="str">
        <f t="shared" si="984"/>
        <v>-</v>
      </c>
      <c r="U1266" s="2"/>
      <c r="V1266" s="2" t="str">
        <f t="shared" si="985"/>
        <v>-</v>
      </c>
      <c r="AY1266" t="s">
        <v>1045</v>
      </c>
      <c r="BA1266">
        <v>5</v>
      </c>
      <c r="BC1266" s="98">
        <v>27</v>
      </c>
      <c r="BD1266" s="100"/>
      <c r="BE1266">
        <v>27053</v>
      </c>
      <c r="BF1266">
        <f t="shared" si="952"/>
        <v>2705305</v>
      </c>
      <c r="BH1266" t="s">
        <v>3303</v>
      </c>
    </row>
    <row r="1267" spans="1:60">
      <c r="A1267" s="9" t="s">
        <v>604</v>
      </c>
      <c r="B1267" t="s">
        <v>2844</v>
      </c>
      <c r="C1267" s="1">
        <f t="shared" si="979"/>
        <v>0</v>
      </c>
      <c r="D1267" s="1"/>
      <c r="E1267" s="1"/>
      <c r="F1267" s="1"/>
      <c r="G1267" s="1"/>
      <c r="H1267" s="1"/>
      <c r="I1267" s="1"/>
      <c r="J1267" s="1"/>
      <c r="K1267" s="7" t="e">
        <f>RANK(W1267,(W1267:Y1267,Z1267:AN1267))</f>
        <v>#N/A</v>
      </c>
      <c r="L1267" s="7" t="e">
        <f>RANK(X1267,(W1267:Y1267,Z1267:AN1267))</f>
        <v>#N/A</v>
      </c>
      <c r="M1267" s="7">
        <f>IF(Y1267&gt;0,RANK(Y1267,(W1267:Y1267,Z1267:AN1267)),0)</f>
        <v>0</v>
      </c>
      <c r="N1267" s="7"/>
      <c r="O1267" s="1" t="e">
        <f t="shared" si="980"/>
        <v>#NUM!</v>
      </c>
      <c r="P1267" s="2" t="e">
        <f t="shared" si="981"/>
        <v>#NUM!</v>
      </c>
      <c r="Q1267" s="2"/>
      <c r="R1267" s="2" t="str">
        <f t="shared" si="982"/>
        <v>-</v>
      </c>
      <c r="S1267" s="2" t="str">
        <f t="shared" si="983"/>
        <v>-</v>
      </c>
      <c r="T1267" s="2" t="str">
        <f t="shared" si="984"/>
        <v>-</v>
      </c>
      <c r="U1267" s="2"/>
      <c r="V1267" s="2" t="str">
        <f t="shared" si="985"/>
        <v>-</v>
      </c>
      <c r="AY1267" t="s">
        <v>951</v>
      </c>
      <c r="BA1267">
        <v>6</v>
      </c>
      <c r="BC1267" s="98">
        <v>27</v>
      </c>
      <c r="BD1267" s="100"/>
      <c r="BE1267">
        <v>27053</v>
      </c>
      <c r="BF1267">
        <f t="shared" si="952"/>
        <v>2705306</v>
      </c>
      <c r="BH1267" t="s">
        <v>3303</v>
      </c>
    </row>
    <row r="1268" spans="1:60">
      <c r="A1268" s="9" t="s">
        <v>1922</v>
      </c>
      <c r="B1268" t="s">
        <v>2844</v>
      </c>
      <c r="C1268" s="1">
        <f t="shared" si="979"/>
        <v>0</v>
      </c>
      <c r="D1268" s="1"/>
      <c r="E1268" s="1"/>
      <c r="F1268" s="1"/>
      <c r="G1268" s="1"/>
      <c r="H1268" s="1"/>
      <c r="I1268" s="1"/>
      <c r="J1268" s="1"/>
      <c r="K1268" s="7" t="e">
        <f>RANK(W1268,(W1268:Y1268,Z1268:AN1268))</f>
        <v>#N/A</v>
      </c>
      <c r="L1268" s="7" t="e">
        <f>RANK(X1268,(W1268:Y1268,Z1268:AN1268))</f>
        <v>#N/A</v>
      </c>
      <c r="M1268" s="7">
        <f>IF(Y1268&gt;0,RANK(Y1268,(W1268:Y1268,Z1268:AN1268)),0)</f>
        <v>0</v>
      </c>
      <c r="N1268" s="7"/>
      <c r="O1268" s="1" t="e">
        <f t="shared" si="980"/>
        <v>#NUM!</v>
      </c>
      <c r="P1268" s="2" t="e">
        <f t="shared" si="981"/>
        <v>#NUM!</v>
      </c>
      <c r="Q1268" s="2"/>
      <c r="R1268" s="2" t="str">
        <f t="shared" si="982"/>
        <v>-</v>
      </c>
      <c r="S1268" s="2" t="str">
        <f t="shared" si="983"/>
        <v>-</v>
      </c>
      <c r="T1268" s="2" t="str">
        <f t="shared" si="984"/>
        <v>-</v>
      </c>
      <c r="U1268" s="2"/>
      <c r="V1268" s="2" t="str">
        <f t="shared" si="985"/>
        <v>-</v>
      </c>
      <c r="AY1268" t="s">
        <v>220</v>
      </c>
      <c r="BA1268">
        <v>1</v>
      </c>
      <c r="BC1268" s="98">
        <v>27</v>
      </c>
      <c r="BD1268" s="100"/>
      <c r="BE1268">
        <v>27079</v>
      </c>
      <c r="BF1268">
        <f t="shared" si="952"/>
        <v>2707901</v>
      </c>
      <c r="BH1268" t="s">
        <v>3303</v>
      </c>
    </row>
    <row r="1269" spans="1:60">
      <c r="A1269" s="9" t="s">
        <v>1922</v>
      </c>
      <c r="B1269" t="s">
        <v>2844</v>
      </c>
      <c r="C1269" s="1">
        <f t="shared" si="979"/>
        <v>0</v>
      </c>
      <c r="D1269" s="1"/>
      <c r="E1269" s="1"/>
      <c r="F1269" s="1"/>
      <c r="G1269" s="1"/>
      <c r="H1269" s="1"/>
      <c r="I1269" s="1"/>
      <c r="J1269" s="1"/>
      <c r="K1269" s="7" t="e">
        <f>RANK(W1269,(W1269:Y1269,Z1269:AN1269))</f>
        <v>#N/A</v>
      </c>
      <c r="L1269" s="7" t="e">
        <f>RANK(X1269,(W1269:Y1269,Z1269:AN1269))</f>
        <v>#N/A</v>
      </c>
      <c r="M1269" s="7">
        <f>IF(Y1269&gt;0,RANK(Y1269,(W1269:Y1269,Z1269:AN1269)),0)</f>
        <v>0</v>
      </c>
      <c r="N1269" s="7"/>
      <c r="O1269" s="1" t="e">
        <f t="shared" si="980"/>
        <v>#NUM!</v>
      </c>
      <c r="P1269" s="2" t="e">
        <f t="shared" si="981"/>
        <v>#NUM!</v>
      </c>
      <c r="Q1269" s="2"/>
      <c r="R1269" s="2" t="str">
        <f t="shared" si="982"/>
        <v>-</v>
      </c>
      <c r="S1269" s="2" t="str">
        <f t="shared" si="983"/>
        <v>-</v>
      </c>
      <c r="T1269" s="2" t="str">
        <f t="shared" si="984"/>
        <v>-</v>
      </c>
      <c r="U1269" s="2"/>
      <c r="V1269" s="2" t="str">
        <f t="shared" si="985"/>
        <v>-</v>
      </c>
      <c r="AY1269" t="s">
        <v>223</v>
      </c>
      <c r="BA1269">
        <v>2</v>
      </c>
      <c r="BC1269" s="98">
        <v>27</v>
      </c>
      <c r="BD1269" s="100"/>
      <c r="BE1269">
        <v>27079</v>
      </c>
      <c r="BF1269">
        <f t="shared" si="952"/>
        <v>2707902</v>
      </c>
      <c r="BH1269" t="s">
        <v>3303</v>
      </c>
    </row>
    <row r="1270" spans="1:60">
      <c r="A1270" s="9" t="s">
        <v>2022</v>
      </c>
      <c r="B1270" t="s">
        <v>2844</v>
      </c>
      <c r="C1270" s="1">
        <f t="shared" si="979"/>
        <v>0</v>
      </c>
      <c r="D1270" s="1"/>
      <c r="E1270" s="1"/>
      <c r="F1270" s="1"/>
      <c r="G1270" s="1"/>
      <c r="H1270" s="1"/>
      <c r="I1270" s="1"/>
      <c r="J1270" s="1"/>
      <c r="K1270" s="7" t="e">
        <f>RANK(W1270,(W1270:Y1270,Z1270:AN1270))</f>
        <v>#N/A</v>
      </c>
      <c r="L1270" s="7" t="e">
        <f>RANK(X1270,(W1270:Y1270,Z1270:AN1270))</f>
        <v>#N/A</v>
      </c>
      <c r="M1270" s="7">
        <f>IF(Y1270&gt;0,RANK(Y1270,(W1270:Y1270,Z1270:AN1270)),0)</f>
        <v>0</v>
      </c>
      <c r="N1270" s="7"/>
      <c r="O1270" s="1" t="e">
        <f t="shared" si="980"/>
        <v>#NUM!</v>
      </c>
      <c r="P1270" s="2" t="e">
        <f t="shared" si="981"/>
        <v>#NUM!</v>
      </c>
      <c r="Q1270" s="2"/>
      <c r="R1270" s="2" t="str">
        <f t="shared" si="982"/>
        <v>-</v>
      </c>
      <c r="S1270" s="2" t="str">
        <f t="shared" si="983"/>
        <v>-</v>
      </c>
      <c r="T1270" s="2" t="str">
        <f t="shared" si="984"/>
        <v>-</v>
      </c>
      <c r="U1270" s="2"/>
      <c r="V1270" s="2" t="str">
        <f t="shared" si="985"/>
        <v>-</v>
      </c>
      <c r="AY1270" t="s">
        <v>224</v>
      </c>
      <c r="BA1270">
        <v>4</v>
      </c>
      <c r="BC1270" s="98">
        <v>27</v>
      </c>
      <c r="BD1270" s="100"/>
      <c r="BE1270">
        <v>27123</v>
      </c>
      <c r="BF1270">
        <f t="shared" si="952"/>
        <v>2712304</v>
      </c>
      <c r="BH1270" t="s">
        <v>3303</v>
      </c>
    </row>
    <row r="1271" spans="1:60">
      <c r="A1271" s="9" t="s">
        <v>2022</v>
      </c>
      <c r="B1271" t="s">
        <v>2844</v>
      </c>
      <c r="C1271" s="1">
        <f t="shared" si="979"/>
        <v>0</v>
      </c>
      <c r="D1271" s="1"/>
      <c r="E1271" s="1"/>
      <c r="F1271" s="1"/>
      <c r="G1271" s="1"/>
      <c r="H1271" s="1"/>
      <c r="I1271" s="1"/>
      <c r="J1271" s="1"/>
      <c r="K1271" s="7" t="e">
        <f>RANK(W1271,(W1271:Y1271,Z1271:AN1271))</f>
        <v>#N/A</v>
      </c>
      <c r="L1271" s="7" t="e">
        <f>RANK(X1271,(W1271:Y1271,Z1271:AN1271))</f>
        <v>#N/A</v>
      </c>
      <c r="M1271" s="7">
        <f>IF(Y1271&gt;0,RANK(Y1271,(W1271:Y1271,Z1271:AN1271)),0)</f>
        <v>0</v>
      </c>
      <c r="N1271" s="7"/>
      <c r="O1271" s="1" t="e">
        <f t="shared" si="980"/>
        <v>#NUM!</v>
      </c>
      <c r="P1271" s="2" t="e">
        <f t="shared" si="981"/>
        <v>#NUM!</v>
      </c>
      <c r="Q1271" s="2"/>
      <c r="R1271" s="2" t="str">
        <f t="shared" si="982"/>
        <v>-</v>
      </c>
      <c r="S1271" s="2" t="str">
        <f t="shared" si="983"/>
        <v>-</v>
      </c>
      <c r="T1271" s="2" t="str">
        <f t="shared" si="984"/>
        <v>-</v>
      </c>
      <c r="U1271" s="2"/>
      <c r="V1271" s="2" t="str">
        <f t="shared" si="985"/>
        <v>-</v>
      </c>
      <c r="AY1271" t="s">
        <v>483</v>
      </c>
      <c r="BA1271">
        <v>5</v>
      </c>
      <c r="BC1271" s="98">
        <v>27</v>
      </c>
      <c r="BD1271" s="100"/>
      <c r="BE1271">
        <v>27123</v>
      </c>
      <c r="BF1271">
        <f t="shared" si="952"/>
        <v>2712305</v>
      </c>
      <c r="BH1271" t="s">
        <v>3303</v>
      </c>
    </row>
    <row r="1272" spans="1:60">
      <c r="A1272" s="9" t="s">
        <v>2022</v>
      </c>
      <c r="B1272" t="s">
        <v>2844</v>
      </c>
      <c r="C1272" s="1">
        <f t="shared" si="979"/>
        <v>0</v>
      </c>
      <c r="D1272" s="1"/>
      <c r="E1272" s="1"/>
      <c r="F1272" s="1"/>
      <c r="G1272" s="1"/>
      <c r="H1272" s="1"/>
      <c r="I1272" s="1"/>
      <c r="J1272" s="1"/>
      <c r="K1272" s="7" t="e">
        <f>RANK(W1272,(W1272:Y1272,Z1272:AN1272))</f>
        <v>#N/A</v>
      </c>
      <c r="L1272" s="7" t="e">
        <f>RANK(X1272,(W1272:Y1272,Z1272:AN1272))</f>
        <v>#N/A</v>
      </c>
      <c r="M1272" s="7">
        <f>IF(Y1272&gt;0,RANK(Y1272,(W1272:Y1272,Z1272:AN1272)),0)</f>
        <v>0</v>
      </c>
      <c r="N1272" s="7"/>
      <c r="O1272" s="1" t="e">
        <f t="shared" si="980"/>
        <v>#NUM!</v>
      </c>
      <c r="P1272" s="2" t="e">
        <f t="shared" si="981"/>
        <v>#NUM!</v>
      </c>
      <c r="Q1272" s="2"/>
      <c r="R1272" s="2" t="str">
        <f t="shared" si="982"/>
        <v>-</v>
      </c>
      <c r="S1272" s="2" t="str">
        <f t="shared" si="983"/>
        <v>-</v>
      </c>
      <c r="T1272" s="2" t="str">
        <f t="shared" si="984"/>
        <v>-</v>
      </c>
      <c r="U1272" s="2"/>
      <c r="V1272" s="2" t="str">
        <f t="shared" si="985"/>
        <v>-</v>
      </c>
      <c r="AY1272" t="s">
        <v>1930</v>
      </c>
      <c r="BA1272">
        <v>6</v>
      </c>
      <c r="BC1272" s="98">
        <v>27</v>
      </c>
      <c r="BD1272" s="100"/>
      <c r="BE1272">
        <v>27123</v>
      </c>
      <c r="BF1272">
        <f t="shared" si="952"/>
        <v>2712306</v>
      </c>
      <c r="BH1272" t="s">
        <v>3303</v>
      </c>
    </row>
    <row r="1273" spans="1:60">
      <c r="A1273" s="9" t="s">
        <v>23</v>
      </c>
      <c r="B1273" t="s">
        <v>2844</v>
      </c>
      <c r="C1273" s="1">
        <f t="shared" si="979"/>
        <v>0</v>
      </c>
      <c r="D1273" s="1"/>
      <c r="E1273" s="1"/>
      <c r="F1273" s="1"/>
      <c r="G1273" s="1"/>
      <c r="H1273" s="1"/>
      <c r="I1273" s="1"/>
      <c r="J1273" s="1"/>
      <c r="K1273" s="7" t="e">
        <f>RANK(W1273,(W1273:Y1273,Z1273:AN1273))</f>
        <v>#N/A</v>
      </c>
      <c r="L1273" s="7" t="e">
        <f>RANK(X1273,(W1273:Y1273,Z1273:AN1273))</f>
        <v>#N/A</v>
      </c>
      <c r="M1273" s="7">
        <f>IF(Y1273&gt;0,RANK(Y1273,(W1273:Y1273,Z1273:AN1273)),0)</f>
        <v>0</v>
      </c>
      <c r="N1273" s="7"/>
      <c r="O1273" s="1" t="e">
        <f t="shared" si="980"/>
        <v>#NUM!</v>
      </c>
      <c r="P1273" s="2" t="e">
        <f t="shared" si="981"/>
        <v>#NUM!</v>
      </c>
      <c r="Q1273" s="2"/>
      <c r="R1273" s="2" t="str">
        <f t="shared" si="982"/>
        <v>-</v>
      </c>
      <c r="S1273" s="2" t="str">
        <f t="shared" si="983"/>
        <v>-</v>
      </c>
      <c r="T1273" s="2" t="str">
        <f t="shared" si="984"/>
        <v>-</v>
      </c>
      <c r="U1273" s="2"/>
      <c r="V1273" s="2" t="str">
        <f t="shared" si="985"/>
        <v>-</v>
      </c>
      <c r="AY1273" t="s">
        <v>1708</v>
      </c>
      <c r="BA1273">
        <v>6</v>
      </c>
      <c r="BC1273" s="98">
        <v>27</v>
      </c>
      <c r="BD1273" s="100"/>
      <c r="BE1273">
        <v>27145</v>
      </c>
      <c r="BF1273">
        <f t="shared" si="952"/>
        <v>2714506</v>
      </c>
      <c r="BH1273" t="s">
        <v>3303</v>
      </c>
    </row>
    <row r="1274" spans="1:60">
      <c r="A1274" s="9" t="s">
        <v>23</v>
      </c>
      <c r="B1274" t="s">
        <v>2844</v>
      </c>
      <c r="C1274" s="1">
        <f t="shared" si="979"/>
        <v>0</v>
      </c>
      <c r="D1274" s="1"/>
      <c r="E1274" s="1"/>
      <c r="F1274" s="1"/>
      <c r="G1274" s="1"/>
      <c r="H1274" s="1"/>
      <c r="I1274" s="1"/>
      <c r="J1274" s="1"/>
      <c r="K1274" s="7" t="e">
        <f>RANK(W1274,(W1274:Y1274,Z1274:AN1274))</f>
        <v>#N/A</v>
      </c>
      <c r="L1274" s="7" t="e">
        <f>RANK(X1274,(W1274:Y1274,Z1274:AN1274))</f>
        <v>#N/A</v>
      </c>
      <c r="M1274" s="7">
        <f>IF(Y1274&gt;0,RANK(Y1274,(W1274:Y1274,Z1274:AN1274)),0)</f>
        <v>0</v>
      </c>
      <c r="N1274" s="7"/>
      <c r="O1274" s="1" t="e">
        <f t="shared" si="980"/>
        <v>#NUM!</v>
      </c>
      <c r="P1274" s="2" t="e">
        <f t="shared" si="981"/>
        <v>#NUM!</v>
      </c>
      <c r="Q1274" s="2"/>
      <c r="R1274" s="2" t="str">
        <f t="shared" si="982"/>
        <v>-</v>
      </c>
      <c r="S1274" s="2" t="str">
        <f t="shared" si="983"/>
        <v>-</v>
      </c>
      <c r="T1274" s="2" t="str">
        <f t="shared" si="984"/>
        <v>-</v>
      </c>
      <c r="U1274" s="2"/>
      <c r="V1274" s="2" t="str">
        <f t="shared" si="985"/>
        <v>-</v>
      </c>
      <c r="AY1274" t="s">
        <v>2182</v>
      </c>
      <c r="BA1274">
        <v>7</v>
      </c>
      <c r="BC1274" s="98">
        <v>27</v>
      </c>
      <c r="BD1274" s="100"/>
      <c r="BE1274">
        <v>27145</v>
      </c>
      <c r="BF1274">
        <f t="shared" si="952"/>
        <v>2714507</v>
      </c>
      <c r="BH1274" t="s">
        <v>3303</v>
      </c>
    </row>
    <row r="1275" spans="1:60">
      <c r="A1275" s="9"/>
      <c r="C1275" s="1"/>
      <c r="D1275" s="1"/>
      <c r="E1275" s="1"/>
      <c r="F1275" s="1"/>
      <c r="G1275" s="1"/>
      <c r="H1275" s="1"/>
      <c r="I1275" s="1"/>
      <c r="J1275" s="1"/>
      <c r="K1275" s="7"/>
      <c r="L1275" s="7"/>
      <c r="M1275" s="7"/>
      <c r="N1275" s="7"/>
      <c r="Q1275" s="2"/>
      <c r="R1275" s="2"/>
      <c r="S1275" s="2"/>
      <c r="T1275" s="2"/>
      <c r="U1275" s="2"/>
      <c r="V1275" s="2"/>
      <c r="BD1275" s="100"/>
      <c r="BE1275"/>
    </row>
    <row r="1276" spans="1:60">
      <c r="A1276" s="48" t="s">
        <v>3110</v>
      </c>
      <c r="C1276" s="2"/>
      <c r="D1276" s="2"/>
      <c r="E1276" s="2"/>
      <c r="F1276" s="2"/>
      <c r="G1276" s="2"/>
      <c r="H1276" s="2"/>
      <c r="I1276" s="2"/>
      <c r="J1276" s="2"/>
      <c r="K1276" s="7"/>
      <c r="L1276" s="2"/>
      <c r="M1276" s="2"/>
      <c r="N1276" s="2"/>
      <c r="R1276" s="2"/>
      <c r="S1276" s="2"/>
      <c r="T1276" s="2"/>
      <c r="U1276" s="2"/>
      <c r="V1276" s="2"/>
      <c r="AH1276" s="1"/>
      <c r="AI1276" s="1"/>
      <c r="AK1276" s="1"/>
      <c r="AL1276" s="1"/>
      <c r="AM1276" s="1"/>
      <c r="AN1276" s="1"/>
      <c r="AO1276" s="1"/>
      <c r="AP1276" s="8"/>
      <c r="AQ1276" s="8"/>
      <c r="AR1276" s="8"/>
      <c r="AS1276" s="8"/>
      <c r="AT1276" s="2"/>
      <c r="AU1276" s="2"/>
      <c r="AV1276" s="2"/>
      <c r="AW1276" s="2"/>
      <c r="AX1276" s="2"/>
      <c r="BD1276" s="100"/>
      <c r="BE1276"/>
    </row>
    <row r="1277" spans="1:60" s="177" customFormat="1">
      <c r="A1277" s="155" t="s">
        <v>746</v>
      </c>
      <c r="B1277" s="177" t="s">
        <v>1516</v>
      </c>
      <c r="C1277" s="1">
        <f t="shared" ref="C1277:C1286" si="986">SUM(W1277:AN1277)</f>
        <v>997</v>
      </c>
      <c r="D1277" s="1"/>
      <c r="E1277" s="1"/>
      <c r="F1277" s="1"/>
      <c r="G1277" s="1"/>
      <c r="H1277" s="1"/>
      <c r="I1277" s="1"/>
      <c r="J1277" s="1"/>
      <c r="K1277" s="7">
        <f>RANK(W1277,(W1277:Y1277,Z1277:AN1277))</f>
        <v>1</v>
      </c>
      <c r="L1277" s="7" t="e">
        <f>RANK(X1277,(W1277:Y1277,Z1277:AN1277))</f>
        <v>#N/A</v>
      </c>
      <c r="M1277" s="7">
        <f>IF(Y1277&gt;0,RANK(Y1277,(W1277:Y1277,Z1277:AN1277)),0)</f>
        <v>2</v>
      </c>
      <c r="N1277" s="7"/>
      <c r="O1277" s="1">
        <f t="shared" ref="O1277:O1286" si="987">MAX(W1277:AD1277)-LARGE(W1277:AD1277,2)</f>
        <v>708</v>
      </c>
      <c r="P1277" s="2">
        <f t="shared" ref="P1277:P1286" si="988">O1277/C1277</f>
        <v>0.71013039117352061</v>
      </c>
      <c r="Q1277" s="2"/>
      <c r="R1277" s="2">
        <f t="shared" ref="R1277:U1278" si="989">IF($C1277=0,"-",W1277/$C1277)</f>
        <v>0.84954864593781343</v>
      </c>
      <c r="S1277" s="2">
        <f t="shared" si="989"/>
        <v>0</v>
      </c>
      <c r="T1277" s="2">
        <f t="shared" si="989"/>
        <v>0.13941825476429287</v>
      </c>
      <c r="U1277" s="2">
        <f t="shared" si="989"/>
        <v>4.0120361083249749E-3</v>
      </c>
      <c r="V1277" s="2">
        <f t="shared" ref="V1277:V1286" si="990">IF(C1277=0,"-",(1-R1277-S1277-T1277-U1277))</f>
        <v>7.0210631895687254E-3</v>
      </c>
      <c r="W1277" s="1">
        <v>847</v>
      </c>
      <c r="X1277" s="1"/>
      <c r="Y1277" s="1">
        <v>139</v>
      </c>
      <c r="Z1277" s="1">
        <v>4</v>
      </c>
      <c r="AA1277" s="1"/>
      <c r="AB1277" s="1"/>
      <c r="AC1277" s="1">
        <v>5</v>
      </c>
      <c r="AD1277" s="1"/>
      <c r="AE1277" s="1"/>
      <c r="AF1277" s="1"/>
      <c r="AG1277" s="1"/>
      <c r="AH1277" s="1"/>
      <c r="AI1277" s="1"/>
      <c r="AJ1277" s="1">
        <v>2</v>
      </c>
      <c r="AK1277" s="1"/>
      <c r="AL1277" s="1"/>
      <c r="AM1277" s="1"/>
      <c r="AN1277" s="1"/>
      <c r="AO1277" s="1"/>
      <c r="AP1277" s="8"/>
      <c r="AQ1277" s="8"/>
      <c r="AR1277" s="8"/>
      <c r="AS1277" s="8"/>
      <c r="AT1277" s="2"/>
      <c r="AU1277" s="2"/>
      <c r="AV1277" s="2"/>
      <c r="AW1277" s="2"/>
      <c r="AX1277" s="2"/>
      <c r="AY1277" s="155" t="s">
        <v>3362</v>
      </c>
      <c r="BA1277" s="177">
        <v>3</v>
      </c>
      <c r="BC1277" s="98">
        <v>28</v>
      </c>
      <c r="BD1277" s="100"/>
      <c r="BE1277" s="177">
        <v>28023</v>
      </c>
      <c r="BF1277" s="177">
        <f>BE1277*100+BA1277</f>
        <v>2802303</v>
      </c>
      <c r="BH1277" s="177" t="s">
        <v>3303</v>
      </c>
    </row>
    <row r="1278" spans="1:60" s="177" customFormat="1">
      <c r="A1278" s="155" t="s">
        <v>746</v>
      </c>
      <c r="B1278" s="177" t="s">
        <v>1516</v>
      </c>
      <c r="C1278" s="1">
        <f t="shared" si="986"/>
        <v>295</v>
      </c>
      <c r="D1278" s="1"/>
      <c r="E1278" s="1"/>
      <c r="F1278" s="1"/>
      <c r="G1278" s="1"/>
      <c r="H1278" s="1"/>
      <c r="I1278" s="1"/>
      <c r="J1278" s="1"/>
      <c r="K1278" s="7">
        <f>RANK(W1278,(W1278:Y1278,Z1278:AN1278))</f>
        <v>1</v>
      </c>
      <c r="L1278" s="7">
        <f>RANK(X1278,(W1278:Y1278,Z1278:AN1278))</f>
        <v>5</v>
      </c>
      <c r="M1278" s="7">
        <f>IF(Y1278&gt;0,RANK(Y1278,(W1278:Y1278,Z1278:AN1278)),0)</f>
        <v>2</v>
      </c>
      <c r="N1278" s="7"/>
      <c r="O1278" s="1">
        <f t="shared" si="987"/>
        <v>249</v>
      </c>
      <c r="P1278" s="2">
        <f t="shared" si="988"/>
        <v>0.84406779661016951</v>
      </c>
      <c r="Q1278" s="2"/>
      <c r="R1278" s="2">
        <f t="shared" si="989"/>
        <v>0.9152542372881356</v>
      </c>
      <c r="S1278" s="2">
        <f t="shared" si="989"/>
        <v>0</v>
      </c>
      <c r="T1278" s="2">
        <f t="shared" si="989"/>
        <v>7.1186440677966104E-2</v>
      </c>
      <c r="U1278" s="2">
        <f t="shared" si="989"/>
        <v>0</v>
      </c>
      <c r="V1278" s="2">
        <f t="shared" si="990"/>
        <v>1.3559322033898299E-2</v>
      </c>
      <c r="W1278" s="1">
        <v>270</v>
      </c>
      <c r="X1278" s="1"/>
      <c r="Y1278" s="1">
        <v>21</v>
      </c>
      <c r="Z1278" s="1">
        <v>0</v>
      </c>
      <c r="AA1278" s="1"/>
      <c r="AB1278" s="1"/>
      <c r="AC1278" s="1">
        <v>1</v>
      </c>
      <c r="AD1278" s="1"/>
      <c r="AE1278" s="1"/>
      <c r="AF1278" s="1"/>
      <c r="AG1278" s="1"/>
      <c r="AH1278" s="1"/>
      <c r="AI1278" s="1"/>
      <c r="AJ1278" s="1">
        <v>3</v>
      </c>
      <c r="AK1278" s="1"/>
      <c r="AL1278" s="1"/>
      <c r="AM1278" s="1"/>
      <c r="AN1278" s="1"/>
      <c r="AO1278" s="1"/>
      <c r="AP1278" s="8"/>
      <c r="AQ1278" s="8"/>
      <c r="AR1278" s="8"/>
      <c r="AS1278" s="8"/>
      <c r="AT1278" s="2"/>
      <c r="AU1278" s="2"/>
      <c r="AV1278" s="2"/>
      <c r="AW1278" s="2"/>
      <c r="AX1278" s="2"/>
      <c r="AY1278" s="155" t="s">
        <v>3363</v>
      </c>
      <c r="BA1278" s="177">
        <v>4</v>
      </c>
      <c r="BC1278" s="98">
        <v>28</v>
      </c>
      <c r="BD1278" s="100"/>
      <c r="BE1278" s="177">
        <v>28023</v>
      </c>
      <c r="BF1278" s="177">
        <f>BE1278*100+BA1278</f>
        <v>2802304</v>
      </c>
      <c r="BH1278" s="177" t="s">
        <v>3303</v>
      </c>
    </row>
    <row r="1279" spans="1:60">
      <c r="A1279" s="9" t="s">
        <v>2608</v>
      </c>
      <c r="B1279" t="s">
        <v>1516</v>
      </c>
      <c r="C1279" s="1">
        <f t="shared" si="986"/>
        <v>34572</v>
      </c>
      <c r="D1279" s="1"/>
      <c r="E1279" s="1"/>
      <c r="F1279" s="1"/>
      <c r="G1279" s="1"/>
      <c r="H1279" s="1"/>
      <c r="I1279" s="1"/>
      <c r="J1279" s="1"/>
      <c r="K1279" s="7">
        <f>RANK(W1279,(W1279:Y1279,Z1279:AN1279))</f>
        <v>1</v>
      </c>
      <c r="L1279" s="7" t="e">
        <f>RANK(X1279,(W1279:Y1279,Z1279:AN1279))</f>
        <v>#N/A</v>
      </c>
      <c r="M1279" s="7">
        <f>IF(Y1279&gt;0,RANK(Y1279,(W1279:Y1279,Z1279:AN1279)),0)</f>
        <v>2</v>
      </c>
      <c r="N1279" s="7"/>
      <c r="O1279" s="1">
        <f t="shared" si="987"/>
        <v>24753</v>
      </c>
      <c r="P1279" s="2">
        <f t="shared" si="988"/>
        <v>0.7159840333217633</v>
      </c>
      <c r="Q1279" s="2"/>
      <c r="R1279" s="2">
        <f t="shared" ref="R1279:U1281" si="991">IF($C1279=0,"-",W1279/$C1279)</f>
        <v>0.85522966562536151</v>
      </c>
      <c r="S1279" s="2">
        <f t="shared" si="991"/>
        <v>0</v>
      </c>
      <c r="T1279" s="2">
        <f t="shared" si="991"/>
        <v>0.13924563230359829</v>
      </c>
      <c r="U1279" s="2">
        <f t="shared" si="991"/>
        <v>7.8097882679625135E-4</v>
      </c>
      <c r="V1279" s="2">
        <f t="shared" si="990"/>
        <v>4.7437232442439428E-3</v>
      </c>
      <c r="W1279" s="1">
        <v>29567</v>
      </c>
      <c r="Y1279" s="1">
        <v>4814</v>
      </c>
      <c r="Z1279" s="1">
        <v>27</v>
      </c>
      <c r="AC1279" s="1">
        <v>142</v>
      </c>
      <c r="AH1279" s="1"/>
      <c r="AI1279" s="1"/>
      <c r="AJ1279" s="1">
        <v>22</v>
      </c>
      <c r="AK1279" s="1"/>
      <c r="AL1279" s="1"/>
      <c r="AM1279" s="1"/>
      <c r="AN1279" s="1"/>
      <c r="AO1279" s="1"/>
      <c r="AP1279" s="8"/>
      <c r="AQ1279" s="8"/>
      <c r="AR1279" s="8"/>
      <c r="AS1279" s="8"/>
      <c r="AT1279" s="2"/>
      <c r="AU1279" s="2"/>
      <c r="AV1279" s="2"/>
      <c r="AW1279" s="2"/>
      <c r="AX1279" s="2"/>
      <c r="AY1279" s="9" t="s">
        <v>2349</v>
      </c>
      <c r="BA1279">
        <v>2</v>
      </c>
      <c r="BC1279" s="98">
        <v>28</v>
      </c>
      <c r="BD1279" s="100"/>
      <c r="BE1279">
        <v>28049</v>
      </c>
      <c r="BF1279">
        <f>BE1279*100+BA1279</f>
        <v>2804902</v>
      </c>
      <c r="BH1279" t="s">
        <v>3303</v>
      </c>
    </row>
    <row r="1280" spans="1:60" s="193" customFormat="1">
      <c r="A1280" s="9" t="s">
        <v>2608</v>
      </c>
      <c r="B1280" s="193" t="s">
        <v>1516</v>
      </c>
      <c r="C1280" s="1">
        <f t="shared" ref="C1280" si="992">SUM(W1280:AN1280)</f>
        <v>2702</v>
      </c>
      <c r="D1280" s="1"/>
      <c r="E1280" s="1"/>
      <c r="F1280" s="1"/>
      <c r="G1280" s="1"/>
      <c r="H1280" s="1"/>
      <c r="I1280" s="1"/>
      <c r="J1280" s="1"/>
      <c r="K1280" s="7">
        <f>RANK(W1280,(W1280:Y1280,Z1280:AN1280))</f>
        <v>1</v>
      </c>
      <c r="L1280" s="7" t="e">
        <f>RANK(X1280,(W1280:Y1280,Z1280:AN1280))</f>
        <v>#N/A</v>
      </c>
      <c r="M1280" s="7">
        <f>IF(Y1280&gt;0,RANK(Y1280,(W1280:Y1280,Z1280:AN1280)),0)</f>
        <v>2</v>
      </c>
      <c r="N1280" s="7"/>
      <c r="O1280" s="1">
        <f t="shared" ref="O1280" si="993">MAX(W1280:AD1280)-LARGE(W1280:AD1280,2)</f>
        <v>1096</v>
      </c>
      <c r="P1280" s="2">
        <f t="shared" ref="P1280" si="994">O1280/C1280</f>
        <v>0.40562546262028126</v>
      </c>
      <c r="Q1280" s="2"/>
      <c r="R1280" s="2">
        <f t="shared" ref="R1280" si="995">IF($C1280=0,"-",W1280/$C1280)</f>
        <v>0.70059215396002961</v>
      </c>
      <c r="S1280" s="2">
        <f t="shared" ref="S1280" si="996">IF($C1280=0,"-",X1280/$C1280)</f>
        <v>0</v>
      </c>
      <c r="T1280" s="2">
        <f t="shared" ref="T1280" si="997">IF($C1280=0,"-",Y1280/$C1280)</f>
        <v>0.29496669133974834</v>
      </c>
      <c r="U1280" s="2">
        <f t="shared" ref="U1280" si="998">IF($C1280=0,"-",Z1280/$C1280)</f>
        <v>1.850481125092524E-3</v>
      </c>
      <c r="V1280" s="2">
        <f t="shared" ref="V1280" si="999">IF(C1280=0,"-",(1-R1280-S1280-T1280-U1280))</f>
        <v>2.5906735751295255E-3</v>
      </c>
      <c r="W1280" s="1">
        <v>1893</v>
      </c>
      <c r="X1280" s="1"/>
      <c r="Y1280" s="1">
        <v>797</v>
      </c>
      <c r="Z1280" s="1">
        <v>5</v>
      </c>
      <c r="AA1280" s="1"/>
      <c r="AB1280" s="1"/>
      <c r="AC1280" s="1">
        <v>5</v>
      </c>
      <c r="AD1280" s="1"/>
      <c r="AE1280" s="1"/>
      <c r="AF1280" s="1"/>
      <c r="AG1280" s="1"/>
      <c r="AH1280" s="1"/>
      <c r="AI1280" s="1"/>
      <c r="AJ1280" s="1">
        <v>2</v>
      </c>
      <c r="AK1280" s="1"/>
      <c r="AL1280" s="1"/>
      <c r="AM1280" s="1"/>
      <c r="AN1280" s="1"/>
      <c r="AO1280" s="1"/>
      <c r="AP1280" s="8"/>
      <c r="AQ1280" s="8"/>
      <c r="AR1280" s="8"/>
      <c r="AS1280" s="8"/>
      <c r="AT1280" s="2"/>
      <c r="AU1280" s="2"/>
      <c r="AV1280" s="2"/>
      <c r="AW1280" s="2"/>
      <c r="AX1280" s="2"/>
      <c r="AY1280" s="9" t="s">
        <v>469</v>
      </c>
      <c r="BA1280" s="193">
        <v>3</v>
      </c>
      <c r="BC1280" s="98">
        <v>28</v>
      </c>
      <c r="BD1280" s="100"/>
      <c r="BE1280" s="193">
        <v>28049</v>
      </c>
      <c r="BF1280" s="193">
        <f>BE1280*100+BA1280</f>
        <v>2804903</v>
      </c>
      <c r="BH1280" s="193" t="s">
        <v>3303</v>
      </c>
    </row>
    <row r="1281" spans="1:87">
      <c r="A1281" s="9" t="s">
        <v>2608</v>
      </c>
      <c r="B1281" t="s">
        <v>1516</v>
      </c>
      <c r="C1281" s="1">
        <f t="shared" si="986"/>
        <v>1041</v>
      </c>
      <c r="D1281" s="1"/>
      <c r="E1281" s="1"/>
      <c r="F1281" s="1"/>
      <c r="G1281" s="1"/>
      <c r="H1281" s="1"/>
      <c r="I1281" s="1"/>
      <c r="J1281" s="1"/>
      <c r="K1281" s="7">
        <f>RANK(W1281,(W1281:Y1281,Z1281:AN1281))</f>
        <v>1</v>
      </c>
      <c r="L1281" s="7">
        <f>RANK(X1281,(W1281:Y1281,Z1281:AN1281))</f>
        <v>5</v>
      </c>
      <c r="M1281" s="7">
        <f>IF(Y1281&gt;0,RANK(Y1281,(W1281:Y1281,Z1281:AN1281)),0)</f>
        <v>2</v>
      </c>
      <c r="N1281" s="7"/>
      <c r="O1281" s="1">
        <f t="shared" si="987"/>
        <v>459</v>
      </c>
      <c r="P1281" s="2">
        <f t="shared" si="988"/>
        <v>0.44092219020172913</v>
      </c>
      <c r="Q1281" s="2"/>
      <c r="R1281" s="2">
        <f t="shared" si="991"/>
        <v>0.71757925072046114</v>
      </c>
      <c r="S1281" s="2">
        <f t="shared" si="991"/>
        <v>0</v>
      </c>
      <c r="T1281" s="2">
        <f t="shared" si="991"/>
        <v>0.27665706051873201</v>
      </c>
      <c r="U1281" s="2">
        <f t="shared" si="991"/>
        <v>2.881844380403458E-3</v>
      </c>
      <c r="V1281" s="2">
        <f t="shared" si="990"/>
        <v>2.881844380403393E-3</v>
      </c>
      <c r="W1281" s="1">
        <v>747</v>
      </c>
      <c r="Y1281" s="1">
        <v>288</v>
      </c>
      <c r="Z1281" s="1">
        <v>3</v>
      </c>
      <c r="AC1281" s="1">
        <v>3</v>
      </c>
      <c r="AH1281" s="1"/>
      <c r="AI1281" s="1"/>
      <c r="AJ1281" s="1">
        <v>0</v>
      </c>
      <c r="AK1281" s="1"/>
      <c r="AL1281" s="1"/>
      <c r="AM1281" s="1"/>
      <c r="AN1281" s="1"/>
      <c r="AO1281" s="1"/>
      <c r="AP1281" s="8"/>
      <c r="AQ1281" s="8"/>
      <c r="AR1281" s="8"/>
      <c r="AS1281" s="8"/>
      <c r="AT1281" s="2"/>
      <c r="AU1281" s="2"/>
      <c r="AV1281" s="2"/>
      <c r="AW1281" s="2"/>
      <c r="AX1281" s="2"/>
      <c r="AY1281" s="9" t="s">
        <v>469</v>
      </c>
      <c r="BA1281">
        <v>0</v>
      </c>
      <c r="BC1281" s="98">
        <v>28</v>
      </c>
      <c r="BD1281" s="100"/>
      <c r="BE1281">
        <v>28049</v>
      </c>
      <c r="BF1281">
        <f>BE1281*100+BA1281</f>
        <v>2804900</v>
      </c>
      <c r="BH1281" t="s">
        <v>3303</v>
      </c>
    </row>
    <row r="1282" spans="1:87">
      <c r="A1282" s="9" t="s">
        <v>1400</v>
      </c>
      <c r="B1282" t="s">
        <v>1516</v>
      </c>
      <c r="C1282" s="1">
        <f t="shared" si="986"/>
        <v>4869</v>
      </c>
      <c r="D1282" s="1"/>
      <c r="E1282" s="1"/>
      <c r="F1282" s="1"/>
      <c r="G1282" s="1"/>
      <c r="H1282" s="1"/>
      <c r="I1282" s="1"/>
      <c r="J1282" s="1"/>
      <c r="K1282" s="7">
        <f>RANK(W1282,(W1282:Y1282,Z1282:AN1282))</f>
        <v>1</v>
      </c>
      <c r="L1282" s="7" t="e">
        <f>RANK(X1282,(W1282:Y1282,Z1282:AN1282))</f>
        <v>#N/A</v>
      </c>
      <c r="M1282" s="7">
        <f>IF(Y1282&gt;0,RANK(Y1282,(W1282:Y1282,Z1282:AN1282)),0)</f>
        <v>2</v>
      </c>
      <c r="N1282" s="7"/>
      <c r="O1282" s="1">
        <f t="shared" si="987"/>
        <v>3864</v>
      </c>
      <c r="P1282" s="2">
        <f t="shared" si="988"/>
        <v>0.79359211337030189</v>
      </c>
      <c r="Q1282" s="2"/>
      <c r="R1282" s="2">
        <f t="shared" ref="R1282:U1284" si="1000">IF($C1282=0,"-",W1282/$C1282)</f>
        <v>0.89402341343191616</v>
      </c>
      <c r="S1282" s="2">
        <f t="shared" si="1000"/>
        <v>0</v>
      </c>
      <c r="T1282" s="2">
        <f t="shared" si="1000"/>
        <v>0.1004313000616143</v>
      </c>
      <c r="U1282" s="2">
        <f t="shared" si="1000"/>
        <v>2.0538098172109263E-3</v>
      </c>
      <c r="V1282" s="2">
        <f t="shared" si="990"/>
        <v>3.4914766892586171E-3</v>
      </c>
      <c r="W1282" s="1">
        <v>4353</v>
      </c>
      <c r="Y1282" s="1">
        <v>489</v>
      </c>
      <c r="Z1282" s="1">
        <v>10</v>
      </c>
      <c r="AC1282" s="1">
        <v>12</v>
      </c>
      <c r="AH1282" s="1"/>
      <c r="AI1282" s="1"/>
      <c r="AJ1282" s="1">
        <v>5</v>
      </c>
      <c r="AK1282" s="1"/>
      <c r="AL1282" s="1"/>
      <c r="AM1282" s="1"/>
      <c r="AN1282" s="1"/>
      <c r="AO1282" s="1"/>
      <c r="AP1282" s="8"/>
      <c r="AQ1282" s="8"/>
      <c r="AR1282" s="8"/>
      <c r="AS1282" s="8"/>
      <c r="AT1282" s="2"/>
      <c r="AU1282" s="2"/>
      <c r="AV1282" s="2"/>
      <c r="AW1282" s="2"/>
      <c r="AX1282" s="2"/>
      <c r="AY1282" s="9" t="s">
        <v>2584</v>
      </c>
      <c r="BA1282">
        <v>2</v>
      </c>
      <c r="BC1282" s="98">
        <v>28</v>
      </c>
      <c r="BD1282" s="100"/>
      <c r="BE1282">
        <v>28089</v>
      </c>
      <c r="BF1282">
        <f t="shared" ref="BF1282:BF1347" si="1001">BE1282*100+BA1282</f>
        <v>2808902</v>
      </c>
      <c r="BH1282" t="s">
        <v>3303</v>
      </c>
    </row>
    <row r="1283" spans="1:87">
      <c r="A1283" s="9" t="s">
        <v>1400</v>
      </c>
      <c r="B1283" t="s">
        <v>1516</v>
      </c>
      <c r="C1283" s="1">
        <f t="shared" si="986"/>
        <v>4491</v>
      </c>
      <c r="D1283" s="1"/>
      <c r="E1283" s="1"/>
      <c r="F1283" s="1"/>
      <c r="G1283" s="1"/>
      <c r="H1283" s="1"/>
      <c r="I1283" s="1"/>
      <c r="J1283" s="1"/>
      <c r="K1283" s="7">
        <f>RANK(W1283,(W1283:Y1283,Z1283:AN1283))</f>
        <v>1</v>
      </c>
      <c r="L1283" s="7" t="e">
        <f>RANK(X1283,(W1283:Y1283,Z1283:AN1283))</f>
        <v>#N/A</v>
      </c>
      <c r="M1283" s="7">
        <f>IF(Y1283&gt;0,RANK(Y1283,(W1283:Y1283,Z1283:AN1283)),0)</f>
        <v>2</v>
      </c>
      <c r="N1283" s="7"/>
      <c r="O1283" s="1">
        <f t="shared" si="987"/>
        <v>2390</v>
      </c>
      <c r="P1283" s="2">
        <f t="shared" si="988"/>
        <v>0.53217546203518151</v>
      </c>
      <c r="Q1283" s="2"/>
      <c r="R1283" s="2">
        <f t="shared" si="1000"/>
        <v>0.76441772433756405</v>
      </c>
      <c r="S1283" s="2">
        <f t="shared" si="1000"/>
        <v>0</v>
      </c>
      <c r="T1283" s="2">
        <f t="shared" si="1000"/>
        <v>0.23224226230238254</v>
      </c>
      <c r="U1283" s="2">
        <f t="shared" si="1000"/>
        <v>8.9067022934758409E-4</v>
      </c>
      <c r="V1283" s="2">
        <f t="shared" si="990"/>
        <v>2.4493431307058226E-3</v>
      </c>
      <c r="W1283" s="1">
        <v>3433</v>
      </c>
      <c r="Y1283" s="1">
        <v>1043</v>
      </c>
      <c r="Z1283" s="1">
        <v>4</v>
      </c>
      <c r="AC1283" s="1">
        <v>9</v>
      </c>
      <c r="AH1283" s="1"/>
      <c r="AI1283" s="1"/>
      <c r="AJ1283" s="1">
        <v>2</v>
      </c>
      <c r="AK1283" s="1"/>
      <c r="AL1283" s="1"/>
      <c r="AM1283" s="1"/>
      <c r="AN1283" s="1"/>
      <c r="AO1283" s="1"/>
      <c r="AP1283" s="8"/>
      <c r="AQ1283" s="8"/>
      <c r="AR1283" s="8"/>
      <c r="AS1283" s="8"/>
      <c r="AT1283" s="2"/>
      <c r="AU1283" s="2"/>
      <c r="AV1283" s="2"/>
      <c r="AW1283" s="2"/>
      <c r="AX1283" s="2"/>
      <c r="AY1283" s="9" t="s">
        <v>2475</v>
      </c>
      <c r="BA1283">
        <v>3</v>
      </c>
      <c r="BC1283" s="98">
        <v>28</v>
      </c>
      <c r="BD1283" s="100"/>
      <c r="BE1283">
        <v>28089</v>
      </c>
      <c r="BF1283">
        <f t="shared" si="1001"/>
        <v>2808903</v>
      </c>
      <c r="BH1283" t="s">
        <v>3303</v>
      </c>
    </row>
    <row r="1284" spans="1:87">
      <c r="A1284" s="155" t="s">
        <v>3271</v>
      </c>
      <c r="B1284" t="s">
        <v>1516</v>
      </c>
      <c r="C1284" s="1">
        <f t="shared" si="986"/>
        <v>213</v>
      </c>
      <c r="D1284" s="1"/>
      <c r="E1284" s="1"/>
      <c r="F1284" s="1"/>
      <c r="G1284" s="1"/>
      <c r="H1284" s="1"/>
      <c r="I1284" s="1"/>
      <c r="J1284" s="1"/>
      <c r="K1284" s="7">
        <f>RANK(W1284,(W1284:Y1284,Z1284:AN1284))</f>
        <v>1</v>
      </c>
      <c r="L1284" s="7">
        <f>RANK(X1284,(W1284:Y1284,Z1284:AN1284))</f>
        <v>5</v>
      </c>
      <c r="M1284" s="7">
        <f>IF(Y1284&gt;0,RANK(Y1284,(W1284:Y1284,Z1284:AN1284)),0)</f>
        <v>2</v>
      </c>
      <c r="N1284" s="7"/>
      <c r="O1284" s="1">
        <f t="shared" si="987"/>
        <v>172</v>
      </c>
      <c r="P1284" s="2">
        <f t="shared" si="988"/>
        <v>0.80751173708920188</v>
      </c>
      <c r="Q1284" s="2"/>
      <c r="R1284" s="2">
        <f t="shared" si="1000"/>
        <v>0.89671361502347413</v>
      </c>
      <c r="S1284" s="2">
        <f t="shared" si="1000"/>
        <v>0</v>
      </c>
      <c r="T1284" s="2">
        <f t="shared" si="1000"/>
        <v>8.9201877934272297E-2</v>
      </c>
      <c r="U1284" s="2">
        <f t="shared" si="1000"/>
        <v>9.3896713615023476E-3</v>
      </c>
      <c r="V1284" s="2">
        <f t="shared" si="990"/>
        <v>4.6948356807512241E-3</v>
      </c>
      <c r="W1284" s="1">
        <v>191</v>
      </c>
      <c r="Y1284" s="1">
        <v>19</v>
      </c>
      <c r="Z1284" s="1">
        <v>2</v>
      </c>
      <c r="AC1284" s="1">
        <v>0</v>
      </c>
      <c r="AH1284" s="1"/>
      <c r="AI1284" s="1"/>
      <c r="AJ1284" s="1">
        <v>1</v>
      </c>
      <c r="AK1284" s="1"/>
      <c r="AL1284" s="1"/>
      <c r="AM1284" s="1"/>
      <c r="AN1284" s="1"/>
      <c r="AO1284" s="1"/>
      <c r="AP1284" s="8"/>
      <c r="AQ1284" s="8"/>
      <c r="AR1284" s="8"/>
      <c r="AS1284" s="8"/>
      <c r="AT1284" s="2"/>
      <c r="AU1284" s="2"/>
      <c r="AV1284" s="2"/>
      <c r="AW1284" s="2"/>
      <c r="AX1284" s="2"/>
      <c r="AY1284" s="155" t="s">
        <v>3364</v>
      </c>
      <c r="BA1284">
        <v>1</v>
      </c>
      <c r="BC1284" s="98">
        <v>28</v>
      </c>
      <c r="BD1284" s="100"/>
      <c r="BE1284">
        <v>28105</v>
      </c>
      <c r="BF1284">
        <f t="shared" si="1001"/>
        <v>2810501</v>
      </c>
      <c r="BH1284" t="s">
        <v>3303</v>
      </c>
    </row>
    <row r="1285" spans="1:87">
      <c r="A1285" s="9" t="s">
        <v>3271</v>
      </c>
      <c r="B1285" t="s">
        <v>1516</v>
      </c>
      <c r="C1285" s="1">
        <f t="shared" si="986"/>
        <v>2934</v>
      </c>
      <c r="D1285" s="1"/>
      <c r="E1285" s="1"/>
      <c r="F1285" s="1"/>
      <c r="G1285" s="1"/>
      <c r="H1285" s="1"/>
      <c r="I1285" s="1"/>
      <c r="J1285" s="1"/>
      <c r="K1285" s="7">
        <f>RANK(W1285,(W1285:Y1285,Z1285:AN1285))</f>
        <v>1</v>
      </c>
      <c r="L1285" s="7" t="e">
        <f>RANK(X1285,(W1285:Y1285,Z1285:AN1285))</f>
        <v>#N/A</v>
      </c>
      <c r="M1285" s="7">
        <f>IF(Y1285&gt;0,RANK(Y1285,(W1285:Y1285,Z1285:AN1285)),0)</f>
        <v>2</v>
      </c>
      <c r="N1285" s="7"/>
      <c r="O1285" s="1">
        <f t="shared" si="987"/>
        <v>1456</v>
      </c>
      <c r="P1285" s="2">
        <f t="shared" si="988"/>
        <v>0.49625085207907293</v>
      </c>
      <c r="Q1285" s="2"/>
      <c r="R1285" s="2">
        <f t="shared" ref="R1285:U1286" si="1002">IF($C1285=0,"-",W1285/$C1285)</f>
        <v>0.7450579413769598</v>
      </c>
      <c r="S1285" s="2">
        <f t="shared" si="1002"/>
        <v>0</v>
      </c>
      <c r="T1285" s="2">
        <f t="shared" si="1002"/>
        <v>0.24880708929788684</v>
      </c>
      <c r="U1285" s="2">
        <f t="shared" si="1002"/>
        <v>3.4083162917518746E-3</v>
      </c>
      <c r="V1285" s="2">
        <f t="shared" si="990"/>
        <v>2.726653033401492E-3</v>
      </c>
      <c r="W1285" s="1">
        <v>2186</v>
      </c>
      <c r="Y1285" s="1">
        <v>730</v>
      </c>
      <c r="Z1285" s="1">
        <v>10</v>
      </c>
      <c r="AC1285" s="1">
        <v>4</v>
      </c>
      <c r="AH1285" s="1"/>
      <c r="AI1285" s="1"/>
      <c r="AJ1285" s="1">
        <v>4</v>
      </c>
      <c r="AK1285" s="1"/>
      <c r="AL1285" s="1"/>
      <c r="AM1285" s="1"/>
      <c r="AN1285" s="1"/>
      <c r="AO1285" s="1"/>
      <c r="AP1285" s="8"/>
      <c r="AQ1285" s="8"/>
      <c r="AR1285" s="8"/>
      <c r="AS1285" s="8"/>
      <c r="AT1285" s="2"/>
      <c r="AU1285" s="2"/>
      <c r="AV1285" s="2"/>
      <c r="AW1285" s="2"/>
      <c r="AX1285" s="2"/>
      <c r="AY1285" s="155" t="s">
        <v>3365</v>
      </c>
      <c r="BA1285">
        <v>3</v>
      </c>
      <c r="BC1285" s="98">
        <v>28</v>
      </c>
      <c r="BD1285" s="100"/>
      <c r="BE1285" s="177">
        <v>28105</v>
      </c>
      <c r="BF1285">
        <f>BE1285*100+BA1285</f>
        <v>2810503</v>
      </c>
      <c r="BH1285" t="s">
        <v>3303</v>
      </c>
    </row>
    <row r="1286" spans="1:87">
      <c r="A1286" s="9" t="s">
        <v>3271</v>
      </c>
      <c r="B1286" s="177" t="s">
        <v>1516</v>
      </c>
      <c r="C1286" s="1">
        <f t="shared" si="986"/>
        <v>129</v>
      </c>
      <c r="D1286" s="1"/>
      <c r="E1286" s="1"/>
      <c r="F1286" s="1"/>
      <c r="G1286" s="1"/>
      <c r="H1286" s="1"/>
      <c r="I1286" s="1"/>
      <c r="J1286" s="1"/>
      <c r="K1286" s="7">
        <f>RANK(W1286,(W1286:Y1286,Z1286:AN1286))</f>
        <v>1</v>
      </c>
      <c r="L1286" s="7">
        <f>RANK(X1286,(W1286:Y1286,Z1286:AN1286))</f>
        <v>4</v>
      </c>
      <c r="M1286" s="7">
        <f>IF(Y1286&gt;0,RANK(Y1286,(W1286:Y1286,Z1286:AN1286)),0)</f>
        <v>2</v>
      </c>
      <c r="N1286" s="7"/>
      <c r="O1286" s="1">
        <f t="shared" si="987"/>
        <v>95</v>
      </c>
      <c r="P1286" s="2">
        <f t="shared" si="988"/>
        <v>0.73643410852713176</v>
      </c>
      <c r="Q1286" s="2"/>
      <c r="R1286" s="2">
        <f t="shared" si="1002"/>
        <v>0.86046511627906974</v>
      </c>
      <c r="S1286" s="2">
        <f t="shared" si="1002"/>
        <v>0</v>
      </c>
      <c r="T1286" s="2">
        <f t="shared" si="1002"/>
        <v>0.12403100775193798</v>
      </c>
      <c r="U1286" s="2">
        <f t="shared" si="1002"/>
        <v>1.5503875968992248E-2</v>
      </c>
      <c r="V1286" s="2">
        <f t="shared" si="990"/>
        <v>2.7755575615628914E-17</v>
      </c>
      <c r="W1286" s="1">
        <v>111</v>
      </c>
      <c r="Y1286" s="1">
        <v>16</v>
      </c>
      <c r="Z1286" s="1">
        <v>2</v>
      </c>
      <c r="AC1286" s="1">
        <v>0</v>
      </c>
      <c r="AH1286" s="1"/>
      <c r="AI1286" s="1"/>
      <c r="AJ1286" s="1">
        <v>0</v>
      </c>
      <c r="AK1286" s="1"/>
      <c r="AL1286" s="1"/>
      <c r="AM1286" s="1"/>
      <c r="AN1286" s="1"/>
      <c r="AO1286" s="1"/>
      <c r="AP1286" s="8"/>
      <c r="AQ1286" s="8"/>
      <c r="AR1286" s="8"/>
      <c r="AS1286" s="8"/>
      <c r="AT1286" s="2"/>
      <c r="AU1286" s="2"/>
      <c r="AV1286" s="2"/>
      <c r="AW1286" s="2"/>
      <c r="AX1286" s="2"/>
      <c r="AY1286" s="155" t="s">
        <v>3366</v>
      </c>
      <c r="BA1286">
        <v>0</v>
      </c>
      <c r="BD1286" s="100"/>
      <c r="BE1286"/>
    </row>
    <row r="1287" spans="1:87" s="177" customFormat="1">
      <c r="A1287" s="9"/>
      <c r="C1287" s="2"/>
      <c r="D1287" s="2"/>
      <c r="E1287" s="2"/>
      <c r="F1287" s="2"/>
      <c r="G1287" s="2"/>
      <c r="H1287" s="2"/>
      <c r="I1287" s="2"/>
      <c r="J1287" s="2"/>
      <c r="K1287" s="7"/>
      <c r="L1287" s="2"/>
      <c r="M1287" s="2"/>
      <c r="N1287" s="2"/>
      <c r="O1287" s="1"/>
      <c r="P1287" s="2"/>
      <c r="Q1287" s="1"/>
      <c r="R1287" s="2"/>
      <c r="S1287" s="2"/>
      <c r="T1287" s="2"/>
      <c r="U1287" s="2"/>
      <c r="V1287" s="2"/>
      <c r="W1287" s="1"/>
      <c r="X1287" s="1"/>
      <c r="Y1287" s="1"/>
      <c r="Z1287" s="1"/>
      <c r="AA1287" s="1"/>
      <c r="AB1287" s="1"/>
      <c r="AC1287" s="1"/>
      <c r="AD1287" s="1"/>
      <c r="AE1287" s="1"/>
      <c r="AF1287" s="1"/>
      <c r="AG1287" s="1"/>
      <c r="AH1287" s="1"/>
      <c r="AI1287" s="1"/>
      <c r="AJ1287" s="1"/>
      <c r="AK1287" s="1"/>
      <c r="AL1287" s="1"/>
      <c r="AM1287" s="1"/>
      <c r="AN1287" s="1"/>
      <c r="AO1287" s="1"/>
      <c r="AP1287" s="8"/>
      <c r="AQ1287" s="8"/>
      <c r="AR1287" s="8"/>
      <c r="AS1287" s="8"/>
      <c r="AT1287" s="2"/>
      <c r="AU1287" s="2"/>
      <c r="AV1287" s="2"/>
      <c r="AW1287" s="2"/>
      <c r="AX1287" s="2"/>
      <c r="BC1287" s="98"/>
      <c r="BD1287" s="100"/>
    </row>
    <row r="1288" spans="1:87">
      <c r="A1288" s="48" t="s">
        <v>2973</v>
      </c>
      <c r="C1288" s="2"/>
      <c r="D1288" s="2"/>
      <c r="E1288" s="2"/>
      <c r="F1288" s="2"/>
      <c r="G1288" s="2"/>
      <c r="H1288" s="2"/>
      <c r="I1288" s="2"/>
      <c r="J1288" s="2"/>
      <c r="K1288" s="7"/>
      <c r="L1288" s="2"/>
      <c r="M1288" s="2"/>
      <c r="N1288" s="2"/>
      <c r="R1288" s="2"/>
      <c r="S1288" s="2"/>
      <c r="T1288" s="2"/>
      <c r="U1288" s="2"/>
      <c r="V1288" s="2"/>
      <c r="AH1288" s="1"/>
      <c r="AI1288" s="1"/>
      <c r="AK1288" s="1"/>
      <c r="AL1288" s="1"/>
      <c r="AM1288" s="1"/>
      <c r="AN1288" s="1"/>
      <c r="AO1288" s="1"/>
      <c r="AP1288" s="8"/>
      <c r="AQ1288" s="8"/>
      <c r="AR1288" s="8"/>
      <c r="AS1288" s="8"/>
      <c r="AT1288" s="2"/>
      <c r="AU1288" s="2"/>
      <c r="AV1288" s="2"/>
      <c r="AW1288" s="2"/>
      <c r="AX1288" s="2"/>
      <c r="BD1288" s="100"/>
      <c r="BE1288"/>
    </row>
    <row r="1289" spans="1:87">
      <c r="A1289" s="189" t="s">
        <v>1462</v>
      </c>
      <c r="B1289" t="s">
        <v>2242</v>
      </c>
      <c r="C1289" s="1">
        <f t="shared" ref="C1289:C1306" si="1003">SUM(W1289:AN1289)</f>
        <v>1182</v>
      </c>
      <c r="D1289" s="1"/>
      <c r="E1289" s="1"/>
      <c r="F1289" s="1"/>
      <c r="G1289" s="1"/>
      <c r="H1289" s="1"/>
      <c r="I1289" s="1"/>
      <c r="J1289" s="1"/>
      <c r="K1289" s="7">
        <f>RANK(W1289,(W1289:Y1289,Z1289:AN1289))</f>
        <v>1</v>
      </c>
      <c r="L1289" s="7" t="e">
        <f>RANK(X1289,(W1289:Y1289,Z1289:AN1289))</f>
        <v>#N/A</v>
      </c>
      <c r="M1289" s="7">
        <f>IF(Y1289&gt;0,RANK(Y1289,(W1289:Y1289,Z1289:AN1289)),0)</f>
        <v>2</v>
      </c>
      <c r="N1289" s="7"/>
      <c r="O1289" s="1">
        <f t="shared" ref="O1289:O1306" si="1004">MAX(W1289:AD1289)-LARGE(W1289:AD1289,2)</f>
        <v>13</v>
      </c>
      <c r="P1289" s="2">
        <f t="shared" ref="P1289:P1306" si="1005">O1289/C1289</f>
        <v>1.0998307952622674E-2</v>
      </c>
      <c r="Q1289" s="2"/>
      <c r="R1289" s="2">
        <f t="shared" ref="R1289:R1306" si="1006">IF($C1289=0,"-",W1289/$C1289)</f>
        <v>0.49407783417935702</v>
      </c>
      <c r="S1289" s="2">
        <f t="shared" ref="S1289:S1306" si="1007">IF($C1289=0,"-",X1289/$C1289)</f>
        <v>0</v>
      </c>
      <c r="T1289" s="2">
        <f t="shared" ref="T1289:T1306" si="1008">IF($C1289=0,"-",Y1289/$C1289)</f>
        <v>0.48307952622673433</v>
      </c>
      <c r="U1289" s="2">
        <f t="shared" ref="U1289:U1306" si="1009">IF($C1289=0,"-",Z1289/$C1289)</f>
        <v>1.6920473773265651E-3</v>
      </c>
      <c r="V1289" s="2">
        <f t="shared" ref="V1289:V1306" si="1010">IF(C1289=0,"-",(1-R1289-S1289-T1289-U1289))</f>
        <v>2.1150592216582078E-2</v>
      </c>
      <c r="W1289" s="1">
        <v>584</v>
      </c>
      <c r="Y1289" s="1">
        <v>571</v>
      </c>
      <c r="Z1289" s="1">
        <v>2</v>
      </c>
      <c r="AE1289" s="1">
        <v>14</v>
      </c>
      <c r="AG1289" s="1">
        <f t="shared" ref="AG1289:AG1292" si="1011">SUM(BK1289:CJ1289)</f>
        <v>5</v>
      </c>
      <c r="AH1289" s="1">
        <v>4</v>
      </c>
      <c r="AI1289" s="1"/>
      <c r="AJ1289" s="1">
        <v>2</v>
      </c>
      <c r="AK1289" s="1"/>
      <c r="AL1289" s="1"/>
      <c r="AM1289" s="1"/>
      <c r="AN1289" s="7"/>
      <c r="AO1289" s="7"/>
      <c r="AP1289" s="7"/>
      <c r="AQ1289" s="2"/>
      <c r="AR1289" s="2"/>
      <c r="AS1289" s="7"/>
      <c r="AT1289" s="2"/>
      <c r="AV1289" s="2"/>
      <c r="AW1289" s="2"/>
      <c r="AY1289" s="189" t="str">
        <f t="shared" ref="AY1289:AY1306" si="1012">A1289&amp;" "&amp;"CD"&amp;BA1289</f>
        <v>Audrain CD4</v>
      </c>
      <c r="AZ1289" s="189"/>
      <c r="BA1289" s="189">
        <v>4</v>
      </c>
      <c r="BB1289" s="189"/>
      <c r="BC1289" s="97">
        <v>29</v>
      </c>
      <c r="BD1289" s="6"/>
      <c r="BE1289" s="180">
        <v>29007</v>
      </c>
      <c r="BF1289" s="189">
        <f t="shared" ref="BF1289:BF1306" si="1013">BE1289*100+BA1289</f>
        <v>2900704</v>
      </c>
      <c r="BG1289" s="189"/>
      <c r="BH1289" s="189" t="s">
        <v>3303</v>
      </c>
      <c r="BK1289">
        <v>1</v>
      </c>
      <c r="BQ1289">
        <v>3</v>
      </c>
      <c r="CI1289">
        <v>1</v>
      </c>
    </row>
    <row r="1290" spans="1:87">
      <c r="A1290" s="189" t="s">
        <v>1462</v>
      </c>
      <c r="B1290" t="s">
        <v>2242</v>
      </c>
      <c r="C1290" s="1">
        <f t="shared" si="1003"/>
        <v>327</v>
      </c>
      <c r="D1290" s="1"/>
      <c r="E1290" s="1"/>
      <c r="F1290" s="1"/>
      <c r="G1290" s="1"/>
      <c r="H1290" s="1"/>
      <c r="I1290" s="1"/>
      <c r="J1290" s="1"/>
      <c r="K1290" s="7">
        <f>RANK(W1290,(W1290:Y1290,Z1290:AN1290))</f>
        <v>1</v>
      </c>
      <c r="L1290" s="7">
        <f>RANK(X1290,(W1290:Y1290,Z1290:AN1290))</f>
        <v>6</v>
      </c>
      <c r="M1290" s="7">
        <f>IF(Y1290&gt;0,RANK(Y1290,(W1290:Y1290,Z1290:AN1290)),0)</f>
        <v>2</v>
      </c>
      <c r="N1290" s="7"/>
      <c r="O1290" s="1">
        <f t="shared" si="1004"/>
        <v>8</v>
      </c>
      <c r="P1290" s="2">
        <f t="shared" si="1005"/>
        <v>2.4464831804281346E-2</v>
      </c>
      <c r="Q1290" s="2"/>
      <c r="R1290" s="2">
        <f t="shared" si="1006"/>
        <v>0.50458715596330272</v>
      </c>
      <c r="S1290" s="2">
        <f t="shared" si="1007"/>
        <v>0</v>
      </c>
      <c r="T1290" s="2">
        <f t="shared" si="1008"/>
        <v>0.4801223241590214</v>
      </c>
      <c r="U1290" s="2">
        <f t="shared" si="1009"/>
        <v>3.0581039755351682E-3</v>
      </c>
      <c r="V1290" s="2">
        <f t="shared" si="1010"/>
        <v>1.2232415902140711E-2</v>
      </c>
      <c r="W1290" s="1">
        <v>165</v>
      </c>
      <c r="Y1290" s="1">
        <v>157</v>
      </c>
      <c r="Z1290" s="1">
        <v>1</v>
      </c>
      <c r="AE1290" s="1">
        <v>2</v>
      </c>
      <c r="AG1290" s="1">
        <f t="shared" si="1011"/>
        <v>2</v>
      </c>
      <c r="AH1290" s="1">
        <v>0</v>
      </c>
      <c r="AI1290" s="1"/>
      <c r="AJ1290" s="1">
        <v>0</v>
      </c>
      <c r="AK1290" s="1"/>
      <c r="AL1290" s="1"/>
      <c r="AM1290" s="1"/>
      <c r="AN1290" s="7"/>
      <c r="AO1290" s="7"/>
      <c r="AP1290" s="7"/>
      <c r="AQ1290" s="2"/>
      <c r="AR1290" s="2"/>
      <c r="AS1290" s="7"/>
      <c r="AT1290" s="2"/>
      <c r="AV1290" s="2"/>
      <c r="AW1290" s="2"/>
      <c r="AY1290" s="189" t="str">
        <f t="shared" si="1012"/>
        <v>Audrain CD6</v>
      </c>
      <c r="AZ1290" s="189"/>
      <c r="BA1290" s="189">
        <v>6</v>
      </c>
      <c r="BB1290" s="189"/>
      <c r="BC1290" s="97">
        <v>29</v>
      </c>
      <c r="BD1290" s="6"/>
      <c r="BE1290" s="180">
        <v>29007</v>
      </c>
      <c r="BF1290" s="189">
        <f t="shared" si="1013"/>
        <v>2900706</v>
      </c>
      <c r="BG1290" s="189"/>
      <c r="BH1290" s="189" t="s">
        <v>3303</v>
      </c>
      <c r="BK1290">
        <v>1</v>
      </c>
      <c r="BQ1290">
        <v>1</v>
      </c>
      <c r="CI1290">
        <v>0</v>
      </c>
    </row>
    <row r="1291" spans="1:87">
      <c r="A1291" s="189" t="s">
        <v>1565</v>
      </c>
      <c r="B1291" t="s">
        <v>2242</v>
      </c>
      <c r="C1291" s="1">
        <f t="shared" si="1003"/>
        <v>1667</v>
      </c>
      <c r="D1291" s="1"/>
      <c r="E1291" s="1"/>
      <c r="F1291" s="1"/>
      <c r="G1291" s="1"/>
      <c r="H1291" s="1"/>
      <c r="I1291" s="1"/>
      <c r="J1291" s="1"/>
      <c r="K1291" s="7">
        <f>RANK(W1291,(W1291:Y1291,Z1291:AN1291))</f>
        <v>2</v>
      </c>
      <c r="L1291" s="7">
        <f>RANK(X1291,(W1291:Y1291,Z1291:AN1291))</f>
        <v>7</v>
      </c>
      <c r="M1291" s="7">
        <f>IF(Y1291&gt;0,RANK(Y1291,(W1291:Y1291,Z1291:AN1291)),0)</f>
        <v>1</v>
      </c>
      <c r="N1291" s="7"/>
      <c r="O1291" s="1">
        <f t="shared" si="1004"/>
        <v>40</v>
      </c>
      <c r="P1291" s="2">
        <f t="shared" si="1005"/>
        <v>2.399520095980804E-2</v>
      </c>
      <c r="Q1291" s="2"/>
      <c r="R1291" s="2">
        <f t="shared" si="1006"/>
        <v>0.48410317936412717</v>
      </c>
      <c r="S1291" s="2">
        <f t="shared" si="1007"/>
        <v>0</v>
      </c>
      <c r="T1291" s="2">
        <f t="shared" si="1008"/>
        <v>0.50809838032393517</v>
      </c>
      <c r="U1291" s="2">
        <f t="shared" si="1009"/>
        <v>0</v>
      </c>
      <c r="V1291" s="2">
        <f t="shared" si="1010"/>
        <v>7.79844031193766E-3</v>
      </c>
      <c r="W1291" s="1">
        <v>807</v>
      </c>
      <c r="Y1291" s="1">
        <v>847</v>
      </c>
      <c r="Z1291" s="1">
        <v>0</v>
      </c>
      <c r="AC1291" s="1">
        <v>1</v>
      </c>
      <c r="AE1291" s="1">
        <v>7</v>
      </c>
      <c r="AG1291" s="1">
        <f t="shared" si="1011"/>
        <v>4</v>
      </c>
      <c r="AH1291" s="1">
        <v>0</v>
      </c>
      <c r="AI1291" s="1"/>
      <c r="AJ1291" s="1">
        <v>1</v>
      </c>
      <c r="AK1291" s="1"/>
      <c r="AL1291" s="1"/>
      <c r="AM1291" s="1"/>
      <c r="AN1291" s="7"/>
      <c r="AO1291" s="7"/>
      <c r="AP1291" s="7"/>
      <c r="AQ1291" s="2"/>
      <c r="AR1291" s="2"/>
      <c r="AS1291" s="7"/>
      <c r="AT1291" s="2"/>
      <c r="AV1291" s="2"/>
      <c r="AW1291" s="2"/>
      <c r="AY1291" s="189" t="str">
        <f t="shared" si="1012"/>
        <v>Camden CD3</v>
      </c>
      <c r="AZ1291" s="189"/>
      <c r="BA1291" s="189">
        <v>3</v>
      </c>
      <c r="BB1291" s="189"/>
      <c r="BC1291" s="97">
        <v>29</v>
      </c>
      <c r="BD1291" s="6"/>
      <c r="BE1291" s="180">
        <v>29029</v>
      </c>
      <c r="BF1291" s="189">
        <f>BE1291*100+BA1291</f>
        <v>2902903</v>
      </c>
      <c r="BG1291" s="189"/>
      <c r="BH1291" s="189" t="s">
        <v>3303</v>
      </c>
      <c r="BK1291">
        <v>0</v>
      </c>
      <c r="BQ1291">
        <v>2</v>
      </c>
      <c r="CI1291">
        <v>2</v>
      </c>
    </row>
    <row r="1292" spans="1:87">
      <c r="A1292" s="189" t="s">
        <v>1565</v>
      </c>
      <c r="B1292" t="s">
        <v>2242</v>
      </c>
      <c r="C1292" s="1">
        <f t="shared" si="1003"/>
        <v>1174</v>
      </c>
      <c r="D1292" s="1"/>
      <c r="E1292" s="1"/>
      <c r="F1292" s="1"/>
      <c r="G1292" s="1"/>
      <c r="H1292" s="1"/>
      <c r="I1292" s="1"/>
      <c r="J1292" s="1"/>
      <c r="K1292" s="7">
        <f>RANK(W1292,(W1292:Y1292,Z1292:AN1292))</f>
        <v>1</v>
      </c>
      <c r="L1292" s="7" t="e">
        <f>RANK(X1292,(W1292:Y1292,Z1292:AN1292))</f>
        <v>#N/A</v>
      </c>
      <c r="M1292" s="7">
        <f>IF(Y1292&gt;0,RANK(Y1292,(W1292:Y1292,Z1292:AN1292)),0)</f>
        <v>2</v>
      </c>
      <c r="N1292" s="7"/>
      <c r="O1292" s="1">
        <f t="shared" si="1004"/>
        <v>9</v>
      </c>
      <c r="P1292" s="2">
        <f t="shared" si="1005"/>
        <v>7.6660988074957409E-3</v>
      </c>
      <c r="Q1292" s="2"/>
      <c r="R1292" s="2">
        <f t="shared" si="1006"/>
        <v>0.4948892674616695</v>
      </c>
      <c r="S1292" s="2">
        <f t="shared" si="1007"/>
        <v>0</v>
      </c>
      <c r="T1292" s="2">
        <f t="shared" si="1008"/>
        <v>0.48722316865417375</v>
      </c>
      <c r="U1292" s="2">
        <f t="shared" si="1009"/>
        <v>8.5178875638841568E-4</v>
      </c>
      <c r="V1292" s="2">
        <f t="shared" si="1010"/>
        <v>1.7035775127768327E-2</v>
      </c>
      <c r="W1292" s="1">
        <v>581</v>
      </c>
      <c r="Y1292" s="1">
        <v>572</v>
      </c>
      <c r="Z1292" s="1">
        <v>1</v>
      </c>
      <c r="AC1292" s="1">
        <v>4</v>
      </c>
      <c r="AE1292" s="1">
        <v>8</v>
      </c>
      <c r="AG1292" s="1">
        <f t="shared" si="1011"/>
        <v>6</v>
      </c>
      <c r="AH1292" s="1">
        <v>1</v>
      </c>
      <c r="AI1292" s="1"/>
      <c r="AJ1292" s="1">
        <v>1</v>
      </c>
      <c r="AK1292" s="1"/>
      <c r="AL1292" s="1"/>
      <c r="AM1292" s="1"/>
      <c r="AN1292" s="7"/>
      <c r="AO1292" s="7"/>
      <c r="AP1292" s="7"/>
      <c r="AQ1292" s="2"/>
      <c r="AR1292" s="2"/>
      <c r="AS1292" s="7"/>
      <c r="AT1292" s="2"/>
      <c r="AV1292" s="2"/>
      <c r="AW1292" s="2"/>
      <c r="AY1292" s="189" t="str">
        <f t="shared" si="1012"/>
        <v>Camden CD4</v>
      </c>
      <c r="AZ1292" s="189"/>
      <c r="BA1292" s="189">
        <v>4</v>
      </c>
      <c r="BB1292" s="189"/>
      <c r="BC1292" s="97">
        <v>29</v>
      </c>
      <c r="BD1292" s="6"/>
      <c r="BE1292" s="180">
        <v>29029</v>
      </c>
      <c r="BF1292" s="189">
        <f>BE1292*100+BA1292</f>
        <v>2902904</v>
      </c>
      <c r="BG1292" s="189"/>
      <c r="BH1292" s="189" t="s">
        <v>3303</v>
      </c>
      <c r="BK1292">
        <v>1</v>
      </c>
      <c r="BQ1292">
        <v>4</v>
      </c>
      <c r="CI1292">
        <v>1</v>
      </c>
    </row>
    <row r="1293" spans="1:87">
      <c r="A1293" s="189" t="s">
        <v>1202</v>
      </c>
      <c r="B1293" t="s">
        <v>2242</v>
      </c>
      <c r="C1293" s="1">
        <f>SUM(W1293:AN1293)</f>
        <v>8595</v>
      </c>
      <c r="D1293" s="1"/>
      <c r="E1293" s="1"/>
      <c r="F1293" s="1"/>
      <c r="G1293" s="1"/>
      <c r="H1293" s="1"/>
      <c r="I1293" s="1"/>
      <c r="J1293" s="1"/>
      <c r="K1293" s="7">
        <f>RANK(W1293,(W1293:Y1293,Z1293:AN1293))</f>
        <v>2</v>
      </c>
      <c r="L1293" s="7" t="e">
        <f>RANK(X1293,(W1293:Y1293,Z1293:AN1293))</f>
        <v>#N/A</v>
      </c>
      <c r="M1293" s="7">
        <f>IF(Y1293&gt;0,RANK(Y1293,(W1293:Y1293,Z1293:AN1293)),0)</f>
        <v>1</v>
      </c>
      <c r="N1293" s="7"/>
      <c r="O1293" s="1">
        <f>MAX(W1293:AD1293)-LARGE(W1293:AD1293,2)</f>
        <v>828</v>
      </c>
      <c r="P1293" s="2">
        <f>O1293/C1293</f>
        <v>9.6335078534031407E-2</v>
      </c>
      <c r="Q1293" s="2"/>
      <c r="R1293" s="2">
        <f>IF($C1293=0,"-",W1293/$C1293)</f>
        <v>0.44770215241419431</v>
      </c>
      <c r="S1293" s="2">
        <f>IF($C1293=0,"-",X1293/$C1293)</f>
        <v>0</v>
      </c>
      <c r="T1293" s="2">
        <f>IF($C1293=0,"-",Y1293/$C1293)</f>
        <v>0.54403723094822576</v>
      </c>
      <c r="U1293" s="2">
        <f>IF($C1293=0,"-",Z1293/$C1293)</f>
        <v>3.4904013961605586E-4</v>
      </c>
      <c r="V1293" s="2">
        <f>IF(C1293=0,"-",(1-R1293-S1293-T1293-U1293))</f>
        <v>7.911576497963875E-3</v>
      </c>
      <c r="W1293" s="1">
        <v>3848</v>
      </c>
      <c r="Y1293" s="1">
        <v>4676</v>
      </c>
      <c r="Z1293" s="1">
        <v>3</v>
      </c>
      <c r="AC1293" s="1">
        <v>2</v>
      </c>
      <c r="AE1293" s="1">
        <v>40</v>
      </c>
      <c r="AG1293" s="1">
        <f t="shared" ref="AG1293:AG1300" si="1014">SUM(BK1293:CJ1293)</f>
        <v>13</v>
      </c>
      <c r="AH1293" s="1">
        <v>6</v>
      </c>
      <c r="AI1293" s="1"/>
      <c r="AJ1293" s="1">
        <v>7</v>
      </c>
      <c r="AK1293" s="1"/>
      <c r="AL1293" s="1"/>
      <c r="AM1293" s="1"/>
      <c r="AN1293" s="7"/>
      <c r="AO1293" s="7"/>
      <c r="AP1293" s="7"/>
      <c r="AQ1293" s="2"/>
      <c r="AR1293" s="2"/>
      <c r="AS1293" s="7"/>
      <c r="AT1293" s="2"/>
      <c r="AV1293" s="2"/>
      <c r="AW1293" s="2"/>
      <c r="AY1293" s="189" t="str">
        <f t="shared" si="1012"/>
        <v>Clay CD5</v>
      </c>
      <c r="AZ1293" s="189"/>
      <c r="BA1293" s="189">
        <v>5</v>
      </c>
      <c r="BB1293" s="189"/>
      <c r="BC1293" s="97">
        <v>29</v>
      </c>
      <c r="BD1293" s="6"/>
      <c r="BE1293" s="180">
        <v>29047</v>
      </c>
      <c r="BF1293" s="189">
        <f t="shared" ref="BF1293:BF1294" si="1015">BE1293*100+BA1293</f>
        <v>2904705</v>
      </c>
      <c r="BG1293" s="189"/>
      <c r="BH1293" s="189" t="s">
        <v>3303</v>
      </c>
      <c r="BK1293">
        <v>4</v>
      </c>
      <c r="BQ1293">
        <v>5</v>
      </c>
      <c r="CI1293">
        <v>4</v>
      </c>
    </row>
    <row r="1294" spans="1:87">
      <c r="A1294" s="189" t="s">
        <v>1202</v>
      </c>
      <c r="B1294" t="s">
        <v>2242</v>
      </c>
      <c r="C1294" s="1">
        <f t="shared" si="1003"/>
        <v>14807</v>
      </c>
      <c r="D1294" s="1"/>
      <c r="E1294" s="1"/>
      <c r="F1294" s="1"/>
      <c r="G1294" s="1"/>
      <c r="H1294" s="1"/>
      <c r="I1294" s="1"/>
      <c r="J1294" s="1"/>
      <c r="K1294" s="7">
        <f>RANK(W1294,(W1294:Y1294,Z1294:AN1294))</f>
        <v>2</v>
      </c>
      <c r="L1294" s="7" t="e">
        <f>RANK(X1294,(W1294:Y1294,Z1294:AN1294))</f>
        <v>#N/A</v>
      </c>
      <c r="M1294" s="7">
        <f>IF(Y1294&gt;0,RANK(Y1294,(W1294:Y1294,Z1294:AN1294)),0)</f>
        <v>1</v>
      </c>
      <c r="N1294" s="7"/>
      <c r="O1294" s="1">
        <f t="shared" si="1004"/>
        <v>1106</v>
      </c>
      <c r="P1294" s="2">
        <f t="shared" si="1005"/>
        <v>7.4694401296684004E-2</v>
      </c>
      <c r="Q1294" s="2"/>
      <c r="R1294" s="2">
        <f t="shared" si="1006"/>
        <v>0.45870196528668872</v>
      </c>
      <c r="S1294" s="2">
        <f t="shared" si="1007"/>
        <v>0</v>
      </c>
      <c r="T1294" s="2">
        <f t="shared" si="1008"/>
        <v>0.53339636658337275</v>
      </c>
      <c r="U1294" s="2">
        <f t="shared" si="1009"/>
        <v>8.1042750050651716E-4</v>
      </c>
      <c r="V1294" s="2">
        <f t="shared" si="1010"/>
        <v>7.0912406294320156E-3</v>
      </c>
      <c r="W1294" s="1">
        <v>6792</v>
      </c>
      <c r="Y1294" s="1">
        <v>7898</v>
      </c>
      <c r="Z1294" s="1">
        <v>12</v>
      </c>
      <c r="AC1294" s="1">
        <v>4</v>
      </c>
      <c r="AE1294" s="1">
        <v>77</v>
      </c>
      <c r="AG1294" s="1">
        <f t="shared" si="1014"/>
        <v>17</v>
      </c>
      <c r="AH1294" s="1">
        <v>2</v>
      </c>
      <c r="AI1294" s="1"/>
      <c r="AJ1294" s="1">
        <v>5</v>
      </c>
      <c r="AK1294" s="1"/>
      <c r="AL1294" s="1"/>
      <c r="AM1294" s="1"/>
      <c r="AN1294" s="7"/>
      <c r="AO1294" s="7"/>
      <c r="AP1294" s="7"/>
      <c r="AQ1294" s="2"/>
      <c r="AR1294" s="2"/>
      <c r="AS1294" s="7"/>
      <c r="AT1294" s="2"/>
      <c r="AV1294" s="2"/>
      <c r="AW1294" s="2"/>
      <c r="AY1294" s="189" t="str">
        <f t="shared" si="1012"/>
        <v>Clay CD6</v>
      </c>
      <c r="AZ1294" s="189"/>
      <c r="BA1294" s="189">
        <v>6</v>
      </c>
      <c r="BB1294" s="189"/>
      <c r="BC1294" s="97">
        <v>29</v>
      </c>
      <c r="BD1294" s="6"/>
      <c r="BE1294" s="180">
        <v>29047</v>
      </c>
      <c r="BF1294" s="189">
        <f t="shared" si="1015"/>
        <v>2904706</v>
      </c>
      <c r="BG1294" s="189"/>
      <c r="BH1294" s="189" t="s">
        <v>3303</v>
      </c>
      <c r="BK1294">
        <v>5</v>
      </c>
      <c r="BQ1294">
        <v>7</v>
      </c>
      <c r="CI1294">
        <v>5</v>
      </c>
    </row>
    <row r="1295" spans="1:87">
      <c r="A1295" s="189" t="s">
        <v>3035</v>
      </c>
      <c r="B1295" t="s">
        <v>2242</v>
      </c>
      <c r="C1295" s="1">
        <f t="shared" si="1003"/>
        <v>32910</v>
      </c>
      <c r="D1295" s="1"/>
      <c r="E1295" s="1"/>
      <c r="F1295" s="1"/>
      <c r="G1295" s="1"/>
      <c r="H1295" s="1"/>
      <c r="I1295" s="1"/>
      <c r="J1295" s="1"/>
      <c r="K1295" s="7">
        <f>RANK(W1295,(W1295:Y1295,Z1295:AN1295))</f>
        <v>2</v>
      </c>
      <c r="L1295" s="7" t="e">
        <f>RANK(X1295,(W1295:Y1295,Z1295:AN1295))</f>
        <v>#N/A</v>
      </c>
      <c r="M1295" s="7">
        <f>IF(Y1295&gt;0,RANK(Y1295,(W1295:Y1295,Z1295:AN1295)),0)</f>
        <v>1</v>
      </c>
      <c r="N1295" s="7"/>
      <c r="O1295" s="1">
        <f t="shared" si="1004"/>
        <v>19</v>
      </c>
      <c r="P1295" s="2">
        <f t="shared" si="1005"/>
        <v>5.7733211789729561E-4</v>
      </c>
      <c r="Q1295" s="2"/>
      <c r="R1295" s="2">
        <f t="shared" si="1006"/>
        <v>0.4951686417502279</v>
      </c>
      <c r="S1295" s="2">
        <f t="shared" si="1007"/>
        <v>0</v>
      </c>
      <c r="T1295" s="2">
        <f t="shared" si="1008"/>
        <v>0.49574597386812519</v>
      </c>
      <c r="U1295" s="2">
        <f t="shared" si="1009"/>
        <v>6.0771801883925853E-4</v>
      </c>
      <c r="V1295" s="2">
        <f t="shared" si="1010"/>
        <v>8.477666362807652E-3</v>
      </c>
      <c r="W1295" s="1">
        <v>16296</v>
      </c>
      <c r="Y1295" s="1">
        <v>16315</v>
      </c>
      <c r="Z1295" s="1">
        <v>20</v>
      </c>
      <c r="AC1295" s="1">
        <v>15</v>
      </c>
      <c r="AE1295" s="1">
        <v>164</v>
      </c>
      <c r="AG1295" s="1">
        <f t="shared" si="1014"/>
        <v>56</v>
      </c>
      <c r="AH1295" s="1">
        <v>17</v>
      </c>
      <c r="AI1295" s="1"/>
      <c r="AJ1295" s="1">
        <v>27</v>
      </c>
      <c r="AK1295" s="1"/>
      <c r="AL1295" s="1"/>
      <c r="AM1295" s="1"/>
      <c r="AN1295" s="7"/>
      <c r="AO1295" s="7"/>
      <c r="AP1295" s="7"/>
      <c r="AQ1295" s="2"/>
      <c r="AR1295" s="2"/>
      <c r="AS1295" s="7"/>
      <c r="AT1295" s="2"/>
      <c r="AV1295" s="2"/>
      <c r="AW1295" s="2"/>
      <c r="AY1295" s="189" t="str">
        <f t="shared" si="1012"/>
        <v>Jackson CD5</v>
      </c>
      <c r="AZ1295" s="189"/>
      <c r="BA1295" s="189">
        <v>5</v>
      </c>
      <c r="BB1295" s="189"/>
      <c r="BC1295" s="97">
        <v>29</v>
      </c>
      <c r="BD1295" s="6"/>
      <c r="BE1295" s="180">
        <v>29095</v>
      </c>
      <c r="BF1295" s="189">
        <f t="shared" si="1013"/>
        <v>2909505</v>
      </c>
      <c r="BG1295" s="189"/>
      <c r="BH1295" s="189" t="s">
        <v>3303</v>
      </c>
      <c r="BK1295">
        <v>28</v>
      </c>
      <c r="BQ1295" s="189">
        <v>20</v>
      </c>
      <c r="CI1295">
        <v>8</v>
      </c>
    </row>
    <row r="1296" spans="1:87">
      <c r="A1296" s="189" t="s">
        <v>3035</v>
      </c>
      <c r="B1296" t="s">
        <v>2242</v>
      </c>
      <c r="C1296" s="1">
        <f t="shared" si="1003"/>
        <v>8735</v>
      </c>
      <c r="D1296" s="1"/>
      <c r="E1296" s="1"/>
      <c r="F1296" s="1"/>
      <c r="G1296" s="1"/>
      <c r="H1296" s="1"/>
      <c r="I1296" s="1"/>
      <c r="J1296" s="1"/>
      <c r="K1296" s="7">
        <f>RANK(W1296,(W1296:Y1296,Z1296:AN1296))</f>
        <v>2</v>
      </c>
      <c r="L1296" s="7" t="e">
        <f>RANK(X1296,(W1296:Y1296,Z1296:AN1296))</f>
        <v>#N/A</v>
      </c>
      <c r="M1296" s="7">
        <f>IF(Y1296&gt;0,RANK(Y1296,(W1296:Y1296,Z1296:AN1296)),0)</f>
        <v>1</v>
      </c>
      <c r="N1296" s="7"/>
      <c r="O1296" s="1">
        <f t="shared" si="1004"/>
        <v>587</v>
      </c>
      <c r="P1296" s="2">
        <f t="shared" si="1005"/>
        <v>6.7200915855752719E-2</v>
      </c>
      <c r="Q1296" s="2"/>
      <c r="R1296" s="2">
        <f t="shared" si="1006"/>
        <v>0.46227819118488839</v>
      </c>
      <c r="S1296" s="2">
        <f t="shared" si="1007"/>
        <v>0</v>
      </c>
      <c r="T1296" s="2">
        <f t="shared" si="1008"/>
        <v>0.52947910704064105</v>
      </c>
      <c r="U1296" s="2">
        <f t="shared" si="1009"/>
        <v>4.5792787635947339E-4</v>
      </c>
      <c r="V1296" s="2">
        <f t="shared" si="1010"/>
        <v>7.7847738981111445E-3</v>
      </c>
      <c r="W1296" s="1">
        <v>4038</v>
      </c>
      <c r="Y1296" s="1">
        <v>4625</v>
      </c>
      <c r="Z1296" s="1">
        <v>4</v>
      </c>
      <c r="AC1296" s="1">
        <v>4</v>
      </c>
      <c r="AE1296" s="1">
        <v>41</v>
      </c>
      <c r="AG1296" s="1">
        <f t="shared" si="1014"/>
        <v>15</v>
      </c>
      <c r="AH1296" s="1">
        <v>4</v>
      </c>
      <c r="AI1296" s="1"/>
      <c r="AJ1296" s="1">
        <v>4</v>
      </c>
      <c r="AK1296" s="1"/>
      <c r="AL1296" s="1"/>
      <c r="AM1296" s="1"/>
      <c r="AN1296" s="7"/>
      <c r="AO1296" s="7"/>
      <c r="AP1296" s="7"/>
      <c r="AQ1296" s="2"/>
      <c r="AR1296" s="2"/>
      <c r="AS1296" s="7"/>
      <c r="AT1296" s="2"/>
      <c r="AV1296" s="2"/>
      <c r="AW1296" s="2"/>
      <c r="AY1296" s="189" t="str">
        <f t="shared" si="1012"/>
        <v>Jackson CD6</v>
      </c>
      <c r="AZ1296" s="189"/>
      <c r="BA1296" s="189">
        <v>6</v>
      </c>
      <c r="BB1296" s="189"/>
      <c r="BC1296" s="97">
        <v>29</v>
      </c>
      <c r="BD1296" s="6"/>
      <c r="BE1296" s="180">
        <v>29095</v>
      </c>
      <c r="BF1296" s="189">
        <f t="shared" si="1013"/>
        <v>2909506</v>
      </c>
      <c r="BG1296" s="189"/>
      <c r="BH1296" s="189" t="s">
        <v>3303</v>
      </c>
      <c r="BK1296">
        <v>7</v>
      </c>
      <c r="BQ1296" s="189">
        <v>7</v>
      </c>
      <c r="CI1296">
        <v>1</v>
      </c>
    </row>
    <row r="1297" spans="1:87">
      <c r="A1297" s="189" t="s">
        <v>3028</v>
      </c>
      <c r="B1297" t="s">
        <v>2242</v>
      </c>
      <c r="C1297" s="1">
        <f t="shared" si="1003"/>
        <v>51656</v>
      </c>
      <c r="D1297" s="1"/>
      <c r="E1297" s="1"/>
      <c r="F1297" s="1"/>
      <c r="G1297" s="1"/>
      <c r="H1297" s="1"/>
      <c r="I1297" s="1"/>
      <c r="J1297" s="1"/>
      <c r="K1297" s="7">
        <f>RANK(W1297,(W1297:Y1297,Z1297:AN1297))</f>
        <v>1</v>
      </c>
      <c r="L1297" s="7" t="e">
        <f>RANK(X1297,(W1297:Y1297,Z1297:AN1297))</f>
        <v>#N/A</v>
      </c>
      <c r="M1297" s="7">
        <f>IF(Y1297&gt;0,RANK(Y1297,(W1297:Y1297,Z1297:AN1297)),0)</f>
        <v>2</v>
      </c>
      <c r="N1297" s="7"/>
      <c r="O1297" s="1">
        <f t="shared" si="1004"/>
        <v>6614</v>
      </c>
      <c r="P1297" s="2">
        <f t="shared" si="1005"/>
        <v>0.12803933715347685</v>
      </c>
      <c r="Q1297" s="2"/>
      <c r="R1297" s="2">
        <f t="shared" si="1006"/>
        <v>0.5613675081307109</v>
      </c>
      <c r="S1297" s="2">
        <f t="shared" si="1007"/>
        <v>0</v>
      </c>
      <c r="T1297" s="2">
        <f t="shared" si="1008"/>
        <v>0.43332817097723403</v>
      </c>
      <c r="U1297" s="2">
        <f t="shared" si="1009"/>
        <v>4.0653554282174385E-4</v>
      </c>
      <c r="V1297" s="2">
        <f t="shared" si="1010"/>
        <v>4.8977853492333263E-3</v>
      </c>
      <c r="W1297" s="1">
        <v>28998</v>
      </c>
      <c r="Y1297" s="1">
        <v>22384</v>
      </c>
      <c r="Z1297" s="1">
        <v>21</v>
      </c>
      <c r="AC1297" s="1">
        <v>16</v>
      </c>
      <c r="AE1297" s="1">
        <v>173</v>
      </c>
      <c r="AG1297" s="1">
        <f t="shared" si="1014"/>
        <v>41</v>
      </c>
      <c r="AH1297" s="1">
        <v>4</v>
      </c>
      <c r="AI1297" s="1"/>
      <c r="AJ1297" s="1">
        <v>19</v>
      </c>
      <c r="AK1297" s="1"/>
      <c r="AL1297" s="1"/>
      <c r="AM1297" s="1"/>
      <c r="AN1297" s="7"/>
      <c r="AO1297" s="7"/>
      <c r="AP1297" s="7"/>
      <c r="AQ1297" s="2"/>
      <c r="AR1297" s="2"/>
      <c r="AS1297" s="7"/>
      <c r="AT1297" s="2"/>
      <c r="AV1297" s="2"/>
      <c r="AW1297" s="2"/>
      <c r="AY1297" s="189" t="str">
        <f t="shared" si="1012"/>
        <v>Jackson Kansas City CD5</v>
      </c>
      <c r="AZ1297" s="189"/>
      <c r="BA1297" s="189">
        <v>5</v>
      </c>
      <c r="BB1297" s="189"/>
      <c r="BC1297" s="97">
        <v>29</v>
      </c>
      <c r="BD1297" s="6"/>
      <c r="BE1297" s="180">
        <v>29095</v>
      </c>
      <c r="BF1297" s="189">
        <f t="shared" si="1013"/>
        <v>2909505</v>
      </c>
      <c r="BG1297" s="189"/>
      <c r="BH1297" s="189" t="s">
        <v>3303</v>
      </c>
      <c r="BK1297">
        <v>8</v>
      </c>
      <c r="BQ1297" s="189">
        <v>22</v>
      </c>
      <c r="CI1297">
        <v>11</v>
      </c>
    </row>
    <row r="1298" spans="1:87">
      <c r="A1298" s="189" t="s">
        <v>2481</v>
      </c>
      <c r="B1298" t="s">
        <v>2242</v>
      </c>
      <c r="C1298" s="1">
        <f t="shared" si="1003"/>
        <v>4357</v>
      </c>
      <c r="D1298" s="1"/>
      <c r="E1298" s="1"/>
      <c r="F1298" s="1"/>
      <c r="G1298" s="1"/>
      <c r="H1298" s="1"/>
      <c r="I1298" s="1"/>
      <c r="J1298" s="1"/>
      <c r="K1298" s="7">
        <f>RANK(W1298,(W1298:Y1298,Z1298:AN1298))</f>
        <v>2</v>
      </c>
      <c r="L1298" s="7" t="e">
        <f>RANK(X1298,(W1298:Y1298,Z1298:AN1298))</f>
        <v>#N/A</v>
      </c>
      <c r="M1298" s="7">
        <f>IF(Y1298&gt;0,RANK(Y1298,(W1298:Y1298,Z1298:AN1298)),0)</f>
        <v>1</v>
      </c>
      <c r="N1298" s="7"/>
      <c r="O1298" s="1">
        <f t="shared" si="1004"/>
        <v>471</v>
      </c>
      <c r="P1298" s="2">
        <f t="shared" si="1005"/>
        <v>0.10810190498049116</v>
      </c>
      <c r="Q1298" s="2"/>
      <c r="R1298" s="2">
        <f t="shared" si="1006"/>
        <v>0.43906357585494604</v>
      </c>
      <c r="S1298" s="2">
        <f t="shared" si="1007"/>
        <v>0</v>
      </c>
      <c r="T1298" s="2">
        <f t="shared" si="1008"/>
        <v>0.54716548083543726</v>
      </c>
      <c r="U1298" s="2">
        <f t="shared" si="1009"/>
        <v>1.1475786091347257E-3</v>
      </c>
      <c r="V1298" s="2">
        <f t="shared" si="1010"/>
        <v>1.2623364700481976E-2</v>
      </c>
      <c r="W1298" s="1">
        <v>1913</v>
      </c>
      <c r="Y1298" s="1">
        <v>2384</v>
      </c>
      <c r="Z1298" s="1">
        <v>5</v>
      </c>
      <c r="AC1298" s="1">
        <v>3</v>
      </c>
      <c r="AE1298" s="1">
        <v>37</v>
      </c>
      <c r="AG1298" s="1">
        <f t="shared" si="1014"/>
        <v>11</v>
      </c>
      <c r="AH1298" s="1">
        <v>2</v>
      </c>
      <c r="AI1298" s="1"/>
      <c r="AJ1298" s="1">
        <v>2</v>
      </c>
      <c r="AK1298" s="1"/>
      <c r="AL1298" s="1"/>
      <c r="AM1298" s="1"/>
      <c r="AN1298" s="8"/>
      <c r="AO1298" s="8"/>
      <c r="AP1298" s="8"/>
      <c r="AQ1298" s="2"/>
      <c r="AR1298" s="2"/>
      <c r="AS1298" s="8"/>
      <c r="AT1298" s="2"/>
      <c r="AV1298" s="2"/>
      <c r="AW1298" s="2"/>
      <c r="AY1298" s="189" t="str">
        <f t="shared" si="1012"/>
        <v>Jefferson CD2</v>
      </c>
      <c r="AZ1298" s="189"/>
      <c r="BA1298" s="189">
        <v>2</v>
      </c>
      <c r="BB1298" s="189"/>
      <c r="BC1298" s="97">
        <v>29</v>
      </c>
      <c r="BD1298" s="6"/>
      <c r="BE1298" s="180">
        <v>29099</v>
      </c>
      <c r="BF1298" s="189">
        <f t="shared" si="1013"/>
        <v>2909902</v>
      </c>
      <c r="BG1298" s="189"/>
      <c r="BH1298" s="189" t="s">
        <v>3303</v>
      </c>
      <c r="BK1298">
        <v>2</v>
      </c>
      <c r="BQ1298" s="189">
        <v>7</v>
      </c>
      <c r="CI1298">
        <v>2</v>
      </c>
    </row>
    <row r="1299" spans="1:87">
      <c r="A1299" s="189" t="s">
        <v>2481</v>
      </c>
      <c r="B1299" t="s">
        <v>2242</v>
      </c>
      <c r="C1299" s="1">
        <f t="shared" si="1003"/>
        <v>11394</v>
      </c>
      <c r="D1299" s="1"/>
      <c r="E1299" s="1"/>
      <c r="F1299" s="1"/>
      <c r="G1299" s="1"/>
      <c r="H1299" s="1"/>
      <c r="I1299" s="1"/>
      <c r="J1299" s="1"/>
      <c r="K1299" s="7">
        <f>RANK(W1299,(W1299:Y1299,Z1299:AN1299))</f>
        <v>2</v>
      </c>
      <c r="L1299" s="7" t="e">
        <f>RANK(X1299,(W1299:Y1299,Z1299:AN1299))</f>
        <v>#N/A</v>
      </c>
      <c r="M1299" s="7">
        <f>IF(Y1299&gt;0,RANK(Y1299,(W1299:Y1299,Z1299:AN1299)),0)</f>
        <v>1</v>
      </c>
      <c r="N1299" s="7"/>
      <c r="O1299" s="1">
        <f t="shared" si="1004"/>
        <v>1461</v>
      </c>
      <c r="P1299" s="2">
        <f t="shared" si="1005"/>
        <v>0.12822538177988416</v>
      </c>
      <c r="Q1299" s="2"/>
      <c r="R1299" s="2">
        <f t="shared" si="1006"/>
        <v>0.42943654555028965</v>
      </c>
      <c r="S1299" s="2">
        <f t="shared" si="1007"/>
        <v>0</v>
      </c>
      <c r="T1299" s="2">
        <f t="shared" si="1008"/>
        <v>0.55766192733017372</v>
      </c>
      <c r="U1299" s="2">
        <f t="shared" si="1009"/>
        <v>6.1435843426364757E-4</v>
      </c>
      <c r="V1299" s="2">
        <f t="shared" si="1010"/>
        <v>1.2287168685272978E-2</v>
      </c>
      <c r="W1299" s="1">
        <v>4893</v>
      </c>
      <c r="Y1299" s="1">
        <v>6354</v>
      </c>
      <c r="Z1299" s="1">
        <v>7</v>
      </c>
      <c r="AC1299" s="1">
        <v>4</v>
      </c>
      <c r="AE1299" s="1">
        <v>100</v>
      </c>
      <c r="AG1299" s="1">
        <f t="shared" si="1014"/>
        <v>28</v>
      </c>
      <c r="AH1299" s="1">
        <v>2</v>
      </c>
      <c r="AI1299" s="1"/>
      <c r="AJ1299" s="1">
        <v>6</v>
      </c>
      <c r="AK1299" s="1"/>
      <c r="AL1299" s="1"/>
      <c r="AM1299" s="1"/>
      <c r="AN1299" s="8"/>
      <c r="AO1299" s="8"/>
      <c r="AP1299" s="8"/>
      <c r="AQ1299" s="2"/>
      <c r="AR1299" s="2"/>
      <c r="AS1299" s="8"/>
      <c r="AT1299" s="2"/>
      <c r="AV1299" s="2"/>
      <c r="AW1299" s="2"/>
      <c r="AY1299" s="189" t="str">
        <f t="shared" si="1012"/>
        <v>Jefferson CD3</v>
      </c>
      <c r="AZ1299" s="189"/>
      <c r="BA1299" s="189">
        <v>3</v>
      </c>
      <c r="BB1299" s="189"/>
      <c r="BC1299" s="97">
        <v>29</v>
      </c>
      <c r="BD1299" s="6"/>
      <c r="BE1299" s="180">
        <v>29099</v>
      </c>
      <c r="BF1299" s="189">
        <f t="shared" si="1013"/>
        <v>2909903</v>
      </c>
      <c r="BG1299" s="189"/>
      <c r="BH1299" s="189" t="s">
        <v>3303</v>
      </c>
      <c r="BK1299">
        <v>9</v>
      </c>
      <c r="BQ1299">
        <v>13</v>
      </c>
      <c r="CI1299">
        <v>6</v>
      </c>
    </row>
    <row r="1300" spans="1:87">
      <c r="A1300" s="189" t="s">
        <v>2481</v>
      </c>
      <c r="B1300" t="s">
        <v>2242</v>
      </c>
      <c r="C1300" s="1">
        <f t="shared" si="1003"/>
        <v>6140</v>
      </c>
      <c r="D1300" s="1"/>
      <c r="E1300" s="1"/>
      <c r="F1300" s="1"/>
      <c r="G1300" s="1"/>
      <c r="H1300" s="1"/>
      <c r="I1300" s="1"/>
      <c r="J1300" s="1"/>
      <c r="K1300" s="7">
        <f>RANK(W1300,(W1300:Y1300,Z1300:AN1300))</f>
        <v>2</v>
      </c>
      <c r="L1300" s="7" t="e">
        <f>RANK(X1300,(W1300:Y1300,Z1300:AN1300))</f>
        <v>#N/A</v>
      </c>
      <c r="M1300" s="7">
        <f>IF(Y1300&gt;0,RANK(Y1300,(W1300:Y1300,Z1300:AN1300)),0)</f>
        <v>1</v>
      </c>
      <c r="N1300" s="7"/>
      <c r="O1300" s="1">
        <f t="shared" si="1004"/>
        <v>290</v>
      </c>
      <c r="P1300" s="2">
        <f t="shared" si="1005"/>
        <v>4.7231270358306189E-2</v>
      </c>
      <c r="Q1300" s="2"/>
      <c r="R1300" s="2">
        <f t="shared" si="1006"/>
        <v>0.46612377850162867</v>
      </c>
      <c r="S1300" s="2">
        <f t="shared" si="1007"/>
        <v>0</v>
      </c>
      <c r="T1300" s="2">
        <f t="shared" si="1008"/>
        <v>0.51335504885993488</v>
      </c>
      <c r="U1300" s="2">
        <f t="shared" si="1009"/>
        <v>6.5146579804560263E-4</v>
      </c>
      <c r="V1300" s="2">
        <f t="shared" si="1010"/>
        <v>1.9869706840390845E-2</v>
      </c>
      <c r="W1300" s="1">
        <v>2862</v>
      </c>
      <c r="Y1300" s="1">
        <v>3152</v>
      </c>
      <c r="Z1300" s="1">
        <v>4</v>
      </c>
      <c r="AC1300" s="1">
        <v>6</v>
      </c>
      <c r="AE1300" s="1">
        <v>78</v>
      </c>
      <c r="AG1300" s="1">
        <f t="shared" si="1014"/>
        <v>25</v>
      </c>
      <c r="AH1300" s="1">
        <v>8</v>
      </c>
      <c r="AI1300" s="1"/>
      <c r="AJ1300" s="1">
        <v>5</v>
      </c>
      <c r="AK1300" s="1"/>
      <c r="AL1300" s="1"/>
      <c r="AM1300" s="1"/>
      <c r="AN1300" s="7"/>
      <c r="AO1300" s="7"/>
      <c r="AP1300" s="7"/>
      <c r="AQ1300" s="2"/>
      <c r="AR1300" s="2"/>
      <c r="AS1300" s="7"/>
      <c r="AT1300" s="2"/>
      <c r="AV1300" s="2"/>
      <c r="AW1300" s="2"/>
      <c r="AY1300" s="189" t="str">
        <f t="shared" si="1012"/>
        <v>Jefferson CD8</v>
      </c>
      <c r="AZ1300" s="189"/>
      <c r="BA1300" s="189">
        <v>8</v>
      </c>
      <c r="BB1300" s="189"/>
      <c r="BC1300" s="97">
        <v>29</v>
      </c>
      <c r="BD1300" s="6"/>
      <c r="BE1300" s="180">
        <v>29099</v>
      </c>
      <c r="BF1300" s="189">
        <f t="shared" si="1013"/>
        <v>2909908</v>
      </c>
      <c r="BG1300" s="189"/>
      <c r="BH1300" s="189" t="s">
        <v>3303</v>
      </c>
      <c r="BK1300">
        <v>10</v>
      </c>
      <c r="BQ1300">
        <v>9</v>
      </c>
      <c r="CI1300">
        <v>6</v>
      </c>
    </row>
    <row r="1301" spans="1:87">
      <c r="A1301" s="189" t="s">
        <v>1981</v>
      </c>
      <c r="B1301" t="s">
        <v>2242</v>
      </c>
      <c r="C1301" s="1">
        <f t="shared" si="1003"/>
        <v>14783</v>
      </c>
      <c r="D1301" s="1"/>
      <c r="E1301" s="1"/>
      <c r="F1301" s="1"/>
      <c r="G1301" s="1"/>
      <c r="H1301" s="1"/>
      <c r="I1301" s="1"/>
      <c r="J1301" s="1"/>
      <c r="K1301" s="7">
        <f>RANK(W1301,(W1301:Y1301,Z1301:AN1301))</f>
        <v>2</v>
      </c>
      <c r="L1301" s="7" t="e">
        <f>RANK(X1301,(W1301:Y1301,Z1301:AN1301))</f>
        <v>#N/A</v>
      </c>
      <c r="M1301" s="7">
        <f>IF(Y1301&gt;0,RANK(Y1301,(W1301:Y1301,Z1301:AN1301)),0)</f>
        <v>1</v>
      </c>
      <c r="N1301" s="7"/>
      <c r="O1301" s="1">
        <f t="shared" si="1004"/>
        <v>1261</v>
      </c>
      <c r="P1301" s="2">
        <f t="shared" si="1005"/>
        <v>8.5300683217208961E-2</v>
      </c>
      <c r="Q1301" s="2"/>
      <c r="R1301" s="2">
        <f t="shared" si="1006"/>
        <v>0.45329094229858624</v>
      </c>
      <c r="S1301" s="2">
        <f t="shared" si="1007"/>
        <v>0</v>
      </c>
      <c r="T1301" s="2">
        <f t="shared" si="1008"/>
        <v>0.5385916255157952</v>
      </c>
      <c r="U1301" s="2">
        <f t="shared" si="1009"/>
        <v>8.1174321856186161E-4</v>
      </c>
      <c r="V1301" s="2">
        <f t="shared" si="1010"/>
        <v>7.3056889670566946E-3</v>
      </c>
      <c r="W1301" s="1">
        <v>6701</v>
      </c>
      <c r="Y1301" s="1">
        <v>7962</v>
      </c>
      <c r="Z1301" s="1">
        <v>12</v>
      </c>
      <c r="AC1301" s="1">
        <v>1</v>
      </c>
      <c r="AE1301" s="1">
        <v>73</v>
      </c>
      <c r="AG1301" s="1">
        <f t="shared" ref="AG1301:AG1306" si="1016">SUM(BK1301:CJ1301)</f>
        <v>16</v>
      </c>
      <c r="AH1301" s="1">
        <v>13</v>
      </c>
      <c r="AI1301" s="1"/>
      <c r="AJ1301" s="1">
        <v>5</v>
      </c>
      <c r="AK1301" s="1"/>
      <c r="AL1301" s="1"/>
      <c r="AM1301" s="1"/>
      <c r="AN1301" s="7"/>
      <c r="AO1301" s="7"/>
      <c r="AP1301" s="7"/>
      <c r="AQ1301" s="2"/>
      <c r="AR1301" s="2"/>
      <c r="AS1301" s="7"/>
      <c r="AT1301" s="2"/>
      <c r="AV1301" s="2"/>
      <c r="AW1301" s="2"/>
      <c r="AY1301" s="189" t="str">
        <f t="shared" si="1012"/>
        <v>St. Charles CD2</v>
      </c>
      <c r="AZ1301" s="189"/>
      <c r="BA1301" s="189">
        <v>2</v>
      </c>
      <c r="BB1301" s="189"/>
      <c r="BC1301" s="97">
        <v>29</v>
      </c>
      <c r="BD1301" s="6"/>
      <c r="BE1301" s="180">
        <v>29183</v>
      </c>
      <c r="BF1301" s="189">
        <f t="shared" si="1013"/>
        <v>2918302</v>
      </c>
      <c r="BG1301" s="189"/>
      <c r="BH1301" s="189" t="s">
        <v>3303</v>
      </c>
      <c r="BK1301">
        <v>7</v>
      </c>
      <c r="BQ1301">
        <v>8</v>
      </c>
      <c r="CI1301">
        <v>1</v>
      </c>
    </row>
    <row r="1302" spans="1:87">
      <c r="A1302" s="189" t="s">
        <v>1981</v>
      </c>
      <c r="B1302" t="s">
        <v>2242</v>
      </c>
      <c r="C1302" s="1">
        <f t="shared" si="1003"/>
        <v>24970</v>
      </c>
      <c r="D1302" s="1"/>
      <c r="E1302" s="1"/>
      <c r="F1302" s="1"/>
      <c r="G1302" s="1"/>
      <c r="H1302" s="1"/>
      <c r="I1302" s="1"/>
      <c r="J1302" s="1"/>
      <c r="K1302" s="7">
        <f>RANK(W1302,(W1302:Y1302,Z1302:AN1302))</f>
        <v>2</v>
      </c>
      <c r="L1302" s="7" t="e">
        <f>RANK(X1302,(W1302:Y1302,Z1302:AN1302))</f>
        <v>#N/A</v>
      </c>
      <c r="M1302" s="7">
        <f>IF(Y1302&gt;0,RANK(Y1302,(W1302:Y1302,Z1302:AN1302)),0)</f>
        <v>1</v>
      </c>
      <c r="N1302" s="7"/>
      <c r="O1302" s="1">
        <f t="shared" si="1004"/>
        <v>2523</v>
      </c>
      <c r="P1302" s="2">
        <f t="shared" si="1005"/>
        <v>0.10104124949939929</v>
      </c>
      <c r="Q1302" s="2"/>
      <c r="R1302" s="2">
        <f t="shared" si="1006"/>
        <v>0.44489387264717661</v>
      </c>
      <c r="S1302" s="2">
        <f t="shared" si="1007"/>
        <v>0</v>
      </c>
      <c r="T1302" s="2">
        <f t="shared" si="1008"/>
        <v>0.54593512214657591</v>
      </c>
      <c r="U1302" s="2">
        <f t="shared" si="1009"/>
        <v>6.4076892270724872E-4</v>
      </c>
      <c r="V1302" s="2">
        <f t="shared" si="1010"/>
        <v>8.5302362835402244E-3</v>
      </c>
      <c r="W1302" s="1">
        <v>11109</v>
      </c>
      <c r="Y1302" s="1">
        <v>13632</v>
      </c>
      <c r="Z1302" s="1">
        <v>16</v>
      </c>
      <c r="AC1302" s="1">
        <v>9</v>
      </c>
      <c r="AE1302" s="1">
        <v>142</v>
      </c>
      <c r="AG1302" s="1">
        <f t="shared" si="1016"/>
        <v>44</v>
      </c>
      <c r="AH1302" s="1">
        <v>6</v>
      </c>
      <c r="AI1302" s="1"/>
      <c r="AJ1302" s="1">
        <v>12</v>
      </c>
      <c r="AK1302" s="1"/>
      <c r="AL1302" s="1"/>
      <c r="AM1302" s="1"/>
      <c r="AN1302" s="7"/>
      <c r="AO1302" s="7"/>
      <c r="AP1302" s="7"/>
      <c r="AQ1302" s="2"/>
      <c r="AR1302" s="2"/>
      <c r="AS1302" s="7"/>
      <c r="AT1302" s="2"/>
      <c r="AV1302" s="2"/>
      <c r="AW1302" s="2"/>
      <c r="AY1302" s="189" t="str">
        <f t="shared" si="1012"/>
        <v>St. Charles CD3</v>
      </c>
      <c r="AZ1302" s="189"/>
      <c r="BA1302" s="189">
        <v>3</v>
      </c>
      <c r="BB1302" s="189"/>
      <c r="BC1302" s="97">
        <v>29</v>
      </c>
      <c r="BD1302" s="6"/>
      <c r="BE1302" s="180">
        <v>29183</v>
      </c>
      <c r="BF1302" s="189">
        <f t="shared" si="1013"/>
        <v>2918303</v>
      </c>
      <c r="BG1302" s="189"/>
      <c r="BH1302" s="189" t="s">
        <v>3303</v>
      </c>
      <c r="BK1302">
        <v>17</v>
      </c>
      <c r="BQ1302">
        <v>21</v>
      </c>
      <c r="CI1302">
        <v>6</v>
      </c>
    </row>
    <row r="1303" spans="1:87">
      <c r="A1303" s="189" t="s">
        <v>1427</v>
      </c>
      <c r="B1303" t="s">
        <v>2242</v>
      </c>
      <c r="C1303" s="1">
        <f t="shared" si="1003"/>
        <v>83839</v>
      </c>
      <c r="D1303" s="1"/>
      <c r="E1303" s="1"/>
      <c r="F1303" s="1"/>
      <c r="G1303" s="1"/>
      <c r="H1303" s="1"/>
      <c r="I1303" s="1"/>
      <c r="J1303" s="1"/>
      <c r="K1303" s="7">
        <f>RANK(W1303,(W1303:Y1303,Z1303:AN1303))</f>
        <v>1</v>
      </c>
      <c r="L1303" s="7" t="e">
        <f>RANK(X1303,(W1303:Y1303,Z1303:AN1303))</f>
        <v>#N/A</v>
      </c>
      <c r="M1303" s="7">
        <f>IF(Y1303&gt;0,RANK(Y1303,(W1303:Y1303,Z1303:AN1303)),0)</f>
        <v>2</v>
      </c>
      <c r="N1303" s="7"/>
      <c r="O1303" s="1">
        <f t="shared" si="1004"/>
        <v>19419</v>
      </c>
      <c r="P1303" s="2">
        <f t="shared" si="1005"/>
        <v>0.23162251458151933</v>
      </c>
      <c r="Q1303" s="2"/>
      <c r="R1303" s="2">
        <f t="shared" si="1006"/>
        <v>0.61235224656782639</v>
      </c>
      <c r="S1303" s="2">
        <f t="shared" si="1007"/>
        <v>0</v>
      </c>
      <c r="T1303" s="2">
        <f t="shared" si="1008"/>
        <v>0.38072973198630711</v>
      </c>
      <c r="U1303" s="2">
        <f t="shared" si="1009"/>
        <v>5.1288779684872195E-4</v>
      </c>
      <c r="V1303" s="2">
        <f t="shared" si="1010"/>
        <v>6.4051336490177852E-3</v>
      </c>
      <c r="W1303" s="1">
        <v>51339</v>
      </c>
      <c r="Y1303" s="1">
        <v>31920</v>
      </c>
      <c r="Z1303" s="1">
        <v>43</v>
      </c>
      <c r="AC1303" s="1">
        <v>34</v>
      </c>
      <c r="AE1303" s="1">
        <v>309</v>
      </c>
      <c r="AG1303" s="1">
        <f t="shared" si="1016"/>
        <v>149</v>
      </c>
      <c r="AH1303" s="1">
        <v>19</v>
      </c>
      <c r="AI1303" s="1"/>
      <c r="AJ1303" s="1">
        <v>26</v>
      </c>
      <c r="AK1303" s="1"/>
      <c r="AL1303" s="1"/>
      <c r="AM1303" s="1"/>
      <c r="AN1303" s="7"/>
      <c r="AO1303" s="7"/>
      <c r="AP1303" s="7"/>
      <c r="AQ1303" s="2"/>
      <c r="AR1303" s="2"/>
      <c r="AS1303" s="7"/>
      <c r="AT1303" s="2"/>
      <c r="AV1303" s="2"/>
      <c r="AW1303" s="2"/>
      <c r="AY1303" s="189" t="str">
        <f t="shared" si="1012"/>
        <v>St. Louis CD1</v>
      </c>
      <c r="AZ1303" s="189"/>
      <c r="BA1303" s="189">
        <v>1</v>
      </c>
      <c r="BB1303" s="189"/>
      <c r="BC1303" s="97">
        <v>29</v>
      </c>
      <c r="BD1303" s="6"/>
      <c r="BE1303" s="180">
        <v>29189</v>
      </c>
      <c r="BF1303" s="189">
        <f t="shared" si="1013"/>
        <v>2918901</v>
      </c>
      <c r="BG1303" s="189"/>
      <c r="BH1303" s="189" t="s">
        <v>3303</v>
      </c>
      <c r="BK1303">
        <v>50</v>
      </c>
      <c r="BQ1303">
        <v>69</v>
      </c>
      <c r="CI1303">
        <v>30</v>
      </c>
    </row>
    <row r="1304" spans="1:87">
      <c r="A1304" s="189" t="s">
        <v>1427</v>
      </c>
      <c r="B1304" t="s">
        <v>2242</v>
      </c>
      <c r="C1304" s="1">
        <f t="shared" si="1003"/>
        <v>78111</v>
      </c>
      <c r="D1304" s="1"/>
      <c r="E1304" s="1"/>
      <c r="F1304" s="1"/>
      <c r="G1304" s="1"/>
      <c r="H1304" s="1"/>
      <c r="I1304" s="1"/>
      <c r="J1304" s="1"/>
      <c r="K1304" s="7">
        <f>RANK(W1304,(W1304:Y1304,Z1304:AN1304))</f>
        <v>2</v>
      </c>
      <c r="L1304" s="7" t="e">
        <f>RANK(X1304,(W1304:Y1304,Z1304:AN1304))</f>
        <v>#N/A</v>
      </c>
      <c r="M1304" s="7">
        <f>IF(Y1304&gt;0,RANK(Y1304,(W1304:Y1304,Z1304:AN1304)),0)</f>
        <v>1</v>
      </c>
      <c r="N1304" s="7"/>
      <c r="O1304" s="1">
        <f t="shared" si="1004"/>
        <v>1139</v>
      </c>
      <c r="P1304" s="2">
        <f t="shared" si="1005"/>
        <v>1.4581813060900513E-2</v>
      </c>
      <c r="Q1304" s="2"/>
      <c r="R1304" s="2">
        <f t="shared" si="1006"/>
        <v>0.48930368322003304</v>
      </c>
      <c r="S1304" s="2">
        <f t="shared" si="1007"/>
        <v>0</v>
      </c>
      <c r="T1304" s="2">
        <f t="shared" si="1008"/>
        <v>0.5038854962809336</v>
      </c>
      <c r="U1304" s="2">
        <f t="shared" si="1009"/>
        <v>5.1209176684461851E-4</v>
      </c>
      <c r="V1304" s="2">
        <f t="shared" si="1010"/>
        <v>6.2987287321887471E-3</v>
      </c>
      <c r="W1304" s="1">
        <v>38220</v>
      </c>
      <c r="Y1304" s="1">
        <v>39359</v>
      </c>
      <c r="Z1304" s="1">
        <v>40</v>
      </c>
      <c r="AC1304" s="1">
        <v>6</v>
      </c>
      <c r="AE1304" s="1">
        <v>342</v>
      </c>
      <c r="AG1304" s="1">
        <f t="shared" si="1016"/>
        <v>92</v>
      </c>
      <c r="AH1304" s="1">
        <v>20</v>
      </c>
      <c r="AI1304" s="1"/>
      <c r="AJ1304" s="1">
        <v>32</v>
      </c>
      <c r="AK1304" s="1"/>
      <c r="AL1304" s="1"/>
      <c r="AM1304" s="1"/>
      <c r="AN1304" s="7"/>
      <c r="AO1304" s="7"/>
      <c r="AP1304" s="7"/>
      <c r="AQ1304" s="2"/>
      <c r="AR1304" s="2"/>
      <c r="AS1304" s="7"/>
      <c r="AT1304" s="2"/>
      <c r="AV1304" s="2"/>
      <c r="AW1304" s="2"/>
      <c r="AY1304" s="189" t="str">
        <f t="shared" si="1012"/>
        <v>St. Louis CD2</v>
      </c>
      <c r="AZ1304" s="189"/>
      <c r="BA1304" s="189">
        <v>2</v>
      </c>
      <c r="BB1304" s="189"/>
      <c r="BC1304" s="97">
        <v>29</v>
      </c>
      <c r="BD1304" s="6"/>
      <c r="BE1304" s="180">
        <v>29189</v>
      </c>
      <c r="BF1304" s="189">
        <f t="shared" si="1013"/>
        <v>2918902</v>
      </c>
      <c r="BG1304" s="189"/>
      <c r="BH1304" s="189" t="s">
        <v>3303</v>
      </c>
      <c r="BK1304">
        <v>37</v>
      </c>
      <c r="BQ1304">
        <v>37</v>
      </c>
      <c r="CI1304">
        <v>18</v>
      </c>
    </row>
    <row r="1305" spans="1:87">
      <c r="A1305" s="189" t="s">
        <v>1048</v>
      </c>
      <c r="B1305" t="s">
        <v>2242</v>
      </c>
      <c r="C1305" s="1">
        <f t="shared" si="1003"/>
        <v>1793</v>
      </c>
      <c r="D1305" s="1"/>
      <c r="E1305" s="1"/>
      <c r="F1305" s="1"/>
      <c r="G1305" s="1"/>
      <c r="H1305" s="1"/>
      <c r="I1305" s="1"/>
      <c r="J1305" s="1"/>
      <c r="K1305" s="7">
        <f>RANK(W1305,(W1305:Y1305,Z1305:AN1305))</f>
        <v>2</v>
      </c>
      <c r="L1305" s="7">
        <f>RANK(X1305,(W1305:Y1305,Z1305:AN1305))</f>
        <v>7</v>
      </c>
      <c r="M1305" s="7">
        <f>IF(Y1305&gt;0,RANK(Y1305,(W1305:Y1305,Z1305:AN1305)),0)</f>
        <v>1</v>
      </c>
      <c r="N1305" s="7"/>
      <c r="O1305" s="1">
        <f t="shared" si="1004"/>
        <v>141</v>
      </c>
      <c r="P1305" s="2">
        <f t="shared" si="1005"/>
        <v>7.8639152258784165E-2</v>
      </c>
      <c r="Q1305" s="2"/>
      <c r="R1305" s="2">
        <f t="shared" si="1006"/>
        <v>0.45343000557724483</v>
      </c>
      <c r="S1305" s="2">
        <f t="shared" si="1007"/>
        <v>0</v>
      </c>
      <c r="T1305" s="2">
        <f t="shared" si="1008"/>
        <v>0.53206915783602904</v>
      </c>
      <c r="U1305" s="2">
        <f t="shared" si="1009"/>
        <v>1.1154489682097045E-3</v>
      </c>
      <c r="V1305" s="2">
        <f t="shared" si="1010"/>
        <v>1.3385387618516369E-2</v>
      </c>
      <c r="W1305" s="1">
        <v>813</v>
      </c>
      <c r="Y1305" s="1">
        <v>954</v>
      </c>
      <c r="Z1305" s="1">
        <v>2</v>
      </c>
      <c r="AC1305" s="1">
        <v>0</v>
      </c>
      <c r="AE1305" s="1">
        <v>14</v>
      </c>
      <c r="AG1305" s="1">
        <f t="shared" si="1016"/>
        <v>7</v>
      </c>
      <c r="AH1305" s="1">
        <v>3</v>
      </c>
      <c r="AI1305" s="1"/>
      <c r="AJ1305" s="1">
        <v>0</v>
      </c>
      <c r="AK1305" s="1"/>
      <c r="AL1305" s="1"/>
      <c r="AM1305" s="1"/>
      <c r="AN1305" s="7"/>
      <c r="AO1305" s="7"/>
      <c r="AP1305" s="7"/>
      <c r="AQ1305" s="2"/>
      <c r="AR1305" s="2"/>
      <c r="AS1305" s="7"/>
      <c r="AT1305" s="2"/>
      <c r="AV1305" s="2"/>
      <c r="AW1305" s="2"/>
      <c r="AY1305" s="189" t="str">
        <f t="shared" si="1012"/>
        <v>Webster CD4</v>
      </c>
      <c r="AZ1305" s="189"/>
      <c r="BA1305" s="189">
        <v>4</v>
      </c>
      <c r="BB1305" s="189"/>
      <c r="BC1305" s="97">
        <v>29</v>
      </c>
      <c r="BD1305" s="6"/>
      <c r="BE1305" s="180">
        <v>29225</v>
      </c>
      <c r="BF1305" s="189">
        <f t="shared" si="1013"/>
        <v>2922504</v>
      </c>
      <c r="BG1305" s="189"/>
      <c r="BH1305" s="189" t="s">
        <v>3303</v>
      </c>
      <c r="BK1305">
        <v>4</v>
      </c>
      <c r="BQ1305">
        <v>2</v>
      </c>
      <c r="CI1305">
        <v>1</v>
      </c>
    </row>
    <row r="1306" spans="1:87">
      <c r="A1306" s="189" t="s">
        <v>1048</v>
      </c>
      <c r="B1306" t="s">
        <v>2242</v>
      </c>
      <c r="C1306" s="1">
        <f t="shared" si="1003"/>
        <v>347</v>
      </c>
      <c r="D1306" s="1"/>
      <c r="E1306" s="1"/>
      <c r="F1306" s="1"/>
      <c r="G1306" s="1"/>
      <c r="H1306" s="1"/>
      <c r="I1306" s="1"/>
      <c r="J1306" s="1"/>
      <c r="K1306" s="7">
        <f>RANK(W1306,(W1306:Y1306,Z1306:AN1306))</f>
        <v>2</v>
      </c>
      <c r="L1306" s="7">
        <f>RANK(X1306,(W1306:Y1306,Z1306:AN1306))</f>
        <v>3</v>
      </c>
      <c r="M1306" s="7">
        <f>IF(Y1306&gt;0,RANK(Y1306,(W1306:Y1306,Z1306:AN1306)),0)</f>
        <v>1</v>
      </c>
      <c r="N1306" s="7"/>
      <c r="O1306" s="1">
        <f t="shared" si="1004"/>
        <v>87</v>
      </c>
      <c r="P1306" s="2">
        <f t="shared" si="1005"/>
        <v>0.25072046109510088</v>
      </c>
      <c r="Q1306" s="2"/>
      <c r="R1306" s="2">
        <f t="shared" si="1006"/>
        <v>0.37463976945244959</v>
      </c>
      <c r="S1306" s="2">
        <f t="shared" si="1007"/>
        <v>0</v>
      </c>
      <c r="T1306" s="2">
        <f t="shared" si="1008"/>
        <v>0.62536023054755041</v>
      </c>
      <c r="U1306" s="2">
        <f t="shared" si="1009"/>
        <v>0</v>
      </c>
      <c r="V1306" s="2">
        <f t="shared" si="1010"/>
        <v>0</v>
      </c>
      <c r="W1306" s="1">
        <v>130</v>
      </c>
      <c r="Y1306" s="1">
        <v>217</v>
      </c>
      <c r="Z1306" s="1">
        <v>0</v>
      </c>
      <c r="AC1306" s="1">
        <v>0</v>
      </c>
      <c r="AE1306" s="1">
        <v>0</v>
      </c>
      <c r="AG1306" s="1">
        <f t="shared" si="1016"/>
        <v>0</v>
      </c>
      <c r="AH1306" s="1">
        <v>0</v>
      </c>
      <c r="AI1306" s="1"/>
      <c r="AJ1306" s="1">
        <v>0</v>
      </c>
      <c r="AK1306" s="1"/>
      <c r="AL1306" s="1"/>
      <c r="AM1306" s="1"/>
      <c r="AN1306" s="7"/>
      <c r="AO1306" s="7"/>
      <c r="AP1306" s="7"/>
      <c r="AQ1306" s="2"/>
      <c r="AR1306" s="2"/>
      <c r="AS1306" s="7"/>
      <c r="AT1306" s="2"/>
      <c r="AV1306" s="2"/>
      <c r="AW1306" s="2"/>
      <c r="AY1306" s="189" t="str">
        <f t="shared" si="1012"/>
        <v>Webster CD7</v>
      </c>
      <c r="AZ1306" s="189"/>
      <c r="BA1306" s="189">
        <v>7</v>
      </c>
      <c r="BB1306" s="189"/>
      <c r="BC1306" s="97">
        <v>29</v>
      </c>
      <c r="BD1306" s="6"/>
      <c r="BE1306" s="180">
        <v>29225</v>
      </c>
      <c r="BF1306" s="189">
        <f t="shared" si="1013"/>
        <v>2922507</v>
      </c>
      <c r="BG1306" s="189"/>
      <c r="BH1306" s="189" t="s">
        <v>3303</v>
      </c>
      <c r="BK1306">
        <v>0</v>
      </c>
      <c r="BQ1306">
        <v>0</v>
      </c>
      <c r="CI1306">
        <v>0</v>
      </c>
    </row>
    <row r="1307" spans="1:87" s="217" customFormat="1">
      <c r="C1307" s="2"/>
      <c r="D1307" s="2"/>
      <c r="E1307" s="2"/>
      <c r="F1307" s="2"/>
      <c r="G1307" s="2"/>
      <c r="H1307" s="2"/>
      <c r="I1307" s="2"/>
      <c r="J1307" s="2"/>
      <c r="K1307" s="7"/>
      <c r="L1307" s="2"/>
      <c r="M1307" s="2"/>
      <c r="N1307" s="2"/>
      <c r="O1307" s="1"/>
      <c r="P1307" s="2"/>
      <c r="Q1307" s="1"/>
      <c r="R1307" s="2"/>
      <c r="S1307" s="2"/>
      <c r="T1307" s="2"/>
      <c r="U1307" s="2"/>
      <c r="V1307" s="2"/>
      <c r="W1307" s="1"/>
      <c r="X1307" s="1"/>
      <c r="Y1307" s="1"/>
      <c r="Z1307" s="1"/>
      <c r="AA1307" s="1"/>
      <c r="AB1307" s="1"/>
      <c r="AC1307" s="1"/>
      <c r="AD1307" s="1"/>
      <c r="AE1307" s="1"/>
      <c r="AF1307" s="1"/>
      <c r="AG1307" s="1"/>
      <c r="AH1307" s="1"/>
      <c r="AI1307" s="1"/>
      <c r="AJ1307" s="1"/>
      <c r="AK1307" s="1"/>
      <c r="AL1307" s="1"/>
      <c r="AM1307" s="1"/>
      <c r="AN1307" s="1"/>
      <c r="AO1307" s="1"/>
      <c r="AP1307" s="8"/>
      <c r="AQ1307" s="8"/>
      <c r="AR1307" s="8"/>
      <c r="AS1307" s="8"/>
      <c r="AT1307" s="2"/>
      <c r="AU1307" s="2"/>
      <c r="AV1307" s="2"/>
      <c r="AW1307" s="2"/>
      <c r="AX1307" s="2"/>
      <c r="BC1307" s="98"/>
      <c r="BD1307" s="100"/>
    </row>
    <row r="1308" spans="1:87" s="217" customFormat="1">
      <c r="A1308" s="48" t="s">
        <v>341</v>
      </c>
      <c r="C1308" s="1"/>
      <c r="D1308" s="1"/>
      <c r="E1308" s="1"/>
      <c r="F1308" s="1"/>
      <c r="G1308" s="1"/>
      <c r="H1308" s="1"/>
      <c r="I1308" s="1"/>
      <c r="J1308" s="1"/>
      <c r="K1308" s="7"/>
      <c r="L1308" s="7"/>
      <c r="M1308" s="7"/>
      <c r="N1308" s="7"/>
      <c r="O1308" s="1"/>
      <c r="P1308" s="2"/>
      <c r="Q1308" s="2"/>
      <c r="R1308" s="2"/>
      <c r="S1308" s="2"/>
      <c r="T1308" s="2"/>
      <c r="U1308" s="2"/>
      <c r="V1308" s="2"/>
      <c r="W1308" s="1"/>
      <c r="X1308" s="1"/>
      <c r="Y1308" s="1"/>
      <c r="Z1308" s="1"/>
      <c r="AA1308" s="1"/>
      <c r="AB1308" s="1"/>
      <c r="AC1308" s="1"/>
      <c r="AD1308" s="1"/>
      <c r="AE1308" s="1"/>
      <c r="AF1308" s="1"/>
      <c r="AG1308" s="1"/>
      <c r="AJ1308" s="1"/>
      <c r="BC1308" s="98"/>
      <c r="BD1308" s="100"/>
    </row>
    <row r="1309" spans="1:87" s="217" customFormat="1">
      <c r="A1309" s="155" t="s">
        <v>803</v>
      </c>
      <c r="B1309" s="217" t="s">
        <v>342</v>
      </c>
      <c r="C1309" s="1">
        <f>SUM(W1309:AN1309)</f>
        <v>0</v>
      </c>
      <c r="D1309" s="1"/>
      <c r="E1309" s="1"/>
      <c r="F1309" s="1"/>
      <c r="G1309" s="1"/>
      <c r="H1309" s="1"/>
      <c r="I1309" s="1"/>
      <c r="J1309" s="1"/>
      <c r="K1309" s="7" t="e">
        <f>RANK(W1309,(W1309:Y1309,Z1309:AN1309))</f>
        <v>#N/A</v>
      </c>
      <c r="L1309" s="7" t="e">
        <f>RANK(X1309,(W1309:Y1309,Z1309:AN1309))</f>
        <v>#N/A</v>
      </c>
      <c r="M1309" s="7">
        <f>IF(Y1309&gt;0,RANK(Y1309,(W1309:Y1309,Z1309:AN1309)),0)</f>
        <v>0</v>
      </c>
      <c r="N1309" s="7"/>
      <c r="O1309" s="1" t="e">
        <f>MAX(W1309:AD1309)-LARGE(W1309:AD1309,2)</f>
        <v>#NUM!</v>
      </c>
      <c r="P1309" s="2" t="e">
        <f>O1309/C1309</f>
        <v>#NUM!</v>
      </c>
      <c r="Q1309" s="2"/>
      <c r="R1309" s="2" t="str">
        <f t="shared" ref="R1309:R1311" si="1017">IF($C1309=0,"-",W1309/$C1309)</f>
        <v>-</v>
      </c>
      <c r="S1309" s="2" t="str">
        <f t="shared" ref="S1309:S1311" si="1018">IF($C1309=0,"-",X1309/$C1309)</f>
        <v>-</v>
      </c>
      <c r="T1309" s="2" t="str">
        <f t="shared" ref="T1309:T1311" si="1019">IF($C1309=0,"-",Y1309/$C1309)</f>
        <v>-</v>
      </c>
      <c r="U1309" s="2" t="str">
        <f t="shared" ref="U1309:U1311" si="1020">IF($C1309=0,"-",Z1309/$C1309)</f>
        <v>-</v>
      </c>
      <c r="V1309" s="2" t="str">
        <f>IF(C1309=0,"-",(1-R1309-S1309-T1309-U1309))</f>
        <v>-</v>
      </c>
      <c r="W1309" s="1"/>
      <c r="X1309" s="1"/>
      <c r="Y1309" s="1"/>
      <c r="Z1309" s="1"/>
      <c r="AA1309" s="1"/>
      <c r="AB1309" s="1"/>
      <c r="AC1309" s="1"/>
      <c r="AD1309" s="1"/>
      <c r="AE1309" s="1"/>
      <c r="AF1309" s="1"/>
      <c r="AG1309" s="1"/>
      <c r="AJ1309" s="1"/>
      <c r="AY1309" s="217" t="str">
        <f t="shared" ref="AY1309:AY1313" si="1021">A1309&amp;" "&amp;"CD"&amp;BA1309</f>
        <v>Dixon CD1</v>
      </c>
      <c r="BA1309" s="217">
        <v>1</v>
      </c>
      <c r="BC1309" s="98">
        <v>31</v>
      </c>
      <c r="BD1309" s="100"/>
      <c r="BE1309" s="217">
        <v>31051</v>
      </c>
      <c r="BF1309" s="217">
        <f t="shared" ref="BF1309:BF1311" si="1022">BE1309*100+BA1309</f>
        <v>3105101</v>
      </c>
      <c r="BH1309" s="217" t="s">
        <v>3303</v>
      </c>
      <c r="BI1309" s="217" t="s">
        <v>3208</v>
      </c>
    </row>
    <row r="1310" spans="1:87" s="217" customFormat="1">
      <c r="A1310" s="155" t="s">
        <v>803</v>
      </c>
      <c r="B1310" s="217" t="s">
        <v>342</v>
      </c>
      <c r="C1310" s="1">
        <f>SUM(W1310:AN1310)</f>
        <v>0</v>
      </c>
      <c r="D1310" s="1"/>
      <c r="E1310" s="1"/>
      <c r="F1310" s="1"/>
      <c r="G1310" s="1"/>
      <c r="H1310" s="1"/>
      <c r="I1310" s="1"/>
      <c r="J1310" s="1"/>
      <c r="K1310" s="7" t="e">
        <f>RANK(W1310,(W1310:Y1310,Z1310:AN1310))</f>
        <v>#N/A</v>
      </c>
      <c r="L1310" s="7" t="e">
        <f>RANK(X1310,(W1310:Y1310,Z1310:AN1310))</f>
        <v>#N/A</v>
      </c>
      <c r="M1310" s="7">
        <f>IF(Y1310&gt;0,RANK(Y1310,(W1310:Y1310,Z1310:AN1310)),0)</f>
        <v>0</v>
      </c>
      <c r="N1310" s="7"/>
      <c r="O1310" s="1" t="e">
        <f>MAX(W1310:AD1310)-LARGE(W1310:AD1310,2)</f>
        <v>#NUM!</v>
      </c>
      <c r="P1310" s="2" t="e">
        <f>O1310/C1310</f>
        <v>#NUM!</v>
      </c>
      <c r="Q1310" s="2"/>
      <c r="R1310" s="2" t="str">
        <f t="shared" si="1017"/>
        <v>-</v>
      </c>
      <c r="S1310" s="2" t="str">
        <f t="shared" si="1018"/>
        <v>-</v>
      </c>
      <c r="T1310" s="2" t="str">
        <f t="shared" si="1019"/>
        <v>-</v>
      </c>
      <c r="U1310" s="2" t="str">
        <f t="shared" si="1020"/>
        <v>-</v>
      </c>
      <c r="V1310" s="2" t="str">
        <f>IF(C1310=0,"-",(1-R1310-S1310-T1310-U1310))</f>
        <v>-</v>
      </c>
      <c r="W1310" s="1"/>
      <c r="X1310" s="1"/>
      <c r="Y1310" s="1"/>
      <c r="Z1310" s="1"/>
      <c r="AA1310" s="1"/>
      <c r="AB1310" s="1"/>
      <c r="AC1310" s="1"/>
      <c r="AD1310" s="1"/>
      <c r="AE1310" s="1"/>
      <c r="AF1310" s="1"/>
      <c r="AG1310" s="1"/>
      <c r="AJ1310" s="1"/>
      <c r="AY1310" s="217" t="str">
        <f t="shared" si="1021"/>
        <v>Dixon CD3</v>
      </c>
      <c r="BA1310" s="217">
        <v>3</v>
      </c>
      <c r="BC1310" s="98">
        <v>31</v>
      </c>
      <c r="BD1310" s="100"/>
      <c r="BE1310" s="217">
        <v>31051</v>
      </c>
      <c r="BF1310" s="217">
        <f t="shared" si="1022"/>
        <v>3105103</v>
      </c>
      <c r="BH1310" s="217" t="s">
        <v>3303</v>
      </c>
      <c r="BI1310" s="217" t="s">
        <v>3208</v>
      </c>
    </row>
    <row r="1311" spans="1:87" s="217" customFormat="1">
      <c r="A1311" s="9" t="s">
        <v>2268</v>
      </c>
      <c r="B1311" s="217" t="s">
        <v>342</v>
      </c>
      <c r="C1311" s="1">
        <f>SUM(W1311:AN1311)</f>
        <v>2614</v>
      </c>
      <c r="D1311" s="1"/>
      <c r="E1311" s="1"/>
      <c r="F1311" s="1"/>
      <c r="G1311" s="1"/>
      <c r="H1311" s="1"/>
      <c r="I1311" s="1"/>
      <c r="J1311" s="1"/>
      <c r="K1311" s="7">
        <f>RANK(W1311,(W1311:Y1311,Z1311:AN1311))</f>
        <v>1</v>
      </c>
      <c r="L1311" s="7" t="e">
        <f>RANK(X1311,(W1311:Y1311,Z1311:AN1311))</f>
        <v>#N/A</v>
      </c>
      <c r="M1311" s="7">
        <f>IF(Y1311&gt;0,RANK(Y1311,(W1311:Y1311,Z1311:AN1311)),0)</f>
        <v>2</v>
      </c>
      <c r="N1311" s="7"/>
      <c r="O1311" s="1">
        <f>MAX(W1311:AD1311)-LARGE(W1311:AD1311,2)</f>
        <v>178</v>
      </c>
      <c r="P1311" s="2">
        <f>O1311/C1311</f>
        <v>6.8094873756694721E-2</v>
      </c>
      <c r="Q1311" s="2"/>
      <c r="R1311" s="2">
        <f t="shared" si="1017"/>
        <v>0.53404743687834733</v>
      </c>
      <c r="S1311" s="2">
        <f t="shared" si="1018"/>
        <v>0</v>
      </c>
      <c r="T1311" s="2">
        <f t="shared" si="1019"/>
        <v>0.46595256312165262</v>
      </c>
      <c r="U1311" s="2">
        <f t="shared" si="1020"/>
        <v>0</v>
      </c>
      <c r="V1311" s="2">
        <f>IF(C1311=0,"-",(1-R1311-S1311-T1311-U1311))</f>
        <v>5.5511151231257827E-17</v>
      </c>
      <c r="W1311" s="1">
        <v>1396</v>
      </c>
      <c r="X1311" s="1"/>
      <c r="Y1311" s="1">
        <v>1218</v>
      </c>
      <c r="Z1311" s="1"/>
      <c r="AA1311" s="1"/>
      <c r="AB1311" s="1"/>
      <c r="AC1311" s="1"/>
      <c r="AD1311" s="1"/>
      <c r="AE1311" s="1"/>
      <c r="AF1311" s="1"/>
      <c r="AG1311" s="1"/>
      <c r="AH1311" s="1"/>
      <c r="AJ1311" s="1"/>
      <c r="AY1311" s="217" t="str">
        <f t="shared" si="1021"/>
        <v>Sarpy CD1</v>
      </c>
      <c r="BA1311" s="217">
        <v>1</v>
      </c>
      <c r="BC1311" s="98">
        <v>31</v>
      </c>
      <c r="BD1311" s="100"/>
      <c r="BE1311" s="217">
        <v>31153</v>
      </c>
      <c r="BF1311" s="217">
        <f t="shared" si="1022"/>
        <v>3115301</v>
      </c>
      <c r="BH1311" s="217" t="s">
        <v>3303</v>
      </c>
      <c r="BI1311" s="217" t="s">
        <v>3208</v>
      </c>
    </row>
    <row r="1312" spans="1:87" s="217" customFormat="1">
      <c r="A1312" s="9" t="s">
        <v>2268</v>
      </c>
      <c r="B1312" s="217" t="s">
        <v>342</v>
      </c>
      <c r="C1312" s="1">
        <f>SUM(W1312:AN1312)</f>
        <v>1705</v>
      </c>
      <c r="D1312" s="1"/>
      <c r="E1312" s="1"/>
      <c r="F1312" s="1"/>
      <c r="G1312" s="1"/>
      <c r="H1312" s="1"/>
      <c r="I1312" s="1"/>
      <c r="J1312" s="1"/>
      <c r="K1312" s="7">
        <f>RANK(W1312,(W1312:Y1312,Z1312:AN1312))</f>
        <v>1</v>
      </c>
      <c r="L1312" s="7" t="e">
        <f>RANK(X1312,(W1312:Y1312,Z1312:AN1312))</f>
        <v>#N/A</v>
      </c>
      <c r="M1312" s="7">
        <f>IF(Y1312&gt;0,RANK(Y1312,(W1312:Y1312,Z1312:AN1312)),0)</f>
        <v>2</v>
      </c>
      <c r="N1312" s="7"/>
      <c r="O1312" s="1">
        <f>MAX(W1312:AD1312)-LARGE(W1312:AD1312,2)</f>
        <v>161</v>
      </c>
      <c r="P1312" s="2">
        <f>O1312/C1312</f>
        <v>9.4428152492668616E-2</v>
      </c>
      <c r="Q1312" s="2"/>
      <c r="R1312" s="2">
        <f>IF($C1312=0,"-",W1312/$C1312)</f>
        <v>0.54721407624633434</v>
      </c>
      <c r="S1312" s="2">
        <f>IF($C1312=0,"-",X1312/$C1312)</f>
        <v>0</v>
      </c>
      <c r="T1312" s="2">
        <f>IF($C1312=0,"-",Y1312/$C1312)</f>
        <v>0.45278592375366566</v>
      </c>
      <c r="U1312" s="2">
        <f>IF($C1312=0,"-",Z1312/$C1312)</f>
        <v>0</v>
      </c>
      <c r="V1312" s="2">
        <f>IF(C1312=0,"-",(1-R1312-S1312-T1312-U1312))</f>
        <v>0</v>
      </c>
      <c r="W1312" s="1">
        <v>933</v>
      </c>
      <c r="X1312" s="1"/>
      <c r="Y1312" s="1">
        <v>772</v>
      </c>
      <c r="Z1312" s="1"/>
      <c r="AA1312" s="1"/>
      <c r="AB1312" s="1"/>
      <c r="AC1312" s="1"/>
      <c r="AD1312" s="1"/>
      <c r="AE1312" s="1"/>
      <c r="AF1312" s="1"/>
      <c r="AG1312" s="1"/>
      <c r="AH1312" s="1"/>
      <c r="AJ1312" s="1"/>
      <c r="AY1312" s="217" t="str">
        <f t="shared" si="1021"/>
        <v>Sarpy CD2</v>
      </c>
      <c r="BA1312" s="217">
        <v>2</v>
      </c>
      <c r="BC1312" s="98">
        <v>31</v>
      </c>
      <c r="BD1312" s="100"/>
      <c r="BE1312" s="217">
        <v>31153</v>
      </c>
      <c r="BF1312" s="217">
        <f>BE1312*100+BA1312</f>
        <v>3115302</v>
      </c>
      <c r="BH1312" s="217" t="s">
        <v>3303</v>
      </c>
      <c r="BI1312" s="217" t="s">
        <v>3208</v>
      </c>
    </row>
    <row r="1313" spans="1:61" s="217" customFormat="1">
      <c r="A1313" s="9" t="s">
        <v>2268</v>
      </c>
      <c r="B1313" s="217" t="s">
        <v>342</v>
      </c>
      <c r="C1313" s="1">
        <f>SUM(W1313:AN1313)</f>
        <v>238</v>
      </c>
      <c r="D1313" s="1"/>
      <c r="E1313" s="1"/>
      <c r="F1313" s="1"/>
      <c r="G1313" s="1"/>
      <c r="H1313" s="1"/>
      <c r="I1313" s="1"/>
      <c r="J1313" s="1"/>
      <c r="K1313" s="7">
        <f>RANK(W1313,(W1313:Y1313,Z1313:AN1313))</f>
        <v>1</v>
      </c>
      <c r="L1313" s="7" t="e">
        <f>RANK(X1313,(W1313:Y1313,Z1313:AN1313))</f>
        <v>#N/A</v>
      </c>
      <c r="M1313" s="7">
        <f>IF(Y1313&gt;0,RANK(Y1313,(W1313:Y1313,Z1313:AN1313)),0)</f>
        <v>2</v>
      </c>
      <c r="N1313" s="7"/>
      <c r="O1313" s="1">
        <f>MAX(W1313:AD1313)-LARGE(W1313:AD1313,2)</f>
        <v>32</v>
      </c>
      <c r="P1313" s="2">
        <f>O1313/C1313</f>
        <v>0.13445378151260504</v>
      </c>
      <c r="Q1313" s="2"/>
      <c r="R1313" s="2">
        <f t="shared" ref="R1313" si="1023">IF($C1313=0,"-",W1313/$C1313)</f>
        <v>0.5672268907563025</v>
      </c>
      <c r="S1313" s="2">
        <f t="shared" ref="S1313" si="1024">IF($C1313=0,"-",X1313/$C1313)</f>
        <v>0</v>
      </c>
      <c r="T1313" s="2">
        <f t="shared" ref="T1313" si="1025">IF($C1313=0,"-",Y1313/$C1313)</f>
        <v>0.4327731092436975</v>
      </c>
      <c r="U1313" s="2">
        <f t="shared" ref="U1313" si="1026">IF($C1313=0,"-",Z1313/$C1313)</f>
        <v>0</v>
      </c>
      <c r="V1313" s="2">
        <f>IF(C1313=0,"-",(1-R1313-S1313-T1313-U1313))</f>
        <v>0</v>
      </c>
      <c r="W1313" s="1">
        <v>135</v>
      </c>
      <c r="X1313" s="1"/>
      <c r="Y1313" s="1">
        <v>103</v>
      </c>
      <c r="Z1313" s="1"/>
      <c r="AA1313" s="1"/>
      <c r="AB1313" s="1"/>
      <c r="AC1313" s="1"/>
      <c r="AD1313" s="1"/>
      <c r="AE1313" s="1"/>
      <c r="AF1313" s="1"/>
      <c r="AG1313" s="1"/>
      <c r="AH1313" s="1"/>
      <c r="AJ1313" s="1"/>
      <c r="AY1313" s="217" t="str">
        <f t="shared" si="1021"/>
        <v>Sarpy CD0</v>
      </c>
      <c r="BA1313" s="217">
        <v>0</v>
      </c>
      <c r="BC1313" s="98">
        <v>31</v>
      </c>
      <c r="BD1313" s="100"/>
      <c r="BE1313" s="217">
        <v>31153</v>
      </c>
      <c r="BF1313" s="217">
        <f t="shared" ref="BF1313" si="1027">BE1313*100+BA1313</f>
        <v>3115300</v>
      </c>
      <c r="BH1313" s="217" t="s">
        <v>3303</v>
      </c>
      <c r="BI1313" s="217" t="s">
        <v>3208</v>
      </c>
    </row>
    <row r="1314" spans="1:61">
      <c r="C1314" s="2"/>
      <c r="D1314" s="2"/>
      <c r="E1314" s="2"/>
      <c r="F1314" s="2"/>
      <c r="G1314" s="2"/>
      <c r="H1314" s="2"/>
      <c r="I1314" s="2"/>
      <c r="J1314" s="2"/>
      <c r="K1314" s="7"/>
      <c r="L1314" s="2"/>
      <c r="M1314" s="2"/>
      <c r="N1314" s="2"/>
      <c r="R1314" s="2"/>
      <c r="S1314" s="2"/>
      <c r="T1314" s="2"/>
      <c r="U1314" s="2"/>
      <c r="V1314" s="2"/>
      <c r="AH1314" s="1"/>
      <c r="AI1314" s="1"/>
      <c r="AK1314" s="1"/>
      <c r="AL1314" s="1"/>
      <c r="AM1314" s="1"/>
      <c r="AN1314" s="1"/>
      <c r="AO1314" s="1"/>
      <c r="AP1314" s="8"/>
      <c r="AQ1314" s="8"/>
      <c r="AR1314" s="8"/>
      <c r="AS1314" s="8"/>
      <c r="AT1314" s="2"/>
      <c r="AU1314" s="2"/>
      <c r="AV1314" s="2"/>
      <c r="AW1314" s="2"/>
      <c r="AX1314" s="2"/>
      <c r="BD1314" s="100"/>
      <c r="BE1314"/>
    </row>
    <row r="1315" spans="1:61">
      <c r="A1315" s="48" t="s">
        <v>341</v>
      </c>
      <c r="C1315" s="1"/>
      <c r="D1315" s="1"/>
      <c r="E1315" s="1"/>
      <c r="F1315" s="1"/>
      <c r="G1315" s="1"/>
      <c r="H1315" s="1"/>
      <c r="I1315" s="1"/>
      <c r="J1315" s="1"/>
      <c r="K1315" s="7"/>
      <c r="L1315" s="7"/>
      <c r="M1315" s="7"/>
      <c r="N1315" s="7"/>
      <c r="Q1315" s="2"/>
      <c r="R1315" s="2"/>
      <c r="S1315" s="2"/>
      <c r="T1315" s="2"/>
      <c r="U1315" s="2"/>
      <c r="V1315" s="2"/>
      <c r="BD1315" s="100"/>
      <c r="BE1315"/>
    </row>
    <row r="1316" spans="1:61">
      <c r="A1316" s="155" t="s">
        <v>803</v>
      </c>
      <c r="B1316" t="s">
        <v>342</v>
      </c>
      <c r="C1316" s="1">
        <f>SUM(W1316:AN1316)</f>
        <v>0</v>
      </c>
      <c r="D1316" s="1"/>
      <c r="E1316" s="1"/>
      <c r="F1316" s="1"/>
      <c r="G1316" s="1"/>
      <c r="H1316" s="1"/>
      <c r="I1316" s="1"/>
      <c r="J1316" s="1"/>
      <c r="K1316" s="7" t="e">
        <f>RANK(W1316,(W1316:Y1316,Z1316:AN1316))</f>
        <v>#N/A</v>
      </c>
      <c r="L1316" s="7" t="e">
        <f>RANK(X1316,(W1316:Y1316,Z1316:AN1316))</f>
        <v>#N/A</v>
      </c>
      <c r="M1316" s="7">
        <f>IF(Y1316&gt;0,RANK(Y1316,(W1316:Y1316,Z1316:AN1316)),0)</f>
        <v>0</v>
      </c>
      <c r="N1316" s="7"/>
      <c r="O1316" s="1" t="e">
        <f>MAX(W1316:AD1316)-LARGE(W1316:AD1316,2)</f>
        <v>#NUM!</v>
      </c>
      <c r="P1316" s="2" t="e">
        <f>O1316/C1316</f>
        <v>#NUM!</v>
      </c>
      <c r="Q1316" s="2"/>
      <c r="R1316" s="2" t="str">
        <f t="shared" ref="R1316:U1320" si="1028">IF($C1316=0,"-",W1316/$C1316)</f>
        <v>-</v>
      </c>
      <c r="S1316" s="2" t="str">
        <f t="shared" si="1028"/>
        <v>-</v>
      </c>
      <c r="T1316" s="2" t="str">
        <f t="shared" si="1028"/>
        <v>-</v>
      </c>
      <c r="U1316" s="2" t="str">
        <f t="shared" si="1028"/>
        <v>-</v>
      </c>
      <c r="V1316" s="2" t="str">
        <f>IF(C1316=0,"-",(1-R1316-S1316-T1316-U1316))</f>
        <v>-</v>
      </c>
      <c r="AY1316" s="215" t="str">
        <f t="shared" ref="AY1316:AY1320" si="1029">A1316&amp;" "&amp;"CD"&amp;BA1316</f>
        <v>Dixon CD1</v>
      </c>
      <c r="BA1316">
        <v>1</v>
      </c>
      <c r="BC1316" s="98">
        <v>31</v>
      </c>
      <c r="BD1316" s="100"/>
      <c r="BE1316">
        <v>31051</v>
      </c>
      <c r="BF1316">
        <f t="shared" si="1001"/>
        <v>3105101</v>
      </c>
      <c r="BH1316" t="s">
        <v>3303</v>
      </c>
      <c r="BI1316" t="s">
        <v>3015</v>
      </c>
    </row>
    <row r="1317" spans="1:61">
      <c r="A1317" s="155" t="s">
        <v>803</v>
      </c>
      <c r="B1317" t="s">
        <v>342</v>
      </c>
      <c r="C1317" s="1">
        <f>SUM(W1317:AN1317)</f>
        <v>0</v>
      </c>
      <c r="D1317" s="1"/>
      <c r="E1317" s="1"/>
      <c r="F1317" s="1"/>
      <c r="G1317" s="1"/>
      <c r="H1317" s="1"/>
      <c r="I1317" s="1"/>
      <c r="J1317" s="1"/>
      <c r="K1317" s="7" t="e">
        <f>RANK(W1317,(W1317:Y1317,Z1317:AN1317))</f>
        <v>#N/A</v>
      </c>
      <c r="L1317" s="7" t="e">
        <f>RANK(X1317,(W1317:Y1317,Z1317:AN1317))</f>
        <v>#N/A</v>
      </c>
      <c r="M1317" s="7">
        <f>IF(Y1317&gt;0,RANK(Y1317,(W1317:Y1317,Z1317:AN1317)),0)</f>
        <v>0</v>
      </c>
      <c r="N1317" s="7"/>
      <c r="O1317" s="1" t="e">
        <f>MAX(W1317:AD1317)-LARGE(W1317:AD1317,2)</f>
        <v>#NUM!</v>
      </c>
      <c r="P1317" s="2" t="e">
        <f>O1317/C1317</f>
        <v>#NUM!</v>
      </c>
      <c r="Q1317" s="2"/>
      <c r="R1317" s="2" t="str">
        <f t="shared" si="1028"/>
        <v>-</v>
      </c>
      <c r="S1317" s="2" t="str">
        <f t="shared" si="1028"/>
        <v>-</v>
      </c>
      <c r="T1317" s="2" t="str">
        <f t="shared" si="1028"/>
        <v>-</v>
      </c>
      <c r="U1317" s="2" t="str">
        <f t="shared" si="1028"/>
        <v>-</v>
      </c>
      <c r="V1317" s="2" t="str">
        <f>IF(C1317=0,"-",(1-R1317-S1317-T1317-U1317))</f>
        <v>-</v>
      </c>
      <c r="AY1317" s="215" t="str">
        <f t="shared" si="1029"/>
        <v>Dixon CD3</v>
      </c>
      <c r="BA1317">
        <v>3</v>
      </c>
      <c r="BC1317" s="98">
        <v>31</v>
      </c>
      <c r="BD1317" s="100"/>
      <c r="BE1317" s="177">
        <v>31051</v>
      </c>
      <c r="BF1317">
        <f t="shared" si="1001"/>
        <v>3105103</v>
      </c>
      <c r="BH1317" t="s">
        <v>3303</v>
      </c>
      <c r="BI1317" t="s">
        <v>3015</v>
      </c>
    </row>
    <row r="1318" spans="1:61">
      <c r="A1318" s="9" t="s">
        <v>2268</v>
      </c>
      <c r="B1318" t="s">
        <v>342</v>
      </c>
      <c r="C1318" s="1">
        <f>SUM(W1318:AN1318)</f>
        <v>0</v>
      </c>
      <c r="D1318" s="1"/>
      <c r="E1318" s="1"/>
      <c r="F1318" s="1"/>
      <c r="G1318" s="1"/>
      <c r="H1318" s="1"/>
      <c r="I1318" s="1"/>
      <c r="J1318" s="1"/>
      <c r="K1318" s="7" t="e">
        <f>RANK(W1318,(W1318:Y1318,Z1318:AN1318))</f>
        <v>#N/A</v>
      </c>
      <c r="L1318" s="7" t="e">
        <f>RANK(X1318,(W1318:Y1318,Z1318:AN1318))</f>
        <v>#N/A</v>
      </c>
      <c r="M1318" s="7">
        <f>IF(Y1318&gt;0,RANK(Y1318,(W1318:Y1318,Z1318:AN1318)),0)</f>
        <v>0</v>
      </c>
      <c r="N1318" s="7"/>
      <c r="O1318" s="1" t="e">
        <f>MAX(W1318:AD1318)-LARGE(W1318:AD1318,2)</f>
        <v>#NUM!</v>
      </c>
      <c r="P1318" s="2" t="e">
        <f>O1318/C1318</f>
        <v>#NUM!</v>
      </c>
      <c r="Q1318" s="2"/>
      <c r="R1318" s="2" t="str">
        <f t="shared" si="1028"/>
        <v>-</v>
      </c>
      <c r="S1318" s="2" t="str">
        <f t="shared" si="1028"/>
        <v>-</v>
      </c>
      <c r="T1318" s="2" t="str">
        <f t="shared" si="1028"/>
        <v>-</v>
      </c>
      <c r="U1318" s="2" t="str">
        <f t="shared" si="1028"/>
        <v>-</v>
      </c>
      <c r="V1318" s="2" t="str">
        <f>IF(C1318=0,"-",(1-R1318-S1318-T1318-U1318))</f>
        <v>-</v>
      </c>
      <c r="AH1318" s="1"/>
      <c r="AY1318" s="215" t="str">
        <f t="shared" si="1029"/>
        <v>Sarpy CD1</v>
      </c>
      <c r="BA1318">
        <v>1</v>
      </c>
      <c r="BC1318" s="98">
        <v>31</v>
      </c>
      <c r="BD1318" s="100"/>
      <c r="BE1318">
        <v>31153</v>
      </c>
      <c r="BF1318">
        <f t="shared" si="1001"/>
        <v>3115301</v>
      </c>
      <c r="BH1318" t="s">
        <v>3303</v>
      </c>
      <c r="BI1318" t="s">
        <v>3015</v>
      </c>
    </row>
    <row r="1319" spans="1:61" s="177" customFormat="1">
      <c r="A1319" s="9" t="s">
        <v>2268</v>
      </c>
      <c r="B1319" s="177" t="s">
        <v>342</v>
      </c>
      <c r="C1319" s="1">
        <f>SUM(W1319:AN1319)</f>
        <v>0</v>
      </c>
      <c r="D1319" s="1"/>
      <c r="E1319" s="1"/>
      <c r="F1319" s="1"/>
      <c r="G1319" s="1"/>
      <c r="H1319" s="1"/>
      <c r="I1319" s="1"/>
      <c r="J1319" s="1"/>
      <c r="K1319" s="7" t="e">
        <f>RANK(W1319,(W1319:Y1319,Z1319:AN1319))</f>
        <v>#N/A</v>
      </c>
      <c r="L1319" s="7" t="e">
        <f>RANK(X1319,(W1319:Y1319,Z1319:AN1319))</f>
        <v>#N/A</v>
      </c>
      <c r="M1319" s="7">
        <f>IF(Y1319&gt;0,RANK(Y1319,(W1319:Y1319,Z1319:AN1319)),0)</f>
        <v>0</v>
      </c>
      <c r="N1319" s="7"/>
      <c r="O1319" s="1" t="e">
        <f>MAX(W1319:AD1319)-LARGE(W1319:AD1319,2)</f>
        <v>#NUM!</v>
      </c>
      <c r="P1319" s="2" t="e">
        <f>O1319/C1319</f>
        <v>#NUM!</v>
      </c>
      <c r="Q1319" s="2"/>
      <c r="R1319" s="2" t="str">
        <f>IF($C1319=0,"-",W1319/$C1319)</f>
        <v>-</v>
      </c>
      <c r="S1319" s="2" t="str">
        <f>IF($C1319=0,"-",X1319/$C1319)</f>
        <v>-</v>
      </c>
      <c r="T1319" s="2" t="str">
        <f>IF($C1319=0,"-",Y1319/$C1319)</f>
        <v>-</v>
      </c>
      <c r="U1319" s="2" t="str">
        <f>IF($C1319=0,"-",Z1319/$C1319)</f>
        <v>-</v>
      </c>
      <c r="V1319" s="2" t="str">
        <f>IF(C1319=0,"-",(1-R1319-S1319-T1319-U1319))</f>
        <v>-</v>
      </c>
      <c r="W1319" s="1"/>
      <c r="X1319" s="1"/>
      <c r="Y1319" s="1"/>
      <c r="Z1319" s="1"/>
      <c r="AA1319" s="1"/>
      <c r="AB1319" s="1"/>
      <c r="AC1319" s="1"/>
      <c r="AD1319" s="1"/>
      <c r="AE1319" s="1"/>
      <c r="AF1319" s="1"/>
      <c r="AG1319" s="1"/>
      <c r="AH1319" s="1"/>
      <c r="AJ1319" s="1"/>
      <c r="AY1319" s="215" t="str">
        <f t="shared" si="1029"/>
        <v>Sarpy CD2</v>
      </c>
      <c r="BA1319" s="177">
        <v>2</v>
      </c>
      <c r="BC1319" s="98">
        <v>31</v>
      </c>
      <c r="BD1319" s="100"/>
      <c r="BE1319" s="177">
        <v>31153</v>
      </c>
      <c r="BF1319" s="177">
        <f>BE1319*100+BA1319</f>
        <v>3115302</v>
      </c>
      <c r="BH1319" s="177" t="s">
        <v>3303</v>
      </c>
      <c r="BI1319" s="177" t="s">
        <v>3015</v>
      </c>
    </row>
    <row r="1320" spans="1:61">
      <c r="A1320" s="9" t="s">
        <v>2268</v>
      </c>
      <c r="B1320" t="s">
        <v>342</v>
      </c>
      <c r="C1320" s="1">
        <f>SUM(W1320:AN1320)</f>
        <v>0</v>
      </c>
      <c r="D1320" s="1"/>
      <c r="E1320" s="1"/>
      <c r="F1320" s="1"/>
      <c r="G1320" s="1"/>
      <c r="H1320" s="1"/>
      <c r="I1320" s="1"/>
      <c r="J1320" s="1"/>
      <c r="K1320" s="7" t="e">
        <f>RANK(W1320,(W1320:Y1320,Z1320:AN1320))</f>
        <v>#N/A</v>
      </c>
      <c r="L1320" s="7" t="e">
        <f>RANK(X1320,(W1320:Y1320,Z1320:AN1320))</f>
        <v>#N/A</v>
      </c>
      <c r="M1320" s="7">
        <f>IF(Y1320&gt;0,RANK(Y1320,(W1320:Y1320,Z1320:AN1320)),0)</f>
        <v>0</v>
      </c>
      <c r="N1320" s="7"/>
      <c r="O1320" s="1" t="e">
        <f>MAX(W1320:AD1320)-LARGE(W1320:AD1320,2)</f>
        <v>#NUM!</v>
      </c>
      <c r="P1320" s="2" t="e">
        <f>O1320/C1320</f>
        <v>#NUM!</v>
      </c>
      <c r="Q1320" s="2"/>
      <c r="R1320" s="2" t="str">
        <f t="shared" si="1028"/>
        <v>-</v>
      </c>
      <c r="S1320" s="2" t="str">
        <f t="shared" si="1028"/>
        <v>-</v>
      </c>
      <c r="T1320" s="2" t="str">
        <f t="shared" si="1028"/>
        <v>-</v>
      </c>
      <c r="U1320" s="2" t="str">
        <f t="shared" si="1028"/>
        <v>-</v>
      </c>
      <c r="V1320" s="2" t="str">
        <f>IF(C1320=0,"-",(1-R1320-S1320-T1320-U1320))</f>
        <v>-</v>
      </c>
      <c r="AH1320" s="1"/>
      <c r="AY1320" s="215" t="str">
        <f t="shared" si="1029"/>
        <v>Sarpy CD0</v>
      </c>
      <c r="BA1320">
        <v>0</v>
      </c>
      <c r="BC1320" s="98">
        <v>31</v>
      </c>
      <c r="BD1320" s="100"/>
      <c r="BE1320">
        <v>31153</v>
      </c>
      <c r="BF1320">
        <f t="shared" si="1001"/>
        <v>3115300</v>
      </c>
      <c r="BH1320" t="s">
        <v>3303</v>
      </c>
      <c r="BI1320" t="s">
        <v>3015</v>
      </c>
    </row>
    <row r="1321" spans="1:61">
      <c r="A1321" s="9"/>
      <c r="C1321" s="1"/>
      <c r="D1321" s="1"/>
      <c r="E1321" s="1"/>
      <c r="F1321" s="1"/>
      <c r="G1321" s="1"/>
      <c r="H1321" s="1"/>
      <c r="I1321" s="1"/>
      <c r="J1321" s="1"/>
      <c r="K1321" s="7"/>
      <c r="L1321" s="7"/>
      <c r="M1321" s="7"/>
      <c r="N1321" s="7"/>
      <c r="Q1321" s="2"/>
      <c r="R1321" s="2"/>
      <c r="S1321" s="2"/>
      <c r="T1321" s="2"/>
      <c r="U1321" s="2"/>
      <c r="V1321" s="2"/>
      <c r="AH1321" s="1"/>
      <c r="AI1321" s="1"/>
      <c r="AK1321" s="1"/>
      <c r="BD1321" s="100"/>
      <c r="BE1321"/>
    </row>
    <row r="1322" spans="1:61">
      <c r="A1322" s="48" t="s">
        <v>1423</v>
      </c>
      <c r="BD1322" s="100"/>
      <c r="BE1322"/>
    </row>
    <row r="1323" spans="1:61">
      <c r="A1323" t="s">
        <v>99</v>
      </c>
      <c r="B1323" t="s">
        <v>390</v>
      </c>
      <c r="C1323" s="1">
        <f t="shared" ref="C1323:C1328" si="1030">SUM(W1323:AN1323)</f>
        <v>2922</v>
      </c>
      <c r="D1323" s="1"/>
      <c r="E1323" s="1"/>
      <c r="F1323" s="1"/>
      <c r="G1323" s="1"/>
      <c r="H1323" s="1"/>
      <c r="I1323" s="1"/>
      <c r="J1323" s="1"/>
      <c r="K1323" s="7">
        <f>RANK(W1323,(W1323:Y1323,Z1323:AN1323))</f>
        <v>1</v>
      </c>
      <c r="L1323" s="7" t="e">
        <f>RANK(X1323,(W1323:Y1323,Z1323:AN1323))</f>
        <v>#N/A</v>
      </c>
      <c r="M1323" s="7">
        <f>IF(Y1323&gt;0,RANK(Y1323,(W1323:Y1323,Z1323:AN1323)),0)</f>
        <v>2</v>
      </c>
      <c r="N1323" s="7"/>
      <c r="O1323" s="1">
        <f t="shared" ref="O1323:O1328" si="1031">MAX(W1323:AD1323)-LARGE(W1323:AD1323,2)</f>
        <v>124</v>
      </c>
      <c r="P1323" s="2">
        <f t="shared" ref="P1323:P1328" si="1032">O1323/C1323</f>
        <v>4.2436687200547572E-2</v>
      </c>
      <c r="Q1323" s="2"/>
      <c r="R1323" s="2">
        <f t="shared" ref="R1323:U1327" si="1033">IF($C1323=0,"-",W1323/$C1323)</f>
        <v>0.52121834360027375</v>
      </c>
      <c r="S1323" s="2">
        <f t="shared" si="1033"/>
        <v>0</v>
      </c>
      <c r="T1323" s="2">
        <f t="shared" si="1033"/>
        <v>0.4787816563997262</v>
      </c>
      <c r="U1323" s="2">
        <f t="shared" si="1033"/>
        <v>0</v>
      </c>
      <c r="V1323" s="2">
        <f t="shared" ref="V1323:V1328" si="1034">IF(C1323=0,"-",(1-R1323-S1323-T1323-U1323))</f>
        <v>5.5511151231257827E-17</v>
      </c>
      <c r="W1323" s="1">
        <v>1523</v>
      </c>
      <c r="Y1323" s="1">
        <v>1399</v>
      </c>
      <c r="AY1323" s="184" t="str">
        <f t="shared" ref="AY1323:AY1328" si="1035">A1323&amp;" "&amp;"CD"&amp;BA1323</f>
        <v>Clark CD1</v>
      </c>
      <c r="BA1323">
        <v>1</v>
      </c>
      <c r="BC1323" s="98">
        <v>32</v>
      </c>
      <c r="BD1323" s="100"/>
      <c r="BE1323">
        <v>32003</v>
      </c>
      <c r="BF1323">
        <f t="shared" si="1001"/>
        <v>3200301</v>
      </c>
      <c r="BH1323" t="s">
        <v>3303</v>
      </c>
    </row>
    <row r="1324" spans="1:61">
      <c r="A1324" t="s">
        <v>99</v>
      </c>
      <c r="B1324" t="s">
        <v>390</v>
      </c>
      <c r="C1324" s="1">
        <f t="shared" si="1030"/>
        <v>2965</v>
      </c>
      <c r="D1324" s="1"/>
      <c r="E1324" s="1"/>
      <c r="F1324" s="1"/>
      <c r="G1324" s="1"/>
      <c r="H1324" s="1"/>
      <c r="I1324" s="1"/>
      <c r="J1324" s="1"/>
      <c r="K1324" s="7">
        <f>RANK(W1324,(W1324:Y1324,Z1324:AN1324))</f>
        <v>1</v>
      </c>
      <c r="L1324" s="7" t="e">
        <f>RANK(X1324,(W1324:Y1324,Z1324:AN1324))</f>
        <v>#N/A</v>
      </c>
      <c r="M1324" s="7">
        <f>IF(Y1324&gt;0,RANK(Y1324,(W1324:Y1324,Z1324:AN1324)),0)</f>
        <v>2</v>
      </c>
      <c r="N1324" s="7"/>
      <c r="O1324" s="1">
        <f t="shared" si="1031"/>
        <v>155</v>
      </c>
      <c r="P1324" s="2">
        <f t="shared" si="1032"/>
        <v>5.2276559865092748E-2</v>
      </c>
      <c r="Q1324" s="2"/>
      <c r="R1324" s="2">
        <f t="shared" si="1033"/>
        <v>0.52613827993254636</v>
      </c>
      <c r="S1324" s="2">
        <f t="shared" si="1033"/>
        <v>0</v>
      </c>
      <c r="T1324" s="2">
        <f t="shared" si="1033"/>
        <v>0.47386172006745364</v>
      </c>
      <c r="U1324" s="2">
        <f t="shared" si="1033"/>
        <v>0</v>
      </c>
      <c r="V1324" s="2">
        <f t="shared" si="1034"/>
        <v>0</v>
      </c>
      <c r="W1324" s="1">
        <v>1560</v>
      </c>
      <c r="Y1324" s="1">
        <v>1405</v>
      </c>
      <c r="AY1324" s="184" t="str">
        <f t="shared" si="1035"/>
        <v>Clark CD3</v>
      </c>
      <c r="BA1324">
        <v>3</v>
      </c>
      <c r="BC1324" s="98">
        <v>32</v>
      </c>
      <c r="BD1324" s="100"/>
      <c r="BE1324">
        <v>32003</v>
      </c>
      <c r="BF1324">
        <f t="shared" si="1001"/>
        <v>3200303</v>
      </c>
      <c r="BH1324" t="s">
        <v>3303</v>
      </c>
    </row>
    <row r="1325" spans="1:61">
      <c r="A1325" t="s">
        <v>99</v>
      </c>
      <c r="B1325" t="s">
        <v>390</v>
      </c>
      <c r="C1325" s="1">
        <f t="shared" si="1030"/>
        <v>2867</v>
      </c>
      <c r="D1325" s="1"/>
      <c r="E1325" s="1"/>
      <c r="F1325" s="1"/>
      <c r="G1325" s="1"/>
      <c r="H1325" s="1"/>
      <c r="I1325" s="1"/>
      <c r="J1325" s="1"/>
      <c r="K1325" s="7">
        <f>RANK(W1325,(W1325:Y1325,Z1325:AN1325))</f>
        <v>1</v>
      </c>
      <c r="L1325" s="7" t="e">
        <f>RANK(X1325,(W1325:Y1325,Z1325:AN1325))</f>
        <v>#N/A</v>
      </c>
      <c r="M1325" s="7">
        <f>IF(Y1325&gt;0,RANK(Y1325,(W1325:Y1325,Z1325:AN1325)),0)</f>
        <v>2</v>
      </c>
      <c r="N1325" s="7"/>
      <c r="O1325" s="1">
        <f t="shared" si="1031"/>
        <v>527</v>
      </c>
      <c r="P1325" s="2">
        <f t="shared" si="1032"/>
        <v>0.18381583536798046</v>
      </c>
      <c r="Q1325" s="2"/>
      <c r="R1325" s="2">
        <f t="shared" si="1033"/>
        <v>0.5919079176839902</v>
      </c>
      <c r="S1325" s="2">
        <f t="shared" si="1033"/>
        <v>0</v>
      </c>
      <c r="T1325" s="2">
        <f t="shared" si="1033"/>
        <v>0.40809208231600974</v>
      </c>
      <c r="U1325" s="2">
        <f t="shared" si="1033"/>
        <v>0</v>
      </c>
      <c r="V1325" s="2">
        <f t="shared" si="1034"/>
        <v>5.5511151231257827E-17</v>
      </c>
      <c r="W1325" s="1">
        <v>1697</v>
      </c>
      <c r="Y1325" s="1">
        <v>1170</v>
      </c>
      <c r="AY1325" s="184" t="str">
        <f t="shared" si="1035"/>
        <v>Clark CD4</v>
      </c>
      <c r="BA1325">
        <v>4</v>
      </c>
      <c r="BC1325" s="98">
        <v>32</v>
      </c>
      <c r="BD1325" s="100"/>
      <c r="BE1325">
        <v>32003</v>
      </c>
      <c r="BF1325">
        <f t="shared" si="1001"/>
        <v>3200304</v>
      </c>
      <c r="BH1325" t="s">
        <v>3303</v>
      </c>
    </row>
    <row r="1326" spans="1:61" s="184" customFormat="1">
      <c r="A1326" s="184" t="s">
        <v>99</v>
      </c>
      <c r="B1326" s="184" t="s">
        <v>390</v>
      </c>
      <c r="C1326" s="1">
        <f t="shared" si="1030"/>
        <v>161</v>
      </c>
      <c r="D1326" s="1"/>
      <c r="E1326" s="1"/>
      <c r="F1326" s="1"/>
      <c r="G1326" s="1"/>
      <c r="H1326" s="1"/>
      <c r="I1326" s="1"/>
      <c r="J1326" s="1"/>
      <c r="K1326" s="7">
        <f>RANK(W1326,(W1326:Y1326,Z1326:AN1326))</f>
        <v>1</v>
      </c>
      <c r="L1326" s="7" t="e">
        <f>RANK(X1326,(W1326:Y1326,Z1326:AN1326))</f>
        <v>#N/A</v>
      </c>
      <c r="M1326" s="7">
        <f>IF(Y1326&gt;0,RANK(Y1326,(W1326:Y1326,Z1326:AN1326)),0)</f>
        <v>2</v>
      </c>
      <c r="N1326" s="7"/>
      <c r="O1326" s="1">
        <f t="shared" si="1031"/>
        <v>57</v>
      </c>
      <c r="P1326" s="2">
        <f t="shared" si="1032"/>
        <v>0.35403726708074534</v>
      </c>
      <c r="Q1326" s="2"/>
      <c r="R1326" s="2">
        <f t="shared" ref="R1326" si="1036">IF($C1326=0,"-",W1326/$C1326)</f>
        <v>0.67701863354037262</v>
      </c>
      <c r="S1326" s="2">
        <f t="shared" ref="S1326" si="1037">IF($C1326=0,"-",X1326/$C1326)</f>
        <v>0</v>
      </c>
      <c r="T1326" s="2">
        <f t="shared" ref="T1326" si="1038">IF($C1326=0,"-",Y1326/$C1326)</f>
        <v>0.32298136645962733</v>
      </c>
      <c r="U1326" s="2">
        <f t="shared" ref="U1326" si="1039">IF($C1326=0,"-",Z1326/$C1326)</f>
        <v>0</v>
      </c>
      <c r="V1326" s="2">
        <f t="shared" si="1034"/>
        <v>5.5511151231257827E-17</v>
      </c>
      <c r="W1326" s="1">
        <v>109</v>
      </c>
      <c r="X1326" s="1"/>
      <c r="Y1326" s="1">
        <v>52</v>
      </c>
      <c r="Z1326" s="1"/>
      <c r="AA1326" s="1"/>
      <c r="AB1326" s="1"/>
      <c r="AC1326" s="1"/>
      <c r="AD1326" s="1"/>
      <c r="AE1326" s="1"/>
      <c r="AF1326" s="1"/>
      <c r="AG1326" s="1"/>
      <c r="AJ1326" s="1"/>
      <c r="AY1326" s="184" t="str">
        <f t="shared" si="1035"/>
        <v>Clark CD0</v>
      </c>
      <c r="BA1326" s="184">
        <v>0</v>
      </c>
      <c r="BC1326" s="98">
        <v>32</v>
      </c>
      <c r="BD1326" s="100"/>
      <c r="BE1326" s="184">
        <v>32003</v>
      </c>
      <c r="BF1326" s="184">
        <f t="shared" ref="BF1326" si="1040">BE1326*100+BA1326</f>
        <v>3200300</v>
      </c>
      <c r="BH1326" s="184" t="s">
        <v>3303</v>
      </c>
    </row>
    <row r="1327" spans="1:61" s="184" customFormat="1">
      <c r="A1327" s="184" t="s">
        <v>657</v>
      </c>
      <c r="B1327" s="184" t="s">
        <v>390</v>
      </c>
      <c r="C1327" s="1">
        <f t="shared" si="1030"/>
        <v>140</v>
      </c>
      <c r="D1327" s="1"/>
      <c r="E1327" s="1"/>
      <c r="F1327" s="1"/>
      <c r="G1327" s="1"/>
      <c r="H1327" s="1"/>
      <c r="I1327" s="1"/>
      <c r="J1327" s="1"/>
      <c r="K1327" s="7">
        <f>RANK(W1327,(W1327:Y1327,Z1327:AN1327))</f>
        <v>2</v>
      </c>
      <c r="L1327" s="7" t="e">
        <f>RANK(X1327,(W1327:Y1327,Z1327:AN1327))</f>
        <v>#N/A</v>
      </c>
      <c r="M1327" s="7">
        <f>IF(Y1327&gt;0,RANK(Y1327,(W1327:Y1327,Z1327:AN1327)),0)</f>
        <v>1</v>
      </c>
      <c r="N1327" s="7"/>
      <c r="O1327" s="1">
        <f t="shared" si="1031"/>
        <v>10</v>
      </c>
      <c r="P1327" s="2">
        <f t="shared" si="1032"/>
        <v>7.1428571428571425E-2</v>
      </c>
      <c r="Q1327" s="2"/>
      <c r="R1327" s="2">
        <f t="shared" si="1033"/>
        <v>0.4642857142857143</v>
      </c>
      <c r="S1327" s="2">
        <f t="shared" si="1033"/>
        <v>0</v>
      </c>
      <c r="T1327" s="2">
        <f t="shared" si="1033"/>
        <v>0.5357142857142857</v>
      </c>
      <c r="U1327" s="2">
        <f t="shared" si="1033"/>
        <v>0</v>
      </c>
      <c r="V1327" s="2">
        <f t="shared" si="1034"/>
        <v>0</v>
      </c>
      <c r="W1327" s="1">
        <v>65</v>
      </c>
      <c r="X1327" s="1"/>
      <c r="Y1327" s="1">
        <v>75</v>
      </c>
      <c r="Z1327" s="1"/>
      <c r="AA1327" s="1"/>
      <c r="AB1327" s="1"/>
      <c r="AC1327" s="1"/>
      <c r="AD1327" s="1"/>
      <c r="AE1327" s="1"/>
      <c r="AF1327" s="1"/>
      <c r="AG1327" s="1"/>
      <c r="AJ1327" s="1"/>
      <c r="AY1327" s="184" t="str">
        <f t="shared" si="1035"/>
        <v>Lyon CD2</v>
      </c>
      <c r="BA1327" s="184">
        <v>2</v>
      </c>
      <c r="BC1327" s="98">
        <v>32</v>
      </c>
      <c r="BD1327" s="100"/>
      <c r="BE1327" s="106">
        <v>32019</v>
      </c>
      <c r="BF1327" s="184">
        <f t="shared" si="1001"/>
        <v>3201902</v>
      </c>
      <c r="BH1327" s="184" t="s">
        <v>3303</v>
      </c>
    </row>
    <row r="1328" spans="1:61" s="184" customFormat="1">
      <c r="A1328" s="184" t="s">
        <v>657</v>
      </c>
      <c r="B1328" s="184" t="s">
        <v>390</v>
      </c>
      <c r="C1328" s="1">
        <f t="shared" si="1030"/>
        <v>28</v>
      </c>
      <c r="D1328" s="1"/>
      <c r="E1328" s="1"/>
      <c r="F1328" s="1"/>
      <c r="G1328" s="1"/>
      <c r="H1328" s="1"/>
      <c r="I1328" s="1"/>
      <c r="J1328" s="1"/>
      <c r="K1328" s="7">
        <f>RANK(W1328,(W1328:Y1328,Z1328:AN1328))</f>
        <v>1</v>
      </c>
      <c r="L1328" s="7" t="e">
        <f>RANK(X1328,(W1328:Y1328,Z1328:AN1328))</f>
        <v>#N/A</v>
      </c>
      <c r="M1328" s="7">
        <f>IF(Y1328&gt;0,RANK(Y1328,(W1328:Y1328,Z1328:AN1328)),0)</f>
        <v>2</v>
      </c>
      <c r="N1328" s="7"/>
      <c r="O1328" s="1">
        <f t="shared" si="1031"/>
        <v>2</v>
      </c>
      <c r="P1328" s="2">
        <f t="shared" si="1032"/>
        <v>7.1428571428571425E-2</v>
      </c>
      <c r="Q1328" s="2"/>
      <c r="R1328" s="2">
        <f t="shared" ref="R1328" si="1041">IF($C1328=0,"-",W1328/$C1328)</f>
        <v>0.5357142857142857</v>
      </c>
      <c r="S1328" s="2">
        <f t="shared" ref="S1328" si="1042">IF($C1328=0,"-",X1328/$C1328)</f>
        <v>0</v>
      </c>
      <c r="T1328" s="2">
        <f t="shared" ref="T1328" si="1043">IF($C1328=0,"-",Y1328/$C1328)</f>
        <v>0.4642857142857143</v>
      </c>
      <c r="U1328" s="2">
        <f t="shared" ref="U1328" si="1044">IF($C1328=0,"-",Z1328/$C1328)</f>
        <v>0</v>
      </c>
      <c r="V1328" s="2">
        <f t="shared" si="1034"/>
        <v>0</v>
      </c>
      <c r="W1328" s="1">
        <v>15</v>
      </c>
      <c r="X1328" s="1"/>
      <c r="Y1328" s="1">
        <v>13</v>
      </c>
      <c r="Z1328" s="1"/>
      <c r="AA1328" s="1"/>
      <c r="AB1328" s="1"/>
      <c r="AC1328" s="1"/>
      <c r="AD1328" s="1"/>
      <c r="AE1328" s="1"/>
      <c r="AF1328" s="1"/>
      <c r="AG1328" s="1"/>
      <c r="AJ1328" s="1"/>
      <c r="AY1328" s="184" t="str">
        <f t="shared" si="1035"/>
        <v>Lyon CD4</v>
      </c>
      <c r="BA1328" s="184">
        <v>4</v>
      </c>
      <c r="BC1328" s="98">
        <v>32</v>
      </c>
      <c r="BD1328" s="100"/>
      <c r="BE1328" s="106">
        <v>32019</v>
      </c>
      <c r="BF1328" s="184">
        <f t="shared" ref="BF1328" si="1045">BE1328*100+BA1328</f>
        <v>3201904</v>
      </c>
      <c r="BH1328" s="184" t="s">
        <v>3303</v>
      </c>
    </row>
    <row r="1329" spans="1:60">
      <c r="BD1329" s="100"/>
      <c r="BE1329"/>
    </row>
    <row r="1330" spans="1:60">
      <c r="A1330" s="48" t="s">
        <v>2550</v>
      </c>
      <c r="BD1330" s="100"/>
      <c r="BE1330"/>
    </row>
    <row r="1331" spans="1:60">
      <c r="A1331" t="s">
        <v>1383</v>
      </c>
      <c r="B1331" t="s">
        <v>3141</v>
      </c>
      <c r="C1331" s="1">
        <f t="shared" ref="C1331:C1340" si="1046">SUM(W1331:AN1331)</f>
        <v>9389</v>
      </c>
      <c r="D1331" s="1"/>
      <c r="E1331" s="1"/>
      <c r="F1331" s="1"/>
      <c r="G1331" s="1"/>
      <c r="H1331" s="1"/>
      <c r="I1331" s="1"/>
      <c r="J1331" s="1"/>
      <c r="K1331" s="7">
        <f>RANK(W1331,(W1331:Y1331,Z1331:AN1331))</f>
        <v>2</v>
      </c>
      <c r="L1331" s="7">
        <f>RANK(X1331,(W1331:Y1331,Z1331:AN1331))</f>
        <v>7</v>
      </c>
      <c r="M1331" s="7">
        <f>IF(Y1331&gt;0,RANK(Y1331,(W1331:Y1331,Z1331:AN1331)),0)</f>
        <v>1</v>
      </c>
      <c r="N1331" s="7"/>
      <c r="O1331" s="1">
        <f t="shared" ref="O1331:O1339" si="1047">MAX(W1331:AD1331)-LARGE(W1331:AD1331,2)</f>
        <v>2461</v>
      </c>
      <c r="P1331" s="2">
        <f t="shared" ref="P1331:P1339" si="1048">O1331/C1331</f>
        <v>0.26211524123974866</v>
      </c>
      <c r="Q1331" s="2"/>
      <c r="R1331" s="2">
        <f t="shared" ref="R1331:R1340" si="1049">IF($C1331=0,"-",W1331/$C1331)</f>
        <v>0.36383001384599001</v>
      </c>
      <c r="S1331" s="2">
        <f t="shared" ref="S1331:S1340" si="1050">IF($C1331=0,"-",X1331/$C1331)</f>
        <v>0</v>
      </c>
      <c r="T1331" s="2">
        <f>IF($C1331=0,"-",Y1331/$C1331)</f>
        <v>0.62594525508573862</v>
      </c>
      <c r="U1331" s="2">
        <f>IF($C1331=0,"-",Z1331/$C1331)</f>
        <v>3.7277665353072746E-3</v>
      </c>
      <c r="V1331" s="2">
        <f>IF(C1331=0,"-",(1-R1331-S1331-T1331-U1331))</f>
        <v>6.4969645329641008E-3</v>
      </c>
      <c r="W1331" s="1">
        <f t="array" ref="W1331">SUM(IF(Town!$AJ$1048:$AJ$1288=$A1331,IF(Town!$AK$1048:$AK$1288=$BA1331,Town!P$1048:P$1288,0),0))</f>
        <v>3416</v>
      </c>
      <c r="X1331" s="1">
        <f t="array" ref="X1331">SUM(IF(Town!$AJ$1048:$AJ$1288=$A1331,IF(Town!$AK$1048:$AK$1288=$BA1331,Town!Q$1048:Q$1288,0),0))</f>
        <v>0</v>
      </c>
      <c r="Y1331" s="1">
        <f t="array" ref="Y1331">SUM(IF(Town!$AJ$1048:$AJ$1288=$A1331,IF(Town!$AK$1048:$AK$1288=$BA1331,Town!R$1048:R$1288,0),0))</f>
        <v>5877</v>
      </c>
      <c r="Z1331" s="1">
        <f t="array" ref="Z1331">SUM(IF(Town!$AJ$1048:$AJ$1288=$A1331,IF(Town!$AK$1048:$AK$1288=$BA1331,Town!S$1048:S$1288,0),0))</f>
        <v>35</v>
      </c>
      <c r="AA1331" s="1">
        <f t="array" ref="AA1331">SUM(IF(Town!$AJ$1048:$AJ$1288=$A1331,IF(Town!$AK$1048:$AK$1288=$BA1331,Town!T$1048:T$1288,0),0))</f>
        <v>0</v>
      </c>
      <c r="AB1331" s="1">
        <f t="array" ref="AB1331">SUM(IF(Town!$AJ$1048:$AJ$1288=$A1331,IF(Town!$AK$1048:$AK$1288=$BA1331,Town!U$1048:U$1288,0),0))</f>
        <v>0</v>
      </c>
      <c r="AC1331" s="1">
        <f t="array" ref="AC1331">SUM(IF(Town!$AJ$1048:$AJ$1288=$A1331,IF(Town!$AK$1048:$AK$1288=$BA1331,Town!V$1048:V$1288,0),0))</f>
        <v>0</v>
      </c>
      <c r="AG1331" s="1">
        <f t="array" ref="AG1331">SUM(IF(Town!$AJ$1048:$AJ$1288=$A1331,IF(Town!$AK$1048:$AK$1288=$BA1331,Town!Z$1048:Z$1288,0),0))</f>
        <v>54</v>
      </c>
      <c r="AH1331" s="1">
        <f t="array" ref="AH1331">SUM(IF(Town!$AJ$1048:$AJ$1288=$A1331,IF(Town!$AK$1048:$AK$1288=$BA1331,Town!AA$1048:AA$1288,0),0))</f>
        <v>2</v>
      </c>
      <c r="AI1331" s="1"/>
      <c r="AJ1331" s="1">
        <f t="array" ref="AJ1331">SUM(IF(Town!$AJ$1048:$AJ$1288=$A1331,IF(Town!$AK$1048:$AK$1288=$BA1331,Town!AC$1048:AC$1288,0),0))</f>
        <v>5</v>
      </c>
      <c r="AK1331" s="1">
        <f t="array" ref="AK1331">SUM(IF(Town!$AJ$1048:$AJ$1288=$A1331,IF(Town!$AK$1048:$AK$1288=$BA1331,Town!AD$1048:AD$1288,0),0))</f>
        <v>0</v>
      </c>
      <c r="AL1331" s="1">
        <f t="array" ref="AL1331">SUM(IF(Town!$AJ$1048:$AJ$1288=$A1331,IF(Town!$AK$1048:$AK$1288=$BA1331,Town!AE$1048:AE$1288,0),0))</f>
        <v>0</v>
      </c>
      <c r="AM1331" s="1">
        <f t="array" ref="AM1331">SUM(IF(Town!$AJ$1048:$AJ$1288=$A1331,IF(Town!$AK$1048:$AK$1288=$BA1331,Town!AF$1048:AF$1288,0),0))</f>
        <v>0</v>
      </c>
      <c r="AY1331" t="str">
        <f t="shared" ref="AY1331:AY1340" si="1051">A1331&amp;" "&amp;"CD"&amp;BA1331</f>
        <v>Belknap CD1</v>
      </c>
      <c r="BA1331">
        <v>1</v>
      </c>
      <c r="BC1331" s="98">
        <v>33</v>
      </c>
      <c r="BD1331" s="100"/>
      <c r="BE1331">
        <v>33001</v>
      </c>
      <c r="BF1331">
        <f t="shared" si="1001"/>
        <v>3300101</v>
      </c>
      <c r="BH1331" t="s">
        <v>3303</v>
      </c>
    </row>
    <row r="1332" spans="1:60">
      <c r="A1332" t="s">
        <v>1383</v>
      </c>
      <c r="B1332" t="s">
        <v>3141</v>
      </c>
      <c r="C1332" s="1">
        <f t="shared" si="1046"/>
        <v>207</v>
      </c>
      <c r="D1332" s="1"/>
      <c r="E1332" s="1"/>
      <c r="F1332" s="1"/>
      <c r="G1332" s="1"/>
      <c r="H1332" s="1"/>
      <c r="I1332" s="1"/>
      <c r="J1332" s="1"/>
      <c r="K1332" s="7">
        <f>RANK(W1332,(W1332:Y1332,Z1332:AN1332))</f>
        <v>2</v>
      </c>
      <c r="L1332" s="7">
        <f>RANK(X1332,(W1332:Y1332,Z1332:AN1332))</f>
        <v>3</v>
      </c>
      <c r="M1332" s="7">
        <f>IF(Y1332&gt;0,RANK(Y1332,(W1332:Y1332,Z1332:AN1332)),0)</f>
        <v>1</v>
      </c>
      <c r="N1332" s="7"/>
      <c r="O1332" s="1">
        <f t="shared" si="1047"/>
        <v>49</v>
      </c>
      <c r="P1332" s="2">
        <f t="shared" si="1048"/>
        <v>0.23671497584541062</v>
      </c>
      <c r="Q1332" s="2"/>
      <c r="R1332" s="2">
        <f t="shared" si="1049"/>
        <v>0.38164251207729466</v>
      </c>
      <c r="S1332" s="2">
        <f t="shared" si="1050"/>
        <v>0</v>
      </c>
      <c r="T1332" s="2">
        <f t="shared" ref="T1332:T1340" si="1052">IF($C1332=0,"-",Y1332/$C1332)</f>
        <v>0.61835748792270528</v>
      </c>
      <c r="U1332" s="2">
        <f t="shared" ref="U1332:U1340" si="1053">IF($C1332=0,"-",Z1332/$C1332)</f>
        <v>0</v>
      </c>
      <c r="V1332" s="2">
        <f t="shared" ref="V1332:V1340" si="1054">IF(C1332=0,"-",(1-R1332-S1332-T1332-U1332))</f>
        <v>1.1102230246251565E-16</v>
      </c>
      <c r="W1332" s="1">
        <f t="array" ref="W1332">SUM(IF(Town!$AJ$1048:$AJ$1288=$A1332,IF(Town!$AK$1048:$AK$1288=$BA1332,Town!P$1048:P$1288,0),0))</f>
        <v>79</v>
      </c>
      <c r="X1332" s="1">
        <f t="array" ref="X1332">SUM(IF(Town!$AJ$1048:$AJ$1288=$A1332,IF(Town!$AK$1048:$AK$1288=$BA1332,Town!Q$1048:Q$1288,0),0))</f>
        <v>0</v>
      </c>
      <c r="Y1332" s="1">
        <f t="array" ref="Y1332">SUM(IF(Town!$AJ$1048:$AJ$1288=$A1332,IF(Town!$AK$1048:$AK$1288=$BA1332,Town!R$1048:R$1288,0),0))</f>
        <v>128</v>
      </c>
      <c r="Z1332" s="1">
        <f t="array" ref="Z1332">SUM(IF(Town!$AJ$1048:$AJ$1288=$A1332,IF(Town!$AK$1048:$AK$1288=$BA1332,Town!S$1048:S$1288,0),0))</f>
        <v>0</v>
      </c>
      <c r="AA1332" s="1">
        <f t="array" ref="AA1332">SUM(IF(Town!$AJ$1048:$AJ$1288=$A1332,IF(Town!$AK$1048:$AK$1288=$BA1332,Town!T$1048:T$1288,0),0))</f>
        <v>0</v>
      </c>
      <c r="AB1332" s="1">
        <f t="array" ref="AB1332">SUM(IF(Town!$AJ$1048:$AJ$1288=$A1332,IF(Town!$AK$1048:$AK$1288=$BA1332,Town!U$1048:U$1288,0),0))</f>
        <v>0</v>
      </c>
      <c r="AC1332" s="1">
        <f t="array" ref="AC1332">SUM(IF(Town!$AJ$1048:$AJ$1288=$A1332,IF(Town!$AK$1048:$AK$1288=$BA1332,Town!V$1048:V$1288,0),0))</f>
        <v>0</v>
      </c>
      <c r="AG1332" s="1">
        <f t="array" ref="AG1332">SUM(IF(Town!$AJ$1048:$AJ$1288=$A1332,IF(Town!$AK$1048:$AK$1288=$BA1332,Town!Z$1048:Z$1288,0),0))</f>
        <v>0</v>
      </c>
      <c r="AH1332" s="1">
        <f t="array" ref="AH1332">SUM(IF(Town!$AJ$1048:$AJ$1288=$A1332,IF(Town!$AK$1048:$AK$1288=$BA1332,Town!AA$1048:AA$1288,0),0))</f>
        <v>0</v>
      </c>
      <c r="AI1332" s="1"/>
      <c r="AJ1332" s="1">
        <f t="array" ref="AJ1332">SUM(IF(Town!$AJ$1048:$AJ$1288=$A1332,IF(Town!$AK$1048:$AK$1288=$BA1332,Town!AC$1048:AC$1288,0),0))</f>
        <v>0</v>
      </c>
      <c r="AK1332" s="1">
        <f t="array" ref="AK1332">SUM(IF(Town!$AJ$1048:$AJ$1288=$A1332,IF(Town!$AK$1048:$AK$1288=$BA1332,Town!AD$1048:AD$1288,0),0))</f>
        <v>0</v>
      </c>
      <c r="AL1332" s="1">
        <f t="array" ref="AL1332">SUM(IF(Town!$AJ$1048:$AJ$1288=$A1332,IF(Town!$AK$1048:$AK$1288=$BA1332,Town!AE$1048:AE$1288,0),0))</f>
        <v>0</v>
      </c>
      <c r="AM1332" s="1">
        <f t="array" ref="AM1332">SUM(IF(Town!$AJ$1048:$AJ$1288=$A1332,IF(Town!$AK$1048:$AK$1288=$BA1332,Town!AF$1048:AF$1288,0),0))</f>
        <v>0</v>
      </c>
      <c r="AY1332" t="str">
        <f t="shared" si="1051"/>
        <v>Belknap CD2</v>
      </c>
      <c r="BA1332">
        <v>2</v>
      </c>
      <c r="BC1332" s="98">
        <v>33</v>
      </c>
      <c r="BD1332" s="100"/>
      <c r="BE1332">
        <v>33001</v>
      </c>
      <c r="BF1332">
        <f t="shared" si="1001"/>
        <v>3300102</v>
      </c>
      <c r="BH1332" t="s">
        <v>3303</v>
      </c>
    </row>
    <row r="1333" spans="1:60" s="174" customFormat="1">
      <c r="A1333" s="174" t="s">
        <v>933</v>
      </c>
      <c r="B1333" s="174" t="s">
        <v>3141</v>
      </c>
      <c r="C1333" s="1">
        <f>SUM(W1333:AN1333)</f>
        <v>683</v>
      </c>
      <c r="D1333" s="1"/>
      <c r="E1333" s="1"/>
      <c r="F1333" s="1"/>
      <c r="G1333" s="1"/>
      <c r="H1333" s="1"/>
      <c r="I1333" s="1"/>
      <c r="J1333" s="1"/>
      <c r="K1333" s="7">
        <f>RANK(W1333,(W1333:Y1333,Z1333:AN1333))</f>
        <v>2</v>
      </c>
      <c r="L1333" s="7">
        <f>RANK(X1333,(W1333:Y1333,Z1333:AN1333))</f>
        <v>5</v>
      </c>
      <c r="M1333" s="7">
        <f>IF(Y1333&gt;0,RANK(Y1333,(W1333:Y1333,Z1333:AN1333)),0)</f>
        <v>1</v>
      </c>
      <c r="N1333" s="7"/>
      <c r="O1333" s="1">
        <f>MAX(W1333:AD1333)-LARGE(W1333:AD1333,2)</f>
        <v>276</v>
      </c>
      <c r="P1333" s="2">
        <f>O1333/C1333</f>
        <v>0.40409956076134701</v>
      </c>
      <c r="Q1333" s="2"/>
      <c r="R1333" s="2">
        <f t="shared" ref="R1333:U1334" si="1055">IF($C1333=0,"-",W1333/$C1333)</f>
        <v>0.29575402635431919</v>
      </c>
      <c r="S1333" s="2">
        <f t="shared" si="1055"/>
        <v>0</v>
      </c>
      <c r="T1333" s="2">
        <f t="shared" si="1055"/>
        <v>0.69985358711566614</v>
      </c>
      <c r="U1333" s="2">
        <f t="shared" si="1055"/>
        <v>1.4641288433382138E-3</v>
      </c>
      <c r="V1333" s="2">
        <f>IF(C1333=0,"-",(1-R1333-S1333-T1333-U1333))</f>
        <v>2.9282576866763999E-3</v>
      </c>
      <c r="W1333" s="1">
        <f t="array" ref="W1333">SUM(IF(Town!$AJ$1048:$AJ$1288=$A1333,IF(Town!$AK$1048:$AK$1288=$BA1333,Town!P$1048:P$1288,0),0))</f>
        <v>202</v>
      </c>
      <c r="X1333" s="1">
        <f t="array" ref="X1333">SUM(IF(Town!$AJ$1048:$AJ$1288=$A1333,IF(Town!$AK$1048:$AK$1288=$BA1333,Town!Q$1048:Q$1288,0),0))</f>
        <v>0</v>
      </c>
      <c r="Y1333" s="1">
        <f t="array" ref="Y1333">SUM(IF(Town!$AJ$1048:$AJ$1288=$A1333,IF(Town!$AK$1048:$AK$1288=$BA1333,Town!R$1048:R$1288,0),0))</f>
        <v>478</v>
      </c>
      <c r="Z1333" s="1">
        <f t="array" ref="Z1333">SUM(IF(Town!$AJ$1048:$AJ$1288=$A1333,IF(Town!$AK$1048:$AK$1288=$BA1333,Town!S$1048:S$1288,0),0))</f>
        <v>1</v>
      </c>
      <c r="AA1333" s="1">
        <f t="array" ref="AA1333">SUM(IF(Town!$AJ$1048:$AJ$1288=$A1333,IF(Town!$AK$1048:$AK$1288=$BA1333,Town!T$1048:T$1288,0),0))</f>
        <v>0</v>
      </c>
      <c r="AB1333" s="1">
        <f t="array" ref="AB1333">SUM(IF(Town!$AJ$1048:$AJ$1288=$A1333,IF(Town!$AK$1048:$AK$1288=$BA1333,Town!U$1048:U$1288,0),0))</f>
        <v>0</v>
      </c>
      <c r="AC1333" s="1">
        <f t="array" ref="AC1333">SUM(IF(Town!$AJ$1048:$AJ$1288=$A1333,IF(Town!$AK$1048:$AK$1288=$BA1333,Town!V$1048:V$1288,0),0))</f>
        <v>0</v>
      </c>
      <c r="AD1333" s="1"/>
      <c r="AE1333" s="1"/>
      <c r="AF1333" s="1"/>
      <c r="AG1333" s="1">
        <f t="array" ref="AG1333">SUM(IF(Town!$AJ$1048:$AJ$1288=$A1333,IF(Town!$AK$1048:$AK$1288=$BA1333,Town!Z$1048:Z$1288,0),0))</f>
        <v>2</v>
      </c>
      <c r="AH1333" s="1">
        <f t="array" ref="AH1333">SUM(IF(Town!$AJ$1048:$AJ$1288=$A1333,IF(Town!$AK$1048:$AK$1288=$BA1333,Town!AA$1048:AA$1288,0),0))</f>
        <v>0</v>
      </c>
      <c r="AI1333" s="1"/>
      <c r="AJ1333" s="1">
        <f t="array" ref="AJ1333">SUM(IF(Town!$AJ$1048:$AJ$1288=$A1333,IF(Town!$AK$1048:$AK$1288=$BA1333,Town!AC$1048:AC$1288,0),0))</f>
        <v>0</v>
      </c>
      <c r="AK1333" s="1">
        <f t="array" ref="AK1333">SUM(IF(Town!$AJ$1048:$AJ$1288=$A1333,IF(Town!$AK$1048:$AK$1288=$BA1333,Town!AD$1048:AD$1288,0),0))</f>
        <v>0</v>
      </c>
      <c r="AL1333" s="1">
        <f t="array" ref="AL1333">SUM(IF(Town!$AJ$1048:$AJ$1288=$A1333,IF(Town!$AK$1048:$AK$1288=$BA1333,Town!AE$1048:AE$1288,0),0))</f>
        <v>0</v>
      </c>
      <c r="AM1333" s="1">
        <f t="array" ref="AM1333">SUM(IF(Town!$AJ$1048:$AJ$1288=$A1333,IF(Town!$AK$1048:$AK$1288=$BA1333,Town!AF$1048:AF$1288,0),0))</f>
        <v>0</v>
      </c>
      <c r="AY1333" s="174" t="str">
        <f>A1333&amp;" "&amp;"CD"&amp;BA1333</f>
        <v>Grafton CD1</v>
      </c>
      <c r="BA1333" s="174">
        <v>1</v>
      </c>
      <c r="BC1333" s="98">
        <v>33</v>
      </c>
      <c r="BD1333" s="100"/>
      <c r="BE1333" s="174">
        <v>33009</v>
      </c>
      <c r="BF1333" s="174">
        <f>BE1333*100+BA1333</f>
        <v>3300901</v>
      </c>
      <c r="BH1333" s="174" t="s">
        <v>3303</v>
      </c>
    </row>
    <row r="1334" spans="1:60" s="174" customFormat="1">
      <c r="A1334" s="174" t="s">
        <v>933</v>
      </c>
      <c r="B1334" s="174" t="s">
        <v>3141</v>
      </c>
      <c r="C1334" s="1">
        <f>SUM(W1334:AN1334)</f>
        <v>20586</v>
      </c>
      <c r="D1334" s="1"/>
      <c r="E1334" s="1"/>
      <c r="F1334" s="1"/>
      <c r="G1334" s="1"/>
      <c r="H1334" s="1"/>
      <c r="I1334" s="1"/>
      <c r="J1334" s="1"/>
      <c r="K1334" s="7">
        <f>RANK(W1334,(W1334:Y1334,Z1334:AN1334))</f>
        <v>2</v>
      </c>
      <c r="L1334" s="7">
        <f>RANK(X1334,(W1334:Y1334,Z1334:AN1334))</f>
        <v>7</v>
      </c>
      <c r="M1334" s="7">
        <f>IF(Y1334&gt;0,RANK(Y1334,(W1334:Y1334,Z1334:AN1334)),0)</f>
        <v>1</v>
      </c>
      <c r="N1334" s="7"/>
      <c r="O1334" s="1">
        <f>MAX(W1334:AD1334)-LARGE(W1334:AD1334,2)</f>
        <v>7051</v>
      </c>
      <c r="P1334" s="2">
        <f>O1334/C1334</f>
        <v>0.34251433012727095</v>
      </c>
      <c r="Q1334" s="2"/>
      <c r="R1334" s="2">
        <f t="shared" si="1055"/>
        <v>0.32624113475177308</v>
      </c>
      <c r="S1334" s="2">
        <f t="shared" si="1055"/>
        <v>0</v>
      </c>
      <c r="T1334" s="2">
        <f t="shared" si="1055"/>
        <v>0.66875546487904403</v>
      </c>
      <c r="U1334" s="2">
        <f t="shared" si="1055"/>
        <v>1.943068104537064E-3</v>
      </c>
      <c r="V1334" s="2">
        <f>IF(C1334=0,"-",(1-R1334-S1334-T1334-U1334))</f>
        <v>3.0603322646458337E-3</v>
      </c>
      <c r="W1334" s="1">
        <f t="array" ref="W1334">SUM(IF(Town!$AJ$1048:$AJ$1288=$A1334,IF(Town!$AK$1048:$AK$1288=$BA1334,Town!P$1048:P$1288,0),0))</f>
        <v>6716</v>
      </c>
      <c r="X1334" s="1">
        <f t="array" ref="X1334">SUM(IF(Town!$AJ$1048:$AJ$1288=$A1334,IF(Town!$AK$1048:$AK$1288=$BA1334,Town!Q$1048:Q$1288,0),0))</f>
        <v>0</v>
      </c>
      <c r="Y1334" s="1">
        <f t="array" ref="Y1334">SUM(IF(Town!$AJ$1048:$AJ$1288=$A1334,IF(Town!$AK$1048:$AK$1288=$BA1334,Town!R$1048:R$1288,0),0))</f>
        <v>13767</v>
      </c>
      <c r="Z1334" s="1">
        <f t="array" ref="Z1334">SUM(IF(Town!$AJ$1048:$AJ$1288=$A1334,IF(Town!$AK$1048:$AK$1288=$BA1334,Town!S$1048:S$1288,0),0))</f>
        <v>40</v>
      </c>
      <c r="AA1334" s="1">
        <f t="array" ref="AA1334">SUM(IF(Town!$AJ$1048:$AJ$1288=$A1334,IF(Town!$AK$1048:$AK$1288=$BA1334,Town!T$1048:T$1288,0),0))</f>
        <v>0</v>
      </c>
      <c r="AB1334" s="1">
        <f t="array" ref="AB1334">SUM(IF(Town!$AJ$1048:$AJ$1288=$A1334,IF(Town!$AK$1048:$AK$1288=$BA1334,Town!U$1048:U$1288,0),0))</f>
        <v>0</v>
      </c>
      <c r="AC1334" s="1">
        <f t="array" ref="AC1334">SUM(IF(Town!$AJ$1048:$AJ$1288=$A1334,IF(Town!$AK$1048:$AK$1288=$BA1334,Town!V$1048:V$1288,0),0))</f>
        <v>0</v>
      </c>
      <c r="AD1334" s="1"/>
      <c r="AE1334" s="1"/>
      <c r="AF1334" s="1"/>
      <c r="AG1334" s="1">
        <f t="array" ref="AG1334">SUM(IF(Town!$AJ$1048:$AJ$1288=$A1334,IF(Town!$AK$1048:$AK$1288=$BA1334,Town!Z$1048:Z$1288,0),0))</f>
        <v>57</v>
      </c>
      <c r="AH1334" s="1">
        <f t="array" ref="AH1334">SUM(IF(Town!$AJ$1048:$AJ$1288=$A1334,IF(Town!$AK$1048:$AK$1288=$BA1334,Town!AA$1048:AA$1288,0),0))</f>
        <v>2</v>
      </c>
      <c r="AI1334" s="1"/>
      <c r="AJ1334" s="1">
        <f t="array" ref="AJ1334">SUM(IF(Town!$AJ$1048:$AJ$1288=$A1334,IF(Town!$AK$1048:$AK$1288=$BA1334,Town!AC$1048:AC$1288,0),0))</f>
        <v>4</v>
      </c>
      <c r="AK1334" s="1">
        <f t="array" ref="AK1334">SUM(IF(Town!$AJ$1048:$AJ$1288=$A1334,IF(Town!$AK$1048:$AK$1288=$BA1334,Town!AD$1048:AD$1288,0),0))</f>
        <v>0</v>
      </c>
      <c r="AL1334" s="1">
        <f t="array" ref="AL1334">SUM(IF(Town!$AJ$1048:$AJ$1288=$A1334,IF(Town!$AK$1048:$AK$1288=$BA1334,Town!AE$1048:AE$1288,0),0))</f>
        <v>0</v>
      </c>
      <c r="AM1334" s="1">
        <f t="array" ref="AM1334">SUM(IF(Town!$AJ$1048:$AJ$1288=$A1334,IF(Town!$AK$1048:$AK$1288=$BA1334,Town!AF$1048:AF$1288,0),0))</f>
        <v>0</v>
      </c>
      <c r="AY1334" s="174" t="str">
        <f>A1334&amp;" "&amp;"CD"&amp;BA1334</f>
        <v>Grafton CD2</v>
      </c>
      <c r="BA1334" s="174">
        <v>2</v>
      </c>
      <c r="BC1334" s="98">
        <v>33</v>
      </c>
      <c r="BD1334" s="100"/>
      <c r="BE1334" s="174">
        <v>33009</v>
      </c>
      <c r="BF1334" s="174">
        <f>BE1334*100+BA1334</f>
        <v>3300902</v>
      </c>
      <c r="BH1334" s="174" t="s">
        <v>3303</v>
      </c>
    </row>
    <row r="1335" spans="1:60">
      <c r="A1335" t="s">
        <v>120</v>
      </c>
      <c r="B1335" t="s">
        <v>3141</v>
      </c>
      <c r="C1335" s="1">
        <f t="shared" si="1046"/>
        <v>28107</v>
      </c>
      <c r="D1335" s="1"/>
      <c r="E1335" s="1"/>
      <c r="F1335" s="1"/>
      <c r="G1335" s="1"/>
      <c r="H1335" s="1"/>
      <c r="I1335" s="1"/>
      <c r="J1335" s="1"/>
      <c r="K1335" s="7">
        <f>RANK(W1335,(W1335:Y1335,Z1335:AN1335))</f>
        <v>2</v>
      </c>
      <c r="L1335" s="7">
        <f>RANK(X1335,(W1335:Y1335,Z1335:AN1335))</f>
        <v>7</v>
      </c>
      <c r="M1335" s="7">
        <f>IF(Y1335&gt;0,RANK(Y1335,(W1335:Y1335,Z1335:AN1335)),0)</f>
        <v>1</v>
      </c>
      <c r="N1335" s="7"/>
      <c r="O1335" s="1">
        <f t="shared" si="1047"/>
        <v>3691</v>
      </c>
      <c r="P1335" s="2">
        <f t="shared" si="1048"/>
        <v>0.13131960009961932</v>
      </c>
      <c r="Q1335" s="2"/>
      <c r="R1335" s="2">
        <f t="shared" si="1049"/>
        <v>0.42864766784075142</v>
      </c>
      <c r="S1335" s="2">
        <f t="shared" si="1050"/>
        <v>0</v>
      </c>
      <c r="T1335" s="2">
        <f t="shared" si="1052"/>
        <v>0.55996726794037077</v>
      </c>
      <c r="U1335" s="2">
        <f t="shared" si="1053"/>
        <v>2.8106877290354714E-3</v>
      </c>
      <c r="V1335" s="2">
        <f t="shared" si="1054"/>
        <v>8.5743764898423887E-3</v>
      </c>
      <c r="W1335" s="1">
        <f t="array" ref="W1335">SUM(IF(Town!$AJ$1048:$AJ$1288=$A1335,IF(Town!$AK$1048:$AK$1288=$BA1335,Town!P$1048:P$1288,0),0))</f>
        <v>12048</v>
      </c>
      <c r="X1335" s="1">
        <f t="array" ref="X1335">SUM(IF(Town!$AJ$1048:$AJ$1288=$A1335,IF(Town!$AK$1048:$AK$1288=$BA1335,Town!Q$1048:Q$1288,0),0))</f>
        <v>0</v>
      </c>
      <c r="Y1335" s="1">
        <f t="array" ref="Y1335">SUM(IF(Town!$AJ$1048:$AJ$1288=$A1335,IF(Town!$AK$1048:$AK$1288=$BA1335,Town!R$1048:R$1288,0),0))</f>
        <v>15739</v>
      </c>
      <c r="Z1335" s="1">
        <f t="array" ref="Z1335">SUM(IF(Town!$AJ$1048:$AJ$1288=$A1335,IF(Town!$AK$1048:$AK$1288=$BA1335,Town!S$1048:S$1288,0),0))</f>
        <v>79</v>
      </c>
      <c r="AA1335" s="1">
        <f t="array" ref="AA1335">SUM(IF(Town!$AJ$1048:$AJ$1288=$A1335,IF(Town!$AK$1048:$AK$1288=$BA1335,Town!T$1048:T$1288,0),0))</f>
        <v>0</v>
      </c>
      <c r="AB1335" s="1">
        <f t="array" ref="AB1335">SUM(IF(Town!$AJ$1048:$AJ$1288=$A1335,IF(Town!$AK$1048:$AK$1288=$BA1335,Town!U$1048:U$1288,0),0))</f>
        <v>0</v>
      </c>
      <c r="AC1335" s="1">
        <f t="array" ref="AC1335">SUM(IF(Town!$AJ$1048:$AJ$1288=$A1335,IF(Town!$AK$1048:$AK$1288=$BA1335,Town!V$1048:V$1288,0),0))</f>
        <v>0</v>
      </c>
      <c r="AG1335" s="1">
        <f t="array" ref="AG1335">SUM(IF(Town!$AJ$1048:$AJ$1288=$A1335,IF(Town!$AK$1048:$AK$1288=$BA1335,Town!Z$1048:Z$1288,0),0))</f>
        <v>211</v>
      </c>
      <c r="AH1335" s="1">
        <f t="array" ref="AH1335">SUM(IF(Town!$AJ$1048:$AJ$1288=$A1335,IF(Town!$AK$1048:$AK$1288=$BA1335,Town!AA$1048:AA$1288,0),0))</f>
        <v>7</v>
      </c>
      <c r="AI1335" s="1"/>
      <c r="AJ1335" s="1">
        <f t="array" ref="AJ1335">SUM(IF(Town!$AJ$1048:$AJ$1288=$A1335,IF(Town!$AK$1048:$AK$1288=$BA1335,Town!AC$1048:AC$1288,0),0))</f>
        <v>23</v>
      </c>
      <c r="AK1335" s="1">
        <f t="array" ref="AK1335">SUM(IF(Town!$AJ$1048:$AJ$1288=$A1335,IF(Town!$AK$1048:$AK$1288=$BA1335,Town!AD$1048:AD$1288,0),0))</f>
        <v>0</v>
      </c>
      <c r="AL1335" s="1">
        <f t="array" ref="AL1335">SUM(IF(Town!$AJ$1048:$AJ$1288=$A1335,IF(Town!$AK$1048:$AK$1288=$BA1335,Town!AE$1048:AE$1288,0),0))</f>
        <v>0</v>
      </c>
      <c r="AM1335" s="1">
        <f t="array" ref="AM1335">SUM(IF(Town!$AJ$1048:$AJ$1288=$A1335,IF(Town!$AK$1048:$AK$1288=$BA1335,Town!AF$1048:AF$1288,0),0))</f>
        <v>0</v>
      </c>
      <c r="AY1335" t="str">
        <f t="shared" si="1051"/>
        <v>Hillsborough CD1</v>
      </c>
      <c r="BA1335">
        <v>1</v>
      </c>
      <c r="BC1335" s="98">
        <v>33</v>
      </c>
      <c r="BD1335" s="100"/>
      <c r="BE1335">
        <v>33011</v>
      </c>
      <c r="BF1335">
        <f t="shared" si="1001"/>
        <v>3301101</v>
      </c>
      <c r="BH1335" t="s">
        <v>3303</v>
      </c>
    </row>
    <row r="1336" spans="1:60">
      <c r="A1336" t="s">
        <v>120</v>
      </c>
      <c r="B1336" t="s">
        <v>3141</v>
      </c>
      <c r="C1336" s="1">
        <f t="shared" si="1046"/>
        <v>39930</v>
      </c>
      <c r="D1336" s="1"/>
      <c r="E1336" s="1"/>
      <c r="F1336" s="1"/>
      <c r="G1336" s="1"/>
      <c r="H1336" s="1"/>
      <c r="I1336" s="1"/>
      <c r="J1336" s="1"/>
      <c r="K1336" s="7">
        <f>RANK(W1336,(W1336:Y1336,Z1336:AN1336))</f>
        <v>2</v>
      </c>
      <c r="L1336" s="7">
        <f>RANK(X1336,(W1336:Y1336,Z1336:AN1336))</f>
        <v>7</v>
      </c>
      <c r="M1336" s="7">
        <f>IF(Y1336&gt;0,RANK(Y1336,(W1336:Y1336,Z1336:AN1336)),0)</f>
        <v>1</v>
      </c>
      <c r="N1336" s="7"/>
      <c r="O1336" s="1">
        <f t="shared" si="1047"/>
        <v>7407</v>
      </c>
      <c r="P1336" s="2">
        <f t="shared" si="1048"/>
        <v>0.18549962434259956</v>
      </c>
      <c r="Q1336" s="2"/>
      <c r="R1336" s="2">
        <f t="shared" si="1049"/>
        <v>0.40318056599048335</v>
      </c>
      <c r="S1336" s="2">
        <f t="shared" si="1050"/>
        <v>0</v>
      </c>
      <c r="T1336" s="2">
        <f t="shared" si="1052"/>
        <v>0.58868019033308294</v>
      </c>
      <c r="U1336" s="2">
        <f t="shared" si="1053"/>
        <v>3.0803906836964689E-3</v>
      </c>
      <c r="V1336" s="2">
        <f t="shared" si="1054"/>
        <v>5.0588529927372361E-3</v>
      </c>
      <c r="W1336" s="1">
        <f t="array" ref="W1336">SUM(IF(Town!$AJ$1048:$AJ$1288=$A1336,IF(Town!$AK$1048:$AK$1288=$BA1336,Town!P$1048:P$1288,0),0))</f>
        <v>16099</v>
      </c>
      <c r="X1336" s="1">
        <f t="array" ref="X1336">SUM(IF(Town!$AJ$1048:$AJ$1288=$A1336,IF(Town!$AK$1048:$AK$1288=$BA1336,Town!Q$1048:Q$1288,0),0))</f>
        <v>0</v>
      </c>
      <c r="Y1336" s="1">
        <f t="array" ref="Y1336">SUM(IF(Town!$AJ$1048:$AJ$1288=$A1336,IF(Town!$AK$1048:$AK$1288=$BA1336,Town!R$1048:R$1288,0),0))</f>
        <v>23506</v>
      </c>
      <c r="Z1336" s="1">
        <f t="array" ref="Z1336">SUM(IF(Town!$AJ$1048:$AJ$1288=$A1336,IF(Town!$AK$1048:$AK$1288=$BA1336,Town!S$1048:S$1288,0),0))</f>
        <v>123</v>
      </c>
      <c r="AA1336" s="1">
        <f t="array" ref="AA1336">SUM(IF(Town!$AJ$1048:$AJ$1288=$A1336,IF(Town!$AK$1048:$AK$1288=$BA1336,Town!T$1048:T$1288,0),0))</f>
        <v>0</v>
      </c>
      <c r="AB1336" s="1">
        <f t="array" ref="AB1336">SUM(IF(Town!$AJ$1048:$AJ$1288=$A1336,IF(Town!$AK$1048:$AK$1288=$BA1336,Town!U$1048:U$1288,0),0))</f>
        <v>0</v>
      </c>
      <c r="AC1336" s="1">
        <f t="array" ref="AC1336">SUM(IF(Town!$AJ$1048:$AJ$1288=$A1336,IF(Town!$AK$1048:$AK$1288=$BA1336,Town!V$1048:V$1288,0),0))</f>
        <v>0</v>
      </c>
      <c r="AG1336" s="1">
        <f t="array" ref="AG1336">SUM(IF(Town!$AJ$1048:$AJ$1288=$A1336,IF(Town!$AK$1048:$AK$1288=$BA1336,Town!Z$1048:Z$1288,0),0))</f>
        <v>183</v>
      </c>
      <c r="AH1336" s="1">
        <f t="array" ref="AH1336">SUM(IF(Town!$AJ$1048:$AJ$1288=$A1336,IF(Town!$AK$1048:$AK$1288=$BA1336,Town!AA$1048:AA$1288,0),0))</f>
        <v>6</v>
      </c>
      <c r="AI1336" s="1"/>
      <c r="AJ1336" s="1">
        <f t="array" ref="AJ1336">SUM(IF(Town!$AJ$1048:$AJ$1288=$A1336,IF(Town!$AK$1048:$AK$1288=$BA1336,Town!AC$1048:AC$1288,0),0))</f>
        <v>13</v>
      </c>
      <c r="AK1336" s="1">
        <f t="array" ref="AK1336">SUM(IF(Town!$AJ$1048:$AJ$1288=$A1336,IF(Town!$AK$1048:$AK$1288=$BA1336,Town!AD$1048:AD$1288,0),0))</f>
        <v>0</v>
      </c>
      <c r="AL1336" s="1">
        <f t="array" ref="AL1336">SUM(IF(Town!$AJ$1048:$AJ$1288=$A1336,IF(Town!$AK$1048:$AK$1288=$BA1336,Town!AE$1048:AE$1288,0),0))</f>
        <v>0</v>
      </c>
      <c r="AM1336" s="1">
        <f t="array" ref="AM1336">SUM(IF(Town!$AJ$1048:$AJ$1288=$A1336,IF(Town!$AK$1048:$AK$1288=$BA1336,Town!AF$1048:AF$1288,0),0))</f>
        <v>0</v>
      </c>
      <c r="AY1336" t="str">
        <f t="shared" si="1051"/>
        <v>Hillsborough CD2</v>
      </c>
      <c r="BA1336">
        <v>2</v>
      </c>
      <c r="BC1336" s="98">
        <v>33</v>
      </c>
      <c r="BD1336" s="100"/>
      <c r="BE1336">
        <v>33011</v>
      </c>
      <c r="BF1336">
        <f t="shared" si="1001"/>
        <v>3301102</v>
      </c>
      <c r="BH1336" t="s">
        <v>3303</v>
      </c>
    </row>
    <row r="1337" spans="1:60">
      <c r="A1337" t="s">
        <v>1658</v>
      </c>
      <c r="B1337" t="s">
        <v>3141</v>
      </c>
      <c r="C1337" s="1">
        <f t="shared" si="1046"/>
        <v>2332</v>
      </c>
      <c r="D1337" s="1"/>
      <c r="E1337" s="1"/>
      <c r="F1337" s="1"/>
      <c r="G1337" s="1"/>
      <c r="H1337" s="1"/>
      <c r="I1337" s="1"/>
      <c r="J1337" s="1"/>
      <c r="K1337" s="7">
        <f>RANK(W1337,(W1337:Y1337,Z1337:AN1337))</f>
        <v>2</v>
      </c>
      <c r="L1337" s="7">
        <f>RANK(X1337,(W1337:Y1337,Z1337:AN1337))</f>
        <v>5</v>
      </c>
      <c r="M1337" s="7">
        <f>IF(Y1337&gt;0,RANK(Y1337,(W1337:Y1337,Z1337:AN1337)),0)</f>
        <v>1</v>
      </c>
      <c r="N1337" s="7"/>
      <c r="O1337" s="1">
        <f t="shared" si="1047"/>
        <v>344</v>
      </c>
      <c r="P1337" s="2">
        <f t="shared" si="1048"/>
        <v>0.14751286449399656</v>
      </c>
      <c r="Q1337" s="2"/>
      <c r="R1337" s="2">
        <f t="shared" si="1049"/>
        <v>0.42152658662092624</v>
      </c>
      <c r="S1337" s="2">
        <f t="shared" si="1050"/>
        <v>0</v>
      </c>
      <c r="T1337" s="2">
        <f t="shared" si="1052"/>
        <v>0.56903945111492282</v>
      </c>
      <c r="U1337" s="2">
        <f t="shared" si="1053"/>
        <v>3.4305317324185248E-3</v>
      </c>
      <c r="V1337" s="2">
        <f t="shared" si="1054"/>
        <v>6.0034305317324165E-3</v>
      </c>
      <c r="W1337" s="1">
        <f t="array" ref="W1337">SUM(IF(Town!$AJ$1048:$AJ$1288=$A1337,IF(Town!$AK$1048:$AK$1288=$BA1337,Town!P$1048:P$1288,0),0))</f>
        <v>983</v>
      </c>
      <c r="X1337" s="1">
        <f t="array" ref="X1337">SUM(IF(Town!$AJ$1048:$AJ$1288=$A1337,IF(Town!$AK$1048:$AK$1288=$BA1337,Town!Q$1048:Q$1288,0),0))</f>
        <v>0</v>
      </c>
      <c r="Y1337" s="1">
        <f t="array" ref="Y1337">SUM(IF(Town!$AJ$1048:$AJ$1288=$A1337,IF(Town!$AK$1048:$AK$1288=$BA1337,Town!R$1048:R$1288,0),0))</f>
        <v>1327</v>
      </c>
      <c r="Z1337" s="1">
        <f t="array" ref="Z1337">SUM(IF(Town!$AJ$1048:$AJ$1288=$A1337,IF(Town!$AK$1048:$AK$1288=$BA1337,Town!S$1048:S$1288,0),0))</f>
        <v>8</v>
      </c>
      <c r="AA1337" s="1">
        <f t="array" ref="AA1337">SUM(IF(Town!$AJ$1048:$AJ$1288=$A1337,IF(Town!$AK$1048:$AK$1288=$BA1337,Town!T$1048:T$1288,0),0))</f>
        <v>0</v>
      </c>
      <c r="AB1337" s="1">
        <f t="array" ref="AB1337">SUM(IF(Town!$AJ$1048:$AJ$1288=$A1337,IF(Town!$AK$1048:$AK$1288=$BA1337,Town!U$1048:U$1288,0),0))</f>
        <v>0</v>
      </c>
      <c r="AC1337" s="1">
        <f t="array" ref="AC1337">SUM(IF(Town!$AJ$1048:$AJ$1288=$A1337,IF(Town!$AK$1048:$AK$1288=$BA1337,Town!V$1048:V$1288,0),0))</f>
        <v>0</v>
      </c>
      <c r="AG1337" s="1">
        <f t="array" ref="AG1337">SUM(IF(Town!$AJ$1048:$AJ$1288=$A1337,IF(Town!$AK$1048:$AK$1288=$BA1337,Town!Z$1048:Z$1288,0),0))</f>
        <v>14</v>
      </c>
      <c r="AH1337" s="1">
        <f t="array" ref="AH1337">SUM(IF(Town!$AJ$1048:$AJ$1288=$A1337,IF(Town!$AK$1048:$AK$1288=$BA1337,Town!AA$1048:AA$1288,0),0))</f>
        <v>0</v>
      </c>
      <c r="AI1337" s="1"/>
      <c r="AJ1337" s="1">
        <f t="array" ref="AJ1337">SUM(IF(Town!$AJ$1048:$AJ$1288=$A1337,IF(Town!$AK$1048:$AK$1288=$BA1337,Town!AC$1048:AC$1288,0),0))</f>
        <v>0</v>
      </c>
      <c r="AK1337" s="1">
        <f t="array" ref="AK1337">SUM(IF(Town!$AJ$1048:$AJ$1288=$A1337,IF(Town!$AK$1048:$AK$1288=$BA1337,Town!AD$1048:AD$1288,0),0))</f>
        <v>0</v>
      </c>
      <c r="AL1337" s="1">
        <f t="array" ref="AL1337">SUM(IF(Town!$AJ$1048:$AJ$1288=$A1337,IF(Town!$AK$1048:$AK$1288=$BA1337,Town!AE$1048:AE$1288,0),0))</f>
        <v>0</v>
      </c>
      <c r="AM1337" s="1">
        <f t="array" ref="AM1337">SUM(IF(Town!$AJ$1048:$AJ$1288=$A1337,IF(Town!$AK$1048:$AK$1288=$BA1337,Town!AF$1048:AF$1288,0),0))</f>
        <v>0</v>
      </c>
      <c r="AY1337" t="str">
        <f t="shared" si="1051"/>
        <v>Merrimack CD1</v>
      </c>
      <c r="BA1337">
        <v>1</v>
      </c>
      <c r="BC1337" s="98">
        <v>33</v>
      </c>
      <c r="BD1337" s="100"/>
      <c r="BE1337">
        <v>33013</v>
      </c>
      <c r="BF1337">
        <f t="shared" si="1001"/>
        <v>3301301</v>
      </c>
      <c r="BH1337" t="s">
        <v>3303</v>
      </c>
    </row>
    <row r="1338" spans="1:60">
      <c r="A1338" t="s">
        <v>1658</v>
      </c>
      <c r="B1338" t="s">
        <v>3141</v>
      </c>
      <c r="C1338" s="1">
        <f t="shared" si="1046"/>
        <v>28253</v>
      </c>
      <c r="D1338" s="1"/>
      <c r="E1338" s="1"/>
      <c r="F1338" s="1"/>
      <c r="G1338" s="1"/>
      <c r="H1338" s="1"/>
      <c r="I1338" s="1"/>
      <c r="J1338" s="1"/>
      <c r="K1338" s="7">
        <f>RANK(W1338,(W1338:Y1338,Z1338:AN1338))</f>
        <v>2</v>
      </c>
      <c r="L1338" s="7">
        <f>RANK(X1338,(W1338:Y1338,Z1338:AN1338))</f>
        <v>7</v>
      </c>
      <c r="M1338" s="7">
        <f>IF(Y1338&gt;0,RANK(Y1338,(W1338:Y1338,Z1338:AN1338)),0)</f>
        <v>1</v>
      </c>
      <c r="N1338" s="7"/>
      <c r="O1338" s="1">
        <f t="shared" si="1047"/>
        <v>5513</v>
      </c>
      <c r="P1338" s="2">
        <f t="shared" si="1048"/>
        <v>0.19512972073762078</v>
      </c>
      <c r="Q1338" s="2"/>
      <c r="R1338" s="2">
        <f t="shared" si="1049"/>
        <v>0.39878950907868194</v>
      </c>
      <c r="S1338" s="2">
        <f t="shared" si="1050"/>
        <v>0</v>
      </c>
      <c r="T1338" s="2">
        <f t="shared" si="1052"/>
        <v>0.59391922981630274</v>
      </c>
      <c r="U1338" s="2">
        <f t="shared" si="1053"/>
        <v>2.4776129968498923E-3</v>
      </c>
      <c r="V1338" s="2">
        <f t="shared" si="1054"/>
        <v>4.8136481081654308E-3</v>
      </c>
      <c r="W1338" s="1">
        <f t="array" ref="W1338">SUM(IF(Town!$AJ$1048:$AJ$1288=$A1338,IF(Town!$AK$1048:$AK$1288=$BA1338,Town!P$1048:P$1288,0),0))</f>
        <v>11267</v>
      </c>
      <c r="X1338" s="1">
        <f t="array" ref="X1338">SUM(IF(Town!$AJ$1048:$AJ$1288=$A1338,IF(Town!$AK$1048:$AK$1288=$BA1338,Town!Q$1048:Q$1288,0),0))</f>
        <v>0</v>
      </c>
      <c r="Y1338" s="1">
        <f t="array" ref="Y1338">SUM(IF(Town!$AJ$1048:$AJ$1288=$A1338,IF(Town!$AK$1048:$AK$1288=$BA1338,Town!R$1048:R$1288,0),0))</f>
        <v>16780</v>
      </c>
      <c r="Z1338" s="1">
        <f t="array" ref="Z1338">SUM(IF(Town!$AJ$1048:$AJ$1288=$A1338,IF(Town!$AK$1048:$AK$1288=$BA1338,Town!S$1048:S$1288,0),0))</f>
        <v>70</v>
      </c>
      <c r="AA1338" s="1">
        <f t="array" ref="AA1338">SUM(IF(Town!$AJ$1048:$AJ$1288=$A1338,IF(Town!$AK$1048:$AK$1288=$BA1338,Town!T$1048:T$1288,0),0))</f>
        <v>0</v>
      </c>
      <c r="AB1338" s="1">
        <f t="array" ref="AB1338">SUM(IF(Town!$AJ$1048:$AJ$1288=$A1338,IF(Town!$AK$1048:$AK$1288=$BA1338,Town!U$1048:U$1288,0),0))</f>
        <v>0</v>
      </c>
      <c r="AC1338" s="1">
        <f t="array" ref="AC1338">SUM(IF(Town!$AJ$1048:$AJ$1288=$A1338,IF(Town!$AK$1048:$AK$1288=$BA1338,Town!V$1048:V$1288,0),0))</f>
        <v>0</v>
      </c>
      <c r="AG1338" s="1">
        <f t="array" ref="AG1338">SUM(IF(Town!$AJ$1048:$AJ$1288=$A1338,IF(Town!$AK$1048:$AK$1288=$BA1338,Town!Z$1048:Z$1288,0),0))</f>
        <v>124</v>
      </c>
      <c r="AH1338" s="1">
        <f t="array" ref="AH1338">SUM(IF(Town!$AJ$1048:$AJ$1288=$A1338,IF(Town!$AK$1048:$AK$1288=$BA1338,Town!AA$1048:AA$1288,0),0))</f>
        <v>6</v>
      </c>
      <c r="AI1338" s="1"/>
      <c r="AJ1338" s="1">
        <f t="array" ref="AJ1338">SUM(IF(Town!$AJ$1048:$AJ$1288=$A1338,IF(Town!$AK$1048:$AK$1288=$BA1338,Town!AC$1048:AC$1288,0),0))</f>
        <v>6</v>
      </c>
      <c r="AK1338" s="1">
        <f t="array" ref="AK1338">SUM(IF(Town!$AJ$1048:$AJ$1288=$A1338,IF(Town!$AK$1048:$AK$1288=$BA1338,Town!AD$1048:AD$1288,0),0))</f>
        <v>0</v>
      </c>
      <c r="AL1338" s="1">
        <f t="array" ref="AL1338">SUM(IF(Town!$AJ$1048:$AJ$1288=$A1338,IF(Town!$AK$1048:$AK$1288=$BA1338,Town!AE$1048:AE$1288,0),0))</f>
        <v>0</v>
      </c>
      <c r="AM1338" s="1">
        <f t="array" ref="AM1338">SUM(IF(Town!$AJ$1048:$AJ$1288=$A1338,IF(Town!$AK$1048:$AK$1288=$BA1338,Town!AF$1048:AF$1288,0),0))</f>
        <v>0</v>
      </c>
      <c r="AY1338" t="str">
        <f t="shared" si="1051"/>
        <v>Merrimack CD2</v>
      </c>
      <c r="BA1338">
        <v>2</v>
      </c>
      <c r="BC1338" s="98">
        <v>33</v>
      </c>
      <c r="BD1338" s="100"/>
      <c r="BE1338">
        <v>33013</v>
      </c>
      <c r="BF1338">
        <f t="shared" si="1001"/>
        <v>3301302</v>
      </c>
      <c r="BH1338" t="s">
        <v>3303</v>
      </c>
    </row>
    <row r="1339" spans="1:60">
      <c r="A1339" t="s">
        <v>3034</v>
      </c>
      <c r="B1339" t="s">
        <v>3141</v>
      </c>
      <c r="C1339" s="1">
        <f t="shared" si="1046"/>
        <v>45536</v>
      </c>
      <c r="D1339" s="1"/>
      <c r="E1339" s="1"/>
      <c r="F1339" s="1"/>
      <c r="G1339" s="1"/>
      <c r="H1339" s="1"/>
      <c r="I1339" s="1"/>
      <c r="J1339" s="1"/>
      <c r="K1339" s="7">
        <f>RANK(W1339,(W1339:Y1339,Z1339:AN1339))</f>
        <v>2</v>
      </c>
      <c r="L1339" s="7">
        <f>RANK(X1339,(W1339:Y1339,Z1339:AN1339))</f>
        <v>7</v>
      </c>
      <c r="M1339" s="7">
        <f>IF(Y1339&gt;0,RANK(Y1339,(W1339:Y1339,Z1339:AN1339)),0)</f>
        <v>1</v>
      </c>
      <c r="N1339" s="7"/>
      <c r="O1339" s="1">
        <f t="shared" si="1047"/>
        <v>7383</v>
      </c>
      <c r="P1339" s="2">
        <f t="shared" si="1048"/>
        <v>0.1621354532677442</v>
      </c>
      <c r="Q1339" s="2"/>
      <c r="R1339" s="2">
        <f t="shared" si="1049"/>
        <v>0.41549543218552354</v>
      </c>
      <c r="S1339" s="2">
        <f t="shared" si="1050"/>
        <v>0</v>
      </c>
      <c r="T1339" s="2">
        <f t="shared" si="1052"/>
        <v>0.57763088545326779</v>
      </c>
      <c r="U1339" s="2">
        <f t="shared" si="1053"/>
        <v>2.196064652143359E-3</v>
      </c>
      <c r="V1339" s="2">
        <f t="shared" si="1054"/>
        <v>4.6776177090653067E-3</v>
      </c>
      <c r="W1339" s="1">
        <f t="array" ref="W1339">SUM(IF(Town!$AJ$1048:$AJ$1288=$A1339,IF(Town!$AK$1048:$AK$1288=$BA1339,Town!P$1048:P$1288,0),0))</f>
        <v>18920</v>
      </c>
      <c r="X1339" s="1">
        <f t="array" ref="X1339">SUM(IF(Town!$AJ$1048:$AJ$1288=$A1339,IF(Town!$AK$1048:$AK$1288=$BA1339,Town!Q$1048:Q$1288,0),0))</f>
        <v>0</v>
      </c>
      <c r="Y1339" s="1">
        <f t="array" ref="Y1339">SUM(IF(Town!$AJ$1048:$AJ$1288=$A1339,IF(Town!$AK$1048:$AK$1288=$BA1339,Town!R$1048:R$1288,0),0))</f>
        <v>26303</v>
      </c>
      <c r="Z1339" s="1">
        <f t="array" ref="Z1339">SUM(IF(Town!$AJ$1048:$AJ$1288=$A1339,IF(Town!$AK$1048:$AK$1288=$BA1339,Town!S$1048:S$1288,0),0))</f>
        <v>100</v>
      </c>
      <c r="AA1339" s="1">
        <f t="array" ref="AA1339">SUM(IF(Town!$AJ$1048:$AJ$1288=$A1339,IF(Town!$AK$1048:$AK$1288=$BA1339,Town!T$1048:T$1288,0),0))</f>
        <v>0</v>
      </c>
      <c r="AB1339" s="1">
        <f t="array" ref="AB1339">SUM(IF(Town!$AJ$1048:$AJ$1288=$A1339,IF(Town!$AK$1048:$AK$1288=$BA1339,Town!U$1048:U$1288,0),0))</f>
        <v>0</v>
      </c>
      <c r="AC1339" s="1">
        <f t="array" ref="AC1339">SUM(IF(Town!$AJ$1048:$AJ$1288=$A1339,IF(Town!$AK$1048:$AK$1288=$BA1339,Town!V$1048:V$1288,0),0))</f>
        <v>0</v>
      </c>
      <c r="AG1339" s="1">
        <f t="array" ref="AG1339">SUM(IF(Town!$AJ$1048:$AJ$1288=$A1339,IF(Town!$AK$1048:$AK$1288=$BA1339,Town!Z$1048:Z$1288,0),0))</f>
        <v>190</v>
      </c>
      <c r="AH1339" s="1">
        <f t="array" ref="AH1339">SUM(IF(Town!$AJ$1048:$AJ$1288=$A1339,IF(Town!$AK$1048:$AK$1288=$BA1339,Town!AA$1048:AA$1288,0),0))</f>
        <v>6</v>
      </c>
      <c r="AI1339" s="1"/>
      <c r="AJ1339" s="1">
        <f t="array" ref="AJ1339">SUM(IF(Town!$AJ$1048:$AJ$1288=$A1339,IF(Town!$AK$1048:$AK$1288=$BA1339,Town!AC$1048:AC$1288,0),0))</f>
        <v>17</v>
      </c>
      <c r="AK1339" s="1">
        <f t="array" ref="AK1339">SUM(IF(Town!$AJ$1048:$AJ$1288=$A1339,IF(Town!$AK$1048:$AK$1288=$BA1339,Town!AD$1048:AD$1288,0),0))</f>
        <v>0</v>
      </c>
      <c r="AL1339" s="1">
        <f t="array" ref="AL1339">SUM(IF(Town!$AJ$1048:$AJ$1288=$A1339,IF(Town!$AK$1048:$AK$1288=$BA1339,Town!AE$1048:AE$1288,0),0))</f>
        <v>0</v>
      </c>
      <c r="AM1339" s="1">
        <f t="array" ref="AM1339">SUM(IF(Town!$AJ$1048:$AJ$1288=$A1339,IF(Town!$AK$1048:$AK$1288=$BA1339,Town!AF$1048:AF$1288,0),0))</f>
        <v>0</v>
      </c>
      <c r="AY1339" t="str">
        <f t="shared" si="1051"/>
        <v>Rockingham CD1</v>
      </c>
      <c r="BA1339">
        <v>1</v>
      </c>
      <c r="BC1339" s="98">
        <v>33</v>
      </c>
      <c r="BD1339" s="100"/>
      <c r="BE1339">
        <v>33015</v>
      </c>
      <c r="BF1339">
        <f t="shared" si="1001"/>
        <v>3301501</v>
      </c>
      <c r="BH1339" t="s">
        <v>3303</v>
      </c>
    </row>
    <row r="1340" spans="1:60">
      <c r="A1340" t="s">
        <v>3034</v>
      </c>
      <c r="B1340" t="s">
        <v>3141</v>
      </c>
      <c r="C1340" s="1">
        <f t="shared" si="1046"/>
        <v>8762</v>
      </c>
      <c r="D1340" s="1"/>
      <c r="E1340" s="1"/>
      <c r="F1340" s="1"/>
      <c r="G1340" s="1"/>
      <c r="H1340" s="1"/>
      <c r="I1340" s="1"/>
      <c r="J1340" s="1"/>
      <c r="K1340" s="7">
        <f>RANK(W1340,(W1340:Y1340,Z1340:AN1340))</f>
        <v>2</v>
      </c>
      <c r="L1340" s="7">
        <f>RANK(X1340,(W1340:Y1340,Z1340:AN1340))</f>
        <v>7</v>
      </c>
      <c r="M1340" s="7">
        <f>IF(Y1340&gt;0,RANK(Y1340,(W1340:Y1340,Z1340:AN1340)),0)</f>
        <v>1</v>
      </c>
      <c r="N1340" s="7"/>
      <c r="O1340" s="1">
        <f>MAX(W1340:AD1340)-LARGE(W1340:AD1340,2)</f>
        <v>853</v>
      </c>
      <c r="P1340" s="2">
        <f>O1340/C1340</f>
        <v>9.7352202693448978E-2</v>
      </c>
      <c r="Q1340" s="2"/>
      <c r="R1340" s="2">
        <f t="shared" si="1049"/>
        <v>0.44613102031499657</v>
      </c>
      <c r="S1340" s="2">
        <f t="shared" si="1050"/>
        <v>0</v>
      </c>
      <c r="T1340" s="2">
        <f t="shared" si="1052"/>
        <v>0.54348322300844554</v>
      </c>
      <c r="U1340" s="2">
        <f t="shared" si="1053"/>
        <v>2.6249714677014382E-3</v>
      </c>
      <c r="V1340" s="2">
        <f t="shared" si="1054"/>
        <v>7.7607852088563949E-3</v>
      </c>
      <c r="W1340" s="1">
        <f t="array" ref="W1340">SUM(IF(Town!$AJ$1048:$AJ$1288=$A1340,IF(Town!$AK$1048:$AK$1288=$BA1340,Town!P$1048:P$1288,0),0))</f>
        <v>3909</v>
      </c>
      <c r="X1340" s="1">
        <f t="array" ref="X1340">SUM(IF(Town!$AJ$1048:$AJ$1288=$A1340,IF(Town!$AK$1048:$AK$1288=$BA1340,Town!Q$1048:Q$1288,0),0))</f>
        <v>0</v>
      </c>
      <c r="Y1340" s="1">
        <f t="array" ref="Y1340">SUM(IF(Town!$AJ$1048:$AJ$1288=$A1340,IF(Town!$AK$1048:$AK$1288=$BA1340,Town!R$1048:R$1288,0),0))</f>
        <v>4762</v>
      </c>
      <c r="Z1340" s="1">
        <f t="array" ref="Z1340">SUM(IF(Town!$AJ$1048:$AJ$1288=$A1340,IF(Town!$AK$1048:$AK$1288=$BA1340,Town!S$1048:S$1288,0),0))</f>
        <v>23</v>
      </c>
      <c r="AA1340" s="1">
        <f t="array" ref="AA1340">SUM(IF(Town!$AJ$1048:$AJ$1288=$A1340,IF(Town!$AK$1048:$AK$1288=$BA1340,Town!T$1048:T$1288,0),0))</f>
        <v>0</v>
      </c>
      <c r="AB1340" s="1">
        <f t="array" ref="AB1340">SUM(IF(Town!$AJ$1048:$AJ$1288=$A1340,IF(Town!$AK$1048:$AK$1288=$BA1340,Town!U$1048:U$1288,0),0))</f>
        <v>0</v>
      </c>
      <c r="AC1340" s="1">
        <f t="array" ref="AC1340">SUM(IF(Town!$AJ$1048:$AJ$1288=$A1340,IF(Town!$AK$1048:$AK$1288=$BA1340,Town!V$1048:V$1288,0),0))</f>
        <v>0</v>
      </c>
      <c r="AG1340" s="1">
        <f t="array" ref="AG1340">SUM(IF(Town!$AJ$1048:$AJ$1288=$A1340,IF(Town!$AK$1048:$AK$1288=$BA1340,Town!Z$1048:Z$1288,0),0))</f>
        <v>63</v>
      </c>
      <c r="AH1340" s="1">
        <f t="array" ref="AH1340">SUM(IF(Town!$AJ$1048:$AJ$1288=$A1340,IF(Town!$AK$1048:$AK$1288=$BA1340,Town!AA$1048:AA$1288,0),0))</f>
        <v>3</v>
      </c>
      <c r="AI1340" s="1"/>
      <c r="AJ1340" s="1">
        <f t="array" ref="AJ1340">SUM(IF(Town!$AJ$1048:$AJ$1288=$A1340,IF(Town!$AK$1048:$AK$1288=$BA1340,Town!AC$1048:AC$1288,0),0))</f>
        <v>2</v>
      </c>
      <c r="AK1340" s="1">
        <f t="array" ref="AK1340">SUM(IF(Town!$AJ$1048:$AJ$1288=$A1340,IF(Town!$AK$1048:$AK$1288=$BA1340,Town!AD$1048:AD$1288,0),0))</f>
        <v>0</v>
      </c>
      <c r="AL1340" s="1">
        <f t="array" ref="AL1340">SUM(IF(Town!$AJ$1048:$AJ$1288=$A1340,IF(Town!$AK$1048:$AK$1288=$BA1340,Town!AE$1048:AE$1288,0),0))</f>
        <v>0</v>
      </c>
      <c r="AM1340" s="1">
        <f t="array" ref="AM1340">SUM(IF(Town!$AJ$1048:$AJ$1288=$A1340,IF(Town!$AK$1048:$AK$1288=$BA1340,Town!AF$1048:AF$1288,0),0))</f>
        <v>0</v>
      </c>
      <c r="AY1340" t="str">
        <f t="shared" si="1051"/>
        <v>Rockingham CD2</v>
      </c>
      <c r="BA1340">
        <v>2</v>
      </c>
      <c r="BC1340" s="98">
        <v>33</v>
      </c>
      <c r="BD1340" s="100"/>
      <c r="BE1340">
        <v>33015</v>
      </c>
      <c r="BF1340">
        <f t="shared" si="1001"/>
        <v>3301502</v>
      </c>
      <c r="BH1340" t="s">
        <v>3303</v>
      </c>
    </row>
    <row r="1341" spans="1:60">
      <c r="BD1341" s="100"/>
      <c r="BE1341"/>
    </row>
    <row r="1342" spans="1:60">
      <c r="A1342" s="48" t="s">
        <v>1408</v>
      </c>
      <c r="BD1342" s="100"/>
      <c r="BE1342"/>
    </row>
    <row r="1343" spans="1:60">
      <c r="A1343" t="s">
        <v>1379</v>
      </c>
      <c r="B1343" t="s">
        <v>3094</v>
      </c>
      <c r="AY1343" t="str">
        <f t="shared" ref="AY1343:AY1383" si="1056">A1343&amp;" "&amp;"CD"&amp;BA1343</f>
        <v>Bergen CD5</v>
      </c>
      <c r="BA1343">
        <v>5</v>
      </c>
      <c r="BC1343" s="98">
        <v>34</v>
      </c>
      <c r="BD1343" s="100"/>
      <c r="BE1343">
        <v>34003</v>
      </c>
      <c r="BF1343">
        <f t="shared" si="1001"/>
        <v>3400305</v>
      </c>
      <c r="BH1343" t="s">
        <v>3303</v>
      </c>
    </row>
    <row r="1344" spans="1:60" s="177" customFormat="1">
      <c r="A1344" s="177" t="s">
        <v>1379</v>
      </c>
      <c r="B1344" s="177" t="s">
        <v>3094</v>
      </c>
      <c r="O1344" s="1"/>
      <c r="P1344" s="2"/>
      <c r="Q1344" s="1"/>
      <c r="W1344" s="1"/>
      <c r="X1344" s="1"/>
      <c r="Y1344" s="1"/>
      <c r="Z1344" s="1"/>
      <c r="AA1344" s="1"/>
      <c r="AB1344" s="1"/>
      <c r="AC1344" s="1"/>
      <c r="AD1344" s="1"/>
      <c r="AE1344" s="1"/>
      <c r="AF1344" s="1"/>
      <c r="AG1344" s="1"/>
      <c r="AJ1344" s="1"/>
      <c r="AY1344" s="177" t="str">
        <f>A1344&amp;" "&amp;"CD"&amp;BA1344</f>
        <v>Bergen CD8</v>
      </c>
      <c r="BA1344" s="177">
        <v>8</v>
      </c>
      <c r="BC1344" s="98">
        <v>34</v>
      </c>
      <c r="BD1344" s="100"/>
      <c r="BE1344" s="177">
        <v>34003</v>
      </c>
      <c r="BF1344" s="177">
        <f>BE1344*100+BA1344</f>
        <v>3400308</v>
      </c>
      <c r="BH1344" s="177" t="s">
        <v>3303</v>
      </c>
    </row>
    <row r="1345" spans="1:60">
      <c r="A1345" t="s">
        <v>1379</v>
      </c>
      <c r="B1345" t="s">
        <v>3094</v>
      </c>
      <c r="AY1345" t="str">
        <f t="shared" si="1056"/>
        <v>Bergen CD9</v>
      </c>
      <c r="BA1345">
        <v>9</v>
      </c>
      <c r="BC1345" s="98">
        <v>34</v>
      </c>
      <c r="BD1345" s="100"/>
      <c r="BE1345">
        <v>34003</v>
      </c>
      <c r="BF1345">
        <f t="shared" si="1001"/>
        <v>3400309</v>
      </c>
      <c r="BH1345" t="s">
        <v>3303</v>
      </c>
    </row>
    <row r="1346" spans="1:60">
      <c r="A1346" t="s">
        <v>2187</v>
      </c>
      <c r="B1346" t="s">
        <v>3094</v>
      </c>
      <c r="AY1346" t="str">
        <f t="shared" si="1056"/>
        <v>Burlington CD1</v>
      </c>
      <c r="BA1346">
        <v>1</v>
      </c>
      <c r="BC1346" s="98">
        <v>34</v>
      </c>
      <c r="BD1346" s="100"/>
      <c r="BE1346">
        <v>34005</v>
      </c>
      <c r="BF1346">
        <f t="shared" si="1001"/>
        <v>3400501</v>
      </c>
      <c r="BH1346" t="s">
        <v>3303</v>
      </c>
    </row>
    <row r="1347" spans="1:60">
      <c r="A1347" t="s">
        <v>2187</v>
      </c>
      <c r="B1347" t="s">
        <v>3094</v>
      </c>
      <c r="AY1347" t="str">
        <f t="shared" si="1056"/>
        <v>Burlington CD2</v>
      </c>
      <c r="BA1347">
        <v>2</v>
      </c>
      <c r="BC1347" s="98">
        <v>34</v>
      </c>
      <c r="BD1347" s="100"/>
      <c r="BE1347">
        <v>34005</v>
      </c>
      <c r="BF1347">
        <f t="shared" si="1001"/>
        <v>3400502</v>
      </c>
      <c r="BH1347" t="s">
        <v>3303</v>
      </c>
    </row>
    <row r="1348" spans="1:60">
      <c r="A1348" t="s">
        <v>2187</v>
      </c>
      <c r="B1348" t="s">
        <v>3094</v>
      </c>
      <c r="AY1348" t="str">
        <f t="shared" si="1056"/>
        <v>Burlington CD3</v>
      </c>
      <c r="BA1348">
        <v>3</v>
      </c>
      <c r="BC1348" s="98">
        <v>34</v>
      </c>
      <c r="BD1348" s="100"/>
      <c r="BE1348">
        <v>34005</v>
      </c>
      <c r="BF1348">
        <f t="shared" ref="BF1348:BF1475" si="1057">BE1348*100+BA1348</f>
        <v>3400503</v>
      </c>
      <c r="BH1348" t="s">
        <v>3303</v>
      </c>
    </row>
    <row r="1349" spans="1:60">
      <c r="A1349" t="s">
        <v>1565</v>
      </c>
      <c r="B1349" t="s">
        <v>3094</v>
      </c>
      <c r="AY1349" t="str">
        <f t="shared" si="1056"/>
        <v>Camden CD1</v>
      </c>
      <c r="BA1349">
        <v>1</v>
      </c>
      <c r="BC1349" s="98">
        <v>34</v>
      </c>
      <c r="BD1349" s="100"/>
      <c r="BE1349">
        <v>34007</v>
      </c>
      <c r="BF1349">
        <f t="shared" si="1057"/>
        <v>3400701</v>
      </c>
      <c r="BH1349" t="s">
        <v>3303</v>
      </c>
    </row>
    <row r="1350" spans="1:60">
      <c r="A1350" t="s">
        <v>1565</v>
      </c>
      <c r="B1350" t="s">
        <v>3094</v>
      </c>
      <c r="AY1350" t="str">
        <f t="shared" si="1056"/>
        <v>Camden CD2</v>
      </c>
      <c r="BA1350">
        <v>2</v>
      </c>
      <c r="BC1350" s="98">
        <v>34</v>
      </c>
      <c r="BD1350" s="100"/>
      <c r="BE1350">
        <v>34007</v>
      </c>
      <c r="BF1350">
        <f t="shared" si="1057"/>
        <v>3400702</v>
      </c>
      <c r="BH1350" t="s">
        <v>3303</v>
      </c>
    </row>
    <row r="1351" spans="1:60">
      <c r="A1351" t="s">
        <v>819</v>
      </c>
      <c r="B1351" t="s">
        <v>3094</v>
      </c>
      <c r="AY1351" t="str">
        <f t="shared" si="1056"/>
        <v>Essex CD7</v>
      </c>
      <c r="BA1351">
        <v>7</v>
      </c>
      <c r="BC1351" s="98">
        <v>34</v>
      </c>
      <c r="BD1351" s="100"/>
      <c r="BE1351">
        <v>34013</v>
      </c>
      <c r="BF1351">
        <f t="shared" si="1057"/>
        <v>3401307</v>
      </c>
      <c r="BH1351" t="s">
        <v>3303</v>
      </c>
    </row>
    <row r="1352" spans="1:60">
      <c r="A1352" t="s">
        <v>819</v>
      </c>
      <c r="B1352" t="s">
        <v>3094</v>
      </c>
      <c r="AY1352" t="str">
        <f t="shared" si="1056"/>
        <v>Essex CD8</v>
      </c>
      <c r="BA1352">
        <v>8</v>
      </c>
      <c r="BC1352" s="98">
        <v>34</v>
      </c>
      <c r="BD1352" s="100"/>
      <c r="BE1352">
        <v>34013</v>
      </c>
      <c r="BF1352">
        <f t="shared" si="1057"/>
        <v>3401308</v>
      </c>
      <c r="BH1352" t="s">
        <v>3303</v>
      </c>
    </row>
    <row r="1353" spans="1:60" s="177" customFormat="1">
      <c r="A1353" s="177" t="s">
        <v>819</v>
      </c>
      <c r="B1353" s="177" t="s">
        <v>3094</v>
      </c>
      <c r="O1353" s="1"/>
      <c r="P1353" s="2"/>
      <c r="Q1353" s="1"/>
      <c r="W1353" s="1"/>
      <c r="X1353" s="1"/>
      <c r="Y1353" s="1"/>
      <c r="Z1353" s="1"/>
      <c r="AA1353" s="1"/>
      <c r="AB1353" s="1"/>
      <c r="AC1353" s="1"/>
      <c r="AD1353" s="1"/>
      <c r="AE1353" s="1"/>
      <c r="AF1353" s="1"/>
      <c r="AG1353" s="1"/>
      <c r="AJ1353" s="1"/>
      <c r="AY1353" s="177" t="str">
        <f>A1353&amp;" "&amp;"CD"&amp;BA1353</f>
        <v>Essex CD10</v>
      </c>
      <c r="BA1353" s="177">
        <v>10</v>
      </c>
      <c r="BC1353" s="98">
        <v>34</v>
      </c>
      <c r="BD1353" s="100"/>
      <c r="BE1353" s="177">
        <v>34013</v>
      </c>
      <c r="BF1353" s="177">
        <f>BE1353*100+BA1353</f>
        <v>3401310</v>
      </c>
      <c r="BH1353" s="177" t="s">
        <v>3303</v>
      </c>
    </row>
    <row r="1354" spans="1:60">
      <c r="A1354" t="s">
        <v>819</v>
      </c>
      <c r="B1354" t="s">
        <v>3094</v>
      </c>
      <c r="AY1354" t="str">
        <f t="shared" si="1056"/>
        <v>Essex CD11</v>
      </c>
      <c r="BA1354">
        <v>11</v>
      </c>
      <c r="BC1354" s="98">
        <v>34</v>
      </c>
      <c r="BD1354" s="100"/>
      <c r="BE1354">
        <v>34013</v>
      </c>
      <c r="BF1354">
        <f t="shared" si="1057"/>
        <v>3401311</v>
      </c>
      <c r="BH1354" t="s">
        <v>3303</v>
      </c>
    </row>
    <row r="1355" spans="1:60">
      <c r="A1355" t="s">
        <v>1397</v>
      </c>
      <c r="B1355" t="s">
        <v>3094</v>
      </c>
      <c r="AY1355" t="str">
        <f t="shared" si="1056"/>
        <v>Gloucester CD1</v>
      </c>
      <c r="BA1355">
        <v>1</v>
      </c>
      <c r="BC1355" s="98">
        <v>34</v>
      </c>
      <c r="BD1355" s="100"/>
      <c r="BE1355">
        <v>34015</v>
      </c>
      <c r="BF1355">
        <f t="shared" si="1057"/>
        <v>3401501</v>
      </c>
      <c r="BH1355" t="s">
        <v>3303</v>
      </c>
    </row>
    <row r="1356" spans="1:60">
      <c r="A1356" t="s">
        <v>1397</v>
      </c>
      <c r="B1356" t="s">
        <v>3094</v>
      </c>
      <c r="AY1356" t="str">
        <f t="shared" si="1056"/>
        <v>Gloucester CD2</v>
      </c>
      <c r="BA1356">
        <v>2</v>
      </c>
      <c r="BC1356" s="98">
        <v>34</v>
      </c>
      <c r="BD1356" s="100"/>
      <c r="BE1356">
        <v>34015</v>
      </c>
      <c r="BF1356">
        <f t="shared" si="1057"/>
        <v>3401502</v>
      </c>
      <c r="BH1356" t="s">
        <v>3303</v>
      </c>
    </row>
    <row r="1357" spans="1:60">
      <c r="A1357" t="s">
        <v>1398</v>
      </c>
      <c r="B1357" t="s">
        <v>3094</v>
      </c>
      <c r="AY1357" t="str">
        <f t="shared" si="1056"/>
        <v>Hudson CD8</v>
      </c>
      <c r="BA1357">
        <v>8</v>
      </c>
      <c r="BC1357" s="98">
        <v>34</v>
      </c>
      <c r="BD1357" s="100"/>
      <c r="BE1357">
        <v>34017</v>
      </c>
      <c r="BF1357">
        <f t="shared" si="1057"/>
        <v>3401708</v>
      </c>
      <c r="BH1357" t="s">
        <v>3303</v>
      </c>
    </row>
    <row r="1358" spans="1:60" s="177" customFormat="1">
      <c r="A1358" s="177" t="s">
        <v>1398</v>
      </c>
      <c r="B1358" s="177" t="s">
        <v>3094</v>
      </c>
      <c r="O1358" s="1"/>
      <c r="P1358" s="2"/>
      <c r="Q1358" s="1"/>
      <c r="W1358" s="1"/>
      <c r="X1358" s="1"/>
      <c r="Y1358" s="1"/>
      <c r="Z1358" s="1"/>
      <c r="AA1358" s="1"/>
      <c r="AB1358" s="1"/>
      <c r="AC1358" s="1"/>
      <c r="AD1358" s="1"/>
      <c r="AE1358" s="1"/>
      <c r="AF1358" s="1"/>
      <c r="AG1358" s="1"/>
      <c r="AJ1358" s="1"/>
      <c r="AY1358" s="177" t="str">
        <f>A1358&amp;" "&amp;"CD"&amp;BA1358</f>
        <v>Hudson CD9</v>
      </c>
      <c r="BA1358" s="177">
        <v>9</v>
      </c>
      <c r="BC1358" s="98">
        <v>34</v>
      </c>
      <c r="BD1358" s="100"/>
      <c r="BE1358" s="177">
        <v>34017</v>
      </c>
      <c r="BF1358" s="177">
        <f>BE1358*100+BA1358</f>
        <v>3401709</v>
      </c>
      <c r="BH1358" s="177" t="s">
        <v>3303</v>
      </c>
    </row>
    <row r="1359" spans="1:60">
      <c r="A1359" t="s">
        <v>1398</v>
      </c>
      <c r="B1359" t="s">
        <v>3094</v>
      </c>
      <c r="AY1359" t="str">
        <f t="shared" si="1056"/>
        <v>Hudson CD10</v>
      </c>
      <c r="BA1359">
        <v>10</v>
      </c>
      <c r="BC1359" s="98">
        <v>34</v>
      </c>
      <c r="BD1359" s="100"/>
      <c r="BE1359">
        <v>34017</v>
      </c>
      <c r="BF1359">
        <f t="shared" si="1057"/>
        <v>3401710</v>
      </c>
      <c r="BH1359" t="s">
        <v>3303</v>
      </c>
    </row>
    <row r="1360" spans="1:60">
      <c r="A1360" t="s">
        <v>665</v>
      </c>
      <c r="B1360" t="s">
        <v>3094</v>
      </c>
      <c r="AY1360" t="str">
        <f t="shared" si="1056"/>
        <v>Mercer CD4</v>
      </c>
      <c r="BA1360">
        <v>4</v>
      </c>
      <c r="BC1360" s="98">
        <v>34</v>
      </c>
      <c r="BD1360" s="100"/>
      <c r="BE1360">
        <v>34021</v>
      </c>
      <c r="BF1360">
        <f t="shared" si="1057"/>
        <v>3402104</v>
      </c>
      <c r="BH1360" t="s">
        <v>3303</v>
      </c>
    </row>
    <row r="1361" spans="1:60">
      <c r="A1361" t="s">
        <v>665</v>
      </c>
      <c r="B1361" t="s">
        <v>3094</v>
      </c>
      <c r="AY1361" t="str">
        <f t="shared" si="1056"/>
        <v>Mercer CD12</v>
      </c>
      <c r="BA1361">
        <v>12</v>
      </c>
      <c r="BC1361" s="98">
        <v>34</v>
      </c>
      <c r="BD1361" s="100"/>
      <c r="BE1361">
        <v>34021</v>
      </c>
      <c r="BF1361">
        <f t="shared" si="1057"/>
        <v>3402112</v>
      </c>
      <c r="BH1361" t="s">
        <v>3303</v>
      </c>
    </row>
    <row r="1362" spans="1:60">
      <c r="A1362" t="s">
        <v>2249</v>
      </c>
      <c r="B1362" t="s">
        <v>3094</v>
      </c>
      <c r="AY1362" t="str">
        <f t="shared" si="1056"/>
        <v>Middlesex CD6</v>
      </c>
      <c r="BA1362">
        <v>6</v>
      </c>
      <c r="BC1362" s="98">
        <v>34</v>
      </c>
      <c r="BD1362" s="100"/>
      <c r="BE1362">
        <v>34023</v>
      </c>
      <c r="BF1362">
        <f t="shared" si="1057"/>
        <v>3402306</v>
      </c>
      <c r="BH1362" t="s">
        <v>3303</v>
      </c>
    </row>
    <row r="1363" spans="1:60">
      <c r="A1363" t="s">
        <v>2249</v>
      </c>
      <c r="B1363" t="s">
        <v>3094</v>
      </c>
      <c r="AY1363" t="str">
        <f t="shared" si="1056"/>
        <v>Middlesex CD12</v>
      </c>
      <c r="BA1363">
        <v>12</v>
      </c>
      <c r="BC1363" s="98">
        <v>34</v>
      </c>
      <c r="BD1363" s="100"/>
      <c r="BE1363">
        <v>34023</v>
      </c>
      <c r="BF1363">
        <f t="shared" si="1057"/>
        <v>3402312</v>
      </c>
      <c r="BH1363" t="s">
        <v>3303</v>
      </c>
    </row>
    <row r="1364" spans="1:60">
      <c r="A1364" t="s">
        <v>2662</v>
      </c>
      <c r="B1364" t="s">
        <v>3094</v>
      </c>
      <c r="AY1364" t="str">
        <f t="shared" si="1056"/>
        <v>Monmouth CD4</v>
      </c>
      <c r="BA1364">
        <v>4</v>
      </c>
      <c r="BC1364" s="98">
        <v>34</v>
      </c>
      <c r="BD1364" s="100"/>
      <c r="BE1364">
        <v>34025</v>
      </c>
      <c r="BF1364">
        <f t="shared" si="1057"/>
        <v>3402504</v>
      </c>
      <c r="BH1364" t="s">
        <v>3303</v>
      </c>
    </row>
    <row r="1365" spans="1:60">
      <c r="A1365" t="s">
        <v>2662</v>
      </c>
      <c r="B1365" t="s">
        <v>3094</v>
      </c>
      <c r="AY1365" t="str">
        <f t="shared" si="1056"/>
        <v>Monmouth CD6</v>
      </c>
      <c r="BA1365">
        <v>6</v>
      </c>
      <c r="BC1365" s="98">
        <v>34</v>
      </c>
      <c r="BD1365" s="100"/>
      <c r="BE1365">
        <v>34025</v>
      </c>
      <c r="BF1365">
        <f t="shared" si="1057"/>
        <v>3402506</v>
      </c>
      <c r="BH1365" t="s">
        <v>3303</v>
      </c>
    </row>
    <row r="1366" spans="1:60" s="177" customFormat="1">
      <c r="A1366" s="177" t="s">
        <v>3221</v>
      </c>
      <c r="B1366" s="177" t="s">
        <v>3094</v>
      </c>
      <c r="O1366" s="1"/>
      <c r="P1366" s="2"/>
      <c r="Q1366" s="1"/>
      <c r="W1366" s="1"/>
      <c r="X1366" s="1"/>
      <c r="Y1366" s="1"/>
      <c r="Z1366" s="1"/>
      <c r="AA1366" s="1"/>
      <c r="AB1366" s="1"/>
      <c r="AC1366" s="1"/>
      <c r="AD1366" s="1"/>
      <c r="AE1366" s="1"/>
      <c r="AF1366" s="1"/>
      <c r="AG1366" s="1"/>
      <c r="AJ1366" s="1"/>
      <c r="AY1366" s="177" t="str">
        <f t="shared" si="1056"/>
        <v>Morris CD7</v>
      </c>
      <c r="BA1366" s="177">
        <v>7</v>
      </c>
      <c r="BC1366" s="98">
        <v>34</v>
      </c>
      <c r="BD1366" s="100"/>
      <c r="BE1366" s="177">
        <v>34027</v>
      </c>
    </row>
    <row r="1367" spans="1:60" s="177" customFormat="1">
      <c r="A1367" s="177" t="s">
        <v>3221</v>
      </c>
      <c r="B1367" s="177" t="s">
        <v>3094</v>
      </c>
      <c r="O1367" s="1"/>
      <c r="P1367" s="2"/>
      <c r="Q1367" s="1"/>
      <c r="W1367" s="1"/>
      <c r="X1367" s="1"/>
      <c r="Y1367" s="1"/>
      <c r="Z1367" s="1"/>
      <c r="AA1367" s="1"/>
      <c r="AB1367" s="1"/>
      <c r="AC1367" s="1"/>
      <c r="AD1367" s="1"/>
      <c r="AE1367" s="1"/>
      <c r="AF1367" s="1"/>
      <c r="AG1367" s="1"/>
      <c r="AJ1367" s="1"/>
      <c r="AY1367" s="177" t="str">
        <f t="shared" si="1056"/>
        <v>Morris CD11</v>
      </c>
      <c r="BA1367" s="177">
        <v>11</v>
      </c>
      <c r="BC1367" s="98">
        <v>34</v>
      </c>
      <c r="BD1367" s="100"/>
      <c r="BE1367" s="177">
        <v>34027</v>
      </c>
    </row>
    <row r="1368" spans="1:60">
      <c r="A1368" t="s">
        <v>147</v>
      </c>
      <c r="B1368" t="s">
        <v>3094</v>
      </c>
      <c r="AY1368" t="str">
        <f t="shared" si="1056"/>
        <v>Ocean CD2</v>
      </c>
      <c r="BA1368">
        <v>2</v>
      </c>
      <c r="BC1368" s="98">
        <v>34</v>
      </c>
      <c r="BD1368" s="100"/>
      <c r="BE1368">
        <v>34029</v>
      </c>
      <c r="BF1368">
        <f t="shared" si="1057"/>
        <v>3402902</v>
      </c>
      <c r="BH1368" t="s">
        <v>3303</v>
      </c>
    </row>
    <row r="1369" spans="1:60" s="177" customFormat="1">
      <c r="A1369" s="177" t="s">
        <v>147</v>
      </c>
      <c r="B1369" s="177" t="s">
        <v>3094</v>
      </c>
      <c r="O1369" s="1"/>
      <c r="P1369" s="2"/>
      <c r="Q1369" s="1"/>
      <c r="W1369" s="1"/>
      <c r="X1369" s="1"/>
      <c r="Y1369" s="1"/>
      <c r="Z1369" s="1"/>
      <c r="AA1369" s="1"/>
      <c r="AB1369" s="1"/>
      <c r="AC1369" s="1"/>
      <c r="AD1369" s="1"/>
      <c r="AE1369" s="1"/>
      <c r="AF1369" s="1"/>
      <c r="AG1369" s="1"/>
      <c r="AJ1369" s="1"/>
      <c r="AY1369" s="177" t="str">
        <f>A1369&amp;" "&amp;"CD"&amp;BA1369</f>
        <v>Ocean CD3</v>
      </c>
      <c r="BA1369" s="177">
        <v>3</v>
      </c>
      <c r="BC1369" s="98">
        <v>34</v>
      </c>
      <c r="BD1369" s="100"/>
      <c r="BE1369" s="177">
        <v>34029</v>
      </c>
      <c r="BF1369" s="177">
        <f>BE1369*100+BA1369</f>
        <v>3402903</v>
      </c>
      <c r="BH1369" s="177" t="s">
        <v>3303</v>
      </c>
    </row>
    <row r="1370" spans="1:60">
      <c r="A1370" t="s">
        <v>147</v>
      </c>
      <c r="B1370" t="s">
        <v>3094</v>
      </c>
      <c r="AY1370" t="str">
        <f t="shared" si="1056"/>
        <v>Ocean CD4</v>
      </c>
      <c r="BA1370">
        <v>4</v>
      </c>
      <c r="BC1370" s="98">
        <v>34</v>
      </c>
      <c r="BD1370" s="100"/>
      <c r="BE1370">
        <v>34029</v>
      </c>
      <c r="BF1370">
        <f t="shared" si="1057"/>
        <v>3402904</v>
      </c>
      <c r="BH1370" t="s">
        <v>3303</v>
      </c>
    </row>
    <row r="1371" spans="1:60">
      <c r="A1371" t="s">
        <v>270</v>
      </c>
      <c r="B1371" t="s">
        <v>3094</v>
      </c>
      <c r="AY1371" t="str">
        <f t="shared" si="1056"/>
        <v>Passaic CD5</v>
      </c>
      <c r="BA1371">
        <v>5</v>
      </c>
      <c r="BC1371" s="98">
        <v>34</v>
      </c>
      <c r="BD1371" s="100"/>
      <c r="BE1371">
        <v>34031</v>
      </c>
      <c r="BF1371">
        <f t="shared" si="1057"/>
        <v>3403105</v>
      </c>
      <c r="BH1371" t="s">
        <v>3303</v>
      </c>
    </row>
    <row r="1372" spans="1:60">
      <c r="A1372" t="s">
        <v>270</v>
      </c>
      <c r="B1372" t="s">
        <v>3094</v>
      </c>
      <c r="AY1372" t="str">
        <f t="shared" si="1056"/>
        <v>Passaic CD9</v>
      </c>
      <c r="BA1372">
        <v>9</v>
      </c>
      <c r="BC1372" s="98">
        <v>34</v>
      </c>
      <c r="BD1372" s="100"/>
      <c r="BE1372">
        <v>34031</v>
      </c>
      <c r="BF1372">
        <f t="shared" si="1057"/>
        <v>3403109</v>
      </c>
      <c r="BH1372" t="s">
        <v>3303</v>
      </c>
    </row>
    <row r="1373" spans="1:60">
      <c r="A1373" t="s">
        <v>270</v>
      </c>
      <c r="B1373" t="s">
        <v>3094</v>
      </c>
      <c r="AY1373" t="str">
        <f t="shared" si="1056"/>
        <v>Passaic CD11</v>
      </c>
      <c r="BA1373">
        <v>11</v>
      </c>
      <c r="BC1373" s="98">
        <v>34</v>
      </c>
      <c r="BD1373" s="100"/>
      <c r="BE1373">
        <v>34031</v>
      </c>
      <c r="BF1373">
        <f t="shared" si="1057"/>
        <v>3403111</v>
      </c>
      <c r="BH1373" t="s">
        <v>3303</v>
      </c>
    </row>
    <row r="1374" spans="1:60">
      <c r="A1374" t="s">
        <v>416</v>
      </c>
      <c r="B1374" t="s">
        <v>3094</v>
      </c>
      <c r="AY1374" t="str">
        <f t="shared" si="1056"/>
        <v>Somerset CD7</v>
      </c>
      <c r="BA1374">
        <v>7</v>
      </c>
      <c r="BC1374" s="98">
        <v>34</v>
      </c>
      <c r="BD1374" s="100"/>
      <c r="BE1374">
        <v>34035</v>
      </c>
      <c r="BF1374">
        <f t="shared" si="1057"/>
        <v>3403507</v>
      </c>
      <c r="BH1374" t="s">
        <v>3303</v>
      </c>
    </row>
    <row r="1375" spans="1:60">
      <c r="A1375" t="s">
        <v>416</v>
      </c>
      <c r="B1375" t="s">
        <v>3094</v>
      </c>
      <c r="AY1375" t="str">
        <f t="shared" si="1056"/>
        <v>Somerset CD12</v>
      </c>
      <c r="BA1375">
        <v>12</v>
      </c>
      <c r="BC1375" s="98">
        <v>34</v>
      </c>
      <c r="BD1375" s="100"/>
      <c r="BE1375">
        <v>34035</v>
      </c>
      <c r="BF1375">
        <f t="shared" si="1057"/>
        <v>3403512</v>
      </c>
      <c r="BH1375" t="s">
        <v>3303</v>
      </c>
    </row>
    <row r="1376" spans="1:60">
      <c r="A1376" t="s">
        <v>1145</v>
      </c>
      <c r="B1376" t="s">
        <v>3094</v>
      </c>
      <c r="C1376" s="1">
        <f t="shared" ref="C1376:C1377" si="1058">SUM(W1376:AN1376)</f>
        <v>5930</v>
      </c>
      <c r="D1376" s="1"/>
      <c r="E1376" s="1"/>
      <c r="F1376" s="1"/>
      <c r="G1376" s="1"/>
      <c r="H1376" s="1"/>
      <c r="I1376" s="1"/>
      <c r="J1376" s="1"/>
      <c r="K1376" s="7">
        <f>RANK(W1376,(W1376:Y1376,Z1376:AN1376))</f>
        <v>2</v>
      </c>
      <c r="L1376" s="7" t="e">
        <f>RANK(X1376,(W1376:Y1376,Z1376:AN1376))</f>
        <v>#N/A</v>
      </c>
      <c r="M1376" s="7">
        <f>IF(Y1376&gt;0,RANK(Y1376,(W1376:Y1376,Z1376:AN1376)),0)</f>
        <v>1</v>
      </c>
      <c r="N1376" s="7"/>
      <c r="O1376" s="1">
        <f t="shared" ref="O1376:O1377" si="1059">MAX(W1376:AD1376)-LARGE(W1376:AD1376,2)</f>
        <v>1092</v>
      </c>
      <c r="P1376" s="2">
        <f t="shared" ref="P1376:P1377" si="1060">O1376/C1376</f>
        <v>0.18414839797639124</v>
      </c>
      <c r="Q1376" s="2"/>
      <c r="R1376" s="2">
        <f t="shared" ref="R1376:R1377" si="1061">IF($C1376=0,"-",W1376/$C1376)</f>
        <v>0.40252951096121414</v>
      </c>
      <c r="S1376" s="2">
        <f t="shared" ref="S1376:S1377" si="1062">IF($C1376=0,"-",X1376/$C1376)</f>
        <v>0</v>
      </c>
      <c r="T1376" s="2">
        <f t="shared" ref="T1376:T1377" si="1063">IF($C1376=0,"-",Y1376/$C1376)</f>
        <v>0.58667790893760541</v>
      </c>
      <c r="U1376" s="2">
        <f t="shared" ref="U1376:U1377" si="1064">IF($C1376=0,"-",Z1376/$C1376)</f>
        <v>0</v>
      </c>
      <c r="V1376" s="2">
        <f t="shared" ref="V1376:V1377" si="1065">IF(C1376=0,"-",(1-R1376-S1376-T1376-U1376))</f>
        <v>1.0792580101180449E-2</v>
      </c>
      <c r="W1376" s="1">
        <v>2387</v>
      </c>
      <c r="Y1376" s="1">
        <v>3479</v>
      </c>
      <c r="AF1376" s="1">
        <v>64</v>
      </c>
      <c r="AY1376" t="str">
        <f t="shared" si="1056"/>
        <v>Sussex CD5</v>
      </c>
      <c r="BA1376">
        <v>5</v>
      </c>
      <c r="BC1376" s="98">
        <v>34</v>
      </c>
      <c r="BD1376" s="100"/>
      <c r="BE1376">
        <v>34037</v>
      </c>
      <c r="BF1376">
        <f t="shared" si="1057"/>
        <v>3403705</v>
      </c>
      <c r="BH1376" t="s">
        <v>3303</v>
      </c>
    </row>
    <row r="1377" spans="1:60">
      <c r="A1377" t="s">
        <v>1145</v>
      </c>
      <c r="B1377" t="s">
        <v>3094</v>
      </c>
      <c r="C1377" s="1">
        <f t="shared" si="1058"/>
        <v>3461</v>
      </c>
      <c r="D1377" s="1"/>
      <c r="E1377" s="1"/>
      <c r="F1377" s="1"/>
      <c r="G1377" s="1"/>
      <c r="H1377" s="1"/>
      <c r="I1377" s="1"/>
      <c r="J1377" s="1"/>
      <c r="K1377" s="7">
        <f>RANK(W1377,(W1377:Y1377,Z1377:AN1377))</f>
        <v>2</v>
      </c>
      <c r="L1377" s="7" t="e">
        <f>RANK(X1377,(W1377:Y1377,Z1377:AN1377))</f>
        <v>#N/A</v>
      </c>
      <c r="M1377" s="7">
        <f>IF(Y1377&gt;0,RANK(Y1377,(W1377:Y1377,Z1377:AN1377)),0)</f>
        <v>1</v>
      </c>
      <c r="N1377" s="7"/>
      <c r="O1377" s="1">
        <f t="shared" si="1059"/>
        <v>225</v>
      </c>
      <c r="P1377" s="2">
        <f t="shared" si="1060"/>
        <v>6.501011268419532E-2</v>
      </c>
      <c r="Q1377" s="2"/>
      <c r="R1377" s="2">
        <f t="shared" si="1061"/>
        <v>0.46200520080901475</v>
      </c>
      <c r="S1377" s="2">
        <f t="shared" si="1062"/>
        <v>0</v>
      </c>
      <c r="T1377" s="2">
        <f t="shared" si="1063"/>
        <v>0.52701531349321007</v>
      </c>
      <c r="U1377" s="2">
        <f t="shared" si="1064"/>
        <v>0</v>
      </c>
      <c r="V1377" s="2">
        <f t="shared" si="1065"/>
        <v>1.0979485697775182E-2</v>
      </c>
      <c r="W1377" s="1">
        <v>1599</v>
      </c>
      <c r="Y1377" s="1">
        <v>1824</v>
      </c>
      <c r="AF1377" s="1">
        <v>38</v>
      </c>
      <c r="AY1377" t="str">
        <f t="shared" si="1056"/>
        <v>Sussex CD11</v>
      </c>
      <c r="BA1377">
        <v>11</v>
      </c>
      <c r="BC1377" s="98">
        <v>34</v>
      </c>
      <c r="BD1377" s="100"/>
      <c r="BE1377">
        <v>34037</v>
      </c>
      <c r="BF1377">
        <f t="shared" si="1057"/>
        <v>3403711</v>
      </c>
      <c r="BH1377" t="s">
        <v>3303</v>
      </c>
    </row>
    <row r="1378" spans="1:60">
      <c r="A1378" t="s">
        <v>3257</v>
      </c>
      <c r="B1378" t="s">
        <v>3094</v>
      </c>
      <c r="AY1378" t="str">
        <f t="shared" si="1056"/>
        <v>Union CD7</v>
      </c>
      <c r="BA1378">
        <v>7</v>
      </c>
      <c r="BC1378" s="98">
        <v>34</v>
      </c>
      <c r="BD1378" s="100"/>
      <c r="BE1378">
        <v>34039</v>
      </c>
      <c r="BF1378">
        <f t="shared" si="1057"/>
        <v>3403907</v>
      </c>
      <c r="BH1378" t="s">
        <v>3303</v>
      </c>
    </row>
    <row r="1379" spans="1:60" s="177" customFormat="1">
      <c r="A1379" s="177" t="s">
        <v>3257</v>
      </c>
      <c r="B1379" s="177" t="s">
        <v>3094</v>
      </c>
      <c r="O1379" s="1"/>
      <c r="P1379" s="2"/>
      <c r="Q1379" s="1"/>
      <c r="W1379" s="1"/>
      <c r="X1379" s="1"/>
      <c r="Y1379" s="1"/>
      <c r="Z1379" s="1"/>
      <c r="AA1379" s="1"/>
      <c r="AB1379" s="1"/>
      <c r="AC1379" s="1"/>
      <c r="AD1379" s="1"/>
      <c r="AE1379" s="1"/>
      <c r="AF1379" s="1"/>
      <c r="AG1379" s="1"/>
      <c r="AJ1379" s="1"/>
      <c r="AY1379" s="177" t="str">
        <f t="shared" si="1056"/>
        <v>Union CD8</v>
      </c>
      <c r="BA1379" s="177">
        <v>8</v>
      </c>
      <c r="BC1379" s="98">
        <v>34</v>
      </c>
      <c r="BD1379" s="100"/>
      <c r="BE1379" s="177">
        <v>34039</v>
      </c>
      <c r="BF1379" s="177">
        <f t="shared" si="1057"/>
        <v>3403908</v>
      </c>
      <c r="BH1379" s="177" t="s">
        <v>3303</v>
      </c>
    </row>
    <row r="1380" spans="1:60" s="177" customFormat="1">
      <c r="A1380" s="177" t="s">
        <v>3257</v>
      </c>
      <c r="B1380" s="177" t="s">
        <v>3094</v>
      </c>
      <c r="O1380" s="1"/>
      <c r="P1380" s="2"/>
      <c r="Q1380" s="1"/>
      <c r="W1380" s="1"/>
      <c r="X1380" s="1"/>
      <c r="Y1380" s="1"/>
      <c r="Z1380" s="1"/>
      <c r="AA1380" s="1"/>
      <c r="AB1380" s="1"/>
      <c r="AC1380" s="1"/>
      <c r="AD1380" s="1"/>
      <c r="AE1380" s="1"/>
      <c r="AF1380" s="1"/>
      <c r="AG1380" s="1"/>
      <c r="AJ1380" s="1"/>
      <c r="AY1380" s="177" t="str">
        <f t="shared" si="1056"/>
        <v>Union CD10</v>
      </c>
      <c r="BA1380" s="177">
        <v>10</v>
      </c>
      <c r="BC1380" s="98">
        <v>34</v>
      </c>
      <c r="BD1380" s="100"/>
      <c r="BE1380" s="177">
        <v>34039</v>
      </c>
      <c r="BF1380" s="177">
        <f t="shared" si="1057"/>
        <v>3403910</v>
      </c>
      <c r="BH1380" s="177" t="s">
        <v>3303</v>
      </c>
    </row>
    <row r="1381" spans="1:60" s="177" customFormat="1">
      <c r="A1381" s="177" t="s">
        <v>3257</v>
      </c>
      <c r="B1381" s="177" t="s">
        <v>3094</v>
      </c>
      <c r="O1381" s="1"/>
      <c r="P1381" s="2"/>
      <c r="Q1381" s="1"/>
      <c r="W1381" s="1"/>
      <c r="X1381" s="1"/>
      <c r="Y1381" s="1"/>
      <c r="Z1381" s="1"/>
      <c r="AA1381" s="1"/>
      <c r="AB1381" s="1"/>
      <c r="AC1381" s="1"/>
      <c r="AD1381" s="1"/>
      <c r="AE1381" s="1"/>
      <c r="AF1381" s="1"/>
      <c r="AG1381" s="1"/>
      <c r="AJ1381" s="1"/>
      <c r="AY1381" s="177" t="str">
        <f>A1381&amp;" "&amp;"CD"&amp;BA1381</f>
        <v>Union CD12</v>
      </c>
      <c r="BA1381" s="177">
        <v>12</v>
      </c>
      <c r="BC1381" s="98">
        <v>34</v>
      </c>
      <c r="BD1381" s="100"/>
      <c r="BE1381" s="177">
        <v>34039</v>
      </c>
      <c r="BF1381" s="177">
        <f>BE1381*100+BA1381</f>
        <v>3403912</v>
      </c>
      <c r="BH1381" s="177" t="s">
        <v>3303</v>
      </c>
    </row>
    <row r="1382" spans="1:60" s="177" customFormat="1">
      <c r="A1382" s="177" t="s">
        <v>1150</v>
      </c>
      <c r="B1382" s="177" t="s">
        <v>3094</v>
      </c>
      <c r="O1382" s="1"/>
      <c r="P1382" s="2"/>
      <c r="Q1382" s="1"/>
      <c r="W1382" s="1"/>
      <c r="X1382" s="1"/>
      <c r="Y1382" s="1"/>
      <c r="Z1382" s="1"/>
      <c r="AA1382" s="1"/>
      <c r="AB1382" s="1"/>
      <c r="AC1382" s="1"/>
      <c r="AD1382" s="1"/>
      <c r="AE1382" s="1"/>
      <c r="AF1382" s="1"/>
      <c r="AG1382" s="1"/>
      <c r="AJ1382" s="1"/>
      <c r="AY1382" s="177" t="str">
        <f>A1382&amp;" "&amp;"CD"&amp;BA1382</f>
        <v>Warren CD5</v>
      </c>
      <c r="BA1382" s="177">
        <v>5</v>
      </c>
      <c r="BC1382" s="98">
        <v>34</v>
      </c>
      <c r="BD1382" s="100"/>
      <c r="BE1382" s="177">
        <v>34041</v>
      </c>
      <c r="BF1382" s="177">
        <f>BE1382*100+BA1382</f>
        <v>3404105</v>
      </c>
      <c r="BH1382" s="177" t="s">
        <v>3303</v>
      </c>
    </row>
    <row r="1383" spans="1:60">
      <c r="A1383" t="s">
        <v>1150</v>
      </c>
      <c r="B1383" t="s">
        <v>3094</v>
      </c>
      <c r="AY1383" t="str">
        <f t="shared" si="1056"/>
        <v>Warren CD7</v>
      </c>
      <c r="BA1383">
        <v>7</v>
      </c>
      <c r="BC1383" s="98">
        <v>34</v>
      </c>
      <c r="BD1383" s="100"/>
      <c r="BE1383">
        <v>34041</v>
      </c>
      <c r="BF1383">
        <f t="shared" si="1057"/>
        <v>3404107</v>
      </c>
      <c r="BH1383" t="s">
        <v>3303</v>
      </c>
    </row>
    <row r="1384" spans="1:60" s="219" customFormat="1">
      <c r="O1384" s="1"/>
      <c r="P1384" s="2"/>
      <c r="Q1384" s="1"/>
      <c r="W1384" s="1"/>
      <c r="X1384" s="1"/>
      <c r="Y1384" s="1"/>
      <c r="Z1384" s="1"/>
      <c r="AA1384" s="1"/>
      <c r="AB1384" s="1"/>
      <c r="AC1384" s="1"/>
      <c r="AD1384" s="1"/>
      <c r="AE1384" s="1"/>
      <c r="AF1384" s="1"/>
      <c r="AG1384" s="1"/>
      <c r="AJ1384" s="1"/>
      <c r="BC1384" s="98"/>
      <c r="BD1384" s="100"/>
    </row>
    <row r="1385" spans="1:60" s="219" customFormat="1">
      <c r="A1385" s="48" t="s">
        <v>1408</v>
      </c>
      <c r="O1385" s="1"/>
      <c r="P1385" s="2"/>
      <c r="Q1385" s="1"/>
      <c r="W1385" s="1"/>
      <c r="X1385" s="1"/>
      <c r="Y1385" s="1"/>
      <c r="Z1385" s="1"/>
      <c r="AA1385" s="1"/>
      <c r="AB1385" s="1"/>
      <c r="AC1385" s="1"/>
      <c r="AD1385" s="1"/>
      <c r="AE1385" s="1"/>
      <c r="AF1385" s="1"/>
      <c r="AG1385" s="1"/>
      <c r="AJ1385" s="1"/>
      <c r="BC1385" s="98"/>
      <c r="BD1385" s="100"/>
    </row>
    <row r="1386" spans="1:60" s="219" customFormat="1">
      <c r="A1386" s="219" t="s">
        <v>3591</v>
      </c>
      <c r="O1386" s="1"/>
      <c r="P1386" s="2"/>
      <c r="Q1386" s="1"/>
      <c r="W1386" s="1"/>
      <c r="X1386" s="1"/>
      <c r="Y1386" s="1"/>
      <c r="Z1386" s="1"/>
      <c r="AA1386" s="1"/>
      <c r="AB1386" s="1"/>
      <c r="AC1386" s="1"/>
      <c r="AD1386" s="1"/>
      <c r="AE1386" s="1"/>
      <c r="AF1386" s="1"/>
      <c r="AG1386" s="1"/>
      <c r="AJ1386" s="1"/>
      <c r="BC1386" s="98"/>
      <c r="BD1386" s="100"/>
    </row>
    <row r="1387" spans="1:60" s="219" customFormat="1">
      <c r="A1387" s="219" t="s">
        <v>2629</v>
      </c>
      <c r="B1387" s="219" t="s">
        <v>3094</v>
      </c>
      <c r="C1387" s="1">
        <f t="shared" ref="C1387:C1415" si="1066">SUM(W1387:AN1387)</f>
        <v>18444</v>
      </c>
      <c r="D1387" s="1"/>
      <c r="E1387" s="1"/>
      <c r="F1387" s="1"/>
      <c r="G1387" s="1"/>
      <c r="H1387" s="1"/>
      <c r="I1387" s="1"/>
      <c r="J1387" s="1"/>
      <c r="K1387" s="7">
        <f>RANK(W1387,(W1387:Y1387,Z1387:AN1387))</f>
        <v>1</v>
      </c>
      <c r="L1387" s="7" t="e">
        <f>RANK(X1387,(W1387:Y1387,Z1387:AN1387))</f>
        <v>#N/A</v>
      </c>
      <c r="M1387" s="7">
        <f>IF(Y1387&gt;0,RANK(Y1387,(W1387:Y1387,Z1387:AN1387)),0)</f>
        <v>2</v>
      </c>
      <c r="N1387" s="7"/>
      <c r="O1387" s="1">
        <f t="shared" ref="O1387:O1415" si="1067">MAX(W1387:AD1387)-LARGE(W1387:AD1387,2)</f>
        <v>4360</v>
      </c>
      <c r="P1387" s="2">
        <f t="shared" ref="P1387:P1415" si="1068">O1387/C1387</f>
        <v>0.23639123834309261</v>
      </c>
      <c r="Q1387" s="2"/>
      <c r="R1387" s="2">
        <f t="shared" ref="R1387:R1415" si="1069">IF($C1387=0,"-",W1387/$C1387)</f>
        <v>0.61759921925829542</v>
      </c>
      <c r="S1387" s="2">
        <f t="shared" ref="S1387:S1415" si="1070">IF($C1387=0,"-",X1387/$C1387)</f>
        <v>0</v>
      </c>
      <c r="T1387" s="2">
        <f t="shared" ref="T1387:T1415" si="1071">IF($C1387=0,"-",Y1387/$C1387)</f>
        <v>0.38120798091520275</v>
      </c>
      <c r="U1387" s="2">
        <f t="shared" ref="U1387:U1415" si="1072">IF($C1387=0,"-",Z1387/$C1387)</f>
        <v>0</v>
      </c>
      <c r="V1387" s="2">
        <f t="shared" ref="V1387:V1415" si="1073">IF(C1387=0,"-",(1-R1387-S1387-T1387-U1387))</f>
        <v>1.1927998265018336E-3</v>
      </c>
      <c r="W1387" s="1">
        <v>11391</v>
      </c>
      <c r="X1387" s="1"/>
      <c r="Y1387" s="1">
        <v>7031</v>
      </c>
      <c r="Z1387" s="1"/>
      <c r="AA1387" s="1"/>
      <c r="AB1387" s="1"/>
      <c r="AC1387" s="1"/>
      <c r="AD1387" s="1"/>
      <c r="AE1387" s="1"/>
      <c r="AF1387" s="166">
        <v>22</v>
      </c>
      <c r="AG1387" s="1"/>
      <c r="AJ1387" s="1"/>
      <c r="AY1387" s="219" t="str">
        <f>A1387&amp;" "&amp;"DD"&amp;BA1387</f>
        <v>Atlantic DD1</v>
      </c>
      <c r="BA1387" s="219">
        <v>1</v>
      </c>
      <c r="BC1387" s="98">
        <v>34</v>
      </c>
      <c r="BD1387" s="100"/>
    </row>
    <row r="1388" spans="1:60" s="219" customFormat="1">
      <c r="A1388" s="219" t="s">
        <v>2629</v>
      </c>
      <c r="B1388" s="219" t="s">
        <v>3094</v>
      </c>
      <c r="C1388" s="1">
        <f t="shared" si="1066"/>
        <v>727</v>
      </c>
      <c r="D1388" s="1"/>
      <c r="E1388" s="1"/>
      <c r="F1388" s="1"/>
      <c r="G1388" s="1"/>
      <c r="H1388" s="1"/>
      <c r="I1388" s="1"/>
      <c r="J1388" s="1"/>
      <c r="K1388" s="7">
        <f>RANK(W1388,(W1388:Y1388,Z1388:AN1388))</f>
        <v>1</v>
      </c>
      <c r="L1388" s="7" t="e">
        <f>RANK(X1388,(W1388:Y1388,Z1388:AN1388))</f>
        <v>#N/A</v>
      </c>
      <c r="M1388" s="7">
        <f>IF(Y1388&gt;0,RANK(Y1388,(W1388:Y1388,Z1388:AN1388)),0)</f>
        <v>2</v>
      </c>
      <c r="N1388" s="7"/>
      <c r="O1388" s="1">
        <f t="shared" si="1067"/>
        <v>24</v>
      </c>
      <c r="P1388" s="2">
        <f t="shared" si="1068"/>
        <v>3.3012379642365884E-2</v>
      </c>
      <c r="Q1388" s="2"/>
      <c r="R1388" s="2">
        <f t="shared" si="1069"/>
        <v>0.51581843191196697</v>
      </c>
      <c r="S1388" s="2">
        <f t="shared" si="1070"/>
        <v>0</v>
      </c>
      <c r="T1388" s="2">
        <f t="shared" si="1071"/>
        <v>0.4828060522696011</v>
      </c>
      <c r="U1388" s="2">
        <f t="shared" si="1072"/>
        <v>0</v>
      </c>
      <c r="V1388" s="2">
        <f t="shared" si="1073"/>
        <v>1.3755158184319272E-3</v>
      </c>
      <c r="W1388" s="1">
        <v>375</v>
      </c>
      <c r="X1388" s="1"/>
      <c r="Y1388" s="1">
        <v>351</v>
      </c>
      <c r="Z1388" s="1"/>
      <c r="AA1388" s="1"/>
      <c r="AB1388" s="1"/>
      <c r="AC1388" s="1"/>
      <c r="AD1388" s="1"/>
      <c r="AE1388" s="1"/>
      <c r="AF1388" s="166">
        <v>1</v>
      </c>
      <c r="AG1388" s="1"/>
      <c r="AJ1388" s="1"/>
      <c r="AY1388" s="219" t="str">
        <f>A1388&amp;" "&amp;"DD"&amp;BA1388</f>
        <v>Atlantic DD4</v>
      </c>
      <c r="BA1388" s="219">
        <v>4</v>
      </c>
      <c r="BC1388" s="98">
        <v>34</v>
      </c>
      <c r="BD1388" s="100"/>
    </row>
    <row r="1389" spans="1:60" s="219" customFormat="1">
      <c r="A1389" s="219" t="s">
        <v>2629</v>
      </c>
      <c r="B1389" s="219" t="s">
        <v>3094</v>
      </c>
      <c r="C1389" s="1">
        <f t="shared" si="1066"/>
        <v>3219</v>
      </c>
      <c r="D1389" s="1"/>
      <c r="E1389" s="1"/>
      <c r="F1389" s="1"/>
      <c r="G1389" s="1"/>
      <c r="H1389" s="1"/>
      <c r="I1389" s="1"/>
      <c r="J1389" s="1"/>
      <c r="K1389" s="7">
        <f>RANK(W1389,(W1389:Y1389,Z1389:AN1389))</f>
        <v>1</v>
      </c>
      <c r="L1389" s="7" t="e">
        <f>RANK(X1389,(W1389:Y1389,Z1389:AN1389))</f>
        <v>#N/A</v>
      </c>
      <c r="M1389" s="7">
        <f>IF(Y1389&gt;0,RANK(Y1389,(W1389:Y1389,Z1389:AN1389)),0)</f>
        <v>2</v>
      </c>
      <c r="N1389" s="7"/>
      <c r="O1389" s="1">
        <f t="shared" si="1067"/>
        <v>367</v>
      </c>
      <c r="P1389" s="2">
        <f t="shared" si="1068"/>
        <v>0.11401056228642435</v>
      </c>
      <c r="Q1389" s="2"/>
      <c r="R1389" s="2">
        <f t="shared" si="1069"/>
        <v>0.55607331469400434</v>
      </c>
      <c r="S1389" s="2">
        <f t="shared" si="1070"/>
        <v>0</v>
      </c>
      <c r="T1389" s="2">
        <f t="shared" si="1071"/>
        <v>0.44206275240757997</v>
      </c>
      <c r="U1389" s="2">
        <f t="shared" si="1072"/>
        <v>0</v>
      </c>
      <c r="V1389" s="2">
        <f t="shared" si="1073"/>
        <v>1.8639328984156878E-3</v>
      </c>
      <c r="W1389" s="1">
        <v>1790</v>
      </c>
      <c r="X1389" s="1"/>
      <c r="Y1389" s="1">
        <v>1423</v>
      </c>
      <c r="Z1389" s="1"/>
      <c r="AA1389" s="1"/>
      <c r="AB1389" s="1"/>
      <c r="AC1389" s="1"/>
      <c r="AD1389" s="1"/>
      <c r="AE1389" s="1"/>
      <c r="AF1389" s="166">
        <v>6</v>
      </c>
      <c r="AG1389" s="1"/>
      <c r="AJ1389" s="1"/>
      <c r="AY1389" s="219" t="str">
        <f>A1389&amp;" "&amp;"DD"&amp;BA1389</f>
        <v>Atlantic DD5</v>
      </c>
      <c r="BA1389" s="219">
        <v>5</v>
      </c>
      <c r="BC1389" s="98">
        <v>34</v>
      </c>
      <c r="BD1389" s="100"/>
    </row>
    <row r="1390" spans="1:60" s="219" customFormat="1">
      <c r="A1390" s="219" t="s">
        <v>1379</v>
      </c>
      <c r="B1390" s="219" t="s">
        <v>3094</v>
      </c>
      <c r="C1390" s="1">
        <f t="shared" si="1066"/>
        <v>15437</v>
      </c>
      <c r="D1390" s="1"/>
      <c r="E1390" s="1"/>
      <c r="F1390" s="1"/>
      <c r="G1390" s="1"/>
      <c r="H1390" s="1"/>
      <c r="I1390" s="1"/>
      <c r="J1390" s="1"/>
      <c r="K1390" s="7">
        <f>RANK(W1390,(W1390:Y1390,Z1390:AN1390))</f>
        <v>1</v>
      </c>
      <c r="L1390" s="7" t="e">
        <f>RANK(X1390,(W1390:Y1390,Z1390:AN1390))</f>
        <v>#N/A</v>
      </c>
      <c r="M1390" s="7">
        <f>IF(Y1390&gt;0,RANK(Y1390,(W1390:Y1390,Z1390:AN1390)),0)</f>
        <v>2</v>
      </c>
      <c r="N1390" s="7"/>
      <c r="O1390" s="1">
        <f t="shared" si="1067"/>
        <v>2327</v>
      </c>
      <c r="P1390" s="2">
        <f t="shared" si="1068"/>
        <v>0.15074172442832157</v>
      </c>
      <c r="Q1390" s="2"/>
      <c r="R1390" s="2">
        <f t="shared" si="1069"/>
        <v>0.57394571484096646</v>
      </c>
      <c r="S1390" s="2">
        <f t="shared" si="1070"/>
        <v>0</v>
      </c>
      <c r="T1390" s="2">
        <f t="shared" si="1071"/>
        <v>0.42320399041264495</v>
      </c>
      <c r="U1390" s="2">
        <f t="shared" si="1072"/>
        <v>0</v>
      </c>
      <c r="V1390" s="2">
        <f t="shared" si="1073"/>
        <v>2.850294746388593E-3</v>
      </c>
      <c r="W1390" s="1">
        <v>8860</v>
      </c>
      <c r="X1390" s="1"/>
      <c r="Y1390" s="1">
        <v>6533</v>
      </c>
      <c r="Z1390" s="1"/>
      <c r="AA1390" s="1"/>
      <c r="AB1390" s="1"/>
      <c r="AC1390" s="1"/>
      <c r="AD1390" s="1"/>
      <c r="AE1390" s="1"/>
      <c r="AF1390" s="1">
        <v>44</v>
      </c>
      <c r="AG1390" s="1"/>
      <c r="AJ1390" s="1"/>
      <c r="AY1390" s="219" t="str">
        <f t="shared" ref="AY1390:AY1445" si="1074">A1390&amp;" "&amp;"DD"&amp;BA1390</f>
        <v>Bergen DD17</v>
      </c>
      <c r="BA1390" s="219">
        <v>17</v>
      </c>
      <c r="BC1390" s="98">
        <v>34</v>
      </c>
      <c r="BD1390" s="100"/>
    </row>
    <row r="1391" spans="1:60" s="219" customFormat="1">
      <c r="A1391" s="219" t="s">
        <v>1379</v>
      </c>
      <c r="B1391" s="219" t="s">
        <v>3094</v>
      </c>
      <c r="C1391" s="1">
        <f t="shared" si="1066"/>
        <v>3596</v>
      </c>
      <c r="D1391" s="1"/>
      <c r="E1391" s="1"/>
      <c r="F1391" s="1"/>
      <c r="G1391" s="1"/>
      <c r="H1391" s="1"/>
      <c r="I1391" s="1"/>
      <c r="J1391" s="1"/>
      <c r="K1391" s="7">
        <f>RANK(W1391,(W1391:Y1391,Z1391:AN1391))</f>
        <v>1</v>
      </c>
      <c r="L1391" s="7" t="e">
        <f>RANK(X1391,(W1391:Y1391,Z1391:AN1391))</f>
        <v>#N/A</v>
      </c>
      <c r="M1391" s="7">
        <f>IF(Y1391&gt;0,RANK(Y1391,(W1391:Y1391,Z1391:AN1391)),0)</f>
        <v>2</v>
      </c>
      <c r="N1391" s="7"/>
      <c r="O1391" s="1">
        <f t="shared" si="1067"/>
        <v>652</v>
      </c>
      <c r="P1391" s="2">
        <f t="shared" si="1068"/>
        <v>0.18131256952169078</v>
      </c>
      <c r="Q1391" s="2"/>
      <c r="R1391" s="2">
        <f t="shared" si="1069"/>
        <v>0.58870967741935487</v>
      </c>
      <c r="S1391" s="2">
        <f t="shared" si="1070"/>
        <v>0</v>
      </c>
      <c r="T1391" s="2">
        <f t="shared" si="1071"/>
        <v>0.40739710789766409</v>
      </c>
      <c r="U1391" s="2">
        <f t="shared" si="1072"/>
        <v>0</v>
      </c>
      <c r="V1391" s="2">
        <f t="shared" si="1073"/>
        <v>3.8932146829810388E-3</v>
      </c>
      <c r="W1391" s="1">
        <v>2117</v>
      </c>
      <c r="X1391" s="1"/>
      <c r="Y1391" s="1">
        <v>1465</v>
      </c>
      <c r="Z1391" s="1"/>
      <c r="AA1391" s="1"/>
      <c r="AB1391" s="1"/>
      <c r="AC1391" s="1"/>
      <c r="AD1391" s="1"/>
      <c r="AE1391" s="1"/>
      <c r="AF1391" s="1">
        <v>14</v>
      </c>
      <c r="AG1391" s="1"/>
      <c r="AJ1391" s="1"/>
      <c r="AY1391" s="219" t="str">
        <f t="shared" si="1074"/>
        <v>Bergen DD18</v>
      </c>
      <c r="BA1391" s="219">
        <v>18</v>
      </c>
      <c r="BC1391" s="98">
        <v>34</v>
      </c>
      <c r="BD1391" s="100"/>
    </row>
    <row r="1392" spans="1:60" s="219" customFormat="1">
      <c r="A1392" s="219" t="s">
        <v>1379</v>
      </c>
      <c r="B1392" s="219" t="s">
        <v>3094</v>
      </c>
      <c r="C1392" s="1">
        <f t="shared" si="1066"/>
        <v>47904</v>
      </c>
      <c r="D1392" s="1"/>
      <c r="E1392" s="1"/>
      <c r="F1392" s="1"/>
      <c r="G1392" s="1"/>
      <c r="H1392" s="1"/>
      <c r="I1392" s="1"/>
      <c r="J1392" s="1"/>
      <c r="K1392" s="7">
        <f>RANK(W1392,(W1392:Y1392,Z1392:AN1392))</f>
        <v>1</v>
      </c>
      <c r="L1392" s="7" t="e">
        <f>RANK(X1392,(W1392:Y1392,Z1392:AN1392))</f>
        <v>#N/A</v>
      </c>
      <c r="M1392" s="7">
        <f>IF(Y1392&gt;0,RANK(Y1392,(W1392:Y1392,Z1392:AN1392)),0)</f>
        <v>2</v>
      </c>
      <c r="N1392" s="7"/>
      <c r="O1392" s="1">
        <f t="shared" si="1067"/>
        <v>16022</v>
      </c>
      <c r="P1392" s="2">
        <f t="shared" si="1068"/>
        <v>0.33446058784235139</v>
      </c>
      <c r="Q1392" s="2"/>
      <c r="R1392" s="2">
        <f t="shared" si="1069"/>
        <v>0.66589428857715427</v>
      </c>
      <c r="S1392" s="2">
        <f t="shared" si="1070"/>
        <v>0</v>
      </c>
      <c r="T1392" s="2">
        <f t="shared" si="1071"/>
        <v>0.33143370073480294</v>
      </c>
      <c r="U1392" s="2">
        <f t="shared" si="1072"/>
        <v>0</v>
      </c>
      <c r="V1392" s="2">
        <f t="shared" si="1073"/>
        <v>2.6720106880427918E-3</v>
      </c>
      <c r="W1392" s="1">
        <v>31899</v>
      </c>
      <c r="X1392" s="1"/>
      <c r="Y1392" s="1">
        <v>15877</v>
      </c>
      <c r="Z1392" s="1"/>
      <c r="AA1392" s="1"/>
      <c r="AB1392" s="1"/>
      <c r="AC1392" s="1"/>
      <c r="AD1392" s="1"/>
      <c r="AE1392" s="1"/>
      <c r="AF1392" s="1">
        <v>128</v>
      </c>
      <c r="AG1392" s="1"/>
      <c r="AJ1392" s="1"/>
      <c r="AY1392" s="219" t="str">
        <f t="shared" si="1074"/>
        <v>Bergen DD19</v>
      </c>
      <c r="BA1392" s="219">
        <v>19</v>
      </c>
      <c r="BC1392" s="98">
        <v>34</v>
      </c>
      <c r="BD1392" s="100"/>
    </row>
    <row r="1393" spans="1:56" s="219" customFormat="1">
      <c r="A1393" s="219" t="s">
        <v>1379</v>
      </c>
      <c r="B1393" s="219" t="s">
        <v>3094</v>
      </c>
      <c r="C1393" s="1">
        <f t="shared" si="1066"/>
        <v>23626</v>
      </c>
      <c r="D1393" s="1"/>
      <c r="E1393" s="1"/>
      <c r="F1393" s="1"/>
      <c r="G1393" s="1"/>
      <c r="H1393" s="1"/>
      <c r="I1393" s="1"/>
      <c r="J1393" s="1"/>
      <c r="K1393" s="7">
        <f>RANK(W1393,(W1393:Y1393,Z1393:AN1393))</f>
        <v>1</v>
      </c>
      <c r="L1393" s="7" t="e">
        <f>RANK(X1393,(W1393:Y1393,Z1393:AN1393))</f>
        <v>#N/A</v>
      </c>
      <c r="M1393" s="7">
        <f>IF(Y1393&gt;0,RANK(Y1393,(W1393:Y1393,Z1393:AN1393)),0)</f>
        <v>2</v>
      </c>
      <c r="N1393" s="7"/>
      <c r="O1393" s="1">
        <f t="shared" si="1067"/>
        <v>5324</v>
      </c>
      <c r="P1393" s="2">
        <f t="shared" si="1068"/>
        <v>0.22534495894353679</v>
      </c>
      <c r="Q1393" s="2"/>
      <c r="R1393" s="2">
        <f t="shared" si="1069"/>
        <v>0.61131803944806573</v>
      </c>
      <c r="S1393" s="2">
        <f t="shared" si="1070"/>
        <v>0</v>
      </c>
      <c r="T1393" s="2">
        <f t="shared" si="1071"/>
        <v>0.38597308050452889</v>
      </c>
      <c r="U1393" s="2">
        <f t="shared" si="1072"/>
        <v>0</v>
      </c>
      <c r="V1393" s="2">
        <f t="shared" si="1073"/>
        <v>2.708880047405382E-3</v>
      </c>
      <c r="W1393" s="1">
        <v>14443</v>
      </c>
      <c r="X1393" s="1"/>
      <c r="Y1393" s="1">
        <v>9119</v>
      </c>
      <c r="Z1393" s="1"/>
      <c r="AA1393" s="1"/>
      <c r="AB1393" s="1"/>
      <c r="AC1393" s="1"/>
      <c r="AD1393" s="1"/>
      <c r="AE1393" s="1"/>
      <c r="AF1393" s="1">
        <v>64</v>
      </c>
      <c r="AG1393" s="1"/>
      <c r="AJ1393" s="1"/>
      <c r="AY1393" s="219" t="str">
        <f t="shared" si="1074"/>
        <v>Bergen DD20</v>
      </c>
      <c r="BA1393" s="219">
        <v>20</v>
      </c>
      <c r="BC1393" s="98">
        <v>34</v>
      </c>
      <c r="BD1393" s="100"/>
    </row>
    <row r="1394" spans="1:56" s="219" customFormat="1">
      <c r="A1394" s="219" t="s">
        <v>2187</v>
      </c>
      <c r="B1394" s="219" t="s">
        <v>3094</v>
      </c>
      <c r="C1394" s="1">
        <f t="shared" si="1066"/>
        <v>2438</v>
      </c>
      <c r="D1394" s="1"/>
      <c r="E1394" s="1"/>
      <c r="F1394" s="1"/>
      <c r="G1394" s="1"/>
      <c r="H1394" s="1"/>
      <c r="I1394" s="1"/>
      <c r="J1394" s="1"/>
      <c r="K1394" s="7">
        <f>RANK(W1394,(W1394:Y1394,Z1394:AN1394))</f>
        <v>1</v>
      </c>
      <c r="L1394" s="7" t="e">
        <f>RANK(X1394,(W1394:Y1394,Z1394:AN1394))</f>
        <v>#N/A</v>
      </c>
      <c r="M1394" s="7">
        <f>IF(Y1394&gt;0,RANK(Y1394,(W1394:Y1394,Z1394:AN1394)),0)</f>
        <v>2</v>
      </c>
      <c r="N1394" s="7"/>
      <c r="O1394" s="1">
        <f t="shared" si="1067"/>
        <v>281</v>
      </c>
      <c r="P1394" s="2">
        <f t="shared" si="1068"/>
        <v>0.11525840853158327</v>
      </c>
      <c r="Q1394" s="2"/>
      <c r="R1394" s="2">
        <f t="shared" si="1069"/>
        <v>0.55660377358490565</v>
      </c>
      <c r="S1394" s="2">
        <f t="shared" si="1070"/>
        <v>0</v>
      </c>
      <c r="T1394" s="2">
        <f t="shared" si="1071"/>
        <v>0.44134536505332239</v>
      </c>
      <c r="U1394" s="2">
        <f t="shared" si="1072"/>
        <v>0</v>
      </c>
      <c r="V1394" s="2">
        <f t="shared" si="1073"/>
        <v>2.0508613617719607E-3</v>
      </c>
      <c r="W1394" s="1">
        <v>1357</v>
      </c>
      <c r="X1394" s="1"/>
      <c r="Y1394" s="1">
        <v>1076</v>
      </c>
      <c r="Z1394" s="1"/>
      <c r="AA1394" s="1"/>
      <c r="AB1394" s="1"/>
      <c r="AC1394" s="1"/>
      <c r="AD1394" s="1"/>
      <c r="AE1394" s="1"/>
      <c r="AF1394" s="1">
        <v>5</v>
      </c>
      <c r="AG1394" s="1"/>
      <c r="AJ1394" s="1"/>
      <c r="AY1394" s="219" t="str">
        <f t="shared" si="1074"/>
        <v>Burlington DD3</v>
      </c>
      <c r="BA1394" s="219">
        <v>3</v>
      </c>
      <c r="BC1394" s="98"/>
      <c r="BD1394" s="100"/>
    </row>
    <row r="1395" spans="1:56" s="219" customFormat="1">
      <c r="A1395" s="219" t="s">
        <v>2187</v>
      </c>
      <c r="B1395" s="219" t="s">
        <v>3094</v>
      </c>
      <c r="C1395" s="1">
        <f t="shared" si="1066"/>
        <v>48784</v>
      </c>
      <c r="D1395" s="1"/>
      <c r="E1395" s="1"/>
      <c r="F1395" s="1"/>
      <c r="G1395" s="1"/>
      <c r="H1395" s="1"/>
      <c r="I1395" s="1"/>
      <c r="J1395" s="1"/>
      <c r="K1395" s="7">
        <f>RANK(W1395,(W1395:Y1395,Z1395:AN1395))</f>
        <v>1</v>
      </c>
      <c r="L1395" s="7" t="e">
        <f>RANK(X1395,(W1395:Y1395,Z1395:AN1395))</f>
        <v>#N/A</v>
      </c>
      <c r="M1395" s="7">
        <f>IF(Y1395&gt;0,RANK(Y1395,(W1395:Y1395,Z1395:AN1395)),0)</f>
        <v>2</v>
      </c>
      <c r="N1395" s="7"/>
      <c r="O1395" s="1">
        <f t="shared" si="1067"/>
        <v>13457</v>
      </c>
      <c r="P1395" s="2">
        <f t="shared" si="1068"/>
        <v>0.27584863889799932</v>
      </c>
      <c r="Q1395" s="2"/>
      <c r="R1395" s="2">
        <f t="shared" si="1069"/>
        <v>0.63674565431288943</v>
      </c>
      <c r="S1395" s="2">
        <f t="shared" si="1070"/>
        <v>0</v>
      </c>
      <c r="T1395" s="2">
        <f t="shared" si="1071"/>
        <v>0.36089701541489011</v>
      </c>
      <c r="U1395" s="2">
        <f t="shared" si="1072"/>
        <v>0</v>
      </c>
      <c r="V1395" s="2">
        <f t="shared" si="1073"/>
        <v>2.3573302722204592E-3</v>
      </c>
      <c r="W1395" s="1">
        <v>31063</v>
      </c>
      <c r="X1395" s="1"/>
      <c r="Y1395" s="1">
        <v>17606</v>
      </c>
      <c r="Z1395" s="1"/>
      <c r="AA1395" s="1"/>
      <c r="AB1395" s="1"/>
      <c r="AC1395" s="1"/>
      <c r="AD1395" s="1"/>
      <c r="AE1395" s="1"/>
      <c r="AF1395" s="1">
        <v>115</v>
      </c>
      <c r="AG1395" s="1"/>
      <c r="AJ1395" s="1"/>
      <c r="AY1395" s="219" t="str">
        <f t="shared" si="1074"/>
        <v>Burlington DD4</v>
      </c>
      <c r="BA1395" s="219">
        <v>4</v>
      </c>
      <c r="BC1395" s="98"/>
      <c r="BD1395" s="100"/>
    </row>
    <row r="1396" spans="1:56" s="219" customFormat="1">
      <c r="A1396" s="219" t="s">
        <v>2187</v>
      </c>
      <c r="B1396" s="219" t="s">
        <v>3094</v>
      </c>
      <c r="C1396" s="1">
        <f t="shared" si="1066"/>
        <v>650</v>
      </c>
      <c r="D1396" s="1"/>
      <c r="E1396" s="1"/>
      <c r="F1396" s="1"/>
      <c r="G1396" s="1"/>
      <c r="H1396" s="1"/>
      <c r="I1396" s="1"/>
      <c r="J1396" s="1"/>
      <c r="K1396" s="7">
        <f>RANK(W1396,(W1396:Y1396,Z1396:AN1396))</f>
        <v>2</v>
      </c>
      <c r="L1396" s="7" t="e">
        <f>RANK(X1396,(W1396:Y1396,Z1396:AN1396))</f>
        <v>#N/A</v>
      </c>
      <c r="M1396" s="7">
        <f>IF(Y1396&gt;0,RANK(Y1396,(W1396:Y1396,Z1396:AN1396)),0)</f>
        <v>1</v>
      </c>
      <c r="N1396" s="7"/>
      <c r="O1396" s="1">
        <f t="shared" si="1067"/>
        <v>89</v>
      </c>
      <c r="P1396" s="2">
        <f t="shared" si="1068"/>
        <v>0.13692307692307693</v>
      </c>
      <c r="Q1396" s="2"/>
      <c r="R1396" s="2">
        <f t="shared" si="1069"/>
        <v>0.42615384615384616</v>
      </c>
      <c r="S1396" s="2">
        <f t="shared" si="1070"/>
        <v>0</v>
      </c>
      <c r="T1396" s="2">
        <f t="shared" si="1071"/>
        <v>0.56307692307692303</v>
      </c>
      <c r="U1396" s="2">
        <f t="shared" si="1072"/>
        <v>0</v>
      </c>
      <c r="V1396" s="2">
        <f t="shared" si="1073"/>
        <v>1.0769230769230864E-2</v>
      </c>
      <c r="W1396" s="1">
        <v>277</v>
      </c>
      <c r="X1396" s="1"/>
      <c r="Y1396" s="1">
        <v>366</v>
      </c>
      <c r="Z1396" s="1"/>
      <c r="AA1396" s="1"/>
      <c r="AB1396" s="1"/>
      <c r="AC1396" s="1"/>
      <c r="AD1396" s="1"/>
      <c r="AE1396" s="1"/>
      <c r="AF1396" s="1">
        <v>7</v>
      </c>
      <c r="AG1396" s="1"/>
      <c r="AJ1396" s="1"/>
      <c r="AY1396" s="219" t="str">
        <f t="shared" si="1074"/>
        <v>Burlington DD5</v>
      </c>
      <c r="BA1396" s="219">
        <v>5</v>
      </c>
      <c r="BC1396" s="98"/>
      <c r="BD1396" s="100"/>
    </row>
    <row r="1397" spans="1:56" s="219" customFormat="1">
      <c r="A1397" s="219" t="s">
        <v>2187</v>
      </c>
      <c r="B1397" s="219" t="s">
        <v>3094</v>
      </c>
      <c r="C1397" s="1">
        <f t="shared" si="1066"/>
        <v>882</v>
      </c>
      <c r="D1397" s="1"/>
      <c r="E1397" s="1"/>
      <c r="F1397" s="1"/>
      <c r="G1397" s="1"/>
      <c r="H1397" s="1"/>
      <c r="I1397" s="1"/>
      <c r="J1397" s="1"/>
      <c r="K1397" s="7">
        <f>RANK(W1397,(W1397:Y1397,Z1397:AN1397))</f>
        <v>1</v>
      </c>
      <c r="L1397" s="7">
        <f>RANK(X1397,(W1397:Y1397,Z1397:AN1397))</f>
        <v>3</v>
      </c>
      <c r="M1397" s="7">
        <f>IF(Y1397&gt;0,RANK(Y1397,(W1397:Y1397,Z1397:AN1397)),0)</f>
        <v>2</v>
      </c>
      <c r="N1397" s="7"/>
      <c r="O1397" s="1">
        <f t="shared" si="1067"/>
        <v>56</v>
      </c>
      <c r="P1397" s="2">
        <f t="shared" si="1068"/>
        <v>6.3492063492063489E-2</v>
      </c>
      <c r="Q1397" s="2"/>
      <c r="R1397" s="2">
        <f t="shared" si="1069"/>
        <v>0.53174603174603174</v>
      </c>
      <c r="S1397" s="2">
        <f t="shared" si="1070"/>
        <v>0</v>
      </c>
      <c r="T1397" s="2">
        <f t="shared" si="1071"/>
        <v>0.46825396825396826</v>
      </c>
      <c r="U1397" s="2">
        <f t="shared" si="1072"/>
        <v>0</v>
      </c>
      <c r="V1397" s="2">
        <f t="shared" si="1073"/>
        <v>0</v>
      </c>
      <c r="W1397" s="1">
        <v>469</v>
      </c>
      <c r="X1397" s="1"/>
      <c r="Y1397" s="1">
        <v>413</v>
      </c>
      <c r="Z1397" s="1"/>
      <c r="AA1397" s="1"/>
      <c r="AB1397" s="1"/>
      <c r="AC1397" s="1"/>
      <c r="AD1397" s="1"/>
      <c r="AE1397" s="1"/>
      <c r="AF1397" s="1">
        <v>0</v>
      </c>
      <c r="AG1397" s="1"/>
      <c r="AJ1397" s="1"/>
      <c r="AY1397" s="219" t="str">
        <f t="shared" si="1074"/>
        <v>Burlington DD7</v>
      </c>
      <c r="BA1397" s="219">
        <v>7</v>
      </c>
      <c r="BC1397" s="98"/>
      <c r="BD1397" s="100"/>
    </row>
    <row r="1398" spans="1:56" s="219" customFormat="1">
      <c r="A1398" s="219" t="s">
        <v>1565</v>
      </c>
      <c r="B1398" s="219" t="s">
        <v>3094</v>
      </c>
      <c r="C1398" s="1">
        <f t="shared" si="1066"/>
        <v>16900</v>
      </c>
      <c r="D1398" s="1"/>
      <c r="E1398" s="1"/>
      <c r="F1398" s="1"/>
      <c r="G1398" s="1"/>
      <c r="H1398" s="1"/>
      <c r="I1398" s="1"/>
      <c r="J1398" s="1"/>
      <c r="K1398" s="7">
        <f>RANK(W1398,(W1398:Y1398,Z1398:AN1398))</f>
        <v>1</v>
      </c>
      <c r="L1398" s="7" t="e">
        <f>RANK(X1398,(W1398:Y1398,Z1398:AN1398))</f>
        <v>#N/A</v>
      </c>
      <c r="M1398" s="7">
        <f>IF(Y1398&gt;0,RANK(Y1398,(W1398:Y1398,Z1398:AN1398)),0)</f>
        <v>2</v>
      </c>
      <c r="N1398" s="7"/>
      <c r="O1398" s="1">
        <f t="shared" si="1067"/>
        <v>4344</v>
      </c>
      <c r="P1398" s="2">
        <f t="shared" si="1068"/>
        <v>0.25704142011834319</v>
      </c>
      <c r="Q1398" s="2"/>
      <c r="R1398" s="2">
        <f t="shared" si="1069"/>
        <v>0.62621301775147931</v>
      </c>
      <c r="S1398" s="2">
        <f t="shared" si="1070"/>
        <v>0</v>
      </c>
      <c r="T1398" s="2">
        <f t="shared" si="1071"/>
        <v>0.36917159763313612</v>
      </c>
      <c r="U1398" s="2">
        <f t="shared" si="1072"/>
        <v>0</v>
      </c>
      <c r="V1398" s="2">
        <f t="shared" si="1073"/>
        <v>4.6153846153845768E-3</v>
      </c>
      <c r="W1398" s="1">
        <v>10583</v>
      </c>
      <c r="X1398" s="1"/>
      <c r="Y1398" s="1">
        <v>6239</v>
      </c>
      <c r="Z1398" s="1"/>
      <c r="AA1398" s="1"/>
      <c r="AB1398" s="1"/>
      <c r="AC1398" s="1"/>
      <c r="AD1398" s="1"/>
      <c r="AE1398" s="1"/>
      <c r="AF1398" s="1">
        <v>78</v>
      </c>
      <c r="AG1398" s="1"/>
      <c r="AJ1398" s="1"/>
      <c r="AY1398" s="219" t="str">
        <f t="shared" si="1074"/>
        <v>Camden DD2</v>
      </c>
      <c r="BA1398" s="219">
        <v>2</v>
      </c>
      <c r="BC1398" s="98"/>
      <c r="BD1398" s="100"/>
    </row>
    <row r="1399" spans="1:56" s="219" customFormat="1">
      <c r="A1399" s="219" t="s">
        <v>1565</v>
      </c>
      <c r="B1399" s="219" t="s">
        <v>3094</v>
      </c>
      <c r="C1399" s="1">
        <f t="shared" si="1066"/>
        <v>51719</v>
      </c>
      <c r="D1399" s="1"/>
      <c r="E1399" s="1"/>
      <c r="F1399" s="1"/>
      <c r="G1399" s="1"/>
      <c r="H1399" s="1"/>
      <c r="I1399" s="1"/>
      <c r="J1399" s="1"/>
      <c r="K1399" s="7">
        <f>RANK(W1399,(W1399:Y1399,Z1399:AN1399))</f>
        <v>1</v>
      </c>
      <c r="L1399" s="7" t="e">
        <f>RANK(X1399,(W1399:Y1399,Z1399:AN1399))</f>
        <v>#N/A</v>
      </c>
      <c r="M1399" s="7">
        <f>IF(Y1399&gt;0,RANK(Y1399,(W1399:Y1399,Z1399:AN1399)),0)</f>
        <v>2</v>
      </c>
      <c r="N1399" s="7"/>
      <c r="O1399" s="1">
        <f t="shared" si="1067"/>
        <v>12783</v>
      </c>
      <c r="P1399" s="2">
        <f t="shared" si="1068"/>
        <v>0.24716255148011368</v>
      </c>
      <c r="Q1399" s="2"/>
      <c r="R1399" s="2">
        <f t="shared" si="1069"/>
        <v>0.62182176762891783</v>
      </c>
      <c r="S1399" s="2">
        <f t="shared" si="1070"/>
        <v>0</v>
      </c>
      <c r="T1399" s="2">
        <f t="shared" si="1071"/>
        <v>0.3746592161488041</v>
      </c>
      <c r="U1399" s="2">
        <f t="shared" si="1072"/>
        <v>0</v>
      </c>
      <c r="V1399" s="2">
        <f t="shared" si="1073"/>
        <v>3.5190162222780708E-3</v>
      </c>
      <c r="W1399" s="1">
        <v>32160</v>
      </c>
      <c r="X1399" s="1"/>
      <c r="Y1399" s="1">
        <v>19377</v>
      </c>
      <c r="Z1399" s="1"/>
      <c r="AA1399" s="1"/>
      <c r="AB1399" s="1"/>
      <c r="AC1399" s="1"/>
      <c r="AD1399" s="1"/>
      <c r="AE1399" s="1"/>
      <c r="AF1399" s="1">
        <v>182</v>
      </c>
      <c r="AG1399" s="1"/>
      <c r="AJ1399" s="1"/>
      <c r="AY1399" s="219" t="str">
        <f t="shared" si="1074"/>
        <v>Camden DD3</v>
      </c>
      <c r="BA1399" s="219">
        <v>3</v>
      </c>
      <c r="BC1399" s="98"/>
      <c r="BD1399" s="100"/>
    </row>
    <row r="1400" spans="1:56" s="219" customFormat="1">
      <c r="A1400" s="219" t="s">
        <v>1565</v>
      </c>
      <c r="B1400" s="219" t="s">
        <v>3094</v>
      </c>
      <c r="C1400" s="1">
        <f t="shared" si="1066"/>
        <v>2965</v>
      </c>
      <c r="D1400" s="1"/>
      <c r="E1400" s="1"/>
      <c r="F1400" s="1"/>
      <c r="G1400" s="1"/>
      <c r="H1400" s="1"/>
      <c r="I1400" s="1"/>
      <c r="J1400" s="1"/>
      <c r="K1400" s="7">
        <f>RANK(W1400,(W1400:Y1400,Z1400:AN1400))</f>
        <v>1</v>
      </c>
      <c r="L1400" s="7" t="e">
        <f>RANK(X1400,(W1400:Y1400,Z1400:AN1400))</f>
        <v>#N/A</v>
      </c>
      <c r="M1400" s="7">
        <f>IF(Y1400&gt;0,RANK(Y1400,(W1400:Y1400,Z1400:AN1400)),0)</f>
        <v>2</v>
      </c>
      <c r="N1400" s="7"/>
      <c r="O1400" s="1">
        <f t="shared" si="1067"/>
        <v>368</v>
      </c>
      <c r="P1400" s="2">
        <f t="shared" si="1068"/>
        <v>0.12411467116357504</v>
      </c>
      <c r="Q1400" s="2"/>
      <c r="R1400" s="2">
        <f t="shared" si="1069"/>
        <v>0.55885328836424952</v>
      </c>
      <c r="S1400" s="2">
        <f t="shared" si="1070"/>
        <v>0</v>
      </c>
      <c r="T1400" s="2">
        <f t="shared" si="1071"/>
        <v>0.43473861720067453</v>
      </c>
      <c r="U1400" s="2">
        <f t="shared" si="1072"/>
        <v>0</v>
      </c>
      <c r="V1400" s="2">
        <f t="shared" si="1073"/>
        <v>6.4080944350759506E-3</v>
      </c>
      <c r="W1400" s="1">
        <v>1657</v>
      </c>
      <c r="X1400" s="1"/>
      <c r="Y1400" s="1">
        <v>1289</v>
      </c>
      <c r="Z1400" s="1"/>
      <c r="AA1400" s="1"/>
      <c r="AB1400" s="1"/>
      <c r="AC1400" s="1"/>
      <c r="AD1400" s="1"/>
      <c r="AE1400" s="1"/>
      <c r="AF1400" s="1">
        <v>19</v>
      </c>
      <c r="AG1400" s="1"/>
      <c r="AJ1400" s="1"/>
      <c r="AY1400" s="219" t="str">
        <f t="shared" si="1074"/>
        <v>Camden DD4</v>
      </c>
      <c r="BA1400" s="219">
        <v>4</v>
      </c>
      <c r="BC1400" s="98"/>
      <c r="BD1400" s="100"/>
    </row>
    <row r="1401" spans="1:56" s="219" customFormat="1">
      <c r="A1401" s="219" t="s">
        <v>1685</v>
      </c>
      <c r="B1401" s="219" t="s">
        <v>3094</v>
      </c>
      <c r="C1401" s="1">
        <f t="shared" si="1066"/>
        <v>7274</v>
      </c>
      <c r="D1401" s="1"/>
      <c r="E1401" s="1"/>
      <c r="F1401" s="1"/>
      <c r="G1401" s="1"/>
      <c r="H1401" s="1"/>
      <c r="I1401" s="1"/>
      <c r="J1401" s="1"/>
      <c r="K1401" s="7">
        <f>RANK(W1401,(W1401:Y1401,Z1401:AN1401))</f>
        <v>1</v>
      </c>
      <c r="L1401" s="7" t="e">
        <f>RANK(X1401,(W1401:Y1401,Z1401:AN1401))</f>
        <v>#N/A</v>
      </c>
      <c r="M1401" s="7">
        <f>IF(Y1401&gt;0,RANK(Y1401,(W1401:Y1401,Z1401:AN1401)),0)</f>
        <v>2</v>
      </c>
      <c r="N1401" s="7"/>
      <c r="O1401" s="1">
        <f t="shared" si="1067"/>
        <v>700</v>
      </c>
      <c r="P1401" s="2">
        <f t="shared" si="1068"/>
        <v>9.6233159197140497E-2</v>
      </c>
      <c r="Q1401" s="2"/>
      <c r="R1401" s="2">
        <f t="shared" si="1069"/>
        <v>0.54564201264778667</v>
      </c>
      <c r="S1401" s="2">
        <f t="shared" si="1070"/>
        <v>0</v>
      </c>
      <c r="T1401" s="2">
        <f t="shared" si="1071"/>
        <v>0.44940885345064613</v>
      </c>
      <c r="U1401" s="2">
        <f t="shared" si="1072"/>
        <v>0</v>
      </c>
      <c r="V1401" s="2">
        <f t="shared" si="1073"/>
        <v>4.9491339015672042E-3</v>
      </c>
      <c r="W1401" s="1">
        <v>3969</v>
      </c>
      <c r="X1401" s="1"/>
      <c r="Y1401" s="1">
        <v>3269</v>
      </c>
      <c r="Z1401" s="1"/>
      <c r="AA1401" s="1"/>
      <c r="AB1401" s="1"/>
      <c r="AC1401" s="1"/>
      <c r="AD1401" s="1"/>
      <c r="AE1401" s="1"/>
      <c r="AF1401" s="1">
        <v>36</v>
      </c>
      <c r="AG1401" s="1"/>
      <c r="AJ1401" s="1"/>
      <c r="AY1401" s="219" t="str">
        <f t="shared" si="1074"/>
        <v>Cape May DD1</v>
      </c>
      <c r="BA1401" s="219">
        <v>1</v>
      </c>
      <c r="BC1401" s="98"/>
      <c r="BD1401" s="100"/>
    </row>
    <row r="1402" spans="1:56" s="219" customFormat="1">
      <c r="A1402" s="219" t="s">
        <v>2204</v>
      </c>
      <c r="B1402" s="219" t="s">
        <v>3094</v>
      </c>
      <c r="C1402" s="1">
        <f t="shared" si="1066"/>
        <v>8869</v>
      </c>
      <c r="D1402" s="1"/>
      <c r="E1402" s="1"/>
      <c r="F1402" s="1"/>
      <c r="G1402" s="1"/>
      <c r="H1402" s="1"/>
      <c r="I1402" s="1"/>
      <c r="J1402" s="1"/>
      <c r="K1402" s="7">
        <f>RANK(W1402,(W1402:Y1402,Z1402:AN1402))</f>
        <v>1</v>
      </c>
      <c r="L1402" s="7" t="e">
        <f>RANK(X1402,(W1402:Y1402,Z1402:AN1402))</f>
        <v>#N/A</v>
      </c>
      <c r="M1402" s="7">
        <f>IF(Y1402&gt;0,RANK(Y1402,(W1402:Y1402,Z1402:AN1402)),0)</f>
        <v>2</v>
      </c>
      <c r="N1402" s="7"/>
      <c r="O1402" s="1">
        <f t="shared" si="1067"/>
        <v>2449</v>
      </c>
      <c r="P1402" s="2">
        <f t="shared" si="1068"/>
        <v>0.27613034163941819</v>
      </c>
      <c r="Q1402" s="2"/>
      <c r="R1402" s="2">
        <f t="shared" si="1069"/>
        <v>0.63705040027060544</v>
      </c>
      <c r="S1402" s="2">
        <f t="shared" si="1070"/>
        <v>0</v>
      </c>
      <c r="T1402" s="2">
        <f t="shared" si="1071"/>
        <v>0.36092005863118726</v>
      </c>
      <c r="U1402" s="2">
        <f t="shared" si="1072"/>
        <v>0</v>
      </c>
      <c r="V1402" s="2">
        <f t="shared" si="1073"/>
        <v>2.0295410982072992E-3</v>
      </c>
      <c r="W1402" s="1">
        <v>5650</v>
      </c>
      <c r="X1402" s="1"/>
      <c r="Y1402" s="1">
        <v>3201</v>
      </c>
      <c r="Z1402" s="1"/>
      <c r="AA1402" s="1"/>
      <c r="AB1402" s="1"/>
      <c r="AC1402" s="1"/>
      <c r="AD1402" s="1"/>
      <c r="AE1402" s="1"/>
      <c r="AF1402" s="1">
        <v>18</v>
      </c>
      <c r="AG1402" s="1"/>
      <c r="AJ1402" s="1"/>
      <c r="AY1402" s="219" t="str">
        <f t="shared" si="1074"/>
        <v>Cumberland DD1</v>
      </c>
      <c r="BA1402" s="219">
        <v>1</v>
      </c>
      <c r="BC1402" s="98"/>
      <c r="BD1402" s="100"/>
    </row>
    <row r="1403" spans="1:56" s="219" customFormat="1">
      <c r="A1403" s="219" t="s">
        <v>2204</v>
      </c>
      <c r="B1403" s="219" t="s">
        <v>3094</v>
      </c>
      <c r="C1403" s="1">
        <f t="shared" si="1066"/>
        <v>1893</v>
      </c>
      <c r="D1403" s="1"/>
      <c r="E1403" s="1"/>
      <c r="F1403" s="1"/>
      <c r="G1403" s="1"/>
      <c r="H1403" s="1"/>
      <c r="I1403" s="1"/>
      <c r="J1403" s="1"/>
      <c r="K1403" s="7">
        <f>RANK(W1403,(W1403:Y1403,Z1403:AN1403))</f>
        <v>1</v>
      </c>
      <c r="L1403" s="7" t="e">
        <f>RANK(X1403,(W1403:Y1403,Z1403:AN1403))</f>
        <v>#N/A</v>
      </c>
      <c r="M1403" s="7">
        <f>IF(Y1403&gt;0,RANK(Y1403,(W1403:Y1403,Z1403:AN1403)),0)</f>
        <v>2</v>
      </c>
      <c r="N1403" s="7"/>
      <c r="O1403" s="1">
        <f t="shared" si="1067"/>
        <v>598</v>
      </c>
      <c r="P1403" s="2">
        <f t="shared" si="1068"/>
        <v>0.31590068674062333</v>
      </c>
      <c r="Q1403" s="2"/>
      <c r="R1403" s="2">
        <f t="shared" si="1069"/>
        <v>0.65715795034337032</v>
      </c>
      <c r="S1403" s="2">
        <f t="shared" si="1070"/>
        <v>0</v>
      </c>
      <c r="T1403" s="2">
        <f t="shared" si="1071"/>
        <v>0.34125726360274694</v>
      </c>
      <c r="U1403" s="2">
        <f t="shared" si="1072"/>
        <v>0</v>
      </c>
      <c r="V1403" s="2">
        <f t="shared" si="1073"/>
        <v>1.5847860538827363E-3</v>
      </c>
      <c r="W1403" s="1">
        <v>1244</v>
      </c>
      <c r="X1403" s="1"/>
      <c r="Y1403" s="1">
        <v>646</v>
      </c>
      <c r="Z1403" s="1"/>
      <c r="AA1403" s="1"/>
      <c r="AB1403" s="1"/>
      <c r="AC1403" s="1"/>
      <c r="AD1403" s="1"/>
      <c r="AE1403" s="1"/>
      <c r="AF1403" s="1">
        <v>3</v>
      </c>
      <c r="AG1403" s="1"/>
      <c r="AJ1403" s="1"/>
      <c r="AY1403" s="219" t="str">
        <f t="shared" si="1074"/>
        <v>Cumberland DD2</v>
      </c>
      <c r="BA1403" s="219">
        <v>2</v>
      </c>
      <c r="BC1403" s="98"/>
      <c r="BD1403" s="100"/>
    </row>
    <row r="1404" spans="1:56" s="219" customFormat="1">
      <c r="A1404" s="219" t="s">
        <v>819</v>
      </c>
      <c r="B1404" s="219" t="s">
        <v>3094</v>
      </c>
      <c r="C1404" s="1">
        <f t="shared" si="1066"/>
        <v>25817</v>
      </c>
      <c r="D1404" s="1"/>
      <c r="E1404" s="1"/>
      <c r="F1404" s="1"/>
      <c r="G1404" s="1"/>
      <c r="H1404" s="1"/>
      <c r="I1404" s="1"/>
      <c r="J1404" s="1"/>
      <c r="K1404" s="7">
        <f>RANK(W1404,(W1404:Y1404,Z1404:AN1404))</f>
        <v>1</v>
      </c>
      <c r="L1404" s="7" t="e">
        <f>RANK(X1404,(W1404:Y1404,Z1404:AN1404))</f>
        <v>#N/A</v>
      </c>
      <c r="M1404" s="7">
        <f>IF(Y1404&gt;0,RANK(Y1404,(W1404:Y1404,Z1404:AN1404)),0)</f>
        <v>2</v>
      </c>
      <c r="N1404" s="7"/>
      <c r="O1404" s="1">
        <f t="shared" si="1067"/>
        <v>10001</v>
      </c>
      <c r="P1404" s="2">
        <f t="shared" si="1068"/>
        <v>0.38738040825812448</v>
      </c>
      <c r="Q1404" s="2"/>
      <c r="R1404" s="2">
        <f t="shared" si="1069"/>
        <v>0.69369020412906224</v>
      </c>
      <c r="S1404" s="2">
        <f t="shared" si="1070"/>
        <v>0</v>
      </c>
      <c r="T1404" s="2">
        <f t="shared" si="1071"/>
        <v>0.30630979587093776</v>
      </c>
      <c r="U1404" s="2">
        <f t="shared" si="1072"/>
        <v>0</v>
      </c>
      <c r="V1404" s="2">
        <f t="shared" si="1073"/>
        <v>0</v>
      </c>
      <c r="W1404" s="1">
        <v>17909</v>
      </c>
      <c r="X1404" s="1"/>
      <c r="Y1404" s="1">
        <v>7908</v>
      </c>
      <c r="Z1404" s="1"/>
      <c r="AA1404" s="1"/>
      <c r="AB1404" s="1"/>
      <c r="AC1404" s="1"/>
      <c r="AD1404" s="1"/>
      <c r="AE1404" s="1"/>
      <c r="AF1404" s="1"/>
      <c r="AG1404" s="1"/>
      <c r="AJ1404" s="1"/>
      <c r="AY1404" s="219" t="str">
        <f t="shared" si="1074"/>
        <v>Essex DD12</v>
      </c>
      <c r="BA1404" s="219">
        <v>12</v>
      </c>
      <c r="BC1404" s="98"/>
      <c r="BD1404" s="100"/>
    </row>
    <row r="1405" spans="1:56" s="219" customFormat="1">
      <c r="A1405" s="219" t="s">
        <v>819</v>
      </c>
      <c r="B1405" s="219" t="s">
        <v>3094</v>
      </c>
      <c r="C1405" s="1">
        <f t="shared" si="1066"/>
        <v>3767</v>
      </c>
      <c r="D1405" s="1"/>
      <c r="E1405" s="1"/>
      <c r="F1405" s="1"/>
      <c r="G1405" s="1"/>
      <c r="H1405" s="1"/>
      <c r="I1405" s="1"/>
      <c r="J1405" s="1"/>
      <c r="K1405" s="7">
        <f>RANK(W1405,(W1405:Y1405,Z1405:AN1405))</f>
        <v>1</v>
      </c>
      <c r="L1405" s="7" t="e">
        <f>RANK(X1405,(W1405:Y1405,Z1405:AN1405))</f>
        <v>#N/A</v>
      </c>
      <c r="M1405" s="7">
        <f>IF(Y1405&gt;0,RANK(Y1405,(W1405:Y1405,Z1405:AN1405)),0)</f>
        <v>2</v>
      </c>
      <c r="N1405" s="7"/>
      <c r="O1405" s="1">
        <f t="shared" si="1067"/>
        <v>1075</v>
      </c>
      <c r="P1405" s="2">
        <f t="shared" si="1068"/>
        <v>0.28537297584284577</v>
      </c>
      <c r="Q1405" s="2"/>
      <c r="R1405" s="2">
        <f t="shared" si="1069"/>
        <v>0.64268648792142291</v>
      </c>
      <c r="S1405" s="2">
        <f t="shared" si="1070"/>
        <v>0</v>
      </c>
      <c r="T1405" s="2">
        <f t="shared" si="1071"/>
        <v>0.35731351207857714</v>
      </c>
      <c r="U1405" s="2">
        <f t="shared" si="1072"/>
        <v>0</v>
      </c>
      <c r="V1405" s="2">
        <f t="shared" si="1073"/>
        <v>-5.5511151231257827E-17</v>
      </c>
      <c r="W1405" s="1">
        <v>2421</v>
      </c>
      <c r="X1405" s="1"/>
      <c r="Y1405" s="1">
        <v>1346</v>
      </c>
      <c r="Z1405" s="1"/>
      <c r="AA1405" s="1"/>
      <c r="AB1405" s="1"/>
      <c r="AC1405" s="1"/>
      <c r="AD1405" s="1"/>
      <c r="AE1405" s="1"/>
      <c r="AF1405" s="1"/>
      <c r="AG1405" s="1"/>
      <c r="AJ1405" s="1"/>
      <c r="AY1405" s="219" t="str">
        <f t="shared" si="1074"/>
        <v>Essex DD14</v>
      </c>
      <c r="BA1405" s="219">
        <v>14</v>
      </c>
      <c r="BC1405" s="98"/>
      <c r="BD1405" s="100"/>
    </row>
    <row r="1406" spans="1:56" s="219" customFormat="1">
      <c r="A1406" s="219" t="s">
        <v>819</v>
      </c>
      <c r="B1406" s="219" t="s">
        <v>3094</v>
      </c>
      <c r="C1406" s="1">
        <f t="shared" si="1066"/>
        <v>51904</v>
      </c>
      <c r="D1406" s="1"/>
      <c r="E1406" s="1"/>
      <c r="F1406" s="1"/>
      <c r="G1406" s="1"/>
      <c r="H1406" s="1"/>
      <c r="I1406" s="1"/>
      <c r="J1406" s="1"/>
      <c r="K1406" s="7">
        <f>RANK(W1406,(W1406:Y1406,Z1406:AN1406))</f>
        <v>1</v>
      </c>
      <c r="L1406" s="7" t="e">
        <f>RANK(X1406,(W1406:Y1406,Z1406:AN1406))</f>
        <v>#N/A</v>
      </c>
      <c r="M1406" s="7">
        <f>IF(Y1406&gt;0,RANK(Y1406,(W1406:Y1406,Z1406:AN1406)),0)</f>
        <v>2</v>
      </c>
      <c r="N1406" s="7"/>
      <c r="O1406" s="1">
        <f t="shared" si="1067"/>
        <v>25740</v>
      </c>
      <c r="P1406" s="2">
        <f t="shared" si="1068"/>
        <v>0.49591553637484587</v>
      </c>
      <c r="Q1406" s="2"/>
      <c r="R1406" s="2">
        <f t="shared" si="1069"/>
        <v>0.74795776818742299</v>
      </c>
      <c r="S1406" s="2">
        <f t="shared" si="1070"/>
        <v>0</v>
      </c>
      <c r="T1406" s="2">
        <f t="shared" si="1071"/>
        <v>0.25204223181257707</v>
      </c>
      <c r="U1406" s="2">
        <f t="shared" si="1072"/>
        <v>0</v>
      </c>
      <c r="V1406" s="2">
        <f t="shared" si="1073"/>
        <v>-5.5511151231257827E-17</v>
      </c>
      <c r="W1406" s="1">
        <v>38822</v>
      </c>
      <c r="X1406" s="1"/>
      <c r="Y1406" s="1">
        <v>13082</v>
      </c>
      <c r="Z1406" s="1"/>
      <c r="AA1406" s="1"/>
      <c r="AB1406" s="1"/>
      <c r="AC1406" s="1"/>
      <c r="AD1406" s="1"/>
      <c r="AE1406" s="1"/>
      <c r="AF1406" s="1"/>
      <c r="AG1406" s="1"/>
      <c r="AJ1406" s="1"/>
      <c r="AY1406" s="219" t="str">
        <f t="shared" si="1074"/>
        <v>Essex DD15</v>
      </c>
      <c r="BA1406" s="219">
        <v>15</v>
      </c>
      <c r="BC1406" s="98"/>
      <c r="BD1406" s="100"/>
    </row>
    <row r="1407" spans="1:56" s="219" customFormat="1">
      <c r="A1407" s="219" t="s">
        <v>819</v>
      </c>
      <c r="B1407" s="219" t="s">
        <v>3094</v>
      </c>
      <c r="C1407" s="1">
        <f t="shared" si="1066"/>
        <v>24009</v>
      </c>
      <c r="D1407" s="1"/>
      <c r="E1407" s="1"/>
      <c r="F1407" s="1"/>
      <c r="G1407" s="1"/>
      <c r="H1407" s="1"/>
      <c r="I1407" s="1"/>
      <c r="J1407" s="1"/>
      <c r="K1407" s="7">
        <f>RANK(W1407,(W1407:Y1407,Z1407:AN1407))</f>
        <v>1</v>
      </c>
      <c r="L1407" s="7" t="e">
        <f>RANK(X1407,(W1407:Y1407,Z1407:AN1407))</f>
        <v>#N/A</v>
      </c>
      <c r="M1407" s="7">
        <f>IF(Y1407&gt;0,RANK(Y1407,(W1407:Y1407,Z1407:AN1407)),0)</f>
        <v>2</v>
      </c>
      <c r="N1407" s="7"/>
      <c r="O1407" s="1">
        <f t="shared" si="1067"/>
        <v>12127</v>
      </c>
      <c r="P1407" s="2">
        <f t="shared" si="1068"/>
        <v>0.50510225332167102</v>
      </c>
      <c r="Q1407" s="2"/>
      <c r="R1407" s="2">
        <f t="shared" si="1069"/>
        <v>0.75255112666083557</v>
      </c>
      <c r="S1407" s="2">
        <f t="shared" si="1070"/>
        <v>0</v>
      </c>
      <c r="T1407" s="2">
        <f t="shared" si="1071"/>
        <v>0.24744887333916449</v>
      </c>
      <c r="U1407" s="2">
        <f t="shared" si="1072"/>
        <v>0</v>
      </c>
      <c r="V1407" s="2">
        <f t="shared" si="1073"/>
        <v>-5.5511151231257827E-17</v>
      </c>
      <c r="W1407" s="1">
        <v>18068</v>
      </c>
      <c r="X1407" s="1"/>
      <c r="Y1407" s="1">
        <v>5941</v>
      </c>
      <c r="Z1407" s="1"/>
      <c r="AA1407" s="1"/>
      <c r="AB1407" s="1"/>
      <c r="AC1407" s="1"/>
      <c r="AD1407" s="1"/>
      <c r="AE1407" s="1"/>
      <c r="AF1407" s="1"/>
      <c r="AG1407" s="1"/>
      <c r="AJ1407" s="1"/>
      <c r="AY1407" s="219" t="str">
        <f t="shared" si="1074"/>
        <v>Essex DD18</v>
      </c>
      <c r="BA1407" s="219">
        <v>18</v>
      </c>
      <c r="BC1407" s="98"/>
      <c r="BD1407" s="100"/>
    </row>
    <row r="1408" spans="1:56" s="219" customFormat="1">
      <c r="A1408" s="219" t="s">
        <v>819</v>
      </c>
      <c r="B1408" s="219" t="s">
        <v>3094</v>
      </c>
      <c r="C1408" s="1">
        <f t="shared" si="1066"/>
        <v>1018</v>
      </c>
      <c r="D1408" s="1"/>
      <c r="E1408" s="1"/>
      <c r="F1408" s="1"/>
      <c r="G1408" s="1"/>
      <c r="H1408" s="1"/>
      <c r="I1408" s="1"/>
      <c r="J1408" s="1"/>
      <c r="K1408" s="7">
        <f>RANK(W1408,(W1408:Y1408,Z1408:AN1408))</f>
        <v>1</v>
      </c>
      <c r="L1408" s="7" t="e">
        <f>RANK(X1408,(W1408:Y1408,Z1408:AN1408))</f>
        <v>#N/A</v>
      </c>
      <c r="M1408" s="7">
        <f>IF(Y1408&gt;0,RANK(Y1408,(W1408:Y1408,Z1408:AN1408)),0)</f>
        <v>2</v>
      </c>
      <c r="N1408" s="7"/>
      <c r="O1408" s="1">
        <f t="shared" si="1067"/>
        <v>214</v>
      </c>
      <c r="P1408" s="2">
        <f t="shared" si="1068"/>
        <v>0.21021611001964635</v>
      </c>
      <c r="Q1408" s="2"/>
      <c r="R1408" s="2">
        <f t="shared" si="1069"/>
        <v>0.60510805500982323</v>
      </c>
      <c r="S1408" s="2">
        <f t="shared" si="1070"/>
        <v>0</v>
      </c>
      <c r="T1408" s="2">
        <f t="shared" si="1071"/>
        <v>0.39489194499017682</v>
      </c>
      <c r="U1408" s="2">
        <f t="shared" si="1072"/>
        <v>0</v>
      </c>
      <c r="V1408" s="2">
        <f t="shared" si="1073"/>
        <v>-5.5511151231257827E-17</v>
      </c>
      <c r="W1408" s="1">
        <v>616</v>
      </c>
      <c r="X1408" s="1"/>
      <c r="Y1408" s="1">
        <v>402</v>
      </c>
      <c r="Z1408" s="1"/>
      <c r="AA1408" s="1"/>
      <c r="AB1408" s="1"/>
      <c r="AC1408" s="1"/>
      <c r="AD1408" s="1"/>
      <c r="AE1408" s="1"/>
      <c r="AF1408" s="1"/>
      <c r="AG1408" s="1"/>
      <c r="AJ1408" s="1"/>
      <c r="AY1408" s="219" t="str">
        <f t="shared" si="1074"/>
        <v>Essex DD20</v>
      </c>
      <c r="BA1408" s="219">
        <v>20</v>
      </c>
      <c r="BC1408" s="98"/>
      <c r="BD1408" s="100"/>
    </row>
    <row r="1409" spans="1:56" s="219" customFormat="1">
      <c r="A1409" s="219" t="s">
        <v>1397</v>
      </c>
      <c r="B1409" s="219" t="s">
        <v>3094</v>
      </c>
      <c r="C1409" s="1">
        <f t="shared" si="1066"/>
        <v>24365</v>
      </c>
      <c r="D1409" s="1"/>
      <c r="E1409" s="1"/>
      <c r="F1409" s="1"/>
      <c r="G1409" s="1"/>
      <c r="H1409" s="1"/>
      <c r="I1409" s="1"/>
      <c r="J1409" s="1"/>
      <c r="K1409" s="7">
        <f>RANK(W1409,(W1409:Y1409,Z1409:AN1409))</f>
        <v>1</v>
      </c>
      <c r="L1409" s="7" t="e">
        <f>RANK(X1409,(W1409:Y1409,Z1409:AN1409))</f>
        <v>#N/A</v>
      </c>
      <c r="M1409" s="7">
        <f>IF(Y1409&gt;0,RANK(Y1409,(W1409:Y1409,Z1409:AN1409)),0)</f>
        <v>2</v>
      </c>
      <c r="N1409" s="7"/>
      <c r="O1409" s="1">
        <f t="shared" si="1067"/>
        <v>3089</v>
      </c>
      <c r="P1409" s="2">
        <f t="shared" si="1068"/>
        <v>0.12678021752513852</v>
      </c>
      <c r="Q1409" s="2"/>
      <c r="R1409" s="2">
        <f t="shared" si="1069"/>
        <v>0.55957315821875642</v>
      </c>
      <c r="S1409" s="2">
        <f t="shared" si="1070"/>
        <v>0</v>
      </c>
      <c r="T1409" s="2">
        <f t="shared" si="1071"/>
        <v>0.4327929406936179</v>
      </c>
      <c r="U1409" s="2">
        <f t="shared" si="1072"/>
        <v>0</v>
      </c>
      <c r="V1409" s="2">
        <f t="shared" si="1073"/>
        <v>7.633901087625683E-3</v>
      </c>
      <c r="W1409" s="1">
        <v>13634</v>
      </c>
      <c r="X1409" s="1"/>
      <c r="Y1409" s="1">
        <v>10545</v>
      </c>
      <c r="Z1409" s="1"/>
      <c r="AA1409" s="1"/>
      <c r="AB1409" s="1"/>
      <c r="AC1409" s="1"/>
      <c r="AD1409" s="1"/>
      <c r="AE1409" s="1"/>
      <c r="AF1409" s="1">
        <v>186</v>
      </c>
      <c r="AG1409" s="1"/>
      <c r="AJ1409" s="1"/>
      <c r="AY1409" s="219" t="str">
        <f t="shared" si="1074"/>
        <v>Gloucester DD2</v>
      </c>
      <c r="BA1409" s="219">
        <v>2</v>
      </c>
      <c r="BC1409" s="98"/>
      <c r="BD1409" s="100"/>
    </row>
    <row r="1410" spans="1:56" s="219" customFormat="1">
      <c r="A1410" s="219" t="s">
        <v>1397</v>
      </c>
      <c r="B1410" s="219" t="s">
        <v>3094</v>
      </c>
      <c r="C1410" s="1">
        <f t="shared" si="1066"/>
        <v>7948</v>
      </c>
      <c r="D1410" s="1"/>
      <c r="E1410" s="1"/>
      <c r="F1410" s="1"/>
      <c r="G1410" s="1"/>
      <c r="H1410" s="1"/>
      <c r="I1410" s="1"/>
      <c r="J1410" s="1"/>
      <c r="K1410" s="7">
        <f>RANK(W1410,(W1410:Y1410,Z1410:AN1410))</f>
        <v>1</v>
      </c>
      <c r="L1410" s="7" t="e">
        <f>RANK(X1410,(W1410:Y1410,Z1410:AN1410))</f>
        <v>#N/A</v>
      </c>
      <c r="M1410" s="7">
        <f>IF(Y1410&gt;0,RANK(Y1410,(W1410:Y1410,Z1410:AN1410)),0)</f>
        <v>2</v>
      </c>
      <c r="N1410" s="7"/>
      <c r="O1410" s="1">
        <f t="shared" si="1067"/>
        <v>840</v>
      </c>
      <c r="P1410" s="2">
        <f t="shared" si="1068"/>
        <v>0.10568696527428284</v>
      </c>
      <c r="Q1410" s="2"/>
      <c r="R1410" s="2">
        <f t="shared" si="1069"/>
        <v>0.55070457976849518</v>
      </c>
      <c r="S1410" s="2">
        <f t="shared" si="1070"/>
        <v>0</v>
      </c>
      <c r="T1410" s="2">
        <f t="shared" si="1071"/>
        <v>0.4450176144942124</v>
      </c>
      <c r="U1410" s="2">
        <f t="shared" si="1072"/>
        <v>0</v>
      </c>
      <c r="V1410" s="2">
        <f t="shared" si="1073"/>
        <v>4.2778057372924172E-3</v>
      </c>
      <c r="W1410" s="1">
        <v>4377</v>
      </c>
      <c r="X1410" s="1"/>
      <c r="Y1410" s="1">
        <v>3537</v>
      </c>
      <c r="Z1410" s="1"/>
      <c r="AA1410" s="1"/>
      <c r="AB1410" s="1"/>
      <c r="AC1410" s="1"/>
      <c r="AD1410" s="1"/>
      <c r="AE1410" s="1"/>
      <c r="AF1410" s="1">
        <v>34</v>
      </c>
      <c r="AG1410" s="1"/>
      <c r="AJ1410" s="1"/>
      <c r="AY1410" s="219" t="str">
        <f t="shared" si="1074"/>
        <v>Gloucester DD3</v>
      </c>
      <c r="BA1410" s="219">
        <v>3</v>
      </c>
      <c r="BC1410" s="98"/>
      <c r="BD1410" s="100"/>
    </row>
    <row r="1411" spans="1:56" s="219" customFormat="1">
      <c r="A1411" s="219" t="s">
        <v>1398</v>
      </c>
      <c r="B1411" s="219" t="s">
        <v>3094</v>
      </c>
      <c r="C1411" s="1">
        <f t="shared" si="1066"/>
        <v>54330</v>
      </c>
      <c r="D1411" s="1"/>
      <c r="E1411" s="1"/>
      <c r="F1411" s="1"/>
      <c r="G1411" s="1"/>
      <c r="H1411" s="1"/>
      <c r="I1411" s="1"/>
      <c r="J1411" s="1"/>
      <c r="K1411" s="7">
        <f>RANK(W1411,(W1411:Y1411,Z1411:AN1411))</f>
        <v>1</v>
      </c>
      <c r="L1411" s="7" t="e">
        <f>RANK(X1411,(W1411:Y1411,Z1411:AN1411))</f>
        <v>#N/A</v>
      </c>
      <c r="M1411" s="7">
        <f>IF(Y1411&gt;0,RANK(Y1411,(W1411:Y1411,Z1411:AN1411)),0)</f>
        <v>2</v>
      </c>
      <c r="N1411" s="7"/>
      <c r="O1411" s="1">
        <f t="shared" si="1067"/>
        <v>17619</v>
      </c>
      <c r="P1411" s="2">
        <f t="shared" si="1068"/>
        <v>0.32429596907785752</v>
      </c>
      <c r="Q1411" s="2"/>
      <c r="R1411" s="2">
        <f t="shared" si="1069"/>
        <v>0.66143935210749127</v>
      </c>
      <c r="S1411" s="2">
        <f t="shared" si="1070"/>
        <v>0</v>
      </c>
      <c r="T1411" s="2">
        <f t="shared" si="1071"/>
        <v>0.3371433830296337</v>
      </c>
      <c r="U1411" s="2">
        <f t="shared" si="1072"/>
        <v>0</v>
      </c>
      <c r="V1411" s="2">
        <f t="shared" si="1073"/>
        <v>1.4172648628750228E-3</v>
      </c>
      <c r="W1411" s="1">
        <v>35936</v>
      </c>
      <c r="X1411" s="1"/>
      <c r="Y1411" s="1">
        <v>18317</v>
      </c>
      <c r="Z1411" s="1"/>
      <c r="AA1411" s="1"/>
      <c r="AB1411" s="1"/>
      <c r="AC1411" s="1"/>
      <c r="AD1411" s="1"/>
      <c r="AE1411" s="1"/>
      <c r="AF1411" s="1">
        <v>77</v>
      </c>
      <c r="AG1411" s="1"/>
      <c r="AJ1411" s="1"/>
      <c r="AY1411" s="219" t="str">
        <f t="shared" si="1074"/>
        <v>Hudson DD16</v>
      </c>
      <c r="BA1411" s="219">
        <v>16</v>
      </c>
      <c r="BC1411" s="98"/>
      <c r="BD1411" s="100"/>
    </row>
    <row r="1412" spans="1:56" s="219" customFormat="1">
      <c r="A1412" s="219" t="s">
        <v>1398</v>
      </c>
      <c r="B1412" s="219" t="s">
        <v>3094</v>
      </c>
      <c r="C1412" s="1">
        <f t="shared" si="1066"/>
        <v>22459</v>
      </c>
      <c r="D1412" s="1"/>
      <c r="E1412" s="1"/>
      <c r="F1412" s="1"/>
      <c r="G1412" s="1"/>
      <c r="H1412" s="1"/>
      <c r="I1412" s="1"/>
      <c r="J1412" s="1"/>
      <c r="K1412" s="7">
        <f>RANK(W1412,(W1412:Y1412,Z1412:AN1412))</f>
        <v>1</v>
      </c>
      <c r="L1412" s="7" t="e">
        <f>RANK(X1412,(W1412:Y1412,Z1412:AN1412))</f>
        <v>#N/A</v>
      </c>
      <c r="M1412" s="7">
        <f>IF(Y1412&gt;0,RANK(Y1412,(W1412:Y1412,Z1412:AN1412)),0)</f>
        <v>2</v>
      </c>
      <c r="N1412" s="7"/>
      <c r="O1412" s="1">
        <f t="shared" si="1067"/>
        <v>7441</v>
      </c>
      <c r="P1412" s="2">
        <f t="shared" si="1068"/>
        <v>0.33131484037579589</v>
      </c>
      <c r="Q1412" s="2"/>
      <c r="R1412" s="2">
        <f t="shared" si="1069"/>
        <v>0.6651676388084955</v>
      </c>
      <c r="S1412" s="2">
        <f t="shared" si="1070"/>
        <v>0</v>
      </c>
      <c r="T1412" s="2">
        <f t="shared" si="1071"/>
        <v>0.3338527984326996</v>
      </c>
      <c r="U1412" s="2">
        <f t="shared" si="1072"/>
        <v>0</v>
      </c>
      <c r="V1412" s="2">
        <f t="shared" si="1073"/>
        <v>9.7956275880489718E-4</v>
      </c>
      <c r="W1412" s="1">
        <v>14939</v>
      </c>
      <c r="X1412" s="1"/>
      <c r="Y1412" s="1">
        <v>7498</v>
      </c>
      <c r="Z1412" s="1"/>
      <c r="AA1412" s="1"/>
      <c r="AB1412" s="1"/>
      <c r="AC1412" s="1"/>
      <c r="AD1412" s="1"/>
      <c r="AE1412" s="1"/>
      <c r="AF1412" s="1">
        <v>22</v>
      </c>
      <c r="AG1412" s="1"/>
      <c r="AJ1412" s="1"/>
      <c r="AY1412" s="219" t="str">
        <f t="shared" si="1074"/>
        <v>Hudson DD17</v>
      </c>
      <c r="BA1412" s="219">
        <v>17</v>
      </c>
      <c r="BC1412" s="98"/>
      <c r="BD1412" s="100"/>
    </row>
    <row r="1413" spans="1:56" s="219" customFormat="1">
      <c r="A1413" s="219" t="s">
        <v>701</v>
      </c>
      <c r="B1413" s="219" t="s">
        <v>3094</v>
      </c>
      <c r="C1413" s="1">
        <f t="shared" si="1066"/>
        <v>1761</v>
      </c>
      <c r="D1413" s="1"/>
      <c r="E1413" s="1"/>
      <c r="F1413" s="1"/>
      <c r="G1413" s="1"/>
      <c r="H1413" s="1"/>
      <c r="I1413" s="1"/>
      <c r="J1413" s="1"/>
      <c r="K1413" s="7">
        <f>RANK(W1413,(W1413:Y1413,Z1413:AN1413))</f>
        <v>1</v>
      </c>
      <c r="L1413" s="7" t="e">
        <f>RANK(X1413,(W1413:Y1413,Z1413:AN1413))</f>
        <v>#N/A</v>
      </c>
      <c r="M1413" s="7">
        <f>IF(Y1413&gt;0,RANK(Y1413,(W1413:Y1413,Z1413:AN1413)),0)</f>
        <v>2</v>
      </c>
      <c r="N1413" s="7"/>
      <c r="O1413" s="1">
        <f t="shared" si="1067"/>
        <v>217</v>
      </c>
      <c r="P1413" s="2">
        <f t="shared" si="1068"/>
        <v>0.12322544009085747</v>
      </c>
      <c r="Q1413" s="2"/>
      <c r="R1413" s="2">
        <f t="shared" si="1069"/>
        <v>0.56104486087450312</v>
      </c>
      <c r="S1413" s="2">
        <f t="shared" si="1070"/>
        <v>0</v>
      </c>
      <c r="T1413" s="2">
        <f t="shared" si="1071"/>
        <v>0.43781942078364566</v>
      </c>
      <c r="U1413" s="2">
        <f t="shared" si="1072"/>
        <v>0</v>
      </c>
      <c r="V1413" s="2">
        <f t="shared" si="1073"/>
        <v>1.1357183418512218E-3</v>
      </c>
      <c r="W1413" s="1">
        <v>988</v>
      </c>
      <c r="X1413" s="1"/>
      <c r="Y1413" s="1">
        <v>771</v>
      </c>
      <c r="Z1413" s="1"/>
      <c r="AA1413" s="1"/>
      <c r="AB1413" s="1"/>
      <c r="AC1413" s="1"/>
      <c r="AD1413" s="1"/>
      <c r="AE1413" s="1"/>
      <c r="AF1413" s="166">
        <v>2</v>
      </c>
      <c r="AG1413" s="1"/>
      <c r="AJ1413" s="1"/>
      <c r="AY1413" s="219" t="str">
        <f t="shared" si="1074"/>
        <v>Hunterdon DD8</v>
      </c>
      <c r="BA1413" s="219">
        <v>8</v>
      </c>
      <c r="BC1413" s="98"/>
      <c r="BD1413" s="100"/>
    </row>
    <row r="1414" spans="1:56" s="219" customFormat="1">
      <c r="A1414" s="219" t="s">
        <v>701</v>
      </c>
      <c r="B1414" s="219" t="s">
        <v>3094</v>
      </c>
      <c r="C1414" s="1">
        <f t="shared" si="1066"/>
        <v>4086</v>
      </c>
      <c r="D1414" s="1"/>
      <c r="E1414" s="1"/>
      <c r="F1414" s="1"/>
      <c r="G1414" s="1"/>
      <c r="H1414" s="1"/>
      <c r="I1414" s="1"/>
      <c r="J1414" s="1"/>
      <c r="K1414" s="7">
        <f>RANK(W1414,(W1414:Y1414,Z1414:AN1414))</f>
        <v>1</v>
      </c>
      <c r="L1414" s="7" t="e">
        <f>RANK(X1414,(W1414:Y1414,Z1414:AN1414))</f>
        <v>#N/A</v>
      </c>
      <c r="M1414" s="7">
        <f>IF(Y1414&gt;0,RANK(Y1414,(W1414:Y1414,Z1414:AN1414)),0)</f>
        <v>2</v>
      </c>
      <c r="N1414" s="7"/>
      <c r="O1414" s="1">
        <f t="shared" si="1067"/>
        <v>336</v>
      </c>
      <c r="P1414" s="2">
        <f t="shared" si="1068"/>
        <v>8.223201174743025E-2</v>
      </c>
      <c r="Q1414" s="2"/>
      <c r="R1414" s="2">
        <f t="shared" si="1069"/>
        <v>0.53964757709251099</v>
      </c>
      <c r="S1414" s="2">
        <f t="shared" si="1070"/>
        <v>0</v>
      </c>
      <c r="T1414" s="2">
        <f t="shared" si="1071"/>
        <v>0.45741556534508077</v>
      </c>
      <c r="U1414" s="2">
        <f t="shared" si="1072"/>
        <v>0</v>
      </c>
      <c r="V1414" s="2">
        <f t="shared" si="1073"/>
        <v>2.936857562408246E-3</v>
      </c>
      <c r="W1414" s="1">
        <v>2205</v>
      </c>
      <c r="X1414" s="1"/>
      <c r="Y1414" s="1">
        <v>1869</v>
      </c>
      <c r="Z1414" s="1"/>
      <c r="AA1414" s="1"/>
      <c r="AB1414" s="1"/>
      <c r="AC1414" s="1"/>
      <c r="AD1414" s="1"/>
      <c r="AE1414" s="1"/>
      <c r="AF1414" s="166">
        <v>12</v>
      </c>
      <c r="AG1414" s="1"/>
      <c r="AJ1414" s="1"/>
      <c r="AY1414" s="219" t="str">
        <f t="shared" si="1074"/>
        <v>Hunterdon DD9</v>
      </c>
      <c r="BA1414" s="219">
        <v>9</v>
      </c>
      <c r="BC1414" s="98"/>
      <c r="BD1414" s="100"/>
    </row>
    <row r="1415" spans="1:56" s="219" customFormat="1">
      <c r="A1415" s="219" t="s">
        <v>701</v>
      </c>
      <c r="B1415" s="219" t="s">
        <v>3094</v>
      </c>
      <c r="C1415" s="1">
        <f t="shared" si="1066"/>
        <v>5344</v>
      </c>
      <c r="D1415" s="1"/>
      <c r="E1415" s="1"/>
      <c r="F1415" s="1"/>
      <c r="G1415" s="1"/>
      <c r="H1415" s="1"/>
      <c r="I1415" s="1"/>
      <c r="J1415" s="1"/>
      <c r="K1415" s="7">
        <f>RANK(W1415,(W1415:Y1415,Z1415:AN1415))</f>
        <v>2</v>
      </c>
      <c r="L1415" s="7" t="e">
        <f>RANK(X1415,(W1415:Y1415,Z1415:AN1415))</f>
        <v>#N/A</v>
      </c>
      <c r="M1415" s="7">
        <f>IF(Y1415&gt;0,RANK(Y1415,(W1415:Y1415,Z1415:AN1415)),0)</f>
        <v>1</v>
      </c>
      <c r="N1415" s="7"/>
      <c r="O1415" s="1">
        <f t="shared" si="1067"/>
        <v>121</v>
      </c>
      <c r="P1415" s="2">
        <f t="shared" si="1068"/>
        <v>2.2642215568862277E-2</v>
      </c>
      <c r="Q1415" s="2"/>
      <c r="R1415" s="2">
        <f t="shared" si="1069"/>
        <v>0.4867140718562874</v>
      </c>
      <c r="S1415" s="2">
        <f t="shared" si="1070"/>
        <v>0</v>
      </c>
      <c r="T1415" s="2">
        <f t="shared" si="1071"/>
        <v>0.50935628742514971</v>
      </c>
      <c r="U1415" s="2">
        <f t="shared" si="1072"/>
        <v>0</v>
      </c>
      <c r="V1415" s="2">
        <f t="shared" si="1073"/>
        <v>3.9296407185628324E-3</v>
      </c>
      <c r="W1415" s="1">
        <v>2601</v>
      </c>
      <c r="X1415" s="1"/>
      <c r="Y1415" s="1">
        <v>2722</v>
      </c>
      <c r="Z1415" s="1"/>
      <c r="AA1415" s="1"/>
      <c r="AB1415" s="1"/>
      <c r="AC1415" s="1"/>
      <c r="AD1415" s="1"/>
      <c r="AE1415" s="1"/>
      <c r="AF1415" s="166">
        <v>21</v>
      </c>
      <c r="AG1415" s="1"/>
      <c r="AJ1415" s="1"/>
      <c r="AY1415" s="219" t="str">
        <f t="shared" si="1074"/>
        <v>Hunterdon DD13</v>
      </c>
      <c r="BA1415" s="219">
        <v>13</v>
      </c>
      <c r="BC1415" s="98"/>
      <c r="BD1415" s="100"/>
    </row>
    <row r="1416" spans="1:56" s="219" customFormat="1">
      <c r="A1416" s="219" t="s">
        <v>665</v>
      </c>
      <c r="B1416" s="219" t="s">
        <v>3094</v>
      </c>
      <c r="C1416" s="1">
        <f t="shared" ref="C1416:C1441" si="1075">SUM(W1416:AN1416)</f>
        <v>39684</v>
      </c>
      <c r="D1416" s="1"/>
      <c r="E1416" s="1"/>
      <c r="F1416" s="1"/>
      <c r="G1416" s="1"/>
      <c r="H1416" s="1"/>
      <c r="I1416" s="1"/>
      <c r="J1416" s="1"/>
      <c r="K1416" s="7">
        <f>RANK(W1416,(W1416:Y1416,Z1416:AN1416))</f>
        <v>1</v>
      </c>
      <c r="L1416" s="7" t="e">
        <f>RANK(X1416,(W1416:Y1416,Z1416:AN1416))</f>
        <v>#N/A</v>
      </c>
      <c r="M1416" s="7">
        <f>IF(Y1416&gt;0,RANK(Y1416,(W1416:Y1416,Z1416:AN1416)),0)</f>
        <v>2</v>
      </c>
      <c r="N1416" s="7"/>
      <c r="O1416" s="1">
        <f t="shared" ref="O1416:O1441" si="1076">MAX(W1416:AD1416)-LARGE(W1416:AD1416,2)</f>
        <v>12329</v>
      </c>
      <c r="P1416" s="2">
        <f t="shared" ref="P1416:P1441" si="1077">O1416/C1416</f>
        <v>0.31067936699929444</v>
      </c>
      <c r="Q1416" s="2"/>
      <c r="R1416" s="2">
        <f t="shared" ref="R1416:R1441" si="1078">IF($C1416=0,"-",W1416/$C1416)</f>
        <v>0.65447031549238988</v>
      </c>
      <c r="S1416" s="2">
        <f t="shared" ref="S1416:S1441" si="1079">IF($C1416=0,"-",X1416/$C1416)</f>
        <v>0</v>
      </c>
      <c r="T1416" s="2">
        <f t="shared" ref="T1416:T1441" si="1080">IF($C1416=0,"-",Y1416/$C1416)</f>
        <v>0.34379094849309544</v>
      </c>
      <c r="U1416" s="2">
        <f t="shared" ref="U1416:U1441" si="1081">IF($C1416=0,"-",Z1416/$C1416)</f>
        <v>0</v>
      </c>
      <c r="V1416" s="2">
        <f t="shared" ref="V1416:V1441" si="1082">IF(C1416=0,"-",(1-R1416-S1416-T1416-U1416))</f>
        <v>1.7387360145146857E-3</v>
      </c>
      <c r="W1416" s="1">
        <v>25972</v>
      </c>
      <c r="X1416" s="1"/>
      <c r="Y1416" s="1">
        <v>13643</v>
      </c>
      <c r="Z1416" s="1"/>
      <c r="AA1416" s="1"/>
      <c r="AB1416" s="1"/>
      <c r="AC1416" s="1"/>
      <c r="AD1416" s="1"/>
      <c r="AE1416" s="1"/>
      <c r="AF1416" s="1">
        <v>69</v>
      </c>
      <c r="AG1416" s="1"/>
      <c r="AJ1416" s="1"/>
      <c r="AY1416" s="219" t="str">
        <f t="shared" si="1074"/>
        <v>Mercer DD8</v>
      </c>
      <c r="BA1416" s="219">
        <v>8</v>
      </c>
      <c r="BC1416" s="98"/>
      <c r="BD1416" s="100"/>
    </row>
    <row r="1417" spans="1:56" s="219" customFormat="1">
      <c r="A1417" s="219" t="s">
        <v>665</v>
      </c>
      <c r="B1417" s="219" t="s">
        <v>3094</v>
      </c>
      <c r="C1417" s="1">
        <f t="shared" si="1075"/>
        <v>5316</v>
      </c>
      <c r="D1417" s="1"/>
      <c r="E1417" s="1"/>
      <c r="F1417" s="1"/>
      <c r="G1417" s="1"/>
      <c r="H1417" s="1"/>
      <c r="I1417" s="1"/>
      <c r="J1417" s="1"/>
      <c r="K1417" s="7">
        <f>RANK(W1417,(W1417:Y1417,Z1417:AN1417))</f>
        <v>1</v>
      </c>
      <c r="L1417" s="7" t="e">
        <f>RANK(X1417,(W1417:Y1417,Z1417:AN1417))</f>
        <v>#N/A</v>
      </c>
      <c r="M1417" s="7">
        <f>IF(Y1417&gt;0,RANK(Y1417,(W1417:Y1417,Z1417:AN1417)),0)</f>
        <v>2</v>
      </c>
      <c r="N1417" s="7"/>
      <c r="O1417" s="1">
        <f t="shared" si="1076"/>
        <v>2045</v>
      </c>
      <c r="P1417" s="2">
        <f t="shared" si="1077"/>
        <v>0.3846877351392024</v>
      </c>
      <c r="Q1417" s="2"/>
      <c r="R1417" s="2">
        <f t="shared" si="1078"/>
        <v>0.69187358916478559</v>
      </c>
      <c r="S1417" s="2">
        <f t="shared" si="1079"/>
        <v>0</v>
      </c>
      <c r="T1417" s="2">
        <f t="shared" si="1080"/>
        <v>0.30718585402558313</v>
      </c>
      <c r="U1417" s="2">
        <f t="shared" si="1081"/>
        <v>0</v>
      </c>
      <c r="V1417" s="2">
        <f t="shared" si="1082"/>
        <v>9.4055680963128774E-4</v>
      </c>
      <c r="W1417" s="1">
        <v>3678</v>
      </c>
      <c r="X1417" s="1"/>
      <c r="Y1417" s="1">
        <v>1633</v>
      </c>
      <c r="Z1417" s="1"/>
      <c r="AA1417" s="1"/>
      <c r="AB1417" s="1"/>
      <c r="AC1417" s="1"/>
      <c r="AD1417" s="1"/>
      <c r="AE1417" s="1"/>
      <c r="AF1417" s="1">
        <v>5</v>
      </c>
      <c r="AG1417" s="1"/>
      <c r="AJ1417" s="1"/>
      <c r="AY1417" s="219" t="str">
        <f t="shared" si="1074"/>
        <v>Mercer DD9</v>
      </c>
      <c r="BA1417" s="219">
        <v>9</v>
      </c>
      <c r="BC1417" s="98"/>
      <c r="BD1417" s="100"/>
    </row>
    <row r="1418" spans="1:56" s="219" customFormat="1">
      <c r="A1418" s="219" t="s">
        <v>2249</v>
      </c>
      <c r="B1418" s="219" t="s">
        <v>3094</v>
      </c>
      <c r="C1418" s="1">
        <f t="shared" si="1075"/>
        <v>5000</v>
      </c>
      <c r="D1418" s="1"/>
      <c r="E1418" s="1"/>
      <c r="F1418" s="1"/>
      <c r="G1418" s="1"/>
      <c r="H1418" s="1"/>
      <c r="I1418" s="1"/>
      <c r="J1418" s="1"/>
      <c r="K1418" s="7">
        <f>RANK(W1418,(W1418:Y1418,Z1418:AN1418))</f>
        <v>1</v>
      </c>
      <c r="L1418" s="7" t="e">
        <f>RANK(X1418,(W1418:Y1418,Z1418:AN1418))</f>
        <v>#N/A</v>
      </c>
      <c r="M1418" s="7">
        <f>IF(Y1418&gt;0,RANK(Y1418,(W1418:Y1418,Z1418:AN1418)),0)</f>
        <v>2</v>
      </c>
      <c r="N1418" s="7"/>
      <c r="O1418" s="1">
        <f t="shared" si="1076"/>
        <v>668</v>
      </c>
      <c r="P1418" s="2">
        <f t="shared" si="1077"/>
        <v>0.1336</v>
      </c>
      <c r="Q1418" s="2"/>
      <c r="R1418" s="2">
        <f t="shared" si="1078"/>
        <v>0.56679999999999997</v>
      </c>
      <c r="S1418" s="2">
        <f t="shared" si="1079"/>
        <v>0</v>
      </c>
      <c r="T1418" s="2">
        <f t="shared" si="1080"/>
        <v>0.43319999999999997</v>
      </c>
      <c r="U1418" s="2">
        <f t="shared" si="1081"/>
        <v>0</v>
      </c>
      <c r="V1418" s="2">
        <f t="shared" si="1082"/>
        <v>5.5511151231257827E-17</v>
      </c>
      <c r="W1418" s="1">
        <v>2834</v>
      </c>
      <c r="X1418" s="1"/>
      <c r="Y1418" s="1">
        <v>2166</v>
      </c>
      <c r="Z1418" s="1"/>
      <c r="AA1418" s="1"/>
      <c r="AB1418" s="1"/>
      <c r="AC1418" s="1"/>
      <c r="AD1418" s="1"/>
      <c r="AE1418" s="1"/>
      <c r="AF1418" s="1"/>
      <c r="AG1418" s="1"/>
      <c r="AJ1418" s="1"/>
      <c r="AY1418" s="219" t="str">
        <f t="shared" si="1074"/>
        <v>Middlesex DD7</v>
      </c>
      <c r="BA1418" s="219">
        <v>7</v>
      </c>
      <c r="BC1418" s="98"/>
      <c r="BD1418" s="100"/>
    </row>
    <row r="1419" spans="1:56" s="219" customFormat="1">
      <c r="A1419" s="219" t="s">
        <v>2249</v>
      </c>
      <c r="B1419" s="219" t="s">
        <v>3094</v>
      </c>
      <c r="C1419" s="1">
        <f t="shared" si="1075"/>
        <v>10137</v>
      </c>
      <c r="D1419" s="1"/>
      <c r="E1419" s="1"/>
      <c r="F1419" s="1"/>
      <c r="G1419" s="1"/>
      <c r="H1419" s="1"/>
      <c r="I1419" s="1"/>
      <c r="J1419" s="1"/>
      <c r="K1419" s="7">
        <f>RANK(W1419,(W1419:Y1419,Z1419:AN1419))</f>
        <v>1</v>
      </c>
      <c r="L1419" s="7" t="e">
        <f>RANK(X1419,(W1419:Y1419,Z1419:AN1419))</f>
        <v>#N/A</v>
      </c>
      <c r="M1419" s="7">
        <f>IF(Y1419&gt;0,RANK(Y1419,(W1419:Y1419,Z1419:AN1419)),0)</f>
        <v>2</v>
      </c>
      <c r="N1419" s="7"/>
      <c r="O1419" s="1">
        <f t="shared" si="1076"/>
        <v>3787</v>
      </c>
      <c r="P1419" s="2">
        <f t="shared" si="1077"/>
        <v>0.37358192759198972</v>
      </c>
      <c r="Q1419" s="2"/>
      <c r="R1419" s="2">
        <f t="shared" si="1078"/>
        <v>0.68679096379599491</v>
      </c>
      <c r="S1419" s="2">
        <f t="shared" si="1079"/>
        <v>0</v>
      </c>
      <c r="T1419" s="2">
        <f t="shared" si="1080"/>
        <v>0.31320903620400514</v>
      </c>
      <c r="U1419" s="2">
        <f t="shared" si="1081"/>
        <v>0</v>
      </c>
      <c r="V1419" s="2">
        <f t="shared" si="1082"/>
        <v>-5.5511151231257827E-17</v>
      </c>
      <c r="W1419" s="1">
        <v>6962</v>
      </c>
      <c r="X1419" s="1"/>
      <c r="Y1419" s="1">
        <v>3175</v>
      </c>
      <c r="Z1419" s="1"/>
      <c r="AA1419" s="1"/>
      <c r="AB1419" s="1"/>
      <c r="AC1419" s="1"/>
      <c r="AD1419" s="1"/>
      <c r="AE1419" s="1"/>
      <c r="AF1419" s="1"/>
      <c r="AG1419" s="1"/>
      <c r="AJ1419" s="1"/>
      <c r="AY1419" s="219" t="str">
        <f t="shared" si="1074"/>
        <v>Middlesex DD8</v>
      </c>
      <c r="BA1419" s="219">
        <v>8</v>
      </c>
      <c r="BC1419" s="98"/>
      <c r="BD1419" s="100"/>
    </row>
    <row r="1420" spans="1:56" s="219" customFormat="1">
      <c r="A1420" s="219" t="s">
        <v>2249</v>
      </c>
      <c r="B1420" s="219" t="s">
        <v>3094</v>
      </c>
      <c r="C1420" s="1">
        <f t="shared" si="1075"/>
        <v>18856</v>
      </c>
      <c r="D1420" s="1"/>
      <c r="E1420" s="1"/>
      <c r="F1420" s="1"/>
      <c r="G1420" s="1"/>
      <c r="H1420" s="1"/>
      <c r="I1420" s="1"/>
      <c r="J1420" s="1"/>
      <c r="K1420" s="7">
        <f>RANK(W1420,(W1420:Y1420,Z1420:AN1420))</f>
        <v>1</v>
      </c>
      <c r="L1420" s="7" t="e">
        <f>RANK(X1420,(W1420:Y1420,Z1420:AN1420))</f>
        <v>#N/A</v>
      </c>
      <c r="M1420" s="7">
        <f>IF(Y1420&gt;0,RANK(Y1420,(W1420:Y1420,Z1420:AN1420)),0)</f>
        <v>2</v>
      </c>
      <c r="N1420" s="7"/>
      <c r="O1420" s="1">
        <f t="shared" si="1076"/>
        <v>4392</v>
      </c>
      <c r="P1420" s="2">
        <f t="shared" si="1077"/>
        <v>0.23292320746711923</v>
      </c>
      <c r="Q1420" s="2"/>
      <c r="R1420" s="2">
        <f t="shared" si="1078"/>
        <v>0.61646160373355963</v>
      </c>
      <c r="S1420" s="2">
        <f t="shared" si="1079"/>
        <v>0</v>
      </c>
      <c r="T1420" s="2">
        <f t="shared" si="1080"/>
        <v>0.38353839626644037</v>
      </c>
      <c r="U1420" s="2">
        <f t="shared" si="1081"/>
        <v>0</v>
      </c>
      <c r="V1420" s="2">
        <f t="shared" si="1082"/>
        <v>0</v>
      </c>
      <c r="W1420" s="1">
        <v>11624</v>
      </c>
      <c r="X1420" s="1"/>
      <c r="Y1420" s="1">
        <v>7232</v>
      </c>
      <c r="Z1420" s="1"/>
      <c r="AA1420" s="1"/>
      <c r="AB1420" s="1"/>
      <c r="AC1420" s="1"/>
      <c r="AD1420" s="1"/>
      <c r="AE1420" s="1"/>
      <c r="AF1420" s="1"/>
      <c r="AG1420" s="1"/>
      <c r="AJ1420" s="1"/>
      <c r="AY1420" s="219" t="str">
        <f t="shared" si="1074"/>
        <v>Middlesex DD9</v>
      </c>
      <c r="BA1420" s="219">
        <v>9</v>
      </c>
      <c r="BC1420" s="98"/>
      <c r="BD1420" s="100"/>
    </row>
    <row r="1421" spans="1:56" s="219" customFormat="1">
      <c r="A1421" s="219" t="s">
        <v>2249</v>
      </c>
      <c r="B1421" s="219" t="s">
        <v>3094</v>
      </c>
      <c r="C1421" s="1">
        <f t="shared" si="1075"/>
        <v>43416</v>
      </c>
      <c r="D1421" s="1"/>
      <c r="E1421" s="1"/>
      <c r="F1421" s="1"/>
      <c r="G1421" s="1"/>
      <c r="H1421" s="1"/>
      <c r="I1421" s="1"/>
      <c r="J1421" s="1"/>
      <c r="K1421" s="7">
        <f>RANK(W1421,(W1421:Y1421,Z1421:AN1421))</f>
        <v>1</v>
      </c>
      <c r="L1421" s="7" t="e">
        <f>RANK(X1421,(W1421:Y1421,Z1421:AN1421))</f>
        <v>#N/A</v>
      </c>
      <c r="M1421" s="7">
        <f>IF(Y1421&gt;0,RANK(Y1421,(W1421:Y1421,Z1421:AN1421)),0)</f>
        <v>2</v>
      </c>
      <c r="N1421" s="7"/>
      <c r="O1421" s="1">
        <f t="shared" si="1076"/>
        <v>8452</v>
      </c>
      <c r="P1421" s="2">
        <f t="shared" si="1077"/>
        <v>0.19467477427676433</v>
      </c>
      <c r="Q1421" s="2"/>
      <c r="R1421" s="2">
        <f t="shared" si="1078"/>
        <v>0.59733738713838214</v>
      </c>
      <c r="S1421" s="2">
        <f t="shared" si="1079"/>
        <v>0</v>
      </c>
      <c r="T1421" s="2">
        <f t="shared" si="1080"/>
        <v>0.40266261286161786</v>
      </c>
      <c r="U1421" s="2">
        <f t="shared" si="1081"/>
        <v>0</v>
      </c>
      <c r="V1421" s="2">
        <f t="shared" si="1082"/>
        <v>0</v>
      </c>
      <c r="W1421" s="1">
        <v>25934</v>
      </c>
      <c r="X1421" s="1"/>
      <c r="Y1421" s="1">
        <v>17482</v>
      </c>
      <c r="Z1421" s="1"/>
      <c r="AA1421" s="1"/>
      <c r="AB1421" s="1"/>
      <c r="AC1421" s="1"/>
      <c r="AD1421" s="1"/>
      <c r="AE1421" s="1"/>
      <c r="AF1421" s="1"/>
      <c r="AG1421" s="1"/>
      <c r="AJ1421" s="1"/>
      <c r="AY1421" s="219" t="str">
        <f t="shared" si="1074"/>
        <v>Middlesex DD10</v>
      </c>
      <c r="BA1421" s="219">
        <v>10</v>
      </c>
      <c r="BC1421" s="98"/>
      <c r="BD1421" s="100"/>
    </row>
    <row r="1422" spans="1:56" s="219" customFormat="1">
      <c r="A1422" s="219" t="s">
        <v>2249</v>
      </c>
      <c r="B1422" s="219" t="s">
        <v>3094</v>
      </c>
      <c r="C1422" s="1">
        <f t="shared" si="1075"/>
        <v>1593</v>
      </c>
      <c r="D1422" s="1"/>
      <c r="E1422" s="1"/>
      <c r="F1422" s="1"/>
      <c r="G1422" s="1"/>
      <c r="H1422" s="1"/>
      <c r="I1422" s="1"/>
      <c r="J1422" s="1"/>
      <c r="K1422" s="7">
        <f>RANK(W1422,(W1422:Y1422,Z1422:AN1422))</f>
        <v>1</v>
      </c>
      <c r="L1422" s="7" t="e">
        <f>RANK(X1422,(W1422:Y1422,Z1422:AN1422))</f>
        <v>#N/A</v>
      </c>
      <c r="M1422" s="7">
        <f>IF(Y1422&gt;0,RANK(Y1422,(W1422:Y1422,Z1422:AN1422)),0)</f>
        <v>2</v>
      </c>
      <c r="N1422" s="7"/>
      <c r="O1422" s="1">
        <f t="shared" si="1076"/>
        <v>103</v>
      </c>
      <c r="P1422" s="2">
        <f t="shared" si="1077"/>
        <v>6.4657878217200246E-2</v>
      </c>
      <c r="Q1422" s="2"/>
      <c r="R1422" s="2">
        <f t="shared" si="1078"/>
        <v>0.53232893910860013</v>
      </c>
      <c r="S1422" s="2">
        <f t="shared" si="1079"/>
        <v>0</v>
      </c>
      <c r="T1422" s="2">
        <f t="shared" si="1080"/>
        <v>0.46767106089139987</v>
      </c>
      <c r="U1422" s="2">
        <f t="shared" si="1081"/>
        <v>0</v>
      </c>
      <c r="V1422" s="2">
        <f t="shared" si="1082"/>
        <v>0</v>
      </c>
      <c r="W1422" s="1">
        <v>848</v>
      </c>
      <c r="X1422" s="1"/>
      <c r="Y1422" s="1">
        <v>745</v>
      </c>
      <c r="Z1422" s="1"/>
      <c r="AA1422" s="1"/>
      <c r="AB1422" s="1"/>
      <c r="AC1422" s="1"/>
      <c r="AD1422" s="1"/>
      <c r="AE1422" s="1"/>
      <c r="AF1422" s="1"/>
      <c r="AG1422" s="1"/>
      <c r="AJ1422" s="1"/>
      <c r="AY1422" s="219" t="str">
        <f t="shared" si="1074"/>
        <v>Middlesex DD11</v>
      </c>
      <c r="BA1422" s="219">
        <v>11</v>
      </c>
      <c r="BC1422" s="98"/>
      <c r="BD1422" s="100"/>
    </row>
    <row r="1423" spans="1:56" s="219" customFormat="1">
      <c r="A1423" s="219" t="s">
        <v>2662</v>
      </c>
      <c r="B1423" s="219" t="s">
        <v>3094</v>
      </c>
      <c r="C1423" s="1">
        <f t="shared" si="1075"/>
        <v>39198</v>
      </c>
      <c r="D1423" s="1"/>
      <c r="E1423" s="1"/>
      <c r="F1423" s="1"/>
      <c r="G1423" s="1"/>
      <c r="H1423" s="1"/>
      <c r="I1423" s="1"/>
      <c r="J1423" s="1"/>
      <c r="K1423" s="7">
        <f>RANK(W1423,(W1423:Y1423,Z1423:AN1423))</f>
        <v>1</v>
      </c>
      <c r="L1423" s="7" t="e">
        <f>RANK(X1423,(W1423:Y1423,Z1423:AN1423))</f>
        <v>#N/A</v>
      </c>
      <c r="M1423" s="7">
        <f>IF(Y1423&gt;0,RANK(Y1423,(W1423:Y1423,Z1423:AN1423)),0)</f>
        <v>2</v>
      </c>
      <c r="N1423" s="7"/>
      <c r="O1423" s="1">
        <f t="shared" si="1076"/>
        <v>7508</v>
      </c>
      <c r="P1423" s="2">
        <f t="shared" si="1077"/>
        <v>0.19154038471350579</v>
      </c>
      <c r="Q1423" s="2"/>
      <c r="R1423" s="2">
        <f t="shared" si="1078"/>
        <v>0.59577019235675288</v>
      </c>
      <c r="S1423" s="2">
        <f t="shared" si="1079"/>
        <v>0</v>
      </c>
      <c r="T1423" s="2">
        <f t="shared" si="1080"/>
        <v>0.40422980764324712</v>
      </c>
      <c r="U1423" s="2">
        <f t="shared" si="1081"/>
        <v>0</v>
      </c>
      <c r="V1423" s="2">
        <f t="shared" si="1082"/>
        <v>0</v>
      </c>
      <c r="W1423" s="1">
        <v>23353</v>
      </c>
      <c r="X1423" s="1"/>
      <c r="Y1423" s="1">
        <v>15845</v>
      </c>
      <c r="Z1423" s="1"/>
      <c r="AA1423" s="1"/>
      <c r="AB1423" s="1"/>
      <c r="AC1423" s="1"/>
      <c r="AD1423" s="1"/>
      <c r="AE1423" s="1"/>
      <c r="AF1423" s="1"/>
      <c r="AG1423" s="1"/>
      <c r="AJ1423" s="1"/>
      <c r="AY1423" s="219" t="str">
        <f t="shared" si="1074"/>
        <v>Monmouth DD6</v>
      </c>
      <c r="BA1423" s="219">
        <v>6</v>
      </c>
      <c r="BC1423" s="98"/>
      <c r="BD1423" s="100"/>
    </row>
    <row r="1424" spans="1:56" s="219" customFormat="1">
      <c r="A1424" s="219" t="s">
        <v>2662</v>
      </c>
      <c r="B1424" s="219" t="s">
        <v>3094</v>
      </c>
      <c r="C1424" s="1">
        <f t="shared" si="1075"/>
        <v>14129</v>
      </c>
      <c r="D1424" s="1"/>
      <c r="E1424" s="1"/>
      <c r="F1424" s="1"/>
      <c r="G1424" s="1"/>
      <c r="H1424" s="1"/>
      <c r="I1424" s="1"/>
      <c r="J1424" s="1"/>
      <c r="K1424" s="7">
        <f>RANK(W1424,(W1424:Y1424,Z1424:AN1424))</f>
        <v>1</v>
      </c>
      <c r="L1424" s="7" t="e">
        <f>RANK(X1424,(W1424:Y1424,Z1424:AN1424))</f>
        <v>#N/A</v>
      </c>
      <c r="M1424" s="7">
        <f>IF(Y1424&gt;0,RANK(Y1424,(W1424:Y1424,Z1424:AN1424)),0)</f>
        <v>2</v>
      </c>
      <c r="N1424" s="7"/>
      <c r="O1424" s="1">
        <f t="shared" si="1076"/>
        <v>1099</v>
      </c>
      <c r="P1424" s="2">
        <f t="shared" si="1077"/>
        <v>7.7783282610234275E-2</v>
      </c>
      <c r="Q1424" s="2"/>
      <c r="R1424" s="2">
        <f t="shared" si="1078"/>
        <v>0.53889164130511713</v>
      </c>
      <c r="S1424" s="2">
        <f t="shared" si="1079"/>
        <v>0</v>
      </c>
      <c r="T1424" s="2">
        <f t="shared" si="1080"/>
        <v>0.46110835869488287</v>
      </c>
      <c r="U1424" s="2">
        <f t="shared" si="1081"/>
        <v>0</v>
      </c>
      <c r="V1424" s="2">
        <f t="shared" si="1082"/>
        <v>0</v>
      </c>
      <c r="W1424" s="1">
        <v>7614</v>
      </c>
      <c r="X1424" s="1"/>
      <c r="Y1424" s="1">
        <v>6515</v>
      </c>
      <c r="Z1424" s="1"/>
      <c r="AA1424" s="1"/>
      <c r="AB1424" s="1"/>
      <c r="AC1424" s="1"/>
      <c r="AD1424" s="1"/>
      <c r="AE1424" s="1"/>
      <c r="AF1424" s="1"/>
      <c r="AG1424" s="1"/>
      <c r="AJ1424" s="1"/>
      <c r="AY1424" s="219" t="str">
        <f t="shared" si="1074"/>
        <v>Monmouth DD7</v>
      </c>
      <c r="BA1424" s="219">
        <v>7</v>
      </c>
      <c r="BC1424" s="98"/>
      <c r="BD1424" s="100"/>
    </row>
    <row r="1425" spans="1:56" s="219" customFormat="1">
      <c r="A1425" s="219" t="s">
        <v>3221</v>
      </c>
      <c r="B1425" s="219" t="s">
        <v>3094</v>
      </c>
      <c r="C1425" s="1">
        <f t="shared" si="1075"/>
        <v>7156</v>
      </c>
      <c r="D1425" s="1"/>
      <c r="E1425" s="1"/>
      <c r="F1425" s="1"/>
      <c r="G1425" s="1"/>
      <c r="H1425" s="1"/>
      <c r="I1425" s="1"/>
      <c r="J1425" s="1"/>
      <c r="K1425" s="7">
        <f>RANK(W1425,(W1425:Y1425,Z1425:AN1425))</f>
        <v>1</v>
      </c>
      <c r="L1425" s="7" t="e">
        <f>RANK(X1425,(W1425:Y1425,Z1425:AN1425))</f>
        <v>#N/A</v>
      </c>
      <c r="M1425" s="7">
        <f>IF(Y1425&gt;0,RANK(Y1425,(W1425:Y1425,Z1425:AN1425)),0)</f>
        <v>2</v>
      </c>
      <c r="N1425" s="7"/>
      <c r="O1425" s="1">
        <f t="shared" si="1076"/>
        <v>2023</v>
      </c>
      <c r="P1425" s="2">
        <f t="shared" si="1077"/>
        <v>0.28269983230855228</v>
      </c>
      <c r="Q1425" s="2"/>
      <c r="R1425" s="2">
        <f t="shared" si="1078"/>
        <v>0.64058133035215203</v>
      </c>
      <c r="S1425" s="2">
        <f t="shared" si="1079"/>
        <v>0</v>
      </c>
      <c r="T1425" s="2">
        <f t="shared" si="1080"/>
        <v>0.35788149804359976</v>
      </c>
      <c r="U1425" s="2">
        <f t="shared" si="1081"/>
        <v>0</v>
      </c>
      <c r="V1425" s="2">
        <f t="shared" si="1082"/>
        <v>1.5371716042482109E-3</v>
      </c>
      <c r="W1425" s="1">
        <v>4584</v>
      </c>
      <c r="X1425" s="1"/>
      <c r="Y1425" s="1">
        <v>2561</v>
      </c>
      <c r="Z1425" s="1"/>
      <c r="AA1425" s="1"/>
      <c r="AB1425" s="1"/>
      <c r="AC1425" s="1"/>
      <c r="AD1425" s="1"/>
      <c r="AE1425" s="1"/>
      <c r="AF1425" s="1">
        <v>11</v>
      </c>
      <c r="AG1425" s="1"/>
      <c r="AJ1425" s="1"/>
      <c r="AY1425" s="219" t="str">
        <f t="shared" si="1074"/>
        <v>Morris DD12</v>
      </c>
      <c r="BA1425" s="219">
        <v>12</v>
      </c>
      <c r="BC1425" s="98"/>
      <c r="BD1425" s="100"/>
    </row>
    <row r="1426" spans="1:56" s="219" customFormat="1">
      <c r="A1426" s="219" t="s">
        <v>3221</v>
      </c>
      <c r="B1426" s="219" t="s">
        <v>3094</v>
      </c>
      <c r="C1426" s="1">
        <f t="shared" si="1075"/>
        <v>2028</v>
      </c>
      <c r="D1426" s="1"/>
      <c r="E1426" s="1"/>
      <c r="F1426" s="1"/>
      <c r="G1426" s="1"/>
      <c r="H1426" s="1"/>
      <c r="I1426" s="1"/>
      <c r="J1426" s="1"/>
      <c r="K1426" s="7">
        <f>RANK(W1426,(W1426:Y1426,Z1426:AN1426))</f>
        <v>1</v>
      </c>
      <c r="L1426" s="7" t="e">
        <f>RANK(X1426,(W1426:Y1426,Z1426:AN1426))</f>
        <v>#N/A</v>
      </c>
      <c r="M1426" s="7">
        <f>IF(Y1426&gt;0,RANK(Y1426,(W1426:Y1426,Z1426:AN1426)),0)</f>
        <v>2</v>
      </c>
      <c r="N1426" s="7"/>
      <c r="O1426" s="1">
        <f t="shared" si="1076"/>
        <v>45</v>
      </c>
      <c r="P1426" s="2">
        <f t="shared" si="1077"/>
        <v>2.2189349112426034E-2</v>
      </c>
      <c r="Q1426" s="2"/>
      <c r="R1426" s="2">
        <f t="shared" si="1078"/>
        <v>0.5083826429980276</v>
      </c>
      <c r="S1426" s="2">
        <f t="shared" si="1079"/>
        <v>0</v>
      </c>
      <c r="T1426" s="2">
        <f t="shared" si="1080"/>
        <v>0.48619329388560156</v>
      </c>
      <c r="U1426" s="2">
        <f t="shared" si="1081"/>
        <v>0</v>
      </c>
      <c r="V1426" s="2">
        <f t="shared" si="1082"/>
        <v>5.4240631163708364E-3</v>
      </c>
      <c r="W1426" s="1">
        <v>1031</v>
      </c>
      <c r="X1426" s="1"/>
      <c r="Y1426" s="1">
        <v>986</v>
      </c>
      <c r="Z1426" s="1"/>
      <c r="AA1426" s="1"/>
      <c r="AB1426" s="1"/>
      <c r="AC1426" s="1"/>
      <c r="AD1426" s="1"/>
      <c r="AE1426" s="1"/>
      <c r="AF1426" s="1">
        <v>11</v>
      </c>
      <c r="AG1426" s="1"/>
      <c r="AJ1426" s="1"/>
      <c r="AY1426" s="219" t="str">
        <f t="shared" si="1074"/>
        <v>Morris DD13</v>
      </c>
      <c r="BA1426" s="219">
        <v>13</v>
      </c>
      <c r="BC1426" s="98"/>
      <c r="BD1426" s="100"/>
    </row>
    <row r="1427" spans="1:56" s="219" customFormat="1">
      <c r="A1427" s="219" t="s">
        <v>3221</v>
      </c>
      <c r="B1427" s="219" t="s">
        <v>3094</v>
      </c>
      <c r="C1427" s="1">
        <f t="shared" ref="C1427:C1440" si="1083">SUM(W1427:AN1427)</f>
        <v>30978</v>
      </c>
      <c r="D1427" s="1"/>
      <c r="E1427" s="1"/>
      <c r="F1427" s="1"/>
      <c r="G1427" s="1"/>
      <c r="H1427" s="1"/>
      <c r="I1427" s="1"/>
      <c r="J1427" s="1"/>
      <c r="K1427" s="7">
        <f>RANK(W1427,(W1427:Y1427,Z1427:AN1427))</f>
        <v>1</v>
      </c>
      <c r="L1427" s="7" t="e">
        <f>RANK(X1427,(W1427:Y1427,Z1427:AN1427))</f>
        <v>#N/A</v>
      </c>
      <c r="M1427" s="7">
        <f>IF(Y1427&gt;0,RANK(Y1427,(W1427:Y1427,Z1427:AN1427)),0)</f>
        <v>2</v>
      </c>
      <c r="N1427" s="7"/>
      <c r="O1427" s="1">
        <f t="shared" ref="O1427:O1440" si="1084">MAX(W1427:AD1427)-LARGE(W1427:AD1427,2)</f>
        <v>4553</v>
      </c>
      <c r="P1427" s="2">
        <f t="shared" ref="P1427:P1440" si="1085">O1427/C1427</f>
        <v>0.14697527277422687</v>
      </c>
      <c r="Q1427" s="2"/>
      <c r="R1427" s="2">
        <f t="shared" ref="R1427:R1440" si="1086">IF($C1427=0,"-",W1427/$C1427)</f>
        <v>0.57205113306217314</v>
      </c>
      <c r="S1427" s="2">
        <f t="shared" ref="S1427:S1440" si="1087">IF($C1427=0,"-",X1427/$C1427)</f>
        <v>0</v>
      </c>
      <c r="T1427" s="2">
        <f t="shared" ref="T1427:T1440" si="1088">IF($C1427=0,"-",Y1427/$C1427)</f>
        <v>0.42507586028794631</v>
      </c>
      <c r="U1427" s="2">
        <f t="shared" ref="U1427:U1440" si="1089">IF($C1427=0,"-",Z1427/$C1427)</f>
        <v>0</v>
      </c>
      <c r="V1427" s="2">
        <f t="shared" ref="V1427:V1440" si="1090">IF(C1427=0,"-",(1-R1427-S1427-T1427-U1427))</f>
        <v>2.8730066498805495E-3</v>
      </c>
      <c r="W1427" s="1">
        <v>17721</v>
      </c>
      <c r="X1427" s="1"/>
      <c r="Y1427" s="1">
        <v>13168</v>
      </c>
      <c r="Z1427" s="1"/>
      <c r="AA1427" s="1"/>
      <c r="AB1427" s="1"/>
      <c r="AC1427" s="1"/>
      <c r="AD1427" s="1"/>
      <c r="AE1427" s="1"/>
      <c r="AF1427" s="1">
        <v>89</v>
      </c>
      <c r="AG1427" s="1"/>
      <c r="AJ1427" s="1"/>
      <c r="AY1427" s="219" t="str">
        <f t="shared" si="1074"/>
        <v>Morris DD14</v>
      </c>
      <c r="BA1427" s="219">
        <v>14</v>
      </c>
      <c r="BC1427" s="98"/>
      <c r="BD1427" s="100"/>
    </row>
    <row r="1428" spans="1:56" s="219" customFormat="1">
      <c r="A1428" s="219" t="s">
        <v>3221</v>
      </c>
      <c r="B1428" s="219" t="s">
        <v>3094</v>
      </c>
      <c r="C1428" s="1">
        <f t="shared" si="1083"/>
        <v>1594</v>
      </c>
      <c r="D1428" s="1"/>
      <c r="E1428" s="1"/>
      <c r="F1428" s="1"/>
      <c r="G1428" s="1"/>
      <c r="H1428" s="1"/>
      <c r="I1428" s="1"/>
      <c r="J1428" s="1"/>
      <c r="K1428" s="7">
        <f>RANK(W1428,(W1428:Y1428,Z1428:AN1428))</f>
        <v>1</v>
      </c>
      <c r="L1428" s="7" t="e">
        <f>RANK(X1428,(W1428:Y1428,Z1428:AN1428))</f>
        <v>#N/A</v>
      </c>
      <c r="M1428" s="7">
        <f>IF(Y1428&gt;0,RANK(Y1428,(W1428:Y1428,Z1428:AN1428)),0)</f>
        <v>2</v>
      </c>
      <c r="N1428" s="7"/>
      <c r="O1428" s="1">
        <f t="shared" si="1084"/>
        <v>309</v>
      </c>
      <c r="P1428" s="2">
        <f t="shared" si="1085"/>
        <v>0.19385194479297366</v>
      </c>
      <c r="Q1428" s="2"/>
      <c r="R1428" s="2">
        <f t="shared" si="1086"/>
        <v>0.59535759096612295</v>
      </c>
      <c r="S1428" s="2">
        <f t="shared" si="1087"/>
        <v>0</v>
      </c>
      <c r="T1428" s="2">
        <f t="shared" si="1088"/>
        <v>0.40150564617314932</v>
      </c>
      <c r="U1428" s="2">
        <f t="shared" si="1089"/>
        <v>0</v>
      </c>
      <c r="V1428" s="2">
        <f t="shared" si="1090"/>
        <v>3.1367628607277265E-3</v>
      </c>
      <c r="W1428" s="1">
        <v>949</v>
      </c>
      <c r="X1428" s="1"/>
      <c r="Y1428" s="1">
        <v>640</v>
      </c>
      <c r="Z1428" s="1"/>
      <c r="AA1428" s="1"/>
      <c r="AB1428" s="1"/>
      <c r="AC1428" s="1"/>
      <c r="AD1428" s="1"/>
      <c r="AE1428" s="1"/>
      <c r="AF1428" s="1">
        <v>5</v>
      </c>
      <c r="AG1428" s="1"/>
      <c r="AJ1428" s="1"/>
      <c r="AY1428" s="219" t="str">
        <f t="shared" si="1074"/>
        <v>Morris DD20</v>
      </c>
      <c r="BA1428" s="219">
        <v>20</v>
      </c>
      <c r="BC1428" s="98"/>
      <c r="BD1428" s="100"/>
    </row>
    <row r="1429" spans="1:56" s="219" customFormat="1">
      <c r="A1429" s="219" t="s">
        <v>147</v>
      </c>
      <c r="B1429" s="219" t="s">
        <v>3094</v>
      </c>
      <c r="C1429" s="1">
        <f t="shared" ref="C1429" si="1091">SUM(W1429:AN1429)</f>
        <v>28001</v>
      </c>
      <c r="D1429" s="1"/>
      <c r="E1429" s="1"/>
      <c r="F1429" s="1"/>
      <c r="G1429" s="1"/>
      <c r="H1429" s="1"/>
      <c r="I1429" s="1"/>
      <c r="J1429" s="1"/>
      <c r="K1429" s="7">
        <f>RANK(W1429,(W1429:Y1429,Z1429:AN1429))</f>
        <v>1</v>
      </c>
      <c r="L1429" s="7" t="e">
        <f>RANK(X1429,(W1429:Y1429,Z1429:AN1429))</f>
        <v>#N/A</v>
      </c>
      <c r="M1429" s="7">
        <f>IF(Y1429&gt;0,RANK(Y1429,(W1429:Y1429,Z1429:AN1429)),0)</f>
        <v>2</v>
      </c>
      <c r="N1429" s="7"/>
      <c r="O1429" s="1">
        <f t="shared" ref="O1429" si="1092">MAX(W1429:AD1429)-LARGE(W1429:AD1429,2)</f>
        <v>1837</v>
      </c>
      <c r="P1429" s="2">
        <f t="shared" ref="P1429" si="1093">O1429/C1429</f>
        <v>6.5604799828577545E-2</v>
      </c>
      <c r="Q1429" s="2"/>
      <c r="R1429" s="2">
        <f t="shared" ref="R1429" si="1094">IF($C1429=0,"-",W1429/$C1429)</f>
        <v>0.53280239991428879</v>
      </c>
      <c r="S1429" s="2">
        <f t="shared" ref="S1429" si="1095">IF($C1429=0,"-",X1429/$C1429)</f>
        <v>0</v>
      </c>
      <c r="T1429" s="2">
        <f t="shared" ref="T1429" si="1096">IF($C1429=0,"-",Y1429/$C1429)</f>
        <v>0.46719760008571121</v>
      </c>
      <c r="U1429" s="2">
        <f t="shared" ref="U1429" si="1097">IF($C1429=0,"-",Z1429/$C1429)</f>
        <v>0</v>
      </c>
      <c r="V1429" s="2">
        <f t="shared" ref="V1429" si="1098">IF(C1429=0,"-",(1-R1429-S1429-T1429-U1429))</f>
        <v>0</v>
      </c>
      <c r="W1429" s="1">
        <v>14919</v>
      </c>
      <c r="X1429" s="1"/>
      <c r="Y1429" s="1">
        <v>13082</v>
      </c>
      <c r="Z1429" s="1"/>
      <c r="AA1429" s="1"/>
      <c r="AB1429" s="1"/>
      <c r="AC1429" s="1"/>
      <c r="AD1429" s="1"/>
      <c r="AE1429" s="1"/>
      <c r="AF1429" s="1"/>
      <c r="AG1429" s="1"/>
      <c r="AJ1429" s="1"/>
      <c r="AY1429" s="219" t="str">
        <f t="shared" ref="AY1429" si="1099">A1429&amp;" "&amp;"DD"&amp;BA1429</f>
        <v>Ocean DD5</v>
      </c>
      <c r="BA1429" s="219">
        <v>5</v>
      </c>
      <c r="BC1429" s="98"/>
      <c r="BD1429" s="100"/>
    </row>
    <row r="1430" spans="1:56" s="219" customFormat="1">
      <c r="A1430" s="219" t="s">
        <v>147</v>
      </c>
      <c r="B1430" s="219" t="s">
        <v>3094</v>
      </c>
      <c r="C1430" s="1">
        <f t="shared" si="1083"/>
        <v>8086</v>
      </c>
      <c r="D1430" s="1"/>
      <c r="E1430" s="1"/>
      <c r="F1430" s="1"/>
      <c r="G1430" s="1"/>
      <c r="H1430" s="1"/>
      <c r="I1430" s="1"/>
      <c r="J1430" s="1"/>
      <c r="K1430" s="7">
        <f>RANK(W1430,(W1430:Y1430,Z1430:AN1430))</f>
        <v>1</v>
      </c>
      <c r="L1430" s="7" t="e">
        <f>RANK(X1430,(W1430:Y1430,Z1430:AN1430))</f>
        <v>#N/A</v>
      </c>
      <c r="M1430" s="7">
        <f>IF(Y1430&gt;0,RANK(Y1430,(W1430:Y1430,Z1430:AN1430)),0)</f>
        <v>2</v>
      </c>
      <c r="N1430" s="7"/>
      <c r="O1430" s="1">
        <f t="shared" si="1084"/>
        <v>1402</v>
      </c>
      <c r="P1430" s="2">
        <f t="shared" si="1085"/>
        <v>0.17338609943111552</v>
      </c>
      <c r="Q1430" s="2"/>
      <c r="R1430" s="2">
        <f t="shared" si="1086"/>
        <v>0.5866930497155578</v>
      </c>
      <c r="S1430" s="2">
        <f t="shared" si="1087"/>
        <v>0</v>
      </c>
      <c r="T1430" s="2">
        <f t="shared" si="1088"/>
        <v>0.41330695028444225</v>
      </c>
      <c r="U1430" s="2">
        <f t="shared" si="1089"/>
        <v>0</v>
      </c>
      <c r="V1430" s="2">
        <f t="shared" si="1090"/>
        <v>-5.5511151231257827E-17</v>
      </c>
      <c r="W1430" s="1">
        <v>4744</v>
      </c>
      <c r="X1430" s="1"/>
      <c r="Y1430" s="1">
        <v>3342</v>
      </c>
      <c r="Z1430" s="1"/>
      <c r="AA1430" s="1"/>
      <c r="AB1430" s="1"/>
      <c r="AC1430" s="1"/>
      <c r="AD1430" s="1"/>
      <c r="AE1430" s="1"/>
      <c r="AF1430" s="1"/>
      <c r="AG1430" s="1"/>
      <c r="AJ1430" s="1"/>
      <c r="AY1430" s="219" t="str">
        <f t="shared" si="1074"/>
        <v>Ocean DD7</v>
      </c>
      <c r="BA1430" s="219">
        <v>7</v>
      </c>
      <c r="BC1430" s="98"/>
      <c r="BD1430" s="100"/>
    </row>
    <row r="1431" spans="1:56" s="219" customFormat="1">
      <c r="A1431" s="219" t="s">
        <v>270</v>
      </c>
      <c r="B1431" s="219" t="s">
        <v>3094</v>
      </c>
      <c r="C1431" s="1">
        <f t="shared" si="1083"/>
        <v>1785</v>
      </c>
      <c r="D1431" s="1"/>
      <c r="E1431" s="1"/>
      <c r="F1431" s="1"/>
      <c r="G1431" s="1"/>
      <c r="H1431" s="1"/>
      <c r="I1431" s="1"/>
      <c r="J1431" s="1"/>
      <c r="K1431" s="7">
        <f>RANK(W1431,(W1431:Y1431,Z1431:AN1431))</f>
        <v>2</v>
      </c>
      <c r="L1431" s="7" t="e">
        <f>RANK(X1431,(W1431:Y1431,Z1431:AN1431))</f>
        <v>#N/A</v>
      </c>
      <c r="M1431" s="7">
        <f>IF(Y1431&gt;0,RANK(Y1431,(W1431:Y1431,Z1431:AN1431)),0)</f>
        <v>1</v>
      </c>
      <c r="N1431" s="7"/>
      <c r="O1431" s="1">
        <f t="shared" si="1084"/>
        <v>195</v>
      </c>
      <c r="P1431" s="2">
        <f t="shared" si="1085"/>
        <v>0.1092436974789916</v>
      </c>
      <c r="Q1431" s="2"/>
      <c r="R1431" s="2">
        <f t="shared" si="1086"/>
        <v>0.44537815126050423</v>
      </c>
      <c r="S1431" s="2">
        <f t="shared" si="1087"/>
        <v>0</v>
      </c>
      <c r="T1431" s="2">
        <f t="shared" si="1088"/>
        <v>0.55462184873949583</v>
      </c>
      <c r="U1431" s="2">
        <f t="shared" si="1089"/>
        <v>0</v>
      </c>
      <c r="V1431" s="2">
        <f t="shared" si="1090"/>
        <v>0</v>
      </c>
      <c r="W1431" s="1">
        <v>795</v>
      </c>
      <c r="X1431" s="1"/>
      <c r="Y1431" s="1">
        <v>990</v>
      </c>
      <c r="Z1431" s="1"/>
      <c r="AA1431" s="1"/>
      <c r="AB1431" s="1"/>
      <c r="AC1431" s="1"/>
      <c r="AD1431" s="1"/>
      <c r="AE1431" s="1"/>
      <c r="AF1431" s="1"/>
      <c r="AG1431" s="1"/>
      <c r="AJ1431" s="1"/>
      <c r="AY1431" s="219" t="str">
        <f t="shared" si="1074"/>
        <v>Passaic DD14</v>
      </c>
      <c r="BA1431" s="219">
        <v>14</v>
      </c>
      <c r="BC1431" s="98"/>
      <c r="BD1431" s="100"/>
    </row>
    <row r="1432" spans="1:56" s="219" customFormat="1">
      <c r="A1432" s="219" t="s">
        <v>270</v>
      </c>
      <c r="B1432" s="219" t="s">
        <v>3094</v>
      </c>
      <c r="C1432" s="1">
        <f t="shared" ref="C1432:C1435" si="1100">SUM(W1432:AN1432)</f>
        <v>4781</v>
      </c>
      <c r="D1432" s="1"/>
      <c r="E1432" s="1"/>
      <c r="F1432" s="1"/>
      <c r="G1432" s="1"/>
      <c r="H1432" s="1"/>
      <c r="I1432" s="1"/>
      <c r="J1432" s="1"/>
      <c r="K1432" s="7">
        <f>RANK(W1432,(W1432:Y1432,Z1432:AN1432))</f>
        <v>1</v>
      </c>
      <c r="L1432" s="7" t="e">
        <f>RANK(X1432,(W1432:Y1432,Z1432:AN1432))</f>
        <v>#N/A</v>
      </c>
      <c r="M1432" s="7">
        <f>IF(Y1432&gt;0,RANK(Y1432,(W1432:Y1432,Z1432:AN1432)),0)</f>
        <v>2</v>
      </c>
      <c r="N1432" s="7"/>
      <c r="O1432" s="1">
        <f t="shared" ref="O1432:O1435" si="1101">MAX(W1432:AD1432)-LARGE(W1432:AD1432,2)</f>
        <v>2415</v>
      </c>
      <c r="P1432" s="2">
        <f t="shared" ref="P1432:P1435" si="1102">O1432/C1432</f>
        <v>0.50512445095168379</v>
      </c>
      <c r="Q1432" s="2"/>
      <c r="R1432" s="2">
        <f t="shared" ref="R1432:R1435" si="1103">IF($C1432=0,"-",W1432/$C1432)</f>
        <v>0.75256222547584184</v>
      </c>
      <c r="S1432" s="2">
        <f t="shared" ref="S1432:S1435" si="1104">IF($C1432=0,"-",X1432/$C1432)</f>
        <v>0</v>
      </c>
      <c r="T1432" s="2">
        <f t="shared" ref="T1432:T1435" si="1105">IF($C1432=0,"-",Y1432/$C1432)</f>
        <v>0.24743777452415813</v>
      </c>
      <c r="U1432" s="2">
        <f t="shared" ref="U1432:U1435" si="1106">IF($C1432=0,"-",Z1432/$C1432)</f>
        <v>0</v>
      </c>
      <c r="V1432" s="2">
        <f t="shared" ref="V1432:V1435" si="1107">IF(C1432=0,"-",(1-R1432-S1432-T1432-U1432))</f>
        <v>2.7755575615628914E-17</v>
      </c>
      <c r="W1432" s="1">
        <v>3598</v>
      </c>
      <c r="X1432" s="1"/>
      <c r="Y1432" s="1">
        <v>1183</v>
      </c>
      <c r="Z1432" s="1"/>
      <c r="AA1432" s="1"/>
      <c r="AB1432" s="1"/>
      <c r="AC1432" s="1"/>
      <c r="AD1432" s="1"/>
      <c r="AE1432" s="1"/>
      <c r="AF1432" s="1"/>
      <c r="AG1432" s="1"/>
      <c r="AJ1432" s="1"/>
      <c r="AY1432" s="219" t="str">
        <f t="shared" ref="AY1432:AY1435" si="1108">A1432&amp;" "&amp;"DD"&amp;BA1432</f>
        <v>Passaic DD17</v>
      </c>
      <c r="BA1432" s="219">
        <v>17</v>
      </c>
      <c r="BC1432" s="98"/>
      <c r="BD1432" s="100"/>
    </row>
    <row r="1433" spans="1:56" s="219" customFormat="1">
      <c r="A1433" s="219" t="s">
        <v>270</v>
      </c>
      <c r="B1433" s="219" t="s">
        <v>3094</v>
      </c>
      <c r="C1433" s="1">
        <f t="shared" si="1100"/>
        <v>25759</v>
      </c>
      <c r="D1433" s="1"/>
      <c r="E1433" s="1"/>
      <c r="F1433" s="1"/>
      <c r="G1433" s="1"/>
      <c r="H1433" s="1"/>
      <c r="I1433" s="1"/>
      <c r="J1433" s="1"/>
      <c r="K1433" s="7">
        <f>RANK(W1433,(W1433:Y1433,Z1433:AN1433))</f>
        <v>1</v>
      </c>
      <c r="L1433" s="7" t="e">
        <f>RANK(X1433,(W1433:Y1433,Z1433:AN1433))</f>
        <v>#N/A</v>
      </c>
      <c r="M1433" s="7">
        <f>IF(Y1433&gt;0,RANK(Y1433,(W1433:Y1433,Z1433:AN1433)),0)</f>
        <v>2</v>
      </c>
      <c r="N1433" s="7"/>
      <c r="O1433" s="1">
        <f t="shared" si="1101"/>
        <v>11763</v>
      </c>
      <c r="P1433" s="2">
        <f t="shared" si="1102"/>
        <v>0.45665592608408712</v>
      </c>
      <c r="Q1433" s="2"/>
      <c r="R1433" s="2">
        <f t="shared" si="1103"/>
        <v>0.7283279630420435</v>
      </c>
      <c r="S1433" s="2">
        <f t="shared" si="1104"/>
        <v>0</v>
      </c>
      <c r="T1433" s="2">
        <f t="shared" si="1105"/>
        <v>0.27167203695795644</v>
      </c>
      <c r="U1433" s="2">
        <f t="shared" si="1106"/>
        <v>0</v>
      </c>
      <c r="V1433" s="2">
        <f t="shared" si="1107"/>
        <v>5.5511151231257827E-17</v>
      </c>
      <c r="W1433" s="1">
        <v>18761</v>
      </c>
      <c r="X1433" s="1"/>
      <c r="Y1433" s="1">
        <v>6998</v>
      </c>
      <c r="Z1433" s="1"/>
      <c r="AA1433" s="1"/>
      <c r="AB1433" s="1"/>
      <c r="AC1433" s="1"/>
      <c r="AD1433" s="1"/>
      <c r="AE1433" s="1"/>
      <c r="AF1433" s="1"/>
      <c r="AG1433" s="1"/>
      <c r="AJ1433" s="1"/>
      <c r="AY1433" s="219" t="str">
        <f t="shared" si="1108"/>
        <v>Passaic DD18</v>
      </c>
      <c r="BA1433" s="219">
        <v>18</v>
      </c>
      <c r="BC1433" s="98"/>
      <c r="BD1433" s="100"/>
    </row>
    <row r="1434" spans="1:56" s="219" customFormat="1">
      <c r="A1434" s="219" t="s">
        <v>270</v>
      </c>
      <c r="B1434" s="219" t="s">
        <v>3094</v>
      </c>
      <c r="C1434" s="1">
        <f t="shared" si="1100"/>
        <v>1613</v>
      </c>
      <c r="D1434" s="1"/>
      <c r="E1434" s="1"/>
      <c r="F1434" s="1"/>
      <c r="G1434" s="1"/>
      <c r="H1434" s="1"/>
      <c r="I1434" s="1"/>
      <c r="J1434" s="1"/>
      <c r="K1434" s="7">
        <f>RANK(W1434,(W1434:Y1434,Z1434:AN1434))</f>
        <v>1</v>
      </c>
      <c r="L1434" s="7" t="e">
        <f>RANK(X1434,(W1434:Y1434,Z1434:AN1434))</f>
        <v>#N/A</v>
      </c>
      <c r="M1434" s="7">
        <f>IF(Y1434&gt;0,RANK(Y1434,(W1434:Y1434,Z1434:AN1434)),0)</f>
        <v>2</v>
      </c>
      <c r="N1434" s="7"/>
      <c r="O1434" s="1">
        <f t="shared" si="1101"/>
        <v>177</v>
      </c>
      <c r="P1434" s="2">
        <f t="shared" si="1102"/>
        <v>0.1097334159950403</v>
      </c>
      <c r="Q1434" s="2"/>
      <c r="R1434" s="2">
        <f t="shared" si="1103"/>
        <v>0.55486670799752014</v>
      </c>
      <c r="S1434" s="2">
        <f t="shared" si="1104"/>
        <v>0</v>
      </c>
      <c r="T1434" s="2">
        <f t="shared" si="1105"/>
        <v>0.44513329200247986</v>
      </c>
      <c r="U1434" s="2">
        <f t="shared" si="1106"/>
        <v>0</v>
      </c>
      <c r="V1434" s="2">
        <f t="shared" si="1107"/>
        <v>0</v>
      </c>
      <c r="W1434" s="1">
        <v>895</v>
      </c>
      <c r="X1434" s="1"/>
      <c r="Y1434" s="1">
        <v>718</v>
      </c>
      <c r="Z1434" s="1"/>
      <c r="AA1434" s="1"/>
      <c r="AB1434" s="1"/>
      <c r="AC1434" s="1"/>
      <c r="AD1434" s="1"/>
      <c r="AE1434" s="1"/>
      <c r="AF1434" s="1"/>
      <c r="AG1434" s="1"/>
      <c r="AJ1434" s="1"/>
      <c r="AY1434" s="219" t="str">
        <f t="shared" si="1108"/>
        <v>Passaic DD19</v>
      </c>
      <c r="BA1434" s="219">
        <v>19</v>
      </c>
      <c r="BC1434" s="98"/>
      <c r="BD1434" s="100"/>
    </row>
    <row r="1435" spans="1:56" s="219" customFormat="1">
      <c r="A1435" s="219" t="s">
        <v>270</v>
      </c>
      <c r="B1435" s="219" t="s">
        <v>3094</v>
      </c>
      <c r="C1435" s="1">
        <f t="shared" si="1100"/>
        <v>10415</v>
      </c>
      <c r="D1435" s="1"/>
      <c r="E1435" s="1"/>
      <c r="F1435" s="1"/>
      <c r="G1435" s="1"/>
      <c r="H1435" s="1"/>
      <c r="I1435" s="1"/>
      <c r="J1435" s="1"/>
      <c r="K1435" s="7">
        <f>RANK(W1435,(W1435:Y1435,Z1435:AN1435))</f>
        <v>1</v>
      </c>
      <c r="L1435" s="7" t="e">
        <f>RANK(X1435,(W1435:Y1435,Z1435:AN1435))</f>
        <v>#N/A</v>
      </c>
      <c r="M1435" s="7">
        <f>IF(Y1435&gt;0,RANK(Y1435,(W1435:Y1435,Z1435:AN1435)),0)</f>
        <v>2</v>
      </c>
      <c r="N1435" s="7"/>
      <c r="O1435" s="1">
        <f t="shared" si="1101"/>
        <v>1481</v>
      </c>
      <c r="P1435" s="2">
        <f t="shared" si="1102"/>
        <v>0.14219875180028804</v>
      </c>
      <c r="Q1435" s="2"/>
      <c r="R1435" s="2">
        <f t="shared" si="1103"/>
        <v>0.57109937590014404</v>
      </c>
      <c r="S1435" s="2">
        <f t="shared" si="1104"/>
        <v>0</v>
      </c>
      <c r="T1435" s="2">
        <f t="shared" si="1105"/>
        <v>0.42890062409985596</v>
      </c>
      <c r="U1435" s="2">
        <f t="shared" si="1106"/>
        <v>0</v>
      </c>
      <c r="V1435" s="2">
        <f t="shared" si="1107"/>
        <v>0</v>
      </c>
      <c r="W1435" s="1">
        <v>5948</v>
      </c>
      <c r="X1435" s="1"/>
      <c r="Y1435" s="1">
        <v>4467</v>
      </c>
      <c r="Z1435" s="1"/>
      <c r="AA1435" s="1"/>
      <c r="AB1435" s="1"/>
      <c r="AC1435" s="1"/>
      <c r="AD1435" s="1"/>
      <c r="AE1435" s="1"/>
      <c r="AF1435" s="1"/>
      <c r="AG1435" s="1"/>
      <c r="AJ1435" s="1"/>
      <c r="AY1435" s="219" t="str">
        <f t="shared" si="1108"/>
        <v>Passaic DD20</v>
      </c>
      <c r="BA1435" s="219">
        <v>20</v>
      </c>
      <c r="BC1435" s="98"/>
      <c r="BD1435" s="100"/>
    </row>
    <row r="1436" spans="1:56" s="219" customFormat="1">
      <c r="A1436" s="219" t="s">
        <v>1853</v>
      </c>
      <c r="B1436" s="219" t="s">
        <v>3094</v>
      </c>
      <c r="C1436" s="1">
        <f t="shared" si="1083"/>
        <v>5115</v>
      </c>
      <c r="D1436" s="1"/>
      <c r="E1436" s="1"/>
      <c r="F1436" s="1"/>
      <c r="G1436" s="1"/>
      <c r="H1436" s="1"/>
      <c r="I1436" s="1"/>
      <c r="J1436" s="1"/>
      <c r="K1436" s="7">
        <f>RANK(W1436,(W1436:Y1436,Z1436:AN1436))</f>
        <v>1</v>
      </c>
      <c r="L1436" s="7" t="e">
        <f>RANK(X1436,(W1436:Y1436,Z1436:AN1436))</f>
        <v>#N/A</v>
      </c>
      <c r="M1436" s="7">
        <f>IF(Y1436&gt;0,RANK(Y1436,(W1436:Y1436,Z1436:AN1436)),0)</f>
        <v>2</v>
      </c>
      <c r="N1436" s="7"/>
      <c r="O1436" s="1">
        <f t="shared" si="1084"/>
        <v>646</v>
      </c>
      <c r="P1436" s="2">
        <f t="shared" si="1085"/>
        <v>0.1262952101661779</v>
      </c>
      <c r="Q1436" s="2"/>
      <c r="R1436" s="2">
        <f t="shared" si="1086"/>
        <v>0.55151515151515151</v>
      </c>
      <c r="S1436" s="2">
        <f t="shared" si="1087"/>
        <v>0</v>
      </c>
      <c r="T1436" s="2">
        <f t="shared" si="1088"/>
        <v>0.42521994134897362</v>
      </c>
      <c r="U1436" s="2">
        <f t="shared" si="1089"/>
        <v>0</v>
      </c>
      <c r="V1436" s="2">
        <f t="shared" si="1090"/>
        <v>2.3264907135874868E-2</v>
      </c>
      <c r="W1436" s="1">
        <v>2821</v>
      </c>
      <c r="X1436" s="1"/>
      <c r="Y1436" s="1">
        <v>2175</v>
      </c>
      <c r="Z1436" s="1"/>
      <c r="AA1436" s="1"/>
      <c r="AB1436" s="1"/>
      <c r="AC1436" s="1"/>
      <c r="AD1436" s="1"/>
      <c r="AE1436" s="1"/>
      <c r="AF1436" s="1">
        <v>119</v>
      </c>
      <c r="AG1436" s="1"/>
      <c r="AJ1436" s="1"/>
      <c r="AY1436" s="219" t="str">
        <f t="shared" si="1074"/>
        <v>Salem DD2</v>
      </c>
      <c r="BA1436" s="219">
        <v>2</v>
      </c>
      <c r="BC1436" s="98"/>
      <c r="BD1436" s="100"/>
    </row>
    <row r="1437" spans="1:56" s="219" customFormat="1">
      <c r="A1437" s="219" t="s">
        <v>416</v>
      </c>
      <c r="B1437" s="219" t="s">
        <v>3094</v>
      </c>
      <c r="C1437" s="1">
        <f t="shared" si="1083"/>
        <v>18346</v>
      </c>
      <c r="D1437" s="1"/>
      <c r="E1437" s="1"/>
      <c r="F1437" s="1"/>
      <c r="G1437" s="1"/>
      <c r="H1437" s="1"/>
      <c r="I1437" s="1"/>
      <c r="J1437" s="1"/>
      <c r="K1437" s="7">
        <f>RANK(W1437,(W1437:Y1437,Z1437:AN1437))</f>
        <v>1</v>
      </c>
      <c r="L1437" s="7" t="e">
        <f>RANK(X1437,(W1437:Y1437,Z1437:AN1437))</f>
        <v>#N/A</v>
      </c>
      <c r="M1437" s="7">
        <f>IF(Y1437&gt;0,RANK(Y1437,(W1437:Y1437,Z1437:AN1437)),0)</f>
        <v>2</v>
      </c>
      <c r="N1437" s="7"/>
      <c r="O1437" s="1">
        <f t="shared" si="1084"/>
        <v>4956</v>
      </c>
      <c r="P1437" s="2">
        <f t="shared" si="1085"/>
        <v>0.27014063011010575</v>
      </c>
      <c r="Q1437" s="2"/>
      <c r="R1437" s="2">
        <f t="shared" si="1086"/>
        <v>0.63507031505505285</v>
      </c>
      <c r="S1437" s="2">
        <f t="shared" si="1087"/>
        <v>0</v>
      </c>
      <c r="T1437" s="2">
        <f t="shared" si="1088"/>
        <v>0.36492968494494715</v>
      </c>
      <c r="U1437" s="2">
        <f t="shared" si="1089"/>
        <v>0</v>
      </c>
      <c r="V1437" s="2">
        <f t="shared" si="1090"/>
        <v>0</v>
      </c>
      <c r="W1437" s="1">
        <v>11651</v>
      </c>
      <c r="X1437" s="1"/>
      <c r="Y1437" s="1">
        <v>6695</v>
      </c>
      <c r="Z1437" s="1"/>
      <c r="AA1437" s="1"/>
      <c r="AB1437" s="1"/>
      <c r="AC1437" s="1"/>
      <c r="AD1437" s="1"/>
      <c r="AE1437" s="1"/>
      <c r="AF1437" s="1"/>
      <c r="AG1437" s="1"/>
      <c r="AJ1437" s="1"/>
      <c r="AY1437" s="219" t="str">
        <f t="shared" si="1074"/>
        <v>Somerset DD9</v>
      </c>
      <c r="BA1437" s="219">
        <v>9</v>
      </c>
      <c r="BC1437" s="98"/>
      <c r="BD1437" s="100"/>
    </row>
    <row r="1438" spans="1:56" s="219" customFormat="1">
      <c r="A1438" s="219" t="s">
        <v>416</v>
      </c>
      <c r="B1438" s="219" t="s">
        <v>3094</v>
      </c>
      <c r="C1438" s="1">
        <f t="shared" si="1083"/>
        <v>2747</v>
      </c>
      <c r="D1438" s="1"/>
      <c r="E1438" s="1"/>
      <c r="F1438" s="1"/>
      <c r="G1438" s="1"/>
      <c r="H1438" s="1"/>
      <c r="I1438" s="1"/>
      <c r="J1438" s="1"/>
      <c r="K1438" s="7">
        <f>RANK(W1438,(W1438:Y1438,Z1438:AN1438))</f>
        <v>1</v>
      </c>
      <c r="L1438" s="7" t="e">
        <f>RANK(X1438,(W1438:Y1438,Z1438:AN1438))</f>
        <v>#N/A</v>
      </c>
      <c r="M1438" s="7">
        <f>IF(Y1438&gt;0,RANK(Y1438,(W1438:Y1438,Z1438:AN1438)),0)</f>
        <v>2</v>
      </c>
      <c r="N1438" s="7"/>
      <c r="O1438" s="1">
        <f t="shared" si="1084"/>
        <v>511</v>
      </c>
      <c r="P1438" s="2">
        <f t="shared" si="1085"/>
        <v>0.18602111394248272</v>
      </c>
      <c r="Q1438" s="2"/>
      <c r="R1438" s="2">
        <f t="shared" si="1086"/>
        <v>0.59301055697124139</v>
      </c>
      <c r="S1438" s="2">
        <f t="shared" si="1087"/>
        <v>0</v>
      </c>
      <c r="T1438" s="2">
        <f t="shared" si="1088"/>
        <v>0.40698944302875867</v>
      </c>
      <c r="U1438" s="2">
        <f t="shared" si="1089"/>
        <v>0</v>
      </c>
      <c r="V1438" s="2">
        <f t="shared" si="1090"/>
        <v>-5.5511151231257827E-17</v>
      </c>
      <c r="W1438" s="1">
        <v>1629</v>
      </c>
      <c r="X1438" s="1"/>
      <c r="Y1438" s="1">
        <v>1118</v>
      </c>
      <c r="Z1438" s="1"/>
      <c r="AA1438" s="1"/>
      <c r="AB1438" s="1"/>
      <c r="AC1438" s="1"/>
      <c r="AD1438" s="1"/>
      <c r="AE1438" s="1"/>
      <c r="AF1438" s="1"/>
      <c r="AG1438" s="1"/>
      <c r="AJ1438" s="1"/>
      <c r="AY1438" s="219" t="str">
        <f t="shared" si="1074"/>
        <v>Somerset DD11</v>
      </c>
      <c r="BA1438" s="219">
        <v>11</v>
      </c>
      <c r="BC1438" s="98"/>
      <c r="BD1438" s="100"/>
    </row>
    <row r="1439" spans="1:56" s="219" customFormat="1">
      <c r="A1439" s="219" t="s">
        <v>416</v>
      </c>
      <c r="B1439" s="219" t="s">
        <v>3094</v>
      </c>
      <c r="C1439" s="1">
        <f t="shared" si="1083"/>
        <v>4073</v>
      </c>
      <c r="D1439" s="1"/>
      <c r="E1439" s="1"/>
      <c r="F1439" s="1"/>
      <c r="G1439" s="1"/>
      <c r="H1439" s="1"/>
      <c r="I1439" s="1"/>
      <c r="J1439" s="1"/>
      <c r="K1439" s="7">
        <f>RANK(W1439,(W1439:Y1439,Z1439:AN1439))</f>
        <v>1</v>
      </c>
      <c r="L1439" s="7" t="e">
        <f>RANK(X1439,(W1439:Y1439,Z1439:AN1439))</f>
        <v>#N/A</v>
      </c>
      <c r="M1439" s="7">
        <f>IF(Y1439&gt;0,RANK(Y1439,(W1439:Y1439,Z1439:AN1439)),0)</f>
        <v>2</v>
      </c>
      <c r="N1439" s="7"/>
      <c r="O1439" s="1">
        <f t="shared" si="1084"/>
        <v>1141</v>
      </c>
      <c r="P1439" s="2">
        <f t="shared" si="1085"/>
        <v>0.28013749079302724</v>
      </c>
      <c r="Q1439" s="2"/>
      <c r="R1439" s="2">
        <f t="shared" si="1086"/>
        <v>0.64006874539651359</v>
      </c>
      <c r="S1439" s="2">
        <f t="shared" si="1087"/>
        <v>0</v>
      </c>
      <c r="T1439" s="2">
        <f t="shared" si="1088"/>
        <v>0.35993125460348635</v>
      </c>
      <c r="U1439" s="2">
        <f t="shared" si="1089"/>
        <v>0</v>
      </c>
      <c r="V1439" s="2">
        <f t="shared" si="1090"/>
        <v>5.5511151231257827E-17</v>
      </c>
      <c r="W1439" s="1">
        <v>2607</v>
      </c>
      <c r="X1439" s="1"/>
      <c r="Y1439" s="1">
        <v>1466</v>
      </c>
      <c r="Z1439" s="1"/>
      <c r="AA1439" s="1"/>
      <c r="AB1439" s="1"/>
      <c r="AC1439" s="1"/>
      <c r="AD1439" s="1"/>
      <c r="AE1439" s="1"/>
      <c r="AF1439" s="1"/>
      <c r="AG1439" s="1"/>
      <c r="AJ1439" s="1"/>
      <c r="AY1439" s="219" t="str">
        <f t="shared" si="1074"/>
        <v>Somerset DD12</v>
      </c>
      <c r="BA1439" s="219">
        <v>12</v>
      </c>
      <c r="BC1439" s="98"/>
      <c r="BD1439" s="100"/>
    </row>
    <row r="1440" spans="1:56" s="219" customFormat="1">
      <c r="A1440" s="219" t="s">
        <v>416</v>
      </c>
      <c r="B1440" s="219" t="s">
        <v>3094</v>
      </c>
      <c r="C1440" s="1">
        <f t="shared" si="1083"/>
        <v>6436</v>
      </c>
      <c r="D1440" s="1"/>
      <c r="E1440" s="1"/>
      <c r="F1440" s="1"/>
      <c r="G1440" s="1"/>
      <c r="H1440" s="1"/>
      <c r="I1440" s="1"/>
      <c r="J1440" s="1"/>
      <c r="K1440" s="7">
        <f>RANK(W1440,(W1440:Y1440,Z1440:AN1440))</f>
        <v>1</v>
      </c>
      <c r="L1440" s="7" t="e">
        <f>RANK(X1440,(W1440:Y1440,Z1440:AN1440))</f>
        <v>#N/A</v>
      </c>
      <c r="M1440" s="7">
        <f>IF(Y1440&gt;0,RANK(Y1440,(W1440:Y1440,Z1440:AN1440)),0)</f>
        <v>2</v>
      </c>
      <c r="N1440" s="7"/>
      <c r="O1440" s="1">
        <f t="shared" si="1084"/>
        <v>728</v>
      </c>
      <c r="P1440" s="2">
        <f t="shared" si="1085"/>
        <v>0.11311373523927906</v>
      </c>
      <c r="Q1440" s="2"/>
      <c r="R1440" s="2">
        <f t="shared" si="1086"/>
        <v>0.55655686761963952</v>
      </c>
      <c r="S1440" s="2">
        <f t="shared" si="1087"/>
        <v>0</v>
      </c>
      <c r="T1440" s="2">
        <f t="shared" si="1088"/>
        <v>0.44344313238036048</v>
      </c>
      <c r="U1440" s="2">
        <f t="shared" si="1089"/>
        <v>0</v>
      </c>
      <c r="V1440" s="2">
        <f t="shared" si="1090"/>
        <v>0</v>
      </c>
      <c r="W1440" s="1">
        <v>3582</v>
      </c>
      <c r="X1440" s="1"/>
      <c r="Y1440" s="1">
        <v>2854</v>
      </c>
      <c r="Z1440" s="1"/>
      <c r="AA1440" s="1"/>
      <c r="AB1440" s="1"/>
      <c r="AC1440" s="1"/>
      <c r="AD1440" s="1"/>
      <c r="AE1440" s="1"/>
      <c r="AF1440" s="1"/>
      <c r="AG1440" s="1"/>
      <c r="AJ1440" s="1"/>
      <c r="AY1440" s="219" t="str">
        <f t="shared" si="1074"/>
        <v>Somerset DD13</v>
      </c>
      <c r="BA1440" s="219">
        <v>13</v>
      </c>
      <c r="BC1440" s="98"/>
      <c r="BD1440" s="100"/>
    </row>
    <row r="1441" spans="1:60" s="219" customFormat="1">
      <c r="A1441" s="219" t="s">
        <v>416</v>
      </c>
      <c r="B1441" s="219" t="s">
        <v>3094</v>
      </c>
      <c r="C1441" s="1">
        <f t="shared" si="1075"/>
        <v>621</v>
      </c>
      <c r="D1441" s="1"/>
      <c r="E1441" s="1"/>
      <c r="F1441" s="1"/>
      <c r="G1441" s="1"/>
      <c r="H1441" s="1"/>
      <c r="I1441" s="1"/>
      <c r="J1441" s="1"/>
      <c r="K1441" s="7">
        <f>RANK(W1441,(W1441:Y1441,Z1441:AN1441))</f>
        <v>1</v>
      </c>
      <c r="L1441" s="7" t="e">
        <f>RANK(X1441,(W1441:Y1441,Z1441:AN1441))</f>
        <v>#N/A</v>
      </c>
      <c r="M1441" s="7">
        <f>IF(Y1441&gt;0,RANK(Y1441,(W1441:Y1441,Z1441:AN1441)),0)</f>
        <v>2</v>
      </c>
      <c r="N1441" s="7"/>
      <c r="O1441" s="1">
        <f t="shared" si="1076"/>
        <v>117</v>
      </c>
      <c r="P1441" s="2">
        <f t="shared" si="1077"/>
        <v>0.18840579710144928</v>
      </c>
      <c r="Q1441" s="2"/>
      <c r="R1441" s="2">
        <f t="shared" si="1078"/>
        <v>0.59420289855072461</v>
      </c>
      <c r="S1441" s="2">
        <f t="shared" si="1079"/>
        <v>0</v>
      </c>
      <c r="T1441" s="2">
        <f t="shared" si="1080"/>
        <v>0.40579710144927539</v>
      </c>
      <c r="U1441" s="2">
        <f t="shared" si="1081"/>
        <v>0</v>
      </c>
      <c r="V1441" s="2">
        <f t="shared" si="1082"/>
        <v>0</v>
      </c>
      <c r="W1441" s="1">
        <v>369</v>
      </c>
      <c r="X1441" s="1"/>
      <c r="Y1441" s="1">
        <v>252</v>
      </c>
      <c r="Z1441" s="1"/>
      <c r="AA1441" s="1"/>
      <c r="AB1441" s="1"/>
      <c r="AC1441" s="1"/>
      <c r="AD1441" s="1"/>
      <c r="AE1441" s="1"/>
      <c r="AF1441" s="1"/>
      <c r="AG1441" s="1"/>
      <c r="AJ1441" s="1"/>
      <c r="AY1441" s="219" t="str">
        <f t="shared" si="1074"/>
        <v>Somerset DD14</v>
      </c>
      <c r="BA1441" s="219">
        <v>14</v>
      </c>
      <c r="BC1441" s="98"/>
      <c r="BD1441" s="100"/>
    </row>
    <row r="1442" spans="1:60" s="219" customFormat="1">
      <c r="A1442" s="219" t="s">
        <v>1145</v>
      </c>
      <c r="B1442" s="219" t="s">
        <v>3094</v>
      </c>
      <c r="C1442" s="1">
        <f t="shared" ref="C1442:C1445" si="1109">SUM(W1442:AN1442)</f>
        <v>9391</v>
      </c>
      <c r="D1442" s="1"/>
      <c r="E1442" s="1"/>
      <c r="F1442" s="1"/>
      <c r="G1442" s="1"/>
      <c r="H1442" s="1"/>
      <c r="I1442" s="1"/>
      <c r="J1442" s="1"/>
      <c r="K1442" s="7">
        <f>RANK(W1442,(W1442:Y1442,Z1442:AN1442))</f>
        <v>2</v>
      </c>
      <c r="L1442" s="7" t="e">
        <f>RANK(X1442,(W1442:Y1442,Z1442:AN1442))</f>
        <v>#N/A</v>
      </c>
      <c r="M1442" s="7">
        <f>IF(Y1442&gt;0,RANK(Y1442,(W1442:Y1442,Z1442:AN1442)),0)</f>
        <v>1</v>
      </c>
      <c r="N1442" s="7"/>
      <c r="O1442" s="1">
        <f t="shared" ref="O1442:O1445" si="1110">MAX(W1442:AD1442)-LARGE(W1442:AD1442,2)</f>
        <v>1317</v>
      </c>
      <c r="P1442" s="2">
        <f t="shared" ref="P1442:P1445" si="1111">O1442/C1442</f>
        <v>0.14024065594718346</v>
      </c>
      <c r="Q1442" s="2"/>
      <c r="R1442" s="2">
        <f t="shared" ref="R1442:R1445" si="1112">IF($C1442=0,"-",W1442/$C1442)</f>
        <v>0.42444894047492282</v>
      </c>
      <c r="S1442" s="2">
        <f t="shared" ref="S1442:S1445" si="1113">IF($C1442=0,"-",X1442/$C1442)</f>
        <v>0</v>
      </c>
      <c r="T1442" s="2">
        <f t="shared" ref="T1442:T1445" si="1114">IF($C1442=0,"-",Y1442/$C1442)</f>
        <v>0.56468959642210625</v>
      </c>
      <c r="U1442" s="2">
        <f t="shared" ref="U1442:U1445" si="1115">IF($C1442=0,"-",Z1442/$C1442)</f>
        <v>0</v>
      </c>
      <c r="V1442" s="2">
        <f t="shared" ref="V1442:V1445" si="1116">IF(C1442=0,"-",(1-R1442-S1442-T1442-U1442))</f>
        <v>1.0861463102970981E-2</v>
      </c>
      <c r="W1442" s="1">
        <v>3986</v>
      </c>
      <c r="X1442" s="1"/>
      <c r="Y1442" s="1">
        <v>5303</v>
      </c>
      <c r="Z1442" s="1"/>
      <c r="AA1442" s="1"/>
      <c r="AB1442" s="1"/>
      <c r="AC1442" s="1"/>
      <c r="AD1442" s="1"/>
      <c r="AE1442" s="1"/>
      <c r="AF1442" s="1">
        <v>102</v>
      </c>
      <c r="AG1442" s="1"/>
      <c r="AJ1442" s="1"/>
      <c r="AY1442" s="219" t="str">
        <f t="shared" si="1074"/>
        <v>Sussex DD13</v>
      </c>
      <c r="BA1442" s="219">
        <v>13</v>
      </c>
      <c r="BC1442" s="98"/>
      <c r="BD1442" s="100"/>
    </row>
    <row r="1443" spans="1:60" s="219" customFormat="1">
      <c r="A1443" s="219" t="s">
        <v>3257</v>
      </c>
      <c r="B1443" s="219" t="s">
        <v>3094</v>
      </c>
      <c r="C1443" s="1">
        <f t="shared" si="1109"/>
        <v>45148</v>
      </c>
      <c r="D1443" s="1"/>
      <c r="E1443" s="1"/>
      <c r="F1443" s="1"/>
      <c r="G1443" s="1"/>
      <c r="H1443" s="1"/>
      <c r="I1443" s="1"/>
      <c r="J1443" s="1"/>
      <c r="K1443" s="7">
        <f>RANK(W1443,(W1443:Y1443,Z1443:AN1443))</f>
        <v>1</v>
      </c>
      <c r="L1443" s="7" t="e">
        <f>RANK(X1443,(W1443:Y1443,Z1443:AN1443))</f>
        <v>#N/A</v>
      </c>
      <c r="M1443" s="7">
        <f>IF(Y1443&gt;0,RANK(Y1443,(W1443:Y1443,Z1443:AN1443)),0)</f>
        <v>2</v>
      </c>
      <c r="N1443" s="7"/>
      <c r="O1443" s="1">
        <f t="shared" si="1110"/>
        <v>18578</v>
      </c>
      <c r="P1443" s="2">
        <f t="shared" si="1111"/>
        <v>0.41149109595109418</v>
      </c>
      <c r="Q1443" s="2"/>
      <c r="R1443" s="2">
        <f t="shared" si="1112"/>
        <v>0.70503676796314341</v>
      </c>
      <c r="S1443" s="2">
        <f t="shared" si="1113"/>
        <v>0</v>
      </c>
      <c r="T1443" s="2">
        <f t="shared" si="1114"/>
        <v>0.29354567201204929</v>
      </c>
      <c r="U1443" s="2">
        <f t="shared" si="1115"/>
        <v>0</v>
      </c>
      <c r="V1443" s="2">
        <f t="shared" si="1116"/>
        <v>1.4175600248073073E-3</v>
      </c>
      <c r="W1443" s="1">
        <v>31831</v>
      </c>
      <c r="X1443" s="1"/>
      <c r="Y1443" s="1">
        <v>13253</v>
      </c>
      <c r="Z1443" s="1"/>
      <c r="AA1443" s="1"/>
      <c r="AB1443" s="1"/>
      <c r="AC1443" s="1"/>
      <c r="AD1443" s="1"/>
      <c r="AE1443" s="1"/>
      <c r="AF1443" s="1">
        <v>64</v>
      </c>
      <c r="AG1443" s="1"/>
      <c r="AJ1443" s="1"/>
      <c r="AY1443" s="219" t="str">
        <f t="shared" si="1074"/>
        <v>Union DD11</v>
      </c>
      <c r="BA1443" s="219">
        <v>11</v>
      </c>
      <c r="BC1443" s="98"/>
      <c r="BD1443" s="100"/>
    </row>
    <row r="1444" spans="1:60" s="219" customFormat="1">
      <c r="A1444" s="219" t="s">
        <v>3257</v>
      </c>
      <c r="B1444" s="219" t="s">
        <v>3094</v>
      </c>
      <c r="C1444" s="1">
        <f t="shared" si="1109"/>
        <v>15409</v>
      </c>
      <c r="D1444" s="1"/>
      <c r="E1444" s="1"/>
      <c r="F1444" s="1"/>
      <c r="G1444" s="1"/>
      <c r="H1444" s="1"/>
      <c r="I1444" s="1"/>
      <c r="J1444" s="1"/>
      <c r="K1444" s="7">
        <f>RANK(W1444,(W1444:Y1444,Z1444:AN1444))</f>
        <v>1</v>
      </c>
      <c r="L1444" s="7" t="e">
        <f>RANK(X1444,(W1444:Y1444,Z1444:AN1444))</f>
        <v>#N/A</v>
      </c>
      <c r="M1444" s="7">
        <f>IF(Y1444&gt;0,RANK(Y1444,(W1444:Y1444,Z1444:AN1444)),0)</f>
        <v>2</v>
      </c>
      <c r="N1444" s="7"/>
      <c r="O1444" s="1">
        <f t="shared" si="1110"/>
        <v>4174</v>
      </c>
      <c r="P1444" s="2">
        <f t="shared" si="1111"/>
        <v>0.27088065416315138</v>
      </c>
      <c r="Q1444" s="2"/>
      <c r="R1444" s="2">
        <f t="shared" si="1112"/>
        <v>0.63430462716594194</v>
      </c>
      <c r="S1444" s="2">
        <f t="shared" si="1113"/>
        <v>0</v>
      </c>
      <c r="T1444" s="2">
        <f t="shared" si="1114"/>
        <v>0.36342397300279056</v>
      </c>
      <c r="U1444" s="2">
        <f t="shared" si="1115"/>
        <v>0</v>
      </c>
      <c r="V1444" s="2">
        <f t="shared" si="1116"/>
        <v>2.2713998312675066E-3</v>
      </c>
      <c r="W1444" s="1">
        <v>9774</v>
      </c>
      <c r="X1444" s="1"/>
      <c r="Y1444" s="1">
        <v>5600</v>
      </c>
      <c r="Z1444" s="1"/>
      <c r="AA1444" s="1"/>
      <c r="AB1444" s="1"/>
      <c r="AC1444" s="1"/>
      <c r="AD1444" s="1"/>
      <c r="AE1444" s="1"/>
      <c r="AF1444" s="1">
        <v>35</v>
      </c>
      <c r="AG1444" s="1"/>
      <c r="AJ1444" s="1"/>
      <c r="AY1444" s="219" t="str">
        <f t="shared" si="1074"/>
        <v>Union DD12</v>
      </c>
      <c r="BA1444" s="219">
        <v>12</v>
      </c>
      <c r="BC1444" s="98"/>
      <c r="BD1444" s="100"/>
    </row>
    <row r="1445" spans="1:60" s="219" customFormat="1">
      <c r="A1445" s="219" t="s">
        <v>1150</v>
      </c>
      <c r="B1445" s="219" t="s">
        <v>3094</v>
      </c>
      <c r="C1445" s="1">
        <f t="shared" si="1109"/>
        <v>6983</v>
      </c>
      <c r="D1445" s="1"/>
      <c r="E1445" s="1"/>
      <c r="F1445" s="1"/>
      <c r="G1445" s="1"/>
      <c r="H1445" s="1"/>
      <c r="I1445" s="1"/>
      <c r="J1445" s="1"/>
      <c r="K1445" s="7">
        <f>RANK(W1445,(W1445:Y1445,Z1445:AN1445))</f>
        <v>2</v>
      </c>
      <c r="L1445" s="7" t="e">
        <f>RANK(X1445,(W1445:Y1445,Z1445:AN1445))</f>
        <v>#N/A</v>
      </c>
      <c r="M1445" s="7">
        <f>IF(Y1445&gt;0,RANK(Y1445,(W1445:Y1445,Z1445:AN1445)),0)</f>
        <v>1</v>
      </c>
      <c r="N1445" s="7"/>
      <c r="O1445" s="1">
        <f t="shared" si="1110"/>
        <v>139</v>
      </c>
      <c r="P1445" s="2">
        <f t="shared" si="1111"/>
        <v>1.9905484748675355E-2</v>
      </c>
      <c r="Q1445" s="2"/>
      <c r="R1445" s="2">
        <f t="shared" si="1112"/>
        <v>0.48875841328941716</v>
      </c>
      <c r="S1445" s="2">
        <f t="shared" si="1113"/>
        <v>0</v>
      </c>
      <c r="T1445" s="2">
        <f t="shared" si="1114"/>
        <v>0.50866389803809253</v>
      </c>
      <c r="U1445" s="2">
        <f t="shared" si="1115"/>
        <v>0</v>
      </c>
      <c r="V1445" s="2">
        <f t="shared" si="1116"/>
        <v>2.5776886724903081E-3</v>
      </c>
      <c r="W1445" s="1">
        <v>3413</v>
      </c>
      <c r="X1445" s="1"/>
      <c r="Y1445" s="1">
        <v>3552</v>
      </c>
      <c r="Z1445" s="1"/>
      <c r="AA1445" s="1"/>
      <c r="AB1445" s="1"/>
      <c r="AC1445" s="1"/>
      <c r="AD1445" s="1"/>
      <c r="AE1445" s="1"/>
      <c r="AF1445" s="1">
        <v>18</v>
      </c>
      <c r="AG1445" s="1"/>
      <c r="AJ1445" s="1"/>
      <c r="AY1445" s="219" t="str">
        <f t="shared" si="1074"/>
        <v>Warren DD13</v>
      </c>
      <c r="BA1445" s="219">
        <v>13</v>
      </c>
      <c r="BC1445" s="98"/>
      <c r="BD1445" s="100"/>
    </row>
    <row r="1446" spans="1:60">
      <c r="BD1446" s="100"/>
      <c r="BE1446"/>
    </row>
    <row r="1447" spans="1:60">
      <c r="A1447" s="48" t="s">
        <v>1639</v>
      </c>
      <c r="C1447" s="2"/>
      <c r="D1447" s="2"/>
      <c r="E1447" s="2"/>
      <c r="F1447" s="2"/>
      <c r="G1447" s="2"/>
      <c r="H1447" s="2"/>
      <c r="I1447" s="2"/>
      <c r="J1447" s="2"/>
      <c r="K1447" s="7"/>
      <c r="L1447" s="2"/>
      <c r="M1447" s="2"/>
      <c r="N1447" s="2"/>
      <c r="R1447" s="2"/>
      <c r="S1447" s="2"/>
      <c r="T1447" s="2"/>
      <c r="U1447" s="2"/>
      <c r="V1447" s="2"/>
      <c r="AH1447" s="1"/>
      <c r="AI1447" s="1"/>
      <c r="AK1447" s="1"/>
      <c r="AL1447" s="1"/>
      <c r="AM1447" s="1"/>
      <c r="AN1447" s="1"/>
      <c r="AO1447" s="1"/>
      <c r="AP1447" s="8"/>
      <c r="AQ1447" s="8"/>
      <c r="AR1447" s="8"/>
      <c r="AS1447" s="8"/>
      <c r="AT1447" s="2"/>
      <c r="AU1447" s="2"/>
      <c r="AV1447" s="2"/>
      <c r="AW1447" s="2"/>
      <c r="AX1447" s="2"/>
      <c r="BD1447" s="100"/>
      <c r="BE1447"/>
    </row>
    <row r="1448" spans="1:60">
      <c r="A1448" t="s">
        <v>2805</v>
      </c>
      <c r="B1448" t="s">
        <v>877</v>
      </c>
      <c r="C1448" s="1">
        <f t="shared" ref="C1448:C1461" si="1117">SUM(W1448:AN1448)</f>
        <v>72854</v>
      </c>
      <c r="D1448" s="1"/>
      <c r="E1448" s="1"/>
      <c r="F1448" s="1"/>
      <c r="G1448" s="1"/>
      <c r="H1448" s="1"/>
      <c r="I1448" s="1"/>
      <c r="J1448" s="1"/>
      <c r="K1448" s="7">
        <f>RANK(W1448,(W1448:Y1448,Z1448:AN1448))</f>
        <v>2</v>
      </c>
      <c r="L1448" s="7" t="e">
        <f>RANK(X1448,(W1448:Y1448,Z1448:AN1448))</f>
        <v>#N/A</v>
      </c>
      <c r="M1448" s="7">
        <f>IF(Y1448&gt;0,RANK(Y1448,(W1448:Y1448,Z1448:AN1448)),0)</f>
        <v>1</v>
      </c>
      <c r="N1448" s="7"/>
      <c r="O1448" s="1">
        <f t="shared" ref="O1448:O1461" si="1118">MAX(W1448:AD1448)-LARGE(W1448:AD1448,2)</f>
        <v>1344</v>
      </c>
      <c r="P1448" s="2">
        <f t="shared" ref="P1448:P1461" si="1119">O1448/C1448</f>
        <v>1.844785461333626E-2</v>
      </c>
      <c r="Q1448" s="2"/>
      <c r="R1448" s="2">
        <f t="shared" ref="R1448:R1461" si="1120">IF($C1448=0,"-",W1448/$C1448)</f>
        <v>0.49077607269333184</v>
      </c>
      <c r="S1448" s="2">
        <f t="shared" ref="S1448:S1461" si="1121">IF($C1448=0,"-",X1448/$C1448)</f>
        <v>0</v>
      </c>
      <c r="T1448" s="2">
        <f t="shared" ref="T1448:T1461" si="1122">IF($C1448=0,"-",Y1448/$C1448)</f>
        <v>0.5092239273066681</v>
      </c>
      <c r="U1448" s="2">
        <f t="shared" ref="U1448:U1461" si="1123">IF($C1448=0,"-",Z1448/$C1448)</f>
        <v>0</v>
      </c>
      <c r="V1448" s="2">
        <f t="shared" ref="V1448:V1461" si="1124">IF(C1448=0,"-",(1-R1448-S1448-T1448-U1448))</f>
        <v>0</v>
      </c>
      <c r="W1448" s="1">
        <v>35755</v>
      </c>
      <c r="Y1448" s="1">
        <v>37099</v>
      </c>
      <c r="AH1448" s="1"/>
      <c r="AI1448" s="1"/>
      <c r="AK1448" s="1"/>
      <c r="AL1448" s="1"/>
      <c r="AM1448" s="1"/>
      <c r="AN1448" s="1"/>
      <c r="AO1448" s="1"/>
      <c r="AP1448" s="8"/>
      <c r="AQ1448" s="8"/>
      <c r="AR1448" s="8"/>
      <c r="AS1448" s="8"/>
      <c r="AT1448" s="2"/>
      <c r="AU1448" s="2"/>
      <c r="AV1448" s="2"/>
      <c r="AW1448" s="2"/>
      <c r="AX1448" s="2"/>
      <c r="AY1448" t="s">
        <v>2123</v>
      </c>
      <c r="BA1448">
        <v>1</v>
      </c>
      <c r="BC1448" s="98">
        <v>35</v>
      </c>
      <c r="BD1448" s="100"/>
      <c r="BE1448">
        <v>35001</v>
      </c>
      <c r="BF1448">
        <f t="shared" si="1057"/>
        <v>3500101</v>
      </c>
      <c r="BH1448" t="s">
        <v>3303</v>
      </c>
    </row>
    <row r="1449" spans="1:60">
      <c r="A1449" t="s">
        <v>2805</v>
      </c>
      <c r="B1449" t="s">
        <v>877</v>
      </c>
      <c r="C1449" s="1">
        <f t="shared" si="1117"/>
        <v>227</v>
      </c>
      <c r="D1449" s="1"/>
      <c r="E1449" s="1"/>
      <c r="F1449" s="1"/>
      <c r="G1449" s="1"/>
      <c r="H1449" s="1"/>
      <c r="I1449" s="1"/>
      <c r="J1449" s="1"/>
      <c r="K1449" s="7">
        <f>RANK(W1449,(W1449:Y1449,Z1449:AN1449))</f>
        <v>1</v>
      </c>
      <c r="L1449" s="7" t="e">
        <f>RANK(X1449,(W1449:Y1449,Z1449:AN1449))</f>
        <v>#N/A</v>
      </c>
      <c r="M1449" s="7">
        <f>IF(Y1449&gt;0,RANK(Y1449,(W1449:Y1449,Z1449:AN1449)),0)</f>
        <v>2</v>
      </c>
      <c r="N1449" s="7"/>
      <c r="O1449" s="1">
        <f t="shared" si="1118"/>
        <v>33</v>
      </c>
      <c r="P1449" s="2">
        <f t="shared" si="1119"/>
        <v>0.14537444933920704</v>
      </c>
      <c r="Q1449" s="2"/>
      <c r="R1449" s="2">
        <f t="shared" si="1120"/>
        <v>0.57268722466960353</v>
      </c>
      <c r="S1449" s="2">
        <f t="shared" si="1121"/>
        <v>0</v>
      </c>
      <c r="T1449" s="2">
        <f t="shared" si="1122"/>
        <v>0.42731277533039647</v>
      </c>
      <c r="U1449" s="2">
        <f t="shared" si="1123"/>
        <v>0</v>
      </c>
      <c r="V1449" s="2">
        <f t="shared" si="1124"/>
        <v>0</v>
      </c>
      <c r="W1449" s="1">
        <v>130</v>
      </c>
      <c r="Y1449" s="1">
        <v>97</v>
      </c>
      <c r="AH1449" s="1"/>
      <c r="AI1449" s="1"/>
      <c r="AK1449" s="1"/>
      <c r="AL1449" s="1"/>
      <c r="AM1449" s="1"/>
      <c r="AN1449" s="1"/>
      <c r="AO1449" s="1"/>
      <c r="AP1449" s="8"/>
      <c r="AQ1449" s="8"/>
      <c r="AR1449" s="8"/>
      <c r="AS1449" s="8"/>
      <c r="AT1449" s="2"/>
      <c r="AU1449" s="2"/>
      <c r="AV1449" s="2"/>
      <c r="AW1449" s="2"/>
      <c r="AX1449" s="2"/>
      <c r="AY1449" t="s">
        <v>3073</v>
      </c>
      <c r="BA1449">
        <v>2</v>
      </c>
      <c r="BC1449" s="98">
        <v>35</v>
      </c>
      <c r="BD1449" s="100"/>
      <c r="BE1449">
        <v>35001</v>
      </c>
      <c r="BF1449">
        <f t="shared" si="1057"/>
        <v>3500102</v>
      </c>
      <c r="BH1449" t="s">
        <v>3303</v>
      </c>
    </row>
    <row r="1450" spans="1:60">
      <c r="A1450" t="s">
        <v>2805</v>
      </c>
      <c r="B1450" t="s">
        <v>877</v>
      </c>
      <c r="C1450" s="1">
        <f t="shared" si="1117"/>
        <v>2293</v>
      </c>
      <c r="D1450" s="1"/>
      <c r="E1450" s="1"/>
      <c r="F1450" s="1"/>
      <c r="G1450" s="1"/>
      <c r="H1450" s="1"/>
      <c r="I1450" s="1"/>
      <c r="J1450" s="1"/>
      <c r="K1450" s="7">
        <f>RANK(W1450,(W1450:Y1450,Z1450:AN1450))</f>
        <v>1</v>
      </c>
      <c r="L1450" s="7" t="e">
        <f>RANK(X1450,(W1450:Y1450,Z1450:AN1450))</f>
        <v>#N/A</v>
      </c>
      <c r="M1450" s="7">
        <f>IF(Y1450&gt;0,RANK(Y1450,(W1450:Y1450,Z1450:AN1450)),0)</f>
        <v>2</v>
      </c>
      <c r="N1450" s="7"/>
      <c r="O1450" s="1">
        <f t="shared" si="1118"/>
        <v>19</v>
      </c>
      <c r="P1450" s="2">
        <f t="shared" si="1119"/>
        <v>8.2860880941997388E-3</v>
      </c>
      <c r="Q1450" s="2"/>
      <c r="R1450" s="2">
        <f t="shared" si="1120"/>
        <v>0.50414304404709986</v>
      </c>
      <c r="S1450" s="2">
        <f t="shared" si="1121"/>
        <v>0</v>
      </c>
      <c r="T1450" s="2">
        <f t="shared" si="1122"/>
        <v>0.49585695595290014</v>
      </c>
      <c r="U1450" s="2">
        <f t="shared" si="1123"/>
        <v>0</v>
      </c>
      <c r="V1450" s="2">
        <f t="shared" si="1124"/>
        <v>0</v>
      </c>
      <c r="W1450" s="1">
        <v>1156</v>
      </c>
      <c r="Y1450" s="1">
        <v>1137</v>
      </c>
      <c r="AH1450" s="1"/>
      <c r="AI1450" s="1"/>
      <c r="AK1450" s="1"/>
      <c r="AL1450" s="1"/>
      <c r="AM1450" s="1"/>
      <c r="AN1450" s="1"/>
      <c r="AO1450" s="1"/>
      <c r="AP1450" s="8"/>
      <c r="AQ1450" s="8"/>
      <c r="AR1450" s="8"/>
      <c r="AS1450" s="8"/>
      <c r="AT1450" s="2"/>
      <c r="AU1450" s="2"/>
      <c r="AV1450" s="2"/>
      <c r="AW1450" s="2"/>
      <c r="AX1450" s="2"/>
      <c r="AY1450" t="s">
        <v>2664</v>
      </c>
      <c r="BA1450">
        <v>3</v>
      </c>
      <c r="BC1450" s="98">
        <v>35</v>
      </c>
      <c r="BD1450" s="100"/>
      <c r="BE1450">
        <v>35001</v>
      </c>
      <c r="BF1450">
        <f t="shared" si="1057"/>
        <v>3500103</v>
      </c>
      <c r="BH1450" t="s">
        <v>3303</v>
      </c>
    </row>
    <row r="1451" spans="1:60">
      <c r="A1451" t="s">
        <v>738</v>
      </c>
      <c r="B1451" t="s">
        <v>877</v>
      </c>
      <c r="C1451" s="1">
        <f t="shared" si="1117"/>
        <v>482</v>
      </c>
      <c r="D1451" s="1"/>
      <c r="E1451" s="1"/>
      <c r="F1451" s="1"/>
      <c r="G1451" s="1"/>
      <c r="H1451" s="1"/>
      <c r="I1451" s="1"/>
      <c r="J1451" s="1"/>
      <c r="K1451" s="7">
        <f>RANK(W1451,(W1451:Y1451,Z1451:AN1451))</f>
        <v>1</v>
      </c>
      <c r="L1451" s="7" t="e">
        <f>RANK(X1451,(W1451:Y1451,Z1451:AN1451))</f>
        <v>#N/A</v>
      </c>
      <c r="M1451" s="7">
        <f>IF(Y1451&gt;0,RANK(Y1451,(W1451:Y1451,Z1451:AN1451)),0)</f>
        <v>2</v>
      </c>
      <c r="N1451" s="7"/>
      <c r="O1451" s="1">
        <f t="shared" si="1118"/>
        <v>230</v>
      </c>
      <c r="P1451" s="2">
        <f t="shared" si="1119"/>
        <v>0.47717842323651455</v>
      </c>
      <c r="Q1451" s="2"/>
      <c r="R1451" s="2">
        <f t="shared" si="1120"/>
        <v>0.7385892116182573</v>
      </c>
      <c r="S1451" s="2">
        <f t="shared" si="1121"/>
        <v>0</v>
      </c>
      <c r="T1451" s="2">
        <f t="shared" si="1122"/>
        <v>0.26141078838174275</v>
      </c>
      <c r="U1451" s="2">
        <f t="shared" si="1123"/>
        <v>0</v>
      </c>
      <c r="V1451" s="2">
        <f t="shared" si="1124"/>
        <v>-5.5511151231257827E-17</v>
      </c>
      <c r="W1451" s="1">
        <v>356</v>
      </c>
      <c r="Y1451" s="1">
        <v>126</v>
      </c>
      <c r="AH1451" s="1"/>
      <c r="AI1451" s="1"/>
      <c r="AK1451" s="1"/>
      <c r="AL1451" s="1"/>
      <c r="AM1451" s="1"/>
      <c r="AN1451" s="1"/>
      <c r="AO1451" s="1"/>
      <c r="AP1451" s="8"/>
      <c r="AQ1451" s="8"/>
      <c r="AR1451" s="8"/>
      <c r="AS1451" s="8"/>
      <c r="AT1451" s="2"/>
      <c r="AU1451" s="2"/>
      <c r="AV1451" s="2"/>
      <c r="AW1451" s="2"/>
      <c r="AX1451" s="2"/>
      <c r="AY1451" t="s">
        <v>3125</v>
      </c>
      <c r="BA1451">
        <v>2</v>
      </c>
      <c r="BC1451" s="98">
        <v>35</v>
      </c>
      <c r="BD1451" s="100"/>
      <c r="BE1451">
        <v>35031</v>
      </c>
      <c r="BF1451">
        <f t="shared" si="1057"/>
        <v>3503102</v>
      </c>
      <c r="BH1451" t="s">
        <v>3303</v>
      </c>
    </row>
    <row r="1452" spans="1:60">
      <c r="A1452" t="s">
        <v>738</v>
      </c>
      <c r="B1452" t="s">
        <v>877</v>
      </c>
      <c r="C1452" s="1">
        <f t="shared" si="1117"/>
        <v>7578</v>
      </c>
      <c r="D1452" s="1"/>
      <c r="E1452" s="1"/>
      <c r="F1452" s="1"/>
      <c r="G1452" s="1"/>
      <c r="H1452" s="1"/>
      <c r="I1452" s="1"/>
      <c r="J1452" s="1"/>
      <c r="K1452" s="7">
        <f>RANK(W1452,(W1452:Y1452,Z1452:AN1452))</f>
        <v>1</v>
      </c>
      <c r="L1452" s="7" t="e">
        <f>RANK(X1452,(W1452:Y1452,Z1452:AN1452))</f>
        <v>#N/A</v>
      </c>
      <c r="M1452" s="7">
        <f>IF(Y1452&gt;0,RANK(Y1452,(W1452:Y1452,Z1452:AN1452)),0)</f>
        <v>2</v>
      </c>
      <c r="N1452" s="7"/>
      <c r="O1452" s="1">
        <f t="shared" si="1118"/>
        <v>1232</v>
      </c>
      <c r="P1452" s="2">
        <f t="shared" si="1119"/>
        <v>0.16257587754024808</v>
      </c>
      <c r="Q1452" s="2"/>
      <c r="R1452" s="2">
        <f t="shared" si="1120"/>
        <v>0.58128793877012408</v>
      </c>
      <c r="S1452" s="2">
        <f t="shared" si="1121"/>
        <v>0</v>
      </c>
      <c r="T1452" s="2">
        <f t="shared" si="1122"/>
        <v>0.41871206122987598</v>
      </c>
      <c r="U1452" s="2">
        <f t="shared" si="1123"/>
        <v>0</v>
      </c>
      <c r="V1452" s="2">
        <f t="shared" si="1124"/>
        <v>-5.5511151231257827E-17</v>
      </c>
      <c r="W1452" s="1">
        <v>4405</v>
      </c>
      <c r="Y1452" s="1">
        <v>3173</v>
      </c>
      <c r="AH1452" s="1"/>
      <c r="AI1452" s="1"/>
      <c r="AK1452" s="1"/>
      <c r="AL1452" s="1"/>
      <c r="AM1452" s="1"/>
      <c r="AN1452" s="1"/>
      <c r="AO1452" s="1"/>
      <c r="AP1452" s="8"/>
      <c r="AQ1452" s="8"/>
      <c r="AR1452" s="8"/>
      <c r="AS1452" s="8"/>
      <c r="AT1452" s="2"/>
      <c r="AU1452" s="2"/>
      <c r="AV1452" s="2"/>
      <c r="AW1452" s="2"/>
      <c r="AX1452" s="2"/>
      <c r="AY1452" t="s">
        <v>3126</v>
      </c>
      <c r="BA1452">
        <v>3</v>
      </c>
      <c r="BC1452" s="98">
        <v>35</v>
      </c>
      <c r="BD1452" s="100"/>
      <c r="BE1452">
        <v>35031</v>
      </c>
      <c r="BF1452">
        <f t="shared" si="1057"/>
        <v>3503103</v>
      </c>
      <c r="BH1452" t="s">
        <v>3303</v>
      </c>
    </row>
    <row r="1453" spans="1:60" s="177" customFormat="1">
      <c r="A1453" s="177" t="s">
        <v>1834</v>
      </c>
      <c r="B1453" s="177" t="s">
        <v>877</v>
      </c>
      <c r="C1453" s="1">
        <f>SUM(W1453:AN1453)</f>
        <v>165</v>
      </c>
      <c r="D1453" s="1"/>
      <c r="E1453" s="1"/>
      <c r="F1453" s="1"/>
      <c r="G1453" s="1"/>
      <c r="H1453" s="1"/>
      <c r="I1453" s="1"/>
      <c r="J1453" s="1"/>
      <c r="K1453" s="7">
        <f>RANK(W1453,(W1453:Y1453,Z1453:AN1453))</f>
        <v>2</v>
      </c>
      <c r="L1453" s="7" t="e">
        <f>RANK(X1453,(W1453:Y1453,Z1453:AN1453))</f>
        <v>#N/A</v>
      </c>
      <c r="M1453" s="7">
        <f>IF(Y1453&gt;0,RANK(Y1453,(W1453:Y1453,Z1453:AN1453)),0)</f>
        <v>1</v>
      </c>
      <c r="N1453" s="7"/>
      <c r="O1453" s="1">
        <f>MAX(W1453:AD1453)-LARGE(W1453:AD1453,2)</f>
        <v>45</v>
      </c>
      <c r="P1453" s="2">
        <f>O1453/C1453</f>
        <v>0.27272727272727271</v>
      </c>
      <c r="Q1453" s="2"/>
      <c r="R1453" s="2">
        <f t="shared" ref="R1453:U1454" si="1125">IF($C1453=0,"-",W1453/$C1453)</f>
        <v>0.36363636363636365</v>
      </c>
      <c r="S1453" s="2">
        <f t="shared" si="1125"/>
        <v>0</v>
      </c>
      <c r="T1453" s="2">
        <f t="shared" si="1125"/>
        <v>0.63636363636363635</v>
      </c>
      <c r="U1453" s="2">
        <f t="shared" si="1125"/>
        <v>0</v>
      </c>
      <c r="V1453" s="2">
        <f>IF(C1453=0,"-",(1-R1453-S1453-T1453-U1453))</f>
        <v>0</v>
      </c>
      <c r="W1453" s="1">
        <v>60</v>
      </c>
      <c r="X1453" s="1"/>
      <c r="Y1453" s="1">
        <v>105</v>
      </c>
      <c r="Z1453" s="1"/>
      <c r="AA1453" s="1"/>
      <c r="AB1453" s="1"/>
      <c r="AC1453" s="1"/>
      <c r="AD1453" s="1"/>
      <c r="AE1453" s="1"/>
      <c r="AF1453" s="1"/>
      <c r="AG1453" s="1"/>
      <c r="AH1453" s="1"/>
      <c r="AI1453" s="1"/>
      <c r="AJ1453" s="1"/>
      <c r="AK1453" s="1"/>
      <c r="AL1453" s="1"/>
      <c r="AM1453" s="1"/>
      <c r="AN1453" s="1"/>
      <c r="AO1453" s="1"/>
      <c r="AP1453" s="8"/>
      <c r="AQ1453" s="8"/>
      <c r="AR1453" s="8"/>
      <c r="AS1453" s="8"/>
      <c r="AT1453" s="2"/>
      <c r="AU1453" s="2"/>
      <c r="AV1453" s="2"/>
      <c r="AW1453" s="2"/>
      <c r="AX1453" s="2"/>
      <c r="AY1453" s="177" t="s">
        <v>3376</v>
      </c>
      <c r="BA1453" s="177">
        <v>2</v>
      </c>
      <c r="BC1453" s="98">
        <v>35</v>
      </c>
      <c r="BD1453" s="100"/>
      <c r="BE1453" s="177">
        <v>35041</v>
      </c>
      <c r="BF1453" s="177">
        <f>BE1453*100+BA1453</f>
        <v>3504102</v>
      </c>
      <c r="BH1453" s="177" t="s">
        <v>3303</v>
      </c>
    </row>
    <row r="1454" spans="1:60" s="177" customFormat="1">
      <c r="A1454" s="177" t="s">
        <v>1834</v>
      </c>
      <c r="B1454" s="177" t="s">
        <v>877</v>
      </c>
      <c r="C1454" s="1">
        <f>SUM(W1454:AN1454)</f>
        <v>413</v>
      </c>
      <c r="D1454" s="1"/>
      <c r="E1454" s="1"/>
      <c r="F1454" s="1"/>
      <c r="G1454" s="1"/>
      <c r="H1454" s="1"/>
      <c r="I1454" s="1"/>
      <c r="J1454" s="1"/>
      <c r="K1454" s="7">
        <f>RANK(W1454,(W1454:Y1454,Z1454:AN1454))</f>
        <v>2</v>
      </c>
      <c r="L1454" s="7" t="e">
        <f>RANK(X1454,(W1454:Y1454,Z1454:AN1454))</f>
        <v>#N/A</v>
      </c>
      <c r="M1454" s="7">
        <f>IF(Y1454&gt;0,RANK(Y1454,(W1454:Y1454,Z1454:AN1454)),0)</f>
        <v>1</v>
      </c>
      <c r="N1454" s="7"/>
      <c r="O1454" s="1">
        <f>MAX(W1454:AD1454)-LARGE(W1454:AD1454,2)</f>
        <v>87</v>
      </c>
      <c r="P1454" s="2">
        <f>O1454/C1454</f>
        <v>0.21065375302663439</v>
      </c>
      <c r="Q1454" s="2"/>
      <c r="R1454" s="2">
        <f t="shared" si="1125"/>
        <v>0.39467312348668282</v>
      </c>
      <c r="S1454" s="2">
        <f t="shared" si="1125"/>
        <v>0</v>
      </c>
      <c r="T1454" s="2">
        <f t="shared" si="1125"/>
        <v>0.60532687651331718</v>
      </c>
      <c r="U1454" s="2">
        <f t="shared" si="1125"/>
        <v>0</v>
      </c>
      <c r="V1454" s="2">
        <f>IF(C1454=0,"-",(1-R1454-S1454-T1454-U1454))</f>
        <v>0</v>
      </c>
      <c r="W1454" s="1">
        <v>163</v>
      </c>
      <c r="X1454" s="1"/>
      <c r="Y1454" s="1">
        <v>250</v>
      </c>
      <c r="Z1454" s="1"/>
      <c r="AA1454" s="1"/>
      <c r="AB1454" s="1"/>
      <c r="AC1454" s="1"/>
      <c r="AD1454" s="1"/>
      <c r="AE1454" s="1"/>
      <c r="AF1454" s="1"/>
      <c r="AG1454" s="1"/>
      <c r="AH1454" s="1"/>
      <c r="AI1454" s="1"/>
      <c r="AJ1454" s="1"/>
      <c r="AK1454" s="1"/>
      <c r="AL1454" s="1"/>
      <c r="AM1454" s="1"/>
      <c r="AN1454" s="1"/>
      <c r="AO1454" s="1"/>
      <c r="AP1454" s="8"/>
      <c r="AQ1454" s="8"/>
      <c r="AR1454" s="8"/>
      <c r="AS1454" s="8"/>
      <c r="AT1454" s="2"/>
      <c r="AU1454" s="2"/>
      <c r="AV1454" s="2"/>
      <c r="AW1454" s="2"/>
      <c r="AX1454" s="2"/>
      <c r="AY1454" s="177" t="s">
        <v>3377</v>
      </c>
      <c r="BA1454" s="177">
        <v>3</v>
      </c>
      <c r="BC1454" s="98">
        <v>35</v>
      </c>
      <c r="BD1454" s="100"/>
      <c r="BE1454" s="177">
        <v>35041</v>
      </c>
      <c r="BF1454" s="177">
        <f>BE1454*100+BA1454</f>
        <v>3504103</v>
      </c>
      <c r="BH1454" s="177" t="s">
        <v>3303</v>
      </c>
    </row>
    <row r="1455" spans="1:60" s="220" customFormat="1">
      <c r="A1455" s="220" t="s">
        <v>1834</v>
      </c>
      <c r="B1455" s="220" t="s">
        <v>877</v>
      </c>
      <c r="C1455" s="1">
        <f>SUM(W1455:AN1455)</f>
        <v>96</v>
      </c>
      <c r="D1455" s="1"/>
      <c r="E1455" s="1"/>
      <c r="F1455" s="1"/>
      <c r="G1455" s="1"/>
      <c r="H1455" s="1"/>
      <c r="I1455" s="1"/>
      <c r="J1455" s="1"/>
      <c r="K1455" s="7">
        <f>RANK(W1455,(W1455:Y1455,Z1455:AN1455))</f>
        <v>1</v>
      </c>
      <c r="L1455" s="7" t="e">
        <f>RANK(X1455,(W1455:Y1455,Z1455:AN1455))</f>
        <v>#N/A</v>
      </c>
      <c r="M1455" s="7">
        <f>IF(Y1455&gt;0,RANK(Y1455,(W1455:Y1455,Z1455:AN1455)),0)</f>
        <v>2</v>
      </c>
      <c r="N1455" s="7"/>
      <c r="O1455" s="1">
        <f>MAX(W1455:AD1455)-LARGE(W1455:AD1455,2)</f>
        <v>22</v>
      </c>
      <c r="P1455" s="2">
        <f>O1455/C1455</f>
        <v>0.22916666666666666</v>
      </c>
      <c r="Q1455" s="2"/>
      <c r="R1455" s="2">
        <f t="shared" ref="R1455" si="1126">IF($C1455=0,"-",W1455/$C1455)</f>
        <v>0.61458333333333337</v>
      </c>
      <c r="S1455" s="2">
        <f t="shared" ref="S1455" si="1127">IF($C1455=0,"-",X1455/$C1455)</f>
        <v>0</v>
      </c>
      <c r="T1455" s="2">
        <f t="shared" ref="T1455" si="1128">IF($C1455=0,"-",Y1455/$C1455)</f>
        <v>0.38541666666666669</v>
      </c>
      <c r="U1455" s="2">
        <f t="shared" ref="U1455" si="1129">IF($C1455=0,"-",Z1455/$C1455)</f>
        <v>0</v>
      </c>
      <c r="V1455" s="2">
        <f>IF(C1455=0,"-",(1-R1455-S1455-T1455-U1455))</f>
        <v>-5.5511151231257827E-17</v>
      </c>
      <c r="W1455" s="1">
        <v>59</v>
      </c>
      <c r="X1455" s="1"/>
      <c r="Y1455" s="1">
        <v>37</v>
      </c>
      <c r="Z1455" s="1"/>
      <c r="AA1455" s="1"/>
      <c r="AB1455" s="1"/>
      <c r="AC1455" s="1"/>
      <c r="AD1455" s="1"/>
      <c r="AE1455" s="1"/>
      <c r="AF1455" s="1"/>
      <c r="AG1455" s="1"/>
      <c r="AH1455" s="1"/>
      <c r="AI1455" s="1"/>
      <c r="AJ1455" s="1"/>
      <c r="AK1455" s="1"/>
      <c r="AL1455" s="1"/>
      <c r="AM1455" s="1"/>
      <c r="AN1455" s="1"/>
      <c r="AO1455" s="1"/>
      <c r="AP1455" s="8"/>
      <c r="AQ1455" s="8"/>
      <c r="AR1455" s="8"/>
      <c r="AS1455" s="8"/>
      <c r="AT1455" s="2"/>
      <c r="AU1455" s="2"/>
      <c r="AV1455" s="2"/>
      <c r="AW1455" s="2"/>
      <c r="AX1455" s="2"/>
      <c r="AY1455" s="220" t="s">
        <v>3377</v>
      </c>
      <c r="BA1455" s="220">
        <v>0</v>
      </c>
      <c r="BC1455" s="98">
        <v>35</v>
      </c>
      <c r="BD1455" s="100"/>
      <c r="BE1455" s="220">
        <v>35041</v>
      </c>
      <c r="BF1455" s="220">
        <f>BE1455*100+BA1455</f>
        <v>3504100</v>
      </c>
      <c r="BH1455" s="220" t="s">
        <v>3303</v>
      </c>
    </row>
    <row r="1456" spans="1:60">
      <c r="A1456" t="s">
        <v>744</v>
      </c>
      <c r="B1456" t="s">
        <v>877</v>
      </c>
      <c r="C1456" s="1">
        <f t="shared" si="1117"/>
        <v>3416</v>
      </c>
      <c r="D1456" s="1"/>
      <c r="E1456" s="1"/>
      <c r="F1456" s="1"/>
      <c r="G1456" s="1"/>
      <c r="H1456" s="1"/>
      <c r="I1456" s="1"/>
      <c r="J1456" s="1"/>
      <c r="K1456" s="7">
        <f>RANK(W1456,(W1456:Y1456,Z1456:AN1456))</f>
        <v>1</v>
      </c>
      <c r="L1456" s="7" t="e">
        <f>RANK(X1456,(W1456:Y1456,Z1456:AN1456))</f>
        <v>#N/A</v>
      </c>
      <c r="M1456" s="7">
        <f>IF(Y1456&gt;0,RANK(Y1456,(W1456:Y1456,Z1456:AN1456)),0)</f>
        <v>2</v>
      </c>
      <c r="N1456" s="7"/>
      <c r="O1456" s="1">
        <f t="shared" si="1118"/>
        <v>376</v>
      </c>
      <c r="P1456" s="2">
        <f t="shared" si="1119"/>
        <v>0.11007025761124122</v>
      </c>
      <c r="Q1456" s="2"/>
      <c r="R1456" s="2">
        <f t="shared" si="1120"/>
        <v>0.55503512880562056</v>
      </c>
      <c r="S1456" s="2">
        <f t="shared" si="1121"/>
        <v>0</v>
      </c>
      <c r="T1456" s="2">
        <f t="shared" si="1122"/>
        <v>0.44496487119437939</v>
      </c>
      <c r="U1456" s="2">
        <f t="shared" si="1123"/>
        <v>0</v>
      </c>
      <c r="V1456" s="2">
        <f t="shared" si="1124"/>
        <v>5.5511151231257827E-17</v>
      </c>
      <c r="W1456" s="1">
        <v>1896</v>
      </c>
      <c r="Y1456" s="1">
        <v>1520</v>
      </c>
      <c r="AH1456" s="1"/>
      <c r="AI1456" s="1"/>
      <c r="AK1456" s="1"/>
      <c r="AL1456" s="1"/>
      <c r="AM1456" s="1"/>
      <c r="AN1456" s="1"/>
      <c r="AO1456" s="1"/>
      <c r="AP1456" s="8"/>
      <c r="AQ1456" s="8"/>
      <c r="AR1456" s="8"/>
      <c r="AS1456" s="8"/>
      <c r="AT1456" s="2"/>
      <c r="AU1456" s="2"/>
      <c r="AV1456" s="2"/>
      <c r="AW1456" s="2"/>
      <c r="AX1456" s="2"/>
      <c r="AY1456" t="s">
        <v>1762</v>
      </c>
      <c r="BA1456">
        <v>1</v>
      </c>
      <c r="BC1456" s="98">
        <v>35</v>
      </c>
      <c r="BD1456" s="100"/>
      <c r="BE1456">
        <v>35043</v>
      </c>
      <c r="BF1456">
        <f t="shared" si="1057"/>
        <v>3504301</v>
      </c>
      <c r="BH1456" t="s">
        <v>3303</v>
      </c>
    </row>
    <row r="1457" spans="1:60">
      <c r="A1457" t="s">
        <v>744</v>
      </c>
      <c r="B1457" t="s">
        <v>877</v>
      </c>
      <c r="C1457" s="1">
        <f t="shared" si="1117"/>
        <v>10990</v>
      </c>
      <c r="D1457" s="1"/>
      <c r="E1457" s="1"/>
      <c r="F1457" s="1"/>
      <c r="G1457" s="1"/>
      <c r="H1457" s="1"/>
      <c r="I1457" s="1"/>
      <c r="J1457" s="1"/>
      <c r="K1457" s="7">
        <f>RANK(W1457,(W1457:Y1457,Z1457:AN1457))</f>
        <v>1</v>
      </c>
      <c r="L1457" s="7" t="e">
        <f>RANK(X1457,(W1457:Y1457,Z1457:AN1457))</f>
        <v>#N/A</v>
      </c>
      <c r="M1457" s="7">
        <f>IF(Y1457&gt;0,RANK(Y1457,(W1457:Y1457,Z1457:AN1457)),0)</f>
        <v>2</v>
      </c>
      <c r="N1457" s="7"/>
      <c r="O1457" s="1">
        <f t="shared" si="1118"/>
        <v>114</v>
      </c>
      <c r="P1457" s="2">
        <f t="shared" si="1119"/>
        <v>1.0373066424021839E-2</v>
      </c>
      <c r="Q1457" s="2"/>
      <c r="R1457" s="2">
        <f t="shared" si="1120"/>
        <v>0.5051865332120109</v>
      </c>
      <c r="S1457" s="2">
        <f t="shared" si="1121"/>
        <v>0</v>
      </c>
      <c r="T1457" s="2">
        <f t="shared" si="1122"/>
        <v>0.4948134667879891</v>
      </c>
      <c r="U1457" s="2">
        <f t="shared" si="1123"/>
        <v>0</v>
      </c>
      <c r="V1457" s="2">
        <f t="shared" si="1124"/>
        <v>0</v>
      </c>
      <c r="W1457" s="1">
        <v>5552</v>
      </c>
      <c r="Y1457" s="1">
        <v>5438</v>
      </c>
      <c r="AH1457" s="1"/>
      <c r="AI1457" s="1"/>
      <c r="AK1457" s="1"/>
      <c r="AL1457" s="1"/>
      <c r="AM1457" s="1"/>
      <c r="AN1457" s="1"/>
      <c r="AO1457" s="1"/>
      <c r="AP1457" s="8"/>
      <c r="AQ1457" s="8"/>
      <c r="AR1457" s="8"/>
      <c r="AS1457" s="8"/>
      <c r="AT1457" s="2"/>
      <c r="AU1457" s="2"/>
      <c r="AV1457" s="2"/>
      <c r="AW1457" s="2"/>
      <c r="AX1457" s="2"/>
      <c r="AY1457" t="s">
        <v>2714</v>
      </c>
      <c r="BA1457">
        <v>3</v>
      </c>
      <c r="BC1457" s="98">
        <v>35</v>
      </c>
      <c r="BD1457" s="100"/>
      <c r="BE1457">
        <v>35043</v>
      </c>
      <c r="BF1457">
        <f t="shared" si="1057"/>
        <v>3504303</v>
      </c>
      <c r="BH1457" t="s">
        <v>3303</v>
      </c>
    </row>
    <row r="1458" spans="1:60">
      <c r="A1458" t="s">
        <v>625</v>
      </c>
      <c r="B1458" t="s">
        <v>877</v>
      </c>
      <c r="C1458" s="1">
        <f t="shared" si="1117"/>
        <v>389</v>
      </c>
      <c r="D1458" s="1"/>
      <c r="E1458" s="1"/>
      <c r="F1458" s="1"/>
      <c r="G1458" s="1"/>
      <c r="H1458" s="1"/>
      <c r="I1458" s="1"/>
      <c r="J1458" s="1"/>
      <c r="K1458" s="7">
        <f>RANK(W1458,(W1458:Y1458,Z1458:AN1458))</f>
        <v>2</v>
      </c>
      <c r="L1458" s="7" t="e">
        <f>RANK(X1458,(W1458:Y1458,Z1458:AN1458))</f>
        <v>#N/A</v>
      </c>
      <c r="M1458" s="7">
        <f>IF(Y1458&gt;0,RANK(Y1458,(W1458:Y1458,Z1458:AN1458)),0)</f>
        <v>1</v>
      </c>
      <c r="N1458" s="7"/>
      <c r="O1458" s="1">
        <f t="shared" si="1118"/>
        <v>85</v>
      </c>
      <c r="P1458" s="2">
        <f t="shared" si="1119"/>
        <v>0.21850899742930591</v>
      </c>
      <c r="Q1458" s="2"/>
      <c r="R1458" s="2">
        <f t="shared" si="1120"/>
        <v>0.39074550128534702</v>
      </c>
      <c r="S1458" s="2">
        <f t="shared" si="1121"/>
        <v>0</v>
      </c>
      <c r="T1458" s="2">
        <f t="shared" si="1122"/>
        <v>0.60925449871465298</v>
      </c>
      <c r="U1458" s="2">
        <f t="shared" si="1123"/>
        <v>0</v>
      </c>
      <c r="V1458" s="2">
        <f t="shared" si="1124"/>
        <v>0</v>
      </c>
      <c r="W1458" s="1">
        <v>152</v>
      </c>
      <c r="Y1458" s="1">
        <v>237</v>
      </c>
      <c r="AH1458" s="1"/>
      <c r="AI1458" s="1"/>
      <c r="AK1458" s="1"/>
      <c r="AL1458" s="1"/>
      <c r="AM1458" s="1"/>
      <c r="AN1458" s="1"/>
      <c r="AO1458" s="1"/>
      <c r="AP1458" s="8"/>
      <c r="AQ1458" s="8"/>
      <c r="AR1458" s="8"/>
      <c r="AS1458" s="8"/>
      <c r="AT1458" s="2"/>
      <c r="AU1458" s="2"/>
      <c r="AV1458" s="2"/>
      <c r="AW1458" s="2"/>
      <c r="AX1458" s="2"/>
      <c r="AY1458" t="s">
        <v>2641</v>
      </c>
      <c r="BA1458">
        <v>1</v>
      </c>
      <c r="BC1458" s="98">
        <v>35</v>
      </c>
      <c r="BD1458" s="100"/>
      <c r="BE1458">
        <v>35049</v>
      </c>
      <c r="BF1458">
        <f t="shared" si="1057"/>
        <v>3504901</v>
      </c>
      <c r="BH1458" t="s">
        <v>3303</v>
      </c>
    </row>
    <row r="1459" spans="1:60">
      <c r="A1459" t="s">
        <v>625</v>
      </c>
      <c r="B1459" t="s">
        <v>877</v>
      </c>
      <c r="C1459" s="1">
        <f t="shared" si="1117"/>
        <v>31402</v>
      </c>
      <c r="D1459" s="1"/>
      <c r="E1459" s="1"/>
      <c r="F1459" s="1"/>
      <c r="G1459" s="1"/>
      <c r="H1459" s="1"/>
      <c r="I1459" s="1"/>
      <c r="J1459" s="1"/>
      <c r="K1459" s="7">
        <f>RANK(W1459,(W1459:Y1459,Z1459:AN1459))</f>
        <v>1</v>
      </c>
      <c r="L1459" s="7" t="e">
        <f>RANK(X1459,(W1459:Y1459,Z1459:AN1459))</f>
        <v>#N/A</v>
      </c>
      <c r="M1459" s="7">
        <f>IF(Y1459&gt;0,RANK(Y1459,(W1459:Y1459,Z1459:AN1459)),0)</f>
        <v>2</v>
      </c>
      <c r="N1459" s="7"/>
      <c r="O1459" s="1">
        <f t="shared" si="1118"/>
        <v>468</v>
      </c>
      <c r="P1459" s="2">
        <f t="shared" si="1119"/>
        <v>1.4903509330615884E-2</v>
      </c>
      <c r="Q1459" s="2"/>
      <c r="R1459" s="2">
        <f t="shared" si="1120"/>
        <v>0.5074517546653079</v>
      </c>
      <c r="S1459" s="2">
        <f t="shared" si="1121"/>
        <v>0</v>
      </c>
      <c r="T1459" s="2">
        <f t="shared" si="1122"/>
        <v>0.49254824533469205</v>
      </c>
      <c r="U1459" s="2">
        <f t="shared" si="1123"/>
        <v>0</v>
      </c>
      <c r="V1459" s="2">
        <f t="shared" si="1124"/>
        <v>5.5511151231257827E-17</v>
      </c>
      <c r="W1459" s="1">
        <v>15935</v>
      </c>
      <c r="Y1459" s="1">
        <v>15467</v>
      </c>
      <c r="AH1459" s="1"/>
      <c r="AI1459" s="1"/>
      <c r="AK1459" s="1"/>
      <c r="AL1459" s="1"/>
      <c r="AM1459" s="1"/>
      <c r="AN1459" s="1"/>
      <c r="AO1459" s="1"/>
      <c r="AP1459" s="8"/>
      <c r="AQ1459" s="8"/>
      <c r="AR1459" s="8"/>
      <c r="AS1459" s="8"/>
      <c r="AT1459" s="2"/>
      <c r="AU1459" s="2"/>
      <c r="AV1459" s="2"/>
      <c r="AW1459" s="2"/>
      <c r="AX1459" s="2"/>
      <c r="AY1459" t="s">
        <v>2713</v>
      </c>
      <c r="BA1459">
        <v>3</v>
      </c>
      <c r="BC1459" s="98">
        <v>35</v>
      </c>
      <c r="BD1459" s="100"/>
      <c r="BE1459">
        <v>35049</v>
      </c>
      <c r="BF1459">
        <f t="shared" si="1057"/>
        <v>3504903</v>
      </c>
      <c r="BH1459" t="s">
        <v>3303</v>
      </c>
    </row>
    <row r="1460" spans="1:60">
      <c r="A1460" t="s">
        <v>414</v>
      </c>
      <c r="B1460" t="s">
        <v>877</v>
      </c>
      <c r="C1460" s="1">
        <f t="shared" si="1117"/>
        <v>555</v>
      </c>
      <c r="D1460" s="1"/>
      <c r="E1460" s="1"/>
      <c r="F1460" s="1"/>
      <c r="G1460" s="1"/>
      <c r="H1460" s="1"/>
      <c r="I1460" s="1"/>
      <c r="J1460" s="1"/>
      <c r="K1460" s="7">
        <f>RANK(W1460,(W1460:Y1460,Z1460:AN1460))</f>
        <v>2</v>
      </c>
      <c r="L1460" s="7" t="e">
        <f>RANK(X1460,(W1460:Y1460,Z1460:AN1460))</f>
        <v>#N/A</v>
      </c>
      <c r="M1460" s="7">
        <f>IF(Y1460&gt;0,RANK(Y1460,(W1460:Y1460,Z1460:AN1460)),0)</f>
        <v>1</v>
      </c>
      <c r="N1460" s="7"/>
      <c r="O1460" s="1">
        <f t="shared" si="1118"/>
        <v>17</v>
      </c>
      <c r="P1460" s="2">
        <f t="shared" si="1119"/>
        <v>3.063063063063063E-2</v>
      </c>
      <c r="Q1460" s="2"/>
      <c r="R1460" s="2">
        <f t="shared" si="1120"/>
        <v>0.48468468468468467</v>
      </c>
      <c r="S1460" s="2">
        <f t="shared" si="1121"/>
        <v>0</v>
      </c>
      <c r="T1460" s="2">
        <f t="shared" si="1122"/>
        <v>0.51531531531531527</v>
      </c>
      <c r="U1460" s="2">
        <f t="shared" si="1123"/>
        <v>0</v>
      </c>
      <c r="V1460" s="2">
        <f t="shared" si="1124"/>
        <v>1.1102230246251565E-16</v>
      </c>
      <c r="W1460" s="1">
        <v>269</v>
      </c>
      <c r="Y1460" s="1">
        <v>286</v>
      </c>
      <c r="AH1460" s="1"/>
      <c r="AI1460" s="1"/>
      <c r="AK1460" s="1"/>
      <c r="AL1460" s="1"/>
      <c r="AM1460" s="1"/>
      <c r="AN1460" s="1"/>
      <c r="AO1460" s="1"/>
      <c r="AP1460" s="7"/>
      <c r="AQ1460" s="7"/>
      <c r="AR1460" s="7"/>
      <c r="AS1460" s="7"/>
      <c r="AT1460" s="2"/>
      <c r="AU1460" s="2"/>
      <c r="AV1460" s="2"/>
      <c r="AW1460" s="2"/>
      <c r="AX1460" s="2"/>
      <c r="AY1460" t="s">
        <v>1000</v>
      </c>
      <c r="BA1460">
        <v>1</v>
      </c>
      <c r="BC1460" s="98">
        <v>35</v>
      </c>
      <c r="BD1460" s="100"/>
      <c r="BE1460">
        <v>35061</v>
      </c>
      <c r="BF1460">
        <f t="shared" si="1057"/>
        <v>3506101</v>
      </c>
      <c r="BH1460" t="s">
        <v>3303</v>
      </c>
    </row>
    <row r="1461" spans="1:60">
      <c r="A1461" t="s">
        <v>414</v>
      </c>
      <c r="B1461" t="s">
        <v>877</v>
      </c>
      <c r="C1461" s="1">
        <f t="shared" si="1117"/>
        <v>5445</v>
      </c>
      <c r="D1461" s="1"/>
      <c r="E1461" s="1"/>
      <c r="F1461" s="1"/>
      <c r="G1461" s="1"/>
      <c r="H1461" s="1"/>
      <c r="I1461" s="1"/>
      <c r="J1461" s="1"/>
      <c r="K1461" s="7">
        <f>RANK(W1461,(W1461:Y1461,Z1461:AN1461))</f>
        <v>1</v>
      </c>
      <c r="L1461" s="7" t="e">
        <f>RANK(X1461,(W1461:Y1461,Z1461:AN1461))</f>
        <v>#N/A</v>
      </c>
      <c r="M1461" s="7">
        <f>IF(Y1461&gt;0,RANK(Y1461,(W1461:Y1461,Z1461:AN1461)),0)</f>
        <v>2</v>
      </c>
      <c r="N1461" s="7"/>
      <c r="O1461" s="1">
        <f t="shared" si="1118"/>
        <v>263</v>
      </c>
      <c r="P1461" s="2">
        <f t="shared" si="1119"/>
        <v>4.8301193755739213E-2</v>
      </c>
      <c r="Q1461" s="2"/>
      <c r="R1461" s="2">
        <f t="shared" si="1120"/>
        <v>0.52415059687786958</v>
      </c>
      <c r="S1461" s="2">
        <f t="shared" si="1121"/>
        <v>0</v>
      </c>
      <c r="T1461" s="2">
        <f t="shared" si="1122"/>
        <v>0.47584940312213042</v>
      </c>
      <c r="U1461" s="2">
        <f t="shared" si="1123"/>
        <v>0</v>
      </c>
      <c r="V1461" s="2">
        <f t="shared" si="1124"/>
        <v>0</v>
      </c>
      <c r="W1461" s="1">
        <v>2854</v>
      </c>
      <c r="Y1461" s="1">
        <v>2591</v>
      </c>
      <c r="AH1461" s="1"/>
      <c r="AI1461" s="1"/>
      <c r="AK1461" s="1"/>
      <c r="AL1461" s="1"/>
      <c r="AM1461" s="1"/>
      <c r="AN1461" s="1"/>
      <c r="AO1461" s="1"/>
      <c r="AP1461" s="7"/>
      <c r="AQ1461" s="7"/>
      <c r="AR1461" s="7"/>
      <c r="AS1461" s="7"/>
      <c r="AT1461" s="2"/>
      <c r="AU1461" s="2"/>
      <c r="AV1461" s="2"/>
      <c r="AW1461" s="2"/>
      <c r="AX1461" s="2"/>
      <c r="AY1461" t="s">
        <v>2327</v>
      </c>
      <c r="BA1461">
        <v>2</v>
      </c>
      <c r="BC1461" s="98">
        <v>35</v>
      </c>
      <c r="BD1461" s="100"/>
      <c r="BE1461">
        <v>35061</v>
      </c>
      <c r="BF1461">
        <f t="shared" si="1057"/>
        <v>3506102</v>
      </c>
      <c r="BH1461" t="s">
        <v>3303</v>
      </c>
    </row>
    <row r="1462" spans="1:60">
      <c r="C1462" s="1"/>
      <c r="D1462" s="1"/>
      <c r="E1462" s="1"/>
      <c r="F1462" s="1"/>
      <c r="G1462" s="1"/>
      <c r="H1462" s="1"/>
      <c r="I1462" s="1"/>
      <c r="J1462" s="1"/>
      <c r="K1462" s="7"/>
      <c r="L1462" s="7"/>
      <c r="M1462" s="7"/>
      <c r="N1462" s="7"/>
      <c r="Q1462" s="2"/>
      <c r="R1462" s="2"/>
      <c r="S1462" s="2"/>
      <c r="T1462" s="2"/>
      <c r="U1462" s="2"/>
      <c r="V1462" s="2"/>
      <c r="AH1462" s="1"/>
      <c r="AI1462" s="1"/>
      <c r="AK1462" s="1"/>
      <c r="AL1462" s="1"/>
      <c r="AM1462" s="1"/>
      <c r="AN1462" s="1"/>
      <c r="AO1462" s="1"/>
      <c r="AP1462" s="7"/>
      <c r="AQ1462" s="7"/>
      <c r="AR1462" s="7"/>
      <c r="AS1462" s="7"/>
      <c r="AT1462" s="2"/>
      <c r="AU1462" s="2"/>
      <c r="AV1462" s="2"/>
      <c r="AW1462" s="2"/>
      <c r="AX1462" s="2"/>
      <c r="BD1462" s="100"/>
      <c r="BE1462"/>
    </row>
    <row r="1463" spans="1:60">
      <c r="A1463" s="48" t="s">
        <v>1944</v>
      </c>
      <c r="C1463" s="1"/>
      <c r="D1463" s="1"/>
      <c r="E1463" s="1"/>
      <c r="F1463" s="1"/>
      <c r="G1463" s="1"/>
      <c r="H1463" s="1"/>
      <c r="I1463" s="1"/>
      <c r="J1463" s="1"/>
      <c r="K1463" s="7"/>
      <c r="L1463" s="7"/>
      <c r="M1463" s="7"/>
      <c r="N1463" s="7"/>
      <c r="Q1463" s="2"/>
      <c r="R1463" s="2"/>
      <c r="S1463" s="2"/>
      <c r="T1463" s="2"/>
      <c r="U1463" s="2"/>
      <c r="V1463" s="2"/>
      <c r="AH1463" s="1"/>
      <c r="AI1463" s="1"/>
      <c r="AK1463" s="1"/>
      <c r="AL1463" s="1"/>
      <c r="AM1463" s="1"/>
      <c r="AN1463" s="1"/>
      <c r="AO1463" s="1"/>
      <c r="AP1463" s="7"/>
      <c r="AQ1463" s="7"/>
      <c r="AR1463" s="7"/>
      <c r="AS1463" s="7"/>
      <c r="AT1463" s="2"/>
      <c r="AU1463" s="2"/>
      <c r="AV1463" s="2"/>
      <c r="AW1463" s="2"/>
      <c r="AX1463" s="2"/>
      <c r="BD1463" s="100"/>
      <c r="BE1463"/>
    </row>
    <row r="1464" spans="1:60">
      <c r="A1464" s="196" t="s">
        <v>3272</v>
      </c>
      <c r="B1464" t="s">
        <v>1945</v>
      </c>
      <c r="C1464" s="1">
        <f>SUM(W1464:AN1464)</f>
        <v>133</v>
      </c>
      <c r="D1464" s="1"/>
      <c r="E1464" s="1"/>
      <c r="F1464" s="1"/>
      <c r="G1464" s="1"/>
      <c r="H1464" s="1"/>
      <c r="I1464" s="1"/>
      <c r="J1464" s="1"/>
      <c r="K1464" s="7">
        <f>RANK(W1464,(W1464:Y1464,Z1464:AN1464))</f>
        <v>2</v>
      </c>
      <c r="L1464" s="7" t="e">
        <f>RANK(X1464,(W1464:Y1464,Z1464:AN1464))</f>
        <v>#N/A</v>
      </c>
      <c r="M1464" s="7">
        <f>IF(Y1464&gt;0,RANK(Y1464,(W1464:Y1464,Z1464:AN1464)),0)</f>
        <v>1</v>
      </c>
      <c r="N1464" s="7"/>
      <c r="O1464" s="1">
        <f t="shared" ref="O1464:O1495" si="1130">MAX(W1464:AD1464)-LARGE(W1464:AD1464,2)</f>
        <v>29</v>
      </c>
      <c r="P1464" s="2">
        <f>O1464/C1464</f>
        <v>0.21804511278195488</v>
      </c>
      <c r="Q1464" s="2"/>
      <c r="R1464" s="2">
        <f>IF($C1464=0,"-",W1464/$C1464)</f>
        <v>0.39097744360902253</v>
      </c>
      <c r="S1464" s="2">
        <f>IF($C1464=0,"-",X1464/$C1464)</f>
        <v>0</v>
      </c>
      <c r="T1464" s="2">
        <f>IF($C1464=0,"-",Y1464/$C1464)</f>
        <v>0.60902255639097747</v>
      </c>
      <c r="U1464" s="2">
        <f t="shared" ref="U1464:U1518" si="1131">IF($C1464=0,"-",Z1464/$C1464)</f>
        <v>0</v>
      </c>
      <c r="V1464" s="2">
        <f t="shared" ref="V1464:V1518" si="1132">IF(C1464=0,"-",(1-R1464-S1464-T1464-U1464))</f>
        <v>0</v>
      </c>
      <c r="W1464" s="1">
        <v>52</v>
      </c>
      <c r="Y1464" s="1">
        <v>81</v>
      </c>
      <c r="AH1464" s="1"/>
      <c r="AI1464" s="1"/>
      <c r="AK1464" s="1"/>
      <c r="AL1464" s="1"/>
      <c r="AM1464" s="1"/>
      <c r="AN1464" s="1"/>
      <c r="AO1464" s="1"/>
      <c r="AP1464" s="7"/>
      <c r="AQ1464" s="7"/>
      <c r="AR1464" s="7"/>
      <c r="AS1464" s="7"/>
      <c r="AT1464" s="2"/>
      <c r="AU1464" s="2"/>
      <c r="AV1464" s="2"/>
      <c r="AW1464" s="2"/>
      <c r="AX1464" s="2"/>
      <c r="AY1464" t="str">
        <f t="shared" ref="AY1464:AY1495" si="1133">A1464&amp;" "&amp;"CD"&amp;BA1464</f>
        <v>Broome CD19</v>
      </c>
      <c r="BA1464" s="196">
        <v>19</v>
      </c>
      <c r="BB1464" s="196"/>
      <c r="BC1464" s="97">
        <v>36</v>
      </c>
      <c r="BD1464" s="6"/>
      <c r="BE1464" s="180">
        <v>36007</v>
      </c>
      <c r="BF1464">
        <f t="shared" si="1057"/>
        <v>3600719</v>
      </c>
      <c r="BH1464" t="s">
        <v>3303</v>
      </c>
    </row>
    <row r="1465" spans="1:60">
      <c r="A1465" s="196" t="s">
        <v>3272</v>
      </c>
      <c r="B1465" t="s">
        <v>1945</v>
      </c>
      <c r="C1465" s="1">
        <f t="shared" ref="C1465:C1518" si="1134">SUM(W1465:AN1465)</f>
        <v>17459</v>
      </c>
      <c r="D1465" s="1"/>
      <c r="E1465" s="1"/>
      <c r="F1465" s="1"/>
      <c r="G1465" s="1"/>
      <c r="H1465" s="1"/>
      <c r="I1465" s="1"/>
      <c r="J1465" s="1"/>
      <c r="K1465" s="7">
        <f>RANK(W1465,(W1465:Y1465,Z1465:AN1465))</f>
        <v>2</v>
      </c>
      <c r="L1465" s="7" t="e">
        <f>RANK(X1465,(W1465:Y1465,Z1465:AN1465))</f>
        <v>#N/A</v>
      </c>
      <c r="M1465" s="7">
        <f>IF(Y1465&gt;0,RANK(Y1465,(W1465:Y1465,Z1465:AN1465)),0)</f>
        <v>1</v>
      </c>
      <c r="N1465" s="7"/>
      <c r="O1465" s="1">
        <f t="shared" si="1130"/>
        <v>2281</v>
      </c>
      <c r="P1465" s="2">
        <f t="shared" ref="P1465:P1518" si="1135">O1465/C1465</f>
        <v>0.13064894896614926</v>
      </c>
      <c r="Q1465" s="2"/>
      <c r="R1465" s="2">
        <f t="shared" ref="R1465:R1518" si="1136">IF($C1465=0,"-",W1465/$C1465)</f>
        <v>0.43467552551692534</v>
      </c>
      <c r="S1465" s="2">
        <f t="shared" ref="S1465:S1518" si="1137">IF($C1465=0,"-",X1465/$C1465)</f>
        <v>0</v>
      </c>
      <c r="T1465" s="2">
        <f t="shared" ref="T1465:T1518" si="1138">IF($C1465=0,"-",Y1465/$C1465)</f>
        <v>0.56532447448307466</v>
      </c>
      <c r="U1465" s="2">
        <f t="shared" si="1131"/>
        <v>0</v>
      </c>
      <c r="V1465" s="2">
        <f t="shared" si="1132"/>
        <v>0</v>
      </c>
      <c r="W1465" s="1">
        <v>7589</v>
      </c>
      <c r="Y1465" s="1">
        <v>9870</v>
      </c>
      <c r="AH1465" s="1"/>
      <c r="AI1465" s="1"/>
      <c r="AK1465" s="1"/>
      <c r="AL1465" s="1"/>
      <c r="AM1465" s="1"/>
      <c r="AN1465" s="1"/>
      <c r="AO1465" s="1"/>
      <c r="AP1465" s="7"/>
      <c r="AQ1465" s="7"/>
      <c r="AR1465" s="7"/>
      <c r="AS1465" s="7"/>
      <c r="AT1465" s="2"/>
      <c r="AU1465" s="2"/>
      <c r="AV1465" s="2"/>
      <c r="AW1465" s="2"/>
      <c r="AX1465" s="2"/>
      <c r="AY1465" t="str">
        <f t="shared" si="1133"/>
        <v>Broome CD22</v>
      </c>
      <c r="BA1465" s="196">
        <v>22</v>
      </c>
      <c r="BB1465" s="196"/>
      <c r="BC1465" s="97">
        <v>36</v>
      </c>
      <c r="BD1465" s="6"/>
      <c r="BE1465" s="180">
        <v>36007</v>
      </c>
      <c r="BF1465">
        <f t="shared" si="1057"/>
        <v>3600722</v>
      </c>
      <c r="BH1465" t="s">
        <v>3303</v>
      </c>
    </row>
    <row r="1466" spans="1:60">
      <c r="A1466" s="196" t="s">
        <v>1827</v>
      </c>
      <c r="B1466" t="s">
        <v>1945</v>
      </c>
      <c r="C1466" s="1">
        <f t="shared" si="1134"/>
        <v>14326</v>
      </c>
      <c r="D1466" s="1"/>
      <c r="E1466" s="1"/>
      <c r="F1466" s="1"/>
      <c r="G1466" s="1"/>
      <c r="H1466" s="1"/>
      <c r="I1466" s="1"/>
      <c r="J1466" s="1"/>
      <c r="K1466" s="7">
        <f>RANK(W1466,(W1466:Y1466,Z1466:AN1466))</f>
        <v>1</v>
      </c>
      <c r="L1466" s="7" t="e">
        <f>RANK(X1466,(W1466:Y1466,Z1466:AN1466))</f>
        <v>#N/A</v>
      </c>
      <c r="M1466" s="7">
        <f>IF(Y1466&gt;0,RANK(Y1466,(W1466:Y1466,Z1466:AN1466)),0)</f>
        <v>2</v>
      </c>
      <c r="N1466" s="7"/>
      <c r="O1466" s="1">
        <f t="shared" si="1130"/>
        <v>168</v>
      </c>
      <c r="P1466" s="2">
        <f t="shared" si="1135"/>
        <v>1.1726930057238587E-2</v>
      </c>
      <c r="Q1466" s="2"/>
      <c r="R1466" s="2">
        <f t="shared" si="1136"/>
        <v>0.50586346502861934</v>
      </c>
      <c r="S1466" s="2">
        <f t="shared" si="1137"/>
        <v>0</v>
      </c>
      <c r="T1466" s="2">
        <f t="shared" si="1138"/>
        <v>0.49413653497138071</v>
      </c>
      <c r="U1466" s="2">
        <f t="shared" si="1131"/>
        <v>0</v>
      </c>
      <c r="V1466" s="2">
        <f t="shared" si="1132"/>
        <v>-5.5511151231257827E-17</v>
      </c>
      <c r="W1466" s="1">
        <v>7247</v>
      </c>
      <c r="Y1466" s="1">
        <v>7079</v>
      </c>
      <c r="AH1466" s="1"/>
      <c r="AI1466" s="1"/>
      <c r="AK1466" s="1"/>
      <c r="AL1466" s="1"/>
      <c r="AM1466" s="1"/>
      <c r="AN1466" s="1"/>
      <c r="AO1466" s="1"/>
      <c r="AP1466" s="7"/>
      <c r="AQ1466" s="7"/>
      <c r="AR1466" s="7"/>
      <c r="AS1466" s="7"/>
      <c r="AT1466" s="2"/>
      <c r="AU1466" s="2"/>
      <c r="AV1466" s="2"/>
      <c r="AW1466" s="2"/>
      <c r="AX1466" s="2"/>
      <c r="AY1466" t="str">
        <f t="shared" si="1133"/>
        <v>Dutchess CD18</v>
      </c>
      <c r="BA1466" s="196">
        <v>18</v>
      </c>
      <c r="BB1466" s="196"/>
      <c r="BC1466" s="97">
        <v>36</v>
      </c>
      <c r="BD1466" s="6"/>
      <c r="BE1466" s="180">
        <v>36027</v>
      </c>
      <c r="BF1466">
        <f t="shared" si="1057"/>
        <v>3602718</v>
      </c>
      <c r="BH1466" t="s">
        <v>3303</v>
      </c>
    </row>
    <row r="1467" spans="1:60">
      <c r="A1467" s="196" t="s">
        <v>1827</v>
      </c>
      <c r="B1467" t="s">
        <v>1945</v>
      </c>
      <c r="C1467" s="1">
        <f t="shared" si="1134"/>
        <v>9770</v>
      </c>
      <c r="D1467" s="1"/>
      <c r="E1467" s="1"/>
      <c r="F1467" s="1"/>
      <c r="G1467" s="1"/>
      <c r="H1467" s="1"/>
      <c r="I1467" s="1"/>
      <c r="J1467" s="1"/>
      <c r="K1467" s="7">
        <f>RANK(W1467,(W1467:Y1467,Z1467:AN1467))</f>
        <v>2</v>
      </c>
      <c r="L1467" s="7" t="e">
        <f>RANK(X1467,(W1467:Y1467,Z1467:AN1467))</f>
        <v>#N/A</v>
      </c>
      <c r="M1467" s="7">
        <f>IF(Y1467&gt;0,RANK(Y1467,(W1467:Y1467,Z1467:AN1467)),0)</f>
        <v>1</v>
      </c>
      <c r="N1467" s="7"/>
      <c r="O1467" s="1">
        <f t="shared" si="1130"/>
        <v>862</v>
      </c>
      <c r="P1467" s="2">
        <f t="shared" si="1135"/>
        <v>8.8229273285568066E-2</v>
      </c>
      <c r="Q1467" s="2"/>
      <c r="R1467" s="2">
        <f t="shared" si="1136"/>
        <v>0.45588536335721597</v>
      </c>
      <c r="S1467" s="2">
        <f t="shared" si="1137"/>
        <v>0</v>
      </c>
      <c r="T1467" s="2">
        <f t="shared" si="1138"/>
        <v>0.54411463664278403</v>
      </c>
      <c r="U1467" s="2">
        <f t="shared" si="1131"/>
        <v>0</v>
      </c>
      <c r="V1467" s="2">
        <f t="shared" si="1132"/>
        <v>0</v>
      </c>
      <c r="W1467" s="1">
        <v>4454</v>
      </c>
      <c r="Y1467" s="1">
        <v>5316</v>
      </c>
      <c r="AD1467"/>
      <c r="AH1467" s="1"/>
      <c r="AI1467" s="1"/>
      <c r="AK1467" s="1"/>
      <c r="AL1467" s="1"/>
      <c r="AM1467" s="1"/>
      <c r="AN1467" s="1"/>
      <c r="AO1467" s="1"/>
      <c r="AP1467" s="7"/>
      <c r="AQ1467" s="7"/>
      <c r="AR1467" s="7"/>
      <c r="AS1467" s="7"/>
      <c r="AT1467" s="2"/>
      <c r="AU1467" s="2"/>
      <c r="AV1467" s="2"/>
      <c r="AW1467" s="2"/>
      <c r="AX1467" s="2"/>
      <c r="AY1467" t="str">
        <f t="shared" si="1133"/>
        <v>Dutchess CD19</v>
      </c>
      <c r="BA1467" s="196">
        <v>19</v>
      </c>
      <c r="BB1467" s="196"/>
      <c r="BC1467" s="97">
        <v>36</v>
      </c>
      <c r="BD1467" s="6"/>
      <c r="BE1467" s="180">
        <v>36027</v>
      </c>
      <c r="BF1467">
        <f t="shared" si="1057"/>
        <v>3602719</v>
      </c>
      <c r="BH1467" t="s">
        <v>3303</v>
      </c>
    </row>
    <row r="1468" spans="1:60">
      <c r="A1468" s="196" t="s">
        <v>182</v>
      </c>
      <c r="B1468" t="s">
        <v>1945</v>
      </c>
      <c r="C1468" s="1">
        <f t="shared" si="1134"/>
        <v>80858</v>
      </c>
      <c r="D1468" s="1"/>
      <c r="E1468" s="1"/>
      <c r="F1468" s="1"/>
      <c r="G1468" s="1"/>
      <c r="H1468" s="1"/>
      <c r="I1468" s="1"/>
      <c r="J1468" s="1"/>
      <c r="K1468" s="7">
        <f>RANK(W1468,(W1468:Y1468,Z1468:AN1468))</f>
        <v>1</v>
      </c>
      <c r="L1468" s="7" t="e">
        <f>RANK(X1468,(W1468:Y1468,Z1468:AN1468))</f>
        <v>#N/A</v>
      </c>
      <c r="M1468" s="7">
        <f>IF(Y1468&gt;0,RANK(Y1468,(W1468:Y1468,Z1468:AN1468)),0)</f>
        <v>2</v>
      </c>
      <c r="N1468" s="7"/>
      <c r="O1468" s="1">
        <f t="shared" si="1130"/>
        <v>4202</v>
      </c>
      <c r="P1468" s="2">
        <f t="shared" si="1135"/>
        <v>5.1967646986074353E-2</v>
      </c>
      <c r="Q1468" s="2"/>
      <c r="R1468" s="2">
        <f t="shared" si="1136"/>
        <v>0.52598382349303718</v>
      </c>
      <c r="S1468" s="2">
        <f t="shared" si="1137"/>
        <v>0</v>
      </c>
      <c r="T1468" s="2">
        <f t="shared" si="1138"/>
        <v>0.47401617650696282</v>
      </c>
      <c r="U1468" s="2">
        <f t="shared" si="1131"/>
        <v>0</v>
      </c>
      <c r="V1468" s="2">
        <f t="shared" si="1132"/>
        <v>0</v>
      </c>
      <c r="W1468" s="1">
        <v>42530</v>
      </c>
      <c r="Y1468" s="1">
        <v>38328</v>
      </c>
      <c r="AD1468"/>
      <c r="AH1468" s="1"/>
      <c r="AI1468" s="1"/>
      <c r="AK1468" s="1"/>
      <c r="AL1468" s="1"/>
      <c r="AM1468" s="1"/>
      <c r="AN1468" s="1"/>
      <c r="AO1468" s="1"/>
      <c r="AP1468" s="7"/>
      <c r="AQ1468" s="7"/>
      <c r="AR1468" s="7"/>
      <c r="AS1468" s="7"/>
      <c r="AT1468" s="2"/>
      <c r="AU1468" s="2"/>
      <c r="AV1468" s="2"/>
      <c r="AW1468" s="2"/>
      <c r="AX1468" s="2"/>
      <c r="AY1468" t="str">
        <f t="shared" si="1133"/>
        <v>Erie CD26</v>
      </c>
      <c r="BA1468" s="196">
        <v>26</v>
      </c>
      <c r="BB1468" s="196"/>
      <c r="BC1468" s="97">
        <v>36</v>
      </c>
      <c r="BD1468" s="6"/>
      <c r="BE1468" s="180">
        <v>36029</v>
      </c>
      <c r="BF1468">
        <f t="shared" si="1057"/>
        <v>3602926</v>
      </c>
      <c r="BH1468" t="s">
        <v>3303</v>
      </c>
    </row>
    <row r="1469" spans="1:60">
      <c r="A1469" s="196" t="s">
        <v>182</v>
      </c>
      <c r="B1469" t="s">
        <v>1945</v>
      </c>
      <c r="C1469" s="1">
        <f t="shared" si="1134"/>
        <v>25894</v>
      </c>
      <c r="D1469" s="1"/>
      <c r="E1469" s="1"/>
      <c r="F1469" s="1"/>
      <c r="G1469" s="1"/>
      <c r="H1469" s="1"/>
      <c r="I1469" s="1"/>
      <c r="J1469" s="1"/>
      <c r="K1469" s="7">
        <f>RANK(W1469,(W1469:Y1469,Z1469:AN1469))</f>
        <v>2</v>
      </c>
      <c r="L1469" s="7" t="e">
        <f>RANK(X1469,(W1469:Y1469,Z1469:AN1469))</f>
        <v>#N/A</v>
      </c>
      <c r="M1469" s="7">
        <f>IF(Y1469&gt;0,RANK(Y1469,(W1469:Y1469,Z1469:AN1469)),0)</f>
        <v>1</v>
      </c>
      <c r="N1469" s="7"/>
      <c r="O1469" s="1">
        <f t="shared" si="1130"/>
        <v>2396</v>
      </c>
      <c r="P1469" s="2">
        <f t="shared" si="1135"/>
        <v>9.2531088282999926E-2</v>
      </c>
      <c r="Q1469" s="2"/>
      <c r="R1469" s="2">
        <f t="shared" si="1136"/>
        <v>0.45373445585850003</v>
      </c>
      <c r="S1469" s="2">
        <f t="shared" si="1137"/>
        <v>0</v>
      </c>
      <c r="T1469" s="2">
        <f t="shared" si="1138"/>
        <v>0.54626554414149997</v>
      </c>
      <c r="U1469" s="2">
        <f t="shared" si="1131"/>
        <v>0</v>
      </c>
      <c r="V1469" s="2">
        <f t="shared" si="1132"/>
        <v>0</v>
      </c>
      <c r="W1469" s="1">
        <v>11749</v>
      </c>
      <c r="Y1469" s="1">
        <v>14145</v>
      </c>
      <c r="AD1469"/>
      <c r="AH1469" s="1"/>
      <c r="AI1469" s="1"/>
      <c r="AK1469" s="1"/>
      <c r="AL1469" s="1"/>
      <c r="AM1469" s="1"/>
      <c r="AN1469" s="1"/>
      <c r="AO1469" s="1"/>
      <c r="AP1469" s="7"/>
      <c r="AQ1469" s="7"/>
      <c r="AR1469" s="7"/>
      <c r="AS1469" s="7"/>
      <c r="AT1469" s="2"/>
      <c r="AU1469" s="2"/>
      <c r="AV1469" s="2"/>
      <c r="AW1469" s="2"/>
      <c r="AX1469" s="2"/>
      <c r="AY1469" t="str">
        <f t="shared" si="1133"/>
        <v>Erie CD27</v>
      </c>
      <c r="BA1469" s="196">
        <v>27</v>
      </c>
      <c r="BB1469" s="196"/>
      <c r="BC1469" s="97">
        <v>36</v>
      </c>
      <c r="BD1469" s="6"/>
      <c r="BE1469" s="180">
        <v>36029</v>
      </c>
      <c r="BF1469">
        <f t="shared" si="1057"/>
        <v>3602927</v>
      </c>
      <c r="BH1469" t="s">
        <v>3303</v>
      </c>
    </row>
    <row r="1470" spans="1:60">
      <c r="A1470" s="196" t="s">
        <v>543</v>
      </c>
      <c r="B1470" t="s">
        <v>1945</v>
      </c>
      <c r="C1470" s="1">
        <f t="shared" si="1134"/>
        <v>450</v>
      </c>
      <c r="D1470" s="1"/>
      <c r="E1470" s="1"/>
      <c r="F1470" s="1"/>
      <c r="G1470" s="1"/>
      <c r="H1470" s="1"/>
      <c r="I1470" s="1"/>
      <c r="J1470" s="1"/>
      <c r="K1470" s="7">
        <f>RANK(W1470,(W1470:Y1470,Z1470:AN1470))</f>
        <v>2</v>
      </c>
      <c r="L1470" s="7" t="e">
        <f>RANK(X1470,(W1470:Y1470,Z1470:AN1470))</f>
        <v>#N/A</v>
      </c>
      <c r="M1470" s="7">
        <f>IF(Y1470&gt;0,RANK(Y1470,(W1470:Y1470,Z1470:AN1470)),0)</f>
        <v>1</v>
      </c>
      <c r="N1470" s="7"/>
      <c r="O1470" s="1">
        <f t="shared" si="1130"/>
        <v>94</v>
      </c>
      <c r="P1470" s="2">
        <f t="shared" si="1135"/>
        <v>0.2088888888888889</v>
      </c>
      <c r="Q1470" s="2"/>
      <c r="R1470" s="2">
        <f t="shared" si="1136"/>
        <v>0.39555555555555555</v>
      </c>
      <c r="S1470" s="2">
        <f t="shared" si="1137"/>
        <v>0</v>
      </c>
      <c r="T1470" s="2">
        <f t="shared" si="1138"/>
        <v>0.60444444444444445</v>
      </c>
      <c r="U1470" s="2">
        <f t="shared" si="1131"/>
        <v>0</v>
      </c>
      <c r="V1470" s="2">
        <f t="shared" si="1132"/>
        <v>0</v>
      </c>
      <c r="W1470" s="1">
        <v>178</v>
      </c>
      <c r="Y1470" s="1">
        <v>272</v>
      </c>
      <c r="AH1470" s="1"/>
      <c r="AI1470" s="1"/>
      <c r="AK1470" s="1"/>
      <c r="AL1470" s="1"/>
      <c r="AM1470" s="1"/>
      <c r="AN1470" s="1"/>
      <c r="AO1470" s="1"/>
      <c r="AP1470" s="7"/>
      <c r="AQ1470" s="7"/>
      <c r="AR1470" s="7"/>
      <c r="AS1470" s="7"/>
      <c r="AT1470" s="2"/>
      <c r="AU1470" s="2"/>
      <c r="AV1470" s="2"/>
      <c r="AW1470" s="2"/>
      <c r="AX1470" s="2"/>
      <c r="AY1470" t="str">
        <f t="shared" si="1133"/>
        <v>Herkimer CD21</v>
      </c>
      <c r="BA1470" s="196">
        <v>21</v>
      </c>
      <c r="BB1470" s="196"/>
      <c r="BC1470" s="97">
        <v>36</v>
      </c>
      <c r="BD1470" s="6"/>
      <c r="BE1470" s="180">
        <v>36043</v>
      </c>
      <c r="BF1470">
        <f t="shared" si="1057"/>
        <v>3604321</v>
      </c>
      <c r="BH1470" t="s">
        <v>3303</v>
      </c>
    </row>
    <row r="1471" spans="1:60">
      <c r="A1471" s="196" t="s">
        <v>543</v>
      </c>
      <c r="B1471" t="s">
        <v>1945</v>
      </c>
      <c r="C1471" s="1">
        <f t="shared" si="1134"/>
        <v>2930</v>
      </c>
      <c r="D1471" s="1"/>
      <c r="E1471" s="1"/>
      <c r="F1471" s="1"/>
      <c r="G1471" s="1"/>
      <c r="H1471" s="1"/>
      <c r="I1471" s="1"/>
      <c r="J1471" s="1"/>
      <c r="K1471" s="7">
        <f>RANK(W1471,(W1471:Y1471,Z1471:AN1471))</f>
        <v>2</v>
      </c>
      <c r="L1471" s="7" t="e">
        <f>RANK(X1471,(W1471:Y1471,Z1471:AN1471))</f>
        <v>#N/A</v>
      </c>
      <c r="M1471" s="7">
        <f>IF(Y1471&gt;0,RANK(Y1471,(W1471:Y1471,Z1471:AN1471)),0)</f>
        <v>1</v>
      </c>
      <c r="N1471" s="7"/>
      <c r="O1471" s="1">
        <f t="shared" si="1130"/>
        <v>272</v>
      </c>
      <c r="P1471" s="2">
        <f t="shared" si="1135"/>
        <v>9.2832764505119458E-2</v>
      </c>
      <c r="Q1471" s="2"/>
      <c r="R1471" s="2">
        <f t="shared" si="1136"/>
        <v>0.45358361774744027</v>
      </c>
      <c r="S1471" s="2">
        <f t="shared" si="1137"/>
        <v>0</v>
      </c>
      <c r="T1471" s="2">
        <f t="shared" si="1138"/>
        <v>0.54641638225255973</v>
      </c>
      <c r="U1471" s="2">
        <f t="shared" si="1131"/>
        <v>0</v>
      </c>
      <c r="V1471" s="2">
        <f t="shared" si="1132"/>
        <v>0</v>
      </c>
      <c r="W1471" s="1">
        <v>1329</v>
      </c>
      <c r="Y1471" s="1">
        <v>1601</v>
      </c>
      <c r="AH1471" s="1"/>
      <c r="AI1471" s="1"/>
      <c r="AK1471" s="1"/>
      <c r="AL1471" s="1"/>
      <c r="AM1471" s="1"/>
      <c r="AN1471" s="1"/>
      <c r="AO1471" s="1"/>
      <c r="AP1471" s="7"/>
      <c r="AQ1471" s="7"/>
      <c r="AR1471" s="7"/>
      <c r="AS1471" s="7"/>
      <c r="AT1471" s="2"/>
      <c r="AU1471" s="2"/>
      <c r="AV1471" s="2"/>
      <c r="AW1471" s="2"/>
      <c r="AX1471" s="2"/>
      <c r="AY1471" t="str">
        <f t="shared" si="1133"/>
        <v>Herkimer CD22</v>
      </c>
      <c r="BA1471" s="196">
        <v>22</v>
      </c>
      <c r="BB1471" s="196"/>
      <c r="BC1471" s="97">
        <v>36</v>
      </c>
      <c r="BD1471" s="6"/>
      <c r="BE1471" s="180">
        <v>36043</v>
      </c>
      <c r="BF1471">
        <f t="shared" si="1057"/>
        <v>3604322</v>
      </c>
      <c r="BH1471" t="s">
        <v>3303</v>
      </c>
    </row>
    <row r="1472" spans="1:60">
      <c r="A1472" s="196" t="s">
        <v>346</v>
      </c>
      <c r="B1472" t="s">
        <v>1945</v>
      </c>
      <c r="C1472" s="1">
        <f t="shared" si="1134"/>
        <v>73602</v>
      </c>
      <c r="D1472" s="1"/>
      <c r="E1472" s="1"/>
      <c r="F1472" s="1"/>
      <c r="G1472" s="1"/>
      <c r="H1472" s="1"/>
      <c r="I1472" s="1"/>
      <c r="J1472" s="1"/>
      <c r="K1472" s="7">
        <f>RANK(W1472,(W1472:Y1472,Z1472:AN1472))</f>
        <v>1</v>
      </c>
      <c r="L1472" s="7" t="e">
        <f>RANK(X1472,(W1472:Y1472,Z1472:AN1472))</f>
        <v>#N/A</v>
      </c>
      <c r="M1472" s="7">
        <f>IF(Y1472&gt;0,RANK(Y1472,(W1472:Y1472,Z1472:AN1472)),0)</f>
        <v>2</v>
      </c>
      <c r="N1472" s="7"/>
      <c r="O1472" s="1">
        <f t="shared" si="1130"/>
        <v>3122</v>
      </c>
      <c r="P1472" s="2">
        <f t="shared" si="1135"/>
        <v>4.2417325616151733E-2</v>
      </c>
      <c r="Q1472" s="2"/>
      <c r="R1472" s="2">
        <f t="shared" si="1136"/>
        <v>0.52120866280807587</v>
      </c>
      <c r="S1472" s="2">
        <f t="shared" si="1137"/>
        <v>0</v>
      </c>
      <c r="T1472" s="2">
        <f t="shared" si="1138"/>
        <v>0.47879133719192413</v>
      </c>
      <c r="U1472" s="2">
        <f t="shared" si="1131"/>
        <v>0</v>
      </c>
      <c r="V1472" s="2">
        <f t="shared" si="1132"/>
        <v>0</v>
      </c>
      <c r="W1472" s="1">
        <v>38362</v>
      </c>
      <c r="Y1472" s="1">
        <v>35240</v>
      </c>
      <c r="AH1472" s="1"/>
      <c r="AI1472" s="1"/>
      <c r="AK1472" s="1"/>
      <c r="AL1472" s="1"/>
      <c r="AM1472" s="1"/>
      <c r="AN1472" s="1"/>
      <c r="AO1472" s="1"/>
      <c r="AP1472" s="7"/>
      <c r="AQ1472" s="7"/>
      <c r="AR1472" s="7"/>
      <c r="AS1472" s="7"/>
      <c r="AT1472" s="2"/>
      <c r="AU1472" s="2"/>
      <c r="AV1472" s="2"/>
      <c r="AW1472" s="2"/>
      <c r="AX1472" s="2"/>
      <c r="AY1472" t="str">
        <f t="shared" si="1133"/>
        <v>Monroe CD25</v>
      </c>
      <c r="BA1472" s="196">
        <v>25</v>
      </c>
      <c r="BB1472" s="196"/>
      <c r="BC1472" s="97">
        <v>36</v>
      </c>
      <c r="BD1472" s="6"/>
      <c r="BE1472" s="180">
        <v>36055</v>
      </c>
      <c r="BF1472">
        <f t="shared" si="1057"/>
        <v>3605525</v>
      </c>
      <c r="BH1472" t="s">
        <v>3303</v>
      </c>
    </row>
    <row r="1473" spans="1:60">
      <c r="A1473" s="196" t="s">
        <v>346</v>
      </c>
      <c r="B1473" t="s">
        <v>1945</v>
      </c>
      <c r="C1473" s="1">
        <f t="shared" si="1134"/>
        <v>2198</v>
      </c>
      <c r="D1473" s="1"/>
      <c r="E1473" s="1"/>
      <c r="F1473" s="1"/>
      <c r="G1473" s="1"/>
      <c r="H1473" s="1"/>
      <c r="I1473" s="1"/>
      <c r="J1473" s="1"/>
      <c r="K1473" s="7">
        <f>RANK(W1473,(W1473:Y1473,Z1473:AN1473))</f>
        <v>2</v>
      </c>
      <c r="L1473" s="7" t="e">
        <f>RANK(X1473,(W1473:Y1473,Z1473:AN1473))</f>
        <v>#N/A</v>
      </c>
      <c r="M1473" s="7">
        <f>IF(Y1473&gt;0,RANK(Y1473,(W1473:Y1473,Z1473:AN1473)),0)</f>
        <v>1</v>
      </c>
      <c r="N1473" s="7"/>
      <c r="O1473" s="1">
        <f t="shared" si="1130"/>
        <v>302</v>
      </c>
      <c r="P1473" s="2">
        <f t="shared" si="1135"/>
        <v>0.13739763421292084</v>
      </c>
      <c r="Q1473" s="2"/>
      <c r="R1473" s="2">
        <f t="shared" si="1136"/>
        <v>0.43130118289353958</v>
      </c>
      <c r="S1473" s="2">
        <f t="shared" si="1137"/>
        <v>0</v>
      </c>
      <c r="T1473" s="2">
        <f t="shared" si="1138"/>
        <v>0.56869881710646042</v>
      </c>
      <c r="U1473" s="2">
        <f t="shared" si="1131"/>
        <v>0</v>
      </c>
      <c r="V1473" s="2">
        <f t="shared" si="1132"/>
        <v>0</v>
      </c>
      <c r="W1473" s="1">
        <v>948</v>
      </c>
      <c r="Y1473" s="1">
        <v>1250</v>
      </c>
      <c r="AH1473" s="1"/>
      <c r="AI1473" s="1"/>
      <c r="AK1473" s="1"/>
      <c r="AL1473" s="1"/>
      <c r="AM1473" s="1"/>
      <c r="AN1473" s="1"/>
      <c r="AO1473" s="1"/>
      <c r="AP1473" s="7"/>
      <c r="AQ1473" s="7"/>
      <c r="AR1473" s="7"/>
      <c r="AS1473" s="7"/>
      <c r="AT1473" s="2"/>
      <c r="AU1473" s="2"/>
      <c r="AV1473" s="2"/>
      <c r="AW1473" s="2"/>
      <c r="AX1473" s="2"/>
      <c r="AY1473" t="str">
        <f t="shared" si="1133"/>
        <v>Monroe CD27</v>
      </c>
      <c r="BA1473" s="196">
        <v>27</v>
      </c>
      <c r="BB1473" s="196"/>
      <c r="BC1473" s="97">
        <v>36</v>
      </c>
      <c r="BD1473" s="6"/>
      <c r="BE1473" s="180">
        <v>36055</v>
      </c>
      <c r="BF1473">
        <f t="shared" si="1057"/>
        <v>3605527</v>
      </c>
      <c r="BH1473" t="s">
        <v>3303</v>
      </c>
    </row>
    <row r="1474" spans="1:60">
      <c r="A1474" s="196" t="s">
        <v>398</v>
      </c>
      <c r="B1474" t="s">
        <v>1945</v>
      </c>
      <c r="C1474" s="1">
        <f t="shared" si="1134"/>
        <v>669</v>
      </c>
      <c r="D1474" s="1"/>
      <c r="E1474" s="1"/>
      <c r="F1474" s="1"/>
      <c r="G1474" s="1"/>
      <c r="H1474" s="1"/>
      <c r="I1474" s="1"/>
      <c r="J1474" s="1"/>
      <c r="K1474" s="7">
        <f>RANK(W1474,(W1474:Y1474,Z1474:AN1474))</f>
        <v>2</v>
      </c>
      <c r="L1474" s="7" t="e">
        <f>RANK(X1474,(W1474:Y1474,Z1474:AN1474))</f>
        <v>#N/A</v>
      </c>
      <c r="M1474" s="7">
        <f>IF(Y1474&gt;0,RANK(Y1474,(W1474:Y1474,Z1474:AN1474)),0)</f>
        <v>1</v>
      </c>
      <c r="N1474" s="7"/>
      <c r="O1474" s="1">
        <f t="shared" si="1130"/>
        <v>187</v>
      </c>
      <c r="P1474" s="2">
        <f t="shared" si="1135"/>
        <v>0.27952167414050821</v>
      </c>
      <c r="Q1474" s="2"/>
      <c r="R1474" s="2">
        <f t="shared" si="1136"/>
        <v>0.36023916292974589</v>
      </c>
      <c r="S1474" s="2">
        <f t="shared" si="1137"/>
        <v>0</v>
      </c>
      <c r="T1474" s="2">
        <f t="shared" si="1138"/>
        <v>0.63976083707025411</v>
      </c>
      <c r="U1474" s="2">
        <f t="shared" si="1131"/>
        <v>0</v>
      </c>
      <c r="V1474" s="2">
        <f t="shared" si="1132"/>
        <v>0</v>
      </c>
      <c r="W1474" s="1">
        <v>241</v>
      </c>
      <c r="Y1474" s="1">
        <v>428</v>
      </c>
      <c r="AH1474" s="1"/>
      <c r="AI1474" s="1"/>
      <c r="AK1474" s="1"/>
      <c r="AL1474" s="1"/>
      <c r="AM1474" s="1"/>
      <c r="AN1474" s="1"/>
      <c r="AO1474" s="1"/>
      <c r="AP1474" s="7"/>
      <c r="AQ1474" s="7"/>
      <c r="AR1474" s="7"/>
      <c r="AS1474" s="7"/>
      <c r="AT1474" s="2"/>
      <c r="AU1474" s="2"/>
      <c r="AV1474" s="2"/>
      <c r="AW1474" s="2"/>
      <c r="AX1474" s="2"/>
      <c r="AY1474" t="str">
        <f t="shared" si="1133"/>
        <v>Montgomery CD19</v>
      </c>
      <c r="BA1474" s="196">
        <v>19</v>
      </c>
      <c r="BB1474" s="196"/>
      <c r="BC1474" s="97">
        <v>36</v>
      </c>
      <c r="BD1474" s="6"/>
      <c r="BE1474" s="180">
        <v>36057</v>
      </c>
      <c r="BF1474">
        <f t="shared" si="1057"/>
        <v>3605719</v>
      </c>
      <c r="BH1474" t="s">
        <v>3303</v>
      </c>
    </row>
    <row r="1475" spans="1:60">
      <c r="A1475" s="196" t="s">
        <v>398</v>
      </c>
      <c r="B1475" t="s">
        <v>1945</v>
      </c>
      <c r="C1475" s="1">
        <f t="shared" si="1134"/>
        <v>2361</v>
      </c>
      <c r="D1475" s="1"/>
      <c r="E1475" s="1"/>
      <c r="F1475" s="1"/>
      <c r="G1475" s="1"/>
      <c r="H1475" s="1"/>
      <c r="I1475" s="1"/>
      <c r="J1475" s="1"/>
      <c r="K1475" s="7">
        <f>RANK(W1475,(W1475:Y1475,Z1475:AN1475))</f>
        <v>2</v>
      </c>
      <c r="L1475" s="7" t="e">
        <f>RANK(X1475,(W1475:Y1475,Z1475:AN1475))</f>
        <v>#N/A</v>
      </c>
      <c r="M1475" s="7">
        <f>IF(Y1475&gt;0,RANK(Y1475,(W1475:Y1475,Z1475:AN1475)),0)</f>
        <v>1</v>
      </c>
      <c r="N1475" s="7"/>
      <c r="O1475" s="1">
        <f t="shared" si="1130"/>
        <v>247</v>
      </c>
      <c r="P1475" s="2">
        <f t="shared" si="1135"/>
        <v>0.10461668784413385</v>
      </c>
      <c r="Q1475" s="2"/>
      <c r="R1475" s="2">
        <f t="shared" si="1136"/>
        <v>0.4476916560779331</v>
      </c>
      <c r="S1475" s="2">
        <f t="shared" si="1137"/>
        <v>0</v>
      </c>
      <c r="T1475" s="2">
        <f t="shared" si="1138"/>
        <v>0.55230834392206696</v>
      </c>
      <c r="U1475" s="2">
        <f t="shared" si="1131"/>
        <v>0</v>
      </c>
      <c r="V1475" s="2">
        <f t="shared" si="1132"/>
        <v>-1.1102230246251565E-16</v>
      </c>
      <c r="W1475" s="1">
        <v>1057</v>
      </c>
      <c r="Y1475" s="1">
        <v>1304</v>
      </c>
      <c r="AH1475" s="1"/>
      <c r="AI1475" s="1"/>
      <c r="AK1475" s="1"/>
      <c r="AL1475" s="1"/>
      <c r="AM1475" s="1"/>
      <c r="AN1475" s="1"/>
      <c r="AO1475" s="1"/>
      <c r="AP1475" s="7"/>
      <c r="AQ1475" s="7"/>
      <c r="AR1475" s="7"/>
      <c r="AS1475" s="7"/>
      <c r="AT1475" s="2"/>
      <c r="AU1475" s="2"/>
      <c r="AV1475" s="2"/>
      <c r="AW1475" s="2"/>
      <c r="AX1475" s="2"/>
      <c r="AY1475" t="str">
        <f t="shared" si="1133"/>
        <v>Montgomery CD20</v>
      </c>
      <c r="BA1475" s="196">
        <v>20</v>
      </c>
      <c r="BB1475" s="196"/>
      <c r="BC1475" s="97">
        <v>36</v>
      </c>
      <c r="BD1475" s="6"/>
      <c r="BE1475" s="180">
        <v>36057</v>
      </c>
      <c r="BF1475">
        <f t="shared" si="1057"/>
        <v>3605720</v>
      </c>
      <c r="BH1475" t="s">
        <v>3303</v>
      </c>
    </row>
    <row r="1476" spans="1:60">
      <c r="A1476" s="196" t="s">
        <v>512</v>
      </c>
      <c r="B1476" t="s">
        <v>1945</v>
      </c>
      <c r="C1476" s="1">
        <f t="shared" si="1134"/>
        <v>10282</v>
      </c>
      <c r="D1476" s="1"/>
      <c r="E1476" s="1"/>
      <c r="F1476" s="1"/>
      <c r="G1476" s="1"/>
      <c r="H1476" s="1"/>
      <c r="I1476" s="1"/>
      <c r="J1476" s="1"/>
      <c r="K1476" s="7">
        <f>RANK(W1476,(W1476:Y1476,Z1476:AN1476))</f>
        <v>1</v>
      </c>
      <c r="L1476" s="7" t="e">
        <f>RANK(X1476,(W1476:Y1476,Z1476:AN1476))</f>
        <v>#N/A</v>
      </c>
      <c r="M1476" s="7">
        <f>IF(Y1476&gt;0,RANK(Y1476,(W1476:Y1476,Z1476:AN1476)),0)</f>
        <v>2</v>
      </c>
      <c r="N1476" s="7"/>
      <c r="O1476" s="1">
        <f t="shared" si="1130"/>
        <v>338</v>
      </c>
      <c r="P1476" s="2">
        <f t="shared" si="1135"/>
        <v>3.2872981910134214E-2</v>
      </c>
      <c r="Q1476" s="2"/>
      <c r="R1476" s="2">
        <f t="shared" si="1136"/>
        <v>0.51643649095506716</v>
      </c>
      <c r="S1476" s="2">
        <f t="shared" si="1137"/>
        <v>0</v>
      </c>
      <c r="T1476" s="2">
        <f t="shared" si="1138"/>
        <v>0.48356350904493289</v>
      </c>
      <c r="U1476" s="2">
        <f t="shared" si="1131"/>
        <v>0</v>
      </c>
      <c r="V1476" s="2">
        <f t="shared" si="1132"/>
        <v>-5.5511151231257827E-17</v>
      </c>
      <c r="W1476" s="1">
        <v>5310</v>
      </c>
      <c r="Y1476" s="1">
        <v>4972</v>
      </c>
      <c r="AH1476" s="1"/>
      <c r="AI1476" s="1"/>
      <c r="AK1476" s="1"/>
      <c r="AL1476" s="1"/>
      <c r="AM1476" s="1"/>
      <c r="AN1476" s="1"/>
      <c r="AO1476" s="1"/>
      <c r="AP1476" s="7"/>
      <c r="AQ1476" s="7"/>
      <c r="AR1476" s="7"/>
      <c r="AS1476" s="7"/>
      <c r="AT1476" s="2"/>
      <c r="AU1476" s="2"/>
      <c r="AV1476" s="2"/>
      <c r="AW1476" s="2"/>
      <c r="AX1476" s="2"/>
      <c r="AY1476" t="str">
        <f t="shared" si="1133"/>
        <v>Nassau CD2</v>
      </c>
      <c r="BA1476" s="196">
        <v>2</v>
      </c>
      <c r="BB1476" s="196"/>
      <c r="BC1476" s="97">
        <v>36</v>
      </c>
      <c r="BD1476" s="6"/>
      <c r="BE1476" s="180">
        <v>36059</v>
      </c>
      <c r="BF1476">
        <f t="shared" ref="BF1476:BF1518" si="1139">BE1476*100+BA1476</f>
        <v>3605902</v>
      </c>
      <c r="BH1476" t="s">
        <v>3303</v>
      </c>
    </row>
    <row r="1477" spans="1:60">
      <c r="A1477" s="196" t="s">
        <v>512</v>
      </c>
      <c r="B1477" t="s">
        <v>1945</v>
      </c>
      <c r="C1477" s="1">
        <f t="shared" si="1134"/>
        <v>32287</v>
      </c>
      <c r="D1477" s="1"/>
      <c r="E1477" s="1"/>
      <c r="F1477" s="1"/>
      <c r="G1477" s="1"/>
      <c r="H1477" s="1"/>
      <c r="I1477" s="1"/>
      <c r="J1477" s="1"/>
      <c r="K1477" s="7">
        <f>RANK(W1477,(W1477:Y1477,Z1477:AN1477))</f>
        <v>1</v>
      </c>
      <c r="L1477" s="7" t="e">
        <f>RANK(X1477,(W1477:Y1477,Z1477:AN1477))</f>
        <v>#N/A</v>
      </c>
      <c r="M1477" s="7">
        <f>IF(Y1477&gt;0,RANK(Y1477,(W1477:Y1477,Z1477:AN1477)),0)</f>
        <v>2</v>
      </c>
      <c r="N1477" s="7"/>
      <c r="O1477" s="1">
        <f t="shared" si="1130"/>
        <v>9727</v>
      </c>
      <c r="P1477" s="2">
        <f t="shared" si="1135"/>
        <v>0.30126676371294947</v>
      </c>
      <c r="Q1477" s="2"/>
      <c r="R1477" s="2">
        <f t="shared" si="1136"/>
        <v>0.65063338185647479</v>
      </c>
      <c r="S1477" s="2">
        <f t="shared" si="1137"/>
        <v>0</v>
      </c>
      <c r="T1477" s="2">
        <f t="shared" si="1138"/>
        <v>0.34936661814352526</v>
      </c>
      <c r="U1477" s="2">
        <f t="shared" si="1131"/>
        <v>0</v>
      </c>
      <c r="V1477" s="2">
        <f t="shared" si="1132"/>
        <v>-5.5511151231257827E-17</v>
      </c>
      <c r="W1477" s="1">
        <v>21007</v>
      </c>
      <c r="Y1477" s="1">
        <v>11280</v>
      </c>
      <c r="AH1477" s="1"/>
      <c r="AI1477" s="1"/>
      <c r="AK1477" s="1"/>
      <c r="AL1477" s="1"/>
      <c r="AM1477" s="1"/>
      <c r="AN1477" s="1"/>
      <c r="AO1477" s="1"/>
      <c r="AP1477" s="7"/>
      <c r="AQ1477" s="7"/>
      <c r="AR1477" s="7"/>
      <c r="AS1477" s="7"/>
      <c r="AT1477" s="2"/>
      <c r="AU1477" s="2"/>
      <c r="AV1477" s="2"/>
      <c r="AW1477" s="2"/>
      <c r="AX1477" s="2"/>
      <c r="AY1477" t="str">
        <f t="shared" si="1133"/>
        <v>Nassau CD3</v>
      </c>
      <c r="BA1477" s="196">
        <v>3</v>
      </c>
      <c r="BB1477" s="196"/>
      <c r="BC1477" s="97">
        <v>36</v>
      </c>
      <c r="BD1477" s="6"/>
      <c r="BE1477" s="180">
        <v>36059</v>
      </c>
      <c r="BF1477">
        <f t="shared" si="1139"/>
        <v>3605903</v>
      </c>
      <c r="BH1477" t="s">
        <v>3303</v>
      </c>
    </row>
    <row r="1478" spans="1:60">
      <c r="A1478" s="196" t="s">
        <v>512</v>
      </c>
      <c r="B1478" t="s">
        <v>1945</v>
      </c>
      <c r="C1478" s="1">
        <f t="shared" si="1134"/>
        <v>66175</v>
      </c>
      <c r="D1478" s="1"/>
      <c r="E1478" s="1"/>
      <c r="F1478" s="1"/>
      <c r="G1478" s="1"/>
      <c r="H1478" s="1"/>
      <c r="I1478" s="1"/>
      <c r="J1478" s="1"/>
      <c r="K1478" s="7">
        <f>RANK(W1478,(W1478:Y1478,Z1478:AN1478))</f>
        <v>1</v>
      </c>
      <c r="L1478" s="7" t="e">
        <f>RANK(X1478,(W1478:Y1478,Z1478:AN1478))</f>
        <v>#N/A</v>
      </c>
      <c r="M1478" s="7">
        <f>IF(Y1478&gt;0,RANK(Y1478,(W1478:Y1478,Z1478:AN1478)),0)</f>
        <v>2</v>
      </c>
      <c r="N1478" s="7"/>
      <c r="O1478" s="1">
        <f t="shared" si="1130"/>
        <v>16245</v>
      </c>
      <c r="P1478" s="2">
        <f t="shared" si="1135"/>
        <v>0.2454854552323385</v>
      </c>
      <c r="Q1478" s="2"/>
      <c r="R1478" s="2">
        <f t="shared" si="1136"/>
        <v>0.62274272761616922</v>
      </c>
      <c r="S1478" s="2">
        <f t="shared" si="1137"/>
        <v>0</v>
      </c>
      <c r="T1478" s="2">
        <f t="shared" si="1138"/>
        <v>0.37725727238383078</v>
      </c>
      <c r="U1478" s="2">
        <f t="shared" si="1131"/>
        <v>0</v>
      </c>
      <c r="V1478" s="2">
        <f t="shared" si="1132"/>
        <v>0</v>
      </c>
      <c r="W1478" s="1">
        <v>41210</v>
      </c>
      <c r="Y1478" s="1">
        <v>24965</v>
      </c>
      <c r="AH1478" s="1"/>
      <c r="AI1478" s="1"/>
      <c r="AK1478" s="1"/>
      <c r="AL1478" s="1"/>
      <c r="AM1478" s="1"/>
      <c r="AN1478" s="1"/>
      <c r="AO1478" s="1"/>
      <c r="AP1478" s="7"/>
      <c r="AQ1478" s="7"/>
      <c r="AR1478" s="7"/>
      <c r="AS1478" s="7"/>
      <c r="AT1478" s="2"/>
      <c r="AU1478" s="2"/>
      <c r="AV1478" s="2"/>
      <c r="AW1478" s="2"/>
      <c r="AX1478" s="2"/>
      <c r="AY1478" t="str">
        <f t="shared" si="1133"/>
        <v>Nassau CD4</v>
      </c>
      <c r="BA1478" s="196">
        <v>4</v>
      </c>
      <c r="BB1478" s="196"/>
      <c r="BC1478" s="97">
        <v>36</v>
      </c>
      <c r="BD1478" s="6"/>
      <c r="BE1478" s="180">
        <v>36059</v>
      </c>
      <c r="BF1478">
        <f t="shared" si="1139"/>
        <v>3605904</v>
      </c>
      <c r="BH1478" t="s">
        <v>3303</v>
      </c>
    </row>
    <row r="1479" spans="1:60">
      <c r="A1479" s="196" t="s">
        <v>512</v>
      </c>
      <c r="B1479" t="s">
        <v>1945</v>
      </c>
      <c r="C1479" s="1">
        <f t="shared" si="1134"/>
        <v>10857</v>
      </c>
      <c r="D1479" s="1"/>
      <c r="E1479" s="1"/>
      <c r="F1479" s="1"/>
      <c r="G1479" s="1"/>
      <c r="H1479" s="1"/>
      <c r="I1479" s="1"/>
      <c r="J1479" s="1"/>
      <c r="K1479" s="7">
        <f>RANK(W1479,(W1479:Y1479,Z1479:AN1479))</f>
        <v>1</v>
      </c>
      <c r="L1479" s="7" t="e">
        <f>RANK(X1479,(W1479:Y1479,Z1479:AN1479))</f>
        <v>#N/A</v>
      </c>
      <c r="M1479" s="7">
        <f>IF(Y1479&gt;0,RANK(Y1479,(W1479:Y1479,Z1479:AN1479)),0)</f>
        <v>2</v>
      </c>
      <c r="N1479" s="7"/>
      <c r="O1479" s="1">
        <f t="shared" si="1130"/>
        <v>3829</v>
      </c>
      <c r="P1479" s="2">
        <f t="shared" si="1135"/>
        <v>0.35267569310122504</v>
      </c>
      <c r="Q1479" s="2"/>
      <c r="R1479" s="2">
        <f t="shared" si="1136"/>
        <v>0.67633784655061246</v>
      </c>
      <c r="S1479" s="2">
        <f t="shared" si="1137"/>
        <v>0</v>
      </c>
      <c r="T1479" s="2">
        <f t="shared" si="1138"/>
        <v>0.32366215344938748</v>
      </c>
      <c r="U1479" s="2">
        <f t="shared" si="1131"/>
        <v>0</v>
      </c>
      <c r="V1479" s="2">
        <f t="shared" si="1132"/>
        <v>5.5511151231257827E-17</v>
      </c>
      <c r="W1479" s="1">
        <v>7343</v>
      </c>
      <c r="Y1479" s="1">
        <v>3514</v>
      </c>
      <c r="AH1479" s="1"/>
      <c r="AI1479" s="1"/>
      <c r="AK1479" s="1"/>
      <c r="AL1479" s="1"/>
      <c r="AM1479" s="1"/>
      <c r="AN1479" s="1"/>
      <c r="AO1479" s="1"/>
      <c r="AP1479" s="7"/>
      <c r="AQ1479" s="7"/>
      <c r="AR1479" s="7"/>
      <c r="AS1479" s="7"/>
      <c r="AT1479" s="2"/>
      <c r="AU1479" s="2"/>
      <c r="AV1479" s="2"/>
      <c r="AW1479" s="2"/>
      <c r="AX1479" s="2"/>
      <c r="AY1479" t="str">
        <f t="shared" si="1133"/>
        <v>Nassau CD5</v>
      </c>
      <c r="BA1479" s="196">
        <v>5</v>
      </c>
      <c r="BB1479" s="196"/>
      <c r="BC1479" s="97">
        <v>36</v>
      </c>
      <c r="BD1479" s="6"/>
      <c r="BE1479" s="180">
        <v>36059</v>
      </c>
      <c r="BF1479">
        <f t="shared" si="1139"/>
        <v>3605905</v>
      </c>
      <c r="BH1479" t="s">
        <v>3303</v>
      </c>
    </row>
    <row r="1480" spans="1:60">
      <c r="A1480" s="196" t="s">
        <v>717</v>
      </c>
      <c r="B1480" t="s">
        <v>1945</v>
      </c>
      <c r="C1480" s="1">
        <f t="shared" si="1134"/>
        <v>7810</v>
      </c>
      <c r="D1480" s="1"/>
      <c r="E1480" s="1"/>
      <c r="F1480" s="1"/>
      <c r="G1480" s="1"/>
      <c r="H1480" s="1"/>
      <c r="I1480" s="1"/>
      <c r="J1480" s="1"/>
      <c r="K1480" s="7">
        <f>RANK(W1480,(W1480:Y1480,Z1480:AN1480))</f>
        <v>2</v>
      </c>
      <c r="L1480" s="7" t="e">
        <f>RANK(X1480,(W1480:Y1480,Z1480:AN1480))</f>
        <v>#N/A</v>
      </c>
      <c r="M1480" s="7">
        <f>IF(Y1480&gt;0,RANK(Y1480,(W1480:Y1480,Z1480:AN1480)),0)</f>
        <v>1</v>
      </c>
      <c r="N1480" s="7"/>
      <c r="O1480" s="1">
        <f t="shared" si="1130"/>
        <v>2</v>
      </c>
      <c r="P1480" s="2">
        <f t="shared" si="1135"/>
        <v>2.5608194622279127E-4</v>
      </c>
      <c r="Q1480" s="2"/>
      <c r="R1480" s="2">
        <f t="shared" si="1136"/>
        <v>0.49987195902688858</v>
      </c>
      <c r="S1480" s="2">
        <f t="shared" si="1137"/>
        <v>0</v>
      </c>
      <c r="T1480" s="2">
        <f t="shared" si="1138"/>
        <v>0.50012804097311137</v>
      </c>
      <c r="U1480" s="2">
        <f t="shared" si="1131"/>
        <v>0</v>
      </c>
      <c r="V1480" s="2">
        <f t="shared" si="1132"/>
        <v>1.1102230246251565E-16</v>
      </c>
      <c r="W1480" s="1">
        <v>3904</v>
      </c>
      <c r="Y1480" s="1">
        <v>3906</v>
      </c>
      <c r="AH1480" s="1"/>
      <c r="AI1480" s="1"/>
      <c r="AK1480" s="1"/>
      <c r="AL1480" s="1"/>
      <c r="AM1480" s="1"/>
      <c r="AN1480" s="1"/>
      <c r="AO1480" s="1"/>
      <c r="AP1480" s="7"/>
      <c r="AQ1480" s="7"/>
      <c r="AR1480" s="7"/>
      <c r="AS1480" s="7"/>
      <c r="AT1480" s="2"/>
      <c r="AU1480" s="2"/>
      <c r="AV1480" s="2"/>
      <c r="AW1480" s="2"/>
      <c r="AX1480" s="2"/>
      <c r="AY1480" t="str">
        <f t="shared" si="1133"/>
        <v>Niagara CD26</v>
      </c>
      <c r="BA1480" s="196">
        <v>26</v>
      </c>
      <c r="BB1480" s="196"/>
      <c r="BC1480" s="97">
        <v>36</v>
      </c>
      <c r="BD1480" s="6"/>
      <c r="BE1480" s="180">
        <v>36063</v>
      </c>
      <c r="BF1480">
        <f t="shared" si="1139"/>
        <v>3606326</v>
      </c>
      <c r="BH1480" t="s">
        <v>3303</v>
      </c>
    </row>
    <row r="1481" spans="1:60">
      <c r="A1481" s="196" t="s">
        <v>717</v>
      </c>
      <c r="B1481" t="s">
        <v>1945</v>
      </c>
      <c r="C1481" s="1">
        <f t="shared" si="1134"/>
        <v>9686</v>
      </c>
      <c r="D1481" s="1"/>
      <c r="E1481" s="1"/>
      <c r="F1481" s="1"/>
      <c r="G1481" s="1"/>
      <c r="H1481" s="1"/>
      <c r="I1481" s="1"/>
      <c r="J1481" s="1"/>
      <c r="K1481" s="7">
        <f>RANK(W1481,(W1481:Y1481,Z1481:AN1481))</f>
        <v>2</v>
      </c>
      <c r="L1481" s="7" t="e">
        <f>RANK(X1481,(W1481:Y1481,Z1481:AN1481))</f>
        <v>#N/A</v>
      </c>
      <c r="M1481" s="7">
        <f>IF(Y1481&gt;0,RANK(Y1481,(W1481:Y1481,Z1481:AN1481)),0)</f>
        <v>1</v>
      </c>
      <c r="N1481" s="7"/>
      <c r="O1481" s="1">
        <f t="shared" si="1130"/>
        <v>1090</v>
      </c>
      <c r="P1481" s="2">
        <f t="shared" si="1135"/>
        <v>0.11253355358249019</v>
      </c>
      <c r="Q1481" s="2"/>
      <c r="R1481" s="2">
        <f t="shared" si="1136"/>
        <v>0.44373322320875491</v>
      </c>
      <c r="S1481" s="2">
        <f t="shared" si="1137"/>
        <v>0</v>
      </c>
      <c r="T1481" s="2">
        <f t="shared" si="1138"/>
        <v>0.55626677679124514</v>
      </c>
      <c r="U1481" s="2">
        <f t="shared" si="1131"/>
        <v>0</v>
      </c>
      <c r="V1481" s="2">
        <f t="shared" si="1132"/>
        <v>-1.1102230246251565E-16</v>
      </c>
      <c r="W1481" s="1">
        <v>4298</v>
      </c>
      <c r="Y1481" s="1">
        <v>5388</v>
      </c>
      <c r="AH1481" s="1"/>
      <c r="AI1481" s="1"/>
      <c r="AK1481" s="1"/>
      <c r="AL1481" s="1"/>
      <c r="AM1481" s="1"/>
      <c r="AN1481" s="1"/>
      <c r="AO1481" s="1"/>
      <c r="AP1481" s="7"/>
      <c r="AQ1481" s="7"/>
      <c r="AR1481" s="7"/>
      <c r="AS1481" s="7"/>
      <c r="AT1481" s="2"/>
      <c r="AU1481" s="2"/>
      <c r="AV1481" s="2"/>
      <c r="AW1481" s="2"/>
      <c r="AX1481" s="2"/>
      <c r="AY1481" t="str">
        <f t="shared" si="1133"/>
        <v>Niagara CD27</v>
      </c>
      <c r="BA1481" s="196">
        <v>27</v>
      </c>
      <c r="BB1481" s="196"/>
      <c r="BC1481" s="97">
        <v>36</v>
      </c>
      <c r="BD1481" s="6"/>
      <c r="BE1481" s="180">
        <v>36063</v>
      </c>
      <c r="BF1481">
        <f t="shared" si="1139"/>
        <v>3606327</v>
      </c>
      <c r="BH1481" t="s">
        <v>3303</v>
      </c>
    </row>
    <row r="1482" spans="1:60">
      <c r="A1482" s="196" t="s">
        <v>1687</v>
      </c>
      <c r="B1482" t="s">
        <v>1945</v>
      </c>
      <c r="C1482" s="1">
        <f t="shared" si="1134"/>
        <v>3333</v>
      </c>
      <c r="D1482" s="1"/>
      <c r="E1482" s="1"/>
      <c r="F1482" s="1"/>
      <c r="G1482" s="1"/>
      <c r="H1482" s="1"/>
      <c r="I1482" s="1"/>
      <c r="J1482" s="1"/>
      <c r="K1482" s="7">
        <f>RANK(W1482,(W1482:Y1482,Z1482:AN1482))</f>
        <v>2</v>
      </c>
      <c r="L1482" s="7" t="e">
        <f>RANK(X1482,(W1482:Y1482,Z1482:AN1482))</f>
        <v>#N/A</v>
      </c>
      <c r="M1482" s="7">
        <f>IF(Y1482&gt;0,RANK(Y1482,(W1482:Y1482,Z1482:AN1482)),0)</f>
        <v>1</v>
      </c>
      <c r="N1482" s="7"/>
      <c r="O1482" s="1">
        <f t="shared" si="1130"/>
        <v>119</v>
      </c>
      <c r="P1482" s="2">
        <f t="shared" si="1135"/>
        <v>3.5703570357035704E-2</v>
      </c>
      <c r="Q1482" s="2"/>
      <c r="R1482" s="2">
        <f t="shared" si="1136"/>
        <v>0.48214821482148212</v>
      </c>
      <c r="S1482" s="2">
        <f t="shared" si="1137"/>
        <v>0</v>
      </c>
      <c r="T1482" s="2">
        <f t="shared" si="1138"/>
        <v>0.51785178517851782</v>
      </c>
      <c r="U1482" s="2">
        <f t="shared" si="1131"/>
        <v>0</v>
      </c>
      <c r="V1482" s="2">
        <f t="shared" si="1132"/>
        <v>0</v>
      </c>
      <c r="W1482" s="1">
        <v>1607</v>
      </c>
      <c r="Y1482" s="1">
        <v>1726</v>
      </c>
      <c r="AH1482" s="1"/>
      <c r="AI1482" s="1"/>
      <c r="AK1482" s="1"/>
      <c r="AL1482" s="1"/>
      <c r="AM1482" s="1"/>
      <c r="AN1482" s="1"/>
      <c r="AO1482" s="1"/>
      <c r="AP1482" s="7"/>
      <c r="AQ1482" s="7"/>
      <c r="AR1482" s="7"/>
      <c r="AS1482" s="7"/>
      <c r="AT1482" s="2"/>
      <c r="AU1482" s="2"/>
      <c r="AV1482" s="2"/>
      <c r="AW1482" s="2"/>
      <c r="AX1482" s="2"/>
      <c r="AY1482" t="str">
        <f t="shared" si="1133"/>
        <v>Ontario CD23</v>
      </c>
      <c r="BA1482" s="196">
        <v>23</v>
      </c>
      <c r="BB1482" s="196"/>
      <c r="BC1482" s="97">
        <v>36</v>
      </c>
      <c r="BD1482" s="6"/>
      <c r="BE1482" s="180">
        <v>36069</v>
      </c>
      <c r="BF1482">
        <f t="shared" si="1139"/>
        <v>3606923</v>
      </c>
      <c r="BH1482" t="s">
        <v>3303</v>
      </c>
    </row>
    <row r="1483" spans="1:60">
      <c r="A1483" s="196" t="s">
        <v>1687</v>
      </c>
      <c r="B1483" t="s">
        <v>1945</v>
      </c>
      <c r="C1483" s="1">
        <f t="shared" si="1134"/>
        <v>5152</v>
      </c>
      <c r="D1483" s="1"/>
      <c r="E1483" s="1"/>
      <c r="F1483" s="1"/>
      <c r="G1483" s="1"/>
      <c r="H1483" s="1"/>
      <c r="I1483" s="1"/>
      <c r="J1483" s="1"/>
      <c r="K1483" s="7">
        <f>RANK(W1483,(W1483:Y1483,Z1483:AN1483))</f>
        <v>2</v>
      </c>
      <c r="L1483" s="7" t="e">
        <f>RANK(X1483,(W1483:Y1483,Z1483:AN1483))</f>
        <v>#N/A</v>
      </c>
      <c r="M1483" s="7">
        <f>IF(Y1483&gt;0,RANK(Y1483,(W1483:Y1483,Z1483:AN1483)),0)</f>
        <v>1</v>
      </c>
      <c r="N1483" s="7"/>
      <c r="O1483" s="1">
        <f t="shared" si="1130"/>
        <v>286</v>
      </c>
      <c r="P1483" s="2">
        <f t="shared" si="1135"/>
        <v>5.5512422360248448E-2</v>
      </c>
      <c r="Q1483" s="2"/>
      <c r="R1483" s="2">
        <f t="shared" si="1136"/>
        <v>0.47224378881987578</v>
      </c>
      <c r="S1483" s="2">
        <f t="shared" si="1137"/>
        <v>0</v>
      </c>
      <c r="T1483" s="2">
        <f t="shared" si="1138"/>
        <v>0.52775621118012417</v>
      </c>
      <c r="U1483" s="2">
        <f t="shared" si="1131"/>
        <v>0</v>
      </c>
      <c r="V1483" s="2">
        <f t="shared" si="1132"/>
        <v>0</v>
      </c>
      <c r="W1483" s="1">
        <v>2433</v>
      </c>
      <c r="Y1483" s="1">
        <v>2719</v>
      </c>
      <c r="AH1483" s="1"/>
      <c r="AI1483" s="1"/>
      <c r="AK1483" s="1"/>
      <c r="AL1483" s="1"/>
      <c r="AM1483" s="1"/>
      <c r="AN1483" s="1"/>
      <c r="AO1483" s="1"/>
      <c r="AP1483" s="7"/>
      <c r="AQ1483" s="7"/>
      <c r="AR1483" s="7"/>
      <c r="AS1483" s="7"/>
      <c r="AT1483" s="2"/>
      <c r="AU1483" s="2"/>
      <c r="AV1483" s="2"/>
      <c r="AW1483" s="2"/>
      <c r="AX1483" s="2"/>
      <c r="AY1483" t="str">
        <f t="shared" si="1133"/>
        <v>Ontario CD27</v>
      </c>
      <c r="BA1483" s="196">
        <v>27</v>
      </c>
      <c r="BB1483" s="196"/>
      <c r="BC1483" s="97">
        <v>36</v>
      </c>
      <c r="BD1483" s="6"/>
      <c r="BE1483" s="180">
        <v>36069</v>
      </c>
      <c r="BF1483">
        <f t="shared" si="1139"/>
        <v>3606927</v>
      </c>
      <c r="BH1483" t="s">
        <v>3303</v>
      </c>
    </row>
    <row r="1484" spans="1:60">
      <c r="A1484" s="196" t="s">
        <v>1743</v>
      </c>
      <c r="B1484" t="s">
        <v>1945</v>
      </c>
      <c r="C1484" s="1">
        <f t="shared" si="1134"/>
        <v>1802</v>
      </c>
      <c r="D1484" s="1"/>
      <c r="E1484" s="1"/>
      <c r="F1484" s="1"/>
      <c r="G1484" s="1"/>
      <c r="H1484" s="1"/>
      <c r="I1484" s="1"/>
      <c r="J1484" s="1"/>
      <c r="K1484" s="7">
        <f>RANK(W1484,(W1484:Y1484,Z1484:AN1484))</f>
        <v>2</v>
      </c>
      <c r="L1484" s="7" t="e">
        <f>RANK(X1484,(W1484:Y1484,Z1484:AN1484))</f>
        <v>#N/A</v>
      </c>
      <c r="M1484" s="7">
        <f>IF(Y1484&gt;0,RANK(Y1484,(W1484:Y1484,Z1484:AN1484)),0)</f>
        <v>1</v>
      </c>
      <c r="N1484" s="7"/>
      <c r="O1484" s="1">
        <f t="shared" si="1130"/>
        <v>252</v>
      </c>
      <c r="P1484" s="2">
        <f t="shared" si="1135"/>
        <v>0.13984461709211987</v>
      </c>
      <c r="Q1484" s="2"/>
      <c r="R1484" s="2">
        <f t="shared" si="1136"/>
        <v>0.43007769145394009</v>
      </c>
      <c r="S1484" s="2">
        <f t="shared" si="1137"/>
        <v>0</v>
      </c>
      <c r="T1484" s="2">
        <f t="shared" si="1138"/>
        <v>0.56992230854605996</v>
      </c>
      <c r="U1484" s="2">
        <f t="shared" si="1131"/>
        <v>0</v>
      </c>
      <c r="V1484" s="2">
        <f t="shared" si="1132"/>
        <v>-1.1102230246251565E-16</v>
      </c>
      <c r="W1484" s="1">
        <v>775</v>
      </c>
      <c r="Y1484" s="1">
        <v>1027</v>
      </c>
      <c r="AH1484" s="1"/>
      <c r="AI1484" s="1"/>
      <c r="AK1484" s="1"/>
      <c r="AL1484" s="1"/>
      <c r="AM1484" s="1"/>
      <c r="AN1484" s="1"/>
      <c r="AO1484" s="1"/>
      <c r="AP1484" s="7"/>
      <c r="AQ1484" s="7"/>
      <c r="AR1484" s="7"/>
      <c r="AS1484" s="7"/>
      <c r="AT1484" s="2"/>
      <c r="AU1484" s="2"/>
      <c r="AV1484" s="2"/>
      <c r="AW1484" s="2"/>
      <c r="AX1484" s="2"/>
      <c r="AY1484" t="str">
        <f t="shared" si="1133"/>
        <v>Oswego CD22</v>
      </c>
      <c r="BA1484" s="196">
        <v>22</v>
      </c>
      <c r="BB1484" s="196"/>
      <c r="BC1484" s="97">
        <v>36</v>
      </c>
      <c r="BD1484" s="6"/>
      <c r="BE1484" s="180">
        <v>36075</v>
      </c>
      <c r="BF1484">
        <f t="shared" si="1139"/>
        <v>3607522</v>
      </c>
      <c r="BH1484" t="s">
        <v>3303</v>
      </c>
    </row>
    <row r="1485" spans="1:60">
      <c r="A1485" s="196" t="s">
        <v>1743</v>
      </c>
      <c r="B1485" t="s">
        <v>1945</v>
      </c>
      <c r="C1485" s="1">
        <f t="shared" si="1134"/>
        <v>4102</v>
      </c>
      <c r="D1485" s="1"/>
      <c r="E1485" s="1"/>
      <c r="F1485" s="1"/>
      <c r="G1485" s="1"/>
      <c r="H1485" s="1"/>
      <c r="I1485" s="1"/>
      <c r="J1485" s="1"/>
      <c r="K1485" s="7">
        <f>RANK(W1485,(W1485:Y1485,Z1485:AN1485))</f>
        <v>2</v>
      </c>
      <c r="L1485" s="7" t="e">
        <f>RANK(X1485,(W1485:Y1485,Z1485:AN1485))</f>
        <v>#N/A</v>
      </c>
      <c r="M1485" s="7">
        <f>IF(Y1485&gt;0,RANK(Y1485,(W1485:Y1485,Z1485:AN1485)),0)</f>
        <v>1</v>
      </c>
      <c r="N1485" s="7"/>
      <c r="O1485" s="1">
        <f t="shared" si="1130"/>
        <v>390</v>
      </c>
      <c r="P1485" s="2">
        <f t="shared" si="1135"/>
        <v>9.5075572891272553E-2</v>
      </c>
      <c r="Q1485" s="2"/>
      <c r="R1485" s="2">
        <f t="shared" si="1136"/>
        <v>0.45246221355436372</v>
      </c>
      <c r="S1485" s="2">
        <f t="shared" si="1137"/>
        <v>0</v>
      </c>
      <c r="T1485" s="2">
        <f t="shared" si="1138"/>
        <v>0.54753778644563622</v>
      </c>
      <c r="U1485" s="2">
        <f t="shared" si="1131"/>
        <v>0</v>
      </c>
      <c r="V1485" s="2">
        <f t="shared" si="1132"/>
        <v>1.1102230246251565E-16</v>
      </c>
      <c r="W1485" s="1">
        <v>1856</v>
      </c>
      <c r="Y1485" s="1">
        <v>2246</v>
      </c>
      <c r="AH1485" s="1"/>
      <c r="AI1485" s="1"/>
      <c r="AK1485" s="1"/>
      <c r="AL1485" s="1"/>
      <c r="AM1485" s="1"/>
      <c r="AN1485" s="1"/>
      <c r="AO1485" s="1"/>
      <c r="AP1485" s="7"/>
      <c r="AQ1485" s="7"/>
      <c r="AR1485" s="7"/>
      <c r="AS1485" s="7"/>
      <c r="AT1485" s="2"/>
      <c r="AU1485" s="2"/>
      <c r="AV1485" s="2"/>
      <c r="AW1485" s="2"/>
      <c r="AX1485" s="2"/>
      <c r="AY1485" t="str">
        <f t="shared" si="1133"/>
        <v>Oswego CD24</v>
      </c>
      <c r="BA1485" s="196">
        <v>24</v>
      </c>
      <c r="BB1485" s="196"/>
      <c r="BC1485" s="97">
        <v>36</v>
      </c>
      <c r="BD1485" s="6"/>
      <c r="BE1485" s="180">
        <v>36075</v>
      </c>
      <c r="BF1485">
        <f t="shared" si="1139"/>
        <v>3607524</v>
      </c>
      <c r="BH1485" t="s">
        <v>3303</v>
      </c>
    </row>
    <row r="1486" spans="1:60">
      <c r="A1486" s="196" t="s">
        <v>1098</v>
      </c>
      <c r="B1486" t="s">
        <v>1945</v>
      </c>
      <c r="C1486" s="1">
        <f t="shared" si="1134"/>
        <v>4437</v>
      </c>
      <c r="D1486" s="1"/>
      <c r="E1486" s="1"/>
      <c r="F1486" s="1"/>
      <c r="G1486" s="1"/>
      <c r="H1486" s="1"/>
      <c r="I1486" s="1"/>
      <c r="J1486" s="1"/>
      <c r="K1486" s="7">
        <f>RANK(W1486,(W1486:Y1486,Z1486:AN1486))</f>
        <v>2</v>
      </c>
      <c r="L1486" s="7" t="e">
        <f>RANK(X1486,(W1486:Y1486,Z1486:AN1486))</f>
        <v>#N/A</v>
      </c>
      <c r="M1486" s="7">
        <f>IF(Y1486&gt;0,RANK(Y1486,(W1486:Y1486,Z1486:AN1486)),0)</f>
        <v>1</v>
      </c>
      <c r="N1486" s="7"/>
      <c r="O1486" s="1">
        <f t="shared" si="1130"/>
        <v>925</v>
      </c>
      <c r="P1486" s="2">
        <f t="shared" si="1135"/>
        <v>0.20847419427541131</v>
      </c>
      <c r="Q1486" s="2"/>
      <c r="R1486" s="2">
        <f t="shared" si="1136"/>
        <v>0.39576290286229432</v>
      </c>
      <c r="S1486" s="2">
        <f t="shared" si="1137"/>
        <v>0</v>
      </c>
      <c r="T1486" s="2">
        <f t="shared" si="1138"/>
        <v>0.60423709713770568</v>
      </c>
      <c r="U1486" s="2">
        <f t="shared" si="1131"/>
        <v>0</v>
      </c>
      <c r="V1486" s="2">
        <f t="shared" si="1132"/>
        <v>0</v>
      </c>
      <c r="W1486" s="1">
        <v>1756</v>
      </c>
      <c r="Y1486" s="1">
        <v>2681</v>
      </c>
      <c r="AH1486" s="1"/>
      <c r="AI1486" s="1"/>
      <c r="AK1486" s="1"/>
      <c r="AL1486" s="1"/>
      <c r="AM1486" s="1"/>
      <c r="AN1486" s="1"/>
      <c r="AO1486" s="1"/>
      <c r="AP1486" s="7"/>
      <c r="AQ1486" s="7"/>
      <c r="AR1486" s="7"/>
      <c r="AS1486" s="7"/>
      <c r="AT1486" s="2"/>
      <c r="AU1486" s="2"/>
      <c r="AV1486" s="2"/>
      <c r="AW1486" s="2"/>
      <c r="AX1486" s="2"/>
      <c r="AY1486" t="str">
        <f t="shared" si="1133"/>
        <v>Rensselaer CD19</v>
      </c>
      <c r="BA1486" s="196">
        <v>19</v>
      </c>
      <c r="BB1486" s="196"/>
      <c r="BC1486" s="97">
        <v>36</v>
      </c>
      <c r="BD1486" s="6"/>
      <c r="BE1486" s="180">
        <v>36083</v>
      </c>
      <c r="BF1486">
        <f t="shared" si="1139"/>
        <v>3608319</v>
      </c>
      <c r="BH1486" t="s">
        <v>3303</v>
      </c>
    </row>
    <row r="1487" spans="1:60">
      <c r="A1487" s="196" t="s">
        <v>1098</v>
      </c>
      <c r="B1487" t="s">
        <v>1945</v>
      </c>
      <c r="C1487" s="1">
        <f t="shared" si="1134"/>
        <v>7634</v>
      </c>
      <c r="D1487" s="1"/>
      <c r="E1487" s="1"/>
      <c r="F1487" s="1"/>
      <c r="G1487" s="1"/>
      <c r="H1487" s="1"/>
      <c r="I1487" s="1"/>
      <c r="J1487" s="1"/>
      <c r="K1487" s="7">
        <f>RANK(W1487,(W1487:Y1487,Z1487:AN1487))</f>
        <v>2</v>
      </c>
      <c r="L1487" s="7" t="e">
        <f>RANK(X1487,(W1487:Y1487,Z1487:AN1487))</f>
        <v>#N/A</v>
      </c>
      <c r="M1487" s="7">
        <f>IF(Y1487&gt;0,RANK(Y1487,(W1487:Y1487,Z1487:AN1487)),0)</f>
        <v>1</v>
      </c>
      <c r="N1487" s="7"/>
      <c r="O1487" s="1">
        <f t="shared" si="1130"/>
        <v>1010</v>
      </c>
      <c r="P1487" s="2">
        <f t="shared" si="1135"/>
        <v>0.13230285564579514</v>
      </c>
      <c r="Q1487" s="2"/>
      <c r="R1487" s="2">
        <f t="shared" si="1136"/>
        <v>0.43384857217710243</v>
      </c>
      <c r="S1487" s="2">
        <f t="shared" si="1137"/>
        <v>0</v>
      </c>
      <c r="T1487" s="2">
        <f t="shared" si="1138"/>
        <v>0.56615142782289751</v>
      </c>
      <c r="U1487" s="2">
        <f t="shared" si="1131"/>
        <v>0</v>
      </c>
      <c r="V1487" s="2">
        <f t="shared" si="1132"/>
        <v>1.1102230246251565E-16</v>
      </c>
      <c r="W1487" s="1">
        <v>3312</v>
      </c>
      <c r="Y1487" s="1">
        <v>4322</v>
      </c>
      <c r="AH1487" s="1"/>
      <c r="AI1487" s="1"/>
      <c r="AK1487" s="1"/>
      <c r="AL1487" s="1"/>
      <c r="AM1487" s="1"/>
      <c r="AN1487" s="1"/>
      <c r="AO1487" s="1"/>
      <c r="AP1487" s="7"/>
      <c r="AQ1487" s="7"/>
      <c r="AR1487" s="7"/>
      <c r="AS1487" s="7"/>
      <c r="AT1487" s="2"/>
      <c r="AU1487" s="2"/>
      <c r="AV1487" s="2"/>
      <c r="AW1487" s="2"/>
      <c r="AX1487" s="2"/>
      <c r="AY1487" t="str">
        <f t="shared" si="1133"/>
        <v>Rensselaer CD20</v>
      </c>
      <c r="BA1487" s="196">
        <v>20</v>
      </c>
      <c r="BB1487" s="196"/>
      <c r="BC1487" s="97">
        <v>36</v>
      </c>
      <c r="BD1487" s="6"/>
      <c r="BE1487" s="180">
        <v>36083</v>
      </c>
      <c r="BF1487">
        <f t="shared" si="1139"/>
        <v>3608320</v>
      </c>
      <c r="BH1487" t="s">
        <v>3303</v>
      </c>
    </row>
    <row r="1488" spans="1:60">
      <c r="A1488" s="196" t="s">
        <v>1601</v>
      </c>
      <c r="B1488" t="s">
        <v>1945</v>
      </c>
      <c r="C1488" s="1">
        <f t="shared" si="1134"/>
        <v>11598</v>
      </c>
      <c r="D1488" s="1"/>
      <c r="E1488" s="1"/>
      <c r="F1488" s="1"/>
      <c r="G1488" s="1"/>
      <c r="H1488" s="1"/>
      <c r="I1488" s="1"/>
      <c r="J1488" s="1"/>
      <c r="K1488" s="7">
        <f>RANK(W1488,(W1488:Y1488,Z1488:AN1488))</f>
        <v>2</v>
      </c>
      <c r="L1488" s="7" t="e">
        <f>RANK(X1488,(W1488:Y1488,Z1488:AN1488))</f>
        <v>#N/A</v>
      </c>
      <c r="M1488" s="7">
        <f>IF(Y1488&gt;0,RANK(Y1488,(W1488:Y1488,Z1488:AN1488)),0)</f>
        <v>1</v>
      </c>
      <c r="N1488" s="7"/>
      <c r="O1488" s="1">
        <f t="shared" si="1130"/>
        <v>854</v>
      </c>
      <c r="P1488" s="2">
        <f t="shared" si="1135"/>
        <v>7.3633385066390764E-2</v>
      </c>
      <c r="Q1488" s="2"/>
      <c r="R1488" s="2">
        <f t="shared" si="1136"/>
        <v>0.46318330746680464</v>
      </c>
      <c r="S1488" s="2">
        <f t="shared" si="1137"/>
        <v>0</v>
      </c>
      <c r="T1488" s="2">
        <f t="shared" si="1138"/>
        <v>0.53681669253319542</v>
      </c>
      <c r="U1488" s="2">
        <f t="shared" si="1131"/>
        <v>0</v>
      </c>
      <c r="V1488" s="2">
        <f t="shared" si="1132"/>
        <v>0</v>
      </c>
      <c r="W1488" s="1">
        <v>5372</v>
      </c>
      <c r="Y1488" s="1">
        <v>6226</v>
      </c>
      <c r="AH1488" s="1"/>
      <c r="AI1488" s="1"/>
      <c r="AK1488" s="1"/>
      <c r="AL1488" s="1"/>
      <c r="AM1488" s="1"/>
      <c r="AN1488" s="1"/>
      <c r="AO1488" s="1"/>
      <c r="AP1488" s="7"/>
      <c r="AQ1488" s="7"/>
      <c r="AR1488" s="7"/>
      <c r="AS1488" s="7"/>
      <c r="AT1488" s="2"/>
      <c r="AU1488" s="2"/>
      <c r="AV1488" s="2"/>
      <c r="AW1488" s="2"/>
      <c r="AX1488" s="2"/>
      <c r="AY1488" t="str">
        <f t="shared" si="1133"/>
        <v>Saratoga CD20</v>
      </c>
      <c r="BA1488" s="196">
        <v>20</v>
      </c>
      <c r="BB1488" s="196"/>
      <c r="BC1488" s="97">
        <v>36</v>
      </c>
      <c r="BD1488" s="6"/>
      <c r="BE1488" s="180">
        <v>36091</v>
      </c>
      <c r="BF1488">
        <f t="shared" si="1139"/>
        <v>3609120</v>
      </c>
      <c r="BH1488" t="s">
        <v>3303</v>
      </c>
    </row>
    <row r="1489" spans="1:60">
      <c r="A1489" s="196" t="s">
        <v>1601</v>
      </c>
      <c r="B1489" t="s">
        <v>1945</v>
      </c>
      <c r="C1489" s="1">
        <f t="shared" si="1134"/>
        <v>5768</v>
      </c>
      <c r="D1489" s="1"/>
      <c r="E1489" s="1"/>
      <c r="F1489" s="1"/>
      <c r="G1489" s="1"/>
      <c r="H1489" s="1"/>
      <c r="I1489" s="1"/>
      <c r="J1489" s="1"/>
      <c r="K1489" s="7">
        <f>RANK(W1489,(W1489:Y1489,Z1489:AN1489))</f>
        <v>2</v>
      </c>
      <c r="L1489" s="7" t="e">
        <f>RANK(X1489,(W1489:Y1489,Z1489:AN1489))</f>
        <v>#N/A</v>
      </c>
      <c r="M1489" s="7">
        <f>IF(Y1489&gt;0,RANK(Y1489,(W1489:Y1489,Z1489:AN1489)),0)</f>
        <v>1</v>
      </c>
      <c r="N1489" s="7"/>
      <c r="O1489" s="1">
        <f t="shared" si="1130"/>
        <v>1168</v>
      </c>
      <c r="P1489" s="2">
        <f t="shared" si="1135"/>
        <v>0.20249653259361997</v>
      </c>
      <c r="Q1489" s="2"/>
      <c r="R1489" s="2">
        <f t="shared" si="1136"/>
        <v>0.39875173370319</v>
      </c>
      <c r="S1489" s="2">
        <f t="shared" si="1137"/>
        <v>0</v>
      </c>
      <c r="T1489" s="2">
        <f t="shared" si="1138"/>
        <v>0.60124826629680994</v>
      </c>
      <c r="U1489" s="2">
        <f t="shared" si="1131"/>
        <v>0</v>
      </c>
      <c r="V1489" s="2">
        <f t="shared" si="1132"/>
        <v>0</v>
      </c>
      <c r="W1489" s="1">
        <v>2300</v>
      </c>
      <c r="Y1489" s="1">
        <v>3468</v>
      </c>
      <c r="AH1489" s="1"/>
      <c r="AI1489" s="1"/>
      <c r="AK1489" s="1"/>
      <c r="AL1489" s="1"/>
      <c r="AM1489" s="1"/>
      <c r="AN1489" s="1"/>
      <c r="AO1489" s="1"/>
      <c r="AP1489" s="7"/>
      <c r="AQ1489" s="7"/>
      <c r="AR1489" s="7"/>
      <c r="AS1489" s="7"/>
      <c r="AT1489" s="2"/>
      <c r="AU1489" s="2"/>
      <c r="AV1489" s="2"/>
      <c r="AW1489" s="2"/>
      <c r="AX1489" s="2"/>
      <c r="AY1489" t="str">
        <f t="shared" si="1133"/>
        <v>Saratoga CD21</v>
      </c>
      <c r="BA1489" s="196">
        <v>21</v>
      </c>
      <c r="BB1489" s="196"/>
      <c r="BC1489" s="97">
        <v>36</v>
      </c>
      <c r="BD1489" s="6"/>
      <c r="BE1489" s="180">
        <v>36091</v>
      </c>
      <c r="BF1489">
        <f t="shared" si="1139"/>
        <v>3609121</v>
      </c>
      <c r="BH1489" t="s">
        <v>3303</v>
      </c>
    </row>
    <row r="1490" spans="1:60">
      <c r="A1490" s="196" t="s">
        <v>2098</v>
      </c>
      <c r="B1490" t="s">
        <v>1945</v>
      </c>
      <c r="C1490" s="1">
        <f t="shared" si="1134"/>
        <v>45627</v>
      </c>
      <c r="D1490" s="1"/>
      <c r="E1490" s="1"/>
      <c r="F1490" s="1"/>
      <c r="G1490" s="1"/>
      <c r="H1490" s="1"/>
      <c r="I1490" s="1"/>
      <c r="J1490" s="1"/>
      <c r="K1490" s="7">
        <f>RANK(W1490,(W1490:Y1490,Z1490:AN1490))</f>
        <v>1</v>
      </c>
      <c r="L1490" s="7" t="e">
        <f>RANK(X1490,(W1490:Y1490,Z1490:AN1490))</f>
        <v>#N/A</v>
      </c>
      <c r="M1490" s="7">
        <f>IF(Y1490&gt;0,RANK(Y1490,(W1490:Y1490,Z1490:AN1490)),0)</f>
        <v>2</v>
      </c>
      <c r="N1490" s="7"/>
      <c r="O1490" s="1">
        <f t="shared" si="1130"/>
        <v>2097</v>
      </c>
      <c r="P1490" s="2">
        <f t="shared" si="1135"/>
        <v>4.595962916694063E-2</v>
      </c>
      <c r="Q1490" s="2"/>
      <c r="R1490" s="2">
        <f t="shared" si="1136"/>
        <v>0.52297981458347031</v>
      </c>
      <c r="S1490" s="2">
        <f t="shared" si="1137"/>
        <v>0</v>
      </c>
      <c r="T1490" s="2">
        <f t="shared" si="1138"/>
        <v>0.47702018541652969</v>
      </c>
      <c r="U1490" s="2">
        <f t="shared" si="1131"/>
        <v>0</v>
      </c>
      <c r="V1490" s="2">
        <f t="shared" si="1132"/>
        <v>0</v>
      </c>
      <c r="W1490" s="1">
        <v>23862</v>
      </c>
      <c r="Y1490" s="1">
        <v>21765</v>
      </c>
      <c r="AH1490" s="1"/>
      <c r="AI1490" s="1"/>
      <c r="AK1490" s="1"/>
      <c r="AL1490" s="1"/>
      <c r="AM1490" s="1"/>
      <c r="AN1490" s="1"/>
      <c r="AO1490" s="1"/>
      <c r="AP1490" s="7"/>
      <c r="AQ1490" s="7"/>
      <c r="AR1490" s="7"/>
      <c r="AS1490" s="7"/>
      <c r="AT1490" s="2"/>
      <c r="AU1490" s="2"/>
      <c r="AV1490" s="2"/>
      <c r="AW1490" s="2"/>
      <c r="AX1490" s="2"/>
      <c r="AY1490" t="str">
        <f t="shared" si="1133"/>
        <v>Suffolk CD1</v>
      </c>
      <c r="BA1490" s="196">
        <v>1</v>
      </c>
      <c r="BB1490" s="196"/>
      <c r="BC1490" s="97">
        <v>36</v>
      </c>
      <c r="BD1490" s="6"/>
      <c r="BE1490" s="180">
        <v>36103</v>
      </c>
      <c r="BF1490">
        <f t="shared" si="1139"/>
        <v>3610301</v>
      </c>
      <c r="BH1490" t="s">
        <v>3303</v>
      </c>
    </row>
    <row r="1491" spans="1:60">
      <c r="A1491" s="196" t="s">
        <v>2098</v>
      </c>
      <c r="B1491" t="s">
        <v>1945</v>
      </c>
      <c r="C1491" s="1">
        <f t="shared" si="1134"/>
        <v>32184</v>
      </c>
      <c r="D1491" s="1"/>
      <c r="E1491" s="1"/>
      <c r="F1491" s="1"/>
      <c r="G1491" s="1"/>
      <c r="H1491" s="1"/>
      <c r="I1491" s="1"/>
      <c r="J1491" s="1"/>
      <c r="K1491" s="7">
        <f>RANK(W1491,(W1491:Y1491,Z1491:AN1491))</f>
        <v>1</v>
      </c>
      <c r="L1491" s="7" t="e">
        <f>RANK(X1491,(W1491:Y1491,Z1491:AN1491))</f>
        <v>#N/A</v>
      </c>
      <c r="M1491" s="7">
        <f>IF(Y1491&gt;0,RANK(Y1491,(W1491:Y1491,Z1491:AN1491)),0)</f>
        <v>2</v>
      </c>
      <c r="N1491" s="7"/>
      <c r="O1491" s="1">
        <f t="shared" si="1130"/>
        <v>3976</v>
      </c>
      <c r="P1491" s="2">
        <f t="shared" si="1135"/>
        <v>0.12353964702957991</v>
      </c>
      <c r="Q1491" s="2"/>
      <c r="R1491" s="2">
        <f t="shared" si="1136"/>
        <v>0.56176982351478999</v>
      </c>
      <c r="S1491" s="2">
        <f t="shared" si="1137"/>
        <v>0</v>
      </c>
      <c r="T1491" s="2">
        <f t="shared" si="1138"/>
        <v>0.43823017648521007</v>
      </c>
      <c r="U1491" s="2">
        <f t="shared" si="1131"/>
        <v>0</v>
      </c>
      <c r="V1491" s="2">
        <f t="shared" si="1132"/>
        <v>-5.5511151231257827E-17</v>
      </c>
      <c r="W1491" s="1">
        <v>18080</v>
      </c>
      <c r="Y1491" s="1">
        <v>14104</v>
      </c>
      <c r="AH1491" s="1"/>
      <c r="AI1491" s="1"/>
      <c r="AK1491" s="1"/>
      <c r="AL1491" s="1"/>
      <c r="AM1491" s="1"/>
      <c r="AN1491" s="1"/>
      <c r="AO1491" s="1"/>
      <c r="AP1491" s="7"/>
      <c r="AQ1491" s="7"/>
      <c r="AR1491" s="7"/>
      <c r="AS1491" s="7"/>
      <c r="AT1491" s="2"/>
      <c r="AU1491" s="2"/>
      <c r="AV1491" s="2"/>
      <c r="AW1491" s="2"/>
      <c r="AX1491" s="2"/>
      <c r="AY1491" t="str">
        <f t="shared" si="1133"/>
        <v>Suffolk CD2</v>
      </c>
      <c r="BA1491" s="196">
        <v>2</v>
      </c>
      <c r="BB1491" s="196"/>
      <c r="BC1491" s="97">
        <v>36</v>
      </c>
      <c r="BD1491" s="6"/>
      <c r="BE1491" s="180">
        <v>36103</v>
      </c>
      <c r="BF1491">
        <f t="shared" si="1139"/>
        <v>3610302</v>
      </c>
      <c r="BH1491" t="s">
        <v>3303</v>
      </c>
    </row>
    <row r="1492" spans="1:60">
      <c r="A1492" s="196" t="s">
        <v>2098</v>
      </c>
      <c r="B1492" t="s">
        <v>1945</v>
      </c>
      <c r="C1492" s="1">
        <f t="shared" si="1134"/>
        <v>19642</v>
      </c>
      <c r="D1492" s="1"/>
      <c r="E1492" s="1"/>
      <c r="F1492" s="1"/>
      <c r="G1492" s="1"/>
      <c r="H1492" s="1"/>
      <c r="I1492" s="1"/>
      <c r="J1492" s="1"/>
      <c r="K1492" s="7">
        <f>RANK(W1492,(W1492:Y1492,Z1492:AN1492))</f>
        <v>1</v>
      </c>
      <c r="L1492" s="7" t="e">
        <f>RANK(X1492,(W1492:Y1492,Z1492:AN1492))</f>
        <v>#N/A</v>
      </c>
      <c r="M1492" s="7">
        <f>IF(Y1492&gt;0,RANK(Y1492,(W1492:Y1492,Z1492:AN1492)),0)</f>
        <v>2</v>
      </c>
      <c r="N1492" s="7"/>
      <c r="O1492" s="1">
        <f t="shared" si="1130"/>
        <v>3314</v>
      </c>
      <c r="P1492" s="2">
        <f t="shared" si="1135"/>
        <v>0.16872008960391</v>
      </c>
      <c r="Q1492" s="2"/>
      <c r="R1492" s="2">
        <f t="shared" si="1136"/>
        <v>0.58436004480195503</v>
      </c>
      <c r="S1492" s="2">
        <f t="shared" si="1137"/>
        <v>0</v>
      </c>
      <c r="T1492" s="2">
        <f t="shared" si="1138"/>
        <v>0.41563995519804503</v>
      </c>
      <c r="U1492" s="2">
        <f t="shared" si="1131"/>
        <v>0</v>
      </c>
      <c r="V1492" s="2">
        <f t="shared" si="1132"/>
        <v>-5.5511151231257827E-17</v>
      </c>
      <c r="W1492" s="1">
        <v>11478</v>
      </c>
      <c r="Y1492" s="1">
        <v>8164</v>
      </c>
      <c r="AH1492" s="1"/>
      <c r="AI1492" s="1"/>
      <c r="AK1492" s="1"/>
      <c r="AL1492" s="1"/>
      <c r="AM1492" s="1"/>
      <c r="AN1492" s="1"/>
      <c r="AO1492" s="1"/>
      <c r="AP1492" s="7"/>
      <c r="AQ1492" s="7"/>
      <c r="AR1492" s="7"/>
      <c r="AS1492" s="7"/>
      <c r="AT1492" s="2"/>
      <c r="AU1492" s="2"/>
      <c r="AV1492" s="2"/>
      <c r="AW1492" s="2"/>
      <c r="AX1492" s="2"/>
      <c r="AY1492" t="str">
        <f t="shared" si="1133"/>
        <v>Suffolk CD3</v>
      </c>
      <c r="BA1492" s="196">
        <v>3</v>
      </c>
      <c r="BB1492" s="196"/>
      <c r="BC1492" s="97">
        <v>36</v>
      </c>
      <c r="BD1492" s="6"/>
      <c r="BE1492" s="180">
        <v>36103</v>
      </c>
      <c r="BF1492">
        <f t="shared" si="1139"/>
        <v>3610303</v>
      </c>
      <c r="BH1492" t="s">
        <v>3303</v>
      </c>
    </row>
    <row r="1493" spans="1:60">
      <c r="A1493" s="196" t="s">
        <v>2433</v>
      </c>
      <c r="B1493" t="s">
        <v>1945</v>
      </c>
      <c r="C1493" s="1">
        <f t="shared" si="1134"/>
        <v>793</v>
      </c>
      <c r="D1493" s="1"/>
      <c r="E1493" s="1"/>
      <c r="F1493" s="1"/>
      <c r="G1493" s="1"/>
      <c r="H1493" s="1"/>
      <c r="I1493" s="1"/>
      <c r="J1493" s="1"/>
      <c r="K1493" s="7">
        <f>RANK(W1493,(W1493:Y1493,Z1493:AN1493))</f>
        <v>2</v>
      </c>
      <c r="L1493" s="7" t="e">
        <f>RANK(X1493,(W1493:Y1493,Z1493:AN1493))</f>
        <v>#N/A</v>
      </c>
      <c r="M1493" s="7">
        <f>IF(Y1493&gt;0,RANK(Y1493,(W1493:Y1493,Z1493:AN1493)),0)</f>
        <v>1</v>
      </c>
      <c r="N1493" s="7"/>
      <c r="O1493" s="1">
        <f t="shared" si="1130"/>
        <v>115</v>
      </c>
      <c r="P1493" s="2">
        <f t="shared" si="1135"/>
        <v>0.1450189155107188</v>
      </c>
      <c r="Q1493" s="2"/>
      <c r="R1493" s="2">
        <f t="shared" si="1136"/>
        <v>0.42749054224464061</v>
      </c>
      <c r="S1493" s="2">
        <f t="shared" si="1137"/>
        <v>0</v>
      </c>
      <c r="T1493" s="2">
        <f t="shared" si="1138"/>
        <v>0.57250945775535944</v>
      </c>
      <c r="U1493" s="2">
        <f t="shared" si="1131"/>
        <v>0</v>
      </c>
      <c r="V1493" s="2">
        <f t="shared" si="1132"/>
        <v>-1.1102230246251565E-16</v>
      </c>
      <c r="W1493" s="1">
        <v>339</v>
      </c>
      <c r="Y1493" s="1">
        <v>454</v>
      </c>
      <c r="AH1493" s="1"/>
      <c r="AI1493" s="1"/>
      <c r="AK1493" s="1"/>
      <c r="AL1493" s="1"/>
      <c r="AM1493" s="1"/>
      <c r="AN1493" s="1"/>
      <c r="AO1493" s="1"/>
      <c r="AP1493" s="7"/>
      <c r="AQ1493" s="7"/>
      <c r="AR1493" s="7"/>
      <c r="AS1493" s="7"/>
      <c r="AT1493" s="2"/>
      <c r="AU1493" s="2"/>
      <c r="AV1493" s="2"/>
      <c r="AW1493" s="2"/>
      <c r="AX1493" s="2"/>
      <c r="AY1493" t="str">
        <f t="shared" si="1133"/>
        <v>Tioga CD22</v>
      </c>
      <c r="BA1493" s="196">
        <v>22</v>
      </c>
      <c r="BB1493" s="196"/>
      <c r="BC1493" s="97">
        <v>36</v>
      </c>
      <c r="BD1493" s="6"/>
      <c r="BE1493" s="180">
        <v>36107</v>
      </c>
      <c r="BF1493">
        <f t="shared" si="1139"/>
        <v>3610722</v>
      </c>
      <c r="BH1493" t="s">
        <v>3303</v>
      </c>
    </row>
    <row r="1494" spans="1:60">
      <c r="A1494" s="196" t="s">
        <v>2433</v>
      </c>
      <c r="B1494" t="s">
        <v>1945</v>
      </c>
      <c r="C1494" s="1">
        <f t="shared" si="1134"/>
        <v>2461</v>
      </c>
      <c r="D1494" s="1"/>
      <c r="E1494" s="1"/>
      <c r="F1494" s="1"/>
      <c r="G1494" s="1"/>
      <c r="H1494" s="1"/>
      <c r="I1494" s="1"/>
      <c r="J1494" s="1"/>
      <c r="K1494" s="7">
        <f>RANK(W1494,(W1494:Y1494,Z1494:AN1494))</f>
        <v>2</v>
      </c>
      <c r="L1494" s="7" t="e">
        <f>RANK(X1494,(W1494:Y1494,Z1494:AN1494))</f>
        <v>#N/A</v>
      </c>
      <c r="M1494" s="7">
        <f>IF(Y1494&gt;0,RANK(Y1494,(W1494:Y1494,Z1494:AN1494)),0)</f>
        <v>1</v>
      </c>
      <c r="N1494" s="7"/>
      <c r="O1494" s="1">
        <f t="shared" si="1130"/>
        <v>503</v>
      </c>
      <c r="P1494" s="2">
        <f t="shared" si="1135"/>
        <v>0.20438845997561966</v>
      </c>
      <c r="Q1494" s="2"/>
      <c r="R1494" s="2">
        <f t="shared" si="1136"/>
        <v>0.39780577001219014</v>
      </c>
      <c r="S1494" s="2">
        <f t="shared" si="1137"/>
        <v>0</v>
      </c>
      <c r="T1494" s="2">
        <f t="shared" si="1138"/>
        <v>0.6021942299878098</v>
      </c>
      <c r="U1494" s="2">
        <f t="shared" si="1131"/>
        <v>0</v>
      </c>
      <c r="V1494" s="2">
        <f t="shared" si="1132"/>
        <v>0</v>
      </c>
      <c r="W1494" s="1">
        <v>979</v>
      </c>
      <c r="Y1494" s="1">
        <v>1482</v>
      </c>
      <c r="AH1494" s="1"/>
      <c r="AI1494" s="1"/>
      <c r="AK1494" s="1"/>
      <c r="AL1494" s="1"/>
      <c r="AM1494" s="1"/>
      <c r="AN1494" s="1"/>
      <c r="AO1494" s="1"/>
      <c r="AP1494" s="7"/>
      <c r="AQ1494" s="7"/>
      <c r="AR1494" s="7"/>
      <c r="AS1494" s="7"/>
      <c r="AT1494" s="2"/>
      <c r="AU1494" s="2"/>
      <c r="AV1494" s="2"/>
      <c r="AW1494" s="2"/>
      <c r="AX1494" s="2"/>
      <c r="AY1494" t="str">
        <f t="shared" si="1133"/>
        <v>Tioga CD23</v>
      </c>
      <c r="BA1494" s="196">
        <v>23</v>
      </c>
      <c r="BB1494" s="196"/>
      <c r="BC1494" s="97">
        <v>36</v>
      </c>
      <c r="BD1494" s="6"/>
      <c r="BE1494" s="180">
        <v>36107</v>
      </c>
      <c r="BF1494">
        <f t="shared" si="1139"/>
        <v>3610723</v>
      </c>
      <c r="BH1494" t="s">
        <v>3303</v>
      </c>
    </row>
    <row r="1495" spans="1:60">
      <c r="A1495" s="196" t="s">
        <v>773</v>
      </c>
      <c r="B1495" t="s">
        <v>1945</v>
      </c>
      <c r="C1495" s="1">
        <f t="shared" si="1134"/>
        <v>55825</v>
      </c>
      <c r="D1495" s="1"/>
      <c r="E1495" s="1"/>
      <c r="F1495" s="1"/>
      <c r="G1495" s="1"/>
      <c r="H1495" s="1"/>
      <c r="I1495" s="1"/>
      <c r="J1495" s="1"/>
      <c r="K1495" s="7">
        <f>RANK(W1495,(W1495:Y1495,Z1495:AN1495))</f>
        <v>1</v>
      </c>
      <c r="L1495" s="7" t="e">
        <f>RANK(X1495,(W1495:Y1495,Z1495:AN1495))</f>
        <v>#N/A</v>
      </c>
      <c r="M1495" s="7">
        <f>IF(Y1495&gt;0,RANK(Y1495,(W1495:Y1495,Z1495:AN1495)),0)</f>
        <v>2</v>
      </c>
      <c r="N1495" s="7"/>
      <c r="O1495" s="1">
        <f t="shared" si="1130"/>
        <v>20633</v>
      </c>
      <c r="P1495" s="2">
        <f t="shared" si="1135"/>
        <v>0.36960143304970894</v>
      </c>
      <c r="Q1495" s="2"/>
      <c r="R1495" s="2">
        <f t="shared" si="1136"/>
        <v>0.68480071652485441</v>
      </c>
      <c r="S1495" s="2">
        <f t="shared" si="1137"/>
        <v>0</v>
      </c>
      <c r="T1495" s="2">
        <f t="shared" si="1138"/>
        <v>0.31519928347514553</v>
      </c>
      <c r="U1495" s="2">
        <f t="shared" si="1131"/>
        <v>0</v>
      </c>
      <c r="V1495" s="2">
        <f t="shared" si="1132"/>
        <v>5.5511151231257827E-17</v>
      </c>
      <c r="W1495" s="1">
        <v>38229</v>
      </c>
      <c r="Y1495" s="1">
        <v>17596</v>
      </c>
      <c r="AH1495" s="1"/>
      <c r="AI1495" s="1"/>
      <c r="AK1495" s="1"/>
      <c r="AL1495" s="1"/>
      <c r="AM1495" s="1"/>
      <c r="AN1495" s="1"/>
      <c r="AO1495" s="1"/>
      <c r="AP1495" s="7"/>
      <c r="AQ1495" s="7"/>
      <c r="AR1495" s="7"/>
      <c r="AS1495" s="7"/>
      <c r="AT1495" s="2"/>
      <c r="AU1495" s="2"/>
      <c r="AV1495" s="2"/>
      <c r="AW1495" s="2"/>
      <c r="AX1495" s="2"/>
      <c r="AY1495" t="str">
        <f t="shared" si="1133"/>
        <v>Westchester CD16</v>
      </c>
      <c r="BA1495" s="196">
        <v>16</v>
      </c>
      <c r="BB1495" s="196"/>
      <c r="BC1495" s="97">
        <v>36</v>
      </c>
      <c r="BD1495" s="6"/>
      <c r="BE1495" s="180">
        <v>36119</v>
      </c>
      <c r="BF1495">
        <f t="shared" si="1139"/>
        <v>3611916</v>
      </c>
      <c r="BH1495" t="s">
        <v>3303</v>
      </c>
    </row>
    <row r="1496" spans="1:60">
      <c r="A1496" s="196" t="s">
        <v>773</v>
      </c>
      <c r="B1496" t="s">
        <v>1945</v>
      </c>
      <c r="C1496" s="1">
        <f t="shared" si="1134"/>
        <v>47510</v>
      </c>
      <c r="D1496" s="1"/>
      <c r="E1496" s="1"/>
      <c r="F1496" s="1"/>
      <c r="G1496" s="1"/>
      <c r="H1496" s="1"/>
      <c r="I1496" s="1"/>
      <c r="J1496" s="1"/>
      <c r="K1496" s="7">
        <f>RANK(W1496,(W1496:Y1496,Z1496:AN1496))</f>
        <v>1</v>
      </c>
      <c r="L1496" s="7" t="e">
        <f>RANK(X1496,(W1496:Y1496,Z1496:AN1496))</f>
        <v>#N/A</v>
      </c>
      <c r="M1496" s="7">
        <f>IF(Y1496&gt;0,RANK(Y1496,(W1496:Y1496,Z1496:AN1496)),0)</f>
        <v>2</v>
      </c>
      <c r="N1496" s="7"/>
      <c r="O1496" s="1">
        <f t="shared" ref="O1496:O1518" si="1140">MAX(W1496:AD1496)-LARGE(W1496:AD1496,2)</f>
        <v>14766</v>
      </c>
      <c r="P1496" s="2">
        <f t="shared" si="1135"/>
        <v>0.31079772679435907</v>
      </c>
      <c r="Q1496" s="2"/>
      <c r="R1496" s="2">
        <f t="shared" si="1136"/>
        <v>0.65539886339717957</v>
      </c>
      <c r="S1496" s="2">
        <f t="shared" si="1137"/>
        <v>0</v>
      </c>
      <c r="T1496" s="2">
        <f t="shared" si="1138"/>
        <v>0.34460113660282043</v>
      </c>
      <c r="U1496" s="2">
        <f t="shared" si="1131"/>
        <v>0</v>
      </c>
      <c r="V1496" s="2">
        <f t="shared" si="1132"/>
        <v>0</v>
      </c>
      <c r="W1496" s="1">
        <v>31138</v>
      </c>
      <c r="Y1496" s="1">
        <v>16372</v>
      </c>
      <c r="AH1496" s="1"/>
      <c r="AI1496" s="1"/>
      <c r="AK1496" s="1"/>
      <c r="AL1496" s="1"/>
      <c r="AM1496" s="1"/>
      <c r="AN1496" s="1"/>
      <c r="AO1496" s="1"/>
      <c r="AP1496" s="7"/>
      <c r="AQ1496" s="7"/>
      <c r="AR1496" s="7"/>
      <c r="AS1496" s="7"/>
      <c r="AT1496" s="2"/>
      <c r="AU1496" s="2"/>
      <c r="AV1496" s="2"/>
      <c r="AW1496" s="2"/>
      <c r="AX1496" s="2"/>
      <c r="AY1496" t="str">
        <f t="shared" ref="AY1496:AY1518" si="1141">A1496&amp;" "&amp;"CD"&amp;BA1496</f>
        <v>Westchester CD17</v>
      </c>
      <c r="BA1496" s="196">
        <v>17</v>
      </c>
      <c r="BB1496" s="196"/>
      <c r="BC1496" s="97">
        <v>36</v>
      </c>
      <c r="BD1496" s="6"/>
      <c r="BE1496" s="180">
        <v>36119</v>
      </c>
      <c r="BF1496">
        <f t="shared" si="1139"/>
        <v>3611917</v>
      </c>
      <c r="BH1496" t="s">
        <v>3303</v>
      </c>
    </row>
    <row r="1497" spans="1:60">
      <c r="A1497" s="196" t="s">
        <v>773</v>
      </c>
      <c r="B1497" t="s">
        <v>1945</v>
      </c>
      <c r="C1497" s="1">
        <f t="shared" si="1134"/>
        <v>8318</v>
      </c>
      <c r="D1497" s="1"/>
      <c r="E1497" s="1"/>
      <c r="F1497" s="1"/>
      <c r="G1497" s="1"/>
      <c r="H1497" s="1"/>
      <c r="I1497" s="1"/>
      <c r="J1497" s="1"/>
      <c r="K1497" s="7">
        <f>RANK(W1497,(W1497:Y1497,Z1497:AN1497))</f>
        <v>1</v>
      </c>
      <c r="L1497" s="7" t="e">
        <f>RANK(X1497,(W1497:Y1497,Z1497:AN1497))</f>
        <v>#N/A</v>
      </c>
      <c r="M1497" s="7">
        <f>IF(Y1497&gt;0,RANK(Y1497,(W1497:Y1497,Z1497:AN1497)),0)</f>
        <v>2</v>
      </c>
      <c r="N1497" s="7"/>
      <c r="O1497" s="1">
        <f t="shared" si="1140"/>
        <v>2748</v>
      </c>
      <c r="P1497" s="2">
        <f t="shared" si="1135"/>
        <v>0.33036787689348401</v>
      </c>
      <c r="Q1497" s="2"/>
      <c r="R1497" s="2">
        <f t="shared" si="1136"/>
        <v>0.66518393844674195</v>
      </c>
      <c r="S1497" s="2">
        <f t="shared" si="1137"/>
        <v>0</v>
      </c>
      <c r="T1497" s="2">
        <f t="shared" si="1138"/>
        <v>0.33481606155325799</v>
      </c>
      <c r="U1497" s="2">
        <f t="shared" si="1131"/>
        <v>0</v>
      </c>
      <c r="V1497" s="2">
        <f t="shared" si="1132"/>
        <v>5.5511151231257827E-17</v>
      </c>
      <c r="W1497" s="1">
        <v>5533</v>
      </c>
      <c r="Y1497" s="1">
        <v>2785</v>
      </c>
      <c r="AH1497" s="1"/>
      <c r="AI1497" s="1"/>
      <c r="AK1497" s="1"/>
      <c r="AL1497" s="1"/>
      <c r="AM1497" s="1"/>
      <c r="AN1497" s="1"/>
      <c r="AO1497" s="1"/>
      <c r="AP1497" s="7"/>
      <c r="AQ1497" s="7"/>
      <c r="AR1497" s="7"/>
      <c r="AS1497" s="7"/>
      <c r="AT1497" s="2"/>
      <c r="AU1497" s="2"/>
      <c r="AV1497" s="2"/>
      <c r="AW1497" s="2"/>
      <c r="AX1497" s="2"/>
      <c r="AY1497" t="str">
        <f t="shared" si="1141"/>
        <v>Westchester CD18</v>
      </c>
      <c r="BA1497" s="196">
        <v>18</v>
      </c>
      <c r="BB1497" s="196"/>
      <c r="BC1497" s="97">
        <v>36</v>
      </c>
      <c r="BD1497" s="6"/>
      <c r="BE1497" s="180">
        <v>36119</v>
      </c>
      <c r="BF1497">
        <f t="shared" si="1139"/>
        <v>3611918</v>
      </c>
      <c r="BH1497" t="s">
        <v>3303</v>
      </c>
    </row>
    <row r="1498" spans="1:60">
      <c r="A1498" s="196" t="s">
        <v>511</v>
      </c>
      <c r="B1498" t="s">
        <v>1945</v>
      </c>
      <c r="C1498" s="1">
        <f t="shared" si="1134"/>
        <v>19185</v>
      </c>
      <c r="D1498" s="1"/>
      <c r="E1498" s="1"/>
      <c r="F1498" s="1"/>
      <c r="G1498" s="1"/>
      <c r="H1498" s="1"/>
      <c r="I1498" s="1"/>
      <c r="J1498" s="1"/>
      <c r="K1498" s="7">
        <f>RANK(W1498,(W1498:Y1498,Z1498:AN1498))</f>
        <v>1</v>
      </c>
      <c r="L1498" s="7" t="e">
        <f>RANK(X1498,(W1498:Y1498,Z1498:AN1498))</f>
        <v>#N/A</v>
      </c>
      <c r="M1498" s="7">
        <f>IF(Y1498&gt;0,RANK(Y1498,(W1498:Y1498,Z1498:AN1498)),0)</f>
        <v>2</v>
      </c>
      <c r="N1498" s="7"/>
      <c r="O1498" s="1">
        <f t="shared" si="1140"/>
        <v>6177</v>
      </c>
      <c r="P1498" s="2">
        <f t="shared" si="1135"/>
        <v>0.32197028928850663</v>
      </c>
      <c r="Q1498" s="2"/>
      <c r="R1498" s="2">
        <f t="shared" si="1136"/>
        <v>0.66098514464425329</v>
      </c>
      <c r="S1498" s="2">
        <f t="shared" si="1137"/>
        <v>0</v>
      </c>
      <c r="T1498" s="2">
        <f t="shared" si="1138"/>
        <v>0.33901485535574666</v>
      </c>
      <c r="U1498" s="2">
        <f t="shared" si="1131"/>
        <v>0</v>
      </c>
      <c r="V1498" s="2">
        <f t="shared" si="1132"/>
        <v>5.5511151231257827E-17</v>
      </c>
      <c r="W1498" s="1">
        <v>12681</v>
      </c>
      <c r="Y1498" s="1">
        <v>6504</v>
      </c>
      <c r="AH1498" s="1"/>
      <c r="AI1498" s="1"/>
      <c r="AK1498" s="1"/>
      <c r="AL1498" s="1"/>
      <c r="AM1498" s="1"/>
      <c r="AN1498" s="1"/>
      <c r="AO1498" s="1"/>
      <c r="AP1498" s="7"/>
      <c r="AQ1498" s="7"/>
      <c r="AR1498" s="7"/>
      <c r="AS1498" s="7"/>
      <c r="AT1498" s="2"/>
      <c r="AU1498" s="2"/>
      <c r="AV1498" s="2"/>
      <c r="AW1498" s="2"/>
      <c r="AX1498" s="2"/>
      <c r="AY1498" t="str">
        <f t="shared" si="1141"/>
        <v>Bronx CD13</v>
      </c>
      <c r="BA1498" s="196">
        <v>13</v>
      </c>
      <c r="BB1498" s="196"/>
      <c r="BC1498" s="97">
        <v>36</v>
      </c>
      <c r="BD1498" s="6"/>
      <c r="BE1498" s="180">
        <v>36005</v>
      </c>
      <c r="BF1498">
        <f t="shared" si="1139"/>
        <v>3600513</v>
      </c>
      <c r="BH1498" t="s">
        <v>3303</v>
      </c>
    </row>
    <row r="1499" spans="1:60">
      <c r="A1499" s="196" t="s">
        <v>511</v>
      </c>
      <c r="B1499" t="s">
        <v>1945</v>
      </c>
      <c r="C1499" s="1">
        <f t="shared" si="1134"/>
        <v>21507</v>
      </c>
      <c r="D1499" s="1"/>
      <c r="E1499" s="1"/>
      <c r="F1499" s="1"/>
      <c r="G1499" s="1"/>
      <c r="H1499" s="1"/>
      <c r="I1499" s="1"/>
      <c r="J1499" s="1"/>
      <c r="K1499" s="7">
        <f>RANK(W1499,(W1499:Y1499,Z1499:AN1499))</f>
        <v>1</v>
      </c>
      <c r="L1499" s="7" t="e">
        <f>RANK(X1499,(W1499:Y1499,Z1499:AN1499))</f>
        <v>#N/A</v>
      </c>
      <c r="M1499" s="7">
        <f>IF(Y1499&gt;0,RANK(Y1499,(W1499:Y1499,Z1499:AN1499)),0)</f>
        <v>2</v>
      </c>
      <c r="N1499" s="7"/>
      <c r="O1499" s="1">
        <f t="shared" si="1140"/>
        <v>4861</v>
      </c>
      <c r="P1499" s="2">
        <f t="shared" si="1135"/>
        <v>0.22601943553261727</v>
      </c>
      <c r="Q1499" s="2"/>
      <c r="R1499" s="2">
        <f t="shared" si="1136"/>
        <v>0.61300971776630864</v>
      </c>
      <c r="S1499" s="2">
        <f t="shared" si="1137"/>
        <v>0</v>
      </c>
      <c r="T1499" s="2">
        <f t="shared" si="1138"/>
        <v>0.38699028223369136</v>
      </c>
      <c r="U1499" s="2">
        <f t="shared" si="1131"/>
        <v>0</v>
      </c>
      <c r="V1499" s="2">
        <f t="shared" si="1132"/>
        <v>0</v>
      </c>
      <c r="W1499" s="1">
        <v>13184</v>
      </c>
      <c r="Y1499" s="1">
        <v>8323</v>
      </c>
      <c r="AH1499" s="1"/>
      <c r="AI1499" s="1"/>
      <c r="AK1499" s="1"/>
      <c r="AL1499" s="1"/>
      <c r="AM1499" s="1"/>
      <c r="AN1499" s="1"/>
      <c r="AO1499" s="1"/>
      <c r="AP1499" s="7"/>
      <c r="AQ1499" s="7"/>
      <c r="AR1499" s="7"/>
      <c r="AS1499" s="7"/>
      <c r="AT1499" s="2"/>
      <c r="AU1499" s="2"/>
      <c r="AV1499" s="2"/>
      <c r="AW1499" s="2"/>
      <c r="AX1499" s="2"/>
      <c r="AY1499" t="str">
        <f t="shared" si="1141"/>
        <v>Bronx CD14</v>
      </c>
      <c r="BA1499" s="196">
        <v>14</v>
      </c>
      <c r="BB1499" s="196"/>
      <c r="BC1499" s="97">
        <v>36</v>
      </c>
      <c r="BD1499" s="6"/>
      <c r="BE1499" s="180">
        <v>36005</v>
      </c>
      <c r="BF1499">
        <f t="shared" si="1139"/>
        <v>3600514</v>
      </c>
      <c r="BH1499" t="s">
        <v>3303</v>
      </c>
    </row>
    <row r="1500" spans="1:60">
      <c r="A1500" s="196" t="s">
        <v>511</v>
      </c>
      <c r="B1500" t="s">
        <v>1945</v>
      </c>
      <c r="C1500" s="1">
        <f t="shared" si="1134"/>
        <v>73186</v>
      </c>
      <c r="D1500" s="1"/>
      <c r="E1500" s="1"/>
      <c r="F1500" s="1"/>
      <c r="G1500" s="1"/>
      <c r="H1500" s="1"/>
      <c r="I1500" s="1"/>
      <c r="J1500" s="1"/>
      <c r="K1500" s="7">
        <f>RANK(W1500,(W1500:Y1500,Z1500:AN1500))</f>
        <v>1</v>
      </c>
      <c r="L1500" s="7" t="e">
        <f>RANK(X1500,(W1500:Y1500,Z1500:AN1500))</f>
        <v>#N/A</v>
      </c>
      <c r="M1500" s="7">
        <f>IF(Y1500&gt;0,RANK(Y1500,(W1500:Y1500,Z1500:AN1500)),0)</f>
        <v>2</v>
      </c>
      <c r="N1500" s="7"/>
      <c r="O1500" s="1">
        <f t="shared" si="1140"/>
        <v>31592</v>
      </c>
      <c r="P1500" s="2">
        <f t="shared" si="1135"/>
        <v>0.43166725876533762</v>
      </c>
      <c r="Q1500" s="2"/>
      <c r="R1500" s="2">
        <f t="shared" si="1136"/>
        <v>0.71583362938266881</v>
      </c>
      <c r="S1500" s="2">
        <f t="shared" si="1137"/>
        <v>0</v>
      </c>
      <c r="T1500" s="2">
        <f t="shared" si="1138"/>
        <v>0.28416637061733119</v>
      </c>
      <c r="U1500" s="2">
        <f t="shared" si="1131"/>
        <v>0</v>
      </c>
      <c r="V1500" s="2">
        <f t="shared" si="1132"/>
        <v>0</v>
      </c>
      <c r="W1500" s="1">
        <v>52389</v>
      </c>
      <c r="Y1500" s="1">
        <v>20797</v>
      </c>
      <c r="AH1500" s="1"/>
      <c r="AI1500" s="1"/>
      <c r="AK1500" s="1"/>
      <c r="AL1500" s="1"/>
      <c r="AM1500" s="1"/>
      <c r="AN1500" s="1"/>
      <c r="AO1500" s="1"/>
      <c r="AP1500" s="7"/>
      <c r="AQ1500" s="7"/>
      <c r="AR1500" s="7"/>
      <c r="AS1500" s="7"/>
      <c r="AT1500" s="2"/>
      <c r="AU1500" s="2"/>
      <c r="AV1500" s="2"/>
      <c r="AW1500" s="2"/>
      <c r="AX1500" s="2"/>
      <c r="AY1500" t="str">
        <f t="shared" si="1141"/>
        <v>Bronx CD15</v>
      </c>
      <c r="BA1500" s="196">
        <v>15</v>
      </c>
      <c r="BB1500" s="196"/>
      <c r="BC1500" s="97">
        <v>36</v>
      </c>
      <c r="BD1500" s="6"/>
      <c r="BE1500" s="180">
        <v>36005</v>
      </c>
      <c r="BF1500">
        <f t="shared" si="1139"/>
        <v>3600515</v>
      </c>
      <c r="BH1500" t="s">
        <v>3303</v>
      </c>
    </row>
    <row r="1501" spans="1:60">
      <c r="A1501" s="196" t="s">
        <v>511</v>
      </c>
      <c r="B1501" t="s">
        <v>1945</v>
      </c>
      <c r="C1501" s="1">
        <f t="shared" si="1134"/>
        <v>38030</v>
      </c>
      <c r="D1501" s="1"/>
      <c r="E1501" s="1"/>
      <c r="F1501" s="1"/>
      <c r="G1501" s="1"/>
      <c r="H1501" s="1"/>
      <c r="I1501" s="1"/>
      <c r="J1501" s="1"/>
      <c r="K1501" s="7">
        <f>RANK(W1501,(W1501:Y1501,Z1501:AN1501))</f>
        <v>1</v>
      </c>
      <c r="L1501" s="7" t="e">
        <f>RANK(X1501,(W1501:Y1501,Z1501:AN1501))</f>
        <v>#N/A</v>
      </c>
      <c r="M1501" s="7">
        <f>IF(Y1501&gt;0,RANK(Y1501,(W1501:Y1501,Z1501:AN1501)),0)</f>
        <v>2</v>
      </c>
      <c r="N1501" s="7"/>
      <c r="O1501" s="1">
        <f t="shared" si="1140"/>
        <v>16900</v>
      </c>
      <c r="P1501" s="2">
        <f t="shared" si="1135"/>
        <v>0.44438601104391268</v>
      </c>
      <c r="Q1501" s="2"/>
      <c r="R1501" s="2">
        <f t="shared" si="1136"/>
        <v>0.72219300552195631</v>
      </c>
      <c r="S1501" s="2">
        <f t="shared" si="1137"/>
        <v>0</v>
      </c>
      <c r="T1501" s="2">
        <f t="shared" si="1138"/>
        <v>0.27780699447804363</v>
      </c>
      <c r="U1501" s="2">
        <f t="shared" si="1131"/>
        <v>0</v>
      </c>
      <c r="V1501" s="2">
        <f t="shared" si="1132"/>
        <v>5.5511151231257827E-17</v>
      </c>
      <c r="W1501" s="1">
        <v>27465</v>
      </c>
      <c r="Y1501" s="1">
        <v>10565</v>
      </c>
      <c r="AH1501" s="1"/>
      <c r="AI1501" s="1"/>
      <c r="AK1501" s="1"/>
      <c r="AL1501" s="1"/>
      <c r="AM1501" s="1"/>
      <c r="AN1501" s="1"/>
      <c r="AO1501" s="1"/>
      <c r="AP1501" s="7"/>
      <c r="AQ1501" s="7"/>
      <c r="AR1501" s="7"/>
      <c r="AS1501" s="7"/>
      <c r="AT1501" s="2"/>
      <c r="AU1501" s="2"/>
      <c r="AV1501" s="2"/>
      <c r="AW1501" s="2"/>
      <c r="AX1501" s="2"/>
      <c r="AY1501" t="str">
        <f t="shared" si="1141"/>
        <v>Bronx CD16</v>
      </c>
      <c r="BA1501" s="196">
        <v>16</v>
      </c>
      <c r="BB1501" s="196"/>
      <c r="BC1501" s="97">
        <v>36</v>
      </c>
      <c r="BD1501" s="6"/>
      <c r="BE1501" s="180">
        <v>36005</v>
      </c>
      <c r="BF1501">
        <f t="shared" si="1139"/>
        <v>3600516</v>
      </c>
      <c r="BH1501" t="s">
        <v>3303</v>
      </c>
    </row>
    <row r="1502" spans="1:60">
      <c r="A1502" s="196" t="s">
        <v>2632</v>
      </c>
      <c r="B1502" t="s">
        <v>1945</v>
      </c>
      <c r="C1502" s="1">
        <f t="shared" si="1134"/>
        <v>63976</v>
      </c>
      <c r="D1502" s="1"/>
      <c r="E1502" s="1"/>
      <c r="F1502" s="1"/>
      <c r="G1502" s="1"/>
      <c r="H1502" s="1"/>
      <c r="I1502" s="1"/>
      <c r="J1502" s="1"/>
      <c r="K1502" s="7">
        <f>RANK(W1502,(W1502:Y1502,Z1502:AN1502))</f>
        <v>1</v>
      </c>
      <c r="L1502" s="7" t="e">
        <f>RANK(X1502,(W1502:Y1502,Z1502:AN1502))</f>
        <v>#N/A</v>
      </c>
      <c r="M1502" s="7">
        <f>IF(Y1502&gt;0,RANK(Y1502,(W1502:Y1502,Z1502:AN1502)),0)</f>
        <v>2</v>
      </c>
      <c r="N1502" s="7"/>
      <c r="O1502" s="1">
        <f t="shared" si="1140"/>
        <v>7974</v>
      </c>
      <c r="P1502" s="2">
        <f t="shared" si="1135"/>
        <v>0.12464049018381894</v>
      </c>
      <c r="Q1502" s="2"/>
      <c r="R1502" s="2">
        <f t="shared" si="1136"/>
        <v>0.56232024509190948</v>
      </c>
      <c r="S1502" s="2">
        <f t="shared" si="1137"/>
        <v>0</v>
      </c>
      <c r="T1502" s="2">
        <f t="shared" si="1138"/>
        <v>0.43767975490809052</v>
      </c>
      <c r="U1502" s="2">
        <f t="shared" si="1131"/>
        <v>0</v>
      </c>
      <c r="V1502" s="2">
        <f t="shared" si="1132"/>
        <v>0</v>
      </c>
      <c r="W1502" s="1">
        <v>35975</v>
      </c>
      <c r="Y1502" s="1">
        <v>28001</v>
      </c>
      <c r="AH1502" s="1"/>
      <c r="AI1502" s="1"/>
      <c r="AK1502" s="1"/>
      <c r="AL1502" s="1"/>
      <c r="AM1502" s="1"/>
      <c r="AN1502" s="1"/>
      <c r="AO1502" s="1"/>
      <c r="AP1502" s="7"/>
      <c r="AQ1502" s="7"/>
      <c r="AR1502" s="7"/>
      <c r="AS1502" s="7"/>
      <c r="AT1502" s="2"/>
      <c r="AU1502" s="2"/>
      <c r="AV1502" s="2"/>
      <c r="AW1502" s="2"/>
      <c r="AX1502" s="2"/>
      <c r="AY1502" t="str">
        <f t="shared" si="1141"/>
        <v>Kings CD7</v>
      </c>
      <c r="BA1502" s="196">
        <v>7</v>
      </c>
      <c r="BB1502" s="196"/>
      <c r="BC1502" s="97">
        <v>36</v>
      </c>
      <c r="BD1502" s="6"/>
      <c r="BE1502" s="180">
        <v>36047</v>
      </c>
      <c r="BF1502">
        <f t="shared" si="1139"/>
        <v>3604707</v>
      </c>
      <c r="BH1502" t="s">
        <v>3303</v>
      </c>
    </row>
    <row r="1503" spans="1:60">
      <c r="A1503" s="196" t="s">
        <v>2632</v>
      </c>
      <c r="B1503" t="s">
        <v>1945</v>
      </c>
      <c r="C1503" s="1">
        <f t="shared" si="1134"/>
        <v>94382</v>
      </c>
      <c r="D1503" s="1"/>
      <c r="E1503" s="1"/>
      <c r="F1503" s="1"/>
      <c r="G1503" s="1"/>
      <c r="H1503" s="1"/>
      <c r="I1503" s="1"/>
      <c r="J1503" s="1"/>
      <c r="K1503" s="7">
        <f>RANK(W1503,(W1503:Y1503,Z1503:AN1503))</f>
        <v>1</v>
      </c>
      <c r="L1503" s="7" t="e">
        <f>RANK(X1503,(W1503:Y1503,Z1503:AN1503))</f>
        <v>#N/A</v>
      </c>
      <c r="M1503" s="7">
        <f>IF(Y1503&gt;0,RANK(Y1503,(W1503:Y1503,Z1503:AN1503)),0)</f>
        <v>2</v>
      </c>
      <c r="N1503" s="7"/>
      <c r="O1503" s="1">
        <f t="shared" si="1140"/>
        <v>25576</v>
      </c>
      <c r="P1503" s="2">
        <f t="shared" si="1135"/>
        <v>0.27098387404377955</v>
      </c>
      <c r="Q1503" s="2"/>
      <c r="R1503" s="2">
        <f t="shared" si="1136"/>
        <v>0.63549193702188977</v>
      </c>
      <c r="S1503" s="2">
        <f t="shared" si="1137"/>
        <v>0</v>
      </c>
      <c r="T1503" s="2">
        <f t="shared" si="1138"/>
        <v>0.36450806297811023</v>
      </c>
      <c r="U1503" s="2">
        <f t="shared" si="1131"/>
        <v>0</v>
      </c>
      <c r="V1503" s="2">
        <f t="shared" si="1132"/>
        <v>0</v>
      </c>
      <c r="W1503" s="1">
        <v>59979</v>
      </c>
      <c r="Y1503" s="1">
        <v>34403</v>
      </c>
      <c r="AH1503" s="1"/>
      <c r="AI1503" s="1"/>
      <c r="AK1503" s="1"/>
      <c r="AL1503" s="1"/>
      <c r="AM1503" s="1"/>
      <c r="AN1503" s="1"/>
      <c r="AO1503" s="1"/>
      <c r="AP1503" s="7"/>
      <c r="AQ1503" s="7"/>
      <c r="AR1503" s="7"/>
      <c r="AS1503" s="7"/>
      <c r="AT1503" s="2"/>
      <c r="AU1503" s="2"/>
      <c r="AV1503" s="2"/>
      <c r="AW1503" s="2"/>
      <c r="AX1503" s="2"/>
      <c r="AY1503" t="str">
        <f t="shared" si="1141"/>
        <v>Kings CD8</v>
      </c>
      <c r="BA1503" s="196">
        <v>8</v>
      </c>
      <c r="BB1503" s="196"/>
      <c r="BC1503" s="97">
        <v>36</v>
      </c>
      <c r="BD1503" s="6"/>
      <c r="BE1503" s="180">
        <v>36047</v>
      </c>
      <c r="BF1503">
        <f t="shared" si="1139"/>
        <v>3604708</v>
      </c>
      <c r="BH1503" t="s">
        <v>3303</v>
      </c>
    </row>
    <row r="1504" spans="1:60">
      <c r="A1504" s="196" t="s">
        <v>2632</v>
      </c>
      <c r="B1504" t="s">
        <v>1945</v>
      </c>
      <c r="C1504" s="1">
        <f t="shared" si="1134"/>
        <v>105542</v>
      </c>
      <c r="D1504" s="1"/>
      <c r="E1504" s="1"/>
      <c r="F1504" s="1"/>
      <c r="G1504" s="1"/>
      <c r="H1504" s="1"/>
      <c r="I1504" s="1"/>
      <c r="J1504" s="1"/>
      <c r="K1504" s="7">
        <f>RANK(W1504,(W1504:Y1504,Z1504:AN1504))</f>
        <v>1</v>
      </c>
      <c r="L1504" s="7" t="e">
        <f>RANK(X1504,(W1504:Y1504,Z1504:AN1504))</f>
        <v>#N/A</v>
      </c>
      <c r="M1504" s="7">
        <f>IF(Y1504&gt;0,RANK(Y1504,(W1504:Y1504,Z1504:AN1504)),0)</f>
        <v>2</v>
      </c>
      <c r="N1504" s="7"/>
      <c r="O1504" s="1">
        <f t="shared" si="1140"/>
        <v>28534</v>
      </c>
      <c r="P1504" s="2">
        <f t="shared" si="1135"/>
        <v>0.27035682477118111</v>
      </c>
      <c r="Q1504" s="2"/>
      <c r="R1504" s="2">
        <f t="shared" si="1136"/>
        <v>0.63517841238559059</v>
      </c>
      <c r="S1504" s="2">
        <f t="shared" si="1137"/>
        <v>0</v>
      </c>
      <c r="T1504" s="2">
        <f t="shared" si="1138"/>
        <v>0.36482158761440941</v>
      </c>
      <c r="U1504" s="2">
        <f t="shared" si="1131"/>
        <v>0</v>
      </c>
      <c r="V1504" s="2">
        <f t="shared" si="1132"/>
        <v>0</v>
      </c>
      <c r="W1504" s="1">
        <v>67038</v>
      </c>
      <c r="Y1504" s="1">
        <v>38504</v>
      </c>
      <c r="AH1504" s="1"/>
      <c r="AI1504" s="1"/>
      <c r="AK1504" s="1"/>
      <c r="AL1504" s="1"/>
      <c r="AM1504" s="1"/>
      <c r="AN1504" s="1"/>
      <c r="AO1504" s="1"/>
      <c r="AP1504" s="7"/>
      <c r="AQ1504" s="7"/>
      <c r="AR1504" s="7"/>
      <c r="AS1504" s="7"/>
      <c r="AT1504" s="2"/>
      <c r="AU1504" s="2"/>
      <c r="AV1504" s="2"/>
      <c r="AW1504" s="2"/>
      <c r="AX1504" s="2"/>
      <c r="AY1504" t="str">
        <f t="shared" si="1141"/>
        <v>Kings CD9</v>
      </c>
      <c r="BA1504" s="196">
        <v>9</v>
      </c>
      <c r="BB1504" s="196"/>
      <c r="BC1504" s="97">
        <v>36</v>
      </c>
      <c r="BD1504" s="6"/>
      <c r="BE1504" s="180">
        <v>36047</v>
      </c>
      <c r="BF1504">
        <f t="shared" si="1139"/>
        <v>3604709</v>
      </c>
      <c r="BH1504" t="s">
        <v>3303</v>
      </c>
    </row>
    <row r="1505" spans="1:60">
      <c r="A1505" s="196" t="s">
        <v>2632</v>
      </c>
      <c r="B1505" t="s">
        <v>1945</v>
      </c>
      <c r="C1505" s="1">
        <f t="shared" si="1134"/>
        <v>15434</v>
      </c>
      <c r="D1505" s="1"/>
      <c r="E1505" s="1"/>
      <c r="F1505" s="1"/>
      <c r="G1505" s="1"/>
      <c r="H1505" s="1"/>
      <c r="I1505" s="1"/>
      <c r="J1505" s="1"/>
      <c r="K1505" s="7">
        <f>RANK(W1505,(W1505:Y1505,Z1505:AN1505))</f>
        <v>1</v>
      </c>
      <c r="L1505" s="7" t="e">
        <f>RANK(X1505,(W1505:Y1505,Z1505:AN1505))</f>
        <v>#N/A</v>
      </c>
      <c r="M1505" s="7">
        <f>IF(Y1505&gt;0,RANK(Y1505,(W1505:Y1505,Z1505:AN1505)),0)</f>
        <v>2</v>
      </c>
      <c r="N1505" s="7"/>
      <c r="O1505" s="1">
        <f t="shared" si="1140"/>
        <v>674</v>
      </c>
      <c r="P1505" s="2">
        <f t="shared" si="1135"/>
        <v>4.3669819878191005E-2</v>
      </c>
      <c r="Q1505" s="2"/>
      <c r="R1505" s="2">
        <f t="shared" si="1136"/>
        <v>0.52183490993909554</v>
      </c>
      <c r="S1505" s="2">
        <f t="shared" si="1137"/>
        <v>0</v>
      </c>
      <c r="T1505" s="2">
        <f t="shared" si="1138"/>
        <v>0.47816509006090452</v>
      </c>
      <c r="U1505" s="2">
        <f t="shared" si="1131"/>
        <v>0</v>
      </c>
      <c r="V1505" s="2">
        <f t="shared" si="1132"/>
        <v>-5.5511151231257827E-17</v>
      </c>
      <c r="W1505" s="1">
        <v>8054</v>
      </c>
      <c r="Y1505" s="1">
        <v>7380</v>
      </c>
      <c r="AH1505" s="1"/>
      <c r="AI1505" s="1"/>
      <c r="AK1505" s="1"/>
      <c r="AL1505" s="1"/>
      <c r="AM1505" s="1"/>
      <c r="AN1505" s="1"/>
      <c r="AO1505" s="1"/>
      <c r="AP1505" s="7"/>
      <c r="AQ1505" s="7"/>
      <c r="AR1505" s="7"/>
      <c r="AS1505" s="7"/>
      <c r="AT1505" s="2"/>
      <c r="AU1505" s="2"/>
      <c r="AV1505" s="2"/>
      <c r="AW1505" s="2"/>
      <c r="AX1505" s="2"/>
      <c r="AY1505" t="str">
        <f t="shared" si="1141"/>
        <v>Kings CD10</v>
      </c>
      <c r="BA1505" s="196">
        <v>10</v>
      </c>
      <c r="BB1505" s="196"/>
      <c r="BC1505" s="97">
        <v>36</v>
      </c>
      <c r="BD1505" s="6"/>
      <c r="BE1505" s="180">
        <v>36047</v>
      </c>
      <c r="BF1505">
        <f t="shared" si="1139"/>
        <v>3604710</v>
      </c>
      <c r="BH1505" t="s">
        <v>3303</v>
      </c>
    </row>
    <row r="1506" spans="1:60">
      <c r="A1506" s="196" t="s">
        <v>2632</v>
      </c>
      <c r="B1506" t="s">
        <v>1945</v>
      </c>
      <c r="C1506" s="1">
        <f t="shared" si="1134"/>
        <v>15723</v>
      </c>
      <c r="D1506" s="1"/>
      <c r="E1506" s="1"/>
      <c r="F1506" s="1"/>
      <c r="G1506" s="1"/>
      <c r="H1506" s="1"/>
      <c r="I1506" s="1"/>
      <c r="J1506" s="1"/>
      <c r="K1506" s="7">
        <f>RANK(W1506,(W1506:Y1506,Z1506:AN1506))</f>
        <v>2</v>
      </c>
      <c r="L1506" s="7" t="e">
        <f>RANK(X1506,(W1506:Y1506,Z1506:AN1506))</f>
        <v>#N/A</v>
      </c>
      <c r="M1506" s="7">
        <f>IF(Y1506&gt;0,RANK(Y1506,(W1506:Y1506,Z1506:AN1506)),0)</f>
        <v>1</v>
      </c>
      <c r="N1506" s="7"/>
      <c r="O1506" s="1">
        <f t="shared" si="1140"/>
        <v>603</v>
      </c>
      <c r="P1506" s="2">
        <f t="shared" si="1135"/>
        <v>3.8351459645105897E-2</v>
      </c>
      <c r="Q1506" s="2"/>
      <c r="R1506" s="2">
        <f t="shared" si="1136"/>
        <v>0.48082427017744706</v>
      </c>
      <c r="S1506" s="2">
        <f t="shared" si="1137"/>
        <v>0</v>
      </c>
      <c r="T1506" s="2">
        <f t="shared" si="1138"/>
        <v>0.519175729822553</v>
      </c>
      <c r="U1506" s="2">
        <f t="shared" si="1131"/>
        <v>0</v>
      </c>
      <c r="V1506" s="2">
        <f t="shared" si="1132"/>
        <v>0</v>
      </c>
      <c r="W1506" s="1">
        <v>7560</v>
      </c>
      <c r="Y1506" s="1">
        <v>8163</v>
      </c>
      <c r="AH1506" s="1"/>
      <c r="AI1506" s="1"/>
      <c r="AK1506" s="1"/>
      <c r="AL1506" s="1"/>
      <c r="AM1506" s="1"/>
      <c r="AN1506" s="1"/>
      <c r="AO1506" s="1"/>
      <c r="AP1506" s="7"/>
      <c r="AQ1506" s="7"/>
      <c r="AR1506" s="7"/>
      <c r="AS1506" s="7"/>
      <c r="AT1506" s="2"/>
      <c r="AU1506" s="2"/>
      <c r="AV1506" s="2"/>
      <c r="AW1506" s="2"/>
      <c r="AX1506" s="2"/>
      <c r="AY1506" t="str">
        <f t="shared" si="1141"/>
        <v>Kings CD11</v>
      </c>
      <c r="BA1506" s="196">
        <v>11</v>
      </c>
      <c r="BB1506" s="196"/>
      <c r="BC1506" s="97">
        <v>36</v>
      </c>
      <c r="BD1506" s="6"/>
      <c r="BE1506" s="180">
        <v>36047</v>
      </c>
      <c r="BF1506">
        <f t="shared" si="1139"/>
        <v>3604711</v>
      </c>
      <c r="BH1506" t="s">
        <v>3303</v>
      </c>
    </row>
    <row r="1507" spans="1:60">
      <c r="A1507" s="196" t="s">
        <v>2632</v>
      </c>
      <c r="B1507" t="s">
        <v>1945</v>
      </c>
      <c r="C1507" s="1">
        <f t="shared" si="1134"/>
        <v>12477</v>
      </c>
      <c r="D1507" s="1"/>
      <c r="E1507" s="1"/>
      <c r="F1507" s="1"/>
      <c r="G1507" s="1"/>
      <c r="H1507" s="1"/>
      <c r="I1507" s="1"/>
      <c r="J1507" s="1"/>
      <c r="K1507" s="7">
        <f>RANK(W1507,(W1507:Y1507,Z1507:AN1507))</f>
        <v>2</v>
      </c>
      <c r="L1507" s="7" t="e">
        <f>RANK(X1507,(W1507:Y1507,Z1507:AN1507))</f>
        <v>#N/A</v>
      </c>
      <c r="M1507" s="7">
        <f>IF(Y1507&gt;0,RANK(Y1507,(W1507:Y1507,Z1507:AN1507)),0)</f>
        <v>1</v>
      </c>
      <c r="N1507" s="7"/>
      <c r="O1507" s="1">
        <f t="shared" si="1140"/>
        <v>2365</v>
      </c>
      <c r="P1507" s="2">
        <f t="shared" si="1135"/>
        <v>0.18954876973631482</v>
      </c>
      <c r="Q1507" s="2"/>
      <c r="R1507" s="2">
        <f t="shared" si="1136"/>
        <v>0.40522561513184258</v>
      </c>
      <c r="S1507" s="2">
        <f t="shared" si="1137"/>
        <v>0</v>
      </c>
      <c r="T1507" s="2">
        <f t="shared" si="1138"/>
        <v>0.59477438486815737</v>
      </c>
      <c r="U1507" s="2">
        <f t="shared" si="1131"/>
        <v>0</v>
      </c>
      <c r="V1507" s="2">
        <f t="shared" si="1132"/>
        <v>1.1102230246251565E-16</v>
      </c>
      <c r="W1507" s="1">
        <v>5056</v>
      </c>
      <c r="Y1507" s="1">
        <v>7421</v>
      </c>
      <c r="AH1507" s="1"/>
      <c r="AI1507" s="1"/>
      <c r="AK1507" s="1"/>
      <c r="AL1507" s="1"/>
      <c r="AM1507" s="1"/>
      <c r="AN1507" s="1"/>
      <c r="AO1507" s="1"/>
      <c r="AP1507" s="7"/>
      <c r="AQ1507" s="7"/>
      <c r="AR1507" s="7"/>
      <c r="AS1507" s="7"/>
      <c r="AT1507" s="2"/>
      <c r="AU1507" s="2"/>
      <c r="AV1507" s="2"/>
      <c r="AW1507" s="2"/>
      <c r="AX1507" s="2"/>
      <c r="AY1507" t="str">
        <f t="shared" si="1141"/>
        <v>Kings CD12</v>
      </c>
      <c r="BA1507" s="196">
        <v>12</v>
      </c>
      <c r="BB1507" s="196"/>
      <c r="BC1507" s="97">
        <v>36</v>
      </c>
      <c r="BD1507" s="6"/>
      <c r="BE1507" s="180">
        <v>36047</v>
      </c>
      <c r="BF1507">
        <f t="shared" si="1139"/>
        <v>3604712</v>
      </c>
      <c r="BH1507" t="s">
        <v>3303</v>
      </c>
    </row>
    <row r="1508" spans="1:60">
      <c r="A1508" s="196" t="s">
        <v>1944</v>
      </c>
      <c r="B1508" t="s">
        <v>1945</v>
      </c>
      <c r="C1508" s="1">
        <f t="shared" si="1134"/>
        <v>12644</v>
      </c>
      <c r="D1508" s="1"/>
      <c r="E1508" s="1"/>
      <c r="F1508" s="1"/>
      <c r="G1508" s="1"/>
      <c r="H1508" s="1"/>
      <c r="I1508" s="1"/>
      <c r="J1508" s="1"/>
      <c r="K1508" s="7">
        <f>RANK(W1508,(W1508:Y1508,Z1508:AN1508))</f>
        <v>1</v>
      </c>
      <c r="L1508" s="7" t="e">
        <f>RANK(X1508,(W1508:Y1508,Z1508:AN1508))</f>
        <v>#N/A</v>
      </c>
      <c r="M1508" s="7">
        <f>IF(Y1508&gt;0,RANK(Y1508,(W1508:Y1508,Z1508:AN1508)),0)</f>
        <v>2</v>
      </c>
      <c r="N1508" s="7"/>
      <c r="O1508" s="1">
        <f t="shared" si="1140"/>
        <v>2900</v>
      </c>
      <c r="P1508" s="2">
        <f t="shared" si="1135"/>
        <v>0.22935779816513763</v>
      </c>
      <c r="Q1508" s="2"/>
      <c r="R1508" s="2">
        <f t="shared" si="1136"/>
        <v>0.61467889908256879</v>
      </c>
      <c r="S1508" s="2">
        <f t="shared" si="1137"/>
        <v>0</v>
      </c>
      <c r="T1508" s="2">
        <f t="shared" si="1138"/>
        <v>0.38532110091743121</v>
      </c>
      <c r="U1508" s="2">
        <f t="shared" si="1131"/>
        <v>0</v>
      </c>
      <c r="V1508" s="2">
        <f t="shared" si="1132"/>
        <v>0</v>
      </c>
      <c r="W1508" s="1">
        <v>7772</v>
      </c>
      <c r="Y1508" s="1">
        <v>4872</v>
      </c>
      <c r="AH1508" s="1"/>
      <c r="AI1508" s="1"/>
      <c r="AK1508" s="1"/>
      <c r="AL1508" s="1"/>
      <c r="AM1508" s="1"/>
      <c r="AN1508" s="1"/>
      <c r="AO1508" s="1"/>
      <c r="AP1508" s="7"/>
      <c r="AQ1508" s="7"/>
      <c r="AR1508" s="7"/>
      <c r="AS1508" s="7"/>
      <c r="AT1508" s="2"/>
      <c r="AU1508" s="2"/>
      <c r="AV1508" s="2"/>
      <c r="AW1508" s="2"/>
      <c r="AX1508" s="2"/>
      <c r="AY1508" t="str">
        <f t="shared" si="1141"/>
        <v>New York CD7</v>
      </c>
      <c r="BA1508" s="196">
        <v>7</v>
      </c>
      <c r="BB1508" s="196"/>
      <c r="BC1508" s="97">
        <v>36</v>
      </c>
      <c r="BD1508" s="6"/>
      <c r="BE1508" s="180">
        <v>36061</v>
      </c>
      <c r="BF1508">
        <f t="shared" si="1139"/>
        <v>3606107</v>
      </c>
      <c r="BH1508" t="s">
        <v>3303</v>
      </c>
    </row>
    <row r="1509" spans="1:60">
      <c r="A1509" s="196" t="s">
        <v>1944</v>
      </c>
      <c r="B1509" t="s">
        <v>1945</v>
      </c>
      <c r="C1509" s="1">
        <f t="shared" si="1134"/>
        <v>93441</v>
      </c>
      <c r="D1509" s="1"/>
      <c r="E1509" s="1"/>
      <c r="F1509" s="1"/>
      <c r="G1509" s="1"/>
      <c r="H1509" s="1"/>
      <c r="I1509" s="1"/>
      <c r="J1509" s="1"/>
      <c r="K1509" s="7">
        <f>RANK(W1509,(W1509:Y1509,Z1509:AN1509))</f>
        <v>1</v>
      </c>
      <c r="L1509" s="7" t="e">
        <f>RANK(X1509,(W1509:Y1509,Z1509:AN1509))</f>
        <v>#N/A</v>
      </c>
      <c r="M1509" s="7">
        <f>IF(Y1509&gt;0,RANK(Y1509,(W1509:Y1509,Z1509:AN1509)),0)</f>
        <v>2</v>
      </c>
      <c r="N1509" s="7"/>
      <c r="O1509" s="1">
        <f t="shared" si="1140"/>
        <v>34447</v>
      </c>
      <c r="P1509" s="2">
        <f t="shared" si="1135"/>
        <v>0.36864973619717256</v>
      </c>
      <c r="Q1509" s="2"/>
      <c r="R1509" s="2">
        <f t="shared" si="1136"/>
        <v>0.68432486809858628</v>
      </c>
      <c r="S1509" s="2">
        <f t="shared" si="1137"/>
        <v>0</v>
      </c>
      <c r="T1509" s="2">
        <f t="shared" si="1138"/>
        <v>0.31567513190141372</v>
      </c>
      <c r="U1509" s="2">
        <f t="shared" si="1131"/>
        <v>0</v>
      </c>
      <c r="V1509" s="2">
        <f t="shared" si="1132"/>
        <v>0</v>
      </c>
      <c r="W1509" s="1">
        <v>63944</v>
      </c>
      <c r="Y1509" s="1">
        <v>29497</v>
      </c>
      <c r="AH1509" s="1"/>
      <c r="AI1509" s="1"/>
      <c r="AK1509" s="1"/>
      <c r="AL1509" s="1"/>
      <c r="AM1509" s="1"/>
      <c r="AN1509" s="1"/>
      <c r="AO1509" s="1"/>
      <c r="AP1509" s="7"/>
      <c r="AQ1509" s="7"/>
      <c r="AR1509" s="7"/>
      <c r="AS1509" s="7"/>
      <c r="AT1509" s="2"/>
      <c r="AU1509" s="2"/>
      <c r="AV1509" s="2"/>
      <c r="AW1509" s="2"/>
      <c r="AX1509" s="2"/>
      <c r="AY1509" t="str">
        <f t="shared" si="1141"/>
        <v>New York CD10</v>
      </c>
      <c r="BA1509" s="196">
        <v>10</v>
      </c>
      <c r="BB1509" s="196"/>
      <c r="BC1509" s="97">
        <v>36</v>
      </c>
      <c r="BD1509" s="6"/>
      <c r="BE1509" s="180">
        <v>36061</v>
      </c>
      <c r="BF1509">
        <f t="shared" si="1139"/>
        <v>3606110</v>
      </c>
      <c r="BH1509" t="s">
        <v>3303</v>
      </c>
    </row>
    <row r="1510" spans="1:60">
      <c r="A1510" s="196" t="s">
        <v>1944</v>
      </c>
      <c r="B1510" t="s">
        <v>1945</v>
      </c>
      <c r="C1510" s="1">
        <f t="shared" si="1134"/>
        <v>89546</v>
      </c>
      <c r="D1510" s="1"/>
      <c r="E1510" s="1"/>
      <c r="F1510" s="1"/>
      <c r="G1510" s="1"/>
      <c r="H1510" s="1"/>
      <c r="I1510" s="1"/>
      <c r="J1510" s="1"/>
      <c r="K1510" s="7">
        <f>RANK(W1510,(W1510:Y1510,Z1510:AN1510))</f>
        <v>1</v>
      </c>
      <c r="L1510" s="7" t="e">
        <f>RANK(X1510,(W1510:Y1510,Z1510:AN1510))</f>
        <v>#N/A</v>
      </c>
      <c r="M1510" s="7">
        <f>IF(Y1510&gt;0,RANK(Y1510,(W1510:Y1510,Z1510:AN1510)),0)</f>
        <v>2</v>
      </c>
      <c r="N1510" s="7"/>
      <c r="O1510" s="1">
        <f t="shared" si="1140"/>
        <v>32308</v>
      </c>
      <c r="P1510" s="2">
        <f t="shared" si="1135"/>
        <v>0.36079780224688984</v>
      </c>
      <c r="Q1510" s="2"/>
      <c r="R1510" s="2">
        <f t="shared" si="1136"/>
        <v>0.68039890112344492</v>
      </c>
      <c r="S1510" s="2">
        <f t="shared" si="1137"/>
        <v>0</v>
      </c>
      <c r="T1510" s="2">
        <f t="shared" si="1138"/>
        <v>0.31960109887655508</v>
      </c>
      <c r="U1510" s="2">
        <f t="shared" si="1131"/>
        <v>0</v>
      </c>
      <c r="V1510" s="2">
        <f t="shared" si="1132"/>
        <v>0</v>
      </c>
      <c r="W1510" s="1">
        <v>60927</v>
      </c>
      <c r="Y1510" s="1">
        <v>28619</v>
      </c>
      <c r="AH1510" s="1"/>
      <c r="AI1510" s="1"/>
      <c r="AK1510" s="1"/>
      <c r="AL1510" s="1"/>
      <c r="AM1510" s="1"/>
      <c r="AN1510" s="1"/>
      <c r="AO1510" s="1"/>
      <c r="AP1510" s="7"/>
      <c r="AQ1510" s="7"/>
      <c r="AR1510" s="7"/>
      <c r="AS1510" s="7"/>
      <c r="AT1510" s="2"/>
      <c r="AU1510" s="2"/>
      <c r="AV1510" s="2"/>
      <c r="AW1510" s="2"/>
      <c r="AX1510" s="2"/>
      <c r="AY1510" t="str">
        <f t="shared" si="1141"/>
        <v>New York CD12</v>
      </c>
      <c r="BA1510" s="196">
        <v>12</v>
      </c>
      <c r="BB1510" s="196"/>
      <c r="BC1510" s="97">
        <v>36</v>
      </c>
      <c r="BD1510" s="6"/>
      <c r="BE1510" s="180">
        <v>36061</v>
      </c>
      <c r="BF1510">
        <f t="shared" si="1139"/>
        <v>3606112</v>
      </c>
      <c r="BH1510" t="s">
        <v>3303</v>
      </c>
    </row>
    <row r="1511" spans="1:60">
      <c r="A1511" s="196" t="s">
        <v>1944</v>
      </c>
      <c r="B1511" t="s">
        <v>1945</v>
      </c>
      <c r="C1511" s="1">
        <f t="shared" si="1134"/>
        <v>93369</v>
      </c>
      <c r="D1511" s="1"/>
      <c r="E1511" s="1"/>
      <c r="F1511" s="1"/>
      <c r="G1511" s="1"/>
      <c r="H1511" s="1"/>
      <c r="I1511" s="1"/>
      <c r="J1511" s="1"/>
      <c r="K1511" s="7">
        <f>RANK(W1511,(W1511:Y1511,Z1511:AN1511))</f>
        <v>1</v>
      </c>
      <c r="L1511" s="7" t="e">
        <f>RANK(X1511,(W1511:Y1511,Z1511:AN1511))</f>
        <v>#N/A</v>
      </c>
      <c r="M1511" s="7">
        <f>IF(Y1511&gt;0,RANK(Y1511,(W1511:Y1511,Z1511:AN1511)),0)</f>
        <v>2</v>
      </c>
      <c r="N1511" s="7"/>
      <c r="O1511" s="1">
        <f t="shared" si="1140"/>
        <v>22957</v>
      </c>
      <c r="P1511" s="2">
        <f t="shared" si="1135"/>
        <v>0.24587389818890637</v>
      </c>
      <c r="Q1511" s="2"/>
      <c r="R1511" s="2">
        <f t="shared" si="1136"/>
        <v>0.62293694909445319</v>
      </c>
      <c r="S1511" s="2">
        <f t="shared" si="1137"/>
        <v>0</v>
      </c>
      <c r="T1511" s="2">
        <f t="shared" si="1138"/>
        <v>0.37706305090554681</v>
      </c>
      <c r="U1511" s="2">
        <f t="shared" si="1131"/>
        <v>0</v>
      </c>
      <c r="V1511" s="2">
        <f t="shared" si="1132"/>
        <v>0</v>
      </c>
      <c r="W1511" s="1">
        <v>58163</v>
      </c>
      <c r="Y1511" s="1">
        <v>35206</v>
      </c>
      <c r="AH1511" s="1"/>
      <c r="AI1511" s="1"/>
      <c r="AK1511" s="1"/>
      <c r="AL1511" s="1"/>
      <c r="AM1511" s="1"/>
      <c r="AN1511" s="1"/>
      <c r="AO1511" s="1"/>
      <c r="AP1511" s="7"/>
      <c r="AQ1511" s="7"/>
      <c r="AR1511" s="7"/>
      <c r="AS1511" s="7"/>
      <c r="AT1511" s="2"/>
      <c r="AU1511" s="2"/>
      <c r="AV1511" s="2"/>
      <c r="AW1511" s="2"/>
      <c r="AX1511" s="2"/>
      <c r="AY1511" t="str">
        <f t="shared" si="1141"/>
        <v>New York CD13</v>
      </c>
      <c r="BA1511" s="196">
        <v>13</v>
      </c>
      <c r="BB1511" s="196"/>
      <c r="BC1511" s="97">
        <v>36</v>
      </c>
      <c r="BD1511" s="6"/>
      <c r="BE1511" s="180">
        <v>36061</v>
      </c>
      <c r="BF1511">
        <f t="shared" si="1139"/>
        <v>3606113</v>
      </c>
      <c r="BH1511" t="s">
        <v>3303</v>
      </c>
    </row>
    <row r="1512" spans="1:60">
      <c r="A1512" s="196" t="s">
        <v>1272</v>
      </c>
      <c r="B1512" t="s">
        <v>1945</v>
      </c>
      <c r="C1512" s="1">
        <f t="shared" si="1134"/>
        <v>12933</v>
      </c>
      <c r="D1512" s="1"/>
      <c r="E1512" s="1"/>
      <c r="F1512" s="1"/>
      <c r="G1512" s="1"/>
      <c r="H1512" s="1"/>
      <c r="I1512" s="1"/>
      <c r="J1512" s="1"/>
      <c r="K1512" s="7">
        <f>RANK(W1512,(W1512:Y1512,Z1512:AN1512))</f>
        <v>1</v>
      </c>
      <c r="L1512" s="7" t="e">
        <f>RANK(X1512,(W1512:Y1512,Z1512:AN1512))</f>
        <v>#N/A</v>
      </c>
      <c r="M1512" s="7">
        <f>IF(Y1512&gt;0,RANK(Y1512,(W1512:Y1512,Z1512:AN1512)),0)</f>
        <v>2</v>
      </c>
      <c r="N1512" s="7"/>
      <c r="O1512" s="1">
        <f t="shared" si="1140"/>
        <v>2525</v>
      </c>
      <c r="P1512" s="2">
        <f t="shared" si="1135"/>
        <v>0.19523699064408875</v>
      </c>
      <c r="Q1512" s="2"/>
      <c r="R1512" s="2">
        <f t="shared" si="1136"/>
        <v>0.59761849532204436</v>
      </c>
      <c r="S1512" s="2">
        <f t="shared" si="1137"/>
        <v>0</v>
      </c>
      <c r="T1512" s="2">
        <f t="shared" si="1138"/>
        <v>0.40238150467795564</v>
      </c>
      <c r="U1512" s="2">
        <f t="shared" si="1131"/>
        <v>0</v>
      </c>
      <c r="V1512" s="2">
        <f t="shared" si="1132"/>
        <v>0</v>
      </c>
      <c r="W1512" s="1">
        <v>7729</v>
      </c>
      <c r="Y1512" s="1">
        <v>5204</v>
      </c>
      <c r="AH1512" s="1"/>
      <c r="AI1512" s="1"/>
      <c r="AK1512" s="1"/>
      <c r="AL1512" s="1"/>
      <c r="AM1512" s="1"/>
      <c r="AN1512" s="1"/>
      <c r="AO1512" s="1"/>
      <c r="AP1512" s="7"/>
      <c r="AQ1512" s="7"/>
      <c r="AR1512" s="7"/>
      <c r="AS1512" s="7"/>
      <c r="AT1512" s="2"/>
      <c r="AU1512" s="2"/>
      <c r="AV1512" s="2"/>
      <c r="AW1512" s="2"/>
      <c r="AX1512" s="2"/>
      <c r="AY1512" t="str">
        <f t="shared" si="1141"/>
        <v>Queens CD3</v>
      </c>
      <c r="BA1512" s="196">
        <v>3</v>
      </c>
      <c r="BB1512" s="196"/>
      <c r="BC1512" s="97">
        <v>36</v>
      </c>
      <c r="BD1512" s="6"/>
      <c r="BE1512" s="180">
        <v>36081</v>
      </c>
      <c r="BF1512">
        <f t="shared" si="1139"/>
        <v>3608103</v>
      </c>
      <c r="BH1512" t="s">
        <v>3303</v>
      </c>
    </row>
    <row r="1513" spans="1:60">
      <c r="A1513" s="196" t="s">
        <v>1272</v>
      </c>
      <c r="B1513" t="s">
        <v>1945</v>
      </c>
      <c r="C1513" s="1">
        <f t="shared" si="1134"/>
        <v>75532</v>
      </c>
      <c r="D1513" s="1"/>
      <c r="E1513" s="1"/>
      <c r="F1513" s="1"/>
      <c r="G1513" s="1"/>
      <c r="H1513" s="1"/>
      <c r="I1513" s="1"/>
      <c r="J1513" s="1"/>
      <c r="K1513" s="7">
        <f>RANK(W1513,(W1513:Y1513,Z1513:AN1513))</f>
        <v>1</v>
      </c>
      <c r="L1513" s="7" t="e">
        <f>RANK(X1513,(W1513:Y1513,Z1513:AN1513))</f>
        <v>#N/A</v>
      </c>
      <c r="M1513" s="7">
        <f>IF(Y1513&gt;0,RANK(Y1513,(W1513:Y1513,Z1513:AN1513)),0)</f>
        <v>2</v>
      </c>
      <c r="N1513" s="7"/>
      <c r="O1513" s="1">
        <f t="shared" si="1140"/>
        <v>33424</v>
      </c>
      <c r="P1513" s="2">
        <f t="shared" si="1135"/>
        <v>0.44251443096965526</v>
      </c>
      <c r="Q1513" s="2"/>
      <c r="R1513" s="2">
        <f t="shared" si="1136"/>
        <v>0.72125721548482757</v>
      </c>
      <c r="S1513" s="2">
        <f t="shared" si="1137"/>
        <v>0</v>
      </c>
      <c r="T1513" s="2">
        <f t="shared" si="1138"/>
        <v>0.27874278451517237</v>
      </c>
      <c r="U1513" s="2">
        <f t="shared" si="1131"/>
        <v>0</v>
      </c>
      <c r="V1513" s="2">
        <f t="shared" si="1132"/>
        <v>5.5511151231257827E-17</v>
      </c>
      <c r="W1513" s="1">
        <v>54478</v>
      </c>
      <c r="Y1513" s="1">
        <v>21054</v>
      </c>
      <c r="AH1513" s="1"/>
      <c r="AI1513" s="1"/>
      <c r="AK1513" s="1"/>
      <c r="AL1513" s="1"/>
      <c r="AM1513" s="1"/>
      <c r="AN1513" s="1"/>
      <c r="AO1513" s="1"/>
      <c r="AP1513" s="7"/>
      <c r="AQ1513" s="7"/>
      <c r="AR1513" s="7"/>
      <c r="AS1513" s="7"/>
      <c r="AT1513" s="2"/>
      <c r="AU1513" s="2"/>
      <c r="AV1513" s="2"/>
      <c r="AW1513" s="2"/>
      <c r="AX1513" s="2"/>
      <c r="AY1513" t="str">
        <f t="shared" si="1141"/>
        <v>Queens CD5</v>
      </c>
      <c r="BA1513" s="196">
        <v>5</v>
      </c>
      <c r="BB1513" s="196"/>
      <c r="BC1513" s="97">
        <v>36</v>
      </c>
      <c r="BD1513" s="6"/>
      <c r="BE1513" s="180">
        <v>36081</v>
      </c>
      <c r="BF1513">
        <f t="shared" si="1139"/>
        <v>3608105</v>
      </c>
      <c r="BH1513" t="s">
        <v>3303</v>
      </c>
    </row>
    <row r="1514" spans="1:60">
      <c r="A1514" s="196" t="s">
        <v>1272</v>
      </c>
      <c r="B1514" t="s">
        <v>1945</v>
      </c>
      <c r="C1514" s="1">
        <f t="shared" si="1134"/>
        <v>57096</v>
      </c>
      <c r="D1514" s="1"/>
      <c r="E1514" s="1"/>
      <c r="F1514" s="1"/>
      <c r="G1514" s="1"/>
      <c r="H1514" s="1"/>
      <c r="I1514" s="1"/>
      <c r="J1514" s="1"/>
      <c r="K1514" s="7">
        <f>RANK(W1514,(W1514:Y1514,Z1514:AN1514))</f>
        <v>1</v>
      </c>
      <c r="L1514" s="7" t="e">
        <f>RANK(X1514,(W1514:Y1514,Z1514:AN1514))</f>
        <v>#N/A</v>
      </c>
      <c r="M1514" s="7">
        <f>IF(Y1514&gt;0,RANK(Y1514,(W1514:Y1514,Z1514:AN1514)),0)</f>
        <v>2</v>
      </c>
      <c r="N1514" s="7"/>
      <c r="O1514" s="1">
        <f t="shared" si="1140"/>
        <v>8818</v>
      </c>
      <c r="P1514" s="2">
        <f t="shared" si="1135"/>
        <v>0.15444164214656017</v>
      </c>
      <c r="Q1514" s="2"/>
      <c r="R1514" s="2">
        <f t="shared" si="1136"/>
        <v>0.5772208210732801</v>
      </c>
      <c r="S1514" s="2">
        <f t="shared" si="1137"/>
        <v>0</v>
      </c>
      <c r="T1514" s="2">
        <f t="shared" si="1138"/>
        <v>0.4227791789267199</v>
      </c>
      <c r="U1514" s="2">
        <f t="shared" si="1131"/>
        <v>0</v>
      </c>
      <c r="V1514" s="2">
        <f t="shared" si="1132"/>
        <v>0</v>
      </c>
      <c r="W1514" s="1">
        <v>32957</v>
      </c>
      <c r="Y1514" s="1">
        <v>24139</v>
      </c>
      <c r="AH1514" s="1"/>
      <c r="AI1514" s="1"/>
      <c r="AK1514" s="1"/>
      <c r="AL1514" s="1"/>
      <c r="AM1514" s="1"/>
      <c r="AN1514" s="1"/>
      <c r="AO1514" s="1"/>
      <c r="AP1514" s="7"/>
      <c r="AQ1514" s="7"/>
      <c r="AR1514" s="7"/>
      <c r="AS1514" s="7"/>
      <c r="AT1514" s="2"/>
      <c r="AU1514" s="2"/>
      <c r="AV1514" s="2"/>
      <c r="AW1514" s="2"/>
      <c r="AX1514" s="2"/>
      <c r="AY1514" t="str">
        <f t="shared" si="1141"/>
        <v>Queens CD6</v>
      </c>
      <c r="BA1514" s="196">
        <v>6</v>
      </c>
      <c r="BB1514" s="196"/>
      <c r="BC1514" s="97">
        <v>36</v>
      </c>
      <c r="BD1514" s="6"/>
      <c r="BE1514" s="180">
        <v>36081</v>
      </c>
      <c r="BF1514">
        <f t="shared" si="1139"/>
        <v>3608106</v>
      </c>
      <c r="BH1514" t="s">
        <v>3303</v>
      </c>
    </row>
    <row r="1515" spans="1:60">
      <c r="A1515" s="196" t="s">
        <v>1272</v>
      </c>
      <c r="B1515" t="s">
        <v>1945</v>
      </c>
      <c r="C1515" s="1">
        <f t="shared" si="1134"/>
        <v>8204</v>
      </c>
      <c r="D1515" s="1"/>
      <c r="E1515" s="1"/>
      <c r="F1515" s="1"/>
      <c r="G1515" s="1"/>
      <c r="H1515" s="1"/>
      <c r="I1515" s="1"/>
      <c r="J1515" s="1"/>
      <c r="K1515" s="7">
        <f>RANK(W1515,(W1515:Y1515,Z1515:AN1515))</f>
        <v>1</v>
      </c>
      <c r="L1515" s="7" t="e">
        <f>RANK(X1515,(W1515:Y1515,Z1515:AN1515))</f>
        <v>#N/A</v>
      </c>
      <c r="M1515" s="7">
        <f>IF(Y1515&gt;0,RANK(Y1515,(W1515:Y1515,Z1515:AN1515)),0)</f>
        <v>2</v>
      </c>
      <c r="N1515" s="7"/>
      <c r="O1515" s="1">
        <f t="shared" si="1140"/>
        <v>294</v>
      </c>
      <c r="P1515" s="2">
        <f t="shared" si="1135"/>
        <v>3.5836177474402729E-2</v>
      </c>
      <c r="Q1515" s="2"/>
      <c r="R1515" s="2">
        <f t="shared" si="1136"/>
        <v>0.51791808873720135</v>
      </c>
      <c r="S1515" s="2">
        <f t="shared" si="1137"/>
        <v>0</v>
      </c>
      <c r="T1515" s="2">
        <f t="shared" si="1138"/>
        <v>0.48208191126279865</v>
      </c>
      <c r="U1515" s="2">
        <f t="shared" si="1131"/>
        <v>0</v>
      </c>
      <c r="V1515" s="2">
        <f t="shared" si="1132"/>
        <v>0</v>
      </c>
      <c r="W1515" s="1">
        <v>4249</v>
      </c>
      <c r="Y1515" s="1">
        <v>3955</v>
      </c>
      <c r="AH1515" s="1"/>
      <c r="AI1515" s="1"/>
      <c r="AK1515" s="1"/>
      <c r="AL1515" s="1"/>
      <c r="AM1515" s="1"/>
      <c r="AN1515" s="1"/>
      <c r="AO1515" s="1"/>
      <c r="AP1515" s="7"/>
      <c r="AQ1515" s="7"/>
      <c r="AR1515" s="7"/>
      <c r="AS1515" s="7"/>
      <c r="AT1515" s="2"/>
      <c r="AU1515" s="2"/>
      <c r="AV1515" s="2"/>
      <c r="AW1515" s="2"/>
      <c r="AX1515" s="2"/>
      <c r="AY1515" t="str">
        <f t="shared" si="1141"/>
        <v>Queens CD7</v>
      </c>
      <c r="BA1515" s="196">
        <v>7</v>
      </c>
      <c r="BB1515" s="196"/>
      <c r="BC1515" s="97">
        <v>36</v>
      </c>
      <c r="BD1515" s="6"/>
      <c r="BE1515" s="180">
        <v>36081</v>
      </c>
      <c r="BF1515">
        <f t="shared" si="1139"/>
        <v>3608107</v>
      </c>
      <c r="BH1515" t="s">
        <v>3303</v>
      </c>
    </row>
    <row r="1516" spans="1:60">
      <c r="A1516" s="196" t="s">
        <v>1272</v>
      </c>
      <c r="B1516" t="s">
        <v>1945</v>
      </c>
      <c r="C1516" s="1">
        <f t="shared" si="1134"/>
        <v>3391</v>
      </c>
      <c r="D1516" s="1"/>
      <c r="E1516" s="1"/>
      <c r="F1516" s="1"/>
      <c r="G1516" s="1"/>
      <c r="H1516" s="1"/>
      <c r="I1516" s="1"/>
      <c r="J1516" s="1"/>
      <c r="K1516" s="7">
        <f>RANK(W1516,(W1516:Y1516,Z1516:AN1516))</f>
        <v>1</v>
      </c>
      <c r="L1516" s="7" t="e">
        <f>RANK(X1516,(W1516:Y1516,Z1516:AN1516))</f>
        <v>#N/A</v>
      </c>
      <c r="M1516" s="7">
        <f>IF(Y1516&gt;0,RANK(Y1516,(W1516:Y1516,Z1516:AN1516)),0)</f>
        <v>2</v>
      </c>
      <c r="N1516" s="7"/>
      <c r="O1516" s="1">
        <f t="shared" si="1140"/>
        <v>347</v>
      </c>
      <c r="P1516" s="2">
        <f t="shared" si="1135"/>
        <v>0.1023296962547921</v>
      </c>
      <c r="Q1516" s="2"/>
      <c r="R1516" s="2">
        <f t="shared" si="1136"/>
        <v>0.55116484812739608</v>
      </c>
      <c r="S1516" s="2">
        <f t="shared" si="1137"/>
        <v>0</v>
      </c>
      <c r="T1516" s="2">
        <f t="shared" si="1138"/>
        <v>0.44883515187260398</v>
      </c>
      <c r="U1516" s="2">
        <f t="shared" si="1131"/>
        <v>0</v>
      </c>
      <c r="V1516" s="2">
        <f t="shared" si="1132"/>
        <v>-5.5511151231257827E-17</v>
      </c>
      <c r="W1516" s="1">
        <v>1869</v>
      </c>
      <c r="Y1516" s="1">
        <v>1522</v>
      </c>
      <c r="AH1516" s="1"/>
      <c r="AI1516" s="1"/>
      <c r="AK1516" s="1"/>
      <c r="AL1516" s="1"/>
      <c r="AM1516" s="1"/>
      <c r="AN1516" s="1"/>
      <c r="AO1516" s="1"/>
      <c r="AP1516" s="7"/>
      <c r="AQ1516" s="7"/>
      <c r="AR1516" s="7"/>
      <c r="AS1516" s="7"/>
      <c r="AT1516" s="2"/>
      <c r="AU1516" s="2"/>
      <c r="AV1516" s="2"/>
      <c r="AW1516" s="2"/>
      <c r="AX1516" s="2"/>
      <c r="AY1516" t="str">
        <f t="shared" si="1141"/>
        <v>Queens CD8</v>
      </c>
      <c r="BA1516" s="196">
        <v>8</v>
      </c>
      <c r="BB1516" s="196"/>
      <c r="BC1516" s="97">
        <v>36</v>
      </c>
      <c r="BD1516" s="6"/>
      <c r="BE1516" s="180">
        <v>36081</v>
      </c>
      <c r="BF1516">
        <f t="shared" si="1139"/>
        <v>3608108</v>
      </c>
      <c r="BH1516" t="s">
        <v>3303</v>
      </c>
    </row>
    <row r="1517" spans="1:60">
      <c r="A1517" s="196" t="s">
        <v>1272</v>
      </c>
      <c r="B1517" t="s">
        <v>1945</v>
      </c>
      <c r="C1517" s="1">
        <f t="shared" si="1134"/>
        <v>15775</v>
      </c>
      <c r="D1517" s="1"/>
      <c r="E1517" s="1"/>
      <c r="F1517" s="1"/>
      <c r="G1517" s="1"/>
      <c r="H1517" s="1"/>
      <c r="I1517" s="1"/>
      <c r="J1517" s="1"/>
      <c r="K1517" s="7">
        <f>RANK(W1517,(W1517:Y1517,Z1517:AN1517))</f>
        <v>1</v>
      </c>
      <c r="L1517" s="7" t="e">
        <f>RANK(X1517,(W1517:Y1517,Z1517:AN1517))</f>
        <v>#N/A</v>
      </c>
      <c r="M1517" s="7">
        <f>IF(Y1517&gt;0,RANK(Y1517,(W1517:Y1517,Z1517:AN1517)),0)</f>
        <v>2</v>
      </c>
      <c r="N1517" s="7"/>
      <c r="O1517" s="1">
        <f t="shared" si="1140"/>
        <v>635</v>
      </c>
      <c r="P1517" s="2">
        <f t="shared" si="1135"/>
        <v>4.0253565768621234E-2</v>
      </c>
      <c r="Q1517" s="2"/>
      <c r="R1517" s="2">
        <f t="shared" si="1136"/>
        <v>0.52012678288431058</v>
      </c>
      <c r="S1517" s="2">
        <f t="shared" si="1137"/>
        <v>0</v>
      </c>
      <c r="T1517" s="2">
        <f t="shared" si="1138"/>
        <v>0.47987321711568937</v>
      </c>
      <c r="U1517" s="2">
        <f t="shared" si="1131"/>
        <v>0</v>
      </c>
      <c r="V1517" s="2">
        <f t="shared" si="1132"/>
        <v>5.5511151231257827E-17</v>
      </c>
      <c r="W1517" s="1">
        <v>8205</v>
      </c>
      <c r="Y1517" s="1">
        <v>7570</v>
      </c>
      <c r="AH1517" s="1"/>
      <c r="AI1517" s="1"/>
      <c r="AK1517" s="1"/>
      <c r="AL1517" s="1"/>
      <c r="AM1517" s="1"/>
      <c r="AN1517" s="1"/>
      <c r="AO1517" s="1"/>
      <c r="AP1517" s="7"/>
      <c r="AQ1517" s="7"/>
      <c r="AR1517" s="7"/>
      <c r="AS1517" s="7"/>
      <c r="AT1517" s="2"/>
      <c r="AU1517" s="2"/>
      <c r="AV1517" s="2"/>
      <c r="AW1517" s="2"/>
      <c r="AX1517" s="2"/>
      <c r="AY1517" t="str">
        <f t="shared" si="1141"/>
        <v>Queens CD12</v>
      </c>
      <c r="BA1517" s="196">
        <v>12</v>
      </c>
      <c r="BB1517" s="196"/>
      <c r="BC1517" s="97">
        <v>36</v>
      </c>
      <c r="BD1517" s="6"/>
      <c r="BE1517" s="180">
        <v>36081</v>
      </c>
      <c r="BF1517">
        <f t="shared" si="1139"/>
        <v>3608112</v>
      </c>
      <c r="BH1517" t="s">
        <v>3303</v>
      </c>
    </row>
    <row r="1518" spans="1:60">
      <c r="A1518" s="196" t="s">
        <v>1272</v>
      </c>
      <c r="B1518" t="s">
        <v>1945</v>
      </c>
      <c r="C1518" s="1">
        <f t="shared" si="1134"/>
        <v>42041</v>
      </c>
      <c r="D1518" s="1"/>
      <c r="E1518" s="1"/>
      <c r="F1518" s="1"/>
      <c r="G1518" s="1"/>
      <c r="H1518" s="1"/>
      <c r="I1518" s="1"/>
      <c r="J1518" s="1"/>
      <c r="K1518" s="7">
        <f>RANK(W1518,(W1518:Y1518,Z1518:AN1518))</f>
        <v>1</v>
      </c>
      <c r="L1518" s="7" t="e">
        <f>RANK(X1518,(W1518:Y1518,Z1518:AN1518))</f>
        <v>#N/A</v>
      </c>
      <c r="M1518" s="7">
        <f>IF(Y1518&gt;0,RANK(Y1518,(W1518:Y1518,Z1518:AN1518)),0)</f>
        <v>2</v>
      </c>
      <c r="N1518" s="7"/>
      <c r="O1518" s="1">
        <f t="shared" si="1140"/>
        <v>5405</v>
      </c>
      <c r="P1518" s="2">
        <f t="shared" si="1135"/>
        <v>0.12856497228895603</v>
      </c>
      <c r="Q1518" s="2"/>
      <c r="R1518" s="2">
        <f t="shared" si="1136"/>
        <v>0.56428248614447796</v>
      </c>
      <c r="S1518" s="2">
        <f t="shared" si="1137"/>
        <v>0</v>
      </c>
      <c r="T1518" s="2">
        <f t="shared" si="1138"/>
        <v>0.43571751385552199</v>
      </c>
      <c r="U1518" s="2">
        <f t="shared" si="1131"/>
        <v>0</v>
      </c>
      <c r="V1518" s="2">
        <f t="shared" si="1132"/>
        <v>5.5511151231257827E-17</v>
      </c>
      <c r="W1518" s="1">
        <v>23723</v>
      </c>
      <c r="Y1518" s="1">
        <v>18318</v>
      </c>
      <c r="AH1518" s="1"/>
      <c r="AI1518" s="1"/>
      <c r="AK1518" s="1"/>
      <c r="AL1518" s="1"/>
      <c r="AM1518" s="1"/>
      <c r="AN1518" s="1"/>
      <c r="AO1518" s="1"/>
      <c r="AP1518" s="7"/>
      <c r="AQ1518" s="7"/>
      <c r="AR1518" s="7"/>
      <c r="AS1518" s="7"/>
      <c r="AT1518" s="2"/>
      <c r="AU1518" s="2"/>
      <c r="AV1518" s="2"/>
      <c r="AW1518" s="2"/>
      <c r="AX1518" s="2"/>
      <c r="AY1518" t="str">
        <f t="shared" si="1141"/>
        <v>Queens CD14</v>
      </c>
      <c r="BA1518" s="196">
        <v>14</v>
      </c>
      <c r="BB1518" s="196"/>
      <c r="BC1518" s="97">
        <v>36</v>
      </c>
      <c r="BD1518" s="6"/>
      <c r="BE1518" s="180">
        <v>36081</v>
      </c>
      <c r="BF1518">
        <f t="shared" si="1139"/>
        <v>3608114</v>
      </c>
      <c r="BH1518" t="s">
        <v>3303</v>
      </c>
    </row>
    <row r="1519" spans="1:60" ht="14" customHeight="1">
      <c r="C1519" s="2"/>
      <c r="D1519" s="2"/>
      <c r="E1519" s="2"/>
      <c r="F1519" s="2"/>
      <c r="G1519" s="2"/>
      <c r="H1519" s="2"/>
      <c r="I1519" s="2"/>
      <c r="J1519" s="2"/>
      <c r="K1519" s="7"/>
      <c r="L1519" s="2"/>
      <c r="M1519" s="2"/>
      <c r="N1519" s="2"/>
      <c r="R1519" s="2"/>
      <c r="S1519" s="2"/>
      <c r="T1519" s="2"/>
      <c r="U1519" s="2"/>
      <c r="V1519" s="2"/>
      <c r="AH1519" s="1"/>
      <c r="AI1519" s="1"/>
      <c r="AK1519" s="1"/>
      <c r="AL1519" s="1"/>
      <c r="AM1519" s="1"/>
      <c r="AN1519" s="1"/>
      <c r="AO1519" s="1"/>
      <c r="AP1519" s="8"/>
      <c r="AQ1519" s="8"/>
      <c r="AR1519" s="8"/>
      <c r="AS1519" s="8"/>
      <c r="AT1519" s="2"/>
      <c r="AU1519" s="2"/>
      <c r="AV1519" s="2"/>
      <c r="AW1519" s="2"/>
      <c r="AX1519" s="2"/>
      <c r="BD1519" s="100"/>
      <c r="BE1519"/>
    </row>
    <row r="1520" spans="1:60">
      <c r="A1520" s="48" t="s">
        <v>2133</v>
      </c>
      <c r="C1520" s="2"/>
      <c r="D1520" s="2"/>
      <c r="E1520" s="2"/>
      <c r="F1520" s="2"/>
      <c r="G1520" s="2"/>
      <c r="H1520" s="2"/>
      <c r="I1520" s="2"/>
      <c r="J1520" s="2"/>
      <c r="K1520" s="7"/>
      <c r="L1520" s="2"/>
      <c r="M1520" s="2"/>
      <c r="N1520" s="2"/>
      <c r="R1520" s="2"/>
      <c r="S1520" s="2"/>
      <c r="T1520" s="2"/>
      <c r="U1520" s="2"/>
      <c r="V1520" s="2"/>
      <c r="AH1520" s="1"/>
      <c r="AI1520" s="1"/>
      <c r="AK1520" s="1"/>
      <c r="AL1520" s="1"/>
      <c r="AM1520" s="1"/>
      <c r="AN1520" s="1"/>
      <c r="AO1520" s="1"/>
      <c r="AP1520" s="8"/>
      <c r="AQ1520" s="8"/>
      <c r="AR1520" s="8"/>
      <c r="AS1520" s="8"/>
      <c r="AT1520" s="2"/>
      <c r="AU1520" s="2"/>
      <c r="AV1520" s="2"/>
      <c r="AW1520" s="2"/>
      <c r="AX1520" s="2"/>
      <c r="BD1520" s="100"/>
      <c r="BE1520"/>
    </row>
    <row r="1521" spans="1:60" outlineLevel="1">
      <c r="A1521" t="s">
        <v>2030</v>
      </c>
      <c r="B1521" t="s">
        <v>869</v>
      </c>
      <c r="C1521" s="1">
        <f t="shared" ref="C1521:C1580" si="1142">SUM(W1521:AN1521)</f>
        <v>0</v>
      </c>
      <c r="D1521" s="1"/>
      <c r="E1521" s="1"/>
      <c r="F1521" s="1"/>
      <c r="G1521" s="1"/>
      <c r="H1521" s="1"/>
      <c r="I1521" s="1"/>
      <c r="J1521" s="1"/>
      <c r="K1521" s="7" t="e">
        <f>RANK(W1521,(W1521:Y1521,Z1521:AN1521))</f>
        <v>#N/A</v>
      </c>
      <c r="L1521" s="7" t="e">
        <f>RANK(X1521,(W1521:Y1521,Z1521:AN1521))</f>
        <v>#N/A</v>
      </c>
      <c r="M1521" s="7">
        <f>IF(Y1521&gt;0,RANK(Y1521,(W1521:Y1521,Z1521:AN1521)),0)</f>
        <v>0</v>
      </c>
      <c r="N1521" s="7"/>
      <c r="O1521" s="1" t="e">
        <f t="shared" ref="O1521:O1580" si="1143">MAX(W1521:AD1521)-LARGE(W1521:AD1521,2)</f>
        <v>#NUM!</v>
      </c>
      <c r="P1521" s="2" t="e">
        <f t="shared" ref="P1521:P1580" si="1144">O1521/C1521</f>
        <v>#NUM!</v>
      </c>
      <c r="Q1521" s="2"/>
      <c r="R1521" s="2" t="str">
        <f t="shared" ref="R1521:R1580" si="1145">IF($C1521=0,"-",W1521/$C1521)</f>
        <v>-</v>
      </c>
      <c r="S1521" s="2" t="str">
        <f t="shared" ref="S1521:S1580" si="1146">IF($C1521=0,"-",X1521/$C1521)</f>
        <v>-</v>
      </c>
      <c r="T1521" s="2" t="str">
        <f t="shared" ref="T1521:T1580" si="1147">IF($C1521=0,"-",Y1521/$C1521)</f>
        <v>-</v>
      </c>
      <c r="U1521" s="2" t="str">
        <f t="shared" ref="U1521:U1580" si="1148">IF($C1521=0,"-",Z1521/$C1521)</f>
        <v>-</v>
      </c>
      <c r="V1521" s="2" t="str">
        <f t="shared" ref="V1521:V1580" si="1149">IF(C1521=0,"-",(1-R1521-S1521-T1521-U1521))</f>
        <v>-</v>
      </c>
      <c r="AH1521" s="1"/>
      <c r="AI1521" s="1"/>
      <c r="AK1521" s="1"/>
      <c r="AL1521" s="1"/>
      <c r="AM1521" s="1"/>
      <c r="AN1521" s="1"/>
      <c r="AO1521" s="1"/>
      <c r="AP1521" s="8"/>
      <c r="AQ1521" s="8"/>
      <c r="AR1521" s="8"/>
      <c r="AS1521" s="8"/>
      <c r="AT1521" s="2"/>
      <c r="AU1521" s="2"/>
      <c r="AV1521" s="2"/>
      <c r="AW1521" s="2"/>
      <c r="AX1521" s="2"/>
      <c r="AY1521" t="str">
        <f>A1521&amp;" "&amp;"CD"&amp;BA1521</f>
        <v>Alamance CD2</v>
      </c>
      <c r="BA1521">
        <v>2</v>
      </c>
      <c r="BC1521">
        <v>37</v>
      </c>
      <c r="BD1521"/>
      <c r="BE1521">
        <v>37001</v>
      </c>
      <c r="BF1521">
        <f t="shared" ref="BF1521:BF1533" si="1150">BE1521*100+BA1521</f>
        <v>3700102</v>
      </c>
      <c r="BH1521" t="s">
        <v>3303</v>
      </c>
    </row>
    <row r="1522" spans="1:60" outlineLevel="1">
      <c r="A1522" t="s">
        <v>2030</v>
      </c>
      <c r="B1522" t="s">
        <v>869</v>
      </c>
      <c r="C1522" s="1">
        <f t="shared" si="1142"/>
        <v>0</v>
      </c>
      <c r="D1522" s="1"/>
      <c r="E1522" s="1"/>
      <c r="F1522" s="1"/>
      <c r="G1522" s="1"/>
      <c r="H1522" s="1"/>
      <c r="I1522" s="1"/>
      <c r="J1522" s="1"/>
      <c r="K1522" s="7" t="e">
        <f>RANK(W1522,(W1522:Y1522,Z1522:AN1522))</f>
        <v>#N/A</v>
      </c>
      <c r="L1522" s="7" t="e">
        <f>RANK(X1522,(W1522:Y1522,Z1522:AN1522))</f>
        <v>#N/A</v>
      </c>
      <c r="M1522" s="7">
        <f>IF(Y1522&gt;0,RANK(Y1522,(W1522:Y1522,Z1522:AN1522)),0)</f>
        <v>0</v>
      </c>
      <c r="N1522" s="7"/>
      <c r="O1522" s="1" t="e">
        <f t="shared" si="1143"/>
        <v>#NUM!</v>
      </c>
      <c r="P1522" s="2" t="e">
        <f t="shared" si="1144"/>
        <v>#NUM!</v>
      </c>
      <c r="Q1522" s="2"/>
      <c r="R1522" s="2" t="str">
        <f t="shared" si="1145"/>
        <v>-</v>
      </c>
      <c r="S1522" s="2" t="str">
        <f t="shared" si="1146"/>
        <v>-</v>
      </c>
      <c r="T1522" s="2" t="str">
        <f t="shared" si="1147"/>
        <v>-</v>
      </c>
      <c r="U1522" s="2" t="str">
        <f t="shared" si="1148"/>
        <v>-</v>
      </c>
      <c r="V1522" s="2" t="str">
        <f t="shared" si="1149"/>
        <v>-</v>
      </c>
      <c r="AH1522" s="1"/>
      <c r="AI1522" s="1"/>
      <c r="AK1522" s="1"/>
      <c r="AL1522" s="1"/>
      <c r="AM1522" s="1"/>
      <c r="AN1522" s="1"/>
      <c r="AO1522" s="1"/>
      <c r="AP1522" s="8"/>
      <c r="AQ1522" s="8"/>
      <c r="AR1522" s="8"/>
      <c r="AS1522" s="8"/>
      <c r="AT1522" s="2"/>
      <c r="AU1522" s="2"/>
      <c r="AV1522" s="2"/>
      <c r="AW1522" s="2"/>
      <c r="AX1522" s="2"/>
      <c r="AY1522" t="str">
        <f t="shared" ref="AY1522:AY1580" si="1151">A1522&amp;" "&amp;"CD"&amp;BA1522</f>
        <v>Alamance CD4</v>
      </c>
      <c r="BA1522">
        <v>4</v>
      </c>
      <c r="BC1522">
        <v>37</v>
      </c>
      <c r="BD1522"/>
      <c r="BE1522" s="179">
        <v>37001</v>
      </c>
      <c r="BF1522">
        <f t="shared" si="1150"/>
        <v>3700104</v>
      </c>
      <c r="BH1522" t="s">
        <v>3303</v>
      </c>
    </row>
    <row r="1523" spans="1:60" outlineLevel="1">
      <c r="A1523" s="9" t="s">
        <v>2030</v>
      </c>
      <c r="B1523" t="s">
        <v>869</v>
      </c>
      <c r="C1523" s="1">
        <f t="shared" si="1142"/>
        <v>0</v>
      </c>
      <c r="D1523" s="1"/>
      <c r="E1523" s="1"/>
      <c r="F1523" s="1"/>
      <c r="G1523" s="1"/>
      <c r="H1523" s="1"/>
      <c r="I1523" s="1"/>
      <c r="J1523" s="1"/>
      <c r="K1523" s="7" t="e">
        <f>RANK(W1523,(W1523:Y1523,Z1523:AN1523))</f>
        <v>#N/A</v>
      </c>
      <c r="L1523" s="7" t="e">
        <f>RANK(X1523,(W1523:Y1523,Z1523:AN1523))</f>
        <v>#N/A</v>
      </c>
      <c r="M1523" s="7">
        <f>IF(Y1523&gt;0,RANK(Y1523,(W1523:Y1523,Z1523:AN1523)),0)</f>
        <v>0</v>
      </c>
      <c r="N1523" s="7"/>
      <c r="O1523" s="1" t="e">
        <f t="shared" si="1143"/>
        <v>#NUM!</v>
      </c>
      <c r="P1523" s="2" t="e">
        <f t="shared" si="1144"/>
        <v>#NUM!</v>
      </c>
      <c r="Q1523" s="2"/>
      <c r="R1523" s="2" t="str">
        <f t="shared" si="1145"/>
        <v>-</v>
      </c>
      <c r="S1523" s="2" t="str">
        <f t="shared" si="1146"/>
        <v>-</v>
      </c>
      <c r="T1523" s="2" t="str">
        <f t="shared" si="1147"/>
        <v>-</v>
      </c>
      <c r="U1523" s="2" t="str">
        <f t="shared" si="1148"/>
        <v>-</v>
      </c>
      <c r="V1523" s="2" t="str">
        <f t="shared" si="1149"/>
        <v>-</v>
      </c>
      <c r="AH1523" s="1"/>
      <c r="AI1523" s="1"/>
      <c r="AK1523" s="1"/>
      <c r="AL1523" s="1"/>
      <c r="AM1523" s="1"/>
      <c r="AN1523" s="1"/>
      <c r="AO1523" s="1"/>
      <c r="AP1523" s="8"/>
      <c r="AQ1523" s="8"/>
      <c r="AR1523" s="8"/>
      <c r="AS1523" s="8"/>
      <c r="AT1523" s="2"/>
      <c r="AU1523" s="2"/>
      <c r="AV1523" s="2"/>
      <c r="AW1523" s="2"/>
      <c r="AX1523" s="2"/>
      <c r="AY1523" t="str">
        <f t="shared" si="1151"/>
        <v>Alamance CD6</v>
      </c>
      <c r="BA1523">
        <v>6</v>
      </c>
      <c r="BC1523">
        <v>37</v>
      </c>
      <c r="BD1523"/>
      <c r="BE1523" s="179">
        <v>37001</v>
      </c>
      <c r="BF1523">
        <f t="shared" si="1150"/>
        <v>3700106</v>
      </c>
      <c r="BH1523" t="s">
        <v>3303</v>
      </c>
    </row>
    <row r="1524" spans="1:60" outlineLevel="1">
      <c r="A1524" s="9" t="s">
        <v>2899</v>
      </c>
      <c r="B1524" t="s">
        <v>869</v>
      </c>
      <c r="C1524" s="1">
        <f t="shared" si="1142"/>
        <v>0</v>
      </c>
      <c r="D1524" s="1"/>
      <c r="E1524" s="1"/>
      <c r="F1524" s="1"/>
      <c r="G1524" s="1"/>
      <c r="H1524" s="1"/>
      <c r="I1524" s="1"/>
      <c r="J1524" s="1"/>
      <c r="K1524" s="7" t="e">
        <f>RANK(W1524,(W1524:Y1524,Z1524:AN1524))</f>
        <v>#N/A</v>
      </c>
      <c r="L1524" s="7" t="e">
        <f>RANK(X1524,(W1524:Y1524,Z1524:AN1524))</f>
        <v>#N/A</v>
      </c>
      <c r="M1524" s="7">
        <f>IF(Y1524&gt;0,RANK(Y1524,(W1524:Y1524,Z1524:AN1524)),0)</f>
        <v>0</v>
      </c>
      <c r="N1524" s="7"/>
      <c r="O1524" s="1" t="e">
        <f t="shared" si="1143"/>
        <v>#NUM!</v>
      </c>
      <c r="P1524" s="2" t="e">
        <f t="shared" si="1144"/>
        <v>#NUM!</v>
      </c>
      <c r="Q1524" s="2"/>
      <c r="R1524" s="2" t="str">
        <f t="shared" si="1145"/>
        <v>-</v>
      </c>
      <c r="S1524" s="2" t="str">
        <f t="shared" si="1146"/>
        <v>-</v>
      </c>
      <c r="T1524" s="2" t="str">
        <f t="shared" si="1147"/>
        <v>-</v>
      </c>
      <c r="U1524" s="2" t="str">
        <f t="shared" si="1148"/>
        <v>-</v>
      </c>
      <c r="V1524" s="2" t="str">
        <f t="shared" si="1149"/>
        <v>-</v>
      </c>
      <c r="AH1524" s="1"/>
      <c r="AI1524" s="1"/>
      <c r="AK1524" s="1"/>
      <c r="AL1524" s="1"/>
      <c r="AM1524" s="1"/>
      <c r="AN1524" s="1"/>
      <c r="AO1524" s="1"/>
      <c r="AP1524" s="8"/>
      <c r="AQ1524" s="8"/>
      <c r="AR1524" s="8"/>
      <c r="AS1524" s="8"/>
      <c r="AT1524" s="2"/>
      <c r="AU1524" s="2"/>
      <c r="AV1524" s="2"/>
      <c r="AW1524" s="2"/>
      <c r="AX1524" s="2"/>
      <c r="AY1524" t="str">
        <f t="shared" si="1151"/>
        <v>Buncombe CD10</v>
      </c>
      <c r="BA1524">
        <v>10</v>
      </c>
      <c r="BC1524">
        <v>37</v>
      </c>
      <c r="BD1524"/>
      <c r="BE1524" s="179">
        <v>37021</v>
      </c>
      <c r="BF1524">
        <f t="shared" si="1150"/>
        <v>3702110</v>
      </c>
      <c r="BH1524" t="s">
        <v>3303</v>
      </c>
    </row>
    <row r="1525" spans="1:60" outlineLevel="1">
      <c r="A1525" s="9" t="s">
        <v>2899</v>
      </c>
      <c r="B1525" t="s">
        <v>869</v>
      </c>
      <c r="C1525" s="1">
        <f t="shared" si="1142"/>
        <v>0</v>
      </c>
      <c r="D1525" s="1"/>
      <c r="E1525" s="1"/>
      <c r="F1525" s="1"/>
      <c r="G1525" s="1"/>
      <c r="H1525" s="1"/>
      <c r="I1525" s="1"/>
      <c r="J1525" s="1"/>
      <c r="K1525" s="7" t="e">
        <f>RANK(W1525,(W1525:Y1525,Z1525:AN1525))</f>
        <v>#N/A</v>
      </c>
      <c r="L1525" s="7" t="e">
        <f>RANK(X1525,(W1525:Y1525,Z1525:AN1525))</f>
        <v>#N/A</v>
      </c>
      <c r="M1525" s="7">
        <f>IF(Y1525&gt;0,RANK(Y1525,(W1525:Y1525,Z1525:AN1525)),0)</f>
        <v>0</v>
      </c>
      <c r="N1525" s="7"/>
      <c r="O1525" s="1" t="e">
        <f t="shared" si="1143"/>
        <v>#NUM!</v>
      </c>
      <c r="P1525" s="2" t="e">
        <f t="shared" si="1144"/>
        <v>#NUM!</v>
      </c>
      <c r="Q1525" s="2"/>
      <c r="R1525" s="2" t="str">
        <f t="shared" si="1145"/>
        <v>-</v>
      </c>
      <c r="S1525" s="2" t="str">
        <f t="shared" si="1146"/>
        <v>-</v>
      </c>
      <c r="T1525" s="2" t="str">
        <f t="shared" si="1147"/>
        <v>-</v>
      </c>
      <c r="U1525" s="2" t="str">
        <f t="shared" si="1148"/>
        <v>-</v>
      </c>
      <c r="V1525" s="2" t="str">
        <f t="shared" si="1149"/>
        <v>-</v>
      </c>
      <c r="AH1525" s="1"/>
      <c r="AI1525" s="1"/>
      <c r="AK1525" s="1"/>
      <c r="AL1525" s="1"/>
      <c r="AM1525" s="1"/>
      <c r="AN1525" s="1"/>
      <c r="AO1525" s="1"/>
      <c r="AP1525" s="8"/>
      <c r="AQ1525" s="8"/>
      <c r="AR1525" s="8"/>
      <c r="AS1525" s="8"/>
      <c r="AT1525" s="2"/>
      <c r="AU1525" s="2"/>
      <c r="AV1525" s="2"/>
      <c r="AW1525" s="2"/>
      <c r="AX1525" s="2"/>
      <c r="AY1525" t="str">
        <f t="shared" si="1151"/>
        <v>Buncombe CD11</v>
      </c>
      <c r="BA1525">
        <v>11</v>
      </c>
      <c r="BC1525">
        <v>37</v>
      </c>
      <c r="BD1525"/>
      <c r="BE1525" s="179">
        <v>37021</v>
      </c>
      <c r="BF1525">
        <f t="shared" si="1150"/>
        <v>3702111</v>
      </c>
      <c r="BH1525" t="s">
        <v>3303</v>
      </c>
    </row>
    <row r="1526" spans="1:60" outlineLevel="1">
      <c r="A1526" s="9" t="s">
        <v>1984</v>
      </c>
      <c r="B1526" t="s">
        <v>869</v>
      </c>
      <c r="C1526" s="1">
        <f t="shared" si="1142"/>
        <v>0</v>
      </c>
      <c r="D1526" s="1"/>
      <c r="E1526" s="1"/>
      <c r="F1526" s="1"/>
      <c r="G1526" s="1"/>
      <c r="H1526" s="1"/>
      <c r="I1526" s="1"/>
      <c r="J1526" s="1"/>
      <c r="K1526" s="7" t="e">
        <f>RANK(W1526,(W1526:Y1526,Z1526:AN1526))</f>
        <v>#N/A</v>
      </c>
      <c r="L1526" s="7" t="e">
        <f>RANK(X1526,(W1526:Y1526,Z1526:AN1526))</f>
        <v>#N/A</v>
      </c>
      <c r="M1526" s="7">
        <f>IF(Y1526&gt;0,RANK(Y1526,(W1526:Y1526,Z1526:AN1526)),0)</f>
        <v>0</v>
      </c>
      <c r="N1526" s="7"/>
      <c r="O1526" s="1" t="e">
        <f t="shared" si="1143"/>
        <v>#NUM!</v>
      </c>
      <c r="P1526" s="2" t="e">
        <f t="shared" si="1144"/>
        <v>#NUM!</v>
      </c>
      <c r="Q1526" s="2"/>
      <c r="R1526" s="2" t="str">
        <f t="shared" si="1145"/>
        <v>-</v>
      </c>
      <c r="S1526" s="2" t="str">
        <f t="shared" si="1146"/>
        <v>-</v>
      </c>
      <c r="T1526" s="2" t="str">
        <f t="shared" si="1147"/>
        <v>-</v>
      </c>
      <c r="U1526" s="2" t="str">
        <f t="shared" si="1148"/>
        <v>-</v>
      </c>
      <c r="V1526" s="2" t="str">
        <f t="shared" si="1149"/>
        <v>-</v>
      </c>
      <c r="AH1526" s="1"/>
      <c r="AI1526" s="1"/>
      <c r="AK1526" s="1"/>
      <c r="AL1526" s="1"/>
      <c r="AM1526" s="1"/>
      <c r="AN1526" s="1"/>
      <c r="AO1526" s="1"/>
      <c r="AP1526" s="8"/>
      <c r="AQ1526" s="8"/>
      <c r="AR1526" s="8"/>
      <c r="AS1526" s="8"/>
      <c r="AT1526" s="2"/>
      <c r="AU1526" s="2"/>
      <c r="AV1526" s="2"/>
      <c r="AW1526" s="2"/>
      <c r="AX1526" s="2"/>
      <c r="AY1526" t="str">
        <f t="shared" si="1151"/>
        <v>Cabarrus CD8</v>
      </c>
      <c r="BA1526">
        <v>8</v>
      </c>
      <c r="BC1526">
        <v>37</v>
      </c>
      <c r="BD1526"/>
      <c r="BE1526" s="179">
        <v>37025</v>
      </c>
      <c r="BF1526">
        <f t="shared" si="1150"/>
        <v>3702508</v>
      </c>
      <c r="BH1526" t="s">
        <v>3303</v>
      </c>
    </row>
    <row r="1527" spans="1:60" outlineLevel="1">
      <c r="A1527" s="9" t="s">
        <v>1984</v>
      </c>
      <c r="B1527" t="s">
        <v>869</v>
      </c>
      <c r="C1527" s="1">
        <f t="shared" si="1142"/>
        <v>0</v>
      </c>
      <c r="D1527" s="1"/>
      <c r="E1527" s="1"/>
      <c r="F1527" s="1"/>
      <c r="G1527" s="1"/>
      <c r="H1527" s="1"/>
      <c r="I1527" s="1"/>
      <c r="J1527" s="1"/>
      <c r="K1527" s="7" t="e">
        <f>RANK(W1527,(W1527:Y1527,Z1527:AN1527))</f>
        <v>#N/A</v>
      </c>
      <c r="L1527" s="7" t="e">
        <f>RANK(X1527,(W1527:Y1527,Z1527:AN1527))</f>
        <v>#N/A</v>
      </c>
      <c r="M1527" s="7">
        <f>IF(Y1527&gt;0,RANK(Y1527,(W1527:Y1527,Z1527:AN1527)),0)</f>
        <v>0</v>
      </c>
      <c r="N1527" s="7"/>
      <c r="O1527" s="1" t="e">
        <f t="shared" si="1143"/>
        <v>#NUM!</v>
      </c>
      <c r="P1527" s="2" t="e">
        <f t="shared" si="1144"/>
        <v>#NUM!</v>
      </c>
      <c r="Q1527" s="2"/>
      <c r="R1527" s="2" t="str">
        <f t="shared" si="1145"/>
        <v>-</v>
      </c>
      <c r="S1527" s="2" t="str">
        <f t="shared" si="1146"/>
        <v>-</v>
      </c>
      <c r="T1527" s="2" t="str">
        <f t="shared" si="1147"/>
        <v>-</v>
      </c>
      <c r="U1527" s="2" t="str">
        <f t="shared" si="1148"/>
        <v>-</v>
      </c>
      <c r="V1527" s="2" t="str">
        <f t="shared" si="1149"/>
        <v>-</v>
      </c>
      <c r="AH1527" s="1"/>
      <c r="AI1527" s="1"/>
      <c r="AK1527" s="1"/>
      <c r="AL1527" s="1"/>
      <c r="AM1527" s="1"/>
      <c r="AN1527" s="1"/>
      <c r="AO1527" s="1"/>
      <c r="AP1527" s="8"/>
      <c r="AQ1527" s="8"/>
      <c r="AR1527" s="8"/>
      <c r="AS1527" s="8"/>
      <c r="AT1527" s="2"/>
      <c r="AU1527" s="2"/>
      <c r="AV1527" s="2"/>
      <c r="AW1527" s="2"/>
      <c r="AX1527" s="2"/>
      <c r="AY1527" t="str">
        <f t="shared" si="1151"/>
        <v>Cabarrus CD12</v>
      </c>
      <c r="BA1527">
        <v>12</v>
      </c>
      <c r="BC1527">
        <v>37</v>
      </c>
      <c r="BD1527"/>
      <c r="BE1527" s="179">
        <v>37025</v>
      </c>
      <c r="BF1527">
        <f t="shared" si="1150"/>
        <v>3702512</v>
      </c>
      <c r="BH1527" t="s">
        <v>3303</v>
      </c>
    </row>
    <row r="1528" spans="1:60" outlineLevel="1">
      <c r="A1528" s="9" t="s">
        <v>1935</v>
      </c>
      <c r="B1528" t="s">
        <v>869</v>
      </c>
      <c r="C1528" s="1">
        <f t="shared" si="1142"/>
        <v>0</v>
      </c>
      <c r="D1528" s="1"/>
      <c r="E1528" s="1"/>
      <c r="F1528" s="1"/>
      <c r="G1528" s="1"/>
      <c r="H1528" s="1"/>
      <c r="I1528" s="1"/>
      <c r="J1528" s="1"/>
      <c r="K1528" s="7" t="e">
        <f>RANK(W1528,(W1528:Y1528,Z1528:AN1528))</f>
        <v>#N/A</v>
      </c>
      <c r="L1528" s="7" t="e">
        <f>RANK(X1528,(W1528:Y1528,Z1528:AN1528))</f>
        <v>#N/A</v>
      </c>
      <c r="M1528" s="7">
        <f>IF(Y1528&gt;0,RANK(Y1528,(W1528:Y1528,Z1528:AN1528)),0)</f>
        <v>0</v>
      </c>
      <c r="N1528" s="7"/>
      <c r="O1528" s="1" t="e">
        <f t="shared" si="1143"/>
        <v>#NUM!</v>
      </c>
      <c r="P1528" s="2" t="e">
        <f t="shared" si="1144"/>
        <v>#NUM!</v>
      </c>
      <c r="Q1528" s="2"/>
      <c r="R1528" s="2" t="str">
        <f t="shared" si="1145"/>
        <v>-</v>
      </c>
      <c r="S1528" s="2" t="str">
        <f t="shared" si="1146"/>
        <v>-</v>
      </c>
      <c r="T1528" s="2" t="str">
        <f t="shared" si="1147"/>
        <v>-</v>
      </c>
      <c r="U1528" s="2" t="str">
        <f t="shared" si="1148"/>
        <v>-</v>
      </c>
      <c r="V1528" s="2" t="str">
        <f t="shared" si="1149"/>
        <v>-</v>
      </c>
      <c r="AH1528" s="1"/>
      <c r="AI1528" s="1"/>
      <c r="AK1528" s="1"/>
      <c r="AL1528" s="1"/>
      <c r="AM1528" s="1"/>
      <c r="AN1528" s="1"/>
      <c r="AO1528" s="1"/>
      <c r="AP1528" s="8"/>
      <c r="AQ1528" s="8"/>
      <c r="AR1528" s="8"/>
      <c r="AS1528" s="8"/>
      <c r="AT1528" s="2"/>
      <c r="AU1528" s="2"/>
      <c r="AV1528" s="2"/>
      <c r="AW1528" s="2"/>
      <c r="AX1528" s="2"/>
      <c r="AY1528" t="str">
        <f t="shared" si="1151"/>
        <v>Catawba CD5</v>
      </c>
      <c r="BA1528">
        <v>5</v>
      </c>
      <c r="BC1528">
        <v>37</v>
      </c>
      <c r="BD1528"/>
      <c r="BE1528" s="179">
        <v>37035</v>
      </c>
      <c r="BF1528">
        <f t="shared" si="1150"/>
        <v>3703505</v>
      </c>
      <c r="BH1528" t="s">
        <v>3303</v>
      </c>
    </row>
    <row r="1529" spans="1:60" outlineLevel="1">
      <c r="A1529" s="9" t="s">
        <v>1935</v>
      </c>
      <c r="B1529" t="s">
        <v>869</v>
      </c>
      <c r="C1529" s="1">
        <f t="shared" si="1142"/>
        <v>0</v>
      </c>
      <c r="D1529" s="1"/>
      <c r="E1529" s="1"/>
      <c r="F1529" s="1"/>
      <c r="G1529" s="1"/>
      <c r="H1529" s="1"/>
      <c r="I1529" s="1"/>
      <c r="J1529" s="1"/>
      <c r="K1529" s="7" t="e">
        <f>RANK(W1529,(W1529:Y1529,Z1529:AN1529))</f>
        <v>#N/A</v>
      </c>
      <c r="L1529" s="7" t="e">
        <f>RANK(X1529,(W1529:Y1529,Z1529:AN1529))</f>
        <v>#N/A</v>
      </c>
      <c r="M1529" s="7">
        <f>IF(Y1529&gt;0,RANK(Y1529,(W1529:Y1529,Z1529:AN1529)),0)</f>
        <v>0</v>
      </c>
      <c r="N1529" s="7"/>
      <c r="O1529" s="1" t="e">
        <f t="shared" si="1143"/>
        <v>#NUM!</v>
      </c>
      <c r="P1529" s="2" t="e">
        <f t="shared" si="1144"/>
        <v>#NUM!</v>
      </c>
      <c r="Q1529" s="2"/>
      <c r="R1529" s="2" t="str">
        <f t="shared" si="1145"/>
        <v>-</v>
      </c>
      <c r="S1529" s="2" t="str">
        <f t="shared" si="1146"/>
        <v>-</v>
      </c>
      <c r="T1529" s="2" t="str">
        <f t="shared" si="1147"/>
        <v>-</v>
      </c>
      <c r="U1529" s="2" t="str">
        <f t="shared" si="1148"/>
        <v>-</v>
      </c>
      <c r="V1529" s="2" t="str">
        <f t="shared" si="1149"/>
        <v>-</v>
      </c>
      <c r="AH1529" s="1"/>
      <c r="AI1529" s="1"/>
      <c r="AK1529" s="1"/>
      <c r="AL1529" s="1"/>
      <c r="AM1529" s="1"/>
      <c r="AN1529" s="1"/>
      <c r="AO1529" s="1"/>
      <c r="AP1529" s="8"/>
      <c r="AQ1529" s="8"/>
      <c r="AR1529" s="8"/>
      <c r="AS1529" s="8"/>
      <c r="AT1529" s="2"/>
      <c r="AU1529" s="2"/>
      <c r="AV1529" s="2"/>
      <c r="AW1529" s="2"/>
      <c r="AX1529" s="2"/>
      <c r="AY1529" t="str">
        <f t="shared" si="1151"/>
        <v>Catawba CD10</v>
      </c>
      <c r="BA1529">
        <v>10</v>
      </c>
      <c r="BC1529">
        <v>37</v>
      </c>
      <c r="BD1529"/>
      <c r="BE1529" s="179">
        <v>37035</v>
      </c>
      <c r="BF1529">
        <f t="shared" si="1150"/>
        <v>3703510</v>
      </c>
      <c r="BH1529" t="s">
        <v>3303</v>
      </c>
    </row>
    <row r="1530" spans="1:60" outlineLevel="1">
      <c r="A1530" s="9" t="s">
        <v>1289</v>
      </c>
      <c r="B1530" t="s">
        <v>869</v>
      </c>
      <c r="C1530" s="1">
        <f t="shared" si="1142"/>
        <v>0</v>
      </c>
      <c r="D1530" s="1"/>
      <c r="E1530" s="1"/>
      <c r="F1530" s="1"/>
      <c r="G1530" s="1"/>
      <c r="H1530" s="1"/>
      <c r="I1530" s="1"/>
      <c r="J1530" s="1"/>
      <c r="K1530" s="7" t="e">
        <f>RANK(W1530,(W1530:Y1530,Z1530:AN1530))</f>
        <v>#N/A</v>
      </c>
      <c r="L1530" s="7" t="e">
        <f>RANK(X1530,(W1530:Y1530,Z1530:AN1530))</f>
        <v>#N/A</v>
      </c>
      <c r="M1530" s="7">
        <f>IF(Y1530&gt;0,RANK(Y1530,(W1530:Y1530,Z1530:AN1530)),0)</f>
        <v>0</v>
      </c>
      <c r="N1530" s="7"/>
      <c r="O1530" s="1" t="e">
        <f t="shared" si="1143"/>
        <v>#NUM!</v>
      </c>
      <c r="P1530" s="2" t="e">
        <f t="shared" si="1144"/>
        <v>#NUM!</v>
      </c>
      <c r="Q1530" s="2"/>
      <c r="R1530" s="2" t="str">
        <f t="shared" si="1145"/>
        <v>-</v>
      </c>
      <c r="S1530" s="2" t="str">
        <f t="shared" si="1146"/>
        <v>-</v>
      </c>
      <c r="T1530" s="2" t="str">
        <f t="shared" si="1147"/>
        <v>-</v>
      </c>
      <c r="U1530" s="2" t="str">
        <f t="shared" si="1148"/>
        <v>-</v>
      </c>
      <c r="V1530" s="2" t="str">
        <f t="shared" si="1149"/>
        <v>-</v>
      </c>
      <c r="AH1530" s="1"/>
      <c r="AI1530" s="1"/>
      <c r="AK1530" s="1"/>
      <c r="AL1530" s="1"/>
      <c r="AM1530" s="1"/>
      <c r="AN1530" s="1"/>
      <c r="AO1530" s="1"/>
      <c r="AP1530" s="8"/>
      <c r="AQ1530" s="8"/>
      <c r="AR1530" s="8"/>
      <c r="AS1530" s="8"/>
      <c r="AT1530" s="2"/>
      <c r="AU1530" s="2"/>
      <c r="AV1530" s="2"/>
      <c r="AW1530" s="2"/>
      <c r="AX1530" s="2"/>
      <c r="AY1530" t="str">
        <f t="shared" si="1151"/>
        <v>Chatham CD2</v>
      </c>
      <c r="BA1530">
        <v>2</v>
      </c>
      <c r="BC1530">
        <v>37</v>
      </c>
      <c r="BD1530"/>
      <c r="BE1530" s="179">
        <v>37037</v>
      </c>
      <c r="BF1530">
        <f t="shared" si="1150"/>
        <v>3703702</v>
      </c>
      <c r="BH1530" t="s">
        <v>3303</v>
      </c>
    </row>
    <row r="1531" spans="1:60" outlineLevel="1">
      <c r="A1531" s="9" t="s">
        <v>1289</v>
      </c>
      <c r="B1531" t="s">
        <v>869</v>
      </c>
      <c r="C1531" s="1">
        <f t="shared" si="1142"/>
        <v>0</v>
      </c>
      <c r="D1531" s="1"/>
      <c r="E1531" s="1"/>
      <c r="F1531" s="1"/>
      <c r="G1531" s="1"/>
      <c r="H1531" s="1"/>
      <c r="I1531" s="1"/>
      <c r="J1531" s="1"/>
      <c r="K1531" s="7" t="e">
        <f>RANK(W1531,(W1531:Y1531,Z1531:AN1531))</f>
        <v>#N/A</v>
      </c>
      <c r="L1531" s="7" t="e">
        <f>RANK(X1531,(W1531:Y1531,Z1531:AN1531))</f>
        <v>#N/A</v>
      </c>
      <c r="M1531" s="7">
        <f>IF(Y1531&gt;0,RANK(Y1531,(W1531:Y1531,Z1531:AN1531)),0)</f>
        <v>0</v>
      </c>
      <c r="N1531" s="7"/>
      <c r="O1531" s="1" t="e">
        <f t="shared" si="1143"/>
        <v>#NUM!</v>
      </c>
      <c r="P1531" s="2" t="e">
        <f t="shared" si="1144"/>
        <v>#NUM!</v>
      </c>
      <c r="Q1531" s="2"/>
      <c r="R1531" s="2" t="str">
        <f t="shared" si="1145"/>
        <v>-</v>
      </c>
      <c r="S1531" s="2" t="str">
        <f t="shared" si="1146"/>
        <v>-</v>
      </c>
      <c r="T1531" s="2" t="str">
        <f t="shared" si="1147"/>
        <v>-</v>
      </c>
      <c r="U1531" s="2" t="str">
        <f t="shared" si="1148"/>
        <v>-</v>
      </c>
      <c r="V1531" s="2" t="str">
        <f t="shared" si="1149"/>
        <v>-</v>
      </c>
      <c r="AH1531" s="1"/>
      <c r="AI1531" s="1"/>
      <c r="AK1531" s="1"/>
      <c r="AL1531" s="1"/>
      <c r="AM1531" s="1"/>
      <c r="AN1531" s="1"/>
      <c r="AO1531" s="1"/>
      <c r="AP1531" s="8"/>
      <c r="AQ1531" s="8"/>
      <c r="AR1531" s="8"/>
      <c r="AS1531" s="8"/>
      <c r="AT1531" s="2"/>
      <c r="AU1531" s="2"/>
      <c r="AV1531" s="2"/>
      <c r="AW1531" s="2"/>
      <c r="AX1531" s="2"/>
      <c r="AY1531" t="str">
        <f t="shared" si="1151"/>
        <v>Chatham CD4</v>
      </c>
      <c r="BA1531">
        <v>4</v>
      </c>
      <c r="BC1531">
        <v>37</v>
      </c>
      <c r="BD1531"/>
      <c r="BE1531" s="179">
        <v>37037</v>
      </c>
      <c r="BF1531">
        <f t="shared" si="1150"/>
        <v>3703704</v>
      </c>
      <c r="BH1531" t="s">
        <v>3303</v>
      </c>
    </row>
    <row r="1532" spans="1:60" outlineLevel="1">
      <c r="A1532" s="9" t="s">
        <v>2204</v>
      </c>
      <c r="B1532" t="s">
        <v>869</v>
      </c>
      <c r="C1532" s="1">
        <f t="shared" si="1142"/>
        <v>0</v>
      </c>
      <c r="D1532" s="1"/>
      <c r="E1532" s="1"/>
      <c r="F1532" s="1"/>
      <c r="G1532" s="1"/>
      <c r="H1532" s="1"/>
      <c r="I1532" s="1"/>
      <c r="J1532" s="1"/>
      <c r="K1532" s="7" t="e">
        <f>RANK(W1532,(W1532:Y1532,Z1532:AN1532))</f>
        <v>#N/A</v>
      </c>
      <c r="L1532" s="7" t="e">
        <f>RANK(X1532,(W1532:Y1532,Z1532:AN1532))</f>
        <v>#N/A</v>
      </c>
      <c r="M1532" s="7">
        <f>IF(Y1532&gt;0,RANK(Y1532,(W1532:Y1532,Z1532:AN1532)),0)</f>
        <v>0</v>
      </c>
      <c r="N1532" s="7"/>
      <c r="O1532" s="1" t="e">
        <f t="shared" si="1143"/>
        <v>#NUM!</v>
      </c>
      <c r="P1532" s="2" t="e">
        <f t="shared" si="1144"/>
        <v>#NUM!</v>
      </c>
      <c r="Q1532" s="2"/>
      <c r="R1532" s="2" t="str">
        <f t="shared" si="1145"/>
        <v>-</v>
      </c>
      <c r="S1532" s="2" t="str">
        <f t="shared" si="1146"/>
        <v>-</v>
      </c>
      <c r="T1532" s="2" t="str">
        <f t="shared" si="1147"/>
        <v>-</v>
      </c>
      <c r="U1532" s="2" t="str">
        <f t="shared" si="1148"/>
        <v>-</v>
      </c>
      <c r="V1532" s="2" t="str">
        <f t="shared" si="1149"/>
        <v>-</v>
      </c>
      <c r="AH1532" s="1"/>
      <c r="AI1532" s="1"/>
      <c r="AK1532" s="1"/>
      <c r="AL1532" s="1"/>
      <c r="AM1532" s="1"/>
      <c r="AN1532" s="1"/>
      <c r="AO1532" s="1"/>
      <c r="AP1532" s="8"/>
      <c r="AQ1532" s="8"/>
      <c r="AR1532" s="8"/>
      <c r="AS1532" s="8"/>
      <c r="AT1532" s="2"/>
      <c r="AU1532" s="2"/>
      <c r="AV1532" s="2"/>
      <c r="AW1532" s="2"/>
      <c r="AX1532" s="2"/>
      <c r="AY1532" t="str">
        <f t="shared" si="1151"/>
        <v>Cumberland CD2</v>
      </c>
      <c r="BA1532">
        <v>2</v>
      </c>
      <c r="BC1532">
        <v>37</v>
      </c>
      <c r="BD1532"/>
      <c r="BE1532" s="179">
        <v>37051</v>
      </c>
      <c r="BF1532">
        <f t="shared" si="1150"/>
        <v>3705102</v>
      </c>
      <c r="BH1532" t="s">
        <v>3303</v>
      </c>
    </row>
    <row r="1533" spans="1:60" outlineLevel="1">
      <c r="A1533" s="9" t="s">
        <v>2204</v>
      </c>
      <c r="B1533" t="s">
        <v>869</v>
      </c>
      <c r="C1533" s="1">
        <f t="shared" si="1142"/>
        <v>0</v>
      </c>
      <c r="D1533" s="1"/>
      <c r="E1533" s="1"/>
      <c r="F1533" s="1"/>
      <c r="G1533" s="1"/>
      <c r="H1533" s="1"/>
      <c r="I1533" s="1"/>
      <c r="J1533" s="1"/>
      <c r="K1533" s="7" t="e">
        <f>RANK(W1533,(W1533:Y1533,Z1533:AN1533))</f>
        <v>#N/A</v>
      </c>
      <c r="L1533" s="7" t="e">
        <f>RANK(X1533,(W1533:Y1533,Z1533:AN1533))</f>
        <v>#N/A</v>
      </c>
      <c r="M1533" s="7">
        <f>IF(Y1533&gt;0,RANK(Y1533,(W1533:Y1533,Z1533:AN1533)),0)</f>
        <v>0</v>
      </c>
      <c r="N1533" s="7"/>
      <c r="O1533" s="1" t="e">
        <f t="shared" si="1143"/>
        <v>#NUM!</v>
      </c>
      <c r="P1533" s="2" t="e">
        <f t="shared" si="1144"/>
        <v>#NUM!</v>
      </c>
      <c r="Q1533" s="2"/>
      <c r="R1533" s="2" t="str">
        <f t="shared" si="1145"/>
        <v>-</v>
      </c>
      <c r="S1533" s="2" t="str">
        <f t="shared" si="1146"/>
        <v>-</v>
      </c>
      <c r="T1533" s="2" t="str">
        <f t="shared" si="1147"/>
        <v>-</v>
      </c>
      <c r="U1533" s="2" t="str">
        <f t="shared" si="1148"/>
        <v>-</v>
      </c>
      <c r="V1533" s="2" t="str">
        <f t="shared" si="1149"/>
        <v>-</v>
      </c>
      <c r="AH1533" s="1"/>
      <c r="AI1533" s="1"/>
      <c r="AK1533" s="1"/>
      <c r="AL1533" s="1"/>
      <c r="AM1533" s="1"/>
      <c r="AN1533" s="1"/>
      <c r="AO1533" s="1"/>
      <c r="AP1533" s="8"/>
      <c r="AQ1533" s="8"/>
      <c r="AR1533" s="8"/>
      <c r="AS1533" s="8"/>
      <c r="AT1533" s="2"/>
      <c r="AU1533" s="2"/>
      <c r="AV1533" s="2"/>
      <c r="AW1533" s="2"/>
      <c r="AX1533" s="2"/>
      <c r="AY1533" t="str">
        <f t="shared" si="1151"/>
        <v>Cumberland CD4</v>
      </c>
      <c r="BA1533">
        <v>4</v>
      </c>
      <c r="BC1533">
        <v>37</v>
      </c>
      <c r="BD1533"/>
      <c r="BE1533" s="179">
        <v>37051</v>
      </c>
      <c r="BF1533">
        <f t="shared" si="1150"/>
        <v>3705104</v>
      </c>
      <c r="BH1533" t="s">
        <v>3303</v>
      </c>
    </row>
    <row r="1534" spans="1:60" outlineLevel="1">
      <c r="A1534" s="9" t="s">
        <v>2204</v>
      </c>
      <c r="B1534" t="s">
        <v>869</v>
      </c>
      <c r="C1534" s="1">
        <f t="shared" si="1142"/>
        <v>0</v>
      </c>
      <c r="D1534" s="1"/>
      <c r="E1534" s="1"/>
      <c r="F1534" s="1"/>
      <c r="G1534" s="1"/>
      <c r="H1534" s="1"/>
      <c r="I1534" s="1"/>
      <c r="J1534" s="1"/>
      <c r="K1534" s="7" t="e">
        <f>RANK(W1534,(W1534:Y1534,Z1534:AN1534))</f>
        <v>#N/A</v>
      </c>
      <c r="L1534" s="7" t="e">
        <f>RANK(X1534,(W1534:Y1534,Z1534:AN1534))</f>
        <v>#N/A</v>
      </c>
      <c r="M1534" s="7">
        <f>IF(Y1534&gt;0,RANK(Y1534,(W1534:Y1534,Z1534:AN1534)),0)</f>
        <v>0</v>
      </c>
      <c r="N1534" s="7"/>
      <c r="O1534" s="1" t="e">
        <f t="shared" si="1143"/>
        <v>#NUM!</v>
      </c>
      <c r="P1534" s="2" t="e">
        <f t="shared" si="1144"/>
        <v>#NUM!</v>
      </c>
      <c r="Q1534" s="2"/>
      <c r="R1534" s="2" t="str">
        <f t="shared" si="1145"/>
        <v>-</v>
      </c>
      <c r="S1534" s="2" t="str">
        <f t="shared" si="1146"/>
        <v>-</v>
      </c>
      <c r="T1534" s="2" t="str">
        <f t="shared" si="1147"/>
        <v>-</v>
      </c>
      <c r="U1534" s="2" t="str">
        <f t="shared" si="1148"/>
        <v>-</v>
      </c>
      <c r="V1534" s="2" t="str">
        <f t="shared" si="1149"/>
        <v>-</v>
      </c>
      <c r="AH1534" s="1"/>
      <c r="AI1534" s="1"/>
      <c r="AK1534" s="1"/>
      <c r="AL1534" s="1"/>
      <c r="AM1534" s="1"/>
      <c r="AN1534" s="1"/>
      <c r="AO1534" s="1"/>
      <c r="AP1534" s="8"/>
      <c r="AQ1534" s="8"/>
      <c r="AR1534" s="8"/>
      <c r="AS1534" s="8"/>
      <c r="AT1534" s="2"/>
      <c r="AU1534" s="2"/>
      <c r="AV1534" s="2"/>
      <c r="AW1534" s="2"/>
      <c r="AX1534" s="2"/>
      <c r="AY1534" t="str">
        <f t="shared" si="1151"/>
        <v>Cumberland CD7</v>
      </c>
      <c r="BA1534">
        <v>7</v>
      </c>
      <c r="BC1534">
        <v>37</v>
      </c>
      <c r="BD1534"/>
      <c r="BE1534" s="179">
        <v>37051</v>
      </c>
      <c r="BF1534">
        <f t="shared" ref="BF1534:BF1568" si="1152">BE1534*100+BA1534</f>
        <v>3705107</v>
      </c>
      <c r="BH1534" t="s">
        <v>3303</v>
      </c>
    </row>
    <row r="1535" spans="1:60" outlineLevel="1">
      <c r="A1535" s="9" t="s">
        <v>111</v>
      </c>
      <c r="B1535" t="s">
        <v>869</v>
      </c>
      <c r="C1535" s="1">
        <f t="shared" si="1142"/>
        <v>0</v>
      </c>
      <c r="D1535" s="1"/>
      <c r="E1535" s="1"/>
      <c r="F1535" s="1"/>
      <c r="G1535" s="1"/>
      <c r="H1535" s="1"/>
      <c r="I1535" s="1"/>
      <c r="J1535" s="1"/>
      <c r="K1535" s="7" t="e">
        <f>RANK(W1535,(W1535:Y1535,Z1535:AN1535))</f>
        <v>#N/A</v>
      </c>
      <c r="L1535" s="7" t="e">
        <f>RANK(X1535,(W1535:Y1535,Z1535:AN1535))</f>
        <v>#N/A</v>
      </c>
      <c r="M1535" s="7">
        <f>IF(Y1535&gt;0,RANK(Y1535,(W1535:Y1535,Z1535:AN1535)),0)</f>
        <v>0</v>
      </c>
      <c r="N1535" s="7"/>
      <c r="O1535" s="1" t="e">
        <f t="shared" si="1143"/>
        <v>#NUM!</v>
      </c>
      <c r="P1535" s="2" t="e">
        <f t="shared" si="1144"/>
        <v>#NUM!</v>
      </c>
      <c r="Q1535" s="2"/>
      <c r="R1535" s="2" t="str">
        <f t="shared" si="1145"/>
        <v>-</v>
      </c>
      <c r="S1535" s="2" t="str">
        <f t="shared" si="1146"/>
        <v>-</v>
      </c>
      <c r="T1535" s="2" t="str">
        <f t="shared" si="1147"/>
        <v>-</v>
      </c>
      <c r="U1535" s="2" t="str">
        <f t="shared" si="1148"/>
        <v>-</v>
      </c>
      <c r="V1535" s="2" t="str">
        <f t="shared" si="1149"/>
        <v>-</v>
      </c>
      <c r="AH1535" s="1"/>
      <c r="AI1535" s="1"/>
      <c r="AK1535" s="1"/>
      <c r="AL1535" s="1"/>
      <c r="AM1535" s="1"/>
      <c r="AN1535" s="1"/>
      <c r="AO1535" s="1"/>
      <c r="AP1535" s="8"/>
      <c r="AQ1535" s="8"/>
      <c r="AR1535" s="8"/>
      <c r="AS1535" s="8"/>
      <c r="AT1535" s="2"/>
      <c r="AU1535" s="2"/>
      <c r="AV1535" s="2"/>
      <c r="AW1535" s="2"/>
      <c r="AX1535" s="2"/>
      <c r="AY1535" t="str">
        <f t="shared" si="1151"/>
        <v>Davidson CD5</v>
      </c>
      <c r="BA1535">
        <v>5</v>
      </c>
      <c r="BC1535">
        <v>37</v>
      </c>
      <c r="BD1535"/>
      <c r="BE1535" s="179">
        <v>37057</v>
      </c>
      <c r="BF1535">
        <f t="shared" si="1152"/>
        <v>3705705</v>
      </c>
      <c r="BH1535" t="s">
        <v>3303</v>
      </c>
    </row>
    <row r="1536" spans="1:60" outlineLevel="1">
      <c r="A1536" s="9" t="s">
        <v>111</v>
      </c>
      <c r="B1536" t="s">
        <v>869</v>
      </c>
      <c r="C1536" s="1">
        <f t="shared" si="1142"/>
        <v>0</v>
      </c>
      <c r="D1536" s="1"/>
      <c r="E1536" s="1"/>
      <c r="F1536" s="1"/>
      <c r="G1536" s="1"/>
      <c r="H1536" s="1"/>
      <c r="I1536" s="1"/>
      <c r="J1536" s="1"/>
      <c r="K1536" s="7" t="e">
        <f>RANK(W1536,(W1536:Y1536,Z1536:AN1536))</f>
        <v>#N/A</v>
      </c>
      <c r="L1536" s="7" t="e">
        <f>RANK(X1536,(W1536:Y1536,Z1536:AN1536))</f>
        <v>#N/A</v>
      </c>
      <c r="M1536" s="7">
        <f>IF(Y1536&gt;0,RANK(Y1536,(W1536:Y1536,Z1536:AN1536)),0)</f>
        <v>0</v>
      </c>
      <c r="N1536" s="7"/>
      <c r="O1536" s="1" t="e">
        <f t="shared" si="1143"/>
        <v>#NUM!</v>
      </c>
      <c r="P1536" s="2" t="e">
        <f t="shared" si="1144"/>
        <v>#NUM!</v>
      </c>
      <c r="Q1536" s="2"/>
      <c r="R1536" s="2" t="str">
        <f t="shared" si="1145"/>
        <v>-</v>
      </c>
      <c r="S1536" s="2" t="str">
        <f t="shared" si="1146"/>
        <v>-</v>
      </c>
      <c r="T1536" s="2" t="str">
        <f t="shared" si="1147"/>
        <v>-</v>
      </c>
      <c r="U1536" s="2" t="str">
        <f t="shared" si="1148"/>
        <v>-</v>
      </c>
      <c r="V1536" s="2" t="str">
        <f t="shared" si="1149"/>
        <v>-</v>
      </c>
      <c r="AH1536" s="1"/>
      <c r="AI1536" s="1"/>
      <c r="AK1536" s="1"/>
      <c r="AL1536" s="1"/>
      <c r="AM1536" s="1"/>
      <c r="AN1536" s="1"/>
      <c r="AO1536" s="1"/>
      <c r="AP1536" s="8"/>
      <c r="AQ1536" s="8"/>
      <c r="AR1536" s="8"/>
      <c r="AS1536" s="8"/>
      <c r="AT1536" s="2"/>
      <c r="AU1536" s="2"/>
      <c r="AV1536" s="2"/>
      <c r="AW1536" s="2"/>
      <c r="AX1536" s="2"/>
      <c r="AY1536" t="str">
        <f t="shared" si="1151"/>
        <v>Davidson CD8</v>
      </c>
      <c r="BA1536">
        <v>8</v>
      </c>
      <c r="BC1536">
        <v>37</v>
      </c>
      <c r="BD1536"/>
      <c r="BE1536" s="179">
        <v>37057</v>
      </c>
      <c r="BF1536">
        <f t="shared" si="1152"/>
        <v>3705708</v>
      </c>
      <c r="BH1536" t="s">
        <v>3303</v>
      </c>
    </row>
    <row r="1537" spans="1:60" outlineLevel="1">
      <c r="A1537" s="9" t="s">
        <v>111</v>
      </c>
      <c r="B1537" t="s">
        <v>869</v>
      </c>
      <c r="C1537" s="1">
        <f t="shared" si="1142"/>
        <v>0</v>
      </c>
      <c r="D1537" s="1"/>
      <c r="E1537" s="1"/>
      <c r="F1537" s="1"/>
      <c r="G1537" s="1"/>
      <c r="H1537" s="1"/>
      <c r="I1537" s="1"/>
      <c r="J1537" s="1"/>
      <c r="K1537" s="7" t="e">
        <f>RANK(W1537,(W1537:Y1537,Z1537:AN1537))</f>
        <v>#N/A</v>
      </c>
      <c r="L1537" s="7" t="e">
        <f>RANK(X1537,(W1537:Y1537,Z1537:AN1537))</f>
        <v>#N/A</v>
      </c>
      <c r="M1537" s="7">
        <f>IF(Y1537&gt;0,RANK(Y1537,(W1537:Y1537,Z1537:AN1537)),0)</f>
        <v>0</v>
      </c>
      <c r="N1537" s="7"/>
      <c r="O1537" s="1" t="e">
        <f t="shared" si="1143"/>
        <v>#NUM!</v>
      </c>
      <c r="P1537" s="2" t="e">
        <f t="shared" si="1144"/>
        <v>#NUM!</v>
      </c>
      <c r="Q1537" s="2"/>
      <c r="R1537" s="2" t="str">
        <f t="shared" si="1145"/>
        <v>-</v>
      </c>
      <c r="S1537" s="2" t="str">
        <f t="shared" si="1146"/>
        <v>-</v>
      </c>
      <c r="T1537" s="2" t="str">
        <f t="shared" si="1147"/>
        <v>-</v>
      </c>
      <c r="U1537" s="2" t="str">
        <f t="shared" si="1148"/>
        <v>-</v>
      </c>
      <c r="V1537" s="2" t="str">
        <f t="shared" si="1149"/>
        <v>-</v>
      </c>
      <c r="AH1537" s="1"/>
      <c r="AI1537" s="1"/>
      <c r="AK1537" s="1"/>
      <c r="AL1537" s="1"/>
      <c r="AM1537" s="1"/>
      <c r="AN1537" s="1"/>
      <c r="AO1537" s="1"/>
      <c r="AP1537" s="8"/>
      <c r="AQ1537" s="8"/>
      <c r="AR1537" s="8"/>
      <c r="AS1537" s="8"/>
      <c r="AT1537" s="2"/>
      <c r="AU1537" s="2"/>
      <c r="AV1537" s="2"/>
      <c r="AW1537" s="2"/>
      <c r="AX1537" s="2"/>
      <c r="AY1537" t="str">
        <f t="shared" si="1151"/>
        <v>Davidson CD12</v>
      </c>
      <c r="BA1537">
        <v>12</v>
      </c>
      <c r="BC1537">
        <v>37</v>
      </c>
      <c r="BD1537"/>
      <c r="BE1537" s="179">
        <v>37057</v>
      </c>
      <c r="BF1537">
        <f t="shared" si="1152"/>
        <v>3705712</v>
      </c>
      <c r="BH1537" t="s">
        <v>3303</v>
      </c>
    </row>
    <row r="1538" spans="1:60" outlineLevel="1">
      <c r="A1538" s="9" t="s">
        <v>492</v>
      </c>
      <c r="B1538" t="s">
        <v>869</v>
      </c>
      <c r="C1538" s="1">
        <f t="shared" si="1142"/>
        <v>0</v>
      </c>
      <c r="D1538" s="1"/>
      <c r="E1538" s="1"/>
      <c r="F1538" s="1"/>
      <c r="G1538" s="1"/>
      <c r="H1538" s="1"/>
      <c r="I1538" s="1"/>
      <c r="J1538" s="1"/>
      <c r="K1538" s="7" t="e">
        <f>RANK(W1538,(W1538:Y1538,Z1538:AN1538))</f>
        <v>#N/A</v>
      </c>
      <c r="L1538" s="7" t="e">
        <f>RANK(X1538,(W1538:Y1538,Z1538:AN1538))</f>
        <v>#N/A</v>
      </c>
      <c r="M1538" s="7">
        <f>IF(Y1538&gt;0,RANK(Y1538,(W1538:Y1538,Z1538:AN1538)),0)</f>
        <v>0</v>
      </c>
      <c r="N1538" s="7"/>
      <c r="O1538" s="1" t="e">
        <f t="shared" si="1143"/>
        <v>#NUM!</v>
      </c>
      <c r="P1538" s="2" t="e">
        <f t="shared" si="1144"/>
        <v>#NUM!</v>
      </c>
      <c r="Q1538" s="2"/>
      <c r="R1538" s="2" t="str">
        <f t="shared" si="1145"/>
        <v>-</v>
      </c>
      <c r="S1538" s="2" t="str">
        <f t="shared" si="1146"/>
        <v>-</v>
      </c>
      <c r="T1538" s="2" t="str">
        <f t="shared" si="1147"/>
        <v>-</v>
      </c>
      <c r="U1538" s="2" t="str">
        <f t="shared" si="1148"/>
        <v>-</v>
      </c>
      <c r="V1538" s="2" t="str">
        <f t="shared" si="1149"/>
        <v>-</v>
      </c>
      <c r="AH1538" s="1"/>
      <c r="AI1538" s="1"/>
      <c r="AK1538" s="1"/>
      <c r="AL1538" s="1"/>
      <c r="AM1538" s="1"/>
      <c r="AN1538" s="1"/>
      <c r="AO1538" s="1"/>
      <c r="AP1538" s="8"/>
      <c r="AQ1538" s="8"/>
      <c r="AR1538" s="8"/>
      <c r="AS1538" s="8"/>
      <c r="AT1538" s="2"/>
      <c r="AU1538" s="2"/>
      <c r="AV1538" s="2"/>
      <c r="AW1538" s="2"/>
      <c r="AX1538" s="2"/>
      <c r="AY1538" t="str">
        <f t="shared" si="1151"/>
        <v>Durham CD1</v>
      </c>
      <c r="BA1538">
        <v>1</v>
      </c>
      <c r="BC1538">
        <v>37</v>
      </c>
      <c r="BD1538"/>
      <c r="BE1538" s="179">
        <v>37063</v>
      </c>
      <c r="BF1538">
        <f t="shared" si="1152"/>
        <v>3706301</v>
      </c>
      <c r="BH1538" t="s">
        <v>3303</v>
      </c>
    </row>
    <row r="1539" spans="1:60" outlineLevel="1">
      <c r="A1539" s="9" t="s">
        <v>492</v>
      </c>
      <c r="B1539" t="s">
        <v>869</v>
      </c>
      <c r="C1539" s="1">
        <f t="shared" si="1142"/>
        <v>0</v>
      </c>
      <c r="D1539" s="1"/>
      <c r="E1539" s="1"/>
      <c r="F1539" s="1"/>
      <c r="G1539" s="1"/>
      <c r="H1539" s="1"/>
      <c r="I1539" s="1"/>
      <c r="J1539" s="1"/>
      <c r="K1539" s="7" t="e">
        <f>RANK(W1539,(W1539:Y1539,Z1539:AN1539))</f>
        <v>#N/A</v>
      </c>
      <c r="L1539" s="7" t="e">
        <f>RANK(X1539,(W1539:Y1539,Z1539:AN1539))</f>
        <v>#N/A</v>
      </c>
      <c r="M1539" s="7">
        <f>IF(Y1539&gt;0,RANK(Y1539,(W1539:Y1539,Z1539:AN1539)),0)</f>
        <v>0</v>
      </c>
      <c r="N1539" s="7"/>
      <c r="O1539" s="1" t="e">
        <f t="shared" si="1143"/>
        <v>#NUM!</v>
      </c>
      <c r="P1539" s="2" t="e">
        <f t="shared" si="1144"/>
        <v>#NUM!</v>
      </c>
      <c r="Q1539" s="2"/>
      <c r="R1539" s="2" t="str">
        <f t="shared" si="1145"/>
        <v>-</v>
      </c>
      <c r="S1539" s="2" t="str">
        <f t="shared" si="1146"/>
        <v>-</v>
      </c>
      <c r="T1539" s="2" t="str">
        <f t="shared" si="1147"/>
        <v>-</v>
      </c>
      <c r="U1539" s="2" t="str">
        <f t="shared" si="1148"/>
        <v>-</v>
      </c>
      <c r="V1539" s="2" t="str">
        <f t="shared" si="1149"/>
        <v>-</v>
      </c>
      <c r="AH1539" s="1"/>
      <c r="AI1539" s="1"/>
      <c r="AK1539" s="1"/>
      <c r="AL1539" s="1"/>
      <c r="AM1539" s="1"/>
      <c r="AN1539" s="1"/>
      <c r="AO1539" s="1"/>
      <c r="AP1539" s="8"/>
      <c r="AQ1539" s="8"/>
      <c r="AR1539" s="8"/>
      <c r="AS1539" s="8"/>
      <c r="AT1539" s="2"/>
      <c r="AU1539" s="2"/>
      <c r="AV1539" s="2"/>
      <c r="AW1539" s="2"/>
      <c r="AX1539" s="2"/>
      <c r="AY1539" t="str">
        <f t="shared" si="1151"/>
        <v>Durham CD4</v>
      </c>
      <c r="BA1539">
        <v>4</v>
      </c>
      <c r="BC1539">
        <v>37</v>
      </c>
      <c r="BD1539"/>
      <c r="BE1539" s="179">
        <v>37063</v>
      </c>
      <c r="BF1539">
        <f t="shared" si="1152"/>
        <v>3706304</v>
      </c>
      <c r="BH1539" t="s">
        <v>3303</v>
      </c>
    </row>
    <row r="1540" spans="1:60" outlineLevel="1">
      <c r="A1540" s="9" t="s">
        <v>492</v>
      </c>
      <c r="B1540" t="s">
        <v>869</v>
      </c>
      <c r="C1540" s="1">
        <f t="shared" si="1142"/>
        <v>0</v>
      </c>
      <c r="D1540" s="1"/>
      <c r="E1540" s="1"/>
      <c r="F1540" s="1"/>
      <c r="G1540" s="1"/>
      <c r="H1540" s="1"/>
      <c r="I1540" s="1"/>
      <c r="J1540" s="1"/>
      <c r="K1540" s="7" t="e">
        <f>RANK(W1540,(W1540:Y1540,Z1540:AN1540))</f>
        <v>#N/A</v>
      </c>
      <c r="L1540" s="7" t="e">
        <f>RANK(X1540,(W1540:Y1540,Z1540:AN1540))</f>
        <v>#N/A</v>
      </c>
      <c r="M1540" s="7">
        <f>IF(Y1540&gt;0,RANK(Y1540,(W1540:Y1540,Z1540:AN1540)),0)</f>
        <v>0</v>
      </c>
      <c r="N1540" s="7"/>
      <c r="O1540" s="1" t="e">
        <f t="shared" si="1143"/>
        <v>#NUM!</v>
      </c>
      <c r="P1540" s="2" t="e">
        <f t="shared" si="1144"/>
        <v>#NUM!</v>
      </c>
      <c r="Q1540" s="2"/>
      <c r="R1540" s="2" t="str">
        <f t="shared" si="1145"/>
        <v>-</v>
      </c>
      <c r="S1540" s="2" t="str">
        <f t="shared" si="1146"/>
        <v>-</v>
      </c>
      <c r="T1540" s="2" t="str">
        <f t="shared" si="1147"/>
        <v>-</v>
      </c>
      <c r="U1540" s="2" t="str">
        <f t="shared" si="1148"/>
        <v>-</v>
      </c>
      <c r="V1540" s="2" t="str">
        <f t="shared" si="1149"/>
        <v>-</v>
      </c>
      <c r="AH1540" s="1"/>
      <c r="AI1540" s="1"/>
      <c r="AK1540" s="1"/>
      <c r="AL1540" s="1"/>
      <c r="AM1540" s="1"/>
      <c r="AN1540" s="1"/>
      <c r="AO1540" s="1"/>
      <c r="AP1540" s="8"/>
      <c r="AQ1540" s="8"/>
      <c r="AR1540" s="8"/>
      <c r="AS1540" s="8"/>
      <c r="AT1540" s="2"/>
      <c r="AU1540" s="2"/>
      <c r="AV1540" s="2"/>
      <c r="AW1540" s="2"/>
      <c r="AX1540" s="2"/>
      <c r="AY1540" t="str">
        <f t="shared" si="1151"/>
        <v>Durham CD6</v>
      </c>
      <c r="BA1540">
        <v>6</v>
      </c>
      <c r="BC1540">
        <v>37</v>
      </c>
      <c r="BD1540"/>
      <c r="BE1540" s="179">
        <v>37063</v>
      </c>
      <c r="BF1540">
        <f t="shared" si="1152"/>
        <v>3706306</v>
      </c>
      <c r="BH1540" t="s">
        <v>3303</v>
      </c>
    </row>
    <row r="1541" spans="1:60" outlineLevel="1">
      <c r="A1541" s="9" t="s">
        <v>492</v>
      </c>
      <c r="B1541" t="s">
        <v>869</v>
      </c>
      <c r="C1541" s="1">
        <f t="shared" si="1142"/>
        <v>0</v>
      </c>
      <c r="D1541" s="1"/>
      <c r="E1541" s="1"/>
      <c r="F1541" s="1"/>
      <c r="G1541" s="1"/>
      <c r="H1541" s="1"/>
      <c r="I1541" s="1"/>
      <c r="J1541" s="1"/>
      <c r="K1541" s="7" t="e">
        <f>RANK(W1541,(W1541:Y1541,Z1541:AN1541))</f>
        <v>#N/A</v>
      </c>
      <c r="L1541" s="7" t="e">
        <f>RANK(X1541,(W1541:Y1541,Z1541:AN1541))</f>
        <v>#N/A</v>
      </c>
      <c r="M1541" s="7">
        <f>IF(Y1541&gt;0,RANK(Y1541,(W1541:Y1541,Z1541:AN1541)),0)</f>
        <v>0</v>
      </c>
      <c r="N1541" s="7"/>
      <c r="O1541" s="1" t="e">
        <f t="shared" si="1143"/>
        <v>#NUM!</v>
      </c>
      <c r="P1541" s="2" t="e">
        <f t="shared" si="1144"/>
        <v>#NUM!</v>
      </c>
      <c r="Q1541" s="2"/>
      <c r="R1541" s="2" t="str">
        <f t="shared" si="1145"/>
        <v>-</v>
      </c>
      <c r="S1541" s="2" t="str">
        <f t="shared" si="1146"/>
        <v>-</v>
      </c>
      <c r="T1541" s="2" t="str">
        <f t="shared" si="1147"/>
        <v>-</v>
      </c>
      <c r="U1541" s="2" t="str">
        <f t="shared" si="1148"/>
        <v>-</v>
      </c>
      <c r="V1541" s="2" t="str">
        <f t="shared" si="1149"/>
        <v>-</v>
      </c>
      <c r="AH1541" s="1"/>
      <c r="AI1541" s="1"/>
      <c r="AK1541" s="1"/>
      <c r="AL1541" s="1"/>
      <c r="AM1541" s="1"/>
      <c r="AN1541" s="1"/>
      <c r="AO1541" s="1"/>
      <c r="AP1541" s="8"/>
      <c r="AQ1541" s="8"/>
      <c r="AR1541" s="8"/>
      <c r="AS1541" s="8"/>
      <c r="AT1541" s="2"/>
      <c r="AU1541" s="2"/>
      <c r="AV1541" s="2"/>
      <c r="AW1541" s="2"/>
      <c r="AX1541" s="2"/>
      <c r="AY1541" t="str">
        <f t="shared" si="1151"/>
        <v>Durham CD13</v>
      </c>
      <c r="BA1541">
        <v>13</v>
      </c>
      <c r="BC1541">
        <v>37</v>
      </c>
      <c r="BD1541"/>
      <c r="BE1541" s="179">
        <v>37063</v>
      </c>
      <c r="BF1541">
        <f t="shared" si="1152"/>
        <v>3706313</v>
      </c>
      <c r="BH1541" t="s">
        <v>3303</v>
      </c>
    </row>
    <row r="1542" spans="1:60" outlineLevel="1">
      <c r="A1542" s="9" t="s">
        <v>2907</v>
      </c>
      <c r="B1542" t="s">
        <v>869</v>
      </c>
      <c r="C1542" s="1">
        <f t="shared" si="1142"/>
        <v>0</v>
      </c>
      <c r="D1542" s="1"/>
      <c r="E1542" s="1"/>
      <c r="F1542" s="1"/>
      <c r="G1542" s="1"/>
      <c r="H1542" s="1"/>
      <c r="I1542" s="1"/>
      <c r="J1542" s="1"/>
      <c r="K1542" s="7" t="e">
        <f>RANK(W1542,(W1542:Y1542,Z1542:AN1542))</f>
        <v>#N/A</v>
      </c>
      <c r="L1542" s="7" t="e">
        <f>RANK(X1542,(W1542:Y1542,Z1542:AN1542))</f>
        <v>#N/A</v>
      </c>
      <c r="M1542" s="7">
        <f>IF(Y1542&gt;0,RANK(Y1542,(W1542:Y1542,Z1542:AN1542)),0)</f>
        <v>0</v>
      </c>
      <c r="N1542" s="7"/>
      <c r="O1542" s="1" t="e">
        <f t="shared" si="1143"/>
        <v>#NUM!</v>
      </c>
      <c r="P1542" s="2" t="e">
        <f t="shared" si="1144"/>
        <v>#NUM!</v>
      </c>
      <c r="Q1542" s="2"/>
      <c r="R1542" s="2" t="str">
        <f t="shared" si="1145"/>
        <v>-</v>
      </c>
      <c r="S1542" s="2" t="str">
        <f t="shared" si="1146"/>
        <v>-</v>
      </c>
      <c r="T1542" s="2" t="str">
        <f t="shared" si="1147"/>
        <v>-</v>
      </c>
      <c r="U1542" s="2" t="str">
        <f t="shared" si="1148"/>
        <v>-</v>
      </c>
      <c r="V1542" s="2" t="str">
        <f t="shared" si="1149"/>
        <v>-</v>
      </c>
      <c r="AH1542" s="1"/>
      <c r="AI1542" s="1"/>
      <c r="AK1542" s="1"/>
      <c r="AL1542" s="1"/>
      <c r="AM1542" s="1"/>
      <c r="AN1542" s="1"/>
      <c r="AO1542" s="1"/>
      <c r="AP1542" s="8"/>
      <c r="AQ1542" s="8"/>
      <c r="AR1542" s="8"/>
      <c r="AS1542" s="8"/>
      <c r="AT1542" s="2"/>
      <c r="AU1542" s="2"/>
      <c r="AV1542" s="2"/>
      <c r="AW1542" s="2"/>
      <c r="AX1542" s="2"/>
      <c r="AY1542" t="str">
        <f t="shared" si="1151"/>
        <v>Edgecombe CD1</v>
      </c>
      <c r="BA1542">
        <v>1</v>
      </c>
      <c r="BC1542">
        <v>37</v>
      </c>
      <c r="BD1542"/>
      <c r="BE1542" s="179">
        <v>37065</v>
      </c>
      <c r="BF1542">
        <f t="shared" si="1152"/>
        <v>3706501</v>
      </c>
      <c r="BH1542" t="s">
        <v>3303</v>
      </c>
    </row>
    <row r="1543" spans="1:60" outlineLevel="1">
      <c r="A1543" s="9" t="s">
        <v>2907</v>
      </c>
      <c r="B1543" t="s">
        <v>869</v>
      </c>
      <c r="C1543" s="1">
        <f t="shared" si="1142"/>
        <v>0</v>
      </c>
      <c r="D1543" s="1"/>
      <c r="E1543" s="1"/>
      <c r="F1543" s="1"/>
      <c r="G1543" s="1"/>
      <c r="H1543" s="1"/>
      <c r="I1543" s="1"/>
      <c r="J1543" s="1"/>
      <c r="K1543" s="7" t="e">
        <f>RANK(W1543,(W1543:Y1543,Z1543:AN1543))</f>
        <v>#N/A</v>
      </c>
      <c r="L1543" s="7" t="e">
        <f>RANK(X1543,(W1543:Y1543,Z1543:AN1543))</f>
        <v>#N/A</v>
      </c>
      <c r="M1543" s="7">
        <f>IF(Y1543&gt;0,RANK(Y1543,(W1543:Y1543,Z1543:AN1543)),0)</f>
        <v>0</v>
      </c>
      <c r="N1543" s="7"/>
      <c r="O1543" s="1" t="e">
        <f t="shared" si="1143"/>
        <v>#NUM!</v>
      </c>
      <c r="P1543" s="2" t="e">
        <f t="shared" si="1144"/>
        <v>#NUM!</v>
      </c>
      <c r="Q1543" s="2"/>
      <c r="R1543" s="2" t="str">
        <f t="shared" si="1145"/>
        <v>-</v>
      </c>
      <c r="S1543" s="2" t="str">
        <f t="shared" si="1146"/>
        <v>-</v>
      </c>
      <c r="T1543" s="2" t="str">
        <f t="shared" si="1147"/>
        <v>-</v>
      </c>
      <c r="U1543" s="2" t="str">
        <f t="shared" si="1148"/>
        <v>-</v>
      </c>
      <c r="V1543" s="2" t="str">
        <f t="shared" si="1149"/>
        <v>-</v>
      </c>
      <c r="AH1543" s="1"/>
      <c r="AI1543" s="1"/>
      <c r="AK1543" s="1"/>
      <c r="AL1543" s="1"/>
      <c r="AM1543" s="1"/>
      <c r="AN1543" s="1"/>
      <c r="AO1543" s="1"/>
      <c r="AP1543" s="8"/>
      <c r="AQ1543" s="8"/>
      <c r="AR1543" s="8"/>
      <c r="AS1543" s="8"/>
      <c r="AT1543" s="2"/>
      <c r="AU1543" s="2"/>
      <c r="AV1543" s="2"/>
      <c r="AW1543" s="2"/>
      <c r="AX1543" s="2"/>
      <c r="AY1543" t="str">
        <f t="shared" si="1151"/>
        <v>Edgecombe CD13</v>
      </c>
      <c r="BA1543">
        <v>13</v>
      </c>
      <c r="BC1543">
        <v>37</v>
      </c>
      <c r="BD1543"/>
      <c r="BE1543" s="179">
        <v>37065</v>
      </c>
      <c r="BF1543">
        <f t="shared" si="1152"/>
        <v>3706513</v>
      </c>
      <c r="BH1543" t="s">
        <v>3303</v>
      </c>
    </row>
    <row r="1544" spans="1:60" outlineLevel="1">
      <c r="A1544" s="9" t="s">
        <v>3057</v>
      </c>
      <c r="B1544" t="s">
        <v>869</v>
      </c>
      <c r="C1544" s="1">
        <f t="shared" si="1142"/>
        <v>0</v>
      </c>
      <c r="D1544" s="1"/>
      <c r="E1544" s="1"/>
      <c r="F1544" s="1"/>
      <c r="G1544" s="1"/>
      <c r="H1544" s="1"/>
      <c r="I1544" s="1"/>
      <c r="J1544" s="1"/>
      <c r="K1544" s="7" t="e">
        <f>RANK(W1544,(W1544:Y1544,Z1544:AN1544))</f>
        <v>#N/A</v>
      </c>
      <c r="L1544" s="7" t="e">
        <f>RANK(X1544,(W1544:Y1544,Z1544:AN1544))</f>
        <v>#N/A</v>
      </c>
      <c r="M1544" s="7">
        <f>IF(Y1544&gt;0,RANK(Y1544,(W1544:Y1544,Z1544:AN1544)),0)</f>
        <v>0</v>
      </c>
      <c r="N1544" s="7"/>
      <c r="O1544" s="1" t="e">
        <f t="shared" si="1143"/>
        <v>#NUM!</v>
      </c>
      <c r="P1544" s="2" t="e">
        <f t="shared" si="1144"/>
        <v>#NUM!</v>
      </c>
      <c r="Q1544" s="2"/>
      <c r="R1544" s="2" t="str">
        <f t="shared" si="1145"/>
        <v>-</v>
      </c>
      <c r="S1544" s="2" t="str">
        <f t="shared" si="1146"/>
        <v>-</v>
      </c>
      <c r="T1544" s="2" t="str">
        <f t="shared" si="1147"/>
        <v>-</v>
      </c>
      <c r="U1544" s="2" t="str">
        <f t="shared" si="1148"/>
        <v>-</v>
      </c>
      <c r="V1544" s="2" t="str">
        <f t="shared" si="1149"/>
        <v>-</v>
      </c>
      <c r="AH1544" s="1"/>
      <c r="AI1544" s="1"/>
      <c r="AK1544" s="1"/>
      <c r="AL1544" s="1"/>
      <c r="AM1544" s="1"/>
      <c r="AN1544" s="1"/>
      <c r="AO1544" s="1"/>
      <c r="AP1544" s="8"/>
      <c r="AQ1544" s="8"/>
      <c r="AR1544" s="8"/>
      <c r="AS1544" s="8"/>
      <c r="AT1544" s="2"/>
      <c r="AU1544" s="2"/>
      <c r="AV1544" s="2"/>
      <c r="AW1544" s="2"/>
      <c r="AX1544" s="2"/>
      <c r="AY1544" t="str">
        <f t="shared" si="1151"/>
        <v>Forsyth CD5</v>
      </c>
      <c r="BA1544">
        <v>5</v>
      </c>
      <c r="BC1544">
        <v>37</v>
      </c>
      <c r="BD1544"/>
      <c r="BE1544" s="179">
        <v>37067</v>
      </c>
      <c r="BF1544">
        <f t="shared" si="1152"/>
        <v>3706705</v>
      </c>
      <c r="BH1544" t="s">
        <v>3303</v>
      </c>
    </row>
    <row r="1545" spans="1:60" outlineLevel="1">
      <c r="A1545" s="9" t="s">
        <v>3057</v>
      </c>
      <c r="B1545" t="s">
        <v>869</v>
      </c>
      <c r="C1545" s="1">
        <f t="shared" si="1142"/>
        <v>0</v>
      </c>
      <c r="D1545" s="1"/>
      <c r="E1545" s="1"/>
      <c r="F1545" s="1"/>
      <c r="G1545" s="1"/>
      <c r="H1545" s="1"/>
      <c r="I1545" s="1"/>
      <c r="J1545" s="1"/>
      <c r="K1545" s="7" t="e">
        <f>RANK(W1545,(W1545:Y1545,Z1545:AN1545))</f>
        <v>#N/A</v>
      </c>
      <c r="L1545" s="7" t="e">
        <f>RANK(X1545,(W1545:Y1545,Z1545:AN1545))</f>
        <v>#N/A</v>
      </c>
      <c r="M1545" s="7">
        <f>IF(Y1545&gt;0,RANK(Y1545,(W1545:Y1545,Z1545:AN1545)),0)</f>
        <v>0</v>
      </c>
      <c r="N1545" s="7"/>
      <c r="O1545" s="1" t="e">
        <f t="shared" si="1143"/>
        <v>#NUM!</v>
      </c>
      <c r="P1545" s="2" t="e">
        <f t="shared" si="1144"/>
        <v>#NUM!</v>
      </c>
      <c r="Q1545" s="2"/>
      <c r="R1545" s="2" t="str">
        <f t="shared" si="1145"/>
        <v>-</v>
      </c>
      <c r="S1545" s="2" t="str">
        <f t="shared" si="1146"/>
        <v>-</v>
      </c>
      <c r="T1545" s="2" t="str">
        <f t="shared" si="1147"/>
        <v>-</v>
      </c>
      <c r="U1545" s="2" t="str">
        <f t="shared" si="1148"/>
        <v>-</v>
      </c>
      <c r="V1545" s="2" t="str">
        <f t="shared" si="1149"/>
        <v>-</v>
      </c>
      <c r="AH1545" s="1"/>
      <c r="AI1545" s="1"/>
      <c r="AK1545" s="1"/>
      <c r="AL1545" s="1"/>
      <c r="AM1545" s="1"/>
      <c r="AN1545" s="1"/>
      <c r="AO1545" s="1"/>
      <c r="AP1545" s="8"/>
      <c r="AQ1545" s="8"/>
      <c r="AR1545" s="8"/>
      <c r="AS1545" s="8"/>
      <c r="AT1545" s="2"/>
      <c r="AU1545" s="2"/>
      <c r="AV1545" s="2"/>
      <c r="AW1545" s="2"/>
      <c r="AX1545" s="2"/>
      <c r="AY1545" t="str">
        <f t="shared" si="1151"/>
        <v>Forsyth CD12</v>
      </c>
      <c r="BA1545">
        <v>12</v>
      </c>
      <c r="BC1545">
        <v>37</v>
      </c>
      <c r="BD1545"/>
      <c r="BE1545" s="179">
        <v>37067</v>
      </c>
      <c r="BF1545">
        <f t="shared" si="1152"/>
        <v>3706712</v>
      </c>
      <c r="BH1545" t="s">
        <v>3303</v>
      </c>
    </row>
    <row r="1546" spans="1:60" outlineLevel="1">
      <c r="A1546" s="9" t="s">
        <v>2429</v>
      </c>
      <c r="B1546" t="s">
        <v>869</v>
      </c>
      <c r="C1546" s="1">
        <f t="shared" si="1142"/>
        <v>0</v>
      </c>
      <c r="D1546" s="1"/>
      <c r="E1546" s="1"/>
      <c r="F1546" s="1"/>
      <c r="G1546" s="1"/>
      <c r="H1546" s="1"/>
      <c r="I1546" s="1"/>
      <c r="J1546" s="1"/>
      <c r="K1546" s="7" t="e">
        <f>RANK(W1546,(W1546:Y1546,Z1546:AN1546))</f>
        <v>#N/A</v>
      </c>
      <c r="L1546" s="7" t="e">
        <f>RANK(X1546,(W1546:Y1546,Z1546:AN1546))</f>
        <v>#N/A</v>
      </c>
      <c r="M1546" s="7">
        <f>IF(Y1546&gt;0,RANK(Y1546,(W1546:Y1546,Z1546:AN1546)),0)</f>
        <v>0</v>
      </c>
      <c r="N1546" s="7"/>
      <c r="O1546" s="1" t="e">
        <f t="shared" si="1143"/>
        <v>#NUM!</v>
      </c>
      <c r="P1546" s="2" t="e">
        <f t="shared" si="1144"/>
        <v>#NUM!</v>
      </c>
      <c r="Q1546" s="2"/>
      <c r="R1546" s="2" t="str">
        <f t="shared" si="1145"/>
        <v>-</v>
      </c>
      <c r="S1546" s="2" t="str">
        <f t="shared" si="1146"/>
        <v>-</v>
      </c>
      <c r="T1546" s="2" t="str">
        <f t="shared" si="1147"/>
        <v>-</v>
      </c>
      <c r="U1546" s="2" t="str">
        <f t="shared" si="1148"/>
        <v>-</v>
      </c>
      <c r="V1546" s="2" t="str">
        <f t="shared" si="1149"/>
        <v>-</v>
      </c>
      <c r="AH1546" s="1"/>
      <c r="AI1546" s="1"/>
      <c r="AK1546" s="1"/>
      <c r="AL1546" s="1"/>
      <c r="AM1546" s="1"/>
      <c r="AN1546" s="1"/>
      <c r="AO1546" s="1"/>
      <c r="AP1546" s="8"/>
      <c r="AQ1546" s="8"/>
      <c r="AR1546" s="8"/>
      <c r="AS1546" s="8"/>
      <c r="AT1546" s="2"/>
      <c r="AU1546" s="2"/>
      <c r="AV1546" s="2"/>
      <c r="AW1546" s="2"/>
      <c r="AX1546" s="2"/>
      <c r="AY1546" t="str">
        <f t="shared" si="1151"/>
        <v>Franklin CD1</v>
      </c>
      <c r="BA1546">
        <v>1</v>
      </c>
      <c r="BC1546">
        <v>37</v>
      </c>
      <c r="BD1546"/>
      <c r="BE1546" s="179">
        <v>37069</v>
      </c>
      <c r="BF1546">
        <f t="shared" si="1152"/>
        <v>3706901</v>
      </c>
      <c r="BH1546" t="s">
        <v>3303</v>
      </c>
    </row>
    <row r="1547" spans="1:60" outlineLevel="1">
      <c r="A1547" s="9" t="s">
        <v>2429</v>
      </c>
      <c r="B1547" t="s">
        <v>869</v>
      </c>
      <c r="C1547" s="1">
        <f t="shared" si="1142"/>
        <v>0</v>
      </c>
      <c r="D1547" s="1"/>
      <c r="E1547" s="1"/>
      <c r="F1547" s="1"/>
      <c r="G1547" s="1"/>
      <c r="H1547" s="1"/>
      <c r="I1547" s="1"/>
      <c r="J1547" s="1"/>
      <c r="K1547" s="7" t="e">
        <f>RANK(W1547,(W1547:Y1547,Z1547:AN1547))</f>
        <v>#N/A</v>
      </c>
      <c r="L1547" s="7" t="e">
        <f>RANK(X1547,(W1547:Y1547,Z1547:AN1547))</f>
        <v>#N/A</v>
      </c>
      <c r="M1547" s="7">
        <f>IF(Y1547&gt;0,RANK(Y1547,(W1547:Y1547,Z1547:AN1547)),0)</f>
        <v>0</v>
      </c>
      <c r="N1547" s="7"/>
      <c r="O1547" s="1" t="e">
        <f t="shared" si="1143"/>
        <v>#NUM!</v>
      </c>
      <c r="P1547" s="2" t="e">
        <f t="shared" si="1144"/>
        <v>#NUM!</v>
      </c>
      <c r="Q1547" s="2"/>
      <c r="R1547" s="2" t="str">
        <f t="shared" si="1145"/>
        <v>-</v>
      </c>
      <c r="S1547" s="2" t="str">
        <f t="shared" si="1146"/>
        <v>-</v>
      </c>
      <c r="T1547" s="2" t="str">
        <f t="shared" si="1147"/>
        <v>-</v>
      </c>
      <c r="U1547" s="2" t="str">
        <f t="shared" si="1148"/>
        <v>-</v>
      </c>
      <c r="V1547" s="2" t="str">
        <f t="shared" si="1149"/>
        <v>-</v>
      </c>
      <c r="AH1547" s="1"/>
      <c r="AI1547" s="1"/>
      <c r="AK1547" s="1"/>
      <c r="AL1547" s="1"/>
      <c r="AM1547" s="1"/>
      <c r="AN1547" s="1"/>
      <c r="AO1547" s="1"/>
      <c r="AP1547" s="8"/>
      <c r="AQ1547" s="8"/>
      <c r="AR1547" s="8"/>
      <c r="AS1547" s="8"/>
      <c r="AT1547" s="2"/>
      <c r="AU1547" s="2"/>
      <c r="AV1547" s="2"/>
      <c r="AW1547" s="2"/>
      <c r="AX1547" s="2"/>
      <c r="AY1547" t="str">
        <f t="shared" si="1151"/>
        <v>Franklin CD13</v>
      </c>
      <c r="BA1547">
        <v>13</v>
      </c>
      <c r="BC1547">
        <v>37</v>
      </c>
      <c r="BD1547"/>
      <c r="BE1547" s="179">
        <v>37069</v>
      </c>
      <c r="BF1547">
        <f t="shared" si="1152"/>
        <v>3706913</v>
      </c>
      <c r="BH1547" t="s">
        <v>3303</v>
      </c>
    </row>
    <row r="1548" spans="1:60" outlineLevel="1">
      <c r="A1548" s="9" t="s">
        <v>588</v>
      </c>
      <c r="B1548" t="s">
        <v>869</v>
      </c>
      <c r="C1548" s="1">
        <f t="shared" si="1142"/>
        <v>0</v>
      </c>
      <c r="D1548" s="1"/>
      <c r="E1548" s="1"/>
      <c r="F1548" s="1"/>
      <c r="G1548" s="1"/>
      <c r="H1548" s="1"/>
      <c r="I1548" s="1"/>
      <c r="J1548" s="1"/>
      <c r="K1548" s="7" t="e">
        <f>RANK(W1548,(W1548:Y1548,Z1548:AN1548))</f>
        <v>#N/A</v>
      </c>
      <c r="L1548" s="7" t="e">
        <f>RANK(X1548,(W1548:Y1548,Z1548:AN1548))</f>
        <v>#N/A</v>
      </c>
      <c r="M1548" s="7">
        <f>IF(Y1548&gt;0,RANK(Y1548,(W1548:Y1548,Z1548:AN1548)),0)</f>
        <v>0</v>
      </c>
      <c r="N1548" s="7"/>
      <c r="O1548" s="1" t="e">
        <f t="shared" si="1143"/>
        <v>#NUM!</v>
      </c>
      <c r="P1548" s="2" t="e">
        <f t="shared" si="1144"/>
        <v>#NUM!</v>
      </c>
      <c r="Q1548" s="2"/>
      <c r="R1548" s="2" t="str">
        <f t="shared" si="1145"/>
        <v>-</v>
      </c>
      <c r="S1548" s="2" t="str">
        <f t="shared" si="1146"/>
        <v>-</v>
      </c>
      <c r="T1548" s="2" t="str">
        <f t="shared" si="1147"/>
        <v>-</v>
      </c>
      <c r="U1548" s="2" t="str">
        <f t="shared" si="1148"/>
        <v>-</v>
      </c>
      <c r="V1548" s="2" t="str">
        <f t="shared" si="1149"/>
        <v>-</v>
      </c>
      <c r="AH1548" s="1"/>
      <c r="AI1548" s="1"/>
      <c r="AK1548" s="1"/>
      <c r="AL1548" s="1"/>
      <c r="AM1548" s="1"/>
      <c r="AN1548" s="1"/>
      <c r="AO1548" s="1"/>
      <c r="AP1548" s="8"/>
      <c r="AQ1548" s="8"/>
      <c r="AR1548" s="8"/>
      <c r="AS1548" s="8"/>
      <c r="AT1548" s="2"/>
      <c r="AU1548" s="2"/>
      <c r="AV1548" s="2"/>
      <c r="AW1548" s="2"/>
      <c r="AX1548" s="2"/>
      <c r="AY1548" t="str">
        <f t="shared" si="1151"/>
        <v>Granville CD1</v>
      </c>
      <c r="BA1548">
        <v>1</v>
      </c>
      <c r="BC1548">
        <v>37</v>
      </c>
      <c r="BD1548"/>
      <c r="BE1548" s="179">
        <v>37077</v>
      </c>
      <c r="BF1548">
        <f t="shared" si="1152"/>
        <v>3707701</v>
      </c>
      <c r="BH1548" t="s">
        <v>3303</v>
      </c>
    </row>
    <row r="1549" spans="1:60" outlineLevel="1">
      <c r="A1549" s="9" t="s">
        <v>588</v>
      </c>
      <c r="B1549" t="s">
        <v>869</v>
      </c>
      <c r="C1549" s="1">
        <f t="shared" si="1142"/>
        <v>0</v>
      </c>
      <c r="D1549" s="1"/>
      <c r="E1549" s="1"/>
      <c r="F1549" s="1"/>
      <c r="G1549" s="1"/>
      <c r="H1549" s="1"/>
      <c r="I1549" s="1"/>
      <c r="J1549" s="1"/>
      <c r="K1549" s="7" t="e">
        <f>RANK(W1549,(W1549:Y1549,Z1549:AN1549))</f>
        <v>#N/A</v>
      </c>
      <c r="L1549" s="7" t="e">
        <f>RANK(X1549,(W1549:Y1549,Z1549:AN1549))</f>
        <v>#N/A</v>
      </c>
      <c r="M1549" s="7">
        <f>IF(Y1549&gt;0,RANK(Y1549,(W1549:Y1549,Z1549:AN1549)),0)</f>
        <v>0</v>
      </c>
      <c r="N1549" s="7"/>
      <c r="O1549" s="1" t="e">
        <f t="shared" si="1143"/>
        <v>#NUM!</v>
      </c>
      <c r="P1549" s="2" t="e">
        <f t="shared" si="1144"/>
        <v>#NUM!</v>
      </c>
      <c r="Q1549" s="2"/>
      <c r="R1549" s="2" t="str">
        <f t="shared" si="1145"/>
        <v>-</v>
      </c>
      <c r="S1549" s="2" t="str">
        <f t="shared" si="1146"/>
        <v>-</v>
      </c>
      <c r="T1549" s="2" t="str">
        <f t="shared" si="1147"/>
        <v>-</v>
      </c>
      <c r="U1549" s="2" t="str">
        <f t="shared" si="1148"/>
        <v>-</v>
      </c>
      <c r="V1549" s="2" t="str">
        <f t="shared" si="1149"/>
        <v>-</v>
      </c>
      <c r="AH1549" s="1"/>
      <c r="AI1549" s="1"/>
      <c r="AK1549" s="1"/>
      <c r="AL1549" s="1"/>
      <c r="AM1549" s="1"/>
      <c r="AN1549" s="1"/>
      <c r="AO1549" s="1"/>
      <c r="AP1549" s="8"/>
      <c r="AQ1549" s="8"/>
      <c r="AR1549" s="8"/>
      <c r="AS1549" s="8"/>
      <c r="AT1549" s="2"/>
      <c r="AU1549" s="2"/>
      <c r="AV1549" s="2"/>
      <c r="AW1549" s="2"/>
      <c r="AX1549" s="2"/>
      <c r="AY1549" t="str">
        <f t="shared" si="1151"/>
        <v>Granville CD6</v>
      </c>
      <c r="BA1549">
        <v>6</v>
      </c>
      <c r="BC1549">
        <v>37</v>
      </c>
      <c r="BD1549"/>
      <c r="BE1549" s="179">
        <v>37077</v>
      </c>
      <c r="BF1549">
        <f t="shared" si="1152"/>
        <v>3707706</v>
      </c>
      <c r="BH1549" t="s">
        <v>3303</v>
      </c>
    </row>
    <row r="1550" spans="1:60" outlineLevel="1">
      <c r="A1550" s="9" t="s">
        <v>588</v>
      </c>
      <c r="B1550" t="s">
        <v>869</v>
      </c>
      <c r="C1550" s="1">
        <f t="shared" si="1142"/>
        <v>0</v>
      </c>
      <c r="D1550" s="1"/>
      <c r="E1550" s="1"/>
      <c r="F1550" s="1"/>
      <c r="G1550" s="1"/>
      <c r="H1550" s="1"/>
      <c r="I1550" s="1"/>
      <c r="J1550" s="1"/>
      <c r="K1550" s="7" t="e">
        <f>RANK(W1550,(W1550:Y1550,Z1550:AN1550))</f>
        <v>#N/A</v>
      </c>
      <c r="L1550" s="7" t="e">
        <f>RANK(X1550,(W1550:Y1550,Z1550:AN1550))</f>
        <v>#N/A</v>
      </c>
      <c r="M1550" s="7">
        <f>IF(Y1550&gt;0,RANK(Y1550,(W1550:Y1550,Z1550:AN1550)),0)</f>
        <v>0</v>
      </c>
      <c r="N1550" s="7"/>
      <c r="O1550" s="1" t="e">
        <f t="shared" si="1143"/>
        <v>#NUM!</v>
      </c>
      <c r="P1550" s="2" t="e">
        <f t="shared" si="1144"/>
        <v>#NUM!</v>
      </c>
      <c r="Q1550" s="2"/>
      <c r="R1550" s="2" t="str">
        <f t="shared" si="1145"/>
        <v>-</v>
      </c>
      <c r="S1550" s="2" t="str">
        <f t="shared" si="1146"/>
        <v>-</v>
      </c>
      <c r="T1550" s="2" t="str">
        <f t="shared" si="1147"/>
        <v>-</v>
      </c>
      <c r="U1550" s="2" t="str">
        <f t="shared" si="1148"/>
        <v>-</v>
      </c>
      <c r="V1550" s="2" t="str">
        <f t="shared" si="1149"/>
        <v>-</v>
      </c>
      <c r="AH1550" s="1"/>
      <c r="AI1550" s="1"/>
      <c r="AK1550" s="1"/>
      <c r="AL1550" s="1"/>
      <c r="AM1550" s="1"/>
      <c r="AN1550" s="1"/>
      <c r="AO1550" s="1"/>
      <c r="AP1550" s="8"/>
      <c r="AQ1550" s="8"/>
      <c r="AR1550" s="8"/>
      <c r="AS1550" s="8"/>
      <c r="AT1550" s="2"/>
      <c r="AU1550" s="2"/>
      <c r="AV1550" s="2"/>
      <c r="AW1550" s="2"/>
      <c r="AX1550" s="2"/>
      <c r="AY1550" t="str">
        <f t="shared" si="1151"/>
        <v>Granville CD13</v>
      </c>
      <c r="BA1550">
        <v>13</v>
      </c>
      <c r="BC1550">
        <v>37</v>
      </c>
      <c r="BD1550"/>
      <c r="BE1550" s="179">
        <v>37077</v>
      </c>
      <c r="BF1550">
        <f t="shared" si="1152"/>
        <v>3707713</v>
      </c>
      <c r="BH1550" t="s">
        <v>3303</v>
      </c>
    </row>
    <row r="1551" spans="1:60" outlineLevel="1">
      <c r="A1551" s="9" t="s">
        <v>338</v>
      </c>
      <c r="B1551" t="s">
        <v>869</v>
      </c>
      <c r="C1551" s="1">
        <f t="shared" si="1142"/>
        <v>0</v>
      </c>
      <c r="D1551" s="1"/>
      <c r="E1551" s="1"/>
      <c r="F1551" s="1"/>
      <c r="G1551" s="1"/>
      <c r="H1551" s="1"/>
      <c r="I1551" s="1"/>
      <c r="J1551" s="1"/>
      <c r="K1551" s="7" t="e">
        <f>RANK(W1551,(W1551:Y1551,Z1551:AN1551))</f>
        <v>#N/A</v>
      </c>
      <c r="L1551" s="7" t="e">
        <f>RANK(X1551,(W1551:Y1551,Z1551:AN1551))</f>
        <v>#N/A</v>
      </c>
      <c r="M1551" s="7">
        <f>IF(Y1551&gt;0,RANK(Y1551,(W1551:Y1551,Z1551:AN1551)),0)</f>
        <v>0</v>
      </c>
      <c r="N1551" s="7"/>
      <c r="O1551" s="1" t="e">
        <f t="shared" si="1143"/>
        <v>#NUM!</v>
      </c>
      <c r="P1551" s="2" t="e">
        <f t="shared" si="1144"/>
        <v>#NUM!</v>
      </c>
      <c r="Q1551" s="2"/>
      <c r="R1551" s="2" t="str">
        <f t="shared" si="1145"/>
        <v>-</v>
      </c>
      <c r="S1551" s="2" t="str">
        <f t="shared" si="1146"/>
        <v>-</v>
      </c>
      <c r="T1551" s="2" t="str">
        <f t="shared" si="1147"/>
        <v>-</v>
      </c>
      <c r="U1551" s="2" t="str">
        <f t="shared" si="1148"/>
        <v>-</v>
      </c>
      <c r="V1551" s="2" t="str">
        <f t="shared" si="1149"/>
        <v>-</v>
      </c>
      <c r="AH1551" s="1"/>
      <c r="AI1551" s="1"/>
      <c r="AK1551" s="1"/>
      <c r="AL1551" s="1"/>
      <c r="AM1551" s="1"/>
      <c r="AN1551" s="1"/>
      <c r="AO1551" s="1"/>
      <c r="AP1551" s="8"/>
      <c r="AQ1551" s="8"/>
      <c r="AR1551" s="8"/>
      <c r="AS1551" s="8"/>
      <c r="AT1551" s="2"/>
      <c r="AU1551" s="2"/>
      <c r="AV1551" s="2"/>
      <c r="AW1551" s="2"/>
      <c r="AX1551" s="2"/>
      <c r="AY1551" t="str">
        <f t="shared" si="1151"/>
        <v>Guilford CD6</v>
      </c>
      <c r="BA1551">
        <v>6</v>
      </c>
      <c r="BC1551">
        <v>37</v>
      </c>
      <c r="BD1551"/>
      <c r="BE1551" s="179">
        <v>37081</v>
      </c>
      <c r="BF1551">
        <f t="shared" si="1152"/>
        <v>3708106</v>
      </c>
      <c r="BH1551" t="s">
        <v>3303</v>
      </c>
    </row>
    <row r="1552" spans="1:60" outlineLevel="1">
      <c r="A1552" s="9" t="s">
        <v>338</v>
      </c>
      <c r="B1552" t="s">
        <v>869</v>
      </c>
      <c r="C1552" s="1">
        <f t="shared" si="1142"/>
        <v>0</v>
      </c>
      <c r="D1552" s="1"/>
      <c r="E1552" s="1"/>
      <c r="F1552" s="1"/>
      <c r="G1552" s="1"/>
      <c r="H1552" s="1"/>
      <c r="I1552" s="1"/>
      <c r="J1552" s="1"/>
      <c r="K1552" s="7" t="e">
        <f>RANK(W1552,(W1552:Y1552,Z1552:AN1552))</f>
        <v>#N/A</v>
      </c>
      <c r="L1552" s="7" t="e">
        <f>RANK(X1552,(W1552:Y1552,Z1552:AN1552))</f>
        <v>#N/A</v>
      </c>
      <c r="M1552" s="7">
        <f>IF(Y1552&gt;0,RANK(Y1552,(W1552:Y1552,Z1552:AN1552)),0)</f>
        <v>0</v>
      </c>
      <c r="N1552" s="7"/>
      <c r="O1552" s="1" t="e">
        <f t="shared" si="1143"/>
        <v>#NUM!</v>
      </c>
      <c r="P1552" s="2" t="e">
        <f t="shared" si="1144"/>
        <v>#NUM!</v>
      </c>
      <c r="Q1552" s="2"/>
      <c r="R1552" s="2" t="str">
        <f t="shared" si="1145"/>
        <v>-</v>
      </c>
      <c r="S1552" s="2" t="str">
        <f t="shared" si="1146"/>
        <v>-</v>
      </c>
      <c r="T1552" s="2" t="str">
        <f t="shared" si="1147"/>
        <v>-</v>
      </c>
      <c r="U1552" s="2" t="str">
        <f t="shared" si="1148"/>
        <v>-</v>
      </c>
      <c r="V1552" s="2" t="str">
        <f t="shared" si="1149"/>
        <v>-</v>
      </c>
      <c r="AH1552" s="1"/>
      <c r="AI1552" s="1"/>
      <c r="AK1552" s="1"/>
      <c r="AL1552" s="1"/>
      <c r="AM1552" s="1"/>
      <c r="AN1552" s="1"/>
      <c r="AO1552" s="1"/>
      <c r="AP1552" s="8"/>
      <c r="AQ1552" s="8"/>
      <c r="AR1552" s="8"/>
      <c r="AS1552" s="8"/>
      <c r="AT1552" s="2"/>
      <c r="AU1552" s="2"/>
      <c r="AV1552" s="2"/>
      <c r="AW1552" s="2"/>
      <c r="AX1552" s="2"/>
      <c r="AY1552" t="str">
        <f t="shared" si="1151"/>
        <v>Guilford CD12</v>
      </c>
      <c r="BA1552">
        <v>12</v>
      </c>
      <c r="BC1552">
        <v>37</v>
      </c>
      <c r="BD1552"/>
      <c r="BE1552" s="179">
        <v>37081</v>
      </c>
      <c r="BF1552">
        <f t="shared" si="1152"/>
        <v>3708112</v>
      </c>
      <c r="BH1552" t="s">
        <v>3303</v>
      </c>
    </row>
    <row r="1553" spans="1:60" outlineLevel="1">
      <c r="A1553" s="9" t="s">
        <v>1826</v>
      </c>
      <c r="B1553" t="s">
        <v>869</v>
      </c>
      <c r="C1553" s="1">
        <f t="shared" si="1142"/>
        <v>0</v>
      </c>
      <c r="D1553" s="1"/>
      <c r="E1553" s="1"/>
      <c r="F1553" s="1"/>
      <c r="G1553" s="1"/>
      <c r="H1553" s="1"/>
      <c r="I1553" s="1"/>
      <c r="J1553" s="1"/>
      <c r="K1553" s="7" t="e">
        <f>RANK(W1553,(W1553:Y1553,Z1553:AN1553))</f>
        <v>#N/A</v>
      </c>
      <c r="L1553" s="7" t="e">
        <f>RANK(X1553,(W1553:Y1553,Z1553:AN1553))</f>
        <v>#N/A</v>
      </c>
      <c r="M1553" s="7">
        <f>IF(Y1553&gt;0,RANK(Y1553,(W1553:Y1553,Z1553:AN1553)),0)</f>
        <v>0</v>
      </c>
      <c r="N1553" s="7"/>
      <c r="O1553" s="1" t="e">
        <f t="shared" si="1143"/>
        <v>#NUM!</v>
      </c>
      <c r="P1553" s="2" t="e">
        <f t="shared" si="1144"/>
        <v>#NUM!</v>
      </c>
      <c r="Q1553" s="2"/>
      <c r="R1553" s="2" t="str">
        <f t="shared" si="1145"/>
        <v>-</v>
      </c>
      <c r="S1553" s="2" t="str">
        <f t="shared" si="1146"/>
        <v>-</v>
      </c>
      <c r="T1553" s="2" t="str">
        <f t="shared" si="1147"/>
        <v>-</v>
      </c>
      <c r="U1553" s="2" t="str">
        <f t="shared" si="1148"/>
        <v>-</v>
      </c>
      <c r="V1553" s="2" t="str">
        <f t="shared" si="1149"/>
        <v>-</v>
      </c>
      <c r="AH1553" s="1"/>
      <c r="AI1553" s="1"/>
      <c r="AK1553" s="1"/>
      <c r="AL1553" s="1"/>
      <c r="AM1553" s="1"/>
      <c r="AN1553" s="1"/>
      <c r="AO1553" s="1"/>
      <c r="AP1553" s="8"/>
      <c r="AQ1553" s="8"/>
      <c r="AR1553" s="8"/>
      <c r="AS1553" s="8"/>
      <c r="AT1553" s="2"/>
      <c r="AU1553" s="2"/>
      <c r="AV1553" s="2"/>
      <c r="AW1553" s="2"/>
      <c r="AX1553" s="2"/>
      <c r="AY1553" t="str">
        <f t="shared" si="1151"/>
        <v>Harnett CD2</v>
      </c>
      <c r="BA1553">
        <v>2</v>
      </c>
      <c r="BC1553">
        <v>37</v>
      </c>
      <c r="BD1553"/>
      <c r="BE1553" s="179">
        <v>37085</v>
      </c>
      <c r="BF1553">
        <f t="shared" si="1152"/>
        <v>3708502</v>
      </c>
      <c r="BH1553" t="s">
        <v>3303</v>
      </c>
    </row>
    <row r="1554" spans="1:60" outlineLevel="1">
      <c r="A1554" s="9" t="s">
        <v>1826</v>
      </c>
      <c r="B1554" t="s">
        <v>869</v>
      </c>
      <c r="C1554" s="1">
        <f t="shared" si="1142"/>
        <v>0</v>
      </c>
      <c r="D1554" s="1"/>
      <c r="E1554" s="1"/>
      <c r="F1554" s="1"/>
      <c r="G1554" s="1"/>
      <c r="H1554" s="1"/>
      <c r="I1554" s="1"/>
      <c r="J1554" s="1"/>
      <c r="K1554" s="7" t="e">
        <f>RANK(W1554,(W1554:Y1554,Z1554:AN1554))</f>
        <v>#N/A</v>
      </c>
      <c r="L1554" s="7" t="e">
        <f>RANK(X1554,(W1554:Y1554,Z1554:AN1554))</f>
        <v>#N/A</v>
      </c>
      <c r="M1554" s="7">
        <f>IF(Y1554&gt;0,RANK(Y1554,(W1554:Y1554,Z1554:AN1554)),0)</f>
        <v>0</v>
      </c>
      <c r="N1554" s="7"/>
      <c r="O1554" s="1" t="e">
        <f t="shared" si="1143"/>
        <v>#NUM!</v>
      </c>
      <c r="P1554" s="2" t="e">
        <f t="shared" si="1144"/>
        <v>#NUM!</v>
      </c>
      <c r="Q1554" s="2"/>
      <c r="R1554" s="2" t="str">
        <f t="shared" si="1145"/>
        <v>-</v>
      </c>
      <c r="S1554" s="2" t="str">
        <f t="shared" si="1146"/>
        <v>-</v>
      </c>
      <c r="T1554" s="2" t="str">
        <f t="shared" si="1147"/>
        <v>-</v>
      </c>
      <c r="U1554" s="2" t="str">
        <f t="shared" si="1148"/>
        <v>-</v>
      </c>
      <c r="V1554" s="2" t="str">
        <f t="shared" si="1149"/>
        <v>-</v>
      </c>
      <c r="AH1554" s="1"/>
      <c r="AI1554" s="1"/>
      <c r="AK1554" s="1"/>
      <c r="AL1554" s="1"/>
      <c r="AM1554" s="1"/>
      <c r="AN1554" s="1"/>
      <c r="AO1554" s="1"/>
      <c r="AP1554" s="8"/>
      <c r="AQ1554" s="8"/>
      <c r="AR1554" s="8"/>
      <c r="AS1554" s="8"/>
      <c r="AT1554" s="2"/>
      <c r="AU1554" s="2"/>
      <c r="AV1554" s="2"/>
      <c r="AW1554" s="2"/>
      <c r="AX1554" s="2"/>
      <c r="AY1554" t="str">
        <f t="shared" si="1151"/>
        <v>Harnett CD4</v>
      </c>
      <c r="BA1554">
        <v>4</v>
      </c>
      <c r="BC1554">
        <v>37</v>
      </c>
      <c r="BD1554"/>
      <c r="BE1554" s="179">
        <v>37085</v>
      </c>
      <c r="BF1554">
        <f t="shared" si="1152"/>
        <v>3708504</v>
      </c>
      <c r="BH1554" t="s">
        <v>3303</v>
      </c>
    </row>
    <row r="1555" spans="1:60" outlineLevel="1">
      <c r="A1555" s="9" t="s">
        <v>892</v>
      </c>
      <c r="B1555" t="s">
        <v>869</v>
      </c>
      <c r="C1555" s="1">
        <f t="shared" si="1142"/>
        <v>0</v>
      </c>
      <c r="D1555" s="1"/>
      <c r="E1555" s="1"/>
      <c r="F1555" s="1"/>
      <c r="G1555" s="1"/>
      <c r="H1555" s="1"/>
      <c r="I1555" s="1"/>
      <c r="J1555" s="1"/>
      <c r="K1555" s="7" t="e">
        <f>RANK(W1555,(W1555:Y1555,Z1555:AN1555))</f>
        <v>#N/A</v>
      </c>
      <c r="L1555" s="7" t="e">
        <f>RANK(X1555,(W1555:Y1555,Z1555:AN1555))</f>
        <v>#N/A</v>
      </c>
      <c r="M1555" s="7">
        <f>IF(Y1555&gt;0,RANK(Y1555,(W1555:Y1555,Z1555:AN1555)),0)</f>
        <v>0</v>
      </c>
      <c r="N1555" s="7"/>
      <c r="O1555" s="1" t="e">
        <f t="shared" si="1143"/>
        <v>#NUM!</v>
      </c>
      <c r="P1555" s="2" t="e">
        <f t="shared" si="1144"/>
        <v>#NUM!</v>
      </c>
      <c r="Q1555" s="2"/>
      <c r="R1555" s="2" t="str">
        <f t="shared" si="1145"/>
        <v>-</v>
      </c>
      <c r="S1555" s="2" t="str">
        <f t="shared" si="1146"/>
        <v>-</v>
      </c>
      <c r="T1555" s="2" t="str">
        <f t="shared" si="1147"/>
        <v>-</v>
      </c>
      <c r="U1555" s="2" t="str">
        <f t="shared" si="1148"/>
        <v>-</v>
      </c>
      <c r="V1555" s="2" t="str">
        <f t="shared" si="1149"/>
        <v>-</v>
      </c>
      <c r="AH1555" s="1"/>
      <c r="AI1555" s="1"/>
      <c r="AK1555" s="1"/>
      <c r="AL1555" s="1"/>
      <c r="AM1555" s="1"/>
      <c r="AN1555" s="1"/>
      <c r="AO1555" s="1"/>
      <c r="AP1555" s="8"/>
      <c r="AQ1555" s="8"/>
      <c r="AR1555" s="8"/>
      <c r="AS1555" s="8"/>
      <c r="AT1555" s="2"/>
      <c r="AU1555" s="2"/>
      <c r="AV1555" s="2"/>
      <c r="AW1555" s="2"/>
      <c r="AX1555" s="2"/>
      <c r="AY1555" t="str">
        <f t="shared" si="1151"/>
        <v>Hoke CD2</v>
      </c>
      <c r="BA1555">
        <v>2</v>
      </c>
      <c r="BC1555">
        <v>37</v>
      </c>
      <c r="BD1555"/>
      <c r="BE1555" s="179">
        <v>37093</v>
      </c>
      <c r="BF1555">
        <f t="shared" si="1152"/>
        <v>3709302</v>
      </c>
      <c r="BH1555" t="s">
        <v>3303</v>
      </c>
    </row>
    <row r="1556" spans="1:60" outlineLevel="1">
      <c r="A1556" s="9" t="s">
        <v>892</v>
      </c>
      <c r="B1556" t="s">
        <v>869</v>
      </c>
      <c r="C1556" s="1">
        <f t="shared" si="1142"/>
        <v>0</v>
      </c>
      <c r="D1556" s="1"/>
      <c r="E1556" s="1"/>
      <c r="F1556" s="1"/>
      <c r="G1556" s="1"/>
      <c r="H1556" s="1"/>
      <c r="I1556" s="1"/>
      <c r="J1556" s="1"/>
      <c r="K1556" s="7" t="e">
        <f>RANK(W1556,(W1556:Y1556,Z1556:AN1556))</f>
        <v>#N/A</v>
      </c>
      <c r="L1556" s="7" t="e">
        <f>RANK(X1556,(W1556:Y1556,Z1556:AN1556))</f>
        <v>#N/A</v>
      </c>
      <c r="M1556" s="7">
        <f>IF(Y1556&gt;0,RANK(Y1556,(W1556:Y1556,Z1556:AN1556)),0)</f>
        <v>0</v>
      </c>
      <c r="N1556" s="7"/>
      <c r="O1556" s="1" t="e">
        <f t="shared" si="1143"/>
        <v>#NUM!</v>
      </c>
      <c r="P1556" s="2" t="e">
        <f t="shared" si="1144"/>
        <v>#NUM!</v>
      </c>
      <c r="Q1556" s="2"/>
      <c r="R1556" s="2" t="str">
        <f t="shared" si="1145"/>
        <v>-</v>
      </c>
      <c r="S1556" s="2" t="str">
        <f t="shared" si="1146"/>
        <v>-</v>
      </c>
      <c r="T1556" s="2" t="str">
        <f t="shared" si="1147"/>
        <v>-</v>
      </c>
      <c r="U1556" s="2" t="str">
        <f t="shared" si="1148"/>
        <v>-</v>
      </c>
      <c r="V1556" s="2" t="str">
        <f t="shared" si="1149"/>
        <v>-</v>
      </c>
      <c r="AH1556" s="1"/>
      <c r="AI1556" s="1"/>
      <c r="AK1556" s="1"/>
      <c r="AL1556" s="1"/>
      <c r="AM1556" s="1"/>
      <c r="AN1556" s="1"/>
      <c r="AO1556" s="1"/>
      <c r="AP1556" s="8"/>
      <c r="AQ1556" s="8"/>
      <c r="AR1556" s="8"/>
      <c r="AS1556" s="8"/>
      <c r="AT1556" s="2"/>
      <c r="AU1556" s="2"/>
      <c r="AV1556" s="2"/>
      <c r="AW1556" s="2"/>
      <c r="AX1556" s="2"/>
      <c r="AY1556" t="str">
        <f t="shared" si="1151"/>
        <v>Hoke CD7</v>
      </c>
      <c r="BA1556">
        <v>7</v>
      </c>
      <c r="BC1556">
        <v>37</v>
      </c>
      <c r="BD1556"/>
      <c r="BE1556" s="179">
        <v>37093</v>
      </c>
      <c r="BF1556">
        <f t="shared" si="1152"/>
        <v>3709307</v>
      </c>
      <c r="BH1556" t="s">
        <v>3303</v>
      </c>
    </row>
    <row r="1557" spans="1:60" outlineLevel="1">
      <c r="A1557" s="9" t="s">
        <v>1615</v>
      </c>
      <c r="B1557" t="s">
        <v>869</v>
      </c>
      <c r="C1557" s="1">
        <f t="shared" si="1142"/>
        <v>0</v>
      </c>
      <c r="D1557" s="1"/>
      <c r="E1557" s="1"/>
      <c r="F1557" s="1"/>
      <c r="G1557" s="1"/>
      <c r="H1557" s="1"/>
      <c r="I1557" s="1"/>
      <c r="J1557" s="1"/>
      <c r="K1557" s="7" t="e">
        <f>RANK(W1557,(W1557:Y1557,Z1557:AN1557))</f>
        <v>#N/A</v>
      </c>
      <c r="L1557" s="7" t="e">
        <f>RANK(X1557,(W1557:Y1557,Z1557:AN1557))</f>
        <v>#N/A</v>
      </c>
      <c r="M1557" s="7">
        <f>IF(Y1557&gt;0,RANK(Y1557,(W1557:Y1557,Z1557:AN1557)),0)</f>
        <v>0</v>
      </c>
      <c r="N1557" s="7"/>
      <c r="O1557" s="1" t="e">
        <f t="shared" si="1143"/>
        <v>#NUM!</v>
      </c>
      <c r="P1557" s="2" t="e">
        <f t="shared" si="1144"/>
        <v>#NUM!</v>
      </c>
      <c r="Q1557" s="2"/>
      <c r="R1557" s="2" t="str">
        <f t="shared" si="1145"/>
        <v>-</v>
      </c>
      <c r="S1557" s="2" t="str">
        <f t="shared" si="1146"/>
        <v>-</v>
      </c>
      <c r="T1557" s="2" t="str">
        <f t="shared" si="1147"/>
        <v>-</v>
      </c>
      <c r="U1557" s="2" t="str">
        <f t="shared" si="1148"/>
        <v>-</v>
      </c>
      <c r="V1557" s="2" t="str">
        <f t="shared" si="1149"/>
        <v>-</v>
      </c>
      <c r="AH1557" s="1"/>
      <c r="AI1557" s="1"/>
      <c r="AK1557" s="1"/>
      <c r="AL1557" s="1"/>
      <c r="AM1557" s="1"/>
      <c r="AN1557" s="1"/>
      <c r="AO1557" s="1"/>
      <c r="AP1557" s="8"/>
      <c r="AQ1557" s="8"/>
      <c r="AR1557" s="8"/>
      <c r="AS1557" s="8"/>
      <c r="AT1557" s="2"/>
      <c r="AU1557" s="2"/>
      <c r="AV1557" s="2"/>
      <c r="AW1557" s="2"/>
      <c r="AX1557" s="2"/>
      <c r="AY1557" t="str">
        <f t="shared" si="1151"/>
        <v>Lenoir CD1</v>
      </c>
      <c r="BA1557">
        <v>1</v>
      </c>
      <c r="BC1557">
        <v>37</v>
      </c>
      <c r="BD1557"/>
      <c r="BE1557" s="179">
        <v>37107</v>
      </c>
      <c r="BF1557">
        <f t="shared" si="1152"/>
        <v>3710701</v>
      </c>
      <c r="BH1557" t="s">
        <v>3303</v>
      </c>
    </row>
    <row r="1558" spans="1:60" outlineLevel="1">
      <c r="A1558" s="9" t="s">
        <v>1615</v>
      </c>
      <c r="B1558" t="s">
        <v>869</v>
      </c>
      <c r="C1558" s="1">
        <f t="shared" si="1142"/>
        <v>0</v>
      </c>
      <c r="D1558" s="1"/>
      <c r="E1558" s="1"/>
      <c r="F1558" s="1"/>
      <c r="G1558" s="1"/>
      <c r="H1558" s="1"/>
      <c r="I1558" s="1"/>
      <c r="J1558" s="1"/>
      <c r="K1558" s="7" t="e">
        <f>RANK(W1558,(W1558:Y1558,Z1558:AN1558))</f>
        <v>#N/A</v>
      </c>
      <c r="L1558" s="7" t="e">
        <f>RANK(X1558,(W1558:Y1558,Z1558:AN1558))</f>
        <v>#N/A</v>
      </c>
      <c r="M1558" s="7">
        <f>IF(Y1558&gt;0,RANK(Y1558,(W1558:Y1558,Z1558:AN1558)),0)</f>
        <v>0</v>
      </c>
      <c r="N1558" s="7"/>
      <c r="O1558" s="1" t="e">
        <f t="shared" si="1143"/>
        <v>#NUM!</v>
      </c>
      <c r="P1558" s="2" t="e">
        <f t="shared" si="1144"/>
        <v>#NUM!</v>
      </c>
      <c r="Q1558" s="2"/>
      <c r="R1558" s="2" t="str">
        <f t="shared" si="1145"/>
        <v>-</v>
      </c>
      <c r="S1558" s="2" t="str">
        <f t="shared" si="1146"/>
        <v>-</v>
      </c>
      <c r="T1558" s="2" t="str">
        <f t="shared" si="1147"/>
        <v>-</v>
      </c>
      <c r="U1558" s="2" t="str">
        <f t="shared" si="1148"/>
        <v>-</v>
      </c>
      <c r="V1558" s="2" t="str">
        <f t="shared" si="1149"/>
        <v>-</v>
      </c>
      <c r="AH1558" s="1"/>
      <c r="AI1558" s="1"/>
      <c r="AK1558" s="1"/>
      <c r="AL1558" s="1"/>
      <c r="AM1558" s="1"/>
      <c r="AN1558" s="1"/>
      <c r="AO1558" s="1"/>
      <c r="AP1558" s="8"/>
      <c r="AQ1558" s="8"/>
      <c r="AR1558" s="8"/>
      <c r="AS1558" s="8"/>
      <c r="AT1558" s="2"/>
      <c r="AU1558" s="2"/>
      <c r="AV1558" s="2"/>
      <c r="AW1558" s="2"/>
      <c r="AX1558" s="2"/>
      <c r="AY1558" t="str">
        <f t="shared" si="1151"/>
        <v>Lenoir CD7</v>
      </c>
      <c r="BA1558">
        <v>7</v>
      </c>
      <c r="BC1558">
        <v>37</v>
      </c>
      <c r="BD1558"/>
      <c r="BE1558" s="179">
        <v>37107</v>
      </c>
      <c r="BF1558">
        <f t="shared" si="1152"/>
        <v>3710707</v>
      </c>
      <c r="BH1558" t="s">
        <v>3303</v>
      </c>
    </row>
    <row r="1559" spans="1:60" outlineLevel="1">
      <c r="A1559" s="9" t="s">
        <v>259</v>
      </c>
      <c r="B1559" t="s">
        <v>869</v>
      </c>
      <c r="C1559" s="1">
        <f t="shared" si="1142"/>
        <v>0</v>
      </c>
      <c r="D1559" s="1"/>
      <c r="E1559" s="1"/>
      <c r="F1559" s="1"/>
      <c r="G1559" s="1"/>
      <c r="H1559" s="1"/>
      <c r="I1559" s="1"/>
      <c r="J1559" s="1"/>
      <c r="K1559" s="7" t="e">
        <f>RANK(W1559,(W1559:Y1559,Z1559:AN1559))</f>
        <v>#N/A</v>
      </c>
      <c r="L1559" s="7" t="e">
        <f>RANK(X1559,(W1559:Y1559,Z1559:AN1559))</f>
        <v>#N/A</v>
      </c>
      <c r="M1559" s="7">
        <f>IF(Y1559&gt;0,RANK(Y1559,(W1559:Y1559,Z1559:AN1559)),0)</f>
        <v>0</v>
      </c>
      <c r="N1559" s="7"/>
      <c r="O1559" s="1" t="e">
        <f t="shared" si="1143"/>
        <v>#NUM!</v>
      </c>
      <c r="P1559" s="2" t="e">
        <f t="shared" si="1144"/>
        <v>#NUM!</v>
      </c>
      <c r="Q1559" s="2"/>
      <c r="R1559" s="2" t="str">
        <f t="shared" si="1145"/>
        <v>-</v>
      </c>
      <c r="S1559" s="2" t="str">
        <f t="shared" si="1146"/>
        <v>-</v>
      </c>
      <c r="T1559" s="2" t="str">
        <f t="shared" si="1147"/>
        <v>-</v>
      </c>
      <c r="U1559" s="2" t="str">
        <f t="shared" si="1148"/>
        <v>-</v>
      </c>
      <c r="V1559" s="2" t="str">
        <f t="shared" si="1149"/>
        <v>-</v>
      </c>
      <c r="AH1559" s="1"/>
      <c r="AI1559" s="1"/>
      <c r="AK1559" s="1"/>
      <c r="AL1559" s="1"/>
      <c r="AM1559" s="1"/>
      <c r="AN1559" s="1"/>
      <c r="AO1559" s="1"/>
      <c r="AP1559" s="8"/>
      <c r="AQ1559" s="8"/>
      <c r="AR1559" s="8"/>
      <c r="AS1559" s="8"/>
      <c r="AT1559" s="2"/>
      <c r="AU1559" s="2"/>
      <c r="AV1559" s="2"/>
      <c r="AW1559" s="2"/>
      <c r="AX1559" s="2"/>
      <c r="AY1559" t="str">
        <f t="shared" si="1151"/>
        <v>Mecklenburg CD8</v>
      </c>
      <c r="BA1559">
        <v>8</v>
      </c>
      <c r="BC1559">
        <v>37</v>
      </c>
      <c r="BD1559"/>
      <c r="BE1559" s="179">
        <v>37119</v>
      </c>
      <c r="BF1559">
        <f t="shared" si="1152"/>
        <v>3711908</v>
      </c>
      <c r="BH1559" t="s">
        <v>3303</v>
      </c>
    </row>
    <row r="1560" spans="1:60" outlineLevel="1">
      <c r="A1560" s="9" t="s">
        <v>259</v>
      </c>
      <c r="B1560" t="s">
        <v>869</v>
      </c>
      <c r="C1560" s="1">
        <f t="shared" si="1142"/>
        <v>0</v>
      </c>
      <c r="D1560" s="1"/>
      <c r="E1560" s="1"/>
      <c r="F1560" s="1"/>
      <c r="G1560" s="1"/>
      <c r="H1560" s="1"/>
      <c r="I1560" s="1"/>
      <c r="J1560" s="1"/>
      <c r="K1560" s="7" t="e">
        <f>RANK(W1560,(W1560:Y1560,Z1560:AN1560))</f>
        <v>#N/A</v>
      </c>
      <c r="L1560" s="7" t="e">
        <f>RANK(X1560,(W1560:Y1560,Z1560:AN1560))</f>
        <v>#N/A</v>
      </c>
      <c r="M1560" s="7">
        <f>IF(Y1560&gt;0,RANK(Y1560,(W1560:Y1560,Z1560:AN1560)),0)</f>
        <v>0</v>
      </c>
      <c r="N1560" s="7"/>
      <c r="O1560" s="1" t="e">
        <f t="shared" si="1143"/>
        <v>#NUM!</v>
      </c>
      <c r="P1560" s="2" t="e">
        <f t="shared" si="1144"/>
        <v>#NUM!</v>
      </c>
      <c r="Q1560" s="2"/>
      <c r="R1560" s="2" t="str">
        <f t="shared" si="1145"/>
        <v>-</v>
      </c>
      <c r="S1560" s="2" t="str">
        <f t="shared" si="1146"/>
        <v>-</v>
      </c>
      <c r="T1560" s="2" t="str">
        <f t="shared" si="1147"/>
        <v>-</v>
      </c>
      <c r="U1560" s="2" t="str">
        <f t="shared" si="1148"/>
        <v>-</v>
      </c>
      <c r="V1560" s="2" t="str">
        <f t="shared" si="1149"/>
        <v>-</v>
      </c>
      <c r="AH1560" s="1"/>
      <c r="AI1560" s="1"/>
      <c r="AK1560" s="1"/>
      <c r="AL1560" s="1"/>
      <c r="AM1560" s="1"/>
      <c r="AN1560" s="1"/>
      <c r="AO1560" s="1"/>
      <c r="AP1560" s="8"/>
      <c r="AQ1560" s="8"/>
      <c r="AR1560" s="8"/>
      <c r="AS1560" s="8"/>
      <c r="AT1560" s="2"/>
      <c r="AU1560" s="2"/>
      <c r="AV1560" s="2"/>
      <c r="AW1560" s="2"/>
      <c r="AX1560" s="2"/>
      <c r="AY1560" t="str">
        <f t="shared" si="1151"/>
        <v>Mecklenburg CD12</v>
      </c>
      <c r="BA1560">
        <v>12</v>
      </c>
      <c r="BC1560">
        <v>37</v>
      </c>
      <c r="BD1560"/>
      <c r="BE1560" s="179">
        <v>37119</v>
      </c>
      <c r="BF1560">
        <f t="shared" si="1152"/>
        <v>3711912</v>
      </c>
      <c r="BH1560" t="s">
        <v>3303</v>
      </c>
    </row>
    <row r="1561" spans="1:60" outlineLevel="1">
      <c r="A1561" s="9" t="s">
        <v>2360</v>
      </c>
      <c r="B1561" t="s">
        <v>869</v>
      </c>
      <c r="C1561" s="1">
        <f t="shared" si="1142"/>
        <v>0</v>
      </c>
      <c r="D1561" s="1"/>
      <c r="E1561" s="1"/>
      <c r="F1561" s="1"/>
      <c r="G1561" s="1"/>
      <c r="H1561" s="1"/>
      <c r="I1561" s="1"/>
      <c r="J1561" s="1"/>
      <c r="K1561" s="7" t="e">
        <f>RANK(W1561,(W1561:Y1561,Z1561:AN1561))</f>
        <v>#N/A</v>
      </c>
      <c r="L1561" s="7" t="e">
        <f>RANK(X1561,(W1561:Y1561,Z1561:AN1561))</f>
        <v>#N/A</v>
      </c>
      <c r="M1561" s="7">
        <f>IF(Y1561&gt;0,RANK(Y1561,(W1561:Y1561,Z1561:AN1561)),0)</f>
        <v>0</v>
      </c>
      <c r="N1561" s="7"/>
      <c r="O1561" s="1" t="e">
        <f t="shared" si="1143"/>
        <v>#NUM!</v>
      </c>
      <c r="P1561" s="2" t="e">
        <f t="shared" si="1144"/>
        <v>#NUM!</v>
      </c>
      <c r="Q1561" s="2"/>
      <c r="R1561" s="2" t="str">
        <f t="shared" si="1145"/>
        <v>-</v>
      </c>
      <c r="S1561" s="2" t="str">
        <f t="shared" si="1146"/>
        <v>-</v>
      </c>
      <c r="T1561" s="2" t="str">
        <f t="shared" si="1147"/>
        <v>-</v>
      </c>
      <c r="U1561" s="2" t="str">
        <f t="shared" si="1148"/>
        <v>-</v>
      </c>
      <c r="V1561" s="2" t="str">
        <f t="shared" si="1149"/>
        <v>-</v>
      </c>
      <c r="AH1561" s="1"/>
      <c r="AI1561" s="1"/>
      <c r="AK1561" s="1"/>
      <c r="AL1561" s="1"/>
      <c r="AM1561" s="1"/>
      <c r="AN1561" s="1"/>
      <c r="AO1561" s="1"/>
      <c r="AP1561" s="8"/>
      <c r="AQ1561" s="8"/>
      <c r="AR1561" s="8"/>
      <c r="AS1561" s="8"/>
      <c r="AT1561" s="2"/>
      <c r="AU1561" s="2"/>
      <c r="AV1561" s="2"/>
      <c r="AW1561" s="2"/>
      <c r="AX1561" s="2"/>
      <c r="AY1561" t="str">
        <f t="shared" si="1151"/>
        <v>Nash CD1</v>
      </c>
      <c r="BA1561">
        <v>1</v>
      </c>
      <c r="BC1561">
        <v>37</v>
      </c>
      <c r="BD1561"/>
      <c r="BE1561" s="179">
        <v>37127</v>
      </c>
      <c r="BF1561">
        <f t="shared" si="1152"/>
        <v>3712701</v>
      </c>
      <c r="BH1561" t="s">
        <v>3303</v>
      </c>
    </row>
    <row r="1562" spans="1:60" outlineLevel="1">
      <c r="A1562" s="9" t="s">
        <v>2360</v>
      </c>
      <c r="B1562" t="s">
        <v>869</v>
      </c>
      <c r="C1562" s="1">
        <f t="shared" si="1142"/>
        <v>0</v>
      </c>
      <c r="D1562" s="1"/>
      <c r="E1562" s="1"/>
      <c r="F1562" s="1"/>
      <c r="G1562" s="1"/>
      <c r="H1562" s="1"/>
      <c r="I1562" s="1"/>
      <c r="J1562" s="1"/>
      <c r="K1562" s="7" t="e">
        <f>RANK(W1562,(W1562:Y1562,Z1562:AN1562))</f>
        <v>#N/A</v>
      </c>
      <c r="L1562" s="7" t="e">
        <f>RANK(X1562,(W1562:Y1562,Z1562:AN1562))</f>
        <v>#N/A</v>
      </c>
      <c r="M1562" s="7">
        <f>IF(Y1562&gt;0,RANK(Y1562,(W1562:Y1562,Z1562:AN1562)),0)</f>
        <v>0</v>
      </c>
      <c r="N1562" s="7"/>
      <c r="O1562" s="1" t="e">
        <f t="shared" si="1143"/>
        <v>#NUM!</v>
      </c>
      <c r="P1562" s="2" t="e">
        <f t="shared" si="1144"/>
        <v>#NUM!</v>
      </c>
      <c r="Q1562" s="2"/>
      <c r="R1562" s="2" t="str">
        <f t="shared" si="1145"/>
        <v>-</v>
      </c>
      <c r="S1562" s="2" t="str">
        <f t="shared" si="1146"/>
        <v>-</v>
      </c>
      <c r="T1562" s="2" t="str">
        <f t="shared" si="1147"/>
        <v>-</v>
      </c>
      <c r="U1562" s="2" t="str">
        <f t="shared" si="1148"/>
        <v>-</v>
      </c>
      <c r="V1562" s="2" t="str">
        <f t="shared" si="1149"/>
        <v>-</v>
      </c>
      <c r="AH1562" s="1"/>
      <c r="AI1562" s="1"/>
      <c r="AK1562" s="1"/>
      <c r="AL1562" s="1"/>
      <c r="AM1562" s="1"/>
      <c r="AN1562" s="1"/>
      <c r="AO1562" s="1"/>
      <c r="AP1562" s="8"/>
      <c r="AQ1562" s="8"/>
      <c r="AR1562" s="8"/>
      <c r="AS1562" s="8"/>
      <c r="AT1562" s="2"/>
      <c r="AU1562" s="2"/>
      <c r="AV1562" s="2"/>
      <c r="AW1562" s="2"/>
      <c r="AX1562" s="2"/>
      <c r="AY1562" t="str">
        <f t="shared" si="1151"/>
        <v>Nash CD13</v>
      </c>
      <c r="BA1562">
        <v>13</v>
      </c>
      <c r="BC1562">
        <v>37</v>
      </c>
      <c r="BD1562"/>
      <c r="BE1562" s="179">
        <v>37127</v>
      </c>
      <c r="BF1562">
        <f t="shared" si="1152"/>
        <v>3712713</v>
      </c>
      <c r="BH1562" t="s">
        <v>3303</v>
      </c>
    </row>
    <row r="1563" spans="1:60" outlineLevel="1">
      <c r="A1563" s="9" t="s">
        <v>1424</v>
      </c>
      <c r="B1563" t="s">
        <v>869</v>
      </c>
      <c r="C1563" s="1">
        <f t="shared" si="1142"/>
        <v>0</v>
      </c>
      <c r="D1563" s="1"/>
      <c r="E1563" s="1"/>
      <c r="F1563" s="1"/>
      <c r="G1563" s="1"/>
      <c r="H1563" s="1"/>
      <c r="I1563" s="1"/>
      <c r="J1563" s="1"/>
      <c r="K1563" s="7" t="e">
        <f>RANK(W1563,(W1563:Y1563,Z1563:AN1563))</f>
        <v>#N/A</v>
      </c>
      <c r="L1563" s="7" t="e">
        <f>RANK(X1563,(W1563:Y1563,Z1563:AN1563))</f>
        <v>#N/A</v>
      </c>
      <c r="M1563" s="7">
        <f>IF(Y1563&gt;0,RANK(Y1563,(W1563:Y1563,Z1563:AN1563)),0)</f>
        <v>0</v>
      </c>
      <c r="N1563" s="7"/>
      <c r="O1563" s="1" t="e">
        <f t="shared" si="1143"/>
        <v>#NUM!</v>
      </c>
      <c r="P1563" s="2" t="e">
        <f t="shared" si="1144"/>
        <v>#NUM!</v>
      </c>
      <c r="Q1563" s="2"/>
      <c r="R1563" s="2" t="str">
        <f t="shared" si="1145"/>
        <v>-</v>
      </c>
      <c r="S1563" s="2" t="str">
        <f t="shared" si="1146"/>
        <v>-</v>
      </c>
      <c r="T1563" s="2" t="str">
        <f t="shared" si="1147"/>
        <v>-</v>
      </c>
      <c r="U1563" s="2" t="str">
        <f t="shared" si="1148"/>
        <v>-</v>
      </c>
      <c r="V1563" s="2" t="str">
        <f t="shared" si="1149"/>
        <v>-</v>
      </c>
      <c r="AH1563" s="1"/>
      <c r="AI1563" s="1"/>
      <c r="AK1563" s="1"/>
      <c r="AL1563" s="1"/>
      <c r="AM1563" s="1"/>
      <c r="AN1563" s="1"/>
      <c r="AO1563" s="1"/>
      <c r="AP1563" s="8"/>
      <c r="AQ1563" s="8"/>
      <c r="AR1563" s="8"/>
      <c r="AS1563" s="8"/>
      <c r="AT1563" s="2"/>
      <c r="AU1563" s="2"/>
      <c r="AV1563" s="2"/>
      <c r="AW1563" s="2"/>
      <c r="AX1563" s="2"/>
      <c r="AY1563" t="str">
        <f t="shared" si="1151"/>
        <v>Orange CD4</v>
      </c>
      <c r="BA1563">
        <v>4</v>
      </c>
      <c r="BC1563">
        <v>37</v>
      </c>
      <c r="BD1563"/>
      <c r="BE1563" s="179">
        <v>37135</v>
      </c>
      <c r="BF1563">
        <f t="shared" si="1152"/>
        <v>3713504</v>
      </c>
      <c r="BH1563" t="s">
        <v>3303</v>
      </c>
    </row>
    <row r="1564" spans="1:60" outlineLevel="1">
      <c r="A1564" s="9" t="s">
        <v>1424</v>
      </c>
      <c r="B1564" t="s">
        <v>869</v>
      </c>
      <c r="C1564" s="1">
        <f t="shared" si="1142"/>
        <v>0</v>
      </c>
      <c r="D1564" s="1"/>
      <c r="E1564" s="1"/>
      <c r="F1564" s="1"/>
      <c r="G1564" s="1"/>
      <c r="H1564" s="1"/>
      <c r="I1564" s="1"/>
      <c r="J1564" s="1"/>
      <c r="K1564" s="7" t="e">
        <f>RANK(W1564,(W1564:Y1564,Z1564:AN1564))</f>
        <v>#N/A</v>
      </c>
      <c r="L1564" s="7" t="e">
        <f>RANK(X1564,(W1564:Y1564,Z1564:AN1564))</f>
        <v>#N/A</v>
      </c>
      <c r="M1564" s="7">
        <f>IF(Y1564&gt;0,RANK(Y1564,(W1564:Y1564,Z1564:AN1564)),0)</f>
        <v>0</v>
      </c>
      <c r="N1564" s="7"/>
      <c r="O1564" s="1" t="e">
        <f t="shared" si="1143"/>
        <v>#NUM!</v>
      </c>
      <c r="P1564" s="2" t="e">
        <f t="shared" si="1144"/>
        <v>#NUM!</v>
      </c>
      <c r="Q1564" s="2"/>
      <c r="R1564" s="2" t="str">
        <f t="shared" si="1145"/>
        <v>-</v>
      </c>
      <c r="S1564" s="2" t="str">
        <f t="shared" si="1146"/>
        <v>-</v>
      </c>
      <c r="T1564" s="2" t="str">
        <f t="shared" si="1147"/>
        <v>-</v>
      </c>
      <c r="U1564" s="2" t="str">
        <f t="shared" si="1148"/>
        <v>-</v>
      </c>
      <c r="V1564" s="2" t="str">
        <f t="shared" si="1149"/>
        <v>-</v>
      </c>
      <c r="AH1564" s="1"/>
      <c r="AI1564" s="1"/>
      <c r="AK1564" s="1"/>
      <c r="AL1564" s="1"/>
      <c r="AM1564" s="1"/>
      <c r="AN1564" s="1"/>
      <c r="AO1564" s="1"/>
      <c r="AP1564" s="8"/>
      <c r="AQ1564" s="8"/>
      <c r="AR1564" s="8"/>
      <c r="AS1564" s="8"/>
      <c r="AT1564" s="2"/>
      <c r="AU1564" s="2"/>
      <c r="AV1564" s="2"/>
      <c r="AW1564" s="2"/>
      <c r="AX1564" s="2"/>
      <c r="AY1564" t="str">
        <f t="shared" si="1151"/>
        <v>Orange CD6</v>
      </c>
      <c r="BA1564">
        <v>6</v>
      </c>
      <c r="BC1564">
        <v>37</v>
      </c>
      <c r="BD1564"/>
      <c r="BE1564" s="179">
        <v>37135</v>
      </c>
      <c r="BF1564">
        <f t="shared" si="1152"/>
        <v>3713506</v>
      </c>
      <c r="BH1564" t="s">
        <v>3303</v>
      </c>
    </row>
    <row r="1565" spans="1:60" outlineLevel="1">
      <c r="A1565" s="9" t="s">
        <v>981</v>
      </c>
      <c r="B1565" t="s">
        <v>869</v>
      </c>
      <c r="C1565" s="1">
        <f t="shared" si="1142"/>
        <v>0</v>
      </c>
      <c r="D1565" s="1"/>
      <c r="E1565" s="1"/>
      <c r="F1565" s="1"/>
      <c r="G1565" s="1"/>
      <c r="H1565" s="1"/>
      <c r="I1565" s="1"/>
      <c r="J1565" s="1"/>
      <c r="K1565" s="7" t="e">
        <f>RANK(W1565,(W1565:Y1565,Z1565:AN1565))</f>
        <v>#N/A</v>
      </c>
      <c r="L1565" s="7" t="e">
        <f>RANK(X1565,(W1565:Y1565,Z1565:AN1565))</f>
        <v>#N/A</v>
      </c>
      <c r="M1565" s="7">
        <f>IF(Y1565&gt;0,RANK(Y1565,(W1565:Y1565,Z1565:AN1565)),0)</f>
        <v>0</v>
      </c>
      <c r="N1565" s="7"/>
      <c r="O1565" s="1" t="e">
        <f t="shared" si="1143"/>
        <v>#NUM!</v>
      </c>
      <c r="P1565" s="2" t="e">
        <f t="shared" si="1144"/>
        <v>#NUM!</v>
      </c>
      <c r="Q1565" s="2"/>
      <c r="R1565" s="2" t="str">
        <f t="shared" si="1145"/>
        <v>-</v>
      </c>
      <c r="S1565" s="2" t="str">
        <f t="shared" si="1146"/>
        <v>-</v>
      </c>
      <c r="T1565" s="2" t="str">
        <f t="shared" si="1147"/>
        <v>-</v>
      </c>
      <c r="U1565" s="2" t="str">
        <f t="shared" si="1148"/>
        <v>-</v>
      </c>
      <c r="V1565" s="2" t="str">
        <f t="shared" si="1149"/>
        <v>-</v>
      </c>
      <c r="AH1565" s="1"/>
      <c r="AI1565" s="1"/>
      <c r="AK1565" s="1"/>
      <c r="AL1565" s="1"/>
      <c r="AM1565" s="1"/>
      <c r="AN1565" s="1"/>
      <c r="AO1565" s="1"/>
      <c r="AP1565" s="8"/>
      <c r="AQ1565" s="8"/>
      <c r="AR1565" s="8"/>
      <c r="AS1565" s="8"/>
      <c r="AT1565" s="2"/>
      <c r="AU1565" s="2"/>
      <c r="AV1565" s="2"/>
      <c r="AW1565" s="2"/>
      <c r="AX1565" s="2"/>
      <c r="AY1565" t="str">
        <f t="shared" si="1151"/>
        <v>Randolph CD2</v>
      </c>
      <c r="BA1565">
        <v>2</v>
      </c>
      <c r="BC1565">
        <v>37</v>
      </c>
      <c r="BD1565"/>
      <c r="BE1565" s="179">
        <v>37151</v>
      </c>
      <c r="BF1565">
        <f t="shared" si="1152"/>
        <v>3715102</v>
      </c>
      <c r="BH1565" t="s">
        <v>3303</v>
      </c>
    </row>
    <row r="1566" spans="1:60" outlineLevel="1">
      <c r="A1566" s="9" t="s">
        <v>981</v>
      </c>
      <c r="B1566" t="s">
        <v>869</v>
      </c>
      <c r="C1566" s="1">
        <f t="shared" si="1142"/>
        <v>0</v>
      </c>
      <c r="D1566" s="1"/>
      <c r="E1566" s="1"/>
      <c r="F1566" s="1"/>
      <c r="G1566" s="1"/>
      <c r="H1566" s="1"/>
      <c r="I1566" s="1"/>
      <c r="J1566" s="1"/>
      <c r="K1566" s="7" t="e">
        <f>RANK(W1566,(W1566:Y1566,Z1566:AN1566))</f>
        <v>#N/A</v>
      </c>
      <c r="L1566" s="7" t="e">
        <f>RANK(X1566,(W1566:Y1566,Z1566:AN1566))</f>
        <v>#N/A</v>
      </c>
      <c r="M1566" s="7">
        <f>IF(Y1566&gt;0,RANK(Y1566,(W1566:Y1566,Z1566:AN1566)),0)</f>
        <v>0</v>
      </c>
      <c r="N1566" s="7"/>
      <c r="O1566" s="1" t="e">
        <f t="shared" si="1143"/>
        <v>#NUM!</v>
      </c>
      <c r="P1566" s="2" t="e">
        <f t="shared" si="1144"/>
        <v>#NUM!</v>
      </c>
      <c r="Q1566" s="2"/>
      <c r="R1566" s="2" t="str">
        <f t="shared" si="1145"/>
        <v>-</v>
      </c>
      <c r="S1566" s="2" t="str">
        <f t="shared" si="1146"/>
        <v>-</v>
      </c>
      <c r="T1566" s="2" t="str">
        <f t="shared" si="1147"/>
        <v>-</v>
      </c>
      <c r="U1566" s="2" t="str">
        <f t="shared" si="1148"/>
        <v>-</v>
      </c>
      <c r="V1566" s="2" t="str">
        <f t="shared" si="1149"/>
        <v>-</v>
      </c>
      <c r="AH1566" s="1"/>
      <c r="AI1566" s="1"/>
      <c r="AK1566" s="1"/>
      <c r="AL1566" s="1"/>
      <c r="AM1566" s="1"/>
      <c r="AN1566" s="1"/>
      <c r="AO1566" s="1"/>
      <c r="AP1566" s="8"/>
      <c r="AQ1566" s="8"/>
      <c r="AR1566" s="8"/>
      <c r="AS1566" s="8"/>
      <c r="AT1566" s="2"/>
      <c r="AU1566" s="2"/>
      <c r="AV1566" s="2"/>
      <c r="AW1566" s="2"/>
      <c r="AX1566" s="2"/>
      <c r="AY1566" t="str">
        <f t="shared" si="1151"/>
        <v>Randolph CD8</v>
      </c>
      <c r="BA1566">
        <v>8</v>
      </c>
      <c r="BC1566">
        <v>37</v>
      </c>
      <c r="BD1566"/>
      <c r="BE1566" s="179">
        <v>37151</v>
      </c>
      <c r="BF1566">
        <f t="shared" si="1152"/>
        <v>3715108</v>
      </c>
      <c r="BH1566" t="s">
        <v>3303</v>
      </c>
    </row>
    <row r="1567" spans="1:60" outlineLevel="1">
      <c r="A1567" s="9" t="s">
        <v>930</v>
      </c>
      <c r="B1567" t="s">
        <v>869</v>
      </c>
      <c r="C1567" s="1">
        <f t="shared" si="1142"/>
        <v>0</v>
      </c>
      <c r="D1567" s="1"/>
      <c r="E1567" s="1"/>
      <c r="F1567" s="1"/>
      <c r="G1567" s="1"/>
      <c r="H1567" s="1"/>
      <c r="I1567" s="1"/>
      <c r="J1567" s="1"/>
      <c r="K1567" s="7" t="e">
        <f>RANK(W1567,(W1567:Y1567,Z1567:AN1567))</f>
        <v>#N/A</v>
      </c>
      <c r="L1567" s="7" t="e">
        <f>RANK(X1567,(W1567:Y1567,Z1567:AN1567))</f>
        <v>#N/A</v>
      </c>
      <c r="M1567" s="7">
        <f>IF(Y1567&gt;0,RANK(Y1567,(W1567:Y1567,Z1567:AN1567)),0)</f>
        <v>0</v>
      </c>
      <c r="N1567" s="7"/>
      <c r="O1567" s="1" t="e">
        <f t="shared" si="1143"/>
        <v>#NUM!</v>
      </c>
      <c r="P1567" s="2" t="e">
        <f t="shared" si="1144"/>
        <v>#NUM!</v>
      </c>
      <c r="Q1567" s="2"/>
      <c r="R1567" s="2" t="str">
        <f t="shared" si="1145"/>
        <v>-</v>
      </c>
      <c r="S1567" s="2" t="str">
        <f t="shared" si="1146"/>
        <v>-</v>
      </c>
      <c r="T1567" s="2" t="str">
        <f t="shared" si="1147"/>
        <v>-</v>
      </c>
      <c r="U1567" s="2" t="str">
        <f t="shared" si="1148"/>
        <v>-</v>
      </c>
      <c r="V1567" s="2" t="str">
        <f t="shared" si="1149"/>
        <v>-</v>
      </c>
      <c r="AH1567" s="1"/>
      <c r="AI1567" s="1"/>
      <c r="AK1567" s="1"/>
      <c r="AL1567" s="1"/>
      <c r="AM1567" s="1"/>
      <c r="AN1567" s="1"/>
      <c r="AO1567" s="1"/>
      <c r="AP1567" s="8"/>
      <c r="AQ1567" s="8"/>
      <c r="AR1567" s="8"/>
      <c r="AS1567" s="8"/>
      <c r="AT1567" s="2"/>
      <c r="AU1567" s="2"/>
      <c r="AV1567" s="2"/>
      <c r="AW1567" s="2"/>
      <c r="AX1567" s="2"/>
      <c r="AY1567" t="str">
        <f t="shared" si="1151"/>
        <v>Robeson CD7</v>
      </c>
      <c r="BA1567">
        <v>7</v>
      </c>
      <c r="BC1567">
        <v>37</v>
      </c>
      <c r="BD1567"/>
      <c r="BE1567" s="179">
        <v>37155</v>
      </c>
      <c r="BF1567">
        <f t="shared" si="1152"/>
        <v>3715507</v>
      </c>
      <c r="BH1567" t="s">
        <v>3303</v>
      </c>
    </row>
    <row r="1568" spans="1:60" outlineLevel="1">
      <c r="A1568" s="9" t="s">
        <v>930</v>
      </c>
      <c r="B1568" t="s">
        <v>869</v>
      </c>
      <c r="C1568" s="1">
        <f t="shared" si="1142"/>
        <v>0</v>
      </c>
      <c r="D1568" s="1"/>
      <c r="E1568" s="1"/>
      <c r="F1568" s="1"/>
      <c r="G1568" s="1"/>
      <c r="H1568" s="1"/>
      <c r="I1568" s="1"/>
      <c r="J1568" s="1"/>
      <c r="K1568" s="7" t="e">
        <f>RANK(W1568,(W1568:Y1568,Z1568:AN1568))</f>
        <v>#N/A</v>
      </c>
      <c r="L1568" s="7" t="e">
        <f>RANK(X1568,(W1568:Y1568,Z1568:AN1568))</f>
        <v>#N/A</v>
      </c>
      <c r="M1568" s="7">
        <f>IF(Y1568&gt;0,RANK(Y1568,(W1568:Y1568,Z1568:AN1568)),0)</f>
        <v>0</v>
      </c>
      <c r="N1568" s="7"/>
      <c r="O1568" s="1" t="e">
        <f t="shared" si="1143"/>
        <v>#NUM!</v>
      </c>
      <c r="P1568" s="2" t="e">
        <f t="shared" si="1144"/>
        <v>#NUM!</v>
      </c>
      <c r="Q1568" s="2"/>
      <c r="R1568" s="2" t="str">
        <f t="shared" si="1145"/>
        <v>-</v>
      </c>
      <c r="S1568" s="2" t="str">
        <f t="shared" si="1146"/>
        <v>-</v>
      </c>
      <c r="T1568" s="2" t="str">
        <f t="shared" si="1147"/>
        <v>-</v>
      </c>
      <c r="U1568" s="2" t="str">
        <f t="shared" si="1148"/>
        <v>-</v>
      </c>
      <c r="V1568" s="2" t="str">
        <f t="shared" si="1149"/>
        <v>-</v>
      </c>
      <c r="AH1568" s="1"/>
      <c r="AI1568" s="1"/>
      <c r="AK1568" s="1"/>
      <c r="AL1568" s="1"/>
      <c r="AM1568" s="1"/>
      <c r="AN1568" s="1"/>
      <c r="AO1568" s="1"/>
      <c r="AP1568" s="8"/>
      <c r="AQ1568" s="8"/>
      <c r="AR1568" s="8"/>
      <c r="AS1568" s="8"/>
      <c r="AT1568" s="2"/>
      <c r="AU1568" s="2"/>
      <c r="AV1568" s="2"/>
      <c r="AW1568" s="2"/>
      <c r="AX1568" s="2"/>
      <c r="AY1568" t="str">
        <f t="shared" si="1151"/>
        <v>Robeson CD8</v>
      </c>
      <c r="BA1568">
        <v>8</v>
      </c>
      <c r="BC1568">
        <v>37</v>
      </c>
      <c r="BD1568"/>
      <c r="BE1568" s="179">
        <v>37155</v>
      </c>
      <c r="BF1568">
        <f t="shared" si="1152"/>
        <v>3715508</v>
      </c>
      <c r="BH1568" t="s">
        <v>3303</v>
      </c>
    </row>
    <row r="1569" spans="1:60" outlineLevel="1">
      <c r="A1569" s="9" t="s">
        <v>1308</v>
      </c>
      <c r="B1569" t="s">
        <v>869</v>
      </c>
      <c r="C1569" s="1">
        <f t="shared" si="1142"/>
        <v>0</v>
      </c>
      <c r="D1569" s="1"/>
      <c r="E1569" s="1"/>
      <c r="F1569" s="1"/>
      <c r="G1569" s="1"/>
      <c r="H1569" s="1"/>
      <c r="I1569" s="1"/>
      <c r="J1569" s="1"/>
      <c r="K1569" s="7" t="e">
        <f>RANK(W1569,(W1569:Y1569,Z1569:AN1569))</f>
        <v>#N/A</v>
      </c>
      <c r="L1569" s="7" t="e">
        <f>RANK(X1569,(W1569:Y1569,Z1569:AN1569))</f>
        <v>#N/A</v>
      </c>
      <c r="M1569" s="7">
        <f>IF(Y1569&gt;0,RANK(Y1569,(W1569:Y1569,Z1569:AN1569)),0)</f>
        <v>0</v>
      </c>
      <c r="N1569" s="7"/>
      <c r="O1569" s="1" t="e">
        <f t="shared" si="1143"/>
        <v>#NUM!</v>
      </c>
      <c r="P1569" s="2" t="e">
        <f t="shared" si="1144"/>
        <v>#NUM!</v>
      </c>
      <c r="Q1569" s="2"/>
      <c r="R1569" s="2" t="str">
        <f t="shared" si="1145"/>
        <v>-</v>
      </c>
      <c r="S1569" s="2" t="str">
        <f t="shared" si="1146"/>
        <v>-</v>
      </c>
      <c r="T1569" s="2" t="str">
        <f t="shared" si="1147"/>
        <v>-</v>
      </c>
      <c r="U1569" s="2" t="str">
        <f t="shared" si="1148"/>
        <v>-</v>
      </c>
      <c r="V1569" s="2" t="str">
        <f t="shared" si="1149"/>
        <v>-</v>
      </c>
      <c r="AH1569" s="1"/>
      <c r="AI1569" s="1"/>
      <c r="AK1569" s="1"/>
      <c r="AL1569" s="1"/>
      <c r="AM1569" s="1"/>
      <c r="AN1569" s="1"/>
      <c r="AO1569" s="1"/>
      <c r="AP1569" s="8"/>
      <c r="AQ1569" s="8"/>
      <c r="AR1569" s="8"/>
      <c r="AS1569" s="8"/>
      <c r="AT1569" s="2"/>
      <c r="AU1569" s="2"/>
      <c r="AV1569" s="2"/>
      <c r="AW1569" s="2"/>
      <c r="AX1569" s="2"/>
      <c r="AY1569" t="str">
        <f t="shared" si="1151"/>
        <v>Rowan CD5</v>
      </c>
      <c r="BA1569">
        <v>5</v>
      </c>
      <c r="BC1569">
        <v>37</v>
      </c>
      <c r="BD1569"/>
      <c r="BE1569" s="179">
        <v>37159</v>
      </c>
      <c r="BF1569">
        <f t="shared" ref="BF1569:BF1580" si="1153">BE1569*100+BA1569</f>
        <v>3715905</v>
      </c>
      <c r="BH1569" t="s">
        <v>3303</v>
      </c>
    </row>
    <row r="1570" spans="1:60" outlineLevel="1">
      <c r="A1570" s="9" t="s">
        <v>1308</v>
      </c>
      <c r="B1570" t="s">
        <v>869</v>
      </c>
      <c r="C1570" s="1">
        <f t="shared" si="1142"/>
        <v>0</v>
      </c>
      <c r="D1570" s="1"/>
      <c r="E1570" s="1"/>
      <c r="F1570" s="1"/>
      <c r="G1570" s="1"/>
      <c r="H1570" s="1"/>
      <c r="I1570" s="1"/>
      <c r="J1570" s="1"/>
      <c r="K1570" s="7" t="e">
        <f>RANK(W1570,(W1570:Y1570,Z1570:AN1570))</f>
        <v>#N/A</v>
      </c>
      <c r="L1570" s="7" t="e">
        <f>RANK(X1570,(W1570:Y1570,Z1570:AN1570))</f>
        <v>#N/A</v>
      </c>
      <c r="M1570" s="7">
        <f>IF(Y1570&gt;0,RANK(Y1570,(W1570:Y1570,Z1570:AN1570)),0)</f>
        <v>0</v>
      </c>
      <c r="N1570" s="7"/>
      <c r="O1570" s="1" t="e">
        <f t="shared" si="1143"/>
        <v>#NUM!</v>
      </c>
      <c r="P1570" s="2" t="e">
        <f t="shared" si="1144"/>
        <v>#NUM!</v>
      </c>
      <c r="Q1570" s="2"/>
      <c r="R1570" s="2" t="str">
        <f t="shared" si="1145"/>
        <v>-</v>
      </c>
      <c r="S1570" s="2" t="str">
        <f t="shared" si="1146"/>
        <v>-</v>
      </c>
      <c r="T1570" s="2" t="str">
        <f t="shared" si="1147"/>
        <v>-</v>
      </c>
      <c r="U1570" s="2" t="str">
        <f t="shared" si="1148"/>
        <v>-</v>
      </c>
      <c r="V1570" s="2" t="str">
        <f t="shared" si="1149"/>
        <v>-</v>
      </c>
      <c r="AH1570" s="1"/>
      <c r="AI1570" s="1"/>
      <c r="AK1570" s="1"/>
      <c r="AL1570" s="1"/>
      <c r="AM1570" s="1"/>
      <c r="AN1570" s="1"/>
      <c r="AO1570" s="1"/>
      <c r="AP1570" s="8"/>
      <c r="AQ1570" s="8"/>
      <c r="AR1570" s="8"/>
      <c r="AS1570" s="8"/>
      <c r="AT1570" s="2"/>
      <c r="AU1570" s="2"/>
      <c r="AV1570" s="2"/>
      <c r="AW1570" s="2"/>
      <c r="AX1570" s="2"/>
      <c r="AY1570" t="str">
        <f t="shared" si="1151"/>
        <v>Rowan CD8</v>
      </c>
      <c r="BA1570">
        <v>8</v>
      </c>
      <c r="BC1570">
        <v>37</v>
      </c>
      <c r="BD1570"/>
      <c r="BE1570" s="179">
        <v>37159</v>
      </c>
      <c r="BF1570">
        <f t="shared" si="1153"/>
        <v>3715908</v>
      </c>
      <c r="BH1570" t="s">
        <v>3303</v>
      </c>
    </row>
    <row r="1571" spans="1:60" outlineLevel="1">
      <c r="A1571" s="9" t="s">
        <v>1308</v>
      </c>
      <c r="B1571" t="s">
        <v>869</v>
      </c>
      <c r="C1571" s="1">
        <f t="shared" si="1142"/>
        <v>0</v>
      </c>
      <c r="D1571" s="1"/>
      <c r="E1571" s="1"/>
      <c r="F1571" s="1"/>
      <c r="G1571" s="1"/>
      <c r="H1571" s="1"/>
      <c r="I1571" s="1"/>
      <c r="J1571" s="1"/>
      <c r="K1571" s="7" t="e">
        <f>RANK(W1571,(W1571:Y1571,Z1571:AN1571))</f>
        <v>#N/A</v>
      </c>
      <c r="L1571" s="7" t="e">
        <f>RANK(X1571,(W1571:Y1571,Z1571:AN1571))</f>
        <v>#N/A</v>
      </c>
      <c r="M1571" s="7">
        <f>IF(Y1571&gt;0,RANK(Y1571,(W1571:Y1571,Z1571:AN1571)),0)</f>
        <v>0</v>
      </c>
      <c r="N1571" s="7"/>
      <c r="O1571" s="1" t="e">
        <f t="shared" si="1143"/>
        <v>#NUM!</v>
      </c>
      <c r="P1571" s="2" t="e">
        <f t="shared" si="1144"/>
        <v>#NUM!</v>
      </c>
      <c r="Q1571" s="2"/>
      <c r="R1571" s="2" t="str">
        <f t="shared" si="1145"/>
        <v>-</v>
      </c>
      <c r="S1571" s="2" t="str">
        <f t="shared" si="1146"/>
        <v>-</v>
      </c>
      <c r="T1571" s="2" t="str">
        <f t="shared" si="1147"/>
        <v>-</v>
      </c>
      <c r="U1571" s="2" t="str">
        <f t="shared" si="1148"/>
        <v>-</v>
      </c>
      <c r="V1571" s="2" t="str">
        <f t="shared" si="1149"/>
        <v>-</v>
      </c>
      <c r="AH1571" s="1"/>
      <c r="AI1571" s="1"/>
      <c r="AK1571" s="1"/>
      <c r="AL1571" s="1"/>
      <c r="AM1571" s="1"/>
      <c r="AN1571" s="1"/>
      <c r="AO1571" s="1"/>
      <c r="AP1571" s="8"/>
      <c r="AQ1571" s="8"/>
      <c r="AR1571" s="8"/>
      <c r="AS1571" s="8"/>
      <c r="AT1571" s="2"/>
      <c r="AU1571" s="2"/>
      <c r="AV1571" s="2"/>
      <c r="AW1571" s="2"/>
      <c r="AX1571" s="2"/>
      <c r="AY1571" t="str">
        <f t="shared" si="1151"/>
        <v>Rowan CD12</v>
      </c>
      <c r="BA1571">
        <v>12</v>
      </c>
      <c r="BC1571">
        <v>37</v>
      </c>
      <c r="BD1571"/>
      <c r="BE1571" s="179">
        <v>37159</v>
      </c>
      <c r="BF1571">
        <f t="shared" si="1153"/>
        <v>3715912</v>
      </c>
      <c r="BH1571" t="s">
        <v>3303</v>
      </c>
    </row>
    <row r="1572" spans="1:60" outlineLevel="1">
      <c r="A1572" s="9" t="s">
        <v>3059</v>
      </c>
      <c r="B1572" t="s">
        <v>869</v>
      </c>
      <c r="C1572" s="1">
        <f t="shared" si="1142"/>
        <v>0</v>
      </c>
      <c r="D1572" s="1"/>
      <c r="E1572" s="1"/>
      <c r="F1572" s="1"/>
      <c r="G1572" s="1"/>
      <c r="H1572" s="1"/>
      <c r="I1572" s="1"/>
      <c r="J1572" s="1"/>
      <c r="K1572" s="7" t="e">
        <f>RANK(W1572,(W1572:Y1572,Z1572:AN1572))</f>
        <v>#N/A</v>
      </c>
      <c r="L1572" s="7" t="e">
        <f>RANK(X1572,(W1572:Y1572,Z1572:AN1572))</f>
        <v>#N/A</v>
      </c>
      <c r="M1572" s="7">
        <f>IF(Y1572&gt;0,RANK(Y1572,(W1572:Y1572,Z1572:AN1572)),0)</f>
        <v>0</v>
      </c>
      <c r="N1572" s="7"/>
      <c r="O1572" s="1" t="e">
        <f t="shared" si="1143"/>
        <v>#NUM!</v>
      </c>
      <c r="P1572" s="2" t="e">
        <f t="shared" si="1144"/>
        <v>#NUM!</v>
      </c>
      <c r="Q1572" s="2"/>
      <c r="R1572" s="2" t="str">
        <f t="shared" si="1145"/>
        <v>-</v>
      </c>
      <c r="S1572" s="2" t="str">
        <f t="shared" si="1146"/>
        <v>-</v>
      </c>
      <c r="T1572" s="2" t="str">
        <f t="shared" si="1147"/>
        <v>-</v>
      </c>
      <c r="U1572" s="2" t="str">
        <f t="shared" si="1148"/>
        <v>-</v>
      </c>
      <c r="V1572" s="2" t="str">
        <f t="shared" si="1149"/>
        <v>-</v>
      </c>
      <c r="AH1572" s="1"/>
      <c r="AI1572" s="1"/>
      <c r="AK1572" s="1"/>
      <c r="AL1572" s="1"/>
      <c r="AM1572" s="1"/>
      <c r="AN1572" s="1"/>
      <c r="AO1572" s="1"/>
      <c r="AP1572" s="8"/>
      <c r="AQ1572" s="8"/>
      <c r="AR1572" s="8"/>
      <c r="AS1572" s="8"/>
      <c r="AT1572" s="2"/>
      <c r="AU1572" s="2"/>
      <c r="AV1572" s="2"/>
      <c r="AW1572" s="2"/>
      <c r="AX1572" s="2"/>
      <c r="AY1572" t="str">
        <f t="shared" si="1151"/>
        <v>Vance CD1</v>
      </c>
      <c r="BA1572">
        <v>1</v>
      </c>
      <c r="BC1572">
        <v>37</v>
      </c>
      <c r="BD1572"/>
      <c r="BE1572" s="179">
        <v>37181</v>
      </c>
      <c r="BF1572">
        <f t="shared" si="1153"/>
        <v>3718101</v>
      </c>
      <c r="BH1572" t="s">
        <v>3303</v>
      </c>
    </row>
    <row r="1573" spans="1:60" outlineLevel="1">
      <c r="A1573" s="9" t="s">
        <v>3059</v>
      </c>
      <c r="B1573" t="s">
        <v>869</v>
      </c>
      <c r="C1573" s="1">
        <f t="shared" si="1142"/>
        <v>0</v>
      </c>
      <c r="D1573" s="1"/>
      <c r="E1573" s="1"/>
      <c r="F1573" s="1"/>
      <c r="G1573" s="1"/>
      <c r="H1573" s="1"/>
      <c r="I1573" s="1"/>
      <c r="J1573" s="1"/>
      <c r="K1573" s="7" t="e">
        <f>RANK(W1573,(W1573:Y1573,Z1573:AN1573))</f>
        <v>#N/A</v>
      </c>
      <c r="L1573" s="7" t="e">
        <f>RANK(X1573,(W1573:Y1573,Z1573:AN1573))</f>
        <v>#N/A</v>
      </c>
      <c r="M1573" s="7">
        <f>IF(Y1573&gt;0,RANK(Y1573,(W1573:Y1573,Z1573:AN1573)),0)</f>
        <v>0</v>
      </c>
      <c r="N1573" s="7"/>
      <c r="O1573" s="1" t="e">
        <f t="shared" si="1143"/>
        <v>#NUM!</v>
      </c>
      <c r="P1573" s="2" t="e">
        <f t="shared" si="1144"/>
        <v>#NUM!</v>
      </c>
      <c r="Q1573" s="2"/>
      <c r="R1573" s="2" t="str">
        <f t="shared" si="1145"/>
        <v>-</v>
      </c>
      <c r="S1573" s="2" t="str">
        <f t="shared" si="1146"/>
        <v>-</v>
      </c>
      <c r="T1573" s="2" t="str">
        <f t="shared" si="1147"/>
        <v>-</v>
      </c>
      <c r="U1573" s="2" t="str">
        <f t="shared" si="1148"/>
        <v>-</v>
      </c>
      <c r="V1573" s="2" t="str">
        <f t="shared" si="1149"/>
        <v>-</v>
      </c>
      <c r="AH1573" s="1"/>
      <c r="AI1573" s="1"/>
      <c r="AK1573" s="1"/>
      <c r="AL1573" s="1"/>
      <c r="AM1573" s="1"/>
      <c r="AN1573" s="1"/>
      <c r="AO1573" s="1"/>
      <c r="AP1573" s="8"/>
      <c r="AQ1573" s="8"/>
      <c r="AR1573" s="8"/>
      <c r="AS1573" s="8"/>
      <c r="AT1573" s="2"/>
      <c r="AU1573" s="2"/>
      <c r="AV1573" s="2"/>
      <c r="AW1573" s="2"/>
      <c r="AX1573" s="2"/>
      <c r="AY1573" t="str">
        <f t="shared" si="1151"/>
        <v>Vance CD13</v>
      </c>
      <c r="BA1573">
        <v>13</v>
      </c>
      <c r="BC1573">
        <v>37</v>
      </c>
      <c r="BD1573"/>
      <c r="BE1573" s="179">
        <v>37181</v>
      </c>
      <c r="BF1573">
        <f t="shared" si="1153"/>
        <v>3718113</v>
      </c>
      <c r="BH1573" t="s">
        <v>3303</v>
      </c>
    </row>
    <row r="1574" spans="1:60" outlineLevel="1">
      <c r="A1574" s="9" t="s">
        <v>2464</v>
      </c>
      <c r="B1574" t="s">
        <v>869</v>
      </c>
      <c r="C1574" s="1">
        <f t="shared" si="1142"/>
        <v>0</v>
      </c>
      <c r="D1574" s="1"/>
      <c r="E1574" s="1"/>
      <c r="F1574" s="1"/>
      <c r="G1574" s="1"/>
      <c r="H1574" s="1"/>
      <c r="I1574" s="1"/>
      <c r="J1574" s="1"/>
      <c r="K1574" s="7" t="e">
        <f>RANK(W1574,(W1574:Y1574,Z1574:AN1574))</f>
        <v>#N/A</v>
      </c>
      <c r="L1574" s="7" t="e">
        <f>RANK(X1574,(W1574:Y1574,Z1574:AN1574))</f>
        <v>#N/A</v>
      </c>
      <c r="M1574" s="7">
        <f>IF(Y1574&gt;0,RANK(Y1574,(W1574:Y1574,Z1574:AN1574)),0)</f>
        <v>0</v>
      </c>
      <c r="N1574" s="7"/>
      <c r="O1574" s="1" t="e">
        <f t="shared" si="1143"/>
        <v>#NUM!</v>
      </c>
      <c r="P1574" s="2" t="e">
        <f t="shared" si="1144"/>
        <v>#NUM!</v>
      </c>
      <c r="Q1574" s="2"/>
      <c r="R1574" s="2" t="str">
        <f t="shared" si="1145"/>
        <v>-</v>
      </c>
      <c r="S1574" s="2" t="str">
        <f t="shared" si="1146"/>
        <v>-</v>
      </c>
      <c r="T1574" s="2" t="str">
        <f t="shared" si="1147"/>
        <v>-</v>
      </c>
      <c r="U1574" s="2" t="str">
        <f t="shared" si="1148"/>
        <v>-</v>
      </c>
      <c r="V1574" s="2" t="str">
        <f t="shared" si="1149"/>
        <v>-</v>
      </c>
      <c r="AH1574" s="1"/>
      <c r="AI1574" s="1"/>
      <c r="AK1574" s="1"/>
      <c r="AL1574" s="1"/>
      <c r="AM1574" s="1"/>
      <c r="AN1574" s="1"/>
      <c r="AO1574" s="1"/>
      <c r="AP1574" s="8"/>
      <c r="AQ1574" s="8"/>
      <c r="AR1574" s="8"/>
      <c r="AS1574" s="8"/>
      <c r="AT1574" s="2"/>
      <c r="AU1574" s="2"/>
      <c r="AV1574" s="2"/>
      <c r="AW1574" s="2"/>
      <c r="AX1574" s="2"/>
      <c r="AY1574" t="str">
        <f t="shared" si="1151"/>
        <v>Wake CD2</v>
      </c>
      <c r="BA1574">
        <v>2</v>
      </c>
      <c r="BC1574">
        <v>37</v>
      </c>
      <c r="BD1574"/>
      <c r="BE1574" s="179">
        <v>37183</v>
      </c>
      <c r="BF1574">
        <f t="shared" si="1153"/>
        <v>3718302</v>
      </c>
      <c r="BH1574" t="s">
        <v>3303</v>
      </c>
    </row>
    <row r="1575" spans="1:60" outlineLevel="1">
      <c r="A1575" s="9" t="s">
        <v>2464</v>
      </c>
      <c r="B1575" t="s">
        <v>869</v>
      </c>
      <c r="C1575" s="1">
        <f t="shared" si="1142"/>
        <v>0</v>
      </c>
      <c r="D1575" s="1"/>
      <c r="E1575" s="1"/>
      <c r="F1575" s="1"/>
      <c r="G1575" s="1"/>
      <c r="H1575" s="1"/>
      <c r="I1575" s="1"/>
      <c r="J1575" s="1"/>
      <c r="K1575" s="7" t="e">
        <f>RANK(W1575,(W1575:Y1575,Z1575:AN1575))</f>
        <v>#N/A</v>
      </c>
      <c r="L1575" s="7" t="e">
        <f>RANK(X1575,(W1575:Y1575,Z1575:AN1575))</f>
        <v>#N/A</v>
      </c>
      <c r="M1575" s="7">
        <f>IF(Y1575&gt;0,RANK(Y1575,(W1575:Y1575,Z1575:AN1575)),0)</f>
        <v>0</v>
      </c>
      <c r="N1575" s="7"/>
      <c r="O1575" s="1" t="e">
        <f t="shared" si="1143"/>
        <v>#NUM!</v>
      </c>
      <c r="P1575" s="2" t="e">
        <f t="shared" si="1144"/>
        <v>#NUM!</v>
      </c>
      <c r="Q1575" s="2"/>
      <c r="R1575" s="2" t="str">
        <f t="shared" si="1145"/>
        <v>-</v>
      </c>
      <c r="S1575" s="2" t="str">
        <f t="shared" si="1146"/>
        <v>-</v>
      </c>
      <c r="T1575" s="2" t="str">
        <f t="shared" si="1147"/>
        <v>-</v>
      </c>
      <c r="U1575" s="2" t="str">
        <f t="shared" si="1148"/>
        <v>-</v>
      </c>
      <c r="V1575" s="2" t="str">
        <f t="shared" si="1149"/>
        <v>-</v>
      </c>
      <c r="AH1575" s="1"/>
      <c r="AI1575" s="1"/>
      <c r="AK1575" s="1"/>
      <c r="AL1575" s="1"/>
      <c r="AM1575" s="1"/>
      <c r="AN1575" s="1"/>
      <c r="AO1575" s="1"/>
      <c r="AP1575" s="8"/>
      <c r="AQ1575" s="8"/>
      <c r="AR1575" s="8"/>
      <c r="AS1575" s="8"/>
      <c r="AT1575" s="2"/>
      <c r="AU1575" s="2"/>
      <c r="AV1575" s="2"/>
      <c r="AW1575" s="2"/>
      <c r="AX1575" s="2"/>
      <c r="AY1575" t="str">
        <f t="shared" si="1151"/>
        <v>Wake CD4</v>
      </c>
      <c r="BA1575">
        <v>4</v>
      </c>
      <c r="BC1575">
        <v>37</v>
      </c>
      <c r="BD1575"/>
      <c r="BE1575" s="179">
        <v>37183</v>
      </c>
      <c r="BF1575">
        <f t="shared" si="1153"/>
        <v>3718304</v>
      </c>
      <c r="BH1575" t="s">
        <v>3303</v>
      </c>
    </row>
    <row r="1576" spans="1:60" outlineLevel="1">
      <c r="A1576" s="9" t="s">
        <v>2464</v>
      </c>
      <c r="B1576" t="s">
        <v>869</v>
      </c>
      <c r="C1576" s="1">
        <f t="shared" si="1142"/>
        <v>0</v>
      </c>
      <c r="D1576" s="1"/>
      <c r="E1576" s="1"/>
      <c r="F1576" s="1"/>
      <c r="G1576" s="1"/>
      <c r="H1576" s="1"/>
      <c r="I1576" s="1"/>
      <c r="J1576" s="1"/>
      <c r="K1576" s="7" t="e">
        <f>RANK(W1576,(W1576:Y1576,Z1576:AN1576))</f>
        <v>#N/A</v>
      </c>
      <c r="L1576" s="7" t="e">
        <f>RANK(X1576,(W1576:Y1576,Z1576:AN1576))</f>
        <v>#N/A</v>
      </c>
      <c r="M1576" s="7">
        <f>IF(Y1576&gt;0,RANK(Y1576,(W1576:Y1576,Z1576:AN1576)),0)</f>
        <v>0</v>
      </c>
      <c r="N1576" s="7"/>
      <c r="O1576" s="1" t="e">
        <f t="shared" si="1143"/>
        <v>#NUM!</v>
      </c>
      <c r="P1576" s="2" t="e">
        <f t="shared" si="1144"/>
        <v>#NUM!</v>
      </c>
      <c r="Q1576" s="2"/>
      <c r="R1576" s="2" t="str">
        <f t="shared" si="1145"/>
        <v>-</v>
      </c>
      <c r="S1576" s="2" t="str">
        <f t="shared" si="1146"/>
        <v>-</v>
      </c>
      <c r="T1576" s="2" t="str">
        <f t="shared" si="1147"/>
        <v>-</v>
      </c>
      <c r="U1576" s="2" t="str">
        <f t="shared" si="1148"/>
        <v>-</v>
      </c>
      <c r="V1576" s="2" t="str">
        <f t="shared" si="1149"/>
        <v>-</v>
      </c>
      <c r="AH1576" s="1"/>
      <c r="AI1576" s="1"/>
      <c r="AK1576" s="1"/>
      <c r="AL1576" s="1"/>
      <c r="AM1576" s="1"/>
      <c r="AN1576" s="1"/>
      <c r="AO1576" s="1"/>
      <c r="AP1576" s="8"/>
      <c r="AQ1576" s="8"/>
      <c r="AR1576" s="8"/>
      <c r="AS1576" s="8"/>
      <c r="AT1576" s="2"/>
      <c r="AU1576" s="2"/>
      <c r="AV1576" s="2"/>
      <c r="AW1576" s="2"/>
      <c r="AX1576" s="2"/>
      <c r="AY1576" t="str">
        <f t="shared" si="1151"/>
        <v>Wake CD13</v>
      </c>
      <c r="BA1576">
        <v>13</v>
      </c>
      <c r="BC1576">
        <v>37</v>
      </c>
      <c r="BD1576"/>
      <c r="BE1576" s="179">
        <v>37183</v>
      </c>
      <c r="BF1576">
        <f t="shared" si="1153"/>
        <v>3718313</v>
      </c>
      <c r="BH1576" t="s">
        <v>3303</v>
      </c>
    </row>
    <row r="1577" spans="1:60" outlineLevel="1">
      <c r="A1577" s="9" t="s">
        <v>2161</v>
      </c>
      <c r="B1577" t="s">
        <v>869</v>
      </c>
      <c r="C1577" s="1">
        <f t="shared" si="1142"/>
        <v>0</v>
      </c>
      <c r="D1577" s="1"/>
      <c r="E1577" s="1"/>
      <c r="F1577" s="1"/>
      <c r="G1577" s="1"/>
      <c r="H1577" s="1"/>
      <c r="I1577" s="1"/>
      <c r="J1577" s="1"/>
      <c r="K1577" s="7" t="e">
        <f>RANK(W1577,(W1577:Y1577,Z1577:AN1577))</f>
        <v>#N/A</v>
      </c>
      <c r="L1577" s="7" t="e">
        <f>RANK(X1577,(W1577:Y1577,Z1577:AN1577))</f>
        <v>#N/A</v>
      </c>
      <c r="M1577" s="7">
        <f>IF(Y1577&gt;0,RANK(Y1577,(W1577:Y1577,Z1577:AN1577)),0)</f>
        <v>0</v>
      </c>
      <c r="N1577" s="7"/>
      <c r="O1577" s="1" t="e">
        <f t="shared" si="1143"/>
        <v>#NUM!</v>
      </c>
      <c r="P1577" s="2" t="e">
        <f t="shared" si="1144"/>
        <v>#NUM!</v>
      </c>
      <c r="Q1577" s="2"/>
      <c r="R1577" s="2" t="str">
        <f t="shared" si="1145"/>
        <v>-</v>
      </c>
      <c r="S1577" s="2" t="str">
        <f t="shared" si="1146"/>
        <v>-</v>
      </c>
      <c r="T1577" s="2" t="str">
        <f t="shared" si="1147"/>
        <v>-</v>
      </c>
      <c r="U1577" s="2" t="str">
        <f t="shared" si="1148"/>
        <v>-</v>
      </c>
      <c r="V1577" s="2" t="str">
        <f t="shared" si="1149"/>
        <v>-</v>
      </c>
      <c r="AH1577" s="1"/>
      <c r="AI1577" s="1"/>
      <c r="AK1577" s="1"/>
      <c r="AL1577" s="1"/>
      <c r="AM1577" s="1"/>
      <c r="AN1577" s="1"/>
      <c r="AO1577" s="1"/>
      <c r="AP1577" s="8"/>
      <c r="AQ1577" s="8"/>
      <c r="AR1577" s="8"/>
      <c r="AS1577" s="8"/>
      <c r="AT1577" s="2"/>
      <c r="AU1577" s="2"/>
      <c r="AV1577" s="2"/>
      <c r="AW1577" s="2"/>
      <c r="AX1577" s="2"/>
      <c r="AY1577" t="str">
        <f t="shared" si="1151"/>
        <v>Wayne CD1</v>
      </c>
      <c r="BA1577">
        <v>1</v>
      </c>
      <c r="BC1577">
        <v>37</v>
      </c>
      <c r="BD1577"/>
      <c r="BE1577" s="179">
        <v>37191</v>
      </c>
      <c r="BF1577">
        <f t="shared" si="1153"/>
        <v>3719101</v>
      </c>
      <c r="BH1577" t="s">
        <v>3303</v>
      </c>
    </row>
    <row r="1578" spans="1:60" outlineLevel="1">
      <c r="A1578" s="9" t="s">
        <v>2161</v>
      </c>
      <c r="B1578" t="s">
        <v>869</v>
      </c>
      <c r="C1578" s="1">
        <f t="shared" si="1142"/>
        <v>0</v>
      </c>
      <c r="D1578" s="1"/>
      <c r="E1578" s="1"/>
      <c r="F1578" s="1"/>
      <c r="G1578" s="1"/>
      <c r="H1578" s="1"/>
      <c r="I1578" s="1"/>
      <c r="J1578" s="1"/>
      <c r="K1578" s="7" t="e">
        <f>RANK(W1578,(W1578:Y1578,Z1578:AN1578))</f>
        <v>#N/A</v>
      </c>
      <c r="L1578" s="7" t="e">
        <f>RANK(X1578,(W1578:Y1578,Z1578:AN1578))</f>
        <v>#N/A</v>
      </c>
      <c r="M1578" s="7">
        <f>IF(Y1578&gt;0,RANK(Y1578,(W1578:Y1578,Z1578:AN1578)),0)</f>
        <v>0</v>
      </c>
      <c r="N1578" s="7"/>
      <c r="O1578" s="1" t="e">
        <f t="shared" si="1143"/>
        <v>#NUM!</v>
      </c>
      <c r="P1578" s="2" t="e">
        <f t="shared" si="1144"/>
        <v>#NUM!</v>
      </c>
      <c r="Q1578" s="2"/>
      <c r="R1578" s="2" t="str">
        <f t="shared" si="1145"/>
        <v>-</v>
      </c>
      <c r="S1578" s="2" t="str">
        <f t="shared" si="1146"/>
        <v>-</v>
      </c>
      <c r="T1578" s="2" t="str">
        <f t="shared" si="1147"/>
        <v>-</v>
      </c>
      <c r="U1578" s="2" t="str">
        <f t="shared" si="1148"/>
        <v>-</v>
      </c>
      <c r="V1578" s="2" t="str">
        <f t="shared" si="1149"/>
        <v>-</v>
      </c>
      <c r="AH1578" s="1"/>
      <c r="AI1578" s="1"/>
      <c r="AK1578" s="1"/>
      <c r="AL1578" s="1"/>
      <c r="AM1578" s="1"/>
      <c r="AN1578" s="1"/>
      <c r="AO1578" s="1"/>
      <c r="AP1578" s="8"/>
      <c r="AQ1578" s="8"/>
      <c r="AR1578" s="8"/>
      <c r="AS1578" s="8"/>
      <c r="AT1578" s="2"/>
      <c r="AU1578" s="2"/>
      <c r="AV1578" s="2"/>
      <c r="AW1578" s="2"/>
      <c r="AX1578" s="2"/>
      <c r="AY1578" t="str">
        <f t="shared" si="1151"/>
        <v>Wayne CD13</v>
      </c>
      <c r="BA1578">
        <v>13</v>
      </c>
      <c r="BC1578">
        <v>37</v>
      </c>
      <c r="BD1578"/>
      <c r="BE1578" s="179">
        <v>37191</v>
      </c>
      <c r="BF1578">
        <f t="shared" si="1153"/>
        <v>3719113</v>
      </c>
      <c r="BH1578" t="s">
        <v>3303</v>
      </c>
    </row>
    <row r="1579" spans="1:60" outlineLevel="1">
      <c r="A1579" s="9" t="s">
        <v>265</v>
      </c>
      <c r="B1579" t="s">
        <v>869</v>
      </c>
      <c r="C1579" s="1">
        <f t="shared" si="1142"/>
        <v>0</v>
      </c>
      <c r="D1579" s="1"/>
      <c r="E1579" s="1"/>
      <c r="F1579" s="1"/>
      <c r="G1579" s="1"/>
      <c r="H1579" s="1"/>
      <c r="I1579" s="1"/>
      <c r="J1579" s="1"/>
      <c r="K1579" s="7" t="e">
        <f>RANK(W1579,(W1579:Y1579,Z1579:AN1579))</f>
        <v>#N/A</v>
      </c>
      <c r="L1579" s="7" t="e">
        <f>RANK(X1579,(W1579:Y1579,Z1579:AN1579))</f>
        <v>#N/A</v>
      </c>
      <c r="M1579" s="7">
        <f>IF(Y1579&gt;0,RANK(Y1579,(W1579:Y1579,Z1579:AN1579)),0)</f>
        <v>0</v>
      </c>
      <c r="N1579" s="7"/>
      <c r="O1579" s="1" t="e">
        <f t="shared" si="1143"/>
        <v>#NUM!</v>
      </c>
      <c r="P1579" s="2" t="e">
        <f t="shared" si="1144"/>
        <v>#NUM!</v>
      </c>
      <c r="Q1579" s="2"/>
      <c r="R1579" s="2" t="str">
        <f t="shared" si="1145"/>
        <v>-</v>
      </c>
      <c r="S1579" s="2" t="str">
        <f t="shared" si="1146"/>
        <v>-</v>
      </c>
      <c r="T1579" s="2" t="str">
        <f t="shared" si="1147"/>
        <v>-</v>
      </c>
      <c r="U1579" s="2" t="str">
        <f t="shared" si="1148"/>
        <v>-</v>
      </c>
      <c r="V1579" s="2" t="str">
        <f t="shared" si="1149"/>
        <v>-</v>
      </c>
      <c r="AH1579" s="1"/>
      <c r="AI1579" s="1"/>
      <c r="AK1579" s="1"/>
      <c r="AL1579" s="1"/>
      <c r="AM1579" s="1"/>
      <c r="AN1579" s="1"/>
      <c r="AO1579" s="1"/>
      <c r="AP1579" s="8"/>
      <c r="AQ1579" s="8"/>
      <c r="AR1579" s="8"/>
      <c r="AS1579" s="8"/>
      <c r="AT1579" s="2"/>
      <c r="AU1579" s="2"/>
      <c r="AV1579" s="2"/>
      <c r="AW1579" s="2"/>
      <c r="AX1579" s="2"/>
      <c r="AY1579" t="str">
        <f t="shared" si="1151"/>
        <v>Wilson CD1</v>
      </c>
      <c r="BA1579">
        <v>1</v>
      </c>
      <c r="BC1579">
        <v>37</v>
      </c>
      <c r="BD1579"/>
      <c r="BE1579" s="179">
        <v>37195</v>
      </c>
      <c r="BF1579">
        <f t="shared" si="1153"/>
        <v>3719501</v>
      </c>
      <c r="BH1579" t="s">
        <v>3303</v>
      </c>
    </row>
    <row r="1580" spans="1:60" outlineLevel="1">
      <c r="A1580" s="9" t="s">
        <v>265</v>
      </c>
      <c r="B1580" t="s">
        <v>869</v>
      </c>
      <c r="C1580" s="1">
        <f t="shared" si="1142"/>
        <v>0</v>
      </c>
      <c r="D1580" s="1"/>
      <c r="E1580" s="1"/>
      <c r="F1580" s="1"/>
      <c r="G1580" s="1"/>
      <c r="H1580" s="1"/>
      <c r="I1580" s="1"/>
      <c r="J1580" s="1"/>
      <c r="K1580" s="7" t="e">
        <f>RANK(W1580,(W1580:Y1580,Z1580:AN1580))</f>
        <v>#N/A</v>
      </c>
      <c r="L1580" s="7" t="e">
        <f>RANK(X1580,(W1580:Y1580,Z1580:AN1580))</f>
        <v>#N/A</v>
      </c>
      <c r="M1580" s="7">
        <f>IF(Y1580&gt;0,RANK(Y1580,(W1580:Y1580,Z1580:AN1580)),0)</f>
        <v>0</v>
      </c>
      <c r="N1580" s="7"/>
      <c r="O1580" s="1" t="e">
        <f t="shared" si="1143"/>
        <v>#NUM!</v>
      </c>
      <c r="P1580" s="2" t="e">
        <f t="shared" si="1144"/>
        <v>#NUM!</v>
      </c>
      <c r="Q1580" s="2"/>
      <c r="R1580" s="2" t="str">
        <f t="shared" si="1145"/>
        <v>-</v>
      </c>
      <c r="S1580" s="2" t="str">
        <f t="shared" si="1146"/>
        <v>-</v>
      </c>
      <c r="T1580" s="2" t="str">
        <f t="shared" si="1147"/>
        <v>-</v>
      </c>
      <c r="U1580" s="2" t="str">
        <f t="shared" si="1148"/>
        <v>-</v>
      </c>
      <c r="V1580" s="2" t="str">
        <f t="shared" si="1149"/>
        <v>-</v>
      </c>
      <c r="AH1580" s="1"/>
      <c r="AI1580" s="1"/>
      <c r="AK1580" s="1"/>
      <c r="AL1580" s="1"/>
      <c r="AM1580" s="1"/>
      <c r="AN1580" s="1"/>
      <c r="AO1580" s="1"/>
      <c r="AP1580" s="8"/>
      <c r="AQ1580" s="8"/>
      <c r="AR1580" s="8"/>
      <c r="AS1580" s="8"/>
      <c r="AT1580" s="2"/>
      <c r="AU1580" s="2"/>
      <c r="AV1580" s="2"/>
      <c r="AW1580" s="2"/>
      <c r="AX1580" s="2"/>
      <c r="AY1580" t="str">
        <f t="shared" si="1151"/>
        <v>Wilson CD13</v>
      </c>
      <c r="BA1580">
        <v>13</v>
      </c>
      <c r="BC1580">
        <v>37</v>
      </c>
      <c r="BD1580"/>
      <c r="BE1580" s="179">
        <v>37195</v>
      </c>
      <c r="BF1580">
        <f t="shared" si="1153"/>
        <v>3719513</v>
      </c>
      <c r="BH1580" t="s">
        <v>3303</v>
      </c>
    </row>
    <row r="1581" spans="1:60">
      <c r="A1581" s="9"/>
      <c r="C1581" s="2"/>
      <c r="D1581" s="2"/>
      <c r="E1581" s="2"/>
      <c r="F1581" s="2"/>
      <c r="G1581" s="2"/>
      <c r="H1581" s="2"/>
      <c r="I1581" s="2"/>
      <c r="J1581" s="2"/>
      <c r="K1581" s="7"/>
      <c r="L1581" s="2"/>
      <c r="M1581" s="2"/>
      <c r="N1581" s="2"/>
      <c r="R1581" s="2"/>
      <c r="S1581" s="2"/>
      <c r="T1581" s="2"/>
      <c r="U1581" s="2"/>
      <c r="V1581" s="2"/>
      <c r="AH1581" s="1"/>
      <c r="AI1581" s="1"/>
      <c r="AK1581" s="1"/>
      <c r="AL1581" s="1"/>
      <c r="AM1581" s="1"/>
      <c r="AN1581" s="1"/>
      <c r="AO1581" s="1"/>
      <c r="AP1581" s="8"/>
      <c r="AQ1581" s="8"/>
      <c r="AR1581" s="8"/>
      <c r="AS1581" s="8"/>
      <c r="AT1581" s="2"/>
      <c r="AU1581" s="2"/>
      <c r="AV1581" s="2"/>
      <c r="AW1581" s="2"/>
      <c r="AX1581" s="2"/>
      <c r="BD1581" s="100"/>
      <c r="BE1581"/>
    </row>
    <row r="1582" spans="1:60">
      <c r="A1582" s="48" t="s">
        <v>732</v>
      </c>
      <c r="C1582" s="2"/>
      <c r="D1582" s="2"/>
      <c r="E1582" s="2"/>
      <c r="F1582" s="2"/>
      <c r="G1582" s="2"/>
      <c r="H1582" s="2"/>
      <c r="I1582" s="2"/>
      <c r="J1582" s="2"/>
      <c r="K1582" s="7"/>
      <c r="L1582" s="2"/>
      <c r="M1582" s="2"/>
      <c r="N1582" s="2"/>
      <c r="R1582" s="2"/>
      <c r="S1582" s="2"/>
      <c r="T1582" s="2"/>
      <c r="U1582" s="2"/>
      <c r="V1582" s="2"/>
      <c r="AH1582" s="1"/>
      <c r="AI1582" s="1"/>
      <c r="AK1582" s="1"/>
      <c r="AL1582" s="1"/>
      <c r="AM1582" s="1"/>
      <c r="AN1582" s="1"/>
      <c r="AO1582" s="1"/>
      <c r="AP1582" s="8"/>
      <c r="AQ1582" s="8"/>
      <c r="AR1582" s="8"/>
      <c r="AS1582" s="8"/>
      <c r="AT1582" s="2"/>
      <c r="AU1582" s="2"/>
      <c r="AV1582" s="2"/>
      <c r="AW1582" s="2"/>
      <c r="AX1582" s="2"/>
      <c r="BD1582" s="100"/>
      <c r="BE1582"/>
    </row>
    <row r="1583" spans="1:60">
      <c r="A1583" s="9" t="s">
        <v>2297</v>
      </c>
      <c r="B1583" t="s">
        <v>2511</v>
      </c>
      <c r="C1583" s="1">
        <f t="shared" ref="C1583:C1627" si="1154">SUM(W1583:AN1583)</f>
        <v>0</v>
      </c>
      <c r="D1583" s="1"/>
      <c r="E1583" s="1"/>
      <c r="F1583" s="1"/>
      <c r="G1583" s="1"/>
      <c r="H1583" s="1"/>
      <c r="I1583" s="1"/>
      <c r="J1583" s="1"/>
      <c r="K1583" s="7" t="e">
        <f>RANK(W1583,(W1583:Y1583,Z1583:AN1583))</f>
        <v>#N/A</v>
      </c>
      <c r="L1583" s="7" t="e">
        <f>RANK(X1583,(W1583:Y1583,Z1583:AN1583))</f>
        <v>#N/A</v>
      </c>
      <c r="M1583" s="7">
        <f>IF(Y1583&gt;0,RANK(Y1583,(W1583:Y1583,Z1583:AN1583)),0)</f>
        <v>0</v>
      </c>
      <c r="N1583" s="7">
        <f t="shared" ref="N1583:N1627" si="1155">IF(Z1583&gt;0,RANK(Z1583,(W1583:AN1583)),0)</f>
        <v>0</v>
      </c>
      <c r="O1583" s="1" t="e">
        <f t="shared" ref="O1583:O1627" si="1156">MAX(W1583:AD1583)-LARGE(W1583:AD1583,2)</f>
        <v>#NUM!</v>
      </c>
      <c r="P1583" s="2" t="e">
        <f t="shared" ref="P1583:P1627" si="1157">O1583/C1583</f>
        <v>#NUM!</v>
      </c>
      <c r="Q1583" s="2"/>
      <c r="R1583" s="2" t="str">
        <f t="shared" ref="R1583:R1627" si="1158">IF($C1583=0,"-",W1583/$C1583)</f>
        <v>-</v>
      </c>
      <c r="S1583" s="2" t="str">
        <f t="shared" ref="S1583:S1627" si="1159">IF($C1583=0,"-",X1583/$C1583)</f>
        <v>-</v>
      </c>
      <c r="T1583" s="2" t="str">
        <f t="shared" ref="T1583:T1627" si="1160">IF($C1583=0,"-",Y1583/$C1583)</f>
        <v>-</v>
      </c>
      <c r="U1583" s="2" t="str">
        <f t="shared" ref="U1583:U1627" si="1161">IF($C1583=0,"-",Z1583/$C1583)</f>
        <v>-</v>
      </c>
      <c r="V1583" s="2" t="str">
        <f t="shared" ref="V1583:V1627" si="1162">IF(C1583=0,"-",(1-R1583-S1583-T1583-U1583))</f>
        <v>-</v>
      </c>
      <c r="AH1583" s="1"/>
      <c r="AI1583" s="1"/>
      <c r="AK1583" s="1"/>
      <c r="AL1583" s="1"/>
      <c r="AM1583" s="1"/>
      <c r="AN1583" s="1"/>
      <c r="AO1583" s="1"/>
      <c r="AP1583" s="8"/>
      <c r="AQ1583" s="8"/>
      <c r="AR1583" s="8"/>
      <c r="AS1583" s="8"/>
      <c r="AT1583" s="2"/>
      <c r="AU1583" s="2"/>
      <c r="AV1583" s="2"/>
      <c r="AW1583" s="2"/>
      <c r="AX1583" s="2"/>
      <c r="AY1583" t="str">
        <f t="shared" ref="AY1583:AY1637" si="1163">A1583&amp;" "&amp;"CD"&amp;BA1583</f>
        <v>Athens CD6</v>
      </c>
      <c r="BA1583" s="1">
        <v>6</v>
      </c>
      <c r="BC1583" s="98">
        <v>39</v>
      </c>
      <c r="BD1583" s="100"/>
      <c r="BE1583">
        <v>39009</v>
      </c>
      <c r="BF1583">
        <f t="shared" ref="BF1583:BF1650" si="1164">BE1583*100+BA1583</f>
        <v>3900906</v>
      </c>
      <c r="BH1583" t="s">
        <v>3303</v>
      </c>
    </row>
    <row r="1584" spans="1:60">
      <c r="A1584" s="9" t="s">
        <v>2297</v>
      </c>
      <c r="B1584" t="s">
        <v>2511</v>
      </c>
      <c r="C1584" s="1">
        <f t="shared" si="1154"/>
        <v>0</v>
      </c>
      <c r="D1584" s="1"/>
      <c r="E1584" s="1"/>
      <c r="F1584" s="1"/>
      <c r="G1584" s="1"/>
      <c r="H1584" s="1"/>
      <c r="I1584" s="1"/>
      <c r="J1584" s="1"/>
      <c r="K1584" s="7" t="e">
        <f>RANK(W1584,(W1584:Y1584,Z1584:AN1584))</f>
        <v>#N/A</v>
      </c>
      <c r="L1584" s="7" t="e">
        <f>RANK(X1584,(W1584:Y1584,Z1584:AN1584))</f>
        <v>#N/A</v>
      </c>
      <c r="M1584" s="7">
        <f>IF(Y1584&gt;0,RANK(Y1584,(W1584:Y1584,Z1584:AN1584)),0)</f>
        <v>0</v>
      </c>
      <c r="N1584" s="7">
        <f t="shared" si="1155"/>
        <v>0</v>
      </c>
      <c r="O1584" s="1" t="e">
        <f t="shared" si="1156"/>
        <v>#NUM!</v>
      </c>
      <c r="P1584" s="2" t="e">
        <f t="shared" si="1157"/>
        <v>#NUM!</v>
      </c>
      <c r="Q1584" s="2"/>
      <c r="R1584" s="2" t="str">
        <f t="shared" si="1158"/>
        <v>-</v>
      </c>
      <c r="S1584" s="2" t="str">
        <f t="shared" si="1159"/>
        <v>-</v>
      </c>
      <c r="T1584" s="2" t="str">
        <f t="shared" si="1160"/>
        <v>-</v>
      </c>
      <c r="U1584" s="2" t="str">
        <f t="shared" si="1161"/>
        <v>-</v>
      </c>
      <c r="V1584" s="2" t="str">
        <f t="shared" si="1162"/>
        <v>-</v>
      </c>
      <c r="AH1584" s="1"/>
      <c r="AI1584" s="1"/>
      <c r="AK1584" s="1"/>
      <c r="AL1584" s="1"/>
      <c r="AM1584" s="1"/>
      <c r="AN1584" s="1"/>
      <c r="AO1584" s="1"/>
      <c r="AP1584" s="8"/>
      <c r="AQ1584" s="8"/>
      <c r="AR1584" s="8"/>
      <c r="AS1584" s="8"/>
      <c r="AT1584" s="2"/>
      <c r="AU1584" s="2"/>
      <c r="AV1584" s="2"/>
      <c r="AW1584" s="2"/>
      <c r="AX1584" s="2"/>
      <c r="AY1584" s="177" t="str">
        <f t="shared" si="1163"/>
        <v>Athens CD15</v>
      </c>
      <c r="BA1584" s="1">
        <v>15</v>
      </c>
      <c r="BC1584" s="98">
        <v>39</v>
      </c>
      <c r="BD1584" s="100"/>
      <c r="BE1584" s="177">
        <v>39009</v>
      </c>
      <c r="BF1584">
        <f t="shared" si="1164"/>
        <v>3900915</v>
      </c>
      <c r="BH1584" t="s">
        <v>3303</v>
      </c>
    </row>
    <row r="1585" spans="1:60">
      <c r="A1585" s="9" t="s">
        <v>332</v>
      </c>
      <c r="B1585" t="s">
        <v>2511</v>
      </c>
      <c r="C1585" s="1">
        <f t="shared" si="1154"/>
        <v>0</v>
      </c>
      <c r="D1585" s="1"/>
      <c r="E1585" s="1"/>
      <c r="F1585" s="1"/>
      <c r="G1585" s="1"/>
      <c r="H1585" s="1"/>
      <c r="I1585" s="1"/>
      <c r="J1585" s="1"/>
      <c r="K1585" s="7" t="e">
        <f>RANK(W1585,(W1585:Y1585,Z1585:AN1585))</f>
        <v>#N/A</v>
      </c>
      <c r="L1585" s="7" t="e">
        <f>RANK(X1585,(W1585:Y1585,Z1585:AN1585))</f>
        <v>#N/A</v>
      </c>
      <c r="M1585" s="7">
        <f>IF(Y1585&gt;0,RANK(Y1585,(W1585:Y1585,Z1585:AN1585)),0)</f>
        <v>0</v>
      </c>
      <c r="N1585" s="7">
        <f t="shared" si="1155"/>
        <v>0</v>
      </c>
      <c r="O1585" s="1" t="e">
        <f t="shared" si="1156"/>
        <v>#NUM!</v>
      </c>
      <c r="P1585" s="2" t="e">
        <f t="shared" si="1157"/>
        <v>#NUM!</v>
      </c>
      <c r="Q1585" s="2"/>
      <c r="R1585" s="2" t="str">
        <f t="shared" si="1158"/>
        <v>-</v>
      </c>
      <c r="S1585" s="2" t="str">
        <f t="shared" si="1159"/>
        <v>-</v>
      </c>
      <c r="T1585" s="2" t="str">
        <f t="shared" si="1160"/>
        <v>-</v>
      </c>
      <c r="U1585" s="2" t="str">
        <f t="shared" si="1161"/>
        <v>-</v>
      </c>
      <c r="V1585" s="2" t="str">
        <f t="shared" si="1162"/>
        <v>-</v>
      </c>
      <c r="AH1585" s="1"/>
      <c r="AI1585" s="1"/>
      <c r="AK1585" s="1"/>
      <c r="AL1585" s="1"/>
      <c r="AM1585" s="1"/>
      <c r="AN1585" s="1"/>
      <c r="AO1585" s="1"/>
      <c r="AP1585" s="8"/>
      <c r="AQ1585" s="8"/>
      <c r="AR1585" s="8"/>
      <c r="AS1585" s="8"/>
      <c r="AT1585" s="2"/>
      <c r="AU1585" s="2"/>
      <c r="AV1585" s="2"/>
      <c r="AW1585" s="2"/>
      <c r="AX1585" s="2"/>
      <c r="AY1585" s="177" t="str">
        <f t="shared" si="1163"/>
        <v>Cuyahoga CD9</v>
      </c>
      <c r="BA1585" s="1">
        <v>9</v>
      </c>
      <c r="BC1585" s="98">
        <v>39</v>
      </c>
      <c r="BD1585" s="100"/>
      <c r="BE1585" s="177">
        <v>39035</v>
      </c>
      <c r="BF1585">
        <f t="shared" si="1164"/>
        <v>3903509</v>
      </c>
      <c r="BH1585" t="s">
        <v>3303</v>
      </c>
    </row>
    <row r="1586" spans="1:60">
      <c r="A1586" s="9" t="s">
        <v>332</v>
      </c>
      <c r="B1586" t="s">
        <v>2511</v>
      </c>
      <c r="C1586" s="1">
        <f t="shared" si="1154"/>
        <v>0</v>
      </c>
      <c r="D1586" s="1"/>
      <c r="E1586" s="1"/>
      <c r="F1586" s="1"/>
      <c r="G1586" s="1"/>
      <c r="H1586" s="1"/>
      <c r="I1586" s="1"/>
      <c r="J1586" s="1"/>
      <c r="K1586" s="7" t="e">
        <f>RANK(W1586,(W1586:Y1586,Z1586:AN1586))</f>
        <v>#N/A</v>
      </c>
      <c r="L1586" s="7" t="e">
        <f>RANK(X1586,(W1586:Y1586,Z1586:AN1586))</f>
        <v>#N/A</v>
      </c>
      <c r="M1586" s="7">
        <f>IF(Y1586&gt;0,RANK(Y1586,(W1586:Y1586,Z1586:AN1586)),0)</f>
        <v>0</v>
      </c>
      <c r="N1586" s="7">
        <f t="shared" si="1155"/>
        <v>0</v>
      </c>
      <c r="O1586" s="1" t="e">
        <f t="shared" si="1156"/>
        <v>#NUM!</v>
      </c>
      <c r="P1586" s="2" t="e">
        <f t="shared" si="1157"/>
        <v>#NUM!</v>
      </c>
      <c r="Q1586" s="2"/>
      <c r="R1586" s="2" t="str">
        <f t="shared" si="1158"/>
        <v>-</v>
      </c>
      <c r="S1586" s="2" t="str">
        <f t="shared" si="1159"/>
        <v>-</v>
      </c>
      <c r="T1586" s="2" t="str">
        <f t="shared" si="1160"/>
        <v>-</v>
      </c>
      <c r="U1586" s="2" t="str">
        <f t="shared" si="1161"/>
        <v>-</v>
      </c>
      <c r="V1586" s="2" t="str">
        <f t="shared" si="1162"/>
        <v>-</v>
      </c>
      <c r="AH1586" s="1"/>
      <c r="AI1586" s="1"/>
      <c r="AK1586" s="1"/>
      <c r="AL1586" s="1"/>
      <c r="AM1586" s="1"/>
      <c r="AN1586" s="1"/>
      <c r="AO1586" s="1"/>
      <c r="AP1586" s="8"/>
      <c r="AQ1586" s="8"/>
      <c r="AR1586" s="8"/>
      <c r="AS1586" s="8"/>
      <c r="AT1586" s="2"/>
      <c r="AU1586" s="2"/>
      <c r="AV1586" s="2"/>
      <c r="AW1586" s="2"/>
      <c r="AX1586" s="2"/>
      <c r="AY1586" s="177" t="str">
        <f t="shared" si="1163"/>
        <v>Cuyahoga CD11</v>
      </c>
      <c r="BA1586" s="1">
        <v>11</v>
      </c>
      <c r="BC1586" s="98">
        <v>39</v>
      </c>
      <c r="BD1586" s="100"/>
      <c r="BE1586" s="177">
        <v>39035</v>
      </c>
      <c r="BF1586">
        <f t="shared" si="1164"/>
        <v>3903511</v>
      </c>
      <c r="BH1586" t="s">
        <v>3303</v>
      </c>
    </row>
    <row r="1587" spans="1:60">
      <c r="A1587" s="9" t="s">
        <v>332</v>
      </c>
      <c r="B1587" t="s">
        <v>2511</v>
      </c>
      <c r="C1587" s="1">
        <f t="shared" si="1154"/>
        <v>0</v>
      </c>
      <c r="D1587" s="1"/>
      <c r="E1587" s="1"/>
      <c r="F1587" s="1"/>
      <c r="G1587" s="1"/>
      <c r="H1587" s="1"/>
      <c r="I1587" s="1"/>
      <c r="J1587" s="1"/>
      <c r="K1587" s="7" t="e">
        <f>RANK(W1587,(W1587:Y1587,Z1587:AN1587))</f>
        <v>#N/A</v>
      </c>
      <c r="L1587" s="7" t="e">
        <f>RANK(X1587,(W1587:Y1587,Z1587:AN1587))</f>
        <v>#N/A</v>
      </c>
      <c r="M1587" s="7">
        <f>IF(Y1587&gt;0,RANK(Y1587,(W1587:Y1587,Z1587:AN1587)),0)</f>
        <v>0</v>
      </c>
      <c r="N1587" s="7">
        <f t="shared" si="1155"/>
        <v>0</v>
      </c>
      <c r="O1587" s="1" t="e">
        <f t="shared" si="1156"/>
        <v>#NUM!</v>
      </c>
      <c r="P1587" s="2" t="e">
        <f t="shared" si="1157"/>
        <v>#NUM!</v>
      </c>
      <c r="Q1587" s="2"/>
      <c r="R1587" s="2" t="str">
        <f t="shared" si="1158"/>
        <v>-</v>
      </c>
      <c r="S1587" s="2" t="str">
        <f t="shared" si="1159"/>
        <v>-</v>
      </c>
      <c r="T1587" s="2" t="str">
        <f t="shared" si="1160"/>
        <v>-</v>
      </c>
      <c r="U1587" s="2" t="str">
        <f t="shared" si="1161"/>
        <v>-</v>
      </c>
      <c r="V1587" s="2" t="str">
        <f t="shared" si="1162"/>
        <v>-</v>
      </c>
      <c r="AH1587" s="1"/>
      <c r="AI1587" s="1"/>
      <c r="AK1587" s="1"/>
      <c r="AL1587" s="1"/>
      <c r="AM1587" s="1"/>
      <c r="AN1587" s="1"/>
      <c r="AO1587" s="1"/>
      <c r="AP1587" s="8"/>
      <c r="AQ1587" s="8"/>
      <c r="AR1587" s="8"/>
      <c r="AS1587" s="8"/>
      <c r="AT1587" s="2"/>
      <c r="AU1587" s="2"/>
      <c r="AV1587" s="2"/>
      <c r="AW1587" s="2"/>
      <c r="AX1587" s="2"/>
      <c r="AY1587" s="177" t="str">
        <f t="shared" si="1163"/>
        <v>Cuyahoga CD14</v>
      </c>
      <c r="BA1587" s="1">
        <v>14</v>
      </c>
      <c r="BC1587" s="98">
        <v>39</v>
      </c>
      <c r="BD1587" s="100"/>
      <c r="BE1587" s="177">
        <v>39035</v>
      </c>
      <c r="BF1587">
        <f t="shared" si="1164"/>
        <v>3903514</v>
      </c>
      <c r="BH1587" t="s">
        <v>3303</v>
      </c>
    </row>
    <row r="1588" spans="1:60">
      <c r="A1588" s="9" t="s">
        <v>332</v>
      </c>
      <c r="B1588" t="s">
        <v>2511</v>
      </c>
      <c r="C1588" s="1">
        <f t="shared" si="1154"/>
        <v>0</v>
      </c>
      <c r="D1588" s="1"/>
      <c r="E1588" s="1"/>
      <c r="F1588" s="1"/>
      <c r="G1588" s="1"/>
      <c r="H1588" s="1"/>
      <c r="I1588" s="1"/>
      <c r="J1588" s="1"/>
      <c r="K1588" s="7" t="e">
        <f>RANK(W1588,(W1588:Y1588,Z1588:AN1588))</f>
        <v>#N/A</v>
      </c>
      <c r="L1588" s="7" t="e">
        <f>RANK(X1588,(W1588:Y1588,Z1588:AN1588))</f>
        <v>#N/A</v>
      </c>
      <c r="M1588" s="7">
        <f>IF(Y1588&gt;0,RANK(Y1588,(W1588:Y1588,Z1588:AN1588)),0)</f>
        <v>0</v>
      </c>
      <c r="N1588" s="7">
        <f t="shared" si="1155"/>
        <v>0</v>
      </c>
      <c r="O1588" s="1" t="e">
        <f t="shared" si="1156"/>
        <v>#NUM!</v>
      </c>
      <c r="P1588" s="2" t="e">
        <f t="shared" si="1157"/>
        <v>#NUM!</v>
      </c>
      <c r="Q1588" s="2"/>
      <c r="R1588" s="2" t="str">
        <f t="shared" si="1158"/>
        <v>-</v>
      </c>
      <c r="S1588" s="2" t="str">
        <f t="shared" si="1159"/>
        <v>-</v>
      </c>
      <c r="T1588" s="2" t="str">
        <f t="shared" si="1160"/>
        <v>-</v>
      </c>
      <c r="U1588" s="2" t="str">
        <f t="shared" si="1161"/>
        <v>-</v>
      </c>
      <c r="V1588" s="2" t="str">
        <f t="shared" si="1162"/>
        <v>-</v>
      </c>
      <c r="AH1588" s="1"/>
      <c r="AI1588" s="1"/>
      <c r="AK1588" s="1"/>
      <c r="AL1588" s="1"/>
      <c r="AM1588" s="1"/>
      <c r="AN1588" s="1"/>
      <c r="AO1588" s="1"/>
      <c r="AP1588" s="8"/>
      <c r="AQ1588" s="8"/>
      <c r="AR1588" s="8"/>
      <c r="AS1588" s="8"/>
      <c r="AT1588" s="2"/>
      <c r="AU1588" s="2"/>
      <c r="AV1588" s="2"/>
      <c r="AW1588" s="2"/>
      <c r="AX1588" s="2"/>
      <c r="AY1588" s="177" t="str">
        <f t="shared" si="1163"/>
        <v>Cuyahoga CD16</v>
      </c>
      <c r="BA1588" s="1">
        <v>16</v>
      </c>
      <c r="BC1588" s="98">
        <v>39</v>
      </c>
      <c r="BD1588" s="100"/>
      <c r="BE1588" s="177">
        <v>39035</v>
      </c>
      <c r="BF1588">
        <f t="shared" si="1164"/>
        <v>3903516</v>
      </c>
      <c r="BH1588" t="s">
        <v>3303</v>
      </c>
    </row>
    <row r="1589" spans="1:60">
      <c r="A1589" s="9" t="s">
        <v>182</v>
      </c>
      <c r="B1589" t="s">
        <v>2511</v>
      </c>
      <c r="C1589" s="1">
        <f t="shared" si="1154"/>
        <v>0</v>
      </c>
      <c r="D1589" s="1"/>
      <c r="E1589" s="1"/>
      <c r="F1589" s="1"/>
      <c r="G1589" s="1"/>
      <c r="H1589" s="1"/>
      <c r="I1589" s="1"/>
      <c r="J1589" s="1"/>
      <c r="K1589" s="7" t="e">
        <f>RANK(W1589,(W1589:Y1589,Z1589:AN1589))</f>
        <v>#N/A</v>
      </c>
      <c r="L1589" s="7" t="e">
        <f>RANK(X1589,(W1589:Y1589,Z1589:AN1589))</f>
        <v>#N/A</v>
      </c>
      <c r="M1589" s="7">
        <f>IF(Y1589&gt;0,RANK(Y1589,(W1589:Y1589,Z1589:AN1589)),0)</f>
        <v>0</v>
      </c>
      <c r="N1589" s="7">
        <f t="shared" si="1155"/>
        <v>0</v>
      </c>
      <c r="O1589" s="1" t="e">
        <f t="shared" si="1156"/>
        <v>#NUM!</v>
      </c>
      <c r="P1589" s="2" t="e">
        <f t="shared" si="1157"/>
        <v>#NUM!</v>
      </c>
      <c r="Q1589" s="2"/>
      <c r="R1589" s="2" t="str">
        <f t="shared" si="1158"/>
        <v>-</v>
      </c>
      <c r="S1589" s="2" t="str">
        <f t="shared" si="1159"/>
        <v>-</v>
      </c>
      <c r="T1589" s="2" t="str">
        <f t="shared" si="1160"/>
        <v>-</v>
      </c>
      <c r="U1589" s="2" t="str">
        <f t="shared" si="1161"/>
        <v>-</v>
      </c>
      <c r="V1589" s="2" t="str">
        <f t="shared" si="1162"/>
        <v>-</v>
      </c>
      <c r="AH1589" s="1"/>
      <c r="AI1589" s="1"/>
      <c r="AK1589" s="1"/>
      <c r="AL1589" s="1"/>
      <c r="AM1589" s="1"/>
      <c r="AN1589" s="1"/>
      <c r="AO1589" s="1"/>
      <c r="AP1589" s="8"/>
      <c r="AQ1589" s="8"/>
      <c r="AR1589" s="8"/>
      <c r="AS1589" s="8"/>
      <c r="AT1589" s="2"/>
      <c r="AU1589" s="2"/>
      <c r="AV1589" s="2"/>
      <c r="AW1589" s="2"/>
      <c r="AX1589" s="2"/>
      <c r="AY1589" s="177" t="str">
        <f t="shared" si="1163"/>
        <v>Erie CD4</v>
      </c>
      <c r="BA1589" s="1">
        <v>4</v>
      </c>
      <c r="BC1589" s="98">
        <v>39</v>
      </c>
      <c r="BD1589" s="100"/>
      <c r="BE1589" s="177">
        <v>39043</v>
      </c>
      <c r="BF1589">
        <f t="shared" si="1164"/>
        <v>3904304</v>
      </c>
      <c r="BH1589" t="s">
        <v>3303</v>
      </c>
    </row>
    <row r="1590" spans="1:60">
      <c r="A1590" s="9" t="s">
        <v>182</v>
      </c>
      <c r="B1590" t="s">
        <v>2511</v>
      </c>
      <c r="C1590" s="1">
        <f t="shared" si="1154"/>
        <v>0</v>
      </c>
      <c r="D1590" s="1"/>
      <c r="E1590" s="1"/>
      <c r="F1590" s="1"/>
      <c r="G1590" s="1"/>
      <c r="H1590" s="1"/>
      <c r="I1590" s="1"/>
      <c r="J1590" s="1"/>
      <c r="K1590" s="7" t="e">
        <f>RANK(W1590,(W1590:Y1590,Z1590:AN1590))</f>
        <v>#N/A</v>
      </c>
      <c r="L1590" s="7" t="e">
        <f>RANK(X1590,(W1590:Y1590,Z1590:AN1590))</f>
        <v>#N/A</v>
      </c>
      <c r="M1590" s="7">
        <f>IF(Y1590&gt;0,RANK(Y1590,(W1590:Y1590,Z1590:AN1590)),0)</f>
        <v>0</v>
      </c>
      <c r="N1590" s="7">
        <f t="shared" si="1155"/>
        <v>0</v>
      </c>
      <c r="O1590" s="1" t="e">
        <f t="shared" si="1156"/>
        <v>#NUM!</v>
      </c>
      <c r="P1590" s="2" t="e">
        <f t="shared" si="1157"/>
        <v>#NUM!</v>
      </c>
      <c r="Q1590" s="2"/>
      <c r="R1590" s="2" t="str">
        <f t="shared" si="1158"/>
        <v>-</v>
      </c>
      <c r="S1590" s="2" t="str">
        <f t="shared" si="1159"/>
        <v>-</v>
      </c>
      <c r="T1590" s="2" t="str">
        <f t="shared" si="1160"/>
        <v>-</v>
      </c>
      <c r="U1590" s="2" t="str">
        <f t="shared" si="1161"/>
        <v>-</v>
      </c>
      <c r="V1590" s="2" t="str">
        <f t="shared" si="1162"/>
        <v>-</v>
      </c>
      <c r="AH1590" s="1"/>
      <c r="AI1590" s="1"/>
      <c r="AK1590" s="1"/>
      <c r="AL1590" s="1"/>
      <c r="AM1590" s="1"/>
      <c r="AN1590" s="1"/>
      <c r="AO1590" s="1"/>
      <c r="AP1590" s="8"/>
      <c r="AQ1590" s="8"/>
      <c r="AR1590" s="8"/>
      <c r="AS1590" s="8"/>
      <c r="AT1590" s="2"/>
      <c r="AU1590" s="2"/>
      <c r="AV1590" s="2"/>
      <c r="AW1590" s="2"/>
      <c r="AX1590" s="2"/>
      <c r="AY1590" s="177" t="str">
        <f t="shared" si="1163"/>
        <v>Erie CD9</v>
      </c>
      <c r="BA1590" s="1">
        <v>9</v>
      </c>
      <c r="BC1590" s="98">
        <v>39</v>
      </c>
      <c r="BD1590" s="100"/>
      <c r="BE1590" s="177">
        <v>39043</v>
      </c>
      <c r="BF1590">
        <f t="shared" si="1164"/>
        <v>3904309</v>
      </c>
      <c r="BH1590" t="s">
        <v>3303</v>
      </c>
    </row>
    <row r="1591" spans="1:60">
      <c r="A1591" s="9" t="s">
        <v>31</v>
      </c>
      <c r="B1591" t="s">
        <v>2511</v>
      </c>
      <c r="C1591" s="1">
        <f t="shared" si="1154"/>
        <v>0</v>
      </c>
      <c r="D1591" s="1"/>
      <c r="E1591" s="1"/>
      <c r="F1591" s="1"/>
      <c r="G1591" s="1"/>
      <c r="H1591" s="1"/>
      <c r="I1591" s="1"/>
      <c r="J1591" s="1"/>
      <c r="K1591" s="7" t="e">
        <f>RANK(W1591,(W1591:Y1591,Z1591:AN1591))</f>
        <v>#N/A</v>
      </c>
      <c r="L1591" s="7" t="e">
        <f>RANK(X1591,(W1591:Y1591,Z1591:AN1591))</f>
        <v>#N/A</v>
      </c>
      <c r="M1591" s="7">
        <f>IF(Y1591&gt;0,RANK(Y1591,(W1591:Y1591,Z1591:AN1591)),0)</f>
        <v>0</v>
      </c>
      <c r="N1591" s="7">
        <f t="shared" si="1155"/>
        <v>0</v>
      </c>
      <c r="O1591" s="1" t="e">
        <f t="shared" si="1156"/>
        <v>#NUM!</v>
      </c>
      <c r="P1591" s="2" t="e">
        <f t="shared" si="1157"/>
        <v>#NUM!</v>
      </c>
      <c r="Q1591" s="2"/>
      <c r="R1591" s="2" t="str">
        <f t="shared" si="1158"/>
        <v>-</v>
      </c>
      <c r="S1591" s="2" t="str">
        <f t="shared" si="1159"/>
        <v>-</v>
      </c>
      <c r="T1591" s="2" t="str">
        <f t="shared" si="1160"/>
        <v>-</v>
      </c>
      <c r="U1591" s="2" t="str">
        <f t="shared" si="1161"/>
        <v>-</v>
      </c>
      <c r="V1591" s="2" t="str">
        <f t="shared" si="1162"/>
        <v>-</v>
      </c>
      <c r="AH1591" s="1"/>
      <c r="AI1591" s="1"/>
      <c r="AK1591" s="1"/>
      <c r="AL1591" s="1"/>
      <c r="AM1591" s="1"/>
      <c r="AN1591" s="1"/>
      <c r="AO1591" s="1"/>
      <c r="AP1591" s="8"/>
      <c r="AQ1591" s="8"/>
      <c r="AR1591" s="8"/>
      <c r="AS1591" s="8"/>
      <c r="AT1591" s="2"/>
      <c r="AU1591" s="2"/>
      <c r="AV1591" s="2"/>
      <c r="AW1591" s="2"/>
      <c r="AX1591" s="2"/>
      <c r="AY1591" s="177" t="str">
        <f t="shared" si="1163"/>
        <v>Fayette CD10</v>
      </c>
      <c r="BA1591" s="1">
        <v>10</v>
      </c>
      <c r="BC1591" s="98">
        <v>39</v>
      </c>
      <c r="BD1591" s="100"/>
      <c r="BE1591" s="177">
        <v>39047</v>
      </c>
      <c r="BF1591">
        <f t="shared" si="1164"/>
        <v>3904710</v>
      </c>
      <c r="BH1591" t="s">
        <v>3303</v>
      </c>
    </row>
    <row r="1592" spans="1:60">
      <c r="A1592" s="9" t="s">
        <v>31</v>
      </c>
      <c r="B1592" t="s">
        <v>2511</v>
      </c>
      <c r="C1592" s="1">
        <f t="shared" si="1154"/>
        <v>0</v>
      </c>
      <c r="D1592" s="1"/>
      <c r="E1592" s="1"/>
      <c r="F1592" s="1"/>
      <c r="G1592" s="1"/>
      <c r="H1592" s="1"/>
      <c r="I1592" s="1"/>
      <c r="J1592" s="1"/>
      <c r="K1592" s="7" t="e">
        <f>RANK(W1592,(W1592:Y1592,Z1592:AN1592))</f>
        <v>#N/A</v>
      </c>
      <c r="L1592" s="7" t="e">
        <f>RANK(X1592,(W1592:Y1592,Z1592:AN1592))</f>
        <v>#N/A</v>
      </c>
      <c r="M1592" s="7">
        <f>IF(Y1592&gt;0,RANK(Y1592,(W1592:Y1592,Z1592:AN1592)),0)</f>
        <v>0</v>
      </c>
      <c r="N1592" s="7">
        <f t="shared" si="1155"/>
        <v>0</v>
      </c>
      <c r="O1592" s="1" t="e">
        <f t="shared" si="1156"/>
        <v>#NUM!</v>
      </c>
      <c r="P1592" s="2" t="e">
        <f t="shared" si="1157"/>
        <v>#NUM!</v>
      </c>
      <c r="Q1592" s="2"/>
      <c r="R1592" s="2" t="str">
        <f t="shared" si="1158"/>
        <v>-</v>
      </c>
      <c r="S1592" s="2" t="str">
        <f t="shared" si="1159"/>
        <v>-</v>
      </c>
      <c r="T1592" s="2" t="str">
        <f t="shared" si="1160"/>
        <v>-</v>
      </c>
      <c r="U1592" s="2" t="str">
        <f t="shared" si="1161"/>
        <v>-</v>
      </c>
      <c r="V1592" s="2" t="str">
        <f t="shared" si="1162"/>
        <v>-</v>
      </c>
      <c r="AH1592" s="1"/>
      <c r="AI1592" s="1"/>
      <c r="AK1592" s="1"/>
      <c r="AL1592" s="1"/>
      <c r="AM1592" s="1"/>
      <c r="AN1592" s="1"/>
      <c r="AO1592" s="1"/>
      <c r="AP1592" s="8"/>
      <c r="AQ1592" s="8"/>
      <c r="AR1592" s="8"/>
      <c r="AS1592" s="8"/>
      <c r="AT1592" s="2"/>
      <c r="AU1592" s="2"/>
      <c r="AV1592" s="2"/>
      <c r="AW1592" s="2"/>
      <c r="AX1592" s="2"/>
      <c r="AY1592" s="177" t="str">
        <f t="shared" si="1163"/>
        <v>Fayette CD15</v>
      </c>
      <c r="BA1592" s="1">
        <v>15</v>
      </c>
      <c r="BC1592" s="98">
        <v>39</v>
      </c>
      <c r="BD1592" s="100"/>
      <c r="BE1592" s="177">
        <v>39047</v>
      </c>
      <c r="BF1592">
        <f t="shared" si="1164"/>
        <v>3904715</v>
      </c>
      <c r="BH1592" t="s">
        <v>3303</v>
      </c>
    </row>
    <row r="1593" spans="1:60">
      <c r="A1593" s="9" t="s">
        <v>2429</v>
      </c>
      <c r="B1593" t="s">
        <v>2511</v>
      </c>
      <c r="C1593" s="1">
        <f t="shared" si="1154"/>
        <v>0</v>
      </c>
      <c r="D1593" s="1"/>
      <c r="E1593" s="1"/>
      <c r="F1593" s="1"/>
      <c r="G1593" s="1"/>
      <c r="H1593" s="1"/>
      <c r="I1593" s="1"/>
      <c r="J1593" s="1"/>
      <c r="K1593" s="7" t="e">
        <f>RANK(W1593,(W1593:Y1593,Z1593:AN1593))</f>
        <v>#N/A</v>
      </c>
      <c r="L1593" s="7" t="e">
        <f>RANK(X1593,(W1593:Y1593,Z1593:AN1593))</f>
        <v>#N/A</v>
      </c>
      <c r="M1593" s="7">
        <f>IF(Y1593&gt;0,RANK(Y1593,(W1593:Y1593,Z1593:AN1593)),0)</f>
        <v>0</v>
      </c>
      <c r="N1593" s="7">
        <f t="shared" si="1155"/>
        <v>0</v>
      </c>
      <c r="O1593" s="1" t="e">
        <f t="shared" si="1156"/>
        <v>#NUM!</v>
      </c>
      <c r="P1593" s="2" t="e">
        <f t="shared" si="1157"/>
        <v>#NUM!</v>
      </c>
      <c r="Q1593" s="2"/>
      <c r="R1593" s="2" t="str">
        <f t="shared" si="1158"/>
        <v>-</v>
      </c>
      <c r="S1593" s="2" t="str">
        <f t="shared" si="1159"/>
        <v>-</v>
      </c>
      <c r="T1593" s="2" t="str">
        <f t="shared" si="1160"/>
        <v>-</v>
      </c>
      <c r="U1593" s="2" t="str">
        <f t="shared" si="1161"/>
        <v>-</v>
      </c>
      <c r="V1593" s="2" t="str">
        <f t="shared" si="1162"/>
        <v>-</v>
      </c>
      <c r="AH1593" s="1"/>
      <c r="AI1593" s="1"/>
      <c r="AK1593" s="1"/>
      <c r="AL1593" s="1"/>
      <c r="AM1593" s="1"/>
      <c r="AN1593" s="1"/>
      <c r="AO1593" s="1"/>
      <c r="AP1593" s="8"/>
      <c r="AQ1593" s="8"/>
      <c r="AR1593" s="8"/>
      <c r="AS1593" s="8"/>
      <c r="AT1593" s="2"/>
      <c r="AU1593" s="2"/>
      <c r="AV1593" s="2"/>
      <c r="AW1593" s="2"/>
      <c r="AX1593" s="2"/>
      <c r="AY1593" s="177" t="str">
        <f t="shared" si="1163"/>
        <v>Franklin CD3</v>
      </c>
      <c r="BA1593" s="1">
        <v>3</v>
      </c>
      <c r="BC1593" s="98">
        <v>39</v>
      </c>
      <c r="BD1593" s="100"/>
      <c r="BE1593" s="177">
        <v>39049</v>
      </c>
      <c r="BF1593">
        <f t="shared" si="1164"/>
        <v>3904903</v>
      </c>
      <c r="BH1593" t="s">
        <v>3303</v>
      </c>
    </row>
    <row r="1594" spans="1:60">
      <c r="A1594" s="9" t="s">
        <v>2429</v>
      </c>
      <c r="B1594" t="s">
        <v>2511</v>
      </c>
      <c r="C1594" s="1">
        <f t="shared" si="1154"/>
        <v>0</v>
      </c>
      <c r="D1594" s="1"/>
      <c r="E1594" s="1"/>
      <c r="F1594" s="1"/>
      <c r="G1594" s="1"/>
      <c r="H1594" s="1"/>
      <c r="I1594" s="1"/>
      <c r="J1594" s="1"/>
      <c r="K1594" s="7" t="e">
        <f>RANK(W1594,(W1594:Y1594,Z1594:AN1594))</f>
        <v>#N/A</v>
      </c>
      <c r="L1594" s="7" t="e">
        <f>RANK(X1594,(W1594:Y1594,Z1594:AN1594))</f>
        <v>#N/A</v>
      </c>
      <c r="M1594" s="7">
        <f>IF(Y1594&gt;0,RANK(Y1594,(W1594:Y1594,Z1594:AN1594)),0)</f>
        <v>0</v>
      </c>
      <c r="N1594" s="7">
        <f t="shared" si="1155"/>
        <v>0</v>
      </c>
      <c r="O1594" s="1" t="e">
        <f t="shared" si="1156"/>
        <v>#NUM!</v>
      </c>
      <c r="P1594" s="2" t="e">
        <f t="shared" si="1157"/>
        <v>#NUM!</v>
      </c>
      <c r="Q1594" s="2"/>
      <c r="R1594" s="2" t="str">
        <f t="shared" si="1158"/>
        <v>-</v>
      </c>
      <c r="S1594" s="2" t="str">
        <f t="shared" si="1159"/>
        <v>-</v>
      </c>
      <c r="T1594" s="2" t="str">
        <f t="shared" si="1160"/>
        <v>-</v>
      </c>
      <c r="U1594" s="2" t="str">
        <f t="shared" si="1161"/>
        <v>-</v>
      </c>
      <c r="V1594" s="2" t="str">
        <f t="shared" si="1162"/>
        <v>-</v>
      </c>
      <c r="AH1594" s="1"/>
      <c r="AI1594" s="1"/>
      <c r="AK1594" s="1"/>
      <c r="AL1594" s="1"/>
      <c r="AM1594" s="1"/>
      <c r="AN1594" s="1"/>
      <c r="AO1594" s="1"/>
      <c r="AP1594" s="8"/>
      <c r="AQ1594" s="8"/>
      <c r="AR1594" s="8"/>
      <c r="AS1594" s="8"/>
      <c r="AT1594" s="2"/>
      <c r="AU1594" s="2"/>
      <c r="AV1594" s="2"/>
      <c r="AW1594" s="2"/>
      <c r="AX1594" s="2"/>
      <c r="AY1594" s="177" t="str">
        <f t="shared" si="1163"/>
        <v>Franklin CD12</v>
      </c>
      <c r="BA1594" s="1">
        <v>12</v>
      </c>
      <c r="BC1594" s="98">
        <v>39</v>
      </c>
      <c r="BD1594" s="100"/>
      <c r="BE1594" s="177">
        <v>39049</v>
      </c>
      <c r="BF1594">
        <f t="shared" si="1164"/>
        <v>3904912</v>
      </c>
      <c r="BH1594" t="s">
        <v>3303</v>
      </c>
    </row>
    <row r="1595" spans="1:60">
      <c r="A1595" s="9" t="s">
        <v>2429</v>
      </c>
      <c r="B1595" t="s">
        <v>2511</v>
      </c>
      <c r="C1595" s="1">
        <f t="shared" si="1154"/>
        <v>0</v>
      </c>
      <c r="D1595" s="1"/>
      <c r="E1595" s="1"/>
      <c r="F1595" s="1"/>
      <c r="G1595" s="1"/>
      <c r="H1595" s="1"/>
      <c r="I1595" s="1"/>
      <c r="J1595" s="1"/>
      <c r="K1595" s="7" t="e">
        <f>RANK(W1595,(W1595:Y1595,Z1595:AN1595))</f>
        <v>#N/A</v>
      </c>
      <c r="L1595" s="7" t="e">
        <f>RANK(X1595,(W1595:Y1595,Z1595:AN1595))</f>
        <v>#N/A</v>
      </c>
      <c r="M1595" s="7">
        <f>IF(Y1595&gt;0,RANK(Y1595,(W1595:Y1595,Z1595:AN1595)),0)</f>
        <v>0</v>
      </c>
      <c r="N1595" s="7">
        <f t="shared" si="1155"/>
        <v>0</v>
      </c>
      <c r="O1595" s="1" t="e">
        <f t="shared" si="1156"/>
        <v>#NUM!</v>
      </c>
      <c r="P1595" s="2" t="e">
        <f t="shared" si="1157"/>
        <v>#NUM!</v>
      </c>
      <c r="Q1595" s="2"/>
      <c r="R1595" s="2" t="str">
        <f t="shared" si="1158"/>
        <v>-</v>
      </c>
      <c r="S1595" s="2" t="str">
        <f t="shared" si="1159"/>
        <v>-</v>
      </c>
      <c r="T1595" s="2" t="str">
        <f t="shared" si="1160"/>
        <v>-</v>
      </c>
      <c r="U1595" s="2" t="str">
        <f t="shared" si="1161"/>
        <v>-</v>
      </c>
      <c r="V1595" s="2" t="str">
        <f t="shared" si="1162"/>
        <v>-</v>
      </c>
      <c r="AH1595" s="1"/>
      <c r="AI1595" s="1"/>
      <c r="AK1595" s="1"/>
      <c r="AL1595" s="1"/>
      <c r="AM1595" s="1"/>
      <c r="AN1595" s="1"/>
      <c r="AO1595" s="1"/>
      <c r="AP1595" s="8"/>
      <c r="AQ1595" s="8"/>
      <c r="AR1595" s="8"/>
      <c r="AS1595" s="8"/>
      <c r="AT1595" s="2"/>
      <c r="AU1595" s="2"/>
      <c r="AV1595" s="2"/>
      <c r="AW1595" s="2"/>
      <c r="AX1595" s="2"/>
      <c r="AY1595" s="177" t="str">
        <f t="shared" si="1163"/>
        <v>Franklin CD15</v>
      </c>
      <c r="BA1595" s="1">
        <v>15</v>
      </c>
      <c r="BC1595" s="98">
        <v>39</v>
      </c>
      <c r="BD1595" s="100"/>
      <c r="BE1595" s="177">
        <v>39049</v>
      </c>
      <c r="BF1595">
        <f t="shared" si="1164"/>
        <v>3904915</v>
      </c>
      <c r="BH1595" t="s">
        <v>3303</v>
      </c>
    </row>
    <row r="1596" spans="1:60">
      <c r="A1596" s="9" t="s">
        <v>1088</v>
      </c>
      <c r="B1596" t="s">
        <v>2511</v>
      </c>
      <c r="C1596" s="1">
        <f t="shared" si="1154"/>
        <v>0</v>
      </c>
      <c r="D1596" s="1"/>
      <c r="E1596" s="1"/>
      <c r="F1596" s="1"/>
      <c r="G1596" s="1"/>
      <c r="H1596" s="1"/>
      <c r="I1596" s="1"/>
      <c r="J1596" s="1"/>
      <c r="K1596" s="7" t="e">
        <f>RANK(W1596,(W1596:Y1596,Z1596:AN1596))</f>
        <v>#N/A</v>
      </c>
      <c r="L1596" s="7" t="e">
        <f>RANK(X1596,(W1596:Y1596,Z1596:AN1596))</f>
        <v>#N/A</v>
      </c>
      <c r="M1596" s="7">
        <f>IF(Y1596&gt;0,RANK(Y1596,(W1596:Y1596,Z1596:AN1596)),0)</f>
        <v>0</v>
      </c>
      <c r="N1596" s="7">
        <f t="shared" si="1155"/>
        <v>0</v>
      </c>
      <c r="O1596" s="1" t="e">
        <f t="shared" si="1156"/>
        <v>#NUM!</v>
      </c>
      <c r="P1596" s="2" t="e">
        <f t="shared" si="1157"/>
        <v>#NUM!</v>
      </c>
      <c r="Q1596" s="2"/>
      <c r="R1596" s="2" t="str">
        <f t="shared" si="1158"/>
        <v>-</v>
      </c>
      <c r="S1596" s="2" t="str">
        <f t="shared" si="1159"/>
        <v>-</v>
      </c>
      <c r="T1596" s="2" t="str">
        <f t="shared" si="1160"/>
        <v>-</v>
      </c>
      <c r="U1596" s="2" t="str">
        <f t="shared" si="1161"/>
        <v>-</v>
      </c>
      <c r="V1596" s="2" t="str">
        <f t="shared" si="1162"/>
        <v>-</v>
      </c>
      <c r="AH1596" s="1"/>
      <c r="AI1596" s="1"/>
      <c r="AK1596" s="1"/>
      <c r="AL1596" s="1"/>
      <c r="AM1596" s="1"/>
      <c r="AN1596" s="1"/>
      <c r="AO1596" s="1"/>
      <c r="AP1596" s="8"/>
      <c r="AQ1596" s="8"/>
      <c r="AR1596" s="8"/>
      <c r="AS1596" s="8"/>
      <c r="AT1596" s="2"/>
      <c r="AU1596" s="2"/>
      <c r="AV1596" s="2"/>
      <c r="AW1596" s="2"/>
      <c r="AX1596" s="2"/>
      <c r="AY1596" s="177" t="str">
        <f t="shared" si="1163"/>
        <v>Hamilton CD1</v>
      </c>
      <c r="BA1596" s="1">
        <v>1</v>
      </c>
      <c r="BC1596" s="98">
        <v>39</v>
      </c>
      <c r="BD1596" s="100"/>
      <c r="BE1596" s="177">
        <v>39061</v>
      </c>
      <c r="BF1596">
        <f t="shared" si="1164"/>
        <v>3906101</v>
      </c>
      <c r="BH1596" t="s">
        <v>3303</v>
      </c>
    </row>
    <row r="1597" spans="1:60">
      <c r="A1597" s="9" t="s">
        <v>1088</v>
      </c>
      <c r="B1597" t="s">
        <v>2511</v>
      </c>
      <c r="C1597" s="1">
        <f t="shared" si="1154"/>
        <v>0</v>
      </c>
      <c r="D1597" s="1"/>
      <c r="E1597" s="1"/>
      <c r="F1597" s="1"/>
      <c r="G1597" s="1"/>
      <c r="H1597" s="1"/>
      <c r="I1597" s="1"/>
      <c r="J1597" s="1"/>
      <c r="K1597" s="7" t="e">
        <f>RANK(W1597,(W1597:Y1597,Z1597:AN1597))</f>
        <v>#N/A</v>
      </c>
      <c r="L1597" s="7" t="e">
        <f>RANK(X1597,(W1597:Y1597,Z1597:AN1597))</f>
        <v>#N/A</v>
      </c>
      <c r="M1597" s="7">
        <f>IF(Y1597&gt;0,RANK(Y1597,(W1597:Y1597,Z1597:AN1597)),0)</f>
        <v>0</v>
      </c>
      <c r="N1597" s="7">
        <f t="shared" si="1155"/>
        <v>0</v>
      </c>
      <c r="O1597" s="1" t="e">
        <f t="shared" si="1156"/>
        <v>#NUM!</v>
      </c>
      <c r="P1597" s="2" t="e">
        <f t="shared" si="1157"/>
        <v>#NUM!</v>
      </c>
      <c r="Q1597" s="2"/>
      <c r="R1597" s="2" t="str">
        <f t="shared" si="1158"/>
        <v>-</v>
      </c>
      <c r="S1597" s="2" t="str">
        <f t="shared" si="1159"/>
        <v>-</v>
      </c>
      <c r="T1597" s="2" t="str">
        <f t="shared" si="1160"/>
        <v>-</v>
      </c>
      <c r="U1597" s="2" t="str">
        <f t="shared" si="1161"/>
        <v>-</v>
      </c>
      <c r="V1597" s="2" t="str">
        <f t="shared" si="1162"/>
        <v>-</v>
      </c>
      <c r="AH1597" s="1"/>
      <c r="AI1597" s="1"/>
      <c r="AK1597" s="1"/>
      <c r="AL1597" s="1"/>
      <c r="AM1597" s="1"/>
      <c r="AN1597" s="1"/>
      <c r="AO1597" s="1"/>
      <c r="AP1597" s="8"/>
      <c r="AQ1597" s="8"/>
      <c r="AR1597" s="8"/>
      <c r="AS1597" s="8"/>
      <c r="AT1597" s="2"/>
      <c r="AU1597" s="2"/>
      <c r="AV1597" s="2"/>
      <c r="AW1597" s="2"/>
      <c r="AX1597" s="2"/>
      <c r="AY1597" s="177" t="str">
        <f t="shared" si="1163"/>
        <v>Hamilton CD2</v>
      </c>
      <c r="BA1597" s="1">
        <v>2</v>
      </c>
      <c r="BC1597" s="98">
        <v>39</v>
      </c>
      <c r="BD1597" s="100"/>
      <c r="BE1597" s="177">
        <v>39061</v>
      </c>
      <c r="BF1597">
        <f t="shared" si="1164"/>
        <v>3906102</v>
      </c>
      <c r="BH1597" t="s">
        <v>3303</v>
      </c>
    </row>
    <row r="1598" spans="1:60">
      <c r="A1598" s="9" t="s">
        <v>2266</v>
      </c>
      <c r="B1598" t="s">
        <v>2511</v>
      </c>
      <c r="C1598" s="1">
        <f t="shared" si="1154"/>
        <v>0</v>
      </c>
      <c r="D1598" s="1"/>
      <c r="E1598" s="1"/>
      <c r="F1598" s="1"/>
      <c r="G1598" s="1"/>
      <c r="H1598" s="1"/>
      <c r="I1598" s="1"/>
      <c r="J1598" s="1"/>
      <c r="K1598" s="7" t="e">
        <f>RANK(W1598,(W1598:Y1598,Z1598:AN1598))</f>
        <v>#N/A</v>
      </c>
      <c r="L1598" s="7" t="e">
        <f>RANK(X1598,(W1598:Y1598,Z1598:AN1598))</f>
        <v>#N/A</v>
      </c>
      <c r="M1598" s="7">
        <f>IF(Y1598&gt;0,RANK(Y1598,(W1598:Y1598,Z1598:AN1598)),0)</f>
        <v>0</v>
      </c>
      <c r="N1598" s="7">
        <f t="shared" si="1155"/>
        <v>0</v>
      </c>
      <c r="O1598" s="1" t="e">
        <f t="shared" si="1156"/>
        <v>#NUM!</v>
      </c>
      <c r="P1598" s="2" t="e">
        <f t="shared" si="1157"/>
        <v>#NUM!</v>
      </c>
      <c r="Q1598" s="2"/>
      <c r="R1598" s="2" t="str">
        <f t="shared" si="1158"/>
        <v>-</v>
      </c>
      <c r="S1598" s="2" t="str">
        <f t="shared" si="1159"/>
        <v>-</v>
      </c>
      <c r="T1598" s="2" t="str">
        <f t="shared" si="1160"/>
        <v>-</v>
      </c>
      <c r="U1598" s="2" t="str">
        <f t="shared" si="1161"/>
        <v>-</v>
      </c>
      <c r="V1598" s="2" t="str">
        <f t="shared" si="1162"/>
        <v>-</v>
      </c>
      <c r="AH1598" s="1"/>
      <c r="AI1598" s="1"/>
      <c r="AK1598" s="1"/>
      <c r="AL1598" s="1"/>
      <c r="AM1598" s="1"/>
      <c r="AN1598" s="1"/>
      <c r="AO1598" s="1"/>
      <c r="AP1598" s="8"/>
      <c r="AQ1598" s="8"/>
      <c r="AR1598" s="8"/>
      <c r="AS1598" s="8"/>
      <c r="AT1598" s="2"/>
      <c r="AU1598" s="2"/>
      <c r="AV1598" s="2"/>
      <c r="AW1598" s="2"/>
      <c r="AX1598" s="2"/>
      <c r="AY1598" s="177" t="str">
        <f t="shared" si="1163"/>
        <v>Huron CD4</v>
      </c>
      <c r="BA1598" s="1">
        <v>4</v>
      </c>
      <c r="BC1598" s="98">
        <v>39</v>
      </c>
      <c r="BD1598" s="100"/>
      <c r="BE1598" s="177">
        <v>39077</v>
      </c>
      <c r="BF1598">
        <f t="shared" si="1164"/>
        <v>3907704</v>
      </c>
      <c r="BH1598" t="s">
        <v>3303</v>
      </c>
    </row>
    <row r="1599" spans="1:60">
      <c r="A1599" s="9" t="s">
        <v>2266</v>
      </c>
      <c r="B1599" t="s">
        <v>2511</v>
      </c>
      <c r="C1599" s="1">
        <f t="shared" si="1154"/>
        <v>0</v>
      </c>
      <c r="D1599" s="1"/>
      <c r="E1599" s="1"/>
      <c r="F1599" s="1"/>
      <c r="G1599" s="1"/>
      <c r="H1599" s="1"/>
      <c r="I1599" s="1"/>
      <c r="J1599" s="1"/>
      <c r="K1599" s="7" t="e">
        <f>RANK(W1599,(W1599:Y1599,Z1599:AN1599))</f>
        <v>#N/A</v>
      </c>
      <c r="L1599" s="7" t="e">
        <f>RANK(X1599,(W1599:Y1599,Z1599:AN1599))</f>
        <v>#N/A</v>
      </c>
      <c r="M1599" s="7">
        <f>IF(Y1599&gt;0,RANK(Y1599,(W1599:Y1599,Z1599:AN1599)),0)</f>
        <v>0</v>
      </c>
      <c r="N1599" s="7">
        <f t="shared" si="1155"/>
        <v>0</v>
      </c>
      <c r="O1599" s="1" t="e">
        <f t="shared" si="1156"/>
        <v>#NUM!</v>
      </c>
      <c r="P1599" s="2" t="e">
        <f t="shared" si="1157"/>
        <v>#NUM!</v>
      </c>
      <c r="Q1599" s="2"/>
      <c r="R1599" s="2" t="str">
        <f t="shared" si="1158"/>
        <v>-</v>
      </c>
      <c r="S1599" s="2" t="str">
        <f t="shared" si="1159"/>
        <v>-</v>
      </c>
      <c r="T1599" s="2" t="str">
        <f t="shared" si="1160"/>
        <v>-</v>
      </c>
      <c r="U1599" s="2" t="str">
        <f t="shared" si="1161"/>
        <v>-</v>
      </c>
      <c r="V1599" s="2" t="str">
        <f t="shared" si="1162"/>
        <v>-</v>
      </c>
      <c r="AH1599" s="1"/>
      <c r="AI1599" s="1"/>
      <c r="AK1599" s="1"/>
      <c r="AL1599" s="1"/>
      <c r="AM1599" s="1"/>
      <c r="AN1599" s="1"/>
      <c r="AO1599" s="1"/>
      <c r="AP1599" s="8"/>
      <c r="AQ1599" s="8"/>
      <c r="AR1599" s="8"/>
      <c r="AS1599" s="8"/>
      <c r="AT1599" s="2"/>
      <c r="AU1599" s="2"/>
      <c r="AV1599" s="2"/>
      <c r="AW1599" s="2"/>
      <c r="AX1599" s="2"/>
      <c r="AY1599" s="177" t="str">
        <f t="shared" si="1163"/>
        <v>Huron CD7</v>
      </c>
      <c r="BA1599" s="1">
        <v>7</v>
      </c>
      <c r="BC1599" s="98">
        <v>39</v>
      </c>
      <c r="BD1599" s="100"/>
      <c r="BE1599" s="177">
        <v>39077</v>
      </c>
      <c r="BF1599">
        <f t="shared" si="1164"/>
        <v>3907707</v>
      </c>
      <c r="BH1599" t="s">
        <v>3303</v>
      </c>
    </row>
    <row r="1600" spans="1:60">
      <c r="A1600" s="9" t="s">
        <v>1680</v>
      </c>
      <c r="B1600" t="s">
        <v>2511</v>
      </c>
      <c r="C1600" s="1">
        <f t="shared" si="1154"/>
        <v>0</v>
      </c>
      <c r="D1600" s="1"/>
      <c r="E1600" s="1"/>
      <c r="F1600" s="1"/>
      <c r="G1600" s="1"/>
      <c r="H1600" s="1"/>
      <c r="I1600" s="1"/>
      <c r="J1600" s="1"/>
      <c r="K1600" s="7" t="e">
        <f>RANK(W1600,(W1600:Y1600,Z1600:AN1600))</f>
        <v>#N/A</v>
      </c>
      <c r="L1600" s="7" t="e">
        <f>RANK(X1600,(W1600:Y1600,Z1600:AN1600))</f>
        <v>#N/A</v>
      </c>
      <c r="M1600" s="7">
        <f>IF(Y1600&gt;0,RANK(Y1600,(W1600:Y1600,Z1600:AN1600)),0)</f>
        <v>0</v>
      </c>
      <c r="N1600" s="7">
        <f t="shared" si="1155"/>
        <v>0</v>
      </c>
      <c r="O1600" s="1" t="e">
        <f t="shared" si="1156"/>
        <v>#NUM!</v>
      </c>
      <c r="P1600" s="2" t="e">
        <f t="shared" si="1157"/>
        <v>#NUM!</v>
      </c>
      <c r="Q1600" s="2"/>
      <c r="R1600" s="2" t="str">
        <f t="shared" si="1158"/>
        <v>-</v>
      </c>
      <c r="S1600" s="2" t="str">
        <f t="shared" si="1159"/>
        <v>-</v>
      </c>
      <c r="T1600" s="2" t="str">
        <f t="shared" si="1160"/>
        <v>-</v>
      </c>
      <c r="U1600" s="2" t="str">
        <f t="shared" si="1161"/>
        <v>-</v>
      </c>
      <c r="V1600" s="2" t="str">
        <f t="shared" si="1162"/>
        <v>-</v>
      </c>
      <c r="AH1600" s="1"/>
      <c r="AI1600" s="1"/>
      <c r="AK1600" s="1"/>
      <c r="AL1600" s="1"/>
      <c r="AM1600" s="1"/>
      <c r="AN1600" s="1"/>
      <c r="AO1600" s="1"/>
      <c r="AP1600" s="8"/>
      <c r="AQ1600" s="8"/>
      <c r="AR1600" s="8"/>
      <c r="AS1600" s="8"/>
      <c r="AT1600" s="2"/>
      <c r="AU1600" s="2"/>
      <c r="AV1600" s="2"/>
      <c r="AW1600" s="2"/>
      <c r="AX1600" s="2"/>
      <c r="AY1600" s="177" t="str">
        <f t="shared" si="1163"/>
        <v>Lorain CD4</v>
      </c>
      <c r="BA1600" s="1">
        <v>4</v>
      </c>
      <c r="BC1600" s="98">
        <v>39</v>
      </c>
      <c r="BD1600" s="100"/>
      <c r="BE1600" s="177">
        <v>39093</v>
      </c>
      <c r="BF1600">
        <f t="shared" si="1164"/>
        <v>3909304</v>
      </c>
      <c r="BH1600" t="s">
        <v>3303</v>
      </c>
    </row>
    <row r="1601" spans="1:60">
      <c r="A1601" s="9" t="s">
        <v>1680</v>
      </c>
      <c r="B1601" t="s">
        <v>2511</v>
      </c>
      <c r="C1601" s="1">
        <f t="shared" si="1154"/>
        <v>0</v>
      </c>
      <c r="D1601" s="1"/>
      <c r="E1601" s="1"/>
      <c r="F1601" s="1"/>
      <c r="G1601" s="1"/>
      <c r="H1601" s="1"/>
      <c r="I1601" s="1"/>
      <c r="J1601" s="1"/>
      <c r="K1601" s="7" t="e">
        <f>RANK(W1601,(W1601:Y1601,Z1601:AN1601))</f>
        <v>#N/A</v>
      </c>
      <c r="L1601" s="7" t="e">
        <f>RANK(X1601,(W1601:Y1601,Z1601:AN1601))</f>
        <v>#N/A</v>
      </c>
      <c r="M1601" s="7">
        <f>IF(Y1601&gt;0,RANK(Y1601,(W1601:Y1601,Z1601:AN1601)),0)</f>
        <v>0</v>
      </c>
      <c r="N1601" s="7">
        <f t="shared" si="1155"/>
        <v>0</v>
      </c>
      <c r="O1601" s="1" t="e">
        <f t="shared" si="1156"/>
        <v>#NUM!</v>
      </c>
      <c r="P1601" s="2" t="e">
        <f t="shared" si="1157"/>
        <v>#NUM!</v>
      </c>
      <c r="Q1601" s="2"/>
      <c r="R1601" s="2" t="str">
        <f t="shared" si="1158"/>
        <v>-</v>
      </c>
      <c r="S1601" s="2" t="str">
        <f t="shared" si="1159"/>
        <v>-</v>
      </c>
      <c r="T1601" s="2" t="str">
        <f t="shared" si="1160"/>
        <v>-</v>
      </c>
      <c r="U1601" s="2" t="str">
        <f t="shared" si="1161"/>
        <v>-</v>
      </c>
      <c r="V1601" s="2" t="str">
        <f t="shared" si="1162"/>
        <v>-</v>
      </c>
      <c r="AH1601" s="1"/>
      <c r="AI1601" s="1"/>
      <c r="AK1601" s="1"/>
      <c r="AL1601" s="1"/>
      <c r="AM1601" s="1"/>
      <c r="AN1601" s="1"/>
      <c r="AO1601" s="1"/>
      <c r="AP1601" s="8"/>
      <c r="AQ1601" s="8"/>
      <c r="AR1601" s="8"/>
      <c r="AS1601" s="8"/>
      <c r="AT1601" s="2"/>
      <c r="AU1601" s="2"/>
      <c r="AV1601" s="2"/>
      <c r="AW1601" s="2"/>
      <c r="AX1601" s="2"/>
      <c r="AY1601" s="177" t="str">
        <f t="shared" si="1163"/>
        <v>Lorain CD7</v>
      </c>
      <c r="BA1601" s="1">
        <v>7</v>
      </c>
      <c r="BC1601" s="98">
        <v>39</v>
      </c>
      <c r="BD1601" s="100"/>
      <c r="BE1601" s="177">
        <v>39093</v>
      </c>
      <c r="BF1601">
        <f t="shared" si="1164"/>
        <v>3909307</v>
      </c>
      <c r="BH1601" t="s">
        <v>3303</v>
      </c>
    </row>
    <row r="1602" spans="1:60">
      <c r="A1602" s="9" t="s">
        <v>1680</v>
      </c>
      <c r="B1602" t="s">
        <v>2511</v>
      </c>
      <c r="C1602" s="1">
        <f t="shared" si="1154"/>
        <v>0</v>
      </c>
      <c r="D1602" s="1"/>
      <c r="E1602" s="1"/>
      <c r="F1602" s="1"/>
      <c r="G1602" s="1"/>
      <c r="H1602" s="1"/>
      <c r="I1602" s="1"/>
      <c r="J1602" s="1"/>
      <c r="K1602" s="7" t="e">
        <f>RANK(W1602,(W1602:Y1602,Z1602:AN1602))</f>
        <v>#N/A</v>
      </c>
      <c r="L1602" s="7" t="e">
        <f>RANK(X1602,(W1602:Y1602,Z1602:AN1602))</f>
        <v>#N/A</v>
      </c>
      <c r="M1602" s="7">
        <f>IF(Y1602&gt;0,RANK(Y1602,(W1602:Y1602,Z1602:AN1602)),0)</f>
        <v>0</v>
      </c>
      <c r="N1602" s="7">
        <f t="shared" si="1155"/>
        <v>0</v>
      </c>
      <c r="O1602" s="1" t="e">
        <f t="shared" si="1156"/>
        <v>#NUM!</v>
      </c>
      <c r="P1602" s="2" t="e">
        <f t="shared" si="1157"/>
        <v>#NUM!</v>
      </c>
      <c r="Q1602" s="2"/>
      <c r="R1602" s="2" t="str">
        <f t="shared" si="1158"/>
        <v>-</v>
      </c>
      <c r="S1602" s="2" t="str">
        <f t="shared" si="1159"/>
        <v>-</v>
      </c>
      <c r="T1602" s="2" t="str">
        <f t="shared" si="1160"/>
        <v>-</v>
      </c>
      <c r="U1602" s="2" t="str">
        <f t="shared" si="1161"/>
        <v>-</v>
      </c>
      <c r="V1602" s="2" t="str">
        <f t="shared" si="1162"/>
        <v>-</v>
      </c>
      <c r="AH1602" s="1"/>
      <c r="AI1602" s="1"/>
      <c r="AK1602" s="1"/>
      <c r="AL1602" s="1"/>
      <c r="AM1602" s="1"/>
      <c r="AN1602" s="1"/>
      <c r="AO1602" s="1"/>
      <c r="AP1602" s="8"/>
      <c r="AQ1602" s="8"/>
      <c r="AR1602" s="8"/>
      <c r="AS1602" s="8"/>
      <c r="AT1602" s="2"/>
      <c r="AU1602" s="2"/>
      <c r="AV1602" s="2"/>
      <c r="AW1602" s="2"/>
      <c r="AX1602" s="2"/>
      <c r="AY1602" s="177" t="str">
        <f t="shared" si="1163"/>
        <v>Lorain CD9</v>
      </c>
      <c r="BA1602" s="1">
        <v>9</v>
      </c>
      <c r="BC1602" s="98">
        <v>39</v>
      </c>
      <c r="BD1602" s="100"/>
      <c r="BE1602" s="177">
        <v>39093</v>
      </c>
      <c r="BF1602">
        <f t="shared" si="1164"/>
        <v>3909309</v>
      </c>
      <c r="BH1602" t="s">
        <v>3303</v>
      </c>
    </row>
    <row r="1603" spans="1:60">
      <c r="A1603" s="9" t="s">
        <v>1073</v>
      </c>
      <c r="B1603" t="s">
        <v>2511</v>
      </c>
      <c r="C1603" s="1">
        <f t="shared" si="1154"/>
        <v>0</v>
      </c>
      <c r="D1603" s="1"/>
      <c r="E1603" s="1"/>
      <c r="F1603" s="1"/>
      <c r="G1603" s="1"/>
      <c r="H1603" s="1"/>
      <c r="I1603" s="1"/>
      <c r="J1603" s="1"/>
      <c r="K1603" s="7" t="e">
        <f>RANK(W1603,(W1603:Y1603,Z1603:AN1603))</f>
        <v>#N/A</v>
      </c>
      <c r="L1603" s="7" t="e">
        <f>RANK(X1603,(W1603:Y1603,Z1603:AN1603))</f>
        <v>#N/A</v>
      </c>
      <c r="M1603" s="7">
        <f>IF(Y1603&gt;0,RANK(Y1603,(W1603:Y1603,Z1603:AN1603)),0)</f>
        <v>0</v>
      </c>
      <c r="N1603" s="7">
        <f t="shared" si="1155"/>
        <v>0</v>
      </c>
      <c r="O1603" s="1" t="e">
        <f t="shared" si="1156"/>
        <v>#NUM!</v>
      </c>
      <c r="P1603" s="2" t="e">
        <f t="shared" si="1157"/>
        <v>#NUM!</v>
      </c>
      <c r="Q1603" s="2"/>
      <c r="R1603" s="2" t="str">
        <f t="shared" si="1158"/>
        <v>-</v>
      </c>
      <c r="S1603" s="2" t="str">
        <f t="shared" si="1159"/>
        <v>-</v>
      </c>
      <c r="T1603" s="2" t="str">
        <f t="shared" si="1160"/>
        <v>-</v>
      </c>
      <c r="U1603" s="2" t="str">
        <f t="shared" si="1161"/>
        <v>-</v>
      </c>
      <c r="V1603" s="2" t="str">
        <f t="shared" si="1162"/>
        <v>-</v>
      </c>
      <c r="AH1603" s="1"/>
      <c r="AI1603" s="1"/>
      <c r="AK1603" s="1"/>
      <c r="AL1603" s="1"/>
      <c r="AM1603" s="1"/>
      <c r="AN1603" s="1"/>
      <c r="AO1603" s="1"/>
      <c r="AP1603" s="8"/>
      <c r="AQ1603" s="8"/>
      <c r="AR1603" s="8"/>
      <c r="AS1603" s="8"/>
      <c r="AT1603" s="2"/>
      <c r="AU1603" s="2"/>
      <c r="AV1603" s="2"/>
      <c r="AW1603" s="2"/>
      <c r="AX1603" s="2"/>
      <c r="AY1603" s="177" t="str">
        <f t="shared" si="1163"/>
        <v>Lucas CD5</v>
      </c>
      <c r="BA1603" s="1">
        <v>5</v>
      </c>
      <c r="BC1603" s="98">
        <v>39</v>
      </c>
      <c r="BD1603" s="100"/>
      <c r="BE1603" s="177">
        <v>39095</v>
      </c>
      <c r="BF1603">
        <f t="shared" si="1164"/>
        <v>3909505</v>
      </c>
      <c r="BH1603" t="s">
        <v>3303</v>
      </c>
    </row>
    <row r="1604" spans="1:60">
      <c r="A1604" s="9" t="s">
        <v>1073</v>
      </c>
      <c r="B1604" t="s">
        <v>2511</v>
      </c>
      <c r="C1604" s="1">
        <f t="shared" si="1154"/>
        <v>0</v>
      </c>
      <c r="D1604" s="1"/>
      <c r="E1604" s="1"/>
      <c r="F1604" s="1"/>
      <c r="G1604" s="1"/>
      <c r="H1604" s="1"/>
      <c r="I1604" s="1"/>
      <c r="J1604" s="1"/>
      <c r="K1604" s="7" t="e">
        <f>RANK(W1604,(W1604:Y1604,Z1604:AN1604))</f>
        <v>#N/A</v>
      </c>
      <c r="L1604" s="7" t="e">
        <f>RANK(X1604,(W1604:Y1604,Z1604:AN1604))</f>
        <v>#N/A</v>
      </c>
      <c r="M1604" s="7">
        <f>IF(Y1604&gt;0,RANK(Y1604,(W1604:Y1604,Z1604:AN1604)),0)</f>
        <v>0</v>
      </c>
      <c r="N1604" s="7">
        <f t="shared" si="1155"/>
        <v>0</v>
      </c>
      <c r="O1604" s="1" t="e">
        <f t="shared" si="1156"/>
        <v>#NUM!</v>
      </c>
      <c r="P1604" s="2" t="e">
        <f t="shared" si="1157"/>
        <v>#NUM!</v>
      </c>
      <c r="Q1604" s="2"/>
      <c r="R1604" s="2" t="str">
        <f t="shared" si="1158"/>
        <v>-</v>
      </c>
      <c r="S1604" s="2" t="str">
        <f t="shared" si="1159"/>
        <v>-</v>
      </c>
      <c r="T1604" s="2" t="str">
        <f t="shared" si="1160"/>
        <v>-</v>
      </c>
      <c r="U1604" s="2" t="str">
        <f t="shared" si="1161"/>
        <v>-</v>
      </c>
      <c r="V1604" s="2" t="str">
        <f t="shared" si="1162"/>
        <v>-</v>
      </c>
      <c r="AH1604" s="1"/>
      <c r="AI1604" s="1"/>
      <c r="AK1604" s="1"/>
      <c r="AL1604" s="1"/>
      <c r="AM1604" s="1"/>
      <c r="AN1604" s="1"/>
      <c r="AO1604" s="1"/>
      <c r="AP1604" s="8"/>
      <c r="AQ1604" s="8"/>
      <c r="AR1604" s="8"/>
      <c r="AS1604" s="8"/>
      <c r="AT1604" s="2"/>
      <c r="AU1604" s="2"/>
      <c r="AV1604" s="2"/>
      <c r="AW1604" s="2"/>
      <c r="AX1604" s="2"/>
      <c r="AY1604" s="177" t="str">
        <f t="shared" si="1163"/>
        <v>Lucas CD9</v>
      </c>
      <c r="BA1604" s="1">
        <v>9</v>
      </c>
      <c r="BC1604" s="98">
        <v>39</v>
      </c>
      <c r="BD1604" s="100"/>
      <c r="BE1604" s="177">
        <v>39095</v>
      </c>
      <c r="BF1604">
        <f t="shared" si="1164"/>
        <v>3909509</v>
      </c>
      <c r="BH1604" t="s">
        <v>3303</v>
      </c>
    </row>
    <row r="1605" spans="1:60">
      <c r="A1605" s="9" t="s">
        <v>611</v>
      </c>
      <c r="B1605" t="s">
        <v>2511</v>
      </c>
      <c r="C1605" s="1">
        <f t="shared" si="1154"/>
        <v>0</v>
      </c>
      <c r="D1605" s="1"/>
      <c r="E1605" s="1"/>
      <c r="F1605" s="1"/>
      <c r="G1605" s="1"/>
      <c r="H1605" s="1"/>
      <c r="I1605" s="1"/>
      <c r="J1605" s="1"/>
      <c r="K1605" s="7" t="e">
        <f>RANK(W1605,(W1605:Y1605,Z1605:AN1605))</f>
        <v>#N/A</v>
      </c>
      <c r="L1605" s="7" t="e">
        <f>RANK(X1605,(W1605:Y1605,Z1605:AN1605))</f>
        <v>#N/A</v>
      </c>
      <c r="M1605" s="7">
        <f>IF(Y1605&gt;0,RANK(Y1605,(W1605:Y1605,Z1605:AN1605)),0)</f>
        <v>0</v>
      </c>
      <c r="N1605" s="7">
        <f t="shared" si="1155"/>
        <v>0</v>
      </c>
      <c r="O1605" s="1" t="e">
        <f t="shared" si="1156"/>
        <v>#NUM!</v>
      </c>
      <c r="P1605" s="2" t="e">
        <f t="shared" si="1157"/>
        <v>#NUM!</v>
      </c>
      <c r="Q1605" s="2"/>
      <c r="R1605" s="2" t="str">
        <f t="shared" si="1158"/>
        <v>-</v>
      </c>
      <c r="S1605" s="2" t="str">
        <f t="shared" si="1159"/>
        <v>-</v>
      </c>
      <c r="T1605" s="2" t="str">
        <f t="shared" si="1160"/>
        <v>-</v>
      </c>
      <c r="U1605" s="2" t="str">
        <f t="shared" si="1161"/>
        <v>-</v>
      </c>
      <c r="V1605" s="2" t="str">
        <f t="shared" si="1162"/>
        <v>-</v>
      </c>
      <c r="AH1605" s="1"/>
      <c r="AI1605" s="1"/>
      <c r="AK1605" s="1"/>
      <c r="AL1605" s="1"/>
      <c r="AM1605" s="1"/>
      <c r="AN1605" s="1"/>
      <c r="AO1605" s="1"/>
      <c r="AP1605" s="8"/>
      <c r="AQ1605" s="8"/>
      <c r="AR1605" s="8"/>
      <c r="AS1605" s="8"/>
      <c r="AT1605" s="2"/>
      <c r="AU1605" s="2"/>
      <c r="AV1605" s="2"/>
      <c r="AW1605" s="2"/>
      <c r="AX1605" s="2"/>
      <c r="AY1605" s="177" t="str">
        <f t="shared" si="1163"/>
        <v>Mahoning CD6</v>
      </c>
      <c r="BA1605" s="1">
        <v>6</v>
      </c>
      <c r="BC1605" s="98">
        <v>39</v>
      </c>
      <c r="BD1605" s="100"/>
      <c r="BE1605" s="177">
        <v>39099</v>
      </c>
      <c r="BF1605">
        <f t="shared" si="1164"/>
        <v>3909906</v>
      </c>
      <c r="BH1605" t="s">
        <v>3303</v>
      </c>
    </row>
    <row r="1606" spans="1:60">
      <c r="A1606" s="9" t="s">
        <v>611</v>
      </c>
      <c r="B1606" t="s">
        <v>2511</v>
      </c>
      <c r="C1606" s="1">
        <f t="shared" si="1154"/>
        <v>0</v>
      </c>
      <c r="D1606" s="1"/>
      <c r="E1606" s="1"/>
      <c r="F1606" s="1"/>
      <c r="G1606" s="1"/>
      <c r="H1606" s="1"/>
      <c r="I1606" s="1"/>
      <c r="J1606" s="1"/>
      <c r="K1606" s="7" t="e">
        <f>RANK(W1606,(W1606:Y1606,Z1606:AN1606))</f>
        <v>#N/A</v>
      </c>
      <c r="L1606" s="7" t="e">
        <f>RANK(X1606,(W1606:Y1606,Z1606:AN1606))</f>
        <v>#N/A</v>
      </c>
      <c r="M1606" s="7">
        <f>IF(Y1606&gt;0,RANK(Y1606,(W1606:Y1606,Z1606:AN1606)),0)</f>
        <v>0</v>
      </c>
      <c r="N1606" s="7">
        <f t="shared" si="1155"/>
        <v>0</v>
      </c>
      <c r="O1606" s="1" t="e">
        <f t="shared" si="1156"/>
        <v>#NUM!</v>
      </c>
      <c r="P1606" s="2" t="e">
        <f t="shared" si="1157"/>
        <v>#NUM!</v>
      </c>
      <c r="Q1606" s="2"/>
      <c r="R1606" s="2" t="str">
        <f t="shared" si="1158"/>
        <v>-</v>
      </c>
      <c r="S1606" s="2" t="str">
        <f t="shared" si="1159"/>
        <v>-</v>
      </c>
      <c r="T1606" s="2" t="str">
        <f t="shared" si="1160"/>
        <v>-</v>
      </c>
      <c r="U1606" s="2" t="str">
        <f t="shared" si="1161"/>
        <v>-</v>
      </c>
      <c r="V1606" s="2" t="str">
        <f t="shared" si="1162"/>
        <v>-</v>
      </c>
      <c r="AH1606" s="1"/>
      <c r="AI1606" s="1"/>
      <c r="AK1606" s="1"/>
      <c r="AL1606" s="1"/>
      <c r="AM1606" s="1"/>
      <c r="AN1606" s="1"/>
      <c r="AO1606" s="1"/>
      <c r="AP1606" s="8"/>
      <c r="AQ1606" s="8"/>
      <c r="AR1606" s="8"/>
      <c r="AS1606" s="8"/>
      <c r="AT1606" s="2"/>
      <c r="AU1606" s="2"/>
      <c r="AV1606" s="2"/>
      <c r="AW1606" s="2"/>
      <c r="AX1606" s="2"/>
      <c r="AY1606" s="177" t="str">
        <f t="shared" si="1163"/>
        <v>Mahoning CD13</v>
      </c>
      <c r="BA1606" s="1">
        <v>13</v>
      </c>
      <c r="BC1606" s="98">
        <v>39</v>
      </c>
      <c r="BD1606" s="100"/>
      <c r="BE1606" s="177">
        <v>39099</v>
      </c>
      <c r="BF1606">
        <f t="shared" si="1164"/>
        <v>3909913</v>
      </c>
      <c r="BH1606" t="s">
        <v>3303</v>
      </c>
    </row>
    <row r="1607" spans="1:60">
      <c r="A1607" s="9" t="s">
        <v>1302</v>
      </c>
      <c r="B1607" t="s">
        <v>2511</v>
      </c>
      <c r="C1607" s="1">
        <f t="shared" si="1154"/>
        <v>0</v>
      </c>
      <c r="D1607" s="1"/>
      <c r="E1607" s="1"/>
      <c r="F1607" s="1"/>
      <c r="G1607" s="1"/>
      <c r="H1607" s="1"/>
      <c r="I1607" s="1"/>
      <c r="J1607" s="1"/>
      <c r="K1607" s="7" t="e">
        <f>RANK(W1607,(W1607:Y1607,Z1607:AN1607))</f>
        <v>#N/A</v>
      </c>
      <c r="L1607" s="7" t="e">
        <f>RANK(X1607,(W1607:Y1607,Z1607:AN1607))</f>
        <v>#N/A</v>
      </c>
      <c r="M1607" s="7">
        <f>IF(Y1607&gt;0,RANK(Y1607,(W1607:Y1607,Z1607:AN1607)),0)</f>
        <v>0</v>
      </c>
      <c r="N1607" s="7">
        <f t="shared" si="1155"/>
        <v>0</v>
      </c>
      <c r="O1607" s="1" t="e">
        <f t="shared" si="1156"/>
        <v>#NUM!</v>
      </c>
      <c r="P1607" s="2" t="e">
        <f t="shared" si="1157"/>
        <v>#NUM!</v>
      </c>
      <c r="Q1607" s="2"/>
      <c r="R1607" s="2" t="str">
        <f t="shared" si="1158"/>
        <v>-</v>
      </c>
      <c r="S1607" s="2" t="str">
        <f t="shared" si="1159"/>
        <v>-</v>
      </c>
      <c r="T1607" s="2" t="str">
        <f t="shared" si="1160"/>
        <v>-</v>
      </c>
      <c r="U1607" s="2" t="str">
        <f t="shared" si="1161"/>
        <v>-</v>
      </c>
      <c r="V1607" s="2" t="str">
        <f t="shared" si="1162"/>
        <v>-</v>
      </c>
      <c r="AH1607" s="1"/>
      <c r="AI1607" s="1"/>
      <c r="AK1607" s="1"/>
      <c r="AL1607" s="1"/>
      <c r="AM1607" s="1"/>
      <c r="AN1607" s="1"/>
      <c r="AO1607" s="1"/>
      <c r="AP1607" s="8"/>
      <c r="AQ1607" s="8"/>
      <c r="AR1607" s="8"/>
      <c r="AS1607" s="8"/>
      <c r="AT1607" s="2"/>
      <c r="AU1607" s="2"/>
      <c r="AV1607" s="2"/>
      <c r="AW1607" s="2"/>
      <c r="AX1607" s="2"/>
      <c r="AY1607" s="177" t="str">
        <f t="shared" si="1163"/>
        <v>Marion CD4</v>
      </c>
      <c r="BA1607" s="1">
        <v>4</v>
      </c>
      <c r="BC1607" s="98">
        <v>39</v>
      </c>
      <c r="BD1607" s="100"/>
      <c r="BE1607" s="177">
        <v>39101</v>
      </c>
      <c r="BF1607">
        <f t="shared" si="1164"/>
        <v>3910104</v>
      </c>
      <c r="BH1607" t="s">
        <v>3303</v>
      </c>
    </row>
    <row r="1608" spans="1:60">
      <c r="A1608" s="9" t="s">
        <v>1302</v>
      </c>
      <c r="B1608" t="s">
        <v>2511</v>
      </c>
      <c r="C1608" s="1">
        <f t="shared" si="1154"/>
        <v>0</v>
      </c>
      <c r="D1608" s="1"/>
      <c r="E1608" s="1"/>
      <c r="F1608" s="1"/>
      <c r="G1608" s="1"/>
      <c r="H1608" s="1"/>
      <c r="I1608" s="1"/>
      <c r="J1608" s="1"/>
      <c r="K1608" s="7" t="e">
        <f>RANK(W1608,(W1608:Y1608,Z1608:AN1608))</f>
        <v>#N/A</v>
      </c>
      <c r="L1608" s="7" t="e">
        <f>RANK(X1608,(W1608:Y1608,Z1608:AN1608))</f>
        <v>#N/A</v>
      </c>
      <c r="M1608" s="7">
        <f>IF(Y1608&gt;0,RANK(Y1608,(W1608:Y1608,Z1608:AN1608)),0)</f>
        <v>0</v>
      </c>
      <c r="N1608" s="7">
        <f t="shared" si="1155"/>
        <v>0</v>
      </c>
      <c r="O1608" s="1" t="e">
        <f t="shared" si="1156"/>
        <v>#NUM!</v>
      </c>
      <c r="P1608" s="2" t="e">
        <f t="shared" si="1157"/>
        <v>#NUM!</v>
      </c>
      <c r="Q1608" s="2"/>
      <c r="R1608" s="2" t="str">
        <f t="shared" si="1158"/>
        <v>-</v>
      </c>
      <c r="S1608" s="2" t="str">
        <f t="shared" si="1159"/>
        <v>-</v>
      </c>
      <c r="T1608" s="2" t="str">
        <f t="shared" si="1160"/>
        <v>-</v>
      </c>
      <c r="U1608" s="2" t="str">
        <f t="shared" si="1161"/>
        <v>-</v>
      </c>
      <c r="V1608" s="2" t="str">
        <f t="shared" si="1162"/>
        <v>-</v>
      </c>
      <c r="AH1608" s="1"/>
      <c r="AI1608" s="1"/>
      <c r="AK1608" s="1"/>
      <c r="AL1608" s="1"/>
      <c r="AM1608" s="1"/>
      <c r="AN1608" s="1"/>
      <c r="AO1608" s="1"/>
      <c r="AP1608" s="8"/>
      <c r="AQ1608" s="8"/>
      <c r="AR1608" s="8"/>
      <c r="AS1608" s="8"/>
      <c r="AT1608" s="2"/>
      <c r="AU1608" s="2"/>
      <c r="AV1608" s="2"/>
      <c r="AW1608" s="2"/>
      <c r="AX1608" s="2"/>
      <c r="AY1608" s="177" t="str">
        <f t="shared" si="1163"/>
        <v>Marion CD12</v>
      </c>
      <c r="BA1608" s="1">
        <v>12</v>
      </c>
      <c r="BC1608" s="98">
        <v>39</v>
      </c>
      <c r="BD1608" s="100"/>
      <c r="BE1608" s="177">
        <v>39101</v>
      </c>
      <c r="BF1608">
        <f t="shared" si="1164"/>
        <v>3910112</v>
      </c>
      <c r="BH1608" t="s">
        <v>3303</v>
      </c>
    </row>
    <row r="1609" spans="1:60">
      <c r="A1609" s="9" t="s">
        <v>169</v>
      </c>
      <c r="B1609" t="s">
        <v>2511</v>
      </c>
      <c r="C1609" s="1">
        <f t="shared" si="1154"/>
        <v>0</v>
      </c>
      <c r="D1609" s="1"/>
      <c r="E1609" s="1"/>
      <c r="F1609" s="1"/>
      <c r="G1609" s="1"/>
      <c r="H1609" s="1"/>
      <c r="I1609" s="1"/>
      <c r="J1609" s="1"/>
      <c r="K1609" s="7" t="e">
        <f>RANK(W1609,(W1609:Y1609,Z1609:AN1609))</f>
        <v>#N/A</v>
      </c>
      <c r="L1609" s="7" t="e">
        <f>RANK(X1609,(W1609:Y1609,Z1609:AN1609))</f>
        <v>#N/A</v>
      </c>
      <c r="M1609" s="7">
        <f>IF(Y1609&gt;0,RANK(Y1609,(W1609:Y1609,Z1609:AN1609)),0)</f>
        <v>0</v>
      </c>
      <c r="N1609" s="7">
        <f t="shared" si="1155"/>
        <v>0</v>
      </c>
      <c r="O1609" s="1" t="e">
        <f t="shared" si="1156"/>
        <v>#NUM!</v>
      </c>
      <c r="P1609" s="2" t="e">
        <f t="shared" si="1157"/>
        <v>#NUM!</v>
      </c>
      <c r="Q1609" s="2"/>
      <c r="R1609" s="2" t="str">
        <f t="shared" si="1158"/>
        <v>-</v>
      </c>
      <c r="S1609" s="2" t="str">
        <f t="shared" si="1159"/>
        <v>-</v>
      </c>
      <c r="T1609" s="2" t="str">
        <f t="shared" si="1160"/>
        <v>-</v>
      </c>
      <c r="U1609" s="2" t="str">
        <f t="shared" si="1161"/>
        <v>-</v>
      </c>
      <c r="V1609" s="2" t="str">
        <f t="shared" si="1162"/>
        <v>-</v>
      </c>
      <c r="AH1609" s="1"/>
      <c r="AI1609" s="1"/>
      <c r="AK1609" s="1"/>
      <c r="AL1609" s="1"/>
      <c r="AM1609" s="1"/>
      <c r="AN1609" s="1"/>
      <c r="AO1609" s="1"/>
      <c r="AP1609" s="8"/>
      <c r="AQ1609" s="8"/>
      <c r="AR1609" s="8"/>
      <c r="AS1609" s="8"/>
      <c r="AT1609" s="2"/>
      <c r="AU1609" s="2"/>
      <c r="AV1609" s="2"/>
      <c r="AW1609" s="2"/>
      <c r="AX1609" s="2"/>
      <c r="AY1609" s="177" t="str">
        <f t="shared" si="1163"/>
        <v>Medina CD7</v>
      </c>
      <c r="BA1609" s="1">
        <v>7</v>
      </c>
      <c r="BC1609" s="98">
        <v>39</v>
      </c>
      <c r="BD1609" s="100"/>
      <c r="BE1609" s="177">
        <v>39103</v>
      </c>
      <c r="BF1609">
        <f t="shared" si="1164"/>
        <v>3910307</v>
      </c>
      <c r="BH1609" t="s">
        <v>3303</v>
      </c>
    </row>
    <row r="1610" spans="1:60">
      <c r="A1610" s="9" t="s">
        <v>169</v>
      </c>
      <c r="B1610" t="s">
        <v>2511</v>
      </c>
      <c r="C1610" s="1">
        <f t="shared" si="1154"/>
        <v>0</v>
      </c>
      <c r="D1610" s="1"/>
      <c r="E1610" s="1"/>
      <c r="F1610" s="1"/>
      <c r="G1610" s="1"/>
      <c r="H1610" s="1"/>
      <c r="I1610" s="1"/>
      <c r="J1610" s="1"/>
      <c r="K1610" s="7" t="e">
        <f>RANK(W1610,(W1610:Y1610,Z1610:AN1610))</f>
        <v>#N/A</v>
      </c>
      <c r="L1610" s="7" t="e">
        <f>RANK(X1610,(W1610:Y1610,Z1610:AN1610))</f>
        <v>#N/A</v>
      </c>
      <c r="M1610" s="7">
        <f>IF(Y1610&gt;0,RANK(Y1610,(W1610:Y1610,Z1610:AN1610)),0)</f>
        <v>0</v>
      </c>
      <c r="N1610" s="7">
        <f t="shared" si="1155"/>
        <v>0</v>
      </c>
      <c r="O1610" s="1" t="e">
        <f t="shared" si="1156"/>
        <v>#NUM!</v>
      </c>
      <c r="P1610" s="2" t="e">
        <f t="shared" si="1157"/>
        <v>#NUM!</v>
      </c>
      <c r="Q1610" s="2"/>
      <c r="R1610" s="2" t="str">
        <f t="shared" si="1158"/>
        <v>-</v>
      </c>
      <c r="S1610" s="2" t="str">
        <f t="shared" si="1159"/>
        <v>-</v>
      </c>
      <c r="T1610" s="2" t="str">
        <f t="shared" si="1160"/>
        <v>-</v>
      </c>
      <c r="U1610" s="2" t="str">
        <f t="shared" si="1161"/>
        <v>-</v>
      </c>
      <c r="V1610" s="2" t="str">
        <f t="shared" si="1162"/>
        <v>-</v>
      </c>
      <c r="AH1610" s="1"/>
      <c r="AI1610" s="1"/>
      <c r="AK1610" s="1"/>
      <c r="AL1610" s="1"/>
      <c r="AM1610" s="1"/>
      <c r="AN1610" s="1"/>
      <c r="AO1610" s="1"/>
      <c r="AP1610" s="8"/>
      <c r="AQ1610" s="8"/>
      <c r="AR1610" s="8"/>
      <c r="AS1610" s="8"/>
      <c r="AT1610" s="2"/>
      <c r="AU1610" s="2"/>
      <c r="AV1610" s="2"/>
      <c r="AW1610" s="2"/>
      <c r="AX1610" s="2"/>
      <c r="AY1610" s="177" t="str">
        <f t="shared" si="1163"/>
        <v>Medina CD16</v>
      </c>
      <c r="BA1610" s="1">
        <v>16</v>
      </c>
      <c r="BC1610" s="98">
        <v>39</v>
      </c>
      <c r="BD1610" s="100"/>
      <c r="BE1610" s="177">
        <v>39103</v>
      </c>
      <c r="BF1610">
        <f t="shared" si="1164"/>
        <v>3910316</v>
      </c>
      <c r="BH1610" t="s">
        <v>3303</v>
      </c>
    </row>
    <row r="1611" spans="1:60">
      <c r="A1611" s="9" t="s">
        <v>665</v>
      </c>
      <c r="B1611" t="s">
        <v>2511</v>
      </c>
      <c r="C1611" s="1">
        <f t="shared" si="1154"/>
        <v>0</v>
      </c>
      <c r="D1611" s="1"/>
      <c r="E1611" s="1"/>
      <c r="F1611" s="1"/>
      <c r="G1611" s="1"/>
      <c r="H1611" s="1"/>
      <c r="I1611" s="1"/>
      <c r="J1611" s="1"/>
      <c r="K1611" s="7" t="e">
        <f>RANK(W1611,(W1611:Y1611,Z1611:AN1611))</f>
        <v>#N/A</v>
      </c>
      <c r="L1611" s="7" t="e">
        <f>RANK(X1611,(W1611:Y1611,Z1611:AN1611))</f>
        <v>#N/A</v>
      </c>
      <c r="M1611" s="7">
        <f>IF(Y1611&gt;0,RANK(Y1611,(W1611:Y1611,Z1611:AN1611)),0)</f>
        <v>0</v>
      </c>
      <c r="N1611" s="7">
        <f t="shared" si="1155"/>
        <v>0</v>
      </c>
      <c r="O1611" s="1" t="e">
        <f t="shared" si="1156"/>
        <v>#NUM!</v>
      </c>
      <c r="P1611" s="2" t="e">
        <f t="shared" si="1157"/>
        <v>#NUM!</v>
      </c>
      <c r="Q1611" s="2"/>
      <c r="R1611" s="2" t="str">
        <f t="shared" si="1158"/>
        <v>-</v>
      </c>
      <c r="S1611" s="2" t="str">
        <f t="shared" si="1159"/>
        <v>-</v>
      </c>
      <c r="T1611" s="2" t="str">
        <f t="shared" si="1160"/>
        <v>-</v>
      </c>
      <c r="U1611" s="2" t="str">
        <f t="shared" si="1161"/>
        <v>-</v>
      </c>
      <c r="V1611" s="2" t="str">
        <f t="shared" si="1162"/>
        <v>-</v>
      </c>
      <c r="AH1611" s="1"/>
      <c r="AI1611" s="1"/>
      <c r="AK1611" s="1"/>
      <c r="AL1611" s="1"/>
      <c r="AM1611" s="1"/>
      <c r="AN1611" s="1"/>
      <c r="AO1611" s="1"/>
      <c r="AP1611" s="8"/>
      <c r="AQ1611" s="8"/>
      <c r="AR1611" s="8"/>
      <c r="AS1611" s="8"/>
      <c r="AT1611" s="2"/>
      <c r="AU1611" s="2"/>
      <c r="AV1611" s="2"/>
      <c r="AW1611" s="2"/>
      <c r="AX1611" s="2"/>
      <c r="AY1611" s="177" t="str">
        <f t="shared" si="1163"/>
        <v>Mercer CD4</v>
      </c>
      <c r="BA1611" s="1">
        <v>4</v>
      </c>
      <c r="BC1611" s="98">
        <v>39</v>
      </c>
      <c r="BD1611" s="100"/>
      <c r="BE1611" s="177">
        <v>39107</v>
      </c>
      <c r="BF1611">
        <f t="shared" si="1164"/>
        <v>3910704</v>
      </c>
      <c r="BH1611" t="s">
        <v>3303</v>
      </c>
    </row>
    <row r="1612" spans="1:60">
      <c r="A1612" s="9" t="s">
        <v>665</v>
      </c>
      <c r="B1612" t="s">
        <v>2511</v>
      </c>
      <c r="C1612" s="1">
        <f t="shared" si="1154"/>
        <v>0</v>
      </c>
      <c r="D1612" s="1"/>
      <c r="E1612" s="1"/>
      <c r="F1612" s="1"/>
      <c r="G1612" s="1"/>
      <c r="H1612" s="1"/>
      <c r="I1612" s="1"/>
      <c r="J1612" s="1"/>
      <c r="K1612" s="7" t="e">
        <f>RANK(W1612,(W1612:Y1612,Z1612:AN1612))</f>
        <v>#N/A</v>
      </c>
      <c r="L1612" s="7" t="e">
        <f>RANK(X1612,(W1612:Y1612,Z1612:AN1612))</f>
        <v>#N/A</v>
      </c>
      <c r="M1612" s="7">
        <f>IF(Y1612&gt;0,RANK(Y1612,(W1612:Y1612,Z1612:AN1612)),0)</f>
        <v>0</v>
      </c>
      <c r="N1612" s="7">
        <f t="shared" si="1155"/>
        <v>0</v>
      </c>
      <c r="O1612" s="1" t="e">
        <f t="shared" si="1156"/>
        <v>#NUM!</v>
      </c>
      <c r="P1612" s="2" t="e">
        <f t="shared" si="1157"/>
        <v>#NUM!</v>
      </c>
      <c r="Q1612" s="2"/>
      <c r="R1612" s="2" t="str">
        <f t="shared" si="1158"/>
        <v>-</v>
      </c>
      <c r="S1612" s="2" t="str">
        <f t="shared" si="1159"/>
        <v>-</v>
      </c>
      <c r="T1612" s="2" t="str">
        <f t="shared" si="1160"/>
        <v>-</v>
      </c>
      <c r="U1612" s="2" t="str">
        <f t="shared" si="1161"/>
        <v>-</v>
      </c>
      <c r="V1612" s="2" t="str">
        <f t="shared" si="1162"/>
        <v>-</v>
      </c>
      <c r="AH1612" s="1"/>
      <c r="AI1612" s="1"/>
      <c r="AK1612" s="1"/>
      <c r="AL1612" s="1"/>
      <c r="AM1612" s="1"/>
      <c r="AN1612" s="1"/>
      <c r="AO1612" s="1"/>
      <c r="AP1612" s="8"/>
      <c r="AQ1612" s="8"/>
      <c r="AR1612" s="8"/>
      <c r="AS1612" s="8"/>
      <c r="AT1612" s="2"/>
      <c r="AU1612" s="2"/>
      <c r="AV1612" s="2"/>
      <c r="AW1612" s="2"/>
      <c r="AX1612" s="2"/>
      <c r="AY1612" s="177" t="str">
        <f t="shared" si="1163"/>
        <v>Mercer CD5</v>
      </c>
      <c r="BA1612" s="1">
        <v>5</v>
      </c>
      <c r="BC1612" s="98">
        <v>39</v>
      </c>
      <c r="BD1612" s="100"/>
      <c r="BE1612" s="177">
        <v>39107</v>
      </c>
      <c r="BF1612">
        <f t="shared" si="1164"/>
        <v>3910705</v>
      </c>
      <c r="BH1612" t="s">
        <v>3303</v>
      </c>
    </row>
    <row r="1613" spans="1:60">
      <c r="A1613" s="9" t="s">
        <v>665</v>
      </c>
      <c r="B1613" t="s">
        <v>2511</v>
      </c>
      <c r="C1613" s="1">
        <f t="shared" si="1154"/>
        <v>0</v>
      </c>
      <c r="D1613" s="1"/>
      <c r="E1613" s="1"/>
      <c r="F1613" s="1"/>
      <c r="G1613" s="1"/>
      <c r="H1613" s="1"/>
      <c r="I1613" s="1"/>
      <c r="J1613" s="1"/>
      <c r="K1613" s="7" t="e">
        <f>RANK(W1613,(W1613:Y1613,Z1613:AN1613))</f>
        <v>#N/A</v>
      </c>
      <c r="L1613" s="7" t="e">
        <f>RANK(X1613,(W1613:Y1613,Z1613:AN1613))</f>
        <v>#N/A</v>
      </c>
      <c r="M1613" s="7">
        <f>IF(Y1613&gt;0,RANK(Y1613,(W1613:Y1613,Z1613:AN1613)),0)</f>
        <v>0</v>
      </c>
      <c r="N1613" s="7">
        <f t="shared" si="1155"/>
        <v>0</v>
      </c>
      <c r="O1613" s="1" t="e">
        <f t="shared" si="1156"/>
        <v>#NUM!</v>
      </c>
      <c r="P1613" s="2" t="e">
        <f t="shared" si="1157"/>
        <v>#NUM!</v>
      </c>
      <c r="Q1613" s="2"/>
      <c r="R1613" s="2" t="str">
        <f t="shared" si="1158"/>
        <v>-</v>
      </c>
      <c r="S1613" s="2" t="str">
        <f t="shared" si="1159"/>
        <v>-</v>
      </c>
      <c r="T1613" s="2" t="str">
        <f t="shared" si="1160"/>
        <v>-</v>
      </c>
      <c r="U1613" s="2" t="str">
        <f t="shared" si="1161"/>
        <v>-</v>
      </c>
      <c r="V1613" s="2" t="str">
        <f t="shared" si="1162"/>
        <v>-</v>
      </c>
      <c r="AH1613" s="1"/>
      <c r="AI1613" s="1"/>
      <c r="AK1613" s="1"/>
      <c r="AL1613" s="1"/>
      <c r="AM1613" s="1"/>
      <c r="AN1613" s="1"/>
      <c r="AO1613" s="1"/>
      <c r="AP1613" s="8"/>
      <c r="AQ1613" s="8"/>
      <c r="AR1613" s="8"/>
      <c r="AS1613" s="8"/>
      <c r="AT1613" s="2"/>
      <c r="AU1613" s="2"/>
      <c r="AV1613" s="2"/>
      <c r="AW1613" s="2"/>
      <c r="AX1613" s="2"/>
      <c r="AY1613" s="177" t="str">
        <f t="shared" si="1163"/>
        <v>Mercer CD8</v>
      </c>
      <c r="BA1613" s="1">
        <v>8</v>
      </c>
      <c r="BC1613" s="98">
        <v>39</v>
      </c>
      <c r="BD1613" s="100"/>
      <c r="BE1613" s="177">
        <v>39107</v>
      </c>
      <c r="BF1613">
        <f t="shared" si="1164"/>
        <v>3910708</v>
      </c>
      <c r="BH1613" t="s">
        <v>3303</v>
      </c>
    </row>
    <row r="1614" spans="1:60">
      <c r="A1614" s="9" t="s">
        <v>1254</v>
      </c>
      <c r="B1614" t="s">
        <v>2511</v>
      </c>
      <c r="C1614" s="1">
        <f t="shared" si="1154"/>
        <v>0</v>
      </c>
      <c r="D1614" s="1"/>
      <c r="E1614" s="1"/>
      <c r="F1614" s="1"/>
      <c r="G1614" s="1"/>
      <c r="H1614" s="1"/>
      <c r="I1614" s="1"/>
      <c r="J1614" s="1"/>
      <c r="K1614" s="7" t="e">
        <f>RANK(W1614,(W1614:Y1614,Z1614:AN1614))</f>
        <v>#N/A</v>
      </c>
      <c r="L1614" s="7" t="e">
        <f>RANK(X1614,(W1614:Y1614,Z1614:AN1614))</f>
        <v>#N/A</v>
      </c>
      <c r="M1614" s="7">
        <f>IF(Y1614&gt;0,RANK(Y1614,(W1614:Y1614,Z1614:AN1614)),0)</f>
        <v>0</v>
      </c>
      <c r="N1614" s="7">
        <f t="shared" si="1155"/>
        <v>0</v>
      </c>
      <c r="O1614" s="1" t="e">
        <f t="shared" si="1156"/>
        <v>#NUM!</v>
      </c>
      <c r="P1614" s="2" t="e">
        <f t="shared" si="1157"/>
        <v>#NUM!</v>
      </c>
      <c r="Q1614" s="2"/>
      <c r="R1614" s="2" t="str">
        <f t="shared" si="1158"/>
        <v>-</v>
      </c>
      <c r="S1614" s="2" t="str">
        <f t="shared" si="1159"/>
        <v>-</v>
      </c>
      <c r="T1614" s="2" t="str">
        <f t="shared" si="1160"/>
        <v>-</v>
      </c>
      <c r="U1614" s="2" t="str">
        <f t="shared" si="1161"/>
        <v>-</v>
      </c>
      <c r="V1614" s="2" t="str">
        <f t="shared" si="1162"/>
        <v>-</v>
      </c>
      <c r="AH1614" s="1"/>
      <c r="AI1614" s="1"/>
      <c r="AK1614" s="1"/>
      <c r="AL1614" s="1"/>
      <c r="AM1614" s="1"/>
      <c r="AN1614" s="1"/>
      <c r="AO1614" s="1"/>
      <c r="AP1614" s="8"/>
      <c r="AQ1614" s="8"/>
      <c r="AR1614" s="8"/>
      <c r="AS1614" s="8"/>
      <c r="AT1614" s="2"/>
      <c r="AU1614" s="2"/>
      <c r="AV1614" s="2"/>
      <c r="AW1614" s="2"/>
      <c r="AX1614" s="2"/>
      <c r="AY1614" s="177" t="str">
        <f t="shared" si="1163"/>
        <v>Muskingum CD6</v>
      </c>
      <c r="BA1614" s="1">
        <v>6</v>
      </c>
      <c r="BC1614" s="98">
        <v>39</v>
      </c>
      <c r="BD1614" s="100"/>
      <c r="BE1614" s="177">
        <v>39119</v>
      </c>
      <c r="BF1614">
        <f t="shared" si="1164"/>
        <v>3911906</v>
      </c>
      <c r="BH1614" t="s">
        <v>3303</v>
      </c>
    </row>
    <row r="1615" spans="1:60">
      <c r="A1615" s="9" t="s">
        <v>1254</v>
      </c>
      <c r="B1615" t="s">
        <v>2511</v>
      </c>
      <c r="C1615" s="1">
        <f t="shared" si="1154"/>
        <v>0</v>
      </c>
      <c r="D1615" s="1"/>
      <c r="E1615" s="1"/>
      <c r="F1615" s="1"/>
      <c r="G1615" s="1"/>
      <c r="H1615" s="1"/>
      <c r="I1615" s="1"/>
      <c r="J1615" s="1"/>
      <c r="K1615" s="7" t="e">
        <f>RANK(W1615,(W1615:Y1615,Z1615:AN1615))</f>
        <v>#N/A</v>
      </c>
      <c r="L1615" s="7" t="e">
        <f>RANK(X1615,(W1615:Y1615,Z1615:AN1615))</f>
        <v>#N/A</v>
      </c>
      <c r="M1615" s="7">
        <f>IF(Y1615&gt;0,RANK(Y1615,(W1615:Y1615,Z1615:AN1615)),0)</f>
        <v>0</v>
      </c>
      <c r="N1615" s="7">
        <f t="shared" si="1155"/>
        <v>0</v>
      </c>
      <c r="O1615" s="1" t="e">
        <f t="shared" si="1156"/>
        <v>#NUM!</v>
      </c>
      <c r="P1615" s="2" t="e">
        <f t="shared" si="1157"/>
        <v>#NUM!</v>
      </c>
      <c r="Q1615" s="2"/>
      <c r="R1615" s="2" t="str">
        <f t="shared" si="1158"/>
        <v>-</v>
      </c>
      <c r="S1615" s="2" t="str">
        <f t="shared" si="1159"/>
        <v>-</v>
      </c>
      <c r="T1615" s="2" t="str">
        <f t="shared" si="1160"/>
        <v>-</v>
      </c>
      <c r="U1615" s="2" t="str">
        <f t="shared" si="1161"/>
        <v>-</v>
      </c>
      <c r="V1615" s="2" t="str">
        <f t="shared" si="1162"/>
        <v>-</v>
      </c>
      <c r="AH1615" s="1"/>
      <c r="AI1615" s="1"/>
      <c r="AK1615" s="1"/>
      <c r="AL1615" s="1"/>
      <c r="AM1615" s="1"/>
      <c r="AN1615" s="1"/>
      <c r="AO1615" s="1"/>
      <c r="AP1615" s="8"/>
      <c r="AQ1615" s="8"/>
      <c r="AR1615" s="8"/>
      <c r="AS1615" s="8"/>
      <c r="AT1615" s="2"/>
      <c r="AU1615" s="2"/>
      <c r="AV1615" s="2"/>
      <c r="AW1615" s="2"/>
      <c r="AX1615" s="2"/>
      <c r="AY1615" s="177" t="str">
        <f t="shared" si="1163"/>
        <v>Muskingum CD12</v>
      </c>
      <c r="BA1615" s="1">
        <v>12</v>
      </c>
      <c r="BC1615" s="98">
        <v>39</v>
      </c>
      <c r="BD1615" s="100"/>
      <c r="BE1615" s="177">
        <v>39119</v>
      </c>
      <c r="BF1615">
        <f t="shared" si="1164"/>
        <v>3911912</v>
      </c>
      <c r="BH1615" t="s">
        <v>3303</v>
      </c>
    </row>
    <row r="1616" spans="1:60">
      <c r="A1616" s="9" t="s">
        <v>1362</v>
      </c>
      <c r="B1616" t="s">
        <v>2511</v>
      </c>
      <c r="C1616" s="1">
        <f t="shared" si="1154"/>
        <v>0</v>
      </c>
      <c r="D1616" s="1"/>
      <c r="E1616" s="1"/>
      <c r="F1616" s="1"/>
      <c r="G1616" s="1"/>
      <c r="H1616" s="1"/>
      <c r="I1616" s="1"/>
      <c r="J1616" s="1"/>
      <c r="K1616" s="7" t="e">
        <f>RANK(W1616,(W1616:Y1616,Z1616:AN1616))</f>
        <v>#N/A</v>
      </c>
      <c r="L1616" s="7" t="e">
        <f>RANK(X1616,(W1616:Y1616,Z1616:AN1616))</f>
        <v>#N/A</v>
      </c>
      <c r="M1616" s="7">
        <f>IF(Y1616&gt;0,RANK(Y1616,(W1616:Y1616,Z1616:AN1616)),0)</f>
        <v>0</v>
      </c>
      <c r="N1616" s="7">
        <f t="shared" si="1155"/>
        <v>0</v>
      </c>
      <c r="O1616" s="1" t="e">
        <f t="shared" si="1156"/>
        <v>#NUM!</v>
      </c>
      <c r="P1616" s="2" t="e">
        <f t="shared" si="1157"/>
        <v>#NUM!</v>
      </c>
      <c r="Q1616" s="2"/>
      <c r="R1616" s="2" t="str">
        <f t="shared" si="1158"/>
        <v>-</v>
      </c>
      <c r="S1616" s="2" t="str">
        <f t="shared" si="1159"/>
        <v>-</v>
      </c>
      <c r="T1616" s="2" t="str">
        <f t="shared" si="1160"/>
        <v>-</v>
      </c>
      <c r="U1616" s="2" t="str">
        <f t="shared" si="1161"/>
        <v>-</v>
      </c>
      <c r="V1616" s="2" t="str">
        <f t="shared" si="1162"/>
        <v>-</v>
      </c>
      <c r="AH1616" s="1"/>
      <c r="AI1616" s="1"/>
      <c r="AK1616" s="1"/>
      <c r="AL1616" s="1"/>
      <c r="AM1616" s="1"/>
      <c r="AN1616" s="1"/>
      <c r="AO1616" s="1"/>
      <c r="AP1616" s="8"/>
      <c r="AQ1616" s="8"/>
      <c r="AR1616" s="8"/>
      <c r="AS1616" s="8"/>
      <c r="AT1616" s="2"/>
      <c r="AU1616" s="2"/>
      <c r="AV1616" s="2"/>
      <c r="AW1616" s="2"/>
      <c r="AX1616" s="2"/>
      <c r="AY1616" s="177" t="str">
        <f t="shared" si="1163"/>
        <v>Ottawa CD5</v>
      </c>
      <c r="BA1616" s="1">
        <v>5</v>
      </c>
      <c r="BC1616" s="98">
        <v>39</v>
      </c>
      <c r="BD1616" s="100"/>
      <c r="BE1616" s="177">
        <v>39123</v>
      </c>
      <c r="BF1616">
        <f t="shared" si="1164"/>
        <v>3912305</v>
      </c>
      <c r="BH1616" t="s">
        <v>3303</v>
      </c>
    </row>
    <row r="1617" spans="1:60">
      <c r="A1617" s="9" t="s">
        <v>1362</v>
      </c>
      <c r="B1617" t="s">
        <v>2511</v>
      </c>
      <c r="C1617" s="1">
        <f t="shared" si="1154"/>
        <v>0</v>
      </c>
      <c r="D1617" s="1"/>
      <c r="E1617" s="1"/>
      <c r="F1617" s="1"/>
      <c r="G1617" s="1"/>
      <c r="H1617" s="1"/>
      <c r="I1617" s="1"/>
      <c r="J1617" s="1"/>
      <c r="K1617" s="7" t="e">
        <f>RANK(W1617,(W1617:Y1617,Z1617:AN1617))</f>
        <v>#N/A</v>
      </c>
      <c r="L1617" s="7" t="e">
        <f>RANK(X1617,(W1617:Y1617,Z1617:AN1617))</f>
        <v>#N/A</v>
      </c>
      <c r="M1617" s="7">
        <f>IF(Y1617&gt;0,RANK(Y1617,(W1617:Y1617,Z1617:AN1617)),0)</f>
        <v>0</v>
      </c>
      <c r="N1617" s="7">
        <f t="shared" si="1155"/>
        <v>0</v>
      </c>
      <c r="O1617" s="1" t="e">
        <f t="shared" si="1156"/>
        <v>#NUM!</v>
      </c>
      <c r="P1617" s="2" t="e">
        <f t="shared" si="1157"/>
        <v>#NUM!</v>
      </c>
      <c r="Q1617" s="2"/>
      <c r="R1617" s="2" t="str">
        <f t="shared" si="1158"/>
        <v>-</v>
      </c>
      <c r="S1617" s="2" t="str">
        <f t="shared" si="1159"/>
        <v>-</v>
      </c>
      <c r="T1617" s="2" t="str">
        <f t="shared" si="1160"/>
        <v>-</v>
      </c>
      <c r="U1617" s="2" t="str">
        <f t="shared" si="1161"/>
        <v>-</v>
      </c>
      <c r="V1617" s="2" t="str">
        <f t="shared" si="1162"/>
        <v>-</v>
      </c>
      <c r="AH1617" s="1"/>
      <c r="AI1617" s="1"/>
      <c r="AK1617" s="1"/>
      <c r="AL1617" s="1"/>
      <c r="AM1617" s="1"/>
      <c r="AN1617" s="1"/>
      <c r="AO1617" s="1"/>
      <c r="AP1617" s="8"/>
      <c r="AQ1617" s="8"/>
      <c r="AR1617" s="8"/>
      <c r="AS1617" s="8"/>
      <c r="AT1617" s="2"/>
      <c r="AU1617" s="2"/>
      <c r="AV1617" s="2"/>
      <c r="AW1617" s="2"/>
      <c r="AX1617" s="2"/>
      <c r="AY1617" s="177" t="str">
        <f t="shared" si="1163"/>
        <v>Ottawa CD9</v>
      </c>
      <c r="BA1617" s="1">
        <v>9</v>
      </c>
      <c r="BC1617" s="98">
        <v>39</v>
      </c>
      <c r="BD1617" s="100"/>
      <c r="BE1617" s="177">
        <v>39123</v>
      </c>
      <c r="BF1617">
        <f t="shared" si="1164"/>
        <v>3912309</v>
      </c>
      <c r="BH1617" t="s">
        <v>3303</v>
      </c>
    </row>
    <row r="1618" spans="1:60">
      <c r="A1618" s="9" t="s">
        <v>374</v>
      </c>
      <c r="B1618" t="s">
        <v>2511</v>
      </c>
      <c r="C1618" s="1">
        <f t="shared" si="1154"/>
        <v>0</v>
      </c>
      <c r="D1618" s="1"/>
      <c r="E1618" s="1"/>
      <c r="F1618" s="1"/>
      <c r="G1618" s="1"/>
      <c r="H1618" s="1"/>
      <c r="I1618" s="1"/>
      <c r="J1618" s="1"/>
      <c r="K1618" s="7" t="e">
        <f>RANK(W1618,(W1618:Y1618,Z1618:AN1618))</f>
        <v>#N/A</v>
      </c>
      <c r="L1618" s="7" t="e">
        <f>RANK(X1618,(W1618:Y1618,Z1618:AN1618))</f>
        <v>#N/A</v>
      </c>
      <c r="M1618" s="7">
        <f>IF(Y1618&gt;0,RANK(Y1618,(W1618:Y1618,Z1618:AN1618)),0)</f>
        <v>0</v>
      </c>
      <c r="N1618" s="7">
        <f t="shared" si="1155"/>
        <v>0</v>
      </c>
      <c r="O1618" s="1" t="e">
        <f t="shared" si="1156"/>
        <v>#NUM!</v>
      </c>
      <c r="P1618" s="2" t="e">
        <f t="shared" si="1157"/>
        <v>#NUM!</v>
      </c>
      <c r="Q1618" s="2"/>
      <c r="R1618" s="2" t="str">
        <f t="shared" si="1158"/>
        <v>-</v>
      </c>
      <c r="S1618" s="2" t="str">
        <f t="shared" si="1159"/>
        <v>-</v>
      </c>
      <c r="T1618" s="2" t="str">
        <f t="shared" si="1160"/>
        <v>-</v>
      </c>
      <c r="U1618" s="2" t="str">
        <f t="shared" si="1161"/>
        <v>-</v>
      </c>
      <c r="V1618" s="2" t="str">
        <f t="shared" si="1162"/>
        <v>-</v>
      </c>
      <c r="AH1618" s="1"/>
      <c r="AI1618" s="1"/>
      <c r="AK1618" s="1"/>
      <c r="AL1618" s="1"/>
      <c r="AM1618" s="1"/>
      <c r="AN1618" s="1"/>
      <c r="AO1618" s="1"/>
      <c r="AP1618" s="8"/>
      <c r="AQ1618" s="8"/>
      <c r="AR1618" s="8"/>
      <c r="AS1618" s="8"/>
      <c r="AT1618" s="2"/>
      <c r="AU1618" s="2"/>
      <c r="AV1618" s="2"/>
      <c r="AW1618" s="2"/>
      <c r="AX1618" s="2"/>
      <c r="AY1618" s="177" t="str">
        <f t="shared" si="1163"/>
        <v>Portage CD13</v>
      </c>
      <c r="BA1618" s="1">
        <v>13</v>
      </c>
      <c r="BC1618" s="98">
        <v>39</v>
      </c>
      <c r="BD1618" s="100"/>
      <c r="BE1618" s="177">
        <v>39133</v>
      </c>
      <c r="BF1618">
        <f t="shared" si="1164"/>
        <v>3913313</v>
      </c>
      <c r="BH1618" t="s">
        <v>3303</v>
      </c>
    </row>
    <row r="1619" spans="1:60">
      <c r="A1619" s="9" t="s">
        <v>374</v>
      </c>
      <c r="B1619" t="s">
        <v>2511</v>
      </c>
      <c r="C1619" s="1">
        <f t="shared" si="1154"/>
        <v>0</v>
      </c>
      <c r="D1619" s="1"/>
      <c r="E1619" s="1"/>
      <c r="F1619" s="1"/>
      <c r="G1619" s="1"/>
      <c r="H1619" s="1"/>
      <c r="I1619" s="1"/>
      <c r="J1619" s="1"/>
      <c r="K1619" s="7" t="e">
        <f>RANK(W1619,(W1619:Y1619,Z1619:AN1619))</f>
        <v>#N/A</v>
      </c>
      <c r="L1619" s="7" t="e">
        <f>RANK(X1619,(W1619:Y1619,Z1619:AN1619))</f>
        <v>#N/A</v>
      </c>
      <c r="M1619" s="7">
        <f>IF(Y1619&gt;0,RANK(Y1619,(W1619:Y1619,Z1619:AN1619)),0)</f>
        <v>0</v>
      </c>
      <c r="N1619" s="7">
        <f t="shared" si="1155"/>
        <v>0</v>
      </c>
      <c r="O1619" s="1" t="e">
        <f t="shared" si="1156"/>
        <v>#NUM!</v>
      </c>
      <c r="P1619" s="2" t="e">
        <f t="shared" si="1157"/>
        <v>#NUM!</v>
      </c>
      <c r="Q1619" s="2"/>
      <c r="R1619" s="2" t="str">
        <f t="shared" si="1158"/>
        <v>-</v>
      </c>
      <c r="S1619" s="2" t="str">
        <f t="shared" si="1159"/>
        <v>-</v>
      </c>
      <c r="T1619" s="2" t="str">
        <f t="shared" si="1160"/>
        <v>-</v>
      </c>
      <c r="U1619" s="2" t="str">
        <f t="shared" si="1161"/>
        <v>-</v>
      </c>
      <c r="V1619" s="2" t="str">
        <f t="shared" si="1162"/>
        <v>-</v>
      </c>
      <c r="AH1619" s="1"/>
      <c r="AI1619" s="1"/>
      <c r="AK1619" s="1"/>
      <c r="AL1619" s="1"/>
      <c r="AM1619" s="1"/>
      <c r="AN1619" s="1"/>
      <c r="AO1619" s="1"/>
      <c r="AP1619" s="8"/>
      <c r="AQ1619" s="8"/>
      <c r="AR1619" s="8"/>
      <c r="AS1619" s="8"/>
      <c r="AT1619" s="2"/>
      <c r="AU1619" s="2"/>
      <c r="AV1619" s="2"/>
      <c r="AW1619" s="2"/>
      <c r="AX1619" s="2"/>
      <c r="AY1619" s="177" t="str">
        <f t="shared" si="1163"/>
        <v>Portage CD14</v>
      </c>
      <c r="BA1619" s="1">
        <v>14</v>
      </c>
      <c r="BC1619" s="98">
        <v>39</v>
      </c>
      <c r="BD1619" s="100"/>
      <c r="BE1619" s="177">
        <v>39133</v>
      </c>
      <c r="BF1619">
        <f t="shared" si="1164"/>
        <v>3913314</v>
      </c>
      <c r="BH1619" t="s">
        <v>3303</v>
      </c>
    </row>
    <row r="1620" spans="1:60">
      <c r="A1620" s="9" t="s">
        <v>374</v>
      </c>
      <c r="B1620" t="s">
        <v>2511</v>
      </c>
      <c r="C1620" s="1">
        <f t="shared" si="1154"/>
        <v>0</v>
      </c>
      <c r="D1620" s="1"/>
      <c r="E1620" s="1"/>
      <c r="F1620" s="1"/>
      <c r="G1620" s="1"/>
      <c r="H1620" s="1"/>
      <c r="I1620" s="1"/>
      <c r="J1620" s="1"/>
      <c r="K1620" s="7" t="e">
        <f>RANK(W1620,(W1620:Y1620,Z1620:AN1620))</f>
        <v>#N/A</v>
      </c>
      <c r="L1620" s="7" t="e">
        <f>RANK(X1620,(W1620:Y1620,Z1620:AN1620))</f>
        <v>#N/A</v>
      </c>
      <c r="M1620" s="7">
        <f>IF(Y1620&gt;0,RANK(Y1620,(W1620:Y1620,Z1620:AN1620)),0)</f>
        <v>0</v>
      </c>
      <c r="N1620" s="7">
        <f t="shared" si="1155"/>
        <v>0</v>
      </c>
      <c r="O1620" s="1" t="e">
        <f t="shared" si="1156"/>
        <v>#NUM!</v>
      </c>
      <c r="P1620" s="2" t="e">
        <f t="shared" si="1157"/>
        <v>#NUM!</v>
      </c>
      <c r="Q1620" s="2"/>
      <c r="R1620" s="2" t="str">
        <f t="shared" si="1158"/>
        <v>-</v>
      </c>
      <c r="S1620" s="2" t="str">
        <f t="shared" si="1159"/>
        <v>-</v>
      </c>
      <c r="T1620" s="2" t="str">
        <f t="shared" si="1160"/>
        <v>-</v>
      </c>
      <c r="U1620" s="2" t="str">
        <f t="shared" si="1161"/>
        <v>-</v>
      </c>
      <c r="V1620" s="2" t="str">
        <f t="shared" si="1162"/>
        <v>-</v>
      </c>
      <c r="AH1620" s="1"/>
      <c r="AI1620" s="1"/>
      <c r="AK1620" s="1"/>
      <c r="AL1620" s="1"/>
      <c r="AM1620" s="1"/>
      <c r="AN1620" s="1"/>
      <c r="AO1620" s="1"/>
      <c r="AP1620" s="8"/>
      <c r="AQ1620" s="8"/>
      <c r="AR1620" s="8"/>
      <c r="AS1620" s="8"/>
      <c r="AT1620" s="2"/>
      <c r="AU1620" s="2"/>
      <c r="AV1620" s="2"/>
      <c r="AW1620" s="2"/>
      <c r="AX1620" s="2"/>
      <c r="AY1620" s="177" t="str">
        <f t="shared" si="1163"/>
        <v>Portage CD16</v>
      </c>
      <c r="BA1620" s="1">
        <v>16</v>
      </c>
      <c r="BC1620" s="98">
        <v>39</v>
      </c>
      <c r="BD1620" s="100"/>
      <c r="BE1620" s="177">
        <v>39133</v>
      </c>
      <c r="BF1620">
        <f t="shared" si="1164"/>
        <v>3913316</v>
      </c>
      <c r="BH1620" t="s">
        <v>3303</v>
      </c>
    </row>
    <row r="1621" spans="1:60">
      <c r="A1621" s="9" t="s">
        <v>1711</v>
      </c>
      <c r="B1621" t="s">
        <v>2511</v>
      </c>
      <c r="C1621" s="1">
        <f t="shared" si="1154"/>
        <v>0</v>
      </c>
      <c r="D1621" s="1"/>
      <c r="E1621" s="1"/>
      <c r="F1621" s="1"/>
      <c r="G1621" s="1"/>
      <c r="H1621" s="1"/>
      <c r="I1621" s="1"/>
      <c r="J1621" s="1"/>
      <c r="K1621" s="7" t="e">
        <f>RANK(W1621,(W1621:Y1621,Z1621:AN1621))</f>
        <v>#N/A</v>
      </c>
      <c r="L1621" s="7" t="e">
        <f>RANK(X1621,(W1621:Y1621,Z1621:AN1621))</f>
        <v>#N/A</v>
      </c>
      <c r="M1621" s="7">
        <f>IF(Y1621&gt;0,RANK(Y1621,(W1621:Y1621,Z1621:AN1621)),0)</f>
        <v>0</v>
      </c>
      <c r="N1621" s="7">
        <f t="shared" si="1155"/>
        <v>0</v>
      </c>
      <c r="O1621" s="1" t="e">
        <f t="shared" si="1156"/>
        <v>#NUM!</v>
      </c>
      <c r="P1621" s="2" t="e">
        <f t="shared" si="1157"/>
        <v>#NUM!</v>
      </c>
      <c r="Q1621" s="2"/>
      <c r="R1621" s="2" t="str">
        <f t="shared" si="1158"/>
        <v>-</v>
      </c>
      <c r="S1621" s="2" t="str">
        <f t="shared" si="1159"/>
        <v>-</v>
      </c>
      <c r="T1621" s="2" t="str">
        <f t="shared" si="1160"/>
        <v>-</v>
      </c>
      <c r="U1621" s="2" t="str">
        <f t="shared" si="1161"/>
        <v>-</v>
      </c>
      <c r="V1621" s="2" t="str">
        <f t="shared" si="1162"/>
        <v>-</v>
      </c>
      <c r="AH1621" s="1"/>
      <c r="AI1621" s="1"/>
      <c r="AK1621" s="1"/>
      <c r="AL1621" s="1"/>
      <c r="AM1621" s="1"/>
      <c r="AN1621" s="1"/>
      <c r="AO1621" s="1"/>
      <c r="AP1621" s="8"/>
      <c r="AQ1621" s="8"/>
      <c r="AR1621" s="8"/>
      <c r="AS1621" s="8"/>
      <c r="AT1621" s="2"/>
      <c r="AU1621" s="2"/>
      <c r="AV1621" s="2"/>
      <c r="AW1621" s="2"/>
      <c r="AX1621" s="2"/>
      <c r="AY1621" s="177" t="str">
        <f t="shared" si="1163"/>
        <v>Richland CD7</v>
      </c>
      <c r="BA1621" s="1">
        <v>7</v>
      </c>
      <c r="BC1621" s="98">
        <v>39</v>
      </c>
      <c r="BD1621" s="100"/>
      <c r="BE1621" s="177">
        <v>39139</v>
      </c>
      <c r="BF1621">
        <f t="shared" si="1164"/>
        <v>3913907</v>
      </c>
      <c r="BH1621" t="s">
        <v>3303</v>
      </c>
    </row>
    <row r="1622" spans="1:60">
      <c r="A1622" s="9" t="s">
        <v>1711</v>
      </c>
      <c r="B1622" t="s">
        <v>2511</v>
      </c>
      <c r="C1622" s="1">
        <f t="shared" si="1154"/>
        <v>0</v>
      </c>
      <c r="D1622" s="1"/>
      <c r="E1622" s="1"/>
      <c r="F1622" s="1"/>
      <c r="G1622" s="1"/>
      <c r="H1622" s="1"/>
      <c r="I1622" s="1"/>
      <c r="J1622" s="1"/>
      <c r="K1622" s="7" t="e">
        <f>RANK(W1622,(W1622:Y1622,Z1622:AN1622))</f>
        <v>#N/A</v>
      </c>
      <c r="L1622" s="7" t="e">
        <f>RANK(X1622,(W1622:Y1622,Z1622:AN1622))</f>
        <v>#N/A</v>
      </c>
      <c r="M1622" s="7">
        <f>IF(Y1622&gt;0,RANK(Y1622,(W1622:Y1622,Z1622:AN1622)),0)</f>
        <v>0</v>
      </c>
      <c r="N1622" s="7">
        <f t="shared" si="1155"/>
        <v>0</v>
      </c>
      <c r="O1622" s="1" t="e">
        <f t="shared" si="1156"/>
        <v>#NUM!</v>
      </c>
      <c r="P1622" s="2" t="e">
        <f t="shared" si="1157"/>
        <v>#NUM!</v>
      </c>
      <c r="Q1622" s="2"/>
      <c r="R1622" s="2" t="str">
        <f t="shared" si="1158"/>
        <v>-</v>
      </c>
      <c r="S1622" s="2" t="str">
        <f t="shared" si="1159"/>
        <v>-</v>
      </c>
      <c r="T1622" s="2" t="str">
        <f t="shared" si="1160"/>
        <v>-</v>
      </c>
      <c r="U1622" s="2" t="str">
        <f t="shared" si="1161"/>
        <v>-</v>
      </c>
      <c r="V1622" s="2" t="str">
        <f t="shared" si="1162"/>
        <v>-</v>
      </c>
      <c r="AH1622" s="1"/>
      <c r="AI1622" s="1"/>
      <c r="AK1622" s="1"/>
      <c r="AL1622" s="1"/>
      <c r="AM1622" s="1"/>
      <c r="AN1622" s="1"/>
      <c r="AO1622" s="1"/>
      <c r="AP1622" s="8"/>
      <c r="AQ1622" s="8"/>
      <c r="AR1622" s="8"/>
      <c r="AS1622" s="8"/>
      <c r="AT1622" s="2"/>
      <c r="AU1622" s="2"/>
      <c r="AV1622" s="2"/>
      <c r="AW1622" s="2"/>
      <c r="AX1622" s="2"/>
      <c r="AY1622" s="177" t="str">
        <f t="shared" si="1163"/>
        <v>Richland CD12</v>
      </c>
      <c r="BA1622" s="1">
        <v>12</v>
      </c>
      <c r="BC1622" s="98">
        <v>39</v>
      </c>
      <c r="BD1622" s="100"/>
      <c r="BE1622" s="177">
        <v>39139</v>
      </c>
      <c r="BF1622">
        <f t="shared" si="1164"/>
        <v>3913912</v>
      </c>
      <c r="BH1622" t="s">
        <v>3303</v>
      </c>
    </row>
    <row r="1623" spans="1:60">
      <c r="A1623" s="9" t="s">
        <v>2831</v>
      </c>
      <c r="B1623" t="s">
        <v>2511</v>
      </c>
      <c r="C1623" s="1">
        <f t="shared" si="1154"/>
        <v>0</v>
      </c>
      <c r="D1623" s="1"/>
      <c r="E1623" s="1"/>
      <c r="F1623" s="1"/>
      <c r="G1623" s="1"/>
      <c r="H1623" s="1"/>
      <c r="I1623" s="1"/>
      <c r="J1623" s="1"/>
      <c r="K1623" s="7" t="e">
        <f>RANK(W1623,(W1623:Y1623,Z1623:AN1623))</f>
        <v>#N/A</v>
      </c>
      <c r="L1623" s="7" t="e">
        <f>RANK(X1623,(W1623:Y1623,Z1623:AN1623))</f>
        <v>#N/A</v>
      </c>
      <c r="M1623" s="7">
        <f>IF(Y1623&gt;0,RANK(Y1623,(W1623:Y1623,Z1623:AN1623)),0)</f>
        <v>0</v>
      </c>
      <c r="N1623" s="7">
        <f t="shared" si="1155"/>
        <v>0</v>
      </c>
      <c r="O1623" s="1" t="e">
        <f t="shared" si="1156"/>
        <v>#NUM!</v>
      </c>
      <c r="P1623" s="2" t="e">
        <f t="shared" si="1157"/>
        <v>#NUM!</v>
      </c>
      <c r="Q1623" s="2"/>
      <c r="R1623" s="2" t="str">
        <f t="shared" si="1158"/>
        <v>-</v>
      </c>
      <c r="S1623" s="2" t="str">
        <f t="shared" si="1159"/>
        <v>-</v>
      </c>
      <c r="T1623" s="2" t="str">
        <f t="shared" si="1160"/>
        <v>-</v>
      </c>
      <c r="U1623" s="2" t="str">
        <f t="shared" si="1161"/>
        <v>-</v>
      </c>
      <c r="V1623" s="2" t="str">
        <f t="shared" si="1162"/>
        <v>-</v>
      </c>
      <c r="AH1623" s="1"/>
      <c r="AI1623" s="1"/>
      <c r="AK1623" s="1"/>
      <c r="AL1623" s="1"/>
      <c r="AM1623" s="1"/>
      <c r="AN1623" s="1"/>
      <c r="AO1623" s="1"/>
      <c r="AP1623" s="8"/>
      <c r="AQ1623" s="8"/>
      <c r="AR1623" s="8"/>
      <c r="AS1623" s="8"/>
      <c r="AT1623" s="2"/>
      <c r="AU1623" s="2"/>
      <c r="AV1623" s="2"/>
      <c r="AW1623" s="2"/>
      <c r="AX1623" s="2"/>
      <c r="AY1623" s="177" t="str">
        <f t="shared" si="1163"/>
        <v>Ross CD2</v>
      </c>
      <c r="BA1623" s="1">
        <v>2</v>
      </c>
      <c r="BC1623" s="98">
        <v>39</v>
      </c>
      <c r="BD1623" s="100"/>
      <c r="BE1623" s="177">
        <v>39141</v>
      </c>
      <c r="BF1623">
        <f t="shared" si="1164"/>
        <v>3914102</v>
      </c>
      <c r="BH1623" t="s">
        <v>3303</v>
      </c>
    </row>
    <row r="1624" spans="1:60">
      <c r="A1624" s="9" t="s">
        <v>2831</v>
      </c>
      <c r="B1624" t="s">
        <v>2511</v>
      </c>
      <c r="C1624" s="1">
        <f t="shared" si="1154"/>
        <v>0</v>
      </c>
      <c r="D1624" s="1"/>
      <c r="E1624" s="1"/>
      <c r="F1624" s="1"/>
      <c r="G1624" s="1"/>
      <c r="H1624" s="1"/>
      <c r="I1624" s="1"/>
      <c r="J1624" s="1"/>
      <c r="K1624" s="7" t="e">
        <f>RANK(W1624,(W1624:Y1624,Z1624:AN1624))</f>
        <v>#N/A</v>
      </c>
      <c r="L1624" s="7" t="e">
        <f>RANK(X1624,(W1624:Y1624,Z1624:AN1624))</f>
        <v>#N/A</v>
      </c>
      <c r="M1624" s="7">
        <f>IF(Y1624&gt;0,RANK(Y1624,(W1624:Y1624,Z1624:AN1624)),0)</f>
        <v>0</v>
      </c>
      <c r="N1624" s="7">
        <f t="shared" si="1155"/>
        <v>0</v>
      </c>
      <c r="O1624" s="1" t="e">
        <f t="shared" si="1156"/>
        <v>#NUM!</v>
      </c>
      <c r="P1624" s="2" t="e">
        <f t="shared" si="1157"/>
        <v>#NUM!</v>
      </c>
      <c r="Q1624" s="2"/>
      <c r="R1624" s="2" t="str">
        <f t="shared" si="1158"/>
        <v>-</v>
      </c>
      <c r="S1624" s="2" t="str">
        <f t="shared" si="1159"/>
        <v>-</v>
      </c>
      <c r="T1624" s="2" t="str">
        <f t="shared" si="1160"/>
        <v>-</v>
      </c>
      <c r="U1624" s="2" t="str">
        <f t="shared" si="1161"/>
        <v>-</v>
      </c>
      <c r="V1624" s="2" t="str">
        <f t="shared" si="1162"/>
        <v>-</v>
      </c>
      <c r="AH1624" s="1"/>
      <c r="AI1624" s="1"/>
      <c r="AK1624" s="1"/>
      <c r="AL1624" s="1"/>
      <c r="AM1624" s="1"/>
      <c r="AN1624" s="1"/>
      <c r="AO1624" s="1"/>
      <c r="AP1624" s="8"/>
      <c r="AQ1624" s="8"/>
      <c r="AR1624" s="8"/>
      <c r="AS1624" s="8"/>
      <c r="AT1624" s="2"/>
      <c r="AU1624" s="2"/>
      <c r="AV1624" s="2"/>
      <c r="AW1624" s="2"/>
      <c r="AX1624" s="2"/>
      <c r="AY1624" s="177" t="str">
        <f t="shared" si="1163"/>
        <v>Ross CD15</v>
      </c>
      <c r="BA1624" s="1">
        <v>15</v>
      </c>
      <c r="BC1624" s="98">
        <v>39</v>
      </c>
      <c r="BD1624" s="100"/>
      <c r="BE1624" s="177">
        <v>39141</v>
      </c>
      <c r="BF1624">
        <f t="shared" si="1164"/>
        <v>3914115</v>
      </c>
      <c r="BH1624" t="s">
        <v>3303</v>
      </c>
    </row>
    <row r="1625" spans="1:60">
      <c r="A1625" s="9" t="s">
        <v>2159</v>
      </c>
      <c r="B1625" t="s">
        <v>2511</v>
      </c>
      <c r="C1625" s="1">
        <f t="shared" si="1154"/>
        <v>0</v>
      </c>
      <c r="D1625" s="1"/>
      <c r="E1625" s="1"/>
      <c r="F1625" s="1"/>
      <c r="G1625" s="1"/>
      <c r="H1625" s="1"/>
      <c r="I1625" s="1"/>
      <c r="J1625" s="1"/>
      <c r="K1625" s="7" t="e">
        <f>RANK(W1625,(W1625:Y1625,Z1625:AN1625))</f>
        <v>#N/A</v>
      </c>
      <c r="L1625" s="7" t="e">
        <f>RANK(X1625,(W1625:Y1625,Z1625:AN1625))</f>
        <v>#N/A</v>
      </c>
      <c r="M1625" s="7">
        <f>IF(Y1625&gt;0,RANK(Y1625,(W1625:Y1625,Z1625:AN1625)),0)</f>
        <v>0</v>
      </c>
      <c r="N1625" s="7">
        <f t="shared" si="1155"/>
        <v>0</v>
      </c>
      <c r="O1625" s="1" t="e">
        <f t="shared" si="1156"/>
        <v>#NUM!</v>
      </c>
      <c r="P1625" s="2" t="e">
        <f t="shared" si="1157"/>
        <v>#NUM!</v>
      </c>
      <c r="Q1625" s="2"/>
      <c r="R1625" s="2" t="str">
        <f t="shared" si="1158"/>
        <v>-</v>
      </c>
      <c r="S1625" s="2" t="str">
        <f t="shared" si="1159"/>
        <v>-</v>
      </c>
      <c r="T1625" s="2" t="str">
        <f t="shared" si="1160"/>
        <v>-</v>
      </c>
      <c r="U1625" s="2" t="str">
        <f t="shared" si="1161"/>
        <v>-</v>
      </c>
      <c r="V1625" s="2" t="str">
        <f t="shared" si="1162"/>
        <v>-</v>
      </c>
      <c r="AH1625" s="1"/>
      <c r="AI1625" s="1"/>
      <c r="AK1625" s="1"/>
      <c r="AL1625" s="1"/>
      <c r="AM1625" s="1"/>
      <c r="AN1625" s="1"/>
      <c r="AO1625" s="1"/>
      <c r="AP1625" s="8"/>
      <c r="AQ1625" s="8"/>
      <c r="AR1625" s="8"/>
      <c r="AS1625" s="8"/>
      <c r="AT1625" s="2"/>
      <c r="AU1625" s="2"/>
      <c r="AV1625" s="2"/>
      <c r="AW1625" s="2"/>
      <c r="AX1625" s="2"/>
      <c r="AY1625" s="177" t="str">
        <f t="shared" si="1163"/>
        <v>Scioto CD2</v>
      </c>
      <c r="BA1625" s="1">
        <v>2</v>
      </c>
      <c r="BC1625" s="98">
        <v>39</v>
      </c>
      <c r="BD1625" s="100"/>
      <c r="BE1625" s="177">
        <v>39145</v>
      </c>
      <c r="BF1625">
        <f t="shared" si="1164"/>
        <v>3914502</v>
      </c>
      <c r="BH1625" t="s">
        <v>3303</v>
      </c>
    </row>
    <row r="1626" spans="1:60">
      <c r="A1626" s="9" t="s">
        <v>2159</v>
      </c>
      <c r="B1626" t="s">
        <v>2511</v>
      </c>
      <c r="C1626" s="1">
        <f t="shared" si="1154"/>
        <v>0</v>
      </c>
      <c r="D1626" s="1"/>
      <c r="E1626" s="1"/>
      <c r="F1626" s="1"/>
      <c r="G1626" s="1"/>
      <c r="H1626" s="1"/>
      <c r="I1626" s="1"/>
      <c r="J1626" s="1"/>
      <c r="K1626" s="7" t="e">
        <f>RANK(W1626,(W1626:Y1626,Z1626:AN1626))</f>
        <v>#N/A</v>
      </c>
      <c r="L1626" s="7" t="e">
        <f>RANK(X1626,(W1626:Y1626,Z1626:AN1626))</f>
        <v>#N/A</v>
      </c>
      <c r="M1626" s="7">
        <f>IF(Y1626&gt;0,RANK(Y1626,(W1626:Y1626,Z1626:AN1626)),0)</f>
        <v>0</v>
      </c>
      <c r="N1626" s="7">
        <f t="shared" si="1155"/>
        <v>0</v>
      </c>
      <c r="O1626" s="1" t="e">
        <f t="shared" si="1156"/>
        <v>#NUM!</v>
      </c>
      <c r="P1626" s="2" t="e">
        <f t="shared" si="1157"/>
        <v>#NUM!</v>
      </c>
      <c r="Q1626" s="2"/>
      <c r="R1626" s="2" t="str">
        <f t="shared" si="1158"/>
        <v>-</v>
      </c>
      <c r="S1626" s="2" t="str">
        <f t="shared" si="1159"/>
        <v>-</v>
      </c>
      <c r="T1626" s="2" t="str">
        <f t="shared" si="1160"/>
        <v>-</v>
      </c>
      <c r="U1626" s="2" t="str">
        <f t="shared" si="1161"/>
        <v>-</v>
      </c>
      <c r="V1626" s="2" t="str">
        <f t="shared" si="1162"/>
        <v>-</v>
      </c>
      <c r="AH1626" s="1"/>
      <c r="AI1626" s="1"/>
      <c r="AK1626" s="1"/>
      <c r="AL1626" s="1"/>
      <c r="AM1626" s="1"/>
      <c r="AN1626" s="1"/>
      <c r="AO1626" s="1"/>
      <c r="AP1626" s="8"/>
      <c r="AQ1626" s="8"/>
      <c r="AR1626" s="8"/>
      <c r="AS1626" s="8"/>
      <c r="AT1626" s="2"/>
      <c r="AU1626" s="2"/>
      <c r="AV1626" s="2"/>
      <c r="AW1626" s="2"/>
      <c r="AX1626" s="2"/>
      <c r="AY1626" s="177" t="str">
        <f t="shared" si="1163"/>
        <v>Scioto CD6</v>
      </c>
      <c r="BA1626" s="1">
        <v>6</v>
      </c>
      <c r="BC1626" s="98">
        <v>39</v>
      </c>
      <c r="BD1626" s="100"/>
      <c r="BE1626" s="177">
        <v>39145</v>
      </c>
      <c r="BF1626">
        <f t="shared" si="1164"/>
        <v>3914506</v>
      </c>
      <c r="BH1626" t="s">
        <v>3303</v>
      </c>
    </row>
    <row r="1627" spans="1:60">
      <c r="A1627" s="9" t="s">
        <v>583</v>
      </c>
      <c r="B1627" t="s">
        <v>2511</v>
      </c>
      <c r="C1627" s="1">
        <f t="shared" si="1154"/>
        <v>0</v>
      </c>
      <c r="D1627" s="1"/>
      <c r="E1627" s="1"/>
      <c r="F1627" s="1"/>
      <c r="G1627" s="1"/>
      <c r="H1627" s="1"/>
      <c r="I1627" s="1"/>
      <c r="J1627" s="1"/>
      <c r="K1627" s="7" t="e">
        <f>RANK(W1627,(W1627:Y1627,Z1627:AN1627))</f>
        <v>#N/A</v>
      </c>
      <c r="L1627" s="7" t="e">
        <f>RANK(X1627,(W1627:Y1627,Z1627:AN1627))</f>
        <v>#N/A</v>
      </c>
      <c r="M1627" s="7">
        <f>IF(Y1627&gt;0,RANK(Y1627,(W1627:Y1627,Z1627:AN1627)),0)</f>
        <v>0</v>
      </c>
      <c r="N1627" s="7">
        <f t="shared" si="1155"/>
        <v>0</v>
      </c>
      <c r="O1627" s="1" t="e">
        <f t="shared" si="1156"/>
        <v>#NUM!</v>
      </c>
      <c r="P1627" s="2" t="e">
        <f t="shared" si="1157"/>
        <v>#NUM!</v>
      </c>
      <c r="Q1627" s="2"/>
      <c r="R1627" s="2" t="str">
        <f t="shared" si="1158"/>
        <v>-</v>
      </c>
      <c r="S1627" s="2" t="str">
        <f t="shared" si="1159"/>
        <v>-</v>
      </c>
      <c r="T1627" s="2" t="str">
        <f t="shared" si="1160"/>
        <v>-</v>
      </c>
      <c r="U1627" s="2" t="str">
        <f t="shared" si="1161"/>
        <v>-</v>
      </c>
      <c r="V1627" s="2" t="str">
        <f t="shared" si="1162"/>
        <v>-</v>
      </c>
      <c r="AH1627" s="1"/>
      <c r="AI1627" s="1"/>
      <c r="AK1627" s="1"/>
      <c r="AL1627" s="1"/>
      <c r="AM1627" s="1"/>
      <c r="AN1627" s="1"/>
      <c r="AO1627" s="1"/>
      <c r="AP1627" s="8"/>
      <c r="AQ1627" s="8"/>
      <c r="AR1627" s="8"/>
      <c r="AS1627" s="8"/>
      <c r="AT1627" s="2"/>
      <c r="AU1627" s="2"/>
      <c r="AV1627" s="2"/>
      <c r="AW1627" s="2"/>
      <c r="AX1627" s="2"/>
      <c r="AY1627" s="177" t="str">
        <f t="shared" si="1163"/>
        <v>Stark CD7</v>
      </c>
      <c r="BA1627" s="1">
        <v>7</v>
      </c>
      <c r="BC1627" s="98">
        <v>39</v>
      </c>
      <c r="BD1627" s="100"/>
      <c r="BE1627" s="177">
        <v>39151</v>
      </c>
      <c r="BF1627">
        <f t="shared" si="1164"/>
        <v>3915107</v>
      </c>
      <c r="BH1627" t="s">
        <v>3303</v>
      </c>
    </row>
    <row r="1628" spans="1:60" s="177" customFormat="1">
      <c r="A1628" s="9" t="s">
        <v>583</v>
      </c>
      <c r="B1628" s="177" t="s">
        <v>2511</v>
      </c>
      <c r="C1628" s="1">
        <f t="shared" ref="C1628:C1637" si="1165">SUM(W1628:AN1628)</f>
        <v>0</v>
      </c>
      <c r="D1628" s="1"/>
      <c r="E1628" s="1"/>
      <c r="F1628" s="1"/>
      <c r="G1628" s="1"/>
      <c r="H1628" s="1"/>
      <c r="I1628" s="1"/>
      <c r="J1628" s="1"/>
      <c r="K1628" s="7" t="e">
        <f>RANK(W1628,(W1628:Y1628,Z1628:AN1628))</f>
        <v>#N/A</v>
      </c>
      <c r="L1628" s="7" t="e">
        <f>RANK(X1628,(W1628:Y1628,Z1628:AN1628))</f>
        <v>#N/A</v>
      </c>
      <c r="M1628" s="7">
        <f>IF(Y1628&gt;0,RANK(Y1628,(W1628:Y1628,Z1628:AN1628)),0)</f>
        <v>0</v>
      </c>
      <c r="N1628" s="7">
        <f t="shared" ref="N1628:N1637" si="1166">IF(Z1628&gt;0,RANK(Z1628,(W1628:AN1628)),0)</f>
        <v>0</v>
      </c>
      <c r="O1628" s="1" t="e">
        <f t="shared" ref="O1628:O1637" si="1167">MAX(W1628:AD1628)-LARGE(W1628:AD1628,2)</f>
        <v>#NUM!</v>
      </c>
      <c r="P1628" s="2" t="e">
        <f t="shared" ref="P1628:P1637" si="1168">O1628/C1628</f>
        <v>#NUM!</v>
      </c>
      <c r="Q1628" s="2"/>
      <c r="R1628" s="2" t="str">
        <f t="shared" ref="R1628:R1637" si="1169">IF($C1628=0,"-",W1628/$C1628)</f>
        <v>-</v>
      </c>
      <c r="S1628" s="2" t="str">
        <f t="shared" ref="S1628:S1637" si="1170">IF($C1628=0,"-",X1628/$C1628)</f>
        <v>-</v>
      </c>
      <c r="T1628" s="2" t="str">
        <f t="shared" ref="T1628:T1637" si="1171">IF($C1628=0,"-",Y1628/$C1628)</f>
        <v>-</v>
      </c>
      <c r="U1628" s="2" t="str">
        <f t="shared" ref="U1628:U1637" si="1172">IF($C1628=0,"-",Z1628/$C1628)</f>
        <v>-</v>
      </c>
      <c r="V1628" s="2" t="str">
        <f t="shared" ref="V1628:V1637" si="1173">IF(C1628=0,"-",(1-R1628-S1628-T1628-U1628))</f>
        <v>-</v>
      </c>
      <c r="W1628" s="1"/>
      <c r="X1628" s="1"/>
      <c r="Y1628" s="1"/>
      <c r="Z1628" s="1"/>
      <c r="AA1628" s="1"/>
      <c r="AB1628" s="1"/>
      <c r="AC1628" s="1"/>
      <c r="AD1628" s="1"/>
      <c r="AE1628" s="1"/>
      <c r="AF1628" s="1"/>
      <c r="AG1628" s="1"/>
      <c r="AH1628" s="1"/>
      <c r="AI1628" s="1"/>
      <c r="AJ1628" s="1"/>
      <c r="AK1628" s="1"/>
      <c r="AL1628" s="1"/>
      <c r="AM1628" s="1"/>
      <c r="AN1628" s="1"/>
      <c r="AO1628" s="1"/>
      <c r="AP1628" s="8"/>
      <c r="AQ1628" s="8"/>
      <c r="AR1628" s="8"/>
      <c r="AS1628" s="8"/>
      <c r="AT1628" s="2"/>
      <c r="AU1628" s="2"/>
      <c r="AV1628" s="2"/>
      <c r="AW1628" s="2"/>
      <c r="AX1628" s="2"/>
      <c r="AY1628" s="177" t="str">
        <f t="shared" si="1163"/>
        <v>Stark CD13</v>
      </c>
      <c r="BA1628" s="1">
        <v>13</v>
      </c>
      <c r="BC1628" s="98">
        <v>39</v>
      </c>
      <c r="BD1628" s="100"/>
      <c r="BE1628" s="177">
        <v>39151</v>
      </c>
      <c r="BF1628" s="177">
        <f t="shared" ref="BF1628:BF1637" si="1174">BE1628*100+BA1628</f>
        <v>3915113</v>
      </c>
      <c r="BH1628" s="177" t="s">
        <v>3303</v>
      </c>
    </row>
    <row r="1629" spans="1:60" s="177" customFormat="1">
      <c r="A1629" s="9" t="s">
        <v>583</v>
      </c>
      <c r="B1629" s="177" t="s">
        <v>2511</v>
      </c>
      <c r="C1629" s="1">
        <f t="shared" si="1165"/>
        <v>0</v>
      </c>
      <c r="D1629" s="1"/>
      <c r="E1629" s="1"/>
      <c r="F1629" s="1"/>
      <c r="G1629" s="1"/>
      <c r="H1629" s="1"/>
      <c r="I1629" s="1"/>
      <c r="J1629" s="1"/>
      <c r="K1629" s="7" t="e">
        <f>RANK(W1629,(W1629:Y1629,Z1629:AN1629))</f>
        <v>#N/A</v>
      </c>
      <c r="L1629" s="7" t="e">
        <f>RANK(X1629,(W1629:Y1629,Z1629:AN1629))</f>
        <v>#N/A</v>
      </c>
      <c r="M1629" s="7">
        <f>IF(Y1629&gt;0,RANK(Y1629,(W1629:Y1629,Z1629:AN1629)),0)</f>
        <v>0</v>
      </c>
      <c r="N1629" s="7">
        <f t="shared" si="1166"/>
        <v>0</v>
      </c>
      <c r="O1629" s="1" t="e">
        <f t="shared" si="1167"/>
        <v>#NUM!</v>
      </c>
      <c r="P1629" s="2" t="e">
        <f t="shared" si="1168"/>
        <v>#NUM!</v>
      </c>
      <c r="Q1629" s="2"/>
      <c r="R1629" s="2" t="str">
        <f t="shared" si="1169"/>
        <v>-</v>
      </c>
      <c r="S1629" s="2" t="str">
        <f t="shared" si="1170"/>
        <v>-</v>
      </c>
      <c r="T1629" s="2" t="str">
        <f t="shared" si="1171"/>
        <v>-</v>
      </c>
      <c r="U1629" s="2" t="str">
        <f t="shared" si="1172"/>
        <v>-</v>
      </c>
      <c r="V1629" s="2" t="str">
        <f t="shared" si="1173"/>
        <v>-</v>
      </c>
      <c r="W1629" s="1"/>
      <c r="X1629" s="1"/>
      <c r="Y1629" s="1"/>
      <c r="Z1629" s="1"/>
      <c r="AA1629" s="1"/>
      <c r="AB1629" s="1"/>
      <c r="AC1629" s="1"/>
      <c r="AD1629" s="1"/>
      <c r="AE1629" s="1"/>
      <c r="AF1629" s="1"/>
      <c r="AG1629" s="1"/>
      <c r="AH1629" s="1"/>
      <c r="AI1629" s="1"/>
      <c r="AJ1629" s="1"/>
      <c r="AK1629" s="1"/>
      <c r="AL1629" s="1"/>
      <c r="AM1629" s="1"/>
      <c r="AN1629" s="1"/>
      <c r="AO1629" s="1"/>
      <c r="AP1629" s="8"/>
      <c r="AQ1629" s="8"/>
      <c r="AR1629" s="8"/>
      <c r="AS1629" s="8"/>
      <c r="AT1629" s="2"/>
      <c r="AU1629" s="2"/>
      <c r="AV1629" s="2"/>
      <c r="AW1629" s="2"/>
      <c r="AX1629" s="2"/>
      <c r="AY1629" s="177" t="str">
        <f t="shared" si="1163"/>
        <v>Stark CD16</v>
      </c>
      <c r="BA1629" s="1">
        <v>16</v>
      </c>
      <c r="BC1629" s="98">
        <v>39</v>
      </c>
      <c r="BD1629" s="100"/>
      <c r="BE1629" s="177">
        <v>39151</v>
      </c>
      <c r="BF1629" s="177">
        <f t="shared" si="1174"/>
        <v>3915116</v>
      </c>
      <c r="BH1629" s="177" t="s">
        <v>3303</v>
      </c>
    </row>
    <row r="1630" spans="1:60" s="177" customFormat="1">
      <c r="A1630" s="9" t="s">
        <v>867</v>
      </c>
      <c r="B1630" s="177" t="s">
        <v>2511</v>
      </c>
      <c r="C1630" s="1">
        <f t="shared" si="1165"/>
        <v>0</v>
      </c>
      <c r="D1630" s="1"/>
      <c r="E1630" s="1"/>
      <c r="F1630" s="1"/>
      <c r="G1630" s="1"/>
      <c r="H1630" s="1"/>
      <c r="I1630" s="1"/>
      <c r="J1630" s="1"/>
      <c r="K1630" s="7" t="e">
        <f>RANK(W1630,(W1630:Y1630,Z1630:AN1630))</f>
        <v>#N/A</v>
      </c>
      <c r="L1630" s="7" t="e">
        <f>RANK(X1630,(W1630:Y1630,Z1630:AN1630))</f>
        <v>#N/A</v>
      </c>
      <c r="M1630" s="7">
        <f>IF(Y1630&gt;0,RANK(Y1630,(W1630:Y1630,Z1630:AN1630)),0)</f>
        <v>0</v>
      </c>
      <c r="N1630" s="7">
        <f t="shared" si="1166"/>
        <v>0</v>
      </c>
      <c r="O1630" s="1" t="e">
        <f t="shared" si="1167"/>
        <v>#NUM!</v>
      </c>
      <c r="P1630" s="2" t="e">
        <f t="shared" si="1168"/>
        <v>#NUM!</v>
      </c>
      <c r="Q1630" s="2"/>
      <c r="R1630" s="2" t="str">
        <f t="shared" si="1169"/>
        <v>-</v>
      </c>
      <c r="S1630" s="2" t="str">
        <f t="shared" si="1170"/>
        <v>-</v>
      </c>
      <c r="T1630" s="2" t="str">
        <f t="shared" si="1171"/>
        <v>-</v>
      </c>
      <c r="U1630" s="2" t="str">
        <f t="shared" si="1172"/>
        <v>-</v>
      </c>
      <c r="V1630" s="2" t="str">
        <f t="shared" si="1173"/>
        <v>-</v>
      </c>
      <c r="W1630" s="1"/>
      <c r="X1630" s="1"/>
      <c r="Y1630" s="1"/>
      <c r="Z1630" s="1"/>
      <c r="AA1630" s="1"/>
      <c r="AB1630" s="1"/>
      <c r="AC1630" s="1"/>
      <c r="AD1630" s="1"/>
      <c r="AE1630" s="1"/>
      <c r="AF1630" s="1"/>
      <c r="AG1630" s="1"/>
      <c r="AH1630" s="1"/>
      <c r="AI1630" s="1"/>
      <c r="AJ1630" s="1"/>
      <c r="AK1630" s="1"/>
      <c r="AL1630" s="1"/>
      <c r="AM1630" s="1"/>
      <c r="AN1630" s="1"/>
      <c r="AO1630" s="1"/>
      <c r="AP1630" s="8"/>
      <c r="AQ1630" s="8"/>
      <c r="AR1630" s="8"/>
      <c r="AS1630" s="8"/>
      <c r="AT1630" s="2"/>
      <c r="AU1630" s="2"/>
      <c r="AV1630" s="2"/>
      <c r="AW1630" s="2"/>
      <c r="AX1630" s="2"/>
      <c r="AY1630" s="177" t="str">
        <f t="shared" si="1163"/>
        <v>Summit CD11</v>
      </c>
      <c r="BA1630" s="1">
        <v>11</v>
      </c>
      <c r="BC1630" s="98">
        <v>39</v>
      </c>
      <c r="BD1630" s="100"/>
      <c r="BE1630" s="177">
        <v>39153</v>
      </c>
      <c r="BF1630" s="177">
        <f t="shared" si="1174"/>
        <v>3915311</v>
      </c>
      <c r="BH1630" s="177" t="s">
        <v>3303</v>
      </c>
    </row>
    <row r="1631" spans="1:60" s="177" customFormat="1">
      <c r="A1631" s="9" t="s">
        <v>867</v>
      </c>
      <c r="B1631" s="177" t="s">
        <v>2511</v>
      </c>
      <c r="C1631" s="1">
        <f t="shared" si="1165"/>
        <v>0</v>
      </c>
      <c r="D1631" s="1"/>
      <c r="E1631" s="1"/>
      <c r="F1631" s="1"/>
      <c r="G1631" s="1"/>
      <c r="H1631" s="1"/>
      <c r="I1631" s="1"/>
      <c r="J1631" s="1"/>
      <c r="K1631" s="7" t="e">
        <f>RANK(W1631,(W1631:Y1631,Z1631:AN1631))</f>
        <v>#N/A</v>
      </c>
      <c r="L1631" s="7" t="e">
        <f>RANK(X1631,(W1631:Y1631,Z1631:AN1631))</f>
        <v>#N/A</v>
      </c>
      <c r="M1631" s="7">
        <f>IF(Y1631&gt;0,RANK(Y1631,(W1631:Y1631,Z1631:AN1631)),0)</f>
        <v>0</v>
      </c>
      <c r="N1631" s="7">
        <f t="shared" si="1166"/>
        <v>0</v>
      </c>
      <c r="O1631" s="1" t="e">
        <f t="shared" si="1167"/>
        <v>#NUM!</v>
      </c>
      <c r="P1631" s="2" t="e">
        <f t="shared" si="1168"/>
        <v>#NUM!</v>
      </c>
      <c r="Q1631" s="2"/>
      <c r="R1631" s="2" t="str">
        <f t="shared" si="1169"/>
        <v>-</v>
      </c>
      <c r="S1631" s="2" t="str">
        <f t="shared" si="1170"/>
        <v>-</v>
      </c>
      <c r="T1631" s="2" t="str">
        <f t="shared" si="1171"/>
        <v>-</v>
      </c>
      <c r="U1631" s="2" t="str">
        <f t="shared" si="1172"/>
        <v>-</v>
      </c>
      <c r="V1631" s="2" t="str">
        <f t="shared" si="1173"/>
        <v>-</v>
      </c>
      <c r="W1631" s="1"/>
      <c r="X1631" s="1"/>
      <c r="Y1631" s="1"/>
      <c r="Z1631" s="1"/>
      <c r="AA1631" s="1"/>
      <c r="AB1631" s="1"/>
      <c r="AC1631" s="1"/>
      <c r="AD1631" s="1"/>
      <c r="AE1631" s="1"/>
      <c r="AF1631" s="1"/>
      <c r="AG1631" s="1"/>
      <c r="AH1631" s="1"/>
      <c r="AI1631" s="1"/>
      <c r="AJ1631" s="1"/>
      <c r="AK1631" s="1"/>
      <c r="AL1631" s="1"/>
      <c r="AM1631" s="1"/>
      <c r="AN1631" s="1"/>
      <c r="AO1631" s="1"/>
      <c r="AP1631" s="8"/>
      <c r="AQ1631" s="8"/>
      <c r="AR1631" s="8"/>
      <c r="AS1631" s="8"/>
      <c r="AT1631" s="2"/>
      <c r="AU1631" s="2"/>
      <c r="AV1631" s="2"/>
      <c r="AW1631" s="2"/>
      <c r="AX1631" s="2"/>
      <c r="AY1631" s="177" t="str">
        <f t="shared" si="1163"/>
        <v>Summit CD13</v>
      </c>
      <c r="BA1631" s="1">
        <v>13</v>
      </c>
      <c r="BC1631" s="98">
        <v>39</v>
      </c>
      <c r="BD1631" s="100"/>
      <c r="BE1631" s="177">
        <v>39153</v>
      </c>
      <c r="BF1631" s="177">
        <f t="shared" si="1174"/>
        <v>3915313</v>
      </c>
      <c r="BH1631" s="177" t="s">
        <v>3303</v>
      </c>
    </row>
    <row r="1632" spans="1:60" s="177" customFormat="1">
      <c r="A1632" s="9" t="s">
        <v>867</v>
      </c>
      <c r="B1632" s="177" t="s">
        <v>2511</v>
      </c>
      <c r="C1632" s="1">
        <f t="shared" si="1165"/>
        <v>0</v>
      </c>
      <c r="D1632" s="1"/>
      <c r="E1632" s="1"/>
      <c r="F1632" s="1"/>
      <c r="G1632" s="1"/>
      <c r="H1632" s="1"/>
      <c r="I1632" s="1"/>
      <c r="J1632" s="1"/>
      <c r="K1632" s="7" t="e">
        <f>RANK(W1632,(W1632:Y1632,Z1632:AN1632))</f>
        <v>#N/A</v>
      </c>
      <c r="L1632" s="7" t="e">
        <f>RANK(X1632,(W1632:Y1632,Z1632:AN1632))</f>
        <v>#N/A</v>
      </c>
      <c r="M1632" s="7">
        <f>IF(Y1632&gt;0,RANK(Y1632,(W1632:Y1632,Z1632:AN1632)),0)</f>
        <v>0</v>
      </c>
      <c r="N1632" s="7">
        <f t="shared" si="1166"/>
        <v>0</v>
      </c>
      <c r="O1632" s="1" t="e">
        <f t="shared" si="1167"/>
        <v>#NUM!</v>
      </c>
      <c r="P1632" s="2" t="e">
        <f t="shared" si="1168"/>
        <v>#NUM!</v>
      </c>
      <c r="Q1632" s="2"/>
      <c r="R1632" s="2" t="str">
        <f t="shared" si="1169"/>
        <v>-</v>
      </c>
      <c r="S1632" s="2" t="str">
        <f t="shared" si="1170"/>
        <v>-</v>
      </c>
      <c r="T1632" s="2" t="str">
        <f t="shared" si="1171"/>
        <v>-</v>
      </c>
      <c r="U1632" s="2" t="str">
        <f t="shared" si="1172"/>
        <v>-</v>
      </c>
      <c r="V1632" s="2" t="str">
        <f t="shared" si="1173"/>
        <v>-</v>
      </c>
      <c r="W1632" s="1"/>
      <c r="X1632" s="1"/>
      <c r="Y1632" s="1"/>
      <c r="Z1632" s="1"/>
      <c r="AA1632" s="1"/>
      <c r="AB1632" s="1"/>
      <c r="AC1632" s="1"/>
      <c r="AD1632" s="1"/>
      <c r="AE1632" s="1"/>
      <c r="AF1632" s="1"/>
      <c r="AG1632" s="1"/>
      <c r="AH1632" s="1"/>
      <c r="AI1632" s="1"/>
      <c r="AJ1632" s="1"/>
      <c r="AK1632" s="1"/>
      <c r="AL1632" s="1"/>
      <c r="AM1632" s="1"/>
      <c r="AN1632" s="1"/>
      <c r="AO1632" s="1"/>
      <c r="AP1632" s="8"/>
      <c r="AQ1632" s="8"/>
      <c r="AR1632" s="8"/>
      <c r="AS1632" s="8"/>
      <c r="AT1632" s="2"/>
      <c r="AU1632" s="2"/>
      <c r="AV1632" s="2"/>
      <c r="AW1632" s="2"/>
      <c r="AX1632" s="2"/>
      <c r="AY1632" s="177" t="str">
        <f t="shared" si="1163"/>
        <v>Summit CD14</v>
      </c>
      <c r="BA1632" s="1">
        <v>14</v>
      </c>
      <c r="BC1632" s="98">
        <v>39</v>
      </c>
      <c r="BD1632" s="100"/>
      <c r="BE1632" s="177">
        <v>39153</v>
      </c>
      <c r="BF1632" s="177">
        <f t="shared" si="1174"/>
        <v>3915314</v>
      </c>
      <c r="BH1632" s="177" t="s">
        <v>3303</v>
      </c>
    </row>
    <row r="1633" spans="1:60" s="177" customFormat="1">
      <c r="A1633" s="9" t="s">
        <v>867</v>
      </c>
      <c r="B1633" s="177" t="s">
        <v>2511</v>
      </c>
      <c r="C1633" s="1">
        <f t="shared" si="1165"/>
        <v>0</v>
      </c>
      <c r="D1633" s="1"/>
      <c r="E1633" s="1"/>
      <c r="F1633" s="1"/>
      <c r="G1633" s="1"/>
      <c r="H1633" s="1"/>
      <c r="I1633" s="1"/>
      <c r="J1633" s="1"/>
      <c r="K1633" s="7" t="e">
        <f>RANK(W1633,(W1633:Y1633,Z1633:AN1633))</f>
        <v>#N/A</v>
      </c>
      <c r="L1633" s="7" t="e">
        <f>RANK(X1633,(W1633:Y1633,Z1633:AN1633))</f>
        <v>#N/A</v>
      </c>
      <c r="M1633" s="7">
        <f>IF(Y1633&gt;0,RANK(Y1633,(W1633:Y1633,Z1633:AN1633)),0)</f>
        <v>0</v>
      </c>
      <c r="N1633" s="7">
        <f t="shared" si="1166"/>
        <v>0</v>
      </c>
      <c r="O1633" s="1" t="e">
        <f t="shared" si="1167"/>
        <v>#NUM!</v>
      </c>
      <c r="P1633" s="2" t="e">
        <f t="shared" si="1168"/>
        <v>#NUM!</v>
      </c>
      <c r="Q1633" s="2"/>
      <c r="R1633" s="2" t="str">
        <f t="shared" si="1169"/>
        <v>-</v>
      </c>
      <c r="S1633" s="2" t="str">
        <f t="shared" si="1170"/>
        <v>-</v>
      </c>
      <c r="T1633" s="2" t="str">
        <f t="shared" si="1171"/>
        <v>-</v>
      </c>
      <c r="U1633" s="2" t="str">
        <f t="shared" si="1172"/>
        <v>-</v>
      </c>
      <c r="V1633" s="2" t="str">
        <f t="shared" si="1173"/>
        <v>-</v>
      </c>
      <c r="W1633" s="1"/>
      <c r="X1633" s="1"/>
      <c r="Y1633" s="1"/>
      <c r="Z1633" s="1"/>
      <c r="AA1633" s="1"/>
      <c r="AB1633" s="1"/>
      <c r="AC1633" s="1"/>
      <c r="AD1633" s="1"/>
      <c r="AE1633" s="1"/>
      <c r="AF1633" s="1"/>
      <c r="AG1633" s="1"/>
      <c r="AH1633" s="1"/>
      <c r="AI1633" s="1"/>
      <c r="AJ1633" s="1"/>
      <c r="AK1633" s="1"/>
      <c r="AL1633" s="1"/>
      <c r="AM1633" s="1"/>
      <c r="AN1633" s="1"/>
      <c r="AO1633" s="1"/>
      <c r="AP1633" s="8"/>
      <c r="AQ1633" s="8"/>
      <c r="AR1633" s="8"/>
      <c r="AS1633" s="8"/>
      <c r="AT1633" s="2"/>
      <c r="AU1633" s="2"/>
      <c r="AV1633" s="2"/>
      <c r="AW1633" s="2"/>
      <c r="AX1633" s="2"/>
      <c r="AY1633" s="177" t="str">
        <f t="shared" si="1163"/>
        <v>Summit CD16</v>
      </c>
      <c r="BA1633" s="1">
        <v>16</v>
      </c>
      <c r="BC1633" s="98">
        <v>39</v>
      </c>
      <c r="BD1633" s="100"/>
      <c r="BE1633" s="177">
        <v>39153</v>
      </c>
      <c r="BF1633" s="177">
        <f t="shared" si="1174"/>
        <v>3915316</v>
      </c>
      <c r="BH1633" s="177" t="s">
        <v>3303</v>
      </c>
    </row>
    <row r="1634" spans="1:60" s="177" customFormat="1">
      <c r="A1634" s="9" t="s">
        <v>2039</v>
      </c>
      <c r="B1634" s="177" t="s">
        <v>2511</v>
      </c>
      <c r="C1634" s="1">
        <f t="shared" si="1165"/>
        <v>0</v>
      </c>
      <c r="D1634" s="1"/>
      <c r="E1634" s="1"/>
      <c r="F1634" s="1"/>
      <c r="G1634" s="1"/>
      <c r="H1634" s="1"/>
      <c r="I1634" s="1"/>
      <c r="J1634" s="1"/>
      <c r="K1634" s="7" t="e">
        <f>RANK(W1634,(W1634:Y1634,Z1634:AN1634))</f>
        <v>#N/A</v>
      </c>
      <c r="L1634" s="7" t="e">
        <f>RANK(X1634,(W1634:Y1634,Z1634:AN1634))</f>
        <v>#N/A</v>
      </c>
      <c r="M1634" s="7">
        <f>IF(Y1634&gt;0,RANK(Y1634,(W1634:Y1634,Z1634:AN1634)),0)</f>
        <v>0</v>
      </c>
      <c r="N1634" s="7">
        <f t="shared" si="1166"/>
        <v>0</v>
      </c>
      <c r="O1634" s="1" t="e">
        <f t="shared" si="1167"/>
        <v>#NUM!</v>
      </c>
      <c r="P1634" s="2" t="e">
        <f t="shared" si="1168"/>
        <v>#NUM!</v>
      </c>
      <c r="Q1634" s="2"/>
      <c r="R1634" s="2" t="str">
        <f t="shared" si="1169"/>
        <v>-</v>
      </c>
      <c r="S1634" s="2" t="str">
        <f t="shared" si="1170"/>
        <v>-</v>
      </c>
      <c r="T1634" s="2" t="str">
        <f t="shared" si="1171"/>
        <v>-</v>
      </c>
      <c r="U1634" s="2" t="str">
        <f t="shared" si="1172"/>
        <v>-</v>
      </c>
      <c r="V1634" s="2" t="str">
        <f t="shared" si="1173"/>
        <v>-</v>
      </c>
      <c r="W1634" s="1"/>
      <c r="X1634" s="1"/>
      <c r="Y1634" s="1"/>
      <c r="Z1634" s="1"/>
      <c r="AA1634" s="1"/>
      <c r="AB1634" s="1"/>
      <c r="AC1634" s="1"/>
      <c r="AD1634" s="1"/>
      <c r="AE1634" s="1"/>
      <c r="AF1634" s="1"/>
      <c r="AG1634" s="1"/>
      <c r="AH1634" s="1"/>
      <c r="AI1634" s="1"/>
      <c r="AJ1634" s="1"/>
      <c r="AK1634" s="1"/>
      <c r="AL1634" s="1"/>
      <c r="AM1634" s="1"/>
      <c r="AN1634" s="1"/>
      <c r="AO1634" s="1"/>
      <c r="AP1634" s="8"/>
      <c r="AQ1634" s="8"/>
      <c r="AR1634" s="8"/>
      <c r="AS1634" s="8"/>
      <c r="AT1634" s="2"/>
      <c r="AU1634" s="2"/>
      <c r="AV1634" s="2"/>
      <c r="AW1634" s="2"/>
      <c r="AX1634" s="2"/>
      <c r="AY1634" s="177" t="str">
        <f t="shared" si="1163"/>
        <v>Trumbull CD13</v>
      </c>
      <c r="BA1634" s="1">
        <v>13</v>
      </c>
      <c r="BC1634" s="98">
        <v>39</v>
      </c>
      <c r="BD1634" s="100"/>
      <c r="BE1634" s="177">
        <v>39155</v>
      </c>
      <c r="BF1634" s="177">
        <f t="shared" si="1174"/>
        <v>3915513</v>
      </c>
      <c r="BH1634" s="177" t="s">
        <v>3303</v>
      </c>
    </row>
    <row r="1635" spans="1:60" s="177" customFormat="1">
      <c r="A1635" s="9" t="s">
        <v>2039</v>
      </c>
      <c r="B1635" s="177" t="s">
        <v>2511</v>
      </c>
      <c r="C1635" s="1">
        <f t="shared" si="1165"/>
        <v>0</v>
      </c>
      <c r="D1635" s="1"/>
      <c r="E1635" s="1"/>
      <c r="F1635" s="1"/>
      <c r="G1635" s="1"/>
      <c r="H1635" s="1"/>
      <c r="I1635" s="1"/>
      <c r="J1635" s="1"/>
      <c r="K1635" s="7" t="e">
        <f>RANK(W1635,(W1635:Y1635,Z1635:AN1635))</f>
        <v>#N/A</v>
      </c>
      <c r="L1635" s="7" t="e">
        <f>RANK(X1635,(W1635:Y1635,Z1635:AN1635))</f>
        <v>#N/A</v>
      </c>
      <c r="M1635" s="7">
        <f>IF(Y1635&gt;0,RANK(Y1635,(W1635:Y1635,Z1635:AN1635)),0)</f>
        <v>0</v>
      </c>
      <c r="N1635" s="7">
        <f t="shared" si="1166"/>
        <v>0</v>
      </c>
      <c r="O1635" s="1" t="e">
        <f t="shared" si="1167"/>
        <v>#NUM!</v>
      </c>
      <c r="P1635" s="2" t="e">
        <f t="shared" si="1168"/>
        <v>#NUM!</v>
      </c>
      <c r="Q1635" s="2"/>
      <c r="R1635" s="2" t="str">
        <f t="shared" si="1169"/>
        <v>-</v>
      </c>
      <c r="S1635" s="2" t="str">
        <f t="shared" si="1170"/>
        <v>-</v>
      </c>
      <c r="T1635" s="2" t="str">
        <f t="shared" si="1171"/>
        <v>-</v>
      </c>
      <c r="U1635" s="2" t="str">
        <f t="shared" si="1172"/>
        <v>-</v>
      </c>
      <c r="V1635" s="2" t="str">
        <f t="shared" si="1173"/>
        <v>-</v>
      </c>
      <c r="W1635" s="1"/>
      <c r="X1635" s="1"/>
      <c r="Y1635" s="1"/>
      <c r="Z1635" s="1"/>
      <c r="AA1635" s="1"/>
      <c r="AB1635" s="1"/>
      <c r="AC1635" s="1"/>
      <c r="AD1635" s="1"/>
      <c r="AE1635" s="1"/>
      <c r="AF1635" s="1"/>
      <c r="AG1635" s="1"/>
      <c r="AH1635" s="1"/>
      <c r="AI1635" s="1"/>
      <c r="AJ1635" s="1"/>
      <c r="AK1635" s="1"/>
      <c r="AL1635" s="1"/>
      <c r="AM1635" s="1"/>
      <c r="AN1635" s="1"/>
      <c r="AO1635" s="1"/>
      <c r="AP1635" s="8"/>
      <c r="AQ1635" s="8"/>
      <c r="AR1635" s="8"/>
      <c r="AS1635" s="8"/>
      <c r="AT1635" s="2"/>
      <c r="AU1635" s="2"/>
      <c r="AV1635" s="2"/>
      <c r="AW1635" s="2"/>
      <c r="AX1635" s="2"/>
      <c r="AY1635" s="177" t="str">
        <f t="shared" si="1163"/>
        <v>Trumbull CD14</v>
      </c>
      <c r="BA1635" s="1">
        <v>14</v>
      </c>
      <c r="BC1635" s="98">
        <v>39</v>
      </c>
      <c r="BD1635" s="100"/>
      <c r="BE1635" s="177">
        <v>39155</v>
      </c>
      <c r="BF1635" s="177">
        <f t="shared" si="1174"/>
        <v>3915514</v>
      </c>
      <c r="BH1635" s="177" t="s">
        <v>3303</v>
      </c>
    </row>
    <row r="1636" spans="1:60" s="177" customFormat="1">
      <c r="A1636" s="9" t="s">
        <v>1747</v>
      </c>
      <c r="B1636" s="177" t="s">
        <v>2511</v>
      </c>
      <c r="C1636" s="1">
        <f t="shared" si="1165"/>
        <v>0</v>
      </c>
      <c r="D1636" s="1"/>
      <c r="E1636" s="1"/>
      <c r="F1636" s="1"/>
      <c r="G1636" s="1"/>
      <c r="H1636" s="1"/>
      <c r="I1636" s="1"/>
      <c r="J1636" s="1"/>
      <c r="K1636" s="7" t="e">
        <f>RANK(W1636,(W1636:Y1636,Z1636:AN1636))</f>
        <v>#N/A</v>
      </c>
      <c r="L1636" s="7" t="e">
        <f>RANK(X1636,(W1636:Y1636,Z1636:AN1636))</f>
        <v>#N/A</v>
      </c>
      <c r="M1636" s="7">
        <f>IF(Y1636&gt;0,RANK(Y1636,(W1636:Y1636,Z1636:AN1636)),0)</f>
        <v>0</v>
      </c>
      <c r="N1636" s="7">
        <f t="shared" si="1166"/>
        <v>0</v>
      </c>
      <c r="O1636" s="1" t="e">
        <f t="shared" si="1167"/>
        <v>#NUM!</v>
      </c>
      <c r="P1636" s="2" t="e">
        <f t="shared" si="1168"/>
        <v>#NUM!</v>
      </c>
      <c r="Q1636" s="2"/>
      <c r="R1636" s="2" t="str">
        <f t="shared" si="1169"/>
        <v>-</v>
      </c>
      <c r="S1636" s="2" t="str">
        <f t="shared" si="1170"/>
        <v>-</v>
      </c>
      <c r="T1636" s="2" t="str">
        <f t="shared" si="1171"/>
        <v>-</v>
      </c>
      <c r="U1636" s="2" t="str">
        <f t="shared" si="1172"/>
        <v>-</v>
      </c>
      <c r="V1636" s="2" t="str">
        <f t="shared" si="1173"/>
        <v>-</v>
      </c>
      <c r="W1636" s="1"/>
      <c r="X1636" s="1"/>
      <c r="Y1636" s="1"/>
      <c r="Z1636" s="1"/>
      <c r="AA1636" s="1"/>
      <c r="AB1636" s="1"/>
      <c r="AC1636" s="1"/>
      <c r="AD1636" s="1"/>
      <c r="AE1636" s="1"/>
      <c r="AF1636" s="1"/>
      <c r="AG1636" s="1"/>
      <c r="AH1636" s="1"/>
      <c r="AI1636" s="1"/>
      <c r="AJ1636" s="1"/>
      <c r="AK1636" s="1"/>
      <c r="AL1636" s="1"/>
      <c r="AM1636" s="1"/>
      <c r="AN1636" s="1"/>
      <c r="AO1636" s="1"/>
      <c r="AP1636" s="8"/>
      <c r="AQ1636" s="8"/>
      <c r="AR1636" s="8"/>
      <c r="AS1636" s="8"/>
      <c r="AT1636" s="2"/>
      <c r="AU1636" s="2"/>
      <c r="AV1636" s="2"/>
      <c r="AW1636" s="2"/>
      <c r="AX1636" s="2"/>
      <c r="AY1636" s="177" t="str">
        <f t="shared" si="1163"/>
        <v>Tuscarawas CD6</v>
      </c>
      <c r="BA1636" s="1">
        <v>6</v>
      </c>
      <c r="BC1636" s="98">
        <v>39</v>
      </c>
      <c r="BD1636" s="100"/>
      <c r="BE1636" s="177">
        <v>39157</v>
      </c>
      <c r="BF1636" s="177">
        <f t="shared" si="1174"/>
        <v>3915706</v>
      </c>
      <c r="BH1636" s="177" t="s">
        <v>3303</v>
      </c>
    </row>
    <row r="1637" spans="1:60" s="177" customFormat="1">
      <c r="A1637" s="9" t="s">
        <v>1747</v>
      </c>
      <c r="B1637" s="177" t="s">
        <v>2511</v>
      </c>
      <c r="C1637" s="1">
        <f t="shared" si="1165"/>
        <v>0</v>
      </c>
      <c r="D1637" s="1"/>
      <c r="E1637" s="1"/>
      <c r="F1637" s="1"/>
      <c r="G1637" s="1"/>
      <c r="H1637" s="1"/>
      <c r="I1637" s="1"/>
      <c r="J1637" s="1"/>
      <c r="K1637" s="7" t="e">
        <f>RANK(W1637,(W1637:Y1637,Z1637:AN1637))</f>
        <v>#N/A</v>
      </c>
      <c r="L1637" s="7" t="e">
        <f>RANK(X1637,(W1637:Y1637,Z1637:AN1637))</f>
        <v>#N/A</v>
      </c>
      <c r="M1637" s="7">
        <f>IF(Y1637&gt;0,RANK(Y1637,(W1637:Y1637,Z1637:AN1637)),0)</f>
        <v>0</v>
      </c>
      <c r="N1637" s="7">
        <f t="shared" si="1166"/>
        <v>0</v>
      </c>
      <c r="O1637" s="1" t="e">
        <f t="shared" si="1167"/>
        <v>#NUM!</v>
      </c>
      <c r="P1637" s="2" t="e">
        <f t="shared" si="1168"/>
        <v>#NUM!</v>
      </c>
      <c r="Q1637" s="2"/>
      <c r="R1637" s="2" t="str">
        <f t="shared" si="1169"/>
        <v>-</v>
      </c>
      <c r="S1637" s="2" t="str">
        <f t="shared" si="1170"/>
        <v>-</v>
      </c>
      <c r="T1637" s="2" t="str">
        <f t="shared" si="1171"/>
        <v>-</v>
      </c>
      <c r="U1637" s="2" t="str">
        <f t="shared" si="1172"/>
        <v>-</v>
      </c>
      <c r="V1637" s="2" t="str">
        <f t="shared" si="1173"/>
        <v>-</v>
      </c>
      <c r="W1637" s="1"/>
      <c r="X1637" s="1"/>
      <c r="Y1637" s="1"/>
      <c r="Z1637" s="1"/>
      <c r="AA1637" s="1"/>
      <c r="AB1637" s="1"/>
      <c r="AC1637" s="1"/>
      <c r="AD1637" s="1"/>
      <c r="AE1637" s="1"/>
      <c r="AF1637" s="1"/>
      <c r="AG1637" s="1"/>
      <c r="AH1637" s="1"/>
      <c r="AI1637" s="1"/>
      <c r="AJ1637" s="1"/>
      <c r="AK1637" s="1"/>
      <c r="AL1637" s="1"/>
      <c r="AM1637" s="1"/>
      <c r="AN1637" s="1"/>
      <c r="AO1637" s="1"/>
      <c r="AP1637" s="8"/>
      <c r="AQ1637" s="8"/>
      <c r="AR1637" s="8"/>
      <c r="AS1637" s="8"/>
      <c r="AT1637" s="2"/>
      <c r="AU1637" s="2"/>
      <c r="AV1637" s="2"/>
      <c r="AW1637" s="2"/>
      <c r="AX1637" s="2"/>
      <c r="AY1637" s="177" t="str">
        <f t="shared" si="1163"/>
        <v>Tuscarawas CD7</v>
      </c>
      <c r="BA1637" s="1">
        <v>7</v>
      </c>
      <c r="BC1637" s="98">
        <v>39</v>
      </c>
      <c r="BD1637" s="100"/>
      <c r="BE1637" s="177">
        <v>39157</v>
      </c>
      <c r="BF1637" s="177">
        <f t="shared" si="1174"/>
        <v>3915707</v>
      </c>
      <c r="BH1637" s="177" t="s">
        <v>3303</v>
      </c>
    </row>
    <row r="1638" spans="1:60">
      <c r="A1638" s="9"/>
      <c r="C1638" s="2"/>
      <c r="D1638" s="2"/>
      <c r="E1638" s="2"/>
      <c r="F1638" s="2"/>
      <c r="G1638" s="2"/>
      <c r="H1638" s="2"/>
      <c r="I1638" s="2"/>
      <c r="J1638" s="2"/>
      <c r="K1638" s="7"/>
      <c r="L1638" s="2"/>
      <c r="M1638" s="2"/>
      <c r="N1638" s="2"/>
      <c r="R1638" s="2"/>
      <c r="S1638" s="2"/>
      <c r="T1638" s="2"/>
      <c r="U1638" s="2"/>
      <c r="V1638" s="2"/>
      <c r="AH1638" s="1"/>
      <c r="AI1638" s="1"/>
      <c r="AK1638" s="1"/>
      <c r="AL1638" s="1"/>
      <c r="AM1638" s="1"/>
      <c r="AN1638" s="1"/>
      <c r="AO1638" s="1"/>
      <c r="AP1638" s="8"/>
      <c r="AQ1638" s="8"/>
      <c r="AR1638" s="8"/>
      <c r="AS1638" s="8"/>
      <c r="AT1638" s="2"/>
      <c r="AU1638" s="2"/>
      <c r="AV1638" s="2"/>
      <c r="AW1638" s="2"/>
      <c r="AX1638" s="2"/>
      <c r="AY1638" s="177"/>
      <c r="BD1638" s="100"/>
      <c r="BE1638"/>
    </row>
    <row r="1639" spans="1:60">
      <c r="A1639" s="48" t="s">
        <v>1613</v>
      </c>
      <c r="AH1639" s="1"/>
      <c r="AI1639" s="1"/>
      <c r="BD1639" s="100"/>
      <c r="BE1639"/>
    </row>
    <row r="1640" spans="1:60">
      <c r="A1640" t="s">
        <v>901</v>
      </c>
      <c r="B1640" t="s">
        <v>1859</v>
      </c>
      <c r="C1640" s="1">
        <f t="shared" ref="C1640:C1647" si="1175">SUM(W1640:AN1640)</f>
        <v>7412</v>
      </c>
      <c r="D1640" s="1"/>
      <c r="E1640" s="1"/>
      <c r="F1640" s="1"/>
      <c r="G1640" s="1"/>
      <c r="H1640" s="1"/>
      <c r="I1640" s="1"/>
      <c r="J1640" s="1"/>
      <c r="K1640" s="7">
        <f>RANK(W1640,(W1640:Y1640,Z1640:AN1640))</f>
        <v>2</v>
      </c>
      <c r="L1640" s="7" t="e">
        <f>RANK(X1640,(W1640:Y1640,Z1640:AN1640))</f>
        <v>#N/A</v>
      </c>
      <c r="M1640" s="7">
        <f>IF(Y1640&gt;0,RANK(Y1640,(W1640:Y1640,Z1640:AN1640)),0)</f>
        <v>1</v>
      </c>
      <c r="N1640" s="7">
        <f t="shared" ref="N1640:N1647" si="1176">IF(Z1640&gt;0,RANK(Z1640,(W1640:AN1640)),0)</f>
        <v>3</v>
      </c>
      <c r="O1640" s="1">
        <f t="shared" ref="O1640:O1647" si="1177">MAX(W1640:AD1640)-LARGE(W1640:AD1640,2)</f>
        <v>1191</v>
      </c>
      <c r="P1640" s="2">
        <f t="shared" ref="P1640:P1647" si="1178">O1640/C1640</f>
        <v>0.16068537506745817</v>
      </c>
      <c r="Q1640" s="2"/>
      <c r="R1640" s="2">
        <f t="shared" ref="R1640:R1647" si="1179">IF($C1640=0,"-",W1640/$C1640)</f>
        <v>0.39355099838100377</v>
      </c>
      <c r="S1640" s="2">
        <f t="shared" ref="S1640:S1647" si="1180">IF($C1640=0,"-",X1640/$C1640)</f>
        <v>0</v>
      </c>
      <c r="T1640" s="2">
        <f t="shared" ref="T1640:T1647" si="1181">IF($C1640=0,"-",Y1640/$C1640)</f>
        <v>0.55423637344846199</v>
      </c>
      <c r="U1640" s="2">
        <f t="shared" ref="U1640:U1647" si="1182">IF($C1640=0,"-",Z1640/$C1640)</f>
        <v>1.767404209390178E-2</v>
      </c>
      <c r="V1640" s="2">
        <f t="shared" ref="V1640:V1647" si="1183">IF(C1640=0,"-",(1-R1640-S1640-T1640-U1640))</f>
        <v>3.4538586076632516E-2</v>
      </c>
      <c r="W1640" s="1">
        <v>2917</v>
      </c>
      <c r="Y1640" s="1">
        <v>4108</v>
      </c>
      <c r="Z1640" s="1">
        <v>131</v>
      </c>
      <c r="AD1640" s="1">
        <v>69</v>
      </c>
      <c r="AH1640" s="1">
        <v>97</v>
      </c>
      <c r="AI1640" s="1">
        <v>46</v>
      </c>
      <c r="AJ1640" s="1">
        <v>44</v>
      </c>
      <c r="AY1640" t="s">
        <v>1763</v>
      </c>
      <c r="BA1640">
        <v>3</v>
      </c>
      <c r="BC1640" s="98">
        <v>40</v>
      </c>
      <c r="BD1640" s="100"/>
      <c r="BE1640">
        <v>40017</v>
      </c>
      <c r="BF1640">
        <f t="shared" si="1164"/>
        <v>4001703</v>
      </c>
      <c r="BH1640" t="s">
        <v>3303</v>
      </c>
    </row>
    <row r="1641" spans="1:60">
      <c r="A1641" t="s">
        <v>901</v>
      </c>
      <c r="B1641" t="s">
        <v>1859</v>
      </c>
      <c r="C1641" s="1">
        <f t="shared" si="1175"/>
        <v>1334</v>
      </c>
      <c r="D1641" s="1"/>
      <c r="E1641" s="1"/>
      <c r="F1641" s="1"/>
      <c r="G1641" s="1"/>
      <c r="H1641" s="1"/>
      <c r="I1641" s="1"/>
      <c r="J1641" s="1"/>
      <c r="K1641" s="7">
        <f>RANK(W1641,(W1641:Y1641,Z1641:AN1641))</f>
        <v>2</v>
      </c>
      <c r="L1641" s="7" t="e">
        <f>RANK(X1641,(W1641:Y1641,Z1641:AN1641))</f>
        <v>#N/A</v>
      </c>
      <c r="M1641" s="7">
        <f>IF(Y1641&gt;0,RANK(Y1641,(W1641:Y1641,Z1641:AN1641)),0)</f>
        <v>1</v>
      </c>
      <c r="N1641" s="7">
        <f t="shared" si="1176"/>
        <v>3</v>
      </c>
      <c r="O1641" s="1">
        <f t="shared" si="1177"/>
        <v>376</v>
      </c>
      <c r="P1641" s="2">
        <f t="shared" si="1178"/>
        <v>0.2818590704647676</v>
      </c>
      <c r="Q1641" s="2"/>
      <c r="R1641" s="2">
        <f t="shared" si="1179"/>
        <v>0.32983508245877063</v>
      </c>
      <c r="S1641" s="2">
        <f t="shared" si="1180"/>
        <v>0</v>
      </c>
      <c r="T1641" s="2">
        <f t="shared" si="1181"/>
        <v>0.61169415292353824</v>
      </c>
      <c r="U1641" s="2">
        <f t="shared" si="1182"/>
        <v>1.8740629685157422E-2</v>
      </c>
      <c r="V1641" s="2">
        <f t="shared" si="1183"/>
        <v>3.9730134932533759E-2</v>
      </c>
      <c r="W1641" s="1">
        <v>440</v>
      </c>
      <c r="Y1641" s="1">
        <v>816</v>
      </c>
      <c r="Z1641" s="1">
        <v>25</v>
      </c>
      <c r="AD1641" s="1">
        <v>13</v>
      </c>
      <c r="AH1641" s="1">
        <v>17</v>
      </c>
      <c r="AI1641" s="1">
        <v>15</v>
      </c>
      <c r="AJ1641" s="1">
        <v>8</v>
      </c>
      <c r="AY1641" t="s">
        <v>1764</v>
      </c>
      <c r="BA1641">
        <v>4</v>
      </c>
      <c r="BC1641" s="98">
        <v>40</v>
      </c>
      <c r="BD1641" s="100"/>
      <c r="BE1641">
        <v>40017</v>
      </c>
      <c r="BF1641">
        <f t="shared" si="1164"/>
        <v>4001704</v>
      </c>
      <c r="BH1641" t="s">
        <v>3303</v>
      </c>
    </row>
    <row r="1642" spans="1:60">
      <c r="A1642" t="s">
        <v>2541</v>
      </c>
      <c r="B1642" t="s">
        <v>1859</v>
      </c>
      <c r="C1642" s="1">
        <f t="shared" si="1175"/>
        <v>471</v>
      </c>
      <c r="D1642" s="1"/>
      <c r="E1642" s="1"/>
      <c r="F1642" s="1"/>
      <c r="G1642" s="1"/>
      <c r="H1642" s="1"/>
      <c r="I1642" s="1"/>
      <c r="J1642" s="1"/>
      <c r="K1642" s="7">
        <f>RANK(W1642,(W1642:Y1642,Z1642:AN1642))</f>
        <v>2</v>
      </c>
      <c r="L1642" s="7" t="e">
        <f>RANK(X1642,(W1642:Y1642,Z1642:AN1642))</f>
        <v>#N/A</v>
      </c>
      <c r="M1642" s="7">
        <f>IF(Y1642&gt;0,RANK(Y1642,(W1642:Y1642,Z1642:AN1642)),0)</f>
        <v>1</v>
      </c>
      <c r="N1642" s="7">
        <f t="shared" si="1176"/>
        <v>3</v>
      </c>
      <c r="O1642" s="1">
        <f t="shared" si="1177"/>
        <v>64</v>
      </c>
      <c r="P1642" s="2">
        <f t="shared" si="1178"/>
        <v>0.13588110403397027</v>
      </c>
      <c r="Q1642" s="2"/>
      <c r="R1642" s="2">
        <f t="shared" si="1179"/>
        <v>0.39278131634819535</v>
      </c>
      <c r="S1642" s="2">
        <f t="shared" si="1180"/>
        <v>0</v>
      </c>
      <c r="T1642" s="2">
        <f t="shared" si="1181"/>
        <v>0.5286624203821656</v>
      </c>
      <c r="U1642" s="2">
        <f t="shared" si="1182"/>
        <v>2.7600849256900213E-2</v>
      </c>
      <c r="V1642" s="2">
        <f t="shared" si="1183"/>
        <v>5.0955414012738835E-2</v>
      </c>
      <c r="W1642" s="1">
        <v>185</v>
      </c>
      <c r="Y1642" s="1">
        <v>249</v>
      </c>
      <c r="Z1642" s="1">
        <v>13</v>
      </c>
      <c r="AD1642" s="1">
        <v>5</v>
      </c>
      <c r="AH1642" s="1">
        <v>9</v>
      </c>
      <c r="AI1642" s="1">
        <v>2</v>
      </c>
      <c r="AJ1642" s="1">
        <v>8</v>
      </c>
      <c r="AY1642" t="s">
        <v>1765</v>
      </c>
      <c r="BA1642">
        <v>1</v>
      </c>
      <c r="BC1642" s="98">
        <v>40</v>
      </c>
      <c r="BD1642" s="100"/>
      <c r="BE1642">
        <v>40037</v>
      </c>
      <c r="BF1642">
        <f t="shared" si="1164"/>
        <v>4003701</v>
      </c>
      <c r="BH1642" t="s">
        <v>3303</v>
      </c>
    </row>
    <row r="1643" spans="1:60">
      <c r="A1643" t="s">
        <v>2541</v>
      </c>
      <c r="B1643" t="s">
        <v>1859</v>
      </c>
      <c r="C1643" s="1">
        <f t="shared" si="1175"/>
        <v>5010</v>
      </c>
      <c r="D1643" s="1"/>
      <c r="E1643" s="1"/>
      <c r="F1643" s="1"/>
      <c r="G1643" s="1"/>
      <c r="H1643" s="1"/>
      <c r="I1643" s="1"/>
      <c r="J1643" s="1"/>
      <c r="K1643" s="7">
        <f>RANK(W1643,(W1643:Y1643,Z1643:AN1643))</f>
        <v>2</v>
      </c>
      <c r="L1643" s="7" t="e">
        <f>RANK(X1643,(W1643:Y1643,Z1643:AN1643))</f>
        <v>#N/A</v>
      </c>
      <c r="M1643" s="7">
        <f>IF(Y1643&gt;0,RANK(Y1643,(W1643:Y1643,Z1643:AN1643)),0)</f>
        <v>1</v>
      </c>
      <c r="N1643" s="7">
        <f t="shared" si="1176"/>
        <v>3</v>
      </c>
      <c r="O1643" s="1">
        <f t="shared" si="1177"/>
        <v>424</v>
      </c>
      <c r="P1643" s="2">
        <f t="shared" si="1178"/>
        <v>8.4630738522954094E-2</v>
      </c>
      <c r="Q1643" s="2"/>
      <c r="R1643" s="2">
        <f t="shared" si="1179"/>
        <v>0.42275449101796408</v>
      </c>
      <c r="S1643" s="2">
        <f t="shared" si="1180"/>
        <v>0</v>
      </c>
      <c r="T1643" s="2">
        <f t="shared" si="1181"/>
        <v>0.50738522954091814</v>
      </c>
      <c r="U1643" s="2">
        <f t="shared" si="1182"/>
        <v>2.6347305389221556E-2</v>
      </c>
      <c r="V1643" s="2">
        <f t="shared" si="1183"/>
        <v>4.3512974051896164E-2</v>
      </c>
      <c r="W1643" s="1">
        <v>2118</v>
      </c>
      <c r="Y1643" s="1">
        <v>2542</v>
      </c>
      <c r="Z1643" s="1">
        <v>132</v>
      </c>
      <c r="AD1643" s="1">
        <v>62</v>
      </c>
      <c r="AH1643" s="1">
        <v>65</v>
      </c>
      <c r="AI1643" s="1">
        <v>55</v>
      </c>
      <c r="AJ1643" s="1">
        <v>36</v>
      </c>
      <c r="AY1643" t="s">
        <v>2791</v>
      </c>
      <c r="BA1643">
        <v>3</v>
      </c>
      <c r="BC1643" s="98">
        <v>40</v>
      </c>
      <c r="BD1643" s="100"/>
      <c r="BE1643">
        <v>40037</v>
      </c>
      <c r="BF1643">
        <f t="shared" si="1164"/>
        <v>4003703</v>
      </c>
      <c r="BH1643" t="s">
        <v>3303</v>
      </c>
    </row>
    <row r="1644" spans="1:60">
      <c r="A1644" t="s">
        <v>1613</v>
      </c>
      <c r="B1644" t="s">
        <v>1859</v>
      </c>
      <c r="C1644" s="1">
        <f t="shared" si="1175"/>
        <v>6073</v>
      </c>
      <c r="D1644" s="1"/>
      <c r="E1644" s="1"/>
      <c r="F1644" s="1"/>
      <c r="G1644" s="1"/>
      <c r="H1644" s="1"/>
      <c r="I1644" s="1"/>
      <c r="J1644" s="1"/>
      <c r="K1644" s="7">
        <f>RANK(W1644,(W1644:Y1644,Z1644:AN1644))</f>
        <v>2</v>
      </c>
      <c r="L1644" s="7" t="e">
        <f>RANK(X1644,(W1644:Y1644,Z1644:AN1644))</f>
        <v>#N/A</v>
      </c>
      <c r="M1644" s="7">
        <f>IF(Y1644&gt;0,RANK(Y1644,(W1644:Y1644,Z1644:AN1644)),0)</f>
        <v>1</v>
      </c>
      <c r="N1644" s="7">
        <f t="shared" si="1176"/>
        <v>3</v>
      </c>
      <c r="O1644" s="1">
        <f t="shared" si="1177"/>
        <v>207</v>
      </c>
      <c r="P1644" s="2">
        <f t="shared" si="1178"/>
        <v>3.4085295570558206E-2</v>
      </c>
      <c r="Q1644" s="2"/>
      <c r="R1644" s="2">
        <f t="shared" si="1179"/>
        <v>0.46714967890663595</v>
      </c>
      <c r="S1644" s="2">
        <f t="shared" si="1180"/>
        <v>0</v>
      </c>
      <c r="T1644" s="2">
        <f t="shared" si="1181"/>
        <v>0.50123497447719412</v>
      </c>
      <c r="U1644" s="2">
        <f t="shared" si="1182"/>
        <v>9.8797958175531036E-3</v>
      </c>
      <c r="V1644" s="2">
        <f t="shared" si="1183"/>
        <v>2.1735550798616832E-2</v>
      </c>
      <c r="W1644" s="1">
        <v>2837</v>
      </c>
      <c r="Y1644" s="1">
        <v>3044</v>
      </c>
      <c r="Z1644" s="1">
        <v>60</v>
      </c>
      <c r="AD1644" s="1">
        <v>45</v>
      </c>
      <c r="AH1644" s="1">
        <v>49</v>
      </c>
      <c r="AI1644" s="1">
        <v>22</v>
      </c>
      <c r="AJ1644" s="1">
        <v>16</v>
      </c>
      <c r="AY1644" t="s">
        <v>2743</v>
      </c>
      <c r="BA1644">
        <v>4</v>
      </c>
      <c r="BC1644" s="98">
        <v>40</v>
      </c>
      <c r="BD1644" s="100"/>
      <c r="BE1644">
        <v>40109</v>
      </c>
      <c r="BF1644">
        <f t="shared" si="1164"/>
        <v>4010904</v>
      </c>
      <c r="BH1644" t="s">
        <v>3303</v>
      </c>
    </row>
    <row r="1645" spans="1:60">
      <c r="A1645" t="s">
        <v>1613</v>
      </c>
      <c r="B1645" t="s">
        <v>1859</v>
      </c>
      <c r="C1645" s="1">
        <f t="shared" si="1175"/>
        <v>62331</v>
      </c>
      <c r="D1645" s="1"/>
      <c r="E1645" s="1"/>
      <c r="F1645" s="1"/>
      <c r="G1645" s="1"/>
      <c r="H1645" s="1"/>
      <c r="I1645" s="1"/>
      <c r="J1645" s="1"/>
      <c r="K1645" s="7">
        <f>RANK(W1645,(W1645:Y1645,Z1645:AN1645))</f>
        <v>1</v>
      </c>
      <c r="L1645" s="7" t="e">
        <f>RANK(X1645,(W1645:Y1645,Z1645:AN1645))</f>
        <v>#N/A</v>
      </c>
      <c r="M1645" s="7">
        <f>IF(Y1645&gt;0,RANK(Y1645,(W1645:Y1645,Z1645:AN1645)),0)</f>
        <v>2</v>
      </c>
      <c r="N1645" s="7">
        <f t="shared" si="1176"/>
        <v>3</v>
      </c>
      <c r="O1645" s="1">
        <f t="shared" si="1177"/>
        <v>2083</v>
      </c>
      <c r="P1645" s="2">
        <f t="shared" si="1178"/>
        <v>3.3418363254239462E-2</v>
      </c>
      <c r="Q1645" s="2"/>
      <c r="R1645" s="2">
        <f t="shared" si="1179"/>
        <v>0.5044841250742006</v>
      </c>
      <c r="S1645" s="2">
        <f t="shared" si="1180"/>
        <v>0</v>
      </c>
      <c r="T1645" s="2">
        <f t="shared" si="1181"/>
        <v>0.47106576181996118</v>
      </c>
      <c r="U1645" s="2">
        <f t="shared" si="1182"/>
        <v>8.8559464792799733E-3</v>
      </c>
      <c r="V1645" s="2">
        <f t="shared" si="1183"/>
        <v>1.5594166626558249E-2</v>
      </c>
      <c r="W1645" s="1">
        <v>31445</v>
      </c>
      <c r="Y1645" s="1">
        <v>29362</v>
      </c>
      <c r="Z1645" s="1">
        <v>552</v>
      </c>
      <c r="AD1645" s="1">
        <v>275</v>
      </c>
      <c r="AH1645" s="1">
        <v>283</v>
      </c>
      <c r="AI1645" s="1">
        <v>215</v>
      </c>
      <c r="AJ1645" s="1">
        <v>199</v>
      </c>
      <c r="AY1645" t="s">
        <v>2535</v>
      </c>
      <c r="BA1645">
        <v>5</v>
      </c>
      <c r="BC1645" s="98">
        <v>40</v>
      </c>
      <c r="BD1645" s="100"/>
      <c r="BE1645">
        <v>40109</v>
      </c>
      <c r="BF1645">
        <f t="shared" si="1164"/>
        <v>4010905</v>
      </c>
      <c r="BH1645" t="s">
        <v>3303</v>
      </c>
    </row>
    <row r="1646" spans="1:60">
      <c r="A1646" t="s">
        <v>2833</v>
      </c>
      <c r="B1646" t="s">
        <v>1859</v>
      </c>
      <c r="C1646" s="1">
        <f t="shared" si="1175"/>
        <v>1194</v>
      </c>
      <c r="D1646" s="1"/>
      <c r="E1646" s="1"/>
      <c r="F1646" s="1"/>
      <c r="G1646" s="1"/>
      <c r="H1646" s="1"/>
      <c r="I1646" s="1"/>
      <c r="J1646" s="1"/>
      <c r="K1646" s="7">
        <f>RANK(W1646,(W1646:Y1646,Z1646:AN1646))</f>
        <v>2</v>
      </c>
      <c r="L1646" s="7" t="e">
        <f>RANK(X1646,(W1646:Y1646,Z1646:AN1646))</f>
        <v>#N/A</v>
      </c>
      <c r="M1646" s="7">
        <f>IF(Y1646&gt;0,RANK(Y1646,(W1646:Y1646,Z1646:AN1646)),0)</f>
        <v>1</v>
      </c>
      <c r="N1646" s="7">
        <f t="shared" si="1176"/>
        <v>3</v>
      </c>
      <c r="O1646" s="1">
        <f t="shared" si="1177"/>
        <v>158</v>
      </c>
      <c r="P1646" s="2">
        <f t="shared" si="1178"/>
        <v>0.13232830820770519</v>
      </c>
      <c r="Q1646" s="2"/>
      <c r="R1646" s="2">
        <f t="shared" si="1179"/>
        <v>0.40284757118927972</v>
      </c>
      <c r="S1646" s="2">
        <f t="shared" si="1180"/>
        <v>0</v>
      </c>
      <c r="T1646" s="2">
        <f t="shared" si="1181"/>
        <v>0.53517587939698497</v>
      </c>
      <c r="U1646" s="2">
        <f t="shared" si="1182"/>
        <v>1.8425460636515914E-2</v>
      </c>
      <c r="V1646" s="2">
        <f t="shared" si="1183"/>
        <v>4.3551088777219402E-2</v>
      </c>
      <c r="W1646" s="1">
        <v>481</v>
      </c>
      <c r="Y1646" s="1">
        <v>639</v>
      </c>
      <c r="Z1646" s="1">
        <v>22</v>
      </c>
      <c r="AD1646" s="1">
        <v>19</v>
      </c>
      <c r="AH1646" s="1">
        <v>15</v>
      </c>
      <c r="AI1646" s="1">
        <v>11</v>
      </c>
      <c r="AJ1646" s="1">
        <v>7</v>
      </c>
      <c r="AY1646" t="s">
        <v>3185</v>
      </c>
      <c r="BA1646">
        <v>1</v>
      </c>
      <c r="BC1646" s="98">
        <v>40</v>
      </c>
      <c r="BD1646" s="100"/>
      <c r="BE1646">
        <v>40131</v>
      </c>
      <c r="BF1646">
        <f t="shared" si="1164"/>
        <v>4013101</v>
      </c>
      <c r="BH1646" t="s">
        <v>3303</v>
      </c>
    </row>
    <row r="1647" spans="1:60">
      <c r="A1647" t="s">
        <v>2833</v>
      </c>
      <c r="B1647" t="s">
        <v>1859</v>
      </c>
      <c r="C1647" s="1">
        <f t="shared" si="1175"/>
        <v>5911</v>
      </c>
      <c r="D1647" s="1"/>
      <c r="E1647" s="1"/>
      <c r="F1647" s="1"/>
      <c r="G1647" s="1"/>
      <c r="H1647" s="1"/>
      <c r="I1647" s="1"/>
      <c r="J1647" s="1"/>
      <c r="K1647" s="7">
        <f>RANK(W1647,(W1647:Y1647,Z1647:AN1647))</f>
        <v>2</v>
      </c>
      <c r="L1647" s="7" t="e">
        <f>RANK(X1647,(W1647:Y1647,Z1647:AN1647))</f>
        <v>#N/A</v>
      </c>
      <c r="M1647" s="7">
        <f>IF(Y1647&gt;0,RANK(Y1647,(W1647:Y1647,Z1647:AN1647)),0)</f>
        <v>1</v>
      </c>
      <c r="N1647" s="7">
        <f t="shared" si="1176"/>
        <v>3</v>
      </c>
      <c r="O1647" s="1">
        <f t="shared" si="1177"/>
        <v>790</v>
      </c>
      <c r="P1647" s="2">
        <f t="shared" si="1178"/>
        <v>0.13364912874302148</v>
      </c>
      <c r="Q1647" s="2"/>
      <c r="R1647" s="2">
        <f t="shared" si="1179"/>
        <v>0.39434951784807987</v>
      </c>
      <c r="S1647" s="2">
        <f t="shared" si="1180"/>
        <v>0</v>
      </c>
      <c r="T1647" s="2">
        <f t="shared" si="1181"/>
        <v>0.52799864659110129</v>
      </c>
      <c r="U1647" s="2">
        <f t="shared" si="1182"/>
        <v>2.6391473523938419E-2</v>
      </c>
      <c r="V1647" s="2">
        <f t="shared" si="1183"/>
        <v>5.1260362036880475E-2</v>
      </c>
      <c r="W1647" s="1">
        <v>2331</v>
      </c>
      <c r="Y1647" s="1">
        <v>3121</v>
      </c>
      <c r="Z1647" s="1">
        <v>156</v>
      </c>
      <c r="AD1647" s="1">
        <v>89</v>
      </c>
      <c r="AH1647" s="1">
        <v>91</v>
      </c>
      <c r="AI1647" s="1">
        <v>73</v>
      </c>
      <c r="AJ1647" s="1">
        <v>50</v>
      </c>
      <c r="AY1647" t="s">
        <v>2361</v>
      </c>
      <c r="BA1647">
        <v>2</v>
      </c>
      <c r="BC1647" s="98">
        <v>40</v>
      </c>
      <c r="BD1647" s="100"/>
      <c r="BE1647">
        <v>40131</v>
      </c>
      <c r="BF1647">
        <f t="shared" si="1164"/>
        <v>4013102</v>
      </c>
      <c r="BH1647" t="s">
        <v>3303</v>
      </c>
    </row>
    <row r="1648" spans="1:60">
      <c r="AH1648" s="1"/>
      <c r="AI1648" s="1"/>
      <c r="BD1648" s="100"/>
      <c r="BE1648"/>
    </row>
    <row r="1649" spans="1:60">
      <c r="A1649" s="48" t="s">
        <v>2425</v>
      </c>
      <c r="AH1649" s="1"/>
      <c r="AI1649" s="1"/>
      <c r="AK1649" s="1"/>
      <c r="AL1649" s="1"/>
      <c r="AM1649" s="1"/>
      <c r="BD1649" s="100"/>
      <c r="BE1649"/>
    </row>
    <row r="1650" spans="1:60">
      <c r="A1650" t="s">
        <v>1166</v>
      </c>
      <c r="B1650" t="s">
        <v>1342</v>
      </c>
      <c r="C1650" s="1">
        <f t="shared" ref="C1650:C1659" si="1184">SUM(W1650:AN1650)</f>
        <v>0</v>
      </c>
      <c r="D1650" s="1"/>
      <c r="E1650" s="1"/>
      <c r="F1650" s="1"/>
      <c r="G1650" s="1"/>
      <c r="H1650" s="1"/>
      <c r="I1650" s="1"/>
      <c r="J1650" s="1"/>
      <c r="K1650" s="7" t="e">
        <f>RANK(W1650,(W1650:Y1650,Z1650:AN1650))</f>
        <v>#N/A</v>
      </c>
      <c r="L1650" s="7" t="e">
        <f>RANK(X1650,(W1650:Y1650,Z1650:AN1650))</f>
        <v>#N/A</v>
      </c>
      <c r="M1650" s="7">
        <f>IF(Y1650&gt;0,RANK(Y1650,(W1650:Y1650,Z1650:AN1650)),0)</f>
        <v>0</v>
      </c>
      <c r="N1650" s="7"/>
      <c r="O1650" s="1" t="e">
        <f t="shared" ref="O1650:O1659" si="1185">MAX(W1650:AD1650)-LARGE(W1650:AD1650,2)</f>
        <v>#NUM!</v>
      </c>
      <c r="P1650" s="2" t="e">
        <f t="shared" ref="P1650:P1659" si="1186">O1650/C1650</f>
        <v>#NUM!</v>
      </c>
      <c r="Q1650" s="2"/>
      <c r="R1650" s="2" t="str">
        <f t="shared" ref="R1650:R1659" si="1187">IF($C1650=0,"-",W1650/$C1650)</f>
        <v>-</v>
      </c>
      <c r="S1650" s="2" t="str">
        <f t="shared" ref="S1650:S1659" si="1188">IF($C1650=0,"-",X1650/$C1650)</f>
        <v>-</v>
      </c>
      <c r="T1650" s="2" t="str">
        <f t="shared" ref="T1650:T1659" si="1189">IF($C1650=0,"-",Y1650/$C1650)</f>
        <v>-</v>
      </c>
      <c r="U1650" s="2"/>
      <c r="V1650" s="2" t="str">
        <f t="shared" ref="V1650:V1659" si="1190">IF(C1650=0,"-",(1-R1650-S1650-T1650))</f>
        <v>-</v>
      </c>
      <c r="AH1650" s="1"/>
      <c r="AY1650" t="s">
        <v>2302</v>
      </c>
      <c r="BA1650">
        <v>4</v>
      </c>
      <c r="BC1650" s="98">
        <v>41</v>
      </c>
      <c r="BD1650" s="100"/>
      <c r="BE1650">
        <v>41003</v>
      </c>
      <c r="BF1650">
        <f t="shared" si="1164"/>
        <v>4100304</v>
      </c>
      <c r="BH1650" t="s">
        <v>3303</v>
      </c>
    </row>
    <row r="1651" spans="1:60">
      <c r="A1651" t="s">
        <v>1166</v>
      </c>
      <c r="B1651" t="s">
        <v>1342</v>
      </c>
      <c r="C1651" s="1">
        <f t="shared" si="1184"/>
        <v>0</v>
      </c>
      <c r="D1651" s="1"/>
      <c r="E1651" s="1"/>
      <c r="F1651" s="1"/>
      <c r="G1651" s="1"/>
      <c r="H1651" s="1"/>
      <c r="I1651" s="1"/>
      <c r="J1651" s="1"/>
      <c r="K1651" s="7" t="e">
        <f>RANK(W1651,(W1651:Y1651,Z1651:AN1651))</f>
        <v>#N/A</v>
      </c>
      <c r="L1651" s="7" t="e">
        <f>RANK(X1651,(W1651:Y1651,Z1651:AN1651))</f>
        <v>#N/A</v>
      </c>
      <c r="M1651" s="7">
        <f>IF(Y1651&gt;0,RANK(Y1651,(W1651:Y1651,Z1651:AN1651)),0)</f>
        <v>0</v>
      </c>
      <c r="N1651" s="7"/>
      <c r="O1651" s="1" t="e">
        <f t="shared" si="1185"/>
        <v>#NUM!</v>
      </c>
      <c r="P1651" s="2" t="e">
        <f t="shared" si="1186"/>
        <v>#NUM!</v>
      </c>
      <c r="Q1651" s="2"/>
      <c r="R1651" s="2" t="str">
        <f t="shared" si="1187"/>
        <v>-</v>
      </c>
      <c r="S1651" s="2" t="str">
        <f t="shared" si="1188"/>
        <v>-</v>
      </c>
      <c r="T1651" s="2" t="str">
        <f t="shared" si="1189"/>
        <v>-</v>
      </c>
      <c r="U1651" s="2"/>
      <c r="V1651" s="2" t="str">
        <f t="shared" si="1190"/>
        <v>-</v>
      </c>
      <c r="AH1651" s="1"/>
      <c r="AY1651" t="s">
        <v>2708</v>
      </c>
      <c r="BA1651">
        <v>5</v>
      </c>
      <c r="BC1651" s="98">
        <v>41</v>
      </c>
      <c r="BD1651" s="100"/>
      <c r="BE1651">
        <v>41003</v>
      </c>
      <c r="BF1651">
        <f t="shared" ref="BF1651:BF1659" si="1191">BE1651*100+BA1651</f>
        <v>4100305</v>
      </c>
      <c r="BH1651" t="s">
        <v>3303</v>
      </c>
    </row>
    <row r="1652" spans="1:60">
      <c r="A1652" t="s">
        <v>2138</v>
      </c>
      <c r="B1652" t="s">
        <v>1342</v>
      </c>
      <c r="C1652" s="1">
        <f t="shared" si="1184"/>
        <v>0</v>
      </c>
      <c r="D1652" s="1"/>
      <c r="E1652" s="1"/>
      <c r="F1652" s="1"/>
      <c r="G1652" s="1"/>
      <c r="H1652" s="1"/>
      <c r="I1652" s="1"/>
      <c r="J1652" s="1"/>
      <c r="K1652" s="7" t="e">
        <f>RANK(W1652,(W1652:Y1652,Z1652:AN1652))</f>
        <v>#N/A</v>
      </c>
      <c r="L1652" s="7" t="e">
        <f>RANK(X1652,(W1652:Y1652,Z1652:AN1652))</f>
        <v>#N/A</v>
      </c>
      <c r="M1652" s="7">
        <f>IF(Y1652&gt;0,RANK(Y1652,(W1652:Y1652,Z1652:AN1652)),0)</f>
        <v>0</v>
      </c>
      <c r="N1652" s="7"/>
      <c r="O1652" s="1" t="e">
        <f t="shared" si="1185"/>
        <v>#NUM!</v>
      </c>
      <c r="P1652" s="2" t="e">
        <f t="shared" si="1186"/>
        <v>#NUM!</v>
      </c>
      <c r="Q1652" s="2"/>
      <c r="R1652" s="2" t="str">
        <f t="shared" si="1187"/>
        <v>-</v>
      </c>
      <c r="S1652" s="2" t="str">
        <f t="shared" si="1188"/>
        <v>-</v>
      </c>
      <c r="T1652" s="2" t="str">
        <f t="shared" si="1189"/>
        <v>-</v>
      </c>
      <c r="U1652" s="2"/>
      <c r="V1652" s="2" t="str">
        <f t="shared" si="1190"/>
        <v>-</v>
      </c>
      <c r="AH1652" s="1"/>
      <c r="AY1652" t="s">
        <v>2665</v>
      </c>
      <c r="BA1652">
        <v>3</v>
      </c>
      <c r="BC1652" s="98">
        <v>41</v>
      </c>
      <c r="BD1652" s="100"/>
      <c r="BE1652">
        <v>41005</v>
      </c>
      <c r="BF1652">
        <f t="shared" si="1191"/>
        <v>4100503</v>
      </c>
      <c r="BH1652" t="s">
        <v>3303</v>
      </c>
    </row>
    <row r="1653" spans="1:60">
      <c r="A1653" t="s">
        <v>2138</v>
      </c>
      <c r="B1653" t="s">
        <v>1342</v>
      </c>
      <c r="C1653" s="1">
        <f t="shared" si="1184"/>
        <v>0</v>
      </c>
      <c r="D1653" s="1"/>
      <c r="E1653" s="1"/>
      <c r="F1653" s="1"/>
      <c r="G1653" s="1"/>
      <c r="H1653" s="1"/>
      <c r="I1653" s="1"/>
      <c r="J1653" s="1"/>
      <c r="K1653" s="7" t="e">
        <f>RANK(W1653,(W1653:Y1653,Z1653:AN1653))</f>
        <v>#N/A</v>
      </c>
      <c r="L1653" s="7" t="e">
        <f>RANK(X1653,(W1653:Y1653,Z1653:AN1653))</f>
        <v>#N/A</v>
      </c>
      <c r="M1653" s="7">
        <f>IF(Y1653&gt;0,RANK(Y1653,(W1653:Y1653,Z1653:AN1653)),0)</f>
        <v>0</v>
      </c>
      <c r="N1653" s="7"/>
      <c r="O1653" s="1" t="e">
        <f t="shared" si="1185"/>
        <v>#NUM!</v>
      </c>
      <c r="P1653" s="2" t="e">
        <f t="shared" si="1186"/>
        <v>#NUM!</v>
      </c>
      <c r="Q1653" s="2"/>
      <c r="R1653" s="2" t="str">
        <f t="shared" si="1187"/>
        <v>-</v>
      </c>
      <c r="S1653" s="2" t="str">
        <f t="shared" si="1188"/>
        <v>-</v>
      </c>
      <c r="T1653" s="2" t="str">
        <f t="shared" si="1189"/>
        <v>-</v>
      </c>
      <c r="U1653" s="2"/>
      <c r="V1653" s="2" t="str">
        <f t="shared" si="1190"/>
        <v>-</v>
      </c>
      <c r="AH1653" s="1"/>
      <c r="AY1653" t="s">
        <v>1358</v>
      </c>
      <c r="BA1653">
        <v>5</v>
      </c>
      <c r="BC1653" s="98">
        <v>41</v>
      </c>
      <c r="BD1653" s="100"/>
      <c r="BE1653">
        <v>41005</v>
      </c>
      <c r="BF1653">
        <f t="shared" si="1191"/>
        <v>4100505</v>
      </c>
      <c r="BH1653" t="s">
        <v>3303</v>
      </c>
    </row>
    <row r="1654" spans="1:60">
      <c r="A1654" t="s">
        <v>1548</v>
      </c>
      <c r="B1654" t="s">
        <v>1342</v>
      </c>
      <c r="C1654" s="1">
        <f t="shared" si="1184"/>
        <v>0</v>
      </c>
      <c r="D1654" s="1"/>
      <c r="E1654" s="1"/>
      <c r="F1654" s="1"/>
      <c r="G1654" s="1"/>
      <c r="H1654" s="1"/>
      <c r="I1654" s="1"/>
      <c r="J1654" s="1"/>
      <c r="K1654" s="7" t="e">
        <f>RANK(W1654,(W1654:Y1654,Z1654:AN1654))</f>
        <v>#N/A</v>
      </c>
      <c r="L1654" s="7" t="e">
        <f>RANK(X1654,(W1654:Y1654,Z1654:AN1654))</f>
        <v>#N/A</v>
      </c>
      <c r="M1654" s="7">
        <f>IF(Y1654&gt;0,RANK(Y1654,(W1654:Y1654,Z1654:AN1654)),0)</f>
        <v>0</v>
      </c>
      <c r="N1654" s="7"/>
      <c r="O1654" s="1" t="e">
        <f t="shared" si="1185"/>
        <v>#NUM!</v>
      </c>
      <c r="P1654" s="2" t="e">
        <f t="shared" si="1186"/>
        <v>#NUM!</v>
      </c>
      <c r="Q1654" s="2"/>
      <c r="R1654" s="2" t="str">
        <f t="shared" si="1187"/>
        <v>-</v>
      </c>
      <c r="S1654" s="2" t="str">
        <f t="shared" si="1188"/>
        <v>-</v>
      </c>
      <c r="T1654" s="2" t="str">
        <f t="shared" si="1189"/>
        <v>-</v>
      </c>
      <c r="U1654" s="2"/>
      <c r="V1654" s="2" t="str">
        <f t="shared" si="1190"/>
        <v>-</v>
      </c>
      <c r="AY1654" t="s">
        <v>2776</v>
      </c>
      <c r="BA1654">
        <v>2</v>
      </c>
      <c r="BC1654" s="98">
        <v>41</v>
      </c>
      <c r="BD1654" s="100"/>
      <c r="BE1654">
        <v>41033</v>
      </c>
      <c r="BF1654">
        <f t="shared" si="1191"/>
        <v>4103302</v>
      </c>
      <c r="BH1654" t="s">
        <v>3303</v>
      </c>
    </row>
    <row r="1655" spans="1:60">
      <c r="A1655" t="s">
        <v>1548</v>
      </c>
      <c r="B1655" t="s">
        <v>1342</v>
      </c>
      <c r="C1655" s="1">
        <f t="shared" si="1184"/>
        <v>0</v>
      </c>
      <c r="D1655" s="1"/>
      <c r="E1655" s="1"/>
      <c r="F1655" s="1"/>
      <c r="G1655" s="1"/>
      <c r="H1655" s="1"/>
      <c r="I1655" s="1"/>
      <c r="J1655" s="1"/>
      <c r="K1655" s="7" t="e">
        <f>RANK(W1655,(W1655:Y1655,Z1655:AN1655))</f>
        <v>#N/A</v>
      </c>
      <c r="L1655" s="7" t="e">
        <f>RANK(X1655,(W1655:Y1655,Z1655:AN1655))</f>
        <v>#N/A</v>
      </c>
      <c r="M1655" s="7">
        <f>IF(Y1655&gt;0,RANK(Y1655,(W1655:Y1655,Z1655:AN1655)),0)</f>
        <v>0</v>
      </c>
      <c r="N1655" s="7"/>
      <c r="O1655" s="1" t="e">
        <f t="shared" si="1185"/>
        <v>#NUM!</v>
      </c>
      <c r="P1655" s="2" t="e">
        <f t="shared" si="1186"/>
        <v>#NUM!</v>
      </c>
      <c r="Q1655" s="2"/>
      <c r="R1655" s="2" t="str">
        <f t="shared" si="1187"/>
        <v>-</v>
      </c>
      <c r="S1655" s="2" t="str">
        <f t="shared" si="1188"/>
        <v>-</v>
      </c>
      <c r="T1655" s="2" t="str">
        <f t="shared" si="1189"/>
        <v>-</v>
      </c>
      <c r="U1655" s="2"/>
      <c r="V1655" s="2" t="str">
        <f t="shared" si="1190"/>
        <v>-</v>
      </c>
      <c r="AY1655" t="s">
        <v>2777</v>
      </c>
      <c r="BA1655">
        <v>4</v>
      </c>
      <c r="BC1655" s="98">
        <v>41</v>
      </c>
      <c r="BD1655" s="100"/>
      <c r="BE1655">
        <v>41033</v>
      </c>
      <c r="BF1655">
        <f t="shared" si="1191"/>
        <v>4103304</v>
      </c>
      <c r="BH1655" t="s">
        <v>3303</v>
      </c>
    </row>
    <row r="1656" spans="1:60">
      <c r="A1656" t="s">
        <v>1377</v>
      </c>
      <c r="B1656" t="s">
        <v>1342</v>
      </c>
      <c r="C1656" s="1">
        <f t="shared" si="1184"/>
        <v>0</v>
      </c>
      <c r="D1656" s="1"/>
      <c r="E1656" s="1"/>
      <c r="F1656" s="1"/>
      <c r="G1656" s="1"/>
      <c r="H1656" s="1"/>
      <c r="I1656" s="1"/>
      <c r="J1656" s="1"/>
      <c r="K1656" s="7" t="e">
        <f>RANK(W1656,(W1656:Y1656,Z1656:AN1656))</f>
        <v>#N/A</v>
      </c>
      <c r="L1656" s="7" t="e">
        <f>RANK(X1656,(W1656:Y1656,Z1656:AN1656))</f>
        <v>#N/A</v>
      </c>
      <c r="M1656" s="7">
        <f>IF(Y1656&gt;0,RANK(Y1656,(W1656:Y1656,Z1656:AN1656)),0)</f>
        <v>0</v>
      </c>
      <c r="N1656" s="7"/>
      <c r="O1656" s="1" t="e">
        <f t="shared" si="1185"/>
        <v>#NUM!</v>
      </c>
      <c r="P1656" s="2" t="e">
        <f t="shared" si="1186"/>
        <v>#NUM!</v>
      </c>
      <c r="Q1656" s="2"/>
      <c r="R1656" s="2" t="str">
        <f t="shared" si="1187"/>
        <v>-</v>
      </c>
      <c r="S1656" s="2" t="str">
        <f t="shared" si="1188"/>
        <v>-</v>
      </c>
      <c r="T1656" s="2" t="str">
        <f t="shared" si="1189"/>
        <v>-</v>
      </c>
      <c r="U1656" s="2"/>
      <c r="V1656" s="2" t="str">
        <f t="shared" si="1190"/>
        <v>-</v>
      </c>
      <c r="AH1656" s="1"/>
      <c r="AY1656" t="s">
        <v>3157</v>
      </c>
      <c r="BA1656">
        <v>1</v>
      </c>
      <c r="BC1656" s="98">
        <v>41</v>
      </c>
      <c r="BD1656" s="100"/>
      <c r="BE1656">
        <v>41051</v>
      </c>
      <c r="BF1656">
        <f t="shared" si="1191"/>
        <v>4105101</v>
      </c>
      <c r="BH1656" t="s">
        <v>3303</v>
      </c>
    </row>
    <row r="1657" spans="1:60">
      <c r="A1657" t="s">
        <v>1377</v>
      </c>
      <c r="B1657" t="s">
        <v>1342</v>
      </c>
      <c r="C1657" s="1">
        <f t="shared" si="1184"/>
        <v>0</v>
      </c>
      <c r="D1657" s="1"/>
      <c r="E1657" s="1"/>
      <c r="F1657" s="1"/>
      <c r="G1657" s="1"/>
      <c r="H1657" s="1"/>
      <c r="I1657" s="1"/>
      <c r="J1657" s="1"/>
      <c r="K1657" s="7" t="e">
        <f>RANK(W1657,(W1657:Y1657,Z1657:AN1657))</f>
        <v>#N/A</v>
      </c>
      <c r="L1657" s="7" t="e">
        <f>RANK(X1657,(W1657:Y1657,Z1657:AN1657))</f>
        <v>#N/A</v>
      </c>
      <c r="M1657" s="7">
        <f>IF(Y1657&gt;0,RANK(Y1657,(W1657:Y1657,Z1657:AN1657)),0)</f>
        <v>0</v>
      </c>
      <c r="N1657" s="7"/>
      <c r="O1657" s="1" t="e">
        <f t="shared" si="1185"/>
        <v>#NUM!</v>
      </c>
      <c r="P1657" s="2" t="e">
        <f t="shared" si="1186"/>
        <v>#NUM!</v>
      </c>
      <c r="Q1657" s="2"/>
      <c r="R1657" s="2" t="str">
        <f t="shared" si="1187"/>
        <v>-</v>
      </c>
      <c r="S1657" s="2" t="str">
        <f t="shared" si="1188"/>
        <v>-</v>
      </c>
      <c r="T1657" s="2" t="str">
        <f t="shared" si="1189"/>
        <v>-</v>
      </c>
      <c r="U1657" s="2"/>
      <c r="V1657" s="2" t="str">
        <f t="shared" si="1190"/>
        <v>-</v>
      </c>
      <c r="AH1657" s="1"/>
      <c r="AY1657" t="s">
        <v>3264</v>
      </c>
      <c r="BA1657">
        <v>3</v>
      </c>
      <c r="BC1657" s="98">
        <v>41</v>
      </c>
      <c r="BD1657" s="100"/>
      <c r="BE1657">
        <v>41051</v>
      </c>
      <c r="BF1657">
        <f t="shared" si="1191"/>
        <v>4105103</v>
      </c>
      <c r="BH1657" t="s">
        <v>3303</v>
      </c>
    </row>
    <row r="1658" spans="1:60" s="177" customFormat="1">
      <c r="A1658" s="177" t="s">
        <v>1377</v>
      </c>
      <c r="B1658" s="177" t="s">
        <v>1342</v>
      </c>
      <c r="C1658" s="1">
        <f>SUM(W1658:AN1658)</f>
        <v>0</v>
      </c>
      <c r="D1658" s="1"/>
      <c r="E1658" s="1"/>
      <c r="F1658" s="1"/>
      <c r="G1658" s="1"/>
      <c r="H1658" s="1"/>
      <c r="I1658" s="1"/>
      <c r="J1658" s="1"/>
      <c r="K1658" s="7" t="e">
        <f>RANK(W1658,(W1658:Y1658,Z1658:AN1658))</f>
        <v>#N/A</v>
      </c>
      <c r="L1658" s="7" t="e">
        <f>RANK(X1658,(W1658:Y1658,Z1658:AN1658))</f>
        <v>#N/A</v>
      </c>
      <c r="M1658" s="7">
        <f>IF(Y1658&gt;0,RANK(Y1658,(W1658:Y1658,Z1658:AN1658)),0)</f>
        <v>0</v>
      </c>
      <c r="N1658" s="7"/>
      <c r="O1658" s="1" t="e">
        <f>MAX(W1658:AD1658)-LARGE(W1658:AD1658,2)</f>
        <v>#NUM!</v>
      </c>
      <c r="P1658" s="2" t="e">
        <f>O1658/C1658</f>
        <v>#NUM!</v>
      </c>
      <c r="Q1658" s="2"/>
      <c r="R1658" s="2" t="str">
        <f>IF($C1658=0,"-",W1658/$C1658)</f>
        <v>-</v>
      </c>
      <c r="S1658" s="2" t="str">
        <f>IF($C1658=0,"-",X1658/$C1658)</f>
        <v>-</v>
      </c>
      <c r="T1658" s="2" t="str">
        <f>IF($C1658=0,"-",Y1658/$C1658)</f>
        <v>-</v>
      </c>
      <c r="U1658" s="2"/>
      <c r="V1658" s="2" t="str">
        <f>IF(C1658=0,"-",(1-R1658-S1658-T1658))</f>
        <v>-</v>
      </c>
      <c r="W1658" s="1"/>
      <c r="X1658" s="1"/>
      <c r="Y1658" s="1"/>
      <c r="Z1658" s="1"/>
      <c r="AA1658" s="1"/>
      <c r="AB1658" s="1"/>
      <c r="AC1658" s="1"/>
      <c r="AD1658" s="1"/>
      <c r="AE1658" s="1"/>
      <c r="AF1658" s="1"/>
      <c r="AG1658" s="1"/>
      <c r="AH1658" s="1"/>
      <c r="AJ1658" s="1"/>
      <c r="AY1658" s="177" t="s">
        <v>100</v>
      </c>
      <c r="BA1658" s="177">
        <v>5</v>
      </c>
      <c r="BC1658" s="98">
        <v>41</v>
      </c>
      <c r="BD1658" s="100"/>
      <c r="BE1658" s="177">
        <v>41051</v>
      </c>
      <c r="BF1658" s="177">
        <f>BE1658*100+BA1658</f>
        <v>4105105</v>
      </c>
      <c r="BH1658" s="177" t="s">
        <v>3303</v>
      </c>
    </row>
    <row r="1659" spans="1:60">
      <c r="A1659" t="s">
        <v>1377</v>
      </c>
      <c r="B1659" t="s">
        <v>1342</v>
      </c>
      <c r="C1659" s="1">
        <f t="shared" si="1184"/>
        <v>0</v>
      </c>
      <c r="D1659" s="1"/>
      <c r="E1659" s="1"/>
      <c r="F1659" s="1"/>
      <c r="G1659" s="1"/>
      <c r="H1659" s="1"/>
      <c r="I1659" s="1"/>
      <c r="J1659" s="1"/>
      <c r="K1659" s="7" t="e">
        <f>RANK(W1659,(W1659:Y1659,Z1659:AN1659))</f>
        <v>#N/A</v>
      </c>
      <c r="L1659" s="7" t="e">
        <f>RANK(X1659,(W1659:Y1659,Z1659:AN1659))</f>
        <v>#N/A</v>
      </c>
      <c r="M1659" s="7">
        <f>IF(Y1659&gt;0,RANK(Y1659,(W1659:Y1659,Z1659:AN1659)),0)</f>
        <v>0</v>
      </c>
      <c r="N1659" s="7"/>
      <c r="O1659" s="1" t="e">
        <f t="shared" si="1185"/>
        <v>#NUM!</v>
      </c>
      <c r="P1659" s="2" t="e">
        <f t="shared" si="1186"/>
        <v>#NUM!</v>
      </c>
      <c r="Q1659" s="2"/>
      <c r="R1659" s="2" t="str">
        <f t="shared" si="1187"/>
        <v>-</v>
      </c>
      <c r="S1659" s="2" t="str">
        <f t="shared" si="1188"/>
        <v>-</v>
      </c>
      <c r="T1659" s="2" t="str">
        <f t="shared" si="1189"/>
        <v>-</v>
      </c>
      <c r="U1659" s="2"/>
      <c r="V1659" s="2" t="str">
        <f t="shared" si="1190"/>
        <v>-</v>
      </c>
      <c r="AH1659" s="1"/>
      <c r="AY1659" t="s">
        <v>3375</v>
      </c>
      <c r="BA1659">
        <v>0</v>
      </c>
      <c r="BC1659" s="98">
        <v>41</v>
      </c>
      <c r="BD1659" s="100"/>
      <c r="BE1659">
        <v>41051</v>
      </c>
      <c r="BF1659">
        <f t="shared" si="1191"/>
        <v>4105100</v>
      </c>
      <c r="BH1659" t="s">
        <v>3303</v>
      </c>
    </row>
    <row r="1660" spans="1:60">
      <c r="C1660" s="1"/>
      <c r="D1660" s="1"/>
      <c r="E1660" s="1"/>
      <c r="F1660" s="1"/>
      <c r="G1660" s="1"/>
      <c r="H1660" s="1"/>
      <c r="I1660" s="1"/>
      <c r="J1660" s="1"/>
      <c r="K1660" s="7"/>
      <c r="L1660" s="7"/>
      <c r="M1660" s="7"/>
      <c r="N1660" s="7"/>
      <c r="Q1660" s="2"/>
      <c r="R1660" s="2"/>
      <c r="S1660" s="2"/>
      <c r="T1660" s="2"/>
      <c r="U1660" s="2"/>
      <c r="V1660" s="2"/>
      <c r="AH1660" s="1"/>
      <c r="BD1660" s="100"/>
      <c r="BE1660"/>
    </row>
    <row r="1661" spans="1:60">
      <c r="A1661" s="48" t="s">
        <v>2050</v>
      </c>
      <c r="C1661" s="1"/>
      <c r="D1661" s="1"/>
      <c r="E1661" s="1"/>
      <c r="F1661" s="1"/>
      <c r="G1661" s="1"/>
      <c r="H1661" s="1"/>
      <c r="I1661" s="1"/>
      <c r="J1661" s="1"/>
      <c r="K1661" s="7"/>
      <c r="L1661" s="7"/>
      <c r="M1661" s="7"/>
      <c r="N1661" s="7"/>
      <c r="Q1661" s="2"/>
      <c r="R1661" s="2"/>
      <c r="S1661" s="2"/>
      <c r="T1661" s="2"/>
      <c r="U1661" s="2"/>
      <c r="V1661" s="2"/>
      <c r="AH1661" s="1"/>
      <c r="BD1661" s="100"/>
      <c r="BE1661"/>
    </row>
    <row r="1662" spans="1:60">
      <c r="A1662" t="s">
        <v>1290</v>
      </c>
      <c r="B1662" t="s">
        <v>2021</v>
      </c>
      <c r="C1662" s="1">
        <f t="shared" ref="C1662:C1731" si="1192">SUM(W1662:AN1662)</f>
        <v>0</v>
      </c>
      <c r="D1662" s="1"/>
      <c r="E1662" s="1"/>
      <c r="F1662" s="1"/>
      <c r="G1662" s="1"/>
      <c r="H1662" s="1"/>
      <c r="I1662" s="1"/>
      <c r="J1662" s="1"/>
      <c r="K1662" s="7" t="e">
        <f>RANK(W1662,(W1662:Y1662,Z1662:AN1662))</f>
        <v>#N/A</v>
      </c>
      <c r="L1662" s="7" t="e">
        <f>RANK(X1662,(W1662:Y1662,Z1662:AN1662))</f>
        <v>#N/A</v>
      </c>
      <c r="M1662" s="7">
        <f>IF(Y1662&gt;0,RANK(Y1662,(W1662:Y1662,Z1662:AN1662)),0)</f>
        <v>0</v>
      </c>
      <c r="N1662" s="7"/>
      <c r="O1662" s="1" t="e">
        <f t="shared" ref="O1662:O1731" si="1193">MAX(W1662:AD1662)-LARGE(W1662:AD1662,2)</f>
        <v>#NUM!</v>
      </c>
      <c r="P1662" s="2" t="e">
        <f t="shared" ref="P1662:P1731" si="1194">O1662/C1662</f>
        <v>#NUM!</v>
      </c>
      <c r="Q1662" s="2"/>
      <c r="R1662" s="2" t="str">
        <f t="shared" ref="R1662:R1731" si="1195">IF($C1662=0,"-",W1662/$C1662)</f>
        <v>-</v>
      </c>
      <c r="S1662" s="2" t="str">
        <f t="shared" ref="S1662:S1731" si="1196">IF($C1662=0,"-",X1662/$C1662)</f>
        <v>-</v>
      </c>
      <c r="T1662" s="2" t="str">
        <f t="shared" ref="T1662:T1731" si="1197">IF($C1662=0,"-",Y1662/$C1662)</f>
        <v>-</v>
      </c>
      <c r="U1662" s="2"/>
      <c r="V1662" s="2" t="str">
        <f t="shared" ref="V1662:V1731" si="1198">IF(C1662=0,"-",(1-R1662-S1662-T1662))</f>
        <v>-</v>
      </c>
      <c r="AH1662" s="1"/>
      <c r="AY1662" t="str">
        <f>A1662&amp;" "&amp;"CD"&amp;BA1662</f>
        <v>Allegheny CD12</v>
      </c>
      <c r="BA1662">
        <v>12</v>
      </c>
      <c r="BC1662" s="64">
        <v>42</v>
      </c>
      <c r="BD1662" s="141"/>
      <c r="BE1662">
        <v>42003</v>
      </c>
      <c r="BF1662">
        <f>BE1662*100+BA1662</f>
        <v>4200312</v>
      </c>
      <c r="BH1662" t="s">
        <v>3303</v>
      </c>
    </row>
    <row r="1663" spans="1:60">
      <c r="A1663" t="s">
        <v>1290</v>
      </c>
      <c r="B1663" t="s">
        <v>2021</v>
      </c>
      <c r="C1663" s="1">
        <f t="shared" si="1192"/>
        <v>0</v>
      </c>
      <c r="D1663" s="1"/>
      <c r="E1663" s="1"/>
      <c r="F1663" s="1"/>
      <c r="G1663" s="1"/>
      <c r="H1663" s="1"/>
      <c r="I1663" s="1"/>
      <c r="J1663" s="1"/>
      <c r="K1663" s="7" t="e">
        <f>RANK(W1663,(W1663:Y1663,Z1663:AN1663))</f>
        <v>#N/A</v>
      </c>
      <c r="L1663" s="7" t="e">
        <f>RANK(X1663,(W1663:Y1663,Z1663:AN1663))</f>
        <v>#N/A</v>
      </c>
      <c r="M1663" s="7">
        <f>IF(Y1663&gt;0,RANK(Y1663,(W1663:Y1663,Z1663:AN1663)),0)</f>
        <v>0</v>
      </c>
      <c r="N1663" s="7"/>
      <c r="O1663" s="1" t="e">
        <f t="shared" si="1193"/>
        <v>#NUM!</v>
      </c>
      <c r="P1663" s="2" t="e">
        <f t="shared" si="1194"/>
        <v>#NUM!</v>
      </c>
      <c r="Q1663" s="2"/>
      <c r="R1663" s="2" t="str">
        <f t="shared" si="1195"/>
        <v>-</v>
      </c>
      <c r="S1663" s="2" t="str">
        <f t="shared" si="1196"/>
        <v>-</v>
      </c>
      <c r="T1663" s="2" t="str">
        <f t="shared" si="1197"/>
        <v>-</v>
      </c>
      <c r="U1663" s="2"/>
      <c r="V1663" s="2" t="str">
        <f t="shared" si="1198"/>
        <v>-</v>
      </c>
      <c r="AH1663" s="1"/>
      <c r="AY1663" s="177" t="str">
        <f t="shared" ref="AY1663:AY1729" si="1199">A1663&amp;" "&amp;"CD"&amp;BA1663</f>
        <v>Allegheny CD14</v>
      </c>
      <c r="BA1663">
        <v>14</v>
      </c>
      <c r="BC1663" s="64">
        <v>42</v>
      </c>
      <c r="BD1663" s="141"/>
      <c r="BE1663" s="177">
        <v>42003</v>
      </c>
      <c r="BF1663">
        <f>BE1663*100+BA1663</f>
        <v>4200314</v>
      </c>
      <c r="BH1663" t="s">
        <v>3303</v>
      </c>
    </row>
    <row r="1664" spans="1:60" s="177" customFormat="1">
      <c r="A1664" s="177" t="s">
        <v>1290</v>
      </c>
      <c r="B1664" s="177" t="s">
        <v>2021</v>
      </c>
      <c r="C1664" s="1">
        <f>SUM(W1664:AN1664)</f>
        <v>0</v>
      </c>
      <c r="D1664" s="1"/>
      <c r="E1664" s="1"/>
      <c r="F1664" s="1"/>
      <c r="G1664" s="1"/>
      <c r="H1664" s="1"/>
      <c r="I1664" s="1"/>
      <c r="J1664" s="1"/>
      <c r="K1664" s="7" t="e">
        <f>RANK(W1664,(W1664:Y1664,Z1664:AN1664))</f>
        <v>#N/A</v>
      </c>
      <c r="L1664" s="7" t="e">
        <f>RANK(X1664,(W1664:Y1664,Z1664:AN1664))</f>
        <v>#N/A</v>
      </c>
      <c r="M1664" s="7">
        <f>IF(Y1664&gt;0,RANK(Y1664,(W1664:Y1664,Z1664:AN1664)),0)</f>
        <v>0</v>
      </c>
      <c r="N1664" s="7"/>
      <c r="O1664" s="1" t="e">
        <f>MAX(W1664:AD1664)-LARGE(W1664:AD1664,2)</f>
        <v>#NUM!</v>
      </c>
      <c r="P1664" s="2" t="e">
        <f>O1664/C1664</f>
        <v>#NUM!</v>
      </c>
      <c r="Q1664" s="2"/>
      <c r="R1664" s="2" t="str">
        <f>IF($C1664=0,"-",W1664/$C1664)</f>
        <v>-</v>
      </c>
      <c r="S1664" s="2" t="str">
        <f>IF($C1664=0,"-",X1664/$C1664)</f>
        <v>-</v>
      </c>
      <c r="T1664" s="2" t="str">
        <f>IF($C1664=0,"-",Y1664/$C1664)</f>
        <v>-</v>
      </c>
      <c r="U1664" s="2"/>
      <c r="V1664" s="2" t="str">
        <f>IF(C1664=0,"-",(1-R1664-S1664-T1664))</f>
        <v>-</v>
      </c>
      <c r="W1664" s="1"/>
      <c r="X1664" s="1"/>
      <c r="Y1664" s="1"/>
      <c r="Z1664" s="1"/>
      <c r="AA1664" s="1"/>
      <c r="AB1664" s="1"/>
      <c r="AC1664" s="1"/>
      <c r="AD1664" s="1"/>
      <c r="AE1664" s="1"/>
      <c r="AF1664" s="1"/>
      <c r="AG1664" s="1"/>
      <c r="AH1664" s="1"/>
      <c r="AJ1664" s="1"/>
      <c r="AY1664" s="177" t="str">
        <f>A1664&amp;" "&amp;"CD"&amp;BA1664</f>
        <v>Allegheny CD18</v>
      </c>
      <c r="BA1664" s="177">
        <v>18</v>
      </c>
      <c r="BC1664" s="64">
        <v>42</v>
      </c>
      <c r="BD1664" s="141"/>
      <c r="BE1664" s="177">
        <v>42003</v>
      </c>
      <c r="BF1664" s="177">
        <f>BE1664*100+BA1664</f>
        <v>4200318</v>
      </c>
      <c r="BH1664" s="177" t="s">
        <v>3303</v>
      </c>
    </row>
    <row r="1665" spans="1:60">
      <c r="A1665" t="s">
        <v>1290</v>
      </c>
      <c r="B1665" t="s">
        <v>2021</v>
      </c>
      <c r="C1665" s="1">
        <f t="shared" si="1192"/>
        <v>0</v>
      </c>
      <c r="D1665" s="1"/>
      <c r="E1665" s="1"/>
      <c r="F1665" s="1"/>
      <c r="G1665" s="1"/>
      <c r="H1665" s="1"/>
      <c r="I1665" s="1"/>
      <c r="J1665" s="1"/>
      <c r="K1665" s="7" t="e">
        <f>RANK(W1665,(W1665:Y1665,Z1665:AN1665))</f>
        <v>#N/A</v>
      </c>
      <c r="L1665" s="7" t="e">
        <f>RANK(X1665,(W1665:Y1665,Z1665:AN1665))</f>
        <v>#N/A</v>
      </c>
      <c r="M1665" s="7">
        <f>IF(Y1665&gt;0,RANK(Y1665,(W1665:Y1665,Z1665:AN1665)),0)</f>
        <v>0</v>
      </c>
      <c r="N1665" s="7"/>
      <c r="O1665" s="1" t="e">
        <f t="shared" si="1193"/>
        <v>#NUM!</v>
      </c>
      <c r="P1665" s="2" t="e">
        <f t="shared" si="1194"/>
        <v>#NUM!</v>
      </c>
      <c r="Q1665" s="2"/>
      <c r="R1665" s="2" t="str">
        <f t="shared" si="1195"/>
        <v>-</v>
      </c>
      <c r="S1665" s="2" t="str">
        <f t="shared" si="1196"/>
        <v>-</v>
      </c>
      <c r="T1665" s="2" t="str">
        <f t="shared" si="1197"/>
        <v>-</v>
      </c>
      <c r="U1665" s="2"/>
      <c r="V1665" s="2" t="str">
        <f t="shared" si="1198"/>
        <v>-</v>
      </c>
      <c r="AH1665" s="1"/>
      <c r="AY1665" s="177" t="str">
        <f t="shared" si="1199"/>
        <v>Allegheny CD0</v>
      </c>
      <c r="BA1665">
        <v>0</v>
      </c>
      <c r="BC1665" s="64">
        <v>42</v>
      </c>
      <c r="BD1665" s="141"/>
      <c r="BE1665" s="177">
        <v>42003</v>
      </c>
      <c r="BF1665">
        <f t="shared" ref="BF1665:BF1726" si="1200">BE1665*100+BA1665</f>
        <v>4200300</v>
      </c>
      <c r="BH1665" t="s">
        <v>3303</v>
      </c>
    </row>
    <row r="1666" spans="1:60">
      <c r="A1666" t="s">
        <v>2596</v>
      </c>
      <c r="B1666" t="s">
        <v>2021</v>
      </c>
      <c r="C1666" s="1">
        <f t="shared" si="1192"/>
        <v>0</v>
      </c>
      <c r="D1666" s="1"/>
      <c r="E1666" s="1"/>
      <c r="F1666" s="1"/>
      <c r="G1666" s="1"/>
      <c r="H1666" s="1"/>
      <c r="I1666" s="1"/>
      <c r="J1666" s="1"/>
      <c r="K1666" s="7" t="e">
        <f>RANK(W1666,(W1666:Y1666,Z1666:AN1666))</f>
        <v>#N/A</v>
      </c>
      <c r="L1666" s="7" t="e">
        <f>RANK(X1666,(W1666:Y1666,Z1666:AN1666))</f>
        <v>#N/A</v>
      </c>
      <c r="M1666" s="7">
        <f>IF(Y1666&gt;0,RANK(Y1666,(W1666:Y1666,Z1666:AN1666)),0)</f>
        <v>0</v>
      </c>
      <c r="N1666" s="7"/>
      <c r="O1666" s="1" t="e">
        <f t="shared" si="1193"/>
        <v>#NUM!</v>
      </c>
      <c r="P1666" s="2" t="e">
        <f t="shared" si="1194"/>
        <v>#NUM!</v>
      </c>
      <c r="Q1666" s="2"/>
      <c r="R1666" s="2" t="str">
        <f t="shared" si="1195"/>
        <v>-</v>
      </c>
      <c r="S1666" s="2" t="str">
        <f t="shared" si="1196"/>
        <v>-</v>
      </c>
      <c r="T1666" s="2" t="str">
        <f t="shared" si="1197"/>
        <v>-</v>
      </c>
      <c r="U1666" s="2"/>
      <c r="V1666" s="2" t="str">
        <f t="shared" si="1198"/>
        <v>-</v>
      </c>
      <c r="AH1666" s="1"/>
      <c r="AY1666" s="177" t="str">
        <f t="shared" si="1199"/>
        <v>Berks CD6</v>
      </c>
      <c r="BA1666">
        <v>6</v>
      </c>
      <c r="BC1666" s="64">
        <v>42</v>
      </c>
      <c r="BD1666" s="141"/>
      <c r="BE1666" s="177">
        <v>42011</v>
      </c>
      <c r="BF1666">
        <f t="shared" si="1200"/>
        <v>4201106</v>
      </c>
      <c r="BH1666" t="s">
        <v>3303</v>
      </c>
    </row>
    <row r="1667" spans="1:60">
      <c r="A1667" t="s">
        <v>2596</v>
      </c>
      <c r="B1667" t="s">
        <v>2021</v>
      </c>
      <c r="C1667" s="1">
        <f t="shared" si="1192"/>
        <v>0</v>
      </c>
      <c r="D1667" s="1"/>
      <c r="E1667" s="1"/>
      <c r="F1667" s="1"/>
      <c r="G1667" s="1"/>
      <c r="H1667" s="1"/>
      <c r="I1667" s="1"/>
      <c r="J1667" s="1"/>
      <c r="K1667" s="7" t="e">
        <f>RANK(W1667,(W1667:Y1667,Z1667:AN1667))</f>
        <v>#N/A</v>
      </c>
      <c r="L1667" s="7" t="e">
        <f>RANK(X1667,(W1667:Y1667,Z1667:AN1667))</f>
        <v>#N/A</v>
      </c>
      <c r="M1667" s="7">
        <f>IF(Y1667&gt;0,RANK(Y1667,(W1667:Y1667,Z1667:AN1667)),0)</f>
        <v>0</v>
      </c>
      <c r="N1667" s="7"/>
      <c r="O1667" s="1" t="e">
        <f t="shared" si="1193"/>
        <v>#NUM!</v>
      </c>
      <c r="P1667" s="2" t="e">
        <f t="shared" si="1194"/>
        <v>#NUM!</v>
      </c>
      <c r="Q1667" s="2"/>
      <c r="R1667" s="2" t="str">
        <f t="shared" si="1195"/>
        <v>-</v>
      </c>
      <c r="S1667" s="2" t="str">
        <f t="shared" si="1196"/>
        <v>-</v>
      </c>
      <c r="T1667" s="2" t="str">
        <f t="shared" si="1197"/>
        <v>-</v>
      </c>
      <c r="U1667" s="2"/>
      <c r="V1667" s="2" t="str">
        <f t="shared" si="1198"/>
        <v>-</v>
      </c>
      <c r="AH1667" s="1"/>
      <c r="AY1667" s="177" t="str">
        <f t="shared" si="1199"/>
        <v>Berks CD7</v>
      </c>
      <c r="BA1667">
        <v>7</v>
      </c>
      <c r="BC1667" s="64">
        <v>42</v>
      </c>
      <c r="BD1667" s="141"/>
      <c r="BE1667" s="177">
        <v>42011</v>
      </c>
      <c r="BF1667">
        <f t="shared" si="1200"/>
        <v>4201107</v>
      </c>
      <c r="BH1667" t="s">
        <v>3303</v>
      </c>
    </row>
    <row r="1668" spans="1:60">
      <c r="A1668" t="s">
        <v>2596</v>
      </c>
      <c r="B1668" t="s">
        <v>2021</v>
      </c>
      <c r="C1668" s="1">
        <f t="shared" si="1192"/>
        <v>0</v>
      </c>
      <c r="D1668" s="1"/>
      <c r="E1668" s="1"/>
      <c r="F1668" s="1"/>
      <c r="G1668" s="1"/>
      <c r="H1668" s="1"/>
      <c r="I1668" s="1"/>
      <c r="J1668" s="1"/>
      <c r="K1668" s="7" t="e">
        <f>RANK(W1668,(W1668:Y1668,Z1668:AN1668))</f>
        <v>#N/A</v>
      </c>
      <c r="L1668" s="7" t="e">
        <f>RANK(X1668,(W1668:Y1668,Z1668:AN1668))</f>
        <v>#N/A</v>
      </c>
      <c r="M1668" s="7">
        <f>IF(Y1668&gt;0,RANK(Y1668,(W1668:Y1668,Z1668:AN1668)),0)</f>
        <v>0</v>
      </c>
      <c r="N1668" s="7"/>
      <c r="O1668" s="1" t="e">
        <f t="shared" si="1193"/>
        <v>#NUM!</v>
      </c>
      <c r="P1668" s="2" t="e">
        <f t="shared" si="1194"/>
        <v>#NUM!</v>
      </c>
      <c r="Q1668" s="2"/>
      <c r="R1668" s="2" t="str">
        <f t="shared" si="1195"/>
        <v>-</v>
      </c>
      <c r="S1668" s="2" t="str">
        <f t="shared" si="1196"/>
        <v>-</v>
      </c>
      <c r="T1668" s="2" t="str">
        <f t="shared" si="1197"/>
        <v>-</v>
      </c>
      <c r="U1668" s="2"/>
      <c r="V1668" s="2" t="str">
        <f t="shared" si="1198"/>
        <v>-</v>
      </c>
      <c r="AY1668" s="177" t="str">
        <f t="shared" si="1199"/>
        <v>Berks CD15</v>
      </c>
      <c r="BA1668">
        <v>15</v>
      </c>
      <c r="BC1668" s="64">
        <v>42</v>
      </c>
      <c r="BD1668" s="141"/>
      <c r="BE1668" s="177">
        <v>42011</v>
      </c>
      <c r="BF1668">
        <f t="shared" si="1200"/>
        <v>4201115</v>
      </c>
      <c r="BH1668" t="s">
        <v>3303</v>
      </c>
    </row>
    <row r="1669" spans="1:60">
      <c r="A1669" t="s">
        <v>2596</v>
      </c>
      <c r="B1669" t="s">
        <v>2021</v>
      </c>
      <c r="C1669" s="1">
        <f t="shared" si="1192"/>
        <v>0</v>
      </c>
      <c r="D1669" s="1"/>
      <c r="E1669" s="1"/>
      <c r="F1669" s="1"/>
      <c r="G1669" s="1"/>
      <c r="H1669" s="1"/>
      <c r="I1669" s="1"/>
      <c r="J1669" s="1"/>
      <c r="K1669" s="7" t="e">
        <f>RANK(W1669,(W1669:Y1669,Z1669:AN1669))</f>
        <v>#N/A</v>
      </c>
      <c r="L1669" s="7" t="e">
        <f>RANK(X1669,(W1669:Y1669,Z1669:AN1669))</f>
        <v>#N/A</v>
      </c>
      <c r="M1669" s="7">
        <f>IF(Y1669&gt;0,RANK(Y1669,(W1669:Y1669,Z1669:AN1669)),0)</f>
        <v>0</v>
      </c>
      <c r="N1669" s="7"/>
      <c r="O1669" s="1" t="e">
        <f t="shared" si="1193"/>
        <v>#NUM!</v>
      </c>
      <c r="P1669" s="2" t="e">
        <f t="shared" si="1194"/>
        <v>#NUM!</v>
      </c>
      <c r="Q1669" s="2"/>
      <c r="R1669" s="2" t="str">
        <f t="shared" si="1195"/>
        <v>-</v>
      </c>
      <c r="S1669" s="2" t="str">
        <f t="shared" si="1196"/>
        <v>-</v>
      </c>
      <c r="T1669" s="2" t="str">
        <f t="shared" si="1197"/>
        <v>-</v>
      </c>
      <c r="U1669" s="2"/>
      <c r="V1669" s="2" t="str">
        <f t="shared" si="1198"/>
        <v>-</v>
      </c>
      <c r="AY1669" s="177" t="str">
        <f t="shared" si="1199"/>
        <v>Berks CD16</v>
      </c>
      <c r="BA1669">
        <v>16</v>
      </c>
      <c r="BC1669" s="64">
        <v>42</v>
      </c>
      <c r="BD1669" s="141"/>
      <c r="BE1669" s="177">
        <v>42011</v>
      </c>
      <c r="BF1669">
        <f t="shared" si="1200"/>
        <v>4201116</v>
      </c>
      <c r="BH1669" t="s">
        <v>3303</v>
      </c>
    </row>
    <row r="1670" spans="1:60">
      <c r="A1670" t="s">
        <v>2405</v>
      </c>
      <c r="B1670" t="s">
        <v>2021</v>
      </c>
      <c r="C1670" s="1">
        <f t="shared" si="1192"/>
        <v>0</v>
      </c>
      <c r="D1670" s="1"/>
      <c r="E1670" s="1"/>
      <c r="F1670" s="1"/>
      <c r="G1670" s="1"/>
      <c r="H1670" s="1"/>
      <c r="I1670" s="1"/>
      <c r="J1670" s="1"/>
      <c r="K1670" s="7" t="e">
        <f>RANK(W1670,(W1670:Y1670,Z1670:AN1670))</f>
        <v>#N/A</v>
      </c>
      <c r="L1670" s="7" t="e">
        <f>RANK(X1670,(W1670:Y1670,Z1670:AN1670))</f>
        <v>#N/A</v>
      </c>
      <c r="M1670" s="7">
        <f>IF(Y1670&gt;0,RANK(Y1670,(W1670:Y1670,Z1670:AN1670)),0)</f>
        <v>0</v>
      </c>
      <c r="N1670" s="7"/>
      <c r="O1670" s="1" t="e">
        <f t="shared" si="1193"/>
        <v>#NUM!</v>
      </c>
      <c r="P1670" s="2" t="e">
        <f t="shared" si="1194"/>
        <v>#NUM!</v>
      </c>
      <c r="Q1670" s="2"/>
      <c r="R1670" s="2" t="str">
        <f t="shared" si="1195"/>
        <v>-</v>
      </c>
      <c r="S1670" s="2" t="str">
        <f t="shared" si="1196"/>
        <v>-</v>
      </c>
      <c r="T1670" s="2" t="str">
        <f t="shared" si="1197"/>
        <v>-</v>
      </c>
      <c r="U1670" s="2"/>
      <c r="V1670" s="2" t="str">
        <f t="shared" si="1198"/>
        <v>-</v>
      </c>
      <c r="AY1670" s="177" t="str">
        <f t="shared" si="1199"/>
        <v>Cambria CD9</v>
      </c>
      <c r="BA1670">
        <v>9</v>
      </c>
      <c r="BC1670" s="64">
        <v>42</v>
      </c>
      <c r="BD1670" s="141"/>
      <c r="BE1670" s="177">
        <v>42021</v>
      </c>
      <c r="BF1670">
        <f t="shared" si="1200"/>
        <v>4202109</v>
      </c>
      <c r="BH1670" t="s">
        <v>3303</v>
      </c>
    </row>
    <row r="1671" spans="1:60">
      <c r="A1671" t="s">
        <v>2405</v>
      </c>
      <c r="B1671" t="s">
        <v>2021</v>
      </c>
      <c r="C1671" s="1">
        <f t="shared" si="1192"/>
        <v>0</v>
      </c>
      <c r="D1671" s="1"/>
      <c r="E1671" s="1"/>
      <c r="F1671" s="1"/>
      <c r="G1671" s="1"/>
      <c r="H1671" s="1"/>
      <c r="I1671" s="1"/>
      <c r="J1671" s="1"/>
      <c r="K1671" s="7" t="e">
        <f>RANK(W1671,(W1671:Y1671,Z1671:AN1671))</f>
        <v>#N/A</v>
      </c>
      <c r="L1671" s="7" t="e">
        <f>RANK(X1671,(W1671:Y1671,Z1671:AN1671))</f>
        <v>#N/A</v>
      </c>
      <c r="M1671" s="7">
        <f>IF(Y1671&gt;0,RANK(Y1671,(W1671:Y1671,Z1671:AN1671)),0)</f>
        <v>0</v>
      </c>
      <c r="N1671" s="7"/>
      <c r="O1671" s="1" t="e">
        <f t="shared" si="1193"/>
        <v>#NUM!</v>
      </c>
      <c r="P1671" s="2" t="e">
        <f t="shared" si="1194"/>
        <v>#NUM!</v>
      </c>
      <c r="Q1671" s="2"/>
      <c r="R1671" s="2" t="str">
        <f t="shared" si="1195"/>
        <v>-</v>
      </c>
      <c r="S1671" s="2" t="str">
        <f t="shared" si="1196"/>
        <v>-</v>
      </c>
      <c r="T1671" s="2" t="str">
        <f t="shared" si="1197"/>
        <v>-</v>
      </c>
      <c r="U1671" s="2"/>
      <c r="V1671" s="2" t="str">
        <f t="shared" si="1198"/>
        <v>-</v>
      </c>
      <c r="AY1671" s="177" t="str">
        <f t="shared" si="1199"/>
        <v>Cambria CD12</v>
      </c>
      <c r="BA1671">
        <v>12</v>
      </c>
      <c r="BC1671" s="64">
        <v>42</v>
      </c>
      <c r="BD1671" s="141"/>
      <c r="BE1671" s="177">
        <v>42021</v>
      </c>
      <c r="BF1671">
        <f t="shared" si="1200"/>
        <v>4202112</v>
      </c>
      <c r="BH1671" t="s">
        <v>3303</v>
      </c>
    </row>
    <row r="1672" spans="1:60">
      <c r="A1672" t="s">
        <v>1675</v>
      </c>
      <c r="B1672" t="s">
        <v>2021</v>
      </c>
      <c r="C1672" s="1">
        <f t="shared" si="1192"/>
        <v>0</v>
      </c>
      <c r="D1672" s="1"/>
      <c r="E1672" s="1"/>
      <c r="F1672" s="1"/>
      <c r="G1672" s="1"/>
      <c r="H1672" s="1"/>
      <c r="I1672" s="1"/>
      <c r="J1672" s="1"/>
      <c r="K1672" s="7" t="e">
        <f>RANK(W1672,(W1672:Y1672,Z1672:AN1672))</f>
        <v>#N/A</v>
      </c>
      <c r="L1672" s="7" t="e">
        <f>RANK(X1672,(W1672:Y1672,Z1672:AN1672))</f>
        <v>#N/A</v>
      </c>
      <c r="M1672" s="7">
        <f>IF(Y1672&gt;0,RANK(Y1672,(W1672:Y1672,Z1672:AN1672)),0)</f>
        <v>0</v>
      </c>
      <c r="N1672" s="7"/>
      <c r="O1672" s="1" t="e">
        <f t="shared" si="1193"/>
        <v>#NUM!</v>
      </c>
      <c r="P1672" s="2" t="e">
        <f t="shared" si="1194"/>
        <v>#NUM!</v>
      </c>
      <c r="Q1672" s="2"/>
      <c r="R1672" s="2" t="str">
        <f t="shared" si="1195"/>
        <v>-</v>
      </c>
      <c r="S1672" s="2" t="str">
        <f t="shared" si="1196"/>
        <v>-</v>
      </c>
      <c r="T1672" s="2" t="str">
        <f t="shared" si="1197"/>
        <v>-</v>
      </c>
      <c r="U1672" s="2"/>
      <c r="V1672" s="2" t="str">
        <f t="shared" si="1198"/>
        <v>-</v>
      </c>
      <c r="AY1672" s="177" t="str">
        <f t="shared" si="1199"/>
        <v>Carbon CD11</v>
      </c>
      <c r="BA1672">
        <v>11</v>
      </c>
      <c r="BC1672" s="64">
        <v>42</v>
      </c>
      <c r="BD1672" s="141"/>
      <c r="BE1672" s="177">
        <v>42025</v>
      </c>
      <c r="BF1672">
        <f t="shared" si="1200"/>
        <v>4202511</v>
      </c>
      <c r="BH1672" t="s">
        <v>3303</v>
      </c>
    </row>
    <row r="1673" spans="1:60">
      <c r="A1673" t="s">
        <v>1675</v>
      </c>
      <c r="B1673" t="s">
        <v>2021</v>
      </c>
      <c r="C1673" s="1">
        <f t="shared" si="1192"/>
        <v>0</v>
      </c>
      <c r="D1673" s="1"/>
      <c r="E1673" s="1"/>
      <c r="F1673" s="1"/>
      <c r="G1673" s="1"/>
      <c r="H1673" s="1"/>
      <c r="I1673" s="1"/>
      <c r="J1673" s="1"/>
      <c r="K1673" s="7" t="e">
        <f>RANK(W1673,(W1673:Y1673,Z1673:AN1673))</f>
        <v>#N/A</v>
      </c>
      <c r="L1673" s="7" t="e">
        <f>RANK(X1673,(W1673:Y1673,Z1673:AN1673))</f>
        <v>#N/A</v>
      </c>
      <c r="M1673" s="7">
        <f>IF(Y1673&gt;0,RANK(Y1673,(W1673:Y1673,Z1673:AN1673)),0)</f>
        <v>0</v>
      </c>
      <c r="N1673" s="7"/>
      <c r="O1673" s="1" t="e">
        <f t="shared" si="1193"/>
        <v>#NUM!</v>
      </c>
      <c r="P1673" s="2" t="e">
        <f t="shared" si="1194"/>
        <v>#NUM!</v>
      </c>
      <c r="Q1673" s="2"/>
      <c r="R1673" s="2" t="str">
        <f t="shared" si="1195"/>
        <v>-</v>
      </c>
      <c r="S1673" s="2" t="str">
        <f t="shared" si="1196"/>
        <v>-</v>
      </c>
      <c r="T1673" s="2" t="str">
        <f t="shared" si="1197"/>
        <v>-</v>
      </c>
      <c r="U1673" s="2"/>
      <c r="V1673" s="2" t="str">
        <f t="shared" si="1198"/>
        <v>-</v>
      </c>
      <c r="AY1673" s="177" t="str">
        <f t="shared" si="1199"/>
        <v>Carbon CD17</v>
      </c>
      <c r="BA1673">
        <v>17</v>
      </c>
      <c r="BC1673" s="64">
        <v>42</v>
      </c>
      <c r="BD1673" s="141"/>
      <c r="BE1673" s="177">
        <v>42025</v>
      </c>
      <c r="BF1673">
        <f t="shared" si="1200"/>
        <v>4202517</v>
      </c>
      <c r="BH1673" t="s">
        <v>3303</v>
      </c>
    </row>
    <row r="1674" spans="1:60">
      <c r="A1674" t="s">
        <v>2178</v>
      </c>
      <c r="B1674" t="s">
        <v>2021</v>
      </c>
      <c r="C1674" s="1">
        <f t="shared" si="1192"/>
        <v>0</v>
      </c>
      <c r="D1674" s="1"/>
      <c r="E1674" s="1"/>
      <c r="F1674" s="1"/>
      <c r="G1674" s="1"/>
      <c r="H1674" s="1"/>
      <c r="I1674" s="1"/>
      <c r="J1674" s="1"/>
      <c r="K1674" s="7" t="e">
        <f>RANK(W1674,(W1674:Y1674,Z1674:AN1674))</f>
        <v>#N/A</v>
      </c>
      <c r="L1674" s="7" t="e">
        <f>RANK(X1674,(W1674:Y1674,Z1674:AN1674))</f>
        <v>#N/A</v>
      </c>
      <c r="M1674" s="7">
        <f>IF(Y1674&gt;0,RANK(Y1674,(W1674:Y1674,Z1674:AN1674)),0)</f>
        <v>0</v>
      </c>
      <c r="N1674" s="7"/>
      <c r="O1674" s="1" t="e">
        <f t="shared" si="1193"/>
        <v>#NUM!</v>
      </c>
      <c r="P1674" s="2" t="e">
        <f t="shared" si="1194"/>
        <v>#NUM!</v>
      </c>
      <c r="Q1674" s="2"/>
      <c r="R1674" s="2" t="str">
        <f t="shared" si="1195"/>
        <v>-</v>
      </c>
      <c r="S1674" s="2" t="str">
        <f t="shared" si="1196"/>
        <v>-</v>
      </c>
      <c r="T1674" s="2" t="str">
        <f t="shared" si="1197"/>
        <v>-</v>
      </c>
      <c r="U1674" s="2"/>
      <c r="V1674" s="2" t="str">
        <f t="shared" si="1198"/>
        <v>-</v>
      </c>
      <c r="AY1674" s="177" t="str">
        <f t="shared" si="1199"/>
        <v>Chester CD6</v>
      </c>
      <c r="BA1674">
        <v>6</v>
      </c>
      <c r="BC1674" s="64">
        <v>42</v>
      </c>
      <c r="BD1674" s="141"/>
      <c r="BE1674" s="177">
        <v>42029</v>
      </c>
      <c r="BF1674">
        <f t="shared" si="1200"/>
        <v>4202906</v>
      </c>
      <c r="BH1674" t="s">
        <v>3303</v>
      </c>
    </row>
    <row r="1675" spans="1:60">
      <c r="A1675" t="s">
        <v>2178</v>
      </c>
      <c r="B1675" t="s">
        <v>2021</v>
      </c>
      <c r="C1675" s="1">
        <f t="shared" si="1192"/>
        <v>0</v>
      </c>
      <c r="D1675" s="1"/>
      <c r="E1675" s="1"/>
      <c r="F1675" s="1"/>
      <c r="G1675" s="1"/>
      <c r="H1675" s="1"/>
      <c r="I1675" s="1"/>
      <c r="J1675" s="1"/>
      <c r="K1675" s="7" t="e">
        <f>RANK(W1675,(W1675:Y1675,Z1675:AN1675))</f>
        <v>#N/A</v>
      </c>
      <c r="L1675" s="7" t="e">
        <f>RANK(X1675,(W1675:Y1675,Z1675:AN1675))</f>
        <v>#N/A</v>
      </c>
      <c r="M1675" s="7">
        <f>IF(Y1675&gt;0,RANK(Y1675,(W1675:Y1675,Z1675:AN1675)),0)</f>
        <v>0</v>
      </c>
      <c r="N1675" s="7"/>
      <c r="O1675" s="1" t="e">
        <f t="shared" si="1193"/>
        <v>#NUM!</v>
      </c>
      <c r="P1675" s="2" t="e">
        <f t="shared" si="1194"/>
        <v>#NUM!</v>
      </c>
      <c r="Q1675" s="2"/>
      <c r="R1675" s="2" t="str">
        <f t="shared" si="1195"/>
        <v>-</v>
      </c>
      <c r="S1675" s="2" t="str">
        <f t="shared" si="1196"/>
        <v>-</v>
      </c>
      <c r="T1675" s="2" t="str">
        <f t="shared" si="1197"/>
        <v>-</v>
      </c>
      <c r="U1675" s="2"/>
      <c r="V1675" s="2" t="str">
        <f t="shared" si="1198"/>
        <v>-</v>
      </c>
      <c r="AY1675" s="177" t="str">
        <f t="shared" si="1199"/>
        <v>Chester CD7</v>
      </c>
      <c r="BA1675">
        <v>7</v>
      </c>
      <c r="BC1675" s="64">
        <v>42</v>
      </c>
      <c r="BD1675" s="141"/>
      <c r="BE1675" s="177">
        <v>42029</v>
      </c>
      <c r="BF1675">
        <f t="shared" si="1200"/>
        <v>4202907</v>
      </c>
      <c r="BH1675" t="s">
        <v>3303</v>
      </c>
    </row>
    <row r="1676" spans="1:60">
      <c r="A1676" t="s">
        <v>2178</v>
      </c>
      <c r="B1676" t="s">
        <v>2021</v>
      </c>
      <c r="C1676" s="1">
        <f t="shared" si="1192"/>
        <v>0</v>
      </c>
      <c r="D1676" s="1"/>
      <c r="E1676" s="1"/>
      <c r="F1676" s="1"/>
      <c r="G1676" s="1"/>
      <c r="H1676" s="1"/>
      <c r="I1676" s="1"/>
      <c r="J1676" s="1"/>
      <c r="K1676" s="7" t="e">
        <f>RANK(W1676,(W1676:Y1676,Z1676:AN1676))</f>
        <v>#N/A</v>
      </c>
      <c r="L1676" s="7" t="e">
        <f>RANK(X1676,(W1676:Y1676,Z1676:AN1676))</f>
        <v>#N/A</v>
      </c>
      <c r="M1676" s="7">
        <f>IF(Y1676&gt;0,RANK(Y1676,(W1676:Y1676,Z1676:AN1676)),0)</f>
        <v>0</v>
      </c>
      <c r="N1676" s="7"/>
      <c r="O1676" s="1" t="e">
        <f t="shared" si="1193"/>
        <v>#NUM!</v>
      </c>
      <c r="P1676" s="2" t="e">
        <f t="shared" si="1194"/>
        <v>#NUM!</v>
      </c>
      <c r="Q1676" s="2"/>
      <c r="R1676" s="2" t="str">
        <f t="shared" si="1195"/>
        <v>-</v>
      </c>
      <c r="S1676" s="2" t="str">
        <f t="shared" si="1196"/>
        <v>-</v>
      </c>
      <c r="T1676" s="2" t="str">
        <f t="shared" si="1197"/>
        <v>-</v>
      </c>
      <c r="U1676" s="2"/>
      <c r="V1676" s="2" t="str">
        <f t="shared" si="1198"/>
        <v>-</v>
      </c>
      <c r="AY1676" s="177" t="str">
        <f t="shared" si="1199"/>
        <v>Chester CD16</v>
      </c>
      <c r="BA1676">
        <v>16</v>
      </c>
      <c r="BC1676" s="64">
        <v>42</v>
      </c>
      <c r="BD1676" s="141"/>
      <c r="BE1676" s="177">
        <v>42029</v>
      </c>
      <c r="BF1676">
        <f t="shared" si="1200"/>
        <v>4202916</v>
      </c>
      <c r="BH1676" t="s">
        <v>3303</v>
      </c>
    </row>
    <row r="1677" spans="1:60">
      <c r="A1677" t="s">
        <v>1690</v>
      </c>
      <c r="B1677" t="s">
        <v>2021</v>
      </c>
      <c r="C1677" s="1">
        <f t="shared" si="1192"/>
        <v>0</v>
      </c>
      <c r="D1677" s="1"/>
      <c r="E1677" s="1"/>
      <c r="F1677" s="1"/>
      <c r="G1677" s="1"/>
      <c r="H1677" s="1"/>
      <c r="I1677" s="1"/>
      <c r="J1677" s="1"/>
      <c r="K1677" s="7" t="e">
        <f>RANK(W1677,(W1677:Y1677,Z1677:AN1677))</f>
        <v>#N/A</v>
      </c>
      <c r="L1677" s="7" t="e">
        <f>RANK(X1677,(W1677:Y1677,Z1677:AN1677))</f>
        <v>#N/A</v>
      </c>
      <c r="M1677" s="7">
        <f>IF(Y1677&gt;0,RANK(Y1677,(W1677:Y1677,Z1677:AN1677)),0)</f>
        <v>0</v>
      </c>
      <c r="N1677" s="7"/>
      <c r="O1677" s="1" t="e">
        <f t="shared" si="1193"/>
        <v>#NUM!</v>
      </c>
      <c r="P1677" s="2" t="e">
        <f t="shared" si="1194"/>
        <v>#NUM!</v>
      </c>
      <c r="Q1677" s="2"/>
      <c r="R1677" s="2" t="str">
        <f t="shared" si="1195"/>
        <v>-</v>
      </c>
      <c r="S1677" s="2" t="str">
        <f t="shared" si="1196"/>
        <v>-</v>
      </c>
      <c r="T1677" s="2" t="str">
        <f t="shared" si="1197"/>
        <v>-</v>
      </c>
      <c r="U1677" s="2"/>
      <c r="V1677" s="2" t="str">
        <f t="shared" si="1198"/>
        <v>-</v>
      </c>
      <c r="AY1677" s="177" t="str">
        <f t="shared" si="1199"/>
        <v>Clarion CD3</v>
      </c>
      <c r="BA1677">
        <v>3</v>
      </c>
      <c r="BC1677" s="64">
        <v>42</v>
      </c>
      <c r="BD1677" s="141"/>
      <c r="BE1677" s="177">
        <v>42031</v>
      </c>
      <c r="BF1677">
        <f t="shared" si="1200"/>
        <v>4203103</v>
      </c>
      <c r="BH1677" t="s">
        <v>3303</v>
      </c>
    </row>
    <row r="1678" spans="1:60">
      <c r="A1678" t="s">
        <v>1690</v>
      </c>
      <c r="B1678" t="s">
        <v>2021</v>
      </c>
      <c r="C1678" s="1">
        <f t="shared" si="1192"/>
        <v>0</v>
      </c>
      <c r="D1678" s="1"/>
      <c r="E1678" s="1"/>
      <c r="F1678" s="1"/>
      <c r="G1678" s="1"/>
      <c r="H1678" s="1"/>
      <c r="I1678" s="1"/>
      <c r="J1678" s="1"/>
      <c r="K1678" s="7" t="e">
        <f>RANK(W1678,(W1678:Y1678,Z1678:AN1678))</f>
        <v>#N/A</v>
      </c>
      <c r="L1678" s="7" t="e">
        <f>RANK(X1678,(W1678:Y1678,Z1678:AN1678))</f>
        <v>#N/A</v>
      </c>
      <c r="M1678" s="7">
        <f>IF(Y1678&gt;0,RANK(Y1678,(W1678:Y1678,Z1678:AN1678)),0)</f>
        <v>0</v>
      </c>
      <c r="N1678" s="7"/>
      <c r="O1678" s="1" t="e">
        <f t="shared" si="1193"/>
        <v>#NUM!</v>
      </c>
      <c r="P1678" s="2" t="e">
        <f t="shared" si="1194"/>
        <v>#NUM!</v>
      </c>
      <c r="Q1678" s="2"/>
      <c r="R1678" s="2" t="str">
        <f t="shared" si="1195"/>
        <v>-</v>
      </c>
      <c r="S1678" s="2" t="str">
        <f t="shared" si="1196"/>
        <v>-</v>
      </c>
      <c r="T1678" s="2" t="str">
        <f t="shared" si="1197"/>
        <v>-</v>
      </c>
      <c r="U1678" s="2"/>
      <c r="V1678" s="2" t="str">
        <f t="shared" si="1198"/>
        <v>-</v>
      </c>
      <c r="AY1678" s="177" t="str">
        <f t="shared" si="1199"/>
        <v>Clarion CD5</v>
      </c>
      <c r="BA1678">
        <v>5</v>
      </c>
      <c r="BC1678" s="64">
        <v>42</v>
      </c>
      <c r="BD1678" s="141"/>
      <c r="BE1678" s="177">
        <v>42031</v>
      </c>
      <c r="BF1678">
        <f t="shared" si="1200"/>
        <v>4203105</v>
      </c>
      <c r="BH1678" t="s">
        <v>3303</v>
      </c>
    </row>
    <row r="1679" spans="1:60">
      <c r="A1679" t="s">
        <v>2707</v>
      </c>
      <c r="B1679" t="s">
        <v>2021</v>
      </c>
      <c r="C1679" s="1">
        <f t="shared" si="1192"/>
        <v>0</v>
      </c>
      <c r="D1679" s="1"/>
      <c r="E1679" s="1"/>
      <c r="F1679" s="1"/>
      <c r="G1679" s="1"/>
      <c r="H1679" s="1"/>
      <c r="I1679" s="1"/>
      <c r="J1679" s="1"/>
      <c r="K1679" s="7" t="e">
        <f>RANK(W1679,(W1679:Y1679,Z1679:AN1679))</f>
        <v>#N/A</v>
      </c>
      <c r="L1679" s="7" t="e">
        <f>RANK(X1679,(W1679:Y1679,Z1679:AN1679))</f>
        <v>#N/A</v>
      </c>
      <c r="M1679" s="7">
        <f>IF(Y1679&gt;0,RANK(Y1679,(W1679:Y1679,Z1679:AN1679)),0)</f>
        <v>0</v>
      </c>
      <c r="N1679" s="7"/>
      <c r="O1679" s="1" t="e">
        <f t="shared" si="1193"/>
        <v>#NUM!</v>
      </c>
      <c r="P1679" s="2" t="e">
        <f t="shared" si="1194"/>
        <v>#NUM!</v>
      </c>
      <c r="Q1679" s="2"/>
      <c r="R1679" s="2" t="str">
        <f t="shared" si="1195"/>
        <v>-</v>
      </c>
      <c r="S1679" s="2" t="str">
        <f t="shared" si="1196"/>
        <v>-</v>
      </c>
      <c r="T1679" s="2" t="str">
        <f t="shared" si="1197"/>
        <v>-</v>
      </c>
      <c r="U1679" s="2"/>
      <c r="V1679" s="2" t="str">
        <f t="shared" si="1198"/>
        <v>-</v>
      </c>
      <c r="AY1679" s="177" t="str">
        <f t="shared" si="1199"/>
        <v>Crawford CD3</v>
      </c>
      <c r="BA1679">
        <v>3</v>
      </c>
      <c r="BC1679" s="64">
        <v>42</v>
      </c>
      <c r="BD1679" s="141"/>
      <c r="BE1679" s="177">
        <v>42039</v>
      </c>
      <c r="BF1679">
        <f t="shared" si="1200"/>
        <v>4203903</v>
      </c>
      <c r="BH1679" t="s">
        <v>3303</v>
      </c>
    </row>
    <row r="1680" spans="1:60">
      <c r="A1680" t="s">
        <v>2707</v>
      </c>
      <c r="B1680" t="s">
        <v>2021</v>
      </c>
      <c r="C1680" s="1">
        <f t="shared" si="1192"/>
        <v>0</v>
      </c>
      <c r="D1680" s="1"/>
      <c r="E1680" s="1"/>
      <c r="F1680" s="1"/>
      <c r="G1680" s="1"/>
      <c r="H1680" s="1"/>
      <c r="I1680" s="1"/>
      <c r="J1680" s="1"/>
      <c r="K1680" s="7" t="e">
        <f>RANK(W1680,(W1680:Y1680,Z1680:AN1680))</f>
        <v>#N/A</v>
      </c>
      <c r="L1680" s="7" t="e">
        <f>RANK(X1680,(W1680:Y1680,Z1680:AN1680))</f>
        <v>#N/A</v>
      </c>
      <c r="M1680" s="7">
        <f>IF(Y1680&gt;0,RANK(Y1680,(W1680:Y1680,Z1680:AN1680)),0)</f>
        <v>0</v>
      </c>
      <c r="N1680" s="7"/>
      <c r="O1680" s="1" t="e">
        <f t="shared" si="1193"/>
        <v>#NUM!</v>
      </c>
      <c r="P1680" s="2" t="e">
        <f t="shared" si="1194"/>
        <v>#NUM!</v>
      </c>
      <c r="Q1680" s="2"/>
      <c r="R1680" s="2" t="str">
        <f t="shared" si="1195"/>
        <v>-</v>
      </c>
      <c r="S1680" s="2" t="str">
        <f t="shared" si="1196"/>
        <v>-</v>
      </c>
      <c r="T1680" s="2" t="str">
        <f t="shared" si="1197"/>
        <v>-</v>
      </c>
      <c r="U1680" s="2"/>
      <c r="V1680" s="2" t="str">
        <f t="shared" si="1198"/>
        <v>-</v>
      </c>
      <c r="AY1680" s="177" t="str">
        <f t="shared" si="1199"/>
        <v>Crawford CD5</v>
      </c>
      <c r="BA1680">
        <v>5</v>
      </c>
      <c r="BC1680" s="64">
        <v>42</v>
      </c>
      <c r="BD1680" s="141"/>
      <c r="BE1680" s="177">
        <v>42039</v>
      </c>
      <c r="BF1680">
        <f t="shared" si="1200"/>
        <v>4203905</v>
      </c>
      <c r="BH1680" t="s">
        <v>3303</v>
      </c>
    </row>
    <row r="1681" spans="1:60">
      <c r="A1681" t="s">
        <v>2204</v>
      </c>
      <c r="B1681" t="s">
        <v>2021</v>
      </c>
      <c r="C1681" s="1">
        <f t="shared" si="1192"/>
        <v>0</v>
      </c>
      <c r="D1681" s="1"/>
      <c r="E1681" s="1"/>
      <c r="F1681" s="1"/>
      <c r="G1681" s="1"/>
      <c r="H1681" s="1"/>
      <c r="I1681" s="1"/>
      <c r="J1681" s="1"/>
      <c r="K1681" s="7" t="e">
        <f>RANK(W1681,(W1681:Y1681,Z1681:AN1681))</f>
        <v>#N/A</v>
      </c>
      <c r="L1681" s="7" t="e">
        <f>RANK(X1681,(W1681:Y1681,Z1681:AN1681))</f>
        <v>#N/A</v>
      </c>
      <c r="M1681" s="7">
        <f>IF(Y1681&gt;0,RANK(Y1681,(W1681:Y1681,Z1681:AN1681)),0)</f>
        <v>0</v>
      </c>
      <c r="N1681" s="7"/>
      <c r="O1681" s="1" t="e">
        <f t="shared" si="1193"/>
        <v>#NUM!</v>
      </c>
      <c r="P1681" s="2" t="e">
        <f t="shared" si="1194"/>
        <v>#NUM!</v>
      </c>
      <c r="Q1681" s="2"/>
      <c r="R1681" s="2" t="str">
        <f t="shared" si="1195"/>
        <v>-</v>
      </c>
      <c r="S1681" s="2" t="str">
        <f t="shared" si="1196"/>
        <v>-</v>
      </c>
      <c r="T1681" s="2" t="str">
        <f t="shared" si="1197"/>
        <v>-</v>
      </c>
      <c r="U1681" s="2"/>
      <c r="V1681" s="2" t="str">
        <f t="shared" si="1198"/>
        <v>-</v>
      </c>
      <c r="AY1681" s="177" t="str">
        <f t="shared" si="1199"/>
        <v>Cumberland CD4</v>
      </c>
      <c r="BA1681">
        <v>4</v>
      </c>
      <c r="BC1681" s="64">
        <v>42</v>
      </c>
      <c r="BD1681" s="141"/>
      <c r="BE1681" s="177">
        <v>42041</v>
      </c>
      <c r="BF1681">
        <f t="shared" si="1200"/>
        <v>4204104</v>
      </c>
      <c r="BH1681" t="s">
        <v>3303</v>
      </c>
    </row>
    <row r="1682" spans="1:60">
      <c r="A1682" t="s">
        <v>2204</v>
      </c>
      <c r="B1682" t="s">
        <v>2021</v>
      </c>
      <c r="C1682" s="1">
        <f t="shared" si="1192"/>
        <v>0</v>
      </c>
      <c r="D1682" s="1"/>
      <c r="E1682" s="1"/>
      <c r="F1682" s="1"/>
      <c r="G1682" s="1"/>
      <c r="H1682" s="1"/>
      <c r="I1682" s="1"/>
      <c r="J1682" s="1"/>
      <c r="K1682" s="7" t="e">
        <f>RANK(W1682,(W1682:Y1682,Z1682:AN1682))</f>
        <v>#N/A</v>
      </c>
      <c r="L1682" s="7" t="e">
        <f>RANK(X1682,(W1682:Y1682,Z1682:AN1682))</f>
        <v>#N/A</v>
      </c>
      <c r="M1682" s="7">
        <f>IF(Y1682&gt;0,RANK(Y1682,(W1682:Y1682,Z1682:AN1682)),0)</f>
        <v>0</v>
      </c>
      <c r="N1682" s="7"/>
      <c r="O1682" s="1" t="e">
        <f t="shared" si="1193"/>
        <v>#NUM!</v>
      </c>
      <c r="P1682" s="2" t="e">
        <f t="shared" si="1194"/>
        <v>#NUM!</v>
      </c>
      <c r="Q1682" s="2"/>
      <c r="R1682" s="2" t="str">
        <f t="shared" si="1195"/>
        <v>-</v>
      </c>
      <c r="S1682" s="2" t="str">
        <f t="shared" si="1196"/>
        <v>-</v>
      </c>
      <c r="T1682" s="2" t="str">
        <f t="shared" si="1197"/>
        <v>-</v>
      </c>
      <c r="U1682" s="2"/>
      <c r="V1682" s="2" t="str">
        <f t="shared" si="1198"/>
        <v>-</v>
      </c>
      <c r="AY1682" s="177" t="str">
        <f t="shared" si="1199"/>
        <v>Cumberland CD11</v>
      </c>
      <c r="BA1682">
        <v>11</v>
      </c>
      <c r="BC1682" s="64">
        <v>42</v>
      </c>
      <c r="BD1682" s="141"/>
      <c r="BE1682" s="177">
        <v>42041</v>
      </c>
      <c r="BF1682">
        <f t="shared" si="1200"/>
        <v>4204111</v>
      </c>
      <c r="BH1682" t="s">
        <v>3303</v>
      </c>
    </row>
    <row r="1683" spans="1:60">
      <c r="A1683" t="s">
        <v>1738</v>
      </c>
      <c r="B1683" t="s">
        <v>2021</v>
      </c>
      <c r="C1683" s="1">
        <f t="shared" si="1192"/>
        <v>0</v>
      </c>
      <c r="D1683" s="1"/>
      <c r="E1683" s="1"/>
      <c r="F1683" s="1"/>
      <c r="G1683" s="1"/>
      <c r="H1683" s="1"/>
      <c r="I1683" s="1"/>
      <c r="J1683" s="1"/>
      <c r="K1683" s="7" t="e">
        <f>RANK(W1683,(W1683:Y1683,Z1683:AN1683))</f>
        <v>#N/A</v>
      </c>
      <c r="L1683" s="7" t="e">
        <f>RANK(X1683,(W1683:Y1683,Z1683:AN1683))</f>
        <v>#N/A</v>
      </c>
      <c r="M1683" s="7">
        <f>IF(Y1683&gt;0,RANK(Y1683,(W1683:Y1683,Z1683:AN1683)),0)</f>
        <v>0</v>
      </c>
      <c r="N1683" s="7"/>
      <c r="O1683" s="1" t="e">
        <f t="shared" si="1193"/>
        <v>#NUM!</v>
      </c>
      <c r="P1683" s="2" t="e">
        <f t="shared" si="1194"/>
        <v>#NUM!</v>
      </c>
      <c r="Q1683" s="2"/>
      <c r="R1683" s="2" t="str">
        <f t="shared" si="1195"/>
        <v>-</v>
      </c>
      <c r="S1683" s="2" t="str">
        <f t="shared" si="1196"/>
        <v>-</v>
      </c>
      <c r="T1683" s="2" t="str">
        <f t="shared" si="1197"/>
        <v>-</v>
      </c>
      <c r="U1683" s="2"/>
      <c r="V1683" s="2" t="str">
        <f t="shared" si="1198"/>
        <v>-</v>
      </c>
      <c r="AY1683" s="177" t="str">
        <f t="shared" si="1199"/>
        <v>Dauphin CD4</v>
      </c>
      <c r="BA1683">
        <v>4</v>
      </c>
      <c r="BC1683" s="64">
        <v>42</v>
      </c>
      <c r="BD1683" s="141"/>
      <c r="BE1683" s="177">
        <v>42043</v>
      </c>
      <c r="BF1683">
        <f t="shared" si="1200"/>
        <v>4204304</v>
      </c>
      <c r="BH1683" t="s">
        <v>3303</v>
      </c>
    </row>
    <row r="1684" spans="1:60">
      <c r="A1684" t="s">
        <v>1738</v>
      </c>
      <c r="B1684" t="s">
        <v>2021</v>
      </c>
      <c r="C1684" s="1">
        <f t="shared" si="1192"/>
        <v>0</v>
      </c>
      <c r="D1684" s="1"/>
      <c r="E1684" s="1"/>
      <c r="F1684" s="1"/>
      <c r="G1684" s="1"/>
      <c r="H1684" s="1"/>
      <c r="I1684" s="1"/>
      <c r="J1684" s="1"/>
      <c r="K1684" s="7" t="e">
        <f>RANK(W1684,(W1684:Y1684,Z1684:AN1684))</f>
        <v>#N/A</v>
      </c>
      <c r="L1684" s="7" t="e">
        <f>RANK(X1684,(W1684:Y1684,Z1684:AN1684))</f>
        <v>#N/A</v>
      </c>
      <c r="M1684" s="7">
        <f>IF(Y1684&gt;0,RANK(Y1684,(W1684:Y1684,Z1684:AN1684)),0)</f>
        <v>0</v>
      </c>
      <c r="N1684" s="7"/>
      <c r="O1684" s="1" t="e">
        <f t="shared" si="1193"/>
        <v>#NUM!</v>
      </c>
      <c r="P1684" s="2" t="e">
        <f t="shared" si="1194"/>
        <v>#NUM!</v>
      </c>
      <c r="Q1684" s="2"/>
      <c r="R1684" s="2" t="str">
        <f t="shared" si="1195"/>
        <v>-</v>
      </c>
      <c r="S1684" s="2" t="str">
        <f t="shared" si="1196"/>
        <v>-</v>
      </c>
      <c r="T1684" s="2" t="str">
        <f t="shared" si="1197"/>
        <v>-</v>
      </c>
      <c r="U1684" s="2"/>
      <c r="V1684" s="2" t="str">
        <f t="shared" si="1198"/>
        <v>-</v>
      </c>
      <c r="AY1684" s="177" t="str">
        <f t="shared" si="1199"/>
        <v>Dauphin CD11</v>
      </c>
      <c r="BA1684">
        <v>11</v>
      </c>
      <c r="BC1684" s="64">
        <v>42</v>
      </c>
      <c r="BD1684" s="141"/>
      <c r="BE1684" s="177">
        <v>42043</v>
      </c>
      <c r="BF1684">
        <f t="shared" si="1200"/>
        <v>4204311</v>
      </c>
      <c r="BH1684" t="s">
        <v>3303</v>
      </c>
    </row>
    <row r="1685" spans="1:60">
      <c r="A1685" t="s">
        <v>1738</v>
      </c>
      <c r="B1685" t="s">
        <v>2021</v>
      </c>
      <c r="C1685" s="1">
        <f t="shared" si="1192"/>
        <v>0</v>
      </c>
      <c r="D1685" s="1"/>
      <c r="E1685" s="1"/>
      <c r="F1685" s="1"/>
      <c r="G1685" s="1"/>
      <c r="H1685" s="1"/>
      <c r="I1685" s="1"/>
      <c r="J1685" s="1"/>
      <c r="K1685" s="7" t="e">
        <f>RANK(W1685,(W1685:Y1685,Z1685:AN1685))</f>
        <v>#N/A</v>
      </c>
      <c r="L1685" s="7" t="e">
        <f>RANK(X1685,(W1685:Y1685,Z1685:AN1685))</f>
        <v>#N/A</v>
      </c>
      <c r="M1685" s="7">
        <f>IF(Y1685&gt;0,RANK(Y1685,(W1685:Y1685,Z1685:AN1685)),0)</f>
        <v>0</v>
      </c>
      <c r="N1685" s="7"/>
      <c r="O1685" s="1" t="e">
        <f t="shared" si="1193"/>
        <v>#NUM!</v>
      </c>
      <c r="P1685" s="2" t="e">
        <f t="shared" si="1194"/>
        <v>#NUM!</v>
      </c>
      <c r="Q1685" s="2"/>
      <c r="R1685" s="2" t="str">
        <f t="shared" si="1195"/>
        <v>-</v>
      </c>
      <c r="S1685" s="2" t="str">
        <f t="shared" si="1196"/>
        <v>-</v>
      </c>
      <c r="T1685" s="2" t="str">
        <f t="shared" si="1197"/>
        <v>-</v>
      </c>
      <c r="U1685" s="2"/>
      <c r="V1685" s="2" t="str">
        <f t="shared" si="1198"/>
        <v>-</v>
      </c>
      <c r="AY1685" s="177" t="str">
        <f t="shared" si="1199"/>
        <v>Dauphin CD15</v>
      </c>
      <c r="BA1685">
        <v>15</v>
      </c>
      <c r="BC1685" s="64">
        <v>42</v>
      </c>
      <c r="BD1685" s="141"/>
      <c r="BE1685" s="177">
        <v>42043</v>
      </c>
      <c r="BF1685">
        <f t="shared" si="1200"/>
        <v>4204315</v>
      </c>
      <c r="BH1685" t="s">
        <v>3303</v>
      </c>
    </row>
    <row r="1686" spans="1:60">
      <c r="A1686" t="s">
        <v>1718</v>
      </c>
      <c r="B1686" t="s">
        <v>2021</v>
      </c>
      <c r="C1686" s="1">
        <f t="shared" si="1192"/>
        <v>0</v>
      </c>
      <c r="D1686" s="1"/>
      <c r="E1686" s="1"/>
      <c r="F1686" s="1"/>
      <c r="G1686" s="1"/>
      <c r="H1686" s="1"/>
      <c r="I1686" s="1"/>
      <c r="J1686" s="1"/>
      <c r="K1686" s="7" t="e">
        <f>RANK(W1686,(W1686:Y1686,Z1686:AN1686))</f>
        <v>#N/A</v>
      </c>
      <c r="L1686" s="7" t="e">
        <f>RANK(X1686,(W1686:Y1686,Z1686:AN1686))</f>
        <v>#N/A</v>
      </c>
      <c r="M1686" s="7">
        <f>IF(Y1686&gt;0,RANK(Y1686,(W1686:Y1686,Z1686:AN1686)),0)</f>
        <v>0</v>
      </c>
      <c r="N1686" s="7"/>
      <c r="O1686" s="1" t="e">
        <f t="shared" si="1193"/>
        <v>#NUM!</v>
      </c>
      <c r="P1686" s="2" t="e">
        <f t="shared" si="1194"/>
        <v>#NUM!</v>
      </c>
      <c r="Q1686" s="2"/>
      <c r="R1686" s="2" t="str">
        <f t="shared" si="1195"/>
        <v>-</v>
      </c>
      <c r="S1686" s="2" t="str">
        <f t="shared" si="1196"/>
        <v>-</v>
      </c>
      <c r="T1686" s="2" t="str">
        <f t="shared" si="1197"/>
        <v>-</v>
      </c>
      <c r="U1686" s="2"/>
      <c r="V1686" s="2" t="str">
        <f t="shared" si="1198"/>
        <v>-</v>
      </c>
      <c r="AY1686" s="177" t="str">
        <f t="shared" si="1199"/>
        <v>Delaware CD1</v>
      </c>
      <c r="BA1686">
        <v>1</v>
      </c>
      <c r="BC1686" s="64">
        <v>42</v>
      </c>
      <c r="BD1686" s="141"/>
      <c r="BE1686" s="177">
        <v>42045</v>
      </c>
      <c r="BF1686">
        <f t="shared" si="1200"/>
        <v>4204501</v>
      </c>
      <c r="BH1686" t="s">
        <v>3303</v>
      </c>
    </row>
    <row r="1687" spans="1:60">
      <c r="A1687" t="s">
        <v>1718</v>
      </c>
      <c r="B1687" t="s">
        <v>2021</v>
      </c>
      <c r="C1687" s="1">
        <f t="shared" si="1192"/>
        <v>0</v>
      </c>
      <c r="D1687" s="1"/>
      <c r="E1687" s="1"/>
      <c r="F1687" s="1"/>
      <c r="G1687" s="1"/>
      <c r="H1687" s="1"/>
      <c r="I1687" s="1"/>
      <c r="J1687" s="1"/>
      <c r="K1687" s="7" t="e">
        <f>RANK(W1687,(W1687:Y1687,Z1687:AN1687))</f>
        <v>#N/A</v>
      </c>
      <c r="L1687" s="7" t="e">
        <f>RANK(X1687,(W1687:Y1687,Z1687:AN1687))</f>
        <v>#N/A</v>
      </c>
      <c r="M1687" s="7">
        <f>IF(Y1687&gt;0,RANK(Y1687,(W1687:Y1687,Z1687:AN1687)),0)</f>
        <v>0</v>
      </c>
      <c r="N1687" s="7"/>
      <c r="O1687" s="1" t="e">
        <f t="shared" si="1193"/>
        <v>#NUM!</v>
      </c>
      <c r="P1687" s="2" t="e">
        <f t="shared" si="1194"/>
        <v>#NUM!</v>
      </c>
      <c r="Q1687" s="2"/>
      <c r="R1687" s="2" t="str">
        <f t="shared" si="1195"/>
        <v>-</v>
      </c>
      <c r="S1687" s="2" t="str">
        <f t="shared" si="1196"/>
        <v>-</v>
      </c>
      <c r="T1687" s="2" t="str">
        <f t="shared" si="1197"/>
        <v>-</v>
      </c>
      <c r="U1687" s="2"/>
      <c r="V1687" s="2" t="str">
        <f t="shared" si="1198"/>
        <v>-</v>
      </c>
      <c r="AY1687" s="177" t="str">
        <f t="shared" si="1199"/>
        <v>Delaware CD7</v>
      </c>
      <c r="BA1687">
        <v>7</v>
      </c>
      <c r="BC1687" s="64">
        <v>42</v>
      </c>
      <c r="BD1687" s="141"/>
      <c r="BE1687" s="177">
        <v>42045</v>
      </c>
      <c r="BF1687">
        <f t="shared" si="1200"/>
        <v>4204507</v>
      </c>
      <c r="BH1687" t="s">
        <v>3303</v>
      </c>
    </row>
    <row r="1688" spans="1:60">
      <c r="A1688" t="s">
        <v>182</v>
      </c>
      <c r="B1688" t="s">
        <v>2021</v>
      </c>
      <c r="C1688" s="1">
        <f t="shared" si="1192"/>
        <v>0</v>
      </c>
      <c r="D1688" s="1"/>
      <c r="E1688" s="1"/>
      <c r="F1688" s="1"/>
      <c r="G1688" s="1"/>
      <c r="H1688" s="1"/>
      <c r="I1688" s="1"/>
      <c r="J1688" s="1"/>
      <c r="K1688" s="7" t="e">
        <f>RANK(W1688,(W1688:Y1688,Z1688:AN1688))</f>
        <v>#N/A</v>
      </c>
      <c r="L1688" s="7" t="e">
        <f>RANK(X1688,(W1688:Y1688,Z1688:AN1688))</f>
        <v>#N/A</v>
      </c>
      <c r="M1688" s="7">
        <f>IF(Y1688&gt;0,RANK(Y1688,(W1688:Y1688,Z1688:AN1688)),0)</f>
        <v>0</v>
      </c>
      <c r="N1688" s="7"/>
      <c r="O1688" s="1" t="e">
        <f t="shared" si="1193"/>
        <v>#NUM!</v>
      </c>
      <c r="P1688" s="2" t="e">
        <f t="shared" si="1194"/>
        <v>#NUM!</v>
      </c>
      <c r="Q1688" s="2"/>
      <c r="R1688" s="2" t="str">
        <f t="shared" si="1195"/>
        <v>-</v>
      </c>
      <c r="S1688" s="2" t="str">
        <f t="shared" si="1196"/>
        <v>-</v>
      </c>
      <c r="T1688" s="2" t="str">
        <f t="shared" si="1197"/>
        <v>-</v>
      </c>
      <c r="U1688" s="2"/>
      <c r="V1688" s="2" t="str">
        <f t="shared" si="1198"/>
        <v>-</v>
      </c>
      <c r="AY1688" s="177" t="str">
        <f t="shared" si="1199"/>
        <v>Erie CD3</v>
      </c>
      <c r="BA1688">
        <v>3</v>
      </c>
      <c r="BC1688" s="64">
        <v>42</v>
      </c>
      <c r="BD1688" s="141"/>
      <c r="BE1688" s="177">
        <v>42049</v>
      </c>
      <c r="BF1688">
        <f t="shared" si="1200"/>
        <v>4204903</v>
      </c>
      <c r="BH1688" t="s">
        <v>3303</v>
      </c>
    </row>
    <row r="1689" spans="1:60">
      <c r="A1689" t="s">
        <v>182</v>
      </c>
      <c r="B1689" t="s">
        <v>2021</v>
      </c>
      <c r="C1689" s="1">
        <f t="shared" si="1192"/>
        <v>0</v>
      </c>
      <c r="D1689" s="1"/>
      <c r="E1689" s="1"/>
      <c r="F1689" s="1"/>
      <c r="G1689" s="1"/>
      <c r="H1689" s="1"/>
      <c r="I1689" s="1"/>
      <c r="J1689" s="1"/>
      <c r="K1689" s="7" t="e">
        <f>RANK(W1689,(W1689:Y1689,Z1689:AN1689))</f>
        <v>#N/A</v>
      </c>
      <c r="L1689" s="7" t="e">
        <f>RANK(X1689,(W1689:Y1689,Z1689:AN1689))</f>
        <v>#N/A</v>
      </c>
      <c r="M1689" s="7">
        <f>IF(Y1689&gt;0,RANK(Y1689,(W1689:Y1689,Z1689:AN1689)),0)</f>
        <v>0</v>
      </c>
      <c r="N1689" s="7"/>
      <c r="O1689" s="1" t="e">
        <f t="shared" si="1193"/>
        <v>#NUM!</v>
      </c>
      <c r="P1689" s="2" t="e">
        <f t="shared" si="1194"/>
        <v>#NUM!</v>
      </c>
      <c r="Q1689" s="2"/>
      <c r="R1689" s="2" t="str">
        <f t="shared" si="1195"/>
        <v>-</v>
      </c>
      <c r="S1689" s="2" t="str">
        <f t="shared" si="1196"/>
        <v>-</v>
      </c>
      <c r="T1689" s="2" t="str">
        <f t="shared" si="1197"/>
        <v>-</v>
      </c>
      <c r="U1689" s="2"/>
      <c r="V1689" s="2" t="str">
        <f t="shared" si="1198"/>
        <v>-</v>
      </c>
      <c r="AY1689" s="177" t="str">
        <f t="shared" si="1199"/>
        <v>Erie CD5</v>
      </c>
      <c r="BA1689">
        <v>5</v>
      </c>
      <c r="BC1689" s="64">
        <v>42</v>
      </c>
      <c r="BD1689" s="141"/>
      <c r="BE1689" s="177">
        <v>42049</v>
      </c>
      <c r="BF1689">
        <f t="shared" si="1200"/>
        <v>4204905</v>
      </c>
      <c r="BH1689" t="s">
        <v>3303</v>
      </c>
    </row>
    <row r="1690" spans="1:60">
      <c r="A1690" t="s">
        <v>1318</v>
      </c>
      <c r="B1690" t="s">
        <v>2021</v>
      </c>
      <c r="C1690" s="1">
        <f t="shared" si="1192"/>
        <v>0</v>
      </c>
      <c r="D1690" s="1"/>
      <c r="E1690" s="1"/>
      <c r="F1690" s="1"/>
      <c r="G1690" s="1"/>
      <c r="H1690" s="1"/>
      <c r="I1690" s="1"/>
      <c r="J1690" s="1"/>
      <c r="K1690" s="7" t="e">
        <f>RANK(W1690,(W1690:Y1690,Z1690:AN1690))</f>
        <v>#N/A</v>
      </c>
      <c r="L1690" s="7" t="e">
        <f>RANK(X1690,(W1690:Y1690,Z1690:AN1690))</f>
        <v>#N/A</v>
      </c>
      <c r="M1690" s="7">
        <f>IF(Y1690&gt;0,RANK(Y1690,(W1690:Y1690,Z1690:AN1690)),0)</f>
        <v>0</v>
      </c>
      <c r="N1690" s="7"/>
      <c r="O1690" s="1" t="e">
        <f t="shared" si="1193"/>
        <v>#NUM!</v>
      </c>
      <c r="P1690" s="2" t="e">
        <f t="shared" si="1194"/>
        <v>#NUM!</v>
      </c>
      <c r="Q1690" s="2"/>
      <c r="R1690" s="2" t="str">
        <f t="shared" si="1195"/>
        <v>-</v>
      </c>
      <c r="S1690" s="2" t="str">
        <f t="shared" si="1196"/>
        <v>-</v>
      </c>
      <c r="T1690" s="2" t="str">
        <f t="shared" si="1197"/>
        <v>-</v>
      </c>
      <c r="U1690" s="2"/>
      <c r="V1690" s="2" t="str">
        <f t="shared" si="1198"/>
        <v>-</v>
      </c>
      <c r="AH1690" s="14"/>
      <c r="AY1690" s="177" t="str">
        <f t="shared" si="1199"/>
        <v>Greene CD9</v>
      </c>
      <c r="BA1690">
        <v>9</v>
      </c>
      <c r="BC1690" s="64">
        <v>42</v>
      </c>
      <c r="BD1690" s="141"/>
      <c r="BE1690" s="177">
        <v>42059</v>
      </c>
      <c r="BF1690">
        <f t="shared" si="1200"/>
        <v>4205909</v>
      </c>
      <c r="BH1690" t="s">
        <v>3303</v>
      </c>
    </row>
    <row r="1691" spans="1:60">
      <c r="A1691" t="s">
        <v>1318</v>
      </c>
      <c r="B1691" t="s">
        <v>2021</v>
      </c>
      <c r="C1691" s="1">
        <f t="shared" si="1192"/>
        <v>0</v>
      </c>
      <c r="D1691" s="1"/>
      <c r="E1691" s="1"/>
      <c r="F1691" s="1"/>
      <c r="G1691" s="1"/>
      <c r="H1691" s="1"/>
      <c r="I1691" s="1"/>
      <c r="J1691" s="1"/>
      <c r="K1691" s="7" t="e">
        <f>RANK(W1691,(W1691:Y1691,Z1691:AN1691))</f>
        <v>#N/A</v>
      </c>
      <c r="L1691" s="7" t="e">
        <f>RANK(X1691,(W1691:Y1691,Z1691:AN1691))</f>
        <v>#N/A</v>
      </c>
      <c r="M1691" s="7">
        <f>IF(Y1691&gt;0,RANK(Y1691,(W1691:Y1691,Z1691:AN1691)),0)</f>
        <v>0</v>
      </c>
      <c r="N1691" s="7"/>
      <c r="O1691" s="1" t="e">
        <f t="shared" si="1193"/>
        <v>#NUM!</v>
      </c>
      <c r="P1691" s="2" t="e">
        <f t="shared" si="1194"/>
        <v>#NUM!</v>
      </c>
      <c r="Q1691" s="2"/>
      <c r="R1691" s="2" t="str">
        <f t="shared" si="1195"/>
        <v>-</v>
      </c>
      <c r="S1691" s="2" t="str">
        <f t="shared" si="1196"/>
        <v>-</v>
      </c>
      <c r="T1691" s="2" t="str">
        <f t="shared" si="1197"/>
        <v>-</v>
      </c>
      <c r="U1691" s="2"/>
      <c r="V1691" s="2" t="str">
        <f t="shared" si="1198"/>
        <v>-</v>
      </c>
      <c r="AH1691" s="14"/>
      <c r="AY1691" s="177" t="str">
        <f t="shared" si="1199"/>
        <v>Greene CD18</v>
      </c>
      <c r="BA1691">
        <v>18</v>
      </c>
      <c r="BC1691" s="64">
        <v>42</v>
      </c>
      <c r="BD1691" s="141"/>
      <c r="BE1691" s="177">
        <v>42059</v>
      </c>
      <c r="BF1691">
        <f t="shared" si="1200"/>
        <v>4205918</v>
      </c>
      <c r="BH1691" t="s">
        <v>3303</v>
      </c>
    </row>
    <row r="1692" spans="1:60">
      <c r="A1692" s="177" t="s">
        <v>268</v>
      </c>
      <c r="B1692" t="s">
        <v>2021</v>
      </c>
      <c r="C1692" s="1">
        <f t="shared" si="1192"/>
        <v>0</v>
      </c>
      <c r="D1692" s="1"/>
      <c r="E1692" s="1"/>
      <c r="F1692" s="1"/>
      <c r="G1692" s="1"/>
      <c r="H1692" s="1"/>
      <c r="I1692" s="1"/>
      <c r="J1692" s="1"/>
      <c r="K1692" s="7" t="e">
        <f>RANK(W1692,(W1692:Y1692,Z1692:AN1692))</f>
        <v>#N/A</v>
      </c>
      <c r="L1692" s="7" t="e">
        <f>RANK(X1692,(W1692:Y1692,Z1692:AN1692))</f>
        <v>#N/A</v>
      </c>
      <c r="M1692" s="7">
        <f>IF(Y1692&gt;0,RANK(Y1692,(W1692:Y1692,Z1692:AN1692)),0)</f>
        <v>0</v>
      </c>
      <c r="N1692" s="7"/>
      <c r="O1692" s="1" t="e">
        <f t="shared" si="1193"/>
        <v>#NUM!</v>
      </c>
      <c r="P1692" s="2" t="e">
        <f t="shared" si="1194"/>
        <v>#NUM!</v>
      </c>
      <c r="Q1692" s="2"/>
      <c r="R1692" s="2" t="str">
        <f t="shared" si="1195"/>
        <v>-</v>
      </c>
      <c r="S1692" s="2" t="str">
        <f t="shared" si="1196"/>
        <v>-</v>
      </c>
      <c r="T1692" s="2" t="str">
        <f t="shared" si="1197"/>
        <v>-</v>
      </c>
      <c r="U1692" s="2"/>
      <c r="V1692" s="2" t="str">
        <f t="shared" si="1198"/>
        <v>-</v>
      </c>
      <c r="AH1692" s="1"/>
      <c r="AY1692" s="177" t="str">
        <f t="shared" si="1199"/>
        <v>Huntingdon CD5</v>
      </c>
      <c r="BA1692">
        <v>5</v>
      </c>
      <c r="BC1692" s="64">
        <v>42</v>
      </c>
      <c r="BD1692" s="141"/>
      <c r="BE1692" s="177">
        <v>42061</v>
      </c>
      <c r="BF1692">
        <f t="shared" si="1200"/>
        <v>4206105</v>
      </c>
      <c r="BH1692" t="s">
        <v>3303</v>
      </c>
    </row>
    <row r="1693" spans="1:60" s="177" customFormat="1">
      <c r="A1693" s="177" t="s">
        <v>268</v>
      </c>
      <c r="B1693" s="177" t="s">
        <v>2021</v>
      </c>
      <c r="C1693" s="1">
        <f>SUM(W1693:AN1693)</f>
        <v>0</v>
      </c>
      <c r="D1693" s="1"/>
      <c r="E1693" s="1"/>
      <c r="F1693" s="1"/>
      <c r="G1693" s="1"/>
      <c r="H1693" s="1"/>
      <c r="I1693" s="1"/>
      <c r="J1693" s="1"/>
      <c r="K1693" s="7" t="e">
        <f>RANK(W1693,(W1693:Y1693,Z1693:AN1693))</f>
        <v>#N/A</v>
      </c>
      <c r="L1693" s="7" t="e">
        <f>RANK(X1693,(W1693:Y1693,Z1693:AN1693))</f>
        <v>#N/A</v>
      </c>
      <c r="M1693" s="7">
        <f>IF(Y1693&gt;0,RANK(Y1693,(W1693:Y1693,Z1693:AN1693)),0)</f>
        <v>0</v>
      </c>
      <c r="N1693" s="7"/>
      <c r="O1693" s="1" t="e">
        <f>MAX(W1693:AD1693)-LARGE(W1693:AD1693,2)</f>
        <v>#NUM!</v>
      </c>
      <c r="P1693" s="2" t="e">
        <f>O1693/C1693</f>
        <v>#NUM!</v>
      </c>
      <c r="Q1693" s="2"/>
      <c r="R1693" s="2" t="str">
        <f>IF($C1693=0,"-",W1693/$C1693)</f>
        <v>-</v>
      </c>
      <c r="S1693" s="2" t="str">
        <f>IF($C1693=0,"-",X1693/$C1693)</f>
        <v>-</v>
      </c>
      <c r="T1693" s="2" t="str">
        <f>IF($C1693=0,"-",Y1693/$C1693)</f>
        <v>-</v>
      </c>
      <c r="U1693" s="2"/>
      <c r="V1693" s="2" t="str">
        <f>IF(C1693=0,"-",(1-R1693-S1693-T1693))</f>
        <v>-</v>
      </c>
      <c r="W1693" s="1"/>
      <c r="X1693" s="1"/>
      <c r="Y1693" s="1"/>
      <c r="Z1693" s="1"/>
      <c r="AA1693" s="1"/>
      <c r="AB1693" s="1"/>
      <c r="AC1693" s="1"/>
      <c r="AD1693" s="1"/>
      <c r="AE1693" s="1"/>
      <c r="AF1693" s="1"/>
      <c r="AG1693" s="1"/>
      <c r="AH1693" s="1"/>
      <c r="AJ1693" s="1"/>
      <c r="AY1693" s="177" t="str">
        <f>A1693&amp;" "&amp;"CD"&amp;BA1693</f>
        <v>Huntingdon CD9</v>
      </c>
      <c r="BA1693" s="177">
        <v>9</v>
      </c>
      <c r="BC1693" s="64">
        <v>42</v>
      </c>
      <c r="BD1693" s="141"/>
      <c r="BE1693" s="177">
        <v>42061</v>
      </c>
      <c r="BF1693" s="177">
        <f>BE1693*100+BA1693</f>
        <v>4206109</v>
      </c>
      <c r="BH1693" s="177" t="s">
        <v>3303</v>
      </c>
    </row>
    <row r="1694" spans="1:60">
      <c r="A1694" s="177" t="s">
        <v>268</v>
      </c>
      <c r="B1694" t="s">
        <v>2021</v>
      </c>
      <c r="C1694" s="1">
        <f t="shared" si="1192"/>
        <v>0</v>
      </c>
      <c r="D1694" s="1"/>
      <c r="E1694" s="1"/>
      <c r="F1694" s="1"/>
      <c r="G1694" s="1"/>
      <c r="H1694" s="1"/>
      <c r="I1694" s="1"/>
      <c r="J1694" s="1"/>
      <c r="K1694" s="7" t="e">
        <f>RANK(W1694,(W1694:Y1694,Z1694:AN1694))</f>
        <v>#N/A</v>
      </c>
      <c r="L1694" s="7" t="e">
        <f>RANK(X1694,(W1694:Y1694,Z1694:AN1694))</f>
        <v>#N/A</v>
      </c>
      <c r="M1694" s="7">
        <f>IF(Y1694&gt;0,RANK(Y1694,(W1694:Y1694,Z1694:AN1694)),0)</f>
        <v>0</v>
      </c>
      <c r="N1694" s="7"/>
      <c r="O1694" s="1" t="e">
        <f t="shared" si="1193"/>
        <v>#NUM!</v>
      </c>
      <c r="P1694" s="2" t="e">
        <f t="shared" si="1194"/>
        <v>#NUM!</v>
      </c>
      <c r="Q1694" s="2"/>
      <c r="R1694" s="2" t="str">
        <f t="shared" si="1195"/>
        <v>-</v>
      </c>
      <c r="S1694" s="2" t="str">
        <f t="shared" si="1196"/>
        <v>-</v>
      </c>
      <c r="T1694" s="2" t="str">
        <f t="shared" si="1197"/>
        <v>-</v>
      </c>
      <c r="U1694" s="2"/>
      <c r="V1694" s="2" t="str">
        <f t="shared" si="1198"/>
        <v>-</v>
      </c>
      <c r="AH1694" s="1"/>
      <c r="AY1694" s="177" t="str">
        <f t="shared" si="1199"/>
        <v>Huntingdon CD0</v>
      </c>
      <c r="BA1694">
        <v>0</v>
      </c>
      <c r="BC1694" s="64">
        <v>42</v>
      </c>
      <c r="BD1694" s="141"/>
      <c r="BE1694" s="177">
        <v>42061</v>
      </c>
      <c r="BF1694">
        <f t="shared" si="1200"/>
        <v>4206100</v>
      </c>
      <c r="BH1694" t="s">
        <v>3303</v>
      </c>
    </row>
    <row r="1695" spans="1:60">
      <c r="A1695" t="s">
        <v>2381</v>
      </c>
      <c r="B1695" t="s">
        <v>2021</v>
      </c>
      <c r="C1695" s="1">
        <f t="shared" si="1192"/>
        <v>0</v>
      </c>
      <c r="D1695" s="1"/>
      <c r="E1695" s="1"/>
      <c r="F1695" s="1"/>
      <c r="G1695" s="1"/>
      <c r="H1695" s="1"/>
      <c r="I1695" s="1"/>
      <c r="J1695" s="1"/>
      <c r="K1695" s="7" t="e">
        <f>RANK(W1695,(W1695:Y1695,Z1695:AN1695))</f>
        <v>#N/A</v>
      </c>
      <c r="L1695" s="7" t="e">
        <f>RANK(X1695,(W1695:Y1695,Z1695:AN1695))</f>
        <v>#N/A</v>
      </c>
      <c r="M1695" s="7">
        <f>IF(Y1695&gt;0,RANK(Y1695,(W1695:Y1695,Z1695:AN1695)),0)</f>
        <v>0</v>
      </c>
      <c r="N1695" s="7"/>
      <c r="O1695" s="1" t="e">
        <f t="shared" si="1193"/>
        <v>#NUM!</v>
      </c>
      <c r="P1695" s="2" t="e">
        <f t="shared" si="1194"/>
        <v>#NUM!</v>
      </c>
      <c r="Q1695" s="2"/>
      <c r="R1695" s="2" t="str">
        <f t="shared" si="1195"/>
        <v>-</v>
      </c>
      <c r="S1695" s="2" t="str">
        <f t="shared" si="1196"/>
        <v>-</v>
      </c>
      <c r="T1695" s="2" t="str">
        <f t="shared" si="1197"/>
        <v>-</v>
      </c>
      <c r="U1695" s="2"/>
      <c r="V1695" s="2" t="str">
        <f t="shared" si="1198"/>
        <v>-</v>
      </c>
      <c r="AH1695" s="1"/>
      <c r="AY1695" s="177" t="str">
        <f t="shared" si="1199"/>
        <v>Lackawanna CD10</v>
      </c>
      <c r="BA1695">
        <v>10</v>
      </c>
      <c r="BC1695" s="64">
        <v>42</v>
      </c>
      <c r="BD1695" s="141"/>
      <c r="BE1695" s="177">
        <v>42069</v>
      </c>
      <c r="BF1695">
        <f t="shared" si="1200"/>
        <v>4206910</v>
      </c>
      <c r="BH1695" t="s">
        <v>3303</v>
      </c>
    </row>
    <row r="1696" spans="1:60" s="177" customFormat="1">
      <c r="A1696" s="177" t="s">
        <v>2381</v>
      </c>
      <c r="B1696" s="177" t="s">
        <v>2021</v>
      </c>
      <c r="C1696" s="1">
        <f>SUM(W1696:AN1696)</f>
        <v>0</v>
      </c>
      <c r="D1696" s="1"/>
      <c r="E1696" s="1"/>
      <c r="F1696" s="1"/>
      <c r="G1696" s="1"/>
      <c r="H1696" s="1"/>
      <c r="I1696" s="1"/>
      <c r="J1696" s="1"/>
      <c r="K1696" s="7" t="e">
        <f>RANK(W1696,(W1696:Y1696,Z1696:AN1696))</f>
        <v>#N/A</v>
      </c>
      <c r="L1696" s="7" t="e">
        <f>RANK(X1696,(W1696:Y1696,Z1696:AN1696))</f>
        <v>#N/A</v>
      </c>
      <c r="M1696" s="7">
        <f>IF(Y1696&gt;0,RANK(Y1696,(W1696:Y1696,Z1696:AN1696)),0)</f>
        <v>0</v>
      </c>
      <c r="N1696" s="7"/>
      <c r="O1696" s="1" t="e">
        <f>MAX(W1696:AD1696)-LARGE(W1696:AD1696,2)</f>
        <v>#NUM!</v>
      </c>
      <c r="P1696" s="2" t="e">
        <f>O1696/C1696</f>
        <v>#NUM!</v>
      </c>
      <c r="Q1696" s="2"/>
      <c r="R1696" s="2" t="str">
        <f>IF($C1696=0,"-",W1696/$C1696)</f>
        <v>-</v>
      </c>
      <c r="S1696" s="2" t="str">
        <f>IF($C1696=0,"-",X1696/$C1696)</f>
        <v>-</v>
      </c>
      <c r="T1696" s="2" t="str">
        <f>IF($C1696=0,"-",Y1696/$C1696)</f>
        <v>-</v>
      </c>
      <c r="U1696" s="2"/>
      <c r="V1696" s="2" t="str">
        <f>IF(C1696=0,"-",(1-R1696-S1696-T1696))</f>
        <v>-</v>
      </c>
      <c r="W1696" s="1"/>
      <c r="X1696" s="1"/>
      <c r="Y1696" s="1"/>
      <c r="Z1696" s="1"/>
      <c r="AA1696" s="1"/>
      <c r="AB1696" s="1"/>
      <c r="AC1696" s="1"/>
      <c r="AD1696" s="1"/>
      <c r="AE1696" s="1"/>
      <c r="AF1696" s="1"/>
      <c r="AG1696" s="1"/>
      <c r="AH1696" s="1"/>
      <c r="AJ1696" s="1"/>
      <c r="AY1696" s="177" t="str">
        <f>A1696&amp;" "&amp;"CD"&amp;BA1696</f>
        <v>Lackawanna CD17</v>
      </c>
      <c r="BA1696" s="177">
        <v>17</v>
      </c>
      <c r="BC1696" s="64">
        <v>42</v>
      </c>
      <c r="BD1696" s="141"/>
      <c r="BE1696" s="177">
        <v>42069</v>
      </c>
      <c r="BF1696" s="177">
        <f>BE1696*100+BA1696</f>
        <v>4206917</v>
      </c>
      <c r="BH1696" s="177" t="s">
        <v>3303</v>
      </c>
    </row>
    <row r="1697" spans="1:60">
      <c r="A1697" t="s">
        <v>2381</v>
      </c>
      <c r="B1697" t="s">
        <v>2021</v>
      </c>
      <c r="C1697" s="1">
        <f t="shared" si="1192"/>
        <v>0</v>
      </c>
      <c r="D1697" s="1"/>
      <c r="E1697" s="1"/>
      <c r="F1697" s="1"/>
      <c r="G1697" s="1"/>
      <c r="H1697" s="1"/>
      <c r="I1697" s="1"/>
      <c r="J1697" s="1"/>
      <c r="K1697" s="7" t="e">
        <f>RANK(W1697,(W1697:Y1697,Z1697:AN1697))</f>
        <v>#N/A</v>
      </c>
      <c r="L1697" s="7" t="e">
        <f>RANK(X1697,(W1697:Y1697,Z1697:AN1697))</f>
        <v>#N/A</v>
      </c>
      <c r="M1697" s="7">
        <f>IF(Y1697&gt;0,RANK(Y1697,(W1697:Y1697,Z1697:AN1697)),0)</f>
        <v>0</v>
      </c>
      <c r="N1697" s="7"/>
      <c r="O1697" s="1" t="e">
        <f t="shared" si="1193"/>
        <v>#NUM!</v>
      </c>
      <c r="P1697" s="2" t="e">
        <f t="shared" si="1194"/>
        <v>#NUM!</v>
      </c>
      <c r="Q1697" s="2"/>
      <c r="R1697" s="2" t="str">
        <f t="shared" si="1195"/>
        <v>-</v>
      </c>
      <c r="S1697" s="2" t="str">
        <f t="shared" si="1196"/>
        <v>-</v>
      </c>
      <c r="T1697" s="2" t="str">
        <f t="shared" si="1197"/>
        <v>-</v>
      </c>
      <c r="U1697" s="2"/>
      <c r="V1697" s="2" t="str">
        <f t="shared" si="1198"/>
        <v>-</v>
      </c>
      <c r="AH1697" s="1"/>
      <c r="AY1697" s="177" t="str">
        <f t="shared" si="1199"/>
        <v>Lackawanna CD0</v>
      </c>
      <c r="BA1697">
        <v>0</v>
      </c>
      <c r="BC1697" s="64">
        <v>42</v>
      </c>
      <c r="BD1697" s="141"/>
      <c r="BE1697" s="177">
        <v>42069</v>
      </c>
      <c r="BF1697">
        <f t="shared" si="1200"/>
        <v>4206900</v>
      </c>
      <c r="BH1697" t="s">
        <v>3303</v>
      </c>
    </row>
    <row r="1698" spans="1:60">
      <c r="A1698" t="s">
        <v>1813</v>
      </c>
      <c r="B1698" t="s">
        <v>2021</v>
      </c>
      <c r="C1698" s="1">
        <f t="shared" si="1192"/>
        <v>0</v>
      </c>
      <c r="D1698" s="1"/>
      <c r="E1698" s="1"/>
      <c r="F1698" s="1"/>
      <c r="G1698" s="1"/>
      <c r="H1698" s="1"/>
      <c r="I1698" s="1"/>
      <c r="J1698" s="1"/>
      <c r="K1698" s="7" t="e">
        <f>RANK(W1698,(W1698:Y1698,Z1698:AN1698))</f>
        <v>#N/A</v>
      </c>
      <c r="L1698" s="7" t="e">
        <f>RANK(X1698,(W1698:Y1698,Z1698:AN1698))</f>
        <v>#N/A</v>
      </c>
      <c r="M1698" s="7">
        <f>IF(Y1698&gt;0,RANK(Y1698,(W1698:Y1698,Z1698:AN1698)),0)</f>
        <v>0</v>
      </c>
      <c r="N1698" s="7"/>
      <c r="O1698" s="1" t="e">
        <f t="shared" si="1193"/>
        <v>#NUM!</v>
      </c>
      <c r="P1698" s="2" t="e">
        <f t="shared" si="1194"/>
        <v>#NUM!</v>
      </c>
      <c r="Q1698" s="2"/>
      <c r="R1698" s="2" t="str">
        <f t="shared" si="1195"/>
        <v>-</v>
      </c>
      <c r="S1698" s="2" t="str">
        <f t="shared" si="1196"/>
        <v>-</v>
      </c>
      <c r="T1698" s="2" t="str">
        <f t="shared" si="1197"/>
        <v>-</v>
      </c>
      <c r="U1698" s="2"/>
      <c r="V1698" s="2" t="str">
        <f t="shared" si="1198"/>
        <v>-</v>
      </c>
      <c r="AH1698" s="1"/>
      <c r="AY1698" s="177" t="str">
        <f t="shared" si="1199"/>
        <v>Lancaster CD7</v>
      </c>
      <c r="BA1698">
        <v>7</v>
      </c>
      <c r="BC1698" s="64">
        <v>42</v>
      </c>
      <c r="BD1698" s="141"/>
      <c r="BE1698" s="177">
        <v>42071</v>
      </c>
      <c r="BF1698">
        <f t="shared" si="1200"/>
        <v>4207107</v>
      </c>
      <c r="BH1698" t="s">
        <v>3303</v>
      </c>
    </row>
    <row r="1699" spans="1:60">
      <c r="A1699" t="s">
        <v>1813</v>
      </c>
      <c r="B1699" t="s">
        <v>2021</v>
      </c>
      <c r="C1699" s="1">
        <f t="shared" si="1192"/>
        <v>0</v>
      </c>
      <c r="D1699" s="1"/>
      <c r="E1699" s="1"/>
      <c r="F1699" s="1"/>
      <c r="G1699" s="1"/>
      <c r="H1699" s="1"/>
      <c r="I1699" s="1"/>
      <c r="J1699" s="1"/>
      <c r="K1699" s="7" t="e">
        <f>RANK(W1699,(W1699:Y1699,Z1699:AN1699))</f>
        <v>#N/A</v>
      </c>
      <c r="L1699" s="7" t="e">
        <f>RANK(X1699,(W1699:Y1699,Z1699:AN1699))</f>
        <v>#N/A</v>
      </c>
      <c r="M1699" s="7">
        <f>IF(Y1699&gt;0,RANK(Y1699,(W1699:Y1699,Z1699:AN1699)),0)</f>
        <v>0</v>
      </c>
      <c r="N1699" s="7"/>
      <c r="O1699" s="1" t="e">
        <f t="shared" si="1193"/>
        <v>#NUM!</v>
      </c>
      <c r="P1699" s="2" t="e">
        <f t="shared" si="1194"/>
        <v>#NUM!</v>
      </c>
      <c r="Q1699" s="2"/>
      <c r="R1699" s="2" t="str">
        <f t="shared" si="1195"/>
        <v>-</v>
      </c>
      <c r="S1699" s="2" t="str">
        <f t="shared" si="1196"/>
        <v>-</v>
      </c>
      <c r="T1699" s="2" t="str">
        <f t="shared" si="1197"/>
        <v>-</v>
      </c>
      <c r="U1699" s="2"/>
      <c r="V1699" s="2" t="str">
        <f t="shared" si="1198"/>
        <v>-</v>
      </c>
      <c r="AH1699" s="1"/>
      <c r="AY1699" s="177" t="str">
        <f t="shared" si="1199"/>
        <v>Lancaster CD16</v>
      </c>
      <c r="BA1699">
        <v>16</v>
      </c>
      <c r="BC1699" s="64">
        <v>42</v>
      </c>
      <c r="BD1699" s="141"/>
      <c r="BE1699" s="177">
        <v>42071</v>
      </c>
      <c r="BF1699">
        <f t="shared" si="1200"/>
        <v>4207116</v>
      </c>
      <c r="BH1699" t="s">
        <v>3303</v>
      </c>
    </row>
    <row r="1700" spans="1:60">
      <c r="A1700" t="s">
        <v>639</v>
      </c>
      <c r="B1700" t="s">
        <v>2021</v>
      </c>
      <c r="C1700" s="1">
        <f t="shared" si="1192"/>
        <v>0</v>
      </c>
      <c r="D1700" s="1"/>
      <c r="E1700" s="1"/>
      <c r="F1700" s="1"/>
      <c r="G1700" s="1"/>
      <c r="H1700" s="1"/>
      <c r="I1700" s="1"/>
      <c r="J1700" s="1"/>
      <c r="K1700" s="7" t="e">
        <f>RANK(W1700,(W1700:Y1700,Z1700:AN1700))</f>
        <v>#N/A</v>
      </c>
      <c r="L1700" s="7" t="e">
        <f>RANK(X1700,(W1700:Y1700,Z1700:AN1700))</f>
        <v>#N/A</v>
      </c>
      <c r="M1700" s="7">
        <f>IF(Y1700&gt;0,RANK(Y1700,(W1700:Y1700,Z1700:AN1700)),0)</f>
        <v>0</v>
      </c>
      <c r="N1700" s="7"/>
      <c r="O1700" s="1" t="e">
        <f t="shared" si="1193"/>
        <v>#NUM!</v>
      </c>
      <c r="P1700" s="2" t="e">
        <f t="shared" si="1194"/>
        <v>#NUM!</v>
      </c>
      <c r="Q1700" s="2"/>
      <c r="R1700" s="2" t="str">
        <f t="shared" si="1195"/>
        <v>-</v>
      </c>
      <c r="S1700" s="2" t="str">
        <f t="shared" si="1196"/>
        <v>-</v>
      </c>
      <c r="T1700" s="2" t="str">
        <f t="shared" si="1197"/>
        <v>-</v>
      </c>
      <c r="U1700" s="2"/>
      <c r="V1700" s="2" t="str">
        <f t="shared" si="1198"/>
        <v>-</v>
      </c>
      <c r="AY1700" s="177" t="str">
        <f t="shared" si="1199"/>
        <v>Lawrence CD3</v>
      </c>
      <c r="BA1700">
        <v>3</v>
      </c>
      <c r="BC1700" s="64">
        <v>42</v>
      </c>
      <c r="BD1700" s="141"/>
      <c r="BE1700" s="177">
        <v>42073</v>
      </c>
      <c r="BF1700">
        <f t="shared" si="1200"/>
        <v>4207303</v>
      </c>
      <c r="BH1700" t="s">
        <v>3303</v>
      </c>
    </row>
    <row r="1701" spans="1:60">
      <c r="A1701" t="s">
        <v>639</v>
      </c>
      <c r="B1701" t="s">
        <v>2021</v>
      </c>
      <c r="C1701" s="1">
        <f t="shared" si="1192"/>
        <v>0</v>
      </c>
      <c r="D1701" s="1"/>
      <c r="E1701" s="1"/>
      <c r="F1701" s="1"/>
      <c r="G1701" s="1"/>
      <c r="H1701" s="1"/>
      <c r="I1701" s="1"/>
      <c r="J1701" s="1"/>
      <c r="K1701" s="7" t="e">
        <f>RANK(W1701,(W1701:Y1701,Z1701:AN1701))</f>
        <v>#N/A</v>
      </c>
      <c r="L1701" s="7" t="e">
        <f>RANK(X1701,(W1701:Y1701,Z1701:AN1701))</f>
        <v>#N/A</v>
      </c>
      <c r="M1701" s="7">
        <f>IF(Y1701&gt;0,RANK(Y1701,(W1701:Y1701,Z1701:AN1701)),0)</f>
        <v>0</v>
      </c>
      <c r="N1701" s="7"/>
      <c r="O1701" s="1" t="e">
        <f t="shared" si="1193"/>
        <v>#NUM!</v>
      </c>
      <c r="P1701" s="2" t="e">
        <f t="shared" si="1194"/>
        <v>#NUM!</v>
      </c>
      <c r="Q1701" s="2"/>
      <c r="R1701" s="2" t="str">
        <f t="shared" si="1195"/>
        <v>-</v>
      </c>
      <c r="S1701" s="2" t="str">
        <f t="shared" si="1196"/>
        <v>-</v>
      </c>
      <c r="T1701" s="2" t="str">
        <f t="shared" si="1197"/>
        <v>-</v>
      </c>
      <c r="U1701" s="2"/>
      <c r="V1701" s="2" t="str">
        <f t="shared" si="1198"/>
        <v>-</v>
      </c>
      <c r="AY1701" s="177" t="str">
        <f t="shared" si="1199"/>
        <v>Lawrence CD12</v>
      </c>
      <c r="BA1701">
        <v>12</v>
      </c>
      <c r="BC1701" s="64">
        <v>42</v>
      </c>
      <c r="BD1701" s="141"/>
      <c r="BE1701" s="177">
        <v>42073</v>
      </c>
      <c r="BF1701">
        <f t="shared" si="1200"/>
        <v>4207312</v>
      </c>
      <c r="BH1701" t="s">
        <v>3303</v>
      </c>
    </row>
    <row r="1702" spans="1:60">
      <c r="A1702" t="s">
        <v>2382</v>
      </c>
      <c r="B1702" t="s">
        <v>2021</v>
      </c>
      <c r="C1702" s="1">
        <f t="shared" si="1192"/>
        <v>0</v>
      </c>
      <c r="D1702" s="1"/>
      <c r="E1702" s="1"/>
      <c r="F1702" s="1"/>
      <c r="G1702" s="1"/>
      <c r="H1702" s="1"/>
      <c r="I1702" s="1"/>
      <c r="J1702" s="1"/>
      <c r="K1702" s="7" t="e">
        <f>RANK(W1702,(W1702:Y1702,Z1702:AN1702))</f>
        <v>#N/A</v>
      </c>
      <c r="L1702" s="7" t="e">
        <f>RANK(X1702,(W1702:Y1702,Z1702:AN1702))</f>
        <v>#N/A</v>
      </c>
      <c r="M1702" s="7">
        <f>IF(Y1702&gt;0,RANK(Y1702,(W1702:Y1702,Z1702:AN1702)),0)</f>
        <v>0</v>
      </c>
      <c r="N1702" s="7"/>
      <c r="O1702" s="1" t="e">
        <f t="shared" si="1193"/>
        <v>#NUM!</v>
      </c>
      <c r="P1702" s="2" t="e">
        <f t="shared" si="1194"/>
        <v>#NUM!</v>
      </c>
      <c r="Q1702" s="2"/>
      <c r="R1702" s="2" t="str">
        <f t="shared" si="1195"/>
        <v>-</v>
      </c>
      <c r="S1702" s="2" t="str">
        <f t="shared" si="1196"/>
        <v>-</v>
      </c>
      <c r="T1702" s="2" t="str">
        <f t="shared" si="1197"/>
        <v>-</v>
      </c>
      <c r="U1702" s="2"/>
      <c r="V1702" s="2" t="str">
        <f t="shared" si="1198"/>
        <v>-</v>
      </c>
      <c r="AY1702" s="177" t="str">
        <f t="shared" si="1199"/>
        <v>Lebanon CD6</v>
      </c>
      <c r="BA1702">
        <v>6</v>
      </c>
      <c r="BC1702" s="64">
        <v>42</v>
      </c>
      <c r="BD1702" s="141"/>
      <c r="BE1702" s="177">
        <v>42075</v>
      </c>
      <c r="BF1702">
        <f t="shared" si="1200"/>
        <v>4207506</v>
      </c>
      <c r="BH1702" t="s">
        <v>3303</v>
      </c>
    </row>
    <row r="1703" spans="1:60">
      <c r="A1703" t="s">
        <v>2382</v>
      </c>
      <c r="B1703" t="s">
        <v>2021</v>
      </c>
      <c r="C1703" s="1">
        <f t="shared" si="1192"/>
        <v>0</v>
      </c>
      <c r="D1703" s="1"/>
      <c r="E1703" s="1"/>
      <c r="F1703" s="1"/>
      <c r="G1703" s="1"/>
      <c r="H1703" s="1"/>
      <c r="I1703" s="1"/>
      <c r="J1703" s="1"/>
      <c r="K1703" s="7" t="e">
        <f>RANK(W1703,(W1703:Y1703,Z1703:AN1703))</f>
        <v>#N/A</v>
      </c>
      <c r="L1703" s="7" t="e">
        <f>RANK(X1703,(W1703:Y1703,Z1703:AN1703))</f>
        <v>#N/A</v>
      </c>
      <c r="M1703" s="7">
        <f>IF(Y1703&gt;0,RANK(Y1703,(W1703:Y1703,Z1703:AN1703)),0)</f>
        <v>0</v>
      </c>
      <c r="N1703" s="7"/>
      <c r="O1703" s="1" t="e">
        <f t="shared" si="1193"/>
        <v>#NUM!</v>
      </c>
      <c r="P1703" s="2" t="e">
        <f t="shared" si="1194"/>
        <v>#NUM!</v>
      </c>
      <c r="Q1703" s="2"/>
      <c r="R1703" s="2" t="str">
        <f t="shared" si="1195"/>
        <v>-</v>
      </c>
      <c r="S1703" s="2" t="str">
        <f t="shared" si="1196"/>
        <v>-</v>
      </c>
      <c r="T1703" s="2" t="str">
        <f t="shared" si="1197"/>
        <v>-</v>
      </c>
      <c r="U1703" s="2"/>
      <c r="V1703" s="2" t="str">
        <f t="shared" si="1198"/>
        <v>-</v>
      </c>
      <c r="AH1703" s="1"/>
      <c r="AY1703" s="177" t="str">
        <f t="shared" si="1199"/>
        <v>Lebanon CD15</v>
      </c>
      <c r="BA1703">
        <v>15</v>
      </c>
      <c r="BC1703" s="64">
        <v>42</v>
      </c>
      <c r="BD1703" s="141"/>
      <c r="BE1703" s="177">
        <v>42075</v>
      </c>
      <c r="BF1703">
        <f t="shared" si="1200"/>
        <v>4207515</v>
      </c>
      <c r="BH1703" t="s">
        <v>3303</v>
      </c>
    </row>
    <row r="1704" spans="1:60">
      <c r="A1704" t="s">
        <v>2252</v>
      </c>
      <c r="B1704" t="s">
        <v>2021</v>
      </c>
      <c r="C1704" s="1">
        <f t="shared" si="1192"/>
        <v>0</v>
      </c>
      <c r="D1704" s="1"/>
      <c r="E1704" s="1"/>
      <c r="F1704" s="1"/>
      <c r="G1704" s="1"/>
      <c r="H1704" s="1"/>
      <c r="I1704" s="1"/>
      <c r="J1704" s="1"/>
      <c r="K1704" s="7" t="e">
        <f>RANK(W1704,(W1704:Y1704,Z1704:AN1704))</f>
        <v>#N/A</v>
      </c>
      <c r="L1704" s="7" t="e">
        <f>RANK(X1704,(W1704:Y1704,Z1704:AN1704))</f>
        <v>#N/A</v>
      </c>
      <c r="M1704" s="7">
        <f>IF(Y1704&gt;0,RANK(Y1704,(W1704:Y1704,Z1704:AN1704)),0)</f>
        <v>0</v>
      </c>
      <c r="N1704" s="7"/>
      <c r="O1704" s="1" t="e">
        <f t="shared" si="1193"/>
        <v>#NUM!</v>
      </c>
      <c r="P1704" s="2" t="e">
        <f t="shared" si="1194"/>
        <v>#NUM!</v>
      </c>
      <c r="Q1704" s="2"/>
      <c r="R1704" s="2" t="str">
        <f t="shared" si="1195"/>
        <v>-</v>
      </c>
      <c r="S1704" s="2" t="str">
        <f t="shared" si="1196"/>
        <v>-</v>
      </c>
      <c r="T1704" s="2" t="str">
        <f t="shared" si="1197"/>
        <v>-</v>
      </c>
      <c r="U1704" s="2"/>
      <c r="V1704" s="2" t="str">
        <f t="shared" si="1198"/>
        <v>-</v>
      </c>
      <c r="AY1704" s="177" t="str">
        <f t="shared" si="1199"/>
        <v>Luzerne CD11</v>
      </c>
      <c r="BA1704">
        <v>11</v>
      </c>
      <c r="BC1704" s="64">
        <v>42</v>
      </c>
      <c r="BD1704" s="141"/>
      <c r="BE1704" s="177">
        <v>42079</v>
      </c>
      <c r="BF1704">
        <f t="shared" si="1200"/>
        <v>4207911</v>
      </c>
      <c r="BH1704" t="s">
        <v>3303</v>
      </c>
    </row>
    <row r="1705" spans="1:60">
      <c r="A1705" t="s">
        <v>2252</v>
      </c>
      <c r="B1705" t="s">
        <v>2021</v>
      </c>
      <c r="C1705" s="1">
        <f t="shared" si="1192"/>
        <v>0</v>
      </c>
      <c r="D1705" s="1"/>
      <c r="E1705" s="1"/>
      <c r="F1705" s="1"/>
      <c r="G1705" s="1"/>
      <c r="H1705" s="1"/>
      <c r="I1705" s="1"/>
      <c r="J1705" s="1"/>
      <c r="K1705" s="7" t="e">
        <f>RANK(W1705,(W1705:Y1705,Z1705:AN1705))</f>
        <v>#N/A</v>
      </c>
      <c r="L1705" s="7" t="e">
        <f>RANK(X1705,(W1705:Y1705,Z1705:AN1705))</f>
        <v>#N/A</v>
      </c>
      <c r="M1705" s="7">
        <f>IF(Y1705&gt;0,RANK(Y1705,(W1705:Y1705,Z1705:AN1705)),0)</f>
        <v>0</v>
      </c>
      <c r="N1705" s="7"/>
      <c r="O1705" s="1" t="e">
        <f t="shared" si="1193"/>
        <v>#NUM!</v>
      </c>
      <c r="P1705" s="2" t="e">
        <f t="shared" si="1194"/>
        <v>#NUM!</v>
      </c>
      <c r="Q1705" s="2"/>
      <c r="R1705" s="2" t="str">
        <f t="shared" si="1195"/>
        <v>-</v>
      </c>
      <c r="S1705" s="2" t="str">
        <f t="shared" si="1196"/>
        <v>-</v>
      </c>
      <c r="T1705" s="2" t="str">
        <f t="shared" si="1197"/>
        <v>-</v>
      </c>
      <c r="U1705" s="2"/>
      <c r="V1705" s="2" t="str">
        <f t="shared" si="1198"/>
        <v>-</v>
      </c>
      <c r="AY1705" s="177" t="str">
        <f t="shared" si="1199"/>
        <v>Luzerne CD17</v>
      </c>
      <c r="BA1705">
        <v>17</v>
      </c>
      <c r="BC1705" s="64">
        <v>42</v>
      </c>
      <c r="BD1705" s="141"/>
      <c r="BE1705" s="177">
        <v>42079</v>
      </c>
      <c r="BF1705">
        <f t="shared" si="1200"/>
        <v>4207917</v>
      </c>
      <c r="BH1705" t="s">
        <v>3303</v>
      </c>
    </row>
    <row r="1706" spans="1:60">
      <c r="A1706" t="s">
        <v>346</v>
      </c>
      <c r="B1706" t="s">
        <v>2021</v>
      </c>
      <c r="C1706" s="1">
        <f t="shared" si="1192"/>
        <v>0</v>
      </c>
      <c r="D1706" s="1"/>
      <c r="E1706" s="1"/>
      <c r="F1706" s="1"/>
      <c r="G1706" s="1"/>
      <c r="H1706" s="1"/>
      <c r="I1706" s="1"/>
      <c r="J1706" s="1"/>
      <c r="K1706" s="7" t="e">
        <f>RANK(W1706,(W1706:Y1706,Z1706:AN1706))</f>
        <v>#N/A</v>
      </c>
      <c r="L1706" s="7" t="e">
        <f>RANK(X1706,(W1706:Y1706,Z1706:AN1706))</f>
        <v>#N/A</v>
      </c>
      <c r="M1706" s="7">
        <f>IF(Y1706&gt;0,RANK(Y1706,(W1706:Y1706,Z1706:AN1706)),0)</f>
        <v>0</v>
      </c>
      <c r="N1706" s="7"/>
      <c r="O1706" s="1" t="e">
        <f t="shared" si="1193"/>
        <v>#NUM!</v>
      </c>
      <c r="P1706" s="2" t="e">
        <f t="shared" si="1194"/>
        <v>#NUM!</v>
      </c>
      <c r="Q1706" s="2"/>
      <c r="R1706" s="2" t="str">
        <f t="shared" si="1195"/>
        <v>-</v>
      </c>
      <c r="S1706" s="2" t="str">
        <f t="shared" si="1196"/>
        <v>-</v>
      </c>
      <c r="T1706" s="2" t="str">
        <f t="shared" si="1197"/>
        <v>-</v>
      </c>
      <c r="U1706" s="2"/>
      <c r="V1706" s="2" t="str">
        <f t="shared" si="1198"/>
        <v>-</v>
      </c>
      <c r="AY1706" s="177" t="str">
        <f t="shared" si="1199"/>
        <v>Monroe CD10</v>
      </c>
      <c r="BA1706">
        <v>10</v>
      </c>
      <c r="BC1706" s="64">
        <v>42</v>
      </c>
      <c r="BD1706" s="141"/>
      <c r="BE1706" s="177">
        <v>42089</v>
      </c>
      <c r="BF1706">
        <f t="shared" si="1200"/>
        <v>4208910</v>
      </c>
      <c r="BH1706" t="s">
        <v>3303</v>
      </c>
    </row>
    <row r="1707" spans="1:60">
      <c r="A1707" t="s">
        <v>346</v>
      </c>
      <c r="B1707" t="s">
        <v>2021</v>
      </c>
      <c r="C1707" s="1">
        <f t="shared" si="1192"/>
        <v>0</v>
      </c>
      <c r="D1707" s="1"/>
      <c r="E1707" s="1"/>
      <c r="F1707" s="1"/>
      <c r="G1707" s="1"/>
      <c r="H1707" s="1"/>
      <c r="I1707" s="1"/>
      <c r="J1707" s="1"/>
      <c r="K1707" s="7" t="e">
        <f>RANK(W1707,(W1707:Y1707,Z1707:AN1707))</f>
        <v>#N/A</v>
      </c>
      <c r="L1707" s="7" t="e">
        <f>RANK(X1707,(W1707:Y1707,Z1707:AN1707))</f>
        <v>#N/A</v>
      </c>
      <c r="M1707" s="7">
        <f>IF(Y1707&gt;0,RANK(Y1707,(W1707:Y1707,Z1707:AN1707)),0)</f>
        <v>0</v>
      </c>
      <c r="N1707" s="7"/>
      <c r="O1707" s="1" t="e">
        <f t="shared" si="1193"/>
        <v>#NUM!</v>
      </c>
      <c r="P1707" s="2" t="e">
        <f t="shared" si="1194"/>
        <v>#NUM!</v>
      </c>
      <c r="Q1707" s="2"/>
      <c r="R1707" s="2" t="str">
        <f t="shared" si="1195"/>
        <v>-</v>
      </c>
      <c r="S1707" s="2" t="str">
        <f t="shared" si="1196"/>
        <v>-</v>
      </c>
      <c r="T1707" s="2" t="str">
        <f t="shared" si="1197"/>
        <v>-</v>
      </c>
      <c r="U1707" s="2"/>
      <c r="V1707" s="2" t="str">
        <f t="shared" si="1198"/>
        <v>-</v>
      </c>
      <c r="AY1707" s="177" t="str">
        <f t="shared" si="1199"/>
        <v>Monroe CD17</v>
      </c>
      <c r="BA1707">
        <v>17</v>
      </c>
      <c r="BC1707" s="64">
        <v>42</v>
      </c>
      <c r="BD1707" s="141"/>
      <c r="BE1707" s="177">
        <v>42089</v>
      </c>
      <c r="BF1707">
        <f t="shared" si="1200"/>
        <v>4208917</v>
      </c>
      <c r="BH1707" t="s">
        <v>3303</v>
      </c>
    </row>
    <row r="1708" spans="1:60">
      <c r="A1708" t="s">
        <v>398</v>
      </c>
      <c r="B1708" t="s">
        <v>2021</v>
      </c>
      <c r="C1708" s="1">
        <f t="shared" si="1192"/>
        <v>0</v>
      </c>
      <c r="D1708" s="1"/>
      <c r="E1708" s="1"/>
      <c r="F1708" s="1"/>
      <c r="G1708" s="1"/>
      <c r="H1708" s="1"/>
      <c r="I1708" s="1"/>
      <c r="J1708" s="1"/>
      <c r="K1708" s="7" t="e">
        <f>RANK(W1708,(W1708:Y1708,Z1708:AN1708))</f>
        <v>#N/A</v>
      </c>
      <c r="L1708" s="7" t="e">
        <f>RANK(X1708,(W1708:Y1708,Z1708:AN1708))</f>
        <v>#N/A</v>
      </c>
      <c r="M1708" s="7">
        <f>IF(Y1708&gt;0,RANK(Y1708,(W1708:Y1708,Z1708:AN1708)),0)</f>
        <v>0</v>
      </c>
      <c r="N1708" s="7"/>
      <c r="O1708" s="1" t="e">
        <f t="shared" si="1193"/>
        <v>#NUM!</v>
      </c>
      <c r="P1708" s="2" t="e">
        <f t="shared" si="1194"/>
        <v>#NUM!</v>
      </c>
      <c r="Q1708" s="2"/>
      <c r="R1708" s="2" t="str">
        <f t="shared" si="1195"/>
        <v>-</v>
      </c>
      <c r="S1708" s="2" t="str">
        <f t="shared" si="1196"/>
        <v>-</v>
      </c>
      <c r="T1708" s="2" t="str">
        <f t="shared" si="1197"/>
        <v>-</v>
      </c>
      <c r="U1708" s="2"/>
      <c r="V1708" s="2" t="str">
        <f t="shared" si="1198"/>
        <v>-</v>
      </c>
      <c r="AY1708" s="177" t="str">
        <f t="shared" si="1199"/>
        <v>Montgomery CD2</v>
      </c>
      <c r="BA1708">
        <v>2</v>
      </c>
      <c r="BC1708" s="64">
        <v>42</v>
      </c>
      <c r="BD1708" s="141"/>
      <c r="BE1708" s="177">
        <v>42091</v>
      </c>
      <c r="BF1708">
        <f t="shared" si="1200"/>
        <v>4209102</v>
      </c>
      <c r="BH1708" t="s">
        <v>3303</v>
      </c>
    </row>
    <row r="1709" spans="1:60">
      <c r="A1709" t="s">
        <v>398</v>
      </c>
      <c r="B1709" t="s">
        <v>2021</v>
      </c>
      <c r="C1709" s="1">
        <f t="shared" si="1192"/>
        <v>0</v>
      </c>
      <c r="D1709" s="1"/>
      <c r="E1709" s="1"/>
      <c r="F1709" s="1"/>
      <c r="G1709" s="1"/>
      <c r="H1709" s="1"/>
      <c r="I1709" s="1"/>
      <c r="J1709" s="1"/>
      <c r="K1709" s="7" t="e">
        <f>RANK(W1709,(W1709:Y1709,Z1709:AN1709))</f>
        <v>#N/A</v>
      </c>
      <c r="L1709" s="7" t="e">
        <f>RANK(X1709,(W1709:Y1709,Z1709:AN1709))</f>
        <v>#N/A</v>
      </c>
      <c r="M1709" s="7">
        <f>IF(Y1709&gt;0,RANK(Y1709,(W1709:Y1709,Z1709:AN1709)),0)</f>
        <v>0</v>
      </c>
      <c r="N1709" s="7"/>
      <c r="O1709" s="1" t="e">
        <f t="shared" si="1193"/>
        <v>#NUM!</v>
      </c>
      <c r="P1709" s="2" t="e">
        <f t="shared" si="1194"/>
        <v>#NUM!</v>
      </c>
      <c r="Q1709" s="2"/>
      <c r="R1709" s="2" t="str">
        <f t="shared" si="1195"/>
        <v>-</v>
      </c>
      <c r="S1709" s="2" t="str">
        <f t="shared" si="1196"/>
        <v>-</v>
      </c>
      <c r="T1709" s="2" t="str">
        <f t="shared" si="1197"/>
        <v>-</v>
      </c>
      <c r="U1709" s="2"/>
      <c r="V1709" s="2" t="str">
        <f t="shared" si="1198"/>
        <v>-</v>
      </c>
      <c r="AY1709" s="177" t="str">
        <f t="shared" si="1199"/>
        <v>Montgomery CD6</v>
      </c>
      <c r="BA1709">
        <v>6</v>
      </c>
      <c r="BC1709" s="64">
        <v>42</v>
      </c>
      <c r="BD1709" s="141"/>
      <c r="BE1709" s="177">
        <v>42091</v>
      </c>
      <c r="BF1709">
        <f t="shared" si="1200"/>
        <v>4209106</v>
      </c>
      <c r="BH1709" t="s">
        <v>3303</v>
      </c>
    </row>
    <row r="1710" spans="1:60">
      <c r="A1710" t="s">
        <v>398</v>
      </c>
      <c r="B1710" t="s">
        <v>2021</v>
      </c>
      <c r="C1710" s="1">
        <f t="shared" si="1192"/>
        <v>0</v>
      </c>
      <c r="D1710" s="1"/>
      <c r="E1710" s="1"/>
      <c r="F1710" s="1"/>
      <c r="G1710" s="1"/>
      <c r="H1710" s="1"/>
      <c r="I1710" s="1"/>
      <c r="J1710" s="1"/>
      <c r="K1710" s="7" t="e">
        <f>RANK(W1710,(W1710:Y1710,Z1710:AN1710))</f>
        <v>#N/A</v>
      </c>
      <c r="L1710" s="7" t="e">
        <f>RANK(X1710,(W1710:Y1710,Z1710:AN1710))</f>
        <v>#N/A</v>
      </c>
      <c r="M1710" s="7">
        <f>IF(Y1710&gt;0,RANK(Y1710,(W1710:Y1710,Z1710:AN1710)),0)</f>
        <v>0</v>
      </c>
      <c r="N1710" s="7"/>
      <c r="O1710" s="1" t="e">
        <f t="shared" si="1193"/>
        <v>#NUM!</v>
      </c>
      <c r="P1710" s="2" t="e">
        <f t="shared" si="1194"/>
        <v>#NUM!</v>
      </c>
      <c r="Q1710" s="2"/>
      <c r="R1710" s="2" t="str">
        <f t="shared" si="1195"/>
        <v>-</v>
      </c>
      <c r="S1710" s="2" t="str">
        <f t="shared" si="1196"/>
        <v>-</v>
      </c>
      <c r="T1710" s="2" t="str">
        <f t="shared" si="1197"/>
        <v>-</v>
      </c>
      <c r="U1710" s="2"/>
      <c r="V1710" s="2" t="str">
        <f t="shared" si="1198"/>
        <v>-</v>
      </c>
      <c r="AY1710" s="177" t="str">
        <f t="shared" si="1199"/>
        <v>Montgomery CD7</v>
      </c>
      <c r="BA1710">
        <v>7</v>
      </c>
      <c r="BC1710" s="64">
        <v>42</v>
      </c>
      <c r="BD1710" s="141"/>
      <c r="BE1710" s="177">
        <v>42091</v>
      </c>
      <c r="BF1710">
        <f t="shared" si="1200"/>
        <v>4209107</v>
      </c>
      <c r="BH1710" t="s">
        <v>3303</v>
      </c>
    </row>
    <row r="1711" spans="1:60">
      <c r="A1711" t="s">
        <v>398</v>
      </c>
      <c r="B1711" t="s">
        <v>2021</v>
      </c>
      <c r="C1711" s="1">
        <f t="shared" si="1192"/>
        <v>0</v>
      </c>
      <c r="D1711" s="1"/>
      <c r="E1711" s="1"/>
      <c r="F1711" s="1"/>
      <c r="G1711" s="1"/>
      <c r="H1711" s="1"/>
      <c r="I1711" s="1"/>
      <c r="J1711" s="1"/>
      <c r="K1711" s="7" t="e">
        <f>RANK(W1711,(W1711:Y1711,Z1711:AN1711))</f>
        <v>#N/A</v>
      </c>
      <c r="L1711" s="7" t="e">
        <f>RANK(X1711,(W1711:Y1711,Z1711:AN1711))</f>
        <v>#N/A</v>
      </c>
      <c r="M1711" s="7">
        <f>IF(Y1711&gt;0,RANK(Y1711,(W1711:Y1711,Z1711:AN1711)),0)</f>
        <v>0</v>
      </c>
      <c r="N1711" s="7"/>
      <c r="O1711" s="1" t="e">
        <f t="shared" si="1193"/>
        <v>#NUM!</v>
      </c>
      <c r="P1711" s="2" t="e">
        <f t="shared" si="1194"/>
        <v>#NUM!</v>
      </c>
      <c r="Q1711" s="2"/>
      <c r="R1711" s="2" t="str">
        <f t="shared" si="1195"/>
        <v>-</v>
      </c>
      <c r="S1711" s="2" t="str">
        <f t="shared" si="1196"/>
        <v>-</v>
      </c>
      <c r="T1711" s="2" t="str">
        <f t="shared" si="1197"/>
        <v>-</v>
      </c>
      <c r="U1711" s="2"/>
      <c r="V1711" s="2" t="str">
        <f t="shared" si="1198"/>
        <v>-</v>
      </c>
      <c r="AY1711" s="177" t="str">
        <f t="shared" si="1199"/>
        <v>Montgomery CD8</v>
      </c>
      <c r="BA1711">
        <v>8</v>
      </c>
      <c r="BC1711" s="64">
        <v>42</v>
      </c>
      <c r="BD1711" s="141"/>
      <c r="BE1711" s="177">
        <v>42091</v>
      </c>
      <c r="BF1711">
        <f t="shared" si="1200"/>
        <v>4209108</v>
      </c>
      <c r="BH1711" t="s">
        <v>3303</v>
      </c>
    </row>
    <row r="1712" spans="1:60">
      <c r="A1712" t="s">
        <v>398</v>
      </c>
      <c r="B1712" t="s">
        <v>2021</v>
      </c>
      <c r="C1712" s="1">
        <f t="shared" si="1192"/>
        <v>0</v>
      </c>
      <c r="D1712" s="1"/>
      <c r="E1712" s="1"/>
      <c r="F1712" s="1"/>
      <c r="G1712" s="1"/>
      <c r="H1712" s="1"/>
      <c r="I1712" s="1"/>
      <c r="J1712" s="1"/>
      <c r="K1712" s="7" t="e">
        <f>RANK(W1712,(W1712:Y1712,Z1712:AN1712))</f>
        <v>#N/A</v>
      </c>
      <c r="L1712" s="7" t="e">
        <f>RANK(X1712,(W1712:Y1712,Z1712:AN1712))</f>
        <v>#N/A</v>
      </c>
      <c r="M1712" s="7">
        <f>IF(Y1712&gt;0,RANK(Y1712,(W1712:Y1712,Z1712:AN1712)),0)</f>
        <v>0</v>
      </c>
      <c r="N1712" s="7"/>
      <c r="O1712" s="1" t="e">
        <f t="shared" si="1193"/>
        <v>#NUM!</v>
      </c>
      <c r="P1712" s="2" t="e">
        <f t="shared" si="1194"/>
        <v>#NUM!</v>
      </c>
      <c r="Q1712" s="2"/>
      <c r="R1712" s="2" t="str">
        <f t="shared" si="1195"/>
        <v>-</v>
      </c>
      <c r="S1712" s="2" t="str">
        <f t="shared" si="1196"/>
        <v>-</v>
      </c>
      <c r="T1712" s="2" t="str">
        <f t="shared" si="1197"/>
        <v>-</v>
      </c>
      <c r="U1712" s="2"/>
      <c r="V1712" s="2" t="str">
        <f t="shared" si="1198"/>
        <v>-</v>
      </c>
      <c r="AY1712" s="177" t="str">
        <f t="shared" si="1199"/>
        <v>Montgomery CD13</v>
      </c>
      <c r="BA1712">
        <v>13</v>
      </c>
      <c r="BC1712" s="64">
        <v>42</v>
      </c>
      <c r="BD1712" s="141"/>
      <c r="BE1712" s="177">
        <v>42091</v>
      </c>
      <c r="BF1712">
        <f t="shared" si="1200"/>
        <v>4209113</v>
      </c>
      <c r="BH1712" t="s">
        <v>3303</v>
      </c>
    </row>
    <row r="1713" spans="1:60">
      <c r="A1713" t="s">
        <v>2744</v>
      </c>
      <c r="B1713" t="s">
        <v>2021</v>
      </c>
      <c r="C1713" s="1">
        <f t="shared" si="1192"/>
        <v>0</v>
      </c>
      <c r="D1713" s="1"/>
      <c r="E1713" s="1"/>
      <c r="F1713" s="1"/>
      <c r="G1713" s="1"/>
      <c r="H1713" s="1"/>
      <c r="I1713" s="1"/>
      <c r="J1713" s="1"/>
      <c r="K1713" s="7" t="e">
        <f>RANK(W1713,(W1713:Y1713,Z1713:AN1713))</f>
        <v>#N/A</v>
      </c>
      <c r="L1713" s="7" t="e">
        <f>RANK(X1713,(W1713:Y1713,Z1713:AN1713))</f>
        <v>#N/A</v>
      </c>
      <c r="M1713" s="7">
        <f>IF(Y1713&gt;0,RANK(Y1713,(W1713:Y1713,Z1713:AN1713)),0)</f>
        <v>0</v>
      </c>
      <c r="N1713" s="7"/>
      <c r="O1713" s="1" t="e">
        <f t="shared" si="1193"/>
        <v>#NUM!</v>
      </c>
      <c r="P1713" s="2" t="e">
        <f t="shared" si="1194"/>
        <v>#NUM!</v>
      </c>
      <c r="Q1713" s="2"/>
      <c r="R1713" s="2" t="str">
        <f t="shared" si="1195"/>
        <v>-</v>
      </c>
      <c r="S1713" s="2" t="str">
        <f t="shared" si="1196"/>
        <v>-</v>
      </c>
      <c r="T1713" s="2" t="str">
        <f t="shared" si="1197"/>
        <v>-</v>
      </c>
      <c r="U1713" s="2"/>
      <c r="V1713" s="2" t="str">
        <f t="shared" si="1198"/>
        <v>-</v>
      </c>
      <c r="AY1713" s="177" t="str">
        <f t="shared" si="1199"/>
        <v>Northampton CD15</v>
      </c>
      <c r="BA1713">
        <v>15</v>
      </c>
      <c r="BC1713" s="64">
        <v>42</v>
      </c>
      <c r="BD1713" s="141"/>
      <c r="BE1713" s="177">
        <v>42095</v>
      </c>
      <c r="BF1713">
        <f t="shared" si="1200"/>
        <v>4209515</v>
      </c>
      <c r="BH1713" t="s">
        <v>3303</v>
      </c>
    </row>
    <row r="1714" spans="1:60">
      <c r="A1714" t="s">
        <v>2744</v>
      </c>
      <c r="B1714" t="s">
        <v>2021</v>
      </c>
      <c r="C1714" s="1">
        <f t="shared" si="1192"/>
        <v>0</v>
      </c>
      <c r="D1714" s="1"/>
      <c r="E1714" s="1"/>
      <c r="F1714" s="1"/>
      <c r="G1714" s="1"/>
      <c r="H1714" s="1"/>
      <c r="I1714" s="1"/>
      <c r="J1714" s="1"/>
      <c r="K1714" s="7" t="e">
        <f>RANK(W1714,(W1714:Y1714,Z1714:AN1714))</f>
        <v>#N/A</v>
      </c>
      <c r="L1714" s="7" t="e">
        <f>RANK(X1714,(W1714:Y1714,Z1714:AN1714))</f>
        <v>#N/A</v>
      </c>
      <c r="M1714" s="7">
        <f>IF(Y1714&gt;0,RANK(Y1714,(W1714:Y1714,Z1714:AN1714)),0)</f>
        <v>0</v>
      </c>
      <c r="N1714" s="7"/>
      <c r="O1714" s="1" t="e">
        <f t="shared" si="1193"/>
        <v>#NUM!</v>
      </c>
      <c r="P1714" s="2" t="e">
        <f t="shared" si="1194"/>
        <v>#NUM!</v>
      </c>
      <c r="Q1714" s="2"/>
      <c r="R1714" s="2" t="str">
        <f t="shared" si="1195"/>
        <v>-</v>
      </c>
      <c r="S1714" s="2" t="str">
        <f t="shared" si="1196"/>
        <v>-</v>
      </c>
      <c r="T1714" s="2" t="str">
        <f t="shared" si="1197"/>
        <v>-</v>
      </c>
      <c r="U1714" s="2"/>
      <c r="V1714" s="2" t="str">
        <f t="shared" si="1198"/>
        <v>-</v>
      </c>
      <c r="AY1714" s="177" t="str">
        <f t="shared" si="1199"/>
        <v>Northampton CD17</v>
      </c>
      <c r="BA1714">
        <v>17</v>
      </c>
      <c r="BC1714" s="64">
        <v>42</v>
      </c>
      <c r="BD1714" s="141"/>
      <c r="BE1714" s="177">
        <v>42095</v>
      </c>
      <c r="BF1714">
        <f t="shared" si="1200"/>
        <v>4209517</v>
      </c>
      <c r="BH1714" t="s">
        <v>3303</v>
      </c>
    </row>
    <row r="1715" spans="1:60">
      <c r="A1715" t="s">
        <v>2256</v>
      </c>
      <c r="B1715" t="s">
        <v>2021</v>
      </c>
      <c r="C1715" s="1">
        <f t="shared" si="1192"/>
        <v>0</v>
      </c>
      <c r="D1715" s="1"/>
      <c r="E1715" s="1"/>
      <c r="F1715" s="1"/>
      <c r="G1715" s="1"/>
      <c r="H1715" s="1"/>
      <c r="I1715" s="1"/>
      <c r="J1715" s="1"/>
      <c r="K1715" s="7" t="e">
        <f>RANK(W1715,(W1715:Y1715,Z1715:AN1715))</f>
        <v>#N/A</v>
      </c>
      <c r="L1715" s="7" t="e">
        <f>RANK(X1715,(W1715:Y1715,Z1715:AN1715))</f>
        <v>#N/A</v>
      </c>
      <c r="M1715" s="7">
        <f>IF(Y1715&gt;0,RANK(Y1715,(W1715:Y1715,Z1715:AN1715)),0)</f>
        <v>0</v>
      </c>
      <c r="N1715" s="7"/>
      <c r="O1715" s="1" t="e">
        <f t="shared" si="1193"/>
        <v>#NUM!</v>
      </c>
      <c r="P1715" s="2" t="e">
        <f t="shared" si="1194"/>
        <v>#NUM!</v>
      </c>
      <c r="Q1715" s="2"/>
      <c r="R1715" s="2" t="str">
        <f t="shared" si="1195"/>
        <v>-</v>
      </c>
      <c r="S1715" s="2" t="str">
        <f t="shared" si="1196"/>
        <v>-</v>
      </c>
      <c r="T1715" s="2" t="str">
        <f t="shared" si="1197"/>
        <v>-</v>
      </c>
      <c r="U1715" s="2"/>
      <c r="V1715" s="2" t="str">
        <f t="shared" si="1198"/>
        <v>-</v>
      </c>
      <c r="AY1715" s="177" t="str">
        <f t="shared" si="1199"/>
        <v>Northumberland CD10</v>
      </c>
      <c r="BA1715">
        <v>10</v>
      </c>
      <c r="BC1715" s="64">
        <v>42</v>
      </c>
      <c r="BD1715" s="141"/>
      <c r="BE1715" s="177">
        <v>42097</v>
      </c>
      <c r="BF1715">
        <f t="shared" si="1200"/>
        <v>4209710</v>
      </c>
      <c r="BH1715" t="s">
        <v>3303</v>
      </c>
    </row>
    <row r="1716" spans="1:60">
      <c r="A1716" t="s">
        <v>2256</v>
      </c>
      <c r="B1716" t="s">
        <v>2021</v>
      </c>
      <c r="C1716" s="1">
        <f t="shared" si="1192"/>
        <v>0</v>
      </c>
      <c r="D1716" s="1"/>
      <c r="E1716" s="1"/>
      <c r="F1716" s="1"/>
      <c r="G1716" s="1"/>
      <c r="H1716" s="1"/>
      <c r="I1716" s="1"/>
      <c r="J1716" s="1"/>
      <c r="K1716" s="7" t="e">
        <f>RANK(W1716,(W1716:Y1716,Z1716:AN1716))</f>
        <v>#N/A</v>
      </c>
      <c r="L1716" s="7" t="e">
        <f>RANK(X1716,(W1716:Y1716,Z1716:AN1716))</f>
        <v>#N/A</v>
      </c>
      <c r="M1716" s="7">
        <f>IF(Y1716&gt;0,RANK(Y1716,(W1716:Y1716,Z1716:AN1716)),0)</f>
        <v>0</v>
      </c>
      <c r="N1716" s="7"/>
      <c r="O1716" s="1" t="e">
        <f t="shared" si="1193"/>
        <v>#NUM!</v>
      </c>
      <c r="P1716" s="2" t="e">
        <f t="shared" si="1194"/>
        <v>#NUM!</v>
      </c>
      <c r="Q1716" s="2"/>
      <c r="R1716" s="2" t="str">
        <f t="shared" si="1195"/>
        <v>-</v>
      </c>
      <c r="S1716" s="2" t="str">
        <f t="shared" si="1196"/>
        <v>-</v>
      </c>
      <c r="T1716" s="2" t="str">
        <f t="shared" si="1197"/>
        <v>-</v>
      </c>
      <c r="U1716" s="2"/>
      <c r="V1716" s="2" t="str">
        <f t="shared" si="1198"/>
        <v>-</v>
      </c>
      <c r="AY1716" s="177" t="str">
        <f t="shared" si="1199"/>
        <v>Northumberland CD11</v>
      </c>
      <c r="BA1716">
        <v>11</v>
      </c>
      <c r="BC1716" s="64">
        <v>42</v>
      </c>
      <c r="BD1716" s="141"/>
      <c r="BE1716" s="177">
        <v>42097</v>
      </c>
      <c r="BF1716">
        <f t="shared" si="1200"/>
        <v>4209711</v>
      </c>
      <c r="BH1716" t="s">
        <v>3303</v>
      </c>
    </row>
    <row r="1717" spans="1:60">
      <c r="A1717" t="s">
        <v>156</v>
      </c>
      <c r="B1717" t="s">
        <v>2021</v>
      </c>
      <c r="C1717" s="1">
        <f t="shared" si="1192"/>
        <v>0</v>
      </c>
      <c r="D1717" s="1"/>
      <c r="E1717" s="1"/>
      <c r="F1717" s="1"/>
      <c r="G1717" s="1"/>
      <c r="H1717" s="1"/>
      <c r="I1717" s="1"/>
      <c r="J1717" s="1"/>
      <c r="K1717" s="7" t="e">
        <f>RANK(W1717,(W1717:Y1717,Z1717:AN1717))</f>
        <v>#N/A</v>
      </c>
      <c r="L1717" s="7" t="e">
        <f>RANK(X1717,(W1717:Y1717,Z1717:AN1717))</f>
        <v>#N/A</v>
      </c>
      <c r="M1717" s="7">
        <f>IF(Y1717&gt;0,RANK(Y1717,(W1717:Y1717,Z1717:AN1717)),0)</f>
        <v>0</v>
      </c>
      <c r="N1717" s="7"/>
      <c r="O1717" s="1" t="e">
        <f t="shared" si="1193"/>
        <v>#NUM!</v>
      </c>
      <c r="P1717" s="2" t="e">
        <f t="shared" si="1194"/>
        <v>#NUM!</v>
      </c>
      <c r="Q1717" s="2"/>
      <c r="R1717" s="2" t="str">
        <f t="shared" si="1195"/>
        <v>-</v>
      </c>
      <c r="S1717" s="2" t="str">
        <f t="shared" si="1196"/>
        <v>-</v>
      </c>
      <c r="T1717" s="2" t="str">
        <f t="shared" si="1197"/>
        <v>-</v>
      </c>
      <c r="U1717" s="2"/>
      <c r="V1717" s="2" t="str">
        <f t="shared" si="1198"/>
        <v>-</v>
      </c>
      <c r="AY1717" s="177" t="str">
        <f t="shared" si="1199"/>
        <v>Perry CD10</v>
      </c>
      <c r="BA1717">
        <v>10</v>
      </c>
      <c r="BC1717" s="64">
        <v>42</v>
      </c>
      <c r="BD1717" s="141"/>
      <c r="BE1717" s="177">
        <v>42099</v>
      </c>
      <c r="BF1717">
        <f t="shared" si="1200"/>
        <v>4209910</v>
      </c>
      <c r="BH1717" t="s">
        <v>3303</v>
      </c>
    </row>
    <row r="1718" spans="1:60">
      <c r="A1718" t="s">
        <v>156</v>
      </c>
      <c r="B1718" t="s">
        <v>2021</v>
      </c>
      <c r="C1718" s="1">
        <f t="shared" si="1192"/>
        <v>0</v>
      </c>
      <c r="D1718" s="1"/>
      <c r="E1718" s="1"/>
      <c r="F1718" s="1"/>
      <c r="G1718" s="1"/>
      <c r="H1718" s="1"/>
      <c r="I1718" s="1"/>
      <c r="J1718" s="1"/>
      <c r="K1718" s="7" t="e">
        <f>RANK(W1718,(W1718:Y1718,Z1718:AN1718))</f>
        <v>#N/A</v>
      </c>
      <c r="L1718" s="7" t="e">
        <f>RANK(X1718,(W1718:Y1718,Z1718:AN1718))</f>
        <v>#N/A</v>
      </c>
      <c r="M1718" s="7">
        <f>IF(Y1718&gt;0,RANK(Y1718,(W1718:Y1718,Z1718:AN1718)),0)</f>
        <v>0</v>
      </c>
      <c r="N1718" s="7"/>
      <c r="O1718" s="1" t="e">
        <f t="shared" si="1193"/>
        <v>#NUM!</v>
      </c>
      <c r="P1718" s="2" t="e">
        <f t="shared" si="1194"/>
        <v>#NUM!</v>
      </c>
      <c r="Q1718" s="2"/>
      <c r="R1718" s="2" t="str">
        <f t="shared" si="1195"/>
        <v>-</v>
      </c>
      <c r="S1718" s="2" t="str">
        <f t="shared" si="1196"/>
        <v>-</v>
      </c>
      <c r="T1718" s="2" t="str">
        <f t="shared" si="1197"/>
        <v>-</v>
      </c>
      <c r="U1718" s="2"/>
      <c r="V1718" s="2" t="str">
        <f t="shared" si="1198"/>
        <v>-</v>
      </c>
      <c r="AY1718" s="177" t="str">
        <f t="shared" si="1199"/>
        <v>Perry CD11</v>
      </c>
      <c r="BA1718">
        <v>11</v>
      </c>
      <c r="BC1718" s="64">
        <v>42</v>
      </c>
      <c r="BD1718" s="141"/>
      <c r="BE1718" s="177">
        <v>42099</v>
      </c>
      <c r="BF1718">
        <f t="shared" si="1200"/>
        <v>4209911</v>
      </c>
      <c r="BH1718" t="s">
        <v>3303</v>
      </c>
    </row>
    <row r="1719" spans="1:60">
      <c r="A1719" t="s">
        <v>1611</v>
      </c>
      <c r="B1719" t="s">
        <v>2021</v>
      </c>
      <c r="C1719" s="1">
        <f t="shared" si="1192"/>
        <v>0</v>
      </c>
      <c r="D1719" s="1"/>
      <c r="E1719" s="1"/>
      <c r="F1719" s="1"/>
      <c r="G1719" s="1"/>
      <c r="H1719" s="1"/>
      <c r="I1719" s="1"/>
      <c r="J1719" s="1"/>
      <c r="K1719" s="7" t="e">
        <f>RANK(W1719,(W1719:Y1719,Z1719:AN1719))</f>
        <v>#N/A</v>
      </c>
      <c r="L1719" s="7" t="e">
        <f>RANK(X1719,(W1719:Y1719,Z1719:AN1719))</f>
        <v>#N/A</v>
      </c>
      <c r="M1719" s="7">
        <f>IF(Y1719&gt;0,RANK(Y1719,(W1719:Y1719,Z1719:AN1719)),0)</f>
        <v>0</v>
      </c>
      <c r="N1719" s="7"/>
      <c r="O1719" s="1" t="e">
        <f t="shared" si="1193"/>
        <v>#NUM!</v>
      </c>
      <c r="P1719" s="2" t="e">
        <f t="shared" si="1194"/>
        <v>#NUM!</v>
      </c>
      <c r="Q1719" s="2"/>
      <c r="R1719" s="2" t="str">
        <f t="shared" si="1195"/>
        <v>-</v>
      </c>
      <c r="S1719" s="2" t="str">
        <f t="shared" si="1196"/>
        <v>-</v>
      </c>
      <c r="T1719" s="2" t="str">
        <f t="shared" si="1197"/>
        <v>-</v>
      </c>
      <c r="U1719" s="2"/>
      <c r="V1719" s="2" t="str">
        <f t="shared" si="1198"/>
        <v>-</v>
      </c>
      <c r="AY1719" s="177" t="str">
        <f t="shared" si="1199"/>
        <v>Philadelphia CD1</v>
      </c>
      <c r="BA1719">
        <v>1</v>
      </c>
      <c r="BC1719" s="64">
        <v>42</v>
      </c>
      <c r="BD1719" s="141"/>
      <c r="BE1719" s="177">
        <v>42101</v>
      </c>
      <c r="BF1719">
        <f t="shared" si="1200"/>
        <v>4210101</v>
      </c>
      <c r="BH1719" t="s">
        <v>3303</v>
      </c>
    </row>
    <row r="1720" spans="1:60">
      <c r="A1720" t="s">
        <v>1611</v>
      </c>
      <c r="B1720" t="s">
        <v>2021</v>
      </c>
      <c r="C1720" s="1">
        <f t="shared" si="1192"/>
        <v>0</v>
      </c>
      <c r="D1720" s="1"/>
      <c r="E1720" s="1"/>
      <c r="F1720" s="1"/>
      <c r="G1720" s="1"/>
      <c r="H1720" s="1"/>
      <c r="I1720" s="1"/>
      <c r="J1720" s="1"/>
      <c r="K1720" s="7" t="e">
        <f>RANK(W1720,(W1720:Y1720,Z1720:AN1720))</f>
        <v>#N/A</v>
      </c>
      <c r="L1720" s="7" t="e">
        <f>RANK(X1720,(W1720:Y1720,Z1720:AN1720))</f>
        <v>#N/A</v>
      </c>
      <c r="M1720" s="7">
        <f>IF(Y1720&gt;0,RANK(Y1720,(W1720:Y1720,Z1720:AN1720)),0)</f>
        <v>0</v>
      </c>
      <c r="N1720" s="7"/>
      <c r="O1720" s="1" t="e">
        <f t="shared" si="1193"/>
        <v>#NUM!</v>
      </c>
      <c r="P1720" s="2" t="e">
        <f t="shared" si="1194"/>
        <v>#NUM!</v>
      </c>
      <c r="Q1720" s="2"/>
      <c r="R1720" s="2" t="str">
        <f t="shared" si="1195"/>
        <v>-</v>
      </c>
      <c r="S1720" s="2" t="str">
        <f t="shared" si="1196"/>
        <v>-</v>
      </c>
      <c r="T1720" s="2" t="str">
        <f t="shared" si="1197"/>
        <v>-</v>
      </c>
      <c r="U1720" s="2"/>
      <c r="V1720" s="2" t="str">
        <f t="shared" si="1198"/>
        <v>-</v>
      </c>
      <c r="AY1720" s="177" t="str">
        <f t="shared" si="1199"/>
        <v>Philadelphia CD2</v>
      </c>
      <c r="BA1720">
        <v>2</v>
      </c>
      <c r="BC1720" s="64">
        <v>42</v>
      </c>
      <c r="BD1720" s="141"/>
      <c r="BE1720" s="177">
        <v>42101</v>
      </c>
      <c r="BF1720">
        <f t="shared" si="1200"/>
        <v>4210102</v>
      </c>
      <c r="BH1720" t="s">
        <v>3303</v>
      </c>
    </row>
    <row r="1721" spans="1:60">
      <c r="A1721" t="s">
        <v>1611</v>
      </c>
      <c r="B1721" t="s">
        <v>2021</v>
      </c>
      <c r="C1721" s="1">
        <f t="shared" si="1192"/>
        <v>0</v>
      </c>
      <c r="D1721" s="1"/>
      <c r="E1721" s="1"/>
      <c r="F1721" s="1"/>
      <c r="G1721" s="1"/>
      <c r="H1721" s="1"/>
      <c r="I1721" s="1"/>
      <c r="J1721" s="1"/>
      <c r="K1721" s="7" t="e">
        <f>RANK(W1721,(W1721:Y1721,Z1721:AN1721))</f>
        <v>#N/A</v>
      </c>
      <c r="L1721" s="7" t="e">
        <f>RANK(X1721,(W1721:Y1721,Z1721:AN1721))</f>
        <v>#N/A</v>
      </c>
      <c r="M1721" s="7">
        <f>IF(Y1721&gt;0,RANK(Y1721,(W1721:Y1721,Z1721:AN1721)),0)</f>
        <v>0</v>
      </c>
      <c r="N1721" s="7"/>
      <c r="O1721" s="1" t="e">
        <f t="shared" si="1193"/>
        <v>#NUM!</v>
      </c>
      <c r="P1721" s="2" t="e">
        <f t="shared" si="1194"/>
        <v>#NUM!</v>
      </c>
      <c r="Q1721" s="2"/>
      <c r="R1721" s="2" t="str">
        <f t="shared" si="1195"/>
        <v>-</v>
      </c>
      <c r="S1721" s="2" t="str">
        <f t="shared" si="1196"/>
        <v>-</v>
      </c>
      <c r="T1721" s="2" t="str">
        <f t="shared" si="1197"/>
        <v>-</v>
      </c>
      <c r="U1721" s="2"/>
      <c r="V1721" s="2" t="str">
        <f t="shared" si="1198"/>
        <v>-</v>
      </c>
      <c r="AY1721" s="177" t="str">
        <f t="shared" si="1199"/>
        <v>Philadelphia CD13</v>
      </c>
      <c r="BA1721">
        <v>13</v>
      </c>
      <c r="BC1721" s="64">
        <v>42</v>
      </c>
      <c r="BD1721" s="141"/>
      <c r="BE1721" s="177">
        <v>42101</v>
      </c>
      <c r="BF1721">
        <f t="shared" si="1200"/>
        <v>4210113</v>
      </c>
      <c r="BH1721" t="s">
        <v>3303</v>
      </c>
    </row>
    <row r="1722" spans="1:60">
      <c r="A1722" t="s">
        <v>416</v>
      </c>
      <c r="B1722" t="s">
        <v>2021</v>
      </c>
      <c r="C1722" s="1">
        <f t="shared" si="1192"/>
        <v>0</v>
      </c>
      <c r="D1722" s="1"/>
      <c r="E1722" s="1"/>
      <c r="F1722" s="1"/>
      <c r="G1722" s="1"/>
      <c r="H1722" s="1"/>
      <c r="I1722" s="1"/>
      <c r="J1722" s="1"/>
      <c r="K1722" s="7" t="e">
        <f>RANK(W1722,(W1722:Y1722,Z1722:AN1722))</f>
        <v>#N/A</v>
      </c>
      <c r="L1722" s="7" t="e">
        <f>RANK(X1722,(W1722:Y1722,Z1722:AN1722))</f>
        <v>#N/A</v>
      </c>
      <c r="M1722" s="7">
        <f>IF(Y1722&gt;0,RANK(Y1722,(W1722:Y1722,Z1722:AN1722)),0)</f>
        <v>0</v>
      </c>
      <c r="N1722" s="7"/>
      <c r="O1722" s="1" t="e">
        <f t="shared" si="1193"/>
        <v>#NUM!</v>
      </c>
      <c r="P1722" s="2" t="e">
        <f t="shared" si="1194"/>
        <v>#NUM!</v>
      </c>
      <c r="Q1722" s="2"/>
      <c r="R1722" s="2" t="str">
        <f t="shared" si="1195"/>
        <v>-</v>
      </c>
      <c r="S1722" s="2" t="str">
        <f t="shared" si="1196"/>
        <v>-</v>
      </c>
      <c r="T1722" s="2" t="str">
        <f t="shared" si="1197"/>
        <v>-</v>
      </c>
      <c r="U1722" s="2"/>
      <c r="V1722" s="2" t="str">
        <f t="shared" si="1198"/>
        <v>-</v>
      </c>
      <c r="AY1722" s="177" t="str">
        <f t="shared" si="1199"/>
        <v>Somerset CD9</v>
      </c>
      <c r="BA1722">
        <v>9</v>
      </c>
      <c r="BC1722" s="64">
        <v>42</v>
      </c>
      <c r="BD1722" s="141"/>
      <c r="BE1722" s="177">
        <v>42111</v>
      </c>
      <c r="BF1722">
        <f t="shared" si="1200"/>
        <v>4211109</v>
      </c>
      <c r="BH1722" t="s">
        <v>3303</v>
      </c>
    </row>
    <row r="1723" spans="1:60">
      <c r="A1723" t="s">
        <v>416</v>
      </c>
      <c r="B1723" t="s">
        <v>2021</v>
      </c>
      <c r="C1723" s="1">
        <f t="shared" si="1192"/>
        <v>0</v>
      </c>
      <c r="D1723" s="1"/>
      <c r="E1723" s="1"/>
      <c r="F1723" s="1"/>
      <c r="G1723" s="1"/>
      <c r="H1723" s="1"/>
      <c r="I1723" s="1"/>
      <c r="J1723" s="1"/>
      <c r="K1723" s="7" t="e">
        <f>RANK(W1723,(W1723:Y1723,Z1723:AN1723))</f>
        <v>#N/A</v>
      </c>
      <c r="L1723" s="7" t="e">
        <f>RANK(X1723,(W1723:Y1723,Z1723:AN1723))</f>
        <v>#N/A</v>
      </c>
      <c r="M1723" s="7">
        <f>IF(Y1723&gt;0,RANK(Y1723,(W1723:Y1723,Z1723:AN1723)),0)</f>
        <v>0</v>
      </c>
      <c r="N1723" s="7"/>
      <c r="O1723" s="1" t="e">
        <f t="shared" si="1193"/>
        <v>#NUM!</v>
      </c>
      <c r="P1723" s="2" t="e">
        <f t="shared" si="1194"/>
        <v>#NUM!</v>
      </c>
      <c r="Q1723" s="2"/>
      <c r="R1723" s="2" t="str">
        <f t="shared" si="1195"/>
        <v>-</v>
      </c>
      <c r="S1723" s="2" t="str">
        <f t="shared" si="1196"/>
        <v>-</v>
      </c>
      <c r="T1723" s="2" t="str">
        <f t="shared" si="1197"/>
        <v>-</v>
      </c>
      <c r="U1723" s="2"/>
      <c r="V1723" s="2" t="str">
        <f t="shared" si="1198"/>
        <v>-</v>
      </c>
      <c r="AY1723" s="177" t="str">
        <f t="shared" si="1199"/>
        <v>Somerset CD12</v>
      </c>
      <c r="BA1723">
        <v>12</v>
      </c>
      <c r="BC1723" s="64">
        <v>42</v>
      </c>
      <c r="BD1723" s="141"/>
      <c r="BE1723" s="177">
        <v>42111</v>
      </c>
      <c r="BF1723">
        <f t="shared" si="1200"/>
        <v>4211112</v>
      </c>
      <c r="BH1723" t="s">
        <v>3303</v>
      </c>
    </row>
    <row r="1724" spans="1:60">
      <c r="A1724" t="s">
        <v>2433</v>
      </c>
      <c r="B1724" t="s">
        <v>2021</v>
      </c>
      <c r="C1724" s="1">
        <f t="shared" si="1192"/>
        <v>0</v>
      </c>
      <c r="D1724" s="1"/>
      <c r="E1724" s="1"/>
      <c r="F1724" s="1"/>
      <c r="G1724" s="1"/>
      <c r="H1724" s="1"/>
      <c r="I1724" s="1"/>
      <c r="J1724" s="1"/>
      <c r="K1724" s="7" t="e">
        <f>RANK(W1724,(W1724:Y1724,Z1724:AN1724))</f>
        <v>#N/A</v>
      </c>
      <c r="L1724" s="7" t="e">
        <f>RANK(X1724,(W1724:Y1724,Z1724:AN1724))</f>
        <v>#N/A</v>
      </c>
      <c r="M1724" s="7">
        <f>IF(Y1724&gt;0,RANK(Y1724,(W1724:Y1724,Z1724:AN1724)),0)</f>
        <v>0</v>
      </c>
      <c r="N1724" s="7"/>
      <c r="O1724" s="1" t="e">
        <f t="shared" si="1193"/>
        <v>#NUM!</v>
      </c>
      <c r="P1724" s="2" t="e">
        <f t="shared" si="1194"/>
        <v>#NUM!</v>
      </c>
      <c r="Q1724" s="2"/>
      <c r="R1724" s="2" t="str">
        <f t="shared" si="1195"/>
        <v>-</v>
      </c>
      <c r="S1724" s="2" t="str">
        <f t="shared" si="1196"/>
        <v>-</v>
      </c>
      <c r="T1724" s="2" t="str">
        <f t="shared" si="1197"/>
        <v>-</v>
      </c>
      <c r="U1724" s="2"/>
      <c r="V1724" s="2" t="str">
        <f t="shared" si="1198"/>
        <v>-</v>
      </c>
      <c r="AY1724" s="177" t="str">
        <f t="shared" si="1199"/>
        <v>Tioga CD5</v>
      </c>
      <c r="BA1724">
        <v>5</v>
      </c>
      <c r="BC1724" s="64">
        <v>42</v>
      </c>
      <c r="BD1724" s="141"/>
      <c r="BE1724" s="177">
        <v>42117</v>
      </c>
      <c r="BF1724">
        <f t="shared" si="1200"/>
        <v>4211705</v>
      </c>
      <c r="BH1724" t="s">
        <v>3303</v>
      </c>
    </row>
    <row r="1725" spans="1:60">
      <c r="A1725" t="s">
        <v>2433</v>
      </c>
      <c r="B1725" t="s">
        <v>2021</v>
      </c>
      <c r="C1725" s="1">
        <f>SUM(W1725:AN1725)</f>
        <v>0</v>
      </c>
      <c r="D1725" s="1"/>
      <c r="E1725" s="1"/>
      <c r="F1725" s="1"/>
      <c r="G1725" s="1"/>
      <c r="H1725" s="1"/>
      <c r="I1725" s="1"/>
      <c r="J1725" s="1"/>
      <c r="K1725" s="7" t="e">
        <f>RANK(W1725,(W1725:Y1725,Z1725:AN1725))</f>
        <v>#N/A</v>
      </c>
      <c r="L1725" s="7" t="e">
        <f>RANK(X1725,(W1725:Y1725,Z1725:AN1725))</f>
        <v>#N/A</v>
      </c>
      <c r="M1725" s="7">
        <f>IF(Y1725&gt;0,RANK(Y1725,(W1725:Y1725,Z1725:AN1725)),0)</f>
        <v>0</v>
      </c>
      <c r="N1725" s="7"/>
      <c r="O1725" s="1" t="e">
        <f>MAX(W1725:AD1725)-LARGE(W1725:AD1725,2)</f>
        <v>#NUM!</v>
      </c>
      <c r="P1725" s="2" t="e">
        <f>O1725/C1725</f>
        <v>#NUM!</v>
      </c>
      <c r="Q1725" s="2"/>
      <c r="R1725" s="2" t="str">
        <f>IF($C1725=0,"-",W1725/$C1725)</f>
        <v>-</v>
      </c>
      <c r="S1725" s="2" t="str">
        <f>IF($C1725=0,"-",X1725/$C1725)</f>
        <v>-</v>
      </c>
      <c r="T1725" s="2" t="str">
        <f>IF($C1725=0,"-",Y1725/$C1725)</f>
        <v>-</v>
      </c>
      <c r="U1725" s="2"/>
      <c r="V1725" s="2" t="str">
        <f>IF(C1725=0,"-",(1-R1725-S1725-T1725))</f>
        <v>-</v>
      </c>
      <c r="AY1725" s="177" t="str">
        <f t="shared" si="1199"/>
        <v>Tioga CD10</v>
      </c>
      <c r="BA1725">
        <v>10</v>
      </c>
      <c r="BC1725" s="64">
        <v>42</v>
      </c>
      <c r="BD1725" s="141"/>
      <c r="BE1725" s="177">
        <v>42117</v>
      </c>
      <c r="BF1725">
        <f>BE1725*100+BA1725</f>
        <v>4211710</v>
      </c>
      <c r="BH1725" t="s">
        <v>3303</v>
      </c>
    </row>
    <row r="1726" spans="1:60">
      <c r="A1726" t="s">
        <v>643</v>
      </c>
      <c r="B1726" t="s">
        <v>2021</v>
      </c>
      <c r="C1726" s="1">
        <f t="shared" si="1192"/>
        <v>0</v>
      </c>
      <c r="D1726" s="1"/>
      <c r="E1726" s="1"/>
      <c r="F1726" s="1"/>
      <c r="G1726" s="1"/>
      <c r="H1726" s="1"/>
      <c r="I1726" s="1"/>
      <c r="J1726" s="1"/>
      <c r="K1726" s="7" t="e">
        <f>RANK(W1726,(W1726:Y1726,Z1726:AN1726))</f>
        <v>#N/A</v>
      </c>
      <c r="L1726" s="7" t="e">
        <f>RANK(X1726,(W1726:Y1726,Z1726:AN1726))</f>
        <v>#N/A</v>
      </c>
      <c r="M1726" s="7">
        <f>IF(Y1726&gt;0,RANK(Y1726,(W1726:Y1726,Z1726:AN1726)),0)</f>
        <v>0</v>
      </c>
      <c r="N1726" s="7"/>
      <c r="O1726" s="1" t="e">
        <f t="shared" si="1193"/>
        <v>#NUM!</v>
      </c>
      <c r="P1726" s="2" t="e">
        <f t="shared" si="1194"/>
        <v>#NUM!</v>
      </c>
      <c r="Q1726" s="2"/>
      <c r="R1726" s="2" t="str">
        <f t="shared" si="1195"/>
        <v>-</v>
      </c>
      <c r="S1726" s="2" t="str">
        <f t="shared" si="1196"/>
        <v>-</v>
      </c>
      <c r="T1726" s="2" t="str">
        <f t="shared" si="1197"/>
        <v>-</v>
      </c>
      <c r="U1726" s="2"/>
      <c r="V1726" s="2" t="str">
        <f t="shared" si="1198"/>
        <v>-</v>
      </c>
      <c r="AY1726" s="177" t="str">
        <f t="shared" si="1199"/>
        <v>Washington CD9</v>
      </c>
      <c r="BA1726">
        <v>9</v>
      </c>
      <c r="BC1726" s="64">
        <v>42</v>
      </c>
      <c r="BD1726" s="141"/>
      <c r="BE1726" s="177">
        <v>42125</v>
      </c>
      <c r="BF1726">
        <f t="shared" si="1200"/>
        <v>4212509</v>
      </c>
      <c r="BH1726" t="s">
        <v>3303</v>
      </c>
    </row>
    <row r="1727" spans="1:60" s="177" customFormat="1">
      <c r="A1727" s="177" t="s">
        <v>643</v>
      </c>
      <c r="B1727" s="177" t="s">
        <v>2021</v>
      </c>
      <c r="C1727" s="1">
        <f>SUM(W1727:AN1727)</f>
        <v>0</v>
      </c>
      <c r="D1727" s="1"/>
      <c r="E1727" s="1"/>
      <c r="F1727" s="1"/>
      <c r="G1727" s="1"/>
      <c r="H1727" s="1"/>
      <c r="I1727" s="1"/>
      <c r="J1727" s="1"/>
      <c r="K1727" s="7" t="e">
        <f>RANK(W1727,(W1727:Y1727,Z1727:AN1727))</f>
        <v>#N/A</v>
      </c>
      <c r="L1727" s="7" t="e">
        <f>RANK(X1727,(W1727:Y1727,Z1727:AN1727))</f>
        <v>#N/A</v>
      </c>
      <c r="M1727" s="7">
        <f>IF(Y1727&gt;0,RANK(Y1727,(W1727:Y1727,Z1727:AN1727)),0)</f>
        <v>0</v>
      </c>
      <c r="N1727" s="7"/>
      <c r="O1727" s="1" t="e">
        <f>MAX(W1727:AD1727)-LARGE(W1727:AD1727,2)</f>
        <v>#NUM!</v>
      </c>
      <c r="P1727" s="2" t="e">
        <f>O1727/C1727</f>
        <v>#NUM!</v>
      </c>
      <c r="Q1727" s="2"/>
      <c r="R1727" s="2" t="str">
        <f t="shared" ref="R1727:T1730" si="1201">IF($C1727=0,"-",W1727/$C1727)</f>
        <v>-</v>
      </c>
      <c r="S1727" s="2" t="str">
        <f t="shared" si="1201"/>
        <v>-</v>
      </c>
      <c r="T1727" s="2" t="str">
        <f t="shared" si="1201"/>
        <v>-</v>
      </c>
      <c r="U1727" s="2"/>
      <c r="V1727" s="2" t="str">
        <f>IF(C1727=0,"-",(1-R1727-S1727-T1727))</f>
        <v>-</v>
      </c>
      <c r="W1727" s="1"/>
      <c r="X1727" s="1"/>
      <c r="Y1727" s="1"/>
      <c r="Z1727" s="1"/>
      <c r="AA1727" s="1"/>
      <c r="AB1727" s="1"/>
      <c r="AC1727" s="1"/>
      <c r="AD1727" s="1"/>
      <c r="AE1727" s="1"/>
      <c r="AF1727" s="1"/>
      <c r="AG1727" s="1"/>
      <c r="AJ1727" s="1"/>
      <c r="AY1727" s="177" t="str">
        <f t="shared" si="1199"/>
        <v>Washington CD18</v>
      </c>
      <c r="BA1727" s="177">
        <v>18</v>
      </c>
      <c r="BC1727" s="64">
        <v>42</v>
      </c>
      <c r="BD1727" s="141"/>
      <c r="BE1727" s="177">
        <v>42125</v>
      </c>
      <c r="BF1727" s="177">
        <f>BE1727*100+BA1727</f>
        <v>4212518</v>
      </c>
      <c r="BH1727" s="177" t="s">
        <v>3303</v>
      </c>
    </row>
    <row r="1728" spans="1:60" s="177" customFormat="1">
      <c r="A1728" s="177" t="s">
        <v>1359</v>
      </c>
      <c r="B1728" s="177" t="s">
        <v>2021</v>
      </c>
      <c r="C1728" s="1">
        <f>SUM(W1728:AN1728)</f>
        <v>0</v>
      </c>
      <c r="D1728" s="1"/>
      <c r="E1728" s="1"/>
      <c r="F1728" s="1"/>
      <c r="G1728" s="1"/>
      <c r="H1728" s="1"/>
      <c r="I1728" s="1"/>
      <c r="J1728" s="1"/>
      <c r="K1728" s="7" t="e">
        <f>RANK(W1728,(W1728:Y1728,Z1728:AN1728))</f>
        <v>#N/A</v>
      </c>
      <c r="L1728" s="7" t="e">
        <f>RANK(X1728,(W1728:Y1728,Z1728:AN1728))</f>
        <v>#N/A</v>
      </c>
      <c r="M1728" s="7">
        <f>IF(Y1728&gt;0,RANK(Y1728,(W1728:Y1728,Z1728:AN1728)),0)</f>
        <v>0</v>
      </c>
      <c r="N1728" s="7"/>
      <c r="O1728" s="1" t="e">
        <f>MAX(W1728:AD1728)-LARGE(W1728:AD1728,2)</f>
        <v>#NUM!</v>
      </c>
      <c r="P1728" s="2" t="e">
        <f>O1728/C1728</f>
        <v>#NUM!</v>
      </c>
      <c r="Q1728" s="2"/>
      <c r="R1728" s="2" t="str">
        <f t="shared" si="1201"/>
        <v>-</v>
      </c>
      <c r="S1728" s="2" t="str">
        <f t="shared" si="1201"/>
        <v>-</v>
      </c>
      <c r="T1728" s="2" t="str">
        <f t="shared" si="1201"/>
        <v>-</v>
      </c>
      <c r="U1728" s="2"/>
      <c r="V1728" s="2" t="str">
        <f>IF(C1728=0,"-",(1-R1728-S1728-T1728))</f>
        <v>-</v>
      </c>
      <c r="W1728" s="1"/>
      <c r="X1728" s="1"/>
      <c r="Y1728" s="1"/>
      <c r="Z1728" s="1"/>
      <c r="AA1728" s="1"/>
      <c r="AB1728" s="1"/>
      <c r="AC1728" s="1"/>
      <c r="AD1728" s="1"/>
      <c r="AE1728" s="1"/>
      <c r="AF1728" s="1"/>
      <c r="AG1728" s="1"/>
      <c r="AJ1728" s="1"/>
      <c r="AY1728" s="177" t="str">
        <f t="shared" si="1199"/>
        <v>Westmoreland CD9</v>
      </c>
      <c r="BA1728" s="177">
        <v>9</v>
      </c>
      <c r="BC1728" s="64">
        <v>42</v>
      </c>
      <c r="BD1728" s="141"/>
      <c r="BE1728" s="177">
        <v>42129</v>
      </c>
      <c r="BF1728" s="177">
        <f>BE1728*100+BA1728</f>
        <v>4212909</v>
      </c>
      <c r="BH1728" s="177" t="s">
        <v>3303</v>
      </c>
    </row>
    <row r="1729" spans="1:60" s="177" customFormat="1">
      <c r="A1729" s="177" t="s">
        <v>1359</v>
      </c>
      <c r="B1729" s="177" t="s">
        <v>2021</v>
      </c>
      <c r="C1729" s="1">
        <f>SUM(W1729:AN1729)</f>
        <v>0</v>
      </c>
      <c r="D1729" s="1"/>
      <c r="E1729" s="1"/>
      <c r="F1729" s="1"/>
      <c r="G1729" s="1"/>
      <c r="H1729" s="1"/>
      <c r="I1729" s="1"/>
      <c r="J1729" s="1"/>
      <c r="K1729" s="7" t="e">
        <f>RANK(W1729,(W1729:Y1729,Z1729:AN1729))</f>
        <v>#N/A</v>
      </c>
      <c r="L1729" s="7" t="e">
        <f>RANK(X1729,(W1729:Y1729,Z1729:AN1729))</f>
        <v>#N/A</v>
      </c>
      <c r="M1729" s="7">
        <f>IF(Y1729&gt;0,RANK(Y1729,(W1729:Y1729,Z1729:AN1729)),0)</f>
        <v>0</v>
      </c>
      <c r="N1729" s="7"/>
      <c r="O1729" s="1" t="e">
        <f>MAX(W1729:AD1729)-LARGE(W1729:AD1729,2)</f>
        <v>#NUM!</v>
      </c>
      <c r="P1729" s="2" t="e">
        <f>O1729/C1729</f>
        <v>#NUM!</v>
      </c>
      <c r="Q1729" s="2"/>
      <c r="R1729" s="2" t="str">
        <f t="shared" si="1201"/>
        <v>-</v>
      </c>
      <c r="S1729" s="2" t="str">
        <f t="shared" si="1201"/>
        <v>-</v>
      </c>
      <c r="T1729" s="2" t="str">
        <f t="shared" si="1201"/>
        <v>-</v>
      </c>
      <c r="U1729" s="2"/>
      <c r="V1729" s="2" t="str">
        <f>IF(C1729=0,"-",(1-R1729-S1729-T1729))</f>
        <v>-</v>
      </c>
      <c r="W1729" s="1"/>
      <c r="X1729" s="1"/>
      <c r="Y1729" s="1"/>
      <c r="Z1729" s="1"/>
      <c r="AA1729" s="1"/>
      <c r="AB1729" s="1"/>
      <c r="AC1729" s="1"/>
      <c r="AD1729" s="1"/>
      <c r="AE1729" s="1"/>
      <c r="AF1729" s="1"/>
      <c r="AG1729" s="1"/>
      <c r="AJ1729" s="1"/>
      <c r="AY1729" s="177" t="str">
        <f t="shared" si="1199"/>
        <v>Westmoreland CD12</v>
      </c>
      <c r="BA1729" s="177">
        <v>12</v>
      </c>
      <c r="BC1729" s="64">
        <v>42</v>
      </c>
      <c r="BD1729" s="141"/>
      <c r="BE1729" s="177">
        <v>42129</v>
      </c>
      <c r="BF1729" s="177">
        <f>BE1729*100+BA1729</f>
        <v>4212912</v>
      </c>
      <c r="BH1729" s="177" t="s">
        <v>3303</v>
      </c>
    </row>
    <row r="1730" spans="1:60" s="177" customFormat="1">
      <c r="A1730" s="177" t="s">
        <v>1359</v>
      </c>
      <c r="B1730" s="177" t="s">
        <v>2021</v>
      </c>
      <c r="C1730" s="1">
        <f>SUM(W1730:AN1730)</f>
        <v>0</v>
      </c>
      <c r="D1730" s="1"/>
      <c r="E1730" s="1"/>
      <c r="F1730" s="1"/>
      <c r="G1730" s="1"/>
      <c r="H1730" s="1"/>
      <c r="I1730" s="1"/>
      <c r="J1730" s="1"/>
      <c r="K1730" s="7" t="e">
        <f>RANK(W1730,(W1730:Y1730,Z1730:AN1730))</f>
        <v>#N/A</v>
      </c>
      <c r="L1730" s="7" t="e">
        <f>RANK(X1730,(W1730:Y1730,Z1730:AN1730))</f>
        <v>#N/A</v>
      </c>
      <c r="M1730" s="7">
        <f>IF(Y1730&gt;0,RANK(Y1730,(W1730:Y1730,Z1730:AN1730)),0)</f>
        <v>0</v>
      </c>
      <c r="N1730" s="7"/>
      <c r="O1730" s="1" t="e">
        <f>MAX(W1730:AD1730)-LARGE(W1730:AD1730,2)</f>
        <v>#NUM!</v>
      </c>
      <c r="P1730" s="2" t="e">
        <f>O1730/C1730</f>
        <v>#NUM!</v>
      </c>
      <c r="Q1730" s="2"/>
      <c r="R1730" s="2" t="str">
        <f t="shared" si="1201"/>
        <v>-</v>
      </c>
      <c r="S1730" s="2" t="str">
        <f t="shared" si="1201"/>
        <v>-</v>
      </c>
      <c r="T1730" s="2" t="str">
        <f t="shared" si="1201"/>
        <v>-</v>
      </c>
      <c r="U1730" s="2"/>
      <c r="V1730" s="2" t="str">
        <f>IF(C1730=0,"-",(1-R1730-S1730-T1730))</f>
        <v>-</v>
      </c>
      <c r="W1730" s="1"/>
      <c r="X1730" s="1"/>
      <c r="Y1730" s="1"/>
      <c r="Z1730" s="1"/>
      <c r="AA1730" s="1"/>
      <c r="AB1730" s="1"/>
      <c r="AC1730" s="1"/>
      <c r="AD1730" s="1"/>
      <c r="AE1730" s="1"/>
      <c r="AF1730" s="1"/>
      <c r="AG1730" s="1"/>
      <c r="AJ1730" s="1"/>
      <c r="AY1730" s="177" t="str">
        <f>A1730&amp;" "&amp;"CD"&amp;BA1730</f>
        <v>Westmoreland CD14</v>
      </c>
      <c r="BA1730" s="177">
        <v>14</v>
      </c>
      <c r="BC1730" s="64">
        <v>42</v>
      </c>
      <c r="BD1730" s="141"/>
      <c r="BE1730" s="177">
        <v>42129</v>
      </c>
      <c r="BF1730" s="177">
        <f>BE1730*100+BA1730</f>
        <v>4212914</v>
      </c>
      <c r="BH1730" s="177" t="s">
        <v>3303</v>
      </c>
    </row>
    <row r="1731" spans="1:60">
      <c r="A1731" t="s">
        <v>1359</v>
      </c>
      <c r="B1731" t="s">
        <v>2021</v>
      </c>
      <c r="C1731" s="1">
        <f t="shared" si="1192"/>
        <v>0</v>
      </c>
      <c r="D1731" s="1"/>
      <c r="E1731" s="1"/>
      <c r="F1731" s="1"/>
      <c r="G1731" s="1"/>
      <c r="H1731" s="1"/>
      <c r="I1731" s="1"/>
      <c r="J1731" s="1"/>
      <c r="K1731" s="7" t="e">
        <f>RANK(W1731,(W1731:Y1731,Z1731:AN1731))</f>
        <v>#N/A</v>
      </c>
      <c r="L1731" s="7" t="e">
        <f>RANK(X1731,(W1731:Y1731,Z1731:AN1731))</f>
        <v>#N/A</v>
      </c>
      <c r="M1731" s="7">
        <f>IF(Y1731&gt;0,RANK(Y1731,(W1731:Y1731,Z1731:AN1731)),0)</f>
        <v>0</v>
      </c>
      <c r="N1731" s="7"/>
      <c r="O1731" s="1" t="e">
        <f t="shared" si="1193"/>
        <v>#NUM!</v>
      </c>
      <c r="P1731" s="2" t="e">
        <f t="shared" si="1194"/>
        <v>#NUM!</v>
      </c>
      <c r="Q1731" s="2"/>
      <c r="R1731" s="2" t="str">
        <f t="shared" si="1195"/>
        <v>-</v>
      </c>
      <c r="S1731" s="2" t="str">
        <f t="shared" si="1196"/>
        <v>-</v>
      </c>
      <c r="T1731" s="2" t="str">
        <f t="shared" si="1197"/>
        <v>-</v>
      </c>
      <c r="U1731" s="2"/>
      <c r="V1731" s="2" t="str">
        <f t="shared" si="1198"/>
        <v>-</v>
      </c>
      <c r="AY1731" s="177" t="str">
        <f>A1731&amp;" "&amp;"CD"&amp;BA1731</f>
        <v>Westmoreland CD18</v>
      </c>
      <c r="BA1731">
        <v>18</v>
      </c>
      <c r="BC1731" s="64">
        <v>42</v>
      </c>
      <c r="BD1731" s="141"/>
      <c r="BE1731" s="177">
        <v>42129</v>
      </c>
      <c r="BF1731" s="177">
        <f>BE1731*100+BA1731</f>
        <v>4212918</v>
      </c>
      <c r="BG1731" s="177"/>
      <c r="BH1731" s="177" t="s">
        <v>3303</v>
      </c>
    </row>
    <row r="1732" spans="1:60">
      <c r="C1732" s="1"/>
      <c r="D1732" s="1"/>
      <c r="E1732" s="1"/>
      <c r="F1732" s="1"/>
      <c r="G1732" s="1"/>
      <c r="H1732" s="1"/>
      <c r="I1732" s="1"/>
      <c r="J1732" s="1"/>
      <c r="K1732" s="7"/>
      <c r="L1732" s="7"/>
      <c r="M1732" s="7"/>
      <c r="N1732" s="7"/>
      <c r="Q1732" s="2"/>
      <c r="R1732" s="2"/>
      <c r="S1732" s="2"/>
      <c r="T1732" s="2"/>
      <c r="U1732" s="2"/>
      <c r="V1732" s="2"/>
      <c r="BD1732" s="100"/>
      <c r="BE1732"/>
    </row>
    <row r="1733" spans="1:60">
      <c r="A1733" s="48" t="s">
        <v>3158</v>
      </c>
      <c r="C1733" s="1"/>
      <c r="D1733" s="1"/>
      <c r="E1733" s="1"/>
      <c r="F1733" s="1"/>
      <c r="G1733" s="1"/>
      <c r="H1733" s="1"/>
      <c r="I1733" s="1"/>
      <c r="J1733" s="1"/>
      <c r="K1733" s="7"/>
      <c r="L1733" s="7"/>
      <c r="M1733" s="7"/>
      <c r="N1733" s="7"/>
      <c r="Q1733" s="2"/>
      <c r="R1733" s="2"/>
      <c r="S1733" s="2"/>
      <c r="T1733" s="2"/>
      <c r="U1733" s="2"/>
      <c r="V1733" s="2"/>
      <c r="BD1733" s="100"/>
      <c r="BE1733"/>
    </row>
    <row r="1734" spans="1:60">
      <c r="A1734" t="s">
        <v>937</v>
      </c>
      <c r="B1734" t="s">
        <v>2196</v>
      </c>
      <c r="C1734" s="1"/>
      <c r="D1734" s="1"/>
      <c r="E1734" s="1"/>
      <c r="F1734" s="1"/>
      <c r="G1734" s="1"/>
      <c r="H1734" s="1"/>
      <c r="I1734" s="1"/>
      <c r="J1734" s="1"/>
      <c r="K1734" s="7"/>
      <c r="L1734" s="7"/>
      <c r="M1734" s="7"/>
      <c r="N1734" s="7"/>
      <c r="Q1734" s="2"/>
      <c r="R1734" s="2"/>
      <c r="S1734" s="2"/>
      <c r="T1734" s="2"/>
      <c r="U1734" s="2"/>
      <c r="V1734" s="2"/>
      <c r="AY1734" t="str">
        <f>A1734&amp;" "&amp;"CD"&amp;BA1734</f>
        <v>Providence CD</v>
      </c>
      <c r="BC1734" s="98">
        <v>44</v>
      </c>
      <c r="BD1734" s="100"/>
      <c r="BE1734">
        <v>44007</v>
      </c>
      <c r="BF1734">
        <f>BE1734*100+BA1734</f>
        <v>4400700</v>
      </c>
      <c r="BH1734" t="s">
        <v>3303</v>
      </c>
    </row>
    <row r="1735" spans="1:60">
      <c r="A1735" t="s">
        <v>937</v>
      </c>
      <c r="B1735" t="s">
        <v>2196</v>
      </c>
      <c r="C1735" s="1"/>
      <c r="D1735" s="1"/>
      <c r="E1735" s="1"/>
      <c r="F1735" s="1"/>
      <c r="G1735" s="1"/>
      <c r="H1735" s="1"/>
      <c r="I1735" s="1"/>
      <c r="J1735" s="1"/>
      <c r="K1735" s="7"/>
      <c r="L1735" s="7"/>
      <c r="M1735" s="7"/>
      <c r="N1735" s="7"/>
      <c r="Q1735" s="2"/>
      <c r="R1735" s="2"/>
      <c r="S1735" s="2"/>
      <c r="T1735" s="2"/>
      <c r="U1735" s="2"/>
      <c r="V1735" s="2"/>
      <c r="AY1735" t="str">
        <f>A1735&amp;" "&amp;"CD"&amp;BA1735</f>
        <v>Providence CD</v>
      </c>
      <c r="BC1735" s="98">
        <v>44</v>
      </c>
      <c r="BD1735" s="100"/>
      <c r="BE1735">
        <v>44007</v>
      </c>
      <c r="BF1735">
        <f>BE1735*100+BA1735</f>
        <v>4400700</v>
      </c>
      <c r="BH1735" t="s">
        <v>3303</v>
      </c>
    </row>
    <row r="1736" spans="1:60">
      <c r="BD1736" s="100"/>
      <c r="BE1736"/>
    </row>
    <row r="1737" spans="1:60">
      <c r="A1737" s="48" t="s">
        <v>1626</v>
      </c>
      <c r="C1737" s="2"/>
      <c r="D1737" s="2"/>
      <c r="E1737" s="2"/>
      <c r="F1737" s="2"/>
      <c r="G1737" s="2"/>
      <c r="H1737" s="2"/>
      <c r="I1737" s="2"/>
      <c r="J1737" s="2"/>
      <c r="K1737" s="7"/>
      <c r="L1737" s="2"/>
      <c r="M1737" s="2"/>
      <c r="N1737" s="2"/>
      <c r="R1737" s="2"/>
      <c r="S1737" s="2"/>
      <c r="T1737" s="2"/>
      <c r="U1737" s="2"/>
      <c r="V1737" s="2"/>
      <c r="AH1737" s="1"/>
      <c r="AI1737" s="1"/>
      <c r="AK1737" s="1"/>
      <c r="AL1737" s="1"/>
      <c r="AM1737" s="1"/>
      <c r="AN1737" s="1"/>
      <c r="AO1737" s="1"/>
      <c r="AP1737" s="8"/>
      <c r="AQ1737" s="8"/>
      <c r="AR1737" s="8"/>
      <c r="AS1737" s="8"/>
      <c r="AT1737" s="2"/>
      <c r="AU1737" s="2"/>
      <c r="AV1737" s="2"/>
      <c r="AW1737" s="2"/>
      <c r="AX1737" s="2"/>
      <c r="BD1737" s="100"/>
      <c r="BE1737"/>
    </row>
    <row r="1738" spans="1:60" s="154" customFormat="1" outlineLevel="1">
      <c r="A1738" s="154" t="s">
        <v>18</v>
      </c>
      <c r="B1738" s="154" t="s">
        <v>1629</v>
      </c>
      <c r="C1738" s="1">
        <f t="shared" ref="C1738:C1759" si="1202">SUM(W1738:AN1738)</f>
        <v>12230</v>
      </c>
      <c r="D1738" s="1"/>
      <c r="E1738" s="1"/>
      <c r="F1738" s="1"/>
      <c r="G1738" s="1"/>
      <c r="H1738" s="1"/>
      <c r="I1738" s="1"/>
      <c r="J1738" s="1"/>
      <c r="K1738" s="7">
        <f>RANK(W1738,(W1738:Y1738,Z1738:AN1738))</f>
        <v>1</v>
      </c>
      <c r="L1738" s="7" t="e">
        <f>RANK(X1738,(W1738:Y1738,Z1738:AN1738))</f>
        <v>#N/A</v>
      </c>
      <c r="M1738" s="7">
        <f>IF(Y1738&gt;0,RANK(Y1738,(W1738:Y1738,Z1738:AN1738)),0)</f>
        <v>2</v>
      </c>
      <c r="N1738" s="7">
        <f t="shared" ref="N1738:N1759" si="1203">IF(Z1738&gt;0,RANK(Z1738,(W1738:AN1738)),0)</f>
        <v>4</v>
      </c>
      <c r="O1738" s="1">
        <f t="shared" ref="O1738:O1759" si="1204">MAX(W1738:AD1738)-LARGE(W1738:AD1738,2)</f>
        <v>5451</v>
      </c>
      <c r="P1738" s="2">
        <f t="shared" ref="P1738:P1759" si="1205">O1738/C1738</f>
        <v>0.44570727718724445</v>
      </c>
      <c r="Q1738" s="2"/>
      <c r="R1738" s="2">
        <f t="shared" ref="R1738:R1759" si="1206">IF($C1738=0,"-",W1738/$C1738)</f>
        <v>0.72101390024529843</v>
      </c>
      <c r="S1738" s="2">
        <f t="shared" ref="S1738:S1759" si="1207">IF($C1738=0,"-",X1738/$C1738)</f>
        <v>0</v>
      </c>
      <c r="T1738" s="2">
        <f t="shared" ref="T1738:T1759" si="1208">IF($C1738=0,"-",Y1738/$C1738)</f>
        <v>0.27530662305805398</v>
      </c>
      <c r="U1738" s="2">
        <f t="shared" ref="U1738:U1759" si="1209">IF($C1738=0,"-",Z1738/$C1738)</f>
        <v>1.7988552739165986E-3</v>
      </c>
      <c r="V1738" s="2">
        <f t="shared" ref="V1738:V1759" si="1210">IF(C1738=0,"-",(1-R1738-S1738-T1738-U1738))</f>
        <v>1.8806214227309892E-3</v>
      </c>
      <c r="W1738" s="1">
        <v>8818</v>
      </c>
      <c r="X1738" s="1"/>
      <c r="Y1738" s="1">
        <v>3367</v>
      </c>
      <c r="Z1738" s="1">
        <v>22</v>
      </c>
      <c r="AA1738" s="1"/>
      <c r="AB1738" s="1"/>
      <c r="AC1738" s="1">
        <v>23</v>
      </c>
      <c r="AD1738" s="1"/>
      <c r="AE1738" s="1"/>
      <c r="AF1738" s="1"/>
      <c r="AG1738" s="1"/>
      <c r="AH1738" s="1"/>
      <c r="AI1738" s="1"/>
      <c r="AJ1738" s="1"/>
      <c r="AK1738" s="1"/>
      <c r="AL1738" s="1"/>
      <c r="AM1738" s="1"/>
      <c r="AN1738" s="1"/>
      <c r="AO1738" s="1"/>
      <c r="AP1738" s="8"/>
      <c r="AQ1738" s="8"/>
      <c r="AR1738" s="8"/>
      <c r="AS1738" s="8"/>
      <c r="AT1738" s="2"/>
      <c r="AU1738" s="2"/>
      <c r="AV1738" s="2"/>
      <c r="AW1738" s="2"/>
      <c r="AX1738" s="2"/>
      <c r="AY1738" s="154" t="str">
        <f t="shared" ref="AY1738:AY1761" si="1211">A1738&amp;" CD"&amp;BA1738</f>
        <v>Beaufort CD1</v>
      </c>
      <c r="BA1738" s="154">
        <v>1</v>
      </c>
      <c r="BC1738" s="98">
        <v>45</v>
      </c>
      <c r="BD1738" s="100"/>
      <c r="BE1738" s="154">
        <v>45013</v>
      </c>
      <c r="BF1738" s="154">
        <f t="shared" ref="BF1738:BF1759" si="1212">BE1738*100+BA1738</f>
        <v>4501301</v>
      </c>
      <c r="BH1738" s="154" t="s">
        <v>3303</v>
      </c>
    </row>
    <row r="1739" spans="1:60" s="154" customFormat="1" outlineLevel="1">
      <c r="A1739" s="154" t="s">
        <v>18</v>
      </c>
      <c r="B1739" s="154" t="s">
        <v>1629</v>
      </c>
      <c r="C1739" s="1">
        <f t="shared" si="1202"/>
        <v>1371</v>
      </c>
      <c r="D1739" s="1"/>
      <c r="E1739" s="1"/>
      <c r="F1739" s="1"/>
      <c r="G1739" s="1"/>
      <c r="H1739" s="1"/>
      <c r="I1739" s="1"/>
      <c r="J1739" s="1"/>
      <c r="K1739" s="7">
        <f>RANK(W1739,(W1739:Y1739,Z1739:AN1739))</f>
        <v>1</v>
      </c>
      <c r="L1739" s="7" t="e">
        <f>RANK(X1739,(W1739:Y1739,Z1739:AN1739))</f>
        <v>#N/A</v>
      </c>
      <c r="M1739" s="7">
        <f>IF(Y1739&gt;0,RANK(Y1739,(W1739:Y1739,Z1739:AN1739)),0)</f>
        <v>2</v>
      </c>
      <c r="N1739" s="7">
        <f t="shared" si="1203"/>
        <v>4</v>
      </c>
      <c r="O1739" s="1">
        <f t="shared" si="1204"/>
        <v>944</v>
      </c>
      <c r="P1739" s="2">
        <f t="shared" si="1205"/>
        <v>0.68854850474106488</v>
      </c>
      <c r="Q1739" s="2"/>
      <c r="R1739" s="2">
        <f t="shared" si="1206"/>
        <v>0.84026258205689275</v>
      </c>
      <c r="S1739" s="2">
        <f t="shared" si="1207"/>
        <v>0</v>
      </c>
      <c r="T1739" s="2">
        <f t="shared" si="1208"/>
        <v>0.15171407731582787</v>
      </c>
      <c r="U1739" s="2">
        <f t="shared" si="1209"/>
        <v>1.4587892049598833E-3</v>
      </c>
      <c r="V1739" s="2">
        <f t="shared" si="1210"/>
        <v>6.5645514223195015E-3</v>
      </c>
      <c r="W1739" s="1">
        <v>1152</v>
      </c>
      <c r="X1739" s="1"/>
      <c r="Y1739" s="1">
        <v>208</v>
      </c>
      <c r="Z1739" s="1">
        <v>2</v>
      </c>
      <c r="AA1739" s="1"/>
      <c r="AB1739" s="1"/>
      <c r="AC1739" s="1">
        <v>9</v>
      </c>
      <c r="AD1739" s="1"/>
      <c r="AE1739" s="1"/>
      <c r="AF1739" s="1"/>
      <c r="AG1739" s="1"/>
      <c r="AH1739" s="1"/>
      <c r="AI1739" s="1"/>
      <c r="AJ1739" s="1"/>
      <c r="AK1739" s="1"/>
      <c r="AL1739" s="1"/>
      <c r="AM1739" s="1"/>
      <c r="AN1739" s="1"/>
      <c r="AO1739" s="1"/>
      <c r="AP1739" s="8"/>
      <c r="AQ1739" s="8"/>
      <c r="AR1739" s="8"/>
      <c r="AS1739" s="8"/>
      <c r="AT1739" s="2"/>
      <c r="AU1739" s="2"/>
      <c r="AV1739" s="2"/>
      <c r="AW1739" s="2"/>
      <c r="AX1739" s="2"/>
      <c r="AY1739" s="154" t="str">
        <f t="shared" si="1211"/>
        <v>Beaufort CD6</v>
      </c>
      <c r="BA1739" s="154">
        <v>6</v>
      </c>
      <c r="BC1739" s="98">
        <v>45</v>
      </c>
      <c r="BD1739" s="100"/>
      <c r="BE1739" s="154">
        <v>45013</v>
      </c>
      <c r="BF1739" s="154">
        <f t="shared" si="1212"/>
        <v>4501306</v>
      </c>
      <c r="BH1739" s="154" t="s">
        <v>3303</v>
      </c>
    </row>
    <row r="1740" spans="1:60" outlineLevel="1">
      <c r="A1740" t="s">
        <v>2244</v>
      </c>
      <c r="B1740" s="154" t="s">
        <v>1629</v>
      </c>
      <c r="C1740" s="1">
        <f t="shared" si="1202"/>
        <v>9837</v>
      </c>
      <c r="D1740" s="1"/>
      <c r="E1740" s="1"/>
      <c r="F1740" s="1"/>
      <c r="G1740" s="1"/>
      <c r="H1740" s="1"/>
      <c r="I1740" s="1"/>
      <c r="J1740" s="1"/>
      <c r="K1740" s="7">
        <f>RANK(W1740,(W1740:Y1740,Z1740:AN1740))</f>
        <v>1</v>
      </c>
      <c r="L1740" s="7" t="e">
        <f>RANK(X1740,(W1740:Y1740,Z1740:AN1740))</f>
        <v>#N/A</v>
      </c>
      <c r="M1740" s="7">
        <f>IF(Y1740&gt;0,RANK(Y1740,(W1740:Y1740,Z1740:AN1740)),0)</f>
        <v>2</v>
      </c>
      <c r="N1740" s="7">
        <f t="shared" si="1203"/>
        <v>4</v>
      </c>
      <c r="O1740" s="1">
        <f t="shared" si="1204"/>
        <v>3356</v>
      </c>
      <c r="P1740" s="2">
        <f t="shared" si="1205"/>
        <v>0.34116092304564399</v>
      </c>
      <c r="Q1740" s="2"/>
      <c r="R1740" s="2">
        <f t="shared" si="1206"/>
        <v>0.66646335264816514</v>
      </c>
      <c r="S1740" s="2">
        <f t="shared" si="1207"/>
        <v>0</v>
      </c>
      <c r="T1740" s="2">
        <f t="shared" si="1208"/>
        <v>0.32530242960252109</v>
      </c>
      <c r="U1740" s="2">
        <f t="shared" si="1209"/>
        <v>2.0331401850157567E-3</v>
      </c>
      <c r="V1740" s="2">
        <f t="shared" si="1210"/>
        <v>6.2010775642980086E-3</v>
      </c>
      <c r="W1740" s="1">
        <v>6556</v>
      </c>
      <c r="Y1740" s="1">
        <v>3200</v>
      </c>
      <c r="Z1740" s="1">
        <v>20</v>
      </c>
      <c r="AC1740" s="1">
        <v>61</v>
      </c>
      <c r="AH1740" s="1"/>
      <c r="AI1740" s="1"/>
      <c r="AK1740" s="1"/>
      <c r="AL1740" s="1"/>
      <c r="AM1740" s="1"/>
      <c r="AN1740" s="1"/>
      <c r="AO1740" s="1"/>
      <c r="AP1740" s="8"/>
      <c r="AQ1740" s="8"/>
      <c r="AR1740" s="8"/>
      <c r="AS1740" s="8"/>
      <c r="AT1740" s="2"/>
      <c r="AU1740" s="2"/>
      <c r="AV1740" s="2"/>
      <c r="AW1740" s="2"/>
      <c r="AX1740" s="2"/>
      <c r="AY1740" s="154" t="str">
        <f t="shared" si="1211"/>
        <v>Berkeley CD1</v>
      </c>
      <c r="BA1740">
        <v>1</v>
      </c>
      <c r="BC1740" s="98">
        <v>45</v>
      </c>
      <c r="BD1740" s="100"/>
      <c r="BE1740">
        <v>45015</v>
      </c>
      <c r="BF1740" s="154">
        <f t="shared" si="1212"/>
        <v>4501501</v>
      </c>
      <c r="BH1740" s="154" t="s">
        <v>3303</v>
      </c>
    </row>
    <row r="1741" spans="1:60" outlineLevel="1">
      <c r="A1741" t="s">
        <v>2244</v>
      </c>
      <c r="B1741" s="154" t="s">
        <v>1629</v>
      </c>
      <c r="C1741" s="1">
        <f t="shared" si="1202"/>
        <v>3344</v>
      </c>
      <c r="D1741" s="1"/>
      <c r="E1741" s="1"/>
      <c r="F1741" s="1"/>
      <c r="G1741" s="1"/>
      <c r="H1741" s="1"/>
      <c r="I1741" s="1"/>
      <c r="J1741" s="1"/>
      <c r="K1741" s="7">
        <f>RANK(W1741,(W1741:Y1741,Z1741:AN1741))</f>
        <v>1</v>
      </c>
      <c r="L1741" s="7" t="e">
        <f>RANK(X1741,(W1741:Y1741,Z1741:AN1741))</f>
        <v>#N/A</v>
      </c>
      <c r="M1741" s="7">
        <f>IF(Y1741&gt;0,RANK(Y1741,(W1741:Y1741,Z1741:AN1741)),0)</f>
        <v>2</v>
      </c>
      <c r="N1741" s="7">
        <f t="shared" si="1203"/>
        <v>4</v>
      </c>
      <c r="O1741" s="1">
        <f t="shared" si="1204"/>
        <v>2537</v>
      </c>
      <c r="P1741" s="2">
        <f t="shared" si="1205"/>
        <v>0.75867224880382778</v>
      </c>
      <c r="Q1741" s="2"/>
      <c r="R1741" s="2">
        <f t="shared" si="1206"/>
        <v>0.8758971291866029</v>
      </c>
      <c r="S1741" s="2">
        <f t="shared" si="1207"/>
        <v>0</v>
      </c>
      <c r="T1741" s="2">
        <f t="shared" si="1208"/>
        <v>0.11722488038277512</v>
      </c>
      <c r="U1741" s="2">
        <f t="shared" si="1209"/>
        <v>1.4952153110047847E-3</v>
      </c>
      <c r="V1741" s="2">
        <f t="shared" si="1210"/>
        <v>5.3827751196171983E-3</v>
      </c>
      <c r="W1741" s="1">
        <v>2929</v>
      </c>
      <c r="Y1741" s="1">
        <v>392</v>
      </c>
      <c r="Z1741" s="1">
        <v>5</v>
      </c>
      <c r="AC1741" s="1">
        <v>18</v>
      </c>
      <c r="AH1741" s="1"/>
      <c r="AI1741" s="1"/>
      <c r="AK1741" s="1"/>
      <c r="AL1741" s="1"/>
      <c r="AM1741" s="1"/>
      <c r="AN1741" s="1"/>
      <c r="AO1741" s="1"/>
      <c r="AP1741" s="8"/>
      <c r="AQ1741" s="8"/>
      <c r="AR1741" s="8"/>
      <c r="AS1741" s="8"/>
      <c r="AT1741" s="2"/>
      <c r="AU1741" s="2"/>
      <c r="AV1741" s="2"/>
      <c r="AW1741" s="2"/>
      <c r="AX1741" s="2"/>
      <c r="AY1741" s="154" t="str">
        <f t="shared" si="1211"/>
        <v>Berkeley CD6</v>
      </c>
      <c r="BA1741">
        <v>6</v>
      </c>
      <c r="BC1741" s="98">
        <v>45</v>
      </c>
      <c r="BD1741" s="100"/>
      <c r="BE1741">
        <v>45015</v>
      </c>
      <c r="BF1741" s="154">
        <f t="shared" si="1212"/>
        <v>4501506</v>
      </c>
      <c r="BH1741" s="154" t="s">
        <v>3303</v>
      </c>
    </row>
    <row r="1742" spans="1:60" outlineLevel="1">
      <c r="A1742" t="s">
        <v>3049</v>
      </c>
      <c r="B1742" s="154" t="s">
        <v>1629</v>
      </c>
      <c r="C1742" s="1">
        <f t="shared" si="1202"/>
        <v>27592</v>
      </c>
      <c r="D1742" s="1"/>
      <c r="E1742" s="1"/>
      <c r="F1742" s="1"/>
      <c r="G1742" s="1"/>
      <c r="H1742" s="1"/>
      <c r="I1742" s="1"/>
      <c r="J1742" s="1"/>
      <c r="K1742" s="7">
        <f>RANK(W1742,(W1742:Y1742,Z1742:AN1742))</f>
        <v>1</v>
      </c>
      <c r="L1742" s="7" t="e">
        <f>RANK(X1742,(W1742:Y1742,Z1742:AN1742))</f>
        <v>#N/A</v>
      </c>
      <c r="M1742" s="7">
        <f>IF(Y1742&gt;0,RANK(Y1742,(W1742:Y1742,Z1742:AN1742)),0)</f>
        <v>2</v>
      </c>
      <c r="N1742" s="7">
        <f t="shared" si="1203"/>
        <v>4</v>
      </c>
      <c r="O1742" s="1">
        <f t="shared" si="1204"/>
        <v>7061</v>
      </c>
      <c r="P1742" s="2">
        <f t="shared" si="1205"/>
        <v>0.25590750942302115</v>
      </c>
      <c r="Q1742" s="2"/>
      <c r="R1742" s="2">
        <f t="shared" si="1206"/>
        <v>0.62557987822557259</v>
      </c>
      <c r="S1742" s="2">
        <f t="shared" si="1207"/>
        <v>0</v>
      </c>
      <c r="T1742" s="2">
        <f t="shared" si="1208"/>
        <v>0.36967236880255144</v>
      </c>
      <c r="U1742" s="2">
        <f t="shared" si="1209"/>
        <v>2.210785734995651E-3</v>
      </c>
      <c r="V1742" s="2">
        <f t="shared" si="1210"/>
        <v>2.5369672368803116E-3</v>
      </c>
      <c r="W1742" s="1">
        <v>17261</v>
      </c>
      <c r="Y1742" s="1">
        <v>10200</v>
      </c>
      <c r="Z1742" s="1">
        <v>61</v>
      </c>
      <c r="AC1742" s="1">
        <v>70</v>
      </c>
      <c r="AH1742" s="1"/>
      <c r="AI1742" s="1"/>
      <c r="AK1742" s="1"/>
      <c r="AL1742" s="1"/>
      <c r="AM1742" s="1"/>
      <c r="AN1742" s="1"/>
      <c r="AO1742" s="1"/>
      <c r="AP1742" s="8"/>
      <c r="AQ1742" s="8"/>
      <c r="AR1742" s="8"/>
      <c r="AS1742" s="8"/>
      <c r="AT1742" s="2"/>
      <c r="AU1742" s="2"/>
      <c r="AV1742" s="2"/>
      <c r="AW1742" s="2"/>
      <c r="AX1742" s="2"/>
      <c r="AY1742" s="154" t="str">
        <f t="shared" si="1211"/>
        <v>Charleston CD1</v>
      </c>
      <c r="BA1742">
        <v>1</v>
      </c>
      <c r="BC1742" s="98">
        <v>45</v>
      </c>
      <c r="BD1742" s="100"/>
      <c r="BE1742">
        <v>45019</v>
      </c>
      <c r="BF1742" s="154">
        <f t="shared" si="1212"/>
        <v>4501901</v>
      </c>
      <c r="BH1742" s="154" t="s">
        <v>3303</v>
      </c>
    </row>
    <row r="1743" spans="1:60" outlineLevel="1">
      <c r="A1743" t="s">
        <v>3049</v>
      </c>
      <c r="B1743" s="154" t="s">
        <v>1629</v>
      </c>
      <c r="C1743" s="1">
        <f t="shared" si="1202"/>
        <v>12768</v>
      </c>
      <c r="D1743" s="1"/>
      <c r="E1743" s="1"/>
      <c r="F1743" s="1"/>
      <c r="G1743" s="1"/>
      <c r="H1743" s="1"/>
      <c r="I1743" s="1"/>
      <c r="J1743" s="1"/>
      <c r="K1743" s="7">
        <f>RANK(W1743,(W1743:Y1743,Z1743:AN1743))</f>
        <v>1</v>
      </c>
      <c r="L1743" s="7" t="e">
        <f>RANK(X1743,(W1743:Y1743,Z1743:AN1743))</f>
        <v>#N/A</v>
      </c>
      <c r="M1743" s="7">
        <f>IF(Y1743&gt;0,RANK(Y1743,(W1743:Y1743,Z1743:AN1743)),0)</f>
        <v>2</v>
      </c>
      <c r="N1743" s="7">
        <f t="shared" si="1203"/>
        <v>4</v>
      </c>
      <c r="O1743" s="1">
        <f t="shared" si="1204"/>
        <v>6057</v>
      </c>
      <c r="P1743" s="2">
        <f t="shared" si="1205"/>
        <v>0.47438909774436089</v>
      </c>
      <c r="Q1743" s="2"/>
      <c r="R1743" s="2">
        <f t="shared" si="1206"/>
        <v>0.73339598997493738</v>
      </c>
      <c r="S1743" s="2">
        <f t="shared" si="1207"/>
        <v>0</v>
      </c>
      <c r="T1743" s="2">
        <f t="shared" si="1208"/>
        <v>0.25900689223057644</v>
      </c>
      <c r="U1743" s="2">
        <f t="shared" si="1209"/>
        <v>1.5664160401002505E-3</v>
      </c>
      <c r="V1743" s="2">
        <f t="shared" si="1210"/>
        <v>6.0307017543859351E-3</v>
      </c>
      <c r="W1743" s="1">
        <v>9364</v>
      </c>
      <c r="Y1743" s="1">
        <v>3307</v>
      </c>
      <c r="Z1743" s="1">
        <v>20</v>
      </c>
      <c r="AC1743" s="1">
        <v>77</v>
      </c>
      <c r="AH1743" s="1"/>
      <c r="AI1743" s="1"/>
      <c r="AK1743" s="1"/>
      <c r="AL1743" s="1"/>
      <c r="AM1743" s="1"/>
      <c r="AN1743" s="1"/>
      <c r="AO1743" s="1"/>
      <c r="AP1743" s="8"/>
      <c r="AQ1743" s="8"/>
      <c r="AR1743" s="8"/>
      <c r="AS1743" s="8"/>
      <c r="AT1743" s="2"/>
      <c r="AU1743" s="2"/>
      <c r="AV1743" s="2"/>
      <c r="AW1743" s="2"/>
      <c r="AX1743" s="2"/>
      <c r="AY1743" s="154" t="str">
        <f t="shared" si="1211"/>
        <v>Charleston CD6</v>
      </c>
      <c r="BA1743">
        <v>6</v>
      </c>
      <c r="BC1743" s="98">
        <v>45</v>
      </c>
      <c r="BD1743" s="100"/>
      <c r="BE1743">
        <v>45019</v>
      </c>
      <c r="BF1743" s="154">
        <f t="shared" si="1212"/>
        <v>4501906</v>
      </c>
      <c r="BH1743" s="154" t="s">
        <v>3303</v>
      </c>
    </row>
    <row r="1744" spans="1:60" s="154" customFormat="1" outlineLevel="1">
      <c r="A1744" s="154" t="s">
        <v>1109</v>
      </c>
      <c r="B1744" s="154" t="s">
        <v>1629</v>
      </c>
      <c r="C1744" s="1">
        <f t="shared" si="1202"/>
        <v>76</v>
      </c>
      <c r="D1744" s="1"/>
      <c r="E1744" s="1"/>
      <c r="F1744" s="1"/>
      <c r="G1744" s="1"/>
      <c r="H1744" s="1"/>
      <c r="I1744" s="1"/>
      <c r="J1744" s="1"/>
      <c r="K1744" s="7">
        <f>RANK(W1744,(W1744:Y1744,Z1744:AN1744))</f>
        <v>1</v>
      </c>
      <c r="L1744" s="7">
        <f>RANK(X1744,(W1744:Y1744,Z1744:AN1744))</f>
        <v>3</v>
      </c>
      <c r="M1744" s="7">
        <f>IF(Y1744&gt;0,RANK(Y1744,(W1744:Y1744,Z1744:AN1744)),0)</f>
        <v>2</v>
      </c>
      <c r="N1744" s="7">
        <f t="shared" si="1203"/>
        <v>0</v>
      </c>
      <c r="O1744" s="1">
        <f t="shared" si="1204"/>
        <v>24</v>
      </c>
      <c r="P1744" s="2">
        <f t="shared" si="1205"/>
        <v>0.31578947368421051</v>
      </c>
      <c r="Q1744" s="2"/>
      <c r="R1744" s="2">
        <f t="shared" si="1206"/>
        <v>0.65789473684210531</v>
      </c>
      <c r="S1744" s="2">
        <f t="shared" si="1207"/>
        <v>0</v>
      </c>
      <c r="T1744" s="2">
        <f t="shared" si="1208"/>
        <v>0.34210526315789475</v>
      </c>
      <c r="U1744" s="2">
        <f t="shared" si="1209"/>
        <v>0</v>
      </c>
      <c r="V1744" s="2">
        <f t="shared" si="1210"/>
        <v>-5.5511151231257827E-17</v>
      </c>
      <c r="W1744" s="1">
        <v>50</v>
      </c>
      <c r="X1744" s="1"/>
      <c r="Y1744" s="1">
        <v>26</v>
      </c>
      <c r="Z1744" s="1">
        <v>0</v>
      </c>
      <c r="AA1744" s="1"/>
      <c r="AB1744" s="1"/>
      <c r="AC1744" s="1">
        <v>0</v>
      </c>
      <c r="AD1744" s="1"/>
      <c r="AE1744" s="1"/>
      <c r="AF1744" s="1"/>
      <c r="AG1744" s="1"/>
      <c r="AH1744" s="1"/>
      <c r="AI1744" s="1"/>
      <c r="AJ1744" s="1"/>
      <c r="AK1744" s="1"/>
      <c r="AL1744" s="1"/>
      <c r="AM1744" s="1"/>
      <c r="AN1744" s="1"/>
      <c r="AO1744" s="1"/>
      <c r="AP1744" s="8"/>
      <c r="AQ1744" s="8"/>
      <c r="AR1744" s="8"/>
      <c r="AS1744" s="8"/>
      <c r="AT1744" s="2"/>
      <c r="AU1744" s="2"/>
      <c r="AV1744" s="2"/>
      <c r="AW1744" s="2"/>
      <c r="AX1744" s="2"/>
      <c r="AY1744" s="154" t="str">
        <f t="shared" si="1211"/>
        <v>Colleton CD1</v>
      </c>
      <c r="BA1744" s="154">
        <v>1</v>
      </c>
      <c r="BC1744" s="98">
        <v>45</v>
      </c>
      <c r="BD1744" s="100"/>
      <c r="BE1744" s="154">
        <v>45029</v>
      </c>
      <c r="BF1744" s="154">
        <f t="shared" si="1212"/>
        <v>4502901</v>
      </c>
      <c r="BH1744" s="154" t="s">
        <v>3303</v>
      </c>
    </row>
    <row r="1745" spans="1:60" s="154" customFormat="1" outlineLevel="1">
      <c r="A1745" s="154" t="s">
        <v>1109</v>
      </c>
      <c r="B1745" s="154" t="s">
        <v>1629</v>
      </c>
      <c r="C1745" s="1">
        <f t="shared" si="1202"/>
        <v>3484</v>
      </c>
      <c r="D1745" s="1"/>
      <c r="E1745" s="1"/>
      <c r="F1745" s="1"/>
      <c r="G1745" s="1"/>
      <c r="H1745" s="1"/>
      <c r="I1745" s="1"/>
      <c r="J1745" s="1"/>
      <c r="K1745" s="7">
        <f>RANK(W1745,(W1745:Y1745,Z1745:AN1745))</f>
        <v>1</v>
      </c>
      <c r="L1745" s="7" t="e">
        <f>RANK(X1745,(W1745:Y1745,Z1745:AN1745))</f>
        <v>#N/A</v>
      </c>
      <c r="M1745" s="7">
        <f>IF(Y1745&gt;0,RANK(Y1745,(W1745:Y1745,Z1745:AN1745)),0)</f>
        <v>2</v>
      </c>
      <c r="N1745" s="7">
        <f t="shared" si="1203"/>
        <v>4</v>
      </c>
      <c r="O1745" s="1">
        <f t="shared" si="1204"/>
        <v>2331</v>
      </c>
      <c r="P1745" s="2">
        <f t="shared" si="1205"/>
        <v>0.66905855338691156</v>
      </c>
      <c r="Q1745" s="2"/>
      <c r="R1745" s="2">
        <f t="shared" si="1206"/>
        <v>0.82921928817451207</v>
      </c>
      <c r="S1745" s="2">
        <f t="shared" si="1207"/>
        <v>0</v>
      </c>
      <c r="T1745" s="2">
        <f t="shared" si="1208"/>
        <v>0.16016073478760046</v>
      </c>
      <c r="U1745" s="2">
        <f t="shared" si="1209"/>
        <v>3.4443168771526979E-3</v>
      </c>
      <c r="V1745" s="2">
        <f t="shared" si="1210"/>
        <v>7.1756601607347757E-3</v>
      </c>
      <c r="W1745" s="1">
        <v>2889</v>
      </c>
      <c r="X1745" s="1"/>
      <c r="Y1745" s="1">
        <v>558</v>
      </c>
      <c r="Z1745" s="1">
        <v>12</v>
      </c>
      <c r="AA1745" s="1"/>
      <c r="AB1745" s="1"/>
      <c r="AC1745" s="1">
        <v>25</v>
      </c>
      <c r="AD1745" s="1"/>
      <c r="AE1745" s="1"/>
      <c r="AF1745" s="1"/>
      <c r="AG1745" s="1"/>
      <c r="AH1745" s="1"/>
      <c r="AI1745" s="1"/>
      <c r="AJ1745" s="1"/>
      <c r="AK1745" s="1"/>
      <c r="AL1745" s="1"/>
      <c r="AM1745" s="1"/>
      <c r="AN1745" s="1"/>
      <c r="AO1745" s="1"/>
      <c r="AP1745" s="8"/>
      <c r="AQ1745" s="8"/>
      <c r="AR1745" s="8"/>
      <c r="AS1745" s="8"/>
      <c r="AT1745" s="2"/>
      <c r="AU1745" s="2"/>
      <c r="AV1745" s="2"/>
      <c r="AW1745" s="2"/>
      <c r="AX1745" s="2"/>
      <c r="AY1745" s="154" t="str">
        <f t="shared" si="1211"/>
        <v>Colleton CD6</v>
      </c>
      <c r="BA1745" s="154">
        <v>6</v>
      </c>
      <c r="BC1745" s="98">
        <v>45</v>
      </c>
      <c r="BD1745" s="100"/>
      <c r="BE1745" s="154">
        <v>45029</v>
      </c>
      <c r="BF1745" s="154">
        <f t="shared" si="1212"/>
        <v>4502906</v>
      </c>
      <c r="BH1745" s="154" t="s">
        <v>3303</v>
      </c>
    </row>
    <row r="1746" spans="1:60" outlineLevel="1">
      <c r="A1746" t="s">
        <v>1790</v>
      </c>
      <c r="B1746" s="154" t="s">
        <v>1629</v>
      </c>
      <c r="C1746" s="1">
        <f t="shared" si="1202"/>
        <v>7775</v>
      </c>
      <c r="D1746" s="1"/>
      <c r="E1746" s="1"/>
      <c r="F1746" s="1"/>
      <c r="G1746" s="1"/>
      <c r="H1746" s="1"/>
      <c r="I1746" s="1"/>
      <c r="J1746" s="1"/>
      <c r="K1746" s="7">
        <f>RANK(W1746,(W1746:Y1746,Z1746:AN1746))</f>
        <v>1</v>
      </c>
      <c r="L1746" s="7" t="e">
        <f>RANK(X1746,(W1746:Y1746,Z1746:AN1746))</f>
        <v>#N/A</v>
      </c>
      <c r="M1746" s="7">
        <f>IF(Y1746&gt;0,RANK(Y1746,(W1746:Y1746,Z1746:AN1746)),0)</f>
        <v>2</v>
      </c>
      <c r="N1746" s="7">
        <f t="shared" si="1203"/>
        <v>4</v>
      </c>
      <c r="O1746" s="1">
        <f t="shared" si="1204"/>
        <v>2514</v>
      </c>
      <c r="P1746" s="2">
        <f t="shared" si="1205"/>
        <v>0.32334405144694534</v>
      </c>
      <c r="Q1746" s="2"/>
      <c r="R1746" s="2">
        <f t="shared" si="1206"/>
        <v>0.65864951768488744</v>
      </c>
      <c r="S1746" s="2">
        <f t="shared" si="1207"/>
        <v>0</v>
      </c>
      <c r="T1746" s="2">
        <f t="shared" si="1208"/>
        <v>0.33530546623794211</v>
      </c>
      <c r="U1746" s="2">
        <f t="shared" si="1209"/>
        <v>2.572347266881029E-3</v>
      </c>
      <c r="V1746" s="2">
        <f t="shared" si="1210"/>
        <v>3.4726688102894219E-3</v>
      </c>
      <c r="W1746" s="1">
        <v>5121</v>
      </c>
      <c r="Y1746" s="1">
        <v>2607</v>
      </c>
      <c r="Z1746" s="1">
        <v>20</v>
      </c>
      <c r="AC1746" s="1">
        <v>27</v>
      </c>
      <c r="AH1746" s="1"/>
      <c r="AI1746" s="1"/>
      <c r="AK1746" s="1"/>
      <c r="AL1746" s="1"/>
      <c r="AM1746" s="1"/>
      <c r="AN1746" s="1"/>
      <c r="AO1746" s="1"/>
      <c r="AP1746" s="8"/>
      <c r="AQ1746" s="8"/>
      <c r="AR1746" s="8"/>
      <c r="AS1746" s="8"/>
      <c r="AT1746" s="2"/>
      <c r="AU1746" s="2"/>
      <c r="AV1746" s="2"/>
      <c r="AW1746" s="2"/>
      <c r="AX1746" s="2"/>
      <c r="AY1746" s="154" t="str">
        <f t="shared" si="1211"/>
        <v>Dorchester CD1</v>
      </c>
      <c r="BA1746">
        <v>1</v>
      </c>
      <c r="BC1746" s="98">
        <v>45</v>
      </c>
      <c r="BD1746" s="100"/>
      <c r="BE1746">
        <v>45035</v>
      </c>
      <c r="BF1746" s="154">
        <f t="shared" si="1212"/>
        <v>4503501</v>
      </c>
      <c r="BH1746" s="154" t="s">
        <v>3303</v>
      </c>
    </row>
    <row r="1747" spans="1:60" outlineLevel="1">
      <c r="A1747" t="s">
        <v>1790</v>
      </c>
      <c r="B1747" s="154" t="s">
        <v>1629</v>
      </c>
      <c r="C1747" s="1">
        <f t="shared" si="1202"/>
        <v>2101</v>
      </c>
      <c r="D1747" s="1"/>
      <c r="E1747" s="1"/>
      <c r="F1747" s="1"/>
      <c r="G1747" s="1"/>
      <c r="H1747" s="1"/>
      <c r="I1747" s="1"/>
      <c r="J1747" s="1"/>
      <c r="K1747" s="7">
        <f>RANK(W1747,(W1747:Y1747,Z1747:AN1747))</f>
        <v>1</v>
      </c>
      <c r="L1747" s="7" t="e">
        <f>RANK(X1747,(W1747:Y1747,Z1747:AN1747))</f>
        <v>#N/A</v>
      </c>
      <c r="M1747" s="7">
        <f>IF(Y1747&gt;0,RANK(Y1747,(W1747:Y1747,Z1747:AN1747)),0)</f>
        <v>2</v>
      </c>
      <c r="N1747" s="7">
        <f t="shared" si="1203"/>
        <v>4</v>
      </c>
      <c r="O1747" s="1">
        <f t="shared" si="1204"/>
        <v>1535</v>
      </c>
      <c r="P1747" s="2">
        <f t="shared" si="1205"/>
        <v>0.73060447405997142</v>
      </c>
      <c r="Q1747" s="2"/>
      <c r="R1747" s="2">
        <f t="shared" si="1206"/>
        <v>0.86292241789623991</v>
      </c>
      <c r="S1747" s="2">
        <f t="shared" si="1207"/>
        <v>0</v>
      </c>
      <c r="T1747" s="2">
        <f t="shared" si="1208"/>
        <v>0.13231794383626844</v>
      </c>
      <c r="U1747" s="2">
        <f t="shared" si="1209"/>
        <v>1.4278914802475012E-3</v>
      </c>
      <c r="V1747" s="2">
        <f t="shared" si="1210"/>
        <v>3.3317467872441492E-3</v>
      </c>
      <c r="W1747" s="1">
        <v>1813</v>
      </c>
      <c r="Y1747" s="1">
        <v>278</v>
      </c>
      <c r="Z1747" s="1">
        <v>3</v>
      </c>
      <c r="AC1747" s="1">
        <v>7</v>
      </c>
      <c r="AH1747" s="1"/>
      <c r="AI1747" s="1"/>
      <c r="AK1747" s="1"/>
      <c r="AL1747" s="1"/>
      <c r="AM1747" s="1"/>
      <c r="AN1747" s="1"/>
      <c r="AO1747" s="1"/>
      <c r="AP1747" s="8"/>
      <c r="AQ1747" s="8"/>
      <c r="AR1747" s="8"/>
      <c r="AS1747" s="8"/>
      <c r="AT1747" s="2"/>
      <c r="AU1747" s="2"/>
      <c r="AV1747" s="2"/>
      <c r="AW1747" s="2"/>
      <c r="AX1747" s="2"/>
      <c r="AY1747" s="154" t="str">
        <f t="shared" si="1211"/>
        <v>Dorchester CD6</v>
      </c>
      <c r="BA1747">
        <v>6</v>
      </c>
      <c r="BC1747" s="98">
        <v>45</v>
      </c>
      <c r="BD1747" s="100"/>
      <c r="BE1747">
        <v>45035</v>
      </c>
      <c r="BF1747" s="154">
        <f t="shared" si="1212"/>
        <v>4503506</v>
      </c>
      <c r="BH1747" s="154" t="s">
        <v>3303</v>
      </c>
    </row>
    <row r="1748" spans="1:60" s="154" customFormat="1" outlineLevel="1">
      <c r="A1748" s="154" t="s">
        <v>2952</v>
      </c>
      <c r="B1748" s="154" t="s">
        <v>1629</v>
      </c>
      <c r="C1748" s="1">
        <f>SUM(W1748:AN1748)</f>
        <v>1363</v>
      </c>
      <c r="D1748" s="1"/>
      <c r="E1748" s="1"/>
      <c r="F1748" s="1"/>
      <c r="G1748" s="1"/>
      <c r="H1748" s="1"/>
      <c r="I1748" s="1"/>
      <c r="J1748" s="1"/>
      <c r="K1748" s="7">
        <f>RANK(W1748,(W1748:Y1748,Z1748:AN1748))</f>
        <v>1</v>
      </c>
      <c r="L1748" s="7">
        <f>RANK(X1748,(W1748:Y1748,Z1748:AN1748))</f>
        <v>4</v>
      </c>
      <c r="M1748" s="7">
        <f>IF(Y1748&gt;0,RANK(Y1748,(W1748:Y1748,Z1748:AN1748)),0)</f>
        <v>2</v>
      </c>
      <c r="N1748" s="7">
        <f>IF(Z1748&gt;0,RANK(Z1748,(W1748:AN1748)),0)</f>
        <v>0</v>
      </c>
      <c r="O1748" s="1">
        <f>MAX(W1748:AD1748)-LARGE(W1748:AD1748,2)</f>
        <v>964</v>
      </c>
      <c r="P1748" s="2">
        <f>O1748/C1748</f>
        <v>0.70726338958180479</v>
      </c>
      <c r="Q1748" s="2"/>
      <c r="R1748" s="2">
        <f t="shared" ref="R1748:U1749" si="1213">IF($C1748=0,"-",W1748/$C1748)</f>
        <v>0.85033015407190027</v>
      </c>
      <c r="S1748" s="2">
        <f t="shared" si="1213"/>
        <v>0</v>
      </c>
      <c r="T1748" s="2">
        <f t="shared" si="1213"/>
        <v>0.14306676449009537</v>
      </c>
      <c r="U1748" s="2">
        <f t="shared" si="1213"/>
        <v>0</v>
      </c>
      <c r="V1748" s="2">
        <f>IF(C1748=0,"-",(1-R1748-S1748-T1748-U1748))</f>
        <v>6.6030814380043656E-3</v>
      </c>
      <c r="W1748" s="1">
        <v>1159</v>
      </c>
      <c r="X1748" s="1"/>
      <c r="Y1748" s="1">
        <v>195</v>
      </c>
      <c r="Z1748" s="1">
        <v>0</v>
      </c>
      <c r="AA1748" s="1"/>
      <c r="AB1748" s="1"/>
      <c r="AC1748" s="1">
        <v>9</v>
      </c>
      <c r="AD1748" s="1"/>
      <c r="AE1748" s="1"/>
      <c r="AF1748" s="1"/>
      <c r="AG1748" s="1"/>
      <c r="AH1748" s="1"/>
      <c r="AI1748" s="1"/>
      <c r="AJ1748" s="1"/>
      <c r="AK1748" s="1"/>
      <c r="AL1748" s="1"/>
      <c r="AM1748" s="1"/>
      <c r="AN1748" s="8"/>
      <c r="AO1748" s="8"/>
      <c r="AP1748" s="8"/>
      <c r="AQ1748" s="2"/>
      <c r="AR1748" s="2"/>
      <c r="AS1748" s="8"/>
      <c r="AT1748" s="2"/>
      <c r="AV1748" s="2"/>
      <c r="AW1748" s="2"/>
      <c r="AY1748" s="154" t="str">
        <f>A1748&amp;" CD"&amp;BA1748</f>
        <v>Florence CD6</v>
      </c>
      <c r="BA1748" s="154">
        <v>6</v>
      </c>
      <c r="BC1748" s="98">
        <v>45</v>
      </c>
      <c r="BD1748" s="100"/>
      <c r="BE1748" s="154">
        <v>45041</v>
      </c>
      <c r="BF1748" s="154">
        <f>BE1748*100+BA1748</f>
        <v>4504106</v>
      </c>
      <c r="BH1748" s="154" t="s">
        <v>3303</v>
      </c>
    </row>
    <row r="1749" spans="1:60" s="154" customFormat="1" outlineLevel="1">
      <c r="A1749" s="154" t="s">
        <v>2952</v>
      </c>
      <c r="B1749" s="154" t="s">
        <v>1629</v>
      </c>
      <c r="C1749" s="1">
        <f>SUM(W1749:AN1749)</f>
        <v>10731</v>
      </c>
      <c r="D1749" s="1"/>
      <c r="E1749" s="1"/>
      <c r="F1749" s="1"/>
      <c r="G1749" s="1"/>
      <c r="H1749" s="1"/>
      <c r="I1749" s="1"/>
      <c r="J1749" s="1"/>
      <c r="K1749" s="7">
        <f>RANK(W1749,(W1749:Y1749,Z1749:AN1749))</f>
        <v>1</v>
      </c>
      <c r="L1749" s="7" t="e">
        <f>RANK(X1749,(W1749:Y1749,Z1749:AN1749))</f>
        <v>#N/A</v>
      </c>
      <c r="M1749" s="7">
        <f>IF(Y1749&gt;0,RANK(Y1749,(W1749:Y1749,Z1749:AN1749)),0)</f>
        <v>2</v>
      </c>
      <c r="N1749" s="7">
        <f>IF(Z1749&gt;0,RANK(Z1749,(W1749:AN1749)),0)</f>
        <v>4</v>
      </c>
      <c r="O1749" s="1">
        <f>MAX(W1749:AD1749)-LARGE(W1749:AD1749,2)</f>
        <v>5875</v>
      </c>
      <c r="P1749" s="2">
        <f>O1749/C1749</f>
        <v>0.54747926567887428</v>
      </c>
      <c r="Q1749" s="2"/>
      <c r="R1749" s="2">
        <f t="shared" si="1213"/>
        <v>0.77103718199608606</v>
      </c>
      <c r="S1749" s="2">
        <f t="shared" si="1213"/>
        <v>0</v>
      </c>
      <c r="T1749" s="2">
        <f t="shared" si="1213"/>
        <v>0.22355791631721181</v>
      </c>
      <c r="U1749" s="2">
        <f t="shared" si="1213"/>
        <v>1.5841953219644022E-3</v>
      </c>
      <c r="V1749" s="2">
        <f>IF(C1749=0,"-",(1-R1749-S1749-T1749-U1749))</f>
        <v>3.8207063647377271E-3</v>
      </c>
      <c r="W1749" s="1">
        <v>8274</v>
      </c>
      <c r="X1749" s="1"/>
      <c r="Y1749" s="1">
        <v>2399</v>
      </c>
      <c r="Z1749" s="1">
        <v>17</v>
      </c>
      <c r="AA1749" s="1"/>
      <c r="AB1749" s="1"/>
      <c r="AC1749" s="1">
        <v>41</v>
      </c>
      <c r="AD1749" s="1"/>
      <c r="AE1749" s="1"/>
      <c r="AF1749" s="1"/>
      <c r="AG1749" s="1"/>
      <c r="AH1749" s="1"/>
      <c r="AI1749" s="1"/>
      <c r="AJ1749" s="1"/>
      <c r="AK1749" s="1"/>
      <c r="AL1749" s="1"/>
      <c r="AM1749" s="1"/>
      <c r="AN1749" s="8"/>
      <c r="AO1749" s="8"/>
      <c r="AP1749" s="8"/>
      <c r="AQ1749" s="2"/>
      <c r="AR1749" s="2"/>
      <c r="AS1749" s="8"/>
      <c r="AT1749" s="2"/>
      <c r="AV1749" s="2"/>
      <c r="AW1749" s="2"/>
      <c r="AY1749" s="154" t="str">
        <f>A1749&amp;" CD"&amp;BA1749</f>
        <v>Florence CD7</v>
      </c>
      <c r="BA1749" s="154">
        <v>7</v>
      </c>
      <c r="BC1749" s="98">
        <v>45</v>
      </c>
      <c r="BD1749" s="100"/>
      <c r="BE1749" s="154">
        <v>45041</v>
      </c>
      <c r="BF1749" s="154">
        <f>BE1749*100+BA1749</f>
        <v>4504107</v>
      </c>
      <c r="BH1749" s="154" t="s">
        <v>3303</v>
      </c>
    </row>
    <row r="1750" spans="1:60" outlineLevel="1">
      <c r="A1750" t="s">
        <v>965</v>
      </c>
      <c r="B1750" s="154" t="s">
        <v>1629</v>
      </c>
      <c r="C1750" s="1">
        <f t="shared" si="1202"/>
        <v>3883</v>
      </c>
      <c r="D1750" s="1"/>
      <c r="E1750" s="1"/>
      <c r="F1750" s="1"/>
      <c r="G1750" s="1"/>
      <c r="H1750" s="1"/>
      <c r="I1750" s="1"/>
      <c r="J1750" s="1"/>
      <c r="K1750" s="7">
        <f>RANK(W1750,(W1750:Y1750,Z1750:AN1750))</f>
        <v>1</v>
      </c>
      <c r="L1750" s="7" t="e">
        <f>RANK(X1750,(W1750:Y1750,Z1750:AN1750))</f>
        <v>#N/A</v>
      </c>
      <c r="M1750" s="7">
        <f>IF(Y1750&gt;0,RANK(Y1750,(W1750:Y1750,Z1750:AN1750)),0)</f>
        <v>2</v>
      </c>
      <c r="N1750" s="7">
        <f t="shared" si="1203"/>
        <v>4</v>
      </c>
      <c r="O1750" s="1">
        <f t="shared" si="1204"/>
        <v>1518</v>
      </c>
      <c r="P1750" s="2">
        <f t="shared" si="1205"/>
        <v>0.39093484419263458</v>
      </c>
      <c r="Q1750" s="2"/>
      <c r="R1750" s="2">
        <f t="shared" si="1206"/>
        <v>0.69405099150141647</v>
      </c>
      <c r="S1750" s="2">
        <f t="shared" si="1207"/>
        <v>0</v>
      </c>
      <c r="T1750" s="2">
        <f t="shared" si="1208"/>
        <v>0.30311614730878189</v>
      </c>
      <c r="U1750" s="2">
        <f t="shared" si="1209"/>
        <v>7.7259850630955449E-4</v>
      </c>
      <c r="V1750" s="2">
        <f t="shared" si="1210"/>
        <v>2.0602626834920843E-3</v>
      </c>
      <c r="W1750" s="1">
        <v>2695</v>
      </c>
      <c r="Y1750" s="1">
        <v>1177</v>
      </c>
      <c r="Z1750" s="1">
        <v>3</v>
      </c>
      <c r="AC1750" s="1">
        <v>8</v>
      </c>
      <c r="AH1750" s="1"/>
      <c r="AI1750" s="1"/>
      <c r="AK1750" s="1"/>
      <c r="AL1750" s="1"/>
      <c r="AM1750" s="1"/>
      <c r="AN1750" s="8"/>
      <c r="AO1750" s="8"/>
      <c r="AP1750" s="8"/>
      <c r="AQ1750" s="2"/>
      <c r="AR1750" s="2"/>
      <c r="AS1750" s="8"/>
      <c r="AT1750" s="2"/>
      <c r="AV1750" s="2"/>
      <c r="AW1750" s="2"/>
      <c r="AY1750" s="154" t="str">
        <f t="shared" si="1211"/>
        <v>Greenville CD3</v>
      </c>
      <c r="BA1750">
        <v>3</v>
      </c>
      <c r="BC1750" s="98">
        <v>45</v>
      </c>
      <c r="BD1750" s="100"/>
      <c r="BE1750">
        <v>45045</v>
      </c>
      <c r="BF1750" s="154">
        <f t="shared" si="1212"/>
        <v>4504503</v>
      </c>
      <c r="BH1750" s="154" t="s">
        <v>3303</v>
      </c>
    </row>
    <row r="1751" spans="1:60" outlineLevel="1">
      <c r="A1751" s="154" t="s">
        <v>965</v>
      </c>
      <c r="B1751" s="154" t="s">
        <v>1629</v>
      </c>
      <c r="C1751" s="1">
        <f t="shared" si="1202"/>
        <v>27339</v>
      </c>
      <c r="D1751" s="1"/>
      <c r="E1751" s="1"/>
      <c r="F1751" s="1"/>
      <c r="G1751" s="1"/>
      <c r="H1751" s="1"/>
      <c r="I1751" s="1"/>
      <c r="J1751" s="1"/>
      <c r="K1751" s="7">
        <f>RANK(W1751,(W1751:Y1751,Z1751:AN1751))</f>
        <v>1</v>
      </c>
      <c r="L1751" s="7" t="e">
        <f>RANK(X1751,(W1751:Y1751,Z1751:AN1751))</f>
        <v>#N/A</v>
      </c>
      <c r="M1751" s="7">
        <f>IF(Y1751&gt;0,RANK(Y1751,(W1751:Y1751,Z1751:AN1751)),0)</f>
        <v>2</v>
      </c>
      <c r="N1751" s="7">
        <f t="shared" si="1203"/>
        <v>4</v>
      </c>
      <c r="O1751" s="1">
        <f t="shared" si="1204"/>
        <v>7330</v>
      </c>
      <c r="P1751" s="2">
        <f t="shared" si="1205"/>
        <v>0.26811514685979737</v>
      </c>
      <c r="Q1751" s="2"/>
      <c r="R1751" s="2">
        <f t="shared" si="1206"/>
        <v>0.63173488423131785</v>
      </c>
      <c r="S1751" s="2">
        <f t="shared" si="1207"/>
        <v>0</v>
      </c>
      <c r="T1751" s="2">
        <f t="shared" si="1208"/>
        <v>0.36361973737152053</v>
      </c>
      <c r="U1751" s="2">
        <f t="shared" si="1209"/>
        <v>1.7191557847763268E-3</v>
      </c>
      <c r="V1751" s="2">
        <f t="shared" si="1210"/>
        <v>2.9262226123852879E-3</v>
      </c>
      <c r="W1751" s="1">
        <v>17271</v>
      </c>
      <c r="Y1751" s="1">
        <v>9941</v>
      </c>
      <c r="Z1751" s="1">
        <v>47</v>
      </c>
      <c r="AC1751" s="1">
        <v>80</v>
      </c>
      <c r="AH1751" s="1"/>
      <c r="AI1751" s="1"/>
      <c r="AK1751" s="1"/>
      <c r="AL1751" s="1"/>
      <c r="AM1751" s="1"/>
      <c r="AN1751" s="8"/>
      <c r="AO1751" s="8"/>
      <c r="AP1751" s="8"/>
      <c r="AQ1751" s="2"/>
      <c r="AR1751" s="2"/>
      <c r="AS1751" s="8"/>
      <c r="AT1751" s="2"/>
      <c r="AV1751" s="2"/>
      <c r="AW1751" s="2"/>
      <c r="AY1751" s="154" t="str">
        <f t="shared" si="1211"/>
        <v>Greenville CD4</v>
      </c>
      <c r="BA1751">
        <v>4</v>
      </c>
      <c r="BC1751" s="98">
        <v>45</v>
      </c>
      <c r="BD1751" s="100"/>
      <c r="BE1751" s="154">
        <v>45045</v>
      </c>
      <c r="BF1751" s="154">
        <f t="shared" si="1212"/>
        <v>4504504</v>
      </c>
      <c r="BH1751" s="154" t="s">
        <v>3303</v>
      </c>
    </row>
    <row r="1752" spans="1:60" s="154" customFormat="1" outlineLevel="1">
      <c r="A1752" s="154" t="s">
        <v>938</v>
      </c>
      <c r="B1752" s="154" t="s">
        <v>1629</v>
      </c>
      <c r="C1752" s="1">
        <f t="shared" si="1202"/>
        <v>425</v>
      </c>
      <c r="D1752" s="1"/>
      <c r="E1752" s="1"/>
      <c r="F1752" s="1"/>
      <c r="G1752" s="1"/>
      <c r="H1752" s="1"/>
      <c r="I1752" s="1"/>
      <c r="J1752" s="1"/>
      <c r="K1752" s="7">
        <f>RANK(W1752,(W1752:Y1752,Z1752:AN1752))</f>
        <v>1</v>
      </c>
      <c r="L1752" s="7">
        <f>RANK(X1752,(W1752:Y1752,Z1752:AN1752))</f>
        <v>4</v>
      </c>
      <c r="M1752" s="7">
        <f>IF(Y1752&gt;0,RANK(Y1752,(W1752:Y1752,Z1752:AN1752)),0)</f>
        <v>2</v>
      </c>
      <c r="N1752" s="7">
        <f t="shared" si="1203"/>
        <v>0</v>
      </c>
      <c r="O1752" s="1">
        <f t="shared" si="1204"/>
        <v>240</v>
      </c>
      <c r="P1752" s="2">
        <f t="shared" si="1205"/>
        <v>0.56470588235294117</v>
      </c>
      <c r="Q1752" s="2"/>
      <c r="R1752" s="2">
        <f t="shared" si="1206"/>
        <v>0.77882352941176469</v>
      </c>
      <c r="S1752" s="2">
        <f t="shared" si="1207"/>
        <v>0</v>
      </c>
      <c r="T1752" s="2">
        <f t="shared" si="1208"/>
        <v>0.21411764705882352</v>
      </c>
      <c r="U1752" s="2">
        <f t="shared" si="1209"/>
        <v>0</v>
      </c>
      <c r="V1752" s="2">
        <f t="shared" si="1210"/>
        <v>7.058823529411784E-3</v>
      </c>
      <c r="W1752" s="1">
        <v>331</v>
      </c>
      <c r="X1752" s="1"/>
      <c r="Y1752" s="1">
        <v>91</v>
      </c>
      <c r="Z1752" s="1">
        <v>0</v>
      </c>
      <c r="AA1752" s="1"/>
      <c r="AB1752" s="1"/>
      <c r="AC1752" s="1">
        <v>3</v>
      </c>
      <c r="AD1752" s="1"/>
      <c r="AE1752" s="1"/>
      <c r="AF1752" s="1"/>
      <c r="AG1752" s="1"/>
      <c r="AH1752" s="1"/>
      <c r="AI1752" s="1"/>
      <c r="AJ1752" s="1"/>
      <c r="AK1752" s="1"/>
      <c r="AL1752" s="1"/>
      <c r="AM1752" s="1"/>
      <c r="AN1752" s="8"/>
      <c r="AO1752" s="8"/>
      <c r="AP1752" s="8"/>
      <c r="AQ1752" s="2"/>
      <c r="AR1752" s="2"/>
      <c r="AS1752" s="8"/>
      <c r="AT1752" s="2"/>
      <c r="AV1752" s="2"/>
      <c r="AW1752" s="2"/>
      <c r="AY1752" s="154" t="str">
        <f t="shared" si="1211"/>
        <v>Newberry CD3</v>
      </c>
      <c r="BA1752" s="154">
        <v>3</v>
      </c>
      <c r="BC1752" s="98">
        <v>45</v>
      </c>
      <c r="BD1752" s="100"/>
      <c r="BE1752" s="154">
        <v>45071</v>
      </c>
      <c r="BF1752" s="154">
        <f t="shared" si="1212"/>
        <v>4507103</v>
      </c>
      <c r="BH1752" s="154" t="s">
        <v>3303</v>
      </c>
    </row>
    <row r="1753" spans="1:60" s="154" customFormat="1" outlineLevel="1">
      <c r="A1753" s="154" t="s">
        <v>938</v>
      </c>
      <c r="B1753" s="154" t="s">
        <v>1629</v>
      </c>
      <c r="C1753" s="1">
        <f t="shared" si="1202"/>
        <v>2196</v>
      </c>
      <c r="D1753" s="1"/>
      <c r="E1753" s="1"/>
      <c r="F1753" s="1"/>
      <c r="G1753" s="1"/>
      <c r="H1753" s="1"/>
      <c r="I1753" s="1"/>
      <c r="J1753" s="1"/>
      <c r="K1753" s="7">
        <f>RANK(W1753,(W1753:Y1753,Z1753:AN1753))</f>
        <v>1</v>
      </c>
      <c r="L1753" s="7" t="e">
        <f>RANK(X1753,(W1753:Y1753,Z1753:AN1753))</f>
        <v>#N/A</v>
      </c>
      <c r="M1753" s="7">
        <f>IF(Y1753&gt;0,RANK(Y1753,(W1753:Y1753,Z1753:AN1753)),0)</f>
        <v>2</v>
      </c>
      <c r="N1753" s="7">
        <f t="shared" si="1203"/>
        <v>4</v>
      </c>
      <c r="O1753" s="1">
        <f t="shared" si="1204"/>
        <v>1410</v>
      </c>
      <c r="P1753" s="2">
        <f t="shared" si="1205"/>
        <v>0.64207650273224048</v>
      </c>
      <c r="Q1753" s="2"/>
      <c r="R1753" s="2">
        <f t="shared" si="1206"/>
        <v>0.81511839708561018</v>
      </c>
      <c r="S1753" s="2">
        <f t="shared" si="1207"/>
        <v>0</v>
      </c>
      <c r="T1753" s="2">
        <f t="shared" si="1208"/>
        <v>0.17304189435336975</v>
      </c>
      <c r="U1753" s="2">
        <f t="shared" si="1209"/>
        <v>4.0983606557377051E-3</v>
      </c>
      <c r="V1753" s="2">
        <f t="shared" si="1210"/>
        <v>7.7413479052823629E-3</v>
      </c>
      <c r="W1753" s="1">
        <v>1790</v>
      </c>
      <c r="X1753" s="1"/>
      <c r="Y1753" s="1">
        <v>380</v>
      </c>
      <c r="Z1753" s="1">
        <v>9</v>
      </c>
      <c r="AA1753" s="1"/>
      <c r="AB1753" s="1"/>
      <c r="AC1753" s="1">
        <v>17</v>
      </c>
      <c r="AD1753" s="1"/>
      <c r="AE1753" s="1"/>
      <c r="AF1753" s="1"/>
      <c r="AG1753" s="1"/>
      <c r="AH1753" s="1"/>
      <c r="AI1753" s="1"/>
      <c r="AJ1753" s="1"/>
      <c r="AK1753" s="1"/>
      <c r="AL1753" s="1"/>
      <c r="AM1753" s="1"/>
      <c r="AN1753" s="8"/>
      <c r="AO1753" s="8"/>
      <c r="AP1753" s="8"/>
      <c r="AQ1753" s="2"/>
      <c r="AR1753" s="2"/>
      <c r="AS1753" s="8"/>
      <c r="AT1753" s="2"/>
      <c r="AV1753" s="2"/>
      <c r="AW1753" s="2"/>
      <c r="AY1753" s="154" t="str">
        <f t="shared" si="1211"/>
        <v>Newberry CD5</v>
      </c>
      <c r="BA1753" s="154">
        <v>5</v>
      </c>
      <c r="BC1753" s="98">
        <v>45</v>
      </c>
      <c r="BD1753" s="100"/>
      <c r="BE1753" s="154">
        <v>45071</v>
      </c>
      <c r="BF1753" s="154">
        <f t="shared" si="1212"/>
        <v>4507105</v>
      </c>
      <c r="BH1753" s="154" t="s">
        <v>3303</v>
      </c>
    </row>
    <row r="1754" spans="1:60" outlineLevel="1">
      <c r="A1754" t="s">
        <v>569</v>
      </c>
      <c r="B1754" s="154" t="s">
        <v>1629</v>
      </c>
      <c r="C1754" s="1">
        <f t="shared" si="1202"/>
        <v>2169</v>
      </c>
      <c r="D1754" s="1"/>
      <c r="E1754" s="1"/>
      <c r="F1754" s="1"/>
      <c r="G1754" s="1"/>
      <c r="H1754" s="1"/>
      <c r="I1754" s="1"/>
      <c r="J1754" s="1"/>
      <c r="K1754" s="7">
        <f>RANK(W1754,(W1754:Y1754,Z1754:AN1754))</f>
        <v>1</v>
      </c>
      <c r="L1754" s="7" t="e">
        <f>RANK(X1754,(W1754:Y1754,Z1754:AN1754))</f>
        <v>#N/A</v>
      </c>
      <c r="M1754" s="7">
        <f>IF(Y1754&gt;0,RANK(Y1754,(W1754:Y1754,Z1754:AN1754)),0)</f>
        <v>2</v>
      </c>
      <c r="N1754" s="7">
        <f t="shared" si="1203"/>
        <v>4</v>
      </c>
      <c r="O1754" s="1">
        <f t="shared" si="1204"/>
        <v>1622</v>
      </c>
      <c r="P1754" s="2">
        <f t="shared" si="1205"/>
        <v>0.74781005071461504</v>
      </c>
      <c r="Q1754" s="2"/>
      <c r="R1754" s="2">
        <f t="shared" si="1206"/>
        <v>0.87044721069617337</v>
      </c>
      <c r="S1754" s="2">
        <f t="shared" si="1207"/>
        <v>0</v>
      </c>
      <c r="T1754" s="2">
        <f t="shared" si="1208"/>
        <v>0.12263715998155832</v>
      </c>
      <c r="U1754" s="2">
        <f t="shared" si="1209"/>
        <v>2.3052097740894422E-3</v>
      </c>
      <c r="V1754" s="2">
        <f t="shared" si="1210"/>
        <v>4.6104195481788731E-3</v>
      </c>
      <c r="W1754" s="1">
        <v>1888</v>
      </c>
      <c r="Y1754" s="1">
        <v>266</v>
      </c>
      <c r="Z1754" s="1">
        <v>5</v>
      </c>
      <c r="AC1754" s="1">
        <v>10</v>
      </c>
      <c r="AH1754" s="1"/>
      <c r="AI1754" s="1"/>
      <c r="AK1754" s="1"/>
      <c r="AL1754" s="1"/>
      <c r="AM1754" s="1"/>
      <c r="AN1754" s="1"/>
      <c r="AO1754" s="1"/>
      <c r="AP1754" s="8"/>
      <c r="AQ1754" s="8"/>
      <c r="AR1754" s="8"/>
      <c r="AS1754" s="8"/>
      <c r="AT1754" s="2"/>
      <c r="AU1754" s="2"/>
      <c r="AV1754" s="2"/>
      <c r="AW1754" s="2"/>
      <c r="AX1754" s="2"/>
      <c r="AY1754" s="154" t="str">
        <f t="shared" si="1211"/>
        <v>Orangeburg CD2</v>
      </c>
      <c r="BA1754">
        <v>2</v>
      </c>
      <c r="BC1754" s="98">
        <v>45</v>
      </c>
      <c r="BD1754" s="100"/>
      <c r="BE1754">
        <v>45075</v>
      </c>
      <c r="BF1754" s="154">
        <f t="shared" si="1212"/>
        <v>4507502</v>
      </c>
      <c r="BH1754" s="154" t="s">
        <v>3303</v>
      </c>
    </row>
    <row r="1755" spans="1:60" outlineLevel="1">
      <c r="A1755" t="s">
        <v>569</v>
      </c>
      <c r="B1755" s="154" t="s">
        <v>1629</v>
      </c>
      <c r="C1755" s="1">
        <f t="shared" si="1202"/>
        <v>11225</v>
      </c>
      <c r="D1755" s="1"/>
      <c r="E1755" s="1"/>
      <c r="F1755" s="1"/>
      <c r="G1755" s="1"/>
      <c r="H1755" s="1"/>
      <c r="I1755" s="1"/>
      <c r="J1755" s="1"/>
      <c r="K1755" s="7">
        <f>RANK(W1755,(W1755:Y1755,Z1755:AN1755))</f>
        <v>1</v>
      </c>
      <c r="L1755" s="7" t="e">
        <f>RANK(X1755,(W1755:Y1755,Z1755:AN1755))</f>
        <v>#N/A</v>
      </c>
      <c r="M1755" s="7">
        <f>IF(Y1755&gt;0,RANK(Y1755,(W1755:Y1755,Z1755:AN1755)),0)</f>
        <v>2</v>
      </c>
      <c r="N1755" s="7">
        <f t="shared" si="1203"/>
        <v>4</v>
      </c>
      <c r="O1755" s="1">
        <f t="shared" si="1204"/>
        <v>8777</v>
      </c>
      <c r="P1755" s="2">
        <f t="shared" si="1205"/>
        <v>0.78191536748329626</v>
      </c>
      <c r="Q1755" s="2"/>
      <c r="R1755" s="2">
        <f t="shared" si="1206"/>
        <v>0.8894432071269488</v>
      </c>
      <c r="S1755" s="2">
        <f t="shared" si="1207"/>
        <v>0</v>
      </c>
      <c r="T1755" s="2">
        <f t="shared" si="1208"/>
        <v>0.10752783964365256</v>
      </c>
      <c r="U1755" s="2">
        <f t="shared" si="1209"/>
        <v>8.9086859688195994E-4</v>
      </c>
      <c r="V1755" s="2">
        <f t="shared" si="1210"/>
        <v>2.1380846325166798E-3</v>
      </c>
      <c r="W1755" s="1">
        <v>9984</v>
      </c>
      <c r="Y1755" s="1">
        <v>1207</v>
      </c>
      <c r="Z1755" s="1">
        <v>10</v>
      </c>
      <c r="AC1755" s="1">
        <v>24</v>
      </c>
      <c r="AH1755" s="1"/>
      <c r="AI1755" s="1"/>
      <c r="AK1755" s="1"/>
      <c r="AL1755" s="1"/>
      <c r="AM1755" s="1"/>
      <c r="AN1755" s="1"/>
      <c r="AO1755" s="1"/>
      <c r="AP1755" s="8"/>
      <c r="AQ1755" s="8"/>
      <c r="AR1755" s="8"/>
      <c r="AS1755" s="8"/>
      <c r="AT1755" s="2"/>
      <c r="AU1755" s="2"/>
      <c r="AV1755" s="2"/>
      <c r="AW1755" s="2"/>
      <c r="AX1755" s="2"/>
      <c r="AY1755" s="154" t="str">
        <f t="shared" si="1211"/>
        <v>Orangeburg CD6</v>
      </c>
      <c r="BA1755">
        <v>6</v>
      </c>
      <c r="BC1755" s="98">
        <v>45</v>
      </c>
      <c r="BD1755" s="100"/>
      <c r="BE1755">
        <v>45075</v>
      </c>
      <c r="BF1755" s="154">
        <f t="shared" si="1212"/>
        <v>4507506</v>
      </c>
      <c r="BH1755" s="154" t="s">
        <v>3303</v>
      </c>
    </row>
    <row r="1756" spans="1:60" outlineLevel="1">
      <c r="A1756" t="s">
        <v>1711</v>
      </c>
      <c r="B1756" s="154" t="s">
        <v>1629</v>
      </c>
      <c r="C1756" s="1">
        <f t="shared" si="1202"/>
        <v>22992</v>
      </c>
      <c r="D1756" s="1"/>
      <c r="E1756" s="1"/>
      <c r="F1756" s="1"/>
      <c r="G1756" s="1"/>
      <c r="H1756" s="1"/>
      <c r="I1756" s="1"/>
      <c r="J1756" s="1"/>
      <c r="K1756" s="7">
        <f>RANK(W1756,(W1756:Y1756,Z1756:AN1756))</f>
        <v>1</v>
      </c>
      <c r="L1756" s="7" t="e">
        <f>RANK(X1756,(W1756:Y1756,Z1756:AN1756))</f>
        <v>#N/A</v>
      </c>
      <c r="M1756" s="7">
        <f>IF(Y1756&gt;0,RANK(Y1756,(W1756:Y1756,Z1756:AN1756)),0)</f>
        <v>2</v>
      </c>
      <c r="N1756" s="7">
        <f t="shared" si="1203"/>
        <v>4</v>
      </c>
      <c r="O1756" s="1">
        <f t="shared" si="1204"/>
        <v>9600</v>
      </c>
      <c r="P1756" s="2">
        <f t="shared" si="1205"/>
        <v>0.41753653444676408</v>
      </c>
      <c r="Q1756" s="2"/>
      <c r="R1756" s="2">
        <f t="shared" si="1206"/>
        <v>0.70663709116214335</v>
      </c>
      <c r="S1756" s="2">
        <f t="shared" si="1207"/>
        <v>0</v>
      </c>
      <c r="T1756" s="2">
        <f t="shared" si="1208"/>
        <v>0.28910055671537926</v>
      </c>
      <c r="U1756" s="2">
        <f t="shared" si="1209"/>
        <v>1.6962421711899792E-3</v>
      </c>
      <c r="V1756" s="2">
        <f t="shared" si="1210"/>
        <v>2.5661099512874069E-3</v>
      </c>
      <c r="W1756" s="1">
        <v>16247</v>
      </c>
      <c r="Y1756" s="1">
        <v>6647</v>
      </c>
      <c r="Z1756" s="1">
        <v>39</v>
      </c>
      <c r="AC1756" s="1">
        <v>59</v>
      </c>
      <c r="AH1756" s="1"/>
      <c r="AI1756" s="1"/>
      <c r="AK1756" s="1"/>
      <c r="AL1756" s="1"/>
      <c r="AM1756" s="1"/>
      <c r="AN1756" s="1"/>
      <c r="AO1756" s="1"/>
      <c r="AP1756" s="8"/>
      <c r="AQ1756" s="8"/>
      <c r="AR1756" s="8"/>
      <c r="AS1756" s="8"/>
      <c r="AT1756" s="2"/>
      <c r="AU1756" s="2"/>
      <c r="AV1756" s="2"/>
      <c r="AW1756" s="2"/>
      <c r="AX1756" s="2"/>
      <c r="AY1756" s="154" t="str">
        <f t="shared" si="1211"/>
        <v>Richland CD2</v>
      </c>
      <c r="BA1756">
        <v>2</v>
      </c>
      <c r="BC1756" s="98">
        <v>45</v>
      </c>
      <c r="BD1756" s="100"/>
      <c r="BE1756">
        <v>45079</v>
      </c>
      <c r="BF1756" s="154">
        <f t="shared" si="1212"/>
        <v>4507902</v>
      </c>
      <c r="BH1756" s="154" t="s">
        <v>3303</v>
      </c>
    </row>
    <row r="1757" spans="1:60" outlineLevel="1">
      <c r="A1757" t="s">
        <v>1711</v>
      </c>
      <c r="B1757" s="154" t="s">
        <v>1629</v>
      </c>
      <c r="C1757" s="1">
        <f t="shared" si="1202"/>
        <v>28932</v>
      </c>
      <c r="D1757" s="1"/>
      <c r="E1757" s="1"/>
      <c r="F1757" s="1"/>
      <c r="G1757" s="1"/>
      <c r="H1757" s="1"/>
      <c r="I1757" s="1"/>
      <c r="J1757" s="1"/>
      <c r="K1757" s="7">
        <f>RANK(W1757,(W1757:Y1757,Z1757:AN1757))</f>
        <v>1</v>
      </c>
      <c r="L1757" s="7" t="e">
        <f>RANK(X1757,(W1757:Y1757,Z1757:AN1757))</f>
        <v>#N/A</v>
      </c>
      <c r="M1757" s="7">
        <f>IF(Y1757&gt;0,RANK(Y1757,(W1757:Y1757,Z1757:AN1757)),0)</f>
        <v>2</v>
      </c>
      <c r="N1757" s="7">
        <f t="shared" si="1203"/>
        <v>4</v>
      </c>
      <c r="O1757" s="1">
        <f t="shared" si="1204"/>
        <v>17378</v>
      </c>
      <c r="P1757" s="2">
        <f t="shared" si="1205"/>
        <v>0.60064979952993225</v>
      </c>
      <c r="Q1757" s="2"/>
      <c r="R1757" s="2">
        <f t="shared" si="1206"/>
        <v>0.797905433430112</v>
      </c>
      <c r="S1757" s="2">
        <f t="shared" si="1207"/>
        <v>0</v>
      </c>
      <c r="T1757" s="2">
        <f t="shared" si="1208"/>
        <v>0.19725563390017972</v>
      </c>
      <c r="U1757" s="2">
        <f t="shared" si="1209"/>
        <v>7.2583990045624227E-4</v>
      </c>
      <c r="V1757" s="2">
        <f t="shared" si="1210"/>
        <v>4.1130927692520367E-3</v>
      </c>
      <c r="W1757" s="1">
        <v>23085</v>
      </c>
      <c r="Y1757" s="1">
        <v>5707</v>
      </c>
      <c r="Z1757" s="1">
        <v>21</v>
      </c>
      <c r="AC1757" s="1">
        <v>119</v>
      </c>
      <c r="AH1757" s="1"/>
      <c r="AI1757" s="1"/>
      <c r="AK1757" s="1"/>
      <c r="AL1757" s="1"/>
      <c r="AM1757" s="1"/>
      <c r="AN1757" s="1"/>
      <c r="AO1757" s="1"/>
      <c r="AP1757" s="8"/>
      <c r="AQ1757" s="8"/>
      <c r="AR1757" s="8"/>
      <c r="AS1757" s="8"/>
      <c r="AT1757" s="2"/>
      <c r="AU1757" s="2"/>
      <c r="AV1757" s="2"/>
      <c r="AW1757" s="2"/>
      <c r="AX1757" s="2"/>
      <c r="AY1757" s="154" t="str">
        <f t="shared" si="1211"/>
        <v>Richland CD6</v>
      </c>
      <c r="BA1757">
        <v>6</v>
      </c>
      <c r="BC1757" s="98">
        <v>45</v>
      </c>
      <c r="BD1757" s="100"/>
      <c r="BE1757">
        <v>45079</v>
      </c>
      <c r="BF1757" s="154">
        <f t="shared" si="1212"/>
        <v>4507906</v>
      </c>
      <c r="BH1757" s="154" t="s">
        <v>3303</v>
      </c>
    </row>
    <row r="1758" spans="1:60" s="154" customFormat="1" outlineLevel="1">
      <c r="A1758" s="154" t="s">
        <v>1456</v>
      </c>
      <c r="B1758" s="154" t="s">
        <v>1629</v>
      </c>
      <c r="C1758" s="1">
        <f t="shared" si="1202"/>
        <v>14633</v>
      </c>
      <c r="D1758" s="1"/>
      <c r="E1758" s="1"/>
      <c r="F1758" s="1"/>
      <c r="G1758" s="1"/>
      <c r="H1758" s="1"/>
      <c r="I1758" s="1"/>
      <c r="J1758" s="1"/>
      <c r="K1758" s="7">
        <f>RANK(W1758,(W1758:Y1758,Z1758:AN1758))</f>
        <v>1</v>
      </c>
      <c r="L1758" s="7" t="e">
        <f>RANK(X1758,(W1758:Y1758,Z1758:AN1758))</f>
        <v>#N/A</v>
      </c>
      <c r="M1758" s="7">
        <f>IF(Y1758&gt;0,RANK(Y1758,(W1758:Y1758,Z1758:AN1758)),0)</f>
        <v>2</v>
      </c>
      <c r="N1758" s="7">
        <f t="shared" si="1203"/>
        <v>4</v>
      </c>
      <c r="O1758" s="1">
        <f t="shared" si="1204"/>
        <v>5984</v>
      </c>
      <c r="P1758" s="2">
        <f t="shared" si="1205"/>
        <v>0.40893870019818218</v>
      </c>
      <c r="Q1758" s="2"/>
      <c r="R1758" s="2">
        <f t="shared" si="1206"/>
        <v>0.70286339096562567</v>
      </c>
      <c r="S1758" s="2">
        <f t="shared" si="1207"/>
        <v>0</v>
      </c>
      <c r="T1758" s="2">
        <f t="shared" si="1208"/>
        <v>0.29392469076744343</v>
      </c>
      <c r="U1758" s="2">
        <f t="shared" si="1209"/>
        <v>1.4351124171393425E-3</v>
      </c>
      <c r="V1758" s="2">
        <f t="shared" si="1210"/>
        <v>1.7768058497915596E-3</v>
      </c>
      <c r="W1758" s="1">
        <v>10285</v>
      </c>
      <c r="X1758" s="1"/>
      <c r="Y1758" s="1">
        <v>4301</v>
      </c>
      <c r="Z1758" s="1">
        <v>21</v>
      </c>
      <c r="AA1758" s="1"/>
      <c r="AB1758" s="1"/>
      <c r="AC1758" s="1">
        <v>26</v>
      </c>
      <c r="AD1758" s="1"/>
      <c r="AE1758" s="1"/>
      <c r="AF1758" s="1"/>
      <c r="AG1758" s="1"/>
      <c r="AH1758" s="1"/>
      <c r="AI1758" s="1"/>
      <c r="AJ1758" s="1"/>
      <c r="AK1758" s="1"/>
      <c r="AL1758" s="1"/>
      <c r="AM1758" s="1"/>
      <c r="AN1758" s="1"/>
      <c r="AO1758" s="1"/>
      <c r="AP1758" s="8"/>
      <c r="AQ1758" s="8"/>
      <c r="AR1758" s="8"/>
      <c r="AS1758" s="8"/>
      <c r="AT1758" s="2"/>
      <c r="AU1758" s="2"/>
      <c r="AV1758" s="2"/>
      <c r="AW1758" s="2"/>
      <c r="AX1758" s="2"/>
      <c r="AY1758" s="154" t="str">
        <f t="shared" si="1211"/>
        <v>Spartanburg CD4</v>
      </c>
      <c r="BA1758" s="154">
        <v>4</v>
      </c>
      <c r="BC1758" s="98">
        <v>45</v>
      </c>
      <c r="BD1758" s="100"/>
      <c r="BE1758" s="154">
        <v>45083</v>
      </c>
      <c r="BF1758" s="154">
        <f t="shared" si="1212"/>
        <v>4508304</v>
      </c>
      <c r="BH1758" s="154" t="s">
        <v>3303</v>
      </c>
    </row>
    <row r="1759" spans="1:60" s="154" customFormat="1" outlineLevel="1">
      <c r="A1759" s="154" t="s">
        <v>1456</v>
      </c>
      <c r="B1759" s="154" t="s">
        <v>1629</v>
      </c>
      <c r="C1759" s="1">
        <f t="shared" si="1202"/>
        <v>557</v>
      </c>
      <c r="D1759" s="1"/>
      <c r="E1759" s="1"/>
      <c r="F1759" s="1"/>
      <c r="G1759" s="1"/>
      <c r="H1759" s="1"/>
      <c r="I1759" s="1"/>
      <c r="J1759" s="1"/>
      <c r="K1759" s="7">
        <f>RANK(W1759,(W1759:Y1759,Z1759:AN1759))</f>
        <v>1</v>
      </c>
      <c r="L1759" s="7" t="e">
        <f>RANK(X1759,(W1759:Y1759,Z1759:AN1759))</f>
        <v>#N/A</v>
      </c>
      <c r="M1759" s="7">
        <f>IF(Y1759&gt;0,RANK(Y1759,(W1759:Y1759,Z1759:AN1759)),0)</f>
        <v>2</v>
      </c>
      <c r="N1759" s="7">
        <f t="shared" si="1203"/>
        <v>3</v>
      </c>
      <c r="O1759" s="1">
        <f t="shared" si="1204"/>
        <v>223</v>
      </c>
      <c r="P1759" s="2">
        <f t="shared" si="1205"/>
        <v>0.40035906642728902</v>
      </c>
      <c r="Q1759" s="2"/>
      <c r="R1759" s="2">
        <f t="shared" si="1206"/>
        <v>0.69838420107719923</v>
      </c>
      <c r="S1759" s="2">
        <f t="shared" si="1207"/>
        <v>0</v>
      </c>
      <c r="T1759" s="2">
        <f t="shared" si="1208"/>
        <v>0.29802513464991021</v>
      </c>
      <c r="U1759" s="2">
        <f t="shared" si="1209"/>
        <v>1.7953321364452424E-3</v>
      </c>
      <c r="V1759" s="2">
        <f t="shared" si="1210"/>
        <v>1.7953321364453222E-3</v>
      </c>
      <c r="W1759" s="1">
        <v>389</v>
      </c>
      <c r="X1759" s="1"/>
      <c r="Y1759" s="1">
        <v>166</v>
      </c>
      <c r="Z1759" s="1">
        <v>1</v>
      </c>
      <c r="AA1759" s="1"/>
      <c r="AB1759" s="1"/>
      <c r="AC1759" s="1">
        <v>1</v>
      </c>
      <c r="AD1759" s="1"/>
      <c r="AE1759" s="1"/>
      <c r="AF1759" s="1"/>
      <c r="AG1759" s="1"/>
      <c r="AH1759" s="1"/>
      <c r="AI1759" s="1"/>
      <c r="AJ1759" s="1"/>
      <c r="AK1759" s="1"/>
      <c r="AL1759" s="1"/>
      <c r="AM1759" s="1"/>
      <c r="AN1759" s="1"/>
      <c r="AO1759" s="1"/>
      <c r="AP1759" s="8"/>
      <c r="AQ1759" s="8"/>
      <c r="AR1759" s="8"/>
      <c r="AS1759" s="8"/>
      <c r="AT1759" s="2"/>
      <c r="AU1759" s="2"/>
      <c r="AV1759" s="2"/>
      <c r="AW1759" s="2"/>
      <c r="AX1759" s="2"/>
      <c r="AY1759" s="154" t="str">
        <f t="shared" si="1211"/>
        <v>Spartanburg CD5</v>
      </c>
      <c r="BA1759" s="154">
        <v>5</v>
      </c>
      <c r="BC1759" s="98">
        <v>45</v>
      </c>
      <c r="BD1759" s="100"/>
      <c r="BE1759" s="154">
        <v>45083</v>
      </c>
      <c r="BF1759" s="154">
        <f t="shared" si="1212"/>
        <v>4508305</v>
      </c>
      <c r="BH1759" s="154" t="s">
        <v>3303</v>
      </c>
    </row>
    <row r="1760" spans="1:60" outlineLevel="1">
      <c r="A1760" t="s">
        <v>1101</v>
      </c>
      <c r="B1760" t="s">
        <v>1629</v>
      </c>
      <c r="C1760" s="1">
        <f>SUM(W1760:AN1760)</f>
        <v>8041</v>
      </c>
      <c r="D1760" s="1"/>
      <c r="E1760" s="1"/>
      <c r="F1760" s="1"/>
      <c r="G1760" s="1"/>
      <c r="H1760" s="1"/>
      <c r="I1760" s="1"/>
      <c r="J1760" s="1"/>
      <c r="K1760" s="7">
        <f>RANK(W1760,(W1760:Y1760,Z1760:AN1760))</f>
        <v>1</v>
      </c>
      <c r="L1760" s="7" t="e">
        <f>RANK(X1760,(W1760:Y1760,Z1760:AN1760))</f>
        <v>#N/A</v>
      </c>
      <c r="M1760" s="7">
        <f>IF(Y1760&gt;0,RANK(Y1760,(W1760:Y1760,Z1760:AN1760)),0)</f>
        <v>2</v>
      </c>
      <c r="N1760" s="7">
        <f>IF(Z1760&gt;0,RANK(Z1760,(W1760:AN1760)),0)</f>
        <v>3</v>
      </c>
      <c r="O1760" s="1">
        <f>MAX(W1760:AD1760)-LARGE(W1760:AD1760,2)</f>
        <v>5691</v>
      </c>
      <c r="P1760" s="2">
        <f>O1760/C1760</f>
        <v>0.70774779256311404</v>
      </c>
      <c r="Q1760" s="2"/>
      <c r="R1760" s="2">
        <f t="shared" ref="R1760:U1761" si="1214">IF($C1760=0,"-",W1760/$C1760)</f>
        <v>0.85026737967914434</v>
      </c>
      <c r="S1760" s="2">
        <f t="shared" si="1214"/>
        <v>0</v>
      </c>
      <c r="T1760" s="2">
        <f t="shared" si="1214"/>
        <v>0.14251958711603036</v>
      </c>
      <c r="U1760" s="2">
        <f t="shared" si="1214"/>
        <v>4.2283298097251587E-3</v>
      </c>
      <c r="V1760" s="2">
        <f>IF(C1760=0,"-",(1-R1760-S1760-T1760-U1760))</f>
        <v>2.9847033951001445E-3</v>
      </c>
      <c r="W1760" s="1">
        <v>6837</v>
      </c>
      <c r="Y1760" s="1">
        <v>1146</v>
      </c>
      <c r="Z1760" s="1">
        <v>34</v>
      </c>
      <c r="AC1760" s="1">
        <v>24</v>
      </c>
      <c r="AH1760" s="1"/>
      <c r="AI1760" s="1"/>
      <c r="AK1760" s="1"/>
      <c r="AL1760" s="1"/>
      <c r="AM1760" s="1"/>
      <c r="AN1760" s="1"/>
      <c r="AO1760" s="1"/>
      <c r="AP1760" s="8"/>
      <c r="AQ1760" s="8"/>
      <c r="AR1760" s="8"/>
      <c r="AS1760" s="8"/>
      <c r="AT1760" s="2"/>
      <c r="AU1760" s="2"/>
      <c r="AV1760" s="2"/>
      <c r="AW1760" s="2"/>
      <c r="AX1760" s="2"/>
      <c r="AY1760" s="154" t="str">
        <f t="shared" si="1211"/>
        <v>Sumter CD5</v>
      </c>
      <c r="BA1760">
        <v>5</v>
      </c>
      <c r="BC1760" s="98">
        <v>45</v>
      </c>
      <c r="BD1760" s="100"/>
      <c r="BE1760">
        <v>45085</v>
      </c>
      <c r="BF1760">
        <f t="shared" ref="BF1760:BF1783" si="1215">BE1760*100+BA1760</f>
        <v>4508505</v>
      </c>
      <c r="BH1760" t="s">
        <v>3303</v>
      </c>
    </row>
    <row r="1761" spans="1:64" outlineLevel="1">
      <c r="A1761" t="s">
        <v>1101</v>
      </c>
      <c r="B1761" t="s">
        <v>1629</v>
      </c>
      <c r="C1761" s="1">
        <f>SUM(W1761:AN1761)</f>
        <v>3309</v>
      </c>
      <c r="D1761" s="1"/>
      <c r="E1761" s="1"/>
      <c r="F1761" s="1"/>
      <c r="G1761" s="1"/>
      <c r="H1761" s="1"/>
      <c r="I1761" s="1"/>
      <c r="J1761" s="1"/>
      <c r="K1761" s="7">
        <f>RANK(W1761,(W1761:Y1761,Z1761:AN1761))</f>
        <v>1</v>
      </c>
      <c r="L1761" s="7" t="e">
        <f>RANK(X1761,(W1761:Y1761,Z1761:AN1761))</f>
        <v>#N/A</v>
      </c>
      <c r="M1761" s="7">
        <f>IF(Y1761&gt;0,RANK(Y1761,(W1761:Y1761,Z1761:AN1761)),0)</f>
        <v>2</v>
      </c>
      <c r="N1761" s="7">
        <f>IF(Z1761&gt;0,RANK(Z1761,(W1761:AN1761)),0)</f>
        <v>4</v>
      </c>
      <c r="O1761" s="1">
        <f>MAX(W1761:AD1761)-LARGE(W1761:AD1761,2)</f>
        <v>2696</v>
      </c>
      <c r="P1761" s="2">
        <f>O1761/C1761</f>
        <v>0.81474765790268966</v>
      </c>
      <c r="Q1761" s="2"/>
      <c r="R1761" s="2">
        <f t="shared" si="1214"/>
        <v>0.90450287095799331</v>
      </c>
      <c r="S1761" s="2">
        <f t="shared" si="1214"/>
        <v>0</v>
      </c>
      <c r="T1761" s="2">
        <f t="shared" si="1214"/>
        <v>8.975521305530372E-2</v>
      </c>
      <c r="U1761" s="2">
        <f t="shared" si="1214"/>
        <v>1.2088244182532487E-3</v>
      </c>
      <c r="V1761" s="2">
        <f>IF(C1761=0,"-",(1-R1761-S1761-T1761-U1761))</f>
        <v>4.5330915684497208E-3</v>
      </c>
      <c r="W1761" s="1">
        <v>2993</v>
      </c>
      <c r="Y1761" s="1">
        <v>297</v>
      </c>
      <c r="Z1761" s="1">
        <v>4</v>
      </c>
      <c r="AC1761" s="1">
        <v>15</v>
      </c>
      <c r="AH1761" s="1"/>
      <c r="AI1761" s="1"/>
      <c r="AK1761" s="1"/>
      <c r="AL1761" s="1"/>
      <c r="AM1761" s="1"/>
      <c r="AN1761" s="1"/>
      <c r="AO1761" s="1"/>
      <c r="AP1761" s="8"/>
      <c r="AQ1761" s="8"/>
      <c r="AR1761" s="8"/>
      <c r="AS1761" s="8"/>
      <c r="AT1761" s="2"/>
      <c r="AU1761" s="2"/>
      <c r="AV1761" s="2"/>
      <c r="AW1761" s="2"/>
      <c r="AX1761" s="2"/>
      <c r="AY1761" s="154" t="str">
        <f t="shared" si="1211"/>
        <v>Sumter CD6</v>
      </c>
      <c r="BA1761">
        <v>6</v>
      </c>
      <c r="BC1761" s="98">
        <v>45</v>
      </c>
      <c r="BD1761" s="100"/>
      <c r="BE1761">
        <v>45085</v>
      </c>
      <c r="BF1761">
        <f t="shared" si="1215"/>
        <v>4508506</v>
      </c>
      <c r="BH1761" t="s">
        <v>3303</v>
      </c>
    </row>
    <row r="1762" spans="1:64">
      <c r="C1762" s="2"/>
      <c r="D1762" s="2"/>
      <c r="E1762" s="2"/>
      <c r="F1762" s="2"/>
      <c r="G1762" s="2"/>
      <c r="H1762" s="2"/>
      <c r="I1762" s="2"/>
      <c r="J1762" s="2"/>
      <c r="K1762" s="7"/>
      <c r="L1762" s="2"/>
      <c r="M1762" s="2"/>
      <c r="N1762" s="2"/>
      <c r="R1762" s="2"/>
      <c r="S1762" s="2"/>
      <c r="T1762" s="2"/>
      <c r="U1762" s="2"/>
      <c r="V1762" s="2"/>
      <c r="AH1762" s="1"/>
      <c r="AI1762" s="1"/>
      <c r="AK1762" s="1"/>
      <c r="AL1762" s="1"/>
      <c r="AM1762" s="1"/>
      <c r="AN1762" s="1"/>
      <c r="AO1762" s="1"/>
      <c r="AP1762" s="8"/>
      <c r="AQ1762" s="8"/>
      <c r="AR1762" s="8"/>
      <c r="AS1762" s="8"/>
      <c r="AT1762" s="2"/>
      <c r="AU1762" s="2"/>
      <c r="AV1762" s="2"/>
      <c r="AW1762" s="2"/>
      <c r="AX1762" s="2"/>
      <c r="BD1762" s="100"/>
      <c r="BE1762"/>
    </row>
    <row r="1763" spans="1:64">
      <c r="A1763" s="48" t="s">
        <v>3032</v>
      </c>
      <c r="C1763" s="2"/>
      <c r="D1763" s="2"/>
      <c r="E1763" s="2"/>
      <c r="F1763" s="2"/>
      <c r="G1763" s="2"/>
      <c r="H1763" s="2"/>
      <c r="I1763" s="2"/>
      <c r="J1763" s="2"/>
      <c r="K1763" s="7"/>
      <c r="L1763" s="2"/>
      <c r="M1763" s="2"/>
      <c r="N1763" s="2"/>
      <c r="R1763" s="2"/>
      <c r="S1763" s="2"/>
      <c r="T1763" s="2"/>
      <c r="U1763" s="2"/>
      <c r="V1763" s="2"/>
      <c r="AH1763" s="1"/>
      <c r="AI1763" s="1"/>
      <c r="AK1763" s="1"/>
      <c r="AL1763" s="1"/>
      <c r="AM1763" s="1"/>
      <c r="AN1763" s="1"/>
      <c r="AO1763" s="1"/>
      <c r="AP1763" s="8"/>
      <c r="AQ1763" s="8"/>
      <c r="AR1763" s="8"/>
      <c r="AS1763" s="8"/>
      <c r="AT1763" s="2"/>
      <c r="AU1763" s="2"/>
      <c r="AV1763" s="2"/>
      <c r="AW1763" s="2"/>
      <c r="AX1763" s="2"/>
      <c r="BD1763" s="100"/>
      <c r="BE1763"/>
    </row>
    <row r="1764" spans="1:64">
      <c r="A1764" s="177" t="s">
        <v>1166</v>
      </c>
      <c r="B1764" t="s">
        <v>14</v>
      </c>
      <c r="C1764" s="1">
        <f t="shared" ref="C1764:C1783" si="1216">SUM(W1764:AN1764)</f>
        <v>747</v>
      </c>
      <c r="D1764" s="1"/>
      <c r="E1764" s="1"/>
      <c r="F1764" s="1"/>
      <c r="G1764" s="1"/>
      <c r="H1764" s="1"/>
      <c r="I1764" s="1"/>
      <c r="J1764" s="1"/>
      <c r="K1764" s="7">
        <f>RANK(W1764,(W1764:Y1764,Z1764:AN1764))</f>
        <v>1</v>
      </c>
      <c r="L1764" s="7" t="e">
        <f>RANK(X1764,(W1764:Y1764,Z1764:AN1764))</f>
        <v>#N/A</v>
      </c>
      <c r="M1764" s="7">
        <f>IF(Y1764&gt;0,RANK(Y1764,(W1764:Y1764,Z1764:AN1764)),0)</f>
        <v>2</v>
      </c>
      <c r="N1764" s="7">
        <f t="shared" ref="N1764:N1783" si="1217">IF(Z1764&gt;0,RANK(Z1764,(W1764:AN1764)),0)</f>
        <v>4</v>
      </c>
      <c r="O1764" s="1">
        <f t="shared" ref="O1764:O1783" si="1218">MAX(W1764:AD1764)-LARGE(W1764:AD1764,2)</f>
        <v>237</v>
      </c>
      <c r="P1764" s="2">
        <f t="shared" ref="P1764:P1783" si="1219">O1764/C1764</f>
        <v>0.31726907630522089</v>
      </c>
      <c r="Q1764" s="2"/>
      <c r="R1764" s="2">
        <f t="shared" ref="R1764:R1783" si="1220">IF($C1764=0,"-",W1764/$C1764)</f>
        <v>0.63855421686746983</v>
      </c>
      <c r="S1764" s="2">
        <f t="shared" ref="S1764:S1783" si="1221">IF($C1764=0,"-",X1764/$C1764)</f>
        <v>0</v>
      </c>
      <c r="T1764" s="2">
        <f t="shared" ref="T1764:T1783" si="1222">IF($C1764=0,"-",Y1764/$C1764)</f>
        <v>0.32128514056224899</v>
      </c>
      <c r="U1764" s="2">
        <f t="shared" ref="U1764:U1783" si="1223">IF($C1764=0,"-",Z1764/$C1764)</f>
        <v>1.4725568942436412E-2</v>
      </c>
      <c r="V1764" s="2">
        <f t="shared" ref="V1764:V1783" si="1224">IF(C1764=0,"-",(1-R1764-S1764-T1764-U1764))</f>
        <v>2.5435073627844768E-2</v>
      </c>
      <c r="W1764" s="1">
        <v>477</v>
      </c>
      <c r="Y1764" s="1">
        <v>240</v>
      </c>
      <c r="Z1764" s="1">
        <v>11</v>
      </c>
      <c r="AE1764" s="1">
        <v>19</v>
      </c>
      <c r="AH1764" s="1"/>
      <c r="AI1764" s="1"/>
      <c r="AK1764" s="1"/>
      <c r="AL1764" s="1"/>
      <c r="AM1764" s="1"/>
      <c r="AN1764" s="1"/>
      <c r="AO1764" s="1"/>
      <c r="AP1764" s="8"/>
      <c r="AQ1764" s="8"/>
      <c r="AR1764" s="8"/>
      <c r="AS1764" s="8"/>
      <c r="AT1764" s="2"/>
      <c r="AU1764" s="2"/>
      <c r="AV1764" s="2"/>
      <c r="AW1764" s="2"/>
      <c r="AX1764" s="2"/>
      <c r="AY1764" s="177" t="str">
        <f t="shared" ref="AY1764:AY1783" si="1225">A1764&amp;" CD"&amp;BA1764</f>
        <v>Benton CD7</v>
      </c>
      <c r="BA1764">
        <v>7</v>
      </c>
      <c r="BC1764" s="98">
        <v>47</v>
      </c>
      <c r="BD1764" s="100"/>
      <c r="BE1764">
        <v>47005</v>
      </c>
      <c r="BF1764">
        <f t="shared" si="1215"/>
        <v>4700507</v>
      </c>
      <c r="BH1764" t="s">
        <v>3303</v>
      </c>
      <c r="BI1764" s="177"/>
      <c r="BJ1764" s="177"/>
      <c r="BK1764" s="177"/>
    </row>
    <row r="1765" spans="1:64" s="193" customFormat="1">
      <c r="A1765" s="193" t="s">
        <v>1166</v>
      </c>
      <c r="B1765" s="193" t="s">
        <v>14</v>
      </c>
      <c r="C1765" s="1">
        <f t="shared" ref="C1765" si="1226">SUM(W1765:AN1765)</f>
        <v>0</v>
      </c>
      <c r="D1765" s="1"/>
      <c r="E1765" s="1"/>
      <c r="F1765" s="1"/>
      <c r="G1765" s="1"/>
      <c r="H1765" s="1"/>
      <c r="I1765" s="1"/>
      <c r="J1765" s="1"/>
      <c r="K1765" s="7">
        <f>RANK(W1765,(W1765:Y1765,Z1765:AN1765))</f>
        <v>1</v>
      </c>
      <c r="L1765" s="7">
        <f>RANK(X1765,(W1765:Y1765,Z1765:AN1765))</f>
        <v>1</v>
      </c>
      <c r="M1765" s="7">
        <f>IF(Y1765&gt;0,RANK(Y1765,(W1765:Y1765,Z1765:AN1765)),0)</f>
        <v>0</v>
      </c>
      <c r="N1765" s="7">
        <f t="shared" ref="N1765" si="1227">IF(Z1765&gt;0,RANK(Z1765,(W1765:AN1765)),0)</f>
        <v>0</v>
      </c>
      <c r="O1765" s="1">
        <f t="shared" ref="O1765" si="1228">MAX(W1765:AD1765)-LARGE(W1765:AD1765,2)</f>
        <v>0</v>
      </c>
      <c r="P1765" s="2" t="e">
        <f t="shared" ref="P1765" si="1229">O1765/C1765</f>
        <v>#DIV/0!</v>
      </c>
      <c r="Q1765" s="2"/>
      <c r="R1765" s="2" t="str">
        <f t="shared" ref="R1765" si="1230">IF($C1765=0,"-",W1765/$C1765)</f>
        <v>-</v>
      </c>
      <c r="S1765" s="2" t="str">
        <f t="shared" ref="S1765" si="1231">IF($C1765=0,"-",X1765/$C1765)</f>
        <v>-</v>
      </c>
      <c r="T1765" s="2" t="str">
        <f t="shared" ref="T1765" si="1232">IF($C1765=0,"-",Y1765/$C1765)</f>
        <v>-</v>
      </c>
      <c r="U1765" s="2" t="str">
        <f t="shared" ref="U1765" si="1233">IF($C1765=0,"-",Z1765/$C1765)</f>
        <v>-</v>
      </c>
      <c r="V1765" s="2" t="str">
        <f t="shared" ref="V1765" si="1234">IF(C1765=0,"-",(1-R1765-S1765-T1765-U1765))</f>
        <v>-</v>
      </c>
      <c r="W1765" s="1">
        <v>0</v>
      </c>
      <c r="X1765" s="1"/>
      <c r="Y1765" s="1">
        <v>0</v>
      </c>
      <c r="Z1765" s="1">
        <v>0</v>
      </c>
      <c r="AA1765" s="1"/>
      <c r="AB1765" s="1"/>
      <c r="AC1765" s="1"/>
      <c r="AD1765" s="1"/>
      <c r="AE1765" s="1">
        <v>0</v>
      </c>
      <c r="AF1765" s="1"/>
      <c r="AG1765" s="1"/>
      <c r="AH1765" s="1"/>
      <c r="AI1765" s="1"/>
      <c r="AJ1765" s="1"/>
      <c r="AK1765" s="1"/>
      <c r="AL1765" s="1"/>
      <c r="AM1765" s="1"/>
      <c r="AN1765" s="1"/>
      <c r="AO1765" s="1"/>
      <c r="AP1765" s="8"/>
      <c r="AQ1765" s="8"/>
      <c r="AR1765" s="8"/>
      <c r="AS1765" s="8"/>
      <c r="AT1765" s="2"/>
      <c r="AU1765" s="2"/>
      <c r="AV1765" s="2"/>
      <c r="AW1765" s="2"/>
      <c r="AX1765" s="2"/>
      <c r="AY1765" s="193" t="str">
        <f t="shared" ref="AY1765" si="1235">A1765&amp;" CD"&amp;BA1765</f>
        <v>Benton CD8</v>
      </c>
      <c r="BA1765" s="193">
        <v>8</v>
      </c>
      <c r="BC1765" s="98">
        <v>47</v>
      </c>
      <c r="BD1765" s="100"/>
      <c r="BE1765" s="193">
        <v>47005</v>
      </c>
      <c r="BF1765" s="193">
        <f t="shared" ref="BF1765" si="1236">BE1765*100+BA1765</f>
        <v>4700508</v>
      </c>
      <c r="BH1765" s="193" t="s">
        <v>3303</v>
      </c>
    </row>
    <row r="1766" spans="1:64">
      <c r="A1766" s="177" t="s">
        <v>1166</v>
      </c>
      <c r="B1766" t="s">
        <v>14</v>
      </c>
      <c r="C1766" s="1">
        <f t="shared" si="1216"/>
        <v>135</v>
      </c>
      <c r="D1766" s="1"/>
      <c r="E1766" s="1"/>
      <c r="F1766" s="1"/>
      <c r="G1766" s="1"/>
      <c r="H1766" s="1"/>
      <c r="I1766" s="1"/>
      <c r="J1766" s="1"/>
      <c r="K1766" s="7">
        <f>RANK(W1766,(W1766:Y1766,Z1766:AN1766))</f>
        <v>1</v>
      </c>
      <c r="L1766" s="7" t="e">
        <f>RANK(X1766,(W1766:Y1766,Z1766:AN1766))</f>
        <v>#N/A</v>
      </c>
      <c r="M1766" s="7">
        <f>IF(Y1766&gt;0,RANK(Y1766,(W1766:Y1766,Z1766:AN1766)),0)</f>
        <v>2</v>
      </c>
      <c r="N1766" s="7">
        <f t="shared" si="1217"/>
        <v>4</v>
      </c>
      <c r="O1766" s="1">
        <f t="shared" si="1218"/>
        <v>36</v>
      </c>
      <c r="P1766" s="2">
        <f t="shared" si="1219"/>
        <v>0.26666666666666666</v>
      </c>
      <c r="Q1766" s="2"/>
      <c r="R1766" s="2">
        <f t="shared" si="1220"/>
        <v>0.61481481481481481</v>
      </c>
      <c r="S1766" s="2">
        <f t="shared" si="1221"/>
        <v>0</v>
      </c>
      <c r="T1766" s="2">
        <f t="shared" si="1222"/>
        <v>0.34814814814814815</v>
      </c>
      <c r="U1766" s="2">
        <f t="shared" si="1223"/>
        <v>7.4074074074074077E-3</v>
      </c>
      <c r="V1766" s="2">
        <f t="shared" si="1224"/>
        <v>2.9629629629629627E-2</v>
      </c>
      <c r="W1766" s="1">
        <v>83</v>
      </c>
      <c r="Y1766" s="1">
        <v>47</v>
      </c>
      <c r="Z1766" s="1">
        <v>1</v>
      </c>
      <c r="AE1766" s="1">
        <v>4</v>
      </c>
      <c r="AH1766" s="1"/>
      <c r="AI1766" s="1"/>
      <c r="AK1766" s="1"/>
      <c r="AL1766" s="1"/>
      <c r="AM1766" s="1"/>
      <c r="AN1766" s="1"/>
      <c r="AO1766" s="1"/>
      <c r="AP1766" s="8"/>
      <c r="AQ1766" s="8"/>
      <c r="AR1766" s="8"/>
      <c r="AS1766" s="8"/>
      <c r="AT1766" s="2"/>
      <c r="AU1766" s="2"/>
      <c r="AV1766" s="2"/>
      <c r="AW1766" s="2"/>
      <c r="AX1766" s="2"/>
      <c r="AY1766" s="177" t="str">
        <f t="shared" si="1225"/>
        <v>Benton CD0</v>
      </c>
      <c r="BA1766">
        <v>0</v>
      </c>
      <c r="BC1766" s="98">
        <v>47</v>
      </c>
      <c r="BD1766" s="100"/>
      <c r="BE1766">
        <v>47005</v>
      </c>
      <c r="BF1766">
        <f t="shared" si="1215"/>
        <v>4700500</v>
      </c>
      <c r="BH1766" t="s">
        <v>3303</v>
      </c>
      <c r="BI1766" s="177"/>
      <c r="BJ1766" s="177"/>
      <c r="BK1766" s="177"/>
      <c r="BL1766" s="177"/>
    </row>
    <row r="1767" spans="1:64">
      <c r="A1767" s="177" t="s">
        <v>1027</v>
      </c>
      <c r="B1767" t="s">
        <v>14</v>
      </c>
      <c r="C1767" s="1">
        <f t="shared" si="1216"/>
        <v>693</v>
      </c>
      <c r="D1767" s="1"/>
      <c r="E1767" s="1"/>
      <c r="F1767" s="1"/>
      <c r="G1767" s="1"/>
      <c r="H1767" s="1"/>
      <c r="I1767" s="1"/>
      <c r="J1767" s="1"/>
      <c r="K1767" s="7">
        <f>RANK(W1767,(W1767:Y1767,Z1767:AN1767))</f>
        <v>1</v>
      </c>
      <c r="L1767" s="7" t="e">
        <f>RANK(X1767,(W1767:Y1767,Z1767:AN1767))</f>
        <v>#N/A</v>
      </c>
      <c r="M1767" s="7">
        <f>IF(Y1767&gt;0,RANK(Y1767,(W1767:Y1767,Z1767:AN1767)),0)</f>
        <v>2</v>
      </c>
      <c r="N1767" s="7">
        <f t="shared" si="1217"/>
        <v>4</v>
      </c>
      <c r="O1767" s="1">
        <f t="shared" si="1218"/>
        <v>60</v>
      </c>
      <c r="P1767" s="2">
        <f t="shared" si="1219"/>
        <v>8.6580086580086577E-2</v>
      </c>
      <c r="Q1767" s="2"/>
      <c r="R1767" s="2">
        <f t="shared" si="1220"/>
        <v>0.53535353535353536</v>
      </c>
      <c r="S1767" s="2">
        <f t="shared" si="1221"/>
        <v>0</v>
      </c>
      <c r="T1767" s="2">
        <f t="shared" si="1222"/>
        <v>0.44877344877344877</v>
      </c>
      <c r="U1767" s="2">
        <f t="shared" si="1223"/>
        <v>4.329004329004329E-3</v>
      </c>
      <c r="V1767" s="2">
        <f t="shared" si="1224"/>
        <v>1.1544011544011544E-2</v>
      </c>
      <c r="W1767" s="1">
        <v>371</v>
      </c>
      <c r="Y1767" s="1">
        <v>311</v>
      </c>
      <c r="Z1767" s="1">
        <v>3</v>
      </c>
      <c r="AE1767" s="1">
        <v>8</v>
      </c>
      <c r="AH1767" s="1"/>
      <c r="AI1767" s="1"/>
      <c r="AK1767" s="1"/>
      <c r="AL1767" s="1"/>
      <c r="AM1767" s="1"/>
      <c r="AN1767" s="1"/>
      <c r="AO1767" s="1"/>
      <c r="AP1767" s="8"/>
      <c r="AQ1767" s="8"/>
      <c r="AR1767" s="8"/>
      <c r="AS1767" s="8"/>
      <c r="AT1767" s="2"/>
      <c r="AU1767" s="2"/>
      <c r="AV1767" s="2"/>
      <c r="AW1767" s="2"/>
      <c r="AX1767" s="2"/>
      <c r="AY1767" s="177" t="str">
        <f t="shared" si="1225"/>
        <v>Bradley CD3</v>
      </c>
      <c r="BA1767">
        <v>3</v>
      </c>
      <c r="BC1767" s="98">
        <v>47</v>
      </c>
      <c r="BD1767" s="100"/>
      <c r="BE1767">
        <v>47011</v>
      </c>
      <c r="BF1767">
        <f t="shared" si="1215"/>
        <v>4701103</v>
      </c>
      <c r="BH1767" t="s">
        <v>3303</v>
      </c>
      <c r="BI1767" s="177"/>
      <c r="BJ1767" s="177"/>
      <c r="BK1767" s="177"/>
      <c r="BL1767" s="177"/>
    </row>
    <row r="1768" spans="1:64">
      <c r="A1768" s="177" t="s">
        <v>1027</v>
      </c>
      <c r="B1768" t="s">
        <v>14</v>
      </c>
      <c r="C1768" s="1">
        <f t="shared" si="1216"/>
        <v>2285</v>
      </c>
      <c r="D1768" s="1"/>
      <c r="E1768" s="1"/>
      <c r="F1768" s="1"/>
      <c r="G1768" s="1"/>
      <c r="H1768" s="1"/>
      <c r="I1768" s="1"/>
      <c r="J1768" s="1"/>
      <c r="K1768" s="7">
        <f>RANK(W1768,(W1768:Y1768,Z1768:AN1768))</f>
        <v>1</v>
      </c>
      <c r="L1768" s="7" t="e">
        <f>RANK(X1768,(W1768:Y1768,Z1768:AN1768))</f>
        <v>#N/A</v>
      </c>
      <c r="M1768" s="7">
        <f>IF(Y1768&gt;0,RANK(Y1768,(W1768:Y1768,Z1768:AN1768)),0)</f>
        <v>2</v>
      </c>
      <c r="N1768" s="7">
        <f t="shared" si="1217"/>
        <v>4</v>
      </c>
      <c r="O1768" s="1">
        <f t="shared" si="1218"/>
        <v>282</v>
      </c>
      <c r="P1768" s="2">
        <f t="shared" si="1219"/>
        <v>0.12341356673960613</v>
      </c>
      <c r="Q1768" s="2"/>
      <c r="R1768" s="2">
        <f t="shared" si="1220"/>
        <v>0.55711159737417948</v>
      </c>
      <c r="S1768" s="2">
        <f t="shared" si="1221"/>
        <v>0</v>
      </c>
      <c r="T1768" s="2">
        <f t="shared" si="1222"/>
        <v>0.43369803063457329</v>
      </c>
      <c r="U1768" s="2">
        <f t="shared" si="1223"/>
        <v>4.3763676148796497E-3</v>
      </c>
      <c r="V1768" s="2">
        <f t="shared" si="1224"/>
        <v>4.8140043763675762E-3</v>
      </c>
      <c r="W1768" s="1">
        <v>1273</v>
      </c>
      <c r="Y1768" s="1">
        <v>991</v>
      </c>
      <c r="Z1768" s="1">
        <v>10</v>
      </c>
      <c r="AE1768" s="1">
        <v>11</v>
      </c>
      <c r="AH1768" s="1"/>
      <c r="AI1768" s="1"/>
      <c r="AK1768" s="1"/>
      <c r="AL1768" s="1"/>
      <c r="AM1768" s="1"/>
      <c r="AN1768" s="1"/>
      <c r="AO1768" s="1"/>
      <c r="AP1768" s="8"/>
      <c r="AQ1768" s="8"/>
      <c r="AR1768" s="8"/>
      <c r="AS1768" s="8"/>
      <c r="AT1768" s="2"/>
      <c r="AU1768" s="2"/>
      <c r="AV1768" s="2"/>
      <c r="AW1768" s="2"/>
      <c r="AX1768" s="2"/>
      <c r="AY1768" s="177" t="str">
        <f t="shared" si="1225"/>
        <v>Bradley CD4</v>
      </c>
      <c r="BA1768">
        <v>4</v>
      </c>
      <c r="BC1768" s="98">
        <v>47</v>
      </c>
      <c r="BD1768" s="100"/>
      <c r="BE1768">
        <v>47011</v>
      </c>
      <c r="BF1768">
        <f t="shared" si="1215"/>
        <v>4701104</v>
      </c>
      <c r="BH1768" t="s">
        <v>3303</v>
      </c>
      <c r="BI1768" s="177"/>
      <c r="BJ1768" s="177"/>
      <c r="BK1768" s="177"/>
      <c r="BL1768" s="177"/>
    </row>
    <row r="1769" spans="1:64">
      <c r="A1769" s="177" t="s">
        <v>425</v>
      </c>
      <c r="B1769" t="s">
        <v>14</v>
      </c>
      <c r="C1769" s="1">
        <f t="shared" si="1216"/>
        <v>144</v>
      </c>
      <c r="D1769" s="1"/>
      <c r="E1769" s="1"/>
      <c r="F1769" s="1"/>
      <c r="G1769" s="1"/>
      <c r="H1769" s="1"/>
      <c r="I1769" s="1"/>
      <c r="J1769" s="1"/>
      <c r="K1769" s="7">
        <f>RANK(W1769,(W1769:Y1769,Z1769:AN1769))</f>
        <v>1</v>
      </c>
      <c r="L1769" s="7">
        <f>RANK(X1769,(W1769:Y1769,Z1769:AN1769))</f>
        <v>4</v>
      </c>
      <c r="M1769" s="7">
        <f>IF(Y1769&gt;0,RANK(Y1769,(W1769:Y1769,Z1769:AN1769)),0)</f>
        <v>2</v>
      </c>
      <c r="N1769" s="7">
        <f t="shared" si="1217"/>
        <v>0</v>
      </c>
      <c r="O1769" s="1">
        <f t="shared" si="1218"/>
        <v>49</v>
      </c>
      <c r="P1769" s="2">
        <f t="shared" si="1219"/>
        <v>0.34027777777777779</v>
      </c>
      <c r="Q1769" s="2"/>
      <c r="R1769" s="2">
        <f t="shared" si="1220"/>
        <v>0.66666666666666663</v>
      </c>
      <c r="S1769" s="2">
        <f t="shared" si="1221"/>
        <v>0</v>
      </c>
      <c r="T1769" s="2">
        <f t="shared" si="1222"/>
        <v>0.3263888888888889</v>
      </c>
      <c r="U1769" s="2">
        <f t="shared" si="1223"/>
        <v>0</v>
      </c>
      <c r="V1769" s="2">
        <f t="shared" si="1224"/>
        <v>6.9444444444444753E-3</v>
      </c>
      <c r="W1769" s="1">
        <v>96</v>
      </c>
      <c r="Y1769" s="1">
        <v>47</v>
      </c>
      <c r="Z1769" s="1">
        <v>0</v>
      </c>
      <c r="AE1769" s="1">
        <v>1</v>
      </c>
      <c r="AH1769" s="1"/>
      <c r="AI1769" s="1"/>
      <c r="AK1769" s="1"/>
      <c r="AL1769" s="1"/>
      <c r="AM1769" s="1"/>
      <c r="AN1769" s="1"/>
      <c r="AO1769" s="1"/>
      <c r="AP1769" s="8"/>
      <c r="AQ1769" s="8"/>
      <c r="AR1769" s="8"/>
      <c r="AS1769" s="8"/>
      <c r="AT1769" s="2"/>
      <c r="AU1769" s="2"/>
      <c r="AV1769" s="2"/>
      <c r="AW1769" s="2"/>
      <c r="AX1769" s="2"/>
      <c r="AY1769" s="177" t="str">
        <f t="shared" si="1225"/>
        <v>Campbell CD2</v>
      </c>
      <c r="BA1769">
        <v>2</v>
      </c>
      <c r="BC1769" s="98">
        <v>47</v>
      </c>
      <c r="BD1769" s="100"/>
      <c r="BE1769">
        <v>47013</v>
      </c>
      <c r="BF1769">
        <f t="shared" si="1215"/>
        <v>4701302</v>
      </c>
      <c r="BH1769" t="s">
        <v>3303</v>
      </c>
      <c r="BI1769" s="177"/>
      <c r="BJ1769" s="177"/>
      <c r="BK1769" s="177"/>
      <c r="BL1769" s="177"/>
    </row>
    <row r="1770" spans="1:64">
      <c r="A1770" s="177" t="s">
        <v>425</v>
      </c>
      <c r="B1770" t="s">
        <v>14</v>
      </c>
      <c r="C1770" s="1">
        <f t="shared" si="1216"/>
        <v>841</v>
      </c>
      <c r="D1770" s="1"/>
      <c r="E1770" s="1"/>
      <c r="F1770" s="1"/>
      <c r="G1770" s="1"/>
      <c r="H1770" s="1"/>
      <c r="I1770" s="1"/>
      <c r="J1770" s="1"/>
      <c r="K1770" s="7">
        <f>RANK(W1770,(W1770:Y1770,Z1770:AN1770))</f>
        <v>1</v>
      </c>
      <c r="L1770" s="7" t="e">
        <f>RANK(X1770,(W1770:Y1770,Z1770:AN1770))</f>
        <v>#N/A</v>
      </c>
      <c r="M1770" s="7">
        <f>IF(Y1770&gt;0,RANK(Y1770,(W1770:Y1770,Z1770:AN1770)),0)</f>
        <v>2</v>
      </c>
      <c r="N1770" s="7">
        <f t="shared" si="1217"/>
        <v>4</v>
      </c>
      <c r="O1770" s="1">
        <f t="shared" si="1218"/>
        <v>304</v>
      </c>
      <c r="P1770" s="2">
        <f t="shared" si="1219"/>
        <v>0.36147443519619499</v>
      </c>
      <c r="Q1770" s="2"/>
      <c r="R1770" s="2">
        <f t="shared" si="1220"/>
        <v>0.66587395957193818</v>
      </c>
      <c r="S1770" s="2">
        <f t="shared" si="1221"/>
        <v>0</v>
      </c>
      <c r="T1770" s="2">
        <f t="shared" si="1222"/>
        <v>0.30439952437574314</v>
      </c>
      <c r="U1770" s="2">
        <f t="shared" si="1223"/>
        <v>1.4268727705112961E-2</v>
      </c>
      <c r="V1770" s="2">
        <f t="shared" si="1224"/>
        <v>1.5457788347205724E-2</v>
      </c>
      <c r="W1770" s="1">
        <v>560</v>
      </c>
      <c r="Y1770" s="1">
        <v>256</v>
      </c>
      <c r="Z1770" s="1">
        <v>12</v>
      </c>
      <c r="AE1770" s="1">
        <v>13</v>
      </c>
      <c r="AH1770" s="1"/>
      <c r="AI1770" s="1"/>
      <c r="AK1770" s="1"/>
      <c r="AL1770" s="1"/>
      <c r="AM1770" s="1"/>
      <c r="AN1770" s="1"/>
      <c r="AO1770" s="1"/>
      <c r="AP1770" s="8"/>
      <c r="AQ1770" s="8"/>
      <c r="AR1770" s="8"/>
      <c r="AS1770" s="8"/>
      <c r="AT1770" s="2"/>
      <c r="AU1770" s="2"/>
      <c r="AV1770" s="2"/>
      <c r="AW1770" s="2"/>
      <c r="AX1770" s="2"/>
      <c r="AY1770" s="177" t="str">
        <f t="shared" si="1225"/>
        <v>Campbell CD3</v>
      </c>
      <c r="BA1770">
        <v>3</v>
      </c>
      <c r="BC1770" s="98">
        <v>47</v>
      </c>
      <c r="BD1770" s="100"/>
      <c r="BE1770">
        <v>47013</v>
      </c>
      <c r="BF1770">
        <f t="shared" si="1215"/>
        <v>4701303</v>
      </c>
      <c r="BH1770" t="s">
        <v>3303</v>
      </c>
      <c r="BI1770" s="177"/>
      <c r="BJ1770" s="177"/>
      <c r="BK1770" s="177"/>
      <c r="BL1770" s="177"/>
    </row>
    <row r="1771" spans="1:64">
      <c r="A1771" s="177" t="s">
        <v>811</v>
      </c>
      <c r="B1771" t="s">
        <v>14</v>
      </c>
      <c r="C1771" s="1">
        <f t="shared" si="1216"/>
        <v>1421</v>
      </c>
      <c r="D1771" s="1"/>
      <c r="E1771" s="1"/>
      <c r="F1771" s="1"/>
      <c r="G1771" s="1"/>
      <c r="H1771" s="1"/>
      <c r="I1771" s="1"/>
      <c r="J1771" s="1"/>
      <c r="K1771" s="7">
        <f>RANK(W1771,(W1771:Y1771,Z1771:AN1771))</f>
        <v>1</v>
      </c>
      <c r="L1771" s="7" t="e">
        <f>RANK(X1771,(W1771:Y1771,Z1771:AN1771))</f>
        <v>#N/A</v>
      </c>
      <c r="M1771" s="7">
        <f>IF(Y1771&gt;0,RANK(Y1771,(W1771:Y1771,Z1771:AN1771)),0)</f>
        <v>2</v>
      </c>
      <c r="N1771" s="7">
        <f t="shared" si="1217"/>
        <v>4</v>
      </c>
      <c r="O1771" s="1">
        <f t="shared" si="1218"/>
        <v>164</v>
      </c>
      <c r="P1771" s="2">
        <f t="shared" si="1219"/>
        <v>0.11541168191414497</v>
      </c>
      <c r="Q1771" s="2"/>
      <c r="R1771" s="2">
        <f t="shared" si="1220"/>
        <v>0.55031667839549614</v>
      </c>
      <c r="S1771" s="2">
        <f t="shared" si="1221"/>
        <v>0</v>
      </c>
      <c r="T1771" s="2">
        <f t="shared" si="1222"/>
        <v>0.43490499648135117</v>
      </c>
      <c r="U1771" s="2">
        <f t="shared" si="1223"/>
        <v>5.629838142153413E-3</v>
      </c>
      <c r="V1771" s="2">
        <f t="shared" si="1224"/>
        <v>9.1484869809992792E-3</v>
      </c>
      <c r="W1771" s="1">
        <v>782</v>
      </c>
      <c r="Y1771" s="1">
        <v>618</v>
      </c>
      <c r="Z1771" s="1">
        <v>8</v>
      </c>
      <c r="AE1771" s="1">
        <v>13</v>
      </c>
      <c r="AH1771" s="1"/>
      <c r="AI1771" s="1"/>
      <c r="AK1771" s="1"/>
      <c r="AL1771" s="1"/>
      <c r="AM1771" s="1"/>
      <c r="AN1771" s="1"/>
      <c r="AO1771" s="1"/>
      <c r="AP1771" s="8"/>
      <c r="AQ1771" s="8"/>
      <c r="AR1771" s="8"/>
      <c r="AS1771" s="8"/>
      <c r="AT1771" s="2"/>
      <c r="AU1771" s="2"/>
      <c r="AV1771" s="2"/>
      <c r="AW1771" s="2"/>
      <c r="AX1771" s="2"/>
      <c r="AY1771" s="177" t="str">
        <f t="shared" si="1225"/>
        <v>Cheatham CD5</v>
      </c>
      <c r="BA1771">
        <v>5</v>
      </c>
      <c r="BC1771" s="98">
        <v>47</v>
      </c>
      <c r="BD1771" s="100"/>
      <c r="BE1771">
        <v>47021</v>
      </c>
      <c r="BF1771">
        <f t="shared" si="1215"/>
        <v>4702105</v>
      </c>
      <c r="BH1771" t="s">
        <v>3303</v>
      </c>
      <c r="BI1771" s="177"/>
      <c r="BJ1771" s="177"/>
      <c r="BK1771" s="177"/>
      <c r="BL1771" s="177"/>
    </row>
    <row r="1772" spans="1:64" s="193" customFormat="1">
      <c r="A1772" s="193" t="s">
        <v>811</v>
      </c>
      <c r="B1772" s="193" t="s">
        <v>14</v>
      </c>
      <c r="C1772" s="1">
        <f t="shared" ref="C1772" si="1237">SUM(W1772:AN1772)</f>
        <v>0</v>
      </c>
      <c r="D1772" s="1"/>
      <c r="E1772" s="1"/>
      <c r="F1772" s="1"/>
      <c r="G1772" s="1"/>
      <c r="H1772" s="1"/>
      <c r="I1772" s="1"/>
      <c r="J1772" s="1"/>
      <c r="K1772" s="7">
        <f>RANK(W1772,(W1772:Y1772,Z1772:AN1772))</f>
        <v>1</v>
      </c>
      <c r="L1772" s="7">
        <f>RANK(X1772,(W1772:Y1772,Z1772:AN1772))</f>
        <v>1</v>
      </c>
      <c r="M1772" s="7">
        <f>IF(Y1772&gt;0,RANK(Y1772,(W1772:Y1772,Z1772:AN1772)),0)</f>
        <v>0</v>
      </c>
      <c r="N1772" s="7">
        <f t="shared" ref="N1772" si="1238">IF(Z1772&gt;0,RANK(Z1772,(W1772:AN1772)),0)</f>
        <v>0</v>
      </c>
      <c r="O1772" s="1">
        <f t="shared" ref="O1772" si="1239">MAX(W1772:AD1772)-LARGE(W1772:AD1772,2)</f>
        <v>0</v>
      </c>
      <c r="P1772" s="2" t="e">
        <f t="shared" ref="P1772" si="1240">O1772/C1772</f>
        <v>#DIV/0!</v>
      </c>
      <c r="Q1772" s="2"/>
      <c r="R1772" s="2" t="str">
        <f t="shared" ref="R1772" si="1241">IF($C1772=0,"-",W1772/$C1772)</f>
        <v>-</v>
      </c>
      <c r="S1772" s="2" t="str">
        <f t="shared" ref="S1772" si="1242">IF($C1772=0,"-",X1772/$C1772)</f>
        <v>-</v>
      </c>
      <c r="T1772" s="2" t="str">
        <f t="shared" ref="T1772" si="1243">IF($C1772=0,"-",Y1772/$C1772)</f>
        <v>-</v>
      </c>
      <c r="U1772" s="2" t="str">
        <f t="shared" ref="U1772" si="1244">IF($C1772=0,"-",Z1772/$C1772)</f>
        <v>-</v>
      </c>
      <c r="V1772" s="2" t="str">
        <f t="shared" ref="V1772" si="1245">IF(C1772=0,"-",(1-R1772-S1772-T1772-U1772))</f>
        <v>-</v>
      </c>
      <c r="W1772" s="1">
        <v>0</v>
      </c>
      <c r="X1772" s="1"/>
      <c r="Y1772" s="1">
        <v>0</v>
      </c>
      <c r="Z1772" s="1">
        <v>0</v>
      </c>
      <c r="AA1772" s="1"/>
      <c r="AB1772" s="1"/>
      <c r="AC1772" s="1"/>
      <c r="AD1772" s="1"/>
      <c r="AE1772" s="1">
        <v>0</v>
      </c>
      <c r="AF1772" s="1"/>
      <c r="AG1772" s="1"/>
      <c r="AH1772" s="1"/>
      <c r="AI1772" s="1"/>
      <c r="AJ1772" s="1"/>
      <c r="AK1772" s="1"/>
      <c r="AL1772" s="1"/>
      <c r="AM1772" s="1"/>
      <c r="AN1772" s="1"/>
      <c r="AO1772" s="1"/>
      <c r="AP1772" s="8"/>
      <c r="AQ1772" s="8"/>
      <c r="AR1772" s="8"/>
      <c r="AS1772" s="8"/>
      <c r="AT1772" s="2"/>
      <c r="AU1772" s="2"/>
      <c r="AV1772" s="2"/>
      <c r="AW1772" s="2"/>
      <c r="AX1772" s="2"/>
      <c r="AY1772" s="193" t="str">
        <f t="shared" ref="AY1772" si="1246">A1772&amp;" CD"&amp;BA1772</f>
        <v>Cheatham CD6</v>
      </c>
      <c r="BA1772" s="193">
        <v>6</v>
      </c>
      <c r="BC1772" s="98">
        <v>47</v>
      </c>
      <c r="BD1772" s="100"/>
      <c r="BE1772" s="193">
        <v>47021</v>
      </c>
      <c r="BF1772" s="193">
        <f t="shared" ref="BF1772" si="1247">BE1772*100+BA1772</f>
        <v>4702106</v>
      </c>
      <c r="BH1772" s="193" t="s">
        <v>3303</v>
      </c>
    </row>
    <row r="1773" spans="1:64">
      <c r="A1773" s="177" t="s">
        <v>811</v>
      </c>
      <c r="B1773" t="s">
        <v>14</v>
      </c>
      <c r="C1773" s="1">
        <f t="shared" si="1216"/>
        <v>477</v>
      </c>
      <c r="D1773" s="1"/>
      <c r="E1773" s="1"/>
      <c r="F1773" s="1"/>
      <c r="G1773" s="1"/>
      <c r="H1773" s="1"/>
      <c r="I1773" s="1"/>
      <c r="J1773" s="1"/>
      <c r="K1773" s="7">
        <f>RANK(W1773,(W1773:Y1773,Z1773:AN1773))</f>
        <v>1</v>
      </c>
      <c r="L1773" s="7" t="e">
        <f>RANK(X1773,(W1773:Y1773,Z1773:AN1773))</f>
        <v>#N/A</v>
      </c>
      <c r="M1773" s="7">
        <f>IF(Y1773&gt;0,RANK(Y1773,(W1773:Y1773,Z1773:AN1773)),0)</f>
        <v>2</v>
      </c>
      <c r="N1773" s="7">
        <f t="shared" si="1217"/>
        <v>3</v>
      </c>
      <c r="O1773" s="1">
        <f t="shared" si="1218"/>
        <v>100</v>
      </c>
      <c r="P1773" s="2">
        <f t="shared" si="1219"/>
        <v>0.20964360587002095</v>
      </c>
      <c r="Q1773" s="2"/>
      <c r="R1773" s="2">
        <f t="shared" si="1220"/>
        <v>0.59538784067085959</v>
      </c>
      <c r="S1773" s="2">
        <f t="shared" si="1221"/>
        <v>0</v>
      </c>
      <c r="T1773" s="2">
        <f t="shared" si="1222"/>
        <v>0.38574423480083858</v>
      </c>
      <c r="U1773" s="2">
        <f t="shared" si="1223"/>
        <v>1.0482180293501049E-2</v>
      </c>
      <c r="V1773" s="2">
        <f t="shared" si="1224"/>
        <v>8.3857442348007783E-3</v>
      </c>
      <c r="W1773" s="1">
        <v>284</v>
      </c>
      <c r="Y1773" s="1">
        <v>184</v>
      </c>
      <c r="Z1773" s="1">
        <v>5</v>
      </c>
      <c r="AE1773" s="1">
        <v>4</v>
      </c>
      <c r="AH1773" s="1"/>
      <c r="AI1773" s="1"/>
      <c r="AK1773" s="1"/>
      <c r="AL1773" s="1"/>
      <c r="AM1773" s="1"/>
      <c r="AN1773" s="1"/>
      <c r="AO1773" s="1"/>
      <c r="AP1773" s="8"/>
      <c r="AQ1773" s="8"/>
      <c r="AR1773" s="8"/>
      <c r="AS1773" s="8"/>
      <c r="AT1773" s="2"/>
      <c r="AU1773" s="2"/>
      <c r="AV1773" s="2"/>
      <c r="AW1773" s="2"/>
      <c r="AX1773" s="2"/>
      <c r="AY1773" s="177" t="str">
        <f t="shared" si="1225"/>
        <v>Cheatham CD0</v>
      </c>
      <c r="BA1773">
        <v>0</v>
      </c>
      <c r="BC1773" s="98">
        <v>47</v>
      </c>
      <c r="BD1773" s="100"/>
      <c r="BE1773">
        <v>47021</v>
      </c>
      <c r="BF1773">
        <f t="shared" si="1215"/>
        <v>4702100</v>
      </c>
      <c r="BH1773" t="s">
        <v>3303</v>
      </c>
      <c r="BI1773" s="177"/>
      <c r="BJ1773" s="177"/>
      <c r="BK1773" s="177"/>
      <c r="BL1773" s="177"/>
    </row>
    <row r="1774" spans="1:64">
      <c r="A1774" s="177" t="s">
        <v>2481</v>
      </c>
      <c r="B1774" t="s">
        <v>14</v>
      </c>
      <c r="C1774" s="1">
        <f t="shared" si="1216"/>
        <v>202</v>
      </c>
      <c r="D1774" s="1"/>
      <c r="E1774" s="1"/>
      <c r="F1774" s="1"/>
      <c r="G1774" s="1"/>
      <c r="H1774" s="1"/>
      <c r="I1774" s="1"/>
      <c r="J1774" s="1"/>
      <c r="K1774" s="7">
        <f>RANK(W1774,(W1774:Y1774,Z1774:AN1774))</f>
        <v>1</v>
      </c>
      <c r="L1774" s="7" t="e">
        <f>RANK(X1774,(W1774:Y1774,Z1774:AN1774))</f>
        <v>#N/A</v>
      </c>
      <c r="M1774" s="7">
        <f>IF(Y1774&gt;0,RANK(Y1774,(W1774:Y1774,Z1774:AN1774)),0)</f>
        <v>2</v>
      </c>
      <c r="N1774" s="7">
        <f t="shared" si="1217"/>
        <v>4</v>
      </c>
      <c r="O1774" s="1">
        <f t="shared" si="1218"/>
        <v>30</v>
      </c>
      <c r="P1774" s="2">
        <f t="shared" si="1219"/>
        <v>0.14851485148514851</v>
      </c>
      <c r="Q1774" s="2"/>
      <c r="R1774" s="2">
        <f t="shared" si="1220"/>
        <v>0.55940594059405946</v>
      </c>
      <c r="S1774" s="2">
        <f t="shared" si="1221"/>
        <v>0</v>
      </c>
      <c r="T1774" s="2">
        <f t="shared" si="1222"/>
        <v>0.41089108910891087</v>
      </c>
      <c r="U1774" s="2">
        <f t="shared" si="1223"/>
        <v>9.9009900990099011E-3</v>
      </c>
      <c r="V1774" s="2">
        <f t="shared" si="1224"/>
        <v>1.9801980198019771E-2</v>
      </c>
      <c r="W1774" s="1">
        <v>113</v>
      </c>
      <c r="Y1774" s="1">
        <v>83</v>
      </c>
      <c r="Z1774" s="1">
        <v>2</v>
      </c>
      <c r="AE1774" s="1">
        <v>4</v>
      </c>
      <c r="AH1774" s="1"/>
      <c r="AI1774" s="1"/>
      <c r="AK1774" s="1"/>
      <c r="AL1774" s="1"/>
      <c r="AM1774" s="1"/>
      <c r="AN1774" s="1"/>
      <c r="AO1774" s="1"/>
      <c r="AP1774" s="8"/>
      <c r="AQ1774" s="8"/>
      <c r="AR1774" s="8"/>
      <c r="AS1774" s="8"/>
      <c r="AT1774" s="2"/>
      <c r="AU1774" s="2"/>
      <c r="AV1774" s="2"/>
      <c r="AW1774" s="2"/>
      <c r="AX1774" s="2"/>
      <c r="AY1774" s="177" t="str">
        <f t="shared" si="1225"/>
        <v>Jefferson CD1</v>
      </c>
      <c r="BA1774">
        <v>1</v>
      </c>
      <c r="BC1774" s="98">
        <v>47</v>
      </c>
      <c r="BD1774" s="100"/>
      <c r="BE1774">
        <v>47089</v>
      </c>
      <c r="BF1774">
        <f t="shared" si="1215"/>
        <v>4708901</v>
      </c>
      <c r="BH1774" t="s">
        <v>3303</v>
      </c>
      <c r="BI1774" s="177"/>
      <c r="BJ1774" s="177"/>
      <c r="BK1774" s="177"/>
      <c r="BL1774" s="177"/>
    </row>
    <row r="1775" spans="1:64">
      <c r="A1775" s="177" t="s">
        <v>2481</v>
      </c>
      <c r="B1775" t="s">
        <v>14</v>
      </c>
      <c r="C1775" s="1">
        <f t="shared" si="1216"/>
        <v>1155</v>
      </c>
      <c r="D1775" s="1"/>
      <c r="E1775" s="1"/>
      <c r="F1775" s="1"/>
      <c r="G1775" s="1"/>
      <c r="H1775" s="1"/>
      <c r="I1775" s="1"/>
      <c r="J1775" s="1"/>
      <c r="K1775" s="7">
        <f>RANK(W1775,(W1775:Y1775,Z1775:AN1775))</f>
        <v>1</v>
      </c>
      <c r="L1775" s="7" t="e">
        <f>RANK(X1775,(W1775:Y1775,Z1775:AN1775))</f>
        <v>#N/A</v>
      </c>
      <c r="M1775" s="7">
        <f>IF(Y1775&gt;0,RANK(Y1775,(W1775:Y1775,Z1775:AN1775)),0)</f>
        <v>2</v>
      </c>
      <c r="N1775" s="7">
        <f t="shared" si="1217"/>
        <v>3</v>
      </c>
      <c r="O1775" s="1">
        <f t="shared" si="1218"/>
        <v>113</v>
      </c>
      <c r="P1775" s="2">
        <f t="shared" si="1219"/>
        <v>9.7835497835497831E-2</v>
      </c>
      <c r="Q1775" s="2"/>
      <c r="R1775" s="2">
        <f t="shared" si="1220"/>
        <v>0.53852813852813852</v>
      </c>
      <c r="S1775" s="2">
        <f t="shared" si="1221"/>
        <v>0</v>
      </c>
      <c r="T1775" s="2">
        <f t="shared" si="1222"/>
        <v>0.44069264069264069</v>
      </c>
      <c r="U1775" s="2">
        <f t="shared" si="1223"/>
        <v>1.038961038961039E-2</v>
      </c>
      <c r="V1775" s="2">
        <f t="shared" si="1224"/>
        <v>1.0389610389610397E-2</v>
      </c>
      <c r="W1775" s="1">
        <v>622</v>
      </c>
      <c r="Y1775" s="1">
        <v>509</v>
      </c>
      <c r="Z1775" s="1">
        <v>12</v>
      </c>
      <c r="AE1775" s="1">
        <v>12</v>
      </c>
      <c r="AH1775" s="1"/>
      <c r="AI1775" s="1"/>
      <c r="AK1775" s="1"/>
      <c r="AL1775" s="1"/>
      <c r="AM1775" s="1"/>
      <c r="AN1775" s="1"/>
      <c r="AO1775" s="1"/>
      <c r="AP1775" s="8"/>
      <c r="AQ1775" s="8"/>
      <c r="AR1775" s="8"/>
      <c r="AS1775" s="8"/>
      <c r="AT1775" s="2"/>
      <c r="AU1775" s="2"/>
      <c r="AV1775" s="2"/>
      <c r="AW1775" s="2"/>
      <c r="AX1775" s="2"/>
      <c r="AY1775" s="177" t="str">
        <f t="shared" si="1225"/>
        <v>Jefferson CD2</v>
      </c>
      <c r="BA1775">
        <v>2</v>
      </c>
      <c r="BC1775" s="98">
        <v>47</v>
      </c>
      <c r="BD1775" s="100"/>
      <c r="BE1775">
        <v>47089</v>
      </c>
      <c r="BF1775">
        <f t="shared" si="1215"/>
        <v>4708902</v>
      </c>
      <c r="BH1775" t="s">
        <v>3303</v>
      </c>
      <c r="BI1775" s="177"/>
      <c r="BJ1775" s="177"/>
      <c r="BK1775" s="177"/>
      <c r="BL1775" s="177"/>
    </row>
    <row r="1776" spans="1:64">
      <c r="A1776" s="1" t="s">
        <v>1847</v>
      </c>
      <c r="B1776" t="s">
        <v>14</v>
      </c>
      <c r="C1776" s="1">
        <f t="shared" si="1216"/>
        <v>1923</v>
      </c>
      <c r="D1776" s="1"/>
      <c r="E1776" s="1"/>
      <c r="F1776" s="1"/>
      <c r="G1776" s="1"/>
      <c r="H1776" s="1"/>
      <c r="I1776" s="1"/>
      <c r="J1776" s="1"/>
      <c r="K1776" s="7">
        <f>RANK(W1776,(W1776:Y1776,Z1776:AN1776))</f>
        <v>1</v>
      </c>
      <c r="L1776" s="7" t="e">
        <f>RANK(X1776,(W1776:Y1776,Z1776:AN1776))</f>
        <v>#N/A</v>
      </c>
      <c r="M1776" s="7">
        <f>IF(Y1776&gt;0,RANK(Y1776,(W1776:Y1776,Z1776:AN1776)),0)</f>
        <v>2</v>
      </c>
      <c r="N1776" s="7">
        <f t="shared" si="1217"/>
        <v>4</v>
      </c>
      <c r="O1776" s="1">
        <f t="shared" si="1218"/>
        <v>345</v>
      </c>
      <c r="P1776" s="2">
        <f t="shared" si="1219"/>
        <v>0.1794071762870515</v>
      </c>
      <c r="Q1776" s="2"/>
      <c r="R1776" s="2">
        <f t="shared" si="1220"/>
        <v>0.58346333853354138</v>
      </c>
      <c r="S1776" s="2">
        <f t="shared" si="1221"/>
        <v>0</v>
      </c>
      <c r="T1776" s="2">
        <f t="shared" si="1222"/>
        <v>0.40405616224648988</v>
      </c>
      <c r="U1776" s="2">
        <f t="shared" si="1223"/>
        <v>5.7202288091523657E-3</v>
      </c>
      <c r="V1776" s="2">
        <f t="shared" si="1224"/>
        <v>6.760270410816378E-3</v>
      </c>
      <c r="W1776" s="1">
        <v>1122</v>
      </c>
      <c r="Y1776" s="1">
        <v>777</v>
      </c>
      <c r="Z1776" s="1">
        <v>11</v>
      </c>
      <c r="AE1776" s="1">
        <v>13</v>
      </c>
      <c r="AH1776" s="1"/>
      <c r="AI1776" s="1"/>
      <c r="AK1776" s="1"/>
      <c r="AL1776" s="1"/>
      <c r="AM1776" s="1"/>
      <c r="AN1776" s="1"/>
      <c r="AO1776" s="1"/>
      <c r="AP1776" s="8"/>
      <c r="AQ1776" s="8"/>
      <c r="AR1776" s="8"/>
      <c r="AS1776" s="8"/>
      <c r="AT1776" s="2"/>
      <c r="AU1776" s="2"/>
      <c r="AV1776" s="2"/>
      <c r="AW1776" s="2"/>
      <c r="AX1776" s="2"/>
      <c r="AY1776" s="177" t="str">
        <f t="shared" si="1225"/>
        <v>Maury CD4</v>
      </c>
      <c r="BA1776">
        <v>4</v>
      </c>
      <c r="BC1776" s="98">
        <v>47</v>
      </c>
      <c r="BD1776" s="100"/>
      <c r="BE1776">
        <v>47119</v>
      </c>
      <c r="BF1776">
        <f t="shared" si="1215"/>
        <v>4711904</v>
      </c>
      <c r="BH1776" t="s">
        <v>3303</v>
      </c>
      <c r="BI1776" s="177"/>
      <c r="BJ1776" s="177"/>
      <c r="BK1776" s="177"/>
      <c r="BL1776" s="177"/>
    </row>
    <row r="1777" spans="1:64" s="193" customFormat="1">
      <c r="A1777" s="1" t="s">
        <v>1847</v>
      </c>
      <c r="B1777" s="193" t="s">
        <v>14</v>
      </c>
      <c r="C1777" s="1">
        <f t="shared" ref="C1777" si="1248">SUM(W1777:AN1777)</f>
        <v>495</v>
      </c>
      <c r="D1777" s="1"/>
      <c r="E1777" s="1"/>
      <c r="F1777" s="1"/>
      <c r="G1777" s="1"/>
      <c r="H1777" s="1"/>
      <c r="I1777" s="1"/>
      <c r="J1777" s="1"/>
      <c r="K1777" s="7">
        <f>RANK(W1777,(W1777:Y1777,Z1777:AN1777))</f>
        <v>1</v>
      </c>
      <c r="L1777" s="7" t="e">
        <f>RANK(X1777,(W1777:Y1777,Z1777:AN1777))</f>
        <v>#N/A</v>
      </c>
      <c r="M1777" s="7">
        <f>IF(Y1777&gt;0,RANK(Y1777,(W1777:Y1777,Z1777:AN1777)),0)</f>
        <v>2</v>
      </c>
      <c r="N1777" s="7">
        <f t="shared" ref="N1777" si="1249">IF(Z1777&gt;0,RANK(Z1777,(W1777:AN1777)),0)</f>
        <v>4</v>
      </c>
      <c r="O1777" s="1">
        <f t="shared" ref="O1777" si="1250">MAX(W1777:AD1777)-LARGE(W1777:AD1777,2)</f>
        <v>123</v>
      </c>
      <c r="P1777" s="2">
        <f t="shared" ref="P1777" si="1251">O1777/C1777</f>
        <v>0.24848484848484848</v>
      </c>
      <c r="Q1777" s="2"/>
      <c r="R1777" s="2">
        <f t="shared" ref="R1777" si="1252">IF($C1777=0,"-",W1777/$C1777)</f>
        <v>0.6141414141414141</v>
      </c>
      <c r="S1777" s="2">
        <f t="shared" ref="S1777" si="1253">IF($C1777=0,"-",X1777/$C1777)</f>
        <v>0</v>
      </c>
      <c r="T1777" s="2">
        <f t="shared" ref="T1777" si="1254">IF($C1777=0,"-",Y1777/$C1777)</f>
        <v>0.36565656565656568</v>
      </c>
      <c r="U1777" s="2">
        <f t="shared" ref="U1777" si="1255">IF($C1777=0,"-",Z1777/$C1777)</f>
        <v>4.0404040404040404E-3</v>
      </c>
      <c r="V1777" s="2">
        <f t="shared" ref="V1777" si="1256">IF(C1777=0,"-",(1-R1777-S1777-T1777-U1777))</f>
        <v>1.6161616161616182E-2</v>
      </c>
      <c r="W1777" s="1">
        <v>304</v>
      </c>
      <c r="X1777" s="1"/>
      <c r="Y1777" s="1">
        <v>181</v>
      </c>
      <c r="Z1777" s="1">
        <v>2</v>
      </c>
      <c r="AA1777" s="1"/>
      <c r="AB1777" s="1"/>
      <c r="AC1777" s="1"/>
      <c r="AD1777" s="1"/>
      <c r="AE1777" s="1">
        <v>8</v>
      </c>
      <c r="AF1777" s="1"/>
      <c r="AG1777" s="1"/>
      <c r="AH1777" s="1"/>
      <c r="AI1777" s="1"/>
      <c r="AJ1777" s="1"/>
      <c r="AK1777" s="1"/>
      <c r="AL1777" s="1"/>
      <c r="AM1777" s="1"/>
      <c r="AN1777" s="1"/>
      <c r="AO1777" s="1"/>
      <c r="AP1777" s="8"/>
      <c r="AQ1777" s="8"/>
      <c r="AR1777" s="8"/>
      <c r="AS1777" s="8"/>
      <c r="AT1777" s="2"/>
      <c r="AU1777" s="2"/>
      <c r="AV1777" s="2"/>
      <c r="AW1777" s="2"/>
      <c r="AX1777" s="2"/>
      <c r="AY1777" s="193" t="str">
        <f t="shared" ref="AY1777" si="1257">A1777&amp;" CD"&amp;BA1777</f>
        <v>Maury CD7</v>
      </c>
      <c r="BA1777" s="193">
        <v>7</v>
      </c>
      <c r="BC1777" s="98">
        <v>47</v>
      </c>
      <c r="BD1777" s="100"/>
      <c r="BE1777" s="193">
        <v>47119</v>
      </c>
      <c r="BF1777" s="193">
        <f t="shared" ref="BF1777" si="1258">BE1777*100+BA1777</f>
        <v>4711907</v>
      </c>
      <c r="BH1777" s="193" t="s">
        <v>3303</v>
      </c>
    </row>
    <row r="1778" spans="1:64">
      <c r="A1778" s="1" t="s">
        <v>1847</v>
      </c>
      <c r="B1778" t="s">
        <v>14</v>
      </c>
      <c r="C1778" s="1">
        <f t="shared" si="1216"/>
        <v>1303</v>
      </c>
      <c r="D1778" s="1"/>
      <c r="E1778" s="1"/>
      <c r="F1778" s="1"/>
      <c r="G1778" s="1"/>
      <c r="H1778" s="1"/>
      <c r="I1778" s="1"/>
      <c r="J1778" s="1"/>
      <c r="K1778" s="7">
        <f>RANK(W1778,(W1778:Y1778,Z1778:AN1778))</f>
        <v>1</v>
      </c>
      <c r="L1778" s="7" t="e">
        <f>RANK(X1778,(W1778:Y1778,Z1778:AN1778))</f>
        <v>#N/A</v>
      </c>
      <c r="M1778" s="7">
        <f>IF(Y1778&gt;0,RANK(Y1778,(W1778:Y1778,Z1778:AN1778)),0)</f>
        <v>2</v>
      </c>
      <c r="N1778" s="7">
        <f t="shared" si="1217"/>
        <v>3</v>
      </c>
      <c r="O1778" s="1">
        <f t="shared" si="1218"/>
        <v>593</v>
      </c>
      <c r="P1778" s="2">
        <f t="shared" si="1219"/>
        <v>0.4551036070606293</v>
      </c>
      <c r="Q1778" s="2"/>
      <c r="R1778" s="2">
        <f t="shared" si="1220"/>
        <v>0.72141212586339221</v>
      </c>
      <c r="S1778" s="2">
        <f t="shared" si="1221"/>
        <v>0</v>
      </c>
      <c r="T1778" s="2">
        <f t="shared" si="1222"/>
        <v>0.26630851880276285</v>
      </c>
      <c r="U1778" s="2">
        <f t="shared" si="1223"/>
        <v>6.1396776669224865E-3</v>
      </c>
      <c r="V1778" s="2">
        <f t="shared" si="1224"/>
        <v>6.139677666922457E-3</v>
      </c>
      <c r="W1778" s="1">
        <v>940</v>
      </c>
      <c r="Y1778" s="1">
        <v>347</v>
      </c>
      <c r="Z1778" s="1">
        <v>8</v>
      </c>
      <c r="AE1778" s="1">
        <v>8</v>
      </c>
      <c r="AH1778" s="1"/>
      <c r="AI1778" s="1"/>
      <c r="AK1778" s="1"/>
      <c r="AL1778" s="1"/>
      <c r="AM1778" s="1"/>
      <c r="AN1778" s="1"/>
      <c r="AO1778" s="1"/>
      <c r="AP1778" s="8"/>
      <c r="AQ1778" s="8"/>
      <c r="AR1778" s="8"/>
      <c r="AS1778" s="8"/>
      <c r="AT1778" s="2"/>
      <c r="AU1778" s="2"/>
      <c r="AV1778" s="2"/>
      <c r="AW1778" s="2"/>
      <c r="AX1778" s="2"/>
      <c r="AY1778" s="177" t="str">
        <f t="shared" si="1225"/>
        <v>Maury CD0</v>
      </c>
      <c r="BA1778">
        <v>0</v>
      </c>
      <c r="BC1778" s="98">
        <v>47</v>
      </c>
      <c r="BD1778" s="100"/>
      <c r="BE1778">
        <v>47119</v>
      </c>
      <c r="BF1778">
        <f t="shared" si="1215"/>
        <v>4711900</v>
      </c>
      <c r="BH1778" t="s">
        <v>3303</v>
      </c>
      <c r="BI1778" s="177"/>
      <c r="BJ1778" s="177"/>
      <c r="BK1778" s="177"/>
      <c r="BL1778" s="177"/>
    </row>
    <row r="1779" spans="1:64">
      <c r="A1779" s="1" t="s">
        <v>1472</v>
      </c>
      <c r="B1779" t="s">
        <v>14</v>
      </c>
      <c r="C1779" s="1">
        <f t="shared" si="1216"/>
        <v>9865</v>
      </c>
      <c r="D1779" s="1"/>
      <c r="E1779" s="1"/>
      <c r="F1779" s="1"/>
      <c r="G1779" s="1"/>
      <c r="H1779" s="1"/>
      <c r="I1779" s="1"/>
      <c r="J1779" s="1"/>
      <c r="K1779" s="7">
        <f>RANK(W1779,(W1779:Y1779,Z1779:AN1779))</f>
        <v>1</v>
      </c>
      <c r="L1779" s="7" t="e">
        <f>RANK(X1779,(W1779:Y1779,Z1779:AN1779))</f>
        <v>#N/A</v>
      </c>
      <c r="M1779" s="7">
        <f>IF(Y1779&gt;0,RANK(Y1779,(W1779:Y1779,Z1779:AN1779)),0)</f>
        <v>2</v>
      </c>
      <c r="N1779" s="7">
        <f t="shared" si="1217"/>
        <v>4</v>
      </c>
      <c r="O1779" s="1">
        <f t="shared" si="1218"/>
        <v>3613</v>
      </c>
      <c r="P1779" s="2">
        <f t="shared" si="1219"/>
        <v>0.36624429802331476</v>
      </c>
      <c r="Q1779" s="2"/>
      <c r="R1779" s="2">
        <f t="shared" si="1220"/>
        <v>0.67927014698428789</v>
      </c>
      <c r="S1779" s="2">
        <f t="shared" si="1221"/>
        <v>0</v>
      </c>
      <c r="T1779" s="2">
        <f t="shared" si="1222"/>
        <v>0.31302584896097313</v>
      </c>
      <c r="U1779" s="2">
        <f t="shared" si="1223"/>
        <v>3.345159655347187E-3</v>
      </c>
      <c r="V1779" s="2">
        <f t="shared" si="1224"/>
        <v>4.3588443993917911E-3</v>
      </c>
      <c r="W1779" s="1">
        <v>6701</v>
      </c>
      <c r="Y1779" s="1">
        <v>3088</v>
      </c>
      <c r="Z1779" s="1">
        <v>33</v>
      </c>
      <c r="AE1779" s="1">
        <v>43</v>
      </c>
      <c r="AH1779" s="1"/>
      <c r="AI1779" s="1"/>
      <c r="AK1779" s="1"/>
      <c r="AL1779" s="1"/>
      <c r="AM1779" s="1"/>
      <c r="AN1779" s="1"/>
      <c r="AO1779" s="1"/>
      <c r="AP1779" s="8"/>
      <c r="AQ1779" s="8"/>
      <c r="AR1779" s="8"/>
      <c r="AS1779" s="8"/>
      <c r="AT1779" s="2"/>
      <c r="AU1779" s="2"/>
      <c r="AV1779" s="2"/>
      <c r="AW1779" s="2"/>
      <c r="AX1779" s="2"/>
      <c r="AY1779" s="177" t="str">
        <f t="shared" si="1225"/>
        <v>Shelby CD8</v>
      </c>
      <c r="BA1779">
        <v>8</v>
      </c>
      <c r="BC1779" s="98">
        <v>47</v>
      </c>
      <c r="BD1779" s="100"/>
      <c r="BE1779">
        <v>47157</v>
      </c>
      <c r="BF1779">
        <f t="shared" si="1215"/>
        <v>4715708</v>
      </c>
      <c r="BH1779" t="s">
        <v>3303</v>
      </c>
      <c r="BI1779" s="177"/>
      <c r="BJ1779" s="177"/>
      <c r="BK1779" s="177"/>
      <c r="BL1779" s="177"/>
    </row>
    <row r="1780" spans="1:64" s="193" customFormat="1">
      <c r="A1780" s="1" t="s">
        <v>1472</v>
      </c>
      <c r="B1780" s="193" t="s">
        <v>14</v>
      </c>
      <c r="C1780" s="1">
        <f t="shared" ref="C1780" si="1259">SUM(W1780:AN1780)</f>
        <v>66991</v>
      </c>
      <c r="D1780" s="1"/>
      <c r="E1780" s="1"/>
      <c r="F1780" s="1"/>
      <c r="G1780" s="1"/>
      <c r="H1780" s="1"/>
      <c r="I1780" s="1"/>
      <c r="J1780" s="1"/>
      <c r="K1780" s="7">
        <f>RANK(W1780,(W1780:Y1780,Z1780:AN1780))</f>
        <v>1</v>
      </c>
      <c r="L1780" s="7" t="e">
        <f>RANK(X1780,(W1780:Y1780,Z1780:AN1780))</f>
        <v>#N/A</v>
      </c>
      <c r="M1780" s="7">
        <f>IF(Y1780&gt;0,RANK(Y1780,(W1780:Y1780,Z1780:AN1780)),0)</f>
        <v>2</v>
      </c>
      <c r="N1780" s="7">
        <f t="shared" ref="N1780" si="1260">IF(Z1780&gt;0,RANK(Z1780,(W1780:AN1780)),0)</f>
        <v>4</v>
      </c>
      <c r="O1780" s="1">
        <f t="shared" ref="O1780" si="1261">MAX(W1780:AD1780)-LARGE(W1780:AD1780,2)</f>
        <v>44395</v>
      </c>
      <c r="P1780" s="2">
        <f t="shared" ref="P1780" si="1262">O1780/C1780</f>
        <v>0.66270095983042498</v>
      </c>
      <c r="Q1780" s="2"/>
      <c r="R1780" s="2">
        <f t="shared" ref="R1780" si="1263">IF($C1780=0,"-",W1780/$C1780)</f>
        <v>0.82870833395530741</v>
      </c>
      <c r="S1780" s="2">
        <f t="shared" ref="S1780" si="1264">IF($C1780=0,"-",X1780/$C1780)</f>
        <v>0</v>
      </c>
      <c r="T1780" s="2">
        <f t="shared" ref="T1780" si="1265">IF($C1780=0,"-",Y1780/$C1780)</f>
        <v>0.16600737412488245</v>
      </c>
      <c r="U1780" s="2">
        <f t="shared" ref="U1780" si="1266">IF($C1780=0,"-",Z1780/$C1780)</f>
        <v>2.4630174202504816E-3</v>
      </c>
      <c r="V1780" s="2">
        <f t="shared" ref="V1780" si="1267">IF(C1780=0,"-",(1-R1780-S1780-T1780-U1780))</f>
        <v>2.8212744995596596E-3</v>
      </c>
      <c r="W1780" s="1">
        <v>55516</v>
      </c>
      <c r="X1780" s="1"/>
      <c r="Y1780" s="1">
        <v>11121</v>
      </c>
      <c r="Z1780" s="1">
        <v>165</v>
      </c>
      <c r="AA1780" s="1"/>
      <c r="AB1780" s="1"/>
      <c r="AC1780" s="1"/>
      <c r="AD1780" s="1"/>
      <c r="AE1780" s="1">
        <v>189</v>
      </c>
      <c r="AF1780" s="1"/>
      <c r="AG1780" s="1"/>
      <c r="AH1780" s="1"/>
      <c r="AI1780" s="1"/>
      <c r="AJ1780" s="1"/>
      <c r="AK1780" s="1"/>
      <c r="AL1780" s="1"/>
      <c r="AM1780" s="1"/>
      <c r="AN1780" s="1"/>
      <c r="AO1780" s="1"/>
      <c r="AP1780" s="8"/>
      <c r="AQ1780" s="8"/>
      <c r="AR1780" s="8"/>
      <c r="AS1780" s="8"/>
      <c r="AT1780" s="2"/>
      <c r="AU1780" s="2"/>
      <c r="AV1780" s="2"/>
      <c r="AW1780" s="2"/>
      <c r="AX1780" s="2"/>
      <c r="AY1780" s="193" t="str">
        <f t="shared" ref="AY1780" si="1268">A1780&amp;" CD"&amp;BA1780</f>
        <v>Shelby CD9</v>
      </c>
      <c r="BA1780" s="193">
        <v>9</v>
      </c>
      <c r="BC1780" s="98">
        <v>47</v>
      </c>
      <c r="BD1780" s="100"/>
      <c r="BE1780" s="193">
        <v>47157</v>
      </c>
      <c r="BF1780" s="193">
        <f t="shared" ref="BF1780" si="1269">BE1780*100+BA1780</f>
        <v>4715709</v>
      </c>
      <c r="BH1780" s="193" t="s">
        <v>3303</v>
      </c>
    </row>
    <row r="1781" spans="1:64">
      <c r="A1781" s="1" t="s">
        <v>1472</v>
      </c>
      <c r="B1781" t="s">
        <v>14</v>
      </c>
      <c r="C1781" s="1">
        <f t="shared" si="1216"/>
        <v>6423</v>
      </c>
      <c r="D1781" s="1"/>
      <c r="E1781" s="1"/>
      <c r="F1781" s="1"/>
      <c r="G1781" s="1"/>
      <c r="H1781" s="1"/>
      <c r="I1781" s="1"/>
      <c r="J1781" s="1"/>
      <c r="K1781" s="7">
        <f>RANK(W1781,(W1781:Y1781,Z1781:AN1781))</f>
        <v>1</v>
      </c>
      <c r="L1781" s="7" t="e">
        <f>RANK(X1781,(W1781:Y1781,Z1781:AN1781))</f>
        <v>#N/A</v>
      </c>
      <c r="M1781" s="7">
        <f>IF(Y1781&gt;0,RANK(Y1781,(W1781:Y1781,Z1781:AN1781)),0)</f>
        <v>2</v>
      </c>
      <c r="N1781" s="7">
        <f t="shared" si="1217"/>
        <v>4</v>
      </c>
      <c r="O1781" s="1">
        <f t="shared" si="1218"/>
        <v>2593</v>
      </c>
      <c r="P1781" s="2">
        <f t="shared" si="1219"/>
        <v>0.40370543359800715</v>
      </c>
      <c r="Q1781" s="2"/>
      <c r="R1781" s="2">
        <f t="shared" si="1220"/>
        <v>0.69827183559084538</v>
      </c>
      <c r="S1781" s="2">
        <f t="shared" si="1221"/>
        <v>0</v>
      </c>
      <c r="T1781" s="2">
        <f t="shared" si="1222"/>
        <v>0.29456640199283823</v>
      </c>
      <c r="U1781" s="2">
        <f t="shared" si="1223"/>
        <v>2.9581192589132805E-3</v>
      </c>
      <c r="V1781" s="2">
        <f t="shared" si="1224"/>
        <v>4.2036431574031061E-3</v>
      </c>
      <c r="W1781" s="1">
        <v>4485</v>
      </c>
      <c r="Y1781" s="1">
        <v>1892</v>
      </c>
      <c r="Z1781" s="1">
        <v>19</v>
      </c>
      <c r="AE1781" s="1">
        <v>27</v>
      </c>
      <c r="AH1781" s="1"/>
      <c r="AI1781" s="1"/>
      <c r="AK1781" s="1"/>
      <c r="AL1781" s="1"/>
      <c r="AM1781" s="1"/>
      <c r="AN1781" s="1"/>
      <c r="AO1781" s="1"/>
      <c r="AP1781" s="8"/>
      <c r="AQ1781" s="8"/>
      <c r="AR1781" s="8"/>
      <c r="AS1781" s="8"/>
      <c r="AT1781" s="2"/>
      <c r="AU1781" s="2"/>
      <c r="AV1781" s="2"/>
      <c r="AW1781" s="2"/>
      <c r="AX1781" s="2"/>
      <c r="AY1781" s="177" t="str">
        <f t="shared" si="1225"/>
        <v>Shelby CD0</v>
      </c>
      <c r="BA1781">
        <v>0</v>
      </c>
      <c r="BC1781" s="98">
        <v>47</v>
      </c>
      <c r="BD1781" s="100"/>
      <c r="BE1781">
        <v>47157</v>
      </c>
      <c r="BF1781">
        <f t="shared" si="1215"/>
        <v>4715700</v>
      </c>
      <c r="BH1781" t="s">
        <v>3303</v>
      </c>
      <c r="BI1781" s="177"/>
      <c r="BJ1781" s="177"/>
      <c r="BK1781" s="177"/>
      <c r="BL1781" s="177"/>
    </row>
    <row r="1782" spans="1:64">
      <c r="A1782" s="177" t="s">
        <v>613</v>
      </c>
      <c r="B1782" t="s">
        <v>14</v>
      </c>
      <c r="C1782" s="1">
        <f t="shared" si="1216"/>
        <v>322</v>
      </c>
      <c r="D1782" s="1"/>
      <c r="E1782" s="1"/>
      <c r="F1782" s="1"/>
      <c r="G1782" s="1"/>
      <c r="H1782" s="1"/>
      <c r="I1782" s="1"/>
      <c r="J1782" s="1"/>
      <c r="K1782" s="7">
        <f>RANK(W1782,(W1782:Y1782,Z1782:AN1782))</f>
        <v>1</v>
      </c>
      <c r="L1782" s="7" t="e">
        <f>RANK(X1782,(W1782:Y1782,Z1782:AN1782))</f>
        <v>#N/A</v>
      </c>
      <c r="M1782" s="7">
        <f>IF(Y1782&gt;0,RANK(Y1782,(W1782:Y1782,Z1782:AN1782)),0)</f>
        <v>2</v>
      </c>
      <c r="N1782" s="7">
        <f t="shared" si="1217"/>
        <v>4</v>
      </c>
      <c r="O1782" s="1">
        <f t="shared" si="1218"/>
        <v>141</v>
      </c>
      <c r="P1782" s="2">
        <f t="shared" si="1219"/>
        <v>0.43788819875776397</v>
      </c>
      <c r="Q1782" s="2"/>
      <c r="R1782" s="2">
        <f t="shared" si="1220"/>
        <v>0.68944099378881984</v>
      </c>
      <c r="S1782" s="2">
        <f t="shared" si="1221"/>
        <v>0</v>
      </c>
      <c r="T1782" s="2">
        <f t="shared" si="1222"/>
        <v>0.25155279503105588</v>
      </c>
      <c r="U1782" s="2">
        <f t="shared" si="1223"/>
        <v>2.4844720496894408E-2</v>
      </c>
      <c r="V1782" s="2">
        <f t="shared" si="1224"/>
        <v>3.4161490683229871E-2</v>
      </c>
      <c r="W1782" s="1">
        <v>222</v>
      </c>
      <c r="Y1782" s="1">
        <v>81</v>
      </c>
      <c r="Z1782" s="1">
        <v>8</v>
      </c>
      <c r="AE1782" s="1">
        <v>11</v>
      </c>
      <c r="AH1782" s="1"/>
      <c r="AI1782" s="1"/>
      <c r="AK1782" s="1"/>
      <c r="AL1782" s="1"/>
      <c r="AM1782" s="1"/>
      <c r="AN1782" s="1"/>
      <c r="AO1782" s="1"/>
      <c r="AP1782" s="8"/>
      <c r="AQ1782" s="8"/>
      <c r="AR1782" s="8"/>
      <c r="AS1782" s="8"/>
      <c r="AT1782" s="2"/>
      <c r="AU1782" s="2"/>
      <c r="AV1782" s="2"/>
      <c r="AW1782" s="2"/>
      <c r="AX1782" s="2"/>
      <c r="AY1782" s="177" t="str">
        <f t="shared" si="1225"/>
        <v>Van Buren CD4</v>
      </c>
      <c r="BA1782">
        <v>4</v>
      </c>
      <c r="BC1782" s="98">
        <v>47</v>
      </c>
      <c r="BD1782" s="100"/>
      <c r="BE1782">
        <v>47175</v>
      </c>
      <c r="BF1782">
        <f t="shared" si="1215"/>
        <v>4717504</v>
      </c>
      <c r="BH1782" t="s">
        <v>3303</v>
      </c>
      <c r="BI1782" s="177"/>
      <c r="BJ1782" s="177"/>
      <c r="BK1782" s="177"/>
      <c r="BL1782" s="177"/>
    </row>
    <row r="1783" spans="1:64">
      <c r="A1783" s="177" t="s">
        <v>613</v>
      </c>
      <c r="B1783" t="s">
        <v>14</v>
      </c>
      <c r="C1783" s="1">
        <f t="shared" si="1216"/>
        <v>36</v>
      </c>
      <c r="D1783" s="1"/>
      <c r="E1783" s="1"/>
      <c r="F1783" s="1"/>
      <c r="G1783" s="1"/>
      <c r="H1783" s="1"/>
      <c r="I1783" s="1"/>
      <c r="J1783" s="1"/>
      <c r="K1783" s="7">
        <f>RANK(W1783,(W1783:Y1783,Z1783:AN1783))</f>
        <v>1</v>
      </c>
      <c r="L1783" s="7">
        <f>RANK(X1783,(W1783:Y1783,Z1783:AN1783))</f>
        <v>4</v>
      </c>
      <c r="M1783" s="7">
        <f>IF(Y1783&gt;0,RANK(Y1783,(W1783:Y1783,Z1783:AN1783)),0)</f>
        <v>2</v>
      </c>
      <c r="N1783" s="7">
        <f t="shared" si="1217"/>
        <v>3</v>
      </c>
      <c r="O1783" s="1">
        <f t="shared" si="1218"/>
        <v>5</v>
      </c>
      <c r="P1783" s="2">
        <f t="shared" si="1219"/>
        <v>0.1388888888888889</v>
      </c>
      <c r="Q1783" s="2"/>
      <c r="R1783" s="2">
        <f t="shared" si="1220"/>
        <v>0.55555555555555558</v>
      </c>
      <c r="S1783" s="2">
        <f t="shared" si="1221"/>
        <v>0</v>
      </c>
      <c r="T1783" s="2">
        <f t="shared" si="1222"/>
        <v>0.41666666666666669</v>
      </c>
      <c r="U1783" s="2">
        <f t="shared" si="1223"/>
        <v>2.7777777777777776E-2</v>
      </c>
      <c r="V1783" s="2">
        <f t="shared" si="1224"/>
        <v>-4.163336342344337E-17</v>
      </c>
      <c r="W1783" s="1">
        <v>20</v>
      </c>
      <c r="Y1783" s="1">
        <v>15</v>
      </c>
      <c r="Z1783" s="1">
        <v>1</v>
      </c>
      <c r="AE1783" s="1">
        <v>0</v>
      </c>
      <c r="AH1783" s="1"/>
      <c r="AI1783" s="1"/>
      <c r="AK1783" s="1"/>
      <c r="AL1783" s="1"/>
      <c r="AM1783" s="1"/>
      <c r="AN1783" s="1"/>
      <c r="AO1783" s="1"/>
      <c r="AP1783" s="8"/>
      <c r="AQ1783" s="8"/>
      <c r="AR1783" s="8"/>
      <c r="AS1783" s="8"/>
      <c r="AT1783" s="2"/>
      <c r="AU1783" s="2"/>
      <c r="AV1783" s="2"/>
      <c r="AW1783" s="2"/>
      <c r="AX1783" s="2"/>
      <c r="AY1783" s="177" t="str">
        <f t="shared" si="1225"/>
        <v>Van Buren CD6</v>
      </c>
      <c r="BA1783">
        <v>6</v>
      </c>
      <c r="BC1783" s="98">
        <v>47</v>
      </c>
      <c r="BD1783" s="100"/>
      <c r="BE1783">
        <v>47175</v>
      </c>
      <c r="BF1783">
        <f t="shared" si="1215"/>
        <v>4717506</v>
      </c>
      <c r="BH1783" t="s">
        <v>3303</v>
      </c>
      <c r="BI1783" s="177"/>
      <c r="BJ1783" s="177"/>
      <c r="BK1783" s="177"/>
      <c r="BL1783" s="177"/>
    </row>
    <row r="1784" spans="1:64">
      <c r="C1784" s="2"/>
      <c r="D1784" s="2"/>
      <c r="E1784" s="2"/>
      <c r="F1784" s="2"/>
      <c r="G1784" s="2"/>
      <c r="H1784" s="2"/>
      <c r="I1784" s="2"/>
      <c r="J1784" s="2"/>
      <c r="K1784" s="7"/>
      <c r="L1784" s="2"/>
      <c r="M1784" s="2"/>
      <c r="N1784" s="2"/>
      <c r="R1784" s="2"/>
      <c r="S1784" s="2"/>
      <c r="T1784" s="2"/>
      <c r="U1784" s="2"/>
      <c r="V1784" s="2"/>
      <c r="AH1784" s="1"/>
      <c r="AI1784" s="1"/>
      <c r="AK1784" s="1"/>
      <c r="AL1784" s="1"/>
      <c r="AM1784" s="1"/>
      <c r="AN1784" s="1"/>
      <c r="AO1784" s="1"/>
      <c r="AP1784" s="8"/>
      <c r="AQ1784" s="8"/>
      <c r="AR1784" s="8"/>
      <c r="AS1784" s="8"/>
      <c r="AT1784" s="2"/>
      <c r="AU1784" s="2"/>
      <c r="AV1784" s="2"/>
      <c r="AW1784" s="2"/>
      <c r="AX1784" s="2"/>
      <c r="BD1784" s="100"/>
      <c r="BE1784"/>
    </row>
    <row r="1785" spans="1:64">
      <c r="A1785" s="48" t="s">
        <v>431</v>
      </c>
      <c r="C1785" s="2"/>
      <c r="D1785" s="2"/>
      <c r="E1785" s="2"/>
      <c r="F1785" s="2"/>
      <c r="G1785" s="2"/>
      <c r="H1785" s="2"/>
      <c r="I1785" s="2"/>
      <c r="J1785" s="2"/>
      <c r="K1785" s="7"/>
      <c r="L1785" s="2"/>
      <c r="M1785" s="2"/>
      <c r="N1785" s="2"/>
      <c r="R1785" s="2"/>
      <c r="S1785" s="2"/>
      <c r="T1785" s="2"/>
      <c r="U1785" s="2"/>
      <c r="V1785" s="2"/>
      <c r="AH1785" s="1"/>
      <c r="AI1785" s="1"/>
      <c r="AK1785" s="1"/>
      <c r="AL1785" s="1"/>
      <c r="AM1785" s="1"/>
      <c r="AN1785" s="1"/>
      <c r="AO1785" s="1"/>
      <c r="AP1785" s="8"/>
      <c r="AQ1785" s="8"/>
      <c r="AR1785" s="8"/>
      <c r="AS1785" s="8"/>
      <c r="AT1785" s="2"/>
      <c r="AU1785" s="2"/>
      <c r="AV1785" s="2"/>
      <c r="AW1785" s="2"/>
      <c r="AX1785" s="2"/>
      <c r="BD1785" s="100"/>
      <c r="BE1785"/>
    </row>
    <row r="1786" spans="1:64">
      <c r="A1786" t="s">
        <v>418</v>
      </c>
      <c r="B1786" t="s">
        <v>2</v>
      </c>
      <c r="C1786" s="1">
        <f t="shared" ref="C1786:C1848" si="1270">SUM(W1786:AN1786)</f>
        <v>0</v>
      </c>
      <c r="D1786" s="1"/>
      <c r="E1786" s="1"/>
      <c r="F1786" s="1"/>
      <c r="G1786" s="1"/>
      <c r="H1786" s="1"/>
      <c r="I1786" s="1"/>
      <c r="J1786" s="1"/>
      <c r="K1786" s="7" t="e">
        <f>RANK(W1786,(W1786:Y1786,Z1786:AN1786))</f>
        <v>#N/A</v>
      </c>
      <c r="L1786" s="7" t="e">
        <f>RANK(X1786,(W1786:Y1786,Z1786:AN1786))</f>
        <v>#N/A</v>
      </c>
      <c r="M1786" s="7">
        <f>IF(Y1786&gt;0,RANK(Y1786,(W1786:Y1786,Z1786:AN1786)),0)</f>
        <v>0</v>
      </c>
      <c r="N1786" s="7">
        <f t="shared" ref="N1786:N1848" si="1271">IF(Z1786&gt;0,RANK(Z1786,(W1786:AN1786)),0)</f>
        <v>0</v>
      </c>
      <c r="O1786" s="1" t="e">
        <f t="shared" ref="O1786:O1848" si="1272">MAX(W1786:AD1786)-LARGE(W1786:AD1786,2)</f>
        <v>#NUM!</v>
      </c>
      <c r="P1786" s="2" t="e">
        <f t="shared" ref="P1786:P1848" si="1273">O1786/C1786</f>
        <v>#NUM!</v>
      </c>
      <c r="Q1786" s="2"/>
      <c r="R1786" s="2" t="str">
        <f t="shared" ref="R1786:R1848" si="1274">IF($C1786=0,"-",W1786/$C1786)</f>
        <v>-</v>
      </c>
      <c r="S1786" s="2" t="str">
        <f t="shared" ref="S1786:S1848" si="1275">IF($C1786=0,"-",X1786/$C1786)</f>
        <v>-</v>
      </c>
      <c r="T1786" s="2" t="str">
        <f t="shared" ref="T1786:T1848" si="1276">IF($C1786=0,"-",Y1786/$C1786)</f>
        <v>-</v>
      </c>
      <c r="U1786" s="2" t="str">
        <f t="shared" ref="U1786:U1848" si="1277">IF($C1786=0,"-",Z1786/$C1786)</f>
        <v>-</v>
      </c>
      <c r="V1786" s="2" t="str">
        <f t="shared" ref="V1786:V1848" si="1278">IF(C1786=0,"-",(1-R1786-S1786-T1786-U1786))</f>
        <v>-</v>
      </c>
      <c r="AH1786" s="1"/>
      <c r="AI1786" s="1"/>
      <c r="AK1786" s="1"/>
      <c r="AL1786" s="1"/>
      <c r="AM1786" s="1"/>
      <c r="AN1786" s="1"/>
      <c r="AO1786" s="1"/>
      <c r="AP1786" s="8"/>
      <c r="AQ1786" s="8"/>
      <c r="AR1786" s="8"/>
      <c r="AS1786" s="8"/>
      <c r="AT1786" s="2"/>
      <c r="AU1786" s="2"/>
      <c r="AV1786" s="2"/>
      <c r="AW1786" s="2"/>
      <c r="AX1786" s="2"/>
      <c r="AY1786" t="str">
        <f t="shared" ref="AY1786:AY1809" si="1279">A1786&amp;" "&amp;"CD"&amp;BA1786</f>
        <v>Bastrop CD10</v>
      </c>
      <c r="BA1786">
        <v>10</v>
      </c>
      <c r="BC1786" s="98">
        <v>48</v>
      </c>
      <c r="BD1786" s="100"/>
      <c r="BE1786">
        <v>48021</v>
      </c>
      <c r="BF1786">
        <f t="shared" ref="BF1786:BF1835" si="1280">BE1786*100+BA1786</f>
        <v>4802110</v>
      </c>
      <c r="BH1786" t="s">
        <v>3303</v>
      </c>
    </row>
    <row r="1787" spans="1:64">
      <c r="A1787" t="s">
        <v>418</v>
      </c>
      <c r="B1787" t="s">
        <v>2</v>
      </c>
      <c r="C1787" s="1">
        <f t="shared" si="1270"/>
        <v>0</v>
      </c>
      <c r="D1787" s="1"/>
      <c r="E1787" s="1"/>
      <c r="F1787" s="1"/>
      <c r="G1787" s="1"/>
      <c r="H1787" s="1"/>
      <c r="I1787" s="1"/>
      <c r="J1787" s="1"/>
      <c r="K1787" s="7" t="e">
        <f>RANK(W1787,(W1787:Y1787,Z1787:AN1787))</f>
        <v>#N/A</v>
      </c>
      <c r="L1787" s="7" t="e">
        <f>RANK(X1787,(W1787:Y1787,Z1787:AN1787))</f>
        <v>#N/A</v>
      </c>
      <c r="M1787" s="7">
        <f>IF(Y1787&gt;0,RANK(Y1787,(W1787:Y1787,Z1787:AN1787)),0)</f>
        <v>0</v>
      </c>
      <c r="N1787" s="7">
        <f t="shared" si="1271"/>
        <v>0</v>
      </c>
      <c r="O1787" s="1" t="e">
        <f t="shared" si="1272"/>
        <v>#NUM!</v>
      </c>
      <c r="P1787" s="2" t="e">
        <f t="shared" si="1273"/>
        <v>#NUM!</v>
      </c>
      <c r="Q1787" s="2"/>
      <c r="R1787" s="2" t="str">
        <f t="shared" si="1274"/>
        <v>-</v>
      </c>
      <c r="S1787" s="2" t="str">
        <f t="shared" si="1275"/>
        <v>-</v>
      </c>
      <c r="T1787" s="2" t="str">
        <f t="shared" si="1276"/>
        <v>-</v>
      </c>
      <c r="U1787" s="2" t="str">
        <f t="shared" si="1277"/>
        <v>-</v>
      </c>
      <c r="V1787" s="2" t="str">
        <f t="shared" si="1278"/>
        <v>-</v>
      </c>
      <c r="AH1787" s="1"/>
      <c r="AI1787" s="1"/>
      <c r="AK1787" s="1"/>
      <c r="AL1787" s="1"/>
      <c r="AM1787" s="1"/>
      <c r="AN1787" s="1"/>
      <c r="AO1787" s="1"/>
      <c r="AP1787" s="8"/>
      <c r="AQ1787" s="8"/>
      <c r="AR1787" s="8"/>
      <c r="AS1787" s="8"/>
      <c r="AT1787" s="2"/>
      <c r="AU1787" s="2"/>
      <c r="AV1787" s="2"/>
      <c r="AW1787" s="2"/>
      <c r="AX1787" s="2"/>
      <c r="AY1787" t="str">
        <f t="shared" si="1279"/>
        <v>Bastrop CD17</v>
      </c>
      <c r="BA1787">
        <v>17</v>
      </c>
      <c r="BC1787" s="98">
        <v>48</v>
      </c>
      <c r="BD1787" s="100"/>
      <c r="BE1787" s="177">
        <v>48021</v>
      </c>
      <c r="BF1787">
        <f t="shared" si="1280"/>
        <v>4802117</v>
      </c>
      <c r="BH1787" t="s">
        <v>3303</v>
      </c>
    </row>
    <row r="1788" spans="1:64">
      <c r="A1788" t="s">
        <v>418</v>
      </c>
      <c r="B1788" t="s">
        <v>2</v>
      </c>
      <c r="C1788" s="1">
        <f t="shared" si="1270"/>
        <v>0</v>
      </c>
      <c r="D1788" s="1"/>
      <c r="E1788" s="1"/>
      <c r="F1788" s="1"/>
      <c r="G1788" s="1"/>
      <c r="H1788" s="1"/>
      <c r="I1788" s="1"/>
      <c r="J1788" s="1"/>
      <c r="K1788" s="7" t="e">
        <f>RANK(W1788,(W1788:Y1788,Z1788:AN1788))</f>
        <v>#N/A</v>
      </c>
      <c r="L1788" s="7" t="e">
        <f>RANK(X1788,(W1788:Y1788,Z1788:AN1788))</f>
        <v>#N/A</v>
      </c>
      <c r="M1788" s="7">
        <f>IF(Y1788&gt;0,RANK(Y1788,(W1788:Y1788,Z1788:AN1788)),0)</f>
        <v>0</v>
      </c>
      <c r="N1788" s="7">
        <f t="shared" si="1271"/>
        <v>0</v>
      </c>
      <c r="O1788" s="1" t="e">
        <f t="shared" si="1272"/>
        <v>#NUM!</v>
      </c>
      <c r="P1788" s="2" t="e">
        <f t="shared" si="1273"/>
        <v>#NUM!</v>
      </c>
      <c r="Q1788" s="2"/>
      <c r="R1788" s="2" t="str">
        <f t="shared" si="1274"/>
        <v>-</v>
      </c>
      <c r="S1788" s="2" t="str">
        <f t="shared" si="1275"/>
        <v>-</v>
      </c>
      <c r="T1788" s="2" t="str">
        <f t="shared" si="1276"/>
        <v>-</v>
      </c>
      <c r="U1788" s="2" t="str">
        <f t="shared" si="1277"/>
        <v>-</v>
      </c>
      <c r="V1788" s="2" t="str">
        <f t="shared" si="1278"/>
        <v>-</v>
      </c>
      <c r="AH1788" s="1"/>
      <c r="AI1788" s="1"/>
      <c r="AK1788" s="1"/>
      <c r="AL1788" s="1"/>
      <c r="AM1788" s="1"/>
      <c r="AN1788" s="1"/>
      <c r="AO1788" s="1"/>
      <c r="AP1788" s="8"/>
      <c r="AQ1788" s="8"/>
      <c r="AR1788" s="8"/>
      <c r="AS1788" s="8"/>
      <c r="AT1788" s="2"/>
      <c r="AU1788" s="2"/>
      <c r="AV1788" s="2"/>
      <c r="AW1788" s="2"/>
      <c r="AX1788" s="2"/>
      <c r="AY1788" t="str">
        <f t="shared" si="1279"/>
        <v>Bastrop CD27</v>
      </c>
      <c r="BA1788">
        <v>27</v>
      </c>
      <c r="BC1788" s="98">
        <v>48</v>
      </c>
      <c r="BD1788" s="100"/>
      <c r="BE1788" s="177">
        <v>48021</v>
      </c>
      <c r="BF1788">
        <f t="shared" si="1280"/>
        <v>4802127</v>
      </c>
      <c r="BH1788" t="s">
        <v>3303</v>
      </c>
    </row>
    <row r="1789" spans="1:64">
      <c r="A1789" t="s">
        <v>2501</v>
      </c>
      <c r="B1789" t="s">
        <v>2</v>
      </c>
      <c r="C1789" s="1">
        <f t="shared" si="1270"/>
        <v>0</v>
      </c>
      <c r="D1789" s="1"/>
      <c r="E1789" s="1"/>
      <c r="F1789" s="1"/>
      <c r="G1789" s="1"/>
      <c r="H1789" s="1"/>
      <c r="I1789" s="1"/>
      <c r="J1789" s="1"/>
      <c r="K1789" s="7" t="e">
        <f>RANK(W1789,(W1789:Y1789,Z1789:AN1789))</f>
        <v>#N/A</v>
      </c>
      <c r="L1789" s="7" t="e">
        <f>RANK(X1789,(W1789:Y1789,Z1789:AN1789))</f>
        <v>#N/A</v>
      </c>
      <c r="M1789" s="7">
        <f>IF(Y1789&gt;0,RANK(Y1789,(W1789:Y1789,Z1789:AN1789)),0)</f>
        <v>0</v>
      </c>
      <c r="N1789" s="7">
        <f t="shared" si="1271"/>
        <v>0</v>
      </c>
      <c r="O1789" s="1" t="e">
        <f t="shared" si="1272"/>
        <v>#NUM!</v>
      </c>
      <c r="P1789" s="2" t="e">
        <f t="shared" si="1273"/>
        <v>#NUM!</v>
      </c>
      <c r="Q1789" s="2"/>
      <c r="R1789" s="2" t="str">
        <f t="shared" si="1274"/>
        <v>-</v>
      </c>
      <c r="S1789" s="2" t="str">
        <f t="shared" si="1275"/>
        <v>-</v>
      </c>
      <c r="T1789" s="2" t="str">
        <f t="shared" si="1276"/>
        <v>-</v>
      </c>
      <c r="U1789" s="2" t="str">
        <f t="shared" si="1277"/>
        <v>-</v>
      </c>
      <c r="V1789" s="2" t="str">
        <f t="shared" si="1278"/>
        <v>-</v>
      </c>
      <c r="AH1789" s="1"/>
      <c r="AI1789" s="1"/>
      <c r="AK1789" s="1"/>
      <c r="AL1789" s="1"/>
      <c r="AM1789" s="1"/>
      <c r="AN1789" s="1"/>
      <c r="AO1789" s="1"/>
      <c r="AP1789" s="8"/>
      <c r="AQ1789" s="8"/>
      <c r="AR1789" s="8"/>
      <c r="AS1789" s="8"/>
      <c r="AT1789" s="2"/>
      <c r="AU1789" s="2"/>
      <c r="AV1789" s="2"/>
      <c r="AW1789" s="2"/>
      <c r="AX1789" s="2"/>
      <c r="AY1789" t="str">
        <f t="shared" si="1279"/>
        <v>Bell CD25</v>
      </c>
      <c r="BA1789">
        <v>25</v>
      </c>
      <c r="BC1789" s="98">
        <v>48</v>
      </c>
      <c r="BD1789" s="100"/>
      <c r="BE1789" s="177">
        <v>48027</v>
      </c>
      <c r="BF1789">
        <f t="shared" si="1280"/>
        <v>4802725</v>
      </c>
      <c r="BH1789" t="s">
        <v>3303</v>
      </c>
    </row>
    <row r="1790" spans="1:64">
      <c r="A1790" t="s">
        <v>2501</v>
      </c>
      <c r="B1790" t="s">
        <v>2</v>
      </c>
      <c r="C1790" s="1">
        <f t="shared" si="1270"/>
        <v>0</v>
      </c>
      <c r="D1790" s="1"/>
      <c r="E1790" s="1"/>
      <c r="F1790" s="1"/>
      <c r="G1790" s="1"/>
      <c r="H1790" s="1"/>
      <c r="I1790" s="1"/>
      <c r="J1790" s="1"/>
      <c r="K1790" s="7" t="e">
        <f>RANK(W1790,(W1790:Y1790,Z1790:AN1790))</f>
        <v>#N/A</v>
      </c>
      <c r="L1790" s="7" t="e">
        <f>RANK(X1790,(W1790:Y1790,Z1790:AN1790))</f>
        <v>#N/A</v>
      </c>
      <c r="M1790" s="7">
        <f>IF(Y1790&gt;0,RANK(Y1790,(W1790:Y1790,Z1790:AN1790)),0)</f>
        <v>0</v>
      </c>
      <c r="N1790" s="7">
        <f t="shared" si="1271"/>
        <v>0</v>
      </c>
      <c r="O1790" s="1" t="e">
        <f t="shared" si="1272"/>
        <v>#NUM!</v>
      </c>
      <c r="P1790" s="2" t="e">
        <f t="shared" si="1273"/>
        <v>#NUM!</v>
      </c>
      <c r="Q1790" s="2"/>
      <c r="R1790" s="2" t="str">
        <f t="shared" si="1274"/>
        <v>-</v>
      </c>
      <c r="S1790" s="2" t="str">
        <f t="shared" si="1275"/>
        <v>-</v>
      </c>
      <c r="T1790" s="2" t="str">
        <f t="shared" si="1276"/>
        <v>-</v>
      </c>
      <c r="U1790" s="2" t="str">
        <f t="shared" si="1277"/>
        <v>-</v>
      </c>
      <c r="V1790" s="2" t="str">
        <f t="shared" si="1278"/>
        <v>-</v>
      </c>
      <c r="AH1790" s="1"/>
      <c r="AI1790" s="1"/>
      <c r="AK1790" s="1"/>
      <c r="AL1790" s="1"/>
      <c r="AM1790" s="1"/>
      <c r="AN1790" s="1"/>
      <c r="AO1790" s="1"/>
      <c r="AP1790" s="8"/>
      <c r="AQ1790" s="8"/>
      <c r="AR1790" s="8"/>
      <c r="AS1790" s="8"/>
      <c r="AT1790" s="2"/>
      <c r="AU1790" s="2"/>
      <c r="AV1790" s="2"/>
      <c r="AW1790" s="2"/>
      <c r="AX1790" s="2"/>
      <c r="AY1790" t="str">
        <f t="shared" si="1279"/>
        <v>Bell CD31</v>
      </c>
      <c r="BA1790">
        <v>31</v>
      </c>
      <c r="BC1790" s="98">
        <v>48</v>
      </c>
      <c r="BD1790" s="100"/>
      <c r="BE1790" s="177">
        <v>48027</v>
      </c>
      <c r="BF1790">
        <f t="shared" si="1280"/>
        <v>4802731</v>
      </c>
      <c r="BH1790" t="s">
        <v>3303</v>
      </c>
    </row>
    <row r="1791" spans="1:64">
      <c r="A1791" t="s">
        <v>2834</v>
      </c>
      <c r="B1791" t="s">
        <v>2</v>
      </c>
      <c r="C1791" s="1">
        <f t="shared" si="1270"/>
        <v>0</v>
      </c>
      <c r="D1791" s="1"/>
      <c r="E1791" s="1"/>
      <c r="F1791" s="1"/>
      <c r="G1791" s="1"/>
      <c r="H1791" s="1"/>
      <c r="I1791" s="1"/>
      <c r="J1791" s="1"/>
      <c r="K1791" s="7" t="e">
        <f>RANK(W1791,(W1791:Y1791,Z1791:AN1791))</f>
        <v>#N/A</v>
      </c>
      <c r="L1791" s="7" t="e">
        <f>RANK(X1791,(W1791:Y1791,Z1791:AN1791))</f>
        <v>#N/A</v>
      </c>
      <c r="M1791" s="7">
        <f>IF(Y1791&gt;0,RANK(Y1791,(W1791:Y1791,Z1791:AN1791)),0)</f>
        <v>0</v>
      </c>
      <c r="N1791" s="7">
        <f t="shared" si="1271"/>
        <v>0</v>
      </c>
      <c r="O1791" s="1" t="e">
        <f t="shared" si="1272"/>
        <v>#NUM!</v>
      </c>
      <c r="P1791" s="2" t="e">
        <f t="shared" si="1273"/>
        <v>#NUM!</v>
      </c>
      <c r="Q1791" s="2"/>
      <c r="R1791" s="2" t="str">
        <f t="shared" si="1274"/>
        <v>-</v>
      </c>
      <c r="S1791" s="2" t="str">
        <f t="shared" si="1275"/>
        <v>-</v>
      </c>
      <c r="T1791" s="2" t="str">
        <f t="shared" si="1276"/>
        <v>-</v>
      </c>
      <c r="U1791" s="2" t="str">
        <f t="shared" si="1277"/>
        <v>-</v>
      </c>
      <c r="V1791" s="2" t="str">
        <f t="shared" si="1278"/>
        <v>-</v>
      </c>
      <c r="AH1791" s="1"/>
      <c r="AI1791" s="1"/>
      <c r="AK1791" s="1"/>
      <c r="AL1791" s="1"/>
      <c r="AM1791" s="1"/>
      <c r="AN1791" s="1"/>
      <c r="AO1791" s="1"/>
      <c r="AP1791" s="8"/>
      <c r="AQ1791" s="8"/>
      <c r="AR1791" s="8"/>
      <c r="AS1791" s="8"/>
      <c r="AT1791" s="2"/>
      <c r="AU1791" s="2"/>
      <c r="AV1791" s="2"/>
      <c r="AW1791" s="2"/>
      <c r="AX1791" s="2"/>
      <c r="AY1791" t="str">
        <f t="shared" si="1279"/>
        <v>Bexar CD20</v>
      </c>
      <c r="BA1791">
        <v>20</v>
      </c>
      <c r="BC1791" s="98">
        <v>48</v>
      </c>
      <c r="BD1791" s="100"/>
      <c r="BE1791" s="177">
        <v>48029</v>
      </c>
      <c r="BF1791">
        <f t="shared" si="1280"/>
        <v>4802920</v>
      </c>
      <c r="BH1791" t="s">
        <v>3303</v>
      </c>
    </row>
    <row r="1792" spans="1:64">
      <c r="A1792" t="s">
        <v>2834</v>
      </c>
      <c r="B1792" t="s">
        <v>2</v>
      </c>
      <c r="C1792" s="1">
        <f t="shared" si="1270"/>
        <v>0</v>
      </c>
      <c r="D1792" s="1"/>
      <c r="E1792" s="1"/>
      <c r="F1792" s="1"/>
      <c r="G1792" s="1"/>
      <c r="H1792" s="1"/>
      <c r="I1792" s="1"/>
      <c r="J1792" s="1"/>
      <c r="K1792" s="7" t="e">
        <f>RANK(W1792,(W1792:Y1792,Z1792:AN1792))</f>
        <v>#N/A</v>
      </c>
      <c r="L1792" s="7" t="e">
        <f>RANK(X1792,(W1792:Y1792,Z1792:AN1792))</f>
        <v>#N/A</v>
      </c>
      <c r="M1792" s="7">
        <f>IF(Y1792&gt;0,RANK(Y1792,(W1792:Y1792,Z1792:AN1792)),0)</f>
        <v>0</v>
      </c>
      <c r="N1792" s="7">
        <f t="shared" si="1271"/>
        <v>0</v>
      </c>
      <c r="O1792" s="1" t="e">
        <f t="shared" si="1272"/>
        <v>#NUM!</v>
      </c>
      <c r="P1792" s="2" t="e">
        <f t="shared" si="1273"/>
        <v>#NUM!</v>
      </c>
      <c r="Q1792" s="2"/>
      <c r="R1792" s="2" t="str">
        <f t="shared" si="1274"/>
        <v>-</v>
      </c>
      <c r="S1792" s="2" t="str">
        <f t="shared" si="1275"/>
        <v>-</v>
      </c>
      <c r="T1792" s="2" t="str">
        <f t="shared" si="1276"/>
        <v>-</v>
      </c>
      <c r="U1792" s="2" t="str">
        <f t="shared" si="1277"/>
        <v>-</v>
      </c>
      <c r="V1792" s="2" t="str">
        <f t="shared" si="1278"/>
        <v>-</v>
      </c>
      <c r="AH1792" s="1"/>
      <c r="AI1792" s="1"/>
      <c r="AK1792" s="1"/>
      <c r="AL1792" s="1"/>
      <c r="AM1792" s="1"/>
      <c r="AN1792" s="1"/>
      <c r="AO1792" s="1"/>
      <c r="AP1792" s="8"/>
      <c r="AQ1792" s="8"/>
      <c r="AR1792" s="8"/>
      <c r="AS1792" s="8"/>
      <c r="AT1792" s="2"/>
      <c r="AU1792" s="2"/>
      <c r="AV1792" s="2"/>
      <c r="AW1792" s="2"/>
      <c r="AX1792" s="2"/>
      <c r="AY1792" t="str">
        <f t="shared" si="1279"/>
        <v>Bexar CD21</v>
      </c>
      <c r="BA1792">
        <v>21</v>
      </c>
      <c r="BC1792" s="98">
        <v>48</v>
      </c>
      <c r="BD1792" s="100"/>
      <c r="BE1792" s="177">
        <v>48029</v>
      </c>
      <c r="BF1792">
        <f t="shared" si="1280"/>
        <v>4802921</v>
      </c>
      <c r="BH1792" t="s">
        <v>3303</v>
      </c>
    </row>
    <row r="1793" spans="1:60">
      <c r="A1793" t="s">
        <v>2834</v>
      </c>
      <c r="B1793" t="s">
        <v>2</v>
      </c>
      <c r="C1793" s="1">
        <f t="shared" si="1270"/>
        <v>0</v>
      </c>
      <c r="D1793" s="1"/>
      <c r="E1793" s="1"/>
      <c r="F1793" s="1"/>
      <c r="G1793" s="1"/>
      <c r="H1793" s="1"/>
      <c r="I1793" s="1"/>
      <c r="J1793" s="1"/>
      <c r="K1793" s="7" t="e">
        <f>RANK(W1793,(W1793:Y1793,Z1793:AN1793))</f>
        <v>#N/A</v>
      </c>
      <c r="L1793" s="7" t="e">
        <f>RANK(X1793,(W1793:Y1793,Z1793:AN1793))</f>
        <v>#N/A</v>
      </c>
      <c r="M1793" s="7">
        <f>IF(Y1793&gt;0,RANK(Y1793,(W1793:Y1793,Z1793:AN1793)),0)</f>
        <v>0</v>
      </c>
      <c r="N1793" s="7">
        <f t="shared" si="1271"/>
        <v>0</v>
      </c>
      <c r="O1793" s="1" t="e">
        <f t="shared" si="1272"/>
        <v>#NUM!</v>
      </c>
      <c r="P1793" s="2" t="e">
        <f t="shared" si="1273"/>
        <v>#NUM!</v>
      </c>
      <c r="Q1793" s="2"/>
      <c r="R1793" s="2" t="str">
        <f t="shared" si="1274"/>
        <v>-</v>
      </c>
      <c r="S1793" s="2" t="str">
        <f t="shared" si="1275"/>
        <v>-</v>
      </c>
      <c r="T1793" s="2" t="str">
        <f t="shared" si="1276"/>
        <v>-</v>
      </c>
      <c r="U1793" s="2" t="str">
        <f t="shared" si="1277"/>
        <v>-</v>
      </c>
      <c r="V1793" s="2" t="str">
        <f t="shared" si="1278"/>
        <v>-</v>
      </c>
      <c r="AH1793" s="1"/>
      <c r="AI1793" s="1"/>
      <c r="AK1793" s="1"/>
      <c r="AL1793" s="1"/>
      <c r="AM1793" s="1"/>
      <c r="AN1793" s="1"/>
      <c r="AO1793" s="1"/>
      <c r="AP1793" s="8"/>
      <c r="AQ1793" s="8"/>
      <c r="AR1793" s="8"/>
      <c r="AS1793" s="8"/>
      <c r="AT1793" s="2"/>
      <c r="AU1793" s="2"/>
      <c r="AV1793" s="2"/>
      <c r="AW1793" s="2"/>
      <c r="AX1793" s="2"/>
      <c r="AY1793" t="str">
        <f t="shared" si="1279"/>
        <v>Bexar CD23</v>
      </c>
      <c r="BA1793">
        <v>23</v>
      </c>
      <c r="BC1793" s="98">
        <v>48</v>
      </c>
      <c r="BD1793" s="100"/>
      <c r="BE1793" s="177">
        <v>48029</v>
      </c>
      <c r="BF1793">
        <f t="shared" si="1280"/>
        <v>4802923</v>
      </c>
      <c r="BH1793" t="s">
        <v>3303</v>
      </c>
    </row>
    <row r="1794" spans="1:60">
      <c r="A1794" t="s">
        <v>2834</v>
      </c>
      <c r="B1794" t="s">
        <v>2</v>
      </c>
      <c r="C1794" s="1">
        <f t="shared" si="1270"/>
        <v>0</v>
      </c>
      <c r="D1794" s="1"/>
      <c r="E1794" s="1"/>
      <c r="F1794" s="1"/>
      <c r="G1794" s="1"/>
      <c r="H1794" s="1"/>
      <c r="I1794" s="1"/>
      <c r="J1794" s="1"/>
      <c r="K1794" s="7" t="e">
        <f>RANK(W1794,(W1794:Y1794,Z1794:AN1794))</f>
        <v>#N/A</v>
      </c>
      <c r="L1794" s="7" t="e">
        <f>RANK(X1794,(W1794:Y1794,Z1794:AN1794))</f>
        <v>#N/A</v>
      </c>
      <c r="M1794" s="7">
        <f>IF(Y1794&gt;0,RANK(Y1794,(W1794:Y1794,Z1794:AN1794)),0)</f>
        <v>0</v>
      </c>
      <c r="N1794" s="7">
        <f t="shared" si="1271"/>
        <v>0</v>
      </c>
      <c r="O1794" s="1" t="e">
        <f t="shared" si="1272"/>
        <v>#NUM!</v>
      </c>
      <c r="P1794" s="2" t="e">
        <f t="shared" si="1273"/>
        <v>#NUM!</v>
      </c>
      <c r="Q1794" s="2"/>
      <c r="R1794" s="2" t="str">
        <f t="shared" si="1274"/>
        <v>-</v>
      </c>
      <c r="S1794" s="2" t="str">
        <f t="shared" si="1275"/>
        <v>-</v>
      </c>
      <c r="T1794" s="2" t="str">
        <f t="shared" si="1276"/>
        <v>-</v>
      </c>
      <c r="U1794" s="2" t="str">
        <f t="shared" si="1277"/>
        <v>-</v>
      </c>
      <c r="V1794" s="2" t="str">
        <f t="shared" si="1278"/>
        <v>-</v>
      </c>
      <c r="AH1794" s="1"/>
      <c r="AI1794" s="1"/>
      <c r="AK1794" s="1"/>
      <c r="AL1794" s="1"/>
      <c r="AM1794" s="1"/>
      <c r="AN1794" s="1"/>
      <c r="AO1794" s="1"/>
      <c r="AP1794" s="8"/>
      <c r="AQ1794" s="8"/>
      <c r="AR1794" s="8"/>
      <c r="AS1794" s="8"/>
      <c r="AT1794" s="2"/>
      <c r="AU1794" s="2"/>
      <c r="AV1794" s="2"/>
      <c r="AW1794" s="2"/>
      <c r="AX1794" s="2"/>
      <c r="AY1794" t="str">
        <f t="shared" si="1279"/>
        <v>Bexar CD28</v>
      </c>
      <c r="BA1794">
        <v>28</v>
      </c>
      <c r="BC1794" s="98">
        <v>48</v>
      </c>
      <c r="BD1794" s="100"/>
      <c r="BE1794" s="177">
        <v>48029</v>
      </c>
      <c r="BF1794">
        <f t="shared" si="1280"/>
        <v>4802928</v>
      </c>
      <c r="BH1794" t="s">
        <v>3303</v>
      </c>
    </row>
    <row r="1795" spans="1:60">
      <c r="A1795" t="s">
        <v>2834</v>
      </c>
      <c r="B1795" t="s">
        <v>2</v>
      </c>
      <c r="C1795" s="1">
        <f t="shared" si="1270"/>
        <v>0</v>
      </c>
      <c r="D1795" s="1"/>
      <c r="E1795" s="1"/>
      <c r="F1795" s="1"/>
      <c r="G1795" s="1"/>
      <c r="H1795" s="1"/>
      <c r="I1795" s="1"/>
      <c r="J1795" s="1"/>
      <c r="K1795" s="7" t="e">
        <f>RANK(W1795,(W1795:Y1795,Z1795:AN1795))</f>
        <v>#N/A</v>
      </c>
      <c r="L1795" s="7" t="e">
        <f>RANK(X1795,(W1795:Y1795,Z1795:AN1795))</f>
        <v>#N/A</v>
      </c>
      <c r="M1795" s="7">
        <f>IF(Y1795&gt;0,RANK(Y1795,(W1795:Y1795,Z1795:AN1795)),0)</f>
        <v>0</v>
      </c>
      <c r="N1795" s="7">
        <f t="shared" si="1271"/>
        <v>0</v>
      </c>
      <c r="O1795" s="1" t="e">
        <f t="shared" si="1272"/>
        <v>#NUM!</v>
      </c>
      <c r="P1795" s="2" t="e">
        <f t="shared" si="1273"/>
        <v>#NUM!</v>
      </c>
      <c r="Q1795" s="2"/>
      <c r="R1795" s="2" t="str">
        <f t="shared" si="1274"/>
        <v>-</v>
      </c>
      <c r="S1795" s="2" t="str">
        <f t="shared" si="1275"/>
        <v>-</v>
      </c>
      <c r="T1795" s="2" t="str">
        <f t="shared" si="1276"/>
        <v>-</v>
      </c>
      <c r="U1795" s="2" t="str">
        <f t="shared" si="1277"/>
        <v>-</v>
      </c>
      <c r="V1795" s="2" t="str">
        <f t="shared" si="1278"/>
        <v>-</v>
      </c>
      <c r="AH1795" s="1"/>
      <c r="AI1795" s="1"/>
      <c r="AK1795" s="1"/>
      <c r="AL1795" s="1"/>
      <c r="AM1795" s="1"/>
      <c r="AN1795" s="1"/>
      <c r="AO1795" s="1"/>
      <c r="AP1795" s="8"/>
      <c r="AQ1795" s="8"/>
      <c r="AR1795" s="8"/>
      <c r="AS1795" s="8"/>
      <c r="AT1795" s="2"/>
      <c r="AU1795" s="2"/>
      <c r="AV1795" s="2"/>
      <c r="AW1795" s="2"/>
      <c r="AX1795" s="2"/>
      <c r="AY1795" t="str">
        <f t="shared" si="1279"/>
        <v>Bexar CD35</v>
      </c>
      <c r="BA1795">
        <v>35</v>
      </c>
      <c r="BC1795" s="98">
        <v>48</v>
      </c>
      <c r="BD1795" s="100"/>
      <c r="BE1795" s="177">
        <v>48029</v>
      </c>
      <c r="BF1795">
        <f t="shared" si="1280"/>
        <v>4802935</v>
      </c>
      <c r="BH1795" t="s">
        <v>3303</v>
      </c>
    </row>
    <row r="1796" spans="1:60">
      <c r="A1796" t="s">
        <v>1477</v>
      </c>
      <c r="B1796" t="s">
        <v>2</v>
      </c>
      <c r="C1796" s="1">
        <f t="shared" si="1270"/>
        <v>0</v>
      </c>
      <c r="D1796" s="1"/>
      <c r="E1796" s="1"/>
      <c r="F1796" s="1"/>
      <c r="G1796" s="1"/>
      <c r="H1796" s="1"/>
      <c r="I1796" s="1"/>
      <c r="J1796" s="1"/>
      <c r="K1796" s="7" t="e">
        <f>RANK(W1796,(W1796:Y1796,Z1796:AN1796))</f>
        <v>#N/A</v>
      </c>
      <c r="L1796" s="7" t="e">
        <f>RANK(X1796,(W1796:Y1796,Z1796:AN1796))</f>
        <v>#N/A</v>
      </c>
      <c r="M1796" s="7">
        <f>IF(Y1796&gt;0,RANK(Y1796,(W1796:Y1796,Z1796:AN1796)),0)</f>
        <v>0</v>
      </c>
      <c r="N1796" s="7">
        <f t="shared" si="1271"/>
        <v>0</v>
      </c>
      <c r="O1796" s="1" t="e">
        <f t="shared" si="1272"/>
        <v>#NUM!</v>
      </c>
      <c r="P1796" s="2" t="e">
        <f t="shared" si="1273"/>
        <v>#NUM!</v>
      </c>
      <c r="Q1796" s="2"/>
      <c r="R1796" s="2" t="str">
        <f t="shared" si="1274"/>
        <v>-</v>
      </c>
      <c r="S1796" s="2" t="str">
        <f t="shared" si="1275"/>
        <v>-</v>
      </c>
      <c r="T1796" s="2" t="str">
        <f t="shared" si="1276"/>
        <v>-</v>
      </c>
      <c r="U1796" s="2" t="str">
        <f t="shared" si="1277"/>
        <v>-</v>
      </c>
      <c r="V1796" s="2" t="str">
        <f t="shared" si="1278"/>
        <v>-</v>
      </c>
      <c r="AH1796" s="1"/>
      <c r="AI1796" s="1"/>
      <c r="AK1796" s="1"/>
      <c r="AL1796" s="1"/>
      <c r="AM1796" s="1"/>
      <c r="AN1796" s="1"/>
      <c r="AO1796" s="1"/>
      <c r="AP1796" s="8"/>
      <c r="AQ1796" s="8"/>
      <c r="AR1796" s="8"/>
      <c r="AS1796" s="8"/>
      <c r="AT1796" s="2"/>
      <c r="AU1796" s="2"/>
      <c r="AV1796" s="2"/>
      <c r="AW1796" s="2"/>
      <c r="AX1796" s="2"/>
      <c r="AY1796" t="str">
        <f t="shared" si="1279"/>
        <v>Brazoria CD14</v>
      </c>
      <c r="BA1796">
        <v>14</v>
      </c>
      <c r="BC1796" s="98">
        <v>48</v>
      </c>
      <c r="BD1796" s="100"/>
      <c r="BE1796" s="177">
        <v>48039</v>
      </c>
      <c r="BF1796">
        <f t="shared" si="1280"/>
        <v>4803914</v>
      </c>
      <c r="BH1796" t="s">
        <v>3303</v>
      </c>
    </row>
    <row r="1797" spans="1:60">
      <c r="A1797" t="s">
        <v>1477</v>
      </c>
      <c r="B1797" t="s">
        <v>2</v>
      </c>
      <c r="C1797" s="1">
        <f t="shared" si="1270"/>
        <v>0</v>
      </c>
      <c r="D1797" s="1"/>
      <c r="E1797" s="1"/>
      <c r="F1797" s="1"/>
      <c r="G1797" s="1"/>
      <c r="H1797" s="1"/>
      <c r="I1797" s="1"/>
      <c r="J1797" s="1"/>
      <c r="K1797" s="7" t="e">
        <f>RANK(W1797,(W1797:Y1797,Z1797:AN1797))</f>
        <v>#N/A</v>
      </c>
      <c r="L1797" s="7" t="e">
        <f>RANK(X1797,(W1797:Y1797,Z1797:AN1797))</f>
        <v>#N/A</v>
      </c>
      <c r="M1797" s="7">
        <f>IF(Y1797&gt;0,RANK(Y1797,(W1797:Y1797,Z1797:AN1797)),0)</f>
        <v>0</v>
      </c>
      <c r="N1797" s="7">
        <f t="shared" si="1271"/>
        <v>0</v>
      </c>
      <c r="O1797" s="1" t="e">
        <f t="shared" si="1272"/>
        <v>#NUM!</v>
      </c>
      <c r="P1797" s="2" t="e">
        <f t="shared" si="1273"/>
        <v>#NUM!</v>
      </c>
      <c r="Q1797" s="2"/>
      <c r="R1797" s="2" t="str">
        <f t="shared" si="1274"/>
        <v>-</v>
      </c>
      <c r="S1797" s="2" t="str">
        <f t="shared" si="1275"/>
        <v>-</v>
      </c>
      <c r="T1797" s="2" t="str">
        <f t="shared" si="1276"/>
        <v>-</v>
      </c>
      <c r="U1797" s="2" t="str">
        <f t="shared" si="1277"/>
        <v>-</v>
      </c>
      <c r="V1797" s="2" t="str">
        <f t="shared" si="1278"/>
        <v>-</v>
      </c>
      <c r="AH1797" s="1"/>
      <c r="AI1797" s="1"/>
      <c r="AK1797" s="1"/>
      <c r="AL1797" s="1"/>
      <c r="AM1797" s="1"/>
      <c r="AN1797" s="1"/>
      <c r="AO1797" s="1"/>
      <c r="AP1797" s="8"/>
      <c r="AQ1797" s="8"/>
      <c r="AR1797" s="8"/>
      <c r="AS1797" s="8"/>
      <c r="AT1797" s="2"/>
      <c r="AU1797" s="2"/>
      <c r="AV1797" s="2"/>
      <c r="AW1797" s="2"/>
      <c r="AX1797" s="2"/>
      <c r="AY1797" t="str">
        <f t="shared" si="1279"/>
        <v>Brazoria CD22</v>
      </c>
      <c r="BA1797">
        <v>22</v>
      </c>
      <c r="BC1797" s="98">
        <v>48</v>
      </c>
      <c r="BD1797" s="100"/>
      <c r="BE1797" s="177">
        <v>48039</v>
      </c>
      <c r="BF1797">
        <f t="shared" si="1280"/>
        <v>4803922</v>
      </c>
      <c r="BH1797" t="s">
        <v>3303</v>
      </c>
    </row>
    <row r="1798" spans="1:60">
      <c r="A1798" t="s">
        <v>466</v>
      </c>
      <c r="B1798" t="s">
        <v>2</v>
      </c>
      <c r="C1798" s="1">
        <f t="shared" si="1270"/>
        <v>0</v>
      </c>
      <c r="D1798" s="1"/>
      <c r="E1798" s="1"/>
      <c r="F1798" s="1"/>
      <c r="G1798" s="1"/>
      <c r="H1798" s="1"/>
      <c r="I1798" s="1"/>
      <c r="J1798" s="1"/>
      <c r="K1798" s="7" t="e">
        <f>RANK(W1798,(W1798:Y1798,Z1798:AN1798))</f>
        <v>#N/A</v>
      </c>
      <c r="L1798" s="7" t="e">
        <f>RANK(X1798,(W1798:Y1798,Z1798:AN1798))</f>
        <v>#N/A</v>
      </c>
      <c r="M1798" s="7">
        <f>IF(Y1798&gt;0,RANK(Y1798,(W1798:Y1798,Z1798:AN1798)),0)</f>
        <v>0</v>
      </c>
      <c r="N1798" s="7">
        <f t="shared" si="1271"/>
        <v>0</v>
      </c>
      <c r="O1798" s="1" t="e">
        <f t="shared" si="1272"/>
        <v>#NUM!</v>
      </c>
      <c r="P1798" s="2" t="e">
        <f t="shared" si="1273"/>
        <v>#NUM!</v>
      </c>
      <c r="Q1798" s="2"/>
      <c r="R1798" s="2" t="str">
        <f t="shared" si="1274"/>
        <v>-</v>
      </c>
      <c r="S1798" s="2" t="str">
        <f t="shared" si="1275"/>
        <v>-</v>
      </c>
      <c r="T1798" s="2" t="str">
        <f t="shared" si="1276"/>
        <v>-</v>
      </c>
      <c r="U1798" s="2" t="str">
        <f t="shared" si="1277"/>
        <v>-</v>
      </c>
      <c r="V1798" s="2" t="str">
        <f t="shared" si="1278"/>
        <v>-</v>
      </c>
      <c r="AH1798" s="1"/>
      <c r="AI1798" s="1"/>
      <c r="AK1798" s="1"/>
      <c r="AL1798" s="1"/>
      <c r="AM1798" s="1"/>
      <c r="AN1798" s="1"/>
      <c r="AO1798" s="1"/>
      <c r="AP1798" s="8"/>
      <c r="AQ1798" s="8"/>
      <c r="AR1798" s="8"/>
      <c r="AS1798" s="8"/>
      <c r="AT1798" s="2"/>
      <c r="AU1798" s="2"/>
      <c r="AV1798" s="2"/>
      <c r="AW1798" s="2"/>
      <c r="AX1798" s="2"/>
      <c r="AY1798" t="str">
        <f t="shared" si="1279"/>
        <v>Caldwell CD27</v>
      </c>
      <c r="BA1798">
        <v>27</v>
      </c>
      <c r="BC1798" s="98">
        <v>48</v>
      </c>
      <c r="BD1798" s="100"/>
      <c r="BE1798" s="177">
        <v>48055</v>
      </c>
      <c r="BF1798">
        <f t="shared" si="1280"/>
        <v>4805527</v>
      </c>
      <c r="BH1798" t="s">
        <v>3303</v>
      </c>
    </row>
    <row r="1799" spans="1:60">
      <c r="A1799" t="s">
        <v>466</v>
      </c>
      <c r="B1799" t="s">
        <v>2</v>
      </c>
      <c r="C1799" s="1">
        <f t="shared" si="1270"/>
        <v>0</v>
      </c>
      <c r="D1799" s="1"/>
      <c r="E1799" s="1"/>
      <c r="F1799" s="1"/>
      <c r="G1799" s="1"/>
      <c r="H1799" s="1"/>
      <c r="I1799" s="1"/>
      <c r="J1799" s="1"/>
      <c r="K1799" s="7" t="e">
        <f>RANK(W1799,(W1799:Y1799,Z1799:AN1799))</f>
        <v>#N/A</v>
      </c>
      <c r="L1799" s="7" t="e">
        <f>RANK(X1799,(W1799:Y1799,Z1799:AN1799))</f>
        <v>#N/A</v>
      </c>
      <c r="M1799" s="7">
        <f>IF(Y1799&gt;0,RANK(Y1799,(W1799:Y1799,Z1799:AN1799)),0)</f>
        <v>0</v>
      </c>
      <c r="N1799" s="7">
        <f t="shared" si="1271"/>
        <v>0</v>
      </c>
      <c r="O1799" s="1" t="e">
        <f t="shared" si="1272"/>
        <v>#NUM!</v>
      </c>
      <c r="P1799" s="2" t="e">
        <f t="shared" si="1273"/>
        <v>#NUM!</v>
      </c>
      <c r="Q1799" s="2"/>
      <c r="R1799" s="2" t="str">
        <f t="shared" si="1274"/>
        <v>-</v>
      </c>
      <c r="S1799" s="2" t="str">
        <f t="shared" si="1275"/>
        <v>-</v>
      </c>
      <c r="T1799" s="2" t="str">
        <f t="shared" si="1276"/>
        <v>-</v>
      </c>
      <c r="U1799" s="2" t="str">
        <f t="shared" si="1277"/>
        <v>-</v>
      </c>
      <c r="V1799" s="2" t="str">
        <f t="shared" si="1278"/>
        <v>-</v>
      </c>
      <c r="AH1799" s="1"/>
      <c r="AI1799" s="1"/>
      <c r="AK1799" s="1"/>
      <c r="AL1799" s="1"/>
      <c r="AM1799" s="1"/>
      <c r="AN1799" s="1"/>
      <c r="AO1799" s="1"/>
      <c r="AP1799" s="8"/>
      <c r="AQ1799" s="8"/>
      <c r="AR1799" s="8"/>
      <c r="AS1799" s="8"/>
      <c r="AT1799" s="2"/>
      <c r="AU1799" s="2"/>
      <c r="AV1799" s="2"/>
      <c r="AW1799" s="2"/>
      <c r="AX1799" s="2"/>
      <c r="AY1799" t="str">
        <f t="shared" si="1279"/>
        <v>Caldwell CD35</v>
      </c>
      <c r="BA1799">
        <v>35</v>
      </c>
      <c r="BC1799" s="98">
        <v>48</v>
      </c>
      <c r="BD1799" s="100"/>
      <c r="BE1799" s="177">
        <v>48055</v>
      </c>
      <c r="BF1799">
        <f t="shared" si="1280"/>
        <v>4805535</v>
      </c>
      <c r="BH1799" t="s">
        <v>3303</v>
      </c>
    </row>
    <row r="1800" spans="1:60">
      <c r="A1800" t="s">
        <v>2392</v>
      </c>
      <c r="B1800" t="s">
        <v>2</v>
      </c>
      <c r="C1800" s="1">
        <f t="shared" si="1270"/>
        <v>0</v>
      </c>
      <c r="D1800" s="1"/>
      <c r="E1800" s="1"/>
      <c r="F1800" s="1"/>
      <c r="G1800" s="1"/>
      <c r="H1800" s="1"/>
      <c r="I1800" s="1"/>
      <c r="J1800" s="1"/>
      <c r="K1800" s="7" t="e">
        <f>RANK(W1800,(W1800:Y1800,Z1800:AN1800))</f>
        <v>#N/A</v>
      </c>
      <c r="L1800" s="7" t="e">
        <f>RANK(X1800,(W1800:Y1800,Z1800:AN1800))</f>
        <v>#N/A</v>
      </c>
      <c r="M1800" s="7">
        <f>IF(Y1800&gt;0,RANK(Y1800,(W1800:Y1800,Z1800:AN1800)),0)</f>
        <v>0</v>
      </c>
      <c r="N1800" s="7">
        <f t="shared" si="1271"/>
        <v>0</v>
      </c>
      <c r="O1800" s="1" t="e">
        <f t="shared" si="1272"/>
        <v>#NUM!</v>
      </c>
      <c r="P1800" s="2" t="e">
        <f t="shared" si="1273"/>
        <v>#NUM!</v>
      </c>
      <c r="Q1800" s="2"/>
      <c r="R1800" s="2" t="str">
        <f t="shared" si="1274"/>
        <v>-</v>
      </c>
      <c r="S1800" s="2" t="str">
        <f t="shared" si="1275"/>
        <v>-</v>
      </c>
      <c r="T1800" s="2" t="str">
        <f t="shared" si="1276"/>
        <v>-</v>
      </c>
      <c r="U1800" s="2" t="str">
        <f t="shared" si="1277"/>
        <v>-</v>
      </c>
      <c r="V1800" s="2" t="str">
        <f t="shared" si="1278"/>
        <v>-</v>
      </c>
      <c r="AH1800" s="1"/>
      <c r="AI1800" s="1"/>
      <c r="AK1800" s="1"/>
      <c r="AL1800" s="1"/>
      <c r="AM1800" s="1"/>
      <c r="AN1800" s="1"/>
      <c r="AO1800" s="1"/>
      <c r="AP1800" s="8"/>
      <c r="AQ1800" s="8"/>
      <c r="AR1800" s="8"/>
      <c r="AS1800" s="8"/>
      <c r="AT1800" s="2"/>
      <c r="AU1800" s="2"/>
      <c r="AV1800" s="2"/>
      <c r="AW1800" s="2"/>
      <c r="AX1800" s="2"/>
      <c r="AY1800" t="str">
        <f t="shared" si="1279"/>
        <v>Collin CD3</v>
      </c>
      <c r="BA1800">
        <v>3</v>
      </c>
      <c r="BC1800" s="98">
        <v>48</v>
      </c>
      <c r="BD1800" s="100"/>
      <c r="BE1800" s="177">
        <v>48085</v>
      </c>
      <c r="BF1800">
        <f t="shared" si="1280"/>
        <v>4808503</v>
      </c>
      <c r="BH1800" t="s">
        <v>3303</v>
      </c>
    </row>
    <row r="1801" spans="1:60">
      <c r="A1801" t="s">
        <v>2392</v>
      </c>
      <c r="B1801" t="s">
        <v>2</v>
      </c>
      <c r="C1801" s="1">
        <f t="shared" si="1270"/>
        <v>0</v>
      </c>
      <c r="D1801" s="1"/>
      <c r="E1801" s="1"/>
      <c r="F1801" s="1"/>
      <c r="G1801" s="1"/>
      <c r="H1801" s="1"/>
      <c r="I1801" s="1"/>
      <c r="J1801" s="1"/>
      <c r="K1801" s="7" t="e">
        <f>RANK(W1801,(W1801:Y1801,Z1801:AN1801))</f>
        <v>#N/A</v>
      </c>
      <c r="L1801" s="7" t="e">
        <f>RANK(X1801,(W1801:Y1801,Z1801:AN1801))</f>
        <v>#N/A</v>
      </c>
      <c r="M1801" s="7">
        <f>IF(Y1801&gt;0,RANK(Y1801,(W1801:Y1801,Z1801:AN1801)),0)</f>
        <v>0</v>
      </c>
      <c r="N1801" s="7">
        <f t="shared" si="1271"/>
        <v>0</v>
      </c>
      <c r="O1801" s="1" t="e">
        <f t="shared" si="1272"/>
        <v>#NUM!</v>
      </c>
      <c r="P1801" s="2" t="e">
        <f t="shared" si="1273"/>
        <v>#NUM!</v>
      </c>
      <c r="Q1801" s="2"/>
      <c r="R1801" s="2" t="str">
        <f t="shared" si="1274"/>
        <v>-</v>
      </c>
      <c r="S1801" s="2" t="str">
        <f t="shared" si="1275"/>
        <v>-</v>
      </c>
      <c r="T1801" s="2" t="str">
        <f t="shared" si="1276"/>
        <v>-</v>
      </c>
      <c r="U1801" s="2" t="str">
        <f t="shared" si="1277"/>
        <v>-</v>
      </c>
      <c r="V1801" s="2" t="str">
        <f t="shared" si="1278"/>
        <v>-</v>
      </c>
      <c r="AH1801" s="1"/>
      <c r="AI1801" s="1"/>
      <c r="AK1801" s="1"/>
      <c r="AL1801" s="1"/>
      <c r="AM1801" s="1"/>
      <c r="AN1801" s="1"/>
      <c r="AO1801" s="1"/>
      <c r="AP1801" s="8"/>
      <c r="AQ1801" s="8"/>
      <c r="AR1801" s="8"/>
      <c r="AS1801" s="8"/>
      <c r="AT1801" s="2"/>
      <c r="AU1801" s="2"/>
      <c r="AV1801" s="2"/>
      <c r="AW1801" s="2"/>
      <c r="AX1801" s="2"/>
      <c r="AY1801" t="str">
        <f t="shared" si="1279"/>
        <v>Collin CD4</v>
      </c>
      <c r="BA1801">
        <v>4</v>
      </c>
      <c r="BC1801" s="98">
        <v>48</v>
      </c>
      <c r="BD1801" s="100"/>
      <c r="BE1801" s="177">
        <v>48085</v>
      </c>
      <c r="BF1801">
        <f t="shared" si="1280"/>
        <v>4808504</v>
      </c>
      <c r="BH1801" t="s">
        <v>3303</v>
      </c>
    </row>
    <row r="1802" spans="1:60">
      <c r="A1802" t="s">
        <v>2392</v>
      </c>
      <c r="B1802" t="s">
        <v>2</v>
      </c>
      <c r="C1802" s="1">
        <f t="shared" si="1270"/>
        <v>0</v>
      </c>
      <c r="D1802" s="1"/>
      <c r="E1802" s="1"/>
      <c r="F1802" s="1"/>
      <c r="G1802" s="1"/>
      <c r="H1802" s="1"/>
      <c r="I1802" s="1"/>
      <c r="J1802" s="1"/>
      <c r="K1802" s="7" t="e">
        <f>RANK(W1802,(W1802:Y1802,Z1802:AN1802))</f>
        <v>#N/A</v>
      </c>
      <c r="L1802" s="7" t="e">
        <f>RANK(X1802,(W1802:Y1802,Z1802:AN1802))</f>
        <v>#N/A</v>
      </c>
      <c r="M1802" s="7">
        <f>IF(Y1802&gt;0,RANK(Y1802,(W1802:Y1802,Z1802:AN1802)),0)</f>
        <v>0</v>
      </c>
      <c r="N1802" s="7">
        <f t="shared" si="1271"/>
        <v>0</v>
      </c>
      <c r="O1802" s="1" t="e">
        <f t="shared" si="1272"/>
        <v>#NUM!</v>
      </c>
      <c r="P1802" s="2" t="e">
        <f t="shared" si="1273"/>
        <v>#NUM!</v>
      </c>
      <c r="Q1802" s="2"/>
      <c r="R1802" s="2" t="str">
        <f t="shared" si="1274"/>
        <v>-</v>
      </c>
      <c r="S1802" s="2" t="str">
        <f t="shared" si="1275"/>
        <v>-</v>
      </c>
      <c r="T1802" s="2" t="str">
        <f t="shared" si="1276"/>
        <v>-</v>
      </c>
      <c r="U1802" s="2" t="str">
        <f t="shared" si="1277"/>
        <v>-</v>
      </c>
      <c r="V1802" s="2" t="str">
        <f t="shared" si="1278"/>
        <v>-</v>
      </c>
      <c r="AH1802" s="1"/>
      <c r="AI1802" s="1"/>
      <c r="AK1802" s="1"/>
      <c r="AL1802" s="1"/>
      <c r="AM1802" s="1"/>
      <c r="AN1802" s="1"/>
      <c r="AO1802" s="1"/>
      <c r="AP1802" s="8"/>
      <c r="AQ1802" s="8"/>
      <c r="AR1802" s="8"/>
      <c r="AS1802" s="8"/>
      <c r="AT1802" s="2"/>
      <c r="AU1802" s="2"/>
      <c r="AV1802" s="2"/>
      <c r="AW1802" s="2"/>
      <c r="AX1802" s="2"/>
      <c r="AY1802" t="str">
        <f t="shared" si="1279"/>
        <v>Collin CD32</v>
      </c>
      <c r="BA1802">
        <v>32</v>
      </c>
      <c r="BC1802" s="98">
        <v>48</v>
      </c>
      <c r="BD1802" s="100"/>
      <c r="BE1802" s="177">
        <v>48085</v>
      </c>
      <c r="BF1802">
        <f t="shared" si="1280"/>
        <v>4808532</v>
      </c>
      <c r="BH1802" t="s">
        <v>3303</v>
      </c>
    </row>
    <row r="1803" spans="1:60">
      <c r="A1803" t="s">
        <v>1165</v>
      </c>
      <c r="B1803" t="s">
        <v>2</v>
      </c>
      <c r="C1803" s="1">
        <f t="shared" si="1270"/>
        <v>0</v>
      </c>
      <c r="D1803" s="1"/>
      <c r="E1803" s="1"/>
      <c r="F1803" s="1"/>
      <c r="G1803" s="1"/>
      <c r="H1803" s="1"/>
      <c r="I1803" s="1"/>
      <c r="J1803" s="1"/>
      <c r="K1803" s="7" t="e">
        <f>RANK(W1803,(W1803:Y1803,Z1803:AN1803))</f>
        <v>#N/A</v>
      </c>
      <c r="L1803" s="7" t="e">
        <f>RANK(X1803,(W1803:Y1803,Z1803:AN1803))</f>
        <v>#N/A</v>
      </c>
      <c r="M1803" s="7">
        <f>IF(Y1803&gt;0,RANK(Y1803,(W1803:Y1803,Z1803:AN1803)),0)</f>
        <v>0</v>
      </c>
      <c r="N1803" s="7">
        <f t="shared" si="1271"/>
        <v>0</v>
      </c>
      <c r="O1803" s="1" t="e">
        <f t="shared" si="1272"/>
        <v>#NUM!</v>
      </c>
      <c r="P1803" s="2" t="e">
        <f t="shared" si="1273"/>
        <v>#NUM!</v>
      </c>
      <c r="Q1803" s="2"/>
      <c r="R1803" s="2" t="str">
        <f t="shared" si="1274"/>
        <v>-</v>
      </c>
      <c r="S1803" s="2" t="str">
        <f t="shared" si="1275"/>
        <v>-</v>
      </c>
      <c r="T1803" s="2" t="str">
        <f t="shared" si="1276"/>
        <v>-</v>
      </c>
      <c r="U1803" s="2" t="str">
        <f t="shared" si="1277"/>
        <v>-</v>
      </c>
      <c r="V1803" s="2" t="str">
        <f t="shared" si="1278"/>
        <v>-</v>
      </c>
      <c r="AH1803" s="1"/>
      <c r="AI1803" s="1"/>
      <c r="AK1803" s="1"/>
      <c r="AL1803" s="1"/>
      <c r="AM1803" s="1"/>
      <c r="AN1803" s="1"/>
      <c r="AO1803" s="1"/>
      <c r="AP1803" s="8"/>
      <c r="AQ1803" s="8"/>
      <c r="AR1803" s="8"/>
      <c r="AS1803" s="8"/>
      <c r="AT1803" s="2"/>
      <c r="AU1803" s="2"/>
      <c r="AV1803" s="2"/>
      <c r="AW1803" s="2"/>
      <c r="AX1803" s="2"/>
      <c r="AY1803" t="str">
        <f t="shared" si="1279"/>
        <v>Comal CD21</v>
      </c>
      <c r="BA1803">
        <v>21</v>
      </c>
      <c r="BC1803" s="98">
        <v>48</v>
      </c>
      <c r="BD1803" s="100"/>
      <c r="BE1803" s="177">
        <v>48091</v>
      </c>
      <c r="BF1803">
        <f t="shared" si="1280"/>
        <v>4809121</v>
      </c>
      <c r="BH1803" t="s">
        <v>3303</v>
      </c>
    </row>
    <row r="1804" spans="1:60">
      <c r="A1804" t="s">
        <v>1165</v>
      </c>
      <c r="B1804" t="s">
        <v>2</v>
      </c>
      <c r="C1804" s="1">
        <f t="shared" si="1270"/>
        <v>0</v>
      </c>
      <c r="D1804" s="1"/>
      <c r="E1804" s="1"/>
      <c r="F1804" s="1"/>
      <c r="G1804" s="1"/>
      <c r="H1804" s="1"/>
      <c r="I1804" s="1"/>
      <c r="J1804" s="1"/>
      <c r="K1804" s="7" t="e">
        <f>RANK(W1804,(W1804:Y1804,Z1804:AN1804))</f>
        <v>#N/A</v>
      </c>
      <c r="L1804" s="7" t="e">
        <f>RANK(X1804,(W1804:Y1804,Z1804:AN1804))</f>
        <v>#N/A</v>
      </c>
      <c r="M1804" s="7">
        <f>IF(Y1804&gt;0,RANK(Y1804,(W1804:Y1804,Z1804:AN1804)),0)</f>
        <v>0</v>
      </c>
      <c r="N1804" s="7">
        <f t="shared" si="1271"/>
        <v>0</v>
      </c>
      <c r="O1804" s="1" t="e">
        <f t="shared" si="1272"/>
        <v>#NUM!</v>
      </c>
      <c r="P1804" s="2" t="e">
        <f t="shared" si="1273"/>
        <v>#NUM!</v>
      </c>
      <c r="Q1804" s="2"/>
      <c r="R1804" s="2" t="str">
        <f t="shared" si="1274"/>
        <v>-</v>
      </c>
      <c r="S1804" s="2" t="str">
        <f t="shared" si="1275"/>
        <v>-</v>
      </c>
      <c r="T1804" s="2" t="str">
        <f t="shared" si="1276"/>
        <v>-</v>
      </c>
      <c r="U1804" s="2" t="str">
        <f t="shared" si="1277"/>
        <v>-</v>
      </c>
      <c r="V1804" s="2" t="str">
        <f t="shared" si="1278"/>
        <v>-</v>
      </c>
      <c r="AH1804" s="1"/>
      <c r="AI1804" s="1"/>
      <c r="AK1804" s="1"/>
      <c r="AL1804" s="1"/>
      <c r="AM1804" s="1"/>
      <c r="AN1804" s="1"/>
      <c r="AO1804" s="1"/>
      <c r="AP1804" s="8"/>
      <c r="AQ1804" s="8"/>
      <c r="AR1804" s="8"/>
      <c r="AS1804" s="8"/>
      <c r="AT1804" s="2"/>
      <c r="AU1804" s="2"/>
      <c r="AV1804" s="2"/>
      <c r="AW1804" s="2"/>
      <c r="AX1804" s="2"/>
      <c r="AY1804" t="str">
        <f t="shared" si="1279"/>
        <v>Comal CD35</v>
      </c>
      <c r="BA1804">
        <v>35</v>
      </c>
      <c r="BC1804" s="98">
        <v>48</v>
      </c>
      <c r="BD1804" s="100"/>
      <c r="BE1804" s="177">
        <v>48091</v>
      </c>
      <c r="BF1804">
        <f t="shared" si="1280"/>
        <v>4809135</v>
      </c>
      <c r="BH1804" t="s">
        <v>3303</v>
      </c>
    </row>
    <row r="1805" spans="1:60">
      <c r="A1805" t="s">
        <v>251</v>
      </c>
      <c r="B1805" t="s">
        <v>2</v>
      </c>
      <c r="C1805" s="1">
        <f t="shared" si="1270"/>
        <v>0</v>
      </c>
      <c r="D1805" s="1"/>
      <c r="E1805" s="1"/>
      <c r="F1805" s="1"/>
      <c r="G1805" s="1"/>
      <c r="H1805" s="1"/>
      <c r="I1805" s="1"/>
      <c r="J1805" s="1"/>
      <c r="K1805" s="7" t="e">
        <f>RANK(W1805,(W1805:Y1805,Z1805:AN1805))</f>
        <v>#N/A</v>
      </c>
      <c r="L1805" s="7" t="e">
        <f>RANK(X1805,(W1805:Y1805,Z1805:AN1805))</f>
        <v>#N/A</v>
      </c>
      <c r="M1805" s="7">
        <f>IF(Y1805&gt;0,RANK(Y1805,(W1805:Y1805,Z1805:AN1805)),0)</f>
        <v>0</v>
      </c>
      <c r="N1805" s="7">
        <f t="shared" si="1271"/>
        <v>0</v>
      </c>
      <c r="O1805" s="1" t="e">
        <f t="shared" si="1272"/>
        <v>#NUM!</v>
      </c>
      <c r="P1805" s="2" t="e">
        <f t="shared" si="1273"/>
        <v>#NUM!</v>
      </c>
      <c r="Q1805" s="2"/>
      <c r="R1805" s="2" t="str">
        <f t="shared" si="1274"/>
        <v>-</v>
      </c>
      <c r="S1805" s="2" t="str">
        <f t="shared" si="1275"/>
        <v>-</v>
      </c>
      <c r="T1805" s="2" t="str">
        <f t="shared" si="1276"/>
        <v>-</v>
      </c>
      <c r="U1805" s="2" t="str">
        <f t="shared" si="1277"/>
        <v>-</v>
      </c>
      <c r="V1805" s="2" t="str">
        <f t="shared" si="1278"/>
        <v>-</v>
      </c>
      <c r="AH1805" s="1"/>
      <c r="AI1805" s="1"/>
      <c r="AK1805" s="1"/>
      <c r="AL1805" s="1"/>
      <c r="AM1805" s="1"/>
      <c r="AN1805" s="1"/>
      <c r="AO1805" s="1"/>
      <c r="AP1805" s="8"/>
      <c r="AQ1805" s="8"/>
      <c r="AR1805" s="8"/>
      <c r="AS1805" s="8"/>
      <c r="AT1805" s="2"/>
      <c r="AU1805" s="2"/>
      <c r="AV1805" s="2"/>
      <c r="AW1805" s="2"/>
      <c r="AX1805" s="2"/>
      <c r="AY1805" t="str">
        <f t="shared" si="1279"/>
        <v>Dallas CD5</v>
      </c>
      <c r="BA1805">
        <v>5</v>
      </c>
      <c r="BC1805" s="98">
        <v>48</v>
      </c>
      <c r="BD1805" s="100"/>
      <c r="BE1805" s="177">
        <v>48113</v>
      </c>
      <c r="BF1805">
        <f t="shared" si="1280"/>
        <v>4811305</v>
      </c>
      <c r="BH1805" t="s">
        <v>3303</v>
      </c>
    </row>
    <row r="1806" spans="1:60">
      <c r="A1806" t="s">
        <v>251</v>
      </c>
      <c r="B1806" t="s">
        <v>2</v>
      </c>
      <c r="C1806" s="1">
        <f t="shared" si="1270"/>
        <v>0</v>
      </c>
      <c r="D1806" s="1"/>
      <c r="E1806" s="1"/>
      <c r="F1806" s="1"/>
      <c r="G1806" s="1"/>
      <c r="H1806" s="1"/>
      <c r="I1806" s="1"/>
      <c r="J1806" s="1"/>
      <c r="K1806" s="7" t="e">
        <f>RANK(W1806,(W1806:Y1806,Z1806:AN1806))</f>
        <v>#N/A</v>
      </c>
      <c r="L1806" s="7" t="e">
        <f>RANK(X1806,(W1806:Y1806,Z1806:AN1806))</f>
        <v>#N/A</v>
      </c>
      <c r="M1806" s="7">
        <f>IF(Y1806&gt;0,RANK(Y1806,(W1806:Y1806,Z1806:AN1806)),0)</f>
        <v>0</v>
      </c>
      <c r="N1806" s="7">
        <f t="shared" si="1271"/>
        <v>0</v>
      </c>
      <c r="O1806" s="1" t="e">
        <f t="shared" si="1272"/>
        <v>#NUM!</v>
      </c>
      <c r="P1806" s="2" t="e">
        <f t="shared" si="1273"/>
        <v>#NUM!</v>
      </c>
      <c r="Q1806" s="2"/>
      <c r="R1806" s="2" t="str">
        <f t="shared" si="1274"/>
        <v>-</v>
      </c>
      <c r="S1806" s="2" t="str">
        <f t="shared" si="1275"/>
        <v>-</v>
      </c>
      <c r="T1806" s="2" t="str">
        <f t="shared" si="1276"/>
        <v>-</v>
      </c>
      <c r="U1806" s="2" t="str">
        <f t="shared" si="1277"/>
        <v>-</v>
      </c>
      <c r="V1806" s="2" t="str">
        <f t="shared" si="1278"/>
        <v>-</v>
      </c>
      <c r="AH1806" s="1"/>
      <c r="AI1806" s="1"/>
      <c r="AK1806" s="1"/>
      <c r="AL1806" s="1"/>
      <c r="AM1806" s="1"/>
      <c r="AN1806" s="1"/>
      <c r="AO1806" s="1"/>
      <c r="AP1806" s="8"/>
      <c r="AQ1806" s="8"/>
      <c r="AR1806" s="8"/>
      <c r="AS1806" s="8"/>
      <c r="AT1806" s="2"/>
      <c r="AU1806" s="2"/>
      <c r="AV1806" s="2"/>
      <c r="AW1806" s="2"/>
      <c r="AX1806" s="2"/>
      <c r="AY1806" t="str">
        <f t="shared" si="1279"/>
        <v>Dallas CD24</v>
      </c>
      <c r="BA1806">
        <v>24</v>
      </c>
      <c r="BC1806" s="98">
        <v>48</v>
      </c>
      <c r="BD1806" s="100"/>
      <c r="BE1806" s="177">
        <v>48113</v>
      </c>
      <c r="BF1806">
        <f t="shared" si="1280"/>
        <v>4811324</v>
      </c>
      <c r="BH1806" t="s">
        <v>3303</v>
      </c>
    </row>
    <row r="1807" spans="1:60">
      <c r="A1807" t="s">
        <v>251</v>
      </c>
      <c r="B1807" t="s">
        <v>2</v>
      </c>
      <c r="C1807" s="1">
        <f t="shared" si="1270"/>
        <v>0</v>
      </c>
      <c r="D1807" s="1"/>
      <c r="E1807" s="1"/>
      <c r="F1807" s="1"/>
      <c r="G1807" s="1"/>
      <c r="H1807" s="1"/>
      <c r="I1807" s="1"/>
      <c r="J1807" s="1"/>
      <c r="K1807" s="7" t="e">
        <f>RANK(W1807,(W1807:Y1807,Z1807:AN1807))</f>
        <v>#N/A</v>
      </c>
      <c r="L1807" s="7" t="e">
        <f>RANK(X1807,(W1807:Y1807,Z1807:AN1807))</f>
        <v>#N/A</v>
      </c>
      <c r="M1807" s="7">
        <f>IF(Y1807&gt;0,RANK(Y1807,(W1807:Y1807,Z1807:AN1807)),0)</f>
        <v>0</v>
      </c>
      <c r="N1807" s="7">
        <f t="shared" si="1271"/>
        <v>0</v>
      </c>
      <c r="O1807" s="1" t="e">
        <f t="shared" si="1272"/>
        <v>#NUM!</v>
      </c>
      <c r="P1807" s="2" t="e">
        <f t="shared" si="1273"/>
        <v>#NUM!</v>
      </c>
      <c r="Q1807" s="2"/>
      <c r="R1807" s="2" t="str">
        <f t="shared" si="1274"/>
        <v>-</v>
      </c>
      <c r="S1807" s="2" t="str">
        <f t="shared" si="1275"/>
        <v>-</v>
      </c>
      <c r="T1807" s="2" t="str">
        <f t="shared" si="1276"/>
        <v>-</v>
      </c>
      <c r="U1807" s="2" t="str">
        <f t="shared" si="1277"/>
        <v>-</v>
      </c>
      <c r="V1807" s="2" t="str">
        <f t="shared" si="1278"/>
        <v>-</v>
      </c>
      <c r="AH1807" s="1"/>
      <c r="AI1807" s="1"/>
      <c r="AK1807" s="1"/>
      <c r="AL1807" s="1"/>
      <c r="AM1807" s="1"/>
      <c r="AN1807" s="1"/>
      <c r="AO1807" s="1"/>
      <c r="AP1807" s="8"/>
      <c r="AQ1807" s="8"/>
      <c r="AR1807" s="8"/>
      <c r="AS1807" s="8"/>
      <c r="AT1807" s="2"/>
      <c r="AU1807" s="2"/>
      <c r="AV1807" s="2"/>
      <c r="AW1807" s="2"/>
      <c r="AX1807" s="2"/>
      <c r="AY1807" t="str">
        <f t="shared" si="1279"/>
        <v>Dallas CD26</v>
      </c>
      <c r="BA1807">
        <v>26</v>
      </c>
      <c r="BC1807" s="98">
        <v>48</v>
      </c>
      <c r="BD1807" s="100"/>
      <c r="BE1807" s="177">
        <v>48113</v>
      </c>
      <c r="BF1807">
        <f t="shared" si="1280"/>
        <v>4811326</v>
      </c>
      <c r="BH1807" t="s">
        <v>3303</v>
      </c>
    </row>
    <row r="1808" spans="1:60">
      <c r="A1808" t="s">
        <v>251</v>
      </c>
      <c r="B1808" t="s">
        <v>2122</v>
      </c>
      <c r="C1808" s="1">
        <f t="shared" si="1270"/>
        <v>0</v>
      </c>
      <c r="D1808" s="1"/>
      <c r="E1808" s="1"/>
      <c r="F1808" s="1"/>
      <c r="G1808" s="1"/>
      <c r="H1808" s="1"/>
      <c r="I1808" s="1"/>
      <c r="J1808" s="1"/>
      <c r="K1808" s="7" t="e">
        <f>RANK(W1808,(W1808:Y1808,Z1808:AN1808))</f>
        <v>#N/A</v>
      </c>
      <c r="L1808" s="7" t="e">
        <f>RANK(X1808,(W1808:Y1808,Z1808:AN1808))</f>
        <v>#N/A</v>
      </c>
      <c r="M1808" s="7">
        <f>IF(Y1808&gt;0,RANK(Y1808,(W1808:Y1808,Z1808:AN1808)),0)</f>
        <v>0</v>
      </c>
      <c r="N1808" s="7">
        <f t="shared" si="1271"/>
        <v>0</v>
      </c>
      <c r="O1808" s="1" t="e">
        <f t="shared" si="1272"/>
        <v>#NUM!</v>
      </c>
      <c r="P1808" s="2" t="e">
        <f t="shared" si="1273"/>
        <v>#NUM!</v>
      </c>
      <c r="Q1808" s="2"/>
      <c r="R1808" s="2" t="str">
        <f t="shared" si="1274"/>
        <v>-</v>
      </c>
      <c r="S1808" s="2" t="str">
        <f t="shared" si="1275"/>
        <v>-</v>
      </c>
      <c r="T1808" s="2" t="str">
        <f t="shared" si="1276"/>
        <v>-</v>
      </c>
      <c r="U1808" s="2" t="str">
        <f t="shared" si="1277"/>
        <v>-</v>
      </c>
      <c r="V1808" s="2" t="str">
        <f t="shared" si="1278"/>
        <v>-</v>
      </c>
      <c r="AH1808" s="1"/>
      <c r="AI1808" s="1"/>
      <c r="AK1808" s="1"/>
      <c r="AL1808" s="1"/>
      <c r="AM1808" s="1"/>
      <c r="AN1808" s="1"/>
      <c r="AO1808" s="1"/>
      <c r="AP1808" s="8"/>
      <c r="AQ1808" s="8"/>
      <c r="AR1808" s="8"/>
      <c r="AS1808" s="8"/>
      <c r="AT1808" s="2"/>
      <c r="AU1808" s="2"/>
      <c r="AV1808" s="2"/>
      <c r="AW1808" s="2"/>
      <c r="AX1808" s="2"/>
      <c r="AY1808" t="str">
        <f t="shared" si="1279"/>
        <v>Dallas CD30</v>
      </c>
      <c r="BA1808">
        <v>30</v>
      </c>
      <c r="BC1808" s="98">
        <v>48</v>
      </c>
      <c r="BD1808" s="100"/>
      <c r="BE1808" s="177">
        <v>48113</v>
      </c>
      <c r="BF1808">
        <f t="shared" si="1280"/>
        <v>4811330</v>
      </c>
      <c r="BH1808" t="s">
        <v>3303</v>
      </c>
    </row>
    <row r="1809" spans="1:60">
      <c r="A1809" t="s">
        <v>251</v>
      </c>
      <c r="B1809" t="s">
        <v>2122</v>
      </c>
      <c r="C1809" s="1">
        <f t="shared" si="1270"/>
        <v>0</v>
      </c>
      <c r="D1809" s="1"/>
      <c r="E1809" s="1"/>
      <c r="F1809" s="1"/>
      <c r="G1809" s="1"/>
      <c r="H1809" s="1"/>
      <c r="I1809" s="1"/>
      <c r="J1809" s="1"/>
      <c r="K1809" s="7" t="e">
        <f>RANK(W1809,(W1809:Y1809,Z1809:AN1809))</f>
        <v>#N/A</v>
      </c>
      <c r="L1809" s="7" t="e">
        <f>RANK(X1809,(W1809:Y1809,Z1809:AN1809))</f>
        <v>#N/A</v>
      </c>
      <c r="M1809" s="7">
        <f>IF(Y1809&gt;0,RANK(Y1809,(W1809:Y1809,Z1809:AN1809)),0)</f>
        <v>0</v>
      </c>
      <c r="N1809" s="7">
        <f t="shared" si="1271"/>
        <v>0</v>
      </c>
      <c r="O1809" s="1" t="e">
        <f t="shared" si="1272"/>
        <v>#NUM!</v>
      </c>
      <c r="P1809" s="2" t="e">
        <f t="shared" si="1273"/>
        <v>#NUM!</v>
      </c>
      <c r="Q1809" s="2"/>
      <c r="R1809" s="2" t="str">
        <f t="shared" si="1274"/>
        <v>-</v>
      </c>
      <c r="S1809" s="2" t="str">
        <f t="shared" si="1275"/>
        <v>-</v>
      </c>
      <c r="T1809" s="2" t="str">
        <f t="shared" si="1276"/>
        <v>-</v>
      </c>
      <c r="U1809" s="2" t="str">
        <f t="shared" si="1277"/>
        <v>-</v>
      </c>
      <c r="V1809" s="2" t="str">
        <f t="shared" si="1278"/>
        <v>-</v>
      </c>
      <c r="AH1809" s="1"/>
      <c r="AI1809" s="1"/>
      <c r="AK1809" s="1"/>
      <c r="AL1809" s="1"/>
      <c r="AM1809" s="1"/>
      <c r="AN1809" s="1"/>
      <c r="AO1809" s="1"/>
      <c r="AP1809" s="8"/>
      <c r="AQ1809" s="8"/>
      <c r="AR1809" s="8"/>
      <c r="AS1809" s="8"/>
      <c r="AT1809" s="2"/>
      <c r="AU1809" s="2"/>
      <c r="AV1809" s="2"/>
      <c r="AW1809" s="2"/>
      <c r="AX1809" s="2"/>
      <c r="AY1809" t="str">
        <f t="shared" si="1279"/>
        <v>Dallas CD32</v>
      </c>
      <c r="BA1809">
        <v>32</v>
      </c>
      <c r="BC1809" s="98">
        <v>48</v>
      </c>
      <c r="BD1809" s="100"/>
      <c r="BE1809" s="177">
        <v>48113</v>
      </c>
      <c r="BF1809">
        <f>BE1809*100+BA1809</f>
        <v>4811332</v>
      </c>
      <c r="BH1809" t="s">
        <v>3303</v>
      </c>
    </row>
    <row r="1810" spans="1:60">
      <c r="A1810" t="s">
        <v>251</v>
      </c>
      <c r="B1810" t="s">
        <v>2</v>
      </c>
      <c r="C1810" s="1">
        <f t="shared" si="1270"/>
        <v>0</v>
      </c>
      <c r="D1810" s="1"/>
      <c r="E1810" s="1"/>
      <c r="F1810" s="1"/>
      <c r="G1810" s="1"/>
      <c r="H1810" s="1"/>
      <c r="I1810" s="1"/>
      <c r="J1810" s="1"/>
      <c r="K1810" s="7" t="e">
        <f>RANK(W1810,(W1810:Y1810,Z1810:AN1810))</f>
        <v>#N/A</v>
      </c>
      <c r="L1810" s="7" t="e">
        <f>RANK(X1810,(W1810:Y1810,Z1810:AN1810))</f>
        <v>#N/A</v>
      </c>
      <c r="M1810" s="7">
        <f>IF(Y1810&gt;0,RANK(Y1810,(W1810:Y1810,Z1810:AN1810)),0)</f>
        <v>0</v>
      </c>
      <c r="N1810" s="7">
        <f t="shared" si="1271"/>
        <v>0</v>
      </c>
      <c r="O1810" s="1" t="e">
        <f t="shared" si="1272"/>
        <v>#NUM!</v>
      </c>
      <c r="P1810" s="2" t="e">
        <f t="shared" si="1273"/>
        <v>#NUM!</v>
      </c>
      <c r="Q1810" s="2"/>
      <c r="R1810" s="2" t="str">
        <f t="shared" si="1274"/>
        <v>-</v>
      </c>
      <c r="S1810" s="2" t="str">
        <f t="shared" si="1275"/>
        <v>-</v>
      </c>
      <c r="T1810" s="2" t="str">
        <f t="shared" si="1276"/>
        <v>-</v>
      </c>
      <c r="U1810" s="2" t="str">
        <f t="shared" si="1277"/>
        <v>-</v>
      </c>
      <c r="V1810" s="2" t="str">
        <f t="shared" si="1278"/>
        <v>-</v>
      </c>
      <c r="AH1810" s="1"/>
      <c r="AI1810" s="1"/>
      <c r="AK1810" s="1"/>
      <c r="AL1810" s="1"/>
      <c r="AM1810" s="1"/>
      <c r="AN1810" s="1"/>
      <c r="AO1810" s="1"/>
      <c r="AP1810" s="8"/>
      <c r="AQ1810" s="8"/>
      <c r="AR1810" s="8"/>
      <c r="AS1810" s="8"/>
      <c r="AT1810" s="2"/>
      <c r="AU1810" s="2"/>
      <c r="AV1810" s="2"/>
      <c r="AW1810" s="2"/>
      <c r="AX1810" s="2"/>
      <c r="AY1810" t="str">
        <f t="shared" ref="AY1810:AY1828" si="1281">A1810&amp;" "&amp;"CD"&amp;BA1810</f>
        <v>Dallas CD33</v>
      </c>
      <c r="BA1810">
        <v>33</v>
      </c>
      <c r="BC1810" s="98">
        <v>48</v>
      </c>
      <c r="BD1810" s="100"/>
      <c r="BE1810" s="177">
        <v>48113</v>
      </c>
      <c r="BF1810">
        <f t="shared" si="1280"/>
        <v>4811333</v>
      </c>
      <c r="BH1810" t="s">
        <v>3303</v>
      </c>
    </row>
    <row r="1811" spans="1:60">
      <c r="A1811" t="s">
        <v>652</v>
      </c>
      <c r="B1811" t="s">
        <v>2</v>
      </c>
      <c r="C1811" s="1">
        <f t="shared" si="1270"/>
        <v>0</v>
      </c>
      <c r="D1811" s="1"/>
      <c r="E1811" s="1"/>
      <c r="F1811" s="1"/>
      <c r="G1811" s="1"/>
      <c r="H1811" s="1"/>
      <c r="I1811" s="1"/>
      <c r="J1811" s="1"/>
      <c r="K1811" s="7" t="e">
        <f>RANK(W1811,(W1811:Y1811,Z1811:AN1811))</f>
        <v>#N/A</v>
      </c>
      <c r="L1811" s="7" t="e">
        <f>RANK(X1811,(W1811:Y1811,Z1811:AN1811))</f>
        <v>#N/A</v>
      </c>
      <c r="M1811" s="7">
        <f>IF(Y1811&gt;0,RANK(Y1811,(W1811:Y1811,Z1811:AN1811)),0)</f>
        <v>0</v>
      </c>
      <c r="N1811" s="7">
        <f t="shared" si="1271"/>
        <v>0</v>
      </c>
      <c r="O1811" s="1" t="e">
        <f t="shared" si="1272"/>
        <v>#NUM!</v>
      </c>
      <c r="P1811" s="2" t="e">
        <f t="shared" si="1273"/>
        <v>#NUM!</v>
      </c>
      <c r="Q1811" s="2"/>
      <c r="R1811" s="2" t="str">
        <f t="shared" si="1274"/>
        <v>-</v>
      </c>
      <c r="S1811" s="2" t="str">
        <f t="shared" si="1275"/>
        <v>-</v>
      </c>
      <c r="T1811" s="2" t="str">
        <f t="shared" si="1276"/>
        <v>-</v>
      </c>
      <c r="U1811" s="2" t="str">
        <f t="shared" si="1277"/>
        <v>-</v>
      </c>
      <c r="V1811" s="2" t="str">
        <f t="shared" si="1278"/>
        <v>-</v>
      </c>
      <c r="AH1811" s="1"/>
      <c r="AI1811" s="1"/>
      <c r="AK1811" s="1"/>
      <c r="AL1811" s="1"/>
      <c r="AM1811" s="1"/>
      <c r="AN1811" s="1"/>
      <c r="AO1811" s="1"/>
      <c r="AP1811" s="8"/>
      <c r="AQ1811" s="8"/>
      <c r="AR1811" s="8"/>
      <c r="AS1811" s="8"/>
      <c r="AT1811" s="2"/>
      <c r="AU1811" s="2"/>
      <c r="AV1811" s="2"/>
      <c r="AW1811" s="2"/>
      <c r="AX1811" s="2"/>
      <c r="AY1811" t="str">
        <f t="shared" si="1281"/>
        <v>Denton CD24</v>
      </c>
      <c r="BA1811">
        <v>24</v>
      </c>
      <c r="BC1811" s="98">
        <v>48</v>
      </c>
      <c r="BD1811" s="100"/>
      <c r="BE1811" s="177">
        <v>48121</v>
      </c>
      <c r="BF1811">
        <f t="shared" si="1280"/>
        <v>4812124</v>
      </c>
      <c r="BH1811" t="s">
        <v>3303</v>
      </c>
    </row>
    <row r="1812" spans="1:60">
      <c r="A1812" t="s">
        <v>652</v>
      </c>
      <c r="B1812" t="s">
        <v>2</v>
      </c>
      <c r="C1812" s="1">
        <f t="shared" si="1270"/>
        <v>0</v>
      </c>
      <c r="D1812" s="1"/>
      <c r="E1812" s="1"/>
      <c r="F1812" s="1"/>
      <c r="G1812" s="1"/>
      <c r="H1812" s="1"/>
      <c r="I1812" s="1"/>
      <c r="J1812" s="1"/>
      <c r="K1812" s="7" t="e">
        <f>RANK(W1812,(W1812:Y1812,Z1812:AN1812))</f>
        <v>#N/A</v>
      </c>
      <c r="L1812" s="7" t="e">
        <f>RANK(X1812,(W1812:Y1812,Z1812:AN1812))</f>
        <v>#N/A</v>
      </c>
      <c r="M1812" s="7">
        <f>IF(Y1812&gt;0,RANK(Y1812,(W1812:Y1812,Z1812:AN1812)),0)</f>
        <v>0</v>
      </c>
      <c r="N1812" s="7">
        <f t="shared" si="1271"/>
        <v>0</v>
      </c>
      <c r="O1812" s="1" t="e">
        <f t="shared" si="1272"/>
        <v>#NUM!</v>
      </c>
      <c r="P1812" s="2" t="e">
        <f t="shared" si="1273"/>
        <v>#NUM!</v>
      </c>
      <c r="Q1812" s="2"/>
      <c r="R1812" s="2" t="str">
        <f t="shared" si="1274"/>
        <v>-</v>
      </c>
      <c r="S1812" s="2" t="str">
        <f t="shared" si="1275"/>
        <v>-</v>
      </c>
      <c r="T1812" s="2" t="str">
        <f t="shared" si="1276"/>
        <v>-</v>
      </c>
      <c r="U1812" s="2" t="str">
        <f t="shared" si="1277"/>
        <v>-</v>
      </c>
      <c r="V1812" s="2" t="str">
        <f t="shared" si="1278"/>
        <v>-</v>
      </c>
      <c r="AH1812" s="1"/>
      <c r="AI1812" s="1"/>
      <c r="AK1812" s="1"/>
      <c r="AL1812" s="1"/>
      <c r="AM1812" s="1"/>
      <c r="AN1812" s="1"/>
      <c r="AO1812" s="1"/>
      <c r="AP1812" s="8"/>
      <c r="AQ1812" s="8"/>
      <c r="AR1812" s="8"/>
      <c r="AS1812" s="8"/>
      <c r="AT1812" s="2"/>
      <c r="AU1812" s="2"/>
      <c r="AV1812" s="2"/>
      <c r="AW1812" s="2"/>
      <c r="AX1812" s="2"/>
      <c r="AY1812" t="str">
        <f t="shared" si="1281"/>
        <v>Denton CD26</v>
      </c>
      <c r="BA1812">
        <v>26</v>
      </c>
      <c r="BC1812" s="98">
        <v>48</v>
      </c>
      <c r="BD1812" s="100"/>
      <c r="BE1812" s="177">
        <v>48121</v>
      </c>
      <c r="BF1812">
        <f t="shared" si="1280"/>
        <v>4812126</v>
      </c>
      <c r="BH1812" t="s">
        <v>3303</v>
      </c>
    </row>
    <row r="1813" spans="1:60">
      <c r="A1813" t="s">
        <v>2210</v>
      </c>
      <c r="B1813" t="s">
        <v>2</v>
      </c>
      <c r="C1813" s="1">
        <f t="shared" si="1270"/>
        <v>0</v>
      </c>
      <c r="D1813" s="1"/>
      <c r="E1813" s="1"/>
      <c r="F1813" s="1"/>
      <c r="G1813" s="1"/>
      <c r="H1813" s="1"/>
      <c r="I1813" s="1"/>
      <c r="J1813" s="1"/>
      <c r="K1813" s="7" t="e">
        <f>RANK(W1813,(W1813:Y1813,Z1813:AN1813))</f>
        <v>#N/A</v>
      </c>
      <c r="L1813" s="7" t="e">
        <f>RANK(X1813,(W1813:Y1813,Z1813:AN1813))</f>
        <v>#N/A</v>
      </c>
      <c r="M1813" s="7">
        <f>IF(Y1813&gt;0,RANK(Y1813,(W1813:Y1813,Z1813:AN1813)),0)</f>
        <v>0</v>
      </c>
      <c r="N1813" s="7">
        <f t="shared" si="1271"/>
        <v>0</v>
      </c>
      <c r="O1813" s="1" t="e">
        <f t="shared" si="1272"/>
        <v>#NUM!</v>
      </c>
      <c r="P1813" s="2" t="e">
        <f t="shared" si="1273"/>
        <v>#NUM!</v>
      </c>
      <c r="Q1813" s="2"/>
      <c r="R1813" s="2" t="str">
        <f t="shared" si="1274"/>
        <v>-</v>
      </c>
      <c r="S1813" s="2" t="str">
        <f t="shared" si="1275"/>
        <v>-</v>
      </c>
      <c r="T1813" s="2" t="str">
        <f t="shared" si="1276"/>
        <v>-</v>
      </c>
      <c r="U1813" s="2" t="str">
        <f t="shared" si="1277"/>
        <v>-</v>
      </c>
      <c r="V1813" s="2" t="str">
        <f t="shared" si="1278"/>
        <v>-</v>
      </c>
      <c r="AH1813" s="1"/>
      <c r="AI1813" s="1"/>
      <c r="AK1813" s="1"/>
      <c r="AL1813" s="1"/>
      <c r="AM1813" s="1"/>
      <c r="AN1813" s="1"/>
      <c r="AO1813" s="1"/>
      <c r="AP1813" s="8"/>
      <c r="AQ1813" s="8"/>
      <c r="AR1813" s="8"/>
      <c r="AS1813" s="8"/>
      <c r="AT1813" s="2"/>
      <c r="AU1813" s="2"/>
      <c r="AV1813" s="2"/>
      <c r="AW1813" s="2"/>
      <c r="AX1813" s="2"/>
      <c r="AY1813" t="str">
        <f t="shared" si="1281"/>
        <v>El Paso CD16</v>
      </c>
      <c r="BA1813">
        <v>16</v>
      </c>
      <c r="BC1813" s="98">
        <v>48</v>
      </c>
      <c r="BD1813" s="100"/>
      <c r="BE1813" s="177">
        <v>48141</v>
      </c>
      <c r="BF1813">
        <f t="shared" si="1280"/>
        <v>4814116</v>
      </c>
      <c r="BH1813" t="s">
        <v>3303</v>
      </c>
    </row>
    <row r="1814" spans="1:60">
      <c r="A1814" t="s">
        <v>2210</v>
      </c>
      <c r="B1814" t="s">
        <v>2</v>
      </c>
      <c r="C1814" s="1">
        <f t="shared" si="1270"/>
        <v>0</v>
      </c>
      <c r="D1814" s="1"/>
      <c r="E1814" s="1"/>
      <c r="F1814" s="1"/>
      <c r="G1814" s="1"/>
      <c r="H1814" s="1"/>
      <c r="I1814" s="1"/>
      <c r="J1814" s="1"/>
      <c r="K1814" s="7" t="e">
        <f>RANK(W1814,(W1814:Y1814,Z1814:AN1814))</f>
        <v>#N/A</v>
      </c>
      <c r="L1814" s="7" t="e">
        <f>RANK(X1814,(W1814:Y1814,Z1814:AN1814))</f>
        <v>#N/A</v>
      </c>
      <c r="M1814" s="7">
        <f>IF(Y1814&gt;0,RANK(Y1814,(W1814:Y1814,Z1814:AN1814)),0)</f>
        <v>0</v>
      </c>
      <c r="N1814" s="7">
        <f t="shared" si="1271"/>
        <v>0</v>
      </c>
      <c r="O1814" s="1" t="e">
        <f t="shared" si="1272"/>
        <v>#NUM!</v>
      </c>
      <c r="P1814" s="2" t="e">
        <f t="shared" si="1273"/>
        <v>#NUM!</v>
      </c>
      <c r="Q1814" s="2"/>
      <c r="R1814" s="2" t="str">
        <f t="shared" si="1274"/>
        <v>-</v>
      </c>
      <c r="S1814" s="2" t="str">
        <f t="shared" si="1275"/>
        <v>-</v>
      </c>
      <c r="T1814" s="2" t="str">
        <f t="shared" si="1276"/>
        <v>-</v>
      </c>
      <c r="U1814" s="2" t="str">
        <f t="shared" si="1277"/>
        <v>-</v>
      </c>
      <c r="V1814" s="2" t="str">
        <f t="shared" si="1278"/>
        <v>-</v>
      </c>
      <c r="AH1814" s="1"/>
      <c r="AI1814" s="1"/>
      <c r="AK1814" s="1"/>
      <c r="AL1814" s="1"/>
      <c r="AM1814" s="1"/>
      <c r="AN1814" s="1"/>
      <c r="AO1814" s="1"/>
      <c r="AP1814" s="8"/>
      <c r="AQ1814" s="8"/>
      <c r="AR1814" s="8"/>
      <c r="AS1814" s="8"/>
      <c r="AT1814" s="2"/>
      <c r="AU1814" s="2"/>
      <c r="AV1814" s="2"/>
      <c r="AW1814" s="2"/>
      <c r="AX1814" s="2"/>
      <c r="AY1814" t="str">
        <f t="shared" si="1281"/>
        <v>El Paso CD23</v>
      </c>
      <c r="BA1814">
        <v>23</v>
      </c>
      <c r="BC1814" s="98">
        <v>48</v>
      </c>
      <c r="BD1814" s="100"/>
      <c r="BE1814" s="177">
        <v>48141</v>
      </c>
      <c r="BF1814">
        <f t="shared" si="1280"/>
        <v>4814123</v>
      </c>
      <c r="BH1814" t="s">
        <v>3303</v>
      </c>
    </row>
    <row r="1815" spans="1:60">
      <c r="A1815" t="s">
        <v>2308</v>
      </c>
      <c r="B1815" t="s">
        <v>2</v>
      </c>
      <c r="C1815" s="1">
        <f t="shared" si="1270"/>
        <v>0</v>
      </c>
      <c r="D1815" s="1"/>
      <c r="E1815" s="1"/>
      <c r="F1815" s="1"/>
      <c r="G1815" s="1"/>
      <c r="H1815" s="1"/>
      <c r="I1815" s="1"/>
      <c r="J1815" s="1"/>
      <c r="K1815" s="7" t="e">
        <f>RANK(W1815,(W1815:Y1815,Z1815:AN1815))</f>
        <v>#N/A</v>
      </c>
      <c r="L1815" s="7" t="e">
        <f>RANK(X1815,(W1815:Y1815,Z1815:AN1815))</f>
        <v>#N/A</v>
      </c>
      <c r="M1815" s="7">
        <f>IF(Y1815&gt;0,RANK(Y1815,(W1815:Y1815,Z1815:AN1815)),0)</f>
        <v>0</v>
      </c>
      <c r="N1815" s="7">
        <f t="shared" si="1271"/>
        <v>0</v>
      </c>
      <c r="O1815" s="1" t="e">
        <f t="shared" si="1272"/>
        <v>#NUM!</v>
      </c>
      <c r="P1815" s="2" t="e">
        <f t="shared" si="1273"/>
        <v>#NUM!</v>
      </c>
      <c r="Q1815" s="2"/>
      <c r="R1815" s="2" t="str">
        <f t="shared" si="1274"/>
        <v>-</v>
      </c>
      <c r="S1815" s="2" t="str">
        <f t="shared" si="1275"/>
        <v>-</v>
      </c>
      <c r="T1815" s="2" t="str">
        <f t="shared" si="1276"/>
        <v>-</v>
      </c>
      <c r="U1815" s="2" t="str">
        <f t="shared" si="1277"/>
        <v>-</v>
      </c>
      <c r="V1815" s="2" t="str">
        <f t="shared" si="1278"/>
        <v>-</v>
      </c>
      <c r="AH1815" s="1"/>
      <c r="AI1815" s="1"/>
      <c r="AK1815" s="1"/>
      <c r="AL1815" s="1"/>
      <c r="AM1815" s="1"/>
      <c r="AN1815" s="1"/>
      <c r="AO1815" s="1"/>
      <c r="AP1815" s="8"/>
      <c r="AQ1815" s="8"/>
      <c r="AR1815" s="8"/>
      <c r="AS1815" s="8"/>
      <c r="AT1815" s="2"/>
      <c r="AU1815" s="2"/>
      <c r="AV1815" s="2"/>
      <c r="AW1815" s="2"/>
      <c r="AX1815" s="2"/>
      <c r="AY1815" t="str">
        <f t="shared" si="1281"/>
        <v>Erath CD11</v>
      </c>
      <c r="BA1815">
        <v>11</v>
      </c>
      <c r="BC1815" s="98">
        <v>48</v>
      </c>
      <c r="BD1815" s="100"/>
      <c r="BE1815" s="177">
        <v>48143</v>
      </c>
      <c r="BF1815">
        <f t="shared" si="1280"/>
        <v>4814311</v>
      </c>
      <c r="BH1815" t="s">
        <v>3303</v>
      </c>
    </row>
    <row r="1816" spans="1:60">
      <c r="A1816" t="s">
        <v>2308</v>
      </c>
      <c r="B1816" t="s">
        <v>2</v>
      </c>
      <c r="C1816" s="1">
        <f t="shared" si="1270"/>
        <v>0</v>
      </c>
      <c r="D1816" s="1"/>
      <c r="E1816" s="1"/>
      <c r="F1816" s="1"/>
      <c r="G1816" s="1"/>
      <c r="H1816" s="1"/>
      <c r="I1816" s="1"/>
      <c r="J1816" s="1"/>
      <c r="K1816" s="7" t="e">
        <f>RANK(W1816,(W1816:Y1816,Z1816:AN1816))</f>
        <v>#N/A</v>
      </c>
      <c r="L1816" s="7" t="e">
        <f>RANK(X1816,(W1816:Y1816,Z1816:AN1816))</f>
        <v>#N/A</v>
      </c>
      <c r="M1816" s="7">
        <f>IF(Y1816&gt;0,RANK(Y1816,(W1816:Y1816,Z1816:AN1816)),0)</f>
        <v>0</v>
      </c>
      <c r="N1816" s="7">
        <f t="shared" si="1271"/>
        <v>0</v>
      </c>
      <c r="O1816" s="1" t="e">
        <f t="shared" si="1272"/>
        <v>#NUM!</v>
      </c>
      <c r="P1816" s="2" t="e">
        <f t="shared" si="1273"/>
        <v>#NUM!</v>
      </c>
      <c r="Q1816" s="2"/>
      <c r="R1816" s="2" t="str">
        <f t="shared" si="1274"/>
        <v>-</v>
      </c>
      <c r="S1816" s="2" t="str">
        <f t="shared" si="1275"/>
        <v>-</v>
      </c>
      <c r="T1816" s="2" t="str">
        <f t="shared" si="1276"/>
        <v>-</v>
      </c>
      <c r="U1816" s="2" t="str">
        <f t="shared" si="1277"/>
        <v>-</v>
      </c>
      <c r="V1816" s="2" t="str">
        <f t="shared" si="1278"/>
        <v>-</v>
      </c>
      <c r="AH1816" s="1"/>
      <c r="AI1816" s="1"/>
      <c r="AK1816" s="1"/>
      <c r="AL1816" s="1"/>
      <c r="AM1816" s="1"/>
      <c r="AN1816" s="1"/>
      <c r="AO1816" s="1"/>
      <c r="AP1816" s="8"/>
      <c r="AQ1816" s="8"/>
      <c r="AR1816" s="8"/>
      <c r="AS1816" s="8"/>
      <c r="AT1816" s="2"/>
      <c r="AU1816" s="2"/>
      <c r="AV1816" s="2"/>
      <c r="AW1816" s="2"/>
      <c r="AX1816" s="2"/>
      <c r="AY1816" t="str">
        <f t="shared" si="1281"/>
        <v>Erath CD25</v>
      </c>
      <c r="BA1816">
        <v>25</v>
      </c>
      <c r="BC1816" s="98">
        <v>48</v>
      </c>
      <c r="BD1816" s="100"/>
      <c r="BE1816" s="177">
        <v>48143</v>
      </c>
      <c r="BF1816">
        <f t="shared" si="1280"/>
        <v>4814325</v>
      </c>
      <c r="BH1816" t="s">
        <v>3303</v>
      </c>
    </row>
    <row r="1817" spans="1:60">
      <c r="A1817" t="s">
        <v>3056</v>
      </c>
      <c r="B1817" t="s">
        <v>2</v>
      </c>
      <c r="C1817" s="1">
        <f t="shared" si="1270"/>
        <v>0</v>
      </c>
      <c r="D1817" s="1"/>
      <c r="E1817" s="1"/>
      <c r="F1817" s="1"/>
      <c r="G1817" s="1"/>
      <c r="H1817" s="1"/>
      <c r="I1817" s="1"/>
      <c r="J1817" s="1"/>
      <c r="K1817" s="7" t="e">
        <f>RANK(W1817,(W1817:Y1817,Z1817:AN1817))</f>
        <v>#N/A</v>
      </c>
      <c r="L1817" s="7" t="e">
        <f>RANK(X1817,(W1817:Y1817,Z1817:AN1817))</f>
        <v>#N/A</v>
      </c>
      <c r="M1817" s="7">
        <f>IF(Y1817&gt;0,RANK(Y1817,(W1817:Y1817,Z1817:AN1817)),0)</f>
        <v>0</v>
      </c>
      <c r="N1817" s="7">
        <f t="shared" si="1271"/>
        <v>0</v>
      </c>
      <c r="O1817" s="1" t="e">
        <f t="shared" si="1272"/>
        <v>#NUM!</v>
      </c>
      <c r="P1817" s="2" t="e">
        <f t="shared" si="1273"/>
        <v>#NUM!</v>
      </c>
      <c r="Q1817" s="2"/>
      <c r="R1817" s="2" t="str">
        <f t="shared" si="1274"/>
        <v>-</v>
      </c>
      <c r="S1817" s="2" t="str">
        <f t="shared" si="1275"/>
        <v>-</v>
      </c>
      <c r="T1817" s="2" t="str">
        <f t="shared" si="1276"/>
        <v>-</v>
      </c>
      <c r="U1817" s="2" t="str">
        <f t="shared" si="1277"/>
        <v>-</v>
      </c>
      <c r="V1817" s="2" t="str">
        <f t="shared" si="1278"/>
        <v>-</v>
      </c>
      <c r="AH1817" s="1"/>
      <c r="AI1817" s="1"/>
      <c r="AK1817" s="1"/>
      <c r="AL1817" s="1"/>
      <c r="AM1817" s="1"/>
      <c r="AN1817" s="1"/>
      <c r="AO1817" s="1"/>
      <c r="AP1817" s="8"/>
      <c r="AQ1817" s="8"/>
      <c r="AR1817" s="8"/>
      <c r="AS1817" s="8"/>
      <c r="AT1817" s="2"/>
      <c r="AU1817" s="2"/>
      <c r="AV1817" s="2"/>
      <c r="AW1817" s="2"/>
      <c r="AX1817" s="2"/>
      <c r="AY1817" t="str">
        <f t="shared" si="1281"/>
        <v>Floyd CD13</v>
      </c>
      <c r="BA1817">
        <v>13</v>
      </c>
      <c r="BC1817" s="98">
        <v>48</v>
      </c>
      <c r="BD1817" s="100"/>
      <c r="BE1817" s="177">
        <v>48153</v>
      </c>
      <c r="BF1817">
        <f t="shared" si="1280"/>
        <v>4815313</v>
      </c>
      <c r="BH1817" t="s">
        <v>3303</v>
      </c>
    </row>
    <row r="1818" spans="1:60">
      <c r="A1818" t="s">
        <v>3056</v>
      </c>
      <c r="B1818" t="s">
        <v>2</v>
      </c>
      <c r="C1818" s="1">
        <f t="shared" si="1270"/>
        <v>0</v>
      </c>
      <c r="D1818" s="1"/>
      <c r="E1818" s="1"/>
      <c r="F1818" s="1"/>
      <c r="G1818" s="1"/>
      <c r="H1818" s="1"/>
      <c r="I1818" s="1"/>
      <c r="J1818" s="1"/>
      <c r="K1818" s="7" t="e">
        <f>RANK(W1818,(W1818:Y1818,Z1818:AN1818))</f>
        <v>#N/A</v>
      </c>
      <c r="L1818" s="7" t="e">
        <f>RANK(X1818,(W1818:Y1818,Z1818:AN1818))</f>
        <v>#N/A</v>
      </c>
      <c r="M1818" s="7">
        <f>IF(Y1818&gt;0,RANK(Y1818,(W1818:Y1818,Z1818:AN1818)),0)</f>
        <v>0</v>
      </c>
      <c r="N1818" s="7">
        <f t="shared" si="1271"/>
        <v>0</v>
      </c>
      <c r="O1818" s="1" t="e">
        <f t="shared" si="1272"/>
        <v>#NUM!</v>
      </c>
      <c r="P1818" s="2" t="e">
        <f t="shared" si="1273"/>
        <v>#NUM!</v>
      </c>
      <c r="Q1818" s="2"/>
      <c r="R1818" s="2" t="str">
        <f t="shared" si="1274"/>
        <v>-</v>
      </c>
      <c r="S1818" s="2" t="str">
        <f t="shared" si="1275"/>
        <v>-</v>
      </c>
      <c r="T1818" s="2" t="str">
        <f t="shared" si="1276"/>
        <v>-</v>
      </c>
      <c r="U1818" s="2" t="str">
        <f t="shared" si="1277"/>
        <v>-</v>
      </c>
      <c r="V1818" s="2" t="str">
        <f t="shared" si="1278"/>
        <v>-</v>
      </c>
      <c r="AH1818" s="1"/>
      <c r="AI1818" s="1"/>
      <c r="AK1818" s="1"/>
      <c r="AL1818" s="1"/>
      <c r="AM1818" s="1"/>
      <c r="AN1818" s="1"/>
      <c r="AO1818" s="1"/>
      <c r="AP1818" s="8"/>
      <c r="AQ1818" s="8"/>
      <c r="AR1818" s="8"/>
      <c r="AS1818" s="8"/>
      <c r="AT1818" s="2"/>
      <c r="AU1818" s="2"/>
      <c r="AV1818" s="2"/>
      <c r="AW1818" s="2"/>
      <c r="AX1818" s="2"/>
      <c r="AY1818" t="str">
        <f t="shared" si="1281"/>
        <v>Floyd CD19</v>
      </c>
      <c r="BA1818">
        <v>19</v>
      </c>
      <c r="BC1818" s="98">
        <v>48</v>
      </c>
      <c r="BD1818" s="100"/>
      <c r="BE1818" s="177">
        <v>48153</v>
      </c>
      <c r="BF1818">
        <f t="shared" si="1280"/>
        <v>4815319</v>
      </c>
      <c r="BH1818" t="s">
        <v>3303</v>
      </c>
    </row>
    <row r="1819" spans="1:60">
      <c r="A1819" t="s">
        <v>1338</v>
      </c>
      <c r="B1819" t="s">
        <v>2</v>
      </c>
      <c r="C1819" s="1">
        <f t="shared" si="1270"/>
        <v>0</v>
      </c>
      <c r="D1819" s="1"/>
      <c r="E1819" s="1"/>
      <c r="F1819" s="1"/>
      <c r="G1819" s="1"/>
      <c r="H1819" s="1"/>
      <c r="I1819" s="1"/>
      <c r="J1819" s="1"/>
      <c r="K1819" s="7" t="e">
        <f>RANK(W1819,(W1819:Y1819,Z1819:AN1819))</f>
        <v>#N/A</v>
      </c>
      <c r="L1819" s="7" t="e">
        <f>RANK(X1819,(W1819:Y1819,Z1819:AN1819))</f>
        <v>#N/A</v>
      </c>
      <c r="M1819" s="7">
        <f>IF(Y1819&gt;0,RANK(Y1819,(W1819:Y1819,Z1819:AN1819)),0)</f>
        <v>0</v>
      </c>
      <c r="N1819" s="7">
        <f t="shared" si="1271"/>
        <v>0</v>
      </c>
      <c r="O1819" s="1" t="e">
        <f t="shared" si="1272"/>
        <v>#NUM!</v>
      </c>
      <c r="P1819" s="2" t="e">
        <f t="shared" si="1273"/>
        <v>#NUM!</v>
      </c>
      <c r="Q1819" s="2"/>
      <c r="R1819" s="2" t="str">
        <f t="shared" si="1274"/>
        <v>-</v>
      </c>
      <c r="S1819" s="2" t="str">
        <f t="shared" si="1275"/>
        <v>-</v>
      </c>
      <c r="T1819" s="2" t="str">
        <f t="shared" si="1276"/>
        <v>-</v>
      </c>
      <c r="U1819" s="2" t="str">
        <f t="shared" si="1277"/>
        <v>-</v>
      </c>
      <c r="V1819" s="2" t="str">
        <f t="shared" si="1278"/>
        <v>-</v>
      </c>
      <c r="AH1819" s="1"/>
      <c r="AI1819" s="1"/>
      <c r="AK1819" s="1"/>
      <c r="AL1819" s="1"/>
      <c r="AM1819" s="1"/>
      <c r="AN1819" s="1"/>
      <c r="AO1819" s="1"/>
      <c r="AP1819" s="8"/>
      <c r="AQ1819" s="8"/>
      <c r="AR1819" s="8"/>
      <c r="AS1819" s="8"/>
      <c r="AT1819" s="2"/>
      <c r="AU1819" s="2"/>
      <c r="AV1819" s="2"/>
      <c r="AW1819" s="2"/>
      <c r="AX1819" s="2"/>
      <c r="AY1819" t="str">
        <f t="shared" si="1281"/>
        <v>Fort Bend CD9</v>
      </c>
      <c r="BA1819">
        <v>9</v>
      </c>
      <c r="BC1819" s="98">
        <v>48</v>
      </c>
      <c r="BD1819" s="100"/>
      <c r="BE1819" s="177">
        <v>48157</v>
      </c>
      <c r="BF1819">
        <f t="shared" si="1280"/>
        <v>4815709</v>
      </c>
      <c r="BH1819" t="s">
        <v>3303</v>
      </c>
    </row>
    <row r="1820" spans="1:60">
      <c r="A1820" t="s">
        <v>1338</v>
      </c>
      <c r="B1820" t="s">
        <v>2</v>
      </c>
      <c r="C1820" s="1">
        <f t="shared" si="1270"/>
        <v>0</v>
      </c>
      <c r="D1820" s="1"/>
      <c r="E1820" s="1"/>
      <c r="F1820" s="1"/>
      <c r="G1820" s="1"/>
      <c r="H1820" s="1"/>
      <c r="I1820" s="1"/>
      <c r="J1820" s="1"/>
      <c r="K1820" s="7" t="e">
        <f>RANK(W1820,(W1820:Y1820,Z1820:AN1820))</f>
        <v>#N/A</v>
      </c>
      <c r="L1820" s="7" t="e">
        <f>RANK(X1820,(W1820:Y1820,Z1820:AN1820))</f>
        <v>#N/A</v>
      </c>
      <c r="M1820" s="7">
        <f>IF(Y1820&gt;0,RANK(Y1820,(W1820:Y1820,Z1820:AN1820)),0)</f>
        <v>0</v>
      </c>
      <c r="N1820" s="7">
        <f t="shared" si="1271"/>
        <v>0</v>
      </c>
      <c r="O1820" s="1" t="e">
        <f t="shared" si="1272"/>
        <v>#NUM!</v>
      </c>
      <c r="P1820" s="2" t="e">
        <f t="shared" si="1273"/>
        <v>#NUM!</v>
      </c>
      <c r="Q1820" s="2"/>
      <c r="R1820" s="2" t="str">
        <f t="shared" si="1274"/>
        <v>-</v>
      </c>
      <c r="S1820" s="2" t="str">
        <f t="shared" si="1275"/>
        <v>-</v>
      </c>
      <c r="T1820" s="2" t="str">
        <f t="shared" si="1276"/>
        <v>-</v>
      </c>
      <c r="U1820" s="2" t="str">
        <f t="shared" si="1277"/>
        <v>-</v>
      </c>
      <c r="V1820" s="2" t="str">
        <f t="shared" si="1278"/>
        <v>-</v>
      </c>
      <c r="AH1820" s="1"/>
      <c r="AI1820" s="1"/>
      <c r="AK1820" s="1"/>
      <c r="AL1820" s="1"/>
      <c r="AM1820" s="1"/>
      <c r="AN1820" s="1"/>
      <c r="AO1820" s="1"/>
      <c r="AP1820" s="8"/>
      <c r="AQ1820" s="8"/>
      <c r="AR1820" s="8"/>
      <c r="AS1820" s="8"/>
      <c r="AT1820" s="2"/>
      <c r="AU1820" s="2"/>
      <c r="AV1820" s="2"/>
      <c r="AW1820" s="2"/>
      <c r="AX1820" s="2"/>
      <c r="AY1820" t="str">
        <f t="shared" si="1281"/>
        <v>Fort Bend CD22</v>
      </c>
      <c r="BA1820">
        <v>22</v>
      </c>
      <c r="BC1820" s="98">
        <v>48</v>
      </c>
      <c r="BD1820" s="100"/>
      <c r="BE1820" s="177">
        <v>48157</v>
      </c>
      <c r="BF1820">
        <f t="shared" si="1280"/>
        <v>4815722</v>
      </c>
      <c r="BH1820" t="s">
        <v>3303</v>
      </c>
    </row>
    <row r="1821" spans="1:60">
      <c r="A1821" t="s">
        <v>2637</v>
      </c>
      <c r="B1821" t="s">
        <v>2</v>
      </c>
      <c r="C1821" s="1">
        <f t="shared" si="1270"/>
        <v>0</v>
      </c>
      <c r="D1821" s="1"/>
      <c r="E1821" s="1"/>
      <c r="F1821" s="1"/>
      <c r="G1821" s="1"/>
      <c r="H1821" s="1"/>
      <c r="I1821" s="1"/>
      <c r="J1821" s="1"/>
      <c r="K1821" s="7" t="e">
        <f>RANK(W1821,(W1821:Y1821,Z1821:AN1821))</f>
        <v>#N/A</v>
      </c>
      <c r="L1821" s="7" t="e">
        <f>RANK(X1821,(W1821:Y1821,Z1821:AN1821))</f>
        <v>#N/A</v>
      </c>
      <c r="M1821" s="7">
        <f>IF(Y1821&gt;0,RANK(Y1821,(W1821:Y1821,Z1821:AN1821)),0)</f>
        <v>0</v>
      </c>
      <c r="N1821" s="7">
        <f t="shared" si="1271"/>
        <v>0</v>
      </c>
      <c r="O1821" s="1" t="e">
        <f t="shared" si="1272"/>
        <v>#NUM!</v>
      </c>
      <c r="P1821" s="2" t="e">
        <f t="shared" si="1273"/>
        <v>#NUM!</v>
      </c>
      <c r="Q1821" s="2"/>
      <c r="R1821" s="2" t="str">
        <f t="shared" si="1274"/>
        <v>-</v>
      </c>
      <c r="S1821" s="2" t="str">
        <f t="shared" si="1275"/>
        <v>-</v>
      </c>
      <c r="T1821" s="2" t="str">
        <f t="shared" si="1276"/>
        <v>-</v>
      </c>
      <c r="U1821" s="2" t="str">
        <f t="shared" si="1277"/>
        <v>-</v>
      </c>
      <c r="V1821" s="2" t="str">
        <f t="shared" si="1278"/>
        <v>-</v>
      </c>
      <c r="AH1821" s="1"/>
      <c r="AI1821" s="1"/>
      <c r="AK1821" s="1"/>
      <c r="AL1821" s="1"/>
      <c r="AM1821" s="1"/>
      <c r="AN1821" s="1"/>
      <c r="AO1821" s="1"/>
      <c r="AP1821" s="8"/>
      <c r="AQ1821" s="8"/>
      <c r="AR1821" s="8"/>
      <c r="AS1821" s="8"/>
      <c r="AT1821" s="2"/>
      <c r="AU1821" s="2"/>
      <c r="AV1821" s="2"/>
      <c r="AW1821" s="2"/>
      <c r="AX1821" s="2"/>
      <c r="AY1821" t="str">
        <f t="shared" si="1281"/>
        <v>Gonzales CD27</v>
      </c>
      <c r="BA1821">
        <v>27</v>
      </c>
      <c r="BC1821" s="98">
        <v>48</v>
      </c>
      <c r="BD1821" s="100"/>
      <c r="BE1821" s="177">
        <v>48177</v>
      </c>
      <c r="BF1821">
        <f t="shared" si="1280"/>
        <v>4817727</v>
      </c>
      <c r="BH1821" t="s">
        <v>3303</v>
      </c>
    </row>
    <row r="1822" spans="1:60">
      <c r="A1822" t="s">
        <v>2637</v>
      </c>
      <c r="B1822" t="s">
        <v>2</v>
      </c>
      <c r="C1822" s="1">
        <f t="shared" si="1270"/>
        <v>0</v>
      </c>
      <c r="D1822" s="1"/>
      <c r="E1822" s="1"/>
      <c r="F1822" s="1"/>
      <c r="G1822" s="1"/>
      <c r="H1822" s="1"/>
      <c r="I1822" s="1"/>
      <c r="J1822" s="1"/>
      <c r="K1822" s="7" t="e">
        <f>RANK(W1822,(W1822:Y1822,Z1822:AN1822))</f>
        <v>#N/A</v>
      </c>
      <c r="L1822" s="7" t="e">
        <f>RANK(X1822,(W1822:Y1822,Z1822:AN1822))</f>
        <v>#N/A</v>
      </c>
      <c r="M1822" s="7">
        <f>IF(Y1822&gt;0,RANK(Y1822,(W1822:Y1822,Z1822:AN1822)),0)</f>
        <v>0</v>
      </c>
      <c r="N1822" s="7">
        <f t="shared" si="1271"/>
        <v>0</v>
      </c>
      <c r="O1822" s="1" t="e">
        <f t="shared" si="1272"/>
        <v>#NUM!</v>
      </c>
      <c r="P1822" s="2" t="e">
        <f t="shared" si="1273"/>
        <v>#NUM!</v>
      </c>
      <c r="Q1822" s="2"/>
      <c r="R1822" s="2" t="str">
        <f t="shared" si="1274"/>
        <v>-</v>
      </c>
      <c r="S1822" s="2" t="str">
        <f t="shared" si="1275"/>
        <v>-</v>
      </c>
      <c r="T1822" s="2" t="str">
        <f t="shared" si="1276"/>
        <v>-</v>
      </c>
      <c r="U1822" s="2" t="str">
        <f t="shared" si="1277"/>
        <v>-</v>
      </c>
      <c r="V1822" s="2" t="str">
        <f t="shared" si="1278"/>
        <v>-</v>
      </c>
      <c r="AH1822" s="1"/>
      <c r="AI1822" s="1"/>
      <c r="AK1822" s="1"/>
      <c r="AL1822" s="1"/>
      <c r="AM1822" s="1"/>
      <c r="AN1822" s="1"/>
      <c r="AO1822" s="1"/>
      <c r="AP1822" s="8"/>
      <c r="AQ1822" s="8"/>
      <c r="AR1822" s="8"/>
      <c r="AS1822" s="8"/>
      <c r="AT1822" s="2"/>
      <c r="AU1822" s="2"/>
      <c r="AV1822" s="2"/>
      <c r="AW1822" s="2"/>
      <c r="AX1822" s="2"/>
      <c r="AY1822" t="str">
        <f t="shared" si="1281"/>
        <v>Gonzales CD34</v>
      </c>
      <c r="BA1822">
        <v>34</v>
      </c>
      <c r="BC1822" s="98">
        <v>48</v>
      </c>
      <c r="BD1822" s="100"/>
      <c r="BE1822" s="177">
        <v>48177</v>
      </c>
      <c r="BF1822">
        <f t="shared" si="1280"/>
        <v>4817734</v>
      </c>
      <c r="BH1822" t="s">
        <v>3303</v>
      </c>
    </row>
    <row r="1823" spans="1:60">
      <c r="A1823" t="s">
        <v>1185</v>
      </c>
      <c r="B1823" t="s">
        <v>2</v>
      </c>
      <c r="C1823" s="1">
        <f t="shared" si="1270"/>
        <v>0</v>
      </c>
      <c r="D1823" s="1"/>
      <c r="E1823" s="1"/>
      <c r="F1823" s="1"/>
      <c r="G1823" s="1"/>
      <c r="H1823" s="1"/>
      <c r="I1823" s="1"/>
      <c r="J1823" s="1"/>
      <c r="K1823" s="7" t="e">
        <f>RANK(W1823,(W1823:Y1823,Z1823:AN1823))</f>
        <v>#N/A</v>
      </c>
      <c r="L1823" s="7" t="e">
        <f>RANK(X1823,(W1823:Y1823,Z1823:AN1823))</f>
        <v>#N/A</v>
      </c>
      <c r="M1823" s="7">
        <f>IF(Y1823&gt;0,RANK(Y1823,(W1823:Y1823,Z1823:AN1823)),0)</f>
        <v>0</v>
      </c>
      <c r="N1823" s="7">
        <f t="shared" si="1271"/>
        <v>0</v>
      </c>
      <c r="O1823" s="1" t="e">
        <f t="shared" si="1272"/>
        <v>#NUM!</v>
      </c>
      <c r="P1823" s="2" t="e">
        <f t="shared" si="1273"/>
        <v>#NUM!</v>
      </c>
      <c r="Q1823" s="2"/>
      <c r="R1823" s="2" t="str">
        <f t="shared" si="1274"/>
        <v>-</v>
      </c>
      <c r="S1823" s="2" t="str">
        <f t="shared" si="1275"/>
        <v>-</v>
      </c>
      <c r="T1823" s="2" t="str">
        <f t="shared" si="1276"/>
        <v>-</v>
      </c>
      <c r="U1823" s="2" t="str">
        <f t="shared" si="1277"/>
        <v>-</v>
      </c>
      <c r="V1823" s="2" t="str">
        <f t="shared" si="1278"/>
        <v>-</v>
      </c>
      <c r="AH1823" s="1"/>
      <c r="AI1823" s="1"/>
      <c r="AK1823" s="1"/>
      <c r="AL1823" s="1"/>
      <c r="AM1823" s="1"/>
      <c r="AN1823" s="1"/>
      <c r="AO1823" s="1"/>
      <c r="AP1823" s="8"/>
      <c r="AQ1823" s="8"/>
      <c r="AR1823" s="8"/>
      <c r="AS1823" s="8"/>
      <c r="AT1823" s="2"/>
      <c r="AU1823" s="2"/>
      <c r="AV1823" s="2"/>
      <c r="AW1823" s="2"/>
      <c r="AX1823" s="2"/>
      <c r="AY1823" t="str">
        <f t="shared" si="1281"/>
        <v>Guadalupe CD15</v>
      </c>
      <c r="BA1823">
        <v>15</v>
      </c>
      <c r="BC1823" s="98">
        <v>48</v>
      </c>
      <c r="BD1823" s="100"/>
      <c r="BE1823" s="177">
        <v>48187</v>
      </c>
      <c r="BF1823">
        <f t="shared" si="1280"/>
        <v>4818715</v>
      </c>
      <c r="BH1823" t="s">
        <v>3303</v>
      </c>
    </row>
    <row r="1824" spans="1:60">
      <c r="A1824" t="s">
        <v>1185</v>
      </c>
      <c r="B1824" t="s">
        <v>2</v>
      </c>
      <c r="C1824" s="1">
        <f t="shared" si="1270"/>
        <v>0</v>
      </c>
      <c r="D1824" s="1"/>
      <c r="E1824" s="1"/>
      <c r="F1824" s="1"/>
      <c r="G1824" s="1"/>
      <c r="H1824" s="1"/>
      <c r="I1824" s="1"/>
      <c r="J1824" s="1"/>
      <c r="K1824" s="7" t="e">
        <f>RANK(W1824,(W1824:Y1824,Z1824:AN1824))</f>
        <v>#N/A</v>
      </c>
      <c r="L1824" s="7" t="e">
        <f>RANK(X1824,(W1824:Y1824,Z1824:AN1824))</f>
        <v>#N/A</v>
      </c>
      <c r="M1824" s="7">
        <f>IF(Y1824&gt;0,RANK(Y1824,(W1824:Y1824,Z1824:AN1824)),0)</f>
        <v>0</v>
      </c>
      <c r="N1824" s="7">
        <f t="shared" si="1271"/>
        <v>0</v>
      </c>
      <c r="O1824" s="1" t="e">
        <f t="shared" si="1272"/>
        <v>#NUM!</v>
      </c>
      <c r="P1824" s="2" t="e">
        <f t="shared" si="1273"/>
        <v>#NUM!</v>
      </c>
      <c r="Q1824" s="2"/>
      <c r="R1824" s="2" t="str">
        <f t="shared" si="1274"/>
        <v>-</v>
      </c>
      <c r="S1824" s="2" t="str">
        <f t="shared" si="1275"/>
        <v>-</v>
      </c>
      <c r="T1824" s="2" t="str">
        <f t="shared" si="1276"/>
        <v>-</v>
      </c>
      <c r="U1824" s="2" t="str">
        <f t="shared" si="1277"/>
        <v>-</v>
      </c>
      <c r="V1824" s="2" t="str">
        <f t="shared" si="1278"/>
        <v>-</v>
      </c>
      <c r="AH1824" s="1"/>
      <c r="AI1824" s="1"/>
      <c r="AK1824" s="1"/>
      <c r="AL1824" s="1"/>
      <c r="AM1824" s="1"/>
      <c r="AN1824" s="1"/>
      <c r="AO1824" s="1"/>
      <c r="AP1824" s="8"/>
      <c r="AQ1824" s="8"/>
      <c r="AR1824" s="8"/>
      <c r="AS1824" s="8"/>
      <c r="AT1824" s="2"/>
      <c r="AU1824" s="2"/>
      <c r="AV1824" s="2"/>
      <c r="AW1824" s="2"/>
      <c r="AX1824" s="2"/>
      <c r="AY1824" t="str">
        <f t="shared" si="1281"/>
        <v>Guadalupe CD35</v>
      </c>
      <c r="BA1824">
        <v>35</v>
      </c>
      <c r="BC1824" s="98">
        <v>48</v>
      </c>
      <c r="BD1824" s="100"/>
      <c r="BE1824" s="177">
        <v>48187</v>
      </c>
      <c r="BF1824">
        <f t="shared" si="1280"/>
        <v>4818735</v>
      </c>
      <c r="BH1824" t="s">
        <v>3303</v>
      </c>
    </row>
    <row r="1825" spans="1:60">
      <c r="A1825" t="s">
        <v>91</v>
      </c>
      <c r="B1825" t="s">
        <v>2</v>
      </c>
      <c r="C1825" s="1">
        <f t="shared" si="1270"/>
        <v>0</v>
      </c>
      <c r="D1825" s="1"/>
      <c r="E1825" s="1"/>
      <c r="F1825" s="1"/>
      <c r="G1825" s="1"/>
      <c r="H1825" s="1"/>
      <c r="I1825" s="1"/>
      <c r="J1825" s="1"/>
      <c r="K1825" s="7" t="e">
        <f>RANK(W1825,(W1825:Y1825,Z1825:AN1825))</f>
        <v>#N/A</v>
      </c>
      <c r="L1825" s="7" t="e">
        <f>RANK(X1825,(W1825:Y1825,Z1825:AN1825))</f>
        <v>#N/A</v>
      </c>
      <c r="M1825" s="7">
        <f>IF(Y1825&gt;0,RANK(Y1825,(W1825:Y1825,Z1825:AN1825)),0)</f>
        <v>0</v>
      </c>
      <c r="N1825" s="7">
        <f t="shared" si="1271"/>
        <v>0</v>
      </c>
      <c r="O1825" s="1" t="e">
        <f t="shared" si="1272"/>
        <v>#NUM!</v>
      </c>
      <c r="P1825" s="2" t="e">
        <f t="shared" si="1273"/>
        <v>#NUM!</v>
      </c>
      <c r="Q1825" s="2"/>
      <c r="R1825" s="2" t="str">
        <f t="shared" si="1274"/>
        <v>-</v>
      </c>
      <c r="S1825" s="2" t="str">
        <f t="shared" si="1275"/>
        <v>-</v>
      </c>
      <c r="T1825" s="2" t="str">
        <f t="shared" si="1276"/>
        <v>-</v>
      </c>
      <c r="U1825" s="2" t="str">
        <f t="shared" si="1277"/>
        <v>-</v>
      </c>
      <c r="V1825" s="2" t="str">
        <f t="shared" si="1278"/>
        <v>-</v>
      </c>
      <c r="AH1825" s="1"/>
      <c r="AI1825" s="1"/>
      <c r="AK1825" s="1"/>
      <c r="AL1825" s="1"/>
      <c r="AM1825" s="1"/>
      <c r="AN1825" s="1"/>
      <c r="AO1825" s="1"/>
      <c r="AP1825" s="8"/>
      <c r="AQ1825" s="8"/>
      <c r="AR1825" s="8"/>
      <c r="AS1825" s="8"/>
      <c r="AT1825" s="2"/>
      <c r="AU1825" s="2"/>
      <c r="AV1825" s="2"/>
      <c r="AW1825" s="2"/>
      <c r="AX1825" s="2"/>
      <c r="AY1825" t="str">
        <f t="shared" si="1281"/>
        <v>Harris CD2</v>
      </c>
      <c r="BA1825">
        <v>2</v>
      </c>
      <c r="BC1825" s="98">
        <v>48</v>
      </c>
      <c r="BD1825" s="100"/>
      <c r="BE1825" s="177">
        <v>48201</v>
      </c>
      <c r="BF1825">
        <f t="shared" si="1280"/>
        <v>4820102</v>
      </c>
      <c r="BH1825" t="s">
        <v>3303</v>
      </c>
    </row>
    <row r="1826" spans="1:60">
      <c r="A1826" t="s">
        <v>91</v>
      </c>
      <c r="B1826" t="s">
        <v>2</v>
      </c>
      <c r="C1826" s="1">
        <f t="shared" si="1270"/>
        <v>0</v>
      </c>
      <c r="D1826" s="1"/>
      <c r="E1826" s="1"/>
      <c r="F1826" s="1"/>
      <c r="G1826" s="1"/>
      <c r="H1826" s="1"/>
      <c r="I1826" s="1"/>
      <c r="J1826" s="1"/>
      <c r="K1826" s="7" t="e">
        <f>RANK(W1826,(W1826:Y1826,Z1826:AN1826))</f>
        <v>#N/A</v>
      </c>
      <c r="L1826" s="7" t="e">
        <f>RANK(X1826,(W1826:Y1826,Z1826:AN1826))</f>
        <v>#N/A</v>
      </c>
      <c r="M1826" s="7">
        <f>IF(Y1826&gt;0,RANK(Y1826,(W1826:Y1826,Z1826:AN1826)),0)</f>
        <v>0</v>
      </c>
      <c r="N1826" s="7">
        <f t="shared" si="1271"/>
        <v>0</v>
      </c>
      <c r="O1826" s="1" t="e">
        <f t="shared" si="1272"/>
        <v>#NUM!</v>
      </c>
      <c r="P1826" s="2" t="e">
        <f t="shared" si="1273"/>
        <v>#NUM!</v>
      </c>
      <c r="Q1826" s="2"/>
      <c r="R1826" s="2" t="str">
        <f t="shared" si="1274"/>
        <v>-</v>
      </c>
      <c r="S1826" s="2" t="str">
        <f t="shared" si="1275"/>
        <v>-</v>
      </c>
      <c r="T1826" s="2" t="str">
        <f t="shared" si="1276"/>
        <v>-</v>
      </c>
      <c r="U1826" s="2" t="str">
        <f t="shared" si="1277"/>
        <v>-</v>
      </c>
      <c r="V1826" s="2" t="str">
        <f t="shared" si="1278"/>
        <v>-</v>
      </c>
      <c r="AH1826" s="1"/>
      <c r="AI1826" s="1"/>
      <c r="AK1826" s="1"/>
      <c r="AL1826" s="1"/>
      <c r="AM1826" s="1"/>
      <c r="AN1826" s="1"/>
      <c r="AO1826" s="1"/>
      <c r="AP1826" s="8"/>
      <c r="AQ1826" s="8"/>
      <c r="AR1826" s="8"/>
      <c r="AS1826" s="8"/>
      <c r="AT1826" s="2"/>
      <c r="AU1826" s="2"/>
      <c r="AV1826" s="2"/>
      <c r="AW1826" s="2"/>
      <c r="AX1826" s="2"/>
      <c r="AY1826" t="str">
        <f t="shared" si="1281"/>
        <v>Harris CD7</v>
      </c>
      <c r="BA1826">
        <v>7</v>
      </c>
      <c r="BC1826" s="98">
        <v>48</v>
      </c>
      <c r="BD1826" s="100"/>
      <c r="BE1826" s="177">
        <v>48201</v>
      </c>
      <c r="BF1826">
        <f t="shared" si="1280"/>
        <v>4820107</v>
      </c>
      <c r="BH1826" t="s">
        <v>3303</v>
      </c>
    </row>
    <row r="1827" spans="1:60">
      <c r="A1827" t="s">
        <v>91</v>
      </c>
      <c r="B1827" t="s">
        <v>2</v>
      </c>
      <c r="C1827" s="1">
        <f t="shared" si="1270"/>
        <v>0</v>
      </c>
      <c r="D1827" s="1"/>
      <c r="E1827" s="1"/>
      <c r="F1827" s="1"/>
      <c r="G1827" s="1"/>
      <c r="H1827" s="1"/>
      <c r="I1827" s="1"/>
      <c r="J1827" s="1"/>
      <c r="K1827" s="7" t="e">
        <f>RANK(W1827,(W1827:Y1827,Z1827:AN1827))</f>
        <v>#N/A</v>
      </c>
      <c r="L1827" s="7" t="e">
        <f>RANK(X1827,(W1827:Y1827,Z1827:AN1827))</f>
        <v>#N/A</v>
      </c>
      <c r="M1827" s="7">
        <f>IF(Y1827&gt;0,RANK(Y1827,(W1827:Y1827,Z1827:AN1827)),0)</f>
        <v>0</v>
      </c>
      <c r="N1827" s="7">
        <f t="shared" si="1271"/>
        <v>0</v>
      </c>
      <c r="O1827" s="1" t="e">
        <f t="shared" si="1272"/>
        <v>#NUM!</v>
      </c>
      <c r="P1827" s="2" t="e">
        <f t="shared" si="1273"/>
        <v>#NUM!</v>
      </c>
      <c r="Q1827" s="2"/>
      <c r="R1827" s="2" t="str">
        <f t="shared" si="1274"/>
        <v>-</v>
      </c>
      <c r="S1827" s="2" t="str">
        <f t="shared" si="1275"/>
        <v>-</v>
      </c>
      <c r="T1827" s="2" t="str">
        <f t="shared" si="1276"/>
        <v>-</v>
      </c>
      <c r="U1827" s="2" t="str">
        <f t="shared" si="1277"/>
        <v>-</v>
      </c>
      <c r="V1827" s="2" t="str">
        <f t="shared" si="1278"/>
        <v>-</v>
      </c>
      <c r="AH1827" s="1"/>
      <c r="AI1827" s="1"/>
      <c r="AK1827" s="1"/>
      <c r="AL1827" s="1"/>
      <c r="AM1827" s="1"/>
      <c r="AN1827" s="1"/>
      <c r="AO1827" s="1"/>
      <c r="AP1827" s="8"/>
      <c r="AQ1827" s="8"/>
      <c r="AR1827" s="8"/>
      <c r="AS1827" s="8"/>
      <c r="AT1827" s="2"/>
      <c r="AU1827" s="2"/>
      <c r="AV1827" s="2"/>
      <c r="AW1827" s="2"/>
      <c r="AX1827" s="2"/>
      <c r="AY1827" t="str">
        <f t="shared" si="1281"/>
        <v>Harris CD8</v>
      </c>
      <c r="BA1827">
        <v>8</v>
      </c>
      <c r="BC1827" s="98">
        <v>48</v>
      </c>
      <c r="BD1827" s="100"/>
      <c r="BE1827" s="177">
        <v>48201</v>
      </c>
      <c r="BF1827">
        <f t="shared" si="1280"/>
        <v>4820108</v>
      </c>
      <c r="BH1827" t="s">
        <v>3303</v>
      </c>
    </row>
    <row r="1828" spans="1:60">
      <c r="A1828" t="s">
        <v>91</v>
      </c>
      <c r="B1828" t="s">
        <v>2</v>
      </c>
      <c r="C1828" s="1">
        <f t="shared" si="1270"/>
        <v>0</v>
      </c>
      <c r="D1828" s="1"/>
      <c r="E1828" s="1"/>
      <c r="F1828" s="1"/>
      <c r="G1828" s="1"/>
      <c r="H1828" s="1"/>
      <c r="I1828" s="1"/>
      <c r="J1828" s="1"/>
      <c r="K1828" s="7" t="e">
        <f>RANK(W1828,(W1828:Y1828,Z1828:AN1828))</f>
        <v>#N/A</v>
      </c>
      <c r="L1828" s="7" t="e">
        <f>RANK(X1828,(W1828:Y1828,Z1828:AN1828))</f>
        <v>#N/A</v>
      </c>
      <c r="M1828" s="7">
        <f>IF(Y1828&gt;0,RANK(Y1828,(W1828:Y1828,Z1828:AN1828)),0)</f>
        <v>0</v>
      </c>
      <c r="N1828" s="7">
        <f t="shared" si="1271"/>
        <v>0</v>
      </c>
      <c r="O1828" s="1" t="e">
        <f t="shared" si="1272"/>
        <v>#NUM!</v>
      </c>
      <c r="P1828" s="2" t="e">
        <f t="shared" si="1273"/>
        <v>#NUM!</v>
      </c>
      <c r="Q1828" s="2"/>
      <c r="R1828" s="2" t="str">
        <f t="shared" si="1274"/>
        <v>-</v>
      </c>
      <c r="S1828" s="2" t="str">
        <f t="shared" si="1275"/>
        <v>-</v>
      </c>
      <c r="T1828" s="2" t="str">
        <f t="shared" si="1276"/>
        <v>-</v>
      </c>
      <c r="U1828" s="2" t="str">
        <f t="shared" si="1277"/>
        <v>-</v>
      </c>
      <c r="V1828" s="2" t="str">
        <f t="shared" si="1278"/>
        <v>-</v>
      </c>
      <c r="AH1828" s="1"/>
      <c r="AI1828" s="1"/>
      <c r="AK1828" s="1"/>
      <c r="AL1828" s="1"/>
      <c r="AM1828" s="1"/>
      <c r="AN1828" s="1"/>
      <c r="AO1828" s="1"/>
      <c r="AP1828" s="8"/>
      <c r="AQ1828" s="8"/>
      <c r="AR1828" s="8"/>
      <c r="AS1828" s="8"/>
      <c r="AT1828" s="2"/>
      <c r="AU1828" s="2"/>
      <c r="AV1828" s="2"/>
      <c r="AW1828" s="2"/>
      <c r="AX1828" s="2"/>
      <c r="AY1828" t="str">
        <f t="shared" si="1281"/>
        <v>Harris CD9</v>
      </c>
      <c r="BA1828">
        <v>9</v>
      </c>
      <c r="BC1828" s="98">
        <v>48</v>
      </c>
      <c r="BD1828" s="100"/>
      <c r="BE1828" s="177">
        <v>48201</v>
      </c>
      <c r="BF1828">
        <f>BE1828*100+BA1828</f>
        <v>4820109</v>
      </c>
      <c r="BH1828" t="s">
        <v>3303</v>
      </c>
    </row>
    <row r="1829" spans="1:60">
      <c r="A1829" t="s">
        <v>91</v>
      </c>
      <c r="B1829" t="s">
        <v>2</v>
      </c>
      <c r="C1829" s="1">
        <f t="shared" si="1270"/>
        <v>0</v>
      </c>
      <c r="D1829" s="1"/>
      <c r="E1829" s="1"/>
      <c r="F1829" s="1"/>
      <c r="G1829" s="1"/>
      <c r="H1829" s="1"/>
      <c r="I1829" s="1"/>
      <c r="J1829" s="1"/>
      <c r="K1829" s="7" t="e">
        <f>RANK(W1829,(W1829:Y1829,Z1829:AN1829))</f>
        <v>#N/A</v>
      </c>
      <c r="L1829" s="7" t="e">
        <f>RANK(X1829,(W1829:Y1829,Z1829:AN1829))</f>
        <v>#N/A</v>
      </c>
      <c r="M1829" s="7">
        <f>IF(Y1829&gt;0,RANK(Y1829,(W1829:Y1829,Z1829:AN1829)),0)</f>
        <v>0</v>
      </c>
      <c r="N1829" s="7">
        <f t="shared" si="1271"/>
        <v>0</v>
      </c>
      <c r="O1829" s="1" t="e">
        <f t="shared" si="1272"/>
        <v>#NUM!</v>
      </c>
      <c r="P1829" s="2" t="e">
        <f t="shared" si="1273"/>
        <v>#NUM!</v>
      </c>
      <c r="Q1829" s="2"/>
      <c r="R1829" s="2" t="str">
        <f t="shared" si="1274"/>
        <v>-</v>
      </c>
      <c r="S1829" s="2" t="str">
        <f t="shared" si="1275"/>
        <v>-</v>
      </c>
      <c r="T1829" s="2" t="str">
        <f t="shared" si="1276"/>
        <v>-</v>
      </c>
      <c r="U1829" s="2" t="str">
        <f t="shared" si="1277"/>
        <v>-</v>
      </c>
      <c r="V1829" s="2" t="str">
        <f t="shared" si="1278"/>
        <v>-</v>
      </c>
      <c r="AH1829" s="1"/>
      <c r="AI1829" s="1"/>
      <c r="AK1829" s="1"/>
      <c r="AL1829" s="1"/>
      <c r="AM1829" s="1"/>
      <c r="AN1829" s="1"/>
      <c r="AO1829" s="1"/>
      <c r="AP1829" s="8"/>
      <c r="AQ1829" s="8"/>
      <c r="AR1829" s="8"/>
      <c r="AS1829" s="8"/>
      <c r="AT1829" s="2"/>
      <c r="AU1829" s="2"/>
      <c r="AV1829" s="2"/>
      <c r="AW1829" s="2"/>
      <c r="AX1829" s="2"/>
      <c r="AY1829" t="str">
        <f t="shared" ref="AY1829:AY1868" si="1282">A1829&amp;" "&amp;"CD"&amp;BA1829</f>
        <v>Harris CD10</v>
      </c>
      <c r="BA1829">
        <v>10</v>
      </c>
      <c r="BC1829" s="98">
        <v>48</v>
      </c>
      <c r="BD1829" s="100"/>
      <c r="BE1829" s="177">
        <v>48201</v>
      </c>
      <c r="BF1829">
        <f t="shared" si="1280"/>
        <v>4820110</v>
      </c>
      <c r="BH1829" t="s">
        <v>3303</v>
      </c>
    </row>
    <row r="1830" spans="1:60">
      <c r="A1830" t="s">
        <v>91</v>
      </c>
      <c r="B1830" t="s">
        <v>2</v>
      </c>
      <c r="C1830" s="1">
        <f t="shared" si="1270"/>
        <v>0</v>
      </c>
      <c r="D1830" s="1"/>
      <c r="E1830" s="1"/>
      <c r="F1830" s="1"/>
      <c r="G1830" s="1"/>
      <c r="H1830" s="1"/>
      <c r="I1830" s="1"/>
      <c r="J1830" s="1"/>
      <c r="K1830" s="7" t="e">
        <f>RANK(W1830,(W1830:Y1830,Z1830:AN1830))</f>
        <v>#N/A</v>
      </c>
      <c r="L1830" s="7" t="e">
        <f>RANK(X1830,(W1830:Y1830,Z1830:AN1830))</f>
        <v>#N/A</v>
      </c>
      <c r="M1830" s="7">
        <f>IF(Y1830&gt;0,RANK(Y1830,(W1830:Y1830,Z1830:AN1830)),0)</f>
        <v>0</v>
      </c>
      <c r="N1830" s="7">
        <f t="shared" si="1271"/>
        <v>0</v>
      </c>
      <c r="O1830" s="1" t="e">
        <f t="shared" si="1272"/>
        <v>#NUM!</v>
      </c>
      <c r="P1830" s="2" t="e">
        <f t="shared" si="1273"/>
        <v>#NUM!</v>
      </c>
      <c r="Q1830" s="2"/>
      <c r="R1830" s="2" t="str">
        <f t="shared" si="1274"/>
        <v>-</v>
      </c>
      <c r="S1830" s="2" t="str">
        <f t="shared" si="1275"/>
        <v>-</v>
      </c>
      <c r="T1830" s="2" t="str">
        <f t="shared" si="1276"/>
        <v>-</v>
      </c>
      <c r="U1830" s="2" t="str">
        <f t="shared" si="1277"/>
        <v>-</v>
      </c>
      <c r="V1830" s="2" t="str">
        <f t="shared" si="1278"/>
        <v>-</v>
      </c>
      <c r="AH1830" s="1"/>
      <c r="AI1830" s="1"/>
      <c r="AK1830" s="1"/>
      <c r="AL1830" s="1"/>
      <c r="AM1830" s="1"/>
      <c r="AN1830" s="1"/>
      <c r="AO1830" s="1"/>
      <c r="AP1830" s="8"/>
      <c r="AQ1830" s="8"/>
      <c r="AR1830" s="8"/>
      <c r="AS1830" s="8"/>
      <c r="AT1830" s="2"/>
      <c r="AU1830" s="2"/>
      <c r="AV1830" s="2"/>
      <c r="AW1830" s="2"/>
      <c r="AX1830" s="2"/>
      <c r="AY1830" t="str">
        <f t="shared" si="1282"/>
        <v>Harris CD18</v>
      </c>
      <c r="BA1830">
        <v>18</v>
      </c>
      <c r="BC1830" s="98">
        <v>48</v>
      </c>
      <c r="BD1830" s="100"/>
      <c r="BE1830" s="177">
        <v>48201</v>
      </c>
      <c r="BF1830">
        <f t="shared" si="1280"/>
        <v>4820118</v>
      </c>
      <c r="BH1830" t="s">
        <v>3303</v>
      </c>
    </row>
    <row r="1831" spans="1:60">
      <c r="A1831" t="s">
        <v>91</v>
      </c>
      <c r="B1831" t="s">
        <v>2</v>
      </c>
      <c r="C1831" s="1">
        <f t="shared" si="1270"/>
        <v>0</v>
      </c>
      <c r="D1831" s="1"/>
      <c r="E1831" s="1"/>
      <c r="F1831" s="1"/>
      <c r="G1831" s="1"/>
      <c r="H1831" s="1"/>
      <c r="I1831" s="1"/>
      <c r="J1831" s="1"/>
      <c r="K1831" s="7" t="e">
        <f>RANK(W1831,(W1831:Y1831,Z1831:AN1831))</f>
        <v>#N/A</v>
      </c>
      <c r="L1831" s="7" t="e">
        <f>RANK(X1831,(W1831:Y1831,Z1831:AN1831))</f>
        <v>#N/A</v>
      </c>
      <c r="M1831" s="7">
        <f>IF(Y1831&gt;0,RANK(Y1831,(W1831:Y1831,Z1831:AN1831)),0)</f>
        <v>0</v>
      </c>
      <c r="N1831" s="7">
        <f t="shared" si="1271"/>
        <v>0</v>
      </c>
      <c r="O1831" s="1" t="e">
        <f t="shared" si="1272"/>
        <v>#NUM!</v>
      </c>
      <c r="P1831" s="2" t="e">
        <f t="shared" si="1273"/>
        <v>#NUM!</v>
      </c>
      <c r="Q1831" s="2"/>
      <c r="R1831" s="2" t="str">
        <f t="shared" si="1274"/>
        <v>-</v>
      </c>
      <c r="S1831" s="2" t="str">
        <f t="shared" si="1275"/>
        <v>-</v>
      </c>
      <c r="T1831" s="2" t="str">
        <f t="shared" si="1276"/>
        <v>-</v>
      </c>
      <c r="U1831" s="2" t="str">
        <f t="shared" si="1277"/>
        <v>-</v>
      </c>
      <c r="V1831" s="2" t="str">
        <f t="shared" si="1278"/>
        <v>-</v>
      </c>
      <c r="AH1831" s="1"/>
      <c r="AI1831" s="1"/>
      <c r="AK1831" s="1"/>
      <c r="AL1831" s="1"/>
      <c r="AM1831" s="1"/>
      <c r="AN1831" s="1"/>
      <c r="AO1831" s="1"/>
      <c r="AP1831" s="8"/>
      <c r="AQ1831" s="8"/>
      <c r="AR1831" s="8"/>
      <c r="AS1831" s="8"/>
      <c r="AT1831" s="2"/>
      <c r="AU1831" s="2"/>
      <c r="AV1831" s="2"/>
      <c r="AW1831" s="2"/>
      <c r="AX1831" s="2"/>
      <c r="AY1831" t="str">
        <f t="shared" si="1282"/>
        <v>Harris CD22</v>
      </c>
      <c r="BA1831">
        <v>22</v>
      </c>
      <c r="BC1831" s="98">
        <v>48</v>
      </c>
      <c r="BD1831" s="100"/>
      <c r="BE1831" s="177">
        <v>48201</v>
      </c>
      <c r="BF1831">
        <f t="shared" si="1280"/>
        <v>4820122</v>
      </c>
      <c r="BH1831" t="s">
        <v>3303</v>
      </c>
    </row>
    <row r="1832" spans="1:60">
      <c r="A1832" t="s">
        <v>91</v>
      </c>
      <c r="B1832" t="s">
        <v>2</v>
      </c>
      <c r="C1832" s="1">
        <f t="shared" si="1270"/>
        <v>0</v>
      </c>
      <c r="D1832" s="1"/>
      <c r="E1832" s="1"/>
      <c r="F1832" s="1"/>
      <c r="G1832" s="1"/>
      <c r="H1832" s="1"/>
      <c r="I1832" s="1"/>
      <c r="J1832" s="1"/>
      <c r="K1832" s="7" t="e">
        <f>RANK(W1832,(W1832:Y1832,Z1832:AN1832))</f>
        <v>#N/A</v>
      </c>
      <c r="L1832" s="7" t="e">
        <f>RANK(X1832,(W1832:Y1832,Z1832:AN1832))</f>
        <v>#N/A</v>
      </c>
      <c r="M1832" s="7">
        <f>IF(Y1832&gt;0,RANK(Y1832,(W1832:Y1832,Z1832:AN1832)),0)</f>
        <v>0</v>
      </c>
      <c r="N1832" s="7">
        <f t="shared" si="1271"/>
        <v>0</v>
      </c>
      <c r="O1832" s="1" t="e">
        <f t="shared" si="1272"/>
        <v>#NUM!</v>
      </c>
      <c r="P1832" s="2" t="e">
        <f t="shared" si="1273"/>
        <v>#NUM!</v>
      </c>
      <c r="Q1832" s="2"/>
      <c r="R1832" s="2" t="str">
        <f t="shared" si="1274"/>
        <v>-</v>
      </c>
      <c r="S1832" s="2" t="str">
        <f t="shared" si="1275"/>
        <v>-</v>
      </c>
      <c r="T1832" s="2" t="str">
        <f t="shared" si="1276"/>
        <v>-</v>
      </c>
      <c r="U1832" s="2" t="str">
        <f t="shared" si="1277"/>
        <v>-</v>
      </c>
      <c r="V1832" s="2" t="str">
        <f t="shared" si="1278"/>
        <v>-</v>
      </c>
      <c r="AH1832" s="1"/>
      <c r="AI1832" s="1"/>
      <c r="AK1832" s="1"/>
      <c r="AL1832" s="1"/>
      <c r="AM1832" s="1"/>
      <c r="AN1832" s="1"/>
      <c r="AO1832" s="1"/>
      <c r="AP1832" s="8"/>
      <c r="AQ1832" s="8"/>
      <c r="AR1832" s="8"/>
      <c r="AS1832" s="8"/>
      <c r="AT1832" s="2"/>
      <c r="AU1832" s="2"/>
      <c r="AV1832" s="2"/>
      <c r="AW1832" s="2"/>
      <c r="AX1832" s="2"/>
      <c r="AY1832" t="str">
        <f t="shared" si="1282"/>
        <v>Harris CD29</v>
      </c>
      <c r="BA1832">
        <v>29</v>
      </c>
      <c r="BC1832" s="98">
        <v>48</v>
      </c>
      <c r="BD1832" s="100"/>
      <c r="BE1832" s="177">
        <v>48201</v>
      </c>
      <c r="BF1832">
        <f t="shared" si="1280"/>
        <v>4820129</v>
      </c>
      <c r="BH1832" t="s">
        <v>3303</v>
      </c>
    </row>
    <row r="1833" spans="1:60">
      <c r="A1833" t="s">
        <v>91</v>
      </c>
      <c r="B1833" t="s">
        <v>2</v>
      </c>
      <c r="C1833" s="1">
        <f t="shared" si="1270"/>
        <v>0</v>
      </c>
      <c r="D1833" s="1"/>
      <c r="E1833" s="1"/>
      <c r="F1833" s="1"/>
      <c r="G1833" s="1"/>
      <c r="H1833" s="1"/>
      <c r="I1833" s="1"/>
      <c r="J1833" s="1"/>
      <c r="K1833" s="7" t="e">
        <f>RANK(W1833,(W1833:Y1833,Z1833:AN1833))</f>
        <v>#N/A</v>
      </c>
      <c r="L1833" s="7" t="e">
        <f>RANK(X1833,(W1833:Y1833,Z1833:AN1833))</f>
        <v>#N/A</v>
      </c>
      <c r="M1833" s="7">
        <f>IF(Y1833&gt;0,RANK(Y1833,(W1833:Y1833,Z1833:AN1833)),0)</f>
        <v>0</v>
      </c>
      <c r="N1833" s="7">
        <f t="shared" si="1271"/>
        <v>0</v>
      </c>
      <c r="O1833" s="1" t="e">
        <f t="shared" si="1272"/>
        <v>#NUM!</v>
      </c>
      <c r="P1833" s="2" t="e">
        <f t="shared" si="1273"/>
        <v>#NUM!</v>
      </c>
      <c r="Q1833" s="2"/>
      <c r="R1833" s="2" t="str">
        <f t="shared" si="1274"/>
        <v>-</v>
      </c>
      <c r="S1833" s="2" t="str">
        <f t="shared" si="1275"/>
        <v>-</v>
      </c>
      <c r="T1833" s="2" t="str">
        <f t="shared" si="1276"/>
        <v>-</v>
      </c>
      <c r="U1833" s="2" t="str">
        <f t="shared" si="1277"/>
        <v>-</v>
      </c>
      <c r="V1833" s="2" t="str">
        <f t="shared" si="1278"/>
        <v>-</v>
      </c>
      <c r="AH1833" s="1"/>
      <c r="AI1833" s="1"/>
      <c r="AK1833" s="1"/>
      <c r="AL1833" s="1"/>
      <c r="AM1833" s="1"/>
      <c r="AN1833" s="1"/>
      <c r="AO1833" s="1"/>
      <c r="AP1833" s="8"/>
      <c r="AQ1833" s="8"/>
      <c r="AR1833" s="8"/>
      <c r="AS1833" s="8"/>
      <c r="AT1833" s="2"/>
      <c r="AU1833" s="2"/>
      <c r="AV1833" s="2"/>
      <c r="AW1833" s="2"/>
      <c r="AX1833" s="2"/>
      <c r="AY1833" t="str">
        <f t="shared" si="1282"/>
        <v>Harris CD36</v>
      </c>
      <c r="BA1833">
        <v>36</v>
      </c>
      <c r="BC1833" s="98">
        <v>48</v>
      </c>
      <c r="BD1833" s="100"/>
      <c r="BE1833" s="177">
        <v>48201</v>
      </c>
      <c r="BF1833">
        <f t="shared" si="1280"/>
        <v>4820136</v>
      </c>
      <c r="BH1833" t="s">
        <v>3303</v>
      </c>
    </row>
    <row r="1834" spans="1:60">
      <c r="A1834" t="s">
        <v>558</v>
      </c>
      <c r="B1834" t="s">
        <v>2</v>
      </c>
      <c r="C1834" s="1">
        <f t="shared" si="1270"/>
        <v>0</v>
      </c>
      <c r="D1834" s="1"/>
      <c r="E1834" s="1"/>
      <c r="F1834" s="1"/>
      <c r="G1834" s="1"/>
      <c r="H1834" s="1"/>
      <c r="I1834" s="1"/>
      <c r="J1834" s="1"/>
      <c r="K1834" s="7" t="e">
        <f>RANK(W1834,(W1834:Y1834,Z1834:AN1834))</f>
        <v>#N/A</v>
      </c>
      <c r="L1834" s="7" t="e">
        <f>RANK(X1834,(W1834:Y1834,Z1834:AN1834))</f>
        <v>#N/A</v>
      </c>
      <c r="M1834" s="7">
        <f>IF(Y1834&gt;0,RANK(Y1834,(W1834:Y1834,Z1834:AN1834)),0)</f>
        <v>0</v>
      </c>
      <c r="N1834" s="7">
        <f t="shared" si="1271"/>
        <v>0</v>
      </c>
      <c r="O1834" s="1" t="e">
        <f t="shared" si="1272"/>
        <v>#NUM!</v>
      </c>
      <c r="P1834" s="2" t="e">
        <f t="shared" si="1273"/>
        <v>#NUM!</v>
      </c>
      <c r="Q1834" s="2"/>
      <c r="R1834" s="2" t="str">
        <f t="shared" si="1274"/>
        <v>-</v>
      </c>
      <c r="S1834" s="2" t="str">
        <f t="shared" si="1275"/>
        <v>-</v>
      </c>
      <c r="T1834" s="2" t="str">
        <f t="shared" si="1276"/>
        <v>-</v>
      </c>
      <c r="U1834" s="2" t="str">
        <f t="shared" si="1277"/>
        <v>-</v>
      </c>
      <c r="V1834" s="2" t="str">
        <f t="shared" si="1278"/>
        <v>-</v>
      </c>
      <c r="AH1834" s="1"/>
      <c r="AI1834" s="1"/>
      <c r="AK1834" s="1"/>
      <c r="AL1834" s="1"/>
      <c r="AM1834" s="1"/>
      <c r="AN1834" s="1"/>
      <c r="AO1834" s="1"/>
      <c r="AP1834" s="8"/>
      <c r="AQ1834" s="8"/>
      <c r="AR1834" s="8"/>
      <c r="AS1834" s="8"/>
      <c r="AT1834" s="2"/>
      <c r="AU1834" s="2"/>
      <c r="AV1834" s="2"/>
      <c r="AW1834" s="2"/>
      <c r="AX1834" s="2"/>
      <c r="AY1834" t="str">
        <f t="shared" si="1282"/>
        <v>Hays CD21</v>
      </c>
      <c r="BA1834">
        <v>21</v>
      </c>
      <c r="BC1834" s="98">
        <v>48</v>
      </c>
      <c r="BD1834" s="100"/>
      <c r="BE1834" s="177">
        <v>48209</v>
      </c>
      <c r="BF1834">
        <f t="shared" si="1280"/>
        <v>4820921</v>
      </c>
      <c r="BH1834" t="s">
        <v>3303</v>
      </c>
    </row>
    <row r="1835" spans="1:60">
      <c r="A1835" t="s">
        <v>558</v>
      </c>
      <c r="B1835" t="s">
        <v>2</v>
      </c>
      <c r="C1835" s="1">
        <f t="shared" si="1270"/>
        <v>0</v>
      </c>
      <c r="D1835" s="1"/>
      <c r="E1835" s="1"/>
      <c r="F1835" s="1"/>
      <c r="G1835" s="1"/>
      <c r="H1835" s="1"/>
      <c r="I1835" s="1"/>
      <c r="J1835" s="1"/>
      <c r="K1835" s="7" t="e">
        <f>RANK(W1835,(W1835:Y1835,Z1835:AN1835))</f>
        <v>#N/A</v>
      </c>
      <c r="L1835" s="7" t="e">
        <f>RANK(X1835,(W1835:Y1835,Z1835:AN1835))</f>
        <v>#N/A</v>
      </c>
      <c r="M1835" s="7">
        <f>IF(Y1835&gt;0,RANK(Y1835,(W1835:Y1835,Z1835:AN1835)),0)</f>
        <v>0</v>
      </c>
      <c r="N1835" s="7">
        <f t="shared" si="1271"/>
        <v>0</v>
      </c>
      <c r="O1835" s="1" t="e">
        <f t="shared" si="1272"/>
        <v>#NUM!</v>
      </c>
      <c r="P1835" s="2" t="e">
        <f t="shared" si="1273"/>
        <v>#NUM!</v>
      </c>
      <c r="Q1835" s="2"/>
      <c r="R1835" s="2" t="str">
        <f t="shared" si="1274"/>
        <v>-</v>
      </c>
      <c r="S1835" s="2" t="str">
        <f t="shared" si="1275"/>
        <v>-</v>
      </c>
      <c r="T1835" s="2" t="str">
        <f t="shared" si="1276"/>
        <v>-</v>
      </c>
      <c r="U1835" s="2" t="str">
        <f t="shared" si="1277"/>
        <v>-</v>
      </c>
      <c r="V1835" s="2" t="str">
        <f t="shared" si="1278"/>
        <v>-</v>
      </c>
      <c r="AH1835" s="1"/>
      <c r="AI1835" s="1"/>
      <c r="AK1835" s="1"/>
      <c r="AL1835" s="1"/>
      <c r="AM1835" s="1"/>
      <c r="AN1835" s="1"/>
      <c r="AO1835" s="1"/>
      <c r="AP1835" s="8"/>
      <c r="AQ1835" s="8"/>
      <c r="AR1835" s="8"/>
      <c r="AS1835" s="8"/>
      <c r="AT1835" s="2"/>
      <c r="AU1835" s="2"/>
      <c r="AV1835" s="2"/>
      <c r="AW1835" s="2"/>
      <c r="AX1835" s="2"/>
      <c r="AY1835" t="str">
        <f t="shared" si="1282"/>
        <v>Hays CD25</v>
      </c>
      <c r="BA1835">
        <v>25</v>
      </c>
      <c r="BC1835" s="98">
        <v>48</v>
      </c>
      <c r="BD1835" s="100"/>
      <c r="BE1835" s="177">
        <v>48209</v>
      </c>
      <c r="BF1835">
        <f t="shared" si="1280"/>
        <v>4820925</v>
      </c>
      <c r="BH1835" t="s">
        <v>3303</v>
      </c>
    </row>
    <row r="1836" spans="1:60">
      <c r="A1836" t="s">
        <v>558</v>
      </c>
      <c r="B1836" t="s">
        <v>2</v>
      </c>
      <c r="C1836" s="1">
        <f t="shared" si="1270"/>
        <v>0</v>
      </c>
      <c r="D1836" s="1"/>
      <c r="E1836" s="1"/>
      <c r="F1836" s="1"/>
      <c r="G1836" s="1"/>
      <c r="H1836" s="1"/>
      <c r="I1836" s="1"/>
      <c r="J1836" s="1"/>
      <c r="K1836" s="7" t="e">
        <f>RANK(W1836,(W1836:Y1836,Z1836:AN1836))</f>
        <v>#N/A</v>
      </c>
      <c r="L1836" s="7" t="e">
        <f>RANK(X1836,(W1836:Y1836,Z1836:AN1836))</f>
        <v>#N/A</v>
      </c>
      <c r="M1836" s="7">
        <f>IF(Y1836&gt;0,RANK(Y1836,(W1836:Y1836,Z1836:AN1836)),0)</f>
        <v>0</v>
      </c>
      <c r="N1836" s="7">
        <f t="shared" si="1271"/>
        <v>0</v>
      </c>
      <c r="O1836" s="1" t="e">
        <f t="shared" si="1272"/>
        <v>#NUM!</v>
      </c>
      <c r="P1836" s="2" t="e">
        <f t="shared" si="1273"/>
        <v>#NUM!</v>
      </c>
      <c r="Q1836" s="2"/>
      <c r="R1836" s="2" t="str">
        <f t="shared" si="1274"/>
        <v>-</v>
      </c>
      <c r="S1836" s="2" t="str">
        <f t="shared" si="1275"/>
        <v>-</v>
      </c>
      <c r="T1836" s="2" t="str">
        <f t="shared" si="1276"/>
        <v>-</v>
      </c>
      <c r="U1836" s="2" t="str">
        <f t="shared" si="1277"/>
        <v>-</v>
      </c>
      <c r="V1836" s="2" t="str">
        <f t="shared" si="1278"/>
        <v>-</v>
      </c>
      <c r="AH1836" s="1"/>
      <c r="AI1836" s="1"/>
      <c r="AK1836" s="1"/>
      <c r="AL1836" s="1"/>
      <c r="AM1836" s="1"/>
      <c r="AN1836" s="1"/>
      <c r="AO1836" s="1"/>
      <c r="AP1836" s="8"/>
      <c r="AQ1836" s="8"/>
      <c r="AR1836" s="8"/>
      <c r="AS1836" s="8"/>
      <c r="AT1836" s="2"/>
      <c r="AU1836" s="2"/>
      <c r="AV1836" s="2"/>
      <c r="AW1836" s="2"/>
      <c r="AX1836" s="2"/>
      <c r="AY1836" t="str">
        <f t="shared" si="1282"/>
        <v>Hays CD35</v>
      </c>
      <c r="BA1836">
        <v>35</v>
      </c>
      <c r="BC1836" s="98">
        <v>48</v>
      </c>
      <c r="BD1836" s="100"/>
      <c r="BE1836" s="177">
        <v>48209</v>
      </c>
      <c r="BF1836">
        <f t="shared" ref="BF1836:BF1896" si="1283">BE1836*100+BA1836</f>
        <v>4820935</v>
      </c>
      <c r="BH1836" t="s">
        <v>3303</v>
      </c>
    </row>
    <row r="1837" spans="1:60">
      <c r="A1837" t="s">
        <v>1191</v>
      </c>
      <c r="B1837" t="s">
        <v>2</v>
      </c>
      <c r="C1837" s="1">
        <f t="shared" si="1270"/>
        <v>0</v>
      </c>
      <c r="D1837" s="1"/>
      <c r="E1837" s="1"/>
      <c r="F1837" s="1"/>
      <c r="G1837" s="1"/>
      <c r="H1837" s="1"/>
      <c r="I1837" s="1"/>
      <c r="J1837" s="1"/>
      <c r="K1837" s="7" t="e">
        <f>RANK(W1837,(W1837:Y1837,Z1837:AN1837))</f>
        <v>#N/A</v>
      </c>
      <c r="L1837" s="7" t="e">
        <f>RANK(X1837,(W1837:Y1837,Z1837:AN1837))</f>
        <v>#N/A</v>
      </c>
      <c r="M1837" s="7">
        <f>IF(Y1837&gt;0,RANK(Y1837,(W1837:Y1837,Z1837:AN1837)),0)</f>
        <v>0</v>
      </c>
      <c r="N1837" s="7">
        <f t="shared" si="1271"/>
        <v>0</v>
      </c>
      <c r="O1837" s="1" t="e">
        <f t="shared" si="1272"/>
        <v>#NUM!</v>
      </c>
      <c r="P1837" s="2" t="e">
        <f t="shared" si="1273"/>
        <v>#NUM!</v>
      </c>
      <c r="Q1837" s="2"/>
      <c r="R1837" s="2" t="str">
        <f t="shared" si="1274"/>
        <v>-</v>
      </c>
      <c r="S1837" s="2" t="str">
        <f t="shared" si="1275"/>
        <v>-</v>
      </c>
      <c r="T1837" s="2" t="str">
        <f t="shared" si="1276"/>
        <v>-</v>
      </c>
      <c r="U1837" s="2" t="str">
        <f t="shared" si="1277"/>
        <v>-</v>
      </c>
      <c r="V1837" s="2" t="str">
        <f t="shared" si="1278"/>
        <v>-</v>
      </c>
      <c r="AH1837" s="1"/>
      <c r="AI1837" s="1"/>
      <c r="AK1837" s="1"/>
      <c r="AL1837" s="1"/>
      <c r="AM1837" s="1"/>
      <c r="AN1837" s="1"/>
      <c r="AO1837" s="1"/>
      <c r="AP1837" s="8"/>
      <c r="AQ1837" s="8"/>
      <c r="AR1837" s="8"/>
      <c r="AS1837" s="8"/>
      <c r="AT1837" s="2"/>
      <c r="AU1837" s="2"/>
      <c r="AV1837" s="2"/>
      <c r="AW1837" s="2"/>
      <c r="AX1837" s="2"/>
      <c r="AY1837" t="str">
        <f t="shared" si="1282"/>
        <v>Hidalgo CD15</v>
      </c>
      <c r="BA1837">
        <v>15</v>
      </c>
      <c r="BC1837" s="98">
        <v>48</v>
      </c>
      <c r="BD1837" s="100"/>
      <c r="BE1837" s="177">
        <v>48215</v>
      </c>
      <c r="BF1837">
        <f t="shared" si="1283"/>
        <v>4821515</v>
      </c>
      <c r="BH1837" t="s">
        <v>3303</v>
      </c>
    </row>
    <row r="1838" spans="1:60">
      <c r="A1838" t="s">
        <v>1191</v>
      </c>
      <c r="B1838" t="s">
        <v>2</v>
      </c>
      <c r="C1838" s="1">
        <f t="shared" si="1270"/>
        <v>0</v>
      </c>
      <c r="D1838" s="1"/>
      <c r="E1838" s="1"/>
      <c r="F1838" s="1"/>
      <c r="G1838" s="1"/>
      <c r="H1838" s="1"/>
      <c r="I1838" s="1"/>
      <c r="J1838" s="1"/>
      <c r="K1838" s="7" t="e">
        <f>RANK(W1838,(W1838:Y1838,Z1838:AN1838))</f>
        <v>#N/A</v>
      </c>
      <c r="L1838" s="7" t="e">
        <f>RANK(X1838,(W1838:Y1838,Z1838:AN1838))</f>
        <v>#N/A</v>
      </c>
      <c r="M1838" s="7">
        <f>IF(Y1838&gt;0,RANK(Y1838,(W1838:Y1838,Z1838:AN1838)),0)</f>
        <v>0</v>
      </c>
      <c r="N1838" s="7">
        <f t="shared" si="1271"/>
        <v>0</v>
      </c>
      <c r="O1838" s="1" t="e">
        <f t="shared" si="1272"/>
        <v>#NUM!</v>
      </c>
      <c r="P1838" s="2" t="e">
        <f t="shared" si="1273"/>
        <v>#NUM!</v>
      </c>
      <c r="Q1838" s="2"/>
      <c r="R1838" s="2" t="str">
        <f t="shared" si="1274"/>
        <v>-</v>
      </c>
      <c r="S1838" s="2" t="str">
        <f t="shared" si="1275"/>
        <v>-</v>
      </c>
      <c r="T1838" s="2" t="str">
        <f t="shared" si="1276"/>
        <v>-</v>
      </c>
      <c r="U1838" s="2" t="str">
        <f t="shared" si="1277"/>
        <v>-</v>
      </c>
      <c r="V1838" s="2" t="str">
        <f t="shared" si="1278"/>
        <v>-</v>
      </c>
      <c r="AH1838" s="1"/>
      <c r="AI1838" s="1"/>
      <c r="AK1838" s="1"/>
      <c r="AL1838" s="1"/>
      <c r="AM1838" s="1"/>
      <c r="AN1838" s="1"/>
      <c r="AO1838" s="1"/>
      <c r="AP1838" s="8"/>
      <c r="AQ1838" s="8"/>
      <c r="AR1838" s="8"/>
      <c r="AS1838" s="8"/>
      <c r="AT1838" s="2"/>
      <c r="AU1838" s="2"/>
      <c r="AV1838" s="2"/>
      <c r="AW1838" s="2"/>
      <c r="AX1838" s="2"/>
      <c r="AY1838" t="str">
        <f t="shared" si="1282"/>
        <v>Hidalgo CD28</v>
      </c>
      <c r="BA1838">
        <v>28</v>
      </c>
      <c r="BC1838" s="98">
        <v>48</v>
      </c>
      <c r="BD1838" s="100"/>
      <c r="BE1838" s="177">
        <v>48215</v>
      </c>
      <c r="BF1838">
        <f t="shared" si="1283"/>
        <v>4821528</v>
      </c>
      <c r="BH1838" t="s">
        <v>3303</v>
      </c>
    </row>
    <row r="1839" spans="1:60">
      <c r="A1839" t="s">
        <v>1191</v>
      </c>
      <c r="B1839" t="s">
        <v>2</v>
      </c>
      <c r="C1839" s="1">
        <f t="shared" si="1270"/>
        <v>0</v>
      </c>
      <c r="D1839" s="1"/>
      <c r="E1839" s="1"/>
      <c r="F1839" s="1"/>
      <c r="G1839" s="1"/>
      <c r="H1839" s="1"/>
      <c r="I1839" s="1"/>
      <c r="J1839" s="1"/>
      <c r="K1839" s="7" t="e">
        <f>RANK(W1839,(W1839:Y1839,Z1839:AN1839))</f>
        <v>#N/A</v>
      </c>
      <c r="L1839" s="7" t="e">
        <f>RANK(X1839,(W1839:Y1839,Z1839:AN1839))</f>
        <v>#N/A</v>
      </c>
      <c r="M1839" s="7">
        <f>IF(Y1839&gt;0,RANK(Y1839,(W1839:Y1839,Z1839:AN1839)),0)</f>
        <v>0</v>
      </c>
      <c r="N1839" s="7">
        <f t="shared" si="1271"/>
        <v>0</v>
      </c>
      <c r="O1839" s="1" t="e">
        <f t="shared" si="1272"/>
        <v>#NUM!</v>
      </c>
      <c r="P1839" s="2" t="e">
        <f t="shared" si="1273"/>
        <v>#NUM!</v>
      </c>
      <c r="Q1839" s="2"/>
      <c r="R1839" s="2" t="str">
        <f t="shared" si="1274"/>
        <v>-</v>
      </c>
      <c r="S1839" s="2" t="str">
        <f t="shared" si="1275"/>
        <v>-</v>
      </c>
      <c r="T1839" s="2" t="str">
        <f t="shared" si="1276"/>
        <v>-</v>
      </c>
      <c r="U1839" s="2" t="str">
        <f t="shared" si="1277"/>
        <v>-</v>
      </c>
      <c r="V1839" s="2" t="str">
        <f t="shared" si="1278"/>
        <v>-</v>
      </c>
      <c r="AH1839" s="1"/>
      <c r="AI1839" s="1"/>
      <c r="AK1839" s="1"/>
      <c r="AL1839" s="1"/>
      <c r="AM1839" s="1"/>
      <c r="AN1839" s="1"/>
      <c r="AO1839" s="1"/>
      <c r="AP1839" s="8"/>
      <c r="AQ1839" s="8"/>
      <c r="AR1839" s="8"/>
      <c r="AS1839" s="8"/>
      <c r="AT1839" s="2"/>
      <c r="AU1839" s="2"/>
      <c r="AV1839" s="2"/>
      <c r="AW1839" s="2"/>
      <c r="AX1839" s="2"/>
      <c r="AY1839" t="str">
        <f t="shared" si="1282"/>
        <v>Hidalgo CD34</v>
      </c>
      <c r="BA1839">
        <v>34</v>
      </c>
      <c r="BC1839" s="98">
        <v>48</v>
      </c>
      <c r="BD1839" s="100"/>
      <c r="BE1839" s="177">
        <v>48215</v>
      </c>
      <c r="BF1839">
        <f t="shared" si="1283"/>
        <v>4821534</v>
      </c>
      <c r="BH1839" t="s">
        <v>3303</v>
      </c>
    </row>
    <row r="1840" spans="1:60">
      <c r="A1840" t="s">
        <v>1659</v>
      </c>
      <c r="B1840" t="s">
        <v>2</v>
      </c>
      <c r="C1840" s="1">
        <f t="shared" si="1270"/>
        <v>0</v>
      </c>
      <c r="D1840" s="1"/>
      <c r="E1840" s="1"/>
      <c r="F1840" s="1"/>
      <c r="G1840" s="1"/>
      <c r="H1840" s="1"/>
      <c r="I1840" s="1"/>
      <c r="J1840" s="1"/>
      <c r="K1840" s="7" t="e">
        <f>RANK(W1840,(W1840:Y1840,Z1840:AN1840))</f>
        <v>#N/A</v>
      </c>
      <c r="L1840" s="7" t="e">
        <f>RANK(X1840,(W1840:Y1840,Z1840:AN1840))</f>
        <v>#N/A</v>
      </c>
      <c r="M1840" s="7">
        <f>IF(Y1840&gt;0,RANK(Y1840,(W1840:Y1840,Z1840:AN1840)),0)</f>
        <v>0</v>
      </c>
      <c r="N1840" s="7">
        <f t="shared" si="1271"/>
        <v>0</v>
      </c>
      <c r="O1840" s="1" t="e">
        <f t="shared" si="1272"/>
        <v>#NUM!</v>
      </c>
      <c r="P1840" s="2" t="e">
        <f t="shared" si="1273"/>
        <v>#NUM!</v>
      </c>
      <c r="Q1840" s="2"/>
      <c r="R1840" s="2" t="str">
        <f t="shared" si="1274"/>
        <v>-</v>
      </c>
      <c r="S1840" s="2" t="str">
        <f t="shared" si="1275"/>
        <v>-</v>
      </c>
      <c r="T1840" s="2" t="str">
        <f t="shared" si="1276"/>
        <v>-</v>
      </c>
      <c r="U1840" s="2" t="str">
        <f t="shared" si="1277"/>
        <v>-</v>
      </c>
      <c r="V1840" s="2" t="str">
        <f t="shared" si="1278"/>
        <v>-</v>
      </c>
      <c r="AH1840" s="1"/>
      <c r="AI1840" s="1"/>
      <c r="AK1840" s="1"/>
      <c r="AL1840" s="1"/>
      <c r="AM1840" s="1"/>
      <c r="AN1840" s="1"/>
      <c r="AO1840" s="1"/>
      <c r="AP1840" s="8"/>
      <c r="AQ1840" s="8"/>
      <c r="AR1840" s="8"/>
      <c r="AS1840" s="8"/>
      <c r="AT1840" s="2"/>
      <c r="AU1840" s="2"/>
      <c r="AV1840" s="2"/>
      <c r="AW1840" s="2"/>
      <c r="AX1840" s="2"/>
      <c r="AY1840" t="str">
        <f t="shared" si="1282"/>
        <v>La Salle CD23</v>
      </c>
      <c r="BA1840">
        <v>23</v>
      </c>
      <c r="BC1840" s="98">
        <v>48</v>
      </c>
      <c r="BD1840" s="100"/>
      <c r="BE1840" s="177">
        <v>48283</v>
      </c>
      <c r="BF1840">
        <f t="shared" si="1283"/>
        <v>4828323</v>
      </c>
      <c r="BH1840" t="s">
        <v>3303</v>
      </c>
    </row>
    <row r="1841" spans="1:60">
      <c r="A1841" s="177" t="s">
        <v>1659</v>
      </c>
      <c r="B1841" t="s">
        <v>2</v>
      </c>
      <c r="C1841" s="1">
        <f t="shared" si="1270"/>
        <v>0</v>
      </c>
      <c r="D1841" s="1"/>
      <c r="E1841" s="1"/>
      <c r="F1841" s="1"/>
      <c r="G1841" s="1"/>
      <c r="H1841" s="1"/>
      <c r="I1841" s="1"/>
      <c r="J1841" s="1"/>
      <c r="K1841" s="7" t="e">
        <f>RANK(W1841,(W1841:Y1841,Z1841:AN1841))</f>
        <v>#N/A</v>
      </c>
      <c r="L1841" s="7" t="e">
        <f>RANK(X1841,(W1841:Y1841,Z1841:AN1841))</f>
        <v>#N/A</v>
      </c>
      <c r="M1841" s="7">
        <f>IF(Y1841&gt;0,RANK(Y1841,(W1841:Y1841,Z1841:AN1841)),0)</f>
        <v>0</v>
      </c>
      <c r="N1841" s="7">
        <f t="shared" si="1271"/>
        <v>0</v>
      </c>
      <c r="O1841" s="1" t="e">
        <f t="shared" si="1272"/>
        <v>#NUM!</v>
      </c>
      <c r="P1841" s="2" t="e">
        <f t="shared" si="1273"/>
        <v>#NUM!</v>
      </c>
      <c r="Q1841" s="2"/>
      <c r="R1841" s="2" t="str">
        <f t="shared" si="1274"/>
        <v>-</v>
      </c>
      <c r="S1841" s="2" t="str">
        <f t="shared" si="1275"/>
        <v>-</v>
      </c>
      <c r="T1841" s="2" t="str">
        <f t="shared" si="1276"/>
        <v>-</v>
      </c>
      <c r="U1841" s="2" t="str">
        <f t="shared" si="1277"/>
        <v>-</v>
      </c>
      <c r="V1841" s="2" t="str">
        <f t="shared" si="1278"/>
        <v>-</v>
      </c>
      <c r="AH1841" s="1"/>
      <c r="AI1841" s="1"/>
      <c r="AK1841" s="1"/>
      <c r="AL1841" s="1"/>
      <c r="AM1841" s="1"/>
      <c r="AN1841" s="1"/>
      <c r="AO1841" s="1"/>
      <c r="AP1841" s="8"/>
      <c r="AQ1841" s="8"/>
      <c r="AR1841" s="8"/>
      <c r="AS1841" s="8"/>
      <c r="AT1841" s="2"/>
      <c r="AU1841" s="2"/>
      <c r="AV1841" s="2"/>
      <c r="AW1841" s="2"/>
      <c r="AX1841" s="2"/>
      <c r="AY1841" t="str">
        <f t="shared" si="1282"/>
        <v>La Salle CD28</v>
      </c>
      <c r="BA1841">
        <v>28</v>
      </c>
      <c r="BC1841" s="98">
        <v>48</v>
      </c>
      <c r="BD1841" s="100"/>
      <c r="BE1841" s="177">
        <v>48283</v>
      </c>
      <c r="BF1841">
        <f t="shared" si="1283"/>
        <v>4828328</v>
      </c>
      <c r="BH1841" t="s">
        <v>3303</v>
      </c>
    </row>
    <row r="1842" spans="1:60" s="177" customFormat="1">
      <c r="A1842" s="177" t="s">
        <v>640</v>
      </c>
      <c r="B1842" s="177" t="s">
        <v>2</v>
      </c>
      <c r="C1842" s="1">
        <f>SUM(W1842:AN1842)</f>
        <v>0</v>
      </c>
      <c r="D1842" s="1"/>
      <c r="E1842" s="1"/>
      <c r="F1842" s="1"/>
      <c r="G1842" s="1"/>
      <c r="H1842" s="1"/>
      <c r="I1842" s="1"/>
      <c r="J1842" s="1"/>
      <c r="K1842" s="7" t="e">
        <f>RANK(W1842,(W1842:Y1842,Z1842:AN1842))</f>
        <v>#N/A</v>
      </c>
      <c r="L1842" s="7" t="e">
        <f>RANK(X1842,(W1842:Y1842,Z1842:AN1842))</f>
        <v>#N/A</v>
      </c>
      <c r="M1842" s="7">
        <f>IF(Y1842&gt;0,RANK(Y1842,(W1842:Y1842,Z1842:AN1842)),0)</f>
        <v>0</v>
      </c>
      <c r="N1842" s="7">
        <f>IF(Z1842&gt;0,RANK(Z1842,(W1842:AN1842)),0)</f>
        <v>0</v>
      </c>
      <c r="O1842" s="1" t="e">
        <f>MAX(W1842:AD1842)-LARGE(W1842:AD1842,2)</f>
        <v>#NUM!</v>
      </c>
      <c r="P1842" s="2" t="e">
        <f>O1842/C1842</f>
        <v>#NUM!</v>
      </c>
      <c r="Q1842" s="2"/>
      <c r="R1842" s="2" t="str">
        <f t="shared" ref="R1842:U1846" si="1284">IF($C1842=0,"-",W1842/$C1842)</f>
        <v>-</v>
      </c>
      <c r="S1842" s="2" t="str">
        <f t="shared" si="1284"/>
        <v>-</v>
      </c>
      <c r="T1842" s="2" t="str">
        <f t="shared" si="1284"/>
        <v>-</v>
      </c>
      <c r="U1842" s="2" t="str">
        <f t="shared" si="1284"/>
        <v>-</v>
      </c>
      <c r="V1842" s="2" t="str">
        <f>IF(C1842=0,"-",(1-R1842-S1842-T1842-U1842))</f>
        <v>-</v>
      </c>
      <c r="W1842" s="1"/>
      <c r="X1842" s="1"/>
      <c r="Y1842" s="1"/>
      <c r="Z1842" s="1"/>
      <c r="AA1842" s="1"/>
      <c r="AB1842" s="1"/>
      <c r="AC1842" s="1"/>
      <c r="AD1842" s="1"/>
      <c r="AE1842" s="1"/>
      <c r="AF1842" s="1"/>
      <c r="AG1842" s="1"/>
      <c r="AH1842" s="1"/>
      <c r="AI1842" s="1"/>
      <c r="AJ1842" s="1"/>
      <c r="AK1842" s="1"/>
      <c r="AL1842" s="1"/>
      <c r="AM1842" s="1"/>
      <c r="AN1842" s="1"/>
      <c r="AO1842" s="1"/>
      <c r="AP1842" s="8"/>
      <c r="AQ1842" s="8"/>
      <c r="AR1842" s="8"/>
      <c r="AS1842" s="8"/>
      <c r="AT1842" s="2"/>
      <c r="AU1842" s="2"/>
      <c r="AV1842" s="2"/>
      <c r="AW1842" s="2"/>
      <c r="AX1842" s="2"/>
      <c r="AY1842" s="177" t="str">
        <f>A1842&amp;" "&amp;"CD"&amp;BA1842</f>
        <v>Lee CD10</v>
      </c>
      <c r="BA1842" s="177">
        <v>10</v>
      </c>
      <c r="BC1842" s="98">
        <v>48</v>
      </c>
      <c r="BD1842" s="100"/>
      <c r="BE1842" s="177">
        <v>48287</v>
      </c>
      <c r="BF1842" s="177">
        <f>BE1842*100+BA1842</f>
        <v>4828710</v>
      </c>
      <c r="BH1842" s="177" t="s">
        <v>3303</v>
      </c>
    </row>
    <row r="1843" spans="1:60" s="177" customFormat="1">
      <c r="A1843" s="177" t="s">
        <v>640</v>
      </c>
      <c r="B1843" s="177" t="s">
        <v>2</v>
      </c>
      <c r="C1843" s="1">
        <f>SUM(W1843:AN1843)</f>
        <v>0</v>
      </c>
      <c r="D1843" s="1"/>
      <c r="E1843" s="1"/>
      <c r="F1843" s="1"/>
      <c r="G1843" s="1"/>
      <c r="H1843" s="1"/>
      <c r="I1843" s="1"/>
      <c r="J1843" s="1"/>
      <c r="K1843" s="7" t="e">
        <f>RANK(W1843,(W1843:Y1843,Z1843:AN1843))</f>
        <v>#N/A</v>
      </c>
      <c r="L1843" s="7" t="e">
        <f>RANK(X1843,(W1843:Y1843,Z1843:AN1843))</f>
        <v>#N/A</v>
      </c>
      <c r="M1843" s="7">
        <f>IF(Y1843&gt;0,RANK(Y1843,(W1843:Y1843,Z1843:AN1843)),0)</f>
        <v>0</v>
      </c>
      <c r="N1843" s="7">
        <f>IF(Z1843&gt;0,RANK(Z1843,(W1843:AN1843)),0)</f>
        <v>0</v>
      </c>
      <c r="O1843" s="1" t="e">
        <f>MAX(W1843:AD1843)-LARGE(W1843:AD1843,2)</f>
        <v>#NUM!</v>
      </c>
      <c r="P1843" s="2" t="e">
        <f>O1843/C1843</f>
        <v>#NUM!</v>
      </c>
      <c r="Q1843" s="2"/>
      <c r="R1843" s="2" t="str">
        <f t="shared" si="1284"/>
        <v>-</v>
      </c>
      <c r="S1843" s="2" t="str">
        <f t="shared" si="1284"/>
        <v>-</v>
      </c>
      <c r="T1843" s="2" t="str">
        <f t="shared" si="1284"/>
        <v>-</v>
      </c>
      <c r="U1843" s="2" t="str">
        <f t="shared" si="1284"/>
        <v>-</v>
      </c>
      <c r="V1843" s="2" t="str">
        <f>IF(C1843=0,"-",(1-R1843-S1843-T1843-U1843))</f>
        <v>-</v>
      </c>
      <c r="W1843" s="1"/>
      <c r="X1843" s="1"/>
      <c r="Y1843" s="1"/>
      <c r="Z1843" s="1"/>
      <c r="AA1843" s="1"/>
      <c r="AB1843" s="1"/>
      <c r="AC1843" s="1"/>
      <c r="AD1843" s="1"/>
      <c r="AE1843" s="1"/>
      <c r="AF1843" s="1"/>
      <c r="AG1843" s="1"/>
      <c r="AH1843" s="1"/>
      <c r="AI1843" s="1"/>
      <c r="AJ1843" s="1"/>
      <c r="AK1843" s="1"/>
      <c r="AL1843" s="1"/>
      <c r="AM1843" s="1"/>
      <c r="AN1843" s="1"/>
      <c r="AO1843" s="1"/>
      <c r="AP1843" s="8"/>
      <c r="AQ1843" s="8"/>
      <c r="AR1843" s="8"/>
      <c r="AS1843" s="8"/>
      <c r="AT1843" s="2"/>
      <c r="AU1843" s="2"/>
      <c r="AV1843" s="2"/>
      <c r="AW1843" s="2"/>
      <c r="AX1843" s="2"/>
      <c r="AY1843" s="177" t="str">
        <f>A1843&amp;" "&amp;"CD"&amp;BA1843</f>
        <v>Lee CD17</v>
      </c>
      <c r="BA1843" s="177">
        <v>17</v>
      </c>
      <c r="BC1843" s="98">
        <v>48</v>
      </c>
      <c r="BD1843" s="100"/>
      <c r="BE1843" s="177">
        <v>48287</v>
      </c>
      <c r="BF1843" s="177">
        <f>BE1843*100+BA1843</f>
        <v>4828717</v>
      </c>
      <c r="BH1843" s="177" t="s">
        <v>3303</v>
      </c>
    </row>
    <row r="1844" spans="1:60" s="177" customFormat="1">
      <c r="A1844" s="177" t="s">
        <v>1589</v>
      </c>
      <c r="B1844" s="177" t="s">
        <v>2</v>
      </c>
      <c r="C1844" s="1">
        <f>SUM(W1844:AN1844)</f>
        <v>0</v>
      </c>
      <c r="D1844" s="1"/>
      <c r="E1844" s="1"/>
      <c r="F1844" s="1"/>
      <c r="G1844" s="1"/>
      <c r="H1844" s="1"/>
      <c r="I1844" s="1"/>
      <c r="J1844" s="1"/>
      <c r="K1844" s="7" t="e">
        <f>RANK(W1844,(W1844:Y1844,Z1844:AN1844))</f>
        <v>#N/A</v>
      </c>
      <c r="L1844" s="7" t="e">
        <f>RANK(X1844,(W1844:Y1844,Z1844:AN1844))</f>
        <v>#N/A</v>
      </c>
      <c r="M1844" s="7">
        <f>IF(Y1844&gt;0,RANK(Y1844,(W1844:Y1844,Z1844:AN1844)),0)</f>
        <v>0</v>
      </c>
      <c r="N1844" s="7">
        <f>IF(Z1844&gt;0,RANK(Z1844,(W1844:AN1844)),0)</f>
        <v>0</v>
      </c>
      <c r="O1844" s="1" t="e">
        <f>MAX(W1844:AD1844)-LARGE(W1844:AD1844,2)</f>
        <v>#NUM!</v>
      </c>
      <c r="P1844" s="2" t="e">
        <f>O1844/C1844</f>
        <v>#NUM!</v>
      </c>
      <c r="Q1844" s="2"/>
      <c r="R1844" s="2" t="str">
        <f t="shared" si="1284"/>
        <v>-</v>
      </c>
      <c r="S1844" s="2" t="str">
        <f t="shared" si="1284"/>
        <v>-</v>
      </c>
      <c r="T1844" s="2" t="str">
        <f t="shared" si="1284"/>
        <v>-</v>
      </c>
      <c r="U1844" s="2" t="str">
        <f t="shared" si="1284"/>
        <v>-</v>
      </c>
      <c r="V1844" s="2" t="str">
        <f>IF(C1844=0,"-",(1-R1844-S1844-T1844-U1844))</f>
        <v>-</v>
      </c>
      <c r="W1844" s="1"/>
      <c r="X1844" s="1"/>
      <c r="Y1844" s="1"/>
      <c r="Z1844" s="1"/>
      <c r="AA1844" s="1"/>
      <c r="AB1844" s="1"/>
      <c r="AC1844" s="1"/>
      <c r="AD1844" s="1"/>
      <c r="AE1844" s="1"/>
      <c r="AF1844" s="1"/>
      <c r="AG1844" s="1"/>
      <c r="AH1844" s="1"/>
      <c r="AI1844" s="1"/>
      <c r="AJ1844" s="1"/>
      <c r="AK1844" s="1"/>
      <c r="AL1844" s="1"/>
      <c r="AM1844" s="1"/>
      <c r="AN1844" s="1"/>
      <c r="AO1844" s="1"/>
      <c r="AP1844" s="8"/>
      <c r="AQ1844" s="8"/>
      <c r="AR1844" s="8"/>
      <c r="AS1844" s="8"/>
      <c r="AT1844" s="2"/>
      <c r="AU1844" s="2"/>
      <c r="AV1844" s="2"/>
      <c r="AW1844" s="2"/>
      <c r="AX1844" s="2"/>
      <c r="AY1844" s="177" t="str">
        <f>A1844&amp;" "&amp;"CD"&amp;BA1844</f>
        <v>Leon CD8</v>
      </c>
      <c r="BA1844" s="177">
        <v>8</v>
      </c>
      <c r="BC1844" s="98">
        <v>48</v>
      </c>
      <c r="BD1844" s="100"/>
      <c r="BE1844" s="177">
        <v>48289</v>
      </c>
      <c r="BF1844" s="177">
        <f>BE1844*100+BA1844</f>
        <v>4828908</v>
      </c>
      <c r="BH1844" s="177" t="s">
        <v>3303</v>
      </c>
    </row>
    <row r="1845" spans="1:60" s="177" customFormat="1">
      <c r="A1845" s="177" t="s">
        <v>1589</v>
      </c>
      <c r="B1845" s="177" t="s">
        <v>2</v>
      </c>
      <c r="C1845" s="1">
        <f>SUM(W1845:AN1845)</f>
        <v>0</v>
      </c>
      <c r="D1845" s="1"/>
      <c r="E1845" s="1"/>
      <c r="F1845" s="1"/>
      <c r="G1845" s="1"/>
      <c r="H1845" s="1"/>
      <c r="I1845" s="1"/>
      <c r="J1845" s="1"/>
      <c r="K1845" s="7" t="e">
        <f>RANK(W1845,(W1845:Y1845,Z1845:AN1845))</f>
        <v>#N/A</v>
      </c>
      <c r="L1845" s="7" t="e">
        <f>RANK(X1845,(W1845:Y1845,Z1845:AN1845))</f>
        <v>#N/A</v>
      </c>
      <c r="M1845" s="7">
        <f>IF(Y1845&gt;0,RANK(Y1845,(W1845:Y1845,Z1845:AN1845)),0)</f>
        <v>0</v>
      </c>
      <c r="N1845" s="7">
        <f>IF(Z1845&gt;0,RANK(Z1845,(W1845:AN1845)),0)</f>
        <v>0</v>
      </c>
      <c r="O1845" s="1" t="e">
        <f>MAX(W1845:AD1845)-LARGE(W1845:AD1845,2)</f>
        <v>#NUM!</v>
      </c>
      <c r="P1845" s="2" t="e">
        <f>O1845/C1845</f>
        <v>#NUM!</v>
      </c>
      <c r="Q1845" s="2"/>
      <c r="R1845" s="2" t="str">
        <f t="shared" si="1284"/>
        <v>-</v>
      </c>
      <c r="S1845" s="2" t="str">
        <f t="shared" si="1284"/>
        <v>-</v>
      </c>
      <c r="T1845" s="2" t="str">
        <f t="shared" si="1284"/>
        <v>-</v>
      </c>
      <c r="U1845" s="2" t="str">
        <f t="shared" si="1284"/>
        <v>-</v>
      </c>
      <c r="V1845" s="2" t="str">
        <f>IF(C1845=0,"-",(1-R1845-S1845-T1845-U1845))</f>
        <v>-</v>
      </c>
      <c r="W1845" s="1"/>
      <c r="X1845" s="1"/>
      <c r="Y1845" s="1"/>
      <c r="Z1845" s="1"/>
      <c r="AA1845" s="1"/>
      <c r="AB1845" s="1"/>
      <c r="AC1845" s="1"/>
      <c r="AD1845" s="1"/>
      <c r="AE1845" s="1"/>
      <c r="AF1845" s="1"/>
      <c r="AG1845" s="1"/>
      <c r="AH1845" s="1"/>
      <c r="AI1845" s="1"/>
      <c r="AJ1845" s="1"/>
      <c r="AK1845" s="1"/>
      <c r="AL1845" s="1"/>
      <c r="AM1845" s="1"/>
      <c r="AN1845" s="1"/>
      <c r="AO1845" s="1"/>
      <c r="AP1845" s="8"/>
      <c r="AQ1845" s="8"/>
      <c r="AR1845" s="8"/>
      <c r="AS1845" s="8"/>
      <c r="AT1845" s="2"/>
      <c r="AU1845" s="2"/>
      <c r="AV1845" s="2"/>
      <c r="AW1845" s="2"/>
      <c r="AX1845" s="2"/>
      <c r="AY1845" s="177" t="str">
        <f>A1845&amp;" "&amp;"CD"&amp;BA1845</f>
        <v>Leon CD17</v>
      </c>
      <c r="BA1845" s="177">
        <v>17</v>
      </c>
      <c r="BC1845" s="98">
        <v>48</v>
      </c>
      <c r="BD1845" s="100"/>
      <c r="BE1845" s="177">
        <v>48289</v>
      </c>
      <c r="BF1845" s="177">
        <f>BE1845*100+BA1845</f>
        <v>4828917</v>
      </c>
      <c r="BH1845" s="177" t="s">
        <v>3303</v>
      </c>
    </row>
    <row r="1846" spans="1:60" s="177" customFormat="1">
      <c r="A1846" s="177" t="s">
        <v>2730</v>
      </c>
      <c r="B1846" s="177" t="s">
        <v>2</v>
      </c>
      <c r="C1846" s="1">
        <f>SUM(W1846:AN1846)</f>
        <v>0</v>
      </c>
      <c r="D1846" s="1"/>
      <c r="E1846" s="1"/>
      <c r="F1846" s="1"/>
      <c r="G1846" s="1"/>
      <c r="H1846" s="1"/>
      <c r="I1846" s="1"/>
      <c r="J1846" s="1"/>
      <c r="K1846" s="7" t="e">
        <f>RANK(W1846,(W1846:Y1846,Z1846:AN1846))</f>
        <v>#N/A</v>
      </c>
      <c r="L1846" s="7" t="e">
        <f>RANK(X1846,(W1846:Y1846,Z1846:AN1846))</f>
        <v>#N/A</v>
      </c>
      <c r="M1846" s="7">
        <f>IF(Y1846&gt;0,RANK(Y1846,(W1846:Y1846,Z1846:AN1846)),0)</f>
        <v>0</v>
      </c>
      <c r="N1846" s="7">
        <f>IF(Z1846&gt;0,RANK(Z1846,(W1846:AN1846)),0)</f>
        <v>0</v>
      </c>
      <c r="O1846" s="1" t="e">
        <f>MAX(W1846:AD1846)-LARGE(W1846:AD1846,2)</f>
        <v>#NUM!</v>
      </c>
      <c r="P1846" s="2" t="e">
        <f>O1846/C1846</f>
        <v>#NUM!</v>
      </c>
      <c r="Q1846" s="2"/>
      <c r="R1846" s="2" t="str">
        <f t="shared" si="1284"/>
        <v>-</v>
      </c>
      <c r="S1846" s="2" t="str">
        <f t="shared" si="1284"/>
        <v>-</v>
      </c>
      <c r="T1846" s="2" t="str">
        <f t="shared" si="1284"/>
        <v>-</v>
      </c>
      <c r="U1846" s="2" t="str">
        <f t="shared" si="1284"/>
        <v>-</v>
      </c>
      <c r="V1846" s="2" t="str">
        <f>IF(C1846=0,"-",(1-R1846-S1846-T1846-U1846))</f>
        <v>-</v>
      </c>
      <c r="W1846" s="1"/>
      <c r="X1846" s="1"/>
      <c r="Y1846" s="1"/>
      <c r="Z1846" s="1"/>
      <c r="AA1846" s="1"/>
      <c r="AB1846" s="1"/>
      <c r="AC1846" s="1"/>
      <c r="AD1846" s="1"/>
      <c r="AE1846" s="1"/>
      <c r="AF1846" s="1"/>
      <c r="AG1846" s="1"/>
      <c r="AH1846" s="1"/>
      <c r="AI1846" s="1"/>
      <c r="AJ1846" s="1"/>
      <c r="AK1846" s="1"/>
      <c r="AL1846" s="1"/>
      <c r="AM1846" s="1"/>
      <c r="AN1846" s="1"/>
      <c r="AO1846" s="1"/>
      <c r="AP1846" s="8"/>
      <c r="AQ1846" s="8"/>
      <c r="AR1846" s="8"/>
      <c r="AS1846" s="8"/>
      <c r="AT1846" s="2"/>
      <c r="AU1846" s="2"/>
      <c r="AV1846" s="2"/>
      <c r="AW1846" s="2"/>
      <c r="AX1846" s="2"/>
      <c r="AY1846" s="177" t="str">
        <f>A1846&amp;" "&amp;"CD"&amp;BA1846</f>
        <v>San Patricio CD27</v>
      </c>
      <c r="BA1846" s="177">
        <v>27</v>
      </c>
      <c r="BC1846" s="98">
        <v>48</v>
      </c>
      <c r="BD1846" s="100"/>
      <c r="BE1846" s="177">
        <v>48409</v>
      </c>
      <c r="BF1846" s="177">
        <f>BE1846*100+BA1846</f>
        <v>4840927</v>
      </c>
      <c r="BH1846" s="177" t="s">
        <v>3303</v>
      </c>
    </row>
    <row r="1847" spans="1:60">
      <c r="A1847" t="s">
        <v>2730</v>
      </c>
      <c r="B1847" t="s">
        <v>2</v>
      </c>
      <c r="C1847" s="1">
        <f t="shared" si="1270"/>
        <v>0</v>
      </c>
      <c r="D1847" s="1"/>
      <c r="E1847" s="1"/>
      <c r="F1847" s="1"/>
      <c r="G1847" s="1"/>
      <c r="H1847" s="1"/>
      <c r="I1847" s="1"/>
      <c r="J1847" s="1"/>
      <c r="K1847" s="7" t="e">
        <f>RANK(W1847,(W1847:Y1847,Z1847:AN1847))</f>
        <v>#N/A</v>
      </c>
      <c r="L1847" s="7" t="e">
        <f>RANK(X1847,(W1847:Y1847,Z1847:AN1847))</f>
        <v>#N/A</v>
      </c>
      <c r="M1847" s="7">
        <f>IF(Y1847&gt;0,RANK(Y1847,(W1847:Y1847,Z1847:AN1847)),0)</f>
        <v>0</v>
      </c>
      <c r="N1847" s="7">
        <f t="shared" si="1271"/>
        <v>0</v>
      </c>
      <c r="O1847" s="1" t="e">
        <f t="shared" si="1272"/>
        <v>#NUM!</v>
      </c>
      <c r="P1847" s="2" t="e">
        <f t="shared" si="1273"/>
        <v>#NUM!</v>
      </c>
      <c r="Q1847" s="2"/>
      <c r="R1847" s="2" t="str">
        <f t="shared" si="1274"/>
        <v>-</v>
      </c>
      <c r="S1847" s="2" t="str">
        <f t="shared" si="1275"/>
        <v>-</v>
      </c>
      <c r="T1847" s="2" t="str">
        <f t="shared" si="1276"/>
        <v>-</v>
      </c>
      <c r="U1847" s="2" t="str">
        <f t="shared" si="1277"/>
        <v>-</v>
      </c>
      <c r="V1847" s="2" t="str">
        <f t="shared" si="1278"/>
        <v>-</v>
      </c>
      <c r="AH1847" s="1"/>
      <c r="AI1847" s="1"/>
      <c r="AK1847" s="1"/>
      <c r="AL1847" s="1"/>
      <c r="AM1847" s="1"/>
      <c r="AN1847" s="1"/>
      <c r="AO1847" s="1"/>
      <c r="AP1847" s="8"/>
      <c r="AQ1847" s="8"/>
      <c r="AR1847" s="8"/>
      <c r="AS1847" s="8"/>
      <c r="AT1847" s="2"/>
      <c r="AU1847" s="2"/>
      <c r="AV1847" s="2"/>
      <c r="AW1847" s="2"/>
      <c r="AX1847" s="2"/>
      <c r="AY1847" t="str">
        <f t="shared" si="1282"/>
        <v>San Patricio CD34</v>
      </c>
      <c r="BA1847">
        <v>34</v>
      </c>
      <c r="BC1847" s="98">
        <v>48</v>
      </c>
      <c r="BD1847" s="100"/>
      <c r="BE1847" s="177">
        <v>48409</v>
      </c>
      <c r="BF1847">
        <f t="shared" si="1283"/>
        <v>4840934</v>
      </c>
      <c r="BH1847" t="s">
        <v>3303</v>
      </c>
    </row>
    <row r="1848" spans="1:60">
      <c r="A1848" t="s">
        <v>2273</v>
      </c>
      <c r="B1848" t="s">
        <v>2</v>
      </c>
      <c r="C1848" s="1">
        <f t="shared" si="1270"/>
        <v>0</v>
      </c>
      <c r="D1848" s="1"/>
      <c r="E1848" s="1"/>
      <c r="F1848" s="1"/>
      <c r="G1848" s="1"/>
      <c r="H1848" s="1"/>
      <c r="I1848" s="1"/>
      <c r="J1848" s="1"/>
      <c r="K1848" s="7" t="e">
        <f>RANK(W1848,(W1848:Y1848,Z1848:AN1848))</f>
        <v>#N/A</v>
      </c>
      <c r="L1848" s="7" t="e">
        <f>RANK(X1848,(W1848:Y1848,Z1848:AN1848))</f>
        <v>#N/A</v>
      </c>
      <c r="M1848" s="7">
        <f>IF(Y1848&gt;0,RANK(Y1848,(W1848:Y1848,Z1848:AN1848)),0)</f>
        <v>0</v>
      </c>
      <c r="N1848" s="7">
        <f t="shared" si="1271"/>
        <v>0</v>
      </c>
      <c r="O1848" s="1" t="e">
        <f t="shared" si="1272"/>
        <v>#NUM!</v>
      </c>
      <c r="P1848" s="2" t="e">
        <f t="shared" si="1273"/>
        <v>#NUM!</v>
      </c>
      <c r="Q1848" s="2"/>
      <c r="R1848" s="2" t="str">
        <f t="shared" si="1274"/>
        <v>-</v>
      </c>
      <c r="S1848" s="2" t="str">
        <f t="shared" si="1275"/>
        <v>-</v>
      </c>
      <c r="T1848" s="2" t="str">
        <f t="shared" si="1276"/>
        <v>-</v>
      </c>
      <c r="U1848" s="2" t="str">
        <f t="shared" si="1277"/>
        <v>-</v>
      </c>
      <c r="V1848" s="2" t="str">
        <f t="shared" si="1278"/>
        <v>-</v>
      </c>
      <c r="AH1848" s="1"/>
      <c r="AI1848" s="1"/>
      <c r="AK1848" s="1"/>
      <c r="AL1848" s="1"/>
      <c r="AM1848" s="1"/>
      <c r="AN1848" s="1"/>
      <c r="AO1848" s="1"/>
      <c r="AP1848" s="8"/>
      <c r="AQ1848" s="8"/>
      <c r="AR1848" s="8"/>
      <c r="AS1848" s="8"/>
      <c r="AT1848" s="2"/>
      <c r="AU1848" s="2"/>
      <c r="AV1848" s="2"/>
      <c r="AW1848" s="2"/>
      <c r="AX1848" s="2"/>
      <c r="AY1848" t="str">
        <f t="shared" si="1282"/>
        <v>Stephens CD11</v>
      </c>
      <c r="BA1848">
        <v>11</v>
      </c>
      <c r="BC1848" s="98">
        <v>48</v>
      </c>
      <c r="BD1848" s="100"/>
      <c r="BE1848" s="177">
        <v>48429</v>
      </c>
      <c r="BF1848">
        <f t="shared" si="1283"/>
        <v>4842911</v>
      </c>
      <c r="BH1848" t="s">
        <v>3303</v>
      </c>
    </row>
    <row r="1849" spans="1:60">
      <c r="A1849" t="s">
        <v>2273</v>
      </c>
      <c r="B1849" t="s">
        <v>2</v>
      </c>
      <c r="C1849" s="1">
        <f>SUM(W1849:AN1849)</f>
        <v>0</v>
      </c>
      <c r="D1849" s="1"/>
      <c r="E1849" s="1"/>
      <c r="F1849" s="1"/>
      <c r="G1849" s="1"/>
      <c r="H1849" s="1"/>
      <c r="I1849" s="1"/>
      <c r="J1849" s="1"/>
      <c r="K1849" s="7" t="e">
        <f>RANK(W1849,(W1849:Y1849,Z1849:AN1849))</f>
        <v>#N/A</v>
      </c>
      <c r="L1849" s="7" t="e">
        <f>RANK(X1849,(W1849:Y1849,Z1849:AN1849))</f>
        <v>#N/A</v>
      </c>
      <c r="M1849" s="7">
        <f>IF(Y1849&gt;0,RANK(Y1849,(W1849:Y1849,Z1849:AN1849)),0)</f>
        <v>0</v>
      </c>
      <c r="N1849" s="7">
        <f>IF(Z1849&gt;0,RANK(Z1849,(W1849:AN1849)),0)</f>
        <v>0</v>
      </c>
      <c r="O1849" s="1" t="e">
        <f>MAX(W1849:AD1849)-LARGE(W1849:AD1849,2)</f>
        <v>#NUM!</v>
      </c>
      <c r="P1849" s="2" t="e">
        <f>O1849/C1849</f>
        <v>#NUM!</v>
      </c>
      <c r="Q1849" s="2"/>
      <c r="R1849" s="2" t="str">
        <f t="shared" ref="R1849:U1853" si="1285">IF($C1849=0,"-",W1849/$C1849)</f>
        <v>-</v>
      </c>
      <c r="S1849" s="2" t="str">
        <f t="shared" si="1285"/>
        <v>-</v>
      </c>
      <c r="T1849" s="2" t="str">
        <f t="shared" si="1285"/>
        <v>-</v>
      </c>
      <c r="U1849" s="2" t="str">
        <f t="shared" si="1285"/>
        <v>-</v>
      </c>
      <c r="V1849" s="2" t="str">
        <f>IF(C1849=0,"-",(1-R1849-S1849-T1849-U1849))</f>
        <v>-</v>
      </c>
      <c r="AH1849" s="1"/>
      <c r="AI1849" s="1"/>
      <c r="AK1849" s="1"/>
      <c r="AL1849" s="1"/>
      <c r="AM1849" s="1"/>
      <c r="AN1849" s="1"/>
      <c r="AO1849" s="1"/>
      <c r="AP1849" s="8"/>
      <c r="AQ1849" s="8"/>
      <c r="AR1849" s="8"/>
      <c r="AS1849" s="8"/>
      <c r="AT1849" s="2"/>
      <c r="AU1849" s="2"/>
      <c r="AV1849" s="2"/>
      <c r="AW1849" s="2"/>
      <c r="AX1849" s="2"/>
      <c r="AY1849" t="str">
        <f t="shared" si="1282"/>
        <v>Stephens CD19</v>
      </c>
      <c r="BA1849">
        <v>19</v>
      </c>
      <c r="BC1849" s="98">
        <v>48</v>
      </c>
      <c r="BD1849" s="100"/>
      <c r="BE1849" s="177">
        <v>48429</v>
      </c>
      <c r="BF1849">
        <f t="shared" si="1283"/>
        <v>4842919</v>
      </c>
      <c r="BH1849" t="s">
        <v>3303</v>
      </c>
    </row>
    <row r="1850" spans="1:60">
      <c r="A1850" t="s">
        <v>389</v>
      </c>
      <c r="B1850" t="s">
        <v>2</v>
      </c>
      <c r="C1850" s="1">
        <f>SUM(W1850:AN1850)</f>
        <v>0</v>
      </c>
      <c r="D1850" s="1"/>
      <c r="E1850" s="1"/>
      <c r="F1850" s="1"/>
      <c r="G1850" s="1"/>
      <c r="H1850" s="1"/>
      <c r="I1850" s="1"/>
      <c r="J1850" s="1"/>
      <c r="K1850" s="7" t="e">
        <f>RANK(W1850,(W1850:Y1850,Z1850:AN1850))</f>
        <v>#N/A</v>
      </c>
      <c r="L1850" s="7" t="e">
        <f>RANK(X1850,(W1850:Y1850,Z1850:AN1850))</f>
        <v>#N/A</v>
      </c>
      <c r="M1850" s="7">
        <f>IF(Y1850&gt;0,RANK(Y1850,(W1850:Y1850,Z1850:AN1850)),0)</f>
        <v>0</v>
      </c>
      <c r="N1850" s="7">
        <f>IF(Z1850&gt;0,RANK(Z1850,(W1850:AN1850)),0)</f>
        <v>0</v>
      </c>
      <c r="O1850" s="1" t="e">
        <f>MAX(W1850:AD1850)-LARGE(W1850:AD1850,2)</f>
        <v>#NUM!</v>
      </c>
      <c r="P1850" s="2" t="e">
        <f>O1850/C1850</f>
        <v>#NUM!</v>
      </c>
      <c r="Q1850" s="2"/>
      <c r="R1850" s="2" t="str">
        <f t="shared" si="1285"/>
        <v>-</v>
      </c>
      <c r="S1850" s="2" t="str">
        <f t="shared" si="1285"/>
        <v>-</v>
      </c>
      <c r="T1850" s="2" t="str">
        <f t="shared" si="1285"/>
        <v>-</v>
      </c>
      <c r="U1850" s="2" t="str">
        <f t="shared" si="1285"/>
        <v>-</v>
      </c>
      <c r="V1850" s="2" t="str">
        <f>IF(C1850=0,"-",(1-R1850-S1850-T1850-U1850))</f>
        <v>-</v>
      </c>
      <c r="AH1850" s="1"/>
      <c r="AI1850" s="1"/>
      <c r="AK1850" s="1"/>
      <c r="AL1850" s="1"/>
      <c r="AM1850" s="1"/>
      <c r="AN1850" s="1"/>
      <c r="AO1850" s="1"/>
      <c r="AP1850" s="8"/>
      <c r="AQ1850" s="8"/>
      <c r="AR1850" s="8"/>
      <c r="AS1850" s="8"/>
      <c r="AT1850" s="2"/>
      <c r="AU1850" s="2"/>
      <c r="AV1850" s="2"/>
      <c r="AW1850" s="2"/>
      <c r="AX1850" s="2"/>
      <c r="AY1850" t="str">
        <f t="shared" si="1282"/>
        <v>Tarrant CD6</v>
      </c>
      <c r="BA1850">
        <v>6</v>
      </c>
      <c r="BC1850" s="98">
        <v>48</v>
      </c>
      <c r="BD1850" s="100"/>
      <c r="BE1850" s="177">
        <v>48439</v>
      </c>
      <c r="BF1850">
        <f t="shared" si="1283"/>
        <v>4843906</v>
      </c>
      <c r="BH1850" t="s">
        <v>3303</v>
      </c>
    </row>
    <row r="1851" spans="1:60">
      <c r="A1851" t="s">
        <v>389</v>
      </c>
      <c r="B1851" t="s">
        <v>2</v>
      </c>
      <c r="C1851" s="1">
        <f>SUM(W1851:AN1851)</f>
        <v>0</v>
      </c>
      <c r="D1851" s="1"/>
      <c r="E1851" s="1"/>
      <c r="F1851" s="1"/>
      <c r="G1851" s="1"/>
      <c r="H1851" s="1"/>
      <c r="I1851" s="1"/>
      <c r="J1851" s="1"/>
      <c r="K1851" s="7" t="e">
        <f>RANK(W1851,(W1851:Y1851,Z1851:AN1851))</f>
        <v>#N/A</v>
      </c>
      <c r="L1851" s="7" t="e">
        <f>RANK(X1851,(W1851:Y1851,Z1851:AN1851))</f>
        <v>#N/A</v>
      </c>
      <c r="M1851" s="7">
        <f>IF(Y1851&gt;0,RANK(Y1851,(W1851:Y1851,Z1851:AN1851)),0)</f>
        <v>0</v>
      </c>
      <c r="N1851" s="7">
        <f>IF(Z1851&gt;0,RANK(Z1851,(W1851:AN1851)),0)</f>
        <v>0</v>
      </c>
      <c r="O1851" s="1" t="e">
        <f>MAX(W1851:AD1851)-LARGE(W1851:AD1851,2)</f>
        <v>#NUM!</v>
      </c>
      <c r="P1851" s="2" t="e">
        <f>O1851/C1851</f>
        <v>#NUM!</v>
      </c>
      <c r="Q1851" s="2"/>
      <c r="R1851" s="2" t="str">
        <f t="shared" si="1285"/>
        <v>-</v>
      </c>
      <c r="S1851" s="2" t="str">
        <f t="shared" si="1285"/>
        <v>-</v>
      </c>
      <c r="T1851" s="2" t="str">
        <f t="shared" si="1285"/>
        <v>-</v>
      </c>
      <c r="U1851" s="2" t="str">
        <f t="shared" si="1285"/>
        <v>-</v>
      </c>
      <c r="V1851" s="2" t="str">
        <f>IF(C1851=0,"-",(1-R1851-S1851-T1851-U1851))</f>
        <v>-</v>
      </c>
      <c r="AH1851" s="1"/>
      <c r="AI1851" s="1"/>
      <c r="AK1851" s="1"/>
      <c r="AL1851" s="1"/>
      <c r="AM1851" s="1"/>
      <c r="AN1851" s="1"/>
      <c r="AO1851" s="1"/>
      <c r="AP1851" s="8"/>
      <c r="AQ1851" s="8"/>
      <c r="AR1851" s="8"/>
      <c r="AS1851" s="8"/>
      <c r="AT1851" s="2"/>
      <c r="AU1851" s="2"/>
      <c r="AV1851" s="2"/>
      <c r="AW1851" s="2"/>
      <c r="AX1851" s="2"/>
      <c r="AY1851" t="str">
        <f t="shared" si="1282"/>
        <v>Tarrant CD12</v>
      </c>
      <c r="BA1851">
        <v>12</v>
      </c>
      <c r="BC1851" s="98">
        <v>48</v>
      </c>
      <c r="BD1851" s="100"/>
      <c r="BE1851" s="177">
        <v>48439</v>
      </c>
      <c r="BF1851">
        <f t="shared" si="1283"/>
        <v>4843912</v>
      </c>
      <c r="BH1851" t="s">
        <v>3303</v>
      </c>
    </row>
    <row r="1852" spans="1:60">
      <c r="A1852" t="s">
        <v>389</v>
      </c>
      <c r="B1852" t="s">
        <v>2</v>
      </c>
      <c r="C1852" s="1">
        <f>SUM(W1852:AN1852)</f>
        <v>0</v>
      </c>
      <c r="D1852" s="1"/>
      <c r="E1852" s="1"/>
      <c r="F1852" s="1"/>
      <c r="G1852" s="1"/>
      <c r="H1852" s="1"/>
      <c r="I1852" s="1"/>
      <c r="J1852" s="1"/>
      <c r="K1852" s="7" t="e">
        <f>RANK(W1852,(W1852:Y1852,Z1852:AN1852))</f>
        <v>#N/A</v>
      </c>
      <c r="L1852" s="7" t="e">
        <f>RANK(X1852,(W1852:Y1852,Z1852:AN1852))</f>
        <v>#N/A</v>
      </c>
      <c r="M1852" s="7">
        <f>IF(Y1852&gt;0,RANK(Y1852,(W1852:Y1852,Z1852:AN1852)),0)</f>
        <v>0</v>
      </c>
      <c r="N1852" s="7">
        <f>IF(Z1852&gt;0,RANK(Z1852,(W1852:AN1852)),0)</f>
        <v>0</v>
      </c>
      <c r="O1852" s="1" t="e">
        <f>MAX(W1852:AD1852)-LARGE(W1852:AD1852,2)</f>
        <v>#NUM!</v>
      </c>
      <c r="P1852" s="2" t="e">
        <f>O1852/C1852</f>
        <v>#NUM!</v>
      </c>
      <c r="Q1852" s="2"/>
      <c r="R1852" s="2" t="str">
        <f t="shared" si="1285"/>
        <v>-</v>
      </c>
      <c r="S1852" s="2" t="str">
        <f t="shared" si="1285"/>
        <v>-</v>
      </c>
      <c r="T1852" s="2" t="str">
        <f t="shared" si="1285"/>
        <v>-</v>
      </c>
      <c r="U1852" s="2" t="str">
        <f t="shared" si="1285"/>
        <v>-</v>
      </c>
      <c r="V1852" s="2" t="str">
        <f>IF(C1852=0,"-",(1-R1852-S1852-T1852-U1852))</f>
        <v>-</v>
      </c>
      <c r="AH1852" s="1"/>
      <c r="AI1852" s="1"/>
      <c r="AK1852" s="1"/>
      <c r="AL1852" s="1"/>
      <c r="AM1852" s="1"/>
      <c r="AN1852" s="1"/>
      <c r="AO1852" s="1"/>
      <c r="AP1852" s="8"/>
      <c r="AQ1852" s="8"/>
      <c r="AR1852" s="8"/>
      <c r="AS1852" s="8"/>
      <c r="AT1852" s="2"/>
      <c r="AU1852" s="2"/>
      <c r="AV1852" s="2"/>
      <c r="AW1852" s="2"/>
      <c r="AX1852" s="2"/>
      <c r="AY1852" t="str">
        <f t="shared" si="1282"/>
        <v>Tarrant CD24</v>
      </c>
      <c r="BA1852">
        <v>24</v>
      </c>
      <c r="BC1852" s="98">
        <v>48</v>
      </c>
      <c r="BD1852" s="100"/>
      <c r="BE1852" s="177">
        <v>48439</v>
      </c>
      <c r="BF1852">
        <f t="shared" si="1283"/>
        <v>4843924</v>
      </c>
      <c r="BH1852" t="s">
        <v>3303</v>
      </c>
    </row>
    <row r="1853" spans="1:60">
      <c r="A1853" t="s">
        <v>389</v>
      </c>
      <c r="B1853" t="s">
        <v>2</v>
      </c>
      <c r="C1853" s="1">
        <f>SUM(W1853:AN1853)</f>
        <v>0</v>
      </c>
      <c r="D1853" s="1"/>
      <c r="E1853" s="1"/>
      <c r="F1853" s="1"/>
      <c r="G1853" s="1"/>
      <c r="H1853" s="1"/>
      <c r="I1853" s="1"/>
      <c r="J1853" s="1"/>
      <c r="K1853" s="7" t="e">
        <f>RANK(W1853,(W1853:Y1853,Z1853:AN1853))</f>
        <v>#N/A</v>
      </c>
      <c r="L1853" s="7" t="e">
        <f>RANK(X1853,(W1853:Y1853,Z1853:AN1853))</f>
        <v>#N/A</v>
      </c>
      <c r="M1853" s="7">
        <f>IF(Y1853&gt;0,RANK(Y1853,(W1853:Y1853,Z1853:AN1853)),0)</f>
        <v>0</v>
      </c>
      <c r="N1853" s="7">
        <f>IF(Z1853&gt;0,RANK(Z1853,(W1853:AN1853)),0)</f>
        <v>0</v>
      </c>
      <c r="O1853" s="1" t="e">
        <f>MAX(W1853:AD1853)-LARGE(W1853:AD1853,2)</f>
        <v>#NUM!</v>
      </c>
      <c r="P1853" s="2" t="e">
        <f>O1853/C1853</f>
        <v>#NUM!</v>
      </c>
      <c r="Q1853" s="2"/>
      <c r="R1853" s="2" t="str">
        <f t="shared" si="1285"/>
        <v>-</v>
      </c>
      <c r="S1853" s="2" t="str">
        <f t="shared" si="1285"/>
        <v>-</v>
      </c>
      <c r="T1853" s="2" t="str">
        <f t="shared" si="1285"/>
        <v>-</v>
      </c>
      <c r="U1853" s="2" t="str">
        <f t="shared" si="1285"/>
        <v>-</v>
      </c>
      <c r="V1853" s="2" t="str">
        <f>IF(C1853=0,"-",(1-R1853-S1853-T1853-U1853))</f>
        <v>-</v>
      </c>
      <c r="AH1853" s="1"/>
      <c r="AI1853" s="1"/>
      <c r="AK1853" s="1"/>
      <c r="AL1853" s="1"/>
      <c r="AM1853" s="1"/>
      <c r="AN1853" s="1"/>
      <c r="AO1853" s="1"/>
      <c r="AP1853" s="8"/>
      <c r="AQ1853" s="8"/>
      <c r="AR1853" s="8"/>
      <c r="AS1853" s="8"/>
      <c r="AT1853" s="2"/>
      <c r="AU1853" s="2"/>
      <c r="AV1853" s="2"/>
      <c r="AW1853" s="2"/>
      <c r="AX1853" s="2"/>
      <c r="AY1853" t="str">
        <f t="shared" si="1282"/>
        <v>Tarrant CD25</v>
      </c>
      <c r="BA1853">
        <v>25</v>
      </c>
      <c r="BC1853" s="98">
        <v>48</v>
      </c>
      <c r="BD1853" s="100"/>
      <c r="BE1853" s="177">
        <v>48439</v>
      </c>
      <c r="BF1853">
        <f t="shared" si="1283"/>
        <v>4843925</v>
      </c>
      <c r="BH1853" t="s">
        <v>3303</v>
      </c>
    </row>
    <row r="1854" spans="1:60" s="177" customFormat="1">
      <c r="A1854" s="177" t="s">
        <v>389</v>
      </c>
      <c r="B1854" s="177" t="s">
        <v>2</v>
      </c>
      <c r="C1854" s="1">
        <f t="shared" ref="C1854:C1866" si="1286">SUM(W1854:AN1854)</f>
        <v>0</v>
      </c>
      <c r="D1854" s="1"/>
      <c r="E1854" s="1"/>
      <c r="F1854" s="1"/>
      <c r="G1854" s="1"/>
      <c r="H1854" s="1"/>
      <c r="I1854" s="1"/>
      <c r="J1854" s="1"/>
      <c r="K1854" s="7" t="e">
        <f>RANK(W1854,(W1854:Y1854,Z1854:AN1854))</f>
        <v>#N/A</v>
      </c>
      <c r="L1854" s="7" t="e">
        <f>RANK(X1854,(W1854:Y1854,Z1854:AN1854))</f>
        <v>#N/A</v>
      </c>
      <c r="M1854" s="7">
        <f>IF(Y1854&gt;0,RANK(Y1854,(W1854:Y1854,Z1854:AN1854)),0)</f>
        <v>0</v>
      </c>
      <c r="N1854" s="7">
        <f t="shared" ref="N1854:N1866" si="1287">IF(Z1854&gt;0,RANK(Z1854,(W1854:AN1854)),0)</f>
        <v>0</v>
      </c>
      <c r="O1854" s="1" t="e">
        <f t="shared" ref="O1854:O1866" si="1288">MAX(W1854:AD1854)-LARGE(W1854:AD1854,2)</f>
        <v>#NUM!</v>
      </c>
      <c r="P1854" s="2" t="e">
        <f t="shared" ref="P1854:P1866" si="1289">O1854/C1854</f>
        <v>#NUM!</v>
      </c>
      <c r="Q1854" s="2"/>
      <c r="R1854" s="2" t="str">
        <f t="shared" ref="R1854:R1866" si="1290">IF($C1854=0,"-",W1854/$C1854)</f>
        <v>-</v>
      </c>
      <c r="S1854" s="2" t="str">
        <f t="shared" ref="S1854:S1866" si="1291">IF($C1854=0,"-",X1854/$C1854)</f>
        <v>-</v>
      </c>
      <c r="T1854" s="2" t="str">
        <f t="shared" ref="T1854:T1866" si="1292">IF($C1854=0,"-",Y1854/$C1854)</f>
        <v>-</v>
      </c>
      <c r="U1854" s="2" t="str">
        <f t="shared" ref="U1854:U1866" si="1293">IF($C1854=0,"-",Z1854/$C1854)</f>
        <v>-</v>
      </c>
      <c r="V1854" s="2" t="str">
        <f t="shared" ref="V1854:V1866" si="1294">IF(C1854=0,"-",(1-R1854-S1854-T1854-U1854))</f>
        <v>-</v>
      </c>
      <c r="W1854" s="1"/>
      <c r="X1854" s="1"/>
      <c r="Y1854" s="1"/>
      <c r="Z1854" s="1"/>
      <c r="AA1854" s="1"/>
      <c r="AB1854" s="1"/>
      <c r="AC1854" s="1"/>
      <c r="AD1854" s="1"/>
      <c r="AE1854" s="1"/>
      <c r="AF1854" s="1"/>
      <c r="AG1854" s="1"/>
      <c r="AH1854" s="1"/>
      <c r="AI1854" s="1"/>
      <c r="AJ1854" s="1"/>
      <c r="AK1854" s="1"/>
      <c r="AL1854" s="1"/>
      <c r="AM1854" s="1"/>
      <c r="AN1854" s="1"/>
      <c r="AO1854" s="1"/>
      <c r="AP1854" s="8"/>
      <c r="AQ1854" s="8"/>
      <c r="AR1854" s="8"/>
      <c r="AS1854" s="8"/>
      <c r="AT1854" s="2"/>
      <c r="AU1854" s="2"/>
      <c r="AV1854" s="2"/>
      <c r="AW1854" s="2"/>
      <c r="AX1854" s="2"/>
      <c r="AY1854" s="177" t="str">
        <f t="shared" ref="AY1854:AY1866" si="1295">A1854&amp;" "&amp;"CD"&amp;BA1854</f>
        <v>Tarrant CD26</v>
      </c>
      <c r="BA1854" s="177">
        <v>26</v>
      </c>
      <c r="BC1854" s="98">
        <v>48</v>
      </c>
      <c r="BD1854" s="100"/>
      <c r="BE1854" s="177">
        <v>48439</v>
      </c>
      <c r="BF1854" s="177">
        <f t="shared" ref="BF1854:BF1866" si="1296">BE1854*100+BA1854</f>
        <v>4843926</v>
      </c>
      <c r="BH1854" s="177" t="s">
        <v>3303</v>
      </c>
    </row>
    <row r="1855" spans="1:60" s="177" customFormat="1">
      <c r="A1855" s="177" t="s">
        <v>389</v>
      </c>
      <c r="B1855" s="177" t="s">
        <v>2</v>
      </c>
      <c r="C1855" s="1">
        <f t="shared" si="1286"/>
        <v>0</v>
      </c>
      <c r="D1855" s="1"/>
      <c r="E1855" s="1"/>
      <c r="F1855" s="1"/>
      <c r="G1855" s="1"/>
      <c r="H1855" s="1"/>
      <c r="I1855" s="1"/>
      <c r="J1855" s="1"/>
      <c r="K1855" s="7" t="e">
        <f>RANK(W1855,(W1855:Y1855,Z1855:AN1855))</f>
        <v>#N/A</v>
      </c>
      <c r="L1855" s="7" t="e">
        <f>RANK(X1855,(W1855:Y1855,Z1855:AN1855))</f>
        <v>#N/A</v>
      </c>
      <c r="M1855" s="7">
        <f>IF(Y1855&gt;0,RANK(Y1855,(W1855:Y1855,Z1855:AN1855)),0)</f>
        <v>0</v>
      </c>
      <c r="N1855" s="7">
        <f t="shared" si="1287"/>
        <v>0</v>
      </c>
      <c r="O1855" s="1" t="e">
        <f t="shared" si="1288"/>
        <v>#NUM!</v>
      </c>
      <c r="P1855" s="2" t="e">
        <f t="shared" si="1289"/>
        <v>#NUM!</v>
      </c>
      <c r="Q1855" s="2"/>
      <c r="R1855" s="2" t="str">
        <f t="shared" si="1290"/>
        <v>-</v>
      </c>
      <c r="S1855" s="2" t="str">
        <f t="shared" si="1291"/>
        <v>-</v>
      </c>
      <c r="T1855" s="2" t="str">
        <f t="shared" si="1292"/>
        <v>-</v>
      </c>
      <c r="U1855" s="2" t="str">
        <f t="shared" si="1293"/>
        <v>-</v>
      </c>
      <c r="V1855" s="2" t="str">
        <f t="shared" si="1294"/>
        <v>-</v>
      </c>
      <c r="W1855" s="1"/>
      <c r="X1855" s="1"/>
      <c r="Y1855" s="1"/>
      <c r="Z1855" s="1"/>
      <c r="AA1855" s="1"/>
      <c r="AB1855" s="1"/>
      <c r="AC1855" s="1"/>
      <c r="AD1855" s="1"/>
      <c r="AE1855" s="1"/>
      <c r="AF1855" s="1"/>
      <c r="AG1855" s="1"/>
      <c r="AH1855" s="1"/>
      <c r="AI1855" s="1"/>
      <c r="AJ1855" s="1"/>
      <c r="AK1855" s="1"/>
      <c r="AL1855" s="1"/>
      <c r="AM1855" s="1"/>
      <c r="AN1855" s="1"/>
      <c r="AO1855" s="1"/>
      <c r="AP1855" s="8"/>
      <c r="AQ1855" s="8"/>
      <c r="AR1855" s="8"/>
      <c r="AS1855" s="8"/>
      <c r="AT1855" s="2"/>
      <c r="AU1855" s="2"/>
      <c r="AV1855" s="2"/>
      <c r="AW1855" s="2"/>
      <c r="AX1855" s="2"/>
      <c r="AY1855" s="177" t="str">
        <f t="shared" si="1295"/>
        <v>Tarrant CD33</v>
      </c>
      <c r="BA1855" s="177">
        <v>33</v>
      </c>
      <c r="BC1855" s="98">
        <v>48</v>
      </c>
      <c r="BD1855" s="100"/>
      <c r="BE1855" s="177">
        <v>48439</v>
      </c>
      <c r="BF1855" s="177">
        <f t="shared" si="1296"/>
        <v>4843933</v>
      </c>
      <c r="BH1855" s="177" t="s">
        <v>3303</v>
      </c>
    </row>
    <row r="1856" spans="1:60" s="177" customFormat="1">
      <c r="A1856" s="177" t="s">
        <v>1678</v>
      </c>
      <c r="B1856" s="177" t="s">
        <v>2</v>
      </c>
      <c r="C1856" s="1">
        <f t="shared" si="1286"/>
        <v>0</v>
      </c>
      <c r="D1856" s="1"/>
      <c r="E1856" s="1"/>
      <c r="F1856" s="1"/>
      <c r="G1856" s="1"/>
      <c r="H1856" s="1"/>
      <c r="I1856" s="1"/>
      <c r="J1856" s="1"/>
      <c r="K1856" s="7" t="e">
        <f>RANK(W1856,(W1856:Y1856,Z1856:AN1856))</f>
        <v>#N/A</v>
      </c>
      <c r="L1856" s="7" t="e">
        <f>RANK(X1856,(W1856:Y1856,Z1856:AN1856))</f>
        <v>#N/A</v>
      </c>
      <c r="M1856" s="7">
        <f>IF(Y1856&gt;0,RANK(Y1856,(W1856:Y1856,Z1856:AN1856)),0)</f>
        <v>0</v>
      </c>
      <c r="N1856" s="7">
        <f t="shared" si="1287"/>
        <v>0</v>
      </c>
      <c r="O1856" s="1" t="e">
        <f t="shared" si="1288"/>
        <v>#NUM!</v>
      </c>
      <c r="P1856" s="2" t="e">
        <f t="shared" si="1289"/>
        <v>#NUM!</v>
      </c>
      <c r="Q1856" s="2"/>
      <c r="R1856" s="2" t="str">
        <f t="shared" si="1290"/>
        <v>-</v>
      </c>
      <c r="S1856" s="2" t="str">
        <f t="shared" si="1291"/>
        <v>-</v>
      </c>
      <c r="T1856" s="2" t="str">
        <f t="shared" si="1292"/>
        <v>-</v>
      </c>
      <c r="U1856" s="2" t="str">
        <f t="shared" si="1293"/>
        <v>-</v>
      </c>
      <c r="V1856" s="2" t="str">
        <f t="shared" si="1294"/>
        <v>-</v>
      </c>
      <c r="W1856" s="1"/>
      <c r="X1856" s="1"/>
      <c r="Y1856" s="1"/>
      <c r="Z1856" s="1"/>
      <c r="AA1856" s="1"/>
      <c r="AB1856" s="1"/>
      <c r="AC1856" s="1"/>
      <c r="AD1856" s="1"/>
      <c r="AE1856" s="1"/>
      <c r="AF1856" s="1"/>
      <c r="AG1856" s="1"/>
      <c r="AH1856" s="1"/>
      <c r="AI1856" s="1"/>
      <c r="AJ1856" s="1"/>
      <c r="AK1856" s="1"/>
      <c r="AL1856" s="1"/>
      <c r="AM1856" s="1"/>
      <c r="AN1856" s="1"/>
      <c r="AO1856" s="1"/>
      <c r="AP1856" s="8"/>
      <c r="AQ1856" s="8"/>
      <c r="AR1856" s="8"/>
      <c r="AS1856" s="8"/>
      <c r="AT1856" s="2"/>
      <c r="AU1856" s="2"/>
      <c r="AV1856" s="2"/>
      <c r="AW1856" s="2"/>
      <c r="AX1856" s="2"/>
      <c r="AY1856" s="177" t="str">
        <f t="shared" si="1295"/>
        <v>Travis CD10</v>
      </c>
      <c r="BA1856" s="177">
        <v>10</v>
      </c>
      <c r="BC1856" s="98">
        <v>48</v>
      </c>
      <c r="BD1856" s="100"/>
      <c r="BE1856" s="177">
        <v>48453</v>
      </c>
      <c r="BF1856" s="177">
        <f t="shared" si="1296"/>
        <v>4845310</v>
      </c>
      <c r="BH1856" s="177" t="s">
        <v>3303</v>
      </c>
    </row>
    <row r="1857" spans="1:68" s="177" customFormat="1">
      <c r="A1857" s="177" t="s">
        <v>1678</v>
      </c>
      <c r="B1857" s="177" t="s">
        <v>2</v>
      </c>
      <c r="C1857" s="1">
        <f t="shared" si="1286"/>
        <v>0</v>
      </c>
      <c r="D1857" s="1"/>
      <c r="E1857" s="1"/>
      <c r="F1857" s="1"/>
      <c r="G1857" s="1"/>
      <c r="H1857" s="1"/>
      <c r="I1857" s="1"/>
      <c r="J1857" s="1"/>
      <c r="K1857" s="7" t="e">
        <f>RANK(W1857,(W1857:Y1857,Z1857:AN1857))</f>
        <v>#N/A</v>
      </c>
      <c r="L1857" s="7" t="e">
        <f>RANK(X1857,(W1857:Y1857,Z1857:AN1857))</f>
        <v>#N/A</v>
      </c>
      <c r="M1857" s="7">
        <f>IF(Y1857&gt;0,RANK(Y1857,(W1857:Y1857,Z1857:AN1857)),0)</f>
        <v>0</v>
      </c>
      <c r="N1857" s="7">
        <f t="shared" si="1287"/>
        <v>0</v>
      </c>
      <c r="O1857" s="1" t="e">
        <f t="shared" si="1288"/>
        <v>#NUM!</v>
      </c>
      <c r="P1857" s="2" t="e">
        <f t="shared" si="1289"/>
        <v>#NUM!</v>
      </c>
      <c r="Q1857" s="2"/>
      <c r="R1857" s="2" t="str">
        <f t="shared" si="1290"/>
        <v>-</v>
      </c>
      <c r="S1857" s="2" t="str">
        <f t="shared" si="1291"/>
        <v>-</v>
      </c>
      <c r="T1857" s="2" t="str">
        <f t="shared" si="1292"/>
        <v>-</v>
      </c>
      <c r="U1857" s="2" t="str">
        <f t="shared" si="1293"/>
        <v>-</v>
      </c>
      <c r="V1857" s="2" t="str">
        <f t="shared" si="1294"/>
        <v>-</v>
      </c>
      <c r="W1857" s="1"/>
      <c r="X1857" s="1"/>
      <c r="Y1857" s="1"/>
      <c r="Z1857" s="1"/>
      <c r="AA1857" s="1"/>
      <c r="AB1857" s="1"/>
      <c r="AC1857" s="1"/>
      <c r="AD1857" s="1"/>
      <c r="AE1857" s="1"/>
      <c r="AF1857" s="1"/>
      <c r="AG1857" s="1"/>
      <c r="AH1857" s="1"/>
      <c r="AI1857" s="1"/>
      <c r="AJ1857" s="1"/>
      <c r="AK1857" s="1"/>
      <c r="AL1857" s="1"/>
      <c r="AM1857" s="1"/>
      <c r="AN1857" s="1"/>
      <c r="AO1857" s="1"/>
      <c r="AP1857" s="8"/>
      <c r="AQ1857" s="8"/>
      <c r="AR1857" s="8"/>
      <c r="AS1857" s="8"/>
      <c r="AT1857" s="2"/>
      <c r="AU1857" s="2"/>
      <c r="AV1857" s="2"/>
      <c r="AW1857" s="2"/>
      <c r="AX1857" s="2"/>
      <c r="AY1857" s="177" t="str">
        <f t="shared" si="1295"/>
        <v>Travis CD17</v>
      </c>
      <c r="BA1857" s="177">
        <v>17</v>
      </c>
      <c r="BC1857" s="98">
        <v>48</v>
      </c>
      <c r="BD1857" s="100"/>
      <c r="BE1857" s="177">
        <v>48453</v>
      </c>
      <c r="BF1857" s="177">
        <f t="shared" si="1296"/>
        <v>4845317</v>
      </c>
      <c r="BH1857" s="177" t="s">
        <v>3303</v>
      </c>
    </row>
    <row r="1858" spans="1:68" s="177" customFormat="1">
      <c r="A1858" s="177" t="s">
        <v>1678</v>
      </c>
      <c r="B1858" s="177" t="s">
        <v>2</v>
      </c>
      <c r="C1858" s="1">
        <f t="shared" si="1286"/>
        <v>0</v>
      </c>
      <c r="D1858" s="1"/>
      <c r="E1858" s="1"/>
      <c r="F1858" s="1"/>
      <c r="G1858" s="1"/>
      <c r="H1858" s="1"/>
      <c r="I1858" s="1"/>
      <c r="J1858" s="1"/>
      <c r="K1858" s="7" t="e">
        <f>RANK(W1858,(W1858:Y1858,Z1858:AN1858))</f>
        <v>#N/A</v>
      </c>
      <c r="L1858" s="7" t="e">
        <f>RANK(X1858,(W1858:Y1858,Z1858:AN1858))</f>
        <v>#N/A</v>
      </c>
      <c r="M1858" s="7">
        <f>IF(Y1858&gt;0,RANK(Y1858,(W1858:Y1858,Z1858:AN1858)),0)</f>
        <v>0</v>
      </c>
      <c r="N1858" s="7">
        <f t="shared" si="1287"/>
        <v>0</v>
      </c>
      <c r="O1858" s="1" t="e">
        <f t="shared" si="1288"/>
        <v>#NUM!</v>
      </c>
      <c r="P1858" s="2" t="e">
        <f t="shared" si="1289"/>
        <v>#NUM!</v>
      </c>
      <c r="Q1858" s="2"/>
      <c r="R1858" s="2" t="str">
        <f t="shared" si="1290"/>
        <v>-</v>
      </c>
      <c r="S1858" s="2" t="str">
        <f t="shared" si="1291"/>
        <v>-</v>
      </c>
      <c r="T1858" s="2" t="str">
        <f t="shared" si="1292"/>
        <v>-</v>
      </c>
      <c r="U1858" s="2" t="str">
        <f t="shared" si="1293"/>
        <v>-</v>
      </c>
      <c r="V1858" s="2" t="str">
        <f t="shared" si="1294"/>
        <v>-</v>
      </c>
      <c r="W1858" s="1"/>
      <c r="X1858" s="1"/>
      <c r="Y1858" s="1"/>
      <c r="Z1858" s="1"/>
      <c r="AA1858" s="1"/>
      <c r="AB1858" s="1"/>
      <c r="AC1858" s="1"/>
      <c r="AD1858" s="1"/>
      <c r="AE1858" s="1"/>
      <c r="AF1858" s="1"/>
      <c r="AG1858" s="1"/>
      <c r="AH1858" s="1"/>
      <c r="AI1858" s="1"/>
      <c r="AJ1858" s="1"/>
      <c r="AK1858" s="1"/>
      <c r="AL1858" s="1"/>
      <c r="AM1858" s="1"/>
      <c r="AN1858" s="1"/>
      <c r="AO1858" s="1"/>
      <c r="AP1858" s="8"/>
      <c r="AQ1858" s="8"/>
      <c r="AR1858" s="8"/>
      <c r="AS1858" s="8"/>
      <c r="AT1858" s="2"/>
      <c r="AU1858" s="2"/>
      <c r="AV1858" s="2"/>
      <c r="AW1858" s="2"/>
      <c r="AX1858" s="2"/>
      <c r="AY1858" s="177" t="str">
        <f t="shared" si="1295"/>
        <v>Travis CD21</v>
      </c>
      <c r="BA1858" s="177">
        <v>21</v>
      </c>
      <c r="BC1858" s="98">
        <v>48</v>
      </c>
      <c r="BD1858" s="100"/>
      <c r="BE1858" s="177">
        <v>48453</v>
      </c>
      <c r="BF1858" s="177">
        <f t="shared" si="1296"/>
        <v>4845321</v>
      </c>
      <c r="BH1858" s="177" t="s">
        <v>3303</v>
      </c>
    </row>
    <row r="1859" spans="1:68" s="177" customFormat="1">
      <c r="A1859" s="177" t="s">
        <v>1678</v>
      </c>
      <c r="B1859" s="177" t="s">
        <v>2</v>
      </c>
      <c r="C1859" s="1">
        <f t="shared" si="1286"/>
        <v>0</v>
      </c>
      <c r="D1859" s="1"/>
      <c r="E1859" s="1"/>
      <c r="F1859" s="1"/>
      <c r="G1859" s="1"/>
      <c r="H1859" s="1"/>
      <c r="I1859" s="1"/>
      <c r="J1859" s="1"/>
      <c r="K1859" s="7" t="e">
        <f>RANK(W1859,(W1859:Y1859,Z1859:AN1859))</f>
        <v>#N/A</v>
      </c>
      <c r="L1859" s="7" t="e">
        <f>RANK(X1859,(W1859:Y1859,Z1859:AN1859))</f>
        <v>#N/A</v>
      </c>
      <c r="M1859" s="7">
        <f>IF(Y1859&gt;0,RANK(Y1859,(W1859:Y1859,Z1859:AN1859)),0)</f>
        <v>0</v>
      </c>
      <c r="N1859" s="7">
        <f t="shared" si="1287"/>
        <v>0</v>
      </c>
      <c r="O1859" s="1" t="e">
        <f t="shared" si="1288"/>
        <v>#NUM!</v>
      </c>
      <c r="P1859" s="2" t="e">
        <f t="shared" si="1289"/>
        <v>#NUM!</v>
      </c>
      <c r="Q1859" s="2"/>
      <c r="R1859" s="2" t="str">
        <f t="shared" si="1290"/>
        <v>-</v>
      </c>
      <c r="S1859" s="2" t="str">
        <f t="shared" si="1291"/>
        <v>-</v>
      </c>
      <c r="T1859" s="2" t="str">
        <f t="shared" si="1292"/>
        <v>-</v>
      </c>
      <c r="U1859" s="2" t="str">
        <f t="shared" si="1293"/>
        <v>-</v>
      </c>
      <c r="V1859" s="2" t="str">
        <f t="shared" si="1294"/>
        <v>-</v>
      </c>
      <c r="W1859" s="1"/>
      <c r="X1859" s="1"/>
      <c r="Y1859" s="1"/>
      <c r="Z1859" s="1"/>
      <c r="AA1859" s="1"/>
      <c r="AB1859" s="1"/>
      <c r="AC1859" s="1"/>
      <c r="AD1859" s="1"/>
      <c r="AE1859" s="1"/>
      <c r="AF1859" s="1"/>
      <c r="AG1859" s="1"/>
      <c r="AH1859" s="1"/>
      <c r="AI1859" s="1"/>
      <c r="AJ1859" s="1"/>
      <c r="AK1859" s="1"/>
      <c r="AL1859" s="1"/>
      <c r="AM1859" s="1"/>
      <c r="AN1859" s="1"/>
      <c r="AO1859" s="1"/>
      <c r="AP1859" s="8"/>
      <c r="AQ1859" s="8"/>
      <c r="AR1859" s="8"/>
      <c r="AS1859" s="8"/>
      <c r="AT1859" s="2"/>
      <c r="AU1859" s="2"/>
      <c r="AV1859" s="2"/>
      <c r="AW1859" s="2"/>
      <c r="AX1859" s="2"/>
      <c r="AY1859" s="177" t="str">
        <f t="shared" si="1295"/>
        <v>Travis CD25</v>
      </c>
      <c r="BA1859" s="177">
        <v>25</v>
      </c>
      <c r="BC1859" s="98">
        <v>48</v>
      </c>
      <c r="BD1859" s="100"/>
      <c r="BE1859" s="177">
        <v>48453</v>
      </c>
      <c r="BF1859" s="177">
        <f t="shared" si="1296"/>
        <v>4845325</v>
      </c>
      <c r="BH1859" s="177" t="s">
        <v>3303</v>
      </c>
    </row>
    <row r="1860" spans="1:68" s="177" customFormat="1">
      <c r="A1860" s="177" t="s">
        <v>1678</v>
      </c>
      <c r="B1860" s="177" t="s">
        <v>2</v>
      </c>
      <c r="C1860" s="1">
        <f t="shared" si="1286"/>
        <v>0</v>
      </c>
      <c r="D1860" s="1"/>
      <c r="E1860" s="1"/>
      <c r="F1860" s="1"/>
      <c r="G1860" s="1"/>
      <c r="H1860" s="1"/>
      <c r="I1860" s="1"/>
      <c r="J1860" s="1"/>
      <c r="K1860" s="7" t="e">
        <f>RANK(W1860,(W1860:Y1860,Z1860:AN1860))</f>
        <v>#N/A</v>
      </c>
      <c r="L1860" s="7" t="e">
        <f>RANK(X1860,(W1860:Y1860,Z1860:AN1860))</f>
        <v>#N/A</v>
      </c>
      <c r="M1860" s="7">
        <f>IF(Y1860&gt;0,RANK(Y1860,(W1860:Y1860,Z1860:AN1860)),0)</f>
        <v>0</v>
      </c>
      <c r="N1860" s="7">
        <f t="shared" si="1287"/>
        <v>0</v>
      </c>
      <c r="O1860" s="1" t="e">
        <f t="shared" si="1288"/>
        <v>#NUM!</v>
      </c>
      <c r="P1860" s="2" t="e">
        <f t="shared" si="1289"/>
        <v>#NUM!</v>
      </c>
      <c r="Q1860" s="2"/>
      <c r="R1860" s="2" t="str">
        <f t="shared" si="1290"/>
        <v>-</v>
      </c>
      <c r="S1860" s="2" t="str">
        <f t="shared" si="1291"/>
        <v>-</v>
      </c>
      <c r="T1860" s="2" t="str">
        <f t="shared" si="1292"/>
        <v>-</v>
      </c>
      <c r="U1860" s="2" t="str">
        <f t="shared" si="1293"/>
        <v>-</v>
      </c>
      <c r="V1860" s="2" t="str">
        <f t="shared" si="1294"/>
        <v>-</v>
      </c>
      <c r="W1860" s="1"/>
      <c r="X1860" s="1"/>
      <c r="Y1860" s="1"/>
      <c r="Z1860" s="1"/>
      <c r="AA1860" s="1"/>
      <c r="AB1860" s="1"/>
      <c r="AC1860" s="1"/>
      <c r="AD1860" s="1"/>
      <c r="AE1860" s="1"/>
      <c r="AF1860" s="1"/>
      <c r="AG1860" s="1"/>
      <c r="AH1860" s="1"/>
      <c r="AI1860" s="1"/>
      <c r="AJ1860" s="1"/>
      <c r="AK1860" s="1"/>
      <c r="AL1860" s="1"/>
      <c r="AM1860" s="1"/>
      <c r="AN1860" s="1"/>
      <c r="AO1860" s="1"/>
      <c r="AP1860" s="8"/>
      <c r="AQ1860" s="8"/>
      <c r="AR1860" s="8"/>
      <c r="AS1860" s="8"/>
      <c r="AT1860" s="2"/>
      <c r="AU1860" s="2"/>
      <c r="AV1860" s="2"/>
      <c r="AW1860" s="2"/>
      <c r="AX1860" s="2"/>
      <c r="AY1860" s="177" t="str">
        <f t="shared" si="1295"/>
        <v>Travis CD35</v>
      </c>
      <c r="BA1860" s="177">
        <v>35</v>
      </c>
      <c r="BC1860" s="98">
        <v>48</v>
      </c>
      <c r="BD1860" s="100"/>
      <c r="BE1860" s="177">
        <v>48453</v>
      </c>
      <c r="BF1860" s="177">
        <f t="shared" si="1296"/>
        <v>4845335</v>
      </c>
      <c r="BH1860" s="177" t="s">
        <v>3303</v>
      </c>
    </row>
    <row r="1861" spans="1:68" s="177" customFormat="1">
      <c r="A1861" s="177" t="s">
        <v>2579</v>
      </c>
      <c r="B1861" s="177" t="s">
        <v>2</v>
      </c>
      <c r="C1861" s="1">
        <f t="shared" si="1286"/>
        <v>0</v>
      </c>
      <c r="D1861" s="1"/>
      <c r="E1861" s="1"/>
      <c r="F1861" s="1"/>
      <c r="G1861" s="1"/>
      <c r="H1861" s="1"/>
      <c r="I1861" s="1"/>
      <c r="J1861" s="1"/>
      <c r="K1861" s="7" t="e">
        <f>RANK(W1861,(W1861:Y1861,Z1861:AN1861))</f>
        <v>#N/A</v>
      </c>
      <c r="L1861" s="7" t="e">
        <f>RANK(X1861,(W1861:Y1861,Z1861:AN1861))</f>
        <v>#N/A</v>
      </c>
      <c r="M1861" s="7">
        <f>IF(Y1861&gt;0,RANK(Y1861,(W1861:Y1861,Z1861:AN1861)),0)</f>
        <v>0</v>
      </c>
      <c r="N1861" s="7">
        <f t="shared" si="1287"/>
        <v>0</v>
      </c>
      <c r="O1861" s="1" t="e">
        <f t="shared" si="1288"/>
        <v>#NUM!</v>
      </c>
      <c r="P1861" s="2" t="e">
        <f t="shared" si="1289"/>
        <v>#NUM!</v>
      </c>
      <c r="Q1861" s="2"/>
      <c r="R1861" s="2" t="str">
        <f t="shared" si="1290"/>
        <v>-</v>
      </c>
      <c r="S1861" s="2" t="str">
        <f t="shared" si="1291"/>
        <v>-</v>
      </c>
      <c r="T1861" s="2" t="str">
        <f t="shared" si="1292"/>
        <v>-</v>
      </c>
      <c r="U1861" s="2" t="str">
        <f t="shared" si="1293"/>
        <v>-</v>
      </c>
      <c r="V1861" s="2" t="str">
        <f t="shared" si="1294"/>
        <v>-</v>
      </c>
      <c r="W1861" s="1"/>
      <c r="X1861" s="1"/>
      <c r="Y1861" s="1"/>
      <c r="Z1861" s="1"/>
      <c r="AA1861" s="1"/>
      <c r="AB1861" s="1"/>
      <c r="AC1861" s="1"/>
      <c r="AD1861" s="1"/>
      <c r="AE1861" s="1"/>
      <c r="AF1861" s="1"/>
      <c r="AG1861" s="1"/>
      <c r="AH1861" s="1"/>
      <c r="AI1861" s="1"/>
      <c r="AJ1861" s="1"/>
      <c r="AK1861" s="1"/>
      <c r="AL1861" s="1"/>
      <c r="AM1861" s="1"/>
      <c r="AN1861" s="1"/>
      <c r="AO1861" s="1"/>
      <c r="AP1861" s="8"/>
      <c r="AQ1861" s="8"/>
      <c r="AR1861" s="8"/>
      <c r="AS1861" s="8"/>
      <c r="AT1861" s="2"/>
      <c r="AU1861" s="2"/>
      <c r="AV1861" s="2"/>
      <c r="AW1861" s="2"/>
      <c r="AX1861" s="2"/>
      <c r="AY1861" s="177" t="str">
        <f t="shared" si="1295"/>
        <v>Upshur CD1</v>
      </c>
      <c r="BA1861" s="177">
        <v>1</v>
      </c>
      <c r="BC1861" s="98">
        <v>48</v>
      </c>
      <c r="BD1861" s="100"/>
      <c r="BE1861" s="177">
        <v>48459</v>
      </c>
      <c r="BF1861" s="177">
        <f t="shared" si="1296"/>
        <v>4845901</v>
      </c>
      <c r="BH1861" s="177" t="s">
        <v>3303</v>
      </c>
    </row>
    <row r="1862" spans="1:68" s="177" customFormat="1">
      <c r="A1862" s="177" t="s">
        <v>2579</v>
      </c>
      <c r="B1862" s="177" t="s">
        <v>2</v>
      </c>
      <c r="C1862" s="1">
        <f t="shared" si="1286"/>
        <v>0</v>
      </c>
      <c r="D1862" s="1"/>
      <c r="E1862" s="1"/>
      <c r="F1862" s="1"/>
      <c r="G1862" s="1"/>
      <c r="H1862" s="1"/>
      <c r="I1862" s="1"/>
      <c r="J1862" s="1"/>
      <c r="K1862" s="7" t="e">
        <f>RANK(W1862,(W1862:Y1862,Z1862:AN1862))</f>
        <v>#N/A</v>
      </c>
      <c r="L1862" s="7" t="e">
        <f>RANK(X1862,(W1862:Y1862,Z1862:AN1862))</f>
        <v>#N/A</v>
      </c>
      <c r="M1862" s="7">
        <f>IF(Y1862&gt;0,RANK(Y1862,(W1862:Y1862,Z1862:AN1862)),0)</f>
        <v>0</v>
      </c>
      <c r="N1862" s="7">
        <f t="shared" si="1287"/>
        <v>0</v>
      </c>
      <c r="O1862" s="1" t="e">
        <f t="shared" si="1288"/>
        <v>#NUM!</v>
      </c>
      <c r="P1862" s="2" t="e">
        <f t="shared" si="1289"/>
        <v>#NUM!</v>
      </c>
      <c r="Q1862" s="2"/>
      <c r="R1862" s="2" t="str">
        <f t="shared" si="1290"/>
        <v>-</v>
      </c>
      <c r="S1862" s="2" t="str">
        <f t="shared" si="1291"/>
        <v>-</v>
      </c>
      <c r="T1862" s="2" t="str">
        <f t="shared" si="1292"/>
        <v>-</v>
      </c>
      <c r="U1862" s="2" t="str">
        <f t="shared" si="1293"/>
        <v>-</v>
      </c>
      <c r="V1862" s="2" t="str">
        <f t="shared" si="1294"/>
        <v>-</v>
      </c>
      <c r="W1862" s="1"/>
      <c r="X1862" s="1"/>
      <c r="Y1862" s="1"/>
      <c r="Z1862" s="1"/>
      <c r="AA1862" s="1"/>
      <c r="AB1862" s="1"/>
      <c r="AC1862" s="1"/>
      <c r="AD1862" s="1"/>
      <c r="AE1862" s="1"/>
      <c r="AF1862" s="1"/>
      <c r="AG1862" s="1"/>
      <c r="AH1862" s="1"/>
      <c r="AI1862" s="1"/>
      <c r="AJ1862" s="1"/>
      <c r="AK1862" s="1"/>
      <c r="AL1862" s="1"/>
      <c r="AM1862" s="1"/>
      <c r="AN1862" s="1"/>
      <c r="AO1862" s="1"/>
      <c r="AP1862" s="8"/>
      <c r="AQ1862" s="8"/>
      <c r="AR1862" s="8"/>
      <c r="AS1862" s="8"/>
      <c r="AT1862" s="2"/>
      <c r="AU1862" s="2"/>
      <c r="AV1862" s="2"/>
      <c r="AW1862" s="2"/>
      <c r="AX1862" s="2"/>
      <c r="AY1862" s="177" t="str">
        <f t="shared" si="1295"/>
        <v>Upshur CD4</v>
      </c>
      <c r="BA1862" s="177">
        <v>4</v>
      </c>
      <c r="BC1862" s="98">
        <v>48</v>
      </c>
      <c r="BD1862" s="100"/>
      <c r="BE1862" s="177">
        <v>48459</v>
      </c>
      <c r="BF1862" s="177">
        <f t="shared" si="1296"/>
        <v>4845904</v>
      </c>
      <c r="BH1862" s="177" t="s">
        <v>3303</v>
      </c>
    </row>
    <row r="1863" spans="1:68" s="177" customFormat="1">
      <c r="A1863" s="177" t="s">
        <v>265</v>
      </c>
      <c r="B1863" s="177" t="s">
        <v>2</v>
      </c>
      <c r="C1863" s="1">
        <f t="shared" si="1286"/>
        <v>0</v>
      </c>
      <c r="D1863" s="1"/>
      <c r="E1863" s="1"/>
      <c r="F1863" s="1"/>
      <c r="G1863" s="1"/>
      <c r="H1863" s="1"/>
      <c r="I1863" s="1"/>
      <c r="J1863" s="1"/>
      <c r="K1863" s="7" t="e">
        <f>RANK(W1863,(W1863:Y1863,Z1863:AN1863))</f>
        <v>#N/A</v>
      </c>
      <c r="L1863" s="7" t="e">
        <f>RANK(X1863,(W1863:Y1863,Z1863:AN1863))</f>
        <v>#N/A</v>
      </c>
      <c r="M1863" s="7">
        <f>IF(Y1863&gt;0,RANK(Y1863,(W1863:Y1863,Z1863:AN1863)),0)</f>
        <v>0</v>
      </c>
      <c r="N1863" s="7">
        <f t="shared" si="1287"/>
        <v>0</v>
      </c>
      <c r="O1863" s="1" t="e">
        <f t="shared" si="1288"/>
        <v>#NUM!</v>
      </c>
      <c r="P1863" s="2" t="e">
        <f t="shared" si="1289"/>
        <v>#NUM!</v>
      </c>
      <c r="Q1863" s="2"/>
      <c r="R1863" s="2" t="str">
        <f t="shared" si="1290"/>
        <v>-</v>
      </c>
      <c r="S1863" s="2" t="str">
        <f t="shared" si="1291"/>
        <v>-</v>
      </c>
      <c r="T1863" s="2" t="str">
        <f t="shared" si="1292"/>
        <v>-</v>
      </c>
      <c r="U1863" s="2" t="str">
        <f t="shared" si="1293"/>
        <v>-</v>
      </c>
      <c r="V1863" s="2" t="str">
        <f t="shared" si="1294"/>
        <v>-</v>
      </c>
      <c r="W1863" s="1"/>
      <c r="X1863" s="1"/>
      <c r="Y1863" s="1"/>
      <c r="Z1863" s="1"/>
      <c r="AA1863" s="1"/>
      <c r="AB1863" s="1"/>
      <c r="AC1863" s="1"/>
      <c r="AD1863" s="1"/>
      <c r="AE1863" s="1"/>
      <c r="AF1863" s="1"/>
      <c r="AG1863" s="1"/>
      <c r="AH1863" s="1"/>
      <c r="AI1863" s="1"/>
      <c r="AJ1863" s="1"/>
      <c r="AK1863" s="1"/>
      <c r="AL1863" s="1"/>
      <c r="AM1863" s="1"/>
      <c r="AN1863" s="1"/>
      <c r="AO1863" s="1"/>
      <c r="AP1863" s="8"/>
      <c r="AQ1863" s="8"/>
      <c r="AR1863" s="8"/>
      <c r="AS1863" s="8"/>
      <c r="AT1863" s="2"/>
      <c r="AU1863" s="2"/>
      <c r="AV1863" s="2"/>
      <c r="AW1863" s="2"/>
      <c r="AX1863" s="2"/>
      <c r="AY1863" s="177" t="str">
        <f t="shared" si="1295"/>
        <v>Wilson CD15</v>
      </c>
      <c r="BA1863" s="177">
        <v>15</v>
      </c>
      <c r="BC1863" s="98">
        <v>48</v>
      </c>
      <c r="BD1863" s="100"/>
      <c r="BE1863" s="177">
        <v>48493</v>
      </c>
      <c r="BF1863" s="177">
        <f t="shared" si="1296"/>
        <v>4849315</v>
      </c>
      <c r="BH1863" s="177" t="s">
        <v>3303</v>
      </c>
    </row>
    <row r="1864" spans="1:68" s="177" customFormat="1">
      <c r="A1864" s="177" t="s">
        <v>265</v>
      </c>
      <c r="B1864" s="177" t="s">
        <v>2</v>
      </c>
      <c r="C1864" s="1">
        <f t="shared" si="1286"/>
        <v>0</v>
      </c>
      <c r="D1864" s="1"/>
      <c r="E1864" s="1"/>
      <c r="F1864" s="1"/>
      <c r="G1864" s="1"/>
      <c r="H1864" s="1"/>
      <c r="I1864" s="1"/>
      <c r="J1864" s="1"/>
      <c r="K1864" s="7" t="e">
        <f>RANK(W1864,(W1864:Y1864,Z1864:AN1864))</f>
        <v>#N/A</v>
      </c>
      <c r="L1864" s="7" t="e">
        <f>RANK(X1864,(W1864:Y1864,Z1864:AN1864))</f>
        <v>#N/A</v>
      </c>
      <c r="M1864" s="7">
        <f>IF(Y1864&gt;0,RANK(Y1864,(W1864:Y1864,Z1864:AN1864)),0)</f>
        <v>0</v>
      </c>
      <c r="N1864" s="7">
        <f t="shared" si="1287"/>
        <v>0</v>
      </c>
      <c r="O1864" s="1" t="e">
        <f t="shared" si="1288"/>
        <v>#NUM!</v>
      </c>
      <c r="P1864" s="2" t="e">
        <f t="shared" si="1289"/>
        <v>#NUM!</v>
      </c>
      <c r="Q1864" s="2"/>
      <c r="R1864" s="2" t="str">
        <f t="shared" si="1290"/>
        <v>-</v>
      </c>
      <c r="S1864" s="2" t="str">
        <f t="shared" si="1291"/>
        <v>-</v>
      </c>
      <c r="T1864" s="2" t="str">
        <f t="shared" si="1292"/>
        <v>-</v>
      </c>
      <c r="U1864" s="2" t="str">
        <f t="shared" si="1293"/>
        <v>-</v>
      </c>
      <c r="V1864" s="2" t="str">
        <f t="shared" si="1294"/>
        <v>-</v>
      </c>
      <c r="W1864" s="1"/>
      <c r="X1864" s="1"/>
      <c r="Y1864" s="1"/>
      <c r="Z1864" s="1"/>
      <c r="AA1864" s="1"/>
      <c r="AB1864" s="1"/>
      <c r="AC1864" s="1"/>
      <c r="AD1864" s="1"/>
      <c r="AE1864" s="1"/>
      <c r="AF1864" s="1"/>
      <c r="AG1864" s="1"/>
      <c r="AH1864" s="1"/>
      <c r="AI1864" s="1"/>
      <c r="AJ1864" s="1"/>
      <c r="AK1864" s="1"/>
      <c r="AL1864" s="1"/>
      <c r="AM1864" s="1"/>
      <c r="AN1864" s="1"/>
      <c r="AO1864" s="1"/>
      <c r="AP1864" s="8"/>
      <c r="AQ1864" s="8"/>
      <c r="AR1864" s="8"/>
      <c r="AS1864" s="8"/>
      <c r="AT1864" s="2"/>
      <c r="AU1864" s="2"/>
      <c r="AV1864" s="2"/>
      <c r="AW1864" s="2"/>
      <c r="AX1864" s="2"/>
      <c r="AY1864" s="177" t="str">
        <f t="shared" si="1295"/>
        <v>Wilson CD28</v>
      </c>
      <c r="BA1864" s="177">
        <v>28</v>
      </c>
      <c r="BC1864" s="98">
        <v>48</v>
      </c>
      <c r="BD1864" s="100"/>
      <c r="BE1864" s="177">
        <v>48493</v>
      </c>
      <c r="BF1864" s="177">
        <f t="shared" si="1296"/>
        <v>4849328</v>
      </c>
      <c r="BH1864" s="177" t="s">
        <v>3303</v>
      </c>
    </row>
    <row r="1865" spans="1:68" s="177" customFormat="1">
      <c r="A1865" s="177" t="s">
        <v>728</v>
      </c>
      <c r="B1865" s="177" t="s">
        <v>2</v>
      </c>
      <c r="C1865" s="1">
        <f t="shared" si="1286"/>
        <v>0</v>
      </c>
      <c r="D1865" s="1"/>
      <c r="E1865" s="1"/>
      <c r="F1865" s="1"/>
      <c r="G1865" s="1"/>
      <c r="H1865" s="1"/>
      <c r="I1865" s="1"/>
      <c r="J1865" s="1"/>
      <c r="K1865" s="7" t="e">
        <f>RANK(W1865,(W1865:Y1865,Z1865:AN1865))</f>
        <v>#N/A</v>
      </c>
      <c r="L1865" s="7" t="e">
        <f>RANK(X1865,(W1865:Y1865,Z1865:AN1865))</f>
        <v>#N/A</v>
      </c>
      <c r="M1865" s="7">
        <f>IF(Y1865&gt;0,RANK(Y1865,(W1865:Y1865,Z1865:AN1865)),0)</f>
        <v>0</v>
      </c>
      <c r="N1865" s="7">
        <f t="shared" si="1287"/>
        <v>0</v>
      </c>
      <c r="O1865" s="1" t="e">
        <f t="shared" si="1288"/>
        <v>#NUM!</v>
      </c>
      <c r="P1865" s="2" t="e">
        <f t="shared" si="1289"/>
        <v>#NUM!</v>
      </c>
      <c r="Q1865" s="2"/>
      <c r="R1865" s="2" t="str">
        <f t="shared" si="1290"/>
        <v>-</v>
      </c>
      <c r="S1865" s="2" t="str">
        <f t="shared" si="1291"/>
        <v>-</v>
      </c>
      <c r="T1865" s="2" t="str">
        <f t="shared" si="1292"/>
        <v>-</v>
      </c>
      <c r="U1865" s="2" t="str">
        <f t="shared" si="1293"/>
        <v>-</v>
      </c>
      <c r="V1865" s="2" t="str">
        <f t="shared" si="1294"/>
        <v>-</v>
      </c>
      <c r="W1865" s="1"/>
      <c r="X1865" s="1"/>
      <c r="Y1865" s="1"/>
      <c r="Z1865" s="1"/>
      <c r="AA1865" s="1"/>
      <c r="AB1865" s="1"/>
      <c r="AC1865" s="1"/>
      <c r="AD1865" s="1"/>
      <c r="AE1865" s="1"/>
      <c r="AF1865" s="1"/>
      <c r="AG1865" s="1"/>
      <c r="AH1865" s="1"/>
      <c r="AI1865" s="1"/>
      <c r="AJ1865" s="1"/>
      <c r="AK1865" s="1"/>
      <c r="AL1865" s="1"/>
      <c r="AM1865" s="1"/>
      <c r="AN1865" s="1"/>
      <c r="AO1865" s="1"/>
      <c r="AP1865" s="8"/>
      <c r="AQ1865" s="8"/>
      <c r="AR1865" s="8"/>
      <c r="AS1865" s="8"/>
      <c r="AT1865" s="2"/>
      <c r="AU1865" s="2"/>
      <c r="AV1865" s="2"/>
      <c r="AW1865" s="2"/>
      <c r="AX1865" s="2"/>
      <c r="AY1865" s="177" t="str">
        <f t="shared" si="1295"/>
        <v>Wise CD12</v>
      </c>
      <c r="BA1865" s="177">
        <v>12</v>
      </c>
      <c r="BC1865" s="98">
        <v>48</v>
      </c>
      <c r="BD1865" s="100"/>
      <c r="BE1865" s="177">
        <v>48497</v>
      </c>
      <c r="BF1865" s="177">
        <f t="shared" si="1296"/>
        <v>4849712</v>
      </c>
      <c r="BH1865" s="177" t="s">
        <v>3303</v>
      </c>
    </row>
    <row r="1866" spans="1:68" s="177" customFormat="1">
      <c r="A1866" s="177" t="s">
        <v>728</v>
      </c>
      <c r="B1866" s="177" t="s">
        <v>2</v>
      </c>
      <c r="C1866" s="1">
        <f t="shared" si="1286"/>
        <v>0</v>
      </c>
      <c r="D1866" s="1"/>
      <c r="E1866" s="1"/>
      <c r="F1866" s="1"/>
      <c r="G1866" s="1"/>
      <c r="H1866" s="1"/>
      <c r="I1866" s="1"/>
      <c r="J1866" s="1"/>
      <c r="K1866" s="7" t="e">
        <f>RANK(W1866,(W1866:Y1866,Z1866:AN1866))</f>
        <v>#N/A</v>
      </c>
      <c r="L1866" s="7" t="e">
        <f>RANK(X1866,(W1866:Y1866,Z1866:AN1866))</f>
        <v>#N/A</v>
      </c>
      <c r="M1866" s="7">
        <f>IF(Y1866&gt;0,RANK(Y1866,(W1866:Y1866,Z1866:AN1866)),0)</f>
        <v>0</v>
      </c>
      <c r="N1866" s="7">
        <f t="shared" si="1287"/>
        <v>0</v>
      </c>
      <c r="O1866" s="1" t="e">
        <f t="shared" si="1288"/>
        <v>#NUM!</v>
      </c>
      <c r="P1866" s="2" t="e">
        <f t="shared" si="1289"/>
        <v>#NUM!</v>
      </c>
      <c r="Q1866" s="2"/>
      <c r="R1866" s="2" t="str">
        <f t="shared" si="1290"/>
        <v>-</v>
      </c>
      <c r="S1866" s="2" t="str">
        <f t="shared" si="1291"/>
        <v>-</v>
      </c>
      <c r="T1866" s="2" t="str">
        <f t="shared" si="1292"/>
        <v>-</v>
      </c>
      <c r="U1866" s="2" t="str">
        <f t="shared" si="1293"/>
        <v>-</v>
      </c>
      <c r="V1866" s="2" t="str">
        <f t="shared" si="1294"/>
        <v>-</v>
      </c>
      <c r="W1866" s="1"/>
      <c r="X1866" s="1"/>
      <c r="Y1866" s="1"/>
      <c r="Z1866" s="1"/>
      <c r="AA1866" s="1"/>
      <c r="AB1866" s="1"/>
      <c r="AC1866" s="1"/>
      <c r="AD1866" s="1"/>
      <c r="AE1866" s="1"/>
      <c r="AF1866" s="1"/>
      <c r="AG1866" s="1"/>
      <c r="AH1866" s="1"/>
      <c r="AI1866" s="1"/>
      <c r="AJ1866" s="1"/>
      <c r="AK1866" s="1"/>
      <c r="AL1866" s="1"/>
      <c r="AM1866" s="1"/>
      <c r="AN1866" s="1"/>
      <c r="AO1866" s="1"/>
      <c r="AP1866" s="8"/>
      <c r="AQ1866" s="8"/>
      <c r="AR1866" s="8"/>
      <c r="AS1866" s="8"/>
      <c r="AT1866" s="2"/>
      <c r="AU1866" s="2"/>
      <c r="AV1866" s="2"/>
      <c r="AW1866" s="2"/>
      <c r="AX1866" s="2"/>
      <c r="AY1866" s="177" t="str">
        <f t="shared" si="1295"/>
        <v>Wise CD13</v>
      </c>
      <c r="BA1866" s="177">
        <v>13</v>
      </c>
      <c r="BC1866" s="98">
        <v>48</v>
      </c>
      <c r="BD1866" s="100"/>
      <c r="BE1866" s="177">
        <v>48497</v>
      </c>
      <c r="BF1866" s="177">
        <f t="shared" si="1296"/>
        <v>4849713</v>
      </c>
      <c r="BH1866" s="177" t="s">
        <v>3303</v>
      </c>
    </row>
    <row r="1867" spans="1:68">
      <c r="A1867" t="s">
        <v>3293</v>
      </c>
      <c r="B1867" t="s">
        <v>2</v>
      </c>
      <c r="C1867" s="1">
        <f>SUM(W1867:AN1867)</f>
        <v>0</v>
      </c>
      <c r="D1867" s="1"/>
      <c r="E1867" s="1"/>
      <c r="F1867" s="1"/>
      <c r="G1867" s="1"/>
      <c r="H1867" s="1"/>
      <c r="I1867" s="1"/>
      <c r="J1867" s="1"/>
      <c r="K1867" s="7" t="e">
        <f>RANK(W1867,(W1867:Y1867,Z1867:AN1867))</f>
        <v>#N/A</v>
      </c>
      <c r="L1867" s="7" t="e">
        <f>RANK(X1867,(W1867:Y1867,Z1867:AN1867))</f>
        <v>#N/A</v>
      </c>
      <c r="M1867" s="7">
        <f>IF(Y1867&gt;0,RANK(Y1867,(W1867:Y1867,Z1867:AN1867)),0)</f>
        <v>0</v>
      </c>
      <c r="N1867" s="7">
        <f>IF(Z1867&gt;0,RANK(Z1867,(W1867:AN1867)),0)</f>
        <v>0</v>
      </c>
      <c r="O1867" s="1" t="e">
        <f>MAX(W1867:AD1867)-LARGE(W1867:AD1867,2)</f>
        <v>#NUM!</v>
      </c>
      <c r="P1867" s="2" t="e">
        <f>O1867/C1867</f>
        <v>#NUM!</v>
      </c>
      <c r="Q1867" s="2"/>
      <c r="R1867" s="2" t="str">
        <f t="shared" ref="R1867:U1868" si="1297">IF($C1867=0,"-",W1867/$C1867)</f>
        <v>-</v>
      </c>
      <c r="S1867" s="2" t="str">
        <f t="shared" si="1297"/>
        <v>-</v>
      </c>
      <c r="T1867" s="2" t="str">
        <f t="shared" si="1297"/>
        <v>-</v>
      </c>
      <c r="U1867" s="2" t="str">
        <f t="shared" si="1297"/>
        <v>-</v>
      </c>
      <c r="V1867" s="2" t="str">
        <f>IF(C1867=0,"-",(1-R1867-S1867-T1867-U1867))</f>
        <v>-</v>
      </c>
      <c r="AH1867" s="1"/>
      <c r="AI1867" s="1"/>
      <c r="AK1867" s="1"/>
      <c r="AL1867" s="1"/>
      <c r="AM1867" s="1"/>
      <c r="AN1867" s="1"/>
      <c r="AO1867" s="1"/>
      <c r="AP1867" s="8"/>
      <c r="AQ1867" s="8"/>
      <c r="AR1867" s="8"/>
      <c r="AS1867" s="8"/>
      <c r="AT1867" s="2"/>
      <c r="AU1867" s="2"/>
      <c r="AV1867" s="2"/>
      <c r="AW1867" s="2"/>
      <c r="AX1867" s="2"/>
      <c r="AY1867" t="str">
        <f t="shared" si="1282"/>
        <v>Wood CD1</v>
      </c>
      <c r="BA1867">
        <v>1</v>
      </c>
      <c r="BC1867" s="98">
        <v>48</v>
      </c>
      <c r="BD1867" s="100"/>
      <c r="BE1867" s="177">
        <v>48499</v>
      </c>
      <c r="BF1867">
        <f t="shared" si="1283"/>
        <v>4849901</v>
      </c>
      <c r="BH1867" t="s">
        <v>3303</v>
      </c>
    </row>
    <row r="1868" spans="1:68">
      <c r="A1868" t="s">
        <v>3293</v>
      </c>
      <c r="B1868" t="s">
        <v>2</v>
      </c>
      <c r="C1868" s="1">
        <f>SUM(W1868:AN1868)</f>
        <v>0</v>
      </c>
      <c r="D1868" s="1"/>
      <c r="E1868" s="1"/>
      <c r="F1868" s="1"/>
      <c r="G1868" s="1"/>
      <c r="H1868" s="1"/>
      <c r="I1868" s="1"/>
      <c r="J1868" s="1"/>
      <c r="K1868" s="7" t="e">
        <f>RANK(W1868,(W1868:Y1868,Z1868:AN1868))</f>
        <v>#N/A</v>
      </c>
      <c r="L1868" s="7" t="e">
        <f>RANK(X1868,(W1868:Y1868,Z1868:AN1868))</f>
        <v>#N/A</v>
      </c>
      <c r="M1868" s="7">
        <f>IF(Y1868&gt;0,RANK(Y1868,(W1868:Y1868,Z1868:AN1868)),0)</f>
        <v>0</v>
      </c>
      <c r="N1868" s="7">
        <f>IF(Z1868&gt;0,RANK(Z1868,(W1868:AN1868)),0)</f>
        <v>0</v>
      </c>
      <c r="O1868" s="1" t="e">
        <f>MAX(W1868:AD1868)-LARGE(W1868:AD1868,2)</f>
        <v>#NUM!</v>
      </c>
      <c r="P1868" s="2" t="e">
        <f>O1868/C1868</f>
        <v>#NUM!</v>
      </c>
      <c r="Q1868" s="2"/>
      <c r="R1868" s="2" t="str">
        <f t="shared" si="1297"/>
        <v>-</v>
      </c>
      <c r="S1868" s="2" t="str">
        <f t="shared" si="1297"/>
        <v>-</v>
      </c>
      <c r="T1868" s="2" t="str">
        <f t="shared" si="1297"/>
        <v>-</v>
      </c>
      <c r="U1868" s="2" t="str">
        <f t="shared" si="1297"/>
        <v>-</v>
      </c>
      <c r="V1868" s="2" t="str">
        <f>IF(C1868=0,"-",(1-R1868-S1868-T1868-U1868))</f>
        <v>-</v>
      </c>
      <c r="AH1868" s="1"/>
      <c r="AI1868" s="1"/>
      <c r="AK1868" s="1"/>
      <c r="AL1868" s="1"/>
      <c r="AM1868" s="1"/>
      <c r="AN1868" s="1"/>
      <c r="AO1868" s="1"/>
      <c r="AP1868" s="8"/>
      <c r="AQ1868" s="8"/>
      <c r="AR1868" s="8"/>
      <c r="AS1868" s="8"/>
      <c r="AT1868" s="2"/>
      <c r="AU1868" s="2"/>
      <c r="AV1868" s="2"/>
      <c r="AW1868" s="2"/>
      <c r="AX1868" s="2"/>
      <c r="AY1868" t="str">
        <f t="shared" si="1282"/>
        <v>Wood CD5</v>
      </c>
      <c r="BA1868">
        <v>5</v>
      </c>
      <c r="BC1868" s="98">
        <v>48</v>
      </c>
      <c r="BD1868" s="100"/>
      <c r="BE1868" s="177">
        <v>48499</v>
      </c>
      <c r="BF1868">
        <f t="shared" si="1283"/>
        <v>4849905</v>
      </c>
      <c r="BH1868" t="s">
        <v>3303</v>
      </c>
    </row>
    <row r="1869" spans="1:68">
      <c r="C1869" s="2"/>
      <c r="D1869" s="2"/>
      <c r="E1869" s="2"/>
      <c r="F1869" s="2"/>
      <c r="G1869" s="2"/>
      <c r="H1869" s="2"/>
      <c r="I1869" s="2"/>
      <c r="J1869" s="2"/>
      <c r="K1869" s="7"/>
      <c r="L1869" s="2"/>
      <c r="M1869" s="2"/>
      <c r="N1869" s="2"/>
      <c r="R1869" s="2"/>
      <c r="S1869" s="2"/>
      <c r="T1869" s="2"/>
      <c r="U1869" s="2"/>
      <c r="V1869" s="2"/>
      <c r="AH1869" s="1"/>
      <c r="AI1869" s="1"/>
      <c r="AK1869" s="1"/>
      <c r="AL1869" s="1"/>
      <c r="AM1869" s="1"/>
      <c r="AN1869" s="1"/>
      <c r="AO1869" s="1"/>
      <c r="AP1869" s="8"/>
      <c r="AQ1869" s="8"/>
      <c r="AR1869" s="8"/>
      <c r="AS1869" s="8"/>
      <c r="AT1869" s="2"/>
      <c r="AU1869" s="2"/>
      <c r="AV1869" s="2"/>
      <c r="AW1869" s="2"/>
      <c r="AX1869" s="2"/>
      <c r="BD1869" s="100"/>
      <c r="BE1869"/>
    </row>
    <row r="1870" spans="1:68">
      <c r="A1870" s="48" t="s">
        <v>447</v>
      </c>
      <c r="BD1870" s="100"/>
      <c r="BE1870"/>
    </row>
    <row r="1871" spans="1:68">
      <c r="A1871" t="s">
        <v>2444</v>
      </c>
      <c r="B1871" t="s">
        <v>1908</v>
      </c>
      <c r="C1871" s="1">
        <f t="shared" ref="C1871:C1881" si="1298">SUM(W1871:AN1871)</f>
        <v>3624</v>
      </c>
      <c r="D1871" s="1"/>
      <c r="E1871" s="1"/>
      <c r="F1871" s="1"/>
      <c r="G1871" s="1"/>
      <c r="H1871" s="1"/>
      <c r="I1871" s="1"/>
      <c r="J1871" s="1"/>
      <c r="K1871" s="7">
        <f>RANK(W1871,(W1871:Y1871,Z1871:AN1871))</f>
        <v>2</v>
      </c>
      <c r="L1871" s="7" t="e">
        <f>RANK(X1871,(W1871:Y1871,Z1871:AN1871))</f>
        <v>#N/A</v>
      </c>
      <c r="M1871" s="7">
        <f>IF(Y1871&gt;0,RANK(Y1871,(W1871:Y1871,Z1871:AN1871)),0)</f>
        <v>1</v>
      </c>
      <c r="N1871" s="7"/>
      <c r="O1871" s="1">
        <f t="shared" ref="O1871:O1872" si="1299">MAX(W1871:AD1871)-LARGE(W1871:AD1871,2)</f>
        <v>2242</v>
      </c>
      <c r="P1871" s="2">
        <f t="shared" ref="P1871:P1881" si="1300">O1871/C1871</f>
        <v>0.61865342163355408</v>
      </c>
      <c r="Q1871" s="2"/>
      <c r="R1871" s="2">
        <f t="shared" ref="R1871:U1872" si="1301">IF($C1871=0,"-",W1871/$C1871)</f>
        <v>0.18846578366445915</v>
      </c>
      <c r="S1871" s="2">
        <f t="shared" si="1301"/>
        <v>0</v>
      </c>
      <c r="T1871" s="2">
        <f t="shared" si="1301"/>
        <v>0.80711920529801329</v>
      </c>
      <c r="U1871" s="2">
        <f t="shared" si="1301"/>
        <v>0</v>
      </c>
      <c r="V1871" s="2">
        <f>IF(C1871=0,"-",(1-R1871-S1871-T1871-U1871))</f>
        <v>4.4150110375275053E-3</v>
      </c>
      <c r="W1871" s="1">
        <v>683</v>
      </c>
      <c r="Y1871" s="1">
        <v>2925</v>
      </c>
      <c r="AE1871" s="1">
        <v>13</v>
      </c>
      <c r="AG1871" s="1">
        <f>SUM(BK1871:CL1871)</f>
        <v>2</v>
      </c>
      <c r="AJ1871" s="1">
        <v>1</v>
      </c>
      <c r="AY1871" t="s">
        <v>3373</v>
      </c>
      <c r="BA1871">
        <v>1</v>
      </c>
      <c r="BC1871" s="98">
        <v>49</v>
      </c>
      <c r="BD1871" s="100"/>
      <c r="BE1871" s="106">
        <v>49011</v>
      </c>
      <c r="BF1871">
        <f t="shared" si="1283"/>
        <v>4901101</v>
      </c>
      <c r="BH1871" t="s">
        <v>3303</v>
      </c>
      <c r="BP1871">
        <v>2</v>
      </c>
    </row>
    <row r="1872" spans="1:68">
      <c r="A1872" t="s">
        <v>2444</v>
      </c>
      <c r="B1872" t="s">
        <v>1908</v>
      </c>
      <c r="C1872" s="1">
        <f t="shared" si="1298"/>
        <v>2830</v>
      </c>
      <c r="D1872" s="1"/>
      <c r="E1872" s="1"/>
      <c r="F1872" s="1"/>
      <c r="G1872" s="1"/>
      <c r="H1872" s="1"/>
      <c r="I1872" s="1"/>
      <c r="J1872" s="1"/>
      <c r="K1872" s="7">
        <f>RANK(W1872,(W1872:Y1872,Z1872:AN1872))</f>
        <v>2</v>
      </c>
      <c r="L1872" s="7" t="e">
        <f>RANK(X1872,(W1872:Y1872,Z1872:AN1872))</f>
        <v>#N/A</v>
      </c>
      <c r="M1872" s="7">
        <f>IF(Y1872&gt;0,RANK(Y1872,(W1872:Y1872,Z1872:AN1872)),0)</f>
        <v>1</v>
      </c>
      <c r="N1872" s="7"/>
      <c r="O1872" s="1">
        <f t="shared" si="1299"/>
        <v>1707</v>
      </c>
      <c r="P1872" s="2">
        <f t="shared" si="1300"/>
        <v>0.6031802120141343</v>
      </c>
      <c r="Q1872" s="2"/>
      <c r="R1872" s="2">
        <f t="shared" si="1301"/>
        <v>0.19540636042402826</v>
      </c>
      <c r="S1872" s="2">
        <f t="shared" si="1301"/>
        <v>0</v>
      </c>
      <c r="T1872" s="2">
        <f t="shared" si="1301"/>
        <v>0.79858657243816256</v>
      </c>
      <c r="U1872" s="2">
        <f t="shared" ref="U1872:U1873" si="1302">IF($C1872=0,"-",Z1872/$C1872)</f>
        <v>0</v>
      </c>
      <c r="V1872" s="2">
        <f t="shared" ref="V1872:V1881" si="1303">IF(C1872=0,"-",(1-R1872-S1872-T1872-U1872))</f>
        <v>6.0070671378091856E-3</v>
      </c>
      <c r="W1872" s="1">
        <v>553</v>
      </c>
      <c r="Y1872" s="1">
        <v>2260</v>
      </c>
      <c r="AE1872" s="1">
        <v>15</v>
      </c>
      <c r="AG1872" s="1">
        <f t="shared" ref="AG1872:AG1881" si="1304">SUM(BK1872:CL1872)</f>
        <v>1</v>
      </c>
      <c r="AH1872" s="191"/>
      <c r="AI1872" s="191"/>
      <c r="AJ1872" s="1">
        <v>1</v>
      </c>
      <c r="AY1872" t="s">
        <v>3374</v>
      </c>
      <c r="BA1872">
        <v>2</v>
      </c>
      <c r="BC1872" s="98">
        <v>49</v>
      </c>
      <c r="BD1872" s="100"/>
      <c r="BE1872" s="106">
        <v>49011</v>
      </c>
      <c r="BF1872">
        <f t="shared" si="1283"/>
        <v>4901102</v>
      </c>
      <c r="BH1872" t="s">
        <v>3303</v>
      </c>
      <c r="BP1872" s="191">
        <v>1</v>
      </c>
    </row>
    <row r="1873" spans="1:68" s="177" customFormat="1">
      <c r="A1873" s="177" t="s">
        <v>500</v>
      </c>
      <c r="B1873" s="177" t="s">
        <v>1908</v>
      </c>
      <c r="C1873" s="1">
        <f>SUM(W1873:AN1873)</f>
        <v>6</v>
      </c>
      <c r="D1873" s="1"/>
      <c r="E1873" s="1"/>
      <c r="F1873" s="1"/>
      <c r="G1873" s="1"/>
      <c r="H1873" s="1"/>
      <c r="I1873" s="1"/>
      <c r="J1873" s="1"/>
      <c r="K1873" s="7">
        <f>RANK(W1873,(W1873:Y1873,Z1873:AN1873))</f>
        <v>2</v>
      </c>
      <c r="L1873" s="7">
        <f>RANK(X1873,(W1873:Y1873,Z1873:AN1873))</f>
        <v>2</v>
      </c>
      <c r="M1873" s="7">
        <f>IF(Y1873&gt;0,RANK(Y1873,(W1873:Y1873,Z1873:AN1873)),0)</f>
        <v>1</v>
      </c>
      <c r="N1873" s="7"/>
      <c r="O1873" s="1">
        <f>MAX(W1873:AD1873)-LARGE(W1873:AD1873,2)</f>
        <v>6</v>
      </c>
      <c r="P1873" s="2">
        <f>O1873/C1873</f>
        <v>1</v>
      </c>
      <c r="Q1873" s="2"/>
      <c r="R1873" s="2">
        <f t="shared" ref="R1873:T1874" si="1305">IF($C1873=0,"-",W1873/$C1873)</f>
        <v>0</v>
      </c>
      <c r="S1873" s="2">
        <f t="shared" si="1305"/>
        <v>0</v>
      </c>
      <c r="T1873" s="2">
        <f t="shared" si="1305"/>
        <v>1</v>
      </c>
      <c r="U1873" s="2">
        <f t="shared" si="1302"/>
        <v>0</v>
      </c>
      <c r="V1873" s="2">
        <f>IF(C1873=0,"-",(1-R1873-S1873-T1873-U1873))</f>
        <v>0</v>
      </c>
      <c r="W1873" s="1">
        <v>0</v>
      </c>
      <c r="X1873" s="1"/>
      <c r="Y1873" s="1">
        <v>6</v>
      </c>
      <c r="Z1873" s="1"/>
      <c r="AA1873" s="1"/>
      <c r="AB1873" s="1"/>
      <c r="AC1873" s="1"/>
      <c r="AD1873" s="1"/>
      <c r="AE1873" s="1">
        <v>0</v>
      </c>
      <c r="AF1873" s="1"/>
      <c r="AG1873" s="1">
        <f t="shared" si="1304"/>
        <v>0</v>
      </c>
      <c r="AH1873" s="191"/>
      <c r="AI1873" s="191"/>
      <c r="AJ1873" s="1">
        <v>0</v>
      </c>
      <c r="AY1873" s="177" t="s">
        <v>3368</v>
      </c>
      <c r="BA1873" s="177">
        <v>2</v>
      </c>
      <c r="BC1873" s="98">
        <v>49</v>
      </c>
      <c r="BD1873" s="100"/>
      <c r="BE1873" s="177">
        <v>49023</v>
      </c>
      <c r="BF1873" s="177">
        <f>BE1873*100+BA1873</f>
        <v>4902302</v>
      </c>
      <c r="BH1873" s="177" t="s">
        <v>3303</v>
      </c>
      <c r="BP1873" s="191">
        <v>0</v>
      </c>
    </row>
    <row r="1874" spans="1:68" s="177" customFormat="1">
      <c r="A1874" s="177" t="s">
        <v>500</v>
      </c>
      <c r="B1874" s="177" t="s">
        <v>1908</v>
      </c>
      <c r="C1874" s="1">
        <f>SUM(W1874:AN1874)</f>
        <v>65</v>
      </c>
      <c r="D1874" s="1"/>
      <c r="E1874" s="1"/>
      <c r="F1874" s="1"/>
      <c r="G1874" s="1"/>
      <c r="H1874" s="1"/>
      <c r="I1874" s="1"/>
      <c r="J1874" s="1"/>
      <c r="K1874" s="7">
        <f>RANK(W1874,(W1874:Y1874,Z1874:AN1874))</f>
        <v>2</v>
      </c>
      <c r="L1874" s="7">
        <f>RANK(X1874,(W1874:Y1874,Z1874:AN1874))</f>
        <v>3</v>
      </c>
      <c r="M1874" s="7">
        <f>IF(Y1874&gt;0,RANK(Y1874,(W1874:Y1874,Z1874:AN1874)),0)</f>
        <v>1</v>
      </c>
      <c r="N1874" s="7"/>
      <c r="O1874" s="1">
        <f>MAX(W1874:AD1874)-LARGE(W1874:AD1874,2)</f>
        <v>33</v>
      </c>
      <c r="P1874" s="2">
        <f>O1874/C1874</f>
        <v>0.50769230769230766</v>
      </c>
      <c r="Q1874" s="2"/>
      <c r="R1874" s="2">
        <f t="shared" si="1305"/>
        <v>0.24615384615384617</v>
      </c>
      <c r="S1874" s="2">
        <f t="shared" si="1305"/>
        <v>0</v>
      </c>
      <c r="T1874" s="2">
        <f t="shared" si="1305"/>
        <v>0.75384615384615383</v>
      </c>
      <c r="U1874" s="2">
        <f>IF($C1874=0,"-",Z1874/$C1874)</f>
        <v>0</v>
      </c>
      <c r="V1874" s="2">
        <f>IF(C1874=0,"-",(1-R1874-S1874-T1874-U1874))</f>
        <v>0</v>
      </c>
      <c r="W1874" s="1">
        <v>16</v>
      </c>
      <c r="X1874" s="1"/>
      <c r="Y1874" s="1">
        <v>49</v>
      </c>
      <c r="Z1874" s="1"/>
      <c r="AA1874" s="1"/>
      <c r="AB1874" s="1"/>
      <c r="AC1874" s="1"/>
      <c r="AD1874" s="1"/>
      <c r="AE1874" s="1">
        <v>0</v>
      </c>
      <c r="AF1874" s="1"/>
      <c r="AG1874" s="1">
        <f t="shared" si="1304"/>
        <v>0</v>
      </c>
      <c r="AH1874" s="191"/>
      <c r="AI1874" s="191"/>
      <c r="AJ1874" s="1">
        <v>0</v>
      </c>
      <c r="AY1874" s="177" t="s">
        <v>3369</v>
      </c>
      <c r="BA1874" s="177">
        <v>4</v>
      </c>
      <c r="BC1874" s="98">
        <v>49</v>
      </c>
      <c r="BD1874" s="100"/>
      <c r="BE1874" s="177">
        <v>49023</v>
      </c>
      <c r="BF1874" s="177">
        <f>BE1874*100+BA1874</f>
        <v>4902304</v>
      </c>
      <c r="BH1874" s="177" t="s">
        <v>3303</v>
      </c>
      <c r="BP1874" s="191">
        <v>0</v>
      </c>
    </row>
    <row r="1875" spans="1:68">
      <c r="A1875" t="s">
        <v>2391</v>
      </c>
      <c r="B1875" t="s">
        <v>1908</v>
      </c>
      <c r="C1875" s="1">
        <f t="shared" ref="C1875:C1877" si="1306">SUM(W1875:AN1875)</f>
        <v>17156</v>
      </c>
      <c r="D1875" s="1"/>
      <c r="E1875" s="1"/>
      <c r="F1875" s="1"/>
      <c r="G1875" s="1"/>
      <c r="H1875" s="1"/>
      <c r="I1875" s="1"/>
      <c r="J1875" s="1"/>
      <c r="K1875" s="7">
        <f>RANK(W1875,(W1875:Y1875,Z1875:AN1875))</f>
        <v>2</v>
      </c>
      <c r="L1875" s="7" t="e">
        <f>RANK(X1875,(W1875:Y1875,Z1875:AN1875))</f>
        <v>#N/A</v>
      </c>
      <c r="M1875" s="7">
        <f>IF(Y1875&gt;0,RANK(Y1875,(W1875:Y1875,Z1875:AN1875)),0)</f>
        <v>1</v>
      </c>
      <c r="N1875" s="7"/>
      <c r="O1875" s="1">
        <f t="shared" ref="O1875:O1877" si="1307">MAX(W1875:AD1875)-LARGE(W1875:AD1875,2)</f>
        <v>10540</v>
      </c>
      <c r="P1875" s="2">
        <f t="shared" ref="P1875:P1877" si="1308">O1875/C1875</f>
        <v>0.61436232221963161</v>
      </c>
      <c r="Q1875" s="2"/>
      <c r="R1875" s="2">
        <f t="shared" ref="R1875:R1877" si="1309">IF($C1875=0,"-",W1875/$C1875)</f>
        <v>0.19182793191886222</v>
      </c>
      <c r="S1875" s="2">
        <f t="shared" ref="S1875:S1877" si="1310">IF($C1875=0,"-",X1875/$C1875)</f>
        <v>0</v>
      </c>
      <c r="T1875" s="2">
        <f t="shared" ref="T1875:T1877" si="1311">IF($C1875=0,"-",Y1875/$C1875)</f>
        <v>0.80619025413849377</v>
      </c>
      <c r="U1875" s="2">
        <f t="shared" ref="U1875:U1877" si="1312">IF($C1875=0,"-",Z1875/$C1875)</f>
        <v>0</v>
      </c>
      <c r="V1875" s="2">
        <f t="shared" ref="V1875:V1877" si="1313">IF(C1875=0,"-",(1-R1875-S1875-T1875-U1875))</f>
        <v>1.9818139426439618E-3</v>
      </c>
      <c r="W1875" s="1">
        <v>3291</v>
      </c>
      <c r="Y1875" s="1">
        <v>13831</v>
      </c>
      <c r="AE1875" s="1">
        <v>30</v>
      </c>
      <c r="AG1875" s="1">
        <f t="shared" si="1304"/>
        <v>1</v>
      </c>
      <c r="AH1875" s="191"/>
      <c r="AI1875" s="191"/>
      <c r="AJ1875" s="1">
        <v>3</v>
      </c>
      <c r="AY1875" t="s">
        <v>2286</v>
      </c>
      <c r="BA1875">
        <v>2</v>
      </c>
      <c r="BC1875" s="98">
        <v>49</v>
      </c>
      <c r="BD1875" s="100"/>
      <c r="BE1875">
        <v>49035</v>
      </c>
      <c r="BF1875">
        <f t="shared" si="1283"/>
        <v>4903502</v>
      </c>
      <c r="BH1875" t="s">
        <v>3303</v>
      </c>
      <c r="BP1875" s="191">
        <v>1</v>
      </c>
    </row>
    <row r="1876" spans="1:68">
      <c r="A1876" t="s">
        <v>2391</v>
      </c>
      <c r="B1876" t="s">
        <v>1908</v>
      </c>
      <c r="C1876" s="1">
        <f t="shared" si="1306"/>
        <v>7432</v>
      </c>
      <c r="D1876" s="1"/>
      <c r="E1876" s="1"/>
      <c r="F1876" s="1"/>
      <c r="G1876" s="1"/>
      <c r="H1876" s="1"/>
      <c r="I1876" s="1"/>
      <c r="J1876" s="1"/>
      <c r="K1876" s="7">
        <f>RANK(W1876,(W1876:Y1876,Z1876:AN1876))</f>
        <v>2</v>
      </c>
      <c r="L1876" s="7">
        <f>RANK(X1876,(W1876:Y1876,Z1876:AN1876))</f>
        <v>5</v>
      </c>
      <c r="M1876" s="7">
        <f>IF(Y1876&gt;0,RANK(Y1876,(W1876:Y1876,Z1876:AN1876)),0)</f>
        <v>1</v>
      </c>
      <c r="N1876" s="7"/>
      <c r="O1876" s="1">
        <f t="shared" si="1307"/>
        <v>3584</v>
      </c>
      <c r="P1876" s="2">
        <f t="shared" si="1308"/>
        <v>0.4822389666307858</v>
      </c>
      <c r="Q1876" s="2"/>
      <c r="R1876" s="2">
        <f t="shared" si="1309"/>
        <v>0.25551668460710442</v>
      </c>
      <c r="S1876" s="2">
        <f t="shared" si="1310"/>
        <v>0</v>
      </c>
      <c r="T1876" s="2">
        <f t="shared" si="1311"/>
        <v>0.73775565123789022</v>
      </c>
      <c r="U1876" s="2">
        <f t="shared" si="1312"/>
        <v>0</v>
      </c>
      <c r="V1876" s="2">
        <f t="shared" si="1313"/>
        <v>6.727664155005364E-3</v>
      </c>
      <c r="W1876" s="1">
        <v>1899</v>
      </c>
      <c r="Y1876" s="1">
        <v>5483</v>
      </c>
      <c r="AE1876" s="1">
        <v>48</v>
      </c>
      <c r="AG1876" s="1">
        <f t="shared" si="1304"/>
        <v>0</v>
      </c>
      <c r="AH1876" s="191"/>
      <c r="AI1876" s="191"/>
      <c r="AJ1876" s="1">
        <v>2</v>
      </c>
      <c r="AY1876" t="s">
        <v>2013</v>
      </c>
      <c r="BA1876">
        <v>3</v>
      </c>
      <c r="BC1876" s="98">
        <v>49</v>
      </c>
      <c r="BD1876" s="100"/>
      <c r="BE1876">
        <v>49035</v>
      </c>
      <c r="BF1876">
        <f t="shared" si="1283"/>
        <v>4903503</v>
      </c>
      <c r="BH1876" t="s">
        <v>3303</v>
      </c>
      <c r="BP1876" s="191">
        <v>0</v>
      </c>
    </row>
    <row r="1877" spans="1:68">
      <c r="A1877" t="s">
        <v>2391</v>
      </c>
      <c r="B1877" t="s">
        <v>1908</v>
      </c>
      <c r="C1877" s="1">
        <f t="shared" si="1306"/>
        <v>19818</v>
      </c>
      <c r="D1877" s="1"/>
      <c r="E1877" s="1"/>
      <c r="F1877" s="1"/>
      <c r="G1877" s="1"/>
      <c r="H1877" s="1"/>
      <c r="I1877" s="1"/>
      <c r="J1877" s="1"/>
      <c r="K1877" s="7">
        <f>RANK(W1877,(W1877:Y1877,Z1877:AN1877))</f>
        <v>2</v>
      </c>
      <c r="L1877" s="7">
        <f>RANK(X1877,(W1877:Y1877,Z1877:AN1877))</f>
        <v>5</v>
      </c>
      <c r="M1877" s="7">
        <f>IF(Y1877&gt;0,RANK(Y1877,(W1877:Y1877,Z1877:AN1877)),0)</f>
        <v>1</v>
      </c>
      <c r="N1877" s="7"/>
      <c r="O1877" s="1">
        <f t="shared" si="1307"/>
        <v>11627</v>
      </c>
      <c r="P1877" s="2">
        <f t="shared" si="1308"/>
        <v>0.58668886870521753</v>
      </c>
      <c r="Q1877" s="2"/>
      <c r="R1877" s="2">
        <f t="shared" si="1309"/>
        <v>0.20496518316681805</v>
      </c>
      <c r="S1877" s="2">
        <f t="shared" si="1310"/>
        <v>0</v>
      </c>
      <c r="T1877" s="2">
        <f t="shared" si="1311"/>
        <v>0.79165405187203552</v>
      </c>
      <c r="U1877" s="2">
        <f t="shared" si="1312"/>
        <v>0</v>
      </c>
      <c r="V1877" s="2">
        <f t="shared" si="1313"/>
        <v>3.3807649611464763E-3</v>
      </c>
      <c r="W1877" s="1">
        <v>4062</v>
      </c>
      <c r="Y1877" s="1">
        <v>15689</v>
      </c>
      <c r="AE1877" s="1">
        <v>64</v>
      </c>
      <c r="AG1877" s="1">
        <f t="shared" si="1304"/>
        <v>0</v>
      </c>
      <c r="AH1877" s="191"/>
      <c r="AI1877" s="191"/>
      <c r="AJ1877" s="1">
        <v>3</v>
      </c>
      <c r="AY1877" t="s">
        <v>3367</v>
      </c>
      <c r="BA1877">
        <v>4</v>
      </c>
      <c r="BC1877" s="98">
        <v>49</v>
      </c>
      <c r="BD1877" s="100"/>
      <c r="BE1877">
        <v>49035</v>
      </c>
      <c r="BF1877">
        <f t="shared" si="1283"/>
        <v>4903504</v>
      </c>
      <c r="BH1877" t="s">
        <v>3303</v>
      </c>
      <c r="BP1877" s="191">
        <v>0</v>
      </c>
    </row>
    <row r="1878" spans="1:68" s="177" customFormat="1">
      <c r="A1878" s="177" t="s">
        <v>1154</v>
      </c>
      <c r="B1878" s="177" t="s">
        <v>1908</v>
      </c>
      <c r="C1878" s="1">
        <f>SUM(W1878:AN1878)</f>
        <v>170</v>
      </c>
      <c r="D1878" s="1"/>
      <c r="E1878" s="1"/>
      <c r="F1878" s="1"/>
      <c r="G1878" s="1"/>
      <c r="H1878" s="1"/>
      <c r="I1878" s="1"/>
      <c r="J1878" s="1"/>
      <c r="K1878" s="7">
        <f>RANK(W1878,(W1878:Y1878,AL1878:AN1878))</f>
        <v>2</v>
      </c>
      <c r="L1878" s="7" t="e">
        <f>RANK(X1878,(W1878:Y1878,AL1878:AN1878))</f>
        <v>#N/A</v>
      </c>
      <c r="M1878" s="7">
        <f>IF(Y1878&gt;0,RANK(Y1878,(W1878:Y1878,AL1878:AN1878)),0)</f>
        <v>1</v>
      </c>
      <c r="N1878" s="7"/>
      <c r="O1878" s="1">
        <f>MAX(W1878:AD1878)-LARGE(W1878:AD1878,2)</f>
        <v>139</v>
      </c>
      <c r="P1878" s="2">
        <f>O1878/C1878</f>
        <v>0.81764705882352939</v>
      </c>
      <c r="Q1878" s="2"/>
      <c r="R1878" s="2">
        <f t="shared" ref="R1878:U1881" si="1314">IF($C1878=0,"-",W1878/$C1878)</f>
        <v>8.2352941176470587E-2</v>
      </c>
      <c r="S1878" s="2">
        <f t="shared" si="1314"/>
        <v>0</v>
      </c>
      <c r="T1878" s="2">
        <f t="shared" si="1314"/>
        <v>0.9</v>
      </c>
      <c r="U1878" s="2">
        <f t="shared" si="1314"/>
        <v>0</v>
      </c>
      <c r="V1878" s="2">
        <f>IF(C1878=0,"-",(1-R1878-S1878-T1878-U1878))</f>
        <v>1.7647058823529349E-2</v>
      </c>
      <c r="W1878" s="1">
        <v>14</v>
      </c>
      <c r="X1878" s="1"/>
      <c r="Y1878" s="1">
        <v>153</v>
      </c>
      <c r="Z1878" s="1"/>
      <c r="AA1878" s="1"/>
      <c r="AB1878" s="1"/>
      <c r="AC1878" s="1"/>
      <c r="AD1878" s="1"/>
      <c r="AE1878" s="1">
        <v>3</v>
      </c>
      <c r="AF1878" s="1"/>
      <c r="AG1878" s="1">
        <f t="shared" si="1304"/>
        <v>0</v>
      </c>
      <c r="AH1878" s="191"/>
      <c r="AI1878" s="191"/>
      <c r="AJ1878" s="1">
        <v>0</v>
      </c>
      <c r="AY1878" s="177" t="s">
        <v>3371</v>
      </c>
      <c r="BA1878" s="177">
        <v>2</v>
      </c>
      <c r="BC1878" s="98">
        <v>49</v>
      </c>
      <c r="BD1878" s="100"/>
      <c r="BE1878" s="177">
        <v>49039</v>
      </c>
      <c r="BF1878" s="177">
        <f>BE1878*100+BA1878</f>
        <v>4903902</v>
      </c>
      <c r="BH1878" s="177" t="s">
        <v>3303</v>
      </c>
      <c r="BP1878" s="191">
        <v>0</v>
      </c>
    </row>
    <row r="1879" spans="1:68" s="177" customFormat="1">
      <c r="A1879" s="177" t="s">
        <v>1154</v>
      </c>
      <c r="B1879" s="177" t="s">
        <v>1908</v>
      </c>
      <c r="C1879" s="1">
        <f>SUM(W1879:AN1879)</f>
        <v>160</v>
      </c>
      <c r="D1879" s="1"/>
      <c r="E1879" s="1"/>
      <c r="F1879" s="1"/>
      <c r="G1879" s="1"/>
      <c r="H1879" s="1"/>
      <c r="I1879" s="1"/>
      <c r="J1879" s="1"/>
      <c r="K1879" s="7">
        <f>RANK(W1879,(W1879:Y1879,Z1879:AN1879))</f>
        <v>2</v>
      </c>
      <c r="L1879" s="7">
        <f>RANK(X1879,(W1879:Y1879,Z1879:AN1879))</f>
        <v>3</v>
      </c>
      <c r="M1879" s="7">
        <f>IF(Y1879&gt;0,RANK(Y1879,(W1879:Y1879,Z1879:AN1879)),0)</f>
        <v>1</v>
      </c>
      <c r="N1879" s="7"/>
      <c r="O1879" s="1">
        <f>MAX(W1879:AD1879)-LARGE(W1879:AD1879,2)</f>
        <v>100</v>
      </c>
      <c r="P1879" s="2">
        <f>O1879/C1879</f>
        <v>0.625</v>
      </c>
      <c r="Q1879" s="2"/>
      <c r="R1879" s="2">
        <f t="shared" si="1314"/>
        <v>0.1875</v>
      </c>
      <c r="S1879" s="2">
        <f t="shared" si="1314"/>
        <v>0</v>
      </c>
      <c r="T1879" s="2">
        <f t="shared" si="1314"/>
        <v>0.8125</v>
      </c>
      <c r="U1879" s="2">
        <f t="shared" si="1314"/>
        <v>0</v>
      </c>
      <c r="V1879" s="2">
        <f>IF(C1879=0,"-",(1-R1879-S1879-T1879-U1879))</f>
        <v>0</v>
      </c>
      <c r="W1879" s="1">
        <v>30</v>
      </c>
      <c r="X1879" s="1"/>
      <c r="Y1879" s="1">
        <v>130</v>
      </c>
      <c r="Z1879" s="1"/>
      <c r="AA1879" s="1"/>
      <c r="AB1879" s="1"/>
      <c r="AC1879" s="1"/>
      <c r="AD1879" s="1"/>
      <c r="AE1879" s="1">
        <v>0</v>
      </c>
      <c r="AF1879" s="1"/>
      <c r="AG1879" s="1">
        <f t="shared" si="1304"/>
        <v>0</v>
      </c>
      <c r="AH1879" s="191"/>
      <c r="AI1879" s="191"/>
      <c r="AJ1879" s="1">
        <v>0</v>
      </c>
      <c r="AY1879" s="177" t="s">
        <v>3372</v>
      </c>
      <c r="BA1879" s="177">
        <v>4</v>
      </c>
      <c r="BC1879" s="98">
        <v>49</v>
      </c>
      <c r="BD1879" s="100"/>
      <c r="BE1879" s="177">
        <v>49039</v>
      </c>
      <c r="BF1879" s="177">
        <f>BE1879*100+BA1879</f>
        <v>4903904</v>
      </c>
      <c r="BH1879" s="177" t="s">
        <v>3303</v>
      </c>
      <c r="BP1879" s="191">
        <v>0</v>
      </c>
    </row>
    <row r="1880" spans="1:68">
      <c r="A1880" t="s">
        <v>447</v>
      </c>
      <c r="B1880" t="s">
        <v>1908</v>
      </c>
      <c r="C1880" s="1">
        <f t="shared" si="1298"/>
        <v>7688</v>
      </c>
      <c r="D1880" s="1"/>
      <c r="E1880" s="1"/>
      <c r="F1880" s="1"/>
      <c r="G1880" s="1"/>
      <c r="H1880" s="1"/>
      <c r="I1880" s="1"/>
      <c r="J1880" s="1"/>
      <c r="K1880" s="7">
        <f>RANK(W1880,(W1880:Y1880,Z1880:AN1880))</f>
        <v>2</v>
      </c>
      <c r="L1880" s="7" t="e">
        <f>RANK(X1880,(W1880:Y1880,Z1880:AN1880))</f>
        <v>#N/A</v>
      </c>
      <c r="M1880" s="7">
        <f>IF(Y1880&gt;0,RANK(Y1880,(W1880:Y1880,Z1880:AN1880)),0)</f>
        <v>1</v>
      </c>
      <c r="N1880" s="7"/>
      <c r="O1880" s="1">
        <f>MAX(W1880:AD1880)-LARGE(W1880:AD1880,2)</f>
        <v>5409</v>
      </c>
      <c r="P1880" s="2">
        <f t="shared" si="1300"/>
        <v>0.70356399583766904</v>
      </c>
      <c r="Q1880" s="2"/>
      <c r="R1880" s="2">
        <f t="shared" si="1314"/>
        <v>0.14542143600416232</v>
      </c>
      <c r="S1880" s="2">
        <f t="shared" si="1314"/>
        <v>0</v>
      </c>
      <c r="T1880" s="2">
        <f t="shared" si="1314"/>
        <v>0.84898543184183139</v>
      </c>
      <c r="U1880" s="2">
        <f t="shared" si="1314"/>
        <v>0</v>
      </c>
      <c r="V1880" s="2">
        <f t="shared" si="1303"/>
        <v>5.5931321540062529E-3</v>
      </c>
      <c r="W1880" s="1">
        <v>1118</v>
      </c>
      <c r="Y1880" s="1">
        <v>6527</v>
      </c>
      <c r="AE1880" s="1">
        <v>34</v>
      </c>
      <c r="AG1880" s="1">
        <f t="shared" si="1304"/>
        <v>3</v>
      </c>
      <c r="AH1880" s="191"/>
      <c r="AI1880" s="191"/>
      <c r="AJ1880" s="1">
        <v>6</v>
      </c>
      <c r="AY1880" s="177" t="s">
        <v>1316</v>
      </c>
      <c r="AZ1880" s="177"/>
      <c r="BA1880" s="177">
        <v>3</v>
      </c>
      <c r="BC1880" s="98">
        <v>49</v>
      </c>
      <c r="BD1880" s="100"/>
      <c r="BE1880">
        <v>49049</v>
      </c>
      <c r="BF1880">
        <f t="shared" si="1283"/>
        <v>4904903</v>
      </c>
      <c r="BH1880" t="s">
        <v>3303</v>
      </c>
      <c r="BP1880" s="191">
        <v>3</v>
      </c>
    </row>
    <row r="1881" spans="1:68">
      <c r="A1881" t="s">
        <v>447</v>
      </c>
      <c r="B1881" t="s">
        <v>1908</v>
      </c>
      <c r="C1881" s="1">
        <f t="shared" si="1298"/>
        <v>68</v>
      </c>
      <c r="D1881" s="1"/>
      <c r="E1881" s="1"/>
      <c r="F1881" s="1"/>
      <c r="G1881" s="1"/>
      <c r="H1881" s="1"/>
      <c r="I1881" s="1"/>
      <c r="J1881" s="1"/>
      <c r="K1881" s="7">
        <f>RANK(W1881,(W1881:Y1881,Z1881:AN1881))</f>
        <v>2</v>
      </c>
      <c r="L1881" s="7">
        <f>RANK(X1881,(W1881:Y1881,Z1881:AN1881))</f>
        <v>4</v>
      </c>
      <c r="M1881" s="7">
        <f>IF(Y1881&gt;0,RANK(Y1881,(W1881:Y1881,Z1881:AN1881)),0)</f>
        <v>1</v>
      </c>
      <c r="N1881" s="7"/>
      <c r="O1881" s="1">
        <f>MAX(W1881:AD1881)-LARGE(W1881:AD1881,2)</f>
        <v>48</v>
      </c>
      <c r="P1881" s="2">
        <f t="shared" si="1300"/>
        <v>0.70588235294117652</v>
      </c>
      <c r="Q1881" s="2"/>
      <c r="R1881" s="2">
        <f t="shared" si="1314"/>
        <v>0.13235294117647059</v>
      </c>
      <c r="S1881" s="2">
        <f t="shared" si="1314"/>
        <v>0</v>
      </c>
      <c r="T1881" s="2">
        <f t="shared" si="1314"/>
        <v>0.83823529411764708</v>
      </c>
      <c r="U1881" s="2">
        <f t="shared" si="1314"/>
        <v>0</v>
      </c>
      <c r="V1881" s="2">
        <f t="shared" si="1303"/>
        <v>2.9411764705882359E-2</v>
      </c>
      <c r="W1881" s="1">
        <v>9</v>
      </c>
      <c r="Y1881" s="1">
        <v>57</v>
      </c>
      <c r="AE1881" s="1">
        <v>0</v>
      </c>
      <c r="AG1881" s="1">
        <f t="shared" si="1304"/>
        <v>2</v>
      </c>
      <c r="AH1881" s="191"/>
      <c r="AI1881" s="191"/>
      <c r="AJ1881" s="1">
        <v>0</v>
      </c>
      <c r="AY1881" s="177" t="s">
        <v>3370</v>
      </c>
      <c r="AZ1881" s="177"/>
      <c r="BA1881" s="177">
        <v>4</v>
      </c>
      <c r="BC1881" s="98">
        <v>49</v>
      </c>
      <c r="BD1881" s="100"/>
      <c r="BE1881">
        <v>49049</v>
      </c>
      <c r="BF1881">
        <f t="shared" si="1283"/>
        <v>4904904</v>
      </c>
      <c r="BH1881" t="s">
        <v>3303</v>
      </c>
      <c r="BP1881" s="191">
        <v>2</v>
      </c>
    </row>
    <row r="1882" spans="1:68">
      <c r="BD1882" s="100"/>
      <c r="BE1882"/>
    </row>
    <row r="1883" spans="1:68">
      <c r="A1883" s="48" t="s">
        <v>1728</v>
      </c>
      <c r="C1883" s="1"/>
      <c r="D1883" s="1"/>
      <c r="E1883" s="1"/>
      <c r="F1883" s="1"/>
      <c r="G1883" s="1"/>
      <c r="H1883" s="1"/>
      <c r="I1883" s="1"/>
      <c r="J1883" s="1"/>
      <c r="K1883" s="7"/>
      <c r="L1883" s="7"/>
      <c r="M1883" s="7"/>
      <c r="N1883" s="7"/>
      <c r="Q1883" s="2"/>
      <c r="R1883" s="2"/>
      <c r="S1883" s="2"/>
      <c r="T1883" s="2"/>
      <c r="U1883" s="2"/>
      <c r="V1883" s="2"/>
      <c r="BD1883" s="100"/>
      <c r="BE1883"/>
    </row>
    <row r="1884" spans="1:68">
      <c r="A1884" s="9" t="s">
        <v>1056</v>
      </c>
      <c r="B1884" t="s">
        <v>201</v>
      </c>
      <c r="C1884" s="1">
        <f t="shared" ref="C1884:C1914" si="1315">SUM(W1884:AN1884)</f>
        <v>1861</v>
      </c>
      <c r="D1884" s="1"/>
      <c r="E1884" s="1"/>
      <c r="F1884" s="1"/>
      <c r="G1884" s="1"/>
      <c r="H1884" s="1"/>
      <c r="I1884" s="1"/>
      <c r="J1884" s="1"/>
      <c r="K1884" s="7">
        <f>RANK(W1884,(W1884:Y1884,Z1884:AN1884))</f>
        <v>1</v>
      </c>
      <c r="L1884" s="7" t="e">
        <f>RANK(X1884,(W1884:Y1884,Z1884:AN1884))</f>
        <v>#N/A</v>
      </c>
      <c r="M1884" s="7">
        <f>IF(Y1884&gt;0,RANK(Y1884,(W1884:Y1884,Z1884:AN1884)),0)</f>
        <v>2</v>
      </c>
      <c r="N1884" s="7"/>
      <c r="O1884" s="1">
        <f t="shared" ref="O1884:O1914" si="1316">MAX(W1884:AD1884)-LARGE(W1884:AD1884,2)</f>
        <v>265</v>
      </c>
      <c r="P1884" s="2">
        <f t="shared" ref="P1884:P1914" si="1317">O1884/C1884</f>
        <v>0.14239656098871575</v>
      </c>
      <c r="Q1884" s="2"/>
      <c r="R1884" s="2">
        <f t="shared" ref="R1884:R1914" si="1318">IF($C1884=0,"-",W1884/$C1884)</f>
        <v>0.56851155292853306</v>
      </c>
      <c r="S1884" s="2">
        <f t="shared" ref="S1884:S1914" si="1319">IF($C1884=0,"-",X1884/$C1884)</f>
        <v>0</v>
      </c>
      <c r="T1884" s="2">
        <f t="shared" ref="T1884:T1914" si="1320">IF($C1884=0,"-",Y1884/$C1884)</f>
        <v>0.42611499193981728</v>
      </c>
      <c r="U1884" s="2">
        <f t="shared" ref="U1884:U1914" si="1321">IF($C1884=0,"-",Z1884/$C1884)</f>
        <v>5.3734551316496505E-3</v>
      </c>
      <c r="V1884" s="2">
        <f t="shared" ref="V1884:V1914" si="1322">IF(C1884=0,"-",(1-R1884-S1884-T1884-U1884))</f>
        <v>1.214306433183765E-17</v>
      </c>
      <c r="W1884" s="1">
        <v>1058</v>
      </c>
      <c r="Y1884" s="1">
        <v>793</v>
      </c>
      <c r="Z1884" s="1">
        <v>10</v>
      </c>
      <c r="AY1884" s="177" t="str">
        <f t="shared" ref="AY1884:AY1914" si="1323">A1884&amp;" "&amp;"CD"&amp;BA1884</f>
        <v>Bedford CD5</v>
      </c>
      <c r="BA1884">
        <v>5</v>
      </c>
      <c r="BC1884" s="98">
        <v>51</v>
      </c>
      <c r="BD1884" s="100"/>
      <c r="BE1884">
        <v>51019</v>
      </c>
      <c r="BF1884">
        <f t="shared" si="1283"/>
        <v>5101905</v>
      </c>
      <c r="BH1884" t="s">
        <v>3303</v>
      </c>
    </row>
    <row r="1885" spans="1:68">
      <c r="A1885" s="9" t="s">
        <v>1056</v>
      </c>
      <c r="B1885" t="s">
        <v>201</v>
      </c>
      <c r="C1885" s="1">
        <f t="shared" si="1315"/>
        <v>1461</v>
      </c>
      <c r="D1885" s="1"/>
      <c r="E1885" s="1"/>
      <c r="F1885" s="1"/>
      <c r="G1885" s="1"/>
      <c r="H1885" s="1"/>
      <c r="I1885" s="1"/>
      <c r="J1885" s="1"/>
      <c r="K1885" s="7">
        <f>RANK(W1885,(W1885:Y1885,Z1885:AN1885))</f>
        <v>1</v>
      </c>
      <c r="L1885" s="7" t="e">
        <f>RANK(X1885,(W1885:Y1885,Z1885:AN1885))</f>
        <v>#N/A</v>
      </c>
      <c r="M1885" s="7">
        <f>IF(Y1885&gt;0,RANK(Y1885,(W1885:Y1885,Z1885:AN1885)),0)</f>
        <v>2</v>
      </c>
      <c r="N1885" s="7"/>
      <c r="O1885" s="1">
        <f t="shared" si="1316"/>
        <v>187</v>
      </c>
      <c r="P1885" s="2">
        <f t="shared" si="1317"/>
        <v>0.12799452429842573</v>
      </c>
      <c r="Q1885" s="2"/>
      <c r="R1885" s="2">
        <f t="shared" si="1318"/>
        <v>0.55989048596851476</v>
      </c>
      <c r="S1885" s="2">
        <f t="shared" si="1319"/>
        <v>0</v>
      </c>
      <c r="T1885" s="2">
        <f t="shared" si="1320"/>
        <v>0.43189596167008898</v>
      </c>
      <c r="U1885" s="2">
        <f t="shared" si="1321"/>
        <v>8.2135523613963042E-3</v>
      </c>
      <c r="V1885" s="2">
        <f t="shared" si="1322"/>
        <v>-4.5102810375396984E-17</v>
      </c>
      <c r="W1885" s="1">
        <v>818</v>
      </c>
      <c r="Y1885" s="1">
        <v>631</v>
      </c>
      <c r="Z1885" s="1">
        <v>12</v>
      </c>
      <c r="AY1885" s="177" t="str">
        <f t="shared" si="1323"/>
        <v>Bedford CD6</v>
      </c>
      <c r="BA1885">
        <v>6</v>
      </c>
      <c r="BC1885" s="98">
        <v>51</v>
      </c>
      <c r="BD1885" s="100"/>
      <c r="BE1885">
        <v>51019</v>
      </c>
      <c r="BF1885">
        <f t="shared" si="1283"/>
        <v>5101906</v>
      </c>
      <c r="BH1885" t="s">
        <v>3303</v>
      </c>
    </row>
    <row r="1886" spans="1:68">
      <c r="A1886" s="9" t="s">
        <v>2334</v>
      </c>
      <c r="B1886" t="s">
        <v>201</v>
      </c>
      <c r="C1886" s="1">
        <f t="shared" si="1315"/>
        <v>18324</v>
      </c>
      <c r="D1886" s="1"/>
      <c r="E1886" s="1"/>
      <c r="F1886" s="1"/>
      <c r="G1886" s="1"/>
      <c r="H1886" s="1"/>
      <c r="I1886" s="1"/>
      <c r="J1886" s="1"/>
      <c r="K1886" s="7">
        <f>RANK(W1886,(W1886:Y1886,Z1886:AN1886))</f>
        <v>1</v>
      </c>
      <c r="L1886" s="7" t="e">
        <f>RANK(X1886,(W1886:Y1886,Z1886:AN1886))</f>
        <v>#N/A</v>
      </c>
      <c r="M1886" s="7">
        <f>IF(Y1886&gt;0,RANK(Y1886,(W1886:Y1886,Z1886:AN1886)),0)</f>
        <v>2</v>
      </c>
      <c r="N1886" s="7"/>
      <c r="O1886" s="1">
        <f t="shared" si="1316"/>
        <v>7699</v>
      </c>
      <c r="P1886" s="2">
        <f t="shared" si="1317"/>
        <v>0.42015935385287057</v>
      </c>
      <c r="Q1886" s="2"/>
      <c r="R1886" s="2">
        <f t="shared" si="1318"/>
        <v>0.70814232700283786</v>
      </c>
      <c r="S1886" s="2">
        <f t="shared" si="1319"/>
        <v>0</v>
      </c>
      <c r="T1886" s="2">
        <f t="shared" si="1320"/>
        <v>0.28798297314996724</v>
      </c>
      <c r="U1886" s="2">
        <f t="shared" si="1321"/>
        <v>3.8746998471949354E-3</v>
      </c>
      <c r="V1886" s="2">
        <f t="shared" si="1322"/>
        <v>-2.8622937353617317E-17</v>
      </c>
      <c r="W1886" s="1">
        <v>12976</v>
      </c>
      <c r="Y1886" s="1">
        <v>5277</v>
      </c>
      <c r="Z1886" s="1">
        <v>71</v>
      </c>
      <c r="AY1886" s="177" t="str">
        <f t="shared" si="1323"/>
        <v>Chesterfield CD4</v>
      </c>
      <c r="BA1886">
        <v>4</v>
      </c>
      <c r="BC1886" s="98">
        <v>51</v>
      </c>
      <c r="BD1886" s="100"/>
      <c r="BE1886">
        <v>51041</v>
      </c>
      <c r="BF1886">
        <f t="shared" si="1283"/>
        <v>5104104</v>
      </c>
      <c r="BH1886" t="s">
        <v>3303</v>
      </c>
    </row>
    <row r="1887" spans="1:68">
      <c r="A1887" s="9" t="s">
        <v>2334</v>
      </c>
      <c r="B1887" t="s">
        <v>201</v>
      </c>
      <c r="C1887" s="1">
        <f t="shared" si="1315"/>
        <v>15939</v>
      </c>
      <c r="D1887" s="1"/>
      <c r="E1887" s="1"/>
      <c r="F1887" s="1"/>
      <c r="G1887" s="1"/>
      <c r="H1887" s="1"/>
      <c r="I1887" s="1"/>
      <c r="J1887" s="1"/>
      <c r="K1887" s="7">
        <f>RANK(W1887,(W1887:Y1887,Z1887:AN1887))</f>
        <v>1</v>
      </c>
      <c r="L1887" s="7" t="e">
        <f>RANK(X1887,(W1887:Y1887,Z1887:AN1887))</f>
        <v>#N/A</v>
      </c>
      <c r="M1887" s="7">
        <f>IF(Y1887&gt;0,RANK(Y1887,(W1887:Y1887,Z1887:AN1887)),0)</f>
        <v>2</v>
      </c>
      <c r="N1887" s="7"/>
      <c r="O1887" s="1">
        <f t="shared" si="1316"/>
        <v>3404</v>
      </c>
      <c r="P1887" s="2">
        <f t="shared" si="1317"/>
        <v>0.21356421356421357</v>
      </c>
      <c r="Q1887" s="2"/>
      <c r="R1887" s="2">
        <f t="shared" si="1318"/>
        <v>0.60486856139030054</v>
      </c>
      <c r="S1887" s="2">
        <f t="shared" si="1319"/>
        <v>0</v>
      </c>
      <c r="T1887" s="2">
        <f t="shared" si="1320"/>
        <v>0.39130434782608697</v>
      </c>
      <c r="U1887" s="2">
        <f t="shared" si="1321"/>
        <v>3.8270907836125225E-3</v>
      </c>
      <c r="V1887" s="2">
        <f t="shared" si="1322"/>
        <v>-3.6862873864507151E-17</v>
      </c>
      <c r="W1887" s="1">
        <v>9641</v>
      </c>
      <c r="Y1887" s="1">
        <v>6237</v>
      </c>
      <c r="Z1887" s="1">
        <v>61</v>
      </c>
      <c r="AY1887" s="177" t="str">
        <f t="shared" si="1323"/>
        <v>Chesterfield CD7</v>
      </c>
      <c r="BA1887">
        <v>7</v>
      </c>
      <c r="BC1887" s="98">
        <v>51</v>
      </c>
      <c r="BD1887" s="100"/>
      <c r="BE1887">
        <v>51041</v>
      </c>
      <c r="BF1887">
        <f t="shared" si="1283"/>
        <v>5104107</v>
      </c>
      <c r="BH1887" t="s">
        <v>3303</v>
      </c>
    </row>
    <row r="1888" spans="1:68">
      <c r="A1888" s="9" t="s">
        <v>2199</v>
      </c>
      <c r="B1888" t="s">
        <v>201</v>
      </c>
      <c r="C1888" s="1">
        <f t="shared" si="1315"/>
        <v>45461</v>
      </c>
      <c r="D1888" s="1"/>
      <c r="E1888" s="1"/>
      <c r="F1888" s="1"/>
      <c r="G1888" s="1"/>
      <c r="H1888" s="1"/>
      <c r="I1888" s="1"/>
      <c r="J1888" s="1"/>
      <c r="K1888" s="7">
        <f>RANK(W1888,(W1888:Y1888,Z1888:AN1888))</f>
        <v>1</v>
      </c>
      <c r="L1888" s="7" t="e">
        <f>RANK(X1888,(W1888:Y1888,Z1888:AN1888))</f>
        <v>#N/A</v>
      </c>
      <c r="M1888" s="7">
        <f>IF(Y1888&gt;0,RANK(Y1888,(W1888:Y1888,Z1888:AN1888)),0)</f>
        <v>2</v>
      </c>
      <c r="N1888" s="7"/>
      <c r="O1888" s="1">
        <f t="shared" si="1316"/>
        <v>14615</v>
      </c>
      <c r="P1888" s="2">
        <f t="shared" si="1317"/>
        <v>0.32148434922241043</v>
      </c>
      <c r="Q1888" s="2"/>
      <c r="R1888" s="2">
        <f t="shared" si="1318"/>
        <v>0.65805855568509275</v>
      </c>
      <c r="S1888" s="2">
        <f t="shared" si="1319"/>
        <v>0</v>
      </c>
      <c r="T1888" s="2">
        <f t="shared" si="1320"/>
        <v>0.33657420646268232</v>
      </c>
      <c r="U1888" s="2">
        <f t="shared" si="1321"/>
        <v>5.3672378522249837E-3</v>
      </c>
      <c r="V1888" s="2">
        <f t="shared" si="1322"/>
        <v>-5.7245874707234634E-17</v>
      </c>
      <c r="W1888" s="1">
        <v>29916</v>
      </c>
      <c r="Y1888" s="1">
        <v>15301</v>
      </c>
      <c r="Z1888" s="1">
        <v>244</v>
      </c>
      <c r="AY1888" s="177" t="str">
        <f t="shared" si="1323"/>
        <v>Fairfax CD8</v>
      </c>
      <c r="BA1888">
        <v>8</v>
      </c>
      <c r="BC1888" s="98">
        <v>51</v>
      </c>
      <c r="BD1888" s="100"/>
      <c r="BE1888">
        <v>51059</v>
      </c>
      <c r="BF1888">
        <f t="shared" si="1283"/>
        <v>5105908</v>
      </c>
      <c r="BH1888" t="s">
        <v>3303</v>
      </c>
    </row>
    <row r="1889" spans="1:60">
      <c r="A1889" s="9" t="s">
        <v>2199</v>
      </c>
      <c r="B1889" t="s">
        <v>201</v>
      </c>
      <c r="C1889" s="1">
        <f t="shared" si="1315"/>
        <v>24141</v>
      </c>
      <c r="D1889" s="1"/>
      <c r="E1889" s="1"/>
      <c r="F1889" s="1"/>
      <c r="G1889" s="1"/>
      <c r="H1889" s="1"/>
      <c r="I1889" s="1"/>
      <c r="J1889" s="1"/>
      <c r="K1889" s="7">
        <f>RANK(W1889,(W1889:Y1889,Z1889:AN1889))</f>
        <v>1</v>
      </c>
      <c r="L1889" s="7" t="e">
        <f>RANK(X1889,(W1889:Y1889,Z1889:AN1889))</f>
        <v>#N/A</v>
      </c>
      <c r="M1889" s="7">
        <f>IF(Y1889&gt;0,RANK(Y1889,(W1889:Y1889,Z1889:AN1889)),0)</f>
        <v>2</v>
      </c>
      <c r="N1889" s="7"/>
      <c r="O1889" s="1">
        <f t="shared" si="1316"/>
        <v>6877</v>
      </c>
      <c r="P1889" s="2">
        <f t="shared" si="1317"/>
        <v>0.28486806677436727</v>
      </c>
      <c r="Q1889" s="2"/>
      <c r="R1889" s="2">
        <f t="shared" si="1318"/>
        <v>0.63986578849260589</v>
      </c>
      <c r="S1889" s="2">
        <f t="shared" si="1319"/>
        <v>0</v>
      </c>
      <c r="T1889" s="2">
        <f t="shared" si="1320"/>
        <v>0.35499772171823868</v>
      </c>
      <c r="U1889" s="2">
        <f t="shared" si="1321"/>
        <v>5.1364897891553792E-3</v>
      </c>
      <c r="V1889" s="2">
        <f t="shared" si="1322"/>
        <v>5.0306980803327406E-17</v>
      </c>
      <c r="W1889" s="1">
        <v>15447</v>
      </c>
      <c r="Y1889" s="1">
        <v>8570</v>
      </c>
      <c r="Z1889" s="1">
        <v>124</v>
      </c>
      <c r="AY1889" s="177" t="str">
        <f t="shared" si="1323"/>
        <v>Fairfax CD10</v>
      </c>
      <c r="BA1889">
        <v>10</v>
      </c>
      <c r="BC1889" s="98">
        <v>51</v>
      </c>
      <c r="BD1889" s="100"/>
      <c r="BE1889">
        <v>51059</v>
      </c>
      <c r="BF1889">
        <f t="shared" si="1283"/>
        <v>5105910</v>
      </c>
      <c r="BH1889" t="s">
        <v>3303</v>
      </c>
    </row>
    <row r="1890" spans="1:60">
      <c r="A1890" s="9" t="s">
        <v>2199</v>
      </c>
      <c r="B1890" t="s">
        <v>201</v>
      </c>
      <c r="C1890" s="1">
        <f t="shared" si="1315"/>
        <v>70216</v>
      </c>
      <c r="D1890" s="1"/>
      <c r="E1890" s="1"/>
      <c r="F1890" s="1"/>
      <c r="G1890" s="1"/>
      <c r="H1890" s="1"/>
      <c r="I1890" s="1"/>
      <c r="J1890" s="1"/>
      <c r="K1890" s="7">
        <f>RANK(W1890,(W1890:Y1890,Z1890:AN1890))</f>
        <v>1</v>
      </c>
      <c r="L1890" s="7" t="e">
        <f>RANK(X1890,(W1890:Y1890,Z1890:AN1890))</f>
        <v>#N/A</v>
      </c>
      <c r="M1890" s="7">
        <f>IF(Y1890&gt;0,RANK(Y1890,(W1890:Y1890,Z1890:AN1890)),0)</f>
        <v>2</v>
      </c>
      <c r="N1890" s="7"/>
      <c r="O1890" s="1">
        <f t="shared" si="1316"/>
        <v>15725</v>
      </c>
      <c r="P1890" s="2">
        <f t="shared" si="1317"/>
        <v>0.2239518058562151</v>
      </c>
      <c r="Q1890" s="2"/>
      <c r="R1890" s="2">
        <f t="shared" si="1318"/>
        <v>0.60931981314800043</v>
      </c>
      <c r="S1890" s="2">
        <f t="shared" si="1319"/>
        <v>0</v>
      </c>
      <c r="T1890" s="2">
        <f t="shared" si="1320"/>
        <v>0.38536800729178533</v>
      </c>
      <c r="U1890" s="2">
        <f t="shared" si="1321"/>
        <v>5.3121795602141964E-3</v>
      </c>
      <c r="V1890" s="2">
        <f t="shared" si="1322"/>
        <v>3.9898639947466563E-17</v>
      </c>
      <c r="W1890" s="1">
        <v>42784</v>
      </c>
      <c r="Y1890" s="1">
        <v>27059</v>
      </c>
      <c r="Z1890" s="1">
        <v>373</v>
      </c>
      <c r="AY1890" s="177" t="str">
        <f t="shared" si="1323"/>
        <v>Fairfax CD11</v>
      </c>
      <c r="BA1890">
        <v>11</v>
      </c>
      <c r="BC1890" s="98">
        <v>51</v>
      </c>
      <c r="BD1890" s="100"/>
      <c r="BE1890">
        <v>51059</v>
      </c>
      <c r="BF1890">
        <f t="shared" si="1283"/>
        <v>5105911</v>
      </c>
      <c r="BH1890" t="s">
        <v>3303</v>
      </c>
    </row>
    <row r="1891" spans="1:60">
      <c r="A1891" s="9" t="s">
        <v>1492</v>
      </c>
      <c r="B1891" t="s">
        <v>201</v>
      </c>
      <c r="C1891" s="1">
        <f t="shared" si="1315"/>
        <v>863</v>
      </c>
      <c r="D1891" s="1"/>
      <c r="E1891" s="1"/>
      <c r="F1891" s="1"/>
      <c r="G1891" s="1"/>
      <c r="H1891" s="1"/>
      <c r="I1891" s="1"/>
      <c r="J1891" s="1"/>
      <c r="K1891" s="7">
        <f>RANK(W1891,(W1891:Y1891,Z1891:AN1891))</f>
        <v>1</v>
      </c>
      <c r="L1891" s="7" t="e">
        <f>RANK(X1891,(W1891:Y1891,Z1891:AN1891))</f>
        <v>#N/A</v>
      </c>
      <c r="M1891" s="7">
        <f>IF(Y1891&gt;0,RANK(Y1891,(W1891:Y1891,Z1891:AN1891)),0)</f>
        <v>2</v>
      </c>
      <c r="N1891" s="7"/>
      <c r="O1891" s="1">
        <f t="shared" si="1316"/>
        <v>69</v>
      </c>
      <c r="P1891" s="2">
        <f t="shared" si="1317"/>
        <v>7.9953650057937434E-2</v>
      </c>
      <c r="Q1891" s="2"/>
      <c r="R1891" s="2">
        <f t="shared" si="1318"/>
        <v>0.53418308227114719</v>
      </c>
      <c r="S1891" s="2">
        <f t="shared" si="1319"/>
        <v>0</v>
      </c>
      <c r="T1891" s="2">
        <f t="shared" si="1320"/>
        <v>0.45422943221320972</v>
      </c>
      <c r="U1891" s="2">
        <f t="shared" si="1321"/>
        <v>1.1587485515643106E-2</v>
      </c>
      <c r="V1891" s="2">
        <f t="shared" si="1322"/>
        <v>-1.3877787807814457E-17</v>
      </c>
      <c r="W1891" s="1">
        <v>461</v>
      </c>
      <c r="Y1891" s="1">
        <v>392</v>
      </c>
      <c r="Z1891" s="1">
        <v>10</v>
      </c>
      <c r="AY1891" s="177" t="str">
        <f t="shared" si="1323"/>
        <v>Fauquier CD1</v>
      </c>
      <c r="BA1891">
        <v>1</v>
      </c>
      <c r="BC1891" s="98">
        <v>51</v>
      </c>
      <c r="BD1891" s="100"/>
      <c r="BE1891">
        <v>51061</v>
      </c>
      <c r="BF1891">
        <f t="shared" si="1283"/>
        <v>5106101</v>
      </c>
      <c r="BH1891" t="s">
        <v>3303</v>
      </c>
    </row>
    <row r="1892" spans="1:60">
      <c r="A1892" s="9" t="s">
        <v>1492</v>
      </c>
      <c r="B1892" t="s">
        <v>201</v>
      </c>
      <c r="C1892" s="1">
        <f t="shared" si="1315"/>
        <v>4381</v>
      </c>
      <c r="D1892" s="1"/>
      <c r="E1892" s="1"/>
      <c r="F1892" s="1"/>
      <c r="G1892" s="1"/>
      <c r="H1892" s="1"/>
      <c r="I1892" s="1"/>
      <c r="J1892" s="1"/>
      <c r="K1892" s="7">
        <f>RANK(W1892,(W1892:Y1892,Z1892:AN1892))</f>
        <v>1</v>
      </c>
      <c r="L1892" s="7" t="e">
        <f>RANK(X1892,(W1892:Y1892,Z1892:AN1892))</f>
        <v>#N/A</v>
      </c>
      <c r="M1892" s="7">
        <f>IF(Y1892&gt;0,RANK(Y1892,(W1892:Y1892,Z1892:AN1892)),0)</f>
        <v>2</v>
      </c>
      <c r="N1892" s="7"/>
      <c r="O1892" s="1">
        <f t="shared" si="1316"/>
        <v>446</v>
      </c>
      <c r="P1892" s="2">
        <f t="shared" si="1317"/>
        <v>0.10180324126911663</v>
      </c>
      <c r="Q1892" s="2"/>
      <c r="R1892" s="2">
        <f t="shared" si="1318"/>
        <v>0.54759187400136955</v>
      </c>
      <c r="S1892" s="2">
        <f t="shared" si="1319"/>
        <v>0</v>
      </c>
      <c r="T1892" s="2">
        <f t="shared" si="1320"/>
        <v>0.44578863273225289</v>
      </c>
      <c r="U1892" s="2">
        <f t="shared" si="1321"/>
        <v>6.6194932663775395E-3</v>
      </c>
      <c r="V1892" s="2">
        <f t="shared" si="1322"/>
        <v>2.3418766925686896E-17</v>
      </c>
      <c r="W1892" s="1">
        <v>2399</v>
      </c>
      <c r="Y1892" s="1">
        <v>1953</v>
      </c>
      <c r="Z1892" s="1">
        <v>29</v>
      </c>
      <c r="AY1892" s="177" t="str">
        <f t="shared" si="1323"/>
        <v>Fauquier CD5</v>
      </c>
      <c r="BA1892">
        <v>5</v>
      </c>
      <c r="BC1892" s="98">
        <v>51</v>
      </c>
      <c r="BD1892" s="100"/>
      <c r="BE1892">
        <v>51061</v>
      </c>
      <c r="BF1892">
        <f t="shared" si="1283"/>
        <v>5106105</v>
      </c>
      <c r="BH1892" t="s">
        <v>3303</v>
      </c>
    </row>
    <row r="1893" spans="1:60">
      <c r="A1893" s="9" t="s">
        <v>2454</v>
      </c>
      <c r="B1893" t="s">
        <v>201</v>
      </c>
      <c r="C1893" s="1">
        <f t="shared" si="1315"/>
        <v>16457</v>
      </c>
      <c r="D1893" s="1"/>
      <c r="E1893" s="1"/>
      <c r="F1893" s="1"/>
      <c r="G1893" s="1"/>
      <c r="H1893" s="1"/>
      <c r="I1893" s="1"/>
      <c r="J1893" s="1"/>
      <c r="K1893" s="7">
        <f>RANK(W1893,(W1893:Y1893,Z1893:AN1893))</f>
        <v>1</v>
      </c>
      <c r="L1893" s="7" t="e">
        <f>RANK(X1893,(W1893:Y1893,Z1893:AN1893))</f>
        <v>#N/A</v>
      </c>
      <c r="M1893" s="7">
        <f>IF(Y1893&gt;0,RANK(Y1893,(W1893:Y1893,Z1893:AN1893)),0)</f>
        <v>2</v>
      </c>
      <c r="N1893" s="7"/>
      <c r="O1893" s="1">
        <f t="shared" si="1316"/>
        <v>10361</v>
      </c>
      <c r="P1893" s="2">
        <f t="shared" si="1317"/>
        <v>0.62958011788296775</v>
      </c>
      <c r="Q1893" s="2"/>
      <c r="R1893" s="2">
        <f t="shared" si="1318"/>
        <v>0.81296712645075042</v>
      </c>
      <c r="S1893" s="2">
        <f t="shared" si="1319"/>
        <v>0</v>
      </c>
      <c r="T1893" s="2">
        <f t="shared" si="1320"/>
        <v>0.1833870085677827</v>
      </c>
      <c r="U1893" s="2">
        <f t="shared" si="1321"/>
        <v>3.6458649814668531E-3</v>
      </c>
      <c r="V1893" s="2">
        <f t="shared" si="1322"/>
        <v>2.5587171270657905E-17</v>
      </c>
      <c r="W1893" s="1">
        <v>13379</v>
      </c>
      <c r="Y1893" s="1">
        <v>3018</v>
      </c>
      <c r="Z1893" s="1">
        <v>60</v>
      </c>
      <c r="AY1893" s="177" t="str">
        <f t="shared" si="1323"/>
        <v>Henrico CD3</v>
      </c>
      <c r="BA1893">
        <v>3</v>
      </c>
      <c r="BC1893" s="98">
        <v>51</v>
      </c>
      <c r="BD1893" s="100"/>
      <c r="BE1893">
        <v>51087</v>
      </c>
      <c r="BF1893">
        <f t="shared" si="1283"/>
        <v>5108703</v>
      </c>
      <c r="BH1893" t="s">
        <v>3303</v>
      </c>
    </row>
    <row r="1894" spans="1:60">
      <c r="A1894" s="9" t="s">
        <v>2454</v>
      </c>
      <c r="B1894" t="s">
        <v>201</v>
      </c>
      <c r="C1894" s="1">
        <f t="shared" si="1315"/>
        <v>23926</v>
      </c>
      <c r="D1894" s="1"/>
      <c r="E1894" s="1"/>
      <c r="F1894" s="1"/>
      <c r="G1894" s="1"/>
      <c r="H1894" s="1"/>
      <c r="I1894" s="1"/>
      <c r="J1894" s="1"/>
      <c r="K1894" s="7">
        <f>RANK(W1894,(W1894:Y1894,Z1894:AN1894))</f>
        <v>1</v>
      </c>
      <c r="L1894" s="7" t="e">
        <f>RANK(X1894,(W1894:Y1894,Z1894:AN1894))</f>
        <v>#N/A</v>
      </c>
      <c r="M1894" s="7">
        <f>IF(Y1894&gt;0,RANK(Y1894,(W1894:Y1894,Z1894:AN1894)),0)</f>
        <v>2</v>
      </c>
      <c r="N1894" s="7"/>
      <c r="O1894" s="1">
        <f t="shared" si="1316"/>
        <v>5815</v>
      </c>
      <c r="P1894" s="2">
        <f t="shared" si="1317"/>
        <v>0.24304104321658446</v>
      </c>
      <c r="Q1894" s="2"/>
      <c r="R1894" s="2">
        <f t="shared" si="1318"/>
        <v>0.61819777647747221</v>
      </c>
      <c r="S1894" s="2">
        <f t="shared" si="1319"/>
        <v>0</v>
      </c>
      <c r="T1894" s="2">
        <f t="shared" si="1320"/>
        <v>0.37515673326088772</v>
      </c>
      <c r="U1894" s="2">
        <f t="shared" si="1321"/>
        <v>6.6454902616400573E-3</v>
      </c>
      <c r="V1894" s="2">
        <f t="shared" si="1322"/>
        <v>1.7347234759768071E-17</v>
      </c>
      <c r="W1894" s="1">
        <v>14791</v>
      </c>
      <c r="Y1894" s="1">
        <v>8976</v>
      </c>
      <c r="Z1894" s="1">
        <v>159</v>
      </c>
      <c r="AY1894" s="177" t="str">
        <f t="shared" si="1323"/>
        <v>Henrico CD7</v>
      </c>
      <c r="BA1894">
        <v>7</v>
      </c>
      <c r="BC1894" s="98">
        <v>51</v>
      </c>
      <c r="BD1894" s="100"/>
      <c r="BE1894">
        <v>51087</v>
      </c>
      <c r="BF1894">
        <f t="shared" si="1283"/>
        <v>5108707</v>
      </c>
      <c r="BH1894" t="s">
        <v>3303</v>
      </c>
    </row>
    <row r="1895" spans="1:60">
      <c r="A1895" s="9" t="s">
        <v>2107</v>
      </c>
      <c r="B1895" t="s">
        <v>201</v>
      </c>
      <c r="C1895" s="1">
        <f t="shared" si="1315"/>
        <v>882</v>
      </c>
      <c r="D1895" s="1"/>
      <c r="E1895" s="1"/>
      <c r="F1895" s="1"/>
      <c r="G1895" s="1"/>
      <c r="H1895" s="1"/>
      <c r="I1895" s="1"/>
      <c r="J1895" s="1"/>
      <c r="K1895" s="7">
        <f>RANK(W1895,(W1895:Y1895,Z1895:AN1895))</f>
        <v>1</v>
      </c>
      <c r="L1895" s="7" t="e">
        <f>RANK(X1895,(W1895:Y1895,Z1895:AN1895))</f>
        <v>#N/A</v>
      </c>
      <c r="M1895" s="7">
        <f>IF(Y1895&gt;0,RANK(Y1895,(W1895:Y1895,Z1895:AN1895)),0)</f>
        <v>2</v>
      </c>
      <c r="N1895" s="7"/>
      <c r="O1895" s="1">
        <f t="shared" si="1316"/>
        <v>475</v>
      </c>
      <c r="P1895" s="2">
        <f t="shared" si="1317"/>
        <v>0.53854875283446713</v>
      </c>
      <c r="Q1895" s="2"/>
      <c r="R1895" s="2">
        <f t="shared" si="1318"/>
        <v>0.76757369614512472</v>
      </c>
      <c r="S1895" s="2">
        <f t="shared" si="1319"/>
        <v>0</v>
      </c>
      <c r="T1895" s="2">
        <f t="shared" si="1320"/>
        <v>0.22902494331065759</v>
      </c>
      <c r="U1895" s="2">
        <f t="shared" si="1321"/>
        <v>3.4013605442176869E-3</v>
      </c>
      <c r="V1895" s="2">
        <f t="shared" si="1322"/>
        <v>3.903127820947816E-18</v>
      </c>
      <c r="W1895" s="1">
        <v>677</v>
      </c>
      <c r="Y1895" s="1">
        <v>202</v>
      </c>
      <c r="Z1895" s="1">
        <v>3</v>
      </c>
      <c r="AY1895" s="177" t="str">
        <f t="shared" si="1323"/>
        <v>Henry CD5</v>
      </c>
      <c r="BA1895">
        <v>5</v>
      </c>
      <c r="BC1895" s="98">
        <v>51</v>
      </c>
      <c r="BD1895" s="100"/>
      <c r="BE1895">
        <v>51089</v>
      </c>
      <c r="BF1895">
        <f t="shared" si="1283"/>
        <v>5108905</v>
      </c>
      <c r="BH1895" t="s">
        <v>3303</v>
      </c>
    </row>
    <row r="1896" spans="1:60">
      <c r="A1896" s="9" t="s">
        <v>2107</v>
      </c>
      <c r="B1896" t="s">
        <v>201</v>
      </c>
      <c r="C1896" s="1">
        <f t="shared" si="1315"/>
        <v>1608</v>
      </c>
      <c r="D1896" s="1"/>
      <c r="E1896" s="1"/>
      <c r="F1896" s="1"/>
      <c r="G1896" s="1"/>
      <c r="H1896" s="1"/>
      <c r="I1896" s="1"/>
      <c r="J1896" s="1"/>
      <c r="K1896" s="7">
        <f>RANK(W1896,(W1896:Y1896,Z1896:AN1896))</f>
        <v>1</v>
      </c>
      <c r="L1896" s="7" t="e">
        <f>RANK(X1896,(W1896:Y1896,Z1896:AN1896))</f>
        <v>#N/A</v>
      </c>
      <c r="M1896" s="7">
        <f>IF(Y1896&gt;0,RANK(Y1896,(W1896:Y1896,Z1896:AN1896)),0)</f>
        <v>2</v>
      </c>
      <c r="N1896" s="7"/>
      <c r="O1896" s="1">
        <f t="shared" si="1316"/>
        <v>671</v>
      </c>
      <c r="P1896" s="2">
        <f t="shared" si="1317"/>
        <v>0.41728855721393032</v>
      </c>
      <c r="Q1896" s="2"/>
      <c r="R1896" s="2">
        <f t="shared" si="1318"/>
        <v>0.70460199004975121</v>
      </c>
      <c r="S1896" s="2">
        <f t="shared" si="1319"/>
        <v>0</v>
      </c>
      <c r="T1896" s="2">
        <f t="shared" si="1320"/>
        <v>0.28731343283582089</v>
      </c>
      <c r="U1896" s="2">
        <f t="shared" si="1321"/>
        <v>8.0845771144278603E-3</v>
      </c>
      <c r="V1896" s="2">
        <f t="shared" si="1322"/>
        <v>3.2959746043559335E-17</v>
      </c>
      <c r="W1896" s="1">
        <v>1133</v>
      </c>
      <c r="Y1896" s="1">
        <v>462</v>
      </c>
      <c r="Z1896" s="1">
        <v>13</v>
      </c>
      <c r="AY1896" s="177" t="str">
        <f t="shared" si="1323"/>
        <v>Henry CD9</v>
      </c>
      <c r="BA1896">
        <v>9</v>
      </c>
      <c r="BC1896" s="98">
        <v>51</v>
      </c>
      <c r="BD1896" s="100"/>
      <c r="BE1896">
        <v>51089</v>
      </c>
      <c r="BF1896">
        <f t="shared" si="1283"/>
        <v>5108909</v>
      </c>
      <c r="BH1896" t="s">
        <v>3303</v>
      </c>
    </row>
    <row r="1897" spans="1:60">
      <c r="A1897" s="9" t="s">
        <v>1226</v>
      </c>
      <c r="B1897" t="s">
        <v>201</v>
      </c>
      <c r="C1897" s="1">
        <f t="shared" si="1315"/>
        <v>1001</v>
      </c>
      <c r="D1897" s="1"/>
      <c r="E1897" s="1"/>
      <c r="F1897" s="1"/>
      <c r="G1897" s="1"/>
      <c r="H1897" s="1"/>
      <c r="I1897" s="1"/>
      <c r="J1897" s="1"/>
      <c r="K1897" s="7">
        <f>RANK(W1897,(W1897:Y1897,Z1897:AN1897))</f>
        <v>1</v>
      </c>
      <c r="L1897" s="7" t="e">
        <f>RANK(X1897,(W1897:Y1897,Z1897:AN1897))</f>
        <v>#N/A</v>
      </c>
      <c r="M1897" s="7">
        <f>IF(Y1897&gt;0,RANK(Y1897,(W1897:Y1897,Z1897:AN1897)),0)</f>
        <v>2</v>
      </c>
      <c r="N1897" s="7"/>
      <c r="O1897" s="1">
        <f t="shared" si="1316"/>
        <v>543</v>
      </c>
      <c r="P1897" s="2">
        <f t="shared" si="1317"/>
        <v>0.54245754245754241</v>
      </c>
      <c r="Q1897" s="2"/>
      <c r="R1897" s="2">
        <f t="shared" si="1318"/>
        <v>0.77022977022977024</v>
      </c>
      <c r="S1897" s="2">
        <f t="shared" si="1319"/>
        <v>0</v>
      </c>
      <c r="T1897" s="2">
        <f t="shared" si="1320"/>
        <v>0.22777222777222778</v>
      </c>
      <c r="U1897" s="2">
        <f t="shared" si="1321"/>
        <v>1.998001998001998E-3</v>
      </c>
      <c r="V1897" s="2">
        <f t="shared" si="1322"/>
        <v>-1.214306433183765E-17</v>
      </c>
      <c r="W1897" s="1">
        <v>771</v>
      </c>
      <c r="Y1897" s="1">
        <v>228</v>
      </c>
      <c r="Z1897" s="1">
        <v>2</v>
      </c>
      <c r="AY1897" s="177" t="str">
        <f t="shared" si="1323"/>
        <v>Prince George CD3</v>
      </c>
      <c r="BA1897">
        <v>3</v>
      </c>
      <c r="BC1897" s="98">
        <v>51</v>
      </c>
      <c r="BD1897" s="100"/>
      <c r="BE1897">
        <v>51149</v>
      </c>
      <c r="BF1897">
        <f t="shared" ref="BF1897:BF1914" si="1324">BE1897*100+BA1897</f>
        <v>5114903</v>
      </c>
      <c r="BH1897" t="s">
        <v>3303</v>
      </c>
    </row>
    <row r="1898" spans="1:60">
      <c r="A1898" s="9" t="s">
        <v>1226</v>
      </c>
      <c r="B1898" t="s">
        <v>201</v>
      </c>
      <c r="C1898" s="1">
        <f t="shared" si="1315"/>
        <v>1566</v>
      </c>
      <c r="D1898" s="1"/>
      <c r="E1898" s="1"/>
      <c r="F1898" s="1"/>
      <c r="G1898" s="1"/>
      <c r="H1898" s="1"/>
      <c r="I1898" s="1"/>
      <c r="J1898" s="1"/>
      <c r="K1898" s="7">
        <f>RANK(W1898,(W1898:Y1898,Z1898:AN1898))</f>
        <v>1</v>
      </c>
      <c r="L1898" s="7" t="e">
        <f>RANK(X1898,(W1898:Y1898,Z1898:AN1898))</f>
        <v>#N/A</v>
      </c>
      <c r="M1898" s="7">
        <f>IF(Y1898&gt;0,RANK(Y1898,(W1898:Y1898,Z1898:AN1898)),0)</f>
        <v>2</v>
      </c>
      <c r="N1898" s="7"/>
      <c r="O1898" s="1">
        <f t="shared" si="1316"/>
        <v>885</v>
      </c>
      <c r="P1898" s="2">
        <f t="shared" si="1317"/>
        <v>0.56513409961685823</v>
      </c>
      <c r="Q1898" s="2"/>
      <c r="R1898" s="2">
        <f t="shared" si="1318"/>
        <v>0.78097062579821197</v>
      </c>
      <c r="S1898" s="2">
        <f t="shared" si="1319"/>
        <v>0</v>
      </c>
      <c r="T1898" s="2">
        <f t="shared" si="1320"/>
        <v>0.21583652618135377</v>
      </c>
      <c r="U1898" s="2">
        <f t="shared" si="1321"/>
        <v>3.1928480204342275E-3</v>
      </c>
      <c r="V1898" s="2">
        <f t="shared" si="1322"/>
        <v>3.5995512126518747E-17</v>
      </c>
      <c r="W1898" s="1">
        <v>1223</v>
      </c>
      <c r="Y1898" s="1">
        <v>338</v>
      </c>
      <c r="Z1898" s="1">
        <v>5</v>
      </c>
      <c r="AY1898" s="177" t="str">
        <f t="shared" si="1323"/>
        <v>Prince George CD4</v>
      </c>
      <c r="BA1898">
        <v>4</v>
      </c>
      <c r="BC1898" s="98">
        <v>51</v>
      </c>
      <c r="BD1898" s="100"/>
      <c r="BE1898">
        <v>51149</v>
      </c>
      <c r="BF1898">
        <f t="shared" si="1324"/>
        <v>5114904</v>
      </c>
      <c r="BH1898" t="s">
        <v>3303</v>
      </c>
    </row>
    <row r="1899" spans="1:60">
      <c r="A1899" s="9" t="s">
        <v>2344</v>
      </c>
      <c r="B1899" t="s">
        <v>201</v>
      </c>
      <c r="C1899" s="1">
        <f t="shared" si="1315"/>
        <v>16502</v>
      </c>
      <c r="D1899" s="1"/>
      <c r="E1899" s="1"/>
      <c r="F1899" s="1"/>
      <c r="G1899" s="1"/>
      <c r="H1899" s="1"/>
      <c r="I1899" s="1"/>
      <c r="J1899" s="1"/>
      <c r="K1899" s="7">
        <f>RANK(W1899,(W1899:Y1899,Z1899:AN1899))</f>
        <v>1</v>
      </c>
      <c r="L1899" s="7" t="e">
        <f>RANK(X1899,(W1899:Y1899,Z1899:AN1899))</f>
        <v>#N/A</v>
      </c>
      <c r="M1899" s="7">
        <f>IF(Y1899&gt;0,RANK(Y1899,(W1899:Y1899,Z1899:AN1899)),0)</f>
        <v>2</v>
      </c>
      <c r="N1899" s="7"/>
      <c r="O1899" s="1">
        <f t="shared" si="1316"/>
        <v>3775</v>
      </c>
      <c r="P1899" s="2">
        <f t="shared" si="1317"/>
        <v>0.22876015028481397</v>
      </c>
      <c r="Q1899" s="2"/>
      <c r="R1899" s="2">
        <f t="shared" si="1318"/>
        <v>0.61107744515816265</v>
      </c>
      <c r="S1899" s="2">
        <f t="shared" si="1319"/>
        <v>0</v>
      </c>
      <c r="T1899" s="2">
        <f t="shared" si="1320"/>
        <v>0.3823172948733487</v>
      </c>
      <c r="U1899" s="2">
        <f t="shared" si="1321"/>
        <v>6.6052599684886682E-3</v>
      </c>
      <c r="V1899" s="2">
        <f t="shared" si="1322"/>
        <v>-1.5612511283791264E-17</v>
      </c>
      <c r="W1899" s="1">
        <v>10084</v>
      </c>
      <c r="Y1899" s="1">
        <v>6309</v>
      </c>
      <c r="Z1899" s="1">
        <v>109</v>
      </c>
      <c r="AY1899" s="177" t="str">
        <f t="shared" si="1323"/>
        <v>Prince William CD1</v>
      </c>
      <c r="BA1899">
        <v>1</v>
      </c>
      <c r="BC1899" s="98">
        <v>51</v>
      </c>
      <c r="BD1899" s="100"/>
      <c r="BE1899">
        <v>51153</v>
      </c>
      <c r="BF1899">
        <f t="shared" si="1324"/>
        <v>5115301</v>
      </c>
      <c r="BH1899" t="s">
        <v>3303</v>
      </c>
    </row>
    <row r="1900" spans="1:60">
      <c r="A1900" s="9" t="s">
        <v>2344</v>
      </c>
      <c r="B1900" t="s">
        <v>201</v>
      </c>
      <c r="C1900" s="1">
        <f t="shared" si="1315"/>
        <v>5553</v>
      </c>
      <c r="D1900" s="1"/>
      <c r="E1900" s="1"/>
      <c r="F1900" s="1"/>
      <c r="G1900" s="1"/>
      <c r="H1900" s="1"/>
      <c r="I1900" s="1"/>
      <c r="J1900" s="1"/>
      <c r="K1900" s="7">
        <f>RANK(W1900,(W1900:Y1900,Z1900:AN1900))</f>
        <v>1</v>
      </c>
      <c r="L1900" s="7" t="e">
        <f>RANK(X1900,(W1900:Y1900,Z1900:AN1900))</f>
        <v>#N/A</v>
      </c>
      <c r="M1900" s="7">
        <f>IF(Y1900&gt;0,RANK(Y1900,(W1900:Y1900,Z1900:AN1900)),0)</f>
        <v>2</v>
      </c>
      <c r="N1900" s="7"/>
      <c r="O1900" s="1">
        <f t="shared" si="1316"/>
        <v>1414</v>
      </c>
      <c r="P1900" s="2">
        <f t="shared" si="1317"/>
        <v>0.25463713308121738</v>
      </c>
      <c r="Q1900" s="2"/>
      <c r="R1900" s="2">
        <f t="shared" si="1318"/>
        <v>0.62398703403565636</v>
      </c>
      <c r="S1900" s="2">
        <f t="shared" si="1319"/>
        <v>0</v>
      </c>
      <c r="T1900" s="2">
        <f t="shared" si="1320"/>
        <v>0.36934990095443904</v>
      </c>
      <c r="U1900" s="2">
        <f t="shared" si="1321"/>
        <v>6.6630650099045565E-3</v>
      </c>
      <c r="V1900" s="2">
        <f t="shared" si="1322"/>
        <v>4.4235448637408581E-17</v>
      </c>
      <c r="W1900" s="1">
        <v>3465</v>
      </c>
      <c r="Y1900" s="1">
        <v>2051</v>
      </c>
      <c r="Z1900" s="1">
        <v>37</v>
      </c>
      <c r="AY1900" s="177" t="str">
        <f t="shared" si="1323"/>
        <v>Prince William CD10</v>
      </c>
      <c r="BA1900">
        <v>10</v>
      </c>
      <c r="BC1900" s="98">
        <v>51</v>
      </c>
      <c r="BD1900" s="100"/>
      <c r="BE1900">
        <v>51153</v>
      </c>
      <c r="BF1900">
        <f t="shared" si="1324"/>
        <v>5115310</v>
      </c>
      <c r="BH1900" t="s">
        <v>3303</v>
      </c>
    </row>
    <row r="1901" spans="1:60">
      <c r="A1901" s="9" t="s">
        <v>2344</v>
      </c>
      <c r="B1901" t="s">
        <v>201</v>
      </c>
      <c r="C1901" s="1">
        <f t="shared" si="1315"/>
        <v>19343</v>
      </c>
      <c r="D1901" s="1"/>
      <c r="E1901" s="1"/>
      <c r="F1901" s="1"/>
      <c r="G1901" s="1"/>
      <c r="H1901" s="1"/>
      <c r="I1901" s="1"/>
      <c r="J1901" s="1"/>
      <c r="K1901" s="7">
        <f>RANK(W1901,(W1901:Y1901,Z1901:AN1901))</f>
        <v>1</v>
      </c>
      <c r="L1901" s="7" t="e">
        <f>RANK(X1901,(W1901:Y1901,Z1901:AN1901))</f>
        <v>#N/A</v>
      </c>
      <c r="M1901" s="7">
        <f>IF(Y1901&gt;0,RANK(Y1901,(W1901:Y1901,Z1901:AN1901)),0)</f>
        <v>2</v>
      </c>
      <c r="N1901" s="7"/>
      <c r="O1901" s="1">
        <f t="shared" si="1316"/>
        <v>6553</v>
      </c>
      <c r="P1901" s="2">
        <f t="shared" si="1317"/>
        <v>0.33877888641885956</v>
      </c>
      <c r="Q1901" s="2"/>
      <c r="R1901" s="2">
        <f t="shared" si="1318"/>
        <v>0.66659773561495117</v>
      </c>
      <c r="S1901" s="2">
        <f t="shared" si="1319"/>
        <v>0</v>
      </c>
      <c r="T1901" s="2">
        <f t="shared" si="1320"/>
        <v>0.32781884919609161</v>
      </c>
      <c r="U1901" s="2">
        <f t="shared" si="1321"/>
        <v>5.5834151889572452E-3</v>
      </c>
      <c r="V1901" s="2">
        <f t="shared" si="1322"/>
        <v>-2.6020852139652106E-17</v>
      </c>
      <c r="W1901" s="1">
        <v>12894</v>
      </c>
      <c r="Y1901" s="1">
        <v>6341</v>
      </c>
      <c r="Z1901" s="1">
        <v>108</v>
      </c>
      <c r="AY1901" s="177" t="str">
        <f t="shared" si="1323"/>
        <v>Prince William CD11</v>
      </c>
      <c r="BA1901">
        <v>11</v>
      </c>
      <c r="BC1901" s="98">
        <v>51</v>
      </c>
      <c r="BD1901" s="100"/>
      <c r="BE1901">
        <v>51153</v>
      </c>
      <c r="BF1901">
        <f t="shared" si="1324"/>
        <v>5115311</v>
      </c>
      <c r="BH1901" t="s">
        <v>3303</v>
      </c>
    </row>
    <row r="1902" spans="1:60">
      <c r="A1902" s="9" t="s">
        <v>410</v>
      </c>
      <c r="B1902" t="s">
        <v>201</v>
      </c>
      <c r="C1902" s="1">
        <f t="shared" si="1315"/>
        <v>4676</v>
      </c>
      <c r="D1902" s="1"/>
      <c r="E1902" s="1"/>
      <c r="F1902" s="1"/>
      <c r="G1902" s="1"/>
      <c r="H1902" s="1"/>
      <c r="I1902" s="1"/>
      <c r="J1902" s="1"/>
      <c r="K1902" s="7">
        <f>RANK(W1902,(W1902:Y1902,Z1902:AN1902))</f>
        <v>1</v>
      </c>
      <c r="L1902" s="7" t="e">
        <f>RANK(X1902,(W1902:Y1902,Z1902:AN1902))</f>
        <v>#N/A</v>
      </c>
      <c r="M1902" s="7">
        <f>IF(Y1902&gt;0,RANK(Y1902,(W1902:Y1902,Z1902:AN1902)),0)</f>
        <v>2</v>
      </c>
      <c r="N1902" s="7"/>
      <c r="O1902" s="1">
        <f t="shared" si="1316"/>
        <v>417</v>
      </c>
      <c r="P1902" s="2">
        <f t="shared" si="1317"/>
        <v>8.9178785286569723E-2</v>
      </c>
      <c r="Q1902" s="2"/>
      <c r="R1902" s="2">
        <f t="shared" si="1318"/>
        <v>0.54148845166809234</v>
      </c>
      <c r="S1902" s="2">
        <f t="shared" si="1319"/>
        <v>0</v>
      </c>
      <c r="T1902" s="2">
        <f t="shared" si="1320"/>
        <v>0.45230966638152265</v>
      </c>
      <c r="U1902" s="2">
        <f t="shared" si="1321"/>
        <v>6.2018819503849446E-3</v>
      </c>
      <c r="V1902" s="2">
        <f t="shared" si="1322"/>
        <v>6.852157730108388E-17</v>
      </c>
      <c r="W1902" s="1">
        <v>2532</v>
      </c>
      <c r="Y1902" s="1">
        <v>2115</v>
      </c>
      <c r="Z1902" s="1">
        <v>29</v>
      </c>
      <c r="AY1902" s="177" t="str">
        <f t="shared" si="1323"/>
        <v>Roanoke CD6</v>
      </c>
      <c r="BA1902">
        <v>6</v>
      </c>
      <c r="BC1902" s="98">
        <v>51</v>
      </c>
      <c r="BD1902" s="100"/>
      <c r="BE1902">
        <v>51161</v>
      </c>
      <c r="BF1902">
        <f t="shared" si="1324"/>
        <v>5116106</v>
      </c>
      <c r="BH1902" t="s">
        <v>3303</v>
      </c>
    </row>
    <row r="1903" spans="1:60">
      <c r="A1903" s="9" t="s">
        <v>410</v>
      </c>
      <c r="B1903" t="s">
        <v>201</v>
      </c>
      <c r="C1903" s="1">
        <f t="shared" si="1315"/>
        <v>1450</v>
      </c>
      <c r="D1903" s="1"/>
      <c r="E1903" s="1"/>
      <c r="F1903" s="1"/>
      <c r="G1903" s="1"/>
      <c r="H1903" s="1"/>
      <c r="I1903" s="1"/>
      <c r="J1903" s="1"/>
      <c r="K1903" s="7">
        <f>RANK(W1903,(W1903:Y1903,Z1903:AN1903))</f>
        <v>1</v>
      </c>
      <c r="L1903" s="7" t="e">
        <f>RANK(X1903,(W1903:Y1903,Z1903:AN1903))</f>
        <v>#N/A</v>
      </c>
      <c r="M1903" s="7">
        <f>IF(Y1903&gt;0,RANK(Y1903,(W1903:Y1903,Z1903:AN1903)),0)</f>
        <v>2</v>
      </c>
      <c r="N1903" s="7"/>
      <c r="O1903" s="1">
        <f t="shared" si="1316"/>
        <v>147</v>
      </c>
      <c r="P1903" s="2">
        <f t="shared" si="1317"/>
        <v>0.10137931034482758</v>
      </c>
      <c r="Q1903" s="2"/>
      <c r="R1903" s="2">
        <f t="shared" si="1318"/>
        <v>0.54689655172413798</v>
      </c>
      <c r="S1903" s="2">
        <f t="shared" si="1319"/>
        <v>0</v>
      </c>
      <c r="T1903" s="2">
        <f t="shared" si="1320"/>
        <v>0.44551724137931037</v>
      </c>
      <c r="U1903" s="2">
        <f t="shared" si="1321"/>
        <v>7.5862068965517242E-3</v>
      </c>
      <c r="V1903" s="2">
        <f t="shared" si="1322"/>
        <v>-7.3725747729014302E-17</v>
      </c>
      <c r="W1903" s="1">
        <v>793</v>
      </c>
      <c r="Y1903" s="1">
        <v>646</v>
      </c>
      <c r="Z1903" s="1">
        <v>11</v>
      </c>
      <c r="AY1903" s="177" t="str">
        <f t="shared" si="1323"/>
        <v>Roanoke CD9</v>
      </c>
      <c r="BA1903">
        <v>9</v>
      </c>
      <c r="BC1903" s="98">
        <v>51</v>
      </c>
      <c r="BD1903" s="100"/>
      <c r="BE1903">
        <v>51161</v>
      </c>
      <c r="BF1903">
        <f t="shared" si="1324"/>
        <v>5116109</v>
      </c>
      <c r="BH1903" t="s">
        <v>3303</v>
      </c>
    </row>
    <row r="1904" spans="1:60">
      <c r="A1904" s="9" t="s">
        <v>847</v>
      </c>
      <c r="B1904" t="s">
        <v>201</v>
      </c>
      <c r="C1904" s="1">
        <f t="shared" si="1315"/>
        <v>2557</v>
      </c>
      <c r="D1904" s="1"/>
      <c r="E1904" s="1"/>
      <c r="F1904" s="1"/>
      <c r="G1904" s="1"/>
      <c r="H1904" s="1"/>
      <c r="I1904" s="1"/>
      <c r="J1904" s="1"/>
      <c r="K1904" s="7">
        <f>RANK(W1904,(W1904:Y1904,Z1904:AN1904))</f>
        <v>1</v>
      </c>
      <c r="L1904" s="7" t="e">
        <f>RANK(X1904,(W1904:Y1904,Z1904:AN1904))</f>
        <v>#N/A</v>
      </c>
      <c r="M1904" s="7">
        <f>IF(Y1904&gt;0,RANK(Y1904,(W1904:Y1904,Z1904:AN1904)),0)</f>
        <v>2</v>
      </c>
      <c r="N1904" s="7"/>
      <c r="O1904" s="1">
        <f t="shared" si="1316"/>
        <v>490</v>
      </c>
      <c r="P1904" s="2">
        <f t="shared" si="1317"/>
        <v>0.19163081736409857</v>
      </c>
      <c r="Q1904" s="2"/>
      <c r="R1904" s="2">
        <f t="shared" si="1318"/>
        <v>0.59170903402424713</v>
      </c>
      <c r="S1904" s="2">
        <f t="shared" si="1319"/>
        <v>0</v>
      </c>
      <c r="T1904" s="2">
        <f t="shared" si="1320"/>
        <v>0.40007821666014859</v>
      </c>
      <c r="U1904" s="2">
        <f t="shared" si="1321"/>
        <v>8.2127493156042234E-3</v>
      </c>
      <c r="V1904" s="2">
        <f t="shared" si="1322"/>
        <v>6.0715321659188248E-17</v>
      </c>
      <c r="W1904" s="1">
        <v>1513</v>
      </c>
      <c r="Y1904" s="1">
        <v>1023</v>
      </c>
      <c r="Z1904" s="1">
        <v>21</v>
      </c>
      <c r="AY1904" s="177" t="str">
        <f t="shared" si="1323"/>
        <v>Spotsylvania CD1</v>
      </c>
      <c r="BA1904">
        <v>1</v>
      </c>
      <c r="BC1904" s="98">
        <v>51</v>
      </c>
      <c r="BD1904" s="100"/>
      <c r="BE1904">
        <v>51177</v>
      </c>
      <c r="BF1904">
        <f t="shared" si="1324"/>
        <v>5117701</v>
      </c>
      <c r="BH1904" t="s">
        <v>3303</v>
      </c>
    </row>
    <row r="1905" spans="1:61">
      <c r="A1905" s="9" t="s">
        <v>847</v>
      </c>
      <c r="B1905" t="s">
        <v>201</v>
      </c>
      <c r="C1905" s="1">
        <f t="shared" si="1315"/>
        <v>6386</v>
      </c>
      <c r="D1905" s="1"/>
      <c r="E1905" s="1"/>
      <c r="F1905" s="1"/>
      <c r="G1905" s="1"/>
      <c r="H1905" s="1"/>
      <c r="I1905" s="1"/>
      <c r="J1905" s="1"/>
      <c r="K1905" s="7">
        <f>RANK(W1905,(W1905:Y1905,Z1905:AN1905))</f>
        <v>1</v>
      </c>
      <c r="L1905" s="7" t="e">
        <f>RANK(X1905,(W1905:Y1905,Z1905:AN1905))</f>
        <v>#N/A</v>
      </c>
      <c r="M1905" s="7">
        <f>IF(Y1905&gt;0,RANK(Y1905,(W1905:Y1905,Z1905:AN1905)),0)</f>
        <v>2</v>
      </c>
      <c r="N1905" s="7"/>
      <c r="O1905" s="1">
        <f t="shared" si="1316"/>
        <v>1429</v>
      </c>
      <c r="P1905" s="2">
        <f t="shared" si="1317"/>
        <v>0.2237707485123708</v>
      </c>
      <c r="Q1905" s="2"/>
      <c r="R1905" s="2">
        <f t="shared" si="1318"/>
        <v>0.60851863451299715</v>
      </c>
      <c r="S1905" s="2">
        <f t="shared" si="1319"/>
        <v>0</v>
      </c>
      <c r="T1905" s="2">
        <f t="shared" si="1320"/>
        <v>0.38474788600062637</v>
      </c>
      <c r="U1905" s="2">
        <f t="shared" si="1321"/>
        <v>6.7334794863764483E-3</v>
      </c>
      <c r="V1905" s="2">
        <f t="shared" si="1322"/>
        <v>3.2959746043559335E-17</v>
      </c>
      <c r="W1905" s="1">
        <v>3886</v>
      </c>
      <c r="Y1905" s="1">
        <v>2457</v>
      </c>
      <c r="Z1905" s="1">
        <v>43</v>
      </c>
      <c r="AY1905" s="177" t="str">
        <f t="shared" si="1323"/>
        <v>Spotsylvania CD7</v>
      </c>
      <c r="BA1905">
        <v>7</v>
      </c>
      <c r="BC1905" s="98">
        <v>51</v>
      </c>
      <c r="BD1905" s="100"/>
      <c r="BE1905">
        <v>51177</v>
      </c>
      <c r="BF1905">
        <f t="shared" si="1324"/>
        <v>5117707</v>
      </c>
      <c r="BH1905" t="s">
        <v>3303</v>
      </c>
    </row>
    <row r="1906" spans="1:61">
      <c r="A1906" s="9" t="s">
        <v>273</v>
      </c>
      <c r="B1906" t="s">
        <v>201</v>
      </c>
      <c r="C1906" s="1">
        <f t="shared" si="1315"/>
        <v>4616</v>
      </c>
      <c r="D1906" s="1"/>
      <c r="E1906" s="1"/>
      <c r="F1906" s="1"/>
      <c r="G1906" s="1"/>
      <c r="H1906" s="1"/>
      <c r="I1906" s="1"/>
      <c r="J1906" s="1"/>
      <c r="K1906" s="7">
        <f>RANK(W1906,(W1906:Y1906,Z1906:AN1906))</f>
        <v>1</v>
      </c>
      <c r="L1906" s="7" t="e">
        <f>RANK(X1906,(W1906:Y1906,Z1906:AN1906))</f>
        <v>#N/A</v>
      </c>
      <c r="M1906" s="7">
        <f>IF(Y1906&gt;0,RANK(Y1906,(W1906:Y1906,Z1906:AN1906)),0)</f>
        <v>2</v>
      </c>
      <c r="N1906" s="7"/>
      <c r="O1906" s="1">
        <f t="shared" si="1316"/>
        <v>2057</v>
      </c>
      <c r="P1906" s="2">
        <f t="shared" si="1317"/>
        <v>0.44562391681109187</v>
      </c>
      <c r="Q1906" s="2"/>
      <c r="R1906" s="2">
        <f t="shared" si="1318"/>
        <v>0.72053726169844023</v>
      </c>
      <c r="S1906" s="2">
        <f t="shared" si="1319"/>
        <v>0</v>
      </c>
      <c r="T1906" s="2">
        <f t="shared" si="1320"/>
        <v>0.27491334488734837</v>
      </c>
      <c r="U1906" s="2">
        <f t="shared" si="1321"/>
        <v>4.5493934142114383E-3</v>
      </c>
      <c r="V1906" s="2">
        <f t="shared" si="1322"/>
        <v>-3.8163916471489756E-17</v>
      </c>
      <c r="W1906" s="1">
        <v>3326</v>
      </c>
      <c r="Y1906" s="1">
        <v>1269</v>
      </c>
      <c r="Z1906" s="1">
        <v>21</v>
      </c>
      <c r="AY1906" s="177" t="str">
        <f t="shared" si="1323"/>
        <v>Hampton CD2</v>
      </c>
      <c r="BA1906">
        <v>2</v>
      </c>
      <c r="BC1906" s="98">
        <v>51</v>
      </c>
      <c r="BD1906" s="100"/>
      <c r="BE1906">
        <v>51650</v>
      </c>
      <c r="BF1906">
        <f t="shared" si="1324"/>
        <v>5165002</v>
      </c>
      <c r="BH1906" t="s">
        <v>3303</v>
      </c>
    </row>
    <row r="1907" spans="1:61">
      <c r="A1907" s="9" t="s">
        <v>273</v>
      </c>
      <c r="B1907" t="s">
        <v>201</v>
      </c>
      <c r="C1907" s="1">
        <f t="shared" si="1315"/>
        <v>12762</v>
      </c>
      <c r="D1907" s="1"/>
      <c r="E1907" s="1"/>
      <c r="F1907" s="1"/>
      <c r="G1907" s="1"/>
      <c r="H1907" s="1"/>
      <c r="I1907" s="1"/>
      <c r="J1907" s="1"/>
      <c r="K1907" s="7">
        <f>RANK(W1907,(W1907:Y1907,Z1907:AN1907))</f>
        <v>1</v>
      </c>
      <c r="L1907" s="7" t="e">
        <f>RANK(X1907,(W1907:Y1907,Z1907:AN1907))</f>
        <v>#N/A</v>
      </c>
      <c r="M1907" s="7">
        <f>IF(Y1907&gt;0,RANK(Y1907,(W1907:Y1907,Z1907:AN1907)),0)</f>
        <v>2</v>
      </c>
      <c r="N1907" s="7"/>
      <c r="O1907" s="1">
        <f t="shared" si="1316"/>
        <v>7715</v>
      </c>
      <c r="P1907" s="2">
        <f t="shared" si="1317"/>
        <v>0.60452907067857697</v>
      </c>
      <c r="Q1907" s="2"/>
      <c r="R1907" s="2">
        <f t="shared" si="1318"/>
        <v>0.80050148879485972</v>
      </c>
      <c r="S1907" s="2">
        <f t="shared" si="1319"/>
        <v>0</v>
      </c>
      <c r="T1907" s="2">
        <f t="shared" si="1320"/>
        <v>0.19597241811628272</v>
      </c>
      <c r="U1907" s="2">
        <f t="shared" si="1321"/>
        <v>3.526093088857546E-3</v>
      </c>
      <c r="V1907" s="2">
        <f t="shared" si="1322"/>
        <v>2.211772431870429E-17</v>
      </c>
      <c r="W1907" s="1">
        <v>10216</v>
      </c>
      <c r="Y1907" s="1">
        <v>2501</v>
      </c>
      <c r="Z1907" s="1">
        <v>45</v>
      </c>
      <c r="AY1907" s="177" t="str">
        <f t="shared" si="1323"/>
        <v>Hampton CD3</v>
      </c>
      <c r="BA1907">
        <v>3</v>
      </c>
      <c r="BC1907" s="98">
        <v>51</v>
      </c>
      <c r="BD1907" s="100"/>
      <c r="BE1907">
        <v>51650</v>
      </c>
      <c r="BF1907">
        <f t="shared" si="1324"/>
        <v>5165003</v>
      </c>
      <c r="BH1907" t="s">
        <v>3303</v>
      </c>
    </row>
    <row r="1908" spans="1:61" s="177" customFormat="1">
      <c r="A1908" s="9" t="s">
        <v>475</v>
      </c>
      <c r="B1908" s="177" t="s">
        <v>201</v>
      </c>
      <c r="C1908" s="1">
        <f>SUM(W1908:AN1908)</f>
        <v>696</v>
      </c>
      <c r="D1908" s="1"/>
      <c r="E1908" s="1"/>
      <c r="F1908" s="1"/>
      <c r="G1908" s="1"/>
      <c r="H1908" s="1"/>
      <c r="I1908" s="1"/>
      <c r="J1908" s="1"/>
      <c r="K1908" s="7">
        <f>RANK(W1908,(W1908:Y1908,Z1908:AN1908))</f>
        <v>1</v>
      </c>
      <c r="L1908" s="7" t="e">
        <f>RANK(X1908,(W1908:Y1908,Z1908:AN1908))</f>
        <v>#N/A</v>
      </c>
      <c r="M1908" s="7">
        <f>IF(Y1908&gt;0,RANK(Y1908,(W1908:Y1908,Z1908:AN1908)),0)</f>
        <v>2</v>
      </c>
      <c r="N1908" s="7"/>
      <c r="O1908" s="1">
        <f t="shared" si="1316"/>
        <v>356</v>
      </c>
      <c r="P1908" s="2">
        <f>O1908/C1908</f>
        <v>0.5114942528735632</v>
      </c>
      <c r="Q1908" s="2"/>
      <c r="R1908" s="2">
        <f t="shared" si="1318"/>
        <v>0.75287356321839083</v>
      </c>
      <c r="S1908" s="2">
        <f t="shared" si="1319"/>
        <v>0</v>
      </c>
      <c r="T1908" s="2">
        <f t="shared" si="1320"/>
        <v>0.2413793103448276</v>
      </c>
      <c r="U1908" s="2">
        <f t="shared" si="1321"/>
        <v>5.7471264367816091E-3</v>
      </c>
      <c r="V1908" s="2">
        <f>IF(C1908=0,"-",(1-R1908-S1908-T1908-U1908))</f>
        <v>-3.4694469519536142E-17</v>
      </c>
      <c r="W1908" s="1">
        <v>524</v>
      </c>
      <c r="X1908" s="1"/>
      <c r="Y1908" s="1">
        <v>168</v>
      </c>
      <c r="Z1908" s="1">
        <v>4</v>
      </c>
      <c r="AA1908" s="1"/>
      <c r="AB1908" s="1"/>
      <c r="AC1908" s="1"/>
      <c r="AD1908" s="1"/>
      <c r="AE1908" s="1"/>
      <c r="AF1908" s="1"/>
      <c r="AG1908" s="1"/>
      <c r="AJ1908" s="1"/>
      <c r="AY1908" s="177" t="str">
        <f t="shared" si="1323"/>
        <v>Newport News CD1</v>
      </c>
      <c r="BA1908" s="177">
        <v>1</v>
      </c>
      <c r="BC1908" s="98">
        <v>51</v>
      </c>
      <c r="BD1908" s="100"/>
      <c r="BE1908" s="177">
        <v>51700</v>
      </c>
      <c r="BF1908" s="177">
        <f>BE1908*100+BA1908</f>
        <v>5170001</v>
      </c>
      <c r="BH1908" s="177" t="s">
        <v>3303</v>
      </c>
    </row>
    <row r="1909" spans="1:61">
      <c r="A1909" s="9" t="s">
        <v>475</v>
      </c>
      <c r="B1909" t="s">
        <v>201</v>
      </c>
      <c r="C1909" s="1">
        <f>SUM(W1909:AN1909)</f>
        <v>7859</v>
      </c>
      <c r="D1909" s="1"/>
      <c r="E1909" s="1"/>
      <c r="F1909" s="1"/>
      <c r="G1909" s="1"/>
      <c r="H1909" s="1"/>
      <c r="I1909" s="1"/>
      <c r="J1909" s="1"/>
      <c r="K1909" s="7">
        <f>RANK(W1909,(W1909:Y1909,Z1909:AN1909))</f>
        <v>1</v>
      </c>
      <c r="L1909" s="7" t="e">
        <f>RANK(X1909,(W1909:Y1909,Z1909:AN1909))</f>
        <v>#N/A</v>
      </c>
      <c r="M1909" s="7">
        <f>IF(Y1909&gt;0,RANK(Y1909,(W1909:Y1909,Z1909:AN1909)),0)</f>
        <v>2</v>
      </c>
      <c r="N1909" s="7"/>
      <c r="O1909" s="1">
        <f t="shared" si="1316"/>
        <v>2342</v>
      </c>
      <c r="P1909" s="2">
        <f>O1909/C1909</f>
        <v>0.29800229036773124</v>
      </c>
      <c r="Q1909" s="2"/>
      <c r="R1909" s="2">
        <f t="shared" si="1318"/>
        <v>0.64677439877847054</v>
      </c>
      <c r="S1909" s="2">
        <f t="shared" si="1319"/>
        <v>0</v>
      </c>
      <c r="T1909" s="2">
        <f t="shared" si="1320"/>
        <v>0.3487721084107393</v>
      </c>
      <c r="U1909" s="2">
        <f t="shared" si="1321"/>
        <v>4.4534928107901771E-3</v>
      </c>
      <c r="V1909" s="2">
        <f>IF(C1909=0,"-",(1-R1909-S1909-T1909-U1909))</f>
        <v>-1.6479873021779667E-17</v>
      </c>
      <c r="W1909" s="1">
        <v>5083</v>
      </c>
      <c r="Y1909" s="1">
        <v>2741</v>
      </c>
      <c r="Z1909" s="1">
        <v>35</v>
      </c>
      <c r="AY1909" s="177" t="str">
        <f t="shared" si="1323"/>
        <v>Newport News CD2</v>
      </c>
      <c r="BA1909">
        <v>2</v>
      </c>
      <c r="BC1909" s="98">
        <v>51</v>
      </c>
      <c r="BD1909" s="100"/>
      <c r="BE1909">
        <v>51700</v>
      </c>
      <c r="BF1909">
        <f>BE1909*100+BA1909</f>
        <v>5170002</v>
      </c>
      <c r="BH1909" t="s">
        <v>3303</v>
      </c>
    </row>
    <row r="1910" spans="1:61">
      <c r="A1910" s="9" t="s">
        <v>475</v>
      </c>
      <c r="B1910" t="s">
        <v>201</v>
      </c>
      <c r="C1910" s="1">
        <f>SUM(W1910:AN1910)</f>
        <v>8565</v>
      </c>
      <c r="D1910" s="1"/>
      <c r="E1910" s="1"/>
      <c r="F1910" s="1"/>
      <c r="G1910" s="1"/>
      <c r="H1910" s="1"/>
      <c r="I1910" s="1"/>
      <c r="J1910" s="1"/>
      <c r="K1910" s="7">
        <f>RANK(W1910,(W1910:Y1910,Z1910:AN1910))</f>
        <v>1</v>
      </c>
      <c r="L1910" s="7" t="e">
        <f>RANK(X1910,(W1910:Y1910,Z1910:AN1910))</f>
        <v>#N/A</v>
      </c>
      <c r="M1910" s="7">
        <f>IF(Y1910&gt;0,RANK(Y1910,(W1910:Y1910,Z1910:AN1910)),0)</f>
        <v>2</v>
      </c>
      <c r="N1910" s="7"/>
      <c r="O1910" s="1">
        <f t="shared" si="1316"/>
        <v>5247</v>
      </c>
      <c r="P1910" s="2">
        <f>O1910/C1910</f>
        <v>0.61260945709281966</v>
      </c>
      <c r="Q1910" s="2"/>
      <c r="R1910" s="2">
        <f t="shared" si="1318"/>
        <v>0.80455341506129596</v>
      </c>
      <c r="S1910" s="2">
        <f t="shared" si="1319"/>
        <v>0</v>
      </c>
      <c r="T1910" s="2">
        <f t="shared" si="1320"/>
        <v>0.19194395796847635</v>
      </c>
      <c r="U1910" s="2">
        <f t="shared" si="1321"/>
        <v>3.5026269702276708E-3</v>
      </c>
      <c r="V1910" s="2">
        <f>IF(C1910=0,"-",(1-R1910-S1910-T1910-U1910))</f>
        <v>1.3877787807814457E-17</v>
      </c>
      <c r="W1910" s="1">
        <v>6891</v>
      </c>
      <c r="Y1910" s="1">
        <v>1644</v>
      </c>
      <c r="Z1910" s="1">
        <v>30</v>
      </c>
      <c r="AY1910" s="177" t="str">
        <f t="shared" si="1323"/>
        <v>Newport News CD3</v>
      </c>
      <c r="BA1910">
        <v>3</v>
      </c>
      <c r="BC1910" s="98">
        <v>51</v>
      </c>
      <c r="BD1910" s="100"/>
      <c r="BE1910">
        <v>51700</v>
      </c>
      <c r="BF1910">
        <f>BE1910*100+BA1910</f>
        <v>5170003</v>
      </c>
      <c r="BH1910" t="s">
        <v>3303</v>
      </c>
    </row>
    <row r="1911" spans="1:61">
      <c r="A1911" s="9" t="s">
        <v>502</v>
      </c>
      <c r="B1911" t="s">
        <v>201</v>
      </c>
      <c r="C1911" s="1">
        <f t="shared" si="1315"/>
        <v>7565</v>
      </c>
      <c r="D1911" s="1"/>
      <c r="E1911" s="1"/>
      <c r="F1911" s="1"/>
      <c r="G1911" s="1"/>
      <c r="H1911" s="1"/>
      <c r="I1911" s="1"/>
      <c r="J1911" s="1"/>
      <c r="K1911" s="7">
        <f>RANK(W1911,(W1911:Y1911,Z1911:AN1911))</f>
        <v>1</v>
      </c>
      <c r="L1911" s="7" t="e">
        <f>RANK(X1911,(W1911:Y1911,Z1911:AN1911))</f>
        <v>#N/A</v>
      </c>
      <c r="M1911" s="7">
        <f>IF(Y1911&gt;0,RANK(Y1911,(W1911:Y1911,Z1911:AN1911)),0)</f>
        <v>2</v>
      </c>
      <c r="N1911" s="7"/>
      <c r="O1911" s="1">
        <f t="shared" si="1316"/>
        <v>1591</v>
      </c>
      <c r="P1911" s="2">
        <f t="shared" si="1317"/>
        <v>0.21031064111037673</v>
      </c>
      <c r="Q1911" s="2"/>
      <c r="R1911" s="2">
        <f t="shared" si="1318"/>
        <v>0.60277594183740912</v>
      </c>
      <c r="S1911" s="2">
        <f t="shared" si="1319"/>
        <v>0</v>
      </c>
      <c r="T1911" s="2">
        <f t="shared" si="1320"/>
        <v>0.3924653007270324</v>
      </c>
      <c r="U1911" s="2">
        <f t="shared" si="1321"/>
        <v>4.7587574355584927E-3</v>
      </c>
      <c r="V1911" s="2">
        <f t="shared" si="1322"/>
        <v>-1.214306433183765E-17</v>
      </c>
      <c r="W1911" s="1">
        <v>4560</v>
      </c>
      <c r="Y1911" s="1">
        <v>2969</v>
      </c>
      <c r="Z1911" s="1">
        <v>36</v>
      </c>
      <c r="AY1911" s="177" t="str">
        <f t="shared" si="1323"/>
        <v>Norfolk CD2</v>
      </c>
      <c r="BA1911">
        <v>2</v>
      </c>
      <c r="BC1911" s="98">
        <v>51</v>
      </c>
      <c r="BD1911" s="100"/>
      <c r="BE1911">
        <v>51710</v>
      </c>
      <c r="BF1911">
        <f t="shared" si="1324"/>
        <v>5171002</v>
      </c>
      <c r="BH1911" t="s">
        <v>3303</v>
      </c>
    </row>
    <row r="1912" spans="1:61">
      <c r="A1912" s="9" t="s">
        <v>502</v>
      </c>
      <c r="B1912" t="s">
        <v>201</v>
      </c>
      <c r="C1912" s="1">
        <f t="shared" si="1315"/>
        <v>15208</v>
      </c>
      <c r="D1912" s="1"/>
      <c r="E1912" s="1"/>
      <c r="F1912" s="1"/>
      <c r="G1912" s="1"/>
      <c r="H1912" s="1"/>
      <c r="I1912" s="1"/>
      <c r="J1912" s="1"/>
      <c r="K1912" s="7">
        <f>RANK(W1912,(W1912:Y1912,Z1912:AN1912))</f>
        <v>1</v>
      </c>
      <c r="L1912" s="7" t="e">
        <f>RANK(X1912,(W1912:Y1912,Z1912:AN1912))</f>
        <v>#N/A</v>
      </c>
      <c r="M1912" s="7">
        <f>IF(Y1912&gt;0,RANK(Y1912,(W1912:Y1912,Z1912:AN1912)),0)</f>
        <v>2</v>
      </c>
      <c r="N1912" s="7"/>
      <c r="O1912" s="1">
        <f t="shared" si="1316"/>
        <v>7233</v>
      </c>
      <c r="P1912" s="2">
        <f t="shared" si="1317"/>
        <v>0.4756049447659127</v>
      </c>
      <c r="Q1912" s="2"/>
      <c r="R1912" s="2">
        <f t="shared" si="1318"/>
        <v>0.73645449763282478</v>
      </c>
      <c r="S1912" s="2">
        <f t="shared" si="1319"/>
        <v>0</v>
      </c>
      <c r="T1912" s="2">
        <f t="shared" si="1320"/>
        <v>0.26084955286691214</v>
      </c>
      <c r="U1912" s="2">
        <f t="shared" si="1321"/>
        <v>2.6959495002630194E-3</v>
      </c>
      <c r="V1912" s="2">
        <f t="shared" si="1322"/>
        <v>6.4618449480136064E-17</v>
      </c>
      <c r="W1912" s="1">
        <v>11200</v>
      </c>
      <c r="Y1912" s="1">
        <v>3967</v>
      </c>
      <c r="Z1912" s="1">
        <v>41</v>
      </c>
      <c r="AY1912" s="177" t="str">
        <f t="shared" si="1323"/>
        <v>Norfolk CD3</v>
      </c>
      <c r="BA1912">
        <v>3</v>
      </c>
      <c r="BC1912" s="98">
        <v>51</v>
      </c>
      <c r="BD1912" s="100"/>
      <c r="BE1912">
        <v>51710</v>
      </c>
      <c r="BF1912">
        <f t="shared" si="1324"/>
        <v>5171003</v>
      </c>
      <c r="BH1912" t="s">
        <v>3303</v>
      </c>
    </row>
    <row r="1913" spans="1:61">
      <c r="A1913" s="9" t="s">
        <v>2368</v>
      </c>
      <c r="B1913" t="s">
        <v>201</v>
      </c>
      <c r="C1913" s="1">
        <f t="shared" si="1315"/>
        <v>30541</v>
      </c>
      <c r="D1913" s="1"/>
      <c r="E1913" s="1"/>
      <c r="F1913" s="1"/>
      <c r="G1913" s="1"/>
      <c r="H1913" s="1"/>
      <c r="I1913" s="1"/>
      <c r="J1913" s="1"/>
      <c r="K1913" s="7">
        <f>RANK(W1913,(W1913:Y1913,Z1913:AN1913))</f>
        <v>1</v>
      </c>
      <c r="L1913" s="7" t="e">
        <f>RANK(X1913,(W1913:Y1913,Z1913:AN1913))</f>
        <v>#N/A</v>
      </c>
      <c r="M1913" s="7">
        <f>IF(Y1913&gt;0,RANK(Y1913,(W1913:Y1913,Z1913:AN1913)),0)</f>
        <v>2</v>
      </c>
      <c r="N1913" s="7"/>
      <c r="O1913" s="1">
        <f t="shared" si="1316"/>
        <v>6285</v>
      </c>
      <c r="P1913" s="2">
        <f t="shared" si="1317"/>
        <v>0.20578893945843293</v>
      </c>
      <c r="Q1913" s="2"/>
      <c r="R1913" s="2">
        <f t="shared" si="1318"/>
        <v>0.60174846927081627</v>
      </c>
      <c r="S1913" s="2">
        <f t="shared" si="1319"/>
        <v>0</v>
      </c>
      <c r="T1913" s="2">
        <f t="shared" si="1320"/>
        <v>0.39595952981238336</v>
      </c>
      <c r="U1913" s="2">
        <f t="shared" si="1321"/>
        <v>2.2920009168003667E-3</v>
      </c>
      <c r="V1913" s="2">
        <f t="shared" si="1322"/>
        <v>7.3725747729014302E-18</v>
      </c>
      <c r="W1913" s="1">
        <v>18378</v>
      </c>
      <c r="Y1913" s="1">
        <v>12093</v>
      </c>
      <c r="Z1913" s="1">
        <v>70</v>
      </c>
      <c r="AY1913" s="177" t="str">
        <f t="shared" si="1323"/>
        <v>Richmond CD3</v>
      </c>
      <c r="BA1913">
        <v>3</v>
      </c>
      <c r="BC1913" s="98">
        <v>51</v>
      </c>
      <c r="BD1913" s="100"/>
      <c r="BE1913">
        <v>51159</v>
      </c>
      <c r="BF1913">
        <f t="shared" si="1324"/>
        <v>5115903</v>
      </c>
      <c r="BH1913" t="s">
        <v>3303</v>
      </c>
    </row>
    <row r="1914" spans="1:61">
      <c r="A1914" s="9" t="s">
        <v>2368</v>
      </c>
      <c r="B1914" t="s">
        <v>201</v>
      </c>
      <c r="C1914" s="1">
        <f t="shared" si="1315"/>
        <v>5491</v>
      </c>
      <c r="D1914" s="1"/>
      <c r="E1914" s="1"/>
      <c r="F1914" s="1"/>
      <c r="G1914" s="1"/>
      <c r="H1914" s="1"/>
      <c r="I1914" s="1"/>
      <c r="J1914" s="1"/>
      <c r="K1914" s="7">
        <f>RANK(W1914,(W1914:Y1914,Z1914:AN1914))</f>
        <v>1</v>
      </c>
      <c r="L1914" s="7" t="e">
        <f>RANK(X1914,(W1914:Y1914,Z1914:AN1914))</f>
        <v>#N/A</v>
      </c>
      <c r="M1914" s="7">
        <f>IF(Y1914&gt;0,RANK(Y1914,(W1914:Y1914,Z1914:AN1914)),0)</f>
        <v>2</v>
      </c>
      <c r="N1914" s="7"/>
      <c r="O1914" s="1">
        <f t="shared" si="1316"/>
        <v>1426</v>
      </c>
      <c r="P1914" s="2">
        <f t="shared" si="1317"/>
        <v>0.25969768712438535</v>
      </c>
      <c r="Q1914" s="2"/>
      <c r="R1914" s="2">
        <f t="shared" si="1318"/>
        <v>0.62830085594609364</v>
      </c>
      <c r="S1914" s="2">
        <f t="shared" si="1319"/>
        <v>0</v>
      </c>
      <c r="T1914" s="2">
        <f t="shared" si="1320"/>
        <v>0.36860316882170824</v>
      </c>
      <c r="U1914" s="2">
        <f t="shared" si="1321"/>
        <v>3.0959752321981426E-3</v>
      </c>
      <c r="V1914" s="2">
        <f t="shared" si="1322"/>
        <v>-1.9949319973733282E-17</v>
      </c>
      <c r="W1914" s="1">
        <v>3450</v>
      </c>
      <c r="Y1914" s="1">
        <v>2024</v>
      </c>
      <c r="Z1914" s="1">
        <v>17</v>
      </c>
      <c r="AY1914" s="177" t="str">
        <f t="shared" si="1323"/>
        <v>Richmond CD7</v>
      </c>
      <c r="BA1914">
        <v>7</v>
      </c>
      <c r="BC1914" s="98">
        <v>51</v>
      </c>
      <c r="BD1914" s="100"/>
      <c r="BE1914">
        <v>51159</v>
      </c>
      <c r="BF1914">
        <f t="shared" si="1324"/>
        <v>5115907</v>
      </c>
      <c r="BH1914" t="s">
        <v>3303</v>
      </c>
    </row>
    <row r="1915" spans="1:61">
      <c r="A1915" s="9"/>
      <c r="C1915" s="1"/>
      <c r="D1915" s="1"/>
      <c r="E1915" s="1"/>
      <c r="F1915" s="1"/>
      <c r="G1915" s="1"/>
      <c r="H1915" s="1"/>
      <c r="I1915" s="1"/>
      <c r="J1915" s="1"/>
      <c r="K1915" s="7"/>
      <c r="L1915" s="7"/>
      <c r="M1915" s="7"/>
      <c r="N1915" s="7"/>
      <c r="Q1915" s="2"/>
      <c r="R1915" s="2"/>
      <c r="S1915" s="2"/>
      <c r="T1915" s="2"/>
      <c r="U1915" s="2"/>
      <c r="V1915" s="2"/>
      <c r="BD1915" s="100"/>
      <c r="BE1915"/>
    </row>
    <row r="1916" spans="1:61" s="217" customFormat="1">
      <c r="A1916" s="48" t="s">
        <v>643</v>
      </c>
      <c r="O1916" s="1"/>
      <c r="P1916" s="2"/>
      <c r="Q1916" s="1"/>
      <c r="W1916" s="1"/>
      <c r="X1916" s="1"/>
      <c r="Y1916" s="1"/>
      <c r="Z1916" s="1"/>
      <c r="AA1916" s="1"/>
      <c r="AB1916" s="1"/>
      <c r="AC1916" s="1"/>
      <c r="AD1916" s="1"/>
      <c r="AE1916" s="1"/>
      <c r="AF1916" s="1"/>
      <c r="AG1916" s="1"/>
      <c r="AJ1916" s="1"/>
      <c r="BC1916" s="98"/>
      <c r="BD1916" s="100"/>
    </row>
    <row r="1917" spans="1:61" s="217" customFormat="1">
      <c r="A1917" s="9" t="s">
        <v>321</v>
      </c>
      <c r="B1917" s="221" t="s">
        <v>1562</v>
      </c>
      <c r="C1917" s="1">
        <f t="shared" ref="C1917:C1920" si="1325">SUM(W1917:AN1917)</f>
        <v>1371</v>
      </c>
      <c r="D1917" s="1"/>
      <c r="E1917" s="1"/>
      <c r="F1917" s="1"/>
      <c r="G1917" s="1"/>
      <c r="H1917" s="1"/>
      <c r="I1917" s="1"/>
      <c r="J1917" s="1"/>
      <c r="K1917" s="7">
        <f>RANK(W1917,(W1917:Y1917,Z1917:AN1917))</f>
        <v>1</v>
      </c>
      <c r="L1917" s="7" t="e">
        <f>RANK(X1917,(W1917:Y1917,Z1917:AN1917))</f>
        <v>#N/A</v>
      </c>
      <c r="M1917" s="7">
        <f>IF(Y1917&gt;0,RANK(Y1917,(W1917:Y1917,Z1917:AN1917)),0)</f>
        <v>2</v>
      </c>
      <c r="N1917" s="7"/>
      <c r="O1917" s="1">
        <f t="shared" ref="O1917:O1939" si="1326">MAX(W1917:AD1917)-LARGE(W1917:AD1917,2)</f>
        <v>167</v>
      </c>
      <c r="P1917" s="2">
        <f t="shared" ref="P1917:P1920" si="1327">O1917/C1917</f>
        <v>0.12180889861415026</v>
      </c>
      <c r="Q1917" s="2"/>
      <c r="R1917" s="2">
        <f t="shared" ref="R1917:R1939" si="1328">IF($C1917=0,"-",W1917/$C1917)</f>
        <v>0.56090444930707517</v>
      </c>
      <c r="S1917" s="2">
        <f t="shared" ref="S1917:S1939" si="1329">IF($C1917=0,"-",X1917/$C1917)</f>
        <v>0</v>
      </c>
      <c r="T1917" s="2">
        <f t="shared" ref="T1917:T1939" si="1330">IF($C1917=0,"-",Y1917/$C1917)</f>
        <v>0.43909555069292489</v>
      </c>
      <c r="U1917" s="2">
        <f t="shared" ref="U1917:U1939" si="1331">IF(C1917=0,"-",Z1917/C1917)</f>
        <v>0</v>
      </c>
      <c r="V1917" s="2">
        <f t="shared" ref="V1917:V1920" si="1332">IF(C1917=0,"-",(1-R1917-S1917-T1917))</f>
        <v>-5.5511151231257827E-17</v>
      </c>
      <c r="W1917" s="1">
        <v>769</v>
      </c>
      <c r="X1917" s="1"/>
      <c r="Y1917" s="1">
        <v>602</v>
      </c>
      <c r="Z1917" s="1"/>
      <c r="AA1917" s="1"/>
      <c r="AB1917" s="1"/>
      <c r="AC1917" s="1"/>
      <c r="AD1917" s="1"/>
      <c r="AE1917" s="1"/>
      <c r="AF1917" s="1"/>
      <c r="AG1917" s="1"/>
      <c r="AJ1917" s="1"/>
      <c r="AY1917" s="221" t="str">
        <f t="shared" ref="AY1917:AY1939" si="1333">A1917&amp;" "&amp;"CD"&amp;BA1917</f>
        <v>Douglas CD4</v>
      </c>
      <c r="BA1917" s="9">
        <v>4</v>
      </c>
      <c r="BB1917" s="221"/>
      <c r="BC1917" s="98">
        <v>53</v>
      </c>
      <c r="BD1917" s="100"/>
      <c r="BE1917" s="221">
        <v>53017</v>
      </c>
      <c r="BF1917" s="221">
        <f t="shared" ref="BF1917:BF1939" si="1334">BE1917*100+BA1917</f>
        <v>5301704</v>
      </c>
      <c r="BG1917" s="221"/>
      <c r="BH1917" s="221" t="s">
        <v>3303</v>
      </c>
      <c r="BI1917" s="217" t="s">
        <v>3208</v>
      </c>
    </row>
    <row r="1918" spans="1:61" s="217" customFormat="1">
      <c r="A1918" s="9" t="s">
        <v>321</v>
      </c>
      <c r="B1918" s="221" t="s">
        <v>1562</v>
      </c>
      <c r="C1918" s="1">
        <f t="shared" si="1325"/>
        <v>1083</v>
      </c>
      <c r="D1918" s="1"/>
      <c r="E1918" s="1"/>
      <c r="F1918" s="1"/>
      <c r="G1918" s="1"/>
      <c r="H1918" s="1"/>
      <c r="I1918" s="1"/>
      <c r="J1918" s="1"/>
      <c r="K1918" s="7">
        <f>RANK(W1918,(W1918:Y1918,Z1918:AN1918))</f>
        <v>1</v>
      </c>
      <c r="L1918" s="7" t="e">
        <f>RANK(X1918,(W1918:Y1918,Z1918:AN1918))</f>
        <v>#N/A</v>
      </c>
      <c r="M1918" s="7">
        <f>IF(Y1918&gt;0,RANK(Y1918,(W1918:Y1918,Z1918:AN1918)),0)</f>
        <v>2</v>
      </c>
      <c r="N1918" s="7"/>
      <c r="O1918" s="1">
        <f t="shared" si="1326"/>
        <v>117</v>
      </c>
      <c r="P1918" s="2">
        <f t="shared" si="1327"/>
        <v>0.10803324099722991</v>
      </c>
      <c r="Q1918" s="2"/>
      <c r="R1918" s="2">
        <f t="shared" si="1328"/>
        <v>0.554016620498615</v>
      </c>
      <c r="S1918" s="2">
        <f t="shared" si="1329"/>
        <v>0</v>
      </c>
      <c r="T1918" s="2">
        <f t="shared" si="1330"/>
        <v>0.44598337950138506</v>
      </c>
      <c r="U1918" s="2">
        <f t="shared" si="1331"/>
        <v>0</v>
      </c>
      <c r="V1918" s="2">
        <f t="shared" si="1332"/>
        <v>-5.5511151231257827E-17</v>
      </c>
      <c r="W1918" s="1">
        <v>600</v>
      </c>
      <c r="X1918" s="1"/>
      <c r="Y1918" s="1">
        <v>483</v>
      </c>
      <c r="Z1918" s="1"/>
      <c r="AA1918" s="1"/>
      <c r="AB1918" s="1"/>
      <c r="AC1918" s="1"/>
      <c r="AD1918" s="1"/>
      <c r="AE1918" s="1"/>
      <c r="AF1918" s="1"/>
      <c r="AG1918" s="1"/>
      <c r="AJ1918" s="1"/>
      <c r="AY1918" s="221" t="str">
        <f t="shared" si="1333"/>
        <v>Douglas CD8</v>
      </c>
      <c r="BA1918" s="9">
        <v>8</v>
      </c>
      <c r="BB1918" s="221"/>
      <c r="BC1918" s="98">
        <v>53</v>
      </c>
      <c r="BD1918" s="100"/>
      <c r="BE1918" s="221">
        <v>53017</v>
      </c>
      <c r="BF1918" s="221">
        <f t="shared" si="1334"/>
        <v>5301708</v>
      </c>
      <c r="BG1918" s="221"/>
      <c r="BH1918" s="221" t="s">
        <v>3303</v>
      </c>
      <c r="BI1918" s="217" t="s">
        <v>3208</v>
      </c>
    </row>
    <row r="1919" spans="1:61" s="217" customFormat="1">
      <c r="A1919" s="9" t="s">
        <v>1299</v>
      </c>
      <c r="B1919" s="221" t="s">
        <v>1562</v>
      </c>
      <c r="C1919" s="1">
        <f t="shared" si="1325"/>
        <v>35190</v>
      </c>
      <c r="D1919" s="1"/>
      <c r="E1919" s="1"/>
      <c r="F1919" s="1"/>
      <c r="G1919" s="1"/>
      <c r="H1919" s="1"/>
      <c r="I1919" s="1"/>
      <c r="J1919" s="1"/>
      <c r="K1919" s="7">
        <f>RANK(W1919,(W1919:Y1919,Z1919:AN1919))</f>
        <v>1</v>
      </c>
      <c r="L1919" s="7" t="e">
        <f>RANK(X1919,(W1919:Y1919,Z1919:AN1919))</f>
        <v>#N/A</v>
      </c>
      <c r="M1919" s="7">
        <f>IF(Y1919&gt;0,RANK(Y1919,(W1919:Y1919,Z1919:AN1919)),0)</f>
        <v>2</v>
      </c>
      <c r="N1919" s="7"/>
      <c r="O1919" s="1">
        <f t="shared" si="1326"/>
        <v>5238</v>
      </c>
      <c r="P1919" s="2">
        <f t="shared" si="1327"/>
        <v>0.14884910485933503</v>
      </c>
      <c r="Q1919" s="2"/>
      <c r="R1919" s="2">
        <f t="shared" si="1328"/>
        <v>0.5744245524296675</v>
      </c>
      <c r="S1919" s="2">
        <f t="shared" si="1329"/>
        <v>0</v>
      </c>
      <c r="T1919" s="2">
        <f t="shared" si="1330"/>
        <v>0.4255754475703325</v>
      </c>
      <c r="U1919" s="2">
        <f t="shared" si="1331"/>
        <v>0</v>
      </c>
      <c r="V1919" s="2">
        <f t="shared" si="1332"/>
        <v>0</v>
      </c>
      <c r="W1919" s="1">
        <v>20214</v>
      </c>
      <c r="X1919" s="1"/>
      <c r="Y1919" s="1">
        <v>14976</v>
      </c>
      <c r="Z1919" s="1"/>
      <c r="AA1919" s="1"/>
      <c r="AB1919" s="1"/>
      <c r="AC1919" s="1"/>
      <c r="AD1919" s="1"/>
      <c r="AE1919" s="1"/>
      <c r="AF1919" s="1"/>
      <c r="AG1919" s="1"/>
      <c r="AJ1919" s="1"/>
      <c r="AY1919" s="221" t="str">
        <f t="shared" si="1333"/>
        <v>King CD1</v>
      </c>
      <c r="BA1919" s="9">
        <v>1</v>
      </c>
      <c r="BB1919" s="221"/>
      <c r="BC1919" s="98">
        <v>53</v>
      </c>
      <c r="BD1919" s="100"/>
      <c r="BE1919" s="221">
        <v>53033</v>
      </c>
      <c r="BF1919" s="221">
        <f t="shared" si="1334"/>
        <v>5303301</v>
      </c>
      <c r="BG1919" s="221"/>
      <c r="BH1919" s="221" t="s">
        <v>3303</v>
      </c>
      <c r="BI1919" s="221" t="s">
        <v>3208</v>
      </c>
    </row>
    <row r="1920" spans="1:61" s="217" customFormat="1">
      <c r="A1920" s="9" t="s">
        <v>1299</v>
      </c>
      <c r="B1920" s="221" t="s">
        <v>1562</v>
      </c>
      <c r="C1920" s="1">
        <f t="shared" si="1325"/>
        <v>126149</v>
      </c>
      <c r="D1920" s="1"/>
      <c r="E1920" s="1"/>
      <c r="F1920" s="1"/>
      <c r="G1920" s="1"/>
      <c r="H1920" s="1"/>
      <c r="I1920" s="1"/>
      <c r="J1920" s="1"/>
      <c r="K1920" s="7">
        <f>RANK(W1920,(W1920:Y1920,Z1920:AN1920))</f>
        <v>1</v>
      </c>
      <c r="L1920" s="7" t="e">
        <f>RANK(X1920,(W1920:Y1920,Z1920:AN1920))</f>
        <v>#N/A</v>
      </c>
      <c r="M1920" s="7">
        <f>IF(Y1920&gt;0,RANK(Y1920,(W1920:Y1920,Z1920:AN1920)),0)</f>
        <v>2</v>
      </c>
      <c r="N1920" s="7"/>
      <c r="O1920" s="1">
        <f t="shared" si="1326"/>
        <v>15587</v>
      </c>
      <c r="P1920" s="2">
        <f t="shared" si="1327"/>
        <v>0.12356023432607473</v>
      </c>
      <c r="Q1920" s="2"/>
      <c r="R1920" s="2">
        <f t="shared" si="1328"/>
        <v>0.56178011716303733</v>
      </c>
      <c r="S1920" s="2">
        <f t="shared" si="1329"/>
        <v>0</v>
      </c>
      <c r="T1920" s="2">
        <f t="shared" si="1330"/>
        <v>0.43821988283696262</v>
      </c>
      <c r="U1920" s="2">
        <f t="shared" si="1331"/>
        <v>0</v>
      </c>
      <c r="V1920" s="2">
        <f t="shared" si="1332"/>
        <v>5.5511151231257827E-17</v>
      </c>
      <c r="W1920" s="1">
        <v>70868</v>
      </c>
      <c r="X1920" s="1"/>
      <c r="Y1920" s="1">
        <v>55281</v>
      </c>
      <c r="Z1920" s="1"/>
      <c r="AA1920" s="1"/>
      <c r="AB1920" s="1"/>
      <c r="AC1920" s="1"/>
      <c r="AD1920" s="1"/>
      <c r="AE1920" s="1"/>
      <c r="AF1920" s="1"/>
      <c r="AG1920" s="1"/>
      <c r="AJ1920" s="1"/>
      <c r="AY1920" s="221" t="str">
        <f t="shared" si="1333"/>
        <v>King CD7</v>
      </c>
      <c r="BA1920" s="9">
        <v>7</v>
      </c>
      <c r="BB1920" s="221"/>
      <c r="BC1920" s="98">
        <v>53</v>
      </c>
      <c r="BD1920" s="100"/>
      <c r="BE1920" s="221">
        <v>53033</v>
      </c>
      <c r="BF1920" s="221">
        <f t="shared" si="1334"/>
        <v>5303307</v>
      </c>
      <c r="BG1920" s="221"/>
      <c r="BH1920" s="221" t="s">
        <v>3303</v>
      </c>
      <c r="BI1920" s="221" t="s">
        <v>3208</v>
      </c>
    </row>
    <row r="1921" spans="1:61" s="217" customFormat="1">
      <c r="A1921" s="9" t="s">
        <v>1299</v>
      </c>
      <c r="B1921" s="221" t="s">
        <v>1562</v>
      </c>
      <c r="C1921" s="1">
        <f t="shared" ref="C1921:C1939" si="1335">SUM(W1921:AN1921)</f>
        <v>40804</v>
      </c>
      <c r="D1921" s="1"/>
      <c r="E1921" s="1"/>
      <c r="F1921" s="1"/>
      <c r="G1921" s="1"/>
      <c r="H1921" s="1"/>
      <c r="I1921" s="1"/>
      <c r="J1921" s="1"/>
      <c r="K1921" s="7">
        <f>RANK(W1921,(W1921:Y1921,Z1921:AN1921))</f>
        <v>1</v>
      </c>
      <c r="L1921" s="7" t="e">
        <f>RANK(X1921,(W1921:Y1921,Z1921:AN1921))</f>
        <v>#N/A</v>
      </c>
      <c r="M1921" s="7">
        <f>IF(Y1921&gt;0,RANK(Y1921,(W1921:Y1921,Z1921:AN1921)),0)</f>
        <v>2</v>
      </c>
      <c r="N1921" s="7"/>
      <c r="O1921" s="1">
        <f t="shared" si="1326"/>
        <v>5346</v>
      </c>
      <c r="P1921" s="2">
        <f t="shared" ref="P1921:P1939" si="1336">O1921/C1921</f>
        <v>0.13101656700323497</v>
      </c>
      <c r="Q1921" s="2"/>
      <c r="R1921" s="2">
        <f t="shared" si="1328"/>
        <v>0.56550828350161753</v>
      </c>
      <c r="S1921" s="2">
        <f t="shared" si="1329"/>
        <v>0</v>
      </c>
      <c r="T1921" s="2">
        <f t="shared" si="1330"/>
        <v>0.43449171649838253</v>
      </c>
      <c r="U1921" s="2">
        <f t="shared" si="1331"/>
        <v>0</v>
      </c>
      <c r="V1921" s="2">
        <f t="shared" ref="V1921:V1939" si="1337">IF(C1921=0,"-",(1-R1921-S1921-T1921))</f>
        <v>-5.5511151231257827E-17</v>
      </c>
      <c r="W1921" s="1">
        <v>23075</v>
      </c>
      <c r="X1921" s="1"/>
      <c r="Y1921" s="1">
        <v>17729</v>
      </c>
      <c r="Z1921" s="1"/>
      <c r="AA1921" s="1"/>
      <c r="AB1921" s="1"/>
      <c r="AC1921" s="1"/>
      <c r="AD1921" s="1"/>
      <c r="AE1921" s="1"/>
      <c r="AF1921" s="1"/>
      <c r="AG1921" s="1"/>
      <c r="AJ1921" s="1"/>
      <c r="AY1921" s="221" t="str">
        <f t="shared" si="1333"/>
        <v>King CD8</v>
      </c>
      <c r="BA1921" s="9">
        <v>8</v>
      </c>
      <c r="BB1921" s="221"/>
      <c r="BC1921" s="98">
        <v>53</v>
      </c>
      <c r="BD1921" s="100"/>
      <c r="BE1921" s="221">
        <v>53033</v>
      </c>
      <c r="BF1921" s="221">
        <f t="shared" si="1334"/>
        <v>5303308</v>
      </c>
      <c r="BG1921" s="221"/>
      <c r="BH1921" s="221" t="s">
        <v>3303</v>
      </c>
      <c r="BI1921" s="221" t="s">
        <v>3208</v>
      </c>
    </row>
    <row r="1922" spans="1:61" s="217" customFormat="1">
      <c r="A1922" s="9" t="s">
        <v>1299</v>
      </c>
      <c r="B1922" s="221" t="s">
        <v>1562</v>
      </c>
      <c r="C1922" s="1">
        <f t="shared" si="1335"/>
        <v>77987</v>
      </c>
      <c r="D1922" s="1"/>
      <c r="E1922" s="1"/>
      <c r="F1922" s="1"/>
      <c r="G1922" s="1"/>
      <c r="H1922" s="1"/>
      <c r="I1922" s="1"/>
      <c r="J1922" s="1"/>
      <c r="K1922" s="7">
        <f>RANK(W1922,(W1922:Y1922,Z1922:AN1922))</f>
        <v>1</v>
      </c>
      <c r="L1922" s="7" t="e">
        <f>RANK(X1922,(W1922:Y1922,Z1922:AN1922))</f>
        <v>#N/A</v>
      </c>
      <c r="M1922" s="7">
        <f>IF(Y1922&gt;0,RANK(Y1922,(W1922:Y1922,Z1922:AN1922)),0)</f>
        <v>2</v>
      </c>
      <c r="N1922" s="7"/>
      <c r="O1922" s="1">
        <f t="shared" si="1326"/>
        <v>15097</v>
      </c>
      <c r="P1922" s="2">
        <f t="shared" si="1336"/>
        <v>0.19358354597561131</v>
      </c>
      <c r="Q1922" s="2"/>
      <c r="R1922" s="2">
        <f t="shared" si="1328"/>
        <v>0.59679177298780561</v>
      </c>
      <c r="S1922" s="2">
        <f t="shared" si="1329"/>
        <v>0</v>
      </c>
      <c r="T1922" s="2">
        <f t="shared" si="1330"/>
        <v>0.40320822701219433</v>
      </c>
      <c r="U1922" s="2">
        <f t="shared" si="1331"/>
        <v>0</v>
      </c>
      <c r="V1922" s="2">
        <f t="shared" si="1337"/>
        <v>5.5511151231257827E-17</v>
      </c>
      <c r="W1922" s="1">
        <v>46542</v>
      </c>
      <c r="X1922" s="1"/>
      <c r="Y1922" s="1">
        <v>31445</v>
      </c>
      <c r="Z1922" s="1"/>
      <c r="AA1922" s="1"/>
      <c r="AB1922" s="1"/>
      <c r="AC1922" s="1"/>
      <c r="AD1922" s="1"/>
      <c r="AE1922" s="1"/>
      <c r="AF1922" s="1"/>
      <c r="AG1922" s="1"/>
      <c r="AJ1922" s="1"/>
      <c r="AY1922" s="221" t="str">
        <f t="shared" si="1333"/>
        <v>King CD9</v>
      </c>
      <c r="BA1922" s="9">
        <v>9</v>
      </c>
      <c r="BB1922" s="221"/>
      <c r="BC1922" s="98">
        <v>53</v>
      </c>
      <c r="BD1922" s="100"/>
      <c r="BE1922" s="221">
        <v>53033</v>
      </c>
      <c r="BF1922" s="221">
        <f t="shared" si="1334"/>
        <v>5303309</v>
      </c>
      <c r="BG1922" s="221"/>
      <c r="BH1922" s="221" t="s">
        <v>3303</v>
      </c>
      <c r="BI1922" s="221" t="s">
        <v>3208</v>
      </c>
    </row>
    <row r="1923" spans="1:61" s="221" customFormat="1">
      <c r="A1923" s="9" t="s">
        <v>1529</v>
      </c>
      <c r="B1923" s="221" t="s">
        <v>1562</v>
      </c>
      <c r="C1923" s="1">
        <f t="shared" si="1335"/>
        <v>5683</v>
      </c>
      <c r="D1923" s="1"/>
      <c r="E1923" s="1"/>
      <c r="F1923" s="1"/>
      <c r="G1923" s="1"/>
      <c r="H1923" s="1"/>
      <c r="I1923" s="1"/>
      <c r="J1923" s="1"/>
      <c r="K1923" s="7">
        <f>RANK(W1923,(W1923:Y1923,Z1923:AN1923))</f>
        <v>1</v>
      </c>
      <c r="L1923" s="7" t="e">
        <f>RANK(X1923,(W1923:Y1923,Z1923:AN1923))</f>
        <v>#N/A</v>
      </c>
      <c r="M1923" s="7">
        <f>IF(Y1923&gt;0,RANK(Y1923,(W1923:Y1923,Z1923:AN1923)),0)</f>
        <v>2</v>
      </c>
      <c r="N1923" s="7"/>
      <c r="O1923" s="1">
        <f t="shared" si="1326"/>
        <v>117</v>
      </c>
      <c r="P1923" s="2">
        <f t="shared" si="1336"/>
        <v>2.0587717754707021E-2</v>
      </c>
      <c r="Q1923" s="2"/>
      <c r="R1923" s="2">
        <f t="shared" si="1328"/>
        <v>0.51029385887735346</v>
      </c>
      <c r="S1923" s="2">
        <f t="shared" si="1329"/>
        <v>0</v>
      </c>
      <c r="T1923" s="2">
        <f t="shared" si="1330"/>
        <v>0.48970614112264649</v>
      </c>
      <c r="U1923" s="2">
        <f t="shared" si="1331"/>
        <v>0</v>
      </c>
      <c r="V1923" s="2">
        <f t="shared" si="1337"/>
        <v>5.5511151231257827E-17</v>
      </c>
      <c r="W1923" s="1">
        <v>2900</v>
      </c>
      <c r="X1923" s="1"/>
      <c r="Y1923" s="1">
        <v>2783</v>
      </c>
      <c r="Z1923" s="1"/>
      <c r="AA1923" s="1"/>
      <c r="AB1923" s="1"/>
      <c r="AC1923" s="1"/>
      <c r="AD1923" s="1"/>
      <c r="AE1923" s="1"/>
      <c r="AF1923" s="1"/>
      <c r="AG1923" s="1"/>
      <c r="AJ1923" s="1"/>
      <c r="AY1923" s="221" t="str">
        <f t="shared" si="1333"/>
        <v>Mason CD6</v>
      </c>
      <c r="BA1923" s="9">
        <v>6</v>
      </c>
      <c r="BC1923" s="98">
        <v>53</v>
      </c>
      <c r="BD1923" s="100"/>
      <c r="BE1923" s="221">
        <v>53045</v>
      </c>
      <c r="BF1923" s="221">
        <f t="shared" si="1334"/>
        <v>5304506</v>
      </c>
      <c r="BH1923" s="221" t="s">
        <v>3303</v>
      </c>
      <c r="BI1923" s="221" t="s">
        <v>3208</v>
      </c>
    </row>
    <row r="1924" spans="1:61" s="221" customFormat="1">
      <c r="A1924" s="9" t="s">
        <v>1529</v>
      </c>
      <c r="B1924" s="221" t="s">
        <v>1562</v>
      </c>
      <c r="C1924" s="1">
        <f t="shared" si="1335"/>
        <v>1848</v>
      </c>
      <c r="D1924" s="1"/>
      <c r="E1924" s="1"/>
      <c r="F1924" s="1"/>
      <c r="G1924" s="1"/>
      <c r="H1924" s="1"/>
      <c r="I1924" s="1"/>
      <c r="J1924" s="1"/>
      <c r="K1924" s="7">
        <f>RANK(W1924,(W1924:Y1924,Z1924:AN1924))</f>
        <v>2</v>
      </c>
      <c r="L1924" s="7" t="e">
        <f>RANK(X1924,(W1924:Y1924,Z1924:AN1924))</f>
        <v>#N/A</v>
      </c>
      <c r="M1924" s="7">
        <f>IF(Y1924&gt;0,RANK(Y1924,(W1924:Y1924,Z1924:AN1924)),0)</f>
        <v>1</v>
      </c>
      <c r="N1924" s="7"/>
      <c r="O1924" s="1">
        <f t="shared" si="1326"/>
        <v>112</v>
      </c>
      <c r="P1924" s="2">
        <f t="shared" si="1336"/>
        <v>6.0606060606060608E-2</v>
      </c>
      <c r="Q1924" s="2"/>
      <c r="R1924" s="2">
        <f t="shared" si="1328"/>
        <v>0.46969696969696972</v>
      </c>
      <c r="S1924" s="2">
        <f t="shared" si="1329"/>
        <v>0</v>
      </c>
      <c r="T1924" s="2">
        <f t="shared" si="1330"/>
        <v>0.53030303030303028</v>
      </c>
      <c r="U1924" s="2">
        <f t="shared" si="1331"/>
        <v>0</v>
      </c>
      <c r="V1924" s="2">
        <f t="shared" si="1337"/>
        <v>0</v>
      </c>
      <c r="W1924" s="1">
        <v>868</v>
      </c>
      <c r="X1924" s="1"/>
      <c r="Y1924" s="1">
        <v>980</v>
      </c>
      <c r="Z1924" s="1"/>
      <c r="AA1924" s="1"/>
      <c r="AB1924" s="1"/>
      <c r="AC1924" s="1"/>
      <c r="AD1924" s="1"/>
      <c r="AE1924" s="1"/>
      <c r="AF1924" s="1"/>
      <c r="AG1924" s="1"/>
      <c r="AJ1924" s="1"/>
      <c r="AY1924" s="221" t="str">
        <f t="shared" si="1333"/>
        <v>Mason CD10</v>
      </c>
      <c r="BA1924" s="9">
        <v>10</v>
      </c>
      <c r="BC1924" s="98">
        <v>53</v>
      </c>
      <c r="BD1924" s="100"/>
      <c r="BE1924" s="221">
        <v>53045</v>
      </c>
      <c r="BF1924" s="221">
        <f t="shared" si="1334"/>
        <v>5304510</v>
      </c>
      <c r="BH1924" s="221" t="s">
        <v>3303</v>
      </c>
      <c r="BI1924" s="221" t="s">
        <v>3208</v>
      </c>
    </row>
    <row r="1925" spans="1:61" s="221" customFormat="1">
      <c r="A1925" s="9" t="s">
        <v>2168</v>
      </c>
      <c r="B1925" s="221" t="s">
        <v>1562</v>
      </c>
      <c r="C1925" s="1">
        <f t="shared" si="1335"/>
        <v>26330</v>
      </c>
      <c r="D1925" s="1"/>
      <c r="E1925" s="1"/>
      <c r="F1925" s="1"/>
      <c r="G1925" s="1"/>
      <c r="H1925" s="1"/>
      <c r="I1925" s="1"/>
      <c r="J1925" s="1"/>
      <c r="K1925" s="7">
        <f>RANK(W1925,(W1925:Y1925,Z1925:AN1925))</f>
        <v>1</v>
      </c>
      <c r="L1925" s="7" t="e">
        <f>RANK(X1925,(W1925:Y1925,Z1925:AN1925))</f>
        <v>#N/A</v>
      </c>
      <c r="M1925" s="7">
        <f>IF(Y1925&gt;0,RANK(Y1925,(W1925:Y1925,Z1925:AN1925)),0)</f>
        <v>2</v>
      </c>
      <c r="N1925" s="7"/>
      <c r="O1925" s="1">
        <f t="shared" si="1326"/>
        <v>1070</v>
      </c>
      <c r="P1925" s="2">
        <f t="shared" si="1336"/>
        <v>4.063805545005697E-2</v>
      </c>
      <c r="Q1925" s="2"/>
      <c r="R1925" s="2">
        <f t="shared" si="1328"/>
        <v>0.52031902772502847</v>
      </c>
      <c r="S1925" s="2">
        <f t="shared" si="1329"/>
        <v>0</v>
      </c>
      <c r="T1925" s="2">
        <f t="shared" si="1330"/>
        <v>0.47968097227497153</v>
      </c>
      <c r="U1925" s="2">
        <f t="shared" si="1331"/>
        <v>0</v>
      </c>
      <c r="V1925" s="2">
        <f t="shared" si="1337"/>
        <v>0</v>
      </c>
      <c r="W1925" s="1">
        <v>13700</v>
      </c>
      <c r="X1925" s="1"/>
      <c r="Y1925" s="1">
        <v>12630</v>
      </c>
      <c r="Z1925" s="1"/>
      <c r="AA1925" s="1"/>
      <c r="AB1925" s="1"/>
      <c r="AC1925" s="1"/>
      <c r="AD1925" s="1"/>
      <c r="AE1925" s="1"/>
      <c r="AF1925" s="1"/>
      <c r="AG1925" s="1"/>
      <c r="AJ1925" s="1"/>
      <c r="AY1925" s="221" t="str">
        <f t="shared" si="1333"/>
        <v>Pierce CD6</v>
      </c>
      <c r="BA1925" s="9">
        <v>6</v>
      </c>
      <c r="BC1925" s="98">
        <v>53</v>
      </c>
      <c r="BD1925" s="100"/>
      <c r="BE1925" s="221">
        <v>53053</v>
      </c>
      <c r="BF1925" s="221">
        <f t="shared" si="1334"/>
        <v>5305306</v>
      </c>
      <c r="BH1925" s="221" t="s">
        <v>3303</v>
      </c>
      <c r="BI1925" s="221" t="s">
        <v>3208</v>
      </c>
    </row>
    <row r="1926" spans="1:61" s="221" customFormat="1">
      <c r="A1926" s="9" t="s">
        <v>2168</v>
      </c>
      <c r="B1926" s="221" t="s">
        <v>1562</v>
      </c>
      <c r="C1926" s="1">
        <f t="shared" si="1335"/>
        <v>12403</v>
      </c>
      <c r="D1926" s="1"/>
      <c r="E1926" s="1"/>
      <c r="F1926" s="1"/>
      <c r="G1926" s="1"/>
      <c r="H1926" s="1"/>
      <c r="I1926" s="1"/>
      <c r="J1926" s="1"/>
      <c r="K1926" s="7">
        <f>RANK(W1926,(W1926:Y1926,Z1926:AN1926))</f>
        <v>1</v>
      </c>
      <c r="L1926" s="7" t="e">
        <f>RANK(X1926,(W1926:Y1926,Z1926:AN1926))</f>
        <v>#N/A</v>
      </c>
      <c r="M1926" s="7">
        <f>IF(Y1926&gt;0,RANK(Y1926,(W1926:Y1926,Z1926:AN1926)),0)</f>
        <v>2</v>
      </c>
      <c r="N1926" s="7"/>
      <c r="O1926" s="1">
        <f t="shared" si="1326"/>
        <v>437</v>
      </c>
      <c r="P1926" s="2">
        <f t="shared" si="1336"/>
        <v>3.5233411271466578E-2</v>
      </c>
      <c r="Q1926" s="2"/>
      <c r="R1926" s="2">
        <f t="shared" si="1328"/>
        <v>0.51761670563573325</v>
      </c>
      <c r="S1926" s="2">
        <f t="shared" si="1329"/>
        <v>0</v>
      </c>
      <c r="T1926" s="2">
        <f t="shared" si="1330"/>
        <v>0.48238329436426669</v>
      </c>
      <c r="U1926" s="2">
        <f t="shared" si="1331"/>
        <v>0</v>
      </c>
      <c r="V1926" s="2">
        <f t="shared" si="1337"/>
        <v>5.5511151231257827E-17</v>
      </c>
      <c r="W1926" s="1">
        <v>6420</v>
      </c>
      <c r="X1926" s="1"/>
      <c r="Y1926" s="1">
        <v>5983</v>
      </c>
      <c r="Z1926" s="1"/>
      <c r="AA1926" s="1"/>
      <c r="AB1926" s="1"/>
      <c r="AC1926" s="1"/>
      <c r="AD1926" s="1"/>
      <c r="AE1926" s="1"/>
      <c r="AF1926" s="1"/>
      <c r="AG1926" s="1"/>
      <c r="AJ1926" s="1"/>
      <c r="AY1926" s="221" t="str">
        <f t="shared" si="1333"/>
        <v>Pierce CD8</v>
      </c>
      <c r="BA1926" s="9">
        <v>8</v>
      </c>
      <c r="BC1926" s="98">
        <v>53</v>
      </c>
      <c r="BD1926" s="100"/>
      <c r="BE1926" s="221">
        <v>53053</v>
      </c>
      <c r="BF1926" s="221">
        <f t="shared" si="1334"/>
        <v>5305308</v>
      </c>
      <c r="BH1926" s="221" t="s">
        <v>3303</v>
      </c>
      <c r="BI1926" s="221" t="s">
        <v>3208</v>
      </c>
    </row>
    <row r="1927" spans="1:61" s="221" customFormat="1">
      <c r="A1927" s="9" t="s">
        <v>2168</v>
      </c>
      <c r="B1927" s="221" t="s">
        <v>1562</v>
      </c>
      <c r="C1927" s="1">
        <f t="shared" si="1335"/>
        <v>2398</v>
      </c>
      <c r="D1927" s="1"/>
      <c r="E1927" s="1"/>
      <c r="F1927" s="1"/>
      <c r="G1927" s="1"/>
      <c r="H1927" s="1"/>
      <c r="I1927" s="1"/>
      <c r="J1927" s="1"/>
      <c r="K1927" s="7">
        <f>RANK(W1927,(W1927:Y1927,Z1927:AN1927))</f>
        <v>1</v>
      </c>
      <c r="L1927" s="7" t="e">
        <f>RANK(X1927,(W1927:Y1927,Z1927:AN1927))</f>
        <v>#N/A</v>
      </c>
      <c r="M1927" s="7">
        <f>IF(Y1927&gt;0,RANK(Y1927,(W1927:Y1927,Z1927:AN1927)),0)</f>
        <v>2</v>
      </c>
      <c r="N1927" s="7"/>
      <c r="O1927" s="1">
        <f t="shared" si="1326"/>
        <v>342</v>
      </c>
      <c r="P1927" s="2">
        <f t="shared" si="1336"/>
        <v>0.14261884904086738</v>
      </c>
      <c r="Q1927" s="2"/>
      <c r="R1927" s="2">
        <f t="shared" si="1328"/>
        <v>0.57130942452043365</v>
      </c>
      <c r="S1927" s="2">
        <f t="shared" si="1329"/>
        <v>0</v>
      </c>
      <c r="T1927" s="2">
        <f t="shared" si="1330"/>
        <v>0.42869057547956629</v>
      </c>
      <c r="U1927" s="2">
        <f t="shared" si="1331"/>
        <v>0</v>
      </c>
      <c r="V1927" s="2">
        <f t="shared" si="1337"/>
        <v>5.5511151231257827E-17</v>
      </c>
      <c r="W1927" s="1">
        <v>1370</v>
      </c>
      <c r="X1927" s="1"/>
      <c r="Y1927" s="1">
        <v>1028</v>
      </c>
      <c r="Z1927" s="1"/>
      <c r="AA1927" s="1"/>
      <c r="AB1927" s="1"/>
      <c r="AC1927" s="1"/>
      <c r="AD1927" s="1"/>
      <c r="AE1927" s="1"/>
      <c r="AF1927" s="1"/>
      <c r="AG1927" s="1"/>
      <c r="AJ1927" s="1"/>
      <c r="AY1927" s="221" t="str">
        <f t="shared" si="1333"/>
        <v>Pierce CD9</v>
      </c>
      <c r="BA1927" s="9">
        <v>9</v>
      </c>
      <c r="BC1927" s="98">
        <v>53</v>
      </c>
      <c r="BD1927" s="100"/>
      <c r="BE1927" s="221">
        <v>53053</v>
      </c>
      <c r="BF1927" s="221">
        <f t="shared" si="1334"/>
        <v>5305309</v>
      </c>
      <c r="BH1927" s="221" t="s">
        <v>3303</v>
      </c>
      <c r="BI1927" s="221" t="s">
        <v>3208</v>
      </c>
    </row>
    <row r="1928" spans="1:61" s="217" customFormat="1">
      <c r="A1928" s="9" t="s">
        <v>2168</v>
      </c>
      <c r="B1928" s="221" t="s">
        <v>1562</v>
      </c>
      <c r="C1928" s="1">
        <f t="shared" si="1335"/>
        <v>36178</v>
      </c>
      <c r="D1928" s="1"/>
      <c r="E1928" s="1"/>
      <c r="F1928" s="1"/>
      <c r="G1928" s="1"/>
      <c r="H1928" s="1"/>
      <c r="I1928" s="1"/>
      <c r="J1928" s="1"/>
      <c r="K1928" s="7">
        <f>RANK(W1928,(W1928:Y1928,Z1928:AN1928))</f>
        <v>1</v>
      </c>
      <c r="L1928" s="7" t="e">
        <f>RANK(X1928,(W1928:Y1928,Z1928:AN1928))</f>
        <v>#N/A</v>
      </c>
      <c r="M1928" s="7">
        <f>IF(Y1928&gt;0,RANK(Y1928,(W1928:Y1928,Z1928:AN1928)),0)</f>
        <v>2</v>
      </c>
      <c r="N1928" s="7"/>
      <c r="O1928" s="1">
        <f t="shared" si="1326"/>
        <v>3712</v>
      </c>
      <c r="P1928" s="2">
        <f t="shared" si="1336"/>
        <v>0.10260379235999779</v>
      </c>
      <c r="Q1928" s="2"/>
      <c r="R1928" s="2">
        <f t="shared" si="1328"/>
        <v>0.55130189617999892</v>
      </c>
      <c r="S1928" s="2">
        <f t="shared" si="1329"/>
        <v>0</v>
      </c>
      <c r="T1928" s="2">
        <f t="shared" si="1330"/>
        <v>0.44869810382000108</v>
      </c>
      <c r="U1928" s="2">
        <f t="shared" si="1331"/>
        <v>0</v>
      </c>
      <c r="V1928" s="2">
        <f t="shared" si="1337"/>
        <v>0</v>
      </c>
      <c r="W1928" s="1">
        <v>19945</v>
      </c>
      <c r="X1928" s="1"/>
      <c r="Y1928" s="1">
        <v>16233</v>
      </c>
      <c r="Z1928" s="1"/>
      <c r="AA1928" s="1"/>
      <c r="AB1928" s="1"/>
      <c r="AC1928" s="1"/>
      <c r="AD1928" s="1"/>
      <c r="AE1928" s="1"/>
      <c r="AF1928" s="1"/>
      <c r="AG1928" s="1"/>
      <c r="AJ1928" s="1"/>
      <c r="AY1928" s="221" t="str">
        <f t="shared" si="1333"/>
        <v>Pierce CD10</v>
      </c>
      <c r="BA1928" s="9">
        <v>10</v>
      </c>
      <c r="BB1928" s="221"/>
      <c r="BC1928" s="98">
        <v>53</v>
      </c>
      <c r="BD1928" s="100"/>
      <c r="BE1928" s="221">
        <v>53053</v>
      </c>
      <c r="BF1928" s="221">
        <f t="shared" si="1334"/>
        <v>5305310</v>
      </c>
      <c r="BG1928" s="221"/>
      <c r="BH1928" s="221" t="s">
        <v>3303</v>
      </c>
      <c r="BI1928" s="221" t="s">
        <v>3208</v>
      </c>
    </row>
    <row r="1929" spans="1:61" s="217" customFormat="1">
      <c r="A1929" s="9" t="s">
        <v>2188</v>
      </c>
      <c r="B1929" s="221" t="s">
        <v>1562</v>
      </c>
      <c r="C1929" s="1">
        <f t="shared" si="1335"/>
        <v>5584</v>
      </c>
      <c r="D1929" s="1"/>
      <c r="E1929" s="1"/>
      <c r="F1929" s="1"/>
      <c r="G1929" s="1"/>
      <c r="H1929" s="1"/>
      <c r="I1929" s="1"/>
      <c r="J1929" s="1"/>
      <c r="K1929" s="7">
        <f>RANK(W1929,(W1929:Y1929,Z1929:AN1929))</f>
        <v>2</v>
      </c>
      <c r="L1929" s="7" t="e">
        <f>RANK(X1929,(W1929:Y1929,Z1929:AN1929))</f>
        <v>#N/A</v>
      </c>
      <c r="M1929" s="7">
        <f>IF(Y1929&gt;0,RANK(Y1929,(W1929:Y1929,Z1929:AN1929)),0)</f>
        <v>1</v>
      </c>
      <c r="N1929" s="7"/>
      <c r="O1929" s="1">
        <f t="shared" si="1326"/>
        <v>224</v>
      </c>
      <c r="P1929" s="2">
        <f t="shared" si="1336"/>
        <v>4.0114613180515762E-2</v>
      </c>
      <c r="Q1929" s="2"/>
      <c r="R1929" s="2">
        <f t="shared" si="1328"/>
        <v>0.4799426934097421</v>
      </c>
      <c r="S1929" s="2">
        <f t="shared" si="1329"/>
        <v>0</v>
      </c>
      <c r="T1929" s="2">
        <f t="shared" si="1330"/>
        <v>0.52005730659025784</v>
      </c>
      <c r="U1929" s="2">
        <f t="shared" si="1331"/>
        <v>0</v>
      </c>
      <c r="V1929" s="2">
        <f t="shared" si="1337"/>
        <v>0</v>
      </c>
      <c r="W1929" s="1">
        <v>2680</v>
      </c>
      <c r="X1929" s="1"/>
      <c r="Y1929" s="1">
        <v>2904</v>
      </c>
      <c r="Z1929" s="1"/>
      <c r="AA1929" s="1"/>
      <c r="AB1929" s="1"/>
      <c r="AC1929" s="1"/>
      <c r="AD1929" s="1"/>
      <c r="AE1929" s="1"/>
      <c r="AF1929" s="1"/>
      <c r="AG1929" s="1"/>
      <c r="AJ1929" s="1"/>
      <c r="AY1929" s="221" t="str">
        <f t="shared" si="1333"/>
        <v>Skagit CD1</v>
      </c>
      <c r="BA1929" s="9">
        <v>1</v>
      </c>
      <c r="BB1929" s="221"/>
      <c r="BC1929" s="98">
        <v>53</v>
      </c>
      <c r="BD1929" s="100"/>
      <c r="BE1929" s="221">
        <v>53057</v>
      </c>
      <c r="BF1929" s="221">
        <f t="shared" si="1334"/>
        <v>5305701</v>
      </c>
      <c r="BG1929" s="221"/>
      <c r="BH1929" s="221" t="s">
        <v>3303</v>
      </c>
      <c r="BI1929" s="221" t="s">
        <v>3208</v>
      </c>
    </row>
    <row r="1930" spans="1:61" s="217" customFormat="1">
      <c r="A1930" s="9" t="s">
        <v>2188</v>
      </c>
      <c r="B1930" s="221" t="s">
        <v>1562</v>
      </c>
      <c r="C1930" s="1">
        <f t="shared" si="1335"/>
        <v>9674</v>
      </c>
      <c r="D1930" s="1"/>
      <c r="E1930" s="1"/>
      <c r="F1930" s="1"/>
      <c r="G1930" s="1"/>
      <c r="H1930" s="1"/>
      <c r="I1930" s="1"/>
      <c r="J1930" s="1"/>
      <c r="K1930" s="7">
        <f>RANK(W1930,(W1930:Y1930,Z1930:AN1930))</f>
        <v>2</v>
      </c>
      <c r="L1930" s="7" t="e">
        <f>RANK(X1930,(W1930:Y1930,Z1930:AN1930))</f>
        <v>#N/A</v>
      </c>
      <c r="M1930" s="7">
        <f>IF(Y1930&gt;0,RANK(Y1930,(W1930:Y1930,Z1930:AN1930)),0)</f>
        <v>1</v>
      </c>
      <c r="N1930" s="7"/>
      <c r="O1930" s="1">
        <f t="shared" si="1326"/>
        <v>240</v>
      </c>
      <c r="P1930" s="2">
        <f t="shared" si="1336"/>
        <v>2.4808765763903246E-2</v>
      </c>
      <c r="Q1930" s="2"/>
      <c r="R1930" s="2">
        <f t="shared" si="1328"/>
        <v>0.48759561711804839</v>
      </c>
      <c r="S1930" s="2">
        <f t="shared" si="1329"/>
        <v>0</v>
      </c>
      <c r="T1930" s="2">
        <f t="shared" si="1330"/>
        <v>0.51240438288195167</v>
      </c>
      <c r="U1930" s="2">
        <f t="shared" si="1331"/>
        <v>0</v>
      </c>
      <c r="V1930" s="2">
        <f t="shared" si="1337"/>
        <v>-1.1102230246251565E-16</v>
      </c>
      <c r="W1930" s="1">
        <v>4717</v>
      </c>
      <c r="X1930" s="1"/>
      <c r="Y1930" s="1">
        <v>4957</v>
      </c>
      <c r="Z1930" s="1"/>
      <c r="AA1930" s="1"/>
      <c r="AB1930" s="1"/>
      <c r="AC1930" s="1"/>
      <c r="AD1930" s="1"/>
      <c r="AE1930" s="1"/>
      <c r="AF1930" s="1"/>
      <c r="AG1930" s="1"/>
      <c r="AJ1930" s="1"/>
      <c r="AY1930" s="221" t="str">
        <f t="shared" si="1333"/>
        <v>Skagit CD2</v>
      </c>
      <c r="BA1930" s="9">
        <v>2</v>
      </c>
      <c r="BB1930" s="221"/>
      <c r="BC1930" s="98">
        <v>53</v>
      </c>
      <c r="BD1930" s="100"/>
      <c r="BE1930" s="221">
        <v>53057</v>
      </c>
      <c r="BF1930" s="221">
        <f t="shared" si="1334"/>
        <v>5305702</v>
      </c>
      <c r="BG1930" s="221"/>
      <c r="BH1930" s="221" t="s">
        <v>3303</v>
      </c>
      <c r="BI1930" s="217" t="s">
        <v>3208</v>
      </c>
    </row>
    <row r="1931" spans="1:61" s="217" customFormat="1">
      <c r="A1931" s="9" t="s">
        <v>2117</v>
      </c>
      <c r="B1931" s="221" t="s">
        <v>1562</v>
      </c>
      <c r="C1931" s="1">
        <f t="shared" si="1335"/>
        <v>28276</v>
      </c>
      <c r="D1931" s="1"/>
      <c r="E1931" s="1"/>
      <c r="F1931" s="1"/>
      <c r="G1931" s="1"/>
      <c r="H1931" s="1"/>
      <c r="I1931" s="1"/>
      <c r="J1931" s="1"/>
      <c r="K1931" s="7">
        <f>RANK(W1931,(W1931:Y1931,Z1931:AN1931))</f>
        <v>2</v>
      </c>
      <c r="L1931" s="7" t="e">
        <f>RANK(X1931,(W1931:Y1931,Z1931:AN1931))</f>
        <v>#N/A</v>
      </c>
      <c r="M1931" s="7">
        <f>IF(Y1931&gt;0,RANK(Y1931,(W1931:Y1931,Z1931:AN1931)),0)</f>
        <v>1</v>
      </c>
      <c r="N1931" s="7"/>
      <c r="O1931" s="1">
        <f t="shared" si="1326"/>
        <v>252</v>
      </c>
      <c r="P1931" s="2">
        <f t="shared" si="1336"/>
        <v>8.912151648040741E-3</v>
      </c>
      <c r="Q1931" s="2"/>
      <c r="R1931" s="2">
        <f t="shared" si="1328"/>
        <v>0.49554392417597964</v>
      </c>
      <c r="S1931" s="2">
        <f t="shared" si="1329"/>
        <v>0</v>
      </c>
      <c r="T1931" s="2">
        <f t="shared" si="1330"/>
        <v>0.50445607582402041</v>
      </c>
      <c r="U1931" s="2">
        <f t="shared" si="1331"/>
        <v>0</v>
      </c>
      <c r="V1931" s="2">
        <f t="shared" si="1337"/>
        <v>0</v>
      </c>
      <c r="W1931" s="1">
        <v>14012</v>
      </c>
      <c r="X1931" s="1"/>
      <c r="Y1931" s="1">
        <v>14264</v>
      </c>
      <c r="Z1931" s="1"/>
      <c r="AA1931" s="1"/>
      <c r="AB1931" s="1"/>
      <c r="AC1931" s="1"/>
      <c r="AD1931" s="1"/>
      <c r="AE1931" s="1"/>
      <c r="AF1931" s="1"/>
      <c r="AG1931" s="1"/>
      <c r="AJ1931" s="1"/>
      <c r="AY1931" s="221" t="str">
        <f t="shared" si="1333"/>
        <v>Snohomish CD1</v>
      </c>
      <c r="BA1931" s="9">
        <v>1</v>
      </c>
      <c r="BB1931" s="221"/>
      <c r="BC1931" s="98">
        <v>53</v>
      </c>
      <c r="BD1931" s="100"/>
      <c r="BE1931" s="221">
        <v>53061</v>
      </c>
      <c r="BF1931" s="221">
        <f t="shared" si="1334"/>
        <v>5306101</v>
      </c>
      <c r="BG1931" s="221"/>
      <c r="BH1931" s="221" t="s">
        <v>3303</v>
      </c>
      <c r="BI1931" s="217" t="s">
        <v>3208</v>
      </c>
    </row>
    <row r="1932" spans="1:61" s="217" customFormat="1">
      <c r="A1932" s="9" t="s">
        <v>2117</v>
      </c>
      <c r="B1932" s="221" t="s">
        <v>1562</v>
      </c>
      <c r="C1932" s="1">
        <f t="shared" si="1335"/>
        <v>45778</v>
      </c>
      <c r="D1932" s="1"/>
      <c r="E1932" s="1"/>
      <c r="F1932" s="1"/>
      <c r="G1932" s="1"/>
      <c r="H1932" s="1"/>
      <c r="I1932" s="1"/>
      <c r="J1932" s="1"/>
      <c r="K1932" s="7">
        <f>RANK(W1932,(W1932:Y1932,Z1932:AN1932))</f>
        <v>1</v>
      </c>
      <c r="L1932" s="7" t="e">
        <f>RANK(X1932,(W1932:Y1932,Z1932:AN1932))</f>
        <v>#N/A</v>
      </c>
      <c r="M1932" s="7">
        <f>IF(Y1932&gt;0,RANK(Y1932,(W1932:Y1932,Z1932:AN1932)),0)</f>
        <v>2</v>
      </c>
      <c r="N1932" s="7"/>
      <c r="O1932" s="1">
        <f t="shared" si="1326"/>
        <v>462</v>
      </c>
      <c r="P1932" s="2">
        <f t="shared" si="1336"/>
        <v>1.0092184018524183E-2</v>
      </c>
      <c r="Q1932" s="2"/>
      <c r="R1932" s="2">
        <f t="shared" si="1328"/>
        <v>0.50504609200926209</v>
      </c>
      <c r="S1932" s="2">
        <f t="shared" si="1329"/>
        <v>0</v>
      </c>
      <c r="T1932" s="2">
        <f t="shared" si="1330"/>
        <v>0.49495390799073791</v>
      </c>
      <c r="U1932" s="2">
        <f t="shared" si="1331"/>
        <v>0</v>
      </c>
      <c r="V1932" s="2">
        <f t="shared" si="1337"/>
        <v>0</v>
      </c>
      <c r="W1932" s="1">
        <v>23120</v>
      </c>
      <c r="X1932" s="1"/>
      <c r="Y1932" s="1">
        <v>22658</v>
      </c>
      <c r="Z1932" s="1"/>
      <c r="AA1932" s="1"/>
      <c r="AB1932" s="1"/>
      <c r="AC1932" s="1"/>
      <c r="AD1932" s="1"/>
      <c r="AE1932" s="1"/>
      <c r="AF1932" s="1"/>
      <c r="AG1932" s="1"/>
      <c r="AJ1932" s="1"/>
      <c r="AY1932" s="221" t="str">
        <f t="shared" si="1333"/>
        <v>Snohomish CD2</v>
      </c>
      <c r="BA1932" s="9">
        <v>2</v>
      </c>
      <c r="BB1932" s="221"/>
      <c r="BC1932" s="98">
        <v>53</v>
      </c>
      <c r="BD1932" s="100"/>
      <c r="BE1932" s="221">
        <v>53061</v>
      </c>
      <c r="BF1932" s="221">
        <f t="shared" si="1334"/>
        <v>5306102</v>
      </c>
      <c r="BG1932" s="221"/>
      <c r="BH1932" s="221" t="s">
        <v>3303</v>
      </c>
      <c r="BI1932" s="217" t="s">
        <v>3208</v>
      </c>
    </row>
    <row r="1933" spans="1:61" s="217" customFormat="1">
      <c r="A1933" s="9" t="s">
        <v>2117</v>
      </c>
      <c r="B1933" s="221" t="s">
        <v>1562</v>
      </c>
      <c r="C1933" s="1">
        <f t="shared" si="1335"/>
        <v>8436</v>
      </c>
      <c r="D1933" s="1"/>
      <c r="E1933" s="1"/>
      <c r="F1933" s="1"/>
      <c r="G1933" s="1"/>
      <c r="H1933" s="1"/>
      <c r="I1933" s="1"/>
      <c r="J1933" s="1"/>
      <c r="K1933" s="7">
        <f>RANK(W1933,(W1933:Y1933,Z1933:AN1933))</f>
        <v>1</v>
      </c>
      <c r="L1933" s="7" t="e">
        <f>RANK(X1933,(W1933:Y1933,Z1933:AN1933))</f>
        <v>#N/A</v>
      </c>
      <c r="M1933" s="7">
        <f>IF(Y1933&gt;0,RANK(Y1933,(W1933:Y1933,Z1933:AN1933)),0)</f>
        <v>2</v>
      </c>
      <c r="N1933" s="7"/>
      <c r="O1933" s="1">
        <f t="shared" si="1326"/>
        <v>1570</v>
      </c>
      <c r="P1933" s="2">
        <f t="shared" si="1336"/>
        <v>0.18610715979137032</v>
      </c>
      <c r="Q1933" s="2"/>
      <c r="R1933" s="2">
        <f t="shared" si="1328"/>
        <v>0.59305357989568519</v>
      </c>
      <c r="S1933" s="2">
        <f t="shared" si="1329"/>
        <v>0</v>
      </c>
      <c r="T1933" s="2">
        <f t="shared" si="1330"/>
        <v>0.40694642010431487</v>
      </c>
      <c r="U1933" s="2">
        <f t="shared" si="1331"/>
        <v>0</v>
      </c>
      <c r="V1933" s="2">
        <f t="shared" si="1337"/>
        <v>-5.5511151231257827E-17</v>
      </c>
      <c r="W1933" s="1">
        <v>5003</v>
      </c>
      <c r="X1933" s="1"/>
      <c r="Y1933" s="1">
        <v>3433</v>
      </c>
      <c r="Z1933" s="1"/>
      <c r="AA1933" s="1"/>
      <c r="AB1933" s="1"/>
      <c r="AC1933" s="1"/>
      <c r="AD1933" s="1"/>
      <c r="AE1933" s="1"/>
      <c r="AF1933" s="1"/>
      <c r="AG1933" s="1"/>
      <c r="AJ1933" s="1"/>
      <c r="AY1933" s="221" t="str">
        <f t="shared" si="1333"/>
        <v>Snohomish CD7</v>
      </c>
      <c r="BA1933" s="9">
        <v>7</v>
      </c>
      <c r="BB1933" s="221"/>
      <c r="BC1933" s="98">
        <v>53</v>
      </c>
      <c r="BD1933" s="100"/>
      <c r="BE1933" s="221">
        <v>53061</v>
      </c>
      <c r="BF1933" s="221">
        <f t="shared" si="1334"/>
        <v>5306107</v>
      </c>
      <c r="BG1933" s="221"/>
      <c r="BH1933" s="221" t="s">
        <v>3303</v>
      </c>
      <c r="BI1933" s="217" t="s">
        <v>3208</v>
      </c>
    </row>
    <row r="1934" spans="1:61" s="217" customFormat="1">
      <c r="A1934" s="9" t="s">
        <v>426</v>
      </c>
      <c r="B1934" s="221" t="s">
        <v>1562</v>
      </c>
      <c r="C1934" s="1">
        <f t="shared" si="1335"/>
        <v>1175</v>
      </c>
      <c r="D1934" s="1"/>
      <c r="E1934" s="1"/>
      <c r="F1934" s="1"/>
      <c r="G1934" s="1"/>
      <c r="H1934" s="1"/>
      <c r="I1934" s="1"/>
      <c r="J1934" s="1"/>
      <c r="K1934" s="7">
        <f>RANK(W1934,(W1934:Y1934,Z1934:AN1934))</f>
        <v>2</v>
      </c>
      <c r="L1934" s="7" t="e">
        <f>RANK(X1934,(W1934:Y1934,Z1934:AN1934))</f>
        <v>#N/A</v>
      </c>
      <c r="M1934" s="7">
        <f>IF(Y1934&gt;0,RANK(Y1934,(W1934:Y1934,Z1934:AN1934)),0)</f>
        <v>1</v>
      </c>
      <c r="N1934" s="7"/>
      <c r="O1934" s="1">
        <f t="shared" si="1326"/>
        <v>205</v>
      </c>
      <c r="P1934" s="2">
        <f t="shared" si="1336"/>
        <v>0.17446808510638298</v>
      </c>
      <c r="Q1934" s="2"/>
      <c r="R1934" s="2">
        <f t="shared" si="1328"/>
        <v>0.4127659574468085</v>
      </c>
      <c r="S1934" s="2">
        <f t="shared" si="1329"/>
        <v>0</v>
      </c>
      <c r="T1934" s="2">
        <f t="shared" si="1330"/>
        <v>0.58723404255319145</v>
      </c>
      <c r="U1934" s="2">
        <f t="shared" si="1331"/>
        <v>0</v>
      </c>
      <c r="V1934" s="2">
        <f t="shared" si="1337"/>
        <v>0</v>
      </c>
      <c r="W1934" s="1">
        <v>485</v>
      </c>
      <c r="X1934" s="1"/>
      <c r="Y1934" s="1">
        <v>690</v>
      </c>
      <c r="Z1934" s="1"/>
      <c r="AA1934" s="1"/>
      <c r="AB1934" s="1"/>
      <c r="AC1934" s="1"/>
      <c r="AD1934" s="1"/>
      <c r="AE1934" s="1"/>
      <c r="AF1934" s="1"/>
      <c r="AG1934" s="1"/>
      <c r="AJ1934" s="1"/>
      <c r="AY1934" s="221" t="str">
        <f t="shared" si="1333"/>
        <v>Thurston CD3</v>
      </c>
      <c r="BA1934" s="9">
        <v>3</v>
      </c>
      <c r="BB1934" s="221"/>
      <c r="BC1934" s="98">
        <v>53</v>
      </c>
      <c r="BD1934" s="100"/>
      <c r="BE1934" s="221">
        <v>53067</v>
      </c>
      <c r="BF1934" s="221">
        <f t="shared" si="1334"/>
        <v>5306703</v>
      </c>
      <c r="BG1934" s="221"/>
      <c r="BH1934" s="221" t="s">
        <v>3303</v>
      </c>
      <c r="BI1934" s="217" t="s">
        <v>3208</v>
      </c>
    </row>
    <row r="1935" spans="1:61" s="217" customFormat="1">
      <c r="A1935" s="9" t="s">
        <v>426</v>
      </c>
      <c r="B1935" s="221" t="s">
        <v>1562</v>
      </c>
      <c r="C1935" s="1">
        <f t="shared" si="1335"/>
        <v>33640</v>
      </c>
      <c r="D1935" s="1"/>
      <c r="E1935" s="1"/>
      <c r="F1935" s="1"/>
      <c r="G1935" s="1"/>
      <c r="H1935" s="1"/>
      <c r="I1935" s="1"/>
      <c r="J1935" s="1"/>
      <c r="K1935" s="7">
        <f>RANK(W1935,(W1935:Y1935,Z1935:AN1935))</f>
        <v>2</v>
      </c>
      <c r="L1935" s="7" t="e">
        <f>RANK(X1935,(W1935:Y1935,Z1935:AN1935))</f>
        <v>#N/A</v>
      </c>
      <c r="M1935" s="7">
        <f>IF(Y1935&gt;0,RANK(Y1935,(W1935:Y1935,Z1935:AN1935)),0)</f>
        <v>1</v>
      </c>
      <c r="N1935" s="7"/>
      <c r="O1935" s="1">
        <f t="shared" si="1326"/>
        <v>992</v>
      </c>
      <c r="P1935" s="2">
        <f t="shared" si="1336"/>
        <v>2.9488703923900118E-2</v>
      </c>
      <c r="Q1935" s="2"/>
      <c r="R1935" s="2">
        <f t="shared" si="1328"/>
        <v>0.48525564803804994</v>
      </c>
      <c r="S1935" s="2">
        <f t="shared" si="1329"/>
        <v>0</v>
      </c>
      <c r="T1935" s="2">
        <f t="shared" si="1330"/>
        <v>0.51474435196195001</v>
      </c>
      <c r="U1935" s="2">
        <f t="shared" si="1331"/>
        <v>0</v>
      </c>
      <c r="V1935" s="2">
        <f t="shared" si="1337"/>
        <v>1.1102230246251565E-16</v>
      </c>
      <c r="W1935" s="1">
        <v>16324</v>
      </c>
      <c r="X1935" s="1"/>
      <c r="Y1935" s="1">
        <v>17316</v>
      </c>
      <c r="Z1935" s="1"/>
      <c r="AA1935" s="1"/>
      <c r="AB1935" s="1"/>
      <c r="AC1935" s="1"/>
      <c r="AD1935" s="1"/>
      <c r="AE1935" s="1"/>
      <c r="AF1935" s="1"/>
      <c r="AG1935" s="1"/>
      <c r="AJ1935" s="1"/>
      <c r="AY1935" s="221" t="str">
        <f t="shared" si="1333"/>
        <v>Thurston CD10</v>
      </c>
      <c r="BA1935" s="9">
        <v>10</v>
      </c>
      <c r="BB1935" s="221"/>
      <c r="BC1935" s="98">
        <v>53</v>
      </c>
      <c r="BD1935" s="100"/>
      <c r="BE1935" s="221">
        <v>53067</v>
      </c>
      <c r="BF1935" s="221">
        <f t="shared" si="1334"/>
        <v>5306710</v>
      </c>
      <c r="BG1935" s="221"/>
      <c r="BH1935" s="221" t="s">
        <v>3303</v>
      </c>
      <c r="BI1935" s="217" t="s">
        <v>3208</v>
      </c>
    </row>
    <row r="1936" spans="1:61" s="217" customFormat="1">
      <c r="A1936" s="9" t="s">
        <v>434</v>
      </c>
      <c r="B1936" s="221" t="s">
        <v>1562</v>
      </c>
      <c r="C1936" s="1">
        <f t="shared" si="1335"/>
        <v>270</v>
      </c>
      <c r="D1936" s="1"/>
      <c r="E1936" s="1"/>
      <c r="F1936" s="1"/>
      <c r="G1936" s="1"/>
      <c r="H1936" s="1"/>
      <c r="I1936" s="1"/>
      <c r="J1936" s="1"/>
      <c r="K1936" s="7">
        <f>RANK(W1936,(W1936:Y1936,Z1936:AN1936))</f>
        <v>1</v>
      </c>
      <c r="L1936" s="7" t="e">
        <f>RANK(X1936,(W1936:Y1936,Z1936:AN1936))</f>
        <v>#N/A</v>
      </c>
      <c r="M1936" s="7">
        <f>IF(Y1936&gt;0,RANK(Y1936,(W1936:Y1936,Z1936:AN1936)),0)</f>
        <v>2</v>
      </c>
      <c r="N1936" s="7"/>
      <c r="O1936" s="1">
        <f t="shared" si="1326"/>
        <v>2</v>
      </c>
      <c r="P1936" s="2">
        <f t="shared" si="1336"/>
        <v>7.4074074074074077E-3</v>
      </c>
      <c r="Q1936" s="2"/>
      <c r="R1936" s="2">
        <f t="shared" si="1328"/>
        <v>0.50370370370370365</v>
      </c>
      <c r="S1936" s="2">
        <f t="shared" si="1329"/>
        <v>0</v>
      </c>
      <c r="T1936" s="2">
        <f t="shared" si="1330"/>
        <v>0.49629629629629629</v>
      </c>
      <c r="U1936" s="2">
        <f t="shared" si="1331"/>
        <v>0</v>
      </c>
      <c r="V1936" s="2">
        <f t="shared" si="1337"/>
        <v>5.5511151231257827E-17</v>
      </c>
      <c r="W1936" s="1">
        <v>136</v>
      </c>
      <c r="X1936" s="1"/>
      <c r="Y1936" s="1">
        <v>134</v>
      </c>
      <c r="Z1936" s="1"/>
      <c r="AA1936" s="1"/>
      <c r="AB1936" s="1"/>
      <c r="AC1936" s="1"/>
      <c r="AD1936" s="1"/>
      <c r="AE1936" s="1"/>
      <c r="AF1936" s="1"/>
      <c r="AG1936" s="1"/>
      <c r="AJ1936" s="1"/>
      <c r="AY1936" s="221" t="str">
        <f t="shared" si="1333"/>
        <v>Walla Walla CD4</v>
      </c>
      <c r="BA1936" s="9">
        <v>4</v>
      </c>
      <c r="BB1936" s="221"/>
      <c r="BC1936" s="98">
        <v>53</v>
      </c>
      <c r="BD1936" s="100"/>
      <c r="BE1936" s="221">
        <v>53071</v>
      </c>
      <c r="BF1936" s="221">
        <f t="shared" si="1334"/>
        <v>5307104</v>
      </c>
      <c r="BG1936" s="221"/>
      <c r="BH1936" s="221" t="s">
        <v>3303</v>
      </c>
      <c r="BI1936" s="217" t="s">
        <v>3208</v>
      </c>
    </row>
    <row r="1937" spans="1:61" s="217" customFormat="1">
      <c r="A1937" s="9" t="s">
        <v>434</v>
      </c>
      <c r="B1937" s="221" t="s">
        <v>1562</v>
      </c>
      <c r="C1937" s="1">
        <f t="shared" si="1335"/>
        <v>4841</v>
      </c>
      <c r="D1937" s="1"/>
      <c r="E1937" s="1"/>
      <c r="F1937" s="1"/>
      <c r="G1937" s="1"/>
      <c r="H1937" s="1"/>
      <c r="I1937" s="1"/>
      <c r="J1937" s="1"/>
      <c r="K1937" s="7">
        <f>RANK(W1937,(W1937:Y1937,Z1937:AN1937))</f>
        <v>2</v>
      </c>
      <c r="L1937" s="7" t="e">
        <f>RANK(X1937,(W1937:Y1937,Z1937:AN1937))</f>
        <v>#N/A</v>
      </c>
      <c r="M1937" s="7">
        <f>IF(Y1937&gt;0,RANK(Y1937,(W1937:Y1937,Z1937:AN1937)),0)</f>
        <v>1</v>
      </c>
      <c r="N1937" s="7"/>
      <c r="O1937" s="1">
        <f t="shared" si="1326"/>
        <v>143</v>
      </c>
      <c r="P1937" s="2">
        <f t="shared" si="1336"/>
        <v>2.9539351373683125E-2</v>
      </c>
      <c r="Q1937" s="2"/>
      <c r="R1937" s="2">
        <f t="shared" si="1328"/>
        <v>0.48523032431315843</v>
      </c>
      <c r="S1937" s="2">
        <f t="shared" si="1329"/>
        <v>0</v>
      </c>
      <c r="T1937" s="2">
        <f t="shared" si="1330"/>
        <v>0.51476967568684151</v>
      </c>
      <c r="U1937" s="2">
        <f t="shared" si="1331"/>
        <v>0</v>
      </c>
      <c r="V1937" s="2">
        <f t="shared" si="1337"/>
        <v>1.1102230246251565E-16</v>
      </c>
      <c r="W1937" s="1">
        <v>2349</v>
      </c>
      <c r="X1937" s="1"/>
      <c r="Y1937" s="1">
        <v>2492</v>
      </c>
      <c r="Z1937" s="1"/>
      <c r="AA1937" s="1"/>
      <c r="AB1937" s="1"/>
      <c r="AC1937" s="1"/>
      <c r="AD1937" s="1"/>
      <c r="AE1937" s="1"/>
      <c r="AF1937" s="1"/>
      <c r="AG1937" s="1"/>
      <c r="AJ1937" s="1"/>
      <c r="AY1937" s="221" t="str">
        <f t="shared" si="1333"/>
        <v>Walla Walla CD5</v>
      </c>
      <c r="BA1937" s="9">
        <v>5</v>
      </c>
      <c r="BB1937" s="221"/>
      <c r="BC1937" s="98">
        <v>53</v>
      </c>
      <c r="BD1937" s="100"/>
      <c r="BE1937" s="221">
        <v>53071</v>
      </c>
      <c r="BF1937" s="221">
        <f t="shared" si="1334"/>
        <v>5307105</v>
      </c>
      <c r="BG1937" s="221"/>
      <c r="BH1937" s="221" t="s">
        <v>3303</v>
      </c>
      <c r="BI1937" s="217" t="s">
        <v>3208</v>
      </c>
    </row>
    <row r="1938" spans="1:61" s="217" customFormat="1">
      <c r="A1938" s="9" t="s">
        <v>435</v>
      </c>
      <c r="B1938" s="221" t="s">
        <v>1562</v>
      </c>
      <c r="C1938" s="1">
        <f t="shared" si="1335"/>
        <v>12031</v>
      </c>
      <c r="D1938" s="1"/>
      <c r="E1938" s="1"/>
      <c r="F1938" s="1"/>
      <c r="G1938" s="1"/>
      <c r="H1938" s="1"/>
      <c r="I1938" s="1"/>
      <c r="J1938" s="1"/>
      <c r="K1938" s="7">
        <f>RANK(W1938,(W1938:Y1938,Z1938:AN1938))</f>
        <v>2</v>
      </c>
      <c r="L1938" s="7" t="e">
        <f>RANK(X1938,(W1938:Y1938,Z1938:AN1938))</f>
        <v>#N/A</v>
      </c>
      <c r="M1938" s="7">
        <f>IF(Y1938&gt;0,RANK(Y1938,(W1938:Y1938,Z1938:AN1938)),0)</f>
        <v>1</v>
      </c>
      <c r="N1938" s="7"/>
      <c r="O1938" s="1">
        <f t="shared" si="1326"/>
        <v>1857</v>
      </c>
      <c r="P1938" s="2">
        <f t="shared" si="1336"/>
        <v>0.1543512592469454</v>
      </c>
      <c r="Q1938" s="2"/>
      <c r="R1938" s="2">
        <f t="shared" si="1328"/>
        <v>0.42282437037652731</v>
      </c>
      <c r="S1938" s="2">
        <f t="shared" si="1329"/>
        <v>0</v>
      </c>
      <c r="T1938" s="2">
        <f t="shared" si="1330"/>
        <v>0.57717562962347269</v>
      </c>
      <c r="U1938" s="2">
        <f t="shared" si="1331"/>
        <v>0</v>
      </c>
      <c r="V1938" s="2">
        <f t="shared" si="1337"/>
        <v>0</v>
      </c>
      <c r="W1938" s="1">
        <v>5087</v>
      </c>
      <c r="X1938" s="1"/>
      <c r="Y1938" s="1">
        <v>6944</v>
      </c>
      <c r="Z1938" s="1"/>
      <c r="AA1938" s="1"/>
      <c r="AB1938" s="1"/>
      <c r="AC1938" s="1"/>
      <c r="AD1938" s="1"/>
      <c r="AE1938" s="1"/>
      <c r="AF1938" s="1"/>
      <c r="AG1938" s="1"/>
      <c r="AJ1938" s="1"/>
      <c r="AY1938" s="221" t="str">
        <f t="shared" si="1333"/>
        <v>Whatcom CD1</v>
      </c>
      <c r="BA1938" s="9">
        <v>1</v>
      </c>
      <c r="BB1938" s="221"/>
      <c r="BC1938" s="98">
        <v>53</v>
      </c>
      <c r="BD1938" s="100"/>
      <c r="BE1938" s="221">
        <v>53073</v>
      </c>
      <c r="BF1938" s="221">
        <f t="shared" si="1334"/>
        <v>5307301</v>
      </c>
      <c r="BG1938" s="221"/>
      <c r="BH1938" s="221" t="s">
        <v>3303</v>
      </c>
      <c r="BI1938" s="217" t="s">
        <v>3208</v>
      </c>
    </row>
    <row r="1939" spans="1:61" s="217" customFormat="1">
      <c r="A1939" s="9" t="s">
        <v>435</v>
      </c>
      <c r="B1939" s="221" t="s">
        <v>1562</v>
      </c>
      <c r="C1939" s="1">
        <f t="shared" si="1335"/>
        <v>18796</v>
      </c>
      <c r="D1939" s="1"/>
      <c r="E1939" s="1"/>
      <c r="F1939" s="1"/>
      <c r="G1939" s="1"/>
      <c r="H1939" s="1"/>
      <c r="I1939" s="1"/>
      <c r="J1939" s="1"/>
      <c r="K1939" s="7">
        <f>RANK(W1939,(W1939:Y1939,Z1939:AN1939))</f>
        <v>2</v>
      </c>
      <c r="L1939" s="7" t="e">
        <f>RANK(X1939,(W1939:Y1939,Z1939:AN1939))</f>
        <v>#N/A</v>
      </c>
      <c r="M1939" s="7">
        <f>IF(Y1939&gt;0,RANK(Y1939,(W1939:Y1939,Z1939:AN1939)),0)</f>
        <v>1</v>
      </c>
      <c r="N1939" s="7"/>
      <c r="O1939" s="1">
        <f t="shared" si="1326"/>
        <v>4358</v>
      </c>
      <c r="P1939" s="2">
        <f t="shared" si="1336"/>
        <v>0.23185784209406257</v>
      </c>
      <c r="Q1939" s="2"/>
      <c r="R1939" s="2">
        <f t="shared" si="1328"/>
        <v>0.38407107895296871</v>
      </c>
      <c r="S1939" s="2">
        <f t="shared" si="1329"/>
        <v>0</v>
      </c>
      <c r="T1939" s="2">
        <f t="shared" si="1330"/>
        <v>0.61592892104703123</v>
      </c>
      <c r="U1939" s="2">
        <f t="shared" si="1331"/>
        <v>0</v>
      </c>
      <c r="V1939" s="2">
        <f t="shared" si="1337"/>
        <v>1.1102230246251565E-16</v>
      </c>
      <c r="W1939" s="1">
        <v>7219</v>
      </c>
      <c r="X1939" s="1"/>
      <c r="Y1939" s="1">
        <v>11577</v>
      </c>
      <c r="Z1939" s="1"/>
      <c r="AA1939" s="1"/>
      <c r="AB1939" s="1"/>
      <c r="AC1939" s="1"/>
      <c r="AD1939" s="1"/>
      <c r="AE1939" s="1"/>
      <c r="AF1939" s="1"/>
      <c r="AG1939" s="1"/>
      <c r="AJ1939" s="1"/>
      <c r="AY1939" s="221" t="str">
        <f t="shared" si="1333"/>
        <v>Whatcom CD2</v>
      </c>
      <c r="BA1939" s="9">
        <v>2</v>
      </c>
      <c r="BB1939" s="221"/>
      <c r="BC1939" s="98">
        <v>53</v>
      </c>
      <c r="BD1939" s="100"/>
      <c r="BE1939" s="221">
        <v>53073</v>
      </c>
      <c r="BF1939" s="221">
        <f t="shared" si="1334"/>
        <v>5307302</v>
      </c>
      <c r="BG1939" s="221"/>
      <c r="BH1939" s="221" t="s">
        <v>3303</v>
      </c>
      <c r="BI1939" s="217" t="s">
        <v>3208</v>
      </c>
    </row>
    <row r="1940" spans="1:61" s="217" customFormat="1">
      <c r="O1940" s="1"/>
      <c r="P1940" s="2"/>
      <c r="Q1940" s="1"/>
      <c r="W1940" s="1"/>
      <c r="X1940" s="1"/>
      <c r="Y1940" s="1"/>
      <c r="Z1940" s="1"/>
      <c r="AA1940" s="1"/>
      <c r="AB1940" s="1"/>
      <c r="AC1940" s="1"/>
      <c r="AD1940" s="1"/>
      <c r="AE1940" s="1"/>
      <c r="AF1940" s="1"/>
      <c r="AG1940" s="1"/>
      <c r="AH1940" s="1"/>
      <c r="AJ1940" s="1"/>
      <c r="BC1940" s="98"/>
      <c r="BD1940" s="100"/>
    </row>
    <row r="1941" spans="1:61">
      <c r="A1941" s="48" t="s">
        <v>643</v>
      </c>
      <c r="BD1941" s="100"/>
      <c r="BE1941"/>
    </row>
    <row r="1942" spans="1:61">
      <c r="A1942" s="9" t="s">
        <v>321</v>
      </c>
      <c r="B1942" t="s">
        <v>1562</v>
      </c>
      <c r="C1942" s="1">
        <f t="shared" ref="C1942" si="1338">SUM(W1942:AN1942)</f>
        <v>0</v>
      </c>
      <c r="D1942" s="1"/>
      <c r="E1942" s="1"/>
      <c r="F1942" s="1"/>
      <c r="G1942" s="1"/>
      <c r="H1942" s="1"/>
      <c r="I1942" s="1"/>
      <c r="J1942" s="1"/>
      <c r="K1942" s="7" t="e">
        <f>RANK(W1942,(W1942:Y1942,Z1942:AN1942))</f>
        <v>#N/A</v>
      </c>
      <c r="L1942" s="7" t="e">
        <f>RANK(X1942,(W1942:Y1942,Z1942:AN1942))</f>
        <v>#N/A</v>
      </c>
      <c r="M1942" s="7">
        <f>IF(Y1942&gt;0,RANK(Y1942,(W1942:Y1942,Z1942:AN1942)),0)</f>
        <v>0</v>
      </c>
      <c r="N1942" s="7"/>
      <c r="O1942" s="1" t="e">
        <f t="shared" ref="O1942:O1964" si="1339">MAX(W1942:AD1942)-LARGE(W1942:AD1942,2)</f>
        <v>#NUM!</v>
      </c>
      <c r="P1942" s="2" t="e">
        <f t="shared" ref="P1942" si="1340">O1942/C1942</f>
        <v>#NUM!</v>
      </c>
      <c r="Q1942" s="2"/>
      <c r="R1942" s="2" t="str">
        <f t="shared" ref="R1942:R1964" si="1341">IF($C1942=0,"-",W1942/$C1942)</f>
        <v>-</v>
      </c>
      <c r="S1942" s="2" t="str">
        <f t="shared" ref="S1942:S1964" si="1342">IF($C1942=0,"-",X1942/$C1942)</f>
        <v>-</v>
      </c>
      <c r="T1942" s="2" t="str">
        <f t="shared" ref="T1942:T1964" si="1343">IF($C1942=0,"-",Y1942/$C1942)</f>
        <v>-</v>
      </c>
      <c r="U1942" s="2" t="str">
        <f t="shared" ref="U1942:U1964" si="1344">IF(C1942=0,"-",Z1942/C1942)</f>
        <v>-</v>
      </c>
      <c r="V1942" s="2" t="str">
        <f t="shared" ref="V1942" si="1345">IF(C1942=0,"-",(1-R1942-S1942-T1942))</f>
        <v>-</v>
      </c>
      <c r="AY1942" s="221" t="str">
        <f t="shared" ref="AY1942:AY1964" si="1346">A1942&amp;" "&amp;"CD"&amp;BA1942</f>
        <v>Douglas CD4</v>
      </c>
      <c r="AZ1942" s="221"/>
      <c r="BA1942" s="9">
        <v>4</v>
      </c>
      <c r="BB1942" s="221"/>
      <c r="BC1942" s="98">
        <v>53</v>
      </c>
      <c r="BD1942" s="100"/>
      <c r="BE1942" s="221">
        <v>53017</v>
      </c>
      <c r="BF1942" s="221">
        <f t="shared" ref="BF1942:BF1964" si="1347">BE1942*100+BA1942</f>
        <v>5301704</v>
      </c>
      <c r="BG1942" s="221"/>
      <c r="BH1942" s="221" t="s">
        <v>3303</v>
      </c>
      <c r="BI1942" t="s">
        <v>3015</v>
      </c>
    </row>
    <row r="1943" spans="1:61">
      <c r="A1943" s="9" t="s">
        <v>321</v>
      </c>
      <c r="B1943" s="221" t="s">
        <v>1562</v>
      </c>
      <c r="C1943" s="1">
        <f t="shared" ref="C1943:C1964" si="1348">SUM(W1943:AN1943)</f>
        <v>0</v>
      </c>
      <c r="D1943" s="1"/>
      <c r="E1943" s="1"/>
      <c r="F1943" s="1"/>
      <c r="G1943" s="1"/>
      <c r="H1943" s="1"/>
      <c r="I1943" s="1"/>
      <c r="J1943" s="1"/>
      <c r="K1943" s="7" t="e">
        <f>RANK(W1943,(W1943:Y1943,Z1943:AN1943))</f>
        <v>#N/A</v>
      </c>
      <c r="L1943" s="7" t="e">
        <f>RANK(X1943,(W1943:Y1943,Z1943:AN1943))</f>
        <v>#N/A</v>
      </c>
      <c r="M1943" s="7">
        <f>IF(Y1943&gt;0,RANK(Y1943,(W1943:Y1943,Z1943:AN1943)),0)</f>
        <v>0</v>
      </c>
      <c r="N1943" s="7"/>
      <c r="O1943" s="1" t="e">
        <f t="shared" si="1339"/>
        <v>#NUM!</v>
      </c>
      <c r="P1943" s="2" t="e">
        <f t="shared" ref="P1943:P1964" si="1349">O1943/C1943</f>
        <v>#NUM!</v>
      </c>
      <c r="Q1943" s="2"/>
      <c r="R1943" s="2" t="str">
        <f t="shared" si="1341"/>
        <v>-</v>
      </c>
      <c r="S1943" s="2" t="str">
        <f t="shared" si="1342"/>
        <v>-</v>
      </c>
      <c r="T1943" s="2" t="str">
        <f t="shared" si="1343"/>
        <v>-</v>
      </c>
      <c r="U1943" s="2" t="str">
        <f t="shared" si="1344"/>
        <v>-</v>
      </c>
      <c r="V1943" s="2" t="str">
        <f t="shared" ref="V1943:V1964" si="1350">IF(C1943=0,"-",(1-R1943-S1943-T1943))</f>
        <v>-</v>
      </c>
      <c r="AY1943" s="221" t="str">
        <f t="shared" si="1346"/>
        <v>Douglas CD8</v>
      </c>
      <c r="AZ1943" s="221"/>
      <c r="BA1943" s="9">
        <v>8</v>
      </c>
      <c r="BB1943" s="221"/>
      <c r="BC1943" s="98">
        <v>53</v>
      </c>
      <c r="BD1943" s="100"/>
      <c r="BE1943" s="221">
        <v>53017</v>
      </c>
      <c r="BF1943" s="221">
        <f t="shared" si="1347"/>
        <v>5301708</v>
      </c>
      <c r="BG1943" s="221"/>
      <c r="BH1943" s="221" t="s">
        <v>3303</v>
      </c>
      <c r="BI1943" s="217" t="s">
        <v>3015</v>
      </c>
    </row>
    <row r="1944" spans="1:61">
      <c r="A1944" s="9" t="s">
        <v>1299</v>
      </c>
      <c r="B1944" s="221" t="s">
        <v>1562</v>
      </c>
      <c r="C1944" s="1">
        <f t="shared" si="1348"/>
        <v>0</v>
      </c>
      <c r="D1944" s="1"/>
      <c r="E1944" s="1"/>
      <c r="F1944" s="1"/>
      <c r="G1944" s="1"/>
      <c r="H1944" s="1"/>
      <c r="I1944" s="1"/>
      <c r="J1944" s="1"/>
      <c r="K1944" s="7" t="e">
        <f>RANK(W1944,(W1944:Y1944,Z1944:AN1944))</f>
        <v>#N/A</v>
      </c>
      <c r="L1944" s="7" t="e">
        <f>RANK(X1944,(W1944:Y1944,Z1944:AN1944))</f>
        <v>#N/A</v>
      </c>
      <c r="M1944" s="7">
        <f>IF(Y1944&gt;0,RANK(Y1944,(W1944:Y1944,Z1944:AN1944)),0)</f>
        <v>0</v>
      </c>
      <c r="N1944" s="7"/>
      <c r="O1944" s="1" t="e">
        <f t="shared" si="1339"/>
        <v>#NUM!</v>
      </c>
      <c r="P1944" s="2" t="e">
        <f t="shared" si="1349"/>
        <v>#NUM!</v>
      </c>
      <c r="Q1944" s="2"/>
      <c r="R1944" s="2" t="str">
        <f t="shared" si="1341"/>
        <v>-</v>
      </c>
      <c r="S1944" s="2" t="str">
        <f t="shared" si="1342"/>
        <v>-</v>
      </c>
      <c r="T1944" s="2" t="str">
        <f t="shared" si="1343"/>
        <v>-</v>
      </c>
      <c r="U1944" s="2" t="str">
        <f t="shared" si="1344"/>
        <v>-</v>
      </c>
      <c r="V1944" s="2" t="str">
        <f t="shared" si="1350"/>
        <v>-</v>
      </c>
      <c r="AY1944" s="221" t="str">
        <f t="shared" si="1346"/>
        <v>King CD1</v>
      </c>
      <c r="AZ1944" s="221"/>
      <c r="BA1944" s="9">
        <v>1</v>
      </c>
      <c r="BB1944" s="221"/>
      <c r="BC1944" s="98">
        <v>53</v>
      </c>
      <c r="BD1944" s="100"/>
      <c r="BE1944" s="221">
        <v>53033</v>
      </c>
      <c r="BF1944" s="221">
        <f t="shared" si="1347"/>
        <v>5303301</v>
      </c>
      <c r="BG1944" s="221"/>
      <c r="BH1944" s="221" t="s">
        <v>3303</v>
      </c>
      <c r="BI1944" s="221" t="s">
        <v>3015</v>
      </c>
    </row>
    <row r="1945" spans="1:61">
      <c r="A1945" s="9" t="s">
        <v>1299</v>
      </c>
      <c r="B1945" s="221" t="s">
        <v>1562</v>
      </c>
      <c r="C1945" s="1">
        <f t="shared" si="1348"/>
        <v>0</v>
      </c>
      <c r="D1945" s="1"/>
      <c r="E1945" s="1"/>
      <c r="F1945" s="1"/>
      <c r="G1945" s="1"/>
      <c r="H1945" s="1"/>
      <c r="I1945" s="1"/>
      <c r="J1945" s="1"/>
      <c r="K1945" s="7" t="e">
        <f>RANK(W1945,(W1945:Y1945,Z1945:AN1945))</f>
        <v>#N/A</v>
      </c>
      <c r="L1945" s="7" t="e">
        <f>RANK(X1945,(W1945:Y1945,Z1945:AN1945))</f>
        <v>#N/A</v>
      </c>
      <c r="M1945" s="7">
        <f>IF(Y1945&gt;0,RANK(Y1945,(W1945:Y1945,Z1945:AN1945)),0)</f>
        <v>0</v>
      </c>
      <c r="N1945" s="7"/>
      <c r="O1945" s="1" t="e">
        <f t="shared" si="1339"/>
        <v>#NUM!</v>
      </c>
      <c r="P1945" s="2" t="e">
        <f t="shared" si="1349"/>
        <v>#NUM!</v>
      </c>
      <c r="Q1945" s="2"/>
      <c r="R1945" s="2" t="str">
        <f t="shared" si="1341"/>
        <v>-</v>
      </c>
      <c r="S1945" s="2" t="str">
        <f t="shared" si="1342"/>
        <v>-</v>
      </c>
      <c r="T1945" s="2" t="str">
        <f t="shared" si="1343"/>
        <v>-</v>
      </c>
      <c r="U1945" s="2" t="str">
        <f t="shared" si="1344"/>
        <v>-</v>
      </c>
      <c r="V1945" s="2" t="str">
        <f t="shared" si="1350"/>
        <v>-</v>
      </c>
      <c r="AY1945" s="221" t="str">
        <f t="shared" si="1346"/>
        <v>King CD7</v>
      </c>
      <c r="AZ1945" s="221"/>
      <c r="BA1945" s="9">
        <v>7</v>
      </c>
      <c r="BB1945" s="221"/>
      <c r="BC1945" s="98">
        <v>53</v>
      </c>
      <c r="BD1945" s="100"/>
      <c r="BE1945" s="221">
        <v>53033</v>
      </c>
      <c r="BF1945" s="221">
        <f t="shared" si="1347"/>
        <v>5303307</v>
      </c>
      <c r="BG1945" s="221"/>
      <c r="BH1945" s="221" t="s">
        <v>3303</v>
      </c>
      <c r="BI1945" s="221" t="s">
        <v>3015</v>
      </c>
    </row>
    <row r="1946" spans="1:61">
      <c r="A1946" s="9" t="s">
        <v>1299</v>
      </c>
      <c r="B1946" s="221" t="s">
        <v>1562</v>
      </c>
      <c r="C1946" s="1">
        <f t="shared" si="1348"/>
        <v>0</v>
      </c>
      <c r="D1946" s="1"/>
      <c r="E1946" s="1"/>
      <c r="F1946" s="1"/>
      <c r="G1946" s="1"/>
      <c r="H1946" s="1"/>
      <c r="I1946" s="1"/>
      <c r="J1946" s="1"/>
      <c r="K1946" s="7" t="e">
        <f>RANK(W1946,(W1946:Y1946,Z1946:AN1946))</f>
        <v>#N/A</v>
      </c>
      <c r="L1946" s="7" t="e">
        <f>RANK(X1946,(W1946:Y1946,Z1946:AN1946))</f>
        <v>#N/A</v>
      </c>
      <c r="M1946" s="7">
        <f>IF(Y1946&gt;0,RANK(Y1946,(W1946:Y1946,Z1946:AN1946)),0)</f>
        <v>0</v>
      </c>
      <c r="N1946" s="7"/>
      <c r="O1946" s="1" t="e">
        <f t="shared" si="1339"/>
        <v>#NUM!</v>
      </c>
      <c r="P1946" s="2" t="e">
        <f t="shared" si="1349"/>
        <v>#NUM!</v>
      </c>
      <c r="Q1946" s="2"/>
      <c r="R1946" s="2" t="str">
        <f t="shared" si="1341"/>
        <v>-</v>
      </c>
      <c r="S1946" s="2" t="str">
        <f t="shared" si="1342"/>
        <v>-</v>
      </c>
      <c r="T1946" s="2" t="str">
        <f t="shared" si="1343"/>
        <v>-</v>
      </c>
      <c r="U1946" s="2" t="str">
        <f t="shared" si="1344"/>
        <v>-</v>
      </c>
      <c r="V1946" s="2" t="str">
        <f t="shared" si="1350"/>
        <v>-</v>
      </c>
      <c r="AY1946" s="221" t="str">
        <f t="shared" si="1346"/>
        <v>King CD8</v>
      </c>
      <c r="AZ1946" s="221"/>
      <c r="BA1946" s="9">
        <v>8</v>
      </c>
      <c r="BB1946" s="221"/>
      <c r="BC1946" s="98">
        <v>53</v>
      </c>
      <c r="BD1946" s="100"/>
      <c r="BE1946" s="221">
        <v>53033</v>
      </c>
      <c r="BF1946" s="221">
        <f t="shared" si="1347"/>
        <v>5303308</v>
      </c>
      <c r="BG1946" s="221"/>
      <c r="BH1946" s="221" t="s">
        <v>3303</v>
      </c>
      <c r="BI1946" s="221" t="s">
        <v>3015</v>
      </c>
    </row>
    <row r="1947" spans="1:61">
      <c r="A1947" s="9" t="s">
        <v>1299</v>
      </c>
      <c r="B1947" s="221" t="s">
        <v>1562</v>
      </c>
      <c r="C1947" s="1">
        <f t="shared" si="1348"/>
        <v>0</v>
      </c>
      <c r="D1947" s="1"/>
      <c r="E1947" s="1"/>
      <c r="F1947" s="1"/>
      <c r="G1947" s="1"/>
      <c r="H1947" s="1"/>
      <c r="I1947" s="1"/>
      <c r="J1947" s="1"/>
      <c r="K1947" s="7" t="e">
        <f>RANK(W1947,(W1947:Y1947,Z1947:AN1947))</f>
        <v>#N/A</v>
      </c>
      <c r="L1947" s="7" t="e">
        <f>RANK(X1947,(W1947:Y1947,Z1947:AN1947))</f>
        <v>#N/A</v>
      </c>
      <c r="M1947" s="7">
        <f>IF(Y1947&gt;0,RANK(Y1947,(W1947:Y1947,Z1947:AN1947)),0)</f>
        <v>0</v>
      </c>
      <c r="N1947" s="7"/>
      <c r="O1947" s="1" t="e">
        <f t="shared" si="1339"/>
        <v>#NUM!</v>
      </c>
      <c r="P1947" s="2" t="e">
        <f t="shared" si="1349"/>
        <v>#NUM!</v>
      </c>
      <c r="Q1947" s="2"/>
      <c r="R1947" s="2" t="str">
        <f t="shared" si="1341"/>
        <v>-</v>
      </c>
      <c r="S1947" s="2" t="str">
        <f t="shared" si="1342"/>
        <v>-</v>
      </c>
      <c r="T1947" s="2" t="str">
        <f t="shared" si="1343"/>
        <v>-</v>
      </c>
      <c r="U1947" s="2" t="str">
        <f t="shared" si="1344"/>
        <v>-</v>
      </c>
      <c r="V1947" s="2" t="str">
        <f t="shared" si="1350"/>
        <v>-</v>
      </c>
      <c r="AY1947" s="221" t="str">
        <f t="shared" si="1346"/>
        <v>King CD9</v>
      </c>
      <c r="AZ1947" s="221"/>
      <c r="BA1947" s="9">
        <v>9</v>
      </c>
      <c r="BB1947" s="221"/>
      <c r="BC1947" s="98">
        <v>53</v>
      </c>
      <c r="BD1947" s="100"/>
      <c r="BE1947" s="221">
        <v>53033</v>
      </c>
      <c r="BF1947" s="221">
        <f t="shared" si="1347"/>
        <v>5303309</v>
      </c>
      <c r="BG1947" s="221"/>
      <c r="BH1947" s="221" t="s">
        <v>3303</v>
      </c>
      <c r="BI1947" s="221" t="s">
        <v>3015</v>
      </c>
    </row>
    <row r="1948" spans="1:61">
      <c r="A1948" s="9" t="s">
        <v>1529</v>
      </c>
      <c r="B1948" s="221" t="s">
        <v>1562</v>
      </c>
      <c r="C1948" s="1">
        <f t="shared" si="1348"/>
        <v>0</v>
      </c>
      <c r="D1948" s="1"/>
      <c r="E1948" s="1"/>
      <c r="F1948" s="1"/>
      <c r="G1948" s="1"/>
      <c r="H1948" s="1"/>
      <c r="I1948" s="1"/>
      <c r="J1948" s="1"/>
      <c r="K1948" s="7" t="e">
        <f>RANK(W1948,(W1948:Y1948,Z1948:AN1948))</f>
        <v>#N/A</v>
      </c>
      <c r="L1948" s="7" t="e">
        <f>RANK(X1948,(W1948:Y1948,Z1948:AN1948))</f>
        <v>#N/A</v>
      </c>
      <c r="M1948" s="7">
        <f>IF(Y1948&gt;0,RANK(Y1948,(W1948:Y1948,Z1948:AN1948)),0)</f>
        <v>0</v>
      </c>
      <c r="N1948" s="7"/>
      <c r="O1948" s="1" t="e">
        <f t="shared" si="1339"/>
        <v>#NUM!</v>
      </c>
      <c r="P1948" s="2" t="e">
        <f t="shared" si="1349"/>
        <v>#NUM!</v>
      </c>
      <c r="Q1948" s="2"/>
      <c r="R1948" s="2" t="str">
        <f t="shared" si="1341"/>
        <v>-</v>
      </c>
      <c r="S1948" s="2" t="str">
        <f t="shared" si="1342"/>
        <v>-</v>
      </c>
      <c r="T1948" s="2" t="str">
        <f t="shared" si="1343"/>
        <v>-</v>
      </c>
      <c r="U1948" s="2" t="str">
        <f t="shared" si="1344"/>
        <v>-</v>
      </c>
      <c r="V1948" s="2" t="str">
        <f t="shared" si="1350"/>
        <v>-</v>
      </c>
      <c r="AY1948" s="221" t="str">
        <f t="shared" si="1346"/>
        <v>Mason CD6</v>
      </c>
      <c r="AZ1948" s="221"/>
      <c r="BA1948" s="9">
        <v>6</v>
      </c>
      <c r="BB1948" s="221"/>
      <c r="BC1948" s="98">
        <v>53</v>
      </c>
      <c r="BD1948" s="100"/>
      <c r="BE1948" s="221">
        <v>53045</v>
      </c>
      <c r="BF1948" s="221">
        <f t="shared" si="1347"/>
        <v>5304506</v>
      </c>
      <c r="BG1948" s="221"/>
      <c r="BH1948" s="221" t="s">
        <v>3303</v>
      </c>
      <c r="BI1948" s="221" t="s">
        <v>3015</v>
      </c>
    </row>
    <row r="1949" spans="1:61" s="221" customFormat="1">
      <c r="A1949" s="9" t="s">
        <v>1529</v>
      </c>
      <c r="B1949" s="221" t="s">
        <v>1562</v>
      </c>
      <c r="C1949" s="1">
        <f t="shared" si="1348"/>
        <v>0</v>
      </c>
      <c r="D1949" s="1"/>
      <c r="E1949" s="1"/>
      <c r="F1949" s="1"/>
      <c r="G1949" s="1"/>
      <c r="H1949" s="1"/>
      <c r="I1949" s="1"/>
      <c r="J1949" s="1"/>
      <c r="K1949" s="7" t="e">
        <f>RANK(W1949,(W1949:Y1949,Z1949:AN1949))</f>
        <v>#N/A</v>
      </c>
      <c r="L1949" s="7" t="e">
        <f>RANK(X1949,(W1949:Y1949,Z1949:AN1949))</f>
        <v>#N/A</v>
      </c>
      <c r="M1949" s="7">
        <f>IF(Y1949&gt;0,RANK(Y1949,(W1949:Y1949,Z1949:AN1949)),0)</f>
        <v>0</v>
      </c>
      <c r="N1949" s="7"/>
      <c r="O1949" s="1" t="e">
        <f t="shared" si="1339"/>
        <v>#NUM!</v>
      </c>
      <c r="P1949" s="2" t="e">
        <f t="shared" si="1349"/>
        <v>#NUM!</v>
      </c>
      <c r="Q1949" s="2"/>
      <c r="R1949" s="2" t="str">
        <f t="shared" si="1341"/>
        <v>-</v>
      </c>
      <c r="S1949" s="2" t="str">
        <f t="shared" si="1342"/>
        <v>-</v>
      </c>
      <c r="T1949" s="2" t="str">
        <f t="shared" si="1343"/>
        <v>-</v>
      </c>
      <c r="U1949" s="2" t="str">
        <f t="shared" si="1344"/>
        <v>-</v>
      </c>
      <c r="V1949" s="2" t="str">
        <f t="shared" si="1350"/>
        <v>-</v>
      </c>
      <c r="W1949" s="1"/>
      <c r="X1949" s="1"/>
      <c r="Y1949" s="1"/>
      <c r="Z1949" s="1"/>
      <c r="AA1949" s="1"/>
      <c r="AB1949" s="1"/>
      <c r="AC1949" s="1"/>
      <c r="AD1949" s="1"/>
      <c r="AE1949" s="1"/>
      <c r="AF1949" s="1"/>
      <c r="AG1949" s="1"/>
      <c r="AJ1949" s="1"/>
      <c r="AY1949" s="221" t="str">
        <f t="shared" si="1346"/>
        <v>Mason CD10</v>
      </c>
      <c r="BA1949" s="9">
        <v>10</v>
      </c>
      <c r="BC1949" s="98">
        <v>53</v>
      </c>
      <c r="BD1949" s="100"/>
      <c r="BE1949" s="221">
        <v>53045</v>
      </c>
      <c r="BF1949" s="221">
        <f t="shared" si="1347"/>
        <v>5304510</v>
      </c>
      <c r="BH1949" s="221" t="s">
        <v>3303</v>
      </c>
      <c r="BI1949" s="221" t="s">
        <v>3015</v>
      </c>
    </row>
    <row r="1950" spans="1:61" s="221" customFormat="1">
      <c r="A1950" s="9" t="s">
        <v>2168</v>
      </c>
      <c r="B1950" s="221" t="s">
        <v>1562</v>
      </c>
      <c r="C1950" s="1">
        <f t="shared" si="1348"/>
        <v>0</v>
      </c>
      <c r="D1950" s="1"/>
      <c r="E1950" s="1"/>
      <c r="F1950" s="1"/>
      <c r="G1950" s="1"/>
      <c r="H1950" s="1"/>
      <c r="I1950" s="1"/>
      <c r="J1950" s="1"/>
      <c r="K1950" s="7" t="e">
        <f>RANK(W1950,(W1950:Y1950,Z1950:AN1950))</f>
        <v>#N/A</v>
      </c>
      <c r="L1950" s="7" t="e">
        <f>RANK(X1950,(W1950:Y1950,Z1950:AN1950))</f>
        <v>#N/A</v>
      </c>
      <c r="M1950" s="7">
        <f>IF(Y1950&gt;0,RANK(Y1950,(W1950:Y1950,Z1950:AN1950)),0)</f>
        <v>0</v>
      </c>
      <c r="N1950" s="7"/>
      <c r="O1950" s="1" t="e">
        <f t="shared" si="1339"/>
        <v>#NUM!</v>
      </c>
      <c r="P1950" s="2" t="e">
        <f t="shared" si="1349"/>
        <v>#NUM!</v>
      </c>
      <c r="Q1950" s="2"/>
      <c r="R1950" s="2" t="str">
        <f t="shared" si="1341"/>
        <v>-</v>
      </c>
      <c r="S1950" s="2" t="str">
        <f t="shared" si="1342"/>
        <v>-</v>
      </c>
      <c r="T1950" s="2" t="str">
        <f t="shared" si="1343"/>
        <v>-</v>
      </c>
      <c r="U1950" s="2" t="str">
        <f t="shared" si="1344"/>
        <v>-</v>
      </c>
      <c r="V1950" s="2" t="str">
        <f t="shared" si="1350"/>
        <v>-</v>
      </c>
      <c r="W1950" s="1"/>
      <c r="X1950" s="1"/>
      <c r="Y1950" s="1"/>
      <c r="Z1950" s="1"/>
      <c r="AA1950" s="1"/>
      <c r="AB1950" s="1"/>
      <c r="AC1950" s="1"/>
      <c r="AD1950" s="1"/>
      <c r="AE1950" s="1"/>
      <c r="AF1950" s="1"/>
      <c r="AG1950" s="1"/>
      <c r="AJ1950" s="1"/>
      <c r="AY1950" s="221" t="str">
        <f t="shared" si="1346"/>
        <v>Pierce CD6</v>
      </c>
      <c r="BA1950" s="9">
        <v>6</v>
      </c>
      <c r="BC1950" s="98">
        <v>53</v>
      </c>
      <c r="BD1950" s="100"/>
      <c r="BE1950" s="221">
        <v>53053</v>
      </c>
      <c r="BF1950" s="221">
        <f t="shared" si="1347"/>
        <v>5305306</v>
      </c>
      <c r="BH1950" s="221" t="s">
        <v>3303</v>
      </c>
      <c r="BI1950" s="221" t="s">
        <v>3015</v>
      </c>
    </row>
    <row r="1951" spans="1:61" s="221" customFormat="1">
      <c r="A1951" s="9" t="s">
        <v>2168</v>
      </c>
      <c r="B1951" s="221" t="s">
        <v>1562</v>
      </c>
      <c r="C1951" s="1">
        <f t="shared" si="1348"/>
        <v>0</v>
      </c>
      <c r="D1951" s="1"/>
      <c r="E1951" s="1"/>
      <c r="F1951" s="1"/>
      <c r="G1951" s="1"/>
      <c r="H1951" s="1"/>
      <c r="I1951" s="1"/>
      <c r="J1951" s="1"/>
      <c r="K1951" s="7" t="e">
        <f>RANK(W1951,(W1951:Y1951,Z1951:AN1951))</f>
        <v>#N/A</v>
      </c>
      <c r="L1951" s="7" t="e">
        <f>RANK(X1951,(W1951:Y1951,Z1951:AN1951))</f>
        <v>#N/A</v>
      </c>
      <c r="M1951" s="7">
        <f>IF(Y1951&gt;0,RANK(Y1951,(W1951:Y1951,Z1951:AN1951)),0)</f>
        <v>0</v>
      </c>
      <c r="N1951" s="7"/>
      <c r="O1951" s="1" t="e">
        <f t="shared" si="1339"/>
        <v>#NUM!</v>
      </c>
      <c r="P1951" s="2" t="e">
        <f t="shared" si="1349"/>
        <v>#NUM!</v>
      </c>
      <c r="Q1951" s="2"/>
      <c r="R1951" s="2" t="str">
        <f t="shared" si="1341"/>
        <v>-</v>
      </c>
      <c r="S1951" s="2" t="str">
        <f t="shared" si="1342"/>
        <v>-</v>
      </c>
      <c r="T1951" s="2" t="str">
        <f t="shared" si="1343"/>
        <v>-</v>
      </c>
      <c r="U1951" s="2" t="str">
        <f t="shared" si="1344"/>
        <v>-</v>
      </c>
      <c r="V1951" s="2" t="str">
        <f t="shared" si="1350"/>
        <v>-</v>
      </c>
      <c r="W1951" s="1"/>
      <c r="X1951" s="1"/>
      <c r="Y1951" s="1"/>
      <c r="Z1951" s="1"/>
      <c r="AA1951" s="1"/>
      <c r="AB1951" s="1"/>
      <c r="AC1951" s="1"/>
      <c r="AD1951" s="1"/>
      <c r="AE1951" s="1"/>
      <c r="AF1951" s="1"/>
      <c r="AG1951" s="1"/>
      <c r="AJ1951" s="1"/>
      <c r="AY1951" s="221" t="str">
        <f t="shared" si="1346"/>
        <v>Pierce CD8</v>
      </c>
      <c r="BA1951" s="9">
        <v>8</v>
      </c>
      <c r="BC1951" s="98">
        <v>53</v>
      </c>
      <c r="BD1951" s="100"/>
      <c r="BE1951" s="221">
        <v>53053</v>
      </c>
      <c r="BF1951" s="221">
        <f t="shared" si="1347"/>
        <v>5305308</v>
      </c>
      <c r="BH1951" s="221" t="s">
        <v>3303</v>
      </c>
      <c r="BI1951" s="221" t="s">
        <v>3015</v>
      </c>
    </row>
    <row r="1952" spans="1:61" s="221" customFormat="1">
      <c r="A1952" s="9" t="s">
        <v>2168</v>
      </c>
      <c r="B1952" s="221" t="s">
        <v>1562</v>
      </c>
      <c r="C1952" s="1">
        <f t="shared" si="1348"/>
        <v>0</v>
      </c>
      <c r="D1952" s="1"/>
      <c r="E1952" s="1"/>
      <c r="F1952" s="1"/>
      <c r="G1952" s="1"/>
      <c r="H1952" s="1"/>
      <c r="I1952" s="1"/>
      <c r="J1952" s="1"/>
      <c r="K1952" s="7" t="e">
        <f>RANK(W1952,(W1952:Y1952,Z1952:AN1952))</f>
        <v>#N/A</v>
      </c>
      <c r="L1952" s="7" t="e">
        <f>RANK(X1952,(W1952:Y1952,Z1952:AN1952))</f>
        <v>#N/A</v>
      </c>
      <c r="M1952" s="7">
        <f>IF(Y1952&gt;0,RANK(Y1952,(W1952:Y1952,Z1952:AN1952)),0)</f>
        <v>0</v>
      </c>
      <c r="N1952" s="7"/>
      <c r="O1952" s="1" t="e">
        <f t="shared" si="1339"/>
        <v>#NUM!</v>
      </c>
      <c r="P1952" s="2" t="e">
        <f t="shared" si="1349"/>
        <v>#NUM!</v>
      </c>
      <c r="Q1952" s="2"/>
      <c r="R1952" s="2" t="str">
        <f t="shared" si="1341"/>
        <v>-</v>
      </c>
      <c r="S1952" s="2" t="str">
        <f t="shared" si="1342"/>
        <v>-</v>
      </c>
      <c r="T1952" s="2" t="str">
        <f t="shared" si="1343"/>
        <v>-</v>
      </c>
      <c r="U1952" s="2" t="str">
        <f t="shared" si="1344"/>
        <v>-</v>
      </c>
      <c r="V1952" s="2" t="str">
        <f t="shared" si="1350"/>
        <v>-</v>
      </c>
      <c r="W1952" s="1"/>
      <c r="X1952" s="1"/>
      <c r="Y1952" s="1"/>
      <c r="Z1952" s="1"/>
      <c r="AA1952" s="1"/>
      <c r="AB1952" s="1"/>
      <c r="AC1952" s="1"/>
      <c r="AD1952" s="1"/>
      <c r="AE1952" s="1"/>
      <c r="AF1952" s="1"/>
      <c r="AG1952" s="1"/>
      <c r="AJ1952" s="1"/>
      <c r="AY1952" s="221" t="str">
        <f t="shared" si="1346"/>
        <v>Pierce CD9</v>
      </c>
      <c r="BA1952" s="9">
        <v>9</v>
      </c>
      <c r="BC1952" s="98">
        <v>53</v>
      </c>
      <c r="BD1952" s="100"/>
      <c r="BE1952" s="221">
        <v>53053</v>
      </c>
      <c r="BF1952" s="221">
        <f t="shared" si="1347"/>
        <v>5305309</v>
      </c>
      <c r="BH1952" s="221" t="s">
        <v>3303</v>
      </c>
      <c r="BI1952" s="221" t="s">
        <v>3015</v>
      </c>
    </row>
    <row r="1953" spans="1:61" s="221" customFormat="1">
      <c r="A1953" s="9" t="s">
        <v>2168</v>
      </c>
      <c r="B1953" s="221" t="s">
        <v>1562</v>
      </c>
      <c r="C1953" s="1">
        <f t="shared" si="1348"/>
        <v>0</v>
      </c>
      <c r="D1953" s="1"/>
      <c r="E1953" s="1"/>
      <c r="F1953" s="1"/>
      <c r="G1953" s="1"/>
      <c r="H1953" s="1"/>
      <c r="I1953" s="1"/>
      <c r="J1953" s="1"/>
      <c r="K1953" s="7" t="e">
        <f>RANK(W1953,(W1953:Y1953,Z1953:AN1953))</f>
        <v>#N/A</v>
      </c>
      <c r="L1953" s="7" t="e">
        <f>RANK(X1953,(W1953:Y1953,Z1953:AN1953))</f>
        <v>#N/A</v>
      </c>
      <c r="M1953" s="7">
        <f>IF(Y1953&gt;0,RANK(Y1953,(W1953:Y1953,Z1953:AN1953)),0)</f>
        <v>0</v>
      </c>
      <c r="N1953" s="7"/>
      <c r="O1953" s="1" t="e">
        <f t="shared" si="1339"/>
        <v>#NUM!</v>
      </c>
      <c r="P1953" s="2" t="e">
        <f t="shared" si="1349"/>
        <v>#NUM!</v>
      </c>
      <c r="Q1953" s="2"/>
      <c r="R1953" s="2" t="str">
        <f t="shared" si="1341"/>
        <v>-</v>
      </c>
      <c r="S1953" s="2" t="str">
        <f t="shared" si="1342"/>
        <v>-</v>
      </c>
      <c r="T1953" s="2" t="str">
        <f t="shared" si="1343"/>
        <v>-</v>
      </c>
      <c r="U1953" s="2" t="str">
        <f t="shared" si="1344"/>
        <v>-</v>
      </c>
      <c r="V1953" s="2" t="str">
        <f t="shared" si="1350"/>
        <v>-</v>
      </c>
      <c r="W1953" s="1"/>
      <c r="X1953" s="1"/>
      <c r="Y1953" s="1"/>
      <c r="Z1953" s="1"/>
      <c r="AA1953" s="1"/>
      <c r="AB1953" s="1"/>
      <c r="AC1953" s="1"/>
      <c r="AD1953" s="1"/>
      <c r="AE1953" s="1"/>
      <c r="AF1953" s="1"/>
      <c r="AG1953" s="1"/>
      <c r="AJ1953" s="1"/>
      <c r="AY1953" s="221" t="str">
        <f t="shared" si="1346"/>
        <v>Pierce CD10</v>
      </c>
      <c r="BA1953" s="9">
        <v>10</v>
      </c>
      <c r="BC1953" s="98">
        <v>53</v>
      </c>
      <c r="BD1953" s="100"/>
      <c r="BE1953" s="221">
        <v>53053</v>
      </c>
      <c r="BF1953" s="221">
        <f t="shared" si="1347"/>
        <v>5305310</v>
      </c>
      <c r="BH1953" s="221" t="s">
        <v>3303</v>
      </c>
      <c r="BI1953" s="221" t="s">
        <v>3015</v>
      </c>
    </row>
    <row r="1954" spans="1:61">
      <c r="A1954" s="9" t="s">
        <v>2188</v>
      </c>
      <c r="B1954" s="221" t="s">
        <v>1562</v>
      </c>
      <c r="C1954" s="1">
        <f t="shared" si="1348"/>
        <v>0</v>
      </c>
      <c r="D1954" s="1"/>
      <c r="E1954" s="1"/>
      <c r="F1954" s="1"/>
      <c r="G1954" s="1"/>
      <c r="H1954" s="1"/>
      <c r="I1954" s="1"/>
      <c r="J1954" s="1"/>
      <c r="K1954" s="7" t="e">
        <f>RANK(W1954,(W1954:Y1954,Z1954:AN1954))</f>
        <v>#N/A</v>
      </c>
      <c r="L1954" s="7" t="e">
        <f>RANK(X1954,(W1954:Y1954,Z1954:AN1954))</f>
        <v>#N/A</v>
      </c>
      <c r="M1954" s="7">
        <f>IF(Y1954&gt;0,RANK(Y1954,(W1954:Y1954,Z1954:AN1954)),0)</f>
        <v>0</v>
      </c>
      <c r="N1954" s="7"/>
      <c r="O1954" s="1" t="e">
        <f t="shared" si="1339"/>
        <v>#NUM!</v>
      </c>
      <c r="P1954" s="2" t="e">
        <f t="shared" si="1349"/>
        <v>#NUM!</v>
      </c>
      <c r="Q1954" s="2"/>
      <c r="R1954" s="2" t="str">
        <f t="shared" si="1341"/>
        <v>-</v>
      </c>
      <c r="S1954" s="2" t="str">
        <f t="shared" si="1342"/>
        <v>-</v>
      </c>
      <c r="T1954" s="2" t="str">
        <f t="shared" si="1343"/>
        <v>-</v>
      </c>
      <c r="U1954" s="2" t="str">
        <f t="shared" si="1344"/>
        <v>-</v>
      </c>
      <c r="V1954" s="2" t="str">
        <f t="shared" si="1350"/>
        <v>-</v>
      </c>
      <c r="AY1954" s="221" t="str">
        <f t="shared" si="1346"/>
        <v>Skagit CD1</v>
      </c>
      <c r="AZ1954" s="221"/>
      <c r="BA1954" s="9">
        <v>1</v>
      </c>
      <c r="BB1954" s="221"/>
      <c r="BC1954" s="98">
        <v>53</v>
      </c>
      <c r="BD1954" s="100"/>
      <c r="BE1954" s="221">
        <v>53057</v>
      </c>
      <c r="BF1954" s="221">
        <f t="shared" si="1347"/>
        <v>5305701</v>
      </c>
      <c r="BG1954" s="221"/>
      <c r="BH1954" s="221" t="s">
        <v>3303</v>
      </c>
      <c r="BI1954" s="221" t="s">
        <v>3015</v>
      </c>
    </row>
    <row r="1955" spans="1:61">
      <c r="A1955" s="9" t="s">
        <v>2188</v>
      </c>
      <c r="B1955" s="221" t="s">
        <v>1562</v>
      </c>
      <c r="C1955" s="1">
        <f t="shared" si="1348"/>
        <v>0</v>
      </c>
      <c r="D1955" s="1"/>
      <c r="E1955" s="1"/>
      <c r="F1955" s="1"/>
      <c r="G1955" s="1"/>
      <c r="H1955" s="1"/>
      <c r="I1955" s="1"/>
      <c r="J1955" s="1"/>
      <c r="K1955" s="7" t="e">
        <f>RANK(W1955,(W1955:Y1955,Z1955:AN1955))</f>
        <v>#N/A</v>
      </c>
      <c r="L1955" s="7" t="e">
        <f>RANK(X1955,(W1955:Y1955,Z1955:AN1955))</f>
        <v>#N/A</v>
      </c>
      <c r="M1955" s="7">
        <f>IF(Y1955&gt;0,RANK(Y1955,(W1955:Y1955,Z1955:AN1955)),0)</f>
        <v>0</v>
      </c>
      <c r="N1955" s="7"/>
      <c r="O1955" s="1" t="e">
        <f t="shared" si="1339"/>
        <v>#NUM!</v>
      </c>
      <c r="P1955" s="2" t="e">
        <f t="shared" si="1349"/>
        <v>#NUM!</v>
      </c>
      <c r="Q1955" s="2"/>
      <c r="R1955" s="2" t="str">
        <f t="shared" si="1341"/>
        <v>-</v>
      </c>
      <c r="S1955" s="2" t="str">
        <f t="shared" si="1342"/>
        <v>-</v>
      </c>
      <c r="T1955" s="2" t="str">
        <f t="shared" si="1343"/>
        <v>-</v>
      </c>
      <c r="U1955" s="2" t="str">
        <f t="shared" si="1344"/>
        <v>-</v>
      </c>
      <c r="V1955" s="2" t="str">
        <f t="shared" si="1350"/>
        <v>-</v>
      </c>
      <c r="AY1955" s="221" t="str">
        <f t="shared" si="1346"/>
        <v>Skagit CD2</v>
      </c>
      <c r="AZ1955" s="221"/>
      <c r="BA1955" s="9">
        <v>2</v>
      </c>
      <c r="BB1955" s="221"/>
      <c r="BC1955" s="98">
        <v>53</v>
      </c>
      <c r="BD1955" s="100"/>
      <c r="BE1955" s="221">
        <v>53057</v>
      </c>
      <c r="BF1955" s="221">
        <f t="shared" si="1347"/>
        <v>5305702</v>
      </c>
      <c r="BG1955" s="221"/>
      <c r="BH1955" s="221" t="s">
        <v>3303</v>
      </c>
      <c r="BI1955" s="221" t="s">
        <v>3015</v>
      </c>
    </row>
    <row r="1956" spans="1:61">
      <c r="A1956" s="9" t="s">
        <v>2117</v>
      </c>
      <c r="B1956" s="221" t="s">
        <v>1562</v>
      </c>
      <c r="C1956" s="1">
        <f t="shared" si="1348"/>
        <v>0</v>
      </c>
      <c r="D1956" s="1"/>
      <c r="E1956" s="1"/>
      <c r="F1956" s="1"/>
      <c r="G1956" s="1"/>
      <c r="H1956" s="1"/>
      <c r="I1956" s="1"/>
      <c r="J1956" s="1"/>
      <c r="K1956" s="7" t="e">
        <f>RANK(W1956,(W1956:Y1956,Z1956:AN1956))</f>
        <v>#N/A</v>
      </c>
      <c r="L1956" s="7" t="e">
        <f>RANK(X1956,(W1956:Y1956,Z1956:AN1956))</f>
        <v>#N/A</v>
      </c>
      <c r="M1956" s="7">
        <f>IF(Y1956&gt;0,RANK(Y1956,(W1956:Y1956,Z1956:AN1956)),0)</f>
        <v>0</v>
      </c>
      <c r="N1956" s="7"/>
      <c r="O1956" s="1" t="e">
        <f t="shared" si="1339"/>
        <v>#NUM!</v>
      </c>
      <c r="P1956" s="2" t="e">
        <f t="shared" si="1349"/>
        <v>#NUM!</v>
      </c>
      <c r="Q1956" s="2"/>
      <c r="R1956" s="2" t="str">
        <f t="shared" si="1341"/>
        <v>-</v>
      </c>
      <c r="S1956" s="2" t="str">
        <f t="shared" si="1342"/>
        <v>-</v>
      </c>
      <c r="T1956" s="2" t="str">
        <f t="shared" si="1343"/>
        <v>-</v>
      </c>
      <c r="U1956" s="2" t="str">
        <f t="shared" si="1344"/>
        <v>-</v>
      </c>
      <c r="V1956" s="2" t="str">
        <f t="shared" si="1350"/>
        <v>-</v>
      </c>
      <c r="AY1956" s="221" t="str">
        <f t="shared" si="1346"/>
        <v>Snohomish CD1</v>
      </c>
      <c r="AZ1956" s="221"/>
      <c r="BA1956" s="9">
        <v>1</v>
      </c>
      <c r="BB1956" s="221"/>
      <c r="BC1956" s="98">
        <v>53</v>
      </c>
      <c r="BD1956" s="100"/>
      <c r="BE1956" s="221">
        <v>53061</v>
      </c>
      <c r="BF1956" s="221">
        <f t="shared" si="1347"/>
        <v>5306101</v>
      </c>
      <c r="BG1956" s="221"/>
      <c r="BH1956" s="221" t="s">
        <v>3303</v>
      </c>
      <c r="BI1956" s="221" t="s">
        <v>3015</v>
      </c>
    </row>
    <row r="1957" spans="1:61">
      <c r="A1957" s="9" t="s">
        <v>2117</v>
      </c>
      <c r="B1957" s="221" t="s">
        <v>1562</v>
      </c>
      <c r="C1957" s="1">
        <f t="shared" si="1348"/>
        <v>0</v>
      </c>
      <c r="D1957" s="1"/>
      <c r="E1957" s="1"/>
      <c r="F1957" s="1"/>
      <c r="G1957" s="1"/>
      <c r="H1957" s="1"/>
      <c r="I1957" s="1"/>
      <c r="J1957" s="1"/>
      <c r="K1957" s="7" t="e">
        <f>RANK(W1957,(W1957:Y1957,Z1957:AN1957))</f>
        <v>#N/A</v>
      </c>
      <c r="L1957" s="7" t="e">
        <f>RANK(X1957,(W1957:Y1957,Z1957:AN1957))</f>
        <v>#N/A</v>
      </c>
      <c r="M1957" s="7">
        <f>IF(Y1957&gt;0,RANK(Y1957,(W1957:Y1957,Z1957:AN1957)),0)</f>
        <v>0</v>
      </c>
      <c r="N1957" s="7"/>
      <c r="O1957" s="1" t="e">
        <f t="shared" si="1339"/>
        <v>#NUM!</v>
      </c>
      <c r="P1957" s="2" t="e">
        <f t="shared" si="1349"/>
        <v>#NUM!</v>
      </c>
      <c r="Q1957" s="2"/>
      <c r="R1957" s="2" t="str">
        <f t="shared" si="1341"/>
        <v>-</v>
      </c>
      <c r="S1957" s="2" t="str">
        <f t="shared" si="1342"/>
        <v>-</v>
      </c>
      <c r="T1957" s="2" t="str">
        <f t="shared" si="1343"/>
        <v>-</v>
      </c>
      <c r="U1957" s="2" t="str">
        <f t="shared" si="1344"/>
        <v>-</v>
      </c>
      <c r="V1957" s="2" t="str">
        <f t="shared" si="1350"/>
        <v>-</v>
      </c>
      <c r="AY1957" s="221" t="str">
        <f t="shared" si="1346"/>
        <v>Snohomish CD2</v>
      </c>
      <c r="AZ1957" s="221"/>
      <c r="BA1957" s="9">
        <v>2</v>
      </c>
      <c r="BB1957" s="221"/>
      <c r="BC1957" s="98">
        <v>53</v>
      </c>
      <c r="BD1957" s="100"/>
      <c r="BE1957" s="221">
        <v>53061</v>
      </c>
      <c r="BF1957" s="221">
        <f t="shared" si="1347"/>
        <v>5306102</v>
      </c>
      <c r="BG1957" s="221"/>
      <c r="BH1957" s="221" t="s">
        <v>3303</v>
      </c>
      <c r="BI1957" s="217" t="s">
        <v>3015</v>
      </c>
    </row>
    <row r="1958" spans="1:61">
      <c r="A1958" s="9" t="s">
        <v>2117</v>
      </c>
      <c r="B1958" s="221" t="s">
        <v>1562</v>
      </c>
      <c r="C1958" s="1">
        <f t="shared" si="1348"/>
        <v>0</v>
      </c>
      <c r="D1958" s="1"/>
      <c r="E1958" s="1"/>
      <c r="F1958" s="1"/>
      <c r="G1958" s="1"/>
      <c r="H1958" s="1"/>
      <c r="I1958" s="1"/>
      <c r="J1958" s="1"/>
      <c r="K1958" s="7" t="e">
        <f>RANK(W1958,(W1958:Y1958,Z1958:AN1958))</f>
        <v>#N/A</v>
      </c>
      <c r="L1958" s="7" t="e">
        <f>RANK(X1958,(W1958:Y1958,Z1958:AN1958))</f>
        <v>#N/A</v>
      </c>
      <c r="M1958" s="7">
        <f>IF(Y1958&gt;0,RANK(Y1958,(W1958:Y1958,Z1958:AN1958)),0)</f>
        <v>0</v>
      </c>
      <c r="N1958" s="7"/>
      <c r="O1958" s="1" t="e">
        <f t="shared" si="1339"/>
        <v>#NUM!</v>
      </c>
      <c r="P1958" s="2" t="e">
        <f t="shared" si="1349"/>
        <v>#NUM!</v>
      </c>
      <c r="Q1958" s="2"/>
      <c r="R1958" s="2" t="str">
        <f t="shared" si="1341"/>
        <v>-</v>
      </c>
      <c r="S1958" s="2" t="str">
        <f t="shared" si="1342"/>
        <v>-</v>
      </c>
      <c r="T1958" s="2" t="str">
        <f t="shared" si="1343"/>
        <v>-</v>
      </c>
      <c r="U1958" s="2" t="str">
        <f t="shared" si="1344"/>
        <v>-</v>
      </c>
      <c r="V1958" s="2" t="str">
        <f t="shared" si="1350"/>
        <v>-</v>
      </c>
      <c r="AY1958" s="221" t="str">
        <f t="shared" si="1346"/>
        <v>Snohomish CD7</v>
      </c>
      <c r="AZ1958" s="221"/>
      <c r="BA1958" s="9">
        <v>7</v>
      </c>
      <c r="BB1958" s="221"/>
      <c r="BC1958" s="98">
        <v>53</v>
      </c>
      <c r="BD1958" s="100"/>
      <c r="BE1958" s="221">
        <v>53061</v>
      </c>
      <c r="BF1958" s="221">
        <f t="shared" si="1347"/>
        <v>5306107</v>
      </c>
      <c r="BG1958" s="221"/>
      <c r="BH1958" s="221" t="s">
        <v>3303</v>
      </c>
      <c r="BI1958" s="217" t="s">
        <v>3015</v>
      </c>
    </row>
    <row r="1959" spans="1:61">
      <c r="A1959" s="9" t="s">
        <v>426</v>
      </c>
      <c r="B1959" s="221" t="s">
        <v>1562</v>
      </c>
      <c r="C1959" s="1">
        <f t="shared" si="1348"/>
        <v>0</v>
      </c>
      <c r="D1959" s="1"/>
      <c r="E1959" s="1"/>
      <c r="F1959" s="1"/>
      <c r="G1959" s="1"/>
      <c r="H1959" s="1"/>
      <c r="I1959" s="1"/>
      <c r="J1959" s="1"/>
      <c r="K1959" s="7" t="e">
        <f>RANK(W1959,(W1959:Y1959,Z1959:AN1959))</f>
        <v>#N/A</v>
      </c>
      <c r="L1959" s="7" t="e">
        <f>RANK(X1959,(W1959:Y1959,Z1959:AN1959))</f>
        <v>#N/A</v>
      </c>
      <c r="M1959" s="7">
        <f>IF(Y1959&gt;0,RANK(Y1959,(W1959:Y1959,Z1959:AN1959)),0)</f>
        <v>0</v>
      </c>
      <c r="N1959" s="7"/>
      <c r="O1959" s="1" t="e">
        <f t="shared" si="1339"/>
        <v>#NUM!</v>
      </c>
      <c r="P1959" s="2" t="e">
        <f t="shared" si="1349"/>
        <v>#NUM!</v>
      </c>
      <c r="Q1959" s="2"/>
      <c r="R1959" s="2" t="str">
        <f t="shared" si="1341"/>
        <v>-</v>
      </c>
      <c r="S1959" s="2" t="str">
        <f t="shared" si="1342"/>
        <v>-</v>
      </c>
      <c r="T1959" s="2" t="str">
        <f t="shared" si="1343"/>
        <v>-</v>
      </c>
      <c r="U1959" s="2" t="str">
        <f t="shared" si="1344"/>
        <v>-</v>
      </c>
      <c r="V1959" s="2" t="str">
        <f t="shared" si="1350"/>
        <v>-</v>
      </c>
      <c r="AY1959" s="221" t="str">
        <f t="shared" si="1346"/>
        <v>Thurston CD3</v>
      </c>
      <c r="AZ1959" s="221"/>
      <c r="BA1959" s="9">
        <v>3</v>
      </c>
      <c r="BB1959" s="221"/>
      <c r="BC1959" s="98">
        <v>53</v>
      </c>
      <c r="BD1959" s="100"/>
      <c r="BE1959" s="221">
        <v>53067</v>
      </c>
      <c r="BF1959" s="221">
        <f t="shared" si="1347"/>
        <v>5306703</v>
      </c>
      <c r="BG1959" s="221"/>
      <c r="BH1959" s="221" t="s">
        <v>3303</v>
      </c>
      <c r="BI1959" s="217" t="s">
        <v>3015</v>
      </c>
    </row>
    <row r="1960" spans="1:61">
      <c r="A1960" s="9" t="s">
        <v>426</v>
      </c>
      <c r="B1960" s="221" t="s">
        <v>1562</v>
      </c>
      <c r="C1960" s="1">
        <f t="shared" si="1348"/>
        <v>0</v>
      </c>
      <c r="D1960" s="1"/>
      <c r="E1960" s="1"/>
      <c r="F1960" s="1"/>
      <c r="G1960" s="1"/>
      <c r="H1960" s="1"/>
      <c r="I1960" s="1"/>
      <c r="J1960" s="1"/>
      <c r="K1960" s="7" t="e">
        <f>RANK(W1960,(W1960:Y1960,Z1960:AN1960))</f>
        <v>#N/A</v>
      </c>
      <c r="L1960" s="7" t="e">
        <f>RANK(X1960,(W1960:Y1960,Z1960:AN1960))</f>
        <v>#N/A</v>
      </c>
      <c r="M1960" s="7">
        <f>IF(Y1960&gt;0,RANK(Y1960,(W1960:Y1960,Z1960:AN1960)),0)</f>
        <v>0</v>
      </c>
      <c r="N1960" s="7"/>
      <c r="O1960" s="1" t="e">
        <f t="shared" si="1339"/>
        <v>#NUM!</v>
      </c>
      <c r="P1960" s="2" t="e">
        <f t="shared" si="1349"/>
        <v>#NUM!</v>
      </c>
      <c r="Q1960" s="2"/>
      <c r="R1960" s="2" t="str">
        <f t="shared" si="1341"/>
        <v>-</v>
      </c>
      <c r="S1960" s="2" t="str">
        <f t="shared" si="1342"/>
        <v>-</v>
      </c>
      <c r="T1960" s="2" t="str">
        <f t="shared" si="1343"/>
        <v>-</v>
      </c>
      <c r="U1960" s="2" t="str">
        <f t="shared" si="1344"/>
        <v>-</v>
      </c>
      <c r="V1960" s="2" t="str">
        <f t="shared" si="1350"/>
        <v>-</v>
      </c>
      <c r="AY1960" s="221" t="str">
        <f t="shared" si="1346"/>
        <v>Thurston CD10</v>
      </c>
      <c r="AZ1960" s="221"/>
      <c r="BA1960" s="9">
        <v>10</v>
      </c>
      <c r="BB1960" s="221"/>
      <c r="BC1960" s="98">
        <v>53</v>
      </c>
      <c r="BD1960" s="100"/>
      <c r="BE1960" s="221">
        <v>53067</v>
      </c>
      <c r="BF1960" s="221">
        <f t="shared" si="1347"/>
        <v>5306710</v>
      </c>
      <c r="BG1960" s="221"/>
      <c r="BH1960" s="221" t="s">
        <v>3303</v>
      </c>
      <c r="BI1960" s="217" t="s">
        <v>3015</v>
      </c>
    </row>
    <row r="1961" spans="1:61">
      <c r="A1961" s="9" t="s">
        <v>434</v>
      </c>
      <c r="B1961" s="221" t="s">
        <v>1562</v>
      </c>
      <c r="C1961" s="1">
        <f t="shared" si="1348"/>
        <v>0</v>
      </c>
      <c r="D1961" s="1"/>
      <c r="E1961" s="1"/>
      <c r="F1961" s="1"/>
      <c r="G1961" s="1"/>
      <c r="H1961" s="1"/>
      <c r="I1961" s="1"/>
      <c r="J1961" s="1"/>
      <c r="K1961" s="7" t="e">
        <f>RANK(W1961,(W1961:Y1961,Z1961:AN1961))</f>
        <v>#N/A</v>
      </c>
      <c r="L1961" s="7" t="e">
        <f>RANK(X1961,(W1961:Y1961,Z1961:AN1961))</f>
        <v>#N/A</v>
      </c>
      <c r="M1961" s="7">
        <f>IF(Y1961&gt;0,RANK(Y1961,(W1961:Y1961,Z1961:AN1961)),0)</f>
        <v>0</v>
      </c>
      <c r="N1961" s="7"/>
      <c r="O1961" s="1" t="e">
        <f t="shared" si="1339"/>
        <v>#NUM!</v>
      </c>
      <c r="P1961" s="2" t="e">
        <f t="shared" si="1349"/>
        <v>#NUM!</v>
      </c>
      <c r="Q1961" s="2"/>
      <c r="R1961" s="2" t="str">
        <f t="shared" si="1341"/>
        <v>-</v>
      </c>
      <c r="S1961" s="2" t="str">
        <f t="shared" si="1342"/>
        <v>-</v>
      </c>
      <c r="T1961" s="2" t="str">
        <f t="shared" si="1343"/>
        <v>-</v>
      </c>
      <c r="U1961" s="2" t="str">
        <f t="shared" si="1344"/>
        <v>-</v>
      </c>
      <c r="V1961" s="2" t="str">
        <f t="shared" si="1350"/>
        <v>-</v>
      </c>
      <c r="AY1961" s="221" t="str">
        <f t="shared" si="1346"/>
        <v>Walla Walla CD4</v>
      </c>
      <c r="AZ1961" s="221"/>
      <c r="BA1961" s="9">
        <v>4</v>
      </c>
      <c r="BB1961" s="221"/>
      <c r="BC1961" s="98">
        <v>53</v>
      </c>
      <c r="BD1961" s="100"/>
      <c r="BE1961" s="221">
        <v>53071</v>
      </c>
      <c r="BF1961" s="221">
        <f t="shared" si="1347"/>
        <v>5307104</v>
      </c>
      <c r="BG1961" s="221"/>
      <c r="BH1961" s="221" t="s">
        <v>3303</v>
      </c>
      <c r="BI1961" s="217" t="s">
        <v>3015</v>
      </c>
    </row>
    <row r="1962" spans="1:61">
      <c r="A1962" s="9" t="s">
        <v>434</v>
      </c>
      <c r="B1962" s="221" t="s">
        <v>1562</v>
      </c>
      <c r="C1962" s="1">
        <f t="shared" si="1348"/>
        <v>0</v>
      </c>
      <c r="D1962" s="1"/>
      <c r="E1962" s="1"/>
      <c r="F1962" s="1"/>
      <c r="G1962" s="1"/>
      <c r="H1962" s="1"/>
      <c r="I1962" s="1"/>
      <c r="J1962" s="1"/>
      <c r="K1962" s="7" t="e">
        <f>RANK(W1962,(W1962:Y1962,Z1962:AN1962))</f>
        <v>#N/A</v>
      </c>
      <c r="L1962" s="7" t="e">
        <f>RANK(X1962,(W1962:Y1962,Z1962:AN1962))</f>
        <v>#N/A</v>
      </c>
      <c r="M1962" s="7">
        <f>IF(Y1962&gt;0,RANK(Y1962,(W1962:Y1962,Z1962:AN1962)),0)</f>
        <v>0</v>
      </c>
      <c r="N1962" s="7"/>
      <c r="O1962" s="1" t="e">
        <f t="shared" si="1339"/>
        <v>#NUM!</v>
      </c>
      <c r="P1962" s="2" t="e">
        <f t="shared" si="1349"/>
        <v>#NUM!</v>
      </c>
      <c r="Q1962" s="2"/>
      <c r="R1962" s="2" t="str">
        <f t="shared" si="1341"/>
        <v>-</v>
      </c>
      <c r="S1962" s="2" t="str">
        <f t="shared" si="1342"/>
        <v>-</v>
      </c>
      <c r="T1962" s="2" t="str">
        <f t="shared" si="1343"/>
        <v>-</v>
      </c>
      <c r="U1962" s="2" t="str">
        <f t="shared" si="1344"/>
        <v>-</v>
      </c>
      <c r="V1962" s="2" t="str">
        <f t="shared" si="1350"/>
        <v>-</v>
      </c>
      <c r="AY1962" s="221" t="str">
        <f t="shared" si="1346"/>
        <v>Walla Walla CD5</v>
      </c>
      <c r="AZ1962" s="221"/>
      <c r="BA1962" s="9">
        <v>5</v>
      </c>
      <c r="BB1962" s="221"/>
      <c r="BC1962" s="98">
        <v>53</v>
      </c>
      <c r="BD1962" s="100"/>
      <c r="BE1962" s="221">
        <v>53071</v>
      </c>
      <c r="BF1962" s="221">
        <f t="shared" si="1347"/>
        <v>5307105</v>
      </c>
      <c r="BG1962" s="221"/>
      <c r="BH1962" s="221" t="s">
        <v>3303</v>
      </c>
      <c r="BI1962" s="217" t="s">
        <v>3015</v>
      </c>
    </row>
    <row r="1963" spans="1:61">
      <c r="A1963" s="9" t="s">
        <v>435</v>
      </c>
      <c r="B1963" s="221" t="s">
        <v>1562</v>
      </c>
      <c r="C1963" s="1">
        <f t="shared" si="1348"/>
        <v>0</v>
      </c>
      <c r="D1963" s="1"/>
      <c r="E1963" s="1"/>
      <c r="F1963" s="1"/>
      <c r="G1963" s="1"/>
      <c r="H1963" s="1"/>
      <c r="I1963" s="1"/>
      <c r="J1963" s="1"/>
      <c r="K1963" s="7" t="e">
        <f>RANK(W1963,(W1963:Y1963,Z1963:AN1963))</f>
        <v>#N/A</v>
      </c>
      <c r="L1963" s="7" t="e">
        <f>RANK(X1963,(W1963:Y1963,Z1963:AN1963))</f>
        <v>#N/A</v>
      </c>
      <c r="M1963" s="7">
        <f>IF(Y1963&gt;0,RANK(Y1963,(W1963:Y1963,Z1963:AN1963)),0)</f>
        <v>0</v>
      </c>
      <c r="N1963" s="7"/>
      <c r="O1963" s="1" t="e">
        <f t="shared" si="1339"/>
        <v>#NUM!</v>
      </c>
      <c r="P1963" s="2" t="e">
        <f t="shared" si="1349"/>
        <v>#NUM!</v>
      </c>
      <c r="Q1963" s="2"/>
      <c r="R1963" s="2" t="str">
        <f t="shared" si="1341"/>
        <v>-</v>
      </c>
      <c r="S1963" s="2" t="str">
        <f t="shared" si="1342"/>
        <v>-</v>
      </c>
      <c r="T1963" s="2" t="str">
        <f t="shared" si="1343"/>
        <v>-</v>
      </c>
      <c r="U1963" s="2" t="str">
        <f t="shared" si="1344"/>
        <v>-</v>
      </c>
      <c r="V1963" s="2" t="str">
        <f t="shared" si="1350"/>
        <v>-</v>
      </c>
      <c r="AY1963" s="221" t="str">
        <f t="shared" si="1346"/>
        <v>Whatcom CD1</v>
      </c>
      <c r="AZ1963" s="221"/>
      <c r="BA1963" s="9">
        <v>1</v>
      </c>
      <c r="BB1963" s="221"/>
      <c r="BC1963" s="98">
        <v>53</v>
      </c>
      <c r="BD1963" s="100"/>
      <c r="BE1963" s="221">
        <v>53073</v>
      </c>
      <c r="BF1963" s="221">
        <f t="shared" si="1347"/>
        <v>5307301</v>
      </c>
      <c r="BG1963" s="221"/>
      <c r="BH1963" s="221" t="s">
        <v>3303</v>
      </c>
      <c r="BI1963" s="217" t="s">
        <v>3015</v>
      </c>
    </row>
    <row r="1964" spans="1:61">
      <c r="A1964" s="9" t="s">
        <v>435</v>
      </c>
      <c r="B1964" s="221" t="s">
        <v>1562</v>
      </c>
      <c r="C1964" s="1">
        <f t="shared" si="1348"/>
        <v>0</v>
      </c>
      <c r="D1964" s="1"/>
      <c r="E1964" s="1"/>
      <c r="F1964" s="1"/>
      <c r="G1964" s="1"/>
      <c r="H1964" s="1"/>
      <c r="I1964" s="1"/>
      <c r="J1964" s="1"/>
      <c r="K1964" s="7" t="e">
        <f>RANK(W1964,(W1964:Y1964,Z1964:AN1964))</f>
        <v>#N/A</v>
      </c>
      <c r="L1964" s="7" t="e">
        <f>RANK(X1964,(W1964:Y1964,Z1964:AN1964))</f>
        <v>#N/A</v>
      </c>
      <c r="M1964" s="7">
        <f>IF(Y1964&gt;0,RANK(Y1964,(W1964:Y1964,Z1964:AN1964)),0)</f>
        <v>0</v>
      </c>
      <c r="N1964" s="7"/>
      <c r="O1964" s="1" t="e">
        <f t="shared" si="1339"/>
        <v>#NUM!</v>
      </c>
      <c r="P1964" s="2" t="e">
        <f t="shared" si="1349"/>
        <v>#NUM!</v>
      </c>
      <c r="Q1964" s="2"/>
      <c r="R1964" s="2" t="str">
        <f t="shared" si="1341"/>
        <v>-</v>
      </c>
      <c r="S1964" s="2" t="str">
        <f t="shared" si="1342"/>
        <v>-</v>
      </c>
      <c r="T1964" s="2" t="str">
        <f t="shared" si="1343"/>
        <v>-</v>
      </c>
      <c r="U1964" s="2" t="str">
        <f t="shared" si="1344"/>
        <v>-</v>
      </c>
      <c r="V1964" s="2" t="str">
        <f t="shared" si="1350"/>
        <v>-</v>
      </c>
      <c r="AY1964" s="221" t="str">
        <f t="shared" si="1346"/>
        <v>Whatcom CD2</v>
      </c>
      <c r="AZ1964" s="221"/>
      <c r="BA1964" s="9">
        <v>2</v>
      </c>
      <c r="BB1964" s="221"/>
      <c r="BC1964" s="98">
        <v>53</v>
      </c>
      <c r="BD1964" s="100"/>
      <c r="BE1964" s="221">
        <v>53073</v>
      </c>
      <c r="BF1964" s="221">
        <f t="shared" si="1347"/>
        <v>5307302</v>
      </c>
      <c r="BG1964" s="221"/>
      <c r="BH1964" s="221" t="s">
        <v>3303</v>
      </c>
      <c r="BI1964" s="217" t="s">
        <v>3015</v>
      </c>
    </row>
    <row r="1965" spans="1:61">
      <c r="AH1965" s="1"/>
      <c r="BD1965" s="100"/>
      <c r="BE1965"/>
    </row>
    <row r="1966" spans="1:61">
      <c r="A1966" s="48" t="s">
        <v>2075</v>
      </c>
      <c r="C1966" s="1"/>
      <c r="D1966" s="1"/>
      <c r="E1966" s="1"/>
      <c r="F1966" s="1"/>
      <c r="G1966" s="1"/>
      <c r="H1966" s="1"/>
      <c r="I1966" s="1"/>
      <c r="J1966" s="1"/>
      <c r="K1966" s="7"/>
      <c r="L1966" s="7"/>
      <c r="M1966" s="7"/>
      <c r="N1966" s="7"/>
      <c r="Q1966" s="2"/>
      <c r="R1966" s="2"/>
      <c r="S1966" s="2"/>
      <c r="T1966" s="2"/>
      <c r="U1966" s="2"/>
      <c r="V1966" s="2"/>
      <c r="BD1966" s="100"/>
      <c r="BE1966"/>
    </row>
    <row r="1967" spans="1:61">
      <c r="A1967" s="9" t="s">
        <v>208</v>
      </c>
      <c r="B1967" t="s">
        <v>2993</v>
      </c>
      <c r="C1967" s="1">
        <f t="shared" ref="C1967:C1983" si="1351">SUM(W1967:AN1967)</f>
        <v>5848</v>
      </c>
      <c r="D1967" s="1"/>
      <c r="E1967" s="1"/>
      <c r="F1967" s="1"/>
      <c r="G1967" s="1"/>
      <c r="H1967" s="1"/>
      <c r="I1967" s="1"/>
      <c r="J1967" s="1"/>
      <c r="K1967" s="7">
        <f>RANK(W1967,(W1967:Y1967,Z1967:AN1967))</f>
        <v>2</v>
      </c>
      <c r="L1967" s="7">
        <f>RANK(X1967,(W1967:Y1967,Z1967:AN1967))</f>
        <v>5</v>
      </c>
      <c r="M1967" s="7">
        <f>IF(Y1967&gt;0,RANK(Y1967,(W1967:Y1967,Z1967:AN1967)),0)</f>
        <v>1</v>
      </c>
      <c r="N1967" s="7"/>
      <c r="O1967" s="1">
        <f t="shared" ref="O1967:O1993" si="1352">MAX(W1967:AD1967)-LARGE(W1967:AD1967,2)</f>
        <v>787</v>
      </c>
      <c r="P1967" s="2">
        <f t="shared" ref="P1967:P1983" si="1353">O1967/C1967</f>
        <v>0.13457592339261287</v>
      </c>
      <c r="Q1967" s="2"/>
      <c r="R1967" s="2">
        <f t="shared" ref="R1967:R1993" si="1354">IF(C1967=0,"-",W1967/C1967)</f>
        <v>0.43091655266757867</v>
      </c>
      <c r="S1967" s="2">
        <f t="shared" ref="S1967:S1993" si="1355">IF(C1967=0,"-",X1967/C1967)</f>
        <v>0</v>
      </c>
      <c r="T1967" s="2">
        <f t="shared" ref="T1967:T1993" si="1356">IF(C1967=0,"-",Y1967/C1967)</f>
        <v>0.56549247606019148</v>
      </c>
      <c r="U1967" s="2">
        <f t="shared" ref="U1967:U1993" si="1357">IF(C1967=0,"-",Z1967/C1967)</f>
        <v>1.7099863201094391E-3</v>
      </c>
      <c r="V1967" s="2">
        <f t="shared" ref="V1967:V1993" si="1358">IF(C1967=0,"-",(1-R1967-S1967-T1967-U1967))</f>
        <v>1.880984952120409E-3</v>
      </c>
      <c r="W1967" s="1">
        <v>2520</v>
      </c>
      <c r="Y1967" s="1">
        <v>3307</v>
      </c>
      <c r="Z1967" s="1">
        <v>10</v>
      </c>
      <c r="AE1967" s="1">
        <v>11</v>
      </c>
      <c r="AF1967" s="1">
        <v>0</v>
      </c>
      <c r="AJ1967" s="1">
        <v>0</v>
      </c>
      <c r="AY1967" s="221" t="str">
        <f t="shared" ref="AY1967:AY1993" si="1359">A1967&amp;" "&amp;"CD"&amp;BA1967</f>
        <v>Chippewa CD3</v>
      </c>
      <c r="BA1967" s="9">
        <v>3</v>
      </c>
      <c r="BC1967" s="98">
        <v>55</v>
      </c>
      <c r="BD1967" s="100"/>
      <c r="BE1967">
        <v>55017</v>
      </c>
      <c r="BF1967">
        <f>BE1967*100+BA1967</f>
        <v>5501703</v>
      </c>
      <c r="BH1967" t="s">
        <v>3303</v>
      </c>
    </row>
    <row r="1968" spans="1:61">
      <c r="A1968" s="9" t="s">
        <v>208</v>
      </c>
      <c r="B1968" t="s">
        <v>2993</v>
      </c>
      <c r="C1968" s="1">
        <f t="shared" si="1351"/>
        <v>3341</v>
      </c>
      <c r="D1968" s="1"/>
      <c r="E1968" s="1"/>
      <c r="F1968" s="1"/>
      <c r="G1968" s="1"/>
      <c r="H1968" s="1"/>
      <c r="I1968" s="1"/>
      <c r="J1968" s="1"/>
      <c r="K1968" s="7">
        <f>RANK(W1968,(W1968:Y1968,Z1968:AN1968))</f>
        <v>2</v>
      </c>
      <c r="L1968" s="7">
        <f>RANK(X1968,(W1968:Y1968,Z1968:AN1968))</f>
        <v>5</v>
      </c>
      <c r="M1968" s="7">
        <f>IF(Y1968&gt;0,RANK(Y1968,(W1968:Y1968,Z1968:AN1968)),0)</f>
        <v>1</v>
      </c>
      <c r="N1968" s="7"/>
      <c r="O1968" s="1">
        <f t="shared" si="1352"/>
        <v>318</v>
      </c>
      <c r="P1968" s="2">
        <f t="shared" si="1353"/>
        <v>9.5181083507931752E-2</v>
      </c>
      <c r="Q1968" s="2"/>
      <c r="R1968" s="2">
        <f t="shared" si="1354"/>
        <v>0.44956599820413051</v>
      </c>
      <c r="S1968" s="2">
        <f t="shared" si="1355"/>
        <v>0</v>
      </c>
      <c r="T1968" s="2">
        <f t="shared" si="1356"/>
        <v>0.54474708171206221</v>
      </c>
      <c r="U1968" s="2">
        <f t="shared" si="1357"/>
        <v>3.5917390002993114E-3</v>
      </c>
      <c r="V1968" s="2">
        <f t="shared" si="1358"/>
        <v>2.0951810835080228E-3</v>
      </c>
      <c r="W1968" s="1">
        <v>1502</v>
      </c>
      <c r="Y1968" s="1">
        <v>1820</v>
      </c>
      <c r="Z1968" s="1">
        <v>12</v>
      </c>
      <c r="AE1968" s="1">
        <v>7</v>
      </c>
      <c r="AF1968" s="1">
        <v>0</v>
      </c>
      <c r="AJ1968" s="1">
        <v>0</v>
      </c>
      <c r="AY1968" s="221" t="str">
        <f t="shared" si="1359"/>
        <v>Chippewa CD7</v>
      </c>
      <c r="BA1968" s="9">
        <v>7</v>
      </c>
      <c r="BC1968" s="98">
        <v>55</v>
      </c>
      <c r="BD1968" s="100"/>
      <c r="BE1968" s="172">
        <v>55017</v>
      </c>
      <c r="BF1968">
        <f>BE1968*100+BA1968</f>
        <v>5501707</v>
      </c>
      <c r="BH1968" t="s">
        <v>3303</v>
      </c>
    </row>
    <row r="1969" spans="1:60">
      <c r="A1969" s="9" t="s">
        <v>2736</v>
      </c>
      <c r="B1969" t="s">
        <v>2993</v>
      </c>
      <c r="C1969" s="1">
        <f t="shared" si="1351"/>
        <v>4335</v>
      </c>
      <c r="D1969" s="1"/>
      <c r="E1969" s="1"/>
      <c r="F1969" s="1"/>
      <c r="G1969" s="1"/>
      <c r="H1969" s="1"/>
      <c r="I1969" s="1"/>
      <c r="J1969" s="1"/>
      <c r="K1969" s="7">
        <f>RANK(W1969,(W1969:Y1969,Z1969:AN1969))</f>
        <v>2</v>
      </c>
      <c r="L1969" s="7">
        <f>RANK(X1969,(W1969:Y1969,Z1969:AN1969))</f>
        <v>5</v>
      </c>
      <c r="M1969" s="7">
        <f>IF(Y1969&gt;0,RANK(Y1969,(W1969:Y1969,Z1969:AN1969)),0)</f>
        <v>1</v>
      </c>
      <c r="N1969" s="7"/>
      <c r="O1969" s="1">
        <f t="shared" si="1352"/>
        <v>636</v>
      </c>
      <c r="P1969" s="2">
        <f t="shared" si="1353"/>
        <v>0.14671280276816609</v>
      </c>
      <c r="Q1969" s="2"/>
      <c r="R1969" s="2">
        <f t="shared" si="1354"/>
        <v>0.42537485582468282</v>
      </c>
      <c r="S1969" s="2">
        <f t="shared" si="1355"/>
        <v>0</v>
      </c>
      <c r="T1969" s="2">
        <f t="shared" si="1356"/>
        <v>0.57208765859284894</v>
      </c>
      <c r="U1969" s="2">
        <f t="shared" si="1357"/>
        <v>1.6147635524798155E-3</v>
      </c>
      <c r="V1969" s="2">
        <f t="shared" si="1358"/>
        <v>9.2272202998843074E-4</v>
      </c>
      <c r="W1969" s="1">
        <v>1844</v>
      </c>
      <c r="Y1969" s="1">
        <v>2480</v>
      </c>
      <c r="Z1969" s="1">
        <v>7</v>
      </c>
      <c r="AE1969" s="1">
        <v>4</v>
      </c>
      <c r="AF1969" s="1">
        <v>0</v>
      </c>
      <c r="AJ1969" s="1">
        <v>0</v>
      </c>
      <c r="AY1969" s="221" t="str">
        <f t="shared" si="1359"/>
        <v>Dodge CD5</v>
      </c>
      <c r="BA1969" s="9">
        <v>5</v>
      </c>
      <c r="BC1969" s="98">
        <v>55</v>
      </c>
      <c r="BD1969" s="100"/>
      <c r="BE1969" s="172">
        <v>55027</v>
      </c>
      <c r="BF1969">
        <f>BE1969*100+BA1969</f>
        <v>5502705</v>
      </c>
      <c r="BH1969" t="s">
        <v>3303</v>
      </c>
    </row>
    <row r="1970" spans="1:60">
      <c r="A1970" s="9" t="s">
        <v>2736</v>
      </c>
      <c r="B1970" t="s">
        <v>2993</v>
      </c>
      <c r="C1970" s="1">
        <f t="shared" si="1351"/>
        <v>6455</v>
      </c>
      <c r="D1970" s="1"/>
      <c r="E1970" s="1"/>
      <c r="F1970" s="1"/>
      <c r="G1970" s="1"/>
      <c r="H1970" s="1"/>
      <c r="I1970" s="1"/>
      <c r="J1970" s="1"/>
      <c r="K1970" s="7">
        <f>RANK(W1970,(W1970:Y1970,Z1970:AN1970))</f>
        <v>2</v>
      </c>
      <c r="L1970" s="7">
        <f>RANK(X1970,(W1970:Y1970,Z1970:AN1970))</f>
        <v>5</v>
      </c>
      <c r="M1970" s="7">
        <f>IF(Y1970&gt;0,RANK(Y1970,(W1970:Y1970,Z1970:AN1970)),0)</f>
        <v>1</v>
      </c>
      <c r="N1970" s="7"/>
      <c r="O1970" s="1">
        <f t="shared" si="1352"/>
        <v>1108</v>
      </c>
      <c r="P1970" s="2">
        <f t="shared" si="1353"/>
        <v>0.17164988381099922</v>
      </c>
      <c r="Q1970" s="2"/>
      <c r="R1970" s="2">
        <f t="shared" si="1354"/>
        <v>0.41223857474825715</v>
      </c>
      <c r="S1970" s="2">
        <f t="shared" si="1355"/>
        <v>0</v>
      </c>
      <c r="T1970" s="2">
        <f t="shared" si="1356"/>
        <v>0.58388845855925642</v>
      </c>
      <c r="U1970" s="2">
        <f t="shared" si="1357"/>
        <v>2.4786986831913244E-3</v>
      </c>
      <c r="V1970" s="2">
        <f t="shared" si="1358"/>
        <v>1.3942680092951659E-3</v>
      </c>
      <c r="W1970" s="1">
        <v>2661</v>
      </c>
      <c r="Y1970" s="1">
        <v>3769</v>
      </c>
      <c r="Z1970" s="1">
        <v>16</v>
      </c>
      <c r="AE1970" s="1">
        <v>9</v>
      </c>
      <c r="AF1970" s="1">
        <v>0</v>
      </c>
      <c r="AJ1970" s="1">
        <v>0</v>
      </c>
      <c r="AY1970" s="221" t="str">
        <f t="shared" si="1359"/>
        <v>Dodge CD6</v>
      </c>
      <c r="BA1970" s="9">
        <v>6</v>
      </c>
      <c r="BC1970" s="98">
        <v>55</v>
      </c>
      <c r="BD1970" s="100"/>
      <c r="BE1970" s="172">
        <v>55027</v>
      </c>
      <c r="BF1970">
        <f t="shared" ref="BF1970:BF1993" si="1360">BE1970*100+BA1970</f>
        <v>5502706</v>
      </c>
      <c r="BH1970" t="s">
        <v>3303</v>
      </c>
    </row>
    <row r="1971" spans="1:60">
      <c r="A1971" s="9" t="s">
        <v>3035</v>
      </c>
      <c r="B1971" t="s">
        <v>2993</v>
      </c>
      <c r="C1971" s="1">
        <f t="shared" si="1351"/>
        <v>2910</v>
      </c>
      <c r="D1971" s="1"/>
      <c r="E1971" s="1"/>
      <c r="F1971" s="1"/>
      <c r="G1971" s="1"/>
      <c r="H1971" s="1"/>
      <c r="I1971" s="1"/>
      <c r="J1971" s="1"/>
      <c r="K1971" s="7">
        <f>RANK(W1971,(W1971:Y1971,Z1971:AN1971))</f>
        <v>2</v>
      </c>
      <c r="L1971" s="7">
        <f>RANK(X1971,(W1971:Y1971,Z1971:AN1971))</f>
        <v>5</v>
      </c>
      <c r="M1971" s="7">
        <f>IF(Y1971&gt;0,RANK(Y1971,(W1971:Y1971,Z1971:AN1971)),0)</f>
        <v>1</v>
      </c>
      <c r="N1971" s="7"/>
      <c r="O1971" s="1">
        <f t="shared" si="1352"/>
        <v>507</v>
      </c>
      <c r="P1971" s="2">
        <f t="shared" si="1353"/>
        <v>0.17422680412371133</v>
      </c>
      <c r="Q1971" s="2"/>
      <c r="R1971" s="2">
        <f t="shared" si="1354"/>
        <v>0.4106529209621993</v>
      </c>
      <c r="S1971" s="2">
        <f t="shared" si="1355"/>
        <v>0</v>
      </c>
      <c r="T1971" s="2">
        <f t="shared" si="1356"/>
        <v>0.58487972508591068</v>
      </c>
      <c r="U1971" s="2">
        <f t="shared" si="1357"/>
        <v>3.092783505154639E-3</v>
      </c>
      <c r="V1971" s="2">
        <f t="shared" si="1358"/>
        <v>1.3745704467353795E-3</v>
      </c>
      <c r="W1971" s="1">
        <v>1195</v>
      </c>
      <c r="Y1971" s="1">
        <v>1702</v>
      </c>
      <c r="Z1971" s="1">
        <v>9</v>
      </c>
      <c r="AE1971" s="1">
        <v>4</v>
      </c>
      <c r="AF1971" s="1">
        <v>0</v>
      </c>
      <c r="AJ1971" s="1">
        <v>0</v>
      </c>
      <c r="AY1971" s="221" t="str">
        <f t="shared" si="1359"/>
        <v>Jackson CD3</v>
      </c>
      <c r="BA1971" s="9">
        <v>3</v>
      </c>
      <c r="BC1971" s="98">
        <v>55</v>
      </c>
      <c r="BD1971" s="100"/>
      <c r="BE1971" s="172">
        <v>55053</v>
      </c>
      <c r="BF1971">
        <f t="shared" si="1360"/>
        <v>5505303</v>
      </c>
      <c r="BH1971" t="s">
        <v>3303</v>
      </c>
    </row>
    <row r="1972" spans="1:60">
      <c r="A1972" s="9" t="s">
        <v>3035</v>
      </c>
      <c r="B1972" t="s">
        <v>2993</v>
      </c>
      <c r="C1972" s="1">
        <f t="shared" si="1351"/>
        <v>274</v>
      </c>
      <c r="D1972" s="1"/>
      <c r="E1972" s="1"/>
      <c r="F1972" s="1"/>
      <c r="G1972" s="1"/>
      <c r="H1972" s="1"/>
      <c r="I1972" s="1"/>
      <c r="J1972" s="1"/>
      <c r="K1972" s="7">
        <f>RANK(W1972,(W1972:Y1972,Z1972:AN1972))</f>
        <v>2</v>
      </c>
      <c r="L1972" s="7">
        <f>RANK(X1972,(W1972:Y1972,Z1972:AN1972))</f>
        <v>5</v>
      </c>
      <c r="M1972" s="7">
        <f>IF(Y1972&gt;0,RANK(Y1972,(W1972:Y1972,Z1972:AN1972)),0)</f>
        <v>1</v>
      </c>
      <c r="N1972" s="7"/>
      <c r="O1972" s="1">
        <f t="shared" si="1352"/>
        <v>71</v>
      </c>
      <c r="P1972" s="2">
        <f t="shared" si="1353"/>
        <v>0.25912408759124089</v>
      </c>
      <c r="Q1972" s="2"/>
      <c r="R1972" s="2">
        <f t="shared" si="1354"/>
        <v>0.36131386861313869</v>
      </c>
      <c r="S1972" s="2">
        <f t="shared" si="1355"/>
        <v>0</v>
      </c>
      <c r="T1972" s="2">
        <f t="shared" si="1356"/>
        <v>0.62043795620437958</v>
      </c>
      <c r="U1972" s="2">
        <f t="shared" si="1357"/>
        <v>3.6496350364963502E-3</v>
      </c>
      <c r="V1972" s="2">
        <f t="shared" si="1358"/>
        <v>1.4598540145985325E-2</v>
      </c>
      <c r="W1972" s="1">
        <v>99</v>
      </c>
      <c r="Y1972" s="1">
        <v>170</v>
      </c>
      <c r="Z1972" s="1">
        <v>1</v>
      </c>
      <c r="AE1972" s="1">
        <v>4</v>
      </c>
      <c r="AF1972" s="1">
        <v>0</v>
      </c>
      <c r="AJ1972" s="1">
        <v>0</v>
      </c>
      <c r="AY1972" s="221" t="str">
        <f t="shared" si="1359"/>
        <v>Jackson CD7</v>
      </c>
      <c r="BA1972" s="9">
        <v>7</v>
      </c>
      <c r="BC1972" s="98">
        <v>55</v>
      </c>
      <c r="BD1972" s="100"/>
      <c r="BE1972" s="172">
        <v>55053</v>
      </c>
      <c r="BF1972">
        <f t="shared" si="1360"/>
        <v>5505307</v>
      </c>
      <c r="BH1972" t="s">
        <v>3303</v>
      </c>
    </row>
    <row r="1973" spans="1:60">
      <c r="A1973" s="9" t="s">
        <v>1454</v>
      </c>
      <c r="B1973" t="s">
        <v>2993</v>
      </c>
      <c r="C1973" s="1">
        <f t="shared" si="1351"/>
        <v>2563</v>
      </c>
      <c r="D1973" s="1"/>
      <c r="E1973" s="1"/>
      <c r="F1973" s="1"/>
      <c r="G1973" s="1"/>
      <c r="H1973" s="1"/>
      <c r="I1973" s="1"/>
      <c r="J1973" s="1"/>
      <c r="K1973" s="7">
        <f>RANK(W1973,(W1973:Y1973,Z1973:AN1973))</f>
        <v>2</v>
      </c>
      <c r="L1973" s="7">
        <f>RANK(X1973,(W1973:Y1973,Z1973:AN1973))</f>
        <v>5</v>
      </c>
      <c r="M1973" s="7">
        <f>IF(Y1973&gt;0,RANK(Y1973,(W1973:Y1973,Z1973:AN1973)),0)</f>
        <v>1</v>
      </c>
      <c r="N1973" s="7"/>
      <c r="O1973" s="1">
        <f t="shared" si="1352"/>
        <v>428</v>
      </c>
      <c r="P1973" s="2">
        <f t="shared" si="1353"/>
        <v>0.16699180647678502</v>
      </c>
      <c r="Q1973" s="2"/>
      <c r="R1973" s="2">
        <f t="shared" si="1354"/>
        <v>0.41396800624268437</v>
      </c>
      <c r="S1973" s="2">
        <f t="shared" si="1355"/>
        <v>0</v>
      </c>
      <c r="T1973" s="2">
        <f t="shared" si="1356"/>
        <v>0.58095981271946939</v>
      </c>
      <c r="U1973" s="2">
        <f t="shared" si="1357"/>
        <v>3.9016777214202106E-3</v>
      </c>
      <c r="V1973" s="2">
        <f t="shared" si="1358"/>
        <v>1.1705033164260245E-3</v>
      </c>
      <c r="W1973" s="1">
        <v>1061</v>
      </c>
      <c r="Y1973" s="1">
        <v>1489</v>
      </c>
      <c r="Z1973" s="1">
        <v>10</v>
      </c>
      <c r="AE1973" s="1">
        <v>3</v>
      </c>
      <c r="AF1973" s="1">
        <v>0</v>
      </c>
      <c r="AJ1973" s="1">
        <v>0</v>
      </c>
      <c r="AY1973" s="221" t="str">
        <f t="shared" si="1359"/>
        <v>Juneau CD3</v>
      </c>
      <c r="BA1973" s="9">
        <v>3</v>
      </c>
      <c r="BC1973" s="98">
        <v>55</v>
      </c>
      <c r="BD1973" s="100"/>
      <c r="BE1973" s="172">
        <v>55057</v>
      </c>
      <c r="BF1973">
        <f t="shared" si="1360"/>
        <v>5505703</v>
      </c>
      <c r="BH1973" t="s">
        <v>3303</v>
      </c>
    </row>
    <row r="1974" spans="1:60">
      <c r="A1974" s="9" t="s">
        <v>1454</v>
      </c>
      <c r="B1974" t="s">
        <v>2993</v>
      </c>
      <c r="C1974" s="1">
        <f t="shared" si="1351"/>
        <v>647</v>
      </c>
      <c r="D1974" s="1"/>
      <c r="E1974" s="1"/>
      <c r="F1974" s="1"/>
      <c r="G1974" s="1"/>
      <c r="H1974" s="1"/>
      <c r="I1974" s="1"/>
      <c r="J1974" s="1"/>
      <c r="K1974" s="7">
        <f>RANK(W1974,(W1974:Y1974,Z1974:AN1974))</f>
        <v>2</v>
      </c>
      <c r="L1974" s="7">
        <f>RANK(X1974,(W1974:Y1974,Z1974:AN1974))</f>
        <v>5</v>
      </c>
      <c r="M1974" s="7">
        <f>IF(Y1974&gt;0,RANK(Y1974,(W1974:Y1974,Z1974:AN1974)),0)</f>
        <v>1</v>
      </c>
      <c r="N1974" s="7"/>
      <c r="O1974" s="1">
        <f t="shared" si="1352"/>
        <v>56</v>
      </c>
      <c r="P1974" s="2">
        <f t="shared" si="1353"/>
        <v>8.6553323029366303E-2</v>
      </c>
      <c r="Q1974" s="2"/>
      <c r="R1974" s="2">
        <f t="shared" si="1354"/>
        <v>0.45440494590417313</v>
      </c>
      <c r="S1974" s="2">
        <f t="shared" si="1355"/>
        <v>0</v>
      </c>
      <c r="T1974" s="2">
        <f t="shared" si="1356"/>
        <v>0.54095826893353938</v>
      </c>
      <c r="U1974" s="2">
        <f t="shared" si="1357"/>
        <v>3.0911901081916537E-3</v>
      </c>
      <c r="V1974" s="2">
        <f t="shared" si="1358"/>
        <v>1.5455950540958397E-3</v>
      </c>
      <c r="W1974" s="1">
        <v>294</v>
      </c>
      <c r="Y1974" s="1">
        <v>350</v>
      </c>
      <c r="Z1974" s="1">
        <v>2</v>
      </c>
      <c r="AE1974" s="1">
        <v>1</v>
      </c>
      <c r="AF1974" s="1">
        <v>0</v>
      </c>
      <c r="AJ1974" s="1">
        <v>0</v>
      </c>
      <c r="AY1974" s="221" t="str">
        <f t="shared" si="1359"/>
        <v>Juneau CD7</v>
      </c>
      <c r="BA1974" s="9">
        <v>7</v>
      </c>
      <c r="BC1974" s="98">
        <v>55</v>
      </c>
      <c r="BD1974" s="100"/>
      <c r="BE1974" s="172">
        <v>55057</v>
      </c>
      <c r="BF1974">
        <f t="shared" si="1360"/>
        <v>5505707</v>
      </c>
      <c r="BH1974" t="s">
        <v>3303</v>
      </c>
    </row>
    <row r="1975" spans="1:60">
      <c r="A1975" s="9" t="s">
        <v>1622</v>
      </c>
      <c r="B1975" t="s">
        <v>2993</v>
      </c>
      <c r="C1975" s="1">
        <f t="shared" si="1351"/>
        <v>13979</v>
      </c>
      <c r="D1975" s="1"/>
      <c r="E1975" s="1"/>
      <c r="F1975" s="1"/>
      <c r="G1975" s="1"/>
      <c r="H1975" s="1"/>
      <c r="I1975" s="1"/>
      <c r="J1975" s="1"/>
      <c r="K1975" s="7">
        <f>RANK(W1975,(W1975:Y1975,Z1975:AN1975))</f>
        <v>1</v>
      </c>
      <c r="L1975" s="7">
        <f>RANK(X1975,(W1975:Y1975,Z1975:AN1975))</f>
        <v>6</v>
      </c>
      <c r="M1975" s="7">
        <f>IF(Y1975&gt;0,RANK(Y1975,(W1975:Y1975,Z1975:AN1975)),0)</f>
        <v>2</v>
      </c>
      <c r="N1975" s="7"/>
      <c r="O1975" s="1">
        <f t="shared" si="1352"/>
        <v>77</v>
      </c>
      <c r="P1975" s="2">
        <f t="shared" si="1353"/>
        <v>5.5082623935903859E-3</v>
      </c>
      <c r="Q1975" s="2"/>
      <c r="R1975" s="2">
        <f t="shared" si="1354"/>
        <v>0.5011088060662422</v>
      </c>
      <c r="S1975" s="2">
        <f t="shared" si="1355"/>
        <v>0</v>
      </c>
      <c r="T1975" s="2">
        <f t="shared" si="1356"/>
        <v>0.49560054367265183</v>
      </c>
      <c r="U1975" s="2">
        <f t="shared" si="1357"/>
        <v>1.3591816295872379E-3</v>
      </c>
      <c r="V1975" s="2">
        <f t="shared" si="1358"/>
        <v>1.9314686315187383E-3</v>
      </c>
      <c r="W1975" s="1">
        <v>7005</v>
      </c>
      <c r="Y1975" s="1">
        <v>6928</v>
      </c>
      <c r="Z1975" s="1">
        <v>19</v>
      </c>
      <c r="AE1975" s="1">
        <v>17</v>
      </c>
      <c r="AF1975" s="1">
        <v>10</v>
      </c>
      <c r="AJ1975" s="1">
        <v>0</v>
      </c>
      <c r="AY1975" s="221" t="str">
        <f t="shared" si="1359"/>
        <v>Milwaukee CD1</v>
      </c>
      <c r="BA1975" s="9">
        <v>1</v>
      </c>
      <c r="BC1975" s="98">
        <v>55</v>
      </c>
      <c r="BD1975" s="100"/>
      <c r="BE1975" s="172">
        <v>55079</v>
      </c>
      <c r="BF1975">
        <f t="shared" si="1360"/>
        <v>5507901</v>
      </c>
      <c r="BH1975" t="s">
        <v>3303</v>
      </c>
    </row>
    <row r="1976" spans="1:60">
      <c r="A1976" s="9" t="s">
        <v>1622</v>
      </c>
      <c r="B1976" t="s">
        <v>2993</v>
      </c>
      <c r="C1976" s="1">
        <f t="shared" si="1351"/>
        <v>153158</v>
      </c>
      <c r="D1976" s="1"/>
      <c r="E1976" s="1"/>
      <c r="F1976" s="1"/>
      <c r="G1976" s="1"/>
      <c r="H1976" s="1"/>
      <c r="I1976" s="1"/>
      <c r="J1976" s="1"/>
      <c r="K1976" s="7">
        <f>RANK(W1976,(W1976:Y1976,Z1976:AN1976))</f>
        <v>1</v>
      </c>
      <c r="L1976" s="7" t="e">
        <f>RANK(X1976,(W1976:Y1976,Z1976:AN1976))</f>
        <v>#N/A</v>
      </c>
      <c r="M1976" s="7">
        <f>IF(Y1976&gt;0,RANK(Y1976,(W1976:Y1976,Z1976:AN1976)),0)</f>
        <v>2</v>
      </c>
      <c r="N1976" s="7"/>
      <c r="O1976" s="1">
        <f t="shared" si="1352"/>
        <v>8887</v>
      </c>
      <c r="P1976" s="2">
        <f t="shared" si="1353"/>
        <v>5.8025046030896199E-2</v>
      </c>
      <c r="Q1976" s="2"/>
      <c r="R1976" s="2">
        <f t="shared" si="1354"/>
        <v>0.52755324566787243</v>
      </c>
      <c r="S1976" s="2">
        <f t="shared" si="1355"/>
        <v>0</v>
      </c>
      <c r="T1976" s="2">
        <f t="shared" si="1356"/>
        <v>0.46952819963697617</v>
      </c>
      <c r="U1976" s="2">
        <f t="shared" si="1357"/>
        <v>1.3254286423170843E-3</v>
      </c>
      <c r="V1976" s="2">
        <f t="shared" si="1358"/>
        <v>1.5931260528343142E-3</v>
      </c>
      <c r="W1976" s="1">
        <v>80799</v>
      </c>
      <c r="Y1976" s="1">
        <v>71912</v>
      </c>
      <c r="Z1976" s="1">
        <v>203</v>
      </c>
      <c r="AE1976" s="1">
        <v>159</v>
      </c>
      <c r="AF1976" s="1">
        <v>84</v>
      </c>
      <c r="AJ1976" s="1">
        <v>1</v>
      </c>
      <c r="AY1976" s="221" t="str">
        <f t="shared" si="1359"/>
        <v>Milwaukee CD4</v>
      </c>
      <c r="BA1976" s="9">
        <v>4</v>
      </c>
      <c r="BC1976" s="98">
        <v>55</v>
      </c>
      <c r="BD1976" s="100"/>
      <c r="BE1976" s="172">
        <v>55079</v>
      </c>
      <c r="BF1976">
        <f t="shared" si="1360"/>
        <v>5507904</v>
      </c>
      <c r="BH1976" t="s">
        <v>3303</v>
      </c>
    </row>
    <row r="1977" spans="1:60">
      <c r="A1977" s="9" t="s">
        <v>1622</v>
      </c>
      <c r="B1977" t="s">
        <v>2993</v>
      </c>
      <c r="C1977" s="1">
        <f t="shared" si="1351"/>
        <v>27535</v>
      </c>
      <c r="D1977" s="1"/>
      <c r="E1977" s="1"/>
      <c r="F1977" s="1"/>
      <c r="G1977" s="1"/>
      <c r="H1977" s="1"/>
      <c r="I1977" s="1"/>
      <c r="J1977" s="1"/>
      <c r="K1977" s="7">
        <f>RANK(W1977,(W1977:Y1977,Z1977:AN1977))</f>
        <v>2</v>
      </c>
      <c r="L1977" s="7" t="e">
        <f>RANK(X1977,(W1977:Y1977,Z1977:AN1977))</f>
        <v>#N/A</v>
      </c>
      <c r="M1977" s="7">
        <f>IF(Y1977&gt;0,RANK(Y1977,(W1977:Y1977,Z1977:AN1977)),0)</f>
        <v>1</v>
      </c>
      <c r="N1977" s="7"/>
      <c r="O1977" s="1">
        <f t="shared" si="1352"/>
        <v>1871</v>
      </c>
      <c r="P1977" s="2">
        <f t="shared" si="1353"/>
        <v>6.7949881968403847E-2</v>
      </c>
      <c r="Q1977" s="2"/>
      <c r="R1977" s="2">
        <f t="shared" si="1354"/>
        <v>0.46424550571999273</v>
      </c>
      <c r="S1977" s="2">
        <f t="shared" si="1355"/>
        <v>0</v>
      </c>
      <c r="T1977" s="2">
        <f t="shared" si="1356"/>
        <v>0.53219538768839658</v>
      </c>
      <c r="U1977" s="2">
        <f t="shared" si="1357"/>
        <v>1.4163791538042492E-3</v>
      </c>
      <c r="V1977" s="2">
        <f t="shared" si="1358"/>
        <v>2.1427274378063785E-3</v>
      </c>
      <c r="W1977" s="1">
        <v>12783</v>
      </c>
      <c r="Y1977" s="1">
        <v>14654</v>
      </c>
      <c r="Z1977" s="1">
        <v>39</v>
      </c>
      <c r="AE1977" s="1">
        <v>38</v>
      </c>
      <c r="AF1977" s="1">
        <v>20</v>
      </c>
      <c r="AJ1977" s="1">
        <v>1</v>
      </c>
      <c r="AY1977" s="221" t="str">
        <f t="shared" si="1359"/>
        <v>Milwaukee CD5</v>
      </c>
      <c r="BA1977" s="9">
        <v>5</v>
      </c>
      <c r="BC1977" s="98">
        <v>55</v>
      </c>
      <c r="BD1977" s="100"/>
      <c r="BE1977" s="172">
        <v>55079</v>
      </c>
      <c r="BF1977">
        <f t="shared" si="1360"/>
        <v>5507905</v>
      </c>
      <c r="BH1977" t="s">
        <v>3303</v>
      </c>
    </row>
    <row r="1978" spans="1:60">
      <c r="A1978" s="9" t="s">
        <v>1622</v>
      </c>
      <c r="B1978" t="s">
        <v>2993</v>
      </c>
      <c r="C1978" s="1">
        <f t="shared" si="1351"/>
        <v>385</v>
      </c>
      <c r="D1978" s="1"/>
      <c r="E1978" s="1"/>
      <c r="F1978" s="1"/>
      <c r="G1978" s="1"/>
      <c r="H1978" s="1"/>
      <c r="I1978" s="1"/>
      <c r="J1978" s="1"/>
      <c r="K1978" s="7">
        <f>RANK(W1978,(W1978:Y1978,Z1978:AN1978))</f>
        <v>1</v>
      </c>
      <c r="L1978" s="7">
        <f>RANK(X1978,(W1978:Y1978,Z1978:AN1978))</f>
        <v>3</v>
      </c>
      <c r="M1978" s="7">
        <f>IF(Y1978&gt;0,RANK(Y1978,(W1978:Y1978,Z1978:AN1978)),0)</f>
        <v>2</v>
      </c>
      <c r="N1978" s="7"/>
      <c r="O1978" s="1">
        <f t="shared" si="1352"/>
        <v>37</v>
      </c>
      <c r="P1978" s="2">
        <f t="shared" si="1353"/>
        <v>9.6103896103896108E-2</v>
      </c>
      <c r="Q1978" s="2"/>
      <c r="R1978" s="2">
        <f t="shared" si="1354"/>
        <v>0.54805194805194801</v>
      </c>
      <c r="S1978" s="2">
        <f t="shared" si="1355"/>
        <v>0</v>
      </c>
      <c r="T1978" s="2">
        <f t="shared" si="1356"/>
        <v>0.45194805194805193</v>
      </c>
      <c r="U1978" s="2">
        <f t="shared" si="1357"/>
        <v>0</v>
      </c>
      <c r="V1978" s="2">
        <f t="shared" si="1358"/>
        <v>5.5511151231257827E-17</v>
      </c>
      <c r="W1978" s="1">
        <v>211</v>
      </c>
      <c r="Y1978" s="1">
        <v>174</v>
      </c>
      <c r="Z1978" s="1">
        <v>0</v>
      </c>
      <c r="AE1978" s="1">
        <v>0</v>
      </c>
      <c r="AF1978" s="1">
        <v>0</v>
      </c>
      <c r="AJ1978" s="1">
        <v>0</v>
      </c>
      <c r="AY1978" s="221" t="str">
        <f t="shared" si="1359"/>
        <v>Milwaukee CD6</v>
      </c>
      <c r="BA1978" s="9">
        <v>6</v>
      </c>
      <c r="BC1978" s="98">
        <v>55</v>
      </c>
      <c r="BD1978" s="100"/>
      <c r="BE1978" s="172">
        <v>55079</v>
      </c>
      <c r="BF1978">
        <f t="shared" si="1360"/>
        <v>5507906</v>
      </c>
      <c r="BH1978" t="s">
        <v>3303</v>
      </c>
    </row>
    <row r="1979" spans="1:60" s="172" customFormat="1">
      <c r="A1979" s="9" t="s">
        <v>346</v>
      </c>
      <c r="B1979" s="172" t="s">
        <v>2993</v>
      </c>
      <c r="C1979" s="1">
        <f>SUM(W1979:AN1979)</f>
        <v>5261</v>
      </c>
      <c r="D1979" s="1"/>
      <c r="E1979" s="1"/>
      <c r="F1979" s="1"/>
      <c r="G1979" s="1"/>
      <c r="H1979" s="1"/>
      <c r="I1979" s="1"/>
      <c r="J1979" s="1"/>
      <c r="K1979" s="7">
        <f>RANK(W1979,(W1979:Y1979,Z1979:AN1979))</f>
        <v>2</v>
      </c>
      <c r="L1979" s="7">
        <f>RANK(X1979,(W1979:Y1979,Z1979:AN1979))</f>
        <v>6</v>
      </c>
      <c r="M1979" s="7">
        <f>IF(Y1979&gt;0,RANK(Y1979,(W1979:Y1979,Z1979:AN1979)),0)</f>
        <v>1</v>
      </c>
      <c r="N1979" s="7"/>
      <c r="O1979" s="1">
        <f t="shared" si="1352"/>
        <v>1084</v>
      </c>
      <c r="P1979" s="2">
        <f>O1979/C1979</f>
        <v>0.2060444782360768</v>
      </c>
      <c r="Q1979" s="2"/>
      <c r="R1979" s="2">
        <f t="shared" si="1354"/>
        <v>0.39460178673256036</v>
      </c>
      <c r="S1979" s="2">
        <f t="shared" si="1355"/>
        <v>0</v>
      </c>
      <c r="T1979" s="2">
        <f t="shared" si="1356"/>
        <v>0.60064626496863716</v>
      </c>
      <c r="U1979" s="2">
        <f t="shared" si="1357"/>
        <v>3.041246911233606E-3</v>
      </c>
      <c r="V1979" s="2">
        <f>IF(C1979=0,"-",(1-R1979-S1979-T1979-U1979))</f>
        <v>1.7107013875688271E-3</v>
      </c>
      <c r="W1979" s="1">
        <v>2076</v>
      </c>
      <c r="X1979" s="1"/>
      <c r="Y1979" s="1">
        <v>3160</v>
      </c>
      <c r="Z1979" s="1">
        <v>16</v>
      </c>
      <c r="AA1979" s="1"/>
      <c r="AB1979" s="1"/>
      <c r="AC1979" s="1"/>
      <c r="AD1979" s="1"/>
      <c r="AE1979" s="1">
        <v>7</v>
      </c>
      <c r="AF1979" s="1">
        <v>2</v>
      </c>
      <c r="AG1979" s="1"/>
      <c r="AJ1979" s="1">
        <v>0</v>
      </c>
      <c r="AY1979" s="221" t="str">
        <f t="shared" si="1359"/>
        <v>Monroe CD3</v>
      </c>
      <c r="BA1979" s="9">
        <v>3</v>
      </c>
      <c r="BC1979" s="98">
        <v>55</v>
      </c>
      <c r="BD1979" s="100"/>
      <c r="BE1979" s="172">
        <v>55081</v>
      </c>
      <c r="BF1979" s="172">
        <f>BE1979*100+BA1979</f>
        <v>5508103</v>
      </c>
      <c r="BH1979" s="172" t="s">
        <v>3303</v>
      </c>
    </row>
    <row r="1980" spans="1:60" s="172" customFormat="1">
      <c r="A1980" s="9" t="s">
        <v>346</v>
      </c>
      <c r="B1980" s="172" t="s">
        <v>2993</v>
      </c>
      <c r="C1980" s="1">
        <f>SUM(W1980:AN1980)</f>
        <v>578</v>
      </c>
      <c r="D1980" s="1"/>
      <c r="E1980" s="1"/>
      <c r="F1980" s="1"/>
      <c r="G1980" s="1"/>
      <c r="H1980" s="1"/>
      <c r="I1980" s="1"/>
      <c r="J1980" s="1"/>
      <c r="K1980" s="7">
        <f>RANK(W1980,(W1980:Y1980,Z1980:AN1980))</f>
        <v>2</v>
      </c>
      <c r="L1980" s="7">
        <f>RANK(X1980,(W1980:Y1980,Z1980:AN1980))</f>
        <v>6</v>
      </c>
      <c r="M1980" s="7">
        <f>IF(Y1980&gt;0,RANK(Y1980,(W1980:Y1980,Z1980:AN1980)),0)</f>
        <v>1</v>
      </c>
      <c r="N1980" s="7"/>
      <c r="O1980" s="1">
        <f t="shared" si="1352"/>
        <v>186</v>
      </c>
      <c r="P1980" s="2">
        <f>O1980/C1980</f>
        <v>0.3217993079584775</v>
      </c>
      <c r="Q1980" s="2"/>
      <c r="R1980" s="2">
        <f t="shared" si="1354"/>
        <v>0.33391003460207613</v>
      </c>
      <c r="S1980" s="2">
        <f t="shared" si="1355"/>
        <v>0</v>
      </c>
      <c r="T1980" s="2">
        <f t="shared" si="1356"/>
        <v>0.65570934256055369</v>
      </c>
      <c r="U1980" s="2">
        <f t="shared" si="1357"/>
        <v>6.920415224913495E-3</v>
      </c>
      <c r="V1980" s="2">
        <f>IF(C1980=0,"-",(1-R1980-S1980-T1980-U1980))</f>
        <v>3.4602076124566842E-3</v>
      </c>
      <c r="W1980" s="1">
        <v>193</v>
      </c>
      <c r="X1980" s="1"/>
      <c r="Y1980" s="1">
        <v>379</v>
      </c>
      <c r="Z1980" s="1">
        <v>4</v>
      </c>
      <c r="AA1980" s="1"/>
      <c r="AB1980" s="1"/>
      <c r="AC1980" s="1"/>
      <c r="AD1980" s="1"/>
      <c r="AE1980" s="1">
        <v>1</v>
      </c>
      <c r="AF1980" s="1">
        <v>1</v>
      </c>
      <c r="AG1980" s="1"/>
      <c r="AJ1980" s="1">
        <v>0</v>
      </c>
      <c r="AY1980" s="221" t="str">
        <f t="shared" si="1359"/>
        <v>Monroe CD7</v>
      </c>
      <c r="BA1980" s="9">
        <v>7</v>
      </c>
      <c r="BC1980" s="98">
        <v>55</v>
      </c>
      <c r="BD1980" s="100"/>
      <c r="BE1980" s="172">
        <v>55081</v>
      </c>
      <c r="BF1980" s="172">
        <f>BE1980*100+BA1980</f>
        <v>5508107</v>
      </c>
      <c r="BH1980" s="172" t="s">
        <v>3303</v>
      </c>
    </row>
    <row r="1981" spans="1:60" s="172" customFormat="1">
      <c r="A1981" s="9" t="s">
        <v>1711</v>
      </c>
      <c r="B1981" s="172" t="s">
        <v>2993</v>
      </c>
      <c r="C1981" s="1">
        <f>SUM(W1981:AN1981)</f>
        <v>608</v>
      </c>
      <c r="D1981" s="1"/>
      <c r="E1981" s="1"/>
      <c r="F1981" s="1"/>
      <c r="G1981" s="1"/>
      <c r="H1981" s="1"/>
      <c r="I1981" s="1"/>
      <c r="J1981" s="1"/>
      <c r="K1981" s="7">
        <f>RANK(W1981,(W1981:Y1981,Z1981:AN1981))</f>
        <v>2</v>
      </c>
      <c r="L1981" s="7">
        <f>RANK(X1981,(W1981:Y1981,Z1981:AN1981))</f>
        <v>5</v>
      </c>
      <c r="M1981" s="7">
        <f>IF(Y1981&gt;0,RANK(Y1981,(W1981:Y1981,Z1981:AN1981)),0)</f>
        <v>1</v>
      </c>
      <c r="N1981" s="7"/>
      <c r="O1981" s="1">
        <f t="shared" si="1352"/>
        <v>94</v>
      </c>
      <c r="P1981" s="2">
        <f>O1981/C1981</f>
        <v>0.15460526315789475</v>
      </c>
      <c r="Q1981" s="2"/>
      <c r="R1981" s="2">
        <f t="shared" si="1354"/>
        <v>0.42105263157894735</v>
      </c>
      <c r="S1981" s="2">
        <f t="shared" si="1355"/>
        <v>0</v>
      </c>
      <c r="T1981" s="2">
        <f t="shared" si="1356"/>
        <v>0.57565789473684215</v>
      </c>
      <c r="U1981" s="2">
        <f t="shared" si="1357"/>
        <v>1.6447368421052631E-3</v>
      </c>
      <c r="V1981" s="2">
        <f>IF(C1981=0,"-",(1-R1981-S1981-T1981-U1981))</f>
        <v>1.6447368421052457E-3</v>
      </c>
      <c r="W1981" s="1">
        <v>256</v>
      </c>
      <c r="X1981" s="1"/>
      <c r="Y1981" s="1">
        <v>350</v>
      </c>
      <c r="Z1981" s="1">
        <v>1</v>
      </c>
      <c r="AA1981" s="1"/>
      <c r="AB1981" s="1"/>
      <c r="AC1981" s="1"/>
      <c r="AD1981" s="1"/>
      <c r="AE1981" s="1">
        <v>1</v>
      </c>
      <c r="AF1981" s="1">
        <v>0</v>
      </c>
      <c r="AG1981" s="1"/>
      <c r="AJ1981" s="1">
        <v>0</v>
      </c>
      <c r="AY1981" s="221" t="str">
        <f t="shared" si="1359"/>
        <v>Richland CD2</v>
      </c>
      <c r="BA1981" s="9">
        <v>2</v>
      </c>
      <c r="BC1981" s="98">
        <v>55</v>
      </c>
      <c r="BD1981" s="100"/>
      <c r="BE1981" s="172">
        <v>55103</v>
      </c>
      <c r="BF1981" s="172">
        <f>BE1981*100+BA1981</f>
        <v>5510302</v>
      </c>
      <c r="BH1981" s="172" t="s">
        <v>3303</v>
      </c>
    </row>
    <row r="1982" spans="1:60">
      <c r="A1982" s="9" t="s">
        <v>1711</v>
      </c>
      <c r="B1982" t="s">
        <v>2993</v>
      </c>
      <c r="C1982" s="1">
        <f t="shared" si="1351"/>
        <v>2463</v>
      </c>
      <c r="D1982" s="1"/>
      <c r="E1982" s="1"/>
      <c r="F1982" s="1"/>
      <c r="G1982" s="1"/>
      <c r="H1982" s="1"/>
      <c r="I1982" s="1"/>
      <c r="J1982" s="1"/>
      <c r="K1982" s="7">
        <f>RANK(W1982,(W1982:Y1982,Z1982:AN1982))</f>
        <v>2</v>
      </c>
      <c r="L1982" s="7">
        <f>RANK(X1982,(W1982:Y1982,Z1982:AN1982))</f>
        <v>6</v>
      </c>
      <c r="M1982" s="7">
        <f>IF(Y1982&gt;0,RANK(Y1982,(W1982:Y1982,Z1982:AN1982)),0)</f>
        <v>1</v>
      </c>
      <c r="N1982" s="7"/>
      <c r="O1982" s="1">
        <f t="shared" si="1352"/>
        <v>416</v>
      </c>
      <c r="P1982" s="2">
        <f t="shared" si="1353"/>
        <v>0.16889971579374746</v>
      </c>
      <c r="Q1982" s="2"/>
      <c r="R1982" s="2">
        <f t="shared" si="1354"/>
        <v>0.41412911084043846</v>
      </c>
      <c r="S1982" s="2">
        <f t="shared" si="1355"/>
        <v>0</v>
      </c>
      <c r="T1982" s="2">
        <f t="shared" si="1356"/>
        <v>0.58302882663418598</v>
      </c>
      <c r="U1982" s="2">
        <f t="shared" si="1357"/>
        <v>1.2180267965895249E-3</v>
      </c>
      <c r="V1982" s="2">
        <f t="shared" si="1358"/>
        <v>1.62403572878603E-3</v>
      </c>
      <c r="W1982" s="1">
        <v>1020</v>
      </c>
      <c r="Y1982" s="1">
        <v>1436</v>
      </c>
      <c r="Z1982" s="1">
        <v>3</v>
      </c>
      <c r="AE1982" s="1">
        <v>1</v>
      </c>
      <c r="AF1982" s="1">
        <v>3</v>
      </c>
      <c r="AJ1982" s="1">
        <v>0</v>
      </c>
      <c r="AY1982" s="221" t="str">
        <f t="shared" si="1359"/>
        <v>Richland CD3</v>
      </c>
      <c r="BA1982" s="9">
        <v>3</v>
      </c>
      <c r="BC1982" s="98">
        <v>55</v>
      </c>
      <c r="BD1982" s="100"/>
      <c r="BE1982" s="172">
        <v>55103</v>
      </c>
      <c r="BF1982">
        <f t="shared" si="1360"/>
        <v>5510303</v>
      </c>
      <c r="BH1982" t="s">
        <v>3303</v>
      </c>
    </row>
    <row r="1983" spans="1:60">
      <c r="A1983" s="9" t="s">
        <v>1950</v>
      </c>
      <c r="B1983" t="s">
        <v>2993</v>
      </c>
      <c r="C1983" s="1">
        <f t="shared" si="1351"/>
        <v>14574</v>
      </c>
      <c r="D1983" s="1"/>
      <c r="E1983" s="1"/>
      <c r="F1983" s="1"/>
      <c r="G1983" s="1"/>
      <c r="H1983" s="1"/>
      <c r="I1983" s="1"/>
      <c r="J1983" s="1"/>
      <c r="K1983" s="7">
        <f>RANK(W1983,(W1983:Y1983,Z1983:AN1983))</f>
        <v>2</v>
      </c>
      <c r="L1983" s="7">
        <f>RANK(X1983,(W1983:Y1983,Z1983:AN1983))</f>
        <v>6</v>
      </c>
      <c r="M1983" s="7">
        <f>IF(Y1983&gt;0,RANK(Y1983,(W1983:Y1983,Z1983:AN1983)),0)</f>
        <v>1</v>
      </c>
      <c r="N1983" s="7"/>
      <c r="O1983" s="1">
        <f t="shared" si="1352"/>
        <v>3138</v>
      </c>
      <c r="P1983" s="2">
        <f t="shared" si="1353"/>
        <v>0.21531494442157267</v>
      </c>
      <c r="Q1983" s="2"/>
      <c r="R1983" s="2">
        <f t="shared" si="1354"/>
        <v>0.39062714422944972</v>
      </c>
      <c r="S1983" s="2">
        <f t="shared" si="1355"/>
        <v>0</v>
      </c>
      <c r="T1983" s="2">
        <f t="shared" si="1356"/>
        <v>0.60594208865102239</v>
      </c>
      <c r="U1983" s="2">
        <f t="shared" si="1357"/>
        <v>1.2350761630300535E-3</v>
      </c>
      <c r="V1983" s="2">
        <f t="shared" si="1358"/>
        <v>2.1956909564977796E-3</v>
      </c>
      <c r="W1983" s="1">
        <v>5693</v>
      </c>
      <c r="Y1983" s="1">
        <v>8831</v>
      </c>
      <c r="Z1983" s="1">
        <v>18</v>
      </c>
      <c r="AE1983" s="1">
        <v>27</v>
      </c>
      <c r="AF1983" s="1">
        <v>5</v>
      </c>
      <c r="AJ1983" s="1">
        <v>0</v>
      </c>
      <c r="AY1983" s="221" t="str">
        <f t="shared" si="1359"/>
        <v>Rock CD1</v>
      </c>
      <c r="BA1983" s="9">
        <v>1</v>
      </c>
      <c r="BC1983" s="98">
        <v>55</v>
      </c>
      <c r="BD1983" s="100"/>
      <c r="BE1983" s="172">
        <v>55105</v>
      </c>
      <c r="BF1983">
        <f t="shared" si="1360"/>
        <v>5510501</v>
      </c>
      <c r="BH1983" t="s">
        <v>3303</v>
      </c>
    </row>
    <row r="1984" spans="1:60">
      <c r="A1984" s="9" t="s">
        <v>1950</v>
      </c>
      <c r="B1984" t="s">
        <v>2993</v>
      </c>
      <c r="C1984" s="1">
        <f t="shared" ref="C1984:C1993" si="1361">SUM(W1984:AN1984)</f>
        <v>14156</v>
      </c>
      <c r="D1984" s="1"/>
      <c r="E1984" s="1"/>
      <c r="F1984" s="1"/>
      <c r="G1984" s="1"/>
      <c r="H1984" s="1"/>
      <c r="I1984" s="1"/>
      <c r="J1984" s="1"/>
      <c r="K1984" s="7">
        <f>RANK(W1984,(W1984:Y1984,Z1984:AN1984))</f>
        <v>2</v>
      </c>
      <c r="L1984" s="7">
        <f>RANK(X1984,(W1984:Y1984,Z1984:AN1984))</f>
        <v>6</v>
      </c>
      <c r="M1984" s="7">
        <f>IF(Y1984&gt;0,RANK(Y1984,(W1984:Y1984,Z1984:AN1984)),0)</f>
        <v>1</v>
      </c>
      <c r="N1984" s="7"/>
      <c r="O1984" s="1">
        <f t="shared" si="1352"/>
        <v>2960</v>
      </c>
      <c r="P1984" s="2">
        <f t="shared" ref="P1984:P1993" si="1362">O1984/C1984</f>
        <v>0.20909861542808703</v>
      </c>
      <c r="Q1984" s="2"/>
      <c r="R1984" s="2">
        <f t="shared" si="1354"/>
        <v>0.39340209098615431</v>
      </c>
      <c r="S1984" s="2">
        <f t="shared" si="1355"/>
        <v>0</v>
      </c>
      <c r="T1984" s="2">
        <f t="shared" si="1356"/>
        <v>0.60250070641424136</v>
      </c>
      <c r="U1984" s="2">
        <f t="shared" si="1357"/>
        <v>1.6953941791466515E-3</v>
      </c>
      <c r="V1984" s="2">
        <f t="shared" si="1358"/>
        <v>2.4018084204576809E-3</v>
      </c>
      <c r="W1984" s="1">
        <v>5569</v>
      </c>
      <c r="Y1984" s="1">
        <v>8529</v>
      </c>
      <c r="Z1984" s="1">
        <v>24</v>
      </c>
      <c r="AE1984" s="1">
        <v>25</v>
      </c>
      <c r="AF1984" s="1">
        <v>9</v>
      </c>
      <c r="AJ1984" s="1">
        <v>0</v>
      </c>
      <c r="AY1984" s="221" t="str">
        <f t="shared" si="1359"/>
        <v>Rock CD2</v>
      </c>
      <c r="BA1984" s="9">
        <v>2</v>
      </c>
      <c r="BC1984" s="98">
        <v>55</v>
      </c>
      <c r="BD1984" s="100"/>
      <c r="BE1984" s="172">
        <v>55105</v>
      </c>
      <c r="BF1984">
        <f t="shared" si="1360"/>
        <v>5510502</v>
      </c>
      <c r="BH1984" t="s">
        <v>3303</v>
      </c>
    </row>
    <row r="1985" spans="1:60">
      <c r="A1985" s="9" t="s">
        <v>480</v>
      </c>
      <c r="B1985" t="s">
        <v>2993</v>
      </c>
      <c r="C1985" s="1">
        <f t="shared" si="1361"/>
        <v>11401</v>
      </c>
      <c r="D1985" s="1"/>
      <c r="E1985" s="1"/>
      <c r="F1985" s="1"/>
      <c r="G1985" s="1"/>
      <c r="H1985" s="1"/>
      <c r="I1985" s="1"/>
      <c r="J1985" s="1"/>
      <c r="K1985" s="7">
        <f>RANK(W1985,(W1985:Y1985,Z1985:AN1985))</f>
        <v>2</v>
      </c>
      <c r="L1985" s="7">
        <f>RANK(X1985,(W1985:Y1985,Z1985:AN1985))</f>
        <v>6</v>
      </c>
      <c r="M1985" s="7">
        <f>IF(Y1985&gt;0,RANK(Y1985,(W1985:Y1985,Z1985:AN1985)),0)</f>
        <v>1</v>
      </c>
      <c r="N1985" s="7"/>
      <c r="O1985" s="1">
        <f t="shared" si="1352"/>
        <v>2182</v>
      </c>
      <c r="P1985" s="2">
        <f t="shared" si="1362"/>
        <v>0.19138672046311728</v>
      </c>
      <c r="Q1985" s="2"/>
      <c r="R1985" s="2">
        <f t="shared" si="1354"/>
        <v>0.40242084027716868</v>
      </c>
      <c r="S1985" s="2">
        <f t="shared" si="1355"/>
        <v>0</v>
      </c>
      <c r="T1985" s="2">
        <f t="shared" si="1356"/>
        <v>0.59380756074028596</v>
      </c>
      <c r="U1985" s="2">
        <f t="shared" si="1357"/>
        <v>1.5788088764143496E-3</v>
      </c>
      <c r="V1985" s="2">
        <f t="shared" si="1358"/>
        <v>2.1927901061309604E-3</v>
      </c>
      <c r="W1985" s="1">
        <v>4588</v>
      </c>
      <c r="Y1985" s="1">
        <v>6770</v>
      </c>
      <c r="Z1985" s="1">
        <v>18</v>
      </c>
      <c r="AE1985" s="1">
        <v>19</v>
      </c>
      <c r="AF1985" s="1">
        <v>6</v>
      </c>
      <c r="AJ1985" s="1">
        <v>0</v>
      </c>
      <c r="AY1985" s="221" t="str">
        <f t="shared" si="1359"/>
        <v>Walworth CD1</v>
      </c>
      <c r="BA1985" s="9">
        <v>1</v>
      </c>
      <c r="BC1985" s="98">
        <v>55</v>
      </c>
      <c r="BD1985" s="100"/>
      <c r="BE1985" s="172">
        <v>55127</v>
      </c>
      <c r="BF1985">
        <f t="shared" si="1360"/>
        <v>5512701</v>
      </c>
      <c r="BH1985" t="s">
        <v>3303</v>
      </c>
    </row>
    <row r="1986" spans="1:60">
      <c r="A1986" s="9" t="s">
        <v>480</v>
      </c>
      <c r="B1986" t="s">
        <v>2993</v>
      </c>
      <c r="C1986" s="1">
        <f t="shared" si="1361"/>
        <v>2267</v>
      </c>
      <c r="D1986" s="1"/>
      <c r="E1986" s="1"/>
      <c r="F1986" s="1"/>
      <c r="G1986" s="1"/>
      <c r="H1986" s="1"/>
      <c r="I1986" s="1"/>
      <c r="J1986" s="1"/>
      <c r="K1986" s="7">
        <f>RANK(W1986,(W1986:Y1986,Z1986:AN1986))</f>
        <v>2</v>
      </c>
      <c r="L1986" s="7">
        <f>RANK(X1986,(W1986:Y1986,Z1986:AN1986))</f>
        <v>6</v>
      </c>
      <c r="M1986" s="7">
        <f>IF(Y1986&gt;0,RANK(Y1986,(W1986:Y1986,Z1986:AN1986)),0)</f>
        <v>1</v>
      </c>
      <c r="N1986" s="7"/>
      <c r="O1986" s="1">
        <f t="shared" si="1352"/>
        <v>1056</v>
      </c>
      <c r="P1986" s="2">
        <f t="shared" si="1362"/>
        <v>0.46581385090427879</v>
      </c>
      <c r="Q1986" s="2"/>
      <c r="R1986" s="2">
        <f t="shared" si="1354"/>
        <v>0.26466696074106749</v>
      </c>
      <c r="S1986" s="2">
        <f t="shared" si="1355"/>
        <v>0</v>
      </c>
      <c r="T1986" s="2">
        <f t="shared" si="1356"/>
        <v>0.73048081164534628</v>
      </c>
      <c r="U1986" s="2">
        <f t="shared" si="1357"/>
        <v>3.0877812086457872E-3</v>
      </c>
      <c r="V1986" s="2">
        <f t="shared" si="1358"/>
        <v>1.7644464049404924E-3</v>
      </c>
      <c r="W1986" s="1">
        <v>600</v>
      </c>
      <c r="Y1986" s="1">
        <v>1656</v>
      </c>
      <c r="Z1986" s="1">
        <v>7</v>
      </c>
      <c r="AE1986" s="1">
        <v>2</v>
      </c>
      <c r="AF1986" s="1">
        <v>2</v>
      </c>
      <c r="AJ1986" s="1">
        <v>0</v>
      </c>
      <c r="AY1986" s="221" t="str">
        <f t="shared" si="1359"/>
        <v>Walworth CD5</v>
      </c>
      <c r="BA1986" s="9">
        <v>5</v>
      </c>
      <c r="BC1986" s="98">
        <v>55</v>
      </c>
      <c r="BD1986" s="100"/>
      <c r="BE1986" s="172">
        <v>55127</v>
      </c>
      <c r="BF1986">
        <f t="shared" si="1360"/>
        <v>5512705</v>
      </c>
      <c r="BH1986" t="s">
        <v>3303</v>
      </c>
    </row>
    <row r="1987" spans="1:60">
      <c r="A1987" s="9" t="s">
        <v>2683</v>
      </c>
      <c r="B1987" t="s">
        <v>2993</v>
      </c>
      <c r="C1987" s="1">
        <f t="shared" si="1361"/>
        <v>10705</v>
      </c>
      <c r="D1987" s="1"/>
      <c r="E1987" s="1"/>
      <c r="F1987" s="1"/>
      <c r="G1987" s="1"/>
      <c r="H1987" s="1"/>
      <c r="I1987" s="1"/>
      <c r="J1987" s="1"/>
      <c r="K1987" s="7">
        <f>RANK(W1987,(W1987:Y1987,Z1987:AN1987))</f>
        <v>2</v>
      </c>
      <c r="L1987" s="7">
        <f>RANK(X1987,(W1987:Y1987,Z1987:AN1987))</f>
        <v>6</v>
      </c>
      <c r="M1987" s="7">
        <f>IF(Y1987&gt;0,RANK(Y1987,(W1987:Y1987,Z1987:AN1987)),0)</f>
        <v>1</v>
      </c>
      <c r="N1987" s="7"/>
      <c r="O1987" s="1">
        <f t="shared" si="1352"/>
        <v>408</v>
      </c>
      <c r="P1987" s="2">
        <f t="shared" si="1362"/>
        <v>3.8113031293787951E-2</v>
      </c>
      <c r="Q1987" s="2"/>
      <c r="R1987" s="2">
        <f t="shared" si="1354"/>
        <v>0.47958897711349835</v>
      </c>
      <c r="S1987" s="2">
        <f t="shared" si="1355"/>
        <v>0</v>
      </c>
      <c r="T1987" s="2">
        <f t="shared" si="1356"/>
        <v>0.51770200840728631</v>
      </c>
      <c r="U1987" s="2">
        <f t="shared" si="1357"/>
        <v>7.4731433909388135E-4</v>
      </c>
      <c r="V1987" s="2">
        <f t="shared" si="1358"/>
        <v>1.9617001401214624E-3</v>
      </c>
      <c r="W1987" s="1">
        <v>5134</v>
      </c>
      <c r="Y1987" s="1">
        <v>5542</v>
      </c>
      <c r="Z1987" s="1">
        <v>8</v>
      </c>
      <c r="AE1987" s="1">
        <v>11</v>
      </c>
      <c r="AF1987" s="1">
        <v>10</v>
      </c>
      <c r="AJ1987" s="1">
        <v>0</v>
      </c>
      <c r="AY1987" s="221" t="str">
        <f t="shared" si="1359"/>
        <v>Waukesha CD1</v>
      </c>
      <c r="BA1987" s="9">
        <v>1</v>
      </c>
      <c r="BC1987" s="98">
        <v>55</v>
      </c>
      <c r="BD1987" s="100"/>
      <c r="BE1987" s="172">
        <v>55133</v>
      </c>
      <c r="BF1987">
        <f t="shared" si="1360"/>
        <v>5513301</v>
      </c>
      <c r="BH1987" t="s">
        <v>3303</v>
      </c>
    </row>
    <row r="1988" spans="1:60">
      <c r="A1988" s="9" t="s">
        <v>2683</v>
      </c>
      <c r="B1988" t="s">
        <v>2993</v>
      </c>
      <c r="C1988" s="1">
        <f t="shared" si="1361"/>
        <v>0</v>
      </c>
      <c r="D1988" s="1"/>
      <c r="E1988" s="1"/>
      <c r="F1988" s="1"/>
      <c r="G1988" s="1"/>
      <c r="H1988" s="1"/>
      <c r="I1988" s="1"/>
      <c r="J1988" s="1"/>
      <c r="K1988" s="7">
        <f>RANK(W1988,(W1988:Y1988,Z1988:AN1988))</f>
        <v>1</v>
      </c>
      <c r="L1988" s="7">
        <f>RANK(X1988,(W1988:Y1988,Z1988:AN1988))</f>
        <v>1</v>
      </c>
      <c r="M1988" s="7">
        <f>IF(Y1988&gt;0,RANK(Y1988,(W1988:Y1988,Z1988:AN1988)),0)</f>
        <v>0</v>
      </c>
      <c r="N1988" s="7"/>
      <c r="O1988" s="1">
        <f t="shared" si="1352"/>
        <v>0</v>
      </c>
      <c r="P1988" s="2" t="e">
        <f t="shared" si="1362"/>
        <v>#DIV/0!</v>
      </c>
      <c r="Q1988" s="2"/>
      <c r="R1988" s="2" t="str">
        <f t="shared" si="1354"/>
        <v>-</v>
      </c>
      <c r="S1988" s="2" t="str">
        <f t="shared" si="1355"/>
        <v>-</v>
      </c>
      <c r="T1988" s="2" t="str">
        <f t="shared" si="1356"/>
        <v>-</v>
      </c>
      <c r="U1988" s="2" t="str">
        <f t="shared" si="1357"/>
        <v>-</v>
      </c>
      <c r="V1988" s="2" t="str">
        <f t="shared" si="1358"/>
        <v>-</v>
      </c>
      <c r="W1988" s="1">
        <v>0</v>
      </c>
      <c r="Y1988" s="1">
        <v>0</v>
      </c>
      <c r="Z1988" s="1">
        <v>0</v>
      </c>
      <c r="AE1988" s="1">
        <v>0</v>
      </c>
      <c r="AF1988" s="1">
        <v>0</v>
      </c>
      <c r="AJ1988" s="1">
        <v>0</v>
      </c>
      <c r="AY1988" s="221" t="str">
        <f t="shared" si="1359"/>
        <v>Waukesha CD4</v>
      </c>
      <c r="BA1988" s="9">
        <v>4</v>
      </c>
      <c r="BC1988" s="98">
        <v>55</v>
      </c>
      <c r="BD1988" s="100"/>
      <c r="BE1988" s="172">
        <v>55133</v>
      </c>
      <c r="BF1988">
        <f t="shared" si="1360"/>
        <v>5513304</v>
      </c>
      <c r="BH1988" t="s">
        <v>3303</v>
      </c>
    </row>
    <row r="1989" spans="1:60">
      <c r="A1989" s="9" t="s">
        <v>2683</v>
      </c>
      <c r="B1989" t="s">
        <v>2993</v>
      </c>
      <c r="C1989" s="1">
        <f t="shared" si="1361"/>
        <v>40736</v>
      </c>
      <c r="D1989" s="1"/>
      <c r="E1989" s="1"/>
      <c r="F1989" s="1"/>
      <c r="G1989" s="1"/>
      <c r="H1989" s="1"/>
      <c r="I1989" s="1"/>
      <c r="J1989" s="1"/>
      <c r="K1989" s="7">
        <f>RANK(W1989,(W1989:Y1989,Z1989:AN1989))</f>
        <v>2</v>
      </c>
      <c r="L1989" s="7">
        <f>RANK(X1989,(W1989:Y1989,Z1989:AN1989))</f>
        <v>6</v>
      </c>
      <c r="M1989" s="7">
        <f>IF(Y1989&gt;0,RANK(Y1989,(W1989:Y1989,Z1989:AN1989)),0)</f>
        <v>1</v>
      </c>
      <c r="N1989" s="7"/>
      <c r="O1989" s="1">
        <f t="shared" si="1352"/>
        <v>1199</v>
      </c>
      <c r="P1989" s="2">
        <f t="shared" si="1362"/>
        <v>2.9433424980361351E-2</v>
      </c>
      <c r="Q1989" s="2"/>
      <c r="R1989" s="2">
        <f t="shared" si="1354"/>
        <v>0.48362627651217599</v>
      </c>
      <c r="S1989" s="2">
        <f t="shared" si="1355"/>
        <v>0</v>
      </c>
      <c r="T1989" s="2">
        <f t="shared" si="1356"/>
        <v>0.51305970149253732</v>
      </c>
      <c r="U1989" s="2">
        <f t="shared" si="1357"/>
        <v>1.4483503534956795E-3</v>
      </c>
      <c r="V1989" s="2">
        <f t="shared" si="1358"/>
        <v>1.8656716417910627E-3</v>
      </c>
      <c r="W1989" s="1">
        <v>19701</v>
      </c>
      <c r="Y1989" s="1">
        <v>20900</v>
      </c>
      <c r="Z1989" s="1">
        <v>59</v>
      </c>
      <c r="AE1989" s="1">
        <v>52</v>
      </c>
      <c r="AF1989" s="1">
        <v>24</v>
      </c>
      <c r="AJ1989" s="1">
        <v>0</v>
      </c>
      <c r="AY1989" s="221" t="str">
        <f t="shared" si="1359"/>
        <v>Waukesha CD5</v>
      </c>
      <c r="BA1989" s="9">
        <v>5</v>
      </c>
      <c r="BC1989" s="98">
        <v>55</v>
      </c>
      <c r="BD1989" s="100"/>
      <c r="BE1989" s="172">
        <v>55133</v>
      </c>
      <c r="BF1989">
        <f t="shared" si="1360"/>
        <v>5513305</v>
      </c>
      <c r="BH1989" t="s">
        <v>3303</v>
      </c>
    </row>
    <row r="1990" spans="1:60">
      <c r="A1990" s="9" t="s">
        <v>1084</v>
      </c>
      <c r="B1990" t="s">
        <v>2993</v>
      </c>
      <c r="C1990" s="1">
        <f t="shared" si="1361"/>
        <v>27544</v>
      </c>
      <c r="D1990" s="1"/>
      <c r="E1990" s="1"/>
      <c r="F1990" s="1"/>
      <c r="G1990" s="1"/>
      <c r="H1990" s="1"/>
      <c r="I1990" s="1"/>
      <c r="J1990" s="1"/>
      <c r="K1990" s="7">
        <f>RANK(W1990,(W1990:Y1990,Z1990:AN1990))</f>
        <v>2</v>
      </c>
      <c r="L1990" s="7">
        <f>RANK(X1990,(W1990:Y1990,Z1990:AN1990))</f>
        <v>6</v>
      </c>
      <c r="M1990" s="7">
        <f>IF(Y1990&gt;0,RANK(Y1990,(W1990:Y1990,Z1990:AN1990)),0)</f>
        <v>1</v>
      </c>
      <c r="N1990" s="7"/>
      <c r="O1990" s="1">
        <f t="shared" si="1352"/>
        <v>6393</v>
      </c>
      <c r="P1990" s="2">
        <f t="shared" si="1362"/>
        <v>0.23210136508858553</v>
      </c>
      <c r="Q1990" s="2"/>
      <c r="R1990" s="2">
        <f t="shared" si="1354"/>
        <v>0.38233372059250653</v>
      </c>
      <c r="S1990" s="2">
        <f t="shared" si="1355"/>
        <v>0</v>
      </c>
      <c r="T1990" s="2">
        <f t="shared" si="1356"/>
        <v>0.61443508568109206</v>
      </c>
      <c r="U1990" s="2">
        <f t="shared" si="1357"/>
        <v>1.270694162067964E-3</v>
      </c>
      <c r="V1990" s="2">
        <f t="shared" si="1358"/>
        <v>1.9604995643333848E-3</v>
      </c>
      <c r="W1990" s="1">
        <v>10531</v>
      </c>
      <c r="Y1990" s="1">
        <v>16924</v>
      </c>
      <c r="Z1990" s="1">
        <v>35</v>
      </c>
      <c r="AE1990" s="1">
        <v>38</v>
      </c>
      <c r="AF1990" s="1">
        <v>16</v>
      </c>
      <c r="AJ1990" s="1">
        <v>0</v>
      </c>
      <c r="AY1990" s="221" t="str">
        <f t="shared" si="1359"/>
        <v>Winnebago CD6</v>
      </c>
      <c r="BA1990" s="9">
        <v>6</v>
      </c>
      <c r="BC1990" s="98">
        <v>55</v>
      </c>
      <c r="BD1990" s="100"/>
      <c r="BE1990" s="172">
        <v>55139</v>
      </c>
      <c r="BF1990">
        <f t="shared" si="1360"/>
        <v>5513906</v>
      </c>
      <c r="BH1990" t="s">
        <v>3303</v>
      </c>
    </row>
    <row r="1991" spans="1:60">
      <c r="A1991" s="9" t="s">
        <v>1084</v>
      </c>
      <c r="B1991" t="s">
        <v>2993</v>
      </c>
      <c r="C1991" s="1">
        <f t="shared" si="1361"/>
        <v>1620</v>
      </c>
      <c r="D1991" s="1"/>
      <c r="E1991" s="1"/>
      <c r="F1991" s="1"/>
      <c r="G1991" s="1"/>
      <c r="H1991" s="1"/>
      <c r="I1991" s="1"/>
      <c r="J1991" s="1"/>
      <c r="K1991" s="7">
        <f>RANK(W1991,(W1991:Y1991,Z1991:AN1991))</f>
        <v>2</v>
      </c>
      <c r="L1991" s="7">
        <f>RANK(X1991,(W1991:Y1991,Z1991:AN1991))</f>
        <v>6</v>
      </c>
      <c r="M1991" s="7">
        <f>IF(Y1991&gt;0,RANK(Y1991,(W1991:Y1991,Z1991:AN1991)),0)</f>
        <v>1</v>
      </c>
      <c r="N1991" s="7"/>
      <c r="O1991" s="1">
        <f t="shared" si="1352"/>
        <v>249</v>
      </c>
      <c r="P1991" s="2">
        <f t="shared" si="1362"/>
        <v>0.1537037037037037</v>
      </c>
      <c r="Q1991" s="2"/>
      <c r="R1991" s="2">
        <f t="shared" si="1354"/>
        <v>0.42037037037037039</v>
      </c>
      <c r="S1991" s="2">
        <f t="shared" si="1355"/>
        <v>0</v>
      </c>
      <c r="T1991" s="2">
        <f t="shared" si="1356"/>
        <v>0.57407407407407407</v>
      </c>
      <c r="U1991" s="2">
        <f t="shared" si="1357"/>
        <v>3.0864197530864196E-3</v>
      </c>
      <c r="V1991" s="2">
        <f t="shared" si="1358"/>
        <v>2.4691358024691162E-3</v>
      </c>
      <c r="W1991" s="1">
        <v>681</v>
      </c>
      <c r="Y1991" s="1">
        <v>930</v>
      </c>
      <c r="Z1991" s="1">
        <v>5</v>
      </c>
      <c r="AE1991" s="1">
        <v>2</v>
      </c>
      <c r="AF1991" s="1">
        <v>2</v>
      </c>
      <c r="AJ1991" s="1">
        <v>0</v>
      </c>
      <c r="AY1991" s="221" t="str">
        <f t="shared" si="1359"/>
        <v>Winnebago CD8</v>
      </c>
      <c r="BA1991" s="9">
        <v>8</v>
      </c>
      <c r="BC1991" s="98">
        <v>55</v>
      </c>
      <c r="BD1991" s="100"/>
      <c r="BE1991" s="172">
        <v>55139</v>
      </c>
      <c r="BF1991">
        <f t="shared" si="1360"/>
        <v>5513908</v>
      </c>
      <c r="BH1991" t="s">
        <v>3303</v>
      </c>
    </row>
    <row r="1992" spans="1:60">
      <c r="A1992" s="9" t="s">
        <v>3293</v>
      </c>
      <c r="B1992" t="s">
        <v>2993</v>
      </c>
      <c r="C1992" s="1">
        <f t="shared" si="1361"/>
        <v>6721</v>
      </c>
      <c r="D1992" s="1"/>
      <c r="E1992" s="1"/>
      <c r="F1992" s="1"/>
      <c r="G1992" s="1"/>
      <c r="H1992" s="1"/>
      <c r="I1992" s="1"/>
      <c r="J1992" s="1"/>
      <c r="K1992" s="7">
        <f>RANK(W1992,(W1992:Y1992,Z1992:AN1992))</f>
        <v>2</v>
      </c>
      <c r="L1992" s="7">
        <f>RANK(X1992,(W1992:Y1992,Z1992:AN1992))</f>
        <v>5</v>
      </c>
      <c r="M1992" s="7">
        <f>IF(Y1992&gt;0,RANK(Y1992,(W1992:Y1992,Z1992:AN1992)),0)</f>
        <v>1</v>
      </c>
      <c r="N1992" s="7"/>
      <c r="O1992" s="1">
        <f t="shared" si="1352"/>
        <v>1409</v>
      </c>
      <c r="P1992" s="2">
        <f t="shared" si="1362"/>
        <v>0.20964142240737985</v>
      </c>
      <c r="Q1992" s="2"/>
      <c r="R1992" s="2">
        <f t="shared" si="1354"/>
        <v>0.39369141496801069</v>
      </c>
      <c r="S1992" s="2">
        <f t="shared" si="1355"/>
        <v>0</v>
      </c>
      <c r="T1992" s="2">
        <f t="shared" si="1356"/>
        <v>0.60333283737539056</v>
      </c>
      <c r="U1992" s="2">
        <f t="shared" si="1357"/>
        <v>1.9342359767891683E-3</v>
      </c>
      <c r="V1992" s="2">
        <f t="shared" si="1358"/>
        <v>1.0415116798096356E-3</v>
      </c>
      <c r="W1992" s="1">
        <v>2646</v>
      </c>
      <c r="Y1992" s="1">
        <v>4055</v>
      </c>
      <c r="Z1992" s="1">
        <v>13</v>
      </c>
      <c r="AE1992" s="1">
        <v>7</v>
      </c>
      <c r="AF1992" s="1">
        <v>0</v>
      </c>
      <c r="AJ1992" s="1">
        <v>0</v>
      </c>
      <c r="AY1992" s="221" t="str">
        <f t="shared" si="1359"/>
        <v>Wood CD3</v>
      </c>
      <c r="BA1992" s="9">
        <v>3</v>
      </c>
      <c r="BC1992" s="98">
        <v>55</v>
      </c>
      <c r="BD1992" s="100"/>
      <c r="BE1992" s="172">
        <v>55141</v>
      </c>
      <c r="BF1992">
        <f t="shared" si="1360"/>
        <v>5514103</v>
      </c>
      <c r="BH1992" t="s">
        <v>3303</v>
      </c>
    </row>
    <row r="1993" spans="1:60">
      <c r="A1993" s="9" t="s">
        <v>3293</v>
      </c>
      <c r="B1993" t="s">
        <v>2993</v>
      </c>
      <c r="C1993" s="1">
        <f t="shared" si="1361"/>
        <v>4501</v>
      </c>
      <c r="D1993" s="1"/>
      <c r="E1993" s="1"/>
      <c r="F1993" s="1"/>
      <c r="G1993" s="1"/>
      <c r="H1993" s="1"/>
      <c r="I1993" s="1"/>
      <c r="J1993" s="1"/>
      <c r="K1993" s="7">
        <f>RANK(W1993,(W1993:Y1993,Z1993:AN1993))</f>
        <v>2</v>
      </c>
      <c r="L1993" s="7">
        <f>RANK(X1993,(W1993:Y1993,Z1993:AN1993))</f>
        <v>5</v>
      </c>
      <c r="M1993" s="7">
        <f>IF(Y1993&gt;0,RANK(Y1993,(W1993:Y1993,Z1993:AN1993)),0)</f>
        <v>1</v>
      </c>
      <c r="N1993" s="7"/>
      <c r="O1993" s="1">
        <f t="shared" si="1352"/>
        <v>919</v>
      </c>
      <c r="P1993" s="2">
        <f t="shared" si="1362"/>
        <v>0.20417684958898022</v>
      </c>
      <c r="Q1993" s="2"/>
      <c r="R1993" s="2">
        <f t="shared" si="1354"/>
        <v>0.39591201955121086</v>
      </c>
      <c r="S1993" s="2">
        <f t="shared" si="1355"/>
        <v>0</v>
      </c>
      <c r="T1993" s="2">
        <f t="shared" si="1356"/>
        <v>0.60008886914019111</v>
      </c>
      <c r="U1993" s="2">
        <f t="shared" si="1357"/>
        <v>2.443901355254388E-3</v>
      </c>
      <c r="V1993" s="2">
        <f t="shared" si="1358"/>
        <v>1.5552099533435921E-3</v>
      </c>
      <c r="W1993" s="1">
        <v>1782</v>
      </c>
      <c r="Y1993" s="1">
        <v>2701</v>
      </c>
      <c r="Z1993" s="1">
        <v>11</v>
      </c>
      <c r="AE1993" s="1">
        <v>7</v>
      </c>
      <c r="AF1993" s="1">
        <v>0</v>
      </c>
      <c r="AJ1993" s="1">
        <v>0</v>
      </c>
      <c r="AY1993" s="221" t="str">
        <f t="shared" si="1359"/>
        <v>Wood CD7</v>
      </c>
      <c r="BA1993" s="9">
        <v>7</v>
      </c>
      <c r="BC1993" s="98">
        <v>55</v>
      </c>
      <c r="BD1993" s="100"/>
      <c r="BE1993" s="172">
        <v>55141</v>
      </c>
      <c r="BF1993">
        <f t="shared" si="1360"/>
        <v>5514107</v>
      </c>
      <c r="BH1993" t="s">
        <v>3303</v>
      </c>
    </row>
    <row r="1994" spans="1:60">
      <c r="A1994" s="9"/>
      <c r="C1994" s="1"/>
      <c r="D1994" s="1"/>
      <c r="E1994" s="1"/>
      <c r="F1994" s="1"/>
      <c r="G1994" s="1"/>
      <c r="H1994" s="1"/>
      <c r="I1994" s="1"/>
      <c r="J1994" s="1"/>
      <c r="K1994" s="7"/>
      <c r="L1994" s="7"/>
      <c r="M1994" s="7"/>
      <c r="N1994" s="7"/>
      <c r="Q1994" s="2"/>
      <c r="R1994" s="2"/>
      <c r="S1994" s="2"/>
      <c r="T1994" s="2"/>
      <c r="U1994" s="2"/>
      <c r="V1994" s="2"/>
      <c r="BD1994" s="100"/>
      <c r="BE1994"/>
    </row>
    <row r="1995" spans="1:60">
      <c r="A1995" s="9"/>
      <c r="C1995" s="1"/>
      <c r="D1995" s="1"/>
      <c r="E1995" s="1"/>
      <c r="F1995" s="1"/>
      <c r="G1995" s="1"/>
      <c r="H1995" s="1"/>
      <c r="I1995" s="1"/>
      <c r="J1995" s="1"/>
      <c r="K1995" s="7"/>
      <c r="L1995" s="7"/>
      <c r="M1995" s="7"/>
      <c r="N1995" s="7"/>
      <c r="Q1995" s="2"/>
      <c r="R1995" s="2"/>
      <c r="S1995" s="2"/>
      <c r="T1995" s="2"/>
      <c r="U1995" s="2"/>
      <c r="V1995" s="2"/>
      <c r="BD1995" s="100"/>
    </row>
    <row r="1996" spans="1:60">
      <c r="A1996" s="9"/>
      <c r="C1996" s="1"/>
      <c r="D1996" s="1"/>
      <c r="E1996" s="1"/>
      <c r="F1996" s="1"/>
      <c r="G1996" s="1"/>
      <c r="H1996" s="1"/>
      <c r="I1996" s="1"/>
      <c r="J1996" s="1"/>
      <c r="K1996" s="7"/>
      <c r="L1996" s="7"/>
      <c r="M1996" s="7"/>
      <c r="N1996" s="7"/>
      <c r="Q1996" s="2"/>
      <c r="R1996" s="2"/>
      <c r="S1996" s="2"/>
      <c r="T1996" s="2"/>
      <c r="U1996" s="2"/>
      <c r="V1996" s="2"/>
      <c r="BD1996" s="100"/>
    </row>
    <row r="1997" spans="1:60">
      <c r="BD1997" s="100"/>
    </row>
    <row r="2001" spans="1:57">
      <c r="A2001" s="48" t="s">
        <v>2620</v>
      </c>
      <c r="AH2001" s="1"/>
    </row>
    <row r="2003" spans="1:57">
      <c r="A2003" s="48" t="s">
        <v>2548</v>
      </c>
    </row>
    <row r="2004" spans="1:57">
      <c r="A2004" s="158" t="s">
        <v>785</v>
      </c>
      <c r="C2004" s="1">
        <f>SUM(W2004:AN2004)</f>
        <v>4790</v>
      </c>
      <c r="D2004" s="1"/>
      <c r="E2004" s="1"/>
      <c r="F2004" s="1"/>
      <c r="G2004" s="1"/>
      <c r="H2004" s="1"/>
      <c r="I2004" s="1"/>
      <c r="J2004" s="1"/>
      <c r="K2004" s="7">
        <f>RANK(W2004,(W2004:Y2004,Z2004:AN2004))</f>
        <v>1</v>
      </c>
      <c r="L2004" s="7" t="e">
        <f>RANK(X2004,(W2004:Y2004,Z2004:AN2004))</f>
        <v>#N/A</v>
      </c>
      <c r="M2004" s="7">
        <f>IF(Y2004&gt;0,RANK(Y2004,(W2004:Y2004,Z2004:AN2004)),0)</f>
        <v>2</v>
      </c>
      <c r="N2004" s="7"/>
      <c r="O2004" s="1">
        <f t="shared" ref="O2004:O2023" si="1363">MAX(W2004:AD2004)-LARGE(W2004:AD2004,2)</f>
        <v>286</v>
      </c>
      <c r="P2004" s="2">
        <f>O2004/C2004</f>
        <v>5.9707724425887267E-2</v>
      </c>
      <c r="Q2004" s="2"/>
      <c r="R2004" s="2">
        <f t="shared" ref="R2004:R2023" si="1364">IF(C2004=0,"-",W2004/C2004)</f>
        <v>0.52567849686847601</v>
      </c>
      <c r="S2004" s="2">
        <f t="shared" ref="S2004:S2023" si="1365">IF(C2004=0,"-",X2004/C2004)</f>
        <v>0</v>
      </c>
      <c r="T2004" s="2">
        <f t="shared" ref="T2004:T2023" si="1366">IF(C2004=0,"-",Y2004/C2004)</f>
        <v>0.46597077244258872</v>
      </c>
      <c r="U2004" s="2">
        <f t="shared" ref="U2004:U2023" si="1367">IF(C2004=0,"-",Z2004/C2004)</f>
        <v>1.4613778705636743E-3</v>
      </c>
      <c r="V2004" s="2">
        <f>IF(C2004=0,"-",(1-R2004-S2004-T2004-U2004))</f>
        <v>6.8893528183715958E-3</v>
      </c>
      <c r="W2004" s="1">
        <v>2518</v>
      </c>
      <c r="Y2004" s="1">
        <v>2232</v>
      </c>
      <c r="Z2004" s="1">
        <v>7</v>
      </c>
      <c r="AE2004" s="1">
        <v>23</v>
      </c>
      <c r="AF2004" s="1">
        <v>9</v>
      </c>
      <c r="AH2004" s="1"/>
      <c r="AJ2004" s="1">
        <v>1</v>
      </c>
      <c r="AX2004" t="s">
        <v>819</v>
      </c>
      <c r="AY2004" t="str">
        <f>A2004&amp;" "&amp;"CD"&amp;BA2004</f>
        <v>Andover CD3</v>
      </c>
      <c r="BA2004" s="158">
        <v>3</v>
      </c>
      <c r="BC2004" s="98">
        <v>25</v>
      </c>
      <c r="BD2004" s="100">
        <v>9</v>
      </c>
      <c r="BE2004" s="106">
        <f t="shared" ref="BE2004:BE2017" si="1368">BC2004*1000+BD2004</f>
        <v>25009</v>
      </c>
    </row>
    <row r="2005" spans="1:57">
      <c r="A2005" s="158" t="s">
        <v>785</v>
      </c>
      <c r="C2005" s="1">
        <f>SUM(W2005:AN2005)</f>
        <v>1518</v>
      </c>
      <c r="D2005" s="1"/>
      <c r="E2005" s="1"/>
      <c r="F2005" s="1"/>
      <c r="G2005" s="1"/>
      <c r="H2005" s="1"/>
      <c r="I2005" s="1"/>
      <c r="J2005" s="1"/>
      <c r="K2005" s="7">
        <f>RANK(W2005,(W2005:Y2005,Z2005:AN2005))</f>
        <v>1</v>
      </c>
      <c r="L2005" s="7" t="e">
        <f>RANK(X2005,(W2005:Y2005,Z2005:AN2005))</f>
        <v>#N/A</v>
      </c>
      <c r="M2005" s="7">
        <f>IF(Y2005&gt;0,RANK(Y2005,(W2005:Y2005,Z2005:AN2005)),0)</f>
        <v>2</v>
      </c>
      <c r="N2005" s="7"/>
      <c r="O2005" s="1">
        <f t="shared" si="1363"/>
        <v>135</v>
      </c>
      <c r="P2005" s="2">
        <f>O2005/C2005</f>
        <v>8.8932806324110672E-2</v>
      </c>
      <c r="Q2005" s="2"/>
      <c r="R2005" s="2">
        <f t="shared" si="1364"/>
        <v>0.54018445322793152</v>
      </c>
      <c r="S2005" s="2">
        <f t="shared" si="1365"/>
        <v>0</v>
      </c>
      <c r="T2005" s="2">
        <f t="shared" si="1366"/>
        <v>0.4512516469038208</v>
      </c>
      <c r="U2005" s="2">
        <f t="shared" si="1367"/>
        <v>1.976284584980237E-3</v>
      </c>
      <c r="V2005" s="2">
        <f>IF(C2005=0,"-",(1-R2005-S2005-T2005-U2005))</f>
        <v>6.5876152832674449E-3</v>
      </c>
      <c r="W2005" s="1">
        <v>820</v>
      </c>
      <c r="Y2005" s="1">
        <v>685</v>
      </c>
      <c r="Z2005" s="1">
        <v>3</v>
      </c>
      <c r="AE2005" s="1">
        <v>6</v>
      </c>
      <c r="AF2005" s="1">
        <v>3</v>
      </c>
      <c r="AH2005" s="1"/>
      <c r="AJ2005" s="1">
        <v>1</v>
      </c>
      <c r="AX2005" s="158" t="s">
        <v>819</v>
      </c>
      <c r="AY2005" t="str">
        <f>A2005&amp;" "&amp;"CD"&amp;BA2005</f>
        <v>Andover CD6</v>
      </c>
      <c r="BA2005" s="158">
        <v>6</v>
      </c>
      <c r="BC2005" s="98">
        <v>25</v>
      </c>
      <c r="BD2005" s="100">
        <v>9</v>
      </c>
      <c r="BE2005" s="106">
        <f t="shared" si="1368"/>
        <v>25009</v>
      </c>
    </row>
    <row r="2006" spans="1:57" s="158" customFormat="1">
      <c r="A2006" s="158" t="s">
        <v>2235</v>
      </c>
      <c r="C2006" s="1">
        <f t="shared" ref="C2006:C2017" si="1369">SUM(W2006:AN2006)</f>
        <v>430</v>
      </c>
      <c r="D2006" s="1"/>
      <c r="E2006" s="1"/>
      <c r="F2006" s="1"/>
      <c r="G2006" s="1"/>
      <c r="H2006" s="1"/>
      <c r="I2006" s="1"/>
      <c r="J2006" s="1"/>
      <c r="K2006" s="7">
        <f>RANK(W2006,(W2006:Y2006,Z2006:AN2006))</f>
        <v>2</v>
      </c>
      <c r="L2006" s="7" t="e">
        <f>RANK(X2006,(W2006:Y2006,Z2006:AN2006))</f>
        <v>#N/A</v>
      </c>
      <c r="M2006" s="7">
        <f>IF(Y2006&gt;0,RANK(Y2006,(W2006:Y2006,Z2006:AN2006)),0)</f>
        <v>1</v>
      </c>
      <c r="N2006" s="7"/>
      <c r="O2006" s="1">
        <f t="shared" si="1363"/>
        <v>38</v>
      </c>
      <c r="P2006" s="2">
        <f t="shared" ref="P2006:P2017" si="1370">O2006/C2006</f>
        <v>8.8372093023255813E-2</v>
      </c>
      <c r="Q2006" s="2"/>
      <c r="R2006" s="2">
        <f t="shared" si="1364"/>
        <v>0.44186046511627908</v>
      </c>
      <c r="S2006" s="2">
        <f t="shared" si="1365"/>
        <v>0</v>
      </c>
      <c r="T2006" s="2">
        <f t="shared" si="1366"/>
        <v>0.53023255813953485</v>
      </c>
      <c r="U2006" s="2">
        <f t="shared" si="1367"/>
        <v>9.3023255813953487E-3</v>
      </c>
      <c r="V2006" s="2">
        <f t="shared" ref="V2006:V2017" si="1371">IF(C2006=0,"-",(1-R2006-S2006-T2006-U2006))</f>
        <v>1.8604651162790725E-2</v>
      </c>
      <c r="W2006" s="1">
        <v>190</v>
      </c>
      <c r="X2006" s="1"/>
      <c r="Y2006" s="1">
        <v>228</v>
      </c>
      <c r="Z2006" s="1">
        <v>4</v>
      </c>
      <c r="AA2006" s="1"/>
      <c r="AB2006" s="1"/>
      <c r="AC2006" s="1"/>
      <c r="AD2006" s="1"/>
      <c r="AE2006" s="1">
        <v>4</v>
      </c>
      <c r="AF2006" s="1">
        <v>2</v>
      </c>
      <c r="AG2006" s="1"/>
      <c r="AH2006" s="1"/>
      <c r="AJ2006" s="1">
        <v>2</v>
      </c>
      <c r="AX2006" s="158" t="s">
        <v>502</v>
      </c>
      <c r="AY2006" s="158" t="str">
        <f t="shared" ref="AY2006:AY2017" si="1372">A2006&amp;" "&amp;"CD"&amp;BA2006</f>
        <v>Bellingham CD2</v>
      </c>
      <c r="BA2006" s="158">
        <v>2</v>
      </c>
      <c r="BC2006" s="98">
        <v>25</v>
      </c>
      <c r="BD2006" s="100">
        <v>21</v>
      </c>
      <c r="BE2006" s="106">
        <f t="shared" si="1368"/>
        <v>25021</v>
      </c>
    </row>
    <row r="2007" spans="1:57" s="158" customFormat="1">
      <c r="A2007" s="158" t="s">
        <v>2235</v>
      </c>
      <c r="C2007" s="1">
        <f t="shared" si="1369"/>
        <v>1849</v>
      </c>
      <c r="D2007" s="1"/>
      <c r="E2007" s="1"/>
      <c r="F2007" s="1"/>
      <c r="G2007" s="1"/>
      <c r="H2007" s="1"/>
      <c r="I2007" s="1"/>
      <c r="J2007" s="1"/>
      <c r="K2007" s="7">
        <f>RANK(W2007,(W2007:Y2007,Z2007:AN2007))</f>
        <v>2</v>
      </c>
      <c r="L2007" s="7" t="e">
        <f>RANK(X2007,(W2007:Y2007,Z2007:AN2007))</f>
        <v>#N/A</v>
      </c>
      <c r="M2007" s="7">
        <f>IF(Y2007&gt;0,RANK(Y2007,(W2007:Y2007,Z2007:AN2007)),0)</f>
        <v>1</v>
      </c>
      <c r="N2007" s="7"/>
      <c r="O2007" s="1">
        <f t="shared" si="1363"/>
        <v>257</v>
      </c>
      <c r="P2007" s="2">
        <f t="shared" si="1370"/>
        <v>0.13899405083829097</v>
      </c>
      <c r="Q2007" s="2"/>
      <c r="R2007" s="2">
        <f t="shared" si="1364"/>
        <v>0.42130881557598704</v>
      </c>
      <c r="S2007" s="2">
        <f t="shared" si="1365"/>
        <v>0</v>
      </c>
      <c r="T2007" s="2">
        <f t="shared" si="1366"/>
        <v>0.56030286641427796</v>
      </c>
      <c r="U2007" s="2">
        <f t="shared" si="1367"/>
        <v>4.8674959437533805E-3</v>
      </c>
      <c r="V2007" s="2">
        <f t="shared" si="1371"/>
        <v>1.352082206598168E-2</v>
      </c>
      <c r="W2007" s="1">
        <v>779</v>
      </c>
      <c r="X2007" s="1"/>
      <c r="Y2007" s="1">
        <v>1036</v>
      </c>
      <c r="Z2007" s="1">
        <v>9</v>
      </c>
      <c r="AA2007" s="1"/>
      <c r="AB2007" s="1"/>
      <c r="AC2007" s="1"/>
      <c r="AD2007" s="1"/>
      <c r="AE2007" s="1">
        <v>14</v>
      </c>
      <c r="AF2007" s="1">
        <v>7</v>
      </c>
      <c r="AG2007" s="1"/>
      <c r="AH2007" s="1"/>
      <c r="AJ2007" s="1">
        <v>4</v>
      </c>
      <c r="AX2007" s="158" t="s">
        <v>502</v>
      </c>
      <c r="AY2007" s="158" t="str">
        <f t="shared" si="1372"/>
        <v>Bellingham CD4</v>
      </c>
      <c r="BA2007" s="158">
        <v>4</v>
      </c>
      <c r="BC2007" s="98">
        <v>25</v>
      </c>
      <c r="BD2007" s="100">
        <v>21</v>
      </c>
      <c r="BE2007" s="106">
        <f t="shared" si="1368"/>
        <v>25021</v>
      </c>
    </row>
    <row r="2008" spans="1:57" s="158" customFormat="1">
      <c r="A2008" s="158" t="s">
        <v>2778</v>
      </c>
      <c r="C2008" s="1">
        <f t="shared" si="1369"/>
        <v>90426</v>
      </c>
      <c r="D2008" s="1"/>
      <c r="E2008" s="1"/>
      <c r="F2008" s="1"/>
      <c r="G2008" s="1"/>
      <c r="H2008" s="1"/>
      <c r="I2008" s="1"/>
      <c r="J2008" s="1"/>
      <c r="K2008" s="7">
        <f>RANK(W2008,(W2008:Y2008,Z2008:AN2008))</f>
        <v>1</v>
      </c>
      <c r="L2008" s="7" t="e">
        <f>RANK(X2008,(W2008:Y2008,Z2008:AN2008))</f>
        <v>#N/A</v>
      </c>
      <c r="M2008" s="7">
        <f>IF(Y2008&gt;0,RANK(Y2008,(W2008:Y2008,Z2008:AN2008)),0)</f>
        <v>2</v>
      </c>
      <c r="N2008" s="7"/>
      <c r="O2008" s="1">
        <f t="shared" si="1363"/>
        <v>17128</v>
      </c>
      <c r="P2008" s="2">
        <f t="shared" si="1370"/>
        <v>0.18941454891292328</v>
      </c>
      <c r="Q2008" s="2"/>
      <c r="R2008" s="2">
        <f t="shared" si="1364"/>
        <v>0.59009576891601978</v>
      </c>
      <c r="S2008" s="2">
        <f t="shared" si="1365"/>
        <v>0</v>
      </c>
      <c r="T2008" s="2">
        <f t="shared" si="1366"/>
        <v>0.40068122000309647</v>
      </c>
      <c r="U2008" s="2">
        <f t="shared" si="1367"/>
        <v>3.1406896246654725E-3</v>
      </c>
      <c r="V2008" s="2">
        <f t="shared" si="1371"/>
        <v>6.0823214562182749E-3</v>
      </c>
      <c r="W2008" s="1">
        <v>53360</v>
      </c>
      <c r="X2008" s="1"/>
      <c r="Y2008" s="1">
        <v>36232</v>
      </c>
      <c r="Z2008" s="1">
        <v>284</v>
      </c>
      <c r="AA2008" s="1"/>
      <c r="AB2008" s="1"/>
      <c r="AC2008" s="1"/>
      <c r="AD2008" s="1"/>
      <c r="AE2008" s="1">
        <v>317</v>
      </c>
      <c r="AF2008" s="1">
        <v>154</v>
      </c>
      <c r="AG2008" s="1"/>
      <c r="AH2008" s="1"/>
      <c r="AJ2008" s="1">
        <v>79</v>
      </c>
      <c r="AX2008" s="158" t="s">
        <v>2098</v>
      </c>
      <c r="AY2008" s="158" t="str">
        <f t="shared" si="1372"/>
        <v>Boston CD7</v>
      </c>
      <c r="BA2008" s="158">
        <v>7</v>
      </c>
      <c r="BC2008" s="98">
        <v>25</v>
      </c>
      <c r="BD2008" s="100">
        <v>25</v>
      </c>
      <c r="BE2008" s="106">
        <f t="shared" si="1368"/>
        <v>25025</v>
      </c>
    </row>
    <row r="2009" spans="1:57" s="158" customFormat="1">
      <c r="A2009" s="158" t="s">
        <v>2778</v>
      </c>
      <c r="C2009" s="1">
        <f t="shared" si="1369"/>
        <v>34516</v>
      </c>
      <c r="D2009" s="1"/>
      <c r="E2009" s="1"/>
      <c r="F2009" s="1"/>
      <c r="G2009" s="1"/>
      <c r="H2009" s="1"/>
      <c r="I2009" s="1"/>
      <c r="J2009" s="1"/>
      <c r="K2009" s="7">
        <f>RANK(W2009,(W2009:Y2009,Z2009:AN2009))</f>
        <v>1</v>
      </c>
      <c r="L2009" s="7" t="e">
        <f>RANK(X2009,(W2009:Y2009,Z2009:AN2009))</f>
        <v>#N/A</v>
      </c>
      <c r="M2009" s="7">
        <f>IF(Y2009&gt;0,RANK(Y2009,(W2009:Y2009,Z2009:AN2009)),0)</f>
        <v>2</v>
      </c>
      <c r="N2009" s="7"/>
      <c r="O2009" s="1">
        <f t="shared" si="1363"/>
        <v>2741</v>
      </c>
      <c r="P2009" s="2">
        <f t="shared" si="1370"/>
        <v>7.9412446401668793E-2</v>
      </c>
      <c r="Q2009" s="2"/>
      <c r="R2009" s="2">
        <f t="shared" si="1364"/>
        <v>0.5298991771931858</v>
      </c>
      <c r="S2009" s="2">
        <f t="shared" si="1365"/>
        <v>0</v>
      </c>
      <c r="T2009" s="2">
        <f t="shared" si="1366"/>
        <v>0.45048673079151696</v>
      </c>
      <c r="U2009" s="2">
        <f t="shared" si="1367"/>
        <v>7.0112411635183686E-3</v>
      </c>
      <c r="V2009" s="2">
        <f t="shared" si="1371"/>
        <v>1.2602850851778867E-2</v>
      </c>
      <c r="W2009" s="1">
        <v>18290</v>
      </c>
      <c r="X2009" s="1"/>
      <c r="Y2009" s="1">
        <v>15549</v>
      </c>
      <c r="Z2009" s="1">
        <v>242</v>
      </c>
      <c r="AA2009" s="1"/>
      <c r="AB2009" s="1"/>
      <c r="AC2009" s="1"/>
      <c r="AD2009" s="1"/>
      <c r="AE2009" s="1">
        <v>269</v>
      </c>
      <c r="AF2009" s="1">
        <v>115</v>
      </c>
      <c r="AG2009" s="1"/>
      <c r="AH2009" s="1"/>
      <c r="AJ2009" s="1">
        <v>51</v>
      </c>
      <c r="AX2009" s="158" t="s">
        <v>2098</v>
      </c>
      <c r="AY2009" s="158" t="str">
        <f t="shared" si="1372"/>
        <v>Boston CD8</v>
      </c>
      <c r="BA2009" s="158">
        <v>8</v>
      </c>
      <c r="BC2009" s="98">
        <v>25</v>
      </c>
      <c r="BD2009" s="100">
        <v>25</v>
      </c>
      <c r="BE2009" s="106">
        <f t="shared" si="1368"/>
        <v>25025</v>
      </c>
    </row>
    <row r="2010" spans="1:57" s="158" customFormat="1">
      <c r="A2010" s="158" t="s">
        <v>755</v>
      </c>
      <c r="C2010" s="1">
        <f t="shared" si="1369"/>
        <v>15558</v>
      </c>
      <c r="D2010" s="1"/>
      <c r="E2010" s="1"/>
      <c r="F2010" s="1"/>
      <c r="G2010" s="1"/>
      <c r="H2010" s="1"/>
      <c r="I2010" s="1"/>
      <c r="J2010" s="1"/>
      <c r="K2010" s="7">
        <f>RANK(W2010,(W2010:Y2010,Z2010:AN2010))</f>
        <v>1</v>
      </c>
      <c r="L2010" s="7" t="e">
        <f>RANK(X2010,(W2010:Y2010,Z2010:AN2010))</f>
        <v>#N/A</v>
      </c>
      <c r="M2010" s="7">
        <f>IF(Y2010&gt;0,RANK(Y2010,(W2010:Y2010,Z2010:AN2010)),0)</f>
        <v>2</v>
      </c>
      <c r="N2010" s="7"/>
      <c r="O2010" s="1">
        <f t="shared" si="1363"/>
        <v>1636</v>
      </c>
      <c r="P2010" s="2">
        <f t="shared" si="1370"/>
        <v>0.10515490422933539</v>
      </c>
      <c r="Q2010" s="2"/>
      <c r="R2010" s="2">
        <f t="shared" si="1364"/>
        <v>0.55000642756138318</v>
      </c>
      <c r="S2010" s="2">
        <f t="shared" si="1365"/>
        <v>0</v>
      </c>
      <c r="T2010" s="2">
        <f t="shared" si="1366"/>
        <v>0.4448515233320478</v>
      </c>
      <c r="U2010" s="2">
        <f t="shared" si="1367"/>
        <v>1.4783391181385783E-3</v>
      </c>
      <c r="V2010" s="2">
        <f t="shared" si="1371"/>
        <v>3.663709988430435E-3</v>
      </c>
      <c r="W2010" s="1">
        <v>8557</v>
      </c>
      <c r="X2010" s="1"/>
      <c r="Y2010" s="1">
        <v>6921</v>
      </c>
      <c r="Z2010" s="1">
        <v>23</v>
      </c>
      <c r="AA2010" s="1"/>
      <c r="AB2010" s="1"/>
      <c r="AC2010" s="1"/>
      <c r="AD2010" s="1"/>
      <c r="AE2010" s="1">
        <v>24</v>
      </c>
      <c r="AF2010" s="1">
        <v>23</v>
      </c>
      <c r="AG2010" s="1"/>
      <c r="AH2010" s="1"/>
      <c r="AJ2010" s="1">
        <v>10</v>
      </c>
      <c r="AX2010" s="158" t="s">
        <v>2249</v>
      </c>
      <c r="AY2010" s="158" t="str">
        <f t="shared" si="1372"/>
        <v>Cambridge CD5</v>
      </c>
      <c r="BA2010" s="158">
        <v>5</v>
      </c>
      <c r="BC2010" s="98">
        <v>25</v>
      </c>
      <c r="BD2010" s="100">
        <v>17</v>
      </c>
      <c r="BE2010" s="106">
        <f t="shared" si="1368"/>
        <v>25017</v>
      </c>
    </row>
    <row r="2011" spans="1:57" s="158" customFormat="1">
      <c r="A2011" s="158" t="s">
        <v>755</v>
      </c>
      <c r="C2011" s="1">
        <f t="shared" si="1369"/>
        <v>14071</v>
      </c>
      <c r="D2011" s="1"/>
      <c r="E2011" s="1"/>
      <c r="F2011" s="1"/>
      <c r="G2011" s="1"/>
      <c r="H2011" s="1"/>
      <c r="I2011" s="1"/>
      <c r="J2011" s="1"/>
      <c r="K2011" s="7">
        <f>RANK(W2011,(W2011:Y2011,Z2011:AN2011))</f>
        <v>1</v>
      </c>
      <c r="L2011" s="7" t="e">
        <f>RANK(X2011,(W2011:Y2011,Z2011:AN2011))</f>
        <v>#N/A</v>
      </c>
      <c r="M2011" s="7">
        <f>IF(Y2011&gt;0,RANK(Y2011,(W2011:Y2011,Z2011:AN2011)),0)</f>
        <v>2</v>
      </c>
      <c r="N2011" s="7"/>
      <c r="O2011" s="1">
        <f t="shared" si="1363"/>
        <v>433</v>
      </c>
      <c r="P2011" s="2">
        <f t="shared" si="1370"/>
        <v>3.0772510837893539E-2</v>
      </c>
      <c r="Q2011" s="2"/>
      <c r="R2011" s="2">
        <f t="shared" si="1364"/>
        <v>0.51176177954658519</v>
      </c>
      <c r="S2011" s="2">
        <f t="shared" si="1365"/>
        <v>0</v>
      </c>
      <c r="T2011" s="2">
        <f t="shared" si="1366"/>
        <v>0.48098926870869163</v>
      </c>
      <c r="U2011" s="2">
        <f t="shared" si="1367"/>
        <v>1.4924312415606567E-3</v>
      </c>
      <c r="V2011" s="2">
        <f t="shared" si="1371"/>
        <v>5.7565205031625188E-3</v>
      </c>
      <c r="W2011" s="1">
        <v>7201</v>
      </c>
      <c r="X2011" s="1"/>
      <c r="Y2011" s="1">
        <v>6768</v>
      </c>
      <c r="Z2011" s="1">
        <v>21</v>
      </c>
      <c r="AA2011" s="1"/>
      <c r="AB2011" s="1"/>
      <c r="AC2011" s="1"/>
      <c r="AD2011" s="1"/>
      <c r="AE2011" s="1">
        <v>32</v>
      </c>
      <c r="AF2011" s="1">
        <v>37</v>
      </c>
      <c r="AG2011" s="1"/>
      <c r="AH2011" s="1"/>
      <c r="AJ2011" s="1">
        <v>12</v>
      </c>
      <c r="AX2011" s="158" t="s">
        <v>2249</v>
      </c>
      <c r="AY2011" s="158" t="str">
        <f t="shared" si="1372"/>
        <v>Cambridge CD7</v>
      </c>
      <c r="BA2011" s="158">
        <v>7</v>
      </c>
      <c r="BC2011" s="98">
        <v>25</v>
      </c>
      <c r="BD2011" s="100">
        <v>17</v>
      </c>
      <c r="BE2011" s="106">
        <f t="shared" si="1368"/>
        <v>25017</v>
      </c>
    </row>
    <row r="2012" spans="1:57" s="158" customFormat="1">
      <c r="A2012" s="158" t="s">
        <v>2593</v>
      </c>
      <c r="C2012" s="1">
        <f t="shared" si="1369"/>
        <v>5093</v>
      </c>
      <c r="D2012" s="1"/>
      <c r="E2012" s="1"/>
      <c r="F2012" s="1"/>
      <c r="G2012" s="1"/>
      <c r="H2012" s="1"/>
      <c r="I2012" s="1"/>
      <c r="J2012" s="1"/>
      <c r="K2012" s="7">
        <f>RANK(W2012,(W2012:Y2012,Z2012:AN2012))</f>
        <v>1</v>
      </c>
      <c r="L2012" s="7" t="e">
        <f>RANK(X2012,(W2012:Y2012,Z2012:AN2012))</f>
        <v>#N/A</v>
      </c>
      <c r="M2012" s="7">
        <f>IF(Y2012&gt;0,RANK(Y2012,(W2012:Y2012,Z2012:AN2012)),0)</f>
        <v>2</v>
      </c>
      <c r="N2012" s="7"/>
      <c r="O2012" s="1">
        <f t="shared" si="1363"/>
        <v>628</v>
      </c>
      <c r="P2012" s="2">
        <f t="shared" si="1370"/>
        <v>0.12330649911643432</v>
      </c>
      <c r="Q2012" s="2"/>
      <c r="R2012" s="2">
        <f t="shared" si="1364"/>
        <v>0.54663263302572163</v>
      </c>
      <c r="S2012" s="2">
        <f t="shared" si="1365"/>
        <v>0</v>
      </c>
      <c r="T2012" s="2">
        <f t="shared" si="1366"/>
        <v>0.42332613390928725</v>
      </c>
      <c r="U2012" s="2">
        <f t="shared" si="1367"/>
        <v>3.9269585705870805E-3</v>
      </c>
      <c r="V2012" s="2">
        <f t="shared" si="1371"/>
        <v>2.6114274494404045E-2</v>
      </c>
      <c r="W2012" s="1">
        <v>2784</v>
      </c>
      <c r="X2012" s="1"/>
      <c r="Y2012" s="1">
        <v>2156</v>
      </c>
      <c r="Z2012" s="1">
        <v>20</v>
      </c>
      <c r="AA2012" s="1"/>
      <c r="AB2012" s="1"/>
      <c r="AC2012" s="1"/>
      <c r="AD2012" s="1"/>
      <c r="AE2012" s="1">
        <v>68</v>
      </c>
      <c r="AF2012" s="1">
        <v>57</v>
      </c>
      <c r="AG2012" s="1"/>
      <c r="AJ2012" s="1">
        <v>8</v>
      </c>
      <c r="AX2012" s="158" t="s">
        <v>2786</v>
      </c>
      <c r="AY2012" s="158" t="str">
        <f t="shared" si="1372"/>
        <v>Fall River CD4</v>
      </c>
      <c r="BA2012" s="158">
        <v>4</v>
      </c>
      <c r="BC2012" s="98">
        <v>25</v>
      </c>
      <c r="BD2012" s="100">
        <v>5</v>
      </c>
      <c r="BE2012" s="106">
        <f t="shared" si="1368"/>
        <v>25005</v>
      </c>
    </row>
    <row r="2013" spans="1:57" s="158" customFormat="1">
      <c r="A2013" s="158" t="s">
        <v>2593</v>
      </c>
      <c r="C2013" s="1">
        <f t="shared" si="1369"/>
        <v>5581</v>
      </c>
      <c r="D2013" s="1"/>
      <c r="E2013" s="1"/>
      <c r="F2013" s="1"/>
      <c r="G2013" s="1"/>
      <c r="H2013" s="1"/>
      <c r="I2013" s="1"/>
      <c r="J2013" s="1"/>
      <c r="K2013" s="7">
        <f>RANK(W2013,(W2013:Y2013,Z2013:AN2013))</f>
        <v>1</v>
      </c>
      <c r="L2013" s="7" t="e">
        <f>RANK(X2013,(W2013:Y2013,Z2013:AN2013))</f>
        <v>#N/A</v>
      </c>
      <c r="M2013" s="7">
        <f>IF(Y2013&gt;0,RANK(Y2013,(W2013:Y2013,Z2013:AN2013)),0)</f>
        <v>2</v>
      </c>
      <c r="N2013" s="7"/>
      <c r="O2013" s="1">
        <f t="shared" si="1363"/>
        <v>982</v>
      </c>
      <c r="P2013" s="2">
        <f t="shared" si="1370"/>
        <v>0.17595413008421429</v>
      </c>
      <c r="Q2013" s="2"/>
      <c r="R2013" s="2">
        <f t="shared" si="1364"/>
        <v>0.56513169682852538</v>
      </c>
      <c r="S2013" s="2">
        <f t="shared" si="1365"/>
        <v>0</v>
      </c>
      <c r="T2013" s="2">
        <f t="shared" si="1366"/>
        <v>0.38917756674431103</v>
      </c>
      <c r="U2013" s="2">
        <f t="shared" si="1367"/>
        <v>6.2712775488263754E-3</v>
      </c>
      <c r="V2013" s="2">
        <f t="shared" si="1371"/>
        <v>3.9419458878337213E-2</v>
      </c>
      <c r="W2013" s="1">
        <v>3154</v>
      </c>
      <c r="X2013" s="1"/>
      <c r="Y2013" s="1">
        <v>2172</v>
      </c>
      <c r="Z2013" s="1">
        <v>35</v>
      </c>
      <c r="AA2013" s="1"/>
      <c r="AB2013" s="1"/>
      <c r="AC2013" s="1"/>
      <c r="AD2013" s="1"/>
      <c r="AE2013" s="1">
        <v>85</v>
      </c>
      <c r="AF2013" s="1">
        <v>120</v>
      </c>
      <c r="AG2013" s="1"/>
      <c r="AJ2013" s="1">
        <v>15</v>
      </c>
      <c r="AX2013" s="158" t="s">
        <v>2786</v>
      </c>
      <c r="AY2013" s="158" t="str">
        <f t="shared" si="1372"/>
        <v>Fall River CD9</v>
      </c>
      <c r="BA2013" s="158">
        <v>9</v>
      </c>
      <c r="BC2013" s="98">
        <v>25</v>
      </c>
      <c r="BD2013" s="100">
        <v>5</v>
      </c>
      <c r="BE2013" s="106">
        <f t="shared" si="1368"/>
        <v>25005</v>
      </c>
    </row>
    <row r="2014" spans="1:57" s="158" customFormat="1">
      <c r="A2014" s="158" t="s">
        <v>1606</v>
      </c>
      <c r="C2014" s="1">
        <f>SUM(W2014:AN2014)</f>
        <v>1940</v>
      </c>
      <c r="D2014" s="1"/>
      <c r="E2014" s="1"/>
      <c r="F2014" s="1"/>
      <c r="G2014" s="1"/>
      <c r="H2014" s="1"/>
      <c r="I2014" s="1"/>
      <c r="J2014" s="1"/>
      <c r="K2014" s="7">
        <f>RANK(W2014,(W2014:Y2014,Z2014:AN2014))</f>
        <v>1</v>
      </c>
      <c r="L2014" s="7" t="e">
        <f>RANK(X2014,(W2014:Y2014,Z2014:AN2014))</f>
        <v>#N/A</v>
      </c>
      <c r="M2014" s="7">
        <f>IF(Y2014&gt;0,RANK(Y2014,(W2014:Y2014,Z2014:AN2014)),0)</f>
        <v>2</v>
      </c>
      <c r="N2014" s="7"/>
      <c r="O2014" s="1">
        <f t="shared" si="1363"/>
        <v>438</v>
      </c>
      <c r="P2014" s="2">
        <f>O2014/C2014</f>
        <v>0.22577319587628866</v>
      </c>
      <c r="Q2014" s="2"/>
      <c r="R2014" s="2">
        <f t="shared" si="1364"/>
        <v>0.60876288659793809</v>
      </c>
      <c r="S2014" s="2">
        <f t="shared" si="1365"/>
        <v>0</v>
      </c>
      <c r="T2014" s="2">
        <f t="shared" si="1366"/>
        <v>0.38298969072164951</v>
      </c>
      <c r="U2014" s="2">
        <f t="shared" si="1367"/>
        <v>3.6082474226804126E-3</v>
      </c>
      <c r="V2014" s="2">
        <f>IF(C2014=0,"-",(1-R2014-S2014-T2014-U2014))</f>
        <v>4.6391752577319848E-3</v>
      </c>
      <c r="W2014" s="1">
        <v>1181</v>
      </c>
      <c r="X2014" s="1"/>
      <c r="Y2014" s="1">
        <v>743</v>
      </c>
      <c r="Z2014" s="1">
        <v>7</v>
      </c>
      <c r="AA2014" s="1"/>
      <c r="AB2014" s="1"/>
      <c r="AC2014" s="1"/>
      <c r="AD2014" s="1"/>
      <c r="AE2014" s="1">
        <v>3</v>
      </c>
      <c r="AF2014" s="1">
        <v>4</v>
      </c>
      <c r="AG2014" s="1"/>
      <c r="AJ2014" s="1">
        <v>2</v>
      </c>
      <c r="AX2014" s="158" t="s">
        <v>502</v>
      </c>
      <c r="AY2014" s="158" t="str">
        <f t="shared" si="1372"/>
        <v>Milton CD7</v>
      </c>
      <c r="BA2014" s="158">
        <v>7</v>
      </c>
      <c r="BC2014" s="98">
        <v>25</v>
      </c>
      <c r="BD2014" s="100">
        <v>21</v>
      </c>
      <c r="BE2014" s="106">
        <f t="shared" si="1368"/>
        <v>25021</v>
      </c>
    </row>
    <row r="2015" spans="1:57" s="158" customFormat="1">
      <c r="A2015" s="158" t="s">
        <v>1606</v>
      </c>
      <c r="C2015" s="1">
        <f>SUM(W2015:AN2015)</f>
        <v>5302</v>
      </c>
      <c r="D2015" s="1"/>
      <c r="E2015" s="1"/>
      <c r="F2015" s="1"/>
      <c r="G2015" s="1"/>
      <c r="H2015" s="1"/>
      <c r="I2015" s="1"/>
      <c r="J2015" s="1"/>
      <c r="K2015" s="7">
        <f>RANK(W2015,(W2015:Y2015,Z2015:AN2015))</f>
        <v>1</v>
      </c>
      <c r="L2015" s="7" t="e">
        <f>RANK(X2015,(W2015:Y2015,Z2015:AN2015))</f>
        <v>#N/A</v>
      </c>
      <c r="M2015" s="7">
        <f>IF(Y2015&gt;0,RANK(Y2015,(W2015:Y2015,Z2015:AN2015)),0)</f>
        <v>2</v>
      </c>
      <c r="N2015" s="7"/>
      <c r="O2015" s="1">
        <f t="shared" si="1363"/>
        <v>234</v>
      </c>
      <c r="P2015" s="2">
        <f>O2015/C2015</f>
        <v>4.4134288947566956E-2</v>
      </c>
      <c r="Q2015" s="2"/>
      <c r="R2015" s="2">
        <f t="shared" si="1364"/>
        <v>0.51037344398340245</v>
      </c>
      <c r="S2015" s="2">
        <f t="shared" si="1365"/>
        <v>0</v>
      </c>
      <c r="T2015" s="2">
        <f t="shared" si="1366"/>
        <v>0.46623915503583552</v>
      </c>
      <c r="U2015" s="2">
        <f t="shared" si="1367"/>
        <v>5.4696341003394947E-3</v>
      </c>
      <c r="V2015" s="2">
        <f>IF(C2015=0,"-",(1-R2015-S2015-T2015-U2015))</f>
        <v>1.7917766880422535E-2</v>
      </c>
      <c r="W2015" s="1">
        <v>2706</v>
      </c>
      <c r="X2015" s="1"/>
      <c r="Y2015" s="1">
        <v>2472</v>
      </c>
      <c r="Z2015" s="1">
        <v>29</v>
      </c>
      <c r="AA2015" s="1"/>
      <c r="AB2015" s="1"/>
      <c r="AC2015" s="1"/>
      <c r="AD2015" s="1"/>
      <c r="AE2015" s="1">
        <v>59</v>
      </c>
      <c r="AF2015" s="1">
        <v>22</v>
      </c>
      <c r="AG2015" s="1"/>
      <c r="AJ2015" s="1">
        <v>14</v>
      </c>
      <c r="AX2015" s="158" t="s">
        <v>502</v>
      </c>
      <c r="AY2015" s="158" t="str">
        <f t="shared" si="1372"/>
        <v>Milton CD8</v>
      </c>
      <c r="BA2015" s="158">
        <v>8</v>
      </c>
      <c r="BC2015" s="98">
        <v>25</v>
      </c>
      <c r="BD2015" s="100">
        <v>21</v>
      </c>
      <c r="BE2015" s="106">
        <f t="shared" si="1368"/>
        <v>25021</v>
      </c>
    </row>
    <row r="2016" spans="1:57" s="158" customFormat="1">
      <c r="A2016" s="158" t="s">
        <v>2606</v>
      </c>
      <c r="C2016" s="1">
        <f t="shared" si="1369"/>
        <v>1609</v>
      </c>
      <c r="D2016" s="1"/>
      <c r="E2016" s="1"/>
      <c r="F2016" s="1"/>
      <c r="G2016" s="1"/>
      <c r="H2016" s="1"/>
      <c r="I2016" s="1"/>
      <c r="J2016" s="1"/>
      <c r="K2016" s="7">
        <f>RANK(W2016,(W2016:Y2016,Z2016:AN2016))</f>
        <v>2</v>
      </c>
      <c r="L2016" s="7" t="e">
        <f>RANK(X2016,(W2016:Y2016,Z2016:AN2016))</f>
        <v>#N/A</v>
      </c>
      <c r="M2016" s="7">
        <f>IF(Y2016&gt;0,RANK(Y2016,(W2016:Y2016,Z2016:AN2016)),0)</f>
        <v>1</v>
      </c>
      <c r="N2016" s="7"/>
      <c r="O2016" s="1">
        <f t="shared" si="1363"/>
        <v>252</v>
      </c>
      <c r="P2016" s="2">
        <f t="shared" si="1370"/>
        <v>0.15661901802361716</v>
      </c>
      <c r="Q2016" s="2"/>
      <c r="R2016" s="2">
        <f t="shared" si="1364"/>
        <v>0.4077066500932256</v>
      </c>
      <c r="S2016" s="2">
        <f t="shared" si="1365"/>
        <v>0</v>
      </c>
      <c r="T2016" s="2">
        <f t="shared" si="1366"/>
        <v>0.5643256681168427</v>
      </c>
      <c r="U2016" s="2">
        <f t="shared" si="1367"/>
        <v>4.3505282784338101E-3</v>
      </c>
      <c r="V2016" s="2">
        <f t="shared" si="1371"/>
        <v>2.3617153511497888E-2</v>
      </c>
      <c r="W2016" s="1">
        <v>656</v>
      </c>
      <c r="X2016" s="1"/>
      <c r="Y2016" s="1">
        <v>908</v>
      </c>
      <c r="Z2016" s="1">
        <v>7</v>
      </c>
      <c r="AA2016" s="1"/>
      <c r="AB2016" s="1"/>
      <c r="AC2016" s="1"/>
      <c r="AD2016" s="1"/>
      <c r="AE2016" s="1">
        <v>25</v>
      </c>
      <c r="AF2016" s="1">
        <v>10</v>
      </c>
      <c r="AG2016" s="1"/>
      <c r="AH2016" s="1"/>
      <c r="AJ2016" s="1">
        <v>3</v>
      </c>
      <c r="AX2016" s="158" t="s">
        <v>2909</v>
      </c>
      <c r="AY2016" s="158" t="str">
        <f t="shared" si="1372"/>
        <v>Palmer CD1</v>
      </c>
      <c r="BA2016" s="158">
        <v>1</v>
      </c>
      <c r="BC2016" s="98">
        <v>25</v>
      </c>
      <c r="BD2016" s="100">
        <v>13</v>
      </c>
      <c r="BE2016" s="106">
        <f t="shared" si="1368"/>
        <v>25013</v>
      </c>
    </row>
    <row r="2017" spans="1:82" s="158" customFormat="1">
      <c r="A2017" s="158" t="s">
        <v>2606</v>
      </c>
      <c r="C2017" s="1">
        <f t="shared" si="1369"/>
        <v>58</v>
      </c>
      <c r="D2017" s="1"/>
      <c r="E2017" s="1"/>
      <c r="F2017" s="1"/>
      <c r="G2017" s="1"/>
      <c r="H2017" s="1"/>
      <c r="I2017" s="1"/>
      <c r="J2017" s="1"/>
      <c r="K2017" s="7">
        <f>RANK(W2017,(W2017:Y2017,Z2017:AN2017))</f>
        <v>1</v>
      </c>
      <c r="L2017" s="7">
        <f>RANK(X2017,(W2017:Y2017,Z2017:AN2017))</f>
        <v>4</v>
      </c>
      <c r="M2017" s="7">
        <f>IF(Y2017&gt;0,RANK(Y2017,(W2017:Y2017,Z2017:AN2017)),0)</f>
        <v>2</v>
      </c>
      <c r="N2017" s="7"/>
      <c r="O2017" s="1">
        <f t="shared" si="1363"/>
        <v>2</v>
      </c>
      <c r="P2017" s="2">
        <f t="shared" si="1370"/>
        <v>3.4482758620689655E-2</v>
      </c>
      <c r="Q2017" s="2"/>
      <c r="R2017" s="2">
        <f t="shared" si="1364"/>
        <v>0.48275862068965519</v>
      </c>
      <c r="S2017" s="2">
        <f t="shared" si="1365"/>
        <v>0</v>
      </c>
      <c r="T2017" s="2">
        <f t="shared" si="1366"/>
        <v>0.44827586206896552</v>
      </c>
      <c r="U2017" s="2">
        <f t="shared" si="1367"/>
        <v>0</v>
      </c>
      <c r="V2017" s="2">
        <f t="shared" si="1371"/>
        <v>6.8965517241379226E-2</v>
      </c>
      <c r="W2017" s="1">
        <v>28</v>
      </c>
      <c r="X2017" s="1"/>
      <c r="Y2017" s="1">
        <v>26</v>
      </c>
      <c r="Z2017" s="1">
        <v>0</v>
      </c>
      <c r="AA2017" s="1"/>
      <c r="AB2017" s="1"/>
      <c r="AC2017" s="1"/>
      <c r="AD2017" s="1"/>
      <c r="AE2017" s="1">
        <v>4</v>
      </c>
      <c r="AF2017" s="1">
        <v>0</v>
      </c>
      <c r="AG2017" s="1"/>
      <c r="AH2017" s="1"/>
      <c r="AJ2017" s="1">
        <v>0</v>
      </c>
      <c r="AX2017" s="158" t="s">
        <v>2909</v>
      </c>
      <c r="AY2017" s="158" t="str">
        <f t="shared" si="1372"/>
        <v>Palmer CD2</v>
      </c>
      <c r="BA2017" s="158">
        <v>2</v>
      </c>
      <c r="BC2017" s="98">
        <v>25</v>
      </c>
      <c r="BD2017" s="100">
        <v>13</v>
      </c>
      <c r="BE2017" s="106">
        <f t="shared" si="1368"/>
        <v>25013</v>
      </c>
    </row>
    <row r="2018" spans="1:82">
      <c r="A2018" s="158" t="s">
        <v>1959</v>
      </c>
      <c r="C2018" s="1">
        <f t="shared" ref="C2018:C2023" si="1373">SUM(W2018:AN2018)</f>
        <v>988</v>
      </c>
      <c r="D2018" s="1"/>
      <c r="E2018" s="1"/>
      <c r="F2018" s="1"/>
      <c r="G2018" s="1"/>
      <c r="H2018" s="1"/>
      <c r="I2018" s="1"/>
      <c r="J2018" s="1"/>
      <c r="K2018" s="7">
        <f>RANK(W2018,(W2018:Y2018,Z2018:AN2018))</f>
        <v>1</v>
      </c>
      <c r="L2018" s="7">
        <f>RANK(X2018,(W2018:Y2018,Z2018:AN2018))</f>
        <v>5</v>
      </c>
      <c r="M2018" s="7">
        <f>IF(Y2018&gt;0,RANK(Y2018,(W2018:Y2018,Z2018:AN2018)),0)</f>
        <v>2</v>
      </c>
      <c r="N2018" s="7"/>
      <c r="O2018" s="1">
        <f t="shared" si="1363"/>
        <v>18</v>
      </c>
      <c r="P2018" s="2">
        <f t="shared" ref="P2018:P2023" si="1374">O2018/C2018</f>
        <v>1.8218623481781375E-2</v>
      </c>
      <c r="Q2018" s="2"/>
      <c r="R2018" s="2">
        <f t="shared" si="1364"/>
        <v>0.49898785425101216</v>
      </c>
      <c r="S2018" s="2">
        <f t="shared" si="1365"/>
        <v>0</v>
      </c>
      <c r="T2018" s="2">
        <f t="shared" si="1366"/>
        <v>0.48076923076923078</v>
      </c>
      <c r="U2018" s="2">
        <f t="shared" si="1367"/>
        <v>2.0242914979757085E-3</v>
      </c>
      <c r="V2018" s="2">
        <f t="shared" ref="V2018:V2023" si="1375">IF(C2018=0,"-",(1-R2018-S2018-T2018-U2018))</f>
        <v>1.8218623481781292E-2</v>
      </c>
      <c r="W2018" s="1">
        <v>493</v>
      </c>
      <c r="Y2018" s="1">
        <v>475</v>
      </c>
      <c r="Z2018" s="1">
        <v>2</v>
      </c>
      <c r="AE2018" s="1">
        <v>18</v>
      </c>
      <c r="AF2018" s="1">
        <v>0</v>
      </c>
      <c r="AJ2018" s="1">
        <v>0</v>
      </c>
      <c r="AX2018" s="158" t="s">
        <v>2786</v>
      </c>
      <c r="AY2018" t="str">
        <f t="shared" ref="AY2018:AY2023" si="1376">A2018&amp;" "&amp;"CD"&amp;BA2018</f>
        <v>Raynham CD4</v>
      </c>
      <c r="BA2018" s="158">
        <v>4</v>
      </c>
      <c r="BC2018" s="98">
        <v>25</v>
      </c>
      <c r="BD2018" s="100">
        <v>5</v>
      </c>
      <c r="BE2018" s="106">
        <f t="shared" ref="BE2018:BE2023" si="1377">BC2018*1000+BD2018</f>
        <v>25005</v>
      </c>
    </row>
    <row r="2019" spans="1:82">
      <c r="A2019" s="158" t="s">
        <v>1959</v>
      </c>
      <c r="C2019" s="1">
        <f t="shared" si="1373"/>
        <v>771</v>
      </c>
      <c r="D2019" s="1"/>
      <c r="E2019" s="1"/>
      <c r="F2019" s="1"/>
      <c r="G2019" s="1"/>
      <c r="H2019" s="1"/>
      <c r="I2019" s="1"/>
      <c r="J2019" s="1"/>
      <c r="K2019" s="7">
        <f>RANK(W2019,(W2019:Y2019,Z2019:AN2019))</f>
        <v>2</v>
      </c>
      <c r="L2019" s="7">
        <f>RANK(X2019,(W2019:Y2019,Z2019:AN2019))</f>
        <v>6</v>
      </c>
      <c r="M2019" s="7">
        <f>IF(Y2019&gt;0,RANK(Y2019,(W2019:Y2019,Z2019:AN2019)),0)</f>
        <v>1</v>
      </c>
      <c r="N2019" s="7"/>
      <c r="O2019" s="1">
        <f t="shared" si="1363"/>
        <v>74</v>
      </c>
      <c r="P2019" s="2">
        <f t="shared" si="1374"/>
        <v>9.5979247730220499E-2</v>
      </c>
      <c r="Q2019" s="2"/>
      <c r="R2019" s="2">
        <f t="shared" si="1364"/>
        <v>0.4461738002594034</v>
      </c>
      <c r="S2019" s="2">
        <f t="shared" si="1365"/>
        <v>0</v>
      </c>
      <c r="T2019" s="2">
        <f t="shared" si="1366"/>
        <v>0.54215304798962383</v>
      </c>
      <c r="U2019" s="2">
        <f t="shared" si="1367"/>
        <v>6.4850843060959796E-3</v>
      </c>
      <c r="V2019" s="2">
        <f t="shared" si="1375"/>
        <v>5.1880674448768526E-3</v>
      </c>
      <c r="W2019" s="1">
        <v>344</v>
      </c>
      <c r="Y2019" s="1">
        <v>418</v>
      </c>
      <c r="Z2019" s="1">
        <v>5</v>
      </c>
      <c r="AE2019" s="1">
        <v>3</v>
      </c>
      <c r="AF2019" s="1">
        <v>0</v>
      </c>
      <c r="AJ2019" s="1">
        <v>1</v>
      </c>
      <c r="AX2019" s="158" t="s">
        <v>2786</v>
      </c>
      <c r="AY2019" t="str">
        <f t="shared" si="1376"/>
        <v>Raynham CD8</v>
      </c>
      <c r="BA2019" s="158">
        <v>8</v>
      </c>
      <c r="BC2019" s="98">
        <v>25</v>
      </c>
      <c r="BD2019" s="100">
        <v>5</v>
      </c>
      <c r="BE2019" s="106">
        <f t="shared" si="1377"/>
        <v>25005</v>
      </c>
    </row>
    <row r="2020" spans="1:82">
      <c r="A2020" s="158" t="s">
        <v>1443</v>
      </c>
      <c r="C2020" s="1">
        <f t="shared" si="1373"/>
        <v>601</v>
      </c>
      <c r="D2020" s="1"/>
      <c r="E2020" s="1"/>
      <c r="F2020" s="1"/>
      <c r="G2020" s="1"/>
      <c r="H2020" s="1"/>
      <c r="I2020" s="1"/>
      <c r="J2020" s="1"/>
      <c r="K2020" s="7">
        <f>RANK(W2020,(W2020:Y2020,Z2020:AN2020))</f>
        <v>1</v>
      </c>
      <c r="L2020" s="7">
        <f>RANK(X2020,(W2020:Y2020,Z2020:AN2020))</f>
        <v>6</v>
      </c>
      <c r="M2020" s="7">
        <f>IF(Y2020&gt;0,RANK(Y2020,(W2020:Y2020,Z2020:AN2020)),0)</f>
        <v>2</v>
      </c>
      <c r="N2020" s="7"/>
      <c r="O2020" s="1">
        <f t="shared" si="1363"/>
        <v>125</v>
      </c>
      <c r="P2020" s="2">
        <f t="shared" si="1374"/>
        <v>0.20798668885191349</v>
      </c>
      <c r="Q2020" s="2"/>
      <c r="R2020" s="2">
        <f t="shared" si="1364"/>
        <v>0.59900166389351084</v>
      </c>
      <c r="S2020" s="2">
        <f t="shared" si="1365"/>
        <v>0</v>
      </c>
      <c r="T2020" s="2">
        <f t="shared" si="1366"/>
        <v>0.39101497504159732</v>
      </c>
      <c r="U2020" s="2">
        <f t="shared" si="1367"/>
        <v>6.6555740432612314E-3</v>
      </c>
      <c r="V2020" s="2">
        <f t="shared" si="1375"/>
        <v>3.3277870216306066E-3</v>
      </c>
      <c r="W2020" s="1">
        <v>360</v>
      </c>
      <c r="Y2020" s="1">
        <v>235</v>
      </c>
      <c r="Z2020" s="1">
        <v>4</v>
      </c>
      <c r="AE2020" s="1">
        <v>1</v>
      </c>
      <c r="AF2020" s="1">
        <v>1</v>
      </c>
      <c r="AH2020" s="1"/>
      <c r="AJ2020" s="1">
        <v>0</v>
      </c>
      <c r="AX2020" s="158" t="s">
        <v>2249</v>
      </c>
      <c r="AY2020" t="str">
        <f t="shared" si="1376"/>
        <v>Sudbury CD3</v>
      </c>
      <c r="BA2020" s="158">
        <v>3</v>
      </c>
      <c r="BC2020" s="98">
        <v>25</v>
      </c>
      <c r="BD2020" s="100">
        <v>17</v>
      </c>
      <c r="BE2020" s="106">
        <f t="shared" si="1377"/>
        <v>25017</v>
      </c>
    </row>
    <row r="2021" spans="1:82">
      <c r="A2021" s="158" t="s">
        <v>1443</v>
      </c>
      <c r="C2021" s="1">
        <f t="shared" si="1373"/>
        <v>3657</v>
      </c>
      <c r="D2021" s="1"/>
      <c r="E2021" s="1"/>
      <c r="F2021" s="1"/>
      <c r="G2021" s="1"/>
      <c r="H2021" s="1"/>
      <c r="I2021" s="1"/>
      <c r="J2021" s="1"/>
      <c r="K2021" s="7">
        <f>RANK(W2021,(W2021:Y2021,Z2021:AN2021))</f>
        <v>1</v>
      </c>
      <c r="L2021" s="7" t="e">
        <f>RANK(X2021,(W2021:Y2021,Z2021:AN2021))</f>
        <v>#N/A</v>
      </c>
      <c r="M2021" s="7">
        <f>IF(Y2021&gt;0,RANK(Y2021,(W2021:Y2021,Z2021:AN2021)),0)</f>
        <v>2</v>
      </c>
      <c r="N2021" s="7"/>
      <c r="O2021" s="1">
        <f t="shared" si="1363"/>
        <v>721</v>
      </c>
      <c r="P2021" s="2">
        <f t="shared" si="1374"/>
        <v>0.19715613891167624</v>
      </c>
      <c r="Q2021" s="2"/>
      <c r="R2021" s="2">
        <f t="shared" si="1364"/>
        <v>0.59529669127700302</v>
      </c>
      <c r="S2021" s="2">
        <f t="shared" si="1365"/>
        <v>0</v>
      </c>
      <c r="T2021" s="2">
        <f t="shared" si="1366"/>
        <v>0.39814055236532675</v>
      </c>
      <c r="U2021" s="2">
        <f t="shared" si="1367"/>
        <v>3.0079299972655183E-3</v>
      </c>
      <c r="V2021" s="2">
        <f t="shared" si="1375"/>
        <v>3.5548263604047114E-3</v>
      </c>
      <c r="W2021" s="1">
        <v>2177</v>
      </c>
      <c r="Y2021" s="1">
        <v>1456</v>
      </c>
      <c r="Z2021" s="1">
        <v>11</v>
      </c>
      <c r="AE2021" s="1">
        <v>6</v>
      </c>
      <c r="AF2021" s="1">
        <v>6</v>
      </c>
      <c r="AH2021" s="1"/>
      <c r="AJ2021" s="1">
        <v>1</v>
      </c>
      <c r="AX2021" s="158" t="s">
        <v>2249</v>
      </c>
      <c r="AY2021" t="str">
        <f t="shared" si="1376"/>
        <v>Sudbury CD5</v>
      </c>
      <c r="BA2021" s="158">
        <v>5</v>
      </c>
      <c r="BC2021" s="98">
        <v>25</v>
      </c>
      <c r="BD2021" s="100">
        <v>17</v>
      </c>
      <c r="BE2021" s="106">
        <f t="shared" si="1377"/>
        <v>25017</v>
      </c>
    </row>
    <row r="2022" spans="1:82">
      <c r="A2022" s="158" t="s">
        <v>2012</v>
      </c>
      <c r="C2022" s="1">
        <f t="shared" si="1373"/>
        <v>289</v>
      </c>
      <c r="D2022" s="1"/>
      <c r="E2022" s="1"/>
      <c r="F2022" s="1"/>
      <c r="G2022" s="1"/>
      <c r="H2022" s="1"/>
      <c r="I2022" s="1"/>
      <c r="J2022" s="1"/>
      <c r="K2022" s="7">
        <f>RANK(W2022,(W2022:Y2022,Z2022:AN2022))</f>
        <v>2</v>
      </c>
      <c r="L2022" s="7">
        <f>RANK(X2022,(W2022:Y2022,Z2022:AN2022))</f>
        <v>5</v>
      </c>
      <c r="M2022" s="7">
        <f>IF(Y2022&gt;0,RANK(Y2022,(W2022:Y2022,Z2022:AN2022)),0)</f>
        <v>1</v>
      </c>
      <c r="N2022" s="7"/>
      <c r="O2022" s="1">
        <f t="shared" si="1363"/>
        <v>99</v>
      </c>
      <c r="P2022" s="2">
        <f t="shared" si="1374"/>
        <v>0.34256055363321797</v>
      </c>
      <c r="Q2022" s="2"/>
      <c r="R2022" s="2">
        <f t="shared" si="1364"/>
        <v>0.3217993079584775</v>
      </c>
      <c r="S2022" s="2">
        <f t="shared" si="1365"/>
        <v>0</v>
      </c>
      <c r="T2022" s="2">
        <f t="shared" si="1366"/>
        <v>0.66435986159169547</v>
      </c>
      <c r="U2022" s="2">
        <f t="shared" si="1367"/>
        <v>0</v>
      </c>
      <c r="V2022" s="2">
        <f t="shared" si="1375"/>
        <v>1.384083044982698E-2</v>
      </c>
      <c r="W2022" s="1">
        <v>93</v>
      </c>
      <c r="Y2022" s="1">
        <v>192</v>
      </c>
      <c r="Z2022" s="1">
        <v>0</v>
      </c>
      <c r="AE2022" s="1">
        <v>2</v>
      </c>
      <c r="AF2022" s="1">
        <v>2</v>
      </c>
      <c r="AH2022" s="1"/>
      <c r="AJ2022" s="1">
        <v>0</v>
      </c>
      <c r="AX2022" s="158" t="s">
        <v>1781</v>
      </c>
      <c r="AY2022" t="str">
        <f t="shared" si="1376"/>
        <v>Winchendon CD2</v>
      </c>
      <c r="BA2022" s="158">
        <v>2</v>
      </c>
      <c r="BC2022" s="98">
        <v>25</v>
      </c>
      <c r="BD2022" s="100">
        <v>27</v>
      </c>
      <c r="BE2022" s="106">
        <f t="shared" si="1377"/>
        <v>25027</v>
      </c>
    </row>
    <row r="2023" spans="1:82">
      <c r="A2023" s="158" t="s">
        <v>2012</v>
      </c>
      <c r="C2023" s="1">
        <f t="shared" si="1373"/>
        <v>850</v>
      </c>
      <c r="D2023" s="1"/>
      <c r="E2023" s="1"/>
      <c r="F2023" s="1"/>
      <c r="G2023" s="1"/>
      <c r="H2023" s="1"/>
      <c r="I2023" s="1"/>
      <c r="J2023" s="1"/>
      <c r="K2023" s="7">
        <f>RANK(W2023,(W2023:Y2023,Z2023:AN2023))</f>
        <v>2</v>
      </c>
      <c r="L2023" s="7">
        <f>RANK(X2023,(W2023:Y2023,Z2023:AN2023))</f>
        <v>6</v>
      </c>
      <c r="M2023" s="7">
        <f>IF(Y2023&gt;0,RANK(Y2023,(W2023:Y2023,Z2023:AN2023)),0)</f>
        <v>1</v>
      </c>
      <c r="N2023" s="7"/>
      <c r="O2023" s="1">
        <f t="shared" si="1363"/>
        <v>207</v>
      </c>
      <c r="P2023" s="2">
        <f t="shared" si="1374"/>
        <v>0.24352941176470588</v>
      </c>
      <c r="Q2023" s="2"/>
      <c r="R2023" s="2">
        <f t="shared" si="1364"/>
        <v>0.37058823529411766</v>
      </c>
      <c r="S2023" s="2">
        <f t="shared" si="1365"/>
        <v>0</v>
      </c>
      <c r="T2023" s="2">
        <f t="shared" si="1366"/>
        <v>0.61411764705882355</v>
      </c>
      <c r="U2023" s="2">
        <f t="shared" si="1367"/>
        <v>2.352941176470588E-3</v>
      </c>
      <c r="V2023" s="2">
        <f t="shared" si="1375"/>
        <v>1.2941176470588203E-2</v>
      </c>
      <c r="W2023" s="1">
        <v>315</v>
      </c>
      <c r="Y2023" s="1">
        <v>522</v>
      </c>
      <c r="Z2023" s="1">
        <v>2</v>
      </c>
      <c r="AE2023" s="1">
        <v>9</v>
      </c>
      <c r="AF2023" s="1">
        <v>2</v>
      </c>
      <c r="AH2023" s="1"/>
      <c r="AJ2023" s="1">
        <v>0</v>
      </c>
      <c r="AX2023" s="158" t="s">
        <v>1781</v>
      </c>
      <c r="AY2023" t="str">
        <f t="shared" si="1376"/>
        <v>Winchendon CD3</v>
      </c>
      <c r="BA2023" s="158">
        <v>3</v>
      </c>
      <c r="BC2023" s="98">
        <v>25</v>
      </c>
      <c r="BD2023" s="100">
        <v>27</v>
      </c>
      <c r="BE2023" s="106">
        <f t="shared" si="1377"/>
        <v>25027</v>
      </c>
    </row>
    <row r="2024" spans="1:82">
      <c r="AH2024" s="1"/>
    </row>
    <row r="2025" spans="1:82">
      <c r="A2025" s="48" t="s">
        <v>3158</v>
      </c>
    </row>
    <row r="2026" spans="1:82">
      <c r="A2026" t="s">
        <v>937</v>
      </c>
      <c r="C2026" s="1">
        <f>SUM(W2026:AN2026)</f>
        <v>11878</v>
      </c>
      <c r="D2026" s="1"/>
      <c r="E2026" s="1"/>
      <c r="F2026" s="1"/>
      <c r="G2026" s="1"/>
      <c r="H2026" s="1"/>
      <c r="I2026" s="1"/>
      <c r="J2026" s="1"/>
      <c r="K2026" s="7">
        <f>RANK(W2026,(W2026:Y2026,Z2026:AN2026))</f>
        <v>1</v>
      </c>
      <c r="L2026" s="7" t="e">
        <f>RANK(X2026,(W2026:Y2026,Z2026:AN2026))</f>
        <v>#N/A</v>
      </c>
      <c r="M2026" s="7">
        <f>IF(Y2026&gt;0,RANK(Y2026,(W2026:Y2026,Z2026:AN2026)),0)</f>
        <v>2</v>
      </c>
      <c r="N2026" s="7"/>
      <c r="O2026" s="1">
        <f>MAX(W2026:AD2026)-LARGE(W2026:AD2026,2)</f>
        <v>126</v>
      </c>
      <c r="P2026" s="2">
        <f>O2026/C2026</f>
        <v>1.0607846438794409E-2</v>
      </c>
      <c r="Q2026" s="2"/>
      <c r="R2026" s="2">
        <f>IF(C2026=0,"-",W2026/C2026)</f>
        <v>0.50075770331705671</v>
      </c>
      <c r="S2026" s="2">
        <f>IF(C2026=0,"-",X2026/C2026)</f>
        <v>0</v>
      </c>
      <c r="T2026" s="2">
        <f>IF(C2026=0,"-",Y2026/C2026)</f>
        <v>0.49014985687826235</v>
      </c>
      <c r="U2026" s="2">
        <f>IF(C2026=0,"-",Z2026/C2026)</f>
        <v>0</v>
      </c>
      <c r="V2026" s="2">
        <f>IF(C2026=0,"-",(1-R2026-S2026-T2026-U2026))</f>
        <v>9.0924398046809407E-3</v>
      </c>
      <c r="W2026" s="1">
        <v>5948</v>
      </c>
      <c r="Y2026" s="1">
        <v>5822</v>
      </c>
      <c r="AE2026" s="1">
        <v>69</v>
      </c>
      <c r="AF2026" s="1">
        <v>33</v>
      </c>
      <c r="AH2026" s="1"/>
      <c r="AJ2026" s="1">
        <v>6</v>
      </c>
      <c r="AX2026" t="s">
        <v>937</v>
      </c>
      <c r="AY2026" t="s">
        <v>1750</v>
      </c>
      <c r="BA2026">
        <v>1</v>
      </c>
      <c r="CD2026">
        <v>8</v>
      </c>
    </row>
    <row r="2027" spans="1:82">
      <c r="A2027" t="s">
        <v>937</v>
      </c>
      <c r="C2027" s="1">
        <f>SUM(W2027:AN2027)</f>
        <v>7684</v>
      </c>
      <c r="D2027" s="1"/>
      <c r="E2027" s="1"/>
      <c r="F2027" s="1"/>
      <c r="G2027" s="1"/>
      <c r="H2027" s="1"/>
      <c r="I2027" s="1"/>
      <c r="J2027" s="1"/>
      <c r="K2027" s="7">
        <f>RANK(W2027,(W2027:Y2027,Z2027:AN2027))</f>
        <v>2</v>
      </c>
      <c r="L2027" s="7" t="e">
        <f>RANK(X2027,(W2027:Y2027,Z2027:AN2027))</f>
        <v>#N/A</v>
      </c>
      <c r="M2027" s="7">
        <f>IF(Y2027&gt;0,RANK(Y2027,(W2027:Y2027,Z2027:AN2027)),0)</f>
        <v>1</v>
      </c>
      <c r="N2027" s="7"/>
      <c r="O2027" s="1">
        <f>MAX(W2027:AD2027)-LARGE(W2027:AD2027,2)</f>
        <v>860</v>
      </c>
      <c r="P2027" s="2">
        <f>O2027/C2027</f>
        <v>0.11192087454450807</v>
      </c>
      <c r="Q2027" s="2"/>
      <c r="R2027" s="2">
        <f>IF(C2027=0,"-",W2027/C2027)</f>
        <v>0.43688183237896927</v>
      </c>
      <c r="S2027" s="2">
        <f>IF(C2027=0,"-",X2027/C2027)</f>
        <v>0</v>
      </c>
      <c r="T2027" s="2">
        <f>IF(C2027=0,"-",Y2027/C2027)</f>
        <v>0.54880270692347732</v>
      </c>
      <c r="U2027" s="2">
        <f>IF(C2027=0,"-",Z2027/C2027)</f>
        <v>0</v>
      </c>
      <c r="V2027" s="2">
        <f>IF(C2027=0,"-",(1-R2027-S2027-T2027-U2027))</f>
        <v>1.4315460697553406E-2</v>
      </c>
      <c r="W2027" s="1">
        <v>3357</v>
      </c>
      <c r="Y2027" s="1">
        <v>4217</v>
      </c>
      <c r="AE2027" s="1">
        <v>72</v>
      </c>
      <c r="AF2027" s="1">
        <v>32</v>
      </c>
      <c r="AH2027" s="1"/>
      <c r="AJ2027" s="1">
        <v>6</v>
      </c>
      <c r="AX2027" t="s">
        <v>937</v>
      </c>
      <c r="AY2027" t="s">
        <v>2600</v>
      </c>
      <c r="BA2027">
        <v>2</v>
      </c>
      <c r="CD2027">
        <v>12</v>
      </c>
    </row>
    <row r="2028" spans="1:82">
      <c r="A2028" t="s">
        <v>2239</v>
      </c>
      <c r="C2028" s="1">
        <f>SUM(W2028:AN2028)</f>
        <v>2785</v>
      </c>
      <c r="D2028" s="1"/>
      <c r="E2028" s="1"/>
      <c r="F2028" s="1"/>
      <c r="G2028" s="1"/>
      <c r="H2028" s="1"/>
      <c r="I2028" s="1"/>
      <c r="J2028" s="1"/>
      <c r="K2028" s="7">
        <f>RANK(W2028,(W2028:Y2028,Z2028:AN2028))</f>
        <v>1</v>
      </c>
      <c r="L2028" s="7" t="e">
        <f>RANK(X2028,(W2028:Y2028,Z2028:AN2028))</f>
        <v>#N/A</v>
      </c>
      <c r="M2028" s="7">
        <f>IF(Y2028&gt;0,RANK(Y2028,(W2028:Y2028,Z2028:AN2028)),0)</f>
        <v>2</v>
      </c>
      <c r="N2028" s="7"/>
      <c r="O2028" s="1">
        <f>MAX(W2028:AD2028)-LARGE(W2028:AD2028,2)</f>
        <v>308</v>
      </c>
      <c r="P2028" s="2">
        <f>O2028/C2028</f>
        <v>0.11059245960502694</v>
      </c>
      <c r="Q2028" s="2"/>
      <c r="R2028" s="2">
        <f>IF(C2028=0,"-",W2028/C2028)</f>
        <v>0.53824057450628371</v>
      </c>
      <c r="S2028" s="2">
        <f>IF(C2028=0,"-",X2028/C2028)</f>
        <v>0</v>
      </c>
      <c r="T2028" s="2">
        <f>IF(C2028=0,"-",Y2028/C2028)</f>
        <v>0.42764811490125676</v>
      </c>
      <c r="U2028" s="2">
        <f>IF(C2028=0,"-",Z2028/C2028)</f>
        <v>0</v>
      </c>
      <c r="V2028" s="2">
        <f>IF(C2028=0,"-",(1-R2028-S2028-T2028-U2028))</f>
        <v>3.4111310592459532E-2</v>
      </c>
      <c r="W2028" s="1">
        <v>1499</v>
      </c>
      <c r="Y2028" s="1">
        <v>1191</v>
      </c>
      <c r="AE2028" s="1">
        <v>69</v>
      </c>
      <c r="AF2028" s="1">
        <v>20</v>
      </c>
      <c r="AG2028" s="3"/>
      <c r="AH2028" s="1"/>
      <c r="AJ2028" s="1">
        <v>6</v>
      </c>
      <c r="AX2028" t="s">
        <v>73</v>
      </c>
      <c r="AY2028" t="s">
        <v>74</v>
      </c>
      <c r="BA2028">
        <v>1</v>
      </c>
      <c r="CD2028">
        <v>18</v>
      </c>
    </row>
    <row r="2029" spans="1:82">
      <c r="A2029" t="s">
        <v>2239</v>
      </c>
      <c r="C2029" s="1">
        <f>SUM(W2029:AN2029)</f>
        <v>2231</v>
      </c>
      <c r="D2029" s="1"/>
      <c r="E2029" s="1"/>
      <c r="F2029" s="1"/>
      <c r="G2029" s="1"/>
      <c r="H2029" s="1"/>
      <c r="I2029" s="1"/>
      <c r="J2029" s="1"/>
      <c r="K2029" s="7">
        <f>RANK(W2029,(W2029:Y2029,Z2029:AN2029))</f>
        <v>1</v>
      </c>
      <c r="L2029" s="7" t="e">
        <f>RANK(X2029,(W2029:Y2029,Z2029:AN2029))</f>
        <v>#N/A</v>
      </c>
      <c r="M2029" s="7">
        <f>IF(Y2029&gt;0,RANK(Y2029,(W2029:Y2029,Z2029:AN2029)),0)</f>
        <v>2</v>
      </c>
      <c r="N2029" s="7"/>
      <c r="O2029" s="1">
        <f>MAX(W2029:AD2029)-LARGE(W2029:AD2029,2)</f>
        <v>5</v>
      </c>
      <c r="P2029" s="2">
        <f>O2029/C2029</f>
        <v>2.2411474675033617E-3</v>
      </c>
      <c r="Q2029" s="2"/>
      <c r="R2029" s="2">
        <f>IF(C2029=0,"-",W2029/C2029)</f>
        <v>0.48812191842223218</v>
      </c>
      <c r="S2029" s="2">
        <f>IF(C2029=0,"-",X2029/C2029)</f>
        <v>0</v>
      </c>
      <c r="T2029" s="2">
        <f>IF(C2029=0,"-",Y2029/C2029)</f>
        <v>0.48588077095472881</v>
      </c>
      <c r="U2029" s="2">
        <f>IF(C2029=0,"-",Z2029/C2029)</f>
        <v>0</v>
      </c>
      <c r="V2029" s="2">
        <f>IF(C2029=0,"-",(1-R2029-S2029-T2029-U2029))</f>
        <v>2.5997310623039005E-2</v>
      </c>
      <c r="W2029" s="1">
        <v>1089</v>
      </c>
      <c r="Y2029" s="1">
        <v>1084</v>
      </c>
      <c r="AE2029" s="1">
        <v>48</v>
      </c>
      <c r="AF2029" s="1">
        <v>6</v>
      </c>
      <c r="AG2029" s="3"/>
      <c r="AH2029" s="1"/>
      <c r="AJ2029" s="1">
        <v>4</v>
      </c>
      <c r="AX2029" t="s">
        <v>73</v>
      </c>
      <c r="AY2029" t="s">
        <v>75</v>
      </c>
      <c r="BA2029">
        <v>2</v>
      </c>
      <c r="CD2029">
        <v>16</v>
      </c>
    </row>
    <row r="2032" spans="1:82">
      <c r="A2032" s="48" t="s">
        <v>337</v>
      </c>
    </row>
    <row r="2033" spans="1:57">
      <c r="A2033" t="s">
        <v>2605</v>
      </c>
      <c r="C2033" s="1">
        <f t="shared" ref="C2033:C2042" si="1378">SUM(W2033:AN2033)</f>
        <v>3655</v>
      </c>
      <c r="D2033" s="1"/>
      <c r="E2033" s="1"/>
      <c r="F2033" s="1"/>
      <c r="G2033" s="1"/>
      <c r="H2033" s="1"/>
      <c r="I2033" s="1"/>
      <c r="J2033" s="1"/>
      <c r="K2033" s="7">
        <f>RANK(W2033,(W2033:Y2033,Z2033:AN2033))</f>
        <v>1</v>
      </c>
      <c r="L2033" s="7" t="e">
        <f>RANK(X2033,(W2033:Y2033,Z2033:AN2033))</f>
        <v>#N/A</v>
      </c>
      <c r="M2033" s="7">
        <f>IF(Y2033&gt;0,RANK(Y2033,(W2033:Y2033,Z2033:AN2033)),0)</f>
        <v>2</v>
      </c>
      <c r="N2033" s="7"/>
      <c r="O2033" s="1">
        <f t="shared" ref="O2033:O2042" si="1379">MAX(W2033:AD2033)-LARGE(W2033:AD2033,2)</f>
        <v>153</v>
      </c>
      <c r="P2033" s="2">
        <f t="shared" ref="P2033:P2042" si="1380">O2033/C2033</f>
        <v>4.1860465116279069E-2</v>
      </c>
      <c r="Q2033" s="2"/>
      <c r="R2033" s="2">
        <f t="shared" ref="R2033:R2042" si="1381">IF(C2033=0,"-",W2033/C2033)</f>
        <v>0.51463748290013678</v>
      </c>
      <c r="S2033" s="2">
        <f t="shared" ref="S2033:S2042" si="1382">IF(C2033=0,"-",X2033/C2033)</f>
        <v>0</v>
      </c>
      <c r="T2033" s="2">
        <f t="shared" ref="T2033:T2042" si="1383">IF(C2033=0,"-",Y2033/C2033)</f>
        <v>0.47277701778385772</v>
      </c>
      <c r="U2033" s="2">
        <f t="shared" ref="U2033:U2042" si="1384">IF(C2033=0,"-",Z2033/C2033)</f>
        <v>0</v>
      </c>
      <c r="V2033" s="2">
        <f t="shared" ref="V2033:V2042" si="1385">IF(C2033=0,"-",(1-R2033-S2033-T2033-U2033))</f>
        <v>1.25854993160055E-2</v>
      </c>
      <c r="W2033" s="1">
        <v>1881</v>
      </c>
      <c r="Y2033" s="1">
        <v>1728</v>
      </c>
      <c r="AE2033" s="1">
        <v>37</v>
      </c>
      <c r="AJ2033" s="1">
        <v>9</v>
      </c>
      <c r="AX2033" t="s">
        <v>1580</v>
      </c>
      <c r="AY2033" t="str">
        <f t="shared" ref="AY2033:AY2042" si="1386">A2033&amp;" "&amp;"CD"&amp;BA2033</f>
        <v>Glastonbury CD1</v>
      </c>
      <c r="BA2033">
        <v>1</v>
      </c>
      <c r="BC2033" s="98">
        <v>9</v>
      </c>
      <c r="BD2033" s="100">
        <v>3</v>
      </c>
      <c r="BE2033" s="106">
        <f>BC2033*1000+BD2033</f>
        <v>9003</v>
      </c>
    </row>
    <row r="2034" spans="1:57">
      <c r="A2034" t="s">
        <v>2605</v>
      </c>
      <c r="C2034" s="1">
        <f t="shared" si="1378"/>
        <v>207</v>
      </c>
      <c r="D2034" s="1"/>
      <c r="E2034" s="1"/>
      <c r="F2034" s="1"/>
      <c r="G2034" s="1"/>
      <c r="H2034" s="1"/>
      <c r="I2034" s="1"/>
      <c r="J2034" s="1"/>
      <c r="K2034" s="7">
        <f>RANK(W2034,(W2034:Y2034,Z2034:AN2034))</f>
        <v>1</v>
      </c>
      <c r="L2034" s="7">
        <f>RANK(X2034,(W2034:Y2034,Z2034:AN2034))</f>
        <v>4</v>
      </c>
      <c r="M2034" s="7">
        <f>IF(Y2034&gt;0,RANK(Y2034,(W2034:Y2034,Z2034:AN2034)),0)</f>
        <v>2</v>
      </c>
      <c r="N2034" s="7"/>
      <c r="O2034" s="1">
        <f t="shared" si="1379"/>
        <v>2</v>
      </c>
      <c r="P2034" s="2">
        <f t="shared" si="1380"/>
        <v>9.6618357487922701E-3</v>
      </c>
      <c r="Q2034" s="2"/>
      <c r="R2034" s="2">
        <f t="shared" si="1381"/>
        <v>0.50241545893719808</v>
      </c>
      <c r="S2034" s="2">
        <f t="shared" si="1382"/>
        <v>0</v>
      </c>
      <c r="T2034" s="2">
        <f t="shared" si="1383"/>
        <v>0.49275362318840582</v>
      </c>
      <c r="U2034" s="2">
        <f t="shared" si="1384"/>
        <v>0</v>
      </c>
      <c r="V2034" s="2">
        <f t="shared" si="1385"/>
        <v>4.8309178743961012E-3</v>
      </c>
      <c r="W2034" s="1">
        <v>104</v>
      </c>
      <c r="Y2034" s="1">
        <v>102</v>
      </c>
      <c r="AE2034" s="1">
        <v>0</v>
      </c>
      <c r="AJ2034" s="1">
        <v>1</v>
      </c>
      <c r="AX2034" t="s">
        <v>1580</v>
      </c>
      <c r="AY2034" t="str">
        <f t="shared" si="1386"/>
        <v>Glastonbury CD2</v>
      </c>
      <c r="BA2034">
        <v>2</v>
      </c>
      <c r="BC2034" s="98">
        <v>9</v>
      </c>
      <c r="BD2034" s="100">
        <v>3</v>
      </c>
      <c r="BE2034" s="106">
        <f>BC2034*1000+BD2034</f>
        <v>9003</v>
      </c>
    </row>
    <row r="2035" spans="1:57">
      <c r="A2035" t="s">
        <v>774</v>
      </c>
      <c r="C2035" s="1">
        <f>SUM(W2035:AN2035)</f>
        <v>543</v>
      </c>
      <c r="D2035" s="1"/>
      <c r="E2035" s="1"/>
      <c r="F2035" s="1"/>
      <c r="G2035" s="1"/>
      <c r="H2035" s="1"/>
      <c r="I2035" s="1"/>
      <c r="J2035" s="1"/>
      <c r="K2035" s="7">
        <f>RANK(W2035,(W2035:Y2035,Z2035:AN2035))</f>
        <v>1</v>
      </c>
      <c r="L2035" s="7" t="e">
        <f>RANK(X2035,(W2035:Y2035,Z2035:AN2035))</f>
        <v>#N/A</v>
      </c>
      <c r="M2035" s="7">
        <f>IF(Y2035&gt;0,RANK(Y2035,(W2035:Y2035,Z2035:AN2035)),0)</f>
        <v>2</v>
      </c>
      <c r="N2035" s="7"/>
      <c r="O2035" s="1">
        <f t="shared" si="1379"/>
        <v>26</v>
      </c>
      <c r="P2035" s="2">
        <f>O2035/C2035</f>
        <v>4.7882136279926338E-2</v>
      </c>
      <c r="Q2035" s="2"/>
      <c r="R2035" s="2">
        <f t="shared" si="1381"/>
        <v>0.51381215469613262</v>
      </c>
      <c r="S2035" s="2">
        <f t="shared" si="1382"/>
        <v>0</v>
      </c>
      <c r="T2035" s="2">
        <f t="shared" si="1383"/>
        <v>0.46593001841620624</v>
      </c>
      <c r="U2035" s="2">
        <f t="shared" si="1384"/>
        <v>0</v>
      </c>
      <c r="V2035" s="2">
        <f t="shared" si="1385"/>
        <v>2.0257826887661146E-2</v>
      </c>
      <c r="W2035" s="1">
        <v>279</v>
      </c>
      <c r="Y2035" s="1">
        <v>253</v>
      </c>
      <c r="AE2035" s="1">
        <v>10</v>
      </c>
      <c r="AJ2035" s="1">
        <v>1</v>
      </c>
      <c r="AX2035" t="s">
        <v>2249</v>
      </c>
      <c r="AY2035" t="str">
        <f t="shared" si="1386"/>
        <v>Middletown CD1</v>
      </c>
      <c r="BA2035">
        <v>1</v>
      </c>
      <c r="BC2035" s="98">
        <v>9</v>
      </c>
      <c r="BD2035" s="100">
        <v>7</v>
      </c>
      <c r="BE2035" s="106">
        <f t="shared" ref="BE2035:BE2042" si="1387">BC2035*1000+BD2035</f>
        <v>9007</v>
      </c>
    </row>
    <row r="2036" spans="1:57">
      <c r="A2036" t="s">
        <v>774</v>
      </c>
      <c r="C2036" s="1">
        <f>SUM(W2036:AN2036)</f>
        <v>4890</v>
      </c>
      <c r="D2036" s="1"/>
      <c r="E2036" s="1"/>
      <c r="F2036" s="1"/>
      <c r="G2036" s="1"/>
      <c r="H2036" s="1"/>
      <c r="I2036" s="1"/>
      <c r="J2036" s="1"/>
      <c r="K2036" s="7">
        <f>RANK(W2036,(W2036:Y2036,Z2036:AN2036))</f>
        <v>2</v>
      </c>
      <c r="L2036" s="7" t="e">
        <f>RANK(X2036,(W2036:Y2036,Z2036:AN2036))</f>
        <v>#N/A</v>
      </c>
      <c r="M2036" s="7">
        <f>IF(Y2036&gt;0,RANK(Y2036,(W2036:Y2036,Z2036:AN2036)),0)</f>
        <v>1</v>
      </c>
      <c r="N2036" s="7"/>
      <c r="O2036" s="1">
        <f t="shared" si="1379"/>
        <v>403</v>
      </c>
      <c r="P2036" s="2">
        <f>O2036/C2036</f>
        <v>8.2413087934560328E-2</v>
      </c>
      <c r="Q2036" s="2"/>
      <c r="R2036" s="2">
        <f t="shared" si="1381"/>
        <v>0.45030674846625768</v>
      </c>
      <c r="S2036" s="2">
        <f t="shared" si="1382"/>
        <v>0</v>
      </c>
      <c r="T2036" s="2">
        <f t="shared" si="1383"/>
        <v>0.53271983640081799</v>
      </c>
      <c r="U2036" s="2">
        <f t="shared" si="1384"/>
        <v>0</v>
      </c>
      <c r="V2036" s="2">
        <f t="shared" si="1385"/>
        <v>1.6973415132924274E-2</v>
      </c>
      <c r="W2036" s="1">
        <v>2202</v>
      </c>
      <c r="Y2036" s="1">
        <v>2605</v>
      </c>
      <c r="AE2036" s="1">
        <v>70</v>
      </c>
      <c r="AJ2036" s="1">
        <v>13</v>
      </c>
      <c r="AX2036" t="s">
        <v>2249</v>
      </c>
      <c r="AY2036" t="str">
        <f t="shared" si="1386"/>
        <v>Middletown CD3</v>
      </c>
      <c r="BA2036">
        <v>3</v>
      </c>
      <c r="BC2036" s="98">
        <v>9</v>
      </c>
      <c r="BD2036" s="100">
        <v>7</v>
      </c>
      <c r="BE2036" s="106">
        <f t="shared" si="1387"/>
        <v>9007</v>
      </c>
    </row>
    <row r="2037" spans="1:57">
      <c r="A2037" t="s">
        <v>158</v>
      </c>
      <c r="C2037" s="1">
        <f>SUM(W2037:AN2037)</f>
        <v>122</v>
      </c>
      <c r="D2037" s="1"/>
      <c r="E2037" s="1"/>
      <c r="F2037" s="1"/>
      <c r="G2037" s="1"/>
      <c r="H2037" s="1"/>
      <c r="I2037" s="1"/>
      <c r="J2037" s="1"/>
      <c r="K2037" s="7">
        <f>RANK(W2037,(W2037:Y2037,Z2037:AN2037))</f>
        <v>2</v>
      </c>
      <c r="L2037" s="7" t="e">
        <f>RANK(X2037,(W2037:Y2037,Z2037:AN2037))</f>
        <v>#N/A</v>
      </c>
      <c r="M2037" s="7">
        <f>IF(Y2037&gt;0,RANK(Y2037,(W2037:Y2037,Z2037:AN2037)),0)</f>
        <v>1</v>
      </c>
      <c r="N2037" s="7"/>
      <c r="O2037" s="1">
        <f t="shared" si="1379"/>
        <v>21</v>
      </c>
      <c r="P2037" s="2">
        <f>O2037/C2037</f>
        <v>0.1721311475409836</v>
      </c>
      <c r="Q2037" s="2"/>
      <c r="R2037" s="2">
        <f t="shared" si="1381"/>
        <v>0.39344262295081966</v>
      </c>
      <c r="S2037" s="2">
        <f t="shared" si="1382"/>
        <v>0</v>
      </c>
      <c r="T2037" s="2">
        <f t="shared" si="1383"/>
        <v>0.56557377049180324</v>
      </c>
      <c r="U2037" s="2">
        <f t="shared" si="1384"/>
        <v>0</v>
      </c>
      <c r="V2037" s="2">
        <f t="shared" si="1385"/>
        <v>4.0983606557377095E-2</v>
      </c>
      <c r="W2037" s="1">
        <v>48</v>
      </c>
      <c r="Y2037" s="1">
        <v>69</v>
      </c>
      <c r="AE2037" s="1">
        <v>3</v>
      </c>
      <c r="AJ2037" s="1">
        <v>2</v>
      </c>
      <c r="AX2037" t="s">
        <v>19</v>
      </c>
      <c r="AY2037" t="str">
        <f t="shared" si="1386"/>
        <v>Shelton CD3</v>
      </c>
      <c r="BA2037">
        <v>3</v>
      </c>
      <c r="BC2037" s="98">
        <v>9</v>
      </c>
      <c r="BD2037" s="100">
        <v>1</v>
      </c>
      <c r="BE2037" s="106">
        <f t="shared" si="1387"/>
        <v>9001</v>
      </c>
    </row>
    <row r="2038" spans="1:57">
      <c r="A2038" t="s">
        <v>158</v>
      </c>
      <c r="C2038" s="1">
        <f>SUM(W2038:AN2038)</f>
        <v>2485</v>
      </c>
      <c r="D2038" s="1"/>
      <c r="E2038" s="1"/>
      <c r="F2038" s="1"/>
      <c r="G2038" s="1"/>
      <c r="H2038" s="1"/>
      <c r="I2038" s="1"/>
      <c r="J2038" s="1"/>
      <c r="K2038" s="7">
        <f>RANK(W2038,(W2038:Y2038,Z2038:AN2038))</f>
        <v>2</v>
      </c>
      <c r="L2038" s="7" t="e">
        <f>RANK(X2038,(W2038:Y2038,Z2038:AN2038))</f>
        <v>#N/A</v>
      </c>
      <c r="M2038" s="7">
        <f>IF(Y2038&gt;0,RANK(Y2038,(W2038:Y2038,Z2038:AN2038)),0)</f>
        <v>1</v>
      </c>
      <c r="N2038" s="7"/>
      <c r="O2038" s="1">
        <f t="shared" si="1379"/>
        <v>52</v>
      </c>
      <c r="P2038" s="2">
        <f>O2038/C2038</f>
        <v>2.0925553319919517E-2</v>
      </c>
      <c r="Q2038" s="2"/>
      <c r="R2038" s="2">
        <f t="shared" si="1381"/>
        <v>0.47122736418511069</v>
      </c>
      <c r="S2038" s="2">
        <f t="shared" si="1382"/>
        <v>0</v>
      </c>
      <c r="T2038" s="2">
        <f t="shared" si="1383"/>
        <v>0.49215291750503021</v>
      </c>
      <c r="U2038" s="2">
        <f t="shared" si="1384"/>
        <v>0</v>
      </c>
      <c r="V2038" s="2">
        <f t="shared" si="1385"/>
        <v>3.6619718309859106E-2</v>
      </c>
      <c r="W2038" s="1">
        <v>1171</v>
      </c>
      <c r="Y2038" s="1">
        <v>1223</v>
      </c>
      <c r="AE2038" s="1">
        <v>78</v>
      </c>
      <c r="AJ2038" s="1">
        <v>13</v>
      </c>
      <c r="AX2038" t="s">
        <v>19</v>
      </c>
      <c r="AY2038" t="str">
        <f t="shared" si="1386"/>
        <v>Shelton CD4</v>
      </c>
      <c r="BA2038">
        <v>4</v>
      </c>
      <c r="BC2038" s="98">
        <v>9</v>
      </c>
      <c r="BD2038" s="100">
        <v>1</v>
      </c>
      <c r="BE2038" s="106">
        <f t="shared" si="1387"/>
        <v>9001</v>
      </c>
    </row>
    <row r="2039" spans="1:57">
      <c r="A2039" t="s">
        <v>2016</v>
      </c>
      <c r="C2039" s="1">
        <f t="shared" si="1378"/>
        <v>976</v>
      </c>
      <c r="D2039" s="1"/>
      <c r="E2039" s="1"/>
      <c r="F2039" s="1"/>
      <c r="G2039" s="1"/>
      <c r="H2039" s="1"/>
      <c r="I2039" s="1"/>
      <c r="J2039" s="1"/>
      <c r="K2039" s="7">
        <f>RANK(W2039,(W2039:Y2039,Z2039:AN2039))</f>
        <v>2</v>
      </c>
      <c r="L2039" s="7">
        <f>RANK(X2039,(W2039:Y2039,Z2039:AN2039))</f>
        <v>4</v>
      </c>
      <c r="M2039" s="7">
        <f>IF(Y2039&gt;0,RANK(Y2039,(W2039:Y2039,Z2039:AN2039)),0)</f>
        <v>1</v>
      </c>
      <c r="N2039" s="7"/>
      <c r="O2039" s="1">
        <f t="shared" si="1379"/>
        <v>122</v>
      </c>
      <c r="P2039" s="2">
        <f t="shared" si="1380"/>
        <v>0.125</v>
      </c>
      <c r="Q2039" s="2"/>
      <c r="R2039" s="2">
        <f t="shared" si="1381"/>
        <v>0.42418032786885246</v>
      </c>
      <c r="S2039" s="2">
        <f t="shared" si="1382"/>
        <v>0</v>
      </c>
      <c r="T2039" s="2">
        <f t="shared" si="1383"/>
        <v>0.54918032786885251</v>
      </c>
      <c r="U2039" s="2">
        <f t="shared" si="1384"/>
        <v>0</v>
      </c>
      <c r="V2039" s="2">
        <f t="shared" si="1385"/>
        <v>2.6639344262294973E-2</v>
      </c>
      <c r="W2039" s="1">
        <v>414</v>
      </c>
      <c r="Y2039" s="1">
        <v>536</v>
      </c>
      <c r="AE2039" s="1">
        <v>26</v>
      </c>
      <c r="AJ2039" s="1">
        <v>0</v>
      </c>
      <c r="AX2039" t="s">
        <v>1521</v>
      </c>
      <c r="AY2039" t="str">
        <f t="shared" si="1386"/>
        <v>Torrington CD1</v>
      </c>
      <c r="BA2039">
        <v>1</v>
      </c>
      <c r="BC2039" s="98">
        <v>9</v>
      </c>
      <c r="BD2039" s="100">
        <v>5</v>
      </c>
      <c r="BE2039" s="106">
        <f t="shared" si="1387"/>
        <v>9005</v>
      </c>
    </row>
    <row r="2040" spans="1:57">
      <c r="A2040" t="s">
        <v>2016</v>
      </c>
      <c r="C2040" s="1">
        <f t="shared" si="1378"/>
        <v>1227</v>
      </c>
      <c r="D2040" s="1"/>
      <c r="E2040" s="1"/>
      <c r="F2040" s="1"/>
      <c r="G2040" s="1"/>
      <c r="H2040" s="1"/>
      <c r="I2040" s="1"/>
      <c r="J2040" s="1"/>
      <c r="K2040" s="7">
        <f>RANK(W2040,(W2040:Y2040,Z2040:AN2040))</f>
        <v>2</v>
      </c>
      <c r="L2040" s="7" t="e">
        <f>RANK(X2040,(W2040:Y2040,Z2040:AN2040))</f>
        <v>#N/A</v>
      </c>
      <c r="M2040" s="7">
        <f>IF(Y2040&gt;0,RANK(Y2040,(W2040:Y2040,Z2040:AN2040)),0)</f>
        <v>1</v>
      </c>
      <c r="N2040" s="7"/>
      <c r="O2040" s="1">
        <f t="shared" si="1379"/>
        <v>335</v>
      </c>
      <c r="P2040" s="2">
        <f t="shared" si="1380"/>
        <v>0.27302363488182557</v>
      </c>
      <c r="Q2040" s="2"/>
      <c r="R2040" s="2">
        <f t="shared" si="1381"/>
        <v>0.34963325183374083</v>
      </c>
      <c r="S2040" s="2">
        <f t="shared" si="1382"/>
        <v>0</v>
      </c>
      <c r="T2040" s="2">
        <f t="shared" si="1383"/>
        <v>0.6226568867155664</v>
      </c>
      <c r="U2040" s="2">
        <f t="shared" si="1384"/>
        <v>0</v>
      </c>
      <c r="V2040" s="2">
        <f t="shared" si="1385"/>
        <v>2.7709861450692763E-2</v>
      </c>
      <c r="W2040" s="1">
        <v>429</v>
      </c>
      <c r="Y2040" s="1">
        <v>764</v>
      </c>
      <c r="AE2040" s="1">
        <v>32</v>
      </c>
      <c r="AJ2040" s="1">
        <v>2</v>
      </c>
      <c r="AX2040" t="s">
        <v>1521</v>
      </c>
      <c r="AY2040" t="str">
        <f t="shared" si="1386"/>
        <v>Torrington CD5</v>
      </c>
      <c r="BA2040">
        <v>5</v>
      </c>
      <c r="BC2040" s="98">
        <v>9</v>
      </c>
      <c r="BD2040" s="100">
        <v>5</v>
      </c>
      <c r="BE2040" s="106">
        <f t="shared" si="1387"/>
        <v>9005</v>
      </c>
    </row>
    <row r="2041" spans="1:57">
      <c r="A2041" t="s">
        <v>24</v>
      </c>
      <c r="C2041" s="1">
        <f t="shared" si="1378"/>
        <v>563</v>
      </c>
      <c r="D2041" s="1"/>
      <c r="E2041" s="1"/>
      <c r="F2041" s="1"/>
      <c r="G2041" s="1"/>
      <c r="H2041" s="1"/>
      <c r="I2041" s="1"/>
      <c r="J2041" s="1"/>
      <c r="K2041" s="7">
        <f>RANK(W2041,(W2041:Y2041,Z2041:AN2041))</f>
        <v>2</v>
      </c>
      <c r="L2041" s="7" t="e">
        <f>RANK(X2041,(W2041:Y2041,Z2041:AN2041))</f>
        <v>#N/A</v>
      </c>
      <c r="M2041" s="7">
        <f>IF(Y2041&gt;0,RANK(Y2041,(W2041:Y2041,Z2041:AN2041)),0)</f>
        <v>1</v>
      </c>
      <c r="N2041" s="7"/>
      <c r="O2041" s="1">
        <f t="shared" si="1379"/>
        <v>38</v>
      </c>
      <c r="P2041" s="2">
        <f t="shared" si="1380"/>
        <v>6.7495559502664296E-2</v>
      </c>
      <c r="Q2041" s="2"/>
      <c r="R2041" s="2">
        <f t="shared" si="1381"/>
        <v>0.4404973357015986</v>
      </c>
      <c r="S2041" s="2">
        <f t="shared" si="1382"/>
        <v>0</v>
      </c>
      <c r="T2041" s="2">
        <f t="shared" si="1383"/>
        <v>0.50799289520426283</v>
      </c>
      <c r="U2041" s="2">
        <f t="shared" si="1384"/>
        <v>0</v>
      </c>
      <c r="V2041" s="2">
        <f t="shared" si="1385"/>
        <v>5.1509769094138513E-2</v>
      </c>
      <c r="W2041" s="1">
        <v>248</v>
      </c>
      <c r="Y2041" s="1">
        <v>286</v>
      </c>
      <c r="AE2041" s="1">
        <v>23</v>
      </c>
      <c r="AJ2041" s="1">
        <v>6</v>
      </c>
      <c r="AX2041" t="s">
        <v>3213</v>
      </c>
      <c r="AY2041" t="str">
        <f t="shared" si="1386"/>
        <v>Waterbury CD3</v>
      </c>
      <c r="BA2041">
        <v>3</v>
      </c>
      <c r="BC2041" s="98">
        <v>9</v>
      </c>
      <c r="BD2041" s="100">
        <v>9</v>
      </c>
      <c r="BE2041" s="106">
        <f t="shared" si="1387"/>
        <v>9009</v>
      </c>
    </row>
    <row r="2042" spans="1:57">
      <c r="A2042" t="s">
        <v>24</v>
      </c>
      <c r="C2042" s="1">
        <f t="shared" si="1378"/>
        <v>5280</v>
      </c>
      <c r="D2042" s="1"/>
      <c r="E2042" s="1"/>
      <c r="F2042" s="1"/>
      <c r="G2042" s="1"/>
      <c r="H2042" s="1"/>
      <c r="I2042" s="1"/>
      <c r="J2042" s="1"/>
      <c r="K2042" s="7">
        <f>RANK(W2042,(W2042:Y2042,Z2042:AN2042))</f>
        <v>1</v>
      </c>
      <c r="L2042" s="7" t="e">
        <f>RANK(X2042,(W2042:Y2042,Z2042:AN2042))</f>
        <v>#N/A</v>
      </c>
      <c r="M2042" s="7">
        <f>IF(Y2042&gt;0,RANK(Y2042,(W2042:Y2042,Z2042:AN2042)),0)</f>
        <v>2</v>
      </c>
      <c r="N2042" s="7"/>
      <c r="O2042" s="1">
        <f t="shared" si="1379"/>
        <v>285</v>
      </c>
      <c r="P2042" s="2">
        <f t="shared" si="1380"/>
        <v>5.3977272727272728E-2</v>
      </c>
      <c r="Q2042" s="2"/>
      <c r="R2042" s="2">
        <f t="shared" si="1381"/>
        <v>0.50928030303030303</v>
      </c>
      <c r="S2042" s="2">
        <f t="shared" si="1382"/>
        <v>0</v>
      </c>
      <c r="T2042" s="2">
        <f t="shared" si="1383"/>
        <v>0.45530303030303032</v>
      </c>
      <c r="U2042" s="2">
        <f t="shared" si="1384"/>
        <v>0</v>
      </c>
      <c r="V2042" s="2">
        <f t="shared" si="1385"/>
        <v>3.5416666666666652E-2</v>
      </c>
      <c r="W2042" s="1">
        <v>2689</v>
      </c>
      <c r="Y2042" s="1">
        <v>2404</v>
      </c>
      <c r="AE2042" s="1">
        <v>148</v>
      </c>
      <c r="AJ2042" s="1">
        <v>39</v>
      </c>
      <c r="AX2042" t="s">
        <v>3213</v>
      </c>
      <c r="AY2042" t="str">
        <f t="shared" si="1386"/>
        <v>Waterbury CD5</v>
      </c>
      <c r="BA2042">
        <v>5</v>
      </c>
      <c r="BC2042" s="98">
        <v>9</v>
      </c>
      <c r="BD2042" s="100">
        <v>9</v>
      </c>
      <c r="BE2042" s="106">
        <f t="shared" si="1387"/>
        <v>9009</v>
      </c>
    </row>
    <row r="2043" spans="1:57">
      <c r="A2043" s="48"/>
    </row>
    <row r="2044" spans="1:57">
      <c r="A2044" s="48"/>
    </row>
    <row r="2045" spans="1:57">
      <c r="A2045" s="48"/>
    </row>
    <row r="2046" spans="1:57">
      <c r="A2046" s="48"/>
    </row>
    <row r="2047" spans="1:57">
      <c r="A2047" s="48"/>
    </row>
    <row r="2048" spans="1:57">
      <c r="A2048" s="48"/>
    </row>
    <row r="2049" spans="1:57">
      <c r="A2049" s="48"/>
    </row>
    <row r="2050" spans="1:57">
      <c r="A2050" s="48"/>
      <c r="BC2050"/>
      <c r="BD2050"/>
      <c r="BE2050"/>
    </row>
    <row r="2051" spans="1:57">
      <c r="A2051" s="48"/>
      <c r="BC2051"/>
      <c r="BD2051"/>
      <c r="BE2051"/>
    </row>
    <row r="2054" spans="1:57">
      <c r="AH2054" s="1"/>
      <c r="BA2054">
        <v>1</v>
      </c>
      <c r="BC2054"/>
      <c r="BD2054"/>
      <c r="BE2054"/>
    </row>
    <row r="2055" spans="1:57">
      <c r="AH2055" s="1"/>
      <c r="BA2055">
        <v>2</v>
      </c>
      <c r="BC2055"/>
      <c r="BD2055"/>
      <c r="BE2055"/>
    </row>
    <row r="2056" spans="1:57">
      <c r="AH2056" s="1"/>
      <c r="BA2056">
        <v>3</v>
      </c>
      <c r="BC2056"/>
      <c r="BD2056"/>
      <c r="BE2056"/>
    </row>
    <row r="2057" spans="1:57">
      <c r="AH2057" s="1"/>
      <c r="BA2057">
        <v>4</v>
      </c>
      <c r="BC2057"/>
      <c r="BD2057"/>
      <c r="BE2057"/>
    </row>
    <row r="2058" spans="1:57">
      <c r="AH2058" s="1"/>
      <c r="BA2058">
        <v>5</v>
      </c>
      <c r="BC2058"/>
      <c r="BD2058"/>
      <c r="BE2058"/>
    </row>
    <row r="2059" spans="1:57">
      <c r="AH2059" s="1"/>
      <c r="BA2059">
        <v>6</v>
      </c>
      <c r="BC2059"/>
      <c r="BD2059"/>
      <c r="BE2059"/>
    </row>
    <row r="2060" spans="1:57">
      <c r="AH2060" s="1"/>
      <c r="BA2060">
        <v>7</v>
      </c>
      <c r="BC2060"/>
      <c r="BD2060"/>
      <c r="BE2060"/>
    </row>
    <row r="2061" spans="1:57">
      <c r="AH2061" s="1"/>
      <c r="BA2061">
        <v>8</v>
      </c>
      <c r="BC2061"/>
      <c r="BD2061"/>
      <c r="BE2061"/>
    </row>
    <row r="2062" spans="1:57">
      <c r="AH2062" s="1"/>
      <c r="BA2062">
        <v>9</v>
      </c>
      <c r="BC2062"/>
      <c r="BD2062"/>
      <c r="BE2062"/>
    </row>
    <row r="2063" spans="1:57">
      <c r="AH2063" s="1"/>
      <c r="BA2063">
        <v>10</v>
      </c>
      <c r="BC2063"/>
      <c r="BD2063"/>
      <c r="BE2063"/>
    </row>
    <row r="2064" spans="1:57">
      <c r="AH2064" s="1"/>
      <c r="BA2064">
        <v>11</v>
      </c>
      <c r="BC2064"/>
      <c r="BD2064"/>
      <c r="BE2064"/>
    </row>
    <row r="2065" spans="15:57">
      <c r="AH2065" s="1"/>
      <c r="BA2065">
        <v>12</v>
      </c>
      <c r="BC2065"/>
      <c r="BD2065"/>
      <c r="BE2065"/>
    </row>
    <row r="2066" spans="15:57">
      <c r="O2066"/>
      <c r="P2066"/>
      <c r="Q2066"/>
      <c r="W2066"/>
      <c r="X2066"/>
      <c r="Y2066"/>
      <c r="Z2066"/>
      <c r="AA2066"/>
      <c r="AB2066"/>
      <c r="AC2066"/>
      <c r="AD2066"/>
      <c r="AE2066"/>
      <c r="AF2066"/>
      <c r="AG2066"/>
      <c r="AH2066" s="1"/>
      <c r="BC2066"/>
      <c r="BD2066"/>
      <c r="BE2066"/>
    </row>
    <row r="2067" spans="15:57">
      <c r="O2067"/>
      <c r="P2067"/>
      <c r="Q2067"/>
      <c r="W2067"/>
      <c r="X2067"/>
      <c r="Y2067"/>
      <c r="Z2067"/>
      <c r="AA2067"/>
      <c r="AB2067"/>
      <c r="AC2067"/>
      <c r="AD2067"/>
      <c r="AE2067"/>
      <c r="AF2067"/>
      <c r="AG2067"/>
      <c r="AH2067" s="1"/>
      <c r="BC2067"/>
      <c r="BD2067"/>
      <c r="BE2067"/>
    </row>
    <row r="2070" spans="15:57">
      <c r="O2070"/>
      <c r="P2070"/>
      <c r="Q2070"/>
      <c r="W2070"/>
      <c r="X2070"/>
      <c r="Y2070"/>
      <c r="Z2070"/>
      <c r="AA2070"/>
      <c r="AB2070"/>
      <c r="AC2070"/>
      <c r="AD2070"/>
      <c r="AE2070"/>
      <c r="AF2070"/>
      <c r="AG2070"/>
      <c r="AH2070" s="1"/>
      <c r="BC2070"/>
      <c r="BD2070"/>
      <c r="BE2070"/>
    </row>
    <row r="2071" spans="15:57">
      <c r="O2071"/>
      <c r="P2071"/>
      <c r="Q2071"/>
      <c r="W2071"/>
      <c r="X2071"/>
      <c r="Y2071"/>
      <c r="Z2071"/>
      <c r="AA2071"/>
      <c r="AB2071"/>
      <c r="AC2071"/>
      <c r="AD2071"/>
      <c r="AE2071"/>
      <c r="AF2071"/>
      <c r="AG2071"/>
      <c r="AH2071" s="1"/>
      <c r="AI2071" s="1"/>
      <c r="AK2071" s="1"/>
      <c r="AL2071" s="1"/>
      <c r="AM2071" s="1"/>
      <c r="AN2071" s="1"/>
      <c r="BC2071"/>
      <c r="BD2071"/>
      <c r="BE2071"/>
    </row>
    <row r="2072" spans="15:57">
      <c r="O2072"/>
      <c r="P2072"/>
      <c r="Q2072"/>
      <c r="W2072"/>
      <c r="X2072"/>
      <c r="Y2072"/>
      <c r="Z2072"/>
      <c r="AA2072"/>
      <c r="AB2072"/>
      <c r="AC2072"/>
      <c r="AD2072"/>
      <c r="AE2072"/>
      <c r="AF2072"/>
      <c r="AG2072"/>
      <c r="AH2072" s="1"/>
      <c r="AI2072" s="1"/>
      <c r="AK2072" s="1"/>
      <c r="AL2072" s="1"/>
      <c r="AM2072" s="1"/>
      <c r="AN2072" s="1"/>
      <c r="BC2072"/>
      <c r="BD2072"/>
      <c r="BE2072"/>
    </row>
    <row r="2073" spans="15:57">
      <c r="O2073"/>
      <c r="P2073"/>
      <c r="Q2073"/>
      <c r="W2073"/>
      <c r="X2073"/>
      <c r="Y2073"/>
      <c r="Z2073"/>
      <c r="AA2073"/>
      <c r="AB2073"/>
      <c r="AC2073"/>
      <c r="AD2073"/>
      <c r="AE2073"/>
      <c r="AF2073"/>
      <c r="AG2073"/>
      <c r="AH2073" s="1"/>
      <c r="AI2073" s="1"/>
      <c r="AK2073" s="1"/>
      <c r="AL2073" s="1"/>
      <c r="AM2073" s="1"/>
      <c r="AN2073" s="1"/>
      <c r="BC2073"/>
      <c r="BD2073"/>
      <c r="BE2073"/>
    </row>
    <row r="2074" spans="15:57">
      <c r="O2074"/>
      <c r="P2074"/>
      <c r="Q2074"/>
      <c r="W2074"/>
      <c r="X2074"/>
      <c r="Y2074"/>
      <c r="Z2074"/>
      <c r="AA2074"/>
      <c r="AB2074"/>
      <c r="AC2074"/>
      <c r="AD2074"/>
      <c r="AE2074"/>
      <c r="AF2074"/>
      <c r="AG2074"/>
      <c r="AH2074" s="1"/>
      <c r="AI2074" s="1"/>
      <c r="AK2074" s="1"/>
      <c r="AL2074" s="1"/>
      <c r="AM2074" s="1"/>
      <c r="AN2074" s="1"/>
      <c r="BC2074"/>
      <c r="BD2074"/>
      <c r="BE2074"/>
    </row>
    <row r="2075" spans="15:57">
      <c r="O2075"/>
      <c r="P2075"/>
      <c r="Q2075"/>
      <c r="W2075"/>
      <c r="X2075"/>
      <c r="Y2075"/>
      <c r="Z2075"/>
      <c r="AA2075"/>
      <c r="AB2075"/>
      <c r="AC2075"/>
      <c r="AD2075"/>
      <c r="AE2075"/>
      <c r="AF2075"/>
      <c r="AG2075"/>
      <c r="AH2075" s="1"/>
      <c r="AI2075" s="1"/>
      <c r="AK2075" s="1"/>
      <c r="AL2075" s="1"/>
      <c r="AM2075" s="1"/>
      <c r="AN2075" s="1"/>
      <c r="BC2075"/>
      <c r="BD2075"/>
      <c r="BE2075"/>
    </row>
    <row r="2076" spans="15:57">
      <c r="O2076"/>
      <c r="P2076"/>
      <c r="Q2076"/>
      <c r="W2076"/>
      <c r="X2076"/>
      <c r="Y2076"/>
      <c r="Z2076"/>
      <c r="AA2076"/>
      <c r="AB2076"/>
      <c r="AC2076"/>
      <c r="AD2076"/>
      <c r="AE2076"/>
      <c r="AF2076"/>
      <c r="AG2076"/>
      <c r="AH2076" s="1"/>
      <c r="AI2076" s="1"/>
      <c r="AK2076" s="1"/>
      <c r="AL2076" s="1"/>
      <c r="AM2076" s="1"/>
      <c r="AN2076" s="1"/>
      <c r="BC2076"/>
      <c r="BD2076"/>
      <c r="BE2076"/>
    </row>
    <row r="2077" spans="15:57">
      <c r="O2077"/>
      <c r="P2077"/>
      <c r="Q2077"/>
      <c r="W2077"/>
      <c r="X2077"/>
      <c r="Y2077"/>
      <c r="Z2077"/>
      <c r="AA2077"/>
      <c r="AB2077"/>
      <c r="AC2077"/>
      <c r="AD2077"/>
      <c r="AE2077"/>
      <c r="AF2077"/>
      <c r="AG2077"/>
      <c r="AH2077" s="1"/>
      <c r="AI2077" s="1"/>
      <c r="AK2077" s="1"/>
      <c r="AL2077" s="1"/>
      <c r="AM2077" s="1"/>
      <c r="AN2077" s="1"/>
      <c r="BC2077"/>
      <c r="BD2077"/>
      <c r="BE2077"/>
    </row>
    <row r="2078" spans="15:57">
      <c r="O2078"/>
      <c r="P2078"/>
      <c r="Q2078"/>
      <c r="W2078"/>
      <c r="X2078"/>
      <c r="Y2078"/>
      <c r="Z2078"/>
      <c r="AA2078"/>
      <c r="AB2078"/>
      <c r="AC2078"/>
      <c r="AD2078"/>
      <c r="AE2078"/>
      <c r="AF2078"/>
      <c r="AG2078"/>
      <c r="AH2078" s="1"/>
      <c r="AI2078" s="1"/>
      <c r="AK2078" s="1"/>
      <c r="AL2078" s="1"/>
      <c r="AM2078" s="1"/>
      <c r="AN2078" s="1"/>
      <c r="BC2078"/>
      <c r="BD2078"/>
      <c r="BE2078"/>
    </row>
    <row r="2079" spans="15:57">
      <c r="O2079"/>
      <c r="P2079"/>
      <c r="Q2079"/>
      <c r="W2079"/>
      <c r="X2079"/>
      <c r="Y2079"/>
      <c r="Z2079"/>
      <c r="AA2079"/>
      <c r="AB2079"/>
      <c r="AC2079"/>
      <c r="AD2079"/>
      <c r="AE2079"/>
      <c r="AF2079"/>
      <c r="AG2079"/>
      <c r="AH2079" s="1"/>
      <c r="AI2079" s="1"/>
      <c r="AK2079" s="1"/>
      <c r="AL2079" s="1"/>
      <c r="AM2079" s="1"/>
      <c r="AN2079" s="1"/>
      <c r="BC2079"/>
      <c r="BD2079"/>
      <c r="BE2079"/>
    </row>
    <row r="2080" spans="15:57">
      <c r="O2080"/>
      <c r="P2080"/>
      <c r="Q2080"/>
      <c r="W2080"/>
      <c r="X2080"/>
      <c r="Y2080"/>
      <c r="Z2080"/>
      <c r="AA2080"/>
      <c r="AB2080"/>
      <c r="AC2080"/>
      <c r="AD2080"/>
      <c r="AE2080"/>
      <c r="AF2080"/>
      <c r="AG2080"/>
      <c r="AH2080" s="1"/>
      <c r="AI2080" s="1"/>
      <c r="AK2080" s="1"/>
      <c r="AL2080" s="1"/>
      <c r="AM2080" s="1"/>
      <c r="AN2080" s="1"/>
      <c r="BC2080"/>
      <c r="BD2080"/>
      <c r="BE2080"/>
    </row>
    <row r="2081" spans="15:57">
      <c r="O2081"/>
      <c r="P2081"/>
      <c r="Q2081"/>
      <c r="W2081"/>
      <c r="X2081"/>
      <c r="Y2081"/>
      <c r="Z2081"/>
      <c r="AA2081"/>
      <c r="AB2081"/>
      <c r="AC2081"/>
      <c r="AD2081"/>
      <c r="AE2081"/>
      <c r="AF2081"/>
      <c r="AG2081"/>
      <c r="AH2081" s="1"/>
      <c r="AI2081" s="1"/>
      <c r="AK2081" s="1"/>
      <c r="AL2081" s="1"/>
      <c r="AM2081" s="1"/>
      <c r="AN2081" s="1"/>
      <c r="BC2081"/>
      <c r="BD2081"/>
      <c r="BE2081"/>
    </row>
    <row r="2082" spans="15:57">
      <c r="O2082"/>
      <c r="P2082"/>
      <c r="Q2082"/>
      <c r="W2082"/>
      <c r="X2082"/>
      <c r="Y2082"/>
      <c r="Z2082"/>
      <c r="AA2082"/>
      <c r="AB2082"/>
      <c r="AC2082"/>
      <c r="AD2082"/>
      <c r="AE2082"/>
      <c r="AF2082"/>
      <c r="AG2082"/>
      <c r="AH2082" s="1"/>
      <c r="BC2082"/>
      <c r="BD2082"/>
      <c r="BE2082"/>
    </row>
    <row r="2083" spans="15:57">
      <c r="O2083"/>
      <c r="P2083"/>
      <c r="Q2083"/>
      <c r="W2083"/>
      <c r="X2083"/>
      <c r="Y2083"/>
      <c r="Z2083"/>
      <c r="AA2083"/>
      <c r="AB2083"/>
      <c r="AC2083"/>
      <c r="AD2083"/>
      <c r="AE2083"/>
      <c r="AF2083"/>
      <c r="AG2083"/>
      <c r="AH2083" s="1"/>
      <c r="BC2083"/>
      <c r="BD2083"/>
      <c r="BE2083"/>
    </row>
    <row r="2084" spans="15:57">
      <c r="O2084"/>
      <c r="P2084"/>
      <c r="Q2084"/>
      <c r="W2084"/>
      <c r="X2084"/>
      <c r="Y2084"/>
      <c r="Z2084"/>
      <c r="AA2084"/>
      <c r="AB2084"/>
      <c r="AC2084"/>
      <c r="AD2084"/>
      <c r="AE2084"/>
      <c r="AF2084"/>
      <c r="AG2084"/>
      <c r="AH2084" s="1"/>
      <c r="BC2084"/>
      <c r="BD2084"/>
      <c r="BE2084"/>
    </row>
    <row r="2085" spans="15:57">
      <c r="O2085"/>
      <c r="P2085"/>
      <c r="Q2085"/>
      <c r="W2085"/>
      <c r="X2085"/>
      <c r="Y2085"/>
      <c r="Z2085"/>
      <c r="AA2085"/>
      <c r="AB2085"/>
      <c r="AC2085"/>
      <c r="AD2085"/>
      <c r="AE2085"/>
      <c r="AF2085"/>
      <c r="AG2085"/>
      <c r="AH2085" s="1"/>
      <c r="BC2085"/>
      <c r="BD2085"/>
      <c r="BE2085"/>
    </row>
    <row r="2086" spans="15:57">
      <c r="O2086"/>
      <c r="P2086"/>
      <c r="Q2086"/>
      <c r="W2086"/>
      <c r="X2086"/>
      <c r="Y2086"/>
      <c r="Z2086"/>
      <c r="AA2086"/>
      <c r="AB2086"/>
      <c r="AC2086"/>
      <c r="AD2086"/>
      <c r="AE2086"/>
      <c r="AF2086"/>
      <c r="AG2086"/>
      <c r="AH2086" s="1"/>
      <c r="BC2086"/>
      <c r="BD2086"/>
      <c r="BE2086"/>
    </row>
    <row r="2093" spans="15:57">
      <c r="O2093"/>
      <c r="P2093"/>
      <c r="Q2093"/>
      <c r="W2093"/>
      <c r="X2093"/>
      <c r="Y2093"/>
      <c r="Z2093"/>
      <c r="AA2093"/>
      <c r="AB2093"/>
      <c r="AC2093"/>
      <c r="AD2093"/>
      <c r="AE2093"/>
      <c r="AF2093"/>
      <c r="AG2093"/>
      <c r="AH2093" s="1"/>
      <c r="BA2093">
        <v>1</v>
      </c>
      <c r="BC2093"/>
      <c r="BD2093"/>
      <c r="BE2093"/>
    </row>
    <row r="2094" spans="15:57">
      <c r="O2094"/>
      <c r="P2094"/>
      <c r="Q2094"/>
      <c r="W2094"/>
      <c r="X2094"/>
      <c r="Y2094"/>
      <c r="Z2094"/>
      <c r="AA2094"/>
      <c r="AB2094"/>
      <c r="AC2094"/>
      <c r="AD2094"/>
      <c r="AE2094"/>
      <c r="AF2094"/>
      <c r="AG2094"/>
      <c r="AH2094" s="1"/>
      <c r="BA2094">
        <v>2</v>
      </c>
      <c r="BC2094"/>
      <c r="BD2094"/>
      <c r="BE2094"/>
    </row>
    <row r="2095" spans="15:57">
      <c r="O2095"/>
      <c r="P2095"/>
      <c r="Q2095"/>
      <c r="W2095"/>
      <c r="X2095"/>
      <c r="Y2095"/>
      <c r="Z2095"/>
      <c r="AA2095"/>
      <c r="AB2095"/>
      <c r="AC2095"/>
      <c r="AD2095"/>
      <c r="AE2095"/>
      <c r="AF2095"/>
      <c r="AG2095"/>
      <c r="BA2095">
        <v>3</v>
      </c>
      <c r="BC2095"/>
      <c r="BD2095"/>
      <c r="BE2095"/>
    </row>
    <row r="2096" spans="15:57">
      <c r="O2096"/>
      <c r="P2096"/>
      <c r="Q2096"/>
      <c r="W2096"/>
      <c r="X2096"/>
      <c r="Y2096"/>
      <c r="Z2096"/>
      <c r="AA2096"/>
      <c r="AB2096"/>
      <c r="AC2096"/>
      <c r="AD2096"/>
      <c r="AE2096"/>
      <c r="AF2096"/>
      <c r="AG2096"/>
      <c r="BA2096">
        <v>4</v>
      </c>
      <c r="BC2096"/>
      <c r="BD2096"/>
      <c r="BE2096"/>
    </row>
    <row r="2097" spans="15:57">
      <c r="O2097"/>
      <c r="P2097"/>
      <c r="Q2097"/>
      <c r="W2097"/>
      <c r="X2097"/>
      <c r="Y2097"/>
      <c r="Z2097"/>
      <c r="AA2097"/>
      <c r="AB2097"/>
      <c r="AC2097"/>
      <c r="AD2097"/>
      <c r="AE2097"/>
      <c r="AF2097"/>
      <c r="AG2097"/>
      <c r="BA2097">
        <v>5</v>
      </c>
      <c r="BC2097"/>
      <c r="BD2097"/>
      <c r="BE2097"/>
    </row>
    <row r="2098" spans="15:57">
      <c r="O2098"/>
      <c r="P2098"/>
      <c r="Q2098"/>
      <c r="W2098"/>
      <c r="X2098"/>
      <c r="Y2098"/>
      <c r="Z2098"/>
      <c r="AA2098"/>
      <c r="AB2098"/>
      <c r="AC2098"/>
      <c r="AD2098"/>
      <c r="AE2098"/>
      <c r="AF2098"/>
      <c r="AG2098"/>
      <c r="BA2098">
        <v>6</v>
      </c>
      <c r="BC2098"/>
      <c r="BD2098"/>
      <c r="BE2098"/>
    </row>
    <row r="2101" spans="15:57">
      <c r="O2101"/>
      <c r="P2101"/>
      <c r="Q2101"/>
      <c r="W2101"/>
      <c r="X2101"/>
      <c r="Y2101"/>
      <c r="Z2101"/>
      <c r="AA2101"/>
      <c r="AB2101"/>
      <c r="AC2101"/>
      <c r="AD2101"/>
      <c r="AE2101"/>
      <c r="AF2101"/>
      <c r="AG2101"/>
      <c r="AH2101" s="1"/>
      <c r="AI2101" s="1"/>
      <c r="BC2101"/>
      <c r="BD2101"/>
      <c r="BE2101"/>
    </row>
    <row r="2102" spans="15:57">
      <c r="O2102"/>
      <c r="P2102"/>
      <c r="Q2102"/>
      <c r="W2102"/>
      <c r="X2102"/>
      <c r="Y2102"/>
      <c r="Z2102"/>
      <c r="AA2102"/>
      <c r="AB2102"/>
      <c r="AC2102"/>
      <c r="AD2102"/>
      <c r="AE2102"/>
      <c r="AF2102"/>
      <c r="AG2102"/>
      <c r="AH2102" s="1"/>
      <c r="AI2102" s="1"/>
      <c r="BC2102"/>
      <c r="BD2102"/>
      <c r="BE2102"/>
    </row>
    <row r="2103" spans="15:57">
      <c r="O2103"/>
      <c r="P2103"/>
      <c r="Q2103"/>
      <c r="W2103"/>
      <c r="X2103"/>
      <c r="Y2103"/>
      <c r="Z2103"/>
      <c r="AA2103"/>
      <c r="AB2103"/>
      <c r="AC2103"/>
      <c r="AD2103"/>
      <c r="AE2103"/>
      <c r="AF2103"/>
      <c r="AG2103"/>
      <c r="AH2103" s="1"/>
      <c r="AI2103" s="1"/>
      <c r="BC2103"/>
      <c r="BD2103"/>
      <c r="BE2103"/>
    </row>
    <row r="2104" spans="15:57">
      <c r="O2104"/>
      <c r="P2104"/>
      <c r="Q2104"/>
      <c r="W2104"/>
      <c r="X2104"/>
      <c r="Y2104"/>
      <c r="Z2104"/>
      <c r="AA2104"/>
      <c r="AB2104"/>
      <c r="AC2104"/>
      <c r="AD2104"/>
      <c r="AE2104"/>
      <c r="AF2104"/>
      <c r="AG2104"/>
      <c r="AH2104" s="1"/>
      <c r="AI2104" s="1"/>
      <c r="BC2104"/>
      <c r="BD2104"/>
      <c r="BE2104"/>
    </row>
    <row r="2105" spans="15:57">
      <c r="O2105"/>
      <c r="P2105"/>
      <c r="Q2105"/>
      <c r="W2105"/>
      <c r="X2105"/>
      <c r="Y2105"/>
      <c r="Z2105"/>
      <c r="AA2105"/>
      <c r="AB2105"/>
      <c r="AC2105"/>
      <c r="AD2105"/>
      <c r="AE2105"/>
      <c r="AF2105"/>
      <c r="AG2105"/>
      <c r="AH2105" s="1"/>
      <c r="AI2105" s="1"/>
      <c r="BC2105"/>
      <c r="BD2105"/>
      <c r="BE2105"/>
    </row>
    <row r="2106" spans="15:57">
      <c r="O2106"/>
      <c r="P2106"/>
      <c r="Q2106"/>
      <c r="W2106"/>
      <c r="X2106"/>
      <c r="Y2106"/>
      <c r="Z2106"/>
      <c r="AA2106"/>
      <c r="AB2106"/>
      <c r="AC2106"/>
      <c r="AD2106"/>
      <c r="AE2106"/>
      <c r="AF2106"/>
      <c r="AG2106"/>
      <c r="AH2106" s="1"/>
      <c r="AI2106" s="1"/>
      <c r="BC2106"/>
      <c r="BD2106"/>
      <c r="BE2106"/>
    </row>
    <row r="2107" spans="15:57">
      <c r="O2107"/>
      <c r="P2107"/>
      <c r="Q2107"/>
      <c r="W2107"/>
      <c r="X2107"/>
      <c r="Y2107"/>
      <c r="Z2107"/>
      <c r="AA2107"/>
      <c r="AB2107"/>
      <c r="AC2107"/>
      <c r="AD2107"/>
      <c r="AE2107"/>
      <c r="AF2107"/>
      <c r="AG2107"/>
      <c r="AH2107" s="1"/>
      <c r="AI2107" s="1"/>
      <c r="BC2107"/>
      <c r="BD2107"/>
      <c r="BE2107"/>
    </row>
    <row r="2108" spans="15:57">
      <c r="O2108"/>
      <c r="P2108"/>
      <c r="Q2108"/>
      <c r="W2108"/>
      <c r="X2108"/>
      <c r="Y2108"/>
      <c r="Z2108"/>
      <c r="AA2108"/>
      <c r="AB2108"/>
      <c r="AC2108"/>
      <c r="AD2108"/>
      <c r="AE2108"/>
      <c r="AF2108"/>
      <c r="AG2108"/>
      <c r="AH2108" s="1"/>
      <c r="AI2108" s="1"/>
      <c r="BC2108"/>
      <c r="BD2108"/>
      <c r="BE2108"/>
    </row>
    <row r="2109" spans="15:57">
      <c r="O2109"/>
      <c r="P2109"/>
      <c r="Q2109"/>
      <c r="W2109"/>
      <c r="X2109"/>
      <c r="Y2109"/>
      <c r="Z2109"/>
      <c r="AA2109"/>
      <c r="AB2109"/>
      <c r="AC2109"/>
      <c r="AD2109"/>
      <c r="AE2109"/>
      <c r="AF2109"/>
      <c r="AG2109"/>
      <c r="AH2109" s="1"/>
      <c r="AI2109" s="1"/>
      <c r="BC2109"/>
      <c r="BD2109"/>
      <c r="BE2109"/>
    </row>
    <row r="2110" spans="15:57">
      <c r="O2110"/>
      <c r="P2110"/>
      <c r="Q2110"/>
      <c r="W2110"/>
      <c r="X2110"/>
      <c r="Y2110"/>
      <c r="Z2110"/>
      <c r="AA2110"/>
      <c r="AB2110"/>
      <c r="AC2110"/>
      <c r="AD2110"/>
      <c r="AE2110"/>
      <c r="AF2110"/>
      <c r="AG2110"/>
      <c r="AH2110" s="1"/>
      <c r="AI2110" s="1"/>
      <c r="BC2110"/>
      <c r="BD2110"/>
      <c r="BE2110"/>
    </row>
    <row r="2111" spans="15:57">
      <c r="O2111"/>
      <c r="P2111"/>
      <c r="Q2111"/>
      <c r="W2111"/>
      <c r="X2111"/>
      <c r="Y2111"/>
      <c r="Z2111"/>
      <c r="AA2111"/>
      <c r="AB2111"/>
      <c r="AC2111"/>
      <c r="AD2111"/>
      <c r="AE2111"/>
      <c r="AF2111"/>
      <c r="AG2111"/>
      <c r="AH2111" s="1"/>
      <c r="AI2111" s="1"/>
      <c r="BC2111"/>
      <c r="BD2111"/>
      <c r="BE2111"/>
    </row>
    <row r="2112" spans="15:57">
      <c r="O2112"/>
      <c r="P2112"/>
      <c r="Q2112"/>
      <c r="W2112"/>
      <c r="X2112"/>
      <c r="Y2112"/>
      <c r="Z2112"/>
      <c r="AA2112"/>
      <c r="AB2112"/>
      <c r="AC2112"/>
      <c r="AD2112"/>
      <c r="AE2112"/>
      <c r="AF2112"/>
      <c r="AG2112"/>
      <c r="AH2112" s="1"/>
      <c r="AI2112" s="1"/>
      <c r="BC2112"/>
      <c r="BD2112"/>
      <c r="BE2112"/>
    </row>
    <row r="2113" spans="15:57">
      <c r="O2113"/>
      <c r="P2113"/>
      <c r="Q2113"/>
      <c r="W2113"/>
      <c r="X2113"/>
      <c r="Y2113"/>
      <c r="Z2113"/>
      <c r="AA2113"/>
      <c r="AB2113"/>
      <c r="AC2113"/>
      <c r="AD2113"/>
      <c r="AE2113"/>
      <c r="AF2113"/>
      <c r="AG2113"/>
      <c r="AH2113" s="1"/>
      <c r="AI2113" s="1"/>
      <c r="BC2113"/>
      <c r="BD2113"/>
      <c r="BE2113"/>
    </row>
    <row r="2114" spans="15:57">
      <c r="O2114"/>
      <c r="P2114"/>
      <c r="Q2114"/>
      <c r="W2114"/>
      <c r="X2114"/>
      <c r="Y2114"/>
      <c r="Z2114"/>
      <c r="AA2114"/>
      <c r="AB2114"/>
      <c r="AC2114"/>
      <c r="AD2114"/>
      <c r="AE2114"/>
      <c r="AF2114"/>
      <c r="AG2114"/>
      <c r="AH2114" s="1"/>
      <c r="AI2114" s="1"/>
      <c r="AJ2114"/>
      <c r="BC2114"/>
      <c r="BD2114"/>
      <c r="BE2114"/>
    </row>
    <row r="2115" spans="15:57">
      <c r="O2115"/>
      <c r="P2115"/>
      <c r="Q2115"/>
      <c r="W2115"/>
      <c r="X2115"/>
      <c r="Y2115"/>
      <c r="Z2115"/>
      <c r="AA2115"/>
      <c r="AB2115"/>
      <c r="AC2115"/>
      <c r="AD2115"/>
      <c r="AE2115"/>
      <c r="AF2115"/>
      <c r="AG2115"/>
      <c r="AH2115" s="1"/>
      <c r="AI2115" s="1"/>
      <c r="AJ2115"/>
      <c r="BC2115"/>
      <c r="BD2115"/>
      <c r="BE2115"/>
    </row>
    <row r="2116" spans="15:57">
      <c r="O2116"/>
      <c r="P2116"/>
      <c r="Q2116"/>
      <c r="W2116"/>
      <c r="X2116"/>
      <c r="Y2116"/>
      <c r="Z2116"/>
      <c r="AA2116"/>
      <c r="AB2116"/>
      <c r="AC2116"/>
      <c r="AD2116"/>
      <c r="AE2116"/>
      <c r="AF2116"/>
      <c r="AG2116"/>
      <c r="AH2116" s="1"/>
      <c r="AI2116" s="1"/>
      <c r="AJ2116"/>
      <c r="BC2116"/>
      <c r="BD2116"/>
      <c r="BE2116"/>
    </row>
  </sheetData>
  <phoneticPr fontId="8"/>
  <conditionalFormatting sqref="K2201:K2204 K2534:K2599 K2443:K2511 K1177:K1178 K2227:K2439 K2128:K2180 K2207:K2209 K2211:K2219 K2222:K2224 K992:K993 K754:K756 K984:K986 K869:K884 K2055:K2066 K1343 K988:K990 K3:K8 K1750:K1764 K2010:K2011 K24:K29 K567:K610 K1200:K1213 K1222:K1230 K1218:K1220 K1180:K1185 K1187:K1198 K1172 K151:K208 K1982:K2007 K1335:K1340 K2016:K2048 K759:K850 K1279 K1895:K1907 K1909:K1915 K497:K501 K1786:K1841 K1847:K1872 K503:K520 K410:K434 K1320:K1325 K1456:K1462 K1345:K1352 K1354:K1357 K1359:K1368 K1370:K1375 K1659:K1663 K1665:K1692 K1694:K1695 K1697:K1747 K1581:K1627 K1638:K1657 K10:K22 K31:K131 K134:K149 K277:K291 K444:K492 K650:K652 K673:K675 K613:K617 K543:K565 K307:K408 K1329:K1332 K1232 K1234 K1236:K1238 K1240:K1244 K1246:K1248 K1250:K1252 K1287:K1306 K886:K982 K260:K275 K1254:K1276 K1281:K1285 K1766:K1771 K1773:K1776 K1778:K1779 K1781:K1783 K436:K442 K1116:K1170 K210:K258 K533:K541 K297:K304 K1314:K1318 K1017:K1090 K1446:K1452 K690:K693 K1941:K1978 K1383:K1428 K1436:K1440 K1378">
    <cfRule type="cellIs" dxfId="1176" priority="1271" stopIfTrue="1" operator="equal">
      <formula>1</formula>
    </cfRule>
    <cfRule type="cellIs" dxfId="1175" priority="1272" stopIfTrue="1" operator="equal">
      <formula>3</formula>
    </cfRule>
  </conditionalFormatting>
  <conditionalFormatting sqref="L2201:L2204 L2534:L2599 L2443:L2511 L1177:L1178 L2227:L2439 L2128:L2180 L2207:L2209 L2211:L2219 L2222:L2224 L992:L993 L754:L756 L984:L986 L869:L884 L2055:L2066 L1343 L988:L990 L3:L8 L1750:L1764 L2010:L2011 L24:L29 L567:L610 L1200:L1213 L1222:L1230 L1218:L1220 L1180:L1185 L1187:L1198 L1172 L151:L208 L1982:L2007 L1335:L1340 L2016:L2048 L759:L850 L1279 L1895:L1907 L1909:L1915 L497:L501 L1786:L1841 L1847:L1872 L503:L520 L410:L434 L1320:L1325 L1456:L1462 L1345:L1352 L1354:L1357 L1359:L1368 L1370:L1375 L1659:L1663 L1665:L1692 L1694:L1695 L1697:L1747 L1581:L1627 L1638:L1657 L10:L22 L31:L131 L134:L149 L277:L291 L444:L492 L650:L652 L673:L675 L613:L617 L543:L565 L307:L408 L1329:L1332 L1232 L1234 L1236:L1238 L1240:L1244 L1246:L1248 L1250:L1252 L1287:L1306 L886:L982 L260:L275 L1254:L1276 L1281:L1285 L1766:L1771 L1773:L1776 L1778:L1779 L1781:L1783 L436:L442 L1116:L1170 L210:L258 L533:L541 L297:L304 L1314:L1318 L1017:L1090 L1446:L1452 L690:L693 L1941:L1978 L1383:L1428 L1436:L1440 L1378">
    <cfRule type="cellIs" dxfId="1174" priority="1273" stopIfTrue="1" operator="equal">
      <formula>1</formula>
    </cfRule>
    <cfRule type="cellIs" dxfId="1173" priority="1274" stopIfTrue="1" operator="equal">
      <formula>3</formula>
    </cfRule>
  </conditionalFormatting>
  <conditionalFormatting sqref="M2201:N2204 M2534:N2599 M2443:N2511 AQ1663:AT1663 M1177:N1178 M2227:N2439 M2128:N2180 AQ2432:AT2438 M2207:N2209 M2211:N2219 M2222:N2224 M992:N993 M1581:N1594 M984:N986 M2055:N2066 M1343:N1343 M1652:M1657 M1650:N1651 AV2432:AV2438 M754:N756 M869:N884 AN1654:AP1655 AR1654:AR1655 AX2432:AX2438 AV1663 AX1663 AV1020:AV1069 AX1020:AX1069 AQ1020:AT1069 M1324:M1325 M988:N990 M944 M945:N982 AQ3:AT8 AV3:AV8 AX3:AX8 M3:N8 M1750:M1764 M1732:N1746 M1738:M1747 M2010:N2011 M24:N29 AX24:AX29 AV24:AV29 AQ24:AT29 M567:N610 M1200:N1213 M1222:N1230 M1218:N1220 M1180:N1185 M1187:N1198 M1172:N1172 AQ151:AT208 AV151:AV208 AX151:AX208 M151:N208 M1982:N2007 M1335:N1340 M2016:N2048 M759:N850 M1279:N1279 M1895:N1907 M1909:N1915 M497:N501 AX497:AX501 AV497:AV501 AQ497:AT501 M1786:M1841 M1847:M1872 AQ503:AT520 AV503:AV520 AX503:AX520 M503:N520 M410:N434 AX410:AX434 AV410:AV434 AQ410:AT434 M1320:N1323 M1456:N1462 M1345:N1352 M1354:N1357 M1359:N1368 M1370:N1375 M1659:M1663 M1665:M1692 AX1665:AX1672 AV1665:AV1672 AQ1665:AT1672 M1694:M1695 M1697:M1731 M1595:M1627 AV1597:AV1655 AX1597:AX1653 AQ1597:AS1653 M1638:M1649 M10:N22 AX10:AX22 AV10:AV22 AQ10:AT22 AQ31:AT94 AV31:AV94 AX31:AX131 M31:N131 M134:N149 AX134:AX149 AV134:AV149 AQ134:AT149 AQ277:AT291 AV277:AV291 AX277:AX291 M277:N291 M444:N492 AX444:AX492 AV444:AV492 AQ444:AT492 M650:N652 M673:N675 M613:N617 AX613:AX693 M543:N565 AX543:AX610 AV543:AV610 AQ543:AT610 M307:N408 AX307:AX408 AV307:AV408 AQ307:AT408 M1329:N1332 AV96:AV131 AQ96:AT131 M1232:N1232 M1234:N1234 M1236:N1238 M1240:N1244 M1246:N1248 M1250:N1252 M1287:N1306 M886:N943 AQ260:AT275 AV260:AV275 AX260:AX275 M260:N275 M1254:N1276 M1281:N1285 M1766:M1771 M1773:M1776 M1778:M1779 M1781:M1783 L1142:M1142 AQ436:AT442 AV436:AV442 AX436:AX442 M436:N442 M1116:N1170 M210:N258 AX210:AX258 AV210:AV258 AQ210:AT258 M533:N541 AX533:AX541 AV533:AV541 AQ533:AT541 M297:N304 AX297:AX304 AV297:AV304 AQ297:AT304 M1314:N1318 M1017:N1090 AV613:AV693 AQ613:AT693 M1446:N1452 M690:N693 M1941:N1978 M1383:N1428 M1436:N1440 M1378:N1378">
    <cfRule type="cellIs" dxfId="1172" priority="1275" stopIfTrue="1" operator="equal">
      <formula>1</formula>
    </cfRule>
    <cfRule type="cellIs" dxfId="1171" priority="1276" stopIfTrue="1" operator="equal">
      <formula>3</formula>
    </cfRule>
  </conditionalFormatting>
  <conditionalFormatting sqref="O1 O983 O650:O652 O673:O675 O616:O617 O690:O693">
    <cfRule type="expression" dxfId="1170" priority="1277" stopIfTrue="1">
      <formula>IF(#REF!=1,1,0)</formula>
    </cfRule>
    <cfRule type="expression" dxfId="1169" priority="1278" stopIfTrue="1">
      <formula>IF(#REF!=1,1,0)</formula>
    </cfRule>
  </conditionalFormatting>
  <conditionalFormatting sqref="P1 P2440:P2442 P2512:P2533 P2067:P2127 P1341:P1342 P994:P1016 P2225:P2226 P2210 P2220:P2221 P2181:P2199 P1784:P1785 P2686:P65729 P757:P758 P987 P885 P991 P2049:P2054 P1179 P1173:P1174 P728 P739:P742 P723:P725 P731 P733:P736 P1114 P1875:P1877 P1880:P1894 P744:P746 P710:P711 P716:P720 P697:P698 P713:P714 P703:P704 P706:P708 P700:P701 P748:P753 P1091:P1110 P650:P652 P673:P675 P616:P617 P1463:P1580 P690:P695 P851:P862 P866:P868 P864">
    <cfRule type="expression" dxfId="1168" priority="1279" stopIfTrue="1">
      <formula>IF(#REF!=1,1,0)</formula>
    </cfRule>
    <cfRule type="expression" dxfId="1167" priority="1280" stopIfTrue="1">
      <formula>IF(#REF!=1,1,0)</formula>
    </cfRule>
  </conditionalFormatting>
  <conditionalFormatting sqref="O1343 O2534:O2599 O2443:O2511 O1177:O1178 O2201:O2204 O2227:O2439 O2128:O2180 O2207:O2209 O2211:O2219 O2222:O2224 O945:O982 O984:O986 O992:O993 O869:O884 O2055:O2066 O754:O756 O988:O990 O2 O1750:O1764 O2010:O2011 O567:O610 O613:O615 O1200:O1213 O1222:O1230 O1218:O1220 O1180:O1185 O1187:O1198 O1172 O1982:O2007 O1335:O1340 O2016:O2048 O759:O850 O1279 O1895:O1907 O1909:O1915 O1786:O1841 O1847:O1872 O563:O565 O1659:O1660 O1320:O1323 O1456:O1462 O1345:O1352 O1354:O1357 O1359:O1368 O1370:O1375 O1383:O1386 O1662:O1663 O1665:O1692 O1694:O1695 O1697:O1747 O1581:O1627 O1638:O1657 O1329:O1332 O1232 O1234 O1236:O1238 O1240:O1244 O1246:O1248 O1250:O1252 O1287:O1306 O886:O943 O1254:O1276 O1281:O1285 O1766:O1771 O1773:O1776 O1778:O1779 O1781:O1783 O1116:O1170 O1314:O1318 O1017:O1090 O1446:O1452 O1941:O1978 O1378">
    <cfRule type="expression" dxfId="1166" priority="1281" stopIfTrue="1">
      <formula>IF(AND(O2&gt;0,#REF!=1),1,0)</formula>
    </cfRule>
    <cfRule type="expression" dxfId="1165" priority="1282" stopIfTrue="1">
      <formula>IF(AND(O2&gt;0,#REF!=1),1,0)</formula>
    </cfRule>
    <cfRule type="expression" dxfId="1164" priority="1283" stopIfTrue="1">
      <formula>IF(AND(O2&gt;0,#REF!=1),1,0)</formula>
    </cfRule>
  </conditionalFormatting>
  <conditionalFormatting sqref="P1343 P2534:P2599 P2443:P2511 P1177:P1178 P2201:P2204 P2227:P2439 P2128:P2180 P2207:P2209 P2211:P2219 P2222:P2224 P945:P982 P984:P986 P992:P993 P2055:P2066 P754:P756 P869:P884 P988:P990 P2 P1750:P1764 P2010:P2011 P567:P610 P613:P615 P1200:P1213 P1222:P1230 P1218:P1220 P1180:P1185 P1187:P1198 P1172 P1982:P2007 P1335:P1340 P2016:P2048 P759:P850 P1279 P1895:P1907 P1909:P1915 P1786:P1841 P1847:P1872 P563:P565 P1659:P1660 P1320:P1323 P1456:P1462 P1345:P1352 P1354:P1357 P1359:P1368 P1370:P1375 P1383:P1386 P1662:P1663 P1665:P1692 P1694:P1695 P1697:P1747 P1581:P1627 P1638:P1657 P1329:P1332 P1232 P1234 P1236:P1238 P1240:P1244 P1246:P1248 P1250:P1252 P1287:P1306 P886:P943 P1254:P1276 P1281:P1285 P1766:P1771 P1773:P1776 P1778:P1779 P1781:P1783 P1164:P1170 P1116:P1142 P1314:P1318 P1017:P1090 P1446:P1452 P1941:P1978 P1378">
    <cfRule type="expression" dxfId="1163" priority="1284" stopIfTrue="1">
      <formula>IF(AND(#REF!&gt;0,#REF!=1),1,0)</formula>
    </cfRule>
    <cfRule type="expression" dxfId="1162" priority="1285" stopIfTrue="1">
      <formula>IF(AND(#REF!&gt;0,#REF!=1),1,0)</formula>
    </cfRule>
    <cfRule type="expression" dxfId="1161" priority="1286" stopIfTrue="1">
      <formula>IF(AND(#REF!&gt;0,#REF!=1),1,0)</formula>
    </cfRule>
  </conditionalFormatting>
  <conditionalFormatting sqref="N1652:N1657 N1750:N1764 N1738:N1747 N1786:N1841 N1847:N1872 N1659:N1660 N1662:N1663 N1665:N1692 N1694:N1695 N1697:N1731 N1595:N1627 N1638:N1649 N1766:N1771 N1773:N1776 N1778:N1779 N1781:N1783">
    <cfRule type="cellIs" dxfId="1160" priority="1287" stopIfTrue="1" operator="equal">
      <formula>1</formula>
    </cfRule>
    <cfRule type="cellIs" dxfId="1159" priority="1288" stopIfTrue="1" operator="equal">
      <formula>3</formula>
    </cfRule>
  </conditionalFormatting>
  <conditionalFormatting sqref="N944 N1324:N1325 N1661">
    <cfRule type="expression" dxfId="1158" priority="1289" stopIfTrue="1">
      <formula>IF(AND(N944&gt;0,#REF!=1),1,0)</formula>
    </cfRule>
    <cfRule type="expression" dxfId="1157" priority="1290" stopIfTrue="1">
      <formula>IF(AND(N944&gt;0,#REF!=1),1,0)</formula>
    </cfRule>
    <cfRule type="expression" dxfId="1156" priority="1291" stopIfTrue="1">
      <formula>IF(AND(N944&gt;0,#REF!=1),1,0)</formula>
    </cfRule>
  </conditionalFormatting>
  <conditionalFormatting sqref="O944 O1324:O1325 O1661">
    <cfRule type="expression" dxfId="1155" priority="1292" stopIfTrue="1">
      <formula>IF(AND(#REF!&gt;0,#REF!=1),1,0)</formula>
    </cfRule>
    <cfRule type="expression" dxfId="1154" priority="1293" stopIfTrue="1">
      <formula>IF(AND(#REF!&gt;0,#REF!=1),1,0)</formula>
    </cfRule>
    <cfRule type="expression" dxfId="1153" priority="1294" stopIfTrue="1">
      <formula>IF(AND(#REF!&gt;0,#REF!=1),1,0)</formula>
    </cfRule>
  </conditionalFormatting>
  <conditionalFormatting sqref="K23">
    <cfRule type="cellIs" dxfId="1152" priority="1259" stopIfTrue="1" operator="equal">
      <formula>1</formula>
    </cfRule>
    <cfRule type="cellIs" dxfId="1151" priority="1260" stopIfTrue="1" operator="equal">
      <formula>3</formula>
    </cfRule>
  </conditionalFormatting>
  <conditionalFormatting sqref="L23">
    <cfRule type="cellIs" dxfId="1150" priority="1261" stopIfTrue="1" operator="equal">
      <formula>1</formula>
    </cfRule>
    <cfRule type="cellIs" dxfId="1149" priority="1262" stopIfTrue="1" operator="equal">
      <formula>3</formula>
    </cfRule>
  </conditionalFormatting>
  <conditionalFormatting sqref="M23:N23 AX23 AV23 AQ23:AT23">
    <cfRule type="cellIs" dxfId="1148" priority="1263" stopIfTrue="1" operator="equal">
      <formula>1</formula>
    </cfRule>
    <cfRule type="cellIs" dxfId="1147" priority="1264" stopIfTrue="1" operator="equal">
      <formula>3</formula>
    </cfRule>
  </conditionalFormatting>
  <conditionalFormatting sqref="P726">
    <cfRule type="expression" dxfId="1146" priority="1257" stopIfTrue="1">
      <formula>IF(#REF!=1,1,0)</formula>
    </cfRule>
    <cfRule type="expression" dxfId="1145" priority="1258" stopIfTrue="1">
      <formula>IF(#REF!=1,1,0)</formula>
    </cfRule>
  </conditionalFormatting>
  <conditionalFormatting sqref="P727">
    <cfRule type="expression" dxfId="1144" priority="1255" stopIfTrue="1">
      <formula>IF(#REF!=1,1,0)</formula>
    </cfRule>
    <cfRule type="expression" dxfId="1143" priority="1256" stopIfTrue="1">
      <formula>IF(#REF!=1,1,0)</formula>
    </cfRule>
  </conditionalFormatting>
  <conditionalFormatting sqref="P737:P738">
    <cfRule type="expression" dxfId="1142" priority="1253" stopIfTrue="1">
      <formula>IF(#REF!=1,1,0)</formula>
    </cfRule>
    <cfRule type="expression" dxfId="1141" priority="1254" stopIfTrue="1">
      <formula>IF(#REF!=1,1,0)</formula>
    </cfRule>
  </conditionalFormatting>
  <conditionalFormatting sqref="P730">
    <cfRule type="expression" dxfId="1140" priority="1251" stopIfTrue="1">
      <formula>IF(#REF!=1,1,0)</formula>
    </cfRule>
    <cfRule type="expression" dxfId="1139" priority="1252" stopIfTrue="1">
      <formula>IF(#REF!=1,1,0)</formula>
    </cfRule>
  </conditionalFormatting>
  <conditionalFormatting sqref="P729">
    <cfRule type="expression" dxfId="1138" priority="1249" stopIfTrue="1">
      <formula>IF(#REF!=1,1,0)</formula>
    </cfRule>
    <cfRule type="expression" dxfId="1137" priority="1250" stopIfTrue="1">
      <formula>IF(#REF!=1,1,0)</formula>
    </cfRule>
  </conditionalFormatting>
  <conditionalFormatting sqref="P721:P722">
    <cfRule type="expression" dxfId="1136" priority="1247" stopIfTrue="1">
      <formula>IF(#REF!=1,1,0)</formula>
    </cfRule>
    <cfRule type="expression" dxfId="1135" priority="1248" stopIfTrue="1">
      <formula>IF(#REF!=1,1,0)</formula>
    </cfRule>
  </conditionalFormatting>
  <conditionalFormatting sqref="P732">
    <cfRule type="expression" dxfId="1134" priority="1245" stopIfTrue="1">
      <formula>IF(#REF!=1,1,0)</formula>
    </cfRule>
    <cfRule type="expression" dxfId="1133" priority="1246" stopIfTrue="1">
      <formula>IF(#REF!=1,1,0)</formula>
    </cfRule>
  </conditionalFormatting>
  <conditionalFormatting sqref="K1748:K1749">
    <cfRule type="cellIs" dxfId="1132" priority="1231" stopIfTrue="1" operator="equal">
      <formula>1</formula>
    </cfRule>
    <cfRule type="cellIs" dxfId="1131" priority="1232" stopIfTrue="1" operator="equal">
      <formula>3</formula>
    </cfRule>
  </conditionalFormatting>
  <conditionalFormatting sqref="L1748:L1749">
    <cfRule type="cellIs" dxfId="1130" priority="1233" stopIfTrue="1" operator="equal">
      <formula>1</formula>
    </cfRule>
    <cfRule type="cellIs" dxfId="1129" priority="1234" stopIfTrue="1" operator="equal">
      <formula>3</formula>
    </cfRule>
  </conditionalFormatting>
  <conditionalFormatting sqref="M1748:M1749">
    <cfRule type="cellIs" dxfId="1128" priority="1235" stopIfTrue="1" operator="equal">
      <formula>1</formula>
    </cfRule>
    <cfRule type="cellIs" dxfId="1127" priority="1236" stopIfTrue="1" operator="equal">
      <formula>3</formula>
    </cfRule>
  </conditionalFormatting>
  <conditionalFormatting sqref="O1748:O1749">
    <cfRule type="expression" dxfId="1126" priority="1237" stopIfTrue="1">
      <formula>IF(AND(O1748&gt;0,#REF!=1),1,0)</formula>
    </cfRule>
    <cfRule type="expression" dxfId="1125" priority="1238" stopIfTrue="1">
      <formula>IF(AND(O1748&gt;0,#REF!=1),1,0)</formula>
    </cfRule>
    <cfRule type="expression" dxfId="1124" priority="1239" stopIfTrue="1">
      <formula>IF(AND(O1748&gt;0,#REF!=1),1,0)</formula>
    </cfRule>
  </conditionalFormatting>
  <conditionalFormatting sqref="P1748:P1749">
    <cfRule type="expression" dxfId="1123" priority="1240" stopIfTrue="1">
      <formula>IF(AND(#REF!&gt;0,#REF!=1),1,0)</formula>
    </cfRule>
    <cfRule type="expression" dxfId="1122" priority="1241" stopIfTrue="1">
      <formula>IF(AND(#REF!&gt;0,#REF!=1),1,0)</formula>
    </cfRule>
    <cfRule type="expression" dxfId="1121" priority="1242" stopIfTrue="1">
      <formula>IF(AND(#REF!&gt;0,#REF!=1),1,0)</formula>
    </cfRule>
  </conditionalFormatting>
  <conditionalFormatting sqref="N1748:N1749">
    <cfRule type="cellIs" dxfId="1120" priority="1243" stopIfTrue="1" operator="equal">
      <formula>1</formula>
    </cfRule>
    <cfRule type="cellIs" dxfId="1119" priority="1244" stopIfTrue="1" operator="equal">
      <formula>3</formula>
    </cfRule>
  </conditionalFormatting>
  <conditionalFormatting sqref="K2008:K2009">
    <cfRule type="cellIs" dxfId="1118" priority="1219" stopIfTrue="1" operator="equal">
      <formula>1</formula>
    </cfRule>
    <cfRule type="cellIs" dxfId="1117" priority="1220" stopIfTrue="1" operator="equal">
      <formula>3</formula>
    </cfRule>
  </conditionalFormatting>
  <conditionalFormatting sqref="L2008:L2009">
    <cfRule type="cellIs" dxfId="1116" priority="1221" stopIfTrue="1" operator="equal">
      <formula>1</formula>
    </cfRule>
    <cfRule type="cellIs" dxfId="1115" priority="1222" stopIfTrue="1" operator="equal">
      <formula>3</formula>
    </cfRule>
  </conditionalFormatting>
  <conditionalFormatting sqref="M2008:N2009">
    <cfRule type="cellIs" dxfId="1114" priority="1223" stopIfTrue="1" operator="equal">
      <formula>1</formula>
    </cfRule>
    <cfRule type="cellIs" dxfId="1113" priority="1224" stopIfTrue="1" operator="equal">
      <formula>3</formula>
    </cfRule>
  </conditionalFormatting>
  <conditionalFormatting sqref="O2008:O2009">
    <cfRule type="expression" dxfId="1112" priority="1225" stopIfTrue="1">
      <formula>IF(AND(O2008&gt;0,#REF!=1),1,0)</formula>
    </cfRule>
    <cfRule type="expression" dxfId="1111" priority="1226" stopIfTrue="1">
      <formula>IF(AND(O2008&gt;0,#REF!=1),1,0)</formula>
    </cfRule>
    <cfRule type="expression" dxfId="1110" priority="1227" stopIfTrue="1">
      <formula>IF(AND(O2008&gt;0,#REF!=1),1,0)</formula>
    </cfRule>
  </conditionalFormatting>
  <conditionalFormatting sqref="P2008:P2009">
    <cfRule type="expression" dxfId="1109" priority="1228" stopIfTrue="1">
      <formula>IF(AND(#REF!&gt;0,#REF!=1),1,0)</formula>
    </cfRule>
    <cfRule type="expression" dxfId="1108" priority="1229" stopIfTrue="1">
      <formula>IF(AND(#REF!&gt;0,#REF!=1),1,0)</formula>
    </cfRule>
    <cfRule type="expression" dxfId="1107" priority="1230" stopIfTrue="1">
      <formula>IF(AND(#REF!&gt;0,#REF!=1),1,0)</formula>
    </cfRule>
  </conditionalFormatting>
  <conditionalFormatting sqref="K2012:K2013">
    <cfRule type="cellIs" dxfId="1106" priority="1207" stopIfTrue="1" operator="equal">
      <formula>1</formula>
    </cfRule>
    <cfRule type="cellIs" dxfId="1105" priority="1208" stopIfTrue="1" operator="equal">
      <formula>3</formula>
    </cfRule>
  </conditionalFormatting>
  <conditionalFormatting sqref="L2012:L2013">
    <cfRule type="cellIs" dxfId="1104" priority="1209" stopIfTrue="1" operator="equal">
      <formula>1</formula>
    </cfRule>
    <cfRule type="cellIs" dxfId="1103" priority="1210" stopIfTrue="1" operator="equal">
      <formula>3</formula>
    </cfRule>
  </conditionalFormatting>
  <conditionalFormatting sqref="M2012:N2013">
    <cfRule type="cellIs" dxfId="1102" priority="1211" stopIfTrue="1" operator="equal">
      <formula>1</formula>
    </cfRule>
    <cfRule type="cellIs" dxfId="1101" priority="1212" stopIfTrue="1" operator="equal">
      <formula>3</formula>
    </cfRule>
  </conditionalFormatting>
  <conditionalFormatting sqref="O2012:O2013">
    <cfRule type="expression" dxfId="1100" priority="1213" stopIfTrue="1">
      <formula>IF(AND(O2012&gt;0,#REF!=1),1,0)</formula>
    </cfRule>
    <cfRule type="expression" dxfId="1099" priority="1214" stopIfTrue="1">
      <formula>IF(AND(O2012&gt;0,#REF!=1),1,0)</formula>
    </cfRule>
    <cfRule type="expression" dxfId="1098" priority="1215" stopIfTrue="1">
      <formula>IF(AND(O2012&gt;0,#REF!=1),1,0)</formula>
    </cfRule>
  </conditionalFormatting>
  <conditionalFormatting sqref="P2012:P2013">
    <cfRule type="expression" dxfId="1097" priority="1216" stopIfTrue="1">
      <formula>IF(AND(#REF!&gt;0,#REF!=1),1,0)</formula>
    </cfRule>
    <cfRule type="expression" dxfId="1096" priority="1217" stopIfTrue="1">
      <formula>IF(AND(#REF!&gt;0,#REF!=1),1,0)</formula>
    </cfRule>
    <cfRule type="expression" dxfId="1095" priority="1218" stopIfTrue="1">
      <formula>IF(AND(#REF!&gt;0,#REF!=1),1,0)</formula>
    </cfRule>
  </conditionalFormatting>
  <conditionalFormatting sqref="K1249">
    <cfRule type="cellIs" dxfId="1094" priority="1183" stopIfTrue="1" operator="equal">
      <formula>1</formula>
    </cfRule>
    <cfRule type="cellIs" dxfId="1093" priority="1184" stopIfTrue="1" operator="equal">
      <formula>3</formula>
    </cfRule>
  </conditionalFormatting>
  <conditionalFormatting sqref="L1249">
    <cfRule type="cellIs" dxfId="1092" priority="1185" stopIfTrue="1" operator="equal">
      <formula>1</formula>
    </cfRule>
    <cfRule type="cellIs" dxfId="1091" priority="1186" stopIfTrue="1" operator="equal">
      <formula>3</formula>
    </cfRule>
  </conditionalFormatting>
  <conditionalFormatting sqref="M1249:N1249">
    <cfRule type="cellIs" dxfId="1090" priority="1187" stopIfTrue="1" operator="equal">
      <formula>1</formula>
    </cfRule>
    <cfRule type="cellIs" dxfId="1089" priority="1188" stopIfTrue="1" operator="equal">
      <formula>3</formula>
    </cfRule>
  </conditionalFormatting>
  <conditionalFormatting sqref="O1249">
    <cfRule type="expression" dxfId="1088" priority="1189" stopIfTrue="1">
      <formula>IF(AND(O1249&gt;0,#REF!=1),1,0)</formula>
    </cfRule>
    <cfRule type="expression" dxfId="1087" priority="1190" stopIfTrue="1">
      <formula>IF(AND(O1249&gt;0,#REF!=1),1,0)</formula>
    </cfRule>
    <cfRule type="expression" dxfId="1086" priority="1191" stopIfTrue="1">
      <formula>IF(AND(O1249&gt;0,#REF!=1),1,0)</formula>
    </cfRule>
  </conditionalFormatting>
  <conditionalFormatting sqref="P1249">
    <cfRule type="expression" dxfId="1085" priority="1192" stopIfTrue="1">
      <formula>IF(AND(#REF!&gt;0,#REF!=1),1,0)</formula>
    </cfRule>
    <cfRule type="expression" dxfId="1084" priority="1193" stopIfTrue="1">
      <formula>IF(AND(#REF!&gt;0,#REF!=1),1,0)</formula>
    </cfRule>
    <cfRule type="expression" dxfId="1083" priority="1194" stopIfTrue="1">
      <formula>IF(AND(#REF!&gt;0,#REF!=1),1,0)</formula>
    </cfRule>
  </conditionalFormatting>
  <conditionalFormatting sqref="K1235">
    <cfRule type="cellIs" dxfId="1082" priority="1171" stopIfTrue="1" operator="equal">
      <formula>1</formula>
    </cfRule>
    <cfRule type="cellIs" dxfId="1081" priority="1172" stopIfTrue="1" operator="equal">
      <formula>3</formula>
    </cfRule>
  </conditionalFormatting>
  <conditionalFormatting sqref="L1235">
    <cfRule type="cellIs" dxfId="1080" priority="1173" stopIfTrue="1" operator="equal">
      <formula>1</formula>
    </cfRule>
    <cfRule type="cellIs" dxfId="1079" priority="1174" stopIfTrue="1" operator="equal">
      <formula>3</formula>
    </cfRule>
  </conditionalFormatting>
  <conditionalFormatting sqref="M1235:N1235">
    <cfRule type="cellIs" dxfId="1078" priority="1175" stopIfTrue="1" operator="equal">
      <formula>1</formula>
    </cfRule>
    <cfRule type="cellIs" dxfId="1077" priority="1176" stopIfTrue="1" operator="equal">
      <formula>3</formula>
    </cfRule>
  </conditionalFormatting>
  <conditionalFormatting sqref="O1235">
    <cfRule type="expression" dxfId="1076" priority="1177" stopIfTrue="1">
      <formula>IF(AND(O1235&gt;0,#REF!=1),1,0)</formula>
    </cfRule>
    <cfRule type="expression" dxfId="1075" priority="1178" stopIfTrue="1">
      <formula>IF(AND(O1235&gt;0,#REF!=1),1,0)</formula>
    </cfRule>
    <cfRule type="expression" dxfId="1074" priority="1179" stopIfTrue="1">
      <formula>IF(AND(O1235&gt;0,#REF!=1),1,0)</formula>
    </cfRule>
  </conditionalFormatting>
  <conditionalFormatting sqref="P1235">
    <cfRule type="expression" dxfId="1073" priority="1180" stopIfTrue="1">
      <formula>IF(AND(#REF!&gt;0,#REF!=1),1,0)</formula>
    </cfRule>
    <cfRule type="expression" dxfId="1072" priority="1181" stopIfTrue="1">
      <formula>IF(AND(#REF!&gt;0,#REF!=1),1,0)</formula>
    </cfRule>
    <cfRule type="expression" dxfId="1071" priority="1182" stopIfTrue="1">
      <formula>IF(AND(#REF!&gt;0,#REF!=1),1,0)</formula>
    </cfRule>
  </conditionalFormatting>
  <conditionalFormatting sqref="K1245">
    <cfRule type="cellIs" dxfId="1070" priority="1159" stopIfTrue="1" operator="equal">
      <formula>1</formula>
    </cfRule>
    <cfRule type="cellIs" dxfId="1069" priority="1160" stopIfTrue="1" operator="equal">
      <formula>3</formula>
    </cfRule>
  </conditionalFormatting>
  <conditionalFormatting sqref="L1245">
    <cfRule type="cellIs" dxfId="1068" priority="1161" stopIfTrue="1" operator="equal">
      <formula>1</formula>
    </cfRule>
    <cfRule type="cellIs" dxfId="1067" priority="1162" stopIfTrue="1" operator="equal">
      <formula>3</formula>
    </cfRule>
  </conditionalFormatting>
  <conditionalFormatting sqref="M1245:N1245">
    <cfRule type="cellIs" dxfId="1066" priority="1163" stopIfTrue="1" operator="equal">
      <formula>1</formula>
    </cfRule>
    <cfRule type="cellIs" dxfId="1065" priority="1164" stopIfTrue="1" operator="equal">
      <formula>3</formula>
    </cfRule>
  </conditionalFormatting>
  <conditionalFormatting sqref="O1245">
    <cfRule type="expression" dxfId="1064" priority="1165" stopIfTrue="1">
      <formula>IF(AND(O1245&gt;0,#REF!=1),1,0)</formula>
    </cfRule>
    <cfRule type="expression" dxfId="1063" priority="1166" stopIfTrue="1">
      <formula>IF(AND(O1245&gt;0,#REF!=1),1,0)</formula>
    </cfRule>
    <cfRule type="expression" dxfId="1062" priority="1167" stopIfTrue="1">
      <formula>IF(AND(O1245&gt;0,#REF!=1),1,0)</formula>
    </cfRule>
  </conditionalFormatting>
  <conditionalFormatting sqref="P1245">
    <cfRule type="expression" dxfId="1061" priority="1168" stopIfTrue="1">
      <formula>IF(AND(#REF!&gt;0,#REF!=1),1,0)</formula>
    </cfRule>
    <cfRule type="expression" dxfId="1060" priority="1169" stopIfTrue="1">
      <formula>IF(AND(#REF!&gt;0,#REF!=1),1,0)</formula>
    </cfRule>
    <cfRule type="expression" dxfId="1059" priority="1170" stopIfTrue="1">
      <formula>IF(AND(#REF!&gt;0,#REF!=1),1,0)</formula>
    </cfRule>
  </conditionalFormatting>
  <conditionalFormatting sqref="K1239">
    <cfRule type="cellIs" dxfId="1058" priority="1147" stopIfTrue="1" operator="equal">
      <formula>1</formula>
    </cfRule>
    <cfRule type="cellIs" dxfId="1057" priority="1148" stopIfTrue="1" operator="equal">
      <formula>3</formula>
    </cfRule>
  </conditionalFormatting>
  <conditionalFormatting sqref="L1239">
    <cfRule type="cellIs" dxfId="1056" priority="1149" stopIfTrue="1" operator="equal">
      <formula>1</formula>
    </cfRule>
    <cfRule type="cellIs" dxfId="1055" priority="1150" stopIfTrue="1" operator="equal">
      <formula>3</formula>
    </cfRule>
  </conditionalFormatting>
  <conditionalFormatting sqref="M1239:N1239">
    <cfRule type="cellIs" dxfId="1054" priority="1151" stopIfTrue="1" operator="equal">
      <formula>1</formula>
    </cfRule>
    <cfRule type="cellIs" dxfId="1053" priority="1152" stopIfTrue="1" operator="equal">
      <formula>3</formula>
    </cfRule>
  </conditionalFormatting>
  <conditionalFormatting sqref="O1239">
    <cfRule type="expression" dxfId="1052" priority="1153" stopIfTrue="1">
      <formula>IF(AND(O1239&gt;0,#REF!=1),1,0)</formula>
    </cfRule>
    <cfRule type="expression" dxfId="1051" priority="1154" stopIfTrue="1">
      <formula>IF(AND(O1239&gt;0,#REF!=1),1,0)</formula>
    </cfRule>
    <cfRule type="expression" dxfId="1050" priority="1155" stopIfTrue="1">
      <formula>IF(AND(O1239&gt;0,#REF!=1),1,0)</formula>
    </cfRule>
  </conditionalFormatting>
  <conditionalFormatting sqref="P1239">
    <cfRule type="expression" dxfId="1049" priority="1156" stopIfTrue="1">
      <formula>IF(AND(#REF!&gt;0,#REF!=1),1,0)</formula>
    </cfRule>
    <cfRule type="expression" dxfId="1048" priority="1157" stopIfTrue="1">
      <formula>IF(AND(#REF!&gt;0,#REF!=1),1,0)</formula>
    </cfRule>
    <cfRule type="expression" dxfId="1047" priority="1158" stopIfTrue="1">
      <formula>IF(AND(#REF!&gt;0,#REF!=1),1,0)</formula>
    </cfRule>
  </conditionalFormatting>
  <conditionalFormatting sqref="K1233">
    <cfRule type="cellIs" dxfId="1046" priority="1135" stopIfTrue="1" operator="equal">
      <formula>1</formula>
    </cfRule>
    <cfRule type="cellIs" dxfId="1045" priority="1136" stopIfTrue="1" operator="equal">
      <formula>3</formula>
    </cfRule>
  </conditionalFormatting>
  <conditionalFormatting sqref="L1233">
    <cfRule type="cellIs" dxfId="1044" priority="1137" stopIfTrue="1" operator="equal">
      <formula>1</formula>
    </cfRule>
    <cfRule type="cellIs" dxfId="1043" priority="1138" stopIfTrue="1" operator="equal">
      <formula>3</formula>
    </cfRule>
  </conditionalFormatting>
  <conditionalFormatting sqref="M1233:N1233">
    <cfRule type="cellIs" dxfId="1042" priority="1139" stopIfTrue="1" operator="equal">
      <formula>1</formula>
    </cfRule>
    <cfRule type="cellIs" dxfId="1041" priority="1140" stopIfTrue="1" operator="equal">
      <formula>3</formula>
    </cfRule>
  </conditionalFormatting>
  <conditionalFormatting sqref="O1233">
    <cfRule type="expression" dxfId="1040" priority="1141" stopIfTrue="1">
      <formula>IF(AND(O1233&gt;0,#REF!=1),1,0)</formula>
    </cfRule>
    <cfRule type="expression" dxfId="1039" priority="1142" stopIfTrue="1">
      <formula>IF(AND(O1233&gt;0,#REF!=1),1,0)</formula>
    </cfRule>
    <cfRule type="expression" dxfId="1038" priority="1143" stopIfTrue="1">
      <formula>IF(AND(O1233&gt;0,#REF!=1),1,0)</formula>
    </cfRule>
  </conditionalFormatting>
  <conditionalFormatting sqref="P1233">
    <cfRule type="expression" dxfId="1037" priority="1144" stopIfTrue="1">
      <formula>IF(AND(#REF!&gt;0,#REF!=1),1,0)</formula>
    </cfRule>
    <cfRule type="expression" dxfId="1036" priority="1145" stopIfTrue="1">
      <formula>IF(AND(#REF!&gt;0,#REF!=1),1,0)</formula>
    </cfRule>
    <cfRule type="expression" dxfId="1035" priority="1146" stopIfTrue="1">
      <formula>IF(AND(#REF!&gt;0,#REF!=1),1,0)</formula>
    </cfRule>
  </conditionalFormatting>
  <conditionalFormatting sqref="K1231">
    <cfRule type="cellIs" dxfId="1034" priority="1123" stopIfTrue="1" operator="equal">
      <formula>1</formula>
    </cfRule>
    <cfRule type="cellIs" dxfId="1033" priority="1124" stopIfTrue="1" operator="equal">
      <formula>3</formula>
    </cfRule>
  </conditionalFormatting>
  <conditionalFormatting sqref="L1231">
    <cfRule type="cellIs" dxfId="1032" priority="1125" stopIfTrue="1" operator="equal">
      <formula>1</formula>
    </cfRule>
    <cfRule type="cellIs" dxfId="1031" priority="1126" stopIfTrue="1" operator="equal">
      <formula>3</formula>
    </cfRule>
  </conditionalFormatting>
  <conditionalFormatting sqref="M1231:N1231">
    <cfRule type="cellIs" dxfId="1030" priority="1127" stopIfTrue="1" operator="equal">
      <formula>1</formula>
    </cfRule>
    <cfRule type="cellIs" dxfId="1029" priority="1128" stopIfTrue="1" operator="equal">
      <formula>3</formula>
    </cfRule>
  </conditionalFormatting>
  <conditionalFormatting sqref="O1231">
    <cfRule type="expression" dxfId="1028" priority="1129" stopIfTrue="1">
      <formula>IF(AND(O1231&gt;0,#REF!=1),1,0)</formula>
    </cfRule>
    <cfRule type="expression" dxfId="1027" priority="1130" stopIfTrue="1">
      <formula>IF(AND(O1231&gt;0,#REF!=1),1,0)</formula>
    </cfRule>
    <cfRule type="expression" dxfId="1026" priority="1131" stopIfTrue="1">
      <formula>IF(AND(O1231&gt;0,#REF!=1),1,0)</formula>
    </cfRule>
  </conditionalFormatting>
  <conditionalFormatting sqref="P1231">
    <cfRule type="expression" dxfId="1025" priority="1132" stopIfTrue="1">
      <formula>IF(AND(#REF!&gt;0,#REF!=1),1,0)</formula>
    </cfRule>
    <cfRule type="expression" dxfId="1024" priority="1133" stopIfTrue="1">
      <formula>IF(AND(#REF!&gt;0,#REF!=1),1,0)</formula>
    </cfRule>
    <cfRule type="expression" dxfId="1023" priority="1134" stopIfTrue="1">
      <formula>IF(AND(#REF!&gt;0,#REF!=1),1,0)</formula>
    </cfRule>
  </conditionalFormatting>
  <conditionalFormatting sqref="K150">
    <cfRule type="cellIs" dxfId="1022" priority="1111" stopIfTrue="1" operator="equal">
      <formula>1</formula>
    </cfRule>
    <cfRule type="cellIs" dxfId="1021" priority="1112" stopIfTrue="1" operator="equal">
      <formula>3</formula>
    </cfRule>
  </conditionalFormatting>
  <conditionalFormatting sqref="L150">
    <cfRule type="cellIs" dxfId="1020" priority="1113" stopIfTrue="1" operator="equal">
      <formula>1</formula>
    </cfRule>
    <cfRule type="cellIs" dxfId="1019" priority="1114" stopIfTrue="1" operator="equal">
      <formula>3</formula>
    </cfRule>
  </conditionalFormatting>
  <conditionalFormatting sqref="M150:N150 AX150 AV150 AQ150:AT150">
    <cfRule type="cellIs" dxfId="1018" priority="1115" stopIfTrue="1" operator="equal">
      <formula>1</formula>
    </cfRule>
    <cfRule type="cellIs" dxfId="1017" priority="1116" stopIfTrue="1" operator="equal">
      <formula>3</formula>
    </cfRule>
  </conditionalFormatting>
  <conditionalFormatting sqref="P1175:P1176">
    <cfRule type="expression" dxfId="1016" priority="1109" stopIfTrue="1">
      <formula>IF(#REF!=1,1,0)</formula>
    </cfRule>
    <cfRule type="expression" dxfId="1015" priority="1110" stopIfTrue="1">
      <formula>IF(#REF!=1,1,0)</formula>
    </cfRule>
  </conditionalFormatting>
  <conditionalFormatting sqref="K1199">
    <cfRule type="cellIs" dxfId="1014" priority="1097" stopIfTrue="1" operator="equal">
      <formula>1</formula>
    </cfRule>
    <cfRule type="cellIs" dxfId="1013" priority="1098" stopIfTrue="1" operator="equal">
      <formula>3</formula>
    </cfRule>
  </conditionalFormatting>
  <conditionalFormatting sqref="L1199">
    <cfRule type="cellIs" dxfId="1012" priority="1099" stopIfTrue="1" operator="equal">
      <formula>1</formula>
    </cfRule>
    <cfRule type="cellIs" dxfId="1011" priority="1100" stopIfTrue="1" operator="equal">
      <formula>3</formula>
    </cfRule>
  </conditionalFormatting>
  <conditionalFormatting sqref="M1199:N1199">
    <cfRule type="cellIs" dxfId="1010" priority="1101" stopIfTrue="1" operator="equal">
      <formula>1</formula>
    </cfRule>
    <cfRule type="cellIs" dxfId="1009" priority="1102" stopIfTrue="1" operator="equal">
      <formula>3</formula>
    </cfRule>
  </conditionalFormatting>
  <conditionalFormatting sqref="O1199">
    <cfRule type="expression" dxfId="1008" priority="1103" stopIfTrue="1">
      <formula>IF(AND(O1199&gt;0,#REF!=1),1,0)</formula>
    </cfRule>
    <cfRule type="expression" dxfId="1007" priority="1104" stopIfTrue="1">
      <formula>IF(AND(O1199&gt;0,#REF!=1),1,0)</formula>
    </cfRule>
    <cfRule type="expression" dxfId="1006" priority="1105" stopIfTrue="1">
      <formula>IF(AND(O1199&gt;0,#REF!=1),1,0)</formula>
    </cfRule>
  </conditionalFormatting>
  <conditionalFormatting sqref="P1199">
    <cfRule type="expression" dxfId="1005" priority="1106" stopIfTrue="1">
      <formula>IF(AND(#REF!&gt;0,#REF!=1),1,0)</formula>
    </cfRule>
    <cfRule type="expression" dxfId="1004" priority="1107" stopIfTrue="1">
      <formula>IF(AND(#REF!&gt;0,#REF!=1),1,0)</formula>
    </cfRule>
    <cfRule type="expression" dxfId="1003" priority="1108" stopIfTrue="1">
      <formula>IF(AND(#REF!&gt;0,#REF!=1),1,0)</formula>
    </cfRule>
  </conditionalFormatting>
  <conditionalFormatting sqref="K2014:K2015">
    <cfRule type="cellIs" dxfId="1002" priority="1085" stopIfTrue="1" operator="equal">
      <formula>1</formula>
    </cfRule>
    <cfRule type="cellIs" dxfId="1001" priority="1086" stopIfTrue="1" operator="equal">
      <formula>3</formula>
    </cfRule>
  </conditionalFormatting>
  <conditionalFormatting sqref="L2014:L2015">
    <cfRule type="cellIs" dxfId="1000" priority="1087" stopIfTrue="1" operator="equal">
      <formula>1</formula>
    </cfRule>
    <cfRule type="cellIs" dxfId="999" priority="1088" stopIfTrue="1" operator="equal">
      <formula>3</formula>
    </cfRule>
  </conditionalFormatting>
  <conditionalFormatting sqref="M2014:N2015">
    <cfRule type="cellIs" dxfId="998" priority="1089" stopIfTrue="1" operator="equal">
      <formula>1</formula>
    </cfRule>
    <cfRule type="cellIs" dxfId="997" priority="1090" stopIfTrue="1" operator="equal">
      <formula>3</formula>
    </cfRule>
  </conditionalFormatting>
  <conditionalFormatting sqref="O2014:O2015">
    <cfRule type="expression" dxfId="996" priority="1091" stopIfTrue="1">
      <formula>IF(AND(O2014&gt;0,#REF!=1),1,0)</formula>
    </cfRule>
    <cfRule type="expression" dxfId="995" priority="1092" stopIfTrue="1">
      <formula>IF(AND(O2014&gt;0,#REF!=1),1,0)</formula>
    </cfRule>
    <cfRule type="expression" dxfId="994" priority="1093" stopIfTrue="1">
      <formula>IF(AND(O2014&gt;0,#REF!=1),1,0)</formula>
    </cfRule>
  </conditionalFormatting>
  <conditionalFormatting sqref="P2014:P2015">
    <cfRule type="expression" dxfId="993" priority="1094" stopIfTrue="1">
      <formula>IF(AND(#REF!&gt;0,#REF!=1),1,0)</formula>
    </cfRule>
    <cfRule type="expression" dxfId="992" priority="1095" stopIfTrue="1">
      <formula>IF(AND(#REF!&gt;0,#REF!=1),1,0)</formula>
    </cfRule>
    <cfRule type="expression" dxfId="991" priority="1096" stopIfTrue="1">
      <formula>IF(AND(#REF!&gt;0,#REF!=1),1,0)</formula>
    </cfRule>
  </conditionalFormatting>
  <conditionalFormatting sqref="K566:K610 K613:K614">
    <cfRule type="cellIs" dxfId="990" priority="1073" stopIfTrue="1" operator="equal">
      <formula>1</formula>
    </cfRule>
    <cfRule type="cellIs" dxfId="989" priority="1074" stopIfTrue="1" operator="equal">
      <formula>3</formula>
    </cfRule>
  </conditionalFormatting>
  <conditionalFormatting sqref="L566:L610 L613:L614">
    <cfRule type="cellIs" dxfId="988" priority="1075" stopIfTrue="1" operator="equal">
      <formula>1</formula>
    </cfRule>
    <cfRule type="cellIs" dxfId="987" priority="1076" stopIfTrue="1" operator="equal">
      <formula>3</formula>
    </cfRule>
  </conditionalFormatting>
  <conditionalFormatting sqref="M566:N610 M613:N614">
    <cfRule type="cellIs" dxfId="986" priority="1077" stopIfTrue="1" operator="equal">
      <formula>1</formula>
    </cfRule>
    <cfRule type="cellIs" dxfId="985" priority="1078" stopIfTrue="1" operator="equal">
      <formula>3</formula>
    </cfRule>
  </conditionalFormatting>
  <conditionalFormatting sqref="O566:O610 O613:O614">
    <cfRule type="expression" dxfId="984" priority="1079" stopIfTrue="1">
      <formula>IF(AND(O566&gt;0,#REF!=1),1,0)</formula>
    </cfRule>
    <cfRule type="expression" dxfId="983" priority="1080" stopIfTrue="1">
      <formula>IF(AND(O566&gt;0,#REF!=1),1,0)</formula>
    </cfRule>
    <cfRule type="expression" dxfId="982" priority="1081" stopIfTrue="1">
      <formula>IF(AND(O566&gt;0,#REF!=1),1,0)</formula>
    </cfRule>
  </conditionalFormatting>
  <conditionalFormatting sqref="P566:P610 P613:P614">
    <cfRule type="expression" dxfId="981" priority="1082" stopIfTrue="1">
      <formula>IF(AND(#REF!&gt;0,#REF!=1),1,0)</formula>
    </cfRule>
    <cfRule type="expression" dxfId="980" priority="1083" stopIfTrue="1">
      <formula>IF(AND(#REF!&gt;0,#REF!=1),1,0)</formula>
    </cfRule>
    <cfRule type="expression" dxfId="979" priority="1084" stopIfTrue="1">
      <formula>IF(AND(#REF!&gt;0,#REF!=1),1,0)</formula>
    </cfRule>
  </conditionalFormatting>
  <conditionalFormatting sqref="K612">
    <cfRule type="cellIs" dxfId="978" priority="1061" stopIfTrue="1" operator="equal">
      <formula>1</formula>
    </cfRule>
    <cfRule type="cellIs" dxfId="977" priority="1062" stopIfTrue="1" operator="equal">
      <formula>3</formula>
    </cfRule>
  </conditionalFormatting>
  <conditionalFormatting sqref="L612">
    <cfRule type="cellIs" dxfId="976" priority="1063" stopIfTrue="1" operator="equal">
      <formula>1</formula>
    </cfRule>
    <cfRule type="cellIs" dxfId="975" priority="1064" stopIfTrue="1" operator="equal">
      <formula>3</formula>
    </cfRule>
  </conditionalFormatting>
  <conditionalFormatting sqref="M612:N612 AX612 AV612 AQ612:AT612">
    <cfRule type="cellIs" dxfId="974" priority="1065" stopIfTrue="1" operator="equal">
      <formula>1</formula>
    </cfRule>
    <cfRule type="cellIs" dxfId="973" priority="1066" stopIfTrue="1" operator="equal">
      <formula>3</formula>
    </cfRule>
  </conditionalFormatting>
  <conditionalFormatting sqref="O612">
    <cfRule type="expression" dxfId="972" priority="1067" stopIfTrue="1">
      <formula>IF(AND(O612&gt;0,#REF!=1),1,0)</formula>
    </cfRule>
    <cfRule type="expression" dxfId="971" priority="1068" stopIfTrue="1">
      <formula>IF(AND(O612&gt;0,#REF!=1),1,0)</formula>
    </cfRule>
    <cfRule type="expression" dxfId="970" priority="1069" stopIfTrue="1">
      <formula>IF(AND(O612&gt;0,#REF!=1),1,0)</formula>
    </cfRule>
  </conditionalFormatting>
  <conditionalFormatting sqref="P612">
    <cfRule type="expression" dxfId="969" priority="1070" stopIfTrue="1">
      <formula>IF(AND(#REF!&gt;0,#REF!=1),1,0)</formula>
    </cfRule>
    <cfRule type="expression" dxfId="968" priority="1071" stopIfTrue="1">
      <formula>IF(AND(#REF!&gt;0,#REF!=1),1,0)</formula>
    </cfRule>
    <cfRule type="expression" dxfId="967" priority="1072" stopIfTrue="1">
      <formula>IF(AND(#REF!&gt;0,#REF!=1),1,0)</formula>
    </cfRule>
  </conditionalFormatting>
  <conditionalFormatting sqref="K612">
    <cfRule type="cellIs" dxfId="966" priority="1049" stopIfTrue="1" operator="equal">
      <formula>1</formula>
    </cfRule>
    <cfRule type="cellIs" dxfId="965" priority="1050" stopIfTrue="1" operator="equal">
      <formula>3</formula>
    </cfRule>
  </conditionalFormatting>
  <conditionalFormatting sqref="L612">
    <cfRule type="cellIs" dxfId="964" priority="1051" stopIfTrue="1" operator="equal">
      <formula>1</formula>
    </cfRule>
    <cfRule type="cellIs" dxfId="963" priority="1052" stopIfTrue="1" operator="equal">
      <formula>3</formula>
    </cfRule>
  </conditionalFormatting>
  <conditionalFormatting sqref="M612:N612">
    <cfRule type="cellIs" dxfId="962" priority="1053" stopIfTrue="1" operator="equal">
      <formula>1</formula>
    </cfRule>
    <cfRule type="cellIs" dxfId="961" priority="1054" stopIfTrue="1" operator="equal">
      <formula>3</formula>
    </cfRule>
  </conditionalFormatting>
  <conditionalFormatting sqref="O612">
    <cfRule type="expression" dxfId="960" priority="1055" stopIfTrue="1">
      <formula>IF(AND(O612&gt;0,#REF!=1),1,0)</formula>
    </cfRule>
    <cfRule type="expression" dxfId="959" priority="1056" stopIfTrue="1">
      <formula>IF(AND(O612&gt;0,#REF!=1),1,0)</formula>
    </cfRule>
    <cfRule type="expression" dxfId="958" priority="1057" stopIfTrue="1">
      <formula>IF(AND(O612&gt;0,#REF!=1),1,0)</formula>
    </cfRule>
  </conditionalFormatting>
  <conditionalFormatting sqref="P612">
    <cfRule type="expression" dxfId="957" priority="1058" stopIfTrue="1">
      <formula>IF(AND(#REF!&gt;0,#REF!=1),1,0)</formula>
    </cfRule>
    <cfRule type="expression" dxfId="956" priority="1059" stopIfTrue="1">
      <formula>IF(AND(#REF!&gt;0,#REF!=1),1,0)</formula>
    </cfRule>
    <cfRule type="expression" dxfId="955" priority="1060" stopIfTrue="1">
      <formula>IF(AND(#REF!&gt;0,#REF!=1),1,0)</formula>
    </cfRule>
  </conditionalFormatting>
  <conditionalFormatting sqref="K611">
    <cfRule type="cellIs" dxfId="954" priority="1037" stopIfTrue="1" operator="equal">
      <formula>1</formula>
    </cfRule>
    <cfRule type="cellIs" dxfId="953" priority="1038" stopIfTrue="1" operator="equal">
      <formula>3</formula>
    </cfRule>
  </conditionalFormatting>
  <conditionalFormatting sqref="L611">
    <cfRule type="cellIs" dxfId="952" priority="1039" stopIfTrue="1" operator="equal">
      <formula>1</formula>
    </cfRule>
    <cfRule type="cellIs" dxfId="951" priority="1040" stopIfTrue="1" operator="equal">
      <formula>3</formula>
    </cfRule>
  </conditionalFormatting>
  <conditionalFormatting sqref="M611:N611 AX611 AV611 AQ611:AT611">
    <cfRule type="cellIs" dxfId="950" priority="1041" stopIfTrue="1" operator="equal">
      <formula>1</formula>
    </cfRule>
    <cfRule type="cellIs" dxfId="949" priority="1042" stopIfTrue="1" operator="equal">
      <formula>3</formula>
    </cfRule>
  </conditionalFormatting>
  <conditionalFormatting sqref="O611">
    <cfRule type="expression" dxfId="948" priority="1043" stopIfTrue="1">
      <formula>IF(AND(O611&gt;0,#REF!=1),1,0)</formula>
    </cfRule>
    <cfRule type="expression" dxfId="947" priority="1044" stopIfTrue="1">
      <formula>IF(AND(O611&gt;0,#REF!=1),1,0)</formula>
    </cfRule>
    <cfRule type="expression" dxfId="946" priority="1045" stopIfTrue="1">
      <formula>IF(AND(O611&gt;0,#REF!=1),1,0)</formula>
    </cfRule>
  </conditionalFormatting>
  <conditionalFormatting sqref="P611">
    <cfRule type="expression" dxfId="945" priority="1046" stopIfTrue="1">
      <formula>IF(AND(#REF!&gt;0,#REF!=1),1,0)</formula>
    </cfRule>
    <cfRule type="expression" dxfId="944" priority="1047" stopIfTrue="1">
      <formula>IF(AND(#REF!&gt;0,#REF!=1),1,0)</formula>
    </cfRule>
    <cfRule type="expression" dxfId="943" priority="1048" stopIfTrue="1">
      <formula>IF(AND(#REF!&gt;0,#REF!=1),1,0)</formula>
    </cfRule>
  </conditionalFormatting>
  <conditionalFormatting sqref="K611">
    <cfRule type="cellIs" dxfId="942" priority="1025" stopIfTrue="1" operator="equal">
      <formula>1</formula>
    </cfRule>
    <cfRule type="cellIs" dxfId="941" priority="1026" stopIfTrue="1" operator="equal">
      <formula>3</formula>
    </cfRule>
  </conditionalFormatting>
  <conditionalFormatting sqref="L611">
    <cfRule type="cellIs" dxfId="940" priority="1027" stopIfTrue="1" operator="equal">
      <formula>1</formula>
    </cfRule>
    <cfRule type="cellIs" dxfId="939" priority="1028" stopIfTrue="1" operator="equal">
      <formula>3</formula>
    </cfRule>
  </conditionalFormatting>
  <conditionalFormatting sqref="M611:N611">
    <cfRule type="cellIs" dxfId="938" priority="1029" stopIfTrue="1" operator="equal">
      <formula>1</formula>
    </cfRule>
    <cfRule type="cellIs" dxfId="937" priority="1030" stopIfTrue="1" operator="equal">
      <formula>3</formula>
    </cfRule>
  </conditionalFormatting>
  <conditionalFormatting sqref="O611">
    <cfRule type="expression" dxfId="936" priority="1031" stopIfTrue="1">
      <formula>IF(AND(O611&gt;0,#REF!=1),1,0)</formula>
    </cfRule>
    <cfRule type="expression" dxfId="935" priority="1032" stopIfTrue="1">
      <formula>IF(AND(O611&gt;0,#REF!=1),1,0)</formula>
    </cfRule>
    <cfRule type="expression" dxfId="934" priority="1033" stopIfTrue="1">
      <formula>IF(AND(O611&gt;0,#REF!=1),1,0)</formula>
    </cfRule>
  </conditionalFormatting>
  <conditionalFormatting sqref="P611">
    <cfRule type="expression" dxfId="933" priority="1034" stopIfTrue="1">
      <formula>IF(AND(#REF!&gt;0,#REF!=1),1,0)</formula>
    </cfRule>
    <cfRule type="expression" dxfId="932" priority="1035" stopIfTrue="1">
      <formula>IF(AND(#REF!&gt;0,#REF!=1),1,0)</formula>
    </cfRule>
    <cfRule type="expression" dxfId="931" priority="1036" stopIfTrue="1">
      <formula>IF(AND(#REF!&gt;0,#REF!=1),1,0)</formula>
    </cfRule>
  </conditionalFormatting>
  <conditionalFormatting sqref="K1221">
    <cfRule type="cellIs" dxfId="930" priority="1013" stopIfTrue="1" operator="equal">
      <formula>1</formula>
    </cfRule>
    <cfRule type="cellIs" dxfId="929" priority="1014" stopIfTrue="1" operator="equal">
      <formula>3</formula>
    </cfRule>
  </conditionalFormatting>
  <conditionalFormatting sqref="L1221">
    <cfRule type="cellIs" dxfId="928" priority="1015" stopIfTrue="1" operator="equal">
      <formula>1</formula>
    </cfRule>
    <cfRule type="cellIs" dxfId="927" priority="1016" stopIfTrue="1" operator="equal">
      <formula>3</formula>
    </cfRule>
  </conditionalFormatting>
  <conditionalFormatting sqref="M1221:N1221">
    <cfRule type="cellIs" dxfId="926" priority="1017" stopIfTrue="1" operator="equal">
      <formula>1</formula>
    </cfRule>
    <cfRule type="cellIs" dxfId="925" priority="1018" stopIfTrue="1" operator="equal">
      <formula>3</formula>
    </cfRule>
  </conditionalFormatting>
  <conditionalFormatting sqref="O1221">
    <cfRule type="expression" dxfId="924" priority="1019" stopIfTrue="1">
      <formula>IF(AND(O1221&gt;0,#REF!=1),1,0)</formula>
    </cfRule>
    <cfRule type="expression" dxfId="923" priority="1020" stopIfTrue="1">
      <formula>IF(AND(O1221&gt;0,#REF!=1),1,0)</formula>
    </cfRule>
    <cfRule type="expression" dxfId="922" priority="1021" stopIfTrue="1">
      <formula>IF(AND(O1221&gt;0,#REF!=1),1,0)</formula>
    </cfRule>
  </conditionalFormatting>
  <conditionalFormatting sqref="P1221">
    <cfRule type="expression" dxfId="921" priority="1022" stopIfTrue="1">
      <formula>IF(AND(#REF!&gt;0,#REF!=1),1,0)</formula>
    </cfRule>
    <cfRule type="expression" dxfId="920" priority="1023" stopIfTrue="1">
      <formula>IF(AND(#REF!&gt;0,#REF!=1),1,0)</formula>
    </cfRule>
    <cfRule type="expression" dxfId="919" priority="1024" stopIfTrue="1">
      <formula>IF(AND(#REF!&gt;0,#REF!=1),1,0)</formula>
    </cfRule>
  </conditionalFormatting>
  <conditionalFormatting sqref="K1214:K1215">
    <cfRule type="cellIs" dxfId="918" priority="1001" stopIfTrue="1" operator="equal">
      <formula>1</formula>
    </cfRule>
    <cfRule type="cellIs" dxfId="917" priority="1002" stopIfTrue="1" operator="equal">
      <formula>3</formula>
    </cfRule>
  </conditionalFormatting>
  <conditionalFormatting sqref="L1214:L1215">
    <cfRule type="cellIs" dxfId="916" priority="1003" stopIfTrue="1" operator="equal">
      <formula>1</formula>
    </cfRule>
    <cfRule type="cellIs" dxfId="915" priority="1004" stopIfTrue="1" operator="equal">
      <formula>3</formula>
    </cfRule>
  </conditionalFormatting>
  <conditionalFormatting sqref="M1214:N1215">
    <cfRule type="cellIs" dxfId="914" priority="1005" stopIfTrue="1" operator="equal">
      <formula>1</formula>
    </cfRule>
    <cfRule type="cellIs" dxfId="913" priority="1006" stopIfTrue="1" operator="equal">
      <formula>3</formula>
    </cfRule>
  </conditionalFormatting>
  <conditionalFormatting sqref="O1214:O1215">
    <cfRule type="expression" dxfId="912" priority="1007" stopIfTrue="1">
      <formula>IF(AND(O1214&gt;0,#REF!=1),1,0)</formula>
    </cfRule>
    <cfRule type="expression" dxfId="911" priority="1008" stopIfTrue="1">
      <formula>IF(AND(O1214&gt;0,#REF!=1),1,0)</formula>
    </cfRule>
    <cfRule type="expression" dxfId="910" priority="1009" stopIfTrue="1">
      <formula>IF(AND(O1214&gt;0,#REF!=1),1,0)</formula>
    </cfRule>
  </conditionalFormatting>
  <conditionalFormatting sqref="P1214:P1215">
    <cfRule type="expression" dxfId="909" priority="1010" stopIfTrue="1">
      <formula>IF(AND(#REF!&gt;0,#REF!=1),1,0)</formula>
    </cfRule>
    <cfRule type="expression" dxfId="908" priority="1011" stopIfTrue="1">
      <formula>IF(AND(#REF!&gt;0,#REF!=1),1,0)</formula>
    </cfRule>
    <cfRule type="expression" dxfId="907" priority="1012" stopIfTrue="1">
      <formula>IF(AND(#REF!&gt;0,#REF!=1),1,0)</formula>
    </cfRule>
  </conditionalFormatting>
  <conditionalFormatting sqref="K1217">
    <cfRule type="cellIs" dxfId="906" priority="989" stopIfTrue="1" operator="equal">
      <formula>1</formula>
    </cfRule>
    <cfRule type="cellIs" dxfId="905" priority="990" stopIfTrue="1" operator="equal">
      <formula>3</formula>
    </cfRule>
  </conditionalFormatting>
  <conditionalFormatting sqref="L1217">
    <cfRule type="cellIs" dxfId="904" priority="991" stopIfTrue="1" operator="equal">
      <formula>1</formula>
    </cfRule>
    <cfRule type="cellIs" dxfId="903" priority="992" stopIfTrue="1" operator="equal">
      <formula>3</formula>
    </cfRule>
  </conditionalFormatting>
  <conditionalFormatting sqref="M1217:N1217">
    <cfRule type="cellIs" dxfId="902" priority="993" stopIfTrue="1" operator="equal">
      <formula>1</formula>
    </cfRule>
    <cfRule type="cellIs" dxfId="901" priority="994" stopIfTrue="1" operator="equal">
      <formula>3</formula>
    </cfRule>
  </conditionalFormatting>
  <conditionalFormatting sqref="O1217">
    <cfRule type="expression" dxfId="900" priority="995" stopIfTrue="1">
      <formula>IF(AND(O1217&gt;0,#REF!=1),1,0)</formula>
    </cfRule>
    <cfRule type="expression" dxfId="899" priority="996" stopIfTrue="1">
      <formula>IF(AND(O1217&gt;0,#REF!=1),1,0)</formula>
    </cfRule>
    <cfRule type="expression" dxfId="898" priority="997" stopIfTrue="1">
      <formula>IF(AND(O1217&gt;0,#REF!=1),1,0)</formula>
    </cfRule>
  </conditionalFormatting>
  <conditionalFormatting sqref="P1217">
    <cfRule type="expression" dxfId="897" priority="998" stopIfTrue="1">
      <formula>IF(AND(#REF!&gt;0,#REF!=1),1,0)</formula>
    </cfRule>
    <cfRule type="expression" dxfId="896" priority="999" stopIfTrue="1">
      <formula>IF(AND(#REF!&gt;0,#REF!=1),1,0)</formula>
    </cfRule>
    <cfRule type="expression" dxfId="895" priority="1000" stopIfTrue="1">
      <formula>IF(AND(#REF!&gt;0,#REF!=1),1,0)</formula>
    </cfRule>
  </conditionalFormatting>
  <conditionalFormatting sqref="K1216">
    <cfRule type="cellIs" dxfId="894" priority="977" stopIfTrue="1" operator="equal">
      <formula>1</formula>
    </cfRule>
    <cfRule type="cellIs" dxfId="893" priority="978" stopIfTrue="1" operator="equal">
      <formula>3</formula>
    </cfRule>
  </conditionalFormatting>
  <conditionalFormatting sqref="L1216">
    <cfRule type="cellIs" dxfId="892" priority="979" stopIfTrue="1" operator="equal">
      <formula>1</formula>
    </cfRule>
    <cfRule type="cellIs" dxfId="891" priority="980" stopIfTrue="1" operator="equal">
      <formula>3</formula>
    </cfRule>
  </conditionalFormatting>
  <conditionalFormatting sqref="M1216:N1216">
    <cfRule type="cellIs" dxfId="890" priority="981" stopIfTrue="1" operator="equal">
      <formula>1</formula>
    </cfRule>
    <cfRule type="cellIs" dxfId="889" priority="982" stopIfTrue="1" operator="equal">
      <formula>3</formula>
    </cfRule>
  </conditionalFormatting>
  <conditionalFormatting sqref="O1216">
    <cfRule type="expression" dxfId="888" priority="983" stopIfTrue="1">
      <formula>IF(AND(O1216&gt;0,#REF!=1),1,0)</formula>
    </cfRule>
    <cfRule type="expression" dxfId="887" priority="984" stopIfTrue="1">
      <formula>IF(AND(O1216&gt;0,#REF!=1),1,0)</formula>
    </cfRule>
    <cfRule type="expression" dxfId="886" priority="985" stopIfTrue="1">
      <formula>IF(AND(O1216&gt;0,#REF!=1),1,0)</formula>
    </cfRule>
  </conditionalFormatting>
  <conditionalFormatting sqref="P1216">
    <cfRule type="expression" dxfId="885" priority="986" stopIfTrue="1">
      <formula>IF(AND(#REF!&gt;0,#REF!=1),1,0)</formula>
    </cfRule>
    <cfRule type="expression" dxfId="884" priority="987" stopIfTrue="1">
      <formula>IF(AND(#REF!&gt;0,#REF!=1),1,0)</formula>
    </cfRule>
    <cfRule type="expression" dxfId="883" priority="988" stopIfTrue="1">
      <formula>IF(AND(#REF!&gt;0,#REF!=1),1,0)</formula>
    </cfRule>
  </conditionalFormatting>
  <conditionalFormatting sqref="K1186">
    <cfRule type="cellIs" dxfId="882" priority="953" stopIfTrue="1" operator="equal">
      <formula>1</formula>
    </cfRule>
    <cfRule type="cellIs" dxfId="881" priority="954" stopIfTrue="1" operator="equal">
      <formula>3</formula>
    </cfRule>
  </conditionalFormatting>
  <conditionalFormatting sqref="L1186">
    <cfRule type="cellIs" dxfId="880" priority="955" stopIfTrue="1" operator="equal">
      <formula>1</formula>
    </cfRule>
    <cfRule type="cellIs" dxfId="879" priority="956" stopIfTrue="1" operator="equal">
      <formula>3</formula>
    </cfRule>
  </conditionalFormatting>
  <conditionalFormatting sqref="M1186:N1186">
    <cfRule type="cellIs" dxfId="878" priority="957" stopIfTrue="1" operator="equal">
      <formula>1</formula>
    </cfRule>
    <cfRule type="cellIs" dxfId="877" priority="958" stopIfTrue="1" operator="equal">
      <formula>3</formula>
    </cfRule>
  </conditionalFormatting>
  <conditionalFormatting sqref="O1186">
    <cfRule type="expression" dxfId="876" priority="959" stopIfTrue="1">
      <formula>IF(AND(O1186&gt;0,#REF!=1),1,0)</formula>
    </cfRule>
    <cfRule type="expression" dxfId="875" priority="960" stopIfTrue="1">
      <formula>IF(AND(O1186&gt;0,#REF!=1),1,0)</formula>
    </cfRule>
    <cfRule type="expression" dxfId="874" priority="961" stopIfTrue="1">
      <formula>IF(AND(O1186&gt;0,#REF!=1),1,0)</formula>
    </cfRule>
  </conditionalFormatting>
  <conditionalFormatting sqref="P1186">
    <cfRule type="expression" dxfId="873" priority="962" stopIfTrue="1">
      <formula>IF(AND(#REF!&gt;0,#REF!=1),1,0)</formula>
    </cfRule>
    <cfRule type="expression" dxfId="872" priority="963" stopIfTrue="1">
      <formula>IF(AND(#REF!&gt;0,#REF!=1),1,0)</formula>
    </cfRule>
    <cfRule type="expression" dxfId="871" priority="964" stopIfTrue="1">
      <formula>IF(AND(#REF!&gt;0,#REF!=1),1,0)</formula>
    </cfRule>
  </conditionalFormatting>
  <conditionalFormatting sqref="K1171">
    <cfRule type="cellIs" dxfId="870" priority="941" stopIfTrue="1" operator="equal">
      <formula>1</formula>
    </cfRule>
    <cfRule type="cellIs" dxfId="869" priority="942" stopIfTrue="1" operator="equal">
      <formula>3</formula>
    </cfRule>
  </conditionalFormatting>
  <conditionalFormatting sqref="L1171">
    <cfRule type="cellIs" dxfId="868" priority="943" stopIfTrue="1" operator="equal">
      <formula>1</formula>
    </cfRule>
    <cfRule type="cellIs" dxfId="867" priority="944" stopIfTrue="1" operator="equal">
      <formula>3</formula>
    </cfRule>
  </conditionalFormatting>
  <conditionalFormatting sqref="M1171:N1171">
    <cfRule type="cellIs" dxfId="866" priority="945" stopIfTrue="1" operator="equal">
      <formula>1</formula>
    </cfRule>
    <cfRule type="cellIs" dxfId="865" priority="946" stopIfTrue="1" operator="equal">
      <formula>3</formula>
    </cfRule>
  </conditionalFormatting>
  <conditionalFormatting sqref="O1171">
    <cfRule type="expression" dxfId="864" priority="947" stopIfTrue="1">
      <formula>IF(AND(O1171&gt;0,#REF!=1),1,0)</formula>
    </cfRule>
    <cfRule type="expression" dxfId="863" priority="948" stopIfTrue="1">
      <formula>IF(AND(O1171&gt;0,#REF!=1),1,0)</formula>
    </cfRule>
    <cfRule type="expression" dxfId="862" priority="949" stopIfTrue="1">
      <formula>IF(AND(O1171&gt;0,#REF!=1),1,0)</formula>
    </cfRule>
  </conditionalFormatting>
  <conditionalFormatting sqref="P1171">
    <cfRule type="expression" dxfId="861" priority="950" stopIfTrue="1">
      <formula>IF(AND(#REF!&gt;0,#REF!=1),1,0)</formula>
    </cfRule>
    <cfRule type="expression" dxfId="860" priority="951" stopIfTrue="1">
      <formula>IF(AND(#REF!&gt;0,#REF!=1),1,0)</formula>
    </cfRule>
    <cfRule type="expression" dxfId="859" priority="952" stopIfTrue="1">
      <formula>IF(AND(#REF!&gt;0,#REF!=1),1,0)</formula>
    </cfRule>
  </conditionalFormatting>
  <conditionalFormatting sqref="K1979:K1981">
    <cfRule type="cellIs" dxfId="858" priority="929" stopIfTrue="1" operator="equal">
      <formula>1</formula>
    </cfRule>
    <cfRule type="cellIs" dxfId="857" priority="930" stopIfTrue="1" operator="equal">
      <formula>3</formula>
    </cfRule>
  </conditionalFormatting>
  <conditionalFormatting sqref="L1979:L1981">
    <cfRule type="cellIs" dxfId="856" priority="931" stopIfTrue="1" operator="equal">
      <formula>1</formula>
    </cfRule>
    <cfRule type="cellIs" dxfId="855" priority="932" stopIfTrue="1" operator="equal">
      <formula>3</formula>
    </cfRule>
  </conditionalFormatting>
  <conditionalFormatting sqref="M1979:N1981">
    <cfRule type="cellIs" dxfId="854" priority="933" stopIfTrue="1" operator="equal">
      <formula>1</formula>
    </cfRule>
    <cfRule type="cellIs" dxfId="853" priority="934" stopIfTrue="1" operator="equal">
      <formula>3</formula>
    </cfRule>
  </conditionalFormatting>
  <conditionalFormatting sqref="O1979:O1981">
    <cfRule type="expression" dxfId="852" priority="935" stopIfTrue="1">
      <formula>IF(AND(O1979&gt;0,#REF!=1),1,0)</formula>
    </cfRule>
    <cfRule type="expression" dxfId="851" priority="936" stopIfTrue="1">
      <formula>IF(AND(O1979&gt;0,#REF!=1),1,0)</formula>
    </cfRule>
    <cfRule type="expression" dxfId="850" priority="937" stopIfTrue="1">
      <formula>IF(AND(O1979&gt;0,#REF!=1),1,0)</formula>
    </cfRule>
  </conditionalFormatting>
  <conditionalFormatting sqref="P1979:P1981">
    <cfRule type="expression" dxfId="849" priority="938" stopIfTrue="1">
      <formula>IF(AND(#REF!&gt;0,#REF!=1),1,0)</formula>
    </cfRule>
    <cfRule type="expression" dxfId="848" priority="939" stopIfTrue="1">
      <formula>IF(AND(#REF!&gt;0,#REF!=1),1,0)</formula>
    </cfRule>
    <cfRule type="expression" dxfId="847" priority="940" stopIfTrue="1">
      <formula>IF(AND(#REF!&gt;0,#REF!=1),1,0)</formula>
    </cfRule>
  </conditionalFormatting>
  <conditionalFormatting sqref="K1333:K1334">
    <cfRule type="cellIs" dxfId="846" priority="917" stopIfTrue="1" operator="equal">
      <formula>1</formula>
    </cfRule>
    <cfRule type="cellIs" dxfId="845" priority="918" stopIfTrue="1" operator="equal">
      <formula>3</formula>
    </cfRule>
  </conditionalFormatting>
  <conditionalFormatting sqref="L1333:L1334">
    <cfRule type="cellIs" dxfId="844" priority="919" stopIfTrue="1" operator="equal">
      <formula>1</formula>
    </cfRule>
    <cfRule type="cellIs" dxfId="843" priority="920" stopIfTrue="1" operator="equal">
      <formula>3</formula>
    </cfRule>
  </conditionalFormatting>
  <conditionalFormatting sqref="M1333:N1334">
    <cfRule type="cellIs" dxfId="842" priority="921" stopIfTrue="1" operator="equal">
      <formula>1</formula>
    </cfRule>
    <cfRule type="cellIs" dxfId="841" priority="922" stopIfTrue="1" operator="equal">
      <formula>3</formula>
    </cfRule>
  </conditionalFormatting>
  <conditionalFormatting sqref="O1333:O1334">
    <cfRule type="expression" dxfId="840" priority="923" stopIfTrue="1">
      <formula>IF(AND(O1333&gt;0,#REF!=1),1,0)</formula>
    </cfRule>
    <cfRule type="expression" dxfId="839" priority="924" stopIfTrue="1">
      <formula>IF(AND(O1333&gt;0,#REF!=1),1,0)</formula>
    </cfRule>
    <cfRule type="expression" dxfId="838" priority="925" stopIfTrue="1">
      <formula>IF(AND(O1333&gt;0,#REF!=1),1,0)</formula>
    </cfRule>
  </conditionalFormatting>
  <conditionalFormatting sqref="P1333:P1334">
    <cfRule type="expression" dxfId="837" priority="926" stopIfTrue="1">
      <formula>IF(AND(#REF!&gt;0,#REF!=1),1,0)</formula>
    </cfRule>
    <cfRule type="expression" dxfId="836" priority="927" stopIfTrue="1">
      <formula>IF(AND(#REF!&gt;0,#REF!=1),1,0)</formula>
    </cfRule>
    <cfRule type="expression" dxfId="835" priority="928" stopIfTrue="1">
      <formula>IF(AND(#REF!&gt;0,#REF!=1),1,0)</formula>
    </cfRule>
  </conditionalFormatting>
  <conditionalFormatting sqref="P1112">
    <cfRule type="expression" dxfId="834" priority="915" stopIfTrue="1">
      <formula>IF(#REF!=1,1,0)</formula>
    </cfRule>
    <cfRule type="expression" dxfId="833" priority="916" stopIfTrue="1">
      <formula>IF(#REF!=1,1,0)</formula>
    </cfRule>
  </conditionalFormatting>
  <conditionalFormatting sqref="K1277:K1278">
    <cfRule type="cellIs" dxfId="832" priority="903" stopIfTrue="1" operator="equal">
      <formula>1</formula>
    </cfRule>
    <cfRule type="cellIs" dxfId="831" priority="904" stopIfTrue="1" operator="equal">
      <formula>3</formula>
    </cfRule>
  </conditionalFormatting>
  <conditionalFormatting sqref="L1277:L1278">
    <cfRule type="cellIs" dxfId="830" priority="905" stopIfTrue="1" operator="equal">
      <formula>1</formula>
    </cfRule>
    <cfRule type="cellIs" dxfId="829" priority="906" stopIfTrue="1" operator="equal">
      <formula>3</formula>
    </cfRule>
  </conditionalFormatting>
  <conditionalFormatting sqref="M1277:N1278">
    <cfRule type="cellIs" dxfId="828" priority="907" stopIfTrue="1" operator="equal">
      <formula>1</formula>
    </cfRule>
    <cfRule type="cellIs" dxfId="827" priority="908" stopIfTrue="1" operator="equal">
      <formula>3</formula>
    </cfRule>
  </conditionalFormatting>
  <conditionalFormatting sqref="O1277:O1278">
    <cfRule type="expression" dxfId="826" priority="909" stopIfTrue="1">
      <formula>IF(AND(O1277&gt;0,#REF!=1),1,0)</formula>
    </cfRule>
    <cfRule type="expression" dxfId="825" priority="910" stopIfTrue="1">
      <formula>IF(AND(O1277&gt;0,#REF!=1),1,0)</formula>
    </cfRule>
    <cfRule type="expression" dxfId="824" priority="911" stopIfTrue="1">
      <formula>IF(AND(O1277&gt;0,#REF!=1),1,0)</formula>
    </cfRule>
  </conditionalFormatting>
  <conditionalFormatting sqref="P1277:P1278">
    <cfRule type="expression" dxfId="823" priority="912" stopIfTrue="1">
      <formula>IF(AND(#REF!&gt;0,#REF!=1),1,0)</formula>
    </cfRule>
    <cfRule type="expression" dxfId="822" priority="913" stopIfTrue="1">
      <formula>IF(AND(#REF!&gt;0,#REF!=1),1,0)</formula>
    </cfRule>
    <cfRule type="expression" dxfId="821" priority="914" stopIfTrue="1">
      <formula>IF(AND(#REF!&gt;0,#REF!=1),1,0)</formula>
    </cfRule>
  </conditionalFormatting>
  <conditionalFormatting sqref="P1111">
    <cfRule type="expression" dxfId="820" priority="897" stopIfTrue="1">
      <formula>IF(#REF!=1,1,0)</formula>
    </cfRule>
    <cfRule type="expression" dxfId="819" priority="898" stopIfTrue="1">
      <formula>IF(#REF!=1,1,0)</formula>
    </cfRule>
  </conditionalFormatting>
  <conditionalFormatting sqref="P1113">
    <cfRule type="expression" dxfId="818" priority="895" stopIfTrue="1">
      <formula>IF(#REF!=1,1,0)</formula>
    </cfRule>
    <cfRule type="expression" dxfId="817" priority="896" stopIfTrue="1">
      <formula>IF(#REF!=1,1,0)</formula>
    </cfRule>
  </conditionalFormatting>
  <conditionalFormatting sqref="K1115">
    <cfRule type="cellIs" dxfId="816" priority="883" stopIfTrue="1" operator="equal">
      <formula>1</formula>
    </cfRule>
    <cfRule type="cellIs" dxfId="815" priority="884" stopIfTrue="1" operator="equal">
      <formula>3</formula>
    </cfRule>
  </conditionalFormatting>
  <conditionalFormatting sqref="L1115">
    <cfRule type="cellIs" dxfId="814" priority="885" stopIfTrue="1" operator="equal">
      <formula>1</formula>
    </cfRule>
    <cfRule type="cellIs" dxfId="813" priority="886" stopIfTrue="1" operator="equal">
      <formula>3</formula>
    </cfRule>
  </conditionalFormatting>
  <conditionalFormatting sqref="M1115:N1115">
    <cfRule type="cellIs" dxfId="812" priority="887" stopIfTrue="1" operator="equal">
      <formula>1</formula>
    </cfRule>
    <cfRule type="cellIs" dxfId="811" priority="888" stopIfTrue="1" operator="equal">
      <formula>3</formula>
    </cfRule>
  </conditionalFormatting>
  <conditionalFormatting sqref="O1115">
    <cfRule type="expression" dxfId="810" priority="889" stopIfTrue="1">
      <formula>IF(AND(O1115&gt;0,#REF!=1),1,0)</formula>
    </cfRule>
    <cfRule type="expression" dxfId="809" priority="890" stopIfTrue="1">
      <formula>IF(AND(O1115&gt;0,#REF!=1),1,0)</formula>
    </cfRule>
    <cfRule type="expression" dxfId="808" priority="891" stopIfTrue="1">
      <formula>IF(AND(O1115&gt;0,#REF!=1),1,0)</formula>
    </cfRule>
  </conditionalFormatting>
  <conditionalFormatting sqref="P1115">
    <cfRule type="expression" dxfId="807" priority="892" stopIfTrue="1">
      <formula>IF(AND(#REF!&gt;0,#REF!=1),1,0)</formula>
    </cfRule>
    <cfRule type="expression" dxfId="806" priority="893" stopIfTrue="1">
      <formula>IF(AND(#REF!&gt;0,#REF!=1),1,0)</formula>
    </cfRule>
    <cfRule type="expression" dxfId="805" priority="894" stopIfTrue="1">
      <formula>IF(AND(#REF!&gt;0,#REF!=1),1,0)</formula>
    </cfRule>
  </conditionalFormatting>
  <conditionalFormatting sqref="K209">
    <cfRule type="cellIs" dxfId="804" priority="871" stopIfTrue="1" operator="equal">
      <formula>1</formula>
    </cfRule>
    <cfRule type="cellIs" dxfId="803" priority="872" stopIfTrue="1" operator="equal">
      <formula>3</formula>
    </cfRule>
  </conditionalFormatting>
  <conditionalFormatting sqref="L209">
    <cfRule type="cellIs" dxfId="802" priority="873" stopIfTrue="1" operator="equal">
      <formula>1</formula>
    </cfRule>
    <cfRule type="cellIs" dxfId="801" priority="874" stopIfTrue="1" operator="equal">
      <formula>3</formula>
    </cfRule>
  </conditionalFormatting>
  <conditionalFormatting sqref="M209:N209 AX209 AV209 AQ209:AT209">
    <cfRule type="cellIs" dxfId="800" priority="875" stopIfTrue="1" operator="equal">
      <formula>1</formula>
    </cfRule>
    <cfRule type="cellIs" dxfId="799" priority="876" stopIfTrue="1" operator="equal">
      <formula>3</formula>
    </cfRule>
  </conditionalFormatting>
  <conditionalFormatting sqref="K276">
    <cfRule type="cellIs" dxfId="798" priority="859" stopIfTrue="1" operator="equal">
      <formula>1</formula>
    </cfRule>
    <cfRule type="cellIs" dxfId="797" priority="860" stopIfTrue="1" operator="equal">
      <formula>3</formula>
    </cfRule>
  </conditionalFormatting>
  <conditionalFormatting sqref="L276">
    <cfRule type="cellIs" dxfId="796" priority="861" stopIfTrue="1" operator="equal">
      <formula>1</formula>
    </cfRule>
    <cfRule type="cellIs" dxfId="795" priority="862" stopIfTrue="1" operator="equal">
      <formula>3</formula>
    </cfRule>
  </conditionalFormatting>
  <conditionalFormatting sqref="AQ276:AT276 AV276 AX276 M276:N276">
    <cfRule type="cellIs" dxfId="794" priority="863" stopIfTrue="1" operator="equal">
      <formula>1</formula>
    </cfRule>
    <cfRule type="cellIs" dxfId="793" priority="864" stopIfTrue="1" operator="equal">
      <formula>3</formula>
    </cfRule>
  </conditionalFormatting>
  <conditionalFormatting sqref="K1286">
    <cfRule type="cellIs" dxfId="792" priority="847" stopIfTrue="1" operator="equal">
      <formula>1</formula>
    </cfRule>
    <cfRule type="cellIs" dxfId="791" priority="848" stopIfTrue="1" operator="equal">
      <formula>3</formula>
    </cfRule>
  </conditionalFormatting>
  <conditionalFormatting sqref="L1286">
    <cfRule type="cellIs" dxfId="790" priority="849" stopIfTrue="1" operator="equal">
      <formula>1</formula>
    </cfRule>
    <cfRule type="cellIs" dxfId="789" priority="850" stopIfTrue="1" operator="equal">
      <formula>3</formula>
    </cfRule>
  </conditionalFormatting>
  <conditionalFormatting sqref="M1286:N1286">
    <cfRule type="cellIs" dxfId="788" priority="851" stopIfTrue="1" operator="equal">
      <formula>1</formula>
    </cfRule>
    <cfRule type="cellIs" dxfId="787" priority="852" stopIfTrue="1" operator="equal">
      <formula>3</formula>
    </cfRule>
  </conditionalFormatting>
  <conditionalFormatting sqref="O1286">
    <cfRule type="expression" dxfId="786" priority="853" stopIfTrue="1">
      <formula>IF(AND(O1286&gt;0,#REF!=1),1,0)</formula>
    </cfRule>
    <cfRule type="expression" dxfId="785" priority="854" stopIfTrue="1">
      <formula>IF(AND(O1286&gt;0,#REF!=1),1,0)</formula>
    </cfRule>
    <cfRule type="expression" dxfId="784" priority="855" stopIfTrue="1">
      <formula>IF(AND(O1286&gt;0,#REF!=1),1,0)</formula>
    </cfRule>
  </conditionalFormatting>
  <conditionalFormatting sqref="P1286">
    <cfRule type="expression" dxfId="783" priority="856" stopIfTrue="1">
      <formula>IF(AND(#REF!&gt;0,#REF!=1),1,0)</formula>
    </cfRule>
    <cfRule type="expression" dxfId="782" priority="857" stopIfTrue="1">
      <formula>IF(AND(#REF!&gt;0,#REF!=1),1,0)</formula>
    </cfRule>
    <cfRule type="expression" dxfId="781" priority="858" stopIfTrue="1">
      <formula>IF(AND(#REF!&gt;0,#REF!=1),1,0)</formula>
    </cfRule>
  </conditionalFormatting>
  <conditionalFormatting sqref="K1908">
    <cfRule type="cellIs" dxfId="780" priority="835" stopIfTrue="1" operator="equal">
      <formula>1</formula>
    </cfRule>
    <cfRule type="cellIs" dxfId="779" priority="836" stopIfTrue="1" operator="equal">
      <formula>3</formula>
    </cfRule>
  </conditionalFormatting>
  <conditionalFormatting sqref="L1908">
    <cfRule type="cellIs" dxfId="778" priority="837" stopIfTrue="1" operator="equal">
      <formula>1</formula>
    </cfRule>
    <cfRule type="cellIs" dxfId="777" priority="838" stopIfTrue="1" operator="equal">
      <formula>3</formula>
    </cfRule>
  </conditionalFormatting>
  <conditionalFormatting sqref="M1908:N1908">
    <cfRule type="cellIs" dxfId="776" priority="839" stopIfTrue="1" operator="equal">
      <formula>1</formula>
    </cfRule>
    <cfRule type="cellIs" dxfId="775" priority="840" stopIfTrue="1" operator="equal">
      <formula>3</formula>
    </cfRule>
  </conditionalFormatting>
  <conditionalFormatting sqref="O1908">
    <cfRule type="expression" dxfId="774" priority="841" stopIfTrue="1">
      <formula>IF(AND(O1908&gt;0,#REF!=1),1,0)</formula>
    </cfRule>
    <cfRule type="expression" dxfId="773" priority="842" stopIfTrue="1">
      <formula>IF(AND(O1908&gt;0,#REF!=1),1,0)</formula>
    </cfRule>
    <cfRule type="expression" dxfId="772" priority="843" stopIfTrue="1">
      <formula>IF(AND(O1908&gt;0,#REF!=1),1,0)</formula>
    </cfRule>
  </conditionalFormatting>
  <conditionalFormatting sqref="P1908">
    <cfRule type="expression" dxfId="771" priority="844" stopIfTrue="1">
      <formula>IF(AND(#REF!&gt;0,#REF!=1),1,0)</formula>
    </cfRule>
    <cfRule type="expression" dxfId="770" priority="845" stopIfTrue="1">
      <formula>IF(AND(#REF!&gt;0,#REF!=1),1,0)</formula>
    </cfRule>
    <cfRule type="expression" dxfId="769" priority="846" stopIfTrue="1">
      <formula>IF(AND(#REF!&gt;0,#REF!=1),1,0)</formula>
    </cfRule>
  </conditionalFormatting>
  <conditionalFormatting sqref="K493:K496">
    <cfRule type="cellIs" dxfId="768" priority="823" stopIfTrue="1" operator="equal">
      <formula>1</formula>
    </cfRule>
    <cfRule type="cellIs" dxfId="767" priority="824" stopIfTrue="1" operator="equal">
      <formula>3</formula>
    </cfRule>
  </conditionalFormatting>
  <conditionalFormatting sqref="L493:L496">
    <cfRule type="cellIs" dxfId="766" priority="825" stopIfTrue="1" operator="equal">
      <formula>1</formula>
    </cfRule>
    <cfRule type="cellIs" dxfId="765" priority="826" stopIfTrue="1" operator="equal">
      <formula>3</formula>
    </cfRule>
  </conditionalFormatting>
  <conditionalFormatting sqref="M493:N496 AX493:AX496 AV493:AV496 AQ493:AT496">
    <cfRule type="cellIs" dxfId="764" priority="827" stopIfTrue="1" operator="equal">
      <formula>1</formula>
    </cfRule>
    <cfRule type="cellIs" dxfId="763" priority="828" stopIfTrue="1" operator="equal">
      <formula>3</formula>
    </cfRule>
  </conditionalFormatting>
  <conditionalFormatting sqref="K1842:K1846">
    <cfRule type="cellIs" dxfId="762" priority="809" stopIfTrue="1" operator="equal">
      <formula>1</formula>
    </cfRule>
    <cfRule type="cellIs" dxfId="761" priority="810" stopIfTrue="1" operator="equal">
      <formula>3</formula>
    </cfRule>
  </conditionalFormatting>
  <conditionalFormatting sqref="L1842:L1846">
    <cfRule type="cellIs" dxfId="760" priority="811" stopIfTrue="1" operator="equal">
      <formula>1</formula>
    </cfRule>
    <cfRule type="cellIs" dxfId="759" priority="812" stopIfTrue="1" operator="equal">
      <formula>3</formula>
    </cfRule>
  </conditionalFormatting>
  <conditionalFormatting sqref="M1842:M1846">
    <cfRule type="cellIs" dxfId="758" priority="813" stopIfTrue="1" operator="equal">
      <formula>1</formula>
    </cfRule>
    <cfRule type="cellIs" dxfId="757" priority="814" stopIfTrue="1" operator="equal">
      <formula>3</formula>
    </cfRule>
  </conditionalFormatting>
  <conditionalFormatting sqref="O1842:O1846">
    <cfRule type="expression" dxfId="756" priority="815" stopIfTrue="1">
      <formula>IF(AND(O1842&gt;0,#REF!=1),1,0)</formula>
    </cfRule>
    <cfRule type="expression" dxfId="755" priority="816" stopIfTrue="1">
      <formula>IF(AND(O1842&gt;0,#REF!=1),1,0)</formula>
    </cfRule>
    <cfRule type="expression" dxfId="754" priority="817" stopIfTrue="1">
      <formula>IF(AND(O1842&gt;0,#REF!=1),1,0)</formula>
    </cfRule>
  </conditionalFormatting>
  <conditionalFormatting sqref="P1842:P1846">
    <cfRule type="expression" dxfId="753" priority="818" stopIfTrue="1">
      <formula>IF(AND(#REF!&gt;0,#REF!=1),1,0)</formula>
    </cfRule>
    <cfRule type="expression" dxfId="752" priority="819" stopIfTrue="1">
      <formula>IF(AND(#REF!&gt;0,#REF!=1),1,0)</formula>
    </cfRule>
    <cfRule type="expression" dxfId="751" priority="820" stopIfTrue="1">
      <formula>IF(AND(#REF!&gt;0,#REF!=1),1,0)</formula>
    </cfRule>
  </conditionalFormatting>
  <conditionalFormatting sqref="N1842:N1846">
    <cfRule type="cellIs" dxfId="750" priority="821" stopIfTrue="1" operator="equal">
      <formula>1</formula>
    </cfRule>
    <cfRule type="cellIs" dxfId="749" priority="822" stopIfTrue="1" operator="equal">
      <formula>3</formula>
    </cfRule>
  </conditionalFormatting>
  <conditionalFormatting sqref="K502">
    <cfRule type="cellIs" dxfId="748" priority="797" stopIfTrue="1" operator="equal">
      <formula>1</formula>
    </cfRule>
    <cfRule type="cellIs" dxfId="747" priority="798" stopIfTrue="1" operator="equal">
      <formula>3</formula>
    </cfRule>
  </conditionalFormatting>
  <conditionalFormatting sqref="L502">
    <cfRule type="cellIs" dxfId="746" priority="799" stopIfTrue="1" operator="equal">
      <formula>1</formula>
    </cfRule>
    <cfRule type="cellIs" dxfId="745" priority="800" stopIfTrue="1" operator="equal">
      <formula>3</formula>
    </cfRule>
  </conditionalFormatting>
  <conditionalFormatting sqref="AQ502:AT502 AV502 AX502 M502:N502">
    <cfRule type="cellIs" dxfId="744" priority="801" stopIfTrue="1" operator="equal">
      <formula>1</formula>
    </cfRule>
    <cfRule type="cellIs" dxfId="743" priority="802" stopIfTrue="1" operator="equal">
      <formula>3</formula>
    </cfRule>
  </conditionalFormatting>
  <conditionalFormatting sqref="P1878:P1879">
    <cfRule type="expression" dxfId="742" priority="795" stopIfTrue="1">
      <formula>IF(#REF!=1,1,0)</formula>
    </cfRule>
    <cfRule type="expression" dxfId="741" priority="796" stopIfTrue="1">
      <formula>IF(#REF!=1,1,0)</formula>
    </cfRule>
  </conditionalFormatting>
  <conditionalFormatting sqref="K1873:K1877">
    <cfRule type="cellIs" dxfId="740" priority="781" stopIfTrue="1" operator="equal">
      <formula>1</formula>
    </cfRule>
    <cfRule type="cellIs" dxfId="739" priority="782" stopIfTrue="1" operator="equal">
      <formula>3</formula>
    </cfRule>
  </conditionalFormatting>
  <conditionalFormatting sqref="L1873:L1877">
    <cfRule type="cellIs" dxfId="738" priority="783" stopIfTrue="1" operator="equal">
      <formula>1</formula>
    </cfRule>
    <cfRule type="cellIs" dxfId="737" priority="784" stopIfTrue="1" operator="equal">
      <formula>3</formula>
    </cfRule>
  </conditionalFormatting>
  <conditionalFormatting sqref="M1873:M1877">
    <cfRule type="cellIs" dxfId="736" priority="785" stopIfTrue="1" operator="equal">
      <formula>1</formula>
    </cfRule>
    <cfRule type="cellIs" dxfId="735" priority="786" stopIfTrue="1" operator="equal">
      <formula>3</formula>
    </cfRule>
  </conditionalFormatting>
  <conditionalFormatting sqref="O1873:O1877">
    <cfRule type="expression" dxfId="734" priority="787" stopIfTrue="1">
      <formula>IF(AND(O1873&gt;0,#REF!=1),1,0)</formula>
    </cfRule>
    <cfRule type="expression" dxfId="733" priority="788" stopIfTrue="1">
      <formula>IF(AND(O1873&gt;0,#REF!=1),1,0)</formula>
    </cfRule>
    <cfRule type="expression" dxfId="732" priority="789" stopIfTrue="1">
      <formula>IF(AND(O1873&gt;0,#REF!=1),1,0)</formula>
    </cfRule>
  </conditionalFormatting>
  <conditionalFormatting sqref="P1873:P1877">
    <cfRule type="expression" dxfId="731" priority="790" stopIfTrue="1">
      <formula>IF(AND(#REF!&gt;0,#REF!=1),1,0)</formula>
    </cfRule>
    <cfRule type="expression" dxfId="730" priority="791" stopIfTrue="1">
      <formula>IF(AND(#REF!&gt;0,#REF!=1),1,0)</formula>
    </cfRule>
    <cfRule type="expression" dxfId="729" priority="792" stopIfTrue="1">
      <formula>IF(AND(#REF!&gt;0,#REF!=1),1,0)</formula>
    </cfRule>
  </conditionalFormatting>
  <conditionalFormatting sqref="N1873:N1877">
    <cfRule type="cellIs" dxfId="728" priority="793" stopIfTrue="1" operator="equal">
      <formula>1</formula>
    </cfRule>
    <cfRule type="cellIs" dxfId="727" priority="794" stopIfTrue="1" operator="equal">
      <formula>3</formula>
    </cfRule>
  </conditionalFormatting>
  <conditionalFormatting sqref="K1658">
    <cfRule type="cellIs" dxfId="726" priority="767" stopIfTrue="1" operator="equal">
      <formula>1</formula>
    </cfRule>
    <cfRule type="cellIs" dxfId="725" priority="768" stopIfTrue="1" operator="equal">
      <formula>3</formula>
    </cfRule>
  </conditionalFormatting>
  <conditionalFormatting sqref="L1658">
    <cfRule type="cellIs" dxfId="724" priority="769" stopIfTrue="1" operator="equal">
      <formula>1</formula>
    </cfRule>
    <cfRule type="cellIs" dxfId="723" priority="770" stopIfTrue="1" operator="equal">
      <formula>3</formula>
    </cfRule>
  </conditionalFormatting>
  <conditionalFormatting sqref="M1658">
    <cfRule type="cellIs" dxfId="722" priority="771" stopIfTrue="1" operator="equal">
      <formula>1</formula>
    </cfRule>
    <cfRule type="cellIs" dxfId="721" priority="772" stopIfTrue="1" operator="equal">
      <formula>3</formula>
    </cfRule>
  </conditionalFormatting>
  <conditionalFormatting sqref="O1658">
    <cfRule type="expression" dxfId="720" priority="773" stopIfTrue="1">
      <formula>IF(AND(O1658&gt;0,#REF!=1),1,0)</formula>
    </cfRule>
    <cfRule type="expression" dxfId="719" priority="774" stopIfTrue="1">
      <formula>IF(AND(O1658&gt;0,#REF!=1),1,0)</formula>
    </cfRule>
    <cfRule type="expression" dxfId="718" priority="775" stopIfTrue="1">
      <formula>IF(AND(O1658&gt;0,#REF!=1),1,0)</formula>
    </cfRule>
  </conditionalFormatting>
  <conditionalFormatting sqref="P1658">
    <cfRule type="expression" dxfId="717" priority="776" stopIfTrue="1">
      <formula>IF(AND(#REF!&gt;0,#REF!=1),1,0)</formula>
    </cfRule>
    <cfRule type="expression" dxfId="716" priority="777" stopIfTrue="1">
      <formula>IF(AND(#REF!&gt;0,#REF!=1),1,0)</formula>
    </cfRule>
    <cfRule type="expression" dxfId="715" priority="778" stopIfTrue="1">
      <formula>IF(AND(#REF!&gt;0,#REF!=1),1,0)</formula>
    </cfRule>
  </conditionalFormatting>
  <conditionalFormatting sqref="N1658">
    <cfRule type="cellIs" dxfId="714" priority="779" stopIfTrue="1" operator="equal">
      <formula>1</formula>
    </cfRule>
    <cfRule type="cellIs" dxfId="713" priority="780" stopIfTrue="1" operator="equal">
      <formula>3</formula>
    </cfRule>
  </conditionalFormatting>
  <conditionalFormatting sqref="K409">
    <cfRule type="cellIs" dxfId="712" priority="755" stopIfTrue="1" operator="equal">
      <formula>1</formula>
    </cfRule>
    <cfRule type="cellIs" dxfId="711" priority="756" stopIfTrue="1" operator="equal">
      <formula>3</formula>
    </cfRule>
  </conditionalFormatting>
  <conditionalFormatting sqref="L409">
    <cfRule type="cellIs" dxfId="710" priority="757" stopIfTrue="1" operator="equal">
      <formula>1</formula>
    </cfRule>
    <cfRule type="cellIs" dxfId="709" priority="758" stopIfTrue="1" operator="equal">
      <formula>3</formula>
    </cfRule>
  </conditionalFormatting>
  <conditionalFormatting sqref="M409:N409 AX409 AV409 AQ409:AT409">
    <cfRule type="cellIs" dxfId="708" priority="759" stopIfTrue="1" operator="equal">
      <formula>1</formula>
    </cfRule>
    <cfRule type="cellIs" dxfId="707" priority="760" stopIfTrue="1" operator="equal">
      <formula>3</formula>
    </cfRule>
  </conditionalFormatting>
  <conditionalFormatting sqref="K1319">
    <cfRule type="cellIs" dxfId="706" priority="743" stopIfTrue="1" operator="equal">
      <formula>1</formula>
    </cfRule>
    <cfRule type="cellIs" dxfId="705" priority="744" stopIfTrue="1" operator="equal">
      <formula>3</formula>
    </cfRule>
  </conditionalFormatting>
  <conditionalFormatting sqref="L1319">
    <cfRule type="cellIs" dxfId="704" priority="745" stopIfTrue="1" operator="equal">
      <formula>1</formula>
    </cfRule>
    <cfRule type="cellIs" dxfId="703" priority="746" stopIfTrue="1" operator="equal">
      <formula>3</formula>
    </cfRule>
  </conditionalFormatting>
  <conditionalFormatting sqref="M1319:N1319">
    <cfRule type="cellIs" dxfId="702" priority="747" stopIfTrue="1" operator="equal">
      <formula>1</formula>
    </cfRule>
    <cfRule type="cellIs" dxfId="701" priority="748" stopIfTrue="1" operator="equal">
      <formula>3</formula>
    </cfRule>
  </conditionalFormatting>
  <conditionalFormatting sqref="O1319">
    <cfRule type="expression" dxfId="700" priority="749" stopIfTrue="1">
      <formula>IF(AND(O1319&gt;0,#REF!=1),1,0)</formula>
    </cfRule>
    <cfRule type="expression" dxfId="699" priority="750" stopIfTrue="1">
      <formula>IF(AND(O1319&gt;0,#REF!=1),1,0)</formula>
    </cfRule>
    <cfRule type="expression" dxfId="698" priority="751" stopIfTrue="1">
      <formula>IF(AND(O1319&gt;0,#REF!=1),1,0)</formula>
    </cfRule>
  </conditionalFormatting>
  <conditionalFormatting sqref="P1319">
    <cfRule type="expression" dxfId="697" priority="752" stopIfTrue="1">
      <formula>IF(AND(#REF!&gt;0,#REF!=1),1,0)</formula>
    </cfRule>
    <cfRule type="expression" dxfId="696" priority="753" stopIfTrue="1">
      <formula>IF(AND(#REF!&gt;0,#REF!=1),1,0)</formula>
    </cfRule>
    <cfRule type="expression" dxfId="695" priority="754" stopIfTrue="1">
      <formula>IF(AND(#REF!&gt;0,#REF!=1),1,0)</formula>
    </cfRule>
  </conditionalFormatting>
  <conditionalFormatting sqref="K1453:K1454">
    <cfRule type="cellIs" dxfId="694" priority="731" stopIfTrue="1" operator="equal">
      <formula>1</formula>
    </cfRule>
    <cfRule type="cellIs" dxfId="693" priority="732" stopIfTrue="1" operator="equal">
      <formula>3</formula>
    </cfRule>
  </conditionalFormatting>
  <conditionalFormatting sqref="L1453:L1454">
    <cfRule type="cellIs" dxfId="692" priority="733" stopIfTrue="1" operator="equal">
      <formula>1</formula>
    </cfRule>
    <cfRule type="cellIs" dxfId="691" priority="734" stopIfTrue="1" operator="equal">
      <formula>3</formula>
    </cfRule>
  </conditionalFormatting>
  <conditionalFormatting sqref="M1453:N1454">
    <cfRule type="cellIs" dxfId="690" priority="735" stopIfTrue="1" operator="equal">
      <formula>1</formula>
    </cfRule>
    <cfRule type="cellIs" dxfId="689" priority="736" stopIfTrue="1" operator="equal">
      <formula>3</formula>
    </cfRule>
  </conditionalFormatting>
  <conditionalFormatting sqref="O1453:O1454">
    <cfRule type="expression" dxfId="688" priority="737" stopIfTrue="1">
      <formula>IF(AND(O1453&gt;0,#REF!=1),1,0)</formula>
    </cfRule>
    <cfRule type="expression" dxfId="687" priority="738" stopIfTrue="1">
      <formula>IF(AND(O1453&gt;0,#REF!=1),1,0)</formula>
    </cfRule>
    <cfRule type="expression" dxfId="686" priority="739" stopIfTrue="1">
      <formula>IF(AND(O1453&gt;0,#REF!=1),1,0)</formula>
    </cfRule>
  </conditionalFormatting>
  <conditionalFormatting sqref="P1453:P1454">
    <cfRule type="expression" dxfId="685" priority="740" stopIfTrue="1">
      <formula>IF(AND(#REF!&gt;0,#REF!=1),1,0)</formula>
    </cfRule>
    <cfRule type="expression" dxfId="684" priority="741" stopIfTrue="1">
      <formula>IF(AND(#REF!&gt;0,#REF!=1),1,0)</formula>
    </cfRule>
    <cfRule type="expression" dxfId="683" priority="742" stopIfTrue="1">
      <formula>IF(AND(#REF!&gt;0,#REF!=1),1,0)</formula>
    </cfRule>
  </conditionalFormatting>
  <conditionalFormatting sqref="K1344">
    <cfRule type="cellIs" dxfId="682" priority="719" stopIfTrue="1" operator="equal">
      <formula>1</formula>
    </cfRule>
    <cfRule type="cellIs" dxfId="681" priority="720" stopIfTrue="1" operator="equal">
      <formula>3</formula>
    </cfRule>
  </conditionalFormatting>
  <conditionalFormatting sqref="L1344">
    <cfRule type="cellIs" dxfId="680" priority="721" stopIfTrue="1" operator="equal">
      <formula>1</formula>
    </cfRule>
    <cfRule type="cellIs" dxfId="679" priority="722" stopIfTrue="1" operator="equal">
      <formula>3</formula>
    </cfRule>
  </conditionalFormatting>
  <conditionalFormatting sqref="M1344:N1344">
    <cfRule type="cellIs" dxfId="678" priority="723" stopIfTrue="1" operator="equal">
      <formula>1</formula>
    </cfRule>
    <cfRule type="cellIs" dxfId="677" priority="724" stopIfTrue="1" operator="equal">
      <formula>3</formula>
    </cfRule>
  </conditionalFormatting>
  <conditionalFormatting sqref="O1344">
    <cfRule type="expression" dxfId="676" priority="725" stopIfTrue="1">
      <formula>IF(AND(O1344&gt;0,#REF!=1),1,0)</formula>
    </cfRule>
    <cfRule type="expression" dxfId="675" priority="726" stopIfTrue="1">
      <formula>IF(AND(O1344&gt;0,#REF!=1),1,0)</formula>
    </cfRule>
    <cfRule type="expression" dxfId="674" priority="727" stopIfTrue="1">
      <formula>IF(AND(O1344&gt;0,#REF!=1),1,0)</formula>
    </cfRule>
  </conditionalFormatting>
  <conditionalFormatting sqref="P1344">
    <cfRule type="expression" dxfId="673" priority="728" stopIfTrue="1">
      <formula>IF(AND(#REF!&gt;0,#REF!=1),1,0)</formula>
    </cfRule>
    <cfRule type="expression" dxfId="672" priority="729" stopIfTrue="1">
      <formula>IF(AND(#REF!&gt;0,#REF!=1),1,0)</formula>
    </cfRule>
    <cfRule type="expression" dxfId="671" priority="730" stopIfTrue="1">
      <formula>IF(AND(#REF!&gt;0,#REF!=1),1,0)</formula>
    </cfRule>
  </conditionalFormatting>
  <conditionalFormatting sqref="K1353">
    <cfRule type="cellIs" dxfId="670" priority="707" stopIfTrue="1" operator="equal">
      <formula>1</formula>
    </cfRule>
    <cfRule type="cellIs" dxfId="669" priority="708" stopIfTrue="1" operator="equal">
      <formula>3</formula>
    </cfRule>
  </conditionalFormatting>
  <conditionalFormatting sqref="L1353">
    <cfRule type="cellIs" dxfId="668" priority="709" stopIfTrue="1" operator="equal">
      <formula>1</formula>
    </cfRule>
    <cfRule type="cellIs" dxfId="667" priority="710" stopIfTrue="1" operator="equal">
      <formula>3</formula>
    </cfRule>
  </conditionalFormatting>
  <conditionalFormatting sqref="M1353:N1353">
    <cfRule type="cellIs" dxfId="666" priority="711" stopIfTrue="1" operator="equal">
      <formula>1</formula>
    </cfRule>
    <cfRule type="cellIs" dxfId="665" priority="712" stopIfTrue="1" operator="equal">
      <formula>3</formula>
    </cfRule>
  </conditionalFormatting>
  <conditionalFormatting sqref="O1353">
    <cfRule type="expression" dxfId="664" priority="713" stopIfTrue="1">
      <formula>IF(AND(O1353&gt;0,#REF!=1),1,0)</formula>
    </cfRule>
    <cfRule type="expression" dxfId="663" priority="714" stopIfTrue="1">
      <formula>IF(AND(O1353&gt;0,#REF!=1),1,0)</formula>
    </cfRule>
    <cfRule type="expression" dxfId="662" priority="715" stopIfTrue="1">
      <formula>IF(AND(O1353&gt;0,#REF!=1),1,0)</formula>
    </cfRule>
  </conditionalFormatting>
  <conditionalFormatting sqref="P1353">
    <cfRule type="expression" dxfId="661" priority="716" stopIfTrue="1">
      <formula>IF(AND(#REF!&gt;0,#REF!=1),1,0)</formula>
    </cfRule>
    <cfRule type="expression" dxfId="660" priority="717" stopIfTrue="1">
      <formula>IF(AND(#REF!&gt;0,#REF!=1),1,0)</formula>
    </cfRule>
    <cfRule type="expression" dxfId="659" priority="718" stopIfTrue="1">
      <formula>IF(AND(#REF!&gt;0,#REF!=1),1,0)</formula>
    </cfRule>
  </conditionalFormatting>
  <conditionalFormatting sqref="K1358">
    <cfRule type="cellIs" dxfId="658" priority="695" stopIfTrue="1" operator="equal">
      <formula>1</formula>
    </cfRule>
    <cfRule type="cellIs" dxfId="657" priority="696" stopIfTrue="1" operator="equal">
      <formula>3</formula>
    </cfRule>
  </conditionalFormatting>
  <conditionalFormatting sqref="L1358">
    <cfRule type="cellIs" dxfId="656" priority="697" stopIfTrue="1" operator="equal">
      <formula>1</formula>
    </cfRule>
    <cfRule type="cellIs" dxfId="655" priority="698" stopIfTrue="1" operator="equal">
      <formula>3</formula>
    </cfRule>
  </conditionalFormatting>
  <conditionalFormatting sqref="M1358:N1358">
    <cfRule type="cellIs" dxfId="654" priority="699" stopIfTrue="1" operator="equal">
      <formula>1</formula>
    </cfRule>
    <cfRule type="cellIs" dxfId="653" priority="700" stopIfTrue="1" operator="equal">
      <formula>3</formula>
    </cfRule>
  </conditionalFormatting>
  <conditionalFormatting sqref="O1358">
    <cfRule type="expression" dxfId="652" priority="701" stopIfTrue="1">
      <formula>IF(AND(O1358&gt;0,#REF!=1),1,0)</formula>
    </cfRule>
    <cfRule type="expression" dxfId="651" priority="702" stopIfTrue="1">
      <formula>IF(AND(O1358&gt;0,#REF!=1),1,0)</formula>
    </cfRule>
    <cfRule type="expression" dxfId="650" priority="703" stopIfTrue="1">
      <formula>IF(AND(O1358&gt;0,#REF!=1),1,0)</formula>
    </cfRule>
  </conditionalFormatting>
  <conditionalFormatting sqref="P1358">
    <cfRule type="expression" dxfId="649" priority="704" stopIfTrue="1">
      <formula>IF(AND(#REF!&gt;0,#REF!=1),1,0)</formula>
    </cfRule>
    <cfRule type="expression" dxfId="648" priority="705" stopIfTrue="1">
      <formula>IF(AND(#REF!&gt;0,#REF!=1),1,0)</formula>
    </cfRule>
    <cfRule type="expression" dxfId="647" priority="706" stopIfTrue="1">
      <formula>IF(AND(#REF!&gt;0,#REF!=1),1,0)</formula>
    </cfRule>
  </conditionalFormatting>
  <conditionalFormatting sqref="K1369">
    <cfRule type="cellIs" dxfId="646" priority="683" stopIfTrue="1" operator="equal">
      <formula>1</formula>
    </cfRule>
    <cfRule type="cellIs" dxfId="645" priority="684" stopIfTrue="1" operator="equal">
      <formula>3</formula>
    </cfRule>
  </conditionalFormatting>
  <conditionalFormatting sqref="L1369">
    <cfRule type="cellIs" dxfId="644" priority="685" stopIfTrue="1" operator="equal">
      <formula>1</formula>
    </cfRule>
    <cfRule type="cellIs" dxfId="643" priority="686" stopIfTrue="1" operator="equal">
      <formula>3</formula>
    </cfRule>
  </conditionalFormatting>
  <conditionalFormatting sqref="M1369:N1369">
    <cfRule type="cellIs" dxfId="642" priority="687" stopIfTrue="1" operator="equal">
      <formula>1</formula>
    </cfRule>
    <cfRule type="cellIs" dxfId="641" priority="688" stopIfTrue="1" operator="equal">
      <formula>3</formula>
    </cfRule>
  </conditionalFormatting>
  <conditionalFormatting sqref="O1369">
    <cfRule type="expression" dxfId="640" priority="689" stopIfTrue="1">
      <formula>IF(AND(O1369&gt;0,#REF!=1),1,0)</formula>
    </cfRule>
    <cfRule type="expression" dxfId="639" priority="690" stopIfTrue="1">
      <formula>IF(AND(O1369&gt;0,#REF!=1),1,0)</formula>
    </cfRule>
    <cfRule type="expression" dxfId="638" priority="691" stopIfTrue="1">
      <formula>IF(AND(O1369&gt;0,#REF!=1),1,0)</formula>
    </cfRule>
  </conditionalFormatting>
  <conditionalFormatting sqref="P1369">
    <cfRule type="expression" dxfId="637" priority="692" stopIfTrue="1">
      <formula>IF(AND(#REF!&gt;0,#REF!=1),1,0)</formula>
    </cfRule>
    <cfRule type="expression" dxfId="636" priority="693" stopIfTrue="1">
      <formula>IF(AND(#REF!&gt;0,#REF!=1),1,0)</formula>
    </cfRule>
    <cfRule type="expression" dxfId="635" priority="694" stopIfTrue="1">
      <formula>IF(AND(#REF!&gt;0,#REF!=1),1,0)</formula>
    </cfRule>
  </conditionalFormatting>
  <conditionalFormatting sqref="K1381:K1382">
    <cfRule type="cellIs" dxfId="634" priority="671" stopIfTrue="1" operator="equal">
      <formula>1</formula>
    </cfRule>
    <cfRule type="cellIs" dxfId="633" priority="672" stopIfTrue="1" operator="equal">
      <formula>3</formula>
    </cfRule>
  </conditionalFormatting>
  <conditionalFormatting sqref="L1381:L1382">
    <cfRule type="cellIs" dxfId="632" priority="673" stopIfTrue="1" operator="equal">
      <formula>1</formula>
    </cfRule>
    <cfRule type="cellIs" dxfId="631" priority="674" stopIfTrue="1" operator="equal">
      <formula>3</formula>
    </cfRule>
  </conditionalFormatting>
  <conditionalFormatting sqref="M1381:N1382">
    <cfRule type="cellIs" dxfId="630" priority="675" stopIfTrue="1" operator="equal">
      <formula>1</formula>
    </cfRule>
    <cfRule type="cellIs" dxfId="629" priority="676" stopIfTrue="1" operator="equal">
      <formula>3</formula>
    </cfRule>
  </conditionalFormatting>
  <conditionalFormatting sqref="O1381:O1382">
    <cfRule type="expression" dxfId="628" priority="677" stopIfTrue="1">
      <formula>IF(AND(O1381&gt;0,#REF!=1),1,0)</formula>
    </cfRule>
    <cfRule type="expression" dxfId="627" priority="678" stopIfTrue="1">
      <formula>IF(AND(O1381&gt;0,#REF!=1),1,0)</formula>
    </cfRule>
    <cfRule type="expression" dxfId="626" priority="679" stopIfTrue="1">
      <formula>IF(AND(O1381&gt;0,#REF!=1),1,0)</formula>
    </cfRule>
  </conditionalFormatting>
  <conditionalFormatting sqref="P1381:P1382">
    <cfRule type="expression" dxfId="625" priority="680" stopIfTrue="1">
      <formula>IF(AND(#REF!&gt;0,#REF!=1),1,0)</formula>
    </cfRule>
    <cfRule type="expression" dxfId="624" priority="681" stopIfTrue="1">
      <formula>IF(AND(#REF!&gt;0,#REF!=1),1,0)</formula>
    </cfRule>
    <cfRule type="expression" dxfId="623" priority="682" stopIfTrue="1">
      <formula>IF(AND(#REF!&gt;0,#REF!=1),1,0)</formula>
    </cfRule>
  </conditionalFormatting>
  <conditionalFormatting sqref="K1379:K1380">
    <cfRule type="cellIs" dxfId="622" priority="659" stopIfTrue="1" operator="equal">
      <formula>1</formula>
    </cfRule>
    <cfRule type="cellIs" dxfId="621" priority="660" stopIfTrue="1" operator="equal">
      <formula>3</formula>
    </cfRule>
  </conditionalFormatting>
  <conditionalFormatting sqref="L1379:L1380">
    <cfRule type="cellIs" dxfId="620" priority="661" stopIfTrue="1" operator="equal">
      <formula>1</formula>
    </cfRule>
    <cfRule type="cellIs" dxfId="619" priority="662" stopIfTrue="1" operator="equal">
      <formula>3</formula>
    </cfRule>
  </conditionalFormatting>
  <conditionalFormatting sqref="M1379:N1380">
    <cfRule type="cellIs" dxfId="618" priority="663" stopIfTrue="1" operator="equal">
      <formula>1</formula>
    </cfRule>
    <cfRule type="cellIs" dxfId="617" priority="664" stopIfTrue="1" operator="equal">
      <formula>3</formula>
    </cfRule>
  </conditionalFormatting>
  <conditionalFormatting sqref="O1379:O1380">
    <cfRule type="expression" dxfId="616" priority="665" stopIfTrue="1">
      <formula>IF(AND(O1379&gt;0,#REF!=1),1,0)</formula>
    </cfRule>
    <cfRule type="expression" dxfId="615" priority="666" stopIfTrue="1">
      <formula>IF(AND(O1379&gt;0,#REF!=1),1,0)</formula>
    </cfRule>
    <cfRule type="expression" dxfId="614" priority="667" stopIfTrue="1">
      <formula>IF(AND(O1379&gt;0,#REF!=1),1,0)</formula>
    </cfRule>
  </conditionalFormatting>
  <conditionalFormatting sqref="P1379:P1380">
    <cfRule type="expression" dxfId="613" priority="668" stopIfTrue="1">
      <formula>IF(AND(#REF!&gt;0,#REF!=1),1,0)</formula>
    </cfRule>
    <cfRule type="expression" dxfId="612" priority="669" stopIfTrue="1">
      <formula>IF(AND(#REF!&gt;0,#REF!=1),1,0)</formula>
    </cfRule>
    <cfRule type="expression" dxfId="611" priority="670" stopIfTrue="1">
      <formula>IF(AND(#REF!&gt;0,#REF!=1),1,0)</formula>
    </cfRule>
  </conditionalFormatting>
  <conditionalFormatting sqref="K435">
    <cfRule type="cellIs" dxfId="610" priority="647" stopIfTrue="1" operator="equal">
      <formula>1</formula>
    </cfRule>
    <cfRule type="cellIs" dxfId="609" priority="648" stopIfTrue="1" operator="equal">
      <formula>3</formula>
    </cfRule>
  </conditionalFormatting>
  <conditionalFormatting sqref="L435">
    <cfRule type="cellIs" dxfId="608" priority="649" stopIfTrue="1" operator="equal">
      <formula>1</formula>
    </cfRule>
    <cfRule type="cellIs" dxfId="607" priority="650" stopIfTrue="1" operator="equal">
      <formula>3</formula>
    </cfRule>
  </conditionalFormatting>
  <conditionalFormatting sqref="AQ435:AT435 AV435 AX435 M435:N435">
    <cfRule type="cellIs" dxfId="606" priority="651" stopIfTrue="1" operator="equal">
      <formula>1</formula>
    </cfRule>
    <cfRule type="cellIs" dxfId="605" priority="652" stopIfTrue="1" operator="equal">
      <formula>3</formula>
    </cfRule>
  </conditionalFormatting>
  <conditionalFormatting sqref="K1664">
    <cfRule type="cellIs" dxfId="604" priority="633" stopIfTrue="1" operator="equal">
      <formula>1</formula>
    </cfRule>
    <cfRule type="cellIs" dxfId="603" priority="634" stopIfTrue="1" operator="equal">
      <formula>3</formula>
    </cfRule>
  </conditionalFormatting>
  <conditionalFormatting sqref="L1664">
    <cfRule type="cellIs" dxfId="602" priority="635" stopIfTrue="1" operator="equal">
      <formula>1</formula>
    </cfRule>
    <cfRule type="cellIs" dxfId="601" priority="636" stopIfTrue="1" operator="equal">
      <formula>3</formula>
    </cfRule>
  </conditionalFormatting>
  <conditionalFormatting sqref="M1664 AX1664 AV1664 AQ1664:AT1664">
    <cfRule type="cellIs" dxfId="600" priority="637" stopIfTrue="1" operator="equal">
      <formula>1</formula>
    </cfRule>
    <cfRule type="cellIs" dxfId="599" priority="638" stopIfTrue="1" operator="equal">
      <formula>3</formula>
    </cfRule>
  </conditionalFormatting>
  <conditionalFormatting sqref="O1664">
    <cfRule type="expression" dxfId="598" priority="639" stopIfTrue="1">
      <formula>IF(AND(O1664&gt;0,#REF!=1),1,0)</formula>
    </cfRule>
    <cfRule type="expression" dxfId="597" priority="640" stopIfTrue="1">
      <formula>IF(AND(O1664&gt;0,#REF!=1),1,0)</formula>
    </cfRule>
    <cfRule type="expression" dxfId="596" priority="641" stopIfTrue="1">
      <formula>IF(AND(O1664&gt;0,#REF!=1),1,0)</formula>
    </cfRule>
  </conditionalFormatting>
  <conditionalFormatting sqref="P1664">
    <cfRule type="expression" dxfId="595" priority="642" stopIfTrue="1">
      <formula>IF(AND(#REF!&gt;0,#REF!=1),1,0)</formula>
    </cfRule>
    <cfRule type="expression" dxfId="594" priority="643" stopIfTrue="1">
      <formula>IF(AND(#REF!&gt;0,#REF!=1),1,0)</formula>
    </cfRule>
    <cfRule type="expression" dxfId="593" priority="644" stopIfTrue="1">
      <formula>IF(AND(#REF!&gt;0,#REF!=1),1,0)</formula>
    </cfRule>
  </conditionalFormatting>
  <conditionalFormatting sqref="N1664">
    <cfRule type="cellIs" dxfId="592" priority="645" stopIfTrue="1" operator="equal">
      <formula>1</formula>
    </cfRule>
    <cfRule type="cellIs" dxfId="591" priority="646" stopIfTrue="1" operator="equal">
      <formula>3</formula>
    </cfRule>
  </conditionalFormatting>
  <conditionalFormatting sqref="K1693">
    <cfRule type="cellIs" dxfId="590" priority="619" stopIfTrue="1" operator="equal">
      <formula>1</formula>
    </cfRule>
    <cfRule type="cellIs" dxfId="589" priority="620" stopIfTrue="1" operator="equal">
      <formula>3</formula>
    </cfRule>
  </conditionalFormatting>
  <conditionalFormatting sqref="L1693">
    <cfRule type="cellIs" dxfId="588" priority="621" stopIfTrue="1" operator="equal">
      <formula>1</formula>
    </cfRule>
    <cfRule type="cellIs" dxfId="587" priority="622" stopIfTrue="1" operator="equal">
      <formula>3</formula>
    </cfRule>
  </conditionalFormatting>
  <conditionalFormatting sqref="M1693">
    <cfRule type="cellIs" dxfId="586" priority="623" stopIfTrue="1" operator="equal">
      <formula>1</formula>
    </cfRule>
    <cfRule type="cellIs" dxfId="585" priority="624" stopIfTrue="1" operator="equal">
      <formula>3</formula>
    </cfRule>
  </conditionalFormatting>
  <conditionalFormatting sqref="O1693">
    <cfRule type="expression" dxfId="584" priority="625" stopIfTrue="1">
      <formula>IF(AND(O1693&gt;0,#REF!=1),1,0)</formula>
    </cfRule>
    <cfRule type="expression" dxfId="583" priority="626" stopIfTrue="1">
      <formula>IF(AND(O1693&gt;0,#REF!=1),1,0)</formula>
    </cfRule>
    <cfRule type="expression" dxfId="582" priority="627" stopIfTrue="1">
      <formula>IF(AND(O1693&gt;0,#REF!=1),1,0)</formula>
    </cfRule>
  </conditionalFormatting>
  <conditionalFormatting sqref="P1693">
    <cfRule type="expression" dxfId="581" priority="628" stopIfTrue="1">
      <formula>IF(AND(#REF!&gt;0,#REF!=1),1,0)</formula>
    </cfRule>
    <cfRule type="expression" dxfId="580" priority="629" stopIfTrue="1">
      <formula>IF(AND(#REF!&gt;0,#REF!=1),1,0)</formula>
    </cfRule>
    <cfRule type="expression" dxfId="579" priority="630" stopIfTrue="1">
      <formula>IF(AND(#REF!&gt;0,#REF!=1),1,0)</formula>
    </cfRule>
  </conditionalFormatting>
  <conditionalFormatting sqref="N1693">
    <cfRule type="cellIs" dxfId="578" priority="631" stopIfTrue="1" operator="equal">
      <formula>1</formula>
    </cfRule>
    <cfRule type="cellIs" dxfId="577" priority="632" stopIfTrue="1" operator="equal">
      <formula>3</formula>
    </cfRule>
  </conditionalFormatting>
  <conditionalFormatting sqref="K1696">
    <cfRule type="cellIs" dxfId="576" priority="605" stopIfTrue="1" operator="equal">
      <formula>1</formula>
    </cfRule>
    <cfRule type="cellIs" dxfId="575" priority="606" stopIfTrue="1" operator="equal">
      <formula>3</formula>
    </cfRule>
  </conditionalFormatting>
  <conditionalFormatting sqref="L1696">
    <cfRule type="cellIs" dxfId="574" priority="607" stopIfTrue="1" operator="equal">
      <formula>1</formula>
    </cfRule>
    <cfRule type="cellIs" dxfId="573" priority="608" stopIfTrue="1" operator="equal">
      <formula>3</formula>
    </cfRule>
  </conditionalFormatting>
  <conditionalFormatting sqref="M1696">
    <cfRule type="cellIs" dxfId="572" priority="609" stopIfTrue="1" operator="equal">
      <formula>1</formula>
    </cfRule>
    <cfRule type="cellIs" dxfId="571" priority="610" stopIfTrue="1" operator="equal">
      <formula>3</formula>
    </cfRule>
  </conditionalFormatting>
  <conditionalFormatting sqref="O1696">
    <cfRule type="expression" dxfId="570" priority="611" stopIfTrue="1">
      <formula>IF(AND(O1696&gt;0,#REF!=1),1,0)</formula>
    </cfRule>
    <cfRule type="expression" dxfId="569" priority="612" stopIfTrue="1">
      <formula>IF(AND(O1696&gt;0,#REF!=1),1,0)</formula>
    </cfRule>
    <cfRule type="expression" dxfId="568" priority="613" stopIfTrue="1">
      <formula>IF(AND(O1696&gt;0,#REF!=1),1,0)</formula>
    </cfRule>
  </conditionalFormatting>
  <conditionalFormatting sqref="P1696">
    <cfRule type="expression" dxfId="567" priority="614" stopIfTrue="1">
      <formula>IF(AND(#REF!&gt;0,#REF!=1),1,0)</formula>
    </cfRule>
    <cfRule type="expression" dxfId="566" priority="615" stopIfTrue="1">
      <formula>IF(AND(#REF!&gt;0,#REF!=1),1,0)</formula>
    </cfRule>
    <cfRule type="expression" dxfId="565" priority="616" stopIfTrue="1">
      <formula>IF(AND(#REF!&gt;0,#REF!=1),1,0)</formula>
    </cfRule>
  </conditionalFormatting>
  <conditionalFormatting sqref="N1696">
    <cfRule type="cellIs" dxfId="564" priority="617" stopIfTrue="1" operator="equal">
      <formula>1</formula>
    </cfRule>
    <cfRule type="cellIs" dxfId="563" priority="618" stopIfTrue="1" operator="equal">
      <formula>3</formula>
    </cfRule>
  </conditionalFormatting>
  <conditionalFormatting sqref="K1628:K1637">
    <cfRule type="cellIs" dxfId="562" priority="591" stopIfTrue="1" operator="equal">
      <formula>1</formula>
    </cfRule>
    <cfRule type="cellIs" dxfId="561" priority="592" stopIfTrue="1" operator="equal">
      <formula>3</formula>
    </cfRule>
  </conditionalFormatting>
  <conditionalFormatting sqref="L1628:L1637">
    <cfRule type="cellIs" dxfId="560" priority="593" stopIfTrue="1" operator="equal">
      <formula>1</formula>
    </cfRule>
    <cfRule type="cellIs" dxfId="559" priority="594" stopIfTrue="1" operator="equal">
      <formula>3</formula>
    </cfRule>
  </conditionalFormatting>
  <conditionalFormatting sqref="M1628:M1637">
    <cfRule type="cellIs" dxfId="558" priority="595" stopIfTrue="1" operator="equal">
      <formula>1</formula>
    </cfRule>
    <cfRule type="cellIs" dxfId="557" priority="596" stopIfTrue="1" operator="equal">
      <formula>3</formula>
    </cfRule>
  </conditionalFormatting>
  <conditionalFormatting sqref="O1628:O1637">
    <cfRule type="expression" dxfId="556" priority="597" stopIfTrue="1">
      <formula>IF(AND(O1628&gt;0,#REF!=1),1,0)</formula>
    </cfRule>
    <cfRule type="expression" dxfId="555" priority="598" stopIfTrue="1">
      <formula>IF(AND(O1628&gt;0,#REF!=1),1,0)</formula>
    </cfRule>
    <cfRule type="expression" dxfId="554" priority="599" stopIfTrue="1">
      <formula>IF(AND(O1628&gt;0,#REF!=1),1,0)</formula>
    </cfRule>
  </conditionalFormatting>
  <conditionalFormatting sqref="P1628:P1637">
    <cfRule type="expression" dxfId="553" priority="600" stopIfTrue="1">
      <formula>IF(AND(#REF!&gt;0,#REF!=1),1,0)</formula>
    </cfRule>
    <cfRule type="expression" dxfId="552" priority="601" stopIfTrue="1">
      <formula>IF(AND(#REF!&gt;0,#REF!=1),1,0)</formula>
    </cfRule>
    <cfRule type="expression" dxfId="551" priority="602" stopIfTrue="1">
      <formula>IF(AND(#REF!&gt;0,#REF!=1),1,0)</formula>
    </cfRule>
  </conditionalFormatting>
  <conditionalFormatting sqref="N1628:N1637">
    <cfRule type="cellIs" dxfId="550" priority="603" stopIfTrue="1" operator="equal">
      <formula>1</formula>
    </cfRule>
    <cfRule type="cellIs" dxfId="549" priority="604" stopIfTrue="1" operator="equal">
      <formula>3</formula>
    </cfRule>
  </conditionalFormatting>
  <conditionalFormatting sqref="A750:A751">
    <cfRule type="cellIs" dxfId="548" priority="589" stopIfTrue="1" operator="equal">
      <formula>1</formula>
    </cfRule>
    <cfRule type="cellIs" dxfId="547" priority="590" stopIfTrue="1" operator="equal">
      <formula>3</formula>
    </cfRule>
  </conditionalFormatting>
  <conditionalFormatting sqref="A752">
    <cfRule type="cellIs" dxfId="546" priority="587" stopIfTrue="1" operator="equal">
      <formula>1</formula>
    </cfRule>
    <cfRule type="cellIs" dxfId="545" priority="588" stopIfTrue="1" operator="equal">
      <formula>3</formula>
    </cfRule>
  </conditionalFormatting>
  <conditionalFormatting sqref="A753">
    <cfRule type="cellIs" dxfId="544" priority="585" stopIfTrue="1" operator="equal">
      <formula>1</formula>
    </cfRule>
    <cfRule type="cellIs" dxfId="543" priority="586" stopIfTrue="1" operator="equal">
      <formula>3</formula>
    </cfRule>
  </conditionalFormatting>
  <conditionalFormatting sqref="P743:P746 P748:P753">
    <cfRule type="expression" dxfId="542" priority="583" stopIfTrue="1">
      <formula>IF(#REF!=1,1,0)</formula>
    </cfRule>
    <cfRule type="expression" dxfId="541" priority="584" stopIfTrue="1">
      <formula>IF(#REF!=1,1,0)</formula>
    </cfRule>
  </conditionalFormatting>
  <conditionalFormatting sqref="P709">
    <cfRule type="expression" dxfId="540" priority="581" stopIfTrue="1">
      <formula>IF(#REF!=1,1,0)</formula>
    </cfRule>
    <cfRule type="expression" dxfId="539" priority="582" stopIfTrue="1">
      <formula>IF(#REF!=1,1,0)</formula>
    </cfRule>
  </conditionalFormatting>
  <conditionalFormatting sqref="K9">
    <cfRule type="cellIs" dxfId="538" priority="569" stopIfTrue="1" operator="equal">
      <formula>1</formula>
    </cfRule>
    <cfRule type="cellIs" dxfId="537" priority="570" stopIfTrue="1" operator="equal">
      <formula>3</formula>
    </cfRule>
  </conditionalFormatting>
  <conditionalFormatting sqref="L9">
    <cfRule type="cellIs" dxfId="536" priority="571" stopIfTrue="1" operator="equal">
      <formula>1</formula>
    </cfRule>
    <cfRule type="cellIs" dxfId="535" priority="572" stopIfTrue="1" operator="equal">
      <formula>3</formula>
    </cfRule>
  </conditionalFormatting>
  <conditionalFormatting sqref="M9:N9 AX9 AV9 AQ9:AT9">
    <cfRule type="cellIs" dxfId="534" priority="573" stopIfTrue="1" operator="equal">
      <formula>1</formula>
    </cfRule>
    <cfRule type="cellIs" dxfId="533" priority="574" stopIfTrue="1" operator="equal">
      <formula>3</formula>
    </cfRule>
  </conditionalFormatting>
  <conditionalFormatting sqref="P715">
    <cfRule type="expression" dxfId="532" priority="567" stopIfTrue="1">
      <formula>IF(#REF!=1,1,0)</formula>
    </cfRule>
    <cfRule type="expression" dxfId="531" priority="568" stopIfTrue="1">
      <formula>IF(#REF!=1,1,0)</formula>
    </cfRule>
  </conditionalFormatting>
  <conditionalFormatting sqref="P696">
    <cfRule type="expression" dxfId="530" priority="565" stopIfTrue="1">
      <formula>IF(#REF!=1,1,0)</formula>
    </cfRule>
    <cfRule type="expression" dxfId="529" priority="566" stopIfTrue="1">
      <formula>IF(#REF!=1,1,0)</formula>
    </cfRule>
  </conditionalFormatting>
  <conditionalFormatting sqref="P712">
    <cfRule type="expression" dxfId="528" priority="563" stopIfTrue="1">
      <formula>IF(#REF!=1,1,0)</formula>
    </cfRule>
    <cfRule type="expression" dxfId="527" priority="564" stopIfTrue="1">
      <formula>IF(#REF!=1,1,0)</formula>
    </cfRule>
  </conditionalFormatting>
  <conditionalFormatting sqref="P702">
    <cfRule type="expression" dxfId="526" priority="561" stopIfTrue="1">
      <formula>IF(#REF!=1,1,0)</formula>
    </cfRule>
    <cfRule type="expression" dxfId="525" priority="562" stopIfTrue="1">
      <formula>IF(#REF!=1,1,0)</formula>
    </cfRule>
  </conditionalFormatting>
  <conditionalFormatting sqref="P705">
    <cfRule type="expression" dxfId="524" priority="559" stopIfTrue="1">
      <formula>IF(#REF!=1,1,0)</formula>
    </cfRule>
    <cfRule type="expression" dxfId="523" priority="560" stopIfTrue="1">
      <formula>IF(#REF!=1,1,0)</formula>
    </cfRule>
  </conditionalFormatting>
  <conditionalFormatting sqref="P699">
    <cfRule type="expression" dxfId="522" priority="557" stopIfTrue="1">
      <formula>IF(#REF!=1,1,0)</formula>
    </cfRule>
    <cfRule type="expression" dxfId="521" priority="558" stopIfTrue="1">
      <formula>IF(#REF!=1,1,0)</formula>
    </cfRule>
  </conditionalFormatting>
  <conditionalFormatting sqref="P747">
    <cfRule type="expression" dxfId="520" priority="555" stopIfTrue="1">
      <formula>IF(#REF!=1,1,0)</formula>
    </cfRule>
    <cfRule type="expression" dxfId="519" priority="556" stopIfTrue="1">
      <formula>IF(#REF!=1,1,0)</formula>
    </cfRule>
  </conditionalFormatting>
  <conditionalFormatting sqref="P747">
    <cfRule type="expression" dxfId="518" priority="553" stopIfTrue="1">
      <formula>IF(#REF!=1,1,0)</formula>
    </cfRule>
    <cfRule type="expression" dxfId="517" priority="554" stopIfTrue="1">
      <formula>IF(#REF!=1,1,0)</formula>
    </cfRule>
  </conditionalFormatting>
  <conditionalFormatting sqref="K30">
    <cfRule type="cellIs" dxfId="516" priority="541" stopIfTrue="1" operator="equal">
      <formula>1</formula>
    </cfRule>
    <cfRule type="cellIs" dxfId="515" priority="542" stopIfTrue="1" operator="equal">
      <formula>3</formula>
    </cfRule>
  </conditionalFormatting>
  <conditionalFormatting sqref="L30">
    <cfRule type="cellIs" dxfId="514" priority="543" stopIfTrue="1" operator="equal">
      <formula>1</formula>
    </cfRule>
    <cfRule type="cellIs" dxfId="513" priority="544" stopIfTrue="1" operator="equal">
      <formula>3</formula>
    </cfRule>
  </conditionalFormatting>
  <conditionalFormatting sqref="AQ30:AT30 AV30 AX30 M30:N30">
    <cfRule type="cellIs" dxfId="512" priority="545" stopIfTrue="1" operator="equal">
      <formula>1</formula>
    </cfRule>
    <cfRule type="cellIs" dxfId="511" priority="546" stopIfTrue="1" operator="equal">
      <formula>3</formula>
    </cfRule>
  </conditionalFormatting>
  <conditionalFormatting sqref="O3:O131 O444:O520 O543:O562 O260:O291 O307:O442 O134:O258 O533:O541 O297:O304">
    <cfRule type="expression" dxfId="510" priority="530" stopIfTrue="1">
      <formula>IF(AND(O3&gt;0,K3=1),1,0)</formula>
    </cfRule>
    <cfRule type="expression" dxfId="509" priority="531" stopIfTrue="1">
      <formula>IF(AND(O3&gt;0,L3=1),1,0)</formula>
    </cfRule>
    <cfRule type="expression" dxfId="508" priority="532" stopIfTrue="1">
      <formula>IF(AND(O3&gt;0,M3=1),1,0)</formula>
    </cfRule>
  </conditionalFormatting>
  <conditionalFormatting sqref="O3:O131 O444:O520 O543:O562 O260:O291 O307:O442 O134:O258 O533:O541 O297:O304">
    <cfRule type="expression" dxfId="507" priority="529">
      <formula>IF(AND(O3&gt;0,AP3=1),1,0)</formula>
    </cfRule>
  </conditionalFormatting>
  <conditionalFormatting sqref="P3:P131 P444:P520 P543:P562 P260:P291 P307:P442 P134:P258 P533:P541 P297:P304">
    <cfRule type="expression" dxfId="506" priority="526" stopIfTrue="1">
      <formula>IF(AND(P3&gt;0,K3=1),1,0)</formula>
    </cfRule>
    <cfRule type="expression" dxfId="505" priority="527" stopIfTrue="1">
      <formula>IF(AND(P3&gt;0,L3=1),1,0)</formula>
    </cfRule>
    <cfRule type="expression" dxfId="504" priority="528" stopIfTrue="1">
      <formula>IF(AND(P3&gt;0,M3=1),1,0)</formula>
    </cfRule>
  </conditionalFormatting>
  <conditionalFormatting sqref="P3:P131 P444:P520 P543:P562 P260:P291 P307:P442 P134:P258 P533:P541 P297:P304">
    <cfRule type="expression" dxfId="503" priority="525">
      <formula>IF(AND(P3&gt;0,AP3=1),1,0)</formula>
    </cfRule>
  </conditionalFormatting>
  <conditionalFormatting sqref="K133">
    <cfRule type="cellIs" dxfId="502" priority="519" stopIfTrue="1" operator="equal">
      <formula>1</formula>
    </cfRule>
    <cfRule type="cellIs" dxfId="501" priority="520" stopIfTrue="1" operator="equal">
      <formula>3</formula>
    </cfRule>
  </conditionalFormatting>
  <conditionalFormatting sqref="L133">
    <cfRule type="cellIs" dxfId="500" priority="521" stopIfTrue="1" operator="equal">
      <formula>1</formula>
    </cfRule>
    <cfRule type="cellIs" dxfId="499" priority="522" stopIfTrue="1" operator="equal">
      <formula>3</formula>
    </cfRule>
  </conditionalFormatting>
  <conditionalFormatting sqref="M133:N133 AX133 AV133 AQ133:AT133">
    <cfRule type="cellIs" dxfId="498" priority="523" stopIfTrue="1" operator="equal">
      <formula>1</formula>
    </cfRule>
    <cfRule type="cellIs" dxfId="497" priority="524" stopIfTrue="1" operator="equal">
      <formula>3</formula>
    </cfRule>
  </conditionalFormatting>
  <conditionalFormatting sqref="O133">
    <cfRule type="expression" dxfId="496" priority="516" stopIfTrue="1">
      <formula>IF(AND(O133&gt;0,K133=1),1,0)</formula>
    </cfRule>
    <cfRule type="expression" dxfId="495" priority="517" stopIfTrue="1">
      <formula>IF(AND(O133&gt;0,L133=1),1,0)</formula>
    </cfRule>
    <cfRule type="expression" dxfId="494" priority="518" stopIfTrue="1">
      <formula>IF(AND(O133&gt;0,M133=1),1,0)</formula>
    </cfRule>
  </conditionalFormatting>
  <conditionalFormatting sqref="O133">
    <cfRule type="expression" dxfId="493" priority="515">
      <formula>IF(AND(O133&gt;0,AP133=1),1,0)</formula>
    </cfRule>
  </conditionalFormatting>
  <conditionalFormatting sqref="P133">
    <cfRule type="expression" dxfId="492" priority="512" stopIfTrue="1">
      <formula>IF(AND(P133&gt;0,K133=1),1,0)</formula>
    </cfRule>
    <cfRule type="expression" dxfId="491" priority="513" stopIfTrue="1">
      <formula>IF(AND(P133&gt;0,L133=1),1,0)</formula>
    </cfRule>
    <cfRule type="expression" dxfId="490" priority="514" stopIfTrue="1">
      <formula>IF(AND(P133&gt;0,M133=1),1,0)</formula>
    </cfRule>
  </conditionalFormatting>
  <conditionalFormatting sqref="P133">
    <cfRule type="expression" dxfId="489" priority="511">
      <formula>IF(AND(P133&gt;0,AP133=1),1,0)</formula>
    </cfRule>
  </conditionalFormatting>
  <conditionalFormatting sqref="K132">
    <cfRule type="cellIs" dxfId="488" priority="505" stopIfTrue="1" operator="equal">
      <formula>1</formula>
    </cfRule>
    <cfRule type="cellIs" dxfId="487" priority="506" stopIfTrue="1" operator="equal">
      <formula>3</formula>
    </cfRule>
  </conditionalFormatting>
  <conditionalFormatting sqref="L132">
    <cfRule type="cellIs" dxfId="486" priority="507" stopIfTrue="1" operator="equal">
      <formula>1</formula>
    </cfRule>
    <cfRule type="cellIs" dxfId="485" priority="508" stopIfTrue="1" operator="equal">
      <formula>3</formula>
    </cfRule>
  </conditionalFormatting>
  <conditionalFormatting sqref="M132:N132 AX132 AV132 AQ132:AT132">
    <cfRule type="cellIs" dxfId="484" priority="509" stopIfTrue="1" operator="equal">
      <formula>1</formula>
    </cfRule>
    <cfRule type="cellIs" dxfId="483" priority="510" stopIfTrue="1" operator="equal">
      <formula>3</formula>
    </cfRule>
  </conditionalFormatting>
  <conditionalFormatting sqref="O132">
    <cfRule type="expression" dxfId="482" priority="502" stopIfTrue="1">
      <formula>IF(AND(O132&gt;0,K132=1),1,0)</formula>
    </cfRule>
    <cfRule type="expression" dxfId="481" priority="503" stopIfTrue="1">
      <formula>IF(AND(O132&gt;0,L132=1),1,0)</formula>
    </cfRule>
    <cfRule type="expression" dxfId="480" priority="504" stopIfTrue="1">
      <formula>IF(AND(O132&gt;0,M132=1),1,0)</formula>
    </cfRule>
  </conditionalFormatting>
  <conditionalFormatting sqref="O132">
    <cfRule type="expression" dxfId="479" priority="501">
      <formula>IF(AND(O132&gt;0,AP132=1),1,0)</formula>
    </cfRule>
  </conditionalFormatting>
  <conditionalFormatting sqref="P132">
    <cfRule type="expression" dxfId="478" priority="498" stopIfTrue="1">
      <formula>IF(AND(P132&gt;0,K132=1),1,0)</formula>
    </cfRule>
    <cfRule type="expression" dxfId="477" priority="499" stopIfTrue="1">
      <formula>IF(AND(P132&gt;0,L132=1),1,0)</formula>
    </cfRule>
    <cfRule type="expression" dxfId="476" priority="500" stopIfTrue="1">
      <formula>IF(AND(P132&gt;0,M132=1),1,0)</formula>
    </cfRule>
  </conditionalFormatting>
  <conditionalFormatting sqref="P132">
    <cfRule type="expression" dxfId="475" priority="497">
      <formula>IF(AND(P132&gt;0,AP132=1),1,0)</formula>
    </cfRule>
  </conditionalFormatting>
  <conditionalFormatting sqref="K443">
    <cfRule type="cellIs" dxfId="474" priority="491" stopIfTrue="1" operator="equal">
      <formula>1</formula>
    </cfRule>
    <cfRule type="cellIs" dxfId="473" priority="492" stopIfTrue="1" operator="equal">
      <formula>3</formula>
    </cfRule>
  </conditionalFormatting>
  <conditionalFormatting sqref="L443">
    <cfRule type="cellIs" dxfId="472" priority="493" stopIfTrue="1" operator="equal">
      <formula>1</formula>
    </cfRule>
    <cfRule type="cellIs" dxfId="471" priority="494" stopIfTrue="1" operator="equal">
      <formula>3</formula>
    </cfRule>
  </conditionalFormatting>
  <conditionalFormatting sqref="M443:N443 AX443 AV443 AQ443:AT443">
    <cfRule type="cellIs" dxfId="470" priority="495" stopIfTrue="1" operator="equal">
      <formula>1</formula>
    </cfRule>
    <cfRule type="cellIs" dxfId="469" priority="496" stopIfTrue="1" operator="equal">
      <formula>3</formula>
    </cfRule>
  </conditionalFormatting>
  <conditionalFormatting sqref="O443">
    <cfRule type="expression" dxfId="468" priority="488" stopIfTrue="1">
      <formula>IF(AND(O443&gt;0,K443=1),1,0)</formula>
    </cfRule>
    <cfRule type="expression" dxfId="467" priority="489" stopIfTrue="1">
      <formula>IF(AND(O443&gt;0,L443=1),1,0)</formula>
    </cfRule>
    <cfRule type="expression" dxfId="466" priority="490" stopIfTrue="1">
      <formula>IF(AND(O443&gt;0,M443=1),1,0)</formula>
    </cfRule>
  </conditionalFormatting>
  <conditionalFormatting sqref="O443">
    <cfRule type="expression" dxfId="465" priority="487">
      <formula>IF(AND(O443&gt;0,AP443=1),1,0)</formula>
    </cfRule>
  </conditionalFormatting>
  <conditionalFormatting sqref="P443">
    <cfRule type="expression" dxfId="464" priority="484" stopIfTrue="1">
      <formula>IF(AND(P443&gt;0,K443=1),1,0)</formula>
    </cfRule>
    <cfRule type="expression" dxfId="463" priority="485" stopIfTrue="1">
      <formula>IF(AND(P443&gt;0,L443=1),1,0)</formula>
    </cfRule>
    <cfRule type="expression" dxfId="462" priority="486" stopIfTrue="1">
      <formula>IF(AND(P443&gt;0,M443=1),1,0)</formula>
    </cfRule>
  </conditionalFormatting>
  <conditionalFormatting sqref="P443">
    <cfRule type="expression" dxfId="461" priority="483">
      <formula>IF(AND(P443&gt;0,AP443=1),1,0)</formula>
    </cfRule>
  </conditionalFormatting>
  <conditionalFormatting sqref="K618:K649">
    <cfRule type="cellIs" dxfId="460" priority="471" stopIfTrue="1" operator="equal">
      <formula>1</formula>
    </cfRule>
    <cfRule type="cellIs" dxfId="459" priority="472" stopIfTrue="1" operator="equal">
      <formula>3</formula>
    </cfRule>
  </conditionalFormatting>
  <conditionalFormatting sqref="L618:L649">
    <cfRule type="cellIs" dxfId="458" priority="473" stopIfTrue="1" operator="equal">
      <formula>1</formula>
    </cfRule>
    <cfRule type="cellIs" dxfId="457" priority="474" stopIfTrue="1" operator="equal">
      <formula>3</formula>
    </cfRule>
  </conditionalFormatting>
  <conditionalFormatting sqref="M618:N649">
    <cfRule type="cellIs" dxfId="456" priority="475" stopIfTrue="1" operator="equal">
      <formula>1</formula>
    </cfRule>
    <cfRule type="cellIs" dxfId="455" priority="476" stopIfTrue="1" operator="equal">
      <formula>3</formula>
    </cfRule>
  </conditionalFormatting>
  <conditionalFormatting sqref="O618:O649 O1387:O1428 O1436:O1440">
    <cfRule type="expression" dxfId="454" priority="477" stopIfTrue="1">
      <formula>IF(AND(O618&gt;0,#REF!=1),1,0)</formula>
    </cfRule>
    <cfRule type="expression" dxfId="453" priority="478" stopIfTrue="1">
      <formula>IF(AND(O618&gt;0,#REF!=1),1,0)</formula>
    </cfRule>
    <cfRule type="expression" dxfId="452" priority="479" stopIfTrue="1">
      <formula>IF(AND(O618&gt;0,#REF!=1),1,0)</formula>
    </cfRule>
  </conditionalFormatting>
  <conditionalFormatting sqref="P618:P649 P1387:P1428 P1436:P1440">
    <cfRule type="expression" dxfId="451" priority="480" stopIfTrue="1">
      <formula>IF(AND(#REF!&gt;0,#REF!=1),1,0)</formula>
    </cfRule>
    <cfRule type="expression" dxfId="450" priority="481" stopIfTrue="1">
      <formula>IF(AND(#REF!&gt;0,#REF!=1),1,0)</formula>
    </cfRule>
    <cfRule type="expression" dxfId="449" priority="482" stopIfTrue="1">
      <formula>IF(AND(#REF!&gt;0,#REF!=1),1,0)</formula>
    </cfRule>
  </conditionalFormatting>
  <conditionalFormatting sqref="K618:K649">
    <cfRule type="cellIs" dxfId="448" priority="459" stopIfTrue="1" operator="equal">
      <formula>1</formula>
    </cfRule>
    <cfRule type="cellIs" dxfId="447" priority="460" stopIfTrue="1" operator="equal">
      <formula>3</formula>
    </cfRule>
  </conditionalFormatting>
  <conditionalFormatting sqref="L618:L649">
    <cfRule type="cellIs" dxfId="446" priority="461" stopIfTrue="1" operator="equal">
      <formula>1</formula>
    </cfRule>
    <cfRule type="cellIs" dxfId="445" priority="462" stopIfTrue="1" operator="equal">
      <formula>3</formula>
    </cfRule>
  </conditionalFormatting>
  <conditionalFormatting sqref="M618:N649">
    <cfRule type="cellIs" dxfId="444" priority="463" stopIfTrue="1" operator="equal">
      <formula>1</formula>
    </cfRule>
    <cfRule type="cellIs" dxfId="443" priority="464" stopIfTrue="1" operator="equal">
      <formula>3</formula>
    </cfRule>
  </conditionalFormatting>
  <conditionalFormatting sqref="O618:O649">
    <cfRule type="expression" dxfId="442" priority="465" stopIfTrue="1">
      <formula>IF(AND(O618&gt;0,#REF!=1),1,0)</formula>
    </cfRule>
    <cfRule type="expression" dxfId="441" priority="466" stopIfTrue="1">
      <formula>IF(AND(O618&gt;0,#REF!=1),1,0)</formula>
    </cfRule>
    <cfRule type="expression" dxfId="440" priority="467" stopIfTrue="1">
      <formula>IF(AND(O618&gt;0,#REF!=1),1,0)</formula>
    </cfRule>
  </conditionalFormatting>
  <conditionalFormatting sqref="P618:P649">
    <cfRule type="expression" dxfId="439" priority="468" stopIfTrue="1">
      <formula>IF(AND(#REF!&gt;0,#REF!=1),1,0)</formula>
    </cfRule>
    <cfRule type="expression" dxfId="438" priority="469" stopIfTrue="1">
      <formula>IF(AND(#REF!&gt;0,#REF!=1),1,0)</formula>
    </cfRule>
    <cfRule type="expression" dxfId="437" priority="470" stopIfTrue="1">
      <formula>IF(AND(#REF!&gt;0,#REF!=1),1,0)</formula>
    </cfRule>
  </conditionalFormatting>
  <conditionalFormatting sqref="K653:K673">
    <cfRule type="cellIs" dxfId="436" priority="447" stopIfTrue="1" operator="equal">
      <formula>1</formula>
    </cfRule>
    <cfRule type="cellIs" dxfId="435" priority="448" stopIfTrue="1" operator="equal">
      <formula>3</formula>
    </cfRule>
  </conditionalFormatting>
  <conditionalFormatting sqref="L653:L673">
    <cfRule type="cellIs" dxfId="434" priority="449" stopIfTrue="1" operator="equal">
      <formula>1</formula>
    </cfRule>
    <cfRule type="cellIs" dxfId="433" priority="450" stopIfTrue="1" operator="equal">
      <formula>3</formula>
    </cfRule>
  </conditionalFormatting>
  <conditionalFormatting sqref="M653:N673">
    <cfRule type="cellIs" dxfId="432" priority="451" stopIfTrue="1" operator="equal">
      <formula>1</formula>
    </cfRule>
    <cfRule type="cellIs" dxfId="431" priority="452" stopIfTrue="1" operator="equal">
      <formula>3</formula>
    </cfRule>
  </conditionalFormatting>
  <conditionalFormatting sqref="O653:O673">
    <cfRule type="expression" dxfId="430" priority="453" stopIfTrue="1">
      <formula>IF(AND(O653&gt;0,#REF!=1),1,0)</formula>
    </cfRule>
    <cfRule type="expression" dxfId="429" priority="454" stopIfTrue="1">
      <formula>IF(AND(O653&gt;0,#REF!=1),1,0)</formula>
    </cfRule>
    <cfRule type="expression" dxfId="428" priority="455" stopIfTrue="1">
      <formula>IF(AND(O653&gt;0,#REF!=1),1,0)</formula>
    </cfRule>
  </conditionalFormatting>
  <conditionalFormatting sqref="P653:P673">
    <cfRule type="expression" dxfId="427" priority="456" stopIfTrue="1">
      <formula>IF(AND(#REF!&gt;0,#REF!=1),1,0)</formula>
    </cfRule>
    <cfRule type="expression" dxfId="426" priority="457" stopIfTrue="1">
      <formula>IF(AND(#REF!&gt;0,#REF!=1),1,0)</formula>
    </cfRule>
    <cfRule type="expression" dxfId="425" priority="458" stopIfTrue="1">
      <formula>IF(AND(#REF!&gt;0,#REF!=1),1,0)</formula>
    </cfRule>
  </conditionalFormatting>
  <conditionalFormatting sqref="K653:K673">
    <cfRule type="cellIs" dxfId="424" priority="435" stopIfTrue="1" operator="equal">
      <formula>1</formula>
    </cfRule>
    <cfRule type="cellIs" dxfId="423" priority="436" stopIfTrue="1" operator="equal">
      <formula>3</formula>
    </cfRule>
  </conditionalFormatting>
  <conditionalFormatting sqref="L653:L673">
    <cfRule type="cellIs" dxfId="422" priority="437" stopIfTrue="1" operator="equal">
      <formula>1</formula>
    </cfRule>
    <cfRule type="cellIs" dxfId="421" priority="438" stopIfTrue="1" operator="equal">
      <formula>3</formula>
    </cfRule>
  </conditionalFormatting>
  <conditionalFormatting sqref="M653:N673">
    <cfRule type="cellIs" dxfId="420" priority="439" stopIfTrue="1" operator="equal">
      <formula>1</formula>
    </cfRule>
    <cfRule type="cellIs" dxfId="419" priority="440" stopIfTrue="1" operator="equal">
      <formula>3</formula>
    </cfRule>
  </conditionalFormatting>
  <conditionalFormatting sqref="O653:O673">
    <cfRule type="expression" dxfId="418" priority="441" stopIfTrue="1">
      <formula>IF(AND(O653&gt;0,#REF!=1),1,0)</formula>
    </cfRule>
    <cfRule type="expression" dxfId="417" priority="442" stopIfTrue="1">
      <formula>IF(AND(O653&gt;0,#REF!=1),1,0)</formula>
    </cfRule>
    <cfRule type="expression" dxfId="416" priority="443" stopIfTrue="1">
      <formula>IF(AND(O653&gt;0,#REF!=1),1,0)</formula>
    </cfRule>
  </conditionalFormatting>
  <conditionalFormatting sqref="P653:P673">
    <cfRule type="expression" dxfId="415" priority="444" stopIfTrue="1">
      <formula>IF(AND(#REF!&gt;0,#REF!=1),1,0)</formula>
    </cfRule>
    <cfRule type="expression" dxfId="414" priority="445" stopIfTrue="1">
      <formula>IF(AND(#REF!&gt;0,#REF!=1),1,0)</formula>
    </cfRule>
    <cfRule type="expression" dxfId="413" priority="446" stopIfTrue="1">
      <formula>IF(AND(#REF!&gt;0,#REF!=1),1,0)</formula>
    </cfRule>
  </conditionalFormatting>
  <conditionalFormatting sqref="K542">
    <cfRule type="cellIs" dxfId="412" priority="429" stopIfTrue="1" operator="equal">
      <formula>1</formula>
    </cfRule>
    <cfRule type="cellIs" dxfId="411" priority="430" stopIfTrue="1" operator="equal">
      <formula>3</formula>
    </cfRule>
  </conditionalFormatting>
  <conditionalFormatting sqref="L542">
    <cfRule type="cellIs" dxfId="410" priority="431" stopIfTrue="1" operator="equal">
      <formula>1</formula>
    </cfRule>
    <cfRule type="cellIs" dxfId="409" priority="432" stopIfTrue="1" operator="equal">
      <formula>3</formula>
    </cfRule>
  </conditionalFormatting>
  <conditionalFormatting sqref="M542:N542 AX542 AV542 AQ542:AT542">
    <cfRule type="cellIs" dxfId="408" priority="433" stopIfTrue="1" operator="equal">
      <formula>1</formula>
    </cfRule>
    <cfRule type="cellIs" dxfId="407" priority="434" stopIfTrue="1" operator="equal">
      <formula>3</formula>
    </cfRule>
  </conditionalFormatting>
  <conditionalFormatting sqref="O542">
    <cfRule type="expression" dxfId="406" priority="426" stopIfTrue="1">
      <formula>IF(AND(O542&gt;0,K542=1),1,0)</formula>
    </cfRule>
    <cfRule type="expression" dxfId="405" priority="427" stopIfTrue="1">
      <formula>IF(AND(O542&gt;0,L542=1),1,0)</formula>
    </cfRule>
    <cfRule type="expression" dxfId="404" priority="428" stopIfTrue="1">
      <formula>IF(AND(O542&gt;0,M542=1),1,0)</formula>
    </cfRule>
  </conditionalFormatting>
  <conditionalFormatting sqref="O542">
    <cfRule type="expression" dxfId="403" priority="425">
      <formula>IF(AND(O542&gt;0,AP542=1),1,0)</formula>
    </cfRule>
  </conditionalFormatting>
  <conditionalFormatting sqref="P542">
    <cfRule type="expression" dxfId="402" priority="422" stopIfTrue="1">
      <formula>IF(AND(P542&gt;0,K542=1),1,0)</formula>
    </cfRule>
    <cfRule type="expression" dxfId="401" priority="423" stopIfTrue="1">
      <formula>IF(AND(P542&gt;0,L542=1),1,0)</formula>
    </cfRule>
    <cfRule type="expression" dxfId="400" priority="424" stopIfTrue="1">
      <formula>IF(AND(P542&gt;0,M542=1),1,0)</formula>
    </cfRule>
  </conditionalFormatting>
  <conditionalFormatting sqref="P542">
    <cfRule type="expression" dxfId="399" priority="421">
      <formula>IF(AND(P542&gt;0,AP542=1),1,0)</formula>
    </cfRule>
  </conditionalFormatting>
  <conditionalFormatting sqref="K305:K306">
    <cfRule type="cellIs" dxfId="398" priority="415" stopIfTrue="1" operator="equal">
      <formula>1</formula>
    </cfRule>
    <cfRule type="cellIs" dxfId="397" priority="416" stopIfTrue="1" operator="equal">
      <formula>3</formula>
    </cfRule>
  </conditionalFormatting>
  <conditionalFormatting sqref="L305:L306">
    <cfRule type="cellIs" dxfId="396" priority="417" stopIfTrue="1" operator="equal">
      <formula>1</formula>
    </cfRule>
    <cfRule type="cellIs" dxfId="395" priority="418" stopIfTrue="1" operator="equal">
      <formula>3</formula>
    </cfRule>
  </conditionalFormatting>
  <conditionalFormatting sqref="AQ305:AT306 AV305:AV306 AX305:AX306 M305:N306">
    <cfRule type="cellIs" dxfId="394" priority="419" stopIfTrue="1" operator="equal">
      <formula>1</formula>
    </cfRule>
    <cfRule type="cellIs" dxfId="393" priority="420" stopIfTrue="1" operator="equal">
      <formula>3</formula>
    </cfRule>
  </conditionalFormatting>
  <conditionalFormatting sqref="O305:O306">
    <cfRule type="expression" dxfId="392" priority="412" stopIfTrue="1">
      <formula>IF(AND(O305&gt;0,K305=1),1,0)</formula>
    </cfRule>
    <cfRule type="expression" dxfId="391" priority="413" stopIfTrue="1">
      <formula>IF(AND(O305&gt;0,L305=1),1,0)</formula>
    </cfRule>
    <cfRule type="expression" dxfId="390" priority="414" stopIfTrue="1">
      <formula>IF(AND(O305&gt;0,M305=1),1,0)</formula>
    </cfRule>
  </conditionalFormatting>
  <conditionalFormatting sqref="O305:O306">
    <cfRule type="expression" dxfId="389" priority="411">
      <formula>IF(AND(O305&gt;0,AP305=1),1,0)</formula>
    </cfRule>
  </conditionalFormatting>
  <conditionalFormatting sqref="P305:P306">
    <cfRule type="expression" dxfId="388" priority="408" stopIfTrue="1">
      <formula>IF(AND(P305&gt;0,K305=1),1,0)</formula>
    </cfRule>
    <cfRule type="expression" dxfId="387" priority="409" stopIfTrue="1">
      <formula>IF(AND(P305&gt;0,L305=1),1,0)</formula>
    </cfRule>
    <cfRule type="expression" dxfId="386" priority="410" stopIfTrue="1">
      <formula>IF(AND(P305&gt;0,M305=1),1,0)</formula>
    </cfRule>
  </conditionalFormatting>
  <conditionalFormatting sqref="P305:P306">
    <cfRule type="expression" dxfId="385" priority="407">
      <formula>IF(AND(P305&gt;0,AP305=1),1,0)</formula>
    </cfRule>
  </conditionalFormatting>
  <conditionalFormatting sqref="K1328">
    <cfRule type="cellIs" dxfId="384" priority="395" stopIfTrue="1" operator="equal">
      <formula>1</formula>
    </cfRule>
    <cfRule type="cellIs" dxfId="383" priority="396" stopIfTrue="1" operator="equal">
      <formula>3</formula>
    </cfRule>
  </conditionalFormatting>
  <conditionalFormatting sqref="L1328">
    <cfRule type="cellIs" dxfId="382" priority="397" stopIfTrue="1" operator="equal">
      <formula>1</formula>
    </cfRule>
    <cfRule type="cellIs" dxfId="381" priority="398" stopIfTrue="1" operator="equal">
      <formula>3</formula>
    </cfRule>
  </conditionalFormatting>
  <conditionalFormatting sqref="M1328:N1328">
    <cfRule type="cellIs" dxfId="380" priority="399" stopIfTrue="1" operator="equal">
      <formula>1</formula>
    </cfRule>
    <cfRule type="cellIs" dxfId="379" priority="400" stopIfTrue="1" operator="equal">
      <formula>3</formula>
    </cfRule>
  </conditionalFormatting>
  <conditionalFormatting sqref="O1328">
    <cfRule type="expression" dxfId="378" priority="401" stopIfTrue="1">
      <formula>IF(AND(O1328&gt;0,#REF!=1),1,0)</formula>
    </cfRule>
    <cfRule type="expression" dxfId="377" priority="402" stopIfTrue="1">
      <formula>IF(AND(O1328&gt;0,#REF!=1),1,0)</formula>
    </cfRule>
    <cfRule type="expression" dxfId="376" priority="403" stopIfTrue="1">
      <formula>IF(AND(O1328&gt;0,#REF!=1),1,0)</formula>
    </cfRule>
  </conditionalFormatting>
  <conditionalFormatting sqref="P1328">
    <cfRule type="expression" dxfId="375" priority="404" stopIfTrue="1">
      <formula>IF(AND(#REF!&gt;0,#REF!=1),1,0)</formula>
    </cfRule>
    <cfRule type="expression" dxfId="374" priority="405" stopIfTrue="1">
      <formula>IF(AND(#REF!&gt;0,#REF!=1),1,0)</formula>
    </cfRule>
    <cfRule type="expression" dxfId="373" priority="406" stopIfTrue="1">
      <formula>IF(AND(#REF!&gt;0,#REF!=1),1,0)</formula>
    </cfRule>
  </conditionalFormatting>
  <conditionalFormatting sqref="K1327">
    <cfRule type="cellIs" dxfId="372" priority="383" stopIfTrue="1" operator="equal">
      <formula>1</formula>
    </cfRule>
    <cfRule type="cellIs" dxfId="371" priority="384" stopIfTrue="1" operator="equal">
      <formula>3</formula>
    </cfRule>
  </conditionalFormatting>
  <conditionalFormatting sqref="L1327">
    <cfRule type="cellIs" dxfId="370" priority="385" stopIfTrue="1" operator="equal">
      <formula>1</formula>
    </cfRule>
    <cfRule type="cellIs" dxfId="369" priority="386" stopIfTrue="1" operator="equal">
      <formula>3</formula>
    </cfRule>
  </conditionalFormatting>
  <conditionalFormatting sqref="M1327:N1327">
    <cfRule type="cellIs" dxfId="368" priority="387" stopIfTrue="1" operator="equal">
      <formula>1</formula>
    </cfRule>
    <cfRule type="cellIs" dxfId="367" priority="388" stopIfTrue="1" operator="equal">
      <formula>3</formula>
    </cfRule>
  </conditionalFormatting>
  <conditionalFormatting sqref="O1327">
    <cfRule type="expression" dxfId="366" priority="389" stopIfTrue="1">
      <formula>IF(AND(O1327&gt;0,#REF!=1),1,0)</formula>
    </cfRule>
    <cfRule type="expression" dxfId="365" priority="390" stopIfTrue="1">
      <formula>IF(AND(O1327&gt;0,#REF!=1),1,0)</formula>
    </cfRule>
    <cfRule type="expression" dxfId="364" priority="391" stopIfTrue="1">
      <formula>IF(AND(O1327&gt;0,#REF!=1),1,0)</formula>
    </cfRule>
  </conditionalFormatting>
  <conditionalFormatting sqref="P1327">
    <cfRule type="expression" dxfId="363" priority="392" stopIfTrue="1">
      <formula>IF(AND(#REF!&gt;0,#REF!=1),1,0)</formula>
    </cfRule>
    <cfRule type="expression" dxfId="362" priority="393" stopIfTrue="1">
      <formula>IF(AND(#REF!&gt;0,#REF!=1),1,0)</formula>
    </cfRule>
    <cfRule type="expression" dxfId="361" priority="394" stopIfTrue="1">
      <formula>IF(AND(#REF!&gt;0,#REF!=1),1,0)</formula>
    </cfRule>
  </conditionalFormatting>
  <conditionalFormatting sqref="K1326">
    <cfRule type="cellIs" dxfId="360" priority="371" stopIfTrue="1" operator="equal">
      <formula>1</formula>
    </cfRule>
    <cfRule type="cellIs" dxfId="359" priority="372" stopIfTrue="1" operator="equal">
      <formula>3</formula>
    </cfRule>
  </conditionalFormatting>
  <conditionalFormatting sqref="L1326">
    <cfRule type="cellIs" dxfId="358" priority="373" stopIfTrue="1" operator="equal">
      <formula>1</formula>
    </cfRule>
    <cfRule type="cellIs" dxfId="357" priority="374" stopIfTrue="1" operator="equal">
      <formula>3</formula>
    </cfRule>
  </conditionalFormatting>
  <conditionalFormatting sqref="M1326:N1326">
    <cfRule type="cellIs" dxfId="356" priority="375" stopIfTrue="1" operator="equal">
      <formula>1</formula>
    </cfRule>
    <cfRule type="cellIs" dxfId="355" priority="376" stopIfTrue="1" operator="equal">
      <formula>3</formula>
    </cfRule>
  </conditionalFormatting>
  <conditionalFormatting sqref="O1326">
    <cfRule type="expression" dxfId="354" priority="377" stopIfTrue="1">
      <formula>IF(AND(O1326&gt;0,#REF!=1),1,0)</formula>
    </cfRule>
    <cfRule type="expression" dxfId="353" priority="378" stopIfTrue="1">
      <formula>IF(AND(O1326&gt;0,#REF!=1),1,0)</formula>
    </cfRule>
    <cfRule type="expression" dxfId="352" priority="379" stopIfTrue="1">
      <formula>IF(AND(O1326&gt;0,#REF!=1),1,0)</formula>
    </cfRule>
  </conditionalFormatting>
  <conditionalFormatting sqref="P1326">
    <cfRule type="expression" dxfId="351" priority="380" stopIfTrue="1">
      <formula>IF(AND(#REF!&gt;0,#REF!=1),1,0)</formula>
    </cfRule>
    <cfRule type="expression" dxfId="350" priority="381" stopIfTrue="1">
      <formula>IF(AND(#REF!&gt;0,#REF!=1),1,0)</formula>
    </cfRule>
    <cfRule type="expression" dxfId="349" priority="382" stopIfTrue="1">
      <formula>IF(AND(#REF!&gt;0,#REF!=1),1,0)</formula>
    </cfRule>
  </conditionalFormatting>
  <conditionalFormatting sqref="AQ95:AT95 AV95">
    <cfRule type="cellIs" dxfId="348" priority="369" stopIfTrue="1" operator="equal">
      <formula>1</formula>
    </cfRule>
    <cfRule type="cellIs" dxfId="347" priority="370" stopIfTrue="1" operator="equal">
      <formula>3</formula>
    </cfRule>
  </conditionalFormatting>
  <conditionalFormatting sqref="K259">
    <cfRule type="cellIs" dxfId="346" priority="363" stopIfTrue="1" operator="equal">
      <formula>1</formula>
    </cfRule>
    <cfRule type="cellIs" dxfId="345" priority="364" stopIfTrue="1" operator="equal">
      <formula>3</formula>
    </cfRule>
  </conditionalFormatting>
  <conditionalFormatting sqref="L259">
    <cfRule type="cellIs" dxfId="344" priority="365" stopIfTrue="1" operator="equal">
      <formula>1</formula>
    </cfRule>
    <cfRule type="cellIs" dxfId="343" priority="366" stopIfTrue="1" operator="equal">
      <formula>3</formula>
    </cfRule>
  </conditionalFormatting>
  <conditionalFormatting sqref="AQ259:AT259 AV259 AX259 M259:N259">
    <cfRule type="cellIs" dxfId="342" priority="367" stopIfTrue="1" operator="equal">
      <formula>1</formula>
    </cfRule>
    <cfRule type="cellIs" dxfId="341" priority="368" stopIfTrue="1" operator="equal">
      <formula>3</formula>
    </cfRule>
  </conditionalFormatting>
  <conditionalFormatting sqref="O259">
    <cfRule type="expression" dxfId="340" priority="360" stopIfTrue="1">
      <formula>IF(AND(O259&gt;0,K259=1),1,0)</formula>
    </cfRule>
    <cfRule type="expression" dxfId="339" priority="361" stopIfTrue="1">
      <formula>IF(AND(O259&gt;0,L259=1),1,0)</formula>
    </cfRule>
    <cfRule type="expression" dxfId="338" priority="362" stopIfTrue="1">
      <formula>IF(AND(O259&gt;0,M259=1),1,0)</formula>
    </cfRule>
  </conditionalFormatting>
  <conditionalFormatting sqref="O259">
    <cfRule type="expression" dxfId="337" priority="359">
      <formula>IF(AND(O259&gt;0,AP259=1),1,0)</formula>
    </cfRule>
  </conditionalFormatting>
  <conditionalFormatting sqref="P259">
    <cfRule type="expression" dxfId="336" priority="356" stopIfTrue="1">
      <formula>IF(AND(P259&gt;0,K259=1),1,0)</formula>
    </cfRule>
    <cfRule type="expression" dxfId="335" priority="357" stopIfTrue="1">
      <formula>IF(AND(P259&gt;0,L259=1),1,0)</formula>
    </cfRule>
    <cfRule type="expression" dxfId="334" priority="358" stopIfTrue="1">
      <formula>IF(AND(P259&gt;0,M259=1),1,0)</formula>
    </cfRule>
  </conditionalFormatting>
  <conditionalFormatting sqref="P259">
    <cfRule type="expression" dxfId="333" priority="355">
      <formula>IF(AND(P259&gt;0,AP259=1),1,0)</formula>
    </cfRule>
  </conditionalFormatting>
  <conditionalFormatting sqref="K1253">
    <cfRule type="cellIs" dxfId="332" priority="343" stopIfTrue="1" operator="equal">
      <formula>1</formula>
    </cfRule>
    <cfRule type="cellIs" dxfId="331" priority="344" stopIfTrue="1" operator="equal">
      <formula>3</formula>
    </cfRule>
  </conditionalFormatting>
  <conditionalFormatting sqref="L1253">
    <cfRule type="cellIs" dxfId="330" priority="345" stopIfTrue="1" operator="equal">
      <formula>1</formula>
    </cfRule>
    <cfRule type="cellIs" dxfId="329" priority="346" stopIfTrue="1" operator="equal">
      <formula>3</formula>
    </cfRule>
  </conditionalFormatting>
  <conditionalFormatting sqref="M1253:N1253">
    <cfRule type="cellIs" dxfId="328" priority="347" stopIfTrue="1" operator="equal">
      <formula>1</formula>
    </cfRule>
    <cfRule type="cellIs" dxfId="327" priority="348" stopIfTrue="1" operator="equal">
      <formula>3</formula>
    </cfRule>
  </conditionalFormatting>
  <conditionalFormatting sqref="O1253">
    <cfRule type="expression" dxfId="326" priority="349" stopIfTrue="1">
      <formula>IF(AND(O1253&gt;0,#REF!=1),1,0)</formula>
    </cfRule>
    <cfRule type="expression" dxfId="325" priority="350" stopIfTrue="1">
      <formula>IF(AND(O1253&gt;0,#REF!=1),1,0)</formula>
    </cfRule>
    <cfRule type="expression" dxfId="324" priority="351" stopIfTrue="1">
      <formula>IF(AND(O1253&gt;0,#REF!=1),1,0)</formula>
    </cfRule>
  </conditionalFormatting>
  <conditionalFormatting sqref="P1253">
    <cfRule type="expression" dxfId="323" priority="352" stopIfTrue="1">
      <formula>IF(AND(#REF!&gt;0,#REF!=1),1,0)</formula>
    </cfRule>
    <cfRule type="expression" dxfId="322" priority="353" stopIfTrue="1">
      <formula>IF(AND(#REF!&gt;0,#REF!=1),1,0)</formula>
    </cfRule>
    <cfRule type="expression" dxfId="321" priority="354" stopIfTrue="1">
      <formula>IF(AND(#REF!&gt;0,#REF!=1),1,0)</formula>
    </cfRule>
  </conditionalFormatting>
  <conditionalFormatting sqref="K1280">
    <cfRule type="cellIs" dxfId="320" priority="331" stopIfTrue="1" operator="equal">
      <formula>1</formula>
    </cfRule>
    <cfRule type="cellIs" dxfId="319" priority="332" stopIfTrue="1" operator="equal">
      <formula>3</formula>
    </cfRule>
  </conditionalFormatting>
  <conditionalFormatting sqref="L1280">
    <cfRule type="cellIs" dxfId="318" priority="333" stopIfTrue="1" operator="equal">
      <formula>1</formula>
    </cfRule>
    <cfRule type="cellIs" dxfId="317" priority="334" stopIfTrue="1" operator="equal">
      <formula>3</formula>
    </cfRule>
  </conditionalFormatting>
  <conditionalFormatting sqref="M1280:N1280">
    <cfRule type="cellIs" dxfId="316" priority="335" stopIfTrue="1" operator="equal">
      <formula>1</formula>
    </cfRule>
    <cfRule type="cellIs" dxfId="315" priority="336" stopIfTrue="1" operator="equal">
      <formula>3</formula>
    </cfRule>
  </conditionalFormatting>
  <conditionalFormatting sqref="O1280">
    <cfRule type="expression" dxfId="314" priority="337" stopIfTrue="1">
      <formula>IF(AND(O1280&gt;0,#REF!=1),1,0)</formula>
    </cfRule>
    <cfRule type="expression" dxfId="313" priority="338" stopIfTrue="1">
      <formula>IF(AND(O1280&gt;0,#REF!=1),1,0)</formula>
    </cfRule>
    <cfRule type="expression" dxfId="312" priority="339" stopIfTrue="1">
      <formula>IF(AND(O1280&gt;0,#REF!=1),1,0)</formula>
    </cfRule>
  </conditionalFormatting>
  <conditionalFormatting sqref="P1280">
    <cfRule type="expression" dxfId="311" priority="340" stopIfTrue="1">
      <formula>IF(AND(#REF!&gt;0,#REF!=1),1,0)</formula>
    </cfRule>
    <cfRule type="expression" dxfId="310" priority="341" stopIfTrue="1">
      <formula>IF(AND(#REF!&gt;0,#REF!=1),1,0)</formula>
    </cfRule>
    <cfRule type="expression" dxfId="309" priority="342" stopIfTrue="1">
      <formula>IF(AND(#REF!&gt;0,#REF!=1),1,0)</formula>
    </cfRule>
  </conditionalFormatting>
  <conditionalFormatting sqref="K1765">
    <cfRule type="cellIs" dxfId="308" priority="317" stopIfTrue="1" operator="equal">
      <formula>1</formula>
    </cfRule>
    <cfRule type="cellIs" dxfId="307" priority="318" stopIfTrue="1" operator="equal">
      <formula>3</formula>
    </cfRule>
  </conditionalFormatting>
  <conditionalFormatting sqref="L1765">
    <cfRule type="cellIs" dxfId="306" priority="319" stopIfTrue="1" operator="equal">
      <formula>1</formula>
    </cfRule>
    <cfRule type="cellIs" dxfId="305" priority="320" stopIfTrue="1" operator="equal">
      <formula>3</formula>
    </cfRule>
  </conditionalFormatting>
  <conditionalFormatting sqref="M1765">
    <cfRule type="cellIs" dxfId="304" priority="321" stopIfTrue="1" operator="equal">
      <formula>1</formula>
    </cfRule>
    <cfRule type="cellIs" dxfId="303" priority="322" stopIfTrue="1" operator="equal">
      <formula>3</formula>
    </cfRule>
  </conditionalFormatting>
  <conditionalFormatting sqref="O1765">
    <cfRule type="expression" dxfId="302" priority="323" stopIfTrue="1">
      <formula>IF(AND(O1765&gt;0,#REF!=1),1,0)</formula>
    </cfRule>
    <cfRule type="expression" dxfId="301" priority="324" stopIfTrue="1">
      <formula>IF(AND(O1765&gt;0,#REF!=1),1,0)</formula>
    </cfRule>
    <cfRule type="expression" dxfId="300" priority="325" stopIfTrue="1">
      <formula>IF(AND(O1765&gt;0,#REF!=1),1,0)</formula>
    </cfRule>
  </conditionalFormatting>
  <conditionalFormatting sqref="P1765">
    <cfRule type="expression" dxfId="299" priority="326" stopIfTrue="1">
      <formula>IF(AND(#REF!&gt;0,#REF!=1),1,0)</formula>
    </cfRule>
    <cfRule type="expression" dxfId="298" priority="327" stopIfTrue="1">
      <formula>IF(AND(#REF!&gt;0,#REF!=1),1,0)</formula>
    </cfRule>
    <cfRule type="expression" dxfId="297" priority="328" stopIfTrue="1">
      <formula>IF(AND(#REF!&gt;0,#REF!=1),1,0)</formula>
    </cfRule>
  </conditionalFormatting>
  <conditionalFormatting sqref="N1765">
    <cfRule type="cellIs" dxfId="296" priority="329" stopIfTrue="1" operator="equal">
      <formula>1</formula>
    </cfRule>
    <cfRule type="cellIs" dxfId="295" priority="330" stopIfTrue="1" operator="equal">
      <formula>3</formula>
    </cfRule>
  </conditionalFormatting>
  <conditionalFormatting sqref="K1772">
    <cfRule type="cellIs" dxfId="294" priority="303" stopIfTrue="1" operator="equal">
      <formula>1</formula>
    </cfRule>
    <cfRule type="cellIs" dxfId="293" priority="304" stopIfTrue="1" operator="equal">
      <formula>3</formula>
    </cfRule>
  </conditionalFormatting>
  <conditionalFormatting sqref="L1772">
    <cfRule type="cellIs" dxfId="292" priority="305" stopIfTrue="1" operator="equal">
      <formula>1</formula>
    </cfRule>
    <cfRule type="cellIs" dxfId="291" priority="306" stopIfTrue="1" operator="equal">
      <formula>3</formula>
    </cfRule>
  </conditionalFormatting>
  <conditionalFormatting sqref="M1772">
    <cfRule type="cellIs" dxfId="290" priority="307" stopIfTrue="1" operator="equal">
      <formula>1</formula>
    </cfRule>
    <cfRule type="cellIs" dxfId="289" priority="308" stopIfTrue="1" operator="equal">
      <formula>3</formula>
    </cfRule>
  </conditionalFormatting>
  <conditionalFormatting sqref="O1772">
    <cfRule type="expression" dxfId="288" priority="309" stopIfTrue="1">
      <formula>IF(AND(O1772&gt;0,#REF!=1),1,0)</formula>
    </cfRule>
    <cfRule type="expression" dxfId="287" priority="310" stopIfTrue="1">
      <formula>IF(AND(O1772&gt;0,#REF!=1),1,0)</formula>
    </cfRule>
    <cfRule type="expression" dxfId="286" priority="311" stopIfTrue="1">
      <formula>IF(AND(O1772&gt;0,#REF!=1),1,0)</formula>
    </cfRule>
  </conditionalFormatting>
  <conditionalFormatting sqref="P1772">
    <cfRule type="expression" dxfId="285" priority="312" stopIfTrue="1">
      <formula>IF(AND(#REF!&gt;0,#REF!=1),1,0)</formula>
    </cfRule>
    <cfRule type="expression" dxfId="284" priority="313" stopIfTrue="1">
      <formula>IF(AND(#REF!&gt;0,#REF!=1),1,0)</formula>
    </cfRule>
    <cfRule type="expression" dxfId="283" priority="314" stopIfTrue="1">
      <formula>IF(AND(#REF!&gt;0,#REF!=1),1,0)</formula>
    </cfRule>
  </conditionalFormatting>
  <conditionalFormatting sqref="N1772">
    <cfRule type="cellIs" dxfId="282" priority="315" stopIfTrue="1" operator="equal">
      <formula>1</formula>
    </cfRule>
    <cfRule type="cellIs" dxfId="281" priority="316" stopIfTrue="1" operator="equal">
      <formula>3</formula>
    </cfRule>
  </conditionalFormatting>
  <conditionalFormatting sqref="K1777">
    <cfRule type="cellIs" dxfId="280" priority="289" stopIfTrue="1" operator="equal">
      <formula>1</formula>
    </cfRule>
    <cfRule type="cellIs" dxfId="279" priority="290" stopIfTrue="1" operator="equal">
      <formula>3</formula>
    </cfRule>
  </conditionalFormatting>
  <conditionalFormatting sqref="L1777">
    <cfRule type="cellIs" dxfId="278" priority="291" stopIfTrue="1" operator="equal">
      <formula>1</formula>
    </cfRule>
    <cfRule type="cellIs" dxfId="277" priority="292" stopIfTrue="1" operator="equal">
      <formula>3</formula>
    </cfRule>
  </conditionalFormatting>
  <conditionalFormatting sqref="M1777">
    <cfRule type="cellIs" dxfId="276" priority="293" stopIfTrue="1" operator="equal">
      <formula>1</formula>
    </cfRule>
    <cfRule type="cellIs" dxfId="275" priority="294" stopIfTrue="1" operator="equal">
      <formula>3</formula>
    </cfRule>
  </conditionalFormatting>
  <conditionalFormatting sqref="O1777">
    <cfRule type="expression" dxfId="274" priority="295" stopIfTrue="1">
      <formula>IF(AND(O1777&gt;0,#REF!=1),1,0)</formula>
    </cfRule>
    <cfRule type="expression" dxfId="273" priority="296" stopIfTrue="1">
      <formula>IF(AND(O1777&gt;0,#REF!=1),1,0)</formula>
    </cfRule>
    <cfRule type="expression" dxfId="272" priority="297" stopIfTrue="1">
      <formula>IF(AND(O1777&gt;0,#REF!=1),1,0)</formula>
    </cfRule>
  </conditionalFormatting>
  <conditionalFormatting sqref="P1777">
    <cfRule type="expression" dxfId="271" priority="298" stopIfTrue="1">
      <formula>IF(AND(#REF!&gt;0,#REF!=1),1,0)</formula>
    </cfRule>
    <cfRule type="expression" dxfId="270" priority="299" stopIfTrue="1">
      <formula>IF(AND(#REF!&gt;0,#REF!=1),1,0)</formula>
    </cfRule>
    <cfRule type="expression" dxfId="269" priority="300" stopIfTrue="1">
      <formula>IF(AND(#REF!&gt;0,#REF!=1),1,0)</formula>
    </cfRule>
  </conditionalFormatting>
  <conditionalFormatting sqref="N1777">
    <cfRule type="cellIs" dxfId="268" priority="301" stopIfTrue="1" operator="equal">
      <formula>1</formula>
    </cfRule>
    <cfRule type="cellIs" dxfId="267" priority="302" stopIfTrue="1" operator="equal">
      <formula>3</formula>
    </cfRule>
  </conditionalFormatting>
  <conditionalFormatting sqref="K1780">
    <cfRule type="cellIs" dxfId="266" priority="275" stopIfTrue="1" operator="equal">
      <formula>1</formula>
    </cfRule>
    <cfRule type="cellIs" dxfId="265" priority="276" stopIfTrue="1" operator="equal">
      <formula>3</formula>
    </cfRule>
  </conditionalFormatting>
  <conditionalFormatting sqref="L1780">
    <cfRule type="cellIs" dxfId="264" priority="277" stopIfTrue="1" operator="equal">
      <formula>1</formula>
    </cfRule>
    <cfRule type="cellIs" dxfId="263" priority="278" stopIfTrue="1" operator="equal">
      <formula>3</formula>
    </cfRule>
  </conditionalFormatting>
  <conditionalFormatting sqref="M1780">
    <cfRule type="cellIs" dxfId="262" priority="279" stopIfTrue="1" operator="equal">
      <formula>1</formula>
    </cfRule>
    <cfRule type="cellIs" dxfId="261" priority="280" stopIfTrue="1" operator="equal">
      <formula>3</formula>
    </cfRule>
  </conditionalFormatting>
  <conditionalFormatting sqref="O1780">
    <cfRule type="expression" dxfId="260" priority="281" stopIfTrue="1">
      <formula>IF(AND(O1780&gt;0,#REF!=1),1,0)</formula>
    </cfRule>
    <cfRule type="expression" dxfId="259" priority="282" stopIfTrue="1">
      <formula>IF(AND(O1780&gt;0,#REF!=1),1,0)</formula>
    </cfRule>
    <cfRule type="expression" dxfId="258" priority="283" stopIfTrue="1">
      <formula>IF(AND(O1780&gt;0,#REF!=1),1,0)</formula>
    </cfRule>
  </conditionalFormatting>
  <conditionalFormatting sqref="P1780">
    <cfRule type="expression" dxfId="257" priority="284" stopIfTrue="1">
      <formula>IF(AND(#REF!&gt;0,#REF!=1),1,0)</formula>
    </cfRule>
    <cfRule type="expression" dxfId="256" priority="285" stopIfTrue="1">
      <formula>IF(AND(#REF!&gt;0,#REF!=1),1,0)</formula>
    </cfRule>
    <cfRule type="expression" dxfId="255" priority="286" stopIfTrue="1">
      <formula>IF(AND(#REF!&gt;0,#REF!=1),1,0)</formula>
    </cfRule>
  </conditionalFormatting>
  <conditionalFormatting sqref="N1780">
    <cfRule type="cellIs" dxfId="254" priority="287" stopIfTrue="1" operator="equal">
      <formula>1</formula>
    </cfRule>
    <cfRule type="cellIs" dxfId="253" priority="288" stopIfTrue="1" operator="equal">
      <formula>3</formula>
    </cfRule>
  </conditionalFormatting>
  <conditionalFormatting sqref="K1143:K1163">
    <cfRule type="cellIs" dxfId="252" priority="263" stopIfTrue="1" operator="equal">
      <formula>1</formula>
    </cfRule>
    <cfRule type="cellIs" dxfId="251" priority="264" stopIfTrue="1" operator="equal">
      <formula>3</formula>
    </cfRule>
  </conditionalFormatting>
  <conditionalFormatting sqref="L1143:L1163">
    <cfRule type="cellIs" dxfId="250" priority="265" stopIfTrue="1" operator="equal">
      <formula>1</formula>
    </cfRule>
    <cfRule type="cellIs" dxfId="249" priority="266" stopIfTrue="1" operator="equal">
      <formula>3</formula>
    </cfRule>
  </conditionalFormatting>
  <conditionalFormatting sqref="L1143:N1163">
    <cfRule type="cellIs" dxfId="248" priority="267" stopIfTrue="1" operator="equal">
      <formula>1</formula>
    </cfRule>
    <cfRule type="cellIs" dxfId="247" priority="268" stopIfTrue="1" operator="equal">
      <formula>3</formula>
    </cfRule>
  </conditionalFormatting>
  <conditionalFormatting sqref="O1143:O1163">
    <cfRule type="expression" dxfId="246" priority="269" stopIfTrue="1">
      <formula>IF(AND(O1143&gt;0,#REF!=1),1,0)</formula>
    </cfRule>
    <cfRule type="expression" dxfId="245" priority="270" stopIfTrue="1">
      <formula>IF(AND(O1143&gt;0,#REF!=1),1,0)</formula>
    </cfRule>
    <cfRule type="expression" dxfId="244" priority="271" stopIfTrue="1">
      <formula>IF(AND(O1143&gt;0,#REF!=1),1,0)</formula>
    </cfRule>
  </conditionalFormatting>
  <conditionalFormatting sqref="P1143:P1163">
    <cfRule type="expression" dxfId="243" priority="272" stopIfTrue="1">
      <formula>IF(AND(#REF!&gt;0,#REF!=1),1,0)</formula>
    </cfRule>
    <cfRule type="expression" dxfId="242" priority="273" stopIfTrue="1">
      <formula>IF(AND(#REF!&gt;0,#REF!=1),1,0)</formula>
    </cfRule>
    <cfRule type="expression" dxfId="241" priority="274" stopIfTrue="1">
      <formula>IF(AND(#REF!&gt;0,#REF!=1),1,0)</formula>
    </cfRule>
  </conditionalFormatting>
  <conditionalFormatting sqref="K531:K532 K521:K529">
    <cfRule type="cellIs" dxfId="240" priority="257" stopIfTrue="1" operator="equal">
      <formula>1</formula>
    </cfRule>
    <cfRule type="cellIs" dxfId="239" priority="258" stopIfTrue="1" operator="equal">
      <formula>3</formula>
    </cfRule>
  </conditionalFormatting>
  <conditionalFormatting sqref="L531:L532 L521:L529">
    <cfRule type="cellIs" dxfId="238" priority="259" stopIfTrue="1" operator="equal">
      <formula>1</formula>
    </cfRule>
    <cfRule type="cellIs" dxfId="237" priority="260" stopIfTrue="1" operator="equal">
      <formula>3</formula>
    </cfRule>
  </conditionalFormatting>
  <conditionalFormatting sqref="M531:N532 AX531:AX532 AV531:AV532 AQ531:AT532 M521:N529 AX521:AX529 AV521:AV529 AQ521:AT529">
    <cfRule type="cellIs" dxfId="236" priority="261" stopIfTrue="1" operator="equal">
      <formula>1</formula>
    </cfRule>
    <cfRule type="cellIs" dxfId="235" priority="262" stopIfTrue="1" operator="equal">
      <formula>3</formula>
    </cfRule>
  </conditionalFormatting>
  <conditionalFormatting sqref="O531:O532 O521:O529">
    <cfRule type="expression" dxfId="234" priority="254" stopIfTrue="1">
      <formula>IF(AND(O521&gt;0,K521=1),1,0)</formula>
    </cfRule>
    <cfRule type="expression" dxfId="233" priority="255" stopIfTrue="1">
      <formula>IF(AND(O521&gt;0,L521=1),1,0)</formula>
    </cfRule>
    <cfRule type="expression" dxfId="232" priority="256" stopIfTrue="1">
      <formula>IF(AND(O521&gt;0,M521=1),1,0)</formula>
    </cfRule>
  </conditionalFormatting>
  <conditionalFormatting sqref="O531:O532 O521:O529">
    <cfRule type="expression" dxfId="231" priority="253">
      <formula>IF(AND(O521&gt;0,AP521=1),1,0)</formula>
    </cfRule>
  </conditionalFormatting>
  <conditionalFormatting sqref="P531:P532 P521:P529">
    <cfRule type="expression" dxfId="230" priority="250" stopIfTrue="1">
      <formula>IF(AND(P521&gt;0,K521=1),1,0)</formula>
    </cfRule>
    <cfRule type="expression" dxfId="229" priority="251" stopIfTrue="1">
      <formula>IF(AND(P521&gt;0,L521=1),1,0)</formula>
    </cfRule>
    <cfRule type="expression" dxfId="228" priority="252" stopIfTrue="1">
      <formula>IF(AND(P521&gt;0,M521=1),1,0)</formula>
    </cfRule>
  </conditionalFormatting>
  <conditionalFormatting sqref="P531:P532 P521:P529">
    <cfRule type="expression" dxfId="227" priority="249">
      <formula>IF(AND(P521&gt;0,AP521=1),1,0)</formula>
    </cfRule>
  </conditionalFormatting>
  <conditionalFormatting sqref="K530">
    <cfRule type="cellIs" dxfId="226" priority="243" stopIfTrue="1" operator="equal">
      <formula>1</formula>
    </cfRule>
    <cfRule type="cellIs" dxfId="225" priority="244" stopIfTrue="1" operator="equal">
      <formula>3</formula>
    </cfRule>
  </conditionalFormatting>
  <conditionalFormatting sqref="L530">
    <cfRule type="cellIs" dxfId="224" priority="245" stopIfTrue="1" operator="equal">
      <formula>1</formula>
    </cfRule>
    <cfRule type="cellIs" dxfId="223" priority="246" stopIfTrue="1" operator="equal">
      <formula>3</formula>
    </cfRule>
  </conditionalFormatting>
  <conditionalFormatting sqref="M530:N530 AX530 AV530 AQ530:AT530">
    <cfRule type="cellIs" dxfId="222" priority="247" stopIfTrue="1" operator="equal">
      <formula>1</formula>
    </cfRule>
    <cfRule type="cellIs" dxfId="221" priority="248" stopIfTrue="1" operator="equal">
      <formula>3</formula>
    </cfRule>
  </conditionalFormatting>
  <conditionalFormatting sqref="O530">
    <cfRule type="expression" dxfId="220" priority="240" stopIfTrue="1">
      <formula>IF(AND(O530&gt;0,K530=1),1,0)</formula>
    </cfRule>
    <cfRule type="expression" dxfId="219" priority="241" stopIfTrue="1">
      <formula>IF(AND(O530&gt;0,L530=1),1,0)</formula>
    </cfRule>
    <cfRule type="expression" dxfId="218" priority="242" stopIfTrue="1">
      <formula>IF(AND(O530&gt;0,M530=1),1,0)</formula>
    </cfRule>
  </conditionalFormatting>
  <conditionalFormatting sqref="O530">
    <cfRule type="expression" dxfId="217" priority="239">
      <formula>IF(AND(O530&gt;0,AP530=1),1,0)</formula>
    </cfRule>
  </conditionalFormatting>
  <conditionalFormatting sqref="P530">
    <cfRule type="expression" dxfId="216" priority="236" stopIfTrue="1">
      <formula>IF(AND(P530&gt;0,K530=1),1,0)</formula>
    </cfRule>
    <cfRule type="expression" dxfId="215" priority="237" stopIfTrue="1">
      <formula>IF(AND(P530&gt;0,L530=1),1,0)</formula>
    </cfRule>
    <cfRule type="expression" dxfId="214" priority="238" stopIfTrue="1">
      <formula>IF(AND(P530&gt;0,M530=1),1,0)</formula>
    </cfRule>
  </conditionalFormatting>
  <conditionalFormatting sqref="P530">
    <cfRule type="expression" dxfId="213" priority="235">
      <formula>IF(AND(P530&gt;0,AP530=1),1,0)</formula>
    </cfRule>
  </conditionalFormatting>
  <conditionalFormatting sqref="K1916:K1940">
    <cfRule type="cellIs" dxfId="212" priority="223" stopIfTrue="1" operator="equal">
      <formula>1</formula>
    </cfRule>
    <cfRule type="cellIs" dxfId="211" priority="224" stopIfTrue="1" operator="equal">
      <formula>3</formula>
    </cfRule>
  </conditionalFormatting>
  <conditionalFormatting sqref="L1916:L1940">
    <cfRule type="cellIs" dxfId="210" priority="225" stopIfTrue="1" operator="equal">
      <formula>1</formula>
    </cfRule>
    <cfRule type="cellIs" dxfId="209" priority="226" stopIfTrue="1" operator="equal">
      <formula>3</formula>
    </cfRule>
  </conditionalFormatting>
  <conditionalFormatting sqref="M1916:N1940">
    <cfRule type="cellIs" dxfId="208" priority="227" stopIfTrue="1" operator="equal">
      <formula>1</formula>
    </cfRule>
    <cfRule type="cellIs" dxfId="207" priority="228" stopIfTrue="1" operator="equal">
      <formula>3</formula>
    </cfRule>
  </conditionalFormatting>
  <conditionalFormatting sqref="O1916:O1940">
    <cfRule type="expression" dxfId="206" priority="229" stopIfTrue="1">
      <formula>IF(AND(O1916&gt;0,#REF!=1),1,0)</formula>
    </cfRule>
    <cfRule type="expression" dxfId="205" priority="230" stopIfTrue="1">
      <formula>IF(AND(O1916&gt;0,#REF!=1),1,0)</formula>
    </cfRule>
    <cfRule type="expression" dxfId="204" priority="231" stopIfTrue="1">
      <formula>IF(AND(O1916&gt;0,#REF!=1),1,0)</formula>
    </cfRule>
  </conditionalFormatting>
  <conditionalFormatting sqref="P1916:P1940">
    <cfRule type="expression" dxfId="203" priority="232" stopIfTrue="1">
      <formula>IF(AND(#REF!&gt;0,#REF!=1),1,0)</formula>
    </cfRule>
    <cfRule type="expression" dxfId="202" priority="233" stopIfTrue="1">
      <formula>IF(AND(#REF!&gt;0,#REF!=1),1,0)</formula>
    </cfRule>
    <cfRule type="expression" dxfId="201" priority="234" stopIfTrue="1">
      <formula>IF(AND(#REF!&gt;0,#REF!=1),1,0)</formula>
    </cfRule>
  </conditionalFormatting>
  <conditionalFormatting sqref="K292:K296">
    <cfRule type="cellIs" dxfId="200" priority="217" stopIfTrue="1" operator="equal">
      <formula>1</formula>
    </cfRule>
    <cfRule type="cellIs" dxfId="199" priority="218" stopIfTrue="1" operator="equal">
      <formula>3</formula>
    </cfRule>
  </conditionalFormatting>
  <conditionalFormatting sqref="L292:L296">
    <cfRule type="cellIs" dxfId="198" priority="219" stopIfTrue="1" operator="equal">
      <formula>1</formula>
    </cfRule>
    <cfRule type="cellIs" dxfId="197" priority="220" stopIfTrue="1" operator="equal">
      <formula>3</formula>
    </cfRule>
  </conditionalFormatting>
  <conditionalFormatting sqref="M292:N296 AX292:AX296 AV292:AV296 AQ292:AT296">
    <cfRule type="cellIs" dxfId="196" priority="221" stopIfTrue="1" operator="equal">
      <formula>1</formula>
    </cfRule>
    <cfRule type="cellIs" dxfId="195" priority="222" stopIfTrue="1" operator="equal">
      <formula>3</formula>
    </cfRule>
  </conditionalFormatting>
  <conditionalFormatting sqref="O292:O296">
    <cfRule type="expression" dxfId="194" priority="214" stopIfTrue="1">
      <formula>IF(AND(O292&gt;0,K292=1),1,0)</formula>
    </cfRule>
    <cfRule type="expression" dxfId="193" priority="215" stopIfTrue="1">
      <formula>IF(AND(O292&gt;0,L292=1),1,0)</formula>
    </cfRule>
    <cfRule type="expression" dxfId="192" priority="216" stopIfTrue="1">
      <formula>IF(AND(O292&gt;0,M292=1),1,0)</formula>
    </cfRule>
  </conditionalFormatting>
  <conditionalFormatting sqref="O292:O296">
    <cfRule type="expression" dxfId="191" priority="213">
      <formula>IF(AND(O292&gt;0,AP292=1),1,0)</formula>
    </cfRule>
  </conditionalFormatting>
  <conditionalFormatting sqref="P292:P296">
    <cfRule type="expression" dxfId="190" priority="210" stopIfTrue="1">
      <formula>IF(AND(P292&gt;0,K292=1),1,0)</formula>
    </cfRule>
    <cfRule type="expression" dxfId="189" priority="211" stopIfTrue="1">
      <formula>IF(AND(P292&gt;0,L292=1),1,0)</formula>
    </cfRule>
    <cfRule type="expression" dxfId="188" priority="212" stopIfTrue="1">
      <formula>IF(AND(P292&gt;0,M292=1),1,0)</formula>
    </cfRule>
  </conditionalFormatting>
  <conditionalFormatting sqref="P292:P296">
    <cfRule type="expression" dxfId="187" priority="209">
      <formula>IF(AND(P292&gt;0,AP292=1),1,0)</formula>
    </cfRule>
  </conditionalFormatting>
  <conditionalFormatting sqref="K1313 K1307:K1311">
    <cfRule type="cellIs" dxfId="186" priority="197" stopIfTrue="1" operator="equal">
      <formula>1</formula>
    </cfRule>
    <cfRule type="cellIs" dxfId="185" priority="198" stopIfTrue="1" operator="equal">
      <formula>3</formula>
    </cfRule>
  </conditionalFormatting>
  <conditionalFormatting sqref="L1313 L1307:L1311">
    <cfRule type="cellIs" dxfId="184" priority="199" stopIfTrue="1" operator="equal">
      <formula>1</formula>
    </cfRule>
    <cfRule type="cellIs" dxfId="183" priority="200" stopIfTrue="1" operator="equal">
      <formula>3</formula>
    </cfRule>
  </conditionalFormatting>
  <conditionalFormatting sqref="M1313:N1313 M1307:N1311">
    <cfRule type="cellIs" dxfId="182" priority="201" stopIfTrue="1" operator="equal">
      <formula>1</formula>
    </cfRule>
    <cfRule type="cellIs" dxfId="181" priority="202" stopIfTrue="1" operator="equal">
      <formula>3</formula>
    </cfRule>
  </conditionalFormatting>
  <conditionalFormatting sqref="O1313 O1307:O1311">
    <cfRule type="expression" dxfId="180" priority="203" stopIfTrue="1">
      <formula>IF(AND(O1307&gt;0,#REF!=1),1,0)</formula>
    </cfRule>
    <cfRule type="expression" dxfId="179" priority="204" stopIfTrue="1">
      <formula>IF(AND(O1307&gt;0,#REF!=1),1,0)</formula>
    </cfRule>
    <cfRule type="expression" dxfId="178" priority="205" stopIfTrue="1">
      <formula>IF(AND(O1307&gt;0,#REF!=1),1,0)</formula>
    </cfRule>
  </conditionalFormatting>
  <conditionalFormatting sqref="P1313 P1307:P1311">
    <cfRule type="expression" dxfId="177" priority="206" stopIfTrue="1">
      <formula>IF(AND(#REF!&gt;0,#REF!=1),1,0)</formula>
    </cfRule>
    <cfRule type="expression" dxfId="176" priority="207" stopIfTrue="1">
      <formula>IF(AND(#REF!&gt;0,#REF!=1),1,0)</formula>
    </cfRule>
    <cfRule type="expression" dxfId="175" priority="208" stopIfTrue="1">
      <formula>IF(AND(#REF!&gt;0,#REF!=1),1,0)</formula>
    </cfRule>
  </conditionalFormatting>
  <conditionalFormatting sqref="K1312">
    <cfRule type="cellIs" dxfId="174" priority="185" stopIfTrue="1" operator="equal">
      <formula>1</formula>
    </cfRule>
    <cfRule type="cellIs" dxfId="173" priority="186" stopIfTrue="1" operator="equal">
      <formula>3</formula>
    </cfRule>
  </conditionalFormatting>
  <conditionalFormatting sqref="L1312">
    <cfRule type="cellIs" dxfId="172" priority="187" stopIfTrue="1" operator="equal">
      <formula>1</formula>
    </cfRule>
    <cfRule type="cellIs" dxfId="171" priority="188" stopIfTrue="1" operator="equal">
      <formula>3</formula>
    </cfRule>
  </conditionalFormatting>
  <conditionalFormatting sqref="M1312:N1312">
    <cfRule type="cellIs" dxfId="170" priority="189" stopIfTrue="1" operator="equal">
      <formula>1</formula>
    </cfRule>
    <cfRule type="cellIs" dxfId="169" priority="190" stopIfTrue="1" operator="equal">
      <formula>3</formula>
    </cfRule>
  </conditionalFormatting>
  <conditionalFormatting sqref="O1312">
    <cfRule type="expression" dxfId="168" priority="191" stopIfTrue="1">
      <formula>IF(AND(O1312&gt;0,#REF!=1),1,0)</formula>
    </cfRule>
    <cfRule type="expression" dxfId="167" priority="192" stopIfTrue="1">
      <formula>IF(AND(O1312&gt;0,#REF!=1),1,0)</formula>
    </cfRule>
    <cfRule type="expression" dxfId="166" priority="193" stopIfTrue="1">
      <formula>IF(AND(O1312&gt;0,#REF!=1),1,0)</formula>
    </cfRule>
  </conditionalFormatting>
  <conditionalFormatting sqref="P1312">
    <cfRule type="expression" dxfId="165" priority="194" stopIfTrue="1">
      <formula>IF(AND(#REF!&gt;0,#REF!=1),1,0)</formula>
    </cfRule>
    <cfRule type="expression" dxfId="164" priority="195" stopIfTrue="1">
      <formula>IF(AND(#REF!&gt;0,#REF!=1),1,0)</formula>
    </cfRule>
    <cfRule type="expression" dxfId="163" priority="196" stopIfTrue="1">
      <formula>IF(AND(#REF!&gt;0,#REF!=1),1,0)</formula>
    </cfRule>
  </conditionalFormatting>
  <conditionalFormatting sqref="K1441 K1430:K1431">
    <cfRule type="cellIs" dxfId="162" priority="161" stopIfTrue="1" operator="equal">
      <formula>1</formula>
    </cfRule>
    <cfRule type="cellIs" dxfId="161" priority="162" stopIfTrue="1" operator="equal">
      <formula>3</formula>
    </cfRule>
  </conditionalFormatting>
  <conditionalFormatting sqref="L1441 L1430:L1431">
    <cfRule type="cellIs" dxfId="160" priority="163" stopIfTrue="1" operator="equal">
      <formula>1</formula>
    </cfRule>
    <cfRule type="cellIs" dxfId="159" priority="164" stopIfTrue="1" operator="equal">
      <formula>3</formula>
    </cfRule>
  </conditionalFormatting>
  <conditionalFormatting sqref="M1441:N1441 M1430:N1431">
    <cfRule type="cellIs" dxfId="158" priority="165" stopIfTrue="1" operator="equal">
      <formula>1</formula>
    </cfRule>
    <cfRule type="cellIs" dxfId="157" priority="166" stopIfTrue="1" operator="equal">
      <formula>3</formula>
    </cfRule>
  </conditionalFormatting>
  <conditionalFormatting sqref="O1441 O1430:O1431">
    <cfRule type="expression" dxfId="156" priority="167" stopIfTrue="1">
      <formula>IF(AND(O1430&gt;0,#REF!=1),1,0)</formula>
    </cfRule>
    <cfRule type="expression" dxfId="155" priority="168" stopIfTrue="1">
      <formula>IF(AND(O1430&gt;0,#REF!=1),1,0)</formula>
    </cfRule>
    <cfRule type="expression" dxfId="154" priority="169" stopIfTrue="1">
      <formula>IF(AND(O1430&gt;0,#REF!=1),1,0)</formula>
    </cfRule>
  </conditionalFormatting>
  <conditionalFormatting sqref="P1441 P1430:P1431">
    <cfRule type="expression" dxfId="153" priority="170" stopIfTrue="1">
      <formula>IF(AND(#REF!&gt;0,#REF!=1),1,0)</formula>
    </cfRule>
    <cfRule type="expression" dxfId="152" priority="171" stopIfTrue="1">
      <formula>IF(AND(#REF!&gt;0,#REF!=1),1,0)</formula>
    </cfRule>
    <cfRule type="expression" dxfId="151" priority="172" stopIfTrue="1">
      <formula>IF(AND(#REF!&gt;0,#REF!=1),1,0)</formula>
    </cfRule>
  </conditionalFormatting>
  <conditionalFormatting sqref="K1442:K1445">
    <cfRule type="cellIs" dxfId="150" priority="125" stopIfTrue="1" operator="equal">
      <formula>1</formula>
    </cfRule>
    <cfRule type="cellIs" dxfId="149" priority="126" stopIfTrue="1" operator="equal">
      <formula>3</formula>
    </cfRule>
  </conditionalFormatting>
  <conditionalFormatting sqref="L1442:L1445">
    <cfRule type="cellIs" dxfId="148" priority="127" stopIfTrue="1" operator="equal">
      <formula>1</formula>
    </cfRule>
    <cfRule type="cellIs" dxfId="147" priority="128" stopIfTrue="1" operator="equal">
      <formula>3</formula>
    </cfRule>
  </conditionalFormatting>
  <conditionalFormatting sqref="M1442:N1445">
    <cfRule type="cellIs" dxfId="146" priority="129" stopIfTrue="1" operator="equal">
      <formula>1</formula>
    </cfRule>
    <cfRule type="cellIs" dxfId="145" priority="130" stopIfTrue="1" operator="equal">
      <formula>3</formula>
    </cfRule>
  </conditionalFormatting>
  <conditionalFormatting sqref="O1442:O1445">
    <cfRule type="expression" dxfId="144" priority="131" stopIfTrue="1">
      <formula>IF(AND(O1442&gt;0,#REF!=1),1,0)</formula>
    </cfRule>
    <cfRule type="expression" dxfId="143" priority="132" stopIfTrue="1">
      <formula>IF(AND(O1442&gt;0,#REF!=1),1,0)</formula>
    </cfRule>
    <cfRule type="expression" dxfId="142" priority="133" stopIfTrue="1">
      <formula>IF(AND(O1442&gt;0,#REF!=1),1,0)</formula>
    </cfRule>
  </conditionalFormatting>
  <conditionalFormatting sqref="P1442:P1445">
    <cfRule type="expression" dxfId="141" priority="134" stopIfTrue="1">
      <formula>IF(AND(#REF!&gt;0,#REF!=1),1,0)</formula>
    </cfRule>
    <cfRule type="expression" dxfId="140" priority="135" stopIfTrue="1">
      <formula>IF(AND(#REF!&gt;0,#REF!=1),1,0)</formula>
    </cfRule>
    <cfRule type="expression" dxfId="139" priority="136" stopIfTrue="1">
      <formula>IF(AND(#REF!&gt;0,#REF!=1),1,0)</formula>
    </cfRule>
  </conditionalFormatting>
  <conditionalFormatting sqref="K1442:K1445">
    <cfRule type="cellIs" dxfId="138" priority="137" stopIfTrue="1" operator="equal">
      <formula>1</formula>
    </cfRule>
    <cfRule type="cellIs" dxfId="137" priority="138" stopIfTrue="1" operator="equal">
      <formula>3</formula>
    </cfRule>
  </conditionalFormatting>
  <conditionalFormatting sqref="L1442:L1445">
    <cfRule type="cellIs" dxfId="136" priority="139" stopIfTrue="1" operator="equal">
      <formula>1</formula>
    </cfRule>
    <cfRule type="cellIs" dxfId="135" priority="140" stopIfTrue="1" operator="equal">
      <formula>3</formula>
    </cfRule>
  </conditionalFormatting>
  <conditionalFormatting sqref="M1442:N1445">
    <cfRule type="cellIs" dxfId="134" priority="141" stopIfTrue="1" operator="equal">
      <formula>1</formula>
    </cfRule>
    <cfRule type="cellIs" dxfId="133" priority="142" stopIfTrue="1" operator="equal">
      <formula>3</formula>
    </cfRule>
  </conditionalFormatting>
  <conditionalFormatting sqref="O1442:O1445">
    <cfRule type="expression" dxfId="132" priority="143" stopIfTrue="1">
      <formula>IF(AND(O1442&gt;0,#REF!=1),1,0)</formula>
    </cfRule>
    <cfRule type="expression" dxfId="131" priority="144" stopIfTrue="1">
      <formula>IF(AND(O1442&gt;0,#REF!=1),1,0)</formula>
    </cfRule>
    <cfRule type="expression" dxfId="130" priority="145" stopIfTrue="1">
      <formula>IF(AND(O1442&gt;0,#REF!=1),1,0)</formula>
    </cfRule>
  </conditionalFormatting>
  <conditionalFormatting sqref="P1442:P1445">
    <cfRule type="expression" dxfId="129" priority="146" stopIfTrue="1">
      <formula>IF(AND(#REF!&gt;0,#REF!=1),1,0)</formula>
    </cfRule>
    <cfRule type="expression" dxfId="128" priority="147" stopIfTrue="1">
      <formula>IF(AND(#REF!&gt;0,#REF!=1),1,0)</formula>
    </cfRule>
    <cfRule type="expression" dxfId="127" priority="148" stopIfTrue="1">
      <formula>IF(AND(#REF!&gt;0,#REF!=1),1,0)</formula>
    </cfRule>
  </conditionalFormatting>
  <conditionalFormatting sqref="K1429">
    <cfRule type="cellIs" dxfId="126" priority="113" stopIfTrue="1" operator="equal">
      <formula>1</formula>
    </cfRule>
    <cfRule type="cellIs" dxfId="125" priority="114" stopIfTrue="1" operator="equal">
      <formula>3</formula>
    </cfRule>
  </conditionalFormatting>
  <conditionalFormatting sqref="L1429">
    <cfRule type="cellIs" dxfId="124" priority="115" stopIfTrue="1" operator="equal">
      <formula>1</formula>
    </cfRule>
    <cfRule type="cellIs" dxfId="123" priority="116" stopIfTrue="1" operator="equal">
      <formula>3</formula>
    </cfRule>
  </conditionalFormatting>
  <conditionalFormatting sqref="M1429:N1429">
    <cfRule type="cellIs" dxfId="122" priority="117" stopIfTrue="1" operator="equal">
      <formula>1</formula>
    </cfRule>
    <cfRule type="cellIs" dxfId="121" priority="118" stopIfTrue="1" operator="equal">
      <formula>3</formula>
    </cfRule>
  </conditionalFormatting>
  <conditionalFormatting sqref="O1429">
    <cfRule type="expression" dxfId="120" priority="119" stopIfTrue="1">
      <formula>IF(AND(O1429&gt;0,#REF!=1),1,0)</formula>
    </cfRule>
    <cfRule type="expression" dxfId="119" priority="120" stopIfTrue="1">
      <formula>IF(AND(O1429&gt;0,#REF!=1),1,0)</formula>
    </cfRule>
    <cfRule type="expression" dxfId="118" priority="121" stopIfTrue="1">
      <formula>IF(AND(O1429&gt;0,#REF!=1),1,0)</formula>
    </cfRule>
  </conditionalFormatting>
  <conditionalFormatting sqref="P1429">
    <cfRule type="expression" dxfId="117" priority="122" stopIfTrue="1">
      <formula>IF(AND(#REF!&gt;0,#REF!=1),1,0)</formula>
    </cfRule>
    <cfRule type="expression" dxfId="116" priority="123" stopIfTrue="1">
      <formula>IF(AND(#REF!&gt;0,#REF!=1),1,0)</formula>
    </cfRule>
    <cfRule type="expression" dxfId="115" priority="124" stopIfTrue="1">
      <formula>IF(AND(#REF!&gt;0,#REF!=1),1,0)</formula>
    </cfRule>
  </conditionalFormatting>
  <conditionalFormatting sqref="K1432:K1435">
    <cfRule type="cellIs" dxfId="114" priority="101" stopIfTrue="1" operator="equal">
      <formula>1</formula>
    </cfRule>
    <cfRule type="cellIs" dxfId="113" priority="102" stopIfTrue="1" operator="equal">
      <formula>3</formula>
    </cfRule>
  </conditionalFormatting>
  <conditionalFormatting sqref="L1432:L1435">
    <cfRule type="cellIs" dxfId="112" priority="103" stopIfTrue="1" operator="equal">
      <formula>1</formula>
    </cfRule>
    <cfRule type="cellIs" dxfId="111" priority="104" stopIfTrue="1" operator="equal">
      <formula>3</formula>
    </cfRule>
  </conditionalFormatting>
  <conditionalFormatting sqref="M1432:N1435">
    <cfRule type="cellIs" dxfId="110" priority="105" stopIfTrue="1" operator="equal">
      <formula>1</formula>
    </cfRule>
    <cfRule type="cellIs" dxfId="109" priority="106" stopIfTrue="1" operator="equal">
      <formula>3</formula>
    </cfRule>
  </conditionalFormatting>
  <conditionalFormatting sqref="O1432:O1435">
    <cfRule type="expression" dxfId="108" priority="107" stopIfTrue="1">
      <formula>IF(AND(O1432&gt;0,#REF!=1),1,0)</formula>
    </cfRule>
    <cfRule type="expression" dxfId="107" priority="108" stopIfTrue="1">
      <formula>IF(AND(O1432&gt;0,#REF!=1),1,0)</formula>
    </cfRule>
    <cfRule type="expression" dxfId="106" priority="109" stopIfTrue="1">
      <formula>IF(AND(O1432&gt;0,#REF!=1),1,0)</formula>
    </cfRule>
  </conditionalFormatting>
  <conditionalFormatting sqref="P1432:P1435">
    <cfRule type="expression" dxfId="105" priority="110" stopIfTrue="1">
      <formula>IF(AND(#REF!&gt;0,#REF!=1),1,0)</formula>
    </cfRule>
    <cfRule type="expression" dxfId="104" priority="111" stopIfTrue="1">
      <formula>IF(AND(#REF!&gt;0,#REF!=1),1,0)</formula>
    </cfRule>
    <cfRule type="expression" dxfId="103" priority="112" stopIfTrue="1">
      <formula>IF(AND(#REF!&gt;0,#REF!=1),1,0)</formula>
    </cfRule>
  </conditionalFormatting>
  <conditionalFormatting sqref="K1455">
    <cfRule type="cellIs" dxfId="102" priority="89" stopIfTrue="1" operator="equal">
      <formula>1</formula>
    </cfRule>
    <cfRule type="cellIs" dxfId="101" priority="90" stopIfTrue="1" operator="equal">
      <formula>3</formula>
    </cfRule>
  </conditionalFormatting>
  <conditionalFormatting sqref="L1455">
    <cfRule type="cellIs" dxfId="100" priority="91" stopIfTrue="1" operator="equal">
      <formula>1</formula>
    </cfRule>
    <cfRule type="cellIs" dxfId="99" priority="92" stopIfTrue="1" operator="equal">
      <formula>3</formula>
    </cfRule>
  </conditionalFormatting>
  <conditionalFormatting sqref="M1455:N1455">
    <cfRule type="cellIs" dxfId="98" priority="93" stopIfTrue="1" operator="equal">
      <formula>1</formula>
    </cfRule>
    <cfRule type="cellIs" dxfId="97" priority="94" stopIfTrue="1" operator="equal">
      <formula>3</formula>
    </cfRule>
  </conditionalFormatting>
  <conditionalFormatting sqref="O1455">
    <cfRule type="expression" dxfId="96" priority="95" stopIfTrue="1">
      <formula>IF(AND(O1455&gt;0,#REF!=1),1,0)</formula>
    </cfRule>
    <cfRule type="expression" dxfId="95" priority="96" stopIfTrue="1">
      <formula>IF(AND(O1455&gt;0,#REF!=1),1,0)</formula>
    </cfRule>
    <cfRule type="expression" dxfId="94" priority="97" stopIfTrue="1">
      <formula>IF(AND(O1455&gt;0,#REF!=1),1,0)</formula>
    </cfRule>
  </conditionalFormatting>
  <conditionalFormatting sqref="P1455">
    <cfRule type="expression" dxfId="93" priority="98" stopIfTrue="1">
      <formula>IF(AND(#REF!&gt;0,#REF!=1),1,0)</formula>
    </cfRule>
    <cfRule type="expression" dxfId="92" priority="99" stopIfTrue="1">
      <formula>IF(AND(#REF!&gt;0,#REF!=1),1,0)</formula>
    </cfRule>
    <cfRule type="expression" dxfId="91" priority="100" stopIfTrue="1">
      <formula>IF(AND(#REF!&gt;0,#REF!=1),1,0)</formula>
    </cfRule>
  </conditionalFormatting>
  <conditionalFormatting sqref="K676:K677">
    <cfRule type="cellIs" dxfId="90" priority="77" stopIfTrue="1" operator="equal">
      <formula>1</formula>
    </cfRule>
    <cfRule type="cellIs" dxfId="89" priority="78" stopIfTrue="1" operator="equal">
      <formula>3</formula>
    </cfRule>
  </conditionalFormatting>
  <conditionalFormatting sqref="L676:L677">
    <cfRule type="cellIs" dxfId="88" priority="79" stopIfTrue="1" operator="equal">
      <formula>1</formula>
    </cfRule>
    <cfRule type="cellIs" dxfId="87" priority="80" stopIfTrue="1" operator="equal">
      <formula>3</formula>
    </cfRule>
  </conditionalFormatting>
  <conditionalFormatting sqref="M676:N677">
    <cfRule type="cellIs" dxfId="86" priority="81" stopIfTrue="1" operator="equal">
      <formula>1</formula>
    </cfRule>
    <cfRule type="cellIs" dxfId="85" priority="82" stopIfTrue="1" operator="equal">
      <formula>3</formula>
    </cfRule>
  </conditionalFormatting>
  <conditionalFormatting sqref="O676:O677">
    <cfRule type="expression" dxfId="84" priority="83" stopIfTrue="1">
      <formula>IF(AND(O676&gt;0,#REF!=1),1,0)</formula>
    </cfRule>
    <cfRule type="expression" dxfId="83" priority="84" stopIfTrue="1">
      <formula>IF(AND(O676&gt;0,#REF!=1),1,0)</formula>
    </cfRule>
    <cfRule type="expression" dxfId="82" priority="85" stopIfTrue="1">
      <formula>IF(AND(O676&gt;0,#REF!=1),1,0)</formula>
    </cfRule>
  </conditionalFormatting>
  <conditionalFormatting sqref="P676:P677">
    <cfRule type="expression" dxfId="81" priority="86" stopIfTrue="1">
      <formula>IF(AND(#REF!&gt;0,#REF!=1),1,0)</formula>
    </cfRule>
    <cfRule type="expression" dxfId="80" priority="87" stopIfTrue="1">
      <formula>IF(AND(#REF!&gt;0,#REF!=1),1,0)</formula>
    </cfRule>
    <cfRule type="expression" dxfId="79" priority="88" stopIfTrue="1">
      <formula>IF(AND(#REF!&gt;0,#REF!=1),1,0)</formula>
    </cfRule>
  </conditionalFormatting>
  <conditionalFormatting sqref="K676:K677">
    <cfRule type="cellIs" dxfId="78" priority="65" stopIfTrue="1" operator="equal">
      <formula>1</formula>
    </cfRule>
    <cfRule type="cellIs" dxfId="77" priority="66" stopIfTrue="1" operator="equal">
      <formula>3</formula>
    </cfRule>
  </conditionalFormatting>
  <conditionalFormatting sqref="L676:L677">
    <cfRule type="cellIs" dxfId="76" priority="67" stopIfTrue="1" operator="equal">
      <formula>1</formula>
    </cfRule>
    <cfRule type="cellIs" dxfId="75" priority="68" stopIfTrue="1" operator="equal">
      <formula>3</formula>
    </cfRule>
  </conditionalFormatting>
  <conditionalFormatting sqref="M676:N677">
    <cfRule type="cellIs" dxfId="74" priority="69" stopIfTrue="1" operator="equal">
      <formula>1</formula>
    </cfRule>
    <cfRule type="cellIs" dxfId="73" priority="70" stopIfTrue="1" operator="equal">
      <formula>3</formula>
    </cfRule>
  </conditionalFormatting>
  <conditionalFormatting sqref="O676:O677">
    <cfRule type="expression" dxfId="72" priority="71" stopIfTrue="1">
      <formula>IF(AND(O676&gt;0,#REF!=1),1,0)</formula>
    </cfRule>
    <cfRule type="expression" dxfId="71" priority="72" stopIfTrue="1">
      <formula>IF(AND(O676&gt;0,#REF!=1),1,0)</formula>
    </cfRule>
    <cfRule type="expression" dxfId="70" priority="73" stopIfTrue="1">
      <formula>IF(AND(O676&gt;0,#REF!=1),1,0)</formula>
    </cfRule>
  </conditionalFormatting>
  <conditionalFormatting sqref="P676:P677">
    <cfRule type="expression" dxfId="69" priority="74" stopIfTrue="1">
      <formula>IF(AND(#REF!&gt;0,#REF!=1),1,0)</formula>
    </cfRule>
    <cfRule type="expression" dxfId="68" priority="75" stopIfTrue="1">
      <formula>IF(AND(#REF!&gt;0,#REF!=1),1,0)</formula>
    </cfRule>
    <cfRule type="expression" dxfId="67" priority="76" stopIfTrue="1">
      <formula>IF(AND(#REF!&gt;0,#REF!=1),1,0)</formula>
    </cfRule>
  </conditionalFormatting>
  <conditionalFormatting sqref="K678:K680">
    <cfRule type="cellIs" dxfId="66" priority="53" stopIfTrue="1" operator="equal">
      <formula>1</formula>
    </cfRule>
    <cfRule type="cellIs" dxfId="65" priority="54" stopIfTrue="1" operator="equal">
      <formula>3</formula>
    </cfRule>
  </conditionalFormatting>
  <conditionalFormatting sqref="L678:L680">
    <cfRule type="cellIs" dxfId="64" priority="55" stopIfTrue="1" operator="equal">
      <formula>1</formula>
    </cfRule>
    <cfRule type="cellIs" dxfId="63" priority="56" stopIfTrue="1" operator="equal">
      <formula>3</formula>
    </cfRule>
  </conditionalFormatting>
  <conditionalFormatting sqref="M678:N680">
    <cfRule type="cellIs" dxfId="62" priority="57" stopIfTrue="1" operator="equal">
      <formula>1</formula>
    </cfRule>
    <cfRule type="cellIs" dxfId="61" priority="58" stopIfTrue="1" operator="equal">
      <formula>3</formula>
    </cfRule>
  </conditionalFormatting>
  <conditionalFormatting sqref="O678:O680">
    <cfRule type="expression" dxfId="60" priority="59" stopIfTrue="1">
      <formula>IF(AND(O678&gt;0,#REF!=1),1,0)</formula>
    </cfRule>
    <cfRule type="expression" dxfId="59" priority="60" stopIfTrue="1">
      <formula>IF(AND(O678&gt;0,#REF!=1),1,0)</formula>
    </cfRule>
    <cfRule type="expression" dxfId="58" priority="61" stopIfTrue="1">
      <formula>IF(AND(O678&gt;0,#REF!=1),1,0)</formula>
    </cfRule>
  </conditionalFormatting>
  <conditionalFormatting sqref="P678:P680">
    <cfRule type="expression" dxfId="57" priority="62" stopIfTrue="1">
      <formula>IF(AND(#REF!&gt;0,#REF!=1),1,0)</formula>
    </cfRule>
    <cfRule type="expression" dxfId="56" priority="63" stopIfTrue="1">
      <formula>IF(AND(#REF!&gt;0,#REF!=1),1,0)</formula>
    </cfRule>
    <cfRule type="expression" dxfId="55" priority="64" stopIfTrue="1">
      <formula>IF(AND(#REF!&gt;0,#REF!=1),1,0)</formula>
    </cfRule>
  </conditionalFormatting>
  <conditionalFormatting sqref="K678:K680">
    <cfRule type="cellIs" dxfId="54" priority="41" stopIfTrue="1" operator="equal">
      <formula>1</formula>
    </cfRule>
    <cfRule type="cellIs" dxfId="53" priority="42" stopIfTrue="1" operator="equal">
      <formula>3</formula>
    </cfRule>
  </conditionalFormatting>
  <conditionalFormatting sqref="L678:L680">
    <cfRule type="cellIs" dxfId="52" priority="43" stopIfTrue="1" operator="equal">
      <formula>1</formula>
    </cfRule>
    <cfRule type="cellIs" dxfId="51" priority="44" stopIfTrue="1" operator="equal">
      <formula>3</formula>
    </cfRule>
  </conditionalFormatting>
  <conditionalFormatting sqref="M678:N680">
    <cfRule type="cellIs" dxfId="50" priority="45" stopIfTrue="1" operator="equal">
      <formula>1</formula>
    </cfRule>
    <cfRule type="cellIs" dxfId="49" priority="46" stopIfTrue="1" operator="equal">
      <formula>3</formula>
    </cfRule>
  </conditionalFormatting>
  <conditionalFormatting sqref="O678:O680">
    <cfRule type="expression" dxfId="48" priority="47" stopIfTrue="1">
      <formula>IF(AND(O678&gt;0,#REF!=1),1,0)</formula>
    </cfRule>
    <cfRule type="expression" dxfId="47" priority="48" stopIfTrue="1">
      <formula>IF(AND(O678&gt;0,#REF!=1),1,0)</formula>
    </cfRule>
    <cfRule type="expression" dxfId="46" priority="49" stopIfTrue="1">
      <formula>IF(AND(O678&gt;0,#REF!=1),1,0)</formula>
    </cfRule>
  </conditionalFormatting>
  <conditionalFormatting sqref="P678:P680">
    <cfRule type="expression" dxfId="45" priority="50" stopIfTrue="1">
      <formula>IF(AND(#REF!&gt;0,#REF!=1),1,0)</formula>
    </cfRule>
    <cfRule type="expression" dxfId="44" priority="51" stopIfTrue="1">
      <formula>IF(AND(#REF!&gt;0,#REF!=1),1,0)</formula>
    </cfRule>
    <cfRule type="expression" dxfId="43" priority="52" stopIfTrue="1">
      <formula>IF(AND(#REF!&gt;0,#REF!=1),1,0)</formula>
    </cfRule>
  </conditionalFormatting>
  <conditionalFormatting sqref="P865">
    <cfRule type="expression" dxfId="42" priority="39" stopIfTrue="1">
      <formula>IF(#REF!=1,1,0)</formula>
    </cfRule>
    <cfRule type="expression" dxfId="41" priority="40" stopIfTrue="1">
      <formula>IF(#REF!=1,1,0)</formula>
    </cfRule>
  </conditionalFormatting>
  <conditionalFormatting sqref="P863">
    <cfRule type="expression" dxfId="40" priority="37" stopIfTrue="1">
      <formula>IF(#REF!=1,1,0)</formula>
    </cfRule>
    <cfRule type="expression" dxfId="39" priority="38" stopIfTrue="1">
      <formula>IF(#REF!=1,1,0)</formula>
    </cfRule>
  </conditionalFormatting>
  <conditionalFormatting sqref="K681:K689">
    <cfRule type="cellIs" dxfId="38" priority="25" stopIfTrue="1" operator="equal">
      <formula>1</formula>
    </cfRule>
    <cfRule type="cellIs" dxfId="37" priority="26" stopIfTrue="1" operator="equal">
      <formula>3</formula>
    </cfRule>
  </conditionalFormatting>
  <conditionalFormatting sqref="L681:L689">
    <cfRule type="cellIs" dxfId="36" priority="27" stopIfTrue="1" operator="equal">
      <formula>1</formula>
    </cfRule>
    <cfRule type="cellIs" dxfId="35" priority="28" stopIfTrue="1" operator="equal">
      <formula>3</formula>
    </cfRule>
  </conditionalFormatting>
  <conditionalFormatting sqref="M681:N689">
    <cfRule type="cellIs" dxfId="34" priority="29" stopIfTrue="1" operator="equal">
      <formula>1</formula>
    </cfRule>
    <cfRule type="cellIs" dxfId="33" priority="30" stopIfTrue="1" operator="equal">
      <formula>3</formula>
    </cfRule>
  </conditionalFormatting>
  <conditionalFormatting sqref="O681:O689">
    <cfRule type="expression" dxfId="32" priority="31" stopIfTrue="1">
      <formula>IF(AND(O681&gt;0,#REF!=1),1,0)</formula>
    </cfRule>
    <cfRule type="expression" dxfId="31" priority="32" stopIfTrue="1">
      <formula>IF(AND(O681&gt;0,#REF!=1),1,0)</formula>
    </cfRule>
    <cfRule type="expression" dxfId="30" priority="33" stopIfTrue="1">
      <formula>IF(AND(O681&gt;0,#REF!=1),1,0)</formula>
    </cfRule>
  </conditionalFormatting>
  <conditionalFormatting sqref="P681:P689">
    <cfRule type="expression" dxfId="29" priority="34" stopIfTrue="1">
      <formula>IF(AND(#REF!&gt;0,#REF!=1),1,0)</formula>
    </cfRule>
    <cfRule type="expression" dxfId="28" priority="35" stopIfTrue="1">
      <formula>IF(AND(#REF!&gt;0,#REF!=1),1,0)</formula>
    </cfRule>
    <cfRule type="expression" dxfId="27" priority="36" stopIfTrue="1">
      <formula>IF(AND(#REF!&gt;0,#REF!=1),1,0)</formula>
    </cfRule>
  </conditionalFormatting>
  <conditionalFormatting sqref="K681:K689">
    <cfRule type="cellIs" dxfId="26" priority="13" stopIfTrue="1" operator="equal">
      <formula>1</formula>
    </cfRule>
    <cfRule type="cellIs" dxfId="25" priority="14" stopIfTrue="1" operator="equal">
      <formula>3</formula>
    </cfRule>
  </conditionalFormatting>
  <conditionalFormatting sqref="L681:L689">
    <cfRule type="cellIs" dxfId="24" priority="15" stopIfTrue="1" operator="equal">
      <formula>1</formula>
    </cfRule>
    <cfRule type="cellIs" dxfId="23" priority="16" stopIfTrue="1" operator="equal">
      <formula>3</formula>
    </cfRule>
  </conditionalFormatting>
  <conditionalFormatting sqref="M681:N689">
    <cfRule type="cellIs" dxfId="22" priority="17" stopIfTrue="1" operator="equal">
      <formula>1</formula>
    </cfRule>
    <cfRule type="cellIs" dxfId="21" priority="18" stopIfTrue="1" operator="equal">
      <formula>3</formula>
    </cfRule>
  </conditionalFormatting>
  <conditionalFormatting sqref="O681:O689">
    <cfRule type="expression" dxfId="20" priority="19" stopIfTrue="1">
      <formula>IF(AND(O681&gt;0,#REF!=1),1,0)</formula>
    </cfRule>
    <cfRule type="expression" dxfId="19" priority="20" stopIfTrue="1">
      <formula>IF(AND(O681&gt;0,#REF!=1),1,0)</formula>
    </cfRule>
    <cfRule type="expression" dxfId="18" priority="21" stopIfTrue="1">
      <formula>IF(AND(O681&gt;0,#REF!=1),1,0)</formula>
    </cfRule>
  </conditionalFormatting>
  <conditionalFormatting sqref="P681:P689">
    <cfRule type="expression" dxfId="17" priority="22" stopIfTrue="1">
      <formula>IF(AND(#REF!&gt;0,#REF!=1),1,0)</formula>
    </cfRule>
    <cfRule type="expression" dxfId="16" priority="23" stopIfTrue="1">
      <formula>IF(AND(#REF!&gt;0,#REF!=1),1,0)</formula>
    </cfRule>
    <cfRule type="expression" dxfId="15" priority="24" stopIfTrue="1">
      <formula>IF(AND(#REF!&gt;0,#REF!=1),1,0)</formula>
    </cfRule>
  </conditionalFormatting>
  <conditionalFormatting sqref="K1376:K1377">
    <cfRule type="cellIs" dxfId="14" priority="1" stopIfTrue="1" operator="equal">
      <formula>1</formula>
    </cfRule>
    <cfRule type="cellIs" dxfId="13" priority="2" stopIfTrue="1" operator="equal">
      <formula>3</formula>
    </cfRule>
  </conditionalFormatting>
  <conditionalFormatting sqref="L1376:L1377">
    <cfRule type="cellIs" dxfId="12" priority="3" stopIfTrue="1" operator="equal">
      <formula>1</formula>
    </cfRule>
    <cfRule type="cellIs" dxfId="11" priority="4" stopIfTrue="1" operator="equal">
      <formula>3</formula>
    </cfRule>
  </conditionalFormatting>
  <conditionalFormatting sqref="M1376:N1377">
    <cfRule type="cellIs" dxfId="10" priority="5" stopIfTrue="1" operator="equal">
      <formula>1</formula>
    </cfRule>
    <cfRule type="cellIs" dxfId="9" priority="6" stopIfTrue="1" operator="equal">
      <formula>3</formula>
    </cfRule>
  </conditionalFormatting>
  <conditionalFormatting sqref="O1376:O1377">
    <cfRule type="expression" dxfId="8" priority="7" stopIfTrue="1">
      <formula>IF(AND(O1376&gt;0,#REF!=1),1,0)</formula>
    </cfRule>
    <cfRule type="expression" dxfId="7" priority="8" stopIfTrue="1">
      <formula>IF(AND(O1376&gt;0,#REF!=1),1,0)</formula>
    </cfRule>
    <cfRule type="expression" dxfId="6" priority="9" stopIfTrue="1">
      <formula>IF(AND(O1376&gt;0,#REF!=1),1,0)</formula>
    </cfRule>
  </conditionalFormatting>
  <conditionalFormatting sqref="P1376:P1377">
    <cfRule type="expression" dxfId="5" priority="10" stopIfTrue="1">
      <formula>IF(AND(#REF!&gt;0,#REF!=1),1,0)</formula>
    </cfRule>
    <cfRule type="expression" dxfId="4" priority="11" stopIfTrue="1">
      <formula>IF(AND(#REF!&gt;0,#REF!=1),1,0)</formula>
    </cfRule>
    <cfRule type="expression" dxfId="3" priority="12" stopIfTrue="1">
      <formula>IF(AND(#REF!&gt;0,#REF!=1),1,0)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dimension ref="A1:R237"/>
  <sheetViews>
    <sheetView workbookViewId="0">
      <selection activeCell="J3" sqref="J3"/>
    </sheetView>
  </sheetViews>
  <sheetFormatPr baseColWidth="10" defaultRowHeight="13" x14ac:dyDescent="0"/>
  <cols>
    <col min="1" max="4" width="1.7109375" customWidth="1"/>
    <col min="10" max="10" width="10.7109375" style="23"/>
    <col min="11" max="18" width="22.5703125" customWidth="1"/>
  </cols>
  <sheetData>
    <row r="1" spans="1:16">
      <c r="F1" t="s">
        <v>1173</v>
      </c>
      <c r="G1" t="s">
        <v>1174</v>
      </c>
      <c r="H1" t="s">
        <v>1430</v>
      </c>
      <c r="I1" t="s">
        <v>2111</v>
      </c>
      <c r="J1" s="23" t="s">
        <v>1774</v>
      </c>
      <c r="K1" t="str">
        <f>E2</f>
        <v>Alabama</v>
      </c>
      <c r="L1" t="str">
        <f>E3</f>
        <v>Alaska</v>
      </c>
      <c r="M1" t="str">
        <f>E4</f>
        <v>Arizona</v>
      </c>
      <c r="N1" t="str">
        <f>E5</f>
        <v>Arkansas</v>
      </c>
      <c r="O1" t="str">
        <f>E6</f>
        <v>California</v>
      </c>
      <c r="P1" t="str">
        <f>E7</f>
        <v>Colorado</v>
      </c>
    </row>
    <row r="2" spans="1:16">
      <c r="A2">
        <f>IF(State!M3=1,1,IF(State!N3=1,2,IF(State!O3=1,3,IF(State!P3=1,4,5))))</f>
        <v>1</v>
      </c>
      <c r="B2">
        <f>IF(State!M3=2,1,IF(State!N3=2,2,IF(State!O3=2,3,IF(State!P3=2,4,5))))</f>
        <v>3</v>
      </c>
      <c r="C2">
        <f>IF(State!M3=3,1,IF(State!N3=3,2,IF(State!O3=3,3,IF(State!P3=3,4,5))))</f>
        <v>5</v>
      </c>
      <c r="D2">
        <f>IF(State!M3=4,1,IF(State!N3=4,2,IF(State!O3=4,3,IF(State!P3=4,4,5))))</f>
        <v>4</v>
      </c>
      <c r="E2" t="str">
        <f>State!A3</f>
        <v>Alabama</v>
      </c>
      <c r="F2" s="1">
        <f>MAX(State!X3:AQ3)</f>
        <v>309071</v>
      </c>
      <c r="G2" s="1">
        <f>LARGE(State!X3:AQ3,2)</f>
        <v>76059</v>
      </c>
      <c r="H2" s="1">
        <f>LARGE(State!X3:AQ3,3)</f>
        <v>9438</v>
      </c>
      <c r="I2">
        <f>LARGE(State!X3:AQ3,4)</f>
        <v>1479</v>
      </c>
      <c r="J2" s="23">
        <f>State!C3-Graphs!F2-Graphs!G2-Graphs!H2-I2</f>
        <v>804</v>
      </c>
    </row>
    <row r="3" spans="1:16">
      <c r="A3">
        <f>IF(State!M46=1,1,IF(State!N46=1,2,IF(State!O46=1,3,IF(State!P46=1,4,5))))</f>
        <v>3</v>
      </c>
      <c r="B3">
        <f>IF(State!M46=2,1,IF(State!N46=2,2,IF(State!O46=2,3,IF(State!P46=2,4,5))))</f>
        <v>1</v>
      </c>
      <c r="C3">
        <f>IF(State!M46=3,1,IF(State!N46=3,2,IF(State!O46=3,3,IF(State!P46=3,4,5))))</f>
        <v>5</v>
      </c>
      <c r="D3">
        <f>IF(State!M46=4,1,IF(State!N46=4,2,IF(State!O46=4,3,IF(State!P46=4,4,5))))</f>
        <v>5</v>
      </c>
      <c r="E3" t="str">
        <f>State!A46</f>
        <v>Alaska</v>
      </c>
      <c r="F3" s="115">
        <f>MAX(State!X46:AQ46)</f>
        <v>8447</v>
      </c>
      <c r="G3" s="115">
        <f>LARGE(State!X46:AQ46,2)</f>
        <v>2146</v>
      </c>
      <c r="H3" s="114">
        <f>LARGE(State!X46:AQ46,3)</f>
        <v>16</v>
      </c>
      <c r="I3" s="116">
        <f>LARGE(State!X46:AQ46,4)</f>
        <v>0.79613572101790764</v>
      </c>
      <c r="J3" s="23">
        <f>State!C46-Graphs!F3-Graphs!G3-Graphs!H3-I3</f>
        <v>0.20386427898209236</v>
      </c>
    </row>
    <row r="4" spans="1:16">
      <c r="A4">
        <f>IF(State!M4=1,1,IF(State!N4=1,2,IF(State!O4=1,3,IF(State!P4=1,4,5))))</f>
        <v>1</v>
      </c>
      <c r="B4">
        <f>IF(State!M4=2,1,IF(State!N4=2,2,IF(State!O4=2,3,IF(State!P4=2,4,5))))</f>
        <v>3</v>
      </c>
      <c r="C4">
        <f>IF(State!M4=3,1,IF(State!N4=3,2,IF(State!O4=3,3,IF(State!P4=3,4,5))))</f>
        <v>4</v>
      </c>
      <c r="D4">
        <f>IF(State!M4=4,1,IF(State!N4=4,2,IF(State!O4=4,3,IF(State!P4=4,4,5))))</f>
        <v>5</v>
      </c>
      <c r="E4" t="str">
        <f>State!A4</f>
        <v>Arizona</v>
      </c>
      <c r="F4" s="1">
        <f>MAX(State!X4:AQ4)</f>
        <v>262459</v>
      </c>
      <c r="G4" s="1">
        <f>LARGE(State!X4:AQ4,2)</f>
        <v>192962</v>
      </c>
      <c r="H4" s="1">
        <f>LARGE(State!X4:AQ4,3)</f>
        <v>3877</v>
      </c>
      <c r="I4">
        <f>LARGE(State!X4:AQ4,4)</f>
        <v>2295</v>
      </c>
      <c r="J4" s="23">
        <f>State!C4-Graphs!F4-Graphs!G4-Graphs!H4-I4</f>
        <v>4642</v>
      </c>
    </row>
    <row r="5" spans="1:16">
      <c r="A5">
        <f>IF(State!M5=1,1,IF(State!N5=1,2,IF(State!O5=1,3,IF(State!P5=1,4,5))))</f>
        <v>1</v>
      </c>
      <c r="B5">
        <f>IF(State!M5=2,1,IF(State!N5=2,2,IF(State!O5=2,3,IF(State!P5=2,4,5))))</f>
        <v>3</v>
      </c>
      <c r="C5">
        <f>IF(State!M5=3,1,IF(State!N5=3,2,IF(State!O5=3,3,IF(State!P5=3,4,5))))</f>
        <v>5</v>
      </c>
      <c r="D5">
        <f>IF(State!M5=4,1,IF(State!N5=4,2,IF(State!O5=4,3,IF(State!P5=4,4,5))))</f>
        <v>4</v>
      </c>
      <c r="E5" t="str">
        <f>State!A5</f>
        <v>Arkansas</v>
      </c>
      <c r="F5" s="1">
        <f>MAX(State!X5:AQ5)</f>
        <v>146057</v>
      </c>
      <c r="G5" s="1">
        <f>LARGE(State!X5:AQ5,2)</f>
        <v>66236</v>
      </c>
      <c r="H5" s="1">
        <f>LARGE(State!X5:AQ5,3)</f>
        <v>2785</v>
      </c>
      <c r="I5">
        <f>LARGE(State!X5:AQ5,4)</f>
        <v>0.66083159895032129</v>
      </c>
      <c r="J5" s="23">
        <f>State!C5-Graphs!F5-Graphs!G5-Graphs!H5-I5</f>
        <v>5941.3391684010494</v>
      </c>
    </row>
    <row r="6" spans="1:16">
      <c r="A6">
        <f>IF(State!M6=1,1,IF(State!N6=1,2,IF(State!O6=1,3,IF(State!P6=1,4,5))))</f>
        <v>1</v>
      </c>
      <c r="B6">
        <f>IF(State!M6=2,1,IF(State!N6=2,2,IF(State!O6=2,3,IF(State!P6=2,4,5))))</f>
        <v>3</v>
      </c>
      <c r="C6">
        <f>IF(State!M6=3,1,IF(State!N6=3,2,IF(State!O6=3,3,IF(State!P6=3,4,5))))</f>
        <v>5</v>
      </c>
      <c r="D6">
        <f>IF(State!M6=4,1,IF(State!N6=4,2,IF(State!O6=4,3,IF(State!P6=4,4,5))))</f>
        <v>5</v>
      </c>
      <c r="E6" t="str">
        <f>State!A6</f>
        <v>California</v>
      </c>
      <c r="F6" s="1">
        <f>MAX(State!X6:AQ6)</f>
        <v>2745302</v>
      </c>
      <c r="G6" s="1">
        <f>LARGE(State!X6:AQ6,2)</f>
        <v>2381722</v>
      </c>
      <c r="H6" s="1">
        <f>LARGE(State!X6:AQ6,3)</f>
        <v>12014</v>
      </c>
      <c r="I6">
        <f>LARGE(State!X6:AQ6,4)</f>
        <v>10880</v>
      </c>
      <c r="J6" s="23">
        <f>State!C6-Graphs!F6-Graphs!G6-Graphs!H6-I6</f>
        <v>23420</v>
      </c>
    </row>
    <row r="7" spans="1:16">
      <c r="A7">
        <f>IF(State!M48=1,1,IF(State!N48=1,2,IF(State!O48=1,3,IF(State!P48=1,4,5))))</f>
        <v>3</v>
      </c>
      <c r="B7">
        <f>IF(State!M48=2,1,IF(State!N48=2,2,IF(State!O48=2,3,IF(State!P48=2,4,5))))</f>
        <v>1</v>
      </c>
      <c r="C7">
        <f>IF(State!M48=3,1,IF(State!N48=3,2,IF(State!O48=3,3,IF(State!P48=3,4,5))))</f>
        <v>5</v>
      </c>
      <c r="D7">
        <f>IF(State!M48=4,1,IF(State!N48=4,2,IF(State!O48=4,3,IF(State!P48=4,4,5))))</f>
        <v>5</v>
      </c>
      <c r="E7" t="str">
        <f>State!A48</f>
        <v>Colorado</v>
      </c>
      <c r="F7" s="1">
        <f>MAX(State!X48:AQ48)</f>
        <v>72846</v>
      </c>
      <c r="G7" s="1">
        <f>LARGE(State!X48:AQ48,2)</f>
        <v>49789</v>
      </c>
      <c r="H7" s="1">
        <f>LARGE(State!X48:AQ48,3)</f>
        <v>822</v>
      </c>
      <c r="I7">
        <f>LARGE(State!X48:AQ48,4)</f>
        <v>0.59005159691228526</v>
      </c>
      <c r="J7" s="23">
        <f>State!C48-Graphs!F7-Graphs!G7-Graphs!H7-I7</f>
        <v>-0.59005159691228526</v>
      </c>
    </row>
    <row r="8" spans="1:16">
      <c r="A8">
        <f>IF(State!M7=1,1,IF(State!N7=1,2,IF(State!O7=1,3,IF(State!P7=1,4,5))))</f>
        <v>1</v>
      </c>
      <c r="B8">
        <f>IF(State!M7=2,1,IF(State!N7=2,2,IF(State!O7=2,3,IF(State!P7=2,4,5))))</f>
        <v>3</v>
      </c>
      <c r="C8">
        <f>IF(State!M7=3,1,IF(State!N7=3,2,IF(State!O7=3,3,IF(State!P7=3,4,5))))</f>
        <v>5</v>
      </c>
      <c r="D8">
        <f>IF(State!M7=4,1,IF(State!N7=4,2,IF(State!O7=4,3,IF(State!P7=4,4,5))))</f>
        <v>5</v>
      </c>
      <c r="E8" t="str">
        <f>State!A7</f>
        <v>Connecticut</v>
      </c>
      <c r="F8" s="1">
        <f>MAX(State!X7:AQ7)</f>
        <v>170045</v>
      </c>
      <c r="G8" s="1">
        <f>LARGE(State!X7:AQ7,2)</f>
        <v>152379</v>
      </c>
      <c r="H8" s="1">
        <f>LARGE(State!X7:AQ7,3)</f>
        <v>4871</v>
      </c>
      <c r="I8">
        <f>LARGE(State!X7:AQ7,4)</f>
        <v>0.51802714353170554</v>
      </c>
      <c r="J8" s="23">
        <f>State!C7-Graphs!F8-Graphs!G8-Graphs!H8-I8</f>
        <v>959.48197285646825</v>
      </c>
    </row>
    <row r="9" spans="1:16">
      <c r="A9">
        <f>IF(State!M8=1,1,IF(State!N8=1,2,IF(State!O8=1,3,IF(State!P8=1,4,5))))</f>
        <v>1</v>
      </c>
      <c r="B9">
        <f>IF(State!M8=2,1,IF(State!N8=2,2,IF(State!O8=2,3,IF(State!P8=2,4,5))))</f>
        <v>3</v>
      </c>
      <c r="C9">
        <f>IF(State!M8=3,1,IF(State!N8=3,2,IF(State!O8=3,3,IF(State!P8=3,4,5))))</f>
        <v>5</v>
      </c>
      <c r="D9">
        <f>IF(State!M8=4,1,IF(State!N8=4,2,IF(State!O8=4,3,IF(State!P8=4,4,5))))</f>
        <v>5</v>
      </c>
      <c r="E9" t="str">
        <f>State!A8</f>
        <v>Delaware</v>
      </c>
      <c r="F9" s="1">
        <f>MAX(State!X8:AQ8)</f>
        <v>55954</v>
      </c>
      <c r="G9" s="1">
        <f>LARGE(State!X8:AQ8,2)</f>
        <v>36662</v>
      </c>
      <c r="H9" s="1">
        <f>LARGE(State!X8:AQ8,3)</f>
        <v>0.59754378470739</v>
      </c>
      <c r="I9">
        <f>LARGE(State!X8:AQ8,4)</f>
        <v>0.39152071764203333</v>
      </c>
      <c r="J9" s="23">
        <f>State!C8-Graphs!F9-Graphs!G9-Graphs!H9-I9</f>
        <v>1023.0109354976506</v>
      </c>
    </row>
    <row r="10" spans="1:16">
      <c r="A10">
        <f>IF(State!M9=1,1,IF(State!N9=1,2,IF(State!O9=1,3,IF(State!P9=1,4,5))))</f>
        <v>1</v>
      </c>
      <c r="B10">
        <f>IF(State!M9=2,1,IF(State!N9=2,2,IF(State!O9=2,3,IF(State!P9=2,4,5))))</f>
        <v>3</v>
      </c>
      <c r="C10">
        <f>IF(State!M9=3,1,IF(State!N9=3,2,IF(State!O9=3,3,IF(State!P9=3,4,5))))</f>
        <v>5</v>
      </c>
      <c r="D10">
        <f>IF(State!M9=4,1,IF(State!N9=4,2,IF(State!O9=4,3,IF(State!P9=4,4,5))))</f>
        <v>5</v>
      </c>
      <c r="E10" t="str">
        <f>State!A9</f>
        <v>District of Columbia</v>
      </c>
      <c r="F10" s="1">
        <f>MAX(State!X9:AQ9)</f>
        <v>76704</v>
      </c>
      <c r="G10" s="1">
        <f>LARGE(State!X9:AQ9,2)</f>
        <v>20361</v>
      </c>
      <c r="H10" s="1">
        <f>LARGE(State!X9:AQ9,3)</f>
        <v>485</v>
      </c>
      <c r="I10">
        <f>LARGE(State!X9:AQ9,4)</f>
        <v>0.78459130754989104</v>
      </c>
      <c r="J10" s="23">
        <f>State!C9-Graphs!F10-Graphs!G10-Graphs!H10-I10</f>
        <v>212.2154086924501</v>
      </c>
    </row>
    <row r="11" spans="1:16">
      <c r="A11">
        <f>IF(State!M10=1,1,IF(State!N10=1,2,IF(State!O10=1,3,IF(State!P10=1,4,5))))</f>
        <v>1</v>
      </c>
      <c r="B11">
        <f>IF(State!M10=2,1,IF(State!N10=2,2,IF(State!O10=2,3,IF(State!P10=2,4,5))))</f>
        <v>3</v>
      </c>
      <c r="C11">
        <f>IF(State!M10=3,1,IF(State!N10=3,2,IF(State!O10=3,3,IF(State!P10=3,4,5))))</f>
        <v>4</v>
      </c>
      <c r="D11">
        <f>IF(State!M10=4,1,IF(State!N10=4,2,IF(State!O10=4,3,IF(State!P10=4,4,5))))</f>
        <v>5</v>
      </c>
      <c r="E11" t="str">
        <f>State!A10</f>
        <v>Florida</v>
      </c>
      <c r="F11" s="1">
        <f>MAX(State!X10:AQ10)</f>
        <v>1101414</v>
      </c>
      <c r="G11" s="1">
        <f>LARGE(State!X10:AQ10,2)</f>
        <v>568839</v>
      </c>
      <c r="H11" s="1">
        <f>LARGE(State!X10:AQ10,3)</f>
        <v>38930</v>
      </c>
      <c r="I11">
        <f>LARGE(State!X10:AQ10,4)</f>
        <v>0.64440963899126069</v>
      </c>
      <c r="J11" s="23">
        <f>State!C10-Graphs!F11-Graphs!G11-Graphs!H11-I11</f>
        <v>-0.64440963899126069</v>
      </c>
    </row>
    <row r="12" spans="1:16">
      <c r="A12">
        <f>IF(State!M11=1,1,IF(State!N11=1,2,IF(State!O11=1,3,IF(State!P11=1,4,5))))</f>
        <v>1</v>
      </c>
      <c r="B12">
        <f>IF(State!M11=2,1,IF(State!N11=2,2,IF(State!O11=2,3,IF(State!P11=2,4,5))))</f>
        <v>3</v>
      </c>
      <c r="C12">
        <f>IF(State!M11=3,1,IF(State!N11=3,2,IF(State!O11=3,3,IF(State!P11=3,4,5))))</f>
        <v>4</v>
      </c>
      <c r="D12">
        <f>IF(State!M11=4,1,IF(State!N11=4,2,IF(State!O11=4,3,IF(State!P11=4,4,5))))</f>
        <v>5</v>
      </c>
      <c r="E12" t="str">
        <f>State!A11</f>
        <v>Georgia</v>
      </c>
      <c r="F12" s="1">
        <f>MAX(State!X11:AQ11)</f>
        <v>545674</v>
      </c>
      <c r="G12" s="1">
        <f>LARGE(State!X11:AQ11,2)</f>
        <v>215797</v>
      </c>
      <c r="H12" s="1">
        <f>LARGE(State!X11:AQ11,3)</f>
        <v>2129</v>
      </c>
      <c r="I12">
        <f>LARGE(State!X11:AQ11,4)</f>
        <v>1766</v>
      </c>
      <c r="J12" s="23">
        <f>State!C11-Graphs!F12-Graphs!G12-Graphs!H12-I12</f>
        <v>0</v>
      </c>
    </row>
    <row r="13" spans="1:16">
      <c r="A13">
        <f>IF(State!M50=1,1,IF(State!N50=1,2,IF(State!O50=1,3,IF(State!P50=1,4,5))))</f>
        <v>3</v>
      </c>
      <c r="B13">
        <f>IF(State!M50=2,1,IF(State!N50=2,2,IF(State!O50=2,3,IF(State!P50=2,4,5))))</f>
        <v>1</v>
      </c>
      <c r="C13">
        <f>IF(State!M50=3,1,IF(State!N50=3,2,IF(State!O50=3,3,IF(State!P50=3,4,5))))</f>
        <v>5</v>
      </c>
      <c r="D13">
        <f>IF(State!M50=4,1,IF(State!N50=4,2,IF(State!O50=4,3,IF(State!P50=4,4,5))))</f>
        <v>5</v>
      </c>
      <c r="E13" t="str">
        <f>State!A50</f>
        <v>Hawaii</v>
      </c>
      <c r="F13" s="1">
        <f>MAX(State!X50:AQ50)</f>
        <v>23521</v>
      </c>
      <c r="G13" s="1">
        <f>LARGE(State!X50:AQ50,2)</f>
        <v>10126</v>
      </c>
      <c r="H13" s="1">
        <f>LARGE(State!X50:AQ50,3)</f>
        <v>48</v>
      </c>
      <c r="I13">
        <f>LARGE(State!X50:AQ50,4)</f>
        <v>6</v>
      </c>
      <c r="J13" s="23">
        <f>State!C50-Graphs!F13-Graphs!G13-Graphs!H13-I13</f>
        <v>12</v>
      </c>
      <c r="K13" t="str">
        <f>E8</f>
        <v>Connecticut</v>
      </c>
      <c r="L13" t="str">
        <f>E9</f>
        <v>Delaware</v>
      </c>
      <c r="M13" t="str">
        <f>E10</f>
        <v>District of Columbia</v>
      </c>
      <c r="N13" t="str">
        <f>E11</f>
        <v>Florida</v>
      </c>
      <c r="O13" t="str">
        <f>E12</f>
        <v>Georgia</v>
      </c>
      <c r="P13" t="str">
        <f>E13</f>
        <v>Hawaii</v>
      </c>
    </row>
    <row r="14" spans="1:16">
      <c r="A14" t="e">
        <f>IF(State!#REF!=1,1,IF(State!#REF!=1,2,IF(State!#REF!=1,3,IF(State!#REF!=1,4,5))))</f>
        <v>#REF!</v>
      </c>
      <c r="B14" t="e">
        <f>IF(State!#REF!=2,1,IF(State!#REF!=2,2,IF(State!#REF!=2,3,IF(State!#REF!=2,4,5))))</f>
        <v>#REF!</v>
      </c>
      <c r="C14" t="e">
        <f>IF(State!#REF!=3,1,IF(State!#REF!=3,2,IF(State!#REF!=3,3,IF(State!#REF!=3,4,5))))</f>
        <v>#REF!</v>
      </c>
      <c r="D14" t="e">
        <f>IF(State!#REF!=4,1,IF(State!#REF!=4,2,IF(State!#REF!=4,3,IF(State!#REF!=4,4,5))))</f>
        <v>#REF!</v>
      </c>
      <c r="E14" t="e">
        <f>State!#REF!</f>
        <v>#REF!</v>
      </c>
      <c r="F14" s="1" t="e">
        <f>MAX(State!#REF!)</f>
        <v>#REF!</v>
      </c>
      <c r="G14" s="1" t="e">
        <f>LARGE(State!#REF!,2)</f>
        <v>#REF!</v>
      </c>
      <c r="H14" s="1" t="e">
        <f>LARGE(State!#REF!,3)</f>
        <v>#REF!</v>
      </c>
      <c r="I14" t="e">
        <f>LARGE(State!#REF!,4)</f>
        <v>#REF!</v>
      </c>
      <c r="J14" s="23" t="e">
        <f>State!#REF!-Graphs!F14-Graphs!G14-Graphs!H14-I14</f>
        <v>#REF!</v>
      </c>
    </row>
    <row r="15" spans="1:16">
      <c r="A15">
        <f>IF(State!M12=1,1,IF(State!N12=1,2,IF(State!O12=1,3,IF(State!P12=1,4,5))))</f>
        <v>1</v>
      </c>
      <c r="B15">
        <f>IF(State!M12=2,1,IF(State!N12=2,2,IF(State!O12=2,3,IF(State!P12=2,4,5))))</f>
        <v>3</v>
      </c>
      <c r="C15">
        <f>IF(State!M12=3,1,IF(State!N12=3,2,IF(State!O12=3,3,IF(State!P12=3,4,5))))</f>
        <v>5</v>
      </c>
      <c r="D15">
        <f>IF(State!M12=4,1,IF(State!N12=4,2,IF(State!O12=4,3,IF(State!P12=4,4,5))))</f>
        <v>4</v>
      </c>
      <c r="E15" t="str">
        <f>State!A12</f>
        <v>Illinois</v>
      </c>
      <c r="F15" s="1">
        <f>MAX(State!X12:AQ12)</f>
        <v>1039555</v>
      </c>
      <c r="G15" s="1">
        <f>LARGE(State!X12:AQ12,2)</f>
        <v>999494</v>
      </c>
      <c r="H15" s="1">
        <f>LARGE(State!X12:AQ12,3)</f>
        <v>6565</v>
      </c>
      <c r="I15">
        <f>LARGE(State!X12:AQ12,4)</f>
        <v>6197</v>
      </c>
      <c r="J15" s="23">
        <f>State!C12-Graphs!F15-Graphs!G15-Graphs!H15-I15</f>
        <v>4236</v>
      </c>
    </row>
    <row r="16" spans="1:16">
      <c r="A16">
        <f>IF(State!M13=1,1,IF(State!N13=1,2,IF(State!O13=1,3,IF(State!P13=1,4,5))))</f>
        <v>3</v>
      </c>
      <c r="B16">
        <f>IF(State!M13=2,1,IF(State!N13=2,2,IF(State!O13=2,3,IF(State!P13=2,4,5))))</f>
        <v>1</v>
      </c>
      <c r="C16">
        <f>IF(State!M13=3,1,IF(State!N13=3,2,IF(State!O13=3,3,IF(State!P13=3,4,5))))</f>
        <v>5</v>
      </c>
      <c r="D16">
        <f>IF(State!M13=4,1,IF(State!N13=4,2,IF(State!O13=4,3,IF(State!P13=4,4,5))))</f>
        <v>5</v>
      </c>
      <c r="E16" t="str">
        <f>State!A13</f>
        <v>Indiana</v>
      </c>
      <c r="F16" s="1">
        <f>MAX(State!X13:AQ13)</f>
        <v>335074</v>
      </c>
      <c r="G16" s="1">
        <f>LARGE(State!X13:AQ13,2)</f>
        <v>303705</v>
      </c>
      <c r="H16" s="1">
        <f>LARGE(State!X13:AQ13,3)</f>
        <v>0.52455387544048881</v>
      </c>
      <c r="I16">
        <f>LARGE(State!X13:AQ13,4)</f>
        <v>0.47544612455951119</v>
      </c>
      <c r="J16" s="23">
        <f>State!C13-Graphs!F16-Graphs!G16-Graphs!H16-I16</f>
        <v>-1</v>
      </c>
    </row>
    <row r="17" spans="1:16">
      <c r="A17">
        <f>IF(State!M52=1,1,IF(State!N52=1,2,IF(State!O52=1,3,IF(State!P52=1,4,5))))</f>
        <v>1</v>
      </c>
      <c r="B17">
        <f>IF(State!M52=2,1,IF(State!N52=2,2,IF(State!O52=2,3,IF(State!P52=2,4,5))))</f>
        <v>3</v>
      </c>
      <c r="C17">
        <f>IF(State!M52=3,1,IF(State!N52=3,2,IF(State!O52=3,3,IF(State!P52=3,4,5))))</f>
        <v>4</v>
      </c>
      <c r="D17">
        <f>IF(State!M52=4,1,IF(State!N52=4,2,IF(State!O52=4,3,IF(State!P52=4,4,5))))</f>
        <v>5</v>
      </c>
      <c r="E17" t="str">
        <f>State!A52</f>
        <v>Iowa</v>
      </c>
      <c r="F17" s="1">
        <f>MAX(State!X52:AH52)</f>
        <v>70047</v>
      </c>
      <c r="G17" s="1">
        <f>LARGE(State!X52:AH52,2)</f>
        <v>69692</v>
      </c>
      <c r="H17" s="1">
        <f>LARGE(State!X52:AQ52,3)</f>
        <v>763</v>
      </c>
      <c r="I17">
        <f>LARGE(State!X52:AQ52,4)</f>
        <v>46</v>
      </c>
      <c r="J17" s="23">
        <f>State!C52-Graphs!F17-Graphs!G17-Graphs!H17-I17</f>
        <v>0</v>
      </c>
    </row>
    <row r="18" spans="1:16">
      <c r="A18">
        <f>IF(State!M53=1,1,IF(State!N53=1,2,IF(State!O53=1,3,IF(State!P53=1,4,5))))</f>
        <v>3</v>
      </c>
      <c r="B18">
        <f>IF(State!M53=2,1,IF(State!N53=2,2,IF(State!O53=2,3,IF(State!P53=2,4,5))))</f>
        <v>1</v>
      </c>
      <c r="C18">
        <f>IF(State!M53=3,1,IF(State!N53=3,2,IF(State!O53=3,3,IF(State!P53=3,4,5))))</f>
        <v>5</v>
      </c>
      <c r="D18">
        <f>IF(State!M53=4,1,IF(State!N53=4,2,IF(State!O53=4,3,IF(State!P53=4,4,5))))</f>
        <v>5</v>
      </c>
      <c r="E18" t="str">
        <f>State!A53</f>
        <v>Kansas</v>
      </c>
      <c r="F18" s="1">
        <f>MAX(State!X53:AQ53)</f>
        <v>26429</v>
      </c>
      <c r="G18" s="1">
        <f>LARGE(State!X53:AQ53,2)</f>
        <v>12593</v>
      </c>
      <c r="H18" s="1">
        <f>LARGE(State!X53:AQ53,3)</f>
        <v>0.6772846086822818</v>
      </c>
      <c r="I18">
        <f>LARGE(State!X53:AQ53,4)</f>
        <v>0.3227153913177182</v>
      </c>
      <c r="J18" s="23">
        <f>State!C53-Graphs!F18-Graphs!G18-Graphs!H18-I18</f>
        <v>-1</v>
      </c>
    </row>
    <row r="19" spans="1:16">
      <c r="A19">
        <f>IF(State!M14=1,1,IF(State!N14=1,2,IF(State!O14=1,3,IF(State!P14=1,4,5))))</f>
        <v>1</v>
      </c>
      <c r="B19">
        <f>IF(State!M14=2,1,IF(State!N14=2,2,IF(State!O14=2,3,IF(State!P14=2,4,5))))</f>
        <v>3</v>
      </c>
      <c r="C19">
        <f>IF(State!M14=3,1,IF(State!N14=3,2,IF(State!O14=3,3,IF(State!P14=3,4,5))))</f>
        <v>5</v>
      </c>
      <c r="D19">
        <f>IF(State!M14=4,1,IF(State!N14=4,2,IF(State!O14=4,3,IF(State!P14=4,4,5))))</f>
        <v>4</v>
      </c>
      <c r="E19" t="str">
        <f>State!A14</f>
        <v>Kentucky</v>
      </c>
      <c r="F19" s="1">
        <f>MAX(State!X14:AQ14)</f>
        <v>212534</v>
      </c>
      <c r="G19" s="1">
        <f>LARGE(State!X14:AQ14,2)</f>
        <v>210623</v>
      </c>
      <c r="H19" s="1">
        <f>LARGE(State!X14:AQ14,3)</f>
        <v>24101</v>
      </c>
      <c r="I19">
        <f>LARGE(State!X14:AQ14,4)</f>
        <v>5713</v>
      </c>
      <c r="J19" s="23">
        <f>State!C14-Graphs!F19-Graphs!G19-Graphs!H19-I19</f>
        <v>1594</v>
      </c>
    </row>
    <row r="20" spans="1:16">
      <c r="A20">
        <f>IF(State!M15=1,1,IF(State!N15=1,2,IF(State!O15=1,3,IF(State!P15=1,4,5))))</f>
        <v>1</v>
      </c>
      <c r="B20">
        <f>IF(State!M15=2,1,IF(State!N15=2,2,IF(State!O15=2,3,IF(State!P15=2,4,5))))</f>
        <v>3</v>
      </c>
      <c r="C20">
        <f>IF(State!M15=3,1,IF(State!N15=3,2,IF(State!O15=3,3,IF(State!P15=3,4,5))))</f>
        <v>5</v>
      </c>
      <c r="D20">
        <f>IF(State!M15=4,1,IF(State!N15=4,2,IF(State!O15=4,3,IF(State!P15=4,4,5))))</f>
        <v>4</v>
      </c>
      <c r="E20" t="str">
        <f>State!A15</f>
        <v>Louisiana</v>
      </c>
      <c r="F20" s="1">
        <f>MAX(State!X15:AQ15)</f>
        <v>221733</v>
      </c>
      <c r="G20" s="1">
        <f>LARGE(State!X15:AQ15,2)</f>
        <v>72276</v>
      </c>
      <c r="H20" s="1">
        <f>LARGE(State!X15:AQ15,3)</f>
        <v>2550</v>
      </c>
      <c r="I20">
        <f>LARGE(State!X15:AQ15,4)</f>
        <v>1423</v>
      </c>
      <c r="J20" s="23">
        <f>State!C15-Graphs!F20-Graphs!G20-Graphs!H20-I20</f>
        <v>13794</v>
      </c>
    </row>
    <row r="21" spans="1:16">
      <c r="A21">
        <f>IF(State!M54=1,1,IF(State!N54=1,2,IF(State!O54=1,3,IF(State!P54=1,4,5))))</f>
        <v>3</v>
      </c>
      <c r="B21">
        <f>IF(State!M54=2,1,IF(State!N54=2,2,IF(State!O54=2,3,IF(State!P54=2,4,5))))</f>
        <v>1</v>
      </c>
      <c r="C21">
        <f>IF(State!M54=3,1,IF(State!N54=3,2,IF(State!O54=3,3,IF(State!P54=3,4,5))))</f>
        <v>5</v>
      </c>
      <c r="D21">
        <f>IF(State!M54=4,1,IF(State!N54=4,2,IF(State!O54=4,3,IF(State!P54=4,4,5))))</f>
        <v>5</v>
      </c>
      <c r="E21" t="str">
        <f>State!A54</f>
        <v>Maine</v>
      </c>
      <c r="F21" s="1">
        <f>MAX(State!X54:AQ54)</f>
        <v>2231</v>
      </c>
      <c r="G21" s="1">
        <f>LARGE(State!X54:AQ54,2)</f>
        <v>1232</v>
      </c>
      <c r="H21" s="1">
        <f>LARGE(State!X54:AQ54,3)</f>
        <v>7</v>
      </c>
      <c r="I21">
        <f>LARGE(State!X54:AQ54,4)</f>
        <v>0.64293948126801148</v>
      </c>
      <c r="J21" s="23">
        <f>State!C54-Graphs!F21-Graphs!G21-Graphs!H21-I21</f>
        <v>-0.64293948126801148</v>
      </c>
    </row>
    <row r="22" spans="1:16">
      <c r="A22">
        <f>IF(State!M16=1,1,IF(State!N16=1,2,IF(State!O16=1,3,IF(State!P16=1,4,5))))</f>
        <v>1</v>
      </c>
      <c r="B22">
        <f>IF(State!M16=2,1,IF(State!N16=2,2,IF(State!O16=2,3,IF(State!P16=2,4,5))))</f>
        <v>3</v>
      </c>
      <c r="C22">
        <f>IF(State!M16=3,1,IF(State!N16=3,2,IF(State!O16=3,3,IF(State!P16=3,4,5))))</f>
        <v>5</v>
      </c>
      <c r="D22">
        <f>IF(State!M16=4,1,IF(State!N16=4,2,IF(State!O16=4,3,IF(State!P16=4,4,5))))</f>
        <v>5</v>
      </c>
      <c r="E22" t="str">
        <f>State!A16</f>
        <v>Maryland</v>
      </c>
      <c r="F22" s="1">
        <f>MAX(State!X16:AQ16)</f>
        <v>573242</v>
      </c>
      <c r="G22" s="1">
        <f>LARGE(State!X16:AQ16,2)</f>
        <v>309990</v>
      </c>
      <c r="H22" s="1">
        <f>LARGE(State!X16:AQ16,3)</f>
        <v>29949</v>
      </c>
      <c r="I22">
        <f>LARGE(State!X16:AQ16,4)</f>
        <v>0.62528919688076412</v>
      </c>
      <c r="J22" s="23">
        <f>State!C16-Graphs!F22-Graphs!G22-Graphs!H22-I22</f>
        <v>3581.3747108031193</v>
      </c>
    </row>
    <row r="23" spans="1:16">
      <c r="A23">
        <f>IF(State!M17=1,1,IF(State!N17=1,2,IF(State!O17=1,3,IF(State!P17=1,4,5))))</f>
        <v>1</v>
      </c>
      <c r="B23">
        <f>IF(State!M17=2,1,IF(State!N17=2,2,IF(State!O17=2,3,IF(State!P17=2,4,5))))</f>
        <v>3</v>
      </c>
      <c r="C23">
        <f>IF(State!M17=3,1,IF(State!N17=3,2,IF(State!O17=3,3,IF(State!P17=3,4,5))))</f>
        <v>5</v>
      </c>
      <c r="D23">
        <f>IF(State!M17=4,1,IF(State!N17=4,2,IF(State!O17=4,3,IF(State!P17=4,4,5))))</f>
        <v>5</v>
      </c>
      <c r="E23" t="str">
        <f>State!A17</f>
        <v>Massachusetts</v>
      </c>
      <c r="F23" s="1">
        <f>MAX(State!X17:AQ17)</f>
        <v>606822</v>
      </c>
      <c r="G23" s="1">
        <f>LARGE(State!X17:AQ17,2)</f>
        <v>589803</v>
      </c>
      <c r="H23" s="1">
        <f>LARGE(State!X17:AQ17,3)</f>
        <v>8090</v>
      </c>
      <c r="I23">
        <f>LARGE(State!X17:AQ17,4)</f>
        <v>4927</v>
      </c>
      <c r="J23" s="23">
        <f>State!C17-Graphs!F23-Graphs!G23-Graphs!H23-I23</f>
        <v>6328</v>
      </c>
    </row>
    <row r="24" spans="1:16">
      <c r="A24">
        <f>IF(State!M18=1,1,IF(State!N18=1,2,IF(State!O18=1,3,IF(State!P18=1,4,5))))</f>
        <v>3</v>
      </c>
      <c r="B24">
        <f>IF(State!M18=2,1,IF(State!N18=2,2,IF(State!O18=2,3,IF(State!P18=2,4,5))))</f>
        <v>1</v>
      </c>
      <c r="C24">
        <f>IF(State!M18=3,1,IF(State!N18=3,2,IF(State!O18=3,3,IF(State!P18=3,4,5))))</f>
        <v>5</v>
      </c>
      <c r="D24">
        <f>IF(State!M18=4,1,IF(State!N18=4,2,IF(State!O18=4,3,IF(State!P18=4,4,5))))</f>
        <v>4</v>
      </c>
      <c r="E24" t="str">
        <f>State!A18</f>
        <v>Michigan</v>
      </c>
      <c r="F24" s="1">
        <f>MAX(State!X18:AQ18)</f>
        <v>598943</v>
      </c>
      <c r="G24" s="1">
        <f>LARGE(State!X18:AQ18,2)</f>
        <v>581775</v>
      </c>
      <c r="H24" s="1">
        <f>LARGE(State!X18:AQ18,3)</f>
        <v>21601</v>
      </c>
      <c r="I24">
        <f>LARGE(State!X18:AQ18,4)</f>
        <v>2363</v>
      </c>
      <c r="J24" s="23">
        <f>State!C18-Graphs!F24-Graphs!G24-Graphs!H24-I24</f>
        <v>870</v>
      </c>
    </row>
    <row r="25" spans="1:16">
      <c r="A25">
        <f>IF(State!M55=1,1,IF(State!N55=1,2,IF(State!O55=1,3,IF(State!P55=1,4,5))))</f>
        <v>3</v>
      </c>
      <c r="B25">
        <f>IF(State!M55=2,1,IF(State!N55=2,2,IF(State!O55=2,3,IF(State!P55=2,4,5))))</f>
        <v>1</v>
      </c>
      <c r="C25">
        <f>IF(State!M55=3,1,IF(State!N55=3,2,IF(State!O55=3,3,IF(State!P55=3,4,5))))</f>
        <v>5</v>
      </c>
      <c r="D25">
        <f>IF(State!M55=4,1,IF(State!N55=4,2,IF(State!O55=4,3,IF(State!P55=4,4,5))))</f>
        <v>5</v>
      </c>
      <c r="E25" t="str">
        <f>State!A55</f>
        <v>Minnesota</v>
      </c>
      <c r="F25" s="1">
        <f>MAX(State!X55:AQ55)</f>
        <v>126229</v>
      </c>
      <c r="G25" s="1">
        <f>LARGE(State!X55:AQ55,2)</f>
        <v>78381</v>
      </c>
      <c r="H25" s="1">
        <f>LARGE(State!X55:AQ55,3)</f>
        <v>0.61692488148184355</v>
      </c>
      <c r="I25">
        <f>LARGE(State!X55:AQ55,4)</f>
        <v>0.38307511851815651</v>
      </c>
      <c r="J25" s="23">
        <f>State!C55-Graphs!F25-Graphs!G25-Graphs!H25-I25</f>
        <v>-1</v>
      </c>
      <c r="K25" t="e">
        <f>E14</f>
        <v>#REF!</v>
      </c>
      <c r="L25" t="str">
        <f>E15</f>
        <v>Illinois</v>
      </c>
      <c r="M25" t="str">
        <f>E16</f>
        <v>Indiana</v>
      </c>
      <c r="N25" t="str">
        <f>E17</f>
        <v>Iowa</v>
      </c>
      <c r="O25" t="str">
        <f>E18</f>
        <v>Kansas</v>
      </c>
      <c r="P25" t="str">
        <f>E19</f>
        <v>Kentucky</v>
      </c>
    </row>
    <row r="26" spans="1:16">
      <c r="A26">
        <f>IF(State!M19=1,1,IF(State!N19=1,2,IF(State!O19=1,3,IF(State!P19=1,4,5))))</f>
        <v>1</v>
      </c>
      <c r="B26">
        <f>IF(State!M19=2,1,IF(State!N19=2,2,IF(State!O19=2,3,IF(State!P19=2,4,5))))</f>
        <v>3</v>
      </c>
      <c r="C26">
        <f>IF(State!M19=3,1,IF(State!N19=3,2,IF(State!O19=3,3,IF(State!P19=3,4,5))))</f>
        <v>5</v>
      </c>
      <c r="D26">
        <f>IF(State!M19=4,1,IF(State!N19=4,2,IF(State!O19=4,3,IF(State!P19=4,4,5))))</f>
        <v>4</v>
      </c>
      <c r="E26" t="str">
        <f>State!A19</f>
        <v>Mississippi</v>
      </c>
      <c r="F26" s="1">
        <f>MAX(State!X19:AQ19)</f>
        <v>187334</v>
      </c>
      <c r="G26" s="1">
        <f>LARGE(State!X19:AQ19,2)</f>
        <v>37748</v>
      </c>
      <c r="H26" s="1">
        <f>LARGE(State!X19:AQ19,3)</f>
        <v>919</v>
      </c>
      <c r="I26">
        <f>LARGE(State!X19:AQ19,4)</f>
        <v>672</v>
      </c>
      <c r="J26" s="23">
        <f>State!C19-Graphs!F26-Graphs!G26-Graphs!H26-I26</f>
        <v>491</v>
      </c>
    </row>
    <row r="27" spans="1:16">
      <c r="A27" t="e">
        <f>IF(State!#REF!=1,1,IF(State!#REF!=1,2,IF(State!#REF!=1,3,IF(State!#REF!=1,4,5))))</f>
        <v>#REF!</v>
      </c>
      <c r="B27" t="e">
        <f>IF(State!#REF!=2,1,IF(State!#REF!=2,2,IF(State!#REF!=2,3,IF(State!#REF!=2,4,5))))</f>
        <v>#REF!</v>
      </c>
      <c r="C27" t="e">
        <f>IF(State!#REF!=3,1,IF(State!#REF!=3,2,IF(State!#REF!=3,3,IF(State!#REF!=3,4,5))))</f>
        <v>#REF!</v>
      </c>
      <c r="D27" t="e">
        <f>IF(State!#REF!=4,1,IF(State!#REF!=4,2,IF(State!#REF!=4,3,IF(State!#REF!=4,4,5))))</f>
        <v>#REF!</v>
      </c>
      <c r="E27" t="e">
        <f>State!#REF!</f>
        <v>#REF!</v>
      </c>
      <c r="F27" s="1" t="e">
        <f>MAX(State!#REF!)</f>
        <v>#REF!</v>
      </c>
      <c r="G27" s="1" t="e">
        <f>LARGE(State!#REF!,2)</f>
        <v>#REF!</v>
      </c>
      <c r="H27" s="1" t="e">
        <f>LARGE(State!#REF!,3)</f>
        <v>#REF!</v>
      </c>
      <c r="I27" t="e">
        <f>LARGE(State!#REF!,4)</f>
        <v>#REF!</v>
      </c>
      <c r="J27" s="23" t="e">
        <f>State!#REF!-Graphs!F27-Graphs!G27-Graphs!H27-I27</f>
        <v>#REF!</v>
      </c>
    </row>
    <row r="28" spans="1:16">
      <c r="A28" t="e">
        <f>IF(State!#REF!=1,1,IF(State!#REF!=1,2,IF(State!#REF!=1,3,IF(State!#REF!=1,4,5))))</f>
        <v>#REF!</v>
      </c>
      <c r="B28" t="e">
        <f>IF(State!#REF!=2,1,IF(State!#REF!=2,2,IF(State!#REF!=2,3,IF(State!#REF!=2,4,5))))</f>
        <v>#REF!</v>
      </c>
      <c r="C28" t="e">
        <f>IF(State!#REF!=3,1,IF(State!#REF!=3,2,IF(State!#REF!=3,3,IF(State!#REF!=3,4,5))))</f>
        <v>#REF!</v>
      </c>
      <c r="D28" t="e">
        <f>IF(State!#REF!=4,1,IF(State!#REF!=4,2,IF(State!#REF!=4,3,IF(State!#REF!=4,4,5))))</f>
        <v>#REF!</v>
      </c>
      <c r="E28" t="e">
        <f>State!#REF!</f>
        <v>#REF!</v>
      </c>
      <c r="F28" s="1" t="e">
        <f>MAX(State!#REF!)</f>
        <v>#REF!</v>
      </c>
      <c r="G28" s="1" t="e">
        <f>LARGE(State!#REF!,2)</f>
        <v>#REF!</v>
      </c>
      <c r="H28" s="1" t="e">
        <f>LARGE(State!#REF!,3)</f>
        <v>#REF!</v>
      </c>
      <c r="I28" t="e">
        <f>LARGE(State!#REF!,4)</f>
        <v>#REF!</v>
      </c>
      <c r="J28" s="23" t="e">
        <f>State!#REF!-Graphs!F28-Graphs!G28-Graphs!H28-I28</f>
        <v>#REF!</v>
      </c>
    </row>
    <row r="29" spans="1:16">
      <c r="A29">
        <f>IF(State!M22=1,1,IF(State!N22=1,2,IF(State!O22=1,3,IF(State!P22=1,4,5))))</f>
        <v>1</v>
      </c>
      <c r="B29">
        <f>IF(State!M22=2,1,IF(State!N22=2,2,IF(State!O22=2,3,IF(State!P22=2,4,5))))</f>
        <v>3</v>
      </c>
      <c r="C29">
        <f>IF(State!M22=3,1,IF(State!N22=3,2,IF(State!O22=3,3,IF(State!P22=3,4,5))))</f>
        <v>5</v>
      </c>
      <c r="D29">
        <f>IF(State!M22=4,1,IF(State!N22=4,2,IF(State!O22=4,3,IF(State!P22=4,4,5))))</f>
        <v>5</v>
      </c>
      <c r="E29" t="str">
        <f>State!A22</f>
        <v>Nebraska</v>
      </c>
      <c r="F29" s="1">
        <f>MAX(State!X22:AQ22)</f>
        <v>42692</v>
      </c>
      <c r="G29" s="1">
        <f>LARGE(State!X22:AQ22,2)</f>
        <v>37744</v>
      </c>
      <c r="H29" s="1">
        <f>LARGE(State!X22:AQ22,3)</f>
        <v>0.53075737232085141</v>
      </c>
      <c r="I29">
        <f>LARGE(State!X22:AQ22,4)</f>
        <v>0.46924262767914865</v>
      </c>
      <c r="J29" s="23">
        <f>State!C22-Graphs!F29-Graphs!G29-Graphs!H29-I29</f>
        <v>-1</v>
      </c>
    </row>
    <row r="30" spans="1:16">
      <c r="A30">
        <f>IF(State!M57=1,1,IF(State!N57=1,2,IF(State!O57=1,3,IF(State!P57=1,4,5))))</f>
        <v>1</v>
      </c>
      <c r="B30">
        <f>IF(State!M57=2,1,IF(State!N57=2,2,IF(State!O57=2,3,IF(State!P57=2,4,5))))</f>
        <v>3</v>
      </c>
      <c r="C30">
        <f>IF(State!M57=3,1,IF(State!N57=3,2,IF(State!O57=3,3,IF(State!P57=3,4,5))))</f>
        <v>5</v>
      </c>
      <c r="D30">
        <f>IF(State!M57=4,1,IF(State!N57=4,2,IF(State!O57=4,3,IF(State!P57=4,4,5))))</f>
        <v>5</v>
      </c>
      <c r="E30" t="str">
        <f>State!A57</f>
        <v>Nevada</v>
      </c>
      <c r="F30" s="1">
        <f>MAX(State!X57:AQ57)</f>
        <v>6440</v>
      </c>
      <c r="G30" s="1">
        <f>LARGE(State!X57:AQ57,2)</f>
        <v>5785</v>
      </c>
      <c r="H30" s="1">
        <f>LARGE(State!X57:AQ57,3)</f>
        <v>8</v>
      </c>
      <c r="I30">
        <f>LARGE(State!X57:AQ57,4)</f>
        <v>0.52644486225782716</v>
      </c>
      <c r="J30" s="23">
        <f>State!C57-Graphs!F30-Graphs!G30-Graphs!H30-I30</f>
        <v>-0.52644486225782716</v>
      </c>
    </row>
    <row r="31" spans="1:16">
      <c r="A31">
        <f>IF(State!M23=1,1,IF(State!N23=1,2,IF(State!O23=1,3,IF(State!P23=1,4,5))))</f>
        <v>3</v>
      </c>
      <c r="B31">
        <f>IF(State!M23=2,1,IF(State!N23=2,2,IF(State!O23=2,3,IF(State!P23=2,4,5))))</f>
        <v>1</v>
      </c>
      <c r="C31">
        <f>IF(State!M23=3,1,IF(State!N23=3,2,IF(State!O23=3,3,IF(State!P23=3,4,5))))</f>
        <v>5</v>
      </c>
      <c r="D31">
        <f>IF(State!M23=4,1,IF(State!N23=4,2,IF(State!O23=4,3,IF(State!P23=4,4,5))))</f>
        <v>5</v>
      </c>
      <c r="E31" t="str">
        <f>State!A23</f>
        <v>New Hampshire</v>
      </c>
      <c r="F31" s="1">
        <f>MAX(State!X23:AQ23)</f>
        <v>152181</v>
      </c>
      <c r="G31" s="1">
        <f>LARGE(State!X23:AQ23,2)</f>
        <v>95324</v>
      </c>
      <c r="H31" s="1">
        <f>LARGE(State!X23:AQ23,3)</f>
        <v>3475</v>
      </c>
      <c r="I31">
        <f>LARGE(State!X23:AQ23,4)</f>
        <v>660</v>
      </c>
      <c r="J31" s="23">
        <f>State!C23-Graphs!F31-Graphs!G31-Graphs!H31-I31</f>
        <v>1378</v>
      </c>
    </row>
    <row r="32" spans="1:16">
      <c r="A32">
        <f>IF(State!M24=1,1,IF(State!N24=1,2,IF(State!O24=1,3,IF(State!P24=1,4,5))))</f>
        <v>1</v>
      </c>
      <c r="B32">
        <f>IF(State!M24=2,1,IF(State!N24=2,2,IF(State!O24=2,3,IF(State!P24=2,4,5))))</f>
        <v>3</v>
      </c>
      <c r="C32">
        <f>IF(State!M24=3,1,IF(State!N24=3,2,IF(State!O24=3,3,IF(State!P24=3,4,5))))</f>
        <v>5</v>
      </c>
      <c r="D32">
        <f>IF(State!M24=4,1,IF(State!N24=4,2,IF(State!O24=4,3,IF(State!P24=4,4,5))))</f>
        <v>5</v>
      </c>
      <c r="E32" t="str">
        <f>State!A24</f>
        <v>New Jersey</v>
      </c>
      <c r="F32" s="1">
        <f>MAX(State!X24:AQ24)</f>
        <v>566247</v>
      </c>
      <c r="G32" s="1">
        <f>LARGE(State!X24:AQ24,2)</f>
        <v>328058</v>
      </c>
      <c r="H32" s="1">
        <f>LARGE(State!X24:AQ24,3)</f>
        <v>1916</v>
      </c>
      <c r="J32" s="23">
        <f>State!C24-Graphs!F32-Graphs!G32-Graphs!H32-I32</f>
        <v>0</v>
      </c>
    </row>
    <row r="33" spans="1:16">
      <c r="A33">
        <f>IF(State!M25=1,1,IF(State!N25=1,2,IF(State!O25=1,3,IF(State!P25=1,4,5))))</f>
        <v>1</v>
      </c>
      <c r="B33">
        <f>IF(State!M25=2,1,IF(State!N25=2,2,IF(State!O25=2,3,IF(State!P25=2,4,5))))</f>
        <v>3</v>
      </c>
      <c r="C33">
        <f>IF(State!M25=3,1,IF(State!N25=3,2,IF(State!O25=3,3,IF(State!P25=3,4,5))))</f>
        <v>5</v>
      </c>
      <c r="D33">
        <f>IF(State!M25=4,1,IF(State!N25=4,2,IF(State!O25=4,3,IF(State!P25=4,4,5))))</f>
        <v>5</v>
      </c>
      <c r="E33" t="str">
        <f>State!A25</f>
        <v>New Mexico</v>
      </c>
      <c r="F33" s="1">
        <f>MAX(State!X25:AQ25)</f>
        <v>111334</v>
      </c>
      <c r="G33" s="1">
        <f>LARGE(State!X25:AQ25,2)</f>
        <v>104741</v>
      </c>
      <c r="H33" s="1">
        <f>LARGE(State!X25:AQ25,3)</f>
        <v>0.51525627675575614</v>
      </c>
      <c r="I33">
        <f>LARGE(State!X25:AQ25,4)</f>
        <v>0.48474372324424392</v>
      </c>
      <c r="J33" s="23">
        <f>State!C25-Graphs!F33-Graphs!G33-Graphs!H33-I33</f>
        <v>-1</v>
      </c>
    </row>
    <row r="34" spans="1:16">
      <c r="A34">
        <f>IF(State!M26=1,1,IF(State!N26=1,2,IF(State!O26=1,3,IF(State!P26=1,4,5))))</f>
        <v>1</v>
      </c>
      <c r="B34">
        <f>IF(State!M26=2,1,IF(State!N26=2,2,IF(State!O26=2,3,IF(State!P26=2,4,5))))</f>
        <v>3</v>
      </c>
      <c r="C34">
        <f>IF(State!M26=3,1,IF(State!N26=3,2,IF(State!O26=3,3,IF(State!P26=3,4,5))))</f>
        <v>5</v>
      </c>
      <c r="D34">
        <f>IF(State!M26=4,1,IF(State!N26=4,2,IF(State!O26=4,3,IF(State!P26=4,4,5))))</f>
        <v>5</v>
      </c>
      <c r="E34" t="str">
        <f>State!A26</f>
        <v>New York</v>
      </c>
      <c r="F34" s="1">
        <f>MAX(State!X26:AQ26)</f>
        <v>1133980</v>
      </c>
      <c r="G34" s="1">
        <f>LARGE(State!X26:AQ26,2)</f>
        <v>820256</v>
      </c>
      <c r="H34" s="1">
        <f>LARGE(State!X26:AQ26,3)</f>
        <v>0.58026768517210814</v>
      </c>
      <c r="I34">
        <f>LARGE(State!X26:AQ26,4)</f>
        <v>0.41973231482789181</v>
      </c>
      <c r="J34" s="23">
        <f>State!C26-Graphs!F34-Graphs!G34-Graphs!H34-I34</f>
        <v>-1</v>
      </c>
    </row>
    <row r="35" spans="1:16">
      <c r="A35">
        <f>IF(State!M27=1,1,IF(State!N27=1,2,IF(State!O27=1,3,IF(State!P27=1,4,5))))</f>
        <v>1</v>
      </c>
      <c r="B35">
        <f>IF(State!M27=2,1,IF(State!N27=2,2,IF(State!O27=2,3,IF(State!P27=2,4,5))))</f>
        <v>3</v>
      </c>
      <c r="C35">
        <f>IF(State!M27=3,1,IF(State!N27=3,2,IF(State!O27=3,3,IF(State!P27=3,4,5))))</f>
        <v>5</v>
      </c>
      <c r="D35">
        <f>IF(State!M27=4,1,IF(State!N27=4,2,IF(State!O27=4,3,IF(State!P27=4,4,5))))</f>
        <v>4</v>
      </c>
      <c r="E35" t="str">
        <f>State!A27</f>
        <v>North Carolina</v>
      </c>
      <c r="F35" s="1">
        <f>MAX(State!X27:AQ27)</f>
        <v>622915</v>
      </c>
      <c r="G35" s="1">
        <f>LARGE(State!X27:AQ27,2)</f>
        <v>467018</v>
      </c>
      <c r="H35" s="1">
        <f>LARGE(State!X27:AQ27,3)</f>
        <v>37485</v>
      </c>
      <c r="I35">
        <f>LARGE(State!X27:AQ27,4)</f>
        <v>12122</v>
      </c>
      <c r="J35" s="23">
        <f>State!C27-Graphs!F35-Graphs!G35-Graphs!H35-I35</f>
        <v>3376</v>
      </c>
    </row>
    <row r="36" spans="1:16">
      <c r="A36">
        <f>IF(State!M58=1,1,IF(State!N58=1,2,IF(State!O58=1,3,IF(State!P58=1,4,5))))</f>
        <v>3</v>
      </c>
      <c r="B36">
        <f>IF(State!M58=2,1,IF(State!N58=2,2,IF(State!O58=2,3,IF(State!P58=2,4,5))))</f>
        <v>1</v>
      </c>
      <c r="C36">
        <f>IF(State!M58=3,1,IF(State!N58=3,2,IF(State!O58=3,3,IF(State!P58=3,4,5))))</f>
        <v>5</v>
      </c>
      <c r="D36">
        <f>IF(State!M58=4,1,IF(State!N58=4,2,IF(State!O58=4,3,IF(State!P58=4,4,5))))</f>
        <v>5</v>
      </c>
      <c r="E36" t="str">
        <f>State!A58</f>
        <v>North Dakota</v>
      </c>
      <c r="F36" s="1">
        <f>MAX(State!X58:AQ58)</f>
        <v>253</v>
      </c>
      <c r="G36" s="1">
        <f>LARGE(State!X58:AQ58,2)</f>
        <v>101</v>
      </c>
      <c r="H36" s="1">
        <f>LARGE(State!X58:AQ58,3)</f>
        <v>40</v>
      </c>
      <c r="I36">
        <f>LARGE(State!X58:AQ58,4)</f>
        <v>0.64213197969543145</v>
      </c>
      <c r="J36" s="23">
        <f>State!C58-Graphs!F36-Graphs!G36-Graphs!H36-I36</f>
        <v>-0.64213197969543145</v>
      </c>
    </row>
    <row r="37" spans="1:16">
      <c r="A37">
        <f>IF(State!M28=1,1,IF(State!N28=1,2,IF(State!O28=1,3,IF(State!P28=1,4,5))))</f>
        <v>1</v>
      </c>
      <c r="B37">
        <f>IF(State!M28=2,1,IF(State!N28=2,2,IF(State!O28=2,3,IF(State!P28=2,4,5))))</f>
        <v>3</v>
      </c>
      <c r="C37">
        <f>IF(State!M28=3,1,IF(State!N28=3,2,IF(State!O28=3,3,IF(State!P28=3,4,5))))</f>
        <v>5</v>
      </c>
      <c r="D37">
        <f>IF(State!M28=4,1,IF(State!N28=4,2,IF(State!O28=4,3,IF(State!P28=4,4,5))))</f>
        <v>5</v>
      </c>
      <c r="E37" t="str">
        <f>State!A28</f>
        <v>Ohio</v>
      </c>
      <c r="F37" s="1">
        <f>MAX(State!X28:AQ28)</f>
        <v>696681</v>
      </c>
      <c r="G37" s="1">
        <f>LARGE(State!X28:AQ28,2)</f>
        <v>535395</v>
      </c>
      <c r="H37" s="1">
        <f>LARGE(State!X28:AQ28,3)</f>
        <v>0.56117063693436375</v>
      </c>
      <c r="I37">
        <f>LARGE(State!X28:AQ28,4)</f>
        <v>0.43125613180418826</v>
      </c>
      <c r="J37" s="23">
        <f>State!C28-Graphs!F37-Graphs!G37-Graphs!H37-I37</f>
        <v>9401.0075732312616</v>
      </c>
      <c r="K37" t="str">
        <f>E20</f>
        <v>Louisiana</v>
      </c>
      <c r="L37" t="str">
        <f>E21</f>
        <v>Maine</v>
      </c>
      <c r="M37" t="str">
        <f>E22</f>
        <v>Maryland</v>
      </c>
      <c r="N37" t="str">
        <f>E23</f>
        <v>Massachusetts</v>
      </c>
      <c r="O37" t="str">
        <f>E24</f>
        <v>Michigan</v>
      </c>
      <c r="P37" t="str">
        <f>E25</f>
        <v>Minnesota</v>
      </c>
    </row>
    <row r="38" spans="1:16">
      <c r="A38">
        <f>IF(State!M29=1,1,IF(State!N29=1,2,IF(State!O29=1,3,IF(State!P29=1,4,5))))</f>
        <v>3</v>
      </c>
      <c r="B38">
        <f>IF(State!M29=2,1,IF(State!N29=2,2,IF(State!O29=2,3,IF(State!P29=2,4,5))))</f>
        <v>1</v>
      </c>
      <c r="C38">
        <f>IF(State!M29=3,1,IF(State!N29=3,2,IF(State!O29=3,3,IF(State!P29=3,4,5))))</f>
        <v>4</v>
      </c>
      <c r="D38">
        <f>IF(State!M29=4,1,IF(State!N29=4,2,IF(State!O29=4,3,IF(State!P29=4,4,5))))</f>
        <v>5</v>
      </c>
      <c r="E38" t="str">
        <f>State!A29</f>
        <v>Oklahoma</v>
      </c>
      <c r="F38" s="1">
        <f>MAX(State!X29:AQ29)</f>
        <v>174228</v>
      </c>
      <c r="G38" s="1">
        <f>LARGE(State!X29:AQ29,2)</f>
        <v>139443</v>
      </c>
      <c r="H38" s="1">
        <f>LARGE(State!X29:AQ29,3)</f>
        <v>7672</v>
      </c>
      <c r="I38">
        <f>LARGE(State!X29:AQ29,4)</f>
        <v>4171</v>
      </c>
      <c r="J38" s="23">
        <f>State!C29-Graphs!F38-Graphs!G38-Graphs!H38-I38</f>
        <v>10329</v>
      </c>
    </row>
    <row r="39" spans="1:16">
      <c r="A39">
        <f>IF(State!M30=1,1,IF(State!N30=1,2,IF(State!O30=1,3,IF(State!P30=1,4,5))))</f>
        <v>3</v>
      </c>
      <c r="B39">
        <f>IF(State!M30=2,1,IF(State!N30=2,2,IF(State!O30=2,3,IF(State!P30=2,4,5))))</f>
        <v>1</v>
      </c>
      <c r="C39">
        <f>IF(State!M30=3,1,IF(State!N30=3,2,IF(State!O30=3,3,IF(State!P30=3,4,5))))</f>
        <v>5</v>
      </c>
      <c r="D39">
        <f>IF(State!M30=4,1,IF(State!N30=4,2,IF(State!O30=4,3,IF(State!P30=4,4,5))))</f>
        <v>5</v>
      </c>
      <c r="E39" t="str">
        <f>State!A30</f>
        <v>Oregon</v>
      </c>
      <c r="F39" s="1">
        <f>MAX(State!X30:AQ30)</f>
        <v>360829</v>
      </c>
      <c r="G39" s="1">
        <f>LARGE(State!X30:AQ30,2)</f>
        <v>269846</v>
      </c>
      <c r="H39" s="1">
        <f>LARGE(State!X30:AQ30,3)</f>
        <v>10920</v>
      </c>
      <c r="J39" s="23">
        <f>State!C30-Graphs!F39-Graphs!G39-Graphs!H39-I39</f>
        <v>0</v>
      </c>
    </row>
    <row r="40" spans="1:16">
      <c r="A40">
        <f>IF(State!M31=1,1,IF(State!N31=1,2,IF(State!O31=1,3,IF(State!P31=1,4,5))))</f>
        <v>1</v>
      </c>
      <c r="B40">
        <f>IF(State!M31=2,1,IF(State!N31=2,2,IF(State!O31=2,3,IF(State!P31=2,4,5))))</f>
        <v>3</v>
      </c>
      <c r="C40">
        <f>IF(State!M31=3,1,IF(State!N31=3,2,IF(State!O31=3,3,IF(State!P31=3,4,5))))</f>
        <v>5</v>
      </c>
      <c r="D40">
        <f>IF(State!M31=4,1,IF(State!N31=4,2,IF(State!O31=4,3,IF(State!P31=4,4,5))))</f>
        <v>5</v>
      </c>
      <c r="E40" t="str">
        <f>State!A31</f>
        <v>Pennsylvania</v>
      </c>
      <c r="F40" s="1">
        <f>MAX(State!X31:AQ31)</f>
        <v>935107</v>
      </c>
      <c r="G40" s="1">
        <f>LARGE(State!X31:AQ31,2)</f>
        <v>731881</v>
      </c>
      <c r="H40" s="1">
        <f>LARGE(State!X31:AQ31,3)</f>
        <v>0.55613892247477892</v>
      </c>
      <c r="I40">
        <f>LARGE(State!X31:AQ31,4)</f>
        <v>0.4352737288029751</v>
      </c>
      <c r="J40" s="23">
        <f>State!C31-Graphs!F40-Graphs!G40-Graphs!H40-I40</f>
        <v>14438.008587348722</v>
      </c>
    </row>
    <row r="41" spans="1:16">
      <c r="A41">
        <f>IF(State!M33=1,1,IF(State!N33=1,2,IF(State!O33=1,3,IF(State!P33=1,4,5))))</f>
        <v>3</v>
      </c>
      <c r="B41">
        <f>IF(State!M33=2,1,IF(State!N33=2,2,IF(State!O33=2,3,IF(State!P33=2,4,5))))</f>
        <v>1</v>
      </c>
      <c r="C41">
        <f>IF(State!M33=3,1,IF(State!N33=3,2,IF(State!O33=3,3,IF(State!P33=3,4,5))))</f>
        <v>5</v>
      </c>
      <c r="D41">
        <f>IF(State!M33=4,1,IF(State!N33=4,2,IF(State!O33=4,3,IF(State!P33=4,4,5))))</f>
        <v>5</v>
      </c>
      <c r="E41" t="str">
        <f>State!A33</f>
        <v>Rhode Island</v>
      </c>
      <c r="F41" s="1">
        <f>MAX(State!X33:AQ33)</f>
        <v>66993</v>
      </c>
      <c r="G41" s="1">
        <f>LARGE(State!X33:AQ33,2)</f>
        <v>52749</v>
      </c>
      <c r="H41" s="1">
        <f>LARGE(State!X33:AQ33,3)</f>
        <v>1662</v>
      </c>
      <c r="I41">
        <f>LARGE(State!X33:AQ33,4)</f>
        <v>673</v>
      </c>
      <c r="J41" s="23">
        <f>State!C33-Graphs!F41-Graphs!G41-Graphs!H41-I41</f>
        <v>381</v>
      </c>
    </row>
    <row r="42" spans="1:16">
      <c r="A42">
        <f>IF(State!M34=1,1,IF(State!N34=1,2,IF(State!O34=1,3,IF(State!P34=1,4,5))))</f>
        <v>1</v>
      </c>
      <c r="B42">
        <f>IF(State!M34=2,1,IF(State!N34=2,2,IF(State!O34=2,3,IF(State!P34=2,4,5))))</f>
        <v>3</v>
      </c>
      <c r="C42">
        <f>IF(State!M34=3,1,IF(State!N34=3,2,IF(State!O34=3,3,IF(State!P34=3,4,5))))</f>
        <v>5</v>
      </c>
      <c r="D42">
        <f>IF(State!M34=4,1,IF(State!N34=4,2,IF(State!O34=4,3,IF(State!P34=4,4,5))))</f>
        <v>4</v>
      </c>
      <c r="E42" t="str">
        <f>State!A34</f>
        <v>South Carolina</v>
      </c>
      <c r="F42" s="1">
        <f>MAX(State!X34:AQ34)</f>
        <v>272379</v>
      </c>
      <c r="G42" s="1">
        <f>LARGE(State!X34:AQ34,2)</f>
        <v>96498</v>
      </c>
      <c r="H42" s="1">
        <f>LARGE(State!X34:AQ34,3)</f>
        <v>1314</v>
      </c>
      <c r="I42">
        <f>LARGE(State!X34:AQ34,4)</f>
        <v>713</v>
      </c>
      <c r="J42" s="23">
        <f>State!C34-Graphs!F42-Graphs!G42-Graphs!H42-I42</f>
        <v>0</v>
      </c>
    </row>
    <row r="43" spans="1:16">
      <c r="A43">
        <f>IF(State!M35=1,1,IF(State!N35=1,2,IF(State!O35=1,3,IF(State!P35=1,4,5))))</f>
        <v>1</v>
      </c>
      <c r="B43">
        <f>IF(State!M35=2,1,IF(State!N35=2,2,IF(State!O35=2,3,IF(State!P35=2,4,5))))</f>
        <v>3</v>
      </c>
      <c r="C43">
        <f>IF(State!M35=3,1,IF(State!N35=3,2,IF(State!O35=3,3,IF(State!P35=3,4,5))))</f>
        <v>5</v>
      </c>
      <c r="D43">
        <f>IF(State!M35=4,1,IF(State!N35=4,2,IF(State!O35=4,3,IF(State!P35=4,4,5))))</f>
        <v>5</v>
      </c>
      <c r="E43" t="str">
        <f>State!A35</f>
        <v>South Dakota</v>
      </c>
      <c r="F43" s="1">
        <f>MAX(State!X35:AQ35)</f>
        <v>27047</v>
      </c>
      <c r="G43" s="1">
        <f>LARGE(State!X35:AQ35,2)</f>
        <v>25959</v>
      </c>
      <c r="H43" s="1">
        <f>LARGE(State!X35:AQ35,3)</f>
        <v>0.5102629890955741</v>
      </c>
      <c r="I43">
        <f>LARGE(State!X35:AQ35,4)</f>
        <v>0.4897370109044259</v>
      </c>
      <c r="J43" s="23">
        <f>State!C35-Graphs!F43-Graphs!G43-Graphs!H43-I43</f>
        <v>-1</v>
      </c>
    </row>
    <row r="44" spans="1:16">
      <c r="A44">
        <f>IF(State!M36=1,1,IF(State!N36=1,2,IF(State!O36=1,3,IF(State!P36=1,4,5))))</f>
        <v>1</v>
      </c>
      <c r="B44">
        <f>IF(State!M36=2,1,IF(State!N36=2,2,IF(State!O36=2,3,IF(State!P36=2,4,5))))</f>
        <v>3</v>
      </c>
      <c r="C44">
        <f>IF(State!M36=3,1,IF(State!N36=3,2,IF(State!O36=3,3,IF(State!P36=3,4,5))))</f>
        <v>5</v>
      </c>
      <c r="D44">
        <f>IF(State!M36=4,1,IF(State!N36=4,2,IF(State!O36=4,3,IF(State!P36=4,4,5))))</f>
        <v>4</v>
      </c>
      <c r="E44" t="str">
        <f>State!A36</f>
        <v>Tennessee</v>
      </c>
      <c r="F44" s="1">
        <f>MAX(State!X36:AQ36)</f>
        <v>245930</v>
      </c>
      <c r="G44" s="1">
        <f>LARGE(State!X36:AQ36,2)</f>
        <v>120800</v>
      </c>
      <c r="H44" s="1">
        <f>LARGE(State!X36:AQ36,3)</f>
        <v>3467</v>
      </c>
      <c r="I44">
        <f>LARGE(State!X36:AQ36,4)</f>
        <v>2025</v>
      </c>
      <c r="J44" s="23">
        <f>State!C36-Graphs!F44-Graphs!G44-Graphs!H44-I44</f>
        <v>0</v>
      </c>
    </row>
    <row r="45" spans="1:16">
      <c r="A45">
        <f>IF(State!M37=1,1,IF(State!N37=1,2,IF(State!O37=1,3,IF(State!P37=1,4,5))))</f>
        <v>1</v>
      </c>
      <c r="B45">
        <f>IF(State!M37=2,1,IF(State!N37=2,2,IF(State!O37=2,3,IF(State!P37=2,4,5))))</f>
        <v>3</v>
      </c>
      <c r="C45">
        <f>IF(State!M37=3,1,IF(State!N37=3,2,IF(State!O37=3,3,IF(State!P37=3,4,5))))</f>
        <v>5</v>
      </c>
      <c r="D45">
        <f>IF(State!M37=4,1,IF(State!N37=4,2,IF(State!O37=4,3,IF(State!P37=4,4,5))))</f>
        <v>4</v>
      </c>
      <c r="E45" t="str">
        <f>State!A37</f>
        <v>Texas</v>
      </c>
      <c r="F45" s="1">
        <f>MAX(State!X37:AQ37)</f>
        <v>936004</v>
      </c>
      <c r="G45" s="1">
        <f>LARGE(State!X37:AQ37,2)</f>
        <v>476547</v>
      </c>
      <c r="H45" s="1">
        <f>LARGE(State!X37:AQ37,3)</f>
        <v>5364</v>
      </c>
      <c r="I45">
        <f>LARGE(State!X37:AQ37,4)</f>
        <v>3254</v>
      </c>
      <c r="J45" s="23">
        <f>State!C37-Graphs!F45-Graphs!G45-Graphs!H45-I45</f>
        <v>14726</v>
      </c>
    </row>
    <row r="46" spans="1:16">
      <c r="A46" t="e">
        <f>IF(State!#REF!=1,1,IF(State!#REF!=1,2,IF(State!#REF!=1,3,IF(State!#REF!=1,4,5))))</f>
        <v>#REF!</v>
      </c>
      <c r="B46" t="e">
        <f>IF(State!#REF!=2,1,IF(State!#REF!=2,2,IF(State!#REF!=2,3,IF(State!#REF!=2,4,5))))</f>
        <v>#REF!</v>
      </c>
      <c r="C46" t="e">
        <f>IF(State!#REF!=3,1,IF(State!#REF!=3,2,IF(State!#REF!=3,3,IF(State!#REF!=3,4,5))))</f>
        <v>#REF!</v>
      </c>
      <c r="D46" t="e">
        <f>IF(State!#REF!=4,1,IF(State!#REF!=4,2,IF(State!#REF!=4,3,IF(State!#REF!=4,4,5))))</f>
        <v>#REF!</v>
      </c>
      <c r="E46" t="e">
        <f>State!#REF!</f>
        <v>#REF!</v>
      </c>
      <c r="F46" s="1" t="e">
        <f>MAX(State!#REF!)</f>
        <v>#REF!</v>
      </c>
      <c r="G46" s="1" t="e">
        <f>LARGE(State!#REF!,2)</f>
        <v>#REF!</v>
      </c>
      <c r="H46" s="1" t="e">
        <f>LARGE(State!#REF!,3)</f>
        <v>#REF!</v>
      </c>
      <c r="I46" t="e">
        <f>LARGE(State!#REF!,4)</f>
        <v>#REF!</v>
      </c>
      <c r="J46" s="23" t="e">
        <f>State!#REF!-Graphs!F46-Graphs!G46-Graphs!H46-I46</f>
        <v>#REF!</v>
      </c>
    </row>
    <row r="47" spans="1:16">
      <c r="A47">
        <f>IF(State!M38=1,1,IF(State!N38=1,2,IF(State!O38=1,3,IF(State!P38=1,4,5))))</f>
        <v>3</v>
      </c>
      <c r="B47">
        <f>IF(State!M38=2,1,IF(State!N38=2,2,IF(State!O38=2,3,IF(State!P38=2,4,5))))</f>
        <v>1</v>
      </c>
      <c r="C47">
        <f>IF(State!M38=3,1,IF(State!N38=3,2,IF(State!O38=3,3,IF(State!P38=3,4,5))))</f>
        <v>4</v>
      </c>
      <c r="D47">
        <f>IF(State!M38=4,1,IF(State!N38=4,2,IF(State!O38=4,3,IF(State!P38=4,4,5))))</f>
        <v>5</v>
      </c>
      <c r="E47" t="str">
        <f>State!A38</f>
        <v>Vermont</v>
      </c>
      <c r="F47" s="1">
        <f>MAX(State!X38:AQ38)</f>
        <v>115900</v>
      </c>
      <c r="G47" s="1">
        <f>LARGE(State!X38:AQ38,2)</f>
        <v>18338</v>
      </c>
      <c r="H47" s="1">
        <f>LARGE(State!X38:AQ38,3)</f>
        <v>282</v>
      </c>
      <c r="I47">
        <f>LARGE(State!X38:AQ38,4)</f>
        <v>238</v>
      </c>
      <c r="J47" s="23">
        <f>State!C38-Graphs!F47-Graphs!G47-Graphs!H47-I47</f>
        <v>80</v>
      </c>
    </row>
    <row r="48" spans="1:16">
      <c r="A48">
        <f>IF(State!M39=1,1,IF(State!N39=1,2,IF(State!O39=1,3,IF(State!P39=1,4,5))))</f>
        <v>1</v>
      </c>
      <c r="B48">
        <f>IF(State!M39=2,1,IF(State!N39=2,2,IF(State!O39=2,3,IF(State!P39=2,4,5))))</f>
        <v>3</v>
      </c>
      <c r="C48">
        <f>IF(State!M39=3,1,IF(State!N39=3,2,IF(State!O39=3,3,IF(State!P39=3,4,5))))</f>
        <v>4</v>
      </c>
      <c r="D48">
        <f>IF(State!M39=4,1,IF(State!N39=4,2,IF(State!O39=4,3,IF(State!P39=4,4,5))))</f>
        <v>5</v>
      </c>
      <c r="E48" t="str">
        <f>State!A39</f>
        <v>Virginia</v>
      </c>
      <c r="F48" s="1">
        <f>MAX(State!X39:AQ39)</f>
        <v>504741</v>
      </c>
      <c r="G48" s="1">
        <f>LARGE(State!X39:AQ39,2)</f>
        <v>276370</v>
      </c>
      <c r="H48" s="1">
        <f>LARGE(State!X39:AQ39,3)</f>
        <v>3930</v>
      </c>
      <c r="I48">
        <f>LARGE(State!X39:AQ39,4)</f>
        <v>0.64294858485098227</v>
      </c>
      <c r="J48" s="23">
        <f>State!C39-Graphs!F48-Graphs!G48-Graphs!H48-I48</f>
        <v>-0.64294858485098227</v>
      </c>
    </row>
    <row r="49" spans="1:16">
      <c r="A49" t="e">
        <f>IF(State!#REF!=1,1,IF(State!#REF!=1,2,IF(State!#REF!=1,3,IF(State!#REF!=1,4,5))))</f>
        <v>#REF!</v>
      </c>
      <c r="B49" t="e">
        <f>IF(State!#REF!=2,1,IF(State!#REF!=2,2,IF(State!#REF!=2,3,IF(State!#REF!=2,4,5))))</f>
        <v>#REF!</v>
      </c>
      <c r="C49" t="e">
        <f>IF(State!#REF!=3,1,IF(State!#REF!=3,2,IF(State!#REF!=3,3,IF(State!#REF!=3,4,5))))</f>
        <v>#REF!</v>
      </c>
      <c r="D49" t="e">
        <f>IF(State!#REF!=4,1,IF(State!#REF!=4,2,IF(State!#REF!=4,3,IF(State!#REF!=4,4,5))))</f>
        <v>#REF!</v>
      </c>
      <c r="E49" t="e">
        <f>State!#REF!</f>
        <v>#REF!</v>
      </c>
      <c r="F49" s="1" t="e">
        <f>MAX(State!#REF!)</f>
        <v>#REF!</v>
      </c>
      <c r="G49" s="1" t="e">
        <f>LARGE(State!#REF!,2)</f>
        <v>#REF!</v>
      </c>
      <c r="H49" s="1" t="e">
        <f>LARGE(State!#REF!,3)</f>
        <v>#REF!</v>
      </c>
      <c r="I49" t="e">
        <f>LARGE(State!#REF!,4)</f>
        <v>#REF!</v>
      </c>
      <c r="J49" s="23" t="e">
        <f>State!#REF!-Graphs!F49-Graphs!G49-Graphs!H49-I49</f>
        <v>#REF!</v>
      </c>
      <c r="K49" t="str">
        <f>E26</f>
        <v>Mississippi</v>
      </c>
      <c r="L49" t="e">
        <f>E27</f>
        <v>#REF!</v>
      </c>
      <c r="M49" t="e">
        <f>E28</f>
        <v>#REF!</v>
      </c>
      <c r="N49" t="str">
        <f>E29</f>
        <v>Nebraska</v>
      </c>
      <c r="O49" t="str">
        <f>E30</f>
        <v>Nevada</v>
      </c>
      <c r="P49" t="str">
        <f>E31</f>
        <v>New Hampshire</v>
      </c>
    </row>
    <row r="50" spans="1:16">
      <c r="A50">
        <f>IF(State!M41=1,1,IF(State!N41=1,2,IF(State!O41=1,3,IF(State!P41=1,4,5))))</f>
        <v>3</v>
      </c>
      <c r="B50">
        <f>IF(State!M41=2,1,IF(State!N41=2,2,IF(State!O41=2,3,IF(State!P41=2,4,5))))</f>
        <v>1</v>
      </c>
      <c r="C50">
        <f>IF(State!M41=3,1,IF(State!N41=3,2,IF(State!O41=3,3,IF(State!P41=3,4,5))))</f>
        <v>5</v>
      </c>
      <c r="D50">
        <f>IF(State!M41=4,1,IF(State!N41=4,2,IF(State!O41=4,3,IF(State!P41=4,4,5))))</f>
        <v>5</v>
      </c>
      <c r="E50" t="str">
        <f>State!A41</f>
        <v>West Virginia</v>
      </c>
      <c r="F50" s="1">
        <f>MAX(State!X41:AQ41)</f>
        <v>124700</v>
      </c>
      <c r="G50" s="1">
        <f>LARGE(State!X41:AQ41,2)</f>
        <v>86914</v>
      </c>
      <c r="H50" s="1">
        <f>LARGE(State!X41:AQ41,3)</f>
        <v>21694</v>
      </c>
      <c r="I50">
        <f>LARGE(State!X41:AQ41,4)</f>
        <v>3796</v>
      </c>
      <c r="J50" s="23">
        <f>State!C41-Graphs!F50-Graphs!G50-Graphs!H50-I50</f>
        <v>5435</v>
      </c>
    </row>
    <row r="51" spans="1:16">
      <c r="A51">
        <f>IF(State!M42=1,1,IF(State!N42=1,2,IF(State!O42=1,3,IF(State!P42=1,4,5))))</f>
        <v>3</v>
      </c>
      <c r="B51">
        <f>IF(State!M42=2,1,IF(State!N42=2,2,IF(State!O42=2,3,IF(State!P42=2,4,5))))</f>
        <v>1</v>
      </c>
      <c r="C51">
        <f>IF(State!M42=3,1,IF(State!N42=3,2,IF(State!O42=3,3,IF(State!P42=3,4,5))))</f>
        <v>4</v>
      </c>
      <c r="D51">
        <f>IF(State!M42=4,1,IF(State!N42=4,2,IF(State!O42=4,3,IF(State!P42=4,4,5))))</f>
        <v>5</v>
      </c>
      <c r="E51" t="str">
        <f>State!A42</f>
        <v>Wisconsin</v>
      </c>
      <c r="F51" s="1">
        <f>MAX(State!X42:AQ42)</f>
        <v>570192</v>
      </c>
      <c r="G51" s="1">
        <f>LARGE(State!X42:AQ42,2)</f>
        <v>433739</v>
      </c>
      <c r="H51" s="1">
        <f>LARGE(State!X42:AQ42,3)</f>
        <v>1732</v>
      </c>
      <c r="I51">
        <f>LARGE(State!X42:AQ42,4)</f>
        <v>1488</v>
      </c>
      <c r="J51" s="23">
        <f>State!C42-Graphs!F51-Graphs!G51-Graphs!H51-I51</f>
        <v>449</v>
      </c>
    </row>
    <row r="52" spans="1:16">
      <c r="A52">
        <f>IF(State!M61=1,1,IF(State!N61=1,2,IF(State!O61=1,3,IF(State!P61=1,4,5))))</f>
        <v>3</v>
      </c>
      <c r="B52">
        <f>IF(State!M61=2,1,IF(State!N61=2,2,IF(State!O61=2,3,IF(State!P61=2,4,5))))</f>
        <v>1</v>
      </c>
      <c r="C52">
        <f>IF(State!M61=3,1,IF(State!N61=3,2,IF(State!O61=3,3,IF(State!P61=3,4,5))))</f>
        <v>5</v>
      </c>
      <c r="D52">
        <f>IF(State!M61=4,1,IF(State!N61=4,2,IF(State!O61=4,3,IF(State!P61=4,4,5))))</f>
        <v>5</v>
      </c>
      <c r="E52" t="str">
        <f>State!A61</f>
        <v>Wyoming</v>
      </c>
      <c r="F52" s="1">
        <f>MAX(State!X61:AQ61)</f>
        <v>4122</v>
      </c>
      <c r="G52" s="1">
        <f>LARGE(State!X61:AQ61,2)</f>
        <v>3131</v>
      </c>
      <c r="H52" s="1">
        <f>LARGE(State!X61:AQ61,3)</f>
        <v>12</v>
      </c>
      <c r="I52">
        <f>LARGE(State!X61:AQ61,4)</f>
        <v>0.56737783895388849</v>
      </c>
      <c r="J52" s="23">
        <f>State!C61-Graphs!F52-Graphs!G52-Graphs!H52-I52</f>
        <v>-0.56737783895388849</v>
      </c>
    </row>
    <row r="53" spans="1:16">
      <c r="A53">
        <f>IF(State!M43=1,1,IF(State!N43=1,2,IF(State!O43=1,3,IF(State!P43=1,4,5))))</f>
        <v>1</v>
      </c>
      <c r="B53">
        <f>IF(State!M43=2,1,IF(State!N43=2,2,IF(State!O43=2,3,IF(State!P43=2,4,5))))</f>
        <v>3</v>
      </c>
      <c r="C53">
        <f>IF(State!M43=3,1,IF(State!N43=3,2,IF(State!O43=3,3,IF(State!P43=3,4,5))))</f>
        <v>5</v>
      </c>
      <c r="D53">
        <f>IF(State!M43=4,1,IF(State!N43=4,2,IF(State!O43=4,3,IF(State!P43=4,4,5))))</f>
        <v>4</v>
      </c>
      <c r="E53" t="str">
        <f>State!A43</f>
        <v>Total (Primary)</v>
      </c>
      <c r="F53" s="1">
        <f>MAX(State!X43:AB43)</f>
        <v>17174180</v>
      </c>
      <c r="G53" s="1">
        <f>LARGE(State!X43:AB43,2)</f>
        <v>13243376</v>
      </c>
      <c r="H53" s="1">
        <f>LARGE(State!X43:AB43,3)</f>
        <v>0.55587571857447304</v>
      </c>
      <c r="J53" s="23">
        <f>State!C43-Graphs!F53-Graphs!G53-Graphs!H53</f>
        <v>478162.44412428141</v>
      </c>
    </row>
    <row r="54" spans="1:16">
      <c r="A54">
        <f>IF(State!M62=1,1,IF(State!N62=1,2,IF(State!O62=1,3,IF(State!P62=1,4,5))))</f>
        <v>3</v>
      </c>
      <c r="B54">
        <f>IF(State!M62=2,1,IF(State!N62=2,2,IF(State!O62=2,3,IF(State!P62=2,4,5))))</f>
        <v>1</v>
      </c>
      <c r="C54">
        <f>IF(State!M62=3,1,IF(State!N62=3,2,IF(State!O62=3,3,IF(State!P62=3,4,5))))</f>
        <v>5</v>
      </c>
      <c r="D54">
        <f>IF(State!M62=4,1,IF(State!N62=4,2,IF(State!O62=4,3,IF(State!P62=4,4,5))))</f>
        <v>4</v>
      </c>
      <c r="E54" t="s">
        <v>1123</v>
      </c>
      <c r="F54">
        <f>State!D43</f>
        <v>1954</v>
      </c>
      <c r="G54">
        <f>State!E43</f>
        <v>0</v>
      </c>
      <c r="H54">
        <v>0</v>
      </c>
      <c r="J54" s="23">
        <f>538-G54-F54-H54</f>
        <v>-1416</v>
      </c>
    </row>
    <row r="55" spans="1:16">
      <c r="F55" s="45">
        <f>F54/SUM(F54:J54)</f>
        <v>3.6319702602230484</v>
      </c>
      <c r="G55" s="45">
        <f>G54/SUM(F54:J54)</f>
        <v>0</v>
      </c>
    </row>
    <row r="56" spans="1:16">
      <c r="F56" s="2" t="str">
        <f>State!X1</f>
        <v>Clinton</v>
      </c>
      <c r="G56" s="2">
        <f>State!Z1</f>
        <v>0</v>
      </c>
      <c r="H56" s="2" t="str">
        <f>State!AB1</f>
        <v>Sanders</v>
      </c>
    </row>
    <row r="57" spans="1:16">
      <c r="E57" t="s">
        <v>996</v>
      </c>
      <c r="H57" t="s">
        <v>1123</v>
      </c>
    </row>
    <row r="61" spans="1:16">
      <c r="K61" t="str">
        <f>E32</f>
        <v>New Jersey</v>
      </c>
      <c r="L61" t="str">
        <f>E33</f>
        <v>New Mexico</v>
      </c>
      <c r="M61" t="str">
        <f>E34</f>
        <v>New York</v>
      </c>
      <c r="N61" t="str">
        <f>E35</f>
        <v>North Carolina</v>
      </c>
      <c r="O61" t="str">
        <f>E36</f>
        <v>North Dakota</v>
      </c>
      <c r="P61" t="str">
        <f>E37</f>
        <v>Ohio</v>
      </c>
    </row>
    <row r="70" spans="1:16">
      <c r="E70" t="s">
        <v>1818</v>
      </c>
    </row>
    <row r="71" spans="1:16">
      <c r="A71">
        <v>1</v>
      </c>
      <c r="B71">
        <v>3</v>
      </c>
      <c r="C71">
        <v>2</v>
      </c>
      <c r="D71">
        <v>4</v>
      </c>
      <c r="E71" s="2" t="str">
        <f>Statistics!A28</f>
        <v>Clinton</v>
      </c>
      <c r="F71" s="2" t="str">
        <f>Statistics!I28</f>
        <v>Sanders</v>
      </c>
      <c r="G71" s="2">
        <f>Statistics!E28</f>
        <v>0</v>
      </c>
    </row>
    <row r="72" spans="1:16">
      <c r="E72" s="7">
        <f>Statistics!B70</f>
        <v>31</v>
      </c>
      <c r="F72" s="7">
        <f>Statistics!D70</f>
        <v>10</v>
      </c>
      <c r="G72" s="7">
        <f>Statistics!C70</f>
        <v>0</v>
      </c>
    </row>
    <row r="73" spans="1:16">
      <c r="K73" t="str">
        <f>E38</f>
        <v>Oklahoma</v>
      </c>
      <c r="L73" t="str">
        <f>E39</f>
        <v>Oregon</v>
      </c>
      <c r="M73" t="str">
        <f>E40</f>
        <v>Pennsylvania</v>
      </c>
      <c r="N73" t="str">
        <f>E41</f>
        <v>Rhode Island</v>
      </c>
      <c r="O73" t="str">
        <f>E42</f>
        <v>South Carolina</v>
      </c>
      <c r="P73" t="str">
        <f>E43</f>
        <v>South Dakota</v>
      </c>
    </row>
    <row r="85" spans="1:16">
      <c r="E85" s="2" t="s">
        <v>3147</v>
      </c>
      <c r="K85" t="str">
        <f>E44</f>
        <v>Tennessee</v>
      </c>
      <c r="L85" t="str">
        <f>E45</f>
        <v>Texas</v>
      </c>
      <c r="M85" t="e">
        <f>E46</f>
        <v>#REF!</v>
      </c>
      <c r="N85" t="str">
        <f>E47</f>
        <v>Vermont</v>
      </c>
      <c r="O85" t="str">
        <f>E48</f>
        <v>Virginia</v>
      </c>
      <c r="P85" t="e">
        <f>E49</f>
        <v>#REF!</v>
      </c>
    </row>
    <row r="86" spans="1:16">
      <c r="A86">
        <v>1</v>
      </c>
      <c r="B86">
        <v>3</v>
      </c>
      <c r="C86">
        <v>2</v>
      </c>
      <c r="D86">
        <v>4</v>
      </c>
      <c r="E86" s="2" t="str">
        <f>E71</f>
        <v>Clinton</v>
      </c>
      <c r="F86" s="2" t="str">
        <f>F71</f>
        <v>Sanders</v>
      </c>
      <c r="G86" s="2">
        <f>G71</f>
        <v>0</v>
      </c>
    </row>
    <row r="87" spans="1:16">
      <c r="E87" s="7">
        <f>Statistics!B75</f>
        <v>247</v>
      </c>
      <c r="F87" s="7">
        <f>Statistics!D75</f>
        <v>149</v>
      </c>
      <c r="G87" s="7">
        <f>Statistics!C75</f>
        <v>0</v>
      </c>
    </row>
    <row r="97" spans="1:13">
      <c r="K97" t="str">
        <f>E50</f>
        <v>West Virginia</v>
      </c>
      <c r="L97" t="str">
        <f>E51</f>
        <v>Wisconsin</v>
      </c>
      <c r="M97" t="str">
        <f>E52</f>
        <v>Wyoming</v>
      </c>
    </row>
    <row r="100" spans="1:13">
      <c r="E100" t="s">
        <v>116</v>
      </c>
    </row>
    <row r="101" spans="1:13">
      <c r="E101" s="2" t="str">
        <f>E71</f>
        <v>Clinton</v>
      </c>
      <c r="F101" s="2" t="str">
        <f>F71</f>
        <v>Sanders</v>
      </c>
      <c r="G101" s="2">
        <f>G71</f>
        <v>0</v>
      </c>
      <c r="H101" s="2">
        <f>E105</f>
        <v>0</v>
      </c>
    </row>
    <row r="102" spans="1:13">
      <c r="A102">
        <v>1</v>
      </c>
      <c r="B102">
        <v>3</v>
      </c>
      <c r="C102">
        <v>2</v>
      </c>
      <c r="D102">
        <v>4</v>
      </c>
      <c r="E102" s="7">
        <f>Statistics!B80</f>
        <v>1714</v>
      </c>
      <c r="F102" s="7">
        <f>Statistics!D80</f>
        <v>1336</v>
      </c>
      <c r="G102" s="7">
        <f>Statistics!C80</f>
        <v>0</v>
      </c>
      <c r="H102" s="7">
        <f>Statistics!E80</f>
        <v>0</v>
      </c>
    </row>
    <row r="103" spans="1:13">
      <c r="G103" s="2"/>
      <c r="H103" s="7"/>
    </row>
    <row r="104" spans="1:13">
      <c r="G104" s="2"/>
      <c r="H104" s="7"/>
    </row>
    <row r="105" spans="1:13">
      <c r="F105" s="7"/>
      <c r="G105" s="2"/>
      <c r="H105" s="7"/>
    </row>
    <row r="108" spans="1:13">
      <c r="H108" s="2"/>
    </row>
    <row r="109" spans="1:13">
      <c r="H109" s="2"/>
    </row>
    <row r="110" spans="1:13">
      <c r="H110" s="2"/>
      <c r="K110" s="2"/>
    </row>
    <row r="111" spans="1:13">
      <c r="H111" s="2"/>
      <c r="I111" s="2"/>
      <c r="K111" s="7"/>
    </row>
    <row r="112" spans="1:13">
      <c r="H112" s="2"/>
      <c r="I112" s="2"/>
      <c r="K112" s="7"/>
    </row>
    <row r="113" spans="1:18">
      <c r="G113" s="2"/>
      <c r="I113" s="2"/>
      <c r="K113" s="7"/>
    </row>
    <row r="114" spans="1:18">
      <c r="G114" s="2"/>
      <c r="I114" s="2"/>
      <c r="K114" s="7"/>
    </row>
    <row r="115" spans="1:18">
      <c r="A115" s="48" t="s">
        <v>337</v>
      </c>
      <c r="G115" s="2"/>
    </row>
    <row r="116" spans="1:18">
      <c r="A116" s="9">
        <v>1</v>
      </c>
      <c r="B116" s="9">
        <v>2</v>
      </c>
      <c r="C116" s="9">
        <v>3</v>
      </c>
      <c r="D116" s="9">
        <v>4</v>
      </c>
      <c r="E116" s="9" t="s">
        <v>2975</v>
      </c>
      <c r="F116" s="49" t="s">
        <v>1934</v>
      </c>
      <c r="G116" s="49" t="s">
        <v>470</v>
      </c>
      <c r="H116" s="49" t="s">
        <v>471</v>
      </c>
      <c r="I116" s="49" t="s">
        <v>472</v>
      </c>
      <c r="J116" s="117" t="s">
        <v>872</v>
      </c>
      <c r="K116" s="9" t="str">
        <f>E117</f>
        <v>Fairfield</v>
      </c>
      <c r="L116" s="9" t="str">
        <f>E118</f>
        <v>Hartford</v>
      </c>
      <c r="M116" s="9" t="str">
        <f>E119</f>
        <v>Litchfield</v>
      </c>
      <c r="N116" s="9" t="str">
        <f>E120</f>
        <v>Middlesex</v>
      </c>
      <c r="O116" s="9" t="str">
        <f>E121</f>
        <v>New Haven</v>
      </c>
      <c r="P116" s="9" t="str">
        <f>E122</f>
        <v>New London</v>
      </c>
      <c r="Q116" t="str">
        <f>E123</f>
        <v>Tolland</v>
      </c>
      <c r="R116" t="str">
        <f>E124</f>
        <v>Windham</v>
      </c>
    </row>
    <row r="117" spans="1:18">
      <c r="A117" s="9">
        <f>IF(County!D225=1,1,IF(County!E225=1,2,IF(County!F225=1,3,0)))</f>
        <v>1</v>
      </c>
      <c r="B117" s="9">
        <f>IF(County!D225=2,1,IF(County!E225=2,2,IF(County!F225=2,3,0)))</f>
        <v>3</v>
      </c>
      <c r="C117" s="9">
        <f>IF(County!D225=3,1,IF(County!E225=3,2,IF(County!F225=3,3,0)))</f>
        <v>0</v>
      </c>
      <c r="D117" s="9">
        <v>4</v>
      </c>
      <c r="E117" s="9" t="str">
        <f>County!A225</f>
        <v>Fairfield</v>
      </c>
      <c r="F117" s="49">
        <f>MAX(County!P225:X225)</f>
        <v>46651</v>
      </c>
      <c r="G117" s="49">
        <f>LARGE(County!P225:X225,2)</f>
        <v>29596</v>
      </c>
      <c r="H117" s="49">
        <f>LARGE(County!P225:X225,3)</f>
        <v>894</v>
      </c>
      <c r="I117" s="49">
        <f>County!C225-F117-G117-H117</f>
        <v>195</v>
      </c>
      <c r="J117" s="117">
        <f>County!AX225</f>
        <v>9001</v>
      </c>
      <c r="K117" s="9"/>
      <c r="L117" s="9"/>
      <c r="M117" s="9"/>
      <c r="N117" s="9"/>
      <c r="O117" s="9"/>
      <c r="P117" s="9"/>
      <c r="Q117" s="9"/>
    </row>
    <row r="118" spans="1:18">
      <c r="A118" s="9">
        <f>IF(County!D226=1,1,IF(County!E226=1,2,IF(County!F226=1,3,0)))</f>
        <v>1</v>
      </c>
      <c r="B118" s="9">
        <f>IF(County!D226=2,1,IF(County!E226=2,2,IF(County!F226=2,3,0)))</f>
        <v>3</v>
      </c>
      <c r="C118" s="9">
        <f>IF(County!D226=3,1,IF(County!E226=3,2,IF(County!F226=3,3,0)))</f>
        <v>0</v>
      </c>
      <c r="D118" s="9">
        <v>4</v>
      </c>
      <c r="E118" s="9" t="str">
        <f>County!A226</f>
        <v>Hartford</v>
      </c>
      <c r="F118" s="49">
        <f>MAX(County!P226:X226)</f>
        <v>48104</v>
      </c>
      <c r="G118" s="49">
        <f>LARGE(County!P226:X226,2)</f>
        <v>40442</v>
      </c>
      <c r="H118" s="49">
        <f>LARGE(County!P226:X226,3)</f>
        <v>1451</v>
      </c>
      <c r="I118" s="49">
        <f>County!C226-F118-G118-H118</f>
        <v>292</v>
      </c>
      <c r="J118" s="117">
        <f>County!AX226</f>
        <v>9003</v>
      </c>
      <c r="K118" s="9"/>
      <c r="L118" s="9"/>
      <c r="M118" s="9"/>
      <c r="N118" s="9"/>
      <c r="O118" s="9"/>
      <c r="P118" s="9"/>
      <c r="Q118" s="9"/>
    </row>
    <row r="119" spans="1:18">
      <c r="A119" s="9">
        <f>IF(County!D227=1,1,IF(County!E227=1,2,IF(County!F227=1,3,0)))</f>
        <v>3</v>
      </c>
      <c r="B119" s="9">
        <f>IF(County!D227=2,1,IF(County!E227=2,2,IF(County!F227=2,3,0)))</f>
        <v>1</v>
      </c>
      <c r="C119" s="9">
        <f>IF(County!D227=3,1,IF(County!E227=3,2,IF(County!F227=3,3,0)))</f>
        <v>0</v>
      </c>
      <c r="D119" s="9">
        <v>4</v>
      </c>
      <c r="E119" s="9" t="str">
        <f>County!A227</f>
        <v>Litchfield</v>
      </c>
      <c r="F119" s="49">
        <f>MAX(County!P227:X227)</f>
        <v>9022</v>
      </c>
      <c r="G119" s="49">
        <f>LARGE(County!P227:X227,2)</f>
        <v>6643</v>
      </c>
      <c r="H119" s="49">
        <f>LARGE(County!P227:X227,3)</f>
        <v>287</v>
      </c>
      <c r="I119" s="49">
        <f>County!C227-F119-G119-H119</f>
        <v>34</v>
      </c>
      <c r="J119" s="117">
        <f>County!AX227</f>
        <v>9005</v>
      </c>
      <c r="K119" s="9"/>
      <c r="L119" s="9"/>
      <c r="M119" s="9"/>
      <c r="N119" s="9"/>
      <c r="O119" s="9"/>
      <c r="P119" s="9"/>
      <c r="Q119" s="9"/>
    </row>
    <row r="120" spans="1:18">
      <c r="A120" s="9">
        <f>IF(County!D228=1,1,IF(County!E228=1,2,IF(County!F228=1,3,0)))</f>
        <v>3</v>
      </c>
      <c r="B120" s="9">
        <f>IF(County!D228=2,1,IF(County!E228=2,2,IF(County!F228=2,3,0)))</f>
        <v>1</v>
      </c>
      <c r="C120" s="9">
        <f>IF(County!D228=3,1,IF(County!E228=3,2,IF(County!F228=3,3,0)))</f>
        <v>0</v>
      </c>
      <c r="D120" s="9">
        <v>4</v>
      </c>
      <c r="E120" s="9" t="str">
        <f>County!A228</f>
        <v>Middlesex</v>
      </c>
      <c r="F120" s="49">
        <f>MAX(County!P228:X228)</f>
        <v>9829</v>
      </c>
      <c r="G120" s="49">
        <f>LARGE(County!P228:X228,2)</f>
        <v>8498</v>
      </c>
      <c r="H120" s="49">
        <f>LARGE(County!P228:X228,3)</f>
        <v>272</v>
      </c>
      <c r="I120" s="49">
        <f>County!C228-F120-G120-H120</f>
        <v>49</v>
      </c>
      <c r="J120" s="117">
        <f>County!AX228</f>
        <v>9007</v>
      </c>
      <c r="K120" s="9"/>
      <c r="L120" s="9"/>
      <c r="M120" s="9"/>
      <c r="N120" s="9"/>
      <c r="O120" s="9"/>
      <c r="P120" s="9"/>
      <c r="Q120" s="9"/>
    </row>
    <row r="121" spans="1:18">
      <c r="A121" s="9">
        <f>IF(County!D229=1,1,IF(County!E229=1,2,IF(County!F229=1,3,0)))</f>
        <v>1</v>
      </c>
      <c r="B121" s="9">
        <f>IF(County!D229=2,1,IF(County!E229=2,2,IF(County!F229=2,3,0)))</f>
        <v>3</v>
      </c>
      <c r="C121" s="9">
        <f>IF(County!D229=3,1,IF(County!E229=3,2,IF(County!F229=3,3,0)))</f>
        <v>0</v>
      </c>
      <c r="D121" s="9">
        <v>4</v>
      </c>
      <c r="E121" s="9" t="str">
        <f>County!A229</f>
        <v>New Haven</v>
      </c>
      <c r="F121" s="49">
        <f>MAX(County!P229:X229)</f>
        <v>40627</v>
      </c>
      <c r="G121" s="49">
        <f>LARGE(County!P229:X229,2)</f>
        <v>36259</v>
      </c>
      <c r="H121" s="49">
        <f>LARGE(County!P229:X229,3)</f>
        <v>1178</v>
      </c>
      <c r="I121" s="49">
        <f>County!C229-F121-G121-H121</f>
        <v>254</v>
      </c>
      <c r="J121" s="117">
        <f>County!AX229</f>
        <v>9009</v>
      </c>
      <c r="K121" s="9"/>
      <c r="L121" s="9"/>
      <c r="M121" s="9"/>
      <c r="N121" s="9"/>
      <c r="O121" s="9"/>
      <c r="P121" s="9"/>
      <c r="Q121" s="9"/>
    </row>
    <row r="122" spans="1:18">
      <c r="A122" s="9">
        <f>IF(County!D230=1,1,IF(County!E230=1,2,IF(County!F230=1,3,0)))</f>
        <v>3</v>
      </c>
      <c r="B122" s="9">
        <f>IF(County!D230=2,1,IF(County!E230=2,2,IF(County!F230=2,3,0)))</f>
        <v>1</v>
      </c>
      <c r="C122" s="9">
        <f>IF(County!D230=3,1,IF(County!E230=3,2,IF(County!F230=3,3,0)))</f>
        <v>0</v>
      </c>
      <c r="D122" s="9">
        <v>4</v>
      </c>
      <c r="E122" s="9" t="str">
        <f>County!A230</f>
        <v>New London</v>
      </c>
      <c r="F122" s="49">
        <f>MAX(County!P230:X230)</f>
        <v>13142</v>
      </c>
      <c r="G122" s="49">
        <f>LARGE(County!P230:X230,2)</f>
        <v>10518</v>
      </c>
      <c r="H122" s="49">
        <f>LARGE(County!P230:X230,3)</f>
        <v>376</v>
      </c>
      <c r="I122" s="49">
        <f>County!C230-F122-G122-H122</f>
        <v>71</v>
      </c>
      <c r="J122" s="117">
        <f>County!AX230</f>
        <v>9011</v>
      </c>
      <c r="K122" s="9"/>
      <c r="L122" s="9"/>
      <c r="M122" s="9"/>
      <c r="N122" s="9"/>
      <c r="O122" s="9"/>
      <c r="P122" s="9"/>
      <c r="Q122" s="9"/>
    </row>
    <row r="123" spans="1:18">
      <c r="A123" s="9">
        <f>IF(County!D231=1,1,IF(County!E231=1,2,IF(County!F231=1,3,0)))</f>
        <v>3</v>
      </c>
      <c r="B123" s="9">
        <f>IF(County!D231=2,1,IF(County!E231=2,2,IF(County!F231=2,3,0)))</f>
        <v>1</v>
      </c>
      <c r="C123" s="9">
        <f>IF(County!D231=3,1,IF(County!E231=3,2,IF(County!F231=3,3,0)))</f>
        <v>0</v>
      </c>
      <c r="D123" s="9">
        <v>4</v>
      </c>
      <c r="E123" s="9" t="str">
        <f>County!A231</f>
        <v>Tolland</v>
      </c>
      <c r="F123" s="49">
        <f>MAX(County!P231:X231)</f>
        <v>8737</v>
      </c>
      <c r="G123" s="49">
        <f>LARGE(County!P231:X231,2)</f>
        <v>5609</v>
      </c>
      <c r="H123" s="49">
        <f>LARGE(County!P231:X231,3)</f>
        <v>206</v>
      </c>
      <c r="I123" s="49">
        <f>County!C231-F123-G123-H123</f>
        <v>34</v>
      </c>
      <c r="J123" s="117">
        <f>County!AX231</f>
        <v>9013</v>
      </c>
      <c r="K123" s="9"/>
      <c r="L123" s="9"/>
      <c r="M123" s="9"/>
      <c r="N123" s="9"/>
      <c r="O123" s="9"/>
      <c r="P123" s="9"/>
      <c r="Q123" s="9"/>
    </row>
    <row r="124" spans="1:18">
      <c r="A124" s="9">
        <f>IF(County!D232=1,1,IF(County!E232=1,2,IF(County!F232=1,3,0)))</f>
        <v>3</v>
      </c>
      <c r="B124" s="9">
        <f>IF(County!D232=2,1,IF(County!E232=2,2,IF(County!F232=2,3,0)))</f>
        <v>1</v>
      </c>
      <c r="C124" s="9">
        <f>IF(County!D232=3,1,IF(County!E232=3,2,IF(County!F232=3,3,0)))</f>
        <v>0</v>
      </c>
      <c r="D124" s="9">
        <v>4</v>
      </c>
      <c r="E124" s="9" t="str">
        <f>County!A232</f>
        <v>Windham</v>
      </c>
      <c r="F124" s="49">
        <f>MAX(County!P232:X232)</f>
        <v>5352</v>
      </c>
      <c r="G124" s="49">
        <f>LARGE(County!P232:X232,2)</f>
        <v>3395</v>
      </c>
      <c r="H124" s="49">
        <f>LARGE(County!P232:X232,3)</f>
        <v>207</v>
      </c>
      <c r="I124" s="49">
        <f>County!C232-F124-G124-H124</f>
        <v>31</v>
      </c>
      <c r="J124" s="117">
        <f>County!AX232</f>
        <v>9015</v>
      </c>
      <c r="K124" s="9"/>
      <c r="L124" s="9"/>
      <c r="M124" s="9"/>
      <c r="N124" s="9"/>
      <c r="O124" s="9"/>
      <c r="P124" s="9"/>
      <c r="Q124" s="9"/>
    </row>
    <row r="125" spans="1:18">
      <c r="A125" s="9"/>
      <c r="B125" s="9"/>
      <c r="C125" s="9"/>
      <c r="D125" s="9"/>
      <c r="E125" s="9"/>
      <c r="F125" s="49"/>
      <c r="G125" s="49"/>
      <c r="H125" s="49"/>
      <c r="I125" s="49"/>
      <c r="J125" s="117"/>
      <c r="K125" s="9"/>
      <c r="L125" s="9"/>
      <c r="M125" s="9"/>
      <c r="N125" s="9"/>
      <c r="O125" s="9"/>
      <c r="P125" s="9"/>
      <c r="Q125" s="9"/>
    </row>
    <row r="126" spans="1:18">
      <c r="A126" s="9"/>
      <c r="B126" s="9"/>
      <c r="C126" s="9"/>
      <c r="D126" s="9"/>
      <c r="E126" s="9"/>
      <c r="F126" s="49"/>
      <c r="G126" s="49"/>
      <c r="H126" s="49"/>
      <c r="I126" s="49"/>
      <c r="J126" s="117"/>
      <c r="K126" s="9"/>
      <c r="L126" s="9"/>
      <c r="M126" s="9"/>
      <c r="N126" s="9"/>
      <c r="O126" s="9"/>
      <c r="P126" s="9"/>
      <c r="Q126" s="9"/>
    </row>
    <row r="127" spans="1:18">
      <c r="A127" s="9"/>
      <c r="B127" s="9"/>
      <c r="C127" s="9"/>
      <c r="D127" s="9"/>
      <c r="E127" s="9"/>
      <c r="F127" s="49"/>
      <c r="G127" s="49"/>
      <c r="H127" s="49"/>
      <c r="I127" s="49"/>
      <c r="J127" s="117"/>
      <c r="K127" s="9"/>
      <c r="L127" s="9"/>
      <c r="M127" s="9"/>
      <c r="N127" s="9"/>
      <c r="O127" s="9"/>
      <c r="P127" s="9"/>
      <c r="Q127" s="9"/>
    </row>
    <row r="129" spans="1:18">
      <c r="A129" s="48" t="s">
        <v>2082</v>
      </c>
    </row>
    <row r="130" spans="1:18">
      <c r="A130" s="9">
        <v>1</v>
      </c>
      <c r="B130" s="9">
        <v>2</v>
      </c>
      <c r="C130" s="9">
        <v>3</v>
      </c>
      <c r="D130" s="9">
        <v>4</v>
      </c>
      <c r="E130" s="9" t="s">
        <v>2975</v>
      </c>
      <c r="F130" s="49" t="s">
        <v>1934</v>
      </c>
      <c r="G130" s="49" t="s">
        <v>470</v>
      </c>
      <c r="H130" s="49" t="s">
        <v>471</v>
      </c>
      <c r="I130" s="49" t="s">
        <v>472</v>
      </c>
      <c r="J130" s="117" t="s">
        <v>872</v>
      </c>
      <c r="K130" s="9" t="str">
        <f>E131</f>
        <v>Androscoggin</v>
      </c>
      <c r="L130" s="9" t="str">
        <f>E132</f>
        <v>Aroostook</v>
      </c>
      <c r="M130" s="9" t="str">
        <f>E133</f>
        <v>Cumberland</v>
      </c>
      <c r="N130" s="9" t="str">
        <f>E134</f>
        <v>Franklin</v>
      </c>
      <c r="O130" s="9" t="str">
        <f>E135</f>
        <v>Hancock</v>
      </c>
      <c r="P130" s="9" t="str">
        <f>E136</f>
        <v>Kennebec</v>
      </c>
      <c r="Q130" t="str">
        <f>E137</f>
        <v>Knox</v>
      </c>
      <c r="R130" t="str">
        <f>E138</f>
        <v>Lincoln</v>
      </c>
    </row>
    <row r="131" spans="1:18">
      <c r="A131" s="9">
        <f>IF(County!D3108=1,1,IF(County!E3108=1,2,IF(County!F3108=1,3,0)))</f>
        <v>0</v>
      </c>
      <c r="B131" s="9">
        <f>IF(County!D3108=2,1,IF(County!E3108=2,2,IF(County!F3108=2,3,0)))</f>
        <v>0</v>
      </c>
      <c r="C131" s="9">
        <f>IF(County!D3108=3,1,IF(County!E3108=3,2,IF(County!F3108=3,3,0)))</f>
        <v>0</v>
      </c>
      <c r="D131" s="9">
        <v>4</v>
      </c>
      <c r="E131" s="9" t="str">
        <f>County!A3108</f>
        <v>Androscoggin</v>
      </c>
      <c r="F131" s="49">
        <f>MAX(County!P3108:X3108)</f>
        <v>0</v>
      </c>
      <c r="G131" s="49">
        <f>LARGE(County!P3108:X3108,2)</f>
        <v>0</v>
      </c>
      <c r="H131" s="49">
        <f>LARGE(County!P3108:X3108,3)</f>
        <v>0</v>
      </c>
      <c r="I131" s="49">
        <f>County!C3108-F131-G131-H131</f>
        <v>0</v>
      </c>
      <c r="J131" s="117">
        <f>County!AX3108</f>
        <v>23001</v>
      </c>
      <c r="K131" s="9"/>
      <c r="L131" s="9"/>
      <c r="M131" s="9"/>
      <c r="N131" s="9"/>
      <c r="O131" s="9"/>
      <c r="P131" s="9"/>
      <c r="Q131" s="9"/>
    </row>
    <row r="132" spans="1:18">
      <c r="A132" s="9">
        <f>IF(County!D3109=1,1,IF(County!E3109=1,2,IF(County!F3109=1,3,0)))</f>
        <v>0</v>
      </c>
      <c r="B132" s="9">
        <f>IF(County!D3109=2,1,IF(County!E3109=2,2,IF(County!F3109=2,3,0)))</f>
        <v>0</v>
      </c>
      <c r="C132" s="9">
        <f>IF(County!D3109=3,1,IF(County!E3109=3,2,IF(County!F3109=3,3,0)))</f>
        <v>0</v>
      </c>
      <c r="D132" s="9">
        <v>4</v>
      </c>
      <c r="E132" s="9" t="str">
        <f>County!A3109</f>
        <v>Aroostook</v>
      </c>
      <c r="F132" s="49">
        <f>MAX(County!P3109:X3109)</f>
        <v>0</v>
      </c>
      <c r="G132" s="49" t="e">
        <f>LARGE(County!P3109:X3109,2)</f>
        <v>#NUM!</v>
      </c>
      <c r="H132" s="49" t="e">
        <f>LARGE(County!P3109:X3109,3)</f>
        <v>#NUM!</v>
      </c>
      <c r="I132" s="49" t="e">
        <f>County!C3109-F132-G132-H132</f>
        <v>#NUM!</v>
      </c>
      <c r="J132" s="117">
        <f>County!AX3109</f>
        <v>23003</v>
      </c>
      <c r="K132" s="9"/>
      <c r="L132" s="9"/>
      <c r="M132" s="9"/>
      <c r="N132" s="9"/>
      <c r="O132" s="9"/>
      <c r="P132" s="9"/>
      <c r="Q132" s="9"/>
    </row>
    <row r="133" spans="1:18">
      <c r="A133" s="9">
        <f>IF(County!D3110=1,1,IF(County!E3110=1,2,IF(County!F3110=1,3,0)))</f>
        <v>0</v>
      </c>
      <c r="B133" s="9">
        <f>IF(County!D3110=2,1,IF(County!E3110=2,2,IF(County!F3110=2,3,0)))</f>
        <v>0</v>
      </c>
      <c r="C133" s="9">
        <f>IF(County!D3110=3,1,IF(County!E3110=3,2,IF(County!F3110=3,3,0)))</f>
        <v>0</v>
      </c>
      <c r="D133" s="9">
        <v>4</v>
      </c>
      <c r="E133" s="9" t="str">
        <f>County!A3110</f>
        <v>Cumberland</v>
      </c>
      <c r="F133" s="49">
        <f>MAX(County!P3110:X3110)</f>
        <v>0</v>
      </c>
      <c r="G133" s="49">
        <f>LARGE(County!P3110:X3110,2)</f>
        <v>0</v>
      </c>
      <c r="H133" s="49">
        <f>LARGE(County!P3110:X3110,3)</f>
        <v>0</v>
      </c>
      <c r="I133" s="49">
        <f>County!C3110-F133-G133-H133</f>
        <v>0</v>
      </c>
      <c r="J133" s="117">
        <f>County!AX3110</f>
        <v>23005</v>
      </c>
      <c r="K133" s="9"/>
      <c r="L133" s="9"/>
      <c r="M133" s="9"/>
      <c r="N133" s="9"/>
      <c r="O133" s="9"/>
      <c r="P133" s="9"/>
      <c r="Q133" s="9"/>
    </row>
    <row r="134" spans="1:18">
      <c r="A134" s="9">
        <f>IF(County!D3111=1,1,IF(County!E3111=1,2,IF(County!F3111=1,3,0)))</f>
        <v>0</v>
      </c>
      <c r="B134" s="9">
        <f>IF(County!D3111=2,1,IF(County!E3111=2,2,IF(County!F3111=2,3,0)))</f>
        <v>0</v>
      </c>
      <c r="C134" s="9">
        <f>IF(County!D3111=3,1,IF(County!E3111=3,2,IF(County!F3111=3,3,0)))</f>
        <v>0</v>
      </c>
      <c r="D134" s="9">
        <v>4</v>
      </c>
      <c r="E134" s="9" t="str">
        <f>County!A3111</f>
        <v>Franklin</v>
      </c>
      <c r="F134" s="49">
        <f>MAX(County!P3111:X3111)</f>
        <v>0</v>
      </c>
      <c r="G134" s="49">
        <f>LARGE(County!P3111:X3111,2)</f>
        <v>0</v>
      </c>
      <c r="H134" s="49">
        <f>LARGE(County!P3111:X3111,3)</f>
        <v>0</v>
      </c>
      <c r="I134" s="49">
        <f>County!C3111-F134-G134-H134</f>
        <v>0</v>
      </c>
      <c r="J134" s="117">
        <f>County!AX3111</f>
        <v>23007</v>
      </c>
      <c r="K134" s="9"/>
      <c r="L134" s="9"/>
      <c r="M134" s="9"/>
      <c r="N134" s="9"/>
      <c r="O134" s="9"/>
      <c r="P134" s="9"/>
      <c r="Q134" s="9"/>
    </row>
    <row r="135" spans="1:18">
      <c r="A135" s="9">
        <f>IF(County!D3112=1,1,IF(County!E3112=1,2,IF(County!F3112=1,3,0)))</f>
        <v>0</v>
      </c>
      <c r="B135" s="9">
        <f>IF(County!D3112=2,1,IF(County!E3112=2,2,IF(County!F3112=2,3,0)))</f>
        <v>0</v>
      </c>
      <c r="C135" s="9">
        <f>IF(County!D3112=3,1,IF(County!E3112=3,2,IF(County!F3112=3,3,0)))</f>
        <v>0</v>
      </c>
      <c r="D135" s="9">
        <v>4</v>
      </c>
      <c r="E135" s="9" t="str">
        <f>County!A3112</f>
        <v>Hancock</v>
      </c>
      <c r="F135" s="49">
        <f>MAX(County!P3112:X3112)</f>
        <v>0</v>
      </c>
      <c r="G135" s="49">
        <f>LARGE(County!P3112:X3112,2)</f>
        <v>0</v>
      </c>
      <c r="H135" s="49">
        <f>LARGE(County!P3112:X3112,3)</f>
        <v>0</v>
      </c>
      <c r="I135" s="49">
        <f>County!C3112-F135-G135-H135</f>
        <v>0</v>
      </c>
      <c r="J135" s="117">
        <f>County!AX3112</f>
        <v>23009</v>
      </c>
      <c r="K135" s="9"/>
      <c r="L135" s="9"/>
      <c r="M135" s="9"/>
      <c r="N135" s="9"/>
      <c r="O135" s="9"/>
      <c r="P135" s="9"/>
      <c r="Q135" s="9"/>
    </row>
    <row r="136" spans="1:18">
      <c r="A136" s="9">
        <f>IF(County!D3113=1,1,IF(County!E3113=1,2,IF(County!F3113=1,3,0)))</f>
        <v>0</v>
      </c>
      <c r="B136" s="9">
        <f>IF(County!D3113=2,1,IF(County!E3113=2,2,IF(County!F3113=2,3,0)))</f>
        <v>0</v>
      </c>
      <c r="C136" s="9">
        <f>IF(County!D3113=3,1,IF(County!E3113=3,2,IF(County!F3113=3,3,0)))</f>
        <v>0</v>
      </c>
      <c r="D136" s="9">
        <v>4</v>
      </c>
      <c r="E136" s="9" t="str">
        <f>County!A3113</f>
        <v>Kennebec</v>
      </c>
      <c r="F136" s="49">
        <f>MAX(County!P3113:X3113)</f>
        <v>0</v>
      </c>
      <c r="G136" s="49">
        <f>LARGE(County!P3113:X3113,2)</f>
        <v>0</v>
      </c>
      <c r="H136" s="49">
        <f>LARGE(County!P3113:X3113,3)</f>
        <v>0</v>
      </c>
      <c r="I136" s="49">
        <f>County!C3113-F136-G136-H136</f>
        <v>0</v>
      </c>
      <c r="J136" s="117">
        <f>County!AX3113</f>
        <v>23011</v>
      </c>
      <c r="K136" s="9"/>
      <c r="L136" s="9"/>
      <c r="M136" s="9"/>
      <c r="N136" s="9"/>
      <c r="O136" s="9"/>
      <c r="P136" s="9"/>
      <c r="Q136" s="9"/>
    </row>
    <row r="137" spans="1:18">
      <c r="A137" s="9">
        <f>IF(County!D3114=1,1,IF(County!E3114=1,2,IF(County!F3114=1,3,0)))</f>
        <v>0</v>
      </c>
      <c r="B137" s="9">
        <f>IF(County!D3114=2,1,IF(County!E3114=2,2,IF(County!F3114=2,3,0)))</f>
        <v>0</v>
      </c>
      <c r="C137" s="9">
        <f>IF(County!D3114=3,1,IF(County!E3114=3,2,IF(County!F3114=3,3,0)))</f>
        <v>0</v>
      </c>
      <c r="D137" s="9">
        <v>4</v>
      </c>
      <c r="E137" s="9" t="str">
        <f>County!A3114</f>
        <v>Knox</v>
      </c>
      <c r="F137" s="49">
        <f>MAX(County!P3114:X3114)</f>
        <v>0</v>
      </c>
      <c r="G137" s="49">
        <f>LARGE(County!P3114:X3114,2)</f>
        <v>0</v>
      </c>
      <c r="H137" s="49">
        <f>LARGE(County!P3114:X3114,3)</f>
        <v>0</v>
      </c>
      <c r="I137" s="49">
        <f>County!C3114-F137-G137-H137</f>
        <v>0</v>
      </c>
      <c r="J137" s="117">
        <f>County!AX3114</f>
        <v>23013</v>
      </c>
      <c r="K137" s="9"/>
      <c r="L137" s="9"/>
      <c r="M137" s="9"/>
      <c r="N137" s="9"/>
      <c r="O137" s="9"/>
      <c r="P137" s="9"/>
      <c r="Q137" s="9"/>
    </row>
    <row r="138" spans="1:18">
      <c r="A138" s="9">
        <f>IF(County!D3115=1,1,IF(County!E3115=1,2,IF(County!F3115=1,3,0)))</f>
        <v>0</v>
      </c>
      <c r="B138" s="9">
        <f>IF(County!D3115=2,1,IF(County!E3115=2,2,IF(County!F3115=2,3,0)))</f>
        <v>0</v>
      </c>
      <c r="C138" s="9">
        <f>IF(County!D3115=3,1,IF(County!E3115=3,2,IF(County!F3115=3,3,0)))</f>
        <v>0</v>
      </c>
      <c r="D138" s="9">
        <v>4</v>
      </c>
      <c r="E138" s="9" t="str">
        <f>County!A3115</f>
        <v>Lincoln</v>
      </c>
      <c r="F138" s="49">
        <f>MAX(County!P3115:X3115)</f>
        <v>0</v>
      </c>
      <c r="G138" s="49">
        <f>LARGE(County!P3115:X3115,2)</f>
        <v>0</v>
      </c>
      <c r="H138" s="49">
        <f>LARGE(County!P3115:X3115,3)</f>
        <v>0</v>
      </c>
      <c r="I138" s="49">
        <f>County!C3115-F138-G138-H138</f>
        <v>0</v>
      </c>
      <c r="J138" s="117">
        <f>County!AX3115</f>
        <v>23015</v>
      </c>
      <c r="K138" s="9"/>
      <c r="L138" s="9"/>
      <c r="M138" s="9"/>
      <c r="N138" s="9"/>
      <c r="O138" s="9"/>
      <c r="P138" s="9"/>
      <c r="Q138" s="9"/>
    </row>
    <row r="139" spans="1:18">
      <c r="A139" s="9">
        <f>IF(County!D3116=1,1,IF(County!E3116=1,2,IF(County!F3116=1,3,0)))</f>
        <v>0</v>
      </c>
      <c r="B139" s="9">
        <f>IF(County!D3116=2,1,IF(County!E3116=2,2,IF(County!F3116=2,3,0)))</f>
        <v>0</v>
      </c>
      <c r="C139" s="9">
        <f>IF(County!D3116=3,1,IF(County!E3116=3,2,IF(County!F3116=3,3,0)))</f>
        <v>0</v>
      </c>
      <c r="D139" s="9">
        <v>4</v>
      </c>
      <c r="E139" s="9" t="str">
        <f>County!A3116</f>
        <v>Oxford</v>
      </c>
      <c r="F139" s="49">
        <f>MAX(County!P3116:X3116)</f>
        <v>0</v>
      </c>
      <c r="G139" s="49">
        <f>LARGE(County!P3116:X3116,2)</f>
        <v>0</v>
      </c>
      <c r="H139" s="49">
        <f>LARGE(County!P3116:X3116,3)</f>
        <v>0</v>
      </c>
      <c r="I139" s="49">
        <f>County!C3116-F139-G139-H139</f>
        <v>0</v>
      </c>
      <c r="J139" s="117">
        <f>County!AX3116</f>
        <v>23017</v>
      </c>
      <c r="K139" s="9"/>
      <c r="L139" s="9"/>
      <c r="M139" s="9"/>
      <c r="N139" s="9"/>
      <c r="O139" s="9"/>
      <c r="P139" s="9"/>
      <c r="Q139" s="9"/>
    </row>
    <row r="140" spans="1:18">
      <c r="A140" s="9">
        <f>IF(County!D3117=1,1,IF(County!E3117=1,2,IF(County!F3117=1,3,0)))</f>
        <v>0</v>
      </c>
      <c r="B140" s="9">
        <f>IF(County!D3117=2,1,IF(County!E3117=2,2,IF(County!F3117=2,3,0)))</f>
        <v>0</v>
      </c>
      <c r="C140" s="9">
        <f>IF(County!D3117=3,1,IF(County!E3117=3,2,IF(County!F3117=3,3,0)))</f>
        <v>0</v>
      </c>
      <c r="D140" s="9">
        <v>4</v>
      </c>
      <c r="E140" s="9" t="str">
        <f>County!A3117</f>
        <v>Penobscot</v>
      </c>
      <c r="F140" s="49">
        <f>MAX(County!P3117:X3117)</f>
        <v>0</v>
      </c>
      <c r="G140" s="49">
        <f>LARGE(County!P3117:X3117,2)</f>
        <v>0</v>
      </c>
      <c r="H140" s="49">
        <f>LARGE(County!P3117:X3117,3)</f>
        <v>0</v>
      </c>
      <c r="I140" s="49">
        <f>County!C3117-F140-G140-H140</f>
        <v>0</v>
      </c>
      <c r="J140" s="117">
        <f>County!AX3117</f>
        <v>23019</v>
      </c>
      <c r="K140" s="9"/>
      <c r="L140" s="9"/>
      <c r="M140" s="9"/>
      <c r="N140" s="9"/>
      <c r="O140" s="9"/>
      <c r="P140" s="9"/>
      <c r="Q140" s="9"/>
    </row>
    <row r="141" spans="1:18">
      <c r="A141" s="9">
        <f>IF(County!D3118=1,1,IF(County!E3118=1,2,IF(County!F3118=1,3,0)))</f>
        <v>0</v>
      </c>
      <c r="B141" s="9">
        <f>IF(County!D3118=2,1,IF(County!E3118=2,2,IF(County!F3118=2,3,0)))</f>
        <v>0</v>
      </c>
      <c r="C141" s="9">
        <f>IF(County!D3118=3,1,IF(County!E3118=3,2,IF(County!F3118=3,3,0)))</f>
        <v>0</v>
      </c>
      <c r="D141" s="9">
        <v>4</v>
      </c>
      <c r="E141" s="9" t="str">
        <f>County!A3118</f>
        <v>Piscataquis</v>
      </c>
      <c r="F141" s="49">
        <f>MAX(County!P3118:X3118)</f>
        <v>0</v>
      </c>
      <c r="G141" s="49">
        <f>LARGE(County!P3118:X3118,2)</f>
        <v>0</v>
      </c>
      <c r="H141" s="49">
        <f>LARGE(County!P3118:X3118,3)</f>
        <v>0</v>
      </c>
      <c r="I141" s="49">
        <f>County!C3118-F141-G141-H141</f>
        <v>0</v>
      </c>
      <c r="J141" s="117">
        <f>County!AX3118</f>
        <v>23021</v>
      </c>
      <c r="K141" s="9"/>
      <c r="L141" s="9"/>
      <c r="M141" s="9"/>
      <c r="N141" s="9"/>
      <c r="O141" s="9"/>
      <c r="P141" s="9"/>
      <c r="Q141" s="9"/>
    </row>
    <row r="142" spans="1:18">
      <c r="A142" s="9">
        <f>IF(County!D3119=1,1,IF(County!E3119=1,2,IF(County!F3119=1,3,0)))</f>
        <v>0</v>
      </c>
      <c r="B142" s="9">
        <f>IF(County!D3119=2,1,IF(County!E3119=2,2,IF(County!F3119=2,3,0)))</f>
        <v>0</v>
      </c>
      <c r="C142" s="9">
        <f>IF(County!D3119=3,1,IF(County!E3119=3,2,IF(County!F3119=3,3,0)))</f>
        <v>0</v>
      </c>
      <c r="D142" s="9">
        <v>4</v>
      </c>
      <c r="E142" s="9" t="str">
        <f>County!A3119</f>
        <v>Sagadahoc</v>
      </c>
      <c r="F142" s="49">
        <f>MAX(County!P3119:X3119)</f>
        <v>0</v>
      </c>
      <c r="G142" s="49">
        <f>LARGE(County!P3119:X3119,2)</f>
        <v>0</v>
      </c>
      <c r="H142" s="49">
        <f>LARGE(County!P3119:X3119,3)</f>
        <v>0</v>
      </c>
      <c r="I142" s="49">
        <f>County!C3119-F142-G142-H142</f>
        <v>0</v>
      </c>
      <c r="J142" s="117">
        <f>County!AX3119</f>
        <v>23023</v>
      </c>
      <c r="K142" t="str">
        <f>E139</f>
        <v>Oxford</v>
      </c>
      <c r="L142" t="str">
        <f>E140</f>
        <v>Penobscot</v>
      </c>
      <c r="M142" t="str">
        <f>E141</f>
        <v>Piscataquis</v>
      </c>
      <c r="N142" t="str">
        <f>E142</f>
        <v>Sagadahoc</v>
      </c>
      <c r="O142" t="str">
        <f>E143</f>
        <v>Somerset</v>
      </c>
      <c r="P142" t="str">
        <f>E144</f>
        <v>Waldo</v>
      </c>
      <c r="Q142" t="str">
        <f>E145</f>
        <v>Washington</v>
      </c>
      <c r="R142" t="str">
        <f>E146</f>
        <v>York</v>
      </c>
    </row>
    <row r="143" spans="1:18">
      <c r="A143" s="9">
        <f>IF(County!D3120=1,1,IF(County!E3120=1,2,IF(County!F3120=1,3,0)))</f>
        <v>0</v>
      </c>
      <c r="B143" s="9">
        <f>IF(County!D3120=2,1,IF(County!E3120=2,2,IF(County!F3120=2,3,0)))</f>
        <v>0</v>
      </c>
      <c r="C143" s="9">
        <f>IF(County!D3120=3,1,IF(County!E3120=3,2,IF(County!F3120=3,3,0)))</f>
        <v>0</v>
      </c>
      <c r="D143" s="9">
        <v>4</v>
      </c>
      <c r="E143" s="9" t="str">
        <f>County!A3120</f>
        <v>Somerset</v>
      </c>
      <c r="F143" s="49">
        <f>MAX(County!P3120:X3120)</f>
        <v>0</v>
      </c>
      <c r="G143" s="49">
        <f>LARGE(County!P3120:X3120,2)</f>
        <v>0</v>
      </c>
      <c r="H143" s="49">
        <f>LARGE(County!P3120:X3120,3)</f>
        <v>0</v>
      </c>
      <c r="I143" s="49">
        <f>County!C3120-F143-G143-H143</f>
        <v>0</v>
      </c>
      <c r="J143" s="117">
        <f>County!AX3120</f>
        <v>23025</v>
      </c>
    </row>
    <row r="144" spans="1:18">
      <c r="A144" s="9">
        <f>IF(County!D3121=1,1,IF(County!E3121=1,2,IF(County!F3121=1,3,0)))</f>
        <v>0</v>
      </c>
      <c r="B144" s="9">
        <f>IF(County!D3121=2,1,IF(County!E3121=2,2,IF(County!F3121=2,3,0)))</f>
        <v>0</v>
      </c>
      <c r="C144" s="9">
        <f>IF(County!D3121=3,1,IF(County!E3121=3,2,IF(County!F3121=3,3,0)))</f>
        <v>0</v>
      </c>
      <c r="D144" s="9">
        <v>4</v>
      </c>
      <c r="E144" s="9" t="str">
        <f>County!A3121</f>
        <v>Waldo</v>
      </c>
      <c r="F144" s="49">
        <f>MAX(County!P3121:X3121)</f>
        <v>0</v>
      </c>
      <c r="G144" s="49">
        <f>LARGE(County!P3121:X3121,2)</f>
        <v>0</v>
      </c>
      <c r="H144" s="49">
        <f>LARGE(County!P3121:X3121,3)</f>
        <v>0</v>
      </c>
      <c r="I144" s="49">
        <f>County!C3121-F144-G144-H144</f>
        <v>0</v>
      </c>
      <c r="J144" s="117">
        <f>County!AX3121</f>
        <v>23027</v>
      </c>
    </row>
    <row r="145" spans="1:17">
      <c r="A145" s="9">
        <f>IF(County!D3122=1,1,IF(County!E3122=1,2,IF(County!F3122=1,3,0)))</f>
        <v>0</v>
      </c>
      <c r="B145" s="9">
        <f>IF(County!D3122=2,1,IF(County!E3122=2,2,IF(County!F3122=2,3,0)))</f>
        <v>0</v>
      </c>
      <c r="C145" s="9">
        <f>IF(County!D3122=3,1,IF(County!E3122=3,2,IF(County!F3122=3,3,0)))</f>
        <v>0</v>
      </c>
      <c r="D145" s="9">
        <v>4</v>
      </c>
      <c r="E145" s="9" t="str">
        <f>County!A3122</f>
        <v>Washington</v>
      </c>
      <c r="F145" s="49">
        <f>MAX(County!P3122:X3122)</f>
        <v>0</v>
      </c>
      <c r="G145" s="49">
        <f>LARGE(County!P3122:X3122,2)</f>
        <v>0</v>
      </c>
      <c r="H145" s="49">
        <f>LARGE(County!P3122:X3122,3)</f>
        <v>0</v>
      </c>
      <c r="I145" s="49">
        <f>County!C3122-F145-G145-H145</f>
        <v>0</v>
      </c>
      <c r="J145" s="117">
        <f>County!AX3122</f>
        <v>23029</v>
      </c>
    </row>
    <row r="146" spans="1:17">
      <c r="A146" s="9">
        <f>IF(County!D3123=1,1,IF(County!E3123=1,2,IF(County!F3123=1,3,0)))</f>
        <v>0</v>
      </c>
      <c r="B146" s="9">
        <f>IF(County!D3123=2,1,IF(County!E3123=2,2,IF(County!F3123=2,3,0)))</f>
        <v>0</v>
      </c>
      <c r="C146" s="9">
        <f>IF(County!D3123=3,1,IF(County!E3123=3,2,IF(County!F3123=3,3,0)))</f>
        <v>0</v>
      </c>
      <c r="D146" s="9">
        <v>4</v>
      </c>
      <c r="E146" s="9" t="str">
        <f>County!A3123</f>
        <v>York</v>
      </c>
      <c r="F146" s="49">
        <f>MAX(County!P3123:X3123)</f>
        <v>0</v>
      </c>
      <c r="G146" s="49">
        <f>LARGE(County!P3123:X3123,2)</f>
        <v>0</v>
      </c>
      <c r="H146" s="49">
        <f>LARGE(County!P3123:X3123,3)</f>
        <v>0</v>
      </c>
      <c r="I146" s="49">
        <f>County!C3123-F146-G146-H146</f>
        <v>0</v>
      </c>
      <c r="J146" s="117">
        <f>County!AX3123</f>
        <v>23031</v>
      </c>
    </row>
    <row r="155" spans="1:17">
      <c r="A155" s="48" t="s">
        <v>2548</v>
      </c>
    </row>
    <row r="156" spans="1:17">
      <c r="A156" s="9">
        <v>1</v>
      </c>
      <c r="B156" s="9">
        <v>2</v>
      </c>
      <c r="C156" s="9">
        <v>3</v>
      </c>
      <c r="D156" s="9">
        <v>4</v>
      </c>
      <c r="E156" s="9" t="s">
        <v>2975</v>
      </c>
      <c r="F156" s="49" t="s">
        <v>1934</v>
      </c>
      <c r="G156" s="49" t="s">
        <v>470</v>
      </c>
      <c r="H156" s="49" t="s">
        <v>471</v>
      </c>
      <c r="I156" s="49" t="s">
        <v>472</v>
      </c>
      <c r="J156" s="117" t="s">
        <v>872</v>
      </c>
      <c r="K156" s="9" t="str">
        <f>E157</f>
        <v>Barnstable</v>
      </c>
      <c r="L156" s="9" t="str">
        <f>E158</f>
        <v>Berkshire</v>
      </c>
      <c r="M156" s="9" t="str">
        <f>E159</f>
        <v>Bristol</v>
      </c>
      <c r="N156" s="9" t="str">
        <f>E160</f>
        <v>Dukes</v>
      </c>
      <c r="O156" s="9" t="str">
        <f>E161</f>
        <v>Essex</v>
      </c>
      <c r="P156" s="9" t="str">
        <f>E162</f>
        <v>Franklin</v>
      </c>
      <c r="Q156" t="str">
        <f>E163</f>
        <v>Hampden</v>
      </c>
    </row>
    <row r="157" spans="1:17">
      <c r="A157" s="9">
        <f>IF(County!D885=1,1,IF(County!E885=1,2,IF(County!F885=1,3,0)))</f>
        <v>3</v>
      </c>
      <c r="B157" s="9">
        <f>IF(County!D885=2,1,IF(County!E885=2,2,IF(County!F885=2,3,0)))</f>
        <v>1</v>
      </c>
      <c r="C157" s="9">
        <f>IF(County!D885=3,1,IF(County!E885=3,2,IF(County!F885=3,3,0)))</f>
        <v>0</v>
      </c>
      <c r="D157" s="9">
        <v>4</v>
      </c>
      <c r="E157" s="9" t="str">
        <f>County!A885</f>
        <v>Barnstable</v>
      </c>
      <c r="F157" s="49">
        <f>MAX(County!P885:X885)</f>
        <v>22456</v>
      </c>
      <c r="G157" s="49">
        <f>LARGE(County!P885:X885,2)</f>
        <v>21889</v>
      </c>
      <c r="H157" s="49">
        <f>LARGE(County!P885:X885,3)</f>
        <v>202</v>
      </c>
      <c r="I157" s="49">
        <f>County!C885-F157-G157-H157</f>
        <v>315</v>
      </c>
      <c r="J157" s="117">
        <f>County!AX885</f>
        <v>25001</v>
      </c>
      <c r="K157" s="9"/>
      <c r="L157" s="9"/>
      <c r="M157" s="9"/>
      <c r="N157" s="9"/>
      <c r="O157" s="9"/>
      <c r="P157" s="9"/>
      <c r="Q157" s="9"/>
    </row>
    <row r="158" spans="1:17">
      <c r="A158" s="9">
        <f>IF(County!D886=1,1,IF(County!E886=1,2,IF(County!F886=1,3,0)))</f>
        <v>3</v>
      </c>
      <c r="B158" s="9">
        <f>IF(County!D886=2,1,IF(County!E886=2,2,IF(County!F886=2,3,0)))</f>
        <v>1</v>
      </c>
      <c r="C158" s="9">
        <f>IF(County!D886=3,1,IF(County!E886=3,2,IF(County!F886=3,3,0)))</f>
        <v>0</v>
      </c>
      <c r="D158" s="9">
        <v>4</v>
      </c>
      <c r="E158" s="9" t="str">
        <f>County!A886</f>
        <v>Berkshire</v>
      </c>
      <c r="F158" s="49">
        <f>MAX(County!P886:X886)</f>
        <v>13851</v>
      </c>
      <c r="G158" s="49">
        <f>LARGE(County!P886:X886,2)</f>
        <v>12916</v>
      </c>
      <c r="H158" s="49">
        <f>LARGE(County!P886:X886,3)</f>
        <v>158</v>
      </c>
      <c r="I158" s="49">
        <f>County!C886-F158-G158-H158</f>
        <v>171</v>
      </c>
      <c r="J158" s="117">
        <f>County!AX886</f>
        <v>25003</v>
      </c>
      <c r="K158" s="9"/>
      <c r="L158" s="9"/>
      <c r="M158" s="9"/>
      <c r="N158" s="9"/>
      <c r="O158" s="9"/>
      <c r="P158" s="9"/>
      <c r="Q158" s="9"/>
    </row>
    <row r="159" spans="1:17">
      <c r="A159" s="9">
        <f>IF(County!D887=1,1,IF(County!E887=1,2,IF(County!F887=1,3,0)))</f>
        <v>1</v>
      </c>
      <c r="B159" s="9">
        <f>IF(County!D887=2,1,IF(County!E887=2,2,IF(County!F887=2,3,0)))</f>
        <v>3</v>
      </c>
      <c r="C159" s="9">
        <f>IF(County!D887=3,1,IF(County!E887=3,2,IF(County!F887=3,3,0)))</f>
        <v>0</v>
      </c>
      <c r="D159" s="9">
        <v>4</v>
      </c>
      <c r="E159" s="9" t="str">
        <f>County!A887</f>
        <v>Bristol</v>
      </c>
      <c r="F159" s="49">
        <f>MAX(County!P887:X887)</f>
        <v>37187</v>
      </c>
      <c r="G159" s="49">
        <f>LARGE(County!P887:X887,2)</f>
        <v>36797</v>
      </c>
      <c r="H159" s="49">
        <f>LARGE(County!P887:X887,3)</f>
        <v>735</v>
      </c>
      <c r="I159" s="49">
        <f>County!C887-F159-G159-H159</f>
        <v>1008</v>
      </c>
      <c r="J159" s="117">
        <f>County!AX887</f>
        <v>25005</v>
      </c>
      <c r="K159" s="9"/>
      <c r="L159" s="9"/>
      <c r="M159" s="9"/>
      <c r="N159" s="9"/>
      <c r="O159" s="9"/>
      <c r="P159" s="9"/>
      <c r="Q159" s="9"/>
    </row>
    <row r="160" spans="1:17">
      <c r="A160" s="9">
        <f>IF(County!D888=1,1,IF(County!E888=1,2,IF(County!F888=1,3,0)))</f>
        <v>3</v>
      </c>
      <c r="B160" s="9">
        <f>IF(County!D888=2,1,IF(County!E888=2,2,IF(County!F888=2,3,0)))</f>
        <v>1</v>
      </c>
      <c r="C160" s="9">
        <f>IF(County!D888=3,1,IF(County!E888=3,2,IF(County!F888=3,3,0)))</f>
        <v>0</v>
      </c>
      <c r="D160" s="9">
        <v>4</v>
      </c>
      <c r="E160" s="9" t="str">
        <f>County!A888</f>
        <v>Dukes</v>
      </c>
      <c r="F160" s="49">
        <f>MAX(County!P888:X888)</f>
        <v>2804</v>
      </c>
      <c r="G160" s="49">
        <f>LARGE(County!P888:X888,2)</f>
        <v>2312</v>
      </c>
      <c r="H160" s="49">
        <f>LARGE(County!P888:X888,3)</f>
        <v>13</v>
      </c>
      <c r="I160" s="49">
        <f>County!C888-F160-G160-H160</f>
        <v>19</v>
      </c>
      <c r="J160" s="117">
        <f>County!AX888</f>
        <v>25007</v>
      </c>
      <c r="K160" s="9"/>
      <c r="L160" s="9"/>
      <c r="M160" s="9"/>
      <c r="N160" s="9"/>
      <c r="O160" s="9"/>
      <c r="P160" s="9"/>
      <c r="Q160" s="9"/>
    </row>
    <row r="161" spans="1:17">
      <c r="A161" s="9">
        <f>IF(County!D889=1,1,IF(County!E889=1,2,IF(County!F889=1,3,0)))</f>
        <v>3</v>
      </c>
      <c r="B161" s="9">
        <f>IF(County!D889=2,1,IF(County!E889=2,2,IF(County!F889=2,3,0)))</f>
        <v>1</v>
      </c>
      <c r="C161" s="9">
        <f>IF(County!D889=3,1,IF(County!E889=3,2,IF(County!F889=3,3,0)))</f>
        <v>0</v>
      </c>
      <c r="D161" s="9">
        <v>4</v>
      </c>
      <c r="E161" s="9" t="str">
        <f>County!A889</f>
        <v>Essex</v>
      </c>
      <c r="F161" s="49">
        <f>MAX(County!P889:X889)</f>
        <v>66494</v>
      </c>
      <c r="G161" s="49">
        <f>LARGE(County!P889:X889,2)</f>
        <v>65679</v>
      </c>
      <c r="H161" s="49">
        <f>LARGE(County!P889:X889,3)</f>
        <v>1028</v>
      </c>
      <c r="I161" s="49">
        <f>County!C889-F161-G161-H161</f>
        <v>1314</v>
      </c>
      <c r="J161" s="117">
        <f>County!AX889</f>
        <v>25009</v>
      </c>
      <c r="K161" s="9"/>
      <c r="L161" s="9"/>
      <c r="M161" s="9"/>
      <c r="N161" s="9"/>
      <c r="O161" s="9"/>
      <c r="P161" s="9"/>
      <c r="Q161" s="9"/>
    </row>
    <row r="162" spans="1:17">
      <c r="A162" s="9">
        <f>IF(County!D890=1,1,IF(County!E890=1,2,IF(County!F890=1,3,0)))</f>
        <v>3</v>
      </c>
      <c r="B162" s="9">
        <f>IF(County!D890=2,1,IF(County!E890=2,2,IF(County!F890=2,3,0)))</f>
        <v>1</v>
      </c>
      <c r="C162" s="9">
        <f>IF(County!D890=3,1,IF(County!E890=3,2,IF(County!F890=3,3,0)))</f>
        <v>0</v>
      </c>
      <c r="D162" s="9">
        <v>4</v>
      </c>
      <c r="E162" s="9" t="str">
        <f>County!A890</f>
        <v>Franklin</v>
      </c>
      <c r="F162" s="49">
        <f>MAX(County!P890:X890)</f>
        <v>13286</v>
      </c>
      <c r="G162" s="49">
        <f>LARGE(County!P890:X890,2)</f>
        <v>5485</v>
      </c>
      <c r="H162" s="49">
        <f>LARGE(County!P890:X890,3)</f>
        <v>48</v>
      </c>
      <c r="I162" s="49">
        <f>County!C890-F162-G162-H162</f>
        <v>63</v>
      </c>
      <c r="J162" s="117">
        <f>County!AX890</f>
        <v>25011</v>
      </c>
      <c r="K162" s="9"/>
      <c r="L162" s="9"/>
      <c r="M162" s="9"/>
      <c r="N162" s="9"/>
      <c r="O162" s="9"/>
      <c r="P162" s="9"/>
      <c r="Q162" s="9"/>
    </row>
    <row r="163" spans="1:17">
      <c r="A163" s="9">
        <f>IF(County!D891=1,1,IF(County!E891=1,2,IF(County!F891=1,3,0)))</f>
        <v>1</v>
      </c>
      <c r="B163" s="9">
        <f>IF(County!D891=2,1,IF(County!E891=2,2,IF(County!F891=2,3,0)))</f>
        <v>3</v>
      </c>
      <c r="C163" s="9">
        <f>IF(County!D891=3,1,IF(County!E891=3,2,IF(County!F891=3,3,0)))</f>
        <v>0</v>
      </c>
      <c r="D163" s="9">
        <v>4</v>
      </c>
      <c r="E163" s="9" t="str">
        <f>County!A891</f>
        <v>Hampden</v>
      </c>
      <c r="F163" s="49">
        <f>MAX(County!P891:X891)</f>
        <v>31776</v>
      </c>
      <c r="G163" s="49">
        <f>LARGE(County!P891:X891,2)</f>
        <v>29699</v>
      </c>
      <c r="H163" s="49">
        <f>LARGE(County!P891:X891,3)</f>
        <v>515</v>
      </c>
      <c r="I163" s="49">
        <f>County!C891-F163-G163-H163</f>
        <v>882</v>
      </c>
      <c r="J163" s="117">
        <f>County!AX891</f>
        <v>25013</v>
      </c>
      <c r="K163" s="9"/>
      <c r="L163" s="9"/>
      <c r="M163" s="9"/>
      <c r="N163" s="9"/>
      <c r="O163" s="9"/>
      <c r="P163" s="9"/>
      <c r="Q163" s="9"/>
    </row>
    <row r="164" spans="1:17">
      <c r="A164" s="9">
        <f>IF(County!D892=1,1,IF(County!E892=1,2,IF(County!F892=1,3,0)))</f>
        <v>3</v>
      </c>
      <c r="B164" s="9">
        <f>IF(County!D892=2,1,IF(County!E892=2,2,IF(County!F892=2,3,0)))</f>
        <v>1</v>
      </c>
      <c r="C164" s="9">
        <f>IF(County!D892=3,1,IF(County!E892=3,2,IF(County!F892=3,3,0)))</f>
        <v>0</v>
      </c>
      <c r="D164" s="9">
        <v>4</v>
      </c>
      <c r="E164" s="9" t="str">
        <f>County!A892</f>
        <v>Hampshire</v>
      </c>
      <c r="F164" s="49">
        <f>MAX(County!P892:X892)</f>
        <v>24638</v>
      </c>
      <c r="G164" s="49">
        <f>LARGE(County!P892:X892,2)</f>
        <v>14309</v>
      </c>
      <c r="H164" s="49">
        <f>LARGE(County!P892:X892,3)</f>
        <v>166</v>
      </c>
      <c r="I164" s="49">
        <f>County!C892-F164-G164-H164</f>
        <v>250</v>
      </c>
      <c r="J164" s="117">
        <f>County!AX892</f>
        <v>25015</v>
      </c>
      <c r="K164" s="9"/>
      <c r="L164" s="9"/>
      <c r="M164" s="9"/>
      <c r="N164" s="9"/>
      <c r="O164" s="9"/>
      <c r="P164" s="9"/>
      <c r="Q164" s="9"/>
    </row>
    <row r="165" spans="1:17">
      <c r="A165" s="9">
        <f>IF(County!D893=1,1,IF(County!E893=1,2,IF(County!F893=1,3,0)))</f>
        <v>1</v>
      </c>
      <c r="B165" s="9">
        <f>IF(County!D893=2,1,IF(County!E893=2,2,IF(County!F893=2,3,0)))</f>
        <v>3</v>
      </c>
      <c r="C165" s="9">
        <f>IF(County!D893=3,1,IF(County!E893=3,2,IF(County!F893=3,3,0)))</f>
        <v>0</v>
      </c>
      <c r="D165" s="9">
        <v>4</v>
      </c>
      <c r="E165" s="9" t="str">
        <f>County!A893</f>
        <v>Middlesex</v>
      </c>
      <c r="F165" s="49">
        <f>MAX(County!P893:X893)</f>
        <v>170096</v>
      </c>
      <c r="G165" s="49">
        <f>LARGE(County!P893:X893,2)</f>
        <v>154785</v>
      </c>
      <c r="H165" s="49">
        <f>LARGE(County!P893:X893,3)</f>
        <v>1961</v>
      </c>
      <c r="I165" s="49">
        <f>County!C893-F165-G165-H165</f>
        <v>2569</v>
      </c>
      <c r="J165" s="117">
        <f>County!AX893</f>
        <v>25017</v>
      </c>
      <c r="K165" s="9"/>
      <c r="L165" s="9"/>
      <c r="M165" s="9"/>
      <c r="N165" s="9"/>
      <c r="O165" s="9"/>
      <c r="P165" s="9"/>
      <c r="Q165" s="9"/>
    </row>
    <row r="166" spans="1:17">
      <c r="A166" s="9">
        <f>IF(County!D894=1,1,IF(County!E894=1,2,IF(County!F894=1,3,0)))</f>
        <v>3</v>
      </c>
      <c r="B166" s="9">
        <f>IF(County!D894=2,1,IF(County!E894=2,2,IF(County!F894=2,3,0)))</f>
        <v>1</v>
      </c>
      <c r="C166" s="9">
        <f>IF(County!D894=3,1,IF(County!E894=3,2,IF(County!F894=3,3,0)))</f>
        <v>0</v>
      </c>
      <c r="D166" s="9">
        <v>4</v>
      </c>
      <c r="E166" s="9" t="str">
        <f>County!A894</f>
        <v>Nantucket</v>
      </c>
      <c r="F166" s="49">
        <f>MAX(County!P894:X894)</f>
        <v>1060</v>
      </c>
      <c r="G166" s="49">
        <f>LARGE(County!P894:X894,2)</f>
        <v>979</v>
      </c>
      <c r="H166" s="49">
        <f>LARGE(County!P894:X894,3)</f>
        <v>10</v>
      </c>
      <c r="I166" s="49">
        <f>County!C894-F166-G166-H166</f>
        <v>8</v>
      </c>
      <c r="J166" s="117">
        <f>County!AX894</f>
        <v>25019</v>
      </c>
      <c r="K166" s="9"/>
      <c r="L166" s="9"/>
      <c r="M166" s="9"/>
      <c r="N166" s="9"/>
      <c r="O166" s="9"/>
      <c r="P166" s="9"/>
      <c r="Q166" s="9"/>
    </row>
    <row r="167" spans="1:17">
      <c r="A167" s="9">
        <f>IF(County!D895=1,1,IF(County!E895=1,2,IF(County!F895=1,3,0)))</f>
        <v>1</v>
      </c>
      <c r="B167" s="9">
        <f>IF(County!D895=2,1,IF(County!E895=2,2,IF(County!F895=2,3,0)))</f>
        <v>3</v>
      </c>
      <c r="C167" s="9">
        <f>IF(County!D895=3,1,IF(County!E895=3,2,IF(County!F895=3,3,0)))</f>
        <v>0</v>
      </c>
      <c r="D167" s="9">
        <v>4</v>
      </c>
      <c r="E167" s="9" t="str">
        <f>County!A895</f>
        <v>Norfolk</v>
      </c>
      <c r="F167" s="49">
        <f>MAX(County!P895:X895)</f>
        <v>72105</v>
      </c>
      <c r="G167" s="49">
        <f>LARGE(County!P895:X895,2)</f>
        <v>61835</v>
      </c>
      <c r="H167" s="49">
        <f>LARGE(County!P895:X895,3)</f>
        <v>1021</v>
      </c>
      <c r="I167" s="49">
        <f>County!C895-F167-G167-H167</f>
        <v>1538</v>
      </c>
      <c r="J167" s="117">
        <f>County!AX895</f>
        <v>25021</v>
      </c>
      <c r="K167" s="9"/>
      <c r="L167" s="9"/>
      <c r="M167" s="9"/>
      <c r="N167" s="9"/>
      <c r="O167" s="9"/>
      <c r="P167" s="9"/>
      <c r="Q167" s="9"/>
    </row>
    <row r="168" spans="1:17">
      <c r="A168" s="9">
        <f>IF(County!D896=1,1,IF(County!E896=1,2,IF(County!F896=1,3,0)))</f>
        <v>3</v>
      </c>
      <c r="B168" s="9">
        <f>IF(County!D896=2,1,IF(County!E896=2,2,IF(County!F896=2,3,0)))</f>
        <v>1</v>
      </c>
      <c r="C168" s="9">
        <f>IF(County!D896=3,1,IF(County!E896=3,2,IF(County!F896=3,3,0)))</f>
        <v>0</v>
      </c>
      <c r="D168" s="9">
        <v>4</v>
      </c>
      <c r="E168" s="9" t="str">
        <f>County!A896</f>
        <v>Plymouth</v>
      </c>
      <c r="F168" s="49">
        <f>MAX(County!P896:X896)</f>
        <v>40219</v>
      </c>
      <c r="G168" s="49">
        <f>LARGE(County!P896:X896,2)</f>
        <v>39165</v>
      </c>
      <c r="H168" s="49">
        <f>LARGE(County!P896:X896,3)</f>
        <v>677</v>
      </c>
      <c r="I168" s="49">
        <f>County!C896-F168-G168-H168</f>
        <v>812</v>
      </c>
      <c r="J168" s="117">
        <f>County!AX896</f>
        <v>25023</v>
      </c>
      <c r="K168" t="str">
        <f>E164</f>
        <v>Hampshire</v>
      </c>
      <c r="L168" t="str">
        <f>E165</f>
        <v>Middlesex</v>
      </c>
      <c r="M168" t="str">
        <f>E166</f>
        <v>Nantucket</v>
      </c>
      <c r="N168" t="str">
        <f>E167</f>
        <v>Norfolk</v>
      </c>
      <c r="O168" t="str">
        <f>E168</f>
        <v>Plymouth</v>
      </c>
      <c r="P168" t="str">
        <f>E169</f>
        <v>Suffolk</v>
      </c>
      <c r="Q168" t="str">
        <f>E170</f>
        <v>Worcester</v>
      </c>
    </row>
    <row r="169" spans="1:17">
      <c r="A169" s="9">
        <f>IF(County!D897=1,1,IF(County!E897=1,2,IF(County!F897=1,3,0)))</f>
        <v>1</v>
      </c>
      <c r="B169" s="9">
        <f>IF(County!D897=2,1,IF(County!E897=2,2,IF(County!F897=2,3,0)))</f>
        <v>3</v>
      </c>
      <c r="C169" s="9">
        <f>IF(County!D897=3,1,IF(County!E897=3,2,IF(County!F897=3,3,0)))</f>
        <v>0</v>
      </c>
      <c r="D169" s="9">
        <v>4</v>
      </c>
      <c r="E169" s="9" t="str">
        <f>County!A897</f>
        <v>Suffolk</v>
      </c>
      <c r="F169" s="49">
        <f>MAX(County!P897:X897)</f>
        <v>79314</v>
      </c>
      <c r="G169" s="49">
        <f>LARGE(County!P897:X897,2)</f>
        <v>58134</v>
      </c>
      <c r="H169" s="49">
        <f>LARGE(County!P897:X897,3)</f>
        <v>749</v>
      </c>
      <c r="I169" s="49">
        <f>County!C897-F169-G169-H169</f>
        <v>1130</v>
      </c>
      <c r="J169" s="117">
        <f>County!AX897</f>
        <v>25025</v>
      </c>
    </row>
    <row r="170" spans="1:17">
      <c r="A170" s="9">
        <f>IF(County!D898=1,1,IF(County!E898=1,2,IF(County!F898=1,3,0)))</f>
        <v>3</v>
      </c>
      <c r="B170" s="9">
        <f>IF(County!D898=2,1,IF(County!E898=2,2,IF(County!F898=2,3,0)))</f>
        <v>1</v>
      </c>
      <c r="C170" s="9">
        <f>IF(County!D898=3,1,IF(County!E898=3,2,IF(County!F898=3,3,0)))</f>
        <v>0</v>
      </c>
      <c r="D170" s="9">
        <v>4</v>
      </c>
      <c r="E170" s="9" t="str">
        <f>County!A898</f>
        <v>Worcester</v>
      </c>
      <c r="F170" s="49">
        <f>MAX(County!P898:X898)</f>
        <v>63745</v>
      </c>
      <c r="G170" s="49">
        <f>LARGE(County!P898:X898,2)</f>
        <v>53610</v>
      </c>
      <c r="H170" s="49">
        <f>LARGE(County!P898:X898,3)</f>
        <v>826</v>
      </c>
      <c r="I170" s="49">
        <f>County!C898-F170-G170-H170</f>
        <v>1157</v>
      </c>
      <c r="J170" s="117">
        <f>County!AX898</f>
        <v>25027</v>
      </c>
    </row>
    <row r="171" spans="1:17">
      <c r="A171" s="9"/>
      <c r="B171" s="9"/>
      <c r="C171" s="9"/>
      <c r="D171" s="9"/>
      <c r="E171" s="9"/>
      <c r="F171" s="49"/>
      <c r="G171" s="49"/>
      <c r="H171" s="49"/>
      <c r="I171" s="49"/>
      <c r="J171" s="117"/>
    </row>
    <row r="181" spans="1:17">
      <c r="A181" s="48" t="s">
        <v>2550</v>
      </c>
    </row>
    <row r="182" spans="1:17">
      <c r="A182" s="9">
        <v>1</v>
      </c>
      <c r="B182" s="9">
        <v>2</v>
      </c>
      <c r="C182" s="9">
        <v>3</v>
      </c>
      <c r="D182" s="9">
        <v>4</v>
      </c>
      <c r="E182" s="9" t="s">
        <v>2975</v>
      </c>
      <c r="F182" s="49" t="s">
        <v>1934</v>
      </c>
      <c r="G182" s="49" t="s">
        <v>470</v>
      </c>
      <c r="H182" s="49" t="s">
        <v>471</v>
      </c>
      <c r="I182" s="49" t="s">
        <v>472</v>
      </c>
      <c r="J182" s="117" t="s">
        <v>872</v>
      </c>
      <c r="K182" s="9" t="str">
        <f>E183</f>
        <v>Belknap</v>
      </c>
      <c r="L182" s="9" t="str">
        <f>E184</f>
        <v>Carroll</v>
      </c>
      <c r="M182" s="9" t="str">
        <f>E185</f>
        <v>Cheshire</v>
      </c>
      <c r="N182" s="9" t="str">
        <f>E186</f>
        <v>Coos</v>
      </c>
      <c r="O182" s="9" t="str">
        <f>E187</f>
        <v>Grafton</v>
      </c>
      <c r="P182" s="9" t="str">
        <f>E188</f>
        <v>Hillsborough</v>
      </c>
      <c r="Q182" t="str">
        <f>E189</f>
        <v>Merrimack</v>
      </c>
    </row>
    <row r="183" spans="1:17">
      <c r="A183" s="9">
        <f>IF(County!D1340=1,1,IF(County!E1340=1,2,IF(County!F1340=1,3,0)))</f>
        <v>3</v>
      </c>
      <c r="B183" s="9">
        <f>IF(County!D1340=2,1,IF(County!E1340=2,2,IF(County!F1340=2,3,0)))</f>
        <v>1</v>
      </c>
      <c r="C183" s="9">
        <f>IF(County!D1340=3,1,IF(County!E1340=3,2,IF(County!F1340=3,3,0)))</f>
        <v>0</v>
      </c>
      <c r="D183" s="9">
        <v>4</v>
      </c>
      <c r="E183" s="9" t="str">
        <f>County!A1340</f>
        <v>Belknap</v>
      </c>
      <c r="F183" s="49">
        <f>MAX(County!P1340:X1340)</f>
        <v>6005</v>
      </c>
      <c r="G183" s="49">
        <f>LARGE(County!P1340:X1340,2)</f>
        <v>3495</v>
      </c>
      <c r="H183" s="49">
        <f>LARGE(County!P1340:X1340,3)</f>
        <v>35</v>
      </c>
      <c r="I183" s="49">
        <f>County!C1340-F183-G183-H183</f>
        <v>313</v>
      </c>
      <c r="J183" s="117">
        <f>County!AX1340</f>
        <v>33001</v>
      </c>
      <c r="K183" s="9"/>
      <c r="L183" s="9"/>
      <c r="M183" s="9"/>
      <c r="N183" s="9"/>
      <c r="O183" s="9"/>
      <c r="P183" s="9"/>
      <c r="Q183" s="9"/>
    </row>
    <row r="184" spans="1:17">
      <c r="A184" s="9">
        <f>IF(County!D1341=1,1,IF(County!E1341=1,2,IF(County!F1341=1,3,0)))</f>
        <v>3</v>
      </c>
      <c r="B184" s="9">
        <f>IF(County!D1341=2,1,IF(County!E1341=2,2,IF(County!F1341=2,3,0)))</f>
        <v>1</v>
      </c>
      <c r="C184" s="9">
        <f>IF(County!D1341=3,1,IF(County!E1341=3,2,IF(County!F1341=3,3,0)))</f>
        <v>0</v>
      </c>
      <c r="D184" s="9">
        <v>4</v>
      </c>
      <c r="E184" s="9" t="str">
        <f>County!A1341</f>
        <v>Carroll</v>
      </c>
      <c r="F184" s="49">
        <f>MAX(County!P1341:X1341)</f>
        <v>5638</v>
      </c>
      <c r="G184" s="49">
        <f>LARGE(County!P1341:X1341,2)</f>
        <v>3230</v>
      </c>
      <c r="H184" s="49">
        <f>LARGE(County!P1341:X1341,3)</f>
        <v>20</v>
      </c>
      <c r="I184" s="49">
        <f>County!C1341-F184-G184-H184</f>
        <v>124</v>
      </c>
      <c r="J184" s="117">
        <f>County!AX1341</f>
        <v>33003</v>
      </c>
      <c r="K184" s="9"/>
      <c r="L184" s="9"/>
      <c r="M184" s="9"/>
      <c r="N184" s="9"/>
      <c r="O184" s="9"/>
      <c r="P184" s="9"/>
      <c r="Q184" s="9"/>
    </row>
    <row r="185" spans="1:17">
      <c r="A185" s="9">
        <f>IF(County!D1342=1,1,IF(County!E1342=1,2,IF(County!F1342=1,3,0)))</f>
        <v>3</v>
      </c>
      <c r="B185" s="9">
        <f>IF(County!D1342=2,1,IF(County!E1342=2,2,IF(County!F1342=2,3,0)))</f>
        <v>1</v>
      </c>
      <c r="C185" s="9">
        <f>IF(County!D1342=3,1,IF(County!E1342=3,2,IF(County!F1342=3,3,0)))</f>
        <v>0</v>
      </c>
      <c r="D185" s="9">
        <v>4</v>
      </c>
      <c r="E185" s="9" t="str">
        <f>County!A1342</f>
        <v>Cheshire</v>
      </c>
      <c r="F185" s="49">
        <f>MAX(County!P1342:X1342)</f>
        <v>12441</v>
      </c>
      <c r="G185" s="49">
        <f>LARGE(County!P1342:X1342,2)</f>
        <v>5132</v>
      </c>
      <c r="H185" s="49">
        <f>LARGE(County!P1342:X1342,3)</f>
        <v>42</v>
      </c>
      <c r="I185" s="49">
        <f>County!C1342-F185-G185-H185</f>
        <v>221</v>
      </c>
      <c r="J185" s="117">
        <f>County!AX1342</f>
        <v>33005</v>
      </c>
      <c r="K185" s="9"/>
      <c r="L185" s="9"/>
      <c r="M185" s="9"/>
      <c r="N185" s="9"/>
      <c r="O185" s="9"/>
      <c r="P185" s="9"/>
      <c r="Q185" s="9"/>
    </row>
    <row r="186" spans="1:17">
      <c r="A186" s="9">
        <f>IF(County!D1343=1,1,IF(County!E1343=1,2,IF(County!F1343=1,3,0)))</f>
        <v>3</v>
      </c>
      <c r="B186" s="9">
        <f>IF(County!D1343=2,1,IF(County!E1343=2,2,IF(County!F1343=2,3,0)))</f>
        <v>1</v>
      </c>
      <c r="C186" s="9">
        <f>IF(County!D1343=3,1,IF(County!E1343=3,2,IF(County!F1343=3,3,0)))</f>
        <v>0</v>
      </c>
      <c r="D186" s="9">
        <v>4</v>
      </c>
      <c r="E186" s="9" t="str">
        <f>County!A1343</f>
        <v>Coos</v>
      </c>
      <c r="F186" s="49">
        <f>MAX(County!P1343:X1343)</f>
        <v>3639</v>
      </c>
      <c r="G186" s="49">
        <f>LARGE(County!P1343:X1343,2)</f>
        <v>2013</v>
      </c>
      <c r="H186" s="49">
        <f>LARGE(County!P1343:X1343,3)</f>
        <v>20</v>
      </c>
      <c r="I186" s="49">
        <f>County!C1343-F186-G186-H186</f>
        <v>167</v>
      </c>
      <c r="J186" s="117">
        <f>County!AX1343</f>
        <v>33007</v>
      </c>
      <c r="K186" s="9"/>
      <c r="L186" s="9"/>
      <c r="M186" s="9"/>
      <c r="N186" s="9"/>
      <c r="O186" s="9"/>
      <c r="P186" s="9"/>
      <c r="Q186" s="9"/>
    </row>
    <row r="187" spans="1:17">
      <c r="A187" s="9">
        <f>IF(County!D1344=1,1,IF(County!E1344=1,2,IF(County!F1344=1,3,0)))</f>
        <v>3</v>
      </c>
      <c r="B187" s="9">
        <f>IF(County!D1344=2,1,IF(County!E1344=2,2,IF(County!F1344=2,3,0)))</f>
        <v>1</v>
      </c>
      <c r="C187" s="9">
        <f>IF(County!D1344=3,1,IF(County!E1344=3,2,IF(County!F1344=3,3,0)))</f>
        <v>0</v>
      </c>
      <c r="D187" s="9">
        <v>4</v>
      </c>
      <c r="E187" s="9" t="str">
        <f>County!A1344</f>
        <v>Grafton</v>
      </c>
      <c r="F187" s="49">
        <f>MAX(County!P1344:X1344)</f>
        <v>14245</v>
      </c>
      <c r="G187" s="49">
        <f>LARGE(County!P1344:X1344,2)</f>
        <v>6918</v>
      </c>
      <c r="H187" s="49">
        <f>LARGE(County!P1344:X1344,3)</f>
        <v>41</v>
      </c>
      <c r="I187" s="49">
        <f>County!C1344-F187-G187-H187</f>
        <v>241</v>
      </c>
      <c r="J187" s="117">
        <f>County!AX1344</f>
        <v>33009</v>
      </c>
      <c r="K187" s="9"/>
      <c r="L187" s="9"/>
      <c r="M187" s="9"/>
      <c r="N187" s="9"/>
      <c r="O187" s="9"/>
      <c r="P187" s="9"/>
      <c r="Q187" s="9"/>
    </row>
    <row r="188" spans="1:17">
      <c r="A188" s="9">
        <f>IF(County!D1345=1,1,IF(County!E1345=1,2,IF(County!F1345=1,3,0)))</f>
        <v>3</v>
      </c>
      <c r="B188" s="9">
        <f>IF(County!D1345=2,1,IF(County!E1345=2,2,IF(County!F1345=2,3,0)))</f>
        <v>1</v>
      </c>
      <c r="C188" s="9">
        <f>IF(County!D1345=3,1,IF(County!E1345=3,2,IF(County!F1345=3,3,0)))</f>
        <v>0</v>
      </c>
      <c r="D188" s="9">
        <v>4</v>
      </c>
      <c r="E188" s="9" t="str">
        <f>County!A1345</f>
        <v>Hillsborough</v>
      </c>
      <c r="F188" s="49">
        <f>MAX(County!P1345:X1345)</f>
        <v>39245</v>
      </c>
      <c r="G188" s="49">
        <f>LARGE(County!P1345:X1345,2)</f>
        <v>28147</v>
      </c>
      <c r="H188" s="49">
        <f>LARGE(County!P1345:X1345,3)</f>
        <v>202</v>
      </c>
      <c r="I188" s="49">
        <f>County!C1345-F188-G188-H188</f>
        <v>1559</v>
      </c>
      <c r="J188" s="117">
        <f>County!AX1345</f>
        <v>33011</v>
      </c>
      <c r="K188" s="9"/>
      <c r="L188" s="9"/>
      <c r="M188" s="9"/>
      <c r="N188" s="9"/>
      <c r="O188" s="9"/>
      <c r="P188" s="9"/>
      <c r="Q188" s="9"/>
    </row>
    <row r="189" spans="1:17">
      <c r="A189" s="9">
        <f>IF(County!D1346=1,1,IF(County!E1346=1,2,IF(County!F1346=1,3,0)))</f>
        <v>3</v>
      </c>
      <c r="B189" s="9">
        <f>IF(County!D1346=2,1,IF(County!E1346=2,2,IF(County!F1346=2,3,0)))</f>
        <v>1</v>
      </c>
      <c r="C189" s="9">
        <f>IF(County!D1346=3,1,IF(County!E1346=3,2,IF(County!F1346=3,3,0)))</f>
        <v>0</v>
      </c>
      <c r="D189" s="9">
        <v>4</v>
      </c>
      <c r="E189" s="9" t="str">
        <f>County!A1346</f>
        <v>Merrimack</v>
      </c>
      <c r="F189" s="49">
        <f>MAX(County!P1346:X1346)</f>
        <v>18107</v>
      </c>
      <c r="G189" s="49">
        <f>LARGE(County!P1346:X1346,2)</f>
        <v>12250</v>
      </c>
      <c r="H189" s="49">
        <f>LARGE(County!P1346:X1346,3)</f>
        <v>78</v>
      </c>
      <c r="I189" s="49">
        <f>County!C1346-F189-G189-H189</f>
        <v>600</v>
      </c>
      <c r="J189" s="117">
        <f>County!AX1346</f>
        <v>33013</v>
      </c>
      <c r="K189" s="9"/>
      <c r="L189" s="9"/>
      <c r="M189" s="9"/>
      <c r="N189" s="9"/>
      <c r="O189" s="9"/>
      <c r="P189" s="9"/>
      <c r="Q189" s="9"/>
    </row>
    <row r="190" spans="1:17">
      <c r="A190" s="9">
        <f>IF(County!D1347=1,1,IF(County!E1347=1,2,IF(County!F1347=1,3,0)))</f>
        <v>3</v>
      </c>
      <c r="B190" s="9">
        <f>IF(County!D1347=2,1,IF(County!E1347=2,2,IF(County!F1347=2,3,0)))</f>
        <v>1</v>
      </c>
      <c r="C190" s="9">
        <f>IF(County!D1347=3,1,IF(County!E1347=3,2,IF(County!F1347=3,3,0)))</f>
        <v>0</v>
      </c>
      <c r="D190" s="9">
        <v>4</v>
      </c>
      <c r="E190" s="9" t="str">
        <f>County!A1347</f>
        <v>Rockingham</v>
      </c>
      <c r="F190" s="49">
        <f>MAX(County!P1347:X1347)</f>
        <v>31065</v>
      </c>
      <c r="G190" s="49">
        <f>LARGE(County!P1347:X1347,2)</f>
        <v>22829</v>
      </c>
      <c r="H190" s="49">
        <f>LARGE(County!P1347:X1347,3)</f>
        <v>123</v>
      </c>
      <c r="I190" s="49">
        <f>County!C1347-F190-G190-H190</f>
        <v>935</v>
      </c>
      <c r="J190" s="117">
        <f>County!AX1347</f>
        <v>33015</v>
      </c>
      <c r="K190" s="9"/>
      <c r="L190" s="9"/>
      <c r="M190" s="9"/>
      <c r="N190" s="9"/>
      <c r="O190" s="9"/>
      <c r="P190" s="9"/>
      <c r="Q190" s="9"/>
    </row>
    <row r="191" spans="1:17">
      <c r="A191" s="9">
        <f>IF(County!D1348=1,1,IF(County!E1348=1,2,IF(County!F1348=1,3,0)))</f>
        <v>3</v>
      </c>
      <c r="B191" s="9">
        <f>IF(County!D1348=2,1,IF(County!E1348=2,2,IF(County!F1348=2,3,0)))</f>
        <v>1</v>
      </c>
      <c r="C191" s="9">
        <f>IF(County!D1348=3,1,IF(County!E1348=3,2,IF(County!F1348=3,3,0)))</f>
        <v>0</v>
      </c>
      <c r="D191" s="9">
        <v>4</v>
      </c>
      <c r="E191" s="9" t="str">
        <f>County!A1348</f>
        <v>Strafford</v>
      </c>
      <c r="F191" s="49">
        <f>MAX(County!P1348:X1348)</f>
        <v>15881</v>
      </c>
      <c r="G191" s="49">
        <f>LARGE(County!P1348:X1348,2)</f>
        <v>8813</v>
      </c>
      <c r="H191" s="49">
        <f>LARGE(County!P1348:X1348,3)</f>
        <v>72</v>
      </c>
      <c r="I191" s="49">
        <f>County!C1348-F191-G191-H191</f>
        <v>485</v>
      </c>
      <c r="J191" s="117">
        <f>County!AX1348</f>
        <v>33017</v>
      </c>
      <c r="K191" s="9"/>
      <c r="L191" s="9"/>
      <c r="M191" s="9"/>
      <c r="N191" s="9"/>
      <c r="O191" s="9"/>
      <c r="P191" s="9"/>
      <c r="Q191" s="9"/>
    </row>
    <row r="192" spans="1:17">
      <c r="A192" s="9">
        <f>IF(County!D1349=1,1,IF(County!E1349=1,2,IF(County!F1349=1,3,0)))</f>
        <v>3</v>
      </c>
      <c r="B192" s="9">
        <f>IF(County!D1349=2,1,IF(County!E1349=2,2,IF(County!F1349=2,3,0)))</f>
        <v>1</v>
      </c>
      <c r="C192" s="9">
        <f>IF(County!D1349=3,1,IF(County!E1349=3,2,IF(County!F1349=3,3,0)))</f>
        <v>0</v>
      </c>
      <c r="D192" s="9">
        <v>4</v>
      </c>
      <c r="E192" s="9" t="str">
        <f>County!A1349</f>
        <v>Sullivan</v>
      </c>
      <c r="F192" s="49">
        <f>MAX(County!P1349:X1349)</f>
        <v>5915</v>
      </c>
      <c r="G192" s="49">
        <f>LARGE(County!P1349:X1349,2)</f>
        <v>2497</v>
      </c>
      <c r="H192" s="49">
        <f>LARGE(County!P1349:X1349,3)</f>
        <v>27</v>
      </c>
      <c r="I192" s="49">
        <f>County!C1349-F192-G192-H192</f>
        <v>208</v>
      </c>
      <c r="J192" s="117">
        <f>County!AX1349</f>
        <v>33019</v>
      </c>
      <c r="K192" s="9"/>
      <c r="L192" s="9"/>
      <c r="M192" s="9"/>
      <c r="N192" s="9"/>
      <c r="O192" s="9"/>
      <c r="P192" s="9"/>
      <c r="Q192" s="9"/>
    </row>
    <row r="193" spans="1:17">
      <c r="A193" s="9"/>
      <c r="B193" s="9"/>
      <c r="C193" s="9"/>
      <c r="D193" s="9"/>
      <c r="E193" s="9"/>
      <c r="F193" s="49"/>
      <c r="G193" s="49"/>
      <c r="H193" s="49"/>
      <c r="I193" s="49"/>
      <c r="J193" s="117"/>
      <c r="K193" s="9"/>
      <c r="L193" s="9"/>
      <c r="M193" s="9"/>
      <c r="N193" s="9"/>
      <c r="O193" s="9"/>
      <c r="P193" s="9"/>
      <c r="Q193" s="9"/>
    </row>
    <row r="194" spans="1:17">
      <c r="A194" s="9"/>
      <c r="B194" s="9"/>
      <c r="C194" s="9"/>
      <c r="D194" s="9"/>
      <c r="E194" s="9"/>
      <c r="F194" s="49"/>
      <c r="G194" s="49"/>
      <c r="H194" s="49"/>
      <c r="I194" s="49"/>
      <c r="J194" s="117"/>
      <c r="K194" t="str">
        <f>E190</f>
        <v>Rockingham</v>
      </c>
      <c r="L194" t="str">
        <f>E191</f>
        <v>Strafford</v>
      </c>
      <c r="M194" t="str">
        <f>E192</f>
        <v>Sullivan</v>
      </c>
    </row>
    <row r="195" spans="1:17">
      <c r="A195" s="9"/>
      <c r="B195" s="9"/>
      <c r="C195" s="9"/>
      <c r="D195" s="9"/>
      <c r="E195" s="9"/>
      <c r="F195" s="49"/>
      <c r="G195" s="49"/>
      <c r="H195" s="49"/>
      <c r="I195" s="49"/>
      <c r="J195" s="117"/>
    </row>
    <row r="196" spans="1:17">
      <c r="A196" s="9"/>
      <c r="B196" s="9"/>
      <c r="C196" s="9"/>
      <c r="D196" s="9"/>
      <c r="E196" s="9"/>
      <c r="F196" s="49"/>
      <c r="G196" s="49"/>
      <c r="H196" s="49"/>
      <c r="I196" s="49"/>
      <c r="J196" s="117"/>
    </row>
    <row r="197" spans="1:17">
      <c r="A197" s="9"/>
      <c r="B197" s="9"/>
      <c r="C197" s="9"/>
      <c r="D197" s="9"/>
      <c r="E197" s="9"/>
      <c r="F197" s="49"/>
      <c r="G197" s="49"/>
      <c r="H197" s="49"/>
      <c r="I197" s="49"/>
      <c r="J197" s="117"/>
    </row>
    <row r="207" spans="1:17">
      <c r="A207" s="48" t="s">
        <v>3158</v>
      </c>
    </row>
    <row r="208" spans="1:17">
      <c r="A208" s="9">
        <v>1</v>
      </c>
      <c r="B208" s="9">
        <v>2</v>
      </c>
      <c r="C208" s="9">
        <v>3</v>
      </c>
      <c r="D208" s="9">
        <v>4</v>
      </c>
      <c r="E208" s="9" t="s">
        <v>2975</v>
      </c>
      <c r="F208" s="49" t="s">
        <v>1934</v>
      </c>
      <c r="G208" s="49" t="s">
        <v>470</v>
      </c>
      <c r="H208" s="49" t="s">
        <v>471</v>
      </c>
      <c r="I208" s="49" t="s">
        <v>472</v>
      </c>
      <c r="J208" s="117" t="s">
        <v>872</v>
      </c>
      <c r="K208" s="9" t="str">
        <f>E209</f>
        <v>Bristol</v>
      </c>
      <c r="L208" s="9" t="str">
        <f>E210</f>
        <v>Kent</v>
      </c>
      <c r="M208" s="9" t="str">
        <f>E211</f>
        <v>Newport</v>
      </c>
      <c r="N208" s="9" t="str">
        <f>E212</f>
        <v>Providence</v>
      </c>
      <c r="O208" s="9" t="str">
        <f>E213</f>
        <v>Washington</v>
      </c>
      <c r="P208" s="9"/>
    </row>
    <row r="209" spans="1:17">
      <c r="A209" s="9">
        <f>IF(County!D1932=1,1,IF(County!E1932=1,2,IF(County!F1932=1,3,0)))</f>
        <v>3</v>
      </c>
      <c r="B209" s="9">
        <f>IF(County!D1932=2,1,IF(County!E1932=2,2,IF(County!F1932=2,3,0)))</f>
        <v>1</v>
      </c>
      <c r="C209" s="9">
        <f>IF(County!D1932=3,1,IF(County!E1932=3,2,IF(County!F1932=3,3,0)))</f>
        <v>0</v>
      </c>
      <c r="D209" s="9">
        <v>4</v>
      </c>
      <c r="E209" s="9" t="str">
        <f>County!A1932</f>
        <v>Bristol</v>
      </c>
      <c r="F209" s="49">
        <f>MAX(County!P1932:X1932)</f>
        <v>3508</v>
      </c>
      <c r="G209" s="49">
        <f>LARGE(County!P1932:X1932,2)</f>
        <v>3210</v>
      </c>
      <c r="H209" s="49">
        <f>LARGE(County!P1932:X1932,3)</f>
        <v>66</v>
      </c>
      <c r="I209" s="49">
        <f>County!C1932-F209-G209-H209</f>
        <v>38</v>
      </c>
      <c r="J209" s="117">
        <f>County!AX1932</f>
        <v>44001</v>
      </c>
      <c r="K209" s="9"/>
      <c r="L209" s="9"/>
      <c r="M209" s="9"/>
      <c r="N209" s="9"/>
      <c r="O209" s="9"/>
      <c r="P209" s="9"/>
      <c r="Q209" s="9"/>
    </row>
    <row r="210" spans="1:17">
      <c r="A210" s="9">
        <f>IF(County!D1933=1,1,IF(County!E1933=1,2,IF(County!F1933=1,3,0)))</f>
        <v>3</v>
      </c>
      <c r="B210" s="9">
        <f>IF(County!D1933=2,1,IF(County!E1933=2,2,IF(County!F1933=2,3,0)))</f>
        <v>1</v>
      </c>
      <c r="C210" s="9">
        <f>IF(County!D1933=3,1,IF(County!E1933=3,2,IF(County!F1933=3,3,0)))</f>
        <v>0</v>
      </c>
      <c r="D210" s="9">
        <v>4</v>
      </c>
      <c r="E210" s="9" t="str">
        <f>County!A1933</f>
        <v>Kent</v>
      </c>
      <c r="F210" s="49">
        <f>MAX(County!P1933:X1933)</f>
        <v>10404</v>
      </c>
      <c r="G210" s="49">
        <f>LARGE(County!P1933:X1933,2)</f>
        <v>7162</v>
      </c>
      <c r="H210" s="49">
        <f>LARGE(County!P1933:X1933,3)</f>
        <v>305</v>
      </c>
      <c r="I210" s="49">
        <f>County!C1933-F210-G210-H210</f>
        <v>142</v>
      </c>
      <c r="J210" s="117">
        <f>County!AX1933</f>
        <v>44003</v>
      </c>
      <c r="K210" s="9"/>
      <c r="L210" s="9"/>
      <c r="M210" s="9"/>
      <c r="N210" s="9"/>
      <c r="O210" s="9"/>
      <c r="P210" s="9"/>
      <c r="Q210" s="9"/>
    </row>
    <row r="211" spans="1:17">
      <c r="A211" s="9">
        <f>IF(County!D1934=1,1,IF(County!E1934=1,2,IF(County!F1934=1,3,0)))</f>
        <v>3</v>
      </c>
      <c r="B211" s="9">
        <f>IF(County!D1934=2,1,IF(County!E1934=2,2,IF(County!F1934=2,3,0)))</f>
        <v>1</v>
      </c>
      <c r="C211" s="9">
        <f>IF(County!D1934=3,1,IF(County!E1934=3,2,IF(County!F1934=3,3,0)))</f>
        <v>0</v>
      </c>
      <c r="D211" s="9">
        <v>4</v>
      </c>
      <c r="E211" s="9" t="str">
        <f>County!A1934</f>
        <v>Newport</v>
      </c>
      <c r="F211" s="49">
        <f>MAX(County!P1934:X1934)</f>
        <v>5891</v>
      </c>
      <c r="G211" s="49">
        <f>LARGE(County!P1934:X1934,2)</f>
        <v>4433</v>
      </c>
      <c r="H211" s="49">
        <f>LARGE(County!P1934:X1934,3)</f>
        <v>97</v>
      </c>
      <c r="I211" s="49">
        <f>County!C1934-F211-G211-H211</f>
        <v>60</v>
      </c>
      <c r="J211" s="117">
        <f>County!AX1934</f>
        <v>44005</v>
      </c>
      <c r="K211" s="9"/>
      <c r="L211" s="9"/>
      <c r="M211" s="9"/>
      <c r="N211" s="9"/>
      <c r="O211" s="9"/>
      <c r="P211" s="9"/>
      <c r="Q211" s="9"/>
    </row>
    <row r="212" spans="1:17">
      <c r="A212" s="9">
        <f>IF(County!D1935=1,1,IF(County!E1935=1,2,IF(County!F1935=1,3,0)))</f>
        <v>3</v>
      </c>
      <c r="B212" s="9">
        <f>IF(County!D1935=2,1,IF(County!E1935=2,2,IF(County!F1935=2,3,0)))</f>
        <v>1</v>
      </c>
      <c r="C212" s="9">
        <f>IF(County!D1935=3,1,IF(County!E1935=3,2,IF(County!F1935=3,3,0)))</f>
        <v>0</v>
      </c>
      <c r="D212" s="9">
        <v>4</v>
      </c>
      <c r="E212" s="9" t="str">
        <f>County!A1935</f>
        <v>Providence</v>
      </c>
      <c r="F212" s="49">
        <f>MAX(County!P1935:X1935)</f>
        <v>35057</v>
      </c>
      <c r="G212" s="49">
        <f>LARGE(County!P1935:X1935,2)</f>
        <v>29220</v>
      </c>
      <c r="H212" s="49">
        <f>LARGE(County!P1935:X1935,3)</f>
        <v>911</v>
      </c>
      <c r="I212" s="49">
        <f>County!C1935-F212-G212-H212</f>
        <v>626</v>
      </c>
      <c r="J212" s="117">
        <f>County!AX1935</f>
        <v>44007</v>
      </c>
      <c r="K212" s="9"/>
      <c r="L212" s="9"/>
      <c r="M212" s="9"/>
      <c r="N212" s="9"/>
      <c r="O212" s="9"/>
      <c r="P212" s="9"/>
      <c r="Q212" s="9"/>
    </row>
    <row r="213" spans="1:17">
      <c r="A213" s="9">
        <f>IF(County!D1936=1,1,IF(County!E1936=1,2,IF(County!F1936=1,3,0)))</f>
        <v>3</v>
      </c>
      <c r="B213" s="9">
        <f>IF(County!D1936=2,1,IF(County!E1936=2,2,IF(County!F1936=2,3,0)))</f>
        <v>1</v>
      </c>
      <c r="C213" s="9">
        <f>IF(County!D1936=3,1,IF(County!E1936=3,2,IF(County!F1936=3,3,0)))</f>
        <v>0</v>
      </c>
      <c r="D213" s="9">
        <v>4</v>
      </c>
      <c r="E213" s="9" t="str">
        <f>County!A1936</f>
        <v>Washington</v>
      </c>
      <c r="F213" s="49">
        <f>MAX(County!P1936:X1936)</f>
        <v>9858</v>
      </c>
      <c r="G213" s="49">
        <f>LARGE(County!P1936:X1936,2)</f>
        <v>6136</v>
      </c>
      <c r="H213" s="49">
        <f>LARGE(County!P1936:X1936,3)</f>
        <v>166</v>
      </c>
      <c r="I213" s="49">
        <f>County!C1936-F213-G213-H213</f>
        <v>118</v>
      </c>
      <c r="J213" s="117">
        <f>County!AX1936</f>
        <v>44009</v>
      </c>
      <c r="K213" s="9"/>
      <c r="L213" s="9"/>
      <c r="M213" s="9"/>
      <c r="N213" s="9"/>
      <c r="O213" s="9"/>
      <c r="P213" s="9"/>
      <c r="Q213" s="9"/>
    </row>
    <row r="214" spans="1:17">
      <c r="A214" s="9"/>
      <c r="B214" s="9"/>
      <c r="C214" s="9"/>
      <c r="D214" s="9"/>
      <c r="E214" s="9"/>
      <c r="F214" s="49"/>
      <c r="G214" s="49"/>
      <c r="H214" s="49"/>
      <c r="I214" s="49"/>
      <c r="J214" s="117"/>
      <c r="K214" s="9"/>
      <c r="L214" s="9"/>
      <c r="M214" s="9"/>
      <c r="N214" s="9"/>
      <c r="O214" s="9"/>
      <c r="P214" s="9"/>
      <c r="Q214" s="9"/>
    </row>
    <row r="215" spans="1:17">
      <c r="A215" s="9"/>
      <c r="B215" s="9"/>
      <c r="C215" s="9"/>
      <c r="D215" s="9"/>
      <c r="E215" s="9"/>
      <c r="F215" s="49"/>
      <c r="G215" s="49"/>
      <c r="H215" s="49"/>
      <c r="I215" s="49"/>
      <c r="J215" s="117"/>
      <c r="K215" s="9"/>
      <c r="L215" s="9"/>
      <c r="M215" s="9"/>
      <c r="N215" s="9"/>
      <c r="O215" s="9"/>
      <c r="P215" s="9"/>
      <c r="Q215" s="9"/>
    </row>
    <row r="216" spans="1:17">
      <c r="A216" s="9"/>
      <c r="B216" s="9"/>
      <c r="C216" s="9"/>
      <c r="D216" s="9"/>
      <c r="E216" s="9"/>
      <c r="F216" s="49"/>
      <c r="G216" s="49"/>
      <c r="H216" s="49"/>
      <c r="I216" s="49"/>
      <c r="J216" s="117"/>
      <c r="K216" s="9"/>
      <c r="L216" s="9"/>
      <c r="M216" s="9"/>
      <c r="N216" s="9"/>
      <c r="O216" s="9"/>
      <c r="P216" s="9"/>
      <c r="Q216" s="9"/>
    </row>
    <row r="217" spans="1:17">
      <c r="A217" s="9"/>
      <c r="B217" s="9"/>
      <c r="C217" s="9"/>
      <c r="D217" s="9"/>
      <c r="E217" s="9"/>
      <c r="F217" s="49"/>
      <c r="G217" s="49"/>
      <c r="H217" s="49"/>
      <c r="I217" s="49"/>
      <c r="J217" s="117"/>
      <c r="K217" s="9"/>
      <c r="L217" s="9"/>
      <c r="M217" s="9"/>
      <c r="N217" s="9"/>
      <c r="O217" s="9"/>
      <c r="P217" s="9"/>
      <c r="Q217" s="9"/>
    </row>
    <row r="218" spans="1:17">
      <c r="A218" s="9"/>
      <c r="B218" s="9"/>
      <c r="C218" s="9"/>
      <c r="D218" s="9"/>
      <c r="E218" s="9"/>
      <c r="F218" s="49"/>
      <c r="G218" s="49"/>
      <c r="H218" s="49"/>
      <c r="I218" s="49"/>
      <c r="J218" s="117"/>
      <c r="K218" s="9"/>
      <c r="L218" s="9"/>
      <c r="M218" s="9"/>
      <c r="N218" s="9"/>
      <c r="O218" s="9"/>
      <c r="P218" s="9"/>
      <c r="Q218" s="9"/>
    </row>
    <row r="219" spans="1:17">
      <c r="A219" s="9"/>
      <c r="B219" s="9"/>
      <c r="C219" s="9"/>
      <c r="D219" s="9"/>
      <c r="E219" s="9"/>
      <c r="F219" s="49"/>
      <c r="G219" s="49"/>
      <c r="H219" s="49"/>
      <c r="I219" s="49"/>
      <c r="J219" s="117"/>
      <c r="K219" s="9"/>
      <c r="L219" s="9"/>
      <c r="M219" s="9"/>
      <c r="N219" s="9"/>
      <c r="O219" s="9"/>
      <c r="P219" s="9"/>
      <c r="Q219" s="9"/>
    </row>
    <row r="220" spans="1:17">
      <c r="A220" s="9"/>
      <c r="B220" s="9"/>
      <c r="C220" s="9"/>
      <c r="D220" s="9"/>
      <c r="E220" s="9"/>
      <c r="F220" s="49"/>
      <c r="G220" s="49"/>
      <c r="H220" s="49"/>
      <c r="I220" s="49"/>
      <c r="J220" s="117"/>
    </row>
    <row r="221" spans="1:17">
      <c r="A221" s="48" t="s">
        <v>289</v>
      </c>
    </row>
    <row r="222" spans="1:17">
      <c r="A222" s="9">
        <v>1</v>
      </c>
      <c r="B222" s="9">
        <v>2</v>
      </c>
      <c r="C222" s="9">
        <v>3</v>
      </c>
      <c r="D222" s="9">
        <v>4</v>
      </c>
      <c r="E222" s="9" t="s">
        <v>2975</v>
      </c>
      <c r="F222" s="49" t="s">
        <v>1934</v>
      </c>
      <c r="G222" s="49" t="s">
        <v>470</v>
      </c>
      <c r="H222" s="49" t="s">
        <v>471</v>
      </c>
      <c r="I222" s="49" t="s">
        <v>472</v>
      </c>
      <c r="J222" s="117" t="s">
        <v>872</v>
      </c>
      <c r="K222" s="9" t="str">
        <f>E223</f>
        <v>Addison</v>
      </c>
      <c r="L222" s="9" t="str">
        <f>E224</f>
        <v>Bennington</v>
      </c>
      <c r="M222" s="9" t="str">
        <f>E225</f>
        <v>Caledonia</v>
      </c>
      <c r="N222" s="9" t="str">
        <f>E226</f>
        <v>Chittenden</v>
      </c>
      <c r="O222" s="9" t="str">
        <f>E227</f>
        <v>Essex</v>
      </c>
      <c r="P222" s="9" t="str">
        <f>E228</f>
        <v>Franklin</v>
      </c>
      <c r="Q222" t="str">
        <f>E229</f>
        <v>Grand Isle</v>
      </c>
    </row>
    <row r="223" spans="1:17">
      <c r="A223" s="9">
        <f>IF(County!D2409=1,1,IF(County!E2409=1,2,IF(County!F2409=1,3,0)))</f>
        <v>3</v>
      </c>
      <c r="B223" s="9">
        <f>IF(County!D2409=2,1,IF(County!E2409=2,2,IF(County!F2409=2,3,0)))</f>
        <v>1</v>
      </c>
      <c r="C223" s="9">
        <f>IF(County!D2409=3,1,IF(County!E2409=3,2,IF(County!F2409=3,3,0)))</f>
        <v>0</v>
      </c>
      <c r="D223" s="9">
        <v>4</v>
      </c>
      <c r="E223" s="9" t="str">
        <f>County!A2409</f>
        <v>Addison</v>
      </c>
      <c r="F223" s="49">
        <f>MAX(County!P2409:X2409)</f>
        <v>7732</v>
      </c>
      <c r="G223" s="49">
        <f>LARGE(County!P2409:X2409,2)</f>
        <v>1111</v>
      </c>
      <c r="H223" s="49">
        <f>LARGE(County!P2409:X2409,3)</f>
        <v>15</v>
      </c>
      <c r="I223" s="49">
        <f>County!C2409-F223-G223-H223</f>
        <v>13</v>
      </c>
      <c r="J223" s="117">
        <f>County!AX2409</f>
        <v>50001</v>
      </c>
      <c r="K223" s="9"/>
      <c r="L223" s="9"/>
      <c r="M223" s="9"/>
      <c r="N223" s="9"/>
      <c r="O223" s="9"/>
      <c r="P223" s="9"/>
      <c r="Q223" s="9"/>
    </row>
    <row r="224" spans="1:17">
      <c r="A224" s="9">
        <f>IF(County!D2410=1,1,IF(County!E2410=1,2,IF(County!F2410=1,3,0)))</f>
        <v>3</v>
      </c>
      <c r="B224" s="9">
        <f>IF(County!D2410=2,1,IF(County!E2410=2,2,IF(County!F2410=2,3,0)))</f>
        <v>1</v>
      </c>
      <c r="C224" s="9">
        <f>IF(County!D2410=3,1,IF(County!E2410=3,2,IF(County!F2410=3,3,0)))</f>
        <v>0</v>
      </c>
      <c r="D224" s="9">
        <v>4</v>
      </c>
      <c r="E224" s="9" t="str">
        <f>County!A2410</f>
        <v>Bennington</v>
      </c>
      <c r="F224" s="49">
        <f>MAX(County!P2410:X2410)</f>
        <v>5651</v>
      </c>
      <c r="G224" s="49">
        <f>LARGE(County!P2410:X2410,2)</f>
        <v>1255</v>
      </c>
      <c r="H224" s="49">
        <f>LARGE(County!P2410:X2410,3)</f>
        <v>19</v>
      </c>
      <c r="I224" s="49">
        <f>County!C2410-F224-G224-H224</f>
        <v>7</v>
      </c>
      <c r="J224" s="117">
        <f>County!AX2410</f>
        <v>50003</v>
      </c>
      <c r="K224" s="9"/>
      <c r="L224" s="9"/>
      <c r="M224" s="9"/>
      <c r="N224" s="9"/>
      <c r="O224" s="9"/>
      <c r="P224" s="9"/>
      <c r="Q224" s="9"/>
    </row>
    <row r="225" spans="1:17">
      <c r="A225" s="9">
        <f>IF(County!D2411=1,1,IF(County!E2411=1,2,IF(County!F2411=1,3,0)))</f>
        <v>3</v>
      </c>
      <c r="B225" s="9">
        <f>IF(County!D2411=2,1,IF(County!E2411=2,2,IF(County!F2411=2,3,0)))</f>
        <v>1</v>
      </c>
      <c r="C225" s="9">
        <f>IF(County!D2411=3,1,IF(County!E2411=3,2,IF(County!F2411=3,3,0)))</f>
        <v>0</v>
      </c>
      <c r="D225" s="9">
        <v>4</v>
      </c>
      <c r="E225" s="9" t="str">
        <f>County!A2411</f>
        <v>Caledonia</v>
      </c>
      <c r="F225" s="49">
        <f>MAX(County!P2411:X2411)</f>
        <v>4598</v>
      </c>
      <c r="G225" s="49">
        <f>LARGE(County!P2411:X2411,2)</f>
        <v>527</v>
      </c>
      <c r="H225" s="49">
        <f>LARGE(County!P2411:X2411,3)</f>
        <v>6</v>
      </c>
      <c r="I225" s="49">
        <f>County!C2411-F225-G225-H225</f>
        <v>17</v>
      </c>
      <c r="J225" s="117">
        <f>County!AX2411</f>
        <v>50005</v>
      </c>
      <c r="K225" s="9"/>
      <c r="L225" s="9"/>
      <c r="M225" s="9"/>
      <c r="N225" s="9"/>
      <c r="O225" s="9"/>
      <c r="P225" s="9"/>
      <c r="Q225" s="9"/>
    </row>
    <row r="226" spans="1:17">
      <c r="A226" s="9">
        <f>IF(County!D2412=1,1,IF(County!E2412=1,2,IF(County!F2412=1,3,0)))</f>
        <v>3</v>
      </c>
      <c r="B226" s="9">
        <f>IF(County!D2412=2,1,IF(County!E2412=2,2,IF(County!F2412=2,3,0)))</f>
        <v>1</v>
      </c>
      <c r="C226" s="9">
        <f>IF(County!D2412=3,1,IF(County!E2412=3,2,IF(County!F2412=3,3,0)))</f>
        <v>0</v>
      </c>
      <c r="D226" s="9">
        <v>4</v>
      </c>
      <c r="E226" s="9" t="str">
        <f>County!A2412</f>
        <v>Chittenden</v>
      </c>
      <c r="F226" s="49">
        <f>MAX(County!P2412:X2412)</f>
        <v>32244</v>
      </c>
      <c r="G226" s="49">
        <f>LARGE(County!P2412:X2412,2)</f>
        <v>5687</v>
      </c>
      <c r="H226" s="49">
        <f>LARGE(County!P2412:X2412,3)</f>
        <v>74</v>
      </c>
      <c r="I226" s="49">
        <f>County!C2412-F226-G226-H226</f>
        <v>86</v>
      </c>
      <c r="J226" s="117">
        <f>County!AX2412</f>
        <v>50007</v>
      </c>
      <c r="K226" s="9"/>
      <c r="L226" s="9"/>
      <c r="M226" s="9"/>
      <c r="N226" s="9"/>
      <c r="O226" s="9"/>
      <c r="P226" s="9"/>
      <c r="Q226" s="9"/>
    </row>
    <row r="227" spans="1:17">
      <c r="A227" s="9">
        <f>IF(County!D2413=1,1,IF(County!E2413=1,2,IF(County!F2413=1,3,0)))</f>
        <v>3</v>
      </c>
      <c r="B227" s="9">
        <f>IF(County!D2413=2,1,IF(County!E2413=2,2,IF(County!F2413=2,3,0)))</f>
        <v>1</v>
      </c>
      <c r="C227" s="9">
        <f>IF(County!D2413=3,1,IF(County!E2413=3,2,IF(County!F2413=3,3,0)))</f>
        <v>0</v>
      </c>
      <c r="D227" s="9">
        <v>4</v>
      </c>
      <c r="E227" s="9" t="str">
        <f>County!A2413</f>
        <v>Essex</v>
      </c>
      <c r="F227" s="49">
        <f>MAX(County!P2413:X2413)</f>
        <v>890</v>
      </c>
      <c r="G227" s="49">
        <f>LARGE(County!P2413:X2413,2)</f>
        <v>141</v>
      </c>
      <c r="H227" s="49">
        <f>LARGE(County!P2413:X2413,3)</f>
        <v>3</v>
      </c>
      <c r="I227" s="49">
        <f>County!C2413-F227-G227-H227</f>
        <v>5</v>
      </c>
      <c r="J227" s="117">
        <f>County!AX2413</f>
        <v>50009</v>
      </c>
      <c r="K227" s="9"/>
      <c r="L227" s="9"/>
      <c r="M227" s="9"/>
      <c r="N227" s="9"/>
      <c r="O227" s="9"/>
      <c r="P227" s="9"/>
      <c r="Q227" s="9"/>
    </row>
    <row r="228" spans="1:17">
      <c r="A228" s="9">
        <f>IF(County!D2414=1,1,IF(County!E2414=1,2,IF(County!F2414=1,3,0)))</f>
        <v>3</v>
      </c>
      <c r="B228" s="9">
        <f>IF(County!D2414=2,1,IF(County!E2414=2,2,IF(County!F2414=2,3,0)))</f>
        <v>1</v>
      </c>
      <c r="C228" s="9">
        <f>IF(County!D2414=3,1,IF(County!E2414=3,2,IF(County!F2414=3,3,0)))</f>
        <v>0</v>
      </c>
      <c r="D228" s="9">
        <v>4</v>
      </c>
      <c r="E228" s="9" t="str">
        <f>County!A2414</f>
        <v>Franklin</v>
      </c>
      <c r="F228" s="49">
        <f>MAX(County!P2414:X2414)</f>
        <v>6746</v>
      </c>
      <c r="G228" s="49">
        <f>LARGE(County!P2414:X2414,2)</f>
        <v>778</v>
      </c>
      <c r="H228" s="49">
        <f>LARGE(County!P2414:X2414,3)</f>
        <v>34</v>
      </c>
      <c r="I228" s="49">
        <f>County!C2414-F228-G228-H228</f>
        <v>25</v>
      </c>
      <c r="J228" s="117">
        <f>County!AX2414</f>
        <v>50011</v>
      </c>
      <c r="K228" s="9"/>
      <c r="L228" s="9"/>
      <c r="M228" s="9"/>
      <c r="N228" s="9"/>
      <c r="O228" s="9"/>
      <c r="P228" s="9"/>
      <c r="Q228" s="9"/>
    </row>
    <row r="229" spans="1:17">
      <c r="A229" s="9">
        <f>IF(County!D2415=1,1,IF(County!E2415=1,2,IF(County!F2415=1,3,0)))</f>
        <v>3</v>
      </c>
      <c r="B229" s="9">
        <f>IF(County!D2415=2,1,IF(County!E2415=2,2,IF(County!F2415=2,3,0)))</f>
        <v>1</v>
      </c>
      <c r="C229" s="9">
        <f>IF(County!D2415=3,1,IF(County!E2415=3,2,IF(County!F2415=3,3,0)))</f>
        <v>0</v>
      </c>
      <c r="D229" s="9">
        <v>4</v>
      </c>
      <c r="E229" s="9" t="str">
        <f>County!A2415</f>
        <v>Grand Isle</v>
      </c>
      <c r="F229" s="49">
        <f>MAX(County!P2415:X2415)</f>
        <v>1529</v>
      </c>
      <c r="G229" s="49">
        <f>LARGE(County!P2415:X2415,2)</f>
        <v>233</v>
      </c>
      <c r="H229" s="49">
        <f>LARGE(County!P2415:X2415,3)</f>
        <v>9</v>
      </c>
      <c r="I229" s="49">
        <f>County!C2415-F229-G229-H229</f>
        <v>7</v>
      </c>
      <c r="J229" s="117">
        <f>County!AX2415</f>
        <v>50013</v>
      </c>
      <c r="K229" s="9"/>
      <c r="L229" s="9"/>
      <c r="M229" s="9"/>
      <c r="N229" s="9"/>
      <c r="O229" s="9"/>
      <c r="P229" s="9"/>
      <c r="Q229" s="9"/>
    </row>
    <row r="230" spans="1:17">
      <c r="A230" s="9">
        <f>IF(County!D2416=1,1,IF(County!E2416=1,2,IF(County!F2416=1,3,0)))</f>
        <v>3</v>
      </c>
      <c r="B230" s="9">
        <f>IF(County!D2416=2,1,IF(County!E2416=2,2,IF(County!F2416=2,3,0)))</f>
        <v>1</v>
      </c>
      <c r="C230" s="9">
        <f>IF(County!D2416=3,1,IF(County!E2416=3,2,IF(County!F2416=3,3,0)))</f>
        <v>0</v>
      </c>
      <c r="D230" s="9">
        <v>4</v>
      </c>
      <c r="E230" s="9" t="str">
        <f>County!A2416</f>
        <v>Lamoille</v>
      </c>
      <c r="F230" s="49">
        <f>MAX(County!P2416:X2416)</f>
        <v>4471</v>
      </c>
      <c r="G230" s="49">
        <f>LARGE(County!P2416:X2416,2)</f>
        <v>574</v>
      </c>
      <c r="H230" s="49">
        <f>LARGE(County!P2416:X2416,3)</f>
        <v>5</v>
      </c>
      <c r="I230" s="49">
        <f>County!C2416-F230-G230-H230</f>
        <v>9</v>
      </c>
      <c r="J230" s="117">
        <f>County!AX2416</f>
        <v>50015</v>
      </c>
      <c r="K230" s="9"/>
      <c r="L230" s="9"/>
      <c r="M230" s="9"/>
      <c r="N230" s="9"/>
      <c r="O230" s="9"/>
      <c r="P230" s="9"/>
      <c r="Q230" s="9"/>
    </row>
    <row r="231" spans="1:17">
      <c r="A231" s="9">
        <f>IF(County!D2417=1,1,IF(County!E2417=1,2,IF(County!F2417=1,3,0)))</f>
        <v>3</v>
      </c>
      <c r="B231" s="9">
        <f>IF(County!D2417=2,1,IF(County!E2417=2,2,IF(County!F2417=2,3,0)))</f>
        <v>1</v>
      </c>
      <c r="C231" s="9">
        <f>IF(County!D2417=3,1,IF(County!E2417=3,2,IF(County!F2417=3,3,0)))</f>
        <v>0</v>
      </c>
      <c r="D231" s="9">
        <v>4</v>
      </c>
      <c r="E231" s="9" t="str">
        <f>County!A2417</f>
        <v>Orange</v>
      </c>
      <c r="F231" s="49">
        <f>MAX(County!P2417:X2417)</f>
        <v>5402</v>
      </c>
      <c r="G231" s="49">
        <f>LARGE(County!P2417:X2417,2)</f>
        <v>646</v>
      </c>
      <c r="H231" s="49">
        <f>LARGE(County!P2417:X2417,3)</f>
        <v>9</v>
      </c>
      <c r="I231" s="49">
        <f>County!C2417-F231-G231-H231</f>
        <v>8</v>
      </c>
      <c r="J231" s="117">
        <f>County!AX2417</f>
        <v>50017</v>
      </c>
      <c r="K231" s="9"/>
      <c r="L231" s="9"/>
      <c r="M231" s="9"/>
      <c r="N231" s="9"/>
      <c r="O231" s="9"/>
      <c r="P231" s="9"/>
      <c r="Q231" s="9"/>
    </row>
    <row r="232" spans="1:17">
      <c r="A232" s="9">
        <f>IF(County!D2418=1,1,IF(County!E2418=1,2,IF(County!F2418=1,3,0)))</f>
        <v>3</v>
      </c>
      <c r="B232" s="9">
        <f>IF(County!D2418=2,1,IF(County!E2418=2,2,IF(County!F2418=2,3,0)))</f>
        <v>1</v>
      </c>
      <c r="C232" s="9">
        <f>IF(County!D2418=3,1,IF(County!E2418=3,2,IF(County!F2418=3,3,0)))</f>
        <v>0</v>
      </c>
      <c r="D232" s="9">
        <v>4</v>
      </c>
      <c r="E232" s="9" t="str">
        <f>County!A2418</f>
        <v>Orleans</v>
      </c>
      <c r="F232" s="49">
        <f>MAX(County!P2418:X2418)</f>
        <v>3540</v>
      </c>
      <c r="G232" s="49">
        <f>LARGE(County!P2418:X2418,2)</f>
        <v>472</v>
      </c>
      <c r="H232" s="49">
        <f>LARGE(County!P2418:X2418,3)</f>
        <v>15</v>
      </c>
      <c r="I232" s="49">
        <f>County!C2418-F232-G232-H232</f>
        <v>8</v>
      </c>
      <c r="J232" s="117">
        <f>County!AX2418</f>
        <v>50019</v>
      </c>
      <c r="K232" s="9"/>
      <c r="L232" s="9"/>
      <c r="M232" s="9"/>
      <c r="N232" s="9"/>
      <c r="O232" s="9"/>
      <c r="P232" s="9"/>
      <c r="Q232" s="9"/>
    </row>
    <row r="233" spans="1:17">
      <c r="A233" s="9">
        <f>IF(County!D2419=1,1,IF(County!E2419=1,2,IF(County!F2419=1,3,0)))</f>
        <v>3</v>
      </c>
      <c r="B233" s="9">
        <f>IF(County!D2419=2,1,IF(County!E2419=2,2,IF(County!F2419=2,3,0)))</f>
        <v>1</v>
      </c>
      <c r="C233" s="9">
        <f>IF(County!D2419=3,1,IF(County!E2419=3,2,IF(County!F2419=3,3,0)))</f>
        <v>0</v>
      </c>
      <c r="D233" s="9">
        <v>4</v>
      </c>
      <c r="E233" s="9" t="str">
        <f>County!A2419</f>
        <v>Rutland</v>
      </c>
      <c r="F233" s="49">
        <f>MAX(County!P2419:X2419)</f>
        <v>9354</v>
      </c>
      <c r="G233" s="49">
        <f>LARGE(County!P2419:X2419,2)</f>
        <v>1584</v>
      </c>
      <c r="H233" s="49">
        <f>LARGE(County!P2419:X2419,3)</f>
        <v>33</v>
      </c>
      <c r="I233" s="49">
        <f>County!C2419-F233-G233-H233</f>
        <v>49</v>
      </c>
      <c r="J233" s="117">
        <f>County!AX2419</f>
        <v>50021</v>
      </c>
      <c r="K233" s="9"/>
      <c r="L233" s="9"/>
      <c r="M233" s="9"/>
      <c r="N233" s="9"/>
      <c r="O233" s="9"/>
      <c r="P233" s="9"/>
      <c r="Q233" s="9"/>
    </row>
    <row r="234" spans="1:17">
      <c r="A234" s="9">
        <f>IF(County!D2420=1,1,IF(County!E2420=1,2,IF(County!F2420=1,3,0)))</f>
        <v>3</v>
      </c>
      <c r="B234" s="9">
        <f>IF(County!D2420=2,1,IF(County!E2420=2,2,IF(County!F2420=2,3,0)))</f>
        <v>1</v>
      </c>
      <c r="C234" s="9">
        <f>IF(County!D2420=3,1,IF(County!E2420=3,2,IF(County!F2420=3,3,0)))</f>
        <v>0</v>
      </c>
      <c r="D234" s="9">
        <v>4</v>
      </c>
      <c r="E234" s="9" t="str">
        <f>County!A2420</f>
        <v>Washington</v>
      </c>
      <c r="F234" s="49">
        <f>MAX(County!P2420:X2420)</f>
        <v>12313</v>
      </c>
      <c r="G234" s="49">
        <f>LARGE(County!P2420:X2420,2)</f>
        <v>1717</v>
      </c>
      <c r="H234" s="49">
        <f>LARGE(County!P2420:X2420,3)</f>
        <v>26</v>
      </c>
      <c r="I234" s="49">
        <f>County!C2420-F234-G234-H234</f>
        <v>32</v>
      </c>
      <c r="J234" s="117">
        <f>County!AX2420</f>
        <v>50023</v>
      </c>
      <c r="K234" t="str">
        <f>E230</f>
        <v>Lamoille</v>
      </c>
      <c r="L234" t="str">
        <f>E231</f>
        <v>Orange</v>
      </c>
      <c r="M234" t="str">
        <f>E232</f>
        <v>Orleans</v>
      </c>
      <c r="N234" t="str">
        <f>E233</f>
        <v>Rutland</v>
      </c>
      <c r="O234" t="str">
        <f>E234</f>
        <v>Washington</v>
      </c>
      <c r="P234" t="str">
        <f>E235</f>
        <v>Windham</v>
      </c>
      <c r="Q234" t="str">
        <f>E236</f>
        <v>Windsor</v>
      </c>
    </row>
    <row r="235" spans="1:17">
      <c r="A235" s="9">
        <f>IF(County!D2421=1,1,IF(County!E2421=1,2,IF(County!F2421=1,3,0)))</f>
        <v>3</v>
      </c>
      <c r="B235" s="9">
        <f>IF(County!D2421=2,1,IF(County!E2421=2,2,IF(County!F2421=2,3,0)))</f>
        <v>1</v>
      </c>
      <c r="C235" s="9">
        <f>IF(County!D2421=3,1,IF(County!E2421=3,2,IF(County!F2421=3,3,0)))</f>
        <v>0</v>
      </c>
      <c r="D235" s="9">
        <v>4</v>
      </c>
      <c r="E235" s="9" t="str">
        <f>County!A2421</f>
        <v>Windham</v>
      </c>
      <c r="F235" s="49">
        <f>MAX(County!P2421:X2421)</f>
        <v>10085</v>
      </c>
      <c r="G235" s="49">
        <f>LARGE(County!P2421:X2421,2)</f>
        <v>1416</v>
      </c>
      <c r="H235" s="49">
        <f>LARGE(County!P2421:X2421,3)</f>
        <v>19</v>
      </c>
      <c r="I235" s="49">
        <f>County!C2421-F235-G235-H235</f>
        <v>23</v>
      </c>
      <c r="J235" s="117">
        <f>County!AX2421</f>
        <v>50025</v>
      </c>
    </row>
    <row r="236" spans="1:17">
      <c r="A236" s="9">
        <f>IF(County!D2422=1,1,IF(County!E2422=1,2,IF(County!F2422=1,3,0)))</f>
        <v>3</v>
      </c>
      <c r="B236" s="9">
        <f>IF(County!D2422=2,1,IF(County!E2422=2,2,IF(County!F2422=2,3,0)))</f>
        <v>1</v>
      </c>
      <c r="C236" s="9">
        <f>IF(County!D2422=3,1,IF(County!E2422=3,2,IF(County!F2422=3,3,0)))</f>
        <v>0</v>
      </c>
      <c r="D236" s="9">
        <v>4</v>
      </c>
      <c r="E236" s="9" t="str">
        <f>County!A2422</f>
        <v>Windsor</v>
      </c>
      <c r="F236" s="49">
        <f>MAX(County!P2422:X2422)</f>
        <v>11345</v>
      </c>
      <c r="G236" s="49">
        <f>LARGE(County!P2422:X2422,2)</f>
        <v>2197</v>
      </c>
      <c r="H236" s="49">
        <f>LARGE(County!P2422:X2422,3)</f>
        <v>15</v>
      </c>
      <c r="I236" s="49">
        <f>County!C2422-F236-G236-H236</f>
        <v>29</v>
      </c>
      <c r="J236" s="117">
        <f>County!AX2422</f>
        <v>50027</v>
      </c>
    </row>
    <row r="237" spans="1:17">
      <c r="A237" s="9"/>
      <c r="B237" s="9"/>
      <c r="C237" s="9"/>
      <c r="D237" s="9"/>
      <c r="E237" s="9"/>
      <c r="F237" s="49"/>
      <c r="G237" s="49"/>
      <c r="H237" s="49"/>
      <c r="I237" s="49"/>
      <c r="J237" s="117"/>
    </row>
  </sheetData>
  <phoneticPr fontId="8"/>
  <pageMargins left="0.75" right="0.75" top="1" bottom="1" header="0.5" footer="0.5"/>
  <pageSetup paperSize="0" orientation="portrait" horizontalDpi="4294967292" verticalDpi="4294967292"/>
  <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dimension ref="A1:W58"/>
  <sheetViews>
    <sheetView workbookViewId="0">
      <selection activeCell="C1" sqref="C1"/>
    </sheetView>
  </sheetViews>
  <sheetFormatPr baseColWidth="10" defaultRowHeight="13" x14ac:dyDescent="0"/>
  <cols>
    <col min="1" max="1" width="4.7109375" style="51" customWidth="1"/>
    <col min="2" max="2" width="12.7109375" style="51" customWidth="1"/>
    <col min="3" max="3" width="7.7109375" style="51" customWidth="1"/>
    <col min="4" max="4" width="12.7109375" style="52" customWidth="1"/>
    <col min="5" max="5" width="5.7109375" style="72" customWidth="1"/>
    <col min="6" max="6" width="12.7109375" style="75" customWidth="1"/>
    <col min="7" max="7" width="8.7109375" style="74" customWidth="1"/>
    <col min="8" max="8" width="4.7109375" style="74" customWidth="1"/>
    <col min="9" max="9" width="4.7109375" style="51" customWidth="1"/>
    <col min="10" max="10" width="12.7109375" style="74" customWidth="1"/>
    <col min="11" max="11" width="8.7109375" style="74" customWidth="1"/>
    <col min="12" max="12" width="12.7109375" style="52" customWidth="1"/>
    <col min="13" max="13" width="5.7109375" style="72" customWidth="1"/>
    <col min="14" max="14" width="12.7109375" style="51" customWidth="1"/>
    <col min="15" max="15" width="8.7109375" style="51" customWidth="1"/>
    <col min="16" max="16" width="5.28515625" style="51" customWidth="1"/>
    <col min="17" max="17" width="4.7109375" style="51" customWidth="1"/>
    <col min="18" max="18" width="12.7109375" style="51" customWidth="1"/>
    <col min="19" max="19" width="8.7109375" style="51" customWidth="1"/>
    <col min="20" max="20" width="12.7109375" style="52" customWidth="1"/>
    <col min="21" max="21" width="5.7109375" style="72" customWidth="1"/>
    <col min="22" max="22" width="12.7109375" style="51" customWidth="1"/>
    <col min="23" max="23" width="8.7109375" style="51" customWidth="1"/>
    <col min="24" max="16384" width="10.7109375" style="51"/>
  </cols>
  <sheetData>
    <row r="1" spans="1:23">
      <c r="A1" s="51" t="s">
        <v>2793</v>
      </c>
      <c r="B1" s="72" t="s">
        <v>1634</v>
      </c>
      <c r="C1" s="253" t="s">
        <v>3014</v>
      </c>
      <c r="D1" s="76" t="s">
        <v>996</v>
      </c>
      <c r="E1" s="72" t="s">
        <v>3003</v>
      </c>
      <c r="F1" s="241" t="str">
        <f>Candidates!F2</f>
        <v>Clinton</v>
      </c>
      <c r="G1" s="241"/>
      <c r="H1" s="70"/>
      <c r="I1" s="51" t="s">
        <v>2793</v>
      </c>
      <c r="J1" s="72" t="s">
        <v>1634</v>
      </c>
      <c r="K1" s="72" t="s">
        <v>1660</v>
      </c>
      <c r="L1" s="76" t="s">
        <v>996</v>
      </c>
      <c r="M1" s="72" t="s">
        <v>3003</v>
      </c>
      <c r="N1" s="242">
        <f>Candidates!F3</f>
        <v>0</v>
      </c>
      <c r="O1" s="243"/>
      <c r="P1" s="71"/>
      <c r="Q1" s="51" t="s">
        <v>2793</v>
      </c>
      <c r="R1" s="72" t="s">
        <v>1634</v>
      </c>
      <c r="S1" s="253" t="s">
        <v>3014</v>
      </c>
      <c r="T1" s="76" t="s">
        <v>996</v>
      </c>
      <c r="U1" s="72" t="s">
        <v>3003</v>
      </c>
      <c r="V1" s="244" t="str">
        <f>Candidates!F4</f>
        <v>Sanders</v>
      </c>
      <c r="W1" s="245"/>
    </row>
    <row r="2" spans="1:23">
      <c r="A2" s="51">
        <v>1</v>
      </c>
      <c r="B2" s="73" t="str">
        <f>VLOOKUP(G2,State!Y$3:BK$45,39,0)</f>
        <v>Mississippi</v>
      </c>
      <c r="C2" s="51">
        <f>VLOOKUP(B2,State!$A$3:$B$61,2,0)</f>
        <v>41</v>
      </c>
      <c r="D2" s="52">
        <f>VLOOKUP(B2,State!$A$3:$C$61,3,0)</f>
        <v>227164</v>
      </c>
      <c r="E2" s="72" t="str">
        <f>IF(VLOOKUP(B2,State!$A$3:$M$61,13,0)=1,"•","")</f>
        <v>•</v>
      </c>
      <c r="F2" s="52">
        <f>VLOOKUP(B2,State!$A$3:$X$61,24,0)</f>
        <v>187334</v>
      </c>
      <c r="G2" s="74">
        <f>MAX(State!Y3:Y61)</f>
        <v>0.82466411931468009</v>
      </c>
      <c r="I2" s="51">
        <v>1</v>
      </c>
      <c r="J2" s="73" t="str">
        <f>VLOOKUP(O2,State!AA$3:BK$45,37,0)</f>
        <v>Alabama</v>
      </c>
      <c r="K2" s="51">
        <f>VLOOKUP(J2,State!$A$3:$B$43,2,0)</f>
        <v>60</v>
      </c>
      <c r="L2" s="52">
        <f>VLOOKUP(J2,State!$A$3:$C$43,3,0)</f>
        <v>396851</v>
      </c>
      <c r="M2" s="72" t="str">
        <f>IF(VLOOKUP(J2,State!$A$3:$N$43,8,0)=1,"•","")</f>
        <v/>
      </c>
      <c r="N2" s="52">
        <f>VLOOKUP(J2,State!$A$3:$Z$43,26,0)</f>
        <v>0</v>
      </c>
      <c r="O2" s="74">
        <f>MAX(State!AA3:AA61)</f>
        <v>0</v>
      </c>
      <c r="P2" s="74"/>
      <c r="Q2" s="51">
        <v>1</v>
      </c>
      <c r="R2" s="73" t="str">
        <f>VLOOKUP(W2,State!AC$3:BK$45,35,0)</f>
        <v>Vermont</v>
      </c>
      <c r="S2" s="51">
        <f>VLOOKUP(R2,State!$A$3:$B$43,2,0)</f>
        <v>26</v>
      </c>
      <c r="T2" s="52">
        <f>VLOOKUP(R2,State!$A$3:$C$43,3,0)</f>
        <v>134838</v>
      </c>
      <c r="U2" s="72" t="str">
        <f>IF(VLOOKUP(R2,State!$A$3:$O$43,15,0)=1,"•","")</f>
        <v>•</v>
      </c>
      <c r="V2" s="52">
        <f>VLOOKUP(R2,State!$A$3:$AB$43,28,0)</f>
        <v>115900</v>
      </c>
      <c r="W2" s="74">
        <f>MAX(State!AC3:AC61)</f>
        <v>0.85954997849270975</v>
      </c>
    </row>
    <row r="3" spans="1:23">
      <c r="A3" s="51">
        <v>2</v>
      </c>
      <c r="B3" s="73" t="str">
        <f>VLOOKUP(G3,State!Y$3:BK$45,39,0)</f>
        <v>District of Columbia</v>
      </c>
      <c r="C3" s="51">
        <f>VLOOKUP(B3,State!$A$3:$B$61,2,0)</f>
        <v>46</v>
      </c>
      <c r="D3" s="52">
        <f>VLOOKUP(B3,State!$A$3:$C$61,3,0)</f>
        <v>97763</v>
      </c>
      <c r="E3" s="72" t="str">
        <f>IF(VLOOKUP(B3,State!$A$3:$M$61,13,0)=1,"•","")</f>
        <v>•</v>
      </c>
      <c r="F3" s="52">
        <f>VLOOKUP(B3,State!$A$3:$X$61,24,0)</f>
        <v>76704</v>
      </c>
      <c r="G3" s="74">
        <f>LARGE(State!Y$3:Y$61,2)</f>
        <v>0.78459130754989104</v>
      </c>
      <c r="I3" s="51">
        <v>2</v>
      </c>
      <c r="J3" s="73" t="str">
        <f>VLOOKUP(O3,State!AA$3:BK$45,37,0)</f>
        <v>Alabama</v>
      </c>
      <c r="K3" s="51">
        <f>VLOOKUP(J3,State!$A$3:$B$43,2,0)</f>
        <v>60</v>
      </c>
      <c r="L3" s="52">
        <f>VLOOKUP(J3,State!$A$3:$C$43,3,0)</f>
        <v>396851</v>
      </c>
      <c r="M3" s="72" t="str">
        <f>IF(VLOOKUP(J3,State!$A$3:$N$43,8,0)=1,"•","")</f>
        <v/>
      </c>
      <c r="N3" s="52">
        <f>VLOOKUP(J3,State!$A$3:$Z$43,26,0)</f>
        <v>0</v>
      </c>
      <c r="O3" s="74">
        <f>LARGE(State!AA$3:AA$61,2)</f>
        <v>0</v>
      </c>
      <c r="P3" s="74"/>
      <c r="Q3" s="51">
        <v>2</v>
      </c>
      <c r="R3" s="73" t="str">
        <f>VLOOKUP(W3,State!AC$3:BK$61,35,0)</f>
        <v>Alaska</v>
      </c>
      <c r="S3" s="51">
        <f>VLOOKUP(R3,State!$A$3:$B$61,2,0)</f>
        <v>20</v>
      </c>
      <c r="T3" s="52">
        <f>VLOOKUP(R3,State!$A$3:$C$61,3,0)</f>
        <v>10610</v>
      </c>
      <c r="U3" s="72" t="str">
        <f>IF(VLOOKUP(R3,State!$A$3:$O$61,15,0)=1,"•","")</f>
        <v>•</v>
      </c>
      <c r="V3" s="52">
        <f>VLOOKUP(R3,State!$A$3:$AB$61,28,0)</f>
        <v>8447</v>
      </c>
      <c r="W3" s="74">
        <f>LARGE(State!AC$3:AC$61,2)</f>
        <v>0.79613572101790764</v>
      </c>
    </row>
    <row r="4" spans="1:23">
      <c r="A4" s="51">
        <v>3</v>
      </c>
      <c r="B4" s="73" t="str">
        <f>VLOOKUP(G4,State!Y$3:BK$45,39,0)</f>
        <v>Alabama</v>
      </c>
      <c r="C4" s="51">
        <f>VLOOKUP(B4,State!$A$3:$B$61,2,0)</f>
        <v>60</v>
      </c>
      <c r="D4" s="52">
        <f>VLOOKUP(B4,State!$A$3:$C$61,3,0)</f>
        <v>396851</v>
      </c>
      <c r="E4" s="72" t="str">
        <f>IF(VLOOKUP(B4,State!$A$3:$M$61,13,0)=1,"•","")</f>
        <v>•</v>
      </c>
      <c r="F4" s="52">
        <f>VLOOKUP(B4,State!$A$3:$X$61,24,0)</f>
        <v>309071</v>
      </c>
      <c r="G4" s="74">
        <f>LARGE(State!Y$3:Y$61,3)</f>
        <v>0.77880867126453002</v>
      </c>
      <c r="I4" s="51">
        <v>3</v>
      </c>
      <c r="J4" s="73" t="str">
        <f>VLOOKUP(O4,State!AA$3:BK$45,37,0)</f>
        <v>Alabama</v>
      </c>
      <c r="K4" s="51">
        <f>VLOOKUP(J4,State!$A$3:$B$43,2,0)</f>
        <v>60</v>
      </c>
      <c r="L4" s="52">
        <f>VLOOKUP(J4,State!$A$3:$C$43,3,0)</f>
        <v>396851</v>
      </c>
      <c r="M4" s="72" t="str">
        <f>IF(VLOOKUP(J4,State!$A$3:$N$43,8,0)=1,"•","")</f>
        <v/>
      </c>
      <c r="N4" s="52">
        <f>VLOOKUP(J4,State!$A$3:$Z$43,26,0)</f>
        <v>0</v>
      </c>
      <c r="O4" s="74">
        <f>LARGE(State!AA$3:AA$61,3)</f>
        <v>0</v>
      </c>
      <c r="P4" s="74"/>
      <c r="Q4" s="51">
        <v>3</v>
      </c>
      <c r="R4" s="73" t="str">
        <f>VLOOKUP(W4,State!AC$3:BK$61,35,0)</f>
        <v>Utah</v>
      </c>
      <c r="S4" s="51">
        <f>VLOOKUP(R4,State!$A$3:$B$61,2,0)</f>
        <v>37</v>
      </c>
      <c r="T4" s="52">
        <f>VLOOKUP(R4,State!$A$3:$C$61,3,0)</f>
        <v>79521</v>
      </c>
      <c r="U4" s="72" t="str">
        <f>IF(VLOOKUP(R4,State!$A$3:$O$61,15,0)=1,"•","")</f>
        <v>•</v>
      </c>
      <c r="V4" s="52">
        <f>VLOOKUP(R4,State!$A$3:$AB$61,28,0)</f>
        <v>62991</v>
      </c>
      <c r="W4" s="74">
        <f>LARGE(State!AC$3:AC$61,3)</f>
        <v>0.79213038065416685</v>
      </c>
    </row>
    <row r="5" spans="1:23">
      <c r="A5" s="51">
        <v>4</v>
      </c>
      <c r="B5" s="73" t="str">
        <f>VLOOKUP(G5,State!Y$3:BK$45,39,0)</f>
        <v>South Carolina</v>
      </c>
      <c r="C5" s="51">
        <f>VLOOKUP(B5,State!$A$3:$B$61,2,0)</f>
        <v>59</v>
      </c>
      <c r="D5" s="52">
        <f>VLOOKUP(B5,State!$A$3:$C$61,3,0)</f>
        <v>370904</v>
      </c>
      <c r="E5" s="72" t="str">
        <f>IF(VLOOKUP(B5,State!$A$3:$M$61,13,0)=1,"•","")</f>
        <v>•</v>
      </c>
      <c r="F5" s="52">
        <f>VLOOKUP(B5,State!$A$3:$X$61,24,0)</f>
        <v>272379</v>
      </c>
      <c r="G5" s="74">
        <f>LARGE(State!Y$3:Y$61,4)</f>
        <v>0.73436522658154135</v>
      </c>
      <c r="I5" s="51">
        <v>4</v>
      </c>
      <c r="J5" s="73" t="str">
        <f>VLOOKUP(O5,State!AA$3:BK$45,37,0)</f>
        <v>Alabama</v>
      </c>
      <c r="K5" s="51">
        <f>VLOOKUP(J5,State!$A$3:$B$43,2,0)</f>
        <v>60</v>
      </c>
      <c r="L5" s="52">
        <f>VLOOKUP(J5,State!$A$3:$C$43,3,0)</f>
        <v>396851</v>
      </c>
      <c r="M5" s="72" t="str">
        <f>IF(VLOOKUP(J5,State!$A$3:$N$43,8,0)=1,"•","")</f>
        <v/>
      </c>
      <c r="N5" s="52">
        <f>VLOOKUP(J5,State!$A$3:$Z$43,26,0)</f>
        <v>0</v>
      </c>
      <c r="O5" s="74">
        <f>LARGE(State!AA$3:AA$61,4)</f>
        <v>0</v>
      </c>
      <c r="P5" s="74"/>
      <c r="Q5" s="51">
        <v>4</v>
      </c>
      <c r="R5" s="73" t="str">
        <f>VLOOKUP(W5,State!AC$3:BK$61,35,0)</f>
        <v>Idaho</v>
      </c>
      <c r="S5" s="51">
        <f>VLOOKUP(R5,State!$A$3:$B$61,2,0)</f>
        <v>27</v>
      </c>
      <c r="T5" s="52">
        <f>VLOOKUP(R5,State!$A$3:$C$61,3,0)</f>
        <v>23884</v>
      </c>
      <c r="U5" s="72" t="str">
        <f>IF(VLOOKUP(R5,State!$A$3:$O$61,15,0)=1,"•","")</f>
        <v>•</v>
      </c>
      <c r="V5" s="52">
        <f>VLOOKUP(R5,State!$A$3:$AB$61,28,0)</f>
        <v>18640</v>
      </c>
      <c r="W5" s="74">
        <f>LARGE(State!AC$3:AC$61,4)</f>
        <v>0.78043878747278517</v>
      </c>
    </row>
    <row r="6" spans="1:23">
      <c r="A6" s="51">
        <v>5</v>
      </c>
      <c r="B6" s="73" t="str">
        <f>VLOOKUP(G6,State!Y$3:BK$45,39,0)</f>
        <v>Georgia</v>
      </c>
      <c r="C6" s="51">
        <f>VLOOKUP(B6,State!$A$3:$B$61,2,0)</f>
        <v>116</v>
      </c>
      <c r="D6" s="52">
        <f>VLOOKUP(B6,State!$A$3:$C$61,3,0)</f>
        <v>765366</v>
      </c>
      <c r="E6" s="72" t="str">
        <f>IF(VLOOKUP(B6,State!$A$3:$M$61,13,0)=1,"•","")</f>
        <v>•</v>
      </c>
      <c r="F6" s="52">
        <f>VLOOKUP(B6,State!$A$3:$X$61,24,0)</f>
        <v>545674</v>
      </c>
      <c r="G6" s="74">
        <f>LARGE(State!Y$3:Y$61,5)</f>
        <v>0.71295824481359249</v>
      </c>
      <c r="I6" s="51">
        <v>5</v>
      </c>
      <c r="J6" s="73" t="str">
        <f>VLOOKUP(O6,State!AA$3:BK$45,37,0)</f>
        <v>Alabama</v>
      </c>
      <c r="K6" s="51">
        <f>VLOOKUP(J6,State!$A$3:$B$43,2,0)</f>
        <v>60</v>
      </c>
      <c r="L6" s="52">
        <f>VLOOKUP(J6,State!$A$3:$C$43,3,0)</f>
        <v>396851</v>
      </c>
      <c r="M6" s="72" t="str">
        <f>IF(VLOOKUP(J6,State!$A$3:$N$43,8,0)=1,"•","")</f>
        <v/>
      </c>
      <c r="N6" s="52">
        <f>VLOOKUP(J6,State!$A$3:$Z$43,26,0)</f>
        <v>0</v>
      </c>
      <c r="O6" s="74">
        <f>LARGE(State!AA$3:AA$61,5)</f>
        <v>0</v>
      </c>
      <c r="P6" s="74"/>
      <c r="Q6" s="51">
        <v>5</v>
      </c>
      <c r="R6" s="73" t="str">
        <f>VLOOKUP(W6,State!AC$3:BK$61,35,0)</f>
        <v>Washington</v>
      </c>
      <c r="S6" s="51">
        <f>VLOOKUP(R6,State!$A$3:$B$61,2,0)</f>
        <v>102</v>
      </c>
      <c r="T6" s="52">
        <f>VLOOKUP(R6,State!$A$3:$C$61,3,0)</f>
        <v>804715</v>
      </c>
      <c r="U6" s="72" t="str">
        <f>IF(VLOOKUP(R6,State!$A$3:$O$61,15,0)=1,"•","")</f>
        <v/>
      </c>
      <c r="V6" s="52">
        <f>VLOOKUP(R6,State!$A$3:$AB$61,28,0)</f>
        <v>382293</v>
      </c>
      <c r="W6" s="74">
        <f>LARGE(State!AC$3:AC$61,5)</f>
        <v>0.72717944820247782</v>
      </c>
    </row>
    <row r="7" spans="1:23">
      <c r="A7" s="51">
        <v>6</v>
      </c>
      <c r="B7" s="73" t="str">
        <f>VLOOKUP(G7,State!Y$3:BK$45,39,0)</f>
        <v>Louisiana</v>
      </c>
      <c r="C7" s="51">
        <f>VLOOKUP(B7,State!$A$3:$B$61,2,0)</f>
        <v>58</v>
      </c>
      <c r="D7" s="52">
        <f>VLOOKUP(B7,State!$A$3:$C$61,3,0)</f>
        <v>311776</v>
      </c>
      <c r="E7" s="72" t="str">
        <f>IF(VLOOKUP(B7,State!$A$3:$M$61,13,0)=1,"•","")</f>
        <v>•</v>
      </c>
      <c r="F7" s="52">
        <f>VLOOKUP(B7,State!$A$3:$X$61,24,0)</f>
        <v>221733</v>
      </c>
      <c r="G7" s="74">
        <f>LARGE(State!Y$3:Y$61,6)</f>
        <v>0.71119329262034281</v>
      </c>
      <c r="I7" s="51">
        <v>6</v>
      </c>
      <c r="J7" s="73" t="str">
        <f>VLOOKUP(O7,State!AA$3:BK$45,37,0)</f>
        <v>Alabama</v>
      </c>
      <c r="K7" s="51">
        <f>VLOOKUP(J7,State!$A$3:$B$43,2,0)</f>
        <v>60</v>
      </c>
      <c r="L7" s="52">
        <f>VLOOKUP(J7,State!$A$3:$C$43,3,0)</f>
        <v>396851</v>
      </c>
      <c r="M7" s="72" t="str">
        <f>IF(VLOOKUP(J7,State!$A$3:$N$43,8,0)=1,"•","")</f>
        <v/>
      </c>
      <c r="N7" s="52">
        <f>VLOOKUP(J7,State!$A$3:$Z$43,26,0)</f>
        <v>0</v>
      </c>
      <c r="O7" s="74">
        <f>LARGE(State!AA$3:AA$61,6)</f>
        <v>0</v>
      </c>
      <c r="P7" s="74"/>
      <c r="Q7" s="51">
        <v>6</v>
      </c>
      <c r="R7" s="73" t="str">
        <f>VLOOKUP(W7,State!AC$3:BK$61,35,0)</f>
        <v>Hawaii</v>
      </c>
      <c r="S7" s="51">
        <f>VLOOKUP(R7,State!$A$3:$B$61,2,0)</f>
        <v>31</v>
      </c>
      <c r="T7" s="52">
        <f>VLOOKUP(R7,State!$A$3:$C$61,3,0)</f>
        <v>33713</v>
      </c>
      <c r="U7" s="72" t="str">
        <f>IF(VLOOKUP(R7,State!$A$3:$O$61,15,0)=1,"•","")</f>
        <v>•</v>
      </c>
      <c r="V7" s="52">
        <f>VLOOKUP(R7,State!$A$3:$AB$61,28,0)</f>
        <v>23521</v>
      </c>
      <c r="W7" s="74">
        <f>LARGE(State!AC$3:AC$61,6)</f>
        <v>0.69768338623083082</v>
      </c>
    </row>
    <row r="8" spans="1:23">
      <c r="A8" s="51">
        <v>7</v>
      </c>
      <c r="B8" s="73" t="str">
        <f>VLOOKUP(G8,State!Y$3:BK$61,39,0)</f>
        <v>American Samoa</v>
      </c>
      <c r="C8" s="51">
        <f>VLOOKUP(B8,State!$A$3:$B$61,2,0)</f>
        <v>12</v>
      </c>
      <c r="D8" s="52">
        <f>VLOOKUP(B8,State!$A$3:$C$61,3,0)</f>
        <v>237</v>
      </c>
      <c r="E8" s="72" t="str">
        <f>IF(VLOOKUP(B8,State!$A$3:$M$61,13,0)=1,"•","")</f>
        <v>•</v>
      </c>
      <c r="F8" s="52">
        <f>VLOOKUP(B8,State!$A$3:$X$61,24,0)</f>
        <v>162</v>
      </c>
      <c r="G8" s="74">
        <f>LARGE(State!Y$3:Y$61,7)</f>
        <v>0.68354430379746833</v>
      </c>
      <c r="I8" s="51">
        <v>7</v>
      </c>
      <c r="J8" s="73" t="str">
        <f>VLOOKUP(O8,State!AA$3:BK$45,37,0)</f>
        <v>Alabama</v>
      </c>
      <c r="K8" s="51">
        <f>VLOOKUP(J8,State!$A$3:$B$43,2,0)</f>
        <v>60</v>
      </c>
      <c r="L8" s="52">
        <f>VLOOKUP(J8,State!$A$3:$C$43,3,0)</f>
        <v>396851</v>
      </c>
      <c r="M8" s="72" t="str">
        <f>IF(VLOOKUP(J8,State!$A$3:$N$43,8,0)=1,"•","")</f>
        <v/>
      </c>
      <c r="N8" s="52">
        <f>VLOOKUP(J8,State!$A$3:$Z$43,26,0)</f>
        <v>0</v>
      </c>
      <c r="O8" s="74">
        <f>LARGE(State!AA$3:AA$61,7)</f>
        <v>0</v>
      </c>
      <c r="P8" s="74"/>
      <c r="Q8" s="51">
        <v>7</v>
      </c>
      <c r="R8" s="73" t="str">
        <f>VLOOKUP(W8,State!AC$3:BK$61,35,0)</f>
        <v>Kansas</v>
      </c>
      <c r="S8" s="51">
        <f>VLOOKUP(R8,State!$A$3:$B$61,2,0)</f>
        <v>37</v>
      </c>
      <c r="T8" s="52">
        <f>VLOOKUP(R8,State!$A$3:$C$61,3,0)</f>
        <v>39022</v>
      </c>
      <c r="U8" s="72" t="str">
        <f>IF(VLOOKUP(R8,State!$A$3:$O$61,15,0)=1,"•","")</f>
        <v>•</v>
      </c>
      <c r="V8" s="52">
        <f>VLOOKUP(R8,State!$A$3:$AB$61,28,0)</f>
        <v>26429</v>
      </c>
      <c r="W8" s="74">
        <f>LARGE(State!AC$3:AC$61,7)</f>
        <v>0.6772846086822818</v>
      </c>
    </row>
    <row r="9" spans="1:23">
      <c r="A9" s="51">
        <v>8</v>
      </c>
      <c r="B9" s="73" t="str">
        <f>VLOOKUP(G9,State!Y$3:BK$61,39,0)</f>
        <v>Arkansas</v>
      </c>
      <c r="C9" s="51">
        <f>VLOOKUP(B9,State!$A$3:$B$61,2,0)</f>
        <v>37</v>
      </c>
      <c r="D9" s="52">
        <f>VLOOKUP(B9,State!$A$3:$C$61,3,0)</f>
        <v>221020</v>
      </c>
      <c r="E9" s="72" t="str">
        <f>IF(VLOOKUP(B9,State!$A$3:$M$61,13,0)=1,"•","")</f>
        <v>•</v>
      </c>
      <c r="F9" s="52">
        <f>VLOOKUP(B9,State!$A$3:$X$61,24,0)</f>
        <v>146057</v>
      </c>
      <c r="G9" s="74">
        <f>LARGE(State!Y$3:Y$61,8)</f>
        <v>0.66083159895032129</v>
      </c>
      <c r="I9" s="51">
        <v>8</v>
      </c>
      <c r="J9" s="73" t="str">
        <f>VLOOKUP(O9,State!AA$3:BK$45,37,0)</f>
        <v>Alabama</v>
      </c>
      <c r="K9" s="51">
        <f>VLOOKUP(J9,State!$A$3:$B$43,2,0)</f>
        <v>60</v>
      </c>
      <c r="L9" s="52">
        <f>VLOOKUP(J9,State!$A$3:$C$43,3,0)</f>
        <v>396851</v>
      </c>
      <c r="M9" s="72" t="str">
        <f>IF(VLOOKUP(J9,State!$A$3:$N$43,8,0)=1,"•","")</f>
        <v/>
      </c>
      <c r="N9" s="52">
        <f>VLOOKUP(J9,State!$A$3:$Z$43,26,0)</f>
        <v>0</v>
      </c>
      <c r="O9" s="74">
        <f>LARGE(State!AA$3:AA$61,8)</f>
        <v>0</v>
      </c>
      <c r="P9" s="74"/>
      <c r="Q9" s="51">
        <v>8</v>
      </c>
      <c r="R9" s="73" t="str">
        <f>VLOOKUP(W9,State!AC$3:BK$61,35,0)</f>
        <v>Maine</v>
      </c>
      <c r="S9" s="51">
        <f>VLOOKUP(R9,State!$A$3:$B$61,2,0)</f>
        <v>30</v>
      </c>
      <c r="T9" s="52">
        <f>VLOOKUP(R9,State!$A$3:$C$61,3,0)</f>
        <v>3470</v>
      </c>
      <c r="U9" s="72" t="str">
        <f>IF(VLOOKUP(R9,State!$A$3:$O$61,15,0)=1,"•","")</f>
        <v>•</v>
      </c>
      <c r="V9" s="52">
        <f>VLOOKUP(R9,State!$A$3:$AB$61,28,0)</f>
        <v>2231</v>
      </c>
      <c r="W9" s="74">
        <f>LARGE(State!AC$3:AC$61,8)</f>
        <v>0.64293948126801148</v>
      </c>
    </row>
    <row r="10" spans="1:23">
      <c r="A10" s="51">
        <v>9</v>
      </c>
      <c r="B10" s="73" t="str">
        <f>VLOOKUP(G10,State!Y$3:BK$61,39,0)</f>
        <v>Tennessee</v>
      </c>
      <c r="C10" s="51">
        <f>VLOOKUP(B10,State!$A$3:$B$61,2,0)</f>
        <v>76</v>
      </c>
      <c r="D10" s="52">
        <f>VLOOKUP(B10,State!$A$3:$C$61,3,0)</f>
        <v>372222</v>
      </c>
      <c r="E10" s="72" t="str">
        <f>IF(VLOOKUP(B10,State!$A$3:$M$61,13,0)=1,"•","")</f>
        <v>•</v>
      </c>
      <c r="F10" s="52">
        <f>VLOOKUP(B10,State!$A$3:$X$61,24,0)</f>
        <v>245930</v>
      </c>
      <c r="G10" s="74">
        <f>LARGE(State!Y$3:Y$61,9)</f>
        <v>0.66070785713901914</v>
      </c>
      <c r="I10" s="51">
        <v>9</v>
      </c>
      <c r="J10" s="73" t="str">
        <f>VLOOKUP(O10,State!AA$3:BK$45,37,0)</f>
        <v>Alabama</v>
      </c>
      <c r="K10" s="51">
        <f>VLOOKUP(J10,State!$A$3:$B$43,2,0)</f>
        <v>60</v>
      </c>
      <c r="L10" s="52">
        <f>VLOOKUP(J10,State!$A$3:$C$43,3,0)</f>
        <v>396851</v>
      </c>
      <c r="M10" s="72" t="str">
        <f>IF(VLOOKUP(J10,State!$A$3:$N$43,8,0)=1,"•","")</f>
        <v/>
      </c>
      <c r="N10" s="52">
        <f>VLOOKUP(J10,State!$A$3:$Z$43,26,0)</f>
        <v>0</v>
      </c>
      <c r="O10" s="74">
        <f>LARGE(State!AA$3:AA$61,9)</f>
        <v>0</v>
      </c>
      <c r="P10" s="74"/>
      <c r="Q10" s="51">
        <v>9</v>
      </c>
      <c r="R10" s="73" t="str">
        <f>VLOOKUP(W10,State!AC$3:BK$61,35,0)</f>
        <v>North Dakota</v>
      </c>
      <c r="S10" s="51">
        <f>VLOOKUP(R10,State!$A$3:$B$61,2,0)</f>
        <v>23</v>
      </c>
      <c r="T10" s="52">
        <f>VLOOKUP(R10,State!$A$3:$C$61,3,0)</f>
        <v>394</v>
      </c>
      <c r="U10" s="72" t="str">
        <f>IF(VLOOKUP(R10,State!$A$3:$O$61,15,0)=1,"•","")</f>
        <v>•</v>
      </c>
      <c r="V10" s="52">
        <f>VLOOKUP(R10,State!$A$3:$AB$61,28,0)</f>
        <v>253</v>
      </c>
      <c r="W10" s="74">
        <f>LARGE(State!AC$3:AC$61,9)</f>
        <v>0.64213197969543145</v>
      </c>
    </row>
    <row r="11" spans="1:23">
      <c r="A11" s="51">
        <v>10</v>
      </c>
      <c r="B11" s="73" t="str">
        <f>VLOOKUP(G11,State!Y$3:BK$61,39,0)</f>
        <v>Texas</v>
      </c>
      <c r="C11" s="51">
        <f>VLOOKUP(B11,State!$A$3:$B$61,2,0)</f>
        <v>252</v>
      </c>
      <c r="D11" s="52">
        <f>VLOOKUP(B11,State!$A$3:$C$61,3,0)</f>
        <v>1435895</v>
      </c>
      <c r="E11" s="72" t="str">
        <f>IF(VLOOKUP(B11,State!$A$3:$M$61,13,0)=1,"•","")</f>
        <v>•</v>
      </c>
      <c r="F11" s="52">
        <f>VLOOKUP(B11,State!$A$3:$X$61,24,0)</f>
        <v>936004</v>
      </c>
      <c r="G11" s="74">
        <f>LARGE(State!Y$3:Y$61,10)</f>
        <v>0.65186103440711196</v>
      </c>
      <c r="I11" s="51">
        <v>10</v>
      </c>
      <c r="J11" s="73" t="str">
        <f>VLOOKUP(O11,State!AA$3:BK$45,37,0)</f>
        <v>Alabama</v>
      </c>
      <c r="K11" s="51">
        <f>VLOOKUP(J11,State!$A$3:$B$43,2,0)</f>
        <v>60</v>
      </c>
      <c r="L11" s="52">
        <f>VLOOKUP(J11,State!$A$3:$C$43,3,0)</f>
        <v>396851</v>
      </c>
      <c r="M11" s="72" t="str">
        <f>IF(VLOOKUP(J11,State!$A$3:$N$43,8,0)=1,"•","")</f>
        <v/>
      </c>
      <c r="N11" s="52">
        <f>VLOOKUP(J11,State!$A$3:$Z$43,26,0)</f>
        <v>0</v>
      </c>
      <c r="O11" s="74">
        <f>LARGE(State!AA$3:AA$61,10)</f>
        <v>0</v>
      </c>
      <c r="P11" s="74"/>
      <c r="Q11" s="51">
        <v>10</v>
      </c>
      <c r="R11" s="73" t="str">
        <f>VLOOKUP(W11,State!AC$3:BK$61,35,0)</f>
        <v>Minnesota</v>
      </c>
      <c r="S11" s="51">
        <f>VLOOKUP(R11,State!$A$3:$B$61,2,0)</f>
        <v>93</v>
      </c>
      <c r="T11" s="52">
        <f>VLOOKUP(R11,State!$A$3:$C$61,3,0)</f>
        <v>204610</v>
      </c>
      <c r="U11" s="72" t="str">
        <f>IF(VLOOKUP(R11,State!$A$3:$O$61,15,0)=1,"•","")</f>
        <v>•</v>
      </c>
      <c r="V11" s="52">
        <f>VLOOKUP(R11,State!$A$3:$AB$61,28,0)</f>
        <v>126229</v>
      </c>
      <c r="W11" s="74">
        <f>LARGE(State!AC$3:AC$61,10)</f>
        <v>0.61692488148184355</v>
      </c>
    </row>
    <row r="12" spans="1:23">
      <c r="A12" s="51">
        <v>11</v>
      </c>
      <c r="B12" s="73" t="str">
        <f>VLOOKUP(G12,State!Y$3:BK$61,39,0)</f>
        <v>Florida</v>
      </c>
      <c r="C12" s="51">
        <f>VLOOKUP(B12,State!$A$3:$B$61,2,0)</f>
        <v>246</v>
      </c>
      <c r="D12" s="52">
        <f>VLOOKUP(B12,State!$A$3:$C$61,3,0)</f>
        <v>1709183</v>
      </c>
      <c r="E12" s="72" t="str">
        <f>IF(VLOOKUP(B12,State!$A$3:$M$61,13,0)=1,"•","")</f>
        <v>•</v>
      </c>
      <c r="F12" s="52">
        <f>VLOOKUP(B12,State!$A$3:$X$61,24,0)</f>
        <v>1101414</v>
      </c>
      <c r="G12" s="74">
        <f>LARGE(State!Y$3:Y$61,11)</f>
        <v>0.64440963899126069</v>
      </c>
      <c r="I12" s="51">
        <v>11</v>
      </c>
      <c r="J12" s="73" t="str">
        <f>VLOOKUP(O12,State!AA$3:BK$45,37,0)</f>
        <v>Alabama</v>
      </c>
      <c r="K12" s="51">
        <f>VLOOKUP(J12,State!$A$3:$B$43,2,0)</f>
        <v>60</v>
      </c>
      <c r="L12" s="52">
        <f>VLOOKUP(J12,State!$A$3:$C$43,3,0)</f>
        <v>396851</v>
      </c>
      <c r="M12" s="72" t="str">
        <f>IF(VLOOKUP(J12,State!$A$3:$N$43,8,0)=1,"•","")</f>
        <v/>
      </c>
      <c r="N12" s="52">
        <f>VLOOKUP(J12,State!$A$3:$Z$43,26,0)</f>
        <v>0</v>
      </c>
      <c r="O12" s="74">
        <f>LARGE(State!AA$3:AA$61,11)</f>
        <v>0</v>
      </c>
      <c r="P12" s="74"/>
      <c r="Q12" s="51">
        <v>11</v>
      </c>
      <c r="R12" s="73" t="str">
        <f>VLOOKUP(W12,State!AC$3:BK$61,35,0)</f>
        <v>New Hampshire</v>
      </c>
      <c r="S12" s="51">
        <f>VLOOKUP(R12,State!$A$3:$B$61,2,0)</f>
        <v>32</v>
      </c>
      <c r="T12" s="52">
        <f>VLOOKUP(R12,State!$A$3:$C$61,3,0)</f>
        <v>253018</v>
      </c>
      <c r="U12" s="72" t="str">
        <f>IF(VLOOKUP(R12,State!$A$3:$O$61,15,0)=1,"•","")</f>
        <v>•</v>
      </c>
      <c r="V12" s="52">
        <f>VLOOKUP(R12,State!$A$3:$AB$61,28,0)</f>
        <v>152181</v>
      </c>
      <c r="W12" s="74">
        <f>LARGE(State!AC$3:AC$61,11)</f>
        <v>0.60146313701001508</v>
      </c>
    </row>
    <row r="13" spans="1:23">
      <c r="A13" s="51">
        <v>12</v>
      </c>
      <c r="B13" s="73" t="str">
        <f>VLOOKUP(G13,State!Y$3:BK$61,39,0)</f>
        <v>Virginia</v>
      </c>
      <c r="C13" s="51">
        <f>VLOOKUP(B13,State!$A$3:$B$61,2,0)</f>
        <v>110</v>
      </c>
      <c r="D13" s="52">
        <f>VLOOKUP(B13,State!$A$3:$C$61,3,0)</f>
        <v>785041</v>
      </c>
      <c r="E13" s="72" t="str">
        <f>IF(VLOOKUP(B13,State!$A$3:$M$61,13,0)=1,"•","")</f>
        <v>•</v>
      </c>
      <c r="F13" s="52">
        <f>VLOOKUP(B13,State!$A$3:$X$61,24,0)</f>
        <v>504741</v>
      </c>
      <c r="G13" s="74">
        <f>LARGE(State!Y$3:Y$61,12)</f>
        <v>0.64294858485098227</v>
      </c>
      <c r="I13" s="51">
        <v>12</v>
      </c>
      <c r="J13" s="73" t="str">
        <f>VLOOKUP(O13,State!AA$3:BK$45,37,0)</f>
        <v>Alabama</v>
      </c>
      <c r="K13" s="51">
        <f>VLOOKUP(J13,State!$A$3:$B$43,2,0)</f>
        <v>60</v>
      </c>
      <c r="L13" s="52">
        <f>VLOOKUP(J13,State!$A$3:$C$43,3,0)</f>
        <v>396851</v>
      </c>
      <c r="M13" s="72" t="str">
        <f>IF(VLOOKUP(J13,State!$A$3:$N$43,8,0)=1,"•","")</f>
        <v/>
      </c>
      <c r="N13" s="52">
        <f>VLOOKUP(J13,State!$A$3:$Z$43,26,0)</f>
        <v>0</v>
      </c>
      <c r="O13" s="74">
        <f>LARGE(State!AA$3:AA$61,12)</f>
        <v>0</v>
      </c>
      <c r="P13" s="74"/>
      <c r="Q13" s="51">
        <v>12</v>
      </c>
      <c r="R13" s="73" t="str">
        <f>VLOOKUP(W13,State!AC$3:BK$61,35,0)</f>
        <v>Colorado</v>
      </c>
      <c r="S13" s="51">
        <f>VLOOKUP(R13,State!$A$3:$B$61,2,0)</f>
        <v>79</v>
      </c>
      <c r="T13" s="52">
        <f>VLOOKUP(R13,State!$A$3:$C$61,3,0)</f>
        <v>123457</v>
      </c>
      <c r="U13" s="72" t="str">
        <f>IF(VLOOKUP(R13,State!$A$3:$O$61,15,0)=1,"•","")</f>
        <v>•</v>
      </c>
      <c r="V13" s="52">
        <f>VLOOKUP(R13,State!$A$3:$AB$61,28,0)</f>
        <v>72846</v>
      </c>
      <c r="W13" s="74">
        <f>LARGE(State!AC$3:AC$61,12)</f>
        <v>0.59005159691228526</v>
      </c>
    </row>
    <row r="14" spans="1:23">
      <c r="A14" s="51">
        <v>13</v>
      </c>
      <c r="B14" s="73" t="str">
        <f>VLOOKUP(G14,State!Y$3:BK$61,39,0)</f>
        <v>New Jersey</v>
      </c>
      <c r="C14" s="51">
        <f>VLOOKUP(B14,State!$A$3:$B$61,2,0)</f>
        <v>142</v>
      </c>
      <c r="D14" s="52">
        <f>VLOOKUP(B14,State!$A$3:$C$61,3,0)</f>
        <v>896221</v>
      </c>
      <c r="E14" s="72" t="str">
        <f>IF(VLOOKUP(B14,State!$A$3:$M$61,13,0)=1,"•","")</f>
        <v>•</v>
      </c>
      <c r="F14" s="52">
        <f>VLOOKUP(B14,State!$A$3:$X$61,24,0)</f>
        <v>566247</v>
      </c>
      <c r="G14" s="74">
        <f>LARGE(State!Y$3:Y$61,13)</f>
        <v>0.63181625960561072</v>
      </c>
      <c r="I14" s="51">
        <v>13</v>
      </c>
      <c r="J14" s="73" t="str">
        <f>VLOOKUP(O14,State!AA$3:BK$45,37,0)</f>
        <v>Alabama</v>
      </c>
      <c r="K14" s="51">
        <f>VLOOKUP(J14,State!$A$3:$B$43,2,0)</f>
        <v>60</v>
      </c>
      <c r="L14" s="52">
        <f>VLOOKUP(J14,State!$A$3:$C$43,3,0)</f>
        <v>396851</v>
      </c>
      <c r="M14" s="72" t="str">
        <f>IF(VLOOKUP(J14,State!$A$3:$N$43,8,0)=1,"•","")</f>
        <v/>
      </c>
      <c r="N14" s="52">
        <f>VLOOKUP(J14,State!$A$3:$Z$43,26,0)</f>
        <v>0</v>
      </c>
      <c r="O14" s="74">
        <f>LARGE(State!AA$3:AA$61,13)</f>
        <v>0</v>
      </c>
      <c r="P14" s="74"/>
      <c r="Q14" s="51">
        <v>13</v>
      </c>
      <c r="R14" s="73" t="str">
        <f>VLOOKUP(W14,State!AC$3:BK$61,35,0)</f>
        <v>Nebraska</v>
      </c>
      <c r="S14" s="51">
        <f>VLOOKUP(R14,State!$A$3:$B$61,2,0)</f>
        <v>30</v>
      </c>
      <c r="T14" s="52">
        <f>VLOOKUP(R14,State!$A$3:$C$61,3,0)</f>
        <v>80436</v>
      </c>
      <c r="U14" s="72" t="str">
        <f>IF(VLOOKUP(R14,State!$A$3:$O$61,15,0)=1,"•","")</f>
        <v/>
      </c>
      <c r="V14" s="52">
        <f>VLOOKUP(R14,State!$A$3:$AB$61,28,0)</f>
        <v>37744</v>
      </c>
      <c r="W14" s="74">
        <f>LARGE(State!AC$3:AC$61,13)</f>
        <v>0.5714285714285714</v>
      </c>
    </row>
    <row r="15" spans="1:23">
      <c r="A15" s="51">
        <v>14</v>
      </c>
      <c r="B15" s="73" t="str">
        <f>VLOOKUP(G15,State!Y$3:BK$61,39,0)</f>
        <v>Maryland</v>
      </c>
      <c r="C15" s="51">
        <f>VLOOKUP(B15,State!$A$3:$B$61,2,0)</f>
        <v>118</v>
      </c>
      <c r="D15" s="52">
        <f>VLOOKUP(B15,State!$A$3:$C$61,3,0)</f>
        <v>916763</v>
      </c>
      <c r="E15" s="72" t="str">
        <f>IF(VLOOKUP(B15,State!$A$3:$M$61,13,0)=1,"•","")</f>
        <v>•</v>
      </c>
      <c r="F15" s="52">
        <f>VLOOKUP(B15,State!$A$3:$X$61,24,0)</f>
        <v>573242</v>
      </c>
      <c r="G15" s="74">
        <f>LARGE(State!Y$3:Y$61,14)</f>
        <v>0.62528919688076412</v>
      </c>
      <c r="I15" s="51">
        <v>14</v>
      </c>
      <c r="J15" s="73" t="str">
        <f>VLOOKUP(O15,State!AA$3:BK$45,37,0)</f>
        <v>Alabama</v>
      </c>
      <c r="K15" s="51">
        <f>VLOOKUP(J15,State!$A$3:$B$43,2,0)</f>
        <v>60</v>
      </c>
      <c r="L15" s="52">
        <f>VLOOKUP(J15,State!$A$3:$C$43,3,0)</f>
        <v>396851</v>
      </c>
      <c r="M15" s="72" t="str">
        <f>IF(VLOOKUP(J15,State!$A$3:$N$43,8,0)=1,"•","")</f>
        <v/>
      </c>
      <c r="N15" s="52">
        <f>VLOOKUP(J15,State!$A$3:$Z$43,26,0)</f>
        <v>0</v>
      </c>
      <c r="O15" s="74">
        <f>LARGE(State!AA$3:AA$61,14)</f>
        <v>0</v>
      </c>
      <c r="P15" s="74"/>
      <c r="Q15" s="51">
        <v>14</v>
      </c>
      <c r="R15" s="73" t="str">
        <f>VLOOKUP(W15,State!AC$3:BK$61,35,0)</f>
        <v>Wyoming</v>
      </c>
      <c r="S15" s="51">
        <f>VLOOKUP(R15,State!$A$3:$B$61,2,0)</f>
        <v>0</v>
      </c>
      <c r="T15" s="52">
        <f>VLOOKUP(R15,State!$A$3:$C$61,3,0)</f>
        <v>7265</v>
      </c>
      <c r="U15" s="72" t="str">
        <f>IF(VLOOKUP(R15,State!$A$3:$O$61,15,0)=1,"•","")</f>
        <v>•</v>
      </c>
      <c r="V15" s="52">
        <f>VLOOKUP(R15,State!$A$3:$AB$61,28,0)</f>
        <v>4122</v>
      </c>
      <c r="W15" s="74">
        <f>LARGE(State!AC$3:AC$61,14)</f>
        <v>0.56737783895388849</v>
      </c>
    </row>
    <row r="16" spans="1:23">
      <c r="A16" s="51">
        <v>15</v>
      </c>
      <c r="B16" s="73" t="str">
        <f>VLOOKUP(G16,State!Y$3:BK$61,39,0)</f>
        <v>Puerto Rico</v>
      </c>
      <c r="C16" s="51">
        <f>VLOOKUP(B16,State!$A$3:$B$61,2,0)</f>
        <v>67</v>
      </c>
      <c r="D16" s="52">
        <f>VLOOKUP(B16,State!$A$3:$C$61,3,0)</f>
        <v>89188</v>
      </c>
      <c r="E16" s="72" t="str">
        <f>IF(VLOOKUP(B16,State!$A$3:$M$61,13,0)=1,"•","")</f>
        <v>•</v>
      </c>
      <c r="F16" s="52">
        <f>VLOOKUP(B16,State!$A$3:$X$61,24,0)</f>
        <v>54839</v>
      </c>
      <c r="G16" s="74">
        <f>LARGE(State!Y$3:Y$61,15)</f>
        <v>0.6148697134143607</v>
      </c>
      <c r="I16" s="51">
        <v>15</v>
      </c>
      <c r="J16" s="73" t="str">
        <f>VLOOKUP(O16,State!AA$3:BK$45,37,0)</f>
        <v>Alabama</v>
      </c>
      <c r="K16" s="51">
        <f>VLOOKUP(J16,State!$A$3:$B$43,2,0)</f>
        <v>60</v>
      </c>
      <c r="L16" s="52">
        <f>VLOOKUP(J16,State!$A$3:$C$43,3,0)</f>
        <v>396851</v>
      </c>
      <c r="M16" s="72" t="str">
        <f>IF(VLOOKUP(J16,State!$A$3:$N$43,8,0)=1,"•","")</f>
        <v/>
      </c>
      <c r="N16" s="52">
        <f>VLOOKUP(J16,State!$A$3:$Z$43,26,0)</f>
        <v>0</v>
      </c>
      <c r="O16" s="74">
        <f>LARGE(State!AA$3:AA$61,15)</f>
        <v>0</v>
      </c>
      <c r="P16" s="74"/>
      <c r="Q16" s="51">
        <v>15</v>
      </c>
      <c r="R16" s="73" t="str">
        <f>VLOOKUP(W16,State!AC$3:BK$61,35,0)</f>
        <v>Wisconsin</v>
      </c>
      <c r="S16" s="51">
        <f>VLOOKUP(R16,State!$A$3:$B$61,2,0)</f>
        <v>96</v>
      </c>
      <c r="T16" s="52">
        <f>VLOOKUP(R16,State!$A$3:$C$61,3,0)</f>
        <v>1007600</v>
      </c>
      <c r="U16" s="72" t="str">
        <f>IF(VLOOKUP(R16,State!$A$3:$O$61,15,0)=1,"•","")</f>
        <v>•</v>
      </c>
      <c r="V16" s="52">
        <f>VLOOKUP(R16,State!$A$3:$AB$61,28,0)</f>
        <v>570192</v>
      </c>
      <c r="W16" s="74">
        <f>LARGE(State!AC$3:AC$61,15)</f>
        <v>0.56589122667725289</v>
      </c>
    </row>
    <row r="17" spans="1:23">
      <c r="A17" s="51">
        <v>16</v>
      </c>
      <c r="B17" s="73" t="str">
        <f>VLOOKUP(G17,State!Y$3:BK$61,39,0)</f>
        <v>Delaware</v>
      </c>
      <c r="C17" s="51">
        <f>VLOOKUP(B17,State!$A$3:$B$61,2,0)</f>
        <v>31</v>
      </c>
      <c r="D17" s="52">
        <f>VLOOKUP(B17,State!$A$3:$C$61,3,0)</f>
        <v>93640</v>
      </c>
      <c r="E17" s="72" t="str">
        <f>IF(VLOOKUP(B17,State!$A$3:$M$61,13,0)=1,"•","")</f>
        <v>•</v>
      </c>
      <c r="F17" s="52">
        <f>VLOOKUP(B17,State!$A$3:$X$61,24,0)</f>
        <v>55954</v>
      </c>
      <c r="G17" s="74">
        <f>LARGE(State!Y$3:Y$61,16)</f>
        <v>0.59754378470739</v>
      </c>
      <c r="I17" s="51">
        <v>16</v>
      </c>
      <c r="J17" s="73" t="str">
        <f>VLOOKUP(O17,State!AA$3:BK$45,37,0)</f>
        <v>Alabama</v>
      </c>
      <c r="K17" s="51">
        <f>VLOOKUP(J17,State!$A$3:$B$43,2,0)</f>
        <v>60</v>
      </c>
      <c r="L17" s="52">
        <f>VLOOKUP(J17,State!$A$3:$C$43,3,0)</f>
        <v>396851</v>
      </c>
      <c r="M17" s="72" t="str">
        <f>IF(VLOOKUP(J17,State!$A$3:$N$43,8,0)=1,"•","")</f>
        <v/>
      </c>
      <c r="N17" s="52">
        <f>VLOOKUP(J17,State!$A$3:$Z$43,26,0)</f>
        <v>0</v>
      </c>
      <c r="O17" s="74">
        <f>LARGE(State!AA$3:AA$61,16)</f>
        <v>0</v>
      </c>
      <c r="P17" s="74"/>
      <c r="Q17" s="51">
        <v>16</v>
      </c>
      <c r="R17" s="73" t="str">
        <f>VLOOKUP(W17,State!AC$3:BK$61,35,0)</f>
        <v>Oregon</v>
      </c>
      <c r="S17" s="51">
        <f>VLOOKUP(R17,State!$A$3:$B$61,2,0)</f>
        <v>73</v>
      </c>
      <c r="T17" s="52">
        <f>VLOOKUP(R17,State!$A$3:$C$61,3,0)</f>
        <v>641595</v>
      </c>
      <c r="U17" s="72" t="str">
        <f>IF(VLOOKUP(R17,State!$A$3:$O$61,15,0)=1,"•","")</f>
        <v>•</v>
      </c>
      <c r="V17" s="52">
        <f>VLOOKUP(R17,State!$A$3:$AB$61,28,0)</f>
        <v>360829</v>
      </c>
      <c r="W17" s="74">
        <f>LARGE(State!AC$3:AC$61,16)</f>
        <v>0.56239372189621184</v>
      </c>
    </row>
    <row r="18" spans="1:23">
      <c r="A18" s="51">
        <v>17</v>
      </c>
      <c r="B18" s="73" t="str">
        <f>VLOOKUP(G18,State!Y$3:BK$61,39,0)</f>
        <v>Guam</v>
      </c>
      <c r="C18" s="51">
        <f>VLOOKUP(B18,State!$A$3:$B$61,2,0)</f>
        <v>11</v>
      </c>
      <c r="D18" s="52">
        <f>VLOOKUP(B18,State!$A$3:$C$61,3,0)</f>
        <v>1305</v>
      </c>
      <c r="E18" s="72" t="str">
        <f>IF(VLOOKUP(B18,State!$A$3:$M$61,13,0)=1,"•","")</f>
        <v>•</v>
      </c>
      <c r="F18" s="52">
        <f>VLOOKUP(B18,State!$A$3:$X$61,24,0)</f>
        <v>777</v>
      </c>
      <c r="G18" s="74">
        <f>LARGE(State!Y$3:Y$61,17)</f>
        <v>0.59540229885057472</v>
      </c>
      <c r="I18" s="51">
        <v>17</v>
      </c>
      <c r="J18" s="73" t="str">
        <f>VLOOKUP(O18,State!AA$3:BK$45,37,0)</f>
        <v>Alabama</v>
      </c>
      <c r="K18" s="51">
        <f>VLOOKUP(J18,State!$A$3:$B$43,2,0)</f>
        <v>60</v>
      </c>
      <c r="L18" s="52">
        <f>VLOOKUP(J18,State!$A$3:$C$43,3,0)</f>
        <v>396851</v>
      </c>
      <c r="M18" s="72" t="str">
        <f>IF(VLOOKUP(J18,State!$A$3:$N$43,8,0)=1,"•","")</f>
        <v/>
      </c>
      <c r="N18" s="52">
        <f>VLOOKUP(J18,State!$A$3:$Z$43,26,0)</f>
        <v>0</v>
      </c>
      <c r="O18" s="74">
        <f>LARGE(State!AA$3:AA$61,17)</f>
        <v>0</v>
      </c>
      <c r="P18" s="74"/>
      <c r="Q18" s="51">
        <v>17</v>
      </c>
      <c r="R18" s="73" t="str">
        <f>VLOOKUP(W18,State!AC$3:BK$61,35,0)</f>
        <v>Rhode Island</v>
      </c>
      <c r="S18" s="51">
        <f>VLOOKUP(R18,State!$A$3:$B$61,2,0)</f>
        <v>33</v>
      </c>
      <c r="T18" s="52">
        <f>VLOOKUP(R18,State!$A$3:$C$61,3,0)</f>
        <v>122458</v>
      </c>
      <c r="U18" s="72" t="str">
        <f>IF(VLOOKUP(R18,State!$A$3:$O$61,15,0)=1,"•","")</f>
        <v>•</v>
      </c>
      <c r="V18" s="52">
        <f>VLOOKUP(R18,State!$A$3:$AB$61,28,0)</f>
        <v>66993</v>
      </c>
      <c r="W18" s="74">
        <f>LARGE(State!AC$3:AC$61,17)</f>
        <v>0.54706919923565633</v>
      </c>
    </row>
    <row r="19" spans="1:23">
      <c r="A19" s="51">
        <v>18</v>
      </c>
      <c r="B19" s="73" t="str">
        <f>VLOOKUP(G19,State!Y$3:BK$61,39,0)</f>
        <v>New York</v>
      </c>
      <c r="C19" s="51">
        <f>VLOOKUP(B19,State!$A$3:$B$61,2,0)</f>
        <v>291</v>
      </c>
      <c r="D19" s="52">
        <f>VLOOKUP(B19,State!$A$3:$C$61,3,0)</f>
        <v>1954236</v>
      </c>
      <c r="E19" s="72" t="str">
        <f>IF(VLOOKUP(B19,State!$A$3:$M$61,13,0)=1,"•","")</f>
        <v>•</v>
      </c>
      <c r="F19" s="52">
        <f>VLOOKUP(B19,State!$A$3:$X$61,24,0)</f>
        <v>1133980</v>
      </c>
      <c r="G19" s="74">
        <f>LARGE(State!Y$3:Y$61,18)</f>
        <v>0.58026768517210814</v>
      </c>
      <c r="I19" s="51">
        <v>18</v>
      </c>
      <c r="J19" s="73" t="str">
        <f>VLOOKUP(O19,State!AA$3:BK$45,37,0)</f>
        <v>Alabama</v>
      </c>
      <c r="K19" s="51">
        <f>VLOOKUP(J19,State!$A$3:$B$43,2,0)</f>
        <v>60</v>
      </c>
      <c r="L19" s="52">
        <f>VLOOKUP(J19,State!$A$3:$C$43,3,0)</f>
        <v>396851</v>
      </c>
      <c r="M19" s="72" t="str">
        <f>IF(VLOOKUP(J19,State!$A$3:$N$43,8,0)=1,"•","")</f>
        <v/>
      </c>
      <c r="N19" s="52">
        <f>VLOOKUP(J19,State!$A$3:$Z$43,26,0)</f>
        <v>0</v>
      </c>
      <c r="O19" s="74">
        <f>LARGE(State!AA$3:AA$61,18)</f>
        <v>0</v>
      </c>
      <c r="P19" s="74"/>
      <c r="Q19" s="51">
        <v>18</v>
      </c>
      <c r="R19" s="73" t="str">
        <f>VLOOKUP(W19,State!AC$3:BK$61,35,0)</f>
        <v>Indiana</v>
      </c>
      <c r="S19" s="51">
        <f>VLOOKUP(R19,State!$A$3:$B$61,2,0)</f>
        <v>92</v>
      </c>
      <c r="T19" s="52">
        <f>VLOOKUP(R19,State!$A$3:$C$61,3,0)</f>
        <v>638779</v>
      </c>
      <c r="U19" s="72" t="str">
        <f>IF(VLOOKUP(R19,State!$A$3:$O$61,15,0)=1,"•","")</f>
        <v>•</v>
      </c>
      <c r="V19" s="52">
        <f>VLOOKUP(R19,State!$A$3:$AB$61,28,0)</f>
        <v>335074</v>
      </c>
      <c r="W19" s="74">
        <f>LARGE(State!AC$3:AC$61,18)</f>
        <v>0.52455387544048881</v>
      </c>
    </row>
    <row r="20" spans="1:23">
      <c r="A20" s="51">
        <v>19</v>
      </c>
      <c r="B20" s="73" t="str">
        <f>VLOOKUP(G20,State!Y$3:BK$61,39,0)</f>
        <v>Arizona</v>
      </c>
      <c r="C20" s="51">
        <f>VLOOKUP(B20,State!$A$3:$B$61,2,0)</f>
        <v>85</v>
      </c>
      <c r="D20" s="52">
        <f>VLOOKUP(B20,State!$A$3:$C$61,3,0)</f>
        <v>466235</v>
      </c>
      <c r="E20" s="72" t="str">
        <f>IF(VLOOKUP(B20,State!$A$3:$M$61,13,0)=1,"•","")</f>
        <v>•</v>
      </c>
      <c r="F20" s="52">
        <f>VLOOKUP(B20,State!$A$3:$X$61,24,0)</f>
        <v>262459</v>
      </c>
      <c r="G20" s="74">
        <f>LARGE(State!Y$3:Y$61,19)</f>
        <v>0.56293285574871044</v>
      </c>
      <c r="I20" s="51">
        <v>19</v>
      </c>
      <c r="J20" s="73" t="str">
        <f>VLOOKUP(O20,State!AA$3:BK$45,37,0)</f>
        <v>Alabama</v>
      </c>
      <c r="K20" s="51">
        <f>VLOOKUP(J20,State!$A$3:$B$43,2,0)</f>
        <v>60</v>
      </c>
      <c r="L20" s="52">
        <f>VLOOKUP(J20,State!$A$3:$C$43,3,0)</f>
        <v>396851</v>
      </c>
      <c r="M20" s="72" t="str">
        <f>IF(VLOOKUP(J20,State!$A$3:$N$43,8,0)=1,"•","")</f>
        <v/>
      </c>
      <c r="N20" s="52">
        <f>VLOOKUP(J20,State!$A$3:$Z$43,26,0)</f>
        <v>0</v>
      </c>
      <c r="O20" s="74">
        <f>LARGE(State!AA$3:AA$61,19)</f>
        <v>0</v>
      </c>
      <c r="P20" s="74"/>
      <c r="Q20" s="51">
        <v>19</v>
      </c>
      <c r="R20" s="73" t="str">
        <f>VLOOKUP(W20,State!AC$3:BK$61,35,0)</f>
        <v>Oklahoma</v>
      </c>
      <c r="S20" s="51">
        <f>VLOOKUP(R20,State!$A$3:$B$61,2,0)</f>
        <v>42</v>
      </c>
      <c r="T20" s="52">
        <f>VLOOKUP(R20,State!$A$3:$C$61,3,0)</f>
        <v>335843</v>
      </c>
      <c r="U20" s="72" t="str">
        <f>IF(VLOOKUP(R20,State!$A$3:$O$61,15,0)=1,"•","")</f>
        <v>•</v>
      </c>
      <c r="V20" s="52">
        <f>VLOOKUP(R20,State!$A$3:$AB$61,28,0)</f>
        <v>174228</v>
      </c>
      <c r="W20" s="74">
        <f>LARGE(State!AC$3:AC$61,19)</f>
        <v>0.51877811953799846</v>
      </c>
    </row>
    <row r="21" spans="1:23">
      <c r="A21" s="51">
        <v>20</v>
      </c>
      <c r="B21" s="73" t="str">
        <f>VLOOKUP(G21,State!Y$3:BK$61,39,0)</f>
        <v>Ohio</v>
      </c>
      <c r="C21" s="51">
        <f>VLOOKUP(B21,State!$A$3:$B$61,2,0)</f>
        <v>159</v>
      </c>
      <c r="D21" s="52">
        <f>VLOOKUP(B21,State!$A$3:$C$61,3,0)</f>
        <v>1241478</v>
      </c>
      <c r="E21" s="72" t="str">
        <f>IF(VLOOKUP(B21,State!$A$3:$M$61,13,0)=1,"•","")</f>
        <v>•</v>
      </c>
      <c r="F21" s="52">
        <f>VLOOKUP(B21,State!$A$3:$X$61,24,0)</f>
        <v>696681</v>
      </c>
      <c r="G21" s="74">
        <f>LARGE(State!Y$3:Y$61,20)</f>
        <v>0.56117063693436375</v>
      </c>
      <c r="I21" s="51">
        <v>20</v>
      </c>
      <c r="J21" s="73" t="str">
        <f>VLOOKUP(O21,State!AA$3:BK$45,37,0)</f>
        <v>Alabama</v>
      </c>
      <c r="K21" s="51">
        <f>VLOOKUP(J21,State!$A$3:$B$43,2,0)</f>
        <v>60</v>
      </c>
      <c r="L21" s="52">
        <f>VLOOKUP(J21,State!$A$3:$C$43,3,0)</f>
        <v>396851</v>
      </c>
      <c r="M21" s="72" t="str">
        <f>IF(VLOOKUP(J21,State!$A$3:$N$43,8,0)=1,"•","")</f>
        <v/>
      </c>
      <c r="N21" s="52">
        <f>VLOOKUP(J21,State!$A$3:$Z$43,26,0)</f>
        <v>0</v>
      </c>
      <c r="O21" s="74">
        <f>LARGE(State!AA$3:AA$61,20)</f>
        <v>0</v>
      </c>
      <c r="P21" s="74"/>
      <c r="Q21" s="51">
        <v>20</v>
      </c>
      <c r="R21" s="73" t="str">
        <f>VLOOKUP(W21,State!AC$3:BK$61,35,0)</f>
        <v>Montana</v>
      </c>
      <c r="S21" s="51">
        <f>VLOOKUP(R21,State!$A$3:$B$61,2,0)</f>
        <v>27</v>
      </c>
      <c r="T21" s="52">
        <f>VLOOKUP(R21,State!$A$3:$C$61,3,0)</f>
        <v>126376</v>
      </c>
      <c r="U21" s="72" t="str">
        <f>IF(VLOOKUP(R21,State!$A$3:$O$61,15,0)=1,"•","")</f>
        <v>•</v>
      </c>
      <c r="V21" s="52">
        <f>VLOOKUP(R21,State!$A$3:$AB$61,28,0)</f>
        <v>65156</v>
      </c>
      <c r="W21" s="74">
        <f>LARGE(State!AC$3:AC$61,20)</f>
        <v>0.51557257707159587</v>
      </c>
    </row>
    <row r="22" spans="1:23">
      <c r="A22" s="51">
        <v>21</v>
      </c>
      <c r="B22" s="73" t="str">
        <f>VLOOKUP(G22,State!Y$3:BK$61,39,0)</f>
        <v>Pennsylvania</v>
      </c>
      <c r="C22" s="51">
        <f>VLOOKUP(B22,State!$A$3:$B$61,2,0)</f>
        <v>210</v>
      </c>
      <c r="D22" s="52">
        <f>VLOOKUP(B22,State!$A$3:$C$61,3,0)</f>
        <v>1681427</v>
      </c>
      <c r="E22" s="72" t="str">
        <f>IF(VLOOKUP(B22,State!$A$3:$M$61,13,0)=1,"•","")</f>
        <v>•</v>
      </c>
      <c r="F22" s="52">
        <f>VLOOKUP(B22,State!$A$3:$X$61,24,0)</f>
        <v>935107</v>
      </c>
      <c r="G22" s="74">
        <f>LARGE(State!Y$3:Y$61,21)</f>
        <v>0.55613892247477892</v>
      </c>
      <c r="I22" s="51">
        <v>21</v>
      </c>
      <c r="J22" s="73" t="str">
        <f>VLOOKUP(O22,State!AA$3:BK$45,37,0)</f>
        <v>Alabama</v>
      </c>
      <c r="K22" s="51">
        <f>VLOOKUP(J22,State!$A$3:$B$43,2,0)</f>
        <v>60</v>
      </c>
      <c r="L22" s="52">
        <f>VLOOKUP(J22,State!$A$3:$C$43,3,0)</f>
        <v>396851</v>
      </c>
      <c r="M22" s="72" t="str">
        <f>IF(VLOOKUP(J22,State!$A$3:$N$43,8,0)=1,"•","")</f>
        <v/>
      </c>
      <c r="N22" s="52">
        <f>VLOOKUP(J22,State!$A$3:$Z$43,26,0)</f>
        <v>0</v>
      </c>
      <c r="O22" s="74">
        <f>LARGE(State!AA$3:AA$61,21)</f>
        <v>0</v>
      </c>
      <c r="P22" s="74"/>
      <c r="Q22" s="51">
        <v>21</v>
      </c>
      <c r="R22" s="73" t="str">
        <f>VLOOKUP(W22,State!AC$3:BK$61,35,0)</f>
        <v>West Virginia</v>
      </c>
      <c r="S22" s="51">
        <f>VLOOKUP(R22,State!$A$3:$B$61,2,0)</f>
        <v>37</v>
      </c>
      <c r="T22" s="52">
        <f>VLOOKUP(R22,State!$A$3:$C$61,3,0)</f>
        <v>242539</v>
      </c>
      <c r="U22" s="72" t="str">
        <f>IF(VLOOKUP(R22,State!$A$3:$O$61,15,0)=1,"•","")</f>
        <v>•</v>
      </c>
      <c r="V22" s="52">
        <f>VLOOKUP(R22,State!$A$3:$AB$61,28,0)</f>
        <v>124700</v>
      </c>
      <c r="W22" s="74">
        <f>LARGE(State!AC$3:AC$61,21)</f>
        <v>0.51414411702860163</v>
      </c>
    </row>
    <row r="23" spans="1:23">
      <c r="A23" s="51">
        <v>22</v>
      </c>
      <c r="B23" s="73" t="str">
        <f>VLOOKUP(G23,State!Y$3:BK$61,39,0)</f>
        <v>Total (Primary)</v>
      </c>
      <c r="C23" s="51">
        <f>VLOOKUP(B23,State!$A$3:$B$61,2,0)</f>
        <v>4190</v>
      </c>
      <c r="D23" s="52">
        <f>VLOOKUP(B23,State!$A$3:$C$61,3,0)</f>
        <v>30895719</v>
      </c>
      <c r="E23" s="72" t="str">
        <f>IF(VLOOKUP(B23,State!$A$3:$M$61,13,0)=1,"•","")</f>
        <v>•</v>
      </c>
      <c r="F23" s="52">
        <f>VLOOKUP(B23,State!$A$3:$X$61,24,0)</f>
        <v>17174180</v>
      </c>
      <c r="G23" s="74">
        <f>LARGE(State!Y$3:Y$61,22)</f>
        <v>0.55587571857447304</v>
      </c>
      <c r="I23" s="51">
        <v>22</v>
      </c>
      <c r="J23" s="73" t="str">
        <f>VLOOKUP(O23,State!AA$3:BK$45,37,0)</f>
        <v>Alabama</v>
      </c>
      <c r="K23" s="51">
        <f>VLOOKUP(J23,State!$A$3:$B$43,2,0)</f>
        <v>60</v>
      </c>
      <c r="L23" s="52">
        <f>VLOOKUP(J23,State!$A$3:$C$43,3,0)</f>
        <v>396851</v>
      </c>
      <c r="M23" s="72" t="str">
        <f>IF(VLOOKUP(J23,State!$A$3:$N$43,8,0)=1,"•","")</f>
        <v/>
      </c>
      <c r="N23" s="52">
        <f>VLOOKUP(J23,State!$A$3:$Z$43,26,0)</f>
        <v>0</v>
      </c>
      <c r="O23" s="74">
        <f>LARGE(State!AA$3:AA$61,22)</f>
        <v>0</v>
      </c>
      <c r="P23" s="74"/>
      <c r="Q23" s="51">
        <v>22</v>
      </c>
      <c r="R23" s="73" t="str">
        <f>VLOOKUP(W23,State!AC$3:BK$61,35,0)</f>
        <v>Michigan</v>
      </c>
      <c r="S23" s="51">
        <f>VLOOKUP(R23,State!$A$3:$B$61,2,0)</f>
        <v>148</v>
      </c>
      <c r="T23" s="52">
        <f>VLOOKUP(R23,State!$A$3:$C$61,3,0)</f>
        <v>1205552</v>
      </c>
      <c r="U23" s="72" t="str">
        <f>IF(VLOOKUP(R23,State!$A$3:$O$61,15,0)=1,"•","")</f>
        <v>•</v>
      </c>
      <c r="V23" s="52">
        <f>VLOOKUP(R23,State!$A$3:$AB$61,28,0)</f>
        <v>598943</v>
      </c>
      <c r="W23" s="74">
        <f>LARGE(State!AC$3:AC$61,22)</f>
        <v>0.49682054361819317</v>
      </c>
    </row>
    <row r="24" spans="1:23">
      <c r="A24" s="51">
        <v>23</v>
      </c>
      <c r="B24" s="73" t="str">
        <f>VLOOKUP(G24,State!Y$3:BK$61,39,0)</f>
        <v>North Carolina</v>
      </c>
      <c r="C24" s="51">
        <f>VLOOKUP(B24,State!$A$3:$B$61,2,0)</f>
        <v>121</v>
      </c>
      <c r="D24" s="52">
        <f>VLOOKUP(B24,State!$A$3:$C$61,3,0)</f>
        <v>1142916</v>
      </c>
      <c r="E24" s="72" t="str">
        <f>IF(VLOOKUP(B24,State!$A$3:$M$61,13,0)=1,"•","")</f>
        <v>•</v>
      </c>
      <c r="F24" s="52">
        <f>VLOOKUP(B24,State!$A$3:$X$61,24,0)</f>
        <v>622915</v>
      </c>
      <c r="G24" s="74">
        <f>LARGE(State!Y$3:Y$61,23)</f>
        <v>0.54502255633834862</v>
      </c>
      <c r="I24" s="51">
        <v>23</v>
      </c>
      <c r="J24" s="73" t="str">
        <f>VLOOKUP(O24,State!AA$3:BK$45,37,0)</f>
        <v>Alabama</v>
      </c>
      <c r="K24" s="51">
        <f>VLOOKUP(J24,State!$A$3:$B$43,2,0)</f>
        <v>60</v>
      </c>
      <c r="L24" s="52">
        <f>VLOOKUP(J24,State!$A$3:$C$43,3,0)</f>
        <v>396851</v>
      </c>
      <c r="M24" s="72" t="str">
        <f>IF(VLOOKUP(J24,State!$A$3:$N$43,8,0)=1,"•","")</f>
        <v/>
      </c>
      <c r="N24" s="52">
        <f>VLOOKUP(J24,State!$A$3:$Z$43,26,0)</f>
        <v>0</v>
      </c>
      <c r="O24" s="74">
        <f>LARGE(State!AA$3:AA$61,23)</f>
        <v>0</v>
      </c>
      <c r="P24" s="74"/>
      <c r="Q24" s="51">
        <v>23</v>
      </c>
      <c r="R24" s="73" t="str">
        <f>VLOOKUP(W24,State!AC$3:BK$61,35,0)</f>
        <v>Iowa</v>
      </c>
      <c r="S24" s="51">
        <f>VLOOKUP(R24,State!$A$3:$B$61,2,0)</f>
        <v>54</v>
      </c>
      <c r="T24" s="52">
        <f>VLOOKUP(R24,State!$A$3:$C$61,3,0)</f>
        <v>140548</v>
      </c>
      <c r="U24" s="72" t="str">
        <f>IF(VLOOKUP(R24,State!$A$3:$O$61,15,0)=1,"•","")</f>
        <v/>
      </c>
      <c r="V24" s="52">
        <f>VLOOKUP(R24,State!$A$3:$AB$61,28,0)</f>
        <v>69692</v>
      </c>
      <c r="W24" s="74">
        <f>LARGE(State!AC$3:AC$61,23)</f>
        <v>0.49585906594188461</v>
      </c>
    </row>
    <row r="25" spans="1:23">
      <c r="A25" s="51">
        <v>24</v>
      </c>
      <c r="B25" s="73" t="str">
        <f>VLOOKUP(G25,State!Y$3:BK$61,39,0)</f>
        <v>Nebraska</v>
      </c>
      <c r="C25" s="51">
        <f>VLOOKUP(B25,State!$A$3:$B$61,2,0)</f>
        <v>30</v>
      </c>
      <c r="D25" s="52">
        <f>VLOOKUP(B25,State!$A$3:$C$61,3,0)</f>
        <v>80436</v>
      </c>
      <c r="E25" s="72" t="str">
        <f>IF(VLOOKUP(B25,State!$A$3:$M$61,13,0)=1,"•","")</f>
        <v>•</v>
      </c>
      <c r="F25" s="52">
        <f>VLOOKUP(B25,State!$A$3:$X$61,24,0)</f>
        <v>42692</v>
      </c>
      <c r="G25" s="74">
        <f>LARGE(State!Y$3:Y$61,24)</f>
        <v>0.53075737232085141</v>
      </c>
      <c r="I25" s="51">
        <v>24</v>
      </c>
      <c r="J25" s="73" t="str">
        <f>VLOOKUP(O25,State!AA$3:BK$45,37,0)</f>
        <v>Alabama</v>
      </c>
      <c r="K25" s="51">
        <f>VLOOKUP(J25,State!$A$3:$B$43,2,0)</f>
        <v>60</v>
      </c>
      <c r="L25" s="52">
        <f>VLOOKUP(J25,State!$A$3:$C$43,3,0)</f>
        <v>396851</v>
      </c>
      <c r="M25" s="72" t="str">
        <f>IF(VLOOKUP(J25,State!$A$3:$N$43,8,0)=1,"•","")</f>
        <v/>
      </c>
      <c r="N25" s="52">
        <f>VLOOKUP(J25,State!$A$3:$Z$43,26,0)</f>
        <v>0</v>
      </c>
      <c r="O25" s="74">
        <f>LARGE(State!AA$3:AA$61,24)</f>
        <v>0</v>
      </c>
      <c r="P25" s="74"/>
      <c r="Q25" s="51">
        <v>24</v>
      </c>
      <c r="R25" s="73" t="str">
        <f>VLOOKUP(W25,State!AC$3:BK$61,35,0)</f>
        <v>Missouri</v>
      </c>
      <c r="S25" s="51">
        <f>VLOOKUP(R25,State!$A$3:$B$61,2,0)</f>
        <v>84</v>
      </c>
      <c r="T25" s="52">
        <f>VLOOKUP(R25,State!$A$3:$C$61,3,0)</f>
        <v>629425</v>
      </c>
      <c r="U25" s="72" t="str">
        <f>IF(VLOOKUP(R25,State!$A$3:$O$61,15,0)=1,"•","")</f>
        <v/>
      </c>
      <c r="V25" s="52">
        <f>VLOOKUP(R25,State!$A$3:$AB$61,28,0)</f>
        <v>310711</v>
      </c>
      <c r="W25" s="74">
        <f>LARGE(State!AC$3:AC$61,24)</f>
        <v>0.49364261031894191</v>
      </c>
    </row>
    <row r="26" spans="1:23">
      <c r="A26" s="51">
        <v>25</v>
      </c>
      <c r="B26" s="73" t="str">
        <f>VLOOKUP(G26,State!Y$3:BK$61,39,0)</f>
        <v>California</v>
      </c>
      <c r="C26" s="51">
        <f>VLOOKUP(B26,State!$A$3:$B$61,2,0)</f>
        <v>546</v>
      </c>
      <c r="D26" s="52">
        <f>VLOOKUP(B26,State!$A$3:$C$61,3,0)</f>
        <v>5173338</v>
      </c>
      <c r="E26" s="72" t="str">
        <f>IF(VLOOKUP(B26,State!$A$3:$M$61,13,0)=1,"•","")</f>
        <v>•</v>
      </c>
      <c r="F26" s="52">
        <f>VLOOKUP(B26,State!$A$3:$X$61,24,0)</f>
        <v>2745302</v>
      </c>
      <c r="G26" s="74">
        <f>LARGE(State!Y$3:Y$61,25)</f>
        <v>0.53066356770038992</v>
      </c>
      <c r="I26" s="51">
        <v>25</v>
      </c>
      <c r="J26" s="73" t="str">
        <f>VLOOKUP(O26,State!AA$3:BK$45,37,0)</f>
        <v>Alabama</v>
      </c>
      <c r="K26" s="51">
        <f>VLOOKUP(J26,State!$A$3:$B$43,2,0)</f>
        <v>60</v>
      </c>
      <c r="L26" s="52">
        <f>VLOOKUP(J26,State!$A$3:$C$43,3,0)</f>
        <v>396851</v>
      </c>
      <c r="M26" s="72" t="str">
        <f>IF(VLOOKUP(J26,State!$A$3:$N$43,8,0)=1,"•","")</f>
        <v/>
      </c>
      <c r="N26" s="52">
        <f>VLOOKUP(J26,State!$A$3:$Z$43,26,0)</f>
        <v>0</v>
      </c>
      <c r="O26" s="74">
        <f>LARGE(State!AA$3:AA$61,25)</f>
        <v>0</v>
      </c>
      <c r="P26" s="74"/>
      <c r="Q26" s="51">
        <v>25</v>
      </c>
      <c r="R26" s="73" t="str">
        <f>VLOOKUP(W26,State!AC$3:BK$61,35,0)</f>
        <v>South Dakota</v>
      </c>
      <c r="S26" s="51">
        <f>VLOOKUP(R26,State!$A$3:$B$61,2,0)</f>
        <v>25</v>
      </c>
      <c r="T26" s="52">
        <f>VLOOKUP(R26,State!$A$3:$C$61,3,0)</f>
        <v>53006</v>
      </c>
      <c r="U26" s="72" t="str">
        <f>IF(VLOOKUP(R26,State!$A$3:$O$61,15,0)=1,"•","")</f>
        <v/>
      </c>
      <c r="V26" s="52">
        <f>VLOOKUP(R26,State!$A$3:$AB$61,28,0)</f>
        <v>25959</v>
      </c>
      <c r="W26" s="74">
        <f>LARGE(State!AC$3:AC$61,25)</f>
        <v>0.4897370109044259</v>
      </c>
    </row>
    <row r="27" spans="1:23">
      <c r="A27" s="51">
        <v>26</v>
      </c>
      <c r="B27" s="73" t="str">
        <f>VLOOKUP(G27,State!Y$3:BK$61,39,0)</f>
        <v>Nevada</v>
      </c>
      <c r="C27" s="51">
        <f>VLOOKUP(B27,State!$A$3:$B$61,2,0)</f>
        <v>43</v>
      </c>
      <c r="D27" s="52">
        <f>VLOOKUP(B27,State!$A$3:$C$61,3,0)</f>
        <v>12233</v>
      </c>
      <c r="E27" s="72" t="str">
        <f>IF(VLOOKUP(B27,State!$A$3:$M$61,13,0)=1,"•","")</f>
        <v>•</v>
      </c>
      <c r="F27" s="52">
        <f>VLOOKUP(B27,State!$A$3:$X$61,24,0)</f>
        <v>6440</v>
      </c>
      <c r="G27" s="74">
        <f>LARGE(State!Y$3:Y$61,26)</f>
        <v>0.52644486225782716</v>
      </c>
      <c r="I27" s="51">
        <v>26</v>
      </c>
      <c r="J27" s="73" t="str">
        <f>VLOOKUP(O27,State!AA$3:BK$45,37,0)</f>
        <v>Alabama</v>
      </c>
      <c r="K27" s="51">
        <f>VLOOKUP(J27,State!$A$3:$B$43,2,0)</f>
        <v>60</v>
      </c>
      <c r="L27" s="52">
        <f>VLOOKUP(J27,State!$A$3:$C$43,3,0)</f>
        <v>396851</v>
      </c>
      <c r="M27" s="72" t="str">
        <f>IF(VLOOKUP(J27,State!$A$3:$N$43,8,0)=1,"•","")</f>
        <v/>
      </c>
      <c r="N27" s="52">
        <f>VLOOKUP(J27,State!$A$3:$Z$43,26,0)</f>
        <v>0</v>
      </c>
      <c r="O27" s="74">
        <f>LARGE(State!AA$3:AA$61,26)</f>
        <v>0</v>
      </c>
      <c r="P27" s="74"/>
      <c r="Q27" s="51">
        <v>26</v>
      </c>
      <c r="R27" s="73" t="str">
        <f>VLOOKUP(W27,State!AC$3:BK$61,35,0)</f>
        <v>Illinois</v>
      </c>
      <c r="S27" s="51">
        <f>VLOOKUP(R27,State!$A$3:$B$61,2,0)</f>
        <v>182</v>
      </c>
      <c r="T27" s="52">
        <f>VLOOKUP(R27,State!$A$3:$C$61,3,0)</f>
        <v>2056047</v>
      </c>
      <c r="U27" s="72" t="str">
        <f>IF(VLOOKUP(R27,State!$A$3:$O$61,15,0)=1,"•","")</f>
        <v/>
      </c>
      <c r="V27" s="52">
        <f>VLOOKUP(R27,State!$A$3:$AB$61,28,0)</f>
        <v>999494</v>
      </c>
      <c r="W27" s="74">
        <f>LARGE(State!AC$3:AC$61,26)</f>
        <v>0.48612410124865824</v>
      </c>
    </row>
    <row r="28" spans="1:23">
      <c r="A28" s="51">
        <v>27</v>
      </c>
      <c r="B28" s="73" t="str">
        <f>VLOOKUP(G28,State!Y$3:BK$61,39,0)</f>
        <v>Washington</v>
      </c>
      <c r="C28" s="51">
        <f>VLOOKUP(B28,State!$A$3:$B$61,2,0)</f>
        <v>102</v>
      </c>
      <c r="D28" s="52">
        <f>VLOOKUP(B28,State!$A$3:$C$61,3,0)</f>
        <v>804715</v>
      </c>
      <c r="E28" s="72" t="str">
        <f>IF(VLOOKUP(B28,State!$A$3:$M$61,13,0)=1,"•","")</f>
        <v>•</v>
      </c>
      <c r="F28" s="52">
        <f>VLOOKUP(B28,State!$A$3:$X$61,24,0)</f>
        <v>420461</v>
      </c>
      <c r="G28" s="74">
        <f>LARGE(State!Y$3:Y$61,27)</f>
        <v>0.52249678457590576</v>
      </c>
      <c r="I28" s="51">
        <v>27</v>
      </c>
      <c r="J28" s="73" t="str">
        <f>VLOOKUP(O28,State!AA$3:BK$45,37,0)</f>
        <v>Alabama</v>
      </c>
      <c r="K28" s="51">
        <f>VLOOKUP(J28,State!$A$3:$B$43,2,0)</f>
        <v>60</v>
      </c>
      <c r="L28" s="52">
        <f>VLOOKUP(J28,State!$A$3:$C$43,3,0)</f>
        <v>396851</v>
      </c>
      <c r="M28" s="72" t="str">
        <f>IF(VLOOKUP(J28,State!$A$3:$N$43,8,0)=1,"•","")</f>
        <v/>
      </c>
      <c r="N28" s="52">
        <f>VLOOKUP(J28,State!$A$3:$Z$43,26,0)</f>
        <v>0</v>
      </c>
      <c r="O28" s="74">
        <f>LARGE(State!AA$3:AA$61,27)</f>
        <v>0</v>
      </c>
      <c r="P28" s="74"/>
      <c r="Q28" s="51">
        <v>27</v>
      </c>
      <c r="R28" s="73" t="str">
        <f>VLOOKUP(W28,State!AC$3:BK$61,35,0)</f>
        <v>Massachusetts</v>
      </c>
      <c r="S28" s="51">
        <f>VLOOKUP(R28,State!$A$3:$B$61,2,0)</f>
        <v>116</v>
      </c>
      <c r="T28" s="52">
        <f>VLOOKUP(R28,State!$A$3:$C$61,3,0)</f>
        <v>1215970</v>
      </c>
      <c r="U28" s="72" t="str">
        <f>IF(VLOOKUP(R28,State!$A$3:$O$61,15,0)=1,"•","")</f>
        <v/>
      </c>
      <c r="V28" s="52">
        <f>VLOOKUP(R28,State!$A$3:$AB$61,28,0)</f>
        <v>589803</v>
      </c>
      <c r="W28" s="74">
        <f>LARGE(State!AC$3:AC$61,27)</f>
        <v>0.48504732847027476</v>
      </c>
    </row>
    <row r="29" spans="1:23">
      <c r="A29" s="51">
        <v>28</v>
      </c>
      <c r="B29" s="73" t="str">
        <f>VLOOKUP(G29,State!Y$3:BK$61,39,0)</f>
        <v>Connecticut</v>
      </c>
      <c r="C29" s="51">
        <f>VLOOKUP(B29,State!$A$3:$B$61,2,0)</f>
        <v>70</v>
      </c>
      <c r="D29" s="52">
        <f>VLOOKUP(B29,State!$A$3:$C$61,3,0)</f>
        <v>328255</v>
      </c>
      <c r="E29" s="72" t="str">
        <f>IF(VLOOKUP(B29,State!$A$3:$M$61,13,0)=1,"•","")</f>
        <v>•</v>
      </c>
      <c r="F29" s="52">
        <f>VLOOKUP(B29,State!$A$3:$X$61,24,0)</f>
        <v>170045</v>
      </c>
      <c r="G29" s="74">
        <f>LARGE(State!Y$3:Y$61,28)</f>
        <v>0.51802714353170554</v>
      </c>
      <c r="I29" s="51">
        <v>28</v>
      </c>
      <c r="J29" s="73" t="str">
        <f>VLOOKUP(O29,State!AA$3:BK$45,37,0)</f>
        <v>Alabama</v>
      </c>
      <c r="K29" s="51">
        <f>VLOOKUP(J29,State!$A$3:$B$43,2,0)</f>
        <v>60</v>
      </c>
      <c r="L29" s="52">
        <f>VLOOKUP(J29,State!$A$3:$C$43,3,0)</f>
        <v>396851</v>
      </c>
      <c r="M29" s="72" t="str">
        <f>IF(VLOOKUP(J29,State!$A$3:$N$43,8,0)=1,"•","")</f>
        <v/>
      </c>
      <c r="N29" s="52">
        <f>VLOOKUP(J29,State!$A$3:$Z$43,26,0)</f>
        <v>0</v>
      </c>
      <c r="O29" s="74">
        <f>LARGE(State!AA$3:AA$61,28)</f>
        <v>0</v>
      </c>
      <c r="P29" s="74"/>
      <c r="Q29" s="51">
        <v>28</v>
      </c>
      <c r="R29" s="73" t="str">
        <f>VLOOKUP(W29,State!AC$3:BK$61,35,0)</f>
        <v>New Mexico</v>
      </c>
      <c r="S29" s="51">
        <f>VLOOKUP(R29,State!$A$3:$B$61,2,0)</f>
        <v>43</v>
      </c>
      <c r="T29" s="52">
        <f>VLOOKUP(R29,State!$A$3:$C$61,3,0)</f>
        <v>216075</v>
      </c>
      <c r="U29" s="72" t="str">
        <f>IF(VLOOKUP(R29,State!$A$3:$O$61,15,0)=1,"•","")</f>
        <v/>
      </c>
      <c r="V29" s="52">
        <f>VLOOKUP(R29,State!$A$3:$AB$61,28,0)</f>
        <v>104741</v>
      </c>
      <c r="W29" s="74">
        <f>LARGE(State!AC$3:AC$61,28)</f>
        <v>0.48474372324424392</v>
      </c>
    </row>
    <row r="30" spans="1:23">
      <c r="A30" s="51">
        <v>29</v>
      </c>
      <c r="B30" s="73" t="str">
        <f>VLOOKUP(G30,State!Y$3:BK$61,39,0)</f>
        <v>New Mexico</v>
      </c>
      <c r="C30" s="51">
        <f>VLOOKUP(B30,State!$A$3:$B$61,2,0)</f>
        <v>43</v>
      </c>
      <c r="D30" s="52">
        <f>VLOOKUP(B30,State!$A$3:$C$61,3,0)</f>
        <v>216075</v>
      </c>
      <c r="E30" s="72" t="str">
        <f>IF(VLOOKUP(B30,State!$A$3:$M$61,13,0)=1,"•","")</f>
        <v>•</v>
      </c>
      <c r="F30" s="52">
        <f>VLOOKUP(B30,State!$A$3:$X$61,24,0)</f>
        <v>111334</v>
      </c>
      <c r="G30" s="74">
        <f>LARGE(State!Y$3:Y$61,29)</f>
        <v>0.51525627675575614</v>
      </c>
      <c r="I30" s="51">
        <v>29</v>
      </c>
      <c r="J30" s="73" t="str">
        <f>VLOOKUP(O30,State!AA$3:BK$45,37,0)</f>
        <v>Alabama</v>
      </c>
      <c r="K30" s="51">
        <f>VLOOKUP(J30,State!$A$3:$B$43,2,0)</f>
        <v>60</v>
      </c>
      <c r="L30" s="52">
        <f>VLOOKUP(J30,State!$A$3:$C$43,3,0)</f>
        <v>396851</v>
      </c>
      <c r="M30" s="72" t="str">
        <f>IF(VLOOKUP(J30,State!$A$3:$N$43,8,0)=1,"•","")</f>
        <v/>
      </c>
      <c r="N30" s="52">
        <f>VLOOKUP(J30,State!$A$3:$Z$43,26,0)</f>
        <v>0</v>
      </c>
      <c r="O30" s="74">
        <f>LARGE(State!AA$3:AA$61,29)</f>
        <v>0</v>
      </c>
      <c r="P30" s="74"/>
      <c r="Q30" s="51">
        <v>29</v>
      </c>
      <c r="R30" s="73" t="str">
        <f>VLOOKUP(W30,State!AC$3:BK$61,35,0)</f>
        <v>Washington</v>
      </c>
      <c r="S30" s="51">
        <f>VLOOKUP(R30,State!$A$3:$B$61,2,0)</f>
        <v>102</v>
      </c>
      <c r="T30" s="52">
        <f>VLOOKUP(R30,State!$A$3:$C$61,3,0)</f>
        <v>804715</v>
      </c>
      <c r="U30" s="72" t="str">
        <f>IF(VLOOKUP(R30,State!$A$3:$O$61,15,0)=1,"•","")</f>
        <v/>
      </c>
      <c r="V30" s="52">
        <f>VLOOKUP(R30,State!$A$3:$AB$61,28,0)</f>
        <v>382293</v>
      </c>
      <c r="W30" s="74">
        <f>LARGE(State!AC$3:AC$61,29)</f>
        <v>0.47506632783034985</v>
      </c>
    </row>
    <row r="31" spans="1:23">
      <c r="A31" s="51">
        <v>30</v>
      </c>
      <c r="B31" s="73" t="str">
        <f>VLOOKUP(G31,State!Y$3:BK$61,39,0)</f>
        <v>South Dakota</v>
      </c>
      <c r="C31" s="51">
        <f>VLOOKUP(B31,State!$A$3:$B$61,2,0)</f>
        <v>25</v>
      </c>
      <c r="D31" s="52">
        <f>VLOOKUP(B31,State!$A$3:$C$61,3,0)</f>
        <v>53006</v>
      </c>
      <c r="E31" s="72" t="str">
        <f>IF(VLOOKUP(B31,State!$A$3:$M$61,13,0)=1,"•","")</f>
        <v>•</v>
      </c>
      <c r="F31" s="52">
        <f>VLOOKUP(B31,State!$A$3:$X$61,24,0)</f>
        <v>27047</v>
      </c>
      <c r="G31" s="74">
        <f>LARGE(State!Y$3:Y$61,30)</f>
        <v>0.5102629890955741</v>
      </c>
      <c r="I31" s="51">
        <v>30</v>
      </c>
      <c r="J31" s="73" t="str">
        <f>VLOOKUP(O31,State!AA$3:BK$45,37,0)</f>
        <v>Alabama</v>
      </c>
      <c r="K31" s="51">
        <f>VLOOKUP(J31,State!$A$3:$B$43,2,0)</f>
        <v>60</v>
      </c>
      <c r="L31" s="52">
        <f>VLOOKUP(J31,State!$A$3:$C$43,3,0)</f>
        <v>396851</v>
      </c>
      <c r="M31" s="72" t="str">
        <f>IF(VLOOKUP(J31,State!$A$3:$N$43,8,0)=1,"•","")</f>
        <v/>
      </c>
      <c r="N31" s="52">
        <f>VLOOKUP(J31,State!$A$3:$Z$43,26,0)</f>
        <v>0</v>
      </c>
      <c r="O31" s="74">
        <f>LARGE(State!AA$3:AA$61,30)</f>
        <v>0</v>
      </c>
      <c r="P31" s="74"/>
      <c r="Q31" s="51">
        <v>30</v>
      </c>
      <c r="R31" s="73" t="str">
        <f>VLOOKUP(W31,State!AC$3:BK$61,35,0)</f>
        <v>Nevada</v>
      </c>
      <c r="S31" s="51">
        <f>VLOOKUP(R31,State!$A$3:$B$61,2,0)</f>
        <v>43</v>
      </c>
      <c r="T31" s="52">
        <f>VLOOKUP(R31,State!$A$3:$C$61,3,0)</f>
        <v>12233</v>
      </c>
      <c r="U31" s="72" t="str">
        <f>IF(VLOOKUP(R31,State!$A$3:$O$61,15,0)=1,"•","")</f>
        <v/>
      </c>
      <c r="V31" s="52">
        <f>VLOOKUP(R31,State!$A$3:$AB$61,28,0)</f>
        <v>5785</v>
      </c>
      <c r="W31" s="74">
        <f>LARGE(State!AC$3:AC$61,30)</f>
        <v>0.47290116896918172</v>
      </c>
    </row>
    <row r="32" spans="1:23">
      <c r="A32" s="51">
        <v>31</v>
      </c>
      <c r="B32" s="73" t="str">
        <f>VLOOKUP(G32,State!Y$3:BK$61,39,0)</f>
        <v>Illinois</v>
      </c>
      <c r="C32" s="51">
        <f>VLOOKUP(B32,State!$A$3:$B$61,2,0)</f>
        <v>182</v>
      </c>
      <c r="D32" s="52">
        <f>VLOOKUP(B32,State!$A$3:$C$61,3,0)</f>
        <v>2056047</v>
      </c>
      <c r="E32" s="72" t="str">
        <f>IF(VLOOKUP(B32,State!$A$3:$M$61,13,0)=1,"•","")</f>
        <v>•</v>
      </c>
      <c r="F32" s="52">
        <f>VLOOKUP(B32,State!$A$3:$X$61,24,0)</f>
        <v>1039555</v>
      </c>
      <c r="G32" s="74">
        <f>LARGE(State!Y$3:Y$61,31)</f>
        <v>0.50560857801402403</v>
      </c>
      <c r="I32" s="51">
        <v>31</v>
      </c>
      <c r="J32" s="73" t="str">
        <f>VLOOKUP(O32,State!AA$3:BK$45,37,0)</f>
        <v>Alabama</v>
      </c>
      <c r="K32" s="51">
        <f>VLOOKUP(J32,State!$A$3:$B$43,2,0)</f>
        <v>60</v>
      </c>
      <c r="L32" s="52">
        <f>VLOOKUP(J32,State!$A$3:$C$43,3,0)</f>
        <v>396851</v>
      </c>
      <c r="M32" s="72" t="str">
        <f>IF(VLOOKUP(J32,State!$A$3:$N$43,8,0)=1,"•","")</f>
        <v/>
      </c>
      <c r="N32" s="52">
        <f>VLOOKUP(J32,State!$A$3:$Z$43,26,0)</f>
        <v>0</v>
      </c>
      <c r="O32" s="74">
        <f>LARGE(State!AA$3:AA$61,31)</f>
        <v>0</v>
      </c>
      <c r="P32" s="74"/>
      <c r="Q32" s="51">
        <v>31</v>
      </c>
      <c r="R32" s="73" t="str">
        <f>VLOOKUP(W32,State!AC$3:BK$61,35,0)</f>
        <v>Nebraska</v>
      </c>
      <c r="S32" s="51">
        <f>VLOOKUP(R32,State!$A$3:$B$61,2,0)</f>
        <v>30</v>
      </c>
      <c r="T32" s="52">
        <f>VLOOKUP(R32,State!$A$3:$C$61,3,0)</f>
        <v>80436</v>
      </c>
      <c r="U32" s="72" t="str">
        <f>IF(VLOOKUP(R32,State!$A$3:$O$61,15,0)=1,"•","")</f>
        <v/>
      </c>
      <c r="V32" s="52">
        <f>VLOOKUP(R32,State!$A$3:$AB$61,28,0)</f>
        <v>37744</v>
      </c>
      <c r="W32" s="74">
        <f>LARGE(State!AC$3:AC$61,31)</f>
        <v>0.46924262767914865</v>
      </c>
    </row>
    <row r="33" spans="1:23">
      <c r="A33" s="51">
        <v>32</v>
      </c>
      <c r="B33" s="73" t="str">
        <f>VLOOKUP(G33,State!Y$3:BK$61,39,0)</f>
        <v>Massachusetts</v>
      </c>
      <c r="C33" s="51">
        <f>VLOOKUP(B33,State!$A$3:$B$61,2,0)</f>
        <v>116</v>
      </c>
      <c r="D33" s="52">
        <f>VLOOKUP(B33,State!$A$3:$C$61,3,0)</f>
        <v>1215970</v>
      </c>
      <c r="E33" s="72" t="str">
        <f>IF(VLOOKUP(B33,State!$A$3:$M$61,13,0)=1,"•","")</f>
        <v>•</v>
      </c>
      <c r="F33" s="52">
        <f>VLOOKUP(B33,State!$A$3:$X$61,24,0)</f>
        <v>606822</v>
      </c>
      <c r="G33" s="74">
        <f>LARGE(State!Y$3:Y$61,32)</f>
        <v>0.49904356192998184</v>
      </c>
      <c r="I33" s="51">
        <v>32</v>
      </c>
      <c r="J33" s="73" t="str">
        <f>VLOOKUP(O33,State!AA$3:BK$45,37,0)</f>
        <v>Alabama</v>
      </c>
      <c r="K33" s="51">
        <f>VLOOKUP(J33,State!$A$3:$B$43,2,0)</f>
        <v>60</v>
      </c>
      <c r="L33" s="52">
        <f>VLOOKUP(J33,State!$A$3:$C$43,3,0)</f>
        <v>396851</v>
      </c>
      <c r="M33" s="72" t="str">
        <f>IF(VLOOKUP(J33,State!$A$3:$N$43,8,0)=1,"•","")</f>
        <v/>
      </c>
      <c r="N33" s="52">
        <f>VLOOKUP(J33,State!$A$3:$Z$43,26,0)</f>
        <v>0</v>
      </c>
      <c r="O33" s="74">
        <f>LARGE(State!AA$3:AA$61,32)</f>
        <v>0</v>
      </c>
      <c r="P33" s="74"/>
      <c r="Q33" s="51">
        <v>32</v>
      </c>
      <c r="R33" s="73" t="str">
        <f>VLOOKUP(W33,State!AC$3:BK$61,35,0)</f>
        <v>Connecticut</v>
      </c>
      <c r="S33" s="51">
        <f>VLOOKUP(R33,State!$A$3:$B$61,2,0)</f>
        <v>70</v>
      </c>
      <c r="T33" s="52">
        <f>VLOOKUP(R33,State!$A$3:$C$61,3,0)</f>
        <v>328255</v>
      </c>
      <c r="U33" s="72" t="str">
        <f>IF(VLOOKUP(R33,State!$A$3:$O$61,15,0)=1,"•","")</f>
        <v/>
      </c>
      <c r="V33" s="52">
        <f>VLOOKUP(R33,State!$A$3:$AB$61,28,0)</f>
        <v>152379</v>
      </c>
      <c r="W33" s="74">
        <f>LARGE(State!AC$3:AC$61,32)</f>
        <v>0.46420922758221506</v>
      </c>
    </row>
    <row r="34" spans="1:23">
      <c r="A34" s="51">
        <v>33</v>
      </c>
      <c r="B34" s="73" t="str">
        <f>VLOOKUP(G34,State!Y$3:BK$61,39,0)</f>
        <v>Iowa</v>
      </c>
      <c r="C34" s="51">
        <f>VLOOKUP(B34,State!$A$3:$B$61,2,0)</f>
        <v>54</v>
      </c>
      <c r="D34" s="52">
        <f>VLOOKUP(B34,State!$A$3:$C$61,3,0)</f>
        <v>140548</v>
      </c>
      <c r="E34" s="72" t="str">
        <f>IF(VLOOKUP(B34,State!$A$3:$M$61,13,0)=1,"•","")</f>
        <v>•</v>
      </c>
      <c r="F34" s="52">
        <f>VLOOKUP(B34,State!$A$3:$X$61,24,0)</f>
        <v>70047</v>
      </c>
      <c r="G34" s="74">
        <f>LARGE(State!Y$3:Y$61,33)</f>
        <v>0.49838489341719555</v>
      </c>
      <c r="I34" s="51">
        <v>33</v>
      </c>
      <c r="J34" s="73" t="str">
        <f>VLOOKUP(O34,State!AA$3:BK$45,37,0)</f>
        <v>Alabama</v>
      </c>
      <c r="K34" s="51">
        <f>VLOOKUP(J34,State!$A$3:$B$43,2,0)</f>
        <v>60</v>
      </c>
      <c r="L34" s="52">
        <f>VLOOKUP(J34,State!$A$3:$C$43,3,0)</f>
        <v>396851</v>
      </c>
      <c r="M34" s="72" t="str">
        <f>IF(VLOOKUP(J34,State!$A$3:$N$43,8,0)=1,"•","")</f>
        <v/>
      </c>
      <c r="N34" s="52">
        <f>VLOOKUP(J34,State!$A$3:$Z$43,26,0)</f>
        <v>0</v>
      </c>
      <c r="O34" s="74">
        <f>LARGE(State!AA$3:AA$61,33)</f>
        <v>0</v>
      </c>
      <c r="P34" s="74"/>
      <c r="Q34" s="51">
        <v>33</v>
      </c>
      <c r="R34" s="73" t="str">
        <f>VLOOKUP(W34,State!AC$3:BK$61,35,0)</f>
        <v>Kentucky</v>
      </c>
      <c r="S34" s="51">
        <f>VLOOKUP(R34,State!$A$3:$B$61,2,0)</f>
        <v>61</v>
      </c>
      <c r="T34" s="52">
        <f>VLOOKUP(R34,State!$A$3:$C$61,3,0)</f>
        <v>454565</v>
      </c>
      <c r="U34" s="72" t="str">
        <f>IF(VLOOKUP(R34,State!$A$3:$O$61,15,0)=1,"•","")</f>
        <v/>
      </c>
      <c r="V34" s="52">
        <f>VLOOKUP(R34,State!$A$3:$AB$61,28,0)</f>
        <v>210623</v>
      </c>
      <c r="W34" s="74">
        <f>LARGE(State!AC$3:AC$61,33)</f>
        <v>0.46335067592093537</v>
      </c>
    </row>
    <row r="35" spans="1:23">
      <c r="A35" s="51">
        <v>34</v>
      </c>
      <c r="B35" s="73" t="str">
        <f>VLOOKUP(G35,State!Y$3:BK$61,39,0)</f>
        <v>Missouri</v>
      </c>
      <c r="C35" s="51">
        <f>VLOOKUP(B35,State!$A$3:$B$61,2,0)</f>
        <v>84</v>
      </c>
      <c r="D35" s="52">
        <f>VLOOKUP(B35,State!$A$3:$C$61,3,0)</f>
        <v>629425</v>
      </c>
      <c r="E35" s="72" t="str">
        <f>IF(VLOOKUP(B35,State!$A$3:$M$61,13,0)=1,"•","")</f>
        <v>•</v>
      </c>
      <c r="F35" s="52">
        <f>VLOOKUP(B35,State!$A$3:$X$61,24,0)</f>
        <v>312285</v>
      </c>
      <c r="G35" s="74">
        <f>LARGE(State!Y$3:Y$61,34)</f>
        <v>0.49614330539778367</v>
      </c>
      <c r="I35" s="51">
        <v>34</v>
      </c>
      <c r="J35" s="73" t="str">
        <f>VLOOKUP(O35,State!AA$3:BK$45,37,0)</f>
        <v>Alabama</v>
      </c>
      <c r="K35" s="51">
        <f>VLOOKUP(J35,State!$A$3:$B$43,2,0)</f>
        <v>60</v>
      </c>
      <c r="L35" s="52">
        <f>VLOOKUP(J35,State!$A$3:$C$43,3,0)</f>
        <v>396851</v>
      </c>
      <c r="M35" s="72" t="str">
        <f>IF(VLOOKUP(J35,State!$A$3:$N$43,8,0)=1,"•","")</f>
        <v/>
      </c>
      <c r="N35" s="52">
        <f>VLOOKUP(J35,State!$A$3:$Z$43,26,0)</f>
        <v>0</v>
      </c>
      <c r="O35" s="74">
        <f>LARGE(State!AA$3:AA$61,34)</f>
        <v>0</v>
      </c>
      <c r="P35" s="74"/>
      <c r="Q35" s="51">
        <v>34</v>
      </c>
      <c r="R35" s="73" t="str">
        <f>VLOOKUP(W35,State!AC$3:BK$61,35,0)</f>
        <v>California</v>
      </c>
      <c r="S35" s="51">
        <f>VLOOKUP(R35,State!$A$3:$B$61,2,0)</f>
        <v>546</v>
      </c>
      <c r="T35" s="52">
        <f>VLOOKUP(R35,State!$A$3:$C$61,3,0)</f>
        <v>5173338</v>
      </c>
      <c r="U35" s="72" t="str">
        <f>IF(VLOOKUP(R35,State!$A$3:$O$61,15,0)=1,"•","")</f>
        <v/>
      </c>
      <c r="V35" s="52">
        <f>VLOOKUP(R35,State!$A$3:$AB$61,28,0)</f>
        <v>2381722</v>
      </c>
      <c r="W35" s="74">
        <f>LARGE(State!AC$3:AC$61,34)</f>
        <v>0.4603839919216568</v>
      </c>
    </row>
    <row r="36" spans="1:23">
      <c r="A36" s="51">
        <v>35</v>
      </c>
      <c r="B36" s="73" t="str">
        <f>VLOOKUP(G36,State!Y$3:BK$61,39,0)</f>
        <v>Michigan</v>
      </c>
      <c r="C36" s="51">
        <f>VLOOKUP(B36,State!$A$3:$B$61,2,0)</f>
        <v>148</v>
      </c>
      <c r="D36" s="52">
        <f>VLOOKUP(B36,State!$A$3:$C$61,3,0)</f>
        <v>1205552</v>
      </c>
      <c r="E36" s="72" t="str">
        <f>IF(VLOOKUP(B36,State!$A$3:$M$61,13,0)=1,"•","")</f>
        <v/>
      </c>
      <c r="F36" s="52">
        <f>VLOOKUP(B36,State!$A$3:$X$61,24,0)</f>
        <v>581775</v>
      </c>
      <c r="G36" s="74">
        <f>LARGE(State!Y$3:Y$61,35)</f>
        <v>0.48257976429054905</v>
      </c>
      <c r="I36" s="51">
        <v>35</v>
      </c>
      <c r="J36" s="73" t="str">
        <f>VLOOKUP(O36,State!AA$3:BK$45,37,0)</f>
        <v>Alabama</v>
      </c>
      <c r="K36" s="51">
        <f>VLOOKUP(J36,State!$A$3:$B$43,2,0)</f>
        <v>60</v>
      </c>
      <c r="L36" s="52">
        <f>VLOOKUP(J36,State!$A$3:$C$43,3,0)</f>
        <v>396851</v>
      </c>
      <c r="M36" s="72" t="str">
        <f>IF(VLOOKUP(J36,State!$A$3:$N$43,8,0)=1,"•","")</f>
        <v/>
      </c>
      <c r="N36" s="52">
        <f>VLOOKUP(J36,State!$A$3:$Z$43,26,0)</f>
        <v>0</v>
      </c>
      <c r="O36" s="74">
        <f>LARGE(State!AA$3:AA$61,35)</f>
        <v>0</v>
      </c>
      <c r="P36" s="74"/>
      <c r="Q36" s="51">
        <v>35</v>
      </c>
      <c r="R36" s="73" t="str">
        <f>VLOOKUP(W36,State!AC$3:BK$61,35,0)</f>
        <v>Pennsylvania</v>
      </c>
      <c r="S36" s="51">
        <f>VLOOKUP(R36,State!$A$3:$B$61,2,0)</f>
        <v>210</v>
      </c>
      <c r="T36" s="52">
        <f>VLOOKUP(R36,State!$A$3:$C$61,3,0)</f>
        <v>1681427</v>
      </c>
      <c r="U36" s="72" t="str">
        <f>IF(VLOOKUP(R36,State!$A$3:$O$61,15,0)=1,"•","")</f>
        <v/>
      </c>
      <c r="V36" s="52">
        <f>VLOOKUP(R36,State!$A$3:$AB$61,28,0)</f>
        <v>731881</v>
      </c>
      <c r="W36" s="74">
        <f>LARGE(State!AC$3:AC$61,35)</f>
        <v>0.4352737288029751</v>
      </c>
    </row>
    <row r="37" spans="1:23">
      <c r="A37" s="51">
        <v>36</v>
      </c>
      <c r="B37" s="73" t="str">
        <f>VLOOKUP(G37,State!Y$3:BK$61,39,0)</f>
        <v>Indiana</v>
      </c>
      <c r="C37" s="51">
        <f>VLOOKUP(B37,State!$A$3:$B$61,2,0)</f>
        <v>92</v>
      </c>
      <c r="D37" s="52">
        <f>VLOOKUP(B37,State!$A$3:$C$61,3,0)</f>
        <v>638779</v>
      </c>
      <c r="E37" s="72" t="str">
        <f>IF(VLOOKUP(B37,State!$A$3:$M$61,13,0)=1,"•","")</f>
        <v/>
      </c>
      <c r="F37" s="52">
        <f>VLOOKUP(B37,State!$A$3:$X$61,24,0)</f>
        <v>303705</v>
      </c>
      <c r="G37" s="74">
        <f>LARGE(State!Y$3:Y$61,36)</f>
        <v>0.47544612455951119</v>
      </c>
      <c r="I37" s="51">
        <v>36</v>
      </c>
      <c r="J37" s="73" t="str">
        <f>VLOOKUP(O37,State!AA$3:BK$45,37,0)</f>
        <v>Alabama</v>
      </c>
      <c r="K37" s="51">
        <f>VLOOKUP(J37,State!$A$3:$B$43,2,0)</f>
        <v>60</v>
      </c>
      <c r="L37" s="52">
        <f>VLOOKUP(J37,State!$A$3:$C$43,3,0)</f>
        <v>396851</v>
      </c>
      <c r="M37" s="72" t="str">
        <f>IF(VLOOKUP(J37,State!$A$3:$N$43,8,0)=1,"•","")</f>
        <v/>
      </c>
      <c r="N37" s="52">
        <f>VLOOKUP(J37,State!$A$3:$Z$43,26,0)</f>
        <v>0</v>
      </c>
      <c r="O37" s="74">
        <f>LARGE(State!AA$3:AA$61,36)</f>
        <v>0</v>
      </c>
      <c r="P37" s="74"/>
      <c r="Q37" s="51">
        <v>36</v>
      </c>
      <c r="R37" s="73" t="str">
        <f>VLOOKUP(W37,State!AC$3:BK$61,35,0)</f>
        <v>Ohio</v>
      </c>
      <c r="S37" s="51">
        <f>VLOOKUP(R37,State!$A$3:$B$61,2,0)</f>
        <v>159</v>
      </c>
      <c r="T37" s="52">
        <f>VLOOKUP(R37,State!$A$3:$C$61,3,0)</f>
        <v>1241478</v>
      </c>
      <c r="U37" s="72" t="str">
        <f>IF(VLOOKUP(R37,State!$A$3:$O$61,15,0)=1,"•","")</f>
        <v/>
      </c>
      <c r="V37" s="52">
        <f>VLOOKUP(R37,State!$A$3:$AB$61,28,0)</f>
        <v>535395</v>
      </c>
      <c r="W37" s="74">
        <f>LARGE(State!AC$3:AC$61,36)</f>
        <v>0.43125613180418826</v>
      </c>
    </row>
    <row r="38" spans="1:23">
      <c r="A38" s="51">
        <v>37</v>
      </c>
      <c r="B38" s="73" t="str">
        <f>VLOOKUP(G38,State!Y$3:BK$61,39,0)</f>
        <v>Kentucky</v>
      </c>
      <c r="C38" s="51">
        <f>VLOOKUP(B38,State!$A$3:$B$61,2,0)</f>
        <v>61</v>
      </c>
      <c r="D38" s="52">
        <f>VLOOKUP(B38,State!$A$3:$C$61,3,0)</f>
        <v>454565</v>
      </c>
      <c r="E38" s="72" t="str">
        <f>IF(VLOOKUP(B38,State!$A$3:$M$61,13,0)=1,"•","")</f>
        <v>•</v>
      </c>
      <c r="F38" s="52">
        <f>VLOOKUP(B38,State!$A$3:$X$61,24,0)</f>
        <v>212534</v>
      </c>
      <c r="G38" s="74">
        <f>LARGE(State!Y$3:Y$61,37)</f>
        <v>0.46755469514810866</v>
      </c>
      <c r="I38" s="51">
        <v>37</v>
      </c>
      <c r="J38" s="73" t="str">
        <f>VLOOKUP(O38,State!AA$3:BK$45,37,0)</f>
        <v>Alabama</v>
      </c>
      <c r="K38" s="51">
        <f>VLOOKUP(J38,State!$A$3:$B$43,2,0)</f>
        <v>60</v>
      </c>
      <c r="L38" s="52">
        <f>VLOOKUP(J38,State!$A$3:$C$43,3,0)</f>
        <v>396851</v>
      </c>
      <c r="M38" s="72" t="str">
        <f>IF(VLOOKUP(J38,State!$A$3:$N$43,8,0)=1,"•","")</f>
        <v/>
      </c>
      <c r="N38" s="52">
        <f>VLOOKUP(J38,State!$A$3:$Z$43,26,0)</f>
        <v>0</v>
      </c>
      <c r="O38" s="74">
        <f>LARGE(State!AA$3:AA$61,37)</f>
        <v>0</v>
      </c>
      <c r="P38" s="74"/>
      <c r="Q38" s="51">
        <v>37</v>
      </c>
      <c r="R38" s="73" t="str">
        <f>VLOOKUP(W38,State!AC$3:BK$61,35,0)</f>
        <v>Total (Primary)</v>
      </c>
      <c r="S38" s="51">
        <f>VLOOKUP(R38,State!$A$3:$B$61,2,0)</f>
        <v>4190</v>
      </c>
      <c r="T38" s="52">
        <f>VLOOKUP(R38,State!$A$3:$C$61,3,0)</f>
        <v>30895719</v>
      </c>
      <c r="U38" s="72" t="str">
        <f>IF(VLOOKUP(R38,State!$A$3:$O$61,15,0)=1,"•","")</f>
        <v/>
      </c>
      <c r="V38" s="52">
        <f>VLOOKUP(R38,State!$A$3:$AB$61,28,0)</f>
        <v>13243376</v>
      </c>
      <c r="W38" s="74">
        <f>LARGE(State!AC$3:AC$61,37)</f>
        <v>0.42864760648554578</v>
      </c>
    </row>
    <row r="39" spans="1:23">
      <c r="A39" s="51">
        <v>38</v>
      </c>
      <c r="B39" s="73" t="str">
        <f>VLOOKUP(G39,State!Y$3:BK$61,39,0)</f>
        <v>Montana</v>
      </c>
      <c r="C39" s="51">
        <f>VLOOKUP(B39,State!$A$3:$B$61,2,0)</f>
        <v>27</v>
      </c>
      <c r="D39" s="52">
        <f>VLOOKUP(B39,State!$A$3:$C$61,3,0)</f>
        <v>126376</v>
      </c>
      <c r="E39" s="72" t="str">
        <f>IF(VLOOKUP(B39,State!$A$3:$M$61,13,0)=1,"•","")</f>
        <v/>
      </c>
      <c r="F39" s="52">
        <f>VLOOKUP(B39,State!$A$3:$X$61,24,0)</f>
        <v>55805</v>
      </c>
      <c r="G39" s="74">
        <f>LARGE(State!Y$3:Y$61,38)</f>
        <v>0.4415790972969551</v>
      </c>
      <c r="I39" s="51">
        <v>38</v>
      </c>
      <c r="J39" s="73" t="str">
        <f>VLOOKUP(O39,State!AA$3:BK$45,37,0)</f>
        <v>Alabama</v>
      </c>
      <c r="K39" s="51">
        <f>VLOOKUP(J39,State!$A$3:$B$43,2,0)</f>
        <v>60</v>
      </c>
      <c r="L39" s="52">
        <f>VLOOKUP(J39,State!$A$3:$C$43,3,0)</f>
        <v>396851</v>
      </c>
      <c r="M39" s="72" t="str">
        <f>IF(VLOOKUP(J39,State!$A$3:$N$43,8,0)=1,"•","")</f>
        <v/>
      </c>
      <c r="N39" s="52">
        <f>VLOOKUP(J39,State!$A$3:$Z$43,26,0)</f>
        <v>0</v>
      </c>
      <c r="O39" s="74">
        <f>LARGE(State!AA$3:AA$61,38)</f>
        <v>0</v>
      </c>
      <c r="P39" s="74"/>
      <c r="Q39" s="51">
        <v>38</v>
      </c>
      <c r="R39" s="73" t="str">
        <f>VLOOKUP(W39,State!AC$3:BK$61,35,0)</f>
        <v>New York</v>
      </c>
      <c r="S39" s="51">
        <f>VLOOKUP(R39,State!$A$3:$B$61,2,0)</f>
        <v>291</v>
      </c>
      <c r="T39" s="52">
        <f>VLOOKUP(R39,State!$A$3:$C$61,3,0)</f>
        <v>1954236</v>
      </c>
      <c r="U39" s="72" t="str">
        <f>IF(VLOOKUP(R39,State!$A$3:$O$61,15,0)=1,"•","")</f>
        <v/>
      </c>
      <c r="V39" s="52">
        <f>VLOOKUP(R39,State!$A$3:$AB$61,28,0)</f>
        <v>820256</v>
      </c>
      <c r="W39" s="74">
        <f>LARGE(State!AC$3:AC$61,38)</f>
        <v>0.41973231482789181</v>
      </c>
    </row>
    <row r="40" spans="1:23">
      <c r="A40" s="51">
        <v>39</v>
      </c>
      <c r="B40" s="73" t="str">
        <f>VLOOKUP(G40,State!Y$3:BK$61,39,0)</f>
        <v>Wyoming</v>
      </c>
      <c r="C40" s="51">
        <f>VLOOKUP(B40,State!$A$3:$B$61,2,0)</f>
        <v>0</v>
      </c>
      <c r="D40" s="52">
        <f>VLOOKUP(B40,State!$A$3:$C$61,3,0)</f>
        <v>7265</v>
      </c>
      <c r="E40" s="72" t="str">
        <f>IF(VLOOKUP(B40,State!$A$3:$M$61,13,0)=1,"•","")</f>
        <v/>
      </c>
      <c r="F40" s="52">
        <f>VLOOKUP(B40,State!$A$3:$X$61,24,0)</f>
        <v>3131</v>
      </c>
      <c r="G40" s="74">
        <f>LARGE(State!Y$3:Y$61,39)</f>
        <v>0.43097040605643494</v>
      </c>
      <c r="I40" s="51">
        <v>39</v>
      </c>
      <c r="J40" s="73" t="str">
        <f>VLOOKUP(O40,State!AA$3:BK$45,37,0)</f>
        <v>Alabama</v>
      </c>
      <c r="K40" s="51">
        <f>VLOOKUP(J40,State!$A$3:$B$43,2,0)</f>
        <v>60</v>
      </c>
      <c r="L40" s="52">
        <f>VLOOKUP(J40,State!$A$3:$C$43,3,0)</f>
        <v>396851</v>
      </c>
      <c r="M40" s="72" t="str">
        <f>IF(VLOOKUP(J40,State!$A$3:$N$43,8,0)=1,"•","")</f>
        <v/>
      </c>
      <c r="N40" s="52">
        <f>VLOOKUP(J40,State!$A$3:$Z$43,26,0)</f>
        <v>0</v>
      </c>
      <c r="O40" s="74">
        <f>LARGE(State!AA$3:AA$61,39)</f>
        <v>0</v>
      </c>
      <c r="P40" s="74"/>
      <c r="Q40" s="51">
        <v>39</v>
      </c>
      <c r="R40" s="73" t="str">
        <f>VLOOKUP(W40,State!AC$3:BK$61,35,0)</f>
        <v>Arizona</v>
      </c>
      <c r="S40" s="51">
        <f>VLOOKUP(R40,State!$A$3:$B$61,2,0)</f>
        <v>85</v>
      </c>
      <c r="T40" s="52">
        <f>VLOOKUP(R40,State!$A$3:$C$61,3,0)</f>
        <v>466235</v>
      </c>
      <c r="U40" s="72" t="str">
        <f>IF(VLOOKUP(R40,State!$A$3:$O$61,15,0)=1,"•","")</f>
        <v/>
      </c>
      <c r="V40" s="52">
        <f>VLOOKUP(R40,State!$A$3:$AB$61,28,0)</f>
        <v>192962</v>
      </c>
      <c r="W40" s="74">
        <f>LARGE(State!AC$3:AC$61,39)</f>
        <v>0.41387283236994221</v>
      </c>
    </row>
    <row r="41" spans="1:23">
      <c r="A41" s="51">
        <v>40</v>
      </c>
      <c r="B41" s="73" t="str">
        <f>VLOOKUP(G41,State!Y$3:BK$61,39,0)</f>
        <v>Rhode Island</v>
      </c>
      <c r="C41" s="51">
        <f>VLOOKUP(B41,State!$A$3:$B$61,2,0)</f>
        <v>33</v>
      </c>
      <c r="D41" s="52">
        <f>VLOOKUP(B41,State!$A$3:$C$61,3,0)</f>
        <v>122458</v>
      </c>
      <c r="E41" s="72" t="str">
        <f>IF(VLOOKUP(B41,State!$A$3:$M$61,13,0)=1,"•","")</f>
        <v/>
      </c>
      <c r="F41" s="52">
        <f>VLOOKUP(B41,State!$A$3:$X$61,24,0)</f>
        <v>52749</v>
      </c>
      <c r="G41" s="74">
        <f>LARGE(State!Y$3:Y$61,40)</f>
        <v>0.43075176795309411</v>
      </c>
      <c r="I41" s="51">
        <v>40</v>
      </c>
      <c r="J41" s="73" t="str">
        <f>VLOOKUP(O41,State!AA$3:BK$45,37,0)</f>
        <v>Alabama</v>
      </c>
      <c r="K41" s="51">
        <f>VLOOKUP(J41,State!$A$3:$B$43,2,0)</f>
        <v>60</v>
      </c>
      <c r="L41" s="52">
        <f>VLOOKUP(J41,State!$A$3:$C$43,3,0)</f>
        <v>396851</v>
      </c>
      <c r="M41" s="72" t="str">
        <f>IF(VLOOKUP(J41,State!$A$3:$N$43,8,0)=1,"•","")</f>
        <v/>
      </c>
      <c r="N41" s="52">
        <f>VLOOKUP(J41,State!$A$3:$Z$43,26,0)</f>
        <v>0</v>
      </c>
      <c r="O41" s="74">
        <f>LARGE(State!AA$3:AA$61,40)</f>
        <v>0</v>
      </c>
      <c r="P41" s="74"/>
      <c r="Q41" s="51">
        <v>40</v>
      </c>
      <c r="R41" s="73" t="str">
        <f>VLOOKUP(W41,State!AC$3:BK$61,35,0)</f>
        <v>North Carolina</v>
      </c>
      <c r="S41" s="51">
        <f>VLOOKUP(R41,State!$A$3:$B$61,2,0)</f>
        <v>121</v>
      </c>
      <c r="T41" s="52">
        <f>VLOOKUP(R41,State!$A$3:$C$61,3,0)</f>
        <v>1142916</v>
      </c>
      <c r="U41" s="72" t="str">
        <f>IF(VLOOKUP(R41,State!$A$3:$O$61,15,0)=1,"•","")</f>
        <v/>
      </c>
      <c r="V41" s="52">
        <f>VLOOKUP(R41,State!$A$3:$AB$61,28,0)</f>
        <v>467018</v>
      </c>
      <c r="W41" s="74">
        <f>LARGE(State!AC$3:AC$61,40)</f>
        <v>0.40861970608513659</v>
      </c>
    </row>
    <row r="42" spans="1:23">
      <c r="A42" s="51">
        <v>41</v>
      </c>
      <c r="B42" s="73" t="str">
        <f>VLOOKUP(G42,State!Y$3:BK$61,39,0)</f>
        <v>Wisconsin</v>
      </c>
      <c r="C42" s="51">
        <f>VLOOKUP(B42,State!$A$3:$B$61,2,0)</f>
        <v>96</v>
      </c>
      <c r="D42" s="52">
        <f>VLOOKUP(B42,State!$A$3:$C$61,3,0)</f>
        <v>1007600</v>
      </c>
      <c r="E42" s="72" t="str">
        <f>IF(VLOOKUP(B42,State!$A$3:$M$61,13,0)=1,"•","")</f>
        <v/>
      </c>
      <c r="F42" s="52">
        <f>VLOOKUP(B42,State!$A$3:$X$61,24,0)</f>
        <v>433739</v>
      </c>
      <c r="G42" s="74">
        <f>LARGE(State!Y$3:Y$61,41)</f>
        <v>0.43046744739976184</v>
      </c>
      <c r="I42" s="51">
        <v>41</v>
      </c>
      <c r="J42" s="73" t="str">
        <f>VLOOKUP(O42,State!AA$3:BK$45,37,0)</f>
        <v>Alabama</v>
      </c>
      <c r="K42" s="51">
        <f>VLOOKUP(J42,State!$A$3:$B$43,2,0)</f>
        <v>60</v>
      </c>
      <c r="L42" s="52">
        <f>VLOOKUP(J42,State!$A$3:$C$43,3,0)</f>
        <v>396851</v>
      </c>
      <c r="M42" s="72" t="str">
        <f>IF(VLOOKUP(J42,State!$A$3:$N$43,8,0)=1,"•","")</f>
        <v/>
      </c>
      <c r="N42" s="52">
        <f>VLOOKUP(J42,State!$A$3:$Z$43,26,0)</f>
        <v>0</v>
      </c>
      <c r="O42" s="74">
        <f>LARGE(State!AA$3:AA$61,41)</f>
        <v>0</v>
      </c>
      <c r="P42" s="74"/>
      <c r="Q42" s="51">
        <v>41</v>
      </c>
      <c r="R42" s="73" t="str">
        <f>VLOOKUP(W42,State!AC$3:BK$61,35,0)</f>
        <v>Guam</v>
      </c>
      <c r="S42" s="51">
        <f>VLOOKUP(R42,State!$A$3:$B$61,2,0)</f>
        <v>11</v>
      </c>
      <c r="T42" s="52">
        <f>VLOOKUP(R42,State!$A$3:$C$61,3,0)</f>
        <v>1305</v>
      </c>
      <c r="U42" s="72" t="str">
        <f>IF(VLOOKUP(R42,State!$A$3:$O$61,15,0)=1,"•","")</f>
        <v/>
      </c>
      <c r="V42" s="52">
        <f>VLOOKUP(R42,State!$A$3:$AB$61,28,0)</f>
        <v>528</v>
      </c>
      <c r="W42" s="74">
        <f>LARGE(State!AC$3:AC$61,41)</f>
        <v>0.40459770114942528</v>
      </c>
    </row>
    <row r="43" spans="1:23">
      <c r="A43" s="51">
        <v>42</v>
      </c>
      <c r="B43" s="73" t="str">
        <f>VLOOKUP(G43,State!Y$3:BK$61,39,0)</f>
        <v>Nebraska</v>
      </c>
      <c r="C43" s="51">
        <f>VLOOKUP(B43,State!$A$3:$B$61,2,0)</f>
        <v>30</v>
      </c>
      <c r="D43" s="52">
        <f>VLOOKUP(B43,State!$A$3:$C$61,3,0)</f>
        <v>80436</v>
      </c>
      <c r="E43" s="72" t="str">
        <f>IF(VLOOKUP(B43,State!$A$3:$M$61,13,0)=1,"•","")</f>
        <v>•</v>
      </c>
      <c r="F43" s="52">
        <f>VLOOKUP(B43,State!$A$3:$X$61,24,0)</f>
        <v>42692</v>
      </c>
      <c r="G43" s="74">
        <f>LARGE(State!Y$3:Y$61,42)</f>
        <v>0.42857142857142855</v>
      </c>
      <c r="I43" s="51">
        <v>42</v>
      </c>
      <c r="J43" s="73" t="str">
        <f>VLOOKUP(O43,State!AA$3:BK$45,37,0)</f>
        <v>Alabama</v>
      </c>
      <c r="K43" s="51">
        <f>VLOOKUP(J43,State!$A$3:$B$43,2,0)</f>
        <v>60</v>
      </c>
      <c r="L43" s="52">
        <f>VLOOKUP(J43,State!$A$3:$C$43,3,0)</f>
        <v>396851</v>
      </c>
      <c r="M43" s="72" t="str">
        <f>IF(VLOOKUP(J43,State!$A$3:$N$43,8,0)=1,"•","")</f>
        <v/>
      </c>
      <c r="N43" s="52">
        <f>VLOOKUP(J43,State!$A$3:$Z$43,26,0)</f>
        <v>0</v>
      </c>
      <c r="O43" s="74">
        <f>LARGE(State!AA$3:AA$61,42)</f>
        <v>0</v>
      </c>
      <c r="P43" s="74"/>
      <c r="Q43" s="51">
        <v>42</v>
      </c>
      <c r="R43" s="73" t="str">
        <f>VLOOKUP(W43,State!AC$3:BK$61,35,0)</f>
        <v>Delaware</v>
      </c>
      <c r="S43" s="51">
        <f>VLOOKUP(R43,State!$A$3:$B$61,2,0)</f>
        <v>31</v>
      </c>
      <c r="T43" s="52">
        <f>VLOOKUP(R43,State!$A$3:$C$61,3,0)</f>
        <v>93640</v>
      </c>
      <c r="U43" s="72" t="str">
        <f>IF(VLOOKUP(R43,State!$A$3:$O$61,15,0)=1,"•","")</f>
        <v/>
      </c>
      <c r="V43" s="52">
        <f>VLOOKUP(R43,State!$A$3:$AB$61,28,0)</f>
        <v>36662</v>
      </c>
      <c r="W43" s="74">
        <f>LARGE(State!AC$3:AC$61,42)</f>
        <v>0.39152071764203333</v>
      </c>
    </row>
    <row r="44" spans="1:23">
      <c r="A44" s="51">
        <v>43</v>
      </c>
      <c r="B44" s="73" t="str">
        <f>VLOOKUP(G44,State!Y$3:BK$61,39,0)</f>
        <v>Oregon</v>
      </c>
      <c r="C44" s="51">
        <f>VLOOKUP(B44,State!$A$3:$B$61,2,0)</f>
        <v>73</v>
      </c>
      <c r="D44" s="52">
        <f>VLOOKUP(B44,State!$A$3:$C$61,3,0)</f>
        <v>641595</v>
      </c>
      <c r="E44" s="72" t="str">
        <f>IF(VLOOKUP(B44,State!$A$3:$M$61,13,0)=1,"•","")</f>
        <v/>
      </c>
      <c r="F44" s="52">
        <f>VLOOKUP(B44,State!$A$3:$X$61,24,0)</f>
        <v>269846</v>
      </c>
      <c r="G44" s="74">
        <f>LARGE(State!Y$3:Y$61,43)</f>
        <v>0.42058619534129787</v>
      </c>
      <c r="I44" s="51">
        <v>43</v>
      </c>
      <c r="J44" s="73" t="str">
        <f>VLOOKUP(O44,State!AA$3:BK$45,37,0)</f>
        <v>Alabama</v>
      </c>
      <c r="K44" s="51">
        <f>VLOOKUP(J44,State!$A$3:$B$43,2,0)</f>
        <v>60</v>
      </c>
      <c r="L44" s="52">
        <f>VLOOKUP(J44,State!$A$3:$C$43,3,0)</f>
        <v>396851</v>
      </c>
      <c r="M44" s="72" t="str">
        <f>IF(VLOOKUP(J44,State!$A$3:$N$43,8,0)=1,"•","")</f>
        <v/>
      </c>
      <c r="N44" s="52">
        <f>VLOOKUP(J44,State!$A$3:$Z$43,26,0)</f>
        <v>0</v>
      </c>
      <c r="O44" s="74">
        <f>LARGE(State!AA$3:AA$61,43)</f>
        <v>0</v>
      </c>
      <c r="P44" s="74"/>
      <c r="Q44" s="51">
        <v>43</v>
      </c>
      <c r="R44" s="73" t="str">
        <f>VLOOKUP(W44,State!AC$3:BK$61,35,0)</f>
        <v>Puerto Rico</v>
      </c>
      <c r="S44" s="51">
        <f>VLOOKUP(R44,State!$A$3:$B$61,2,0)</f>
        <v>67</v>
      </c>
      <c r="T44" s="52">
        <f>VLOOKUP(R44,State!$A$3:$C$61,3,0)</f>
        <v>89188</v>
      </c>
      <c r="U44" s="72" t="str">
        <f>IF(VLOOKUP(R44,State!$A$3:$O$61,15,0)=1,"•","")</f>
        <v/>
      </c>
      <c r="V44" s="52">
        <f>VLOOKUP(R44,State!$A$3:$AB$61,28,0)</f>
        <v>33958</v>
      </c>
      <c r="W44" s="74">
        <f>LARGE(State!AC$3:AC$61,43)</f>
        <v>0.38074628873839528</v>
      </c>
    </row>
    <row r="45" spans="1:23">
      <c r="A45" s="51">
        <v>44</v>
      </c>
      <c r="B45" s="73" t="str">
        <f>VLOOKUP(G45,State!Y$3:BK$61,39,0)</f>
        <v>Oklahoma</v>
      </c>
      <c r="C45" s="51">
        <f>VLOOKUP(B45,State!$A$3:$B$61,2,0)</f>
        <v>42</v>
      </c>
      <c r="D45" s="52">
        <f>VLOOKUP(B45,State!$A$3:$C$61,3,0)</f>
        <v>335843</v>
      </c>
      <c r="E45" s="72" t="str">
        <f>IF(VLOOKUP(B45,State!$A$3:$M$61,13,0)=1,"•","")</f>
        <v/>
      </c>
      <c r="F45" s="52">
        <f>VLOOKUP(B45,State!$A$3:$X$61,24,0)</f>
        <v>139443</v>
      </c>
      <c r="G45" s="74">
        <f>LARGE(State!Y$3:Y$61,44)</f>
        <v>0.41520293708667444</v>
      </c>
      <c r="I45" s="51">
        <v>44</v>
      </c>
      <c r="J45" s="73" t="str">
        <f>VLOOKUP(O45,State!AA$3:BK$45,37,0)</f>
        <v>Alabama</v>
      </c>
      <c r="K45" s="51">
        <f>VLOOKUP(J45,State!$A$3:$B$43,2,0)</f>
        <v>60</v>
      </c>
      <c r="L45" s="52">
        <f>VLOOKUP(J45,State!$A$3:$C$43,3,0)</f>
        <v>396851</v>
      </c>
      <c r="M45" s="72" t="str">
        <f>IF(VLOOKUP(J45,State!$A$3:$N$43,8,0)=1,"•","")</f>
        <v/>
      </c>
      <c r="N45" s="52">
        <f>VLOOKUP(J45,State!$A$3:$Z$43,26,0)</f>
        <v>0</v>
      </c>
      <c r="O45" s="74">
        <f>LARGE(State!AA$3:AA$61,44)</f>
        <v>0</v>
      </c>
      <c r="P45" s="74"/>
      <c r="Q45" s="51">
        <v>44</v>
      </c>
      <c r="R45" s="73" t="str">
        <f>VLOOKUP(W45,State!AC$3:BK$61,35,0)</f>
        <v>New Jersey</v>
      </c>
      <c r="S45" s="51">
        <f>VLOOKUP(R45,State!$A$3:$B$61,2,0)</f>
        <v>142</v>
      </c>
      <c r="T45" s="52">
        <f>VLOOKUP(R45,State!$A$3:$C$61,3,0)</f>
        <v>896221</v>
      </c>
      <c r="U45" s="72" t="str">
        <f>IF(VLOOKUP(R45,State!$A$3:$O$61,15,0)=1,"•","")</f>
        <v/>
      </c>
      <c r="V45" s="52">
        <f>VLOOKUP(R45,State!$A$3:$AB$61,28,0)</f>
        <v>328058</v>
      </c>
      <c r="W45" s="74">
        <f>LARGE(State!AC$3:AC$61,44)</f>
        <v>0.36604587484560169</v>
      </c>
    </row>
    <row r="46" spans="1:23">
      <c r="A46" s="51">
        <v>45</v>
      </c>
      <c r="B46" s="73" t="str">
        <f>VLOOKUP(G46,State!Y$3:BK$61,39,0)</f>
        <v>Colorado</v>
      </c>
      <c r="C46" s="51">
        <f>VLOOKUP(B46,State!$A$3:$B$61,2,0)</f>
        <v>79</v>
      </c>
      <c r="D46" s="52">
        <f>VLOOKUP(B46,State!$A$3:$C$61,3,0)</f>
        <v>123457</v>
      </c>
      <c r="E46" s="72" t="str">
        <f>IF(VLOOKUP(B46,State!$A$3:$M$61,13,0)=1,"•","")</f>
        <v/>
      </c>
      <c r="F46" s="52">
        <f>VLOOKUP(B46,State!$A$3:$X$61,24,0)</f>
        <v>49789</v>
      </c>
      <c r="G46" s="74">
        <f>LARGE(State!Y$3:Y$61,45)</f>
        <v>0.40329021440663548</v>
      </c>
      <c r="I46" s="51">
        <v>45</v>
      </c>
      <c r="J46" s="73" t="str">
        <f>VLOOKUP(O46,State!AA$3:BK$45,37,0)</f>
        <v>Alabama</v>
      </c>
      <c r="K46" s="51">
        <f>VLOOKUP(J46,State!$A$3:$B$43,2,0)</f>
        <v>60</v>
      </c>
      <c r="L46" s="52">
        <f>VLOOKUP(J46,State!$A$3:$C$43,3,0)</f>
        <v>396851</v>
      </c>
      <c r="M46" s="72" t="str">
        <f>IF(VLOOKUP(J46,State!$A$3:$N$43,8,0)=1,"•","")</f>
        <v/>
      </c>
      <c r="N46" s="52">
        <f>VLOOKUP(J46,State!$A$3:$Z$43,26,0)</f>
        <v>0</v>
      </c>
      <c r="O46" s="74">
        <f>LARGE(State!AA$3:AA$61,45)</f>
        <v>0</v>
      </c>
      <c r="P46" s="74"/>
      <c r="Q46" s="51">
        <v>45</v>
      </c>
      <c r="R46" s="73" t="str">
        <f>VLOOKUP(W46,State!AC$3:BK$61,35,0)</f>
        <v>Virginia</v>
      </c>
      <c r="S46" s="51">
        <f>VLOOKUP(R46,State!$A$3:$B$61,2,0)</f>
        <v>110</v>
      </c>
      <c r="T46" s="52">
        <f>VLOOKUP(R46,State!$A$3:$C$61,3,0)</f>
        <v>785041</v>
      </c>
      <c r="U46" s="72" t="str">
        <f>IF(VLOOKUP(R46,State!$A$3:$O$61,15,0)=1,"•","")</f>
        <v/>
      </c>
      <c r="V46" s="52">
        <f>VLOOKUP(R46,State!$A$3:$AB$61,28,0)</f>
        <v>276370</v>
      </c>
      <c r="W46" s="74">
        <f>LARGE(State!AC$3:AC$61,45)</f>
        <v>0.35204530718777743</v>
      </c>
    </row>
    <row r="47" spans="1:23">
      <c r="A47" s="51">
        <v>46</v>
      </c>
      <c r="B47" s="73" t="str">
        <f>VLOOKUP(G47,State!Y$3:BK$61,39,0)</f>
        <v>Minnesota</v>
      </c>
      <c r="C47" s="51">
        <f>VLOOKUP(B47,State!$A$3:$B$61,2,0)</f>
        <v>93</v>
      </c>
      <c r="D47" s="52">
        <f>VLOOKUP(B47,State!$A$3:$C$61,3,0)</f>
        <v>204610</v>
      </c>
      <c r="E47" s="72" t="str">
        <f>IF(VLOOKUP(B47,State!$A$3:$M$61,13,0)=1,"•","")</f>
        <v/>
      </c>
      <c r="F47" s="52">
        <f>VLOOKUP(B47,State!$A$3:$X$61,24,0)</f>
        <v>78381</v>
      </c>
      <c r="G47" s="74">
        <f>LARGE(State!Y$3:Y$61,46)</f>
        <v>0.38307511851815651</v>
      </c>
      <c r="I47" s="51">
        <v>46</v>
      </c>
      <c r="J47" s="73" t="str">
        <f>VLOOKUP(O47,State!AA$3:BK$45,37,0)</f>
        <v>Alabama</v>
      </c>
      <c r="K47" s="51">
        <f>VLOOKUP(J47,State!$A$3:$B$43,2,0)</f>
        <v>60</v>
      </c>
      <c r="L47" s="52">
        <f>VLOOKUP(J47,State!$A$3:$C$43,3,0)</f>
        <v>396851</v>
      </c>
      <c r="M47" s="72" t="str">
        <f>IF(VLOOKUP(J47,State!$A$3:$N$43,8,0)=1,"•","")</f>
        <v/>
      </c>
      <c r="N47" s="52">
        <f>VLOOKUP(J47,State!$A$3:$Z$43,26,0)</f>
        <v>0</v>
      </c>
      <c r="O47" s="74">
        <f>LARGE(State!AA$3:AA$61,46)</f>
        <v>0</v>
      </c>
      <c r="P47" s="74"/>
      <c r="Q47" s="51">
        <v>46</v>
      </c>
      <c r="R47" s="73" t="str">
        <f>VLOOKUP(W47,State!AC$3:BK$61,35,0)</f>
        <v>Maryland</v>
      </c>
      <c r="S47" s="51">
        <f>VLOOKUP(R47,State!$A$3:$B$61,2,0)</f>
        <v>118</v>
      </c>
      <c r="T47" s="52">
        <f>VLOOKUP(R47,State!$A$3:$C$61,3,0)</f>
        <v>916763</v>
      </c>
      <c r="U47" s="72" t="str">
        <f>IF(VLOOKUP(R47,State!$A$3:$O$61,15,0)=1,"•","")</f>
        <v/>
      </c>
      <c r="V47" s="52">
        <f>VLOOKUP(R47,State!$A$3:$AB$61,28,0)</f>
        <v>309990</v>
      </c>
      <c r="W47" s="74">
        <f>LARGE(State!AC$3:AC$61,46)</f>
        <v>0.33813537413704525</v>
      </c>
    </row>
    <row r="48" spans="1:23">
      <c r="A48" s="51">
        <v>47</v>
      </c>
      <c r="B48" s="73" t="str">
        <f>VLOOKUP(G48,State!Y$3:BK$61,39,0)</f>
        <v>New Hampshire</v>
      </c>
      <c r="C48" s="51">
        <f>VLOOKUP(B48,State!$A$3:$B$61,2,0)</f>
        <v>32</v>
      </c>
      <c r="D48" s="52">
        <f>VLOOKUP(B48,State!$A$3:$C$61,3,0)</f>
        <v>253018</v>
      </c>
      <c r="E48" s="72" t="str">
        <f>IF(VLOOKUP(B48,State!$A$3:$M$61,13,0)=1,"•","")</f>
        <v/>
      </c>
      <c r="F48" s="52">
        <f>VLOOKUP(B48,State!$A$3:$X$61,24,0)</f>
        <v>95324</v>
      </c>
      <c r="G48" s="74">
        <f>LARGE(State!Y$3:Y$61,47)</f>
        <v>0.37674789935893888</v>
      </c>
      <c r="I48" s="51">
        <v>47</v>
      </c>
      <c r="J48" s="73" t="str">
        <f>VLOOKUP(O48,State!AA$3:BK$45,37,0)</f>
        <v>Alabama</v>
      </c>
      <c r="K48" s="51">
        <f>VLOOKUP(J48,State!$A$3:$B$43,2,0)</f>
        <v>60</v>
      </c>
      <c r="L48" s="52">
        <f>VLOOKUP(J48,State!$A$3:$C$43,3,0)</f>
        <v>396851</v>
      </c>
      <c r="M48" s="72" t="str">
        <f>IF(VLOOKUP(J48,State!$A$3:$N$43,8,0)=1,"•","")</f>
        <v/>
      </c>
      <c r="N48" s="52">
        <f>VLOOKUP(J48,State!$A$3:$Z$43,26,0)</f>
        <v>0</v>
      </c>
      <c r="O48" s="74">
        <f>LARGE(State!AA$3:AA$61,47)</f>
        <v>0</v>
      </c>
      <c r="P48" s="74"/>
      <c r="Q48" s="51">
        <v>47</v>
      </c>
      <c r="R48" s="73" t="str">
        <f>VLOOKUP(W48,State!AC$3:BK$61,35,0)</f>
        <v>Florida</v>
      </c>
      <c r="S48" s="51">
        <f>VLOOKUP(R48,State!$A$3:$B$61,2,0)</f>
        <v>246</v>
      </c>
      <c r="T48" s="52">
        <f>VLOOKUP(R48,State!$A$3:$C$61,3,0)</f>
        <v>1709183</v>
      </c>
      <c r="U48" s="72" t="str">
        <f>IF(VLOOKUP(R48,State!$A$3:$O$61,15,0)=1,"•","")</f>
        <v/>
      </c>
      <c r="V48" s="52">
        <f>VLOOKUP(R48,State!$A$3:$AB$61,28,0)</f>
        <v>568839</v>
      </c>
      <c r="W48" s="74">
        <f>LARGE(State!AC$3:AC$61,47)</f>
        <v>0.33281339681005484</v>
      </c>
    </row>
    <row r="49" spans="1:23">
      <c r="A49" s="51">
        <v>48</v>
      </c>
      <c r="B49" s="73" t="str">
        <f>VLOOKUP(G49,State!Y$3:BK$61,39,0)</f>
        <v>West Virginia</v>
      </c>
      <c r="C49" s="51">
        <f>VLOOKUP(B49,State!$A$3:$B$61,2,0)</f>
        <v>37</v>
      </c>
      <c r="D49" s="52">
        <f>VLOOKUP(B49,State!$A$3:$C$61,3,0)</f>
        <v>242539</v>
      </c>
      <c r="E49" s="72" t="str">
        <f>IF(VLOOKUP(B49,State!$A$3:$M$61,13,0)=1,"•","")</f>
        <v/>
      </c>
      <c r="F49" s="52">
        <f>VLOOKUP(B49,State!$A$3:$X$61,24,0)</f>
        <v>86914</v>
      </c>
      <c r="G49" s="74">
        <f>LARGE(State!Y$3:Y$61,48)</f>
        <v>0.35835061577725646</v>
      </c>
      <c r="I49" s="51">
        <v>48</v>
      </c>
      <c r="J49" s="73" t="str">
        <f>VLOOKUP(O49,State!AA$3:BK$45,37,0)</f>
        <v>Alabama</v>
      </c>
      <c r="K49" s="51">
        <f>VLOOKUP(J49,State!$A$3:$B$43,2,0)</f>
        <v>60</v>
      </c>
      <c r="L49" s="52">
        <f>VLOOKUP(J49,State!$A$3:$C$43,3,0)</f>
        <v>396851</v>
      </c>
      <c r="M49" s="72" t="str">
        <f>IF(VLOOKUP(J49,State!$A$3:$N$43,8,0)=1,"•","")</f>
        <v/>
      </c>
      <c r="N49" s="52">
        <f>VLOOKUP(J49,State!$A$3:$Z$43,26,0)</f>
        <v>0</v>
      </c>
      <c r="O49" s="74">
        <f>LARGE(State!AA$3:AA$61,48)</f>
        <v>0</v>
      </c>
      <c r="P49" s="74"/>
      <c r="Q49" s="51">
        <v>48</v>
      </c>
      <c r="R49" s="73" t="str">
        <f>VLOOKUP(W49,State!AC$3:BK$61,35,0)</f>
        <v>Texas</v>
      </c>
      <c r="S49" s="51">
        <f>VLOOKUP(R49,State!$A$3:$B$61,2,0)</f>
        <v>252</v>
      </c>
      <c r="T49" s="52">
        <f>VLOOKUP(R49,State!$A$3:$C$61,3,0)</f>
        <v>1435895</v>
      </c>
      <c r="U49" s="72" t="str">
        <f>IF(VLOOKUP(R49,State!$A$3:$O$61,15,0)=1,"•","")</f>
        <v/>
      </c>
      <c r="V49" s="52">
        <f>VLOOKUP(R49,State!$A$3:$AB$61,28,0)</f>
        <v>476547</v>
      </c>
      <c r="W49" s="74">
        <f>LARGE(State!AC$3:AC$61,48)</f>
        <v>0.33188150944184636</v>
      </c>
    </row>
    <row r="50" spans="1:23">
      <c r="A50" s="51">
        <v>49</v>
      </c>
      <c r="B50" s="73" t="str">
        <f>VLOOKUP(G50,State!Y$3:BK$61,39,0)</f>
        <v>Maine</v>
      </c>
      <c r="C50" s="51">
        <f>VLOOKUP(B50,State!$A$3:$B$61,2,0)</f>
        <v>30</v>
      </c>
      <c r="D50" s="52">
        <f>VLOOKUP(B50,State!$A$3:$C$61,3,0)</f>
        <v>3470</v>
      </c>
      <c r="E50" s="72" t="str">
        <f>IF(VLOOKUP(B50,State!$A$3:$M$61,13,0)=1,"•","")</f>
        <v/>
      </c>
      <c r="F50" s="52">
        <f>VLOOKUP(B50,State!$A$3:$X$61,24,0)</f>
        <v>1232</v>
      </c>
      <c r="G50" s="74">
        <f>LARGE(State!Y$3:Y$61,49)</f>
        <v>0.35504322766570606</v>
      </c>
      <c r="I50" s="51">
        <v>49</v>
      </c>
      <c r="J50" s="73" t="str">
        <f>VLOOKUP(O50,State!AA$3:BK$45,37,0)</f>
        <v>Alabama</v>
      </c>
      <c r="K50" s="51">
        <f>VLOOKUP(J50,State!$A$3:$B$43,2,0)</f>
        <v>60</v>
      </c>
      <c r="L50" s="52">
        <f>VLOOKUP(J50,State!$A$3:$C$43,3,0)</f>
        <v>396851</v>
      </c>
      <c r="M50" s="72" t="str">
        <f>IF(VLOOKUP(J50,State!$A$3:$N$43,8,0)=1,"•","")</f>
        <v/>
      </c>
      <c r="N50" s="52">
        <f>VLOOKUP(J50,State!$A$3:$Z$43,26,0)</f>
        <v>0</v>
      </c>
      <c r="O50" s="74">
        <f>LARGE(State!AA$3:AA$61,49)</f>
        <v>0</v>
      </c>
      <c r="P50" s="74"/>
      <c r="Q50" s="51">
        <v>49</v>
      </c>
      <c r="R50" s="73" t="str">
        <f>VLOOKUP(W50,State!AC$3:BK$61,35,0)</f>
        <v>Tennessee</v>
      </c>
      <c r="S50" s="51">
        <f>VLOOKUP(R50,State!$A$3:$B$61,2,0)</f>
        <v>76</v>
      </c>
      <c r="T50" s="52">
        <f>VLOOKUP(R50,State!$A$3:$C$61,3,0)</f>
        <v>372222</v>
      </c>
      <c r="U50" s="72" t="str">
        <f>IF(VLOOKUP(R50,State!$A$3:$O$61,15,0)=1,"•","")</f>
        <v/>
      </c>
      <c r="V50" s="52">
        <f>VLOOKUP(R50,State!$A$3:$AB$61,28,0)</f>
        <v>120800</v>
      </c>
      <c r="W50" s="74">
        <f>LARGE(State!AC$3:AC$61,49)</f>
        <v>0.32453750718657143</v>
      </c>
    </row>
    <row r="51" spans="1:23">
      <c r="A51" s="51">
        <v>50</v>
      </c>
      <c r="B51" s="73" t="str">
        <f>VLOOKUP(G51,State!Y$3:BK$61,39,0)</f>
        <v>Kansas</v>
      </c>
      <c r="C51" s="51">
        <f>VLOOKUP(B51,State!$A$3:$B$61,2,0)</f>
        <v>37</v>
      </c>
      <c r="D51" s="52">
        <f>VLOOKUP(B51,State!$A$3:$C$61,3,0)</f>
        <v>39022</v>
      </c>
      <c r="E51" s="72" t="str">
        <f>IF(VLOOKUP(B51,State!$A$3:$M$61,13,0)=1,"•","")</f>
        <v/>
      </c>
      <c r="F51" s="52">
        <f>VLOOKUP(B51,State!$A$3:$X$61,24,0)</f>
        <v>12593</v>
      </c>
      <c r="G51" s="74">
        <f>LARGE(State!Y$3:Y$61,50)</f>
        <v>0.3227153913177182</v>
      </c>
      <c r="I51" s="51">
        <v>50</v>
      </c>
      <c r="J51" s="73" t="str">
        <f>VLOOKUP(O51,State!AA$3:BK$45,37,0)</f>
        <v>Alabama</v>
      </c>
      <c r="K51" s="51">
        <f>VLOOKUP(J51,State!$A$3:$B$43,2,0)</f>
        <v>60</v>
      </c>
      <c r="L51" s="52">
        <f>VLOOKUP(J51,State!$A$3:$C$43,3,0)</f>
        <v>396851</v>
      </c>
      <c r="M51" s="72" t="str">
        <f>IF(VLOOKUP(J51,State!$A$3:$N$43,8,0)=1,"•","")</f>
        <v/>
      </c>
      <c r="N51" s="52">
        <f>VLOOKUP(J51,State!$A$3:$Z$43,26,0)</f>
        <v>0</v>
      </c>
      <c r="O51" s="74">
        <f>LARGE(State!AA$3:AA$61,50)</f>
        <v>0</v>
      </c>
      <c r="P51" s="74"/>
      <c r="Q51" s="51">
        <v>50</v>
      </c>
      <c r="R51" s="73" t="str">
        <f>VLOOKUP(W51,State!AC$3:BK$61,35,0)</f>
        <v>Arkansas</v>
      </c>
      <c r="S51" s="51">
        <f>VLOOKUP(R51,State!$A$3:$B$61,2,0)</f>
        <v>37</v>
      </c>
      <c r="T51" s="52">
        <f>VLOOKUP(R51,State!$A$3:$C$61,3,0)</f>
        <v>221020</v>
      </c>
      <c r="U51" s="72" t="str">
        <f>IF(VLOOKUP(R51,State!$A$3:$O$61,15,0)=1,"•","")</f>
        <v/>
      </c>
      <c r="V51" s="52">
        <f>VLOOKUP(R51,State!$A$3:$AB$61,28,0)</f>
        <v>66236</v>
      </c>
      <c r="W51" s="74">
        <f>LARGE(State!AC$3:AC$61,50)</f>
        <v>0.29968328658039994</v>
      </c>
    </row>
    <row r="52" spans="1:23">
      <c r="A52" s="51">
        <v>51</v>
      </c>
      <c r="B52" s="73" t="str">
        <f>VLOOKUP(G52,State!Y$3:BK$61,39,0)</f>
        <v>Hawaii</v>
      </c>
      <c r="C52" s="51">
        <f>VLOOKUP(B52,State!$A$3:$B$61,2,0)</f>
        <v>31</v>
      </c>
      <c r="D52" s="52">
        <f>VLOOKUP(B52,State!$A$3:$C$61,3,0)</f>
        <v>33713</v>
      </c>
      <c r="E52" s="72" t="str">
        <f>IF(VLOOKUP(B52,State!$A$3:$M$61,13,0)=1,"•","")</f>
        <v/>
      </c>
      <c r="F52" s="52">
        <f>VLOOKUP(B52,State!$A$3:$X$61,24,0)</f>
        <v>10126</v>
      </c>
      <c r="G52" s="74">
        <f>LARGE(State!Y$3:Y$61,51)</f>
        <v>0.3003589119924065</v>
      </c>
      <c r="I52" s="51">
        <v>51</v>
      </c>
      <c r="J52" s="73" t="str">
        <f>VLOOKUP(O52,State!AA$3:BK$45,37,0)</f>
        <v>Alabama</v>
      </c>
      <c r="K52" s="51">
        <f>VLOOKUP(J52,State!$A$3:$B$43,2,0)</f>
        <v>60</v>
      </c>
      <c r="L52" s="52">
        <f>VLOOKUP(J52,State!$A$3:$C$43,3,0)</f>
        <v>396851</v>
      </c>
      <c r="M52" s="72" t="str">
        <f>IF(VLOOKUP(J52,State!$A$3:$N$43,8,0)=1,"•","")</f>
        <v/>
      </c>
      <c r="N52" s="52">
        <f>VLOOKUP(J52,State!$A$3:$Z$43,26,0)</f>
        <v>0</v>
      </c>
      <c r="O52" s="74">
        <f>LARGE(State!AA$3:AA$61,51)</f>
        <v>0</v>
      </c>
      <c r="P52" s="74"/>
      <c r="Q52" s="51">
        <v>51</v>
      </c>
      <c r="R52" s="73" t="str">
        <f>VLOOKUP(W52,State!AC$3:BK$61,35,0)</f>
        <v>Georgia</v>
      </c>
      <c r="S52" s="51">
        <f>VLOOKUP(R52,State!$A$3:$B$61,2,0)</f>
        <v>116</v>
      </c>
      <c r="T52" s="52">
        <f>VLOOKUP(R52,State!$A$3:$C$61,3,0)</f>
        <v>765366</v>
      </c>
      <c r="U52" s="72" t="str">
        <f>IF(VLOOKUP(R52,State!$A$3:$O$61,15,0)=1,"•","")</f>
        <v/>
      </c>
      <c r="V52" s="52">
        <f>VLOOKUP(R52,State!$A$3:$AB$61,28,0)</f>
        <v>215797</v>
      </c>
      <c r="W52" s="74">
        <f>LARGE(State!AC$3:AC$61,51)</f>
        <v>0.28195268668846019</v>
      </c>
    </row>
    <row r="53" spans="1:23">
      <c r="B53" s="87" t="s">
        <v>1041</v>
      </c>
      <c r="C53" s="52">
        <f>State!B43+State!B62</f>
        <v>4819</v>
      </c>
      <c r="D53" s="52">
        <f>State!C43+State!C62</f>
        <v>31635762</v>
      </c>
      <c r="E53" s="72" t="str">
        <f>IF(State!M43=1,"•","")</f>
        <v>•</v>
      </c>
      <c r="F53" s="52">
        <f>VLOOKUP(B53,State!$A$3:$X$43,24,0)</f>
        <v>17174180</v>
      </c>
      <c r="G53" s="74">
        <f>State!Y43</f>
        <v>0.55587571857447304</v>
      </c>
      <c r="J53" s="87" t="s">
        <v>1041</v>
      </c>
      <c r="K53" s="51">
        <f>VLOOKUP(J53,State!$A$3:$B$43,2,0)</f>
        <v>4190</v>
      </c>
      <c r="L53" s="52">
        <f>VLOOKUP(J53,State!$A$3:$C$43,3,0)</f>
        <v>30895719</v>
      </c>
      <c r="M53" s="72" t="str">
        <f>IF(VLOOKUP(J53,State!$A$3:$N$43,8,0)=1,"•","")</f>
        <v/>
      </c>
      <c r="N53" s="52" t="str">
        <f>VLOOKUP(J53,State!$A$3:$Z$43,14,0)</f>
        <v>-</v>
      </c>
      <c r="O53" s="74">
        <f>State!AA43</f>
        <v>0</v>
      </c>
      <c r="P53" s="74"/>
      <c r="R53" s="87" t="s">
        <v>1041</v>
      </c>
      <c r="S53" s="51">
        <f>VLOOKUP(R53,State!$A$3:$B$43,2,0)</f>
        <v>4190</v>
      </c>
      <c r="T53" s="52">
        <f>VLOOKUP(R53,State!$A$3:$C$43,3,0)</f>
        <v>30895719</v>
      </c>
      <c r="U53" s="72" t="str">
        <f>IF(VLOOKUP(R53,State!$A$3:$O$43,15,0)=1,"•","")</f>
        <v/>
      </c>
      <c r="V53" s="52">
        <f>VLOOKUP(R53,State!$A$3:$AB$43,28,0)</f>
        <v>13243376</v>
      </c>
      <c r="W53" s="74">
        <f>State!AC43</f>
        <v>0.42864760648554578</v>
      </c>
    </row>
    <row r="54" spans="1:23">
      <c r="F54" s="73"/>
    </row>
    <row r="55" spans="1:23">
      <c r="O55" s="52"/>
      <c r="P55" s="52"/>
      <c r="R55" s="52"/>
      <c r="S55" s="52"/>
      <c r="V55" s="52"/>
      <c r="W55" s="52"/>
    </row>
    <row r="56" spans="1:23">
      <c r="O56" s="77"/>
    </row>
    <row r="58" spans="1:23">
      <c r="V58" s="52"/>
    </row>
  </sheetData>
  <mergeCells count="3">
    <mergeCell ref="F1:G1"/>
    <mergeCell ref="N1:O1"/>
    <mergeCell ref="V1:W1"/>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AM111"/>
  <sheetViews>
    <sheetView workbookViewId="0">
      <selection activeCell="N110" sqref="N110"/>
    </sheetView>
  </sheetViews>
  <sheetFormatPr baseColWidth="10" defaultRowHeight="13" x14ac:dyDescent="0"/>
  <cols>
    <col min="1" max="1" width="11.7109375" customWidth="1"/>
    <col min="4" max="4" width="10.7109375" style="2"/>
  </cols>
  <sheetData>
    <row r="1" spans="1:39">
      <c r="A1" s="48" t="s">
        <v>58</v>
      </c>
      <c r="C1" s="2"/>
      <c r="D1"/>
    </row>
    <row r="2" spans="1:39">
      <c r="A2" t="s">
        <v>1634</v>
      </c>
      <c r="B2" s="16"/>
      <c r="C2" s="16" t="s">
        <v>1142</v>
      </c>
      <c r="D2" s="25" t="s">
        <v>670</v>
      </c>
      <c r="E2" s="57" t="s">
        <v>702</v>
      </c>
      <c r="F2" s="57" t="s">
        <v>996</v>
      </c>
      <c r="G2" s="24" t="str">
        <f>County!P1</f>
        <v>Clinton</v>
      </c>
      <c r="H2" s="26">
        <f>County!Q1</f>
        <v>0</v>
      </c>
      <c r="I2" s="69" t="str">
        <f>County!R1</f>
        <v>Sanders</v>
      </c>
      <c r="J2" s="113"/>
      <c r="K2" s="25" t="s">
        <v>1774</v>
      </c>
      <c r="M2" s="26"/>
      <c r="O2" s="65"/>
      <c r="Q2" s="17"/>
      <c r="S2" s="17"/>
      <c r="U2" s="17"/>
      <c r="V2" s="17"/>
      <c r="W2" s="17"/>
      <c r="X2" s="251"/>
      <c r="Y2" s="252"/>
      <c r="Z2" s="252"/>
      <c r="AA2" s="17"/>
      <c r="AB2" s="251"/>
      <c r="AC2" s="252"/>
      <c r="AD2" s="252"/>
      <c r="AE2" s="17"/>
      <c r="AF2" s="1"/>
      <c r="AH2" s="1"/>
      <c r="AI2" s="1"/>
      <c r="AJ2" s="1"/>
      <c r="AK2" s="1"/>
      <c r="AM2" s="1"/>
    </row>
    <row r="3" spans="1:39">
      <c r="A3" t="str">
        <f>VLOOKUP(D3,State!$W$3:$BK$42,41,FALSE)</f>
        <v>Missouri</v>
      </c>
      <c r="C3" s="57" t="str">
        <f>IF(RANK(G3,G3:J3)=1,"Clinton",IF(RANK(H3,G3:J3)=1,"Clark",IF(RANK(I3,G3:J3)=1,"Sanders","Dean")))</f>
        <v>Clinton</v>
      </c>
      <c r="D3" s="43">
        <f>MIN(State!W$3:W$45)</f>
        <v>2.5006950788418001E-3</v>
      </c>
      <c r="E3" s="44">
        <f>VLOOKUP(A3,State!$A$3:$V$61,22,FALSE)</f>
        <v>1574</v>
      </c>
      <c r="F3" s="44">
        <f>VLOOKUP(A3,State!$A$3:$C$42,3,FALSE)</f>
        <v>629425</v>
      </c>
      <c r="G3" s="42">
        <f>VLOOKUP(A3,State!$A$3:$Y$61,25,FALSE)</f>
        <v>0.49614330539778367</v>
      </c>
      <c r="H3" s="42">
        <f>VLOOKUP(A3,State!$A$3:$AA$61,27,FALSE)</f>
        <v>0</v>
      </c>
      <c r="I3" s="42">
        <f>VLOOKUP(A3,State!$A$3:$AC$61,29,FALSE)</f>
        <v>0.49364261031894191</v>
      </c>
      <c r="J3" s="2">
        <f>VLOOKUP(A3,State!$A$3:$AE$61,31,FALSE)</f>
        <v>7.0222822417285622E-4</v>
      </c>
      <c r="K3" s="47">
        <f>1-G3-H3-I3-J3</f>
        <v>9.511856059101504E-3</v>
      </c>
      <c r="M3" s="42"/>
      <c r="O3" s="42"/>
    </row>
    <row r="4" spans="1:39">
      <c r="A4" t="str">
        <f>VLOOKUP(D4,State!$W$3:$BK$42,41,FALSE)</f>
        <v>Kentucky</v>
      </c>
      <c r="C4" s="57" t="str">
        <f>IF(RANK(G4,G4:J4)=1,"Clinton",IF(RANK(H4,G4:J4)=1,"Clark",IF(RANK(I4,G4:J4)=1,"Sanders","Dean")))</f>
        <v>Clinton</v>
      </c>
      <c r="D4" s="43">
        <f>SMALL(State!W$3:W$45,2)</f>
        <v>4.2040192271732314E-3</v>
      </c>
      <c r="E4" s="44">
        <f>VLOOKUP(A4,State!$A$3:$V$61,22,FALSE)</f>
        <v>1911</v>
      </c>
      <c r="F4" s="44">
        <f>VLOOKUP(A4,State!$A$3:$C$42,3,FALSE)</f>
        <v>454565</v>
      </c>
      <c r="G4" s="42">
        <f>VLOOKUP(A4,State!$A$3:$Y$61,25,FALSE)</f>
        <v>0.46755469514810866</v>
      </c>
      <c r="H4" s="42">
        <f>VLOOKUP(A4,State!$A$3:$AA$61,27,FALSE)</f>
        <v>0</v>
      </c>
      <c r="I4" s="42">
        <f>VLOOKUP(A4,State!$A$3:$AC$61,29,FALSE)</f>
        <v>0.46335067592093537</v>
      </c>
      <c r="J4" s="2">
        <f>VLOOKUP(A4,State!$A$3:$AE$61,31,FALSE)</f>
        <v>1.2568059573438341E-2</v>
      </c>
      <c r="K4" s="47">
        <f t="shared" ref="K4:K12" si="0">1-G4-H4-I4-J4</f>
        <v>5.6526569357517625E-2</v>
      </c>
      <c r="M4" s="42"/>
      <c r="O4" s="42"/>
    </row>
    <row r="5" spans="1:39">
      <c r="A5" t="str">
        <f>VLOOKUP(D5,State!$W$3:$BK$42,41,FALSE)</f>
        <v>Massachusetts</v>
      </c>
      <c r="C5" s="57" t="str">
        <f>IF(RANK(G5,G5:J5)=1,"Clinton",IF(RANK(H5,G5:J5)=1,"Clark",IF(RANK(I5,G5:J5)=1,"Sanders","Dean")))</f>
        <v>Clinton</v>
      </c>
      <c r="D5" s="43">
        <f>SMALL(State!W$3:W$45,3)</f>
        <v>1.3996233459707064E-2</v>
      </c>
      <c r="E5" s="44">
        <f>VLOOKUP(A5,State!$A$3:$V$61,22,FALSE)</f>
        <v>17019</v>
      </c>
      <c r="F5" s="44">
        <f>VLOOKUP(A5,State!$A$3:$C$42,3,FALSE)</f>
        <v>1215970</v>
      </c>
      <c r="G5" s="42">
        <f>VLOOKUP(A5,State!$A$3:$Y$61,25,FALSE)</f>
        <v>0.49904356192998184</v>
      </c>
      <c r="H5" s="42">
        <f>VLOOKUP(A5,State!$A$3:$AA$61,27,FALSE)</f>
        <v>0</v>
      </c>
      <c r="I5" s="42">
        <f>VLOOKUP(A5,State!$A$3:$AC$61,29,FALSE)</f>
        <v>0.48504732847027476</v>
      </c>
      <c r="J5" s="2">
        <f>VLOOKUP(A5,State!$A$3:$AE$61,31,FALSE)</f>
        <v>3.9334852011151588E-3</v>
      </c>
      <c r="K5" s="47">
        <f t="shared" si="0"/>
        <v>1.1975624398628294E-2</v>
      </c>
      <c r="M5" s="42"/>
      <c r="O5" s="42"/>
    </row>
    <row r="6" spans="1:39">
      <c r="A6" t="str">
        <f>VLOOKUP(D6,State!$W$3:$BK$42,41,FALSE)</f>
        <v>Michigan</v>
      </c>
      <c r="C6" s="57" t="str">
        <f>IF(RANK(G6,G6:J6)=1,"Clinton",IF(RANK(H6,G6:J6)=1,"Clark",IF(RANK(I6,G6:J6)=1,"Sanders","Dean")))</f>
        <v>Sanders</v>
      </c>
      <c r="D6" s="43">
        <f>SMALL(State!W$3:W$45,4)</f>
        <v>1.42407793276441E-2</v>
      </c>
      <c r="E6" s="44">
        <f>VLOOKUP(A6,State!$A$3:$V$61,22,FALSE)</f>
        <v>17168</v>
      </c>
      <c r="F6" s="44">
        <f>VLOOKUP(A6,State!$A$3:$C$42,3,FALSE)</f>
        <v>1205552</v>
      </c>
      <c r="G6" s="42">
        <f>VLOOKUP(A6,State!$A$3:$Y$61,25,FALSE)</f>
        <v>0.48257976429054905</v>
      </c>
      <c r="H6" s="42">
        <f>VLOOKUP(A6,State!$A$3:$AA$61,27,FALSE)</f>
        <v>0</v>
      </c>
      <c r="I6" s="42">
        <f>VLOOKUP(A6,State!$A$3:$AC$61,29,FALSE)</f>
        <v>0.49682054361819317</v>
      </c>
      <c r="J6" s="2">
        <f>VLOOKUP(A6,State!$A$3:$AE$61,31,FALSE)</f>
        <v>1.9600979468326544E-3</v>
      </c>
      <c r="K6" s="47">
        <f t="shared" si="0"/>
        <v>1.8639594144425127E-2</v>
      </c>
      <c r="M6" s="42"/>
      <c r="O6" s="42"/>
    </row>
    <row r="7" spans="1:39">
      <c r="A7" t="str">
        <f>VLOOKUP(D7,State!$W$3:$BK$42,41,FALSE)</f>
        <v>Illinois</v>
      </c>
      <c r="C7" s="57" t="str">
        <f>IF(RANK(G7,G7:J7)=1,"Clinton",IF(RANK(H7,G7:J7)=1,"Clark",IF(RANK(I7,G7:J7)=1,"Sanders","Dean")))</f>
        <v>Clinton</v>
      </c>
      <c r="D7" s="43">
        <f>SMALL(State!W$3:W$45,5)</f>
        <v>1.9484476765365771E-2</v>
      </c>
      <c r="E7" s="44">
        <f>VLOOKUP(A7,State!$A$3:$V$61,22,FALSE)</f>
        <v>40061</v>
      </c>
      <c r="F7" s="44">
        <f>VLOOKUP(A7,State!$A$3:$C$42,3,FALSE)</f>
        <v>2056047</v>
      </c>
      <c r="G7" s="42">
        <f>VLOOKUP(A7,State!$A$3:$Y$61,25,FALSE)</f>
        <v>0.50560857801402403</v>
      </c>
      <c r="H7" s="42">
        <f>VLOOKUP(A7,State!$A$3:$AA$61,27,FALSE)</f>
        <v>0</v>
      </c>
      <c r="I7" s="42">
        <f>VLOOKUP(A7,State!$A$3:$AC$61,29,FALSE)</f>
        <v>0.48612410124865824</v>
      </c>
      <c r="J7" s="2">
        <f>VLOOKUP(A7,State!$A$3:$AE$61,31,FALSE)</f>
        <v>3.0140361577337483E-3</v>
      </c>
      <c r="K7" s="47">
        <f t="shared" si="0"/>
        <v>5.2532845795839811E-3</v>
      </c>
      <c r="M7" s="42"/>
      <c r="O7" s="42"/>
    </row>
    <row r="8" spans="1:39">
      <c r="A8" t="str">
        <f>VLOOKUP(D8,State!$W$3:$BK$42,41,FALSE)</f>
        <v>South Dakota</v>
      </c>
      <c r="C8" s="57" t="str">
        <f>IF(RANK(G8,G8:J8)=1,"Clinton",IF(RANK(H8,G8:J8)=1,"Clark",IF(RANK(I8,G8:J8)=1,"Sanders","Dean")))</f>
        <v>Clinton</v>
      </c>
      <c r="D8" s="43">
        <f>SMALL(State!W$3:W$45,6)</f>
        <v>2.052597819114817E-2</v>
      </c>
      <c r="E8" s="44">
        <f>VLOOKUP(A8,State!$A$3:$V$61,22,FALSE)</f>
        <v>1088</v>
      </c>
      <c r="F8" s="44">
        <f>VLOOKUP(A8,State!$A$3:$C$42,3,FALSE)</f>
        <v>53006</v>
      </c>
      <c r="G8" s="42">
        <f>VLOOKUP(A8,State!$A$3:$Y$61,25,FALSE)</f>
        <v>0.5102629890955741</v>
      </c>
      <c r="H8" s="42">
        <f>VLOOKUP(A8,State!$A$3:$AA$61,27,FALSE)</f>
        <v>0</v>
      </c>
      <c r="I8" s="42">
        <f>VLOOKUP(A8,State!$A$3:$AC$61,29,FALSE)</f>
        <v>0.4897370109044259</v>
      </c>
      <c r="J8" s="2">
        <f>VLOOKUP(A8,State!$A$3:$AE$61,31,FALSE)</f>
        <v>0</v>
      </c>
      <c r="K8" s="47">
        <f t="shared" si="0"/>
        <v>0</v>
      </c>
      <c r="M8" s="42"/>
      <c r="O8" s="42"/>
    </row>
    <row r="9" spans="1:39">
      <c r="A9" t="str">
        <f>VLOOKUP(D9,State!$W$3:$BK$42,41,FALSE)</f>
        <v>New Mexico</v>
      </c>
      <c r="C9" s="57" t="str">
        <f>IF(RANK(G9,G9:J9)=1,"Clinton",IF(RANK(H9,G9:J9)=1,"Clark",IF(RANK(I9,G9:J9)=1,"Sanders","Dean")))</f>
        <v>Clinton</v>
      </c>
      <c r="D9" s="43">
        <f>SMALL(State!W$3:W$45,7)</f>
        <v>3.0512553511512205E-2</v>
      </c>
      <c r="E9" s="44">
        <f>VLOOKUP(A9,State!$A$3:$V$61,22,FALSE)</f>
        <v>6593</v>
      </c>
      <c r="F9" s="44">
        <f>VLOOKUP(A9,State!$A$3:$C$42,3,FALSE)</f>
        <v>216075</v>
      </c>
      <c r="G9" s="42">
        <f>VLOOKUP(A9,State!$A$3:$Y$61,25,FALSE)</f>
        <v>0.51525627675575614</v>
      </c>
      <c r="H9" s="42">
        <f>VLOOKUP(A9,State!$A$3:$AA$61,27,FALSE)</f>
        <v>0</v>
      </c>
      <c r="I9" s="42">
        <f>VLOOKUP(A9,State!$A$3:$AC$61,29,FALSE)</f>
        <v>0.48474372324424392</v>
      </c>
      <c r="J9" s="2">
        <f>VLOOKUP(A9,State!$A$3:$AE$61,31,FALSE)</f>
        <v>0</v>
      </c>
      <c r="K9" s="47">
        <f t="shared" si="0"/>
        <v>-5.5511151231257827E-17</v>
      </c>
      <c r="M9" s="42"/>
      <c r="O9" s="42"/>
    </row>
    <row r="10" spans="1:39">
      <c r="A10" t="str">
        <f>VLOOKUP(D10,State!$W$3:$BK$42,41,FALSE)</f>
        <v>Washington</v>
      </c>
      <c r="C10" s="57" t="str">
        <f>IF(RANK(G10,G10:J10)=1,"Clinton",IF(RANK(H10,G10:J10)=1,"Clark",IF(RANK(I10,G10:J10)=1,"Sanders","Dean")))</f>
        <v>Clinton</v>
      </c>
      <c r="D10" s="43">
        <f>SMALL(State!W$3:W$45,8)</f>
        <v>4.7430456745555877E-2</v>
      </c>
      <c r="E10" s="44">
        <f>VLOOKUP(A10,State!$A$3:$V$61,22,FALSE)</f>
        <v>38168</v>
      </c>
      <c r="F10" s="44">
        <f>VLOOKUP(A10,State!$A$3:$C$42,3,FALSE)</f>
        <v>804715</v>
      </c>
      <c r="G10" s="42">
        <f>VLOOKUP(A10,State!$A$3:$Y$61,25,FALSE)</f>
        <v>0.52249678457590576</v>
      </c>
      <c r="H10" s="42">
        <f>VLOOKUP(A10,State!$A$3:$AA$61,27,FALSE)</f>
        <v>0</v>
      </c>
      <c r="I10" s="42">
        <f>VLOOKUP(A10,State!$A$3:$AC$61,29,FALSE)</f>
        <v>0.47506632783034985</v>
      </c>
      <c r="J10" s="2">
        <f>VLOOKUP(A10,State!$A$3:$AE$61,31,FALSE)</f>
        <v>0</v>
      </c>
      <c r="K10" s="47">
        <f t="shared" si="0"/>
        <v>2.4368875937443857E-3</v>
      </c>
      <c r="M10" s="42"/>
      <c r="O10" s="42"/>
    </row>
    <row r="11" spans="1:39">
      <c r="A11" t="str">
        <f>VLOOKUP(D11,State!$W$3:$BK$42,41,FALSE)</f>
        <v>Indiana</v>
      </c>
      <c r="C11" s="57" t="str">
        <f>IF(RANK(G11,G11:J11)=1,"Clinton",IF(RANK(H11,G11:J11)=1,"Clark",IF(RANK(I11,G11:J11)=1,"Sanders","Dean")))</f>
        <v>Sanders</v>
      </c>
      <c r="D11" s="43">
        <f>SMALL(State!W$3:W$45,9)</f>
        <v>4.9107750880977616E-2</v>
      </c>
      <c r="E11" s="44">
        <f>VLOOKUP(A11,State!$A$3:$V$61,22,FALSE)</f>
        <v>31369</v>
      </c>
      <c r="F11" s="44">
        <f>VLOOKUP(A11,State!$A$3:$C$42,3,FALSE)</f>
        <v>638779</v>
      </c>
      <c r="G11" s="42">
        <f>VLOOKUP(A11,State!$A$3:$Y$61,25,FALSE)</f>
        <v>0.47544612455951119</v>
      </c>
      <c r="H11" s="42">
        <f>VLOOKUP(A11,State!$A$3:$AA$61,27,FALSE)</f>
        <v>0</v>
      </c>
      <c r="I11" s="42">
        <f>VLOOKUP(A11,State!$A$3:$AC$61,29,FALSE)</f>
        <v>0.52455387544048881</v>
      </c>
      <c r="J11" s="2">
        <f>VLOOKUP(A11,State!$A$3:$AE$61,31,FALSE)</f>
        <v>0</v>
      </c>
      <c r="K11" s="47">
        <f t="shared" si="0"/>
        <v>0</v>
      </c>
      <c r="M11" s="42"/>
      <c r="O11" s="42"/>
    </row>
    <row r="12" spans="1:39">
      <c r="A12" t="str">
        <f>VLOOKUP(D12,State!$W$3:$BK$42,41,FALSE)</f>
        <v>Connecticut</v>
      </c>
      <c r="C12" s="57" t="str">
        <f>IF(RANK(G12,G12:J12)=1,"Clinton",IF(RANK(H12,G12:J12)=1,"Clark",IF(RANK(I12,G12:J12)=1,"Sanders","Dean")))</f>
        <v>Clinton</v>
      </c>
      <c r="D12" s="43">
        <f>SMALL(State!W$3:W$45,10)</f>
        <v>5.3817915949490487E-2</v>
      </c>
      <c r="E12" s="44">
        <f>VLOOKUP(A12,State!$A$3:$V$61,22,FALSE)</f>
        <v>17666</v>
      </c>
      <c r="F12" s="44">
        <f>VLOOKUP(A12,State!$A$3:$C$42,3,FALSE)</f>
        <v>328255</v>
      </c>
      <c r="G12" s="42">
        <f>VLOOKUP(A12,State!$A$3:$Y$61,25,FALSE)</f>
        <v>0.51802714353170554</v>
      </c>
      <c r="H12" s="42">
        <f>VLOOKUP(A12,State!$A$3:$AA$61,27,FALSE)</f>
        <v>0</v>
      </c>
      <c r="I12" s="42">
        <f>VLOOKUP(A12,State!$A$3:$AC$61,29,FALSE)</f>
        <v>0.46420922758221506</v>
      </c>
      <c r="J12" s="2">
        <f>VLOOKUP(A12,State!$A$3:$AE$61,31,FALSE)</f>
        <v>0</v>
      </c>
      <c r="K12" s="47">
        <f t="shared" si="0"/>
        <v>1.7763628886079408E-2</v>
      </c>
      <c r="M12" s="42"/>
      <c r="O12" s="42"/>
    </row>
    <row r="13" spans="1:39">
      <c r="D13" s="43"/>
      <c r="E13" s="43"/>
      <c r="F13" s="44"/>
      <c r="G13" s="44"/>
      <c r="H13" s="42"/>
      <c r="I13" s="42"/>
      <c r="K13" s="42"/>
      <c r="L13" s="42"/>
      <c r="M13" s="42"/>
    </row>
    <row r="14" spans="1:39">
      <c r="A14" s="48" t="s">
        <v>1421</v>
      </c>
    </row>
    <row r="15" spans="1:39">
      <c r="A15" t="s">
        <v>1634</v>
      </c>
      <c r="B15" s="16"/>
      <c r="C15" s="16" t="s">
        <v>1142</v>
      </c>
      <c r="D15" s="25" t="s">
        <v>670</v>
      </c>
      <c r="E15" s="57" t="s">
        <v>702</v>
      </c>
      <c r="F15" s="57" t="s">
        <v>996</v>
      </c>
      <c r="G15" s="24" t="str">
        <f>County!P1</f>
        <v>Clinton</v>
      </c>
      <c r="H15" s="26">
        <f>County!Q1</f>
        <v>0</v>
      </c>
      <c r="I15" s="69" t="str">
        <f>County!R1</f>
        <v>Sanders</v>
      </c>
      <c r="J15" s="113"/>
      <c r="K15" s="25" t="s">
        <v>1774</v>
      </c>
      <c r="M15" s="26"/>
      <c r="O15" s="65"/>
      <c r="Q15" s="17"/>
      <c r="S15" s="17"/>
      <c r="U15" s="17"/>
      <c r="V15" s="17"/>
      <c r="W15" s="17"/>
      <c r="X15" s="251"/>
      <c r="Y15" s="251"/>
      <c r="Z15" s="251"/>
      <c r="AA15" s="17"/>
      <c r="AB15" s="251"/>
      <c r="AC15" s="251"/>
      <c r="AD15" s="251"/>
      <c r="AE15" s="17"/>
      <c r="AF15" s="1"/>
      <c r="AH15" s="1"/>
      <c r="AI15" s="1"/>
      <c r="AJ15" s="1"/>
      <c r="AK15" s="1"/>
      <c r="AM15" s="1"/>
    </row>
    <row r="16" spans="1:39">
      <c r="A16" t="str">
        <f>VLOOKUP(D16,State!$W$3:$BK$45,41,FALSE)</f>
        <v>Vermont</v>
      </c>
      <c r="C16" s="57" t="str">
        <f>IF(RANK(G16,G16:J16)=1,"Clinton",IF(RANK(H16,G16:J16)=1,"Clark",IF(RANK(I16,G16:J16)=1,"Sanders","Dean")))</f>
        <v>Sanders</v>
      </c>
      <c r="D16" s="43">
        <f>MAX(State!W$3:W$45)</f>
        <v>0.72354974117088655</v>
      </c>
      <c r="E16" s="44">
        <f>VLOOKUP(A16,State!$A$3:$V$61,22,FALSE)</f>
        <v>97562</v>
      </c>
      <c r="F16" s="44">
        <f>VLOOKUP(A16,State!$A$3:$C$45,3,FALSE)</f>
        <v>134838</v>
      </c>
      <c r="G16" s="42">
        <f>VLOOKUP(A16,State!$A$3:$Y$61,25,FALSE)</f>
        <v>0.13600023732182323</v>
      </c>
      <c r="H16" s="42">
        <f>VLOOKUP(A16,State!$A$3:$AA$61,27,FALSE)</f>
        <v>0</v>
      </c>
      <c r="I16" s="42">
        <f>VLOOKUP(A16,State!$A$3:$AC$61,29,FALSE)</f>
        <v>0.85954997849270975</v>
      </c>
      <c r="J16" s="2">
        <f>VLOOKUP(A16,State!$A$3:$AE$61,31,FALSE)</f>
        <v>2.0913985671694923E-3</v>
      </c>
      <c r="K16" s="47">
        <f>1-G16-H16-I16-J16</f>
        <v>2.3583856182975505E-3</v>
      </c>
      <c r="M16" s="42"/>
      <c r="O16" s="42"/>
    </row>
    <row r="17" spans="1:36">
      <c r="A17" t="str">
        <f>VLOOKUP(D17,State!$W$3:$BK$45,41,FALSE)</f>
        <v>Mississippi</v>
      </c>
      <c r="C17" s="57" t="str">
        <f>IF(RANK(G17,G17:J17)=1,"Clinton",IF(RANK(H17,G17:J17)=1,"Clark",IF(RANK(I17,G17:J17)=1,"Sanders","Dean")))</f>
        <v>Clinton</v>
      </c>
      <c r="D17" s="43">
        <f>LARGE(State!W$3:W$45,2)</f>
        <v>0.65849342325368454</v>
      </c>
      <c r="E17" s="44">
        <f>VLOOKUP(A17,State!$A$3:$V$61,22,FALSE)</f>
        <v>149586</v>
      </c>
      <c r="F17" s="44">
        <f>VLOOKUP(A17,State!$A$3:$C$45,3,FALSE)</f>
        <v>227164</v>
      </c>
      <c r="G17" s="42">
        <f>VLOOKUP(A17,State!$A$3:$Y$61,25,FALSE)</f>
        <v>0.82466411931468009</v>
      </c>
      <c r="H17" s="42">
        <f>VLOOKUP(A17,State!$A$3:$AA$61,27,FALSE)</f>
        <v>0</v>
      </c>
      <c r="I17" s="42">
        <f>VLOOKUP(A17,State!$A$3:$AC$61,29,FALSE)</f>
        <v>0.16617069606099558</v>
      </c>
      <c r="J17" s="2">
        <f>VLOOKUP(A17,State!$A$3:$AE$61,31,FALSE)</f>
        <v>2.958215210156539E-3</v>
      </c>
      <c r="K17" s="47">
        <f t="shared" ref="K17:K25" si="1">1-G17-H17-I17-J17</f>
        <v>6.2069694141677961E-3</v>
      </c>
      <c r="M17" s="42"/>
      <c r="O17" s="42"/>
    </row>
    <row r="18" spans="1:36">
      <c r="A18" t="str">
        <f>VLOOKUP(D18,State!$W$3:$BK$45,41,FALSE)</f>
        <v>Alabama</v>
      </c>
      <c r="C18" s="57" t="str">
        <f>IF(RANK(G18,G18:J18)=1,"Clinton",IF(RANK(H18,G18:J18)=1,"Clark",IF(RANK(I18,G18:J18)=1,"Sanders","Dean")))</f>
        <v>Clinton</v>
      </c>
      <c r="D18" s="43">
        <f>LARGE(State!W$3:W$45,3)</f>
        <v>0.58715235692993084</v>
      </c>
      <c r="E18" s="44">
        <f>VLOOKUP(A18,State!$A$3:$V$61,22,FALSE)</f>
        <v>233012</v>
      </c>
      <c r="F18" s="44">
        <f>VLOOKUP(A18,State!$A$3:$C$45,3,FALSE)</f>
        <v>396851</v>
      </c>
      <c r="G18" s="42">
        <f>VLOOKUP(A18,State!$A$3:$Y$61,25,FALSE)</f>
        <v>0.77880867126453002</v>
      </c>
      <c r="H18" s="42">
        <f>VLOOKUP(A18,State!$A$3:$AA$61,27,FALSE)</f>
        <v>0</v>
      </c>
      <c r="I18" s="42">
        <f>VLOOKUP(A18,State!$A$3:$AC$61,29,FALSE)</f>
        <v>0.19165631433459912</v>
      </c>
      <c r="J18" s="2">
        <f>VLOOKUP(A18,State!$A$3:$AE$61,31,FALSE)</f>
        <v>3.7268395443126011E-3</v>
      </c>
      <c r="K18" s="47">
        <f t="shared" si="1"/>
        <v>2.5808174856558262E-2</v>
      </c>
      <c r="M18" s="42"/>
      <c r="O18" s="42"/>
    </row>
    <row r="19" spans="1:36">
      <c r="A19" t="str">
        <f>VLOOKUP(D19,State!$W$3:$BK$45,41,FALSE)</f>
        <v>District of Columbia</v>
      </c>
      <c r="C19" s="57" t="str">
        <f>IF(RANK(G19,G19:J19)=1,"Clinton",IF(RANK(H19,G19:J19)=1,"Clark",IF(RANK(I19,G19:J19)=1,"Sanders","Dean")))</f>
        <v>Clinton</v>
      </c>
      <c r="D19" s="43">
        <f>LARGE(State!W$3:W$45,4)</f>
        <v>0.57632233053404658</v>
      </c>
      <c r="E19" s="44">
        <f>VLOOKUP(A19,State!$A$3:$V$61,22,FALSE)</f>
        <v>56343</v>
      </c>
      <c r="F19" s="44">
        <f>VLOOKUP(A19,State!$A$3:$C$45,3,FALSE)</f>
        <v>97763</v>
      </c>
      <c r="G19" s="42">
        <f>VLOOKUP(A19,State!$A$3:$Y$61,25,FALSE)</f>
        <v>0.78459130754989104</v>
      </c>
      <c r="H19" s="42">
        <f>VLOOKUP(A19,State!$A$3:$AA$61,27,FALSE)</f>
        <v>0</v>
      </c>
      <c r="I19" s="42">
        <f>VLOOKUP(A19,State!$A$3:$AC$61,29,FALSE)</f>
        <v>0.20826897701584443</v>
      </c>
      <c r="J19" s="2">
        <f>VLOOKUP(A19,State!$A$3:$AE$61,31,FALSE)</f>
        <v>0</v>
      </c>
      <c r="K19" s="47">
        <f t="shared" si="1"/>
        <v>7.1397154342645319E-3</v>
      </c>
      <c r="M19" s="42"/>
      <c r="O19" s="42"/>
    </row>
    <row r="20" spans="1:36">
      <c r="A20" t="str">
        <f>VLOOKUP(D20,State!$W$3:$BK$45,41,FALSE)</f>
        <v>Louisiana</v>
      </c>
      <c r="C20" s="57" t="str">
        <f>IF(RANK(G20,G20:J20)=1,"Clinton",IF(RANK(H20,G20:J20)=1,"Clark",IF(RANK(I20,G20:J20)=1,"Sanders","Dean")))</f>
        <v>Clinton</v>
      </c>
      <c r="D20" s="43">
        <f>LARGE(State!W$3:W$45,5)</f>
        <v>0.47937301139279481</v>
      </c>
      <c r="E20" s="44">
        <f>VLOOKUP(A20,State!$A$3:$V$61,22,FALSE)</f>
        <v>149457</v>
      </c>
      <c r="F20" s="44">
        <f>VLOOKUP(A20,State!$A$3:$C$45,3,FALSE)</f>
        <v>311776</v>
      </c>
      <c r="G20" s="42">
        <f>VLOOKUP(A20,State!$A$3:$Y$61,25,FALSE)</f>
        <v>0.71119329262034281</v>
      </c>
      <c r="H20" s="42">
        <f>VLOOKUP(A20,State!$A$3:$AA$61,27,FALSE)</f>
        <v>0</v>
      </c>
      <c r="I20" s="42">
        <f>VLOOKUP(A20,State!$A$3:$AC$61,29,FALSE)</f>
        <v>0.23182028122754797</v>
      </c>
      <c r="J20" s="2">
        <f>VLOOKUP(A20,State!$A$3:$AE$61,31,FALSE)</f>
        <v>8.1789489890177567E-3</v>
      </c>
      <c r="K20" s="47">
        <f t="shared" si="1"/>
        <v>4.8807477163091466E-2</v>
      </c>
      <c r="M20" s="42"/>
      <c r="O20" s="42"/>
    </row>
    <row r="21" spans="1:36">
      <c r="A21" t="str">
        <f>VLOOKUP(D21,State!$W$3:$BK$45,41,FALSE)</f>
        <v>South Carolina</v>
      </c>
      <c r="C21" s="57" t="str">
        <f>IF(RANK(G21,G21:J21)=1,"Clinton",IF(RANK(H21,G21:J21)=1,"Clark",IF(RANK(I21,G21:J21)=1,"Sanders","Dean")))</f>
        <v>Clinton</v>
      </c>
      <c r="D21" s="43">
        <f>LARGE(State!W$3:W$45,6)</f>
        <v>0.47419547915363547</v>
      </c>
      <c r="E21" s="44">
        <f>VLOOKUP(A21,State!$A$3:$V$61,22,FALSE)</f>
        <v>175881</v>
      </c>
      <c r="F21" s="44">
        <f>VLOOKUP(A21,State!$A$3:$C$45,3,FALSE)</f>
        <v>370904</v>
      </c>
      <c r="G21" s="42">
        <f>VLOOKUP(A21,State!$A$3:$Y$61,25,FALSE)</f>
        <v>0.73436522658154135</v>
      </c>
      <c r="H21" s="42">
        <f>VLOOKUP(A21,State!$A$3:$AA$61,27,FALSE)</f>
        <v>0</v>
      </c>
      <c r="I21" s="42">
        <f>VLOOKUP(A21,State!$A$3:$AC$61,29,FALSE)</f>
        <v>0.26016974742790588</v>
      </c>
      <c r="J21" s="2">
        <f>VLOOKUP(A21,State!$A$3:$AE$61,31,FALSE)</f>
        <v>1.9223303064944029E-3</v>
      </c>
      <c r="K21" s="47">
        <f t="shared" si="1"/>
        <v>3.5426956840583605E-3</v>
      </c>
      <c r="M21" s="42"/>
      <c r="O21" s="42"/>
    </row>
    <row r="22" spans="1:36">
      <c r="A22" t="str">
        <f>VLOOKUP(D22,State!$W$3:$BK$45,41,FALSE)</f>
        <v>Georgia</v>
      </c>
      <c r="C22" s="57" t="str">
        <f>IF(RANK(G22,G22:J22)=1,"Clinton",IF(RANK(H22,G22:J22)=1,"Clark",IF(RANK(I22,G22:J22)=1,"Sanders","Dean")))</f>
        <v>Clinton</v>
      </c>
      <c r="D22" s="43">
        <f>LARGE(State!W$3:W$45,7)</f>
        <v>0.4310055581251323</v>
      </c>
      <c r="E22" s="44">
        <f>VLOOKUP(A22,State!$A$3:$V$61,22,FALSE)</f>
        <v>329877</v>
      </c>
      <c r="F22" s="44">
        <f>VLOOKUP(A22,State!$A$3:$C$45,3,FALSE)</f>
        <v>765366</v>
      </c>
      <c r="G22" s="42">
        <f>VLOOKUP(A22,State!$A$3:$Y$61,25,FALSE)</f>
        <v>0.71295824481359249</v>
      </c>
      <c r="H22" s="42">
        <f>VLOOKUP(A22,State!$A$3:$AA$61,27,FALSE)</f>
        <v>0</v>
      </c>
      <c r="I22" s="42">
        <f>VLOOKUP(A22,State!$A$3:$AC$61,29,FALSE)</f>
        <v>0.28195268668846019</v>
      </c>
      <c r="J22" s="2">
        <f>VLOOKUP(A22,State!$A$3:$AE$61,31,FALSE)</f>
        <v>2.7816756950269543E-3</v>
      </c>
      <c r="K22" s="47">
        <f t="shared" si="1"/>
        <v>2.3073928029203701E-3</v>
      </c>
      <c r="M22" s="42"/>
      <c r="O22" s="42"/>
    </row>
    <row r="23" spans="1:36">
      <c r="A23" t="str">
        <f>VLOOKUP(D23,State!$W$3:$BK$45,41,FALSE)</f>
        <v>Arkansas</v>
      </c>
      <c r="C23" s="57" t="str">
        <f>IF(RANK(G23,G23:J23)=1,"Clinton",IF(RANK(H23,G23:J23)=1,"Clark",IF(RANK(I23,G23:J23)=1,"Sanders","Dean")))</f>
        <v>Clinton</v>
      </c>
      <c r="D23" s="43">
        <f>LARGE(State!W$3:W$45,8)</f>
        <v>0.36114831236992129</v>
      </c>
      <c r="E23" s="44">
        <f>VLOOKUP(A23,State!$A$3:$V$61,22,FALSE)</f>
        <v>79821</v>
      </c>
      <c r="F23" s="44">
        <f>VLOOKUP(A23,State!$A$3:$C$45,3,FALSE)</f>
        <v>221020</v>
      </c>
      <c r="G23" s="42">
        <f>VLOOKUP(A23,State!$A$3:$Y$61,25,FALSE)</f>
        <v>0.66083159895032129</v>
      </c>
      <c r="H23" s="42">
        <f>VLOOKUP(A23,State!$A$3:$AA$61,27,FALSE)</f>
        <v>0</v>
      </c>
      <c r="I23" s="42">
        <f>VLOOKUP(A23,State!$A$3:$AC$61,29,FALSE)</f>
        <v>0.29968328658039994</v>
      </c>
      <c r="J23" s="2">
        <f>VLOOKUP(A23,State!$A$3:$AE$61,31,FALSE)</f>
        <v>1.2600669622658583E-2</v>
      </c>
      <c r="K23" s="47">
        <f t="shared" si="1"/>
        <v>2.6884444846620188E-2</v>
      </c>
      <c r="M23" s="42"/>
      <c r="O23" s="42"/>
    </row>
    <row r="24" spans="1:36">
      <c r="A24" t="str">
        <f>VLOOKUP(D24,State!$W$3:$BK$45,41,FALSE)</f>
        <v>Tennessee</v>
      </c>
      <c r="C24" s="57" t="str">
        <f>IF(RANK(G24,G24:J24)=1,"Clinton",IF(RANK(H24,G24:J24)=1,"Clark",IF(RANK(I24,G24:J24)=1,"Sanders","Dean")))</f>
        <v>Clinton</v>
      </c>
      <c r="D24" s="43">
        <f>LARGE(State!W$3:W$45,9)</f>
        <v>0.33617034995244771</v>
      </c>
      <c r="E24" s="44">
        <f>VLOOKUP(A24,State!$A$3:$V$61,22,FALSE)</f>
        <v>125130</v>
      </c>
      <c r="F24" s="44">
        <f>VLOOKUP(A24,State!$A$3:$C$45,3,FALSE)</f>
        <v>372222</v>
      </c>
      <c r="G24" s="42">
        <f>VLOOKUP(A24,State!$A$3:$Y$61,25,FALSE)</f>
        <v>0.66070785713901914</v>
      </c>
      <c r="H24" s="42">
        <f>VLOOKUP(A24,State!$A$3:$AA$61,27,FALSE)</f>
        <v>0</v>
      </c>
      <c r="I24" s="42">
        <f>VLOOKUP(A24,State!$A$3:$AC$61,29,FALSE)</f>
        <v>0.32453750718657143</v>
      </c>
      <c r="J24" s="2">
        <f>VLOOKUP(A24,State!$A$3:$AE$61,31,FALSE)</f>
        <v>5.4403017554040334E-3</v>
      </c>
      <c r="K24" s="47">
        <f t="shared" si="1"/>
        <v>9.3143339190054006E-3</v>
      </c>
      <c r="M24" s="42"/>
      <c r="O24" s="42"/>
    </row>
    <row r="25" spans="1:36">
      <c r="A25" t="str">
        <f>VLOOKUP(D25,State!$W$3:$BK$45,41,FALSE)</f>
        <v>Texas</v>
      </c>
      <c r="C25" s="57" t="str">
        <f>IF(RANK(G25,G25:J25)=1,"Clinton",IF(RANK(H25,G25:J25)=1,"Clark",IF(RANK(I25,G25:J25)=1,"Sanders","Dean")))</f>
        <v>Clinton</v>
      </c>
      <c r="D25" s="43">
        <f>LARGE(State!W$3:W$45,10)</f>
        <v>0.31997952496526555</v>
      </c>
      <c r="E25" s="44">
        <f>VLOOKUP(A25,State!$A$3:$V$61,22,FALSE)</f>
        <v>459457</v>
      </c>
      <c r="F25" s="44">
        <f>VLOOKUP(A25,State!$A$3:$C$45,3,FALSE)</f>
        <v>1435895</v>
      </c>
      <c r="G25" s="42">
        <f>VLOOKUP(A25,State!$A$3:$Y$61,25,FALSE)</f>
        <v>0.65186103440711196</v>
      </c>
      <c r="H25" s="42">
        <f>VLOOKUP(A25,State!$A$3:$AA$61,27,FALSE)</f>
        <v>0</v>
      </c>
      <c r="I25" s="42">
        <f>VLOOKUP(A25,State!$A$3:$AC$61,29,FALSE)</f>
        <v>0.33188150944184636</v>
      </c>
      <c r="J25" s="2">
        <f>VLOOKUP(A25,State!$A$3:$AE$61,31,FALSE)</f>
        <v>3.7356491944048834E-3</v>
      </c>
      <c r="K25" s="47">
        <f t="shared" si="1"/>
        <v>1.2521806956636799E-2</v>
      </c>
      <c r="M25" s="42"/>
      <c r="O25" s="42"/>
    </row>
    <row r="26" spans="1:36">
      <c r="C26" s="43"/>
      <c r="D26" s="44"/>
      <c r="E26" s="44"/>
      <c r="F26" s="42"/>
      <c r="G26" s="42"/>
      <c r="H26" s="42"/>
      <c r="I26" s="47"/>
      <c r="J26" s="42"/>
      <c r="L26" s="42"/>
      <c r="N26" s="42"/>
    </row>
    <row r="27" spans="1:36">
      <c r="A27" s="48" t="s">
        <v>2980</v>
      </c>
      <c r="C27" s="43"/>
      <c r="D27" s="43"/>
      <c r="E27" s="44"/>
      <c r="F27" s="44"/>
      <c r="G27" s="42"/>
      <c r="H27" s="42"/>
      <c r="I27" s="42"/>
      <c r="J27" s="42"/>
      <c r="K27" s="42"/>
      <c r="L27" s="42"/>
    </row>
    <row r="28" spans="1:36">
      <c r="A28" s="231" t="str">
        <f>County!P1</f>
        <v>Clinton</v>
      </c>
      <c r="B28" s="246"/>
      <c r="C28" s="246"/>
      <c r="D28" s="10"/>
      <c r="E28" s="247">
        <f>County!Q1</f>
        <v>0</v>
      </c>
      <c r="F28" s="248"/>
      <c r="G28" s="248"/>
      <c r="H28" s="11"/>
      <c r="I28" s="249" t="str">
        <f>County!R1</f>
        <v>Sanders</v>
      </c>
      <c r="J28" s="250"/>
      <c r="K28" s="250"/>
      <c r="L28" s="12"/>
      <c r="M28" s="251" t="str">
        <f>County!S1</f>
        <v>O'Malley</v>
      </c>
      <c r="N28" s="252"/>
      <c r="O28" s="252"/>
      <c r="P28" s="17"/>
      <c r="Q28" s="251" t="str">
        <f>County!T1</f>
        <v>Farrell</v>
      </c>
      <c r="R28" s="252"/>
      <c r="S28" s="252"/>
      <c r="T28" s="17"/>
      <c r="U28" s="251" t="str">
        <f>County!U1</f>
        <v>Webb</v>
      </c>
      <c r="V28" s="252"/>
      <c r="W28" s="252"/>
      <c r="X28" s="17"/>
      <c r="Y28" s="251" t="str">
        <f>County!V1</f>
        <v>Wilson</v>
      </c>
      <c r="Z28" s="252"/>
      <c r="AA28" s="252"/>
      <c r="AB28" s="17"/>
      <c r="AC28" s="251" t="str">
        <f>County!W1</f>
        <v>Steinberg</v>
      </c>
      <c r="AD28" s="252"/>
      <c r="AE28" s="252"/>
      <c r="AF28" s="1"/>
      <c r="AG28" s="1"/>
      <c r="AH28" s="1"/>
      <c r="AJ28" s="1"/>
    </row>
    <row r="29" spans="1:36" ht="13" customHeight="1">
      <c r="A29" t="str">
        <f>VLOOKUP(C29,State!Y$3:BL$45,39,FALSE)</f>
        <v>Mississippi</v>
      </c>
      <c r="C29" s="28">
        <f>MAX(State!Y3:Y45)</f>
        <v>0.82466411931468009</v>
      </c>
      <c r="D29" s="17"/>
      <c r="E29" t="str">
        <f>VLOOKUP(G29,State!AA$3:BL$45,37,FALSE)</f>
        <v>Alabama</v>
      </c>
      <c r="G29" s="28">
        <f>MAX(State!AA3:AA45)</f>
        <v>0</v>
      </c>
      <c r="H29" s="11"/>
      <c r="I29" t="str">
        <f>VLOOKUP(K29,State!AC$3:BL$45,35,FALSE)</f>
        <v>Vermont</v>
      </c>
      <c r="K29" s="28">
        <f>MAX(State!AC3:AC45)</f>
        <v>0.85954997849270975</v>
      </c>
      <c r="L29" s="12"/>
      <c r="M29" t="str">
        <f>VLOOKUP(O29,State!AE$3:BL$45,33,FALSE)</f>
        <v>Oklahoma</v>
      </c>
      <c r="O29" s="28">
        <f>MAX(State!AE$3:AE$45)</f>
        <v>2.284400746777512E-2</v>
      </c>
      <c r="P29" s="28"/>
      <c r="Q29" t="str">
        <f>VLOOKUP(S29,State!AG$3:BL$45,31,FALSE)</f>
        <v>West Virginia</v>
      </c>
      <c r="S29" s="28">
        <f>MAX(State!AG3:AG45)</f>
        <v>8.9445408779618943E-2</v>
      </c>
      <c r="T29" s="17"/>
      <c r="U29" t="str">
        <f>VLOOKUP(W29,State!AI$3:BL$45,29,FALSE)</f>
        <v>Alabama</v>
      </c>
      <c r="W29" s="28">
        <f>MAX(State!AI3:AI45)</f>
        <v>0</v>
      </c>
      <c r="Y29" t="str">
        <f>VLOOKUP(AA29,State!AK$3:BL$45,27,FALSE)</f>
        <v>Louisiana</v>
      </c>
      <c r="AA29" s="28">
        <f>MAX(State!AK3:AK45)</f>
        <v>4.5641742789695166E-3</v>
      </c>
      <c r="AC29" t="str">
        <f>VLOOKUP(AE29,State!AM$3:BK$45,25,FALSE)</f>
        <v>Oklahoma</v>
      </c>
      <c r="AE29" s="28">
        <f>MAX(State!AM3:AM45)</f>
        <v>1.2419493632441349E-2</v>
      </c>
    </row>
    <row r="30" spans="1:36">
      <c r="A30" t="str">
        <f>VLOOKUP(C30,State!Y$3:BL$45,39,FALSE)</f>
        <v>District of Columbia</v>
      </c>
      <c r="B30" s="28"/>
      <c r="C30" s="28">
        <f>LARGE(State!Y$3:Y$45,2)</f>
        <v>0.78459130754989104</v>
      </c>
      <c r="D30" s="17"/>
      <c r="E30" t="str">
        <f>VLOOKUP(G30,State!AA$3:BL$45,37,FALSE)</f>
        <v>Alabama</v>
      </c>
      <c r="F30" s="28"/>
      <c r="G30" s="28">
        <f>LARGE(State!AA$3:AA$45,2)</f>
        <v>0</v>
      </c>
      <c r="H30" s="11"/>
      <c r="I30" t="str">
        <f>VLOOKUP(K30,State!AC$3:BL$45,35,FALSE)</f>
        <v>New Hampshire</v>
      </c>
      <c r="J30" s="28"/>
      <c r="K30" s="28">
        <f>LARGE(State!AC$3:AC$45,2)</f>
        <v>0.60146313701001508</v>
      </c>
      <c r="L30" s="12"/>
      <c r="M30" t="str">
        <f>VLOOKUP(O30,State!AE$3:BL$45,33,FALSE)</f>
        <v>Florida</v>
      </c>
      <c r="N30" s="28"/>
      <c r="O30" s="28">
        <f>LARGE(State!AE$3:AE$45,2)</f>
        <v>2.2776964198684399E-2</v>
      </c>
      <c r="P30" s="28"/>
      <c r="Q30" t="str">
        <f>VLOOKUP(S30,State!AG$3:BL$45,31,FALSE)</f>
        <v>Total (Primary)</v>
      </c>
      <c r="R30" s="28"/>
      <c r="S30" s="28">
        <f>LARGE(State!AG$3:AG$45,2)</f>
        <v>7.0216847842252835E-4</v>
      </c>
      <c r="T30" s="17"/>
      <c r="U30" t="str">
        <f>VLOOKUP(W30,State!AI$3:BL$45,29,FALSE)</f>
        <v>Alabama</v>
      </c>
      <c r="V30" s="28"/>
      <c r="W30" s="28">
        <f>LARGE(State!AI$3:AI$45,2)</f>
        <v>0</v>
      </c>
      <c r="Y30" t="str">
        <f>VLOOKUP(AA30,State!AK$3:BL$45,27,FALSE)</f>
        <v>Mississippi</v>
      </c>
      <c r="Z30" s="28"/>
      <c r="AA30" s="28">
        <f>LARGE(State!AK$3:AK$45,2)</f>
        <v>4.0455353841277663E-3</v>
      </c>
      <c r="AC30" t="str">
        <f>VLOOKUP(AE30,State!AM$3:BK$45,25,FALSE)</f>
        <v>Arizona</v>
      </c>
      <c r="AD30" s="28"/>
      <c r="AE30" s="28">
        <f>LARGE(State!AM$3:AM$45,2)</f>
        <v>4.922410372451661E-3</v>
      </c>
    </row>
    <row r="31" spans="1:36">
      <c r="A31" t="str">
        <f>VLOOKUP(C31,State!Y$3:BL$45,39,FALSE)</f>
        <v>Alabama</v>
      </c>
      <c r="B31" s="28"/>
      <c r="C31" s="28">
        <f>LARGE(State!Y$3:Y$45,3)</f>
        <v>0.77880867126453002</v>
      </c>
      <c r="D31" s="17"/>
      <c r="E31" t="str">
        <f>VLOOKUP(G31,State!AA$3:BL$45,37,FALSE)</f>
        <v>Alabama</v>
      </c>
      <c r="F31" s="28"/>
      <c r="G31" s="28">
        <f>LARGE(State!AA$3:AA$45,3)</f>
        <v>0</v>
      </c>
      <c r="H31" s="11"/>
      <c r="I31" t="str">
        <f>VLOOKUP(K31,State!AC$3:BL$45,35,FALSE)</f>
        <v>Wisconsin</v>
      </c>
      <c r="J31" s="28"/>
      <c r="K31" s="28">
        <f>LARGE(State!AC$3:AC$45,3)</f>
        <v>0.56589122667725289</v>
      </c>
      <c r="L31" s="12"/>
      <c r="M31" t="str">
        <f>VLOOKUP(O31,State!AE$3:BL$45,33,FALSE)</f>
        <v>West Virginia</v>
      </c>
      <c r="N31" s="28"/>
      <c r="O31" s="28">
        <f>LARGE(State!AE$3:AE$45,3)</f>
        <v>1.56510911647199E-2</v>
      </c>
      <c r="P31" s="28"/>
      <c r="Q31" t="str">
        <f>VLOOKUP(S31,State!AG$3:BL$45,31,FALSE)</f>
        <v>Alabama</v>
      </c>
      <c r="R31" s="28"/>
      <c r="S31" s="28">
        <f>LARGE(State!AG$3:AG$45,3)</f>
        <v>0</v>
      </c>
      <c r="T31" s="17"/>
      <c r="U31" t="str">
        <f>VLOOKUP(W31,State!AI$3:BL$45,29,FALSE)</f>
        <v>Alabama</v>
      </c>
      <c r="V31" s="28"/>
      <c r="W31" s="28">
        <f>LARGE(State!AI$3:AI$45,3)</f>
        <v>0</v>
      </c>
      <c r="Y31" t="str">
        <f>VLOOKUP(AA31,State!AK$3:BL$45,27,FALSE)</f>
        <v>South Carolina</v>
      </c>
      <c r="Z31" s="28"/>
      <c r="AA31" s="28">
        <f>LARGE(State!AK$3:AK$45,3)</f>
        <v>3.5426956840584087E-3</v>
      </c>
      <c r="AC31" t="str">
        <f>VLOOKUP(AE31,State!AM$3:BK$45,25,FALSE)</f>
        <v>Louisiana</v>
      </c>
      <c r="AD31" s="28"/>
      <c r="AE31" s="28">
        <f>LARGE(State!AM$3:AM$45,3)</f>
        <v>3.1849789592527968E-3</v>
      </c>
    </row>
    <row r="32" spans="1:36">
      <c r="A32" t="str">
        <f>VLOOKUP(C32,State!Y$3:BL$45,39,FALSE)</f>
        <v>South Carolina</v>
      </c>
      <c r="B32" s="28"/>
      <c r="C32" s="28">
        <f>LARGE(State!Y$3:Y$45,4)</f>
        <v>0.73436522658154135</v>
      </c>
      <c r="D32" s="17"/>
      <c r="E32" t="str">
        <f>VLOOKUP(G32,State!AA$3:BL$45,37,FALSE)</f>
        <v>Alabama</v>
      </c>
      <c r="F32" s="28"/>
      <c r="G32" s="28">
        <f>LARGE(State!AA$3:AA$45,4)</f>
        <v>0</v>
      </c>
      <c r="H32" s="11"/>
      <c r="I32" t="str">
        <f>VLOOKUP(K32,State!AC$3:BL$45,35,FALSE)</f>
        <v>Oregon</v>
      </c>
      <c r="J32" s="28"/>
      <c r="K32" s="28">
        <f>LARGE(State!AC$3:AC$45,4)</f>
        <v>0.56239372189621184</v>
      </c>
      <c r="L32" s="12"/>
      <c r="M32" t="str">
        <f>VLOOKUP(O32,State!AE$3:BL$45,33,FALSE)</f>
        <v>Arkansas</v>
      </c>
      <c r="N32" s="28"/>
      <c r="O32" s="28">
        <f>LARGE(State!AE$3:AE$45,4)</f>
        <v>1.2600669622658583E-2</v>
      </c>
      <c r="P32" s="28"/>
      <c r="Q32" t="str">
        <f>VLOOKUP(S32,State!AG$3:BL$45,31,FALSE)</f>
        <v>Alabama</v>
      </c>
      <c r="R32" s="28"/>
      <c r="S32" s="28">
        <f>LARGE(State!AG$3:AG$45,4)</f>
        <v>0</v>
      </c>
      <c r="T32" s="17"/>
      <c r="U32" t="str">
        <f>VLOOKUP(W32,State!AI$3:BL$45,29,FALSE)</f>
        <v>Alabama</v>
      </c>
      <c r="V32" s="28"/>
      <c r="W32" s="28">
        <f>LARGE(State!AI$3:AI$45,4)</f>
        <v>0</v>
      </c>
      <c r="Y32" t="str">
        <f>VLOOKUP(AA32,State!AK$3:BL$45,27,FALSE)</f>
        <v>Illinois</v>
      </c>
      <c r="Z32" s="28"/>
      <c r="AA32" s="28">
        <f>LARGE(State!AK$3:AK$45,4)</f>
        <v>3.1930203930163074E-3</v>
      </c>
      <c r="AC32" t="str">
        <f>VLOOKUP(AE32,State!AM$3:BK$45,25,FALSE)</f>
        <v>Georgia</v>
      </c>
      <c r="AD32" s="28"/>
      <c r="AE32" s="28">
        <f>LARGE(State!AM$3:AM$45,4)</f>
        <v>2.307392802920433E-3</v>
      </c>
    </row>
    <row r="33" spans="1:31">
      <c r="A33" t="str">
        <f>VLOOKUP(C33,State!Y$3:BL$45,39,FALSE)</f>
        <v>Georgia</v>
      </c>
      <c r="B33" s="28"/>
      <c r="C33" s="28">
        <f>LARGE(State!Y$3:Y$45,5)</f>
        <v>0.71295824481359249</v>
      </c>
      <c r="D33" s="17"/>
      <c r="E33" t="str">
        <f>VLOOKUP(G33,State!AA$3:BL$45,37,FALSE)</f>
        <v>Alabama</v>
      </c>
      <c r="F33" s="28"/>
      <c r="G33" s="28">
        <f>LARGE(State!AA$3:AA$45,5)</f>
        <v>0</v>
      </c>
      <c r="H33" s="11"/>
      <c r="I33" t="str">
        <f>VLOOKUP(K33,State!AC$3:BL$45,35,FALSE)</f>
        <v>Rhode Island</v>
      </c>
      <c r="J33" s="28"/>
      <c r="K33" s="28">
        <f>LARGE(State!AC$3:AC$45,5)</f>
        <v>0.54706919923565633</v>
      </c>
      <c r="L33" s="12"/>
      <c r="M33" t="str">
        <f>VLOOKUP(O33,State!AE$3:BL$45,33,FALSE)</f>
        <v>Kentucky</v>
      </c>
      <c r="N33" s="28"/>
      <c r="O33" s="28">
        <f>LARGE(State!AE$3:AE$45,5)</f>
        <v>1.2568059573438341E-2</v>
      </c>
      <c r="P33" s="28"/>
      <c r="Q33" t="str">
        <f>VLOOKUP(S33,State!AG$3:BL$45,31,FALSE)</f>
        <v>Alabama</v>
      </c>
      <c r="R33" s="28"/>
      <c r="S33" s="28">
        <f>LARGE(State!AG$3:AG$45,5)</f>
        <v>0</v>
      </c>
      <c r="T33" s="17"/>
      <c r="U33" t="str">
        <f>VLOOKUP(W33,State!AI$3:BL$45,29,FALSE)</f>
        <v>Alabama</v>
      </c>
      <c r="V33" s="28"/>
      <c r="W33" s="28">
        <f>LARGE(State!AI$3:AI$45,5)</f>
        <v>0</v>
      </c>
      <c r="Y33" t="str">
        <f>VLOOKUP(AA33,State!AK$3:BL$45,27,FALSE)</f>
        <v>California</v>
      </c>
      <c r="Z33" s="28"/>
      <c r="AA33" s="28">
        <f>LARGE(State!AK$3:AK$45,5)</f>
        <v>2.3222917195822117E-3</v>
      </c>
      <c r="AC33" t="str">
        <f>VLOOKUP(AE33,State!AM$3:BK$45,25,FALSE)</f>
        <v>California</v>
      </c>
      <c r="AD33" s="28"/>
      <c r="AE33" s="28">
        <f>LARGE(State!AM$3:AM$45,5)</f>
        <v>2.1030908863870872E-3</v>
      </c>
    </row>
    <row r="34" spans="1:31">
      <c r="B34" s="28"/>
      <c r="C34" s="28"/>
      <c r="D34" s="17"/>
      <c r="F34" s="28"/>
      <c r="G34" s="28"/>
      <c r="H34" s="11"/>
      <c r="J34" s="28"/>
      <c r="K34" s="28"/>
      <c r="L34" s="12"/>
      <c r="N34" s="28"/>
      <c r="O34" s="28"/>
      <c r="P34" s="28"/>
      <c r="R34" s="28"/>
      <c r="S34" s="28"/>
      <c r="T34" s="17"/>
      <c r="V34" s="28"/>
      <c r="W34" s="28"/>
      <c r="Z34" s="28"/>
      <c r="AA34" s="28"/>
      <c r="AD34" s="28"/>
      <c r="AE34" s="28"/>
    </row>
    <row r="35" spans="1:31">
      <c r="A35" s="82" t="s">
        <v>2734</v>
      </c>
      <c r="B35" s="24"/>
      <c r="C35" s="28"/>
      <c r="D35" s="28"/>
      <c r="E35" s="17"/>
      <c r="F35" s="24"/>
      <c r="G35" s="28"/>
      <c r="H35" s="28"/>
      <c r="I35" s="11"/>
      <c r="J35" s="24"/>
      <c r="K35" s="28"/>
      <c r="L35" s="28"/>
      <c r="M35" s="12"/>
      <c r="N35" s="24"/>
      <c r="O35" s="28"/>
      <c r="P35" s="28"/>
      <c r="Q35" s="28"/>
      <c r="R35" s="24"/>
      <c r="S35" s="28"/>
      <c r="T35" s="28"/>
      <c r="U35" s="25"/>
      <c r="V35" s="24"/>
      <c r="W35" s="28"/>
      <c r="X35" s="28"/>
      <c r="Y35" s="17"/>
      <c r="Z35" s="17"/>
      <c r="AA35" s="17"/>
      <c r="AB35" s="17"/>
      <c r="AC35" s="25"/>
      <c r="AD35" s="24"/>
      <c r="AE35" s="28"/>
    </row>
    <row r="36" spans="1:31" ht="13" customHeight="1">
      <c r="A36" t="str">
        <f>VLOOKUP(C36,State!Y$3:BL$45,39,FALSE)</f>
        <v>Vermont</v>
      </c>
      <c r="B36" s="28"/>
      <c r="C36" s="28">
        <f>MIN(State!Y3:Y45)</f>
        <v>0.13600023732182323</v>
      </c>
      <c r="D36" s="17"/>
      <c r="E36" t="str">
        <f>VLOOKUP(G36,State!AA$3:BL$45,37,FALSE)</f>
        <v>Alabama</v>
      </c>
      <c r="F36" s="28"/>
      <c r="G36" s="28">
        <f>MIN(State!AA3:AA45)</f>
        <v>0</v>
      </c>
      <c r="H36" s="11"/>
      <c r="I36" t="str">
        <f>VLOOKUP(K36,State!AC$3:BL$45,35,FALSE)</f>
        <v>Mississippi</v>
      </c>
      <c r="J36" s="28"/>
      <c r="K36" s="28">
        <f>MIN(State!AC3:AC45)</f>
        <v>0.16617069606099558</v>
      </c>
      <c r="L36" s="12"/>
      <c r="M36" t="str">
        <f>VLOOKUP(O36,State!AE$3:BL$45,33,FALSE)</f>
        <v>California</v>
      </c>
      <c r="N36" s="28"/>
      <c r="O36" s="28">
        <f>MIN(State!AE3:AE45)</f>
        <v>0</v>
      </c>
      <c r="P36" s="28"/>
      <c r="Q36" t="str">
        <f>VLOOKUP(S36,State!AG$3:BL$45,31,FALSE)</f>
        <v>Alabama</v>
      </c>
      <c r="R36" s="28"/>
      <c r="S36" s="28">
        <f>MIN(State!AG3:AG45)</f>
        <v>0</v>
      </c>
      <c r="T36" s="17"/>
      <c r="V36" s="28"/>
      <c r="W36" s="28"/>
      <c r="X36" s="25"/>
      <c r="Y36" s="17"/>
      <c r="Z36" s="17"/>
      <c r="AA36" s="17"/>
      <c r="AB36" s="25"/>
      <c r="AD36" s="28"/>
      <c r="AE36" s="28"/>
    </row>
    <row r="37" spans="1:31">
      <c r="A37" t="str">
        <f>VLOOKUP(C37,State!Y$3:BL$45,39,FALSE)</f>
        <v>West Virginia</v>
      </c>
      <c r="B37" s="28"/>
      <c r="C37" s="28">
        <f>SMALL(State!Y$3:Y$45,2)</f>
        <v>0.35835061577725646</v>
      </c>
      <c r="D37" s="17"/>
      <c r="E37" t="str">
        <f>VLOOKUP(G37,State!AA$3:BL$45,37,FALSE)</f>
        <v>Alabama</v>
      </c>
      <c r="F37" s="28"/>
      <c r="G37" s="28">
        <f>SMALL(State!AA$3:AA$45,2)</f>
        <v>0</v>
      </c>
      <c r="H37" s="11"/>
      <c r="I37" t="s">
        <v>1613</v>
      </c>
      <c r="J37" s="28"/>
      <c r="K37" s="28">
        <f>SMALL(State!AC$3:AC$45,2)</f>
        <v>0.19165631433459912</v>
      </c>
      <c r="L37" s="12"/>
      <c r="M37" t="str">
        <f>VLOOKUP(O37,State!AE$3:BL$45,33,FALSE)</f>
        <v>California</v>
      </c>
      <c r="N37" s="28"/>
      <c r="O37" s="28">
        <f>SMALL(State!AE$3:AE$45,2)</f>
        <v>0</v>
      </c>
      <c r="P37" s="28"/>
      <c r="Q37" t="str">
        <f>VLOOKUP(S37,State!AG$3:BL$45,31,FALSE)</f>
        <v>Alabama</v>
      </c>
      <c r="R37" s="28"/>
      <c r="S37" s="28">
        <f>SMALL(State!AG$3:AG$45,2)</f>
        <v>0</v>
      </c>
      <c r="T37" s="17"/>
      <c r="V37" s="28"/>
      <c r="W37" s="28"/>
      <c r="X37" s="25"/>
      <c r="Y37" s="17"/>
      <c r="Z37" s="17"/>
      <c r="AA37" s="17"/>
      <c r="AB37" s="25"/>
      <c r="AD37" s="28"/>
      <c r="AE37" s="28"/>
    </row>
    <row r="38" spans="1:31">
      <c r="A38" t="str">
        <f>VLOOKUP(C38,State!Y$3:BL$45,39,FALSE)</f>
        <v>New Hampshire</v>
      </c>
      <c r="B38" s="28"/>
      <c r="C38" s="28">
        <f>SMALL(State!Y$3:Y$45,3)</f>
        <v>0.37674789935893888</v>
      </c>
      <c r="D38" s="17"/>
      <c r="E38" t="str">
        <f>VLOOKUP(G38,State!AA$3:BL$45,37,FALSE)</f>
        <v>Alabama</v>
      </c>
      <c r="F38" s="28"/>
      <c r="G38" s="28">
        <f>SMALL(State!AA$3:AA$45,3)</f>
        <v>0</v>
      </c>
      <c r="H38" s="11"/>
      <c r="I38" t="s">
        <v>1120</v>
      </c>
      <c r="J38" s="28"/>
      <c r="K38" s="28">
        <f>SMALL(State!AC$3:AC$45,3)</f>
        <v>0.20826897701584443</v>
      </c>
      <c r="L38" s="12"/>
      <c r="M38" t="str">
        <f>VLOOKUP(O38,State!AE$3:BL$45,33,FALSE)</f>
        <v>California</v>
      </c>
      <c r="N38" s="28"/>
      <c r="O38" s="28">
        <f>SMALL(State!AE$3:AE$45,3)</f>
        <v>0</v>
      </c>
      <c r="P38" s="28"/>
      <c r="Q38" t="str">
        <f>VLOOKUP(S38,State!AG$3:BL$45,31,FALSE)</f>
        <v>Alabama</v>
      </c>
      <c r="R38" s="28"/>
      <c r="S38" s="28">
        <f>SMALL(State!AG$3:AG$45,3)</f>
        <v>0</v>
      </c>
      <c r="T38" s="17"/>
      <c r="V38" s="28"/>
      <c r="W38" s="28"/>
      <c r="X38" s="25"/>
      <c r="Y38" s="17"/>
      <c r="Z38" s="17"/>
      <c r="AA38" s="17"/>
      <c r="AB38" s="25"/>
      <c r="AD38" s="28"/>
      <c r="AE38" s="28"/>
    </row>
    <row r="39" spans="1:31">
      <c r="A39" t="str">
        <f>VLOOKUP(C39,State!Y$3:BL$45,39,FALSE)</f>
        <v>Oklahoma</v>
      </c>
      <c r="B39" s="28"/>
      <c r="C39" s="28">
        <f>SMALL(State!Y$3:Y$45,4)</f>
        <v>0.41520293708667444</v>
      </c>
      <c r="D39" s="17"/>
      <c r="E39" t="str">
        <f>VLOOKUP(G39,State!AA$3:BL$45,37,FALSE)</f>
        <v>Alabama</v>
      </c>
      <c r="F39" s="28"/>
      <c r="G39" s="28">
        <f>SMALL(State!AA$3:AA$45,4)</f>
        <v>0</v>
      </c>
      <c r="H39" s="11"/>
      <c r="I39" t="str">
        <f>VLOOKUP(K39,State!AC$3:BL$45,35,FALSE)</f>
        <v>Louisiana</v>
      </c>
      <c r="J39" s="28"/>
      <c r="K39" s="28">
        <f>SMALL(State!AC$3:AC$45,4)</f>
        <v>0.23182028122754797</v>
      </c>
      <c r="L39" s="12"/>
      <c r="M39" t="str">
        <f>VLOOKUP(O39,State!AE$3:BL$45,33,FALSE)</f>
        <v>California</v>
      </c>
      <c r="N39" s="28"/>
      <c r="O39" s="28">
        <f>SMALL(State!AE$3:AE$45,4)</f>
        <v>0</v>
      </c>
      <c r="P39" s="28"/>
      <c r="Q39" t="str">
        <f>VLOOKUP(S39,State!AG$3:BL$45,31,FALSE)</f>
        <v>Alabama</v>
      </c>
      <c r="R39" s="28"/>
      <c r="S39" s="28">
        <f>SMALL(State!AG$3:AG$45,4)</f>
        <v>0</v>
      </c>
      <c r="T39" s="17"/>
      <c r="V39" s="28"/>
      <c r="W39" s="28"/>
      <c r="X39" s="25"/>
      <c r="Y39" s="17"/>
      <c r="Z39" s="17"/>
      <c r="AA39" s="17"/>
      <c r="AB39" s="25"/>
      <c r="AD39" s="28"/>
      <c r="AE39" s="28"/>
    </row>
    <row r="40" spans="1:31">
      <c r="A40" t="str">
        <f>VLOOKUP(C40,State!Y$3:BL$45,39,FALSE)</f>
        <v>Oregon</v>
      </c>
      <c r="B40" s="28"/>
      <c r="C40" s="28">
        <f>SMALL(State!Y$3:Y$45,5)</f>
        <v>0.42058619534129787</v>
      </c>
      <c r="D40" s="17"/>
      <c r="E40" t="str">
        <f>VLOOKUP(G40,State!AA$3:BL$45,37,FALSE)</f>
        <v>Alabama</v>
      </c>
      <c r="F40" s="28"/>
      <c r="G40" s="28">
        <f>SMALL(State!AA$3:AA$45,5)</f>
        <v>0</v>
      </c>
      <c r="H40" s="11"/>
      <c r="I40" t="str">
        <f>VLOOKUP(K40,State!AC$3:BL$45,35,FALSE)</f>
        <v>South Carolina</v>
      </c>
      <c r="J40" s="28"/>
      <c r="K40" s="28">
        <f>SMALL(State!AC$3:AC$45,5)</f>
        <v>0.26016974742790588</v>
      </c>
      <c r="L40" s="12"/>
      <c r="M40" t="str">
        <f>VLOOKUP(O40,State!AE$3:BL$45,33,FALSE)</f>
        <v>California</v>
      </c>
      <c r="N40" s="28"/>
      <c r="O40" s="28">
        <f>SMALL(State!AE$3:AE$45,5)</f>
        <v>0</v>
      </c>
      <c r="P40" s="28"/>
      <c r="Q40" t="str">
        <f>VLOOKUP(S40,State!AG$3:BL$45,31,FALSE)</f>
        <v>Alabama</v>
      </c>
      <c r="R40" s="28"/>
      <c r="S40" s="28">
        <f>SMALL(State!AG$3:AG$45,5)</f>
        <v>0</v>
      </c>
      <c r="T40" s="17"/>
      <c r="V40" s="28"/>
      <c r="W40" s="28"/>
      <c r="X40" s="25"/>
      <c r="Y40" s="17"/>
      <c r="Z40" s="17"/>
      <c r="AA40" s="17"/>
      <c r="AB40" s="25"/>
      <c r="AD40" s="28"/>
      <c r="AE40" s="28"/>
    </row>
    <row r="41" spans="1:31">
      <c r="B41" s="28"/>
      <c r="C41" s="28"/>
      <c r="D41" s="17"/>
      <c r="F41" s="28"/>
      <c r="G41" s="28"/>
      <c r="H41" s="11"/>
      <c r="J41" s="28"/>
      <c r="K41" s="28"/>
      <c r="L41" s="12"/>
      <c r="N41" s="28"/>
      <c r="O41" s="28"/>
      <c r="P41" s="28"/>
      <c r="R41" s="28"/>
      <c r="S41" s="28"/>
      <c r="T41" s="17"/>
      <c r="V41" s="28"/>
      <c r="W41" s="28"/>
      <c r="X41" s="25"/>
      <c r="Y41" s="17"/>
      <c r="Z41" s="17"/>
      <c r="AA41" s="17"/>
      <c r="AB41" s="25"/>
      <c r="AD41" s="28"/>
      <c r="AE41" s="28"/>
    </row>
    <row r="42" spans="1:31">
      <c r="A42" s="82" t="s">
        <v>2974</v>
      </c>
      <c r="B42" s="24"/>
      <c r="C42" s="28"/>
      <c r="D42" s="28"/>
      <c r="E42" s="17"/>
      <c r="F42" s="26"/>
      <c r="G42" s="11"/>
      <c r="H42" s="11"/>
      <c r="I42" s="11"/>
      <c r="J42" s="27"/>
      <c r="K42" s="12"/>
      <c r="L42" s="12"/>
      <c r="M42" s="12"/>
      <c r="N42" s="25"/>
      <c r="O42" s="17"/>
      <c r="P42" s="17"/>
      <c r="Q42" s="17"/>
      <c r="R42" s="25"/>
      <c r="S42" s="17"/>
      <c r="T42" s="17"/>
      <c r="U42" s="25"/>
      <c r="V42" s="25"/>
      <c r="W42" s="17"/>
      <c r="X42" s="17"/>
      <c r="Y42" s="17"/>
      <c r="Z42" s="17"/>
      <c r="AA42" s="17"/>
      <c r="AB42" s="17"/>
      <c r="AC42" s="25"/>
      <c r="AD42" s="25"/>
      <c r="AE42" s="17"/>
    </row>
    <row r="43" spans="1:31" ht="13" customHeight="1">
      <c r="A43" t="str">
        <f>VLOOKUP(C43,County!$K$2:$AR$3479,34,FALSE)</f>
        <v>Hayes</v>
      </c>
      <c r="B43" t="str">
        <f>VLOOKUP(C43,County!$K$2:$AS$3479,35,FALSE)</f>
        <v>NE</v>
      </c>
      <c r="C43" s="2">
        <f>MAX(County!K1:K3479)</f>
        <v>1</v>
      </c>
      <c r="E43" t="str">
        <f>VLOOKUP(G43,County!$L$2:$AR$3479,33,FALSE)</f>
        <v>Autauga</v>
      </c>
      <c r="F43" t="str">
        <f>VLOOKUP(G43,County!$L$2:$AS$3479,34,FALSE)</f>
        <v>AL</v>
      </c>
      <c r="G43" s="2">
        <f>MAX(County!L1:L3479)</f>
        <v>0</v>
      </c>
      <c r="H43" s="2"/>
      <c r="I43" t="str">
        <f>VLOOKUP(K43,County!$M$2:$AR$3479,32,FALSE)</f>
        <v>District 6</v>
      </c>
      <c r="J43" t="str">
        <f>VLOOKUP(K43,County!$M$2:$AS$3479,33,FALSE)</f>
        <v>AK</v>
      </c>
      <c r="K43" s="2">
        <f>MAX(County!M1:M3479)</f>
        <v>1</v>
      </c>
      <c r="L43" s="2"/>
      <c r="M43" t="str">
        <f>VLOOKUP(O43,County!$N$2:$AR$3479,31,FALSE)</f>
        <v>Holmes</v>
      </c>
      <c r="N43" t="str">
        <f>VLOOKUP(O43,County!$N$2:$AS$3479,32,FALSE)</f>
        <v>FL</v>
      </c>
      <c r="O43" s="2">
        <f>MAX(County!N1:N3479)</f>
        <v>0.1996658312447786</v>
      </c>
      <c r="P43" s="2"/>
      <c r="Q43" t="str">
        <f>VLOOKUP(S43,County!$AM$2:$AR$3479,6,FALSE)</f>
        <v>Mingo</v>
      </c>
      <c r="R43" t="str">
        <f>VLOOKUP(S43,County!$AM$2:$AS$3479,7,FALSE)</f>
        <v>WV</v>
      </c>
      <c r="S43" s="2">
        <f>MAX(County!AM1:AM3479)</f>
        <v>0.23643949930458971</v>
      </c>
      <c r="T43" s="2"/>
      <c r="U43" t="str">
        <f>VLOOKUP(W43,County!$AN$2:$AS$3479,5,FALSE)</f>
        <v>Autauga</v>
      </c>
      <c r="V43" t="str">
        <f>VLOOKUP(W43,County!$AN$2:$AS$3479,6,FALSE)</f>
        <v>AL</v>
      </c>
      <c r="W43" s="2">
        <f>MAX(County!AN1:AN3479)</f>
        <v>0</v>
      </c>
      <c r="X43" s="2"/>
      <c r="Y43" t="str">
        <f>VLOOKUP(AA43,County!$AO$2:$AR$3479,4,FALSE)</f>
        <v>Loving</v>
      </c>
      <c r="Z43" t="str">
        <f>VLOOKUP(AA43,County!$AO$2:$AS$3479,5,FALSE)</f>
        <v>TX</v>
      </c>
      <c r="AA43" s="2">
        <f>MAX(County!AO1:AO3479)</f>
        <v>8.3333333333333329E-2</v>
      </c>
      <c r="AB43" s="2"/>
      <c r="AC43" t="str">
        <f>VLOOKUP(AE43,County!$AP$2:$AS$3479,3,FALSE)</f>
        <v>Cimarron</v>
      </c>
      <c r="AD43" t="str">
        <f>VLOOKUP(AE43,County!$AP$2:$AS$3479,4,FALSE)</f>
        <v>OK</v>
      </c>
      <c r="AE43" s="2">
        <f>MAX(County!AP1:AP3479)</f>
        <v>7.1428571428571425E-2</v>
      </c>
    </row>
    <row r="44" spans="1:31">
      <c r="A44" t="str">
        <f>VLOOKUP(C44,County!$K$2:$AR$3479,34,FALSE)</f>
        <v>Hayes</v>
      </c>
      <c r="B44" t="str">
        <f>VLOOKUP(C44,County!$K$2:$AS$3479,35,FALSE)</f>
        <v>NE</v>
      </c>
      <c r="C44" s="2">
        <f>LARGE(County!K1:K3479,2)</f>
        <v>1</v>
      </c>
      <c r="E44" t="str">
        <f>VLOOKUP(G44,County!$L$2:$AR$3479,33,FALSE)</f>
        <v>Autauga</v>
      </c>
      <c r="F44" t="str">
        <f>VLOOKUP(G44,County!$L$2:$AS$3479,34,FALSE)</f>
        <v>AL</v>
      </c>
      <c r="G44" s="2">
        <f>LARGE(County!L1:L3479,2)</f>
        <v>0</v>
      </c>
      <c r="I44" t="str">
        <f>VLOOKUP(K44,County!$M$2:$AR$3479,32,FALSE)</f>
        <v>District 6</v>
      </c>
      <c r="J44" t="str">
        <f>VLOOKUP(K44,County!$M$2:$AS$3479,33,FALSE)</f>
        <v>AK</v>
      </c>
      <c r="K44" s="2">
        <f>LARGE(County!M1:M3479,2)</f>
        <v>1</v>
      </c>
      <c r="M44" t="str">
        <f>VLOOKUP(O44,County!$N$2:$AR$3479,31,FALSE)</f>
        <v>Lafayette</v>
      </c>
      <c r="N44" t="str">
        <f>VLOOKUP(O44,County!$N$2:$AS$3479,32,FALSE)</f>
        <v>FL</v>
      </c>
      <c r="O44" s="2">
        <f>LARGE(County!N1:N3479,2)</f>
        <v>0.19345661450924609</v>
      </c>
      <c r="P44" s="2"/>
      <c r="Q44" t="str">
        <f>VLOOKUP(S44,County!$AM$2:$AR$3479,6,FALSE)</f>
        <v>Logan</v>
      </c>
      <c r="R44" t="str">
        <f>VLOOKUP(S44,County!$AM$2:$AS$3479,7,FALSE)</f>
        <v>WV</v>
      </c>
      <c r="S44" s="2">
        <f>LARGE(County!AM1:AM3479,2)</f>
        <v>0.20295087113482971</v>
      </c>
      <c r="U44" t="str">
        <f>VLOOKUP(W44,County!$AN$2:$AS$3479,5,FALSE)</f>
        <v>Autauga</v>
      </c>
      <c r="V44" t="str">
        <f>VLOOKUP(W44,County!$AN$2:$AS$3479,6,FALSE)</f>
        <v>AL</v>
      </c>
      <c r="W44" s="2">
        <f>LARGE(County!AN1:AN3479,2)</f>
        <v>0</v>
      </c>
      <c r="Y44" t="str">
        <f>VLOOKUP(AA44,County!$AO$2:$AR$3479,4,FALSE)</f>
        <v>Foard</v>
      </c>
      <c r="Z44" t="str">
        <f>VLOOKUP(AA44,County!$AO$2:$AS$3479,5,FALSE)</f>
        <v>TX</v>
      </c>
      <c r="AA44" s="2">
        <f>LARGE(County!AO1:AO3479,2)</f>
        <v>6.0085836909871244E-2</v>
      </c>
      <c r="AC44" t="str">
        <f>VLOOKUP(AE44,County!$AP$2:$AS$3479,3,FALSE)</f>
        <v>Beaver</v>
      </c>
      <c r="AD44" t="str">
        <f>VLOOKUP(AE44,County!$AP$2:$AS$3479,4,FALSE)</f>
        <v>OK</v>
      </c>
      <c r="AE44" s="2">
        <f>LARGE(County!AP1:AP3479,2)</f>
        <v>0.05</v>
      </c>
    </row>
    <row r="45" spans="1:31">
      <c r="A45" t="str">
        <f>VLOOKUP(C45,County!$K$2:$AR$3479,34,FALSE)</f>
        <v>Holmes</v>
      </c>
      <c r="B45" t="str">
        <f>VLOOKUP(C45,County!$K$2:$AS$3479,35,FALSE)</f>
        <v>MS</v>
      </c>
      <c r="C45" s="2">
        <f>LARGE(County!K2:K2776,3)</f>
        <v>0.92829021372328457</v>
      </c>
      <c r="D45"/>
      <c r="E45" t="str">
        <f>VLOOKUP(G45,County!$L$2:$AR$3479,33,FALSE)</f>
        <v>Autauga</v>
      </c>
      <c r="F45" t="str">
        <f>VLOOKUP(G45,County!$L$2:$AS$3479,34,FALSE)</f>
        <v>AL</v>
      </c>
      <c r="G45" s="2">
        <f>LARGE(County!L2:L2776,3)</f>
        <v>0</v>
      </c>
      <c r="I45" t="str">
        <f>VLOOKUP(K45,County!$M$2:$AR$3479,32,FALSE)</f>
        <v>District 3</v>
      </c>
      <c r="J45" t="str">
        <f>VLOOKUP(K45,County!$M$2:$AS$3479,33,FALSE)</f>
        <v>AK</v>
      </c>
      <c r="K45" s="2">
        <f>LARGE(County!M2:M2776,3)</f>
        <v>0.90099009900990101</v>
      </c>
      <c r="M45" t="str">
        <f>VLOOKUP(O45,County!$N$2:$AR$3479,31,FALSE)</f>
        <v>Calhoun</v>
      </c>
      <c r="N45" t="str">
        <f>VLOOKUP(O45,County!$N$2:$AS$3479,32,FALSE)</f>
        <v>FL</v>
      </c>
      <c r="O45" s="2">
        <f>LARGE(County!N2:N2776,3)</f>
        <v>0.18641259320629661</v>
      </c>
      <c r="P45" s="2"/>
      <c r="Q45" t="str">
        <f>VLOOKUP(S45,County!$AM$2:$AR$3479,6,FALSE)</f>
        <v>Wayne</v>
      </c>
      <c r="R45" t="str">
        <f>VLOOKUP(S45,County!$AM$2:$AS$3479,7,FALSE)</f>
        <v>WV</v>
      </c>
      <c r="S45" s="2">
        <f>LARGE(County!AM2:AM2776,3)</f>
        <v>0.19987419405566914</v>
      </c>
      <c r="U45" t="str">
        <f>VLOOKUP(W45,County!$AN$2:$AS$3479,5,FALSE)</f>
        <v>Autauga</v>
      </c>
      <c r="V45" t="str">
        <f>VLOOKUP(W45,County!$AN$2:$AS$3479,6,FALSE)</f>
        <v>AL</v>
      </c>
      <c r="W45" s="2">
        <f>LARGE(County!AN2:AN2776,3)</f>
        <v>0</v>
      </c>
      <c r="Y45" t="str">
        <f>VLOOKUP(AA45,County!$AO$2:$AR$3479,4,FALSE)</f>
        <v>Hartley</v>
      </c>
      <c r="Z45" t="str">
        <f>VLOOKUP(AA45,County!$AO$2:$AS$3479,5,FALSE)</f>
        <v>TX</v>
      </c>
      <c r="AA45" s="2">
        <f>LARGE(County!AO2:AO2776,3)</f>
        <v>5.7692307692307696E-2</v>
      </c>
      <c r="AC45" t="str">
        <f>VLOOKUP(AE45,County!$AP$2:$AS$3479,3,FALSE)</f>
        <v>Harper</v>
      </c>
      <c r="AD45" t="str">
        <f>VLOOKUP(AE45,County!$AP$2:$AS$3479,4,FALSE)</f>
        <v>OK</v>
      </c>
      <c r="AE45" s="2">
        <f>LARGE(County!AP2:AP2776,3)</f>
        <v>4.924242424242424E-2</v>
      </c>
    </row>
    <row r="46" spans="1:31">
      <c r="A46" t="str">
        <f>VLOOKUP(C46,County!$K$2:$AR$3479,34,FALSE)</f>
        <v>Humphreys</v>
      </c>
      <c r="B46" t="str">
        <f>VLOOKUP(C46,County!$K$2:$AS$3479,35,FALSE)</f>
        <v>MS</v>
      </c>
      <c r="C46" s="2">
        <f>LARGE(County!K3:K2777,4)</f>
        <v>0.92390011890606416</v>
      </c>
      <c r="D46"/>
      <c r="E46" t="str">
        <f>VLOOKUP(G46,County!$L$2:$AR$3479,33,FALSE)</f>
        <v>Autauga</v>
      </c>
      <c r="F46" t="str">
        <f>VLOOKUP(G46,County!$L$2:$AS$3479,34,FALSE)</f>
        <v>AL</v>
      </c>
      <c r="G46" s="2">
        <f>LARGE(County!L3:L2777,4)</f>
        <v>0</v>
      </c>
      <c r="I46" t="str">
        <f>VLOOKUP(K46,County!$M$2:$AR$3479,32,FALSE)</f>
        <v>Caledonia</v>
      </c>
      <c r="J46" t="str">
        <f>VLOOKUP(K46,County!$M$2:$AS$3479,33,FALSE)</f>
        <v>VT</v>
      </c>
      <c r="K46" s="2">
        <f>LARGE(County!M3:M2777,4)</f>
        <v>0.89316239316239321</v>
      </c>
      <c r="M46" t="str">
        <f>VLOOKUP(O46,County!$N$2:$AR$3479,31,FALSE)</f>
        <v>Loving</v>
      </c>
      <c r="N46" t="str">
        <f>VLOOKUP(O46,County!$N$2:$AS$3479,32,FALSE)</f>
        <v>TX</v>
      </c>
      <c r="O46" s="2">
        <f>LARGE(County!N3:N2777,4)</f>
        <v>0.16666666666666666</v>
      </c>
      <c r="P46" s="2"/>
      <c r="Q46" t="str">
        <f>VLOOKUP(S46,County!$AM$2:$AR$3479,6,FALSE)</f>
        <v>Wyoming</v>
      </c>
      <c r="R46" t="str">
        <f>VLOOKUP(S46,County!$AM$2:$AS$3479,7,FALSE)</f>
        <v>WV</v>
      </c>
      <c r="S46" s="2">
        <f>LARGE(County!AM3:AM2777,4)</f>
        <v>0.18862690707350901</v>
      </c>
      <c r="U46" t="str">
        <f>VLOOKUP(W46,County!$AN$2:$AS$3479,5,FALSE)</f>
        <v>Autauga</v>
      </c>
      <c r="V46" t="str">
        <f>VLOOKUP(W46,County!$AN$2:$AS$3479,6,FALSE)</f>
        <v>AL</v>
      </c>
      <c r="W46" s="2">
        <f>LARGE(County!AN3:AN2777,4)</f>
        <v>0</v>
      </c>
      <c r="Y46" t="str">
        <f>VLOOKUP(AA46,County!$AO$2:$AR$3479,4,FALSE)</f>
        <v>La Salle</v>
      </c>
      <c r="Z46" t="str">
        <f>VLOOKUP(AA46,County!$AO$2:$AS$3479,5,FALSE)</f>
        <v>LA</v>
      </c>
      <c r="AA46" s="2">
        <f>LARGE(County!AO3:AO2777,4)</f>
        <v>4.878048780487805E-2</v>
      </c>
      <c r="AC46" t="str">
        <f>VLOOKUP(AE46,County!$AP$2:$AS$3479,3,FALSE)</f>
        <v>Roger Mills</v>
      </c>
      <c r="AD46" t="str">
        <f>VLOOKUP(AE46,County!$AP$2:$AS$3479,4,FALSE)</f>
        <v>OK</v>
      </c>
      <c r="AE46" s="2">
        <f>LARGE(County!AP3:AP2777,4)</f>
        <v>4.5454545454545456E-2</v>
      </c>
    </row>
    <row r="47" spans="1:31">
      <c r="A47" t="str">
        <f>VLOOKUP(C47,County!$K$2:$AR$3479,34,FALSE)</f>
        <v>Butler</v>
      </c>
      <c r="B47" t="str">
        <f>VLOOKUP(C47,County!$K$2:$AS$3479,35,FALSE)</f>
        <v>AL</v>
      </c>
      <c r="C47" s="2">
        <f>LARGE(County!K4:K2777,5)</f>
        <v>0.9211740041928721</v>
      </c>
      <c r="D47"/>
      <c r="E47" t="str">
        <f>VLOOKUP(G47,County!$L$2:$AR$3479,33,FALSE)</f>
        <v>Autauga</v>
      </c>
      <c r="F47" t="str">
        <f>VLOOKUP(G47,County!$L$2:$AS$3479,34,FALSE)</f>
        <v>AL</v>
      </c>
      <c r="G47" s="2">
        <f>LARGE(County!L4:L2777,5)</f>
        <v>0</v>
      </c>
      <c r="I47" t="str">
        <f>VLOOKUP(K47,County!$M$2:$AR$3479,32,FALSE)</f>
        <v>District 8</v>
      </c>
      <c r="J47" t="str">
        <f>VLOOKUP(K47,County!$M$2:$AS$3479,33,FALSE)</f>
        <v>AK</v>
      </c>
      <c r="K47" s="2">
        <f>LARGE(County!M4:M2777,5)</f>
        <v>0.89090909090909087</v>
      </c>
      <c r="M47" t="str">
        <f>VLOOKUP(O47,County!$N$2:$AR$3479,31,FALSE)</f>
        <v>Liberty</v>
      </c>
      <c r="N47" t="str">
        <f>VLOOKUP(O47,County!$N$2:$AS$3479,32,FALSE)</f>
        <v>FL</v>
      </c>
      <c r="O47" s="2">
        <f>LARGE(County!N4:N2777,5)</f>
        <v>0.14903846153846154</v>
      </c>
      <c r="P47" s="2"/>
      <c r="Q47" t="str">
        <f>VLOOKUP(S47,County!$AM$2:$AR$3479,6,FALSE)</f>
        <v>Lincoln</v>
      </c>
      <c r="R47" t="str">
        <f>VLOOKUP(S47,County!$AM$2:$AS$3479,7,FALSE)</f>
        <v>WV</v>
      </c>
      <c r="S47" s="2">
        <f>LARGE(County!AM4:AM2777,5)</f>
        <v>0.16460396039603961</v>
      </c>
      <c r="U47" t="str">
        <f>VLOOKUP(W47,County!$AN$2:$AS$3479,5,FALSE)</f>
        <v>Autauga</v>
      </c>
      <c r="V47" t="str">
        <f>VLOOKUP(W47,County!$AN$2:$AS$3479,6,FALSE)</f>
        <v>AL</v>
      </c>
      <c r="W47" s="2">
        <f>LARGE(County!AN4:AN2777,5)</f>
        <v>0</v>
      </c>
      <c r="Y47" t="str">
        <f>VLOOKUP(AA47,County!$AO$2:$AR$3479,4,FALSE)</f>
        <v>Upton</v>
      </c>
      <c r="Z47" t="str">
        <f>VLOOKUP(AA47,County!$AO$2:$AS$3479,5,FALSE)</f>
        <v>TX</v>
      </c>
      <c r="AA47" s="2">
        <f>LARGE(County!AO4:AO2777,5)</f>
        <v>4.2944785276073622E-2</v>
      </c>
      <c r="AC47" t="str">
        <f>VLOOKUP(AE47,County!$AP$2:$AS$3479,3,FALSE)</f>
        <v>Greer</v>
      </c>
      <c r="AD47" t="str">
        <f>VLOOKUP(AE47,County!$AP$2:$AS$3479,4,FALSE)</f>
        <v>OK</v>
      </c>
      <c r="AE47" s="2">
        <f>LARGE(County!AP4:AP2777,5)</f>
        <v>4.0268456375838924E-2</v>
      </c>
    </row>
    <row r="48" spans="1:31">
      <c r="C48" s="2"/>
      <c r="D48"/>
      <c r="G48" s="2"/>
      <c r="K48" s="2"/>
      <c r="O48" s="2"/>
      <c r="P48" s="2"/>
      <c r="S48" s="2"/>
      <c r="W48" s="2"/>
      <c r="AA48" s="2"/>
      <c r="AE48" s="2"/>
    </row>
    <row r="49" spans="1:31">
      <c r="A49" s="82" t="s">
        <v>3033</v>
      </c>
    </row>
    <row r="50" spans="1:31" ht="13" customHeight="1">
      <c r="A50" t="str">
        <f>VLOOKUP(C50,County!$K$2:$AR$3479,34,FALSE)</f>
        <v>District 6</v>
      </c>
      <c r="B50" t="str">
        <f>VLOOKUP(C50,County!$K$2:$AS$3479,35,FALSE)</f>
        <v>AK</v>
      </c>
      <c r="C50" s="2">
        <f>MIN(County!K1:K3479)</f>
        <v>0</v>
      </c>
      <c r="D50"/>
      <c r="E50">
        <f>VLOOKUP(G50,County!$L$2:$AR$3479,32,FALSE)</f>
        <v>0</v>
      </c>
      <c r="F50" t="str">
        <f>VLOOKUP(G50,County!$L$2:$AS$3479,33,FALSE)</f>
        <v>Autauga</v>
      </c>
      <c r="G50" s="2">
        <f>MIN(County!L1:L3479)</f>
        <v>0</v>
      </c>
      <c r="K50" s="2"/>
      <c r="L50" s="2"/>
      <c r="O50" s="2"/>
      <c r="P50" s="2"/>
      <c r="S50" s="2"/>
      <c r="T50" s="2"/>
      <c r="W50" s="2"/>
      <c r="X50" s="2"/>
      <c r="AA50" s="2"/>
      <c r="AB50" s="2"/>
      <c r="AE50" s="2"/>
    </row>
    <row r="51" spans="1:31">
      <c r="A51" t="str">
        <f>VLOOKUP(C51,County!$K$2:$AR$3479,34,FALSE)</f>
        <v>District 6</v>
      </c>
      <c r="B51" t="str">
        <f>VLOOKUP(C51,County!$K$2:$AS$3479,35,FALSE)</f>
        <v>AK</v>
      </c>
      <c r="C51" s="2">
        <f>SMALL(County!K1:K3479,2)</f>
        <v>0</v>
      </c>
      <c r="D51"/>
      <c r="E51">
        <f>VLOOKUP(G51,County!$L$2:$AR$3479,32,FALSE)</f>
        <v>0</v>
      </c>
      <c r="F51" t="str">
        <f>VLOOKUP(G51,County!$L$2:$AS$3479,33,FALSE)</f>
        <v>Autauga</v>
      </c>
      <c r="G51" s="2">
        <f>SMALL(County!L1:L3479,2)</f>
        <v>0</v>
      </c>
      <c r="I51" s="79"/>
      <c r="K51" s="2"/>
    </row>
    <row r="52" spans="1:31">
      <c r="A52" t="str">
        <f>VLOOKUP(C52,County!$K$2:$AR$3479,34,FALSE)</f>
        <v>District 3</v>
      </c>
      <c r="B52" t="str">
        <f>VLOOKUP(C52,County!$K$2:$AS$3479,35,FALSE)</f>
        <v>AK</v>
      </c>
      <c r="C52" s="2">
        <f>SMALL(County!K2:K2776,3)</f>
        <v>9.9009900990099015E-2</v>
      </c>
      <c r="D52"/>
      <c r="E52">
        <f>VLOOKUP(G52,County!$L$2:$AR$3479,32,FALSE)</f>
        <v>0</v>
      </c>
      <c r="F52" t="str">
        <f>VLOOKUP(G52,County!$L$2:$AS$3479,33,FALSE)</f>
        <v>Autauga</v>
      </c>
      <c r="G52" s="2">
        <f>SMALL(County!L2:L2776,3)</f>
        <v>0</v>
      </c>
      <c r="I52" s="78"/>
      <c r="K52" s="2"/>
    </row>
    <row r="53" spans="1:31">
      <c r="A53" t="str">
        <f>VLOOKUP(C53,County!$K$2:$AR$3479,34,FALSE)</f>
        <v>Caledonia</v>
      </c>
      <c r="B53" t="str">
        <f>VLOOKUP(C53,County!$K$2:$AS$3479,35,FALSE)</f>
        <v>VT</v>
      </c>
      <c r="C53" s="2">
        <f>SMALL(County!K3:K2777,4)</f>
        <v>0.10236985236985237</v>
      </c>
      <c r="D53"/>
      <c r="E53">
        <f>VLOOKUP(G53,County!$L$2:$AR$3479,32,FALSE)</f>
        <v>0</v>
      </c>
      <c r="F53" t="str">
        <f>VLOOKUP(G53,County!$L$2:$AS$3479,33,FALSE)</f>
        <v>Autauga</v>
      </c>
      <c r="G53" s="2">
        <f>SMALL(County!L3:L2777,4)</f>
        <v>0</v>
      </c>
      <c r="K53" s="2"/>
    </row>
    <row r="54" spans="1:31">
      <c r="A54" t="str">
        <f>VLOOKUP(C54,County!$K$2:$AR$3479,34,FALSE)</f>
        <v>Franklin</v>
      </c>
      <c r="B54" t="str">
        <f>VLOOKUP(C54,County!$K$2:$AS$3479,35,FALSE)</f>
        <v>VT</v>
      </c>
      <c r="C54" s="2">
        <f>SMALL(County!K4:K2777,5)</f>
        <v>0.10259791639192932</v>
      </c>
      <c r="D54"/>
      <c r="E54">
        <f>VLOOKUP(G54,County!$L$2:$AR$3479,32,FALSE)</f>
        <v>0</v>
      </c>
      <c r="F54" t="str">
        <f>VLOOKUP(G54,County!$L$2:$AS$3479,33,FALSE)</f>
        <v>Autauga</v>
      </c>
      <c r="G54" s="2">
        <f>SMALL(County!L4:L2777,5)</f>
        <v>0</v>
      </c>
      <c r="K54" s="2"/>
    </row>
    <row r="55" spans="1:31">
      <c r="C55" s="2"/>
      <c r="D55"/>
      <c r="G55" s="2"/>
      <c r="K55" s="2"/>
    </row>
    <row r="56" spans="1:31">
      <c r="A56" s="82" t="s">
        <v>764</v>
      </c>
      <c r="H56" s="2"/>
      <c r="L56" s="2"/>
    </row>
    <row r="57" spans="1:31" ht="13" customHeight="1">
      <c r="A57" t="str">
        <f>VLOOKUP(C57,'Cong Dist'!$R$2:$AY$4232,34,FALSE)</f>
        <v>District 8</v>
      </c>
      <c r="B57" t="str">
        <f>VLOOKUP(C57,'Cong Dist'!$R$2:$AZ$4232,35,FALSE)</f>
        <v>IL</v>
      </c>
      <c r="C57" s="2">
        <f>MAX('Cong Dist'!R1:R563)</f>
        <v>1</v>
      </c>
      <c r="E57" t="str">
        <f>VLOOKUP(G57,'Cong Dist'!$S$2:$AY$4232,33,FALSE)</f>
        <v>District 1</v>
      </c>
      <c r="F57" t="str">
        <f>VLOOKUP(G57,'Cong Dist'!$S$2:$AZ$4232,34,FALSE)</f>
        <v>AL</v>
      </c>
      <c r="G57" s="2">
        <f>MAX('Cong Dist'!S1:S563)</f>
        <v>0</v>
      </c>
      <c r="H57" s="2"/>
      <c r="I57" t="str">
        <f>VLOOKUP(K57,'Cong Dist'!$T$2:$AY$4232,32,FALSE)</f>
        <v>District 1</v>
      </c>
      <c r="J57" t="str">
        <f>VLOOKUP(K57,'Cong Dist'!$T$2:$AZ$4232,33,FALSE)</f>
        <v>OR</v>
      </c>
      <c r="K57" s="2">
        <f>MAX('Cong Dist'!T1:T563)</f>
        <v>1</v>
      </c>
      <c r="L57" s="2"/>
      <c r="M57" t="str">
        <f>VLOOKUP(O57,'Cong Dist'!$U$2:$AY$4232,31,FALSE)</f>
        <v>District 1</v>
      </c>
      <c r="N57" t="str">
        <f>VLOOKUP(O57,'Cong Dist'!$U$2:$AZ$4232,32,FALSE)</f>
        <v>NC</v>
      </c>
      <c r="O57" s="2">
        <f>MAX('Cong Dist'!U1:U563)</f>
        <v>6.8195534097767047E-2</v>
      </c>
      <c r="P57" s="2"/>
      <c r="Q57" t="str">
        <f>VLOOKUP(S57,'Cong Dist'!$AT$2:$AY$4232,6,FALSE)</f>
        <v>District 3</v>
      </c>
      <c r="R57" t="str">
        <f>VLOOKUP(S57,'Cong Dist'!$AT$2:$AZ$4232,7,FALSE)</f>
        <v>WV</v>
      </c>
      <c r="S57" s="2">
        <f>MAX('Cong Dist'!AT1:AT563)</f>
        <v>0.13493686957748466</v>
      </c>
      <c r="T57" s="2"/>
      <c r="U57" t="str">
        <f>VLOOKUP(W57,'Cong Dist'!$AU$2:$AZ$4232,5,FALSE)</f>
        <v>District 1</v>
      </c>
      <c r="V57" t="str">
        <f>VLOOKUP(W57,'Cong Dist'!$AU$2:$AZ$4232,6,FALSE)</f>
        <v>AL</v>
      </c>
      <c r="W57" s="2">
        <f>MAX('Cong Dist'!AU1:AU563)</f>
        <v>0</v>
      </c>
      <c r="X57" s="2"/>
      <c r="Y57" t="str">
        <f>VLOOKUP(AA57,'Cong Dist'!$AV$2:$AY$4232,4,FALSE)</f>
        <v>District 15</v>
      </c>
      <c r="Z57" t="str">
        <f>VLOOKUP(AA57,'Cong Dist'!$AV$2:$AZ$4232,5,FALSE)</f>
        <v>TX</v>
      </c>
      <c r="AA57" s="2">
        <f>MAX('Cong Dist'!AV1:AV563)</f>
        <v>1.2899477048227775E-2</v>
      </c>
      <c r="AB57" s="2"/>
      <c r="AC57" t="str">
        <f>VLOOKUP(AE57,'Cong Dist'!$AW$2:$AZ$4232,3,FALSE)</f>
        <v>District 2</v>
      </c>
      <c r="AD57" t="str">
        <f>VLOOKUP(AE57,'Cong Dist'!$AW$2:$AZ$4232,4,FALSE)</f>
        <v>OK</v>
      </c>
      <c r="AE57" s="2">
        <f>MAX('Cong Dist'!AW1:AW563)</f>
        <v>2.0733917036668187E-2</v>
      </c>
    </row>
    <row r="58" spans="1:31">
      <c r="A58" t="str">
        <f>VLOOKUP(C58,'Cong Dist'!$R$2:$AY$4232,34,FALSE)</f>
        <v>District 2</v>
      </c>
      <c r="B58" t="str">
        <f>VLOOKUP(C58,'Cong Dist'!$R$2:$AZ$4232,35,FALSE)</f>
        <v>MS</v>
      </c>
      <c r="C58" s="2">
        <f>LARGE('Cong Dist'!R1:R563,2)</f>
        <v>0.86815153409948465</v>
      </c>
      <c r="E58" t="str">
        <f>VLOOKUP(G58,'Cong Dist'!$S$2:$AY$4232,33,FALSE)</f>
        <v>District 1</v>
      </c>
      <c r="F58" t="str">
        <f>VLOOKUP(G58,'Cong Dist'!$S$2:$AZ$4232,34,FALSE)</f>
        <v>AL</v>
      </c>
      <c r="G58" s="2">
        <f>LARGE('Cong Dist'!S1:S563,2)</f>
        <v>0</v>
      </c>
      <c r="I58" t="str">
        <f>VLOOKUP(K58,'Cong Dist'!$T$2:$AY$4232,32,FALSE)</f>
        <v>District 1</v>
      </c>
      <c r="J58" t="str">
        <f>VLOOKUP(K58,'Cong Dist'!$T$2:$AZ$4232,33,FALSE)</f>
        <v>OR</v>
      </c>
      <c r="K58" s="2">
        <f>LARGE('Cong Dist'!T1:T563,2)</f>
        <v>1</v>
      </c>
      <c r="M58" t="str">
        <f>VLOOKUP(O58,'Cong Dist'!$U$2:$AY$4232,31,FALSE)</f>
        <v>District 8</v>
      </c>
      <c r="N58" t="str">
        <f>VLOOKUP(O58,'Cong Dist'!$U$2:$AZ$4232,32,FALSE)</f>
        <v>NC</v>
      </c>
      <c r="O58" s="2">
        <f>LARGE('Cong Dist'!U1:U563,2)</f>
        <v>5.1342929217984862E-2</v>
      </c>
      <c r="P58" s="2"/>
      <c r="Q58" t="str">
        <f>VLOOKUP(S58,'Cong Dist'!$AT$2:$AY$4232,6,FALSE)</f>
        <v>West Virginia</v>
      </c>
      <c r="R58" t="str">
        <f>VLOOKUP(S58,'Cong Dist'!$AT$2:$AZ$4232,7,FALSE)</f>
        <v>T</v>
      </c>
      <c r="S58" s="2">
        <f>LARGE('Cong Dist'!AT1:AT563,2)</f>
        <v>8.9445408779618943E-2</v>
      </c>
      <c r="U58" t="str">
        <f>VLOOKUP(W58,'Cong Dist'!$AU$2:$AZ$4232,5,FALSE)</f>
        <v>District 1</v>
      </c>
      <c r="V58" t="str">
        <f>VLOOKUP(W58,'Cong Dist'!$AU$2:$AZ$4232,6,FALSE)</f>
        <v>AL</v>
      </c>
      <c r="W58" s="2">
        <f>LARGE('Cong Dist'!AU1:AU563,2)</f>
        <v>0</v>
      </c>
      <c r="Y58" t="str">
        <f>VLOOKUP(AA58,'Cong Dist'!$AV$2:$AY$4232,4,FALSE)</f>
        <v>District 23</v>
      </c>
      <c r="Z58" t="str">
        <f>VLOOKUP(AA58,'Cong Dist'!$AV$2:$AZ$4232,5,FALSE)</f>
        <v>TX</v>
      </c>
      <c r="AA58" s="2">
        <f>LARGE('Cong Dist'!AV1:AV563,2)</f>
        <v>1.1995309097001174E-2</v>
      </c>
      <c r="AC58" t="str">
        <f>VLOOKUP(AE58,'Cong Dist'!$AW$2:$AZ$4232,3,FALSE)</f>
        <v>District 3</v>
      </c>
      <c r="AD58" t="str">
        <f>VLOOKUP(AE58,'Cong Dist'!$AW$2:$AZ$4232,4,FALSE)</f>
        <v>OK</v>
      </c>
      <c r="AE58" s="2">
        <f>LARGE('Cong Dist'!AW1:AW563,2)</f>
        <v>1.5208138689920067E-2</v>
      </c>
    </row>
    <row r="59" spans="1:31">
      <c r="A59" t="str">
        <f>VLOOKUP(C59,'Cong Dist'!$R$2:$AY$4232,34,FALSE)</f>
        <v>Unallocated</v>
      </c>
      <c r="B59" t="str">
        <f>VLOOKUP(C59,'Cong Dist'!$R$2:$AZ$4232,35,FALSE)</f>
        <v>MI</v>
      </c>
      <c r="C59" s="2">
        <f>LARGE('Cong Dist'!R2:R564,3)</f>
        <v>0.84779686333084392</v>
      </c>
      <c r="D59"/>
      <c r="E59" t="str">
        <f>VLOOKUP(G59,'Cong Dist'!$S$2:$AY$4232,33,FALSE)</f>
        <v>District 1</v>
      </c>
      <c r="F59" t="str">
        <f>VLOOKUP(G59,'Cong Dist'!$S$2:$AZ$4232,34,FALSE)</f>
        <v>AL</v>
      </c>
      <c r="G59" s="2">
        <f>LARGE('Cong Dist'!S2:S564,3)</f>
        <v>0</v>
      </c>
      <c r="I59" t="str">
        <f>VLOOKUP(K59,'Cong Dist'!$T$2:$AY$4232,32,FALSE)</f>
        <v>District 1</v>
      </c>
      <c r="J59" t="str">
        <f>VLOOKUP(K59,'Cong Dist'!$T$2:$AZ$4232,33,FALSE)</f>
        <v>OR</v>
      </c>
      <c r="K59" s="2">
        <f>LARGE('Cong Dist'!T2:T564,3)</f>
        <v>1</v>
      </c>
      <c r="M59" t="str">
        <f>VLOOKUP(O59,'Cong Dist'!$U$2:$AY$4232,31,FALSE)</f>
        <v>District 3</v>
      </c>
      <c r="N59" t="str">
        <f>VLOOKUP(O59,'Cong Dist'!$U$2:$AZ$4232,32,FALSE)</f>
        <v>FL</v>
      </c>
      <c r="O59" s="2">
        <f>LARGE('Cong Dist'!U2:U564,3)</f>
        <v>5.0867819544118113E-2</v>
      </c>
      <c r="P59" s="2"/>
      <c r="Q59" t="str">
        <f>VLOOKUP(S59,'Cong Dist'!$AT$2:$AY$4232,6,FALSE)</f>
        <v>District 1</v>
      </c>
      <c r="R59" t="str">
        <f>VLOOKUP(S59,'Cong Dist'!$AT$2:$AZ$4232,7,FALSE)</f>
        <v>WV</v>
      </c>
      <c r="S59" s="2">
        <f>LARGE('Cong Dist'!AT2:AT564,3)</f>
        <v>7.1758085461628845E-2</v>
      </c>
      <c r="U59" t="str">
        <f>VLOOKUP(W59,'Cong Dist'!$AU$2:$AZ$4232,5,FALSE)</f>
        <v>District 1</v>
      </c>
      <c r="V59" t="str">
        <f>VLOOKUP(W59,'Cong Dist'!$AU$2:$AZ$4232,6,FALSE)</f>
        <v>AL</v>
      </c>
      <c r="W59" s="2">
        <f>LARGE('Cong Dist'!AU2:AU564,3)</f>
        <v>0</v>
      </c>
      <c r="Y59" t="str">
        <f>VLOOKUP(AA59,'Cong Dist'!$AV$2:$AY$4232,4,FALSE)</f>
        <v>District 15</v>
      </c>
      <c r="Z59" t="str">
        <f>VLOOKUP(AA59,'Cong Dist'!$AV$2:$AZ$4232,5,FALSE)</f>
        <v>IL</v>
      </c>
      <c r="AA59" s="2">
        <f>LARGE('Cong Dist'!AV2:AV564,3)</f>
        <v>7.7199612849702722E-3</v>
      </c>
      <c r="AC59" t="str">
        <f>VLOOKUP(AE59,'Cong Dist'!$AW$2:$AZ$4232,3,FALSE)</f>
        <v>District 4</v>
      </c>
      <c r="AD59" t="str">
        <f>VLOOKUP(AE59,'Cong Dist'!$AW$2:$AZ$4232,4,FALSE)</f>
        <v>OK</v>
      </c>
      <c r="AE59" s="2">
        <f>LARGE('Cong Dist'!AW2:AW564,3)</f>
        <v>1.3603985553794985E-2</v>
      </c>
    </row>
    <row r="60" spans="1:31">
      <c r="A60" t="str">
        <f>VLOOKUP(C60,'Cong Dist'!$R$2:$AY$4232,34,FALSE)</f>
        <v>District 2</v>
      </c>
      <c r="B60" t="str">
        <f>VLOOKUP(C60,'Cong Dist'!$R$2:$AZ$4232,35,FALSE)</f>
        <v>GA</v>
      </c>
      <c r="C60" s="2">
        <f>LARGE('Cong Dist'!R3:R565,4)</f>
        <v>0.84155507559395248</v>
      </c>
      <c r="D60"/>
      <c r="E60" t="str">
        <f>VLOOKUP(G60,'Cong Dist'!$S$2:$AY$4232,33,FALSE)</f>
        <v>District 1</v>
      </c>
      <c r="F60" t="str">
        <f>VLOOKUP(G60,'Cong Dist'!$S$2:$AZ$4232,34,FALSE)</f>
        <v>AL</v>
      </c>
      <c r="G60" s="2">
        <f>LARGE('Cong Dist'!S3:S565,4)</f>
        <v>0</v>
      </c>
      <c r="I60" t="str">
        <f>VLOOKUP(K60,'Cong Dist'!$T$2:$AY$4232,32,FALSE)</f>
        <v>District 1</v>
      </c>
      <c r="J60" t="str">
        <f>VLOOKUP(K60,'Cong Dist'!$T$2:$AZ$4232,33,FALSE)</f>
        <v>OR</v>
      </c>
      <c r="K60" s="2">
        <f>LARGE('Cong Dist'!T3:T565,4)</f>
        <v>1</v>
      </c>
      <c r="M60" t="str">
        <f>VLOOKUP(O60,'Cong Dist'!$U$2:$AY$4232,31,FALSE)</f>
        <v>District 6</v>
      </c>
      <c r="N60" t="str">
        <f>VLOOKUP(O60,'Cong Dist'!$U$2:$AZ$4232,32,FALSE)</f>
        <v>NC</v>
      </c>
      <c r="O60" s="2">
        <f>LARGE('Cong Dist'!U3:U565,4)</f>
        <v>5.0039323633503739E-2</v>
      </c>
      <c r="P60" s="2"/>
      <c r="Q60" t="str">
        <f>VLOOKUP(S60,'Cong Dist'!$AT$2:$AY$4232,6,FALSE)</f>
        <v>District 2</v>
      </c>
      <c r="R60" t="str">
        <f>VLOOKUP(S60,'Cong Dist'!$AT$2:$AZ$4232,7,FALSE)</f>
        <v>WV</v>
      </c>
      <c r="S60" s="2">
        <f>LARGE('Cong Dist'!AT3:AT565,4)</f>
        <v>5.7607475659732191E-2</v>
      </c>
      <c r="U60" t="str">
        <f>VLOOKUP(W60,'Cong Dist'!$AU$2:$AZ$4232,5,FALSE)</f>
        <v>District 1</v>
      </c>
      <c r="V60" t="str">
        <f>VLOOKUP(W60,'Cong Dist'!$AU$2:$AZ$4232,6,FALSE)</f>
        <v>AL</v>
      </c>
      <c r="W60" s="2">
        <f>LARGE('Cong Dist'!AU3:AU565,4)</f>
        <v>0</v>
      </c>
      <c r="Y60" t="str">
        <f>VLOOKUP(AA60,'Cong Dist'!$AV$2:$AY$4232,4,FALSE)</f>
        <v>District 5</v>
      </c>
      <c r="Z60" t="str">
        <f>VLOOKUP(AA60,'Cong Dist'!$AV$2:$AZ$4232,5,FALSE)</f>
        <v>LA</v>
      </c>
      <c r="AA60" s="2">
        <f>LARGE('Cong Dist'!AV3:AV565,4)</f>
        <v>7.1990699338222146E-3</v>
      </c>
      <c r="AC60" t="str">
        <f>VLOOKUP(AE60,'Cong Dist'!$AW$2:$AZ$4232,3,FALSE)</f>
        <v>Oklahoma</v>
      </c>
      <c r="AD60" t="str">
        <f>VLOOKUP(AE60,'Cong Dist'!$AW$2:$AZ$4232,4,FALSE)</f>
        <v>T</v>
      </c>
      <c r="AE60" s="2">
        <f>LARGE('Cong Dist'!AW3:AW565,4)</f>
        <v>1.2419493632441349E-2</v>
      </c>
    </row>
    <row r="61" spans="1:31">
      <c r="A61" t="str">
        <f>VLOOKUP(C61,'Cong Dist'!$R$2:$AY$4232,34,FALSE)</f>
        <v>District 6</v>
      </c>
      <c r="B61" t="str">
        <f>VLOOKUP(C61,'Cong Dist'!$R$2:$AZ$4232,35,FALSE)</f>
        <v>SC</v>
      </c>
      <c r="C61" s="2">
        <f>LARGE('Cong Dist'!R4:R584,5)</f>
        <v>0.83040557697190742</v>
      </c>
      <c r="D61"/>
      <c r="E61" t="str">
        <f>VLOOKUP(G61,'Cong Dist'!$S$2:$AY$4232,33,FALSE)</f>
        <v>District 1</v>
      </c>
      <c r="F61" t="str">
        <f>VLOOKUP(G61,'Cong Dist'!$S$2:$AZ$4232,34,FALSE)</f>
        <v>AL</v>
      </c>
      <c r="G61" s="2">
        <f>LARGE('Cong Dist'!S4:S584,5)</f>
        <v>0</v>
      </c>
      <c r="I61" t="str">
        <f>VLOOKUP(K61,'Cong Dist'!$T$2:$AY$4232,32,FALSE)</f>
        <v>District 1</v>
      </c>
      <c r="J61" t="str">
        <f>VLOOKUP(K61,'Cong Dist'!$T$2:$AZ$4232,33,FALSE)</f>
        <v>OR</v>
      </c>
      <c r="K61" s="2">
        <f>LARGE('Cong Dist'!T4:T584,5)</f>
        <v>1</v>
      </c>
      <c r="M61" t="str">
        <f>VLOOKUP(O61,'Cong Dist'!$U$2:$AY$4232,31,FALSE)</f>
        <v>District 7</v>
      </c>
      <c r="N61" t="str">
        <f>VLOOKUP(O61,'Cong Dist'!$U$2:$AZ$4232,32,FALSE)</f>
        <v>NC</v>
      </c>
      <c r="O61" s="2">
        <f>LARGE('Cong Dist'!U4:U584,5)</f>
        <v>4.724847137298499E-2</v>
      </c>
      <c r="P61" s="2"/>
      <c r="Q61" t="str">
        <f>VLOOKUP(S61,'Cong Dist'!$AT$2:$AY$4232,6,FALSE)</f>
        <v>District 1</v>
      </c>
      <c r="R61" t="str">
        <f>VLOOKUP(S61,'Cong Dist'!$AT$2:$AZ$4232,7,FALSE)</f>
        <v>AL</v>
      </c>
      <c r="S61" s="2">
        <f>LARGE('Cong Dist'!AT4:AT584,5)</f>
        <v>0</v>
      </c>
      <c r="U61" t="str">
        <f>VLOOKUP(W61,'Cong Dist'!$AU$2:$AZ$4232,5,FALSE)</f>
        <v>District 1</v>
      </c>
      <c r="V61" t="str">
        <f>VLOOKUP(W61,'Cong Dist'!$AU$2:$AZ$4232,6,FALSE)</f>
        <v>AL</v>
      </c>
      <c r="W61" s="2">
        <f>LARGE('Cong Dist'!AU4:AU584,5)</f>
        <v>0</v>
      </c>
      <c r="Y61" t="str">
        <f>VLOOKUP(AA61,'Cong Dist'!$AV$2:$AY$4232,4,FALSE)</f>
        <v>District 3</v>
      </c>
      <c r="Z61" t="str">
        <f>VLOOKUP(AA61,'Cong Dist'!$AV$2:$AZ$4232,5,FALSE)</f>
        <v>LA</v>
      </c>
      <c r="AA61" s="2">
        <f>LARGE('Cong Dist'!AV4:AV584,5)</f>
        <v>6.7473373111024372E-3</v>
      </c>
      <c r="AC61" t="str">
        <f>VLOOKUP(AE61,'Cong Dist'!$AW$2:$AZ$4232,3,FALSE)</f>
        <v>District 4</v>
      </c>
      <c r="AD61" t="str">
        <f>VLOOKUP(AE61,'Cong Dist'!$AW$2:$AZ$4232,4,FALSE)</f>
        <v>AZ</v>
      </c>
      <c r="AE61" s="2">
        <f>LARGE('Cong Dist'!AW4:AW584,5)</f>
        <v>8.4243286024736404E-3</v>
      </c>
    </row>
    <row r="62" spans="1:31">
      <c r="C62" s="2"/>
      <c r="D62"/>
      <c r="G62" s="2"/>
      <c r="K62" s="2"/>
      <c r="O62" s="2"/>
      <c r="P62" s="2"/>
      <c r="S62" s="2"/>
      <c r="W62" s="2"/>
      <c r="AA62" s="2"/>
    </row>
    <row r="63" spans="1:31">
      <c r="A63" s="48" t="s">
        <v>1897</v>
      </c>
      <c r="C63" s="2"/>
      <c r="D63" t="s">
        <v>3015</v>
      </c>
      <c r="G63" s="2"/>
      <c r="H63" t="s">
        <v>3694</v>
      </c>
      <c r="K63" s="2"/>
      <c r="L63" s="2"/>
    </row>
    <row r="64" spans="1:31">
      <c r="A64" t="str">
        <f>VLOOKUP(C64,County!$K$2:$AR$3479,34,FALSE)</f>
        <v>Calhoun</v>
      </c>
      <c r="B64" t="str">
        <f>VLOOKUP(C64,County!$K$2:$AS$3479,35,FALSE)</f>
        <v>IA</v>
      </c>
      <c r="C64" s="2">
        <f>DMAX(County!D1:K3479,"Clinton",D63:D64)</f>
        <v>0.49999999999999994</v>
      </c>
      <c r="D64">
        <v>2</v>
      </c>
      <c r="E64" t="e">
        <f>VLOOKUP(G64,County!$L$2:$AR$3479,33,FALSE)</f>
        <v>#VALUE!</v>
      </c>
      <c r="F64" t="e">
        <f>VLOOKUP(G64,County!$L$2:$AS$3479,34,FALSE)</f>
        <v>#VALUE!</v>
      </c>
      <c r="G64" s="2" t="e">
        <f>DMAX(County!E1:L3479,"Clark",H63:H64)</f>
        <v>#VALUE!</v>
      </c>
      <c r="H64">
        <v>2</v>
      </c>
      <c r="K64" s="2"/>
      <c r="L64" s="7"/>
    </row>
    <row r="65" spans="1:31">
      <c r="H65" s="2"/>
      <c r="L65" s="2"/>
      <c r="M65" s="7"/>
    </row>
    <row r="66" spans="1:31">
      <c r="A66" s="48" t="s">
        <v>1224</v>
      </c>
      <c r="D66" t="s">
        <v>3015</v>
      </c>
      <c r="G66" s="2"/>
      <c r="H66" t="s">
        <v>3694</v>
      </c>
      <c r="I66" s="9"/>
      <c r="J66" s="9"/>
      <c r="K66" s="54"/>
      <c r="L66" s="55"/>
    </row>
    <row r="67" spans="1:31">
      <c r="A67" t="str">
        <f>VLOOKUP(C67,County!$K$2:$AR$3479,34,FALSE)</f>
        <v>Crockett</v>
      </c>
      <c r="B67" t="str">
        <f>VLOOKUP(C67,County!$K$2:$AS$3479,35,FALSE)</f>
        <v>TX</v>
      </c>
      <c r="C67" s="2">
        <f>DMIN(County!D1:K3479,"Clinton",D66:D67)</f>
        <v>0.37730496453900708</v>
      </c>
      <c r="D67">
        <v>1</v>
      </c>
      <c r="E67" t="e">
        <f>VLOOKUP(G67,County!$L$2:$AR$3479,33,FALSE)</f>
        <v>#VALUE!</v>
      </c>
      <c r="F67" t="e">
        <f>VLOOKUP(G67,County!$L$2:$AS$3479,34,FALSE)</f>
        <v>#VALUE!</v>
      </c>
      <c r="G67" s="2" t="e">
        <f>DMIN(County!E1:L3479,"Clark",H66:H67)</f>
        <v>#VALUE!</v>
      </c>
      <c r="H67">
        <v>1</v>
      </c>
      <c r="I67" s="9"/>
      <c r="J67" s="9"/>
      <c r="K67" s="54"/>
      <c r="L67" s="9"/>
    </row>
    <row r="68" spans="1:31">
      <c r="H68" s="2"/>
      <c r="J68" s="9"/>
      <c r="K68" s="9"/>
      <c r="L68" s="54"/>
      <c r="M68" s="9"/>
    </row>
    <row r="69" spans="1:31">
      <c r="A69" t="s">
        <v>2967</v>
      </c>
      <c r="B69" s="18" t="str">
        <f>A28</f>
        <v>Clinton</v>
      </c>
      <c r="C69" s="80">
        <f>E28</f>
        <v>0</v>
      </c>
      <c r="D69" s="81" t="str">
        <f>I28</f>
        <v>Sanders</v>
      </c>
      <c r="E69" s="7" t="str">
        <f>M28</f>
        <v>O'Malley</v>
      </c>
      <c r="F69" s="7" t="str">
        <f>Q28</f>
        <v>Farrell</v>
      </c>
      <c r="G69" s="7" t="str">
        <f>Y28</f>
        <v>Wilson</v>
      </c>
      <c r="H69" s="7" t="str">
        <f>U28</f>
        <v>Webb</v>
      </c>
      <c r="I69" s="7" t="str">
        <f>AC28</f>
        <v>Steinberg</v>
      </c>
      <c r="J69" s="7"/>
      <c r="K69" s="7"/>
      <c r="L69" s="7"/>
      <c r="M69" s="7"/>
      <c r="N69" s="7"/>
      <c r="O69" s="7"/>
      <c r="P69" s="7"/>
      <c r="Q69" s="7"/>
      <c r="R69" s="7"/>
      <c r="S69" s="7"/>
      <c r="T69" s="7"/>
      <c r="U69" s="7"/>
      <c r="V69" s="7"/>
      <c r="W69" s="7"/>
      <c r="X69" s="7"/>
      <c r="Y69" s="7"/>
      <c r="Z69" s="7"/>
      <c r="AA69" s="7"/>
      <c r="AB69" s="7"/>
      <c r="AC69" s="7"/>
      <c r="AD69" s="7"/>
      <c r="AE69" s="7"/>
    </row>
    <row r="70" spans="1:31">
      <c r="A70" t="s">
        <v>2386</v>
      </c>
      <c r="B70" s="7">
        <f>COUNTIF(State!$M$1:$M$45,1)</f>
        <v>31</v>
      </c>
      <c r="C70" s="7">
        <f>COUNTIF(State!$N$1:$N$45,1)</f>
        <v>0</v>
      </c>
      <c r="D70" s="7">
        <f>COUNTIF(State!$O$1:$O$45,1)</f>
        <v>10</v>
      </c>
      <c r="E70" s="7">
        <f>COUNTIF(State!P$1:P$45,1)</f>
        <v>0</v>
      </c>
      <c r="F70" s="7">
        <f>COUNTIF(State!Q$1:Q$45,1)</f>
        <v>0</v>
      </c>
      <c r="G70" s="7">
        <f>COUNTIF(State!S$1:S$45,1)</f>
        <v>0</v>
      </c>
      <c r="H70" s="7">
        <f>COUNTIF(State!R$1:R$45,1)</f>
        <v>0</v>
      </c>
      <c r="I70" s="7">
        <f>COUNTIF(State!T$1:T$45,1)</f>
        <v>0</v>
      </c>
      <c r="K70" s="7"/>
      <c r="M70" s="7"/>
      <c r="O70" s="7"/>
      <c r="P70" s="7"/>
      <c r="Q70" s="7"/>
      <c r="S70" s="7"/>
      <c r="T70" s="7"/>
      <c r="U70" s="7"/>
      <c r="W70" s="7"/>
      <c r="X70" s="7"/>
      <c r="Y70" s="7"/>
      <c r="Z70" s="7"/>
      <c r="AA70" s="7"/>
      <c r="AB70" s="7"/>
      <c r="AC70" s="7"/>
      <c r="AD70" s="7"/>
      <c r="AE70" s="7"/>
    </row>
    <row r="71" spans="1:31">
      <c r="A71" t="s">
        <v>2920</v>
      </c>
      <c r="B71" s="7">
        <f>COUNTIF(State!$M$1:$M$45,2)</f>
        <v>10</v>
      </c>
      <c r="C71" s="7">
        <f>COUNTIF(State!$N$1:$N$45,2)</f>
        <v>0</v>
      </c>
      <c r="D71" s="7">
        <f>COUNTIF(State!$O$1:$O$45,2)</f>
        <v>31</v>
      </c>
      <c r="E71" s="7">
        <f>COUNTIF(State!P$1:P$45,2)</f>
        <v>0</v>
      </c>
      <c r="F71" s="7">
        <f>COUNTIF(State!Q$1:Q$45,2)</f>
        <v>0</v>
      </c>
      <c r="G71" s="7">
        <f>COUNTIF(State!S$1:S$45,2)</f>
        <v>0</v>
      </c>
      <c r="H71" s="7">
        <f>COUNTIF(State!R$1:R$45,2)</f>
        <v>0</v>
      </c>
      <c r="I71" s="7">
        <f>COUNTIF(State!T$1:T$45,2)</f>
        <v>0</v>
      </c>
      <c r="K71" s="7"/>
      <c r="M71" s="7"/>
      <c r="O71" s="7"/>
      <c r="P71" s="7"/>
      <c r="Q71" s="7"/>
      <c r="S71" s="7"/>
      <c r="T71" s="7"/>
      <c r="U71" s="7"/>
      <c r="W71" s="7"/>
      <c r="X71" s="7"/>
      <c r="Y71" s="7"/>
      <c r="Z71" s="7"/>
      <c r="AA71" s="7"/>
      <c r="AB71" s="7"/>
      <c r="AC71" s="7"/>
      <c r="AD71" s="7"/>
      <c r="AE71" s="7"/>
    </row>
    <row r="72" spans="1:31">
      <c r="A72" t="s">
        <v>2935</v>
      </c>
      <c r="B72" s="7">
        <f>COUNTIF(State!$M$1:$M$45,3)</f>
        <v>0</v>
      </c>
      <c r="C72" s="7">
        <f>COUNTIF(State!$N$1:$N$45,3)</f>
        <v>0</v>
      </c>
      <c r="D72" s="7">
        <f>COUNTIF(State!$O$1:$O$45,3)</f>
        <v>0</v>
      </c>
      <c r="E72" s="7">
        <f>COUNTIF(State!P$1:P$45,3)</f>
        <v>7</v>
      </c>
      <c r="F72" s="7">
        <f>COUNTIF(State!Q$1:Q$45,3)</f>
        <v>1</v>
      </c>
      <c r="G72" s="7">
        <f>COUNTIF(State!S$1:S$45,3)</f>
        <v>4</v>
      </c>
      <c r="H72" s="7">
        <f>COUNTIF(State!R$1:R$45,3)</f>
        <v>0</v>
      </c>
      <c r="I72" s="7">
        <f>COUNTIF(State!T$1:T$45,3)</f>
        <v>0</v>
      </c>
      <c r="K72" s="7"/>
      <c r="M72" s="7"/>
      <c r="O72" s="7"/>
      <c r="P72" s="7"/>
      <c r="Q72" s="7"/>
      <c r="S72" s="7"/>
      <c r="T72" s="7"/>
      <c r="U72" s="7"/>
      <c r="W72" s="7"/>
      <c r="X72" s="7"/>
      <c r="Y72" s="7"/>
      <c r="Z72" s="7"/>
      <c r="AA72" s="7"/>
      <c r="AB72" s="7"/>
      <c r="AC72" s="7"/>
      <c r="AD72" s="7"/>
      <c r="AE72" s="7"/>
    </row>
    <row r="73" spans="1:31">
      <c r="B73" s="7"/>
      <c r="C73" s="7"/>
      <c r="D73" s="7"/>
      <c r="E73" s="7"/>
      <c r="F73" s="7"/>
      <c r="G73" s="7"/>
      <c r="H73" s="7"/>
      <c r="I73" s="7"/>
      <c r="K73" s="7"/>
      <c r="M73" s="7"/>
      <c r="O73" s="7"/>
      <c r="P73" s="7"/>
      <c r="Q73" s="7"/>
      <c r="S73" s="7"/>
      <c r="T73" s="7"/>
      <c r="U73" s="7"/>
      <c r="W73" s="7"/>
      <c r="X73" s="7"/>
      <c r="Y73" s="7"/>
      <c r="Z73" s="7"/>
      <c r="AA73" s="7"/>
      <c r="AB73" s="7"/>
      <c r="AC73" s="7"/>
      <c r="AD73" s="7"/>
      <c r="AE73" s="7"/>
    </row>
    <row r="74" spans="1:31">
      <c r="A74" t="s">
        <v>2387</v>
      </c>
      <c r="B74" s="2"/>
      <c r="C74" s="2"/>
    </row>
    <row r="75" spans="1:31">
      <c r="A75" t="s">
        <v>2386</v>
      </c>
      <c r="B75" s="7">
        <f>COUNTIF('Cong Dist'!K$3:K$562,1)-B70</f>
        <v>247</v>
      </c>
      <c r="C75" s="7">
        <f>COUNTIF('Cong Dist'!L$3:L$562,1)-C70</f>
        <v>0</v>
      </c>
      <c r="D75" s="7">
        <f>COUNTIF('Cong Dist'!M$3:M$562,1)-D70</f>
        <v>149</v>
      </c>
      <c r="E75" s="7">
        <f>COUNTIF('Cong Dist'!N$3:N$562,1)-E70</f>
        <v>0</v>
      </c>
      <c r="F75" s="7">
        <f>COUNTIF('Cong Dist'!AP$3:AP$562,1)-F70</f>
        <v>0</v>
      </c>
      <c r="G75" s="7">
        <f>COUNTIF('Cong Dist'!AR$3:AR$562,1)-G70</f>
        <v>0</v>
      </c>
      <c r="H75" s="7">
        <f>COUNTIF('Cong Dist'!AQ$3:AQ$562,1)-H70</f>
        <v>0</v>
      </c>
      <c r="I75" s="7">
        <f>COUNTIF('Cong Dist'!AS$3:AS$562,1)-I70</f>
        <v>0</v>
      </c>
    </row>
    <row r="76" spans="1:31">
      <c r="A76" t="s">
        <v>2920</v>
      </c>
      <c r="B76" s="7">
        <f>COUNTIF('Cong Dist'!K$3:K$562,2)-B71</f>
        <v>134</v>
      </c>
      <c r="C76" s="7">
        <f>COUNTIF('Cong Dist'!L$3:L$562,2)-C71</f>
        <v>0</v>
      </c>
      <c r="D76" s="7">
        <f>COUNTIF('Cong Dist'!M$3:M$562,2)-D71</f>
        <v>246</v>
      </c>
      <c r="E76" s="7">
        <f>COUNTIF('Cong Dist'!N$3:N$562,2)-E71</f>
        <v>10</v>
      </c>
      <c r="F76" s="7">
        <f>COUNTIF('Cong Dist'!AP$3:AP$562,2)-F71</f>
        <v>0</v>
      </c>
      <c r="G76" s="7">
        <f>COUNTIF('Cong Dist'!AR$3:AR$562,2)-G71</f>
        <v>0</v>
      </c>
      <c r="H76" s="7">
        <f>COUNTIF('Cong Dist'!AQ$3:AQ$562,2)-H71</f>
        <v>0</v>
      </c>
      <c r="I76" s="7">
        <f>COUNTIF('Cong Dist'!AS$3:AS$562,2)-I71</f>
        <v>0</v>
      </c>
    </row>
    <row r="77" spans="1:31">
      <c r="A77" t="s">
        <v>2935</v>
      </c>
      <c r="B77" s="7">
        <f>COUNTIF('Cong Dist'!K$3:K$562,3)-B72</f>
        <v>0</v>
      </c>
      <c r="C77" s="7">
        <f>COUNTIF('Cong Dist'!L$3:L$562,3)-C72</f>
        <v>0</v>
      </c>
      <c r="D77" s="7">
        <f>COUNTIF('Cong Dist'!M$3:M$562,3)-D72</f>
        <v>0</v>
      </c>
      <c r="E77" s="7">
        <f>COUNTIF('Cong Dist'!N$3:N$562,3)-E72</f>
        <v>104</v>
      </c>
      <c r="F77" s="7">
        <f>COUNTIF('Cong Dist'!AP$3:AP$562,3)-F72</f>
        <v>3</v>
      </c>
      <c r="G77" s="7">
        <f>COUNTIF('Cong Dist'!AR$3:AR$562,3)-G72</f>
        <v>42</v>
      </c>
      <c r="H77" s="7">
        <f>COUNTIF('Cong Dist'!AQ$3:AQ$562,3)-H72</f>
        <v>0</v>
      </c>
      <c r="I77" s="7">
        <f>COUNTIF('Cong Dist'!AS$3:AS$562,3)-I72</f>
        <v>56</v>
      </c>
    </row>
    <row r="78" spans="1:31">
      <c r="B78" s="7"/>
      <c r="C78" s="7"/>
      <c r="D78" s="7"/>
      <c r="E78" s="7"/>
      <c r="F78" s="7"/>
      <c r="G78" s="7"/>
      <c r="H78" s="7"/>
      <c r="I78" s="7"/>
    </row>
    <row r="79" spans="1:31">
      <c r="A79" t="s">
        <v>1625</v>
      </c>
      <c r="B79" s="2"/>
      <c r="C79" s="2"/>
    </row>
    <row r="80" spans="1:31" s="7" customFormat="1">
      <c r="A80" s="68" t="s">
        <v>2386</v>
      </c>
      <c r="B80" s="1">
        <f>COUNTIF(County!D$1:D$3479,1)-B70</f>
        <v>1714</v>
      </c>
      <c r="C80" s="1">
        <f>COUNTIF(County!E$1:E$3479,1)-C70</f>
        <v>0</v>
      </c>
      <c r="D80" s="1">
        <f>COUNTIF(County!F$1:F$3479,1)-D70</f>
        <v>1336</v>
      </c>
      <c r="E80" s="1">
        <f>COUNTIF(County!G$1:G$3479,1)-E70</f>
        <v>0</v>
      </c>
      <c r="F80" s="1">
        <f>COUNTIF(County!AI$1:AI$3479,1)-F70</f>
        <v>0</v>
      </c>
      <c r="G80" s="1">
        <f>COUNTIF(County!AK$1:AK$3479,1)-G70</f>
        <v>0</v>
      </c>
      <c r="H80" s="1">
        <f>COUNTIF(County!AJ$1:AJ$3479,1)-H70</f>
        <v>0</v>
      </c>
      <c r="I80" s="1">
        <f>COUNTIF(County!AL$1:AL$3479,1)-I70</f>
        <v>0</v>
      </c>
    </row>
    <row r="81" spans="1:9" s="7" customFormat="1">
      <c r="A81" s="68" t="s">
        <v>2920</v>
      </c>
      <c r="B81" s="1">
        <f>COUNTIF(County!D$1:D$3479,2)-B71</f>
        <v>1319</v>
      </c>
      <c r="C81" s="1">
        <f>COUNTIF(County!E$1:E$3479,2)-C71</f>
        <v>0</v>
      </c>
      <c r="D81" s="1">
        <f>COUNTIF(County!F$1:F$3479,2)-D71</f>
        <v>1696</v>
      </c>
      <c r="E81" s="1">
        <f>COUNTIF(County!G$1:G$3479,2)-E71</f>
        <v>0</v>
      </c>
      <c r="F81" s="1">
        <f>COUNTIF(County!AI$1:AI$3479,2)-F71</f>
        <v>1</v>
      </c>
      <c r="G81" s="1">
        <f>COUNTIF(County!AK$1:AK$3479,2)-G71</f>
        <v>0</v>
      </c>
      <c r="H81" s="1">
        <f>COUNTIF(County!AJ$1:AJ$3479,2)-H71</f>
        <v>0</v>
      </c>
      <c r="I81" s="1">
        <f>COUNTIF(County!AL$1:AL$3479,2)-I71</f>
        <v>0</v>
      </c>
    </row>
    <row r="82" spans="1:9" s="7" customFormat="1">
      <c r="A82" s="68" t="s">
        <v>2935</v>
      </c>
      <c r="B82" s="1">
        <f>COUNTIF(County!D$1:D$3479,3)-B72</f>
        <v>1</v>
      </c>
      <c r="C82" s="1">
        <f>COUNTIF(County!E$1:E$3479,3)-C72</f>
        <v>0</v>
      </c>
      <c r="D82" s="1">
        <f>COUNTIF(County!F$1:F$3479,3)-D72</f>
        <v>3</v>
      </c>
      <c r="E82" s="1">
        <f>COUNTIF(County!G$1:G$3479,3)-E72</f>
        <v>716</v>
      </c>
      <c r="F82" s="1">
        <f>COUNTIF(County!AI$1:AI$3479,3)-F72</f>
        <v>53</v>
      </c>
      <c r="G82" s="1">
        <f>COUNTIF(County!AK$1:AK$3479,3)-G72</f>
        <v>233</v>
      </c>
      <c r="H82" s="1">
        <f>COUNTIF(County!AJ$1:AJ$3479,3)-H72</f>
        <v>0</v>
      </c>
      <c r="I82" s="1">
        <f>COUNTIF(County!AL$1:AL$3479,3)-I72</f>
        <v>101</v>
      </c>
    </row>
    <row r="83" spans="1:9" s="7" customFormat="1">
      <c r="A83" s="68" t="s">
        <v>1965</v>
      </c>
      <c r="B83" s="1">
        <f>COUNTIF(County!$D$1:$D$3479,4)-COUNTIF(State!$M$1:$M$45,4)</f>
        <v>0</v>
      </c>
      <c r="C83" s="1">
        <f>COUNTIF(County!$E$1:$E$3479,4)-COUNTIF(State!$N$1:$N$45,4)</f>
        <v>0</v>
      </c>
      <c r="D83" s="1">
        <f>COUNTIF(County!$F$1:$F$3479,4)-COUNTIF(State!$O$1:$O$45,4)</f>
        <v>0</v>
      </c>
      <c r="E83" s="1">
        <f>COUNTIF(County!$G$1:$G$3479,4)-COUNTIF(State!$P$1:$P$45,4)</f>
        <v>811</v>
      </c>
      <c r="F83" s="1">
        <f>COUNTIF(County!$AI$1:$AI$3479,4)-COUNTIF(State!$BO$1:$BO$45,4)</f>
        <v>1</v>
      </c>
      <c r="G83" s="1">
        <f>COUNTIF(County!$AK$1:$AK$3479,4)-COUNTIF(State!$BP$1:$BP$45,4)</f>
        <v>214</v>
      </c>
      <c r="H83" s="1">
        <f>COUNTIF(County!$AJ$1:$AJ$3479,4)-COUNTIF(State!$BQ$1:$BQ$45,4)</f>
        <v>0</v>
      </c>
      <c r="I83" s="1">
        <f>COUNTIF(County!$AJ$1:$AL$3479,4)-COUNTIF(State!$BR$1:$BR$45,4)</f>
        <v>420</v>
      </c>
    </row>
    <row r="85" spans="1:9">
      <c r="A85" s="68" t="s">
        <v>1818</v>
      </c>
    </row>
    <row r="86" spans="1:9">
      <c r="A86" t="s">
        <v>2692</v>
      </c>
      <c r="B86" s="1">
        <f>COUNTIF(State!$Y1:$Y45,"&lt;.0999")</f>
        <v>0</v>
      </c>
      <c r="C86" s="1">
        <f>COUNTIF(State!$AA1:$AA45,"&lt;.0999")</f>
        <v>41</v>
      </c>
      <c r="D86" s="1">
        <f>COUNTIF(State!$AC$1:$AC$45,"&lt;.0999")</f>
        <v>0</v>
      </c>
    </row>
    <row r="87" spans="1:9">
      <c r="A87" t="s">
        <v>2693</v>
      </c>
      <c r="B87" s="1">
        <f>COUNTIF(State!$Y$1:$Y$45,"&lt;.1999")-B86</f>
        <v>1</v>
      </c>
      <c r="C87" s="1">
        <f>COUNTIF(State!$AA$1:$AA$45,"&lt;.1999")-C86</f>
        <v>0</v>
      </c>
      <c r="D87" s="1">
        <f>COUNTIF(State!$AC$1:$AC$45,"&lt;.1999")-D86</f>
        <v>2</v>
      </c>
    </row>
    <row r="88" spans="1:9">
      <c r="A88" t="s">
        <v>2696</v>
      </c>
      <c r="B88" s="1">
        <f>COUNTIF(State!$Y$1:$Y$45,"&lt;.2999")-SUM(B86:B87)</f>
        <v>0</v>
      </c>
      <c r="C88" s="1">
        <f>COUNTIF(State!$AA$1:$AA$45,"&lt;.2999")-SUM(C86:C87)</f>
        <v>0</v>
      </c>
      <c r="D88" s="1">
        <f>COUNTIF(State!$AC$1:$AC$45,"&lt;.2999")-SUM(D86:D87)</f>
        <v>5</v>
      </c>
    </row>
    <row r="89" spans="1:9">
      <c r="A89" t="s">
        <v>2697</v>
      </c>
      <c r="B89" s="1">
        <f>COUNTIF(State!$Y$1:$Y$45,"&lt;.3999")-SUM(B86:B88)</f>
        <v>2</v>
      </c>
      <c r="C89" s="1">
        <f>COUNTIF(State!$AA$1:$AA$45,"&lt;.3999")-SUM(C86:C88)</f>
        <v>0</v>
      </c>
      <c r="D89" s="1">
        <f>COUNTIF(State!$AC$1:$AC$45,"&lt;.3999")-SUM(D86:D88)</f>
        <v>8</v>
      </c>
    </row>
    <row r="90" spans="1:9">
      <c r="A90" t="s">
        <v>2698</v>
      </c>
      <c r="B90" s="1">
        <f>COUNTIF(State!$Y$1:$Y$45,"&lt;.4999")-SUM(B86:B89)</f>
        <v>10</v>
      </c>
      <c r="C90" s="1">
        <f>COUNTIF(State!$AA$1:$AA$45,"&lt;.4999")-SUM(C86:C89)</f>
        <v>0</v>
      </c>
      <c r="D90" s="1">
        <f>COUNTIF(State!$AC$1:$AC$45,"&lt;.4999")-SUM(D86:D89)</f>
        <v>17</v>
      </c>
    </row>
    <row r="91" spans="1:9">
      <c r="A91" t="s">
        <v>1093</v>
      </c>
      <c r="B91" s="1">
        <f>COUNTIF(State!$Y$1:$Y$45,"&lt;.5999")-SUM(B86:B90)</f>
        <v>14</v>
      </c>
      <c r="C91" s="1">
        <f>COUNTIF(State!$AA$1:$AA$45,"&lt;.5999")-SUM(C86:C90)</f>
        <v>0</v>
      </c>
      <c r="D91" s="1">
        <f>COUNTIF(State!$AC$1:$AC$45,"&lt;.5999")-SUM(D86:D90)</f>
        <v>7</v>
      </c>
    </row>
    <row r="92" spans="1:9">
      <c r="A92" t="s">
        <v>3065</v>
      </c>
      <c r="B92" s="1">
        <f>COUNTIF(State!$Y$1:$Y$45,"&lt;.6999")-SUM(B86:B91)</f>
        <v>8</v>
      </c>
      <c r="C92" s="1">
        <f>COUNTIF(State!$AA$1:$AA$45,"&lt;.6999")-SUM(C86:C91)</f>
        <v>0</v>
      </c>
      <c r="D92" s="1">
        <f>COUNTIF(State!$AC$1:$AC$45,"&lt;.6999")-SUM(D86:D91)</f>
        <v>1</v>
      </c>
    </row>
    <row r="93" spans="1:9">
      <c r="A93" t="s">
        <v>2724</v>
      </c>
      <c r="B93" s="1">
        <f>COUNTIF(State!$Y$1:$Y$45,"&lt;.7999")-SUM(B86:B92)</f>
        <v>5</v>
      </c>
      <c r="C93" s="1">
        <f>COUNTIF(State!$AA$1:$AA$45,"&lt;.7999")-SUM(C86:C92)</f>
        <v>0</v>
      </c>
      <c r="D93" s="1">
        <f>COUNTIF(State!$AC$1:$AC$45,"&lt;.7999")-SUM(D86:D92)</f>
        <v>0</v>
      </c>
    </row>
    <row r="94" spans="1:9">
      <c r="A94" t="s">
        <v>2725</v>
      </c>
      <c r="B94" s="1">
        <f>COUNTIF(State!$Y$1:$Y$45,"&lt;.8999")-SUM(B86:B93)</f>
        <v>1</v>
      </c>
      <c r="C94" s="1">
        <f>COUNTIF(State!$AA$1:$AA$45,"&lt;.8999")-SUM(C86:C93)</f>
        <v>0</v>
      </c>
      <c r="D94" s="1">
        <f>COUNTIF(State!$AC$1:$AC$45,"&lt;.8999")-SUM(D86:D93)</f>
        <v>1</v>
      </c>
    </row>
    <row r="95" spans="1:9">
      <c r="A95" t="s">
        <v>2480</v>
      </c>
      <c r="B95" s="1">
        <f>COUNTIF(State!$Y$1:$Y$45,"&lt;1")-SUM(B86:B94)</f>
        <v>0</v>
      </c>
      <c r="C95" s="1">
        <f>COUNTIF(State!$AA$1:$AA$45,"&lt;1")-SUM(C86:C94)</f>
        <v>0</v>
      </c>
      <c r="D95" s="1">
        <f>COUNTIF(State!$AC$1:$AC$45,"&lt;1")-SUM(D86:D94)</f>
        <v>0</v>
      </c>
    </row>
    <row r="96" spans="1:9">
      <c r="D96"/>
    </row>
    <row r="97" spans="1:4">
      <c r="A97" t="s">
        <v>116</v>
      </c>
      <c r="D97"/>
    </row>
    <row r="98" spans="1:4">
      <c r="A98" t="s">
        <v>2692</v>
      </c>
      <c r="B98" s="1">
        <f>COUNTIF(County!K1:K2776,"&lt;.0999")-B86</f>
        <v>3</v>
      </c>
      <c r="C98" s="1">
        <f>COUNTIF(County!L1:L2776,"&lt;.0999")-C86</f>
        <v>2613</v>
      </c>
      <c r="D98" s="1">
        <f>COUNTIF(County!M1:M2776,"&lt;.0999")-D86</f>
        <v>35</v>
      </c>
    </row>
    <row r="99" spans="1:4">
      <c r="A99" t="s">
        <v>2693</v>
      </c>
      <c r="B99" s="1">
        <f>COUNTIF(County!K1:K2776,"&lt;.1999")-SUM(B86:B87)-B98</f>
        <v>35</v>
      </c>
      <c r="C99" s="1">
        <f>COUNTIF(County!L1:L2776,"&lt;.1999")-SUM(C86:C87)-C98</f>
        <v>0</v>
      </c>
      <c r="D99" s="1">
        <f>COUNTIF(County!M1:M2776,"&lt;.1999")-SUM(D86:D87)-D98</f>
        <v>236</v>
      </c>
    </row>
    <row r="100" spans="1:4">
      <c r="A100" t="s">
        <v>2696</v>
      </c>
      <c r="B100" s="1">
        <f>COUNTIF(County!K1:K2776,"&lt;.2999")-SUM(B86:B88)-SUM(B98:B99)</f>
        <v>68</v>
      </c>
      <c r="C100" s="1">
        <f>COUNTIF(County!L1:L2776,"&lt;.2999")-SUM(C86:C88)-SUM(C98:C99)</f>
        <v>0</v>
      </c>
      <c r="D100" s="1">
        <f>COUNTIF(County!M1:M2776,"&lt;.2999")-SUM(D86:D88)-SUM(D98:D99)</f>
        <v>319</v>
      </c>
    </row>
    <row r="101" spans="1:4">
      <c r="A101" t="s">
        <v>2697</v>
      </c>
      <c r="B101" s="1">
        <f>COUNTIF(County!K1:K2776,"&lt;.3999")-SUM(B86:B89)-SUM(B98:B100)</f>
        <v>282</v>
      </c>
      <c r="C101" s="1">
        <f>COUNTIF(County!L1:L2776,"&lt;.3999")-SUM(C86:C89)-SUM(C98:C100)</f>
        <v>0</v>
      </c>
      <c r="D101" s="1">
        <f>COUNTIF(County!M1:M2776,"&lt;.3999")-SUM(D86:D89)-SUM(D98:D100)</f>
        <v>400</v>
      </c>
    </row>
    <row r="102" spans="1:4">
      <c r="A102" t="s">
        <v>2698</v>
      </c>
      <c r="B102" s="1">
        <f>COUNTIF(County!K1:K2776,"&lt;.4999")-SUM(B86:B90)-SUM(B98:B101)</f>
        <v>758</v>
      </c>
      <c r="C102" s="1">
        <f>COUNTIF(County!L1:L2776,"&lt;.4999")-SUM(C86:C90)-SUM(C98:C101)</f>
        <v>0</v>
      </c>
      <c r="D102" s="1">
        <f>COUNTIF(County!M1:M2776,"&lt;.4999")-SUM(D86:D90)-SUM(D98:D101)</f>
        <v>718</v>
      </c>
    </row>
    <row r="103" spans="1:4">
      <c r="A103" t="s">
        <v>1093</v>
      </c>
      <c r="B103" s="1">
        <f>COUNTIF(County!K1:K2776,"&lt;.5999")-SUM(B86:B91)-SUM(B98:B102)</f>
        <v>638</v>
      </c>
      <c r="C103" s="1">
        <f>COUNTIF(County!L1:L2776,"&lt;.5999")-SUM(C86:C91)-SUM(C98:C102)</f>
        <v>0</v>
      </c>
      <c r="D103" s="1">
        <f>COUNTIF(County!M1:M2776,"&lt;.5999")-SUM(D86:D91)-SUM(D98:D102)</f>
        <v>721</v>
      </c>
    </row>
    <row r="104" spans="1:4">
      <c r="A104" t="s">
        <v>3065</v>
      </c>
      <c r="B104" s="1">
        <f>COUNTIF(County!K1:K2776,"&lt;.6999")-SUM(B86:B92)-SUM(B98:B103)</f>
        <v>370</v>
      </c>
      <c r="C104" s="1">
        <f>COUNTIF(County!L1:L2776,"&lt;.6999")-SUM(C86:C92)-SUM(C98:C103)</f>
        <v>0</v>
      </c>
      <c r="D104" s="1">
        <f>COUNTIF(County!M1:M2776,"&lt;.6999")-SUM(D86:D92)-SUM(D98:D103)</f>
        <v>122</v>
      </c>
    </row>
    <row r="105" spans="1:4">
      <c r="A105" t="s">
        <v>2724</v>
      </c>
      <c r="B105" s="1">
        <f>COUNTIF(County!K1:K2776,"&lt;.7999")-SUM(B86:B93)-SUM(B98:B104)</f>
        <v>256</v>
      </c>
      <c r="C105" s="1">
        <f>COUNTIF(County!L1:L2776,"&lt;.7999")-SUM(C86:C93)-SUM(C98:C104)</f>
        <v>0</v>
      </c>
      <c r="D105" s="1">
        <f>COUNTIF(County!M1:M2776,"&lt;.7999")-SUM(D86:D93)-SUM(D98:D104)</f>
        <v>23</v>
      </c>
    </row>
    <row r="106" spans="1:4">
      <c r="A106" t="s">
        <v>2725</v>
      </c>
      <c r="B106" s="1">
        <f>COUNTIF(County!K1:K2776,"&lt;.8999")-SUM(B86:B94)-SUM(B98:B105)</f>
        <v>183</v>
      </c>
      <c r="C106" s="1">
        <f>COUNTIF(County!L1:L2776,"&lt;.8999")-SUM(C86:C94)-SUM(C98:C105)</f>
        <v>0</v>
      </c>
      <c r="D106" s="1">
        <f>COUNTIF(County!M1:M2776,"&lt;.8999")-SUM(D86:D94)-SUM(D98:D105)</f>
        <v>35</v>
      </c>
    </row>
    <row r="107" spans="1:4">
      <c r="A107" t="s">
        <v>2480</v>
      </c>
      <c r="B107" s="1">
        <f>COUNTIF(County!K1:K2776,"&lt;.9999")-SUM(B86:B95)-SUM(B98:B106)</f>
        <v>19</v>
      </c>
      <c r="C107" s="1">
        <f>COUNTIF(County!L1:L2776,"&lt;.9999")-SUM(C86:C95)-SUM(C98:C106)</f>
        <v>0</v>
      </c>
      <c r="D107" s="1">
        <f>COUNTIF(County!M1:M2776,"&lt;.9999")-SUM(D86:D95)-SUM(D98:D106)</f>
        <v>2</v>
      </c>
    </row>
    <row r="108" spans="1:4">
      <c r="B108" s="1"/>
      <c r="C108" s="1"/>
      <c r="D108" s="1"/>
    </row>
    <row r="109" spans="1:4">
      <c r="B109" s="1"/>
      <c r="D109"/>
    </row>
    <row r="111" spans="1:4">
      <c r="B111" s="2"/>
    </row>
  </sheetData>
  <mergeCells count="12">
    <mergeCell ref="AB2:AD2"/>
    <mergeCell ref="M28:O28"/>
    <mergeCell ref="U28:W28"/>
    <mergeCell ref="Y28:AA28"/>
    <mergeCell ref="X15:Z15"/>
    <mergeCell ref="AB15:AD15"/>
    <mergeCell ref="AC28:AE28"/>
    <mergeCell ref="A28:C28"/>
    <mergeCell ref="E28:G28"/>
    <mergeCell ref="I28:K28"/>
    <mergeCell ref="Q28:S28"/>
    <mergeCell ref="X2:Z2"/>
  </mergeCells>
  <phoneticPr fontId="8"/>
  <conditionalFormatting sqref="C3:C12 C16:C25">
    <cfRule type="cellIs" dxfId="2" priority="1" stopIfTrue="1" operator="equal">
      <formula>"Clark"</formula>
    </cfRule>
    <cfRule type="cellIs" dxfId="1" priority="2" stopIfTrue="1" operator="equal">
      <formula>"Clinton"</formula>
    </cfRule>
    <cfRule type="cellIs" dxfId="0" priority="3" stopIfTrue="1" operator="equal">
      <formula>"Sanders"</formula>
    </cfRule>
  </conditionalFormatting>
  <pageMargins left="0.75" right="0.75" top="1" bottom="1" header="0.5" footer="0.5"/>
  <pageSetup paperSize="0" orientation="portrait" horizontalDpi="4294967292" verticalDpi="4294967292"/>
  <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enableFormatConditionsCalculation="0"/>
  <dimension ref="A1:L60"/>
  <sheetViews>
    <sheetView workbookViewId="0">
      <selection activeCell="F19" sqref="F19"/>
    </sheetView>
  </sheetViews>
  <sheetFormatPr baseColWidth="10" defaultRowHeight="13" x14ac:dyDescent="0"/>
  <cols>
    <col min="1" max="1" width="3.140625" bestFit="1" customWidth="1"/>
    <col min="2" max="2" width="17.42578125" customWidth="1"/>
    <col min="3" max="3" width="13.5703125" customWidth="1"/>
    <col min="4" max="4" width="15.140625" bestFit="1" customWidth="1"/>
    <col min="5" max="5" width="10" bestFit="1" customWidth="1"/>
    <col min="6" max="6" width="10.42578125" bestFit="1" customWidth="1"/>
  </cols>
  <sheetData>
    <row r="1" spans="1:7">
      <c r="A1" s="85" t="s">
        <v>3029</v>
      </c>
      <c r="B1" s="85" t="s">
        <v>2364</v>
      </c>
      <c r="C1" s="85" t="s">
        <v>2865</v>
      </c>
      <c r="D1" s="85" t="s">
        <v>865</v>
      </c>
      <c r="E1" s="85" t="s">
        <v>3291</v>
      </c>
      <c r="F1" s="85" t="s">
        <v>2660</v>
      </c>
    </row>
    <row r="2" spans="1:7">
      <c r="A2">
        <v>1</v>
      </c>
      <c r="B2" t="s">
        <v>3385</v>
      </c>
      <c r="C2" s="183" t="s">
        <v>3384</v>
      </c>
      <c r="D2" t="s">
        <v>1944</v>
      </c>
      <c r="F2" t="s">
        <v>2280</v>
      </c>
      <c r="G2" t="s">
        <v>3386</v>
      </c>
    </row>
    <row r="3" spans="1:7">
      <c r="A3">
        <v>2</v>
      </c>
      <c r="B3" s="154"/>
      <c r="C3" s="183" t="s">
        <v>3384</v>
      </c>
      <c r="D3" s="152"/>
      <c r="F3" s="154"/>
      <c r="G3" s="154"/>
    </row>
    <row r="4" spans="1:7">
      <c r="A4">
        <v>3</v>
      </c>
      <c r="B4" s="1" t="s">
        <v>3387</v>
      </c>
      <c r="C4" s="183" t="s">
        <v>3384</v>
      </c>
      <c r="D4" t="s">
        <v>289</v>
      </c>
      <c r="F4" t="s">
        <v>1581</v>
      </c>
    </row>
    <row r="5" spans="1:7">
      <c r="A5">
        <v>4</v>
      </c>
      <c r="B5" s="182" t="s">
        <v>3389</v>
      </c>
      <c r="C5" s="183" t="s">
        <v>3384</v>
      </c>
      <c r="D5" s="182" t="s">
        <v>2469</v>
      </c>
      <c r="E5" s="182"/>
      <c r="F5" s="182" t="s">
        <v>3390</v>
      </c>
    </row>
    <row r="6" spans="1:7">
      <c r="A6">
        <v>5</v>
      </c>
      <c r="B6" s="215" t="s">
        <v>3576</v>
      </c>
      <c r="C6" s="183" t="s">
        <v>3384</v>
      </c>
      <c r="D6" s="2" t="s">
        <v>1608</v>
      </c>
      <c r="E6" s="215"/>
      <c r="F6" s="215" t="s">
        <v>3577</v>
      </c>
    </row>
    <row r="7" spans="1:7">
      <c r="A7">
        <v>6</v>
      </c>
      <c r="B7" s="182" t="s">
        <v>3388</v>
      </c>
      <c r="C7" s="183" t="s">
        <v>3384</v>
      </c>
      <c r="D7" s="182" t="s">
        <v>1728</v>
      </c>
      <c r="E7" s="182"/>
      <c r="F7" s="182" t="s">
        <v>1751</v>
      </c>
    </row>
    <row r="8" spans="1:7">
      <c r="A8">
        <v>7</v>
      </c>
      <c r="B8" s="1" t="s">
        <v>3477</v>
      </c>
      <c r="C8" s="183" t="s">
        <v>3384</v>
      </c>
      <c r="D8" s="151" t="s">
        <v>193</v>
      </c>
      <c r="F8" s="151" t="s">
        <v>265</v>
      </c>
    </row>
    <row r="9" spans="1:7">
      <c r="A9">
        <v>8</v>
      </c>
      <c r="B9" s="184" t="s">
        <v>3426</v>
      </c>
      <c r="C9" s="183" t="s">
        <v>3384</v>
      </c>
      <c r="D9" s="184" t="s">
        <v>2797</v>
      </c>
      <c r="E9" s="184"/>
      <c r="F9" s="184" t="s">
        <v>3453</v>
      </c>
    </row>
    <row r="10" spans="1:7">
      <c r="A10">
        <v>9</v>
      </c>
      <c r="B10" s="1" t="s">
        <v>1043</v>
      </c>
      <c r="C10" s="183" t="s">
        <v>3384</v>
      </c>
      <c r="F10" s="181" t="s">
        <v>1043</v>
      </c>
    </row>
    <row r="11" spans="1:7">
      <c r="A11">
        <v>10</v>
      </c>
      <c r="B11" s="1" t="s">
        <v>68</v>
      </c>
      <c r="C11" s="183" t="s">
        <v>3384</v>
      </c>
      <c r="D11" t="s">
        <v>2057</v>
      </c>
      <c r="F11" s="181" t="s">
        <v>68</v>
      </c>
    </row>
    <row r="12" spans="1:7">
      <c r="A12">
        <v>11</v>
      </c>
      <c r="B12" s="1" t="s">
        <v>1894</v>
      </c>
      <c r="C12" s="183" t="s">
        <v>3384</v>
      </c>
      <c r="D12" t="s">
        <v>2057</v>
      </c>
      <c r="F12" t="s">
        <v>1774</v>
      </c>
    </row>
    <row r="13" spans="1:7">
      <c r="A13">
        <v>12</v>
      </c>
      <c r="B13" s="184" t="s">
        <v>3432</v>
      </c>
      <c r="C13" s="183" t="s">
        <v>3384</v>
      </c>
      <c r="D13" s="2" t="s">
        <v>431</v>
      </c>
      <c r="E13" s="184"/>
      <c r="F13" s="184" t="s">
        <v>3445</v>
      </c>
    </row>
    <row r="14" spans="1:7">
      <c r="A14">
        <v>13</v>
      </c>
      <c r="B14" s="184" t="s">
        <v>3433</v>
      </c>
      <c r="C14" s="183" t="s">
        <v>3384</v>
      </c>
      <c r="D14" s="2" t="s">
        <v>431</v>
      </c>
      <c r="E14" s="184"/>
      <c r="F14" s="184" t="s">
        <v>3447</v>
      </c>
    </row>
    <row r="15" spans="1:7">
      <c r="A15">
        <v>14</v>
      </c>
      <c r="B15" s="184" t="s">
        <v>3431</v>
      </c>
      <c r="C15" s="183" t="s">
        <v>3384</v>
      </c>
      <c r="D15" s="2" t="s">
        <v>205</v>
      </c>
      <c r="E15" s="184"/>
      <c r="F15" s="184" t="s">
        <v>3458</v>
      </c>
    </row>
    <row r="16" spans="1:7">
      <c r="A16">
        <v>15</v>
      </c>
      <c r="B16" s="154"/>
      <c r="C16" s="183" t="s">
        <v>3384</v>
      </c>
      <c r="D16" s="2"/>
      <c r="F16" s="154"/>
    </row>
    <row r="17" spans="1:12">
      <c r="A17">
        <v>16</v>
      </c>
      <c r="B17" s="151"/>
      <c r="C17" s="183" t="s">
        <v>3384</v>
      </c>
      <c r="D17" s="151"/>
      <c r="F17" s="151"/>
    </row>
    <row r="18" spans="1:12">
      <c r="A18">
        <v>17</v>
      </c>
      <c r="B18" s="1"/>
      <c r="C18" s="183" t="s">
        <v>3384</v>
      </c>
      <c r="D18" s="151"/>
      <c r="F18" s="151"/>
    </row>
    <row r="19" spans="1:12">
      <c r="A19">
        <v>18</v>
      </c>
      <c r="C19" s="183" t="s">
        <v>3384</v>
      </c>
    </row>
    <row r="20" spans="1:12">
      <c r="B20" s="1"/>
      <c r="H20" s="182"/>
      <c r="I20" s="182"/>
      <c r="J20" s="2"/>
      <c r="K20" s="182"/>
      <c r="L20" s="182"/>
    </row>
    <row r="21" spans="1:12">
      <c r="C21" s="14"/>
      <c r="H21" s="182"/>
      <c r="I21" s="182"/>
      <c r="J21" s="2"/>
      <c r="K21" s="1"/>
      <c r="L21" s="182"/>
    </row>
    <row r="22" spans="1:12">
      <c r="C22" s="13"/>
    </row>
    <row r="23" spans="1:12">
      <c r="B23" s="1"/>
      <c r="C23" s="13"/>
    </row>
    <row r="24" spans="1:12">
      <c r="A24">
        <v>19</v>
      </c>
      <c r="B24" s="182" t="s">
        <v>3418</v>
      </c>
      <c r="C24" s="183" t="s">
        <v>3384</v>
      </c>
      <c r="D24" s="2" t="s">
        <v>1944</v>
      </c>
      <c r="F24" s="182" t="s">
        <v>638</v>
      </c>
      <c r="I24" s="163"/>
      <c r="J24" s="2"/>
      <c r="L24" s="182"/>
    </row>
    <row r="25" spans="1:12">
      <c r="A25" s="152">
        <v>20</v>
      </c>
      <c r="B25" s="182" t="s">
        <v>3419</v>
      </c>
      <c r="C25" s="183" t="s">
        <v>3384</v>
      </c>
      <c r="D25" s="2" t="s">
        <v>1944</v>
      </c>
      <c r="F25" s="182" t="s">
        <v>1736</v>
      </c>
      <c r="I25" s="163"/>
      <c r="J25" s="2"/>
      <c r="L25" s="182"/>
    </row>
    <row r="26" spans="1:12">
      <c r="A26" s="152">
        <v>21</v>
      </c>
      <c r="B26" s="182" t="s">
        <v>3539</v>
      </c>
      <c r="C26" s="183" t="s">
        <v>3384</v>
      </c>
      <c r="D26" s="2"/>
      <c r="F26" s="182" t="s">
        <v>3540</v>
      </c>
      <c r="H26" s="182"/>
      <c r="I26" s="182"/>
      <c r="J26" s="2"/>
      <c r="K26" s="1"/>
      <c r="L26" s="182"/>
    </row>
    <row r="27" spans="1:12">
      <c r="A27" s="152">
        <v>22</v>
      </c>
      <c r="B27" s="182" t="s">
        <v>3430</v>
      </c>
      <c r="C27" s="183" t="s">
        <v>3384</v>
      </c>
      <c r="D27" s="2" t="s">
        <v>2548</v>
      </c>
      <c r="F27" s="182" t="s">
        <v>3441</v>
      </c>
      <c r="H27" s="182"/>
      <c r="I27" s="182"/>
      <c r="J27" s="2"/>
      <c r="K27" s="182"/>
      <c r="L27" s="182"/>
    </row>
    <row r="28" spans="1:12">
      <c r="A28" s="152">
        <v>23</v>
      </c>
      <c r="B28" s="182" t="s">
        <v>3429</v>
      </c>
      <c r="C28" s="183" t="s">
        <v>3384</v>
      </c>
      <c r="D28" s="2" t="s">
        <v>2050</v>
      </c>
      <c r="F28" s="182" t="s">
        <v>3442</v>
      </c>
      <c r="H28" s="182"/>
      <c r="I28" s="182"/>
      <c r="J28" s="2"/>
      <c r="K28" s="182"/>
      <c r="L28" s="182"/>
    </row>
    <row r="29" spans="1:12">
      <c r="A29" s="152">
        <v>24</v>
      </c>
      <c r="B29" s="182" t="s">
        <v>3459</v>
      </c>
      <c r="C29" s="183" t="s">
        <v>3384</v>
      </c>
      <c r="D29" s="2" t="s">
        <v>337</v>
      </c>
      <c r="F29" s="182" t="s">
        <v>3460</v>
      </c>
      <c r="H29" s="182"/>
      <c r="I29" s="182"/>
      <c r="J29" s="2"/>
      <c r="K29" s="182"/>
      <c r="L29" s="182"/>
    </row>
    <row r="30" spans="1:12">
      <c r="A30" s="152">
        <v>25</v>
      </c>
      <c r="B30" s="182" t="s">
        <v>3420</v>
      </c>
      <c r="C30" s="183" t="s">
        <v>3384</v>
      </c>
      <c r="D30" s="2" t="s">
        <v>1944</v>
      </c>
      <c r="F30" s="182" t="s">
        <v>3443</v>
      </c>
      <c r="H30" s="182"/>
      <c r="I30" s="182"/>
      <c r="J30" s="2"/>
      <c r="K30" s="182"/>
      <c r="L30" s="182"/>
    </row>
    <row r="31" spans="1:12">
      <c r="A31" s="152">
        <v>26</v>
      </c>
      <c r="B31" s="182" t="s">
        <v>3421</v>
      </c>
      <c r="C31" s="183" t="s">
        <v>3384</v>
      </c>
      <c r="D31" s="2" t="s">
        <v>2469</v>
      </c>
      <c r="F31" s="182" t="s">
        <v>3444</v>
      </c>
      <c r="H31" s="182"/>
      <c r="I31" s="182"/>
      <c r="J31" s="2"/>
      <c r="K31" s="182"/>
      <c r="L31" s="182"/>
    </row>
    <row r="32" spans="1:12">
      <c r="A32" s="152">
        <v>27</v>
      </c>
      <c r="B32" s="182"/>
      <c r="C32" s="183"/>
      <c r="D32" s="2"/>
      <c r="F32" s="182"/>
      <c r="H32" s="182"/>
      <c r="I32" s="182"/>
      <c r="J32" s="2"/>
      <c r="K32" s="182"/>
      <c r="L32" s="182"/>
    </row>
    <row r="33" spans="1:12">
      <c r="A33" s="152">
        <v>28</v>
      </c>
      <c r="B33" s="182" t="s">
        <v>3422</v>
      </c>
      <c r="C33" s="183" t="s">
        <v>3384</v>
      </c>
      <c r="D33" s="2" t="s">
        <v>2133</v>
      </c>
      <c r="F33" s="182" t="s">
        <v>3446</v>
      </c>
      <c r="H33" s="182"/>
      <c r="I33" s="182"/>
      <c r="J33" s="2"/>
      <c r="K33" s="182"/>
      <c r="L33" s="182"/>
    </row>
    <row r="34" spans="1:12">
      <c r="A34" s="152">
        <v>29</v>
      </c>
      <c r="B34" s="182" t="s">
        <v>3461</v>
      </c>
      <c r="C34" s="183" t="s">
        <v>3384</v>
      </c>
      <c r="D34" s="2" t="s">
        <v>1639</v>
      </c>
      <c r="F34" s="182" t="s">
        <v>2179</v>
      </c>
      <c r="H34" s="182"/>
      <c r="I34" s="182"/>
      <c r="J34" s="2"/>
      <c r="K34" s="182"/>
      <c r="L34" s="182"/>
    </row>
    <row r="35" spans="1:12">
      <c r="A35" s="152">
        <v>30</v>
      </c>
      <c r="B35" s="182"/>
      <c r="C35" s="183"/>
      <c r="D35" s="2"/>
      <c r="F35" s="182"/>
      <c r="H35" s="182"/>
      <c r="I35" s="182"/>
      <c r="J35" s="2"/>
      <c r="K35" s="182"/>
      <c r="L35" s="182"/>
    </row>
    <row r="36" spans="1:12">
      <c r="A36" s="152">
        <v>31</v>
      </c>
      <c r="B36" s="182" t="s">
        <v>3423</v>
      </c>
      <c r="C36" s="183" t="s">
        <v>3384</v>
      </c>
      <c r="D36" s="2" t="s">
        <v>2388</v>
      </c>
      <c r="F36" s="182" t="s">
        <v>3448</v>
      </c>
      <c r="H36" s="182"/>
      <c r="I36" s="182"/>
      <c r="J36" s="2"/>
      <c r="K36" s="182"/>
      <c r="L36" s="182"/>
    </row>
    <row r="37" spans="1:12">
      <c r="A37" s="152">
        <v>32</v>
      </c>
      <c r="B37" s="182" t="s">
        <v>3434</v>
      </c>
      <c r="C37" s="183" t="s">
        <v>3384</v>
      </c>
      <c r="D37" s="182" t="s">
        <v>2872</v>
      </c>
      <c r="F37" s="182" t="s">
        <v>3457</v>
      </c>
      <c r="H37" s="182"/>
      <c r="I37" s="182"/>
      <c r="J37" s="182"/>
      <c r="K37" s="182"/>
      <c r="L37" s="182"/>
    </row>
    <row r="38" spans="1:12">
      <c r="A38" s="152">
        <v>33</v>
      </c>
      <c r="B38" s="182" t="s">
        <v>3436</v>
      </c>
      <c r="C38" s="183" t="s">
        <v>3384</v>
      </c>
      <c r="D38" s="182" t="s">
        <v>1944</v>
      </c>
      <c r="F38" s="182" t="s">
        <v>3449</v>
      </c>
      <c r="H38" s="182"/>
      <c r="I38" s="182"/>
      <c r="J38" s="182"/>
      <c r="K38" s="182"/>
      <c r="L38" s="182"/>
    </row>
    <row r="39" spans="1:12">
      <c r="A39" s="152">
        <v>34</v>
      </c>
      <c r="B39" s="182" t="s">
        <v>3435</v>
      </c>
      <c r="C39" s="183" t="s">
        <v>3384</v>
      </c>
      <c r="D39" s="182" t="s">
        <v>2050</v>
      </c>
      <c r="F39" s="182" t="s">
        <v>3456</v>
      </c>
      <c r="H39" s="182"/>
      <c r="I39" s="182"/>
      <c r="J39" s="182"/>
      <c r="K39" s="182"/>
      <c r="L39" s="182"/>
    </row>
    <row r="40" spans="1:12">
      <c r="A40" s="152">
        <v>35</v>
      </c>
      <c r="B40" s="182" t="s">
        <v>3424</v>
      </c>
      <c r="C40" s="183" t="s">
        <v>3384</v>
      </c>
      <c r="D40" s="182" t="s">
        <v>2548</v>
      </c>
      <c r="F40" s="182" t="s">
        <v>3450</v>
      </c>
      <c r="H40" s="182"/>
      <c r="I40" s="182"/>
      <c r="J40" s="182"/>
      <c r="K40" s="182"/>
      <c r="L40" s="182"/>
    </row>
    <row r="41" spans="1:12">
      <c r="A41" s="152">
        <v>36</v>
      </c>
      <c r="B41" s="182" t="s">
        <v>3437</v>
      </c>
      <c r="C41" s="183" t="s">
        <v>3384</v>
      </c>
      <c r="D41" s="182" t="s">
        <v>1944</v>
      </c>
      <c r="F41" s="182" t="s">
        <v>3451</v>
      </c>
      <c r="H41" s="182"/>
      <c r="I41" s="182"/>
      <c r="J41" s="182"/>
      <c r="K41" s="182"/>
      <c r="L41" s="182"/>
    </row>
    <row r="42" spans="1:12">
      <c r="A42" s="152">
        <v>37</v>
      </c>
      <c r="B42" s="182" t="s">
        <v>3425</v>
      </c>
      <c r="C42" s="183" t="s">
        <v>3384</v>
      </c>
      <c r="D42" s="182" t="s">
        <v>1944</v>
      </c>
      <c r="F42" s="182" t="s">
        <v>3452</v>
      </c>
      <c r="H42" s="182"/>
      <c r="I42" s="182"/>
      <c r="J42" s="182"/>
      <c r="K42" s="182"/>
      <c r="L42" s="182"/>
    </row>
    <row r="43" spans="1:12">
      <c r="A43" s="152">
        <v>38</v>
      </c>
      <c r="B43" s="182" t="s">
        <v>3550</v>
      </c>
      <c r="C43" s="183" t="s">
        <v>3384</v>
      </c>
      <c r="D43" s="182"/>
      <c r="F43" s="182" t="s">
        <v>262</v>
      </c>
      <c r="H43" s="182"/>
      <c r="I43" s="182"/>
      <c r="J43" s="182"/>
      <c r="K43" s="182"/>
      <c r="L43" s="182"/>
    </row>
    <row r="44" spans="1:12">
      <c r="A44" s="163">
        <v>39</v>
      </c>
      <c r="B44" s="182" t="s">
        <v>3427</v>
      </c>
      <c r="C44" s="183" t="s">
        <v>3384</v>
      </c>
      <c r="D44" s="182" t="s">
        <v>2548</v>
      </c>
      <c r="F44" s="182" t="s">
        <v>3454</v>
      </c>
      <c r="L44" s="182"/>
    </row>
    <row r="45" spans="1:12">
      <c r="A45" s="163">
        <v>40</v>
      </c>
      <c r="B45" s="182" t="s">
        <v>3438</v>
      </c>
      <c r="C45" s="183" t="s">
        <v>3384</v>
      </c>
      <c r="D45" s="182" t="s">
        <v>2550</v>
      </c>
      <c r="F45" s="182" t="s">
        <v>3455</v>
      </c>
      <c r="L45" s="182"/>
    </row>
    <row r="46" spans="1:12">
      <c r="A46" s="163">
        <v>41</v>
      </c>
      <c r="B46" s="182" t="s">
        <v>3417</v>
      </c>
      <c r="C46" s="183" t="s">
        <v>3384</v>
      </c>
      <c r="D46" s="2" t="s">
        <v>2797</v>
      </c>
      <c r="F46" s="182" t="s">
        <v>3440</v>
      </c>
      <c r="J46" s="2"/>
      <c r="L46" s="182"/>
    </row>
    <row r="47" spans="1:12">
      <c r="A47" s="163">
        <v>42</v>
      </c>
      <c r="B47" s="182" t="s">
        <v>3428</v>
      </c>
      <c r="C47" s="183" t="s">
        <v>3384</v>
      </c>
      <c r="D47" s="2" t="s">
        <v>629</v>
      </c>
      <c r="F47" s="182" t="s">
        <v>3439</v>
      </c>
      <c r="J47" s="2"/>
      <c r="L47" s="182"/>
    </row>
    <row r="48" spans="1:12">
      <c r="A48" s="163">
        <v>43</v>
      </c>
      <c r="B48" s="182" t="s">
        <v>3416</v>
      </c>
      <c r="C48" s="183" t="s">
        <v>3384</v>
      </c>
      <c r="D48" s="2" t="s">
        <v>3032</v>
      </c>
      <c r="F48" s="182" t="s">
        <v>2457</v>
      </c>
      <c r="J48" s="2"/>
      <c r="L48" s="182"/>
    </row>
    <row r="49" spans="1:12">
      <c r="A49" s="163">
        <v>44</v>
      </c>
      <c r="B49" s="163" t="s">
        <v>3480</v>
      </c>
      <c r="C49" s="183" t="s">
        <v>3384</v>
      </c>
      <c r="D49" s="163"/>
      <c r="F49" s="163" t="s">
        <v>3481</v>
      </c>
      <c r="J49" s="2"/>
      <c r="L49" s="182"/>
    </row>
    <row r="50" spans="1:12">
      <c r="A50" s="163">
        <v>45</v>
      </c>
      <c r="B50" s="163" t="s">
        <v>3542</v>
      </c>
      <c r="C50" s="183" t="s">
        <v>3545</v>
      </c>
      <c r="D50" s="163"/>
      <c r="F50" s="163" t="s">
        <v>3543</v>
      </c>
      <c r="L50" s="182"/>
    </row>
    <row r="51" spans="1:12">
      <c r="A51" s="163">
        <v>46</v>
      </c>
      <c r="B51" s="195" t="s">
        <v>3541</v>
      </c>
      <c r="C51" s="183" t="s">
        <v>3545</v>
      </c>
      <c r="D51" s="163"/>
      <c r="F51" s="163" t="s">
        <v>3544</v>
      </c>
      <c r="L51" s="182"/>
    </row>
    <row r="52" spans="1:12">
      <c r="A52" s="163">
        <v>47</v>
      </c>
      <c r="B52" s="163"/>
      <c r="C52" s="183" t="s">
        <v>3384</v>
      </c>
      <c r="F52" s="163"/>
    </row>
    <row r="53" spans="1:12">
      <c r="A53" s="163">
        <v>48</v>
      </c>
      <c r="B53" s="163"/>
      <c r="C53" s="183" t="s">
        <v>3384</v>
      </c>
      <c r="D53" s="163"/>
      <c r="F53" s="163"/>
    </row>
    <row r="54" spans="1:12">
      <c r="A54" s="163">
        <v>49</v>
      </c>
      <c r="B54" s="163"/>
      <c r="C54" s="183" t="s">
        <v>3384</v>
      </c>
      <c r="D54" s="163"/>
      <c r="F54" s="163"/>
      <c r="H54" s="182"/>
      <c r="I54" s="182"/>
      <c r="J54" s="2"/>
      <c r="K54" s="182"/>
      <c r="L54" s="182"/>
    </row>
    <row r="55" spans="1:12">
      <c r="A55" s="163">
        <v>50</v>
      </c>
      <c r="B55" s="163"/>
      <c r="C55" s="183" t="s">
        <v>3384</v>
      </c>
      <c r="F55" s="163"/>
    </row>
    <row r="56" spans="1:12">
      <c r="A56" s="163">
        <v>51</v>
      </c>
      <c r="B56" s="163"/>
      <c r="C56" s="183" t="s">
        <v>3384</v>
      </c>
      <c r="D56" s="163"/>
      <c r="F56" s="163"/>
    </row>
    <row r="57" spans="1:12">
      <c r="A57" s="163">
        <v>52</v>
      </c>
      <c r="B57" s="163"/>
      <c r="C57" s="183" t="s">
        <v>3384</v>
      </c>
      <c r="F57" s="163"/>
    </row>
    <row r="58" spans="1:12">
      <c r="A58" s="163">
        <v>53</v>
      </c>
      <c r="B58" s="163"/>
      <c r="C58" s="183" t="s">
        <v>3384</v>
      </c>
      <c r="D58" s="163"/>
      <c r="F58" s="163"/>
    </row>
    <row r="59" spans="1:12">
      <c r="A59" s="163">
        <v>54</v>
      </c>
      <c r="B59" s="163"/>
      <c r="C59" s="183" t="s">
        <v>3384</v>
      </c>
      <c r="D59" s="163"/>
      <c r="F59" s="163"/>
    </row>
    <row r="60" spans="1:12">
      <c r="A60" s="163"/>
    </row>
  </sheetData>
  <sortState ref="H24:L51">
    <sortCondition ref="L24:L51"/>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enableFormatConditionsCalculation="0"/>
  <dimension ref="A1:S60"/>
  <sheetViews>
    <sheetView workbookViewId="0">
      <pane xSplit="1" ySplit="6" topLeftCell="B7" activePane="bottomRight" state="frozenSplit"/>
      <selection pane="topRight" activeCell="B52" sqref="B52"/>
      <selection pane="bottomLeft" activeCell="A2" sqref="A2"/>
      <selection pane="bottomRight" activeCell="D54" sqref="D54"/>
    </sheetView>
  </sheetViews>
  <sheetFormatPr baseColWidth="10" defaultRowHeight="13" x14ac:dyDescent="0"/>
  <cols>
    <col min="1" max="1" width="20.7109375" bestFit="1" customWidth="1"/>
    <col min="2" max="2" width="13.85546875" customWidth="1"/>
    <col min="3" max="17" width="12.7109375" customWidth="1"/>
  </cols>
  <sheetData>
    <row r="1" spans="1:19">
      <c r="A1" s="48" t="s">
        <v>2657</v>
      </c>
    </row>
    <row r="2" spans="1:19">
      <c r="A2" t="s">
        <v>399</v>
      </c>
      <c r="B2">
        <v>1</v>
      </c>
      <c r="C2">
        <v>2</v>
      </c>
      <c r="D2">
        <v>3</v>
      </c>
      <c r="E2">
        <v>4</v>
      </c>
      <c r="F2">
        <v>5</v>
      </c>
      <c r="G2">
        <v>6</v>
      </c>
      <c r="H2">
        <v>7</v>
      </c>
      <c r="I2">
        <v>8</v>
      </c>
      <c r="J2">
        <v>9</v>
      </c>
      <c r="K2">
        <v>10</v>
      </c>
      <c r="L2">
        <v>11</v>
      </c>
      <c r="M2">
        <v>12</v>
      </c>
      <c r="N2">
        <v>13</v>
      </c>
      <c r="O2">
        <v>14</v>
      </c>
      <c r="P2">
        <v>15</v>
      </c>
      <c r="Q2">
        <v>16</v>
      </c>
      <c r="R2">
        <v>17</v>
      </c>
      <c r="S2">
        <v>18</v>
      </c>
    </row>
    <row r="3" spans="1:19">
      <c r="A3" s="9" t="s">
        <v>715</v>
      </c>
      <c r="B3" s="14" t="str">
        <f>Candidates!B2</f>
        <v>Hillary Clinton</v>
      </c>
      <c r="C3" s="13">
        <f>Candidates!B3</f>
        <v>0</v>
      </c>
      <c r="D3" s="67" t="str">
        <f>Candidates!B4</f>
        <v>Bernie Sanders</v>
      </c>
      <c r="E3" s="9" t="str">
        <f>Candidates!B5</f>
        <v>Martin O'Malley</v>
      </c>
      <c r="F3" s="9" t="str">
        <f>Candidates!B6</f>
        <v>Paul T. Farrell, Jr.</v>
      </c>
      <c r="G3" s="9" t="str">
        <f>Candidates!B7</f>
        <v>Jim Webb</v>
      </c>
      <c r="H3" s="49" t="str">
        <f>Candidates!B8</f>
        <v>Willie Wilson</v>
      </c>
      <c r="I3" s="49" t="str">
        <f>Candidates!B9</f>
        <v>Michael A. Steinberg</v>
      </c>
      <c r="J3" s="49" t="str">
        <f>Candidates!B15</f>
        <v>Roque “Rocky” De La Fuente</v>
      </c>
      <c r="K3" s="49" t="str">
        <f>Candidates!B10</f>
        <v>Uncommitted</v>
      </c>
      <c r="L3" s="49" t="str">
        <f>Candidates!B11</f>
        <v>Write-ins</v>
      </c>
      <c r="M3" s="49" t="str">
        <f>Candidates!B12</f>
        <v>Other Candidates</v>
      </c>
      <c r="N3" s="49" t="str">
        <f>Candidates!B13</f>
        <v>Keith Judd</v>
      </c>
      <c r="O3" s="49" t="str">
        <f>Candidates!B14</f>
        <v>Star Locke</v>
      </c>
      <c r="P3" s="49">
        <f>Candidates!B16</f>
        <v>0</v>
      </c>
      <c r="Q3" s="49">
        <f>Candidates!B17</f>
        <v>0</v>
      </c>
      <c r="R3" s="49">
        <f>Candidates!B18</f>
        <v>0</v>
      </c>
      <c r="S3" s="1">
        <f>Candidates!B19</f>
        <v>0</v>
      </c>
    </row>
    <row r="4" spans="1:19">
      <c r="A4" s="9" t="s">
        <v>48</v>
      </c>
      <c r="B4" s="14" t="str">
        <f>Candidates!$C$2</f>
        <v>Democratic</v>
      </c>
      <c r="C4" s="13" t="str">
        <f>Candidates!$C$3</f>
        <v>Democratic</v>
      </c>
      <c r="D4" s="67" t="str">
        <f>Candidates!$C$4</f>
        <v>Democratic</v>
      </c>
      <c r="E4" t="str">
        <f>Candidates!$C$5</f>
        <v>Democratic</v>
      </c>
      <c r="F4" t="str">
        <f>Candidates!$C$6</f>
        <v>Democratic</v>
      </c>
      <c r="G4" t="str">
        <f>Candidates!$C$7</f>
        <v>Democratic</v>
      </c>
      <c r="H4" t="str">
        <f>Candidates!$C$8</f>
        <v>Democratic</v>
      </c>
      <c r="I4" t="str">
        <f>Candidates!$C$9</f>
        <v>Democratic</v>
      </c>
      <c r="J4" t="str">
        <f>Candidates!$C$15</f>
        <v>Democratic</v>
      </c>
      <c r="K4" t="str">
        <f>Candidates!$C$10</f>
        <v>Democratic</v>
      </c>
      <c r="L4" t="str">
        <f>Candidates!$C$11</f>
        <v>Democratic</v>
      </c>
      <c r="M4" t="str">
        <f>Candidates!$C$12</f>
        <v>Democratic</v>
      </c>
      <c r="N4" s="1" t="str">
        <f>Candidates!$C$13</f>
        <v>Democratic</v>
      </c>
      <c r="O4" t="str">
        <f>Candidates!$C$14</f>
        <v>Democratic</v>
      </c>
      <c r="P4" t="str">
        <f>Candidates!$C$16</f>
        <v>Democratic</v>
      </c>
      <c r="Q4" t="str">
        <f>Candidates!$C$17</f>
        <v>Democratic</v>
      </c>
      <c r="R4" t="str">
        <f>Candidates!$C$18</f>
        <v>Democratic</v>
      </c>
      <c r="S4" t="str">
        <f>Candidates!$C$19</f>
        <v>Democratic</v>
      </c>
    </row>
    <row r="5" spans="1:19">
      <c r="A5" s="9" t="s">
        <v>10</v>
      </c>
      <c r="B5" s="9" t="str">
        <f>Candidates!$D$2</f>
        <v>New York</v>
      </c>
      <c r="C5" s="9">
        <f>Candidates!$D$3</f>
        <v>0</v>
      </c>
      <c r="D5" s="9" t="str">
        <f>Candidates!$D$4</f>
        <v>Vermont</v>
      </c>
      <c r="E5" t="str">
        <f>Candidates!$D$5</f>
        <v>Maryland</v>
      </c>
      <c r="F5" t="str">
        <f>Candidates!$D$6</f>
        <v>West Virginia</v>
      </c>
      <c r="G5" t="str">
        <f>Candidates!$D$7</f>
        <v>Virginia</v>
      </c>
      <c r="H5" t="str">
        <f>Candidates!$D$8</f>
        <v>Illinois</v>
      </c>
      <c r="I5" t="str">
        <f>Candidates!$D$9</f>
        <v>Florida</v>
      </c>
      <c r="J5" t="str">
        <f>Candidates!$D$15</f>
        <v>California</v>
      </c>
      <c r="K5">
        <f>Candidates!$D$10</f>
        <v>0</v>
      </c>
      <c r="L5" t="str">
        <f>Candidates!$D$11</f>
        <v>-</v>
      </c>
      <c r="M5" t="str">
        <f>Candidates!$D$12</f>
        <v>-</v>
      </c>
      <c r="N5" s="1" t="str">
        <f>Candidates!$D$13</f>
        <v>Texas</v>
      </c>
      <c r="O5" t="str">
        <f>Candidates!$D$14</f>
        <v>Texas</v>
      </c>
      <c r="P5">
        <f>Candidates!$D$16</f>
        <v>0</v>
      </c>
      <c r="Q5">
        <f>Candidates!$D$17</f>
        <v>0</v>
      </c>
      <c r="R5">
        <f>Candidates!$D$18</f>
        <v>0</v>
      </c>
      <c r="S5">
        <f>Candidates!$D$19</f>
        <v>0</v>
      </c>
    </row>
    <row r="6" spans="1:19">
      <c r="A6" s="9" t="s">
        <v>1676</v>
      </c>
      <c r="B6" s="9" t="str">
        <f>Candidates!$F$2</f>
        <v>Clinton</v>
      </c>
      <c r="C6" s="9">
        <f>Candidates!$F$3</f>
        <v>0</v>
      </c>
      <c r="D6" s="9" t="str">
        <f>Candidates!$F$4</f>
        <v>Sanders</v>
      </c>
      <c r="E6" t="str">
        <f>Candidates!$F$5</f>
        <v>O'Malley</v>
      </c>
      <c r="F6" t="str">
        <f>Candidates!$F$6</f>
        <v>Farrell</v>
      </c>
      <c r="G6" t="str">
        <f>Candidates!$F$7</f>
        <v>Webb</v>
      </c>
      <c r="H6" t="str">
        <f>Candidates!$F$8</f>
        <v>Wilson</v>
      </c>
      <c r="I6" t="str">
        <f>Candidates!$F$9</f>
        <v>Steinberg</v>
      </c>
      <c r="J6" t="str">
        <f>Candidates!$F$15</f>
        <v>De La Fuente</v>
      </c>
      <c r="K6" t="str">
        <f>Candidates!$F$10</f>
        <v>Uncommitted</v>
      </c>
      <c r="L6" t="str">
        <f>Candidates!$F$11</f>
        <v>Write-ins</v>
      </c>
      <c r="M6" t="str">
        <f>Candidates!$F$12</f>
        <v>Other</v>
      </c>
      <c r="N6" s="1" t="str">
        <f>Candidates!$F$13</f>
        <v>Judd</v>
      </c>
      <c r="O6" t="str">
        <f>Candidates!$F$14</f>
        <v>Locke</v>
      </c>
      <c r="P6">
        <f>Candidates!$F$16</f>
        <v>0</v>
      </c>
      <c r="Q6">
        <f>Candidates!$F$17</f>
        <v>0</v>
      </c>
      <c r="R6">
        <f>Candidates!$F$18</f>
        <v>0</v>
      </c>
      <c r="S6">
        <f>Candidates!$F$19</f>
        <v>0</v>
      </c>
    </row>
    <row r="7" spans="1:19">
      <c r="A7" s="9" t="s">
        <v>2194</v>
      </c>
      <c r="B7">
        <f t="shared" ref="B7:Q7" si="0">COUNTIF(B10:B60,"&lt;&gt;")-COUNTIF(B10:B60,"Write-in")</f>
        <v>0</v>
      </c>
      <c r="C7">
        <f t="shared" si="0"/>
        <v>0</v>
      </c>
      <c r="D7">
        <f t="shared" si="0"/>
        <v>0</v>
      </c>
      <c r="E7">
        <f t="shared" si="0"/>
        <v>0</v>
      </c>
      <c r="F7">
        <f t="shared" si="0"/>
        <v>0</v>
      </c>
      <c r="G7">
        <f t="shared" si="0"/>
        <v>0</v>
      </c>
      <c r="H7">
        <f t="shared" si="0"/>
        <v>0</v>
      </c>
      <c r="I7">
        <f t="shared" si="0"/>
        <v>0</v>
      </c>
      <c r="J7">
        <f t="shared" si="0"/>
        <v>0</v>
      </c>
      <c r="K7">
        <f t="shared" si="0"/>
        <v>0</v>
      </c>
      <c r="L7">
        <f t="shared" si="0"/>
        <v>0</v>
      </c>
      <c r="M7">
        <f t="shared" si="0"/>
        <v>0</v>
      </c>
      <c r="N7">
        <f t="shared" si="0"/>
        <v>0</v>
      </c>
      <c r="O7">
        <f t="shared" si="0"/>
        <v>0</v>
      </c>
      <c r="P7">
        <f t="shared" si="0"/>
        <v>0</v>
      </c>
      <c r="Q7">
        <f t="shared" si="0"/>
        <v>0</v>
      </c>
      <c r="R7">
        <f>COUNTIF(R10:R60,"&lt;&gt;")-COUNTIF(R10:R60,"Write-in")</f>
        <v>0</v>
      </c>
      <c r="S7">
        <f>COUNTIF(S10:S60,"&lt;&gt;")-COUNTIF(S10:S60,"Write-in")</f>
        <v>0</v>
      </c>
    </row>
    <row r="8" spans="1:19">
      <c r="B8" s="67"/>
    </row>
    <row r="9" spans="1:19">
      <c r="A9" s="48" t="s">
        <v>1697</v>
      </c>
    </row>
    <row r="10" spans="1:19">
      <c r="A10" t="s">
        <v>1284</v>
      </c>
      <c r="D10" s="41"/>
      <c r="E10" s="41"/>
      <c r="F10" s="41"/>
    </row>
    <row r="11" spans="1:19">
      <c r="A11" t="s">
        <v>387</v>
      </c>
      <c r="D11" s="41"/>
      <c r="E11" s="41"/>
      <c r="F11" s="41"/>
    </row>
    <row r="12" spans="1:19">
      <c r="A12" t="s">
        <v>3</v>
      </c>
      <c r="D12" s="41"/>
      <c r="E12" s="41"/>
      <c r="F12" s="41"/>
    </row>
    <row r="13" spans="1:19">
      <c r="A13" t="s">
        <v>1802</v>
      </c>
      <c r="D13" s="41"/>
      <c r="E13" s="41"/>
      <c r="F13" s="41"/>
    </row>
    <row r="14" spans="1:19">
      <c r="A14" t="s">
        <v>205</v>
      </c>
      <c r="D14" s="41"/>
      <c r="E14" s="41"/>
      <c r="F14" s="41"/>
    </row>
    <row r="15" spans="1:19">
      <c r="A15" t="s">
        <v>629</v>
      </c>
      <c r="D15" s="41"/>
      <c r="E15" s="41"/>
      <c r="F15" s="41"/>
    </row>
    <row r="16" spans="1:19">
      <c r="A16" t="s">
        <v>337</v>
      </c>
      <c r="D16" s="41"/>
      <c r="E16" s="41"/>
      <c r="F16" s="41"/>
    </row>
    <row r="17" spans="1:6">
      <c r="A17" t="s">
        <v>1718</v>
      </c>
      <c r="D17" s="41"/>
      <c r="E17" s="41"/>
      <c r="F17" s="41"/>
    </row>
    <row r="18" spans="1:6">
      <c r="A18" t="s">
        <v>2800</v>
      </c>
    </row>
    <row r="19" spans="1:6">
      <c r="A19" t="s">
        <v>2797</v>
      </c>
    </row>
    <row r="20" spans="1:6">
      <c r="A20" t="s">
        <v>3259</v>
      </c>
    </row>
    <row r="21" spans="1:6">
      <c r="A21" t="s">
        <v>684</v>
      </c>
    </row>
    <row r="22" spans="1:6">
      <c r="A22" t="s">
        <v>1288</v>
      </c>
    </row>
    <row r="23" spans="1:6">
      <c r="A23" t="s">
        <v>193</v>
      </c>
    </row>
    <row r="24" spans="1:6">
      <c r="A24" t="s">
        <v>297</v>
      </c>
    </row>
    <row r="25" spans="1:6">
      <c r="A25" t="s">
        <v>550</v>
      </c>
    </row>
    <row r="26" spans="1:6">
      <c r="A26" t="s">
        <v>2037</v>
      </c>
    </row>
    <row r="27" spans="1:6">
      <c r="A27" t="s">
        <v>2388</v>
      </c>
    </row>
    <row r="28" spans="1:6">
      <c r="A28" t="s">
        <v>885</v>
      </c>
    </row>
    <row r="29" spans="1:6">
      <c r="A29" t="s">
        <v>2082</v>
      </c>
    </row>
    <row r="30" spans="1:6">
      <c r="A30" t="s">
        <v>2469</v>
      </c>
    </row>
    <row r="31" spans="1:6">
      <c r="A31" t="s">
        <v>2548</v>
      </c>
    </row>
    <row r="32" spans="1:6">
      <c r="A32" t="s">
        <v>737</v>
      </c>
    </row>
    <row r="33" spans="1:1">
      <c r="A33" t="s">
        <v>2872</v>
      </c>
    </row>
    <row r="34" spans="1:1">
      <c r="A34" t="s">
        <v>3110</v>
      </c>
    </row>
    <row r="35" spans="1:1">
      <c r="A35" t="s">
        <v>2973</v>
      </c>
    </row>
    <row r="36" spans="1:1">
      <c r="A36" t="s">
        <v>432</v>
      </c>
    </row>
    <row r="37" spans="1:1">
      <c r="A37" t="s">
        <v>341</v>
      </c>
    </row>
    <row r="38" spans="1:1">
      <c r="A38" t="s">
        <v>1423</v>
      </c>
    </row>
    <row r="39" spans="1:1">
      <c r="A39" t="s">
        <v>2550</v>
      </c>
    </row>
    <row r="40" spans="1:1">
      <c r="A40" t="s">
        <v>1408</v>
      </c>
    </row>
    <row r="41" spans="1:1">
      <c r="A41" t="s">
        <v>1639</v>
      </c>
    </row>
    <row r="42" spans="1:1">
      <c r="A42" t="s">
        <v>1944</v>
      </c>
    </row>
    <row r="43" spans="1:1">
      <c r="A43" t="s">
        <v>2133</v>
      </c>
    </row>
    <row r="44" spans="1:1">
      <c r="A44" t="s">
        <v>1758</v>
      </c>
    </row>
    <row r="45" spans="1:1">
      <c r="A45" t="s">
        <v>732</v>
      </c>
    </row>
    <row r="46" spans="1:1">
      <c r="A46" t="s">
        <v>1613</v>
      </c>
    </row>
    <row r="47" spans="1:1">
      <c r="A47" t="s">
        <v>2425</v>
      </c>
    </row>
    <row r="48" spans="1:1">
      <c r="A48" t="s">
        <v>2050</v>
      </c>
    </row>
    <row r="49" spans="1:1">
      <c r="A49" t="s">
        <v>3158</v>
      </c>
    </row>
    <row r="50" spans="1:1">
      <c r="A50" t="s">
        <v>1626</v>
      </c>
    </row>
    <row r="51" spans="1:1">
      <c r="A51" t="s">
        <v>1120</v>
      </c>
    </row>
    <row r="52" spans="1:1">
      <c r="A52" t="s">
        <v>3032</v>
      </c>
    </row>
    <row r="53" spans="1:1">
      <c r="A53" t="s">
        <v>431</v>
      </c>
    </row>
    <row r="54" spans="1:1">
      <c r="A54" t="s">
        <v>447</v>
      </c>
    </row>
    <row r="55" spans="1:1">
      <c r="A55" t="s">
        <v>289</v>
      </c>
    </row>
    <row r="56" spans="1:1">
      <c r="A56" t="s">
        <v>1728</v>
      </c>
    </row>
    <row r="57" spans="1:1">
      <c r="A57" t="s">
        <v>643</v>
      </c>
    </row>
    <row r="58" spans="1:1">
      <c r="A58" t="s">
        <v>1608</v>
      </c>
    </row>
    <row r="59" spans="1:1">
      <c r="A59" t="s">
        <v>2075</v>
      </c>
    </row>
    <row r="60" spans="1:1">
      <c r="A60" t="s">
        <v>1346</v>
      </c>
    </row>
  </sheetData>
  <phoneticPr fontId="8"/>
  <pageMargins left="0.75" right="0.75" top="1" bottom="1" header="0.5" footer="0.5"/>
  <pageSetup paperSize="0"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enableFormatConditionsCalculation="0"/>
  <dimension ref="A1:C7"/>
  <sheetViews>
    <sheetView topLeftCell="A34" workbookViewId="0">
      <selection activeCell="D55" sqref="D55"/>
    </sheetView>
  </sheetViews>
  <sheetFormatPr baseColWidth="10" defaultRowHeight="13" x14ac:dyDescent="0"/>
  <cols>
    <col min="1" max="1" width="15.140625" bestFit="1" customWidth="1"/>
    <col min="2" max="2" width="15.140625" customWidth="1"/>
    <col min="3" max="3" width="55.140625" bestFit="1" customWidth="1"/>
  </cols>
  <sheetData>
    <row r="1" spans="1:3">
      <c r="A1" s="85" t="s">
        <v>1634</v>
      </c>
      <c r="B1" s="85" t="s">
        <v>1221</v>
      </c>
      <c r="C1" s="85" t="s">
        <v>2875</v>
      </c>
    </row>
    <row r="2" spans="1:3">
      <c r="A2" s="86"/>
      <c r="B2" s="86"/>
      <c r="C2" s="86"/>
    </row>
    <row r="3" spans="1:3">
      <c r="B3" s="86"/>
    </row>
    <row r="4" spans="1:3">
      <c r="B4" s="86"/>
    </row>
    <row r="5" spans="1:3">
      <c r="B5" s="86"/>
    </row>
    <row r="6" spans="1:3">
      <c r="B6" s="86"/>
    </row>
    <row r="7" spans="1:3">
      <c r="B7" s="86"/>
    </row>
  </sheetData>
  <phoneticPr fontId="8"/>
  <pageMargins left="0.75" right="0.75" top="1" bottom="1" header="0.5" footer="0.5"/>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enableFormatConditionsCalculation="0"/>
  <dimension ref="A1:AO106"/>
  <sheetViews>
    <sheetView workbookViewId="0">
      <pane xSplit="1" topLeftCell="B1" activePane="topRight" state="frozenSplit"/>
      <selection pane="topRight" activeCell="F45" sqref="F45:W45"/>
    </sheetView>
  </sheetViews>
  <sheetFormatPr baseColWidth="10" defaultRowHeight="13" x14ac:dyDescent="0"/>
  <cols>
    <col min="1" max="1" width="16.42578125" style="197" customWidth="1"/>
    <col min="2" max="2" width="3" style="9" customWidth="1"/>
    <col min="3" max="3" width="3.140625" style="9" customWidth="1"/>
    <col min="4" max="5" width="3" style="9" customWidth="1"/>
    <col min="6" max="7" width="14" style="9" customWidth="1"/>
    <col min="8" max="10" width="13.140625" style="9" customWidth="1"/>
    <col min="11" max="11" width="5" style="9" customWidth="1"/>
    <col min="12" max="12" width="59.5703125" style="197" bestFit="1" customWidth="1"/>
    <col min="13" max="13" width="32.140625" style="9" customWidth="1"/>
    <col min="14" max="14" width="89.28515625" style="197" customWidth="1"/>
    <col min="15" max="15" width="10.7109375" style="9"/>
    <col min="16" max="16" width="10.85546875" style="9" customWidth="1"/>
    <col min="17" max="17" width="11.85546875" style="211" customWidth="1"/>
    <col min="18" max="18" width="9.5703125" style="9" customWidth="1"/>
    <col min="19" max="19" width="10.5703125" style="9" customWidth="1"/>
    <col min="20" max="20" width="10.7109375" style="9"/>
    <col min="21" max="21" width="4.85546875" style="9" customWidth="1"/>
    <col min="22" max="22" width="2" style="197" customWidth="1"/>
    <col min="23" max="23" width="93.7109375" style="197" bestFit="1" customWidth="1"/>
    <col min="24" max="16384" width="10.7109375" style="197"/>
  </cols>
  <sheetData>
    <row r="1" spans="1:41">
      <c r="A1" s="48" t="s">
        <v>1634</v>
      </c>
      <c r="B1" s="48" t="s">
        <v>3015</v>
      </c>
      <c r="C1" s="48" t="s">
        <v>3553</v>
      </c>
      <c r="D1" s="48" t="s">
        <v>1114</v>
      </c>
      <c r="E1" s="48" t="s">
        <v>3129</v>
      </c>
      <c r="F1" s="48" t="s">
        <v>3554</v>
      </c>
      <c r="G1" s="48" t="s">
        <v>3555</v>
      </c>
      <c r="H1" s="48" t="s">
        <v>3556</v>
      </c>
      <c r="I1" s="48" t="s">
        <v>3557</v>
      </c>
      <c r="J1" s="48" t="s">
        <v>3558</v>
      </c>
      <c r="K1" s="48" t="s">
        <v>3559</v>
      </c>
      <c r="L1" s="48" t="s">
        <v>1557</v>
      </c>
      <c r="M1" s="48" t="s">
        <v>3560</v>
      </c>
      <c r="N1" s="199" t="s">
        <v>3561</v>
      </c>
      <c r="O1" s="48" t="s">
        <v>3562</v>
      </c>
      <c r="P1" s="48" t="s">
        <v>1037</v>
      </c>
      <c r="Q1" s="200" t="s">
        <v>2742</v>
      </c>
      <c r="R1" s="48" t="s">
        <v>3563</v>
      </c>
      <c r="S1" s="48" t="s">
        <v>3564</v>
      </c>
      <c r="T1" s="48" t="s">
        <v>3350</v>
      </c>
      <c r="U1" s="48" t="s">
        <v>3565</v>
      </c>
      <c r="V1" s="48"/>
      <c r="W1" s="48" t="s">
        <v>3566</v>
      </c>
    </row>
    <row r="2" spans="1:41">
      <c r="A2" s="197" t="s">
        <v>1284</v>
      </c>
      <c r="B2" s="9">
        <v>1</v>
      </c>
      <c r="F2" s="155"/>
      <c r="G2" s="155"/>
      <c r="H2" s="155"/>
      <c r="I2" s="155"/>
      <c r="J2" s="155"/>
      <c r="L2" s="9" t="s">
        <v>810</v>
      </c>
      <c r="N2" s="155" t="s">
        <v>3521</v>
      </c>
      <c r="Q2" s="201">
        <v>40988</v>
      </c>
      <c r="R2" s="9">
        <v>2016</v>
      </c>
      <c r="S2" s="155" t="s">
        <v>3570</v>
      </c>
      <c r="T2" s="201">
        <v>40996</v>
      </c>
      <c r="U2" s="155" t="s">
        <v>3567</v>
      </c>
      <c r="V2" s="155" t="s">
        <v>3500</v>
      </c>
      <c r="W2" s="9" t="s">
        <v>3520</v>
      </c>
    </row>
    <row r="3" spans="1:41" s="9" customFormat="1">
      <c r="A3" s="9" t="s">
        <v>387</v>
      </c>
      <c r="B3" s="9">
        <v>1</v>
      </c>
      <c r="L3" s="9" t="s">
        <v>3467</v>
      </c>
      <c r="M3" s="155"/>
      <c r="N3" s="155" t="s">
        <v>3509</v>
      </c>
      <c r="Q3" s="201">
        <v>40997</v>
      </c>
      <c r="R3" s="9">
        <v>2016</v>
      </c>
      <c r="S3" s="155" t="s">
        <v>3570</v>
      </c>
      <c r="T3" s="201">
        <v>41105</v>
      </c>
      <c r="U3" s="155" t="s">
        <v>3567</v>
      </c>
      <c r="V3" s="155" t="s">
        <v>3500</v>
      </c>
      <c r="W3" s="9" t="s">
        <v>3508</v>
      </c>
      <c r="X3" s="197"/>
      <c r="Y3" s="197"/>
      <c r="Z3" s="197"/>
      <c r="AA3" s="197"/>
      <c r="AB3" s="197"/>
      <c r="AC3" s="197"/>
      <c r="AD3" s="197"/>
      <c r="AE3" s="197"/>
      <c r="AF3" s="197"/>
      <c r="AG3" s="197"/>
      <c r="AH3" s="197"/>
      <c r="AI3" s="197"/>
      <c r="AJ3" s="197"/>
      <c r="AK3" s="197"/>
      <c r="AL3" s="197"/>
      <c r="AM3" s="197"/>
      <c r="AN3" s="197"/>
      <c r="AO3" s="197"/>
    </row>
    <row r="4" spans="1:41">
      <c r="A4" s="197" t="s">
        <v>3</v>
      </c>
      <c r="B4" s="9">
        <v>1</v>
      </c>
      <c r="F4" s="155"/>
      <c r="G4" s="198"/>
      <c r="H4" s="198"/>
      <c r="I4" s="198"/>
      <c r="J4" s="198"/>
      <c r="L4" s="9" t="s">
        <v>1771</v>
      </c>
      <c r="M4" s="202"/>
      <c r="N4" s="198" t="s">
        <v>3527</v>
      </c>
      <c r="O4" s="198"/>
      <c r="P4" s="198"/>
      <c r="Q4" s="203">
        <v>41002</v>
      </c>
      <c r="R4" s="9">
        <v>2016</v>
      </c>
      <c r="S4" s="155" t="s">
        <v>3570</v>
      </c>
      <c r="T4" s="201">
        <v>41004</v>
      </c>
      <c r="U4" s="155" t="s">
        <v>3567</v>
      </c>
      <c r="V4" s="197" t="s">
        <v>3500</v>
      </c>
      <c r="W4" s="197" t="s">
        <v>3528</v>
      </c>
    </row>
    <row r="5" spans="1:41">
      <c r="A5" s="197" t="s">
        <v>1802</v>
      </c>
      <c r="B5" s="9">
        <v>1</v>
      </c>
      <c r="G5" s="198"/>
      <c r="H5" s="198"/>
      <c r="I5" s="198"/>
      <c r="J5" s="198"/>
      <c r="L5" s="9" t="s">
        <v>1661</v>
      </c>
      <c r="M5" s="202"/>
      <c r="N5" s="155" t="s">
        <v>3502</v>
      </c>
      <c r="Q5" s="201">
        <v>40983</v>
      </c>
      <c r="R5" s="9">
        <v>2016</v>
      </c>
      <c r="S5" s="155" t="s">
        <v>3570</v>
      </c>
      <c r="T5" s="201">
        <v>40983</v>
      </c>
      <c r="U5" s="155" t="s">
        <v>3567</v>
      </c>
      <c r="V5" s="155" t="s">
        <v>3500</v>
      </c>
      <c r="W5" s="9" t="s">
        <v>3483</v>
      </c>
    </row>
    <row r="6" spans="1:41" s="9" customFormat="1">
      <c r="A6" s="9" t="s">
        <v>205</v>
      </c>
      <c r="B6" s="9">
        <v>1</v>
      </c>
      <c r="F6" s="155" t="s">
        <v>3643</v>
      </c>
      <c r="G6" s="155" t="s">
        <v>3644</v>
      </c>
      <c r="H6" s="155" t="s">
        <v>3630</v>
      </c>
      <c r="L6" s="9" t="s">
        <v>2490</v>
      </c>
      <c r="M6" s="155" t="s">
        <v>2364</v>
      </c>
      <c r="N6" s="155" t="s">
        <v>3645</v>
      </c>
      <c r="Q6" s="201">
        <v>41104</v>
      </c>
      <c r="R6" s="9">
        <v>2016</v>
      </c>
      <c r="S6" s="155" t="s">
        <v>3647</v>
      </c>
      <c r="T6" s="201">
        <v>41105</v>
      </c>
      <c r="U6" s="155" t="s">
        <v>1898</v>
      </c>
      <c r="V6" s="155" t="s">
        <v>3500</v>
      </c>
      <c r="W6" s="9" t="s">
        <v>3646</v>
      </c>
      <c r="X6" s="197"/>
      <c r="Y6" s="197"/>
      <c r="Z6" s="197"/>
      <c r="AA6" s="197"/>
      <c r="AB6" s="197"/>
      <c r="AC6" s="197"/>
      <c r="AD6" s="197"/>
      <c r="AE6" s="197"/>
      <c r="AF6" s="197"/>
      <c r="AG6" s="197"/>
      <c r="AH6" s="197"/>
      <c r="AI6" s="197"/>
      <c r="AJ6" s="197"/>
      <c r="AK6" s="197"/>
      <c r="AL6" s="197"/>
      <c r="AM6" s="197"/>
      <c r="AN6" s="197"/>
      <c r="AO6" s="197"/>
    </row>
    <row r="7" spans="1:41">
      <c r="A7" s="197" t="s">
        <v>629</v>
      </c>
      <c r="B7" s="9">
        <v>1</v>
      </c>
      <c r="G7" s="198"/>
      <c r="H7" s="198"/>
      <c r="I7" s="198"/>
      <c r="J7" s="198"/>
      <c r="L7" s="9" t="s">
        <v>3468</v>
      </c>
      <c r="M7" s="202"/>
      <c r="N7" s="155" t="s">
        <v>3485</v>
      </c>
      <c r="O7" s="198"/>
      <c r="P7" s="198"/>
      <c r="Q7" s="201"/>
      <c r="R7" s="9">
        <v>2016</v>
      </c>
      <c r="S7" s="155" t="s">
        <v>3570</v>
      </c>
      <c r="T7" s="201">
        <v>40972</v>
      </c>
      <c r="V7" s="155"/>
      <c r="W7" s="197" t="s">
        <v>3484</v>
      </c>
    </row>
    <row r="8" spans="1:41">
      <c r="A8" s="197" t="s">
        <v>337</v>
      </c>
      <c r="B8" s="9">
        <v>1</v>
      </c>
      <c r="F8" s="155" t="s">
        <v>3628</v>
      </c>
      <c r="G8" s="202" t="s">
        <v>3629</v>
      </c>
      <c r="H8" s="202" t="s">
        <v>3630</v>
      </c>
      <c r="I8" s="198"/>
      <c r="J8" s="198"/>
      <c r="L8" s="9" t="s">
        <v>2919</v>
      </c>
      <c r="M8" s="155"/>
      <c r="N8" s="155" t="s">
        <v>3631</v>
      </c>
      <c r="Q8" s="201">
        <v>41041</v>
      </c>
      <c r="R8" s="9">
        <v>2016</v>
      </c>
      <c r="S8" s="155" t="s">
        <v>3570</v>
      </c>
      <c r="T8" s="201">
        <v>41085</v>
      </c>
      <c r="U8" s="155" t="s">
        <v>1898</v>
      </c>
      <c r="V8" s="155" t="s">
        <v>3500</v>
      </c>
      <c r="W8" s="155" t="s">
        <v>3632</v>
      </c>
    </row>
    <row r="9" spans="1:41" ht="26">
      <c r="A9" s="197" t="s">
        <v>1718</v>
      </c>
      <c r="B9" s="9">
        <v>1</v>
      </c>
      <c r="G9" s="198"/>
      <c r="H9" s="198"/>
      <c r="I9" s="198"/>
      <c r="J9" s="198"/>
      <c r="L9" s="9" t="s">
        <v>305</v>
      </c>
      <c r="M9" s="202"/>
      <c r="N9" s="204" t="s">
        <v>3575</v>
      </c>
      <c r="Q9" s="201">
        <v>41026</v>
      </c>
      <c r="R9" s="9">
        <v>2016</v>
      </c>
      <c r="S9" s="155" t="s">
        <v>3570</v>
      </c>
      <c r="T9" s="201">
        <v>41038</v>
      </c>
      <c r="U9" s="155" t="s">
        <v>3567</v>
      </c>
      <c r="V9" s="155" t="s">
        <v>3500</v>
      </c>
      <c r="W9" s="9" t="s">
        <v>3548</v>
      </c>
    </row>
    <row r="10" spans="1:41">
      <c r="A10" s="197" t="s">
        <v>2800</v>
      </c>
      <c r="B10" s="9">
        <v>1</v>
      </c>
      <c r="G10" s="198"/>
      <c r="H10" s="198"/>
      <c r="I10" s="198"/>
      <c r="J10" s="198"/>
      <c r="L10" s="9" t="s">
        <v>1111</v>
      </c>
      <c r="M10" s="202"/>
      <c r="N10" s="202" t="s">
        <v>3642</v>
      </c>
      <c r="O10" s="198"/>
      <c r="P10" s="198"/>
      <c r="Q10" s="203">
        <v>41087</v>
      </c>
      <c r="R10" s="9">
        <v>2016</v>
      </c>
      <c r="S10" s="155" t="s">
        <v>3570</v>
      </c>
      <c r="T10" s="205">
        <v>41097</v>
      </c>
      <c r="U10" s="155" t="s">
        <v>3567</v>
      </c>
      <c r="V10" s="63" t="s">
        <v>3500</v>
      </c>
      <c r="W10" s="197" t="s">
        <v>3623</v>
      </c>
    </row>
    <row r="11" spans="1:41">
      <c r="A11" s="197" t="s">
        <v>2797</v>
      </c>
      <c r="B11" s="9">
        <v>1</v>
      </c>
      <c r="G11" s="198"/>
      <c r="H11" s="198"/>
      <c r="I11" s="198"/>
      <c r="J11" s="198"/>
      <c r="L11" s="9" t="s">
        <v>2640</v>
      </c>
      <c r="M11" s="202"/>
      <c r="N11" s="202" t="s">
        <v>3522</v>
      </c>
      <c r="O11" s="198"/>
      <c r="P11" s="198"/>
      <c r="Q11" s="203"/>
      <c r="R11" s="9">
        <v>2016</v>
      </c>
      <c r="S11" s="155" t="s">
        <v>3570</v>
      </c>
      <c r="T11" s="205">
        <v>40999</v>
      </c>
      <c r="U11" s="155" t="s">
        <v>3567</v>
      </c>
      <c r="V11" s="63" t="s">
        <v>3500</v>
      </c>
      <c r="W11" s="197" t="s">
        <v>3497</v>
      </c>
    </row>
    <row r="12" spans="1:41">
      <c r="A12" s="197" t="s">
        <v>3259</v>
      </c>
      <c r="B12" s="9">
        <v>1</v>
      </c>
      <c r="F12" s="155"/>
      <c r="G12" s="198"/>
      <c r="H12" s="198"/>
      <c r="I12" s="198"/>
      <c r="J12" s="198"/>
      <c r="L12" s="9" t="s">
        <v>2792</v>
      </c>
      <c r="M12" s="202"/>
      <c r="N12" s="155" t="s">
        <v>3501</v>
      </c>
      <c r="Q12" s="201">
        <v>40978</v>
      </c>
      <c r="R12" s="9">
        <v>2016</v>
      </c>
      <c r="S12" s="155" t="s">
        <v>3570</v>
      </c>
      <c r="T12" s="201">
        <v>40982</v>
      </c>
      <c r="U12" s="155" t="s">
        <v>3567</v>
      </c>
      <c r="V12" s="155" t="s">
        <v>3500</v>
      </c>
      <c r="W12" s="9" t="s">
        <v>3496</v>
      </c>
    </row>
    <row r="13" spans="1:41" s="9" customFormat="1">
      <c r="A13" s="9" t="s">
        <v>684</v>
      </c>
      <c r="B13" s="9">
        <v>1</v>
      </c>
      <c r="F13" s="155" t="s">
        <v>3653</v>
      </c>
      <c r="G13" s="155"/>
      <c r="H13" s="155"/>
      <c r="L13" s="9" t="s">
        <v>3469</v>
      </c>
      <c r="M13" s="155"/>
      <c r="N13" s="155" t="s">
        <v>3652</v>
      </c>
      <c r="Q13" s="206">
        <v>41008</v>
      </c>
      <c r="R13" s="9">
        <v>2016</v>
      </c>
      <c r="S13" s="155" t="s">
        <v>3570</v>
      </c>
      <c r="T13" s="201">
        <v>41105</v>
      </c>
      <c r="U13" s="155" t="s">
        <v>3567</v>
      </c>
      <c r="V13" s="155"/>
      <c r="W13" s="155" t="s">
        <v>3524</v>
      </c>
      <c r="X13" s="197"/>
      <c r="Y13" s="197"/>
      <c r="Z13" s="197"/>
      <c r="AA13" s="197"/>
      <c r="AB13" s="197"/>
      <c r="AC13" s="197"/>
      <c r="AD13" s="197"/>
      <c r="AE13" s="197"/>
      <c r="AF13" s="197"/>
      <c r="AG13" s="197"/>
      <c r="AH13" s="197"/>
      <c r="AI13" s="197"/>
      <c r="AJ13" s="197"/>
      <c r="AK13" s="197"/>
      <c r="AL13" s="197"/>
      <c r="AM13" s="197"/>
      <c r="AN13" s="197"/>
      <c r="AO13" s="197"/>
    </row>
    <row r="14" spans="1:41">
      <c r="A14" s="197" t="s">
        <v>1288</v>
      </c>
      <c r="B14" s="9">
        <v>1</v>
      </c>
      <c r="F14" s="155"/>
      <c r="G14" s="202"/>
      <c r="H14" s="202"/>
      <c r="I14" s="198"/>
      <c r="J14" s="198"/>
      <c r="L14" s="9" t="s">
        <v>3470</v>
      </c>
      <c r="M14" s="202"/>
      <c r="N14" s="202" t="s">
        <v>3655</v>
      </c>
      <c r="O14" s="198"/>
      <c r="P14" s="198"/>
      <c r="Q14" s="203"/>
      <c r="R14" s="9">
        <v>2016</v>
      </c>
      <c r="S14" s="155" t="s">
        <v>3570</v>
      </c>
      <c r="T14" s="205">
        <v>41105</v>
      </c>
      <c r="U14" s="155" t="s">
        <v>3567</v>
      </c>
      <c r="V14" s="63" t="s">
        <v>3500</v>
      </c>
      <c r="W14" s="197" t="s">
        <v>3654</v>
      </c>
    </row>
    <row r="15" spans="1:41">
      <c r="A15" s="197" t="s">
        <v>193</v>
      </c>
      <c r="B15" s="9">
        <v>1</v>
      </c>
      <c r="G15" s="198"/>
      <c r="H15" s="198"/>
      <c r="I15" s="198"/>
      <c r="J15" s="198"/>
      <c r="L15" s="9" t="s">
        <v>3011</v>
      </c>
      <c r="M15" s="202"/>
      <c r="N15" s="202" t="s">
        <v>3537</v>
      </c>
      <c r="O15" s="198"/>
      <c r="P15" s="198"/>
      <c r="Q15" s="203"/>
      <c r="R15" s="9">
        <v>2016</v>
      </c>
      <c r="S15" s="155" t="s">
        <v>3570</v>
      </c>
      <c r="T15" s="205">
        <v>41014</v>
      </c>
      <c r="U15" s="155" t="s">
        <v>3567</v>
      </c>
      <c r="V15" s="63" t="s">
        <v>3500</v>
      </c>
      <c r="W15" s="197" t="s">
        <v>3538</v>
      </c>
    </row>
    <row r="16" spans="1:41">
      <c r="A16" s="197" t="s">
        <v>297</v>
      </c>
      <c r="B16" s="9">
        <v>1</v>
      </c>
      <c r="F16" s="155" t="s">
        <v>3582</v>
      </c>
      <c r="G16" s="198"/>
      <c r="H16" s="198"/>
      <c r="I16" s="198"/>
      <c r="J16" s="198"/>
      <c r="L16" s="9" t="s">
        <v>2846</v>
      </c>
      <c r="M16" s="202"/>
      <c r="N16" s="202" t="s">
        <v>3572</v>
      </c>
      <c r="O16" s="214"/>
      <c r="P16" s="214"/>
      <c r="Q16" s="203">
        <v>41065</v>
      </c>
      <c r="R16" s="9">
        <v>2016</v>
      </c>
      <c r="S16" s="155" t="s">
        <v>3570</v>
      </c>
      <c r="T16" s="203">
        <v>41086</v>
      </c>
      <c r="U16" s="155" t="s">
        <v>3567</v>
      </c>
      <c r="V16" s="63"/>
      <c r="W16" s="213" t="s">
        <v>3573</v>
      </c>
    </row>
    <row r="17" spans="1:41">
      <c r="A17" s="197" t="s">
        <v>550</v>
      </c>
      <c r="B17" s="9">
        <v>1</v>
      </c>
      <c r="C17" s="197"/>
      <c r="D17" s="197"/>
      <c r="E17" s="197"/>
      <c r="F17" s="197" t="s">
        <v>3599</v>
      </c>
      <c r="G17" s="198"/>
      <c r="H17" s="198"/>
      <c r="I17" s="198"/>
      <c r="J17" s="198"/>
      <c r="K17" s="197"/>
      <c r="L17" s="197" t="s">
        <v>3471</v>
      </c>
      <c r="M17" s="202"/>
      <c r="N17" s="202" t="s">
        <v>3671</v>
      </c>
      <c r="O17" s="197"/>
      <c r="P17" s="197"/>
      <c r="Q17" s="203">
        <v>40945</v>
      </c>
      <c r="R17" s="9">
        <v>2016</v>
      </c>
      <c r="S17" s="155" t="s">
        <v>3570</v>
      </c>
      <c r="T17" s="205">
        <v>41106</v>
      </c>
      <c r="U17" s="155" t="s">
        <v>3567</v>
      </c>
      <c r="V17" s="63" t="s">
        <v>3500</v>
      </c>
      <c r="W17" s="197" t="s">
        <v>3670</v>
      </c>
    </row>
    <row r="18" spans="1:41" s="9" customFormat="1">
      <c r="A18" s="9" t="s">
        <v>2037</v>
      </c>
      <c r="B18" s="9">
        <v>1</v>
      </c>
      <c r="F18" s="155" t="s">
        <v>3582</v>
      </c>
      <c r="H18" s="155"/>
      <c r="L18" s="9" t="s">
        <v>3472</v>
      </c>
      <c r="M18" s="155"/>
      <c r="N18" s="155" t="s">
        <v>3669</v>
      </c>
      <c r="Q18" s="206">
        <v>40972</v>
      </c>
      <c r="R18" s="9">
        <v>2016</v>
      </c>
      <c r="S18" s="155" t="s">
        <v>3570</v>
      </c>
      <c r="T18" s="201">
        <v>40972</v>
      </c>
      <c r="U18" s="155" t="s">
        <v>3567</v>
      </c>
      <c r="V18" s="204"/>
      <c r="W18" s="9" t="s">
        <v>3668</v>
      </c>
      <c r="X18" s="155" t="s">
        <v>3490</v>
      </c>
      <c r="Y18" s="197"/>
      <c r="Z18" s="197"/>
      <c r="AA18" s="197"/>
      <c r="AB18" s="197"/>
      <c r="AC18" s="197"/>
      <c r="AD18" s="197"/>
      <c r="AE18" s="197"/>
      <c r="AF18" s="197"/>
      <c r="AG18" s="197"/>
      <c r="AH18" s="197"/>
      <c r="AI18" s="197"/>
      <c r="AJ18" s="197"/>
      <c r="AK18" s="197"/>
      <c r="AL18" s="197"/>
      <c r="AM18" s="197"/>
      <c r="AN18" s="197"/>
      <c r="AO18" s="197"/>
    </row>
    <row r="19" spans="1:41">
      <c r="A19" s="197" t="s">
        <v>2388</v>
      </c>
      <c r="B19" s="9">
        <v>1</v>
      </c>
      <c r="F19" s="155" t="s">
        <v>3599</v>
      </c>
      <c r="G19" s="198"/>
      <c r="H19" s="198"/>
      <c r="I19" s="198"/>
      <c r="J19" s="198"/>
      <c r="L19" s="9" t="s">
        <v>77</v>
      </c>
      <c r="M19" s="198"/>
      <c r="N19" s="202" t="s">
        <v>3600</v>
      </c>
      <c r="O19" s="198"/>
      <c r="P19" s="198"/>
      <c r="Q19" s="203"/>
      <c r="R19" s="9">
        <v>2016</v>
      </c>
      <c r="S19" s="155" t="s">
        <v>3570</v>
      </c>
      <c r="T19" s="205">
        <v>41068</v>
      </c>
      <c r="U19" s="155" t="s">
        <v>3567</v>
      </c>
      <c r="V19" s="63" t="s">
        <v>3500</v>
      </c>
      <c r="W19" s="197" t="s">
        <v>3601</v>
      </c>
    </row>
    <row r="20" spans="1:41">
      <c r="A20" s="197" t="s">
        <v>885</v>
      </c>
      <c r="B20" s="9">
        <v>1</v>
      </c>
      <c r="G20" s="198"/>
      <c r="H20" s="198"/>
      <c r="I20" s="198"/>
      <c r="J20" s="198"/>
      <c r="L20" s="9" t="s">
        <v>2762</v>
      </c>
      <c r="M20" s="202"/>
      <c r="N20" s="202" t="s">
        <v>3503</v>
      </c>
      <c r="O20" s="198"/>
      <c r="P20" s="198"/>
      <c r="Q20" s="203">
        <v>40973</v>
      </c>
      <c r="R20" s="9">
        <v>2016</v>
      </c>
      <c r="S20" s="155" t="s">
        <v>3570</v>
      </c>
      <c r="T20" s="203">
        <v>40989</v>
      </c>
      <c r="U20" s="155" t="s">
        <v>3567</v>
      </c>
      <c r="V20" s="63" t="s">
        <v>3500</v>
      </c>
      <c r="W20" s="197" t="s">
        <v>3489</v>
      </c>
    </row>
    <row r="21" spans="1:41">
      <c r="A21" s="197" t="s">
        <v>2082</v>
      </c>
      <c r="B21" s="9">
        <v>1</v>
      </c>
      <c r="G21" s="198"/>
      <c r="H21" s="198"/>
      <c r="I21" s="198"/>
      <c r="J21" s="198"/>
      <c r="L21" s="9" t="s">
        <v>3473</v>
      </c>
      <c r="M21" s="198"/>
      <c r="N21" s="202"/>
      <c r="O21" s="198"/>
      <c r="P21" s="198"/>
      <c r="Q21" s="203"/>
      <c r="R21" s="9">
        <v>2016</v>
      </c>
      <c r="S21" s="155" t="s">
        <v>3570</v>
      </c>
      <c r="T21" s="205"/>
      <c r="U21" s="155" t="s">
        <v>3567</v>
      </c>
      <c r="V21" s="63"/>
    </row>
    <row r="22" spans="1:41">
      <c r="A22" s="197" t="s">
        <v>2469</v>
      </c>
      <c r="B22" s="9">
        <v>1</v>
      </c>
      <c r="F22" s="155" t="s">
        <v>3582</v>
      </c>
      <c r="G22" s="198"/>
      <c r="H22" s="198"/>
      <c r="I22" s="198"/>
      <c r="J22" s="198"/>
      <c r="L22" s="9" t="s">
        <v>837</v>
      </c>
      <c r="M22" s="198"/>
      <c r="N22" s="202" t="s">
        <v>3586</v>
      </c>
      <c r="O22" s="198"/>
      <c r="P22" s="198"/>
      <c r="Q22" s="205">
        <v>41059</v>
      </c>
      <c r="R22" s="9">
        <v>2016</v>
      </c>
      <c r="S22" s="155" t="s">
        <v>3570</v>
      </c>
      <c r="T22" s="205">
        <v>41066</v>
      </c>
      <c r="U22" s="155" t="s">
        <v>3567</v>
      </c>
      <c r="V22" s="63" t="s">
        <v>3500</v>
      </c>
      <c r="W22" s="197" t="s">
        <v>3585</v>
      </c>
    </row>
    <row r="23" spans="1:41">
      <c r="A23" s="197" t="s">
        <v>2548</v>
      </c>
      <c r="B23" s="9">
        <v>1</v>
      </c>
      <c r="G23" s="198"/>
      <c r="H23" s="198"/>
      <c r="I23" s="198"/>
      <c r="J23" s="198"/>
      <c r="L23" s="9" t="s">
        <v>2573</v>
      </c>
      <c r="M23" s="202"/>
      <c r="N23" s="198" t="s">
        <v>3495</v>
      </c>
      <c r="O23" s="198"/>
      <c r="P23" s="198"/>
      <c r="Q23" s="203"/>
      <c r="R23" s="9">
        <v>2016</v>
      </c>
      <c r="S23" s="155" t="s">
        <v>3570</v>
      </c>
      <c r="T23" s="205">
        <v>40978</v>
      </c>
      <c r="U23" s="155" t="s">
        <v>3567</v>
      </c>
      <c r="V23" s="63" t="s">
        <v>3500</v>
      </c>
      <c r="W23" s="197" t="s">
        <v>3494</v>
      </c>
    </row>
    <row r="24" spans="1:41">
      <c r="A24" s="197" t="s">
        <v>737</v>
      </c>
      <c r="B24" s="9">
        <v>1</v>
      </c>
      <c r="F24" s="155"/>
      <c r="G24" s="198"/>
      <c r="H24" s="198"/>
      <c r="I24" s="198"/>
      <c r="J24" s="198"/>
      <c r="L24" s="9" t="s">
        <v>1801</v>
      </c>
      <c r="M24" s="202"/>
      <c r="N24" s="155" t="s">
        <v>3493</v>
      </c>
      <c r="Q24" s="201">
        <v>40991</v>
      </c>
      <c r="R24" s="9">
        <v>2016</v>
      </c>
      <c r="S24" s="155" t="s">
        <v>3570</v>
      </c>
      <c r="T24" s="201">
        <v>41000</v>
      </c>
      <c r="U24" s="155" t="s">
        <v>3567</v>
      </c>
      <c r="V24" s="155" t="s">
        <v>3500</v>
      </c>
      <c r="W24" s="197" t="s">
        <v>3523</v>
      </c>
    </row>
    <row r="25" spans="1:41">
      <c r="A25" s="197" t="s">
        <v>2872</v>
      </c>
      <c r="B25" s="9">
        <v>1</v>
      </c>
      <c r="F25" s="155"/>
      <c r="G25" s="155"/>
      <c r="H25" s="155"/>
      <c r="I25" s="198"/>
      <c r="J25" s="198"/>
      <c r="L25" s="9" t="s">
        <v>3531</v>
      </c>
      <c r="M25" s="155"/>
      <c r="N25" s="197" t="s">
        <v>3667</v>
      </c>
      <c r="O25" s="155"/>
      <c r="P25" s="155"/>
      <c r="Q25" s="201">
        <v>40970</v>
      </c>
      <c r="R25" s="9">
        <v>2016</v>
      </c>
      <c r="S25" s="155" t="s">
        <v>3570</v>
      </c>
      <c r="T25" s="201">
        <v>41005</v>
      </c>
      <c r="U25" s="155" t="s">
        <v>3567</v>
      </c>
      <c r="W25" s="197" t="s">
        <v>3532</v>
      </c>
    </row>
    <row r="26" spans="1:41">
      <c r="A26" s="197" t="s">
        <v>3110</v>
      </c>
      <c r="B26" s="9">
        <v>1</v>
      </c>
      <c r="G26" s="198"/>
      <c r="H26" s="198"/>
      <c r="I26" s="198"/>
      <c r="J26" s="198"/>
      <c r="L26" s="9" t="s">
        <v>2056</v>
      </c>
      <c r="M26" s="198"/>
      <c r="N26" s="202" t="s">
        <v>3529</v>
      </c>
      <c r="O26" s="198"/>
      <c r="P26" s="198"/>
      <c r="Q26" s="203"/>
      <c r="R26" s="9">
        <v>2016</v>
      </c>
      <c r="S26" s="155" t="s">
        <v>3570</v>
      </c>
      <c r="T26" s="205">
        <v>41005</v>
      </c>
      <c r="U26" s="155" t="s">
        <v>3567</v>
      </c>
      <c r="V26" s="63" t="s">
        <v>3500</v>
      </c>
      <c r="W26" s="197" t="s">
        <v>3530</v>
      </c>
    </row>
    <row r="27" spans="1:41" s="9" customFormat="1">
      <c r="A27" s="9" t="s">
        <v>2973</v>
      </c>
      <c r="B27" s="9">
        <v>1</v>
      </c>
      <c r="F27" s="155"/>
      <c r="G27" s="155"/>
      <c r="H27" s="155"/>
      <c r="L27" s="9" t="s">
        <v>2817</v>
      </c>
      <c r="M27" s="155"/>
      <c r="N27" s="155" t="s">
        <v>3535</v>
      </c>
      <c r="Q27" s="206">
        <v>41010</v>
      </c>
      <c r="R27" s="9">
        <v>2016</v>
      </c>
      <c r="S27" s="155" t="s">
        <v>3570</v>
      </c>
      <c r="T27" s="201">
        <v>41010</v>
      </c>
      <c r="U27" s="155" t="s">
        <v>3567</v>
      </c>
      <c r="V27" s="155" t="s">
        <v>3500</v>
      </c>
      <c r="W27" s="155" t="s">
        <v>3536</v>
      </c>
      <c r="X27" s="197"/>
      <c r="Y27" s="197"/>
      <c r="Z27" s="197"/>
      <c r="AA27" s="197"/>
      <c r="AB27" s="197"/>
      <c r="AC27" s="197"/>
      <c r="AD27" s="197"/>
      <c r="AE27" s="197"/>
      <c r="AF27" s="197"/>
      <c r="AG27" s="197"/>
      <c r="AH27" s="197"/>
      <c r="AI27" s="197"/>
      <c r="AJ27" s="197"/>
      <c r="AK27" s="197"/>
      <c r="AL27" s="197"/>
      <c r="AM27" s="197"/>
      <c r="AN27" s="197"/>
      <c r="AO27" s="197"/>
    </row>
    <row r="28" spans="1:41">
      <c r="A28" s="9" t="s">
        <v>432</v>
      </c>
      <c r="B28" s="9">
        <v>1</v>
      </c>
      <c r="F28" s="155" t="s">
        <v>3638</v>
      </c>
      <c r="G28" s="155" t="s">
        <v>3673</v>
      </c>
      <c r="H28" s="155" t="s">
        <v>3630</v>
      </c>
      <c r="I28" s="155" t="s">
        <v>3570</v>
      </c>
      <c r="J28" s="155" t="s">
        <v>3570</v>
      </c>
      <c r="L28" s="9" t="s">
        <v>2997</v>
      </c>
      <c r="M28" s="155" t="s">
        <v>3676</v>
      </c>
      <c r="N28" s="155" t="s">
        <v>3674</v>
      </c>
      <c r="O28" s="155" t="s">
        <v>3570</v>
      </c>
      <c r="P28" s="155" t="s">
        <v>3570</v>
      </c>
      <c r="Q28" s="206" t="s">
        <v>3570</v>
      </c>
      <c r="R28" s="9">
        <v>2016</v>
      </c>
      <c r="S28" s="155" t="s">
        <v>3677</v>
      </c>
      <c r="T28" s="201">
        <v>41141</v>
      </c>
      <c r="U28" s="155" t="s">
        <v>1898</v>
      </c>
      <c r="V28" s="155" t="s">
        <v>3500</v>
      </c>
      <c r="W28" s="226" t="s">
        <v>3675</v>
      </c>
      <c r="X28" s="9" t="s">
        <v>3593</v>
      </c>
    </row>
    <row r="29" spans="1:41">
      <c r="A29" s="197" t="s">
        <v>341</v>
      </c>
      <c r="B29" s="9">
        <v>1</v>
      </c>
      <c r="C29" s="197"/>
      <c r="D29" s="197"/>
      <c r="E29" s="197"/>
      <c r="F29" s="197"/>
      <c r="G29" s="197"/>
      <c r="H29" s="197"/>
      <c r="I29" s="197"/>
      <c r="J29" s="197"/>
      <c r="K29" s="197"/>
      <c r="L29" s="197" t="s">
        <v>3578</v>
      </c>
      <c r="M29" s="197"/>
      <c r="N29" s="197" t="s">
        <v>3492</v>
      </c>
      <c r="O29" s="197"/>
      <c r="P29" s="197"/>
      <c r="Q29" s="207">
        <v>40973</v>
      </c>
      <c r="R29" s="9">
        <v>2016</v>
      </c>
      <c r="S29" s="155" t="s">
        <v>3570</v>
      </c>
      <c r="T29" s="207">
        <v>40973</v>
      </c>
      <c r="U29" s="155" t="s">
        <v>3567</v>
      </c>
      <c r="W29" s="197" t="s">
        <v>3491</v>
      </c>
    </row>
    <row r="30" spans="1:41" s="9" customFormat="1">
      <c r="A30" s="215" t="s">
        <v>341</v>
      </c>
      <c r="B30" s="9">
        <v>1</v>
      </c>
      <c r="C30" s="215"/>
      <c r="D30" s="215"/>
      <c r="E30" s="215"/>
      <c r="F30" s="221" t="s">
        <v>3638</v>
      </c>
      <c r="G30" s="221" t="s">
        <v>3639</v>
      </c>
      <c r="H30" s="221" t="s">
        <v>3630</v>
      </c>
      <c r="I30" s="221" t="s">
        <v>3570</v>
      </c>
      <c r="J30" s="221" t="s">
        <v>3570</v>
      </c>
      <c r="K30" s="221" t="s">
        <v>3559</v>
      </c>
      <c r="L30" s="215" t="s">
        <v>2659</v>
      </c>
      <c r="M30" s="221" t="s">
        <v>3636</v>
      </c>
      <c r="N30" s="155" t="s">
        <v>3634</v>
      </c>
      <c r="O30" s="155" t="s">
        <v>3570</v>
      </c>
      <c r="P30" s="155" t="s">
        <v>3570</v>
      </c>
      <c r="Q30" s="207" t="s">
        <v>3570</v>
      </c>
      <c r="R30" s="9">
        <v>2016</v>
      </c>
      <c r="S30" s="155" t="s">
        <v>3637</v>
      </c>
      <c r="T30" s="207">
        <v>41095</v>
      </c>
      <c r="U30" s="155" t="s">
        <v>3567</v>
      </c>
      <c r="V30" s="155" t="s">
        <v>3500</v>
      </c>
      <c r="W30" s="221" t="s">
        <v>3635</v>
      </c>
      <c r="X30" s="197"/>
      <c r="Y30" s="197"/>
      <c r="Z30" s="197"/>
      <c r="AA30" s="197"/>
      <c r="AB30" s="197"/>
      <c r="AC30" s="197"/>
      <c r="AD30" s="197"/>
      <c r="AE30" s="197"/>
      <c r="AF30" s="197"/>
      <c r="AG30" s="197"/>
      <c r="AH30" s="197"/>
      <c r="AI30" s="197"/>
      <c r="AJ30" s="197"/>
      <c r="AK30" s="197"/>
      <c r="AL30" s="197"/>
      <c r="AM30" s="197"/>
      <c r="AN30" s="197"/>
      <c r="AO30" s="197"/>
    </row>
    <row r="31" spans="1:41">
      <c r="A31" s="197" t="s">
        <v>1423</v>
      </c>
      <c r="B31" s="9">
        <v>1</v>
      </c>
      <c r="F31" s="155" t="s">
        <v>3582</v>
      </c>
      <c r="G31" s="198"/>
      <c r="H31" s="198"/>
      <c r="I31" s="198"/>
      <c r="J31" s="198"/>
      <c r="L31" s="9" t="s">
        <v>3465</v>
      </c>
      <c r="M31" s="202"/>
      <c r="N31" s="202" t="s">
        <v>3464</v>
      </c>
      <c r="O31" s="198"/>
      <c r="P31" s="198"/>
      <c r="Q31" s="203">
        <v>40959</v>
      </c>
      <c r="R31" s="9">
        <v>2016</v>
      </c>
      <c r="S31" s="155" t="s">
        <v>3570</v>
      </c>
      <c r="T31" s="205">
        <v>40959</v>
      </c>
      <c r="U31" s="155" t="s">
        <v>3567</v>
      </c>
      <c r="V31" s="63"/>
      <c r="W31" s="197" t="s">
        <v>3466</v>
      </c>
    </row>
    <row r="32" spans="1:41">
      <c r="A32" s="197" t="s">
        <v>2550</v>
      </c>
      <c r="B32" s="9">
        <v>1</v>
      </c>
      <c r="F32" s="155"/>
      <c r="G32" s="198"/>
      <c r="H32" s="198"/>
      <c r="I32" s="198"/>
      <c r="J32" s="198"/>
      <c r="L32" s="9" t="s">
        <v>2586</v>
      </c>
      <c r="M32" s="202"/>
      <c r="N32" s="202" t="s">
        <v>3515</v>
      </c>
      <c r="O32" s="198"/>
      <c r="P32" s="198"/>
      <c r="Q32" s="203"/>
      <c r="R32" s="9">
        <v>2016</v>
      </c>
      <c r="S32" s="155" t="s">
        <v>3570</v>
      </c>
      <c r="T32" s="205">
        <v>40995</v>
      </c>
      <c r="U32" s="155" t="s">
        <v>3567</v>
      </c>
      <c r="V32" s="63" t="s">
        <v>3500</v>
      </c>
      <c r="W32" s="197" t="s">
        <v>3514</v>
      </c>
    </row>
    <row r="33" spans="1:41">
      <c r="A33" s="197" t="s">
        <v>1408</v>
      </c>
      <c r="B33" s="9">
        <v>1</v>
      </c>
      <c r="F33" s="155" t="s">
        <v>3678</v>
      </c>
      <c r="G33" s="198"/>
      <c r="H33" s="198"/>
      <c r="I33" s="198"/>
      <c r="J33" s="198"/>
      <c r="L33" s="9" t="s">
        <v>2478</v>
      </c>
      <c r="M33" s="202"/>
      <c r="N33" s="202" t="s">
        <v>3679</v>
      </c>
      <c r="O33" s="198"/>
      <c r="P33" s="198"/>
      <c r="Q33" s="203">
        <v>41128</v>
      </c>
      <c r="R33" s="9">
        <v>2016</v>
      </c>
      <c r="S33" s="155" t="s">
        <v>3570</v>
      </c>
      <c r="T33" s="205">
        <v>41141</v>
      </c>
      <c r="U33" s="155" t="s">
        <v>1898</v>
      </c>
      <c r="V33" s="63" t="s">
        <v>3500</v>
      </c>
      <c r="W33" s="197" t="s">
        <v>3680</v>
      </c>
    </row>
    <row r="34" spans="1:41">
      <c r="A34" s="197" t="s">
        <v>1639</v>
      </c>
      <c r="B34" s="9">
        <v>1</v>
      </c>
      <c r="F34" s="155" t="s">
        <v>3638</v>
      </c>
      <c r="G34" s="198"/>
      <c r="H34" s="198"/>
      <c r="I34" s="198"/>
      <c r="J34" s="198"/>
      <c r="L34" s="9" t="s">
        <v>3304</v>
      </c>
      <c r="M34" s="198"/>
      <c r="N34" s="202" t="s">
        <v>3640</v>
      </c>
      <c r="O34" s="198"/>
      <c r="P34" s="198"/>
      <c r="Q34" s="205">
        <v>41095</v>
      </c>
      <c r="R34" s="9">
        <v>2016</v>
      </c>
      <c r="S34" s="155" t="s">
        <v>3570</v>
      </c>
      <c r="T34" s="205">
        <v>41097</v>
      </c>
      <c r="U34" s="155" t="s">
        <v>3567</v>
      </c>
      <c r="V34" s="63" t="s">
        <v>3500</v>
      </c>
      <c r="W34" s="197" t="s">
        <v>3641</v>
      </c>
      <c r="X34" s="221" t="s">
        <v>3633</v>
      </c>
    </row>
    <row r="35" spans="1:41">
      <c r="A35" s="197" t="s">
        <v>1944</v>
      </c>
      <c r="B35" s="9">
        <v>1</v>
      </c>
      <c r="F35" s="155" t="s">
        <v>3579</v>
      </c>
      <c r="G35" s="198"/>
      <c r="H35" s="198"/>
      <c r="I35" s="198"/>
      <c r="J35" s="198"/>
      <c r="L35" s="9" t="s">
        <v>2652</v>
      </c>
      <c r="M35" s="198"/>
      <c r="N35" s="202" t="s">
        <v>3580</v>
      </c>
      <c r="O35" s="198"/>
      <c r="P35" s="198"/>
      <c r="Q35" s="203"/>
      <c r="R35" s="9">
        <v>2016</v>
      </c>
      <c r="S35" s="155" t="s">
        <v>3570</v>
      </c>
      <c r="T35" s="205">
        <v>41046</v>
      </c>
      <c r="U35" s="155" t="s">
        <v>3567</v>
      </c>
      <c r="V35" s="63" t="s">
        <v>3500</v>
      </c>
      <c r="W35" s="197" t="s">
        <v>3581</v>
      </c>
    </row>
    <row r="36" spans="1:41">
      <c r="A36" s="197" t="s">
        <v>2133</v>
      </c>
      <c r="B36" s="9">
        <v>1</v>
      </c>
      <c r="F36" s="155" t="s">
        <v>3582</v>
      </c>
      <c r="G36" s="198"/>
      <c r="H36" s="198"/>
      <c r="I36" s="198"/>
      <c r="J36" s="198"/>
      <c r="L36" s="9" t="s">
        <v>3181</v>
      </c>
      <c r="M36" s="202"/>
      <c r="N36" s="202" t="s">
        <v>3587</v>
      </c>
      <c r="O36" s="198"/>
      <c r="P36" s="198"/>
      <c r="Q36" s="203">
        <v>41059</v>
      </c>
      <c r="R36" s="9">
        <v>2016</v>
      </c>
      <c r="S36" s="155" t="s">
        <v>3570</v>
      </c>
      <c r="T36" s="205">
        <v>41066</v>
      </c>
      <c r="U36" s="155" t="s">
        <v>3567</v>
      </c>
      <c r="V36" s="63" t="s">
        <v>3500</v>
      </c>
      <c r="W36" s="197" t="s">
        <v>3498</v>
      </c>
    </row>
    <row r="37" spans="1:41">
      <c r="A37" s="197" t="s">
        <v>1758</v>
      </c>
      <c r="B37" s="9">
        <v>1</v>
      </c>
      <c r="G37" s="198"/>
      <c r="H37" s="198"/>
      <c r="I37" s="198"/>
      <c r="J37" s="198"/>
      <c r="L37" s="9" t="s">
        <v>3474</v>
      </c>
      <c r="M37" s="198"/>
      <c r="N37" s="202"/>
      <c r="O37" s="198"/>
      <c r="P37" s="198"/>
      <c r="Q37" s="203"/>
      <c r="R37" s="9">
        <v>2016</v>
      </c>
      <c r="S37" s="155" t="s">
        <v>3570</v>
      </c>
      <c r="T37" s="205"/>
      <c r="U37" s="155" t="s">
        <v>3567</v>
      </c>
      <c r="V37" s="63"/>
    </row>
    <row r="38" spans="1:41">
      <c r="A38" s="197" t="s">
        <v>732</v>
      </c>
      <c r="B38" s="9">
        <v>1</v>
      </c>
      <c r="L38" s="9" t="s">
        <v>2695</v>
      </c>
      <c r="M38" s="198"/>
      <c r="N38" s="155" t="s">
        <v>3546</v>
      </c>
      <c r="O38" s="198"/>
      <c r="P38" s="198"/>
      <c r="Q38" s="201"/>
      <c r="R38" s="9">
        <v>2016</v>
      </c>
      <c r="S38" s="155" t="s">
        <v>3570</v>
      </c>
      <c r="T38" s="201">
        <v>41016</v>
      </c>
      <c r="U38" s="155" t="s">
        <v>3567</v>
      </c>
      <c r="V38" s="155" t="s">
        <v>3500</v>
      </c>
      <c r="W38" s="197" t="s">
        <v>3547</v>
      </c>
    </row>
    <row r="39" spans="1:41">
      <c r="A39" s="197" t="s">
        <v>1613</v>
      </c>
      <c r="B39" s="9">
        <v>1</v>
      </c>
      <c r="F39" s="155"/>
      <c r="L39" s="9" t="s">
        <v>2357</v>
      </c>
      <c r="M39" s="198"/>
      <c r="N39" s="202" t="s">
        <v>3506</v>
      </c>
      <c r="O39" s="198"/>
      <c r="P39" s="198"/>
      <c r="Q39" s="203">
        <v>40971</v>
      </c>
      <c r="R39" s="9">
        <v>2016</v>
      </c>
      <c r="S39" s="155" t="s">
        <v>3570</v>
      </c>
      <c r="T39" s="205">
        <v>40972</v>
      </c>
      <c r="U39" s="155" t="s">
        <v>3567</v>
      </c>
      <c r="V39" s="63" t="s">
        <v>3500</v>
      </c>
      <c r="W39" s="197" t="s">
        <v>3478</v>
      </c>
    </row>
    <row r="40" spans="1:41">
      <c r="A40" s="197" t="s">
        <v>2425</v>
      </c>
      <c r="B40" s="9">
        <v>1</v>
      </c>
      <c r="F40" s="155" t="s">
        <v>3579</v>
      </c>
      <c r="L40" s="9" t="s">
        <v>2524</v>
      </c>
      <c r="M40" s="198"/>
      <c r="N40" s="202" t="s">
        <v>3625</v>
      </c>
      <c r="O40" s="198"/>
      <c r="P40" s="198"/>
      <c r="Q40" s="203"/>
      <c r="R40" s="9">
        <v>2016</v>
      </c>
      <c r="S40" s="155" t="s">
        <v>3570</v>
      </c>
      <c r="T40" s="203">
        <v>41077</v>
      </c>
      <c r="U40" s="155" t="s">
        <v>3567</v>
      </c>
      <c r="V40" s="63" t="s">
        <v>3500</v>
      </c>
      <c r="W40" s="9" t="s">
        <v>3624</v>
      </c>
    </row>
    <row r="41" spans="1:41">
      <c r="A41" s="197" t="s">
        <v>2050</v>
      </c>
      <c r="B41" s="9">
        <v>1</v>
      </c>
      <c r="F41" s="155"/>
      <c r="L41" s="9" t="s">
        <v>3095</v>
      </c>
      <c r="M41" s="198"/>
      <c r="N41" s="202" t="s">
        <v>3584</v>
      </c>
      <c r="Q41" s="201"/>
      <c r="R41" s="9">
        <v>2016</v>
      </c>
      <c r="S41" s="155" t="s">
        <v>3570</v>
      </c>
      <c r="T41" s="201">
        <v>41057</v>
      </c>
      <c r="U41" s="155" t="s">
        <v>3567</v>
      </c>
      <c r="V41" s="63" t="s">
        <v>3500</v>
      </c>
      <c r="W41" s="197" t="s">
        <v>3574</v>
      </c>
    </row>
    <row r="42" spans="1:41">
      <c r="A42" s="197" t="s">
        <v>2465</v>
      </c>
      <c r="B42" s="9">
        <v>1</v>
      </c>
      <c r="F42" s="155" t="s">
        <v>3582</v>
      </c>
      <c r="L42" s="9" t="s">
        <v>3351</v>
      </c>
      <c r="M42" s="202"/>
      <c r="N42" s="202" t="s">
        <v>3681</v>
      </c>
      <c r="O42" s="197"/>
      <c r="P42" s="197"/>
      <c r="Q42" s="207">
        <v>41079</v>
      </c>
      <c r="R42" s="9">
        <v>2016</v>
      </c>
      <c r="S42" s="155" t="s">
        <v>3570</v>
      </c>
      <c r="T42" s="207">
        <v>41142</v>
      </c>
      <c r="U42" s="155" t="s">
        <v>3567</v>
      </c>
      <c r="V42" s="63" t="s">
        <v>3500</v>
      </c>
      <c r="W42" s="197" t="s">
        <v>3690</v>
      </c>
    </row>
    <row r="43" spans="1:41">
      <c r="A43" s="197" t="s">
        <v>3158</v>
      </c>
      <c r="B43" s="9">
        <v>1</v>
      </c>
      <c r="L43" s="9" t="s">
        <v>1556</v>
      </c>
      <c r="M43" s="202"/>
      <c r="N43" s="202" t="s">
        <v>3571</v>
      </c>
      <c r="O43" s="214"/>
      <c r="P43" s="214"/>
      <c r="Q43" s="203">
        <v>41031</v>
      </c>
      <c r="R43" s="9">
        <v>2016</v>
      </c>
      <c r="S43" s="155" t="s">
        <v>3570</v>
      </c>
      <c r="T43" s="205">
        <v>41031</v>
      </c>
      <c r="U43" s="155" t="s">
        <v>3567</v>
      </c>
      <c r="V43" s="63" t="s">
        <v>3500</v>
      </c>
      <c r="W43" s="197" t="s">
        <v>3549</v>
      </c>
    </row>
    <row r="44" spans="1:41" s="9" customFormat="1">
      <c r="A44" s="9" t="s">
        <v>1626</v>
      </c>
      <c r="B44" s="9">
        <v>1</v>
      </c>
      <c r="F44" s="155"/>
      <c r="L44" s="9" t="s">
        <v>2116</v>
      </c>
      <c r="M44" s="155"/>
      <c r="N44" s="155" t="s">
        <v>3499</v>
      </c>
      <c r="Q44" s="201">
        <v>40971</v>
      </c>
      <c r="R44" s="9">
        <v>2016</v>
      </c>
      <c r="S44" s="155" t="s">
        <v>3570</v>
      </c>
      <c r="T44" s="201">
        <v>40972</v>
      </c>
      <c r="U44" s="155" t="s">
        <v>3567</v>
      </c>
      <c r="V44" s="155" t="s">
        <v>3500</v>
      </c>
      <c r="W44" s="9" t="s">
        <v>3482</v>
      </c>
      <c r="X44" s="119"/>
      <c r="Y44" s="197"/>
      <c r="Z44" s="197"/>
      <c r="AA44" s="197"/>
      <c r="AB44" s="197"/>
      <c r="AC44" s="197"/>
      <c r="AD44" s="197"/>
      <c r="AE44" s="197"/>
      <c r="AF44" s="197"/>
      <c r="AG44" s="197"/>
      <c r="AH44" s="197"/>
      <c r="AI44" s="197"/>
      <c r="AJ44" s="197"/>
      <c r="AK44" s="197"/>
      <c r="AL44" s="197"/>
      <c r="AM44" s="197"/>
      <c r="AN44" s="197"/>
      <c r="AO44" s="197"/>
    </row>
    <row r="45" spans="1:41">
      <c r="A45" s="197" t="s">
        <v>1120</v>
      </c>
      <c r="B45" s="9">
        <v>1</v>
      </c>
      <c r="F45" s="155" t="s">
        <v>3638</v>
      </c>
      <c r="G45" s="155" t="s">
        <v>3692</v>
      </c>
      <c r="H45" s="155" t="s">
        <v>3630</v>
      </c>
      <c r="L45" s="9" t="s">
        <v>974</v>
      </c>
      <c r="M45" s="198"/>
      <c r="N45" s="202" t="s">
        <v>3693</v>
      </c>
      <c r="O45" s="198"/>
      <c r="P45" s="198"/>
      <c r="Q45" s="205">
        <v>41073</v>
      </c>
      <c r="R45" s="9">
        <v>2016</v>
      </c>
      <c r="S45" s="155" t="s">
        <v>3570</v>
      </c>
      <c r="T45" s="205">
        <v>41147</v>
      </c>
      <c r="U45" s="155" t="s">
        <v>3567</v>
      </c>
      <c r="V45" s="63" t="s">
        <v>3500</v>
      </c>
      <c r="W45" s="197" t="s">
        <v>3691</v>
      </c>
      <c r="X45" s="197" t="s">
        <v>3594</v>
      </c>
    </row>
    <row r="46" spans="1:41">
      <c r="A46" s="197" t="s">
        <v>3032</v>
      </c>
      <c r="B46" s="9">
        <v>1</v>
      </c>
      <c r="F46" s="155"/>
      <c r="L46" s="9" t="s">
        <v>3262</v>
      </c>
      <c r="M46" s="198"/>
      <c r="N46" s="202" t="s">
        <v>3526</v>
      </c>
      <c r="O46" s="198"/>
      <c r="P46" s="198"/>
      <c r="Q46" s="203">
        <v>40991</v>
      </c>
      <c r="R46" s="9">
        <v>2016</v>
      </c>
      <c r="S46" s="155" t="s">
        <v>3570</v>
      </c>
      <c r="T46" s="205">
        <v>41002</v>
      </c>
      <c r="U46" s="155" t="s">
        <v>3567</v>
      </c>
      <c r="V46" s="63" t="s">
        <v>3500</v>
      </c>
      <c r="W46" s="197" t="s">
        <v>3525</v>
      </c>
    </row>
    <row r="47" spans="1:41">
      <c r="A47" s="197" t="s">
        <v>431</v>
      </c>
      <c r="B47" s="9">
        <v>1</v>
      </c>
      <c r="F47" s="155"/>
      <c r="L47" s="9" t="s">
        <v>2679</v>
      </c>
      <c r="M47" s="202"/>
      <c r="N47" s="202" t="s">
        <v>3504</v>
      </c>
      <c r="O47" s="198"/>
      <c r="P47" s="198"/>
      <c r="Q47" s="203">
        <v>40971</v>
      </c>
      <c r="R47" s="9">
        <v>2016</v>
      </c>
      <c r="S47" s="155" t="s">
        <v>3570</v>
      </c>
      <c r="T47" s="205">
        <v>40989</v>
      </c>
      <c r="U47" s="155" t="s">
        <v>3567</v>
      </c>
      <c r="V47" s="63" t="s">
        <v>3500</v>
      </c>
      <c r="W47" s="197" t="s">
        <v>3505</v>
      </c>
    </row>
    <row r="48" spans="1:41">
      <c r="A48" s="197" t="s">
        <v>447</v>
      </c>
      <c r="B48" s="9">
        <v>1</v>
      </c>
      <c r="F48" s="155" t="s">
        <v>3582</v>
      </c>
      <c r="L48" s="9" t="s">
        <v>3511</v>
      </c>
      <c r="M48" s="198"/>
      <c r="N48" s="202" t="s">
        <v>3660</v>
      </c>
      <c r="O48" s="198"/>
      <c r="P48" s="198"/>
      <c r="Q48" s="203"/>
      <c r="R48" s="9">
        <v>2016</v>
      </c>
      <c r="S48" s="155" t="s">
        <v>3570</v>
      </c>
      <c r="T48" s="205">
        <v>41109</v>
      </c>
      <c r="U48" s="155" t="s">
        <v>3567</v>
      </c>
      <c r="V48" s="63" t="s">
        <v>3500</v>
      </c>
      <c r="W48" s="197" t="s">
        <v>3672</v>
      </c>
      <c r="X48" s="225" t="s">
        <v>3510</v>
      </c>
    </row>
    <row r="49" spans="1:41">
      <c r="A49" s="197" t="s">
        <v>289</v>
      </c>
      <c r="B49" s="9">
        <v>1</v>
      </c>
      <c r="L49" s="9" t="s">
        <v>2477</v>
      </c>
      <c r="M49" s="202"/>
      <c r="N49" s="202" t="s">
        <v>3516</v>
      </c>
      <c r="O49" s="198"/>
      <c r="P49" s="198"/>
      <c r="Q49" s="203"/>
      <c r="R49" s="9">
        <v>2016</v>
      </c>
      <c r="S49" s="155" t="s">
        <v>3570</v>
      </c>
      <c r="T49" s="205">
        <v>40996</v>
      </c>
      <c r="U49" s="155" t="s">
        <v>3567</v>
      </c>
      <c r="V49" s="63" t="s">
        <v>3500</v>
      </c>
      <c r="W49" s="197" t="s">
        <v>3517</v>
      </c>
    </row>
    <row r="50" spans="1:41" s="9" customFormat="1">
      <c r="A50" s="9" t="s">
        <v>1728</v>
      </c>
      <c r="B50" s="9">
        <v>1</v>
      </c>
      <c r="F50" s="155"/>
      <c r="G50" s="155"/>
      <c r="H50" s="155"/>
      <c r="I50" s="155"/>
      <c r="J50" s="155"/>
      <c r="L50" s="9" t="s">
        <v>1131</v>
      </c>
      <c r="M50" s="155"/>
      <c r="N50" s="202" t="s">
        <v>3507</v>
      </c>
      <c r="O50" s="198"/>
      <c r="P50" s="198"/>
      <c r="Q50" s="203"/>
      <c r="R50" s="9">
        <v>2016</v>
      </c>
      <c r="S50" s="155" t="s">
        <v>3570</v>
      </c>
      <c r="T50" s="205">
        <v>40990</v>
      </c>
      <c r="U50" s="155" t="s">
        <v>3567</v>
      </c>
      <c r="V50" s="63" t="s">
        <v>3500</v>
      </c>
      <c r="W50" s="9" t="s">
        <v>3479</v>
      </c>
      <c r="X50" s="197"/>
      <c r="Y50" s="197"/>
      <c r="Z50" s="197"/>
      <c r="AA50" s="197"/>
      <c r="AB50" s="197"/>
      <c r="AC50" s="197"/>
      <c r="AD50" s="197"/>
      <c r="AE50" s="197"/>
      <c r="AF50" s="197"/>
      <c r="AG50" s="197"/>
      <c r="AH50" s="197"/>
      <c r="AI50" s="197"/>
      <c r="AJ50" s="197"/>
      <c r="AK50" s="197"/>
      <c r="AL50" s="197"/>
      <c r="AM50" s="197"/>
      <c r="AN50" s="197"/>
      <c r="AO50" s="197"/>
    </row>
    <row r="51" spans="1:41">
      <c r="A51" s="197" t="s">
        <v>643</v>
      </c>
      <c r="B51" s="9">
        <v>1</v>
      </c>
      <c r="F51" s="155"/>
      <c r="L51" s="9" t="s">
        <v>3475</v>
      </c>
      <c r="M51" s="202"/>
      <c r="N51" s="204" t="s">
        <v>3513</v>
      </c>
      <c r="O51" s="198"/>
      <c r="P51" s="198"/>
      <c r="Q51" s="203"/>
      <c r="R51" s="9">
        <v>2016</v>
      </c>
      <c r="S51" s="155" t="s">
        <v>3570</v>
      </c>
      <c r="T51" s="201">
        <v>41002</v>
      </c>
      <c r="U51" s="155" t="s">
        <v>3567</v>
      </c>
      <c r="V51" s="155"/>
      <c r="W51" s="9" t="s">
        <v>3512</v>
      </c>
    </row>
    <row r="52" spans="1:41" s="217" customFormat="1">
      <c r="A52" s="217" t="s">
        <v>643</v>
      </c>
      <c r="B52" s="9">
        <v>1</v>
      </c>
      <c r="C52" s="9"/>
      <c r="D52" s="9"/>
      <c r="E52" s="9"/>
      <c r="F52" s="155" t="s">
        <v>3590</v>
      </c>
      <c r="G52" s="9"/>
      <c r="H52" s="9"/>
      <c r="I52" s="9"/>
      <c r="J52" s="9"/>
      <c r="K52" s="9"/>
      <c r="L52" s="155" t="s">
        <v>3583</v>
      </c>
      <c r="M52" s="202"/>
      <c r="N52" s="204" t="s">
        <v>3588</v>
      </c>
      <c r="O52" s="218"/>
      <c r="P52" s="218"/>
      <c r="Q52" s="207">
        <v>41067</v>
      </c>
      <c r="R52" s="9">
        <v>2016</v>
      </c>
      <c r="S52" s="155" t="s">
        <v>3570</v>
      </c>
      <c r="T52" s="207">
        <v>41096</v>
      </c>
      <c r="U52" s="155" t="s">
        <v>3567</v>
      </c>
      <c r="V52" s="63" t="s">
        <v>3500</v>
      </c>
      <c r="W52" s="9" t="s">
        <v>3589</v>
      </c>
    </row>
    <row r="53" spans="1:41">
      <c r="A53" s="197" t="s">
        <v>1608</v>
      </c>
      <c r="B53" s="9">
        <v>1</v>
      </c>
      <c r="F53" s="155" t="s">
        <v>3582</v>
      </c>
      <c r="L53" s="9" t="s">
        <v>90</v>
      </c>
      <c r="M53" s="202"/>
      <c r="N53" s="202" t="s">
        <v>3627</v>
      </c>
      <c r="Q53" s="201"/>
      <c r="R53" s="9">
        <v>2016</v>
      </c>
      <c r="S53" s="155" t="s">
        <v>3570</v>
      </c>
      <c r="T53" s="201">
        <v>41077</v>
      </c>
      <c r="U53" s="155" t="s">
        <v>3567</v>
      </c>
      <c r="V53" s="155" t="s">
        <v>3500</v>
      </c>
      <c r="W53" s="9" t="s">
        <v>3626</v>
      </c>
    </row>
    <row r="54" spans="1:41">
      <c r="A54" s="197" t="s">
        <v>2075</v>
      </c>
      <c r="B54" s="9">
        <v>1</v>
      </c>
      <c r="L54" s="197" t="s">
        <v>979</v>
      </c>
      <c r="N54" s="197" t="s">
        <v>3552</v>
      </c>
      <c r="Q54" s="201"/>
      <c r="R54" s="9">
        <v>2016</v>
      </c>
      <c r="S54" s="155" t="s">
        <v>3570</v>
      </c>
      <c r="T54" s="201">
        <v>41025</v>
      </c>
      <c r="U54" s="155" t="s">
        <v>3567</v>
      </c>
      <c r="V54" s="197" t="s">
        <v>3500</v>
      </c>
      <c r="W54" s="197" t="s">
        <v>3551</v>
      </c>
    </row>
    <row r="55" spans="1:41">
      <c r="A55" s="197" t="s">
        <v>1346</v>
      </c>
      <c r="B55" s="9">
        <v>1</v>
      </c>
      <c r="L55" s="197" t="s">
        <v>3476</v>
      </c>
      <c r="N55" s="197" t="s">
        <v>3662</v>
      </c>
      <c r="Q55" s="201"/>
      <c r="R55" s="9">
        <v>2016</v>
      </c>
      <c r="S55" s="155" t="s">
        <v>3570</v>
      </c>
      <c r="T55" s="201">
        <v>41105</v>
      </c>
      <c r="U55" s="155" t="s">
        <v>3567</v>
      </c>
      <c r="V55" s="197" t="s">
        <v>3500</v>
      </c>
      <c r="W55" s="197" t="s">
        <v>3661</v>
      </c>
    </row>
    <row r="56" spans="1:41">
      <c r="B56" s="9">
        <v>1</v>
      </c>
      <c r="L56" s="197" t="s">
        <v>3568</v>
      </c>
      <c r="Q56" s="201"/>
      <c r="R56" s="9">
        <v>2016</v>
      </c>
      <c r="S56" s="155" t="s">
        <v>3570</v>
      </c>
      <c r="T56" s="201"/>
      <c r="U56" s="155"/>
    </row>
    <row r="57" spans="1:41">
      <c r="A57" s="197" t="s">
        <v>3487</v>
      </c>
      <c r="B57" s="9">
        <v>1</v>
      </c>
      <c r="F57" s="155" t="s">
        <v>3582</v>
      </c>
      <c r="L57" s="197" t="s">
        <v>3569</v>
      </c>
      <c r="Q57" s="201">
        <v>40968</v>
      </c>
      <c r="R57" s="9">
        <v>2016</v>
      </c>
      <c r="S57" s="155" t="s">
        <v>3570</v>
      </c>
      <c r="T57" s="201">
        <v>40972</v>
      </c>
      <c r="U57" s="155" t="s">
        <v>3567</v>
      </c>
      <c r="W57" s="197" t="s">
        <v>3488</v>
      </c>
    </row>
    <row r="58" spans="1:41">
      <c r="A58" s="197" t="s">
        <v>3017</v>
      </c>
      <c r="B58" s="155">
        <v>1</v>
      </c>
      <c r="F58" s="155" t="s">
        <v>3582</v>
      </c>
      <c r="G58" s="155"/>
      <c r="H58" s="155"/>
      <c r="I58" s="155"/>
      <c r="J58" s="155"/>
      <c r="K58" s="155"/>
      <c r="L58" s="155" t="s">
        <v>3656</v>
      </c>
      <c r="M58" s="155" t="s">
        <v>3659</v>
      </c>
      <c r="N58" s="197" t="s">
        <v>3658</v>
      </c>
      <c r="O58" s="155"/>
      <c r="P58" s="155"/>
      <c r="Q58" s="201">
        <v>41036</v>
      </c>
      <c r="R58" s="9">
        <v>2016</v>
      </c>
      <c r="S58" s="155" t="s">
        <v>3570</v>
      </c>
      <c r="T58" s="205">
        <v>41105</v>
      </c>
      <c r="U58" s="155" t="s">
        <v>3567</v>
      </c>
      <c r="W58" s="197" t="s">
        <v>3657</v>
      </c>
    </row>
    <row r="59" spans="1:41">
      <c r="F59" s="155"/>
      <c r="G59" s="198"/>
      <c r="H59" s="198"/>
      <c r="I59" s="198"/>
      <c r="J59" s="198"/>
      <c r="L59" s="9"/>
      <c r="M59" s="155"/>
      <c r="N59" s="155"/>
      <c r="O59" s="155"/>
      <c r="P59" s="155"/>
      <c r="Q59" s="84"/>
      <c r="S59" s="155"/>
      <c r="T59" s="84"/>
      <c r="U59" s="155"/>
    </row>
    <row r="60" spans="1:41">
      <c r="G60" s="198"/>
      <c r="H60" s="198"/>
      <c r="I60" s="198"/>
      <c r="J60" s="198"/>
      <c r="L60" s="9"/>
      <c r="M60" s="202"/>
      <c r="N60" s="155"/>
      <c r="Q60" s="84"/>
      <c r="T60" s="84"/>
      <c r="V60" s="155"/>
      <c r="W60" s="9"/>
    </row>
    <row r="61" spans="1:41" s="9" customFormat="1">
      <c r="F61" s="155"/>
      <c r="G61" s="155"/>
      <c r="H61" s="155"/>
      <c r="M61" s="155"/>
      <c r="N61" s="155"/>
      <c r="Q61" s="84"/>
      <c r="S61" s="155"/>
      <c r="T61" s="84"/>
      <c r="U61" s="155"/>
      <c r="V61" s="155"/>
      <c r="X61" s="197"/>
      <c r="Y61" s="197"/>
      <c r="Z61" s="197"/>
      <c r="AA61" s="197"/>
      <c r="AB61" s="197"/>
      <c r="AC61" s="197"/>
      <c r="AD61" s="197"/>
      <c r="AE61" s="197"/>
      <c r="AF61" s="197"/>
      <c r="AG61" s="197"/>
      <c r="AH61" s="197"/>
      <c r="AI61" s="197"/>
      <c r="AJ61" s="197"/>
      <c r="AK61" s="197"/>
      <c r="AL61" s="197"/>
      <c r="AM61" s="197"/>
      <c r="AN61" s="197"/>
      <c r="AO61" s="197"/>
    </row>
    <row r="62" spans="1:41">
      <c r="E62" s="155"/>
      <c r="F62" s="155"/>
      <c r="G62" s="198"/>
      <c r="H62" s="198"/>
      <c r="I62" s="198"/>
      <c r="J62" s="198"/>
      <c r="L62" s="9"/>
      <c r="M62" s="155"/>
      <c r="O62" s="155"/>
      <c r="P62" s="155"/>
      <c r="Q62" s="208"/>
      <c r="R62" s="155"/>
      <c r="T62" s="84"/>
      <c r="U62" s="155"/>
      <c r="V62" s="155"/>
    </row>
    <row r="63" spans="1:41">
      <c r="A63" s="48" t="s">
        <v>3353</v>
      </c>
      <c r="F63" s="155"/>
      <c r="G63" s="198"/>
      <c r="H63" s="198"/>
      <c r="I63" s="198"/>
      <c r="J63" s="198"/>
      <c r="L63" s="9"/>
      <c r="M63" s="155"/>
      <c r="N63" s="155"/>
      <c r="O63" s="155"/>
      <c r="P63" s="155"/>
      <c r="Q63" s="84"/>
      <c r="S63" s="155"/>
      <c r="T63" s="84"/>
    </row>
    <row r="64" spans="1:41">
      <c r="A64" s="197" t="s">
        <v>2797</v>
      </c>
      <c r="E64" s="155"/>
      <c r="G64" s="198"/>
      <c r="H64" s="198"/>
      <c r="I64" s="198"/>
      <c r="J64" s="198"/>
      <c r="L64" s="9" t="s">
        <v>2640</v>
      </c>
      <c r="M64" s="155"/>
      <c r="N64" s="197" t="s">
        <v>3339</v>
      </c>
      <c r="O64" s="155"/>
      <c r="P64" s="155"/>
      <c r="Q64" s="208"/>
      <c r="R64" s="155"/>
      <c r="S64" s="155"/>
      <c r="T64" s="201">
        <v>39495</v>
      </c>
      <c r="W64" s="9" t="s">
        <v>3340</v>
      </c>
    </row>
    <row r="65" spans="1:23">
      <c r="F65" s="155"/>
      <c r="G65" s="198"/>
      <c r="H65" s="198"/>
      <c r="I65" s="198"/>
      <c r="J65" s="198"/>
      <c r="M65" s="155"/>
      <c r="O65" s="155"/>
      <c r="P65" s="155"/>
      <c r="Q65" s="84"/>
      <c r="S65" s="155"/>
      <c r="T65" s="201"/>
      <c r="W65" s="155"/>
    </row>
    <row r="66" spans="1:23">
      <c r="A66" s="197" t="s">
        <v>2550</v>
      </c>
      <c r="E66" s="155"/>
      <c r="G66" s="198"/>
      <c r="H66" s="198"/>
      <c r="I66" s="198"/>
      <c r="J66" s="198"/>
      <c r="L66" s="9" t="s">
        <v>2586</v>
      </c>
      <c r="M66" s="202"/>
      <c r="N66" s="63" t="s">
        <v>3341</v>
      </c>
      <c r="O66" s="198"/>
      <c r="P66" s="198"/>
      <c r="Q66" s="209"/>
      <c r="S66" s="198"/>
      <c r="T66" s="201">
        <v>39495</v>
      </c>
      <c r="V66" s="63"/>
      <c r="W66" s="9" t="s">
        <v>3342</v>
      </c>
    </row>
    <row r="67" spans="1:23">
      <c r="E67" s="155"/>
      <c r="F67" s="155"/>
      <c r="G67" s="198"/>
      <c r="H67" s="198"/>
      <c r="I67" s="198"/>
      <c r="J67" s="198"/>
      <c r="M67" s="202"/>
      <c r="Q67" s="84"/>
      <c r="S67" s="155"/>
      <c r="T67" s="201"/>
      <c r="V67" s="155"/>
      <c r="W67" s="9"/>
    </row>
    <row r="68" spans="1:23" s="9" customFormat="1">
      <c r="A68" s="197"/>
      <c r="E68" s="155"/>
      <c r="F68" s="155"/>
      <c r="G68" s="155"/>
      <c r="H68" s="155"/>
      <c r="L68" s="197"/>
      <c r="M68" s="155"/>
      <c r="N68" s="197"/>
      <c r="Q68" s="210"/>
      <c r="S68" s="155"/>
      <c r="T68" s="201"/>
      <c r="V68" s="155"/>
    </row>
    <row r="69" spans="1:23">
      <c r="A69" s="197" t="s">
        <v>1626</v>
      </c>
      <c r="F69" s="155"/>
      <c r="G69" s="202"/>
      <c r="H69" s="202"/>
      <c r="I69" s="198"/>
      <c r="J69" s="198"/>
      <c r="L69" s="9" t="s">
        <v>2116</v>
      </c>
      <c r="M69" s="198"/>
      <c r="N69" s="63" t="s">
        <v>3337</v>
      </c>
      <c r="O69" s="198"/>
      <c r="P69" s="198"/>
      <c r="Q69" s="209"/>
      <c r="S69" s="202"/>
      <c r="T69" s="201">
        <v>39477</v>
      </c>
      <c r="U69" s="155"/>
      <c r="V69" s="63"/>
    </row>
    <row r="70" spans="1:23">
      <c r="F70" s="155"/>
      <c r="G70" s="198"/>
      <c r="H70" s="198"/>
      <c r="I70" s="198"/>
      <c r="J70" s="198"/>
      <c r="L70" s="9"/>
      <c r="M70" s="155"/>
      <c r="O70" s="155"/>
      <c r="P70" s="155"/>
      <c r="Q70" s="208"/>
      <c r="S70" s="155"/>
      <c r="T70" s="201"/>
      <c r="U70" s="155"/>
    </row>
    <row r="71" spans="1:23">
      <c r="F71" s="155"/>
      <c r="G71" s="155"/>
      <c r="H71" s="155"/>
      <c r="I71" s="155"/>
      <c r="J71" s="155"/>
      <c r="K71" s="155"/>
      <c r="L71" s="9"/>
      <c r="M71" s="155"/>
      <c r="N71" s="155"/>
      <c r="O71" s="155"/>
      <c r="P71" s="155"/>
      <c r="Q71" s="84"/>
      <c r="S71" s="155"/>
      <c r="T71" s="84"/>
      <c r="U71" s="155"/>
      <c r="V71" s="155"/>
    </row>
    <row r="72" spans="1:23">
      <c r="B72" s="197"/>
      <c r="C72" s="197"/>
      <c r="D72" s="197"/>
      <c r="E72" s="155"/>
      <c r="F72" s="197"/>
      <c r="G72" s="198"/>
      <c r="H72" s="198"/>
      <c r="I72" s="198"/>
      <c r="J72" s="198"/>
      <c r="K72" s="197"/>
      <c r="M72" s="155"/>
      <c r="N72" s="155"/>
      <c r="O72" s="155"/>
      <c r="P72" s="155"/>
      <c r="Q72" s="208"/>
      <c r="R72" s="155"/>
      <c r="S72" s="155"/>
      <c r="T72" s="84"/>
      <c r="U72" s="155"/>
      <c r="V72" s="155"/>
    </row>
    <row r="74" spans="1:23">
      <c r="F74" s="155"/>
      <c r="G74" s="155"/>
      <c r="H74" s="155"/>
      <c r="I74" s="155"/>
      <c r="J74" s="155"/>
      <c r="K74" s="155"/>
      <c r="L74" s="9"/>
      <c r="M74" s="155"/>
      <c r="O74" s="155"/>
      <c r="P74" s="155"/>
      <c r="Q74" s="208"/>
      <c r="S74" s="155"/>
      <c r="T74" s="84"/>
      <c r="U74" s="155"/>
      <c r="V74" s="155"/>
    </row>
    <row r="75" spans="1:23">
      <c r="E75" s="155"/>
      <c r="G75" s="198"/>
      <c r="H75" s="198"/>
      <c r="I75" s="198"/>
      <c r="J75" s="198"/>
      <c r="L75" s="9"/>
      <c r="M75" s="155"/>
      <c r="O75" s="155"/>
      <c r="P75" s="155"/>
      <c r="Q75" s="208"/>
      <c r="R75" s="155"/>
      <c r="S75" s="155"/>
      <c r="T75" s="84"/>
      <c r="U75" s="155"/>
      <c r="V75" s="155"/>
    </row>
    <row r="76" spans="1:23">
      <c r="F76" s="155"/>
      <c r="G76" s="198"/>
      <c r="H76" s="198"/>
      <c r="I76" s="198"/>
      <c r="J76" s="198"/>
      <c r="L76" s="9"/>
      <c r="M76" s="198"/>
      <c r="N76" s="202"/>
      <c r="O76" s="202"/>
      <c r="P76" s="202"/>
      <c r="Q76" s="84"/>
      <c r="S76" s="155"/>
      <c r="T76" s="84"/>
      <c r="U76" s="155"/>
      <c r="V76" s="155"/>
    </row>
    <row r="77" spans="1:23">
      <c r="F77" s="155"/>
      <c r="G77" s="198"/>
      <c r="H77" s="198"/>
      <c r="I77" s="198"/>
      <c r="J77" s="198"/>
      <c r="L77" s="9"/>
      <c r="M77" s="202"/>
      <c r="O77" s="155"/>
      <c r="P77" s="155"/>
      <c r="Q77" s="84"/>
      <c r="S77" s="155"/>
      <c r="T77" s="210"/>
      <c r="U77" s="155"/>
    </row>
    <row r="78" spans="1:23">
      <c r="G78" s="198"/>
      <c r="H78" s="198"/>
      <c r="I78" s="198"/>
      <c r="J78" s="198"/>
      <c r="L78" s="9"/>
      <c r="M78" s="155"/>
      <c r="N78" s="202"/>
      <c r="O78" s="198"/>
      <c r="P78" s="198"/>
      <c r="Q78" s="209"/>
      <c r="S78" s="198"/>
      <c r="T78" s="212"/>
      <c r="V78" s="63"/>
    </row>
    <row r="79" spans="1:23">
      <c r="M79" s="155"/>
      <c r="Q79" s="84"/>
      <c r="S79" s="202"/>
      <c r="T79" s="84"/>
    </row>
    <row r="80" spans="1:23">
      <c r="E80" s="155"/>
      <c r="F80" s="155"/>
      <c r="G80" s="155"/>
      <c r="H80" s="155"/>
      <c r="I80" s="155"/>
      <c r="J80" s="155"/>
      <c r="K80" s="155"/>
      <c r="L80" s="9"/>
      <c r="M80" s="155"/>
      <c r="O80" s="155"/>
      <c r="P80" s="155"/>
      <c r="Q80" s="84"/>
      <c r="S80" s="155"/>
      <c r="T80" s="84"/>
      <c r="U80" s="155"/>
    </row>
    <row r="82" spans="1:23" s="9" customFormat="1">
      <c r="F82" s="155"/>
      <c r="G82" s="155"/>
      <c r="H82" s="155"/>
      <c r="M82" s="155"/>
      <c r="N82" s="155"/>
      <c r="Q82" s="210"/>
      <c r="S82" s="155"/>
      <c r="T82" s="84"/>
      <c r="U82" s="155"/>
      <c r="V82" s="155"/>
      <c r="W82" s="155"/>
    </row>
    <row r="83" spans="1:23">
      <c r="A83" s="9"/>
      <c r="E83" s="155"/>
      <c r="F83" s="155"/>
      <c r="G83" s="155"/>
      <c r="H83" s="155"/>
      <c r="L83" s="9"/>
      <c r="M83" s="155"/>
      <c r="N83" s="155"/>
      <c r="Q83" s="210"/>
      <c r="S83" s="155"/>
      <c r="T83" s="84"/>
      <c r="U83" s="155"/>
      <c r="V83" s="155"/>
      <c r="W83" s="9"/>
    </row>
    <row r="84" spans="1:23">
      <c r="F84" s="155"/>
      <c r="G84" s="155"/>
      <c r="H84" s="155"/>
      <c r="I84" s="155"/>
      <c r="J84" s="155"/>
      <c r="K84" s="155"/>
      <c r="O84" s="155"/>
      <c r="P84" s="155"/>
      <c r="Q84" s="84"/>
      <c r="S84" s="155"/>
      <c r="T84" s="84"/>
      <c r="U84" s="155"/>
    </row>
    <row r="85" spans="1:23">
      <c r="E85" s="155"/>
      <c r="F85" s="155"/>
      <c r="G85" s="155"/>
      <c r="H85" s="155"/>
      <c r="I85" s="155"/>
      <c r="J85" s="155"/>
      <c r="K85" s="155"/>
      <c r="L85" s="9"/>
      <c r="M85" s="155"/>
      <c r="O85" s="155"/>
      <c r="P85" s="155"/>
      <c r="Q85" s="84"/>
      <c r="R85" s="155"/>
      <c r="S85" s="155"/>
      <c r="T85" s="84"/>
      <c r="U85" s="155"/>
    </row>
    <row r="86" spans="1:23">
      <c r="E86" s="155"/>
      <c r="F86" s="155"/>
      <c r="G86" s="198"/>
      <c r="H86" s="198"/>
      <c r="I86" s="198"/>
      <c r="J86" s="198"/>
      <c r="L86" s="9"/>
      <c r="M86" s="155"/>
      <c r="O86" s="155"/>
      <c r="P86" s="155"/>
      <c r="Q86" s="84"/>
      <c r="R86" s="155"/>
      <c r="S86" s="155"/>
      <c r="T86" s="84"/>
      <c r="U86" s="155"/>
    </row>
    <row r="87" spans="1:23">
      <c r="B87" s="155"/>
      <c r="F87" s="155"/>
      <c r="G87" s="198"/>
      <c r="H87" s="198"/>
      <c r="I87" s="198"/>
      <c r="J87" s="198"/>
      <c r="L87" s="9"/>
      <c r="M87" s="155"/>
      <c r="O87" s="155"/>
      <c r="P87" s="155"/>
      <c r="Q87" s="84"/>
      <c r="S87" s="155"/>
      <c r="T87" s="84"/>
      <c r="U87" s="155"/>
    </row>
    <row r="88" spans="1:23">
      <c r="E88" s="155"/>
      <c r="F88" s="155"/>
      <c r="G88" s="198"/>
      <c r="H88" s="198"/>
      <c r="I88" s="198"/>
      <c r="J88" s="198"/>
      <c r="L88" s="9"/>
      <c r="M88" s="155"/>
      <c r="O88" s="155"/>
      <c r="P88" s="155"/>
      <c r="Q88" s="208"/>
      <c r="R88" s="155"/>
      <c r="S88" s="155"/>
      <c r="T88" s="84"/>
      <c r="U88" s="155"/>
      <c r="V88" s="155"/>
    </row>
    <row r="89" spans="1:23">
      <c r="E89" s="155"/>
      <c r="G89" s="198"/>
      <c r="H89" s="198"/>
      <c r="I89" s="198"/>
      <c r="J89" s="198"/>
      <c r="L89" s="9"/>
      <c r="M89" s="155"/>
      <c r="O89" s="155"/>
      <c r="P89" s="155"/>
      <c r="Q89" s="208"/>
      <c r="R89" s="155"/>
      <c r="S89" s="155"/>
      <c r="T89" s="84"/>
      <c r="U89" s="155"/>
      <c r="V89" s="155"/>
    </row>
    <row r="91" spans="1:23">
      <c r="G91" s="198"/>
      <c r="H91" s="198"/>
      <c r="I91" s="198"/>
      <c r="J91" s="198"/>
      <c r="L91" s="9"/>
      <c r="M91" s="198"/>
      <c r="N91" s="198"/>
      <c r="O91" s="198"/>
      <c r="P91" s="198"/>
      <c r="Q91" s="209"/>
      <c r="S91" s="198"/>
      <c r="T91" s="212"/>
      <c r="V91" s="63"/>
    </row>
    <row r="92" spans="1:23">
      <c r="E92" s="155"/>
      <c r="F92" s="155"/>
      <c r="L92" s="9"/>
      <c r="M92" s="202"/>
      <c r="N92" s="202"/>
      <c r="O92" s="202"/>
      <c r="P92" s="202"/>
      <c r="Q92" s="84"/>
      <c r="R92" s="155"/>
      <c r="S92" s="202"/>
      <c r="T92" s="84"/>
      <c r="U92" s="155"/>
    </row>
    <row r="93" spans="1:23">
      <c r="F93" s="155"/>
      <c r="L93" s="9"/>
      <c r="M93" s="197"/>
      <c r="O93" s="155"/>
      <c r="P93" s="155"/>
      <c r="Q93" s="208"/>
      <c r="S93" s="155"/>
      <c r="T93" s="84"/>
      <c r="U93" s="155"/>
    </row>
    <row r="94" spans="1:23">
      <c r="F94" s="155"/>
      <c r="L94" s="155"/>
      <c r="M94" s="155"/>
      <c r="O94" s="155"/>
      <c r="P94" s="155"/>
      <c r="Q94" s="208"/>
      <c r="S94" s="155"/>
      <c r="T94" s="84"/>
      <c r="U94" s="155"/>
      <c r="V94" s="155"/>
    </row>
    <row r="95" spans="1:23">
      <c r="E95" s="155"/>
      <c r="F95" s="155"/>
      <c r="L95" s="9"/>
      <c r="M95" s="198"/>
      <c r="N95" s="155"/>
      <c r="Q95" s="84"/>
      <c r="T95" s="84"/>
      <c r="V95" s="63"/>
    </row>
    <row r="96" spans="1:23">
      <c r="E96" s="155"/>
      <c r="L96" s="9"/>
      <c r="M96" s="202"/>
      <c r="O96" s="197"/>
      <c r="P96" s="197"/>
      <c r="Q96" s="119"/>
      <c r="R96" s="197"/>
      <c r="S96" s="197"/>
      <c r="T96" s="119"/>
      <c r="U96" s="197"/>
    </row>
    <row r="97" spans="1:23">
      <c r="E97" s="155"/>
      <c r="F97" s="155"/>
      <c r="G97" s="155"/>
      <c r="H97" s="155"/>
      <c r="L97" s="9"/>
      <c r="M97" s="202"/>
      <c r="O97" s="155"/>
      <c r="P97" s="155"/>
      <c r="S97" s="155"/>
      <c r="T97" s="84"/>
      <c r="U97" s="155"/>
    </row>
    <row r="98" spans="1:23">
      <c r="A98" s="9"/>
      <c r="F98" s="155"/>
      <c r="L98" s="9"/>
      <c r="M98" s="155"/>
      <c r="N98" s="155"/>
      <c r="O98" s="155"/>
      <c r="P98" s="155"/>
      <c r="Q98" s="208"/>
      <c r="S98" s="155"/>
      <c r="T98" s="84"/>
      <c r="U98" s="155"/>
      <c r="V98" s="155"/>
    </row>
    <row r="99" spans="1:23">
      <c r="L99" s="9"/>
      <c r="M99" s="155"/>
      <c r="O99" s="155"/>
      <c r="P99" s="155"/>
      <c r="Q99" s="208"/>
      <c r="S99" s="155"/>
      <c r="T99" s="84"/>
      <c r="U99" s="155"/>
    </row>
    <row r="100" spans="1:23">
      <c r="F100" s="155"/>
      <c r="L100" s="9"/>
      <c r="M100" s="198"/>
      <c r="N100" s="202"/>
      <c r="O100" s="198"/>
      <c r="P100" s="198"/>
      <c r="Q100" s="209"/>
      <c r="S100" s="198"/>
      <c r="T100" s="212"/>
      <c r="V100" s="63"/>
    </row>
    <row r="101" spans="1:23">
      <c r="F101" s="155"/>
      <c r="L101" s="9"/>
      <c r="M101" s="155"/>
      <c r="O101" s="155"/>
      <c r="P101" s="155"/>
      <c r="Q101" s="208"/>
      <c r="S101" s="155"/>
      <c r="T101" s="210"/>
      <c r="U101" s="155"/>
    </row>
    <row r="103" spans="1:23">
      <c r="L103" s="9"/>
      <c r="M103" s="155"/>
      <c r="O103" s="155"/>
      <c r="P103" s="155"/>
      <c r="Q103" s="84"/>
      <c r="S103" s="155"/>
      <c r="T103" s="84"/>
      <c r="U103" s="155"/>
      <c r="V103" s="155"/>
    </row>
    <row r="105" spans="1:23">
      <c r="E105" s="155"/>
      <c r="F105" s="155"/>
      <c r="L105" s="9"/>
      <c r="M105" s="155"/>
      <c r="O105" s="155"/>
      <c r="P105" s="155"/>
      <c r="Q105" s="84"/>
      <c r="R105" s="155"/>
      <c r="S105" s="155"/>
      <c r="T105" s="84"/>
      <c r="U105" s="155"/>
    </row>
    <row r="106" spans="1:23">
      <c r="F106" s="155"/>
      <c r="L106" s="9"/>
      <c r="M106" s="202"/>
      <c r="N106" s="155"/>
      <c r="Q106" s="9"/>
      <c r="S106" s="155"/>
      <c r="T106" s="84"/>
      <c r="U106" s="155"/>
      <c r="V106" s="155"/>
      <c r="W106" s="9"/>
    </row>
  </sheetData>
  <phoneticPr fontId="8"/>
  <pageMargins left="0.75" right="0.75" top="1" bottom="1" header="0.5" footer="0.5"/>
  <pageSetup orientation="landscape" horizontalDpi="4294967292" verticalDpi="4294967292"/>
  <legacy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Copyright</vt:lpstr>
      <vt:lpstr>Check</vt:lpstr>
      <vt:lpstr>State</vt:lpstr>
      <vt:lpstr>County</vt:lpstr>
      <vt:lpstr>Town</vt:lpstr>
      <vt:lpstr>Cong Dist</vt:lpstr>
      <vt:lpstr>Graphs</vt:lpstr>
      <vt:lpstr>Party</vt:lpstr>
      <vt:lpstr>Statistics</vt:lpstr>
      <vt:lpstr>Candidates</vt:lpstr>
      <vt:lpstr>Ballots</vt:lpstr>
      <vt:lpstr>Notes</vt:lpstr>
      <vt:lpstr>Data Sources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cp:keywords/>
  <cp:lastModifiedBy>Dave Leip</cp:lastModifiedBy>
  <dcterms:created xsi:type="dcterms:W3CDTF">1999-02-06T16:15:59Z</dcterms:created>
  <dcterms:modified xsi:type="dcterms:W3CDTF">2016-08-30T00:26:37Z</dcterms:modified>
</cp:coreProperties>
</file>